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ejm6426/Documents/rtRBA-main/optional-extras/"/>
    </mc:Choice>
  </mc:AlternateContent>
  <xr:revisionPtr revIDLastSave="0" documentId="8_{54029C6B-37BB-D448-BEB6-8E64BEE32B9C}" xr6:coauthVersionLast="47" xr6:coauthVersionMax="47" xr10:uidLastSave="{00000000-0000-0000-0000-000000000000}"/>
  <bookViews>
    <workbookView xWindow="0" yWindow="760" windowWidth="30240" windowHeight="17540" xr2:uid="{F7737ED5-97BB-804D-9316-1BAD51A132A2}"/>
  </bookViews>
  <sheets>
    <sheet name="mfs vs enz_alloc_flux" sheetId="4" r:id="rId1"/>
    <sheet name="mfs vs rba" sheetId="1" r:id="rId2"/>
    <sheet name="Sheet2" sheetId="2" r:id="rId3"/>
    <sheet name="kapps-old-vs-new" sheetId="3" r:id="rId4"/>
    <sheet name="kapps-old-vs-new (2)" sheetId="6" r:id="rId5"/>
    <sheet name="Sheet1" sheetId="7" r:id="rId6"/>
  </sheets>
  <externalReferences>
    <externalReference r:id="rId7"/>
    <externalReference r:id="rId8"/>
  </externalReferenc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4" l="1"/>
  <c r="P3" i="4"/>
  <c r="P4" i="4"/>
  <c r="P5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P637" i="4"/>
  <c r="P638" i="4"/>
  <c r="P639" i="4"/>
  <c r="P640" i="4"/>
  <c r="P641" i="4"/>
  <c r="P642" i="4"/>
  <c r="P643" i="4"/>
  <c r="P644" i="4"/>
  <c r="P645" i="4"/>
  <c r="P646" i="4"/>
  <c r="P647" i="4"/>
  <c r="P648" i="4"/>
  <c r="P649" i="4"/>
  <c r="P650" i="4"/>
  <c r="P651" i="4"/>
  <c r="P652" i="4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P669" i="4"/>
  <c r="P670" i="4"/>
  <c r="P671" i="4"/>
  <c r="P672" i="4"/>
  <c r="P673" i="4"/>
  <c r="P674" i="4"/>
  <c r="P675" i="4"/>
  <c r="P676" i="4"/>
  <c r="P677" i="4"/>
  <c r="P678" i="4"/>
  <c r="P679" i="4"/>
  <c r="P680" i="4"/>
  <c r="P681" i="4"/>
  <c r="P682" i="4"/>
  <c r="P683" i="4"/>
  <c r="P684" i="4"/>
  <c r="P685" i="4"/>
  <c r="P686" i="4"/>
  <c r="P687" i="4"/>
  <c r="P688" i="4"/>
  <c r="P689" i="4"/>
  <c r="P690" i="4"/>
  <c r="P691" i="4"/>
  <c r="P692" i="4"/>
  <c r="P693" i="4"/>
  <c r="P694" i="4"/>
  <c r="P695" i="4"/>
  <c r="P696" i="4"/>
  <c r="P697" i="4"/>
  <c r="P698" i="4"/>
  <c r="P699" i="4"/>
  <c r="P700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724" i="4"/>
  <c r="P725" i="4"/>
  <c r="P726" i="4"/>
  <c r="P727" i="4"/>
  <c r="P728" i="4"/>
  <c r="P729" i="4"/>
  <c r="P730" i="4"/>
  <c r="P731" i="4"/>
  <c r="P732" i="4"/>
  <c r="P733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P759" i="4"/>
  <c r="P760" i="4"/>
  <c r="P761" i="4"/>
  <c r="P762" i="4"/>
  <c r="P763" i="4"/>
  <c r="P76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1" i="4"/>
  <c r="P782" i="4"/>
  <c r="P783" i="4"/>
  <c r="P784" i="4"/>
  <c r="P785" i="4"/>
  <c r="P786" i="4"/>
  <c r="P787" i="4"/>
  <c r="P788" i="4"/>
  <c r="P789" i="4"/>
  <c r="P790" i="4"/>
  <c r="P791" i="4"/>
  <c r="P792" i="4"/>
  <c r="P793" i="4"/>
  <c r="P794" i="4"/>
  <c r="P795" i="4"/>
  <c r="P796" i="4"/>
  <c r="P797" i="4"/>
  <c r="P798" i="4"/>
  <c r="P799" i="4"/>
  <c r="P800" i="4"/>
  <c r="P801" i="4"/>
  <c r="P802" i="4"/>
  <c r="P803" i="4"/>
  <c r="P804" i="4"/>
  <c r="P805" i="4"/>
  <c r="P806" i="4"/>
  <c r="P807" i="4"/>
  <c r="P808" i="4"/>
  <c r="P809" i="4"/>
  <c r="P810" i="4"/>
  <c r="P811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P1031" i="4"/>
  <c r="P1032" i="4"/>
  <c r="P1033" i="4"/>
  <c r="P1034" i="4"/>
  <c r="P1035" i="4"/>
  <c r="P1036" i="4"/>
  <c r="P1037" i="4"/>
  <c r="P1038" i="4"/>
  <c r="P1039" i="4"/>
  <c r="P1040" i="4"/>
  <c r="P1041" i="4"/>
  <c r="P1042" i="4"/>
  <c r="P1043" i="4"/>
  <c r="P1044" i="4"/>
  <c r="P1045" i="4"/>
  <c r="P1046" i="4"/>
  <c r="P1047" i="4"/>
  <c r="P1048" i="4"/>
  <c r="P1049" i="4"/>
  <c r="P1050" i="4"/>
  <c r="P1051" i="4"/>
  <c r="P1052" i="4"/>
  <c r="P1053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095" i="4"/>
  <c r="P1096" i="4"/>
  <c r="P1097" i="4"/>
  <c r="P1098" i="4"/>
  <c r="P1099" i="4"/>
  <c r="P1100" i="4"/>
  <c r="P1101" i="4"/>
  <c r="P1102" i="4"/>
  <c r="P1103" i="4"/>
  <c r="P1104" i="4"/>
  <c r="P1105" i="4"/>
  <c r="P1106" i="4"/>
  <c r="P1107" i="4"/>
  <c r="P1108" i="4"/>
  <c r="P1109" i="4"/>
  <c r="P1110" i="4"/>
  <c r="P1111" i="4"/>
  <c r="P1112" i="4"/>
  <c r="P1113" i="4"/>
  <c r="P1114" i="4"/>
  <c r="P1115" i="4"/>
  <c r="P1116" i="4"/>
  <c r="P1117" i="4"/>
  <c r="P1118" i="4"/>
  <c r="P1119" i="4"/>
  <c r="P1120" i="4"/>
  <c r="P1121" i="4"/>
  <c r="P1122" i="4"/>
  <c r="P1123" i="4"/>
  <c r="P1124" i="4"/>
  <c r="P1125" i="4"/>
  <c r="P1126" i="4"/>
  <c r="P1127" i="4"/>
  <c r="P1128" i="4"/>
  <c r="P1129" i="4"/>
  <c r="P1130" i="4"/>
  <c r="P1131" i="4"/>
  <c r="P1132" i="4"/>
  <c r="P1133" i="4"/>
  <c r="P1134" i="4"/>
  <c r="P1135" i="4"/>
  <c r="P1136" i="4"/>
  <c r="P1137" i="4"/>
  <c r="P1138" i="4"/>
  <c r="P1139" i="4"/>
  <c r="P1140" i="4"/>
  <c r="P1141" i="4"/>
  <c r="P1142" i="4"/>
  <c r="P1143" i="4"/>
  <c r="P1144" i="4"/>
  <c r="P1145" i="4"/>
  <c r="P1146" i="4"/>
  <c r="P1147" i="4"/>
  <c r="P1148" i="4"/>
  <c r="P1149" i="4"/>
  <c r="P1150" i="4"/>
  <c r="P1151" i="4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P1183" i="4"/>
  <c r="P1184" i="4"/>
  <c r="P1185" i="4"/>
  <c r="P1186" i="4"/>
  <c r="P1187" i="4"/>
  <c r="P1188" i="4"/>
  <c r="P1189" i="4"/>
  <c r="P1190" i="4"/>
  <c r="P1191" i="4"/>
  <c r="P1192" i="4"/>
  <c r="P1193" i="4"/>
  <c r="P1194" i="4"/>
  <c r="P1195" i="4"/>
  <c r="P1196" i="4"/>
  <c r="P1197" i="4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5" i="4"/>
  <c r="P1216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3" i="4"/>
  <c r="P1234" i="4"/>
  <c r="P1235" i="4"/>
  <c r="P1236" i="4"/>
  <c r="P1237" i="4"/>
  <c r="P1238" i="4"/>
  <c r="P1239" i="4"/>
  <c r="P1240" i="4"/>
  <c r="P1241" i="4"/>
  <c r="P1242" i="4"/>
  <c r="P1243" i="4"/>
  <c r="P1244" i="4"/>
  <c r="P1245" i="4"/>
  <c r="P1246" i="4"/>
  <c r="P1247" i="4"/>
  <c r="P1248" i="4"/>
  <c r="P1249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3" i="4"/>
  <c r="P1264" i="4"/>
  <c r="P1265" i="4"/>
  <c r="P1266" i="4"/>
  <c r="P1267" i="4"/>
  <c r="P1268" i="4"/>
  <c r="P1269" i="4"/>
  <c r="P1270" i="4"/>
  <c r="P1271" i="4"/>
  <c r="P1272" i="4"/>
  <c r="P1273" i="4"/>
  <c r="P1274" i="4"/>
  <c r="P1275" i="4"/>
  <c r="P1276" i="4"/>
  <c r="P1277" i="4"/>
  <c r="P1278" i="4"/>
  <c r="P1279" i="4"/>
  <c r="P1280" i="4"/>
  <c r="P1281" i="4"/>
  <c r="P1282" i="4"/>
  <c r="P1283" i="4"/>
  <c r="P1284" i="4"/>
  <c r="P1285" i="4"/>
  <c r="P1286" i="4"/>
  <c r="P1287" i="4"/>
  <c r="P1288" i="4"/>
  <c r="P1289" i="4"/>
  <c r="P1290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P1313" i="4"/>
  <c r="P1314" i="4"/>
  <c r="P1315" i="4"/>
  <c r="P1316" i="4"/>
  <c r="P1317" i="4"/>
  <c r="P1318" i="4"/>
  <c r="P1319" i="4"/>
  <c r="P1320" i="4"/>
  <c r="P1321" i="4"/>
  <c r="P1322" i="4"/>
  <c r="P1323" i="4"/>
  <c r="P1324" i="4"/>
  <c r="P1325" i="4"/>
  <c r="P132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1" i="4"/>
  <c r="P1342" i="4"/>
  <c r="P1343" i="4"/>
  <c r="P1344" i="4"/>
  <c r="P1345" i="4"/>
  <c r="P1346" i="4"/>
  <c r="P1347" i="4"/>
  <c r="P1348" i="4"/>
  <c r="P1349" i="4"/>
  <c r="P1350" i="4"/>
  <c r="P1351" i="4"/>
  <c r="P1352" i="4"/>
  <c r="P1353" i="4"/>
  <c r="P1354" i="4"/>
  <c r="P1355" i="4"/>
  <c r="P1356" i="4"/>
  <c r="P1357" i="4"/>
  <c r="P1358" i="4"/>
  <c r="P1359" i="4"/>
  <c r="P1360" i="4"/>
  <c r="P1361" i="4"/>
  <c r="P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399" i="4"/>
  <c r="P1400" i="4"/>
  <c r="P1401" i="4"/>
  <c r="P1402" i="4"/>
  <c r="P1403" i="4"/>
  <c r="P1404" i="4"/>
  <c r="P1405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P1429" i="4"/>
  <c r="P1430" i="4"/>
  <c r="P1431" i="4"/>
  <c r="P1432" i="4"/>
  <c r="P1433" i="4"/>
  <c r="P1434" i="4"/>
  <c r="P1435" i="4"/>
  <c r="P1436" i="4"/>
  <c r="P1437" i="4"/>
  <c r="P1438" i="4"/>
  <c r="P1439" i="4"/>
  <c r="P1440" i="4"/>
  <c r="P1441" i="4"/>
  <c r="P1442" i="4"/>
  <c r="P1443" i="4"/>
  <c r="P1444" i="4"/>
  <c r="P1445" i="4"/>
  <c r="P1446" i="4"/>
  <c r="P1447" i="4"/>
  <c r="P1448" i="4"/>
  <c r="P1449" i="4"/>
  <c r="P1450" i="4"/>
  <c r="P1451" i="4"/>
  <c r="P1452" i="4"/>
  <c r="P1453" i="4"/>
  <c r="P1454" i="4"/>
  <c r="P1455" i="4"/>
  <c r="P1456" i="4"/>
  <c r="P1457" i="4"/>
  <c r="P1458" i="4"/>
  <c r="P1459" i="4"/>
  <c r="P1460" i="4"/>
  <c r="P1461" i="4"/>
  <c r="P1462" i="4"/>
  <c r="P1463" i="4"/>
  <c r="P1464" i="4"/>
  <c r="P1465" i="4"/>
  <c r="P1466" i="4"/>
  <c r="P1467" i="4"/>
  <c r="P1468" i="4"/>
  <c r="P1469" i="4"/>
  <c r="P1470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P1486" i="4"/>
  <c r="P1487" i="4"/>
  <c r="P1488" i="4"/>
  <c r="P1489" i="4"/>
  <c r="P1490" i="4"/>
  <c r="P1491" i="4"/>
  <c r="P1492" i="4"/>
  <c r="P1493" i="4"/>
  <c r="P1494" i="4"/>
  <c r="P1495" i="4"/>
  <c r="P1496" i="4"/>
  <c r="P1497" i="4"/>
  <c r="P1498" i="4"/>
  <c r="P1499" i="4"/>
  <c r="P1500" i="4"/>
  <c r="P1501" i="4"/>
  <c r="P1502" i="4"/>
  <c r="P1503" i="4"/>
  <c r="P1504" i="4"/>
  <c r="P1505" i="4"/>
  <c r="P1506" i="4"/>
  <c r="P1507" i="4"/>
  <c r="P1508" i="4"/>
  <c r="P1509" i="4"/>
  <c r="P1510" i="4"/>
  <c r="P1511" i="4"/>
  <c r="P1512" i="4"/>
  <c r="P1513" i="4"/>
  <c r="P1514" i="4"/>
  <c r="P1515" i="4"/>
  <c r="P1516" i="4"/>
  <c r="P1517" i="4"/>
  <c r="P1518" i="4"/>
  <c r="P1519" i="4"/>
  <c r="P1520" i="4"/>
  <c r="P1521" i="4"/>
  <c r="P1522" i="4"/>
  <c r="P1523" i="4"/>
  <c r="P1524" i="4"/>
  <c r="P1525" i="4"/>
  <c r="P1526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P1621" i="4"/>
  <c r="P1622" i="4"/>
  <c r="P1623" i="4"/>
  <c r="P1624" i="4"/>
  <c r="P1625" i="4"/>
  <c r="P1626" i="4"/>
  <c r="P1627" i="4"/>
  <c r="P1628" i="4"/>
  <c r="P1629" i="4"/>
  <c r="P1630" i="4"/>
  <c r="P1631" i="4"/>
  <c r="P1632" i="4"/>
  <c r="P1633" i="4"/>
  <c r="P1634" i="4"/>
  <c r="P1635" i="4"/>
  <c r="P1636" i="4"/>
  <c r="P1637" i="4"/>
  <c r="P1638" i="4"/>
  <c r="P1639" i="4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3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708" i="4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P1729" i="4"/>
  <c r="P1730" i="4"/>
  <c r="P1731" i="4"/>
  <c r="P1732" i="4"/>
  <c r="P1733" i="4"/>
  <c r="P1734" i="4"/>
  <c r="P1735" i="4"/>
  <c r="P1736" i="4"/>
  <c r="P1737" i="4"/>
  <c r="P1738" i="4"/>
  <c r="P1739" i="4"/>
  <c r="P1740" i="4"/>
  <c r="P1741" i="4"/>
  <c r="P1742" i="4"/>
  <c r="P1743" i="4"/>
  <c r="P1744" i="4"/>
  <c r="P1745" i="4"/>
  <c r="P1746" i="4"/>
  <c r="P1747" i="4"/>
  <c r="P1748" i="4"/>
  <c r="P1749" i="4"/>
  <c r="P1750" i="4"/>
  <c r="P1751" i="4"/>
  <c r="P1752" i="4"/>
  <c r="P1753" i="4"/>
  <c r="P1754" i="4"/>
  <c r="P1755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09" i="4"/>
  <c r="P1810" i="4"/>
  <c r="P1811" i="4"/>
  <c r="P1812" i="4"/>
  <c r="P1813" i="4"/>
  <c r="P1814" i="4"/>
  <c r="P1815" i="4"/>
  <c r="P1816" i="4"/>
  <c r="P1817" i="4"/>
  <c r="P1818" i="4"/>
  <c r="P1819" i="4"/>
  <c r="P1820" i="4"/>
  <c r="P1821" i="4"/>
  <c r="P1822" i="4"/>
  <c r="P1823" i="4"/>
  <c r="P1824" i="4"/>
  <c r="P1825" i="4"/>
  <c r="P1826" i="4"/>
  <c r="P1827" i="4"/>
  <c r="P1828" i="4"/>
  <c r="P1829" i="4"/>
  <c r="P1830" i="4"/>
  <c r="P1831" i="4"/>
  <c r="P1832" i="4"/>
  <c r="P1833" i="4"/>
  <c r="P1834" i="4"/>
  <c r="P1835" i="4"/>
  <c r="P1836" i="4"/>
  <c r="P1837" i="4"/>
  <c r="P1838" i="4"/>
  <c r="P1839" i="4"/>
  <c r="P1840" i="4"/>
  <c r="P1841" i="4"/>
  <c r="P1842" i="4"/>
  <c r="P1843" i="4"/>
  <c r="P1844" i="4"/>
  <c r="P1845" i="4"/>
  <c r="P1846" i="4"/>
  <c r="P1847" i="4"/>
  <c r="P1848" i="4"/>
  <c r="P1849" i="4"/>
  <c r="P1850" i="4"/>
  <c r="P1851" i="4"/>
  <c r="P1852" i="4"/>
  <c r="P1853" i="4"/>
  <c r="P1854" i="4"/>
  <c r="P1855" i="4"/>
  <c r="P1856" i="4"/>
  <c r="P1857" i="4"/>
  <c r="P1858" i="4"/>
  <c r="P1859" i="4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7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P1936" i="4"/>
  <c r="P1937" i="4"/>
  <c r="P1938" i="4"/>
  <c r="P1939" i="4"/>
  <c r="P1940" i="4"/>
  <c r="P1941" i="4"/>
  <c r="P1942" i="4"/>
  <c r="P1943" i="4"/>
  <c r="P1944" i="4"/>
  <c r="P1945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4" i="4"/>
  <c r="P1965" i="4"/>
  <c r="P1966" i="4"/>
  <c r="P1967" i="4"/>
  <c r="P1968" i="4"/>
  <c r="P1969" i="4"/>
  <c r="P1970" i="4"/>
  <c r="P1971" i="4"/>
  <c r="P1972" i="4"/>
  <c r="P1973" i="4"/>
  <c r="P1974" i="4"/>
  <c r="P1975" i="4"/>
  <c r="P1976" i="4"/>
  <c r="P1977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2" i="4"/>
  <c r="P2003" i="4"/>
  <c r="P2004" i="4"/>
  <c r="P2005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P2044" i="4"/>
  <c r="P2045" i="4"/>
  <c r="P2046" i="4"/>
  <c r="P2047" i="4"/>
  <c r="P2048" i="4"/>
  <c r="P2049" i="4"/>
  <c r="P2050" i="4"/>
  <c r="P2051" i="4"/>
  <c r="P2052" i="4"/>
  <c r="P2053" i="4"/>
  <c r="P2054" i="4"/>
  <c r="P2055" i="4"/>
  <c r="P2056" i="4"/>
  <c r="P2057" i="4"/>
  <c r="P2058" i="4"/>
  <c r="P2059" i="4"/>
  <c r="P2060" i="4"/>
  <c r="P2061" i="4"/>
  <c r="P2062" i="4"/>
  <c r="P2063" i="4"/>
  <c r="P2064" i="4"/>
  <c r="P2065" i="4"/>
  <c r="P2066" i="4"/>
  <c r="P2067" i="4"/>
  <c r="P2068" i="4"/>
  <c r="P2069" i="4"/>
  <c r="P2070" i="4"/>
  <c r="P2071" i="4"/>
  <c r="P2072" i="4"/>
  <c r="P2073" i="4"/>
  <c r="P2074" i="4"/>
  <c r="P2075" i="4"/>
  <c r="P2076" i="4"/>
  <c r="P2077" i="4"/>
  <c r="P2078" i="4"/>
  <c r="P2079" i="4"/>
  <c r="P2080" i="4"/>
  <c r="P2081" i="4"/>
  <c r="P2082" i="4"/>
  <c r="P2083" i="4"/>
  <c r="P2084" i="4"/>
  <c r="P2085" i="4"/>
  <c r="P2086" i="4"/>
  <c r="P2087" i="4"/>
  <c r="P2088" i="4"/>
  <c r="P2089" i="4"/>
  <c r="P2090" i="4"/>
  <c r="P2091" i="4"/>
  <c r="P2092" i="4"/>
  <c r="P2093" i="4"/>
  <c r="P2094" i="4"/>
  <c r="P2095" i="4"/>
  <c r="P2096" i="4"/>
  <c r="P2097" i="4"/>
  <c r="P2098" i="4"/>
  <c r="P2099" i="4"/>
  <c r="P2100" i="4"/>
  <c r="P2101" i="4"/>
  <c r="P2102" i="4"/>
  <c r="P2103" i="4"/>
  <c r="P2104" i="4"/>
  <c r="P2105" i="4"/>
  <c r="P2106" i="4"/>
  <c r="P2107" i="4"/>
  <c r="P2108" i="4"/>
  <c r="P2109" i="4"/>
  <c r="P2110" i="4"/>
  <c r="P2111" i="4"/>
  <c r="P2112" i="4"/>
  <c r="P2113" i="4"/>
  <c r="P2114" i="4"/>
  <c r="P2115" i="4"/>
  <c r="P2116" i="4"/>
  <c r="P2117" i="4"/>
  <c r="P2118" i="4"/>
  <c r="P2119" i="4"/>
  <c r="P2120" i="4"/>
  <c r="P2121" i="4"/>
  <c r="P2122" i="4"/>
  <c r="P2123" i="4"/>
  <c r="P2124" i="4"/>
  <c r="P2125" i="4"/>
  <c r="P2126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P2140" i="4"/>
  <c r="P2141" i="4"/>
  <c r="P2142" i="4"/>
  <c r="P2143" i="4"/>
  <c r="P2144" i="4"/>
  <c r="P2145" i="4"/>
  <c r="P2146" i="4"/>
  <c r="P2147" i="4"/>
  <c r="P2148" i="4"/>
  <c r="P2149" i="4"/>
  <c r="P2150" i="4"/>
  <c r="P2151" i="4"/>
  <c r="P2152" i="4"/>
  <c r="P2153" i="4"/>
  <c r="P2154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P2168" i="4"/>
  <c r="P2169" i="4"/>
  <c r="P2170" i="4"/>
  <c r="P2171" i="4"/>
  <c r="P2172" i="4"/>
  <c r="P2173" i="4"/>
  <c r="P2174" i="4"/>
  <c r="P2175" i="4"/>
  <c r="P2176" i="4"/>
  <c r="P2177" i="4"/>
  <c r="P2178" i="4"/>
  <c r="P2179" i="4"/>
  <c r="P2180" i="4"/>
  <c r="P2181" i="4"/>
  <c r="P2182" i="4"/>
  <c r="P2183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4" i="4"/>
  <c r="P2205" i="4"/>
  <c r="P2206" i="4"/>
  <c r="P2207" i="4"/>
  <c r="P2208" i="4"/>
  <c r="P2209" i="4"/>
  <c r="P2210" i="4"/>
  <c r="P2211" i="4"/>
  <c r="P2212" i="4"/>
  <c r="P2213" i="4"/>
  <c r="P2214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P2229" i="4"/>
  <c r="P2230" i="4"/>
  <c r="P2231" i="4"/>
  <c r="P2232" i="4"/>
  <c r="P2233" i="4"/>
  <c r="P2234" i="4"/>
  <c r="P2235" i="4"/>
  <c r="P2236" i="4"/>
  <c r="P2237" i="4"/>
  <c r="P2238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P2259" i="4"/>
  <c r="P2260" i="4"/>
  <c r="P2261" i="4"/>
  <c r="P2262" i="4"/>
  <c r="P2263" i="4"/>
  <c r="P2264" i="4"/>
  <c r="P2265" i="4"/>
  <c r="P2266" i="4"/>
  <c r="P2267" i="4"/>
  <c r="P2268" i="4"/>
  <c r="P2269" i="4"/>
  <c r="P2270" i="4"/>
  <c r="P2271" i="4"/>
  <c r="P2272" i="4"/>
  <c r="P2273" i="4"/>
  <c r="P2274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P2363" i="4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27" i="4"/>
  <c r="P2428" i="4"/>
  <c r="P2429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59" i="4"/>
  <c r="P2460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P2505" i="4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P2592" i="4"/>
  <c r="P2593" i="4"/>
  <c r="P2594" i="4"/>
  <c r="P2595" i="4"/>
  <c r="P2596" i="4"/>
  <c r="P2597" i="4"/>
  <c r="P2598" i="4"/>
  <c r="P2599" i="4"/>
  <c r="P2600" i="4"/>
  <c r="P2601" i="4"/>
  <c r="P2602" i="4"/>
  <c r="P2603" i="4"/>
  <c r="P2604" i="4"/>
  <c r="P2605" i="4"/>
  <c r="P2606" i="4"/>
  <c r="P2607" i="4"/>
  <c r="P2608" i="4"/>
  <c r="P2609" i="4"/>
  <c r="P2610" i="4"/>
  <c r="P2611" i="4"/>
  <c r="P2612" i="4"/>
  <c r="P2613" i="4"/>
  <c r="P2614" i="4"/>
  <c r="P2615" i="4"/>
  <c r="P2616" i="4"/>
  <c r="P2617" i="4"/>
  <c r="P2618" i="4"/>
  <c r="P2619" i="4"/>
  <c r="P2620" i="4"/>
  <c r="P2621" i="4"/>
  <c r="P2622" i="4"/>
  <c r="P2623" i="4"/>
  <c r="P2624" i="4"/>
  <c r="P2625" i="4"/>
  <c r="P2626" i="4"/>
  <c r="P2627" i="4"/>
  <c r="P2628" i="4"/>
  <c r="P2629" i="4"/>
  <c r="P2630" i="4"/>
  <c r="P2631" i="4"/>
  <c r="P2632" i="4"/>
  <c r="P2633" i="4"/>
  <c r="P2634" i="4"/>
  <c r="P2635" i="4"/>
  <c r="P2636" i="4"/>
  <c r="P2637" i="4"/>
  <c r="P2638" i="4"/>
  <c r="P2639" i="4"/>
  <c r="P2640" i="4"/>
  <c r="P2641" i="4"/>
  <c r="P2642" i="4"/>
  <c r="P2643" i="4"/>
  <c r="P2644" i="4"/>
  <c r="P2645" i="4"/>
  <c r="P2646" i="4"/>
  <c r="P2647" i="4"/>
  <c r="P2648" i="4"/>
  <c r="P2649" i="4"/>
  <c r="P2650" i="4"/>
  <c r="P2651" i="4"/>
  <c r="P2652" i="4"/>
  <c r="P2653" i="4"/>
  <c r="P2654" i="4"/>
  <c r="P2655" i="4"/>
  <c r="P2656" i="4"/>
  <c r="P2657" i="4"/>
  <c r="P2658" i="4"/>
  <c r="P2659" i="4"/>
  <c r="P2660" i="4"/>
  <c r="P2661" i="4"/>
  <c r="P2662" i="4"/>
  <c r="P2663" i="4"/>
  <c r="P2664" i="4"/>
  <c r="P2665" i="4"/>
  <c r="P2666" i="4"/>
  <c r="P2667" i="4"/>
  <c r="P2668" i="4"/>
  <c r="P2669" i="4"/>
  <c r="P2670" i="4"/>
  <c r="P2671" i="4"/>
  <c r="P2672" i="4"/>
  <c r="P2673" i="4"/>
  <c r="P2674" i="4"/>
  <c r="P2675" i="4"/>
  <c r="P2676" i="4"/>
  <c r="P2677" i="4"/>
  <c r="P2678" i="4"/>
  <c r="P2679" i="4"/>
  <c r="P2680" i="4"/>
  <c r="P2681" i="4"/>
  <c r="P2682" i="4"/>
  <c r="P2683" i="4"/>
  <c r="P2684" i="4"/>
  <c r="P2685" i="4"/>
  <c r="P2686" i="4"/>
  <c r="P2687" i="4"/>
  <c r="P2688" i="4"/>
  <c r="P2689" i="4"/>
  <c r="P2690" i="4"/>
  <c r="P2691" i="4"/>
  <c r="P2692" i="4"/>
  <c r="P2693" i="4"/>
  <c r="P2694" i="4"/>
  <c r="P2695" i="4"/>
  <c r="P2696" i="4"/>
  <c r="P2697" i="4"/>
  <c r="P2698" i="4"/>
  <c r="P2699" i="4"/>
  <c r="P2700" i="4"/>
  <c r="P2701" i="4"/>
  <c r="P2702" i="4"/>
  <c r="P2703" i="4"/>
  <c r="P2704" i="4"/>
  <c r="P2705" i="4"/>
  <c r="P2706" i="4"/>
  <c r="P2707" i="4"/>
  <c r="P2708" i="4"/>
  <c r="P2709" i="4"/>
  <c r="P2710" i="4"/>
  <c r="P2711" i="4"/>
  <c r="P2712" i="4"/>
  <c r="P2713" i="4"/>
  <c r="P2714" i="4"/>
  <c r="P2715" i="4"/>
  <c r="P2716" i="4"/>
  <c r="P2717" i="4"/>
  <c r="P2718" i="4"/>
  <c r="P2719" i="4"/>
  <c r="P2720" i="4"/>
  <c r="P2721" i="4"/>
  <c r="P2722" i="4"/>
  <c r="P2723" i="4"/>
  <c r="P2724" i="4"/>
  <c r="P2725" i="4"/>
  <c r="P2726" i="4"/>
  <c r="P2727" i="4"/>
  <c r="P2728" i="4"/>
  <c r="P2729" i="4"/>
  <c r="P2730" i="4"/>
  <c r="P2731" i="4"/>
  <c r="P2732" i="4"/>
  <c r="P2733" i="4"/>
  <c r="P2734" i="4"/>
  <c r="P2735" i="4"/>
  <c r="P2736" i="4"/>
  <c r="P2737" i="4"/>
  <c r="P2738" i="4"/>
  <c r="P2739" i="4"/>
  <c r="P2740" i="4"/>
  <c r="P2741" i="4"/>
  <c r="P2742" i="4"/>
  <c r="P2743" i="4"/>
  <c r="P2744" i="4"/>
  <c r="P2745" i="4"/>
  <c r="P2746" i="4"/>
  <c r="P2747" i="4"/>
  <c r="P2748" i="4"/>
  <c r="P2749" i="4"/>
  <c r="P2750" i="4"/>
  <c r="P2751" i="4"/>
  <c r="P2752" i="4"/>
  <c r="P2753" i="4"/>
  <c r="P2754" i="4"/>
  <c r="P2755" i="4"/>
  <c r="P2756" i="4"/>
  <c r="P2757" i="4"/>
  <c r="P2758" i="4"/>
  <c r="P2759" i="4"/>
  <c r="P2760" i="4"/>
  <c r="P2761" i="4"/>
  <c r="P2762" i="4"/>
  <c r="P2763" i="4"/>
  <c r="P2764" i="4"/>
  <c r="P2765" i="4"/>
  <c r="P2766" i="4"/>
  <c r="P2767" i="4"/>
  <c r="P2768" i="4"/>
  <c r="P2769" i="4"/>
  <c r="P2770" i="4"/>
  <c r="P2771" i="4"/>
  <c r="P2772" i="4"/>
  <c r="P2773" i="4"/>
  <c r="P2774" i="4"/>
  <c r="P2775" i="4"/>
  <c r="P2776" i="4"/>
  <c r="P2777" i="4"/>
  <c r="P2778" i="4"/>
  <c r="P2779" i="4"/>
  <c r="P2780" i="4"/>
  <c r="P2781" i="4"/>
  <c r="P2782" i="4"/>
  <c r="P2783" i="4"/>
  <c r="P2784" i="4"/>
  <c r="P2785" i="4"/>
  <c r="P2786" i="4"/>
  <c r="P2787" i="4"/>
  <c r="P2788" i="4"/>
  <c r="P2789" i="4"/>
  <c r="P2790" i="4"/>
  <c r="P2791" i="4"/>
  <c r="P2792" i="4"/>
  <c r="P2793" i="4"/>
  <c r="P2794" i="4"/>
  <c r="P2795" i="4"/>
  <c r="P2796" i="4"/>
  <c r="P2797" i="4"/>
  <c r="P2798" i="4"/>
  <c r="P2799" i="4"/>
  <c r="P2800" i="4"/>
  <c r="P2801" i="4"/>
  <c r="P2802" i="4"/>
  <c r="P2803" i="4"/>
  <c r="P2804" i="4"/>
  <c r="P2805" i="4"/>
  <c r="P2806" i="4"/>
  <c r="P2807" i="4"/>
  <c r="P2808" i="4"/>
  <c r="P2809" i="4"/>
  <c r="P2810" i="4"/>
  <c r="P2811" i="4"/>
  <c r="P2812" i="4"/>
  <c r="P2813" i="4"/>
  <c r="P2814" i="4"/>
  <c r="P2815" i="4"/>
  <c r="P2816" i="4"/>
  <c r="P2817" i="4"/>
  <c r="P2818" i="4"/>
  <c r="P2819" i="4"/>
  <c r="P2820" i="4"/>
  <c r="P2821" i="4"/>
  <c r="P2822" i="4"/>
  <c r="P2823" i="4"/>
  <c r="P2824" i="4"/>
  <c r="P2825" i="4"/>
  <c r="P2826" i="4"/>
  <c r="P2827" i="4"/>
  <c r="P2828" i="4"/>
  <c r="P2829" i="4"/>
  <c r="P2830" i="4"/>
  <c r="P2831" i="4"/>
  <c r="P2832" i="4"/>
  <c r="P2833" i="4"/>
  <c r="P2834" i="4"/>
  <c r="P2835" i="4"/>
  <c r="P2836" i="4"/>
  <c r="P2837" i="4"/>
  <c r="P2838" i="4"/>
  <c r="P2839" i="4"/>
  <c r="P2840" i="4"/>
  <c r="P2841" i="4"/>
  <c r="P2842" i="4"/>
  <c r="P2843" i="4"/>
  <c r="P2844" i="4"/>
  <c r="P2845" i="4"/>
  <c r="P2846" i="4"/>
  <c r="P2847" i="4"/>
  <c r="P2848" i="4"/>
  <c r="P2849" i="4"/>
  <c r="P2850" i="4"/>
  <c r="P2851" i="4"/>
  <c r="P2852" i="4"/>
  <c r="P2853" i="4"/>
  <c r="P2854" i="4"/>
  <c r="P2855" i="4"/>
  <c r="P2856" i="4"/>
  <c r="P2857" i="4"/>
  <c r="P2858" i="4"/>
  <c r="P2859" i="4"/>
  <c r="P2860" i="4"/>
  <c r="P2861" i="4"/>
  <c r="P2862" i="4"/>
  <c r="P2863" i="4"/>
  <c r="P2864" i="4"/>
  <c r="P2865" i="4"/>
  <c r="P2866" i="4"/>
  <c r="P2867" i="4"/>
  <c r="P2868" i="4"/>
  <c r="P2869" i="4"/>
  <c r="P2870" i="4"/>
  <c r="P2871" i="4"/>
  <c r="P2872" i="4"/>
  <c r="P2873" i="4"/>
  <c r="P2874" i="4"/>
  <c r="P2875" i="4"/>
  <c r="P2876" i="4"/>
  <c r="P2877" i="4"/>
  <c r="P2878" i="4"/>
  <c r="P2879" i="4"/>
  <c r="P2880" i="4"/>
  <c r="P2881" i="4"/>
  <c r="P2882" i="4"/>
  <c r="P2883" i="4"/>
  <c r="P2884" i="4"/>
  <c r="P2885" i="4"/>
  <c r="P2886" i="4"/>
  <c r="P2887" i="4"/>
  <c r="P2888" i="4"/>
  <c r="P2889" i="4"/>
  <c r="P2890" i="4"/>
  <c r="P2891" i="4"/>
  <c r="P2892" i="4"/>
  <c r="P2893" i="4"/>
  <c r="P2894" i="4"/>
  <c r="P2895" i="4"/>
  <c r="P2896" i="4"/>
  <c r="P2897" i="4"/>
  <c r="P2898" i="4"/>
  <c r="P2899" i="4"/>
  <c r="P2900" i="4"/>
  <c r="P2901" i="4"/>
  <c r="P2902" i="4"/>
  <c r="P2903" i="4"/>
  <c r="P2904" i="4"/>
  <c r="P2905" i="4"/>
  <c r="P2906" i="4"/>
  <c r="P2907" i="4"/>
  <c r="P2908" i="4"/>
  <c r="P2909" i="4"/>
  <c r="P2910" i="4"/>
  <c r="P2911" i="4"/>
  <c r="P2912" i="4"/>
  <c r="P2913" i="4"/>
  <c r="P2914" i="4"/>
  <c r="P2915" i="4"/>
  <c r="P2916" i="4"/>
  <c r="P2917" i="4"/>
  <c r="P2918" i="4"/>
  <c r="P2919" i="4"/>
  <c r="P2920" i="4"/>
  <c r="P2921" i="4"/>
  <c r="P2922" i="4"/>
  <c r="P2923" i="4"/>
  <c r="P2924" i="4"/>
  <c r="P2925" i="4"/>
  <c r="P2926" i="4"/>
  <c r="P2927" i="4"/>
  <c r="P2928" i="4"/>
  <c r="P2929" i="4"/>
  <c r="P2930" i="4"/>
  <c r="P2931" i="4"/>
  <c r="P2932" i="4"/>
  <c r="P2933" i="4"/>
  <c r="P2934" i="4"/>
  <c r="P2935" i="4"/>
  <c r="P2936" i="4"/>
  <c r="P2937" i="4"/>
  <c r="P2938" i="4"/>
  <c r="P2939" i="4"/>
  <c r="P2940" i="4"/>
  <c r="P2941" i="4"/>
  <c r="P2942" i="4"/>
  <c r="P2943" i="4"/>
  <c r="P2944" i="4"/>
  <c r="P2945" i="4"/>
  <c r="P2946" i="4"/>
  <c r="P2947" i="4"/>
  <c r="P2948" i="4"/>
  <c r="P2949" i="4"/>
  <c r="P2950" i="4"/>
  <c r="P2951" i="4"/>
  <c r="P2952" i="4"/>
  <c r="P2953" i="4"/>
  <c r="P2954" i="4"/>
  <c r="P2955" i="4"/>
  <c r="P2956" i="4"/>
  <c r="P2957" i="4"/>
  <c r="P2958" i="4"/>
  <c r="P2959" i="4"/>
  <c r="P2960" i="4"/>
  <c r="P2961" i="4"/>
  <c r="P2962" i="4"/>
  <c r="P2963" i="4"/>
  <c r="P2964" i="4"/>
  <c r="P2965" i="4"/>
  <c r="P2966" i="4"/>
  <c r="P2967" i="4"/>
  <c r="P2968" i="4"/>
  <c r="P2969" i="4"/>
  <c r="P2970" i="4"/>
  <c r="P2971" i="4"/>
  <c r="P2972" i="4"/>
  <c r="P2973" i="4"/>
  <c r="O2973" i="4" s="1"/>
  <c r="P2974" i="4"/>
  <c r="O2974" i="4" s="1"/>
  <c r="P2975" i="4"/>
  <c r="O2975" i="4" s="1"/>
  <c r="P2976" i="4"/>
  <c r="O2976" i="4" s="1"/>
  <c r="P2977" i="4"/>
  <c r="O2977" i="4" s="1"/>
  <c r="P2978" i="4"/>
  <c r="O2978" i="4" s="1"/>
  <c r="P2979" i="4"/>
  <c r="O2979" i="4" s="1"/>
  <c r="P2980" i="4"/>
  <c r="O2980" i="4" s="1"/>
  <c r="P2981" i="4"/>
  <c r="O2981" i="4" s="1"/>
  <c r="P2982" i="4"/>
  <c r="O2982" i="4" s="1"/>
  <c r="P2983" i="4"/>
  <c r="O2983" i="4" s="1"/>
  <c r="P2984" i="4"/>
  <c r="O2984" i="4" s="1"/>
  <c r="P2985" i="4"/>
  <c r="O2985" i="4" s="1"/>
  <c r="P2986" i="4"/>
  <c r="O2986" i="4" s="1"/>
  <c r="P2987" i="4"/>
  <c r="O2987" i="4" s="1"/>
  <c r="P2988" i="4"/>
  <c r="O2988" i="4" s="1"/>
  <c r="P2989" i="4"/>
  <c r="O2989" i="4" s="1"/>
  <c r="P2990" i="4"/>
  <c r="O2990" i="4" s="1"/>
  <c r="P2991" i="4"/>
  <c r="O2991" i="4" s="1"/>
  <c r="P2992" i="4"/>
  <c r="O2992" i="4" s="1"/>
  <c r="P2993" i="4"/>
  <c r="O2993" i="4" s="1"/>
  <c r="P2994" i="4"/>
  <c r="O2994" i="4" s="1"/>
  <c r="P2995" i="4"/>
  <c r="O2995" i="4" s="1"/>
  <c r="P2996" i="4"/>
  <c r="O2996" i="4" s="1"/>
  <c r="P2997" i="4"/>
  <c r="O2997" i="4" s="1"/>
  <c r="P2998" i="4"/>
  <c r="O2998" i="4" s="1"/>
  <c r="P2999" i="4"/>
  <c r="O2999" i="4" s="1"/>
  <c r="P3000" i="4"/>
  <c r="O3000" i="4" s="1"/>
  <c r="P3001" i="4"/>
  <c r="O3001" i="4" s="1"/>
  <c r="P3002" i="4"/>
  <c r="O3002" i="4" s="1"/>
  <c r="P3003" i="4"/>
  <c r="O3003" i="4" s="1"/>
  <c r="P3004" i="4"/>
  <c r="O3004" i="4" s="1"/>
  <c r="P3005" i="4"/>
  <c r="O3005" i="4" s="1"/>
  <c r="P3006" i="4"/>
  <c r="O3006" i="4" s="1"/>
  <c r="P3007" i="4"/>
  <c r="O3007" i="4" s="1"/>
  <c r="P3008" i="4"/>
  <c r="O3008" i="4" s="1"/>
  <c r="P3009" i="4"/>
  <c r="O3009" i="4" s="1"/>
  <c r="P3010" i="4"/>
  <c r="O3010" i="4" s="1"/>
  <c r="P3011" i="4"/>
  <c r="O3011" i="4" s="1"/>
  <c r="P3012" i="4"/>
  <c r="O3012" i="4" s="1"/>
  <c r="P3013" i="4"/>
  <c r="O3013" i="4" s="1"/>
  <c r="P3014" i="4"/>
  <c r="O3014" i="4" s="1"/>
  <c r="P3015" i="4"/>
  <c r="O3015" i="4" s="1"/>
  <c r="P3016" i="4"/>
  <c r="O3016" i="4" s="1"/>
  <c r="P3017" i="4"/>
  <c r="O3017" i="4" s="1"/>
  <c r="P3018" i="4"/>
  <c r="O3018" i="4" s="1"/>
  <c r="P3019" i="4"/>
  <c r="O3019" i="4" s="1"/>
  <c r="P3020" i="4"/>
  <c r="O3020" i="4" s="1"/>
  <c r="P3021" i="4"/>
  <c r="O3021" i="4" s="1"/>
  <c r="P3022" i="4"/>
  <c r="O3022" i="4" s="1"/>
  <c r="P3023" i="4"/>
  <c r="O3023" i="4" s="1"/>
  <c r="P3024" i="4"/>
  <c r="O3024" i="4" s="1"/>
  <c r="P3025" i="4"/>
  <c r="O3025" i="4" s="1"/>
  <c r="P3026" i="4"/>
  <c r="O3026" i="4" s="1"/>
  <c r="P3027" i="4"/>
  <c r="O3027" i="4" s="1"/>
  <c r="P3028" i="4"/>
  <c r="O3028" i="4" s="1"/>
  <c r="P3029" i="4"/>
  <c r="O3029" i="4" s="1"/>
  <c r="P3030" i="4"/>
  <c r="O3030" i="4" s="1"/>
  <c r="P3031" i="4"/>
  <c r="O3031" i="4" s="1"/>
  <c r="P3032" i="4"/>
  <c r="O3032" i="4" s="1"/>
  <c r="P3033" i="4"/>
  <c r="O3033" i="4" s="1"/>
  <c r="P3034" i="4"/>
  <c r="O3034" i="4" s="1"/>
  <c r="P3035" i="4"/>
  <c r="O3035" i="4" s="1"/>
  <c r="P3036" i="4"/>
  <c r="O3036" i="4" s="1"/>
  <c r="P3037" i="4"/>
  <c r="O3037" i="4" s="1"/>
  <c r="P3038" i="4"/>
  <c r="O3038" i="4" s="1"/>
  <c r="P3039" i="4"/>
  <c r="O3039" i="4" s="1"/>
  <c r="P3040" i="4"/>
  <c r="O3040" i="4" s="1"/>
  <c r="P3041" i="4"/>
  <c r="O3041" i="4" s="1"/>
  <c r="P3042" i="4"/>
  <c r="O3042" i="4" s="1"/>
  <c r="P3043" i="4"/>
  <c r="O3043" i="4" s="1"/>
  <c r="P3044" i="4"/>
  <c r="O3044" i="4" s="1"/>
  <c r="P3045" i="4"/>
  <c r="O3045" i="4" s="1"/>
  <c r="P3046" i="4"/>
  <c r="O3046" i="4" s="1"/>
  <c r="P3047" i="4"/>
  <c r="O3047" i="4" s="1"/>
  <c r="P3048" i="4"/>
  <c r="O3048" i="4" s="1"/>
  <c r="P3049" i="4"/>
  <c r="O3049" i="4" s="1"/>
  <c r="P3050" i="4"/>
  <c r="O3050" i="4" s="1"/>
  <c r="P3051" i="4"/>
  <c r="O3051" i="4" s="1"/>
  <c r="P3052" i="4"/>
  <c r="O3052" i="4" s="1"/>
  <c r="P3053" i="4"/>
  <c r="O3053" i="4" s="1"/>
  <c r="P3054" i="4"/>
  <c r="O3054" i="4" s="1"/>
  <c r="P3055" i="4"/>
  <c r="O3055" i="4" s="1"/>
  <c r="P3056" i="4"/>
  <c r="O3056" i="4" s="1"/>
  <c r="P3057" i="4"/>
  <c r="O3057" i="4" s="1"/>
  <c r="P3058" i="4"/>
  <c r="O3058" i="4" s="1"/>
  <c r="P3059" i="4"/>
  <c r="O3059" i="4" s="1"/>
  <c r="P3060" i="4"/>
  <c r="O3060" i="4" s="1"/>
  <c r="P3061" i="4"/>
  <c r="O3061" i="4" s="1"/>
  <c r="P3062" i="4"/>
  <c r="O3062" i="4" s="1"/>
  <c r="P3063" i="4"/>
  <c r="O3063" i="4" s="1"/>
  <c r="P3064" i="4"/>
  <c r="O3064" i="4" s="1"/>
  <c r="P3065" i="4"/>
  <c r="O3065" i="4" s="1"/>
  <c r="P3066" i="4"/>
  <c r="O3066" i="4" s="1"/>
  <c r="P3067" i="4"/>
  <c r="O3067" i="4" s="1"/>
  <c r="P3068" i="4"/>
  <c r="O3068" i="4" s="1"/>
  <c r="P3069" i="4"/>
  <c r="O3069" i="4" s="1"/>
  <c r="P3070" i="4"/>
  <c r="O3070" i="4" s="1"/>
  <c r="P3071" i="4"/>
  <c r="O3071" i="4" s="1"/>
  <c r="P3072" i="4"/>
  <c r="O3072" i="4" s="1"/>
  <c r="P3073" i="4"/>
  <c r="O3073" i="4" s="1"/>
  <c r="P3074" i="4"/>
  <c r="O3074" i="4" s="1"/>
  <c r="P3075" i="4"/>
  <c r="O3075" i="4" s="1"/>
  <c r="P3076" i="4"/>
  <c r="O3076" i="4" s="1"/>
  <c r="P3077" i="4"/>
  <c r="O3077" i="4" s="1"/>
  <c r="P3078" i="4"/>
  <c r="O3078" i="4" s="1"/>
  <c r="P3079" i="4"/>
  <c r="O3079" i="4" s="1"/>
  <c r="P3080" i="4"/>
  <c r="O3080" i="4" s="1"/>
  <c r="P3081" i="4"/>
  <c r="O3081" i="4" s="1"/>
  <c r="P3082" i="4"/>
  <c r="O3082" i="4" s="1"/>
  <c r="P3083" i="4"/>
  <c r="O3083" i="4" s="1"/>
  <c r="P3084" i="4"/>
  <c r="O3084" i="4" s="1"/>
  <c r="P3085" i="4"/>
  <c r="O3085" i="4" s="1"/>
  <c r="P3086" i="4"/>
  <c r="O3086" i="4" s="1"/>
  <c r="P3087" i="4"/>
  <c r="O3087" i="4" s="1"/>
  <c r="P3088" i="4"/>
  <c r="O3088" i="4" s="1"/>
  <c r="P3089" i="4"/>
  <c r="O3089" i="4" s="1"/>
  <c r="P3090" i="4"/>
  <c r="O3090" i="4" s="1"/>
  <c r="P3091" i="4"/>
  <c r="O3091" i="4" s="1"/>
  <c r="P3092" i="4"/>
  <c r="O3092" i="4" s="1"/>
  <c r="P3093" i="4"/>
  <c r="O3093" i="4" s="1"/>
  <c r="P3094" i="4"/>
  <c r="O3094" i="4" s="1"/>
  <c r="P3095" i="4"/>
  <c r="O3095" i="4" s="1"/>
  <c r="P3096" i="4"/>
  <c r="O3096" i="4" s="1"/>
  <c r="P3097" i="4"/>
  <c r="O3097" i="4" s="1"/>
  <c r="P3098" i="4"/>
  <c r="O3098" i="4" s="1"/>
  <c r="P3099" i="4"/>
  <c r="O3099" i="4" s="1"/>
  <c r="P3100" i="4"/>
  <c r="O3100" i="4" s="1"/>
  <c r="P3101" i="4"/>
  <c r="O3101" i="4" s="1"/>
  <c r="P3102" i="4"/>
  <c r="O3102" i="4" s="1"/>
  <c r="P3103" i="4"/>
  <c r="O3103" i="4" s="1"/>
  <c r="P3104" i="4"/>
  <c r="O3104" i="4" s="1"/>
  <c r="P3105" i="4"/>
  <c r="O3105" i="4" s="1"/>
  <c r="P3106" i="4"/>
  <c r="O3106" i="4" s="1"/>
  <c r="P3107" i="4"/>
  <c r="O3107" i="4" s="1"/>
  <c r="P3108" i="4"/>
  <c r="O3108" i="4" s="1"/>
  <c r="P3109" i="4"/>
  <c r="O3109" i="4" s="1"/>
  <c r="P3110" i="4"/>
  <c r="O3110" i="4" s="1"/>
  <c r="P3111" i="4"/>
  <c r="O3111" i="4" s="1"/>
  <c r="P3112" i="4"/>
  <c r="O3112" i="4" s="1"/>
  <c r="P3113" i="4"/>
  <c r="O3113" i="4" s="1"/>
  <c r="P3114" i="4"/>
  <c r="O3114" i="4" s="1"/>
  <c r="P3115" i="4"/>
  <c r="O3115" i="4" s="1"/>
  <c r="P3116" i="4"/>
  <c r="O3116" i="4" s="1"/>
  <c r="P3117" i="4"/>
  <c r="O3117" i="4" s="1"/>
  <c r="P3118" i="4"/>
  <c r="O3118" i="4" s="1"/>
  <c r="P3119" i="4"/>
  <c r="O3119" i="4" s="1"/>
  <c r="P3120" i="4"/>
  <c r="O3120" i="4" s="1"/>
  <c r="P3121" i="4"/>
  <c r="O3121" i="4" s="1"/>
  <c r="P3122" i="4"/>
  <c r="O3122" i="4" s="1"/>
  <c r="P3123" i="4"/>
  <c r="O3123" i="4" s="1"/>
  <c r="P3124" i="4"/>
  <c r="O3124" i="4" s="1"/>
  <c r="P3125" i="4"/>
  <c r="O3125" i="4" s="1"/>
  <c r="P3126" i="4"/>
  <c r="O3126" i="4" s="1"/>
  <c r="P3127" i="4"/>
  <c r="O3127" i="4" s="1"/>
  <c r="P3128" i="4"/>
  <c r="O3128" i="4" s="1"/>
  <c r="P3129" i="4"/>
  <c r="O3129" i="4" s="1"/>
  <c r="P3130" i="4"/>
  <c r="O3130" i="4" s="1"/>
  <c r="P3131" i="4"/>
  <c r="O3131" i="4" s="1"/>
  <c r="P3132" i="4"/>
  <c r="O3132" i="4" s="1"/>
  <c r="P3133" i="4"/>
  <c r="O3133" i="4" s="1"/>
  <c r="P3134" i="4"/>
  <c r="O3134" i="4" s="1"/>
  <c r="P3135" i="4"/>
  <c r="O3135" i="4" s="1"/>
  <c r="P3136" i="4"/>
  <c r="O3136" i="4" s="1"/>
  <c r="P3137" i="4"/>
  <c r="O3137" i="4" s="1"/>
  <c r="P3138" i="4"/>
  <c r="O3138" i="4" s="1"/>
  <c r="P3139" i="4"/>
  <c r="O3139" i="4" s="1"/>
  <c r="P3140" i="4"/>
  <c r="O3140" i="4" s="1"/>
  <c r="P3141" i="4"/>
  <c r="O3141" i="4" s="1"/>
  <c r="P3142" i="4"/>
  <c r="O3142" i="4" s="1"/>
  <c r="P3143" i="4"/>
  <c r="O3143" i="4" s="1"/>
  <c r="P3144" i="4"/>
  <c r="O3144" i="4" s="1"/>
  <c r="P3145" i="4"/>
  <c r="O3145" i="4" s="1"/>
  <c r="P3146" i="4"/>
  <c r="O3146" i="4" s="1"/>
  <c r="P3147" i="4"/>
  <c r="O3147" i="4" s="1"/>
  <c r="P3148" i="4"/>
  <c r="O3148" i="4" s="1"/>
  <c r="P3149" i="4"/>
  <c r="O3149" i="4" s="1"/>
  <c r="P3150" i="4"/>
  <c r="O3150" i="4" s="1"/>
  <c r="P3151" i="4"/>
  <c r="O3151" i="4" s="1"/>
  <c r="P3152" i="4"/>
  <c r="O3152" i="4" s="1"/>
  <c r="P3153" i="4"/>
  <c r="O3153" i="4" s="1"/>
  <c r="P3154" i="4"/>
  <c r="O3154" i="4" s="1"/>
  <c r="P3155" i="4"/>
  <c r="O3155" i="4" s="1"/>
  <c r="P3156" i="4"/>
  <c r="O3156" i="4" s="1"/>
  <c r="P3157" i="4"/>
  <c r="O3157" i="4" s="1"/>
  <c r="P3158" i="4"/>
  <c r="O3158" i="4" s="1"/>
  <c r="P3159" i="4"/>
  <c r="O3159" i="4" s="1"/>
  <c r="P3160" i="4"/>
  <c r="O3160" i="4" s="1"/>
  <c r="P3161" i="4"/>
  <c r="O3161" i="4" s="1"/>
  <c r="P3162" i="4"/>
  <c r="O3162" i="4" s="1"/>
  <c r="P3163" i="4"/>
  <c r="O3163" i="4" s="1"/>
  <c r="P3164" i="4"/>
  <c r="O3164" i="4" s="1"/>
  <c r="P3165" i="4"/>
  <c r="O3165" i="4" s="1"/>
  <c r="P3166" i="4"/>
  <c r="O3166" i="4" s="1"/>
  <c r="P3167" i="4"/>
  <c r="O3167" i="4" s="1"/>
  <c r="P3168" i="4"/>
  <c r="O3168" i="4" s="1"/>
  <c r="P3169" i="4"/>
  <c r="O3169" i="4" s="1"/>
  <c r="P3170" i="4"/>
  <c r="O3170" i="4" s="1"/>
  <c r="P3171" i="4"/>
  <c r="O3171" i="4" s="1"/>
  <c r="P3172" i="4"/>
  <c r="O3172" i="4" s="1"/>
  <c r="P3173" i="4"/>
  <c r="O3173" i="4" s="1"/>
  <c r="P3174" i="4"/>
  <c r="O3174" i="4" s="1"/>
  <c r="P3175" i="4"/>
  <c r="O3175" i="4" s="1"/>
  <c r="P3176" i="4"/>
  <c r="O3176" i="4" s="1"/>
  <c r="P3177" i="4"/>
  <c r="O3177" i="4" s="1"/>
  <c r="P3178" i="4"/>
  <c r="O3178" i="4" s="1"/>
  <c r="P3179" i="4"/>
  <c r="O3179" i="4" s="1"/>
  <c r="P3180" i="4"/>
  <c r="O3180" i="4" s="1"/>
  <c r="P3181" i="4"/>
  <c r="O3181" i="4" s="1"/>
  <c r="P3182" i="4"/>
  <c r="O3182" i="4" s="1"/>
  <c r="P3183" i="4"/>
  <c r="O3183" i="4" s="1"/>
  <c r="P3184" i="4"/>
  <c r="O3184" i="4" s="1"/>
  <c r="P3185" i="4"/>
  <c r="O3185" i="4" s="1"/>
  <c r="P3186" i="4"/>
  <c r="O3186" i="4" s="1"/>
  <c r="P3187" i="4"/>
  <c r="O3187" i="4" s="1"/>
  <c r="P3188" i="4"/>
  <c r="O3188" i="4" s="1"/>
  <c r="P3189" i="4"/>
  <c r="O3189" i="4" s="1"/>
  <c r="P3190" i="4"/>
  <c r="O3190" i="4" s="1"/>
  <c r="P3191" i="4"/>
  <c r="O3191" i="4" s="1"/>
  <c r="P3192" i="4"/>
  <c r="O3192" i="4" s="1"/>
  <c r="P3193" i="4"/>
  <c r="O3193" i="4" s="1"/>
  <c r="P3194" i="4"/>
  <c r="O3194" i="4" s="1"/>
  <c r="P3195" i="4"/>
  <c r="O3195" i="4" s="1"/>
  <c r="P3196" i="4"/>
  <c r="O3196" i="4" s="1"/>
  <c r="P3197" i="4"/>
  <c r="O3197" i="4" s="1"/>
  <c r="P3198" i="4"/>
  <c r="O3198" i="4" s="1"/>
  <c r="P3199" i="4"/>
  <c r="O3199" i="4" s="1"/>
  <c r="P3200" i="4"/>
  <c r="O3200" i="4" s="1"/>
  <c r="P3201" i="4"/>
  <c r="O3201" i="4" s="1"/>
  <c r="P3202" i="4"/>
  <c r="O3202" i="4" s="1"/>
  <c r="P3203" i="4"/>
  <c r="O3203" i="4" s="1"/>
  <c r="P3204" i="4"/>
  <c r="O3204" i="4" s="1"/>
  <c r="P3205" i="4"/>
  <c r="O3205" i="4" s="1"/>
  <c r="P3206" i="4"/>
  <c r="O3206" i="4" s="1"/>
  <c r="P3207" i="4"/>
  <c r="O3207" i="4" s="1"/>
  <c r="P3208" i="4"/>
  <c r="O3208" i="4" s="1"/>
  <c r="P3209" i="4"/>
  <c r="O3209" i="4" s="1"/>
  <c r="P3210" i="4"/>
  <c r="O3210" i="4" s="1"/>
  <c r="P3211" i="4"/>
  <c r="O3211" i="4" s="1"/>
  <c r="P3212" i="4"/>
  <c r="O3212" i="4" s="1"/>
  <c r="P3213" i="4"/>
  <c r="O3213" i="4" s="1"/>
  <c r="P3214" i="4"/>
  <c r="O3214" i="4" s="1"/>
  <c r="P3215" i="4"/>
  <c r="O3215" i="4" s="1"/>
  <c r="P3216" i="4"/>
  <c r="O3216" i="4" s="1"/>
  <c r="P3217" i="4"/>
  <c r="O3217" i="4" s="1"/>
  <c r="P3218" i="4"/>
  <c r="O3218" i="4" s="1"/>
  <c r="P3219" i="4"/>
  <c r="O3219" i="4" s="1"/>
  <c r="P3220" i="4"/>
  <c r="O3220" i="4" s="1"/>
  <c r="P3221" i="4"/>
  <c r="O3221" i="4" s="1"/>
  <c r="P3222" i="4"/>
  <c r="O3222" i="4" s="1"/>
  <c r="P3223" i="4"/>
  <c r="O3223" i="4" s="1"/>
  <c r="P3224" i="4"/>
  <c r="O3224" i="4" s="1"/>
  <c r="P3225" i="4"/>
  <c r="O3225" i="4" s="1"/>
  <c r="P3226" i="4"/>
  <c r="O3226" i="4" s="1"/>
  <c r="P3227" i="4"/>
  <c r="O3227" i="4" s="1"/>
  <c r="P3228" i="4"/>
  <c r="O3228" i="4" s="1"/>
  <c r="P3229" i="4"/>
  <c r="O3229" i="4" s="1"/>
  <c r="P3230" i="4"/>
  <c r="O3230" i="4" s="1"/>
  <c r="P3231" i="4"/>
  <c r="O3231" i="4" s="1"/>
  <c r="P3232" i="4"/>
  <c r="O3232" i="4" s="1"/>
  <c r="P3233" i="4"/>
  <c r="O3233" i="4" s="1"/>
  <c r="P3234" i="4"/>
  <c r="O3234" i="4" s="1"/>
  <c r="P3235" i="4"/>
  <c r="O3235" i="4" s="1"/>
  <c r="P3236" i="4"/>
  <c r="O3236" i="4" s="1"/>
  <c r="P3237" i="4"/>
  <c r="O3237" i="4" s="1"/>
  <c r="P3238" i="4"/>
  <c r="O3238" i="4" s="1"/>
  <c r="P3239" i="4"/>
  <c r="O3239" i="4" s="1"/>
  <c r="P3240" i="4"/>
  <c r="O3240" i="4" s="1"/>
  <c r="P3241" i="4"/>
  <c r="O3241" i="4" s="1"/>
  <c r="P3242" i="4"/>
  <c r="O3242" i="4" s="1"/>
  <c r="P3243" i="4"/>
  <c r="O3243" i="4" s="1"/>
  <c r="P3244" i="4"/>
  <c r="O3244" i="4" s="1"/>
  <c r="P3245" i="4"/>
  <c r="O3245" i="4" s="1"/>
  <c r="P3246" i="4"/>
  <c r="O3246" i="4" s="1"/>
  <c r="P3247" i="4"/>
  <c r="O3247" i="4" s="1"/>
  <c r="P3248" i="4"/>
  <c r="O3248" i="4" s="1"/>
  <c r="P3249" i="4"/>
  <c r="O3249" i="4" s="1"/>
  <c r="P3250" i="4"/>
  <c r="O3250" i="4" s="1"/>
  <c r="P3251" i="4"/>
  <c r="O3251" i="4" s="1"/>
  <c r="P3252" i="4"/>
  <c r="O3252" i="4" s="1"/>
  <c r="P3253" i="4"/>
  <c r="O3253" i="4" s="1"/>
  <c r="P3254" i="4"/>
  <c r="O3254" i="4" s="1"/>
  <c r="P3255" i="4"/>
  <c r="O3255" i="4" s="1"/>
  <c r="P3256" i="4"/>
  <c r="O3256" i="4" s="1"/>
  <c r="P3257" i="4"/>
  <c r="O3257" i="4" s="1"/>
  <c r="P3258" i="4"/>
  <c r="O3258" i="4" s="1"/>
  <c r="P3259" i="4"/>
  <c r="O3259" i="4" s="1"/>
  <c r="P3260" i="4"/>
  <c r="O3260" i="4" s="1"/>
  <c r="P3261" i="4"/>
  <c r="O3261" i="4" s="1"/>
  <c r="P3262" i="4"/>
  <c r="O3262" i="4" s="1"/>
  <c r="P3263" i="4"/>
  <c r="O3263" i="4" s="1"/>
  <c r="P3264" i="4"/>
  <c r="O3264" i="4" s="1"/>
  <c r="P3265" i="4"/>
  <c r="O3265" i="4" s="1"/>
  <c r="P3266" i="4"/>
  <c r="O3266" i="4" s="1"/>
  <c r="P3267" i="4"/>
  <c r="O3267" i="4" s="1"/>
  <c r="P3268" i="4"/>
  <c r="O3268" i="4" s="1"/>
  <c r="P3269" i="4"/>
  <c r="O3269" i="4" s="1"/>
  <c r="P3270" i="4"/>
  <c r="O3270" i="4" s="1"/>
  <c r="P3271" i="4"/>
  <c r="O3271" i="4" s="1"/>
  <c r="P3272" i="4"/>
  <c r="O3272" i="4" s="1"/>
  <c r="P3273" i="4"/>
  <c r="O3273" i="4" s="1"/>
  <c r="P3274" i="4"/>
  <c r="O3274" i="4" s="1"/>
  <c r="P3275" i="4"/>
  <c r="O3275" i="4" s="1"/>
  <c r="P3276" i="4"/>
  <c r="O3276" i="4" s="1"/>
  <c r="P3277" i="4"/>
  <c r="O3277" i="4" s="1"/>
  <c r="P3278" i="4"/>
  <c r="O3278" i="4" s="1"/>
  <c r="P3279" i="4"/>
  <c r="O3279" i="4" s="1"/>
  <c r="P3280" i="4"/>
  <c r="O3280" i="4" s="1"/>
  <c r="P3281" i="4"/>
  <c r="O3281" i="4" s="1"/>
  <c r="P3282" i="4"/>
  <c r="O3282" i="4" s="1"/>
  <c r="P3283" i="4"/>
  <c r="O3283" i="4" s="1"/>
  <c r="P3284" i="4"/>
  <c r="O3284" i="4" s="1"/>
  <c r="P3285" i="4"/>
  <c r="O3285" i="4" s="1"/>
  <c r="P3286" i="4"/>
  <c r="O3286" i="4" s="1"/>
  <c r="P3287" i="4"/>
  <c r="O3287" i="4" s="1"/>
  <c r="P3288" i="4"/>
  <c r="O3288" i="4" s="1"/>
  <c r="P3289" i="4"/>
  <c r="O3289" i="4" s="1"/>
  <c r="P3290" i="4"/>
  <c r="O3290" i="4" s="1"/>
  <c r="AQ3" i="6"/>
  <c r="O3" i="4" s="1"/>
  <c r="AQ4" i="6"/>
  <c r="O4" i="4" s="1"/>
  <c r="AQ5" i="6"/>
  <c r="O5" i="4" s="1"/>
  <c r="AQ6" i="6"/>
  <c r="O6" i="4" s="1"/>
  <c r="AQ7" i="6"/>
  <c r="O7" i="4" s="1"/>
  <c r="AQ8" i="6"/>
  <c r="O8" i="4" s="1"/>
  <c r="AQ9" i="6"/>
  <c r="O9" i="4" s="1"/>
  <c r="AQ10" i="6"/>
  <c r="O10" i="4" s="1"/>
  <c r="AQ11" i="6"/>
  <c r="O11" i="4" s="1"/>
  <c r="AQ12" i="6"/>
  <c r="O12" i="4" s="1"/>
  <c r="AQ13" i="6"/>
  <c r="O13" i="4" s="1"/>
  <c r="AQ14" i="6"/>
  <c r="O14" i="4" s="1"/>
  <c r="AQ15" i="6"/>
  <c r="O15" i="4" s="1"/>
  <c r="AQ16" i="6"/>
  <c r="O16" i="4" s="1"/>
  <c r="AQ17" i="6"/>
  <c r="O17" i="4" s="1"/>
  <c r="AQ18" i="6"/>
  <c r="O18" i="4" s="1"/>
  <c r="AQ19" i="6"/>
  <c r="O19" i="4" s="1"/>
  <c r="AQ20" i="6"/>
  <c r="O20" i="4" s="1"/>
  <c r="AQ21" i="6"/>
  <c r="O21" i="4" s="1"/>
  <c r="AQ22" i="6"/>
  <c r="O22" i="4" s="1"/>
  <c r="AQ23" i="6"/>
  <c r="O23" i="4" s="1"/>
  <c r="AQ24" i="6"/>
  <c r="O24" i="4" s="1"/>
  <c r="AQ25" i="6"/>
  <c r="O25" i="4" s="1"/>
  <c r="AQ26" i="6"/>
  <c r="O26" i="4" s="1"/>
  <c r="AQ27" i="6"/>
  <c r="O27" i="4" s="1"/>
  <c r="AQ28" i="6"/>
  <c r="O28" i="4" s="1"/>
  <c r="AQ29" i="6"/>
  <c r="O29" i="4" s="1"/>
  <c r="AQ30" i="6"/>
  <c r="O30" i="4" s="1"/>
  <c r="AQ31" i="6"/>
  <c r="O31" i="4" s="1"/>
  <c r="AQ32" i="6"/>
  <c r="O32" i="4" s="1"/>
  <c r="AQ33" i="6"/>
  <c r="O33" i="4" s="1"/>
  <c r="AQ34" i="6"/>
  <c r="O34" i="4" s="1"/>
  <c r="AQ35" i="6"/>
  <c r="O35" i="4" s="1"/>
  <c r="AQ36" i="6"/>
  <c r="O36" i="4" s="1"/>
  <c r="AQ37" i="6"/>
  <c r="O37" i="4" s="1"/>
  <c r="AQ38" i="6"/>
  <c r="O38" i="4" s="1"/>
  <c r="AQ39" i="6"/>
  <c r="O39" i="4" s="1"/>
  <c r="AQ40" i="6"/>
  <c r="O40" i="4" s="1"/>
  <c r="AQ41" i="6"/>
  <c r="O41" i="4" s="1"/>
  <c r="AQ42" i="6"/>
  <c r="O42" i="4" s="1"/>
  <c r="AQ43" i="6"/>
  <c r="O43" i="4" s="1"/>
  <c r="AQ44" i="6"/>
  <c r="O44" i="4" s="1"/>
  <c r="AQ45" i="6"/>
  <c r="O45" i="4" s="1"/>
  <c r="AQ46" i="6"/>
  <c r="O46" i="4" s="1"/>
  <c r="AQ47" i="6"/>
  <c r="O47" i="4" s="1"/>
  <c r="AQ48" i="6"/>
  <c r="O48" i="4" s="1"/>
  <c r="AQ49" i="6"/>
  <c r="O49" i="4" s="1"/>
  <c r="AQ50" i="6"/>
  <c r="O50" i="4" s="1"/>
  <c r="AQ51" i="6"/>
  <c r="O51" i="4" s="1"/>
  <c r="AQ52" i="6"/>
  <c r="O52" i="4" s="1"/>
  <c r="AQ53" i="6"/>
  <c r="O53" i="4" s="1"/>
  <c r="AQ54" i="6"/>
  <c r="O54" i="4" s="1"/>
  <c r="AQ55" i="6"/>
  <c r="O55" i="4" s="1"/>
  <c r="AQ56" i="6"/>
  <c r="O56" i="4" s="1"/>
  <c r="AQ57" i="6"/>
  <c r="O57" i="4" s="1"/>
  <c r="AQ58" i="6"/>
  <c r="O58" i="4" s="1"/>
  <c r="AQ59" i="6"/>
  <c r="O59" i="4" s="1"/>
  <c r="AQ60" i="6"/>
  <c r="O60" i="4" s="1"/>
  <c r="AQ61" i="6"/>
  <c r="O61" i="4" s="1"/>
  <c r="AQ62" i="6"/>
  <c r="O62" i="4" s="1"/>
  <c r="AQ63" i="6"/>
  <c r="O63" i="4" s="1"/>
  <c r="AQ64" i="6"/>
  <c r="O64" i="4" s="1"/>
  <c r="AQ65" i="6"/>
  <c r="O65" i="4" s="1"/>
  <c r="AQ66" i="6"/>
  <c r="O66" i="4" s="1"/>
  <c r="AQ67" i="6"/>
  <c r="O67" i="4" s="1"/>
  <c r="AQ68" i="6"/>
  <c r="O68" i="4" s="1"/>
  <c r="AQ69" i="6"/>
  <c r="O69" i="4" s="1"/>
  <c r="AQ70" i="6"/>
  <c r="O70" i="4" s="1"/>
  <c r="AQ71" i="6"/>
  <c r="O71" i="4" s="1"/>
  <c r="AQ72" i="6"/>
  <c r="O72" i="4" s="1"/>
  <c r="AQ73" i="6"/>
  <c r="O73" i="4" s="1"/>
  <c r="AQ74" i="6"/>
  <c r="O74" i="4" s="1"/>
  <c r="AQ75" i="6"/>
  <c r="O75" i="4" s="1"/>
  <c r="AQ76" i="6"/>
  <c r="O76" i="4" s="1"/>
  <c r="AQ77" i="6"/>
  <c r="O77" i="4" s="1"/>
  <c r="AQ78" i="6"/>
  <c r="O78" i="4" s="1"/>
  <c r="AQ79" i="6"/>
  <c r="O79" i="4" s="1"/>
  <c r="AQ80" i="6"/>
  <c r="O80" i="4" s="1"/>
  <c r="AQ81" i="6"/>
  <c r="O81" i="4" s="1"/>
  <c r="AQ82" i="6"/>
  <c r="O82" i="4" s="1"/>
  <c r="AQ83" i="6"/>
  <c r="O83" i="4" s="1"/>
  <c r="AQ84" i="6"/>
  <c r="O84" i="4" s="1"/>
  <c r="AQ85" i="6"/>
  <c r="O85" i="4" s="1"/>
  <c r="AQ86" i="6"/>
  <c r="O86" i="4" s="1"/>
  <c r="AQ87" i="6"/>
  <c r="O87" i="4" s="1"/>
  <c r="AQ88" i="6"/>
  <c r="O88" i="4" s="1"/>
  <c r="AQ89" i="6"/>
  <c r="O89" i="4" s="1"/>
  <c r="AQ90" i="6"/>
  <c r="O90" i="4" s="1"/>
  <c r="AQ91" i="6"/>
  <c r="O91" i="4" s="1"/>
  <c r="AQ92" i="6"/>
  <c r="O92" i="4" s="1"/>
  <c r="AQ93" i="6"/>
  <c r="O93" i="4" s="1"/>
  <c r="AQ94" i="6"/>
  <c r="O94" i="4" s="1"/>
  <c r="AQ95" i="6"/>
  <c r="O95" i="4" s="1"/>
  <c r="AQ96" i="6"/>
  <c r="O96" i="4" s="1"/>
  <c r="AQ97" i="6"/>
  <c r="O97" i="4" s="1"/>
  <c r="AQ98" i="6"/>
  <c r="O98" i="4" s="1"/>
  <c r="AQ99" i="6"/>
  <c r="O99" i="4" s="1"/>
  <c r="AQ100" i="6"/>
  <c r="O100" i="4" s="1"/>
  <c r="AQ101" i="6"/>
  <c r="O101" i="4" s="1"/>
  <c r="AQ102" i="6"/>
  <c r="O102" i="4" s="1"/>
  <c r="AQ103" i="6"/>
  <c r="O103" i="4" s="1"/>
  <c r="AQ104" i="6"/>
  <c r="O104" i="4" s="1"/>
  <c r="AQ105" i="6"/>
  <c r="O105" i="4" s="1"/>
  <c r="AQ106" i="6"/>
  <c r="O106" i="4" s="1"/>
  <c r="AQ107" i="6"/>
  <c r="O107" i="4" s="1"/>
  <c r="AQ108" i="6"/>
  <c r="O108" i="4" s="1"/>
  <c r="AQ109" i="6"/>
  <c r="O109" i="4" s="1"/>
  <c r="AQ110" i="6"/>
  <c r="O110" i="4" s="1"/>
  <c r="AQ111" i="6"/>
  <c r="O111" i="4" s="1"/>
  <c r="AQ112" i="6"/>
  <c r="O112" i="4" s="1"/>
  <c r="AQ113" i="6"/>
  <c r="O113" i="4" s="1"/>
  <c r="AQ114" i="6"/>
  <c r="O114" i="4" s="1"/>
  <c r="AQ115" i="6"/>
  <c r="O115" i="4" s="1"/>
  <c r="AQ116" i="6"/>
  <c r="O116" i="4" s="1"/>
  <c r="AQ117" i="6"/>
  <c r="O117" i="4" s="1"/>
  <c r="AQ118" i="6"/>
  <c r="O118" i="4" s="1"/>
  <c r="AQ119" i="6"/>
  <c r="O119" i="4" s="1"/>
  <c r="AQ120" i="6"/>
  <c r="O120" i="4" s="1"/>
  <c r="AQ121" i="6"/>
  <c r="O121" i="4" s="1"/>
  <c r="AQ122" i="6"/>
  <c r="O122" i="4" s="1"/>
  <c r="AQ123" i="6"/>
  <c r="O123" i="4" s="1"/>
  <c r="AQ124" i="6"/>
  <c r="O124" i="4" s="1"/>
  <c r="AQ125" i="6"/>
  <c r="O125" i="4" s="1"/>
  <c r="AQ126" i="6"/>
  <c r="O126" i="4" s="1"/>
  <c r="AQ127" i="6"/>
  <c r="O127" i="4" s="1"/>
  <c r="AQ128" i="6"/>
  <c r="O128" i="4" s="1"/>
  <c r="AQ129" i="6"/>
  <c r="O129" i="4" s="1"/>
  <c r="AQ130" i="6"/>
  <c r="O130" i="4" s="1"/>
  <c r="AQ131" i="6"/>
  <c r="O131" i="4" s="1"/>
  <c r="AQ132" i="6"/>
  <c r="O132" i="4" s="1"/>
  <c r="AQ133" i="6"/>
  <c r="O133" i="4" s="1"/>
  <c r="AQ134" i="6"/>
  <c r="O134" i="4" s="1"/>
  <c r="AQ135" i="6"/>
  <c r="O135" i="4" s="1"/>
  <c r="AQ136" i="6"/>
  <c r="O136" i="4" s="1"/>
  <c r="AQ137" i="6"/>
  <c r="O137" i="4" s="1"/>
  <c r="AQ138" i="6"/>
  <c r="O138" i="4" s="1"/>
  <c r="AQ139" i="6"/>
  <c r="O139" i="4" s="1"/>
  <c r="AQ140" i="6"/>
  <c r="O140" i="4" s="1"/>
  <c r="AQ141" i="6"/>
  <c r="O141" i="4" s="1"/>
  <c r="AQ142" i="6"/>
  <c r="O142" i="4" s="1"/>
  <c r="AQ143" i="6"/>
  <c r="O143" i="4" s="1"/>
  <c r="AQ144" i="6"/>
  <c r="O144" i="4" s="1"/>
  <c r="AQ145" i="6"/>
  <c r="O145" i="4" s="1"/>
  <c r="AQ146" i="6"/>
  <c r="O146" i="4" s="1"/>
  <c r="AQ147" i="6"/>
  <c r="O147" i="4" s="1"/>
  <c r="AQ148" i="6"/>
  <c r="O148" i="4" s="1"/>
  <c r="AQ149" i="6"/>
  <c r="O149" i="4" s="1"/>
  <c r="AQ150" i="6"/>
  <c r="O150" i="4" s="1"/>
  <c r="AQ151" i="6"/>
  <c r="O151" i="4" s="1"/>
  <c r="AQ152" i="6"/>
  <c r="O152" i="4" s="1"/>
  <c r="AQ153" i="6"/>
  <c r="O153" i="4" s="1"/>
  <c r="AQ154" i="6"/>
  <c r="O154" i="4" s="1"/>
  <c r="AQ155" i="6"/>
  <c r="O155" i="4" s="1"/>
  <c r="AQ156" i="6"/>
  <c r="O156" i="4" s="1"/>
  <c r="AQ157" i="6"/>
  <c r="O157" i="4" s="1"/>
  <c r="AQ158" i="6"/>
  <c r="O158" i="4" s="1"/>
  <c r="AQ159" i="6"/>
  <c r="O159" i="4" s="1"/>
  <c r="AQ160" i="6"/>
  <c r="O160" i="4" s="1"/>
  <c r="AQ161" i="6"/>
  <c r="O161" i="4" s="1"/>
  <c r="AQ162" i="6"/>
  <c r="O162" i="4" s="1"/>
  <c r="AQ163" i="6"/>
  <c r="O163" i="4" s="1"/>
  <c r="AQ164" i="6"/>
  <c r="O164" i="4" s="1"/>
  <c r="AQ165" i="6"/>
  <c r="O165" i="4" s="1"/>
  <c r="AQ166" i="6"/>
  <c r="O166" i="4" s="1"/>
  <c r="AQ167" i="6"/>
  <c r="O167" i="4" s="1"/>
  <c r="AQ168" i="6"/>
  <c r="O168" i="4" s="1"/>
  <c r="AQ169" i="6"/>
  <c r="O169" i="4" s="1"/>
  <c r="AQ170" i="6"/>
  <c r="O170" i="4" s="1"/>
  <c r="AQ171" i="6"/>
  <c r="O171" i="4" s="1"/>
  <c r="AQ172" i="6"/>
  <c r="O172" i="4" s="1"/>
  <c r="AQ173" i="6"/>
  <c r="O173" i="4" s="1"/>
  <c r="AQ174" i="6"/>
  <c r="O174" i="4" s="1"/>
  <c r="AQ175" i="6"/>
  <c r="O175" i="4" s="1"/>
  <c r="AQ176" i="6"/>
  <c r="O176" i="4" s="1"/>
  <c r="AQ177" i="6"/>
  <c r="O177" i="4" s="1"/>
  <c r="AQ178" i="6"/>
  <c r="O178" i="4" s="1"/>
  <c r="AQ179" i="6"/>
  <c r="O179" i="4" s="1"/>
  <c r="AQ180" i="6"/>
  <c r="O180" i="4" s="1"/>
  <c r="AQ181" i="6"/>
  <c r="O181" i="4" s="1"/>
  <c r="AQ182" i="6"/>
  <c r="O182" i="4" s="1"/>
  <c r="AQ183" i="6"/>
  <c r="O183" i="4" s="1"/>
  <c r="AQ184" i="6"/>
  <c r="O184" i="4" s="1"/>
  <c r="AQ185" i="6"/>
  <c r="O185" i="4" s="1"/>
  <c r="AQ186" i="6"/>
  <c r="O186" i="4" s="1"/>
  <c r="AQ187" i="6"/>
  <c r="O187" i="4" s="1"/>
  <c r="AQ188" i="6"/>
  <c r="O188" i="4" s="1"/>
  <c r="AQ189" i="6"/>
  <c r="O189" i="4" s="1"/>
  <c r="AQ190" i="6"/>
  <c r="O190" i="4" s="1"/>
  <c r="AQ191" i="6"/>
  <c r="O191" i="4" s="1"/>
  <c r="AQ192" i="6"/>
  <c r="O192" i="4" s="1"/>
  <c r="AQ193" i="6"/>
  <c r="O193" i="4" s="1"/>
  <c r="AQ194" i="6"/>
  <c r="O194" i="4" s="1"/>
  <c r="AQ195" i="6"/>
  <c r="O195" i="4" s="1"/>
  <c r="AQ196" i="6"/>
  <c r="O196" i="4" s="1"/>
  <c r="AQ197" i="6"/>
  <c r="O197" i="4" s="1"/>
  <c r="AQ198" i="6"/>
  <c r="O198" i="4" s="1"/>
  <c r="AQ199" i="6"/>
  <c r="O199" i="4" s="1"/>
  <c r="AQ200" i="6"/>
  <c r="O200" i="4" s="1"/>
  <c r="AQ201" i="6"/>
  <c r="O201" i="4" s="1"/>
  <c r="AQ202" i="6"/>
  <c r="O202" i="4" s="1"/>
  <c r="AQ203" i="6"/>
  <c r="O203" i="4" s="1"/>
  <c r="AQ204" i="6"/>
  <c r="O204" i="4" s="1"/>
  <c r="AQ205" i="6"/>
  <c r="O205" i="4" s="1"/>
  <c r="AQ206" i="6"/>
  <c r="O206" i="4" s="1"/>
  <c r="AQ207" i="6"/>
  <c r="O207" i="4" s="1"/>
  <c r="AQ208" i="6"/>
  <c r="O208" i="4" s="1"/>
  <c r="AQ209" i="6"/>
  <c r="O209" i="4" s="1"/>
  <c r="AQ210" i="6"/>
  <c r="O210" i="4" s="1"/>
  <c r="AQ211" i="6"/>
  <c r="O211" i="4" s="1"/>
  <c r="AQ212" i="6"/>
  <c r="O212" i="4" s="1"/>
  <c r="AQ213" i="6"/>
  <c r="O213" i="4" s="1"/>
  <c r="AQ214" i="6"/>
  <c r="O214" i="4" s="1"/>
  <c r="AQ215" i="6"/>
  <c r="O215" i="4" s="1"/>
  <c r="AQ216" i="6"/>
  <c r="O216" i="4" s="1"/>
  <c r="AQ217" i="6"/>
  <c r="O217" i="4" s="1"/>
  <c r="AQ218" i="6"/>
  <c r="O218" i="4" s="1"/>
  <c r="AQ219" i="6"/>
  <c r="O219" i="4" s="1"/>
  <c r="AQ220" i="6"/>
  <c r="O220" i="4" s="1"/>
  <c r="AQ221" i="6"/>
  <c r="O221" i="4" s="1"/>
  <c r="AQ222" i="6"/>
  <c r="O222" i="4" s="1"/>
  <c r="AQ223" i="6"/>
  <c r="O223" i="4" s="1"/>
  <c r="AQ224" i="6"/>
  <c r="O224" i="4" s="1"/>
  <c r="AQ225" i="6"/>
  <c r="O225" i="4" s="1"/>
  <c r="AQ226" i="6"/>
  <c r="O226" i="4" s="1"/>
  <c r="AQ227" i="6"/>
  <c r="O227" i="4" s="1"/>
  <c r="AQ228" i="6"/>
  <c r="O228" i="4" s="1"/>
  <c r="AQ229" i="6"/>
  <c r="O229" i="4" s="1"/>
  <c r="AQ230" i="6"/>
  <c r="O230" i="4" s="1"/>
  <c r="AQ231" i="6"/>
  <c r="O231" i="4" s="1"/>
  <c r="AQ232" i="6"/>
  <c r="O232" i="4" s="1"/>
  <c r="AQ233" i="6"/>
  <c r="O233" i="4" s="1"/>
  <c r="AQ234" i="6"/>
  <c r="O234" i="4" s="1"/>
  <c r="AQ235" i="6"/>
  <c r="O235" i="4" s="1"/>
  <c r="AQ236" i="6"/>
  <c r="O236" i="4" s="1"/>
  <c r="AQ237" i="6"/>
  <c r="O237" i="4" s="1"/>
  <c r="AQ238" i="6"/>
  <c r="O238" i="4" s="1"/>
  <c r="AQ239" i="6"/>
  <c r="O239" i="4" s="1"/>
  <c r="AQ240" i="6"/>
  <c r="O240" i="4" s="1"/>
  <c r="AQ241" i="6"/>
  <c r="O241" i="4" s="1"/>
  <c r="AQ242" i="6"/>
  <c r="O242" i="4" s="1"/>
  <c r="AQ243" i="6"/>
  <c r="O243" i="4" s="1"/>
  <c r="AQ244" i="6"/>
  <c r="O244" i="4" s="1"/>
  <c r="AQ245" i="6"/>
  <c r="O245" i="4" s="1"/>
  <c r="AQ246" i="6"/>
  <c r="O246" i="4" s="1"/>
  <c r="AQ247" i="6"/>
  <c r="O247" i="4" s="1"/>
  <c r="AQ248" i="6"/>
  <c r="O248" i="4" s="1"/>
  <c r="AQ249" i="6"/>
  <c r="O249" i="4" s="1"/>
  <c r="AQ250" i="6"/>
  <c r="O250" i="4" s="1"/>
  <c r="AQ251" i="6"/>
  <c r="O251" i="4" s="1"/>
  <c r="AQ252" i="6"/>
  <c r="O252" i="4" s="1"/>
  <c r="AQ253" i="6"/>
  <c r="O253" i="4" s="1"/>
  <c r="AQ254" i="6"/>
  <c r="O254" i="4" s="1"/>
  <c r="AQ255" i="6"/>
  <c r="O255" i="4" s="1"/>
  <c r="AQ256" i="6"/>
  <c r="O256" i="4" s="1"/>
  <c r="AQ257" i="6"/>
  <c r="O257" i="4" s="1"/>
  <c r="AQ258" i="6"/>
  <c r="O258" i="4" s="1"/>
  <c r="AQ259" i="6"/>
  <c r="O259" i="4" s="1"/>
  <c r="AQ260" i="6"/>
  <c r="O260" i="4" s="1"/>
  <c r="AQ261" i="6"/>
  <c r="O261" i="4" s="1"/>
  <c r="AQ262" i="6"/>
  <c r="O262" i="4" s="1"/>
  <c r="AQ263" i="6"/>
  <c r="O263" i="4" s="1"/>
  <c r="AQ264" i="6"/>
  <c r="O264" i="4" s="1"/>
  <c r="AQ265" i="6"/>
  <c r="O265" i="4" s="1"/>
  <c r="AQ266" i="6"/>
  <c r="O266" i="4" s="1"/>
  <c r="AQ267" i="6"/>
  <c r="O267" i="4" s="1"/>
  <c r="AQ268" i="6"/>
  <c r="O268" i="4" s="1"/>
  <c r="AQ269" i="6"/>
  <c r="O269" i="4" s="1"/>
  <c r="AQ270" i="6"/>
  <c r="O270" i="4" s="1"/>
  <c r="AQ271" i="6"/>
  <c r="O271" i="4" s="1"/>
  <c r="AQ272" i="6"/>
  <c r="O272" i="4" s="1"/>
  <c r="AQ273" i="6"/>
  <c r="O273" i="4" s="1"/>
  <c r="AQ274" i="6"/>
  <c r="O274" i="4" s="1"/>
  <c r="AQ275" i="6"/>
  <c r="O275" i="4" s="1"/>
  <c r="AQ276" i="6"/>
  <c r="O276" i="4" s="1"/>
  <c r="AQ277" i="6"/>
  <c r="O277" i="4" s="1"/>
  <c r="AQ278" i="6"/>
  <c r="O278" i="4" s="1"/>
  <c r="AQ279" i="6"/>
  <c r="O279" i="4" s="1"/>
  <c r="AQ280" i="6"/>
  <c r="O280" i="4" s="1"/>
  <c r="AQ281" i="6"/>
  <c r="O281" i="4" s="1"/>
  <c r="AQ282" i="6"/>
  <c r="O282" i="4" s="1"/>
  <c r="AQ283" i="6"/>
  <c r="O283" i="4" s="1"/>
  <c r="AQ284" i="6"/>
  <c r="O284" i="4" s="1"/>
  <c r="AQ285" i="6"/>
  <c r="O285" i="4" s="1"/>
  <c r="AQ286" i="6"/>
  <c r="O286" i="4" s="1"/>
  <c r="AQ287" i="6"/>
  <c r="O287" i="4" s="1"/>
  <c r="AQ288" i="6"/>
  <c r="O288" i="4" s="1"/>
  <c r="AQ289" i="6"/>
  <c r="O289" i="4" s="1"/>
  <c r="AQ290" i="6"/>
  <c r="O290" i="4" s="1"/>
  <c r="AQ291" i="6"/>
  <c r="O291" i="4" s="1"/>
  <c r="AQ292" i="6"/>
  <c r="O292" i="4" s="1"/>
  <c r="AQ293" i="6"/>
  <c r="O293" i="4" s="1"/>
  <c r="AQ294" i="6"/>
  <c r="O294" i="4" s="1"/>
  <c r="AQ295" i="6"/>
  <c r="O295" i="4" s="1"/>
  <c r="AQ296" i="6"/>
  <c r="O296" i="4" s="1"/>
  <c r="AQ297" i="6"/>
  <c r="O297" i="4" s="1"/>
  <c r="AQ298" i="6"/>
  <c r="O298" i="4" s="1"/>
  <c r="AQ299" i="6"/>
  <c r="O299" i="4" s="1"/>
  <c r="AQ300" i="6"/>
  <c r="O300" i="4" s="1"/>
  <c r="AQ301" i="6"/>
  <c r="O301" i="4" s="1"/>
  <c r="AQ302" i="6"/>
  <c r="O302" i="4" s="1"/>
  <c r="AQ303" i="6"/>
  <c r="O303" i="4" s="1"/>
  <c r="AQ304" i="6"/>
  <c r="O304" i="4" s="1"/>
  <c r="AQ305" i="6"/>
  <c r="O305" i="4" s="1"/>
  <c r="AQ306" i="6"/>
  <c r="O306" i="4" s="1"/>
  <c r="AQ307" i="6"/>
  <c r="O307" i="4" s="1"/>
  <c r="AQ308" i="6"/>
  <c r="O308" i="4" s="1"/>
  <c r="AQ309" i="6"/>
  <c r="O309" i="4" s="1"/>
  <c r="AQ310" i="6"/>
  <c r="O310" i="4" s="1"/>
  <c r="AQ311" i="6"/>
  <c r="O311" i="4" s="1"/>
  <c r="AQ312" i="6"/>
  <c r="O312" i="4" s="1"/>
  <c r="AQ313" i="6"/>
  <c r="O313" i="4" s="1"/>
  <c r="AQ314" i="6"/>
  <c r="O314" i="4" s="1"/>
  <c r="AQ315" i="6"/>
  <c r="O315" i="4" s="1"/>
  <c r="AQ316" i="6"/>
  <c r="O316" i="4" s="1"/>
  <c r="AQ317" i="6"/>
  <c r="O317" i="4" s="1"/>
  <c r="AQ318" i="6"/>
  <c r="O318" i="4" s="1"/>
  <c r="AQ319" i="6"/>
  <c r="O319" i="4" s="1"/>
  <c r="AQ320" i="6"/>
  <c r="O320" i="4" s="1"/>
  <c r="AQ321" i="6"/>
  <c r="O321" i="4" s="1"/>
  <c r="AQ322" i="6"/>
  <c r="O322" i="4" s="1"/>
  <c r="AQ323" i="6"/>
  <c r="O323" i="4" s="1"/>
  <c r="AQ324" i="6"/>
  <c r="O324" i="4" s="1"/>
  <c r="AQ325" i="6"/>
  <c r="O325" i="4" s="1"/>
  <c r="AQ326" i="6"/>
  <c r="O326" i="4" s="1"/>
  <c r="AQ327" i="6"/>
  <c r="O327" i="4" s="1"/>
  <c r="AQ328" i="6"/>
  <c r="O328" i="4" s="1"/>
  <c r="AQ329" i="6"/>
  <c r="O329" i="4" s="1"/>
  <c r="AQ330" i="6"/>
  <c r="O330" i="4" s="1"/>
  <c r="AQ331" i="6"/>
  <c r="O331" i="4" s="1"/>
  <c r="AQ332" i="6"/>
  <c r="O332" i="4" s="1"/>
  <c r="AQ333" i="6"/>
  <c r="O333" i="4" s="1"/>
  <c r="AQ334" i="6"/>
  <c r="O334" i="4" s="1"/>
  <c r="AQ335" i="6"/>
  <c r="O335" i="4" s="1"/>
  <c r="AQ336" i="6"/>
  <c r="O336" i="4" s="1"/>
  <c r="AQ337" i="6"/>
  <c r="O337" i="4" s="1"/>
  <c r="AQ338" i="6"/>
  <c r="O338" i="4" s="1"/>
  <c r="AQ339" i="6"/>
  <c r="O339" i="4" s="1"/>
  <c r="AQ340" i="6"/>
  <c r="O340" i="4" s="1"/>
  <c r="AQ341" i="6"/>
  <c r="O341" i="4" s="1"/>
  <c r="AQ342" i="6"/>
  <c r="O342" i="4" s="1"/>
  <c r="AQ343" i="6"/>
  <c r="O343" i="4" s="1"/>
  <c r="AQ344" i="6"/>
  <c r="O344" i="4" s="1"/>
  <c r="AQ345" i="6"/>
  <c r="O345" i="4" s="1"/>
  <c r="AQ346" i="6"/>
  <c r="O346" i="4" s="1"/>
  <c r="AQ347" i="6"/>
  <c r="O347" i="4" s="1"/>
  <c r="AQ348" i="6"/>
  <c r="O348" i="4" s="1"/>
  <c r="AQ349" i="6"/>
  <c r="O349" i="4" s="1"/>
  <c r="AQ350" i="6"/>
  <c r="O350" i="4" s="1"/>
  <c r="AQ351" i="6"/>
  <c r="O351" i="4" s="1"/>
  <c r="AQ352" i="6"/>
  <c r="O352" i="4" s="1"/>
  <c r="AQ353" i="6"/>
  <c r="O353" i="4" s="1"/>
  <c r="AQ354" i="6"/>
  <c r="O354" i="4" s="1"/>
  <c r="AQ355" i="6"/>
  <c r="O355" i="4" s="1"/>
  <c r="AQ356" i="6"/>
  <c r="O356" i="4" s="1"/>
  <c r="AQ357" i="6"/>
  <c r="O357" i="4" s="1"/>
  <c r="AQ358" i="6"/>
  <c r="O358" i="4" s="1"/>
  <c r="AQ359" i="6"/>
  <c r="O359" i="4" s="1"/>
  <c r="AQ360" i="6"/>
  <c r="O360" i="4" s="1"/>
  <c r="AQ361" i="6"/>
  <c r="O361" i="4" s="1"/>
  <c r="AQ362" i="6"/>
  <c r="O362" i="4" s="1"/>
  <c r="AQ363" i="6"/>
  <c r="O363" i="4" s="1"/>
  <c r="AQ364" i="6"/>
  <c r="O364" i="4" s="1"/>
  <c r="AQ365" i="6"/>
  <c r="O365" i="4" s="1"/>
  <c r="AQ366" i="6"/>
  <c r="O366" i="4" s="1"/>
  <c r="AQ367" i="6"/>
  <c r="O367" i="4" s="1"/>
  <c r="AQ368" i="6"/>
  <c r="O368" i="4" s="1"/>
  <c r="AQ369" i="6"/>
  <c r="O369" i="4" s="1"/>
  <c r="AQ370" i="6"/>
  <c r="O370" i="4" s="1"/>
  <c r="AQ371" i="6"/>
  <c r="O371" i="4" s="1"/>
  <c r="AQ372" i="6"/>
  <c r="O372" i="4" s="1"/>
  <c r="AQ373" i="6"/>
  <c r="O373" i="4" s="1"/>
  <c r="AQ374" i="6"/>
  <c r="O374" i="4" s="1"/>
  <c r="AQ375" i="6"/>
  <c r="O375" i="4" s="1"/>
  <c r="AQ376" i="6"/>
  <c r="O376" i="4" s="1"/>
  <c r="AQ377" i="6"/>
  <c r="O377" i="4" s="1"/>
  <c r="AQ378" i="6"/>
  <c r="O378" i="4" s="1"/>
  <c r="AQ379" i="6"/>
  <c r="O379" i="4" s="1"/>
  <c r="AQ380" i="6"/>
  <c r="O380" i="4" s="1"/>
  <c r="AQ381" i="6"/>
  <c r="O381" i="4" s="1"/>
  <c r="AQ382" i="6"/>
  <c r="O382" i="4" s="1"/>
  <c r="AQ383" i="6"/>
  <c r="O383" i="4" s="1"/>
  <c r="AQ384" i="6"/>
  <c r="O384" i="4" s="1"/>
  <c r="AQ385" i="6"/>
  <c r="O385" i="4" s="1"/>
  <c r="AQ386" i="6"/>
  <c r="O386" i="4" s="1"/>
  <c r="AQ387" i="6"/>
  <c r="O387" i="4" s="1"/>
  <c r="AQ388" i="6"/>
  <c r="O388" i="4" s="1"/>
  <c r="AQ389" i="6"/>
  <c r="O389" i="4" s="1"/>
  <c r="AQ390" i="6"/>
  <c r="O390" i="4" s="1"/>
  <c r="AQ391" i="6"/>
  <c r="O391" i="4" s="1"/>
  <c r="AQ392" i="6"/>
  <c r="O392" i="4" s="1"/>
  <c r="AQ393" i="6"/>
  <c r="O393" i="4" s="1"/>
  <c r="AQ394" i="6"/>
  <c r="O394" i="4" s="1"/>
  <c r="AQ395" i="6"/>
  <c r="O395" i="4" s="1"/>
  <c r="AQ396" i="6"/>
  <c r="O396" i="4" s="1"/>
  <c r="AQ397" i="6"/>
  <c r="O397" i="4" s="1"/>
  <c r="AQ398" i="6"/>
  <c r="O398" i="4" s="1"/>
  <c r="AQ399" i="6"/>
  <c r="O399" i="4" s="1"/>
  <c r="AQ400" i="6"/>
  <c r="O400" i="4" s="1"/>
  <c r="AQ401" i="6"/>
  <c r="O401" i="4" s="1"/>
  <c r="AQ402" i="6"/>
  <c r="O402" i="4" s="1"/>
  <c r="AQ403" i="6"/>
  <c r="O403" i="4" s="1"/>
  <c r="AQ404" i="6"/>
  <c r="O404" i="4" s="1"/>
  <c r="AQ405" i="6"/>
  <c r="O405" i="4" s="1"/>
  <c r="AQ406" i="6"/>
  <c r="O406" i="4" s="1"/>
  <c r="AQ407" i="6"/>
  <c r="O407" i="4" s="1"/>
  <c r="AQ408" i="6"/>
  <c r="O408" i="4" s="1"/>
  <c r="AQ409" i="6"/>
  <c r="O409" i="4" s="1"/>
  <c r="AQ410" i="6"/>
  <c r="O410" i="4" s="1"/>
  <c r="AQ411" i="6"/>
  <c r="O411" i="4" s="1"/>
  <c r="AQ412" i="6"/>
  <c r="O412" i="4" s="1"/>
  <c r="AQ413" i="6"/>
  <c r="O413" i="4" s="1"/>
  <c r="AQ414" i="6"/>
  <c r="O414" i="4" s="1"/>
  <c r="AQ415" i="6"/>
  <c r="O415" i="4" s="1"/>
  <c r="AQ416" i="6"/>
  <c r="O416" i="4" s="1"/>
  <c r="AQ417" i="6"/>
  <c r="O417" i="4" s="1"/>
  <c r="AQ418" i="6"/>
  <c r="O418" i="4" s="1"/>
  <c r="AQ419" i="6"/>
  <c r="O419" i="4" s="1"/>
  <c r="AQ420" i="6"/>
  <c r="O420" i="4" s="1"/>
  <c r="AQ421" i="6"/>
  <c r="O421" i="4" s="1"/>
  <c r="AQ422" i="6"/>
  <c r="O422" i="4" s="1"/>
  <c r="AQ423" i="6"/>
  <c r="O423" i="4" s="1"/>
  <c r="AQ424" i="6"/>
  <c r="O424" i="4" s="1"/>
  <c r="AQ425" i="6"/>
  <c r="O425" i="4" s="1"/>
  <c r="AQ426" i="6"/>
  <c r="O426" i="4" s="1"/>
  <c r="AQ427" i="6"/>
  <c r="O427" i="4" s="1"/>
  <c r="AQ428" i="6"/>
  <c r="O428" i="4" s="1"/>
  <c r="AQ429" i="6"/>
  <c r="O429" i="4" s="1"/>
  <c r="AQ430" i="6"/>
  <c r="O430" i="4" s="1"/>
  <c r="AQ431" i="6"/>
  <c r="O431" i="4" s="1"/>
  <c r="AQ432" i="6"/>
  <c r="O432" i="4" s="1"/>
  <c r="AQ433" i="6"/>
  <c r="O433" i="4" s="1"/>
  <c r="AQ434" i="6"/>
  <c r="O434" i="4" s="1"/>
  <c r="AQ435" i="6"/>
  <c r="O435" i="4" s="1"/>
  <c r="AQ436" i="6"/>
  <c r="O436" i="4" s="1"/>
  <c r="AQ437" i="6"/>
  <c r="O437" i="4" s="1"/>
  <c r="AQ438" i="6"/>
  <c r="O438" i="4" s="1"/>
  <c r="AQ439" i="6"/>
  <c r="O439" i="4" s="1"/>
  <c r="AQ440" i="6"/>
  <c r="O440" i="4" s="1"/>
  <c r="AQ441" i="6"/>
  <c r="O441" i="4" s="1"/>
  <c r="AQ442" i="6"/>
  <c r="O442" i="4" s="1"/>
  <c r="AQ443" i="6"/>
  <c r="O443" i="4" s="1"/>
  <c r="AQ444" i="6"/>
  <c r="O444" i="4" s="1"/>
  <c r="AQ445" i="6"/>
  <c r="O445" i="4" s="1"/>
  <c r="AQ446" i="6"/>
  <c r="O446" i="4" s="1"/>
  <c r="AQ447" i="6"/>
  <c r="O447" i="4" s="1"/>
  <c r="AQ448" i="6"/>
  <c r="O448" i="4" s="1"/>
  <c r="AQ449" i="6"/>
  <c r="O449" i="4" s="1"/>
  <c r="AQ450" i="6"/>
  <c r="O450" i="4" s="1"/>
  <c r="AQ451" i="6"/>
  <c r="O451" i="4" s="1"/>
  <c r="AQ452" i="6"/>
  <c r="O452" i="4" s="1"/>
  <c r="AQ453" i="6"/>
  <c r="O453" i="4" s="1"/>
  <c r="AQ454" i="6"/>
  <c r="O454" i="4" s="1"/>
  <c r="AQ455" i="6"/>
  <c r="O455" i="4" s="1"/>
  <c r="AQ456" i="6"/>
  <c r="O456" i="4" s="1"/>
  <c r="AQ457" i="6"/>
  <c r="O457" i="4" s="1"/>
  <c r="AQ458" i="6"/>
  <c r="O458" i="4" s="1"/>
  <c r="AQ459" i="6"/>
  <c r="O459" i="4" s="1"/>
  <c r="AQ460" i="6"/>
  <c r="O460" i="4" s="1"/>
  <c r="AQ461" i="6"/>
  <c r="O461" i="4" s="1"/>
  <c r="AQ462" i="6"/>
  <c r="O462" i="4" s="1"/>
  <c r="AQ463" i="6"/>
  <c r="O463" i="4" s="1"/>
  <c r="AQ464" i="6"/>
  <c r="O464" i="4" s="1"/>
  <c r="AQ465" i="6"/>
  <c r="O465" i="4" s="1"/>
  <c r="AQ466" i="6"/>
  <c r="O466" i="4" s="1"/>
  <c r="AQ467" i="6"/>
  <c r="O467" i="4" s="1"/>
  <c r="AQ468" i="6"/>
  <c r="O468" i="4" s="1"/>
  <c r="AQ469" i="6"/>
  <c r="O469" i="4" s="1"/>
  <c r="AQ470" i="6"/>
  <c r="O470" i="4" s="1"/>
  <c r="AQ471" i="6"/>
  <c r="O471" i="4" s="1"/>
  <c r="AQ472" i="6"/>
  <c r="O472" i="4" s="1"/>
  <c r="AQ473" i="6"/>
  <c r="O473" i="4" s="1"/>
  <c r="AQ474" i="6"/>
  <c r="O474" i="4" s="1"/>
  <c r="AQ475" i="6"/>
  <c r="O475" i="4" s="1"/>
  <c r="AQ476" i="6"/>
  <c r="O476" i="4" s="1"/>
  <c r="AQ477" i="6"/>
  <c r="O477" i="4" s="1"/>
  <c r="AQ478" i="6"/>
  <c r="O478" i="4" s="1"/>
  <c r="AQ479" i="6"/>
  <c r="O479" i="4" s="1"/>
  <c r="AQ480" i="6"/>
  <c r="O480" i="4" s="1"/>
  <c r="AQ481" i="6"/>
  <c r="O481" i="4" s="1"/>
  <c r="AQ482" i="6"/>
  <c r="O482" i="4" s="1"/>
  <c r="AQ483" i="6"/>
  <c r="O483" i="4" s="1"/>
  <c r="AQ484" i="6"/>
  <c r="O484" i="4" s="1"/>
  <c r="AQ485" i="6"/>
  <c r="O485" i="4" s="1"/>
  <c r="AQ486" i="6"/>
  <c r="O486" i="4" s="1"/>
  <c r="AQ487" i="6"/>
  <c r="O487" i="4" s="1"/>
  <c r="AQ488" i="6"/>
  <c r="O488" i="4" s="1"/>
  <c r="AQ489" i="6"/>
  <c r="O489" i="4" s="1"/>
  <c r="AQ490" i="6"/>
  <c r="O490" i="4" s="1"/>
  <c r="AQ491" i="6"/>
  <c r="O491" i="4" s="1"/>
  <c r="AQ492" i="6"/>
  <c r="O492" i="4" s="1"/>
  <c r="AQ493" i="6"/>
  <c r="O493" i="4" s="1"/>
  <c r="AQ494" i="6"/>
  <c r="O494" i="4" s="1"/>
  <c r="AQ495" i="6"/>
  <c r="O495" i="4" s="1"/>
  <c r="AQ496" i="6"/>
  <c r="O496" i="4" s="1"/>
  <c r="AQ497" i="6"/>
  <c r="O497" i="4" s="1"/>
  <c r="AQ498" i="6"/>
  <c r="O498" i="4" s="1"/>
  <c r="AQ499" i="6"/>
  <c r="O499" i="4" s="1"/>
  <c r="AQ500" i="6"/>
  <c r="O500" i="4" s="1"/>
  <c r="AQ501" i="6"/>
  <c r="O501" i="4" s="1"/>
  <c r="AQ502" i="6"/>
  <c r="O502" i="4" s="1"/>
  <c r="AQ503" i="6"/>
  <c r="O503" i="4" s="1"/>
  <c r="AQ504" i="6"/>
  <c r="O504" i="4" s="1"/>
  <c r="AQ505" i="6"/>
  <c r="O505" i="4" s="1"/>
  <c r="AQ506" i="6"/>
  <c r="O506" i="4" s="1"/>
  <c r="AQ507" i="6"/>
  <c r="O507" i="4" s="1"/>
  <c r="AQ508" i="6"/>
  <c r="O508" i="4" s="1"/>
  <c r="AQ509" i="6"/>
  <c r="O509" i="4" s="1"/>
  <c r="AQ510" i="6"/>
  <c r="O510" i="4" s="1"/>
  <c r="AQ511" i="6"/>
  <c r="O511" i="4" s="1"/>
  <c r="AQ512" i="6"/>
  <c r="O512" i="4" s="1"/>
  <c r="AQ513" i="6"/>
  <c r="O513" i="4" s="1"/>
  <c r="AQ514" i="6"/>
  <c r="O514" i="4" s="1"/>
  <c r="AQ515" i="6"/>
  <c r="O515" i="4" s="1"/>
  <c r="AQ516" i="6"/>
  <c r="O516" i="4" s="1"/>
  <c r="AQ517" i="6"/>
  <c r="O517" i="4" s="1"/>
  <c r="AQ518" i="6"/>
  <c r="O518" i="4" s="1"/>
  <c r="AQ519" i="6"/>
  <c r="O519" i="4" s="1"/>
  <c r="AQ520" i="6"/>
  <c r="O520" i="4" s="1"/>
  <c r="AQ521" i="6"/>
  <c r="O521" i="4" s="1"/>
  <c r="AQ522" i="6"/>
  <c r="O522" i="4" s="1"/>
  <c r="AQ523" i="6"/>
  <c r="O523" i="4" s="1"/>
  <c r="AQ524" i="6"/>
  <c r="O524" i="4" s="1"/>
  <c r="AQ525" i="6"/>
  <c r="O525" i="4" s="1"/>
  <c r="AQ526" i="6"/>
  <c r="O526" i="4" s="1"/>
  <c r="AQ527" i="6"/>
  <c r="O527" i="4" s="1"/>
  <c r="AQ528" i="6"/>
  <c r="O528" i="4" s="1"/>
  <c r="AQ529" i="6"/>
  <c r="O529" i="4" s="1"/>
  <c r="AQ530" i="6"/>
  <c r="O530" i="4" s="1"/>
  <c r="AQ531" i="6"/>
  <c r="O531" i="4" s="1"/>
  <c r="AQ532" i="6"/>
  <c r="O532" i="4" s="1"/>
  <c r="AQ533" i="6"/>
  <c r="O533" i="4" s="1"/>
  <c r="AQ534" i="6"/>
  <c r="O534" i="4" s="1"/>
  <c r="AQ535" i="6"/>
  <c r="O535" i="4" s="1"/>
  <c r="AQ536" i="6"/>
  <c r="O536" i="4" s="1"/>
  <c r="AQ537" i="6"/>
  <c r="O537" i="4" s="1"/>
  <c r="AQ538" i="6"/>
  <c r="O538" i="4" s="1"/>
  <c r="AQ539" i="6"/>
  <c r="O539" i="4" s="1"/>
  <c r="AQ540" i="6"/>
  <c r="O540" i="4" s="1"/>
  <c r="AQ541" i="6"/>
  <c r="O541" i="4" s="1"/>
  <c r="AQ542" i="6"/>
  <c r="O542" i="4" s="1"/>
  <c r="AQ543" i="6"/>
  <c r="O543" i="4" s="1"/>
  <c r="AQ544" i="6"/>
  <c r="O544" i="4" s="1"/>
  <c r="AQ545" i="6"/>
  <c r="O545" i="4" s="1"/>
  <c r="AQ546" i="6"/>
  <c r="O546" i="4" s="1"/>
  <c r="AQ547" i="6"/>
  <c r="O547" i="4" s="1"/>
  <c r="AQ548" i="6"/>
  <c r="O548" i="4" s="1"/>
  <c r="AQ549" i="6"/>
  <c r="O549" i="4" s="1"/>
  <c r="AQ550" i="6"/>
  <c r="O550" i="4" s="1"/>
  <c r="AQ551" i="6"/>
  <c r="O551" i="4" s="1"/>
  <c r="AQ552" i="6"/>
  <c r="O552" i="4" s="1"/>
  <c r="AQ553" i="6"/>
  <c r="O553" i="4" s="1"/>
  <c r="AQ554" i="6"/>
  <c r="O554" i="4" s="1"/>
  <c r="AQ555" i="6"/>
  <c r="O555" i="4" s="1"/>
  <c r="AQ556" i="6"/>
  <c r="O556" i="4" s="1"/>
  <c r="AQ557" i="6"/>
  <c r="O557" i="4" s="1"/>
  <c r="AQ558" i="6"/>
  <c r="O558" i="4" s="1"/>
  <c r="AQ559" i="6"/>
  <c r="O559" i="4" s="1"/>
  <c r="AQ560" i="6"/>
  <c r="O560" i="4" s="1"/>
  <c r="AQ561" i="6"/>
  <c r="O561" i="4" s="1"/>
  <c r="AQ562" i="6"/>
  <c r="O562" i="4" s="1"/>
  <c r="AQ563" i="6"/>
  <c r="O563" i="4" s="1"/>
  <c r="AQ564" i="6"/>
  <c r="O564" i="4" s="1"/>
  <c r="AQ565" i="6"/>
  <c r="O565" i="4" s="1"/>
  <c r="AQ566" i="6"/>
  <c r="O566" i="4" s="1"/>
  <c r="AQ567" i="6"/>
  <c r="O567" i="4" s="1"/>
  <c r="AQ568" i="6"/>
  <c r="O568" i="4" s="1"/>
  <c r="AQ569" i="6"/>
  <c r="O569" i="4" s="1"/>
  <c r="AQ570" i="6"/>
  <c r="O570" i="4" s="1"/>
  <c r="AQ571" i="6"/>
  <c r="O571" i="4" s="1"/>
  <c r="AQ572" i="6"/>
  <c r="O572" i="4" s="1"/>
  <c r="AQ573" i="6"/>
  <c r="O573" i="4" s="1"/>
  <c r="AQ574" i="6"/>
  <c r="O574" i="4" s="1"/>
  <c r="AQ575" i="6"/>
  <c r="O575" i="4" s="1"/>
  <c r="AQ576" i="6"/>
  <c r="O576" i="4" s="1"/>
  <c r="AQ577" i="6"/>
  <c r="O577" i="4" s="1"/>
  <c r="AQ578" i="6"/>
  <c r="O578" i="4" s="1"/>
  <c r="AQ579" i="6"/>
  <c r="O579" i="4" s="1"/>
  <c r="AQ580" i="6"/>
  <c r="O580" i="4" s="1"/>
  <c r="AQ581" i="6"/>
  <c r="O581" i="4" s="1"/>
  <c r="AQ582" i="6"/>
  <c r="O582" i="4" s="1"/>
  <c r="AQ583" i="6"/>
  <c r="O583" i="4" s="1"/>
  <c r="AQ584" i="6"/>
  <c r="O584" i="4" s="1"/>
  <c r="AQ585" i="6"/>
  <c r="O585" i="4" s="1"/>
  <c r="AQ586" i="6"/>
  <c r="O586" i="4" s="1"/>
  <c r="AQ587" i="6"/>
  <c r="O587" i="4" s="1"/>
  <c r="AQ588" i="6"/>
  <c r="O588" i="4" s="1"/>
  <c r="AQ589" i="6"/>
  <c r="O589" i="4" s="1"/>
  <c r="AQ590" i="6"/>
  <c r="O590" i="4" s="1"/>
  <c r="AQ591" i="6"/>
  <c r="O591" i="4" s="1"/>
  <c r="AQ592" i="6"/>
  <c r="O592" i="4" s="1"/>
  <c r="AQ593" i="6"/>
  <c r="O593" i="4" s="1"/>
  <c r="AQ594" i="6"/>
  <c r="O594" i="4" s="1"/>
  <c r="AQ595" i="6"/>
  <c r="O595" i="4" s="1"/>
  <c r="AQ596" i="6"/>
  <c r="O596" i="4" s="1"/>
  <c r="AQ597" i="6"/>
  <c r="O597" i="4" s="1"/>
  <c r="AQ598" i="6"/>
  <c r="O598" i="4" s="1"/>
  <c r="AQ599" i="6"/>
  <c r="O599" i="4" s="1"/>
  <c r="AQ600" i="6"/>
  <c r="O600" i="4" s="1"/>
  <c r="AQ601" i="6"/>
  <c r="O601" i="4" s="1"/>
  <c r="AQ602" i="6"/>
  <c r="O602" i="4" s="1"/>
  <c r="AQ603" i="6"/>
  <c r="O603" i="4" s="1"/>
  <c r="AQ604" i="6"/>
  <c r="O604" i="4" s="1"/>
  <c r="AQ605" i="6"/>
  <c r="O605" i="4" s="1"/>
  <c r="AQ606" i="6"/>
  <c r="O606" i="4" s="1"/>
  <c r="AQ607" i="6"/>
  <c r="O607" i="4" s="1"/>
  <c r="AQ608" i="6"/>
  <c r="O608" i="4" s="1"/>
  <c r="AQ609" i="6"/>
  <c r="O609" i="4" s="1"/>
  <c r="AQ610" i="6"/>
  <c r="O610" i="4" s="1"/>
  <c r="AQ611" i="6"/>
  <c r="O611" i="4" s="1"/>
  <c r="AQ612" i="6"/>
  <c r="O612" i="4" s="1"/>
  <c r="AQ613" i="6"/>
  <c r="O613" i="4" s="1"/>
  <c r="AQ614" i="6"/>
  <c r="O614" i="4" s="1"/>
  <c r="AQ615" i="6"/>
  <c r="O615" i="4" s="1"/>
  <c r="AQ616" i="6"/>
  <c r="O616" i="4" s="1"/>
  <c r="AQ617" i="6"/>
  <c r="O617" i="4" s="1"/>
  <c r="AQ618" i="6"/>
  <c r="O618" i="4" s="1"/>
  <c r="AQ619" i="6"/>
  <c r="O619" i="4" s="1"/>
  <c r="AQ620" i="6"/>
  <c r="O620" i="4" s="1"/>
  <c r="AQ621" i="6"/>
  <c r="O621" i="4" s="1"/>
  <c r="AQ622" i="6"/>
  <c r="O622" i="4" s="1"/>
  <c r="AQ623" i="6"/>
  <c r="O623" i="4" s="1"/>
  <c r="AQ624" i="6"/>
  <c r="O624" i="4" s="1"/>
  <c r="AQ625" i="6"/>
  <c r="O625" i="4" s="1"/>
  <c r="AQ626" i="6"/>
  <c r="O626" i="4" s="1"/>
  <c r="AQ627" i="6"/>
  <c r="O627" i="4" s="1"/>
  <c r="AQ628" i="6"/>
  <c r="O628" i="4" s="1"/>
  <c r="AQ629" i="6"/>
  <c r="O629" i="4" s="1"/>
  <c r="AQ630" i="6"/>
  <c r="O630" i="4" s="1"/>
  <c r="AQ631" i="6"/>
  <c r="O631" i="4" s="1"/>
  <c r="AQ632" i="6"/>
  <c r="O632" i="4" s="1"/>
  <c r="AQ633" i="6"/>
  <c r="O633" i="4" s="1"/>
  <c r="AQ634" i="6"/>
  <c r="O634" i="4" s="1"/>
  <c r="AQ635" i="6"/>
  <c r="O635" i="4" s="1"/>
  <c r="AQ636" i="6"/>
  <c r="O636" i="4" s="1"/>
  <c r="AQ637" i="6"/>
  <c r="O637" i="4" s="1"/>
  <c r="AQ638" i="6"/>
  <c r="O638" i="4" s="1"/>
  <c r="AQ639" i="6"/>
  <c r="O639" i="4" s="1"/>
  <c r="AQ640" i="6"/>
  <c r="O640" i="4" s="1"/>
  <c r="AQ641" i="6"/>
  <c r="O641" i="4" s="1"/>
  <c r="AQ642" i="6"/>
  <c r="O642" i="4" s="1"/>
  <c r="AQ643" i="6"/>
  <c r="O643" i="4" s="1"/>
  <c r="AQ644" i="6"/>
  <c r="O644" i="4" s="1"/>
  <c r="AQ645" i="6"/>
  <c r="O645" i="4" s="1"/>
  <c r="AQ646" i="6"/>
  <c r="O646" i="4" s="1"/>
  <c r="AQ647" i="6"/>
  <c r="O647" i="4" s="1"/>
  <c r="AQ648" i="6"/>
  <c r="O648" i="4" s="1"/>
  <c r="AQ649" i="6"/>
  <c r="O649" i="4" s="1"/>
  <c r="AQ650" i="6"/>
  <c r="O650" i="4" s="1"/>
  <c r="AQ651" i="6"/>
  <c r="O651" i="4" s="1"/>
  <c r="AQ652" i="6"/>
  <c r="O652" i="4" s="1"/>
  <c r="AQ653" i="6"/>
  <c r="O653" i="4" s="1"/>
  <c r="AQ654" i="6"/>
  <c r="O654" i="4" s="1"/>
  <c r="AQ655" i="6"/>
  <c r="O655" i="4" s="1"/>
  <c r="AQ656" i="6"/>
  <c r="O656" i="4" s="1"/>
  <c r="AQ657" i="6"/>
  <c r="O657" i="4" s="1"/>
  <c r="AQ658" i="6"/>
  <c r="O658" i="4" s="1"/>
  <c r="AQ659" i="6"/>
  <c r="O659" i="4" s="1"/>
  <c r="AQ660" i="6"/>
  <c r="O660" i="4" s="1"/>
  <c r="AQ661" i="6"/>
  <c r="O661" i="4" s="1"/>
  <c r="AQ662" i="6"/>
  <c r="O662" i="4" s="1"/>
  <c r="AQ663" i="6"/>
  <c r="O663" i="4" s="1"/>
  <c r="AQ664" i="6"/>
  <c r="O664" i="4" s="1"/>
  <c r="AQ665" i="6"/>
  <c r="O665" i="4" s="1"/>
  <c r="AQ666" i="6"/>
  <c r="O666" i="4" s="1"/>
  <c r="AQ667" i="6"/>
  <c r="O667" i="4" s="1"/>
  <c r="AQ668" i="6"/>
  <c r="O668" i="4" s="1"/>
  <c r="AQ669" i="6"/>
  <c r="O669" i="4" s="1"/>
  <c r="AQ670" i="6"/>
  <c r="O670" i="4" s="1"/>
  <c r="AQ671" i="6"/>
  <c r="O671" i="4" s="1"/>
  <c r="AQ672" i="6"/>
  <c r="O672" i="4" s="1"/>
  <c r="AQ673" i="6"/>
  <c r="O673" i="4" s="1"/>
  <c r="AQ674" i="6"/>
  <c r="O674" i="4" s="1"/>
  <c r="AQ675" i="6"/>
  <c r="O675" i="4" s="1"/>
  <c r="AQ676" i="6"/>
  <c r="O676" i="4" s="1"/>
  <c r="AQ677" i="6"/>
  <c r="O677" i="4" s="1"/>
  <c r="AQ678" i="6"/>
  <c r="O678" i="4" s="1"/>
  <c r="AQ679" i="6"/>
  <c r="O679" i="4" s="1"/>
  <c r="AQ680" i="6"/>
  <c r="O680" i="4" s="1"/>
  <c r="AQ681" i="6"/>
  <c r="O681" i="4" s="1"/>
  <c r="AQ682" i="6"/>
  <c r="O682" i="4" s="1"/>
  <c r="AQ683" i="6"/>
  <c r="O683" i="4" s="1"/>
  <c r="AQ684" i="6"/>
  <c r="O684" i="4" s="1"/>
  <c r="AQ685" i="6"/>
  <c r="O685" i="4" s="1"/>
  <c r="AQ686" i="6"/>
  <c r="O686" i="4" s="1"/>
  <c r="AQ687" i="6"/>
  <c r="O687" i="4" s="1"/>
  <c r="AQ688" i="6"/>
  <c r="O688" i="4" s="1"/>
  <c r="AQ689" i="6"/>
  <c r="O689" i="4" s="1"/>
  <c r="AQ690" i="6"/>
  <c r="O690" i="4" s="1"/>
  <c r="AQ691" i="6"/>
  <c r="O691" i="4" s="1"/>
  <c r="AQ692" i="6"/>
  <c r="O692" i="4" s="1"/>
  <c r="AQ693" i="6"/>
  <c r="O693" i="4" s="1"/>
  <c r="AQ694" i="6"/>
  <c r="O694" i="4" s="1"/>
  <c r="AQ695" i="6"/>
  <c r="O695" i="4" s="1"/>
  <c r="AQ696" i="6"/>
  <c r="O696" i="4" s="1"/>
  <c r="AQ697" i="6"/>
  <c r="O697" i="4" s="1"/>
  <c r="AQ698" i="6"/>
  <c r="O698" i="4" s="1"/>
  <c r="AQ699" i="6"/>
  <c r="O699" i="4" s="1"/>
  <c r="AQ700" i="6"/>
  <c r="O700" i="4" s="1"/>
  <c r="AQ701" i="6"/>
  <c r="O701" i="4" s="1"/>
  <c r="AQ702" i="6"/>
  <c r="O702" i="4" s="1"/>
  <c r="AQ703" i="6"/>
  <c r="O703" i="4" s="1"/>
  <c r="AQ704" i="6"/>
  <c r="O704" i="4" s="1"/>
  <c r="AQ705" i="6"/>
  <c r="O705" i="4" s="1"/>
  <c r="AQ706" i="6"/>
  <c r="O706" i="4" s="1"/>
  <c r="AQ707" i="6"/>
  <c r="O707" i="4" s="1"/>
  <c r="AQ708" i="6"/>
  <c r="O708" i="4" s="1"/>
  <c r="AQ709" i="6"/>
  <c r="O709" i="4" s="1"/>
  <c r="AQ710" i="6"/>
  <c r="O710" i="4" s="1"/>
  <c r="AQ711" i="6"/>
  <c r="O711" i="4" s="1"/>
  <c r="AQ712" i="6"/>
  <c r="O712" i="4" s="1"/>
  <c r="AQ713" i="6"/>
  <c r="O713" i="4" s="1"/>
  <c r="AQ714" i="6"/>
  <c r="O714" i="4" s="1"/>
  <c r="AQ715" i="6"/>
  <c r="O715" i="4" s="1"/>
  <c r="AQ716" i="6"/>
  <c r="O716" i="4" s="1"/>
  <c r="AQ717" i="6"/>
  <c r="O717" i="4" s="1"/>
  <c r="AQ718" i="6"/>
  <c r="O718" i="4" s="1"/>
  <c r="AQ719" i="6"/>
  <c r="O719" i="4" s="1"/>
  <c r="AQ720" i="6"/>
  <c r="O720" i="4" s="1"/>
  <c r="AQ721" i="6"/>
  <c r="O721" i="4" s="1"/>
  <c r="AQ722" i="6"/>
  <c r="O722" i="4" s="1"/>
  <c r="AQ723" i="6"/>
  <c r="O723" i="4" s="1"/>
  <c r="AQ724" i="6"/>
  <c r="O724" i="4" s="1"/>
  <c r="AQ725" i="6"/>
  <c r="O725" i="4" s="1"/>
  <c r="AQ726" i="6"/>
  <c r="O726" i="4" s="1"/>
  <c r="AQ727" i="6"/>
  <c r="O727" i="4" s="1"/>
  <c r="AQ728" i="6"/>
  <c r="O728" i="4" s="1"/>
  <c r="AQ729" i="6"/>
  <c r="O729" i="4" s="1"/>
  <c r="AQ730" i="6"/>
  <c r="O730" i="4" s="1"/>
  <c r="AQ731" i="6"/>
  <c r="O731" i="4" s="1"/>
  <c r="AQ732" i="6"/>
  <c r="O732" i="4" s="1"/>
  <c r="AQ733" i="6"/>
  <c r="O733" i="4" s="1"/>
  <c r="AQ734" i="6"/>
  <c r="O734" i="4" s="1"/>
  <c r="AQ735" i="6"/>
  <c r="O735" i="4" s="1"/>
  <c r="AQ736" i="6"/>
  <c r="O736" i="4" s="1"/>
  <c r="AQ737" i="6"/>
  <c r="O737" i="4" s="1"/>
  <c r="AQ738" i="6"/>
  <c r="O738" i="4" s="1"/>
  <c r="AQ739" i="6"/>
  <c r="O739" i="4" s="1"/>
  <c r="AQ740" i="6"/>
  <c r="O740" i="4" s="1"/>
  <c r="AQ741" i="6"/>
  <c r="O741" i="4" s="1"/>
  <c r="AQ742" i="6"/>
  <c r="O742" i="4" s="1"/>
  <c r="AQ743" i="6"/>
  <c r="O743" i="4" s="1"/>
  <c r="AQ744" i="6"/>
  <c r="O744" i="4" s="1"/>
  <c r="AQ745" i="6"/>
  <c r="O745" i="4" s="1"/>
  <c r="AQ746" i="6"/>
  <c r="O746" i="4" s="1"/>
  <c r="AQ747" i="6"/>
  <c r="O747" i="4" s="1"/>
  <c r="AQ748" i="6"/>
  <c r="O748" i="4" s="1"/>
  <c r="AQ749" i="6"/>
  <c r="O749" i="4" s="1"/>
  <c r="AQ750" i="6"/>
  <c r="O750" i="4" s="1"/>
  <c r="AQ751" i="6"/>
  <c r="O751" i="4" s="1"/>
  <c r="AQ752" i="6"/>
  <c r="O752" i="4" s="1"/>
  <c r="AQ753" i="6"/>
  <c r="O753" i="4" s="1"/>
  <c r="AQ754" i="6"/>
  <c r="O754" i="4" s="1"/>
  <c r="AQ755" i="6"/>
  <c r="O755" i="4" s="1"/>
  <c r="AQ756" i="6"/>
  <c r="O756" i="4" s="1"/>
  <c r="AQ757" i="6"/>
  <c r="O757" i="4" s="1"/>
  <c r="AQ758" i="6"/>
  <c r="O758" i="4" s="1"/>
  <c r="AQ759" i="6"/>
  <c r="O759" i="4" s="1"/>
  <c r="AQ760" i="6"/>
  <c r="O760" i="4" s="1"/>
  <c r="AQ761" i="6"/>
  <c r="O761" i="4" s="1"/>
  <c r="AQ762" i="6"/>
  <c r="O762" i="4" s="1"/>
  <c r="AQ763" i="6"/>
  <c r="O763" i="4" s="1"/>
  <c r="AQ764" i="6"/>
  <c r="O764" i="4" s="1"/>
  <c r="AQ765" i="6"/>
  <c r="O765" i="4" s="1"/>
  <c r="AQ766" i="6"/>
  <c r="O766" i="4" s="1"/>
  <c r="AQ767" i="6"/>
  <c r="O767" i="4" s="1"/>
  <c r="AQ768" i="6"/>
  <c r="O768" i="4" s="1"/>
  <c r="AQ769" i="6"/>
  <c r="O769" i="4" s="1"/>
  <c r="AQ770" i="6"/>
  <c r="O770" i="4" s="1"/>
  <c r="AQ771" i="6"/>
  <c r="O771" i="4" s="1"/>
  <c r="AQ772" i="6"/>
  <c r="O772" i="4" s="1"/>
  <c r="AQ773" i="6"/>
  <c r="O773" i="4" s="1"/>
  <c r="AQ774" i="6"/>
  <c r="O774" i="4" s="1"/>
  <c r="AQ775" i="6"/>
  <c r="O775" i="4" s="1"/>
  <c r="AQ776" i="6"/>
  <c r="O776" i="4" s="1"/>
  <c r="AQ777" i="6"/>
  <c r="O777" i="4" s="1"/>
  <c r="AQ778" i="6"/>
  <c r="O778" i="4" s="1"/>
  <c r="AQ779" i="6"/>
  <c r="O779" i="4" s="1"/>
  <c r="AQ780" i="6"/>
  <c r="O780" i="4" s="1"/>
  <c r="AQ781" i="6"/>
  <c r="O781" i="4" s="1"/>
  <c r="AQ782" i="6"/>
  <c r="O782" i="4" s="1"/>
  <c r="AQ783" i="6"/>
  <c r="O783" i="4" s="1"/>
  <c r="AQ784" i="6"/>
  <c r="O784" i="4" s="1"/>
  <c r="AQ785" i="6"/>
  <c r="O785" i="4" s="1"/>
  <c r="AQ786" i="6"/>
  <c r="O786" i="4" s="1"/>
  <c r="AQ787" i="6"/>
  <c r="O787" i="4" s="1"/>
  <c r="AQ788" i="6"/>
  <c r="O788" i="4" s="1"/>
  <c r="AQ789" i="6"/>
  <c r="O789" i="4" s="1"/>
  <c r="AQ790" i="6"/>
  <c r="O790" i="4" s="1"/>
  <c r="AQ791" i="6"/>
  <c r="O791" i="4" s="1"/>
  <c r="AQ792" i="6"/>
  <c r="O792" i="4" s="1"/>
  <c r="AQ793" i="6"/>
  <c r="O793" i="4" s="1"/>
  <c r="AQ794" i="6"/>
  <c r="O794" i="4" s="1"/>
  <c r="AQ795" i="6"/>
  <c r="O795" i="4" s="1"/>
  <c r="AQ796" i="6"/>
  <c r="O796" i="4" s="1"/>
  <c r="AQ797" i="6"/>
  <c r="O797" i="4" s="1"/>
  <c r="AQ798" i="6"/>
  <c r="O798" i="4" s="1"/>
  <c r="AQ799" i="6"/>
  <c r="O799" i="4" s="1"/>
  <c r="AQ800" i="6"/>
  <c r="O800" i="4" s="1"/>
  <c r="AQ801" i="6"/>
  <c r="O801" i="4" s="1"/>
  <c r="AQ802" i="6"/>
  <c r="O802" i="4" s="1"/>
  <c r="AQ803" i="6"/>
  <c r="O803" i="4" s="1"/>
  <c r="AQ804" i="6"/>
  <c r="O804" i="4" s="1"/>
  <c r="AQ805" i="6"/>
  <c r="O805" i="4" s="1"/>
  <c r="AQ806" i="6"/>
  <c r="O806" i="4" s="1"/>
  <c r="AQ807" i="6"/>
  <c r="O807" i="4" s="1"/>
  <c r="AQ808" i="6"/>
  <c r="O808" i="4" s="1"/>
  <c r="AQ809" i="6"/>
  <c r="O809" i="4" s="1"/>
  <c r="AQ810" i="6"/>
  <c r="O810" i="4" s="1"/>
  <c r="AQ811" i="6"/>
  <c r="O811" i="4" s="1"/>
  <c r="AQ812" i="6"/>
  <c r="O812" i="4" s="1"/>
  <c r="AQ813" i="6"/>
  <c r="O813" i="4" s="1"/>
  <c r="AQ814" i="6"/>
  <c r="O814" i="4" s="1"/>
  <c r="AQ815" i="6"/>
  <c r="O815" i="4" s="1"/>
  <c r="AQ816" i="6"/>
  <c r="O816" i="4" s="1"/>
  <c r="AQ817" i="6"/>
  <c r="O817" i="4" s="1"/>
  <c r="AQ818" i="6"/>
  <c r="O818" i="4" s="1"/>
  <c r="AQ819" i="6"/>
  <c r="O819" i="4" s="1"/>
  <c r="AQ820" i="6"/>
  <c r="O820" i="4" s="1"/>
  <c r="AQ821" i="6"/>
  <c r="O821" i="4" s="1"/>
  <c r="AQ822" i="6"/>
  <c r="O822" i="4" s="1"/>
  <c r="AQ823" i="6"/>
  <c r="O823" i="4" s="1"/>
  <c r="AQ824" i="6"/>
  <c r="O824" i="4" s="1"/>
  <c r="AQ825" i="6"/>
  <c r="O825" i="4" s="1"/>
  <c r="AQ826" i="6"/>
  <c r="O826" i="4" s="1"/>
  <c r="AQ827" i="6"/>
  <c r="O827" i="4" s="1"/>
  <c r="AQ828" i="6"/>
  <c r="O828" i="4" s="1"/>
  <c r="AQ829" i="6"/>
  <c r="O829" i="4" s="1"/>
  <c r="AQ830" i="6"/>
  <c r="O830" i="4" s="1"/>
  <c r="AQ831" i="6"/>
  <c r="O831" i="4" s="1"/>
  <c r="AQ832" i="6"/>
  <c r="O832" i="4" s="1"/>
  <c r="AQ833" i="6"/>
  <c r="O833" i="4" s="1"/>
  <c r="AQ834" i="6"/>
  <c r="O834" i="4" s="1"/>
  <c r="AQ835" i="6"/>
  <c r="O835" i="4" s="1"/>
  <c r="AQ836" i="6"/>
  <c r="O836" i="4" s="1"/>
  <c r="AQ837" i="6"/>
  <c r="O837" i="4" s="1"/>
  <c r="AQ838" i="6"/>
  <c r="O838" i="4" s="1"/>
  <c r="AQ839" i="6"/>
  <c r="O839" i="4" s="1"/>
  <c r="AQ840" i="6"/>
  <c r="O840" i="4" s="1"/>
  <c r="AQ841" i="6"/>
  <c r="O841" i="4" s="1"/>
  <c r="AQ842" i="6"/>
  <c r="O842" i="4" s="1"/>
  <c r="AQ843" i="6"/>
  <c r="O843" i="4" s="1"/>
  <c r="AQ844" i="6"/>
  <c r="O844" i="4" s="1"/>
  <c r="AQ845" i="6"/>
  <c r="O845" i="4" s="1"/>
  <c r="AQ846" i="6"/>
  <c r="O846" i="4" s="1"/>
  <c r="AQ847" i="6"/>
  <c r="O847" i="4" s="1"/>
  <c r="AQ848" i="6"/>
  <c r="O848" i="4" s="1"/>
  <c r="AQ849" i="6"/>
  <c r="O849" i="4" s="1"/>
  <c r="AQ850" i="6"/>
  <c r="O850" i="4" s="1"/>
  <c r="AQ851" i="6"/>
  <c r="O851" i="4" s="1"/>
  <c r="AQ852" i="6"/>
  <c r="O852" i="4" s="1"/>
  <c r="AQ853" i="6"/>
  <c r="O853" i="4" s="1"/>
  <c r="AQ854" i="6"/>
  <c r="O854" i="4" s="1"/>
  <c r="AQ855" i="6"/>
  <c r="O855" i="4" s="1"/>
  <c r="AQ856" i="6"/>
  <c r="O856" i="4" s="1"/>
  <c r="AQ857" i="6"/>
  <c r="O857" i="4" s="1"/>
  <c r="AQ858" i="6"/>
  <c r="O858" i="4" s="1"/>
  <c r="AQ859" i="6"/>
  <c r="O859" i="4" s="1"/>
  <c r="AQ860" i="6"/>
  <c r="O860" i="4" s="1"/>
  <c r="AQ861" i="6"/>
  <c r="O861" i="4" s="1"/>
  <c r="AQ862" i="6"/>
  <c r="O862" i="4" s="1"/>
  <c r="AQ863" i="6"/>
  <c r="O863" i="4" s="1"/>
  <c r="AQ864" i="6"/>
  <c r="O864" i="4" s="1"/>
  <c r="AQ865" i="6"/>
  <c r="O865" i="4" s="1"/>
  <c r="AQ866" i="6"/>
  <c r="O866" i="4" s="1"/>
  <c r="AQ867" i="6"/>
  <c r="O867" i="4" s="1"/>
  <c r="AQ868" i="6"/>
  <c r="O868" i="4" s="1"/>
  <c r="AQ869" i="6"/>
  <c r="O869" i="4" s="1"/>
  <c r="AQ870" i="6"/>
  <c r="O870" i="4" s="1"/>
  <c r="AQ871" i="6"/>
  <c r="O871" i="4" s="1"/>
  <c r="AQ872" i="6"/>
  <c r="O872" i="4" s="1"/>
  <c r="AQ873" i="6"/>
  <c r="O873" i="4" s="1"/>
  <c r="AQ874" i="6"/>
  <c r="O874" i="4" s="1"/>
  <c r="AQ875" i="6"/>
  <c r="O875" i="4" s="1"/>
  <c r="AQ876" i="6"/>
  <c r="O876" i="4" s="1"/>
  <c r="AQ877" i="6"/>
  <c r="O877" i="4" s="1"/>
  <c r="AQ878" i="6"/>
  <c r="O878" i="4" s="1"/>
  <c r="AQ879" i="6"/>
  <c r="O879" i="4" s="1"/>
  <c r="AQ880" i="6"/>
  <c r="O880" i="4" s="1"/>
  <c r="AQ881" i="6"/>
  <c r="O881" i="4" s="1"/>
  <c r="AQ882" i="6"/>
  <c r="O882" i="4" s="1"/>
  <c r="AQ883" i="6"/>
  <c r="O883" i="4" s="1"/>
  <c r="AQ884" i="6"/>
  <c r="O884" i="4" s="1"/>
  <c r="AQ885" i="6"/>
  <c r="O885" i="4" s="1"/>
  <c r="AQ886" i="6"/>
  <c r="O886" i="4" s="1"/>
  <c r="AQ887" i="6"/>
  <c r="O887" i="4" s="1"/>
  <c r="AQ888" i="6"/>
  <c r="O888" i="4" s="1"/>
  <c r="AQ889" i="6"/>
  <c r="O889" i="4" s="1"/>
  <c r="AQ890" i="6"/>
  <c r="O890" i="4" s="1"/>
  <c r="AQ891" i="6"/>
  <c r="O891" i="4" s="1"/>
  <c r="AQ892" i="6"/>
  <c r="O892" i="4" s="1"/>
  <c r="AQ893" i="6"/>
  <c r="O893" i="4" s="1"/>
  <c r="AQ894" i="6"/>
  <c r="O894" i="4" s="1"/>
  <c r="AQ895" i="6"/>
  <c r="O895" i="4" s="1"/>
  <c r="AQ896" i="6"/>
  <c r="O896" i="4" s="1"/>
  <c r="AQ897" i="6"/>
  <c r="O897" i="4" s="1"/>
  <c r="AQ898" i="6"/>
  <c r="O898" i="4" s="1"/>
  <c r="AQ899" i="6"/>
  <c r="O899" i="4" s="1"/>
  <c r="AQ900" i="6"/>
  <c r="O900" i="4" s="1"/>
  <c r="AQ901" i="6"/>
  <c r="O901" i="4" s="1"/>
  <c r="AQ902" i="6"/>
  <c r="O902" i="4" s="1"/>
  <c r="AQ903" i="6"/>
  <c r="O903" i="4" s="1"/>
  <c r="AQ904" i="6"/>
  <c r="O904" i="4" s="1"/>
  <c r="AQ905" i="6"/>
  <c r="O905" i="4" s="1"/>
  <c r="AQ906" i="6"/>
  <c r="O906" i="4" s="1"/>
  <c r="AQ907" i="6"/>
  <c r="O907" i="4" s="1"/>
  <c r="AQ908" i="6"/>
  <c r="O908" i="4" s="1"/>
  <c r="AQ909" i="6"/>
  <c r="O909" i="4" s="1"/>
  <c r="AQ910" i="6"/>
  <c r="O910" i="4" s="1"/>
  <c r="AQ911" i="6"/>
  <c r="O911" i="4" s="1"/>
  <c r="AQ912" i="6"/>
  <c r="O912" i="4" s="1"/>
  <c r="AQ913" i="6"/>
  <c r="O913" i="4" s="1"/>
  <c r="AQ914" i="6"/>
  <c r="O914" i="4" s="1"/>
  <c r="AQ915" i="6"/>
  <c r="O915" i="4" s="1"/>
  <c r="AQ916" i="6"/>
  <c r="O916" i="4" s="1"/>
  <c r="AQ917" i="6"/>
  <c r="O917" i="4" s="1"/>
  <c r="AQ918" i="6"/>
  <c r="O918" i="4" s="1"/>
  <c r="AQ919" i="6"/>
  <c r="O919" i="4" s="1"/>
  <c r="AQ920" i="6"/>
  <c r="O920" i="4" s="1"/>
  <c r="AQ921" i="6"/>
  <c r="O921" i="4" s="1"/>
  <c r="AQ922" i="6"/>
  <c r="O922" i="4" s="1"/>
  <c r="AQ923" i="6"/>
  <c r="O923" i="4" s="1"/>
  <c r="AQ924" i="6"/>
  <c r="O924" i="4" s="1"/>
  <c r="AQ925" i="6"/>
  <c r="O925" i="4" s="1"/>
  <c r="AQ926" i="6"/>
  <c r="O926" i="4" s="1"/>
  <c r="AQ927" i="6"/>
  <c r="O927" i="4" s="1"/>
  <c r="AQ928" i="6"/>
  <c r="O928" i="4" s="1"/>
  <c r="AQ929" i="6"/>
  <c r="O929" i="4" s="1"/>
  <c r="AQ930" i="6"/>
  <c r="O930" i="4" s="1"/>
  <c r="AQ931" i="6"/>
  <c r="O931" i="4" s="1"/>
  <c r="AQ932" i="6"/>
  <c r="O932" i="4" s="1"/>
  <c r="AQ933" i="6"/>
  <c r="O933" i="4" s="1"/>
  <c r="AQ934" i="6"/>
  <c r="O934" i="4" s="1"/>
  <c r="AQ935" i="6"/>
  <c r="O935" i="4" s="1"/>
  <c r="AQ936" i="6"/>
  <c r="O936" i="4" s="1"/>
  <c r="AQ937" i="6"/>
  <c r="O937" i="4" s="1"/>
  <c r="AQ938" i="6"/>
  <c r="O938" i="4" s="1"/>
  <c r="AQ939" i="6"/>
  <c r="O939" i="4" s="1"/>
  <c r="AQ940" i="6"/>
  <c r="O940" i="4" s="1"/>
  <c r="AQ941" i="6"/>
  <c r="O941" i="4" s="1"/>
  <c r="AQ942" i="6"/>
  <c r="O942" i="4" s="1"/>
  <c r="AQ943" i="6"/>
  <c r="O943" i="4" s="1"/>
  <c r="AQ944" i="6"/>
  <c r="O944" i="4" s="1"/>
  <c r="AQ945" i="6"/>
  <c r="O945" i="4" s="1"/>
  <c r="AQ946" i="6"/>
  <c r="O946" i="4" s="1"/>
  <c r="AQ947" i="6"/>
  <c r="O947" i="4" s="1"/>
  <c r="AQ948" i="6"/>
  <c r="O948" i="4" s="1"/>
  <c r="AQ949" i="6"/>
  <c r="O949" i="4" s="1"/>
  <c r="AQ950" i="6"/>
  <c r="O950" i="4" s="1"/>
  <c r="AQ951" i="6"/>
  <c r="O951" i="4" s="1"/>
  <c r="AQ952" i="6"/>
  <c r="O952" i="4" s="1"/>
  <c r="AQ953" i="6"/>
  <c r="O953" i="4" s="1"/>
  <c r="AQ954" i="6"/>
  <c r="O954" i="4" s="1"/>
  <c r="AQ955" i="6"/>
  <c r="O955" i="4" s="1"/>
  <c r="AQ956" i="6"/>
  <c r="O956" i="4" s="1"/>
  <c r="AQ957" i="6"/>
  <c r="O957" i="4" s="1"/>
  <c r="AQ958" i="6"/>
  <c r="O958" i="4" s="1"/>
  <c r="AQ959" i="6"/>
  <c r="O959" i="4" s="1"/>
  <c r="AQ960" i="6"/>
  <c r="O960" i="4" s="1"/>
  <c r="AQ961" i="6"/>
  <c r="O961" i="4" s="1"/>
  <c r="AQ962" i="6"/>
  <c r="O962" i="4" s="1"/>
  <c r="AQ963" i="6"/>
  <c r="O963" i="4" s="1"/>
  <c r="AQ964" i="6"/>
  <c r="O964" i="4" s="1"/>
  <c r="AQ965" i="6"/>
  <c r="O965" i="4" s="1"/>
  <c r="AQ966" i="6"/>
  <c r="O966" i="4" s="1"/>
  <c r="AQ967" i="6"/>
  <c r="O967" i="4" s="1"/>
  <c r="AQ968" i="6"/>
  <c r="O968" i="4" s="1"/>
  <c r="AQ969" i="6"/>
  <c r="O969" i="4" s="1"/>
  <c r="AQ970" i="6"/>
  <c r="O970" i="4" s="1"/>
  <c r="AQ971" i="6"/>
  <c r="O971" i="4" s="1"/>
  <c r="AQ972" i="6"/>
  <c r="O972" i="4" s="1"/>
  <c r="AQ973" i="6"/>
  <c r="O973" i="4" s="1"/>
  <c r="AQ974" i="6"/>
  <c r="O974" i="4" s="1"/>
  <c r="AQ975" i="6"/>
  <c r="O975" i="4" s="1"/>
  <c r="AQ976" i="6"/>
  <c r="O976" i="4" s="1"/>
  <c r="AQ977" i="6"/>
  <c r="O977" i="4" s="1"/>
  <c r="AQ978" i="6"/>
  <c r="O978" i="4" s="1"/>
  <c r="AQ979" i="6"/>
  <c r="O979" i="4" s="1"/>
  <c r="AQ980" i="6"/>
  <c r="O980" i="4" s="1"/>
  <c r="AQ981" i="6"/>
  <c r="O981" i="4" s="1"/>
  <c r="AQ982" i="6"/>
  <c r="O982" i="4" s="1"/>
  <c r="AQ983" i="6"/>
  <c r="O983" i="4" s="1"/>
  <c r="AQ984" i="6"/>
  <c r="O984" i="4" s="1"/>
  <c r="AQ985" i="6"/>
  <c r="O985" i="4" s="1"/>
  <c r="AQ986" i="6"/>
  <c r="O986" i="4" s="1"/>
  <c r="AQ987" i="6"/>
  <c r="O987" i="4" s="1"/>
  <c r="AQ988" i="6"/>
  <c r="O988" i="4" s="1"/>
  <c r="AQ989" i="6"/>
  <c r="O989" i="4" s="1"/>
  <c r="AQ990" i="6"/>
  <c r="O990" i="4" s="1"/>
  <c r="AQ991" i="6"/>
  <c r="O991" i="4" s="1"/>
  <c r="AQ992" i="6"/>
  <c r="O992" i="4" s="1"/>
  <c r="AQ993" i="6"/>
  <c r="O993" i="4" s="1"/>
  <c r="AQ994" i="6"/>
  <c r="O994" i="4" s="1"/>
  <c r="AQ995" i="6"/>
  <c r="O995" i="4" s="1"/>
  <c r="AQ996" i="6"/>
  <c r="O996" i="4" s="1"/>
  <c r="AQ997" i="6"/>
  <c r="O997" i="4" s="1"/>
  <c r="AQ998" i="6"/>
  <c r="O998" i="4" s="1"/>
  <c r="AQ999" i="6"/>
  <c r="O999" i="4" s="1"/>
  <c r="AQ1000" i="6"/>
  <c r="O1000" i="4" s="1"/>
  <c r="AQ1001" i="6"/>
  <c r="O1001" i="4" s="1"/>
  <c r="AQ1002" i="6"/>
  <c r="O1002" i="4" s="1"/>
  <c r="AQ1003" i="6"/>
  <c r="O1003" i="4" s="1"/>
  <c r="AQ1004" i="6"/>
  <c r="O1004" i="4" s="1"/>
  <c r="AQ1005" i="6"/>
  <c r="O1005" i="4" s="1"/>
  <c r="AQ1006" i="6"/>
  <c r="O1006" i="4" s="1"/>
  <c r="AQ1007" i="6"/>
  <c r="O1007" i="4" s="1"/>
  <c r="AQ1008" i="6"/>
  <c r="O1008" i="4" s="1"/>
  <c r="AQ1009" i="6"/>
  <c r="O1009" i="4" s="1"/>
  <c r="AQ1010" i="6"/>
  <c r="O1010" i="4" s="1"/>
  <c r="AQ1011" i="6"/>
  <c r="O1011" i="4" s="1"/>
  <c r="AQ1012" i="6"/>
  <c r="O1012" i="4" s="1"/>
  <c r="AQ1013" i="6"/>
  <c r="O1013" i="4" s="1"/>
  <c r="AQ1014" i="6"/>
  <c r="O1014" i="4" s="1"/>
  <c r="AQ1015" i="6"/>
  <c r="O1015" i="4" s="1"/>
  <c r="AQ1016" i="6"/>
  <c r="O1016" i="4" s="1"/>
  <c r="AQ1017" i="6"/>
  <c r="O1017" i="4" s="1"/>
  <c r="AQ1018" i="6"/>
  <c r="O1018" i="4" s="1"/>
  <c r="AQ1019" i="6"/>
  <c r="O1019" i="4" s="1"/>
  <c r="AQ1020" i="6"/>
  <c r="O1020" i="4" s="1"/>
  <c r="AQ1021" i="6"/>
  <c r="O1021" i="4" s="1"/>
  <c r="AQ1022" i="6"/>
  <c r="O1022" i="4" s="1"/>
  <c r="AQ1023" i="6"/>
  <c r="O1023" i="4" s="1"/>
  <c r="AQ1024" i="6"/>
  <c r="O1024" i="4" s="1"/>
  <c r="AQ1025" i="6"/>
  <c r="O1025" i="4" s="1"/>
  <c r="AQ1026" i="6"/>
  <c r="O1026" i="4" s="1"/>
  <c r="AQ1027" i="6"/>
  <c r="O1027" i="4" s="1"/>
  <c r="AQ1028" i="6"/>
  <c r="O1028" i="4" s="1"/>
  <c r="AQ1029" i="6"/>
  <c r="O1029" i="4" s="1"/>
  <c r="AQ1030" i="6"/>
  <c r="O1030" i="4" s="1"/>
  <c r="AQ1031" i="6"/>
  <c r="O1031" i="4" s="1"/>
  <c r="AQ1032" i="6"/>
  <c r="O1032" i="4" s="1"/>
  <c r="AQ1033" i="6"/>
  <c r="O1033" i="4" s="1"/>
  <c r="AQ1034" i="6"/>
  <c r="O1034" i="4" s="1"/>
  <c r="AQ1035" i="6"/>
  <c r="O1035" i="4" s="1"/>
  <c r="AQ1036" i="6"/>
  <c r="O1036" i="4" s="1"/>
  <c r="AQ1037" i="6"/>
  <c r="O1037" i="4" s="1"/>
  <c r="AQ1038" i="6"/>
  <c r="O1038" i="4" s="1"/>
  <c r="AQ1039" i="6"/>
  <c r="O1039" i="4" s="1"/>
  <c r="AQ1040" i="6"/>
  <c r="O1040" i="4" s="1"/>
  <c r="AQ1041" i="6"/>
  <c r="O1041" i="4" s="1"/>
  <c r="AQ1042" i="6"/>
  <c r="O1042" i="4" s="1"/>
  <c r="AQ1043" i="6"/>
  <c r="O1043" i="4" s="1"/>
  <c r="AQ1044" i="6"/>
  <c r="O1044" i="4" s="1"/>
  <c r="AQ1045" i="6"/>
  <c r="O1045" i="4" s="1"/>
  <c r="AQ1046" i="6"/>
  <c r="O1046" i="4" s="1"/>
  <c r="AQ1047" i="6"/>
  <c r="O1047" i="4" s="1"/>
  <c r="AQ1048" i="6"/>
  <c r="O1048" i="4" s="1"/>
  <c r="AQ1049" i="6"/>
  <c r="O1049" i="4" s="1"/>
  <c r="AQ1050" i="6"/>
  <c r="O1050" i="4" s="1"/>
  <c r="AQ1051" i="6"/>
  <c r="O1051" i="4" s="1"/>
  <c r="AQ1052" i="6"/>
  <c r="O1052" i="4" s="1"/>
  <c r="AQ1053" i="6"/>
  <c r="O1053" i="4" s="1"/>
  <c r="AQ1054" i="6"/>
  <c r="O1054" i="4" s="1"/>
  <c r="AQ1055" i="6"/>
  <c r="O1055" i="4" s="1"/>
  <c r="AQ1056" i="6"/>
  <c r="O1056" i="4" s="1"/>
  <c r="AQ1057" i="6"/>
  <c r="O1057" i="4" s="1"/>
  <c r="AQ1058" i="6"/>
  <c r="O1058" i="4" s="1"/>
  <c r="AQ1059" i="6"/>
  <c r="O1059" i="4" s="1"/>
  <c r="AQ1060" i="6"/>
  <c r="O1060" i="4" s="1"/>
  <c r="AQ1061" i="6"/>
  <c r="O1061" i="4" s="1"/>
  <c r="AQ1062" i="6"/>
  <c r="O1062" i="4" s="1"/>
  <c r="AQ1063" i="6"/>
  <c r="O1063" i="4" s="1"/>
  <c r="AQ1064" i="6"/>
  <c r="O1064" i="4" s="1"/>
  <c r="AQ1065" i="6"/>
  <c r="O1065" i="4" s="1"/>
  <c r="AQ1066" i="6"/>
  <c r="O1066" i="4" s="1"/>
  <c r="AQ1067" i="6"/>
  <c r="O1067" i="4" s="1"/>
  <c r="AQ1068" i="6"/>
  <c r="O1068" i="4" s="1"/>
  <c r="AQ1069" i="6"/>
  <c r="O1069" i="4" s="1"/>
  <c r="AQ1070" i="6"/>
  <c r="O1070" i="4" s="1"/>
  <c r="AQ1071" i="6"/>
  <c r="O1071" i="4" s="1"/>
  <c r="AQ1072" i="6"/>
  <c r="O1072" i="4" s="1"/>
  <c r="AQ1073" i="6"/>
  <c r="O1073" i="4" s="1"/>
  <c r="AQ1074" i="6"/>
  <c r="O1074" i="4" s="1"/>
  <c r="AQ1075" i="6"/>
  <c r="O1075" i="4" s="1"/>
  <c r="AQ1076" i="6"/>
  <c r="O1076" i="4" s="1"/>
  <c r="AQ1077" i="6"/>
  <c r="O1077" i="4" s="1"/>
  <c r="AQ1078" i="6"/>
  <c r="O1078" i="4" s="1"/>
  <c r="AQ1079" i="6"/>
  <c r="O1079" i="4" s="1"/>
  <c r="AQ1080" i="6"/>
  <c r="O1080" i="4" s="1"/>
  <c r="AQ1081" i="6"/>
  <c r="O1081" i="4" s="1"/>
  <c r="AQ1082" i="6"/>
  <c r="O1082" i="4" s="1"/>
  <c r="AQ1083" i="6"/>
  <c r="O1083" i="4" s="1"/>
  <c r="AQ1084" i="6"/>
  <c r="O1084" i="4" s="1"/>
  <c r="AQ1085" i="6"/>
  <c r="O1085" i="4" s="1"/>
  <c r="AQ1086" i="6"/>
  <c r="O1086" i="4" s="1"/>
  <c r="AQ1087" i="6"/>
  <c r="O1087" i="4" s="1"/>
  <c r="AQ1088" i="6"/>
  <c r="O1088" i="4" s="1"/>
  <c r="AQ1089" i="6"/>
  <c r="O1089" i="4" s="1"/>
  <c r="AQ1090" i="6"/>
  <c r="O1090" i="4" s="1"/>
  <c r="AQ1091" i="6"/>
  <c r="O1091" i="4" s="1"/>
  <c r="AQ1092" i="6"/>
  <c r="O1092" i="4" s="1"/>
  <c r="AQ1093" i="6"/>
  <c r="O1093" i="4" s="1"/>
  <c r="AQ1094" i="6"/>
  <c r="O1094" i="4" s="1"/>
  <c r="AQ1095" i="6"/>
  <c r="O1095" i="4" s="1"/>
  <c r="AQ1096" i="6"/>
  <c r="O1096" i="4" s="1"/>
  <c r="AQ1097" i="6"/>
  <c r="O1097" i="4" s="1"/>
  <c r="AQ1098" i="6"/>
  <c r="O1098" i="4" s="1"/>
  <c r="AQ1099" i="6"/>
  <c r="O1099" i="4" s="1"/>
  <c r="AQ1100" i="6"/>
  <c r="O1100" i="4" s="1"/>
  <c r="AQ1101" i="6"/>
  <c r="O1101" i="4" s="1"/>
  <c r="AQ1102" i="6"/>
  <c r="O1102" i="4" s="1"/>
  <c r="AQ1103" i="6"/>
  <c r="O1103" i="4" s="1"/>
  <c r="AQ1104" i="6"/>
  <c r="O1104" i="4" s="1"/>
  <c r="AQ1105" i="6"/>
  <c r="O1105" i="4" s="1"/>
  <c r="AQ1106" i="6"/>
  <c r="O1106" i="4" s="1"/>
  <c r="AQ1107" i="6"/>
  <c r="O1107" i="4" s="1"/>
  <c r="AQ1108" i="6"/>
  <c r="O1108" i="4" s="1"/>
  <c r="AQ1109" i="6"/>
  <c r="O1109" i="4" s="1"/>
  <c r="AQ1110" i="6"/>
  <c r="O1110" i="4" s="1"/>
  <c r="AQ1111" i="6"/>
  <c r="O1111" i="4" s="1"/>
  <c r="AQ1112" i="6"/>
  <c r="O1112" i="4" s="1"/>
  <c r="AQ1113" i="6"/>
  <c r="O1113" i="4" s="1"/>
  <c r="AQ1114" i="6"/>
  <c r="O1114" i="4" s="1"/>
  <c r="AQ1115" i="6"/>
  <c r="O1115" i="4" s="1"/>
  <c r="AQ1116" i="6"/>
  <c r="O1116" i="4" s="1"/>
  <c r="AQ1117" i="6"/>
  <c r="O1117" i="4" s="1"/>
  <c r="AQ1118" i="6"/>
  <c r="O1118" i="4" s="1"/>
  <c r="AQ1119" i="6"/>
  <c r="O1119" i="4" s="1"/>
  <c r="AQ1120" i="6"/>
  <c r="O1120" i="4" s="1"/>
  <c r="AQ1121" i="6"/>
  <c r="O1121" i="4" s="1"/>
  <c r="AQ1122" i="6"/>
  <c r="O1122" i="4" s="1"/>
  <c r="AQ1123" i="6"/>
  <c r="O1123" i="4" s="1"/>
  <c r="AQ1124" i="6"/>
  <c r="O1124" i="4" s="1"/>
  <c r="AQ1125" i="6"/>
  <c r="O1125" i="4" s="1"/>
  <c r="AQ1126" i="6"/>
  <c r="O1126" i="4" s="1"/>
  <c r="AQ1127" i="6"/>
  <c r="O1127" i="4" s="1"/>
  <c r="AQ1128" i="6"/>
  <c r="O1128" i="4" s="1"/>
  <c r="AQ1129" i="6"/>
  <c r="O1129" i="4" s="1"/>
  <c r="AQ1130" i="6"/>
  <c r="O1130" i="4" s="1"/>
  <c r="AQ1131" i="6"/>
  <c r="O1131" i="4" s="1"/>
  <c r="AQ1132" i="6"/>
  <c r="O1132" i="4" s="1"/>
  <c r="AQ1133" i="6"/>
  <c r="O1133" i="4" s="1"/>
  <c r="AQ1134" i="6"/>
  <c r="O1134" i="4" s="1"/>
  <c r="AQ1135" i="6"/>
  <c r="O1135" i="4" s="1"/>
  <c r="AQ1136" i="6"/>
  <c r="O1136" i="4" s="1"/>
  <c r="AQ1137" i="6"/>
  <c r="O1137" i="4" s="1"/>
  <c r="AQ1138" i="6"/>
  <c r="O1138" i="4" s="1"/>
  <c r="AQ1139" i="6"/>
  <c r="O1139" i="4" s="1"/>
  <c r="AQ1140" i="6"/>
  <c r="O1140" i="4" s="1"/>
  <c r="AQ1141" i="6"/>
  <c r="O1141" i="4" s="1"/>
  <c r="AQ1142" i="6"/>
  <c r="O1142" i="4" s="1"/>
  <c r="AQ1143" i="6"/>
  <c r="O1143" i="4" s="1"/>
  <c r="AQ1144" i="6"/>
  <c r="O1144" i="4" s="1"/>
  <c r="AQ1145" i="6"/>
  <c r="O1145" i="4" s="1"/>
  <c r="AQ1146" i="6"/>
  <c r="O1146" i="4" s="1"/>
  <c r="AQ1147" i="6"/>
  <c r="O1147" i="4" s="1"/>
  <c r="AQ1148" i="6"/>
  <c r="O1148" i="4" s="1"/>
  <c r="AQ1149" i="6"/>
  <c r="O1149" i="4" s="1"/>
  <c r="AQ1150" i="6"/>
  <c r="O1150" i="4" s="1"/>
  <c r="AQ1151" i="6"/>
  <c r="O1151" i="4" s="1"/>
  <c r="AQ1152" i="6"/>
  <c r="O1152" i="4" s="1"/>
  <c r="AQ1153" i="6"/>
  <c r="O1153" i="4" s="1"/>
  <c r="AQ1154" i="6"/>
  <c r="O1154" i="4" s="1"/>
  <c r="AQ1155" i="6"/>
  <c r="O1155" i="4" s="1"/>
  <c r="AQ1156" i="6"/>
  <c r="O1156" i="4" s="1"/>
  <c r="AQ1157" i="6"/>
  <c r="O1157" i="4" s="1"/>
  <c r="AQ1158" i="6"/>
  <c r="O1158" i="4" s="1"/>
  <c r="AQ1159" i="6"/>
  <c r="O1159" i="4" s="1"/>
  <c r="AQ1160" i="6"/>
  <c r="O1160" i="4" s="1"/>
  <c r="AQ1161" i="6"/>
  <c r="O1161" i="4" s="1"/>
  <c r="AQ1162" i="6"/>
  <c r="O1162" i="4" s="1"/>
  <c r="AQ1163" i="6"/>
  <c r="O1163" i="4" s="1"/>
  <c r="AQ1164" i="6"/>
  <c r="O1164" i="4" s="1"/>
  <c r="AQ1165" i="6"/>
  <c r="O1165" i="4" s="1"/>
  <c r="AQ1166" i="6"/>
  <c r="O1166" i="4" s="1"/>
  <c r="AQ1167" i="6"/>
  <c r="O1167" i="4" s="1"/>
  <c r="AQ1168" i="6"/>
  <c r="O1168" i="4" s="1"/>
  <c r="AQ1169" i="6"/>
  <c r="O1169" i="4" s="1"/>
  <c r="AQ1170" i="6"/>
  <c r="O1170" i="4" s="1"/>
  <c r="AQ1171" i="6"/>
  <c r="O1171" i="4" s="1"/>
  <c r="AQ1172" i="6"/>
  <c r="O1172" i="4" s="1"/>
  <c r="AQ1173" i="6"/>
  <c r="O1173" i="4" s="1"/>
  <c r="AQ1174" i="6"/>
  <c r="O1174" i="4" s="1"/>
  <c r="AQ1175" i="6"/>
  <c r="O1175" i="4" s="1"/>
  <c r="AQ1176" i="6"/>
  <c r="O1176" i="4" s="1"/>
  <c r="AQ1177" i="6"/>
  <c r="O1177" i="4" s="1"/>
  <c r="AQ1178" i="6"/>
  <c r="O1178" i="4" s="1"/>
  <c r="AQ1179" i="6"/>
  <c r="O1179" i="4" s="1"/>
  <c r="AQ1180" i="6"/>
  <c r="O1180" i="4" s="1"/>
  <c r="AQ1181" i="6"/>
  <c r="O1181" i="4" s="1"/>
  <c r="AQ1182" i="6"/>
  <c r="O1182" i="4" s="1"/>
  <c r="AQ1183" i="6"/>
  <c r="O1183" i="4" s="1"/>
  <c r="AQ1184" i="6"/>
  <c r="O1184" i="4" s="1"/>
  <c r="AQ1185" i="6"/>
  <c r="O1185" i="4" s="1"/>
  <c r="AQ1186" i="6"/>
  <c r="O1186" i="4" s="1"/>
  <c r="AQ1187" i="6"/>
  <c r="O1187" i="4" s="1"/>
  <c r="AQ1188" i="6"/>
  <c r="O1188" i="4" s="1"/>
  <c r="AQ1189" i="6"/>
  <c r="O1189" i="4" s="1"/>
  <c r="AQ1190" i="6"/>
  <c r="O1190" i="4" s="1"/>
  <c r="AQ1191" i="6"/>
  <c r="O1191" i="4" s="1"/>
  <c r="AQ1192" i="6"/>
  <c r="O1192" i="4" s="1"/>
  <c r="AQ1193" i="6"/>
  <c r="O1193" i="4" s="1"/>
  <c r="AQ1194" i="6"/>
  <c r="O1194" i="4" s="1"/>
  <c r="AQ1195" i="6"/>
  <c r="O1195" i="4" s="1"/>
  <c r="AQ1196" i="6"/>
  <c r="O1196" i="4" s="1"/>
  <c r="AQ1197" i="6"/>
  <c r="O1197" i="4" s="1"/>
  <c r="AQ1198" i="6"/>
  <c r="O1198" i="4" s="1"/>
  <c r="AQ1199" i="6"/>
  <c r="O1199" i="4" s="1"/>
  <c r="AQ1200" i="6"/>
  <c r="O1200" i="4" s="1"/>
  <c r="AQ1201" i="6"/>
  <c r="O1201" i="4" s="1"/>
  <c r="AQ1202" i="6"/>
  <c r="O1202" i="4" s="1"/>
  <c r="AQ1203" i="6"/>
  <c r="O1203" i="4" s="1"/>
  <c r="AQ1204" i="6"/>
  <c r="O1204" i="4" s="1"/>
  <c r="AQ1205" i="6"/>
  <c r="O1205" i="4" s="1"/>
  <c r="AQ1206" i="6"/>
  <c r="O1206" i="4" s="1"/>
  <c r="AQ1207" i="6"/>
  <c r="O1207" i="4" s="1"/>
  <c r="AQ1208" i="6"/>
  <c r="O1208" i="4" s="1"/>
  <c r="AQ1209" i="6"/>
  <c r="O1209" i="4" s="1"/>
  <c r="AQ1210" i="6"/>
  <c r="O1210" i="4" s="1"/>
  <c r="AQ1211" i="6"/>
  <c r="O1211" i="4" s="1"/>
  <c r="AQ1212" i="6"/>
  <c r="O1212" i="4" s="1"/>
  <c r="AQ1213" i="6"/>
  <c r="O1213" i="4" s="1"/>
  <c r="AQ1214" i="6"/>
  <c r="O1214" i="4" s="1"/>
  <c r="AQ1215" i="6"/>
  <c r="O1215" i="4" s="1"/>
  <c r="AQ1216" i="6"/>
  <c r="O1216" i="4" s="1"/>
  <c r="AQ1217" i="6"/>
  <c r="O1217" i="4" s="1"/>
  <c r="AQ1218" i="6"/>
  <c r="O1218" i="4" s="1"/>
  <c r="AQ1219" i="6"/>
  <c r="O1219" i="4" s="1"/>
  <c r="AQ1220" i="6"/>
  <c r="O1220" i="4" s="1"/>
  <c r="AQ1221" i="6"/>
  <c r="O1221" i="4" s="1"/>
  <c r="AQ1222" i="6"/>
  <c r="O1222" i="4" s="1"/>
  <c r="AQ1223" i="6"/>
  <c r="O1223" i="4" s="1"/>
  <c r="AQ1224" i="6"/>
  <c r="O1224" i="4" s="1"/>
  <c r="AQ1225" i="6"/>
  <c r="O1225" i="4" s="1"/>
  <c r="AQ1226" i="6"/>
  <c r="O1226" i="4" s="1"/>
  <c r="AQ1227" i="6"/>
  <c r="O1227" i="4" s="1"/>
  <c r="AQ1228" i="6"/>
  <c r="O1228" i="4" s="1"/>
  <c r="AQ1229" i="6"/>
  <c r="O1229" i="4" s="1"/>
  <c r="AQ1230" i="6"/>
  <c r="O1230" i="4" s="1"/>
  <c r="AQ1231" i="6"/>
  <c r="O1231" i="4" s="1"/>
  <c r="AQ1232" i="6"/>
  <c r="O1232" i="4" s="1"/>
  <c r="AQ1233" i="6"/>
  <c r="O1233" i="4" s="1"/>
  <c r="AQ1234" i="6"/>
  <c r="O1234" i="4" s="1"/>
  <c r="AQ1235" i="6"/>
  <c r="O1235" i="4" s="1"/>
  <c r="AQ1236" i="6"/>
  <c r="O1236" i="4" s="1"/>
  <c r="AQ1237" i="6"/>
  <c r="O1237" i="4" s="1"/>
  <c r="AQ1238" i="6"/>
  <c r="O1238" i="4" s="1"/>
  <c r="AQ1239" i="6"/>
  <c r="O1239" i="4" s="1"/>
  <c r="AQ1240" i="6"/>
  <c r="O1240" i="4" s="1"/>
  <c r="AQ1241" i="6"/>
  <c r="O1241" i="4" s="1"/>
  <c r="AQ1242" i="6"/>
  <c r="O1242" i="4" s="1"/>
  <c r="AQ1243" i="6"/>
  <c r="O1243" i="4" s="1"/>
  <c r="AQ1244" i="6"/>
  <c r="O1244" i="4" s="1"/>
  <c r="AQ1245" i="6"/>
  <c r="O1245" i="4" s="1"/>
  <c r="AQ1246" i="6"/>
  <c r="O1246" i="4" s="1"/>
  <c r="AQ1247" i="6"/>
  <c r="O1247" i="4" s="1"/>
  <c r="AQ1248" i="6"/>
  <c r="O1248" i="4" s="1"/>
  <c r="AQ1249" i="6"/>
  <c r="O1249" i="4" s="1"/>
  <c r="AQ1250" i="6"/>
  <c r="O1250" i="4" s="1"/>
  <c r="AQ1251" i="6"/>
  <c r="O1251" i="4" s="1"/>
  <c r="AQ1252" i="6"/>
  <c r="O1252" i="4" s="1"/>
  <c r="AQ1253" i="6"/>
  <c r="O1253" i="4" s="1"/>
  <c r="AQ1254" i="6"/>
  <c r="O1254" i="4" s="1"/>
  <c r="AQ1255" i="6"/>
  <c r="O1255" i="4" s="1"/>
  <c r="AQ1256" i="6"/>
  <c r="O1256" i="4" s="1"/>
  <c r="AQ1257" i="6"/>
  <c r="O1257" i="4" s="1"/>
  <c r="AQ1258" i="6"/>
  <c r="O1258" i="4" s="1"/>
  <c r="AQ1259" i="6"/>
  <c r="O1259" i="4" s="1"/>
  <c r="AQ1260" i="6"/>
  <c r="O1260" i="4" s="1"/>
  <c r="AQ1261" i="6"/>
  <c r="O1261" i="4" s="1"/>
  <c r="AQ1262" i="6"/>
  <c r="O1262" i="4" s="1"/>
  <c r="AQ1263" i="6"/>
  <c r="O1263" i="4" s="1"/>
  <c r="AQ1264" i="6"/>
  <c r="O1264" i="4" s="1"/>
  <c r="AQ1265" i="6"/>
  <c r="O1265" i="4" s="1"/>
  <c r="AQ1266" i="6"/>
  <c r="O1266" i="4" s="1"/>
  <c r="AQ1267" i="6"/>
  <c r="O1267" i="4" s="1"/>
  <c r="AQ1268" i="6"/>
  <c r="O1268" i="4" s="1"/>
  <c r="AQ1269" i="6"/>
  <c r="O1269" i="4" s="1"/>
  <c r="AQ1270" i="6"/>
  <c r="O1270" i="4" s="1"/>
  <c r="AQ1271" i="6"/>
  <c r="O1271" i="4" s="1"/>
  <c r="AQ1272" i="6"/>
  <c r="O1272" i="4" s="1"/>
  <c r="AQ1273" i="6"/>
  <c r="O1273" i="4" s="1"/>
  <c r="AQ1274" i="6"/>
  <c r="O1274" i="4" s="1"/>
  <c r="AQ1275" i="6"/>
  <c r="O1275" i="4" s="1"/>
  <c r="AQ1276" i="6"/>
  <c r="O1276" i="4" s="1"/>
  <c r="AQ1277" i="6"/>
  <c r="O1277" i="4" s="1"/>
  <c r="AQ1278" i="6"/>
  <c r="O1278" i="4" s="1"/>
  <c r="AQ1279" i="6"/>
  <c r="O1279" i="4" s="1"/>
  <c r="AQ1280" i="6"/>
  <c r="O1280" i="4" s="1"/>
  <c r="AQ1281" i="6"/>
  <c r="O1281" i="4" s="1"/>
  <c r="AQ1282" i="6"/>
  <c r="O1282" i="4" s="1"/>
  <c r="AQ1283" i="6"/>
  <c r="O1283" i="4" s="1"/>
  <c r="AQ1284" i="6"/>
  <c r="O1284" i="4" s="1"/>
  <c r="AQ1285" i="6"/>
  <c r="O1285" i="4" s="1"/>
  <c r="AQ1286" i="6"/>
  <c r="O1286" i="4" s="1"/>
  <c r="AQ1287" i="6"/>
  <c r="O1287" i="4" s="1"/>
  <c r="AQ1288" i="6"/>
  <c r="O1288" i="4" s="1"/>
  <c r="AQ1289" i="6"/>
  <c r="O1289" i="4" s="1"/>
  <c r="AQ1290" i="6"/>
  <c r="O1290" i="4" s="1"/>
  <c r="AQ1291" i="6"/>
  <c r="O1291" i="4" s="1"/>
  <c r="AQ1292" i="6"/>
  <c r="O1292" i="4" s="1"/>
  <c r="AQ1293" i="6"/>
  <c r="O1293" i="4" s="1"/>
  <c r="AQ1294" i="6"/>
  <c r="O1294" i="4" s="1"/>
  <c r="AQ1295" i="6"/>
  <c r="O1295" i="4" s="1"/>
  <c r="AQ1296" i="6"/>
  <c r="O1296" i="4" s="1"/>
  <c r="AQ1297" i="6"/>
  <c r="O1297" i="4" s="1"/>
  <c r="AQ1298" i="6"/>
  <c r="O1298" i="4" s="1"/>
  <c r="AQ1299" i="6"/>
  <c r="O1299" i="4" s="1"/>
  <c r="AQ1300" i="6"/>
  <c r="O1300" i="4" s="1"/>
  <c r="AQ1301" i="6"/>
  <c r="O1301" i="4" s="1"/>
  <c r="AQ1302" i="6"/>
  <c r="O1302" i="4" s="1"/>
  <c r="AQ1303" i="6"/>
  <c r="O1303" i="4" s="1"/>
  <c r="AQ1304" i="6"/>
  <c r="O1304" i="4" s="1"/>
  <c r="AQ1305" i="6"/>
  <c r="O1305" i="4" s="1"/>
  <c r="AQ1306" i="6"/>
  <c r="O1306" i="4" s="1"/>
  <c r="AQ1307" i="6"/>
  <c r="O1307" i="4" s="1"/>
  <c r="AQ1308" i="6"/>
  <c r="O1308" i="4" s="1"/>
  <c r="AQ1309" i="6"/>
  <c r="O1309" i="4" s="1"/>
  <c r="AQ1310" i="6"/>
  <c r="O1310" i="4" s="1"/>
  <c r="AQ1311" i="6"/>
  <c r="O1311" i="4" s="1"/>
  <c r="AQ1312" i="6"/>
  <c r="O1312" i="4" s="1"/>
  <c r="AQ1313" i="6"/>
  <c r="O1313" i="4" s="1"/>
  <c r="AQ1314" i="6"/>
  <c r="O1314" i="4" s="1"/>
  <c r="AQ1315" i="6"/>
  <c r="O1315" i="4" s="1"/>
  <c r="AQ1316" i="6"/>
  <c r="O1316" i="4" s="1"/>
  <c r="AQ1317" i="6"/>
  <c r="O1317" i="4" s="1"/>
  <c r="AQ1318" i="6"/>
  <c r="O1318" i="4" s="1"/>
  <c r="AQ1319" i="6"/>
  <c r="O1319" i="4" s="1"/>
  <c r="AQ1320" i="6"/>
  <c r="O1320" i="4" s="1"/>
  <c r="AQ1321" i="6"/>
  <c r="O1321" i="4" s="1"/>
  <c r="AQ1322" i="6"/>
  <c r="O1322" i="4" s="1"/>
  <c r="AQ1323" i="6"/>
  <c r="O1323" i="4" s="1"/>
  <c r="AQ1324" i="6"/>
  <c r="O1324" i="4" s="1"/>
  <c r="AQ1325" i="6"/>
  <c r="O1325" i="4" s="1"/>
  <c r="AQ1326" i="6"/>
  <c r="O1326" i="4" s="1"/>
  <c r="AQ1327" i="6"/>
  <c r="O1327" i="4" s="1"/>
  <c r="AQ1328" i="6"/>
  <c r="O1328" i="4" s="1"/>
  <c r="AQ1329" i="6"/>
  <c r="O1329" i="4" s="1"/>
  <c r="AQ1330" i="6"/>
  <c r="O1330" i="4" s="1"/>
  <c r="AQ1331" i="6"/>
  <c r="O1331" i="4" s="1"/>
  <c r="AQ1332" i="6"/>
  <c r="O1332" i="4" s="1"/>
  <c r="AQ1333" i="6"/>
  <c r="O1333" i="4" s="1"/>
  <c r="AQ1334" i="6"/>
  <c r="O1334" i="4" s="1"/>
  <c r="AQ1335" i="6"/>
  <c r="O1335" i="4" s="1"/>
  <c r="AQ1336" i="6"/>
  <c r="O1336" i="4" s="1"/>
  <c r="AQ1337" i="6"/>
  <c r="O1337" i="4" s="1"/>
  <c r="AQ1338" i="6"/>
  <c r="O1338" i="4" s="1"/>
  <c r="AQ1339" i="6"/>
  <c r="O1339" i="4" s="1"/>
  <c r="AQ1340" i="6"/>
  <c r="O1340" i="4" s="1"/>
  <c r="AQ1341" i="6"/>
  <c r="O1341" i="4" s="1"/>
  <c r="AQ1342" i="6"/>
  <c r="O1342" i="4" s="1"/>
  <c r="AQ1343" i="6"/>
  <c r="O1343" i="4" s="1"/>
  <c r="AQ1344" i="6"/>
  <c r="O1344" i="4" s="1"/>
  <c r="AQ1345" i="6"/>
  <c r="O1345" i="4" s="1"/>
  <c r="AQ1346" i="6"/>
  <c r="O1346" i="4" s="1"/>
  <c r="AQ1347" i="6"/>
  <c r="O1347" i="4" s="1"/>
  <c r="AQ1348" i="6"/>
  <c r="O1348" i="4" s="1"/>
  <c r="AQ1349" i="6"/>
  <c r="O1349" i="4" s="1"/>
  <c r="AQ1350" i="6"/>
  <c r="O1350" i="4" s="1"/>
  <c r="AQ1351" i="6"/>
  <c r="O1351" i="4" s="1"/>
  <c r="AQ1352" i="6"/>
  <c r="O1352" i="4" s="1"/>
  <c r="AQ1353" i="6"/>
  <c r="O1353" i="4" s="1"/>
  <c r="AQ1354" i="6"/>
  <c r="O1354" i="4" s="1"/>
  <c r="AQ1355" i="6"/>
  <c r="O1355" i="4" s="1"/>
  <c r="AQ1356" i="6"/>
  <c r="O1356" i="4" s="1"/>
  <c r="AQ1357" i="6"/>
  <c r="O1357" i="4" s="1"/>
  <c r="AQ1358" i="6"/>
  <c r="O1358" i="4" s="1"/>
  <c r="AQ1359" i="6"/>
  <c r="O1359" i="4" s="1"/>
  <c r="AQ1360" i="6"/>
  <c r="O1360" i="4" s="1"/>
  <c r="AQ1361" i="6"/>
  <c r="O1361" i="4" s="1"/>
  <c r="AQ1362" i="6"/>
  <c r="O1362" i="4" s="1"/>
  <c r="AQ1363" i="6"/>
  <c r="O1363" i="4" s="1"/>
  <c r="AQ1364" i="6"/>
  <c r="O1364" i="4" s="1"/>
  <c r="AQ1365" i="6"/>
  <c r="O1365" i="4" s="1"/>
  <c r="AQ1366" i="6"/>
  <c r="O1366" i="4" s="1"/>
  <c r="AQ1367" i="6"/>
  <c r="O1367" i="4" s="1"/>
  <c r="AQ1368" i="6"/>
  <c r="O1368" i="4" s="1"/>
  <c r="AQ1369" i="6"/>
  <c r="O1369" i="4" s="1"/>
  <c r="AQ1370" i="6"/>
  <c r="O1370" i="4" s="1"/>
  <c r="AQ1371" i="6"/>
  <c r="O1371" i="4" s="1"/>
  <c r="AQ1372" i="6"/>
  <c r="O1372" i="4" s="1"/>
  <c r="AQ1373" i="6"/>
  <c r="O1373" i="4" s="1"/>
  <c r="AQ1374" i="6"/>
  <c r="O1374" i="4" s="1"/>
  <c r="AQ1375" i="6"/>
  <c r="O1375" i="4" s="1"/>
  <c r="AQ1376" i="6"/>
  <c r="O1376" i="4" s="1"/>
  <c r="AQ1377" i="6"/>
  <c r="O1377" i="4" s="1"/>
  <c r="AQ1378" i="6"/>
  <c r="O1378" i="4" s="1"/>
  <c r="AQ1379" i="6"/>
  <c r="O1379" i="4" s="1"/>
  <c r="AQ1380" i="6"/>
  <c r="O1380" i="4" s="1"/>
  <c r="AQ1381" i="6"/>
  <c r="O1381" i="4" s="1"/>
  <c r="AQ1382" i="6"/>
  <c r="O1382" i="4" s="1"/>
  <c r="AQ1383" i="6"/>
  <c r="O1383" i="4" s="1"/>
  <c r="AQ1384" i="6"/>
  <c r="O1384" i="4" s="1"/>
  <c r="AQ1385" i="6"/>
  <c r="O1385" i="4" s="1"/>
  <c r="AQ1386" i="6"/>
  <c r="O1386" i="4" s="1"/>
  <c r="AQ1387" i="6"/>
  <c r="O1387" i="4" s="1"/>
  <c r="AQ1388" i="6"/>
  <c r="O1388" i="4" s="1"/>
  <c r="AQ1389" i="6"/>
  <c r="O1389" i="4" s="1"/>
  <c r="AQ1390" i="6"/>
  <c r="O1390" i="4" s="1"/>
  <c r="AQ1391" i="6"/>
  <c r="O1391" i="4" s="1"/>
  <c r="AQ1392" i="6"/>
  <c r="O1392" i="4" s="1"/>
  <c r="AQ1393" i="6"/>
  <c r="O1393" i="4" s="1"/>
  <c r="AQ1394" i="6"/>
  <c r="O1394" i="4" s="1"/>
  <c r="AQ1395" i="6"/>
  <c r="O1395" i="4" s="1"/>
  <c r="AQ1396" i="6"/>
  <c r="O1396" i="4" s="1"/>
  <c r="AQ1397" i="6"/>
  <c r="O1397" i="4" s="1"/>
  <c r="AQ1398" i="6"/>
  <c r="O1398" i="4" s="1"/>
  <c r="AQ1399" i="6"/>
  <c r="O1399" i="4" s="1"/>
  <c r="AQ1400" i="6"/>
  <c r="O1400" i="4" s="1"/>
  <c r="AQ1401" i="6"/>
  <c r="O1401" i="4" s="1"/>
  <c r="AQ1402" i="6"/>
  <c r="O1402" i="4" s="1"/>
  <c r="AQ1403" i="6"/>
  <c r="O1403" i="4" s="1"/>
  <c r="AQ1404" i="6"/>
  <c r="O1404" i="4" s="1"/>
  <c r="AQ1405" i="6"/>
  <c r="O1405" i="4" s="1"/>
  <c r="AQ1406" i="6"/>
  <c r="O1406" i="4" s="1"/>
  <c r="AQ1407" i="6"/>
  <c r="O1407" i="4" s="1"/>
  <c r="AQ1408" i="6"/>
  <c r="O1408" i="4" s="1"/>
  <c r="AQ1409" i="6"/>
  <c r="O1409" i="4" s="1"/>
  <c r="AQ1410" i="6"/>
  <c r="O1410" i="4" s="1"/>
  <c r="AQ1411" i="6"/>
  <c r="O1411" i="4" s="1"/>
  <c r="AQ1412" i="6"/>
  <c r="O1412" i="4" s="1"/>
  <c r="AQ1413" i="6"/>
  <c r="O1413" i="4" s="1"/>
  <c r="AQ1414" i="6"/>
  <c r="O1414" i="4" s="1"/>
  <c r="AQ1415" i="6"/>
  <c r="O1415" i="4" s="1"/>
  <c r="AQ1416" i="6"/>
  <c r="O1416" i="4" s="1"/>
  <c r="AQ1417" i="6"/>
  <c r="O1417" i="4" s="1"/>
  <c r="AQ1418" i="6"/>
  <c r="O1418" i="4" s="1"/>
  <c r="AQ1419" i="6"/>
  <c r="O1419" i="4" s="1"/>
  <c r="AQ1420" i="6"/>
  <c r="O1420" i="4" s="1"/>
  <c r="AQ1421" i="6"/>
  <c r="O1421" i="4" s="1"/>
  <c r="AQ1422" i="6"/>
  <c r="O1422" i="4" s="1"/>
  <c r="AQ1423" i="6"/>
  <c r="O1423" i="4" s="1"/>
  <c r="AQ1424" i="6"/>
  <c r="O1424" i="4" s="1"/>
  <c r="AQ1425" i="6"/>
  <c r="O1425" i="4" s="1"/>
  <c r="AQ1426" i="6"/>
  <c r="O1426" i="4" s="1"/>
  <c r="AQ1427" i="6"/>
  <c r="O1427" i="4" s="1"/>
  <c r="AQ1428" i="6"/>
  <c r="O1428" i="4" s="1"/>
  <c r="AQ1429" i="6"/>
  <c r="O1429" i="4" s="1"/>
  <c r="AQ1430" i="6"/>
  <c r="O1430" i="4" s="1"/>
  <c r="AQ1431" i="6"/>
  <c r="O1431" i="4" s="1"/>
  <c r="AQ1432" i="6"/>
  <c r="O1432" i="4" s="1"/>
  <c r="AQ1433" i="6"/>
  <c r="O1433" i="4" s="1"/>
  <c r="AQ1434" i="6"/>
  <c r="O1434" i="4" s="1"/>
  <c r="AQ1435" i="6"/>
  <c r="O1435" i="4" s="1"/>
  <c r="AQ1436" i="6"/>
  <c r="O1436" i="4" s="1"/>
  <c r="AQ1437" i="6"/>
  <c r="O1437" i="4" s="1"/>
  <c r="AQ1438" i="6"/>
  <c r="O1438" i="4" s="1"/>
  <c r="AQ1439" i="6"/>
  <c r="O1439" i="4" s="1"/>
  <c r="AQ1440" i="6"/>
  <c r="O1440" i="4" s="1"/>
  <c r="AQ1441" i="6"/>
  <c r="O1441" i="4" s="1"/>
  <c r="AQ1442" i="6"/>
  <c r="O1442" i="4" s="1"/>
  <c r="AQ1443" i="6"/>
  <c r="O1443" i="4" s="1"/>
  <c r="AQ1444" i="6"/>
  <c r="O1444" i="4" s="1"/>
  <c r="AQ1445" i="6"/>
  <c r="O1445" i="4" s="1"/>
  <c r="AQ1446" i="6"/>
  <c r="O1446" i="4" s="1"/>
  <c r="AQ1447" i="6"/>
  <c r="O1447" i="4" s="1"/>
  <c r="AQ1448" i="6"/>
  <c r="O1448" i="4" s="1"/>
  <c r="AQ1449" i="6"/>
  <c r="O1449" i="4" s="1"/>
  <c r="AQ1450" i="6"/>
  <c r="O1450" i="4" s="1"/>
  <c r="AQ1451" i="6"/>
  <c r="O1451" i="4" s="1"/>
  <c r="AQ1452" i="6"/>
  <c r="O1452" i="4" s="1"/>
  <c r="AQ1453" i="6"/>
  <c r="O1453" i="4" s="1"/>
  <c r="AQ1454" i="6"/>
  <c r="O1454" i="4" s="1"/>
  <c r="AQ1455" i="6"/>
  <c r="O1455" i="4" s="1"/>
  <c r="AQ1456" i="6"/>
  <c r="O1456" i="4" s="1"/>
  <c r="AQ1457" i="6"/>
  <c r="O1457" i="4" s="1"/>
  <c r="AQ1458" i="6"/>
  <c r="O1458" i="4" s="1"/>
  <c r="AQ1459" i="6"/>
  <c r="O1459" i="4" s="1"/>
  <c r="AQ1460" i="6"/>
  <c r="O1460" i="4" s="1"/>
  <c r="AQ1461" i="6"/>
  <c r="O1461" i="4" s="1"/>
  <c r="AQ1462" i="6"/>
  <c r="O1462" i="4" s="1"/>
  <c r="AQ1463" i="6"/>
  <c r="O1463" i="4" s="1"/>
  <c r="AQ1464" i="6"/>
  <c r="O1464" i="4" s="1"/>
  <c r="AQ1465" i="6"/>
  <c r="O1465" i="4" s="1"/>
  <c r="AQ1466" i="6"/>
  <c r="O1466" i="4" s="1"/>
  <c r="AQ1467" i="6"/>
  <c r="O1467" i="4" s="1"/>
  <c r="AQ1468" i="6"/>
  <c r="O1468" i="4" s="1"/>
  <c r="AQ1469" i="6"/>
  <c r="O1469" i="4" s="1"/>
  <c r="AQ1470" i="6"/>
  <c r="O1470" i="4" s="1"/>
  <c r="AQ1471" i="6"/>
  <c r="O1471" i="4" s="1"/>
  <c r="AQ1472" i="6"/>
  <c r="O1472" i="4" s="1"/>
  <c r="AQ1473" i="6"/>
  <c r="O1473" i="4" s="1"/>
  <c r="AQ1474" i="6"/>
  <c r="O1474" i="4" s="1"/>
  <c r="AQ1475" i="6"/>
  <c r="O1475" i="4" s="1"/>
  <c r="AQ1476" i="6"/>
  <c r="O1476" i="4" s="1"/>
  <c r="AQ1477" i="6"/>
  <c r="O1477" i="4" s="1"/>
  <c r="AQ1478" i="6"/>
  <c r="O1478" i="4" s="1"/>
  <c r="AQ1479" i="6"/>
  <c r="O1479" i="4" s="1"/>
  <c r="AQ1480" i="6"/>
  <c r="O1480" i="4" s="1"/>
  <c r="AQ1481" i="6"/>
  <c r="O1481" i="4" s="1"/>
  <c r="AQ1482" i="6"/>
  <c r="O1482" i="4" s="1"/>
  <c r="AQ1483" i="6"/>
  <c r="O1483" i="4" s="1"/>
  <c r="AQ1484" i="6"/>
  <c r="O1484" i="4" s="1"/>
  <c r="AQ1485" i="6"/>
  <c r="O1485" i="4" s="1"/>
  <c r="AQ1486" i="6"/>
  <c r="O1486" i="4" s="1"/>
  <c r="AQ1487" i="6"/>
  <c r="O1487" i="4" s="1"/>
  <c r="AQ1488" i="6"/>
  <c r="O1488" i="4" s="1"/>
  <c r="AQ1489" i="6"/>
  <c r="O1489" i="4" s="1"/>
  <c r="AQ1490" i="6"/>
  <c r="O1490" i="4" s="1"/>
  <c r="AQ1491" i="6"/>
  <c r="O1491" i="4" s="1"/>
  <c r="AQ1492" i="6"/>
  <c r="O1492" i="4" s="1"/>
  <c r="AQ1493" i="6"/>
  <c r="O1493" i="4" s="1"/>
  <c r="AQ1494" i="6"/>
  <c r="O1494" i="4" s="1"/>
  <c r="AQ1495" i="6"/>
  <c r="O1495" i="4" s="1"/>
  <c r="AQ1496" i="6"/>
  <c r="O1496" i="4" s="1"/>
  <c r="AQ1497" i="6"/>
  <c r="O1497" i="4" s="1"/>
  <c r="AQ1498" i="6"/>
  <c r="O1498" i="4" s="1"/>
  <c r="AQ1499" i="6"/>
  <c r="O1499" i="4" s="1"/>
  <c r="AQ1500" i="6"/>
  <c r="O1500" i="4" s="1"/>
  <c r="AQ1501" i="6"/>
  <c r="O1501" i="4" s="1"/>
  <c r="AQ1502" i="6"/>
  <c r="O1502" i="4" s="1"/>
  <c r="AQ1503" i="6"/>
  <c r="O1503" i="4" s="1"/>
  <c r="AQ1504" i="6"/>
  <c r="O1504" i="4" s="1"/>
  <c r="AQ1505" i="6"/>
  <c r="O1505" i="4" s="1"/>
  <c r="AQ1506" i="6"/>
  <c r="O1506" i="4" s="1"/>
  <c r="AQ1507" i="6"/>
  <c r="O1507" i="4" s="1"/>
  <c r="AQ1508" i="6"/>
  <c r="O1508" i="4" s="1"/>
  <c r="AQ1509" i="6"/>
  <c r="O1509" i="4" s="1"/>
  <c r="AQ1510" i="6"/>
  <c r="O1510" i="4" s="1"/>
  <c r="AQ1511" i="6"/>
  <c r="O1511" i="4" s="1"/>
  <c r="AQ1512" i="6"/>
  <c r="O1512" i="4" s="1"/>
  <c r="AQ1513" i="6"/>
  <c r="O1513" i="4" s="1"/>
  <c r="AQ1514" i="6"/>
  <c r="O1514" i="4" s="1"/>
  <c r="AQ1515" i="6"/>
  <c r="O1515" i="4" s="1"/>
  <c r="AQ1516" i="6"/>
  <c r="O1516" i="4" s="1"/>
  <c r="AQ1517" i="6"/>
  <c r="O1517" i="4" s="1"/>
  <c r="AQ1518" i="6"/>
  <c r="O1518" i="4" s="1"/>
  <c r="AQ1519" i="6"/>
  <c r="O1519" i="4" s="1"/>
  <c r="AQ1520" i="6"/>
  <c r="O1520" i="4" s="1"/>
  <c r="AQ1521" i="6"/>
  <c r="O1521" i="4" s="1"/>
  <c r="AQ1522" i="6"/>
  <c r="O1522" i="4" s="1"/>
  <c r="AQ1523" i="6"/>
  <c r="O1523" i="4" s="1"/>
  <c r="AQ1524" i="6"/>
  <c r="O1524" i="4" s="1"/>
  <c r="AQ1525" i="6"/>
  <c r="O1525" i="4" s="1"/>
  <c r="AQ1526" i="6"/>
  <c r="O1526" i="4" s="1"/>
  <c r="AQ1527" i="6"/>
  <c r="O1527" i="4" s="1"/>
  <c r="AQ1528" i="6"/>
  <c r="O1528" i="4" s="1"/>
  <c r="AQ1529" i="6"/>
  <c r="O1529" i="4" s="1"/>
  <c r="AQ1530" i="6"/>
  <c r="O1530" i="4" s="1"/>
  <c r="AQ1531" i="6"/>
  <c r="O1531" i="4" s="1"/>
  <c r="AQ1532" i="6"/>
  <c r="O1532" i="4" s="1"/>
  <c r="AQ1533" i="6"/>
  <c r="O1533" i="4" s="1"/>
  <c r="AQ1534" i="6"/>
  <c r="O1534" i="4" s="1"/>
  <c r="AQ1535" i="6"/>
  <c r="O1535" i="4" s="1"/>
  <c r="AQ1536" i="6"/>
  <c r="O1536" i="4" s="1"/>
  <c r="AQ1537" i="6"/>
  <c r="O1537" i="4" s="1"/>
  <c r="AQ1538" i="6"/>
  <c r="O1538" i="4" s="1"/>
  <c r="AQ1539" i="6"/>
  <c r="O1539" i="4" s="1"/>
  <c r="AQ1540" i="6"/>
  <c r="O1540" i="4" s="1"/>
  <c r="AQ1541" i="6"/>
  <c r="O1541" i="4" s="1"/>
  <c r="AQ1542" i="6"/>
  <c r="O1542" i="4" s="1"/>
  <c r="AQ1543" i="6"/>
  <c r="O1543" i="4" s="1"/>
  <c r="AQ1544" i="6"/>
  <c r="O1544" i="4" s="1"/>
  <c r="AQ1545" i="6"/>
  <c r="O1545" i="4" s="1"/>
  <c r="AQ1546" i="6"/>
  <c r="O1546" i="4" s="1"/>
  <c r="AQ1547" i="6"/>
  <c r="O1547" i="4" s="1"/>
  <c r="AQ1548" i="6"/>
  <c r="O1548" i="4" s="1"/>
  <c r="AQ1549" i="6"/>
  <c r="O1549" i="4" s="1"/>
  <c r="AQ1550" i="6"/>
  <c r="O1550" i="4" s="1"/>
  <c r="AQ1551" i="6"/>
  <c r="O1551" i="4" s="1"/>
  <c r="AQ1552" i="6"/>
  <c r="O1552" i="4" s="1"/>
  <c r="AQ1553" i="6"/>
  <c r="O1553" i="4" s="1"/>
  <c r="AQ1554" i="6"/>
  <c r="O1554" i="4" s="1"/>
  <c r="AQ1555" i="6"/>
  <c r="O1555" i="4" s="1"/>
  <c r="AQ1556" i="6"/>
  <c r="O1556" i="4" s="1"/>
  <c r="AQ1557" i="6"/>
  <c r="O1557" i="4" s="1"/>
  <c r="AQ1558" i="6"/>
  <c r="O1558" i="4" s="1"/>
  <c r="AQ1559" i="6"/>
  <c r="O1559" i="4" s="1"/>
  <c r="AQ1560" i="6"/>
  <c r="O1560" i="4" s="1"/>
  <c r="AQ1561" i="6"/>
  <c r="O1561" i="4" s="1"/>
  <c r="AQ1562" i="6"/>
  <c r="O1562" i="4" s="1"/>
  <c r="AQ1563" i="6"/>
  <c r="O1563" i="4" s="1"/>
  <c r="AQ1564" i="6"/>
  <c r="O1564" i="4" s="1"/>
  <c r="AQ1565" i="6"/>
  <c r="O1565" i="4" s="1"/>
  <c r="AQ1566" i="6"/>
  <c r="O1566" i="4" s="1"/>
  <c r="AQ1567" i="6"/>
  <c r="O1567" i="4" s="1"/>
  <c r="AQ1568" i="6"/>
  <c r="O1568" i="4" s="1"/>
  <c r="AQ1569" i="6"/>
  <c r="O1569" i="4" s="1"/>
  <c r="AQ1570" i="6"/>
  <c r="O1570" i="4" s="1"/>
  <c r="AQ1571" i="6"/>
  <c r="O1571" i="4" s="1"/>
  <c r="AQ1572" i="6"/>
  <c r="O1572" i="4" s="1"/>
  <c r="AQ1573" i="6"/>
  <c r="O1573" i="4" s="1"/>
  <c r="AQ1574" i="6"/>
  <c r="O1574" i="4" s="1"/>
  <c r="AQ1575" i="6"/>
  <c r="O1575" i="4" s="1"/>
  <c r="AQ1576" i="6"/>
  <c r="O1576" i="4" s="1"/>
  <c r="AQ1577" i="6"/>
  <c r="O1577" i="4" s="1"/>
  <c r="AQ1578" i="6"/>
  <c r="O1578" i="4" s="1"/>
  <c r="AQ1579" i="6"/>
  <c r="O1579" i="4" s="1"/>
  <c r="AQ1580" i="6"/>
  <c r="O1580" i="4" s="1"/>
  <c r="AQ1581" i="6"/>
  <c r="O1581" i="4" s="1"/>
  <c r="AQ1582" i="6"/>
  <c r="O1582" i="4" s="1"/>
  <c r="AQ1583" i="6"/>
  <c r="O1583" i="4" s="1"/>
  <c r="AQ1584" i="6"/>
  <c r="O1584" i="4" s="1"/>
  <c r="AQ1585" i="6"/>
  <c r="O1585" i="4" s="1"/>
  <c r="AQ1586" i="6"/>
  <c r="O1586" i="4" s="1"/>
  <c r="AQ1587" i="6"/>
  <c r="O1587" i="4" s="1"/>
  <c r="AQ1588" i="6"/>
  <c r="O1588" i="4" s="1"/>
  <c r="AQ1589" i="6"/>
  <c r="O1589" i="4" s="1"/>
  <c r="AQ1590" i="6"/>
  <c r="O1590" i="4" s="1"/>
  <c r="AQ1591" i="6"/>
  <c r="O1591" i="4" s="1"/>
  <c r="AQ1592" i="6"/>
  <c r="O1592" i="4" s="1"/>
  <c r="AQ1593" i="6"/>
  <c r="O1593" i="4" s="1"/>
  <c r="AQ1594" i="6"/>
  <c r="O1594" i="4" s="1"/>
  <c r="AQ1595" i="6"/>
  <c r="O1595" i="4" s="1"/>
  <c r="AQ1596" i="6"/>
  <c r="O1596" i="4" s="1"/>
  <c r="AQ1597" i="6"/>
  <c r="O1597" i="4" s="1"/>
  <c r="AQ1598" i="6"/>
  <c r="O1598" i="4" s="1"/>
  <c r="AQ1599" i="6"/>
  <c r="O1599" i="4" s="1"/>
  <c r="AQ1600" i="6"/>
  <c r="O1600" i="4" s="1"/>
  <c r="AQ1601" i="6"/>
  <c r="O1601" i="4" s="1"/>
  <c r="AQ1602" i="6"/>
  <c r="O1602" i="4" s="1"/>
  <c r="AQ1603" i="6"/>
  <c r="O1603" i="4" s="1"/>
  <c r="AQ1604" i="6"/>
  <c r="O1604" i="4" s="1"/>
  <c r="AQ1605" i="6"/>
  <c r="O1605" i="4" s="1"/>
  <c r="AQ1606" i="6"/>
  <c r="O1606" i="4" s="1"/>
  <c r="AQ1607" i="6"/>
  <c r="O1607" i="4" s="1"/>
  <c r="AQ1608" i="6"/>
  <c r="O1608" i="4" s="1"/>
  <c r="AQ1609" i="6"/>
  <c r="O1609" i="4" s="1"/>
  <c r="AQ1610" i="6"/>
  <c r="O1610" i="4" s="1"/>
  <c r="AQ1611" i="6"/>
  <c r="O1611" i="4" s="1"/>
  <c r="AQ1612" i="6"/>
  <c r="O1612" i="4" s="1"/>
  <c r="AQ1613" i="6"/>
  <c r="O1613" i="4" s="1"/>
  <c r="AQ1614" i="6"/>
  <c r="O1614" i="4" s="1"/>
  <c r="AQ1615" i="6"/>
  <c r="O1615" i="4" s="1"/>
  <c r="AQ1616" i="6"/>
  <c r="O1616" i="4" s="1"/>
  <c r="AQ1617" i="6"/>
  <c r="O1617" i="4" s="1"/>
  <c r="AQ1618" i="6"/>
  <c r="O1618" i="4" s="1"/>
  <c r="AQ1619" i="6"/>
  <c r="O1619" i="4" s="1"/>
  <c r="AQ1620" i="6"/>
  <c r="O1620" i="4" s="1"/>
  <c r="AQ1621" i="6"/>
  <c r="O1621" i="4" s="1"/>
  <c r="AQ1622" i="6"/>
  <c r="O1622" i="4" s="1"/>
  <c r="AQ1623" i="6"/>
  <c r="O1623" i="4" s="1"/>
  <c r="AQ1624" i="6"/>
  <c r="O1624" i="4" s="1"/>
  <c r="AQ1625" i="6"/>
  <c r="O1625" i="4" s="1"/>
  <c r="AQ1626" i="6"/>
  <c r="O1626" i="4" s="1"/>
  <c r="AQ1627" i="6"/>
  <c r="O1627" i="4" s="1"/>
  <c r="AQ1628" i="6"/>
  <c r="O1628" i="4" s="1"/>
  <c r="AQ1629" i="6"/>
  <c r="O1629" i="4" s="1"/>
  <c r="AQ1630" i="6"/>
  <c r="O1630" i="4" s="1"/>
  <c r="AQ1631" i="6"/>
  <c r="O1631" i="4" s="1"/>
  <c r="AQ1632" i="6"/>
  <c r="O1632" i="4" s="1"/>
  <c r="AQ1633" i="6"/>
  <c r="O1633" i="4" s="1"/>
  <c r="AQ1634" i="6"/>
  <c r="O1634" i="4" s="1"/>
  <c r="AQ1635" i="6"/>
  <c r="O1635" i="4" s="1"/>
  <c r="AQ1636" i="6"/>
  <c r="O1636" i="4" s="1"/>
  <c r="AQ1637" i="6"/>
  <c r="O1637" i="4" s="1"/>
  <c r="AQ1638" i="6"/>
  <c r="O1638" i="4" s="1"/>
  <c r="AQ1639" i="6"/>
  <c r="O1639" i="4" s="1"/>
  <c r="AQ1640" i="6"/>
  <c r="O1640" i="4" s="1"/>
  <c r="AQ1641" i="6"/>
  <c r="O1641" i="4" s="1"/>
  <c r="AQ1642" i="6"/>
  <c r="O1642" i="4" s="1"/>
  <c r="AQ1643" i="6"/>
  <c r="O1643" i="4" s="1"/>
  <c r="AQ1644" i="6"/>
  <c r="O1644" i="4" s="1"/>
  <c r="AQ1645" i="6"/>
  <c r="O1645" i="4" s="1"/>
  <c r="AQ1646" i="6"/>
  <c r="O1646" i="4" s="1"/>
  <c r="AQ1647" i="6"/>
  <c r="O1647" i="4" s="1"/>
  <c r="AQ1648" i="6"/>
  <c r="O1648" i="4" s="1"/>
  <c r="AQ1649" i="6"/>
  <c r="O1649" i="4" s="1"/>
  <c r="AQ1650" i="6"/>
  <c r="O1650" i="4" s="1"/>
  <c r="AQ1651" i="6"/>
  <c r="O1651" i="4" s="1"/>
  <c r="AQ1652" i="6"/>
  <c r="O1652" i="4" s="1"/>
  <c r="AQ1653" i="6"/>
  <c r="O1653" i="4" s="1"/>
  <c r="AQ1654" i="6"/>
  <c r="O1654" i="4" s="1"/>
  <c r="AQ1655" i="6"/>
  <c r="O1655" i="4" s="1"/>
  <c r="AQ1656" i="6"/>
  <c r="O1656" i="4" s="1"/>
  <c r="AQ1657" i="6"/>
  <c r="O1657" i="4" s="1"/>
  <c r="AQ1658" i="6"/>
  <c r="O1658" i="4" s="1"/>
  <c r="AQ1659" i="6"/>
  <c r="O1659" i="4" s="1"/>
  <c r="AQ1660" i="6"/>
  <c r="O1660" i="4" s="1"/>
  <c r="AQ1661" i="6"/>
  <c r="O1661" i="4" s="1"/>
  <c r="AQ1662" i="6"/>
  <c r="O1662" i="4" s="1"/>
  <c r="AQ1663" i="6"/>
  <c r="O1663" i="4" s="1"/>
  <c r="AQ1664" i="6"/>
  <c r="O1664" i="4" s="1"/>
  <c r="AQ1665" i="6"/>
  <c r="O1665" i="4" s="1"/>
  <c r="AQ1666" i="6"/>
  <c r="O1666" i="4" s="1"/>
  <c r="AQ1667" i="6"/>
  <c r="O1667" i="4" s="1"/>
  <c r="AQ1668" i="6"/>
  <c r="O1668" i="4" s="1"/>
  <c r="AQ1669" i="6"/>
  <c r="O1669" i="4" s="1"/>
  <c r="AQ1670" i="6"/>
  <c r="O1670" i="4" s="1"/>
  <c r="AQ1671" i="6"/>
  <c r="O1671" i="4" s="1"/>
  <c r="AQ1672" i="6"/>
  <c r="O1672" i="4" s="1"/>
  <c r="AQ1673" i="6"/>
  <c r="O1673" i="4" s="1"/>
  <c r="AQ1674" i="6"/>
  <c r="O1674" i="4" s="1"/>
  <c r="AQ1675" i="6"/>
  <c r="O1675" i="4" s="1"/>
  <c r="AQ1676" i="6"/>
  <c r="O1676" i="4" s="1"/>
  <c r="AQ1677" i="6"/>
  <c r="O1677" i="4" s="1"/>
  <c r="AQ1678" i="6"/>
  <c r="O1678" i="4" s="1"/>
  <c r="AQ1679" i="6"/>
  <c r="O1679" i="4" s="1"/>
  <c r="AQ1680" i="6"/>
  <c r="O1680" i="4" s="1"/>
  <c r="AQ1681" i="6"/>
  <c r="O1681" i="4" s="1"/>
  <c r="AQ1682" i="6"/>
  <c r="O1682" i="4" s="1"/>
  <c r="AQ1683" i="6"/>
  <c r="O1683" i="4" s="1"/>
  <c r="AQ1684" i="6"/>
  <c r="O1684" i="4" s="1"/>
  <c r="AQ1685" i="6"/>
  <c r="O1685" i="4" s="1"/>
  <c r="AQ1686" i="6"/>
  <c r="O1686" i="4" s="1"/>
  <c r="AQ1687" i="6"/>
  <c r="O1687" i="4" s="1"/>
  <c r="AQ1688" i="6"/>
  <c r="O1688" i="4" s="1"/>
  <c r="AQ1689" i="6"/>
  <c r="O1689" i="4" s="1"/>
  <c r="AQ1690" i="6"/>
  <c r="O1690" i="4" s="1"/>
  <c r="AQ1691" i="6"/>
  <c r="O1691" i="4" s="1"/>
  <c r="AQ1692" i="6"/>
  <c r="O1692" i="4" s="1"/>
  <c r="AQ1693" i="6"/>
  <c r="O1693" i="4" s="1"/>
  <c r="AQ1694" i="6"/>
  <c r="O1694" i="4" s="1"/>
  <c r="AQ1695" i="6"/>
  <c r="O1695" i="4" s="1"/>
  <c r="AQ1696" i="6"/>
  <c r="O1696" i="4" s="1"/>
  <c r="AQ1697" i="6"/>
  <c r="O1697" i="4" s="1"/>
  <c r="AQ1698" i="6"/>
  <c r="O1698" i="4" s="1"/>
  <c r="AQ1699" i="6"/>
  <c r="O1699" i="4" s="1"/>
  <c r="AQ1700" i="6"/>
  <c r="O1700" i="4" s="1"/>
  <c r="AQ1701" i="6"/>
  <c r="O1701" i="4" s="1"/>
  <c r="AQ1702" i="6"/>
  <c r="O1702" i="4" s="1"/>
  <c r="AQ1703" i="6"/>
  <c r="O1703" i="4" s="1"/>
  <c r="AQ1704" i="6"/>
  <c r="O1704" i="4" s="1"/>
  <c r="AQ1705" i="6"/>
  <c r="O1705" i="4" s="1"/>
  <c r="AQ1706" i="6"/>
  <c r="O1706" i="4" s="1"/>
  <c r="AQ1707" i="6"/>
  <c r="O1707" i="4" s="1"/>
  <c r="AQ1708" i="6"/>
  <c r="O1708" i="4" s="1"/>
  <c r="AQ1709" i="6"/>
  <c r="O1709" i="4" s="1"/>
  <c r="AQ1710" i="6"/>
  <c r="O1710" i="4" s="1"/>
  <c r="AQ1711" i="6"/>
  <c r="O1711" i="4" s="1"/>
  <c r="AQ1712" i="6"/>
  <c r="O1712" i="4" s="1"/>
  <c r="AQ1713" i="6"/>
  <c r="O1713" i="4" s="1"/>
  <c r="AQ1714" i="6"/>
  <c r="O1714" i="4" s="1"/>
  <c r="AQ1715" i="6"/>
  <c r="O1715" i="4" s="1"/>
  <c r="AQ1716" i="6"/>
  <c r="O1716" i="4" s="1"/>
  <c r="AQ1717" i="6"/>
  <c r="O1717" i="4" s="1"/>
  <c r="AQ1718" i="6"/>
  <c r="O1718" i="4" s="1"/>
  <c r="AQ1719" i="6"/>
  <c r="O1719" i="4" s="1"/>
  <c r="AQ1720" i="6"/>
  <c r="O1720" i="4" s="1"/>
  <c r="AQ1721" i="6"/>
  <c r="O1721" i="4" s="1"/>
  <c r="AQ1722" i="6"/>
  <c r="O1722" i="4" s="1"/>
  <c r="AQ1723" i="6"/>
  <c r="O1723" i="4" s="1"/>
  <c r="AQ1724" i="6"/>
  <c r="O1724" i="4" s="1"/>
  <c r="AQ1725" i="6"/>
  <c r="O1725" i="4" s="1"/>
  <c r="AQ1726" i="6"/>
  <c r="O1726" i="4" s="1"/>
  <c r="AQ1727" i="6"/>
  <c r="O1727" i="4" s="1"/>
  <c r="AQ1728" i="6"/>
  <c r="O1728" i="4" s="1"/>
  <c r="AQ1729" i="6"/>
  <c r="O1729" i="4" s="1"/>
  <c r="AQ1730" i="6"/>
  <c r="O1730" i="4" s="1"/>
  <c r="AQ1731" i="6"/>
  <c r="O1731" i="4" s="1"/>
  <c r="AQ1732" i="6"/>
  <c r="O1732" i="4" s="1"/>
  <c r="AQ1733" i="6"/>
  <c r="O1733" i="4" s="1"/>
  <c r="AQ1734" i="6"/>
  <c r="O1734" i="4" s="1"/>
  <c r="AQ1735" i="6"/>
  <c r="O1735" i="4" s="1"/>
  <c r="AQ1736" i="6"/>
  <c r="O1736" i="4" s="1"/>
  <c r="AQ1737" i="6"/>
  <c r="O1737" i="4" s="1"/>
  <c r="AQ1738" i="6"/>
  <c r="O1738" i="4" s="1"/>
  <c r="AQ1739" i="6"/>
  <c r="O1739" i="4" s="1"/>
  <c r="AQ1740" i="6"/>
  <c r="O1740" i="4" s="1"/>
  <c r="AQ1741" i="6"/>
  <c r="O1741" i="4" s="1"/>
  <c r="AQ1742" i="6"/>
  <c r="O1742" i="4" s="1"/>
  <c r="AQ1743" i="6"/>
  <c r="O1743" i="4" s="1"/>
  <c r="AQ1744" i="6"/>
  <c r="O1744" i="4" s="1"/>
  <c r="AQ1745" i="6"/>
  <c r="O1745" i="4" s="1"/>
  <c r="AQ1746" i="6"/>
  <c r="O1746" i="4" s="1"/>
  <c r="AQ1747" i="6"/>
  <c r="O1747" i="4" s="1"/>
  <c r="AQ1748" i="6"/>
  <c r="O1748" i="4" s="1"/>
  <c r="AQ1749" i="6"/>
  <c r="O1749" i="4" s="1"/>
  <c r="AQ1750" i="6"/>
  <c r="O1750" i="4" s="1"/>
  <c r="AQ1751" i="6"/>
  <c r="O1751" i="4" s="1"/>
  <c r="AQ1752" i="6"/>
  <c r="O1752" i="4" s="1"/>
  <c r="AQ1753" i="6"/>
  <c r="O1753" i="4" s="1"/>
  <c r="AQ1754" i="6"/>
  <c r="O1754" i="4" s="1"/>
  <c r="AQ1755" i="6"/>
  <c r="O1755" i="4" s="1"/>
  <c r="AQ1756" i="6"/>
  <c r="O1756" i="4" s="1"/>
  <c r="AQ1757" i="6"/>
  <c r="O1757" i="4" s="1"/>
  <c r="AQ1758" i="6"/>
  <c r="O1758" i="4" s="1"/>
  <c r="AQ1759" i="6"/>
  <c r="O1759" i="4" s="1"/>
  <c r="AQ1760" i="6"/>
  <c r="O1760" i="4" s="1"/>
  <c r="AQ1761" i="6"/>
  <c r="O1761" i="4" s="1"/>
  <c r="AQ1762" i="6"/>
  <c r="O1762" i="4" s="1"/>
  <c r="AQ1763" i="6"/>
  <c r="O1763" i="4" s="1"/>
  <c r="AQ1764" i="6"/>
  <c r="O1764" i="4" s="1"/>
  <c r="AQ1765" i="6"/>
  <c r="O1765" i="4" s="1"/>
  <c r="AQ1766" i="6"/>
  <c r="O1766" i="4" s="1"/>
  <c r="AQ1767" i="6"/>
  <c r="O1767" i="4" s="1"/>
  <c r="AQ1768" i="6"/>
  <c r="O1768" i="4" s="1"/>
  <c r="AQ1769" i="6"/>
  <c r="O1769" i="4" s="1"/>
  <c r="AQ1770" i="6"/>
  <c r="O1770" i="4" s="1"/>
  <c r="AQ1771" i="6"/>
  <c r="O1771" i="4" s="1"/>
  <c r="AQ1772" i="6"/>
  <c r="O1772" i="4" s="1"/>
  <c r="AQ1773" i="6"/>
  <c r="O1773" i="4" s="1"/>
  <c r="AQ1774" i="6"/>
  <c r="O1774" i="4" s="1"/>
  <c r="AQ1775" i="6"/>
  <c r="O1775" i="4" s="1"/>
  <c r="AQ1776" i="6"/>
  <c r="O1776" i="4" s="1"/>
  <c r="AQ1777" i="6"/>
  <c r="O1777" i="4" s="1"/>
  <c r="AQ1778" i="6"/>
  <c r="O1778" i="4" s="1"/>
  <c r="AQ1779" i="6"/>
  <c r="O1779" i="4" s="1"/>
  <c r="AQ1780" i="6"/>
  <c r="O1780" i="4" s="1"/>
  <c r="AQ1781" i="6"/>
  <c r="O1781" i="4" s="1"/>
  <c r="AQ1782" i="6"/>
  <c r="O1782" i="4" s="1"/>
  <c r="AQ1783" i="6"/>
  <c r="O1783" i="4" s="1"/>
  <c r="AQ1784" i="6"/>
  <c r="O1784" i="4" s="1"/>
  <c r="AQ1785" i="6"/>
  <c r="O1785" i="4" s="1"/>
  <c r="AQ1786" i="6"/>
  <c r="O1786" i="4" s="1"/>
  <c r="AQ1787" i="6"/>
  <c r="O1787" i="4" s="1"/>
  <c r="AQ1788" i="6"/>
  <c r="O1788" i="4" s="1"/>
  <c r="AQ1789" i="6"/>
  <c r="O1789" i="4" s="1"/>
  <c r="AQ1790" i="6"/>
  <c r="O1790" i="4" s="1"/>
  <c r="AQ1791" i="6"/>
  <c r="O1791" i="4" s="1"/>
  <c r="AQ1792" i="6"/>
  <c r="O1792" i="4" s="1"/>
  <c r="AQ1793" i="6"/>
  <c r="O1793" i="4" s="1"/>
  <c r="AQ1794" i="6"/>
  <c r="O1794" i="4" s="1"/>
  <c r="AQ1795" i="6"/>
  <c r="O1795" i="4" s="1"/>
  <c r="AQ1796" i="6"/>
  <c r="O1796" i="4" s="1"/>
  <c r="AQ1797" i="6"/>
  <c r="O1797" i="4" s="1"/>
  <c r="AQ1798" i="6"/>
  <c r="O1798" i="4" s="1"/>
  <c r="AQ1799" i="6"/>
  <c r="O1799" i="4" s="1"/>
  <c r="AQ1800" i="6"/>
  <c r="O1800" i="4" s="1"/>
  <c r="AQ1801" i="6"/>
  <c r="O1801" i="4" s="1"/>
  <c r="AQ1802" i="6"/>
  <c r="O1802" i="4" s="1"/>
  <c r="AQ1803" i="6"/>
  <c r="O1803" i="4" s="1"/>
  <c r="AQ1804" i="6"/>
  <c r="O1804" i="4" s="1"/>
  <c r="AQ1805" i="6"/>
  <c r="O1805" i="4" s="1"/>
  <c r="AQ1806" i="6"/>
  <c r="O1806" i="4" s="1"/>
  <c r="AQ1807" i="6"/>
  <c r="O1807" i="4" s="1"/>
  <c r="AQ1808" i="6"/>
  <c r="O1808" i="4" s="1"/>
  <c r="AQ1809" i="6"/>
  <c r="O1809" i="4" s="1"/>
  <c r="AQ1810" i="6"/>
  <c r="O1810" i="4" s="1"/>
  <c r="AQ1811" i="6"/>
  <c r="O1811" i="4" s="1"/>
  <c r="AQ1812" i="6"/>
  <c r="O1812" i="4" s="1"/>
  <c r="AQ1813" i="6"/>
  <c r="O1813" i="4" s="1"/>
  <c r="AQ1814" i="6"/>
  <c r="O1814" i="4" s="1"/>
  <c r="AQ1815" i="6"/>
  <c r="O1815" i="4" s="1"/>
  <c r="AQ1816" i="6"/>
  <c r="O1816" i="4" s="1"/>
  <c r="AQ1817" i="6"/>
  <c r="O1817" i="4" s="1"/>
  <c r="AQ1818" i="6"/>
  <c r="O1818" i="4" s="1"/>
  <c r="AQ1819" i="6"/>
  <c r="O1819" i="4" s="1"/>
  <c r="AQ1820" i="6"/>
  <c r="O1820" i="4" s="1"/>
  <c r="AQ1821" i="6"/>
  <c r="O1821" i="4" s="1"/>
  <c r="AQ1822" i="6"/>
  <c r="O1822" i="4" s="1"/>
  <c r="AQ1823" i="6"/>
  <c r="O1823" i="4" s="1"/>
  <c r="AQ1824" i="6"/>
  <c r="O1824" i="4" s="1"/>
  <c r="AQ1825" i="6"/>
  <c r="O1825" i="4" s="1"/>
  <c r="AQ1826" i="6"/>
  <c r="O1826" i="4" s="1"/>
  <c r="AQ1827" i="6"/>
  <c r="O1827" i="4" s="1"/>
  <c r="AQ1828" i="6"/>
  <c r="O1828" i="4" s="1"/>
  <c r="AQ1829" i="6"/>
  <c r="O1829" i="4" s="1"/>
  <c r="AQ1830" i="6"/>
  <c r="O1830" i="4" s="1"/>
  <c r="AQ1831" i="6"/>
  <c r="O1831" i="4" s="1"/>
  <c r="AQ1832" i="6"/>
  <c r="O1832" i="4" s="1"/>
  <c r="AQ1833" i="6"/>
  <c r="O1833" i="4" s="1"/>
  <c r="AQ1834" i="6"/>
  <c r="O1834" i="4" s="1"/>
  <c r="AQ1835" i="6"/>
  <c r="O1835" i="4" s="1"/>
  <c r="AQ1836" i="6"/>
  <c r="O1836" i="4" s="1"/>
  <c r="AQ1837" i="6"/>
  <c r="O1837" i="4" s="1"/>
  <c r="AQ1838" i="6"/>
  <c r="O1838" i="4" s="1"/>
  <c r="AQ1839" i="6"/>
  <c r="O1839" i="4" s="1"/>
  <c r="AQ1840" i="6"/>
  <c r="O1840" i="4" s="1"/>
  <c r="AQ1841" i="6"/>
  <c r="O1841" i="4" s="1"/>
  <c r="AQ1842" i="6"/>
  <c r="O1842" i="4" s="1"/>
  <c r="AQ1843" i="6"/>
  <c r="O1843" i="4" s="1"/>
  <c r="AQ1844" i="6"/>
  <c r="O1844" i="4" s="1"/>
  <c r="AQ1845" i="6"/>
  <c r="O1845" i="4" s="1"/>
  <c r="AQ1846" i="6"/>
  <c r="O1846" i="4" s="1"/>
  <c r="AQ1847" i="6"/>
  <c r="O1847" i="4" s="1"/>
  <c r="AQ1848" i="6"/>
  <c r="O1848" i="4" s="1"/>
  <c r="AQ1849" i="6"/>
  <c r="O1849" i="4" s="1"/>
  <c r="AQ1850" i="6"/>
  <c r="O1850" i="4" s="1"/>
  <c r="AQ1851" i="6"/>
  <c r="O1851" i="4" s="1"/>
  <c r="AQ1852" i="6"/>
  <c r="O1852" i="4" s="1"/>
  <c r="AQ1853" i="6"/>
  <c r="O1853" i="4" s="1"/>
  <c r="AQ1854" i="6"/>
  <c r="O1854" i="4" s="1"/>
  <c r="AQ1855" i="6"/>
  <c r="O1855" i="4" s="1"/>
  <c r="AQ1856" i="6"/>
  <c r="O1856" i="4" s="1"/>
  <c r="AQ1857" i="6"/>
  <c r="O1857" i="4" s="1"/>
  <c r="AQ1858" i="6"/>
  <c r="O1858" i="4" s="1"/>
  <c r="AQ1859" i="6"/>
  <c r="O1859" i="4" s="1"/>
  <c r="AQ1860" i="6"/>
  <c r="O1860" i="4" s="1"/>
  <c r="AQ1861" i="6"/>
  <c r="O1861" i="4" s="1"/>
  <c r="AQ1862" i="6"/>
  <c r="O1862" i="4" s="1"/>
  <c r="AQ1863" i="6"/>
  <c r="O1863" i="4" s="1"/>
  <c r="AQ1864" i="6"/>
  <c r="O1864" i="4" s="1"/>
  <c r="AQ1865" i="6"/>
  <c r="O1865" i="4" s="1"/>
  <c r="AQ1866" i="6"/>
  <c r="O1866" i="4" s="1"/>
  <c r="AQ1867" i="6"/>
  <c r="O1867" i="4" s="1"/>
  <c r="AQ1868" i="6"/>
  <c r="O1868" i="4" s="1"/>
  <c r="AQ1869" i="6"/>
  <c r="O1869" i="4" s="1"/>
  <c r="AQ1870" i="6"/>
  <c r="O1870" i="4" s="1"/>
  <c r="AQ1871" i="6"/>
  <c r="O1871" i="4" s="1"/>
  <c r="AQ1872" i="6"/>
  <c r="O1872" i="4" s="1"/>
  <c r="AQ1873" i="6"/>
  <c r="O1873" i="4" s="1"/>
  <c r="AQ1874" i="6"/>
  <c r="O1874" i="4" s="1"/>
  <c r="AQ1875" i="6"/>
  <c r="O1875" i="4" s="1"/>
  <c r="AQ1876" i="6"/>
  <c r="O1876" i="4" s="1"/>
  <c r="AQ1877" i="6"/>
  <c r="O1877" i="4" s="1"/>
  <c r="AQ1878" i="6"/>
  <c r="O1878" i="4" s="1"/>
  <c r="AQ1879" i="6"/>
  <c r="O1879" i="4" s="1"/>
  <c r="AQ1880" i="6"/>
  <c r="O1880" i="4" s="1"/>
  <c r="AQ1881" i="6"/>
  <c r="O1881" i="4" s="1"/>
  <c r="AQ1882" i="6"/>
  <c r="O1882" i="4" s="1"/>
  <c r="AQ1883" i="6"/>
  <c r="O1883" i="4" s="1"/>
  <c r="AQ1884" i="6"/>
  <c r="O1884" i="4" s="1"/>
  <c r="AQ1885" i="6"/>
  <c r="O1885" i="4" s="1"/>
  <c r="AQ1886" i="6"/>
  <c r="O1886" i="4" s="1"/>
  <c r="AQ1887" i="6"/>
  <c r="O1887" i="4" s="1"/>
  <c r="AQ1888" i="6"/>
  <c r="O1888" i="4" s="1"/>
  <c r="AQ1889" i="6"/>
  <c r="O1889" i="4" s="1"/>
  <c r="AQ1890" i="6"/>
  <c r="O1890" i="4" s="1"/>
  <c r="AQ1891" i="6"/>
  <c r="O1891" i="4" s="1"/>
  <c r="AQ1892" i="6"/>
  <c r="O1892" i="4" s="1"/>
  <c r="AQ1893" i="6"/>
  <c r="O1893" i="4" s="1"/>
  <c r="AQ1894" i="6"/>
  <c r="O1894" i="4" s="1"/>
  <c r="AQ1895" i="6"/>
  <c r="O1895" i="4" s="1"/>
  <c r="AQ1896" i="6"/>
  <c r="O1896" i="4" s="1"/>
  <c r="AQ1897" i="6"/>
  <c r="O1897" i="4" s="1"/>
  <c r="AQ1898" i="6"/>
  <c r="O1898" i="4" s="1"/>
  <c r="AQ1899" i="6"/>
  <c r="O1899" i="4" s="1"/>
  <c r="AQ1900" i="6"/>
  <c r="O1900" i="4" s="1"/>
  <c r="AQ1901" i="6"/>
  <c r="O1901" i="4" s="1"/>
  <c r="AQ1902" i="6"/>
  <c r="O1902" i="4" s="1"/>
  <c r="AQ1903" i="6"/>
  <c r="O1903" i="4" s="1"/>
  <c r="AQ1904" i="6"/>
  <c r="O1904" i="4" s="1"/>
  <c r="AQ1905" i="6"/>
  <c r="O1905" i="4" s="1"/>
  <c r="AQ1906" i="6"/>
  <c r="O1906" i="4" s="1"/>
  <c r="AQ1907" i="6"/>
  <c r="O1907" i="4" s="1"/>
  <c r="AQ1908" i="6"/>
  <c r="O1908" i="4" s="1"/>
  <c r="AQ1909" i="6"/>
  <c r="O1909" i="4" s="1"/>
  <c r="AQ1910" i="6"/>
  <c r="O1910" i="4" s="1"/>
  <c r="AQ1911" i="6"/>
  <c r="O1911" i="4" s="1"/>
  <c r="AQ1912" i="6"/>
  <c r="O1912" i="4" s="1"/>
  <c r="AQ1913" i="6"/>
  <c r="O1913" i="4" s="1"/>
  <c r="AQ1914" i="6"/>
  <c r="O1914" i="4" s="1"/>
  <c r="AQ1915" i="6"/>
  <c r="O1915" i="4" s="1"/>
  <c r="AQ1916" i="6"/>
  <c r="O1916" i="4" s="1"/>
  <c r="AQ1917" i="6"/>
  <c r="O1917" i="4" s="1"/>
  <c r="AQ1918" i="6"/>
  <c r="O1918" i="4" s="1"/>
  <c r="AQ1919" i="6"/>
  <c r="O1919" i="4" s="1"/>
  <c r="AQ1920" i="6"/>
  <c r="O1920" i="4" s="1"/>
  <c r="AQ1921" i="6"/>
  <c r="O1921" i="4" s="1"/>
  <c r="AQ1922" i="6"/>
  <c r="O1922" i="4" s="1"/>
  <c r="AQ1923" i="6"/>
  <c r="O1923" i="4" s="1"/>
  <c r="AQ1924" i="6"/>
  <c r="O1924" i="4" s="1"/>
  <c r="AQ1925" i="6"/>
  <c r="O1925" i="4" s="1"/>
  <c r="AQ1926" i="6"/>
  <c r="O1926" i="4" s="1"/>
  <c r="AQ1927" i="6"/>
  <c r="O1927" i="4" s="1"/>
  <c r="AQ1928" i="6"/>
  <c r="O1928" i="4" s="1"/>
  <c r="AQ1929" i="6"/>
  <c r="O1929" i="4" s="1"/>
  <c r="AQ1930" i="6"/>
  <c r="O1930" i="4" s="1"/>
  <c r="AQ1931" i="6"/>
  <c r="O1931" i="4" s="1"/>
  <c r="AQ1932" i="6"/>
  <c r="O1932" i="4" s="1"/>
  <c r="AQ1933" i="6"/>
  <c r="O1933" i="4" s="1"/>
  <c r="AQ1934" i="6"/>
  <c r="O1934" i="4" s="1"/>
  <c r="AQ1935" i="6"/>
  <c r="O1935" i="4" s="1"/>
  <c r="AQ1936" i="6"/>
  <c r="O1936" i="4" s="1"/>
  <c r="AQ1937" i="6"/>
  <c r="O1937" i="4" s="1"/>
  <c r="AQ1938" i="6"/>
  <c r="O1938" i="4" s="1"/>
  <c r="AQ1939" i="6"/>
  <c r="O1939" i="4" s="1"/>
  <c r="AQ1940" i="6"/>
  <c r="O1940" i="4" s="1"/>
  <c r="AQ1941" i="6"/>
  <c r="O1941" i="4" s="1"/>
  <c r="AQ1942" i="6"/>
  <c r="O1942" i="4" s="1"/>
  <c r="AQ1943" i="6"/>
  <c r="O1943" i="4" s="1"/>
  <c r="AQ1944" i="6"/>
  <c r="O1944" i="4" s="1"/>
  <c r="AQ1945" i="6"/>
  <c r="O1945" i="4" s="1"/>
  <c r="AQ1946" i="6"/>
  <c r="O1946" i="4" s="1"/>
  <c r="AQ1947" i="6"/>
  <c r="O1947" i="4" s="1"/>
  <c r="AQ1948" i="6"/>
  <c r="O1948" i="4" s="1"/>
  <c r="AQ1949" i="6"/>
  <c r="O1949" i="4" s="1"/>
  <c r="AQ1950" i="6"/>
  <c r="O1950" i="4" s="1"/>
  <c r="AQ1951" i="6"/>
  <c r="O1951" i="4" s="1"/>
  <c r="AQ1952" i="6"/>
  <c r="O1952" i="4" s="1"/>
  <c r="AQ1953" i="6"/>
  <c r="O1953" i="4" s="1"/>
  <c r="AQ1954" i="6"/>
  <c r="O1954" i="4" s="1"/>
  <c r="AQ1955" i="6"/>
  <c r="O1955" i="4" s="1"/>
  <c r="AQ1956" i="6"/>
  <c r="O1956" i="4" s="1"/>
  <c r="AQ1957" i="6"/>
  <c r="O1957" i="4" s="1"/>
  <c r="AQ1958" i="6"/>
  <c r="O1958" i="4" s="1"/>
  <c r="AQ1959" i="6"/>
  <c r="O1959" i="4" s="1"/>
  <c r="AQ1960" i="6"/>
  <c r="O1960" i="4" s="1"/>
  <c r="AQ1961" i="6"/>
  <c r="O1961" i="4" s="1"/>
  <c r="AQ1962" i="6"/>
  <c r="O1962" i="4" s="1"/>
  <c r="AQ1963" i="6"/>
  <c r="O1963" i="4" s="1"/>
  <c r="AQ1964" i="6"/>
  <c r="O1964" i="4" s="1"/>
  <c r="AQ1965" i="6"/>
  <c r="O1965" i="4" s="1"/>
  <c r="AQ1966" i="6"/>
  <c r="O1966" i="4" s="1"/>
  <c r="AQ1967" i="6"/>
  <c r="O1967" i="4" s="1"/>
  <c r="AQ1968" i="6"/>
  <c r="O1968" i="4" s="1"/>
  <c r="AQ1969" i="6"/>
  <c r="O1969" i="4" s="1"/>
  <c r="AQ1970" i="6"/>
  <c r="O1970" i="4" s="1"/>
  <c r="AQ1971" i="6"/>
  <c r="O1971" i="4" s="1"/>
  <c r="AQ1972" i="6"/>
  <c r="O1972" i="4" s="1"/>
  <c r="AQ1973" i="6"/>
  <c r="O1973" i="4" s="1"/>
  <c r="AQ1974" i="6"/>
  <c r="O1974" i="4" s="1"/>
  <c r="AQ1975" i="6"/>
  <c r="O1975" i="4" s="1"/>
  <c r="AQ1976" i="6"/>
  <c r="O1976" i="4" s="1"/>
  <c r="AQ1977" i="6"/>
  <c r="O1977" i="4" s="1"/>
  <c r="AQ1978" i="6"/>
  <c r="O1978" i="4" s="1"/>
  <c r="AQ1979" i="6"/>
  <c r="O1979" i="4" s="1"/>
  <c r="AQ1980" i="6"/>
  <c r="O1980" i="4" s="1"/>
  <c r="AQ1981" i="6"/>
  <c r="O1981" i="4" s="1"/>
  <c r="AQ1982" i="6"/>
  <c r="O1982" i="4" s="1"/>
  <c r="AQ1983" i="6"/>
  <c r="O1983" i="4" s="1"/>
  <c r="AQ1984" i="6"/>
  <c r="O1984" i="4" s="1"/>
  <c r="AQ1985" i="6"/>
  <c r="O1985" i="4" s="1"/>
  <c r="AQ1986" i="6"/>
  <c r="O1986" i="4" s="1"/>
  <c r="AQ1987" i="6"/>
  <c r="O1987" i="4" s="1"/>
  <c r="AQ1988" i="6"/>
  <c r="O1988" i="4" s="1"/>
  <c r="AQ1989" i="6"/>
  <c r="O1989" i="4" s="1"/>
  <c r="AQ1990" i="6"/>
  <c r="O1990" i="4" s="1"/>
  <c r="AQ1991" i="6"/>
  <c r="O1991" i="4" s="1"/>
  <c r="AQ1992" i="6"/>
  <c r="O1992" i="4" s="1"/>
  <c r="AQ1993" i="6"/>
  <c r="O1993" i="4" s="1"/>
  <c r="AQ1994" i="6"/>
  <c r="O1994" i="4" s="1"/>
  <c r="AQ1995" i="6"/>
  <c r="O1995" i="4" s="1"/>
  <c r="AQ1996" i="6"/>
  <c r="O1996" i="4" s="1"/>
  <c r="AQ1997" i="6"/>
  <c r="O1997" i="4" s="1"/>
  <c r="AQ1998" i="6"/>
  <c r="O1998" i="4" s="1"/>
  <c r="AQ1999" i="6"/>
  <c r="O1999" i="4" s="1"/>
  <c r="AQ2000" i="6"/>
  <c r="O2000" i="4" s="1"/>
  <c r="AQ2001" i="6"/>
  <c r="O2001" i="4" s="1"/>
  <c r="AQ2002" i="6"/>
  <c r="O2002" i="4" s="1"/>
  <c r="AQ2003" i="6"/>
  <c r="O2003" i="4" s="1"/>
  <c r="AQ2004" i="6"/>
  <c r="O2004" i="4" s="1"/>
  <c r="AQ2005" i="6"/>
  <c r="O2005" i="4" s="1"/>
  <c r="AQ2006" i="6"/>
  <c r="O2006" i="4" s="1"/>
  <c r="AQ2007" i="6"/>
  <c r="O2007" i="4" s="1"/>
  <c r="AQ2008" i="6"/>
  <c r="O2008" i="4" s="1"/>
  <c r="AQ2009" i="6"/>
  <c r="O2009" i="4" s="1"/>
  <c r="AQ2010" i="6"/>
  <c r="O2010" i="4" s="1"/>
  <c r="AQ2011" i="6"/>
  <c r="O2011" i="4" s="1"/>
  <c r="AQ2012" i="6"/>
  <c r="O2012" i="4" s="1"/>
  <c r="AQ2013" i="6"/>
  <c r="O2013" i="4" s="1"/>
  <c r="AQ2014" i="6"/>
  <c r="O2014" i="4" s="1"/>
  <c r="AQ2015" i="6"/>
  <c r="O2015" i="4" s="1"/>
  <c r="AQ2016" i="6"/>
  <c r="O2016" i="4" s="1"/>
  <c r="AQ2017" i="6"/>
  <c r="O2017" i="4" s="1"/>
  <c r="AQ2018" i="6"/>
  <c r="O2018" i="4" s="1"/>
  <c r="AQ2019" i="6"/>
  <c r="O2019" i="4" s="1"/>
  <c r="AQ2020" i="6"/>
  <c r="O2020" i="4" s="1"/>
  <c r="AQ2021" i="6"/>
  <c r="O2021" i="4" s="1"/>
  <c r="AQ2022" i="6"/>
  <c r="O2022" i="4" s="1"/>
  <c r="AQ2023" i="6"/>
  <c r="O2023" i="4" s="1"/>
  <c r="AQ2024" i="6"/>
  <c r="O2024" i="4" s="1"/>
  <c r="AQ2025" i="6"/>
  <c r="O2025" i="4" s="1"/>
  <c r="AQ2026" i="6"/>
  <c r="O2026" i="4" s="1"/>
  <c r="AQ2027" i="6"/>
  <c r="O2027" i="4" s="1"/>
  <c r="AQ2028" i="6"/>
  <c r="O2028" i="4" s="1"/>
  <c r="AQ2029" i="6"/>
  <c r="O2029" i="4" s="1"/>
  <c r="AQ2030" i="6"/>
  <c r="O2030" i="4" s="1"/>
  <c r="AQ2031" i="6"/>
  <c r="O2031" i="4" s="1"/>
  <c r="AQ2032" i="6"/>
  <c r="O2032" i="4" s="1"/>
  <c r="AQ2033" i="6"/>
  <c r="O2033" i="4" s="1"/>
  <c r="AQ2034" i="6"/>
  <c r="O2034" i="4" s="1"/>
  <c r="AQ2035" i="6"/>
  <c r="O2035" i="4" s="1"/>
  <c r="AQ2036" i="6"/>
  <c r="O2036" i="4" s="1"/>
  <c r="AQ2037" i="6"/>
  <c r="O2037" i="4" s="1"/>
  <c r="AQ2038" i="6"/>
  <c r="O2038" i="4" s="1"/>
  <c r="AQ2039" i="6"/>
  <c r="O2039" i="4" s="1"/>
  <c r="AQ2040" i="6"/>
  <c r="O2040" i="4" s="1"/>
  <c r="AQ2041" i="6"/>
  <c r="O2041" i="4" s="1"/>
  <c r="AQ2042" i="6"/>
  <c r="O2042" i="4" s="1"/>
  <c r="AQ2043" i="6"/>
  <c r="O2043" i="4" s="1"/>
  <c r="AQ2044" i="6"/>
  <c r="O2044" i="4" s="1"/>
  <c r="AQ2045" i="6"/>
  <c r="O2045" i="4" s="1"/>
  <c r="AQ2046" i="6"/>
  <c r="O2046" i="4" s="1"/>
  <c r="AQ2047" i="6"/>
  <c r="O2047" i="4" s="1"/>
  <c r="AQ2048" i="6"/>
  <c r="O2048" i="4" s="1"/>
  <c r="AQ2049" i="6"/>
  <c r="O2049" i="4" s="1"/>
  <c r="AQ2050" i="6"/>
  <c r="O2050" i="4" s="1"/>
  <c r="AQ2051" i="6"/>
  <c r="O2051" i="4" s="1"/>
  <c r="AQ2052" i="6"/>
  <c r="O2052" i="4" s="1"/>
  <c r="AQ2053" i="6"/>
  <c r="O2053" i="4" s="1"/>
  <c r="AQ2054" i="6"/>
  <c r="O2054" i="4" s="1"/>
  <c r="AQ2055" i="6"/>
  <c r="O2055" i="4" s="1"/>
  <c r="AQ2056" i="6"/>
  <c r="O2056" i="4" s="1"/>
  <c r="AQ2057" i="6"/>
  <c r="O2057" i="4" s="1"/>
  <c r="AQ2058" i="6"/>
  <c r="O2058" i="4" s="1"/>
  <c r="AQ2059" i="6"/>
  <c r="O2059" i="4" s="1"/>
  <c r="AQ2060" i="6"/>
  <c r="O2060" i="4" s="1"/>
  <c r="AQ2061" i="6"/>
  <c r="O2061" i="4" s="1"/>
  <c r="AQ2062" i="6"/>
  <c r="O2062" i="4" s="1"/>
  <c r="AQ2063" i="6"/>
  <c r="O2063" i="4" s="1"/>
  <c r="AQ2064" i="6"/>
  <c r="O2064" i="4" s="1"/>
  <c r="AQ2065" i="6"/>
  <c r="O2065" i="4" s="1"/>
  <c r="AQ2066" i="6"/>
  <c r="O2066" i="4" s="1"/>
  <c r="AQ2067" i="6"/>
  <c r="O2067" i="4" s="1"/>
  <c r="AQ2068" i="6"/>
  <c r="O2068" i="4" s="1"/>
  <c r="AQ2069" i="6"/>
  <c r="O2069" i="4" s="1"/>
  <c r="AQ2070" i="6"/>
  <c r="O2070" i="4" s="1"/>
  <c r="AQ2071" i="6"/>
  <c r="O2071" i="4" s="1"/>
  <c r="AQ2072" i="6"/>
  <c r="O2072" i="4" s="1"/>
  <c r="AQ2073" i="6"/>
  <c r="O2073" i="4" s="1"/>
  <c r="AQ2074" i="6"/>
  <c r="O2074" i="4" s="1"/>
  <c r="AQ2075" i="6"/>
  <c r="O2075" i="4" s="1"/>
  <c r="AQ2076" i="6"/>
  <c r="O2076" i="4" s="1"/>
  <c r="AQ2077" i="6"/>
  <c r="O2077" i="4" s="1"/>
  <c r="AQ2078" i="6"/>
  <c r="O2078" i="4" s="1"/>
  <c r="AQ2079" i="6"/>
  <c r="O2079" i="4" s="1"/>
  <c r="AQ2080" i="6"/>
  <c r="O2080" i="4" s="1"/>
  <c r="AQ2081" i="6"/>
  <c r="O2081" i="4" s="1"/>
  <c r="AQ2082" i="6"/>
  <c r="O2082" i="4" s="1"/>
  <c r="AQ2083" i="6"/>
  <c r="O2083" i="4" s="1"/>
  <c r="AQ2084" i="6"/>
  <c r="O2084" i="4" s="1"/>
  <c r="AQ2085" i="6"/>
  <c r="O2085" i="4" s="1"/>
  <c r="AQ2086" i="6"/>
  <c r="O2086" i="4" s="1"/>
  <c r="AQ2087" i="6"/>
  <c r="O2087" i="4" s="1"/>
  <c r="AQ2088" i="6"/>
  <c r="O2088" i="4" s="1"/>
  <c r="AQ2089" i="6"/>
  <c r="O2089" i="4" s="1"/>
  <c r="AQ2090" i="6"/>
  <c r="O2090" i="4" s="1"/>
  <c r="AQ2091" i="6"/>
  <c r="O2091" i="4" s="1"/>
  <c r="AQ2092" i="6"/>
  <c r="O2092" i="4" s="1"/>
  <c r="AQ2093" i="6"/>
  <c r="O2093" i="4" s="1"/>
  <c r="AQ2094" i="6"/>
  <c r="O2094" i="4" s="1"/>
  <c r="AQ2095" i="6"/>
  <c r="O2095" i="4" s="1"/>
  <c r="AQ2096" i="6"/>
  <c r="O2096" i="4" s="1"/>
  <c r="AQ2097" i="6"/>
  <c r="O2097" i="4" s="1"/>
  <c r="AQ2098" i="6"/>
  <c r="O2098" i="4" s="1"/>
  <c r="AQ2099" i="6"/>
  <c r="O2099" i="4" s="1"/>
  <c r="AQ2100" i="6"/>
  <c r="O2100" i="4" s="1"/>
  <c r="AQ2101" i="6"/>
  <c r="O2101" i="4" s="1"/>
  <c r="AQ2102" i="6"/>
  <c r="O2102" i="4" s="1"/>
  <c r="AQ2103" i="6"/>
  <c r="O2103" i="4" s="1"/>
  <c r="AQ2104" i="6"/>
  <c r="O2104" i="4" s="1"/>
  <c r="AQ2105" i="6"/>
  <c r="O2105" i="4" s="1"/>
  <c r="AQ2106" i="6"/>
  <c r="O2106" i="4" s="1"/>
  <c r="AQ2107" i="6"/>
  <c r="O2107" i="4" s="1"/>
  <c r="AQ2108" i="6"/>
  <c r="O2108" i="4" s="1"/>
  <c r="AQ2109" i="6"/>
  <c r="O2109" i="4" s="1"/>
  <c r="AQ2110" i="6"/>
  <c r="O2110" i="4" s="1"/>
  <c r="AQ2111" i="6"/>
  <c r="O2111" i="4" s="1"/>
  <c r="AQ2112" i="6"/>
  <c r="O2112" i="4" s="1"/>
  <c r="AQ2113" i="6"/>
  <c r="O2113" i="4" s="1"/>
  <c r="AQ2114" i="6"/>
  <c r="O2114" i="4" s="1"/>
  <c r="AQ2115" i="6"/>
  <c r="O2115" i="4" s="1"/>
  <c r="AQ2116" i="6"/>
  <c r="O2116" i="4" s="1"/>
  <c r="AQ2117" i="6"/>
  <c r="O2117" i="4" s="1"/>
  <c r="AQ2118" i="6"/>
  <c r="O2118" i="4" s="1"/>
  <c r="AQ2119" i="6"/>
  <c r="O2119" i="4" s="1"/>
  <c r="AQ2120" i="6"/>
  <c r="O2120" i="4" s="1"/>
  <c r="AQ2121" i="6"/>
  <c r="O2121" i="4" s="1"/>
  <c r="AQ2122" i="6"/>
  <c r="O2122" i="4" s="1"/>
  <c r="AQ2123" i="6"/>
  <c r="O2123" i="4" s="1"/>
  <c r="AQ2124" i="6"/>
  <c r="O2124" i="4" s="1"/>
  <c r="AQ2125" i="6"/>
  <c r="O2125" i="4" s="1"/>
  <c r="AQ2126" i="6"/>
  <c r="O2126" i="4" s="1"/>
  <c r="AQ2127" i="6"/>
  <c r="O2127" i="4" s="1"/>
  <c r="AQ2128" i="6"/>
  <c r="O2128" i="4" s="1"/>
  <c r="AQ2129" i="6"/>
  <c r="O2129" i="4" s="1"/>
  <c r="AQ2130" i="6"/>
  <c r="O2130" i="4" s="1"/>
  <c r="AQ2131" i="6"/>
  <c r="O2131" i="4" s="1"/>
  <c r="AQ2132" i="6"/>
  <c r="O2132" i="4" s="1"/>
  <c r="AQ2133" i="6"/>
  <c r="O2133" i="4" s="1"/>
  <c r="AQ2134" i="6"/>
  <c r="O2134" i="4" s="1"/>
  <c r="AQ2135" i="6"/>
  <c r="O2135" i="4" s="1"/>
  <c r="AQ2136" i="6"/>
  <c r="O2136" i="4" s="1"/>
  <c r="AQ2137" i="6"/>
  <c r="O2137" i="4" s="1"/>
  <c r="AQ2138" i="6"/>
  <c r="O2138" i="4" s="1"/>
  <c r="AQ2139" i="6"/>
  <c r="O2139" i="4" s="1"/>
  <c r="AQ2140" i="6"/>
  <c r="O2140" i="4" s="1"/>
  <c r="AQ2141" i="6"/>
  <c r="O2141" i="4" s="1"/>
  <c r="AQ2142" i="6"/>
  <c r="O2142" i="4" s="1"/>
  <c r="AQ2143" i="6"/>
  <c r="O2143" i="4" s="1"/>
  <c r="AQ2144" i="6"/>
  <c r="O2144" i="4" s="1"/>
  <c r="AQ2145" i="6"/>
  <c r="O2145" i="4" s="1"/>
  <c r="AQ2146" i="6"/>
  <c r="O2146" i="4" s="1"/>
  <c r="AQ2147" i="6"/>
  <c r="O2147" i="4" s="1"/>
  <c r="AQ2148" i="6"/>
  <c r="O2148" i="4" s="1"/>
  <c r="AQ2149" i="6"/>
  <c r="O2149" i="4" s="1"/>
  <c r="AQ2150" i="6"/>
  <c r="O2150" i="4" s="1"/>
  <c r="AQ2151" i="6"/>
  <c r="O2151" i="4" s="1"/>
  <c r="AQ2152" i="6"/>
  <c r="O2152" i="4" s="1"/>
  <c r="AQ2153" i="6"/>
  <c r="O2153" i="4" s="1"/>
  <c r="AQ2154" i="6"/>
  <c r="O2154" i="4" s="1"/>
  <c r="AQ2155" i="6"/>
  <c r="O2155" i="4" s="1"/>
  <c r="AQ2156" i="6"/>
  <c r="O2156" i="4" s="1"/>
  <c r="AQ2157" i="6"/>
  <c r="O2157" i="4" s="1"/>
  <c r="AQ2158" i="6"/>
  <c r="O2158" i="4" s="1"/>
  <c r="AQ2159" i="6"/>
  <c r="O2159" i="4" s="1"/>
  <c r="AQ2160" i="6"/>
  <c r="O2160" i="4" s="1"/>
  <c r="AQ2161" i="6"/>
  <c r="O2161" i="4" s="1"/>
  <c r="AQ2162" i="6"/>
  <c r="O2162" i="4" s="1"/>
  <c r="AQ2163" i="6"/>
  <c r="O2163" i="4" s="1"/>
  <c r="AQ2164" i="6"/>
  <c r="O2164" i="4" s="1"/>
  <c r="AQ2165" i="6"/>
  <c r="O2165" i="4" s="1"/>
  <c r="AQ2166" i="6"/>
  <c r="O2166" i="4" s="1"/>
  <c r="AQ2167" i="6"/>
  <c r="O2167" i="4" s="1"/>
  <c r="AQ2168" i="6"/>
  <c r="O2168" i="4" s="1"/>
  <c r="AQ2169" i="6"/>
  <c r="O2169" i="4" s="1"/>
  <c r="AQ2170" i="6"/>
  <c r="O2170" i="4" s="1"/>
  <c r="AQ2171" i="6"/>
  <c r="O2171" i="4" s="1"/>
  <c r="AQ2172" i="6"/>
  <c r="O2172" i="4" s="1"/>
  <c r="AQ2173" i="6"/>
  <c r="O2173" i="4" s="1"/>
  <c r="AQ2174" i="6"/>
  <c r="O2174" i="4" s="1"/>
  <c r="AQ2175" i="6"/>
  <c r="O2175" i="4" s="1"/>
  <c r="AQ2176" i="6"/>
  <c r="O2176" i="4" s="1"/>
  <c r="AQ2177" i="6"/>
  <c r="O2177" i="4" s="1"/>
  <c r="AQ2178" i="6"/>
  <c r="O2178" i="4" s="1"/>
  <c r="AQ2179" i="6"/>
  <c r="O2179" i="4" s="1"/>
  <c r="AQ2180" i="6"/>
  <c r="O2180" i="4" s="1"/>
  <c r="AQ2181" i="6"/>
  <c r="O2181" i="4" s="1"/>
  <c r="AQ2182" i="6"/>
  <c r="O2182" i="4" s="1"/>
  <c r="AQ2183" i="6"/>
  <c r="O2183" i="4" s="1"/>
  <c r="AQ2184" i="6"/>
  <c r="O2184" i="4" s="1"/>
  <c r="AQ2185" i="6"/>
  <c r="O2185" i="4" s="1"/>
  <c r="AQ2186" i="6"/>
  <c r="O2186" i="4" s="1"/>
  <c r="AQ2187" i="6"/>
  <c r="O2187" i="4" s="1"/>
  <c r="AQ2188" i="6"/>
  <c r="O2188" i="4" s="1"/>
  <c r="AQ2189" i="6"/>
  <c r="O2189" i="4" s="1"/>
  <c r="AQ2190" i="6"/>
  <c r="O2190" i="4" s="1"/>
  <c r="AQ2191" i="6"/>
  <c r="O2191" i="4" s="1"/>
  <c r="AQ2192" i="6"/>
  <c r="O2192" i="4" s="1"/>
  <c r="AQ2193" i="6"/>
  <c r="O2193" i="4" s="1"/>
  <c r="AQ2194" i="6"/>
  <c r="O2194" i="4" s="1"/>
  <c r="AQ2195" i="6"/>
  <c r="O2195" i="4" s="1"/>
  <c r="AQ2196" i="6"/>
  <c r="O2196" i="4" s="1"/>
  <c r="AQ2197" i="6"/>
  <c r="O2197" i="4" s="1"/>
  <c r="AQ2198" i="6"/>
  <c r="O2198" i="4" s="1"/>
  <c r="AQ2199" i="6"/>
  <c r="O2199" i="4" s="1"/>
  <c r="AQ2200" i="6"/>
  <c r="O2200" i="4" s="1"/>
  <c r="AQ2201" i="6"/>
  <c r="O2201" i="4" s="1"/>
  <c r="AQ2202" i="6"/>
  <c r="O2202" i="4" s="1"/>
  <c r="AQ2203" i="6"/>
  <c r="O2203" i="4" s="1"/>
  <c r="AQ2204" i="6"/>
  <c r="O2204" i="4" s="1"/>
  <c r="AQ2205" i="6"/>
  <c r="O2205" i="4" s="1"/>
  <c r="AQ2206" i="6"/>
  <c r="O2206" i="4" s="1"/>
  <c r="AQ2207" i="6"/>
  <c r="O2207" i="4" s="1"/>
  <c r="AQ2208" i="6"/>
  <c r="O2208" i="4" s="1"/>
  <c r="AQ2209" i="6"/>
  <c r="O2209" i="4" s="1"/>
  <c r="AQ2210" i="6"/>
  <c r="O2210" i="4" s="1"/>
  <c r="AQ2211" i="6"/>
  <c r="O2211" i="4" s="1"/>
  <c r="AQ2212" i="6"/>
  <c r="O2212" i="4" s="1"/>
  <c r="AQ2213" i="6"/>
  <c r="O2213" i="4" s="1"/>
  <c r="AQ2214" i="6"/>
  <c r="O2214" i="4" s="1"/>
  <c r="AQ2215" i="6"/>
  <c r="O2215" i="4" s="1"/>
  <c r="AQ2216" i="6"/>
  <c r="O2216" i="4" s="1"/>
  <c r="AQ2217" i="6"/>
  <c r="O2217" i="4" s="1"/>
  <c r="AQ2218" i="6"/>
  <c r="O2218" i="4" s="1"/>
  <c r="AQ2219" i="6"/>
  <c r="O2219" i="4" s="1"/>
  <c r="AQ2220" i="6"/>
  <c r="O2220" i="4" s="1"/>
  <c r="AQ2221" i="6"/>
  <c r="O2221" i="4" s="1"/>
  <c r="AQ2222" i="6"/>
  <c r="O2222" i="4" s="1"/>
  <c r="AQ2223" i="6"/>
  <c r="O2223" i="4" s="1"/>
  <c r="AQ2224" i="6"/>
  <c r="O2224" i="4" s="1"/>
  <c r="AQ2225" i="6"/>
  <c r="O2225" i="4" s="1"/>
  <c r="AQ2226" i="6"/>
  <c r="O2226" i="4" s="1"/>
  <c r="AQ2227" i="6"/>
  <c r="O2227" i="4" s="1"/>
  <c r="AQ2228" i="6"/>
  <c r="O2228" i="4" s="1"/>
  <c r="AQ2229" i="6"/>
  <c r="O2229" i="4" s="1"/>
  <c r="AQ2230" i="6"/>
  <c r="O2230" i="4" s="1"/>
  <c r="AQ2231" i="6"/>
  <c r="O2231" i="4" s="1"/>
  <c r="AQ2232" i="6"/>
  <c r="O2232" i="4" s="1"/>
  <c r="AQ2233" i="6"/>
  <c r="O2233" i="4" s="1"/>
  <c r="AQ2234" i="6"/>
  <c r="O2234" i="4" s="1"/>
  <c r="AQ2235" i="6"/>
  <c r="O2235" i="4" s="1"/>
  <c r="AQ2236" i="6"/>
  <c r="O2236" i="4" s="1"/>
  <c r="AQ2237" i="6"/>
  <c r="O2237" i="4" s="1"/>
  <c r="AQ2238" i="6"/>
  <c r="O2238" i="4" s="1"/>
  <c r="AQ2239" i="6"/>
  <c r="O2239" i="4" s="1"/>
  <c r="AQ2240" i="6"/>
  <c r="O2240" i="4" s="1"/>
  <c r="AQ2241" i="6"/>
  <c r="O2241" i="4" s="1"/>
  <c r="AQ2242" i="6"/>
  <c r="O2242" i="4" s="1"/>
  <c r="AQ2243" i="6"/>
  <c r="O2243" i="4" s="1"/>
  <c r="AQ2244" i="6"/>
  <c r="O2244" i="4" s="1"/>
  <c r="AQ2245" i="6"/>
  <c r="O2245" i="4" s="1"/>
  <c r="AQ2246" i="6"/>
  <c r="O2246" i="4" s="1"/>
  <c r="AQ2247" i="6"/>
  <c r="O2247" i="4" s="1"/>
  <c r="AQ2248" i="6"/>
  <c r="O2248" i="4" s="1"/>
  <c r="AQ2249" i="6"/>
  <c r="O2249" i="4" s="1"/>
  <c r="AQ2250" i="6"/>
  <c r="O2250" i="4" s="1"/>
  <c r="AQ2251" i="6"/>
  <c r="O2251" i="4" s="1"/>
  <c r="AQ2252" i="6"/>
  <c r="O2252" i="4" s="1"/>
  <c r="AQ2253" i="6"/>
  <c r="O2253" i="4" s="1"/>
  <c r="AQ2254" i="6"/>
  <c r="O2254" i="4" s="1"/>
  <c r="AQ2255" i="6"/>
  <c r="O2255" i="4" s="1"/>
  <c r="AQ2256" i="6"/>
  <c r="O2256" i="4" s="1"/>
  <c r="AQ2257" i="6"/>
  <c r="O2257" i="4" s="1"/>
  <c r="AQ2258" i="6"/>
  <c r="O2258" i="4" s="1"/>
  <c r="AQ2259" i="6"/>
  <c r="O2259" i="4" s="1"/>
  <c r="AQ2260" i="6"/>
  <c r="O2260" i="4" s="1"/>
  <c r="AQ2261" i="6"/>
  <c r="O2261" i="4" s="1"/>
  <c r="AQ2262" i="6"/>
  <c r="O2262" i="4" s="1"/>
  <c r="AQ2263" i="6"/>
  <c r="O2263" i="4" s="1"/>
  <c r="AQ2264" i="6"/>
  <c r="O2264" i="4" s="1"/>
  <c r="AQ2265" i="6"/>
  <c r="O2265" i="4" s="1"/>
  <c r="AQ2266" i="6"/>
  <c r="O2266" i="4" s="1"/>
  <c r="AQ2267" i="6"/>
  <c r="O2267" i="4" s="1"/>
  <c r="AQ2268" i="6"/>
  <c r="O2268" i="4" s="1"/>
  <c r="AQ2269" i="6"/>
  <c r="O2269" i="4" s="1"/>
  <c r="AQ2270" i="6"/>
  <c r="O2270" i="4" s="1"/>
  <c r="AQ2271" i="6"/>
  <c r="O2271" i="4" s="1"/>
  <c r="AQ2272" i="6"/>
  <c r="O2272" i="4" s="1"/>
  <c r="AQ2273" i="6"/>
  <c r="O2273" i="4" s="1"/>
  <c r="AQ2274" i="6"/>
  <c r="O2274" i="4" s="1"/>
  <c r="AQ2275" i="6"/>
  <c r="O2275" i="4" s="1"/>
  <c r="AQ2276" i="6"/>
  <c r="O2276" i="4" s="1"/>
  <c r="AQ2277" i="6"/>
  <c r="O2277" i="4" s="1"/>
  <c r="AQ2278" i="6"/>
  <c r="O2278" i="4" s="1"/>
  <c r="AQ2279" i="6"/>
  <c r="O2279" i="4" s="1"/>
  <c r="AQ2280" i="6"/>
  <c r="O2280" i="4" s="1"/>
  <c r="AQ2281" i="6"/>
  <c r="O2281" i="4" s="1"/>
  <c r="AQ2282" i="6"/>
  <c r="O2282" i="4" s="1"/>
  <c r="AQ2283" i="6"/>
  <c r="O2283" i="4" s="1"/>
  <c r="AQ2284" i="6"/>
  <c r="O2284" i="4" s="1"/>
  <c r="AQ2285" i="6"/>
  <c r="O2285" i="4" s="1"/>
  <c r="AQ2286" i="6"/>
  <c r="O2286" i="4" s="1"/>
  <c r="AQ2287" i="6"/>
  <c r="O2287" i="4" s="1"/>
  <c r="AQ2288" i="6"/>
  <c r="O2288" i="4" s="1"/>
  <c r="AQ2289" i="6"/>
  <c r="O2289" i="4" s="1"/>
  <c r="AQ2290" i="6"/>
  <c r="O2290" i="4" s="1"/>
  <c r="AQ2291" i="6"/>
  <c r="O2291" i="4" s="1"/>
  <c r="AQ2292" i="6"/>
  <c r="O2292" i="4" s="1"/>
  <c r="AQ2293" i="6"/>
  <c r="O2293" i="4" s="1"/>
  <c r="AQ2294" i="6"/>
  <c r="O2294" i="4" s="1"/>
  <c r="AQ2295" i="6"/>
  <c r="O2295" i="4" s="1"/>
  <c r="AQ2296" i="6"/>
  <c r="O2296" i="4" s="1"/>
  <c r="AQ2297" i="6"/>
  <c r="O2297" i="4" s="1"/>
  <c r="AQ2298" i="6"/>
  <c r="O2298" i="4" s="1"/>
  <c r="AQ2299" i="6"/>
  <c r="O2299" i="4" s="1"/>
  <c r="AQ2300" i="6"/>
  <c r="O2300" i="4" s="1"/>
  <c r="AQ2301" i="6"/>
  <c r="O2301" i="4" s="1"/>
  <c r="AQ2302" i="6"/>
  <c r="O2302" i="4" s="1"/>
  <c r="AQ2303" i="6"/>
  <c r="O2303" i="4" s="1"/>
  <c r="AQ2304" i="6"/>
  <c r="O2304" i="4" s="1"/>
  <c r="AQ2305" i="6"/>
  <c r="O2305" i="4" s="1"/>
  <c r="AQ2306" i="6"/>
  <c r="O2306" i="4" s="1"/>
  <c r="AQ2307" i="6"/>
  <c r="O2307" i="4" s="1"/>
  <c r="AQ2308" i="6"/>
  <c r="O2308" i="4" s="1"/>
  <c r="AQ2309" i="6"/>
  <c r="O2309" i="4" s="1"/>
  <c r="AQ2310" i="6"/>
  <c r="O2310" i="4" s="1"/>
  <c r="AQ2311" i="6"/>
  <c r="O2311" i="4" s="1"/>
  <c r="AQ2312" i="6"/>
  <c r="O2312" i="4" s="1"/>
  <c r="AQ2313" i="6"/>
  <c r="O2313" i="4" s="1"/>
  <c r="AQ2314" i="6"/>
  <c r="O2314" i="4" s="1"/>
  <c r="AQ2315" i="6"/>
  <c r="O2315" i="4" s="1"/>
  <c r="AQ2316" i="6"/>
  <c r="O2316" i="4" s="1"/>
  <c r="AQ2317" i="6"/>
  <c r="O2317" i="4" s="1"/>
  <c r="AQ2318" i="6"/>
  <c r="O2318" i="4" s="1"/>
  <c r="AQ2319" i="6"/>
  <c r="O2319" i="4" s="1"/>
  <c r="AQ2320" i="6"/>
  <c r="O2320" i="4" s="1"/>
  <c r="AQ2321" i="6"/>
  <c r="O2321" i="4" s="1"/>
  <c r="AQ2322" i="6"/>
  <c r="O2322" i="4" s="1"/>
  <c r="AQ2323" i="6"/>
  <c r="O2323" i="4" s="1"/>
  <c r="AQ2324" i="6"/>
  <c r="O2324" i="4" s="1"/>
  <c r="AQ2325" i="6"/>
  <c r="O2325" i="4" s="1"/>
  <c r="AQ2326" i="6"/>
  <c r="O2326" i="4" s="1"/>
  <c r="AQ2327" i="6"/>
  <c r="O2327" i="4" s="1"/>
  <c r="AQ2328" i="6"/>
  <c r="O2328" i="4" s="1"/>
  <c r="AQ2329" i="6"/>
  <c r="O2329" i="4" s="1"/>
  <c r="AQ2330" i="6"/>
  <c r="O2330" i="4" s="1"/>
  <c r="AQ2331" i="6"/>
  <c r="O2331" i="4" s="1"/>
  <c r="AQ2332" i="6"/>
  <c r="O2332" i="4" s="1"/>
  <c r="AQ2333" i="6"/>
  <c r="O2333" i="4" s="1"/>
  <c r="AQ2334" i="6"/>
  <c r="O2334" i="4" s="1"/>
  <c r="AQ2335" i="6"/>
  <c r="O2335" i="4" s="1"/>
  <c r="AQ2336" i="6"/>
  <c r="O2336" i="4" s="1"/>
  <c r="AQ2337" i="6"/>
  <c r="O2337" i="4" s="1"/>
  <c r="AQ2338" i="6"/>
  <c r="O2338" i="4" s="1"/>
  <c r="AQ2339" i="6"/>
  <c r="O2339" i="4" s="1"/>
  <c r="AQ2340" i="6"/>
  <c r="O2340" i="4" s="1"/>
  <c r="AQ2341" i="6"/>
  <c r="O2341" i="4" s="1"/>
  <c r="AQ2342" i="6"/>
  <c r="O2342" i="4" s="1"/>
  <c r="AQ2343" i="6"/>
  <c r="O2343" i="4" s="1"/>
  <c r="AQ2344" i="6"/>
  <c r="O2344" i="4" s="1"/>
  <c r="AQ2345" i="6"/>
  <c r="O2345" i="4" s="1"/>
  <c r="AQ2346" i="6"/>
  <c r="O2346" i="4" s="1"/>
  <c r="AQ2347" i="6"/>
  <c r="O2347" i="4" s="1"/>
  <c r="AQ2348" i="6"/>
  <c r="O2348" i="4" s="1"/>
  <c r="AQ2349" i="6"/>
  <c r="O2349" i="4" s="1"/>
  <c r="AQ2350" i="6"/>
  <c r="O2350" i="4" s="1"/>
  <c r="AQ2351" i="6"/>
  <c r="O2351" i="4" s="1"/>
  <c r="AQ2352" i="6"/>
  <c r="O2352" i="4" s="1"/>
  <c r="AQ2353" i="6"/>
  <c r="O2353" i="4" s="1"/>
  <c r="AQ2354" i="6"/>
  <c r="O2354" i="4" s="1"/>
  <c r="AQ2355" i="6"/>
  <c r="O2355" i="4" s="1"/>
  <c r="AQ2356" i="6"/>
  <c r="O2356" i="4" s="1"/>
  <c r="AQ2357" i="6"/>
  <c r="O2357" i="4" s="1"/>
  <c r="AQ2358" i="6"/>
  <c r="O2358" i="4" s="1"/>
  <c r="AQ2359" i="6"/>
  <c r="O2359" i="4" s="1"/>
  <c r="AQ2360" i="6"/>
  <c r="O2360" i="4" s="1"/>
  <c r="AQ2361" i="6"/>
  <c r="O2361" i="4" s="1"/>
  <c r="AQ2362" i="6"/>
  <c r="O2362" i="4" s="1"/>
  <c r="AQ2363" i="6"/>
  <c r="O2363" i="4" s="1"/>
  <c r="AQ2364" i="6"/>
  <c r="O2364" i="4" s="1"/>
  <c r="AQ2365" i="6"/>
  <c r="O2365" i="4" s="1"/>
  <c r="AQ2366" i="6"/>
  <c r="O2366" i="4" s="1"/>
  <c r="AQ2367" i="6"/>
  <c r="O2367" i="4" s="1"/>
  <c r="AQ2368" i="6"/>
  <c r="O2368" i="4" s="1"/>
  <c r="AQ2369" i="6"/>
  <c r="O2369" i="4" s="1"/>
  <c r="AQ2370" i="6"/>
  <c r="O2370" i="4" s="1"/>
  <c r="AQ2371" i="6"/>
  <c r="O2371" i="4" s="1"/>
  <c r="AQ2372" i="6"/>
  <c r="O2372" i="4" s="1"/>
  <c r="AQ2373" i="6"/>
  <c r="O2373" i="4" s="1"/>
  <c r="AQ2374" i="6"/>
  <c r="O2374" i="4" s="1"/>
  <c r="AQ2375" i="6"/>
  <c r="O2375" i="4" s="1"/>
  <c r="AQ2376" i="6"/>
  <c r="O2376" i="4" s="1"/>
  <c r="AQ2377" i="6"/>
  <c r="O2377" i="4" s="1"/>
  <c r="AQ2378" i="6"/>
  <c r="O2378" i="4" s="1"/>
  <c r="AQ2379" i="6"/>
  <c r="O2379" i="4" s="1"/>
  <c r="AQ2380" i="6"/>
  <c r="O2380" i="4" s="1"/>
  <c r="AQ2381" i="6"/>
  <c r="O2381" i="4" s="1"/>
  <c r="AQ2382" i="6"/>
  <c r="O2382" i="4" s="1"/>
  <c r="AQ2383" i="6"/>
  <c r="O2383" i="4" s="1"/>
  <c r="AQ2384" i="6"/>
  <c r="O2384" i="4" s="1"/>
  <c r="AQ2385" i="6"/>
  <c r="O2385" i="4" s="1"/>
  <c r="AQ2386" i="6"/>
  <c r="O2386" i="4" s="1"/>
  <c r="AQ2387" i="6"/>
  <c r="O2387" i="4" s="1"/>
  <c r="AQ2388" i="6"/>
  <c r="O2388" i="4" s="1"/>
  <c r="AQ2389" i="6"/>
  <c r="O2389" i="4" s="1"/>
  <c r="AQ2390" i="6"/>
  <c r="O2390" i="4" s="1"/>
  <c r="AQ2391" i="6"/>
  <c r="O2391" i="4" s="1"/>
  <c r="AQ2392" i="6"/>
  <c r="O2392" i="4" s="1"/>
  <c r="AQ2393" i="6"/>
  <c r="O2393" i="4" s="1"/>
  <c r="AQ2394" i="6"/>
  <c r="O2394" i="4" s="1"/>
  <c r="AQ2395" i="6"/>
  <c r="O2395" i="4" s="1"/>
  <c r="AQ2396" i="6"/>
  <c r="O2396" i="4" s="1"/>
  <c r="AQ2397" i="6"/>
  <c r="O2397" i="4" s="1"/>
  <c r="AQ2398" i="6"/>
  <c r="O2398" i="4" s="1"/>
  <c r="AQ2399" i="6"/>
  <c r="O2399" i="4" s="1"/>
  <c r="AQ2400" i="6"/>
  <c r="O2400" i="4" s="1"/>
  <c r="AQ2401" i="6"/>
  <c r="O2401" i="4" s="1"/>
  <c r="AQ2402" i="6"/>
  <c r="O2402" i="4" s="1"/>
  <c r="AQ2403" i="6"/>
  <c r="O2403" i="4" s="1"/>
  <c r="AQ2404" i="6"/>
  <c r="O2404" i="4" s="1"/>
  <c r="AQ2405" i="6"/>
  <c r="O2405" i="4" s="1"/>
  <c r="AQ2406" i="6"/>
  <c r="O2406" i="4" s="1"/>
  <c r="AQ2407" i="6"/>
  <c r="O2407" i="4" s="1"/>
  <c r="AQ2408" i="6"/>
  <c r="O2408" i="4" s="1"/>
  <c r="AQ2409" i="6"/>
  <c r="O2409" i="4" s="1"/>
  <c r="AQ2410" i="6"/>
  <c r="O2410" i="4" s="1"/>
  <c r="AQ2411" i="6"/>
  <c r="O2411" i="4" s="1"/>
  <c r="AQ2412" i="6"/>
  <c r="O2412" i="4" s="1"/>
  <c r="AQ2413" i="6"/>
  <c r="O2413" i="4" s="1"/>
  <c r="AQ2414" i="6"/>
  <c r="O2414" i="4" s="1"/>
  <c r="AQ2415" i="6"/>
  <c r="O2415" i="4" s="1"/>
  <c r="AQ2416" i="6"/>
  <c r="O2416" i="4" s="1"/>
  <c r="AQ2417" i="6"/>
  <c r="O2417" i="4" s="1"/>
  <c r="AQ2418" i="6"/>
  <c r="O2418" i="4" s="1"/>
  <c r="AQ2419" i="6"/>
  <c r="O2419" i="4" s="1"/>
  <c r="AQ2420" i="6"/>
  <c r="O2420" i="4" s="1"/>
  <c r="AQ2421" i="6"/>
  <c r="O2421" i="4" s="1"/>
  <c r="AQ2422" i="6"/>
  <c r="O2422" i="4" s="1"/>
  <c r="AQ2423" i="6"/>
  <c r="O2423" i="4" s="1"/>
  <c r="AQ2424" i="6"/>
  <c r="O2424" i="4" s="1"/>
  <c r="AQ2425" i="6"/>
  <c r="O2425" i="4" s="1"/>
  <c r="AQ2426" i="6"/>
  <c r="O2426" i="4" s="1"/>
  <c r="AQ2427" i="6"/>
  <c r="O2427" i="4" s="1"/>
  <c r="AQ2428" i="6"/>
  <c r="O2428" i="4" s="1"/>
  <c r="AQ2429" i="6"/>
  <c r="O2429" i="4" s="1"/>
  <c r="AQ2430" i="6"/>
  <c r="O2430" i="4" s="1"/>
  <c r="AQ2431" i="6"/>
  <c r="O2431" i="4" s="1"/>
  <c r="AQ2432" i="6"/>
  <c r="O2432" i="4" s="1"/>
  <c r="AQ2433" i="6"/>
  <c r="O2433" i="4" s="1"/>
  <c r="AQ2434" i="6"/>
  <c r="O2434" i="4" s="1"/>
  <c r="AQ2435" i="6"/>
  <c r="O2435" i="4" s="1"/>
  <c r="AQ2436" i="6"/>
  <c r="O2436" i="4" s="1"/>
  <c r="AQ2437" i="6"/>
  <c r="O2437" i="4" s="1"/>
  <c r="AQ2438" i="6"/>
  <c r="O2438" i="4" s="1"/>
  <c r="AQ2439" i="6"/>
  <c r="O2439" i="4" s="1"/>
  <c r="AQ2440" i="6"/>
  <c r="O2440" i="4" s="1"/>
  <c r="AQ2441" i="6"/>
  <c r="O2441" i="4" s="1"/>
  <c r="AQ2442" i="6"/>
  <c r="O2442" i="4" s="1"/>
  <c r="AQ2443" i="6"/>
  <c r="O2443" i="4" s="1"/>
  <c r="AQ2444" i="6"/>
  <c r="O2444" i="4" s="1"/>
  <c r="AQ2445" i="6"/>
  <c r="O2445" i="4" s="1"/>
  <c r="AQ2446" i="6"/>
  <c r="O2446" i="4" s="1"/>
  <c r="AQ2447" i="6"/>
  <c r="O2447" i="4" s="1"/>
  <c r="AQ2448" i="6"/>
  <c r="O2448" i="4" s="1"/>
  <c r="AQ2449" i="6"/>
  <c r="O2449" i="4" s="1"/>
  <c r="AQ2450" i="6"/>
  <c r="O2450" i="4" s="1"/>
  <c r="AQ2451" i="6"/>
  <c r="O2451" i="4" s="1"/>
  <c r="AQ2452" i="6"/>
  <c r="O2452" i="4" s="1"/>
  <c r="AQ2453" i="6"/>
  <c r="O2453" i="4" s="1"/>
  <c r="AQ2454" i="6"/>
  <c r="O2454" i="4" s="1"/>
  <c r="AQ2455" i="6"/>
  <c r="O2455" i="4" s="1"/>
  <c r="AQ2456" i="6"/>
  <c r="O2456" i="4" s="1"/>
  <c r="AQ2457" i="6"/>
  <c r="O2457" i="4" s="1"/>
  <c r="AQ2458" i="6"/>
  <c r="O2458" i="4" s="1"/>
  <c r="AQ2459" i="6"/>
  <c r="O2459" i="4" s="1"/>
  <c r="AQ2460" i="6"/>
  <c r="O2460" i="4" s="1"/>
  <c r="AQ2461" i="6"/>
  <c r="O2461" i="4" s="1"/>
  <c r="AQ2462" i="6"/>
  <c r="O2462" i="4" s="1"/>
  <c r="AQ2463" i="6"/>
  <c r="O2463" i="4" s="1"/>
  <c r="AQ2464" i="6"/>
  <c r="O2464" i="4" s="1"/>
  <c r="AQ2465" i="6"/>
  <c r="O2465" i="4" s="1"/>
  <c r="AQ2466" i="6"/>
  <c r="O2466" i="4" s="1"/>
  <c r="AQ2467" i="6"/>
  <c r="O2467" i="4" s="1"/>
  <c r="AQ2468" i="6"/>
  <c r="O2468" i="4" s="1"/>
  <c r="AQ2469" i="6"/>
  <c r="O2469" i="4" s="1"/>
  <c r="AQ2470" i="6"/>
  <c r="O2470" i="4" s="1"/>
  <c r="AQ2471" i="6"/>
  <c r="O2471" i="4" s="1"/>
  <c r="AQ2472" i="6"/>
  <c r="O2472" i="4" s="1"/>
  <c r="AQ2473" i="6"/>
  <c r="O2473" i="4" s="1"/>
  <c r="AQ2474" i="6"/>
  <c r="O2474" i="4" s="1"/>
  <c r="AQ2475" i="6"/>
  <c r="O2475" i="4" s="1"/>
  <c r="AQ2476" i="6"/>
  <c r="O2476" i="4" s="1"/>
  <c r="AQ2477" i="6"/>
  <c r="O2477" i="4" s="1"/>
  <c r="AQ2478" i="6"/>
  <c r="O2478" i="4" s="1"/>
  <c r="AQ2479" i="6"/>
  <c r="O2479" i="4" s="1"/>
  <c r="AQ2480" i="6"/>
  <c r="O2480" i="4" s="1"/>
  <c r="AQ2481" i="6"/>
  <c r="O2481" i="4" s="1"/>
  <c r="AQ2482" i="6"/>
  <c r="O2482" i="4" s="1"/>
  <c r="AQ2483" i="6"/>
  <c r="O2483" i="4" s="1"/>
  <c r="AQ2484" i="6"/>
  <c r="O2484" i="4" s="1"/>
  <c r="AQ2485" i="6"/>
  <c r="O2485" i="4" s="1"/>
  <c r="AQ2486" i="6"/>
  <c r="O2486" i="4" s="1"/>
  <c r="AQ2487" i="6"/>
  <c r="O2487" i="4" s="1"/>
  <c r="AQ2488" i="6"/>
  <c r="O2488" i="4" s="1"/>
  <c r="AQ2489" i="6"/>
  <c r="O2489" i="4" s="1"/>
  <c r="AQ2490" i="6"/>
  <c r="O2490" i="4" s="1"/>
  <c r="AQ2491" i="6"/>
  <c r="O2491" i="4" s="1"/>
  <c r="AQ2492" i="6"/>
  <c r="O2492" i="4" s="1"/>
  <c r="AQ2493" i="6"/>
  <c r="O2493" i="4" s="1"/>
  <c r="AQ2494" i="6"/>
  <c r="O2494" i="4" s="1"/>
  <c r="AQ2495" i="6"/>
  <c r="O2495" i="4" s="1"/>
  <c r="AQ2496" i="6"/>
  <c r="O2496" i="4" s="1"/>
  <c r="AQ2497" i="6"/>
  <c r="O2497" i="4" s="1"/>
  <c r="AQ2498" i="6"/>
  <c r="O2498" i="4" s="1"/>
  <c r="AQ2499" i="6"/>
  <c r="O2499" i="4" s="1"/>
  <c r="AQ2500" i="6"/>
  <c r="O2500" i="4" s="1"/>
  <c r="AQ2501" i="6"/>
  <c r="O2501" i="4" s="1"/>
  <c r="AQ2502" i="6"/>
  <c r="O2502" i="4" s="1"/>
  <c r="AQ2503" i="6"/>
  <c r="O2503" i="4" s="1"/>
  <c r="AQ2504" i="6"/>
  <c r="O2504" i="4" s="1"/>
  <c r="AQ2505" i="6"/>
  <c r="O2505" i="4" s="1"/>
  <c r="AQ2506" i="6"/>
  <c r="O2506" i="4" s="1"/>
  <c r="AQ2507" i="6"/>
  <c r="O2507" i="4" s="1"/>
  <c r="AQ2508" i="6"/>
  <c r="O2508" i="4" s="1"/>
  <c r="AQ2509" i="6"/>
  <c r="O2509" i="4" s="1"/>
  <c r="AQ2510" i="6"/>
  <c r="O2510" i="4" s="1"/>
  <c r="AQ2511" i="6"/>
  <c r="O2511" i="4" s="1"/>
  <c r="AQ2512" i="6"/>
  <c r="O2512" i="4" s="1"/>
  <c r="AQ2513" i="6"/>
  <c r="O2513" i="4" s="1"/>
  <c r="AQ2514" i="6"/>
  <c r="O2514" i="4" s="1"/>
  <c r="AQ2515" i="6"/>
  <c r="O2515" i="4" s="1"/>
  <c r="AQ2516" i="6"/>
  <c r="O2516" i="4" s="1"/>
  <c r="AQ2517" i="6"/>
  <c r="O2517" i="4" s="1"/>
  <c r="AQ2518" i="6"/>
  <c r="O2518" i="4" s="1"/>
  <c r="AQ2519" i="6"/>
  <c r="O2519" i="4" s="1"/>
  <c r="AQ2520" i="6"/>
  <c r="O2520" i="4" s="1"/>
  <c r="AQ2521" i="6"/>
  <c r="O2521" i="4" s="1"/>
  <c r="AQ2522" i="6"/>
  <c r="O2522" i="4" s="1"/>
  <c r="AQ2523" i="6"/>
  <c r="O2523" i="4" s="1"/>
  <c r="AQ2524" i="6"/>
  <c r="O2524" i="4" s="1"/>
  <c r="AQ2525" i="6"/>
  <c r="O2525" i="4" s="1"/>
  <c r="AQ2526" i="6"/>
  <c r="O2526" i="4" s="1"/>
  <c r="AQ2527" i="6"/>
  <c r="O2527" i="4" s="1"/>
  <c r="AQ2528" i="6"/>
  <c r="O2528" i="4" s="1"/>
  <c r="AQ2529" i="6"/>
  <c r="O2529" i="4" s="1"/>
  <c r="AQ2530" i="6"/>
  <c r="O2530" i="4" s="1"/>
  <c r="AQ2531" i="6"/>
  <c r="O2531" i="4" s="1"/>
  <c r="AQ2532" i="6"/>
  <c r="O2532" i="4" s="1"/>
  <c r="AQ2533" i="6"/>
  <c r="O2533" i="4" s="1"/>
  <c r="AQ2534" i="6"/>
  <c r="O2534" i="4" s="1"/>
  <c r="AQ2535" i="6"/>
  <c r="O2535" i="4" s="1"/>
  <c r="AQ2536" i="6"/>
  <c r="O2536" i="4" s="1"/>
  <c r="AQ2537" i="6"/>
  <c r="O2537" i="4" s="1"/>
  <c r="AQ2538" i="6"/>
  <c r="O2538" i="4" s="1"/>
  <c r="AQ2539" i="6"/>
  <c r="O2539" i="4" s="1"/>
  <c r="AQ2540" i="6"/>
  <c r="O2540" i="4" s="1"/>
  <c r="AQ2541" i="6"/>
  <c r="O2541" i="4" s="1"/>
  <c r="AQ2542" i="6"/>
  <c r="O2542" i="4" s="1"/>
  <c r="AQ2543" i="6"/>
  <c r="O2543" i="4" s="1"/>
  <c r="AQ2544" i="6"/>
  <c r="O2544" i="4" s="1"/>
  <c r="AQ2545" i="6"/>
  <c r="O2545" i="4" s="1"/>
  <c r="AQ2546" i="6"/>
  <c r="O2546" i="4" s="1"/>
  <c r="AQ2547" i="6"/>
  <c r="O2547" i="4" s="1"/>
  <c r="AQ2548" i="6"/>
  <c r="O2548" i="4" s="1"/>
  <c r="AQ2549" i="6"/>
  <c r="O2549" i="4" s="1"/>
  <c r="AQ2550" i="6"/>
  <c r="O2550" i="4" s="1"/>
  <c r="AQ2551" i="6"/>
  <c r="O2551" i="4" s="1"/>
  <c r="AQ2552" i="6"/>
  <c r="O2552" i="4" s="1"/>
  <c r="AQ2553" i="6"/>
  <c r="O2553" i="4" s="1"/>
  <c r="AQ2554" i="6"/>
  <c r="O2554" i="4" s="1"/>
  <c r="AQ2555" i="6"/>
  <c r="O2555" i="4" s="1"/>
  <c r="AQ2556" i="6"/>
  <c r="O2556" i="4" s="1"/>
  <c r="AQ2557" i="6"/>
  <c r="O2557" i="4" s="1"/>
  <c r="AQ2558" i="6"/>
  <c r="O2558" i="4" s="1"/>
  <c r="AQ2559" i="6"/>
  <c r="O2559" i="4" s="1"/>
  <c r="AQ2560" i="6"/>
  <c r="O2560" i="4" s="1"/>
  <c r="AQ2561" i="6"/>
  <c r="O2561" i="4" s="1"/>
  <c r="AQ2562" i="6"/>
  <c r="O2562" i="4" s="1"/>
  <c r="AQ2563" i="6"/>
  <c r="O2563" i="4" s="1"/>
  <c r="AQ2564" i="6"/>
  <c r="O2564" i="4" s="1"/>
  <c r="AQ2565" i="6"/>
  <c r="O2565" i="4" s="1"/>
  <c r="AQ2566" i="6"/>
  <c r="O2566" i="4" s="1"/>
  <c r="AQ2567" i="6"/>
  <c r="O2567" i="4" s="1"/>
  <c r="AQ2568" i="6"/>
  <c r="O2568" i="4" s="1"/>
  <c r="AQ2569" i="6"/>
  <c r="O2569" i="4" s="1"/>
  <c r="AQ2570" i="6"/>
  <c r="O2570" i="4" s="1"/>
  <c r="AQ2571" i="6"/>
  <c r="O2571" i="4" s="1"/>
  <c r="AQ2572" i="6"/>
  <c r="O2572" i="4" s="1"/>
  <c r="AQ2573" i="6"/>
  <c r="O2573" i="4" s="1"/>
  <c r="AQ2574" i="6"/>
  <c r="O2574" i="4" s="1"/>
  <c r="AQ2575" i="6"/>
  <c r="O2575" i="4" s="1"/>
  <c r="AQ2576" i="6"/>
  <c r="O2576" i="4" s="1"/>
  <c r="AQ2577" i="6"/>
  <c r="O2577" i="4" s="1"/>
  <c r="AQ2578" i="6"/>
  <c r="O2578" i="4" s="1"/>
  <c r="AQ2579" i="6"/>
  <c r="O2579" i="4" s="1"/>
  <c r="AQ2580" i="6"/>
  <c r="O2580" i="4" s="1"/>
  <c r="AQ2581" i="6"/>
  <c r="O2581" i="4" s="1"/>
  <c r="AQ2582" i="6"/>
  <c r="O2582" i="4" s="1"/>
  <c r="AQ2583" i="6"/>
  <c r="O2583" i="4" s="1"/>
  <c r="AQ2584" i="6"/>
  <c r="O2584" i="4" s="1"/>
  <c r="AQ2585" i="6"/>
  <c r="O2585" i="4" s="1"/>
  <c r="AQ2586" i="6"/>
  <c r="O2586" i="4" s="1"/>
  <c r="AQ2587" i="6"/>
  <c r="O2587" i="4" s="1"/>
  <c r="AQ2588" i="6"/>
  <c r="O2588" i="4" s="1"/>
  <c r="AQ2589" i="6"/>
  <c r="O2589" i="4" s="1"/>
  <c r="AQ2590" i="6"/>
  <c r="O2590" i="4" s="1"/>
  <c r="AQ2591" i="6"/>
  <c r="O2591" i="4" s="1"/>
  <c r="AQ2592" i="6"/>
  <c r="O2592" i="4" s="1"/>
  <c r="AQ2593" i="6"/>
  <c r="O2593" i="4" s="1"/>
  <c r="AQ2594" i="6"/>
  <c r="O2594" i="4" s="1"/>
  <c r="AQ2595" i="6"/>
  <c r="O2595" i="4" s="1"/>
  <c r="AQ2596" i="6"/>
  <c r="O2596" i="4" s="1"/>
  <c r="AQ2597" i="6"/>
  <c r="O2597" i="4" s="1"/>
  <c r="AQ2598" i="6"/>
  <c r="O2598" i="4" s="1"/>
  <c r="AQ2599" i="6"/>
  <c r="O2599" i="4" s="1"/>
  <c r="AQ2600" i="6"/>
  <c r="O2600" i="4" s="1"/>
  <c r="AQ2601" i="6"/>
  <c r="O2601" i="4" s="1"/>
  <c r="AQ2602" i="6"/>
  <c r="O2602" i="4" s="1"/>
  <c r="AQ2603" i="6"/>
  <c r="O2603" i="4" s="1"/>
  <c r="AQ2604" i="6"/>
  <c r="O2604" i="4" s="1"/>
  <c r="AQ2605" i="6"/>
  <c r="O2605" i="4" s="1"/>
  <c r="AQ2606" i="6"/>
  <c r="O2606" i="4" s="1"/>
  <c r="AQ2607" i="6"/>
  <c r="O2607" i="4" s="1"/>
  <c r="AQ2608" i="6"/>
  <c r="O2608" i="4" s="1"/>
  <c r="AQ2609" i="6"/>
  <c r="O2609" i="4" s="1"/>
  <c r="AQ2610" i="6"/>
  <c r="O2610" i="4" s="1"/>
  <c r="AQ2611" i="6"/>
  <c r="O2611" i="4" s="1"/>
  <c r="AQ2612" i="6"/>
  <c r="O2612" i="4" s="1"/>
  <c r="AQ2613" i="6"/>
  <c r="O2613" i="4" s="1"/>
  <c r="AQ2614" i="6"/>
  <c r="O2614" i="4" s="1"/>
  <c r="AQ2615" i="6"/>
  <c r="O2615" i="4" s="1"/>
  <c r="AQ2616" i="6"/>
  <c r="O2616" i="4" s="1"/>
  <c r="AQ2617" i="6"/>
  <c r="O2617" i="4" s="1"/>
  <c r="AQ2618" i="6"/>
  <c r="O2618" i="4" s="1"/>
  <c r="AQ2619" i="6"/>
  <c r="O2619" i="4" s="1"/>
  <c r="AQ2620" i="6"/>
  <c r="O2620" i="4" s="1"/>
  <c r="AQ2621" i="6"/>
  <c r="O2621" i="4" s="1"/>
  <c r="AQ2622" i="6"/>
  <c r="O2622" i="4" s="1"/>
  <c r="AQ2623" i="6"/>
  <c r="O2623" i="4" s="1"/>
  <c r="AQ2624" i="6"/>
  <c r="O2624" i="4" s="1"/>
  <c r="AQ2625" i="6"/>
  <c r="O2625" i="4" s="1"/>
  <c r="AQ2626" i="6"/>
  <c r="O2626" i="4" s="1"/>
  <c r="AQ2627" i="6"/>
  <c r="O2627" i="4" s="1"/>
  <c r="AQ2628" i="6"/>
  <c r="O2628" i="4" s="1"/>
  <c r="AQ2629" i="6"/>
  <c r="O2629" i="4" s="1"/>
  <c r="AQ2630" i="6"/>
  <c r="O2630" i="4" s="1"/>
  <c r="AQ2631" i="6"/>
  <c r="O2631" i="4" s="1"/>
  <c r="AQ2632" i="6"/>
  <c r="O2632" i="4" s="1"/>
  <c r="AQ2633" i="6"/>
  <c r="O2633" i="4" s="1"/>
  <c r="AQ2634" i="6"/>
  <c r="O2634" i="4" s="1"/>
  <c r="AQ2635" i="6"/>
  <c r="O2635" i="4" s="1"/>
  <c r="AQ2636" i="6"/>
  <c r="O2636" i="4" s="1"/>
  <c r="AQ2637" i="6"/>
  <c r="O2637" i="4" s="1"/>
  <c r="AQ2638" i="6"/>
  <c r="O2638" i="4" s="1"/>
  <c r="AQ2639" i="6"/>
  <c r="O2639" i="4" s="1"/>
  <c r="AQ2640" i="6"/>
  <c r="O2640" i="4" s="1"/>
  <c r="AQ2641" i="6"/>
  <c r="O2641" i="4" s="1"/>
  <c r="AQ2642" i="6"/>
  <c r="O2642" i="4" s="1"/>
  <c r="AQ2643" i="6"/>
  <c r="O2643" i="4" s="1"/>
  <c r="AQ2644" i="6"/>
  <c r="O2644" i="4" s="1"/>
  <c r="AQ2645" i="6"/>
  <c r="O2645" i="4" s="1"/>
  <c r="AQ2646" i="6"/>
  <c r="O2646" i="4" s="1"/>
  <c r="AQ2647" i="6"/>
  <c r="O2647" i="4" s="1"/>
  <c r="AQ2648" i="6"/>
  <c r="O2648" i="4" s="1"/>
  <c r="AQ2649" i="6"/>
  <c r="O2649" i="4" s="1"/>
  <c r="AQ2650" i="6"/>
  <c r="O2650" i="4" s="1"/>
  <c r="AQ2651" i="6"/>
  <c r="O2651" i="4" s="1"/>
  <c r="AQ2652" i="6"/>
  <c r="O2652" i="4" s="1"/>
  <c r="AQ2653" i="6"/>
  <c r="O2653" i="4" s="1"/>
  <c r="AQ2654" i="6"/>
  <c r="O2654" i="4" s="1"/>
  <c r="AQ2655" i="6"/>
  <c r="O2655" i="4" s="1"/>
  <c r="AQ2656" i="6"/>
  <c r="O2656" i="4" s="1"/>
  <c r="AQ2657" i="6"/>
  <c r="O2657" i="4" s="1"/>
  <c r="AQ2658" i="6"/>
  <c r="O2658" i="4" s="1"/>
  <c r="AQ2659" i="6"/>
  <c r="O2659" i="4" s="1"/>
  <c r="AQ2660" i="6"/>
  <c r="O2660" i="4" s="1"/>
  <c r="AQ2661" i="6"/>
  <c r="O2661" i="4" s="1"/>
  <c r="AQ2662" i="6"/>
  <c r="O2662" i="4" s="1"/>
  <c r="AQ2663" i="6"/>
  <c r="O2663" i="4" s="1"/>
  <c r="AQ2664" i="6"/>
  <c r="O2664" i="4" s="1"/>
  <c r="AQ2665" i="6"/>
  <c r="O2665" i="4" s="1"/>
  <c r="AQ2666" i="6"/>
  <c r="O2666" i="4" s="1"/>
  <c r="AQ2667" i="6"/>
  <c r="O2667" i="4" s="1"/>
  <c r="AQ2668" i="6"/>
  <c r="O2668" i="4" s="1"/>
  <c r="AQ2669" i="6"/>
  <c r="O2669" i="4" s="1"/>
  <c r="AQ2670" i="6"/>
  <c r="O2670" i="4" s="1"/>
  <c r="AQ2671" i="6"/>
  <c r="O2671" i="4" s="1"/>
  <c r="AQ2672" i="6"/>
  <c r="O2672" i="4" s="1"/>
  <c r="AQ2673" i="6"/>
  <c r="O2673" i="4" s="1"/>
  <c r="AQ2674" i="6"/>
  <c r="O2674" i="4" s="1"/>
  <c r="AQ2675" i="6"/>
  <c r="O2675" i="4" s="1"/>
  <c r="AQ2676" i="6"/>
  <c r="O2676" i="4" s="1"/>
  <c r="AQ2677" i="6"/>
  <c r="O2677" i="4" s="1"/>
  <c r="AQ2678" i="6"/>
  <c r="O2678" i="4" s="1"/>
  <c r="AQ2679" i="6"/>
  <c r="O2679" i="4" s="1"/>
  <c r="AQ2680" i="6"/>
  <c r="O2680" i="4" s="1"/>
  <c r="AQ2681" i="6"/>
  <c r="O2681" i="4" s="1"/>
  <c r="AQ2682" i="6"/>
  <c r="O2682" i="4" s="1"/>
  <c r="AQ2683" i="6"/>
  <c r="O2683" i="4" s="1"/>
  <c r="AQ2684" i="6"/>
  <c r="O2684" i="4" s="1"/>
  <c r="AQ2685" i="6"/>
  <c r="O2685" i="4" s="1"/>
  <c r="AQ2686" i="6"/>
  <c r="O2686" i="4" s="1"/>
  <c r="AQ2687" i="6"/>
  <c r="O2687" i="4" s="1"/>
  <c r="AQ2688" i="6"/>
  <c r="O2688" i="4" s="1"/>
  <c r="AQ2689" i="6"/>
  <c r="O2689" i="4" s="1"/>
  <c r="AQ2690" i="6"/>
  <c r="O2690" i="4" s="1"/>
  <c r="AQ2691" i="6"/>
  <c r="O2691" i="4" s="1"/>
  <c r="AQ2692" i="6"/>
  <c r="O2692" i="4" s="1"/>
  <c r="AQ2693" i="6"/>
  <c r="O2693" i="4" s="1"/>
  <c r="AQ2694" i="6"/>
  <c r="O2694" i="4" s="1"/>
  <c r="AQ2695" i="6"/>
  <c r="O2695" i="4" s="1"/>
  <c r="AQ2696" i="6"/>
  <c r="O2696" i="4" s="1"/>
  <c r="AQ2697" i="6"/>
  <c r="O2697" i="4" s="1"/>
  <c r="AQ2698" i="6"/>
  <c r="O2698" i="4" s="1"/>
  <c r="AQ2699" i="6"/>
  <c r="O2699" i="4" s="1"/>
  <c r="AQ2700" i="6"/>
  <c r="O2700" i="4" s="1"/>
  <c r="AQ2701" i="6"/>
  <c r="O2701" i="4" s="1"/>
  <c r="AQ2702" i="6"/>
  <c r="O2702" i="4" s="1"/>
  <c r="AQ2703" i="6"/>
  <c r="O2703" i="4" s="1"/>
  <c r="AQ2704" i="6"/>
  <c r="O2704" i="4" s="1"/>
  <c r="AQ2705" i="6"/>
  <c r="O2705" i="4" s="1"/>
  <c r="AQ2706" i="6"/>
  <c r="O2706" i="4" s="1"/>
  <c r="AQ2707" i="6"/>
  <c r="O2707" i="4" s="1"/>
  <c r="AQ2708" i="6"/>
  <c r="O2708" i="4" s="1"/>
  <c r="AQ2709" i="6"/>
  <c r="O2709" i="4" s="1"/>
  <c r="AQ2710" i="6"/>
  <c r="O2710" i="4" s="1"/>
  <c r="AQ2711" i="6"/>
  <c r="O2711" i="4" s="1"/>
  <c r="AQ2712" i="6"/>
  <c r="O2712" i="4" s="1"/>
  <c r="AQ2713" i="6"/>
  <c r="O2713" i="4" s="1"/>
  <c r="AQ2714" i="6"/>
  <c r="O2714" i="4" s="1"/>
  <c r="AQ2715" i="6"/>
  <c r="O2715" i="4" s="1"/>
  <c r="AQ2716" i="6"/>
  <c r="O2716" i="4" s="1"/>
  <c r="AQ2717" i="6"/>
  <c r="O2717" i="4" s="1"/>
  <c r="AQ2718" i="6"/>
  <c r="O2718" i="4" s="1"/>
  <c r="AQ2719" i="6"/>
  <c r="O2719" i="4" s="1"/>
  <c r="AQ2720" i="6"/>
  <c r="O2720" i="4" s="1"/>
  <c r="AQ2721" i="6"/>
  <c r="O2721" i="4" s="1"/>
  <c r="AQ2722" i="6"/>
  <c r="O2722" i="4" s="1"/>
  <c r="AQ2723" i="6"/>
  <c r="O2723" i="4" s="1"/>
  <c r="AQ2724" i="6"/>
  <c r="O2724" i="4" s="1"/>
  <c r="AQ2725" i="6"/>
  <c r="O2725" i="4" s="1"/>
  <c r="AQ2726" i="6"/>
  <c r="O2726" i="4" s="1"/>
  <c r="AQ2727" i="6"/>
  <c r="O2727" i="4" s="1"/>
  <c r="AQ2728" i="6"/>
  <c r="O2728" i="4" s="1"/>
  <c r="AQ2729" i="6"/>
  <c r="O2729" i="4" s="1"/>
  <c r="AQ2730" i="6"/>
  <c r="O2730" i="4" s="1"/>
  <c r="AQ2731" i="6"/>
  <c r="O2731" i="4" s="1"/>
  <c r="AQ2732" i="6"/>
  <c r="O2732" i="4" s="1"/>
  <c r="AQ2733" i="6"/>
  <c r="O2733" i="4" s="1"/>
  <c r="AQ2734" i="6"/>
  <c r="O2734" i="4" s="1"/>
  <c r="AQ2735" i="6"/>
  <c r="O2735" i="4" s="1"/>
  <c r="AQ2736" i="6"/>
  <c r="O2736" i="4" s="1"/>
  <c r="AQ2737" i="6"/>
  <c r="O2737" i="4" s="1"/>
  <c r="AQ2738" i="6"/>
  <c r="O2738" i="4" s="1"/>
  <c r="AQ2739" i="6"/>
  <c r="O2739" i="4" s="1"/>
  <c r="AQ2740" i="6"/>
  <c r="O2740" i="4" s="1"/>
  <c r="AQ2741" i="6"/>
  <c r="O2741" i="4" s="1"/>
  <c r="AQ2742" i="6"/>
  <c r="O2742" i="4" s="1"/>
  <c r="AQ2743" i="6"/>
  <c r="O2743" i="4" s="1"/>
  <c r="AQ2744" i="6"/>
  <c r="O2744" i="4" s="1"/>
  <c r="AQ2745" i="6"/>
  <c r="O2745" i="4" s="1"/>
  <c r="AQ2746" i="6"/>
  <c r="O2746" i="4" s="1"/>
  <c r="AQ2747" i="6"/>
  <c r="O2747" i="4" s="1"/>
  <c r="AQ2748" i="6"/>
  <c r="O2748" i="4" s="1"/>
  <c r="AQ2749" i="6"/>
  <c r="O2749" i="4" s="1"/>
  <c r="AQ2750" i="6"/>
  <c r="O2750" i="4" s="1"/>
  <c r="AQ2751" i="6"/>
  <c r="O2751" i="4" s="1"/>
  <c r="AQ2752" i="6"/>
  <c r="O2752" i="4" s="1"/>
  <c r="AQ2753" i="6"/>
  <c r="O2753" i="4" s="1"/>
  <c r="AQ2754" i="6"/>
  <c r="O2754" i="4" s="1"/>
  <c r="AQ2755" i="6"/>
  <c r="O2755" i="4" s="1"/>
  <c r="AQ2756" i="6"/>
  <c r="O2756" i="4" s="1"/>
  <c r="AQ2757" i="6"/>
  <c r="O2757" i="4" s="1"/>
  <c r="AQ2758" i="6"/>
  <c r="O2758" i="4" s="1"/>
  <c r="AQ2759" i="6"/>
  <c r="O2759" i="4" s="1"/>
  <c r="AQ2760" i="6"/>
  <c r="O2760" i="4" s="1"/>
  <c r="AQ2761" i="6"/>
  <c r="O2761" i="4" s="1"/>
  <c r="AQ2762" i="6"/>
  <c r="O2762" i="4" s="1"/>
  <c r="AQ2763" i="6"/>
  <c r="O2763" i="4" s="1"/>
  <c r="AQ2764" i="6"/>
  <c r="O2764" i="4" s="1"/>
  <c r="AQ2765" i="6"/>
  <c r="O2765" i="4" s="1"/>
  <c r="AQ2766" i="6"/>
  <c r="O2766" i="4" s="1"/>
  <c r="AQ2767" i="6"/>
  <c r="O2767" i="4" s="1"/>
  <c r="AQ2768" i="6"/>
  <c r="O2768" i="4" s="1"/>
  <c r="AQ2769" i="6"/>
  <c r="O2769" i="4" s="1"/>
  <c r="AQ2770" i="6"/>
  <c r="O2770" i="4" s="1"/>
  <c r="AQ2771" i="6"/>
  <c r="O2771" i="4" s="1"/>
  <c r="AQ2772" i="6"/>
  <c r="O2772" i="4" s="1"/>
  <c r="AQ2773" i="6"/>
  <c r="O2773" i="4" s="1"/>
  <c r="AQ2774" i="6"/>
  <c r="O2774" i="4" s="1"/>
  <c r="AQ2775" i="6"/>
  <c r="O2775" i="4" s="1"/>
  <c r="AQ2776" i="6"/>
  <c r="O2776" i="4" s="1"/>
  <c r="AQ2777" i="6"/>
  <c r="O2777" i="4" s="1"/>
  <c r="AQ2778" i="6"/>
  <c r="O2778" i="4" s="1"/>
  <c r="AQ2779" i="6"/>
  <c r="O2779" i="4" s="1"/>
  <c r="AQ2780" i="6"/>
  <c r="O2780" i="4" s="1"/>
  <c r="AQ2781" i="6"/>
  <c r="O2781" i="4" s="1"/>
  <c r="AQ2782" i="6"/>
  <c r="O2782" i="4" s="1"/>
  <c r="AQ2783" i="6"/>
  <c r="O2783" i="4" s="1"/>
  <c r="AQ2784" i="6"/>
  <c r="O2784" i="4" s="1"/>
  <c r="AQ2785" i="6"/>
  <c r="O2785" i="4" s="1"/>
  <c r="AQ2786" i="6"/>
  <c r="O2786" i="4" s="1"/>
  <c r="AQ2787" i="6"/>
  <c r="O2787" i="4" s="1"/>
  <c r="AQ2788" i="6"/>
  <c r="O2788" i="4" s="1"/>
  <c r="AQ2789" i="6"/>
  <c r="O2789" i="4" s="1"/>
  <c r="AQ2790" i="6"/>
  <c r="O2790" i="4" s="1"/>
  <c r="AQ2791" i="6"/>
  <c r="O2791" i="4" s="1"/>
  <c r="AQ2792" i="6"/>
  <c r="O2792" i="4" s="1"/>
  <c r="AQ2793" i="6"/>
  <c r="O2793" i="4" s="1"/>
  <c r="AQ2794" i="6"/>
  <c r="O2794" i="4" s="1"/>
  <c r="AQ2795" i="6"/>
  <c r="O2795" i="4" s="1"/>
  <c r="AQ2796" i="6"/>
  <c r="O2796" i="4" s="1"/>
  <c r="AQ2797" i="6"/>
  <c r="O2797" i="4" s="1"/>
  <c r="AQ2798" i="6"/>
  <c r="O2798" i="4" s="1"/>
  <c r="AQ2799" i="6"/>
  <c r="O2799" i="4" s="1"/>
  <c r="AQ2800" i="6"/>
  <c r="O2800" i="4" s="1"/>
  <c r="AQ2801" i="6"/>
  <c r="O2801" i="4" s="1"/>
  <c r="AQ2802" i="6"/>
  <c r="O2802" i="4" s="1"/>
  <c r="AQ2803" i="6"/>
  <c r="O2803" i="4" s="1"/>
  <c r="AQ2804" i="6"/>
  <c r="O2804" i="4" s="1"/>
  <c r="AQ2805" i="6"/>
  <c r="O2805" i="4" s="1"/>
  <c r="AQ2806" i="6"/>
  <c r="O2806" i="4" s="1"/>
  <c r="AQ2807" i="6"/>
  <c r="O2807" i="4" s="1"/>
  <c r="AQ2808" i="6"/>
  <c r="O2808" i="4" s="1"/>
  <c r="AQ2809" i="6"/>
  <c r="O2809" i="4" s="1"/>
  <c r="AQ2810" i="6"/>
  <c r="O2810" i="4" s="1"/>
  <c r="AQ2811" i="6"/>
  <c r="O2811" i="4" s="1"/>
  <c r="AQ2812" i="6"/>
  <c r="O2812" i="4" s="1"/>
  <c r="AQ2813" i="6"/>
  <c r="O2813" i="4" s="1"/>
  <c r="AQ2814" i="6"/>
  <c r="O2814" i="4" s="1"/>
  <c r="AQ2815" i="6"/>
  <c r="O2815" i="4" s="1"/>
  <c r="AQ2816" i="6"/>
  <c r="O2816" i="4" s="1"/>
  <c r="AQ2817" i="6"/>
  <c r="O2817" i="4" s="1"/>
  <c r="AQ2818" i="6"/>
  <c r="O2818" i="4" s="1"/>
  <c r="AQ2819" i="6"/>
  <c r="O2819" i="4" s="1"/>
  <c r="AQ2820" i="6"/>
  <c r="O2820" i="4" s="1"/>
  <c r="AQ2821" i="6"/>
  <c r="O2821" i="4" s="1"/>
  <c r="AQ2822" i="6"/>
  <c r="O2822" i="4" s="1"/>
  <c r="AQ2823" i="6"/>
  <c r="O2823" i="4" s="1"/>
  <c r="AQ2824" i="6"/>
  <c r="O2824" i="4" s="1"/>
  <c r="AQ2825" i="6"/>
  <c r="O2825" i="4" s="1"/>
  <c r="AQ2826" i="6"/>
  <c r="O2826" i="4" s="1"/>
  <c r="AQ2827" i="6"/>
  <c r="O2827" i="4" s="1"/>
  <c r="AQ2828" i="6"/>
  <c r="O2828" i="4" s="1"/>
  <c r="AQ2829" i="6"/>
  <c r="O2829" i="4" s="1"/>
  <c r="AQ2830" i="6"/>
  <c r="O2830" i="4" s="1"/>
  <c r="AQ2831" i="6"/>
  <c r="O2831" i="4" s="1"/>
  <c r="AQ2832" i="6"/>
  <c r="O2832" i="4" s="1"/>
  <c r="AQ2833" i="6"/>
  <c r="O2833" i="4" s="1"/>
  <c r="AQ2834" i="6"/>
  <c r="O2834" i="4" s="1"/>
  <c r="AQ2835" i="6"/>
  <c r="O2835" i="4" s="1"/>
  <c r="AQ2836" i="6"/>
  <c r="O2836" i="4" s="1"/>
  <c r="AQ2837" i="6"/>
  <c r="O2837" i="4" s="1"/>
  <c r="AQ2838" i="6"/>
  <c r="O2838" i="4" s="1"/>
  <c r="AQ2839" i="6"/>
  <c r="O2839" i="4" s="1"/>
  <c r="AQ2840" i="6"/>
  <c r="O2840" i="4" s="1"/>
  <c r="AQ2841" i="6"/>
  <c r="O2841" i="4" s="1"/>
  <c r="AQ2842" i="6"/>
  <c r="O2842" i="4" s="1"/>
  <c r="AQ2843" i="6"/>
  <c r="O2843" i="4" s="1"/>
  <c r="AQ2844" i="6"/>
  <c r="O2844" i="4" s="1"/>
  <c r="AQ2845" i="6"/>
  <c r="O2845" i="4" s="1"/>
  <c r="AQ2846" i="6"/>
  <c r="O2846" i="4" s="1"/>
  <c r="AQ2847" i="6"/>
  <c r="O2847" i="4" s="1"/>
  <c r="AQ2848" i="6"/>
  <c r="O2848" i="4" s="1"/>
  <c r="AQ2849" i="6"/>
  <c r="O2849" i="4" s="1"/>
  <c r="AQ2850" i="6"/>
  <c r="O2850" i="4" s="1"/>
  <c r="AQ2851" i="6"/>
  <c r="O2851" i="4" s="1"/>
  <c r="AQ2852" i="6"/>
  <c r="O2852" i="4" s="1"/>
  <c r="AQ2853" i="6"/>
  <c r="O2853" i="4" s="1"/>
  <c r="AQ2854" i="6"/>
  <c r="O2854" i="4" s="1"/>
  <c r="AQ2855" i="6"/>
  <c r="O2855" i="4" s="1"/>
  <c r="AQ2856" i="6"/>
  <c r="O2856" i="4" s="1"/>
  <c r="AQ2857" i="6"/>
  <c r="O2857" i="4" s="1"/>
  <c r="AQ2858" i="6"/>
  <c r="O2858" i="4" s="1"/>
  <c r="AQ2859" i="6"/>
  <c r="O2859" i="4" s="1"/>
  <c r="AQ2860" i="6"/>
  <c r="O2860" i="4" s="1"/>
  <c r="AQ2861" i="6"/>
  <c r="O2861" i="4" s="1"/>
  <c r="AQ2862" i="6"/>
  <c r="O2862" i="4" s="1"/>
  <c r="AQ2863" i="6"/>
  <c r="O2863" i="4" s="1"/>
  <c r="AQ2864" i="6"/>
  <c r="O2864" i="4" s="1"/>
  <c r="AQ2865" i="6"/>
  <c r="O2865" i="4" s="1"/>
  <c r="AQ2866" i="6"/>
  <c r="O2866" i="4" s="1"/>
  <c r="AQ2867" i="6"/>
  <c r="O2867" i="4" s="1"/>
  <c r="AQ2868" i="6"/>
  <c r="O2868" i="4" s="1"/>
  <c r="AQ2869" i="6"/>
  <c r="O2869" i="4" s="1"/>
  <c r="AQ2870" i="6"/>
  <c r="O2870" i="4" s="1"/>
  <c r="AQ2871" i="6"/>
  <c r="O2871" i="4" s="1"/>
  <c r="AQ2872" i="6"/>
  <c r="O2872" i="4" s="1"/>
  <c r="AQ2873" i="6"/>
  <c r="O2873" i="4" s="1"/>
  <c r="AQ2874" i="6"/>
  <c r="O2874" i="4" s="1"/>
  <c r="AQ2875" i="6"/>
  <c r="O2875" i="4" s="1"/>
  <c r="AQ2876" i="6"/>
  <c r="O2876" i="4" s="1"/>
  <c r="AQ2877" i="6"/>
  <c r="O2877" i="4" s="1"/>
  <c r="AQ2878" i="6"/>
  <c r="O2878" i="4" s="1"/>
  <c r="AQ2879" i="6"/>
  <c r="O2879" i="4" s="1"/>
  <c r="AQ2880" i="6"/>
  <c r="O2880" i="4" s="1"/>
  <c r="AQ2881" i="6"/>
  <c r="O2881" i="4" s="1"/>
  <c r="AQ2882" i="6"/>
  <c r="O2882" i="4" s="1"/>
  <c r="AQ2883" i="6"/>
  <c r="O2883" i="4" s="1"/>
  <c r="AQ2884" i="6"/>
  <c r="O2884" i="4" s="1"/>
  <c r="AQ2885" i="6"/>
  <c r="O2885" i="4" s="1"/>
  <c r="AQ2886" i="6"/>
  <c r="O2886" i="4" s="1"/>
  <c r="AQ2887" i="6"/>
  <c r="O2887" i="4" s="1"/>
  <c r="AQ2888" i="6"/>
  <c r="O2888" i="4" s="1"/>
  <c r="AQ2889" i="6"/>
  <c r="O2889" i="4" s="1"/>
  <c r="AQ2890" i="6"/>
  <c r="O2890" i="4" s="1"/>
  <c r="AQ2891" i="6"/>
  <c r="O2891" i="4" s="1"/>
  <c r="AQ2892" i="6"/>
  <c r="O2892" i="4" s="1"/>
  <c r="AQ2893" i="6"/>
  <c r="O2893" i="4" s="1"/>
  <c r="AQ2894" i="6"/>
  <c r="O2894" i="4" s="1"/>
  <c r="AQ2895" i="6"/>
  <c r="O2895" i="4" s="1"/>
  <c r="AQ2896" i="6"/>
  <c r="O2896" i="4" s="1"/>
  <c r="AQ2897" i="6"/>
  <c r="O2897" i="4" s="1"/>
  <c r="AQ2898" i="6"/>
  <c r="O2898" i="4" s="1"/>
  <c r="AQ2899" i="6"/>
  <c r="O2899" i="4" s="1"/>
  <c r="AQ2900" i="6"/>
  <c r="O2900" i="4" s="1"/>
  <c r="AQ2901" i="6"/>
  <c r="O2901" i="4" s="1"/>
  <c r="AQ2902" i="6"/>
  <c r="O2902" i="4" s="1"/>
  <c r="AQ2903" i="6"/>
  <c r="O2903" i="4" s="1"/>
  <c r="AQ2904" i="6"/>
  <c r="O2904" i="4" s="1"/>
  <c r="AQ2905" i="6"/>
  <c r="O2905" i="4" s="1"/>
  <c r="AQ2906" i="6"/>
  <c r="O2906" i="4" s="1"/>
  <c r="AQ2907" i="6"/>
  <c r="O2907" i="4" s="1"/>
  <c r="AQ2908" i="6"/>
  <c r="O2908" i="4" s="1"/>
  <c r="AQ2909" i="6"/>
  <c r="O2909" i="4" s="1"/>
  <c r="AQ2910" i="6"/>
  <c r="O2910" i="4" s="1"/>
  <c r="AQ2911" i="6"/>
  <c r="O2911" i="4" s="1"/>
  <c r="AQ2912" i="6"/>
  <c r="O2912" i="4" s="1"/>
  <c r="AQ2913" i="6"/>
  <c r="O2913" i="4" s="1"/>
  <c r="AQ2914" i="6"/>
  <c r="O2914" i="4" s="1"/>
  <c r="AQ2915" i="6"/>
  <c r="O2915" i="4" s="1"/>
  <c r="AQ2916" i="6"/>
  <c r="O2916" i="4" s="1"/>
  <c r="AQ2917" i="6"/>
  <c r="O2917" i="4" s="1"/>
  <c r="AQ2918" i="6"/>
  <c r="O2918" i="4" s="1"/>
  <c r="AQ2919" i="6"/>
  <c r="O2919" i="4" s="1"/>
  <c r="AQ2920" i="6"/>
  <c r="O2920" i="4" s="1"/>
  <c r="AQ2921" i="6"/>
  <c r="O2921" i="4" s="1"/>
  <c r="AQ2922" i="6"/>
  <c r="O2922" i="4" s="1"/>
  <c r="AQ2923" i="6"/>
  <c r="O2923" i="4" s="1"/>
  <c r="AQ2924" i="6"/>
  <c r="O2924" i="4" s="1"/>
  <c r="AQ2925" i="6"/>
  <c r="O2925" i="4" s="1"/>
  <c r="AQ2926" i="6"/>
  <c r="O2926" i="4" s="1"/>
  <c r="AQ2927" i="6"/>
  <c r="O2927" i="4" s="1"/>
  <c r="AQ2928" i="6"/>
  <c r="O2928" i="4" s="1"/>
  <c r="AQ2929" i="6"/>
  <c r="O2929" i="4" s="1"/>
  <c r="AQ2930" i="6"/>
  <c r="O2930" i="4" s="1"/>
  <c r="AQ2931" i="6"/>
  <c r="O2931" i="4" s="1"/>
  <c r="AQ2932" i="6"/>
  <c r="O2932" i="4" s="1"/>
  <c r="AQ2933" i="6"/>
  <c r="O2933" i="4" s="1"/>
  <c r="AQ2934" i="6"/>
  <c r="O2934" i="4" s="1"/>
  <c r="AQ2935" i="6"/>
  <c r="O2935" i="4" s="1"/>
  <c r="AQ2936" i="6"/>
  <c r="O2936" i="4" s="1"/>
  <c r="AQ2937" i="6"/>
  <c r="O2937" i="4" s="1"/>
  <c r="AQ2938" i="6"/>
  <c r="O2938" i="4" s="1"/>
  <c r="AQ2939" i="6"/>
  <c r="O2939" i="4" s="1"/>
  <c r="AQ2940" i="6"/>
  <c r="O2940" i="4" s="1"/>
  <c r="AQ2941" i="6"/>
  <c r="O2941" i="4" s="1"/>
  <c r="AQ2942" i="6"/>
  <c r="O2942" i="4" s="1"/>
  <c r="AQ2943" i="6"/>
  <c r="O2943" i="4" s="1"/>
  <c r="AQ2944" i="6"/>
  <c r="O2944" i="4" s="1"/>
  <c r="AQ2945" i="6"/>
  <c r="O2945" i="4" s="1"/>
  <c r="AQ2946" i="6"/>
  <c r="O2946" i="4" s="1"/>
  <c r="AQ2947" i="6"/>
  <c r="O2947" i="4" s="1"/>
  <c r="AQ2948" i="6"/>
  <c r="O2948" i="4" s="1"/>
  <c r="AQ2949" i="6"/>
  <c r="O2949" i="4" s="1"/>
  <c r="AQ2950" i="6"/>
  <c r="O2950" i="4" s="1"/>
  <c r="AQ2951" i="6"/>
  <c r="O2951" i="4" s="1"/>
  <c r="AQ2952" i="6"/>
  <c r="O2952" i="4" s="1"/>
  <c r="AQ2953" i="6"/>
  <c r="O2953" i="4" s="1"/>
  <c r="AQ2954" i="6"/>
  <c r="O2954" i="4" s="1"/>
  <c r="AQ2955" i="6"/>
  <c r="O2955" i="4" s="1"/>
  <c r="AQ2956" i="6"/>
  <c r="O2956" i="4" s="1"/>
  <c r="AQ2957" i="6"/>
  <c r="O2957" i="4" s="1"/>
  <c r="AQ2958" i="6"/>
  <c r="O2958" i="4" s="1"/>
  <c r="AQ2959" i="6"/>
  <c r="O2959" i="4" s="1"/>
  <c r="AQ2960" i="6"/>
  <c r="O2960" i="4" s="1"/>
  <c r="AQ2961" i="6"/>
  <c r="O2961" i="4" s="1"/>
  <c r="AQ2962" i="6"/>
  <c r="O2962" i="4" s="1"/>
  <c r="AQ2963" i="6"/>
  <c r="O2963" i="4" s="1"/>
  <c r="AQ2964" i="6"/>
  <c r="O2964" i="4" s="1"/>
  <c r="AQ2965" i="6"/>
  <c r="O2965" i="4" s="1"/>
  <c r="AQ2966" i="6"/>
  <c r="O2966" i="4" s="1"/>
  <c r="AQ2967" i="6"/>
  <c r="O2967" i="4" s="1"/>
  <c r="AQ2968" i="6"/>
  <c r="O2968" i="4" s="1"/>
  <c r="AQ2969" i="6"/>
  <c r="O2969" i="4" s="1"/>
  <c r="AQ2970" i="6"/>
  <c r="O2970" i="4" s="1"/>
  <c r="AQ2971" i="6"/>
  <c r="O2971" i="4" s="1"/>
  <c r="AQ2972" i="6"/>
  <c r="O2972" i="4" s="1"/>
  <c r="AP1" i="6" a="1"/>
  <c r="AP1" i="6" s="1"/>
  <c r="O1" i="4" l="1" a="1"/>
  <c r="O1" i="4" s="1"/>
  <c r="H1" i="4" a="1"/>
  <c r="H1" i="4" s="1"/>
  <c r="F3" i="7"/>
  <c r="F4" i="7"/>
  <c r="G4" i="7" s="1"/>
  <c r="F5" i="7"/>
  <c r="G5" i="7" s="1"/>
  <c r="F6" i="7"/>
  <c r="G6" i="7" s="1"/>
  <c r="F7" i="7"/>
  <c r="G7" i="7" s="1"/>
  <c r="F8" i="7"/>
  <c r="G8" i="7" s="1"/>
  <c r="F9" i="7"/>
  <c r="G9" i="7" s="1"/>
  <c r="F10" i="7"/>
  <c r="G10" i="7" s="1"/>
  <c r="F11" i="7"/>
  <c r="G11" i="7" s="1"/>
  <c r="F12" i="7"/>
  <c r="G12" i="7" s="1"/>
  <c r="F13" i="7"/>
  <c r="G13" i="7" s="1"/>
  <c r="F14" i="7"/>
  <c r="G14" i="7" s="1"/>
  <c r="F15" i="7"/>
  <c r="G15" i="7" s="1"/>
  <c r="F16" i="7"/>
  <c r="G16" i="7" s="1"/>
  <c r="F17" i="7"/>
  <c r="G17" i="7" s="1"/>
  <c r="F18" i="7"/>
  <c r="G18" i="7" s="1"/>
  <c r="F19" i="7"/>
  <c r="G19" i="7" s="1"/>
  <c r="F20" i="7"/>
  <c r="G20" i="7" s="1"/>
  <c r="F21" i="7"/>
  <c r="G21" i="7" s="1"/>
  <c r="F22" i="7"/>
  <c r="G22" i="7" s="1"/>
  <c r="F23" i="7"/>
  <c r="G23" i="7" s="1"/>
  <c r="F24" i="7"/>
  <c r="G24" i="7" s="1"/>
  <c r="F25" i="7"/>
  <c r="G25" i="7" s="1"/>
  <c r="F26" i="7"/>
  <c r="G26" i="7" s="1"/>
  <c r="F27" i="7"/>
  <c r="G27" i="7" s="1"/>
  <c r="F28" i="7"/>
  <c r="G28" i="7" s="1"/>
  <c r="F29" i="7"/>
  <c r="G29" i="7" s="1"/>
  <c r="F30" i="7"/>
  <c r="G30" i="7" s="1"/>
  <c r="F31" i="7"/>
  <c r="G31" i="7" s="1"/>
  <c r="F32" i="7"/>
  <c r="G32" i="7" s="1"/>
  <c r="F33" i="7"/>
  <c r="G33" i="7" s="1"/>
  <c r="F34" i="7"/>
  <c r="G34" i="7" s="1"/>
  <c r="F35" i="7"/>
  <c r="G35" i="7" s="1"/>
  <c r="F36" i="7"/>
  <c r="G36" i="7" s="1"/>
  <c r="F37" i="7"/>
  <c r="G37" i="7" s="1"/>
  <c r="F38" i="7"/>
  <c r="G38" i="7" s="1"/>
  <c r="F39" i="7"/>
  <c r="G39" i="7" s="1"/>
  <c r="F40" i="7"/>
  <c r="G40" i="7" s="1"/>
  <c r="F41" i="7"/>
  <c r="G41" i="7" s="1"/>
  <c r="F42" i="7"/>
  <c r="G42" i="7" s="1"/>
  <c r="F43" i="7"/>
  <c r="G43" i="7" s="1"/>
  <c r="F44" i="7"/>
  <c r="G44" i="7" s="1"/>
  <c r="F45" i="7"/>
  <c r="G45" i="7" s="1"/>
  <c r="F46" i="7"/>
  <c r="G46" i="7" s="1"/>
  <c r="F47" i="7"/>
  <c r="G47" i="7" s="1"/>
  <c r="F48" i="7"/>
  <c r="G48" i="7" s="1"/>
  <c r="F49" i="7"/>
  <c r="G49" i="7" s="1"/>
  <c r="F50" i="7"/>
  <c r="G50" i="7" s="1"/>
  <c r="F51" i="7"/>
  <c r="G51" i="7" s="1"/>
  <c r="F52" i="7"/>
  <c r="G52" i="7" s="1"/>
  <c r="F53" i="7"/>
  <c r="G53" i="7" s="1"/>
  <c r="F54" i="7"/>
  <c r="G54" i="7" s="1"/>
  <c r="F55" i="7"/>
  <c r="G55" i="7" s="1"/>
  <c r="F56" i="7"/>
  <c r="G56" i="7" s="1"/>
  <c r="F57" i="7"/>
  <c r="G57" i="7" s="1"/>
  <c r="F58" i="7"/>
  <c r="G58" i="7" s="1"/>
  <c r="F59" i="7"/>
  <c r="G59" i="7" s="1"/>
  <c r="F60" i="7"/>
  <c r="G60" i="7" s="1"/>
  <c r="F61" i="7"/>
  <c r="G61" i="7" s="1"/>
  <c r="F62" i="7"/>
  <c r="G62" i="7" s="1"/>
  <c r="F63" i="7"/>
  <c r="G63" i="7" s="1"/>
  <c r="F64" i="7"/>
  <c r="G64" i="7" s="1"/>
  <c r="F65" i="7"/>
  <c r="G65" i="7" s="1"/>
  <c r="F66" i="7"/>
  <c r="G66" i="7" s="1"/>
  <c r="F67" i="7"/>
  <c r="G67" i="7" s="1"/>
  <c r="F68" i="7"/>
  <c r="G68" i="7" s="1"/>
  <c r="F69" i="7"/>
  <c r="G69" i="7" s="1"/>
  <c r="F70" i="7"/>
  <c r="G70" i="7" s="1"/>
  <c r="F71" i="7"/>
  <c r="G71" i="7" s="1"/>
  <c r="F72" i="7"/>
  <c r="G72" i="7" s="1"/>
  <c r="F73" i="7"/>
  <c r="G73" i="7" s="1"/>
  <c r="F74" i="7"/>
  <c r="G74" i="7" s="1"/>
  <c r="F75" i="7"/>
  <c r="G75" i="7" s="1"/>
  <c r="F76" i="7"/>
  <c r="G76" i="7" s="1"/>
  <c r="F77" i="7"/>
  <c r="G77" i="7" s="1"/>
  <c r="F78" i="7"/>
  <c r="G78" i="7" s="1"/>
  <c r="F79" i="7"/>
  <c r="G79" i="7" s="1"/>
  <c r="F80" i="7"/>
  <c r="G80" i="7" s="1"/>
  <c r="F81" i="7"/>
  <c r="G81" i="7" s="1"/>
  <c r="F82" i="7"/>
  <c r="G82" i="7" s="1"/>
  <c r="F83" i="7"/>
  <c r="G83" i="7" s="1"/>
  <c r="F84" i="7"/>
  <c r="G84" i="7" s="1"/>
  <c r="F85" i="7"/>
  <c r="G85" i="7" s="1"/>
  <c r="F86" i="7"/>
  <c r="G86" i="7" s="1"/>
  <c r="F87" i="7"/>
  <c r="G87" i="7" s="1"/>
  <c r="F88" i="7"/>
  <c r="G88" i="7" s="1"/>
  <c r="F89" i="7"/>
  <c r="G89" i="7" s="1"/>
  <c r="F90" i="7"/>
  <c r="G90" i="7" s="1"/>
  <c r="F91" i="7"/>
  <c r="G91" i="7" s="1"/>
  <c r="F92" i="7"/>
  <c r="G92" i="7" s="1"/>
  <c r="F93" i="7"/>
  <c r="G93" i="7" s="1"/>
  <c r="F94" i="7"/>
  <c r="G94" i="7" s="1"/>
  <c r="F95" i="7"/>
  <c r="G95" i="7" s="1"/>
  <c r="F96" i="7"/>
  <c r="G96" i="7" s="1"/>
  <c r="F97" i="7"/>
  <c r="G97" i="7" s="1"/>
  <c r="F98" i="7"/>
  <c r="G98" i="7" s="1"/>
  <c r="F99" i="7"/>
  <c r="G99" i="7" s="1"/>
  <c r="F100" i="7"/>
  <c r="G100" i="7" s="1"/>
  <c r="F101" i="7"/>
  <c r="G101" i="7" s="1"/>
  <c r="F102" i="7"/>
  <c r="G102" i="7" s="1"/>
  <c r="F103" i="7"/>
  <c r="G103" i="7" s="1"/>
  <c r="F104" i="7"/>
  <c r="G104" i="7" s="1"/>
  <c r="F105" i="7"/>
  <c r="G105" i="7" s="1"/>
  <c r="F106" i="7"/>
  <c r="G106" i="7" s="1"/>
  <c r="F107" i="7"/>
  <c r="G107" i="7" s="1"/>
  <c r="F108" i="7"/>
  <c r="G108" i="7" s="1"/>
  <c r="F109" i="7"/>
  <c r="G109" i="7" s="1"/>
  <c r="F110" i="7"/>
  <c r="G110" i="7" s="1"/>
  <c r="F111" i="7"/>
  <c r="G111" i="7" s="1"/>
  <c r="F112" i="7"/>
  <c r="G112" i="7" s="1"/>
  <c r="F113" i="7"/>
  <c r="G113" i="7" s="1"/>
  <c r="F114" i="7"/>
  <c r="G114" i="7" s="1"/>
  <c r="F115" i="7"/>
  <c r="G115" i="7" s="1"/>
  <c r="F116" i="7"/>
  <c r="G116" i="7" s="1"/>
  <c r="F117" i="7"/>
  <c r="G117" i="7" s="1"/>
  <c r="F118" i="7"/>
  <c r="G118" i="7" s="1"/>
  <c r="F119" i="7"/>
  <c r="G119" i="7" s="1"/>
  <c r="F120" i="7"/>
  <c r="G120" i="7" s="1"/>
  <c r="F121" i="7"/>
  <c r="G121" i="7" s="1"/>
  <c r="F122" i="7"/>
  <c r="G122" i="7" s="1"/>
  <c r="F123" i="7"/>
  <c r="G123" i="7" s="1"/>
  <c r="F124" i="7"/>
  <c r="G124" i="7" s="1"/>
  <c r="F125" i="7"/>
  <c r="G125" i="7" s="1"/>
  <c r="F126" i="7"/>
  <c r="G126" i="7" s="1"/>
  <c r="F127" i="7"/>
  <c r="G127" i="7" s="1"/>
  <c r="F128" i="7"/>
  <c r="G128" i="7" s="1"/>
  <c r="F129" i="7"/>
  <c r="G129" i="7" s="1"/>
  <c r="F130" i="7"/>
  <c r="G130" i="7" s="1"/>
  <c r="F131" i="7"/>
  <c r="G131" i="7" s="1"/>
  <c r="F132" i="7"/>
  <c r="G132" i="7" s="1"/>
  <c r="F133" i="7"/>
  <c r="G133" i="7" s="1"/>
  <c r="F134" i="7"/>
  <c r="G134" i="7" s="1"/>
  <c r="F135" i="7"/>
  <c r="G135" i="7" s="1"/>
  <c r="F136" i="7"/>
  <c r="G136" i="7" s="1"/>
  <c r="F137" i="7"/>
  <c r="G137" i="7" s="1"/>
  <c r="F138" i="7"/>
  <c r="G138" i="7" s="1"/>
  <c r="F139" i="7"/>
  <c r="G139" i="7" s="1"/>
  <c r="F140" i="7"/>
  <c r="G140" i="7" s="1"/>
  <c r="F141" i="7"/>
  <c r="G141" i="7" s="1"/>
  <c r="F142" i="7"/>
  <c r="G142" i="7" s="1"/>
  <c r="F143" i="7"/>
  <c r="G143" i="7" s="1"/>
  <c r="F144" i="7"/>
  <c r="G144" i="7" s="1"/>
  <c r="F145" i="7"/>
  <c r="G145" i="7" s="1"/>
  <c r="F146" i="7"/>
  <c r="G146" i="7" s="1"/>
  <c r="F147" i="7"/>
  <c r="G147" i="7" s="1"/>
  <c r="F148" i="7"/>
  <c r="G148" i="7" s="1"/>
  <c r="F149" i="7"/>
  <c r="G149" i="7" s="1"/>
  <c r="F150" i="7"/>
  <c r="G150" i="7" s="1"/>
  <c r="F151" i="7"/>
  <c r="G151" i="7" s="1"/>
  <c r="F152" i="7"/>
  <c r="G152" i="7" s="1"/>
  <c r="F153" i="7"/>
  <c r="G153" i="7" s="1"/>
  <c r="F154" i="7"/>
  <c r="G154" i="7" s="1"/>
  <c r="F155" i="7"/>
  <c r="G155" i="7" s="1"/>
  <c r="F156" i="7"/>
  <c r="G156" i="7" s="1"/>
  <c r="F157" i="7"/>
  <c r="G157" i="7" s="1"/>
  <c r="F158" i="7"/>
  <c r="G158" i="7" s="1"/>
  <c r="F159" i="7"/>
  <c r="G159" i="7" s="1"/>
  <c r="F160" i="7"/>
  <c r="G160" i="7" s="1"/>
  <c r="F161" i="7"/>
  <c r="G161" i="7" s="1"/>
  <c r="F162" i="7"/>
  <c r="G162" i="7" s="1"/>
  <c r="F163" i="7"/>
  <c r="G163" i="7" s="1"/>
  <c r="F164" i="7"/>
  <c r="G164" i="7" s="1"/>
  <c r="F165" i="7"/>
  <c r="G165" i="7" s="1"/>
  <c r="F166" i="7"/>
  <c r="G166" i="7" s="1"/>
  <c r="F167" i="7"/>
  <c r="G167" i="7" s="1"/>
  <c r="F168" i="7"/>
  <c r="G168" i="7" s="1"/>
  <c r="F169" i="7"/>
  <c r="G169" i="7" s="1"/>
  <c r="F170" i="7"/>
  <c r="G170" i="7" s="1"/>
  <c r="F171" i="7"/>
  <c r="G171" i="7" s="1"/>
  <c r="F172" i="7"/>
  <c r="G172" i="7" s="1"/>
  <c r="F173" i="7"/>
  <c r="G173" i="7" s="1"/>
  <c r="F174" i="7"/>
  <c r="G174" i="7" s="1"/>
  <c r="F175" i="7"/>
  <c r="G175" i="7" s="1"/>
  <c r="F176" i="7"/>
  <c r="G176" i="7" s="1"/>
  <c r="F177" i="7"/>
  <c r="G177" i="7" s="1"/>
  <c r="F178" i="7"/>
  <c r="G178" i="7" s="1"/>
  <c r="F179" i="7"/>
  <c r="G179" i="7" s="1"/>
  <c r="F180" i="7"/>
  <c r="G180" i="7" s="1"/>
  <c r="F181" i="7"/>
  <c r="G181" i="7" s="1"/>
  <c r="F182" i="7"/>
  <c r="G182" i="7" s="1"/>
  <c r="F183" i="7"/>
  <c r="G183" i="7" s="1"/>
  <c r="F184" i="7"/>
  <c r="G184" i="7" s="1"/>
  <c r="F185" i="7"/>
  <c r="G185" i="7" s="1"/>
  <c r="F186" i="7"/>
  <c r="G186" i="7" s="1"/>
  <c r="F187" i="7"/>
  <c r="G187" i="7" s="1"/>
  <c r="F188" i="7"/>
  <c r="G188" i="7" s="1"/>
  <c r="F189" i="7"/>
  <c r="G189" i="7" s="1"/>
  <c r="F190" i="7"/>
  <c r="G190" i="7" s="1"/>
  <c r="F191" i="7"/>
  <c r="G191" i="7" s="1"/>
  <c r="F192" i="7"/>
  <c r="G192" i="7" s="1"/>
  <c r="F193" i="7"/>
  <c r="G193" i="7" s="1"/>
  <c r="F194" i="7"/>
  <c r="G194" i="7" s="1"/>
  <c r="F195" i="7"/>
  <c r="G195" i="7" s="1"/>
  <c r="F196" i="7"/>
  <c r="G196" i="7" s="1"/>
  <c r="F197" i="7"/>
  <c r="G197" i="7" s="1"/>
  <c r="F198" i="7"/>
  <c r="G198" i="7" s="1"/>
  <c r="F199" i="7"/>
  <c r="G199" i="7" s="1"/>
  <c r="F200" i="7"/>
  <c r="G200" i="7" s="1"/>
  <c r="F201" i="7"/>
  <c r="G201" i="7" s="1"/>
  <c r="F202" i="7"/>
  <c r="G202" i="7" s="1"/>
  <c r="F203" i="7"/>
  <c r="G203" i="7" s="1"/>
  <c r="F204" i="7"/>
  <c r="G204" i="7" s="1"/>
  <c r="F205" i="7"/>
  <c r="G205" i="7" s="1"/>
  <c r="F206" i="7"/>
  <c r="G206" i="7" s="1"/>
  <c r="F207" i="7"/>
  <c r="G207" i="7" s="1"/>
  <c r="F208" i="7"/>
  <c r="G208" i="7" s="1"/>
  <c r="F209" i="7"/>
  <c r="G209" i="7" s="1"/>
  <c r="F210" i="7"/>
  <c r="G210" i="7" s="1"/>
  <c r="F211" i="7"/>
  <c r="G211" i="7" s="1"/>
  <c r="F212" i="7"/>
  <c r="G212" i="7" s="1"/>
  <c r="F213" i="7"/>
  <c r="G213" i="7" s="1"/>
  <c r="F214" i="7"/>
  <c r="G214" i="7" s="1"/>
  <c r="F215" i="7"/>
  <c r="G215" i="7" s="1"/>
  <c r="F216" i="7"/>
  <c r="G216" i="7" s="1"/>
  <c r="F217" i="7"/>
  <c r="G217" i="7" s="1"/>
  <c r="F218" i="7"/>
  <c r="G218" i="7" s="1"/>
  <c r="F219" i="7"/>
  <c r="G219" i="7" s="1"/>
  <c r="F220" i="7"/>
  <c r="G220" i="7" s="1"/>
  <c r="F221" i="7"/>
  <c r="G221" i="7" s="1"/>
  <c r="F222" i="7"/>
  <c r="G222" i="7" s="1"/>
  <c r="F223" i="7"/>
  <c r="G223" i="7" s="1"/>
  <c r="F224" i="7"/>
  <c r="G224" i="7" s="1"/>
  <c r="F225" i="7"/>
  <c r="G225" i="7" s="1"/>
  <c r="F226" i="7"/>
  <c r="G226" i="7" s="1"/>
  <c r="F227" i="7"/>
  <c r="G227" i="7" s="1"/>
  <c r="F228" i="7"/>
  <c r="G228" i="7" s="1"/>
  <c r="F229" i="7"/>
  <c r="G229" i="7" s="1"/>
  <c r="F230" i="7"/>
  <c r="G230" i="7" s="1"/>
  <c r="F231" i="7"/>
  <c r="G231" i="7" s="1"/>
  <c r="F232" i="7"/>
  <c r="G232" i="7" s="1"/>
  <c r="F233" i="7"/>
  <c r="G233" i="7" s="1"/>
  <c r="F234" i="7"/>
  <c r="G234" i="7" s="1"/>
  <c r="F235" i="7"/>
  <c r="G235" i="7" s="1"/>
  <c r="F236" i="7"/>
  <c r="G236" i="7" s="1"/>
  <c r="F237" i="7"/>
  <c r="G237" i="7" s="1"/>
  <c r="F238" i="7"/>
  <c r="G238" i="7" s="1"/>
  <c r="F239" i="7"/>
  <c r="G239" i="7" s="1"/>
  <c r="F240" i="7"/>
  <c r="G240" i="7" s="1"/>
  <c r="F241" i="7"/>
  <c r="G241" i="7" s="1"/>
  <c r="F242" i="7"/>
  <c r="G242" i="7" s="1"/>
  <c r="F243" i="7"/>
  <c r="G243" i="7" s="1"/>
  <c r="F244" i="7"/>
  <c r="G244" i="7" s="1"/>
  <c r="F245" i="7"/>
  <c r="G245" i="7" s="1"/>
  <c r="F246" i="7"/>
  <c r="G246" i="7" s="1"/>
  <c r="F247" i="7"/>
  <c r="G247" i="7" s="1"/>
  <c r="F248" i="7"/>
  <c r="G248" i="7" s="1"/>
  <c r="F249" i="7"/>
  <c r="G249" i="7" s="1"/>
  <c r="F250" i="7"/>
  <c r="G250" i="7" s="1"/>
  <c r="F251" i="7"/>
  <c r="G251" i="7" s="1"/>
  <c r="F252" i="7"/>
  <c r="G252" i="7" s="1"/>
  <c r="F253" i="7"/>
  <c r="G253" i="7" s="1"/>
  <c r="F254" i="7"/>
  <c r="G254" i="7" s="1"/>
  <c r="F255" i="7"/>
  <c r="G255" i="7" s="1"/>
  <c r="F256" i="7"/>
  <c r="G256" i="7" s="1"/>
  <c r="F257" i="7"/>
  <c r="G257" i="7" s="1"/>
  <c r="F258" i="7"/>
  <c r="G258" i="7" s="1"/>
  <c r="F259" i="7"/>
  <c r="G259" i="7" s="1"/>
  <c r="F260" i="7"/>
  <c r="G260" i="7" s="1"/>
  <c r="F261" i="7"/>
  <c r="G261" i="7" s="1"/>
  <c r="F262" i="7"/>
  <c r="G262" i="7" s="1"/>
  <c r="F263" i="7"/>
  <c r="G263" i="7" s="1"/>
  <c r="F264" i="7"/>
  <c r="G264" i="7" s="1"/>
  <c r="F265" i="7"/>
  <c r="G265" i="7" s="1"/>
  <c r="F266" i="7"/>
  <c r="G266" i="7" s="1"/>
  <c r="F267" i="7"/>
  <c r="G267" i="7" s="1"/>
  <c r="F268" i="7"/>
  <c r="G268" i="7" s="1"/>
  <c r="F269" i="7"/>
  <c r="G269" i="7" s="1"/>
  <c r="F270" i="7"/>
  <c r="G270" i="7" s="1"/>
  <c r="F271" i="7"/>
  <c r="G271" i="7" s="1"/>
  <c r="F272" i="7"/>
  <c r="G272" i="7" s="1"/>
  <c r="F273" i="7"/>
  <c r="G273" i="7" s="1"/>
  <c r="F274" i="7"/>
  <c r="G274" i="7" s="1"/>
  <c r="F275" i="7"/>
  <c r="G275" i="7" s="1"/>
  <c r="F276" i="7"/>
  <c r="G276" i="7" s="1"/>
  <c r="F277" i="7"/>
  <c r="G277" i="7" s="1"/>
  <c r="F278" i="7"/>
  <c r="G278" i="7" s="1"/>
  <c r="F279" i="7"/>
  <c r="G279" i="7" s="1"/>
  <c r="F280" i="7"/>
  <c r="G280" i="7" s="1"/>
  <c r="F281" i="7"/>
  <c r="G281" i="7" s="1"/>
  <c r="F282" i="7"/>
  <c r="G282" i="7" s="1"/>
  <c r="F283" i="7"/>
  <c r="G283" i="7" s="1"/>
  <c r="F284" i="7"/>
  <c r="G284" i="7" s="1"/>
  <c r="F285" i="7"/>
  <c r="G285" i="7" s="1"/>
  <c r="F286" i="7"/>
  <c r="G286" i="7" s="1"/>
  <c r="F287" i="7"/>
  <c r="G287" i="7" s="1"/>
  <c r="F288" i="7"/>
  <c r="G288" i="7" s="1"/>
  <c r="F289" i="7"/>
  <c r="G289" i="7" s="1"/>
  <c r="F290" i="7"/>
  <c r="G290" i="7" s="1"/>
  <c r="F291" i="7"/>
  <c r="G291" i="7" s="1"/>
  <c r="F292" i="7"/>
  <c r="G292" i="7" s="1"/>
  <c r="F293" i="7"/>
  <c r="G293" i="7" s="1"/>
  <c r="F294" i="7"/>
  <c r="G294" i="7" s="1"/>
  <c r="F295" i="7"/>
  <c r="G295" i="7" s="1"/>
  <c r="F296" i="7"/>
  <c r="G296" i="7" s="1"/>
  <c r="F297" i="7"/>
  <c r="G297" i="7" s="1"/>
  <c r="F298" i="7"/>
  <c r="G298" i="7" s="1"/>
  <c r="F299" i="7"/>
  <c r="G299" i="7" s="1"/>
  <c r="F300" i="7"/>
  <c r="G300" i="7" s="1"/>
  <c r="F301" i="7"/>
  <c r="G301" i="7" s="1"/>
  <c r="F302" i="7"/>
  <c r="G302" i="7" s="1"/>
  <c r="F303" i="7"/>
  <c r="G303" i="7" s="1"/>
  <c r="F304" i="7"/>
  <c r="G304" i="7" s="1"/>
  <c r="P1" i="4" l="1"/>
  <c r="I3" i="7" a="1"/>
  <c r="I3" i="7" s="1"/>
  <c r="G3" i="7"/>
  <c r="I596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M3255" i="4"/>
  <c r="M3256" i="4"/>
  <c r="M3257" i="4"/>
  <c r="M3258" i="4"/>
  <c r="M3259" i="4"/>
  <c r="M3260" i="4"/>
  <c r="M3261" i="4"/>
  <c r="M3262" i="4"/>
  <c r="M3263" i="4"/>
  <c r="M3264" i="4"/>
  <c r="M3265" i="4"/>
  <c r="M3266" i="4"/>
  <c r="M3267" i="4"/>
  <c r="M3268" i="4"/>
  <c r="M3269" i="4"/>
  <c r="M3270" i="4"/>
  <c r="M3271" i="4"/>
  <c r="M3272" i="4"/>
  <c r="M3273" i="4"/>
  <c r="M3274" i="4"/>
  <c r="M3275" i="4"/>
  <c r="M3276" i="4"/>
  <c r="M3277" i="4"/>
  <c r="M3278" i="4"/>
  <c r="M3279" i="4"/>
  <c r="M3280" i="4"/>
  <c r="M3281" i="4"/>
  <c r="M3282" i="4"/>
  <c r="M3283" i="4"/>
  <c r="M3284" i="4"/>
  <c r="M3285" i="4"/>
  <c r="M3286" i="4"/>
  <c r="M3287" i="4"/>
  <c r="M3288" i="4"/>
  <c r="M3289" i="4"/>
  <c r="M3290" i="4"/>
  <c r="N3255" i="4"/>
  <c r="N3256" i="4"/>
  <c r="N3257" i="4"/>
  <c r="N3258" i="4"/>
  <c r="N3259" i="4"/>
  <c r="N3260" i="4"/>
  <c r="N3261" i="4"/>
  <c r="N3262" i="4"/>
  <c r="N3263" i="4"/>
  <c r="N3264" i="4"/>
  <c r="N3265" i="4"/>
  <c r="N3266" i="4"/>
  <c r="N3267" i="4"/>
  <c r="N3268" i="4"/>
  <c r="N3269" i="4"/>
  <c r="N3270" i="4"/>
  <c r="N3271" i="4"/>
  <c r="N3272" i="4"/>
  <c r="N3273" i="4"/>
  <c r="N3274" i="4"/>
  <c r="N3275" i="4"/>
  <c r="N3276" i="4"/>
  <c r="N3277" i="4"/>
  <c r="N3278" i="4"/>
  <c r="N3279" i="4"/>
  <c r="N3280" i="4"/>
  <c r="N3281" i="4"/>
  <c r="N3282" i="4"/>
  <c r="N3283" i="4"/>
  <c r="N3284" i="4"/>
  <c r="N3285" i="4"/>
  <c r="N3286" i="4"/>
  <c r="N3287" i="4"/>
  <c r="N3288" i="4"/>
  <c r="N3289" i="4"/>
  <c r="N3290" i="4"/>
  <c r="E3" i="6"/>
  <c r="F3" i="6" s="1"/>
  <c r="E4" i="6"/>
  <c r="E5" i="6"/>
  <c r="E6" i="6"/>
  <c r="E7" i="6"/>
  <c r="E8" i="6"/>
  <c r="E9" i="6"/>
  <c r="E10" i="6"/>
  <c r="F10" i="6" s="1"/>
  <c r="G10" i="6" s="1"/>
  <c r="E11" i="6"/>
  <c r="E12" i="6"/>
  <c r="F12" i="6" s="1"/>
  <c r="G12" i="6" s="1"/>
  <c r="E13" i="6"/>
  <c r="F13" i="6" s="1"/>
  <c r="G13" i="6" s="1"/>
  <c r="E14" i="6"/>
  <c r="F14" i="6" s="1"/>
  <c r="G14" i="6" s="1"/>
  <c r="E15" i="6"/>
  <c r="E16" i="6"/>
  <c r="E17" i="6"/>
  <c r="E18" i="6"/>
  <c r="E19" i="6"/>
  <c r="E20" i="6"/>
  <c r="E21" i="6"/>
  <c r="F21" i="6" s="1"/>
  <c r="G21" i="6" s="1"/>
  <c r="E22" i="6"/>
  <c r="F22" i="6" s="1"/>
  <c r="G22" i="6" s="1"/>
  <c r="E23" i="6"/>
  <c r="F23" i="6" s="1"/>
  <c r="G23" i="6" s="1"/>
  <c r="E24" i="6"/>
  <c r="F24" i="6" s="1"/>
  <c r="G24" i="6" s="1"/>
  <c r="E25" i="6"/>
  <c r="F25" i="6" s="1"/>
  <c r="G25" i="6" s="1"/>
  <c r="E26" i="6"/>
  <c r="F26" i="6" s="1"/>
  <c r="G26" i="6" s="1"/>
  <c r="E27" i="6"/>
  <c r="E28" i="6"/>
  <c r="E29" i="6"/>
  <c r="E30" i="6"/>
  <c r="E31" i="6"/>
  <c r="E32" i="6"/>
  <c r="E33" i="6"/>
  <c r="E34" i="6"/>
  <c r="F34" i="6" s="1"/>
  <c r="G34" i="6" s="1"/>
  <c r="E35" i="6"/>
  <c r="F35" i="6" s="1"/>
  <c r="G35" i="6" s="1"/>
  <c r="E36" i="6"/>
  <c r="F36" i="6" s="1"/>
  <c r="G36" i="6" s="1"/>
  <c r="E37" i="6"/>
  <c r="F37" i="6" s="1"/>
  <c r="G37" i="6" s="1"/>
  <c r="E38" i="6"/>
  <c r="F38" i="6" s="1"/>
  <c r="G38" i="6" s="1"/>
  <c r="E39" i="6"/>
  <c r="E40" i="6"/>
  <c r="E41" i="6"/>
  <c r="E42" i="6"/>
  <c r="E43" i="6"/>
  <c r="E44" i="6"/>
  <c r="E45" i="6"/>
  <c r="E46" i="6"/>
  <c r="F46" i="6" s="1"/>
  <c r="G46" i="6" s="1"/>
  <c r="E47" i="6"/>
  <c r="F47" i="6" s="1"/>
  <c r="G47" i="6" s="1"/>
  <c r="E48" i="6"/>
  <c r="E49" i="6"/>
  <c r="F49" i="6" s="1"/>
  <c r="G49" i="6" s="1"/>
  <c r="E50" i="6"/>
  <c r="F50" i="6" s="1"/>
  <c r="G50" i="6" s="1"/>
  <c r="E51" i="6"/>
  <c r="E52" i="6"/>
  <c r="E53" i="6"/>
  <c r="E54" i="6"/>
  <c r="E55" i="6"/>
  <c r="E56" i="6"/>
  <c r="E57" i="6"/>
  <c r="E58" i="6"/>
  <c r="F58" i="6" s="1"/>
  <c r="G58" i="6" s="1"/>
  <c r="E59" i="6"/>
  <c r="E60" i="6"/>
  <c r="F60" i="6" s="1"/>
  <c r="G60" i="6" s="1"/>
  <c r="E61" i="6"/>
  <c r="F61" i="6" s="1"/>
  <c r="G61" i="6" s="1"/>
  <c r="E62" i="6"/>
  <c r="F62" i="6" s="1"/>
  <c r="G62" i="6" s="1"/>
  <c r="E63" i="6"/>
  <c r="E64" i="6"/>
  <c r="E65" i="6"/>
  <c r="E66" i="6"/>
  <c r="E67" i="6"/>
  <c r="E68" i="6"/>
  <c r="E69" i="6"/>
  <c r="F69" i="6" s="1"/>
  <c r="G69" i="6" s="1"/>
  <c r="E70" i="6"/>
  <c r="F70" i="6" s="1"/>
  <c r="G70" i="6" s="1"/>
  <c r="E71" i="6"/>
  <c r="F71" i="6" s="1"/>
  <c r="G71" i="6" s="1"/>
  <c r="E72" i="6"/>
  <c r="F72" i="6" s="1"/>
  <c r="G72" i="6" s="1"/>
  <c r="E73" i="6"/>
  <c r="E74" i="6"/>
  <c r="F74" i="6" s="1"/>
  <c r="G74" i="6" s="1"/>
  <c r="E75" i="6"/>
  <c r="E76" i="6"/>
  <c r="E77" i="6"/>
  <c r="E78" i="6"/>
  <c r="E79" i="6"/>
  <c r="E80" i="6"/>
  <c r="E81" i="6"/>
  <c r="F81" i="6" s="1"/>
  <c r="G81" i="6" s="1"/>
  <c r="E82" i="6"/>
  <c r="E83" i="6"/>
  <c r="F83" i="6" s="1"/>
  <c r="G83" i="6" s="1"/>
  <c r="E84" i="6"/>
  <c r="E85" i="6"/>
  <c r="F85" i="6" s="1"/>
  <c r="G85" i="6" s="1"/>
  <c r="E86" i="6"/>
  <c r="F86" i="6" s="1"/>
  <c r="G86" i="6" s="1"/>
  <c r="E87" i="6"/>
  <c r="E88" i="6"/>
  <c r="E89" i="6"/>
  <c r="E90" i="6"/>
  <c r="E91" i="6"/>
  <c r="E92" i="6"/>
  <c r="E93" i="6"/>
  <c r="F93" i="6" s="1"/>
  <c r="G93" i="6" s="1"/>
  <c r="E94" i="6"/>
  <c r="E95" i="6"/>
  <c r="F95" i="6" s="1"/>
  <c r="G95" i="6" s="1"/>
  <c r="E96" i="6"/>
  <c r="E97" i="6"/>
  <c r="F97" i="6" s="1"/>
  <c r="G97" i="6" s="1"/>
  <c r="E98" i="6"/>
  <c r="F98" i="6" s="1"/>
  <c r="G98" i="6" s="1"/>
  <c r="E99" i="6"/>
  <c r="E100" i="6"/>
  <c r="E101" i="6"/>
  <c r="E102" i="6"/>
  <c r="E103" i="6"/>
  <c r="E104" i="6"/>
  <c r="E105" i="6"/>
  <c r="E106" i="6"/>
  <c r="F106" i="6" s="1"/>
  <c r="G106" i="6" s="1"/>
  <c r="E107" i="6"/>
  <c r="F107" i="6" s="1"/>
  <c r="G107" i="6" s="1"/>
  <c r="E108" i="6"/>
  <c r="F108" i="6" s="1"/>
  <c r="G108" i="6" s="1"/>
  <c r="E109" i="6"/>
  <c r="F109" i="6" s="1"/>
  <c r="G109" i="6" s="1"/>
  <c r="E110" i="6"/>
  <c r="F110" i="6" s="1"/>
  <c r="G110" i="6" s="1"/>
  <c r="E111" i="6"/>
  <c r="E112" i="6"/>
  <c r="E113" i="6"/>
  <c r="E114" i="6"/>
  <c r="E115" i="6"/>
  <c r="E116" i="6"/>
  <c r="E117" i="6"/>
  <c r="F117" i="6" s="1"/>
  <c r="G117" i="6" s="1"/>
  <c r="E118" i="6"/>
  <c r="F118" i="6" s="1"/>
  <c r="G118" i="6" s="1"/>
  <c r="E119" i="6"/>
  <c r="E120" i="6"/>
  <c r="F120" i="6" s="1"/>
  <c r="G120" i="6" s="1"/>
  <c r="E121" i="6"/>
  <c r="F121" i="6" s="1"/>
  <c r="G121" i="6" s="1"/>
  <c r="E122" i="6"/>
  <c r="F122" i="6" s="1"/>
  <c r="G122" i="6" s="1"/>
  <c r="E123" i="6"/>
  <c r="E124" i="6"/>
  <c r="E125" i="6"/>
  <c r="E126" i="6"/>
  <c r="E127" i="6"/>
  <c r="E128" i="6"/>
  <c r="E129" i="6"/>
  <c r="F129" i="6" s="1"/>
  <c r="G129" i="6" s="1"/>
  <c r="E130" i="6"/>
  <c r="F130" i="6" s="1"/>
  <c r="G130" i="6" s="1"/>
  <c r="E131" i="6"/>
  <c r="F131" i="6" s="1"/>
  <c r="G131" i="6" s="1"/>
  <c r="E132" i="6"/>
  <c r="E133" i="6"/>
  <c r="F133" i="6" s="1"/>
  <c r="G133" i="6" s="1"/>
  <c r="E134" i="6"/>
  <c r="F134" i="6" s="1"/>
  <c r="G134" i="6" s="1"/>
  <c r="E135" i="6"/>
  <c r="E136" i="6"/>
  <c r="E137" i="6"/>
  <c r="E138" i="6"/>
  <c r="E139" i="6"/>
  <c r="E140" i="6"/>
  <c r="E141" i="6"/>
  <c r="E142" i="6"/>
  <c r="E143" i="6"/>
  <c r="F143" i="6" s="1"/>
  <c r="G143" i="6" s="1"/>
  <c r="E144" i="6"/>
  <c r="F144" i="6" s="1"/>
  <c r="G144" i="6" s="1"/>
  <c r="E145" i="6"/>
  <c r="F145" i="6" s="1"/>
  <c r="G145" i="6" s="1"/>
  <c r="E146" i="6"/>
  <c r="F146" i="6" s="1"/>
  <c r="G146" i="6" s="1"/>
  <c r="E147" i="6"/>
  <c r="E148" i="6"/>
  <c r="E149" i="6"/>
  <c r="E150" i="6"/>
  <c r="E151" i="6"/>
  <c r="E152" i="6"/>
  <c r="E153" i="6"/>
  <c r="E154" i="6"/>
  <c r="F154" i="6" s="1"/>
  <c r="G154" i="6" s="1"/>
  <c r="E155" i="6"/>
  <c r="F155" i="6" s="1"/>
  <c r="G155" i="6" s="1"/>
  <c r="E156" i="6"/>
  <c r="F156" i="6" s="1"/>
  <c r="G156" i="6" s="1"/>
  <c r="E157" i="6"/>
  <c r="F157" i="6" s="1"/>
  <c r="G157" i="6" s="1"/>
  <c r="E158" i="6"/>
  <c r="F158" i="6" s="1"/>
  <c r="G158" i="6" s="1"/>
  <c r="E159" i="6"/>
  <c r="E160" i="6"/>
  <c r="E161" i="6"/>
  <c r="E162" i="6"/>
  <c r="E163" i="6"/>
  <c r="E164" i="6"/>
  <c r="E165" i="6"/>
  <c r="E166" i="6"/>
  <c r="E167" i="6"/>
  <c r="F167" i="6" s="1"/>
  <c r="G167" i="6" s="1"/>
  <c r="E168" i="6"/>
  <c r="E169" i="6"/>
  <c r="F169" i="6" s="1"/>
  <c r="G169" i="6" s="1"/>
  <c r="E170" i="6"/>
  <c r="F170" i="6" s="1"/>
  <c r="G170" i="6" s="1"/>
  <c r="E171" i="6"/>
  <c r="E172" i="6"/>
  <c r="E173" i="6"/>
  <c r="F173" i="6" s="1"/>
  <c r="G173" i="6" s="1"/>
  <c r="E174" i="6"/>
  <c r="E175" i="6"/>
  <c r="E176" i="6"/>
  <c r="E177" i="6"/>
  <c r="F177" i="6" s="1"/>
  <c r="G177" i="6" s="1"/>
  <c r="E178" i="6"/>
  <c r="F178" i="6" s="1"/>
  <c r="G178" i="6" s="1"/>
  <c r="E179" i="6"/>
  <c r="E180" i="6"/>
  <c r="F180" i="6" s="1"/>
  <c r="G180" i="6" s="1"/>
  <c r="E181" i="6"/>
  <c r="E182" i="6"/>
  <c r="E183" i="6"/>
  <c r="F183" i="6" s="1"/>
  <c r="G183" i="6" s="1"/>
  <c r="E184" i="6"/>
  <c r="F184" i="6" s="1"/>
  <c r="G184" i="6" s="1"/>
  <c r="E185" i="6"/>
  <c r="F185" i="6" s="1"/>
  <c r="G185" i="6" s="1"/>
  <c r="E186" i="6"/>
  <c r="F186" i="6" s="1"/>
  <c r="G186" i="6" s="1"/>
  <c r="E187" i="6"/>
  <c r="F187" i="6" s="1"/>
  <c r="G187" i="6" s="1"/>
  <c r="E188" i="6"/>
  <c r="F188" i="6" s="1"/>
  <c r="G188" i="6" s="1"/>
  <c r="E189" i="6"/>
  <c r="F189" i="6" s="1"/>
  <c r="G189" i="6" s="1"/>
  <c r="E190" i="6"/>
  <c r="F190" i="6" s="1"/>
  <c r="G190" i="6" s="1"/>
  <c r="E191" i="6"/>
  <c r="F191" i="6" s="1"/>
  <c r="G191" i="6" s="1"/>
  <c r="E192" i="6"/>
  <c r="F192" i="6" s="1"/>
  <c r="G192" i="6" s="1"/>
  <c r="E193" i="6"/>
  <c r="F193" i="6" s="1"/>
  <c r="G193" i="6" s="1"/>
  <c r="E194" i="6"/>
  <c r="F194" i="6" s="1"/>
  <c r="G194" i="6" s="1"/>
  <c r="E195" i="6"/>
  <c r="F195" i="6" s="1"/>
  <c r="G195" i="6" s="1"/>
  <c r="E196" i="6"/>
  <c r="F196" i="6" s="1"/>
  <c r="G196" i="6" s="1"/>
  <c r="E197" i="6"/>
  <c r="F197" i="6" s="1"/>
  <c r="G197" i="6" s="1"/>
  <c r="E198" i="6"/>
  <c r="F198" i="6" s="1"/>
  <c r="G198" i="6" s="1"/>
  <c r="E199" i="6"/>
  <c r="F199" i="6" s="1"/>
  <c r="G199" i="6" s="1"/>
  <c r="E200" i="6"/>
  <c r="F200" i="6" s="1"/>
  <c r="G200" i="6" s="1"/>
  <c r="E201" i="6"/>
  <c r="F201" i="6" s="1"/>
  <c r="G201" i="6" s="1"/>
  <c r="E202" i="6"/>
  <c r="F202" i="6" s="1"/>
  <c r="G202" i="6" s="1"/>
  <c r="E203" i="6"/>
  <c r="F203" i="6" s="1"/>
  <c r="G203" i="6" s="1"/>
  <c r="E204" i="6"/>
  <c r="F204" i="6" s="1"/>
  <c r="G204" i="6" s="1"/>
  <c r="E205" i="6"/>
  <c r="F205" i="6" s="1"/>
  <c r="G205" i="6" s="1"/>
  <c r="E206" i="6"/>
  <c r="F206" i="6" s="1"/>
  <c r="G206" i="6" s="1"/>
  <c r="E207" i="6"/>
  <c r="F207" i="6" s="1"/>
  <c r="G207" i="6" s="1"/>
  <c r="E208" i="6"/>
  <c r="F208" i="6" s="1"/>
  <c r="G208" i="6" s="1"/>
  <c r="E209" i="6"/>
  <c r="F209" i="6" s="1"/>
  <c r="G209" i="6" s="1"/>
  <c r="E210" i="6"/>
  <c r="F210" i="6" s="1"/>
  <c r="G210" i="6" s="1"/>
  <c r="E211" i="6"/>
  <c r="F211" i="6" s="1"/>
  <c r="G211" i="6" s="1"/>
  <c r="E212" i="6"/>
  <c r="F212" i="6" s="1"/>
  <c r="G212" i="6" s="1"/>
  <c r="E213" i="6"/>
  <c r="F213" i="6" s="1"/>
  <c r="G213" i="6" s="1"/>
  <c r="E214" i="6"/>
  <c r="F214" i="6" s="1"/>
  <c r="G214" i="6" s="1"/>
  <c r="E215" i="6"/>
  <c r="F215" i="6" s="1"/>
  <c r="G215" i="6" s="1"/>
  <c r="E216" i="6"/>
  <c r="F216" i="6" s="1"/>
  <c r="G216" i="6" s="1"/>
  <c r="E217" i="6"/>
  <c r="F217" i="6" s="1"/>
  <c r="G217" i="6" s="1"/>
  <c r="E218" i="6"/>
  <c r="F218" i="6" s="1"/>
  <c r="G218" i="6" s="1"/>
  <c r="E219" i="6"/>
  <c r="F219" i="6" s="1"/>
  <c r="G219" i="6" s="1"/>
  <c r="E220" i="6"/>
  <c r="F220" i="6" s="1"/>
  <c r="G220" i="6" s="1"/>
  <c r="E221" i="6"/>
  <c r="F221" i="6" s="1"/>
  <c r="G221" i="6" s="1"/>
  <c r="E222" i="6"/>
  <c r="F222" i="6" s="1"/>
  <c r="G222" i="6" s="1"/>
  <c r="E223" i="6"/>
  <c r="F223" i="6" s="1"/>
  <c r="G223" i="6" s="1"/>
  <c r="E224" i="6"/>
  <c r="F224" i="6" s="1"/>
  <c r="G224" i="6" s="1"/>
  <c r="E225" i="6"/>
  <c r="F225" i="6" s="1"/>
  <c r="G225" i="6" s="1"/>
  <c r="E226" i="6"/>
  <c r="F226" i="6" s="1"/>
  <c r="G226" i="6" s="1"/>
  <c r="E227" i="6"/>
  <c r="F227" i="6" s="1"/>
  <c r="G227" i="6" s="1"/>
  <c r="E228" i="6"/>
  <c r="F228" i="6" s="1"/>
  <c r="G228" i="6" s="1"/>
  <c r="E229" i="6"/>
  <c r="F229" i="6" s="1"/>
  <c r="G229" i="6" s="1"/>
  <c r="E230" i="6"/>
  <c r="F230" i="6" s="1"/>
  <c r="G230" i="6" s="1"/>
  <c r="E231" i="6"/>
  <c r="F231" i="6" s="1"/>
  <c r="G231" i="6" s="1"/>
  <c r="E232" i="6"/>
  <c r="F232" i="6" s="1"/>
  <c r="G232" i="6" s="1"/>
  <c r="E233" i="6"/>
  <c r="F233" i="6" s="1"/>
  <c r="G233" i="6" s="1"/>
  <c r="E234" i="6"/>
  <c r="F234" i="6" s="1"/>
  <c r="G234" i="6" s="1"/>
  <c r="E235" i="6"/>
  <c r="F235" i="6" s="1"/>
  <c r="G235" i="6" s="1"/>
  <c r="E236" i="6"/>
  <c r="F236" i="6" s="1"/>
  <c r="G236" i="6" s="1"/>
  <c r="E237" i="6"/>
  <c r="F237" i="6" s="1"/>
  <c r="G237" i="6" s="1"/>
  <c r="E238" i="6"/>
  <c r="F238" i="6" s="1"/>
  <c r="G238" i="6" s="1"/>
  <c r="E239" i="6"/>
  <c r="F239" i="6" s="1"/>
  <c r="G239" i="6" s="1"/>
  <c r="E240" i="6"/>
  <c r="F240" i="6" s="1"/>
  <c r="G240" i="6" s="1"/>
  <c r="E241" i="6"/>
  <c r="F241" i="6" s="1"/>
  <c r="G241" i="6" s="1"/>
  <c r="E242" i="6"/>
  <c r="F242" i="6" s="1"/>
  <c r="G242" i="6" s="1"/>
  <c r="E243" i="6"/>
  <c r="F243" i="6" s="1"/>
  <c r="G243" i="6" s="1"/>
  <c r="E244" i="6"/>
  <c r="F244" i="6" s="1"/>
  <c r="G244" i="6" s="1"/>
  <c r="E245" i="6"/>
  <c r="F245" i="6" s="1"/>
  <c r="G245" i="6" s="1"/>
  <c r="E246" i="6"/>
  <c r="F246" i="6" s="1"/>
  <c r="G246" i="6" s="1"/>
  <c r="E247" i="6"/>
  <c r="F247" i="6" s="1"/>
  <c r="G247" i="6" s="1"/>
  <c r="E248" i="6"/>
  <c r="F248" i="6" s="1"/>
  <c r="G248" i="6" s="1"/>
  <c r="E249" i="6"/>
  <c r="F249" i="6" s="1"/>
  <c r="G249" i="6" s="1"/>
  <c r="E250" i="6"/>
  <c r="F250" i="6" s="1"/>
  <c r="G250" i="6" s="1"/>
  <c r="E251" i="6"/>
  <c r="F251" i="6" s="1"/>
  <c r="G251" i="6" s="1"/>
  <c r="E252" i="6"/>
  <c r="F252" i="6" s="1"/>
  <c r="G252" i="6" s="1"/>
  <c r="E253" i="6"/>
  <c r="F253" i="6" s="1"/>
  <c r="G253" i="6" s="1"/>
  <c r="E254" i="6"/>
  <c r="F254" i="6" s="1"/>
  <c r="G254" i="6" s="1"/>
  <c r="E255" i="6"/>
  <c r="F255" i="6" s="1"/>
  <c r="G255" i="6" s="1"/>
  <c r="E256" i="6"/>
  <c r="F256" i="6" s="1"/>
  <c r="G256" i="6" s="1"/>
  <c r="E257" i="6"/>
  <c r="F257" i="6" s="1"/>
  <c r="G257" i="6" s="1"/>
  <c r="E258" i="6"/>
  <c r="F258" i="6" s="1"/>
  <c r="G258" i="6" s="1"/>
  <c r="E259" i="6"/>
  <c r="F259" i="6" s="1"/>
  <c r="G259" i="6" s="1"/>
  <c r="E260" i="6"/>
  <c r="F260" i="6" s="1"/>
  <c r="G260" i="6" s="1"/>
  <c r="E261" i="6"/>
  <c r="F261" i="6" s="1"/>
  <c r="G261" i="6" s="1"/>
  <c r="E262" i="6"/>
  <c r="F262" i="6" s="1"/>
  <c r="G262" i="6" s="1"/>
  <c r="E263" i="6"/>
  <c r="F263" i="6" s="1"/>
  <c r="G263" i="6" s="1"/>
  <c r="E264" i="6"/>
  <c r="F264" i="6" s="1"/>
  <c r="G264" i="6" s="1"/>
  <c r="E265" i="6"/>
  <c r="F265" i="6" s="1"/>
  <c r="G265" i="6" s="1"/>
  <c r="E266" i="6"/>
  <c r="F266" i="6" s="1"/>
  <c r="G266" i="6" s="1"/>
  <c r="E267" i="6"/>
  <c r="F267" i="6" s="1"/>
  <c r="G267" i="6" s="1"/>
  <c r="E268" i="6"/>
  <c r="F268" i="6" s="1"/>
  <c r="G268" i="6" s="1"/>
  <c r="E269" i="6"/>
  <c r="F269" i="6" s="1"/>
  <c r="G269" i="6" s="1"/>
  <c r="E270" i="6"/>
  <c r="F270" i="6" s="1"/>
  <c r="G270" i="6" s="1"/>
  <c r="E271" i="6"/>
  <c r="F271" i="6" s="1"/>
  <c r="G271" i="6" s="1"/>
  <c r="E272" i="6"/>
  <c r="F272" i="6" s="1"/>
  <c r="G272" i="6" s="1"/>
  <c r="E273" i="6"/>
  <c r="F273" i="6" s="1"/>
  <c r="G273" i="6" s="1"/>
  <c r="E274" i="6"/>
  <c r="F274" i="6" s="1"/>
  <c r="G274" i="6" s="1"/>
  <c r="E275" i="6"/>
  <c r="F275" i="6" s="1"/>
  <c r="G275" i="6" s="1"/>
  <c r="E276" i="6"/>
  <c r="F276" i="6" s="1"/>
  <c r="G276" i="6" s="1"/>
  <c r="E277" i="6"/>
  <c r="F277" i="6" s="1"/>
  <c r="G277" i="6" s="1"/>
  <c r="E278" i="6"/>
  <c r="F278" i="6" s="1"/>
  <c r="G278" i="6" s="1"/>
  <c r="E279" i="6"/>
  <c r="F279" i="6" s="1"/>
  <c r="G279" i="6" s="1"/>
  <c r="E280" i="6"/>
  <c r="F280" i="6" s="1"/>
  <c r="G280" i="6" s="1"/>
  <c r="E281" i="6"/>
  <c r="F281" i="6" s="1"/>
  <c r="G281" i="6" s="1"/>
  <c r="E282" i="6"/>
  <c r="F282" i="6" s="1"/>
  <c r="G282" i="6" s="1"/>
  <c r="E283" i="6"/>
  <c r="F283" i="6" s="1"/>
  <c r="G283" i="6" s="1"/>
  <c r="E284" i="6"/>
  <c r="F284" i="6" s="1"/>
  <c r="G284" i="6" s="1"/>
  <c r="E285" i="6"/>
  <c r="F285" i="6" s="1"/>
  <c r="G285" i="6" s="1"/>
  <c r="E286" i="6"/>
  <c r="F286" i="6" s="1"/>
  <c r="G286" i="6" s="1"/>
  <c r="E287" i="6"/>
  <c r="F287" i="6" s="1"/>
  <c r="G287" i="6" s="1"/>
  <c r="E288" i="6"/>
  <c r="F288" i="6" s="1"/>
  <c r="G288" i="6" s="1"/>
  <c r="E289" i="6"/>
  <c r="F289" i="6" s="1"/>
  <c r="G289" i="6" s="1"/>
  <c r="E290" i="6"/>
  <c r="F290" i="6" s="1"/>
  <c r="G290" i="6" s="1"/>
  <c r="E291" i="6"/>
  <c r="F291" i="6" s="1"/>
  <c r="G291" i="6" s="1"/>
  <c r="E292" i="6"/>
  <c r="F292" i="6" s="1"/>
  <c r="G292" i="6" s="1"/>
  <c r="E293" i="6"/>
  <c r="F293" i="6" s="1"/>
  <c r="G293" i="6" s="1"/>
  <c r="E294" i="6"/>
  <c r="F294" i="6" s="1"/>
  <c r="G294" i="6" s="1"/>
  <c r="E295" i="6"/>
  <c r="F295" i="6" s="1"/>
  <c r="G295" i="6" s="1"/>
  <c r="E296" i="6"/>
  <c r="F296" i="6" s="1"/>
  <c r="G296" i="6" s="1"/>
  <c r="E297" i="6"/>
  <c r="F297" i="6" s="1"/>
  <c r="G297" i="6" s="1"/>
  <c r="E298" i="6"/>
  <c r="F298" i="6" s="1"/>
  <c r="G298" i="6" s="1"/>
  <c r="E299" i="6"/>
  <c r="F299" i="6" s="1"/>
  <c r="G299" i="6" s="1"/>
  <c r="E300" i="6"/>
  <c r="F300" i="6" s="1"/>
  <c r="G300" i="6" s="1"/>
  <c r="E301" i="6"/>
  <c r="F301" i="6" s="1"/>
  <c r="G301" i="6" s="1"/>
  <c r="E302" i="6"/>
  <c r="F302" i="6" s="1"/>
  <c r="G302" i="6" s="1"/>
  <c r="E303" i="6"/>
  <c r="F303" i="6" s="1"/>
  <c r="G303" i="6" s="1"/>
  <c r="E304" i="6"/>
  <c r="F304" i="6" s="1"/>
  <c r="G304" i="6" s="1"/>
  <c r="E305" i="6"/>
  <c r="F305" i="6" s="1"/>
  <c r="G305" i="6" s="1"/>
  <c r="E306" i="6"/>
  <c r="F306" i="6" s="1"/>
  <c r="G306" i="6" s="1"/>
  <c r="E307" i="6"/>
  <c r="F307" i="6" s="1"/>
  <c r="G307" i="6" s="1"/>
  <c r="E308" i="6"/>
  <c r="F308" i="6" s="1"/>
  <c r="G308" i="6" s="1"/>
  <c r="E309" i="6"/>
  <c r="F309" i="6" s="1"/>
  <c r="G309" i="6" s="1"/>
  <c r="E310" i="6"/>
  <c r="F310" i="6" s="1"/>
  <c r="G310" i="6" s="1"/>
  <c r="E311" i="6"/>
  <c r="F311" i="6" s="1"/>
  <c r="G311" i="6" s="1"/>
  <c r="E312" i="6"/>
  <c r="F312" i="6" s="1"/>
  <c r="G312" i="6" s="1"/>
  <c r="E313" i="6"/>
  <c r="F313" i="6" s="1"/>
  <c r="G313" i="6" s="1"/>
  <c r="E314" i="6"/>
  <c r="F314" i="6" s="1"/>
  <c r="G314" i="6" s="1"/>
  <c r="E315" i="6"/>
  <c r="F315" i="6" s="1"/>
  <c r="G315" i="6" s="1"/>
  <c r="E316" i="6"/>
  <c r="F316" i="6" s="1"/>
  <c r="G316" i="6" s="1"/>
  <c r="E317" i="6"/>
  <c r="F317" i="6" s="1"/>
  <c r="G317" i="6" s="1"/>
  <c r="E318" i="6"/>
  <c r="F318" i="6" s="1"/>
  <c r="G318" i="6" s="1"/>
  <c r="E319" i="6"/>
  <c r="F319" i="6" s="1"/>
  <c r="G319" i="6" s="1"/>
  <c r="E320" i="6"/>
  <c r="F320" i="6" s="1"/>
  <c r="G320" i="6" s="1"/>
  <c r="E321" i="6"/>
  <c r="F321" i="6" s="1"/>
  <c r="G321" i="6" s="1"/>
  <c r="E322" i="6"/>
  <c r="F322" i="6" s="1"/>
  <c r="G322" i="6" s="1"/>
  <c r="E323" i="6"/>
  <c r="F323" i="6" s="1"/>
  <c r="G323" i="6" s="1"/>
  <c r="E324" i="6"/>
  <c r="F324" i="6" s="1"/>
  <c r="G324" i="6" s="1"/>
  <c r="E325" i="6"/>
  <c r="F325" i="6" s="1"/>
  <c r="G325" i="6" s="1"/>
  <c r="E326" i="6"/>
  <c r="F326" i="6" s="1"/>
  <c r="G326" i="6" s="1"/>
  <c r="E327" i="6"/>
  <c r="F327" i="6" s="1"/>
  <c r="G327" i="6" s="1"/>
  <c r="E328" i="6"/>
  <c r="F328" i="6" s="1"/>
  <c r="G328" i="6" s="1"/>
  <c r="E329" i="6"/>
  <c r="F329" i="6" s="1"/>
  <c r="G329" i="6" s="1"/>
  <c r="E330" i="6"/>
  <c r="F330" i="6" s="1"/>
  <c r="G330" i="6" s="1"/>
  <c r="E331" i="6"/>
  <c r="F331" i="6" s="1"/>
  <c r="G331" i="6" s="1"/>
  <c r="E332" i="6"/>
  <c r="F332" i="6" s="1"/>
  <c r="G332" i="6" s="1"/>
  <c r="E333" i="6"/>
  <c r="F333" i="6" s="1"/>
  <c r="G333" i="6" s="1"/>
  <c r="E334" i="6"/>
  <c r="F334" i="6" s="1"/>
  <c r="G334" i="6" s="1"/>
  <c r="E335" i="6"/>
  <c r="F335" i="6" s="1"/>
  <c r="G335" i="6" s="1"/>
  <c r="E336" i="6"/>
  <c r="F336" i="6" s="1"/>
  <c r="G336" i="6" s="1"/>
  <c r="E337" i="6"/>
  <c r="F337" i="6" s="1"/>
  <c r="G337" i="6" s="1"/>
  <c r="E338" i="6"/>
  <c r="F338" i="6" s="1"/>
  <c r="G338" i="6" s="1"/>
  <c r="E339" i="6"/>
  <c r="F339" i="6" s="1"/>
  <c r="G339" i="6" s="1"/>
  <c r="E340" i="6"/>
  <c r="F340" i="6" s="1"/>
  <c r="G340" i="6" s="1"/>
  <c r="E341" i="6"/>
  <c r="F341" i="6" s="1"/>
  <c r="G341" i="6" s="1"/>
  <c r="E342" i="6"/>
  <c r="F342" i="6" s="1"/>
  <c r="G342" i="6" s="1"/>
  <c r="E343" i="6"/>
  <c r="F343" i="6" s="1"/>
  <c r="G343" i="6" s="1"/>
  <c r="E344" i="6"/>
  <c r="F344" i="6" s="1"/>
  <c r="G344" i="6" s="1"/>
  <c r="E345" i="6"/>
  <c r="F345" i="6" s="1"/>
  <c r="G345" i="6" s="1"/>
  <c r="E346" i="6"/>
  <c r="F346" i="6" s="1"/>
  <c r="G346" i="6" s="1"/>
  <c r="E347" i="6"/>
  <c r="F347" i="6" s="1"/>
  <c r="G347" i="6" s="1"/>
  <c r="E348" i="6"/>
  <c r="F348" i="6" s="1"/>
  <c r="G348" i="6" s="1"/>
  <c r="E349" i="6"/>
  <c r="F349" i="6" s="1"/>
  <c r="G349" i="6" s="1"/>
  <c r="E350" i="6"/>
  <c r="F350" i="6" s="1"/>
  <c r="G350" i="6" s="1"/>
  <c r="E351" i="6"/>
  <c r="F351" i="6" s="1"/>
  <c r="G351" i="6" s="1"/>
  <c r="E352" i="6"/>
  <c r="F352" i="6" s="1"/>
  <c r="G352" i="6" s="1"/>
  <c r="E353" i="6"/>
  <c r="F353" i="6" s="1"/>
  <c r="G353" i="6" s="1"/>
  <c r="E354" i="6"/>
  <c r="F354" i="6" s="1"/>
  <c r="G354" i="6" s="1"/>
  <c r="E355" i="6"/>
  <c r="F355" i="6" s="1"/>
  <c r="G355" i="6" s="1"/>
  <c r="E356" i="6"/>
  <c r="F356" i="6" s="1"/>
  <c r="G356" i="6" s="1"/>
  <c r="E357" i="6"/>
  <c r="F357" i="6" s="1"/>
  <c r="G357" i="6" s="1"/>
  <c r="E358" i="6"/>
  <c r="F358" i="6" s="1"/>
  <c r="G358" i="6" s="1"/>
  <c r="E359" i="6"/>
  <c r="F359" i="6" s="1"/>
  <c r="G359" i="6" s="1"/>
  <c r="E360" i="6"/>
  <c r="F360" i="6" s="1"/>
  <c r="G360" i="6" s="1"/>
  <c r="E361" i="6"/>
  <c r="F361" i="6" s="1"/>
  <c r="G361" i="6" s="1"/>
  <c r="E362" i="6"/>
  <c r="F362" i="6" s="1"/>
  <c r="G362" i="6" s="1"/>
  <c r="E363" i="6"/>
  <c r="F363" i="6" s="1"/>
  <c r="G363" i="6" s="1"/>
  <c r="E364" i="6"/>
  <c r="F364" i="6" s="1"/>
  <c r="G364" i="6" s="1"/>
  <c r="E365" i="6"/>
  <c r="E366" i="6"/>
  <c r="F366" i="6" s="1"/>
  <c r="G366" i="6" s="1"/>
  <c r="E367" i="6"/>
  <c r="F367" i="6" s="1"/>
  <c r="G367" i="6" s="1"/>
  <c r="E368" i="6"/>
  <c r="F368" i="6" s="1"/>
  <c r="G368" i="6" s="1"/>
  <c r="E369" i="6"/>
  <c r="F369" i="6" s="1"/>
  <c r="G369" i="6" s="1"/>
  <c r="E370" i="6"/>
  <c r="F370" i="6" s="1"/>
  <c r="G370" i="6" s="1"/>
  <c r="E371" i="6"/>
  <c r="F371" i="6" s="1"/>
  <c r="G371" i="6" s="1"/>
  <c r="E372" i="6"/>
  <c r="F372" i="6" s="1"/>
  <c r="G372" i="6" s="1"/>
  <c r="E373" i="6"/>
  <c r="F373" i="6" s="1"/>
  <c r="G373" i="6" s="1"/>
  <c r="E374" i="6"/>
  <c r="F374" i="6" s="1"/>
  <c r="G374" i="6" s="1"/>
  <c r="E375" i="6"/>
  <c r="F375" i="6" s="1"/>
  <c r="G375" i="6" s="1"/>
  <c r="E376" i="6"/>
  <c r="F376" i="6" s="1"/>
  <c r="G376" i="6" s="1"/>
  <c r="E377" i="6"/>
  <c r="F377" i="6" s="1"/>
  <c r="G377" i="6" s="1"/>
  <c r="E378" i="6"/>
  <c r="F378" i="6" s="1"/>
  <c r="G378" i="6" s="1"/>
  <c r="E379" i="6"/>
  <c r="F379" i="6" s="1"/>
  <c r="G379" i="6" s="1"/>
  <c r="E380" i="6"/>
  <c r="F380" i="6" s="1"/>
  <c r="G380" i="6" s="1"/>
  <c r="E381" i="6"/>
  <c r="F381" i="6" s="1"/>
  <c r="G381" i="6" s="1"/>
  <c r="E382" i="6"/>
  <c r="F382" i="6" s="1"/>
  <c r="G382" i="6" s="1"/>
  <c r="E383" i="6"/>
  <c r="F383" i="6" s="1"/>
  <c r="G383" i="6" s="1"/>
  <c r="E384" i="6"/>
  <c r="F384" i="6" s="1"/>
  <c r="G384" i="6" s="1"/>
  <c r="E385" i="6"/>
  <c r="F385" i="6" s="1"/>
  <c r="G385" i="6" s="1"/>
  <c r="E386" i="6"/>
  <c r="F386" i="6" s="1"/>
  <c r="G386" i="6" s="1"/>
  <c r="E387" i="6"/>
  <c r="F387" i="6" s="1"/>
  <c r="G387" i="6" s="1"/>
  <c r="E388" i="6"/>
  <c r="F388" i="6" s="1"/>
  <c r="G388" i="6" s="1"/>
  <c r="F11" i="6"/>
  <c r="G11" i="6" s="1"/>
  <c r="F73" i="6"/>
  <c r="G73" i="6" s="1"/>
  <c r="D236" i="6"/>
  <c r="B1" i="6"/>
  <c r="I1809" i="4"/>
  <c r="I1851" i="4"/>
  <c r="I1867" i="4"/>
  <c r="I1883" i="4"/>
  <c r="I1898" i="4"/>
  <c r="I1908" i="4"/>
  <c r="I1914" i="4"/>
  <c r="I1949" i="4"/>
  <c r="I1958" i="4"/>
  <c r="I1986" i="4"/>
  <c r="I1999" i="4"/>
  <c r="I2023" i="4"/>
  <c r="I2057" i="4"/>
  <c r="I2095" i="4"/>
  <c r="I2110" i="4"/>
  <c r="I2117" i="4"/>
  <c r="I2134" i="4"/>
  <c r="I2140" i="4"/>
  <c r="I2155" i="4"/>
  <c r="I2165" i="4"/>
  <c r="I2190" i="4"/>
  <c r="I2193" i="4"/>
  <c r="I2194" i="4"/>
  <c r="I2244" i="4"/>
  <c r="I2283" i="4"/>
  <c r="I2309" i="4"/>
  <c r="I2321" i="4"/>
  <c r="I2339" i="4"/>
  <c r="I2340" i="4"/>
  <c r="I2341" i="4"/>
  <c r="I2342" i="4"/>
  <c r="I2345" i="4"/>
  <c r="I2346" i="4"/>
  <c r="I2347" i="4"/>
  <c r="I2348" i="4"/>
  <c r="I2349" i="4"/>
  <c r="I2350" i="4"/>
  <c r="I2351" i="4"/>
  <c r="I2352" i="4"/>
  <c r="I2353" i="4"/>
  <c r="I2354" i="4"/>
  <c r="I2437" i="4"/>
  <c r="I2440" i="4"/>
  <c r="I2442" i="4"/>
  <c r="I2443" i="4"/>
  <c r="I2447" i="4"/>
  <c r="I2449" i="4"/>
  <c r="I2450" i="4"/>
  <c r="I2455" i="4"/>
  <c r="I2456" i="4"/>
  <c r="I2464" i="4"/>
  <c r="I2465" i="4"/>
  <c r="I2469" i="4"/>
  <c r="I2472" i="4"/>
  <c r="I2474" i="4"/>
  <c r="I2477" i="4"/>
  <c r="I2478" i="4"/>
  <c r="I2480" i="4"/>
  <c r="I2486" i="4"/>
  <c r="I2489" i="4"/>
  <c r="I2493" i="4"/>
  <c r="I2495" i="4"/>
  <c r="I2501" i="4"/>
  <c r="I2503" i="4"/>
  <c r="I2506" i="4"/>
  <c r="I2539" i="4"/>
  <c r="I2648" i="4"/>
  <c r="I723" i="4"/>
  <c r="J723" i="4" s="1"/>
  <c r="K723" i="4" s="1"/>
  <c r="I74" i="4"/>
  <c r="J74" i="4" s="1"/>
  <c r="K74" i="4" s="1"/>
  <c r="D3" i="4"/>
  <c r="D4" i="4"/>
  <c r="D5" i="4"/>
  <c r="I5" i="4" s="1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I1051" i="4" s="1"/>
  <c r="D21" i="4"/>
  <c r="D22" i="4"/>
  <c r="D23" i="4"/>
  <c r="I2698" i="4" s="1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I3017" i="4" s="1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I2704" i="4" s="1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I2835" i="4" s="1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I1052" i="4" s="1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I2979" i="4" s="1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I2996" i="4" s="1"/>
  <c r="D232" i="4"/>
  <c r="D233" i="4"/>
  <c r="D234" i="4"/>
  <c r="I2974" i="4" s="1"/>
  <c r="D235" i="4"/>
  <c r="D236" i="4"/>
  <c r="I3049" i="4" s="1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I646" i="4" s="1"/>
  <c r="D271" i="4"/>
  <c r="I1106" i="4" s="1"/>
  <c r="D272" i="4"/>
  <c r="D273" i="4"/>
  <c r="D274" i="4"/>
  <c r="D275" i="4"/>
  <c r="D276" i="4"/>
  <c r="D277" i="4"/>
  <c r="D278" i="4"/>
  <c r="D279" i="4"/>
  <c r="D280" i="4"/>
  <c r="D281" i="4"/>
  <c r="D282" i="4"/>
  <c r="D283" i="4"/>
  <c r="I2807" i="4" s="1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I2871" i="4" s="1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I2956" i="4" s="1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I2798" i="4" s="1"/>
  <c r="D531" i="4"/>
  <c r="D532" i="4"/>
  <c r="D533" i="4"/>
  <c r="D534" i="4"/>
  <c r="D535" i="4"/>
  <c r="D536" i="4"/>
  <c r="D537" i="4"/>
  <c r="I674" i="4" s="1"/>
  <c r="D538" i="4"/>
  <c r="I675" i="4" s="1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I2812" i="4" s="1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I676" i="4" s="1"/>
  <c r="D579" i="4"/>
  <c r="D580" i="4"/>
  <c r="D581" i="4"/>
  <c r="D582" i="4"/>
  <c r="D583" i="4"/>
  <c r="D584" i="4"/>
  <c r="D585" i="4"/>
  <c r="D586" i="4"/>
  <c r="I746" i="4" s="1"/>
  <c r="D587" i="4"/>
  <c r="I747" i="4" s="1"/>
  <c r="D588" i="4"/>
  <c r="I748" i="4" s="1"/>
  <c r="D589" i="4"/>
  <c r="I749" i="4" s="1"/>
  <c r="D590" i="4"/>
  <c r="I750" i="4" s="1"/>
  <c r="D591" i="4"/>
  <c r="I751" i="4" s="1"/>
  <c r="D592" i="4"/>
  <c r="I752" i="4" s="1"/>
  <c r="D593" i="4"/>
  <c r="I753" i="4" s="1"/>
  <c r="D594" i="4"/>
  <c r="I754" i="4" s="1"/>
  <c r="D595" i="4"/>
  <c r="I880" i="4" s="1"/>
  <c r="D596" i="4"/>
  <c r="I718" i="4" s="1"/>
  <c r="D597" i="4"/>
  <c r="I755" i="4" s="1"/>
  <c r="D598" i="4"/>
  <c r="I756" i="4" s="1"/>
  <c r="D599" i="4"/>
  <c r="I757" i="4" s="1"/>
  <c r="D600" i="4"/>
  <c r="I758" i="4" s="1"/>
  <c r="D601" i="4"/>
  <c r="I759" i="4" s="1"/>
  <c r="D602" i="4"/>
  <c r="I760" i="4" s="1"/>
  <c r="D603" i="4"/>
  <c r="I761" i="4" s="1"/>
  <c r="D604" i="4"/>
  <c r="I49" i="4" s="1"/>
  <c r="D605" i="4"/>
  <c r="I762" i="4" s="1"/>
  <c r="D606" i="4"/>
  <c r="I763" i="4" s="1"/>
  <c r="D607" i="4"/>
  <c r="I764" i="4" s="1"/>
  <c r="D608" i="4"/>
  <c r="I765" i="4" s="1"/>
  <c r="D609" i="4"/>
  <c r="I766" i="4" s="1"/>
  <c r="D610" i="4"/>
  <c r="I767" i="4" s="1"/>
  <c r="D611" i="4"/>
  <c r="I768" i="4" s="1"/>
  <c r="D612" i="4"/>
  <c r="I769" i="4" s="1"/>
  <c r="D613" i="4"/>
  <c r="I770" i="4" s="1"/>
  <c r="D614" i="4"/>
  <c r="I771" i="4" s="1"/>
  <c r="D615" i="4"/>
  <c r="I772" i="4" s="1"/>
  <c r="D616" i="4"/>
  <c r="I773" i="4" s="1"/>
  <c r="D617" i="4"/>
  <c r="I774" i="4" s="1"/>
  <c r="D618" i="4"/>
  <c r="I775" i="4" s="1"/>
  <c r="D619" i="4"/>
  <c r="I776" i="4" s="1"/>
  <c r="D620" i="4"/>
  <c r="I777" i="4" s="1"/>
  <c r="D621" i="4"/>
  <c r="I778" i="4" s="1"/>
  <c r="D622" i="4"/>
  <c r="I779" i="4" s="1"/>
  <c r="D623" i="4"/>
  <c r="I780" i="4" s="1"/>
  <c r="D624" i="4"/>
  <c r="I781" i="4" s="1"/>
  <c r="D625" i="4"/>
  <c r="I782" i="4" s="1"/>
  <c r="D626" i="4"/>
  <c r="I783" i="4" s="1"/>
  <c r="D627" i="4"/>
  <c r="I784" i="4" s="1"/>
  <c r="D628" i="4"/>
  <c r="I785" i="4" s="1"/>
  <c r="D629" i="4"/>
  <c r="I786" i="4" s="1"/>
  <c r="D630" i="4"/>
  <c r="I787" i="4" s="1"/>
  <c r="D631" i="4"/>
  <c r="I788" i="4" s="1"/>
  <c r="D632" i="4"/>
  <c r="I789" i="4" s="1"/>
  <c r="D633" i="4"/>
  <c r="I790" i="4" s="1"/>
  <c r="D634" i="4"/>
  <c r="I791" i="4" s="1"/>
  <c r="D635" i="4"/>
  <c r="I792" i="4" s="1"/>
  <c r="D636" i="4"/>
  <c r="I793" i="4" s="1"/>
  <c r="D637" i="4"/>
  <c r="I794" i="4" s="1"/>
  <c r="D638" i="4"/>
  <c r="I795" i="4" s="1"/>
  <c r="D639" i="4"/>
  <c r="I796" i="4" s="1"/>
  <c r="D640" i="4"/>
  <c r="I797" i="4" s="1"/>
  <c r="D641" i="4"/>
  <c r="I798" i="4" s="1"/>
  <c r="D642" i="4"/>
  <c r="I799" i="4" s="1"/>
  <c r="D643" i="4"/>
  <c r="I800" i="4" s="1"/>
  <c r="D644" i="4"/>
  <c r="D645" i="4"/>
  <c r="I991" i="4" s="1"/>
  <c r="D646" i="4"/>
  <c r="I801" i="4" s="1"/>
  <c r="D647" i="4"/>
  <c r="I802" i="4" s="1"/>
  <c r="D648" i="4"/>
  <c r="I803" i="4" s="1"/>
  <c r="D649" i="4"/>
  <c r="I804" i="4" s="1"/>
  <c r="D650" i="4"/>
  <c r="I805" i="4" s="1"/>
  <c r="D651" i="4"/>
  <c r="I806" i="4" s="1"/>
  <c r="D652" i="4"/>
  <c r="I807" i="4" s="1"/>
  <c r="D653" i="4"/>
  <c r="I808" i="4" s="1"/>
  <c r="D654" i="4"/>
  <c r="I809" i="4" s="1"/>
  <c r="D655" i="4"/>
  <c r="I810" i="4" s="1"/>
  <c r="D656" i="4"/>
  <c r="I811" i="4" s="1"/>
  <c r="D657" i="4"/>
  <c r="I812" i="4" s="1"/>
  <c r="D658" i="4"/>
  <c r="I813" i="4" s="1"/>
  <c r="D659" i="4"/>
  <c r="I814" i="4" s="1"/>
  <c r="D660" i="4"/>
  <c r="I832" i="4" s="1"/>
  <c r="D661" i="4"/>
  <c r="I625" i="4" s="1"/>
  <c r="D662" i="4"/>
  <c r="I873" i="4" s="1"/>
  <c r="D663" i="4"/>
  <c r="I654" i="4" s="1"/>
  <c r="D664" i="4"/>
  <c r="I713" i="4" s="1"/>
  <c r="D665" i="4"/>
  <c r="D666" i="4"/>
  <c r="D667" i="4"/>
  <c r="D668" i="4"/>
  <c r="I1785" i="4" s="1"/>
  <c r="D669" i="4"/>
  <c r="I847" i="4" s="1"/>
  <c r="D670" i="4"/>
  <c r="I1023" i="4" s="1"/>
  <c r="D671" i="4"/>
  <c r="D672" i="4"/>
  <c r="I1481" i="4" s="1"/>
  <c r="D673" i="4"/>
  <c r="D674" i="4"/>
  <c r="I730" i="4" s="1"/>
  <c r="D675" i="4"/>
  <c r="D676" i="4"/>
  <c r="I606" i="4" s="1"/>
  <c r="D677" i="4"/>
  <c r="D678" i="4"/>
  <c r="D679" i="4"/>
  <c r="I1425" i="4" s="1"/>
  <c r="D680" i="4"/>
  <c r="D681" i="4"/>
  <c r="I1233" i="4" s="1"/>
  <c r="D682" i="4"/>
  <c r="D683" i="4"/>
  <c r="I305" i="4" s="1"/>
  <c r="D684" i="4"/>
  <c r="D685" i="4"/>
  <c r="D686" i="4"/>
  <c r="I897" i="4" s="1"/>
  <c r="D687" i="4"/>
  <c r="D688" i="4"/>
  <c r="D689" i="4"/>
  <c r="D690" i="4"/>
  <c r="D691" i="4"/>
  <c r="I1033" i="4" s="1"/>
  <c r="D692" i="4"/>
  <c r="I1235" i="4" s="1"/>
  <c r="D693" i="4"/>
  <c r="D694" i="4"/>
  <c r="D695" i="4"/>
  <c r="I354" i="4" s="1"/>
  <c r="D696" i="4"/>
  <c r="I968" i="4" s="1"/>
  <c r="D697" i="4"/>
  <c r="I738" i="4" s="1"/>
  <c r="D698" i="4"/>
  <c r="I1406" i="4" s="1"/>
  <c r="D699" i="4"/>
  <c r="D700" i="4"/>
  <c r="D701" i="4"/>
  <c r="D702" i="4"/>
  <c r="D703" i="4"/>
  <c r="D704" i="4"/>
  <c r="D705" i="4"/>
  <c r="D706" i="4"/>
  <c r="I843" i="4" s="1"/>
  <c r="D707" i="4"/>
  <c r="D708" i="4"/>
  <c r="D709" i="4"/>
  <c r="I628" i="4" s="1"/>
  <c r="D710" i="4"/>
  <c r="D711" i="4"/>
  <c r="D712" i="4"/>
  <c r="I1089" i="4" s="1"/>
  <c r="D713" i="4"/>
  <c r="I1390" i="4" s="1"/>
  <c r="D714" i="4"/>
  <c r="I616" i="4" s="1"/>
  <c r="D715" i="4"/>
  <c r="D716" i="4"/>
  <c r="D717" i="4"/>
  <c r="D718" i="4"/>
  <c r="I1017" i="4" s="1"/>
  <c r="D719" i="4"/>
  <c r="D720" i="4"/>
  <c r="D721" i="4"/>
  <c r="D722" i="4"/>
  <c r="D723" i="4"/>
  <c r="I965" i="4" s="1"/>
  <c r="D724" i="4"/>
  <c r="D725" i="4"/>
  <c r="I398" i="4" s="1"/>
  <c r="D726" i="4"/>
  <c r="I1291" i="4" s="1"/>
  <c r="D727" i="4"/>
  <c r="D728" i="4"/>
  <c r="I1393" i="4" s="1"/>
  <c r="D729" i="4"/>
  <c r="I1053" i="4" s="1"/>
  <c r="D730" i="4"/>
  <c r="D731" i="4"/>
  <c r="D732" i="4"/>
  <c r="I611" i="4" s="1"/>
  <c r="D733" i="4"/>
  <c r="I633" i="4" s="1"/>
  <c r="D734" i="4"/>
  <c r="D735" i="4"/>
  <c r="D736" i="4"/>
  <c r="D737" i="4"/>
  <c r="I1101" i="4" s="1"/>
  <c r="D738" i="4"/>
  <c r="D739" i="4"/>
  <c r="D740" i="4"/>
  <c r="I679" i="4" s="1"/>
  <c r="D741" i="4"/>
  <c r="I1222" i="4" s="1"/>
  <c r="D742" i="4"/>
  <c r="I1194" i="4" s="1"/>
  <c r="D743" i="4"/>
  <c r="I615" i="4" s="1"/>
  <c r="D744" i="4"/>
  <c r="I1178" i="4" s="1"/>
  <c r="D745" i="4"/>
  <c r="D746" i="4"/>
  <c r="D747" i="4"/>
  <c r="I564" i="4" s="1"/>
  <c r="D748" i="4"/>
  <c r="I978" i="4" s="1"/>
  <c r="D749" i="4"/>
  <c r="D750" i="4"/>
  <c r="I1231" i="4" s="1"/>
  <c r="D751" i="4"/>
  <c r="I1127" i="4" s="1"/>
  <c r="D752" i="4"/>
  <c r="I933" i="4" s="1"/>
  <c r="D753" i="4"/>
  <c r="I1408" i="4" s="1"/>
  <c r="D754" i="4"/>
  <c r="I1245" i="4" s="1"/>
  <c r="D755" i="4"/>
  <c r="I1025" i="4" s="1"/>
  <c r="D756" i="4"/>
  <c r="D757" i="4"/>
  <c r="I720" i="4" s="1"/>
  <c r="D758" i="4"/>
  <c r="D759" i="4"/>
  <c r="D760" i="4"/>
  <c r="I861" i="4" s="1"/>
  <c r="D761" i="4"/>
  <c r="I1009" i="4" s="1"/>
  <c r="D762" i="4"/>
  <c r="I1083" i="4" s="1"/>
  <c r="D763" i="4"/>
  <c r="I1352" i="4" s="1"/>
  <c r="D764" i="4"/>
  <c r="D765" i="4"/>
  <c r="I1007" i="4" s="1"/>
  <c r="D766" i="4"/>
  <c r="D767" i="4"/>
  <c r="I1206" i="4" s="1"/>
  <c r="D768" i="4"/>
  <c r="I967" i="4" s="1"/>
  <c r="D769" i="4"/>
  <c r="D770" i="4"/>
  <c r="I243" i="4" s="1"/>
  <c r="D771" i="4"/>
  <c r="I711" i="4" s="1"/>
  <c r="D772" i="4"/>
  <c r="D773" i="4"/>
  <c r="I506" i="4" s="1"/>
  <c r="D774" i="4"/>
  <c r="I900" i="4" s="1"/>
  <c r="D775" i="4"/>
  <c r="D776" i="4"/>
  <c r="D777" i="4"/>
  <c r="D778" i="4"/>
  <c r="I598" i="4" s="1"/>
  <c r="D779" i="4"/>
  <c r="I1286" i="4" s="1"/>
  <c r="D780" i="4"/>
  <c r="D781" i="4"/>
  <c r="I649" i="4" s="1"/>
  <c r="D782" i="4"/>
  <c r="D783" i="4"/>
  <c r="D784" i="4"/>
  <c r="D785" i="4"/>
  <c r="I1011" i="4" s="1"/>
  <c r="D786" i="4"/>
  <c r="D787" i="4"/>
  <c r="D788" i="4"/>
  <c r="D789" i="4"/>
  <c r="I1066" i="4" s="1"/>
  <c r="D790" i="4"/>
  <c r="D791" i="4"/>
  <c r="I702" i="4" s="1"/>
  <c r="D792" i="4"/>
  <c r="I980" i="4" s="1"/>
  <c r="D793" i="4"/>
  <c r="D794" i="4"/>
  <c r="I926" i="4" s="1"/>
  <c r="D795" i="4"/>
  <c r="D796" i="4"/>
  <c r="I1064" i="4" s="1"/>
  <c r="D797" i="4"/>
  <c r="I984" i="4" s="1"/>
  <c r="D798" i="4"/>
  <c r="I631" i="4" s="1"/>
  <c r="D799" i="4"/>
  <c r="I686" i="4" s="1"/>
  <c r="D800" i="4"/>
  <c r="D801" i="4"/>
  <c r="I877" i="4" s="1"/>
  <c r="D802" i="4"/>
  <c r="D803" i="4"/>
  <c r="I1729" i="4" s="1"/>
  <c r="D804" i="4"/>
  <c r="I988" i="4" s="1"/>
  <c r="D805" i="4"/>
  <c r="I1371" i="4" s="1"/>
  <c r="D806" i="4"/>
  <c r="D807" i="4"/>
  <c r="D808" i="4"/>
  <c r="I1225" i="4" s="1"/>
  <c r="D809" i="4"/>
  <c r="D810" i="4"/>
  <c r="D811" i="4"/>
  <c r="D812" i="4"/>
  <c r="I214" i="4" s="1"/>
  <c r="D813" i="4"/>
  <c r="I1385" i="4" s="1"/>
  <c r="D814" i="4"/>
  <c r="I1078" i="4" s="1"/>
  <c r="D815" i="4"/>
  <c r="D816" i="4"/>
  <c r="I829" i="4" s="1"/>
  <c r="D817" i="4"/>
  <c r="D818" i="4"/>
  <c r="D819" i="4"/>
  <c r="I1044" i="4" s="1"/>
  <c r="D820" i="4"/>
  <c r="I405" i="4" s="1"/>
  <c r="D821" i="4"/>
  <c r="D822" i="4"/>
  <c r="I1398" i="4" s="1"/>
  <c r="D823" i="4"/>
  <c r="I902" i="4" s="1"/>
  <c r="D824" i="4"/>
  <c r="I1559" i="4" s="1"/>
  <c r="D825" i="4"/>
  <c r="D826" i="4"/>
  <c r="D827" i="4"/>
  <c r="I1070" i="4" s="1"/>
  <c r="D828" i="4"/>
  <c r="D829" i="4"/>
  <c r="I1515" i="4" s="1"/>
  <c r="D830" i="4"/>
  <c r="D831" i="4"/>
  <c r="I1111" i="4" s="1"/>
  <c r="D832" i="4"/>
  <c r="D833" i="4"/>
  <c r="I1133" i="4" s="1"/>
  <c r="D834" i="4"/>
  <c r="D835" i="4"/>
  <c r="I862" i="4" s="1"/>
  <c r="D836" i="4"/>
  <c r="D837" i="4"/>
  <c r="D838" i="4"/>
  <c r="I1040" i="4" s="1"/>
  <c r="D839" i="4"/>
  <c r="I689" i="4" s="1"/>
  <c r="D840" i="4"/>
  <c r="I1187" i="4" s="1"/>
  <c r="D841" i="4"/>
  <c r="D842" i="4"/>
  <c r="I1255" i="4" s="1"/>
  <c r="D843" i="4"/>
  <c r="I1162" i="4" s="1"/>
  <c r="D844" i="4"/>
  <c r="D845" i="4"/>
  <c r="I1248" i="4" s="1"/>
  <c r="D846" i="4"/>
  <c r="I1381" i="4" s="1"/>
  <c r="D847" i="4"/>
  <c r="D848" i="4"/>
  <c r="D849" i="4"/>
  <c r="I653" i="4" s="1"/>
  <c r="D850" i="4"/>
  <c r="I669" i="4" s="1"/>
  <c r="D851" i="4"/>
  <c r="I1102" i="4" s="1"/>
  <c r="D852" i="4"/>
  <c r="I681" i="4" s="1"/>
  <c r="D853" i="4"/>
  <c r="I930" i="4" s="1"/>
  <c r="D854" i="4"/>
  <c r="D855" i="4"/>
  <c r="I377" i="4" s="1"/>
  <c r="D856" i="4"/>
  <c r="D857" i="4"/>
  <c r="I1030" i="4" s="1"/>
  <c r="D858" i="4"/>
  <c r="D859" i="4"/>
  <c r="D860" i="4"/>
  <c r="D861" i="4"/>
  <c r="D862" i="4"/>
  <c r="I1238" i="4" s="1"/>
  <c r="D863" i="4"/>
  <c r="D864" i="4"/>
  <c r="D865" i="4"/>
  <c r="D866" i="4"/>
  <c r="I1192" i="4" s="1"/>
  <c r="D867" i="4"/>
  <c r="D868" i="4"/>
  <c r="D869" i="4"/>
  <c r="I1244" i="4" s="1"/>
  <c r="D870" i="4"/>
  <c r="D871" i="4"/>
  <c r="D872" i="4"/>
  <c r="I315" i="4" s="1"/>
  <c r="D873" i="4"/>
  <c r="I1375" i="4" s="1"/>
  <c r="D874" i="4"/>
  <c r="I1524" i="4" s="1"/>
  <c r="D875" i="4"/>
  <c r="I865" i="4" s="1"/>
  <c r="D876" i="4"/>
  <c r="D877" i="4"/>
  <c r="D878" i="4"/>
  <c r="I141" i="4" s="1"/>
  <c r="D879" i="4"/>
  <c r="I1421" i="4" s="1"/>
  <c r="D880" i="4"/>
  <c r="D881" i="4"/>
  <c r="D882" i="4"/>
  <c r="D883" i="4"/>
  <c r="D884" i="4"/>
  <c r="D885" i="4"/>
  <c r="D886" i="4"/>
  <c r="I1216" i="4" s="1"/>
  <c r="D887" i="4"/>
  <c r="D888" i="4"/>
  <c r="I1636" i="4" s="1"/>
  <c r="D889" i="4"/>
  <c r="D890" i="4"/>
  <c r="I892" i="4" s="1"/>
  <c r="D891" i="4"/>
  <c r="D892" i="4"/>
  <c r="D893" i="4"/>
  <c r="D894" i="4"/>
  <c r="I1396" i="4" s="1"/>
  <c r="D895" i="4"/>
  <c r="I1109" i="4" s="1"/>
  <c r="D896" i="4"/>
  <c r="I1290" i="4" s="1"/>
  <c r="D897" i="4"/>
  <c r="D898" i="4"/>
  <c r="D899" i="4"/>
  <c r="I300" i="4" s="1"/>
  <c r="D900" i="4"/>
  <c r="D901" i="4"/>
  <c r="D902" i="4"/>
  <c r="D903" i="4"/>
  <c r="D904" i="4"/>
  <c r="I1042" i="4" s="1"/>
  <c r="D905" i="4"/>
  <c r="I955" i="4" s="1"/>
  <c r="D906" i="4"/>
  <c r="D907" i="4"/>
  <c r="I691" i="4" s="1"/>
  <c r="D908" i="4"/>
  <c r="D909" i="4"/>
  <c r="D910" i="4"/>
  <c r="I1243" i="4" s="1"/>
  <c r="D911" i="4"/>
  <c r="I884" i="4" s="1"/>
  <c r="D912" i="4"/>
  <c r="I1184" i="4" s="1"/>
  <c r="D913" i="4"/>
  <c r="I641" i="4" s="1"/>
  <c r="D914" i="4"/>
  <c r="I1128" i="4" s="1"/>
  <c r="D915" i="4"/>
  <c r="D916" i="4"/>
  <c r="I1250" i="4" s="1"/>
  <c r="D917" i="4"/>
  <c r="D918" i="4"/>
  <c r="I1193" i="4" s="1"/>
  <c r="D919" i="4"/>
  <c r="D920" i="4"/>
  <c r="D921" i="4"/>
  <c r="I1417" i="4" s="1"/>
  <c r="D922" i="4"/>
  <c r="I1253" i="4" s="1"/>
  <c r="D923" i="4"/>
  <c r="I954" i="4" s="1"/>
  <c r="D924" i="4"/>
  <c r="D925" i="4"/>
  <c r="D926" i="4"/>
  <c r="D927" i="4"/>
  <c r="D928" i="4"/>
  <c r="I617" i="4" s="1"/>
  <c r="D929" i="4"/>
  <c r="D930" i="4"/>
  <c r="I600" i="4" s="1"/>
  <c r="D931" i="4"/>
  <c r="D932" i="4"/>
  <c r="D933" i="4"/>
  <c r="D934" i="4"/>
  <c r="D935" i="4"/>
  <c r="I740" i="4" s="1"/>
  <c r="D936" i="4"/>
  <c r="I1279" i="4" s="1"/>
  <c r="D937" i="4"/>
  <c r="I1228" i="4" s="1"/>
  <c r="D938" i="4"/>
  <c r="D939" i="4"/>
  <c r="D940" i="4"/>
  <c r="I1384" i="4" s="1"/>
  <c r="D941" i="4"/>
  <c r="D942" i="4"/>
  <c r="D943" i="4"/>
  <c r="D944" i="4"/>
  <c r="I1284" i="4" s="1"/>
  <c r="D945" i="4"/>
  <c r="D946" i="4"/>
  <c r="D947" i="4"/>
  <c r="D948" i="4"/>
  <c r="I1410" i="4" s="1"/>
  <c r="D949" i="4"/>
  <c r="I1018" i="4" s="1"/>
  <c r="D950" i="4"/>
  <c r="I1120" i="4" s="1"/>
  <c r="D951" i="4"/>
  <c r="D952" i="4"/>
  <c r="I492" i="4" s="1"/>
  <c r="D953" i="4"/>
  <c r="D954" i="4"/>
  <c r="D955" i="4"/>
  <c r="I997" i="4" s="1"/>
  <c r="D956" i="4"/>
  <c r="D957" i="4"/>
  <c r="D958" i="4"/>
  <c r="I216" i="4" s="1"/>
  <c r="D959" i="4"/>
  <c r="D960" i="4"/>
  <c r="D961" i="4"/>
  <c r="D962" i="4"/>
  <c r="D963" i="4"/>
  <c r="D964" i="4"/>
  <c r="D965" i="4"/>
  <c r="D966" i="4"/>
  <c r="I54" i="4" s="1"/>
  <c r="D967" i="4"/>
  <c r="I913" i="4" s="1"/>
  <c r="D968" i="4"/>
  <c r="I1087" i="4" s="1"/>
  <c r="D969" i="4"/>
  <c r="I1104" i="4" s="1"/>
  <c r="D970" i="4"/>
  <c r="D971" i="4"/>
  <c r="D972" i="4"/>
  <c r="D973" i="4"/>
  <c r="I917" i="4" s="1"/>
  <c r="D974" i="4"/>
  <c r="D975" i="4"/>
  <c r="D976" i="4"/>
  <c r="D977" i="4"/>
  <c r="I869" i="4" s="1"/>
  <c r="D978" i="4"/>
  <c r="D979" i="4"/>
  <c r="I1404" i="4" s="1"/>
  <c r="D980" i="4"/>
  <c r="D981" i="4"/>
  <c r="D982" i="4"/>
  <c r="I547" i="4" s="1"/>
  <c r="D983" i="4"/>
  <c r="I1113" i="4" s="1"/>
  <c r="D984" i="4"/>
  <c r="I1125" i="4" s="1"/>
  <c r="D985" i="4"/>
  <c r="I1132" i="4" s="1"/>
  <c r="D986" i="4"/>
  <c r="D987" i="4"/>
  <c r="I1292" i="4" s="1"/>
  <c r="D988" i="4"/>
  <c r="I1179" i="4" s="1"/>
  <c r="D989" i="4"/>
  <c r="I1161" i="4" s="1"/>
  <c r="D990" i="4"/>
  <c r="D991" i="4"/>
  <c r="I1207" i="4" s="1"/>
  <c r="D992" i="4"/>
  <c r="I1116" i="4" s="1"/>
  <c r="D993" i="4"/>
  <c r="I1354" i="4" s="1"/>
  <c r="D994" i="4"/>
  <c r="D995" i="4"/>
  <c r="I1189" i="4" s="1"/>
  <c r="D996" i="4"/>
  <c r="I561" i="4" s="1"/>
  <c r="D997" i="4"/>
  <c r="D998" i="4"/>
  <c r="D999" i="4"/>
  <c r="I855" i="4" s="1"/>
  <c r="D1000" i="4"/>
  <c r="I1209" i="4" s="1"/>
  <c r="D1001" i="4"/>
  <c r="D1002" i="4"/>
  <c r="I1137" i="4" s="1"/>
  <c r="D1003" i="4"/>
  <c r="D1004" i="4"/>
  <c r="I1743" i="4" s="1"/>
  <c r="D1005" i="4"/>
  <c r="D1006" i="4"/>
  <c r="I1047" i="4" s="1"/>
  <c r="D1007" i="4"/>
  <c r="D1008" i="4"/>
  <c r="D1009" i="4"/>
  <c r="D1010" i="4"/>
  <c r="D1011" i="4"/>
  <c r="D1012" i="4"/>
  <c r="D1013" i="4"/>
  <c r="D1014" i="4"/>
  <c r="D1015" i="4"/>
  <c r="I1224" i="4" s="1"/>
  <c r="D1016" i="4"/>
  <c r="D1017" i="4"/>
  <c r="D1018" i="4"/>
  <c r="I105" i="4" s="1"/>
  <c r="D1019" i="4"/>
  <c r="D1020" i="4"/>
  <c r="I1258" i="4" s="1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I613" i="4" s="1"/>
  <c r="D1087" i="4"/>
  <c r="I1155" i="4" s="1"/>
  <c r="D1088" i="4"/>
  <c r="D1089" i="4"/>
  <c r="D1090" i="4"/>
  <c r="D1091" i="4"/>
  <c r="I459" i="4" s="1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I1897" i="4" s="1"/>
  <c r="D1115" i="4"/>
  <c r="D1116" i="4"/>
  <c r="I1369" i="4" s="1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I665" i="4" s="1"/>
  <c r="D1136" i="4"/>
  <c r="I662" i="4" s="1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I1230" i="4" s="1"/>
  <c r="D1156" i="4"/>
  <c r="D1157" i="4"/>
  <c r="I1266" i="4" s="1"/>
  <c r="D1158" i="4"/>
  <c r="D1159" i="4"/>
  <c r="D1160" i="4"/>
  <c r="D1161" i="4"/>
  <c r="D1162" i="4"/>
  <c r="D1163" i="4"/>
  <c r="D1164" i="4"/>
  <c r="D1165" i="4"/>
  <c r="I635" i="4" s="1"/>
  <c r="D1166" i="4"/>
  <c r="I1952" i="4" s="1"/>
  <c r="D1167" i="4"/>
  <c r="D1168" i="4"/>
  <c r="I1201" i="4" s="1"/>
  <c r="D1169" i="4"/>
  <c r="D1170" i="4"/>
  <c r="D1171" i="4"/>
  <c r="D1172" i="4"/>
  <c r="D1173" i="4"/>
  <c r="D1174" i="4"/>
  <c r="D1175" i="4"/>
  <c r="D1176" i="4"/>
  <c r="D1177" i="4"/>
  <c r="I696" i="4" s="1"/>
  <c r="D1178" i="4"/>
  <c r="D1179" i="4"/>
  <c r="D1180" i="4"/>
  <c r="D1181" i="4"/>
  <c r="I629" i="4" s="1"/>
  <c r="D1182" i="4"/>
  <c r="I1741" i="4" s="1"/>
  <c r="D1183" i="4"/>
  <c r="D1184" i="4"/>
  <c r="D1185" i="4"/>
  <c r="D1186" i="4"/>
  <c r="D1187" i="4"/>
  <c r="D1188" i="4"/>
  <c r="D1189" i="4"/>
  <c r="I597" i="4" s="1"/>
  <c r="D1190" i="4"/>
  <c r="D1191" i="4"/>
  <c r="D1192" i="4"/>
  <c r="D1193" i="4"/>
  <c r="D1194" i="4"/>
  <c r="D1195" i="4"/>
  <c r="D1196" i="4"/>
  <c r="D1197" i="4"/>
  <c r="D1198" i="4"/>
  <c r="D1199" i="4"/>
  <c r="D1200" i="4"/>
  <c r="I841" i="4" s="1"/>
  <c r="D1201" i="4"/>
  <c r="D1202" i="4"/>
  <c r="D1203" i="4"/>
  <c r="I891" i="4" s="1"/>
  <c r="D1204" i="4"/>
  <c r="D1205" i="4"/>
  <c r="D1206" i="4"/>
  <c r="D1207" i="4"/>
  <c r="D1208" i="4"/>
  <c r="D1209" i="4"/>
  <c r="I887" i="4" s="1"/>
  <c r="D1210" i="4"/>
  <c r="D1211" i="4"/>
  <c r="D1212" i="4"/>
  <c r="D1213" i="4"/>
  <c r="I1465" i="4" s="1"/>
  <c r="D1214" i="4"/>
  <c r="D1215" i="4"/>
  <c r="I840" i="4" s="1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I1690" i="4" s="1"/>
  <c r="D1229" i="4"/>
  <c r="I1271" i="4" s="1"/>
  <c r="D1230" i="4"/>
  <c r="I1095" i="4" s="1"/>
  <c r="D1231" i="4"/>
  <c r="D1232" i="4"/>
  <c r="I2020" i="4" s="1"/>
  <c r="D1233" i="4"/>
  <c r="D1234" i="4"/>
  <c r="D1235" i="4"/>
  <c r="D1236" i="4"/>
  <c r="D1237" i="4"/>
  <c r="D1238" i="4"/>
  <c r="D1239" i="4"/>
  <c r="I732" i="4" s="1"/>
  <c r="D1240" i="4"/>
  <c r="D1241" i="4"/>
  <c r="I1200" i="4" s="1"/>
  <c r="D1242" i="4"/>
  <c r="D1243" i="4"/>
  <c r="D1244" i="4"/>
  <c r="D1245" i="4"/>
  <c r="D1246" i="4"/>
  <c r="I2034" i="4" s="1"/>
  <c r="D1247" i="4"/>
  <c r="D1248" i="4"/>
  <c r="I1212" i="4" s="1"/>
  <c r="D1249" i="4"/>
  <c r="D1250" i="4"/>
  <c r="D1251" i="4"/>
  <c r="D1252" i="4"/>
  <c r="D1253" i="4"/>
  <c r="I1143" i="4" s="1"/>
  <c r="D1254" i="4"/>
  <c r="I1183" i="4" s="1"/>
  <c r="D1255" i="4"/>
  <c r="D1256" i="4"/>
  <c r="D1257" i="4"/>
  <c r="D1258" i="4"/>
  <c r="D1259" i="4"/>
  <c r="I973" i="4" s="1"/>
  <c r="D1260" i="4"/>
  <c r="D1261" i="4"/>
  <c r="D1262" i="4"/>
  <c r="D1263" i="4"/>
  <c r="D1264" i="4"/>
  <c r="D1265" i="4"/>
  <c r="D1266" i="4"/>
  <c r="D1267" i="4"/>
  <c r="D1268" i="4"/>
  <c r="D1269" i="4"/>
  <c r="I1342" i="4" s="1"/>
  <c r="D1270" i="4"/>
  <c r="I915" i="4" s="1"/>
  <c r="D1271" i="4"/>
  <c r="I241" i="4" s="1"/>
  <c r="D1272" i="4"/>
  <c r="D1273" i="4"/>
  <c r="I986" i="4" s="1"/>
  <c r="D1274" i="4"/>
  <c r="D1275" i="4"/>
  <c r="D1276" i="4"/>
  <c r="D1277" i="4"/>
  <c r="D1278" i="4"/>
  <c r="I2067" i="4" s="1"/>
  <c r="D1279" i="4"/>
  <c r="D1280" i="4"/>
  <c r="D1281" i="4"/>
  <c r="D1282" i="4"/>
  <c r="D1283" i="4"/>
  <c r="D1284" i="4"/>
  <c r="I551" i="4" s="1"/>
  <c r="D1285" i="4"/>
  <c r="D1286" i="4"/>
  <c r="I383" i="4" s="1"/>
  <c r="D1287" i="4"/>
  <c r="D1288" i="4"/>
  <c r="D1289" i="4"/>
  <c r="D1290" i="4"/>
  <c r="D1291" i="4"/>
  <c r="D1292" i="4"/>
  <c r="I878" i="4" s="1"/>
  <c r="D1293" i="4"/>
  <c r="D1294" i="4"/>
  <c r="I265" i="4" s="1"/>
  <c r="D1295" i="4"/>
  <c r="I639" i="4" s="1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I728" i="4" s="1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I1159" i="4" s="1"/>
  <c r="D1320" i="4"/>
  <c r="D1321" i="4"/>
  <c r="I684" i="4" s="1"/>
  <c r="D1322" i="4"/>
  <c r="D1323" i="4"/>
  <c r="I704" i="4" s="1"/>
  <c r="D1324" i="4"/>
  <c r="D1325" i="4"/>
  <c r="I697" i="4" s="1"/>
  <c r="D1326" i="4"/>
  <c r="D1327" i="4"/>
  <c r="D1328" i="4"/>
  <c r="D1329" i="4"/>
  <c r="D1330" i="4"/>
  <c r="I2119" i="4" s="1"/>
  <c r="D1331" i="4"/>
  <c r="I1798" i="4" s="1"/>
  <c r="D1332" i="4"/>
  <c r="D1333" i="4"/>
  <c r="I2122" i="4" s="1"/>
  <c r="D1334" i="4"/>
  <c r="D1335" i="4"/>
  <c r="D1336" i="4"/>
  <c r="D1337" i="4"/>
  <c r="D1338" i="4"/>
  <c r="D1339" i="4"/>
  <c r="D1340" i="4"/>
  <c r="D1341" i="4"/>
  <c r="D1342" i="4"/>
  <c r="D1343" i="4"/>
  <c r="D1344" i="4"/>
  <c r="I2133" i="4" s="1"/>
  <c r="D1345" i="4"/>
  <c r="I664" i="4" s="1"/>
  <c r="D1346" i="4"/>
  <c r="I1377" i="4" s="1"/>
  <c r="D1347" i="4"/>
  <c r="D1348" i="4"/>
  <c r="I1591" i="4" s="1"/>
  <c r="D1349" i="4"/>
  <c r="D1350" i="4"/>
  <c r="D1351" i="4"/>
  <c r="D1352" i="4"/>
  <c r="D1353" i="4"/>
  <c r="D1354" i="4"/>
  <c r="I1205" i="4" s="1"/>
  <c r="D1355" i="4"/>
  <c r="D1356" i="4"/>
  <c r="D1357" i="4"/>
  <c r="D1358" i="4"/>
  <c r="I2149" i="4" s="1"/>
  <c r="D1359" i="4"/>
  <c r="D1360" i="4"/>
  <c r="D1361" i="4"/>
  <c r="D1362" i="4"/>
  <c r="D1363" i="4"/>
  <c r="I1419" i="4" s="1"/>
  <c r="D1364" i="4"/>
  <c r="D1365" i="4"/>
  <c r="D1366" i="4"/>
  <c r="I2158" i="4" s="1"/>
  <c r="D1367" i="4"/>
  <c r="D1368" i="4"/>
  <c r="D1369" i="4"/>
  <c r="D1370" i="4"/>
  <c r="D1371" i="4"/>
  <c r="D1372" i="4"/>
  <c r="D1373" i="4"/>
  <c r="D1374" i="4"/>
  <c r="D1375" i="4"/>
  <c r="I1382" i="4" s="1"/>
  <c r="D1376" i="4"/>
  <c r="D1377" i="4"/>
  <c r="D1378" i="4"/>
  <c r="D1379" i="4"/>
  <c r="I945" i="4" s="1"/>
  <c r="D1380" i="4"/>
  <c r="I433" i="4" s="1"/>
  <c r="D1381" i="4"/>
  <c r="I993" i="4" s="1"/>
  <c r="D1382" i="4"/>
  <c r="I1057" i="4" s="1"/>
  <c r="D1383" i="4"/>
  <c r="D1384" i="4"/>
  <c r="D1385" i="4"/>
  <c r="D1386" i="4"/>
  <c r="D1387" i="4"/>
  <c r="D1388" i="4"/>
  <c r="I1273" i="4" s="1"/>
  <c r="D1389" i="4"/>
  <c r="D1390" i="4"/>
  <c r="D1391" i="4"/>
  <c r="D1392" i="4"/>
  <c r="D1393" i="4"/>
  <c r="D1394" i="4"/>
  <c r="D1395" i="4"/>
  <c r="D1396" i="4"/>
  <c r="I1163" i="4" s="1"/>
  <c r="D1397" i="4"/>
  <c r="D1398" i="4"/>
  <c r="D1399" i="4"/>
  <c r="D1400" i="4"/>
  <c r="D1401" i="4"/>
  <c r="D1402" i="4"/>
  <c r="D1403" i="4"/>
  <c r="D1404" i="4"/>
  <c r="I919" i="4" s="1"/>
  <c r="D1405" i="4"/>
  <c r="D1406" i="4"/>
  <c r="D1407" i="4"/>
  <c r="I717" i="4" s="1"/>
  <c r="D1408" i="4"/>
  <c r="D1409" i="4"/>
  <c r="D1410" i="4"/>
  <c r="D1411" i="4"/>
  <c r="D1412" i="4"/>
  <c r="D1413" i="4"/>
  <c r="I1149" i="4" s="1"/>
  <c r="D1414" i="4"/>
  <c r="D1415" i="4"/>
  <c r="D1416" i="4"/>
  <c r="D1417" i="4"/>
  <c r="I2210" i="4" s="1"/>
  <c r="D1418" i="4"/>
  <c r="D1419" i="4"/>
  <c r="I1360" i="4" s="1"/>
  <c r="D1420" i="4"/>
  <c r="I1413" i="4" s="1"/>
  <c r="D1421" i="4"/>
  <c r="D1422" i="4"/>
  <c r="D1423" i="4"/>
  <c r="D1424" i="4"/>
  <c r="I976" i="4" s="1"/>
  <c r="D1425" i="4"/>
  <c r="D1426" i="4"/>
  <c r="D1427" i="4"/>
  <c r="D1428" i="4"/>
  <c r="D1429" i="4"/>
  <c r="D1430" i="4"/>
  <c r="D1431" i="4"/>
  <c r="D1432" i="4"/>
  <c r="D1433" i="4"/>
  <c r="I694" i="4" s="1"/>
  <c r="D1434" i="4"/>
  <c r="I1630" i="4" s="1"/>
  <c r="D1435" i="4"/>
  <c r="I1094" i="4" s="1"/>
  <c r="D1436" i="4"/>
  <c r="D1437" i="4"/>
  <c r="I2230" i="4" s="1"/>
  <c r="D1438" i="4"/>
  <c r="D1439" i="4"/>
  <c r="D1440" i="4"/>
  <c r="D1441" i="4"/>
  <c r="D1442" i="4"/>
  <c r="D1443" i="4"/>
  <c r="D1444" i="4"/>
  <c r="I951" i="4" s="1"/>
  <c r="D1445" i="4"/>
  <c r="D1446" i="4"/>
  <c r="I2239" i="4" s="1"/>
  <c r="D1447" i="4"/>
  <c r="D1448" i="4"/>
  <c r="D1449" i="4"/>
  <c r="D1450" i="4"/>
  <c r="I1331" i="4" s="1"/>
  <c r="D1451" i="4"/>
  <c r="D1452" i="4"/>
  <c r="D1453" i="4"/>
  <c r="D1454" i="4"/>
  <c r="D1455" i="4"/>
  <c r="D1456" i="4"/>
  <c r="D1457" i="4"/>
  <c r="I1267" i="4" s="1"/>
  <c r="D1458" i="4"/>
  <c r="D1459" i="4"/>
  <c r="D1460" i="4"/>
  <c r="I925" i="4" s="1"/>
  <c r="D1461" i="4"/>
  <c r="D1462" i="4"/>
  <c r="I619" i="4" s="1"/>
  <c r="D1463" i="4"/>
  <c r="D1464" i="4"/>
  <c r="D1465" i="4"/>
  <c r="D1466" i="4"/>
  <c r="D1467" i="4"/>
  <c r="D1468" i="4"/>
  <c r="D1469" i="4"/>
  <c r="D1470" i="4"/>
  <c r="D1471" i="4"/>
  <c r="I624" i="4" s="1"/>
  <c r="D1472" i="4"/>
  <c r="I1632" i="4" s="1"/>
  <c r="D1473" i="4"/>
  <c r="I2266" i="4" s="1"/>
  <c r="D1474" i="4"/>
  <c r="I2267" i="4" s="1"/>
  <c r="D1475" i="4"/>
  <c r="D1476" i="4"/>
  <c r="I1391" i="4" s="1"/>
  <c r="D1477" i="4"/>
  <c r="D1478" i="4"/>
  <c r="D1479" i="4"/>
  <c r="I652" i="4" s="1"/>
  <c r="D1480" i="4"/>
  <c r="D1481" i="4"/>
  <c r="D1482" i="4"/>
  <c r="D1483" i="4"/>
  <c r="D1484" i="4"/>
  <c r="I1001" i="4" s="1"/>
  <c r="D1485" i="4"/>
  <c r="D1486" i="4"/>
  <c r="D1487" i="4"/>
  <c r="D1488" i="4"/>
  <c r="D1489" i="4"/>
  <c r="I575" i="4" s="1"/>
  <c r="D1490" i="4"/>
  <c r="D1491" i="4"/>
  <c r="I1062" i="4" s="1"/>
  <c r="D1492" i="4"/>
  <c r="D1493" i="4"/>
  <c r="D1494" i="4"/>
  <c r="D1495" i="4"/>
  <c r="I225" i="4" s="1"/>
  <c r="D1496" i="4"/>
  <c r="D1497" i="4"/>
  <c r="I2290" i="4" s="1"/>
  <c r="D1498" i="4"/>
  <c r="D1499" i="4"/>
  <c r="I2292" i="4" s="1"/>
  <c r="D1500" i="4"/>
  <c r="D1501" i="4"/>
  <c r="D1502" i="4"/>
  <c r="D1503" i="4"/>
  <c r="D1504" i="4"/>
  <c r="I413" i="4" s="1"/>
  <c r="D1505" i="4"/>
  <c r="D1506" i="4"/>
  <c r="D1507" i="4"/>
  <c r="D1508" i="4"/>
  <c r="D1509" i="4"/>
  <c r="I1203" i="4" s="1"/>
  <c r="D1510" i="4"/>
  <c r="D1511" i="4"/>
  <c r="I2304" i="4" s="1"/>
  <c r="D1512" i="4"/>
  <c r="D1513" i="4"/>
  <c r="I621" i="4" s="1"/>
  <c r="D1514" i="4"/>
  <c r="D1515" i="4"/>
  <c r="D1516" i="4"/>
  <c r="I909" i="4" s="1"/>
  <c r="D1517" i="4"/>
  <c r="D1518" i="4"/>
  <c r="D1519" i="4"/>
  <c r="D1520" i="4"/>
  <c r="D1521" i="4"/>
  <c r="D1522" i="4"/>
  <c r="D1523" i="4"/>
  <c r="D1524" i="4"/>
  <c r="I373" i="4" s="1"/>
  <c r="D1525" i="4"/>
  <c r="D1526" i="4"/>
  <c r="I1153" i="4" s="1"/>
  <c r="D1527" i="4"/>
  <c r="D1528" i="4"/>
  <c r="D1529" i="4"/>
  <c r="D1530" i="4"/>
  <c r="D1531" i="4"/>
  <c r="D1532" i="4"/>
  <c r="D1533" i="4"/>
  <c r="D1534" i="4"/>
  <c r="D1535" i="4"/>
  <c r="I1344" i="4" s="1"/>
  <c r="D1536" i="4"/>
  <c r="D1537" i="4"/>
  <c r="D1538" i="4"/>
  <c r="D1539" i="4"/>
  <c r="I602" i="4" s="1"/>
  <c r="D1540" i="4"/>
  <c r="D1541" i="4"/>
  <c r="I1086" i="4" s="1"/>
  <c r="D1542" i="4"/>
  <c r="D1543" i="4"/>
  <c r="D1544" i="4"/>
  <c r="D1545" i="4"/>
  <c r="D1546" i="4"/>
  <c r="D1547" i="4"/>
  <c r="I1037" i="4" s="1"/>
  <c r="D1548" i="4"/>
  <c r="I1221" i="4" s="1"/>
  <c r="D1549" i="4"/>
  <c r="I815" i="4" s="1"/>
  <c r="D1550" i="4"/>
  <c r="D1551" i="4"/>
  <c r="I816" i="4" s="1"/>
  <c r="D1552" i="4"/>
  <c r="D1553" i="4"/>
  <c r="D1554" i="4"/>
  <c r="D1555" i="4"/>
  <c r="D1556" i="4"/>
  <c r="D1557" i="4"/>
  <c r="D1558" i="4"/>
  <c r="D1559" i="4"/>
  <c r="I907" i="4" s="1"/>
  <c r="D1560" i="4"/>
  <c r="I1093" i="4" s="1"/>
  <c r="D1561" i="4"/>
  <c r="D1562" i="4"/>
  <c r="I1088" i="4" s="1"/>
  <c r="D1563" i="4"/>
  <c r="I920" i="4" s="1"/>
  <c r="D1564" i="4"/>
  <c r="I856" i="4" s="1"/>
  <c r="D1565" i="4"/>
  <c r="D1566" i="4"/>
  <c r="I1082" i="4" s="1"/>
  <c r="D1567" i="4"/>
  <c r="D1568" i="4"/>
  <c r="D1569" i="4"/>
  <c r="D1570" i="4"/>
  <c r="D1571" i="4"/>
  <c r="I994" i="4" s="1"/>
  <c r="D1572" i="4"/>
  <c r="D1573" i="4"/>
  <c r="I896" i="4" s="1"/>
  <c r="D1574" i="4"/>
  <c r="D1575" i="4"/>
  <c r="D1576" i="4"/>
  <c r="I948" i="4" s="1"/>
  <c r="D1577" i="4"/>
  <c r="I1060" i="4" s="1"/>
  <c r="D1578" i="4"/>
  <c r="D1579" i="4"/>
  <c r="I1049" i="4" s="1"/>
  <c r="D1580" i="4"/>
  <c r="D1581" i="4"/>
  <c r="D1582" i="4"/>
  <c r="D1583" i="4"/>
  <c r="D1584" i="4"/>
  <c r="I1234" i="4" s="1"/>
  <c r="D1585" i="4"/>
  <c r="I1150" i="4" s="1"/>
  <c r="D1586" i="4"/>
  <c r="I853" i="4" s="1"/>
  <c r="D1587" i="4"/>
  <c r="I1211" i="4" s="1"/>
  <c r="D1588" i="4"/>
  <c r="I1032" i="4" s="1"/>
  <c r="D1589" i="4"/>
  <c r="D1590" i="4"/>
  <c r="I722" i="4" s="1"/>
  <c r="D1591" i="4"/>
  <c r="D1592" i="4"/>
  <c r="D1593" i="4"/>
  <c r="D1594" i="4"/>
  <c r="D1595" i="4"/>
  <c r="D1596" i="4"/>
  <c r="D1597" i="4"/>
  <c r="D1598" i="4"/>
  <c r="I1046" i="4" s="1"/>
  <c r="D1599" i="4"/>
  <c r="I825" i="4" s="1"/>
  <c r="D1600" i="4"/>
  <c r="I1174" i="4" s="1"/>
  <c r="D1601" i="4"/>
  <c r="I1190" i="4" s="1"/>
  <c r="D1602" i="4"/>
  <c r="I1022" i="4" s="1"/>
  <c r="D1603" i="4"/>
  <c r="I1080" i="4" s="1"/>
  <c r="D1604" i="4"/>
  <c r="D1605" i="4"/>
  <c r="I990" i="4" s="1"/>
  <c r="D1606" i="4"/>
  <c r="D1607" i="4"/>
  <c r="D1608" i="4"/>
  <c r="D1609" i="4"/>
  <c r="D1610" i="4"/>
  <c r="I981" i="4" s="1"/>
  <c r="D1611" i="4"/>
  <c r="D1612" i="4"/>
  <c r="I992" i="4" s="1"/>
  <c r="D1613" i="4"/>
  <c r="D1614" i="4"/>
  <c r="D1615" i="4"/>
  <c r="I1240" i="4" s="1"/>
  <c r="D1616" i="4"/>
  <c r="I1130" i="4" s="1"/>
  <c r="D1617" i="4"/>
  <c r="D1618" i="4"/>
  <c r="D1619" i="4"/>
  <c r="I1006" i="4" s="1"/>
  <c r="D1620" i="4"/>
  <c r="D1621" i="4"/>
  <c r="D1622" i="4"/>
  <c r="D1623" i="4"/>
  <c r="I1096" i="4" s="1"/>
  <c r="D1624" i="4"/>
  <c r="I828" i="4" s="1"/>
  <c r="D1625" i="4"/>
  <c r="I928" i="4" s="1"/>
  <c r="D1626" i="4"/>
  <c r="I956" i="4" s="1"/>
  <c r="D1627" i="4"/>
  <c r="I940" i="4" s="1"/>
  <c r="D1628" i="4"/>
  <c r="D1629" i="4"/>
  <c r="D1630" i="4"/>
  <c r="D1631" i="4"/>
  <c r="D1632" i="4"/>
  <c r="D1633" i="4"/>
  <c r="I2446" i="4" s="1"/>
  <c r="D1634" i="4"/>
  <c r="I2448" i="4" s="1"/>
  <c r="D1635" i="4"/>
  <c r="D1636" i="4"/>
  <c r="D1637" i="4"/>
  <c r="D1638" i="4"/>
  <c r="I904" i="4" s="1"/>
  <c r="D1639" i="4"/>
  <c r="D1640" i="4"/>
  <c r="I1387" i="4" s="1"/>
  <c r="D1641" i="4"/>
  <c r="I1122" i="4" s="1"/>
  <c r="D1642" i="4"/>
  <c r="I2460" i="4" s="1"/>
  <c r="D1643" i="4"/>
  <c r="I1412" i="4" s="1"/>
  <c r="D1644" i="4"/>
  <c r="I2462" i="4" s="1"/>
  <c r="D1645" i="4"/>
  <c r="D1646" i="4"/>
  <c r="D1647" i="4"/>
  <c r="I636" i="4" s="1"/>
  <c r="D1648" i="4"/>
  <c r="D1649" i="4"/>
  <c r="D1650" i="4"/>
  <c r="I407" i="4" s="1"/>
  <c r="D1651" i="4"/>
  <c r="D1652" i="4"/>
  <c r="D1653" i="4"/>
  <c r="D1654" i="4"/>
  <c r="D1655" i="4"/>
  <c r="D1656" i="4"/>
  <c r="D1657" i="4"/>
  <c r="D1658" i="4"/>
  <c r="I1424" i="4" s="1"/>
  <c r="D1659" i="4"/>
  <c r="I1210" i="4" s="1"/>
  <c r="D1660" i="4"/>
  <c r="D1661" i="4"/>
  <c r="D1662" i="4"/>
  <c r="D1663" i="4"/>
  <c r="D1664" i="4"/>
  <c r="D1665" i="4"/>
  <c r="D1666" i="4"/>
  <c r="D1667" i="4"/>
  <c r="I637" i="4" s="1"/>
  <c r="D1668" i="4"/>
  <c r="D1669" i="4"/>
  <c r="D1670" i="4"/>
  <c r="I701" i="4" s="1"/>
  <c r="D1671" i="4"/>
  <c r="I875" i="4" s="1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I2514" i="4" s="1"/>
  <c r="D1685" i="4"/>
  <c r="D1686" i="4"/>
  <c r="I848" i="4" s="1"/>
  <c r="D1687" i="4"/>
  <c r="I1024" i="4" s="1"/>
  <c r="D1688" i="4"/>
  <c r="I1694" i="4" s="1"/>
  <c r="D1689" i="4"/>
  <c r="D1690" i="4"/>
  <c r="I1549" i="4" s="1"/>
  <c r="D1691" i="4"/>
  <c r="D1692" i="4"/>
  <c r="D1693" i="4"/>
  <c r="D1694" i="4"/>
  <c r="D1695" i="4"/>
  <c r="D1696" i="4"/>
  <c r="D1697" i="4"/>
  <c r="D1698" i="4"/>
  <c r="D1699" i="4"/>
  <c r="I465" i="4" s="1"/>
  <c r="D1700" i="4"/>
  <c r="D1701" i="4"/>
  <c r="I2527" i="4" s="1"/>
  <c r="D1702" i="4"/>
  <c r="D1703" i="4"/>
  <c r="D1704" i="4"/>
  <c r="D1705" i="4"/>
  <c r="I2530" i="4" s="1"/>
  <c r="D1706" i="4"/>
  <c r="D1707" i="4"/>
  <c r="I2532" i="4" s="1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I2540" i="4" s="1"/>
  <c r="D1728" i="4"/>
  <c r="I2541" i="4" s="1"/>
  <c r="D1729" i="4"/>
  <c r="I1090" i="4" s="1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I1054" i="4" s="1"/>
  <c r="D1747" i="4"/>
  <c r="D1748" i="4"/>
  <c r="D1749" i="4"/>
  <c r="I612" i="4" s="1"/>
  <c r="D1750" i="4"/>
  <c r="I634" i="4" s="1"/>
  <c r="D1751" i="4"/>
  <c r="D1752" i="4"/>
  <c r="D1753" i="4"/>
  <c r="I1552" i="4" s="1"/>
  <c r="D1754" i="4"/>
  <c r="D1755" i="4"/>
  <c r="D1756" i="4"/>
  <c r="D1757" i="4"/>
  <c r="D1758" i="4"/>
  <c r="D1759" i="4"/>
  <c r="D1760" i="4"/>
  <c r="D1761" i="4"/>
  <c r="D1762" i="4"/>
  <c r="I2563" i="4" s="1"/>
  <c r="D1763" i="4"/>
  <c r="I2564" i="4" s="1"/>
  <c r="D1764" i="4"/>
  <c r="D1765" i="4"/>
  <c r="D1766" i="4"/>
  <c r="I2566" i="4" s="1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I712" i="4" s="1"/>
  <c r="D1789" i="4"/>
  <c r="I2578" i="4" s="1"/>
  <c r="D1790" i="4"/>
  <c r="D1791" i="4"/>
  <c r="D1792" i="4"/>
  <c r="D1793" i="4"/>
  <c r="D1794" i="4"/>
  <c r="D1795" i="4"/>
  <c r="I599" i="4" s="1"/>
  <c r="D1796" i="4"/>
  <c r="D1797" i="4"/>
  <c r="D1798" i="4"/>
  <c r="D1799" i="4"/>
  <c r="D1800" i="4"/>
  <c r="I107" i="4" s="1"/>
  <c r="D1801" i="4"/>
  <c r="D1802" i="4"/>
  <c r="D1803" i="4"/>
  <c r="D1804" i="4"/>
  <c r="D1805" i="4"/>
  <c r="D1806" i="4"/>
  <c r="D1807" i="4"/>
  <c r="D1808" i="4"/>
  <c r="I703" i="4" s="1"/>
  <c r="D1809" i="4"/>
  <c r="D1810" i="4"/>
  <c r="I1585" i="4" s="1"/>
  <c r="D1811" i="4"/>
  <c r="I927" i="4" s="1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I1386" i="4" s="1"/>
  <c r="D1831" i="4"/>
  <c r="I1079" i="4" s="1"/>
  <c r="D1832" i="4"/>
  <c r="D1833" i="4"/>
  <c r="I2605" i="4" s="1"/>
  <c r="D1834" i="4"/>
  <c r="D1835" i="4"/>
  <c r="D1836" i="4"/>
  <c r="D1837" i="4"/>
  <c r="D1838" i="4"/>
  <c r="D1839" i="4"/>
  <c r="I1399" i="4" s="1"/>
  <c r="D1840" i="4"/>
  <c r="D1841" i="4"/>
  <c r="D1842" i="4"/>
  <c r="D1843" i="4"/>
  <c r="D1844" i="4"/>
  <c r="I1071" i="4" s="1"/>
  <c r="D1845" i="4"/>
  <c r="D1846" i="4"/>
  <c r="I2611" i="4" s="1"/>
  <c r="D1847" i="4"/>
  <c r="D1848" i="4"/>
  <c r="D1849" i="4"/>
  <c r="D1850" i="4"/>
  <c r="D1851" i="4"/>
  <c r="D1852" i="4"/>
  <c r="D1853" i="4"/>
  <c r="D1854" i="4"/>
  <c r="D1855" i="4"/>
  <c r="I1041" i="4" s="1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I1491" i="4" s="1"/>
  <c r="D1874" i="4"/>
  <c r="D1875" i="4"/>
  <c r="D1876" i="4"/>
  <c r="D1877" i="4"/>
  <c r="D1878" i="4"/>
  <c r="D1879" i="4"/>
  <c r="I1239" i="4" s="1"/>
  <c r="D1880" i="4"/>
  <c r="D1881" i="4"/>
  <c r="I446" i="4" s="1"/>
  <c r="D1882" i="4"/>
  <c r="D1883" i="4"/>
  <c r="D1884" i="4"/>
  <c r="I319" i="4" s="1"/>
  <c r="D1885" i="4"/>
  <c r="D1886" i="4"/>
  <c r="D1887" i="4"/>
  <c r="D1888" i="4"/>
  <c r="D1889" i="4"/>
  <c r="D1890" i="4"/>
  <c r="D1891" i="4"/>
  <c r="D1892" i="4"/>
  <c r="D1893" i="4"/>
  <c r="D1894" i="4"/>
  <c r="I2639" i="4" s="1"/>
  <c r="D1895" i="4"/>
  <c r="I142" i="4" s="1"/>
  <c r="D1896" i="4"/>
  <c r="D1897" i="4"/>
  <c r="D1898" i="4"/>
  <c r="I2643" i="4" s="1"/>
  <c r="D1899" i="4"/>
  <c r="D1900" i="4"/>
  <c r="D1901" i="4"/>
  <c r="D1902" i="4"/>
  <c r="D1903" i="4"/>
  <c r="D1904" i="4"/>
  <c r="D1905" i="4"/>
  <c r="I2647" i="4" s="1"/>
  <c r="D1906" i="4"/>
  <c r="D1907" i="4"/>
  <c r="D1908" i="4"/>
  <c r="D1909" i="4"/>
  <c r="D1910" i="4"/>
  <c r="D1911" i="4"/>
  <c r="D1912" i="4"/>
  <c r="I1110" i="4" s="1"/>
  <c r="D1913" i="4"/>
  <c r="I2653" i="4" s="1"/>
  <c r="D1914" i="4"/>
  <c r="I2654" i="4" s="1"/>
  <c r="D1915" i="4"/>
  <c r="D1916" i="4"/>
  <c r="D1917" i="4"/>
  <c r="I289" i="4" s="1"/>
  <c r="D1918" i="4"/>
  <c r="I2657" i="4" s="1"/>
  <c r="D1919" i="4"/>
  <c r="D1920" i="4"/>
  <c r="I2658" i="4" s="1"/>
  <c r="D1921" i="4"/>
  <c r="I1043" i="4" s="1"/>
  <c r="D1922" i="4"/>
  <c r="D1923" i="4"/>
  <c r="D1924" i="4"/>
  <c r="D1925" i="4"/>
  <c r="D1926" i="4"/>
  <c r="D1927" i="4"/>
  <c r="D1928" i="4"/>
  <c r="D1929" i="4"/>
  <c r="D1930" i="4"/>
  <c r="I642" i="4" s="1"/>
  <c r="D1931" i="4"/>
  <c r="D1932" i="4"/>
  <c r="D1933" i="4"/>
  <c r="D1934" i="4"/>
  <c r="D1935" i="4"/>
  <c r="D1936" i="4"/>
  <c r="D1937" i="4"/>
  <c r="D1938" i="4"/>
  <c r="D1939" i="4"/>
  <c r="D1940" i="4"/>
  <c r="D1941" i="4"/>
  <c r="I2668" i="4" s="1"/>
  <c r="D1942" i="4"/>
  <c r="I2669" i="4" s="1"/>
  <c r="D1943" i="4"/>
  <c r="D1944" i="4"/>
  <c r="I275" i="4" s="1"/>
  <c r="D1945" i="4"/>
  <c r="I618" i="4" s="1"/>
  <c r="D1946" i="4"/>
  <c r="I2672" i="4" s="1"/>
  <c r="D1947" i="4"/>
  <c r="D1948" i="4"/>
  <c r="I421" i="4" s="1"/>
  <c r="D1949" i="4"/>
  <c r="D1950" i="4"/>
  <c r="D1951" i="4"/>
  <c r="D1952" i="4"/>
  <c r="I741" i="4" s="1"/>
  <c r="D1953" i="4"/>
  <c r="I1280" i="4" s="1"/>
  <c r="D1954" i="4"/>
  <c r="I1229" i="4" s="1"/>
  <c r="D1955" i="4"/>
  <c r="D1956" i="4"/>
  <c r="D1957" i="4"/>
  <c r="D1958" i="4"/>
  <c r="D1959" i="4"/>
  <c r="D1960" i="4"/>
  <c r="D1961" i="4"/>
  <c r="I1285" i="4" s="1"/>
  <c r="D1962" i="4"/>
  <c r="I1793" i="4" s="1"/>
  <c r="D1963" i="4"/>
  <c r="D1964" i="4"/>
  <c r="D1965" i="4"/>
  <c r="I1411" i="4" s="1"/>
  <c r="D1966" i="4"/>
  <c r="I1019" i="4" s="1"/>
  <c r="D1967" i="4"/>
  <c r="I1121" i="4" s="1"/>
  <c r="D1968" i="4"/>
  <c r="D1969" i="4"/>
  <c r="D1970" i="4"/>
  <c r="D1971" i="4"/>
  <c r="D1972" i="4"/>
  <c r="D1973" i="4"/>
  <c r="D1974" i="4"/>
  <c r="D1975" i="4"/>
  <c r="D1976" i="4"/>
  <c r="I448" i="4" s="1"/>
  <c r="D1977" i="4"/>
  <c r="I402" i="4" s="1"/>
  <c r="D1978" i="4"/>
  <c r="D1979" i="4"/>
  <c r="D1980" i="4"/>
  <c r="D1981" i="4"/>
  <c r="I1774" i="4" s="1"/>
  <c r="D1982" i="4"/>
  <c r="D1983" i="4"/>
  <c r="I55" i="4" s="1"/>
  <c r="D1984" i="4"/>
  <c r="I914" i="4" s="1"/>
  <c r="D1985" i="4"/>
  <c r="D1986" i="4"/>
  <c r="I1105" i="4" s="1"/>
  <c r="D1987" i="4"/>
  <c r="D1988" i="4"/>
  <c r="D1989" i="4"/>
  <c r="D1990" i="4"/>
  <c r="I918" i="4" s="1"/>
  <c r="D1991" i="4"/>
  <c r="I1320" i="4" s="1"/>
  <c r="D1992" i="4"/>
  <c r="D1993" i="4"/>
  <c r="D1994" i="4"/>
  <c r="I870" i="4" s="1"/>
  <c r="D1995" i="4"/>
  <c r="D1996" i="4"/>
  <c r="I1405" i="4" s="1"/>
  <c r="D1997" i="4"/>
  <c r="D1998" i="4"/>
  <c r="D1999" i="4"/>
  <c r="D2000" i="4"/>
  <c r="D2001" i="4"/>
  <c r="I1126" i="4" s="1"/>
  <c r="D2002" i="4"/>
  <c r="D2003" i="4"/>
  <c r="D2004" i="4"/>
  <c r="D2005" i="4"/>
  <c r="D2006" i="4"/>
  <c r="D2007" i="4"/>
  <c r="D2008" i="4"/>
  <c r="I1208" i="4" s="1"/>
  <c r="D2009" i="4"/>
  <c r="D2010" i="4"/>
  <c r="D2011" i="4"/>
  <c r="D2012" i="4"/>
  <c r="D2013" i="4"/>
  <c r="D2014" i="4"/>
  <c r="D2015" i="4"/>
  <c r="D2016" i="4"/>
  <c r="D2017" i="4"/>
  <c r="D2018" i="4"/>
  <c r="I56" i="4" s="1"/>
  <c r="D2019" i="4"/>
  <c r="I1138" i="4" s="1"/>
  <c r="D2020" i="4"/>
  <c r="D2021" i="4"/>
  <c r="D2022" i="4"/>
  <c r="D2023" i="4"/>
  <c r="D2024" i="4"/>
  <c r="I1791" i="4" s="1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I150" i="4" s="1"/>
  <c r="D2037" i="4"/>
  <c r="I1259" i="4" s="1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I1247" i="4" s="1"/>
  <c r="D2053" i="4"/>
  <c r="I839" i="4" s="1"/>
  <c r="D2054" i="4"/>
  <c r="D2055" i="4"/>
  <c r="I1158" i="4" s="1"/>
  <c r="D2056" i="4"/>
  <c r="I972" i="4" s="1"/>
  <c r="D2057" i="4"/>
  <c r="D2058" i="4"/>
  <c r="D2059" i="4"/>
  <c r="D2060" i="4"/>
  <c r="I961" i="4" s="1"/>
  <c r="D2061" i="4"/>
  <c r="D2062" i="4"/>
  <c r="D2063" i="4"/>
  <c r="D2064" i="4"/>
  <c r="I658" i="4" s="1"/>
  <c r="D2065" i="4"/>
  <c r="D2066" i="4"/>
  <c r="D2067" i="4"/>
  <c r="I963" i="4" s="1"/>
  <c r="D2068" i="4"/>
  <c r="D2069" i="4"/>
  <c r="D2070" i="4"/>
  <c r="D2071" i="4"/>
  <c r="I872" i="4" s="1"/>
  <c r="D2072" i="4"/>
  <c r="D2073" i="4"/>
  <c r="D2074" i="4"/>
  <c r="D2075" i="4"/>
  <c r="I1140" i="4" s="1"/>
  <c r="D2076" i="4"/>
  <c r="D2077" i="4"/>
  <c r="D2078" i="4"/>
  <c r="D2079" i="4"/>
  <c r="D2080" i="4"/>
  <c r="I1152" i="4" s="1"/>
  <c r="D2081" i="4"/>
  <c r="D2082" i="4"/>
  <c r="D2083" i="4"/>
  <c r="D2084" i="4"/>
  <c r="D2085" i="4"/>
  <c r="D2086" i="4"/>
  <c r="D2087" i="4"/>
  <c r="D2088" i="4"/>
  <c r="D2089" i="4"/>
  <c r="I1736" i="4" s="1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I1156" i="4" s="1"/>
  <c r="J1156" i="4" s="1"/>
  <c r="K1156" i="4" s="1"/>
  <c r="D2105" i="4"/>
  <c r="I519" i="4" s="1"/>
  <c r="J519" i="4" s="1"/>
  <c r="K519" i="4" s="1"/>
  <c r="D2106" i="4"/>
  <c r="D2107" i="4"/>
  <c r="D2108" i="4"/>
  <c r="D2109" i="4"/>
  <c r="D2110" i="4"/>
  <c r="I395" i="4" s="1"/>
  <c r="J395" i="4" s="1"/>
  <c r="K395" i="4" s="1"/>
  <c r="D2111" i="4"/>
  <c r="I323" i="4" s="1"/>
  <c r="J323" i="4" s="1"/>
  <c r="K323" i="4" s="1"/>
  <c r="D2112" i="4"/>
  <c r="D2113" i="4"/>
  <c r="D2114" i="4"/>
  <c r="D2115" i="4"/>
  <c r="D2116" i="4"/>
  <c r="D2117" i="4"/>
  <c r="D2118" i="4"/>
  <c r="I890" i="4" s="1"/>
  <c r="J890" i="4" s="1"/>
  <c r="K890" i="4" s="1"/>
  <c r="D2119" i="4"/>
  <c r="D2120" i="4"/>
  <c r="I1278" i="4" s="1"/>
  <c r="J1278" i="4" s="1"/>
  <c r="K1278" i="4" s="1"/>
  <c r="D2121" i="4"/>
  <c r="I132" i="4" s="1"/>
  <c r="J132" i="4" s="1"/>
  <c r="K132" i="4" s="1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I1370" i="4" s="1"/>
  <c r="J1370" i="4" s="1"/>
  <c r="K1370" i="4" s="1"/>
  <c r="D2134" i="4"/>
  <c r="D2135" i="4"/>
  <c r="D2136" i="4"/>
  <c r="D2137" i="4"/>
  <c r="D2138" i="4"/>
  <c r="D2139" i="4"/>
  <c r="D2140" i="4"/>
  <c r="D2141" i="4"/>
  <c r="D2142" i="4"/>
  <c r="I1283" i="4" s="1"/>
  <c r="J1283" i="4" s="1"/>
  <c r="K1283" i="4" s="1"/>
  <c r="D2143" i="4"/>
  <c r="D2144" i="4"/>
  <c r="D2145" i="4"/>
  <c r="D2146" i="4"/>
  <c r="D2147" i="4"/>
  <c r="D2148" i="4"/>
  <c r="I367" i="4" s="1"/>
  <c r="J367" i="4" s="1"/>
  <c r="K367" i="4" s="1"/>
  <c r="D2149" i="4"/>
  <c r="D2150" i="4"/>
  <c r="D2151" i="4"/>
  <c r="D2152" i="4"/>
  <c r="D2153" i="4"/>
  <c r="D2154" i="4"/>
  <c r="D2155" i="4"/>
  <c r="I735" i="4" s="1"/>
  <c r="J735" i="4" s="1"/>
  <c r="K735" i="4" s="1"/>
  <c r="D2156" i="4"/>
  <c r="D2157" i="4"/>
  <c r="I1176" i="4" s="1"/>
  <c r="J1176" i="4" s="1"/>
  <c r="K1176" i="4" s="1"/>
  <c r="D2158" i="4"/>
  <c r="D2159" i="4"/>
  <c r="I923" i="4" s="1"/>
  <c r="J923" i="4" s="1"/>
  <c r="K923" i="4" s="1"/>
  <c r="D2160" i="4"/>
  <c r="D2161" i="4"/>
  <c r="I1358" i="4" s="1"/>
  <c r="J1358" i="4" s="1"/>
  <c r="K1358" i="4" s="1"/>
  <c r="D2162" i="4"/>
  <c r="D2163" i="4"/>
  <c r="D2164" i="4"/>
  <c r="I1526" i="4" s="1"/>
  <c r="J1526" i="4" s="1"/>
  <c r="K1526" i="4" s="1"/>
  <c r="D2165" i="4"/>
  <c r="D2166" i="4"/>
  <c r="D2167" i="4"/>
  <c r="D2168" i="4"/>
  <c r="D2169" i="4"/>
  <c r="D2170" i="4"/>
  <c r="I1173" i="4" s="1"/>
  <c r="J1173" i="4" s="1"/>
  <c r="K1173" i="4" s="1"/>
  <c r="D2171" i="4"/>
  <c r="D2172" i="4"/>
  <c r="I61" i="4" s="1"/>
  <c r="J61" i="4" s="1"/>
  <c r="K61" i="4" s="1"/>
  <c r="D2173" i="4"/>
  <c r="D2174" i="4"/>
  <c r="D2175" i="4"/>
  <c r="D2176" i="4"/>
  <c r="D2177" i="4"/>
  <c r="D2178" i="4"/>
  <c r="I1014" i="4" s="1"/>
  <c r="J1014" i="4" s="1"/>
  <c r="K1014" i="4" s="1"/>
  <c r="D2179" i="4"/>
  <c r="D2180" i="4"/>
  <c r="I883" i="4" s="1"/>
  <c r="J883" i="4" s="1"/>
  <c r="K883" i="4" s="1"/>
  <c r="D2181" i="4"/>
  <c r="D2182" i="4"/>
  <c r="D2183" i="4"/>
  <c r="D2184" i="4"/>
  <c r="D2185" i="4"/>
  <c r="D2186" i="4"/>
  <c r="D2187" i="4"/>
  <c r="D2188" i="4"/>
  <c r="I1401" i="4" s="1"/>
  <c r="J1401" i="4" s="1"/>
  <c r="K1401" i="4" s="1"/>
  <c r="D2189" i="4"/>
  <c r="D2190" i="4"/>
  <c r="D2191" i="4"/>
  <c r="I700" i="4" s="1"/>
  <c r="J700" i="4" s="1"/>
  <c r="K700" i="4" s="1"/>
  <c r="D2192" i="4"/>
  <c r="D2193" i="4"/>
  <c r="D2194" i="4"/>
  <c r="D2195" i="4"/>
  <c r="I1489" i="4" s="1"/>
  <c r="J1489" i="4" s="1"/>
  <c r="K1489" i="4" s="1"/>
  <c r="D2196" i="4"/>
  <c r="I1748" i="4" s="1"/>
  <c r="J1748" i="4" s="1"/>
  <c r="K1748" i="4" s="1"/>
  <c r="D2197" i="4"/>
  <c r="D2198" i="4"/>
  <c r="I630" i="4" s="1"/>
  <c r="J630" i="4" s="1"/>
  <c r="K630" i="4" s="1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I1554" i="4" s="1"/>
  <c r="J1554" i="4" s="1"/>
  <c r="K1554" i="4" s="1"/>
  <c r="D2212" i="4"/>
  <c r="D2213" i="4"/>
  <c r="I846" i="4" s="1"/>
  <c r="J846" i="4" s="1"/>
  <c r="K846" i="4" s="1"/>
  <c r="D2214" i="4"/>
  <c r="D2215" i="4"/>
  <c r="D2216" i="4"/>
  <c r="D2217" i="4"/>
  <c r="I842" i="4" s="1"/>
  <c r="J842" i="4" s="1"/>
  <c r="K842" i="4" s="1"/>
  <c r="D2218" i="4"/>
  <c r="D2219" i="4"/>
  <c r="I1169" i="4" s="1"/>
  <c r="J1169" i="4" s="1"/>
  <c r="K1169" i="4" s="1"/>
  <c r="D2220" i="4"/>
  <c r="D2221" i="4"/>
  <c r="D2222" i="4"/>
  <c r="D2223" i="4"/>
  <c r="D2224" i="4"/>
  <c r="I504" i="4" s="1"/>
  <c r="J504" i="4" s="1"/>
  <c r="K504" i="4" s="1"/>
  <c r="D2225" i="4"/>
  <c r="D2226" i="4"/>
  <c r="I888" i="4" s="1"/>
  <c r="J888" i="4" s="1"/>
  <c r="K888" i="4" s="1"/>
  <c r="D2227" i="4"/>
  <c r="D2228" i="4"/>
  <c r="D2229" i="4"/>
  <c r="I1276" i="4" s="1"/>
  <c r="J1276" i="4" s="1"/>
  <c r="K1276" i="4" s="1"/>
  <c r="D2230" i="4"/>
  <c r="D2231" i="4"/>
  <c r="D2232" i="4"/>
  <c r="D2233" i="4"/>
  <c r="D2234" i="4"/>
  <c r="D2235" i="4"/>
  <c r="D2236" i="4"/>
  <c r="I744" i="4" s="1"/>
  <c r="J744" i="4" s="1"/>
  <c r="K744" i="4" s="1"/>
  <c r="D2237" i="4"/>
  <c r="D2238" i="4"/>
  <c r="D2239" i="4"/>
  <c r="D2240" i="4"/>
  <c r="I1620" i="4" s="1"/>
  <c r="J1620" i="4" s="1"/>
  <c r="K1620" i="4" s="1"/>
  <c r="D2241" i="4"/>
  <c r="D2242" i="4"/>
  <c r="I1373" i="4" s="1"/>
  <c r="J1373" i="4" s="1"/>
  <c r="K1373" i="4" s="1"/>
  <c r="D2243" i="4"/>
  <c r="I1218" i="4" s="1"/>
  <c r="J1218" i="4" s="1"/>
  <c r="K1218" i="4" s="1"/>
  <c r="D2244" i="4"/>
  <c r="I1667" i="4" s="1"/>
  <c r="J1667" i="4" s="1"/>
  <c r="K1667" i="4" s="1"/>
  <c r="D2245" i="4"/>
  <c r="D2246" i="4"/>
  <c r="D2247" i="4"/>
  <c r="D2248" i="4"/>
  <c r="I1108" i="4" s="1"/>
  <c r="J1108" i="4" s="1"/>
  <c r="K1108" i="4" s="1"/>
  <c r="D2249" i="4"/>
  <c r="I160" i="4" s="1"/>
  <c r="J160" i="4" s="1"/>
  <c r="K160" i="4" s="1"/>
  <c r="D2250" i="4"/>
  <c r="D2251" i="4"/>
  <c r="D2252" i="4"/>
  <c r="I1535" i="4" s="1"/>
  <c r="J1535" i="4" s="1"/>
  <c r="K1535" i="4" s="1"/>
  <c r="D2253" i="4"/>
  <c r="I1115" i="4" s="1"/>
  <c r="J1115" i="4" s="1"/>
  <c r="K1115" i="4" s="1"/>
  <c r="D2254" i="4"/>
  <c r="D2255" i="4"/>
  <c r="D2256" i="4"/>
  <c r="I733" i="4" s="1"/>
  <c r="J733" i="4" s="1"/>
  <c r="K733" i="4" s="1"/>
  <c r="D2257" i="4"/>
  <c r="D2258" i="4"/>
  <c r="D2259" i="4"/>
  <c r="D2260" i="4"/>
  <c r="D2261" i="4"/>
  <c r="I644" i="4" s="1"/>
  <c r="J644" i="4" s="1"/>
  <c r="K644" i="4" s="1"/>
  <c r="D2262" i="4"/>
  <c r="D2263" i="4"/>
  <c r="D2264" i="4"/>
  <c r="D2265" i="4"/>
  <c r="I1213" i="4" s="1"/>
  <c r="J1213" i="4" s="1"/>
  <c r="K1213" i="4" s="1"/>
  <c r="D2266" i="4"/>
  <c r="I1237" i="4" s="1"/>
  <c r="J1237" i="4" s="1"/>
  <c r="K1237" i="4" s="1"/>
  <c r="D2267" i="4"/>
  <c r="I1252" i="4" s="1"/>
  <c r="J1252" i="4" s="1"/>
  <c r="K1252" i="4" s="1"/>
  <c r="D2268" i="4"/>
  <c r="I850" i="4" s="1"/>
  <c r="J850" i="4" s="1"/>
  <c r="K850" i="4" s="1"/>
  <c r="D2269" i="4"/>
  <c r="D2270" i="4"/>
  <c r="I1144" i="4" s="1"/>
  <c r="J1144" i="4" s="1"/>
  <c r="K1144" i="4" s="1"/>
  <c r="D2271" i="4"/>
  <c r="D2272" i="4"/>
  <c r="I1530" i="4" s="1"/>
  <c r="J1530" i="4" s="1"/>
  <c r="K1530" i="4" s="1"/>
  <c r="D2273" i="4"/>
  <c r="D2274" i="4"/>
  <c r="D2275" i="4"/>
  <c r="D2276" i="4"/>
  <c r="I974" i="4" s="1"/>
  <c r="J974" i="4" s="1"/>
  <c r="K974" i="4" s="1"/>
  <c r="D2277" i="4"/>
  <c r="D2278" i="4"/>
  <c r="D2279" i="4"/>
  <c r="D2280" i="4"/>
  <c r="D2281" i="4"/>
  <c r="I1036" i="4" s="1"/>
  <c r="J1036" i="4" s="1"/>
  <c r="K1036" i="4" s="1"/>
  <c r="D2282" i="4"/>
  <c r="D2283" i="4"/>
  <c r="I1403" i="4" s="1"/>
  <c r="J1403" i="4" s="1"/>
  <c r="K1403" i="4" s="1"/>
  <c r="D2284" i="4"/>
  <c r="D2285" i="4"/>
  <c r="D2286" i="4"/>
  <c r="D2287" i="4"/>
  <c r="I916" i="4" s="1"/>
  <c r="J916" i="4" s="1"/>
  <c r="K916" i="4" s="1"/>
  <c r="D2288" i="4"/>
  <c r="I242" i="4" s="1"/>
  <c r="J242" i="4" s="1"/>
  <c r="K242" i="4" s="1"/>
  <c r="D2289" i="4"/>
  <c r="D2290" i="4"/>
  <c r="I987" i="4" s="1"/>
  <c r="J987" i="4" s="1"/>
  <c r="K987" i="4" s="1"/>
  <c r="D2291" i="4"/>
  <c r="D2292" i="4"/>
  <c r="D2293" i="4"/>
  <c r="I831" i="4" s="1"/>
  <c r="J831" i="4" s="1"/>
  <c r="K831" i="4" s="1"/>
  <c r="D2294" i="4"/>
  <c r="D2295" i="4"/>
  <c r="D2296" i="4"/>
  <c r="D2297" i="4"/>
  <c r="D2298" i="4"/>
  <c r="D2299" i="4"/>
  <c r="D2300" i="4"/>
  <c r="I432" i="4" s="1"/>
  <c r="J432" i="4" s="1"/>
  <c r="K432" i="4" s="1"/>
  <c r="D2301" i="4"/>
  <c r="D2302" i="4"/>
  <c r="D2303" i="4"/>
  <c r="D2304" i="4"/>
  <c r="I48" i="4" s="1"/>
  <c r="J48" i="4" s="1"/>
  <c r="K48" i="4" s="1"/>
  <c r="D2305" i="4"/>
  <c r="I189" i="4" s="1"/>
  <c r="J189" i="4" s="1"/>
  <c r="K189" i="4" s="1"/>
  <c r="D2306" i="4"/>
  <c r="I352" i="4" s="1"/>
  <c r="J352" i="4" s="1"/>
  <c r="K352" i="4" s="1"/>
  <c r="D2307" i="4"/>
  <c r="D2308" i="4"/>
  <c r="D2309" i="4"/>
  <c r="I879" i="4" s="1"/>
  <c r="J879" i="4" s="1"/>
  <c r="K879" i="4" s="1"/>
  <c r="D2310" i="4"/>
  <c r="I205" i="4" s="1"/>
  <c r="J205" i="4" s="1"/>
  <c r="K205" i="4" s="1"/>
  <c r="D2311" i="4"/>
  <c r="D2312" i="4"/>
  <c r="I640" i="4" s="1"/>
  <c r="J640" i="4" s="1"/>
  <c r="K640" i="4" s="1"/>
  <c r="D2313" i="4"/>
  <c r="D2314" i="4"/>
  <c r="D2315" i="4"/>
  <c r="J596" i="4" s="1"/>
  <c r="K596" i="4" s="1"/>
  <c r="D2316" i="4"/>
  <c r="D2317" i="4"/>
  <c r="I1416" i="4" s="1"/>
  <c r="J1416" i="4" s="1"/>
  <c r="K1416" i="4" s="1"/>
  <c r="D2318" i="4"/>
  <c r="D2319" i="4"/>
  <c r="I1029" i="4" s="1"/>
  <c r="J1029" i="4" s="1"/>
  <c r="K1029" i="4" s="1"/>
  <c r="D2320" i="4"/>
  <c r="D2321" i="4"/>
  <c r="D2322" i="4"/>
  <c r="D2323" i="4"/>
  <c r="D2324" i="4"/>
  <c r="I729" i="4" s="1"/>
  <c r="J729" i="4" s="1"/>
  <c r="K729" i="4" s="1"/>
  <c r="D2325" i="4"/>
  <c r="D2326" i="4"/>
  <c r="D2327" i="4"/>
  <c r="D2328" i="4"/>
  <c r="D2329" i="4"/>
  <c r="D2330" i="4"/>
  <c r="D2331" i="4"/>
  <c r="D2332" i="4"/>
  <c r="D2333" i="4"/>
  <c r="D2334" i="4"/>
  <c r="I199" i="4" s="1"/>
  <c r="J199" i="4" s="1"/>
  <c r="K199" i="4" s="1"/>
  <c r="D2335" i="4"/>
  <c r="D2336" i="4"/>
  <c r="I1160" i="4" s="1"/>
  <c r="J1160" i="4" s="1"/>
  <c r="K1160" i="4" s="1"/>
  <c r="D2337" i="4"/>
  <c r="D2338" i="4"/>
  <c r="I685" i="4" s="1"/>
  <c r="J685" i="4" s="1"/>
  <c r="K685" i="4" s="1"/>
  <c r="D2339" i="4"/>
  <c r="I648" i="4" s="1"/>
  <c r="J648" i="4" s="1"/>
  <c r="K648" i="4" s="1"/>
  <c r="D2340" i="4"/>
  <c r="I705" i="4" s="1"/>
  <c r="J705" i="4" s="1"/>
  <c r="K705" i="4" s="1"/>
  <c r="D2341" i="4"/>
  <c r="D2342" i="4"/>
  <c r="I698" i="4" s="1"/>
  <c r="J698" i="4" s="1"/>
  <c r="K698" i="4" s="1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I458" i="4" s="1"/>
  <c r="J458" i="4" s="1"/>
  <c r="K458" i="4" s="1"/>
  <c r="D2358" i="4"/>
  <c r="D2359" i="4"/>
  <c r="I1582" i="4" s="1"/>
  <c r="J1582" i="4" s="1"/>
  <c r="K1582" i="4" s="1"/>
  <c r="D2360" i="4"/>
  <c r="I678" i="4" s="1"/>
  <c r="J678" i="4" s="1"/>
  <c r="K678" i="4" s="1"/>
  <c r="D2361" i="4"/>
  <c r="I128" i="4" s="1"/>
  <c r="J128" i="4" s="1"/>
  <c r="K128" i="4" s="1"/>
  <c r="D2362" i="4"/>
  <c r="D2363" i="4"/>
  <c r="I1378" i="4" s="1"/>
  <c r="J1378" i="4" s="1"/>
  <c r="K1378" i="4" s="1"/>
  <c r="D2364" i="4"/>
  <c r="D2365" i="4"/>
  <c r="D2366" i="4"/>
  <c r="I535" i="4" s="1"/>
  <c r="J535" i="4" s="1"/>
  <c r="K535" i="4" s="1"/>
  <c r="D2367" i="4"/>
  <c r="D2368" i="4"/>
  <c r="D2369" i="4"/>
  <c r="D2370" i="4"/>
  <c r="I1389" i="4" s="1"/>
  <c r="J1389" i="4" s="1"/>
  <c r="K1389" i="4" s="1"/>
  <c r="D2371" i="4"/>
  <c r="D2372" i="4"/>
  <c r="D2373" i="4"/>
  <c r="I1005" i="4" s="1"/>
  <c r="J1005" i="4" s="1"/>
  <c r="K1005" i="4" s="1"/>
  <c r="D2374" i="4"/>
  <c r="D2375" i="4"/>
  <c r="D2376" i="4"/>
  <c r="D2377" i="4"/>
  <c r="D2378" i="4"/>
  <c r="D2379" i="4"/>
  <c r="I1270" i="4" s="1"/>
  <c r="J1270" i="4" s="1"/>
  <c r="K1270" i="4" s="1"/>
  <c r="D2380" i="4"/>
  <c r="I1420" i="4" s="1"/>
  <c r="J1420" i="4" s="1"/>
  <c r="K1420" i="4" s="1"/>
  <c r="D2381" i="4"/>
  <c r="D2382" i="4"/>
  <c r="I1227" i="4" s="1"/>
  <c r="J1227" i="4" s="1"/>
  <c r="K1227" i="4" s="1"/>
  <c r="D2383" i="4"/>
  <c r="D2384" i="4"/>
  <c r="D2385" i="4"/>
  <c r="I708" i="4" s="1"/>
  <c r="J708" i="4" s="1"/>
  <c r="K708" i="4" s="1"/>
  <c r="D2386" i="4"/>
  <c r="D2387" i="4"/>
  <c r="D2388" i="4"/>
  <c r="D2389" i="4"/>
  <c r="D2390" i="4"/>
  <c r="D2391" i="4"/>
  <c r="D2392" i="4"/>
  <c r="I1383" i="4" s="1"/>
  <c r="J1383" i="4" s="1"/>
  <c r="K1383" i="4" s="1"/>
  <c r="D2393" i="4"/>
  <c r="I1215" i="4" s="1"/>
  <c r="J1215" i="4" s="1"/>
  <c r="K1215" i="4" s="1"/>
  <c r="D2394" i="4"/>
  <c r="D2395" i="4"/>
  <c r="D2396" i="4"/>
  <c r="I946" i="4" s="1"/>
  <c r="J946" i="4" s="1"/>
  <c r="K946" i="4" s="1"/>
  <c r="D2397" i="4"/>
  <c r="I434" i="4" s="1"/>
  <c r="J434" i="4" s="1"/>
  <c r="K434" i="4" s="1"/>
  <c r="D2398" i="4"/>
  <c r="D2399" i="4"/>
  <c r="I1058" i="4" s="1"/>
  <c r="J1058" i="4" s="1"/>
  <c r="K1058" i="4" s="1"/>
  <c r="D2400" i="4"/>
  <c r="D2401" i="4"/>
  <c r="D2402" i="4"/>
  <c r="D2403" i="4"/>
  <c r="I1199" i="4" s="1"/>
  <c r="J1199" i="4" s="1"/>
  <c r="K1199" i="4" s="1"/>
  <c r="D2404" i="4"/>
  <c r="D2405" i="4"/>
  <c r="I1274" i="4" s="1"/>
  <c r="J1274" i="4" s="1"/>
  <c r="K1274" i="4" s="1"/>
  <c r="D2406" i="4"/>
  <c r="I725" i="4" s="1"/>
  <c r="J725" i="4" s="1"/>
  <c r="K725" i="4" s="1"/>
  <c r="D2407" i="4"/>
  <c r="D2408" i="4"/>
  <c r="D2409" i="4"/>
  <c r="I1186" i="4" s="1"/>
  <c r="J1186" i="4" s="1"/>
  <c r="K1186" i="4" s="1"/>
  <c r="D2410" i="4"/>
  <c r="D2411" i="4"/>
  <c r="D2412" i="4"/>
  <c r="D2413" i="4"/>
  <c r="I1164" i="4" s="1"/>
  <c r="J1164" i="4" s="1"/>
  <c r="K1164" i="4" s="1"/>
  <c r="D2414" i="4"/>
  <c r="I1688" i="4" s="1"/>
  <c r="J1688" i="4" s="1"/>
  <c r="K1688" i="4" s="1"/>
  <c r="D2415" i="4"/>
  <c r="D2416" i="4"/>
  <c r="I293" i="4" s="1"/>
  <c r="J293" i="4" s="1"/>
  <c r="K293" i="4" s="1"/>
  <c r="D2417" i="4"/>
  <c r="I348" i="4" s="1"/>
  <c r="J348" i="4" s="1"/>
  <c r="K348" i="4" s="1"/>
  <c r="D2418" i="4"/>
  <c r="D2419" i="4"/>
  <c r="I43" i="4" s="1"/>
  <c r="J43" i="4" s="1"/>
  <c r="K43" i="4" s="1"/>
  <c r="D2420" i="4"/>
  <c r="D2421" i="4"/>
  <c r="D2422" i="4"/>
  <c r="D2423" i="4"/>
  <c r="D2424" i="4"/>
  <c r="D2425" i="4"/>
  <c r="D2426" i="4"/>
  <c r="D2427" i="4"/>
  <c r="D2428" i="4"/>
  <c r="D2429" i="4"/>
  <c r="I1265" i="4" s="1"/>
  <c r="J1265" i="4" s="1"/>
  <c r="K1265" i="4" s="1"/>
  <c r="D2430" i="4"/>
  <c r="D2431" i="4"/>
  <c r="D2432" i="4"/>
  <c r="I1166" i="4" s="1"/>
  <c r="J1166" i="4" s="1"/>
  <c r="K1166" i="4" s="1"/>
  <c r="D2433" i="4"/>
  <c r="D2434" i="4"/>
  <c r="D2435" i="4"/>
  <c r="D2436" i="4"/>
  <c r="D2437" i="4"/>
  <c r="I1414" i="4" s="1"/>
  <c r="J1414" i="4" s="1"/>
  <c r="K1414" i="4" s="1"/>
  <c r="D2438" i="4"/>
  <c r="I109" i="4" s="1"/>
  <c r="J109" i="4" s="1"/>
  <c r="K109" i="4" s="1"/>
  <c r="D2439" i="4"/>
  <c r="D2440" i="4"/>
  <c r="D2441" i="4"/>
  <c r="I977" i="4" s="1"/>
  <c r="J977" i="4" s="1"/>
  <c r="K977" i="4" s="1"/>
  <c r="D2442" i="4"/>
  <c r="D2443" i="4"/>
  <c r="D2444" i="4"/>
  <c r="D2445" i="4"/>
  <c r="D2446" i="4"/>
  <c r="D2447" i="4"/>
  <c r="D2448" i="4"/>
  <c r="D2449" i="4"/>
  <c r="I312" i="4" s="1"/>
  <c r="J312" i="4" s="1"/>
  <c r="K312" i="4" s="1"/>
  <c r="D2450" i="4"/>
  <c r="D2451" i="4"/>
  <c r="D2452" i="4"/>
  <c r="D2453" i="4"/>
  <c r="D2454" i="4"/>
  <c r="D2455" i="4"/>
  <c r="D2456" i="4"/>
  <c r="D2457" i="4"/>
  <c r="I1146" i="4" s="1"/>
  <c r="J1146" i="4" s="1"/>
  <c r="K1146" i="4" s="1"/>
  <c r="D2458" i="4"/>
  <c r="I559" i="4" s="1"/>
  <c r="J559" i="4" s="1"/>
  <c r="K559" i="4" s="1"/>
  <c r="D2459" i="4"/>
  <c r="D2460" i="4"/>
  <c r="I1220" i="4" s="1"/>
  <c r="J1220" i="4" s="1"/>
  <c r="K1220" i="4" s="1"/>
  <c r="D2461" i="4"/>
  <c r="D2462" i="4"/>
  <c r="I60" i="4" s="1"/>
  <c r="J60" i="4" s="1"/>
  <c r="K60" i="4" s="1"/>
  <c r="D2463" i="4"/>
  <c r="I336" i="4" s="1"/>
  <c r="J336" i="4" s="1"/>
  <c r="K336" i="4" s="1"/>
  <c r="D2464" i="4"/>
  <c r="D2465" i="4"/>
  <c r="I693" i="4" s="1"/>
  <c r="J693" i="4" s="1"/>
  <c r="K693" i="4" s="1"/>
  <c r="D2466" i="4"/>
  <c r="D2467" i="4"/>
  <c r="D2468" i="4"/>
  <c r="D2469" i="4"/>
  <c r="D2470" i="4"/>
  <c r="I317" i="4" s="1"/>
  <c r="J317" i="4" s="1"/>
  <c r="K317" i="4" s="1"/>
  <c r="D2471" i="4"/>
  <c r="I937" i="4" s="1"/>
  <c r="J937" i="4" s="1"/>
  <c r="K937" i="4" s="1"/>
  <c r="D2472" i="4"/>
  <c r="D2473" i="4"/>
  <c r="D2474" i="4"/>
  <c r="I1268" i="4" s="1"/>
  <c r="J1268" i="4" s="1"/>
  <c r="K1268" i="4" s="1"/>
  <c r="D2475" i="4"/>
  <c r="D2476" i="4"/>
  <c r="D2477" i="4"/>
  <c r="D2478" i="4"/>
  <c r="I264" i="4" s="1"/>
  <c r="J264" i="4" s="1"/>
  <c r="K264" i="4" s="1"/>
  <c r="D2479" i="4"/>
  <c r="I620" i="4" s="1"/>
  <c r="J620" i="4" s="1"/>
  <c r="K620" i="4" s="1"/>
  <c r="D2480" i="4"/>
  <c r="D2481" i="4"/>
  <c r="D2482" i="4"/>
  <c r="D2483" i="4"/>
  <c r="D2484" i="4"/>
  <c r="D2485" i="4"/>
  <c r="D2486" i="4"/>
  <c r="D2487" i="4"/>
  <c r="I858" i="4" s="1"/>
  <c r="J858" i="4" s="1"/>
  <c r="K858" i="4" s="1"/>
  <c r="D2488" i="4"/>
  <c r="D2489" i="4"/>
  <c r="D2490" i="4"/>
  <c r="D2491" i="4"/>
  <c r="I1724" i="4" s="1"/>
  <c r="J1724" i="4" s="1"/>
  <c r="K1724" i="4" s="1"/>
  <c r="D2492" i="4"/>
  <c r="D2493" i="4"/>
  <c r="I1392" i="4" s="1"/>
  <c r="J1392" i="4" s="1"/>
  <c r="K1392" i="4" s="1"/>
  <c r="D2494" i="4"/>
  <c r="I837" i="4" s="1"/>
  <c r="J837" i="4" s="1"/>
  <c r="K837" i="4" s="1"/>
  <c r="D2495" i="4"/>
  <c r="D2496" i="4"/>
  <c r="D2497" i="4"/>
  <c r="D2498" i="4"/>
  <c r="D2499" i="4"/>
  <c r="D2500" i="4"/>
  <c r="I912" i="4" s="1"/>
  <c r="J912" i="4" s="1"/>
  <c r="K912" i="4" s="1"/>
  <c r="D2501" i="4"/>
  <c r="D2502" i="4"/>
  <c r="D2503" i="4"/>
  <c r="D2504" i="4"/>
  <c r="D2505" i="4"/>
  <c r="D2506" i="4"/>
  <c r="D2507" i="4"/>
  <c r="D2508" i="4"/>
  <c r="I46" i="4" s="1"/>
  <c r="J46" i="4" s="1"/>
  <c r="K46" i="4" s="1"/>
  <c r="D2509" i="4"/>
  <c r="D2510" i="4"/>
  <c r="I868" i="4" s="1"/>
  <c r="J868" i="4" s="1"/>
  <c r="K868" i="4" s="1"/>
  <c r="D2511" i="4"/>
  <c r="I1627" i="4" s="1"/>
  <c r="J1627" i="4" s="1"/>
  <c r="K1627" i="4" s="1"/>
  <c r="D2512" i="4"/>
  <c r="I226" i="4" s="1"/>
  <c r="J226" i="4" s="1"/>
  <c r="K226" i="4" s="1"/>
  <c r="D2513" i="4"/>
  <c r="D2514" i="4"/>
  <c r="D2515" i="4"/>
  <c r="I1754" i="4" s="1"/>
  <c r="J1754" i="4" s="1"/>
  <c r="K1754" i="4" s="1"/>
  <c r="D2516" i="4"/>
  <c r="D2517" i="4"/>
  <c r="D2518" i="4"/>
  <c r="D2519" i="4"/>
  <c r="D2520" i="4"/>
  <c r="D2521" i="4"/>
  <c r="D2522" i="4"/>
  <c r="D2523" i="4"/>
  <c r="D2524" i="4"/>
  <c r="I1380" i="4" s="1"/>
  <c r="J1380" i="4" s="1"/>
  <c r="K1380" i="4" s="1"/>
  <c r="D2525" i="4"/>
  <c r="D2526" i="4"/>
  <c r="I1204" i="4" s="1"/>
  <c r="J1204" i="4" s="1"/>
  <c r="K1204" i="4" s="1"/>
  <c r="D2527" i="4"/>
  <c r="D2528" i="4"/>
  <c r="D2529" i="4"/>
  <c r="D2530" i="4"/>
  <c r="I622" i="4" s="1"/>
  <c r="J622" i="4" s="1"/>
  <c r="K622" i="4" s="1"/>
  <c r="D2531" i="4"/>
  <c r="I727" i="4" s="1"/>
  <c r="J727" i="4" s="1"/>
  <c r="K727" i="4" s="1"/>
  <c r="D2532" i="4"/>
  <c r="D2533" i="4"/>
  <c r="D2534" i="4"/>
  <c r="D2535" i="4"/>
  <c r="I1478" i="4" s="1"/>
  <c r="J1478" i="4" s="1"/>
  <c r="K1478" i="4" s="1"/>
  <c r="D2536" i="4"/>
  <c r="D2537" i="4"/>
  <c r="D2538" i="4"/>
  <c r="I999" i="4" s="1"/>
  <c r="J999" i="4" s="1"/>
  <c r="K999" i="4" s="1"/>
  <c r="D2539" i="4"/>
  <c r="D2540" i="4"/>
  <c r="D2541" i="4"/>
  <c r="D2542" i="4"/>
  <c r="D2543" i="4"/>
  <c r="I1154" i="4" s="1"/>
  <c r="J1154" i="4" s="1"/>
  <c r="K1154" i="4" s="1"/>
  <c r="D2544" i="4"/>
  <c r="I604" i="4" s="1"/>
  <c r="J604" i="4" s="1"/>
  <c r="K604" i="4" s="1"/>
  <c r="D2545" i="4"/>
  <c r="D2546" i="4"/>
  <c r="D2547" i="4"/>
  <c r="D2548" i="4"/>
  <c r="I656" i="4" s="1"/>
  <c r="J656" i="4" s="1"/>
  <c r="K656" i="4" s="1"/>
  <c r="D2549" i="4"/>
  <c r="D2550" i="4"/>
  <c r="D2551" i="4"/>
  <c r="I660" i="4" s="1"/>
  <c r="J660" i="4" s="1"/>
  <c r="K660" i="4" s="1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I1038" i="4" s="1"/>
  <c r="J1038" i="4" s="1"/>
  <c r="K1038" i="4" s="1"/>
  <c r="D2565" i="4"/>
  <c r="I721" i="4" s="1"/>
  <c r="J721" i="4" s="1"/>
  <c r="K721" i="4" s="1"/>
  <c r="D2566" i="4"/>
  <c r="I854" i="4" s="1"/>
  <c r="J854" i="4" s="1"/>
  <c r="K854" i="4" s="1"/>
  <c r="D2567" i="4"/>
  <c r="D2568" i="4"/>
  <c r="I1003" i="4" s="1"/>
  <c r="J1003" i="4" s="1"/>
  <c r="K1003" i="4" s="1"/>
  <c r="D2569" i="4"/>
  <c r="D2570" i="4"/>
  <c r="I1067" i="4" s="1"/>
  <c r="J1067" i="4" s="1"/>
  <c r="K1067" i="4" s="1"/>
  <c r="D2571" i="4"/>
  <c r="I1147" i="4" s="1"/>
  <c r="J1147" i="4" s="1"/>
  <c r="K1147" i="4" s="1"/>
  <c r="D2572" i="4"/>
  <c r="I1288" i="4" s="1"/>
  <c r="J1288" i="4" s="1"/>
  <c r="K1288" i="4" s="1"/>
  <c r="D2573" i="4"/>
  <c r="D2574" i="4"/>
  <c r="D2575" i="4"/>
  <c r="I921" i="4" s="1"/>
  <c r="J921" i="4" s="1"/>
  <c r="K921" i="4" s="1"/>
  <c r="D2576" i="4"/>
  <c r="I898" i="4" s="1"/>
  <c r="J898" i="4" s="1"/>
  <c r="K898" i="4" s="1"/>
  <c r="D2577" i="4"/>
  <c r="D2578" i="4"/>
  <c r="I864" i="4" s="1"/>
  <c r="J864" i="4" s="1"/>
  <c r="K864" i="4" s="1"/>
  <c r="D2579" i="4"/>
  <c r="I1008" i="4" s="1"/>
  <c r="J1008" i="4" s="1"/>
  <c r="K1008" i="4" s="1"/>
  <c r="D2580" i="4"/>
  <c r="I1272" i="4" s="1"/>
  <c r="J1272" i="4" s="1"/>
  <c r="K1272" i="4" s="1"/>
  <c r="D2581" i="4"/>
  <c r="I1085" i="4" s="1"/>
  <c r="J1085" i="4" s="1"/>
  <c r="K1085" i="4" s="1"/>
  <c r="D2582" i="4"/>
  <c r="I995" i="4" s="1"/>
  <c r="J995" i="4" s="1"/>
  <c r="K995" i="4" s="1"/>
  <c r="D2583" i="4"/>
  <c r="I982" i="4" s="1"/>
  <c r="J982" i="4" s="1"/>
  <c r="K982" i="4" s="1"/>
  <c r="D2584" i="4"/>
  <c r="I1098" i="4" s="1"/>
  <c r="J1098" i="4" s="1"/>
  <c r="K1098" i="4" s="1"/>
  <c r="D2585" i="4"/>
  <c r="I1048" i="4" s="1"/>
  <c r="J1048" i="4" s="1"/>
  <c r="K1048" i="4" s="1"/>
  <c r="D2586" i="4"/>
  <c r="D2587" i="4"/>
  <c r="D2588" i="4"/>
  <c r="I1281" i="4" s="1"/>
  <c r="J1281" i="4" s="1"/>
  <c r="K1281" i="4" s="1"/>
  <c r="D2589" i="4"/>
  <c r="I1050" i="4" s="1"/>
  <c r="J1050" i="4" s="1"/>
  <c r="K1050" i="4" s="1"/>
  <c r="D2590" i="4"/>
  <c r="D2591" i="4"/>
  <c r="I874" i="4" s="1"/>
  <c r="J874" i="4" s="1"/>
  <c r="K874" i="4" s="1"/>
  <c r="D2592" i="4"/>
  <c r="I894" i="4" s="1"/>
  <c r="J894" i="4" s="1"/>
  <c r="K894" i="4" s="1"/>
  <c r="D2593" i="4"/>
  <c r="I859" i="4" s="1"/>
  <c r="J859" i="4" s="1"/>
  <c r="K859" i="4" s="1"/>
  <c r="D2594" i="4"/>
  <c r="I1202" i="4" s="1"/>
  <c r="J1202" i="4" s="1"/>
  <c r="K1202" i="4" s="1"/>
  <c r="D2595" i="4"/>
  <c r="I1123" i="4" s="1"/>
  <c r="J1123" i="4" s="1"/>
  <c r="K1123" i="4" s="1"/>
  <c r="D2596" i="4"/>
  <c r="D2597" i="4"/>
  <c r="I1059" i="4" s="1"/>
  <c r="J1059" i="4" s="1"/>
  <c r="K1059" i="4" s="1"/>
  <c r="D2598" i="4"/>
  <c r="I1092" i="4" s="1"/>
  <c r="J1092" i="4" s="1"/>
  <c r="K1092" i="4" s="1"/>
  <c r="D2599" i="4"/>
  <c r="I1021" i="4" s="1"/>
  <c r="J1021" i="4" s="1"/>
  <c r="K1021" i="4" s="1"/>
  <c r="D2600" i="4"/>
  <c r="I1112" i="4" s="1"/>
  <c r="J1112" i="4" s="1"/>
  <c r="K1112" i="4" s="1"/>
  <c r="D2601" i="4"/>
  <c r="I1136" i="4" s="1"/>
  <c r="J1136" i="4" s="1"/>
  <c r="K1136" i="4" s="1"/>
  <c r="D2602" i="4"/>
  <c r="I710" i="4" s="1"/>
  <c r="J710" i="4" s="1"/>
  <c r="K710" i="4" s="1"/>
  <c r="D2603" i="4"/>
  <c r="I1196" i="4" s="1"/>
  <c r="J1196" i="4" s="1"/>
  <c r="K1196" i="4" s="1"/>
  <c r="D2604" i="4"/>
  <c r="I835" i="4" s="1"/>
  <c r="J835" i="4" s="1"/>
  <c r="K835" i="4" s="1"/>
  <c r="D2605" i="4"/>
  <c r="I1191" i="4" s="1"/>
  <c r="J1191" i="4" s="1"/>
  <c r="K1191" i="4" s="1"/>
  <c r="D2606" i="4"/>
  <c r="I1142" i="4" s="1"/>
  <c r="J1142" i="4" s="1"/>
  <c r="K1142" i="4" s="1"/>
  <c r="D2607" i="4"/>
  <c r="I1081" i="4" s="1"/>
  <c r="J1081" i="4" s="1"/>
  <c r="K1081" i="4" s="1"/>
  <c r="D2608" i="4"/>
  <c r="I989" i="4" s="1"/>
  <c r="J989" i="4" s="1"/>
  <c r="K989" i="4" s="1"/>
  <c r="D2609" i="4"/>
  <c r="I1072" i="4" s="1"/>
  <c r="J1072" i="4" s="1"/>
  <c r="K1072" i="4" s="1"/>
  <c r="D2610" i="4"/>
  <c r="I899" i="4" s="1"/>
  <c r="J899" i="4" s="1"/>
  <c r="K899" i="4" s="1"/>
  <c r="D2611" i="4"/>
  <c r="I737" i="4" s="1"/>
  <c r="J737" i="4" s="1"/>
  <c r="K737" i="4" s="1"/>
  <c r="D2612" i="4"/>
  <c r="I1034" i="4" s="1"/>
  <c r="J1034" i="4" s="1"/>
  <c r="K1034" i="4" s="1"/>
  <c r="D2613" i="4"/>
  <c r="I939" i="4" s="1"/>
  <c r="J939" i="4" s="1"/>
  <c r="K939" i="4" s="1"/>
  <c r="D2614" i="4"/>
  <c r="I1171" i="4" s="1"/>
  <c r="J1171" i="4" s="1"/>
  <c r="K1171" i="4" s="1"/>
  <c r="D2615" i="4"/>
  <c r="I1077" i="4" s="1"/>
  <c r="J1077" i="4" s="1"/>
  <c r="K1077" i="4" s="1"/>
  <c r="D2616" i="4"/>
  <c r="I736" i="4" s="1"/>
  <c r="J736" i="4" s="1"/>
  <c r="K736" i="4" s="1"/>
  <c r="D2617" i="4"/>
  <c r="I682" i="4" s="1"/>
  <c r="J682" i="4" s="1"/>
  <c r="K682" i="4" s="1"/>
  <c r="D2618" i="4"/>
  <c r="I1002" i="4" s="1"/>
  <c r="J1002" i="4" s="1"/>
  <c r="K1002" i="4" s="1"/>
  <c r="D2619" i="4"/>
  <c r="I1298" i="4" s="1"/>
  <c r="J1298" i="4" s="1"/>
  <c r="K1298" i="4" s="1"/>
  <c r="D2620" i="4"/>
  <c r="I1100" i="4" s="1"/>
  <c r="J1100" i="4" s="1"/>
  <c r="K1100" i="4" s="1"/>
  <c r="D2621" i="4"/>
  <c r="I668" i="4" s="1"/>
  <c r="J668" i="4" s="1"/>
  <c r="K668" i="4" s="1"/>
  <c r="D2622" i="4"/>
  <c r="I895" i="4" s="1"/>
  <c r="J895" i="4" s="1"/>
  <c r="K895" i="4" s="1"/>
  <c r="D2623" i="4"/>
  <c r="I938" i="4" s="1"/>
  <c r="J938" i="4" s="1"/>
  <c r="K938" i="4" s="1"/>
  <c r="D2624" i="4"/>
  <c r="I1045" i="4" s="1"/>
  <c r="J1045" i="4" s="1"/>
  <c r="K1045" i="4" s="1"/>
  <c r="D2625" i="4"/>
  <c r="I1141" i="4" s="1"/>
  <c r="J1141" i="4" s="1"/>
  <c r="K1141" i="4" s="1"/>
  <c r="D2626" i="4"/>
  <c r="I1031" i="4" s="1"/>
  <c r="J1031" i="4" s="1"/>
  <c r="K1031" i="4" s="1"/>
  <c r="D2627" i="4"/>
  <c r="D2628" i="4"/>
  <c r="D2629" i="4"/>
  <c r="D2630" i="4"/>
  <c r="I88" i="4" s="1"/>
  <c r="J88" i="4" s="1"/>
  <c r="K88" i="4" s="1"/>
  <c r="D2631" i="4"/>
  <c r="D2632" i="4"/>
  <c r="D2633" i="4"/>
  <c r="D2634" i="4"/>
  <c r="I672" i="4" s="1"/>
  <c r="J672" i="4" s="1"/>
  <c r="K672" i="4" s="1"/>
  <c r="D2635" i="4"/>
  <c r="I953" i="4" s="1"/>
  <c r="J953" i="4" s="1"/>
  <c r="K953" i="4" s="1"/>
  <c r="D2636" i="4"/>
  <c r="D2637" i="4"/>
  <c r="I905" i="4" s="1"/>
  <c r="J905" i="4" s="1"/>
  <c r="K905" i="4" s="1"/>
  <c r="D2638" i="4"/>
  <c r="D2639" i="4"/>
  <c r="D2640" i="4"/>
  <c r="D2641" i="4"/>
  <c r="I281" i="4" s="1"/>
  <c r="J281" i="4" s="1"/>
  <c r="K281" i="4" s="1"/>
  <c r="D2642" i="4"/>
  <c r="D2643" i="4"/>
  <c r="D2644" i="4"/>
  <c r="D2645" i="4"/>
  <c r="D2646" i="4"/>
  <c r="I91" i="4" s="1"/>
  <c r="J91" i="4" s="1"/>
  <c r="K91" i="4" s="1"/>
  <c r="D2647" i="4"/>
  <c r="D2648" i="4"/>
  <c r="D2649" i="4"/>
  <c r="D2650" i="4"/>
  <c r="D2651" i="4"/>
  <c r="I1135" i="4" s="1"/>
  <c r="J1135" i="4" s="1"/>
  <c r="K1135" i="4" s="1"/>
  <c r="D2652" i="4"/>
  <c r="D2653" i="4"/>
  <c r="I1069" i="4" s="1"/>
  <c r="J1069" i="4" s="1"/>
  <c r="K1069" i="4" s="1"/>
  <c r="D2654" i="4"/>
  <c r="D2655" i="4"/>
  <c r="I87" i="4" s="1"/>
  <c r="J87" i="4" s="1"/>
  <c r="K87" i="4" s="1"/>
  <c r="D2656" i="4"/>
  <c r="I75" i="4" s="1"/>
  <c r="J75" i="4" s="1"/>
  <c r="K75" i="4" s="1"/>
  <c r="D2657" i="4"/>
  <c r="D2658" i="4"/>
  <c r="I89" i="4" s="1"/>
  <c r="J89" i="4" s="1"/>
  <c r="K89" i="4" s="1"/>
  <c r="D2659" i="4"/>
  <c r="D2660" i="4"/>
  <c r="D2661" i="4"/>
  <c r="D2662" i="4"/>
  <c r="I90" i="4" s="1"/>
  <c r="J90" i="4" s="1"/>
  <c r="K90" i="4" s="1"/>
  <c r="D2663" i="4"/>
  <c r="D2664" i="4"/>
  <c r="D2665" i="4"/>
  <c r="D2666" i="4"/>
  <c r="I638" i="4" s="1"/>
  <c r="J638" i="4" s="1"/>
  <c r="K638" i="4" s="1"/>
  <c r="D2667" i="4"/>
  <c r="D2668" i="4"/>
  <c r="D2669" i="4"/>
  <c r="D2670" i="4"/>
  <c r="D2671" i="4"/>
  <c r="D2672" i="4"/>
  <c r="D2673" i="4"/>
  <c r="I438" i="4" s="1"/>
  <c r="J438" i="4" s="1"/>
  <c r="K438" i="4" s="1"/>
  <c r="D2674" i="4"/>
  <c r="D2675" i="4"/>
  <c r="D2676" i="4"/>
  <c r="D2677" i="4"/>
  <c r="D2678" i="4"/>
  <c r="D2679" i="4"/>
  <c r="D2680" i="4"/>
  <c r="I86" i="4" s="1"/>
  <c r="J86" i="4" s="1"/>
  <c r="K86" i="4" s="1"/>
  <c r="D2681" i="4"/>
  <c r="D2682" i="4"/>
  <c r="D2683" i="4"/>
  <c r="D2684" i="4"/>
  <c r="D2685" i="4"/>
  <c r="D2686" i="4"/>
  <c r="D2687" i="4"/>
  <c r="I3238" i="4" s="1"/>
  <c r="J3238" i="4" s="1"/>
  <c r="K3238" i="4" s="1"/>
  <c r="D2688" i="4"/>
  <c r="I3239" i="4" s="1"/>
  <c r="J3239" i="4" s="1"/>
  <c r="K3239" i="4" s="1"/>
  <c r="D2689" i="4"/>
  <c r="I3240" i="4" s="1"/>
  <c r="J3240" i="4" s="1"/>
  <c r="K3240" i="4" s="1"/>
  <c r="D2690" i="4"/>
  <c r="I2729" i="4" s="1"/>
  <c r="J2729" i="4" s="1"/>
  <c r="K2729" i="4" s="1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I3014" i="4" s="1"/>
  <c r="J3014" i="4" s="1"/>
  <c r="K3014" i="4" s="1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L1649" i="4"/>
  <c r="L487" i="4"/>
  <c r="L1434" i="4"/>
  <c r="L12" i="4"/>
  <c r="L412" i="4"/>
  <c r="L1156" i="4"/>
  <c r="L519" i="4"/>
  <c r="L115" i="4"/>
  <c r="L460" i="4"/>
  <c r="L569" i="4"/>
  <c r="L395" i="4"/>
  <c r="L323" i="4"/>
  <c r="L1368" i="4"/>
  <c r="L251" i="4"/>
  <c r="L164" i="4"/>
  <c r="L1510" i="4"/>
  <c r="L890" i="4"/>
  <c r="L1428" i="4"/>
  <c r="L1278" i="4"/>
  <c r="L132" i="4"/>
  <c r="L253" i="4"/>
  <c r="L174" i="4"/>
  <c r="L297" i="4"/>
  <c r="L331" i="4"/>
  <c r="L1303" i="4"/>
  <c r="L1587" i="4"/>
  <c r="L537" i="4"/>
  <c r="L585" i="4"/>
  <c r="L1370" i="4"/>
  <c r="L1766" i="4"/>
  <c r="L249" i="4"/>
  <c r="L1795" i="4"/>
  <c r="L273" i="4"/>
  <c r="L1698" i="4"/>
  <c r="L1752" i="4"/>
  <c r="L1780" i="4"/>
  <c r="L1283" i="4"/>
  <c r="L372" i="4"/>
  <c r="L334" i="4"/>
  <c r="L44" i="4"/>
  <c r="L367" i="4"/>
  <c r="L327" i="4"/>
  <c r="L67" i="4"/>
  <c r="L735" i="4"/>
  <c r="L1176" i="4"/>
  <c r="L51" i="4"/>
  <c r="L923" i="4"/>
  <c r="L1358" i="4"/>
  <c r="L1569" i="4"/>
  <c r="L1526" i="4"/>
  <c r="L1349" i="4"/>
  <c r="L1308" i="4"/>
  <c r="L483" i="4"/>
  <c r="L26" i="4"/>
  <c r="L1173" i="4"/>
  <c r="L61" i="4"/>
  <c r="L1464" i="4"/>
  <c r="L1507" i="4"/>
  <c r="L468" i="4"/>
  <c r="L1014" i="4"/>
  <c r="L1710" i="4"/>
  <c r="L883" i="4"/>
  <c r="L1784" i="4"/>
  <c r="L35" i="4"/>
  <c r="L1561" i="4"/>
  <c r="L14" i="4"/>
  <c r="L1401" i="4"/>
  <c r="L1618" i="4"/>
  <c r="L700" i="4"/>
  <c r="L1610" i="4"/>
  <c r="L1489" i="4"/>
  <c r="L1748" i="4"/>
  <c r="L193" i="4"/>
  <c r="L630" i="4"/>
  <c r="L1742" i="4"/>
  <c r="L59" i="4"/>
  <c r="L454" i="4"/>
  <c r="L126" i="4"/>
  <c r="L495" i="4"/>
  <c r="L211" i="4"/>
  <c r="L475" i="4"/>
  <c r="L356" i="4"/>
  <c r="L1554" i="4"/>
  <c r="L846" i="4"/>
  <c r="L234" i="4"/>
  <c r="L41" i="4"/>
  <c r="L842" i="4"/>
  <c r="L279" i="4"/>
  <c r="L1169" i="4"/>
  <c r="L42" i="4"/>
  <c r="L104" i="4"/>
  <c r="L541" i="4"/>
  <c r="L166" i="4"/>
  <c r="L504" i="4"/>
  <c r="L156" i="4"/>
  <c r="L888" i="4"/>
  <c r="L1470" i="4"/>
  <c r="L1558" i="4"/>
  <c r="L1276" i="4"/>
  <c r="L1466" i="4"/>
  <c r="L1556" i="4"/>
  <c r="L33" i="4"/>
  <c r="L387" i="4"/>
  <c r="L1644" i="4"/>
  <c r="L744" i="4"/>
  <c r="L1597" i="4"/>
  <c r="L1620" i="4"/>
  <c r="L230" i="4"/>
  <c r="L1373" i="4"/>
  <c r="L1218" i="4"/>
  <c r="L1667" i="4"/>
  <c r="L22" i="4"/>
  <c r="L28" i="4"/>
  <c r="L1108" i="4"/>
  <c r="L160" i="4"/>
  <c r="L302" i="4"/>
  <c r="L1535" i="4"/>
  <c r="L1115" i="4"/>
  <c r="L195" i="4"/>
  <c r="L733" i="4"/>
  <c r="L578" i="4"/>
  <c r="L1503" i="4"/>
  <c r="L644" i="4"/>
  <c r="L1657" i="4"/>
  <c r="L121" i="4"/>
  <c r="L1213" i="4"/>
  <c r="L1237" i="4"/>
  <c r="L1252" i="4"/>
  <c r="L850" i="4"/>
  <c r="L1565" i="4"/>
  <c r="L1144" i="4"/>
  <c r="L50" i="4"/>
  <c r="L1530" i="4"/>
  <c r="L144" i="4"/>
  <c r="L450" i="4"/>
  <c r="L1738" i="4"/>
  <c r="L974" i="4"/>
  <c r="L1036" i="4"/>
  <c r="L1403" i="4"/>
  <c r="L1696" i="4"/>
  <c r="L30" i="4"/>
  <c r="L1343" i="4"/>
  <c r="L916" i="4"/>
  <c r="L242" i="4"/>
  <c r="L987" i="4"/>
  <c r="L831" i="4"/>
  <c r="L1756" i="4"/>
  <c r="L130" i="4"/>
  <c r="L1537" i="4"/>
  <c r="L191" i="4"/>
  <c r="L489" i="4"/>
  <c r="L432" i="4"/>
  <c r="L552" i="4"/>
  <c r="L397" i="4"/>
  <c r="L384" i="4"/>
  <c r="L48" i="4"/>
  <c r="L189" i="4"/>
  <c r="L352" i="4"/>
  <c r="L299" i="4"/>
  <c r="L1732" i="4"/>
  <c r="L879" i="4"/>
  <c r="L205" i="4"/>
  <c r="L266" i="4"/>
  <c r="L640" i="4"/>
  <c r="L1501" i="4"/>
  <c r="L596" i="4"/>
  <c r="L1703" i="4"/>
  <c r="L1416" i="4"/>
  <c r="L1487" i="4"/>
  <c r="L1029" i="4"/>
  <c r="L119" i="4"/>
  <c r="L729" i="4"/>
  <c r="L592" i="4"/>
  <c r="L500" i="4"/>
  <c r="L342" i="4"/>
  <c r="L1497" i="4"/>
  <c r="L277" i="4"/>
  <c r="L199" i="4"/>
  <c r="L1708" i="4"/>
  <c r="L1160" i="4"/>
  <c r="L134" i="4"/>
  <c r="L685" i="4"/>
  <c r="L648" i="4"/>
  <c r="L705" i="4"/>
  <c r="L1651" i="4"/>
  <c r="L698" i="4"/>
  <c r="L1575" i="4"/>
  <c r="L470" i="4"/>
  <c r="L1799" i="4"/>
  <c r="L1683" i="4"/>
  <c r="L1681" i="4"/>
  <c r="L1541" i="4"/>
  <c r="L45" i="4"/>
  <c r="L1460" i="4"/>
  <c r="L1458" i="4"/>
  <c r="L458" i="4"/>
  <c r="L1582" i="4"/>
  <c r="L678" i="4"/>
  <c r="L128" i="4"/>
  <c r="L1378" i="4"/>
  <c r="L1640" i="4"/>
  <c r="L1592" i="4"/>
  <c r="L535" i="4"/>
  <c r="L218" i="4"/>
  <c r="L1389" i="4"/>
  <c r="L308" i="4"/>
  <c r="L1005" i="4"/>
  <c r="L1313" i="4"/>
  <c r="L477" i="4"/>
  <c r="L15" i="4"/>
  <c r="L417" i="4"/>
  <c r="L1270" i="4"/>
  <c r="L1420" i="4"/>
  <c r="L430" i="4"/>
  <c r="L1227" i="4"/>
  <c r="L236" i="4"/>
  <c r="L708" i="4"/>
  <c r="L1445" i="4"/>
  <c r="L533" i="4"/>
  <c r="L2674" i="4"/>
  <c r="L197" i="4"/>
  <c r="L1383" i="4"/>
  <c r="L1215" i="4"/>
  <c r="L946" i="4"/>
  <c r="L434" i="4"/>
  <c r="L1058" i="4"/>
  <c r="L581" i="4"/>
  <c r="L1199" i="4"/>
  <c r="L1721" i="4"/>
  <c r="L1274" i="4"/>
  <c r="L725" i="4"/>
  <c r="L1186" i="4"/>
  <c r="L1595" i="4"/>
  <c r="L1164" i="4"/>
  <c r="L1688" i="4"/>
  <c r="L1762" i="4"/>
  <c r="L293" i="4"/>
  <c r="L348" i="4"/>
  <c r="L2675" i="4"/>
  <c r="L43" i="4"/>
  <c r="L1659" i="4"/>
  <c r="L1746" i="4"/>
  <c r="L38" i="4"/>
  <c r="L389" i="4"/>
  <c r="L1265" i="4"/>
  <c r="L1166" i="4"/>
  <c r="L1454" i="4"/>
  <c r="L531" i="4"/>
  <c r="L1414" i="4"/>
  <c r="L109" i="4"/>
  <c r="L426" i="4"/>
  <c r="L977" i="4"/>
  <c r="L1772" i="4"/>
  <c r="L1663" i="4"/>
  <c r="L312" i="4"/>
  <c r="L58" i="4"/>
  <c r="L1631" i="4"/>
  <c r="L1336" i="4"/>
  <c r="L410" i="4"/>
  <c r="L419" i="4"/>
  <c r="L1776" i="4"/>
  <c r="L1146" i="4"/>
  <c r="L559" i="4"/>
  <c r="L1674" i="4"/>
  <c r="L1220" i="4"/>
  <c r="L11" i="4"/>
  <c r="L60" i="4"/>
  <c r="L336" i="4"/>
  <c r="L693" i="4"/>
  <c r="L1528" i="4"/>
  <c r="L2676" i="4"/>
  <c r="L317" i="4"/>
  <c r="L937" i="4"/>
  <c r="L340" i="4"/>
  <c r="L1268" i="4"/>
  <c r="L291" i="4"/>
  <c r="L152" i="4"/>
  <c r="L264" i="4"/>
  <c r="L620" i="4"/>
  <c r="L370" i="4"/>
  <c r="L1768" i="4"/>
  <c r="L1599" i="4"/>
  <c r="L858" i="4"/>
  <c r="L1633" i="4"/>
  <c r="L1724" i="4"/>
  <c r="L1392" i="4"/>
  <c r="L837" i="4"/>
  <c r="L1608" i="4"/>
  <c r="L1563" i="4"/>
  <c r="L912" i="4"/>
  <c r="L39" i="4"/>
  <c r="L502" i="4"/>
  <c r="L338" i="4"/>
  <c r="L257" i="4"/>
  <c r="L529" i="4"/>
  <c r="L576" i="4"/>
  <c r="L46" i="4"/>
  <c r="L1573" i="4"/>
  <c r="L868" i="4"/>
  <c r="L1627" i="4"/>
  <c r="L226" i="4"/>
  <c r="L481" i="4"/>
  <c r="L1754" i="4"/>
  <c r="L285" i="4"/>
  <c r="L238" i="4"/>
  <c r="L1764" i="4"/>
  <c r="L414" i="4"/>
  <c r="L1519" i="4"/>
  <c r="L1601" i="4"/>
  <c r="L1380" i="4"/>
  <c r="L1480" i="4"/>
  <c r="L1204" i="4"/>
  <c r="L1351" i="4"/>
  <c r="L123" i="4"/>
  <c r="L622" i="4"/>
  <c r="L727" i="4"/>
  <c r="L24" i="4"/>
  <c r="L1478" i="4"/>
  <c r="L1623" i="4"/>
  <c r="L999" i="4"/>
  <c r="L329" i="4"/>
  <c r="L111" i="4"/>
  <c r="L1154" i="4"/>
  <c r="L604" i="4"/>
  <c r="L656" i="4"/>
  <c r="L246" i="4"/>
  <c r="L376" i="4"/>
  <c r="L660" i="4"/>
  <c r="L1345" i="4"/>
  <c r="L259" i="4"/>
  <c r="L1734" i="4"/>
  <c r="L1760" i="4"/>
  <c r="L1330" i="4"/>
  <c r="L2677" i="4"/>
  <c r="L350" i="4"/>
  <c r="L201" i="4"/>
  <c r="L1038" i="4"/>
  <c r="L721" i="4"/>
  <c r="L854" i="4"/>
  <c r="L1299" i="4"/>
  <c r="L1003" i="4"/>
  <c r="L1455" i="4"/>
  <c r="L1067" i="4"/>
  <c r="L1147" i="4"/>
  <c r="L1288" i="4"/>
  <c r="L1803" i="4"/>
  <c r="L921" i="4"/>
  <c r="L898" i="4"/>
  <c r="L1616" i="4"/>
  <c r="L864" i="4"/>
  <c r="L1008" i="4"/>
  <c r="L1272" i="4"/>
  <c r="L1085" i="4"/>
  <c r="L995" i="4"/>
  <c r="L982" i="4"/>
  <c r="L1098" i="4"/>
  <c r="L1048" i="4"/>
  <c r="L1328" i="4"/>
  <c r="L1670" i="4"/>
  <c r="L1281" i="4"/>
  <c r="L1050" i="4"/>
  <c r="L466" i="4"/>
  <c r="L874" i="4"/>
  <c r="L894" i="4"/>
  <c r="L859" i="4"/>
  <c r="L1202" i="4"/>
  <c r="L1123" i="4"/>
  <c r="L723" i="4"/>
  <c r="L1059" i="4"/>
  <c r="L1092" i="4"/>
  <c r="L1021" i="4"/>
  <c r="L1112" i="4"/>
  <c r="L1136" i="4"/>
  <c r="L710" i="4"/>
  <c r="L1196" i="4"/>
  <c r="L835" i="4"/>
  <c r="L1191" i="4"/>
  <c r="L1142" i="4"/>
  <c r="L1081" i="4"/>
  <c r="L989" i="4"/>
  <c r="L1072" i="4"/>
  <c r="L899" i="4"/>
  <c r="L737" i="4"/>
  <c r="L1034" i="4"/>
  <c r="L939" i="4"/>
  <c r="L1171" i="4"/>
  <c r="L1077" i="4"/>
  <c r="L736" i="4"/>
  <c r="L682" i="4"/>
  <c r="L1002" i="4"/>
  <c r="L1298" i="4"/>
  <c r="L1100" i="4"/>
  <c r="L668" i="4"/>
  <c r="L895" i="4"/>
  <c r="L938" i="4"/>
  <c r="L1045" i="4"/>
  <c r="L1141" i="4"/>
  <c r="L1031" i="4"/>
  <c r="L1539" i="4"/>
  <c r="L94" i="4"/>
  <c r="L93" i="4"/>
  <c r="L88" i="4"/>
  <c r="L71" i="4"/>
  <c r="L84" i="4"/>
  <c r="L70" i="4"/>
  <c r="L672" i="4"/>
  <c r="L953" i="4"/>
  <c r="L82" i="4"/>
  <c r="L905" i="4"/>
  <c r="L72" i="4"/>
  <c r="L83" i="4"/>
  <c r="L96" i="4"/>
  <c r="L281" i="4"/>
  <c r="L69" i="4"/>
  <c r="L1318" i="4"/>
  <c r="L539" i="4"/>
  <c r="L92" i="4"/>
  <c r="L91" i="4"/>
  <c r="L63" i="4"/>
  <c r="L81" i="4"/>
  <c r="L408" i="4"/>
  <c r="L64" i="4"/>
  <c r="L1135" i="4"/>
  <c r="L508" i="4"/>
  <c r="L1069" i="4"/>
  <c r="L95" i="4"/>
  <c r="L87" i="4"/>
  <c r="L75" i="4"/>
  <c r="L66" i="4"/>
  <c r="L89" i="4"/>
  <c r="L76" i="4"/>
  <c r="L65" i="4"/>
  <c r="L97" i="4"/>
  <c r="L90" i="4"/>
  <c r="L78" i="4"/>
  <c r="L77" i="4"/>
  <c r="L80" i="4"/>
  <c r="L638" i="4"/>
  <c r="L73" i="4"/>
  <c r="L74" i="4"/>
  <c r="L85" i="4"/>
  <c r="L68" i="4"/>
  <c r="L79" i="4"/>
  <c r="L62" i="4"/>
  <c r="L438" i="4"/>
  <c r="L31" i="4"/>
  <c r="L3234" i="4"/>
  <c r="L3235" i="4"/>
  <c r="L10" i="4"/>
  <c r="L2678" i="4"/>
  <c r="L9" i="4"/>
  <c r="L86" i="4"/>
  <c r="L1802" i="4"/>
  <c r="L3236" i="4"/>
  <c r="L3123" i="4"/>
  <c r="L3237" i="4"/>
  <c r="L3083" i="4"/>
  <c r="L3114" i="4"/>
  <c r="L3238" i="4"/>
  <c r="L3239" i="4"/>
  <c r="L3240" i="4"/>
  <c r="L2729" i="4"/>
  <c r="L2728" i="4"/>
  <c r="L2727" i="4"/>
  <c r="L2726" i="4"/>
  <c r="L3241" i="4"/>
  <c r="L3242" i="4"/>
  <c r="L2720" i="4"/>
  <c r="L3243" i="4"/>
  <c r="L3101" i="4"/>
  <c r="L3244" i="4"/>
  <c r="L3015" i="4"/>
  <c r="L3034" i="4"/>
  <c r="L3014" i="4"/>
  <c r="L3245" i="4"/>
  <c r="L3013" i="4"/>
  <c r="L2972" i="4"/>
  <c r="L3246" i="4"/>
  <c r="L3247" i="4"/>
  <c r="L3040" i="4"/>
  <c r="L3074" i="4"/>
  <c r="L3051" i="4"/>
  <c r="L3072" i="4"/>
  <c r="L3076" i="4"/>
  <c r="L3061" i="4"/>
  <c r="L3248" i="4"/>
  <c r="L3249" i="4"/>
  <c r="L3058" i="4"/>
  <c r="L3250" i="4"/>
  <c r="L3251" i="4"/>
  <c r="L2984" i="4"/>
  <c r="L3052" i="4"/>
  <c r="L3073" i="4"/>
  <c r="L3252" i="4"/>
  <c r="L2999" i="4"/>
  <c r="L3025" i="4"/>
  <c r="L3024" i="4"/>
  <c r="L2976" i="4"/>
  <c r="L3253" i="4"/>
  <c r="L2975" i="4"/>
  <c r="L2982" i="4"/>
  <c r="L2988" i="4"/>
  <c r="L2973" i="4"/>
  <c r="L2983" i="4"/>
  <c r="L2987" i="4"/>
  <c r="L2981" i="4"/>
  <c r="L2977" i="4"/>
  <c r="L3012" i="4"/>
  <c r="L3011" i="4"/>
  <c r="L3111" i="4"/>
  <c r="L3254" i="4"/>
  <c r="M1649" i="4"/>
  <c r="N1649" i="4" s="1"/>
  <c r="M487" i="4"/>
  <c r="N487" i="4" s="1"/>
  <c r="M1434" i="4"/>
  <c r="N1434" i="4" s="1"/>
  <c r="M12" i="4"/>
  <c r="N12" i="4" s="1"/>
  <c r="M412" i="4"/>
  <c r="M1156" i="4"/>
  <c r="N1156" i="4" s="1"/>
  <c r="M519" i="4"/>
  <c r="N519" i="4" s="1"/>
  <c r="M115" i="4"/>
  <c r="M460" i="4"/>
  <c r="M569" i="4"/>
  <c r="M395" i="4"/>
  <c r="N395" i="4" s="1"/>
  <c r="M323" i="4"/>
  <c r="N323" i="4" s="1"/>
  <c r="M1368" i="4"/>
  <c r="N1368" i="4" s="1"/>
  <c r="M251" i="4"/>
  <c r="N251" i="4" s="1"/>
  <c r="M164" i="4"/>
  <c r="N164" i="4" s="1"/>
  <c r="M1510" i="4"/>
  <c r="N1510" i="4" s="1"/>
  <c r="M890" i="4"/>
  <c r="M1428" i="4"/>
  <c r="M1278" i="4"/>
  <c r="M132" i="4"/>
  <c r="N132" i="4" s="1"/>
  <c r="M253" i="4"/>
  <c r="M174" i="4"/>
  <c r="N174" i="4" s="1"/>
  <c r="M297" i="4"/>
  <c r="M331" i="4"/>
  <c r="N331" i="4" s="1"/>
  <c r="M1303" i="4"/>
  <c r="N1303" i="4" s="1"/>
  <c r="M1587" i="4"/>
  <c r="N1587" i="4" s="1"/>
  <c r="M537" i="4"/>
  <c r="N537" i="4" s="1"/>
  <c r="M585" i="4"/>
  <c r="N585" i="4" s="1"/>
  <c r="M1370" i="4"/>
  <c r="M1766" i="4"/>
  <c r="N1766" i="4" s="1"/>
  <c r="M249" i="4"/>
  <c r="N249" i="4" s="1"/>
  <c r="M1795" i="4"/>
  <c r="N1795" i="4" s="1"/>
  <c r="M273" i="4"/>
  <c r="M1698" i="4"/>
  <c r="M1752" i="4"/>
  <c r="N1752" i="4" s="1"/>
  <c r="M1780" i="4"/>
  <c r="M1283" i="4"/>
  <c r="N1283" i="4" s="1"/>
  <c r="M372" i="4"/>
  <c r="N372" i="4" s="1"/>
  <c r="M334" i="4"/>
  <c r="N334" i="4" s="1"/>
  <c r="M44" i="4"/>
  <c r="N44" i="4" s="1"/>
  <c r="M367" i="4"/>
  <c r="M327" i="4"/>
  <c r="M67" i="4"/>
  <c r="N67" i="4" s="1"/>
  <c r="M735" i="4"/>
  <c r="N735" i="4" s="1"/>
  <c r="M1176" i="4"/>
  <c r="N1176" i="4" s="1"/>
  <c r="M51" i="4"/>
  <c r="N51" i="4" s="1"/>
  <c r="M923" i="4"/>
  <c r="N923" i="4" s="1"/>
  <c r="M1358" i="4"/>
  <c r="N1358" i="4" s="1"/>
  <c r="M1569" i="4"/>
  <c r="N1569" i="4" s="1"/>
  <c r="M1526" i="4"/>
  <c r="N1526" i="4" s="1"/>
  <c r="M1349" i="4"/>
  <c r="N1349" i="4" s="1"/>
  <c r="M1308" i="4"/>
  <c r="N1308" i="4" s="1"/>
  <c r="M483" i="4"/>
  <c r="M26" i="4"/>
  <c r="N26" i="4" s="1"/>
  <c r="M1173" i="4"/>
  <c r="M61" i="4"/>
  <c r="N61" i="4" s="1"/>
  <c r="M1464" i="4"/>
  <c r="M1507" i="4"/>
  <c r="N1507" i="4" s="1"/>
  <c r="M468" i="4"/>
  <c r="M1014" i="4"/>
  <c r="N1014" i="4" s="1"/>
  <c r="M1710" i="4"/>
  <c r="N1710" i="4" s="1"/>
  <c r="M883" i="4"/>
  <c r="N883" i="4" s="1"/>
  <c r="M1784" i="4"/>
  <c r="N1784" i="4" s="1"/>
  <c r="M35" i="4"/>
  <c r="N35" i="4" s="1"/>
  <c r="M1561" i="4"/>
  <c r="N1561" i="4" s="1"/>
  <c r="M14" i="4"/>
  <c r="M1401" i="4"/>
  <c r="M1618" i="4"/>
  <c r="M700" i="4"/>
  <c r="M1610" i="4"/>
  <c r="N1610" i="4" s="1"/>
  <c r="M1489" i="4"/>
  <c r="M1748" i="4"/>
  <c r="M193" i="4"/>
  <c r="N193" i="4" s="1"/>
  <c r="M630" i="4"/>
  <c r="N630" i="4" s="1"/>
  <c r="M1742" i="4"/>
  <c r="N1742" i="4" s="1"/>
  <c r="M59" i="4"/>
  <c r="N59" i="4" s="1"/>
  <c r="M454" i="4"/>
  <c r="M126" i="4"/>
  <c r="N126" i="4" s="1"/>
  <c r="M495" i="4"/>
  <c r="M211" i="4"/>
  <c r="M475" i="4"/>
  <c r="M356" i="4"/>
  <c r="N356" i="4" s="1"/>
  <c r="M1554" i="4"/>
  <c r="N1554" i="4" s="1"/>
  <c r="M846" i="4"/>
  <c r="N846" i="4" s="1"/>
  <c r="M234" i="4"/>
  <c r="N234" i="4" s="1"/>
  <c r="M41" i="4"/>
  <c r="N41" i="4" s="1"/>
  <c r="M842" i="4"/>
  <c r="N842" i="4" s="1"/>
  <c r="M279" i="4"/>
  <c r="N279" i="4" s="1"/>
  <c r="M1169" i="4"/>
  <c r="M42" i="4"/>
  <c r="M104" i="4"/>
  <c r="N104" i="4" s="1"/>
  <c r="M541" i="4"/>
  <c r="N541" i="4" s="1"/>
  <c r="M166" i="4"/>
  <c r="M504" i="4"/>
  <c r="N504" i="4" s="1"/>
  <c r="M156" i="4"/>
  <c r="M888" i="4"/>
  <c r="N888" i="4" s="1"/>
  <c r="M1470" i="4"/>
  <c r="N1470" i="4" s="1"/>
  <c r="M1558" i="4"/>
  <c r="N1558" i="4" s="1"/>
  <c r="M1276" i="4"/>
  <c r="N1276" i="4" s="1"/>
  <c r="M1466" i="4"/>
  <c r="N1466" i="4" s="1"/>
  <c r="M1556" i="4"/>
  <c r="M33" i="4"/>
  <c r="M387" i="4"/>
  <c r="N387" i="4" s="1"/>
  <c r="M1644" i="4"/>
  <c r="N1644" i="4" s="1"/>
  <c r="M744" i="4"/>
  <c r="M1597" i="4"/>
  <c r="N1597" i="4" s="1"/>
  <c r="M1620" i="4"/>
  <c r="N1620" i="4" s="1"/>
  <c r="M230" i="4"/>
  <c r="N230" i="4" s="1"/>
  <c r="M1373" i="4"/>
  <c r="N1373" i="4" s="1"/>
  <c r="M1218" i="4"/>
  <c r="N1218" i="4" s="1"/>
  <c r="M1667" i="4"/>
  <c r="N1667" i="4" s="1"/>
  <c r="M22" i="4"/>
  <c r="N22" i="4" s="1"/>
  <c r="M28" i="4"/>
  <c r="M1108" i="4"/>
  <c r="M160" i="4"/>
  <c r="M302" i="4"/>
  <c r="N302" i="4" s="1"/>
  <c r="M1535" i="4"/>
  <c r="M1115" i="4"/>
  <c r="N1115" i="4" s="1"/>
  <c r="M195" i="4"/>
  <c r="M733" i="4"/>
  <c r="M578" i="4"/>
  <c r="N578" i="4" s="1"/>
  <c r="M1503" i="4"/>
  <c r="N1503" i="4" s="1"/>
  <c r="M644" i="4"/>
  <c r="N644" i="4" s="1"/>
  <c r="M1657" i="4"/>
  <c r="N1657" i="4" s="1"/>
  <c r="M121" i="4"/>
  <c r="N121" i="4" s="1"/>
  <c r="M1213" i="4"/>
  <c r="N1213" i="4" s="1"/>
  <c r="M1237" i="4"/>
  <c r="N1237" i="4" s="1"/>
  <c r="M1252" i="4"/>
  <c r="N1252" i="4" s="1"/>
  <c r="M850" i="4"/>
  <c r="M1565" i="4"/>
  <c r="N1565" i="4" s="1"/>
  <c r="M1144" i="4"/>
  <c r="M50" i="4"/>
  <c r="M1530" i="4"/>
  <c r="N1530" i="4" s="1"/>
  <c r="M144" i="4"/>
  <c r="N144" i="4" s="1"/>
  <c r="M450" i="4"/>
  <c r="N450" i="4" s="1"/>
  <c r="M1738" i="4"/>
  <c r="N1738" i="4" s="1"/>
  <c r="M974" i="4"/>
  <c r="M1036" i="4"/>
  <c r="M1403" i="4"/>
  <c r="M1696" i="4"/>
  <c r="M30" i="4"/>
  <c r="M1343" i="4"/>
  <c r="N1343" i="4" s="1"/>
  <c r="M916" i="4"/>
  <c r="N916" i="4" s="1"/>
  <c r="M242" i="4"/>
  <c r="N242" i="4" s="1"/>
  <c r="M987" i="4"/>
  <c r="N987" i="4" s="1"/>
  <c r="M831" i="4"/>
  <c r="N831" i="4" s="1"/>
  <c r="M1756" i="4"/>
  <c r="N1756" i="4" s="1"/>
  <c r="M130" i="4"/>
  <c r="N130" i="4" s="1"/>
  <c r="M1537" i="4"/>
  <c r="M191" i="4"/>
  <c r="M489" i="4"/>
  <c r="N489" i="4" s="1"/>
  <c r="M432" i="4"/>
  <c r="N432" i="4" s="1"/>
  <c r="M552" i="4"/>
  <c r="M397" i="4"/>
  <c r="N397" i="4" s="1"/>
  <c r="M384" i="4"/>
  <c r="N384" i="4" s="1"/>
  <c r="M48" i="4"/>
  <c r="N48" i="4" s="1"/>
  <c r="M189" i="4"/>
  <c r="N189" i="4" s="1"/>
  <c r="M352" i="4"/>
  <c r="N352" i="4" s="1"/>
  <c r="M299" i="4"/>
  <c r="N299" i="4" s="1"/>
  <c r="M1732" i="4"/>
  <c r="N1732" i="4" s="1"/>
  <c r="M879" i="4"/>
  <c r="N879" i="4" s="1"/>
  <c r="M205" i="4"/>
  <c r="N205" i="4" s="1"/>
  <c r="M266" i="4"/>
  <c r="N266" i="4" s="1"/>
  <c r="M640" i="4"/>
  <c r="N640" i="4" s="1"/>
  <c r="M1501" i="4"/>
  <c r="M596" i="4"/>
  <c r="N596" i="4" s="1"/>
  <c r="M1703" i="4"/>
  <c r="M1416" i="4"/>
  <c r="N1416" i="4" s="1"/>
  <c r="M1487" i="4"/>
  <c r="N1487" i="4" s="1"/>
  <c r="M1029" i="4"/>
  <c r="N1029" i="4" s="1"/>
  <c r="M119" i="4"/>
  <c r="N119" i="4" s="1"/>
  <c r="M729" i="4"/>
  <c r="N729" i="4" s="1"/>
  <c r="M592" i="4"/>
  <c r="M500" i="4"/>
  <c r="N500" i="4" s="1"/>
  <c r="M342" i="4"/>
  <c r="N342" i="4" s="1"/>
  <c r="M1497" i="4"/>
  <c r="N1497" i="4" s="1"/>
  <c r="M277" i="4"/>
  <c r="M199" i="4"/>
  <c r="N199" i="4" s="1"/>
  <c r="M1708" i="4"/>
  <c r="N1708" i="4" s="1"/>
  <c r="M1160" i="4"/>
  <c r="N1160" i="4" s="1"/>
  <c r="M134" i="4"/>
  <c r="N134" i="4" s="1"/>
  <c r="M685" i="4"/>
  <c r="N685" i="4" s="1"/>
  <c r="M648" i="4"/>
  <c r="N648" i="4" s="1"/>
  <c r="M705" i="4"/>
  <c r="N705" i="4" s="1"/>
  <c r="M1651" i="4"/>
  <c r="M698" i="4"/>
  <c r="M1575" i="4"/>
  <c r="N1575" i="4" s="1"/>
  <c r="M470" i="4"/>
  <c r="N470" i="4" s="1"/>
  <c r="M1799" i="4"/>
  <c r="M1683" i="4"/>
  <c r="N1683" i="4" s="1"/>
  <c r="M1681" i="4"/>
  <c r="M1541" i="4"/>
  <c r="N1541" i="4" s="1"/>
  <c r="M45" i="4"/>
  <c r="N45" i="4" s="1"/>
  <c r="M1460" i="4"/>
  <c r="N1460" i="4" s="1"/>
  <c r="M1458" i="4"/>
  <c r="N1458" i="4" s="1"/>
  <c r="M458" i="4"/>
  <c r="N458" i="4" s="1"/>
  <c r="M1582" i="4"/>
  <c r="M678" i="4"/>
  <c r="M128" i="4"/>
  <c r="N128" i="4" s="1"/>
  <c r="M1378" i="4"/>
  <c r="N1378" i="4" s="1"/>
  <c r="M1640" i="4"/>
  <c r="M1592" i="4"/>
  <c r="N1592" i="4" s="1"/>
  <c r="M535" i="4"/>
  <c r="M218" i="4"/>
  <c r="N218" i="4" s="1"/>
  <c r="M1389" i="4"/>
  <c r="N1389" i="4" s="1"/>
  <c r="M308" i="4"/>
  <c r="N308" i="4" s="1"/>
  <c r="M1005" i="4"/>
  <c r="N1005" i="4" s="1"/>
  <c r="M1313" i="4"/>
  <c r="N1313" i="4" s="1"/>
  <c r="M477" i="4"/>
  <c r="M15" i="4"/>
  <c r="M417" i="4"/>
  <c r="N417" i="4" s="1"/>
  <c r="M1270" i="4"/>
  <c r="N1270" i="4" s="1"/>
  <c r="M1420" i="4"/>
  <c r="M430" i="4"/>
  <c r="N430" i="4" s="1"/>
  <c r="M1227" i="4"/>
  <c r="M236" i="4"/>
  <c r="N236" i="4" s="1"/>
  <c r="M708" i="4"/>
  <c r="N708" i="4" s="1"/>
  <c r="M1445" i="4"/>
  <c r="N1445" i="4" s="1"/>
  <c r="M533" i="4"/>
  <c r="N533" i="4" s="1"/>
  <c r="M2674" i="4"/>
  <c r="N2674" i="4" s="1"/>
  <c r="M197" i="4"/>
  <c r="M1383" i="4"/>
  <c r="M1215" i="4"/>
  <c r="N1215" i="4" s="1"/>
  <c r="M946" i="4"/>
  <c r="N946" i="4" s="1"/>
  <c r="M434" i="4"/>
  <c r="M1058" i="4"/>
  <c r="N1058" i="4" s="1"/>
  <c r="M581" i="4"/>
  <c r="M1199" i="4"/>
  <c r="N1199" i="4" s="1"/>
  <c r="M1721" i="4"/>
  <c r="N1721" i="4" s="1"/>
  <c r="M1274" i="4"/>
  <c r="N1274" i="4" s="1"/>
  <c r="M725" i="4"/>
  <c r="N725" i="4" s="1"/>
  <c r="M1186" i="4"/>
  <c r="N1186" i="4" s="1"/>
  <c r="M1595" i="4"/>
  <c r="M1164" i="4"/>
  <c r="M1688" i="4"/>
  <c r="N1688" i="4" s="1"/>
  <c r="M1762" i="4"/>
  <c r="N1762" i="4" s="1"/>
  <c r="M293" i="4"/>
  <c r="M348" i="4"/>
  <c r="N348" i="4" s="1"/>
  <c r="M2675" i="4"/>
  <c r="N2675" i="4" s="1"/>
  <c r="M43" i="4"/>
  <c r="N43" i="4" s="1"/>
  <c r="M1659" i="4"/>
  <c r="N1659" i="4" s="1"/>
  <c r="M1746" i="4"/>
  <c r="N1746" i="4" s="1"/>
  <c r="M38" i="4"/>
  <c r="N38" i="4" s="1"/>
  <c r="M389" i="4"/>
  <c r="N389" i="4" s="1"/>
  <c r="M1265" i="4"/>
  <c r="M1166" i="4"/>
  <c r="M1454" i="4"/>
  <c r="N1454" i="4" s="1"/>
  <c r="M531" i="4"/>
  <c r="N531" i="4" s="1"/>
  <c r="M1414" i="4"/>
  <c r="M109" i="4"/>
  <c r="N109" i="4" s="1"/>
  <c r="M426" i="4"/>
  <c r="M977" i="4"/>
  <c r="N977" i="4" s="1"/>
  <c r="M1772" i="4"/>
  <c r="N1772" i="4" s="1"/>
  <c r="M1663" i="4"/>
  <c r="N1663" i="4" s="1"/>
  <c r="M312" i="4"/>
  <c r="N312" i="4" s="1"/>
  <c r="M58" i="4"/>
  <c r="N58" i="4" s="1"/>
  <c r="M1631" i="4"/>
  <c r="M1336" i="4"/>
  <c r="M410" i="4"/>
  <c r="M419" i="4"/>
  <c r="N419" i="4" s="1"/>
  <c r="M1776" i="4"/>
  <c r="N1776" i="4" s="1"/>
  <c r="M1146" i="4"/>
  <c r="N1146" i="4" s="1"/>
  <c r="M559" i="4"/>
  <c r="M1674" i="4"/>
  <c r="N1674" i="4" s="1"/>
  <c r="M1220" i="4"/>
  <c r="N1220" i="4" s="1"/>
  <c r="M11" i="4"/>
  <c r="N11" i="4" s="1"/>
  <c r="M60" i="4"/>
  <c r="N60" i="4" s="1"/>
  <c r="M336" i="4"/>
  <c r="N336" i="4" s="1"/>
  <c r="M693" i="4"/>
  <c r="M1528" i="4"/>
  <c r="N1528" i="4" s="1"/>
  <c r="M2676" i="4"/>
  <c r="N2676" i="4" s="1"/>
  <c r="M317" i="4"/>
  <c r="N317" i="4" s="1"/>
  <c r="M937" i="4"/>
  <c r="M340" i="4"/>
  <c r="N340" i="4" s="1"/>
  <c r="M1268" i="4"/>
  <c r="M291" i="4"/>
  <c r="N291" i="4" s="1"/>
  <c r="M152" i="4"/>
  <c r="N152" i="4" s="1"/>
  <c r="M264" i="4"/>
  <c r="N264" i="4" s="1"/>
  <c r="M620" i="4"/>
  <c r="N620" i="4" s="1"/>
  <c r="M370" i="4"/>
  <c r="N370" i="4" s="1"/>
  <c r="M1768" i="4"/>
  <c r="M1599" i="4"/>
  <c r="N1599" i="4" s="1"/>
  <c r="M858" i="4"/>
  <c r="N858" i="4" s="1"/>
  <c r="M1633" i="4"/>
  <c r="N1633" i="4" s="1"/>
  <c r="M1724" i="4"/>
  <c r="M1392" i="4"/>
  <c r="N1392" i="4" s="1"/>
  <c r="M837" i="4"/>
  <c r="M1608" i="4"/>
  <c r="N1608" i="4" s="1"/>
  <c r="M1563" i="4"/>
  <c r="N1563" i="4" s="1"/>
  <c r="M912" i="4"/>
  <c r="N912" i="4" s="1"/>
  <c r="M39" i="4"/>
  <c r="N39" i="4" s="1"/>
  <c r="M502" i="4"/>
  <c r="N502" i="4" s="1"/>
  <c r="M338" i="4"/>
  <c r="M257" i="4"/>
  <c r="M529" i="4"/>
  <c r="N529" i="4" s="1"/>
  <c r="M576" i="4"/>
  <c r="N576" i="4" s="1"/>
  <c r="M46" i="4"/>
  <c r="M1573" i="4"/>
  <c r="N1573" i="4" s="1"/>
  <c r="M868" i="4"/>
  <c r="N868" i="4" s="1"/>
  <c r="M1627" i="4"/>
  <c r="N1627" i="4" s="1"/>
  <c r="M226" i="4"/>
  <c r="N226" i="4" s="1"/>
  <c r="M481" i="4"/>
  <c r="N481" i="4" s="1"/>
  <c r="M1754" i="4"/>
  <c r="N1754" i="4" s="1"/>
  <c r="M285" i="4"/>
  <c r="N285" i="4" s="1"/>
  <c r="M238" i="4"/>
  <c r="M1764" i="4"/>
  <c r="N1764" i="4" s="1"/>
  <c r="M414" i="4"/>
  <c r="N414" i="4" s="1"/>
  <c r="M1519" i="4"/>
  <c r="N1519" i="4" s="1"/>
  <c r="M1601" i="4"/>
  <c r="N1601" i="4" s="1"/>
  <c r="M1380" i="4"/>
  <c r="N1380" i="4" s="1"/>
  <c r="M1480" i="4"/>
  <c r="M1204" i="4"/>
  <c r="N1204" i="4" s="1"/>
  <c r="M1351" i="4"/>
  <c r="N1351" i="4" s="1"/>
  <c r="M123" i="4"/>
  <c r="N123" i="4" s="1"/>
  <c r="M622" i="4"/>
  <c r="N622" i="4" s="1"/>
  <c r="M727" i="4"/>
  <c r="N727" i="4" s="1"/>
  <c r="M24" i="4"/>
  <c r="M1478" i="4"/>
  <c r="M1623" i="4"/>
  <c r="N1623" i="4" s="1"/>
  <c r="M999" i="4"/>
  <c r="N999" i="4" s="1"/>
  <c r="M329" i="4"/>
  <c r="M111" i="4"/>
  <c r="N111" i="4" s="1"/>
  <c r="M1154" i="4"/>
  <c r="M604" i="4"/>
  <c r="N604" i="4" s="1"/>
  <c r="M656" i="4"/>
  <c r="N656" i="4" s="1"/>
  <c r="M246" i="4"/>
  <c r="N246" i="4" s="1"/>
  <c r="M376" i="4"/>
  <c r="N376" i="4" s="1"/>
  <c r="M660" i="4"/>
  <c r="N660" i="4" s="1"/>
  <c r="M1345" i="4"/>
  <c r="N1345" i="4" s="1"/>
  <c r="M259" i="4"/>
  <c r="M1734" i="4"/>
  <c r="N1734" i="4" s="1"/>
  <c r="M1760" i="4"/>
  <c r="N1760" i="4" s="1"/>
  <c r="M1330" i="4"/>
  <c r="M2677" i="4"/>
  <c r="N2677" i="4" s="1"/>
  <c r="M350" i="4"/>
  <c r="M201" i="4"/>
  <c r="N201" i="4" s="1"/>
  <c r="M1038" i="4"/>
  <c r="N1038" i="4" s="1"/>
  <c r="M721" i="4"/>
  <c r="N721" i="4" s="1"/>
  <c r="M854" i="4"/>
  <c r="N854" i="4" s="1"/>
  <c r="M1299" i="4"/>
  <c r="N1299" i="4" s="1"/>
  <c r="M1003" i="4"/>
  <c r="M1455" i="4"/>
  <c r="N1455" i="4" s="1"/>
  <c r="M1067" i="4"/>
  <c r="N1067" i="4" s="1"/>
  <c r="M1147" i="4"/>
  <c r="N1147" i="4" s="1"/>
  <c r="M1288" i="4"/>
  <c r="M1803" i="4"/>
  <c r="N1803" i="4" s="1"/>
  <c r="M921" i="4"/>
  <c r="M898" i="4"/>
  <c r="N898" i="4" s="1"/>
  <c r="M1616" i="4"/>
  <c r="N1616" i="4" s="1"/>
  <c r="M864" i="4"/>
  <c r="N864" i="4" s="1"/>
  <c r="M1008" i="4"/>
  <c r="N1008" i="4" s="1"/>
  <c r="M1272" i="4"/>
  <c r="N1272" i="4" s="1"/>
  <c r="M1085" i="4"/>
  <c r="M995" i="4"/>
  <c r="M982" i="4"/>
  <c r="N982" i="4" s="1"/>
  <c r="M1098" i="4"/>
  <c r="N1098" i="4" s="1"/>
  <c r="M1048" i="4"/>
  <c r="M1328" i="4"/>
  <c r="N1328" i="4" s="1"/>
  <c r="M1670" i="4"/>
  <c r="N1670" i="4" s="1"/>
  <c r="M1281" i="4"/>
  <c r="N1281" i="4" s="1"/>
  <c r="M1050" i="4"/>
  <c r="N1050" i="4" s="1"/>
  <c r="M466" i="4"/>
  <c r="N466" i="4" s="1"/>
  <c r="M874" i="4"/>
  <c r="N874" i="4" s="1"/>
  <c r="M894" i="4"/>
  <c r="N894" i="4" s="1"/>
  <c r="M859" i="4"/>
  <c r="M1202" i="4"/>
  <c r="M1123" i="4"/>
  <c r="N1123" i="4" s="1"/>
  <c r="M723" i="4"/>
  <c r="N723" i="4" s="1"/>
  <c r="M1059" i="4"/>
  <c r="M1092" i="4"/>
  <c r="N1092" i="4" s="1"/>
  <c r="M1021" i="4"/>
  <c r="N1021" i="4" s="1"/>
  <c r="M1112" i="4"/>
  <c r="N1112" i="4" s="1"/>
  <c r="M1136" i="4"/>
  <c r="N1136" i="4" s="1"/>
  <c r="M710" i="4"/>
  <c r="N710" i="4" s="1"/>
  <c r="M1196" i="4"/>
  <c r="N1196" i="4" s="1"/>
  <c r="M835" i="4"/>
  <c r="N835" i="4" s="1"/>
  <c r="M1191" i="4"/>
  <c r="M1142" i="4"/>
  <c r="M1081" i="4"/>
  <c r="N1081" i="4" s="1"/>
  <c r="M989" i="4"/>
  <c r="N989" i="4" s="1"/>
  <c r="M1072" i="4"/>
  <c r="M899" i="4"/>
  <c r="N899" i="4" s="1"/>
  <c r="M737" i="4"/>
  <c r="M1034" i="4"/>
  <c r="N1034" i="4" s="1"/>
  <c r="M939" i="4"/>
  <c r="N939" i="4" s="1"/>
  <c r="M1171" i="4"/>
  <c r="N1171" i="4" s="1"/>
  <c r="M1077" i="4"/>
  <c r="N1077" i="4" s="1"/>
  <c r="M736" i="4"/>
  <c r="N736" i="4" s="1"/>
  <c r="M682" i="4"/>
  <c r="M1002" i="4"/>
  <c r="N1002" i="4" s="1"/>
  <c r="M1298" i="4"/>
  <c r="N1298" i="4" s="1"/>
  <c r="M1100" i="4"/>
  <c r="N1100" i="4" s="1"/>
  <c r="M668" i="4"/>
  <c r="M895" i="4"/>
  <c r="N895" i="4" s="1"/>
  <c r="M938" i="4"/>
  <c r="N938" i="4" s="1"/>
  <c r="M1045" i="4"/>
  <c r="N1045" i="4" s="1"/>
  <c r="M1141" i="4"/>
  <c r="N1141" i="4" s="1"/>
  <c r="M1031" i="4"/>
  <c r="N1031" i="4" s="1"/>
  <c r="M1539" i="4"/>
  <c r="N1539" i="4" s="1"/>
  <c r="M94" i="4"/>
  <c r="N94" i="4" s="1"/>
  <c r="M93" i="4"/>
  <c r="M88" i="4"/>
  <c r="M71" i="4"/>
  <c r="N71" i="4" s="1"/>
  <c r="M84" i="4"/>
  <c r="N84" i="4" s="1"/>
  <c r="M70" i="4"/>
  <c r="N70" i="4" s="1"/>
  <c r="M672" i="4"/>
  <c r="N672" i="4" s="1"/>
  <c r="M953" i="4"/>
  <c r="N953" i="4" s="1"/>
  <c r="M82" i="4"/>
  <c r="N82" i="4" s="1"/>
  <c r="M905" i="4"/>
  <c r="N905" i="4" s="1"/>
  <c r="M72" i="4"/>
  <c r="N72" i="4" s="1"/>
  <c r="M83" i="4"/>
  <c r="N83" i="4" s="1"/>
  <c r="M96" i="4"/>
  <c r="N96" i="4" s="1"/>
  <c r="M281" i="4"/>
  <c r="M69" i="4"/>
  <c r="N69" i="4" s="1"/>
  <c r="M1318" i="4"/>
  <c r="N1318" i="4" s="1"/>
  <c r="M539" i="4"/>
  <c r="N539" i="4" s="1"/>
  <c r="M92" i="4"/>
  <c r="M91" i="4"/>
  <c r="N91" i="4" s="1"/>
  <c r="M63" i="4"/>
  <c r="N63" i="4" s="1"/>
  <c r="M81" i="4"/>
  <c r="N81" i="4" s="1"/>
  <c r="M408" i="4"/>
  <c r="N408" i="4" s="1"/>
  <c r="M64" i="4"/>
  <c r="N64" i="4" s="1"/>
  <c r="M1135" i="4"/>
  <c r="N1135" i="4" s="1"/>
  <c r="M508" i="4"/>
  <c r="N508" i="4" s="1"/>
  <c r="M1069" i="4"/>
  <c r="M95" i="4"/>
  <c r="N95" i="4" s="1"/>
  <c r="M87" i="4"/>
  <c r="N87" i="4" s="1"/>
  <c r="M75" i="4"/>
  <c r="N75" i="4" s="1"/>
  <c r="M66" i="4"/>
  <c r="M89" i="4"/>
  <c r="N89" i="4" s="1"/>
  <c r="M76" i="4"/>
  <c r="N76" i="4" s="1"/>
  <c r="M65" i="4"/>
  <c r="N65" i="4" s="1"/>
  <c r="M97" i="4"/>
  <c r="N97" i="4" s="1"/>
  <c r="M90" i="4"/>
  <c r="N90" i="4" s="1"/>
  <c r="M78" i="4"/>
  <c r="N78" i="4" s="1"/>
  <c r="M77" i="4"/>
  <c r="N77" i="4" s="1"/>
  <c r="M80" i="4"/>
  <c r="M638" i="4"/>
  <c r="N638" i="4" s="1"/>
  <c r="M73" i="4"/>
  <c r="N73" i="4" s="1"/>
  <c r="M74" i="4"/>
  <c r="N74" i="4" s="1"/>
  <c r="M85" i="4"/>
  <c r="M68" i="4"/>
  <c r="N68" i="4" s="1"/>
  <c r="M79" i="4"/>
  <c r="N79" i="4" s="1"/>
  <c r="M62" i="4"/>
  <c r="N62" i="4" s="1"/>
  <c r="M438" i="4"/>
  <c r="N438" i="4" s="1"/>
  <c r="M31" i="4"/>
  <c r="N31" i="4" s="1"/>
  <c r="M3234" i="4"/>
  <c r="N3234" i="4" s="1"/>
  <c r="M3235" i="4"/>
  <c r="N3235" i="4" s="1"/>
  <c r="M10" i="4"/>
  <c r="M2678" i="4"/>
  <c r="N2678" i="4" s="1"/>
  <c r="M9" i="4"/>
  <c r="N9" i="4" s="1"/>
  <c r="M86" i="4"/>
  <c r="N86" i="4" s="1"/>
  <c r="M1802" i="4"/>
  <c r="M3236" i="4"/>
  <c r="N3236" i="4" s="1"/>
  <c r="M3123" i="4"/>
  <c r="N3123" i="4" s="1"/>
  <c r="M3237" i="4"/>
  <c r="N3237" i="4" s="1"/>
  <c r="M3083" i="4"/>
  <c r="N3083" i="4" s="1"/>
  <c r="M3114" i="4"/>
  <c r="N3114" i="4" s="1"/>
  <c r="M3238" i="4"/>
  <c r="N3238" i="4" s="1"/>
  <c r="M3239" i="4"/>
  <c r="N3239" i="4" s="1"/>
  <c r="M3240" i="4"/>
  <c r="M2729" i="4"/>
  <c r="N2729" i="4" s="1"/>
  <c r="M2728" i="4"/>
  <c r="N2728" i="4" s="1"/>
  <c r="M2727" i="4"/>
  <c r="N2727" i="4" s="1"/>
  <c r="M2726" i="4"/>
  <c r="M3241" i="4"/>
  <c r="N3241" i="4" s="1"/>
  <c r="M3242" i="4"/>
  <c r="N3242" i="4" s="1"/>
  <c r="M2720" i="4"/>
  <c r="N2720" i="4" s="1"/>
  <c r="M3243" i="4"/>
  <c r="N3243" i="4" s="1"/>
  <c r="M3101" i="4"/>
  <c r="N3101" i="4" s="1"/>
  <c r="M3244" i="4"/>
  <c r="N3244" i="4" s="1"/>
  <c r="M3015" i="4"/>
  <c r="N3015" i="4" s="1"/>
  <c r="M3034" i="4"/>
  <c r="M3014" i="4"/>
  <c r="N3014" i="4" s="1"/>
  <c r="M3245" i="4"/>
  <c r="N3245" i="4" s="1"/>
  <c r="M3013" i="4"/>
  <c r="N3013" i="4" s="1"/>
  <c r="M2972" i="4"/>
  <c r="M3246" i="4"/>
  <c r="N3246" i="4" s="1"/>
  <c r="M3247" i="4"/>
  <c r="N3247" i="4" s="1"/>
  <c r="M3040" i="4"/>
  <c r="N3040" i="4" s="1"/>
  <c r="M3074" i="4"/>
  <c r="N3074" i="4" s="1"/>
  <c r="M3051" i="4"/>
  <c r="N3051" i="4" s="1"/>
  <c r="M3072" i="4"/>
  <c r="N3072" i="4" s="1"/>
  <c r="M3076" i="4"/>
  <c r="N3076" i="4" s="1"/>
  <c r="M3061" i="4"/>
  <c r="M3248" i="4"/>
  <c r="N3248" i="4" s="1"/>
  <c r="M3249" i="4"/>
  <c r="N3249" i="4" s="1"/>
  <c r="M3058" i="4"/>
  <c r="N3058" i="4" s="1"/>
  <c r="M3250" i="4"/>
  <c r="M3251" i="4"/>
  <c r="N3251" i="4" s="1"/>
  <c r="M2984" i="4"/>
  <c r="N2984" i="4" s="1"/>
  <c r="M3052" i="4"/>
  <c r="N3052" i="4" s="1"/>
  <c r="M3073" i="4"/>
  <c r="N3073" i="4" s="1"/>
  <c r="M3252" i="4"/>
  <c r="N3252" i="4" s="1"/>
  <c r="M2999" i="4"/>
  <c r="N2999" i="4" s="1"/>
  <c r="M3025" i="4"/>
  <c r="N3025" i="4" s="1"/>
  <c r="M3024" i="4"/>
  <c r="M2976" i="4"/>
  <c r="N2976" i="4" s="1"/>
  <c r="M3253" i="4"/>
  <c r="N3253" i="4" s="1"/>
  <c r="M2975" i="4"/>
  <c r="N2975" i="4" s="1"/>
  <c r="M2982" i="4"/>
  <c r="M2988" i="4"/>
  <c r="N2988" i="4" s="1"/>
  <c r="M2973" i="4"/>
  <c r="N2973" i="4" s="1"/>
  <c r="M2983" i="4"/>
  <c r="N2983" i="4" s="1"/>
  <c r="M2987" i="4"/>
  <c r="N2987" i="4" s="1"/>
  <c r="M2981" i="4"/>
  <c r="N2981" i="4" s="1"/>
  <c r="M2977" i="4"/>
  <c r="N2977" i="4" s="1"/>
  <c r="M3012" i="4"/>
  <c r="N3012" i="4" s="1"/>
  <c r="M3011" i="4"/>
  <c r="M3111" i="4"/>
  <c r="N3111" i="4" s="1"/>
  <c r="M3254" i="4"/>
  <c r="N3254" i="4" s="1"/>
  <c r="N412" i="4"/>
  <c r="N115" i="4"/>
  <c r="N460" i="4"/>
  <c r="N569" i="4"/>
  <c r="N890" i="4"/>
  <c r="N1428" i="4"/>
  <c r="N1278" i="4"/>
  <c r="N253" i="4"/>
  <c r="N297" i="4"/>
  <c r="N1370" i="4"/>
  <c r="N273" i="4"/>
  <c r="N1698" i="4"/>
  <c r="N1780" i="4"/>
  <c r="N367" i="4"/>
  <c r="N327" i="4"/>
  <c r="N483" i="4"/>
  <c r="N1173" i="4"/>
  <c r="N1464" i="4"/>
  <c r="N468" i="4"/>
  <c r="N14" i="4"/>
  <c r="N1401" i="4"/>
  <c r="N1618" i="4"/>
  <c r="N700" i="4"/>
  <c r="N1489" i="4"/>
  <c r="N1748" i="4"/>
  <c r="N454" i="4"/>
  <c r="N495" i="4"/>
  <c r="N211" i="4"/>
  <c r="N475" i="4"/>
  <c r="N1169" i="4"/>
  <c r="N42" i="4"/>
  <c r="N166" i="4"/>
  <c r="N156" i="4"/>
  <c r="N1556" i="4"/>
  <c r="N33" i="4"/>
  <c r="N744" i="4"/>
  <c r="N28" i="4"/>
  <c r="N1108" i="4"/>
  <c r="N160" i="4"/>
  <c r="N1535" i="4"/>
  <c r="N195" i="4"/>
  <c r="N733" i="4"/>
  <c r="N850" i="4"/>
  <c r="N1144" i="4"/>
  <c r="N50" i="4"/>
  <c r="N974" i="4"/>
  <c r="N1036" i="4"/>
  <c r="N1403" i="4"/>
  <c r="N1696" i="4"/>
  <c r="N30" i="4"/>
  <c r="N1537" i="4"/>
  <c r="N191" i="4"/>
  <c r="N552" i="4"/>
  <c r="N1501" i="4"/>
  <c r="N1703" i="4"/>
  <c r="N592" i="4"/>
  <c r="N277" i="4"/>
  <c r="N1651" i="4"/>
  <c r="N698" i="4"/>
  <c r="N1799" i="4"/>
  <c r="N1681" i="4"/>
  <c r="N1582" i="4"/>
  <c r="N678" i="4"/>
  <c r="N1640" i="4"/>
  <c r="N535" i="4"/>
  <c r="N477" i="4"/>
  <c r="N15" i="4"/>
  <c r="N1420" i="4"/>
  <c r="N1227" i="4"/>
  <c r="N197" i="4"/>
  <c r="N1383" i="4"/>
  <c r="N434" i="4"/>
  <c r="N581" i="4"/>
  <c r="N1595" i="4"/>
  <c r="N1164" i="4"/>
  <c r="N293" i="4"/>
  <c r="N1265" i="4"/>
  <c r="N1166" i="4"/>
  <c r="N1414" i="4"/>
  <c r="N426" i="4"/>
  <c r="N1631" i="4"/>
  <c r="N1336" i="4"/>
  <c r="N410" i="4"/>
  <c r="N559" i="4"/>
  <c r="N693" i="4"/>
  <c r="N937" i="4"/>
  <c r="N1268" i="4"/>
  <c r="N1768" i="4"/>
  <c r="N1724" i="4"/>
  <c r="N837" i="4"/>
  <c r="N338" i="4"/>
  <c r="N257" i="4"/>
  <c r="N46" i="4"/>
  <c r="N238" i="4"/>
  <c r="N1480" i="4"/>
  <c r="N24" i="4"/>
  <c r="N1478" i="4"/>
  <c r="N329" i="4"/>
  <c r="N1154" i="4"/>
  <c r="N259" i="4"/>
  <c r="N1330" i="4"/>
  <c r="N350" i="4"/>
  <c r="N1003" i="4"/>
  <c r="N1288" i="4"/>
  <c r="N921" i="4"/>
  <c r="N1085" i="4"/>
  <c r="N995" i="4"/>
  <c r="N1048" i="4"/>
  <c r="N859" i="4"/>
  <c r="N1202" i="4"/>
  <c r="N1059" i="4"/>
  <c r="N1191" i="4"/>
  <c r="N1142" i="4"/>
  <c r="N1072" i="4"/>
  <c r="N737" i="4"/>
  <c r="N682" i="4"/>
  <c r="N668" i="4"/>
  <c r="N93" i="4"/>
  <c r="N88" i="4"/>
  <c r="N281" i="4"/>
  <c r="N92" i="4"/>
  <c r="N1069" i="4"/>
  <c r="N66" i="4"/>
  <c r="N80" i="4"/>
  <c r="N85" i="4"/>
  <c r="N10" i="4"/>
  <c r="N1802" i="4"/>
  <c r="N3240" i="4"/>
  <c r="N2726" i="4"/>
  <c r="N3034" i="4"/>
  <c r="N2972" i="4"/>
  <c r="N3061" i="4"/>
  <c r="N3250" i="4"/>
  <c r="N3024" i="4"/>
  <c r="N2982" i="4"/>
  <c r="N3011" i="4"/>
  <c r="N1" i="6"/>
  <c r="F168" i="6"/>
  <c r="G168" i="6" s="1"/>
  <c r="F48" i="6"/>
  <c r="G48" i="6" s="1"/>
  <c r="F153" i="6"/>
  <c r="G153" i="6" s="1"/>
  <c r="F142" i="6"/>
  <c r="G142" i="6" s="1"/>
  <c r="F141" i="6"/>
  <c r="G141" i="6" s="1"/>
  <c r="F126" i="6"/>
  <c r="G126" i="6" s="1"/>
  <c r="F125" i="6"/>
  <c r="G125" i="6" s="1"/>
  <c r="F6" i="6"/>
  <c r="G6" i="6" s="1"/>
  <c r="F18" i="6"/>
  <c r="G18" i="6" s="1"/>
  <c r="F40" i="6"/>
  <c r="G40" i="6" s="1"/>
  <c r="F39" i="6"/>
  <c r="G39" i="6" s="1"/>
  <c r="F174" i="6"/>
  <c r="G174" i="6" s="1"/>
  <c r="F33" i="6"/>
  <c r="G33" i="6" s="1"/>
  <c r="F32" i="6"/>
  <c r="G32" i="6" s="1"/>
  <c r="F116" i="6"/>
  <c r="G116" i="6" s="1"/>
  <c r="F51" i="6"/>
  <c r="G51" i="6" s="1"/>
  <c r="F103" i="6"/>
  <c r="G103" i="6" s="1"/>
  <c r="F140" i="6"/>
  <c r="G140" i="6" s="1"/>
  <c r="F31" i="6"/>
  <c r="G31" i="6" s="1"/>
  <c r="F96" i="6"/>
  <c r="G96" i="6" s="1"/>
  <c r="F76" i="6"/>
  <c r="G76" i="6" s="1"/>
  <c r="F78" i="6"/>
  <c r="G78" i="6" s="1"/>
  <c r="F151" i="6"/>
  <c r="G151" i="6" s="1"/>
  <c r="F132" i="6"/>
  <c r="G132" i="6" s="1"/>
  <c r="F16" i="6"/>
  <c r="G16" i="6" s="1"/>
  <c r="F159" i="6"/>
  <c r="G159" i="6" s="1"/>
  <c r="F67" i="6"/>
  <c r="G67" i="6" s="1"/>
  <c r="F5" i="6"/>
  <c r="G5" i="6" s="1"/>
  <c r="F111" i="6"/>
  <c r="G111" i="6" s="1"/>
  <c r="F119" i="6"/>
  <c r="G119" i="6" s="1"/>
  <c r="F66" i="6"/>
  <c r="G66" i="6" s="1"/>
  <c r="F65" i="6"/>
  <c r="G65" i="6" s="1"/>
  <c r="F41" i="6"/>
  <c r="G41" i="6" s="1"/>
  <c r="F7" i="6"/>
  <c r="G7" i="6" s="1"/>
  <c r="F91" i="6"/>
  <c r="G91" i="6" s="1"/>
  <c r="F90" i="6"/>
  <c r="G90" i="6" s="1"/>
  <c r="F182" i="6"/>
  <c r="G182" i="6" s="1"/>
  <c r="F128" i="6"/>
  <c r="G128" i="6" s="1"/>
  <c r="F127" i="6"/>
  <c r="G127" i="6" s="1"/>
  <c r="F57" i="6"/>
  <c r="G57" i="6" s="1"/>
  <c r="F56" i="6"/>
  <c r="G56" i="6" s="1"/>
  <c r="F94" i="6"/>
  <c r="G94" i="6" s="1"/>
  <c r="F104" i="6"/>
  <c r="G104" i="6" s="1"/>
  <c r="F172" i="6"/>
  <c r="G172" i="6" s="1"/>
  <c r="F112" i="6"/>
  <c r="G112" i="6" s="1"/>
  <c r="F101" i="6"/>
  <c r="G101" i="6" s="1"/>
  <c r="F4" i="6"/>
  <c r="G4" i="6" s="1"/>
  <c r="F124" i="6"/>
  <c r="G124" i="6" s="1"/>
  <c r="F55" i="6"/>
  <c r="G55" i="6" s="1"/>
  <c r="F164" i="6"/>
  <c r="G164" i="6" s="1"/>
  <c r="F160" i="6"/>
  <c r="G160" i="6" s="1"/>
  <c r="F59" i="6"/>
  <c r="G59" i="6" s="1"/>
  <c r="F87" i="6"/>
  <c r="G87" i="6" s="1"/>
  <c r="F148" i="6"/>
  <c r="G148" i="6" s="1"/>
  <c r="F15" i="6"/>
  <c r="G15" i="6" s="1"/>
  <c r="F181" i="6"/>
  <c r="G181" i="6" s="1"/>
  <c r="F52" i="6"/>
  <c r="G52" i="6" s="1"/>
  <c r="F29" i="6"/>
  <c r="G29" i="6" s="1"/>
  <c r="F19" i="6"/>
  <c r="G19" i="6" s="1"/>
  <c r="F175" i="6"/>
  <c r="G175" i="6" s="1"/>
  <c r="F105" i="6"/>
  <c r="G105" i="6" s="1"/>
  <c r="F365" i="6"/>
  <c r="G365" i="6" s="1"/>
  <c r="F64" i="6"/>
  <c r="G64" i="6" s="1"/>
  <c r="F137" i="6"/>
  <c r="G137" i="6" s="1"/>
  <c r="F88" i="6"/>
  <c r="G88" i="6" s="1"/>
  <c r="F9" i="6"/>
  <c r="G9" i="6" s="1"/>
  <c r="F80" i="6"/>
  <c r="G80" i="6" s="1"/>
  <c r="F176" i="6"/>
  <c r="G176" i="6" s="1"/>
  <c r="F114" i="6"/>
  <c r="G114" i="6" s="1"/>
  <c r="F82" i="6"/>
  <c r="G82" i="6" s="1"/>
  <c r="F115" i="6"/>
  <c r="G115" i="6" s="1"/>
  <c r="F17" i="6"/>
  <c r="G17" i="6" s="1"/>
  <c r="F8" i="6"/>
  <c r="G8" i="6" s="1"/>
  <c r="F171" i="6"/>
  <c r="G171" i="6" s="1"/>
  <c r="F166" i="6"/>
  <c r="G166" i="6" s="1"/>
  <c r="F139" i="6"/>
  <c r="G139" i="6" s="1"/>
  <c r="F136" i="6"/>
  <c r="G136" i="6" s="1"/>
  <c r="F123" i="6"/>
  <c r="G123" i="6" s="1"/>
  <c r="F27" i="6"/>
  <c r="G27" i="6" s="1"/>
  <c r="F45" i="6"/>
  <c r="G45" i="6" s="1"/>
  <c r="F79" i="6"/>
  <c r="G79" i="6" s="1"/>
  <c r="F42" i="6"/>
  <c r="G42" i="6" s="1"/>
  <c r="F162" i="6"/>
  <c r="G162" i="6" s="1"/>
  <c r="F28" i="6"/>
  <c r="G28" i="6" s="1"/>
  <c r="F138" i="6"/>
  <c r="G138" i="6" s="1"/>
  <c r="F53" i="6"/>
  <c r="G53" i="6" s="1"/>
  <c r="F77" i="6"/>
  <c r="G77" i="6" s="1"/>
  <c r="F44" i="6"/>
  <c r="G44" i="6" s="1"/>
  <c r="F92" i="6"/>
  <c r="G92" i="6" s="1"/>
  <c r="F150" i="6"/>
  <c r="G150" i="6" s="1"/>
  <c r="F100" i="6"/>
  <c r="G100" i="6" s="1"/>
  <c r="F30" i="6"/>
  <c r="G30" i="6" s="1"/>
  <c r="F75" i="6"/>
  <c r="G75" i="6" s="1"/>
  <c r="F165" i="6"/>
  <c r="G165" i="6" s="1"/>
  <c r="F63" i="6"/>
  <c r="G63" i="6" s="1"/>
  <c r="F20" i="6"/>
  <c r="G20" i="6" s="1"/>
  <c r="F43" i="6"/>
  <c r="G43" i="6" s="1"/>
  <c r="F147" i="6"/>
  <c r="G147" i="6" s="1"/>
  <c r="F54" i="6"/>
  <c r="G54" i="6" s="1"/>
  <c r="F161" i="6"/>
  <c r="G161" i="6" s="1"/>
  <c r="F135" i="6"/>
  <c r="G135" i="6" s="1"/>
  <c r="F102" i="6"/>
  <c r="G102" i="6" s="1"/>
  <c r="F99" i="6"/>
  <c r="G99" i="6" s="1"/>
  <c r="F113" i="6"/>
  <c r="G113" i="6" s="1"/>
  <c r="F68" i="6"/>
  <c r="G68" i="6" s="1"/>
  <c r="F84" i="6"/>
  <c r="G84" i="6" s="1"/>
  <c r="F152" i="6"/>
  <c r="G152" i="6" s="1"/>
  <c r="F89" i="6"/>
  <c r="G89" i="6" s="1"/>
  <c r="F149" i="6"/>
  <c r="G149" i="6" s="1"/>
  <c r="F163" i="6"/>
  <c r="G163" i="6" s="1"/>
  <c r="F179" i="6"/>
  <c r="G179" i="6" s="1"/>
  <c r="C163" i="6"/>
  <c r="D163" i="6" s="1"/>
  <c r="C149" i="6"/>
  <c r="D149" i="6" s="1"/>
  <c r="J163" i="6"/>
  <c r="J149" i="6"/>
  <c r="K163" i="6" a="1"/>
  <c r="K163" i="6" s="1"/>
  <c r="K149" i="6" a="1"/>
  <c r="K149" i="6" s="1"/>
  <c r="AL2797" i="6"/>
  <c r="AJ2797" i="6"/>
  <c r="AK2797" i="6" s="1"/>
  <c r="AL2796" i="6"/>
  <c r="AJ2796" i="6"/>
  <c r="AK2796" i="6" s="1"/>
  <c r="AL2795" i="6"/>
  <c r="AJ2795" i="6"/>
  <c r="AK2795" i="6" s="1"/>
  <c r="AL2794" i="6"/>
  <c r="AJ2794" i="6"/>
  <c r="AK2794" i="6" s="1"/>
  <c r="AL2793" i="6"/>
  <c r="AJ2793" i="6"/>
  <c r="AK2793" i="6" s="1"/>
  <c r="AL2792" i="6"/>
  <c r="AJ2792" i="6"/>
  <c r="AK2792" i="6" s="1"/>
  <c r="AL2791" i="6"/>
  <c r="AJ2791" i="6"/>
  <c r="AK2791" i="6" s="1"/>
  <c r="AL2790" i="6"/>
  <c r="AJ2790" i="6"/>
  <c r="AK2790" i="6" s="1"/>
  <c r="AL2789" i="6"/>
  <c r="AJ2789" i="6"/>
  <c r="AK2789" i="6" s="1"/>
  <c r="AL2788" i="6"/>
  <c r="AJ2788" i="6"/>
  <c r="AK2788" i="6" s="1"/>
  <c r="AL2787" i="6"/>
  <c r="AJ2787" i="6"/>
  <c r="AK2787" i="6" s="1"/>
  <c r="AL2786" i="6"/>
  <c r="AJ2786" i="6"/>
  <c r="AK2786" i="6" s="1"/>
  <c r="AL2785" i="6"/>
  <c r="AJ2785" i="6"/>
  <c r="AK2785" i="6" s="1"/>
  <c r="AL2784" i="6"/>
  <c r="AJ2784" i="6"/>
  <c r="AK2784" i="6" s="1"/>
  <c r="AL2783" i="6"/>
  <c r="AJ2783" i="6"/>
  <c r="AK2783" i="6" s="1"/>
  <c r="AL2782" i="6"/>
  <c r="AJ2782" i="6"/>
  <c r="AK2782" i="6" s="1"/>
  <c r="AL2781" i="6"/>
  <c r="AJ2781" i="6"/>
  <c r="AK2781" i="6" s="1"/>
  <c r="AL2780" i="6"/>
  <c r="AJ2780" i="6"/>
  <c r="AK2780" i="6" s="1"/>
  <c r="AL2779" i="6"/>
  <c r="AJ2779" i="6"/>
  <c r="AK2779" i="6" s="1"/>
  <c r="AL2778" i="6"/>
  <c r="AJ2778" i="6"/>
  <c r="AK2778" i="6" s="1"/>
  <c r="AL2777" i="6"/>
  <c r="AJ2777" i="6"/>
  <c r="AK2777" i="6" s="1"/>
  <c r="AL2776" i="6"/>
  <c r="AJ2776" i="6"/>
  <c r="AK2776" i="6" s="1"/>
  <c r="AL2775" i="6"/>
  <c r="AJ2775" i="6"/>
  <c r="AK2775" i="6" s="1"/>
  <c r="AL2774" i="6"/>
  <c r="AJ2774" i="6"/>
  <c r="AK2774" i="6" s="1"/>
  <c r="AL2773" i="6"/>
  <c r="AJ2773" i="6"/>
  <c r="AK2773" i="6" s="1"/>
  <c r="AL2772" i="6"/>
  <c r="AJ2772" i="6"/>
  <c r="AK2772" i="6" s="1"/>
  <c r="AL2771" i="6"/>
  <c r="AJ2771" i="6"/>
  <c r="AK2771" i="6" s="1"/>
  <c r="AL2770" i="6"/>
  <c r="AJ2770" i="6"/>
  <c r="AK2770" i="6" s="1"/>
  <c r="AL2769" i="6"/>
  <c r="AJ2769" i="6"/>
  <c r="AK2769" i="6" s="1"/>
  <c r="AL2768" i="6"/>
  <c r="AJ2768" i="6"/>
  <c r="AK2768" i="6" s="1"/>
  <c r="AL2767" i="6"/>
  <c r="AJ2767" i="6"/>
  <c r="AK2767" i="6" s="1"/>
  <c r="AL2766" i="6"/>
  <c r="AJ2766" i="6"/>
  <c r="AK2766" i="6" s="1"/>
  <c r="AL2765" i="6"/>
  <c r="AJ2765" i="6"/>
  <c r="AK2765" i="6" s="1"/>
  <c r="AL2764" i="6"/>
  <c r="AJ2764" i="6"/>
  <c r="AK2764" i="6" s="1"/>
  <c r="AL2763" i="6"/>
  <c r="AJ2763" i="6"/>
  <c r="AK2763" i="6" s="1"/>
  <c r="AL2762" i="6"/>
  <c r="AJ2762" i="6"/>
  <c r="AK2762" i="6" s="1"/>
  <c r="AL2761" i="6"/>
  <c r="AJ2761" i="6"/>
  <c r="AK2761" i="6" s="1"/>
  <c r="AL2760" i="6"/>
  <c r="AJ2760" i="6"/>
  <c r="AK2760" i="6" s="1"/>
  <c r="AL2759" i="6"/>
  <c r="AJ2759" i="6"/>
  <c r="AK2759" i="6" s="1"/>
  <c r="AL2758" i="6"/>
  <c r="AJ2758" i="6"/>
  <c r="AK2758" i="6" s="1"/>
  <c r="AL2757" i="6"/>
  <c r="AJ2757" i="6"/>
  <c r="AK2757" i="6" s="1"/>
  <c r="AL2756" i="6"/>
  <c r="AJ2756" i="6"/>
  <c r="AK2756" i="6" s="1"/>
  <c r="AL2755" i="6"/>
  <c r="AJ2755" i="6"/>
  <c r="AK2755" i="6" s="1"/>
  <c r="AL2754" i="6"/>
  <c r="AJ2754" i="6"/>
  <c r="AK2754" i="6" s="1"/>
  <c r="AL2753" i="6"/>
  <c r="AJ2753" i="6"/>
  <c r="AK2753" i="6" s="1"/>
  <c r="AL2752" i="6"/>
  <c r="AJ2752" i="6"/>
  <c r="AK2752" i="6" s="1"/>
  <c r="AL2751" i="6"/>
  <c r="AJ2751" i="6"/>
  <c r="AK2751" i="6" s="1"/>
  <c r="AL2750" i="6"/>
  <c r="AJ2750" i="6"/>
  <c r="AK2750" i="6" s="1"/>
  <c r="AL2749" i="6"/>
  <c r="AJ2749" i="6"/>
  <c r="AK2749" i="6" s="1"/>
  <c r="AL2748" i="6"/>
  <c r="AJ2748" i="6"/>
  <c r="AK2748" i="6" s="1"/>
  <c r="AL2747" i="6"/>
  <c r="AJ2747" i="6"/>
  <c r="AK2747" i="6" s="1"/>
  <c r="AL2746" i="6"/>
  <c r="AJ2746" i="6"/>
  <c r="AK2746" i="6" s="1"/>
  <c r="AL2745" i="6"/>
  <c r="AJ2745" i="6"/>
  <c r="AK2745" i="6" s="1"/>
  <c r="AL2744" i="6"/>
  <c r="AJ2744" i="6"/>
  <c r="AK2744" i="6" s="1"/>
  <c r="AL2743" i="6"/>
  <c r="AJ2743" i="6"/>
  <c r="AK2743" i="6" s="1"/>
  <c r="AL2742" i="6"/>
  <c r="AJ2742" i="6"/>
  <c r="AK2742" i="6" s="1"/>
  <c r="AL2741" i="6"/>
  <c r="AJ2741" i="6"/>
  <c r="AK2741" i="6" s="1"/>
  <c r="AL2740" i="6"/>
  <c r="AJ2740" i="6"/>
  <c r="AK2740" i="6" s="1"/>
  <c r="AL2739" i="6"/>
  <c r="AJ2739" i="6"/>
  <c r="AK2739" i="6" s="1"/>
  <c r="AL2738" i="6"/>
  <c r="AJ2738" i="6"/>
  <c r="AK2738" i="6" s="1"/>
  <c r="AL2737" i="6"/>
  <c r="AJ2737" i="6"/>
  <c r="AK2737" i="6" s="1"/>
  <c r="AL2736" i="6"/>
  <c r="AJ2736" i="6"/>
  <c r="AK2736" i="6" s="1"/>
  <c r="AL2735" i="6"/>
  <c r="AJ2735" i="6"/>
  <c r="AK2735" i="6" s="1"/>
  <c r="AL2734" i="6"/>
  <c r="AJ2734" i="6"/>
  <c r="AK2734" i="6" s="1"/>
  <c r="AL2733" i="6"/>
  <c r="AJ2733" i="6"/>
  <c r="AK2733" i="6" s="1"/>
  <c r="AL2732" i="6"/>
  <c r="AJ2732" i="6"/>
  <c r="AK2732" i="6" s="1"/>
  <c r="AL2731" i="6"/>
  <c r="AJ2731" i="6"/>
  <c r="AK2731" i="6" s="1"/>
  <c r="AL2730" i="6"/>
  <c r="AJ2730" i="6"/>
  <c r="AK2730" i="6" s="1"/>
  <c r="AL2729" i="6"/>
  <c r="AJ2729" i="6"/>
  <c r="AK2729" i="6" s="1"/>
  <c r="AL2728" i="6"/>
  <c r="AJ2728" i="6"/>
  <c r="AK2728" i="6" s="1"/>
  <c r="AL2727" i="6"/>
  <c r="AJ2727" i="6"/>
  <c r="AK2727" i="6" s="1"/>
  <c r="AL2726" i="6"/>
  <c r="AJ2726" i="6"/>
  <c r="AK2726" i="6" s="1"/>
  <c r="AL2725" i="6"/>
  <c r="AJ2725" i="6"/>
  <c r="AK2725" i="6" s="1"/>
  <c r="AL2724" i="6"/>
  <c r="AJ2724" i="6"/>
  <c r="AK2724" i="6" s="1"/>
  <c r="AL2723" i="6"/>
  <c r="AJ2723" i="6"/>
  <c r="AK2723" i="6" s="1"/>
  <c r="AL2722" i="6"/>
  <c r="AJ2722" i="6"/>
  <c r="AK2722" i="6" s="1"/>
  <c r="AL2721" i="6"/>
  <c r="AJ2721" i="6"/>
  <c r="AK2721" i="6" s="1"/>
  <c r="AL2720" i="6"/>
  <c r="AJ2720" i="6"/>
  <c r="AK2720" i="6" s="1"/>
  <c r="AL2719" i="6"/>
  <c r="AJ2719" i="6"/>
  <c r="AK2719" i="6" s="1"/>
  <c r="AL2718" i="6"/>
  <c r="AJ2718" i="6"/>
  <c r="AK2718" i="6" s="1"/>
  <c r="AL2717" i="6"/>
  <c r="AJ2717" i="6"/>
  <c r="AK2717" i="6" s="1"/>
  <c r="AL2716" i="6"/>
  <c r="AJ2716" i="6"/>
  <c r="AK2716" i="6" s="1"/>
  <c r="AL2715" i="6"/>
  <c r="AJ2715" i="6"/>
  <c r="AK2715" i="6" s="1"/>
  <c r="AL2714" i="6"/>
  <c r="AJ2714" i="6"/>
  <c r="AK2714" i="6" s="1"/>
  <c r="AL2713" i="6"/>
  <c r="AJ2713" i="6"/>
  <c r="AK2713" i="6" s="1"/>
  <c r="AL2712" i="6"/>
  <c r="AJ2712" i="6"/>
  <c r="AK2712" i="6" s="1"/>
  <c r="AL2711" i="6"/>
  <c r="AJ2711" i="6"/>
  <c r="AK2711" i="6" s="1"/>
  <c r="AL2710" i="6"/>
  <c r="AJ2710" i="6"/>
  <c r="AK2710" i="6" s="1"/>
  <c r="AL2709" i="6"/>
  <c r="AJ2709" i="6"/>
  <c r="AK2709" i="6" s="1"/>
  <c r="AL2708" i="6"/>
  <c r="AJ2708" i="6"/>
  <c r="AK2708" i="6" s="1"/>
  <c r="AL2707" i="6"/>
  <c r="AJ2707" i="6"/>
  <c r="AK2707" i="6" s="1"/>
  <c r="AL2706" i="6"/>
  <c r="AJ2706" i="6"/>
  <c r="AK2706" i="6" s="1"/>
  <c r="AL2705" i="6"/>
  <c r="AJ2705" i="6"/>
  <c r="AK2705" i="6" s="1"/>
  <c r="AL2704" i="6"/>
  <c r="AJ2704" i="6"/>
  <c r="AK2704" i="6" s="1"/>
  <c r="AL2703" i="6"/>
  <c r="AJ2703" i="6"/>
  <c r="AK2703" i="6" s="1"/>
  <c r="AL2702" i="6"/>
  <c r="AJ2702" i="6"/>
  <c r="AK2702" i="6" s="1"/>
  <c r="AL2701" i="6"/>
  <c r="AJ2701" i="6"/>
  <c r="AK2701" i="6" s="1"/>
  <c r="AL2700" i="6"/>
  <c r="AJ2700" i="6"/>
  <c r="AK2700" i="6" s="1"/>
  <c r="AL2699" i="6"/>
  <c r="AJ2699" i="6"/>
  <c r="AK2699" i="6" s="1"/>
  <c r="AL2698" i="6"/>
  <c r="AJ2698" i="6"/>
  <c r="AK2698" i="6" s="1"/>
  <c r="AL2697" i="6"/>
  <c r="AJ2697" i="6"/>
  <c r="AK2697" i="6" s="1"/>
  <c r="AL2696" i="6"/>
  <c r="AJ2696" i="6"/>
  <c r="AK2696" i="6" s="1"/>
  <c r="AL2695" i="6"/>
  <c r="AJ2695" i="6"/>
  <c r="AK2695" i="6" s="1"/>
  <c r="AL2694" i="6"/>
  <c r="AJ2694" i="6"/>
  <c r="AK2694" i="6" s="1"/>
  <c r="AL2693" i="6"/>
  <c r="AJ2693" i="6"/>
  <c r="AK2693" i="6" s="1"/>
  <c r="AL2692" i="6"/>
  <c r="AJ2692" i="6"/>
  <c r="AK2692" i="6" s="1"/>
  <c r="AL2691" i="6"/>
  <c r="AJ2691" i="6"/>
  <c r="AK2691" i="6" s="1"/>
  <c r="AL2690" i="6"/>
  <c r="AJ2690" i="6"/>
  <c r="AK2690" i="6" s="1"/>
  <c r="AL2689" i="6"/>
  <c r="AJ2689" i="6"/>
  <c r="AK2689" i="6" s="1"/>
  <c r="AL2688" i="6"/>
  <c r="AJ2688" i="6"/>
  <c r="AK2688" i="6" s="1"/>
  <c r="AL2687" i="6"/>
  <c r="AJ2687" i="6"/>
  <c r="AK2687" i="6" s="1"/>
  <c r="AL2686" i="6"/>
  <c r="AJ2686" i="6"/>
  <c r="AK2686" i="6" s="1"/>
  <c r="AL2685" i="6"/>
  <c r="AJ2685" i="6"/>
  <c r="AK2685" i="6" s="1"/>
  <c r="AL2684" i="6"/>
  <c r="AJ2684" i="6"/>
  <c r="AK2684" i="6" s="1"/>
  <c r="AL2683" i="6"/>
  <c r="AJ2683" i="6"/>
  <c r="AK2683" i="6" s="1"/>
  <c r="AL2682" i="6"/>
  <c r="AJ2682" i="6"/>
  <c r="AK2682" i="6" s="1"/>
  <c r="AL2681" i="6"/>
  <c r="AJ2681" i="6"/>
  <c r="AK2681" i="6" s="1"/>
  <c r="AL2680" i="6"/>
  <c r="AJ2680" i="6"/>
  <c r="AK2680" i="6" s="1"/>
  <c r="AL2679" i="6"/>
  <c r="AJ2679" i="6"/>
  <c r="AK2679" i="6" s="1"/>
  <c r="AL2678" i="6"/>
  <c r="AJ2678" i="6"/>
  <c r="AK2678" i="6" s="1"/>
  <c r="AL2677" i="6"/>
  <c r="AJ2677" i="6"/>
  <c r="AK2677" i="6" s="1"/>
  <c r="AL2676" i="6"/>
  <c r="AJ2676" i="6"/>
  <c r="AK2676" i="6" s="1"/>
  <c r="AL2675" i="6"/>
  <c r="AJ2675" i="6"/>
  <c r="AK2675" i="6" s="1"/>
  <c r="AL2674" i="6"/>
  <c r="AJ2674" i="6"/>
  <c r="AK2674" i="6" s="1"/>
  <c r="AL2673" i="6"/>
  <c r="AJ2673" i="6"/>
  <c r="AK2673" i="6" s="1"/>
  <c r="AL2672" i="6"/>
  <c r="AJ2672" i="6"/>
  <c r="AK2672" i="6" s="1"/>
  <c r="AL2671" i="6"/>
  <c r="AJ2671" i="6"/>
  <c r="AK2671" i="6" s="1"/>
  <c r="AL2670" i="6"/>
  <c r="AJ2670" i="6"/>
  <c r="AK2670" i="6" s="1"/>
  <c r="AL2669" i="6"/>
  <c r="AJ2669" i="6"/>
  <c r="AK2669" i="6" s="1"/>
  <c r="AL2668" i="6"/>
  <c r="AJ2668" i="6"/>
  <c r="AK2668" i="6" s="1"/>
  <c r="AL2667" i="6"/>
  <c r="AJ2667" i="6"/>
  <c r="AK2667" i="6" s="1"/>
  <c r="AL2666" i="6"/>
  <c r="AJ2666" i="6"/>
  <c r="AK2666" i="6" s="1"/>
  <c r="AL2665" i="6"/>
  <c r="AJ2665" i="6"/>
  <c r="AK2665" i="6" s="1"/>
  <c r="AL2664" i="6"/>
  <c r="AJ2664" i="6"/>
  <c r="AK2664" i="6" s="1"/>
  <c r="AL2663" i="6"/>
  <c r="AJ2663" i="6"/>
  <c r="AK2663" i="6" s="1"/>
  <c r="AL2662" i="6"/>
  <c r="AJ2662" i="6"/>
  <c r="AK2662" i="6" s="1"/>
  <c r="AL2661" i="6"/>
  <c r="AJ2661" i="6"/>
  <c r="AK2661" i="6" s="1"/>
  <c r="AL2660" i="6"/>
  <c r="AJ2660" i="6"/>
  <c r="AK2660" i="6" s="1"/>
  <c r="AL2659" i="6"/>
  <c r="AJ2659" i="6"/>
  <c r="AK2659" i="6" s="1"/>
  <c r="AL2658" i="6"/>
  <c r="AJ2658" i="6"/>
  <c r="AK2658" i="6" s="1"/>
  <c r="AL2657" i="6"/>
  <c r="AJ2657" i="6"/>
  <c r="AK2657" i="6" s="1"/>
  <c r="AL2656" i="6"/>
  <c r="AJ2656" i="6"/>
  <c r="AK2656" i="6" s="1"/>
  <c r="AL2655" i="6"/>
  <c r="AJ2655" i="6"/>
  <c r="AK2655" i="6" s="1"/>
  <c r="AL2654" i="6"/>
  <c r="AJ2654" i="6"/>
  <c r="AK2654" i="6" s="1"/>
  <c r="AL2653" i="6"/>
  <c r="AJ2653" i="6"/>
  <c r="AK2653" i="6" s="1"/>
  <c r="AL2652" i="6"/>
  <c r="AJ2652" i="6"/>
  <c r="AK2652" i="6" s="1"/>
  <c r="AL2651" i="6"/>
  <c r="AJ2651" i="6"/>
  <c r="AK2651" i="6" s="1"/>
  <c r="AL2650" i="6"/>
  <c r="AJ2650" i="6"/>
  <c r="AK2650" i="6" s="1"/>
  <c r="AL2649" i="6"/>
  <c r="AJ2649" i="6"/>
  <c r="AK2649" i="6" s="1"/>
  <c r="AL2648" i="6"/>
  <c r="AJ2648" i="6"/>
  <c r="AK2648" i="6" s="1"/>
  <c r="AL2647" i="6"/>
  <c r="AJ2647" i="6"/>
  <c r="AK2647" i="6" s="1"/>
  <c r="AL2646" i="6"/>
  <c r="AJ2646" i="6"/>
  <c r="AK2646" i="6" s="1"/>
  <c r="AL2645" i="6"/>
  <c r="AJ2645" i="6"/>
  <c r="AK2645" i="6" s="1"/>
  <c r="AL2644" i="6"/>
  <c r="AJ2644" i="6"/>
  <c r="AK2644" i="6" s="1"/>
  <c r="AL2643" i="6"/>
  <c r="AJ2643" i="6"/>
  <c r="AK2643" i="6" s="1"/>
  <c r="AL2642" i="6"/>
  <c r="AJ2642" i="6"/>
  <c r="AK2642" i="6" s="1"/>
  <c r="AL2641" i="6"/>
  <c r="AJ2641" i="6"/>
  <c r="AK2641" i="6" s="1"/>
  <c r="AL2640" i="6"/>
  <c r="AJ2640" i="6"/>
  <c r="AK2640" i="6" s="1"/>
  <c r="AL2639" i="6"/>
  <c r="AJ2639" i="6"/>
  <c r="AK2639" i="6" s="1"/>
  <c r="AL2638" i="6"/>
  <c r="AJ2638" i="6"/>
  <c r="AK2638" i="6" s="1"/>
  <c r="AL2637" i="6"/>
  <c r="AJ2637" i="6"/>
  <c r="AK2637" i="6" s="1"/>
  <c r="AL2636" i="6"/>
  <c r="AJ2636" i="6"/>
  <c r="AK2636" i="6" s="1"/>
  <c r="AL2635" i="6"/>
  <c r="AJ2635" i="6"/>
  <c r="AK2635" i="6" s="1"/>
  <c r="AL2634" i="6"/>
  <c r="AJ2634" i="6"/>
  <c r="AK2634" i="6" s="1"/>
  <c r="AL2633" i="6"/>
  <c r="AJ2633" i="6"/>
  <c r="AK2633" i="6" s="1"/>
  <c r="AL2632" i="6"/>
  <c r="AJ2632" i="6"/>
  <c r="AK2632" i="6" s="1"/>
  <c r="AL2631" i="6"/>
  <c r="AJ2631" i="6"/>
  <c r="AK2631" i="6" s="1"/>
  <c r="AL2630" i="6"/>
  <c r="AJ2630" i="6"/>
  <c r="AK2630" i="6" s="1"/>
  <c r="AL2629" i="6"/>
  <c r="AJ2629" i="6"/>
  <c r="AK2629" i="6" s="1"/>
  <c r="AL2628" i="6"/>
  <c r="AJ2628" i="6"/>
  <c r="AK2628" i="6" s="1"/>
  <c r="AL2627" i="6"/>
  <c r="AJ2627" i="6"/>
  <c r="AK2627" i="6" s="1"/>
  <c r="AL2626" i="6"/>
  <c r="AJ2626" i="6"/>
  <c r="AK2626" i="6" s="1"/>
  <c r="AL2625" i="6"/>
  <c r="AJ2625" i="6"/>
  <c r="AK2625" i="6" s="1"/>
  <c r="AL2624" i="6"/>
  <c r="AJ2624" i="6"/>
  <c r="AK2624" i="6" s="1"/>
  <c r="AL2623" i="6"/>
  <c r="AJ2623" i="6"/>
  <c r="AK2623" i="6" s="1"/>
  <c r="AL2622" i="6"/>
  <c r="AJ2622" i="6"/>
  <c r="AK2622" i="6" s="1"/>
  <c r="AL2621" i="6"/>
  <c r="AJ2621" i="6"/>
  <c r="AK2621" i="6" s="1"/>
  <c r="AL2620" i="6"/>
  <c r="AJ2620" i="6"/>
  <c r="AK2620" i="6" s="1"/>
  <c r="AL2619" i="6"/>
  <c r="AJ2619" i="6"/>
  <c r="AK2619" i="6" s="1"/>
  <c r="AL2618" i="6"/>
  <c r="AJ2618" i="6"/>
  <c r="AK2618" i="6" s="1"/>
  <c r="AL2617" i="6"/>
  <c r="AJ2617" i="6"/>
  <c r="AK2617" i="6" s="1"/>
  <c r="AL2616" i="6"/>
  <c r="AJ2616" i="6"/>
  <c r="AK2616" i="6" s="1"/>
  <c r="AL2615" i="6"/>
  <c r="AJ2615" i="6"/>
  <c r="AK2615" i="6" s="1"/>
  <c r="AL2614" i="6"/>
  <c r="AJ2614" i="6"/>
  <c r="AK2614" i="6" s="1"/>
  <c r="AL2613" i="6"/>
  <c r="AJ2613" i="6"/>
  <c r="AK2613" i="6" s="1"/>
  <c r="AL2612" i="6"/>
  <c r="AJ2612" i="6"/>
  <c r="AK2612" i="6" s="1"/>
  <c r="AL2611" i="6"/>
  <c r="AJ2611" i="6"/>
  <c r="AK2611" i="6" s="1"/>
  <c r="AL2610" i="6"/>
  <c r="AJ2610" i="6"/>
  <c r="AK2610" i="6" s="1"/>
  <c r="AL2609" i="6"/>
  <c r="AJ2609" i="6"/>
  <c r="AK2609" i="6" s="1"/>
  <c r="AL2608" i="6"/>
  <c r="AJ2608" i="6"/>
  <c r="AK2608" i="6" s="1"/>
  <c r="AL2607" i="6"/>
  <c r="AJ2607" i="6"/>
  <c r="AK2607" i="6" s="1"/>
  <c r="AL2606" i="6"/>
  <c r="AJ2606" i="6"/>
  <c r="AK2606" i="6" s="1"/>
  <c r="AL2605" i="6"/>
  <c r="AJ2605" i="6"/>
  <c r="AK2605" i="6" s="1"/>
  <c r="AL2604" i="6"/>
  <c r="AJ2604" i="6"/>
  <c r="AK2604" i="6" s="1"/>
  <c r="AL2603" i="6"/>
  <c r="AJ2603" i="6"/>
  <c r="AK2603" i="6" s="1"/>
  <c r="AL2602" i="6"/>
  <c r="AJ2602" i="6"/>
  <c r="AK2602" i="6" s="1"/>
  <c r="AL2601" i="6"/>
  <c r="AJ2601" i="6"/>
  <c r="AK2601" i="6" s="1"/>
  <c r="AL2600" i="6"/>
  <c r="AJ2600" i="6"/>
  <c r="AK2600" i="6" s="1"/>
  <c r="AL2599" i="6"/>
  <c r="AJ2599" i="6"/>
  <c r="AK2599" i="6" s="1"/>
  <c r="AL2598" i="6"/>
  <c r="AJ2598" i="6"/>
  <c r="AK2598" i="6" s="1"/>
  <c r="AL2597" i="6"/>
  <c r="AJ2597" i="6"/>
  <c r="AK2597" i="6" s="1"/>
  <c r="AL2596" i="6"/>
  <c r="AJ2596" i="6"/>
  <c r="AK2596" i="6" s="1"/>
  <c r="AL2595" i="6"/>
  <c r="AJ2595" i="6"/>
  <c r="AK2595" i="6" s="1"/>
  <c r="AL2594" i="6"/>
  <c r="AJ2594" i="6"/>
  <c r="AK2594" i="6" s="1"/>
  <c r="AK2593" i="6"/>
  <c r="AI2593" i="6"/>
  <c r="K236" i="6" a="1"/>
  <c r="K236" i="6" s="1"/>
  <c r="J236" i="6"/>
  <c r="AK2592" i="6"/>
  <c r="AI2592" i="6"/>
  <c r="AK2591" i="6"/>
  <c r="AI2591" i="6"/>
  <c r="AK2590" i="6"/>
  <c r="AI2590" i="6"/>
  <c r="AK2589" i="6"/>
  <c r="AI2589" i="6"/>
  <c r="AK2588" i="6"/>
  <c r="AI2588" i="6"/>
  <c r="AK2587" i="6"/>
  <c r="AI2587" i="6"/>
  <c r="AK2586" i="6"/>
  <c r="AI2586" i="6"/>
  <c r="AK2585" i="6"/>
  <c r="AI2585" i="6"/>
  <c r="AK2584" i="6"/>
  <c r="AI2584" i="6"/>
  <c r="AK2583" i="6"/>
  <c r="AI2583" i="6"/>
  <c r="AK2582" i="6"/>
  <c r="AI2582" i="6"/>
  <c r="AK2581" i="6"/>
  <c r="AI2581" i="6"/>
  <c r="AK2580" i="6"/>
  <c r="AI2580" i="6"/>
  <c r="AK2579" i="6"/>
  <c r="AI2579" i="6"/>
  <c r="AK2578" i="6"/>
  <c r="AI2578" i="6"/>
  <c r="AK2577" i="6"/>
  <c r="AI2577" i="6"/>
  <c r="AK2576" i="6"/>
  <c r="AI2576" i="6"/>
  <c r="AK2575" i="6"/>
  <c r="AI2575" i="6"/>
  <c r="AK2574" i="6"/>
  <c r="AI2574" i="6"/>
  <c r="AK2573" i="6"/>
  <c r="AI2573" i="6"/>
  <c r="AK2572" i="6"/>
  <c r="AI2572" i="6"/>
  <c r="AK2571" i="6"/>
  <c r="AI2571" i="6"/>
  <c r="AK2570" i="6"/>
  <c r="AI2570" i="6"/>
  <c r="AK2569" i="6"/>
  <c r="AI2569" i="6"/>
  <c r="AK2568" i="6"/>
  <c r="AI2568" i="6"/>
  <c r="AK2567" i="6"/>
  <c r="AI2567" i="6"/>
  <c r="AK2566" i="6"/>
  <c r="AI2566" i="6"/>
  <c r="AK2565" i="6"/>
  <c r="AI2565" i="6"/>
  <c r="AK2564" i="6"/>
  <c r="AI2564" i="6"/>
  <c r="AK2563" i="6"/>
  <c r="AI2563" i="6"/>
  <c r="AK2562" i="6"/>
  <c r="AI2562" i="6"/>
  <c r="AK2561" i="6"/>
  <c r="AI2561" i="6"/>
  <c r="AK2560" i="6"/>
  <c r="AI2560" i="6"/>
  <c r="AK2559" i="6"/>
  <c r="AI2559" i="6"/>
  <c r="AK2558" i="6"/>
  <c r="AI2558" i="6"/>
  <c r="AK2557" i="6"/>
  <c r="AI2557" i="6"/>
  <c r="AK2556" i="6"/>
  <c r="AI2556" i="6"/>
  <c r="K80" i="6" a="1"/>
  <c r="K80" i="6" s="1"/>
  <c r="J80" i="6"/>
  <c r="C80" i="6"/>
  <c r="D80" i="6" s="1"/>
  <c r="AK2555" i="6"/>
  <c r="AI2555" i="6"/>
  <c r="AK2554" i="6"/>
  <c r="AI2554" i="6"/>
  <c r="AK2553" i="6"/>
  <c r="AI2553" i="6"/>
  <c r="AK2552" i="6"/>
  <c r="AI2552" i="6"/>
  <c r="AK2551" i="6"/>
  <c r="AI2551" i="6"/>
  <c r="AK2550" i="6"/>
  <c r="AI2550" i="6"/>
  <c r="AK2549" i="6"/>
  <c r="AI2549" i="6"/>
  <c r="AK2548" i="6"/>
  <c r="AI2548" i="6"/>
  <c r="AK2547" i="6"/>
  <c r="AI2547" i="6"/>
  <c r="AK2546" i="6"/>
  <c r="AI2546" i="6"/>
  <c r="AK2545" i="6"/>
  <c r="AI2545" i="6"/>
  <c r="AK2544" i="6"/>
  <c r="AI2544" i="6"/>
  <c r="AK2543" i="6"/>
  <c r="AI2543" i="6"/>
  <c r="AK2542" i="6"/>
  <c r="AI2542" i="6"/>
  <c r="AK2541" i="6"/>
  <c r="AI2541" i="6"/>
  <c r="AK2540" i="6"/>
  <c r="AI2540" i="6"/>
  <c r="AK2539" i="6"/>
  <c r="AI2539" i="6"/>
  <c r="AK2538" i="6"/>
  <c r="AI2538" i="6"/>
  <c r="AK2537" i="6"/>
  <c r="AI2537" i="6"/>
  <c r="AK2536" i="6"/>
  <c r="AI2536" i="6"/>
  <c r="AK2535" i="6"/>
  <c r="AI2535" i="6"/>
  <c r="AK2534" i="6"/>
  <c r="AI2534" i="6"/>
  <c r="AK2533" i="6"/>
  <c r="AI2533" i="6"/>
  <c r="AK2532" i="6"/>
  <c r="AI2532" i="6"/>
  <c r="AK2531" i="6"/>
  <c r="AI2531" i="6"/>
  <c r="K252" i="6" a="1"/>
  <c r="K252" i="6" s="1"/>
  <c r="J252" i="6"/>
  <c r="C252" i="6"/>
  <c r="D252" i="6" s="1"/>
  <c r="AK2530" i="6"/>
  <c r="AI2530" i="6"/>
  <c r="AK2529" i="6"/>
  <c r="AI2529" i="6"/>
  <c r="AK2528" i="6"/>
  <c r="AI2528" i="6"/>
  <c r="AK2527" i="6"/>
  <c r="AI2527" i="6"/>
  <c r="AK2526" i="6"/>
  <c r="AI2526" i="6"/>
  <c r="AK2525" i="6"/>
  <c r="AI2525" i="6"/>
  <c r="AK2524" i="6"/>
  <c r="AI2524" i="6"/>
  <c r="AK2523" i="6"/>
  <c r="AI2523" i="6"/>
  <c r="AK2522" i="6"/>
  <c r="AI2522" i="6"/>
  <c r="AK2521" i="6"/>
  <c r="AI2521" i="6"/>
  <c r="AK2520" i="6"/>
  <c r="AI2520" i="6"/>
  <c r="AK2519" i="6"/>
  <c r="AI2519" i="6"/>
  <c r="AK2518" i="6"/>
  <c r="AI2518" i="6"/>
  <c r="AK2517" i="6"/>
  <c r="AI2517" i="6"/>
  <c r="AK2516" i="6"/>
  <c r="AI2516" i="6"/>
  <c r="AK2515" i="6"/>
  <c r="AI2515" i="6"/>
  <c r="AK2514" i="6"/>
  <c r="AI2514" i="6"/>
  <c r="AK2513" i="6"/>
  <c r="AI2513" i="6"/>
  <c r="AK2512" i="6"/>
  <c r="AI2512" i="6"/>
  <c r="AK2511" i="6"/>
  <c r="AI2511" i="6"/>
  <c r="AK2510" i="6"/>
  <c r="AI2510" i="6"/>
  <c r="AK2509" i="6"/>
  <c r="AI2509" i="6"/>
  <c r="AK2508" i="6"/>
  <c r="AI2508" i="6"/>
  <c r="AK2507" i="6"/>
  <c r="AI2507" i="6"/>
  <c r="AK2506" i="6"/>
  <c r="AI2506" i="6"/>
  <c r="AK2505" i="6"/>
  <c r="AI2505" i="6"/>
  <c r="AK2504" i="6"/>
  <c r="AI2504" i="6"/>
  <c r="AK2503" i="6"/>
  <c r="AI2503" i="6"/>
  <c r="AK2502" i="6"/>
  <c r="AI2502" i="6"/>
  <c r="AK2501" i="6"/>
  <c r="AI2501" i="6"/>
  <c r="AK2500" i="6"/>
  <c r="AI2500" i="6"/>
  <c r="AK2499" i="6"/>
  <c r="AI2499" i="6"/>
  <c r="AK2498" i="6"/>
  <c r="AI2498" i="6"/>
  <c r="AK2497" i="6"/>
  <c r="AI2497" i="6"/>
  <c r="AK2496" i="6"/>
  <c r="AI2496" i="6"/>
  <c r="AK2495" i="6"/>
  <c r="AI2495" i="6"/>
  <c r="AK2494" i="6"/>
  <c r="AI2494" i="6"/>
  <c r="AK2493" i="6"/>
  <c r="AI2493" i="6"/>
  <c r="AK2492" i="6"/>
  <c r="AI2492" i="6"/>
  <c r="AK2491" i="6"/>
  <c r="AI2491" i="6"/>
  <c r="AK2490" i="6"/>
  <c r="AI2490" i="6"/>
  <c r="AK2489" i="6"/>
  <c r="AI2489" i="6"/>
  <c r="AK2488" i="6"/>
  <c r="AI2488" i="6"/>
  <c r="AK2487" i="6"/>
  <c r="AI2487" i="6"/>
  <c r="AK2486" i="6"/>
  <c r="AI2486" i="6"/>
  <c r="AK2485" i="6"/>
  <c r="AI2485" i="6"/>
  <c r="AK2484" i="6"/>
  <c r="AI2484" i="6"/>
  <c r="AK2483" i="6"/>
  <c r="AI2483" i="6"/>
  <c r="AK2482" i="6"/>
  <c r="AI2482" i="6"/>
  <c r="AK2481" i="6"/>
  <c r="AI2481" i="6"/>
  <c r="AK2480" i="6"/>
  <c r="AI2480" i="6"/>
  <c r="AK2479" i="6"/>
  <c r="AI2479" i="6"/>
  <c r="AK2478" i="6"/>
  <c r="AI2478" i="6"/>
  <c r="AK2477" i="6"/>
  <c r="AI2477" i="6"/>
  <c r="AK2476" i="6"/>
  <c r="AI2476" i="6"/>
  <c r="AK2475" i="6"/>
  <c r="AI2475" i="6"/>
  <c r="AK2474" i="6"/>
  <c r="AI2474" i="6"/>
  <c r="AK2473" i="6"/>
  <c r="AI2473" i="6"/>
  <c r="AK2472" i="6"/>
  <c r="AI2472" i="6"/>
  <c r="AK2471" i="6"/>
  <c r="AI2471" i="6"/>
  <c r="AK2470" i="6"/>
  <c r="AI2470" i="6"/>
  <c r="AK2469" i="6"/>
  <c r="AI2469" i="6"/>
  <c r="AK2468" i="6"/>
  <c r="AI2468" i="6"/>
  <c r="AK2467" i="6"/>
  <c r="AI2467" i="6"/>
  <c r="AK2466" i="6"/>
  <c r="AI2466" i="6"/>
  <c r="AK2465" i="6"/>
  <c r="AI2465" i="6"/>
  <c r="AK2464" i="6"/>
  <c r="AI2464" i="6"/>
  <c r="AK2463" i="6"/>
  <c r="AI2463" i="6"/>
  <c r="AK2462" i="6"/>
  <c r="AI2462" i="6"/>
  <c r="AK2461" i="6"/>
  <c r="AI2461" i="6"/>
  <c r="AK2460" i="6"/>
  <c r="AI2460" i="6"/>
  <c r="K244" i="6" a="1"/>
  <c r="K244" i="6" s="1"/>
  <c r="J244" i="6"/>
  <c r="C244" i="6"/>
  <c r="D244" i="6" s="1"/>
  <c r="AK2459" i="6"/>
  <c r="AI2459" i="6"/>
  <c r="J75" i="6"/>
  <c r="C75" i="6"/>
  <c r="D75" i="6" s="1"/>
  <c r="AK2458" i="6"/>
  <c r="AI2458" i="6"/>
  <c r="AK2457" i="6"/>
  <c r="AI2457" i="6"/>
  <c r="AK2456" i="6"/>
  <c r="AI2456" i="6"/>
  <c r="AK2455" i="6"/>
  <c r="AI2455" i="6"/>
  <c r="AK2454" i="6"/>
  <c r="AI2454" i="6"/>
  <c r="AK2453" i="6"/>
  <c r="AI2453" i="6"/>
  <c r="AK2452" i="6"/>
  <c r="AI2452" i="6"/>
  <c r="AK2451" i="6"/>
  <c r="AI2451" i="6"/>
  <c r="AK2450" i="6"/>
  <c r="AI2450" i="6"/>
  <c r="AK2449" i="6"/>
  <c r="AI2449" i="6"/>
  <c r="AK2448" i="6"/>
  <c r="AI2448" i="6"/>
  <c r="AK2447" i="6"/>
  <c r="AI2447" i="6"/>
  <c r="AK2446" i="6"/>
  <c r="AI2446" i="6"/>
  <c r="AK2445" i="6"/>
  <c r="AI2445" i="6"/>
  <c r="AK2444" i="6"/>
  <c r="AI2444" i="6"/>
  <c r="AK2443" i="6"/>
  <c r="AI2443" i="6"/>
  <c r="AK2442" i="6"/>
  <c r="AI2442" i="6"/>
  <c r="AK2441" i="6"/>
  <c r="AI2441" i="6"/>
  <c r="AK2440" i="6"/>
  <c r="AI2440" i="6"/>
  <c r="AK2439" i="6"/>
  <c r="AI2439" i="6"/>
  <c r="AK2438" i="6"/>
  <c r="AI2438" i="6"/>
  <c r="AK2437" i="6"/>
  <c r="AI2437" i="6"/>
  <c r="AK2436" i="6"/>
  <c r="AI2436" i="6"/>
  <c r="AK2435" i="6"/>
  <c r="AI2435" i="6"/>
  <c r="K224" i="6" a="1"/>
  <c r="K224" i="6" s="1"/>
  <c r="J224" i="6"/>
  <c r="C224" i="6"/>
  <c r="D224" i="6" s="1"/>
  <c r="AK2434" i="6"/>
  <c r="AI2434" i="6"/>
  <c r="AK2433" i="6"/>
  <c r="AI2433" i="6"/>
  <c r="AK2432" i="6"/>
  <c r="AI2432" i="6"/>
  <c r="K79" i="6" a="1"/>
  <c r="K79" i="6" s="1"/>
  <c r="J79" i="6"/>
  <c r="C79" i="6"/>
  <c r="D79" i="6" s="1"/>
  <c r="AK2431" i="6"/>
  <c r="AI2431" i="6"/>
  <c r="AK2430" i="6"/>
  <c r="AI2430" i="6"/>
  <c r="AK2429" i="6"/>
  <c r="AI2429" i="6"/>
  <c r="AK2428" i="6"/>
  <c r="AI2428" i="6"/>
  <c r="AK2427" i="6"/>
  <c r="AI2427" i="6"/>
  <c r="AK2426" i="6"/>
  <c r="AI2426" i="6"/>
  <c r="AK2425" i="6"/>
  <c r="AI2425" i="6"/>
  <c r="AK2424" i="6"/>
  <c r="AI2424" i="6"/>
  <c r="AK2423" i="6"/>
  <c r="AI2423" i="6"/>
  <c r="AK2422" i="6"/>
  <c r="AI2422" i="6"/>
  <c r="AK2421" i="6"/>
  <c r="AI2421" i="6"/>
  <c r="AK2420" i="6"/>
  <c r="AI2420" i="6"/>
  <c r="AK2419" i="6"/>
  <c r="AI2419" i="6"/>
  <c r="AK2418" i="6"/>
  <c r="AI2418" i="6"/>
  <c r="AK2417" i="6"/>
  <c r="AI2417" i="6"/>
  <c r="AK2416" i="6"/>
  <c r="AI2416" i="6"/>
  <c r="AK2415" i="6"/>
  <c r="AI2415" i="6"/>
  <c r="AK2414" i="6"/>
  <c r="AI2414" i="6"/>
  <c r="AK2413" i="6"/>
  <c r="AI2413" i="6"/>
  <c r="AK2412" i="6"/>
  <c r="AI2412" i="6"/>
  <c r="AK2411" i="6"/>
  <c r="AI2411" i="6"/>
  <c r="AK2410" i="6"/>
  <c r="AI2410" i="6"/>
  <c r="AK2409" i="6"/>
  <c r="AI2409" i="6"/>
  <c r="AK2408" i="6"/>
  <c r="AI2408" i="6"/>
  <c r="AK2407" i="6"/>
  <c r="AI2407" i="6"/>
  <c r="AK2406" i="6"/>
  <c r="AI2406" i="6"/>
  <c r="AK2405" i="6"/>
  <c r="AI2405" i="6"/>
  <c r="AK2404" i="6"/>
  <c r="AI2404" i="6"/>
  <c r="AK2403" i="6"/>
  <c r="AI2403" i="6"/>
  <c r="AK2402" i="6"/>
  <c r="AI2402" i="6"/>
  <c r="AK2401" i="6"/>
  <c r="AI2401" i="6"/>
  <c r="AK2400" i="6"/>
  <c r="AI2400" i="6"/>
  <c r="AK2399" i="6"/>
  <c r="AI2399" i="6"/>
  <c r="AK2398" i="6"/>
  <c r="AI2398" i="6"/>
  <c r="AK2397" i="6"/>
  <c r="AI2397" i="6"/>
  <c r="AK2396" i="6"/>
  <c r="AI2396" i="6"/>
  <c r="AK2395" i="6"/>
  <c r="AI2395" i="6"/>
  <c r="AK2394" i="6"/>
  <c r="AI2394" i="6"/>
  <c r="AK2393" i="6"/>
  <c r="AI2393" i="6"/>
  <c r="AK2392" i="6"/>
  <c r="AI2392" i="6"/>
  <c r="AK2391" i="6"/>
  <c r="AI2391" i="6"/>
  <c r="AK2390" i="6"/>
  <c r="AI2390" i="6"/>
  <c r="AK2389" i="6"/>
  <c r="AI2389" i="6"/>
  <c r="AK2388" i="6"/>
  <c r="AI2388" i="6"/>
  <c r="AK2387" i="6"/>
  <c r="AI2387" i="6"/>
  <c r="AK2386" i="6"/>
  <c r="AI2386" i="6"/>
  <c r="AK2385" i="6"/>
  <c r="AI2385" i="6"/>
  <c r="AK2384" i="6"/>
  <c r="AI2384" i="6"/>
  <c r="AK2383" i="6"/>
  <c r="AI2383" i="6"/>
  <c r="AK2382" i="6"/>
  <c r="AI2382" i="6"/>
  <c r="AK2381" i="6"/>
  <c r="AI2381" i="6"/>
  <c r="AK2380" i="6"/>
  <c r="AI2380" i="6"/>
  <c r="AK2379" i="6"/>
  <c r="AI2379" i="6"/>
  <c r="AK2378" i="6"/>
  <c r="AI2378" i="6"/>
  <c r="AK2377" i="6"/>
  <c r="AI2377" i="6"/>
  <c r="AK2376" i="6"/>
  <c r="AI2376" i="6"/>
  <c r="AK2375" i="6"/>
  <c r="AI2375" i="6"/>
  <c r="AK2374" i="6"/>
  <c r="AI2374" i="6"/>
  <c r="AK2373" i="6"/>
  <c r="AI2373" i="6"/>
  <c r="AK2372" i="6"/>
  <c r="AI2372" i="6"/>
  <c r="AK2371" i="6"/>
  <c r="AI2371" i="6"/>
  <c r="AK2370" i="6"/>
  <c r="AI2370" i="6"/>
  <c r="AK2369" i="6"/>
  <c r="AI2369" i="6"/>
  <c r="AK2368" i="6"/>
  <c r="AI2368" i="6"/>
  <c r="AK2367" i="6"/>
  <c r="AI2367" i="6"/>
  <c r="K42" i="6" a="1"/>
  <c r="K42" i="6" s="1"/>
  <c r="J42" i="6"/>
  <c r="C42" i="6"/>
  <c r="D42" i="6" s="1"/>
  <c r="AK2366" i="6"/>
  <c r="AI2366" i="6"/>
  <c r="AK2365" i="6"/>
  <c r="AI2365" i="6"/>
  <c r="AK2364" i="6"/>
  <c r="AI2364" i="6"/>
  <c r="AK2363" i="6"/>
  <c r="AI2363" i="6"/>
  <c r="AK2362" i="6"/>
  <c r="AI2362" i="6"/>
  <c r="AK2361" i="6"/>
  <c r="AI2361" i="6"/>
  <c r="AK2360" i="6"/>
  <c r="AI2360" i="6"/>
  <c r="AK2359" i="6"/>
  <c r="AI2359" i="6"/>
  <c r="AK2358" i="6"/>
  <c r="AI2358" i="6"/>
  <c r="AK2357" i="6"/>
  <c r="AI2357" i="6"/>
  <c r="AK2356" i="6"/>
  <c r="AI2356" i="6"/>
  <c r="AK2355" i="6"/>
  <c r="AI2355" i="6"/>
  <c r="AK2354" i="6"/>
  <c r="AI2354" i="6"/>
  <c r="AK2353" i="6"/>
  <c r="AI2353" i="6"/>
  <c r="AK2352" i="6"/>
  <c r="AI2352" i="6"/>
  <c r="K217" i="6" a="1"/>
  <c r="K217" i="6" s="1"/>
  <c r="J217" i="6"/>
  <c r="C217" i="6"/>
  <c r="D217" i="6" s="1"/>
  <c r="AK2351" i="6"/>
  <c r="AI2351" i="6"/>
  <c r="K63" i="6" a="1"/>
  <c r="K63" i="6" s="1"/>
  <c r="J63" i="6"/>
  <c r="C63" i="6"/>
  <c r="D63" i="6" s="1"/>
  <c r="AK2350" i="6"/>
  <c r="AI2350" i="6"/>
  <c r="AK2349" i="6"/>
  <c r="AI2349" i="6"/>
  <c r="AK2348" i="6"/>
  <c r="AI2348" i="6"/>
  <c r="AK2347" i="6"/>
  <c r="AI2347" i="6"/>
  <c r="AK2346" i="6"/>
  <c r="AI2346" i="6"/>
  <c r="AK2345" i="6"/>
  <c r="AI2345" i="6"/>
  <c r="AK2344" i="6"/>
  <c r="AI2344" i="6"/>
  <c r="K22" i="6" a="1"/>
  <c r="K22" i="6" s="1"/>
  <c r="J22" i="6"/>
  <c r="C22" i="6"/>
  <c r="D22" i="6" s="1"/>
  <c r="AK2343" i="6"/>
  <c r="AI2343" i="6"/>
  <c r="AK2342" i="6"/>
  <c r="AI2342" i="6"/>
  <c r="AK2341" i="6"/>
  <c r="AI2341" i="6"/>
  <c r="AK2340" i="6"/>
  <c r="AI2340" i="6"/>
  <c r="AK2339" i="6"/>
  <c r="AI2339" i="6"/>
  <c r="AK2338" i="6"/>
  <c r="AI2338" i="6"/>
  <c r="AK2337" i="6"/>
  <c r="AI2337" i="6"/>
  <c r="AK2336" i="6"/>
  <c r="AI2336" i="6"/>
  <c r="AK2335" i="6"/>
  <c r="AI2335" i="6"/>
  <c r="AK2334" i="6"/>
  <c r="AI2334" i="6"/>
  <c r="AK2333" i="6"/>
  <c r="AI2333" i="6"/>
  <c r="AK2332" i="6"/>
  <c r="AI2332" i="6"/>
  <c r="AK2331" i="6"/>
  <c r="AI2331" i="6"/>
  <c r="AK2330" i="6"/>
  <c r="AI2330" i="6"/>
  <c r="AK2329" i="6"/>
  <c r="AI2329" i="6"/>
  <c r="AK2328" i="6"/>
  <c r="AI2328" i="6"/>
  <c r="AK2327" i="6"/>
  <c r="AI2327" i="6"/>
  <c r="AK2326" i="6"/>
  <c r="AI2326" i="6"/>
  <c r="AK2325" i="6"/>
  <c r="AI2325" i="6"/>
  <c r="AK2324" i="6"/>
  <c r="AI2324" i="6"/>
  <c r="AK2323" i="6"/>
  <c r="AI2323" i="6"/>
  <c r="AK2322" i="6"/>
  <c r="AI2322" i="6"/>
  <c r="AK2321" i="6"/>
  <c r="AI2321" i="6"/>
  <c r="AK2320" i="6"/>
  <c r="AI2320" i="6"/>
  <c r="AK2319" i="6"/>
  <c r="AI2319" i="6"/>
  <c r="AK2318" i="6"/>
  <c r="AI2318" i="6"/>
  <c r="AK2317" i="6"/>
  <c r="AI2317" i="6"/>
  <c r="K234" i="6" a="1"/>
  <c r="K234" i="6" s="1"/>
  <c r="J234" i="6"/>
  <c r="C234" i="6"/>
  <c r="D234" i="6" s="1"/>
  <c r="AK2316" i="6"/>
  <c r="AI2316" i="6"/>
  <c r="AK2315" i="6"/>
  <c r="AI2315" i="6"/>
  <c r="AK2314" i="6"/>
  <c r="AI2314" i="6"/>
  <c r="AK2313" i="6"/>
  <c r="AI2313" i="6"/>
  <c r="AK2312" i="6"/>
  <c r="AI2312" i="6"/>
  <c r="AK2311" i="6"/>
  <c r="AI2311" i="6"/>
  <c r="AK2310" i="6"/>
  <c r="AI2310" i="6"/>
  <c r="AK2309" i="6"/>
  <c r="AI2309" i="6"/>
  <c r="AK2308" i="6"/>
  <c r="AI2308" i="6"/>
  <c r="AK2307" i="6"/>
  <c r="AI2307" i="6"/>
  <c r="AK2306" i="6"/>
  <c r="AI2306" i="6"/>
  <c r="AK2305" i="6"/>
  <c r="AI2305" i="6"/>
  <c r="AK2304" i="6"/>
  <c r="AI2304" i="6"/>
  <c r="AK2303" i="6"/>
  <c r="AI2303" i="6"/>
  <c r="AK2302" i="6"/>
  <c r="AI2302" i="6"/>
  <c r="AK2301" i="6"/>
  <c r="AI2301" i="6"/>
  <c r="AK2300" i="6"/>
  <c r="AI2300" i="6"/>
  <c r="AK2299" i="6"/>
  <c r="AI2299" i="6"/>
  <c r="AK2298" i="6"/>
  <c r="AI2298" i="6"/>
  <c r="AK2297" i="6"/>
  <c r="AI2297" i="6"/>
  <c r="AK2296" i="6"/>
  <c r="AI2296" i="6"/>
  <c r="AK2295" i="6"/>
  <c r="AI2295" i="6"/>
  <c r="AK2294" i="6"/>
  <c r="AI2294" i="6"/>
  <c r="AK2293" i="6"/>
  <c r="AI2293" i="6"/>
  <c r="AK2292" i="6"/>
  <c r="AI2292" i="6"/>
  <c r="AK2291" i="6"/>
  <c r="AI2291" i="6"/>
  <c r="AK2290" i="6"/>
  <c r="AI2290" i="6"/>
  <c r="AK2289" i="6"/>
  <c r="AI2289" i="6"/>
  <c r="AK2288" i="6"/>
  <c r="AI2288" i="6"/>
  <c r="AK2287" i="6"/>
  <c r="AI2287" i="6"/>
  <c r="AK2286" i="6"/>
  <c r="AI2286" i="6"/>
  <c r="AK2285" i="6"/>
  <c r="AI2285" i="6"/>
  <c r="AK2284" i="6"/>
  <c r="AI2284" i="6"/>
  <c r="AK2283" i="6"/>
  <c r="AI2283" i="6"/>
  <c r="AK2282" i="6"/>
  <c r="AI2282" i="6"/>
  <c r="AK2281" i="6"/>
  <c r="AI2281" i="6"/>
  <c r="AK2280" i="6"/>
  <c r="AI2280" i="6"/>
  <c r="AK2279" i="6"/>
  <c r="AI2279" i="6"/>
  <c r="AK2278" i="6"/>
  <c r="AI2278" i="6"/>
  <c r="K28" i="6" a="1"/>
  <c r="K28" i="6" s="1"/>
  <c r="J28" i="6"/>
  <c r="C28" i="6"/>
  <c r="D28" i="6" s="1"/>
  <c r="AK2277" i="6"/>
  <c r="AI2277" i="6"/>
  <c r="AK2276" i="6"/>
  <c r="AI2276" i="6"/>
  <c r="AK2275" i="6"/>
  <c r="AI2275" i="6"/>
  <c r="AK2274" i="6"/>
  <c r="AI2274" i="6"/>
  <c r="AK2273" i="6"/>
  <c r="AI2273" i="6"/>
  <c r="K232" i="6" a="1"/>
  <c r="K232" i="6" s="1"/>
  <c r="J232" i="6"/>
  <c r="C232" i="6"/>
  <c r="D232" i="6" s="1"/>
  <c r="AK2272" i="6"/>
  <c r="AI2272" i="6"/>
  <c r="AK2271" i="6"/>
  <c r="AI2271" i="6"/>
  <c r="AK2270" i="6"/>
  <c r="AI2270" i="6"/>
  <c r="AK2269" i="6"/>
  <c r="AI2269" i="6"/>
  <c r="AK2268" i="6"/>
  <c r="AI2268" i="6"/>
  <c r="AK2267" i="6"/>
  <c r="AI2267" i="6"/>
  <c r="AK2266" i="6"/>
  <c r="AI2266" i="6"/>
  <c r="AK2265" i="6"/>
  <c r="AI2265" i="6"/>
  <c r="AK2264" i="6"/>
  <c r="AI2264" i="6"/>
  <c r="AK2263" i="6"/>
  <c r="AI2263" i="6"/>
  <c r="AK2262" i="6"/>
  <c r="AI2262" i="6"/>
  <c r="AK2261" i="6"/>
  <c r="AI2261" i="6"/>
  <c r="AK2260" i="6"/>
  <c r="AI2260" i="6"/>
  <c r="AK2259" i="6"/>
  <c r="AI2259" i="6"/>
  <c r="AK2258" i="6"/>
  <c r="AI2258" i="6"/>
  <c r="AK2257" i="6"/>
  <c r="AI2257" i="6"/>
  <c r="AK2256" i="6"/>
  <c r="AI2256" i="6"/>
  <c r="AK2255" i="6"/>
  <c r="AI2255" i="6"/>
  <c r="AK2254" i="6"/>
  <c r="AI2254" i="6"/>
  <c r="AK2253" i="6"/>
  <c r="AI2253" i="6"/>
  <c r="AK2252" i="6"/>
  <c r="AI2252" i="6"/>
  <c r="AK2251" i="6"/>
  <c r="AI2251" i="6"/>
  <c r="AK2250" i="6"/>
  <c r="AI2250" i="6"/>
  <c r="AK2249" i="6"/>
  <c r="AI2249" i="6"/>
  <c r="AK2248" i="6"/>
  <c r="AI2248" i="6"/>
  <c r="AK2247" i="6"/>
  <c r="AI2247" i="6"/>
  <c r="AK2246" i="6"/>
  <c r="AI2246" i="6"/>
  <c r="AK2245" i="6"/>
  <c r="AI2245" i="6"/>
  <c r="AK2244" i="6"/>
  <c r="AI2244" i="6"/>
  <c r="AK2243" i="6"/>
  <c r="AI2243" i="6"/>
  <c r="AK2242" i="6"/>
  <c r="AI2242" i="6"/>
  <c r="AK2241" i="6"/>
  <c r="AI2241" i="6"/>
  <c r="AK2240" i="6"/>
  <c r="AI2240" i="6"/>
  <c r="AK2239" i="6"/>
  <c r="AI2239" i="6"/>
  <c r="AK2238" i="6"/>
  <c r="AI2238" i="6"/>
  <c r="AK2237" i="6"/>
  <c r="AI2237" i="6"/>
  <c r="AK2236" i="6"/>
  <c r="AI2236" i="6"/>
  <c r="AK2235" i="6"/>
  <c r="AI2235" i="6"/>
  <c r="AK2234" i="6"/>
  <c r="AI2234" i="6"/>
  <c r="AK2233" i="6"/>
  <c r="AI2233" i="6"/>
  <c r="AK2232" i="6"/>
  <c r="AI2232" i="6"/>
  <c r="AK2231" i="6"/>
  <c r="AI2231" i="6"/>
  <c r="AK2230" i="6"/>
  <c r="AI2230" i="6"/>
  <c r="AK2229" i="6"/>
  <c r="AI2229" i="6"/>
  <c r="K201" i="6" a="1"/>
  <c r="K201" i="6" s="1"/>
  <c r="J201" i="6"/>
  <c r="C201" i="6"/>
  <c r="D201" i="6" s="1"/>
  <c r="AK2228" i="6"/>
  <c r="AI2228" i="6"/>
  <c r="K170" i="6" a="1"/>
  <c r="K170" i="6" s="1"/>
  <c r="J170" i="6"/>
  <c r="C170" i="6"/>
  <c r="D170" i="6" s="1"/>
  <c r="AK2227" i="6"/>
  <c r="AI2227" i="6"/>
  <c r="AK2226" i="6"/>
  <c r="AI2226" i="6"/>
  <c r="AK2225" i="6"/>
  <c r="AI2225" i="6"/>
  <c r="AK2224" i="6"/>
  <c r="AI2224" i="6"/>
  <c r="AK2223" i="6"/>
  <c r="AI2223" i="6"/>
  <c r="AK2222" i="6"/>
  <c r="AI2222" i="6"/>
  <c r="K145" i="6" a="1"/>
  <c r="K145" i="6" s="1"/>
  <c r="J145" i="6"/>
  <c r="C145" i="6"/>
  <c r="D145" i="6" s="1"/>
  <c r="AK2221" i="6"/>
  <c r="AI2221" i="6"/>
  <c r="AK2220" i="6"/>
  <c r="AI2220" i="6"/>
  <c r="AK2219" i="6"/>
  <c r="AI2219" i="6"/>
  <c r="AK2218" i="6"/>
  <c r="AI2218" i="6"/>
  <c r="AK2217" i="6"/>
  <c r="AI2217" i="6"/>
  <c r="AK2216" i="6"/>
  <c r="AI2216" i="6"/>
  <c r="AK2215" i="6"/>
  <c r="AI2215" i="6"/>
  <c r="AK2214" i="6"/>
  <c r="AI2214" i="6"/>
  <c r="AK2213" i="6"/>
  <c r="AI2213" i="6"/>
  <c r="AK2212" i="6"/>
  <c r="AI2212" i="6"/>
  <c r="AK2211" i="6"/>
  <c r="AI2211" i="6"/>
  <c r="AK2210" i="6"/>
  <c r="AI2210" i="6"/>
  <c r="AK2209" i="6"/>
  <c r="AI2209" i="6"/>
  <c r="AK2208" i="6"/>
  <c r="AI2208" i="6"/>
  <c r="AK2207" i="6"/>
  <c r="AI2207" i="6"/>
  <c r="AK2206" i="6"/>
  <c r="AI2206" i="6"/>
  <c r="AK2205" i="6"/>
  <c r="AI2205" i="6"/>
  <c r="AK2204" i="6"/>
  <c r="AI2204" i="6"/>
  <c r="AK2203" i="6"/>
  <c r="AI2203" i="6"/>
  <c r="AK2202" i="6"/>
  <c r="AI2202" i="6"/>
  <c r="AK2201" i="6"/>
  <c r="AI2201" i="6"/>
  <c r="AK2200" i="6"/>
  <c r="AI2200" i="6"/>
  <c r="AK2199" i="6"/>
  <c r="AI2199" i="6"/>
  <c r="AK2198" i="6"/>
  <c r="AI2198" i="6"/>
  <c r="AK2197" i="6"/>
  <c r="AI2197" i="6"/>
  <c r="AK2196" i="6"/>
  <c r="AI2196" i="6"/>
  <c r="AK2195" i="6"/>
  <c r="AI2195" i="6"/>
  <c r="AK2194" i="6"/>
  <c r="AI2194" i="6"/>
  <c r="AK2193" i="6"/>
  <c r="AI2193" i="6"/>
  <c r="AK2192" i="6"/>
  <c r="AI2192" i="6"/>
  <c r="AK2191" i="6"/>
  <c r="AI2191" i="6"/>
  <c r="AK2190" i="6"/>
  <c r="AI2190" i="6"/>
  <c r="AK2189" i="6"/>
  <c r="AI2189" i="6"/>
  <c r="AK2188" i="6"/>
  <c r="AI2188" i="6"/>
  <c r="AK2187" i="6"/>
  <c r="AI2187" i="6"/>
  <c r="AK2186" i="6"/>
  <c r="AI2186" i="6"/>
  <c r="K73" i="6" a="1"/>
  <c r="K73" i="6" s="1"/>
  <c r="J73" i="6"/>
  <c r="C73" i="6"/>
  <c r="D73" i="6" s="1"/>
  <c r="AK2185" i="6"/>
  <c r="AI2185" i="6"/>
  <c r="AK2184" i="6"/>
  <c r="AI2184" i="6"/>
  <c r="AK2183" i="6"/>
  <c r="AI2183" i="6"/>
  <c r="AK2182" i="6"/>
  <c r="AI2182" i="6"/>
  <c r="AK2181" i="6"/>
  <c r="AI2181" i="6"/>
  <c r="AK2180" i="6"/>
  <c r="AI2180" i="6"/>
  <c r="AK2179" i="6"/>
  <c r="AI2179" i="6"/>
  <c r="AK2178" i="6"/>
  <c r="AI2178" i="6"/>
  <c r="AK2177" i="6"/>
  <c r="AI2177" i="6"/>
  <c r="AK2176" i="6"/>
  <c r="AI2176" i="6"/>
  <c r="AK2175" i="6"/>
  <c r="AI2175" i="6"/>
  <c r="AK2174" i="6"/>
  <c r="AI2174" i="6"/>
  <c r="AK2173" i="6"/>
  <c r="AI2173" i="6"/>
  <c r="AK2172" i="6"/>
  <c r="AI2172" i="6"/>
  <c r="AK2171" i="6"/>
  <c r="AI2171" i="6"/>
  <c r="AK2170" i="6"/>
  <c r="AI2170" i="6"/>
  <c r="AK2169" i="6"/>
  <c r="AI2169" i="6"/>
  <c r="K143" i="6" a="1"/>
  <c r="K143" i="6" s="1"/>
  <c r="J143" i="6"/>
  <c r="C143" i="6"/>
  <c r="D143" i="6" s="1"/>
  <c r="AK2168" i="6"/>
  <c r="AI2168" i="6"/>
  <c r="AK2167" i="6"/>
  <c r="AI2167" i="6"/>
  <c r="AK2166" i="6"/>
  <c r="AI2166" i="6"/>
  <c r="AK2165" i="6"/>
  <c r="AI2165" i="6"/>
  <c r="AK2164" i="6"/>
  <c r="AI2164" i="6"/>
  <c r="K130" i="6" a="1"/>
  <c r="K130" i="6" s="1"/>
  <c r="J130" i="6"/>
  <c r="C130" i="6"/>
  <c r="D130" i="6" s="1"/>
  <c r="AK2163" i="6"/>
  <c r="AI2163" i="6"/>
  <c r="AK2162" i="6"/>
  <c r="AI2162" i="6"/>
  <c r="AK2161" i="6"/>
  <c r="AI2161" i="6"/>
  <c r="AK2160" i="6"/>
  <c r="AI2160" i="6"/>
  <c r="AK2159" i="6"/>
  <c r="AI2159" i="6"/>
  <c r="AK2158" i="6"/>
  <c r="AI2158" i="6"/>
  <c r="AK2157" i="6"/>
  <c r="AI2157" i="6"/>
  <c r="AK2156" i="6"/>
  <c r="AI2156" i="6"/>
  <c r="AK2155" i="6"/>
  <c r="AI2155" i="6"/>
  <c r="AK2154" i="6"/>
  <c r="AI2154" i="6"/>
  <c r="AK2153" i="6"/>
  <c r="AI2153" i="6"/>
  <c r="AK2152" i="6"/>
  <c r="AI2152" i="6"/>
  <c r="AK2151" i="6"/>
  <c r="AI2151" i="6"/>
  <c r="AK2150" i="6"/>
  <c r="AI2150" i="6"/>
  <c r="AK2149" i="6"/>
  <c r="AI2149" i="6"/>
  <c r="AK2148" i="6"/>
  <c r="AI2148" i="6"/>
  <c r="AK2147" i="6"/>
  <c r="AI2147" i="6"/>
  <c r="AK2146" i="6"/>
  <c r="AI2146" i="6"/>
  <c r="AK2145" i="6"/>
  <c r="AI2145" i="6"/>
  <c r="AK2144" i="6"/>
  <c r="AI2144" i="6"/>
  <c r="AK2143" i="6"/>
  <c r="AI2143" i="6"/>
  <c r="AK2142" i="6"/>
  <c r="AI2142" i="6"/>
  <c r="AK2141" i="6"/>
  <c r="AI2141" i="6"/>
  <c r="AK2140" i="6"/>
  <c r="AI2140" i="6"/>
  <c r="K344" i="6" a="1"/>
  <c r="K344" i="6" s="1"/>
  <c r="J344" i="6"/>
  <c r="C344" i="6"/>
  <c r="D344" i="6" s="1"/>
  <c r="AK2139" i="6"/>
  <c r="AI2139" i="6"/>
  <c r="AK2138" i="6"/>
  <c r="AI2138" i="6"/>
  <c r="AK2137" i="6"/>
  <c r="AI2137" i="6"/>
  <c r="AK2136" i="6"/>
  <c r="AI2136" i="6"/>
  <c r="AK2135" i="6"/>
  <c r="AI2135" i="6"/>
  <c r="AK2134" i="6"/>
  <c r="AI2134" i="6"/>
  <c r="AK2133" i="6"/>
  <c r="AI2133" i="6"/>
  <c r="AK2132" i="6"/>
  <c r="AI2132" i="6"/>
  <c r="AK2131" i="6"/>
  <c r="AI2131" i="6"/>
  <c r="AK2130" i="6"/>
  <c r="AI2130" i="6"/>
  <c r="K138" i="6" a="1"/>
  <c r="K138" i="6" s="1"/>
  <c r="J138" i="6"/>
  <c r="C138" i="6"/>
  <c r="D138" i="6" s="1"/>
  <c r="AK2129" i="6"/>
  <c r="AI2129" i="6"/>
  <c r="AK2128" i="6"/>
  <c r="AI2128" i="6"/>
  <c r="AK2127" i="6"/>
  <c r="AI2127" i="6"/>
  <c r="AK2126" i="6"/>
  <c r="AI2126" i="6"/>
  <c r="AK2125" i="6"/>
  <c r="AI2125" i="6"/>
  <c r="AK2124" i="6"/>
  <c r="AI2124" i="6"/>
  <c r="AK2123" i="6"/>
  <c r="AI2123" i="6"/>
  <c r="AK2122" i="6"/>
  <c r="AI2122" i="6"/>
  <c r="AK2121" i="6"/>
  <c r="AI2121" i="6"/>
  <c r="AK2120" i="6"/>
  <c r="AI2120" i="6"/>
  <c r="AK2119" i="6"/>
  <c r="AI2119" i="6"/>
  <c r="AK2118" i="6"/>
  <c r="AI2118" i="6"/>
  <c r="AK2117" i="6"/>
  <c r="AI2117" i="6"/>
  <c r="AK2116" i="6"/>
  <c r="AI2116" i="6"/>
  <c r="AK2115" i="6"/>
  <c r="AI2115" i="6"/>
  <c r="AK2114" i="6"/>
  <c r="AI2114" i="6"/>
  <c r="AK2113" i="6"/>
  <c r="AI2113" i="6"/>
  <c r="AK2112" i="6"/>
  <c r="AI2112" i="6"/>
  <c r="AK2111" i="6"/>
  <c r="AI2111" i="6"/>
  <c r="AK2110" i="6"/>
  <c r="AI2110" i="6"/>
  <c r="AK2109" i="6"/>
  <c r="AI2109" i="6"/>
  <c r="AK2108" i="6"/>
  <c r="AI2108" i="6"/>
  <c r="AK2107" i="6"/>
  <c r="AI2107" i="6"/>
  <c r="AK2106" i="6"/>
  <c r="AI2106" i="6"/>
  <c r="AK2105" i="6"/>
  <c r="AI2105" i="6"/>
  <c r="AK2104" i="6"/>
  <c r="AI2104" i="6"/>
  <c r="AK2103" i="6"/>
  <c r="AI2103" i="6"/>
  <c r="AK2102" i="6"/>
  <c r="AI2102" i="6"/>
  <c r="AK2101" i="6"/>
  <c r="AI2101" i="6"/>
  <c r="AK2100" i="6"/>
  <c r="AI2100" i="6"/>
  <c r="AK2099" i="6"/>
  <c r="AI2099" i="6"/>
  <c r="AK2098" i="6"/>
  <c r="AI2098" i="6"/>
  <c r="AK2097" i="6"/>
  <c r="AI2097" i="6"/>
  <c r="AK2096" i="6"/>
  <c r="AI2096" i="6"/>
  <c r="AK2095" i="6"/>
  <c r="AI2095" i="6"/>
  <c r="AK2094" i="6"/>
  <c r="AI2094" i="6"/>
  <c r="AK2093" i="6"/>
  <c r="AI2093" i="6"/>
  <c r="AK2092" i="6"/>
  <c r="AI2092" i="6"/>
  <c r="AK2091" i="6"/>
  <c r="AI2091" i="6"/>
  <c r="AK2090" i="6"/>
  <c r="AI2090" i="6"/>
  <c r="AK2089" i="6"/>
  <c r="AI2089" i="6"/>
  <c r="AK2088" i="6"/>
  <c r="AI2088" i="6"/>
  <c r="AK2087" i="6"/>
  <c r="AI2087" i="6"/>
  <c r="AK2086" i="6"/>
  <c r="AI2086" i="6"/>
  <c r="AK2085" i="6"/>
  <c r="AI2085" i="6"/>
  <c r="AK2084" i="6"/>
  <c r="AI2084" i="6"/>
  <c r="AK2083" i="6"/>
  <c r="AI2083" i="6"/>
  <c r="AK2082" i="6"/>
  <c r="AI2082" i="6"/>
  <c r="AK2081" i="6"/>
  <c r="AI2081" i="6"/>
  <c r="AK2080" i="6"/>
  <c r="AI2080" i="6"/>
  <c r="AK2079" i="6"/>
  <c r="AI2079" i="6"/>
  <c r="AK2078" i="6"/>
  <c r="AI2078" i="6"/>
  <c r="AK2077" i="6"/>
  <c r="AI2077" i="6"/>
  <c r="AK2076" i="6"/>
  <c r="AI2076" i="6"/>
  <c r="AK2075" i="6"/>
  <c r="AI2075" i="6"/>
  <c r="AK2074" i="6"/>
  <c r="AI2074" i="6"/>
  <c r="AK2073" i="6"/>
  <c r="AI2073" i="6"/>
  <c r="AK2072" i="6"/>
  <c r="AI2072" i="6"/>
  <c r="AK2071" i="6"/>
  <c r="AI2071" i="6"/>
  <c r="AK2070" i="6"/>
  <c r="AI2070" i="6"/>
  <c r="AK2069" i="6"/>
  <c r="AI2069" i="6"/>
  <c r="AK2068" i="6"/>
  <c r="AI2068" i="6"/>
  <c r="AK2067" i="6"/>
  <c r="AI2067" i="6"/>
  <c r="AK2066" i="6"/>
  <c r="AI2066" i="6"/>
  <c r="AK2065" i="6"/>
  <c r="AI2065" i="6"/>
  <c r="AK2064" i="6"/>
  <c r="AI2064" i="6"/>
  <c r="AK2063" i="6"/>
  <c r="AI2063" i="6"/>
  <c r="AK2062" i="6"/>
  <c r="AI2062" i="6"/>
  <c r="AK2061" i="6"/>
  <c r="AI2061" i="6"/>
  <c r="AK2060" i="6"/>
  <c r="AI2060" i="6"/>
  <c r="AK2059" i="6"/>
  <c r="AI2059" i="6"/>
  <c r="AK2058" i="6"/>
  <c r="AI2058" i="6"/>
  <c r="AK2057" i="6"/>
  <c r="AI2057" i="6"/>
  <c r="AK2056" i="6"/>
  <c r="AI2056" i="6"/>
  <c r="AK2055" i="6"/>
  <c r="AI2055" i="6"/>
  <c r="AK2054" i="6"/>
  <c r="AI2054" i="6"/>
  <c r="AK2053" i="6"/>
  <c r="AI2053" i="6"/>
  <c r="AK2052" i="6"/>
  <c r="AI2052" i="6"/>
  <c r="AK2051" i="6"/>
  <c r="AI2051" i="6"/>
  <c r="AK2050" i="6"/>
  <c r="AI2050" i="6"/>
  <c r="AK2049" i="6"/>
  <c r="AI2049" i="6"/>
  <c r="AK2048" i="6"/>
  <c r="AI2048" i="6"/>
  <c r="AK2047" i="6"/>
  <c r="AI2047" i="6"/>
  <c r="AK2046" i="6"/>
  <c r="AI2046" i="6"/>
  <c r="AK2045" i="6"/>
  <c r="AI2045" i="6"/>
  <c r="K209" i="6" a="1"/>
  <c r="K209" i="6" s="1"/>
  <c r="J209" i="6"/>
  <c r="C209" i="6"/>
  <c r="D209" i="6" s="1"/>
  <c r="AK2044" i="6"/>
  <c r="AI2044" i="6"/>
  <c r="AK2043" i="6"/>
  <c r="AI2043" i="6"/>
  <c r="AK2042" i="6"/>
  <c r="AI2042" i="6"/>
  <c r="AK2041" i="6"/>
  <c r="AI2041" i="6"/>
  <c r="AK2040" i="6"/>
  <c r="AI2040" i="6"/>
  <c r="AK2039" i="6"/>
  <c r="AI2039" i="6"/>
  <c r="AK2038" i="6"/>
  <c r="AI2038" i="6"/>
  <c r="AK2037" i="6"/>
  <c r="AI2037" i="6"/>
  <c r="AK2036" i="6"/>
  <c r="AI2036" i="6"/>
  <c r="AK2035" i="6"/>
  <c r="AI2035" i="6"/>
  <c r="AK2034" i="6"/>
  <c r="AI2034" i="6"/>
  <c r="K8" i="6" a="1"/>
  <c r="K8" i="6" s="1"/>
  <c r="J8" i="6"/>
  <c r="C8" i="6"/>
  <c r="D8" i="6" s="1"/>
  <c r="AK2033" i="6"/>
  <c r="AI2033" i="6"/>
  <c r="K341" i="6" a="1"/>
  <c r="K341" i="6" s="1"/>
  <c r="J341" i="6"/>
  <c r="C341" i="6"/>
  <c r="D341" i="6" s="1"/>
  <c r="AK2032" i="6"/>
  <c r="AI2032" i="6"/>
  <c r="AK2031" i="6"/>
  <c r="AI2031" i="6"/>
  <c r="AK2030" i="6"/>
  <c r="AI2030" i="6"/>
  <c r="AK2029" i="6"/>
  <c r="AI2029" i="6"/>
  <c r="AK2028" i="6"/>
  <c r="AI2028" i="6"/>
  <c r="AK2027" i="6"/>
  <c r="AI2027" i="6"/>
  <c r="AK2026" i="6"/>
  <c r="AI2026" i="6"/>
  <c r="AK2025" i="6"/>
  <c r="AI2025" i="6"/>
  <c r="AK2024" i="6"/>
  <c r="AI2024" i="6"/>
  <c r="AK2023" i="6"/>
  <c r="AI2023" i="6"/>
  <c r="AK2022" i="6"/>
  <c r="AI2022" i="6"/>
  <c r="AK2021" i="6"/>
  <c r="AI2021" i="6"/>
  <c r="AK2020" i="6"/>
  <c r="AI2020" i="6"/>
  <c r="AK2019" i="6"/>
  <c r="AI2019" i="6"/>
  <c r="AK2018" i="6"/>
  <c r="AI2018" i="6"/>
  <c r="K158" i="6" a="1"/>
  <c r="K158" i="6" s="1"/>
  <c r="J158" i="6"/>
  <c r="C158" i="6"/>
  <c r="D158" i="6" s="1"/>
  <c r="AK2017" i="6"/>
  <c r="AI2017" i="6"/>
  <c r="AK2016" i="6"/>
  <c r="AI2016" i="6"/>
  <c r="AK2015" i="6"/>
  <c r="AI2015" i="6"/>
  <c r="AK2014" i="6"/>
  <c r="AI2014" i="6"/>
  <c r="AK2013" i="6"/>
  <c r="AI2013" i="6"/>
  <c r="AK2012" i="6"/>
  <c r="AI2012" i="6"/>
  <c r="AK2011" i="6"/>
  <c r="AI2011" i="6"/>
  <c r="AK2010" i="6"/>
  <c r="AI2010" i="6"/>
  <c r="AK2009" i="6"/>
  <c r="AI2009" i="6"/>
  <c r="AK2008" i="6"/>
  <c r="AI2008" i="6"/>
  <c r="K147" i="6" a="1"/>
  <c r="K147" i="6" s="1"/>
  <c r="J147" i="6"/>
  <c r="C147" i="6"/>
  <c r="D147" i="6" s="1"/>
  <c r="AK2007" i="6"/>
  <c r="AI2007" i="6"/>
  <c r="AK2006" i="6"/>
  <c r="AI2006" i="6"/>
  <c r="AK2005" i="6"/>
  <c r="AI2005" i="6"/>
  <c r="AK2004" i="6"/>
  <c r="AI2004" i="6"/>
  <c r="AK2003" i="6"/>
  <c r="AI2003" i="6"/>
  <c r="AK2002" i="6"/>
  <c r="AI2002" i="6"/>
  <c r="AK2001" i="6"/>
  <c r="AI2001" i="6"/>
  <c r="AK2000" i="6"/>
  <c r="AI2000" i="6"/>
  <c r="K305" i="6" a="1"/>
  <c r="K305" i="6" s="1"/>
  <c r="J305" i="6"/>
  <c r="C305" i="6"/>
  <c r="D305" i="6" s="1"/>
  <c r="AK1999" i="6"/>
  <c r="AI1999" i="6"/>
  <c r="K35" i="6" a="1"/>
  <c r="K35" i="6" s="1"/>
  <c r="J35" i="6"/>
  <c r="C35" i="6"/>
  <c r="D35" i="6" s="1"/>
  <c r="AK1998" i="6"/>
  <c r="AI1998" i="6"/>
  <c r="AK1997" i="6"/>
  <c r="AI1997" i="6"/>
  <c r="AK1996" i="6"/>
  <c r="AI1996" i="6"/>
  <c r="K133" i="6" a="1"/>
  <c r="K133" i="6" s="1"/>
  <c r="J133" i="6"/>
  <c r="C133" i="6"/>
  <c r="D133" i="6" s="1"/>
  <c r="AK1995" i="6"/>
  <c r="AI1995" i="6"/>
  <c r="AK1994" i="6"/>
  <c r="AI1994" i="6"/>
  <c r="AK1993" i="6"/>
  <c r="AI1993" i="6"/>
  <c r="AK1992" i="6"/>
  <c r="AI1992" i="6"/>
  <c r="AK1991" i="6"/>
  <c r="AI1991" i="6"/>
  <c r="AK1990" i="6"/>
  <c r="AI1990" i="6"/>
  <c r="AK1989" i="6"/>
  <c r="AI1989" i="6"/>
  <c r="AK1988" i="6"/>
  <c r="AI1988" i="6"/>
  <c r="AK1987" i="6"/>
  <c r="AI1987" i="6"/>
  <c r="AK1986" i="6"/>
  <c r="AI1986" i="6"/>
  <c r="AK1985" i="6"/>
  <c r="AI1985" i="6"/>
  <c r="AK1984" i="6"/>
  <c r="AI1984" i="6"/>
  <c r="AK1983" i="6"/>
  <c r="AI1983" i="6"/>
  <c r="AK1982" i="6"/>
  <c r="AI1982" i="6"/>
  <c r="AK1981" i="6"/>
  <c r="AI1981" i="6"/>
  <c r="AK1980" i="6"/>
  <c r="AI1980" i="6"/>
  <c r="AK1979" i="6"/>
  <c r="AI1979" i="6"/>
  <c r="AK1978" i="6"/>
  <c r="AI1978" i="6"/>
  <c r="AK1977" i="6"/>
  <c r="AI1977" i="6"/>
  <c r="AK1976" i="6"/>
  <c r="AI1976" i="6"/>
  <c r="AK1975" i="6"/>
  <c r="AI1975" i="6"/>
  <c r="AK1974" i="6"/>
  <c r="AI1974" i="6"/>
  <c r="AK1973" i="6"/>
  <c r="AI1973" i="6"/>
  <c r="AK1972" i="6"/>
  <c r="AI1972" i="6"/>
  <c r="AK1971" i="6"/>
  <c r="AI1971" i="6"/>
  <c r="AK1970" i="6"/>
  <c r="AI1970" i="6"/>
  <c r="AK1969" i="6"/>
  <c r="AI1969" i="6"/>
  <c r="AK1968" i="6"/>
  <c r="AI1968" i="6"/>
  <c r="AK1967" i="6"/>
  <c r="AI1967" i="6"/>
  <c r="K123" i="6" a="1"/>
  <c r="K123" i="6" s="1"/>
  <c r="J123" i="6"/>
  <c r="C123" i="6"/>
  <c r="D123" i="6" s="1"/>
  <c r="AK1966" i="6"/>
  <c r="AI1966" i="6"/>
  <c r="AK1965" i="6"/>
  <c r="AI1965" i="6"/>
  <c r="AK1964" i="6"/>
  <c r="AI1964" i="6"/>
  <c r="AK1963" i="6"/>
  <c r="AI1963" i="6"/>
  <c r="AK1962" i="6"/>
  <c r="AI1962" i="6"/>
  <c r="AK1961" i="6"/>
  <c r="AI1961" i="6"/>
  <c r="AK1960" i="6"/>
  <c r="AI1960" i="6"/>
  <c r="AK1959" i="6"/>
  <c r="AI1959" i="6"/>
  <c r="AK1958" i="6"/>
  <c r="AI1958" i="6"/>
  <c r="AK1957" i="6"/>
  <c r="AI1957" i="6"/>
  <c r="AK1956" i="6"/>
  <c r="AI1956" i="6"/>
  <c r="AK1955" i="6"/>
  <c r="AI1955" i="6"/>
  <c r="AK1954" i="6"/>
  <c r="AI1954" i="6"/>
  <c r="K308" i="6" a="1"/>
  <c r="K308" i="6" s="1"/>
  <c r="J308" i="6"/>
  <c r="C308" i="6"/>
  <c r="D308" i="6" s="1"/>
  <c r="AK1953" i="6"/>
  <c r="AI1953" i="6"/>
  <c r="AK1952" i="6"/>
  <c r="AI1952" i="6"/>
  <c r="K231" i="6" a="1"/>
  <c r="K231" i="6" s="1"/>
  <c r="J231" i="6"/>
  <c r="C231" i="6"/>
  <c r="D231" i="6" s="1"/>
  <c r="AK1951" i="6"/>
  <c r="AI1951" i="6"/>
  <c r="AK1950" i="6"/>
  <c r="AI1950" i="6"/>
  <c r="AK1949" i="6"/>
  <c r="AI1949" i="6"/>
  <c r="AK1948" i="6"/>
  <c r="AI1948" i="6"/>
  <c r="AK1947" i="6"/>
  <c r="AI1947" i="6"/>
  <c r="AK1946" i="6"/>
  <c r="AI1946" i="6"/>
  <c r="AK1945" i="6"/>
  <c r="AI1945" i="6"/>
  <c r="AK1944" i="6"/>
  <c r="AI1944" i="6"/>
  <c r="AK1943" i="6"/>
  <c r="AI1943" i="6"/>
  <c r="AK1942" i="6"/>
  <c r="AI1942" i="6"/>
  <c r="AK1941" i="6"/>
  <c r="AI1941" i="6"/>
  <c r="K387" i="6" a="1"/>
  <c r="K387" i="6" s="1"/>
  <c r="J387" i="6"/>
  <c r="C387" i="6"/>
  <c r="D387" i="6" s="1"/>
  <c r="AK1940" i="6"/>
  <c r="AI1940" i="6"/>
  <c r="AK1939" i="6"/>
  <c r="AI1939" i="6"/>
  <c r="AK1938" i="6"/>
  <c r="AI1938" i="6"/>
  <c r="AK1937" i="6"/>
  <c r="AI1937" i="6"/>
  <c r="AK1936" i="6"/>
  <c r="AI1936" i="6"/>
  <c r="AK1935" i="6"/>
  <c r="AI1935" i="6"/>
  <c r="AK1934" i="6"/>
  <c r="AI1934" i="6"/>
  <c r="AK1933" i="6"/>
  <c r="AI1933" i="6"/>
  <c r="AK1932" i="6"/>
  <c r="AI1932" i="6"/>
  <c r="AK1931" i="6"/>
  <c r="AI1931" i="6"/>
  <c r="AK1930" i="6"/>
  <c r="AI1930" i="6"/>
  <c r="AK1929" i="6"/>
  <c r="AI1929" i="6"/>
  <c r="AK1928" i="6"/>
  <c r="AI1928" i="6"/>
  <c r="AK1927" i="6"/>
  <c r="AI1927" i="6"/>
  <c r="AK1926" i="6"/>
  <c r="AI1926" i="6"/>
  <c r="AK1925" i="6"/>
  <c r="AI1925" i="6"/>
  <c r="AK1924" i="6"/>
  <c r="AI1924" i="6"/>
  <c r="AK1923" i="6"/>
  <c r="AI1923" i="6"/>
  <c r="AK1922" i="6"/>
  <c r="AI1922" i="6"/>
  <c r="AK1921" i="6"/>
  <c r="AI1921" i="6"/>
  <c r="AK1920" i="6"/>
  <c r="AI1920" i="6"/>
  <c r="AK1919" i="6"/>
  <c r="AI1919" i="6"/>
  <c r="AK1918" i="6"/>
  <c r="AI1918" i="6"/>
  <c r="AK1917" i="6"/>
  <c r="AI1917" i="6"/>
  <c r="AK1916" i="6"/>
  <c r="AI1916" i="6"/>
  <c r="AK1915" i="6"/>
  <c r="AI1915" i="6"/>
  <c r="AK1914" i="6"/>
  <c r="AI1914" i="6"/>
  <c r="AK1913" i="6"/>
  <c r="AI1913" i="6"/>
  <c r="AK1912" i="6"/>
  <c r="AI1912" i="6"/>
  <c r="AK1911" i="6"/>
  <c r="AI1911" i="6"/>
  <c r="AK1910" i="6"/>
  <c r="AI1910" i="6"/>
  <c r="AK1909" i="6"/>
  <c r="AI1909" i="6"/>
  <c r="AK1908" i="6"/>
  <c r="AI1908" i="6"/>
  <c r="AK1907" i="6"/>
  <c r="AI1907" i="6"/>
  <c r="AK1906" i="6"/>
  <c r="AI1906" i="6"/>
  <c r="AK1905" i="6"/>
  <c r="AI1905" i="6"/>
  <c r="AK1904" i="6"/>
  <c r="AI1904" i="6"/>
  <c r="AK1903" i="6"/>
  <c r="AI1903" i="6"/>
  <c r="AK1902" i="6"/>
  <c r="AI1902" i="6"/>
  <c r="AK1901" i="6"/>
  <c r="AI1901" i="6"/>
  <c r="AK1900" i="6"/>
  <c r="AI1900" i="6"/>
  <c r="AK1899" i="6"/>
  <c r="AI1899" i="6"/>
  <c r="AK1898" i="6"/>
  <c r="AI1898" i="6"/>
  <c r="AK1897" i="6"/>
  <c r="AI1897" i="6"/>
  <c r="AK1896" i="6"/>
  <c r="AI1896" i="6"/>
  <c r="AK1895" i="6"/>
  <c r="AI1895" i="6"/>
  <c r="AK1894" i="6"/>
  <c r="AI1894" i="6"/>
  <c r="AK1893" i="6"/>
  <c r="AI1893" i="6"/>
  <c r="AK1892" i="6"/>
  <c r="AI1892" i="6"/>
  <c r="AK1891" i="6"/>
  <c r="AI1891" i="6"/>
  <c r="AK1890" i="6"/>
  <c r="AI1890" i="6"/>
  <c r="AK1889" i="6"/>
  <c r="AI1889" i="6"/>
  <c r="AK1888" i="6"/>
  <c r="AI1888" i="6"/>
  <c r="AK1887" i="6"/>
  <c r="AI1887" i="6"/>
  <c r="AK1886" i="6"/>
  <c r="AI1886" i="6"/>
  <c r="AK1885" i="6"/>
  <c r="AI1885" i="6"/>
  <c r="AK1884" i="6"/>
  <c r="AI1884" i="6"/>
  <c r="AK1883" i="6"/>
  <c r="AI1883" i="6"/>
  <c r="AK1882" i="6"/>
  <c r="AI1882" i="6"/>
  <c r="AK1881" i="6"/>
  <c r="AI1881" i="6"/>
  <c r="AK1880" i="6"/>
  <c r="AI1880" i="6"/>
  <c r="AK1879" i="6"/>
  <c r="AI1879" i="6"/>
  <c r="AK1878" i="6"/>
  <c r="AI1878" i="6"/>
  <c r="AK1877" i="6"/>
  <c r="AI1877" i="6"/>
  <c r="AK1876" i="6"/>
  <c r="AI1876" i="6"/>
  <c r="AK1875" i="6"/>
  <c r="AI1875" i="6"/>
  <c r="AK1874" i="6"/>
  <c r="AI1874" i="6"/>
  <c r="AK1873" i="6"/>
  <c r="AI1873" i="6"/>
  <c r="AK1872" i="6"/>
  <c r="AI1872" i="6"/>
  <c r="AK1871" i="6"/>
  <c r="AI1871" i="6"/>
  <c r="AK1870" i="6"/>
  <c r="AI1870" i="6"/>
  <c r="AK1869" i="6"/>
  <c r="AI1869" i="6"/>
  <c r="AK1868" i="6"/>
  <c r="AI1868" i="6"/>
  <c r="AK1867" i="6"/>
  <c r="AI1867" i="6"/>
  <c r="AK1866" i="6"/>
  <c r="AI1866" i="6"/>
  <c r="AK1865" i="6"/>
  <c r="AI1865" i="6"/>
  <c r="AK1864" i="6"/>
  <c r="AI1864" i="6"/>
  <c r="AK1863" i="6"/>
  <c r="AI1863" i="6"/>
  <c r="AK1862" i="6"/>
  <c r="AI1862" i="6"/>
  <c r="AK1861" i="6"/>
  <c r="AI1861" i="6"/>
  <c r="AK1860" i="6"/>
  <c r="AI1860" i="6"/>
  <c r="AK1859" i="6"/>
  <c r="AI1859" i="6"/>
  <c r="AK1858" i="6"/>
  <c r="AI1858" i="6"/>
  <c r="AK1857" i="6"/>
  <c r="AI1857" i="6"/>
  <c r="AK1856" i="6"/>
  <c r="AI1856" i="6"/>
  <c r="AK1855" i="6"/>
  <c r="AI1855" i="6"/>
  <c r="AK1854" i="6"/>
  <c r="AI1854" i="6"/>
  <c r="AK1853" i="6"/>
  <c r="AI1853" i="6"/>
  <c r="AK1852" i="6"/>
  <c r="AI1852" i="6"/>
  <c r="AK1851" i="6"/>
  <c r="AI1851" i="6"/>
  <c r="AK1850" i="6"/>
  <c r="AI1850" i="6"/>
  <c r="AK1849" i="6"/>
  <c r="AI1849" i="6"/>
  <c r="AK1848" i="6"/>
  <c r="AI1848" i="6"/>
  <c r="AK1847" i="6"/>
  <c r="AI1847" i="6"/>
  <c r="AK1846" i="6"/>
  <c r="AI1846" i="6"/>
  <c r="AK1845" i="6"/>
  <c r="AI1845" i="6"/>
  <c r="AK1844" i="6"/>
  <c r="AI1844" i="6"/>
  <c r="AK1843" i="6"/>
  <c r="AI1843" i="6"/>
  <c r="AK1842" i="6"/>
  <c r="AI1842" i="6"/>
  <c r="AK1841" i="6"/>
  <c r="AI1841" i="6"/>
  <c r="AK1840" i="6"/>
  <c r="AI1840" i="6"/>
  <c r="AK1839" i="6"/>
  <c r="AI1839" i="6"/>
  <c r="AK1838" i="6"/>
  <c r="AI1838" i="6"/>
  <c r="AK1837" i="6"/>
  <c r="AI1837" i="6"/>
  <c r="AK1836" i="6"/>
  <c r="AI1836" i="6"/>
  <c r="AK1835" i="6"/>
  <c r="AI1835" i="6"/>
  <c r="AK1834" i="6"/>
  <c r="AI1834" i="6"/>
  <c r="AK1833" i="6"/>
  <c r="AI1833" i="6"/>
  <c r="AK1832" i="6"/>
  <c r="AI1832" i="6"/>
  <c r="AK1831" i="6"/>
  <c r="AI1831" i="6"/>
  <c r="AK1830" i="6"/>
  <c r="AI1830" i="6"/>
  <c r="AK1829" i="6"/>
  <c r="AI1829" i="6"/>
  <c r="AK1828" i="6"/>
  <c r="AI1828" i="6"/>
  <c r="AK1827" i="6"/>
  <c r="AI1827" i="6"/>
  <c r="AK1826" i="6"/>
  <c r="AI1826" i="6"/>
  <c r="AK1825" i="6"/>
  <c r="AI1825" i="6"/>
  <c r="AK1824" i="6"/>
  <c r="AI1824" i="6"/>
  <c r="AK1823" i="6"/>
  <c r="AI1823" i="6"/>
  <c r="AK1822" i="6"/>
  <c r="AI1822" i="6"/>
  <c r="AK1821" i="6"/>
  <c r="AI1821" i="6"/>
  <c r="AK1820" i="6"/>
  <c r="AI1820" i="6"/>
  <c r="K100" i="6" a="1"/>
  <c r="K100" i="6" s="1"/>
  <c r="J100" i="6"/>
  <c r="C100" i="6"/>
  <c r="D100" i="6" s="1"/>
  <c r="AK1819" i="6"/>
  <c r="AI1819" i="6"/>
  <c r="AK1818" i="6"/>
  <c r="AI1818" i="6"/>
  <c r="AK1817" i="6"/>
  <c r="AI1817" i="6"/>
  <c r="AK1816" i="6"/>
  <c r="AI1816" i="6"/>
  <c r="AK1815" i="6"/>
  <c r="AI1815" i="6"/>
  <c r="AK1814" i="6"/>
  <c r="AI1814" i="6"/>
  <c r="AK1813" i="6"/>
  <c r="AI1813" i="6"/>
  <c r="AK1812" i="6"/>
  <c r="AI1812" i="6"/>
  <c r="AK1811" i="6"/>
  <c r="AI1811" i="6"/>
  <c r="AK1810" i="6"/>
  <c r="AI1810" i="6"/>
  <c r="AK1809" i="6"/>
  <c r="AI1809" i="6"/>
  <c r="AK1808" i="6"/>
  <c r="AI1808" i="6"/>
  <c r="AK1807" i="6"/>
  <c r="AI1807" i="6"/>
  <c r="AK1806" i="6"/>
  <c r="AI1806" i="6"/>
  <c r="AK1805" i="6"/>
  <c r="AI1805" i="6"/>
  <c r="AK1804" i="6"/>
  <c r="AI1804" i="6"/>
  <c r="AK1803" i="6"/>
  <c r="AI1803" i="6"/>
  <c r="AK1802" i="6"/>
  <c r="AI1802" i="6"/>
  <c r="AK1801" i="6"/>
  <c r="AI1801" i="6"/>
  <c r="AK1800" i="6"/>
  <c r="AI1800" i="6"/>
  <c r="AK1799" i="6"/>
  <c r="AI1799" i="6"/>
  <c r="K77" i="6" a="1"/>
  <c r="K77" i="6" s="1"/>
  <c r="J77" i="6"/>
  <c r="C77" i="6"/>
  <c r="D77" i="6" s="1"/>
  <c r="AK1798" i="6"/>
  <c r="AI1798" i="6"/>
  <c r="K44" i="6" a="1"/>
  <c r="K44" i="6" s="1"/>
  <c r="J44" i="6"/>
  <c r="C44" i="6"/>
  <c r="D44" i="6" s="1"/>
  <c r="AK1797" i="6"/>
  <c r="AI1797" i="6"/>
  <c r="K169" i="6" a="1"/>
  <c r="K169" i="6" s="1"/>
  <c r="J169" i="6"/>
  <c r="C169" i="6"/>
  <c r="D169" i="6" s="1"/>
  <c r="AK1796" i="6"/>
  <c r="AI1796" i="6"/>
  <c r="K292" i="6" a="1"/>
  <c r="K292" i="6" s="1"/>
  <c r="J292" i="6"/>
  <c r="C292" i="6"/>
  <c r="D292" i="6" s="1"/>
  <c r="AK1795" i="6"/>
  <c r="AI1795" i="6"/>
  <c r="K47" i="6" a="1"/>
  <c r="K47" i="6" s="1"/>
  <c r="J47" i="6"/>
  <c r="C47" i="6"/>
  <c r="D47" i="6" s="1"/>
  <c r="AK1794" i="6"/>
  <c r="AI1794" i="6"/>
  <c r="K92" i="6" a="1"/>
  <c r="K92" i="6" s="1"/>
  <c r="J92" i="6"/>
  <c r="C92" i="6"/>
  <c r="D92" i="6" s="1"/>
  <c r="AK1793" i="6"/>
  <c r="AI1793" i="6"/>
  <c r="AK1792" i="6"/>
  <c r="AI1792" i="6"/>
  <c r="K318" i="6" a="1"/>
  <c r="K318" i="6" s="1"/>
  <c r="J318" i="6"/>
  <c r="C318" i="6"/>
  <c r="D318" i="6" s="1"/>
  <c r="AK1791" i="6"/>
  <c r="AI1791" i="6"/>
  <c r="K157" i="6" a="1"/>
  <c r="K157" i="6" s="1"/>
  <c r="J157" i="6"/>
  <c r="C157" i="6"/>
  <c r="D157" i="6" s="1"/>
  <c r="AK1790" i="6"/>
  <c r="AI1790" i="6"/>
  <c r="AK1789" i="6"/>
  <c r="AI1789" i="6"/>
  <c r="AK1788" i="6"/>
  <c r="AI1788" i="6"/>
  <c r="AK1787" i="6"/>
  <c r="AI1787" i="6"/>
  <c r="AK1786" i="6"/>
  <c r="AI1786" i="6"/>
  <c r="AK1785" i="6"/>
  <c r="AI1785" i="6"/>
  <c r="AK1784" i="6"/>
  <c r="AI1784" i="6"/>
  <c r="AK1783" i="6"/>
  <c r="AI1783" i="6"/>
  <c r="AK1782" i="6"/>
  <c r="AI1782" i="6"/>
  <c r="AK1781" i="6"/>
  <c r="AI1781" i="6"/>
  <c r="AK1780" i="6"/>
  <c r="AI1780" i="6"/>
  <c r="AK1779" i="6"/>
  <c r="AI1779" i="6"/>
  <c r="AK1778" i="6"/>
  <c r="AI1778" i="6"/>
  <c r="AK1777" i="6"/>
  <c r="AI1777" i="6"/>
  <c r="AK1776" i="6"/>
  <c r="AI1776" i="6"/>
  <c r="AK1775" i="6"/>
  <c r="AI1775" i="6"/>
  <c r="K155" i="6" a="1"/>
  <c r="K155" i="6" s="1"/>
  <c r="J155" i="6"/>
  <c r="C155" i="6"/>
  <c r="D155" i="6" s="1"/>
  <c r="AK1774" i="6"/>
  <c r="AI1774" i="6"/>
  <c r="AK1773" i="6"/>
  <c r="AI1773" i="6"/>
  <c r="AK1772" i="6"/>
  <c r="AI1772" i="6"/>
  <c r="AK1771" i="6"/>
  <c r="AI1771" i="6"/>
  <c r="AK1770" i="6"/>
  <c r="AI1770" i="6"/>
  <c r="AK1769" i="6"/>
  <c r="AI1769" i="6"/>
  <c r="AK1768" i="6"/>
  <c r="AI1768" i="6"/>
  <c r="AK1767" i="6"/>
  <c r="AI1767" i="6"/>
  <c r="AK1766" i="6"/>
  <c r="AI1766" i="6"/>
  <c r="AK1765" i="6"/>
  <c r="AI1765" i="6"/>
  <c r="AK1764" i="6"/>
  <c r="AI1764" i="6"/>
  <c r="AK1763" i="6"/>
  <c r="AI1763" i="6"/>
  <c r="AK1762" i="6"/>
  <c r="AI1762" i="6"/>
  <c r="AK1761" i="6"/>
  <c r="AI1761" i="6"/>
  <c r="AK1760" i="6"/>
  <c r="AI1760" i="6"/>
  <c r="AK1759" i="6"/>
  <c r="AI1759" i="6"/>
  <c r="AK1758" i="6"/>
  <c r="AI1758" i="6"/>
  <c r="AK1757" i="6"/>
  <c r="AI1757" i="6"/>
  <c r="AK1756" i="6"/>
  <c r="AI1756" i="6"/>
  <c r="AK1755" i="6"/>
  <c r="AI1755" i="6"/>
  <c r="AK1754" i="6"/>
  <c r="AI1754" i="6"/>
  <c r="AK1753" i="6"/>
  <c r="AI1753" i="6"/>
  <c r="AK1752" i="6"/>
  <c r="AI1752" i="6"/>
  <c r="AK1751" i="6"/>
  <c r="AI1751" i="6"/>
  <c r="AK1750" i="6"/>
  <c r="AI1750" i="6"/>
  <c r="AK1749" i="6"/>
  <c r="AI1749" i="6"/>
  <c r="AK1748" i="6"/>
  <c r="AI1748" i="6"/>
  <c r="AK1747" i="6"/>
  <c r="AI1747" i="6"/>
  <c r="AK1746" i="6"/>
  <c r="AI1746" i="6"/>
  <c r="AK1745" i="6"/>
  <c r="AI1745" i="6"/>
  <c r="AK1744" i="6"/>
  <c r="AI1744" i="6"/>
  <c r="AK1743" i="6"/>
  <c r="AI1743" i="6"/>
  <c r="AK1742" i="6"/>
  <c r="AI1742" i="6"/>
  <c r="AK1741" i="6"/>
  <c r="AI1741" i="6"/>
  <c r="AK1740" i="6"/>
  <c r="AI1740" i="6"/>
  <c r="AK1739" i="6"/>
  <c r="AI1739" i="6"/>
  <c r="AK1738" i="6"/>
  <c r="AI1738" i="6"/>
  <c r="AK1737" i="6"/>
  <c r="AI1737" i="6"/>
  <c r="K146" i="6" a="1"/>
  <c r="K146" i="6" s="1"/>
  <c r="J146" i="6"/>
  <c r="C146" i="6"/>
  <c r="D146" i="6" s="1"/>
  <c r="AK1736" i="6"/>
  <c r="AI1736" i="6"/>
  <c r="K114" i="6" a="1"/>
  <c r="K114" i="6" s="1"/>
  <c r="J114" i="6"/>
  <c r="C114" i="6"/>
  <c r="D114" i="6" s="1"/>
  <c r="AK1735" i="6"/>
  <c r="AI1735" i="6"/>
  <c r="AK1734" i="6"/>
  <c r="AI1734" i="6"/>
  <c r="AK1733" i="6"/>
  <c r="AI1733" i="6"/>
  <c r="AK1732" i="6"/>
  <c r="AI1732" i="6"/>
  <c r="AK1731" i="6"/>
  <c r="AI1731" i="6"/>
  <c r="AK1730" i="6"/>
  <c r="AI1730" i="6"/>
  <c r="AK1729" i="6"/>
  <c r="AI1729" i="6"/>
  <c r="AK1728" i="6"/>
  <c r="AI1728" i="6"/>
  <c r="AK1727" i="6"/>
  <c r="AI1727" i="6"/>
  <c r="AK1726" i="6"/>
  <c r="AI1726" i="6"/>
  <c r="AK1725" i="6"/>
  <c r="AI1725" i="6"/>
  <c r="AK1724" i="6"/>
  <c r="AI1724" i="6"/>
  <c r="AK1723" i="6"/>
  <c r="AI1723" i="6"/>
  <c r="AK1722" i="6"/>
  <c r="AI1722" i="6"/>
  <c r="AK1721" i="6"/>
  <c r="AI1721" i="6"/>
  <c r="AK1720" i="6"/>
  <c r="AI1720" i="6"/>
  <c r="AK1719" i="6"/>
  <c r="AI1719" i="6"/>
  <c r="AK1718" i="6"/>
  <c r="AI1718" i="6"/>
  <c r="AK1717" i="6"/>
  <c r="AI1717" i="6"/>
  <c r="AK1716" i="6"/>
  <c r="AI1716" i="6"/>
  <c r="AK1715" i="6"/>
  <c r="AI1715" i="6"/>
  <c r="AK1714" i="6"/>
  <c r="AI1714" i="6"/>
  <c r="AK1713" i="6"/>
  <c r="AI1713" i="6"/>
  <c r="AK1712" i="6"/>
  <c r="AI1712" i="6"/>
  <c r="AK1711" i="6"/>
  <c r="AI1711" i="6"/>
  <c r="AK1710" i="6"/>
  <c r="AI1710" i="6"/>
  <c r="AK1709" i="6"/>
  <c r="AI1709" i="6"/>
  <c r="AK1708" i="6"/>
  <c r="AI1708" i="6"/>
  <c r="AK1707" i="6"/>
  <c r="AI1707" i="6"/>
  <c r="AK1706" i="6"/>
  <c r="AI1706" i="6"/>
  <c r="AK1705" i="6"/>
  <c r="AI1705" i="6"/>
  <c r="AK1704" i="6"/>
  <c r="AI1704" i="6"/>
  <c r="AK1703" i="6"/>
  <c r="AI1703" i="6"/>
  <c r="AK1702" i="6"/>
  <c r="AI1702" i="6"/>
  <c r="AK1701" i="6"/>
  <c r="AI1701" i="6"/>
  <c r="AK1700" i="6"/>
  <c r="AI1700" i="6"/>
  <c r="AK1699" i="6"/>
  <c r="AI1699" i="6"/>
  <c r="AK1698" i="6"/>
  <c r="AI1698" i="6"/>
  <c r="AK1697" i="6"/>
  <c r="AI1697" i="6"/>
  <c r="K150" i="6" a="1"/>
  <c r="K150" i="6" s="1"/>
  <c r="J150" i="6"/>
  <c r="C150" i="6"/>
  <c r="D150" i="6" s="1"/>
  <c r="AK1696" i="6"/>
  <c r="AI1696" i="6"/>
  <c r="AK1695" i="6"/>
  <c r="AI1695" i="6"/>
  <c r="AK1694" i="6"/>
  <c r="AI1694" i="6"/>
  <c r="AK1693" i="6"/>
  <c r="AI1693" i="6"/>
  <c r="AK1692" i="6"/>
  <c r="AI1692" i="6"/>
  <c r="AK1691" i="6"/>
  <c r="AI1691" i="6"/>
  <c r="AK1690" i="6"/>
  <c r="AI1690" i="6"/>
  <c r="AK1689" i="6"/>
  <c r="AI1689" i="6"/>
  <c r="AK1688" i="6"/>
  <c r="AI1688" i="6"/>
  <c r="AK1687" i="6"/>
  <c r="AI1687" i="6"/>
  <c r="AK1686" i="6"/>
  <c r="AI1686" i="6"/>
  <c r="AK1685" i="6"/>
  <c r="AI1685" i="6"/>
  <c r="AK1684" i="6"/>
  <c r="AI1684" i="6"/>
  <c r="AK1683" i="6"/>
  <c r="AI1683" i="6"/>
  <c r="AK1682" i="6"/>
  <c r="AI1682" i="6"/>
  <c r="AK1681" i="6"/>
  <c r="AI1681" i="6"/>
  <c r="AK1680" i="6"/>
  <c r="AI1680" i="6"/>
  <c r="AK1679" i="6"/>
  <c r="AI1679" i="6"/>
  <c r="AK1678" i="6"/>
  <c r="AI1678" i="6"/>
  <c r="AK1677" i="6"/>
  <c r="AI1677" i="6"/>
  <c r="AK1676" i="6"/>
  <c r="AI1676" i="6"/>
  <c r="AK1675" i="6"/>
  <c r="AI1675" i="6"/>
  <c r="AK1674" i="6"/>
  <c r="AI1674" i="6"/>
  <c r="AK1673" i="6"/>
  <c r="AI1673" i="6"/>
  <c r="AK1672" i="6"/>
  <c r="AI1672" i="6"/>
  <c r="AK1671" i="6"/>
  <c r="AI1671" i="6"/>
  <c r="AK1670" i="6"/>
  <c r="AI1670" i="6"/>
  <c r="AK1669" i="6"/>
  <c r="AI1669" i="6"/>
  <c r="AK1668" i="6"/>
  <c r="AI1668" i="6"/>
  <c r="AK1667" i="6"/>
  <c r="AI1667" i="6"/>
  <c r="AK1666" i="6"/>
  <c r="AI1666" i="6"/>
  <c r="AK1665" i="6"/>
  <c r="AI1665" i="6"/>
  <c r="AK1664" i="6"/>
  <c r="AI1664" i="6"/>
  <c r="AK1663" i="6"/>
  <c r="AI1663" i="6"/>
  <c r="AK1662" i="6"/>
  <c r="AI1662" i="6"/>
  <c r="AK1661" i="6"/>
  <c r="AI1661" i="6"/>
  <c r="AK1660" i="6"/>
  <c r="AI1660" i="6"/>
  <c r="AK1659" i="6"/>
  <c r="AI1659" i="6"/>
  <c r="AK1658" i="6"/>
  <c r="AI1658" i="6"/>
  <c r="AK1657" i="6"/>
  <c r="AI1657" i="6"/>
  <c r="AK1656" i="6"/>
  <c r="AI1656" i="6"/>
  <c r="AK1655" i="6"/>
  <c r="AI1655" i="6"/>
  <c r="AK1654" i="6"/>
  <c r="AI1654" i="6"/>
  <c r="AK1653" i="6"/>
  <c r="AI1653" i="6"/>
  <c r="AK1652" i="6"/>
  <c r="AI1652" i="6"/>
  <c r="AK1651" i="6"/>
  <c r="AI1651" i="6"/>
  <c r="AK1650" i="6"/>
  <c r="AI1650" i="6"/>
  <c r="AK1649" i="6"/>
  <c r="AI1649" i="6"/>
  <c r="AK1648" i="6"/>
  <c r="AI1648" i="6"/>
  <c r="AK1647" i="6"/>
  <c r="AI1647" i="6"/>
  <c r="AK1646" i="6"/>
  <c r="AI1646" i="6"/>
  <c r="AK1645" i="6"/>
  <c r="AI1645" i="6"/>
  <c r="AK1644" i="6"/>
  <c r="AI1644" i="6"/>
  <c r="AK1643" i="6"/>
  <c r="AI1643" i="6"/>
  <c r="AK1642" i="6"/>
  <c r="AI1642" i="6"/>
  <c r="AK1641" i="6"/>
  <c r="AI1641" i="6"/>
  <c r="AK1640" i="6"/>
  <c r="AI1640" i="6"/>
  <c r="AK1639" i="6"/>
  <c r="AI1639" i="6"/>
  <c r="AK1638" i="6"/>
  <c r="AI1638" i="6"/>
  <c r="AK1637" i="6"/>
  <c r="AI1637" i="6"/>
  <c r="AK1636" i="6"/>
  <c r="AI1636" i="6"/>
  <c r="AK1635" i="6"/>
  <c r="AI1635" i="6"/>
  <c r="AK1634" i="6"/>
  <c r="AI1634" i="6"/>
  <c r="AK1633" i="6"/>
  <c r="AI1633" i="6"/>
  <c r="AK1632" i="6"/>
  <c r="AI1632" i="6"/>
  <c r="AK1631" i="6"/>
  <c r="AI1631" i="6"/>
  <c r="AK1630" i="6"/>
  <c r="AI1630" i="6"/>
  <c r="AK1629" i="6"/>
  <c r="AI1629" i="6"/>
  <c r="AK1628" i="6"/>
  <c r="AI1628" i="6"/>
  <c r="AK1627" i="6"/>
  <c r="AI1627" i="6"/>
  <c r="AK1626" i="6"/>
  <c r="AI1626" i="6"/>
  <c r="AK1625" i="6"/>
  <c r="AI1625" i="6"/>
  <c r="AK1624" i="6"/>
  <c r="AI1624" i="6"/>
  <c r="AK1623" i="6"/>
  <c r="AI1623" i="6"/>
  <c r="AK1622" i="6"/>
  <c r="AI1622" i="6"/>
  <c r="AK1621" i="6"/>
  <c r="AI1621" i="6"/>
  <c r="AK1620" i="6"/>
  <c r="AI1620" i="6"/>
  <c r="AK1619" i="6"/>
  <c r="AI1619" i="6"/>
  <c r="AK1618" i="6"/>
  <c r="AI1618" i="6"/>
  <c r="AK1617" i="6"/>
  <c r="AI1617" i="6"/>
  <c r="AK1616" i="6"/>
  <c r="AI1616" i="6"/>
  <c r="AK1615" i="6"/>
  <c r="AI1615" i="6"/>
  <c r="AK1614" i="6"/>
  <c r="AI1614" i="6"/>
  <c r="AK1613" i="6"/>
  <c r="AI1613" i="6"/>
  <c r="AK1612" i="6"/>
  <c r="AI1612" i="6"/>
  <c r="AK1611" i="6"/>
  <c r="AI1611" i="6"/>
  <c r="AK1610" i="6"/>
  <c r="AI1610" i="6"/>
  <c r="AK1609" i="6"/>
  <c r="AI1609" i="6"/>
  <c r="AK1608" i="6"/>
  <c r="AI1608" i="6"/>
  <c r="AK1607" i="6"/>
  <c r="AI1607" i="6"/>
  <c r="AK1606" i="6"/>
  <c r="AI1606" i="6"/>
  <c r="AK1605" i="6"/>
  <c r="AI1605" i="6"/>
  <c r="AK1604" i="6"/>
  <c r="AI1604" i="6"/>
  <c r="AK1603" i="6"/>
  <c r="AI1603" i="6"/>
  <c r="AK1602" i="6"/>
  <c r="AI1602" i="6"/>
  <c r="AK1601" i="6"/>
  <c r="AI1601" i="6"/>
  <c r="AK1600" i="6"/>
  <c r="AI1600" i="6"/>
  <c r="AK1599" i="6"/>
  <c r="AI1599" i="6"/>
  <c r="AK1598" i="6"/>
  <c r="AI1598" i="6"/>
  <c r="AK1597" i="6"/>
  <c r="AI1597" i="6"/>
  <c r="AK1596" i="6"/>
  <c r="AI1596" i="6"/>
  <c r="AK1595" i="6"/>
  <c r="AI1595" i="6"/>
  <c r="K314" i="6" a="1"/>
  <c r="K314" i="6" s="1"/>
  <c r="J314" i="6"/>
  <c r="C314" i="6"/>
  <c r="D314" i="6" s="1"/>
  <c r="AK1594" i="6"/>
  <c r="AI1594" i="6"/>
  <c r="AK1593" i="6"/>
  <c r="AI1593" i="6"/>
  <c r="AK1592" i="6"/>
  <c r="AI1592" i="6"/>
  <c r="AK1591" i="6"/>
  <c r="AI1591" i="6"/>
  <c r="AK1590" i="6"/>
  <c r="AI1590" i="6"/>
  <c r="AK1589" i="6"/>
  <c r="AI1589" i="6"/>
  <c r="AK1588" i="6"/>
  <c r="AI1588" i="6"/>
  <c r="K30" i="6" a="1"/>
  <c r="K30" i="6" s="1"/>
  <c r="J30" i="6"/>
  <c r="C30" i="6"/>
  <c r="D30" i="6" s="1"/>
  <c r="AK1587" i="6"/>
  <c r="AI1587" i="6"/>
  <c r="AK1586" i="6"/>
  <c r="AI1586" i="6"/>
  <c r="AK1585" i="6"/>
  <c r="AI1585" i="6"/>
  <c r="AK1584" i="6"/>
  <c r="AI1584" i="6"/>
  <c r="AK1583" i="6"/>
  <c r="AI1583" i="6"/>
  <c r="K162" i="6" a="1"/>
  <c r="K162" i="6" s="1"/>
  <c r="J162" i="6"/>
  <c r="C162" i="6"/>
  <c r="D162" i="6" s="1"/>
  <c r="AK1582" i="6"/>
  <c r="AI1582" i="6"/>
  <c r="AK1581" i="6"/>
  <c r="AI1581" i="6"/>
  <c r="AK1580" i="6"/>
  <c r="AI1580" i="6"/>
  <c r="AK1579" i="6"/>
  <c r="AI1579" i="6"/>
  <c r="AK1578" i="6"/>
  <c r="AI1578" i="6"/>
  <c r="AK1577" i="6"/>
  <c r="AI1577" i="6"/>
  <c r="AK1576" i="6"/>
  <c r="AI1576" i="6"/>
  <c r="AK1575" i="6"/>
  <c r="AI1575" i="6"/>
  <c r="AK1574" i="6"/>
  <c r="AI1574" i="6"/>
  <c r="AK1573" i="6"/>
  <c r="AI1573" i="6"/>
  <c r="AK1572" i="6"/>
  <c r="AI1572" i="6"/>
  <c r="AK1571" i="6"/>
  <c r="AI1571" i="6"/>
  <c r="AK1570" i="6"/>
  <c r="AI1570" i="6"/>
  <c r="AK1569" i="6"/>
  <c r="AI1569" i="6"/>
  <c r="AK1568" i="6"/>
  <c r="AI1568" i="6"/>
  <c r="AK1567" i="6"/>
  <c r="AI1567" i="6"/>
  <c r="AK1566" i="6"/>
  <c r="AI1566" i="6"/>
  <c r="AK1565" i="6"/>
  <c r="AI1565" i="6"/>
  <c r="AK1564" i="6"/>
  <c r="AI1564" i="6"/>
  <c r="AK1563" i="6"/>
  <c r="AI1563" i="6"/>
  <c r="AK1562" i="6"/>
  <c r="AI1562" i="6"/>
  <c r="AK1561" i="6"/>
  <c r="AI1561" i="6"/>
  <c r="AK1560" i="6"/>
  <c r="AI1560" i="6"/>
  <c r="AK1559" i="6"/>
  <c r="AI1559" i="6"/>
  <c r="AK1558" i="6"/>
  <c r="AI1558" i="6"/>
  <c r="AK1557" i="6"/>
  <c r="AI1557" i="6"/>
  <c r="AK1556" i="6"/>
  <c r="AI1556" i="6"/>
  <c r="AK1555" i="6"/>
  <c r="AI1555" i="6"/>
  <c r="AK1554" i="6"/>
  <c r="AI1554" i="6"/>
  <c r="AK1553" i="6"/>
  <c r="AI1553" i="6"/>
  <c r="AK1552" i="6"/>
  <c r="AI1552" i="6"/>
  <c r="AK1551" i="6"/>
  <c r="AI1551" i="6"/>
  <c r="AK1550" i="6"/>
  <c r="AI1550" i="6"/>
  <c r="AK1549" i="6"/>
  <c r="AI1549" i="6"/>
  <c r="AK1548" i="6"/>
  <c r="AI1548" i="6"/>
  <c r="AK1547" i="6"/>
  <c r="AI1547" i="6"/>
  <c r="AK1546" i="6"/>
  <c r="AI1546" i="6"/>
  <c r="AK1545" i="6"/>
  <c r="AI1545" i="6"/>
  <c r="AK1544" i="6"/>
  <c r="AI1544" i="6"/>
  <c r="AK1543" i="6"/>
  <c r="AI1543" i="6"/>
  <c r="AK1542" i="6"/>
  <c r="AI1542" i="6"/>
  <c r="AK1541" i="6"/>
  <c r="AI1541" i="6"/>
  <c r="K319" i="6" a="1"/>
  <c r="K319" i="6" s="1"/>
  <c r="J319" i="6"/>
  <c r="C319" i="6"/>
  <c r="D319" i="6" s="1"/>
  <c r="AK1540" i="6"/>
  <c r="AI1540" i="6"/>
  <c r="K45" i="6" a="1"/>
  <c r="K45" i="6" s="1"/>
  <c r="J45" i="6"/>
  <c r="C45" i="6"/>
  <c r="D45" i="6" s="1"/>
  <c r="AK1539" i="6"/>
  <c r="AI1539" i="6"/>
  <c r="AK1538" i="6"/>
  <c r="AI1538" i="6"/>
  <c r="AK1537" i="6"/>
  <c r="AI1537" i="6"/>
  <c r="AK1536" i="6"/>
  <c r="AI1536" i="6"/>
  <c r="AK1535" i="6"/>
  <c r="AI1535" i="6"/>
  <c r="AK1534" i="6"/>
  <c r="AI1534" i="6"/>
  <c r="AK1533" i="6"/>
  <c r="AI1533" i="6"/>
  <c r="AK1532" i="6"/>
  <c r="AI1532" i="6"/>
  <c r="AK1531" i="6"/>
  <c r="AI1531" i="6"/>
  <c r="K10" i="6" a="1"/>
  <c r="K10" i="6" s="1"/>
  <c r="J10" i="6"/>
  <c r="C10" i="6"/>
  <c r="D10" i="6" s="1"/>
  <c r="AK1530" i="6"/>
  <c r="AI1530" i="6"/>
  <c r="AK1529" i="6"/>
  <c r="AI1529" i="6"/>
  <c r="AK1528" i="6"/>
  <c r="AI1528" i="6"/>
  <c r="AK1527" i="6"/>
  <c r="AI1527" i="6"/>
  <c r="AK1526" i="6"/>
  <c r="AI1526" i="6"/>
  <c r="AK1525" i="6"/>
  <c r="AI1525" i="6"/>
  <c r="AK1524" i="6"/>
  <c r="AI1524" i="6"/>
  <c r="AK1523" i="6"/>
  <c r="AI1523" i="6"/>
  <c r="K367" i="6" a="1"/>
  <c r="K367" i="6" s="1"/>
  <c r="J367" i="6"/>
  <c r="C367" i="6"/>
  <c r="D367" i="6" s="1"/>
  <c r="AK1522" i="6"/>
  <c r="AI1522" i="6"/>
  <c r="AK1521" i="6"/>
  <c r="AI1521" i="6"/>
  <c r="AK1520" i="6"/>
  <c r="AI1520" i="6"/>
  <c r="AK1519" i="6"/>
  <c r="AI1519" i="6"/>
  <c r="AK1518" i="6"/>
  <c r="AI1518" i="6"/>
  <c r="AK1517" i="6"/>
  <c r="AI1517" i="6"/>
  <c r="AK1516" i="6"/>
  <c r="AI1516" i="6"/>
  <c r="AK1515" i="6"/>
  <c r="AI1515" i="6"/>
  <c r="AK1514" i="6"/>
  <c r="AI1514" i="6"/>
  <c r="AK1513" i="6"/>
  <c r="AI1513" i="6"/>
  <c r="AK1512" i="6"/>
  <c r="AI1512" i="6"/>
  <c r="AK1511" i="6"/>
  <c r="AI1511" i="6"/>
  <c r="AK1510" i="6"/>
  <c r="AI1510" i="6"/>
  <c r="AK1509" i="6"/>
  <c r="AI1509" i="6"/>
  <c r="AK1508" i="6"/>
  <c r="AI1508" i="6"/>
  <c r="AK1507" i="6"/>
  <c r="AI1507" i="6"/>
  <c r="AK1506" i="6"/>
  <c r="AI1506" i="6"/>
  <c r="AK1505" i="6"/>
  <c r="AI1505" i="6"/>
  <c r="AK1504" i="6"/>
  <c r="AI1504" i="6"/>
  <c r="AK1503" i="6"/>
  <c r="AI1503" i="6"/>
  <c r="AK1502" i="6"/>
  <c r="AI1502" i="6"/>
  <c r="AK1501" i="6"/>
  <c r="AI1501" i="6"/>
  <c r="AK1500" i="6"/>
  <c r="AI1500" i="6"/>
  <c r="AK1499" i="6"/>
  <c r="AI1499" i="6"/>
  <c r="AK1498" i="6"/>
  <c r="AI1498" i="6"/>
  <c r="AK1497" i="6"/>
  <c r="AI1497" i="6"/>
  <c r="AK1496" i="6"/>
  <c r="AI1496" i="6"/>
  <c r="AK1495" i="6"/>
  <c r="AI1495" i="6"/>
  <c r="AK1494" i="6"/>
  <c r="AI1494" i="6"/>
  <c r="AK1493" i="6"/>
  <c r="AI1493" i="6"/>
  <c r="AK1492" i="6"/>
  <c r="AI1492" i="6"/>
  <c r="AK1491" i="6"/>
  <c r="AI1491" i="6"/>
  <c r="AK1490" i="6"/>
  <c r="AI1490" i="6"/>
  <c r="AK1489" i="6"/>
  <c r="AI1489" i="6"/>
  <c r="AK1488" i="6"/>
  <c r="AI1488" i="6"/>
  <c r="AK1487" i="6"/>
  <c r="AI1487" i="6"/>
  <c r="AK1486" i="6"/>
  <c r="AI1486" i="6"/>
  <c r="AK1485" i="6"/>
  <c r="AI1485" i="6"/>
  <c r="AK1484" i="6"/>
  <c r="AI1484" i="6"/>
  <c r="AK1483" i="6"/>
  <c r="AI1483" i="6"/>
  <c r="AK1482" i="6"/>
  <c r="AI1482" i="6"/>
  <c r="AK1481" i="6"/>
  <c r="AI1481" i="6"/>
  <c r="AK1480" i="6"/>
  <c r="AI1480" i="6"/>
  <c r="AK1479" i="6"/>
  <c r="AI1479" i="6"/>
  <c r="AK1478" i="6"/>
  <c r="AI1478" i="6"/>
  <c r="AK1477" i="6"/>
  <c r="AI1477" i="6"/>
  <c r="AK1476" i="6"/>
  <c r="AI1476" i="6"/>
  <c r="AK1475" i="6"/>
  <c r="AI1475" i="6"/>
  <c r="AK1474" i="6"/>
  <c r="AI1474" i="6"/>
  <c r="AK1473" i="6"/>
  <c r="AI1473" i="6"/>
  <c r="AK1472" i="6"/>
  <c r="AI1472" i="6"/>
  <c r="AK1471" i="6"/>
  <c r="AI1471" i="6"/>
  <c r="AK1470" i="6"/>
  <c r="AI1470" i="6"/>
  <c r="AK1469" i="6"/>
  <c r="AI1469" i="6"/>
  <c r="AK1468" i="6"/>
  <c r="AI1468" i="6"/>
  <c r="AK1467" i="6"/>
  <c r="AI1467" i="6"/>
  <c r="AK1466" i="6"/>
  <c r="AI1466" i="6"/>
  <c r="AK1465" i="6"/>
  <c r="AI1465" i="6"/>
  <c r="AK1464" i="6"/>
  <c r="AI1464" i="6"/>
  <c r="AK1463" i="6"/>
  <c r="AI1463" i="6"/>
  <c r="AK1462" i="6"/>
  <c r="AI1462" i="6"/>
  <c r="AK1461" i="6"/>
  <c r="AI1461" i="6"/>
  <c r="AK1460" i="6"/>
  <c r="AI1460" i="6"/>
  <c r="AK1459" i="6"/>
  <c r="AI1459" i="6"/>
  <c r="AK1458" i="6"/>
  <c r="AI1458" i="6"/>
  <c r="AK1457" i="6"/>
  <c r="AI1457" i="6"/>
  <c r="AK1456" i="6"/>
  <c r="AI1456" i="6"/>
  <c r="AK1455" i="6"/>
  <c r="AI1455" i="6"/>
  <c r="AK1454" i="6"/>
  <c r="AI1454" i="6"/>
  <c r="AK1453" i="6"/>
  <c r="AI1453" i="6"/>
  <c r="AK1452" i="6"/>
  <c r="AI1452" i="6"/>
  <c r="AK1451" i="6"/>
  <c r="AI1451" i="6"/>
  <c r="AK1450" i="6"/>
  <c r="AI1450" i="6"/>
  <c r="AK1449" i="6"/>
  <c r="AI1449" i="6"/>
  <c r="AK1448" i="6"/>
  <c r="AI1448" i="6"/>
  <c r="AK1447" i="6"/>
  <c r="AI1447" i="6"/>
  <c r="AK1446" i="6"/>
  <c r="AI1446" i="6"/>
  <c r="AK1445" i="6"/>
  <c r="AI1445" i="6"/>
  <c r="AK1444" i="6"/>
  <c r="AI1444" i="6"/>
  <c r="AK1443" i="6"/>
  <c r="AI1443" i="6"/>
  <c r="AK1442" i="6"/>
  <c r="AI1442" i="6"/>
  <c r="AK1441" i="6"/>
  <c r="AI1441" i="6"/>
  <c r="AK1440" i="6"/>
  <c r="AI1440" i="6"/>
  <c r="AK1439" i="6"/>
  <c r="AI1439" i="6"/>
  <c r="AK1438" i="6"/>
  <c r="AI1438" i="6"/>
  <c r="AK1437" i="6"/>
  <c r="AI1437" i="6"/>
  <c r="AK1436" i="6"/>
  <c r="AI1436" i="6"/>
  <c r="AK1435" i="6"/>
  <c r="AI1435" i="6"/>
  <c r="AK1434" i="6"/>
  <c r="AI1434" i="6"/>
  <c r="AK1433" i="6"/>
  <c r="AI1433" i="6"/>
  <c r="AK1432" i="6"/>
  <c r="AI1432" i="6"/>
  <c r="AK1431" i="6"/>
  <c r="AI1431" i="6"/>
  <c r="AK1430" i="6"/>
  <c r="AI1430" i="6"/>
  <c r="AK1429" i="6"/>
  <c r="AI1429" i="6"/>
  <c r="AK1428" i="6"/>
  <c r="AI1428" i="6"/>
  <c r="AK1427" i="6"/>
  <c r="AI1427" i="6"/>
  <c r="AK1426" i="6"/>
  <c r="AI1426" i="6"/>
  <c r="AK1425" i="6"/>
  <c r="AI1425" i="6"/>
  <c r="AK1424" i="6"/>
  <c r="AI1424" i="6"/>
  <c r="AK1423" i="6"/>
  <c r="AI1423" i="6"/>
  <c r="AK1422" i="6"/>
  <c r="AI1422" i="6"/>
  <c r="AK1421" i="6"/>
  <c r="AI1421" i="6"/>
  <c r="AK1420" i="6"/>
  <c r="AI1420" i="6"/>
  <c r="AK1419" i="6"/>
  <c r="AI1419" i="6"/>
  <c r="AK1418" i="6"/>
  <c r="AI1418" i="6"/>
  <c r="AK1417" i="6"/>
  <c r="AI1417" i="6"/>
  <c r="AK1416" i="6"/>
  <c r="AI1416" i="6"/>
  <c r="AK1415" i="6"/>
  <c r="AI1415" i="6"/>
  <c r="AK1414" i="6"/>
  <c r="AI1414" i="6"/>
  <c r="AK1413" i="6"/>
  <c r="AI1413" i="6"/>
  <c r="AK1412" i="6"/>
  <c r="AI1412" i="6"/>
  <c r="AK1411" i="6"/>
  <c r="AI1411" i="6"/>
  <c r="AK1410" i="6"/>
  <c r="AI1410" i="6"/>
  <c r="AK1409" i="6"/>
  <c r="AI1409" i="6"/>
  <c r="AK1408" i="6"/>
  <c r="AI1408" i="6"/>
  <c r="AK1407" i="6"/>
  <c r="AI1407" i="6"/>
  <c r="AK1406" i="6"/>
  <c r="AI1406" i="6"/>
  <c r="AK1405" i="6"/>
  <c r="AI1405" i="6"/>
  <c r="AK1404" i="6"/>
  <c r="AI1404" i="6"/>
  <c r="AK1403" i="6"/>
  <c r="AI1403" i="6"/>
  <c r="AK1402" i="6"/>
  <c r="AI1402" i="6"/>
  <c r="AK1401" i="6"/>
  <c r="AI1401" i="6"/>
  <c r="AK1400" i="6"/>
  <c r="AI1400" i="6"/>
  <c r="AK1399" i="6"/>
  <c r="AI1399" i="6"/>
  <c r="K237" i="6" a="1"/>
  <c r="K237" i="6" s="1"/>
  <c r="J237" i="6"/>
  <c r="C237" i="6"/>
  <c r="D237" i="6" s="1"/>
  <c r="AK1398" i="6"/>
  <c r="AI1398" i="6"/>
  <c r="AK1397" i="6"/>
  <c r="AI1397" i="6"/>
  <c r="AK1396" i="6"/>
  <c r="AI1396" i="6"/>
  <c r="AK1395" i="6"/>
  <c r="AI1395" i="6"/>
  <c r="AK1394" i="6"/>
  <c r="AI1394" i="6"/>
  <c r="AK1393" i="6"/>
  <c r="AI1393" i="6"/>
  <c r="AK1392" i="6"/>
  <c r="AI1392" i="6"/>
  <c r="AK1391" i="6"/>
  <c r="AI1391" i="6"/>
  <c r="AK1390" i="6"/>
  <c r="AI1390" i="6"/>
  <c r="AK1389" i="6"/>
  <c r="AI1389" i="6"/>
  <c r="AK1388" i="6"/>
  <c r="AI1388" i="6"/>
  <c r="AK1387" i="6"/>
  <c r="AI1387" i="6"/>
  <c r="AK1386" i="6"/>
  <c r="AI1386" i="6"/>
  <c r="AK1385" i="6"/>
  <c r="AI1385" i="6"/>
  <c r="AK1384" i="6"/>
  <c r="AI1384" i="6"/>
  <c r="AK1383" i="6"/>
  <c r="AI1383" i="6"/>
  <c r="AK1382" i="6"/>
  <c r="AI1382" i="6"/>
  <c r="K53" i="6" a="1"/>
  <c r="K53" i="6" s="1"/>
  <c r="J53" i="6"/>
  <c r="C53" i="6"/>
  <c r="D53" i="6" s="1"/>
  <c r="AK1381" i="6"/>
  <c r="AI1381" i="6"/>
  <c r="AK1380" i="6"/>
  <c r="AI1380" i="6"/>
  <c r="K46" i="6" a="1"/>
  <c r="K46" i="6" s="1"/>
  <c r="J46" i="6"/>
  <c r="C46" i="6"/>
  <c r="D46" i="6" s="1"/>
  <c r="AK1379" i="6"/>
  <c r="AI1379" i="6"/>
  <c r="AK1378" i="6"/>
  <c r="AI1378" i="6"/>
  <c r="AK1377" i="6"/>
  <c r="AI1377" i="6"/>
  <c r="K86" i="6" a="1"/>
  <c r="K86" i="6" s="1"/>
  <c r="J86" i="6"/>
  <c r="C86" i="6"/>
  <c r="D86" i="6" s="1"/>
  <c r="AK1376" i="6"/>
  <c r="AI1376" i="6"/>
  <c r="AK1375" i="6"/>
  <c r="AI1375" i="6"/>
  <c r="AK1374" i="6"/>
  <c r="AI1374" i="6"/>
  <c r="AK1373" i="6"/>
  <c r="AI1373" i="6"/>
  <c r="AK1372" i="6"/>
  <c r="AI1372" i="6"/>
  <c r="AK1371" i="6"/>
  <c r="AI1371" i="6"/>
  <c r="AK1370" i="6"/>
  <c r="AI1370" i="6"/>
  <c r="AK1369" i="6"/>
  <c r="AI1369" i="6"/>
  <c r="AK1368" i="6"/>
  <c r="AI1368" i="6"/>
  <c r="AK1367" i="6"/>
  <c r="AI1367" i="6"/>
  <c r="AK1366" i="6"/>
  <c r="AI1366" i="6"/>
  <c r="AK1365" i="6"/>
  <c r="AI1365" i="6"/>
  <c r="AK1364" i="6"/>
  <c r="AI1364" i="6"/>
  <c r="AK1363" i="6"/>
  <c r="AI1363" i="6"/>
  <c r="AK1362" i="6"/>
  <c r="AI1362" i="6"/>
  <c r="AK1361" i="6"/>
  <c r="AI1361" i="6"/>
  <c r="AK1360" i="6"/>
  <c r="AI1360" i="6"/>
  <c r="K3" i="6" a="1"/>
  <c r="K3" i="6" s="1"/>
  <c r="J3" i="6"/>
  <c r="C3" i="6"/>
  <c r="D3" i="6" s="1"/>
  <c r="AK1359" i="6"/>
  <c r="AI1359" i="6"/>
  <c r="K317" i="6" a="1"/>
  <c r="K317" i="6" s="1"/>
  <c r="J317" i="6"/>
  <c r="C317" i="6"/>
  <c r="D317" i="6" s="1"/>
  <c r="AK1358" i="6"/>
  <c r="AI1358" i="6"/>
  <c r="AK1357" i="6"/>
  <c r="AI1357" i="6"/>
  <c r="AK1356" i="6"/>
  <c r="AI1356" i="6"/>
  <c r="AK1355" i="6"/>
  <c r="AI1355" i="6"/>
  <c r="AK1354" i="6"/>
  <c r="AI1354" i="6"/>
  <c r="AK1353" i="6"/>
  <c r="AI1353" i="6"/>
  <c r="AK1352" i="6"/>
  <c r="AI1352" i="6"/>
  <c r="AK1351" i="6"/>
  <c r="AI1351" i="6"/>
  <c r="K297" i="6" a="1"/>
  <c r="K297" i="6" s="1"/>
  <c r="J297" i="6"/>
  <c r="C297" i="6"/>
  <c r="D297" i="6" s="1"/>
  <c r="AK1350" i="6"/>
  <c r="AI1350" i="6"/>
  <c r="AK1349" i="6"/>
  <c r="AI1349" i="6"/>
  <c r="AK1348" i="6"/>
  <c r="AI1348" i="6"/>
  <c r="AK1347" i="6"/>
  <c r="AI1347" i="6"/>
  <c r="AK1346" i="6"/>
  <c r="AI1346" i="6"/>
  <c r="AK1345" i="6"/>
  <c r="AI1345" i="6"/>
  <c r="AK1344" i="6"/>
  <c r="AI1344" i="6"/>
  <c r="AK1343" i="6"/>
  <c r="AI1343" i="6"/>
  <c r="AK1342" i="6"/>
  <c r="AI1342" i="6"/>
  <c r="AK1341" i="6"/>
  <c r="AI1341" i="6"/>
  <c r="AK1340" i="6"/>
  <c r="AI1340" i="6"/>
  <c r="AK1339" i="6"/>
  <c r="AI1339" i="6"/>
  <c r="AK1338" i="6"/>
  <c r="AI1338" i="6"/>
  <c r="AK1337" i="6"/>
  <c r="AI1337" i="6"/>
  <c r="AK1336" i="6"/>
  <c r="AI1336" i="6"/>
  <c r="AK1335" i="6"/>
  <c r="AI1335" i="6"/>
  <c r="K13" i="6" a="1"/>
  <c r="K13" i="6" s="1"/>
  <c r="J13" i="6"/>
  <c r="C13" i="6"/>
  <c r="D13" i="6" s="1"/>
  <c r="AK1334" i="6"/>
  <c r="AI1334" i="6"/>
  <c r="AK1333" i="6"/>
  <c r="AI1333" i="6"/>
  <c r="K54" i="6" a="1"/>
  <c r="K54" i="6" s="1"/>
  <c r="J54" i="6"/>
  <c r="C54" i="6"/>
  <c r="D54" i="6" s="1"/>
  <c r="AK1332" i="6"/>
  <c r="AI1332" i="6"/>
  <c r="K23" i="6" a="1"/>
  <c r="K23" i="6" s="1"/>
  <c r="J23" i="6"/>
  <c r="C23" i="6"/>
  <c r="D23" i="6" s="1"/>
  <c r="AK1331" i="6"/>
  <c r="AI1331" i="6"/>
  <c r="K194" i="6" a="1"/>
  <c r="K194" i="6" s="1"/>
  <c r="J194" i="6"/>
  <c r="C194" i="6"/>
  <c r="D194" i="6" s="1"/>
  <c r="AK1330" i="6"/>
  <c r="AI1330" i="6"/>
  <c r="AK1329" i="6"/>
  <c r="AI1329" i="6"/>
  <c r="K382" i="6" a="1"/>
  <c r="K382" i="6" s="1"/>
  <c r="J382" i="6"/>
  <c r="C382" i="6"/>
  <c r="D382" i="6" s="1"/>
  <c r="AK1328" i="6"/>
  <c r="AI1328" i="6"/>
  <c r="AK1327" i="6"/>
  <c r="AI1327" i="6"/>
  <c r="AK1326" i="6"/>
  <c r="AI1326" i="6"/>
  <c r="AK1325" i="6"/>
  <c r="AI1325" i="6"/>
  <c r="AK1324" i="6"/>
  <c r="AI1324" i="6"/>
  <c r="AK1323" i="6"/>
  <c r="AI1323" i="6"/>
  <c r="AK1322" i="6"/>
  <c r="AI1322" i="6"/>
  <c r="AK1321" i="6"/>
  <c r="AI1321" i="6"/>
  <c r="AK1320" i="6"/>
  <c r="AI1320" i="6"/>
  <c r="AK1319" i="6"/>
  <c r="AI1319" i="6"/>
  <c r="AK1318" i="6"/>
  <c r="AI1318" i="6"/>
  <c r="AK1317" i="6"/>
  <c r="AI1317" i="6"/>
  <c r="AK1316" i="6"/>
  <c r="AI1316" i="6"/>
  <c r="AK1315" i="6"/>
  <c r="AI1315" i="6"/>
  <c r="AK1314" i="6"/>
  <c r="AI1314" i="6"/>
  <c r="K296" i="6" a="1"/>
  <c r="K296" i="6" s="1"/>
  <c r="J296" i="6"/>
  <c r="C296" i="6"/>
  <c r="D296" i="6" s="1"/>
  <c r="AK1313" i="6"/>
  <c r="AI1313" i="6"/>
  <c r="K165" i="6" a="1"/>
  <c r="K165" i="6" s="1"/>
  <c r="J165" i="6"/>
  <c r="C165" i="6"/>
  <c r="D165" i="6" s="1"/>
  <c r="AK1312" i="6"/>
  <c r="AI1312" i="6"/>
  <c r="AK1311" i="6"/>
  <c r="AI1311" i="6"/>
  <c r="K71" i="6" a="1"/>
  <c r="K71" i="6" s="1"/>
  <c r="J71" i="6"/>
  <c r="C71" i="6"/>
  <c r="D71" i="6" s="1"/>
  <c r="AK1310" i="6"/>
  <c r="AI1310" i="6"/>
  <c r="AK1309" i="6"/>
  <c r="AI1309" i="6"/>
  <c r="AK1308" i="6"/>
  <c r="AI1308" i="6"/>
  <c r="AK1307" i="6"/>
  <c r="AI1307" i="6"/>
  <c r="AK1306" i="6"/>
  <c r="AI1306" i="6"/>
  <c r="AK1305" i="6"/>
  <c r="AI1305" i="6"/>
  <c r="AK1304" i="6"/>
  <c r="AI1304" i="6"/>
  <c r="K339" i="6" a="1"/>
  <c r="K339" i="6" s="1"/>
  <c r="J339" i="6"/>
  <c r="C339" i="6"/>
  <c r="D339" i="6" s="1"/>
  <c r="AK1303" i="6"/>
  <c r="AI1303" i="6"/>
  <c r="AK1302" i="6"/>
  <c r="AI1302" i="6"/>
  <c r="K238" i="6" a="1"/>
  <c r="K238" i="6" s="1"/>
  <c r="J238" i="6"/>
  <c r="C238" i="6"/>
  <c r="D238" i="6" s="1"/>
  <c r="AK1301" i="6"/>
  <c r="AI1301" i="6"/>
  <c r="AK1300" i="6"/>
  <c r="AI1300" i="6"/>
  <c r="AK1299" i="6"/>
  <c r="AI1299" i="6"/>
  <c r="AK1298" i="6"/>
  <c r="AI1298" i="6"/>
  <c r="AK1297" i="6"/>
  <c r="AI1297" i="6"/>
  <c r="AK1296" i="6"/>
  <c r="AI1296" i="6"/>
  <c r="AK1295" i="6"/>
  <c r="AI1295" i="6"/>
  <c r="AK1294" i="6"/>
  <c r="AI1294" i="6"/>
  <c r="AK1293" i="6"/>
  <c r="AI1293" i="6"/>
  <c r="AK1292" i="6"/>
  <c r="AI1292" i="6"/>
  <c r="AK1291" i="6"/>
  <c r="AI1291" i="6"/>
  <c r="AK1290" i="6"/>
  <c r="AI1290" i="6"/>
  <c r="AK1289" i="6"/>
  <c r="AI1289" i="6"/>
  <c r="AK1288" i="6"/>
  <c r="AI1288" i="6"/>
  <c r="AK1287" i="6"/>
  <c r="AI1287" i="6"/>
  <c r="AK1286" i="6"/>
  <c r="AI1286" i="6"/>
  <c r="AK1285" i="6"/>
  <c r="AI1285" i="6"/>
  <c r="AK1284" i="6"/>
  <c r="AI1284" i="6"/>
  <c r="AK1283" i="6"/>
  <c r="AI1283" i="6"/>
  <c r="K43" i="6" a="1"/>
  <c r="K43" i="6" s="1"/>
  <c r="J43" i="6"/>
  <c r="C43" i="6"/>
  <c r="D43" i="6" s="1"/>
  <c r="AK1282" i="6"/>
  <c r="AI1282" i="6"/>
  <c r="AK1281" i="6"/>
  <c r="AI1281" i="6"/>
  <c r="K27" i="6" a="1"/>
  <c r="K27" i="6" s="1"/>
  <c r="J27" i="6"/>
  <c r="C27" i="6"/>
  <c r="D27" i="6" s="1"/>
  <c r="AK1280" i="6"/>
  <c r="AI1280" i="6"/>
  <c r="AK1279" i="6"/>
  <c r="AI1279" i="6"/>
  <c r="AK1278" i="6"/>
  <c r="AI1278" i="6"/>
  <c r="AK1277" i="6"/>
  <c r="AI1277" i="6"/>
  <c r="AK1276" i="6"/>
  <c r="AI1276" i="6"/>
  <c r="K294" i="6" a="1"/>
  <c r="K294" i="6" s="1"/>
  <c r="J294" i="6"/>
  <c r="C294" i="6"/>
  <c r="D294" i="6" s="1"/>
  <c r="AK1275" i="6"/>
  <c r="AI1275" i="6"/>
  <c r="K154" i="6" a="1"/>
  <c r="K154" i="6" s="1"/>
  <c r="J154" i="6"/>
  <c r="C154" i="6"/>
  <c r="D154" i="6" s="1"/>
  <c r="AK1274" i="6"/>
  <c r="AI1274" i="6"/>
  <c r="K152" i="6" a="1"/>
  <c r="K152" i="6" s="1"/>
  <c r="J152" i="6"/>
  <c r="C152" i="6"/>
  <c r="D152" i="6" s="1"/>
  <c r="AK1273" i="6"/>
  <c r="AI1273" i="6"/>
  <c r="AK1272" i="6"/>
  <c r="AI1272" i="6"/>
  <c r="AK1271" i="6"/>
  <c r="AI1271" i="6"/>
  <c r="AK1270" i="6"/>
  <c r="AI1270" i="6"/>
  <c r="AK1269" i="6"/>
  <c r="AI1269" i="6"/>
  <c r="AK1268" i="6"/>
  <c r="AI1268" i="6"/>
  <c r="AK1267" i="6"/>
  <c r="AI1267" i="6"/>
  <c r="K139" i="6" a="1"/>
  <c r="K139" i="6" s="1"/>
  <c r="J139" i="6"/>
  <c r="C139" i="6"/>
  <c r="D139" i="6" s="1"/>
  <c r="AK1266" i="6"/>
  <c r="AI1266" i="6"/>
  <c r="AK1265" i="6"/>
  <c r="AI1265" i="6"/>
  <c r="AK1264" i="6"/>
  <c r="AI1264" i="6"/>
  <c r="AK1263" i="6"/>
  <c r="AI1263" i="6"/>
  <c r="AK1262" i="6"/>
  <c r="AI1262" i="6"/>
  <c r="AK1261" i="6"/>
  <c r="AI1261" i="6"/>
  <c r="AK1260" i="6"/>
  <c r="AI1260" i="6"/>
  <c r="AK1259" i="6"/>
  <c r="AI1259" i="6"/>
  <c r="AK1258" i="6"/>
  <c r="AI1258" i="6"/>
  <c r="AK1257" i="6"/>
  <c r="AI1257" i="6"/>
  <c r="AK1256" i="6"/>
  <c r="AI1256" i="6"/>
  <c r="AK1255" i="6"/>
  <c r="AI1255" i="6"/>
  <c r="AK1254" i="6"/>
  <c r="AI1254" i="6"/>
  <c r="AK1253" i="6"/>
  <c r="AI1253" i="6"/>
  <c r="AK1252" i="6"/>
  <c r="AI1252" i="6"/>
  <c r="AK1251" i="6"/>
  <c r="AI1251" i="6"/>
  <c r="AK1250" i="6"/>
  <c r="AI1250" i="6"/>
  <c r="AK1249" i="6"/>
  <c r="AI1249" i="6"/>
  <c r="AK1248" i="6"/>
  <c r="AI1248" i="6"/>
  <c r="AK1247" i="6"/>
  <c r="AI1247" i="6"/>
  <c r="AK1246" i="6"/>
  <c r="AI1246" i="6"/>
  <c r="AK1245" i="6"/>
  <c r="AI1245" i="6"/>
  <c r="AK1244" i="6"/>
  <c r="AI1244" i="6"/>
  <c r="AK1243" i="6"/>
  <c r="AI1243" i="6"/>
  <c r="AK1242" i="6"/>
  <c r="AI1242" i="6"/>
  <c r="AK1241" i="6"/>
  <c r="AI1241" i="6"/>
  <c r="AK1240" i="6"/>
  <c r="AI1240" i="6"/>
  <c r="AK1239" i="6"/>
  <c r="AI1239" i="6"/>
  <c r="AK1238" i="6"/>
  <c r="AI1238" i="6"/>
  <c r="AK1237" i="6"/>
  <c r="AI1237" i="6"/>
  <c r="K254" i="6" a="1"/>
  <c r="K254" i="6" s="1"/>
  <c r="J254" i="6"/>
  <c r="C254" i="6"/>
  <c r="D254" i="6" s="1"/>
  <c r="AK1236" i="6"/>
  <c r="AI1236" i="6"/>
  <c r="AK1235" i="6"/>
  <c r="AI1235" i="6"/>
  <c r="AK1234" i="6"/>
  <c r="AI1234" i="6"/>
  <c r="K253" i="6" a="1"/>
  <c r="K253" i="6" s="1"/>
  <c r="J253" i="6"/>
  <c r="C253" i="6"/>
  <c r="D253" i="6" s="1"/>
  <c r="AK1233" i="6"/>
  <c r="AI1233" i="6"/>
  <c r="K34" i="6" a="1"/>
  <c r="K34" i="6" s="1"/>
  <c r="J34" i="6"/>
  <c r="C34" i="6"/>
  <c r="D34" i="6" s="1"/>
  <c r="AK1232" i="6"/>
  <c r="AI1232" i="6"/>
  <c r="K106" i="6" a="1"/>
  <c r="K106" i="6" s="1"/>
  <c r="J106" i="6"/>
  <c r="C106" i="6"/>
  <c r="D106" i="6" s="1"/>
  <c r="AK1231" i="6"/>
  <c r="AI1231" i="6"/>
  <c r="AK1230" i="6"/>
  <c r="AI1230" i="6"/>
  <c r="AK1229" i="6"/>
  <c r="AI1229" i="6"/>
  <c r="AK1228" i="6"/>
  <c r="AI1228" i="6"/>
  <c r="K9" i="6" a="1"/>
  <c r="K9" i="6" s="1"/>
  <c r="J9" i="6"/>
  <c r="C9" i="6"/>
  <c r="D9" i="6" s="1"/>
  <c r="AK1227" i="6"/>
  <c r="AI1227" i="6"/>
  <c r="AK1226" i="6"/>
  <c r="AI1226" i="6"/>
  <c r="AK1225" i="6"/>
  <c r="AI1225" i="6"/>
  <c r="AK1224" i="6"/>
  <c r="AI1224" i="6"/>
  <c r="AK1223" i="6"/>
  <c r="AI1223" i="6"/>
  <c r="AK1222" i="6"/>
  <c r="AI1222" i="6"/>
  <c r="AK1221" i="6"/>
  <c r="AI1221" i="6"/>
  <c r="AK1220" i="6"/>
  <c r="AI1220" i="6"/>
  <c r="AK1219" i="6"/>
  <c r="AI1219" i="6"/>
  <c r="AK1218" i="6"/>
  <c r="AI1218" i="6"/>
  <c r="AK1217" i="6"/>
  <c r="AI1217" i="6"/>
  <c r="AK1216" i="6"/>
  <c r="AI1216" i="6"/>
  <c r="AK1215" i="6"/>
  <c r="AI1215" i="6"/>
  <c r="AK1214" i="6"/>
  <c r="AI1214" i="6"/>
  <c r="AK1213" i="6"/>
  <c r="AI1213" i="6"/>
  <c r="AK1212" i="6"/>
  <c r="AI1212" i="6"/>
  <c r="AK1211" i="6"/>
  <c r="AI1211" i="6"/>
  <c r="AK1210" i="6"/>
  <c r="AI1210" i="6"/>
  <c r="AK1209" i="6"/>
  <c r="AI1209" i="6"/>
  <c r="AK1208" i="6"/>
  <c r="AI1208" i="6"/>
  <c r="AK1207" i="6"/>
  <c r="AI1207" i="6"/>
  <c r="AK1206" i="6"/>
  <c r="AI1206" i="6"/>
  <c r="AK1205" i="6"/>
  <c r="AI1205" i="6"/>
  <c r="AK1204" i="6"/>
  <c r="AI1204" i="6"/>
  <c r="AK1203" i="6"/>
  <c r="AI1203" i="6"/>
  <c r="AK1202" i="6"/>
  <c r="AI1202" i="6"/>
  <c r="AK1201" i="6"/>
  <c r="AI1201" i="6"/>
  <c r="AK1200" i="6"/>
  <c r="AI1200" i="6"/>
  <c r="AK1199" i="6"/>
  <c r="AI1199" i="6"/>
  <c r="AK1198" i="6"/>
  <c r="AI1198" i="6"/>
  <c r="AK1197" i="6"/>
  <c r="AI1197" i="6"/>
  <c r="K107" i="6" a="1"/>
  <c r="K107" i="6" s="1"/>
  <c r="J107" i="6"/>
  <c r="C107" i="6"/>
  <c r="D107" i="6" s="1"/>
  <c r="AK1196" i="6"/>
  <c r="AI1196" i="6"/>
  <c r="AK1195" i="6"/>
  <c r="AI1195" i="6"/>
  <c r="AK1194" i="6"/>
  <c r="AI1194" i="6"/>
  <c r="AK1193" i="6"/>
  <c r="AI1193" i="6"/>
  <c r="AK1192" i="6"/>
  <c r="AI1192" i="6"/>
  <c r="AK1191" i="6"/>
  <c r="AI1191" i="6"/>
  <c r="AK1190" i="6"/>
  <c r="AI1190" i="6"/>
  <c r="AK1189" i="6"/>
  <c r="AI1189" i="6"/>
  <c r="K210" i="6" a="1"/>
  <c r="K210" i="6" s="1"/>
  <c r="J210" i="6"/>
  <c r="C210" i="6"/>
  <c r="D210" i="6" s="1"/>
  <c r="AK1188" i="6"/>
  <c r="AI1188" i="6"/>
  <c r="K383" i="6" a="1"/>
  <c r="K383" i="6" s="1"/>
  <c r="J383" i="6"/>
  <c r="C383" i="6"/>
  <c r="D383" i="6" s="1"/>
  <c r="AK1187" i="6"/>
  <c r="AI1187" i="6"/>
  <c r="AK1186" i="6"/>
  <c r="AI1186" i="6"/>
  <c r="AK1185" i="6"/>
  <c r="AI1185" i="6"/>
  <c r="K113" i="6" a="1"/>
  <c r="K113" i="6" s="1"/>
  <c r="J113" i="6"/>
  <c r="C113" i="6"/>
  <c r="D113" i="6" s="1"/>
  <c r="AK1184" i="6"/>
  <c r="AI1184" i="6"/>
  <c r="K49" i="6" a="1"/>
  <c r="K49" i="6" s="1"/>
  <c r="J49" i="6"/>
  <c r="C49" i="6"/>
  <c r="D49" i="6" s="1"/>
  <c r="AK1183" i="6"/>
  <c r="AI1183" i="6"/>
  <c r="AK1182" i="6"/>
  <c r="AI1182" i="6"/>
  <c r="AK1181" i="6"/>
  <c r="AI1181" i="6"/>
  <c r="K68" i="6" a="1"/>
  <c r="K68" i="6" s="1"/>
  <c r="J68" i="6"/>
  <c r="C68" i="6"/>
  <c r="D68" i="6" s="1"/>
  <c r="AK1180" i="6"/>
  <c r="AI1180" i="6"/>
  <c r="K223" i="6" a="1"/>
  <c r="K223" i="6" s="1"/>
  <c r="J223" i="6"/>
  <c r="C223" i="6"/>
  <c r="D223" i="6" s="1"/>
  <c r="AK1179" i="6"/>
  <c r="AI1179" i="6"/>
  <c r="AK1178" i="6"/>
  <c r="AI1178" i="6"/>
  <c r="AK1177" i="6"/>
  <c r="AI1177" i="6"/>
  <c r="K84" i="6" a="1"/>
  <c r="K84" i="6" s="1"/>
  <c r="J84" i="6"/>
  <c r="C84" i="6"/>
  <c r="D84" i="6" s="1"/>
  <c r="AK1176" i="6"/>
  <c r="AI1176" i="6"/>
  <c r="K302" i="6" a="1"/>
  <c r="K302" i="6" s="1"/>
  <c r="J302" i="6"/>
  <c r="C302" i="6"/>
  <c r="D302" i="6" s="1"/>
  <c r="AK1175" i="6"/>
  <c r="AI1175" i="6"/>
  <c r="AK1174" i="6"/>
  <c r="AI1174" i="6"/>
  <c r="AK1173" i="6"/>
  <c r="AI1173" i="6"/>
  <c r="AK1172" i="6"/>
  <c r="AI1172" i="6"/>
  <c r="AK1171" i="6"/>
  <c r="AI1171" i="6"/>
  <c r="AK1170" i="6"/>
  <c r="AI1170" i="6"/>
  <c r="AK1169" i="6"/>
  <c r="AI1169" i="6"/>
  <c r="K62" i="6" a="1"/>
  <c r="K62" i="6" s="1"/>
  <c r="J62" i="6"/>
  <c r="C62" i="6"/>
  <c r="D62" i="6" s="1"/>
  <c r="AK1168" i="6"/>
  <c r="AI1168" i="6"/>
  <c r="AK1167" i="6"/>
  <c r="AI1167" i="6"/>
  <c r="AK1166" i="6"/>
  <c r="AI1166" i="6"/>
  <c r="AK1165" i="6"/>
  <c r="AI1165" i="6"/>
  <c r="AK1164" i="6"/>
  <c r="AI1164" i="6"/>
  <c r="AK1163" i="6"/>
  <c r="AI1163" i="6"/>
  <c r="AK1162" i="6"/>
  <c r="AI1162" i="6"/>
  <c r="AK1161" i="6"/>
  <c r="AI1161" i="6"/>
  <c r="AK1160" i="6"/>
  <c r="AI1160" i="6"/>
  <c r="AK1159" i="6"/>
  <c r="AI1159" i="6"/>
  <c r="AK1158" i="6"/>
  <c r="AI1158" i="6"/>
  <c r="AK1157" i="6"/>
  <c r="AI1157" i="6"/>
  <c r="AK1156" i="6"/>
  <c r="AI1156" i="6"/>
  <c r="AK1155" i="6"/>
  <c r="AI1155" i="6"/>
  <c r="AK1154" i="6"/>
  <c r="AI1154" i="6"/>
  <c r="AK1153" i="6"/>
  <c r="AI1153" i="6"/>
  <c r="AK1152" i="6"/>
  <c r="AI1152" i="6"/>
  <c r="AK1151" i="6"/>
  <c r="AI1151" i="6"/>
  <c r="AK1150" i="6"/>
  <c r="AI1150" i="6"/>
  <c r="AK1149" i="6"/>
  <c r="AI1149" i="6"/>
  <c r="AK1148" i="6"/>
  <c r="AI1148" i="6"/>
  <c r="AK1147" i="6"/>
  <c r="AI1147" i="6"/>
  <c r="AK1146" i="6"/>
  <c r="AI1146" i="6"/>
  <c r="AK1145" i="6"/>
  <c r="AI1145" i="6"/>
  <c r="AK1144" i="6"/>
  <c r="AI1144" i="6"/>
  <c r="AK1143" i="6"/>
  <c r="AI1143" i="6"/>
  <c r="AK1142" i="6"/>
  <c r="AI1142" i="6"/>
  <c r="AK1141" i="6"/>
  <c r="AI1141" i="6"/>
  <c r="AK1140" i="6"/>
  <c r="AI1140" i="6"/>
  <c r="AK1139" i="6"/>
  <c r="AI1139" i="6"/>
  <c r="AK1138" i="6"/>
  <c r="AI1138" i="6"/>
  <c r="AK1137" i="6"/>
  <c r="AI1137" i="6"/>
  <c r="AK1136" i="6"/>
  <c r="AI1136" i="6"/>
  <c r="AK1135" i="6"/>
  <c r="AI1135" i="6"/>
  <c r="AK1134" i="6"/>
  <c r="AI1134" i="6"/>
  <c r="AK1133" i="6"/>
  <c r="AI1133" i="6"/>
  <c r="AK1132" i="6"/>
  <c r="AI1132" i="6"/>
  <c r="AK1131" i="6"/>
  <c r="AI1131" i="6"/>
  <c r="AK1130" i="6"/>
  <c r="AI1130" i="6"/>
  <c r="AK1129" i="6"/>
  <c r="AI1129" i="6"/>
  <c r="AK1128" i="6"/>
  <c r="AI1128" i="6"/>
  <c r="AK1127" i="6"/>
  <c r="AI1127" i="6"/>
  <c r="AK1126" i="6"/>
  <c r="AI1126" i="6"/>
  <c r="AK1125" i="6"/>
  <c r="AI1125" i="6"/>
  <c r="AK1124" i="6"/>
  <c r="AI1124" i="6"/>
  <c r="AK1123" i="6"/>
  <c r="AI1123" i="6"/>
  <c r="AK1122" i="6"/>
  <c r="AI1122" i="6"/>
  <c r="AK1121" i="6"/>
  <c r="AI1121" i="6"/>
  <c r="AK1120" i="6"/>
  <c r="AI1120" i="6"/>
  <c r="AK1119" i="6"/>
  <c r="AI1119" i="6"/>
  <c r="AK1118" i="6"/>
  <c r="AI1118" i="6"/>
  <c r="AK1117" i="6"/>
  <c r="AI1117" i="6"/>
  <c r="AK1116" i="6"/>
  <c r="AI1116" i="6"/>
  <c r="AK1115" i="6"/>
  <c r="AI1115" i="6"/>
  <c r="AK1114" i="6"/>
  <c r="AI1114" i="6"/>
  <c r="AK1113" i="6"/>
  <c r="AI1113" i="6"/>
  <c r="AK1112" i="6"/>
  <c r="AI1112" i="6"/>
  <c r="AK1111" i="6"/>
  <c r="AI1111" i="6"/>
  <c r="AK1110" i="6"/>
  <c r="AI1110" i="6"/>
  <c r="AK1109" i="6"/>
  <c r="AI1109" i="6"/>
  <c r="AK1108" i="6"/>
  <c r="AI1108" i="6"/>
  <c r="AK1107" i="6"/>
  <c r="AI1107" i="6"/>
  <c r="AK1106" i="6"/>
  <c r="AI1106" i="6"/>
  <c r="AK1105" i="6"/>
  <c r="AI1105" i="6"/>
  <c r="AK1104" i="6"/>
  <c r="AI1104" i="6"/>
  <c r="AK1103" i="6"/>
  <c r="AI1103" i="6"/>
  <c r="AK1102" i="6"/>
  <c r="AI1102" i="6"/>
  <c r="K286" i="6" a="1"/>
  <c r="K286" i="6" s="1"/>
  <c r="J286" i="6"/>
  <c r="C286" i="6"/>
  <c r="D286" i="6" s="1"/>
  <c r="AK1101" i="6"/>
  <c r="AI1101" i="6"/>
  <c r="AK1100" i="6"/>
  <c r="AI1100" i="6"/>
  <c r="AK1099" i="6"/>
  <c r="AI1099" i="6"/>
  <c r="AK1098" i="6"/>
  <c r="AI1098" i="6"/>
  <c r="AK1097" i="6"/>
  <c r="AI1097" i="6"/>
  <c r="AK1096" i="6"/>
  <c r="AI1096" i="6"/>
  <c r="AK1095" i="6"/>
  <c r="AI1095" i="6"/>
  <c r="AK1094" i="6"/>
  <c r="AI1094" i="6"/>
  <c r="AK1093" i="6"/>
  <c r="AI1093" i="6"/>
  <c r="AK1092" i="6"/>
  <c r="AI1092" i="6"/>
  <c r="AK1091" i="6"/>
  <c r="AI1091" i="6"/>
  <c r="AK1090" i="6"/>
  <c r="AI1090" i="6"/>
  <c r="AK1089" i="6"/>
  <c r="AI1089" i="6"/>
  <c r="AK1088" i="6"/>
  <c r="AI1088" i="6"/>
  <c r="AK1087" i="6"/>
  <c r="AI1087" i="6"/>
  <c r="AK1086" i="6"/>
  <c r="AI1086" i="6"/>
  <c r="AK1085" i="6"/>
  <c r="AI1085" i="6"/>
  <c r="AK1084" i="6"/>
  <c r="AI1084" i="6"/>
  <c r="AK1083" i="6"/>
  <c r="AI1083" i="6"/>
  <c r="AK1082" i="6"/>
  <c r="AI1082" i="6"/>
  <c r="AK1081" i="6"/>
  <c r="AI1081" i="6"/>
  <c r="AK1080" i="6"/>
  <c r="AI1080" i="6"/>
  <c r="AK1079" i="6"/>
  <c r="AI1079" i="6"/>
  <c r="AK1078" i="6"/>
  <c r="AI1078" i="6"/>
  <c r="AK1077" i="6"/>
  <c r="AI1077" i="6"/>
  <c r="AK1076" i="6"/>
  <c r="AI1076" i="6"/>
  <c r="AK1075" i="6"/>
  <c r="AI1075" i="6"/>
  <c r="AK1074" i="6"/>
  <c r="AI1074" i="6"/>
  <c r="AK1073" i="6"/>
  <c r="AI1073" i="6"/>
  <c r="AK1072" i="6"/>
  <c r="AI1072" i="6"/>
  <c r="AK1071" i="6"/>
  <c r="AI1071" i="6"/>
  <c r="AK1070" i="6"/>
  <c r="AI1070" i="6"/>
  <c r="AK1069" i="6"/>
  <c r="AI1069" i="6"/>
  <c r="AK1068" i="6"/>
  <c r="AI1068" i="6"/>
  <c r="AK1067" i="6"/>
  <c r="AI1067" i="6"/>
  <c r="AK1066" i="6"/>
  <c r="AI1066" i="6"/>
  <c r="AK1065" i="6"/>
  <c r="AI1065" i="6"/>
  <c r="AK1064" i="6"/>
  <c r="AI1064" i="6"/>
  <c r="AK1063" i="6"/>
  <c r="AI1063" i="6"/>
  <c r="AK1062" i="6"/>
  <c r="AI1062" i="6"/>
  <c r="AK1061" i="6"/>
  <c r="AI1061" i="6"/>
  <c r="AK1060" i="6"/>
  <c r="AI1060" i="6"/>
  <c r="AK1059" i="6"/>
  <c r="AI1059" i="6"/>
  <c r="AK1058" i="6"/>
  <c r="AI1058" i="6"/>
  <c r="AK1057" i="6"/>
  <c r="AI1057" i="6"/>
  <c r="AK1056" i="6"/>
  <c r="AI1056" i="6"/>
  <c r="AK1055" i="6"/>
  <c r="AI1055" i="6"/>
  <c r="AK1054" i="6"/>
  <c r="AI1054" i="6"/>
  <c r="AK1053" i="6"/>
  <c r="AI1053" i="6"/>
  <c r="AK1052" i="6"/>
  <c r="AI1052" i="6"/>
  <c r="AK1051" i="6"/>
  <c r="AI1051" i="6"/>
  <c r="AK1050" i="6"/>
  <c r="AI1050" i="6"/>
  <c r="AK1049" i="6"/>
  <c r="AI1049" i="6"/>
  <c r="AK1048" i="6"/>
  <c r="AI1048" i="6"/>
  <c r="AK1047" i="6"/>
  <c r="AI1047" i="6"/>
  <c r="AK1046" i="6"/>
  <c r="AI1046" i="6"/>
  <c r="AK1045" i="6"/>
  <c r="AI1045" i="6"/>
  <c r="AK1044" i="6"/>
  <c r="AI1044" i="6"/>
  <c r="AK1043" i="6"/>
  <c r="AI1043" i="6"/>
  <c r="AK1042" i="6"/>
  <c r="AI1042" i="6"/>
  <c r="AK1041" i="6"/>
  <c r="AI1041" i="6"/>
  <c r="AK1040" i="6"/>
  <c r="AI1040" i="6"/>
  <c r="AK1039" i="6"/>
  <c r="AI1039" i="6"/>
  <c r="AK1038" i="6"/>
  <c r="AI1038" i="6"/>
  <c r="AK1037" i="6"/>
  <c r="AI1037" i="6"/>
  <c r="AK1036" i="6"/>
  <c r="AI1036" i="6"/>
  <c r="AK1035" i="6"/>
  <c r="AI1035" i="6"/>
  <c r="AK1034" i="6"/>
  <c r="AI1034" i="6"/>
  <c r="AK1033" i="6"/>
  <c r="AI1033" i="6"/>
  <c r="AK1032" i="6"/>
  <c r="AI1032" i="6"/>
  <c r="AK1031" i="6"/>
  <c r="AI1031" i="6"/>
  <c r="AK1030" i="6"/>
  <c r="AI1030" i="6"/>
  <c r="AK1029" i="6"/>
  <c r="AI1029" i="6"/>
  <c r="AK1028" i="6"/>
  <c r="AI1028" i="6"/>
  <c r="AK1027" i="6"/>
  <c r="AI1027" i="6"/>
  <c r="AK1026" i="6"/>
  <c r="AI1026" i="6"/>
  <c r="AK1025" i="6"/>
  <c r="AI1025" i="6"/>
  <c r="AK1024" i="6"/>
  <c r="AI1024" i="6"/>
  <c r="AK1023" i="6"/>
  <c r="AI1023" i="6"/>
  <c r="AK1022" i="6"/>
  <c r="AI1022" i="6"/>
  <c r="AK1021" i="6"/>
  <c r="AI1021" i="6"/>
  <c r="AK1020" i="6"/>
  <c r="AI1020" i="6"/>
  <c r="AK1019" i="6"/>
  <c r="AI1019" i="6"/>
  <c r="AK1018" i="6"/>
  <c r="AI1018" i="6"/>
  <c r="AK1017" i="6"/>
  <c r="AI1017" i="6"/>
  <c r="AK1016" i="6"/>
  <c r="AI1016" i="6"/>
  <c r="AK1015" i="6"/>
  <c r="AI1015" i="6"/>
  <c r="AK1014" i="6"/>
  <c r="AI1014" i="6"/>
  <c r="AK1013" i="6"/>
  <c r="AI1013" i="6"/>
  <c r="AK1012" i="6"/>
  <c r="AI1012" i="6"/>
  <c r="AK1011" i="6"/>
  <c r="AI1011" i="6"/>
  <c r="AK1010" i="6"/>
  <c r="AI1010" i="6"/>
  <c r="AK1009" i="6"/>
  <c r="AI1009" i="6"/>
  <c r="AK1008" i="6"/>
  <c r="AI1008" i="6"/>
  <c r="AK1007" i="6"/>
  <c r="AI1007" i="6"/>
  <c r="AK1006" i="6"/>
  <c r="AI1006" i="6"/>
  <c r="AK1005" i="6"/>
  <c r="AI1005" i="6"/>
  <c r="AK1004" i="6"/>
  <c r="AI1004" i="6"/>
  <c r="AK1003" i="6"/>
  <c r="AI1003" i="6"/>
  <c r="AK1002" i="6"/>
  <c r="AI1002" i="6"/>
  <c r="AK1001" i="6"/>
  <c r="AI1001" i="6"/>
  <c r="AK1000" i="6"/>
  <c r="AI1000" i="6"/>
  <c r="AK999" i="6"/>
  <c r="AI999" i="6"/>
  <c r="AK998" i="6"/>
  <c r="AI998" i="6"/>
  <c r="AK997" i="6"/>
  <c r="AI997" i="6"/>
  <c r="AK996" i="6"/>
  <c r="AI996" i="6"/>
  <c r="AK995" i="6"/>
  <c r="AI995" i="6"/>
  <c r="AK994" i="6"/>
  <c r="AI994" i="6"/>
  <c r="AK993" i="6"/>
  <c r="AI993" i="6"/>
  <c r="AK992" i="6"/>
  <c r="AI992" i="6"/>
  <c r="AK991" i="6"/>
  <c r="AI991" i="6"/>
  <c r="AK990" i="6"/>
  <c r="AI990" i="6"/>
  <c r="AK989" i="6"/>
  <c r="AI989" i="6"/>
  <c r="AK988" i="6"/>
  <c r="AI988" i="6"/>
  <c r="AK987" i="6"/>
  <c r="AI987" i="6"/>
  <c r="AK986" i="6"/>
  <c r="AI986" i="6"/>
  <c r="AK985" i="6"/>
  <c r="AI985" i="6"/>
  <c r="AK984" i="6"/>
  <c r="AI984" i="6"/>
  <c r="AK983" i="6"/>
  <c r="AI983" i="6"/>
  <c r="AK982" i="6"/>
  <c r="AI982" i="6"/>
  <c r="AK981" i="6"/>
  <c r="AI981" i="6"/>
  <c r="AK980" i="6"/>
  <c r="AI980" i="6"/>
  <c r="AK979" i="6"/>
  <c r="AI979" i="6"/>
  <c r="AK978" i="6"/>
  <c r="AI978" i="6"/>
  <c r="AK977" i="6"/>
  <c r="AI977" i="6"/>
  <c r="AK976" i="6"/>
  <c r="AI976" i="6"/>
  <c r="AK975" i="6"/>
  <c r="AI975" i="6"/>
  <c r="AK974" i="6"/>
  <c r="AI974" i="6"/>
  <c r="AK973" i="6"/>
  <c r="AI973" i="6"/>
  <c r="AK972" i="6"/>
  <c r="AI972" i="6"/>
  <c r="AK971" i="6"/>
  <c r="AI971" i="6"/>
  <c r="AK970" i="6"/>
  <c r="AI970" i="6"/>
  <c r="AK969" i="6"/>
  <c r="AI969" i="6"/>
  <c r="J89" i="6"/>
  <c r="C89" i="6"/>
  <c r="D89" i="6" s="1"/>
  <c r="AK968" i="6"/>
  <c r="AI968" i="6"/>
  <c r="AK967" i="6"/>
  <c r="AI967" i="6"/>
  <c r="AK966" i="6"/>
  <c r="AI966" i="6"/>
  <c r="AK965" i="6"/>
  <c r="AI965" i="6"/>
  <c r="AK964" i="6"/>
  <c r="AI964" i="6"/>
  <c r="K171" i="6" a="1"/>
  <c r="K171" i="6" s="1"/>
  <c r="J171" i="6"/>
  <c r="C171" i="6"/>
  <c r="D171" i="6" s="1"/>
  <c r="AK963" i="6"/>
  <c r="AI963" i="6"/>
  <c r="K166" i="6" a="1"/>
  <c r="K166" i="6" s="1"/>
  <c r="J166" i="6"/>
  <c r="C166" i="6"/>
  <c r="D166" i="6" s="1"/>
  <c r="AK962" i="6"/>
  <c r="AI962" i="6"/>
  <c r="AK961" i="6"/>
  <c r="AI961" i="6"/>
  <c r="AK960" i="6"/>
  <c r="AI960" i="6"/>
  <c r="AK959" i="6"/>
  <c r="AI959" i="6"/>
  <c r="AK958" i="6"/>
  <c r="AI958" i="6"/>
  <c r="AK957" i="6"/>
  <c r="AI957" i="6"/>
  <c r="AK956" i="6"/>
  <c r="AI956" i="6"/>
  <c r="AK955" i="6"/>
  <c r="AI955" i="6"/>
  <c r="AK954" i="6"/>
  <c r="AI954" i="6"/>
  <c r="AK953" i="6"/>
  <c r="AI953" i="6"/>
  <c r="AK952" i="6"/>
  <c r="AI952" i="6"/>
  <c r="AK951" i="6"/>
  <c r="AI951" i="6"/>
  <c r="AK950" i="6"/>
  <c r="AI950" i="6"/>
  <c r="AK949" i="6"/>
  <c r="AI949" i="6"/>
  <c r="AK948" i="6"/>
  <c r="AI948" i="6"/>
  <c r="AK947" i="6"/>
  <c r="AI947" i="6"/>
  <c r="AK946" i="6"/>
  <c r="AI946" i="6"/>
  <c r="AK945" i="6"/>
  <c r="AI945" i="6"/>
  <c r="AK944" i="6"/>
  <c r="AI944" i="6"/>
  <c r="AK943" i="6"/>
  <c r="AI943" i="6"/>
  <c r="AK942" i="6"/>
  <c r="AI942" i="6"/>
  <c r="AK941" i="6"/>
  <c r="AI941" i="6"/>
  <c r="AK940" i="6"/>
  <c r="AI940" i="6"/>
  <c r="AK939" i="6"/>
  <c r="AI939" i="6"/>
  <c r="AK938" i="6"/>
  <c r="AI938" i="6"/>
  <c r="AK937" i="6"/>
  <c r="AI937" i="6"/>
  <c r="AK936" i="6"/>
  <c r="AI936" i="6"/>
  <c r="AK935" i="6"/>
  <c r="AI935" i="6"/>
  <c r="AK934" i="6"/>
  <c r="AI934" i="6"/>
  <c r="AK933" i="6"/>
  <c r="AI933" i="6"/>
  <c r="AK932" i="6"/>
  <c r="AI932" i="6"/>
  <c r="AK931" i="6"/>
  <c r="AI931" i="6"/>
  <c r="AK930" i="6"/>
  <c r="AI930" i="6"/>
  <c r="AK929" i="6"/>
  <c r="AI929" i="6"/>
  <c r="AK928" i="6"/>
  <c r="AI928" i="6"/>
  <c r="AK927" i="6"/>
  <c r="AI927" i="6"/>
  <c r="AK926" i="6"/>
  <c r="AI926" i="6"/>
  <c r="AK925" i="6"/>
  <c r="AI925" i="6"/>
  <c r="AK924" i="6"/>
  <c r="AI924" i="6"/>
  <c r="AK923" i="6"/>
  <c r="AI923" i="6"/>
  <c r="AK922" i="6"/>
  <c r="AI922" i="6"/>
  <c r="AK921" i="6"/>
  <c r="AI921" i="6"/>
  <c r="AK920" i="6"/>
  <c r="AI920" i="6"/>
  <c r="AK919" i="6"/>
  <c r="AI919" i="6"/>
  <c r="AK918" i="6"/>
  <c r="AI918" i="6"/>
  <c r="AK917" i="6"/>
  <c r="AI917" i="6"/>
  <c r="AK916" i="6"/>
  <c r="AI916" i="6"/>
  <c r="AK915" i="6"/>
  <c r="AI915" i="6"/>
  <c r="AK914" i="6"/>
  <c r="AI914" i="6"/>
  <c r="AK913" i="6"/>
  <c r="AI913" i="6"/>
  <c r="AK912" i="6"/>
  <c r="AI912" i="6"/>
  <c r="AK911" i="6"/>
  <c r="AI911" i="6"/>
  <c r="AK910" i="6"/>
  <c r="AI910" i="6"/>
  <c r="AK909" i="6"/>
  <c r="AI909" i="6"/>
  <c r="AK908" i="6"/>
  <c r="AI908" i="6"/>
  <c r="AK907" i="6"/>
  <c r="AI907" i="6"/>
  <c r="AK906" i="6"/>
  <c r="AI906" i="6"/>
  <c r="AK905" i="6"/>
  <c r="AI905" i="6"/>
  <c r="AK904" i="6"/>
  <c r="AI904" i="6"/>
  <c r="AK903" i="6"/>
  <c r="AI903" i="6"/>
  <c r="AK902" i="6"/>
  <c r="AI902" i="6"/>
  <c r="AK901" i="6"/>
  <c r="AI901" i="6"/>
  <c r="AK900" i="6"/>
  <c r="AI900" i="6"/>
  <c r="AK899" i="6"/>
  <c r="AI899" i="6"/>
  <c r="AK898" i="6"/>
  <c r="AI898" i="6"/>
  <c r="AK897" i="6"/>
  <c r="AI897" i="6"/>
  <c r="AK896" i="6"/>
  <c r="AI896" i="6"/>
  <c r="AK895" i="6"/>
  <c r="AI895" i="6"/>
  <c r="AK894" i="6"/>
  <c r="AI894" i="6"/>
  <c r="AK893" i="6"/>
  <c r="AI893" i="6"/>
  <c r="AK892" i="6"/>
  <c r="AI892" i="6"/>
  <c r="K322" i="6" a="1"/>
  <c r="K322" i="6" s="1"/>
  <c r="J322" i="6"/>
  <c r="C322" i="6"/>
  <c r="D322" i="6" s="1"/>
  <c r="AK891" i="6"/>
  <c r="AI891" i="6"/>
  <c r="K384" i="6" a="1"/>
  <c r="K384" i="6" s="1"/>
  <c r="J384" i="6"/>
  <c r="C384" i="6"/>
  <c r="D384" i="6" s="1"/>
  <c r="AK890" i="6"/>
  <c r="AI890" i="6"/>
  <c r="AK889" i="6"/>
  <c r="AI889" i="6"/>
  <c r="AK888" i="6"/>
  <c r="AI888" i="6"/>
  <c r="AK887" i="6"/>
  <c r="AI887" i="6"/>
  <c r="AK886" i="6"/>
  <c r="AI886" i="6"/>
  <c r="AK885" i="6"/>
  <c r="AI885" i="6"/>
  <c r="AK884" i="6"/>
  <c r="AI884" i="6"/>
  <c r="AK883" i="6"/>
  <c r="AI883" i="6"/>
  <c r="AK882" i="6"/>
  <c r="AI882" i="6"/>
  <c r="AK881" i="6"/>
  <c r="AI881" i="6"/>
  <c r="AK880" i="6"/>
  <c r="AI880" i="6"/>
  <c r="AK879" i="6"/>
  <c r="AI879" i="6"/>
  <c r="AK878" i="6"/>
  <c r="AI878" i="6"/>
  <c r="AK877" i="6"/>
  <c r="AI877" i="6"/>
  <c r="AK876" i="6"/>
  <c r="AI876" i="6"/>
  <c r="AK875" i="6"/>
  <c r="AI875" i="6"/>
  <c r="AK874" i="6"/>
  <c r="AI874" i="6"/>
  <c r="AK873" i="6"/>
  <c r="AI873" i="6"/>
  <c r="AK872" i="6"/>
  <c r="AI872" i="6"/>
  <c r="AK871" i="6"/>
  <c r="AI871" i="6"/>
  <c r="AK870" i="6"/>
  <c r="AI870" i="6"/>
  <c r="AK869" i="6"/>
  <c r="AI869" i="6"/>
  <c r="AK868" i="6"/>
  <c r="AI868" i="6"/>
  <c r="AK867" i="6"/>
  <c r="AI867" i="6"/>
  <c r="AK866" i="6"/>
  <c r="AI866" i="6"/>
  <c r="AK865" i="6"/>
  <c r="AI865" i="6"/>
  <c r="AK864" i="6"/>
  <c r="AI864" i="6"/>
  <c r="K20" i="6" a="1"/>
  <c r="K20" i="6" s="1"/>
  <c r="J20" i="6"/>
  <c r="C20" i="6"/>
  <c r="D20" i="6" s="1"/>
  <c r="AK863" i="6"/>
  <c r="AI863" i="6"/>
  <c r="K235" i="6" a="1"/>
  <c r="K235" i="6" s="1"/>
  <c r="J235" i="6"/>
  <c r="C235" i="6"/>
  <c r="D235" i="6" s="1"/>
  <c r="AK862" i="6"/>
  <c r="AI862" i="6"/>
  <c r="K204" i="6" a="1"/>
  <c r="K204" i="6" s="1"/>
  <c r="J204" i="6"/>
  <c r="C204" i="6"/>
  <c r="D204" i="6" s="1"/>
  <c r="AK861" i="6"/>
  <c r="AI861" i="6"/>
  <c r="AK860" i="6"/>
  <c r="AI860" i="6"/>
  <c r="AK859" i="6"/>
  <c r="AI859" i="6"/>
  <c r="AK858" i="6"/>
  <c r="AI858" i="6"/>
  <c r="AK857" i="6"/>
  <c r="AI857" i="6"/>
  <c r="AK856" i="6"/>
  <c r="AI856" i="6"/>
  <c r="AK855" i="6"/>
  <c r="AI855" i="6"/>
  <c r="AK854" i="6"/>
  <c r="AI854" i="6"/>
  <c r="AK853" i="6"/>
  <c r="AI853" i="6"/>
  <c r="AK852" i="6"/>
  <c r="AI852" i="6"/>
  <c r="AK851" i="6"/>
  <c r="AI851" i="6"/>
  <c r="AK850" i="6"/>
  <c r="AI850" i="6"/>
  <c r="AK849" i="6"/>
  <c r="AI849" i="6"/>
  <c r="AK848" i="6"/>
  <c r="AI848" i="6"/>
  <c r="AK847" i="6"/>
  <c r="AI847" i="6"/>
  <c r="AK846" i="6"/>
  <c r="AI846" i="6"/>
  <c r="AK845" i="6"/>
  <c r="AI845" i="6"/>
  <c r="AK844" i="6"/>
  <c r="AI844" i="6"/>
  <c r="AK843" i="6"/>
  <c r="AI843" i="6"/>
  <c r="AK842" i="6"/>
  <c r="AI842" i="6"/>
  <c r="AK841" i="6"/>
  <c r="AI841" i="6"/>
  <c r="AK840" i="6"/>
  <c r="AI840" i="6"/>
  <c r="AK839" i="6"/>
  <c r="AI839" i="6"/>
  <c r="AK838" i="6"/>
  <c r="AI838" i="6"/>
  <c r="AK837" i="6"/>
  <c r="AI837" i="6"/>
  <c r="AK836" i="6"/>
  <c r="AI836" i="6"/>
  <c r="AK835" i="6"/>
  <c r="AI835" i="6"/>
  <c r="AK834" i="6"/>
  <c r="AI834" i="6"/>
  <c r="AK833" i="6"/>
  <c r="AI833" i="6"/>
  <c r="AK832" i="6"/>
  <c r="AI832" i="6"/>
  <c r="AK831" i="6"/>
  <c r="AI831" i="6"/>
  <c r="AK830" i="6"/>
  <c r="AI830" i="6"/>
  <c r="AK829" i="6"/>
  <c r="AI829" i="6"/>
  <c r="AK828" i="6"/>
  <c r="AI828" i="6"/>
  <c r="AK827" i="6"/>
  <c r="AI827" i="6"/>
  <c r="AK826" i="6"/>
  <c r="AI826" i="6"/>
  <c r="AK825" i="6"/>
  <c r="AI825" i="6"/>
  <c r="AK824" i="6"/>
  <c r="AI824" i="6"/>
  <c r="AK823" i="6"/>
  <c r="AI823" i="6"/>
  <c r="AK822" i="6"/>
  <c r="AI822" i="6"/>
  <c r="AK821" i="6"/>
  <c r="AI821" i="6"/>
  <c r="AK820" i="6"/>
  <c r="AI820" i="6"/>
  <c r="AK819" i="6"/>
  <c r="AI819" i="6"/>
  <c r="AK818" i="6"/>
  <c r="AI818" i="6"/>
  <c r="AK817" i="6"/>
  <c r="AI817" i="6"/>
  <c r="AK816" i="6"/>
  <c r="AI816" i="6"/>
  <c r="AK815" i="6"/>
  <c r="AI815" i="6"/>
  <c r="AK814" i="6"/>
  <c r="AI814" i="6"/>
  <c r="AK813" i="6"/>
  <c r="AI813" i="6"/>
  <c r="K378" i="6" a="1"/>
  <c r="K378" i="6" s="1"/>
  <c r="J378" i="6"/>
  <c r="C378" i="6"/>
  <c r="D378" i="6" s="1"/>
  <c r="AK812" i="6"/>
  <c r="AI812" i="6"/>
  <c r="AK811" i="6"/>
  <c r="AI811" i="6"/>
  <c r="AK810" i="6"/>
  <c r="AI810" i="6"/>
  <c r="AK809" i="6"/>
  <c r="AI809" i="6"/>
  <c r="AK808" i="6"/>
  <c r="AI808" i="6"/>
  <c r="K225" i="6" a="1"/>
  <c r="K225" i="6" s="1"/>
  <c r="J225" i="6"/>
  <c r="C225" i="6"/>
  <c r="D225" i="6" s="1"/>
  <c r="AK807" i="6"/>
  <c r="AI807" i="6"/>
  <c r="K366" i="6" a="1"/>
  <c r="K366" i="6" s="1"/>
  <c r="J366" i="6"/>
  <c r="C366" i="6"/>
  <c r="D366" i="6" s="1"/>
  <c r="AK806" i="6"/>
  <c r="AI806" i="6"/>
  <c r="K325" i="6" a="1"/>
  <c r="K325" i="6" s="1"/>
  <c r="J325" i="6"/>
  <c r="C325" i="6"/>
  <c r="D325" i="6" s="1"/>
  <c r="AK805" i="6"/>
  <c r="AI805" i="6"/>
  <c r="K161" i="6" a="1"/>
  <c r="K161" i="6" s="1"/>
  <c r="J161" i="6"/>
  <c r="C161" i="6"/>
  <c r="D161" i="6" s="1"/>
  <c r="AK804" i="6"/>
  <c r="AI804" i="6"/>
  <c r="K271" i="6" a="1"/>
  <c r="K271" i="6" s="1"/>
  <c r="J271" i="6"/>
  <c r="C271" i="6"/>
  <c r="D271" i="6" s="1"/>
  <c r="AK803" i="6"/>
  <c r="AI803" i="6"/>
  <c r="K81" i="6" a="1"/>
  <c r="K81" i="6" s="1"/>
  <c r="J81" i="6"/>
  <c r="C81" i="6"/>
  <c r="D81" i="6" s="1"/>
  <c r="AK802" i="6"/>
  <c r="AI802" i="6"/>
  <c r="K270" i="6" a="1"/>
  <c r="K270" i="6" s="1"/>
  <c r="J270" i="6"/>
  <c r="C270" i="6"/>
  <c r="D270" i="6" s="1"/>
  <c r="AK801" i="6"/>
  <c r="AI801" i="6"/>
  <c r="K135" i="6" a="1"/>
  <c r="K135" i="6" s="1"/>
  <c r="J135" i="6"/>
  <c r="C135" i="6"/>
  <c r="D135" i="6" s="1"/>
  <c r="AK800" i="6"/>
  <c r="AI800" i="6"/>
  <c r="AK799" i="6"/>
  <c r="AI799" i="6"/>
  <c r="AK798" i="6"/>
  <c r="AI798" i="6"/>
  <c r="AK797" i="6"/>
  <c r="AI797" i="6"/>
  <c r="AK796" i="6"/>
  <c r="AI796" i="6"/>
  <c r="AK795" i="6"/>
  <c r="AI795" i="6"/>
  <c r="AK794" i="6"/>
  <c r="AI794" i="6"/>
  <c r="AK793" i="6"/>
  <c r="AI793" i="6"/>
  <c r="AK792" i="6"/>
  <c r="AI792" i="6"/>
  <c r="AK791" i="6"/>
  <c r="AI791" i="6"/>
  <c r="AK790" i="6"/>
  <c r="AI790" i="6"/>
  <c r="AK789" i="6"/>
  <c r="AI789" i="6"/>
  <c r="AK788" i="6"/>
  <c r="AI788" i="6"/>
  <c r="AK787" i="6"/>
  <c r="AI787" i="6"/>
  <c r="AK786" i="6"/>
  <c r="AI786" i="6"/>
  <c r="AK785" i="6"/>
  <c r="AI785" i="6"/>
  <c r="AK784" i="6"/>
  <c r="AI784" i="6"/>
  <c r="AK783" i="6"/>
  <c r="AI783" i="6"/>
  <c r="AK782" i="6"/>
  <c r="AI782" i="6"/>
  <c r="AK781" i="6"/>
  <c r="AI781" i="6"/>
  <c r="AK780" i="6"/>
  <c r="AI780" i="6"/>
  <c r="AK779" i="6"/>
  <c r="AI779" i="6"/>
  <c r="AK778" i="6"/>
  <c r="AI778" i="6"/>
  <c r="AK777" i="6"/>
  <c r="AI777" i="6"/>
  <c r="AK776" i="6"/>
  <c r="AI776" i="6"/>
  <c r="AK775" i="6"/>
  <c r="AI775" i="6"/>
  <c r="AK774" i="6"/>
  <c r="AI774" i="6"/>
  <c r="AK773" i="6"/>
  <c r="AI773" i="6"/>
  <c r="AK772" i="6"/>
  <c r="AI772" i="6"/>
  <c r="AK771" i="6"/>
  <c r="AI771" i="6"/>
  <c r="AK770" i="6"/>
  <c r="AI770" i="6"/>
  <c r="AK769" i="6"/>
  <c r="AI769" i="6"/>
  <c r="AK768" i="6"/>
  <c r="AI768" i="6"/>
  <c r="AK767" i="6"/>
  <c r="AI767" i="6"/>
  <c r="AK766" i="6"/>
  <c r="AI766" i="6"/>
  <c r="AK765" i="6"/>
  <c r="AI765" i="6"/>
  <c r="AK764" i="6"/>
  <c r="AI764" i="6"/>
  <c r="AK763" i="6"/>
  <c r="AI763" i="6"/>
  <c r="AK762" i="6"/>
  <c r="AI762" i="6"/>
  <c r="AK761" i="6"/>
  <c r="AI761" i="6"/>
  <c r="AK760" i="6"/>
  <c r="AI760" i="6"/>
  <c r="AK759" i="6"/>
  <c r="AI759" i="6"/>
  <c r="AK758" i="6"/>
  <c r="AI758" i="6"/>
  <c r="AK757" i="6"/>
  <c r="AI757" i="6"/>
  <c r="AK756" i="6"/>
  <c r="AI756" i="6"/>
  <c r="AK755" i="6"/>
  <c r="AI755" i="6"/>
  <c r="AK754" i="6"/>
  <c r="AI754" i="6"/>
  <c r="AK753" i="6"/>
  <c r="AI753" i="6"/>
  <c r="AK752" i="6"/>
  <c r="AI752" i="6"/>
  <c r="AK751" i="6"/>
  <c r="AI751" i="6"/>
  <c r="AK750" i="6"/>
  <c r="AI750" i="6"/>
  <c r="AK749" i="6"/>
  <c r="AI749" i="6"/>
  <c r="AK748" i="6"/>
  <c r="AI748" i="6"/>
  <c r="K240" i="6" a="1"/>
  <c r="K240" i="6" s="1"/>
  <c r="J240" i="6"/>
  <c r="C240" i="6"/>
  <c r="D240" i="6" s="1"/>
  <c r="AK747" i="6"/>
  <c r="AI747" i="6"/>
  <c r="AK746" i="6"/>
  <c r="AI746" i="6"/>
  <c r="AK745" i="6"/>
  <c r="AI745" i="6"/>
  <c r="AK744" i="6"/>
  <c r="AI744" i="6"/>
  <c r="AK743" i="6"/>
  <c r="AI743" i="6"/>
  <c r="AK742" i="6"/>
  <c r="AI742" i="6"/>
  <c r="AK741" i="6"/>
  <c r="AI741" i="6"/>
  <c r="AK740" i="6"/>
  <c r="AI740" i="6"/>
  <c r="AK739" i="6"/>
  <c r="AI739" i="6"/>
  <c r="AK738" i="6"/>
  <c r="AI738" i="6"/>
  <c r="AK737" i="6"/>
  <c r="AI737" i="6"/>
  <c r="AK736" i="6"/>
  <c r="AI736" i="6"/>
  <c r="AK735" i="6"/>
  <c r="AI735" i="6"/>
  <c r="AK734" i="6"/>
  <c r="AI734" i="6"/>
  <c r="AK733" i="6"/>
  <c r="AI733" i="6"/>
  <c r="AK732" i="6"/>
  <c r="AI732" i="6"/>
  <c r="AK731" i="6"/>
  <c r="AI731" i="6"/>
  <c r="AK730" i="6"/>
  <c r="AI730" i="6"/>
  <c r="AK729" i="6"/>
  <c r="AI729" i="6"/>
  <c r="AK728" i="6"/>
  <c r="AI728" i="6"/>
  <c r="AK727" i="6"/>
  <c r="AI727" i="6"/>
  <c r="AK726" i="6"/>
  <c r="AI726" i="6"/>
  <c r="AK725" i="6"/>
  <c r="AI725" i="6"/>
  <c r="AK724" i="6"/>
  <c r="AI724" i="6"/>
  <c r="AK723" i="6"/>
  <c r="AI723" i="6"/>
  <c r="AK722" i="6"/>
  <c r="AI722" i="6"/>
  <c r="K85" i="6" a="1"/>
  <c r="K85" i="6" s="1"/>
  <c r="J85" i="6"/>
  <c r="C85" i="6"/>
  <c r="D85" i="6" s="1"/>
  <c r="AK721" i="6"/>
  <c r="AI721" i="6"/>
  <c r="AK720" i="6"/>
  <c r="AI720" i="6"/>
  <c r="K256" i="6" a="1"/>
  <c r="K256" i="6" s="1"/>
  <c r="J256" i="6"/>
  <c r="C256" i="6"/>
  <c r="D256" i="6" s="1"/>
  <c r="AK719" i="6"/>
  <c r="AI719" i="6"/>
  <c r="AK718" i="6"/>
  <c r="AI718" i="6"/>
  <c r="AK717" i="6"/>
  <c r="AI717" i="6"/>
  <c r="AK716" i="6"/>
  <c r="AI716" i="6"/>
  <c r="AK715" i="6"/>
  <c r="AI715" i="6"/>
  <c r="AK714" i="6"/>
  <c r="AI714" i="6"/>
  <c r="AK713" i="6"/>
  <c r="AI713" i="6"/>
  <c r="AK712" i="6"/>
  <c r="AI712" i="6"/>
  <c r="AK711" i="6"/>
  <c r="AI711" i="6"/>
  <c r="AK710" i="6"/>
  <c r="AI710" i="6"/>
  <c r="AK709" i="6"/>
  <c r="AI709" i="6"/>
  <c r="AK708" i="6"/>
  <c r="AI708" i="6"/>
  <c r="AK707" i="6"/>
  <c r="AI707" i="6"/>
  <c r="AK706" i="6"/>
  <c r="AI706" i="6"/>
  <c r="AK705" i="6"/>
  <c r="AI705" i="6"/>
  <c r="AK704" i="6"/>
  <c r="AI704" i="6"/>
  <c r="AK703" i="6"/>
  <c r="AI703" i="6"/>
  <c r="AK702" i="6"/>
  <c r="AI702" i="6"/>
  <c r="AK701" i="6"/>
  <c r="AI701" i="6"/>
  <c r="AK700" i="6"/>
  <c r="AI700" i="6"/>
  <c r="AK699" i="6"/>
  <c r="AI699" i="6"/>
  <c r="AK698" i="6"/>
  <c r="AI698" i="6"/>
  <c r="AK697" i="6"/>
  <c r="AI697" i="6"/>
  <c r="K259" i="6" a="1"/>
  <c r="K259" i="6" s="1"/>
  <c r="J259" i="6"/>
  <c r="C259" i="6"/>
  <c r="D259" i="6" s="1"/>
  <c r="AK696" i="6"/>
  <c r="AI696" i="6"/>
  <c r="K189" i="6" a="1"/>
  <c r="K189" i="6" s="1"/>
  <c r="J189" i="6"/>
  <c r="C189" i="6"/>
  <c r="D189" i="6" s="1"/>
  <c r="AK695" i="6"/>
  <c r="AI695" i="6"/>
  <c r="AK694" i="6"/>
  <c r="AI694" i="6"/>
  <c r="AK693" i="6"/>
  <c r="AI693" i="6"/>
  <c r="AK692" i="6"/>
  <c r="AI692" i="6"/>
  <c r="AK691" i="6"/>
  <c r="AI691" i="6"/>
  <c r="AK690" i="6"/>
  <c r="AI690" i="6"/>
  <c r="AK689" i="6"/>
  <c r="AI689" i="6"/>
  <c r="AK688" i="6"/>
  <c r="AI688" i="6"/>
  <c r="AK687" i="6"/>
  <c r="AI687" i="6"/>
  <c r="AK686" i="6"/>
  <c r="AI686" i="6"/>
  <c r="AK685" i="6"/>
  <c r="AI685" i="6"/>
  <c r="K381" i="6" a="1"/>
  <c r="K381" i="6" s="1"/>
  <c r="J381" i="6"/>
  <c r="C381" i="6"/>
  <c r="D381" i="6" s="1"/>
  <c r="AK684" i="6"/>
  <c r="AI684" i="6"/>
  <c r="K218" i="6" a="1"/>
  <c r="K218" i="6" s="1"/>
  <c r="J218" i="6"/>
  <c r="C218" i="6"/>
  <c r="D218" i="6" s="1"/>
  <c r="AK683" i="6"/>
  <c r="AI683" i="6"/>
  <c r="AD683" i="6"/>
  <c r="AC683" i="6"/>
  <c r="AK682" i="6"/>
  <c r="AI682" i="6"/>
  <c r="AD682" i="6"/>
  <c r="AC682" i="6"/>
  <c r="AK681" i="6"/>
  <c r="AI681" i="6"/>
  <c r="AD681" i="6"/>
  <c r="AC681" i="6"/>
  <c r="AK680" i="6"/>
  <c r="AI680" i="6"/>
  <c r="AD680" i="6"/>
  <c r="AC680" i="6"/>
  <c r="AK679" i="6"/>
  <c r="AI679" i="6"/>
  <c r="AD679" i="6"/>
  <c r="AC679" i="6"/>
  <c r="AK678" i="6"/>
  <c r="AI678" i="6"/>
  <c r="AD678" i="6"/>
  <c r="AC678" i="6"/>
  <c r="AK677" i="6"/>
  <c r="AI677" i="6"/>
  <c r="AD677" i="6"/>
  <c r="AC677" i="6"/>
  <c r="AK676" i="6"/>
  <c r="AI676" i="6"/>
  <c r="AD676" i="6"/>
  <c r="AC676" i="6"/>
  <c r="K50" i="6" a="1"/>
  <c r="K50" i="6" s="1"/>
  <c r="J50" i="6"/>
  <c r="C50" i="6"/>
  <c r="D50" i="6" s="1"/>
  <c r="AK675" i="6"/>
  <c r="AI675" i="6"/>
  <c r="AD675" i="6"/>
  <c r="AC675" i="6"/>
  <c r="AK674" i="6"/>
  <c r="AI674" i="6"/>
  <c r="AD674" i="6"/>
  <c r="AC674" i="6"/>
  <c r="K17" i="6" a="1"/>
  <c r="K17" i="6" s="1"/>
  <c r="J17" i="6"/>
  <c r="C17" i="6"/>
  <c r="D17" i="6" s="1"/>
  <c r="AK673" i="6"/>
  <c r="AI673" i="6"/>
  <c r="AD673" i="6"/>
  <c r="AC673" i="6"/>
  <c r="K264" i="6" a="1"/>
  <c r="K264" i="6" s="1"/>
  <c r="J264" i="6"/>
  <c r="C264" i="6"/>
  <c r="D264" i="6" s="1"/>
  <c r="AK672" i="6"/>
  <c r="AI672" i="6"/>
  <c r="AD672" i="6"/>
  <c r="AC672" i="6"/>
  <c r="AK671" i="6"/>
  <c r="AI671" i="6"/>
  <c r="AD671" i="6"/>
  <c r="AC671" i="6"/>
  <c r="AK670" i="6"/>
  <c r="AI670" i="6"/>
  <c r="AD670" i="6"/>
  <c r="AC670" i="6"/>
  <c r="AK669" i="6"/>
  <c r="AI669" i="6"/>
  <c r="AD669" i="6"/>
  <c r="AC669" i="6"/>
  <c r="AK668" i="6"/>
  <c r="AI668" i="6"/>
  <c r="AD668" i="6"/>
  <c r="AC668" i="6"/>
  <c r="AK667" i="6"/>
  <c r="AI667" i="6"/>
  <c r="AD667" i="6"/>
  <c r="AC667" i="6"/>
  <c r="AK666" i="6"/>
  <c r="AI666" i="6"/>
  <c r="AD666" i="6"/>
  <c r="AC666" i="6"/>
  <c r="AK665" i="6"/>
  <c r="AI665" i="6"/>
  <c r="AD665" i="6"/>
  <c r="AC665" i="6"/>
  <c r="AK664" i="6"/>
  <c r="AI664" i="6"/>
  <c r="AD664" i="6"/>
  <c r="AC664" i="6"/>
  <c r="AK663" i="6"/>
  <c r="AI663" i="6"/>
  <c r="AD663" i="6"/>
  <c r="AC663" i="6"/>
  <c r="AK662" i="6"/>
  <c r="AI662" i="6"/>
  <c r="AD662" i="6"/>
  <c r="AC662" i="6"/>
  <c r="AK661" i="6"/>
  <c r="AI661" i="6"/>
  <c r="AD661" i="6"/>
  <c r="AC661" i="6"/>
  <c r="AK660" i="6"/>
  <c r="AI660" i="6"/>
  <c r="AD660" i="6"/>
  <c r="AC660" i="6"/>
  <c r="AK659" i="6"/>
  <c r="AI659" i="6"/>
  <c r="AD659" i="6"/>
  <c r="AC659" i="6"/>
  <c r="AK658" i="6"/>
  <c r="AI658" i="6"/>
  <c r="AD658" i="6"/>
  <c r="AC658" i="6"/>
  <c r="AK657" i="6"/>
  <c r="AI657" i="6"/>
  <c r="AD657" i="6"/>
  <c r="AC657" i="6"/>
  <c r="AK656" i="6"/>
  <c r="AI656" i="6"/>
  <c r="AD656" i="6"/>
  <c r="AC656" i="6"/>
  <c r="AK655" i="6"/>
  <c r="AI655" i="6"/>
  <c r="AD655" i="6"/>
  <c r="AC655" i="6"/>
  <c r="AK654" i="6"/>
  <c r="AI654" i="6"/>
  <c r="AD654" i="6"/>
  <c r="AC654" i="6"/>
  <c r="AK653" i="6"/>
  <c r="AI653" i="6"/>
  <c r="AD653" i="6"/>
  <c r="AC653" i="6"/>
  <c r="AK652" i="6"/>
  <c r="AI652" i="6"/>
  <c r="AD652" i="6"/>
  <c r="AC652" i="6"/>
  <c r="AK651" i="6"/>
  <c r="AI651" i="6"/>
  <c r="AD651" i="6"/>
  <c r="AC651" i="6"/>
  <c r="AK650" i="6"/>
  <c r="AI650" i="6"/>
  <c r="AD650" i="6"/>
  <c r="AC650" i="6"/>
  <c r="AK649" i="6"/>
  <c r="AI649" i="6"/>
  <c r="AD649" i="6"/>
  <c r="AC649" i="6"/>
  <c r="AK648" i="6"/>
  <c r="AI648" i="6"/>
  <c r="AD648" i="6"/>
  <c r="AC648" i="6"/>
  <c r="AK647" i="6"/>
  <c r="AI647" i="6"/>
  <c r="AD647" i="6"/>
  <c r="AC647" i="6"/>
  <c r="AK646" i="6"/>
  <c r="AI646" i="6"/>
  <c r="AD646" i="6"/>
  <c r="AC646" i="6"/>
  <c r="AK645" i="6"/>
  <c r="AI645" i="6"/>
  <c r="AD645" i="6"/>
  <c r="AC645" i="6"/>
  <c r="AK644" i="6"/>
  <c r="AI644" i="6"/>
  <c r="AD644" i="6"/>
  <c r="AC644" i="6"/>
  <c r="AK643" i="6"/>
  <c r="AI643" i="6"/>
  <c r="AD643" i="6"/>
  <c r="AC643" i="6"/>
  <c r="AK642" i="6"/>
  <c r="AI642" i="6"/>
  <c r="AD642" i="6"/>
  <c r="AC642" i="6"/>
  <c r="AK641" i="6"/>
  <c r="AI641" i="6"/>
  <c r="AD641" i="6"/>
  <c r="AC641" i="6"/>
  <c r="AK640" i="6"/>
  <c r="AI640" i="6"/>
  <c r="AD640" i="6"/>
  <c r="AC640" i="6"/>
  <c r="AK639" i="6"/>
  <c r="AI639" i="6"/>
  <c r="AD639" i="6"/>
  <c r="AC639" i="6"/>
  <c r="AK638" i="6"/>
  <c r="AI638" i="6"/>
  <c r="AD638" i="6"/>
  <c r="AC638" i="6"/>
  <c r="AK637" i="6"/>
  <c r="AI637" i="6"/>
  <c r="AD637" i="6"/>
  <c r="AC637" i="6"/>
  <c r="AK636" i="6"/>
  <c r="AI636" i="6"/>
  <c r="AD636" i="6"/>
  <c r="AC636" i="6"/>
  <c r="AK635" i="6"/>
  <c r="AI635" i="6"/>
  <c r="AD635" i="6"/>
  <c r="AC635" i="6"/>
  <c r="AK634" i="6"/>
  <c r="AI634" i="6"/>
  <c r="AD634" i="6"/>
  <c r="AC634" i="6"/>
  <c r="AK633" i="6"/>
  <c r="AI633" i="6"/>
  <c r="AD633" i="6"/>
  <c r="AC633" i="6"/>
  <c r="AK632" i="6"/>
  <c r="AI632" i="6"/>
  <c r="AD632" i="6"/>
  <c r="AC632" i="6"/>
  <c r="AK631" i="6"/>
  <c r="AI631" i="6"/>
  <c r="AD631" i="6"/>
  <c r="AC631" i="6"/>
  <c r="AK630" i="6"/>
  <c r="AI630" i="6"/>
  <c r="AD630" i="6"/>
  <c r="AC630" i="6"/>
  <c r="AK629" i="6"/>
  <c r="AI629" i="6"/>
  <c r="AD629" i="6"/>
  <c r="AC629" i="6"/>
  <c r="AK628" i="6"/>
  <c r="AI628" i="6"/>
  <c r="AD628" i="6"/>
  <c r="AC628" i="6"/>
  <c r="AK627" i="6"/>
  <c r="AI627" i="6"/>
  <c r="AD627" i="6"/>
  <c r="AC627" i="6"/>
  <c r="AK626" i="6"/>
  <c r="AI626" i="6"/>
  <c r="AD626" i="6"/>
  <c r="AC626" i="6"/>
  <c r="AK625" i="6"/>
  <c r="AI625" i="6"/>
  <c r="AD625" i="6"/>
  <c r="AC625" i="6"/>
  <c r="AK624" i="6"/>
  <c r="AI624" i="6"/>
  <c r="AD624" i="6"/>
  <c r="AC624" i="6"/>
  <c r="AK623" i="6"/>
  <c r="AI623" i="6"/>
  <c r="AD623" i="6"/>
  <c r="AC623" i="6"/>
  <c r="AK622" i="6"/>
  <c r="AI622" i="6"/>
  <c r="AD622" i="6"/>
  <c r="AC622" i="6"/>
  <c r="AK621" i="6"/>
  <c r="AI621" i="6"/>
  <c r="AD621" i="6"/>
  <c r="AC621" i="6"/>
  <c r="AK620" i="6"/>
  <c r="AI620" i="6"/>
  <c r="AD620" i="6"/>
  <c r="AC620" i="6"/>
  <c r="AK619" i="6"/>
  <c r="AI619" i="6"/>
  <c r="AD619" i="6"/>
  <c r="AC619" i="6"/>
  <c r="AK618" i="6"/>
  <c r="AI618" i="6"/>
  <c r="AD618" i="6"/>
  <c r="AC618" i="6"/>
  <c r="AK617" i="6"/>
  <c r="AI617" i="6"/>
  <c r="AD617" i="6"/>
  <c r="AC617" i="6"/>
  <c r="AK616" i="6"/>
  <c r="AI616" i="6"/>
  <c r="AD616" i="6"/>
  <c r="AC616" i="6"/>
  <c r="AK615" i="6"/>
  <c r="AI615" i="6"/>
  <c r="AD615" i="6"/>
  <c r="AC615" i="6"/>
  <c r="AK614" i="6"/>
  <c r="AI614" i="6"/>
  <c r="AD614" i="6"/>
  <c r="AC614" i="6"/>
  <c r="AK613" i="6"/>
  <c r="AI613" i="6"/>
  <c r="AD613" i="6"/>
  <c r="AC613" i="6"/>
  <c r="AK612" i="6"/>
  <c r="AI612" i="6"/>
  <c r="AD612" i="6"/>
  <c r="AC612" i="6"/>
  <c r="AK611" i="6"/>
  <c r="AI611" i="6"/>
  <c r="AD611" i="6"/>
  <c r="AC611" i="6"/>
  <c r="AK610" i="6"/>
  <c r="AI610" i="6"/>
  <c r="AD610" i="6"/>
  <c r="AC610" i="6"/>
  <c r="AK609" i="6"/>
  <c r="AI609" i="6"/>
  <c r="AD609" i="6"/>
  <c r="AC609" i="6"/>
  <c r="AK608" i="6"/>
  <c r="AI608" i="6"/>
  <c r="AD608" i="6"/>
  <c r="AC608" i="6"/>
  <c r="AK607" i="6"/>
  <c r="AI607" i="6"/>
  <c r="AD607" i="6"/>
  <c r="AC607" i="6"/>
  <c r="AK606" i="6"/>
  <c r="AI606" i="6"/>
  <c r="AD606" i="6"/>
  <c r="AC606" i="6"/>
  <c r="AK605" i="6"/>
  <c r="AI605" i="6"/>
  <c r="AD605" i="6"/>
  <c r="AC605" i="6"/>
  <c r="AK604" i="6"/>
  <c r="AI604" i="6"/>
  <c r="AD604" i="6"/>
  <c r="AC604" i="6"/>
  <c r="AK603" i="6"/>
  <c r="AI603" i="6"/>
  <c r="AD603" i="6"/>
  <c r="AC603" i="6"/>
  <c r="AK602" i="6"/>
  <c r="AI602" i="6"/>
  <c r="AD602" i="6"/>
  <c r="AC602" i="6"/>
  <c r="AK601" i="6"/>
  <c r="AI601" i="6"/>
  <c r="AD601" i="6"/>
  <c r="AC601" i="6"/>
  <c r="AK600" i="6"/>
  <c r="AI600" i="6"/>
  <c r="AD600" i="6"/>
  <c r="AC600" i="6"/>
  <c r="AK599" i="6"/>
  <c r="AI599" i="6"/>
  <c r="AD599" i="6"/>
  <c r="AC599" i="6"/>
  <c r="AK598" i="6"/>
  <c r="AI598" i="6"/>
  <c r="AD598" i="6"/>
  <c r="AC598" i="6"/>
  <c r="AK597" i="6"/>
  <c r="AI597" i="6"/>
  <c r="AD597" i="6"/>
  <c r="AC597" i="6"/>
  <c r="AK596" i="6"/>
  <c r="AI596" i="6"/>
  <c r="AD596" i="6"/>
  <c r="AC596" i="6"/>
  <c r="AK595" i="6"/>
  <c r="AI595" i="6"/>
  <c r="AD595" i="6"/>
  <c r="AC595" i="6"/>
  <c r="AK594" i="6"/>
  <c r="AI594" i="6"/>
  <c r="AD594" i="6"/>
  <c r="AC594" i="6"/>
  <c r="AK593" i="6"/>
  <c r="AI593" i="6"/>
  <c r="AD593" i="6"/>
  <c r="AC593" i="6"/>
  <c r="AK592" i="6"/>
  <c r="AI592" i="6"/>
  <c r="AD592" i="6"/>
  <c r="AC592" i="6"/>
  <c r="AK591" i="6"/>
  <c r="AI591" i="6"/>
  <c r="AD591" i="6"/>
  <c r="AC591" i="6"/>
  <c r="AK590" i="6"/>
  <c r="AI590" i="6"/>
  <c r="AD590" i="6"/>
  <c r="AC590" i="6"/>
  <c r="AK589" i="6"/>
  <c r="AI589" i="6"/>
  <c r="AD589" i="6"/>
  <c r="AC589" i="6"/>
  <c r="AK588" i="6"/>
  <c r="AI588" i="6"/>
  <c r="AD588" i="6"/>
  <c r="AC588" i="6"/>
  <c r="AK587" i="6"/>
  <c r="AI587" i="6"/>
  <c r="AD587" i="6"/>
  <c r="AC587" i="6"/>
  <c r="AK586" i="6"/>
  <c r="AI586" i="6"/>
  <c r="AD586" i="6"/>
  <c r="AC586" i="6"/>
  <c r="AK585" i="6"/>
  <c r="AI585" i="6"/>
  <c r="AD585" i="6"/>
  <c r="AC585" i="6"/>
  <c r="AK584" i="6"/>
  <c r="AI584" i="6"/>
  <c r="AD584" i="6"/>
  <c r="AC584" i="6"/>
  <c r="AK583" i="6"/>
  <c r="AI583" i="6"/>
  <c r="AD583" i="6"/>
  <c r="AC583" i="6"/>
  <c r="AK582" i="6"/>
  <c r="AI582" i="6"/>
  <c r="AD582" i="6"/>
  <c r="AC582" i="6"/>
  <c r="AK581" i="6"/>
  <c r="AI581" i="6"/>
  <c r="AD581" i="6"/>
  <c r="AC581" i="6"/>
  <c r="AK580" i="6"/>
  <c r="AI580" i="6"/>
  <c r="AD580" i="6"/>
  <c r="AC580" i="6"/>
  <c r="AK579" i="6"/>
  <c r="AI579" i="6"/>
  <c r="AD579" i="6"/>
  <c r="AC579" i="6"/>
  <c r="AK578" i="6"/>
  <c r="AI578" i="6"/>
  <c r="AD578" i="6"/>
  <c r="AC578" i="6"/>
  <c r="AK577" i="6"/>
  <c r="AI577" i="6"/>
  <c r="AD577" i="6"/>
  <c r="AC577" i="6"/>
  <c r="AK576" i="6"/>
  <c r="AI576" i="6"/>
  <c r="AD576" i="6"/>
  <c r="AC576" i="6"/>
  <c r="AK575" i="6"/>
  <c r="AI575" i="6"/>
  <c r="AD575" i="6"/>
  <c r="AC575" i="6"/>
  <c r="AK574" i="6"/>
  <c r="AI574" i="6"/>
  <c r="AD574" i="6"/>
  <c r="AC574" i="6"/>
  <c r="AK573" i="6"/>
  <c r="AI573" i="6"/>
  <c r="AD573" i="6"/>
  <c r="AC573" i="6"/>
  <c r="AK572" i="6"/>
  <c r="AI572" i="6"/>
  <c r="AD572" i="6"/>
  <c r="AC572" i="6"/>
  <c r="AK571" i="6"/>
  <c r="AI571" i="6"/>
  <c r="AD571" i="6"/>
  <c r="AC571" i="6"/>
  <c r="AK570" i="6"/>
  <c r="AI570" i="6"/>
  <c r="AD570" i="6"/>
  <c r="AC570" i="6"/>
  <c r="AK569" i="6"/>
  <c r="AI569" i="6"/>
  <c r="AD569" i="6"/>
  <c r="AC569" i="6"/>
  <c r="AK568" i="6"/>
  <c r="AI568" i="6"/>
  <c r="AD568" i="6"/>
  <c r="AC568" i="6"/>
  <c r="AK567" i="6"/>
  <c r="AI567" i="6"/>
  <c r="AD567" i="6"/>
  <c r="AC567" i="6"/>
  <c r="AK566" i="6"/>
  <c r="AI566" i="6"/>
  <c r="AD566" i="6"/>
  <c r="AC566" i="6"/>
  <c r="AK565" i="6"/>
  <c r="AI565" i="6"/>
  <c r="AD565" i="6"/>
  <c r="AC565" i="6"/>
  <c r="AK564" i="6"/>
  <c r="AI564" i="6"/>
  <c r="AD564" i="6"/>
  <c r="AC564" i="6"/>
  <c r="AK563" i="6"/>
  <c r="AI563" i="6"/>
  <c r="AD563" i="6"/>
  <c r="AC563" i="6"/>
  <c r="AK562" i="6"/>
  <c r="AI562" i="6"/>
  <c r="AD562" i="6"/>
  <c r="AC562" i="6"/>
  <c r="AK561" i="6"/>
  <c r="AI561" i="6"/>
  <c r="AD561" i="6"/>
  <c r="AC561" i="6"/>
  <c r="AK560" i="6"/>
  <c r="AI560" i="6"/>
  <c r="AD560" i="6"/>
  <c r="AC560" i="6"/>
  <c r="AK559" i="6"/>
  <c r="AI559" i="6"/>
  <c r="AD559" i="6"/>
  <c r="AC559" i="6"/>
  <c r="AK558" i="6"/>
  <c r="AI558" i="6"/>
  <c r="AD558" i="6"/>
  <c r="AC558" i="6"/>
  <c r="AK557" i="6"/>
  <c r="AI557" i="6"/>
  <c r="AD557" i="6"/>
  <c r="AC557" i="6"/>
  <c r="AK556" i="6"/>
  <c r="AI556" i="6"/>
  <c r="AD556" i="6"/>
  <c r="AC556" i="6"/>
  <c r="AK555" i="6"/>
  <c r="AI555" i="6"/>
  <c r="AD555" i="6"/>
  <c r="AC555" i="6"/>
  <c r="AK554" i="6"/>
  <c r="AI554" i="6"/>
  <c r="AD554" i="6"/>
  <c r="AC554" i="6"/>
  <c r="AK553" i="6"/>
  <c r="AI553" i="6"/>
  <c r="AD553" i="6"/>
  <c r="AC553" i="6"/>
  <c r="AK552" i="6"/>
  <c r="AI552" i="6"/>
  <c r="AD552" i="6"/>
  <c r="AC552" i="6"/>
  <c r="AK551" i="6"/>
  <c r="AI551" i="6"/>
  <c r="AD551" i="6"/>
  <c r="AC551" i="6"/>
  <c r="AK550" i="6"/>
  <c r="AI550" i="6"/>
  <c r="AD550" i="6"/>
  <c r="AC550" i="6"/>
  <c r="AK549" i="6"/>
  <c r="AI549" i="6"/>
  <c r="AD549" i="6"/>
  <c r="AC549" i="6"/>
  <c r="AK548" i="6"/>
  <c r="AI548" i="6"/>
  <c r="AD548" i="6"/>
  <c r="AC548" i="6"/>
  <c r="AK547" i="6"/>
  <c r="AI547" i="6"/>
  <c r="AD547" i="6"/>
  <c r="AC547" i="6"/>
  <c r="AK546" i="6"/>
  <c r="AI546" i="6"/>
  <c r="AD546" i="6"/>
  <c r="AC546" i="6"/>
  <c r="AK545" i="6"/>
  <c r="AI545" i="6"/>
  <c r="AD545" i="6"/>
  <c r="AC545" i="6"/>
  <c r="AK544" i="6"/>
  <c r="AI544" i="6"/>
  <c r="AD544" i="6"/>
  <c r="AC544" i="6"/>
  <c r="AK543" i="6"/>
  <c r="AI543" i="6"/>
  <c r="AD543" i="6"/>
  <c r="AC543" i="6"/>
  <c r="AK542" i="6"/>
  <c r="AI542" i="6"/>
  <c r="AD542" i="6"/>
  <c r="AC542" i="6"/>
  <c r="AK541" i="6"/>
  <c r="AI541" i="6"/>
  <c r="AD541" i="6"/>
  <c r="AC541" i="6"/>
  <c r="AK540" i="6"/>
  <c r="AI540" i="6"/>
  <c r="AD540" i="6"/>
  <c r="AC540" i="6"/>
  <c r="AK539" i="6"/>
  <c r="AI539" i="6"/>
  <c r="AD539" i="6"/>
  <c r="AC539" i="6"/>
  <c r="AK538" i="6"/>
  <c r="AI538" i="6"/>
  <c r="AD538" i="6"/>
  <c r="AC538" i="6"/>
  <c r="AK537" i="6"/>
  <c r="AI537" i="6"/>
  <c r="AD537" i="6"/>
  <c r="AC537" i="6"/>
  <c r="K115" i="6" a="1"/>
  <c r="K115" i="6" s="1"/>
  <c r="J115" i="6"/>
  <c r="C115" i="6"/>
  <c r="D115" i="6" s="1"/>
  <c r="AK536" i="6"/>
  <c r="AI536" i="6"/>
  <c r="AD536" i="6"/>
  <c r="AC536" i="6"/>
  <c r="K274" i="6" a="1"/>
  <c r="K274" i="6" s="1"/>
  <c r="J274" i="6"/>
  <c r="C274" i="6"/>
  <c r="D274" i="6" s="1"/>
  <c r="AK535" i="6"/>
  <c r="AI535" i="6"/>
  <c r="AD535" i="6"/>
  <c r="AC535" i="6"/>
  <c r="K261" i="6" a="1"/>
  <c r="K261" i="6" s="1"/>
  <c r="J261" i="6"/>
  <c r="C261" i="6"/>
  <c r="D261" i="6" s="1"/>
  <c r="AK534" i="6"/>
  <c r="AI534" i="6"/>
  <c r="AD534" i="6"/>
  <c r="AC534" i="6"/>
  <c r="AK533" i="6"/>
  <c r="AI533" i="6"/>
  <c r="AD533" i="6"/>
  <c r="AC533" i="6"/>
  <c r="AK532" i="6"/>
  <c r="AI532" i="6"/>
  <c r="AD532" i="6"/>
  <c r="AC532" i="6"/>
  <c r="AK531" i="6"/>
  <c r="AI531" i="6"/>
  <c r="AD531" i="6"/>
  <c r="AC531" i="6"/>
  <c r="AK530" i="6"/>
  <c r="AI530" i="6"/>
  <c r="AD530" i="6"/>
  <c r="AC530" i="6"/>
  <c r="AK529" i="6"/>
  <c r="AI529" i="6"/>
  <c r="AD529" i="6"/>
  <c r="AC529" i="6"/>
  <c r="AK528" i="6"/>
  <c r="AI528" i="6"/>
  <c r="AD528" i="6"/>
  <c r="AC528" i="6"/>
  <c r="AK527" i="6"/>
  <c r="AI527" i="6"/>
  <c r="AD527" i="6"/>
  <c r="AC527" i="6"/>
  <c r="AK526" i="6"/>
  <c r="AI526" i="6"/>
  <c r="AD526" i="6"/>
  <c r="AC526" i="6"/>
  <c r="AK525" i="6"/>
  <c r="AI525" i="6"/>
  <c r="AD525" i="6"/>
  <c r="AC525" i="6"/>
  <c r="AK524" i="6"/>
  <c r="AI524" i="6"/>
  <c r="AD524" i="6"/>
  <c r="AC524" i="6"/>
  <c r="AK523" i="6"/>
  <c r="AI523" i="6"/>
  <c r="AD523" i="6"/>
  <c r="AC523" i="6"/>
  <c r="AK522" i="6"/>
  <c r="AI522" i="6"/>
  <c r="AD522" i="6"/>
  <c r="AC522" i="6"/>
  <c r="K82" i="6" a="1"/>
  <c r="K82" i="6" s="1"/>
  <c r="J82" i="6"/>
  <c r="C82" i="6"/>
  <c r="D82" i="6" s="1"/>
  <c r="AK521" i="6"/>
  <c r="AI521" i="6"/>
  <c r="AD521" i="6"/>
  <c r="AC521" i="6"/>
  <c r="K266" i="6" a="1"/>
  <c r="K266" i="6" s="1"/>
  <c r="J266" i="6"/>
  <c r="C266" i="6"/>
  <c r="D266" i="6" s="1"/>
  <c r="AK520" i="6"/>
  <c r="AI520" i="6"/>
  <c r="AD520" i="6"/>
  <c r="AC520" i="6"/>
  <c r="K269" i="6" a="1"/>
  <c r="K269" i="6" s="1"/>
  <c r="J269" i="6"/>
  <c r="C269" i="6"/>
  <c r="D269" i="6" s="1"/>
  <c r="AK519" i="6"/>
  <c r="AI519" i="6"/>
  <c r="AD519" i="6"/>
  <c r="AC519" i="6"/>
  <c r="AK518" i="6"/>
  <c r="AI518" i="6"/>
  <c r="AD518" i="6"/>
  <c r="AC518" i="6"/>
  <c r="AK517" i="6"/>
  <c r="AI517" i="6"/>
  <c r="AD517" i="6"/>
  <c r="AC517" i="6"/>
  <c r="AK516" i="6"/>
  <c r="AI516" i="6"/>
  <c r="AD516" i="6"/>
  <c r="AC516" i="6"/>
  <c r="AK515" i="6"/>
  <c r="AI515" i="6"/>
  <c r="AD515" i="6"/>
  <c r="AC515" i="6"/>
  <c r="AK514" i="6"/>
  <c r="AI514" i="6"/>
  <c r="AD514" i="6"/>
  <c r="AC514" i="6"/>
  <c r="AK513" i="6"/>
  <c r="AI513" i="6"/>
  <c r="AD513" i="6"/>
  <c r="AC513" i="6"/>
  <c r="AK512" i="6"/>
  <c r="AI512" i="6"/>
  <c r="AD512" i="6"/>
  <c r="AC512" i="6"/>
  <c r="AK511" i="6"/>
  <c r="AI511" i="6"/>
  <c r="AD511" i="6"/>
  <c r="AC511" i="6"/>
  <c r="AK510" i="6"/>
  <c r="AI510" i="6"/>
  <c r="AD510" i="6"/>
  <c r="AC510" i="6"/>
  <c r="AK509" i="6"/>
  <c r="AI509" i="6"/>
  <c r="AD509" i="6"/>
  <c r="AC509" i="6"/>
  <c r="AK508" i="6"/>
  <c r="AI508" i="6"/>
  <c r="AD508" i="6"/>
  <c r="AC508" i="6"/>
  <c r="AK507" i="6"/>
  <c r="AI507" i="6"/>
  <c r="AD507" i="6"/>
  <c r="AC507" i="6"/>
  <c r="AK506" i="6"/>
  <c r="AI506" i="6"/>
  <c r="AD506" i="6"/>
  <c r="AC506" i="6"/>
  <c r="AK505" i="6"/>
  <c r="AI505" i="6"/>
  <c r="AD505" i="6"/>
  <c r="AC505" i="6"/>
  <c r="AK504" i="6"/>
  <c r="AI504" i="6"/>
  <c r="AD504" i="6"/>
  <c r="AC504" i="6"/>
  <c r="AK503" i="6"/>
  <c r="AI503" i="6"/>
  <c r="AD503" i="6"/>
  <c r="AC503" i="6"/>
  <c r="AK502" i="6"/>
  <c r="AI502" i="6"/>
  <c r="AD502" i="6"/>
  <c r="AC502" i="6"/>
  <c r="AK501" i="6"/>
  <c r="AI501" i="6"/>
  <c r="AD501" i="6"/>
  <c r="AC501" i="6"/>
  <c r="AK500" i="6"/>
  <c r="AI500" i="6"/>
  <c r="AD500" i="6"/>
  <c r="AC500" i="6"/>
  <c r="AK499" i="6"/>
  <c r="AI499" i="6"/>
  <c r="AD499" i="6"/>
  <c r="AC499" i="6"/>
  <c r="AK498" i="6"/>
  <c r="AI498" i="6"/>
  <c r="AD498" i="6"/>
  <c r="AC498" i="6"/>
  <c r="AK497" i="6"/>
  <c r="AI497" i="6"/>
  <c r="AD497" i="6"/>
  <c r="AC497" i="6"/>
  <c r="AK496" i="6"/>
  <c r="AI496" i="6"/>
  <c r="AD496" i="6"/>
  <c r="AC496" i="6"/>
  <c r="AK495" i="6"/>
  <c r="AI495" i="6"/>
  <c r="AD495" i="6"/>
  <c r="AC495" i="6"/>
  <c r="AK494" i="6"/>
  <c r="AI494" i="6"/>
  <c r="AD494" i="6"/>
  <c r="AC494" i="6"/>
  <c r="AK493" i="6"/>
  <c r="AI493" i="6"/>
  <c r="AD493" i="6"/>
  <c r="AC493" i="6"/>
  <c r="AK492" i="6"/>
  <c r="AI492" i="6"/>
  <c r="AD492" i="6"/>
  <c r="AC492" i="6"/>
  <c r="AK491" i="6"/>
  <c r="AI491" i="6"/>
  <c r="AD491" i="6"/>
  <c r="AC491" i="6"/>
  <c r="AK490" i="6"/>
  <c r="AI490" i="6"/>
  <c r="AD490" i="6"/>
  <c r="AC490" i="6"/>
  <c r="AK489" i="6"/>
  <c r="AI489" i="6"/>
  <c r="AD489" i="6"/>
  <c r="AC489" i="6"/>
  <c r="AK488" i="6"/>
  <c r="AI488" i="6"/>
  <c r="AD488" i="6"/>
  <c r="AC488" i="6"/>
  <c r="K95" i="6" a="1"/>
  <c r="K95" i="6" s="1"/>
  <c r="J95" i="6"/>
  <c r="C95" i="6"/>
  <c r="D95" i="6" s="1"/>
  <c r="AK487" i="6"/>
  <c r="AI487" i="6"/>
  <c r="AD487" i="6"/>
  <c r="AC487" i="6"/>
  <c r="K185" i="6" a="1"/>
  <c r="K185" i="6" s="1"/>
  <c r="J185" i="6"/>
  <c r="C185" i="6"/>
  <c r="D185" i="6" s="1"/>
  <c r="AK486" i="6"/>
  <c r="AI486" i="6"/>
  <c r="AD486" i="6"/>
  <c r="AC486" i="6"/>
  <c r="AK485" i="6"/>
  <c r="AI485" i="6"/>
  <c r="AD485" i="6"/>
  <c r="AC485" i="6"/>
  <c r="AK484" i="6"/>
  <c r="AI484" i="6"/>
  <c r="AD484" i="6"/>
  <c r="AC484" i="6"/>
  <c r="AK483" i="6"/>
  <c r="AI483" i="6"/>
  <c r="AD483" i="6"/>
  <c r="AC483" i="6"/>
  <c r="AK482" i="6"/>
  <c r="AI482" i="6"/>
  <c r="AD482" i="6"/>
  <c r="AC482" i="6"/>
  <c r="AK481" i="6"/>
  <c r="AI481" i="6"/>
  <c r="AD481" i="6"/>
  <c r="AC481" i="6"/>
  <c r="AK480" i="6"/>
  <c r="AI480" i="6"/>
  <c r="AD480" i="6"/>
  <c r="AC480" i="6"/>
  <c r="AK479" i="6"/>
  <c r="AI479" i="6"/>
  <c r="AD479" i="6"/>
  <c r="AC479" i="6"/>
  <c r="AK478" i="6"/>
  <c r="AI478" i="6"/>
  <c r="AD478" i="6"/>
  <c r="AC478" i="6"/>
  <c r="AK477" i="6"/>
  <c r="AI477" i="6"/>
  <c r="AD477" i="6"/>
  <c r="AC477" i="6"/>
  <c r="AK476" i="6"/>
  <c r="AI476" i="6"/>
  <c r="AD476" i="6"/>
  <c r="AC476" i="6"/>
  <c r="AK475" i="6"/>
  <c r="AI475" i="6"/>
  <c r="AD475" i="6"/>
  <c r="AC475" i="6"/>
  <c r="AK474" i="6"/>
  <c r="AI474" i="6"/>
  <c r="AD474" i="6"/>
  <c r="AC474" i="6"/>
  <c r="AK473" i="6"/>
  <c r="AI473" i="6"/>
  <c r="AD473" i="6"/>
  <c r="AC473" i="6"/>
  <c r="AK472" i="6"/>
  <c r="AI472" i="6"/>
  <c r="AD472" i="6"/>
  <c r="AC472" i="6"/>
  <c r="AK471" i="6"/>
  <c r="AI471" i="6"/>
  <c r="AD471" i="6"/>
  <c r="AC471" i="6"/>
  <c r="AK470" i="6"/>
  <c r="AI470" i="6"/>
  <c r="AD470" i="6"/>
  <c r="AC470" i="6"/>
  <c r="AK469" i="6"/>
  <c r="AI469" i="6"/>
  <c r="AD469" i="6"/>
  <c r="AC469" i="6"/>
  <c r="AK468" i="6"/>
  <c r="AI468" i="6"/>
  <c r="AD468" i="6"/>
  <c r="AC468" i="6"/>
  <c r="AK467" i="6"/>
  <c r="AI467" i="6"/>
  <c r="AD467" i="6"/>
  <c r="AC467" i="6"/>
  <c r="AK466" i="6"/>
  <c r="AI466" i="6"/>
  <c r="AD466" i="6"/>
  <c r="AC466" i="6"/>
  <c r="AK465" i="6"/>
  <c r="AI465" i="6"/>
  <c r="AD465" i="6"/>
  <c r="AC465" i="6"/>
  <c r="AK464" i="6"/>
  <c r="AI464" i="6"/>
  <c r="AD464" i="6"/>
  <c r="AC464" i="6"/>
  <c r="K61" i="6" a="1"/>
  <c r="K61" i="6" s="1"/>
  <c r="J61" i="6"/>
  <c r="C61" i="6"/>
  <c r="D61" i="6" s="1"/>
  <c r="AK463" i="6"/>
  <c r="AI463" i="6"/>
  <c r="AD463" i="6"/>
  <c r="AC463" i="6"/>
  <c r="AK462" i="6"/>
  <c r="AI462" i="6"/>
  <c r="AD462" i="6"/>
  <c r="AC462" i="6"/>
  <c r="AK461" i="6"/>
  <c r="AI461" i="6"/>
  <c r="AD461" i="6"/>
  <c r="AC461" i="6"/>
  <c r="AK460" i="6"/>
  <c r="AI460" i="6"/>
  <c r="AD460" i="6"/>
  <c r="AC460" i="6"/>
  <c r="K379" i="6" a="1"/>
  <c r="K379" i="6" s="1"/>
  <c r="J379" i="6"/>
  <c r="C379" i="6"/>
  <c r="D379" i="6" s="1"/>
  <c r="AK459" i="6"/>
  <c r="AI459" i="6"/>
  <c r="AD459" i="6"/>
  <c r="AC459" i="6"/>
  <c r="AK458" i="6"/>
  <c r="AI458" i="6"/>
  <c r="AD458" i="6"/>
  <c r="AC458" i="6"/>
  <c r="AK457" i="6"/>
  <c r="AI457" i="6"/>
  <c r="AD457" i="6"/>
  <c r="AC457" i="6"/>
  <c r="AK456" i="6"/>
  <c r="AI456" i="6"/>
  <c r="AD456" i="6"/>
  <c r="AC456" i="6"/>
  <c r="AK455" i="6"/>
  <c r="AI455" i="6"/>
  <c r="AD455" i="6"/>
  <c r="AC455" i="6"/>
  <c r="AK454" i="6"/>
  <c r="AI454" i="6"/>
  <c r="AD454" i="6"/>
  <c r="AC454" i="6"/>
  <c r="AK453" i="6"/>
  <c r="AI453" i="6"/>
  <c r="AD453" i="6"/>
  <c r="AC453" i="6"/>
  <c r="AK452" i="6"/>
  <c r="AI452" i="6"/>
  <c r="AD452" i="6"/>
  <c r="AC452" i="6"/>
  <c r="AK451" i="6"/>
  <c r="AI451" i="6"/>
  <c r="AD451" i="6"/>
  <c r="AC451" i="6"/>
  <c r="AK450" i="6"/>
  <c r="AI450" i="6"/>
  <c r="AD450" i="6"/>
  <c r="AC450" i="6"/>
  <c r="AK449" i="6"/>
  <c r="AI449" i="6"/>
  <c r="AD449" i="6"/>
  <c r="AC449" i="6"/>
  <c r="AK448" i="6"/>
  <c r="AI448" i="6"/>
  <c r="AD448" i="6"/>
  <c r="AC448" i="6"/>
  <c r="AK447" i="6"/>
  <c r="AI447" i="6"/>
  <c r="AD447" i="6"/>
  <c r="AC447" i="6"/>
  <c r="AK446" i="6"/>
  <c r="AI446" i="6"/>
  <c r="AD446" i="6"/>
  <c r="AC446" i="6"/>
  <c r="AK445" i="6"/>
  <c r="AI445" i="6"/>
  <c r="AD445" i="6"/>
  <c r="AC445" i="6"/>
  <c r="AK444" i="6"/>
  <c r="AI444" i="6"/>
  <c r="AD444" i="6"/>
  <c r="AC444" i="6"/>
  <c r="AK443" i="6"/>
  <c r="AI443" i="6"/>
  <c r="AD443" i="6"/>
  <c r="AC443" i="6"/>
  <c r="AK442" i="6"/>
  <c r="AI442" i="6"/>
  <c r="AD442" i="6"/>
  <c r="AC442" i="6"/>
  <c r="AK441" i="6"/>
  <c r="AI441" i="6"/>
  <c r="AD441" i="6"/>
  <c r="AC441" i="6"/>
  <c r="AK440" i="6"/>
  <c r="AI440" i="6"/>
  <c r="AD440" i="6"/>
  <c r="AC440" i="6"/>
  <c r="AK439" i="6"/>
  <c r="AI439" i="6"/>
  <c r="AD439" i="6"/>
  <c r="AC439" i="6"/>
  <c r="AK438" i="6"/>
  <c r="AI438" i="6"/>
  <c r="AD438" i="6"/>
  <c r="AC438" i="6"/>
  <c r="AK437" i="6"/>
  <c r="AI437" i="6"/>
  <c r="AD437" i="6"/>
  <c r="AC437" i="6"/>
  <c r="AK436" i="6"/>
  <c r="AI436" i="6"/>
  <c r="AD436" i="6"/>
  <c r="AC436" i="6"/>
  <c r="AK435" i="6"/>
  <c r="AI435" i="6"/>
  <c r="AD435" i="6"/>
  <c r="AC435" i="6"/>
  <c r="AK434" i="6"/>
  <c r="AI434" i="6"/>
  <c r="AD434" i="6"/>
  <c r="AC434" i="6"/>
  <c r="AK433" i="6"/>
  <c r="AI433" i="6"/>
  <c r="AD433" i="6"/>
  <c r="AC433" i="6"/>
  <c r="AK432" i="6"/>
  <c r="AI432" i="6"/>
  <c r="AD432" i="6"/>
  <c r="AC432" i="6"/>
  <c r="AK431" i="6"/>
  <c r="AI431" i="6"/>
  <c r="AD431" i="6"/>
  <c r="AC431" i="6"/>
  <c r="AK430" i="6"/>
  <c r="AI430" i="6"/>
  <c r="AD430" i="6"/>
  <c r="AC430" i="6"/>
  <c r="AK429" i="6"/>
  <c r="AI429" i="6"/>
  <c r="AD429" i="6"/>
  <c r="AC429" i="6"/>
  <c r="AK428" i="6"/>
  <c r="AI428" i="6"/>
  <c r="AD428" i="6"/>
  <c r="AC428" i="6"/>
  <c r="AK427" i="6"/>
  <c r="AI427" i="6"/>
  <c r="AD427" i="6"/>
  <c r="AC427" i="6"/>
  <c r="AK426" i="6"/>
  <c r="AI426" i="6"/>
  <c r="AD426" i="6"/>
  <c r="AC426" i="6"/>
  <c r="AK425" i="6"/>
  <c r="AI425" i="6"/>
  <c r="AD425" i="6"/>
  <c r="AC425" i="6"/>
  <c r="AK424" i="6"/>
  <c r="AI424" i="6"/>
  <c r="AD424" i="6"/>
  <c r="AC424" i="6"/>
  <c r="AK423" i="6"/>
  <c r="AI423" i="6"/>
  <c r="AD423" i="6"/>
  <c r="AC423" i="6"/>
  <c r="AK422" i="6"/>
  <c r="AI422" i="6"/>
  <c r="AD422" i="6"/>
  <c r="AC422" i="6"/>
  <c r="AK421" i="6"/>
  <c r="AI421" i="6"/>
  <c r="AD421" i="6"/>
  <c r="AC421" i="6"/>
  <c r="AK420" i="6"/>
  <c r="AI420" i="6"/>
  <c r="AD420" i="6"/>
  <c r="AC420" i="6"/>
  <c r="AK419" i="6"/>
  <c r="AI419" i="6"/>
  <c r="AD419" i="6"/>
  <c r="AC419" i="6"/>
  <c r="AK418" i="6"/>
  <c r="AI418" i="6"/>
  <c r="AD418" i="6"/>
  <c r="AC418" i="6"/>
  <c r="AK417" i="6"/>
  <c r="AI417" i="6"/>
  <c r="AD417" i="6"/>
  <c r="AC417" i="6"/>
  <c r="AK416" i="6"/>
  <c r="AI416" i="6"/>
  <c r="AD416" i="6"/>
  <c r="AC416" i="6"/>
  <c r="AK415" i="6"/>
  <c r="AI415" i="6"/>
  <c r="AD415" i="6"/>
  <c r="AC415" i="6"/>
  <c r="AK414" i="6"/>
  <c r="AI414" i="6"/>
  <c r="AD414" i="6"/>
  <c r="AC414" i="6"/>
  <c r="AK413" i="6"/>
  <c r="AI413" i="6"/>
  <c r="AD413" i="6"/>
  <c r="AC413" i="6"/>
  <c r="AK412" i="6"/>
  <c r="AI412" i="6"/>
  <c r="AD412" i="6"/>
  <c r="AC412" i="6"/>
  <c r="AK411" i="6"/>
  <c r="AI411" i="6"/>
  <c r="AD411" i="6"/>
  <c r="AC411" i="6"/>
  <c r="AK410" i="6"/>
  <c r="AI410" i="6"/>
  <c r="AD410" i="6"/>
  <c r="AC410" i="6"/>
  <c r="AK409" i="6"/>
  <c r="AI409" i="6"/>
  <c r="AD409" i="6"/>
  <c r="AC409" i="6"/>
  <c r="AK408" i="6"/>
  <c r="AI408" i="6"/>
  <c r="AD408" i="6"/>
  <c r="AC408" i="6"/>
  <c r="AK407" i="6"/>
  <c r="AI407" i="6"/>
  <c r="AD407" i="6"/>
  <c r="AC407" i="6"/>
  <c r="AK406" i="6"/>
  <c r="AI406" i="6"/>
  <c r="AD406" i="6"/>
  <c r="AC406" i="6"/>
  <c r="AK405" i="6"/>
  <c r="AI405" i="6"/>
  <c r="AD405" i="6"/>
  <c r="AC405" i="6"/>
  <c r="AK404" i="6"/>
  <c r="AI404" i="6"/>
  <c r="AD404" i="6"/>
  <c r="AC404" i="6"/>
  <c r="AK403" i="6"/>
  <c r="AI403" i="6"/>
  <c r="AD403" i="6"/>
  <c r="AC403" i="6"/>
  <c r="AK402" i="6"/>
  <c r="AI402" i="6"/>
  <c r="AD402" i="6"/>
  <c r="AC402" i="6"/>
  <c r="AK401" i="6"/>
  <c r="AI401" i="6"/>
  <c r="AD401" i="6"/>
  <c r="AC401" i="6"/>
  <c r="AK400" i="6"/>
  <c r="AI400" i="6"/>
  <c r="AD400" i="6"/>
  <c r="AC400" i="6"/>
  <c r="AK399" i="6"/>
  <c r="AI399" i="6"/>
  <c r="AD399" i="6"/>
  <c r="AC399" i="6"/>
  <c r="AK398" i="6"/>
  <c r="AI398" i="6"/>
  <c r="AD398" i="6"/>
  <c r="AC398" i="6"/>
  <c r="AK397" i="6"/>
  <c r="AI397" i="6"/>
  <c r="AD397" i="6"/>
  <c r="AC397" i="6"/>
  <c r="AK396" i="6"/>
  <c r="AI396" i="6"/>
  <c r="AD396" i="6"/>
  <c r="AC396" i="6"/>
  <c r="AK395" i="6"/>
  <c r="AI395" i="6"/>
  <c r="AD395" i="6"/>
  <c r="AC395" i="6"/>
  <c r="AK394" i="6"/>
  <c r="AI394" i="6"/>
  <c r="AD394" i="6"/>
  <c r="AC394" i="6"/>
  <c r="AK393" i="6"/>
  <c r="AI393" i="6"/>
  <c r="AD393" i="6"/>
  <c r="AC393" i="6"/>
  <c r="AK392" i="6"/>
  <c r="AI392" i="6"/>
  <c r="AD392" i="6"/>
  <c r="AC392" i="6"/>
  <c r="AK391" i="6"/>
  <c r="AI391" i="6"/>
  <c r="AD391" i="6"/>
  <c r="AC391" i="6"/>
  <c r="AK390" i="6"/>
  <c r="AI390" i="6"/>
  <c r="AD390" i="6"/>
  <c r="AC390" i="6"/>
  <c r="AK389" i="6"/>
  <c r="AI389" i="6"/>
  <c r="AD389" i="6"/>
  <c r="AC389" i="6"/>
  <c r="AK388" i="6"/>
  <c r="AI388" i="6"/>
  <c r="AD388" i="6"/>
  <c r="AC388" i="6"/>
  <c r="AK387" i="6"/>
  <c r="AI387" i="6"/>
  <c r="AD387" i="6"/>
  <c r="AC387" i="6"/>
  <c r="AK386" i="6"/>
  <c r="AI386" i="6"/>
  <c r="AD386" i="6"/>
  <c r="AC386" i="6"/>
  <c r="AK385" i="6"/>
  <c r="AI385" i="6"/>
  <c r="AD385" i="6"/>
  <c r="AC385" i="6"/>
  <c r="AK384" i="6"/>
  <c r="AI384" i="6"/>
  <c r="AD384" i="6"/>
  <c r="AC384" i="6"/>
  <c r="AK383" i="6"/>
  <c r="AI383" i="6"/>
  <c r="AD383" i="6"/>
  <c r="AC383" i="6"/>
  <c r="AK382" i="6"/>
  <c r="AI382" i="6"/>
  <c r="AD382" i="6"/>
  <c r="AC382" i="6"/>
  <c r="AK381" i="6"/>
  <c r="AI381" i="6"/>
  <c r="AD381" i="6"/>
  <c r="AC381" i="6"/>
  <c r="AK380" i="6"/>
  <c r="AI380" i="6"/>
  <c r="AD380" i="6"/>
  <c r="AC380" i="6"/>
  <c r="AK379" i="6"/>
  <c r="AI379" i="6"/>
  <c r="AD379" i="6"/>
  <c r="AC379" i="6"/>
  <c r="AK378" i="6"/>
  <c r="AI378" i="6"/>
  <c r="AD378" i="6"/>
  <c r="AC378" i="6"/>
  <c r="AK377" i="6"/>
  <c r="AI377" i="6"/>
  <c r="AD377" i="6"/>
  <c r="AC377" i="6"/>
  <c r="AK376" i="6"/>
  <c r="AI376" i="6"/>
  <c r="AD376" i="6"/>
  <c r="AC376" i="6"/>
  <c r="AK375" i="6"/>
  <c r="AI375" i="6"/>
  <c r="AD375" i="6"/>
  <c r="AC375" i="6"/>
  <c r="AK374" i="6"/>
  <c r="AI374" i="6"/>
  <c r="AD374" i="6"/>
  <c r="AC374" i="6"/>
  <c r="AK373" i="6"/>
  <c r="AI373" i="6"/>
  <c r="AD373" i="6"/>
  <c r="AC373" i="6"/>
  <c r="AK372" i="6"/>
  <c r="AI372" i="6"/>
  <c r="AD372" i="6"/>
  <c r="AC372" i="6"/>
  <c r="AK371" i="6"/>
  <c r="AI371" i="6"/>
  <c r="AD371" i="6"/>
  <c r="AC371" i="6"/>
  <c r="AK370" i="6"/>
  <c r="AI370" i="6"/>
  <c r="AD370" i="6"/>
  <c r="AC370" i="6"/>
  <c r="AK369" i="6"/>
  <c r="AI369" i="6"/>
  <c r="AD369" i="6"/>
  <c r="AC369" i="6"/>
  <c r="AK368" i="6"/>
  <c r="AI368" i="6"/>
  <c r="AD368" i="6"/>
  <c r="AC368" i="6"/>
  <c r="AK367" i="6"/>
  <c r="AI367" i="6"/>
  <c r="AD367" i="6"/>
  <c r="AC367" i="6"/>
  <c r="AK366" i="6"/>
  <c r="AI366" i="6"/>
  <c r="AD366" i="6"/>
  <c r="AC366" i="6"/>
  <c r="AK365" i="6"/>
  <c r="AI365" i="6"/>
  <c r="AD365" i="6"/>
  <c r="AC365" i="6"/>
  <c r="AK364" i="6"/>
  <c r="AI364" i="6"/>
  <c r="AD364" i="6"/>
  <c r="AC364" i="6"/>
  <c r="AK363" i="6"/>
  <c r="AI363" i="6"/>
  <c r="AD363" i="6"/>
  <c r="AC363" i="6"/>
  <c r="AK362" i="6"/>
  <c r="AI362" i="6"/>
  <c r="AD362" i="6"/>
  <c r="AC362" i="6"/>
  <c r="AK361" i="6"/>
  <c r="AI361" i="6"/>
  <c r="AD361" i="6"/>
  <c r="AC361" i="6"/>
  <c r="AK360" i="6"/>
  <c r="AI360" i="6"/>
  <c r="AD360" i="6"/>
  <c r="AC360" i="6"/>
  <c r="AK359" i="6"/>
  <c r="AI359" i="6"/>
  <c r="AD359" i="6"/>
  <c r="AC359" i="6"/>
  <c r="AK358" i="6"/>
  <c r="AI358" i="6"/>
  <c r="AD358" i="6"/>
  <c r="AC358" i="6"/>
  <c r="AK357" i="6"/>
  <c r="AI357" i="6"/>
  <c r="AD357" i="6"/>
  <c r="AC357" i="6"/>
  <c r="AK356" i="6"/>
  <c r="AI356" i="6"/>
  <c r="AD356" i="6"/>
  <c r="AC356" i="6"/>
  <c r="AK355" i="6"/>
  <c r="AI355" i="6"/>
  <c r="AD355" i="6"/>
  <c r="AC355" i="6"/>
  <c r="AK354" i="6"/>
  <c r="AI354" i="6"/>
  <c r="AD354" i="6"/>
  <c r="AC354" i="6"/>
  <c r="AK353" i="6"/>
  <c r="AI353" i="6"/>
  <c r="AD353" i="6"/>
  <c r="AC353" i="6"/>
  <c r="AK352" i="6"/>
  <c r="AI352" i="6"/>
  <c r="AD352" i="6"/>
  <c r="AC352" i="6"/>
  <c r="AK351" i="6"/>
  <c r="AI351" i="6"/>
  <c r="AD351" i="6"/>
  <c r="AC351" i="6"/>
  <c r="AK350" i="6"/>
  <c r="AI350" i="6"/>
  <c r="AD350" i="6"/>
  <c r="AC350" i="6"/>
  <c r="AK349" i="6"/>
  <c r="AI349" i="6"/>
  <c r="AD349" i="6"/>
  <c r="AC349" i="6"/>
  <c r="AK348" i="6"/>
  <c r="AI348" i="6"/>
  <c r="AD348" i="6"/>
  <c r="AC348" i="6"/>
  <c r="AK347" i="6"/>
  <c r="AI347" i="6"/>
  <c r="AD347" i="6"/>
  <c r="AC347" i="6"/>
  <c r="AK346" i="6"/>
  <c r="AI346" i="6"/>
  <c r="AD346" i="6"/>
  <c r="AC346" i="6"/>
  <c r="AK345" i="6"/>
  <c r="AI345" i="6"/>
  <c r="AD345" i="6"/>
  <c r="AC345" i="6"/>
  <c r="AK344" i="6"/>
  <c r="AI344" i="6"/>
  <c r="AD344" i="6"/>
  <c r="AC344" i="6"/>
  <c r="AK343" i="6"/>
  <c r="AI343" i="6"/>
  <c r="AD343" i="6"/>
  <c r="AC343" i="6"/>
  <c r="AK342" i="6"/>
  <c r="AI342" i="6"/>
  <c r="AD342" i="6"/>
  <c r="AC342" i="6"/>
  <c r="AK341" i="6"/>
  <c r="AI341" i="6"/>
  <c r="AD341" i="6"/>
  <c r="AC341" i="6"/>
  <c r="K195" i="6" a="1"/>
  <c r="K195" i="6" s="1"/>
  <c r="J195" i="6"/>
  <c r="C195" i="6"/>
  <c r="D195" i="6" s="1"/>
  <c r="AK340" i="6"/>
  <c r="AI340" i="6"/>
  <c r="AD340" i="6"/>
  <c r="AC340" i="6"/>
  <c r="AK339" i="6"/>
  <c r="AI339" i="6"/>
  <c r="AD339" i="6"/>
  <c r="AC339" i="6"/>
  <c r="K250" i="6" a="1"/>
  <c r="K250" i="6" s="1"/>
  <c r="J250" i="6"/>
  <c r="C250" i="6"/>
  <c r="D250" i="6" s="1"/>
  <c r="AK338" i="6"/>
  <c r="AI338" i="6"/>
  <c r="AD338" i="6"/>
  <c r="AC338" i="6"/>
  <c r="K227" i="6" a="1"/>
  <c r="K227" i="6" s="1"/>
  <c r="J227" i="6"/>
  <c r="C227" i="6"/>
  <c r="D227" i="6" s="1"/>
  <c r="AK337" i="6"/>
  <c r="AI337" i="6"/>
  <c r="AD337" i="6"/>
  <c r="AC337" i="6"/>
  <c r="K168" i="6" a="1"/>
  <c r="K168" i="6" s="1"/>
  <c r="J168" i="6"/>
  <c r="C168" i="6"/>
  <c r="D168" i="6" s="1"/>
  <c r="AK336" i="6"/>
  <c r="AI336" i="6"/>
  <c r="AD336" i="6"/>
  <c r="AC336" i="6"/>
  <c r="K186" i="6" a="1"/>
  <c r="K186" i="6" s="1"/>
  <c r="J186" i="6"/>
  <c r="C186" i="6"/>
  <c r="D186" i="6" s="1"/>
  <c r="AK335" i="6"/>
  <c r="AI335" i="6"/>
  <c r="AD335" i="6"/>
  <c r="AC335" i="6"/>
  <c r="K48" i="6" a="1"/>
  <c r="K48" i="6" s="1"/>
  <c r="J48" i="6"/>
  <c r="C48" i="6"/>
  <c r="D48" i="6" s="1"/>
  <c r="AK334" i="6"/>
  <c r="AI334" i="6"/>
  <c r="AD334" i="6"/>
  <c r="AC334" i="6"/>
  <c r="K313" i="6" a="1"/>
  <c r="K313" i="6" s="1"/>
  <c r="J313" i="6"/>
  <c r="C313" i="6"/>
  <c r="D313" i="6" s="1"/>
  <c r="AK333" i="6"/>
  <c r="AI333" i="6"/>
  <c r="AD333" i="6"/>
  <c r="AC333" i="6"/>
  <c r="K310" i="6" a="1"/>
  <c r="K310" i="6" s="1"/>
  <c r="J310" i="6"/>
  <c r="C310" i="6"/>
  <c r="D310" i="6" s="1"/>
  <c r="AK332" i="6"/>
  <c r="AI332" i="6"/>
  <c r="AD332" i="6"/>
  <c r="AC332" i="6"/>
  <c r="K196" i="6" a="1"/>
  <c r="K196" i="6" s="1"/>
  <c r="J196" i="6"/>
  <c r="C196" i="6"/>
  <c r="D196" i="6" s="1"/>
  <c r="AK331" i="6"/>
  <c r="AI331" i="6"/>
  <c r="AD331" i="6"/>
  <c r="AC331" i="6"/>
  <c r="K193" i="6" a="1"/>
  <c r="K193" i="6" s="1"/>
  <c r="J193" i="6"/>
  <c r="C193" i="6"/>
  <c r="D193" i="6" s="1"/>
  <c r="AK330" i="6"/>
  <c r="AI330" i="6"/>
  <c r="AD330" i="6"/>
  <c r="AC330" i="6"/>
  <c r="K167" i="6" a="1"/>
  <c r="K167" i="6" s="1"/>
  <c r="J167" i="6"/>
  <c r="C167" i="6"/>
  <c r="D167" i="6" s="1"/>
  <c r="AK329" i="6"/>
  <c r="AI329" i="6"/>
  <c r="AD329" i="6"/>
  <c r="AC329" i="6"/>
  <c r="K208" i="6" a="1"/>
  <c r="K208" i="6" s="1"/>
  <c r="J208" i="6"/>
  <c r="C208" i="6"/>
  <c r="D208" i="6" s="1"/>
  <c r="AK328" i="6"/>
  <c r="AI328" i="6"/>
  <c r="AD328" i="6"/>
  <c r="AC328" i="6"/>
  <c r="K207" i="6" a="1"/>
  <c r="K207" i="6" s="1"/>
  <c r="J207" i="6"/>
  <c r="C207" i="6"/>
  <c r="D207" i="6" s="1"/>
  <c r="AK327" i="6"/>
  <c r="AI327" i="6"/>
  <c r="AD327" i="6"/>
  <c r="AC327" i="6"/>
  <c r="K260" i="6" a="1"/>
  <c r="K260" i="6" s="1"/>
  <c r="J260" i="6"/>
  <c r="C260" i="6"/>
  <c r="D260" i="6" s="1"/>
  <c r="AK326" i="6"/>
  <c r="AI326" i="6"/>
  <c r="AD326" i="6"/>
  <c r="AC326" i="6"/>
  <c r="K283" i="6" a="1"/>
  <c r="K283" i="6" s="1"/>
  <c r="J283" i="6"/>
  <c r="C283" i="6"/>
  <c r="D283" i="6" s="1"/>
  <c r="AK325" i="6"/>
  <c r="AI325" i="6"/>
  <c r="AD325" i="6"/>
  <c r="AC325" i="6"/>
  <c r="K153" i="6" a="1"/>
  <c r="K153" i="6" s="1"/>
  <c r="J153" i="6"/>
  <c r="C153" i="6"/>
  <c r="D153" i="6" s="1"/>
  <c r="AK324" i="6"/>
  <c r="AI324" i="6"/>
  <c r="AD324" i="6"/>
  <c r="AC324" i="6"/>
  <c r="K88" i="6" a="1"/>
  <c r="K88" i="6" s="1"/>
  <c r="J88" i="6"/>
  <c r="C88" i="6"/>
  <c r="D88" i="6" s="1"/>
  <c r="AK323" i="6"/>
  <c r="AI323" i="6"/>
  <c r="AD323" i="6"/>
  <c r="AC323" i="6"/>
  <c r="K142" i="6" a="1"/>
  <c r="K142" i="6" s="1"/>
  <c r="J142" i="6"/>
  <c r="C142" i="6"/>
  <c r="D142" i="6" s="1"/>
  <c r="AK322" i="6"/>
  <c r="AI322" i="6"/>
  <c r="AD322" i="6"/>
  <c r="AC322" i="6"/>
  <c r="K141" i="6" a="1"/>
  <c r="K141" i="6" s="1"/>
  <c r="J141" i="6"/>
  <c r="C141" i="6"/>
  <c r="D141" i="6" s="1"/>
  <c r="AK321" i="6"/>
  <c r="AI321" i="6"/>
  <c r="AD321" i="6"/>
  <c r="AC321" i="6"/>
  <c r="K126" i="6" a="1"/>
  <c r="K126" i="6" s="1"/>
  <c r="J126" i="6"/>
  <c r="C126" i="6"/>
  <c r="D126" i="6" s="1"/>
  <c r="AK320" i="6"/>
  <c r="AI320" i="6"/>
  <c r="AD320" i="6"/>
  <c r="AC320" i="6"/>
  <c r="K125" i="6" a="1"/>
  <c r="K125" i="6" s="1"/>
  <c r="J125" i="6"/>
  <c r="C125" i="6"/>
  <c r="D125" i="6" s="1"/>
  <c r="AK319" i="6"/>
  <c r="AI319" i="6"/>
  <c r="AD319" i="6"/>
  <c r="AC319" i="6"/>
  <c r="K357" i="6" a="1"/>
  <c r="K357" i="6" s="1"/>
  <c r="J357" i="6"/>
  <c r="C357" i="6"/>
  <c r="D357" i="6" s="1"/>
  <c r="AK318" i="6"/>
  <c r="AI318" i="6"/>
  <c r="AD318" i="6"/>
  <c r="AC318" i="6"/>
  <c r="K6" i="6" a="1"/>
  <c r="K6" i="6" s="1"/>
  <c r="J6" i="6"/>
  <c r="C6" i="6"/>
  <c r="D6" i="6" s="1"/>
  <c r="AK317" i="6"/>
  <c r="AI317" i="6"/>
  <c r="AD317" i="6"/>
  <c r="AC317" i="6"/>
  <c r="K18" i="6" a="1"/>
  <c r="K18" i="6" s="1"/>
  <c r="J18" i="6"/>
  <c r="C18" i="6"/>
  <c r="D18" i="6" s="1"/>
  <c r="AK316" i="6"/>
  <c r="AI316" i="6"/>
  <c r="AD316" i="6"/>
  <c r="AC316" i="6"/>
  <c r="K40" i="6" a="1"/>
  <c r="K40" i="6" s="1"/>
  <c r="J40" i="6"/>
  <c r="C40" i="6"/>
  <c r="D40" i="6" s="1"/>
  <c r="AK315" i="6"/>
  <c r="AI315" i="6"/>
  <c r="AD315" i="6"/>
  <c r="AC315" i="6"/>
  <c r="K39" i="6" a="1"/>
  <c r="K39" i="6" s="1"/>
  <c r="J39" i="6"/>
  <c r="C39" i="6"/>
  <c r="D39" i="6" s="1"/>
  <c r="AK314" i="6"/>
  <c r="AI314" i="6"/>
  <c r="AD314" i="6"/>
  <c r="AC314" i="6"/>
  <c r="AK313" i="6"/>
  <c r="AI313" i="6"/>
  <c r="AD313" i="6"/>
  <c r="AC313" i="6"/>
  <c r="K120" i="6" a="1"/>
  <c r="K120" i="6" s="1"/>
  <c r="J120" i="6"/>
  <c r="C120" i="6"/>
  <c r="D120" i="6" s="1"/>
  <c r="AK312" i="6"/>
  <c r="AI312" i="6"/>
  <c r="AD312" i="6"/>
  <c r="AC312" i="6"/>
  <c r="AK311" i="6"/>
  <c r="AI311" i="6"/>
  <c r="AD311" i="6"/>
  <c r="AC311" i="6"/>
  <c r="K315" i="6" a="1"/>
  <c r="K315" i="6" s="1"/>
  <c r="J315" i="6"/>
  <c r="C315" i="6"/>
  <c r="D315" i="6" s="1"/>
  <c r="AK310" i="6"/>
  <c r="AI310" i="6"/>
  <c r="AD310" i="6"/>
  <c r="AC310" i="6"/>
  <c r="K300" i="6" a="1"/>
  <c r="K300" i="6" s="1"/>
  <c r="J300" i="6"/>
  <c r="C300" i="6"/>
  <c r="D300" i="6" s="1"/>
  <c r="AK309" i="6"/>
  <c r="AI309" i="6"/>
  <c r="AD309" i="6"/>
  <c r="AC309" i="6"/>
  <c r="K377" i="6" a="1"/>
  <c r="K377" i="6" s="1"/>
  <c r="J377" i="6"/>
  <c r="C377" i="6"/>
  <c r="D377" i="6" s="1"/>
  <c r="AK308" i="6"/>
  <c r="AI308" i="6"/>
  <c r="AD308" i="6"/>
  <c r="AC308" i="6"/>
  <c r="K376" i="6" a="1"/>
  <c r="K376" i="6" s="1"/>
  <c r="J376" i="6"/>
  <c r="C376" i="6"/>
  <c r="D376" i="6" s="1"/>
  <c r="AK307" i="6"/>
  <c r="AI307" i="6"/>
  <c r="AD307" i="6"/>
  <c r="AC307" i="6"/>
  <c r="K375" i="6" a="1"/>
  <c r="K375" i="6" s="1"/>
  <c r="J375" i="6"/>
  <c r="C375" i="6"/>
  <c r="D375" i="6" s="1"/>
  <c r="AK306" i="6"/>
  <c r="AI306" i="6"/>
  <c r="AD306" i="6"/>
  <c r="AC306" i="6"/>
  <c r="AK305" i="6"/>
  <c r="AI305" i="6"/>
  <c r="AD305" i="6"/>
  <c r="AC305" i="6"/>
  <c r="K374" i="6" a="1"/>
  <c r="K374" i="6" s="1"/>
  <c r="J374" i="6"/>
  <c r="C374" i="6"/>
  <c r="D374" i="6" s="1"/>
  <c r="AK304" i="6"/>
  <c r="AI304" i="6"/>
  <c r="AD304" i="6"/>
  <c r="AC304" i="6"/>
  <c r="K373" i="6" a="1"/>
  <c r="K373" i="6" s="1"/>
  <c r="J373" i="6"/>
  <c r="C373" i="6"/>
  <c r="D373" i="6" s="1"/>
  <c r="AK303" i="6"/>
  <c r="AI303" i="6"/>
  <c r="AD303" i="6"/>
  <c r="AC303" i="6"/>
  <c r="K372" i="6" a="1"/>
  <c r="K372" i="6" s="1"/>
  <c r="J372" i="6"/>
  <c r="C372" i="6"/>
  <c r="D372" i="6" s="1"/>
  <c r="AK302" i="6"/>
  <c r="AI302" i="6"/>
  <c r="AD302" i="6"/>
  <c r="AC302" i="6"/>
  <c r="K289" i="6" a="1"/>
  <c r="K289" i="6" s="1"/>
  <c r="J289" i="6"/>
  <c r="C289" i="6"/>
  <c r="D289" i="6" s="1"/>
  <c r="AK301" i="6"/>
  <c r="AI301" i="6"/>
  <c r="AD301" i="6"/>
  <c r="AC301" i="6"/>
  <c r="K371" i="6" a="1"/>
  <c r="K371" i="6" s="1"/>
  <c r="J371" i="6"/>
  <c r="C371" i="6"/>
  <c r="D371" i="6" s="1"/>
  <c r="AK300" i="6"/>
  <c r="AI300" i="6"/>
  <c r="AD300" i="6"/>
  <c r="AC300" i="6"/>
  <c r="K370" i="6" a="1"/>
  <c r="K370" i="6" s="1"/>
  <c r="J370" i="6"/>
  <c r="C370" i="6"/>
  <c r="D370" i="6" s="1"/>
  <c r="AK299" i="6"/>
  <c r="AI299" i="6"/>
  <c r="AD299" i="6"/>
  <c r="AC299" i="6"/>
  <c r="AK298" i="6"/>
  <c r="AI298" i="6"/>
  <c r="AD298" i="6"/>
  <c r="AC298" i="6"/>
  <c r="K369" i="6" a="1"/>
  <c r="K369" i="6" s="1"/>
  <c r="J369" i="6"/>
  <c r="C369" i="6"/>
  <c r="D369" i="6" s="1"/>
  <c r="AK297" i="6"/>
  <c r="AI297" i="6"/>
  <c r="AD297" i="6"/>
  <c r="AC297" i="6"/>
  <c r="K368" i="6" a="1"/>
  <c r="K368" i="6" s="1"/>
  <c r="J368" i="6"/>
  <c r="C368" i="6"/>
  <c r="D368" i="6" s="1"/>
  <c r="AK296" i="6"/>
  <c r="AI296" i="6"/>
  <c r="AD296" i="6"/>
  <c r="AC296" i="6"/>
  <c r="K312" i="6" a="1"/>
  <c r="K312" i="6" s="1"/>
  <c r="J312" i="6"/>
  <c r="C312" i="6"/>
  <c r="D312" i="6" s="1"/>
  <c r="AK295" i="6"/>
  <c r="AI295" i="6"/>
  <c r="AD295" i="6"/>
  <c r="AC295" i="6"/>
  <c r="K311" i="6" a="1"/>
  <c r="K311" i="6" s="1"/>
  <c r="J311" i="6"/>
  <c r="C311" i="6"/>
  <c r="D311" i="6" s="1"/>
  <c r="AK294" i="6"/>
  <c r="AI294" i="6"/>
  <c r="AD294" i="6"/>
  <c r="AC294" i="6"/>
  <c r="K198" i="6" a="1"/>
  <c r="K198" i="6" s="1"/>
  <c r="J198" i="6"/>
  <c r="C198" i="6"/>
  <c r="D198" i="6" s="1"/>
  <c r="AK293" i="6"/>
  <c r="AI293" i="6"/>
  <c r="AD293" i="6"/>
  <c r="AC293" i="6"/>
  <c r="K197" i="6" a="1"/>
  <c r="K197" i="6" s="1"/>
  <c r="J197" i="6"/>
  <c r="C197" i="6"/>
  <c r="D197" i="6" s="1"/>
  <c r="AK292" i="6"/>
  <c r="AI292" i="6"/>
  <c r="AD292" i="6"/>
  <c r="AC292" i="6"/>
  <c r="K364" i="6" a="1"/>
  <c r="K364" i="6" s="1"/>
  <c r="J364" i="6"/>
  <c r="C364" i="6"/>
  <c r="D364" i="6" s="1"/>
  <c r="AK291" i="6"/>
  <c r="AI291" i="6"/>
  <c r="AD291" i="6"/>
  <c r="AC291" i="6"/>
  <c r="K363" i="6" a="1"/>
  <c r="K363" i="6" s="1"/>
  <c r="J363" i="6"/>
  <c r="C363" i="6"/>
  <c r="D363" i="6" s="1"/>
  <c r="AK290" i="6"/>
  <c r="AI290" i="6"/>
  <c r="AD290" i="6"/>
  <c r="AC290" i="6"/>
  <c r="K362" i="6" a="1"/>
  <c r="K362" i="6" s="1"/>
  <c r="J362" i="6"/>
  <c r="C362" i="6"/>
  <c r="D362" i="6" s="1"/>
  <c r="AK289" i="6"/>
  <c r="AI289" i="6"/>
  <c r="AD289" i="6"/>
  <c r="AC289" i="6"/>
  <c r="AK288" i="6"/>
  <c r="AI288" i="6"/>
  <c r="AD288" i="6"/>
  <c r="AC288" i="6"/>
  <c r="K301" i="6" a="1"/>
  <c r="K301" i="6" s="1"/>
  <c r="J301" i="6"/>
  <c r="C301" i="6"/>
  <c r="D301" i="6" s="1"/>
  <c r="AK287" i="6"/>
  <c r="AI287" i="6"/>
  <c r="AD287" i="6"/>
  <c r="AC287" i="6"/>
  <c r="K98" i="6" a="1"/>
  <c r="K98" i="6" s="1"/>
  <c r="J98" i="6"/>
  <c r="C98" i="6"/>
  <c r="D98" i="6" s="1"/>
  <c r="AK286" i="6"/>
  <c r="AI286" i="6"/>
  <c r="AD286" i="6"/>
  <c r="AC286" i="6"/>
  <c r="K281" i="6" a="1"/>
  <c r="K281" i="6" s="1"/>
  <c r="J281" i="6"/>
  <c r="C281" i="6"/>
  <c r="D281" i="6" s="1"/>
  <c r="AK285" i="6"/>
  <c r="AI285" i="6"/>
  <c r="AD285" i="6"/>
  <c r="AC285" i="6"/>
  <c r="K291" i="6" a="1"/>
  <c r="K291" i="6" s="1"/>
  <c r="J291" i="6"/>
  <c r="C291" i="6"/>
  <c r="D291" i="6" s="1"/>
  <c r="AK284" i="6"/>
  <c r="AI284" i="6"/>
  <c r="AD284" i="6"/>
  <c r="AC284" i="6"/>
  <c r="K249" i="6" a="1"/>
  <c r="K249" i="6" s="1"/>
  <c r="J249" i="6"/>
  <c r="C249" i="6"/>
  <c r="D249" i="6" s="1"/>
  <c r="AK283" i="6"/>
  <c r="AI283" i="6"/>
  <c r="AD283" i="6"/>
  <c r="AC283" i="6"/>
  <c r="K248" i="6" a="1"/>
  <c r="K248" i="6" s="1"/>
  <c r="J248" i="6"/>
  <c r="C248" i="6"/>
  <c r="D248" i="6" s="1"/>
  <c r="AK282" i="6"/>
  <c r="AI282" i="6"/>
  <c r="AD282" i="6"/>
  <c r="AC282" i="6"/>
  <c r="K247" i="6" a="1"/>
  <c r="K247" i="6" s="1"/>
  <c r="J247" i="6"/>
  <c r="C247" i="6"/>
  <c r="D247" i="6" s="1"/>
  <c r="AK281" i="6"/>
  <c r="AI281" i="6"/>
  <c r="AD281" i="6"/>
  <c r="AC281" i="6"/>
  <c r="K174" i="6" a="1"/>
  <c r="K174" i="6" s="1"/>
  <c r="J174" i="6"/>
  <c r="C174" i="6"/>
  <c r="D174" i="6" s="1"/>
  <c r="AK280" i="6"/>
  <c r="AI280" i="6"/>
  <c r="AD280" i="6"/>
  <c r="AC280" i="6"/>
  <c r="K173" i="6" a="1"/>
  <c r="K173" i="6" s="1"/>
  <c r="J173" i="6"/>
  <c r="C173" i="6"/>
  <c r="D173" i="6" s="1"/>
  <c r="AK279" i="6"/>
  <c r="AI279" i="6"/>
  <c r="AD279" i="6"/>
  <c r="AC279" i="6"/>
  <c r="K33" i="6" a="1"/>
  <c r="K33" i="6" s="1"/>
  <c r="J33" i="6"/>
  <c r="C33" i="6"/>
  <c r="D33" i="6" s="1"/>
  <c r="AK278" i="6"/>
  <c r="AI278" i="6"/>
  <c r="AD278" i="6"/>
  <c r="AC278" i="6"/>
  <c r="K32" i="6" a="1"/>
  <c r="K32" i="6" s="1"/>
  <c r="J32" i="6"/>
  <c r="C32" i="6"/>
  <c r="D32" i="6" s="1"/>
  <c r="AK277" i="6"/>
  <c r="AI277" i="6"/>
  <c r="AD277" i="6"/>
  <c r="AC277" i="6"/>
  <c r="K299" i="6" a="1"/>
  <c r="K299" i="6" s="1"/>
  <c r="J299" i="6"/>
  <c r="C299" i="6"/>
  <c r="D299" i="6" s="1"/>
  <c r="AK276" i="6"/>
  <c r="AI276" i="6"/>
  <c r="AD276" i="6"/>
  <c r="AC276" i="6"/>
  <c r="K356" i="6" a="1"/>
  <c r="K356" i="6" s="1"/>
  <c r="J356" i="6"/>
  <c r="C356" i="6"/>
  <c r="D356" i="6" s="1"/>
  <c r="AK275" i="6"/>
  <c r="AI275" i="6"/>
  <c r="AD275" i="6"/>
  <c r="AC275" i="6"/>
  <c r="K355" i="6" a="1"/>
  <c r="K355" i="6" s="1"/>
  <c r="J355" i="6"/>
  <c r="C355" i="6"/>
  <c r="D355" i="6" s="1"/>
  <c r="AK274" i="6"/>
  <c r="AI274" i="6"/>
  <c r="AD274" i="6"/>
  <c r="AC274" i="6"/>
  <c r="K354" i="6" a="1"/>
  <c r="K354" i="6" s="1"/>
  <c r="J354" i="6"/>
  <c r="C354" i="6"/>
  <c r="D354" i="6" s="1"/>
  <c r="AK273" i="6"/>
  <c r="AI273" i="6"/>
  <c r="AD273" i="6"/>
  <c r="AC273" i="6"/>
  <c r="K353" i="6" a="1"/>
  <c r="K353" i="6" s="1"/>
  <c r="J353" i="6"/>
  <c r="C353" i="6"/>
  <c r="D353" i="6" s="1"/>
  <c r="AK272" i="6"/>
  <c r="AI272" i="6"/>
  <c r="AD272" i="6"/>
  <c r="AC272" i="6"/>
  <c r="K352" i="6" a="1"/>
  <c r="K352" i="6" s="1"/>
  <c r="J352" i="6"/>
  <c r="C352" i="6"/>
  <c r="D352" i="6" s="1"/>
  <c r="AK271" i="6"/>
  <c r="AI271" i="6"/>
  <c r="AD271" i="6"/>
  <c r="AC271" i="6"/>
  <c r="K351" i="6" a="1"/>
  <c r="K351" i="6" s="1"/>
  <c r="J351" i="6"/>
  <c r="C351" i="6"/>
  <c r="D351" i="6" s="1"/>
  <c r="AK270" i="6"/>
  <c r="AI270" i="6"/>
  <c r="AD270" i="6"/>
  <c r="AC270" i="6"/>
  <c r="K350" i="6" a="1"/>
  <c r="K350" i="6" s="1"/>
  <c r="J350" i="6"/>
  <c r="C350" i="6"/>
  <c r="D350" i="6" s="1"/>
  <c r="AK269" i="6"/>
  <c r="AI269" i="6"/>
  <c r="AD269" i="6"/>
  <c r="AC269" i="6"/>
  <c r="K349" i="6" a="1"/>
  <c r="K349" i="6" s="1"/>
  <c r="J349" i="6"/>
  <c r="C349" i="6"/>
  <c r="D349" i="6" s="1"/>
  <c r="AK268" i="6"/>
  <c r="AI268" i="6"/>
  <c r="AD268" i="6"/>
  <c r="AC268" i="6"/>
  <c r="K348" i="6" a="1"/>
  <c r="K348" i="6" s="1"/>
  <c r="J348" i="6"/>
  <c r="C348" i="6"/>
  <c r="D348" i="6" s="1"/>
  <c r="AK267" i="6"/>
  <c r="AI267" i="6"/>
  <c r="AD267" i="6"/>
  <c r="AC267" i="6"/>
  <c r="K347" i="6" a="1"/>
  <c r="K347" i="6" s="1"/>
  <c r="J347" i="6"/>
  <c r="C347" i="6"/>
  <c r="D347" i="6" s="1"/>
  <c r="AK266" i="6"/>
  <c r="AI266" i="6"/>
  <c r="AD266" i="6"/>
  <c r="AC266" i="6"/>
  <c r="K346" i="6" a="1"/>
  <c r="K346" i="6" s="1"/>
  <c r="J346" i="6"/>
  <c r="C346" i="6"/>
  <c r="D346" i="6" s="1"/>
  <c r="AK265" i="6"/>
  <c r="AI265" i="6"/>
  <c r="AD265" i="6"/>
  <c r="AC265" i="6"/>
  <c r="K345" i="6" a="1"/>
  <c r="K345" i="6" s="1"/>
  <c r="J345" i="6"/>
  <c r="C345" i="6"/>
  <c r="D345" i="6" s="1"/>
  <c r="AK264" i="6"/>
  <c r="AI264" i="6"/>
  <c r="AD264" i="6"/>
  <c r="AC264" i="6"/>
  <c r="K192" i="6" a="1"/>
  <c r="K192" i="6" s="1"/>
  <c r="J192" i="6"/>
  <c r="C192" i="6"/>
  <c r="D192" i="6" s="1"/>
  <c r="AK263" i="6"/>
  <c r="AI263" i="6"/>
  <c r="AD263" i="6"/>
  <c r="AC263" i="6"/>
  <c r="K191" i="6" a="1"/>
  <c r="K191" i="6" s="1"/>
  <c r="J191" i="6"/>
  <c r="C191" i="6"/>
  <c r="D191" i="6" s="1"/>
  <c r="AK262" i="6"/>
  <c r="AI262" i="6"/>
  <c r="AD262" i="6"/>
  <c r="AC262" i="6"/>
  <c r="K117" i="6" a="1"/>
  <c r="K117" i="6" s="1"/>
  <c r="J117" i="6"/>
  <c r="C117" i="6"/>
  <c r="D117" i="6" s="1"/>
  <c r="AK261" i="6"/>
  <c r="AI261" i="6"/>
  <c r="AD261" i="6"/>
  <c r="AC261" i="6"/>
  <c r="K116" i="6" a="1"/>
  <c r="K116" i="6" s="1"/>
  <c r="J116" i="6"/>
  <c r="C116" i="6"/>
  <c r="D116" i="6" s="1"/>
  <c r="AK260" i="6"/>
  <c r="AI260" i="6"/>
  <c r="AD260" i="6"/>
  <c r="AC260" i="6"/>
  <c r="K118" i="6" a="1"/>
  <c r="K118" i="6" s="1"/>
  <c r="J118" i="6"/>
  <c r="C118" i="6"/>
  <c r="D118" i="6" s="1"/>
  <c r="AK259" i="6"/>
  <c r="AI259" i="6"/>
  <c r="AD259" i="6"/>
  <c r="AC259" i="6"/>
  <c r="K60" i="6" a="1"/>
  <c r="K60" i="6" s="1"/>
  <c r="J60" i="6"/>
  <c r="C60" i="6"/>
  <c r="D60" i="6" s="1"/>
  <c r="AK258" i="6"/>
  <c r="AI258" i="6"/>
  <c r="AD258" i="6"/>
  <c r="AC258" i="6"/>
  <c r="K51" i="6" a="1"/>
  <c r="K51" i="6" s="1"/>
  <c r="J51" i="6"/>
  <c r="C51" i="6"/>
  <c r="D51" i="6" s="1"/>
  <c r="AK257" i="6"/>
  <c r="AI257" i="6"/>
  <c r="AD257" i="6"/>
  <c r="AC257" i="6"/>
  <c r="K187" i="6" a="1"/>
  <c r="K187" i="6" s="1"/>
  <c r="J187" i="6"/>
  <c r="C187" i="6"/>
  <c r="D187" i="6" s="1"/>
  <c r="AK256" i="6"/>
  <c r="AI256" i="6"/>
  <c r="AD256" i="6"/>
  <c r="AC256" i="6"/>
  <c r="K200" i="6" a="1"/>
  <c r="K200" i="6" s="1"/>
  <c r="J200" i="6"/>
  <c r="C200" i="6"/>
  <c r="D200" i="6" s="1"/>
  <c r="AK255" i="6"/>
  <c r="AI255" i="6"/>
  <c r="AD255" i="6"/>
  <c r="AC255" i="6"/>
  <c r="K183" i="6" a="1"/>
  <c r="K183" i="6" s="1"/>
  <c r="J183" i="6"/>
  <c r="C183" i="6"/>
  <c r="D183" i="6" s="1"/>
  <c r="AK254" i="6"/>
  <c r="AI254" i="6"/>
  <c r="AD254" i="6"/>
  <c r="AC254" i="6"/>
  <c r="K288" i="6" a="1"/>
  <c r="K288" i="6" s="1"/>
  <c r="J288" i="6"/>
  <c r="C288" i="6"/>
  <c r="D288" i="6" s="1"/>
  <c r="AK253" i="6"/>
  <c r="AI253" i="6"/>
  <c r="AD253" i="6"/>
  <c r="AC253" i="6"/>
  <c r="K103" i="6" a="1"/>
  <c r="K103" i="6" s="1"/>
  <c r="J103" i="6"/>
  <c r="C103" i="6"/>
  <c r="D103" i="6" s="1"/>
  <c r="AK252" i="6"/>
  <c r="AI252" i="6"/>
  <c r="AD252" i="6"/>
  <c r="AC252" i="6"/>
  <c r="K338" i="6" a="1"/>
  <c r="K338" i="6" s="1"/>
  <c r="J338" i="6"/>
  <c r="C338" i="6"/>
  <c r="D338" i="6" s="1"/>
  <c r="AK251" i="6"/>
  <c r="AI251" i="6"/>
  <c r="AD251" i="6"/>
  <c r="AC251" i="6"/>
  <c r="K287" i="6" a="1"/>
  <c r="K287" i="6" s="1"/>
  <c r="J287" i="6"/>
  <c r="C287" i="6"/>
  <c r="D287" i="6" s="1"/>
  <c r="AK250" i="6"/>
  <c r="AI250" i="6"/>
  <c r="AD250" i="6"/>
  <c r="AC250" i="6"/>
  <c r="K233" i="6" a="1"/>
  <c r="K233" i="6" s="1"/>
  <c r="J233" i="6"/>
  <c r="C233" i="6"/>
  <c r="D233" i="6" s="1"/>
  <c r="AK249" i="6"/>
  <c r="AI249" i="6"/>
  <c r="AD249" i="6"/>
  <c r="AC249" i="6"/>
  <c r="K140" i="6" a="1"/>
  <c r="K140" i="6" s="1"/>
  <c r="J140" i="6"/>
  <c r="C140" i="6"/>
  <c r="D140" i="6" s="1"/>
  <c r="AK248" i="6"/>
  <c r="AI248" i="6"/>
  <c r="AD248" i="6"/>
  <c r="AC248" i="6"/>
  <c r="K177" i="6" a="1"/>
  <c r="K177" i="6" s="1"/>
  <c r="J177" i="6"/>
  <c r="C177" i="6"/>
  <c r="D177" i="6" s="1"/>
  <c r="AK247" i="6"/>
  <c r="AI247" i="6"/>
  <c r="AD247" i="6"/>
  <c r="AC247" i="6"/>
  <c r="K230" i="6" a="1"/>
  <c r="K230" i="6" s="1"/>
  <c r="J230" i="6"/>
  <c r="C230" i="6"/>
  <c r="D230" i="6" s="1"/>
  <c r="AK246" i="6"/>
  <c r="AI246" i="6"/>
  <c r="AD246" i="6"/>
  <c r="AC246" i="6"/>
  <c r="K258" i="6" a="1"/>
  <c r="K258" i="6" s="1"/>
  <c r="J258" i="6"/>
  <c r="C258" i="6"/>
  <c r="D258" i="6" s="1"/>
  <c r="AK245" i="6"/>
  <c r="AI245" i="6"/>
  <c r="AD245" i="6"/>
  <c r="AC245" i="6"/>
  <c r="K263" i="6" a="1"/>
  <c r="K263" i="6" s="1"/>
  <c r="J263" i="6"/>
  <c r="C263" i="6"/>
  <c r="D263" i="6" s="1"/>
  <c r="AK244" i="6"/>
  <c r="AI244" i="6"/>
  <c r="AD244" i="6"/>
  <c r="AC244" i="6"/>
  <c r="K380" i="6" a="1"/>
  <c r="K380" i="6" s="1"/>
  <c r="J380" i="6"/>
  <c r="C380" i="6"/>
  <c r="D380" i="6" s="1"/>
  <c r="AK243" i="6"/>
  <c r="AI243" i="6"/>
  <c r="AD243" i="6"/>
  <c r="AC243" i="6"/>
  <c r="K31" i="6" a="1"/>
  <c r="K31" i="6" s="1"/>
  <c r="J31" i="6"/>
  <c r="C31" i="6"/>
  <c r="D31" i="6" s="1"/>
  <c r="AK242" i="6"/>
  <c r="AI242" i="6"/>
  <c r="AD242" i="6"/>
  <c r="AC242" i="6"/>
  <c r="K96" i="6" a="1"/>
  <c r="K96" i="6" s="1"/>
  <c r="J96" i="6"/>
  <c r="C96" i="6"/>
  <c r="D96" i="6" s="1"/>
  <c r="AK241" i="6"/>
  <c r="AI241" i="6"/>
  <c r="AD241" i="6"/>
  <c r="AC241" i="6"/>
  <c r="K298" i="6" a="1"/>
  <c r="K298" i="6" s="1"/>
  <c r="J298" i="6"/>
  <c r="C298" i="6"/>
  <c r="D298" i="6" s="1"/>
  <c r="AK240" i="6"/>
  <c r="AI240" i="6"/>
  <c r="AD240" i="6"/>
  <c r="AC240" i="6"/>
  <c r="K97" i="6" a="1"/>
  <c r="K97" i="6" s="1"/>
  <c r="J97" i="6"/>
  <c r="C97" i="6"/>
  <c r="D97" i="6" s="1"/>
  <c r="AK239" i="6"/>
  <c r="AI239" i="6"/>
  <c r="AD239" i="6"/>
  <c r="AC239" i="6"/>
  <c r="K76" i="6" a="1"/>
  <c r="K76" i="6" s="1"/>
  <c r="J76" i="6"/>
  <c r="C76" i="6"/>
  <c r="D76" i="6" s="1"/>
  <c r="AK238" i="6"/>
  <c r="AI238" i="6"/>
  <c r="AD238" i="6"/>
  <c r="AC238" i="6"/>
  <c r="K36" i="6" a="1"/>
  <c r="K36" i="6" s="1"/>
  <c r="J36" i="6"/>
  <c r="C36" i="6"/>
  <c r="D36" i="6" s="1"/>
  <c r="AK237" i="6"/>
  <c r="AI237" i="6"/>
  <c r="AD237" i="6"/>
  <c r="AC237" i="6"/>
  <c r="K78" i="6" a="1"/>
  <c r="K78" i="6" s="1"/>
  <c r="J78" i="6"/>
  <c r="C78" i="6"/>
  <c r="D78" i="6" s="1"/>
  <c r="AK236" i="6"/>
  <c r="AI236" i="6"/>
  <c r="AD236" i="6"/>
  <c r="AC236" i="6"/>
  <c r="K109" i="6" a="1"/>
  <c r="K109" i="6" s="1"/>
  <c r="J109" i="6"/>
  <c r="C109" i="6"/>
  <c r="D109" i="6" s="1"/>
  <c r="AK235" i="6"/>
  <c r="AI235" i="6"/>
  <c r="AD235" i="6"/>
  <c r="AC235" i="6"/>
  <c r="K151" i="6" a="1"/>
  <c r="K151" i="6" s="1"/>
  <c r="J151" i="6"/>
  <c r="C151" i="6"/>
  <c r="D151" i="6" s="1"/>
  <c r="AK234" i="6"/>
  <c r="AI234" i="6"/>
  <c r="AD234" i="6"/>
  <c r="AC234" i="6"/>
  <c r="K343" i="6" a="1"/>
  <c r="K343" i="6" s="1"/>
  <c r="J343" i="6"/>
  <c r="C343" i="6"/>
  <c r="D343" i="6" s="1"/>
  <c r="AK233" i="6"/>
  <c r="AI233" i="6"/>
  <c r="AD233" i="6"/>
  <c r="AC233" i="6"/>
  <c r="AK232" i="6"/>
  <c r="AI232" i="6"/>
  <c r="AD232" i="6"/>
  <c r="AC232" i="6"/>
  <c r="K132" i="6" a="1"/>
  <c r="K132" i="6" s="1"/>
  <c r="J132" i="6"/>
  <c r="C132" i="6"/>
  <c r="D132" i="6" s="1"/>
  <c r="AK231" i="6"/>
  <c r="AI231" i="6"/>
  <c r="AD231" i="6"/>
  <c r="AC231" i="6"/>
  <c r="K156" i="6" a="1"/>
  <c r="K156" i="6" s="1"/>
  <c r="J156" i="6"/>
  <c r="C156" i="6"/>
  <c r="D156" i="6" s="1"/>
  <c r="AK230" i="6"/>
  <c r="AI230" i="6"/>
  <c r="AD230" i="6"/>
  <c r="AC230" i="6"/>
  <c r="K205" i="6" a="1"/>
  <c r="K205" i="6" s="1"/>
  <c r="J205" i="6"/>
  <c r="C205" i="6"/>
  <c r="D205" i="6" s="1"/>
  <c r="AK229" i="6"/>
  <c r="AI229" i="6"/>
  <c r="AD229" i="6"/>
  <c r="AC229" i="6"/>
  <c r="K16" i="6" a="1"/>
  <c r="K16" i="6" s="1"/>
  <c r="J16" i="6"/>
  <c r="C16" i="6"/>
  <c r="D16" i="6" s="1"/>
  <c r="AK228" i="6"/>
  <c r="AI228" i="6"/>
  <c r="AD228" i="6"/>
  <c r="AC228" i="6"/>
  <c r="K202" i="6" a="1"/>
  <c r="K202" i="6" s="1"/>
  <c r="J202" i="6"/>
  <c r="C202" i="6"/>
  <c r="D202" i="6" s="1"/>
  <c r="AK227" i="6"/>
  <c r="AI227" i="6"/>
  <c r="AD227" i="6"/>
  <c r="AC227" i="6"/>
  <c r="K385" i="6" a="1"/>
  <c r="K385" i="6" s="1"/>
  <c r="J385" i="6"/>
  <c r="C385" i="6"/>
  <c r="D385" i="6" s="1"/>
  <c r="AK226" i="6"/>
  <c r="AI226" i="6"/>
  <c r="AD226" i="6"/>
  <c r="AC226" i="6"/>
  <c r="K178" i="6" a="1"/>
  <c r="K178" i="6" s="1"/>
  <c r="J178" i="6"/>
  <c r="C178" i="6"/>
  <c r="D178" i="6" s="1"/>
  <c r="AK225" i="6"/>
  <c r="AI225" i="6"/>
  <c r="AD225" i="6"/>
  <c r="AC225" i="6"/>
  <c r="K14" i="6" a="1"/>
  <c r="K14" i="6" s="1"/>
  <c r="J14" i="6"/>
  <c r="C14" i="6"/>
  <c r="D14" i="6" s="1"/>
  <c r="AK224" i="6"/>
  <c r="AI224" i="6"/>
  <c r="AD224" i="6"/>
  <c r="AC224" i="6"/>
  <c r="K159" i="6" a="1"/>
  <c r="K159" i="6" s="1"/>
  <c r="J159" i="6"/>
  <c r="C159" i="6"/>
  <c r="D159" i="6" s="1"/>
  <c r="AK223" i="6"/>
  <c r="AI223" i="6"/>
  <c r="AD223" i="6"/>
  <c r="AC223" i="6"/>
  <c r="AK222" i="6"/>
  <c r="AI222" i="6"/>
  <c r="AD222" i="6"/>
  <c r="AC222" i="6"/>
  <c r="AK221" i="6"/>
  <c r="AI221" i="6"/>
  <c r="AD221" i="6"/>
  <c r="AC221" i="6"/>
  <c r="K67" i="6" a="1"/>
  <c r="K67" i="6" s="1"/>
  <c r="J67" i="6"/>
  <c r="C67" i="6"/>
  <c r="D67" i="6" s="1"/>
  <c r="AK220" i="6"/>
  <c r="AI220" i="6"/>
  <c r="AD220" i="6"/>
  <c r="AC220" i="6"/>
  <c r="AK219" i="6"/>
  <c r="AI219" i="6"/>
  <c r="AD219" i="6"/>
  <c r="AC219" i="6"/>
  <c r="K5" i="6" a="1"/>
  <c r="K5" i="6" s="1"/>
  <c r="J5" i="6"/>
  <c r="C5" i="6"/>
  <c r="D5" i="6" s="1"/>
  <c r="AK218" i="6"/>
  <c r="AI218" i="6"/>
  <c r="AD218" i="6"/>
  <c r="AC218" i="6"/>
  <c r="K306" i="6" a="1"/>
  <c r="K306" i="6" s="1"/>
  <c r="J306" i="6"/>
  <c r="C306" i="6"/>
  <c r="D306" i="6" s="1"/>
  <c r="AK217" i="6"/>
  <c r="AI217" i="6"/>
  <c r="AD217" i="6"/>
  <c r="AC217" i="6"/>
  <c r="K324" i="6" a="1"/>
  <c r="K324" i="6" s="1"/>
  <c r="J324" i="6"/>
  <c r="C324" i="6"/>
  <c r="D324" i="6" s="1"/>
  <c r="AK216" i="6"/>
  <c r="AI216" i="6"/>
  <c r="AD216" i="6"/>
  <c r="AC216" i="6"/>
  <c r="K323" i="6" a="1"/>
  <c r="K323" i="6" s="1"/>
  <c r="J323" i="6"/>
  <c r="C323" i="6"/>
  <c r="D323" i="6" s="1"/>
  <c r="AK215" i="6"/>
  <c r="AI215" i="6"/>
  <c r="AD215" i="6"/>
  <c r="AC215" i="6"/>
  <c r="K303" i="6" a="1"/>
  <c r="K303" i="6" s="1"/>
  <c r="J303" i="6"/>
  <c r="C303" i="6"/>
  <c r="D303" i="6" s="1"/>
  <c r="AK214" i="6"/>
  <c r="AI214" i="6"/>
  <c r="AD214" i="6"/>
  <c r="AC214" i="6"/>
  <c r="K180" i="6" a="1"/>
  <c r="K180" i="6" s="1"/>
  <c r="J180" i="6"/>
  <c r="C180" i="6"/>
  <c r="D180" i="6" s="1"/>
  <c r="AK213" i="6"/>
  <c r="AI213" i="6"/>
  <c r="AD213" i="6"/>
  <c r="AC213" i="6"/>
  <c r="K72" i="6" a="1"/>
  <c r="K72" i="6" s="1"/>
  <c r="J72" i="6"/>
  <c r="C72" i="6"/>
  <c r="D72" i="6" s="1"/>
  <c r="AK212" i="6"/>
  <c r="AI212" i="6"/>
  <c r="AD212" i="6"/>
  <c r="AC212" i="6"/>
  <c r="K21" i="6" a="1"/>
  <c r="K21" i="6" s="1"/>
  <c r="J21" i="6"/>
  <c r="C21" i="6"/>
  <c r="D21" i="6" s="1"/>
  <c r="AK211" i="6"/>
  <c r="AI211" i="6"/>
  <c r="AD211" i="6"/>
  <c r="AC211" i="6"/>
  <c r="K190" i="6" a="1"/>
  <c r="K190" i="6" s="1"/>
  <c r="J190" i="6"/>
  <c r="C190" i="6"/>
  <c r="D190" i="6" s="1"/>
  <c r="AK210" i="6"/>
  <c r="AI210" i="6"/>
  <c r="AD210" i="6"/>
  <c r="AC210" i="6"/>
  <c r="K111" i="6" a="1"/>
  <c r="K111" i="6" s="1"/>
  <c r="J111" i="6"/>
  <c r="C111" i="6"/>
  <c r="D111" i="6" s="1"/>
  <c r="AK209" i="6"/>
  <c r="AI209" i="6"/>
  <c r="AD209" i="6"/>
  <c r="AC209" i="6"/>
  <c r="K226" i="6" a="1"/>
  <c r="K226" i="6" s="1"/>
  <c r="J226" i="6"/>
  <c r="C226" i="6"/>
  <c r="D226" i="6" s="1"/>
  <c r="AK208" i="6"/>
  <c r="AI208" i="6"/>
  <c r="AD208" i="6"/>
  <c r="AC208" i="6"/>
  <c r="AK207" i="6"/>
  <c r="AI207" i="6"/>
  <c r="AD207" i="6"/>
  <c r="AC207" i="6"/>
  <c r="K119" i="6" a="1"/>
  <c r="K119" i="6" s="1"/>
  <c r="J119" i="6"/>
  <c r="C119" i="6"/>
  <c r="D119" i="6" s="1"/>
  <c r="AK206" i="6"/>
  <c r="AI206" i="6"/>
  <c r="AD206" i="6"/>
  <c r="AC206" i="6"/>
  <c r="K66" i="6" a="1"/>
  <c r="K66" i="6" s="1"/>
  <c r="J66" i="6"/>
  <c r="C66" i="6"/>
  <c r="D66" i="6" s="1"/>
  <c r="AK205" i="6"/>
  <c r="AI205" i="6"/>
  <c r="AD205" i="6"/>
  <c r="AC205" i="6"/>
  <c r="K65" i="6" a="1"/>
  <c r="K65" i="6" s="1"/>
  <c r="J65" i="6"/>
  <c r="C65" i="6"/>
  <c r="D65" i="6" s="1"/>
  <c r="AK204" i="6"/>
  <c r="AI204" i="6"/>
  <c r="AD204" i="6"/>
  <c r="AC204" i="6"/>
  <c r="K144" i="6" a="1"/>
  <c r="K144" i="6" s="1"/>
  <c r="J144" i="6"/>
  <c r="C144" i="6"/>
  <c r="D144" i="6" s="1"/>
  <c r="AK203" i="6"/>
  <c r="AI203" i="6"/>
  <c r="AD203" i="6"/>
  <c r="AC203" i="6"/>
  <c r="K284" i="6" a="1"/>
  <c r="K284" i="6" s="1"/>
  <c r="J284" i="6"/>
  <c r="C284" i="6"/>
  <c r="D284" i="6" s="1"/>
  <c r="AK202" i="6"/>
  <c r="AI202" i="6"/>
  <c r="AD202" i="6"/>
  <c r="AC202" i="6"/>
  <c r="K69" i="6" a="1"/>
  <c r="K69" i="6" s="1"/>
  <c r="J69" i="6"/>
  <c r="C69" i="6"/>
  <c r="D69" i="6" s="1"/>
  <c r="AK201" i="6"/>
  <c r="AI201" i="6"/>
  <c r="AD201" i="6"/>
  <c r="AC201" i="6"/>
  <c r="K41" i="6" a="1"/>
  <c r="K41" i="6" s="1"/>
  <c r="J41" i="6"/>
  <c r="C41" i="6"/>
  <c r="D41" i="6" s="1"/>
  <c r="AK200" i="6"/>
  <c r="AI200" i="6"/>
  <c r="AD200" i="6"/>
  <c r="AC200" i="6"/>
  <c r="K7" i="6" a="1"/>
  <c r="K7" i="6" s="1"/>
  <c r="J7" i="6"/>
  <c r="C7" i="6"/>
  <c r="D7" i="6" s="1"/>
  <c r="AK199" i="6"/>
  <c r="AI199" i="6"/>
  <c r="AD199" i="6"/>
  <c r="AC199" i="6"/>
  <c r="AK198" i="6"/>
  <c r="AI198" i="6"/>
  <c r="AD198" i="6"/>
  <c r="AC198" i="6"/>
  <c r="AK197" i="6"/>
  <c r="AI197" i="6"/>
  <c r="AD197" i="6"/>
  <c r="AC197" i="6"/>
  <c r="K388" i="6" a="1"/>
  <c r="K388" i="6" s="1"/>
  <c r="J388" i="6"/>
  <c r="C388" i="6"/>
  <c r="D388" i="6" s="1"/>
  <c r="AK196" i="6"/>
  <c r="AI196" i="6"/>
  <c r="AD196" i="6"/>
  <c r="AC196" i="6"/>
  <c r="K214" i="6" a="1"/>
  <c r="K214" i="6" s="1"/>
  <c r="J214" i="6"/>
  <c r="C214" i="6"/>
  <c r="D214" i="6" s="1"/>
  <c r="AK195" i="6"/>
  <c r="AI195" i="6"/>
  <c r="AD195" i="6"/>
  <c r="AC195" i="6"/>
  <c r="K213" i="6" a="1"/>
  <c r="K213" i="6" s="1"/>
  <c r="J213" i="6"/>
  <c r="C213" i="6"/>
  <c r="D213" i="6" s="1"/>
  <c r="AK194" i="6"/>
  <c r="AI194" i="6"/>
  <c r="AD194" i="6"/>
  <c r="AC194" i="6"/>
  <c r="K212" i="6" a="1"/>
  <c r="K212" i="6" s="1"/>
  <c r="J212" i="6"/>
  <c r="C212" i="6"/>
  <c r="D212" i="6" s="1"/>
  <c r="AK193" i="6"/>
  <c r="AI193" i="6"/>
  <c r="AD193" i="6"/>
  <c r="AC193" i="6"/>
  <c r="K211" i="6" a="1"/>
  <c r="K211" i="6" s="1"/>
  <c r="J211" i="6"/>
  <c r="C211" i="6"/>
  <c r="D211" i="6" s="1"/>
  <c r="AK192" i="6"/>
  <c r="AI192" i="6"/>
  <c r="AD192" i="6"/>
  <c r="AC192" i="6"/>
  <c r="K108" i="6" a="1"/>
  <c r="K108" i="6" s="1"/>
  <c r="J108" i="6"/>
  <c r="C108" i="6"/>
  <c r="D108" i="6" s="1"/>
  <c r="AK191" i="6"/>
  <c r="AI191" i="6"/>
  <c r="AD191" i="6"/>
  <c r="AC191" i="6"/>
  <c r="K110" i="6" a="1"/>
  <c r="K110" i="6" s="1"/>
  <c r="J110" i="6"/>
  <c r="C110" i="6"/>
  <c r="D110" i="6" s="1"/>
  <c r="AK190" i="6"/>
  <c r="AI190" i="6"/>
  <c r="AD190" i="6"/>
  <c r="AC190" i="6"/>
  <c r="K134" i="6" a="1"/>
  <c r="K134" i="6" s="1"/>
  <c r="J134" i="6"/>
  <c r="C134" i="6"/>
  <c r="D134" i="6" s="1"/>
  <c r="AK189" i="6"/>
  <c r="AI189" i="6"/>
  <c r="AD189" i="6"/>
  <c r="AC189" i="6"/>
  <c r="K245" i="6" a="1"/>
  <c r="K245" i="6" s="1"/>
  <c r="J245" i="6"/>
  <c r="C245" i="6"/>
  <c r="D245" i="6" s="1"/>
  <c r="AK188" i="6"/>
  <c r="AI188" i="6"/>
  <c r="AD188" i="6"/>
  <c r="AC188" i="6"/>
  <c r="K91" i="6" a="1"/>
  <c r="K91" i="6" s="1"/>
  <c r="J91" i="6"/>
  <c r="C91" i="6"/>
  <c r="D91" i="6" s="1"/>
  <c r="AK187" i="6"/>
  <c r="AI187" i="6"/>
  <c r="AD187" i="6"/>
  <c r="AC187" i="6"/>
  <c r="K229" i="6" a="1"/>
  <c r="K229" i="6" s="1"/>
  <c r="J229" i="6"/>
  <c r="C229" i="6"/>
  <c r="D229" i="6" s="1"/>
  <c r="AK186" i="6"/>
  <c r="AI186" i="6"/>
  <c r="AD186" i="6"/>
  <c r="AC186" i="6"/>
  <c r="K340" i="6" a="1"/>
  <c r="K340" i="6" s="1"/>
  <c r="J340" i="6"/>
  <c r="C340" i="6"/>
  <c r="D340" i="6" s="1"/>
  <c r="AK185" i="6"/>
  <c r="AI185" i="6"/>
  <c r="AD185" i="6"/>
  <c r="AC185" i="6"/>
  <c r="K24" i="6" a="1"/>
  <c r="K24" i="6" s="1"/>
  <c r="J24" i="6"/>
  <c r="C24" i="6"/>
  <c r="D24" i="6" s="1"/>
  <c r="AK184" i="6"/>
  <c r="AI184" i="6"/>
  <c r="AD184" i="6"/>
  <c r="AC184" i="6"/>
  <c r="K215" i="6" a="1"/>
  <c r="K215" i="6" s="1"/>
  <c r="J215" i="6"/>
  <c r="C215" i="6"/>
  <c r="D215" i="6" s="1"/>
  <c r="AK183" i="6"/>
  <c r="AI183" i="6"/>
  <c r="AD183" i="6"/>
  <c r="AC183" i="6"/>
  <c r="K90" i="6" a="1"/>
  <c r="K90" i="6" s="1"/>
  <c r="J90" i="6"/>
  <c r="C90" i="6"/>
  <c r="D90" i="6" s="1"/>
  <c r="AK182" i="6"/>
  <c r="AI182" i="6"/>
  <c r="AD182" i="6"/>
  <c r="AC182" i="6"/>
  <c r="K293" i="6" a="1"/>
  <c r="K293" i="6" s="1"/>
  <c r="J293" i="6"/>
  <c r="C293" i="6"/>
  <c r="D293" i="6" s="1"/>
  <c r="AK181" i="6"/>
  <c r="AI181" i="6"/>
  <c r="AD181" i="6"/>
  <c r="AC181" i="6"/>
  <c r="AK180" i="6"/>
  <c r="AI180" i="6"/>
  <c r="AD180" i="6"/>
  <c r="AC180" i="6"/>
  <c r="K276" i="6" a="1"/>
  <c r="K276" i="6" s="1"/>
  <c r="J276" i="6"/>
  <c r="C276" i="6"/>
  <c r="D276" i="6" s="1"/>
  <c r="AK179" i="6"/>
  <c r="AI179" i="6"/>
  <c r="AD179" i="6"/>
  <c r="AC179" i="6"/>
  <c r="AK178" i="6"/>
  <c r="AI178" i="6"/>
  <c r="AD178" i="6"/>
  <c r="AC178" i="6"/>
  <c r="K257" i="6" a="1"/>
  <c r="K257" i="6" s="1"/>
  <c r="J257" i="6"/>
  <c r="C257" i="6"/>
  <c r="D257" i="6" s="1"/>
  <c r="AK177" i="6"/>
  <c r="AI177" i="6"/>
  <c r="AD177" i="6"/>
  <c r="AC177" i="6"/>
  <c r="K121" i="6" a="1"/>
  <c r="K121" i="6" s="1"/>
  <c r="J121" i="6"/>
  <c r="C121" i="6"/>
  <c r="D121" i="6" s="1"/>
  <c r="AK176" i="6"/>
  <c r="AI176" i="6"/>
  <c r="AD176" i="6"/>
  <c r="AC176" i="6"/>
  <c r="AK175" i="6"/>
  <c r="AI175" i="6"/>
  <c r="AD175" i="6"/>
  <c r="AC175" i="6"/>
  <c r="K182" i="6" a="1"/>
  <c r="K182" i="6" s="1"/>
  <c r="J182" i="6"/>
  <c r="C182" i="6"/>
  <c r="D182" i="6" s="1"/>
  <c r="AK174" i="6"/>
  <c r="AI174" i="6"/>
  <c r="AD174" i="6"/>
  <c r="AC174" i="6"/>
  <c r="K316" i="6" a="1"/>
  <c r="K316" i="6" s="1"/>
  <c r="J316" i="6"/>
  <c r="C316" i="6"/>
  <c r="D316" i="6" s="1"/>
  <c r="AK173" i="6"/>
  <c r="AI173" i="6"/>
  <c r="AD173" i="6"/>
  <c r="AC173" i="6"/>
  <c r="K242" i="6" a="1"/>
  <c r="K242" i="6" s="1"/>
  <c r="J242" i="6"/>
  <c r="C242" i="6"/>
  <c r="D242" i="6" s="1"/>
  <c r="AK172" i="6"/>
  <c r="AI172" i="6"/>
  <c r="AD172" i="6"/>
  <c r="AC172" i="6"/>
  <c r="K273" i="6" a="1"/>
  <c r="K273" i="6" s="1"/>
  <c r="J273" i="6"/>
  <c r="C273" i="6"/>
  <c r="D273" i="6" s="1"/>
  <c r="AK171" i="6"/>
  <c r="AI171" i="6"/>
  <c r="AD171" i="6"/>
  <c r="AC171" i="6"/>
  <c r="K272" i="6" a="1"/>
  <c r="K272" i="6" s="1"/>
  <c r="J272" i="6"/>
  <c r="C272" i="6"/>
  <c r="D272" i="6" s="1"/>
  <c r="AK170" i="6"/>
  <c r="AI170" i="6"/>
  <c r="AD170" i="6"/>
  <c r="AC170" i="6"/>
  <c r="K279" i="6" a="1"/>
  <c r="K279" i="6" s="1"/>
  <c r="J279" i="6"/>
  <c r="C279" i="6"/>
  <c r="D279" i="6" s="1"/>
  <c r="AK169" i="6"/>
  <c r="AI169" i="6"/>
  <c r="AD169" i="6"/>
  <c r="AC169" i="6"/>
  <c r="K278" i="6" a="1"/>
  <c r="K278" i="6" s="1"/>
  <c r="J278" i="6"/>
  <c r="C278" i="6"/>
  <c r="D278" i="6" s="1"/>
  <c r="AK168" i="6"/>
  <c r="AI168" i="6"/>
  <c r="AD168" i="6"/>
  <c r="AC168" i="6"/>
  <c r="K128" i="6" a="1"/>
  <c r="K128" i="6" s="1"/>
  <c r="J128" i="6"/>
  <c r="C128" i="6"/>
  <c r="D128" i="6" s="1"/>
  <c r="AK167" i="6"/>
  <c r="AI167" i="6"/>
  <c r="AD167" i="6"/>
  <c r="AC167" i="6"/>
  <c r="K127" i="6" a="1"/>
  <c r="K127" i="6" s="1"/>
  <c r="J127" i="6"/>
  <c r="C127" i="6"/>
  <c r="D127" i="6" s="1"/>
  <c r="AK166" i="6"/>
  <c r="AI166" i="6"/>
  <c r="AD166" i="6"/>
  <c r="AC166" i="6"/>
  <c r="K57" i="6" a="1"/>
  <c r="K57" i="6" s="1"/>
  <c r="J57" i="6"/>
  <c r="C57" i="6"/>
  <c r="D57" i="6" s="1"/>
  <c r="AK165" i="6"/>
  <c r="AI165" i="6"/>
  <c r="AD165" i="6"/>
  <c r="AC165" i="6"/>
  <c r="K56" i="6" a="1"/>
  <c r="K56" i="6" s="1"/>
  <c r="J56" i="6"/>
  <c r="C56" i="6"/>
  <c r="D56" i="6" s="1"/>
  <c r="AK164" i="6"/>
  <c r="AI164" i="6"/>
  <c r="AD164" i="6"/>
  <c r="AC164" i="6"/>
  <c r="K336" i="6" a="1"/>
  <c r="K336" i="6" s="1"/>
  <c r="J336" i="6"/>
  <c r="C336" i="6"/>
  <c r="D336" i="6" s="1"/>
  <c r="AK163" i="6"/>
  <c r="AI163" i="6"/>
  <c r="AD163" i="6"/>
  <c r="AC163" i="6"/>
  <c r="K335" i="6" a="1"/>
  <c r="K335" i="6" s="1"/>
  <c r="J335" i="6"/>
  <c r="C335" i="6"/>
  <c r="D335" i="6" s="1"/>
  <c r="AK162" i="6"/>
  <c r="AI162" i="6"/>
  <c r="AD162" i="6"/>
  <c r="AC162" i="6"/>
  <c r="K334" i="6" a="1"/>
  <c r="K334" i="6" s="1"/>
  <c r="J334" i="6"/>
  <c r="C334" i="6"/>
  <c r="D334" i="6" s="1"/>
  <c r="AK161" i="6"/>
  <c r="AI161" i="6"/>
  <c r="AD161" i="6"/>
  <c r="AC161" i="6"/>
  <c r="K333" i="6" a="1"/>
  <c r="K333" i="6" s="1"/>
  <c r="J333" i="6"/>
  <c r="C333" i="6"/>
  <c r="D333" i="6" s="1"/>
  <c r="AK160" i="6"/>
  <c r="AI160" i="6"/>
  <c r="AD160" i="6"/>
  <c r="AC160" i="6"/>
  <c r="K332" i="6" a="1"/>
  <c r="K332" i="6" s="1"/>
  <c r="J332" i="6"/>
  <c r="C332" i="6"/>
  <c r="D332" i="6" s="1"/>
  <c r="AK159" i="6"/>
  <c r="AI159" i="6"/>
  <c r="AD159" i="6"/>
  <c r="AC159" i="6"/>
  <c r="K331" i="6" a="1"/>
  <c r="K331" i="6" s="1"/>
  <c r="J331" i="6"/>
  <c r="C331" i="6"/>
  <c r="D331" i="6" s="1"/>
  <c r="AK158" i="6"/>
  <c r="AI158" i="6"/>
  <c r="AD158" i="6"/>
  <c r="AC158" i="6"/>
  <c r="K330" i="6" a="1"/>
  <c r="K330" i="6" s="1"/>
  <c r="J330" i="6"/>
  <c r="C330" i="6"/>
  <c r="D330" i="6" s="1"/>
  <c r="AK157" i="6"/>
  <c r="AI157" i="6"/>
  <c r="AD157" i="6"/>
  <c r="AC157" i="6"/>
  <c r="K329" i="6" a="1"/>
  <c r="K329" i="6" s="1"/>
  <c r="J329" i="6"/>
  <c r="C329" i="6"/>
  <c r="D329" i="6" s="1"/>
  <c r="AK156" i="6"/>
  <c r="AI156" i="6"/>
  <c r="AD156" i="6"/>
  <c r="AC156" i="6"/>
  <c r="K328" i="6" a="1"/>
  <c r="K328" i="6" s="1"/>
  <c r="J328" i="6"/>
  <c r="C328" i="6"/>
  <c r="D328" i="6" s="1"/>
  <c r="AK155" i="6"/>
  <c r="AI155" i="6"/>
  <c r="AD155" i="6"/>
  <c r="AC155" i="6"/>
  <c r="K327" i="6" a="1"/>
  <c r="K327" i="6" s="1"/>
  <c r="J327" i="6"/>
  <c r="C327" i="6"/>
  <c r="D327" i="6" s="1"/>
  <c r="AK154" i="6"/>
  <c r="AI154" i="6"/>
  <c r="AD154" i="6"/>
  <c r="AC154" i="6"/>
  <c r="K326" i="6" a="1"/>
  <c r="K326" i="6" s="1"/>
  <c r="J326" i="6"/>
  <c r="C326" i="6"/>
  <c r="D326" i="6" s="1"/>
  <c r="AK153" i="6"/>
  <c r="AI153" i="6"/>
  <c r="AD153" i="6"/>
  <c r="AC153" i="6"/>
  <c r="AK152" i="6"/>
  <c r="AI152" i="6"/>
  <c r="AD152" i="6"/>
  <c r="AC152" i="6"/>
  <c r="AK151" i="6"/>
  <c r="AI151" i="6"/>
  <c r="AD151" i="6"/>
  <c r="AC151" i="6"/>
  <c r="K282" i="6" a="1"/>
  <c r="K282" i="6" s="1"/>
  <c r="J282" i="6"/>
  <c r="C282" i="6"/>
  <c r="D282" i="6" s="1"/>
  <c r="AK150" i="6"/>
  <c r="AI150" i="6"/>
  <c r="AD150" i="6"/>
  <c r="AC150" i="6"/>
  <c r="AK149" i="6"/>
  <c r="AI149" i="6"/>
  <c r="AD149" i="6"/>
  <c r="AC149" i="6"/>
  <c r="AK148" i="6"/>
  <c r="AI148" i="6"/>
  <c r="AD148" i="6"/>
  <c r="AC148" i="6"/>
  <c r="AK147" i="6"/>
  <c r="AI147" i="6"/>
  <c r="AD147" i="6"/>
  <c r="AC147" i="6"/>
  <c r="AK146" i="6"/>
  <c r="AI146" i="6"/>
  <c r="AD146" i="6"/>
  <c r="AC146" i="6"/>
  <c r="AK145" i="6"/>
  <c r="AI145" i="6"/>
  <c r="AD145" i="6"/>
  <c r="AC145" i="6"/>
  <c r="AK144" i="6"/>
  <c r="AI144" i="6"/>
  <c r="AD144" i="6"/>
  <c r="AC144" i="6"/>
  <c r="K277" i="6" a="1"/>
  <c r="K277" i="6" s="1"/>
  <c r="J277" i="6"/>
  <c r="C277" i="6"/>
  <c r="D277" i="6" s="1"/>
  <c r="AK143" i="6"/>
  <c r="AI143" i="6"/>
  <c r="AD143" i="6"/>
  <c r="AC143" i="6"/>
  <c r="K94" i="6" a="1"/>
  <c r="K94" i="6" s="1"/>
  <c r="J94" i="6"/>
  <c r="C94" i="6"/>
  <c r="D94" i="6" s="1"/>
  <c r="AK142" i="6"/>
  <c r="AI142" i="6"/>
  <c r="AD142" i="6"/>
  <c r="AC142" i="6"/>
  <c r="AK141" i="6"/>
  <c r="AI141" i="6"/>
  <c r="AD141" i="6"/>
  <c r="AC141" i="6"/>
  <c r="K38" i="6" a="1"/>
  <c r="K38" i="6" s="1"/>
  <c r="J38" i="6"/>
  <c r="C38" i="6"/>
  <c r="D38" i="6" s="1"/>
  <c r="AK140" i="6"/>
  <c r="AI140" i="6"/>
  <c r="AD140" i="6"/>
  <c r="AC140" i="6"/>
  <c r="AK139" i="6"/>
  <c r="AI139" i="6"/>
  <c r="AD139" i="6"/>
  <c r="AC139" i="6"/>
  <c r="K295" i="6" a="1"/>
  <c r="K295" i="6" s="1"/>
  <c r="J295" i="6"/>
  <c r="C295" i="6"/>
  <c r="D295" i="6" s="1"/>
  <c r="AK138" i="6"/>
  <c r="AI138" i="6"/>
  <c r="AD138" i="6"/>
  <c r="AC138" i="6"/>
  <c r="AK137" i="6"/>
  <c r="AI137" i="6"/>
  <c r="AD137" i="6"/>
  <c r="AC137" i="6"/>
  <c r="K241" i="6" a="1"/>
  <c r="K241" i="6" s="1"/>
  <c r="J241" i="6"/>
  <c r="C241" i="6"/>
  <c r="D241" i="6" s="1"/>
  <c r="AK136" i="6"/>
  <c r="AI136" i="6"/>
  <c r="AD136" i="6"/>
  <c r="AC136" i="6"/>
  <c r="AK135" i="6"/>
  <c r="AI135" i="6"/>
  <c r="AD135" i="6"/>
  <c r="AC135" i="6"/>
  <c r="K104" i="6" a="1"/>
  <c r="K104" i="6" s="1"/>
  <c r="J104" i="6"/>
  <c r="C104" i="6"/>
  <c r="D104" i="6" s="1"/>
  <c r="AK134" i="6"/>
  <c r="AI134" i="6"/>
  <c r="AD134" i="6"/>
  <c r="AC134" i="6"/>
  <c r="K309" i="6" a="1"/>
  <c r="K309" i="6" s="1"/>
  <c r="J309" i="6"/>
  <c r="C309" i="6"/>
  <c r="D309" i="6" s="1"/>
  <c r="AK133" i="6"/>
  <c r="AI133" i="6"/>
  <c r="AD133" i="6"/>
  <c r="AC133" i="6"/>
  <c r="AK132" i="6"/>
  <c r="AI132" i="6"/>
  <c r="AD132" i="6"/>
  <c r="AC132" i="6"/>
  <c r="K251" i="6" a="1"/>
  <c r="K251" i="6" s="1"/>
  <c r="J251" i="6"/>
  <c r="C251" i="6"/>
  <c r="D251" i="6" s="1"/>
  <c r="AK131" i="6"/>
  <c r="AI131" i="6"/>
  <c r="AD131" i="6"/>
  <c r="AC131" i="6"/>
  <c r="AK130" i="6"/>
  <c r="AI130" i="6"/>
  <c r="AD130" i="6"/>
  <c r="AC130" i="6"/>
  <c r="AK129" i="6"/>
  <c r="AI129" i="6"/>
  <c r="AD129" i="6"/>
  <c r="AC129" i="6"/>
  <c r="AK128" i="6"/>
  <c r="AI128" i="6"/>
  <c r="AD128" i="6"/>
  <c r="AC128" i="6"/>
  <c r="K172" i="6" a="1"/>
  <c r="K172" i="6" s="1"/>
  <c r="J172" i="6"/>
  <c r="C172" i="6"/>
  <c r="D172" i="6" s="1"/>
  <c r="AK127" i="6"/>
  <c r="AI127" i="6"/>
  <c r="AD127" i="6"/>
  <c r="AC127" i="6"/>
  <c r="AK126" i="6"/>
  <c r="AI126" i="6"/>
  <c r="AD126" i="6"/>
  <c r="AC126" i="6"/>
  <c r="K265" i="6" a="1"/>
  <c r="K265" i="6" s="1"/>
  <c r="J265" i="6"/>
  <c r="C265" i="6"/>
  <c r="D265" i="6" s="1"/>
  <c r="AK125" i="6"/>
  <c r="AI125" i="6"/>
  <c r="AD125" i="6"/>
  <c r="AC125" i="6"/>
  <c r="K216" i="6" a="1"/>
  <c r="K216" i="6" s="1"/>
  <c r="J216" i="6"/>
  <c r="C216" i="6"/>
  <c r="D216" i="6" s="1"/>
  <c r="AK124" i="6"/>
  <c r="AI124" i="6"/>
  <c r="AD124" i="6"/>
  <c r="AC124" i="6"/>
  <c r="AK123" i="6"/>
  <c r="AI123" i="6"/>
  <c r="AD123" i="6"/>
  <c r="AC123" i="6"/>
  <c r="K268" i="6" a="1"/>
  <c r="K268" i="6" s="1"/>
  <c r="J268" i="6"/>
  <c r="C268" i="6"/>
  <c r="D268" i="6" s="1"/>
  <c r="AK122" i="6"/>
  <c r="AI122" i="6"/>
  <c r="AD122" i="6"/>
  <c r="AC122" i="6"/>
  <c r="AK121" i="6"/>
  <c r="AI121" i="6"/>
  <c r="AD121" i="6"/>
  <c r="AC121" i="6"/>
  <c r="K267" i="6" a="1"/>
  <c r="K267" i="6" s="1"/>
  <c r="J267" i="6"/>
  <c r="C267" i="6"/>
  <c r="D267" i="6" s="1"/>
  <c r="AK120" i="6"/>
  <c r="AI120" i="6"/>
  <c r="AD120" i="6"/>
  <c r="AC120" i="6"/>
  <c r="AK119" i="6"/>
  <c r="AI119" i="6"/>
  <c r="AD119" i="6"/>
  <c r="AC119" i="6"/>
  <c r="K360" i="6" a="1"/>
  <c r="K360" i="6" s="1"/>
  <c r="J360" i="6"/>
  <c r="C360" i="6"/>
  <c r="D360" i="6" s="1"/>
  <c r="AK118" i="6"/>
  <c r="AI118" i="6"/>
  <c r="AD118" i="6"/>
  <c r="AC118" i="6"/>
  <c r="AK117" i="6"/>
  <c r="AI117" i="6"/>
  <c r="AD117" i="6"/>
  <c r="AC117" i="6"/>
  <c r="K359" i="6" a="1"/>
  <c r="K359" i="6" s="1"/>
  <c r="J359" i="6"/>
  <c r="C359" i="6"/>
  <c r="D359" i="6" s="1"/>
  <c r="AK116" i="6"/>
  <c r="AI116" i="6"/>
  <c r="AD116" i="6"/>
  <c r="AC116" i="6"/>
  <c r="AK115" i="6"/>
  <c r="AI115" i="6"/>
  <c r="AD115" i="6"/>
  <c r="AC115" i="6"/>
  <c r="K112" i="6" a="1"/>
  <c r="K112" i="6" s="1"/>
  <c r="J112" i="6"/>
  <c r="C112" i="6"/>
  <c r="D112" i="6" s="1"/>
  <c r="AK114" i="6"/>
  <c r="AI114" i="6"/>
  <c r="AD114" i="6"/>
  <c r="AC114" i="6"/>
  <c r="AK113" i="6"/>
  <c r="AI113" i="6"/>
  <c r="AD113" i="6"/>
  <c r="AC113" i="6"/>
  <c r="K220" i="6" a="1"/>
  <c r="K220" i="6" s="1"/>
  <c r="J220" i="6"/>
  <c r="C220" i="6"/>
  <c r="D220" i="6" s="1"/>
  <c r="AK112" i="6"/>
  <c r="AI112" i="6"/>
  <c r="AD112" i="6"/>
  <c r="AC112" i="6"/>
  <c r="AK111" i="6"/>
  <c r="AI111" i="6"/>
  <c r="AD111" i="6"/>
  <c r="AC111" i="6"/>
  <c r="K307" i="6" a="1"/>
  <c r="K307" i="6" s="1"/>
  <c r="J307" i="6"/>
  <c r="C307" i="6"/>
  <c r="D307" i="6" s="1"/>
  <c r="AK110" i="6"/>
  <c r="AI110" i="6"/>
  <c r="AD110" i="6"/>
  <c r="AC110" i="6"/>
  <c r="AK109" i="6"/>
  <c r="AI109" i="6"/>
  <c r="AD109" i="6"/>
  <c r="AC109" i="6"/>
  <c r="K12" i="6" a="1"/>
  <c r="K12" i="6" s="1"/>
  <c r="J12" i="6"/>
  <c r="C12" i="6"/>
  <c r="D12" i="6" s="1"/>
  <c r="AK108" i="6"/>
  <c r="AI108" i="6"/>
  <c r="AD108" i="6"/>
  <c r="AC108" i="6"/>
  <c r="AK107" i="6"/>
  <c r="AI107" i="6"/>
  <c r="AD107" i="6"/>
  <c r="AC107" i="6"/>
  <c r="K101" i="6" a="1"/>
  <c r="K101" i="6" s="1"/>
  <c r="J101" i="6"/>
  <c r="C101" i="6"/>
  <c r="D101" i="6" s="1"/>
  <c r="AK106" i="6"/>
  <c r="AI106" i="6"/>
  <c r="AD106" i="6"/>
  <c r="AC106" i="6"/>
  <c r="AK105" i="6"/>
  <c r="AI105" i="6"/>
  <c r="AD105" i="6"/>
  <c r="AC105" i="6"/>
  <c r="K203" i="6" a="1"/>
  <c r="K203" i="6" s="1"/>
  <c r="J203" i="6"/>
  <c r="C203" i="6"/>
  <c r="D203" i="6" s="1"/>
  <c r="AK104" i="6"/>
  <c r="AI104" i="6"/>
  <c r="AD104" i="6"/>
  <c r="AC104" i="6"/>
  <c r="AK103" i="6"/>
  <c r="AI103" i="6"/>
  <c r="AD103" i="6"/>
  <c r="AC103" i="6"/>
  <c r="AK102" i="6"/>
  <c r="AI102" i="6"/>
  <c r="AD102" i="6"/>
  <c r="AC102" i="6"/>
  <c r="AK101" i="6"/>
  <c r="AI101" i="6"/>
  <c r="AD101" i="6"/>
  <c r="AC101" i="6"/>
  <c r="AK100" i="6"/>
  <c r="AI100" i="6"/>
  <c r="AD100" i="6"/>
  <c r="AC100" i="6"/>
  <c r="AK99" i="6"/>
  <c r="AI99" i="6"/>
  <c r="AD99" i="6"/>
  <c r="AC99" i="6"/>
  <c r="AK98" i="6"/>
  <c r="AI98" i="6"/>
  <c r="AD98" i="6"/>
  <c r="AC98" i="6"/>
  <c r="AK97" i="6"/>
  <c r="AI97" i="6"/>
  <c r="AD97" i="6"/>
  <c r="AC97" i="6"/>
  <c r="AK96" i="6"/>
  <c r="AI96" i="6"/>
  <c r="AD96" i="6"/>
  <c r="AC96" i="6"/>
  <c r="AK95" i="6"/>
  <c r="AI95" i="6"/>
  <c r="AD95" i="6"/>
  <c r="AC95" i="6"/>
  <c r="K321" i="6" a="1"/>
  <c r="K321" i="6" s="1"/>
  <c r="J321" i="6"/>
  <c r="C321" i="6"/>
  <c r="D321" i="6" s="1"/>
  <c r="AK94" i="6"/>
  <c r="AI94" i="6"/>
  <c r="AD94" i="6"/>
  <c r="AC94" i="6"/>
  <c r="AK93" i="6"/>
  <c r="AI93" i="6"/>
  <c r="AD93" i="6"/>
  <c r="AC93" i="6"/>
  <c r="K37" i="6" a="1"/>
  <c r="K37" i="6" s="1"/>
  <c r="J37" i="6"/>
  <c r="C37" i="6"/>
  <c r="D37" i="6" s="1"/>
  <c r="AK92" i="6"/>
  <c r="AI92" i="6"/>
  <c r="AD92" i="6"/>
  <c r="AC92" i="6"/>
  <c r="AK91" i="6"/>
  <c r="AI91" i="6"/>
  <c r="AD91" i="6"/>
  <c r="AC91" i="6"/>
  <c r="K184" i="6" a="1"/>
  <c r="K184" i="6" s="1"/>
  <c r="J184" i="6"/>
  <c r="C184" i="6"/>
  <c r="D184" i="6" s="1"/>
  <c r="AK90" i="6"/>
  <c r="AI90" i="6"/>
  <c r="AD90" i="6"/>
  <c r="AC90" i="6"/>
  <c r="AK89" i="6"/>
  <c r="AI89" i="6"/>
  <c r="AD89" i="6"/>
  <c r="AC89" i="6"/>
  <c r="K358" i="6" a="1"/>
  <c r="K358" i="6" s="1"/>
  <c r="J358" i="6"/>
  <c r="C358" i="6"/>
  <c r="D358" i="6" s="1"/>
  <c r="AK88" i="6"/>
  <c r="AI88" i="6"/>
  <c r="AD88" i="6"/>
  <c r="AC88" i="6"/>
  <c r="AK87" i="6"/>
  <c r="AI87" i="6"/>
  <c r="AD87" i="6"/>
  <c r="AC87" i="6"/>
  <c r="K262" i="6" a="1"/>
  <c r="K262" i="6" s="1"/>
  <c r="J262" i="6"/>
  <c r="C262" i="6"/>
  <c r="D262" i="6" s="1"/>
  <c r="AK86" i="6"/>
  <c r="AI86" i="6"/>
  <c r="AD86" i="6"/>
  <c r="AC86" i="6"/>
  <c r="AK85" i="6"/>
  <c r="AI85" i="6"/>
  <c r="AD85" i="6"/>
  <c r="AC85" i="6"/>
  <c r="K4" i="6" a="1"/>
  <c r="K4" i="6" s="1"/>
  <c r="J4" i="6"/>
  <c r="C4" i="6"/>
  <c r="D4" i="6" s="1"/>
  <c r="AK84" i="6"/>
  <c r="AI84" i="6"/>
  <c r="AD84" i="6"/>
  <c r="AC84" i="6"/>
  <c r="AK83" i="6"/>
  <c r="AI83" i="6"/>
  <c r="AD83" i="6"/>
  <c r="AC83" i="6"/>
  <c r="K11" i="6" a="1"/>
  <c r="K11" i="6" s="1"/>
  <c r="J11" i="6"/>
  <c r="C11" i="6"/>
  <c r="D11" i="6" s="1"/>
  <c r="AK82" i="6"/>
  <c r="AI82" i="6"/>
  <c r="AD82" i="6"/>
  <c r="AC82" i="6"/>
  <c r="AK81" i="6"/>
  <c r="AI81" i="6"/>
  <c r="AD81" i="6"/>
  <c r="AC81" i="6"/>
  <c r="K124" i="6" a="1"/>
  <c r="K124" i="6" s="1"/>
  <c r="J124" i="6"/>
  <c r="C124" i="6"/>
  <c r="D124" i="6" s="1"/>
  <c r="AK80" i="6"/>
  <c r="AI80" i="6"/>
  <c r="AD80" i="6"/>
  <c r="AC80" i="6"/>
  <c r="AK79" i="6"/>
  <c r="AI79" i="6"/>
  <c r="AD79" i="6"/>
  <c r="AC79" i="6"/>
  <c r="K55" i="6" a="1"/>
  <c r="K55" i="6" s="1"/>
  <c r="J55" i="6"/>
  <c r="C55" i="6"/>
  <c r="D55" i="6" s="1"/>
  <c r="AK78" i="6"/>
  <c r="AI78" i="6"/>
  <c r="AD78" i="6"/>
  <c r="AC78" i="6"/>
  <c r="AK77" i="6"/>
  <c r="AI77" i="6"/>
  <c r="AD77" i="6"/>
  <c r="AC77" i="6"/>
  <c r="K164" i="6" a="1"/>
  <c r="K164" i="6" s="1"/>
  <c r="J164" i="6"/>
  <c r="C164" i="6"/>
  <c r="D164" i="6" s="1"/>
  <c r="AK76" i="6"/>
  <c r="AI76" i="6"/>
  <c r="AD76" i="6"/>
  <c r="AC76" i="6"/>
  <c r="K160" i="6" a="1"/>
  <c r="K160" i="6" s="1"/>
  <c r="J160" i="6"/>
  <c r="C160" i="6"/>
  <c r="D160" i="6" s="1"/>
  <c r="AK75" i="6"/>
  <c r="AI75" i="6"/>
  <c r="AD75" i="6"/>
  <c r="AC75" i="6"/>
  <c r="AK74" i="6"/>
  <c r="AI74" i="6"/>
  <c r="AD74" i="6"/>
  <c r="AC74" i="6"/>
  <c r="AK73" i="6"/>
  <c r="AI73" i="6"/>
  <c r="AD73" i="6"/>
  <c r="AC73" i="6"/>
  <c r="AK72" i="6"/>
  <c r="AI72" i="6"/>
  <c r="AD72" i="6"/>
  <c r="AC72" i="6"/>
  <c r="AK71" i="6"/>
  <c r="AI71" i="6"/>
  <c r="AD71" i="6"/>
  <c r="AC71" i="6"/>
  <c r="K199" i="6" a="1"/>
  <c r="K199" i="6" s="1"/>
  <c r="J199" i="6"/>
  <c r="C199" i="6"/>
  <c r="D199" i="6" s="1"/>
  <c r="AK70" i="6"/>
  <c r="AI70" i="6"/>
  <c r="AD70" i="6"/>
  <c r="AC70" i="6"/>
  <c r="K102" i="6" a="1"/>
  <c r="K102" i="6" s="1"/>
  <c r="J102" i="6"/>
  <c r="C102" i="6"/>
  <c r="D102" i="6" s="1"/>
  <c r="AK69" i="6"/>
  <c r="AI69" i="6"/>
  <c r="AD69" i="6"/>
  <c r="AC69" i="6"/>
  <c r="K239" i="6" a="1"/>
  <c r="K239" i="6" s="1"/>
  <c r="J239" i="6"/>
  <c r="C239" i="6"/>
  <c r="D239" i="6" s="1"/>
  <c r="AK68" i="6"/>
  <c r="AI68" i="6"/>
  <c r="AD68" i="6"/>
  <c r="AC68" i="6"/>
  <c r="K122" i="6" a="1"/>
  <c r="K122" i="6" s="1"/>
  <c r="J122" i="6"/>
  <c r="C122" i="6"/>
  <c r="D122" i="6" s="1"/>
  <c r="AK67" i="6"/>
  <c r="AI67" i="6"/>
  <c r="AD67" i="6"/>
  <c r="AC67" i="6"/>
  <c r="K25" i="6" a="1"/>
  <c r="K25" i="6" s="1"/>
  <c r="J25" i="6"/>
  <c r="C25" i="6"/>
  <c r="D25" i="6" s="1"/>
  <c r="AK66" i="6"/>
  <c r="AI66" i="6"/>
  <c r="AD66" i="6"/>
  <c r="AC66" i="6"/>
  <c r="K99" i="6" a="1"/>
  <c r="K99" i="6" s="1"/>
  <c r="J99" i="6"/>
  <c r="C99" i="6"/>
  <c r="D99" i="6" s="1"/>
  <c r="AK65" i="6"/>
  <c r="AI65" i="6"/>
  <c r="AD65" i="6"/>
  <c r="AC65" i="6"/>
  <c r="J59" i="6"/>
  <c r="C59" i="6"/>
  <c r="D59" i="6" s="1"/>
  <c r="AK64" i="6"/>
  <c r="AI64" i="6"/>
  <c r="AD64" i="6"/>
  <c r="AC64" i="6"/>
  <c r="K93" i="6" a="1"/>
  <c r="K93" i="6" s="1"/>
  <c r="J93" i="6"/>
  <c r="C93" i="6"/>
  <c r="D93" i="6" s="1"/>
  <c r="AK63" i="6"/>
  <c r="AI63" i="6"/>
  <c r="AD63" i="6"/>
  <c r="AC63" i="6"/>
  <c r="K361" i="6" a="1"/>
  <c r="K361" i="6" s="1"/>
  <c r="J361" i="6"/>
  <c r="C361" i="6"/>
  <c r="D361" i="6" s="1"/>
  <c r="AK62" i="6"/>
  <c r="AI62" i="6"/>
  <c r="AD62" i="6"/>
  <c r="AC62" i="6"/>
  <c r="K74" i="6" a="1"/>
  <c r="K74" i="6" s="1"/>
  <c r="J74" i="6"/>
  <c r="C74" i="6"/>
  <c r="D74" i="6" s="1"/>
  <c r="AK61" i="6"/>
  <c r="AI61" i="6"/>
  <c r="AD61" i="6"/>
  <c r="AC61" i="6"/>
  <c r="K320" i="6" a="1"/>
  <c r="K320" i="6" s="1"/>
  <c r="J320" i="6"/>
  <c r="C320" i="6"/>
  <c r="D320" i="6" s="1"/>
  <c r="AK60" i="6"/>
  <c r="AI60" i="6"/>
  <c r="AD60" i="6"/>
  <c r="AC60" i="6"/>
  <c r="K26" i="6" a="1"/>
  <c r="K26" i="6" s="1"/>
  <c r="J26" i="6"/>
  <c r="C26" i="6"/>
  <c r="D26" i="6" s="1"/>
  <c r="AK59" i="6"/>
  <c r="AI59" i="6"/>
  <c r="AD59" i="6"/>
  <c r="AC59" i="6"/>
  <c r="K87" i="6" a="1"/>
  <c r="K87" i="6" s="1"/>
  <c r="J87" i="6"/>
  <c r="C87" i="6"/>
  <c r="D87" i="6" s="1"/>
  <c r="AK58" i="6"/>
  <c r="AI58" i="6"/>
  <c r="AD58" i="6"/>
  <c r="AC58" i="6"/>
  <c r="K304" i="6" a="1"/>
  <c r="K304" i="6" s="1"/>
  <c r="J304" i="6"/>
  <c r="C304" i="6"/>
  <c r="D304" i="6" s="1"/>
  <c r="AK57" i="6"/>
  <c r="AI57" i="6"/>
  <c r="AD57" i="6"/>
  <c r="AC57" i="6"/>
  <c r="K243" i="6" a="1"/>
  <c r="K243" i="6" s="1"/>
  <c r="J243" i="6"/>
  <c r="C243" i="6"/>
  <c r="D243" i="6" s="1"/>
  <c r="AK56" i="6"/>
  <c r="AI56" i="6"/>
  <c r="AD56" i="6"/>
  <c r="AC56" i="6"/>
  <c r="K386" i="6" a="1"/>
  <c r="K386" i="6" s="1"/>
  <c r="J386" i="6"/>
  <c r="C386" i="6"/>
  <c r="D386" i="6" s="1"/>
  <c r="AK55" i="6"/>
  <c r="AI55" i="6"/>
  <c r="AD55" i="6"/>
  <c r="AC55" i="6"/>
  <c r="K275" i="6" a="1"/>
  <c r="K275" i="6" s="1"/>
  <c r="J275" i="6"/>
  <c r="C275" i="6"/>
  <c r="D275" i="6" s="1"/>
  <c r="AK54" i="6"/>
  <c r="AI54" i="6"/>
  <c r="AD54" i="6"/>
  <c r="AC54" i="6"/>
  <c r="AK53" i="6"/>
  <c r="AI53" i="6"/>
  <c r="AD53" i="6"/>
  <c r="AC53" i="6"/>
  <c r="AK52" i="6"/>
  <c r="AI52" i="6"/>
  <c r="AD52" i="6"/>
  <c r="AC52" i="6"/>
  <c r="K148" i="6" a="1"/>
  <c r="K148" i="6" s="1"/>
  <c r="J148" i="6"/>
  <c r="C148" i="6"/>
  <c r="D148" i="6" s="1"/>
  <c r="AK51" i="6"/>
  <c r="AI51" i="6"/>
  <c r="AD51" i="6"/>
  <c r="AC51" i="6"/>
  <c r="K15" i="6" a="1"/>
  <c r="K15" i="6" s="1"/>
  <c r="J15" i="6"/>
  <c r="C15" i="6"/>
  <c r="D15" i="6" s="1"/>
  <c r="AK50" i="6"/>
  <c r="AI50" i="6"/>
  <c r="AD50" i="6"/>
  <c r="AC50" i="6"/>
  <c r="K181" i="6" a="1"/>
  <c r="K181" i="6" s="1"/>
  <c r="J181" i="6"/>
  <c r="C181" i="6"/>
  <c r="D181" i="6" s="1"/>
  <c r="AK49" i="6"/>
  <c r="AI49" i="6"/>
  <c r="AD49" i="6"/>
  <c r="AC49" i="6"/>
  <c r="K52" i="6" a="1"/>
  <c r="K52" i="6" s="1"/>
  <c r="J52" i="6"/>
  <c r="C52" i="6"/>
  <c r="D52" i="6" s="1"/>
  <c r="AK48" i="6"/>
  <c r="AI48" i="6"/>
  <c r="AD48" i="6"/>
  <c r="AC48" i="6"/>
  <c r="K70" i="6" a="1"/>
  <c r="K70" i="6" s="1"/>
  <c r="J70" i="6"/>
  <c r="C70" i="6"/>
  <c r="D70" i="6" s="1"/>
  <c r="AK47" i="6"/>
  <c r="AI47" i="6"/>
  <c r="AD47" i="6"/>
  <c r="AC47" i="6"/>
  <c r="K29" i="6" a="1"/>
  <c r="K29" i="6" s="1"/>
  <c r="J29" i="6"/>
  <c r="C29" i="6"/>
  <c r="D29" i="6" s="1"/>
  <c r="AK46" i="6"/>
  <c r="AI46" i="6"/>
  <c r="AD46" i="6"/>
  <c r="AC46" i="6"/>
  <c r="K290" i="6" a="1"/>
  <c r="K290" i="6" s="1"/>
  <c r="J290" i="6"/>
  <c r="C290" i="6"/>
  <c r="D290" i="6" s="1"/>
  <c r="AK45" i="6"/>
  <c r="AI45" i="6"/>
  <c r="AD45" i="6"/>
  <c r="AC45" i="6"/>
  <c r="K83" i="6" a="1"/>
  <c r="K83" i="6" s="1"/>
  <c r="J83" i="6"/>
  <c r="C83" i="6"/>
  <c r="D83" i="6" s="1"/>
  <c r="AK44" i="6"/>
  <c r="AI44" i="6"/>
  <c r="AD44" i="6"/>
  <c r="AC44" i="6"/>
  <c r="K19" i="6" a="1"/>
  <c r="K19" i="6" s="1"/>
  <c r="J19" i="6"/>
  <c r="C19" i="6"/>
  <c r="D19" i="6" s="1"/>
  <c r="AK43" i="6"/>
  <c r="AI43" i="6"/>
  <c r="AD43" i="6"/>
  <c r="AC43" i="6"/>
  <c r="K175" i="6" a="1"/>
  <c r="K175" i="6" s="1"/>
  <c r="J175" i="6"/>
  <c r="C175" i="6"/>
  <c r="D175" i="6" s="1"/>
  <c r="AK42" i="6"/>
  <c r="AI42" i="6"/>
  <c r="AD42" i="6"/>
  <c r="AC42" i="6"/>
  <c r="AK41" i="6"/>
  <c r="AI41" i="6"/>
  <c r="AD41" i="6"/>
  <c r="AC41" i="6"/>
  <c r="K246" i="6" a="1"/>
  <c r="K246" i="6" s="1"/>
  <c r="J246" i="6"/>
  <c r="C246" i="6"/>
  <c r="D246" i="6" s="1"/>
  <c r="AK40" i="6"/>
  <c r="AI40" i="6"/>
  <c r="AD40" i="6"/>
  <c r="AC40" i="6"/>
  <c r="K105" i="6" a="1"/>
  <c r="K105" i="6" s="1"/>
  <c r="J105" i="6"/>
  <c r="C105" i="6"/>
  <c r="D105" i="6" s="1"/>
  <c r="AK39" i="6"/>
  <c r="AI39" i="6"/>
  <c r="AD39" i="6"/>
  <c r="AC39" i="6"/>
  <c r="AK38" i="6"/>
  <c r="AI38" i="6"/>
  <c r="AD38" i="6"/>
  <c r="AC38" i="6"/>
  <c r="K365" i="6" a="1"/>
  <c r="K365" i="6" s="1"/>
  <c r="J365" i="6"/>
  <c r="C365" i="6"/>
  <c r="D365" i="6" s="1"/>
  <c r="AK37" i="6"/>
  <c r="AI37" i="6"/>
  <c r="AD37" i="6"/>
  <c r="AC37" i="6"/>
  <c r="T37" i="6"/>
  <c r="U37" i="6" s="1"/>
  <c r="V37" i="6" s="1"/>
  <c r="W37" i="6" s="1"/>
  <c r="K337" i="6" a="1"/>
  <c r="K337" i="6" s="1"/>
  <c r="J337" i="6"/>
  <c r="C337" i="6"/>
  <c r="D337" i="6" s="1"/>
  <c r="AK36" i="6"/>
  <c r="AI36" i="6"/>
  <c r="AD36" i="6"/>
  <c r="AC36" i="6"/>
  <c r="T36" i="6"/>
  <c r="U36" i="6" s="1"/>
  <c r="AK35" i="6"/>
  <c r="AI35" i="6"/>
  <c r="AD35" i="6"/>
  <c r="AC35" i="6"/>
  <c r="T35" i="6"/>
  <c r="U35" i="6" s="1"/>
  <c r="AK34" i="6"/>
  <c r="AI34" i="6"/>
  <c r="AD34" i="6"/>
  <c r="AC34" i="6"/>
  <c r="T34" i="6"/>
  <c r="U34" i="6" s="1"/>
  <c r="AK33" i="6"/>
  <c r="AI33" i="6"/>
  <c r="AD33" i="6"/>
  <c r="AC33" i="6"/>
  <c r="T33" i="6"/>
  <c r="U33" i="6" s="1"/>
  <c r="AK32" i="6"/>
  <c r="AI32" i="6"/>
  <c r="AD32" i="6"/>
  <c r="AC32" i="6"/>
  <c r="T32" i="6"/>
  <c r="U32" i="6" s="1"/>
  <c r="AK31" i="6"/>
  <c r="AI31" i="6"/>
  <c r="AD31" i="6"/>
  <c r="AC31" i="6"/>
  <c r="T31" i="6"/>
  <c r="U31" i="6" s="1"/>
  <c r="AK30" i="6"/>
  <c r="AI30" i="6"/>
  <c r="AD30" i="6"/>
  <c r="AC30" i="6"/>
  <c r="T30" i="6"/>
  <c r="U30" i="6" s="1"/>
  <c r="V30" i="6" s="1"/>
  <c r="W30" i="6" s="1"/>
  <c r="AK29" i="6"/>
  <c r="AI29" i="6"/>
  <c r="AD29" i="6"/>
  <c r="AC29" i="6"/>
  <c r="T29" i="6"/>
  <c r="U29" i="6" s="1"/>
  <c r="V29" i="6" s="1"/>
  <c r="W29" i="6" s="1"/>
  <c r="K206" i="6" a="1"/>
  <c r="K206" i="6" s="1"/>
  <c r="J206" i="6"/>
  <c r="C206" i="6"/>
  <c r="D206" i="6" s="1"/>
  <c r="AK28" i="6"/>
  <c r="AI28" i="6"/>
  <c r="AD28" i="6"/>
  <c r="AC28" i="6"/>
  <c r="T28" i="6"/>
  <c r="U28" i="6" s="1"/>
  <c r="V28" i="6" s="1"/>
  <c r="W28" i="6" s="1"/>
  <c r="AK27" i="6"/>
  <c r="AI27" i="6"/>
  <c r="AD27" i="6"/>
  <c r="AC27" i="6"/>
  <c r="T27" i="6"/>
  <c r="U27" i="6" s="1"/>
  <c r="AK26" i="6"/>
  <c r="AI26" i="6"/>
  <c r="AD26" i="6"/>
  <c r="AC26" i="6"/>
  <c r="T26" i="6"/>
  <c r="U26" i="6" s="1"/>
  <c r="AK25" i="6"/>
  <c r="AI25" i="6"/>
  <c r="AD25" i="6"/>
  <c r="AC25" i="6"/>
  <c r="T25" i="6"/>
  <c r="U25" i="6" s="1"/>
  <c r="V25" i="6" s="1"/>
  <c r="W25" i="6" s="1"/>
  <c r="K64" i="6" a="1"/>
  <c r="K64" i="6" s="1"/>
  <c r="J64" i="6"/>
  <c r="C64" i="6"/>
  <c r="D64" i="6" s="1"/>
  <c r="AK24" i="6"/>
  <c r="AI24" i="6"/>
  <c r="AD24" i="6"/>
  <c r="AC24" i="6"/>
  <c r="T24" i="6"/>
  <c r="U24" i="6" s="1"/>
  <c r="AK23" i="6"/>
  <c r="AI23" i="6"/>
  <c r="AD23" i="6"/>
  <c r="AC23" i="6"/>
  <c r="T23" i="6"/>
  <c r="U23" i="6" s="1"/>
  <c r="K188" i="6" a="1"/>
  <c r="K188" i="6" s="1"/>
  <c r="J188" i="6"/>
  <c r="C188" i="6"/>
  <c r="D188" i="6" s="1"/>
  <c r="AK22" i="6"/>
  <c r="AI22" i="6"/>
  <c r="AD22" i="6"/>
  <c r="AC22" i="6"/>
  <c r="T22" i="6"/>
  <c r="U22" i="6" s="1"/>
  <c r="AK21" i="6"/>
  <c r="AI21" i="6"/>
  <c r="AD21" i="6"/>
  <c r="AC21" i="6"/>
  <c r="T21" i="6"/>
  <c r="U21" i="6" s="1"/>
  <c r="AK20" i="6"/>
  <c r="AI20" i="6"/>
  <c r="AD20" i="6"/>
  <c r="AC20" i="6"/>
  <c r="T20" i="6"/>
  <c r="U20" i="6" s="1"/>
  <c r="K342" i="6" a="1"/>
  <c r="K342" i="6" s="1"/>
  <c r="J342" i="6"/>
  <c r="C342" i="6"/>
  <c r="D342" i="6" s="1"/>
  <c r="AK19" i="6"/>
  <c r="AI19" i="6"/>
  <c r="AD19" i="6"/>
  <c r="AC19" i="6"/>
  <c r="T19" i="6"/>
  <c r="U19" i="6" s="1"/>
  <c r="K285" i="6" a="1"/>
  <c r="K285" i="6" s="1"/>
  <c r="J285" i="6"/>
  <c r="C285" i="6"/>
  <c r="D285" i="6" s="1"/>
  <c r="AK18" i="6"/>
  <c r="AI18" i="6"/>
  <c r="AD18" i="6"/>
  <c r="AC18" i="6"/>
  <c r="T18" i="6"/>
  <c r="U18" i="6" s="1"/>
  <c r="V18" i="6" s="1"/>
  <c r="W18" i="6" s="1"/>
  <c r="K131" i="6" a="1"/>
  <c r="K131" i="6" s="1"/>
  <c r="J131" i="6"/>
  <c r="C131" i="6"/>
  <c r="D131" i="6" s="1"/>
  <c r="AK17" i="6"/>
  <c r="AI17" i="6"/>
  <c r="AD17" i="6"/>
  <c r="AC17" i="6"/>
  <c r="T17" i="6"/>
  <c r="U17" i="6" s="1"/>
  <c r="V17" i="6" s="1"/>
  <c r="W17" i="6" s="1"/>
  <c r="K219" i="6" a="1"/>
  <c r="K219" i="6" s="1"/>
  <c r="J219" i="6"/>
  <c r="C219" i="6"/>
  <c r="D219" i="6" s="1"/>
  <c r="AK16" i="6"/>
  <c r="AI16" i="6"/>
  <c r="AD16" i="6"/>
  <c r="AC16" i="6"/>
  <c r="T16" i="6"/>
  <c r="U16" i="6" s="1"/>
  <c r="V16" i="6" s="1"/>
  <c r="W16" i="6" s="1"/>
  <c r="K222" i="6" a="1"/>
  <c r="K222" i="6" s="1"/>
  <c r="J222" i="6"/>
  <c r="C222" i="6"/>
  <c r="D222" i="6" s="1"/>
  <c r="AK15" i="6"/>
  <c r="AI15" i="6"/>
  <c r="AD15" i="6"/>
  <c r="AC15" i="6"/>
  <c r="T15" i="6"/>
  <c r="U15" i="6" s="1"/>
  <c r="AK14" i="6"/>
  <c r="AI14" i="6"/>
  <c r="AD14" i="6"/>
  <c r="AC14" i="6"/>
  <c r="T14" i="6"/>
  <c r="U14" i="6" s="1"/>
  <c r="K255" i="6" a="1"/>
  <c r="K255" i="6" s="1"/>
  <c r="J255" i="6"/>
  <c r="C255" i="6"/>
  <c r="D255" i="6" s="1"/>
  <c r="AK13" i="6"/>
  <c r="AI13" i="6"/>
  <c r="AD13" i="6"/>
  <c r="AC13" i="6"/>
  <c r="T13" i="6"/>
  <c r="U13" i="6" s="1"/>
  <c r="V13" i="6" s="1"/>
  <c r="W13" i="6" s="1"/>
  <c r="K137" i="6" a="1"/>
  <c r="K137" i="6" s="1"/>
  <c r="J137" i="6"/>
  <c r="C137" i="6"/>
  <c r="D137" i="6" s="1"/>
  <c r="AK12" i="6"/>
  <c r="AI12" i="6"/>
  <c r="AD12" i="6"/>
  <c r="AC12" i="6"/>
  <c r="T12" i="6"/>
  <c r="U12" i="6" s="1"/>
  <c r="K221" i="6" a="1"/>
  <c r="K221" i="6" s="1"/>
  <c r="J221" i="6"/>
  <c r="C221" i="6"/>
  <c r="D221" i="6" s="1"/>
  <c r="AK11" i="6"/>
  <c r="AI11" i="6"/>
  <c r="AD11" i="6"/>
  <c r="AC11" i="6"/>
  <c r="T11" i="6"/>
  <c r="U11" i="6" s="1"/>
  <c r="K280" i="6" a="1"/>
  <c r="K280" i="6" s="1"/>
  <c r="J280" i="6"/>
  <c r="C280" i="6"/>
  <c r="D280" i="6" s="1"/>
  <c r="AK10" i="6"/>
  <c r="AI10" i="6"/>
  <c r="AD10" i="6"/>
  <c r="AC10" i="6"/>
  <c r="T10" i="6"/>
  <c r="U10" i="6" s="1"/>
  <c r="K176" i="6" a="1"/>
  <c r="K176" i="6" s="1"/>
  <c r="J176" i="6"/>
  <c r="C176" i="6"/>
  <c r="D176" i="6" s="1"/>
  <c r="AK9" i="6"/>
  <c r="AI9" i="6"/>
  <c r="AD9" i="6"/>
  <c r="AC9" i="6"/>
  <c r="T9" i="6"/>
  <c r="U9" i="6" s="1"/>
  <c r="K136" i="6" a="1"/>
  <c r="K136" i="6" s="1"/>
  <c r="J136" i="6"/>
  <c r="C136" i="6"/>
  <c r="D136" i="6" s="1"/>
  <c r="AK8" i="6"/>
  <c r="AI8" i="6"/>
  <c r="AD8" i="6"/>
  <c r="AC8" i="6"/>
  <c r="T8" i="6"/>
  <c r="U8" i="6" s="1"/>
  <c r="K58" i="6" a="1"/>
  <c r="K58" i="6" s="1"/>
  <c r="J58" i="6"/>
  <c r="C58" i="6"/>
  <c r="D58" i="6" s="1"/>
  <c r="AK7" i="6"/>
  <c r="AI7" i="6"/>
  <c r="AD7" i="6"/>
  <c r="AC7" i="6"/>
  <c r="T7" i="6"/>
  <c r="U7" i="6" s="1"/>
  <c r="AK6" i="6"/>
  <c r="AI6" i="6"/>
  <c r="AD6" i="6"/>
  <c r="AC6" i="6"/>
  <c r="T6" i="6"/>
  <c r="U6" i="6" s="1"/>
  <c r="V6" i="6" s="1"/>
  <c r="W6" i="6" s="1"/>
  <c r="AK5" i="6"/>
  <c r="AI5" i="6"/>
  <c r="AD5" i="6"/>
  <c r="AC5" i="6"/>
  <c r="T5" i="6"/>
  <c r="U5" i="6" s="1"/>
  <c r="V5" i="6" s="1"/>
  <c r="W5" i="6" s="1"/>
  <c r="K228" i="6" a="1"/>
  <c r="K228" i="6" s="1"/>
  <c r="J228" i="6"/>
  <c r="C228" i="6"/>
  <c r="D228" i="6" s="1"/>
  <c r="AK4" i="6"/>
  <c r="AI4" i="6"/>
  <c r="AD4" i="6"/>
  <c r="AC4" i="6"/>
  <c r="T4" i="6"/>
  <c r="U4" i="6" s="1"/>
  <c r="V4" i="6" s="1"/>
  <c r="W4" i="6" s="1"/>
  <c r="K129" i="6" a="1"/>
  <c r="K129" i="6" s="1"/>
  <c r="J129" i="6"/>
  <c r="C129" i="6"/>
  <c r="D129" i="6" s="1"/>
  <c r="AK3" i="6"/>
  <c r="AI3" i="6"/>
  <c r="AD3" i="6"/>
  <c r="AC3" i="6"/>
  <c r="T3" i="6"/>
  <c r="U3" i="6" s="1"/>
  <c r="K179" i="6" a="1"/>
  <c r="K179" i="6" s="1"/>
  <c r="J179" i="6"/>
  <c r="C179" i="6"/>
  <c r="D179" i="6" s="1"/>
  <c r="I1458" i="4" l="1"/>
  <c r="J1458" i="4" s="1"/>
  <c r="K1458" i="4" s="1"/>
  <c r="I6" i="4"/>
  <c r="F1" i="6" a="1"/>
  <c r="F1" i="6" s="1"/>
  <c r="I1490" i="4"/>
  <c r="I179" i="4"/>
  <c r="I539" i="4"/>
  <c r="J539" i="4" s="1"/>
  <c r="K539" i="4" s="1"/>
  <c r="I455" i="4"/>
  <c r="I515" i="4"/>
  <c r="I14" i="4"/>
  <c r="J14" i="4" s="1"/>
  <c r="K14" i="4" s="1"/>
  <c r="I181" i="4"/>
  <c r="I357" i="4"/>
  <c r="I249" i="4"/>
  <c r="J249" i="4" s="1"/>
  <c r="K249" i="4" s="1"/>
  <c r="I149" i="4"/>
  <c r="I447" i="4"/>
  <c r="I70" i="4"/>
  <c r="J70" i="4" s="1"/>
  <c r="K70" i="4" s="1"/>
  <c r="I246" i="4"/>
  <c r="J246" i="4" s="1"/>
  <c r="K246" i="4" s="1"/>
  <c r="I39" i="4"/>
  <c r="J39" i="4" s="1"/>
  <c r="K39" i="4" s="1"/>
  <c r="I468" i="4"/>
  <c r="J468" i="4" s="1"/>
  <c r="K468" i="4" s="1"/>
  <c r="I355" i="4"/>
  <c r="I586" i="4"/>
  <c r="I1333" i="4"/>
  <c r="I170" i="4"/>
  <c r="I130" i="4"/>
  <c r="J130" i="4" s="1"/>
  <c r="K130" i="4" s="1"/>
  <c r="I59" i="4"/>
  <c r="J59" i="4" s="1"/>
  <c r="K59" i="4" s="1"/>
  <c r="I192" i="4"/>
  <c r="I1463" i="4"/>
  <c r="I1451" i="4"/>
  <c r="I8" i="4"/>
  <c r="I20" i="4"/>
  <c r="I463" i="4"/>
  <c r="I523" i="4"/>
  <c r="I1293" i="4"/>
  <c r="I427" i="4"/>
  <c r="I85" i="4"/>
  <c r="J85" i="4" s="1"/>
  <c r="K85" i="4" s="1"/>
  <c r="I66" i="4"/>
  <c r="J66" i="4" s="1"/>
  <c r="K66" i="4" s="1"/>
  <c r="I92" i="4"/>
  <c r="J92" i="4" s="1"/>
  <c r="K92" i="4" s="1"/>
  <c r="I277" i="4"/>
  <c r="J277" i="4" s="1"/>
  <c r="K277" i="4" s="1"/>
  <c r="I30" i="4"/>
  <c r="J30" i="4" s="1"/>
  <c r="K30" i="4" s="1"/>
  <c r="I154" i="4"/>
  <c r="I224" i="4"/>
  <c r="I416" i="4"/>
  <c r="I50" i="4"/>
  <c r="J50" i="4" s="1"/>
  <c r="K50" i="4" s="1"/>
  <c r="I527" i="4"/>
  <c r="I145" i="4"/>
  <c r="I80" i="4"/>
  <c r="J80" i="4" s="1"/>
  <c r="K80" i="4" s="1"/>
  <c r="I45" i="4"/>
  <c r="J45" i="4" s="1"/>
  <c r="K45" i="4" s="1"/>
  <c r="I104" i="4"/>
  <c r="J104" i="4" s="1"/>
  <c r="K104" i="4" s="1"/>
  <c r="I563" i="4"/>
  <c r="I77" i="4"/>
  <c r="J77" i="4" s="1"/>
  <c r="K77" i="4" s="1"/>
  <c r="I38" i="4"/>
  <c r="J38" i="4" s="1"/>
  <c r="K38" i="4" s="1"/>
  <c r="I42" i="4"/>
  <c r="J42" i="4" s="1"/>
  <c r="K42" i="4" s="1"/>
  <c r="I321" i="4"/>
  <c r="I325" i="4"/>
  <c r="I1446" i="4"/>
  <c r="I157" i="4"/>
  <c r="I236" i="4"/>
  <c r="J236" i="4" s="1"/>
  <c r="K236" i="4" s="1"/>
  <c r="I101" i="4"/>
  <c r="I1484" i="4"/>
  <c r="I1715" i="4"/>
  <c r="I1587" i="4"/>
  <c r="J1587" i="4" s="1"/>
  <c r="K1587" i="4" s="1"/>
  <c r="I1649" i="4"/>
  <c r="J1649" i="4" s="1"/>
  <c r="K1649" i="4" s="1"/>
  <c r="I2727" i="4"/>
  <c r="J2727" i="4" s="1"/>
  <c r="K2727" i="4" s="1"/>
  <c r="I1721" i="4"/>
  <c r="J1721" i="4" s="1"/>
  <c r="K1721" i="4" s="1"/>
  <c r="I1773" i="4"/>
  <c r="I1551" i="4"/>
  <c r="I3" i="4"/>
  <c r="J3" i="4" s="1"/>
  <c r="D1" i="4" a="1"/>
  <c r="D1" i="4" s="1"/>
  <c r="I83" i="4"/>
  <c r="J83" i="4" s="1"/>
  <c r="K83" i="4" s="1"/>
  <c r="I1299" i="4"/>
  <c r="J1299" i="4" s="1"/>
  <c r="K1299" i="4" s="1"/>
  <c r="I477" i="4"/>
  <c r="J477" i="4" s="1"/>
  <c r="K477" i="4" s="1"/>
  <c r="I384" i="4"/>
  <c r="J384" i="4" s="1"/>
  <c r="K384" i="4" s="1"/>
  <c r="I195" i="4"/>
  <c r="J195" i="4" s="1"/>
  <c r="K195" i="4" s="1"/>
  <c r="I27" i="4"/>
  <c r="I232" i="4"/>
  <c r="I110" i="4"/>
  <c r="I209" i="4"/>
  <c r="I343" i="4"/>
  <c r="I2720" i="4"/>
  <c r="J2720" i="4" s="1"/>
  <c r="K2720" i="4" s="1"/>
  <c r="I62" i="4"/>
  <c r="J62" i="4" s="1"/>
  <c r="K62" i="4" s="1"/>
  <c r="I257" i="4"/>
  <c r="J257" i="4" s="1"/>
  <c r="K257" i="4" s="1"/>
  <c r="I1663" i="4"/>
  <c r="J1663" i="4" s="1"/>
  <c r="K1663" i="4" s="1"/>
  <c r="I308" i="4"/>
  <c r="J308" i="4" s="1"/>
  <c r="K308" i="4" s="1"/>
  <c r="I121" i="4"/>
  <c r="J121" i="4" s="1"/>
  <c r="K121" i="4" s="1"/>
  <c r="I1323" i="4"/>
  <c r="I245" i="4"/>
  <c r="I1479" i="4"/>
  <c r="I1335" i="4"/>
  <c r="I1779" i="4"/>
  <c r="I1508" i="4"/>
  <c r="I588" i="4"/>
  <c r="I10" i="4"/>
  <c r="J10" i="4" s="1"/>
  <c r="K10" i="4" s="1"/>
  <c r="I93" i="4"/>
  <c r="J93" i="4" s="1"/>
  <c r="K93" i="4" s="1"/>
  <c r="I1573" i="4"/>
  <c r="J1573" i="4" s="1"/>
  <c r="K1573" i="4" s="1"/>
  <c r="I22" i="4"/>
  <c r="J22" i="4" s="1"/>
  <c r="K22" i="4" s="1"/>
  <c r="I475" i="4"/>
  <c r="J475" i="4" s="1"/>
  <c r="K475" i="4" s="1"/>
  <c r="I193" i="4"/>
  <c r="J193" i="4" s="1"/>
  <c r="K193" i="4" s="1"/>
  <c r="I571" i="4"/>
  <c r="I511" i="4"/>
  <c r="I499" i="4"/>
  <c r="I1500" i="4"/>
  <c r="I278" i="4"/>
  <c r="I206" i="4"/>
  <c r="I2585" i="4"/>
  <c r="I204" i="4"/>
  <c r="I353" i="4"/>
  <c r="I403" i="4"/>
  <c r="I439" i="4"/>
  <c r="I2734" i="4"/>
  <c r="I81" i="4"/>
  <c r="J81" i="4" s="1"/>
  <c r="K81" i="4" s="1"/>
  <c r="I1345" i="4"/>
  <c r="J1345" i="4" s="1"/>
  <c r="K1345" i="4" s="1"/>
  <c r="I1799" i="4"/>
  <c r="J1799" i="4" s="1"/>
  <c r="K1799" i="4" s="1"/>
  <c r="I1476" i="4"/>
  <c r="I117" i="4"/>
  <c r="I391" i="4"/>
  <c r="I143" i="4"/>
  <c r="I153" i="4"/>
  <c r="I1295" i="4"/>
  <c r="I1504" i="4"/>
  <c r="I2966" i="4"/>
  <c r="I2682" i="4"/>
  <c r="I329" i="4"/>
  <c r="J329" i="4" s="1"/>
  <c r="K329" i="4" s="1"/>
  <c r="I487" i="4"/>
  <c r="J487" i="4" s="1"/>
  <c r="K487" i="4" s="1"/>
  <c r="I415" i="4"/>
  <c r="I119" i="4"/>
  <c r="J119" i="4" s="1"/>
  <c r="K119" i="4" s="1"/>
  <c r="I1308" i="4"/>
  <c r="J1308" i="4" s="1"/>
  <c r="K1308" i="4" s="1"/>
  <c r="I549" i="4"/>
  <c r="I269" i="4"/>
  <c r="I2726" i="4"/>
  <c r="J2726" i="4" s="1"/>
  <c r="K2726" i="4" s="1"/>
  <c r="I1623" i="4"/>
  <c r="J1623" i="4" s="1"/>
  <c r="K1623" i="4" s="1"/>
  <c r="I1537" i="4"/>
  <c r="J1537" i="4" s="1"/>
  <c r="K1537" i="4" s="1"/>
  <c r="I1512" i="4"/>
  <c r="I1634" i="4"/>
  <c r="I1513" i="4"/>
  <c r="I1356" i="4"/>
  <c r="I267" i="4"/>
  <c r="I3191" i="4"/>
  <c r="I2885" i="4"/>
  <c r="I71" i="4"/>
  <c r="J71" i="4" s="1"/>
  <c r="K71" i="4" s="1"/>
  <c r="I291" i="4"/>
  <c r="J291" i="4" s="1"/>
  <c r="K291" i="4" s="1"/>
  <c r="I218" i="4"/>
  <c r="J218" i="4" s="1"/>
  <c r="K218" i="4" s="1"/>
  <c r="I166" i="4"/>
  <c r="J166" i="4" s="1"/>
  <c r="K166" i="4" s="1"/>
  <c r="I331" i="4"/>
  <c r="J331" i="4" s="1"/>
  <c r="K331" i="4" s="1"/>
  <c r="I513" i="4"/>
  <c r="I366" i="4"/>
  <c r="I318" i="4"/>
  <c r="I106" i="4"/>
  <c r="I95" i="4"/>
  <c r="J95" i="4" s="1"/>
  <c r="K95" i="4" s="1"/>
  <c r="I24" i="4"/>
  <c r="J24" i="4" s="1"/>
  <c r="K24" i="4" s="1"/>
  <c r="I417" i="4"/>
  <c r="J417" i="4" s="1"/>
  <c r="K417" i="4" s="1"/>
  <c r="E1" i="6"/>
  <c r="G3" i="6"/>
  <c r="I1541" i="4"/>
  <c r="J1541" i="4" s="1"/>
  <c r="K1541" i="4" s="1"/>
  <c r="I1775" i="4"/>
  <c r="I2243" i="4"/>
  <c r="I2633" i="4"/>
  <c r="I3133" i="4"/>
  <c r="I2847" i="4"/>
  <c r="I419" i="4"/>
  <c r="J419" i="4" s="1"/>
  <c r="K419" i="4" s="1"/>
  <c r="I442" i="4"/>
  <c r="I522" i="4"/>
  <c r="I227" i="4"/>
  <c r="I2780" i="4"/>
  <c r="I3060" i="4"/>
  <c r="I2873" i="4"/>
  <c r="I3188" i="4"/>
  <c r="I2948" i="4"/>
  <c r="I3241" i="4"/>
  <c r="J3241" i="4" s="1"/>
  <c r="K3241" i="4" s="1"/>
  <c r="I1528" i="4"/>
  <c r="J1528" i="4" s="1"/>
  <c r="K1528" i="4" s="1"/>
  <c r="I1553" i="4"/>
  <c r="I2395" i="4"/>
  <c r="I430" i="4"/>
  <c r="J430" i="4" s="1"/>
  <c r="K430" i="4" s="1"/>
  <c r="I144" i="4"/>
  <c r="J144" i="4" s="1"/>
  <c r="K144" i="4" s="1"/>
  <c r="I156" i="4"/>
  <c r="J156" i="4" s="1"/>
  <c r="K156" i="4" s="1"/>
  <c r="I454" i="4"/>
  <c r="J454" i="4" s="1"/>
  <c r="K454" i="4" s="1"/>
  <c r="I108" i="4"/>
  <c r="I1801" i="4"/>
  <c r="I1602" i="4"/>
  <c r="I1443" i="4"/>
  <c r="I1689" i="4"/>
  <c r="I1769" i="4"/>
  <c r="I1781" i="4"/>
  <c r="I2764" i="4"/>
  <c r="I3097" i="4"/>
  <c r="I3069" i="4"/>
  <c r="I2875" i="4"/>
  <c r="I3079" i="4"/>
  <c r="I2887" i="4"/>
  <c r="I3167" i="4"/>
  <c r="I2735" i="4"/>
  <c r="I2769" i="4"/>
  <c r="I3142" i="4"/>
  <c r="I1639" i="4"/>
  <c r="I1788" i="4"/>
  <c r="I2728" i="4"/>
  <c r="J2728" i="4" s="1"/>
  <c r="K2728" i="4" s="1"/>
  <c r="I9" i="4"/>
  <c r="J9" i="4" s="1"/>
  <c r="K9" i="4" s="1"/>
  <c r="I73" i="4"/>
  <c r="J73" i="4" s="1"/>
  <c r="K73" i="4" s="1"/>
  <c r="I1318" i="4"/>
  <c r="J1318" i="4" s="1"/>
  <c r="K1318" i="4" s="1"/>
  <c r="I1330" i="4"/>
  <c r="J1330" i="4" s="1"/>
  <c r="K1330" i="4" s="1"/>
  <c r="I1601" i="4"/>
  <c r="J1601" i="4" s="1"/>
  <c r="K1601" i="4" s="1"/>
  <c r="I389" i="4"/>
  <c r="J389" i="4" s="1"/>
  <c r="K389" i="4" s="1"/>
  <c r="I1762" i="4"/>
  <c r="J1762" i="4" s="1"/>
  <c r="K1762" i="4" s="1"/>
  <c r="I1575" i="4"/>
  <c r="J1575" i="4" s="1"/>
  <c r="K1575" i="4" s="1"/>
  <c r="I299" i="4"/>
  <c r="J299" i="4" s="1"/>
  <c r="K299" i="4" s="1"/>
  <c r="I1503" i="4"/>
  <c r="J1503" i="4" s="1"/>
  <c r="K1503" i="4" s="1"/>
  <c r="I1507" i="4"/>
  <c r="J1507" i="4" s="1"/>
  <c r="K1507" i="4" s="1"/>
  <c r="I1301" i="4"/>
  <c r="I360" i="4"/>
  <c r="I510" i="4"/>
  <c r="I583" i="4"/>
  <c r="I542" i="4"/>
  <c r="I1540" i="4"/>
  <c r="I1747" i="4"/>
  <c r="I320" i="4"/>
  <c r="I324" i="4"/>
  <c r="I462" i="4"/>
  <c r="I1796" i="4"/>
  <c r="I1749" i="4"/>
  <c r="I177" i="4"/>
  <c r="I69" i="4"/>
  <c r="J69" i="4" s="1"/>
  <c r="K69" i="4" s="1"/>
  <c r="I58" i="4"/>
  <c r="J58" i="4" s="1"/>
  <c r="K58" i="4" s="1"/>
  <c r="I356" i="4"/>
  <c r="J356" i="4" s="1"/>
  <c r="K356" i="4" s="1"/>
  <c r="I587" i="4"/>
  <c r="I34" i="4"/>
  <c r="I341" i="4"/>
  <c r="I1488" i="4"/>
  <c r="I231" i="4"/>
  <c r="I1319" i="4"/>
  <c r="I1637" i="4"/>
  <c r="I1450" i="4"/>
  <c r="I219" i="4"/>
  <c r="I2592" i="4"/>
  <c r="I2459" i="4"/>
  <c r="I2206" i="4"/>
  <c r="I96" i="4"/>
  <c r="J96" i="4" s="1"/>
  <c r="K96" i="4" s="1"/>
  <c r="I33" i="4"/>
  <c r="J33" i="4" s="1"/>
  <c r="K33" i="4" s="1"/>
  <c r="I168" i="4"/>
  <c r="I21" i="4"/>
  <c r="I1334" i="4"/>
  <c r="I1296" i="4"/>
  <c r="I332" i="4"/>
  <c r="I2670" i="4"/>
  <c r="I2484" i="4"/>
  <c r="I2083" i="4"/>
  <c r="I1539" i="4"/>
  <c r="J1539" i="4" s="1"/>
  <c r="K1539" i="4" s="1"/>
  <c r="I1674" i="4"/>
  <c r="J1674" i="4" s="1"/>
  <c r="K1674" i="4" s="1"/>
  <c r="I342" i="4"/>
  <c r="J342" i="4" s="1"/>
  <c r="K342" i="4" s="1"/>
  <c r="I1561" i="4"/>
  <c r="J1561" i="4" s="1"/>
  <c r="K1561" i="4" s="1"/>
  <c r="I253" i="4"/>
  <c r="J253" i="4" s="1"/>
  <c r="K253" i="4" s="1"/>
  <c r="I365" i="4"/>
  <c r="I244" i="4"/>
  <c r="I176" i="4"/>
  <c r="I256" i="4"/>
  <c r="I1366" i="4"/>
  <c r="I235" i="4"/>
  <c r="I116" i="4"/>
  <c r="I304" i="4"/>
  <c r="I390" i="4"/>
  <c r="I1440" i="4"/>
  <c r="I294" i="4"/>
  <c r="I100" i="4"/>
  <c r="I3227" i="4"/>
  <c r="I3225" i="4"/>
  <c r="I3217" i="4"/>
  <c r="I2793" i="4"/>
  <c r="I2661" i="4"/>
  <c r="I2555" i="4"/>
  <c r="I2075" i="4"/>
  <c r="I328" i="4"/>
  <c r="I2173" i="4"/>
  <c r="I2062" i="4"/>
  <c r="I2656" i="4"/>
  <c r="I3237" i="4"/>
  <c r="J3237" i="4" s="1"/>
  <c r="K3237" i="4" s="1"/>
  <c r="I65" i="4"/>
  <c r="J65" i="4" s="1"/>
  <c r="K65" i="4" s="1"/>
  <c r="I285" i="4"/>
  <c r="J285" i="4" s="1"/>
  <c r="K285" i="4" s="1"/>
  <c r="I1659" i="4"/>
  <c r="J1659" i="4" s="1"/>
  <c r="K1659" i="4" s="1"/>
  <c r="I1558" i="4"/>
  <c r="J1558" i="4" s="1"/>
  <c r="K1558" i="4" s="1"/>
  <c r="I41" i="4"/>
  <c r="J41" i="4" s="1"/>
  <c r="K41" i="4" s="1"/>
  <c r="I126" i="4"/>
  <c r="J126" i="4" s="1"/>
  <c r="K126" i="4" s="1"/>
  <c r="I1610" i="4"/>
  <c r="J1610" i="4" s="1"/>
  <c r="K1610" i="4" s="1"/>
  <c r="I460" i="4"/>
  <c r="J460" i="4" s="1"/>
  <c r="K460" i="4" s="1"/>
  <c r="I362" i="4"/>
  <c r="I37" i="4"/>
  <c r="I1441" i="4"/>
  <c r="I1536" i="4"/>
  <c r="I29" i="4"/>
  <c r="I518" i="4"/>
  <c r="I223" i="4"/>
  <c r="I1473" i="4"/>
  <c r="I1684" i="4"/>
  <c r="I1309" i="4"/>
  <c r="I260" i="4"/>
  <c r="I1675" i="4"/>
  <c r="I2814" i="4"/>
  <c r="I3228" i="4"/>
  <c r="I3026" i="4"/>
  <c r="I3213" i="4"/>
  <c r="I3204" i="4"/>
  <c r="I3200" i="4"/>
  <c r="I3189" i="4"/>
  <c r="I2693" i="4"/>
  <c r="I2829" i="4"/>
  <c r="I2837" i="4"/>
  <c r="I3156" i="4"/>
  <c r="I3155" i="4"/>
  <c r="I2695" i="4"/>
  <c r="I3110" i="4"/>
  <c r="I2836" i="4"/>
  <c r="I3066" i="4"/>
  <c r="I3236" i="4"/>
  <c r="J3236" i="4" s="1"/>
  <c r="K3236" i="4" s="1"/>
  <c r="I1328" i="4"/>
  <c r="J1328" i="4" s="1"/>
  <c r="K1328" i="4" s="1"/>
  <c r="I201" i="4"/>
  <c r="J201" i="4" s="1"/>
  <c r="K201" i="4" s="1"/>
  <c r="I502" i="4"/>
  <c r="J502" i="4" s="1"/>
  <c r="K502" i="4" s="1"/>
  <c r="I191" i="4"/>
  <c r="J191" i="4" s="1"/>
  <c r="K191" i="4" s="1"/>
  <c r="I1343" i="4"/>
  <c r="J1343" i="4" s="1"/>
  <c r="K1343" i="4" s="1"/>
  <c r="I450" i="4"/>
  <c r="J450" i="4" s="1"/>
  <c r="K450" i="4" s="1"/>
  <c r="I1597" i="4"/>
  <c r="J1597" i="4" s="1"/>
  <c r="K1597" i="4" s="1"/>
  <c r="I67" i="4"/>
  <c r="J67" i="4" s="1"/>
  <c r="K67" i="4" s="1"/>
  <c r="I1521" i="4"/>
  <c r="I1613" i="4"/>
  <c r="I25" i="4"/>
  <c r="I290" i="4"/>
  <c r="I1474" i="4"/>
  <c r="I1761" i="4"/>
  <c r="I1719" i="4"/>
  <c r="I381" i="4"/>
  <c r="I1588" i="4"/>
  <c r="I1671" i="4"/>
  <c r="I2135" i="4"/>
  <c r="I1633" i="4"/>
  <c r="J1633" i="4" s="1"/>
  <c r="K1633" i="4" s="1"/>
  <c r="I1437" i="4"/>
  <c r="I1744" i="4"/>
  <c r="I1687" i="4"/>
  <c r="I1699" i="4"/>
  <c r="I84" i="4"/>
  <c r="J84" i="4" s="1"/>
  <c r="K84" i="4" s="1"/>
  <c r="I152" i="4"/>
  <c r="J152" i="4" s="1"/>
  <c r="K152" i="4" s="1"/>
  <c r="I426" i="4"/>
  <c r="J426" i="4" s="1"/>
  <c r="K426" i="4" s="1"/>
  <c r="I1497" i="4"/>
  <c r="J1497" i="4" s="1"/>
  <c r="K1497" i="4" s="1"/>
  <c r="I1732" i="4"/>
  <c r="J1732" i="4" s="1"/>
  <c r="K1732" i="4" s="1"/>
  <c r="I1696" i="4"/>
  <c r="J1696" i="4" s="1"/>
  <c r="K1696" i="4" s="1"/>
  <c r="I1303" i="4"/>
  <c r="J1303" i="4" s="1"/>
  <c r="K1303" i="4" s="1"/>
  <c r="I164" i="4"/>
  <c r="J164" i="4" s="1"/>
  <c r="K164" i="4" s="1"/>
  <c r="I1495" i="4"/>
  <c r="I546" i="4"/>
  <c r="I162" i="4"/>
  <c r="I1564" i="4"/>
  <c r="I386" i="4"/>
  <c r="I474" i="4"/>
  <c r="I326" i="4"/>
  <c r="I272" i="4"/>
  <c r="I570" i="4"/>
  <c r="I593" i="4"/>
  <c r="I1654" i="4"/>
  <c r="I1576" i="4"/>
  <c r="I1727" i="4"/>
  <c r="I514" i="4"/>
  <c r="I2934" i="4"/>
  <c r="I2891" i="4"/>
  <c r="I3062" i="4"/>
  <c r="I3082" i="4"/>
  <c r="I3095" i="4"/>
  <c r="I2745" i="4"/>
  <c r="I3033" i="4"/>
  <c r="I2777" i="4"/>
  <c r="I2818" i="4"/>
  <c r="I2927" i="4"/>
  <c r="I2783" i="4"/>
  <c r="I3148" i="4"/>
  <c r="I3129" i="4"/>
  <c r="I2770" i="4"/>
  <c r="I3080" i="4"/>
  <c r="I2911" i="4"/>
  <c r="I2877" i="4"/>
  <c r="I2730" i="4"/>
  <c r="I3113" i="4"/>
  <c r="I2928" i="4"/>
  <c r="I2284" i="4"/>
  <c r="I2073" i="4"/>
  <c r="I2432" i="4"/>
  <c r="I2334" i="4"/>
  <c r="I1563" i="4"/>
  <c r="J1563" i="4" s="1"/>
  <c r="K1563" i="4" s="1"/>
  <c r="I1698" i="4"/>
  <c r="J1698" i="4" s="1"/>
  <c r="K1698" i="4" s="1"/>
  <c r="I297" i="4"/>
  <c r="J297" i="4" s="1"/>
  <c r="K297" i="4" s="1"/>
  <c r="I444" i="4"/>
  <c r="I53" i="4"/>
  <c r="I313" i="4"/>
  <c r="I1339" i="4"/>
  <c r="I471" i="4"/>
  <c r="I1431" i="4"/>
  <c r="I2640" i="4"/>
  <c r="I2572" i="4"/>
  <c r="I2513" i="4"/>
  <c r="I2428" i="4"/>
  <c r="I2330" i="4"/>
  <c r="I2269" i="4"/>
  <c r="I3034" i="4"/>
  <c r="J3034" i="4" s="1"/>
  <c r="K3034" i="4" s="1"/>
  <c r="I11" i="4"/>
  <c r="J11" i="4" s="1"/>
  <c r="K11" i="4" s="1"/>
  <c r="I1651" i="4"/>
  <c r="J1651" i="4" s="1"/>
  <c r="K1651" i="4" s="1"/>
  <c r="I1565" i="4"/>
  <c r="J1565" i="4" s="1"/>
  <c r="K1565" i="4" s="1"/>
  <c r="I387" i="4"/>
  <c r="J387" i="4" s="1"/>
  <c r="K387" i="4" s="1"/>
  <c r="I1464" i="4"/>
  <c r="J1464" i="4" s="1"/>
  <c r="K1464" i="4" s="1"/>
  <c r="I273" i="4"/>
  <c r="J273" i="4" s="1"/>
  <c r="K273" i="4" s="1"/>
  <c r="I1452" i="4"/>
  <c r="I516" i="4"/>
  <c r="I530" i="4"/>
  <c r="I423" i="4"/>
  <c r="I1315" i="4"/>
  <c r="I286" i="4"/>
  <c r="I1362" i="4"/>
  <c r="I2407" i="4"/>
  <c r="I2268" i="4"/>
  <c r="I2121" i="4"/>
  <c r="I2036" i="4"/>
  <c r="I94" i="4"/>
  <c r="J94" i="4" s="1"/>
  <c r="K94" i="4" s="1"/>
  <c r="I15" i="4"/>
  <c r="J15" i="4" s="1"/>
  <c r="K15" i="4" s="1"/>
  <c r="I211" i="4"/>
  <c r="J211" i="4" s="1"/>
  <c r="K211" i="4" s="1"/>
  <c r="I122" i="4"/>
  <c r="I528" i="4"/>
  <c r="I591" i="4"/>
  <c r="I1327" i="4"/>
  <c r="I2635" i="4"/>
  <c r="I2396" i="4"/>
  <c r="I2318" i="4"/>
  <c r="I2174" i="4"/>
  <c r="I2502" i="4"/>
  <c r="I2317" i="4"/>
  <c r="I72" i="4"/>
  <c r="J72" i="4" s="1"/>
  <c r="K72" i="4" s="1"/>
  <c r="I466" i="4"/>
  <c r="J466" i="4" s="1"/>
  <c r="K466" i="4" s="1"/>
  <c r="I576" i="4"/>
  <c r="J576" i="4" s="1"/>
  <c r="K576" i="4" s="1"/>
  <c r="I531" i="4"/>
  <c r="J531" i="4" s="1"/>
  <c r="K531" i="4" s="1"/>
  <c r="I1466" i="4"/>
  <c r="J1466" i="4" s="1"/>
  <c r="K1466" i="4" s="1"/>
  <c r="I279" i="4"/>
  <c r="J279" i="4" s="1"/>
  <c r="K279" i="4" s="1"/>
  <c r="I35" i="4"/>
  <c r="J35" i="4" s="1"/>
  <c r="K35" i="4" s="1"/>
  <c r="I51" i="4"/>
  <c r="J51" i="4" s="1"/>
  <c r="K51" i="4" s="1"/>
  <c r="I12" i="4"/>
  <c r="J12" i="4" s="1"/>
  <c r="K12" i="4" s="1"/>
  <c r="I479" i="4"/>
  <c r="I1787" i="4"/>
  <c r="I207" i="4"/>
  <c r="I182" i="4"/>
  <c r="I1516" i="4"/>
  <c r="I280" i="4"/>
  <c r="I1350" i="4"/>
  <c r="I1723" i="4"/>
  <c r="I254" i="4"/>
  <c r="I441" i="4"/>
  <c r="I1624" i="4"/>
  <c r="I208" i="4"/>
  <c r="I2632" i="4"/>
  <c r="I2558" i="4"/>
  <c r="I2382" i="4"/>
  <c r="I2316" i="4"/>
  <c r="I2255" i="4"/>
  <c r="I2099" i="4"/>
  <c r="I1989" i="4"/>
  <c r="I97" i="4"/>
  <c r="J97" i="4" s="1"/>
  <c r="K97" i="4" s="1"/>
  <c r="I408" i="4"/>
  <c r="J408" i="4" s="1"/>
  <c r="K408" i="4" s="1"/>
  <c r="I1454" i="4"/>
  <c r="J1454" i="4" s="1"/>
  <c r="K1454" i="4" s="1"/>
  <c r="I134" i="4"/>
  <c r="J134" i="4" s="1"/>
  <c r="K134" i="4" s="1"/>
  <c r="I592" i="4"/>
  <c r="J592" i="4" s="1"/>
  <c r="K592" i="4" s="1"/>
  <c r="I552" i="4"/>
  <c r="J552" i="4" s="1"/>
  <c r="K552" i="4" s="1"/>
  <c r="I230" i="4"/>
  <c r="J230" i="4" s="1"/>
  <c r="K230" i="4" s="1"/>
  <c r="I495" i="4"/>
  <c r="J495" i="4" s="1"/>
  <c r="K495" i="4" s="1"/>
  <c r="I26" i="4"/>
  <c r="J26" i="4" s="1"/>
  <c r="K26" i="4" s="1"/>
  <c r="I334" i="4"/>
  <c r="J334" i="4" s="1"/>
  <c r="K334" i="4" s="1"/>
  <c r="I1434" i="4"/>
  <c r="J1434" i="4" s="1"/>
  <c r="K1434" i="4" s="1"/>
  <c r="I346" i="4"/>
  <c r="I158" i="4"/>
  <c r="I18" i="4"/>
  <c r="I184" i="4"/>
  <c r="I507" i="4"/>
  <c r="I200" i="4"/>
  <c r="I374" i="4"/>
  <c r="I1614" i="4"/>
  <c r="I198" i="4"/>
  <c r="I233" i="4"/>
  <c r="I422" i="4"/>
  <c r="I1612" i="4"/>
  <c r="I1346" i="4"/>
  <c r="I3229" i="4"/>
  <c r="I3215" i="4"/>
  <c r="I2865" i="4"/>
  <c r="I3205" i="4"/>
  <c r="I3201" i="4"/>
  <c r="I2556" i="4"/>
  <c r="I2380" i="4"/>
  <c r="I2098" i="4"/>
  <c r="I1988" i="4"/>
  <c r="I82" i="4"/>
  <c r="J82" i="4" s="1"/>
  <c r="K82" i="4" s="1"/>
  <c r="I111" i="4"/>
  <c r="J111" i="4" s="1"/>
  <c r="K111" i="4" s="1"/>
  <c r="I370" i="4"/>
  <c r="J370" i="4" s="1"/>
  <c r="K370" i="4" s="1"/>
  <c r="I1776" i="4"/>
  <c r="J1776" i="4" s="1"/>
  <c r="K1776" i="4" s="1"/>
  <c r="I585" i="4"/>
  <c r="J585" i="4" s="1"/>
  <c r="K585" i="4" s="1"/>
  <c r="I1538" i="4"/>
  <c r="I480" i="4"/>
  <c r="I1652" i="4"/>
  <c r="I456" i="4"/>
  <c r="I1700" i="4"/>
  <c r="I2740" i="4"/>
  <c r="I2838" i="4"/>
  <c r="I2791" i="4"/>
  <c r="I2886" i="4"/>
  <c r="I524" i="4"/>
  <c r="I2445" i="4"/>
  <c r="I2371" i="4"/>
  <c r="I2308" i="4"/>
  <c r="I2097" i="4"/>
  <c r="I3242" i="4"/>
  <c r="J3242" i="4" s="1"/>
  <c r="K3242" i="4" s="1"/>
  <c r="I3123" i="4"/>
  <c r="J3123" i="4" s="1"/>
  <c r="K3123" i="4" s="1"/>
  <c r="I79" i="4"/>
  <c r="J79" i="4" s="1"/>
  <c r="K79" i="4" s="1"/>
  <c r="I76" i="4"/>
  <c r="J76" i="4" s="1"/>
  <c r="K76" i="4" s="1"/>
  <c r="I63" i="4"/>
  <c r="J63" i="4" s="1"/>
  <c r="K63" i="4" s="1"/>
  <c r="I1670" i="4"/>
  <c r="J1670" i="4" s="1"/>
  <c r="K1670" i="4" s="1"/>
  <c r="I1351" i="4"/>
  <c r="J1351" i="4" s="1"/>
  <c r="K1351" i="4" s="1"/>
  <c r="I338" i="4"/>
  <c r="J338" i="4" s="1"/>
  <c r="K338" i="4" s="1"/>
  <c r="I1772" i="4"/>
  <c r="J1772" i="4" s="1"/>
  <c r="K1772" i="4" s="1"/>
  <c r="I470" i="4"/>
  <c r="J470" i="4" s="1"/>
  <c r="K470" i="4" s="1"/>
  <c r="I1708" i="4"/>
  <c r="J1708" i="4" s="1"/>
  <c r="K1708" i="4" s="1"/>
  <c r="I266" i="4"/>
  <c r="J266" i="4" s="1"/>
  <c r="K266" i="4" s="1"/>
  <c r="I489" i="4"/>
  <c r="J489" i="4" s="1"/>
  <c r="K489" i="4" s="1"/>
  <c r="I1738" i="4"/>
  <c r="J1738" i="4" s="1"/>
  <c r="K1738" i="4" s="1"/>
  <c r="I302" i="4"/>
  <c r="J302" i="4" s="1"/>
  <c r="K302" i="4" s="1"/>
  <c r="I1470" i="4"/>
  <c r="J1470" i="4" s="1"/>
  <c r="K1470" i="4" s="1"/>
  <c r="I1710" i="4"/>
  <c r="J1710" i="4" s="1"/>
  <c r="K1710" i="4" s="1"/>
  <c r="I483" i="4"/>
  <c r="J483" i="4" s="1"/>
  <c r="K483" i="4" s="1"/>
  <c r="I372" i="4"/>
  <c r="J372" i="4" s="1"/>
  <c r="K372" i="4" s="1"/>
  <c r="I537" i="4"/>
  <c r="J537" i="4" s="1"/>
  <c r="K537" i="4" s="1"/>
  <c r="I1428" i="4"/>
  <c r="J1428" i="4" s="1"/>
  <c r="K1428" i="4" s="1"/>
  <c r="I36" i="4"/>
  <c r="I255" i="4"/>
  <c r="I548" i="4"/>
  <c r="I1606" i="4"/>
  <c r="I380" i="4"/>
  <c r="I47" i="4"/>
  <c r="I151" i="4"/>
  <c r="I292" i="4"/>
  <c r="I1731" i="4"/>
  <c r="I161" i="4"/>
  <c r="I1442" i="4"/>
  <c r="I420" i="4"/>
  <c r="I1467" i="4"/>
  <c r="I1429" i="4"/>
  <c r="I1492" i="4"/>
  <c r="I1717" i="4"/>
  <c r="I1635" i="4"/>
  <c r="I1580" i="4"/>
  <c r="I1711" i="4"/>
  <c r="I202" i="4"/>
  <c r="I2986" i="4"/>
  <c r="I2846" i="4"/>
  <c r="I3103" i="4"/>
  <c r="I2772" i="4"/>
  <c r="I2943" i="4"/>
  <c r="I2896" i="4"/>
  <c r="I3193" i="4"/>
  <c r="I2929" i="4"/>
  <c r="I2876" i="4"/>
  <c r="I3181" i="4"/>
  <c r="I2903" i="4"/>
  <c r="I3180" i="4"/>
  <c r="I2958" i="4"/>
  <c r="I2990" i="4"/>
  <c r="I3104" i="4"/>
  <c r="I3053" i="4"/>
  <c r="I2819" i="4"/>
  <c r="I2796" i="4"/>
  <c r="I2884" i="4"/>
  <c r="I2685" i="4"/>
  <c r="I3145" i="4"/>
  <c r="I3132" i="4"/>
  <c r="I2736" i="4"/>
  <c r="I2554" i="4"/>
  <c r="I2370" i="4"/>
  <c r="I2306" i="4"/>
  <c r="I2232" i="4"/>
  <c r="I1965" i="4"/>
  <c r="I68" i="4"/>
  <c r="J68" i="4" s="1"/>
  <c r="K68" i="4" s="1"/>
  <c r="I376" i="4"/>
  <c r="J376" i="4" s="1"/>
  <c r="K376" i="4" s="1"/>
  <c r="I410" i="4"/>
  <c r="J410" i="4" s="1"/>
  <c r="K410" i="4" s="1"/>
  <c r="I1657" i="4"/>
  <c r="J1657" i="4" s="1"/>
  <c r="K1657" i="4" s="1"/>
  <c r="I234" i="4"/>
  <c r="J234" i="4" s="1"/>
  <c r="K234" i="4" s="1"/>
  <c r="I115" i="4"/>
  <c r="J115" i="4" s="1"/>
  <c r="K115" i="4" s="1"/>
  <c r="I497" i="4"/>
  <c r="I1714" i="4"/>
  <c r="I172" i="4"/>
  <c r="I330" i="4"/>
  <c r="I1725" i="4"/>
  <c r="I1664" i="4"/>
  <c r="I554" i="4"/>
  <c r="I509" i="4"/>
  <c r="I112" i="4"/>
  <c r="I1660" i="4"/>
  <c r="I221" i="4"/>
  <c r="I17" i="4"/>
  <c r="I2609" i="4"/>
  <c r="I2542" i="4"/>
  <c r="I2461" i="4"/>
  <c r="I2358" i="4"/>
  <c r="I1964" i="4"/>
  <c r="I1802" i="4"/>
  <c r="J1802" i="4" s="1"/>
  <c r="K1802" i="4" s="1"/>
  <c r="I1480" i="4"/>
  <c r="J1480" i="4" s="1"/>
  <c r="K1480" i="4" s="1"/>
  <c r="I1336" i="4"/>
  <c r="J1336" i="4" s="1"/>
  <c r="K1336" i="4" s="1"/>
  <c r="I1505" i="4"/>
  <c r="I2485" i="4"/>
  <c r="I1963" i="4"/>
  <c r="I2987" i="4"/>
  <c r="J2987" i="4" s="1"/>
  <c r="K2987" i="4" s="1"/>
  <c r="I3284" i="4"/>
  <c r="J3284" i="4" s="1"/>
  <c r="K3284" i="4" s="1"/>
  <c r="I3073" i="4"/>
  <c r="J3073" i="4" s="1"/>
  <c r="K3073" i="4" s="1"/>
  <c r="I3272" i="4"/>
  <c r="J3272" i="4" s="1"/>
  <c r="K3272" i="4" s="1"/>
  <c r="I3074" i="4"/>
  <c r="J3074" i="4" s="1"/>
  <c r="K3074" i="4" s="1"/>
  <c r="I3260" i="4"/>
  <c r="J3260" i="4" s="1"/>
  <c r="K3260" i="4" s="1"/>
  <c r="I3243" i="4"/>
  <c r="J3243" i="4" s="1"/>
  <c r="K3243" i="4" s="1"/>
  <c r="I3083" i="4"/>
  <c r="J3083" i="4" s="1"/>
  <c r="K3083" i="4" s="1"/>
  <c r="I1616" i="4"/>
  <c r="J1616" i="4" s="1"/>
  <c r="K1616" i="4" s="1"/>
  <c r="I259" i="4"/>
  <c r="J259" i="4" s="1"/>
  <c r="K259" i="4" s="1"/>
  <c r="I123" i="4"/>
  <c r="J123" i="4" s="1"/>
  <c r="K123" i="4" s="1"/>
  <c r="I529" i="4"/>
  <c r="J529" i="4" s="1"/>
  <c r="K529" i="4" s="1"/>
  <c r="I1784" i="4"/>
  <c r="J1784" i="4" s="1"/>
  <c r="K1784" i="4" s="1"/>
  <c r="I569" i="4"/>
  <c r="J569" i="4" s="1"/>
  <c r="K569" i="4" s="1"/>
  <c r="I1294" i="4"/>
  <c r="I1579" i="4"/>
  <c r="I1297" i="4"/>
  <c r="I2638" i="4"/>
  <c r="I1188" i="4"/>
  <c r="I2618" i="4"/>
  <c r="I428" i="4"/>
  <c r="I1482" i="4"/>
  <c r="I2518" i="4"/>
  <c r="I610" i="4"/>
  <c r="I2494" i="4"/>
  <c r="I1262" i="4"/>
  <c r="I2439" i="4"/>
  <c r="I910" i="4"/>
  <c r="I2426" i="4"/>
  <c r="I824" i="4"/>
  <c r="I2402" i="4"/>
  <c r="I821" i="4"/>
  <c r="I2390" i="4"/>
  <c r="I935" i="4"/>
  <c r="I2378" i="4"/>
  <c r="I1055" i="4"/>
  <c r="I2366" i="4"/>
  <c r="I375" i="4"/>
  <c r="I998" i="4"/>
  <c r="I2315" i="4"/>
  <c r="I501" i="4"/>
  <c r="I2278" i="4"/>
  <c r="I263" i="4"/>
  <c r="I2254" i="4"/>
  <c r="I1527" i="4"/>
  <c r="I2242" i="4"/>
  <c r="I409" i="4"/>
  <c r="I673" i="4"/>
  <c r="I2218" i="4"/>
  <c r="I724" i="4"/>
  <c r="I2181" i="4"/>
  <c r="I950" i="4"/>
  <c r="I2169" i="4"/>
  <c r="I1226" i="4"/>
  <c r="I2157" i="4"/>
  <c r="I1388" i="4"/>
  <c r="I2144" i="4"/>
  <c r="I885" i="4"/>
  <c r="I2130" i="4"/>
  <c r="I1197" i="4"/>
  <c r="I2118" i="4"/>
  <c r="I118" i="4"/>
  <c r="I2094" i="4"/>
  <c r="I190" i="4"/>
  <c r="I2070" i="4"/>
  <c r="I449" i="4"/>
  <c r="I1656" i="4"/>
  <c r="I2033" i="4"/>
  <c r="I1596" i="4"/>
  <c r="I2009" i="4"/>
  <c r="I833" i="4"/>
  <c r="I1972" i="4"/>
  <c r="I498" i="4"/>
  <c r="I1960" i="4"/>
  <c r="I1013" i="4"/>
  <c r="I1946" i="4"/>
  <c r="I1307" i="4"/>
  <c r="I1934" i="4"/>
  <c r="I1073" i="4"/>
  <c r="I1922" i="4"/>
  <c r="I1282" i="4"/>
  <c r="I1909" i="4"/>
  <c r="I860" i="4"/>
  <c r="I1896" i="4"/>
  <c r="I889" i="4"/>
  <c r="I1884" i="4"/>
  <c r="I114" i="4"/>
  <c r="I1242" i="4"/>
  <c r="I1858" i="4"/>
  <c r="I1306" i="4"/>
  <c r="I1845" i="4"/>
  <c r="I579" i="4"/>
  <c r="I1833" i="4"/>
  <c r="I496" i="4"/>
  <c r="I1821" i="4"/>
  <c r="I1148" i="4"/>
  <c r="I1808" i="4"/>
  <c r="I1517" i="4"/>
  <c r="I1520" i="4"/>
  <c r="I1713" i="4"/>
  <c r="I1792" i="4"/>
  <c r="I363" i="4"/>
  <c r="I512" i="4"/>
  <c r="I1566" i="4"/>
  <c r="I1361" i="4"/>
  <c r="I171" i="4"/>
  <c r="I556" i="4"/>
  <c r="I1332" i="4"/>
  <c r="I2815" i="4"/>
  <c r="I2857" i="4"/>
  <c r="I3230" i="4"/>
  <c r="I3102" i="4"/>
  <c r="I3223" i="4"/>
  <c r="I2924" i="4"/>
  <c r="I3008" i="4"/>
  <c r="I3195" i="4"/>
  <c r="I2723" i="4"/>
  <c r="I2617" i="4"/>
  <c r="I2593" i="4"/>
  <c r="I2515" i="4"/>
  <c r="I2467" i="4"/>
  <c r="I2434" i="4"/>
  <c r="I2409" i="4"/>
  <c r="I2356" i="4"/>
  <c r="I2297" i="4"/>
  <c r="I2214" i="4"/>
  <c r="I2189" i="4"/>
  <c r="I2159" i="4"/>
  <c r="I2108" i="4"/>
  <c r="I2081" i="4"/>
  <c r="I2047" i="4"/>
  <c r="I1991" i="4"/>
  <c r="I1966" i="4"/>
  <c r="I1940" i="4"/>
  <c r="I2983" i="4"/>
  <c r="J2983" i="4" s="1"/>
  <c r="K2983" i="4" s="1"/>
  <c r="I3283" i="4"/>
  <c r="J3283" i="4" s="1"/>
  <c r="K3283" i="4" s="1"/>
  <c r="I3052" i="4"/>
  <c r="J3052" i="4" s="1"/>
  <c r="K3052" i="4" s="1"/>
  <c r="I3271" i="4"/>
  <c r="J3271" i="4" s="1"/>
  <c r="K3271" i="4" s="1"/>
  <c r="I3040" i="4"/>
  <c r="J3040" i="4" s="1"/>
  <c r="K3040" i="4" s="1"/>
  <c r="I3259" i="4"/>
  <c r="J3259" i="4" s="1"/>
  <c r="K3259" i="4" s="1"/>
  <c r="I32" i="4"/>
  <c r="I2660" i="4"/>
  <c r="I1103" i="4"/>
  <c r="I2626" i="4"/>
  <c r="I344" i="4"/>
  <c r="I2604" i="4"/>
  <c r="I1730" i="4"/>
  <c r="I98" i="4"/>
  <c r="I2582" i="4"/>
  <c r="I1026" i="4"/>
  <c r="I2570" i="4"/>
  <c r="I295" i="4"/>
  <c r="I2544" i="4"/>
  <c r="I306" i="4"/>
  <c r="I2526" i="4"/>
  <c r="I3000" i="4"/>
  <c r="I2509" i="4"/>
  <c r="I491" i="4"/>
  <c r="I2492" i="4"/>
  <c r="I1134" i="4"/>
  <c r="I2475" i="4"/>
  <c r="I934" i="4"/>
  <c r="I2413" i="4"/>
  <c r="I1091" i="4"/>
  <c r="I2401" i="4"/>
  <c r="I820" i="4"/>
  <c r="I2389" i="4"/>
  <c r="I1039" i="4"/>
  <c r="I2377" i="4"/>
  <c r="I906" i="4"/>
  <c r="I2365" i="4"/>
  <c r="I349" i="4"/>
  <c r="I2343" i="4"/>
  <c r="I1622" i="4"/>
  <c r="I2314" i="4"/>
  <c r="I692" i="4"/>
  <c r="I2241" i="4"/>
  <c r="I1264" i="4"/>
  <c r="I2205" i="4"/>
  <c r="I347" i="4"/>
  <c r="I2192" i="4"/>
  <c r="I1214" i="4"/>
  <c r="I2168" i="4"/>
  <c r="I429" i="4"/>
  <c r="I2156" i="4"/>
  <c r="I436" i="4"/>
  <c r="I2143" i="4"/>
  <c r="I457" i="4"/>
  <c r="I2129" i="4"/>
  <c r="I276" i="4"/>
  <c r="I2105" i="4"/>
  <c r="I461" i="4"/>
  <c r="I2093" i="4"/>
  <c r="I643" i="4"/>
  <c r="I2032" i="4"/>
  <c r="I159" i="4"/>
  <c r="I1447" i="4"/>
  <c r="I155" i="4"/>
  <c r="I1996" i="4"/>
  <c r="I845" i="4"/>
  <c r="I1983" i="4"/>
  <c r="I453" i="4"/>
  <c r="I1971" i="4"/>
  <c r="I1617" i="4"/>
  <c r="I1959" i="4"/>
  <c r="I467" i="4"/>
  <c r="I1945" i="4"/>
  <c r="I1348" i="4"/>
  <c r="I1933" i="4"/>
  <c r="I1586" i="4"/>
  <c r="I1895" i="4"/>
  <c r="I1509" i="4"/>
  <c r="I1882" i="4"/>
  <c r="I1648" i="4"/>
  <c r="I1857" i="4"/>
  <c r="I137" i="4"/>
  <c r="I1844" i="4"/>
  <c r="I605" i="4"/>
  <c r="I1832" i="4"/>
  <c r="I1511" i="4"/>
  <c r="I1820" i="4"/>
  <c r="I1436" i="4"/>
  <c r="I1807" i="4"/>
  <c r="I135" i="4"/>
  <c r="I1471" i="4"/>
  <c r="I1456" i="4"/>
  <c r="I2808" i="4"/>
  <c r="I2773" i="4"/>
  <c r="I2909" i="4"/>
  <c r="I3022" i="4"/>
  <c r="I3208" i="4"/>
  <c r="I3194" i="4"/>
  <c r="I3006" i="4"/>
  <c r="I3184" i="4"/>
  <c r="I3182" i="4"/>
  <c r="I3046" i="4"/>
  <c r="I2904" i="4"/>
  <c r="I3116" i="4"/>
  <c r="I2686" i="4"/>
  <c r="I2895" i="4"/>
  <c r="I3171" i="4"/>
  <c r="I3105" i="4"/>
  <c r="I3036" i="4"/>
  <c r="I3084" i="4"/>
  <c r="I2789" i="4"/>
  <c r="I3146" i="4"/>
  <c r="I2433" i="4"/>
  <c r="I2408" i="4"/>
  <c r="I2213" i="4"/>
  <c r="I2188" i="4"/>
  <c r="I2106" i="4"/>
  <c r="I2080" i="4"/>
  <c r="I2045" i="4"/>
  <c r="I2018" i="4"/>
  <c r="I1921" i="4"/>
  <c r="I1893" i="4"/>
  <c r="I2973" i="4"/>
  <c r="J2973" i="4" s="1"/>
  <c r="K2973" i="4" s="1"/>
  <c r="I3282" i="4"/>
  <c r="J3282" i="4" s="1"/>
  <c r="K3282" i="4" s="1"/>
  <c r="I2984" i="4"/>
  <c r="J2984" i="4" s="1"/>
  <c r="K2984" i="4" s="1"/>
  <c r="I3270" i="4"/>
  <c r="J3270" i="4" s="1"/>
  <c r="K3270" i="4" s="1"/>
  <c r="I3247" i="4"/>
  <c r="J3247" i="4" s="1"/>
  <c r="K3247" i="4" s="1"/>
  <c r="I3258" i="4"/>
  <c r="J3258" i="4" s="1"/>
  <c r="K3258" i="4" s="1"/>
  <c r="I1692" i="4"/>
  <c r="I2677" i="4"/>
  <c r="J2677" i="4" s="1"/>
  <c r="K2677" i="4" s="1"/>
  <c r="I1254" i="4"/>
  <c r="I2667" i="4"/>
  <c r="I670" i="4"/>
  <c r="I2625" i="4"/>
  <c r="I1625" i="4"/>
  <c r="I2597" i="4"/>
  <c r="I1305" i="4"/>
  <c r="I2590" i="4"/>
  <c r="I1195" i="4"/>
  <c r="I2562" i="4"/>
  <c r="I2705" i="4"/>
  <c r="I2508" i="4"/>
  <c r="I985" i="4"/>
  <c r="I2491" i="4"/>
  <c r="I283" i="4"/>
  <c r="I2473" i="4"/>
  <c r="I553" i="4"/>
  <c r="I2457" i="4"/>
  <c r="I957" i="4"/>
  <c r="I2400" i="4"/>
  <c r="I932" i="4"/>
  <c r="I2376" i="4"/>
  <c r="I1074" i="4"/>
  <c r="I2364" i="4"/>
  <c r="I262" i="4"/>
  <c r="I2338" i="4"/>
  <c r="I655" i="4"/>
  <c r="I2326" i="4"/>
  <c r="I185" i="4"/>
  <c r="I2313" i="4"/>
  <c r="I1379" i="4"/>
  <c r="I2300" i="4"/>
  <c r="I911" i="4"/>
  <c r="I2276" i="4"/>
  <c r="I213" i="4"/>
  <c r="I2240" i="4"/>
  <c r="I425" i="4"/>
  <c r="I2216" i="4"/>
  <c r="I517" i="4"/>
  <c r="I1720" i="4"/>
  <c r="I2179" i="4"/>
  <c r="I866" i="4"/>
  <c r="I2142" i="4"/>
  <c r="I1457" i="4"/>
  <c r="I2128" i="4"/>
  <c r="I1531" i="4"/>
  <c r="I2116" i="4"/>
  <c r="I1496" i="4"/>
  <c r="I2104" i="4"/>
  <c r="I834" i="4"/>
  <c r="I2092" i="4"/>
  <c r="I129" i="4"/>
  <c r="I2068" i="4"/>
  <c r="I1695" i="4"/>
  <c r="I2055" i="4"/>
  <c r="I1529" i="4"/>
  <c r="I2043" i="4"/>
  <c r="I1797" i="4"/>
  <c r="I2031" i="4"/>
  <c r="I1107" i="4"/>
  <c r="I2019" i="4"/>
  <c r="I743" i="4"/>
  <c r="I2007" i="4"/>
  <c r="I503" i="4"/>
  <c r="I1995" i="4"/>
  <c r="I309" i="4"/>
  <c r="I1982" i="4"/>
  <c r="I1097" i="4"/>
  <c r="I1970" i="4"/>
  <c r="I1400" i="4"/>
  <c r="I1957" i="4"/>
  <c r="I623" i="4"/>
  <c r="I1944" i="4"/>
  <c r="I1525" i="4"/>
  <c r="I1932" i="4"/>
  <c r="I544" i="4"/>
  <c r="I1907" i="4"/>
  <c r="I1302" i="4"/>
  <c r="I1894" i="4"/>
  <c r="I163" i="4"/>
  <c r="I1881" i="4"/>
  <c r="I1494" i="4"/>
  <c r="I1856" i="4"/>
  <c r="I1151" i="4"/>
  <c r="I1843" i="4"/>
  <c r="I1257" i="4"/>
  <c r="I1831" i="4"/>
  <c r="I971" i="4"/>
  <c r="I1819" i="4"/>
  <c r="I545" i="4"/>
  <c r="I1806" i="4"/>
  <c r="I147" i="4"/>
  <c r="I1337" i="4"/>
  <c r="I3100" i="4"/>
  <c r="I3222" i="4"/>
  <c r="I2832" i="4"/>
  <c r="I3039" i="4"/>
  <c r="I2771" i="4"/>
  <c r="I2699" i="4"/>
  <c r="I3183" i="4"/>
  <c r="I3115" i="4"/>
  <c r="I3170" i="4"/>
  <c r="I2809" i="4"/>
  <c r="I3150" i="4"/>
  <c r="I3138" i="4"/>
  <c r="I2914" i="4"/>
  <c r="I2616" i="4"/>
  <c r="I2591" i="4"/>
  <c r="I2538" i="4"/>
  <c r="I2375" i="4"/>
  <c r="I2212" i="4"/>
  <c r="I2180" i="4"/>
  <c r="I2101" i="4"/>
  <c r="I2044" i="4"/>
  <c r="I2017" i="4"/>
  <c r="I1920" i="4"/>
  <c r="I2988" i="4"/>
  <c r="J2988" i="4" s="1"/>
  <c r="K2988" i="4" s="1"/>
  <c r="I3281" i="4"/>
  <c r="J3281" i="4" s="1"/>
  <c r="K3281" i="4" s="1"/>
  <c r="I3251" i="4"/>
  <c r="J3251" i="4" s="1"/>
  <c r="K3251" i="4" s="1"/>
  <c r="I3269" i="4"/>
  <c r="J3269" i="4" s="1"/>
  <c r="K3269" i="4" s="1"/>
  <c r="I3246" i="4"/>
  <c r="J3246" i="4" s="1"/>
  <c r="K3246" i="4" s="1"/>
  <c r="I3257" i="4"/>
  <c r="J3257" i="4" s="1"/>
  <c r="K3257" i="4" s="1"/>
  <c r="I1803" i="4"/>
  <c r="J1803" i="4" s="1"/>
  <c r="K1803" i="4" s="1"/>
  <c r="I404" i="4"/>
  <c r="I2676" i="4"/>
  <c r="J2676" i="4" s="1"/>
  <c r="K2676" i="4" s="1"/>
  <c r="I1418" i="4"/>
  <c r="I2666" i="4"/>
  <c r="I1376" i="4"/>
  <c r="I2637" i="4"/>
  <c r="I1567" i="4"/>
  <c r="I52" i="4"/>
  <c r="I1409" i="4"/>
  <c r="I2568" i="4"/>
  <c r="I557" i="4"/>
  <c r="I2543" i="4"/>
  <c r="I437" i="4"/>
  <c r="I2507" i="4"/>
  <c r="I1131" i="4"/>
  <c r="I2490" i="4"/>
  <c r="I1076" i="4"/>
  <c r="I2423" i="4"/>
  <c r="I819" i="4"/>
  <c r="I2387" i="4"/>
  <c r="I817" i="4"/>
  <c r="I2363" i="4"/>
  <c r="I1329" i="4"/>
  <c r="I2337" i="4"/>
  <c r="I1374" i="4"/>
  <c r="I2325" i="4"/>
  <c r="I1477" i="4"/>
  <c r="I2312" i="4"/>
  <c r="I1600" i="4"/>
  <c r="I2299" i="4"/>
  <c r="I1626" i="4"/>
  <c r="I2287" i="4"/>
  <c r="I1000" i="4"/>
  <c r="I2275" i="4"/>
  <c r="I857" i="4"/>
  <c r="I2263" i="4"/>
  <c r="I335" i="4"/>
  <c r="I388" i="4"/>
  <c r="I2203" i="4"/>
  <c r="I1198" i="4"/>
  <c r="I2178" i="4"/>
  <c r="I196" i="4"/>
  <c r="I2166" i="4"/>
  <c r="I1269" i="4"/>
  <c r="I2153" i="4"/>
  <c r="I217" i="4"/>
  <c r="I2141" i="4"/>
  <c r="I1459" i="4"/>
  <c r="I2127" i="4"/>
  <c r="I1574" i="4"/>
  <c r="I2115" i="4"/>
  <c r="I180" i="4"/>
  <c r="I2103" i="4"/>
  <c r="I1028" i="4"/>
  <c r="I2091" i="4"/>
  <c r="I298" i="4"/>
  <c r="I2079" i="4"/>
  <c r="I1402" i="4"/>
  <c r="I2054" i="4"/>
  <c r="I1502" i="4"/>
  <c r="I2030" i="4"/>
  <c r="I1643" i="4"/>
  <c r="I2006" i="4"/>
  <c r="I165" i="4"/>
  <c r="I1994" i="4"/>
  <c r="I1647" i="4"/>
  <c r="I1956" i="4"/>
  <c r="I1506" i="4"/>
  <c r="I1943" i="4"/>
  <c r="I1182" i="4"/>
  <c r="I1931" i="4"/>
  <c r="I1751" i="4"/>
  <c r="I1906" i="4"/>
  <c r="I440" i="4"/>
  <c r="I1880" i="4"/>
  <c r="I520" i="4"/>
  <c r="I1855" i="4"/>
  <c r="I1300" i="4"/>
  <c r="I1842" i="4"/>
  <c r="I962" i="4"/>
  <c r="I1830" i="4"/>
  <c r="I1157" i="4"/>
  <c r="I1818" i="4"/>
  <c r="I1223" i="4"/>
  <c r="I1805" i="4"/>
  <c r="I359" i="4"/>
  <c r="I1325" i="4"/>
  <c r="I2615" i="4"/>
  <c r="I2537" i="4"/>
  <c r="I2399" i="4"/>
  <c r="I2373" i="4"/>
  <c r="I2310" i="4"/>
  <c r="I2289" i="4"/>
  <c r="I2237" i="4"/>
  <c r="I2177" i="4"/>
  <c r="I2154" i="4"/>
  <c r="I2124" i="4"/>
  <c r="I2042" i="4"/>
  <c r="I2016" i="4"/>
  <c r="I1919" i="4"/>
  <c r="I1873" i="4"/>
  <c r="I2982" i="4"/>
  <c r="J2982" i="4" s="1"/>
  <c r="K2982" i="4" s="1"/>
  <c r="I3280" i="4"/>
  <c r="J3280" i="4" s="1"/>
  <c r="K3280" i="4" s="1"/>
  <c r="I3250" i="4"/>
  <c r="J3250" i="4" s="1"/>
  <c r="K3250" i="4" s="1"/>
  <c r="I3268" i="4"/>
  <c r="J3268" i="4" s="1"/>
  <c r="K3268" i="4" s="1"/>
  <c r="I2972" i="4"/>
  <c r="J2972" i="4" s="1"/>
  <c r="K2972" i="4" s="1"/>
  <c r="I3256" i="4"/>
  <c r="J3256" i="4" s="1"/>
  <c r="K3256" i="4" s="1"/>
  <c r="I350" i="4"/>
  <c r="J350" i="4" s="1"/>
  <c r="K350" i="4" s="1"/>
  <c r="I481" i="4"/>
  <c r="J481" i="4" s="1"/>
  <c r="K481" i="4" s="1"/>
  <c r="I1618" i="4"/>
  <c r="J1618" i="4" s="1"/>
  <c r="K1618" i="4" s="1"/>
  <c r="I1349" i="4"/>
  <c r="J1349" i="4" s="1"/>
  <c r="K1349" i="4" s="1"/>
  <c r="I1780" i="4"/>
  <c r="J1780" i="4" s="1"/>
  <c r="K1780" i="4" s="1"/>
  <c r="I1510" i="4"/>
  <c r="J1510" i="4" s="1"/>
  <c r="K1510" i="4" s="1"/>
  <c r="I138" i="4"/>
  <c r="I1653" i="4"/>
  <c r="I136" i="4"/>
  <c r="I2675" i="4"/>
  <c r="J2675" i="4" s="1"/>
  <c r="K2675" i="4" s="1"/>
  <c r="I1472" i="4"/>
  <c r="I2665" i="4"/>
  <c r="I1685" i="4"/>
  <c r="I2645" i="4"/>
  <c r="I13" i="4"/>
  <c r="I2636" i="4"/>
  <c r="I1485" i="4"/>
  <c r="I2624" i="4"/>
  <c r="I215" i="4"/>
  <c r="I2601" i="4"/>
  <c r="I1701" i="4"/>
  <c r="I261" i="4"/>
  <c r="I2574" i="4"/>
  <c r="I680" i="4"/>
  <c r="I2561" i="4"/>
  <c r="I1394" i="4"/>
  <c r="I2551" i="4"/>
  <c r="I1676" i="4"/>
  <c r="I2536" i="4"/>
  <c r="I1668" i="4"/>
  <c r="I2505" i="4"/>
  <c r="I368" i="4"/>
  <c r="I2488" i="4"/>
  <c r="I1347" i="4"/>
  <c r="I2470" i="4"/>
  <c r="I543" i="4"/>
  <c r="I2453" i="4"/>
  <c r="I826" i="4"/>
  <c r="I2422" i="4"/>
  <c r="I947" i="4"/>
  <c r="I2398" i="4"/>
  <c r="I1615" i="4"/>
  <c r="I2374" i="4"/>
  <c r="I719" i="4"/>
  <c r="I2362" i="4"/>
  <c r="I1241" i="4"/>
  <c r="I2324" i="4"/>
  <c r="I1321" i="4"/>
  <c r="I2311" i="4"/>
  <c r="I1518" i="4"/>
  <c r="I2298" i="4"/>
  <c r="I867" i="4"/>
  <c r="I2286" i="4"/>
  <c r="I1562" i="4"/>
  <c r="I2274" i="4"/>
  <c r="I1395" i="4"/>
  <c r="I2262" i="4"/>
  <c r="I695" i="4"/>
  <c r="I2238" i="4"/>
  <c r="I1686" i="4"/>
  <c r="I2202" i="4"/>
  <c r="I534" i="4"/>
  <c r="I2139" i="4"/>
  <c r="I663" i="4"/>
  <c r="I2126" i="4"/>
  <c r="I1359" i="4"/>
  <c r="I2102" i="4"/>
  <c r="I1486" i="4"/>
  <c r="I2090" i="4"/>
  <c r="I351" i="4"/>
  <c r="I2078" i="4"/>
  <c r="I1755" i="4"/>
  <c r="I382" i="4"/>
  <c r="I2053" i="4"/>
  <c r="I540" i="4"/>
  <c r="I1993" i="4"/>
  <c r="I627" i="4"/>
  <c r="I1955" i="4"/>
  <c r="I1568" i="4"/>
  <c r="I1930" i="4"/>
  <c r="I1697" i="4"/>
  <c r="I1905" i="4"/>
  <c r="I296" i="4"/>
  <c r="I1892" i="4"/>
  <c r="I250" i="4"/>
  <c r="I1879" i="4"/>
  <c r="I942" i="4"/>
  <c r="I1866" i="4"/>
  <c r="I443" i="4"/>
  <c r="I1854" i="4"/>
  <c r="I969" i="4"/>
  <c r="I1841" i="4"/>
  <c r="I609" i="4"/>
  <c r="I1829" i="4"/>
  <c r="I1438" i="4"/>
  <c r="I1817" i="4"/>
  <c r="I1498" i="4"/>
  <c r="I1804" i="4"/>
  <c r="I1645" i="4"/>
  <c r="I99" i="4"/>
  <c r="I1542" i="4"/>
  <c r="I1435" i="4"/>
  <c r="I1739" i="4"/>
  <c r="I400" i="4"/>
  <c r="I1364" i="4"/>
  <c r="I1777" i="4"/>
  <c r="I2581" i="4"/>
  <c r="I2425" i="4"/>
  <c r="I2397" i="4"/>
  <c r="I2372" i="4"/>
  <c r="I2336" i="4"/>
  <c r="I2288" i="4"/>
  <c r="I2265" i="4"/>
  <c r="I2176" i="4"/>
  <c r="I2152" i="4"/>
  <c r="I2069" i="4"/>
  <c r="I2041" i="4"/>
  <c r="I2008" i="4"/>
  <c r="I1984" i="4"/>
  <c r="I1918" i="4"/>
  <c r="I1871" i="4"/>
  <c r="I2975" i="4"/>
  <c r="J2975" i="4" s="1"/>
  <c r="K2975" i="4" s="1"/>
  <c r="I3279" i="4"/>
  <c r="J3279" i="4" s="1"/>
  <c r="K3279" i="4" s="1"/>
  <c r="I3058" i="4"/>
  <c r="J3058" i="4" s="1"/>
  <c r="K3058" i="4" s="1"/>
  <c r="I3267" i="4"/>
  <c r="J3267" i="4" s="1"/>
  <c r="K3267" i="4" s="1"/>
  <c r="I3013" i="4"/>
  <c r="J3013" i="4" s="1"/>
  <c r="K3013" i="4" s="1"/>
  <c r="I3255" i="4"/>
  <c r="J3255" i="4" s="1"/>
  <c r="K3255" i="4" s="1"/>
  <c r="I1468" i="4"/>
  <c r="I2664" i="4"/>
  <c r="I1430" i="4"/>
  <c r="I2644" i="4"/>
  <c r="I1493" i="4"/>
  <c r="I2629" i="4"/>
  <c r="I863" i="4"/>
  <c r="I2614" i="4"/>
  <c r="I903" i="4"/>
  <c r="I2610" i="4"/>
  <c r="I1718" i="4"/>
  <c r="I2600" i="4"/>
  <c r="I687" i="4"/>
  <c r="I2595" i="4"/>
  <c r="I148" i="4"/>
  <c r="I2589" i="4"/>
  <c r="I1338" i="4"/>
  <c r="I2560" i="4"/>
  <c r="I228" i="4"/>
  <c r="I2550" i="4"/>
  <c r="I1712" i="4"/>
  <c r="I2535" i="4"/>
  <c r="I1426" i="4"/>
  <c r="I2523" i="4"/>
  <c r="I490" i="4"/>
  <c r="I2504" i="4"/>
  <c r="I852" i="4"/>
  <c r="I2487" i="4"/>
  <c r="I1355" i="4"/>
  <c r="I2468" i="4"/>
  <c r="I952" i="4"/>
  <c r="I2452" i="4"/>
  <c r="I881" i="4"/>
  <c r="I2361" i="4"/>
  <c r="I1759" i="4"/>
  <c r="I2335" i="4"/>
  <c r="I1572" i="4"/>
  <c r="I2285" i="4"/>
  <c r="I212" i="4"/>
  <c r="I2273" i="4"/>
  <c r="I1598" i="4"/>
  <c r="I2261" i="4"/>
  <c r="I1722" i="4"/>
  <c r="I2249" i="4"/>
  <c r="I311" i="4"/>
  <c r="I2225" i="4"/>
  <c r="I651" i="4"/>
  <c r="I2201" i="4"/>
  <c r="I532" i="4"/>
  <c r="I2164" i="4"/>
  <c r="I378" i="4"/>
  <c r="I2151" i="4"/>
  <c r="I1063" i="4"/>
  <c r="I2125" i="4"/>
  <c r="I1650" i="4"/>
  <c r="I2113" i="4"/>
  <c r="I1415" i="4"/>
  <c r="I2089" i="4"/>
  <c r="I188" i="4"/>
  <c r="I2077" i="4"/>
  <c r="I830" i="4"/>
  <c r="I2065" i="4"/>
  <c r="I1035" i="4"/>
  <c r="I2052" i="4"/>
  <c r="I577" i="4"/>
  <c r="I2028" i="4"/>
  <c r="I103" i="4"/>
  <c r="I1992" i="4"/>
  <c r="I1357" i="4"/>
  <c r="I1929" i="4"/>
  <c r="I1027" i="4"/>
  <c r="I1891" i="4"/>
  <c r="I1367" i="4"/>
  <c r="I1878" i="4"/>
  <c r="I411" i="4"/>
  <c r="I1865" i="4"/>
  <c r="I1735" i="4"/>
  <c r="I1853" i="4"/>
  <c r="I562" i="4"/>
  <c r="I1840" i="4"/>
  <c r="I1061" i="4"/>
  <c r="I1828" i="4"/>
  <c r="I838" i="4"/>
  <c r="I1816" i="4"/>
  <c r="I2953" i="4"/>
  <c r="I3070" i="4"/>
  <c r="I2701" i="4"/>
  <c r="I2751" i="4"/>
  <c r="I3108" i="4"/>
  <c r="I3185" i="4"/>
  <c r="I2870" i="4"/>
  <c r="I2714" i="4"/>
  <c r="I2888" i="4"/>
  <c r="I2971" i="4"/>
  <c r="I3092" i="4"/>
  <c r="I3029" i="4"/>
  <c r="I2897" i="4"/>
  <c r="I4" i="4"/>
  <c r="I2580" i="4"/>
  <c r="I2424" i="4"/>
  <c r="I2264" i="4"/>
  <c r="I2204" i="4"/>
  <c r="I2150" i="4"/>
  <c r="I2066" i="4"/>
  <c r="I2040" i="4"/>
  <c r="I2005" i="4"/>
  <c r="I1981" i="4"/>
  <c r="I1954" i="4"/>
  <c r="I1917" i="4"/>
  <c r="I1870" i="4"/>
  <c r="I3254" i="4"/>
  <c r="J3254" i="4" s="1"/>
  <c r="K3254" i="4" s="1"/>
  <c r="I3290" i="4"/>
  <c r="J3290" i="4" s="1"/>
  <c r="K3290" i="4" s="1"/>
  <c r="I3253" i="4"/>
  <c r="J3253" i="4" s="1"/>
  <c r="K3253" i="4" s="1"/>
  <c r="I3278" i="4"/>
  <c r="J3278" i="4" s="1"/>
  <c r="K3278" i="4" s="1"/>
  <c r="I3249" i="4"/>
  <c r="J3249" i="4" s="1"/>
  <c r="K3249" i="4" s="1"/>
  <c r="I3266" i="4"/>
  <c r="J3266" i="4" s="1"/>
  <c r="K3266" i="4" s="1"/>
  <c r="I3245" i="4"/>
  <c r="J3245" i="4" s="1"/>
  <c r="K3245" i="4" s="1"/>
  <c r="I1631" i="4"/>
  <c r="J1631" i="4" s="1"/>
  <c r="K1631" i="4" s="1"/>
  <c r="I197" i="4"/>
  <c r="J197" i="4" s="1"/>
  <c r="K197" i="4" s="1"/>
  <c r="I1460" i="4"/>
  <c r="J1460" i="4" s="1"/>
  <c r="K1460" i="4" s="1"/>
  <c r="I1644" i="4"/>
  <c r="J1644" i="4" s="1"/>
  <c r="K1644" i="4" s="1"/>
  <c r="I1742" i="4"/>
  <c r="J1742" i="4" s="1"/>
  <c r="K1742" i="4" s="1"/>
  <c r="I1752" i="4"/>
  <c r="J1752" i="4" s="1"/>
  <c r="K1752" i="4" s="1"/>
  <c r="I521" i="4"/>
  <c r="I1726" i="4"/>
  <c r="I1665" i="4"/>
  <c r="I601" i="4"/>
  <c r="I2673" i="4"/>
  <c r="I1326" i="4"/>
  <c r="I2659" i="4"/>
  <c r="I1397" i="4"/>
  <c r="I2651" i="4"/>
  <c r="I1661" i="4"/>
  <c r="I2588" i="4"/>
  <c r="I1084" i="4"/>
  <c r="I2573" i="4"/>
  <c r="I1232" i="4"/>
  <c r="I2567" i="4"/>
  <c r="I1672" i="4"/>
  <c r="I2559" i="4"/>
  <c r="I270" i="4"/>
  <c r="I2534" i="4"/>
  <c r="I222" i="4"/>
  <c r="I671" i="4"/>
  <c r="I2451" i="4"/>
  <c r="I589" i="4"/>
  <c r="I2420" i="4"/>
  <c r="I1056" i="4"/>
  <c r="I2384" i="4"/>
  <c r="I603" i="4"/>
  <c r="I2322" i="4"/>
  <c r="I1763" i="4"/>
  <c r="I2296" i="4"/>
  <c r="I1260" i="4"/>
  <c r="I2260" i="4"/>
  <c r="I339" i="4"/>
  <c r="I2248" i="4"/>
  <c r="I1219" i="4"/>
  <c r="I2236" i="4"/>
  <c r="I661" i="4"/>
  <c r="I2224" i="4"/>
  <c r="I239" i="4"/>
  <c r="I2187" i="4"/>
  <c r="I580" i="4"/>
  <c r="I2175" i="4"/>
  <c r="I385" i="4"/>
  <c r="I2163" i="4"/>
  <c r="I1423" i="4"/>
  <c r="I2100" i="4"/>
  <c r="I1702" i="4"/>
  <c r="I2088" i="4"/>
  <c r="I567" i="4"/>
  <c r="I2076" i="4"/>
  <c r="I1167" i="4"/>
  <c r="I2064" i="4"/>
  <c r="I310" i="4"/>
  <c r="I2051" i="4"/>
  <c r="I849" i="4"/>
  <c r="I2039" i="4"/>
  <c r="I1666" i="4"/>
  <c r="I2015" i="4"/>
  <c r="I210" i="4"/>
  <c r="I1978" i="4"/>
  <c r="I944" i="4"/>
  <c r="I1953" i="4"/>
  <c r="I1728" i="4"/>
  <c r="I1928" i="4"/>
  <c r="I1794" i="4"/>
  <c r="I1903" i="4"/>
  <c r="I173" i="4"/>
  <c r="I1890" i="4"/>
  <c r="I876" i="4"/>
  <c r="I1877" i="4"/>
  <c r="I240" i="4"/>
  <c r="I1864" i="4"/>
  <c r="I167" i="4"/>
  <c r="I1852" i="4"/>
  <c r="I715" i="4"/>
  <c r="I1839" i="4"/>
  <c r="I657" i="4"/>
  <c r="I1827" i="4"/>
  <c r="I1246" i="4"/>
  <c r="I1815" i="4"/>
  <c r="I1757" i="4"/>
  <c r="I274" i="4"/>
  <c r="I484" i="4"/>
  <c r="I1532" i="4"/>
  <c r="I1705" i="4"/>
  <c r="I505" i="4"/>
  <c r="I1677" i="4"/>
  <c r="I1547" i="4"/>
  <c r="I2631" i="4"/>
  <c r="I2579" i="4"/>
  <c r="I2421" i="4"/>
  <c r="I2229" i="4"/>
  <c r="I2200" i="4"/>
  <c r="I2120" i="4"/>
  <c r="I2096" i="4"/>
  <c r="I2004" i="4"/>
  <c r="I1980" i="4"/>
  <c r="I1916" i="4"/>
  <c r="I1869" i="4"/>
  <c r="I3111" i="4"/>
  <c r="J3111" i="4" s="1"/>
  <c r="K3111" i="4" s="1"/>
  <c r="I3289" i="4"/>
  <c r="J3289" i="4" s="1"/>
  <c r="K3289" i="4" s="1"/>
  <c r="I2976" i="4"/>
  <c r="J2976" i="4" s="1"/>
  <c r="K2976" i="4" s="1"/>
  <c r="I3277" i="4"/>
  <c r="J3277" i="4" s="1"/>
  <c r="K3277" i="4" s="1"/>
  <c r="I3248" i="4"/>
  <c r="J3248" i="4" s="1"/>
  <c r="K3248" i="4" s="1"/>
  <c r="I3265" i="4"/>
  <c r="J3265" i="4" s="1"/>
  <c r="K3265" i="4" s="1"/>
  <c r="I2678" i="4"/>
  <c r="J2678" i="4" s="1"/>
  <c r="K2678" i="4" s="1"/>
  <c r="I1519" i="4"/>
  <c r="J1519" i="4" s="1"/>
  <c r="K1519" i="4" s="1"/>
  <c r="I1487" i="4"/>
  <c r="J1487" i="4" s="1"/>
  <c r="K1487" i="4" s="1"/>
  <c r="I1756" i="4"/>
  <c r="J1756" i="4" s="1"/>
  <c r="K1756" i="4" s="1"/>
  <c r="I28" i="4"/>
  <c r="J28" i="4" s="1"/>
  <c r="K28" i="4" s="1"/>
  <c r="I541" i="4"/>
  <c r="J541" i="4" s="1"/>
  <c r="K541" i="4" s="1"/>
  <c r="I1569" i="4"/>
  <c r="J1569" i="4" s="1"/>
  <c r="K1569" i="4" s="1"/>
  <c r="I251" i="4"/>
  <c r="J251" i="4" s="1"/>
  <c r="K251" i="4" s="1"/>
  <c r="I1439" i="4"/>
  <c r="I1499" i="4"/>
  <c r="I1646" i="4"/>
  <c r="I1543" i="4"/>
  <c r="I1603" i="4"/>
  <c r="I1514" i="4"/>
  <c r="I2663" i="4"/>
  <c r="I1740" i="4"/>
  <c r="I1249" i="4"/>
  <c r="I2623" i="4"/>
  <c r="I1012" i="4"/>
  <c r="I2587" i="4"/>
  <c r="I1365" i="4"/>
  <c r="I399" i="4"/>
  <c r="I2549" i="4"/>
  <c r="I268" i="4"/>
  <c r="I2531" i="4"/>
  <c r="I1778" i="4"/>
  <c r="I140" i="4"/>
  <c r="I2512" i="4"/>
  <c r="I929" i="4"/>
  <c r="I2466" i="4"/>
  <c r="I572" i="4"/>
  <c r="I1180" i="4"/>
  <c r="I2431" i="4"/>
  <c r="I983" i="4"/>
  <c r="I2383" i="4"/>
  <c r="I1118" i="4"/>
  <c r="I2359" i="4"/>
  <c r="I282" i="4"/>
  <c r="I2333" i="4"/>
  <c r="I726" i="4"/>
  <c r="I2307" i="4"/>
  <c r="I113" i="4"/>
  <c r="I2295" i="4"/>
  <c r="I1607" i="4"/>
  <c r="I2271" i="4"/>
  <c r="I851" i="4"/>
  <c r="I2259" i="4"/>
  <c r="I936" i="4"/>
  <c r="I2247" i="4"/>
  <c r="I1673" i="4"/>
  <c r="I2235" i="4"/>
  <c r="I169" i="4"/>
  <c r="I2223" i="4"/>
  <c r="I688" i="4"/>
  <c r="I2211" i="4"/>
  <c r="I1016" i="4"/>
  <c r="I2199" i="4"/>
  <c r="I1010" i="4"/>
  <c r="I2186" i="4"/>
  <c r="I1444" i="4"/>
  <c r="I2162" i="4"/>
  <c r="I476" i="4"/>
  <c r="I1680" i="4"/>
  <c r="I2123" i="4"/>
  <c r="I647" i="4"/>
  <c r="I2111" i="4"/>
  <c r="I595" i="4"/>
  <c r="I2087" i="4"/>
  <c r="I1310" i="4"/>
  <c r="I2063" i="4"/>
  <c r="I1611" i="4"/>
  <c r="I2050" i="4"/>
  <c r="I1251" i="4"/>
  <c r="I2038" i="4"/>
  <c r="I194" i="4"/>
  <c r="I2026" i="4"/>
  <c r="I1217" i="4"/>
  <c r="I2014" i="4"/>
  <c r="I1555" i="4"/>
  <c r="I1168" i="4"/>
  <c r="I1990" i="4"/>
  <c r="I1593" i="4"/>
  <c r="I1977" i="4"/>
  <c r="I1560" i="4"/>
  <c r="I1314" i="4"/>
  <c r="I1939" i="4"/>
  <c r="I922" i="4"/>
  <c r="I1927" i="4"/>
  <c r="I996" i="4"/>
  <c r="I1915" i="4"/>
  <c r="I248" i="4"/>
  <c r="I1902" i="4"/>
  <c r="I252" i="4"/>
  <c r="I1889" i="4"/>
  <c r="I322" i="4"/>
  <c r="I1876" i="4"/>
  <c r="I1462" i="4"/>
  <c r="I1863" i="4"/>
  <c r="I364" i="4"/>
  <c r="I1850" i="4"/>
  <c r="I1139" i="4"/>
  <c r="I1838" i="4"/>
  <c r="I716" i="4"/>
  <c r="I1826" i="4"/>
  <c r="I645" i="4"/>
  <c r="I1814" i="4"/>
  <c r="I1679" i="4"/>
  <c r="I1570" i="4"/>
  <c r="I1545" i="4"/>
  <c r="I392" i="4"/>
  <c r="I186" i="4"/>
  <c r="I175" i="4"/>
  <c r="I1628" i="4"/>
  <c r="I2752" i="4"/>
  <c r="I2811" i="4"/>
  <c r="I2775" i="4"/>
  <c r="I2910" i="4"/>
  <c r="I3220" i="4"/>
  <c r="I3214" i="4"/>
  <c r="I2691" i="4"/>
  <c r="I2922" i="4"/>
  <c r="I3202" i="4"/>
  <c r="I2898" i="4"/>
  <c r="I2938" i="4"/>
  <c r="I2965" i="4"/>
  <c r="I2868" i="4"/>
  <c r="I2750" i="4"/>
  <c r="I2889" i="4"/>
  <c r="I2980" i="4"/>
  <c r="I3122" i="4"/>
  <c r="I2828" i="4"/>
  <c r="I3176" i="4"/>
  <c r="I2931" i="4"/>
  <c r="I2784" i="4"/>
  <c r="I3165" i="4"/>
  <c r="I2993" i="4"/>
  <c r="I2820" i="4"/>
  <c r="I2947" i="4"/>
  <c r="I3159" i="4"/>
  <c r="I3064" i="4"/>
  <c r="I3090" i="4"/>
  <c r="I3077" i="4"/>
  <c r="I2786" i="4"/>
  <c r="I2782" i="4"/>
  <c r="I3153" i="4"/>
  <c r="I3140" i="4"/>
  <c r="I3136" i="4"/>
  <c r="I3127" i="4"/>
  <c r="I2732" i="4"/>
  <c r="I2707" i="4"/>
  <c r="I2655" i="4"/>
  <c r="I2630" i="4"/>
  <c r="I2603" i="4"/>
  <c r="I2553" i="4"/>
  <c r="I2525" i="4"/>
  <c r="I2500" i="4"/>
  <c r="I2476" i="4"/>
  <c r="I2458" i="4"/>
  <c r="I2419" i="4"/>
  <c r="I2394" i="4"/>
  <c r="I2369" i="4"/>
  <c r="I2328" i="4"/>
  <c r="I2305" i="4"/>
  <c r="I2282" i="4"/>
  <c r="I2253" i="4"/>
  <c r="I2228" i="4"/>
  <c r="I2197" i="4"/>
  <c r="I2172" i="4"/>
  <c r="I2145" i="4"/>
  <c r="I2060" i="4"/>
  <c r="I2003" i="4"/>
  <c r="I1979" i="4"/>
  <c r="I1951" i="4"/>
  <c r="I1868" i="4"/>
  <c r="I3011" i="4"/>
  <c r="J3011" i="4" s="1"/>
  <c r="K3011" i="4" s="1"/>
  <c r="I3288" i="4"/>
  <c r="J3288" i="4" s="1"/>
  <c r="K3288" i="4" s="1"/>
  <c r="I3024" i="4"/>
  <c r="J3024" i="4" s="1"/>
  <c r="K3024" i="4" s="1"/>
  <c r="I3276" i="4"/>
  <c r="J3276" i="4" s="1"/>
  <c r="K3276" i="4" s="1"/>
  <c r="I3061" i="4"/>
  <c r="J3061" i="4" s="1"/>
  <c r="K3061" i="4" s="1"/>
  <c r="I3264" i="4"/>
  <c r="J3264" i="4" s="1"/>
  <c r="K3264" i="4" s="1"/>
  <c r="I1455" i="4"/>
  <c r="J1455" i="4" s="1"/>
  <c r="K1455" i="4" s="1"/>
  <c r="I1760" i="4"/>
  <c r="J1760" i="4" s="1"/>
  <c r="K1760" i="4" s="1"/>
  <c r="I414" i="4"/>
  <c r="J414" i="4" s="1"/>
  <c r="K414" i="4" s="1"/>
  <c r="I1599" i="4"/>
  <c r="J1599" i="4" s="1"/>
  <c r="K1599" i="4" s="1"/>
  <c r="I533" i="4"/>
  <c r="J533" i="4" s="1"/>
  <c r="K533" i="4" s="1"/>
  <c r="I1592" i="4"/>
  <c r="J1592" i="4" s="1"/>
  <c r="K1592" i="4" s="1"/>
  <c r="I578" i="4"/>
  <c r="J578" i="4" s="1"/>
  <c r="K578" i="4" s="1"/>
  <c r="I327" i="4"/>
  <c r="J327" i="4" s="1"/>
  <c r="K327" i="4" s="1"/>
  <c r="I1368" i="4"/>
  <c r="J1368" i="4" s="1"/>
  <c r="K1368" i="4" s="1"/>
  <c r="I412" i="4"/>
  <c r="J412" i="4" s="1"/>
  <c r="K412" i="4" s="1"/>
  <c r="I594" i="4"/>
  <c r="I525" i="4"/>
  <c r="I2642" i="4"/>
  <c r="I1655" i="4"/>
  <c r="I2634" i="4"/>
  <c r="I1716" i="4"/>
  <c r="I406" i="4"/>
  <c r="I2608" i="4"/>
  <c r="I1577" i="4"/>
  <c r="I2586" i="4"/>
  <c r="I1770" i="4"/>
  <c r="I979" i="4"/>
  <c r="I2565" i="4"/>
  <c r="I1782" i="4"/>
  <c r="I607" i="4"/>
  <c r="I2522" i="4"/>
  <c r="I714" i="4"/>
  <c r="I2511" i="4"/>
  <c r="I745" i="4"/>
  <c r="I2499" i="4"/>
  <c r="I1263" i="4"/>
  <c r="I2483" i="4"/>
  <c r="I538" i="4"/>
  <c r="I2463" i="4"/>
  <c r="I493" i="4"/>
  <c r="I667" i="4"/>
  <c r="I2430" i="4"/>
  <c r="I1119" i="4"/>
  <c r="I2418" i="4"/>
  <c r="I742" i="4"/>
  <c r="I2406" i="4"/>
  <c r="I1733" i="4"/>
  <c r="I2332" i="4"/>
  <c r="I608" i="4"/>
  <c r="I2319" i="4"/>
  <c r="I237" i="4"/>
  <c r="I2294" i="4"/>
  <c r="I836" i="4"/>
  <c r="I2270" i="4"/>
  <c r="I1767" i="4"/>
  <c r="I2258" i="4"/>
  <c r="I316" i="4"/>
  <c r="I2246" i="4"/>
  <c r="I558" i="4"/>
  <c r="I2234" i="4"/>
  <c r="I1604" i="4"/>
  <c r="I2222" i="4"/>
  <c r="I1745" i="4"/>
  <c r="I2198" i="4"/>
  <c r="I1594" i="4"/>
  <c r="I2185" i="4"/>
  <c r="I1312" i="4"/>
  <c r="I2148" i="4"/>
  <c r="I1682" i="4"/>
  <c r="I396" i="4"/>
  <c r="I2074" i="4"/>
  <c r="I1550" i="4"/>
  <c r="I2049" i="4"/>
  <c r="I1236" i="4"/>
  <c r="I2037" i="4"/>
  <c r="I1117" i="4"/>
  <c r="I2025" i="4"/>
  <c r="I1372" i="4"/>
  <c r="I2013" i="4"/>
  <c r="I1172" i="4"/>
  <c r="I1938" i="4"/>
  <c r="I555" i="4"/>
  <c r="I1926" i="4"/>
  <c r="I683" i="4"/>
  <c r="I1913" i="4"/>
  <c r="I1765" i="4"/>
  <c r="I1901" i="4"/>
  <c r="I303" i="4"/>
  <c r="I1888" i="4"/>
  <c r="I394" i="4"/>
  <c r="I1875" i="4"/>
  <c r="I924" i="4"/>
  <c r="I1862" i="4"/>
  <c r="I478" i="4"/>
  <c r="I1849" i="4"/>
  <c r="I886" i="4"/>
  <c r="I1837" i="4"/>
  <c r="I1461" i="4"/>
  <c r="I1825" i="4"/>
  <c r="I1065" i="4"/>
  <c r="I1813" i="4"/>
  <c r="I1522" i="4"/>
  <c r="I1786" i="4"/>
  <c r="I1621" i="4"/>
  <c r="I1641" i="4"/>
  <c r="I1589" i="4"/>
  <c r="I102" i="4"/>
  <c r="I1448" i="4"/>
  <c r="I1584" i="4"/>
  <c r="I565" i="4"/>
  <c r="I1548" i="4"/>
  <c r="I3010" i="4"/>
  <c r="I2842" i="4"/>
  <c r="I3231" i="4"/>
  <c r="I2799" i="4"/>
  <c r="I2700" i="4"/>
  <c r="I2833" i="4"/>
  <c r="I3219" i="4"/>
  <c r="I2935" i="4"/>
  <c r="I2863" i="4"/>
  <c r="I2858" i="4"/>
  <c r="I3038" i="4"/>
  <c r="I2803" i="4"/>
  <c r="I2970" i="4"/>
  <c r="I3199" i="4"/>
  <c r="I2722" i="4"/>
  <c r="I2880" i="4"/>
  <c r="I2964" i="4"/>
  <c r="I2867" i="4"/>
  <c r="I2907" i="4"/>
  <c r="I2628" i="4"/>
  <c r="I2602" i="4"/>
  <c r="I2577" i="4"/>
  <c r="I2552" i="4"/>
  <c r="I2524" i="4"/>
  <c r="I2498" i="4"/>
  <c r="I2438" i="4"/>
  <c r="I2414" i="4"/>
  <c r="I2393" i="4"/>
  <c r="I2368" i="4"/>
  <c r="I2327" i="4"/>
  <c r="I2281" i="4"/>
  <c r="I2252" i="4"/>
  <c r="I2227" i="4"/>
  <c r="I2171" i="4"/>
  <c r="I2086" i="4"/>
  <c r="I2059" i="4"/>
  <c r="I2029" i="4"/>
  <c r="I2002" i="4"/>
  <c r="I1976" i="4"/>
  <c r="I3012" i="4"/>
  <c r="J3012" i="4" s="1"/>
  <c r="K3012" i="4" s="1"/>
  <c r="I3287" i="4"/>
  <c r="J3287" i="4" s="1"/>
  <c r="K3287" i="4" s="1"/>
  <c r="I3025" i="4"/>
  <c r="J3025" i="4" s="1"/>
  <c r="K3025" i="4" s="1"/>
  <c r="I3275" i="4"/>
  <c r="J3275" i="4" s="1"/>
  <c r="K3275" i="4" s="1"/>
  <c r="I3076" i="4"/>
  <c r="J3076" i="4" s="1"/>
  <c r="K3076" i="4" s="1"/>
  <c r="I3263" i="4"/>
  <c r="J3263" i="4" s="1"/>
  <c r="K3263" i="4" s="1"/>
  <c r="I3015" i="4"/>
  <c r="J3015" i="4" s="1"/>
  <c r="K3015" i="4" s="1"/>
  <c r="I3235" i="4"/>
  <c r="J3235" i="4" s="1"/>
  <c r="K3235" i="4" s="1"/>
  <c r="I508" i="4"/>
  <c r="J508" i="4" s="1"/>
  <c r="K508" i="4" s="1"/>
  <c r="I1764" i="4"/>
  <c r="J1764" i="4" s="1"/>
  <c r="K1764" i="4" s="1"/>
  <c r="I340" i="4"/>
  <c r="J340" i="4" s="1"/>
  <c r="K340" i="4" s="1"/>
  <c r="I581" i="4"/>
  <c r="J581" i="4" s="1"/>
  <c r="K581" i="4" s="1"/>
  <c r="I1640" i="4"/>
  <c r="J1640" i="4" s="1"/>
  <c r="K1640" i="4" s="1"/>
  <c r="I1703" i="4"/>
  <c r="J1703" i="4" s="1"/>
  <c r="K1703" i="4" s="1"/>
  <c r="I1795" i="4"/>
  <c r="J1795" i="4" s="1"/>
  <c r="K1795" i="4" s="1"/>
  <c r="I174" i="4"/>
  <c r="J174" i="4" s="1"/>
  <c r="K174" i="4" s="1"/>
  <c r="I1758" i="4"/>
  <c r="I1789" i="4"/>
  <c r="I485" i="4"/>
  <c r="I1533" i="4"/>
  <c r="I146" i="4"/>
  <c r="I2650" i="4"/>
  <c r="I1422" i="4"/>
  <c r="I2641" i="4"/>
  <c r="I23" i="4"/>
  <c r="I2621" i="4"/>
  <c r="I57" i="4"/>
  <c r="I2613" i="4"/>
  <c r="I1750" i="4"/>
  <c r="I2599" i="4"/>
  <c r="I1706" i="4"/>
  <c r="I1678" i="4"/>
  <c r="I2557" i="4"/>
  <c r="I966" i="4"/>
  <c r="I2548" i="4"/>
  <c r="I178" i="4"/>
  <c r="I2529" i="4"/>
  <c r="I452" i="4"/>
  <c r="I2521" i="4"/>
  <c r="I1324" i="4"/>
  <c r="I2482" i="4"/>
  <c r="I1317" i="4"/>
  <c r="I827" i="4"/>
  <c r="I2429" i="4"/>
  <c r="I949" i="4"/>
  <c r="I2417" i="4"/>
  <c r="I975" i="4"/>
  <c r="I2405" i="4"/>
  <c r="I908" i="4"/>
  <c r="I2381" i="4"/>
  <c r="I258" i="4"/>
  <c r="I2331" i="4"/>
  <c r="I550" i="4"/>
  <c r="I2293" i="4"/>
  <c r="I124" i="4"/>
  <c r="I2257" i="4"/>
  <c r="I1704" i="4"/>
  <c r="I1145" i="4"/>
  <c r="I2233" i="4"/>
  <c r="I472" i="4"/>
  <c r="I2221" i="4"/>
  <c r="I1453" i="4"/>
  <c r="I2209" i="4"/>
  <c r="I1185" i="4"/>
  <c r="I2184" i="4"/>
  <c r="I707" i="4"/>
  <c r="I2160" i="4"/>
  <c r="I1004" i="4"/>
  <c r="I2147" i="4"/>
  <c r="I127" i="4"/>
  <c r="I133" i="4"/>
  <c r="I2109" i="4"/>
  <c r="I632" i="4"/>
  <c r="I2085" i="4"/>
  <c r="I709" i="4"/>
  <c r="I2061" i="4"/>
  <c r="I1800" i="4"/>
  <c r="I2048" i="4"/>
  <c r="I1114" i="4"/>
  <c r="I2024" i="4"/>
  <c r="I229" i="4"/>
  <c r="I2012" i="4"/>
  <c r="I1275" i="4"/>
  <c r="I2000" i="4"/>
  <c r="I494" i="4"/>
  <c r="I1975" i="4"/>
  <c r="I1783" i="4"/>
  <c r="I1950" i="4"/>
  <c r="I1099" i="4"/>
  <c r="I1937" i="4"/>
  <c r="I1175" i="4"/>
  <c r="I1925" i="4"/>
  <c r="I333" i="4"/>
  <c r="I1912" i="4"/>
  <c r="I131" i="4"/>
  <c r="I1887" i="4"/>
  <c r="I568" i="4"/>
  <c r="I1874" i="4"/>
  <c r="I1433" i="4"/>
  <c r="I1861" i="4"/>
  <c r="I435" i="4"/>
  <c r="I1848" i="4"/>
  <c r="I1287" i="4"/>
  <c r="I1836" i="4"/>
  <c r="I345" i="4"/>
  <c r="I1824" i="4"/>
  <c r="I614" i="4"/>
  <c r="I1812" i="4"/>
  <c r="I401" i="4"/>
  <c r="I1578" i="4"/>
  <c r="I288" i="4"/>
  <c r="I445" i="4"/>
  <c r="I271" i="4"/>
  <c r="I183" i="4"/>
  <c r="I3027" i="4"/>
  <c r="I2925" i="4"/>
  <c r="I2680" i="4"/>
  <c r="I2825" i="4"/>
  <c r="I2854" i="4"/>
  <c r="I2945" i="4"/>
  <c r="I3226" i="4"/>
  <c r="I3218" i="4"/>
  <c r="I2933" i="4"/>
  <c r="I2862" i="4"/>
  <c r="I2742" i="4"/>
  <c r="I2839" i="4"/>
  <c r="I2955" i="4"/>
  <c r="I3198" i="4"/>
  <c r="I3007" i="4"/>
  <c r="I3005" i="4"/>
  <c r="I2674" i="4"/>
  <c r="J2674" i="4" s="1"/>
  <c r="K2674" i="4" s="1"/>
  <c r="I2652" i="4"/>
  <c r="I2622" i="4"/>
  <c r="I2598" i="4"/>
  <c r="I2576" i="4"/>
  <c r="I2545" i="4"/>
  <c r="I2519" i="4"/>
  <c r="I2497" i="4"/>
  <c r="I2412" i="4"/>
  <c r="I2388" i="4"/>
  <c r="I2360" i="4"/>
  <c r="I2323" i="4"/>
  <c r="I2303" i="4"/>
  <c r="I2280" i="4"/>
  <c r="I2251" i="4"/>
  <c r="I2226" i="4"/>
  <c r="I2167" i="4"/>
  <c r="I2138" i="4"/>
  <c r="I2114" i="4"/>
  <c r="I2084" i="4"/>
  <c r="I2058" i="4"/>
  <c r="I2027" i="4"/>
  <c r="I2001" i="4"/>
  <c r="I1969" i="4"/>
  <c r="I1904" i="4"/>
  <c r="I2977" i="4"/>
  <c r="J2977" i="4" s="1"/>
  <c r="K2977" i="4" s="1"/>
  <c r="I3286" i="4"/>
  <c r="J3286" i="4" s="1"/>
  <c r="K3286" i="4" s="1"/>
  <c r="I2999" i="4"/>
  <c r="J2999" i="4" s="1"/>
  <c r="K2999" i="4" s="1"/>
  <c r="I3274" i="4"/>
  <c r="J3274" i="4" s="1"/>
  <c r="K3274" i="4" s="1"/>
  <c r="I3072" i="4"/>
  <c r="J3072" i="4" s="1"/>
  <c r="K3072" i="4" s="1"/>
  <c r="I3262" i="4"/>
  <c r="J3262" i="4" s="1"/>
  <c r="K3262" i="4" s="1"/>
  <c r="I3244" i="4"/>
  <c r="J3244" i="4" s="1"/>
  <c r="K3244" i="4" s="1"/>
  <c r="I3234" i="4"/>
  <c r="J3234" i="4" s="1"/>
  <c r="K3234" i="4" s="1"/>
  <c r="I78" i="4"/>
  <c r="J78" i="4" s="1"/>
  <c r="K78" i="4" s="1"/>
  <c r="I1608" i="4"/>
  <c r="J1608" i="4" s="1"/>
  <c r="K1608" i="4" s="1"/>
  <c r="I1445" i="4"/>
  <c r="J1445" i="4" s="1"/>
  <c r="K1445" i="4" s="1"/>
  <c r="I1681" i="4"/>
  <c r="J1681" i="4" s="1"/>
  <c r="K1681" i="4" s="1"/>
  <c r="I1556" i="4"/>
  <c r="J1556" i="4" s="1"/>
  <c r="K1556" i="4" s="1"/>
  <c r="I314" i="4"/>
  <c r="I1571" i="4"/>
  <c r="I1546" i="4"/>
  <c r="I1129" i="4"/>
  <c r="I2662" i="4"/>
  <c r="I893" i="4"/>
  <c r="I2649" i="4"/>
  <c r="I1256" i="4"/>
  <c r="I2620" i="4"/>
  <c r="I1638" i="4"/>
  <c r="I2612" i="4"/>
  <c r="I1432" i="4"/>
  <c r="I2607" i="4"/>
  <c r="I220" i="4"/>
  <c r="I2584" i="4"/>
  <c r="I393" i="4"/>
  <c r="I2571" i="4"/>
  <c r="I187" i="4"/>
  <c r="I1629" i="4"/>
  <c r="I2547" i="4"/>
  <c r="I40" i="4"/>
  <c r="I731" i="4"/>
  <c r="I2520" i="4"/>
  <c r="I901" i="4"/>
  <c r="I2481" i="4"/>
  <c r="I1075" i="4"/>
  <c r="I2444" i="4"/>
  <c r="I1181" i="4"/>
  <c r="I2416" i="4"/>
  <c r="I970" i="4"/>
  <c r="I2404" i="4"/>
  <c r="I823" i="4"/>
  <c r="I2392" i="4"/>
  <c r="I590" i="4"/>
  <c r="I284" i="4"/>
  <c r="I369" i="4"/>
  <c r="I2256" i="4"/>
  <c r="I1662" i="4"/>
  <c r="I2220" i="4"/>
  <c r="I1165" i="4"/>
  <c r="I2208" i="4"/>
  <c r="I1658" i="4"/>
  <c r="I2196" i="4"/>
  <c r="I958" i="4"/>
  <c r="I2183" i="4"/>
  <c r="I307" i="4"/>
  <c r="I2146" i="4"/>
  <c r="I677" i="4"/>
  <c r="I2132" i="4"/>
  <c r="I431" i="4"/>
  <c r="I2072" i="4"/>
  <c r="I120" i="4"/>
  <c r="I2035" i="4"/>
  <c r="I1534" i="4"/>
  <c r="I1619" i="4"/>
  <c r="I2011" i="4"/>
  <c r="I1557" i="4"/>
  <c r="I666" i="4"/>
  <c r="I1987" i="4"/>
  <c r="I125" i="4"/>
  <c r="I1974" i="4"/>
  <c r="I1609" i="4"/>
  <c r="I1962" i="4"/>
  <c r="I882" i="4"/>
  <c r="I1948" i="4"/>
  <c r="I574" i="4"/>
  <c r="I1936" i="4"/>
  <c r="I941" i="4"/>
  <c r="I1924" i="4"/>
  <c r="I1483" i="4"/>
  <c r="I1911" i="4"/>
  <c r="I584" i="4"/>
  <c r="I1899" i="4"/>
  <c r="I1277" i="4"/>
  <c r="I1886" i="4"/>
  <c r="I203" i="4"/>
  <c r="I1860" i="4"/>
  <c r="I1322" i="4"/>
  <c r="I1847" i="4"/>
  <c r="I361" i="4"/>
  <c r="I1835" i="4"/>
  <c r="I960" i="4"/>
  <c r="I1823" i="4"/>
  <c r="I1475" i="4"/>
  <c r="I1811" i="4"/>
  <c r="I1790" i="4"/>
  <c r="I1693" i="4"/>
  <c r="I2844" i="4"/>
  <c r="I3057" i="4"/>
  <c r="I2840" i="4"/>
  <c r="I2824" i="4"/>
  <c r="I2881" i="4"/>
  <c r="I2859" i="4"/>
  <c r="I3212" i="4"/>
  <c r="I3209" i="4"/>
  <c r="I7" i="4"/>
  <c r="I2989" i="4"/>
  <c r="I3197" i="4"/>
  <c r="I2724" i="4"/>
  <c r="I2913" i="4"/>
  <c r="I2816" i="4"/>
  <c r="I2963" i="4"/>
  <c r="I2596" i="4"/>
  <c r="I2517" i="4"/>
  <c r="I2471" i="4"/>
  <c r="I2454" i="4"/>
  <c r="I2436" i="4"/>
  <c r="I2411" i="4"/>
  <c r="I2386" i="4"/>
  <c r="I2302" i="4"/>
  <c r="I2277" i="4"/>
  <c r="I2250" i="4"/>
  <c r="I2217" i="4"/>
  <c r="I2191" i="4"/>
  <c r="I2137" i="4"/>
  <c r="I2112" i="4"/>
  <c r="I1968" i="4"/>
  <c r="I1942" i="4"/>
  <c r="I1900" i="4"/>
  <c r="I2981" i="4"/>
  <c r="J2981" i="4" s="1"/>
  <c r="K2981" i="4" s="1"/>
  <c r="I3285" i="4"/>
  <c r="J3285" i="4" s="1"/>
  <c r="K3285" i="4" s="1"/>
  <c r="I3252" i="4"/>
  <c r="J3252" i="4" s="1"/>
  <c r="K3252" i="4" s="1"/>
  <c r="I3273" i="4"/>
  <c r="J3273" i="4" s="1"/>
  <c r="K3273" i="4" s="1"/>
  <c r="I3051" i="4"/>
  <c r="J3051" i="4" s="1"/>
  <c r="K3051" i="4" s="1"/>
  <c r="I3261" i="4"/>
  <c r="J3261" i="4" s="1"/>
  <c r="K3261" i="4" s="1"/>
  <c r="I3101" i="4"/>
  <c r="J3101" i="4" s="1"/>
  <c r="K3101" i="4" s="1"/>
  <c r="I3114" i="4"/>
  <c r="J3114" i="4" s="1"/>
  <c r="K3114" i="4" s="1"/>
  <c r="I31" i="4"/>
  <c r="J31" i="4" s="1"/>
  <c r="K31" i="4" s="1"/>
  <c r="I64" i="4"/>
  <c r="J64" i="4" s="1"/>
  <c r="K64" i="4" s="1"/>
  <c r="I1734" i="4"/>
  <c r="J1734" i="4" s="1"/>
  <c r="K1734" i="4" s="1"/>
  <c r="I238" i="4"/>
  <c r="J238" i="4" s="1"/>
  <c r="K238" i="4" s="1"/>
  <c r="I1768" i="4"/>
  <c r="J1768" i="4" s="1"/>
  <c r="K1768" i="4" s="1"/>
  <c r="I1746" i="4"/>
  <c r="J1746" i="4" s="1"/>
  <c r="K1746" i="4" s="1"/>
  <c r="I1595" i="4"/>
  <c r="J1595" i="4" s="1"/>
  <c r="K1595" i="4" s="1"/>
  <c r="I1313" i="4"/>
  <c r="J1313" i="4" s="1"/>
  <c r="K1313" i="4" s="1"/>
  <c r="I1683" i="4"/>
  <c r="J1683" i="4" s="1"/>
  <c r="K1683" i="4" s="1"/>
  <c r="I500" i="4"/>
  <c r="J500" i="4" s="1"/>
  <c r="K500" i="4" s="1"/>
  <c r="I1501" i="4"/>
  <c r="J1501" i="4" s="1"/>
  <c r="K1501" i="4" s="1"/>
  <c r="I397" i="4"/>
  <c r="J397" i="4" s="1"/>
  <c r="K397" i="4" s="1"/>
  <c r="I44" i="4"/>
  <c r="J44" i="4" s="1"/>
  <c r="K44" i="4" s="1"/>
  <c r="I1766" i="4"/>
  <c r="J1766" i="4" s="1"/>
  <c r="K1766" i="4" s="1"/>
  <c r="I1523" i="4"/>
  <c r="I1642" i="4"/>
  <c r="I1590" i="4"/>
  <c r="I424" i="4"/>
  <c r="I931" i="4"/>
  <c r="I2627" i="4"/>
  <c r="I1449" i="4"/>
  <c r="I358" i="4"/>
  <c r="I2606" i="4"/>
  <c r="I650" i="4"/>
  <c r="I2583" i="4"/>
  <c r="I566" i="4"/>
  <c r="I2575" i="4"/>
  <c r="I1316" i="4"/>
  <c r="I287" i="4"/>
  <c r="I2546" i="4"/>
  <c r="I739" i="4"/>
  <c r="I2533" i="4"/>
  <c r="I1363" i="4"/>
  <c r="I2528" i="4"/>
  <c r="I626" i="4"/>
  <c r="I2510" i="4"/>
  <c r="I690" i="4"/>
  <c r="I2496" i="4"/>
  <c r="I1068" i="4"/>
  <c r="I2479" i="4"/>
  <c r="I1311" i="4"/>
  <c r="I2441" i="4"/>
  <c r="I1015" i="4"/>
  <c r="I2427" i="4"/>
  <c r="I1124" i="4"/>
  <c r="I2415" i="4"/>
  <c r="I1020" i="4"/>
  <c r="I2403" i="4"/>
  <c r="I822" i="4"/>
  <c r="I2391" i="4"/>
  <c r="I818" i="4"/>
  <c r="I2379" i="4"/>
  <c r="I943" i="4"/>
  <c r="I2367" i="4"/>
  <c r="I1177" i="4"/>
  <c r="I2355" i="4"/>
  <c r="I659" i="4"/>
  <c r="I2329" i="4"/>
  <c r="I1753" i="4"/>
  <c r="I2291" i="4"/>
  <c r="I337" i="4"/>
  <c r="I2279" i="4"/>
  <c r="I418" i="4"/>
  <c r="I2231" i="4"/>
  <c r="I1771" i="4"/>
  <c r="I2219" i="4"/>
  <c r="I1544" i="4"/>
  <c r="I2207" i="4"/>
  <c r="I959" i="4"/>
  <c r="I2195" i="4"/>
  <c r="I706" i="4"/>
  <c r="I2182" i="4"/>
  <c r="I573" i="4"/>
  <c r="I2170" i="4"/>
  <c r="I473" i="4"/>
  <c r="I1581" i="4"/>
  <c r="I2131" i="4"/>
  <c r="I469" i="4"/>
  <c r="I1707" i="4"/>
  <c r="I2107" i="4"/>
  <c r="I488" i="4"/>
  <c r="I2071" i="4"/>
  <c r="I1737" i="4"/>
  <c r="I2046" i="4"/>
  <c r="I1341" i="4"/>
  <c r="I301" i="4"/>
  <c r="I2022" i="4"/>
  <c r="I964" i="4"/>
  <c r="I2010" i="4"/>
  <c r="I1469" i="4"/>
  <c r="I1998" i="4"/>
  <c r="I1407" i="4"/>
  <c r="I1985" i="4"/>
  <c r="I1289" i="4"/>
  <c r="I1973" i="4"/>
  <c r="I699" i="4"/>
  <c r="I1961" i="4"/>
  <c r="I1709" i="4"/>
  <c r="I1947" i="4"/>
  <c r="I482" i="4"/>
  <c r="I1935" i="4"/>
  <c r="I734" i="4"/>
  <c r="I1923" i="4"/>
  <c r="I371" i="4"/>
  <c r="I1910" i="4"/>
  <c r="I536" i="4"/>
  <c r="I1427" i="4"/>
  <c r="I1885" i="4"/>
  <c r="I1583" i="4"/>
  <c r="I1872" i="4"/>
  <c r="I486" i="4"/>
  <c r="I1859" i="4"/>
  <c r="I844" i="4"/>
  <c r="I1846" i="4"/>
  <c r="I871" i="4"/>
  <c r="I1834" i="4"/>
  <c r="I1170" i="4"/>
  <c r="I1822" i="4"/>
  <c r="I1261" i="4"/>
  <c r="I1810" i="4"/>
  <c r="I1605" i="4"/>
  <c r="I1691" i="4"/>
  <c r="I379" i="4"/>
  <c r="I247" i="4"/>
  <c r="I1304" i="4"/>
  <c r="I560" i="4"/>
  <c r="I1669" i="4"/>
  <c r="I464" i="4"/>
  <c r="I3233" i="4"/>
  <c r="I2709" i="4"/>
  <c r="I2719" i="4"/>
  <c r="I3050" i="4"/>
  <c r="I3224" i="4"/>
  <c r="I3216" i="4"/>
  <c r="I2813" i="4"/>
  <c r="I3211" i="4"/>
  <c r="I3037" i="4"/>
  <c r="I2792" i="4"/>
  <c r="I2788" i="4"/>
  <c r="I3196" i="4"/>
  <c r="I3190" i="4"/>
  <c r="I2762" i="4"/>
  <c r="I2781" i="4"/>
  <c r="I2962" i="4"/>
  <c r="I3068" i="4"/>
  <c r="I2717" i="4"/>
  <c r="I3020" i="4"/>
  <c r="I2850" i="4"/>
  <c r="I3118" i="4"/>
  <c r="I2810" i="4"/>
  <c r="I3178" i="4"/>
  <c r="I2800" i="4"/>
  <c r="I2949" i="4"/>
  <c r="I2952" i="4"/>
  <c r="I3173" i="4"/>
  <c r="I3018" i="4"/>
  <c r="I2821" i="4"/>
  <c r="I2683" i="4"/>
  <c r="I2930" i="4"/>
  <c r="I2774" i="4"/>
  <c r="I3031" i="4"/>
  <c r="I3086" i="4"/>
  <c r="I2694" i="4"/>
  <c r="I2997" i="4"/>
  <c r="I3109" i="4"/>
  <c r="I2936" i="4"/>
  <c r="I2690" i="4"/>
  <c r="I2768" i="4"/>
  <c r="I3135" i="4"/>
  <c r="I3125" i="4"/>
  <c r="I2892" i="4"/>
  <c r="I2721" i="4"/>
  <c r="I2671" i="4"/>
  <c r="I2646" i="4"/>
  <c r="I2619" i="4"/>
  <c r="I2594" i="4"/>
  <c r="I2569" i="4"/>
  <c r="I2516" i="4"/>
  <c r="I2435" i="4"/>
  <c r="I2410" i="4"/>
  <c r="I2385" i="4"/>
  <c r="I2357" i="4"/>
  <c r="I2344" i="4"/>
  <c r="I2320" i="4"/>
  <c r="I2301" i="4"/>
  <c r="I2272" i="4"/>
  <c r="I2245" i="4"/>
  <c r="I2215" i="4"/>
  <c r="I2161" i="4"/>
  <c r="I2136" i="4"/>
  <c r="I2082" i="4"/>
  <c r="I2056" i="4"/>
  <c r="I2021" i="4"/>
  <c r="I1997" i="4"/>
  <c r="I1967" i="4"/>
  <c r="I1941" i="4"/>
  <c r="I582" i="4"/>
  <c r="I526" i="4"/>
  <c r="I2874" i="4"/>
  <c r="I3232" i="4"/>
  <c r="I2765" i="4"/>
  <c r="I3099" i="4"/>
  <c r="I3071" i="4"/>
  <c r="I2716" i="4"/>
  <c r="I3221" i="4"/>
  <c r="I2908" i="4"/>
  <c r="I3107" i="4"/>
  <c r="I2715" i="4"/>
  <c r="I2960" i="4"/>
  <c r="I2900" i="4"/>
  <c r="I3187" i="4"/>
  <c r="I2893" i="4"/>
  <c r="I3035" i="4"/>
  <c r="I2747" i="4"/>
  <c r="I2856" i="4"/>
  <c r="I2684" i="4"/>
  <c r="I2902" i="4"/>
  <c r="I2706" i="4"/>
  <c r="I2802" i="4"/>
  <c r="I3081" i="4"/>
  <c r="I3169" i="4"/>
  <c r="I3164" i="4"/>
  <c r="I2939" i="4"/>
  <c r="I3161" i="4"/>
  <c r="I2689" i="4"/>
  <c r="I2915" i="4"/>
  <c r="I2998" i="4"/>
  <c r="I2806" i="4"/>
  <c r="I2883" i="4"/>
  <c r="I2957" i="4"/>
  <c r="I2790" i="4"/>
  <c r="I3149" i="4"/>
  <c r="I3144" i="4"/>
  <c r="I3131" i="4"/>
  <c r="I2817" i="4"/>
  <c r="I16" i="4"/>
  <c r="I3016" i="4"/>
  <c r="I139" i="4"/>
  <c r="I2779" i="4"/>
  <c r="I3048" i="4"/>
  <c r="I2890" i="4"/>
  <c r="I3098" i="4"/>
  <c r="I2759" i="4"/>
  <c r="I2711" i="4"/>
  <c r="I2823" i="4"/>
  <c r="I3059" i="4"/>
  <c r="I2831" i="4"/>
  <c r="I2864" i="4"/>
  <c r="I3210" i="4"/>
  <c r="I3207" i="4"/>
  <c r="I2725" i="4"/>
  <c r="I3192" i="4"/>
  <c r="I3186" i="4"/>
  <c r="I3021" i="4"/>
  <c r="I2853" i="4"/>
  <c r="I2778" i="4"/>
  <c r="I2746" i="4"/>
  <c r="I2978" i="4"/>
  <c r="I2852" i="4"/>
  <c r="I2920" i="4"/>
  <c r="I2741" i="4"/>
  <c r="I2718" i="4"/>
  <c r="I2932" i="4"/>
  <c r="I2954" i="4"/>
  <c r="I3168" i="4"/>
  <c r="I3163" i="4"/>
  <c r="I2743" i="4"/>
  <c r="I2738" i="4"/>
  <c r="I2961" i="4"/>
  <c r="I3093" i="4"/>
  <c r="I2969" i="4"/>
  <c r="I2805" i="4"/>
  <c r="I2882" i="4"/>
  <c r="I2702" i="4"/>
  <c r="I3143" i="4"/>
  <c r="I3042" i="4"/>
  <c r="I3130" i="4"/>
  <c r="I2919" i="4"/>
  <c r="I2916" i="4"/>
  <c r="I451" i="4"/>
  <c r="I2767" i="4"/>
  <c r="I2753" i="4"/>
  <c r="I2708" i="4"/>
  <c r="I3009" i="4"/>
  <c r="I3096" i="4"/>
  <c r="I2754" i="4"/>
  <c r="I2804" i="4"/>
  <c r="I3075" i="4"/>
  <c r="I2830" i="4"/>
  <c r="I2766" i="4"/>
  <c r="I2703" i="4"/>
  <c r="I3206" i="4"/>
  <c r="I3203" i="4"/>
  <c r="I2760" i="4"/>
  <c r="I3056" i="4"/>
  <c r="I2731" i="4"/>
  <c r="I2912" i="4"/>
  <c r="I3094" i="4"/>
  <c r="I2869" i="4"/>
  <c r="I2744" i="4"/>
  <c r="I2905" i="4"/>
  <c r="I2941" i="4"/>
  <c r="I2994" i="4"/>
  <c r="I2918" i="4"/>
  <c r="I3078" i="4"/>
  <c r="I2755" i="4"/>
  <c r="I2756" i="4"/>
  <c r="I3166" i="4"/>
  <c r="I2951" i="4"/>
  <c r="I2679" i="4"/>
  <c r="I2737" i="4"/>
  <c r="I3160" i="4"/>
  <c r="I2843" i="4"/>
  <c r="I3091" i="4"/>
  <c r="I2901" i="4"/>
  <c r="I2787" i="4"/>
  <c r="I2697" i="4"/>
  <c r="I2826" i="4"/>
  <c r="I3154" i="4"/>
  <c r="I3141" i="4"/>
  <c r="I3137" i="4"/>
  <c r="I3128" i="4"/>
  <c r="I3112" i="4"/>
  <c r="I2845" i="4"/>
  <c r="I2861" i="4"/>
  <c r="I2797" i="4"/>
  <c r="I2985" i="4"/>
  <c r="I3121" i="4"/>
  <c r="I2758" i="4"/>
  <c r="I2757" i="4"/>
  <c r="I2923" i="4"/>
  <c r="I2940" i="4"/>
  <c r="I2926" i="4"/>
  <c r="I3045" i="4"/>
  <c r="I2822" i="4"/>
  <c r="I3004" i="4"/>
  <c r="I3054" i="4"/>
  <c r="I2692" i="4"/>
  <c r="I3158" i="4"/>
  <c r="I3044" i="4"/>
  <c r="I3089" i="4"/>
  <c r="I2866" i="4"/>
  <c r="I2785" i="4"/>
  <c r="I2827" i="4"/>
  <c r="I2794" i="4"/>
  <c r="I3152" i="4"/>
  <c r="I3041" i="4"/>
  <c r="I2733" i="4"/>
  <c r="I2834" i="4"/>
  <c r="I2991" i="4"/>
  <c r="I3106" i="4"/>
  <c r="I2906" i="4"/>
  <c r="I2879" i="4"/>
  <c r="I2894" i="4"/>
  <c r="I3120" i="4"/>
  <c r="I2687" i="4"/>
  <c r="I2763" i="4"/>
  <c r="I3177" i="4"/>
  <c r="I3175" i="4"/>
  <c r="I3030" i="4"/>
  <c r="I3055" i="4"/>
  <c r="I3003" i="4"/>
  <c r="I2710" i="4"/>
  <c r="I2739" i="4"/>
  <c r="I3065" i="4"/>
  <c r="I3043" i="4"/>
  <c r="I3088" i="4"/>
  <c r="I2860" i="4"/>
  <c r="I2749" i="4"/>
  <c r="I2855" i="4"/>
  <c r="I3002" i="4"/>
  <c r="I3151" i="4"/>
  <c r="I2995" i="4"/>
  <c r="I2841" i="4"/>
  <c r="I2942" i="4"/>
  <c r="I2851" i="4"/>
  <c r="I3119" i="4"/>
  <c r="I2959" i="4"/>
  <c r="I3179" i="4"/>
  <c r="I2801" i="4"/>
  <c r="I2950" i="4"/>
  <c r="I2967" i="4"/>
  <c r="I3174" i="4"/>
  <c r="I2713" i="4"/>
  <c r="I3067" i="4"/>
  <c r="I3157" i="4"/>
  <c r="I3032" i="4"/>
  <c r="I3087" i="4"/>
  <c r="I2696" i="4"/>
  <c r="I2748" i="4"/>
  <c r="I2795" i="4"/>
  <c r="I2776" i="4"/>
  <c r="I2848" i="4"/>
  <c r="I3139" i="4"/>
  <c r="I3126" i="4"/>
  <c r="I2899" i="4"/>
  <c r="I2761" i="4"/>
  <c r="I2872" i="4"/>
  <c r="I3047" i="4"/>
  <c r="I3019" i="4"/>
  <c r="I2849" i="4"/>
  <c r="I3117" i="4"/>
  <c r="I1353" i="4"/>
  <c r="I2688" i="4"/>
  <c r="I1340" i="4"/>
  <c r="I2992" i="4"/>
  <c r="I3172" i="4"/>
  <c r="I2944" i="4"/>
  <c r="I2712" i="4"/>
  <c r="I3162" i="4"/>
  <c r="I3023" i="4"/>
  <c r="I2917" i="4"/>
  <c r="I2681" i="4"/>
  <c r="I3085" i="4"/>
  <c r="I2878" i="4"/>
  <c r="I2968" i="4"/>
  <c r="I2937" i="4"/>
  <c r="I3001" i="4"/>
  <c r="I3147" i="4"/>
  <c r="I3134" i="4"/>
  <c r="I3063" i="4"/>
  <c r="I2946" i="4"/>
  <c r="I3124" i="4"/>
  <c r="I3028" i="4"/>
  <c r="I19" i="4"/>
  <c r="I2921" i="4"/>
  <c r="H93" i="6" a="1"/>
  <c r="H93" i="6" s="1"/>
  <c r="H163" i="6" a="1"/>
  <c r="H163" i="6" s="1"/>
  <c r="H149" i="6" a="1"/>
  <c r="H149" i="6" s="1"/>
  <c r="H361" i="6" a="1"/>
  <c r="H361" i="6" s="1"/>
  <c r="H275" i="6" a="1"/>
  <c r="H275" i="6" s="1"/>
  <c r="H222" i="6" a="1"/>
  <c r="H222" i="6" s="1"/>
  <c r="Y4" i="6"/>
  <c r="X4" i="6" s="1"/>
  <c r="Z4" i="6" s="1"/>
  <c r="H64" i="6" a="1"/>
  <c r="H64" i="6" s="1"/>
  <c r="H290" i="6" a="1"/>
  <c r="H290" i="6" s="1"/>
  <c r="H105" i="6" a="1"/>
  <c r="H105" i="6" s="1"/>
  <c r="Y9" i="6"/>
  <c r="V9" i="6"/>
  <c r="W9" i="6" s="1"/>
  <c r="Y22" i="6"/>
  <c r="V22" i="6"/>
  <c r="W22" i="6" s="1"/>
  <c r="H5" i="6" a="1"/>
  <c r="H5" i="6" s="1"/>
  <c r="H51" i="6" a="1"/>
  <c r="H51" i="6" s="1"/>
  <c r="H348" i="6" a="1"/>
  <c r="H348" i="6" s="1"/>
  <c r="H198" i="6" a="1"/>
  <c r="H198" i="6" s="1"/>
  <c r="H373" i="6" a="1"/>
  <c r="H373" i="6" s="1"/>
  <c r="V35" i="6"/>
  <c r="W35" i="6" s="1"/>
  <c r="Y35" i="6"/>
  <c r="H282" i="6" a="1"/>
  <c r="H282" i="6" s="1"/>
  <c r="H335" i="6" a="1"/>
  <c r="H335" i="6" s="1"/>
  <c r="H182" i="6" a="1"/>
  <c r="H182" i="6" s="1"/>
  <c r="H229" i="6" a="1"/>
  <c r="H229" i="6" s="1"/>
  <c r="H144" i="6" a="1"/>
  <c r="H144" i="6" s="1"/>
  <c r="H16" i="6" a="1"/>
  <c r="H16" i="6" s="1"/>
  <c r="H287" i="6" a="1"/>
  <c r="H287" i="6" s="1"/>
  <c r="H33" i="6" a="1"/>
  <c r="H33" i="6" s="1"/>
  <c r="H249" i="6" a="1"/>
  <c r="H249" i="6" s="1"/>
  <c r="Y10" i="6"/>
  <c r="V10" i="6"/>
  <c r="W10" i="6" s="1"/>
  <c r="H203" i="6" a="1"/>
  <c r="H203" i="6" s="1"/>
  <c r="H307" i="6" a="1"/>
  <c r="H307" i="6" s="1"/>
  <c r="H359" i="6" a="1"/>
  <c r="H359" i="6" s="1"/>
  <c r="H272" i="6" a="1"/>
  <c r="H272" i="6" s="1"/>
  <c r="H90" i="6" a="1"/>
  <c r="H90" i="6" s="1"/>
  <c r="H72" i="6" a="1"/>
  <c r="H72" i="6" s="1"/>
  <c r="H353" i="6" a="1"/>
  <c r="H353" i="6" s="1"/>
  <c r="H98" i="6" a="1"/>
  <c r="H98" i="6" s="1"/>
  <c r="H376" i="6" a="1"/>
  <c r="H376" i="6" s="1"/>
  <c r="H125" i="6" a="1"/>
  <c r="H125" i="6" s="1"/>
  <c r="H167" i="6" a="1"/>
  <c r="H167" i="6" s="1"/>
  <c r="H129" i="6" a="1"/>
  <c r="H129" i="6" s="1"/>
  <c r="Y7" i="6"/>
  <c r="V7" i="6"/>
  <c r="W7" i="6" s="1"/>
  <c r="H38" i="6" a="1"/>
  <c r="H38" i="6" s="1"/>
  <c r="H132" i="6" a="1"/>
  <c r="H132" i="6" s="1"/>
  <c r="H78" i="6" a="1"/>
  <c r="H78" i="6" s="1"/>
  <c r="H230" i="6" a="1"/>
  <c r="H230" i="6" s="1"/>
  <c r="H352" i="6" a="1"/>
  <c r="H352" i="6" s="1"/>
  <c r="H369" i="6" a="1"/>
  <c r="H369" i="6" s="1"/>
  <c r="H357" i="6" a="1"/>
  <c r="H357" i="6" s="1"/>
  <c r="Y30" i="6"/>
  <c r="Y32" i="6"/>
  <c r="V32" i="6"/>
  <c r="W32" i="6" s="1"/>
  <c r="H279" i="6" a="1"/>
  <c r="H279" i="6" s="1"/>
  <c r="H188" i="6" a="1"/>
  <c r="H188" i="6" s="1"/>
  <c r="Y31" i="6"/>
  <c r="V31" i="6"/>
  <c r="W31" i="6" s="1"/>
  <c r="H304" i="6" a="1"/>
  <c r="H304" i="6" s="1"/>
  <c r="H326" i="6" a="1"/>
  <c r="H326" i="6" s="1"/>
  <c r="H57" i="6" a="1"/>
  <c r="H57" i="6" s="1"/>
  <c r="H257" i="6" a="1"/>
  <c r="H257" i="6" s="1"/>
  <c r="H134" i="6" a="1"/>
  <c r="H134" i="6" s="1"/>
  <c r="H324" i="6" a="1"/>
  <c r="H324" i="6" s="1"/>
  <c r="H109" i="6" a="1"/>
  <c r="H109" i="6" s="1"/>
  <c r="H117" i="6" a="1"/>
  <c r="H117" i="6" s="1"/>
  <c r="Y3" i="6"/>
  <c r="V3" i="6"/>
  <c r="W3" i="6" s="1"/>
  <c r="H67" i="6" a="1"/>
  <c r="H67" i="6" s="1"/>
  <c r="Y19" i="6"/>
  <c r="V19" i="6"/>
  <c r="W19" i="6" s="1"/>
  <c r="H228" i="6" a="1"/>
  <c r="H228" i="6" s="1"/>
  <c r="H136" i="6" a="1"/>
  <c r="H136" i="6" s="1"/>
  <c r="Y13" i="6"/>
  <c r="H175" i="6" a="1"/>
  <c r="H175" i="6" s="1"/>
  <c r="H4" i="6" a="1"/>
  <c r="H4" i="6" s="1"/>
  <c r="H184" i="6" a="1"/>
  <c r="H184" i="6" s="1"/>
  <c r="H12" i="6" a="1"/>
  <c r="H12" i="6" s="1"/>
  <c r="H112" i="6" a="1"/>
  <c r="H112" i="6" s="1"/>
  <c r="H267" i="6" a="1"/>
  <c r="H267" i="6" s="1"/>
  <c r="H104" i="6" a="1"/>
  <c r="H104" i="6" s="1"/>
  <c r="H334" i="6" a="1"/>
  <c r="H334" i="6" s="1"/>
  <c r="H316" i="6" a="1"/>
  <c r="H316" i="6" s="1"/>
  <c r="H340" i="6" a="1"/>
  <c r="H340" i="6" s="1"/>
  <c r="H119" i="6" a="1"/>
  <c r="H119" i="6" s="1"/>
  <c r="H233" i="6" a="1"/>
  <c r="H233" i="6" s="1"/>
  <c r="H248" i="6" a="1"/>
  <c r="H248" i="6" s="1"/>
  <c r="H142" i="6" a="1"/>
  <c r="H142" i="6" s="1"/>
  <c r="H148" i="6" a="1"/>
  <c r="H148" i="6" s="1"/>
  <c r="H69" i="6" a="1"/>
  <c r="H69" i="6" s="1"/>
  <c r="H190" i="6" a="1"/>
  <c r="H190" i="6" s="1"/>
  <c r="H116" i="6" a="1"/>
  <c r="H116" i="6" s="1"/>
  <c r="H346" i="6" a="1"/>
  <c r="H346" i="6" s="1"/>
  <c r="H281" i="6" a="1"/>
  <c r="H281" i="6" s="1"/>
  <c r="H363" i="6" a="1"/>
  <c r="H363" i="6" s="1"/>
  <c r="H368" i="6" a="1"/>
  <c r="H368" i="6" s="1"/>
  <c r="H48" i="6" a="1"/>
  <c r="H48" i="6" s="1"/>
  <c r="Y29" i="6"/>
  <c r="Y17" i="6"/>
  <c r="Y5" i="6"/>
  <c r="Y6" i="6"/>
  <c r="V8" i="6"/>
  <c r="W8" i="6" s="1"/>
  <c r="Y8" i="6"/>
  <c r="Y28" i="6"/>
  <c r="H221" i="6" a="1"/>
  <c r="H221" i="6" s="1"/>
  <c r="H179" i="6" a="1"/>
  <c r="H179" i="6" s="1"/>
  <c r="H196" i="6" a="1"/>
  <c r="H196" i="6" s="1"/>
  <c r="H207" i="6" a="1"/>
  <c r="H207" i="6" s="1"/>
  <c r="H126" i="6" a="1"/>
  <c r="H126" i="6" s="1"/>
  <c r="H300" i="6" a="1"/>
  <c r="H300" i="6" s="1"/>
  <c r="H372" i="6" a="1"/>
  <c r="H372" i="6" s="1"/>
  <c r="H312" i="6" a="1"/>
  <c r="H312" i="6" s="1"/>
  <c r="H364" i="6" a="1"/>
  <c r="H364" i="6" s="1"/>
  <c r="H291" i="6" a="1"/>
  <c r="H291" i="6" s="1"/>
  <c r="H32" i="6" a="1"/>
  <c r="H32" i="6" s="1"/>
  <c r="H354" i="6" a="1"/>
  <c r="H354" i="6" s="1"/>
  <c r="H347" i="6" a="1"/>
  <c r="H347" i="6" s="1"/>
  <c r="H118" i="6" a="1"/>
  <c r="H118" i="6" s="1"/>
  <c r="H200" i="6" a="1"/>
  <c r="H200" i="6" s="1"/>
  <c r="H140" i="6" a="1"/>
  <c r="H140" i="6" s="1"/>
  <c r="H96" i="6" a="1"/>
  <c r="H96" i="6" s="1"/>
  <c r="H36" i="6" a="1"/>
  <c r="H36" i="6" s="1"/>
  <c r="H156" i="6" a="1"/>
  <c r="H156" i="6" s="1"/>
  <c r="H159" i="6" a="1"/>
  <c r="H159" i="6" s="1"/>
  <c r="H206" i="6" a="1"/>
  <c r="H206" i="6" s="1"/>
  <c r="H219" i="6" a="1"/>
  <c r="H219" i="6" s="1"/>
  <c r="Y18" i="6"/>
  <c r="V20" i="6"/>
  <c r="W20" i="6" s="1"/>
  <c r="Y20" i="6"/>
  <c r="H337" i="6" a="1"/>
  <c r="H337" i="6" s="1"/>
  <c r="H55" i="6" a="1"/>
  <c r="H55" i="6" s="1"/>
  <c r="Y15" i="6"/>
  <c r="V15" i="6"/>
  <c r="W15" i="6" s="1"/>
  <c r="Y24" i="6"/>
  <c r="V24" i="6"/>
  <c r="W24" i="6" s="1"/>
  <c r="Y26" i="6"/>
  <c r="V26" i="6"/>
  <c r="W26" i="6" s="1"/>
  <c r="Y37" i="6"/>
  <c r="H52" i="6" a="1"/>
  <c r="H52" i="6" s="1"/>
  <c r="H295" i="6" a="1"/>
  <c r="H295" i="6" s="1"/>
  <c r="H329" i="6" a="1"/>
  <c r="H329" i="6" s="1"/>
  <c r="H278" i="6" a="1"/>
  <c r="H278" i="6" s="1"/>
  <c r="H211" i="6" a="1"/>
  <c r="H211" i="6" s="1"/>
  <c r="H323" i="6" a="1"/>
  <c r="H323" i="6" s="1"/>
  <c r="H97" i="6" a="1"/>
  <c r="H97" i="6" s="1"/>
  <c r="H183" i="6" a="1"/>
  <c r="H183" i="6" s="1"/>
  <c r="H356" i="6" a="1"/>
  <c r="H356" i="6" s="1"/>
  <c r="H289" i="6" a="1"/>
  <c r="H289" i="6" s="1"/>
  <c r="H141" i="6" a="1"/>
  <c r="H141" i="6" s="1"/>
  <c r="Y33" i="6"/>
  <c r="V33" i="6"/>
  <c r="W33" i="6" s="1"/>
  <c r="H262" i="6" a="1"/>
  <c r="H262" i="6" s="1"/>
  <c r="Y12" i="6"/>
  <c r="V12" i="6"/>
  <c r="W12" i="6" s="1"/>
  <c r="Y14" i="6"/>
  <c r="V14" i="6"/>
  <c r="W14" i="6" s="1"/>
  <c r="H131" i="6" a="1"/>
  <c r="H131" i="6" s="1"/>
  <c r="Y25" i="6"/>
  <c r="H102" i="6" a="1"/>
  <c r="H102" i="6" s="1"/>
  <c r="V11" i="6"/>
  <c r="W11" i="6" s="1"/>
  <c r="Y11" i="6"/>
  <c r="Y27" i="6"/>
  <c r="V27" i="6"/>
  <c r="W27" i="6" s="1"/>
  <c r="Y36" i="6"/>
  <c r="V36" i="6"/>
  <c r="W36" i="6" s="1"/>
  <c r="H160" i="6" a="1"/>
  <c r="H160" i="6" s="1"/>
  <c r="H277" i="6" a="1"/>
  <c r="H277" i="6" s="1"/>
  <c r="H56" i="6" a="1"/>
  <c r="H56" i="6" s="1"/>
  <c r="H121" i="6" a="1"/>
  <c r="H121" i="6" s="1"/>
  <c r="H245" i="6" a="1"/>
  <c r="H245" i="6" s="1"/>
  <c r="H178" i="6" a="1"/>
  <c r="H178" i="6" s="1"/>
  <c r="H288" i="6" a="1"/>
  <c r="H288" i="6" s="1"/>
  <c r="H349" i="6" a="1"/>
  <c r="H349" i="6" s="1"/>
  <c r="H250" i="6" a="1"/>
  <c r="H250" i="6" s="1"/>
  <c r="Y23" i="6"/>
  <c r="V23" i="6"/>
  <c r="W23" i="6" s="1"/>
  <c r="H41" i="6" a="1"/>
  <c r="H41" i="6" s="1"/>
  <c r="H111" i="6" a="1"/>
  <c r="H111" i="6" s="1"/>
  <c r="H380" i="6" a="1"/>
  <c r="H380" i="6" s="1"/>
  <c r="H362" i="6" a="1"/>
  <c r="H362" i="6" s="1"/>
  <c r="H374" i="6" a="1"/>
  <c r="H374" i="6" s="1"/>
  <c r="H332" i="6" a="1"/>
  <c r="H332" i="6" s="1"/>
  <c r="H273" i="6" a="1"/>
  <c r="H273" i="6" s="1"/>
  <c r="H215" i="6" a="1"/>
  <c r="H215" i="6" s="1"/>
  <c r="H214" i="6" a="1"/>
  <c r="H214" i="6" s="1"/>
  <c r="H65" i="6" a="1"/>
  <c r="H65" i="6" s="1"/>
  <c r="H14" i="6" a="1"/>
  <c r="H14" i="6" s="1"/>
  <c r="H345" i="6" a="1"/>
  <c r="H345" i="6" s="1"/>
  <c r="H371" i="6" a="1"/>
  <c r="H371" i="6" s="1"/>
  <c r="H377" i="6" a="1"/>
  <c r="H377" i="6" s="1"/>
  <c r="H283" i="6" a="1"/>
  <c r="H283" i="6" s="1"/>
  <c r="H284" i="6" a="1"/>
  <c r="H284" i="6" s="1"/>
  <c r="H137" i="6" a="1"/>
  <c r="H137" i="6" s="1"/>
  <c r="Y16" i="6"/>
  <c r="Y21" i="6"/>
  <c r="V21" i="6"/>
  <c r="W21" i="6" s="1"/>
  <c r="Y34" i="6"/>
  <c r="V34" i="6"/>
  <c r="W34" i="6" s="1"/>
  <c r="H320" i="6" a="1"/>
  <c r="H320" i="6" s="1"/>
  <c r="H25" i="6" a="1"/>
  <c r="H25" i="6" s="1"/>
  <c r="H328" i="6" a="1"/>
  <c r="H328" i="6" s="1"/>
  <c r="H108" i="6" a="1"/>
  <c r="H108" i="6" s="1"/>
  <c r="H180" i="6" a="1"/>
  <c r="H180" i="6" s="1"/>
  <c r="H31" i="6" a="1"/>
  <c r="H31" i="6" s="1"/>
  <c r="H177" i="6" a="1"/>
  <c r="H177" i="6" s="1"/>
  <c r="H173" i="6" a="1"/>
  <c r="H173" i="6" s="1"/>
  <c r="H39" i="6" a="1"/>
  <c r="H39" i="6" s="1"/>
  <c r="H258" i="6" a="1"/>
  <c r="H258" i="6" s="1"/>
  <c r="H365" i="6" a="1"/>
  <c r="H365" i="6" s="1"/>
  <c r="H164" i="6" a="1"/>
  <c r="H164" i="6" s="1"/>
  <c r="H101" i="6" a="1"/>
  <c r="H101" i="6" s="1"/>
  <c r="H216" i="6" a="1"/>
  <c r="H216" i="6" s="1"/>
  <c r="H94" i="6" a="1"/>
  <c r="H94" i="6" s="1"/>
  <c r="H127" i="6" a="1"/>
  <c r="H127" i="6" s="1"/>
  <c r="H58" i="6" a="1"/>
  <c r="H58" i="6" s="1"/>
  <c r="H342" i="6" a="1"/>
  <c r="H342" i="6" s="1"/>
  <c r="H236" i="6" a="1"/>
  <c r="H236" i="6" s="1"/>
  <c r="H80" i="6" a="1"/>
  <c r="H80" i="6" s="1"/>
  <c r="H42" i="6" a="1"/>
  <c r="H42" i="6" s="1"/>
  <c r="H224" i="6" a="1"/>
  <c r="H224" i="6" s="1"/>
  <c r="H63" i="6" a="1"/>
  <c r="H63" i="6" s="1"/>
  <c r="H22" i="6" a="1"/>
  <c r="H22" i="6" s="1"/>
  <c r="H143" i="6" a="1"/>
  <c r="H143" i="6" s="1"/>
  <c r="H170" i="6" a="1"/>
  <c r="H170" i="6" s="1"/>
  <c r="H201" i="6" a="1"/>
  <c r="H201" i="6" s="1"/>
  <c r="H145" i="6" a="1"/>
  <c r="H145" i="6" s="1"/>
  <c r="H73" i="6" a="1"/>
  <c r="H73" i="6" s="1"/>
  <c r="H387" i="6" a="1"/>
  <c r="H387" i="6" s="1"/>
  <c r="H138" i="6" a="1"/>
  <c r="H138" i="6" s="1"/>
  <c r="H209" i="6" a="1"/>
  <c r="H209" i="6" s="1"/>
  <c r="H133" i="6" a="1"/>
  <c r="H133" i="6" s="1"/>
  <c r="H123" i="6" a="1"/>
  <c r="H123" i="6" s="1"/>
  <c r="H305" i="6" a="1"/>
  <c r="H305" i="6" s="1"/>
  <c r="H341" i="6" a="1"/>
  <c r="H341" i="6" s="1"/>
  <c r="H169" i="6" a="1"/>
  <c r="H169" i="6" s="1"/>
  <c r="H44" i="6" a="1"/>
  <c r="H44" i="6" s="1"/>
  <c r="H77" i="6" a="1"/>
  <c r="H77" i="6" s="1"/>
  <c r="H47" i="6" a="1"/>
  <c r="H47" i="6" s="1"/>
  <c r="H292" i="6" a="1"/>
  <c r="H292" i="6" s="1"/>
  <c r="H319" i="6" a="1"/>
  <c r="H319" i="6" s="1"/>
  <c r="H49" i="6" a="1"/>
  <c r="H49" i="6" s="1"/>
  <c r="H223" i="6" a="1"/>
  <c r="H223" i="6" s="1"/>
  <c r="H113" i="6" a="1"/>
  <c r="H113" i="6" s="1"/>
  <c r="H302" i="6" a="1"/>
  <c r="H302" i="6" s="1"/>
  <c r="H152" i="6" a="1"/>
  <c r="H152" i="6" s="1"/>
  <c r="H294" i="6" a="1"/>
  <c r="H294" i="6" s="1"/>
  <c r="H154" i="6" a="1"/>
  <c r="H154" i="6" s="1"/>
  <c r="H165" i="6" a="1"/>
  <c r="H165" i="6" s="1"/>
  <c r="H237" i="6" a="1"/>
  <c r="H237" i="6" s="1"/>
  <c r="H23" i="6" a="1"/>
  <c r="H23" i="6" s="1"/>
  <c r="H194" i="6" a="1"/>
  <c r="H194" i="6" s="1"/>
  <c r="H238" i="6" a="1"/>
  <c r="H238" i="6" s="1"/>
  <c r="H3" i="6" a="1"/>
  <c r="H3" i="6" s="1"/>
  <c r="H139" i="6" a="1"/>
  <c r="H139" i="6" s="1"/>
  <c r="H62" i="6" a="1"/>
  <c r="H62" i="6" s="1"/>
  <c r="H106" i="6" a="1"/>
  <c r="H106" i="6" s="1"/>
  <c r="H68" i="6" a="1"/>
  <c r="H68" i="6" s="1"/>
  <c r="H71" i="6" a="1"/>
  <c r="H71" i="6" s="1"/>
  <c r="H107" i="6" a="1"/>
  <c r="H107" i="6" s="1"/>
  <c r="H84" i="6" a="1"/>
  <c r="H84" i="6" s="1"/>
  <c r="H89" i="6" a="1"/>
  <c r="H89" i="6" s="1"/>
  <c r="H383" i="6" a="1"/>
  <c r="H383" i="6" s="1"/>
  <c r="H210" i="6" a="1"/>
  <c r="H210" i="6" s="1"/>
  <c r="H384" i="6" a="1"/>
  <c r="H384" i="6" s="1"/>
  <c r="H235" i="6" a="1"/>
  <c r="H235" i="6" s="1"/>
  <c r="H325" i="6" a="1"/>
  <c r="H325" i="6" s="1"/>
  <c r="H271" i="6" a="1"/>
  <c r="H271" i="6" s="1"/>
  <c r="H270" i="6" a="1"/>
  <c r="H270" i="6" s="1"/>
  <c r="H240" i="6" a="1"/>
  <c r="H240" i="6" s="1"/>
  <c r="H189" i="6" a="1"/>
  <c r="H189" i="6" s="1"/>
  <c r="H161" i="6" a="1"/>
  <c r="H161" i="6" s="1"/>
  <c r="H259" i="6" a="1"/>
  <c r="H259" i="6" s="1"/>
  <c r="H264" i="6" a="1"/>
  <c r="H264" i="6" s="1"/>
  <c r="H378" i="6" a="1"/>
  <c r="H378" i="6" s="1"/>
  <c r="H225" i="6" a="1"/>
  <c r="H225" i="6" s="1"/>
  <c r="H85" i="6" a="1"/>
  <c r="H85" i="6" s="1"/>
  <c r="H381" i="6" a="1"/>
  <c r="H381" i="6" s="1"/>
  <c r="H166" i="6" a="1"/>
  <c r="H166" i="6" s="1"/>
  <c r="H366" i="6" a="1"/>
  <c r="H366" i="6" s="1"/>
  <c r="H322" i="6" a="1"/>
  <c r="H322" i="6" s="1"/>
  <c r="H81" i="6" a="1"/>
  <c r="H81" i="6" s="1"/>
  <c r="H50" i="6" a="1"/>
  <c r="H50" i="6" s="1"/>
  <c r="H256" i="6" a="1"/>
  <c r="H256" i="6" s="1"/>
  <c r="H218" i="6" a="1"/>
  <c r="H218" i="6" s="1"/>
  <c r="H82" i="6" a="1"/>
  <c r="H82" i="6" s="1"/>
  <c r="H261" i="6" a="1"/>
  <c r="H261" i="6" s="1"/>
  <c r="I149" i="6" a="1"/>
  <c r="I149" i="6" s="1"/>
  <c r="H168" i="6" a="1"/>
  <c r="H168" i="6" s="1"/>
  <c r="H103" i="6" a="1"/>
  <c r="H103" i="6" s="1"/>
  <c r="H187" i="6" a="1"/>
  <c r="H187" i="6" s="1"/>
  <c r="H192" i="6" a="1"/>
  <c r="H192" i="6" s="1"/>
  <c r="H351" i="6" a="1"/>
  <c r="H351" i="6" s="1"/>
  <c r="H355" i="6" a="1"/>
  <c r="H355" i="6" s="1"/>
  <c r="H247" i="6" a="1"/>
  <c r="H247" i="6" s="1"/>
  <c r="H197" i="6" a="1"/>
  <c r="H197" i="6" s="1"/>
  <c r="H370" i="6" a="1"/>
  <c r="H370" i="6" s="1"/>
  <c r="H375" i="6" a="1"/>
  <c r="H375" i="6" s="1"/>
  <c r="H315" i="6" a="1"/>
  <c r="H315" i="6" s="1"/>
  <c r="H6" i="6" a="1"/>
  <c r="H6" i="6" s="1"/>
  <c r="H153" i="6" a="1"/>
  <c r="H153" i="6" s="1"/>
  <c r="H208" i="6" a="1"/>
  <c r="H208" i="6" s="1"/>
  <c r="H310" i="6" a="1"/>
  <c r="H310" i="6" s="1"/>
  <c r="H330" i="6" a="1"/>
  <c r="H330" i="6" s="1"/>
  <c r="H24" i="6" a="1"/>
  <c r="H24" i="6" s="1"/>
  <c r="H91" i="6" a="1"/>
  <c r="H91" i="6" s="1"/>
  <c r="H110" i="6" a="1"/>
  <c r="H110" i="6" s="1"/>
  <c r="H212" i="6" a="1"/>
  <c r="H212" i="6" s="1"/>
  <c r="H388" i="6" a="1"/>
  <c r="H388" i="6" s="1"/>
  <c r="H7" i="6" a="1"/>
  <c r="H7" i="6" s="1"/>
  <c r="H66" i="6" a="1"/>
  <c r="H66" i="6" s="1"/>
  <c r="H226" i="6" a="1"/>
  <c r="H226" i="6" s="1"/>
  <c r="H21" i="6" a="1"/>
  <c r="H21" i="6" s="1"/>
  <c r="H303" i="6" a="1"/>
  <c r="H303" i="6" s="1"/>
  <c r="H306" i="6" a="1"/>
  <c r="H306" i="6" s="1"/>
  <c r="H313" i="6" a="1"/>
  <c r="H313" i="6" s="1"/>
  <c r="H227" i="6" a="1"/>
  <c r="H227" i="6" s="1"/>
  <c r="H246" i="6" a="1"/>
  <c r="H246" i="6" s="1"/>
  <c r="H336" i="6" a="1"/>
  <c r="H336" i="6" s="1"/>
  <c r="H74" i="6" a="1"/>
  <c r="H74" i="6" s="1"/>
  <c r="H76" i="6" a="1"/>
  <c r="H76" i="6" s="1"/>
  <c r="H19" i="6" a="1"/>
  <c r="H19" i="6" s="1"/>
  <c r="H59" i="6" a="1"/>
  <c r="H59" i="6" s="1"/>
  <c r="H358" i="6" a="1"/>
  <c r="H358" i="6" s="1"/>
  <c r="H220" i="6" a="1"/>
  <c r="H220" i="6" s="1"/>
  <c r="H327" i="6" a="1"/>
  <c r="H327" i="6" s="1"/>
  <c r="H242" i="6" a="1"/>
  <c r="H242" i="6" s="1"/>
  <c r="H280" i="6" a="1"/>
  <c r="H280" i="6" s="1"/>
  <c r="H379" i="6" a="1"/>
  <c r="H379" i="6" s="1"/>
  <c r="H202" i="6" a="1"/>
  <c r="H202" i="6" s="1"/>
  <c r="H29" i="6" a="1"/>
  <c r="H29" i="6" s="1"/>
  <c r="H122" i="6" a="1"/>
  <c r="H122" i="6" s="1"/>
  <c r="H172" i="6" a="1"/>
  <c r="H172" i="6" s="1"/>
  <c r="H293" i="6" a="1"/>
  <c r="H293" i="6" s="1"/>
  <c r="H176" i="6" a="1"/>
  <c r="H176" i="6" s="1"/>
  <c r="H83" i="6" a="1"/>
  <c r="H83" i="6" s="1"/>
  <c r="H70" i="6" a="1"/>
  <c r="H70" i="6" s="1"/>
  <c r="H15" i="6" a="1"/>
  <c r="H15" i="6" s="1"/>
  <c r="H243" i="6" a="1"/>
  <c r="H243" i="6" s="1"/>
  <c r="H26" i="6" a="1"/>
  <c r="H26" i="6" s="1"/>
  <c r="H99" i="6" a="1"/>
  <c r="H99" i="6" s="1"/>
  <c r="H239" i="6" a="1"/>
  <c r="H239" i="6" s="1"/>
  <c r="H124" i="6" a="1"/>
  <c r="H124" i="6" s="1"/>
  <c r="H37" i="6" a="1"/>
  <c r="H37" i="6" s="1"/>
  <c r="H268" i="6" a="1"/>
  <c r="H268" i="6" s="1"/>
  <c r="H265" i="6" a="1"/>
  <c r="H265" i="6" s="1"/>
  <c r="H251" i="6" a="1"/>
  <c r="H251" i="6" s="1"/>
  <c r="H331" i="6" a="1"/>
  <c r="H331" i="6" s="1"/>
  <c r="H128" i="6" a="1"/>
  <c r="H128" i="6" s="1"/>
  <c r="H276" i="6" a="1"/>
  <c r="H276" i="6" s="1"/>
  <c r="H213" i="6" a="1"/>
  <c r="H213" i="6" s="1"/>
  <c r="H386" i="6" a="1"/>
  <c r="H386" i="6" s="1"/>
  <c r="H11" i="6" a="1"/>
  <c r="H11" i="6" s="1"/>
  <c r="H321" i="6" a="1"/>
  <c r="H321" i="6" s="1"/>
  <c r="H333" i="6" a="1"/>
  <c r="H333" i="6" s="1"/>
  <c r="H205" i="6" a="1"/>
  <c r="H205" i="6" s="1"/>
  <c r="H40" i="6" a="1"/>
  <c r="H40" i="6" s="1"/>
  <c r="H260" i="6" a="1"/>
  <c r="H260" i="6" s="1"/>
  <c r="H193" i="6" a="1"/>
  <c r="H193" i="6" s="1"/>
  <c r="H195" i="6" a="1"/>
  <c r="H195" i="6" s="1"/>
  <c r="H61" i="6" a="1"/>
  <c r="H61" i="6" s="1"/>
  <c r="H151" i="6" a="1"/>
  <c r="H151" i="6" s="1"/>
  <c r="H87" i="6" a="1"/>
  <c r="H87" i="6" s="1"/>
  <c r="H360" i="6" a="1"/>
  <c r="H360" i="6" s="1"/>
  <c r="H241" i="6" a="1"/>
  <c r="H241" i="6" s="1"/>
  <c r="H186" i="6" a="1"/>
  <c r="H186" i="6" s="1"/>
  <c r="H95" i="6" a="1"/>
  <c r="H95" i="6" s="1"/>
  <c r="H255" i="6" a="1"/>
  <c r="H255" i="6" s="1"/>
  <c r="H181" i="6" a="1"/>
  <c r="H181" i="6" s="1"/>
  <c r="H199" i="6" a="1"/>
  <c r="H199" i="6" s="1"/>
  <c r="H309" i="6" a="1"/>
  <c r="H309" i="6" s="1"/>
  <c r="H285" i="6" a="1"/>
  <c r="H285" i="6" s="1"/>
  <c r="H385" i="6" a="1"/>
  <c r="H385" i="6" s="1"/>
  <c r="H343" i="6" a="1"/>
  <c r="H343" i="6" s="1"/>
  <c r="H298" i="6" a="1"/>
  <c r="H298" i="6" s="1"/>
  <c r="H263" i="6" a="1"/>
  <c r="H263" i="6" s="1"/>
  <c r="H338" i="6" a="1"/>
  <c r="H338" i="6" s="1"/>
  <c r="H60" i="6" a="1"/>
  <c r="H60" i="6" s="1"/>
  <c r="H191" i="6" a="1"/>
  <c r="H191" i="6" s="1"/>
  <c r="H350" i="6" a="1"/>
  <c r="H350" i="6" s="1"/>
  <c r="H299" i="6" a="1"/>
  <c r="H299" i="6" s="1"/>
  <c r="H174" i="6" a="1"/>
  <c r="H174" i="6" s="1"/>
  <c r="H301" i="6" a="1"/>
  <c r="H301" i="6" s="1"/>
  <c r="H311" i="6" a="1"/>
  <c r="H311" i="6" s="1"/>
  <c r="H120" i="6" a="1"/>
  <c r="H120" i="6" s="1"/>
  <c r="H18" i="6" a="1"/>
  <c r="H18" i="6" s="1"/>
  <c r="H88" i="6" a="1"/>
  <c r="H88" i="6" s="1"/>
  <c r="H185" i="6" a="1"/>
  <c r="H185" i="6" s="1"/>
  <c r="H269" i="6" a="1"/>
  <c r="H269" i="6" s="1"/>
  <c r="H266" i="6" a="1"/>
  <c r="H266" i="6" s="1"/>
  <c r="H274" i="6" a="1"/>
  <c r="H274" i="6" s="1"/>
  <c r="H115" i="6" a="1"/>
  <c r="H115" i="6" s="1"/>
  <c r="H135" i="6" a="1"/>
  <c r="H135" i="6" s="1"/>
  <c r="H20" i="6" a="1"/>
  <c r="H20" i="6" s="1"/>
  <c r="H204" i="6" a="1"/>
  <c r="H204" i="6" s="1"/>
  <c r="H17" i="6" a="1"/>
  <c r="H17" i="6" s="1"/>
  <c r="H171" i="6" a="1"/>
  <c r="H171" i="6" s="1"/>
  <c r="H46" i="6" a="1"/>
  <c r="H46" i="6" s="1"/>
  <c r="H339" i="6" a="1"/>
  <c r="H339" i="6" s="1"/>
  <c r="H54" i="6" a="1"/>
  <c r="H54" i="6" s="1"/>
  <c r="H253" i="6" a="1"/>
  <c r="H253" i="6" s="1"/>
  <c r="H34" i="6" a="1"/>
  <c r="H34" i="6" s="1"/>
  <c r="H286" i="6" a="1"/>
  <c r="H286" i="6" s="1"/>
  <c r="H9" i="6" a="1"/>
  <c r="H9" i="6" s="1"/>
  <c r="H296" i="6" a="1"/>
  <c r="H296" i="6" s="1"/>
  <c r="H297" i="6" a="1"/>
  <c r="H297" i="6" s="1"/>
  <c r="H53" i="6" a="1"/>
  <c r="H53" i="6" s="1"/>
  <c r="H254" i="6" a="1"/>
  <c r="H254" i="6" s="1"/>
  <c r="H27" i="6" a="1"/>
  <c r="H27" i="6" s="1"/>
  <c r="H13" i="6" a="1"/>
  <c r="H13" i="6" s="1"/>
  <c r="H43" i="6" a="1"/>
  <c r="H43" i="6" s="1"/>
  <c r="H317" i="6" a="1"/>
  <c r="H317" i="6" s="1"/>
  <c r="H86" i="6" a="1"/>
  <c r="H86" i="6" s="1"/>
  <c r="H10" i="6" a="1"/>
  <c r="H10" i="6" s="1"/>
  <c r="H367" i="6" a="1"/>
  <c r="H367" i="6" s="1"/>
  <c r="H382" i="6" a="1"/>
  <c r="H382" i="6" s="1"/>
  <c r="H314" i="6" a="1"/>
  <c r="H314" i="6" s="1"/>
  <c r="H30" i="6" a="1"/>
  <c r="H30" i="6" s="1"/>
  <c r="H45" i="6" a="1"/>
  <c r="H45" i="6" s="1"/>
  <c r="H162" i="6" a="1"/>
  <c r="H162" i="6" s="1"/>
  <c r="H150" i="6" a="1"/>
  <c r="H150" i="6" s="1"/>
  <c r="H155" i="6" a="1"/>
  <c r="H155" i="6" s="1"/>
  <c r="H100" i="6" a="1"/>
  <c r="H100" i="6" s="1"/>
  <c r="H146" i="6" a="1"/>
  <c r="H146" i="6" s="1"/>
  <c r="H92" i="6" a="1"/>
  <c r="H92" i="6" s="1"/>
  <c r="H157" i="6" a="1"/>
  <c r="H157" i="6" s="1"/>
  <c r="H114" i="6" a="1"/>
  <c r="H114" i="6" s="1"/>
  <c r="H8" i="6" a="1"/>
  <c r="H8" i="6" s="1"/>
  <c r="H231" i="6" a="1"/>
  <c r="H231" i="6" s="1"/>
  <c r="H318" i="6" a="1"/>
  <c r="H318" i="6" s="1"/>
  <c r="H308" i="6" a="1"/>
  <c r="H308" i="6" s="1"/>
  <c r="H35" i="6" a="1"/>
  <c r="H35" i="6" s="1"/>
  <c r="H158" i="6" a="1"/>
  <c r="H158" i="6" s="1"/>
  <c r="H130" i="6" a="1"/>
  <c r="H130" i="6" s="1"/>
  <c r="H344" i="6" a="1"/>
  <c r="H344" i="6" s="1"/>
  <c r="H147" i="6" a="1"/>
  <c r="H147" i="6" s="1"/>
  <c r="H28" i="6" a="1"/>
  <c r="H28" i="6" s="1"/>
  <c r="H234" i="6" a="1"/>
  <c r="H234" i="6" s="1"/>
  <c r="H232" i="6" a="1"/>
  <c r="H232" i="6" s="1"/>
  <c r="H217" i="6" a="1"/>
  <c r="H217" i="6" s="1"/>
  <c r="H244" i="6" a="1"/>
  <c r="H244" i="6" s="1"/>
  <c r="H79" i="6" a="1"/>
  <c r="H79" i="6" s="1"/>
  <c r="H75" i="6" a="1"/>
  <c r="H75" i="6" s="1"/>
  <c r="H252" i="6" a="1"/>
  <c r="H252" i="6" s="1"/>
  <c r="I1" i="4" l="1"/>
  <c r="I163" i="6" a="1"/>
  <c r="I163" i="6" s="1"/>
  <c r="I305" i="6" a="1"/>
  <c r="I305" i="6" s="1"/>
  <c r="I336" i="6" a="1"/>
  <c r="I336" i="6" s="1"/>
  <c r="I68" i="6" a="1"/>
  <c r="I68" i="6" s="1"/>
  <c r="I271" i="6" a="1"/>
  <c r="I271" i="6" s="1"/>
  <c r="I8" i="6" a="1"/>
  <c r="I8" i="6" s="1"/>
  <c r="I146" i="6" a="1"/>
  <c r="I146" i="6" s="1"/>
  <c r="I46" i="6" a="1"/>
  <c r="I46" i="6" s="1"/>
  <c r="I152" i="6" a="1"/>
  <c r="I152" i="6" s="1"/>
  <c r="I264" i="6" a="1"/>
  <c r="I264" i="6" s="1"/>
  <c r="I176" i="6" a="1"/>
  <c r="I176" i="6" s="1"/>
  <c r="I380" i="6" a="1"/>
  <c r="I380" i="6" s="1"/>
  <c r="I16" i="6" a="1"/>
  <c r="I16" i="6" s="1"/>
  <c r="I368" i="6" a="1"/>
  <c r="I368" i="6" s="1"/>
  <c r="I276" i="6" a="1"/>
  <c r="I276" i="6" s="1"/>
  <c r="I67" i="6" a="1"/>
  <c r="I67" i="6" s="1"/>
  <c r="I83" i="6" a="1"/>
  <c r="I83" i="6" s="1"/>
  <c r="X28" i="6"/>
  <c r="Z28" i="6" s="1"/>
  <c r="I207" i="6" a="1"/>
  <c r="I207" i="6" s="1"/>
  <c r="I284" i="6" a="1"/>
  <c r="I284" i="6" s="1"/>
  <c r="I386" i="6" a="1"/>
  <c r="I386" i="6" s="1"/>
  <c r="I167" i="6" a="1"/>
  <c r="I167" i="6" s="1"/>
  <c r="I72" i="6" a="1"/>
  <c r="I72" i="6" s="1"/>
  <c r="I153" i="6" a="1"/>
  <c r="I153" i="6" s="1"/>
  <c r="I318" i="6" a="1"/>
  <c r="I318" i="6" s="1"/>
  <c r="I169" i="6" a="1"/>
  <c r="I169" i="6" s="1"/>
  <c r="I30" i="6" a="1"/>
  <c r="I30" i="6" s="1"/>
  <c r="I53" i="6" a="1"/>
  <c r="I53" i="6" s="1"/>
  <c r="I297" i="6" a="1"/>
  <c r="I297" i="6" s="1"/>
  <c r="I253" i="6" a="1"/>
  <c r="I253" i="6" s="1"/>
  <c r="I78" i="6" a="1"/>
  <c r="I78" i="6" s="1"/>
  <c r="I250" i="6" a="1"/>
  <c r="I250" i="6" s="1"/>
  <c r="I376" i="6" a="1"/>
  <c r="I376" i="6" s="1"/>
  <c r="I281" i="6" a="1"/>
  <c r="I281" i="6" s="1"/>
  <c r="I128" i="6" a="1"/>
  <c r="I128" i="6" s="1"/>
  <c r="I74" i="6" a="1"/>
  <c r="I74" i="6" s="1"/>
  <c r="I40" i="6" a="1"/>
  <c r="I40" i="6" s="1"/>
  <c r="I66" i="6" a="1"/>
  <c r="I66" i="6" s="1"/>
  <c r="I323" i="6" a="1"/>
  <c r="I323" i="6" s="1"/>
  <c r="X26" i="6"/>
  <c r="Z26" i="6" s="1"/>
  <c r="I365" i="6" a="1"/>
  <c r="I365" i="6" s="1"/>
  <c r="X8" i="6"/>
  <c r="Z8" i="6" s="1"/>
  <c r="I293" i="6" a="1"/>
  <c r="I293" i="6" s="1"/>
  <c r="X31" i="6"/>
  <c r="Z31" i="6" s="1"/>
  <c r="I110" i="6" a="1"/>
  <c r="I110" i="6" s="1"/>
  <c r="I91" i="6" a="1"/>
  <c r="I91" i="6" s="1"/>
  <c r="I145" i="6" a="1"/>
  <c r="I145" i="6" s="1"/>
  <c r="I73" i="6" a="1"/>
  <c r="I73" i="6" s="1"/>
  <c r="I114" i="6" a="1"/>
  <c r="I114" i="6" s="1"/>
  <c r="I367" i="6" a="1"/>
  <c r="I367" i="6" s="1"/>
  <c r="I43" i="6" a="1"/>
  <c r="I43" i="6" s="1"/>
  <c r="I171" i="6" a="1"/>
  <c r="I171" i="6" s="1"/>
  <c r="I378" i="6" a="1"/>
  <c r="I378" i="6" s="1"/>
  <c r="I269" i="6" a="1"/>
  <c r="I269" i="6" s="1"/>
  <c r="I136" i="6" a="1"/>
  <c r="I136" i="6" s="1"/>
  <c r="I188" i="6" a="1"/>
  <c r="I188" i="6" s="1"/>
  <c r="I48" i="6" a="1"/>
  <c r="I48" i="6" s="1"/>
  <c r="I33" i="6" a="1"/>
  <c r="I33" i="6" s="1"/>
  <c r="I227" i="6" a="1"/>
  <c r="I227" i="6" s="1"/>
  <c r="I279" i="6" a="1"/>
  <c r="I279" i="6" s="1"/>
  <c r="X14" i="6"/>
  <c r="Z14" i="6" s="1"/>
  <c r="I260" i="6" a="1"/>
  <c r="I260" i="6" s="1"/>
  <c r="I330" i="6" a="1"/>
  <c r="I330" i="6" s="1"/>
  <c r="I6" i="6" a="1"/>
  <c r="I6" i="6" s="1"/>
  <c r="I144" i="6" a="1"/>
  <c r="I144" i="6" s="1"/>
  <c r="I241" i="6" a="1"/>
  <c r="I241" i="6" s="1"/>
  <c r="I217" i="6" a="1"/>
  <c r="I217" i="6" s="1"/>
  <c r="I232" i="6" a="1"/>
  <c r="I232" i="6" s="1"/>
  <c r="I234" i="6" a="1"/>
  <c r="I234" i="6" s="1"/>
  <c r="I231" i="6" a="1"/>
  <c r="I231" i="6" s="1"/>
  <c r="I382" i="6" a="1"/>
  <c r="I382" i="6" s="1"/>
  <c r="I9" i="6" a="1"/>
  <c r="I9" i="6" s="1"/>
  <c r="I17" i="6" a="1"/>
  <c r="I17" i="6" s="1"/>
  <c r="I340" i="6" a="1"/>
  <c r="I340" i="6" s="1"/>
  <c r="I280" i="6" a="1"/>
  <c r="I280" i="6" s="1"/>
  <c r="I142" i="6" a="1"/>
  <c r="I142" i="6" s="1"/>
  <c r="I348" i="6" a="1"/>
  <c r="I348" i="6" s="1"/>
  <c r="I94" i="6" a="1"/>
  <c r="I94" i="6" s="1"/>
  <c r="I388" i="6" a="1"/>
  <c r="I388" i="6" s="1"/>
  <c r="I164" i="6" a="1"/>
  <c r="I164" i="6" s="1"/>
  <c r="X24" i="6"/>
  <c r="Z24" i="6" s="1"/>
  <c r="I64" i="6" a="1"/>
  <c r="I64" i="6" s="1"/>
  <c r="X6" i="6"/>
  <c r="Z6" i="6" s="1"/>
  <c r="I375" i="6" a="1"/>
  <c r="I375" i="6" s="1"/>
  <c r="I127" i="6" a="1"/>
  <c r="I127" i="6" s="1"/>
  <c r="I124" i="6" a="1"/>
  <c r="I124" i="6" s="1"/>
  <c r="I370" i="6" a="1"/>
  <c r="I370" i="6" s="1"/>
  <c r="I244" i="6" a="1"/>
  <c r="I244" i="6" s="1"/>
  <c r="I308" i="6" a="1"/>
  <c r="I308" i="6" s="1"/>
  <c r="I314" i="6" a="1"/>
  <c r="I314" i="6" s="1"/>
  <c r="I254" i="6" a="1"/>
  <c r="I254" i="6" s="1"/>
  <c r="I361" i="6" a="1"/>
  <c r="I361" i="6" s="1"/>
  <c r="I374" i="6" a="1"/>
  <c r="I374" i="6" s="1"/>
  <c r="I371" i="6" a="1"/>
  <c r="I371" i="6" s="1"/>
  <c r="I116" i="6" a="1"/>
  <c r="I116" i="6" s="1"/>
  <c r="I236" i="6" a="1"/>
  <c r="I236" i="6" s="1"/>
  <c r="I75" i="6" a="1"/>
  <c r="I75" i="6" s="1"/>
  <c r="I42" i="6" a="1"/>
  <c r="I42" i="6" s="1"/>
  <c r="I224" i="6" a="1"/>
  <c r="I224" i="6" s="1"/>
  <c r="I22" i="6" a="1"/>
  <c r="I22" i="6" s="1"/>
  <c r="I63" i="6" a="1"/>
  <c r="I63" i="6" s="1"/>
  <c r="I143" i="6" a="1"/>
  <c r="I143" i="6" s="1"/>
  <c r="I201" i="6" a="1"/>
  <c r="I201" i="6" s="1"/>
  <c r="I138" i="6" a="1"/>
  <c r="I138" i="6" s="1"/>
  <c r="I123" i="6" a="1"/>
  <c r="I123" i="6" s="1"/>
  <c r="I209" i="6" a="1"/>
  <c r="I209" i="6" s="1"/>
  <c r="I341" i="6" a="1"/>
  <c r="I341" i="6" s="1"/>
  <c r="I155" i="6" a="1"/>
  <c r="I155" i="6" s="1"/>
  <c r="I292" i="6" a="1"/>
  <c r="I292" i="6" s="1"/>
  <c r="I47" i="6" a="1"/>
  <c r="I47" i="6" s="1"/>
  <c r="I77" i="6" a="1"/>
  <c r="I77" i="6" s="1"/>
  <c r="I44" i="6" a="1"/>
  <c r="I44" i="6" s="1"/>
  <c r="I45" i="6" a="1"/>
  <c r="I45" i="6" s="1"/>
  <c r="I319" i="6" a="1"/>
  <c r="I319" i="6" s="1"/>
  <c r="I3" i="6" a="1"/>
  <c r="I3" i="6" s="1"/>
  <c r="I294" i="6" a="1"/>
  <c r="I294" i="6" s="1"/>
  <c r="I154" i="6" a="1"/>
  <c r="I154" i="6" s="1"/>
  <c r="I71" i="6" a="1"/>
  <c r="I71" i="6" s="1"/>
  <c r="I237" i="6" a="1"/>
  <c r="I237" i="6" s="1"/>
  <c r="I194" i="6" a="1"/>
  <c r="I194" i="6" s="1"/>
  <c r="I317" i="6" a="1"/>
  <c r="I317" i="6" s="1"/>
  <c r="I286" i="6" a="1"/>
  <c r="I286" i="6" s="1"/>
  <c r="I49" i="6" a="1"/>
  <c r="I49" i="6" s="1"/>
  <c r="I223" i="6" a="1"/>
  <c r="I223" i="6" s="1"/>
  <c r="I113" i="6" a="1"/>
  <c r="I113" i="6" s="1"/>
  <c r="I210" i="6" a="1"/>
  <c r="I210" i="6" s="1"/>
  <c r="I107" i="6" a="1"/>
  <c r="I107" i="6" s="1"/>
  <c r="I84" i="6" a="1"/>
  <c r="I84" i="6" s="1"/>
  <c r="I139" i="6" a="1"/>
  <c r="I139" i="6" s="1"/>
  <c r="I302" i="6" a="1"/>
  <c r="I302" i="6" s="1"/>
  <c r="I62" i="6" a="1"/>
  <c r="I62" i="6" s="1"/>
  <c r="I238" i="6" a="1"/>
  <c r="I238" i="6" s="1"/>
  <c r="I166" i="6" a="1"/>
  <c r="I166" i="6" s="1"/>
  <c r="I89" i="6" a="1"/>
  <c r="I89" i="6" s="1"/>
  <c r="I256" i="6" a="1"/>
  <c r="I256" i="6" s="1"/>
  <c r="I366" i="6" a="1"/>
  <c r="I366" i="6" s="1"/>
  <c r="I322" i="6" a="1"/>
  <c r="I322" i="6" s="1"/>
  <c r="I384" i="6" a="1"/>
  <c r="I384" i="6" s="1"/>
  <c r="I325" i="6" a="1"/>
  <c r="I325" i="6" s="1"/>
  <c r="I270" i="6" a="1"/>
  <c r="I270" i="6" s="1"/>
  <c r="I240" i="6" a="1"/>
  <c r="I240" i="6" s="1"/>
  <c r="I235" i="6" a="1"/>
  <c r="I235" i="6" s="1"/>
  <c r="I161" i="6" a="1"/>
  <c r="I161" i="6" s="1"/>
  <c r="I259" i="6" a="1"/>
  <c r="I259" i="6" s="1"/>
  <c r="I189" i="6" a="1"/>
  <c r="I189" i="6" s="1"/>
  <c r="I218" i="6" a="1"/>
  <c r="I218" i="6" s="1"/>
  <c r="I381" i="6" a="1"/>
  <c r="I381" i="6" s="1"/>
  <c r="I85" i="6" a="1"/>
  <c r="I85" i="6" s="1"/>
  <c r="I266" i="6" a="1"/>
  <c r="I266" i="6" s="1"/>
  <c r="I261" i="6" a="1"/>
  <c r="I261" i="6" s="1"/>
  <c r="I379" i="6" a="1"/>
  <c r="I379" i="6" s="1"/>
  <c r="I186" i="6" a="1"/>
  <c r="I186" i="6" s="1"/>
  <c r="I329" i="6" a="1"/>
  <c r="I329" i="6" s="1"/>
  <c r="I278" i="6" a="1"/>
  <c r="I278" i="6" s="1"/>
  <c r="I267" i="6" a="1"/>
  <c r="I267" i="6" s="1"/>
  <c r="I184" i="6" a="1"/>
  <c r="I184" i="6" s="1"/>
  <c r="I82" i="6" a="1"/>
  <c r="I82" i="6" s="1"/>
  <c r="I96" i="6" a="1"/>
  <c r="I96" i="6" s="1"/>
  <c r="I214" i="6" a="1"/>
  <c r="I214" i="6" s="1"/>
  <c r="I182" i="6" a="1"/>
  <c r="I182" i="6" s="1"/>
  <c r="I65" i="6" a="1"/>
  <c r="I65" i="6" s="1"/>
  <c r="I257" i="6" a="1"/>
  <c r="I257" i="6" s="1"/>
  <c r="I206" i="6" a="1"/>
  <c r="I206" i="6" s="1"/>
  <c r="I134" i="6" a="1"/>
  <c r="I134" i="6" s="1"/>
  <c r="I282" i="6" a="1"/>
  <c r="I282" i="6" s="1"/>
  <c r="I228" i="6" a="1"/>
  <c r="I228" i="6" s="1"/>
  <c r="I215" i="6" a="1"/>
  <c r="I215" i="6" s="1"/>
  <c r="I326" i="6" a="1"/>
  <c r="I326" i="6" s="1"/>
  <c r="I4" i="6" a="1"/>
  <c r="I4" i="6" s="1"/>
  <c r="I219" i="6" a="1"/>
  <c r="I219" i="6" s="1"/>
  <c r="I332" i="6" a="1"/>
  <c r="I332" i="6" s="1"/>
  <c r="I310" i="6" a="1"/>
  <c r="I310" i="6" s="1"/>
  <c r="I211" i="6" a="1"/>
  <c r="I211" i="6" s="1"/>
  <c r="I335" i="6" a="1"/>
  <c r="I335" i="6" s="1"/>
  <c r="I126" i="6" a="1"/>
  <c r="I126" i="6" s="1"/>
  <c r="I300" i="6" a="1"/>
  <c r="I300" i="6" s="1"/>
  <c r="I372" i="6" a="1"/>
  <c r="I372" i="6" s="1"/>
  <c r="I312" i="6" a="1"/>
  <c r="I312" i="6" s="1"/>
  <c r="I32" i="6" a="1"/>
  <c r="I32" i="6" s="1"/>
  <c r="I118" i="6" a="1"/>
  <c r="I118" i="6" s="1"/>
  <c r="I229" i="6" a="1"/>
  <c r="I229" i="6" s="1"/>
  <c r="I273" i="6" a="1"/>
  <c r="I273" i="6" s="1"/>
  <c r="I295" i="6" a="1"/>
  <c r="I295" i="6" s="1"/>
  <c r="I12" i="6" a="1"/>
  <c r="I12" i="6" s="1"/>
  <c r="I168" i="6" a="1"/>
  <c r="I168" i="6" s="1"/>
  <c r="I196" i="6" a="1"/>
  <c r="I196" i="6" s="1"/>
  <c r="I324" i="6" a="1"/>
  <c r="I324" i="6" s="1"/>
  <c r="I180" i="6" a="1"/>
  <c r="I180" i="6" s="1"/>
  <c r="I190" i="6" a="1"/>
  <c r="I190" i="6" s="1"/>
  <c r="I112" i="6" a="1"/>
  <c r="I112" i="6" s="1"/>
  <c r="I88" i="6" a="1"/>
  <c r="I88" i="6" s="1"/>
  <c r="I18" i="6" a="1"/>
  <c r="I18" i="6" s="1"/>
  <c r="I120" i="6" a="1"/>
  <c r="I120" i="6" s="1"/>
  <c r="I311" i="6" a="1"/>
  <c r="I311" i="6" s="1"/>
  <c r="I301" i="6" a="1"/>
  <c r="I301" i="6" s="1"/>
  <c r="I174" i="6" a="1"/>
  <c r="I174" i="6" s="1"/>
  <c r="I299" i="6" a="1"/>
  <c r="I299" i="6" s="1"/>
  <c r="I350" i="6" a="1"/>
  <c r="I350" i="6" s="1"/>
  <c r="I191" i="6" a="1"/>
  <c r="I191" i="6" s="1"/>
  <c r="I60" i="6" a="1"/>
  <c r="I60" i="6" s="1"/>
  <c r="I338" i="6" a="1"/>
  <c r="I338" i="6" s="1"/>
  <c r="I263" i="6" a="1"/>
  <c r="I263" i="6" s="1"/>
  <c r="I385" i="6" a="1"/>
  <c r="I385" i="6" s="1"/>
  <c r="I285" i="6" a="1"/>
  <c r="I285" i="6" s="1"/>
  <c r="I179" i="6" a="1"/>
  <c r="I179" i="6" s="1"/>
  <c r="I159" i="6" a="1"/>
  <c r="I159" i="6" s="1"/>
  <c r="I69" i="6" a="1"/>
  <c r="I69" i="6" s="1"/>
  <c r="I57" i="6" a="1"/>
  <c r="I57" i="6" s="1"/>
  <c r="I160" i="6" a="1"/>
  <c r="I160" i="6" s="1"/>
  <c r="I102" i="6" a="1"/>
  <c r="I102" i="6" s="1"/>
  <c r="I131" i="6" a="1"/>
  <c r="I131" i="6" s="1"/>
  <c r="I175" i="6" a="1"/>
  <c r="I175" i="6" s="1"/>
  <c r="I55" i="6" a="1"/>
  <c r="I55" i="6" s="1"/>
  <c r="I25" i="6" a="1"/>
  <c r="I25" i="6" s="1"/>
  <c r="I320" i="6" a="1"/>
  <c r="I320" i="6" s="1"/>
  <c r="I304" i="6" a="1"/>
  <c r="I304" i="6" s="1"/>
  <c r="I290" i="6" a="1"/>
  <c r="I290" i="6" s="1"/>
  <c r="I275" i="6" a="1"/>
  <c r="I275" i="6" s="1"/>
  <c r="I148" i="6" a="1"/>
  <c r="I148" i="6" s="1"/>
  <c r="I52" i="6" a="1"/>
  <c r="I52" i="6" s="1"/>
  <c r="I105" i="6" a="1"/>
  <c r="I105" i="6" s="1"/>
  <c r="I93" i="6" a="1"/>
  <c r="I93" i="6" s="1"/>
  <c r="I377" i="6" a="1"/>
  <c r="I377" i="6" s="1"/>
  <c r="X34" i="6"/>
  <c r="Z34" i="6" s="1"/>
  <c r="I291" i="6" a="1"/>
  <c r="I291" i="6" s="1"/>
  <c r="I24" i="6" a="1"/>
  <c r="I24" i="6" s="1"/>
  <c r="I199" i="6" a="1"/>
  <c r="I199" i="6" s="1"/>
  <c r="X12" i="6"/>
  <c r="Z12" i="6" s="1"/>
  <c r="I172" i="6" a="1"/>
  <c r="I172" i="6" s="1"/>
  <c r="X20" i="6"/>
  <c r="Z20" i="6" s="1"/>
  <c r="X5" i="6"/>
  <c r="Z5" i="6" s="1"/>
  <c r="I351" i="6" a="1"/>
  <c r="I351" i="6" s="1"/>
  <c r="I99" i="6" a="1"/>
  <c r="I99" i="6" s="1"/>
  <c r="I98" i="6" a="1"/>
  <c r="I98" i="6" s="1"/>
  <c r="I327" i="6" a="1"/>
  <c r="I327" i="6" s="1"/>
  <c r="I213" i="6" a="1"/>
  <c r="I213" i="6" s="1"/>
  <c r="I80" i="6" a="1"/>
  <c r="I80" i="6" s="1"/>
  <c r="I252" i="6" a="1"/>
  <c r="I252" i="6" s="1"/>
  <c r="I130" i="6" a="1"/>
  <c r="I130" i="6" s="1"/>
  <c r="I147" i="6" a="1"/>
  <c r="I147" i="6" s="1"/>
  <c r="I35" i="6" a="1"/>
  <c r="I35" i="6" s="1"/>
  <c r="I162" i="6" a="1"/>
  <c r="I162" i="6" s="1"/>
  <c r="I339" i="6" a="1"/>
  <c r="I339" i="6" s="1"/>
  <c r="I20" i="6" a="1"/>
  <c r="I20" i="6" s="1"/>
  <c r="I125" i="6" a="1"/>
  <c r="I125" i="6" s="1"/>
  <c r="I262" i="6" a="1"/>
  <c r="I262" i="6" s="1"/>
  <c r="I108" i="6" a="1"/>
  <c r="I108" i="6" s="1"/>
  <c r="I198" i="6" a="1"/>
  <c r="I198" i="6" s="1"/>
  <c r="I362" i="6" a="1"/>
  <c r="I362" i="6" s="1"/>
  <c r="I233" i="6" a="1"/>
  <c r="I233" i="6" s="1"/>
  <c r="I129" i="6" a="1"/>
  <c r="I129" i="6" s="1"/>
  <c r="I355" i="6" a="1"/>
  <c r="I355" i="6" s="1"/>
  <c r="I242" i="6" a="1"/>
  <c r="I242" i="6" s="1"/>
  <c r="I313" i="6" a="1"/>
  <c r="I313" i="6" s="1"/>
  <c r="I363" i="6" a="1"/>
  <c r="I363" i="6" s="1"/>
  <c r="X15" i="6"/>
  <c r="Z15" i="6" s="1"/>
  <c r="X17" i="6"/>
  <c r="Z17" i="6" s="1"/>
  <c r="I26" i="6" a="1"/>
  <c r="I26" i="6" s="1"/>
  <c r="I200" i="6" a="1"/>
  <c r="I200" i="6" s="1"/>
  <c r="I15" i="6" a="1"/>
  <c r="I15" i="6" s="1"/>
  <c r="I5" i="6" a="1"/>
  <c r="I5" i="6" s="1"/>
  <c r="I79" i="6" a="1"/>
  <c r="I79" i="6" s="1"/>
  <c r="I54" i="6" a="1"/>
  <c r="I54" i="6" s="1"/>
  <c r="I27" i="6" a="1"/>
  <c r="I27" i="6" s="1"/>
  <c r="I204" i="6" a="1"/>
  <c r="I204" i="6" s="1"/>
  <c r="I289" i="6" a="1"/>
  <c r="I289" i="6" s="1"/>
  <c r="I245" i="6" a="1"/>
  <c r="I245" i="6" s="1"/>
  <c r="I248" i="6" a="1"/>
  <c r="I248" i="6" s="1"/>
  <c r="I31" i="6" a="1"/>
  <c r="I31" i="6" s="1"/>
  <c r="I103" i="6" a="1"/>
  <c r="I103" i="6" s="1"/>
  <c r="X21" i="6"/>
  <c r="Z21" i="6" s="1"/>
  <c r="I343" i="6" a="1"/>
  <c r="I343" i="6" s="1"/>
  <c r="I265" i="6" a="1"/>
  <c r="I265" i="6" s="1"/>
  <c r="I349" i="6" a="1"/>
  <c r="I349" i="6" s="1"/>
  <c r="I333" i="6" a="1"/>
  <c r="I333" i="6" s="1"/>
  <c r="I315" i="6" a="1"/>
  <c r="I315" i="6" s="1"/>
  <c r="I59" i="6" a="1"/>
  <c r="I59" i="6" s="1"/>
  <c r="I247" i="6" a="1"/>
  <c r="I247" i="6" s="1"/>
  <c r="I243" i="6" a="1"/>
  <c r="I243" i="6" s="1"/>
  <c r="I58" i="6" a="1"/>
  <c r="I58" i="6" s="1"/>
  <c r="X18" i="6"/>
  <c r="Z18" i="6" s="1"/>
  <c r="X29" i="6"/>
  <c r="Z29" i="6" s="1"/>
  <c r="I19" i="6" a="1"/>
  <c r="I19" i="6" s="1"/>
  <c r="I208" i="6" a="1"/>
  <c r="I208" i="6" s="1"/>
  <c r="X32" i="6"/>
  <c r="Z32" i="6" s="1"/>
  <c r="I347" i="6" a="1"/>
  <c r="I347" i="6" s="1"/>
  <c r="I268" i="6" a="1"/>
  <c r="I268" i="6" s="1"/>
  <c r="X10" i="6"/>
  <c r="Z10" i="6" s="1"/>
  <c r="I226" i="6" a="1"/>
  <c r="I226" i="6" s="1"/>
  <c r="X35" i="6"/>
  <c r="Z35" i="6" s="1"/>
  <c r="I354" i="6" a="1"/>
  <c r="I354" i="6" s="1"/>
  <c r="I251" i="6" a="1"/>
  <c r="I251" i="6" s="1"/>
  <c r="I170" i="6" a="1"/>
  <c r="I170" i="6" s="1"/>
  <c r="I344" i="6" a="1"/>
  <c r="I344" i="6" s="1"/>
  <c r="I133" i="6" a="1"/>
  <c r="I133" i="6" s="1"/>
  <c r="I23" i="6" a="1"/>
  <c r="I23" i="6" s="1"/>
  <c r="I86" i="6" a="1"/>
  <c r="I86" i="6" s="1"/>
  <c r="I225" i="6" a="1"/>
  <c r="I225" i="6" s="1"/>
  <c r="I81" i="6" a="1"/>
  <c r="I81" i="6" s="1"/>
  <c r="I50" i="6" a="1"/>
  <c r="I50" i="6" s="1"/>
  <c r="I95" i="6" a="1"/>
  <c r="I95" i="6" s="1"/>
  <c r="I316" i="6" a="1"/>
  <c r="I316" i="6" s="1"/>
  <c r="I249" i="6" a="1"/>
  <c r="I249" i="6" s="1"/>
  <c r="I178" i="6" a="1"/>
  <c r="I178" i="6" s="1"/>
  <c r="I121" i="6" a="1"/>
  <c r="I121" i="6" s="1"/>
  <c r="I356" i="6" a="1"/>
  <c r="I356" i="6" s="1"/>
  <c r="I132" i="6" a="1"/>
  <c r="I132" i="6" s="1"/>
  <c r="X16" i="6"/>
  <c r="Z16" i="6" s="1"/>
  <c r="I360" i="6" a="1"/>
  <c r="I360" i="6" s="1"/>
  <c r="I288" i="6" a="1"/>
  <c r="I288" i="6" s="1"/>
  <c r="I309" i="6" a="1"/>
  <c r="I309" i="6" s="1"/>
  <c r="X36" i="6"/>
  <c r="Z36" i="6" s="1"/>
  <c r="I181" i="6" a="1"/>
  <c r="I181" i="6" s="1"/>
  <c r="I212" i="6" a="1"/>
  <c r="I212" i="6" s="1"/>
  <c r="I11" i="6" a="1"/>
  <c r="I11" i="6" s="1"/>
  <c r="I156" i="6" a="1"/>
  <c r="I156" i="6" s="1"/>
  <c r="I337" i="6" a="1"/>
  <c r="I337" i="6" s="1"/>
  <c r="I258" i="6" a="1"/>
  <c r="I258" i="6" s="1"/>
  <c r="X19" i="6"/>
  <c r="Z19" i="6" s="1"/>
  <c r="I357" i="6" a="1"/>
  <c r="I357" i="6" s="1"/>
  <c r="X30" i="6"/>
  <c r="Z30" i="6" s="1"/>
  <c r="I197" i="6" a="1"/>
  <c r="I197" i="6" s="1"/>
  <c r="I331" i="6" a="1"/>
  <c r="I331" i="6" s="1"/>
  <c r="I216" i="6" a="1"/>
  <c r="I216" i="6" s="1"/>
  <c r="I150" i="6" a="1"/>
  <c r="I150" i="6" s="1"/>
  <c r="I13" i="6" a="1"/>
  <c r="I13" i="6" s="1"/>
  <c r="I135" i="6" a="1"/>
  <c r="I135" i="6" s="1"/>
  <c r="I346" i="6" a="1"/>
  <c r="I346" i="6" s="1"/>
  <c r="I173" i="6" a="1"/>
  <c r="I173" i="6" s="1"/>
  <c r="I61" i="6" a="1"/>
  <c r="I61" i="6" s="1"/>
  <c r="I90" i="6" a="1"/>
  <c r="I90" i="6" s="1"/>
  <c r="I56" i="6" a="1"/>
  <c r="I56" i="6" s="1"/>
  <c r="I345" i="6" a="1"/>
  <c r="I345" i="6" s="1"/>
  <c r="I274" i="6" a="1"/>
  <c r="I274" i="6" s="1"/>
  <c r="I14" i="6" a="1"/>
  <c r="I14" i="6" s="1"/>
  <c r="I303" i="6" a="1"/>
  <c r="I303" i="6" s="1"/>
  <c r="I220" i="6" a="1"/>
  <c r="I220" i="6" s="1"/>
  <c r="I239" i="6" a="1"/>
  <c r="I239" i="6" s="1"/>
  <c r="X33" i="6"/>
  <c r="Z33" i="6" s="1"/>
  <c r="I255" i="6" a="1"/>
  <c r="I255" i="6" s="1"/>
  <c r="I246" i="6" a="1"/>
  <c r="I246" i="6" s="1"/>
  <c r="I298" i="6" a="1"/>
  <c r="I298" i="6" s="1"/>
  <c r="I369" i="6" a="1"/>
  <c r="I369" i="6" s="1"/>
  <c r="I7" i="6" a="1"/>
  <c r="I7" i="6" s="1"/>
  <c r="I192" i="6" a="1"/>
  <c r="I192" i="6" s="1"/>
  <c r="I92" i="6" a="1"/>
  <c r="I92" i="6" s="1"/>
  <c r="I10" i="6" a="1"/>
  <c r="I10" i="6" s="1"/>
  <c r="I296" i="6" a="1"/>
  <c r="I296" i="6" s="1"/>
  <c r="I165" i="6" a="1"/>
  <c r="I165" i="6" s="1"/>
  <c r="I34" i="6" a="1"/>
  <c r="I34" i="6" s="1"/>
  <c r="I177" i="6" a="1"/>
  <c r="I177" i="6" s="1"/>
  <c r="I353" i="6" a="1"/>
  <c r="I353" i="6" s="1"/>
  <c r="I272" i="6" a="1"/>
  <c r="I272" i="6" s="1"/>
  <c r="I277" i="6" a="1"/>
  <c r="I277" i="6" s="1"/>
  <c r="I51" i="6" a="1"/>
  <c r="I51" i="6" s="1"/>
  <c r="I283" i="6" a="1"/>
  <c r="I283" i="6" s="1"/>
  <c r="I141" i="6" a="1"/>
  <c r="I141" i="6" s="1"/>
  <c r="I334" i="6" a="1"/>
  <c r="I334" i="6" s="1"/>
  <c r="I111" i="6" a="1"/>
  <c r="I111" i="6" s="1"/>
  <c r="I76" i="6" a="1"/>
  <c r="I76" i="6" s="1"/>
  <c r="I140" i="6" a="1"/>
  <c r="I140" i="6" s="1"/>
  <c r="X27" i="6"/>
  <c r="Z27" i="6" s="1"/>
  <c r="I137" i="6" a="1"/>
  <c r="I137" i="6" s="1"/>
  <c r="X37" i="6"/>
  <c r="Z37" i="6" s="1"/>
  <c r="I221" i="6" a="1"/>
  <c r="I221" i="6" s="1"/>
  <c r="I109" i="6" a="1"/>
  <c r="I109" i="6" s="1"/>
  <c r="I364" i="6" a="1"/>
  <c r="I364" i="6" s="1"/>
  <c r="I222" i="6" a="1"/>
  <c r="I222" i="6" s="1"/>
  <c r="X22" i="6"/>
  <c r="Z22" i="6" s="1"/>
  <c r="I100" i="6" a="1"/>
  <c r="I100" i="6" s="1"/>
  <c r="I106" i="6" a="1"/>
  <c r="I106" i="6" s="1"/>
  <c r="I383" i="6" a="1"/>
  <c r="I383" i="6" s="1"/>
  <c r="I185" i="6" a="1"/>
  <c r="I185" i="6" s="1"/>
  <c r="I359" i="6" a="1"/>
  <c r="I359" i="6" s="1"/>
  <c r="I117" i="6" a="1"/>
  <c r="I117" i="6" s="1"/>
  <c r="I328" i="6" a="1"/>
  <c r="I328" i="6" s="1"/>
  <c r="I230" i="6" a="1"/>
  <c r="I230" i="6" s="1"/>
  <c r="I39" i="6" a="1"/>
  <c r="I39" i="6" s="1"/>
  <c r="I104" i="6" a="1"/>
  <c r="I104" i="6" s="1"/>
  <c r="I101" i="6" a="1"/>
  <c r="I101" i="6" s="1"/>
  <c r="I358" i="6" a="1"/>
  <c r="I358" i="6" s="1"/>
  <c r="I205" i="6" a="1"/>
  <c r="I205" i="6" s="1"/>
  <c r="X23" i="6"/>
  <c r="Z23" i="6" s="1"/>
  <c r="I151" i="6" a="1"/>
  <c r="I151" i="6" s="1"/>
  <c r="I342" i="6" a="1"/>
  <c r="I342" i="6" s="1"/>
  <c r="X25" i="6"/>
  <c r="Z25" i="6" s="1"/>
  <c r="I70" i="6" a="1"/>
  <c r="I70" i="6" s="1"/>
  <c r="I87" i="6" a="1"/>
  <c r="I87" i="6" s="1"/>
  <c r="I119" i="6" a="1"/>
  <c r="I119" i="6" s="1"/>
  <c r="I21" i="6" a="1"/>
  <c r="I21" i="6" s="1"/>
  <c r="X13" i="6"/>
  <c r="Z13" i="6" s="1"/>
  <c r="X3" i="6"/>
  <c r="Z3" i="6" s="1"/>
  <c r="I352" i="6" a="1"/>
  <c r="I352" i="6" s="1"/>
  <c r="I202" i="6" a="1"/>
  <c r="I202" i="6" s="1"/>
  <c r="I187" i="6" a="1"/>
  <c r="I187" i="6" s="1"/>
  <c r="I195" i="6" a="1"/>
  <c r="I195" i="6" s="1"/>
  <c r="I36" i="6" a="1"/>
  <c r="I36" i="6" s="1"/>
  <c r="I28" i="6" a="1"/>
  <c r="I28" i="6" s="1"/>
  <c r="I158" i="6" a="1"/>
  <c r="I158" i="6" s="1"/>
  <c r="I387" i="6" a="1"/>
  <c r="I387" i="6" s="1"/>
  <c r="I157" i="6" a="1"/>
  <c r="I157" i="6" s="1"/>
  <c r="I115" i="6" a="1"/>
  <c r="I115" i="6" s="1"/>
  <c r="I183" i="6" a="1"/>
  <c r="I183" i="6" s="1"/>
  <c r="I38" i="6" a="1"/>
  <c r="I38" i="6" s="1"/>
  <c r="I307" i="6" a="1"/>
  <c r="I307" i="6" s="1"/>
  <c r="I97" i="6" a="1"/>
  <c r="I97" i="6" s="1"/>
  <c r="I373" i="6" a="1"/>
  <c r="I373" i="6" s="1"/>
  <c r="I203" i="6" a="1"/>
  <c r="I203" i="6" s="1"/>
  <c r="I122" i="6" a="1"/>
  <c r="I122" i="6" s="1"/>
  <c r="I321" i="6" a="1"/>
  <c r="I321" i="6" s="1"/>
  <c r="I41" i="6" a="1"/>
  <c r="I41" i="6" s="1"/>
  <c r="X11" i="6"/>
  <c r="Z11" i="6" s="1"/>
  <c r="I29" i="6" a="1"/>
  <c r="I29" i="6" s="1"/>
  <c r="I37" i="6" a="1"/>
  <c r="I37" i="6" s="1"/>
  <c r="I306" i="6" a="1"/>
  <c r="I306" i="6" s="1"/>
  <c r="X7" i="6"/>
  <c r="Z7" i="6" s="1"/>
  <c r="I287" i="6" a="1"/>
  <c r="I287" i="6" s="1"/>
  <c r="I193" i="6" a="1"/>
  <c r="I193" i="6" s="1"/>
  <c r="X9" i="6"/>
  <c r="Z9" i="6" s="1"/>
  <c r="K59" i="6" l="1" a="1"/>
  <c r="K59" i="6" s="1"/>
  <c r="K89" i="6" a="1"/>
  <c r="K89" i="6" s="1"/>
  <c r="K75" i="6" a="1"/>
  <c r="K75" i="6" s="1"/>
  <c r="J1736" i="4" l="1"/>
  <c r="K1736" i="4" s="1"/>
  <c r="J444" i="4"/>
  <c r="K444" i="4" s="1"/>
  <c r="J521" i="4"/>
  <c r="K521" i="4" s="1"/>
  <c r="J1495" i="4"/>
  <c r="K1495" i="4" s="1"/>
  <c r="J2861" i="4"/>
  <c r="K2861" i="4" s="1"/>
  <c r="L1736" i="4"/>
  <c r="L444" i="4"/>
  <c r="L521" i="4"/>
  <c r="L1495" i="4"/>
  <c r="L2861" i="4"/>
  <c r="M1736" i="4"/>
  <c r="N1736" i="4" s="1"/>
  <c r="M444" i="4"/>
  <c r="N444" i="4" s="1"/>
  <c r="M521" i="4"/>
  <c r="N521" i="4" s="1"/>
  <c r="M1495" i="4"/>
  <c r="N1495" i="4" s="1"/>
  <c r="M2861" i="4"/>
  <c r="N2861" i="4" s="1"/>
  <c r="J3149" i="4"/>
  <c r="K3149" i="4" s="1"/>
  <c r="J1350" i="4"/>
  <c r="K1350" i="4" s="1"/>
  <c r="J1165" i="4"/>
  <c r="K1165" i="4" s="1"/>
  <c r="J2594" i="4"/>
  <c r="K2594" i="4" s="1"/>
  <c r="J1395" i="4"/>
  <c r="K1395" i="4" s="1"/>
  <c r="J461" i="4"/>
  <c r="K461" i="4" s="1"/>
  <c r="J2277" i="4"/>
  <c r="K2277" i="4" s="1"/>
  <c r="J421" i="4"/>
  <c r="K421" i="4" s="1"/>
  <c r="J1552" i="4"/>
  <c r="K1552" i="4" s="1"/>
  <c r="J232" i="4"/>
  <c r="K232" i="4" s="1"/>
  <c r="J914" i="4"/>
  <c r="K914" i="4" s="1"/>
  <c r="J1505" i="4"/>
  <c r="K1505" i="4" s="1"/>
  <c r="J1735" i="4"/>
  <c r="K1735" i="4" s="1"/>
  <c r="J1041" i="4"/>
  <c r="K1041" i="4" s="1"/>
  <c r="J704" i="4"/>
  <c r="K704" i="4" s="1"/>
  <c r="J1244" i="4"/>
  <c r="K1244" i="4" s="1"/>
  <c r="J1099" i="4"/>
  <c r="K1099" i="4" s="1"/>
  <c r="J1078" i="4"/>
  <c r="K1078" i="4" s="1"/>
  <c r="J957" i="4"/>
  <c r="K957" i="4" s="1"/>
  <c r="J173" i="4"/>
  <c r="K173" i="4" s="1"/>
  <c r="J2554" i="4"/>
  <c r="K2554" i="4" s="1"/>
  <c r="J2284" i="4"/>
  <c r="K2284" i="4" s="1"/>
  <c r="J664" i="4"/>
  <c r="K664" i="4" s="1"/>
  <c r="J803" i="4"/>
  <c r="K803" i="4" s="1"/>
  <c r="J208" i="4"/>
  <c r="K208" i="4" s="1"/>
  <c r="J214" i="4"/>
  <c r="K214" i="4" s="1"/>
  <c r="J2524" i="4"/>
  <c r="K2524" i="4" s="1"/>
  <c r="J1593" i="4"/>
  <c r="K1593" i="4" s="1"/>
  <c r="J1664" i="4"/>
  <c r="K1664" i="4" s="1"/>
  <c r="J1506" i="4"/>
  <c r="K1506" i="4" s="1"/>
  <c r="J2588" i="4"/>
  <c r="K2588" i="4" s="1"/>
  <c r="J103" i="4"/>
  <c r="K103" i="4" s="1"/>
  <c r="J2784" i="4"/>
  <c r="K2784" i="4" s="1"/>
  <c r="J2247" i="4"/>
  <c r="K2247" i="4" s="1"/>
  <c r="J2713" i="4"/>
  <c r="K2713" i="4" s="1"/>
  <c r="J824" i="4"/>
  <c r="K824" i="4" s="1"/>
  <c r="J2627" i="4"/>
  <c r="K2627" i="4" s="1"/>
  <c r="J1431" i="4"/>
  <c r="K1431" i="4" s="1"/>
  <c r="J2612" i="4"/>
  <c r="K2612" i="4" s="1"/>
  <c r="J1408" i="4"/>
  <c r="K1408" i="4" s="1"/>
  <c r="J606" i="4"/>
  <c r="K606" i="4" s="1"/>
  <c r="J1321" i="4"/>
  <c r="K1321" i="4" s="1"/>
  <c r="J2304" i="4"/>
  <c r="K2304" i="4" s="1"/>
  <c r="J1023" i="4"/>
  <c r="K1023" i="4" s="1"/>
  <c r="J3220" i="4"/>
  <c r="K3220" i="4" s="1"/>
  <c r="J2584" i="4"/>
  <c r="K2584" i="4" s="1"/>
  <c r="J830" i="4"/>
  <c r="K830" i="4" s="1"/>
  <c r="J2603" i="4"/>
  <c r="K2603" i="4" s="1"/>
  <c r="J2462" i="4"/>
  <c r="K2462" i="4" s="1"/>
  <c r="J2275" i="4"/>
  <c r="K2275" i="4" s="1"/>
  <c r="J2558" i="4"/>
  <c r="K2558" i="4" s="1"/>
  <c r="J823" i="4"/>
  <c r="K823" i="4" s="1"/>
  <c r="J2111" i="4"/>
  <c r="K2111" i="4" s="1"/>
  <c r="J1040" i="4"/>
  <c r="K1040" i="4" s="1"/>
  <c r="J1287" i="4"/>
  <c r="K1287" i="4" s="1"/>
  <c r="J1254" i="4"/>
  <c r="K1254" i="4" s="1"/>
  <c r="J112" i="4"/>
  <c r="K112" i="4" s="1"/>
  <c r="J250" i="4"/>
  <c r="K250" i="4" s="1"/>
  <c r="J2579" i="4"/>
  <c r="K2579" i="4" s="1"/>
  <c r="J1687" i="4"/>
  <c r="K1687" i="4" s="1"/>
  <c r="J425" i="4"/>
  <c r="K425" i="4" s="1"/>
  <c r="J382" i="4"/>
  <c r="K382" i="4" s="1"/>
  <c r="J587" i="4"/>
  <c r="K587" i="4" s="1"/>
  <c r="J2681" i="4"/>
  <c r="K2681" i="4" s="1"/>
  <c r="J885" i="4"/>
  <c r="K885" i="4" s="1"/>
  <c r="J1725" i="4"/>
  <c r="K1725" i="4" s="1"/>
  <c r="J324" i="4"/>
  <c r="K324" i="4" s="1"/>
  <c r="J602" i="4"/>
  <c r="K602" i="4" s="1"/>
  <c r="J2865" i="4"/>
  <c r="K2865" i="4" s="1"/>
  <c r="J1155" i="4"/>
  <c r="K1155" i="4" s="1"/>
  <c r="J1590" i="4"/>
  <c r="K1590" i="4" s="1"/>
  <c r="J649" i="4"/>
  <c r="K649" i="4" s="1"/>
  <c r="J2560" i="4"/>
  <c r="K2560" i="4" s="1"/>
  <c r="J1016" i="4"/>
  <c r="K1016" i="4" s="1"/>
  <c r="J1355" i="4"/>
  <c r="K1355" i="4" s="1"/>
  <c r="J2647" i="4"/>
  <c r="K2647" i="4" s="1"/>
  <c r="J3215" i="4"/>
  <c r="K3215" i="4" s="1"/>
  <c r="J1469" i="4"/>
  <c r="K1469" i="4" s="1"/>
  <c r="J1101" i="4"/>
  <c r="K1101" i="4" s="1"/>
  <c r="J447" i="4"/>
  <c r="K447" i="4" s="1"/>
  <c r="J1126" i="4"/>
  <c r="K1126" i="4" s="1"/>
  <c r="J328" i="4"/>
  <c r="K328" i="4" s="1"/>
  <c r="J922" i="4"/>
  <c r="K922" i="4" s="1"/>
  <c r="J1652" i="4"/>
  <c r="K1652" i="4" s="1"/>
  <c r="J1150" i="4"/>
  <c r="K1150" i="4" s="1"/>
  <c r="J196" i="4"/>
  <c r="K196" i="4" s="1"/>
  <c r="J2294" i="4"/>
  <c r="K2294" i="4" s="1"/>
  <c r="J1393" i="4"/>
  <c r="K1393" i="4" s="1"/>
  <c r="J1579" i="4"/>
  <c r="K1579" i="4" s="1"/>
  <c r="J488" i="4"/>
  <c r="K488" i="4" s="1"/>
  <c r="J2796" i="4"/>
  <c r="K2796" i="4" s="1"/>
  <c r="J2918" i="4"/>
  <c r="K2918" i="4" s="1"/>
  <c r="J181" i="4"/>
  <c r="K181" i="4" s="1"/>
  <c r="J296" i="4"/>
  <c r="K296" i="4" s="1"/>
  <c r="J2325" i="4"/>
  <c r="K2325" i="4" s="1"/>
  <c r="J2809" i="4"/>
  <c r="K2809" i="4" s="1"/>
  <c r="J1180" i="4"/>
  <c r="K1180" i="4" s="1"/>
  <c r="J607" i="4"/>
  <c r="K607" i="4" s="1"/>
  <c r="J1730" i="4"/>
  <c r="K1730" i="4" s="1"/>
  <c r="J2836" i="4"/>
  <c r="K2836" i="4" s="1"/>
  <c r="J1775" i="4"/>
  <c r="K1775" i="4" s="1"/>
  <c r="J493" i="4"/>
  <c r="K493" i="4" s="1"/>
  <c r="J371" i="4"/>
  <c r="K371" i="4" s="1"/>
  <c r="J1360" i="4"/>
  <c r="K1360" i="4" s="1"/>
  <c r="J1749" i="4"/>
  <c r="K1749" i="4" s="1"/>
  <c r="J1701" i="4"/>
  <c r="K1701" i="4" s="1"/>
  <c r="J147" i="4"/>
  <c r="K147" i="4" s="1"/>
  <c r="J1709" i="4"/>
  <c r="K1709" i="4" s="1"/>
  <c r="J2791" i="4"/>
  <c r="K2791" i="4" s="1"/>
  <c r="J992" i="4"/>
  <c r="K992" i="4" s="1"/>
  <c r="J3121" i="4"/>
  <c r="K3121" i="4" s="1"/>
  <c r="J572" i="4"/>
  <c r="K572" i="4" s="1"/>
  <c r="J599" i="4"/>
  <c r="K599" i="4" s="1"/>
  <c r="J1326" i="4"/>
  <c r="K1326" i="4" s="1"/>
  <c r="J605" i="4"/>
  <c r="K605" i="4" s="1"/>
  <c r="J1758" i="4"/>
  <c r="K1758" i="4" s="1"/>
  <c r="J520" i="4"/>
  <c r="K520" i="4" s="1"/>
  <c r="J1143" i="4"/>
  <c r="K1143" i="4" s="1"/>
  <c r="J429" i="4"/>
  <c r="K429" i="4" s="1"/>
  <c r="J1527" i="4"/>
  <c r="K1527" i="4" s="1"/>
  <c r="J2551" i="4"/>
  <c r="K2551" i="4" s="1"/>
  <c r="J2859" i="4"/>
  <c r="K2859" i="4" s="1"/>
  <c r="J697" i="4"/>
  <c r="K697" i="4" s="1"/>
  <c r="J970" i="4"/>
  <c r="K970" i="4" s="1"/>
  <c r="J138" i="4"/>
  <c r="K138" i="4" s="1"/>
  <c r="J863" i="4"/>
  <c r="K863" i="4" s="1"/>
  <c r="J749" i="4"/>
  <c r="K749" i="4" s="1"/>
  <c r="J1261" i="4"/>
  <c r="K1261" i="4" s="1"/>
  <c r="J2951" i="4"/>
  <c r="K2951" i="4" s="1"/>
  <c r="J2330" i="4"/>
  <c r="K2330" i="4" s="1"/>
  <c r="J2090" i="4"/>
  <c r="K2090" i="4" s="1"/>
  <c r="J2234" i="4"/>
  <c r="K2234" i="4" s="1"/>
  <c r="J1025" i="4"/>
  <c r="K1025" i="4" s="1"/>
  <c r="J2569" i="4"/>
  <c r="K2569" i="4" s="1"/>
  <c r="J650" i="4"/>
  <c r="K650" i="4" s="1"/>
  <c r="J1296" i="4"/>
  <c r="K1296" i="4" s="1"/>
  <c r="J1634" i="4"/>
  <c r="K1634" i="4" s="1"/>
  <c r="J812" i="4"/>
  <c r="K812" i="4" s="1"/>
  <c r="J684" i="4"/>
  <c r="K684" i="4" s="1"/>
  <c r="J805" i="4"/>
  <c r="K805" i="4" s="1"/>
  <c r="J333" i="4"/>
  <c r="K333" i="4" s="1"/>
  <c r="J1479" i="4"/>
  <c r="K1479" i="4" s="1"/>
  <c r="J403" i="4"/>
  <c r="K403" i="4" s="1"/>
  <c r="J2534" i="4"/>
  <c r="K2534" i="4" s="1"/>
  <c r="J287" i="4"/>
  <c r="K287" i="4" s="1"/>
  <c r="J1291" i="4"/>
  <c r="K1291" i="4" s="1"/>
  <c r="J2540" i="4"/>
  <c r="K2540" i="4" s="1"/>
  <c r="J2634" i="4"/>
  <c r="K2634" i="4" s="1"/>
  <c r="J615" i="4"/>
  <c r="K615" i="4" s="1"/>
  <c r="J1594" i="4"/>
  <c r="K1594" i="4" s="1"/>
  <c r="J2590" i="4"/>
  <c r="K2590" i="4" s="1"/>
  <c r="J1538" i="4"/>
  <c r="K1538" i="4" s="1"/>
  <c r="J2813" i="4"/>
  <c r="K2813" i="4" s="1"/>
  <c r="J187" i="4"/>
  <c r="K187" i="4" s="1"/>
  <c r="J2832" i="4"/>
  <c r="K2832" i="4" s="1"/>
  <c r="J1646" i="4"/>
  <c r="K1646" i="4" s="1"/>
  <c r="J582" i="4"/>
  <c r="K582" i="4" s="1"/>
  <c r="J878" i="4"/>
  <c r="K878" i="4" s="1"/>
  <c r="J1804" i="4"/>
  <c r="K1804" i="4" s="1"/>
  <c r="J2506" i="4"/>
  <c r="K2506" i="4" s="1"/>
  <c r="J1481" i="4"/>
  <c r="K1481" i="4" s="1"/>
  <c r="J712" i="4"/>
  <c r="K712" i="4" s="1"/>
  <c r="J1357" i="4"/>
  <c r="K1357" i="4" s="1"/>
  <c r="J1639" i="4"/>
  <c r="K1639" i="4" s="1"/>
  <c r="J884" i="4"/>
  <c r="K884" i="4" s="1"/>
  <c r="J1637" i="4"/>
  <c r="K1637" i="4" s="1"/>
  <c r="J947" i="4"/>
  <c r="K947" i="4" s="1"/>
  <c r="J1300" i="4"/>
  <c r="K1300" i="4" s="1"/>
  <c r="J2583" i="4"/>
  <c r="K2583" i="4" s="1"/>
  <c r="J420" i="4"/>
  <c r="K420" i="4" s="1"/>
  <c r="J275" i="4"/>
  <c r="K275" i="4" s="1"/>
  <c r="J182" i="4"/>
  <c r="K182" i="4" s="1"/>
  <c r="J829" i="4"/>
  <c r="K829" i="4" s="1"/>
  <c r="J1443" i="4"/>
  <c r="K1443" i="4" s="1"/>
  <c r="J3166" i="4"/>
  <c r="K3166" i="4" s="1"/>
  <c r="J114" i="4"/>
  <c r="K114" i="4" s="1"/>
  <c r="J209" i="4"/>
  <c r="K209" i="4" s="1"/>
  <c r="J2510" i="4"/>
  <c r="K2510" i="4" s="1"/>
  <c r="J1714" i="4"/>
  <c r="K1714" i="4" s="1"/>
  <c r="J734" i="4"/>
  <c r="K734" i="4" s="1"/>
  <c r="J1235" i="4"/>
  <c r="K1235" i="4" s="1"/>
  <c r="J341" i="4"/>
  <c r="K341" i="4" s="1"/>
  <c r="J1324" i="4"/>
  <c r="K1324" i="4" s="1"/>
  <c r="J3062" i="4"/>
  <c r="K3062" i="4" s="1"/>
  <c r="J2670" i="4"/>
  <c r="K2670" i="4" s="1"/>
  <c r="J3223" i="4"/>
  <c r="K3223" i="4" s="1"/>
  <c r="J280" i="4"/>
  <c r="K280" i="4" s="1"/>
  <c r="J274" i="4"/>
  <c r="K274" i="4" s="1"/>
  <c r="J745" i="4"/>
  <c r="K745" i="4" s="1"/>
  <c r="J1206" i="4"/>
  <c r="K1206" i="4" s="1"/>
  <c r="J2491" i="4"/>
  <c r="K2491" i="4" s="1"/>
  <c r="J2264" i="4"/>
  <c r="K2264" i="4" s="1"/>
  <c r="J624" i="4"/>
  <c r="K624" i="4" s="1"/>
  <c r="J2153" i="4"/>
  <c r="K2153" i="4" s="1"/>
  <c r="J2208" i="4"/>
  <c r="K2208" i="4" s="1"/>
  <c r="J546" i="4"/>
  <c r="K546" i="4" s="1"/>
  <c r="J1054" i="4"/>
  <c r="K1054" i="4" s="1"/>
  <c r="J2697" i="4"/>
  <c r="K2697" i="4" s="1"/>
  <c r="J1347" i="4"/>
  <c r="K1347" i="4" s="1"/>
  <c r="J32" i="4"/>
  <c r="K32" i="4" s="1"/>
  <c r="J755" i="4"/>
  <c r="K755" i="4" s="1"/>
  <c r="J1491" i="4"/>
  <c r="K1491" i="4" s="1"/>
  <c r="J165" i="4"/>
  <c r="K165" i="4" s="1"/>
  <c r="J1559" i="4"/>
  <c r="K1559" i="4" s="1"/>
  <c r="J1153" i="4"/>
  <c r="K1153" i="4" s="1"/>
  <c r="J3026" i="4"/>
  <c r="K3026" i="4" s="1"/>
  <c r="J2485" i="4"/>
  <c r="K2485" i="4" s="1"/>
  <c r="J2645" i="4"/>
  <c r="K2645" i="4" s="1"/>
  <c r="J731" i="4"/>
  <c r="K731" i="4" s="1"/>
  <c r="J374" i="4"/>
  <c r="K374" i="4" s="1"/>
  <c r="J2298" i="4"/>
  <c r="K2298" i="4" s="1"/>
  <c r="J151" i="4"/>
  <c r="K151" i="4" s="1"/>
  <c r="J298" i="4"/>
  <c r="K298" i="4" s="1"/>
  <c r="J2120" i="4"/>
  <c r="K2120" i="4" s="1"/>
  <c r="J1600" i="4"/>
  <c r="K1600" i="4" s="1"/>
  <c r="J2652" i="4"/>
  <c r="K2652" i="4" s="1"/>
  <c r="J3089" i="4"/>
  <c r="K3089" i="4" s="1"/>
  <c r="J775" i="4"/>
  <c r="K775" i="4" s="1"/>
  <c r="J1232" i="4"/>
  <c r="K1232" i="4" s="1"/>
  <c r="J2650" i="4"/>
  <c r="K2650" i="4" s="1"/>
  <c r="J2339" i="4"/>
  <c r="K2339" i="4" s="1"/>
  <c r="J2267" i="4"/>
  <c r="K2267" i="4" s="1"/>
  <c r="J1602" i="4"/>
  <c r="K1602" i="4" s="1"/>
  <c r="J2932" i="4"/>
  <c r="K2932" i="4" s="1"/>
  <c r="J2656" i="4"/>
  <c r="K2656" i="4" s="1"/>
  <c r="J908" i="4"/>
  <c r="K908" i="4" s="1"/>
  <c r="J1720" i="4"/>
  <c r="K1720" i="4" s="1"/>
  <c r="J2282" i="4"/>
  <c r="K2282" i="4" s="1"/>
  <c r="J2508" i="4"/>
  <c r="K2508" i="4" s="1"/>
  <c r="J3119" i="4"/>
  <c r="K3119" i="4" s="1"/>
  <c r="J1796" i="4"/>
  <c r="K1796" i="4" s="1"/>
  <c r="J1781" i="4"/>
  <c r="K1781" i="4" s="1"/>
  <c r="J2271" i="4"/>
  <c r="K2271" i="4" s="1"/>
  <c r="J303" i="4"/>
  <c r="K303" i="4" s="1"/>
  <c r="J961" i="4"/>
  <c r="K961" i="4" s="1"/>
  <c r="J1612" i="4"/>
  <c r="K1612" i="4" s="1"/>
  <c r="J2672" i="4"/>
  <c r="K2672" i="4" s="1"/>
  <c r="J2599" i="4"/>
  <c r="K2599" i="4" s="1"/>
  <c r="J1405" i="4"/>
  <c r="K1405" i="4" s="1"/>
  <c r="J2447" i="4"/>
  <c r="K2447" i="4" s="1"/>
  <c r="J3113" i="4"/>
  <c r="K3113" i="4" s="1"/>
  <c r="J2348" i="4"/>
  <c r="K2348" i="4" s="1"/>
  <c r="J2518" i="4"/>
  <c r="K2518" i="4" s="1"/>
  <c r="J122" i="4"/>
  <c r="K122" i="4" s="1"/>
  <c r="J2287" i="4"/>
  <c r="K2287" i="4" s="1"/>
  <c r="J2182" i="4"/>
  <c r="K2182" i="4" s="1"/>
  <c r="J1341" i="4"/>
  <c r="K1341" i="4" s="1"/>
  <c r="J741" i="4"/>
  <c r="K741" i="4" s="1"/>
  <c r="J1236" i="4"/>
  <c r="K1236" i="4" s="1"/>
  <c r="J3125" i="4"/>
  <c r="K3125" i="4" s="1"/>
  <c r="J221" i="4"/>
  <c r="K221" i="4" s="1"/>
  <c r="J168" i="4"/>
  <c r="K168" i="4" s="1"/>
  <c r="J1643" i="4"/>
  <c r="K1643" i="4" s="1"/>
  <c r="J551" i="4"/>
  <c r="K551" i="4" s="1"/>
  <c r="J1037" i="4"/>
  <c r="K1037" i="4" s="1"/>
  <c r="J2261" i="4"/>
  <c r="K2261" i="4" s="1"/>
  <c r="J262" i="4"/>
  <c r="K262" i="4" s="1"/>
  <c r="J565" i="4"/>
  <c r="K565" i="4" s="1"/>
  <c r="J904" i="4"/>
  <c r="K904" i="4" s="1"/>
  <c r="J188" i="4"/>
  <c r="K188" i="4" s="1"/>
  <c r="J962" i="4"/>
  <c r="K962" i="4" s="1"/>
  <c r="J526" i="4"/>
  <c r="K526" i="4" s="1"/>
  <c r="J612" i="4"/>
  <c r="K612" i="4" s="1"/>
  <c r="J1635" i="4"/>
  <c r="K1635" i="4" s="1"/>
  <c r="J2455" i="4"/>
  <c r="K2455" i="4" s="1"/>
  <c r="J2548" i="4"/>
  <c r="K2548" i="4" s="1"/>
  <c r="J2466" i="4"/>
  <c r="K2466" i="4" s="1"/>
  <c r="J2290" i="4"/>
  <c r="K2290" i="4" s="1"/>
  <c r="J1353" i="4"/>
  <c r="K1353" i="4" s="1"/>
  <c r="J2185" i="4"/>
  <c r="K2185" i="4" s="1"/>
  <c r="J1229" i="4"/>
  <c r="K1229" i="4" s="1"/>
  <c r="J1767" i="4"/>
  <c r="K1767" i="4" s="1"/>
  <c r="J1397" i="4"/>
  <c r="K1397" i="4" s="1"/>
  <c r="J1686" i="4"/>
  <c r="K1686" i="4" s="1"/>
  <c r="J1783" i="4"/>
  <c r="K1783" i="4" s="1"/>
  <c r="J1532" i="4"/>
  <c r="K1532" i="4" s="1"/>
  <c r="J577" i="4"/>
  <c r="K577" i="4" s="1"/>
  <c r="J292" i="4"/>
  <c r="K292" i="4" s="1"/>
  <c r="J381" i="4"/>
  <c r="K381" i="4" s="1"/>
  <c r="J1482" i="4"/>
  <c r="K1482" i="4" s="1"/>
  <c r="J532" i="4"/>
  <c r="K532" i="4" s="1"/>
  <c r="J927" i="4"/>
  <c r="K927" i="4" s="1"/>
  <c r="J1012" i="4"/>
  <c r="K1012" i="4" s="1"/>
  <c r="J2308" i="4"/>
  <c r="K2308" i="4" s="1"/>
  <c r="J637" i="4"/>
  <c r="K637" i="4" s="1"/>
  <c r="J2663" i="4"/>
  <c r="K2663" i="4" s="1"/>
  <c r="J1570" i="4"/>
  <c r="K1570" i="4" s="1"/>
  <c r="J1502" i="4"/>
  <c r="K1502" i="4" s="1"/>
  <c r="J1536" i="4"/>
  <c r="K1536" i="4" s="1"/>
  <c r="J1116" i="4"/>
  <c r="K1116" i="4" s="1"/>
  <c r="J295" i="4"/>
  <c r="K295" i="4" s="1"/>
  <c r="J116" i="4"/>
  <c r="K116" i="4" s="1"/>
  <c r="J54" i="4"/>
  <c r="K54" i="4" s="1"/>
  <c r="J2487" i="4"/>
  <c r="K2487" i="4" s="1"/>
  <c r="J2343" i="4"/>
  <c r="K2343" i="4" s="1"/>
  <c r="J3225" i="4"/>
  <c r="K3225" i="4" s="1"/>
  <c r="J571" i="4"/>
  <c r="K571" i="4" s="1"/>
  <c r="J773" i="4"/>
  <c r="K773" i="4" s="1"/>
  <c r="J2515" i="4"/>
  <c r="K2515" i="4" s="1"/>
  <c r="J507" i="4"/>
  <c r="K507" i="4" s="1"/>
  <c r="J1289" i="4"/>
  <c r="K1289" i="4" s="1"/>
  <c r="J661" i="4"/>
  <c r="K661" i="4" s="1"/>
  <c r="J2615" i="4"/>
  <c r="K2615" i="4" s="1"/>
  <c r="J47" i="4"/>
  <c r="K47" i="4" s="1"/>
  <c r="J1508" i="4"/>
  <c r="K1508" i="4" s="1"/>
  <c r="J424" i="4"/>
  <c r="K424" i="4" s="1"/>
  <c r="J449" i="4"/>
  <c r="K449" i="4" s="1"/>
  <c r="J2658" i="4"/>
  <c r="K2658" i="4" s="1"/>
  <c r="J1363" i="4"/>
  <c r="K1363" i="4" s="1"/>
  <c r="J714" i="4"/>
  <c r="K714" i="4" s="1"/>
  <c r="J2141" i="4"/>
  <c r="K2141" i="4" s="1"/>
  <c r="J325" i="4"/>
  <c r="K325" i="4" s="1"/>
  <c r="J1435" i="4"/>
  <c r="K1435" i="4" s="1"/>
  <c r="J1279" i="4"/>
  <c r="K1279" i="4" s="1"/>
  <c r="J2468" i="4"/>
  <c r="K2468" i="4" s="1"/>
  <c r="J1344" i="4"/>
  <c r="K1344" i="4" s="1"/>
  <c r="J1647" i="4"/>
  <c r="K1647" i="4" s="1"/>
  <c r="J906" i="4"/>
  <c r="K906" i="4" s="1"/>
  <c r="J687" i="4"/>
  <c r="K687" i="4" s="1"/>
  <c r="J2279" i="4"/>
  <c r="K2279" i="4" s="1"/>
  <c r="J2443" i="4"/>
  <c r="K2443" i="4" s="1"/>
  <c r="J1790" i="4"/>
  <c r="K1790" i="4" s="1"/>
  <c r="J36" i="4"/>
  <c r="K36" i="4" s="1"/>
  <c r="J318" i="4"/>
  <c r="K318" i="4" s="1"/>
  <c r="J990" i="4"/>
  <c r="K990" i="4" s="1"/>
  <c r="J18" i="4"/>
  <c r="K18" i="4" s="1"/>
  <c r="J1086" i="4"/>
  <c r="K1086" i="4" s="1"/>
  <c r="J2203" i="4"/>
  <c r="K2203" i="4" s="1"/>
  <c r="J49" i="4"/>
  <c r="K49" i="4" s="1"/>
  <c r="J379" i="4"/>
  <c r="K379" i="4" s="1"/>
  <c r="J542" i="4"/>
  <c r="K542" i="4" s="1"/>
  <c r="J694" i="4"/>
  <c r="K694" i="4" s="1"/>
  <c r="J2296" i="4"/>
  <c r="K2296" i="4" s="1"/>
  <c r="J919" i="4"/>
  <c r="K919" i="4" s="1"/>
  <c r="J2616" i="4"/>
  <c r="K2616" i="4" s="1"/>
  <c r="J1793" i="4"/>
  <c r="K1793" i="4" s="1"/>
  <c r="J1628" i="4"/>
  <c r="K1628" i="4" s="1"/>
  <c r="J614" i="4"/>
  <c r="K614" i="4" s="1"/>
  <c r="J1094" i="4"/>
  <c r="K1094" i="4" s="1"/>
  <c r="J1682" i="4"/>
  <c r="K1682" i="4" s="1"/>
  <c r="J1779" i="4"/>
  <c r="K1779" i="4" s="1"/>
  <c r="J1317" i="4"/>
  <c r="K1317" i="4" s="1"/>
  <c r="J1617" i="4"/>
  <c r="K1617" i="4" s="1"/>
  <c r="J2624" i="4"/>
  <c r="K2624" i="4" s="1"/>
  <c r="J1584" i="4"/>
  <c r="K1584" i="4" s="1"/>
  <c r="J588" i="4"/>
  <c r="K588" i="4" s="1"/>
  <c r="J573" i="4"/>
  <c r="K573" i="4" s="1"/>
  <c r="J2094" i="4"/>
  <c r="K2094" i="4" s="1"/>
  <c r="J2504" i="4"/>
  <c r="K2504" i="4" s="1"/>
  <c r="J459" i="4"/>
  <c r="K459" i="4" s="1"/>
  <c r="J955" i="4"/>
  <c r="K955" i="4" s="1"/>
  <c r="J959" i="4"/>
  <c r="K959" i="4" s="1"/>
  <c r="J1560" i="4"/>
  <c r="K1560" i="4" s="1"/>
  <c r="J782" i="4"/>
  <c r="K782" i="4" s="1"/>
  <c r="J484" i="4"/>
  <c r="K484" i="4" s="1"/>
  <c r="J1310" i="4"/>
  <c r="K1310" i="4" s="1"/>
  <c r="J2667" i="4"/>
  <c r="K2667" i="4" s="1"/>
  <c r="J942" i="4"/>
  <c r="K942" i="4" s="1"/>
  <c r="J1472" i="4"/>
  <c r="K1472" i="4" s="1"/>
  <c r="J2522" i="4"/>
  <c r="K2522" i="4" s="1"/>
  <c r="J547" i="4"/>
  <c r="K547" i="4" s="1"/>
  <c r="J996" i="4"/>
  <c r="K996" i="4" s="1"/>
  <c r="J107" i="4"/>
  <c r="K107" i="4" s="1"/>
  <c r="J254" i="4"/>
  <c r="K254" i="4" s="1"/>
  <c r="J2625" i="4"/>
  <c r="K2625" i="4" s="1"/>
  <c r="J222" i="4"/>
  <c r="K222" i="4" s="1"/>
  <c r="J1219" i="4"/>
  <c r="K1219" i="4" s="1"/>
  <c r="J2355" i="4"/>
  <c r="K2355" i="4" s="1"/>
  <c r="J2319" i="4"/>
  <c r="K2319" i="4" s="1"/>
  <c r="J1284" i="4"/>
  <c r="K1284" i="4" s="1"/>
  <c r="J2526" i="4"/>
  <c r="K2526" i="4" s="1"/>
  <c r="J856" i="4"/>
  <c r="K856" i="4" s="1"/>
  <c r="J2102" i="4"/>
  <c r="K2102" i="4" s="1"/>
  <c r="J2162" i="4"/>
  <c r="K2162" i="4" s="1"/>
  <c r="J968" i="4"/>
  <c r="K968" i="4" s="1"/>
  <c r="J1130" i="4"/>
  <c r="K1130" i="4" s="1"/>
  <c r="J1260" i="4"/>
  <c r="K1260" i="4" s="1"/>
  <c r="J2341" i="4"/>
  <c r="K2341" i="4" s="1"/>
  <c r="J1668" i="4"/>
  <c r="K1668" i="4" s="1"/>
  <c r="J269" i="4"/>
  <c r="K269" i="4" s="1"/>
  <c r="J2581" i="4"/>
  <c r="K2581" i="4" s="1"/>
  <c r="J924" i="4"/>
  <c r="K924" i="4" s="1"/>
  <c r="J2195" i="4"/>
  <c r="K2195" i="4" s="1"/>
  <c r="J2225" i="4"/>
  <c r="K2225" i="4" s="1"/>
  <c r="J433" i="4"/>
  <c r="K433" i="4" s="1"/>
  <c r="J765" i="4"/>
  <c r="K765" i="4" s="1"/>
  <c r="J1740" i="4"/>
  <c r="K1740" i="4" s="1"/>
  <c r="J301" i="4"/>
  <c r="K301" i="4" s="1"/>
  <c r="J1076" i="4"/>
  <c r="K1076" i="4" s="1"/>
  <c r="J1043" i="4"/>
  <c r="K1043" i="4" s="1"/>
  <c r="J867" i="4"/>
  <c r="K867" i="4" s="1"/>
  <c r="J724" i="4"/>
  <c r="K724" i="4" s="1"/>
  <c r="J1366" i="4"/>
  <c r="K1366" i="4" s="1"/>
  <c r="J2077" i="4"/>
  <c r="K2077" i="4" s="1"/>
  <c r="J245" i="4"/>
  <c r="K245" i="4" s="1"/>
  <c r="J2164" i="4"/>
  <c r="K2164" i="4" s="1"/>
  <c r="J2998" i="4"/>
  <c r="K2998" i="4" s="1"/>
  <c r="J2072" i="4"/>
  <c r="K2072" i="4" s="1"/>
  <c r="J2496" i="4"/>
  <c r="K2496" i="4" s="1"/>
  <c r="J777" i="4"/>
  <c r="K777" i="4" s="1"/>
  <c r="J1211" i="4"/>
  <c r="K1211" i="4" s="1"/>
  <c r="J1327" i="4"/>
  <c r="K1327" i="4" s="1"/>
  <c r="J1238" i="4"/>
  <c r="K1238" i="4" s="1"/>
  <c r="J240" i="4"/>
  <c r="K240" i="4" s="1"/>
  <c r="J2943" i="4"/>
  <c r="K2943" i="4" s="1"/>
  <c r="J1685" i="4"/>
  <c r="K1685" i="4" s="1"/>
  <c r="J625" i="4"/>
  <c r="K625" i="4" s="1"/>
  <c r="J1542" i="4"/>
  <c r="K1542" i="4" s="1"/>
  <c r="J1638" i="4"/>
  <c r="K1638" i="4" s="1"/>
  <c r="J754" i="4"/>
  <c r="K754" i="4" s="1"/>
  <c r="J669" i="4"/>
  <c r="K669" i="4" s="1"/>
  <c r="J1707" i="4"/>
  <c r="K1707" i="4" s="1"/>
  <c r="J154" i="4"/>
  <c r="K154" i="4" s="1"/>
  <c r="J1513" i="4"/>
  <c r="K1513" i="4" s="1"/>
  <c r="J1648" i="4"/>
  <c r="K1648" i="4" s="1"/>
  <c r="J223" i="4"/>
  <c r="K223" i="4" s="1"/>
  <c r="J758" i="4"/>
  <c r="K758" i="4" s="1"/>
  <c r="J1121" i="4"/>
  <c r="K1121" i="4" s="1"/>
  <c r="J1119" i="4"/>
  <c r="K1119" i="4" s="1"/>
  <c r="J1157" i="4"/>
  <c r="K1157" i="4" s="1"/>
  <c r="J1531" i="4"/>
  <c r="K1531" i="4" s="1"/>
  <c r="J1239" i="4"/>
  <c r="K1239" i="4" s="1"/>
  <c r="J2596" i="4"/>
  <c r="K2596" i="4" s="1"/>
  <c r="J1432" i="4"/>
  <c r="K1432" i="4" s="1"/>
  <c r="J790" i="4"/>
  <c r="K790" i="4" s="1"/>
  <c r="J911" i="4"/>
  <c r="K911" i="4" s="1"/>
  <c r="J2106" i="4"/>
  <c r="K2106" i="4" s="1"/>
  <c r="J1396" i="4"/>
  <c r="K1396" i="4" s="1"/>
  <c r="J194" i="4"/>
  <c r="K194" i="4" s="1"/>
  <c r="J849" i="4"/>
  <c r="K849" i="4" s="1"/>
  <c r="J21" i="4"/>
  <c r="K21" i="4" s="1"/>
  <c r="J2530" i="4"/>
  <c r="K2530" i="4" s="1"/>
  <c r="J1337" i="4"/>
  <c r="K1337" i="4" s="1"/>
  <c r="J566" i="4"/>
  <c r="K566" i="4" s="1"/>
  <c r="J2571" i="4"/>
  <c r="K2571" i="4" s="1"/>
  <c r="J2188" i="4"/>
  <c r="K2188" i="4" s="1"/>
  <c r="J767" i="4"/>
  <c r="K767" i="4" s="1"/>
  <c r="J983" i="4"/>
  <c r="K983" i="4" s="1"/>
  <c r="J1075" i="4"/>
  <c r="K1075" i="4" s="1"/>
  <c r="J2605" i="4"/>
  <c r="K2605" i="4" s="1"/>
  <c r="J276" i="4"/>
  <c r="K276" i="4" s="1"/>
  <c r="J686" i="4"/>
  <c r="K686" i="4" s="1"/>
  <c r="J2206" i="4"/>
  <c r="K2206" i="4" s="1"/>
  <c r="J1079" i="4"/>
  <c r="K1079" i="4" s="1"/>
  <c r="J1604" i="4"/>
  <c r="K1604" i="4" s="1"/>
  <c r="J2573" i="4"/>
  <c r="K2573" i="4" s="1"/>
  <c r="J632" i="4"/>
  <c r="K632" i="4" s="1"/>
  <c r="J3227" i="4"/>
  <c r="K3227" i="4" s="1"/>
  <c r="J369" i="4"/>
  <c r="K369" i="4" s="1"/>
  <c r="J108" i="4"/>
  <c r="K108" i="4" s="1"/>
  <c r="J2923" i="4"/>
  <c r="K2923" i="4" s="1"/>
  <c r="J2193" i="4"/>
  <c r="K2193" i="4" s="1"/>
  <c r="J1080" i="4"/>
  <c r="K1080" i="4" s="1"/>
  <c r="J1309" i="4"/>
  <c r="K1309" i="4" s="1"/>
  <c r="J3224" i="4"/>
  <c r="K3224" i="4" s="1"/>
  <c r="J1301" i="4"/>
  <c r="K1301" i="4" s="1"/>
  <c r="J1418" i="4"/>
  <c r="K1418" i="4" s="1"/>
  <c r="J1436" i="4"/>
  <c r="K1436" i="4" s="1"/>
  <c r="J2310" i="4"/>
  <c r="K2310" i="4" s="1"/>
  <c r="J1540" i="4"/>
  <c r="K1540" i="4" s="1"/>
  <c r="J641" i="4"/>
  <c r="K641" i="4" s="1"/>
  <c r="J1669" i="4"/>
  <c r="K1669" i="4" s="1"/>
  <c r="J106" i="4"/>
  <c r="K106" i="4" s="1"/>
  <c r="J707" i="4"/>
  <c r="K707" i="4" s="1"/>
  <c r="J1312" i="4"/>
  <c r="K1312" i="4" s="1"/>
  <c r="J1071" i="4"/>
  <c r="K1071" i="4" s="1"/>
  <c r="J192" i="4"/>
  <c r="K192" i="4" s="1"/>
  <c r="J877" i="4"/>
  <c r="K877" i="4" s="1"/>
  <c r="J1162" i="4"/>
  <c r="K1162" i="4" s="1"/>
  <c r="J1062" i="4"/>
  <c r="K1062" i="4" s="1"/>
  <c r="J761" i="4"/>
  <c r="K761" i="4" s="1"/>
  <c r="J2668" i="4"/>
  <c r="K2668" i="4" s="1"/>
  <c r="J1275" i="4"/>
  <c r="K1275" i="4" s="1"/>
  <c r="J1751" i="4"/>
  <c r="K1751" i="4" s="1"/>
  <c r="J843" i="4"/>
  <c r="K843" i="4" s="1"/>
  <c r="J730" i="4"/>
  <c r="K730" i="4" s="1"/>
  <c r="J2910" i="4"/>
  <c r="K2910" i="4" s="1"/>
  <c r="J1028" i="4"/>
  <c r="K1028" i="4" s="1"/>
  <c r="J2772" i="4"/>
  <c r="K2772" i="4" s="1"/>
  <c r="J1719" i="4"/>
  <c r="K1719" i="4" s="1"/>
  <c r="J702" i="4"/>
  <c r="K702" i="4" s="1"/>
  <c r="J427" i="4"/>
  <c r="K427" i="4" s="1"/>
  <c r="J3104" i="4"/>
  <c r="K3104" i="4" s="1"/>
  <c r="J474" i="4"/>
  <c r="K474" i="4" s="1"/>
  <c r="J2550" i="4"/>
  <c r="K2550" i="4" s="1"/>
  <c r="J1267" i="4"/>
  <c r="K1267" i="4" s="1"/>
  <c r="J3155" i="4"/>
  <c r="K3155" i="4" s="1"/>
  <c r="J316" i="4"/>
  <c r="K316" i="4" s="1"/>
  <c r="J589" i="4"/>
  <c r="K589" i="4" s="1"/>
  <c r="J1603" i="4"/>
  <c r="K1603" i="4" s="1"/>
  <c r="J929" i="4"/>
  <c r="K929" i="4" s="1"/>
  <c r="J363" i="4"/>
  <c r="K363" i="4" s="1"/>
  <c r="J956" i="4"/>
  <c r="K956" i="4" s="1"/>
  <c r="J2687" i="4"/>
  <c r="K2687" i="4" s="1"/>
  <c r="J870" i="4"/>
  <c r="K870" i="4" s="1"/>
  <c r="J1550" i="4"/>
  <c r="K1550" i="4" s="1"/>
  <c r="J1149" i="4"/>
  <c r="K1149" i="4" s="1"/>
  <c r="J473" i="4"/>
  <c r="K473" i="4" s="1"/>
  <c r="J1511" i="4"/>
  <c r="K1511" i="4" s="1"/>
  <c r="J673" i="4"/>
  <c r="K673" i="4" s="1"/>
  <c r="J709" i="4"/>
  <c r="K709" i="4" s="1"/>
  <c r="J2623" i="4"/>
  <c r="K2623" i="4" s="1"/>
  <c r="J564" i="4"/>
  <c r="K564" i="4" s="1"/>
  <c r="J1294" i="4"/>
  <c r="K1294" i="4" s="1"/>
  <c r="J364" i="4"/>
  <c r="K364" i="4" s="1"/>
  <c r="J409" i="4"/>
  <c r="K409" i="4" s="1"/>
  <c r="J3171" i="4"/>
  <c r="K3171" i="4" s="1"/>
  <c r="J1286" i="4"/>
  <c r="K1286" i="4" s="1"/>
  <c r="J611" i="4"/>
  <c r="K611" i="4" s="1"/>
  <c r="J973" i="4"/>
  <c r="K973" i="4" s="1"/>
  <c r="J1195" i="4"/>
  <c r="K1195" i="4" s="1"/>
  <c r="J1782" i="4"/>
  <c r="K1782" i="4" s="1"/>
  <c r="J2233" i="4"/>
  <c r="K2233" i="4" s="1"/>
  <c r="J866" i="4"/>
  <c r="K866" i="4" s="1"/>
  <c r="J1140" i="4"/>
  <c r="K1140" i="4" s="1"/>
  <c r="J148" i="4"/>
  <c r="K148" i="4" s="1"/>
  <c r="J514" i="4"/>
  <c r="K514" i="4" s="1"/>
  <c r="J3218" i="4"/>
  <c r="K3218" i="4" s="1"/>
  <c r="J1201" i="4"/>
  <c r="K1201" i="4" s="1"/>
  <c r="J105" i="4"/>
  <c r="K105" i="4" s="1"/>
  <c r="J769" i="4"/>
  <c r="K769" i="4" s="1"/>
  <c r="J1677" i="4"/>
  <c r="K1677" i="4" s="1"/>
  <c r="J2601" i="4"/>
  <c r="K2601" i="4" s="1"/>
  <c r="J1716" i="4"/>
  <c r="K1716" i="4" s="1"/>
  <c r="J229" i="4"/>
  <c r="K229" i="4" s="1"/>
  <c r="J1788" i="4"/>
  <c r="K1788" i="4" s="1"/>
  <c r="J2556" i="4"/>
  <c r="K2556" i="4" s="1"/>
  <c r="J2671" i="4"/>
  <c r="K2671" i="4" s="1"/>
  <c r="J1625" i="4"/>
  <c r="K1625" i="4" s="1"/>
  <c r="J2635" i="4"/>
  <c r="K2635" i="4" s="1"/>
  <c r="J3045" i="4"/>
  <c r="K3045" i="4" s="1"/>
  <c r="J642" i="4"/>
  <c r="K642" i="4" s="1"/>
  <c r="J2321" i="4"/>
  <c r="K2321" i="4" s="1"/>
  <c r="J1127" i="4"/>
  <c r="K1127" i="4" s="1"/>
  <c r="J1103" i="4"/>
  <c r="K1103" i="4" s="1"/>
  <c r="J1057" i="4"/>
  <c r="K1057" i="4" s="1"/>
  <c r="J437" i="4"/>
  <c r="K437" i="4" s="1"/>
  <c r="J797" i="4"/>
  <c r="K797" i="4" s="1"/>
  <c r="J2117" i="4"/>
  <c r="K2117" i="4" s="1"/>
  <c r="J759" i="4"/>
  <c r="K759" i="4" s="1"/>
  <c r="J2254" i="4"/>
  <c r="K2254" i="4" s="1"/>
  <c r="J2453" i="4"/>
  <c r="K2453" i="4" s="1"/>
  <c r="J2239" i="4"/>
  <c r="K2239" i="4" s="1"/>
  <c r="J423" i="4"/>
  <c r="K423" i="4" s="1"/>
  <c r="J2209" i="4"/>
  <c r="K2209" i="4" s="1"/>
  <c r="J2480" i="4"/>
  <c r="K2480" i="4" s="1"/>
  <c r="J2331" i="4"/>
  <c r="K2331" i="4" s="1"/>
  <c r="J1333" i="4"/>
  <c r="K1333" i="4" s="1"/>
  <c r="J2500" i="4"/>
  <c r="K2500" i="4" s="1"/>
  <c r="J2146" i="4"/>
  <c r="K2146" i="4" s="1"/>
  <c r="J2344" i="4"/>
  <c r="K2344" i="4" s="1"/>
  <c r="J558" i="4"/>
  <c r="K558" i="4" s="1"/>
  <c r="J2183" i="4"/>
  <c r="K2183" i="4" s="1"/>
  <c r="J2171" i="4"/>
  <c r="K2171" i="4" s="1"/>
  <c r="J2449" i="4"/>
  <c r="K2449" i="4" s="1"/>
  <c r="J2259" i="4"/>
  <c r="K2259" i="4" s="1"/>
  <c r="J881" i="4"/>
  <c r="K881" i="4" s="1"/>
  <c r="J2346" i="4"/>
  <c r="K2346" i="4" s="1"/>
  <c r="J2178" i="4"/>
  <c r="K2178" i="4" s="1"/>
  <c r="J2483" i="4"/>
  <c r="K2483" i="4" s="1"/>
  <c r="J2075" i="4"/>
  <c r="K2075" i="4" s="1"/>
  <c r="J880" i="4"/>
  <c r="K880" i="4" s="1"/>
  <c r="J717" i="4"/>
  <c r="K717" i="4" s="1"/>
  <c r="J2360" i="4"/>
  <c r="K2360" i="4" s="1"/>
  <c r="J2249" i="4"/>
  <c r="K2249" i="4" s="1"/>
  <c r="J886" i="4"/>
  <c r="K886" i="4" s="1"/>
  <c r="J2265" i="4"/>
  <c r="K2265" i="4" s="1"/>
  <c r="J2499" i="4"/>
  <c r="K2499" i="4" s="1"/>
  <c r="J2452" i="4"/>
  <c r="K2452" i="4" s="1"/>
  <c r="J2257" i="4"/>
  <c r="K2257" i="4" s="1"/>
  <c r="J2229" i="4"/>
  <c r="K2229" i="4" s="1"/>
  <c r="J2143" i="4"/>
  <c r="K2143" i="4" s="1"/>
  <c r="J2098" i="4"/>
  <c r="K2098" i="4" s="1"/>
  <c r="J1827" i="4"/>
  <c r="K1827" i="4" s="1"/>
  <c r="J2196" i="4"/>
  <c r="K2196" i="4" s="1"/>
  <c r="J2242" i="4"/>
  <c r="K2242" i="4" s="1"/>
  <c r="J3030" i="4"/>
  <c r="K3030" i="4" s="1"/>
  <c r="J2231" i="4"/>
  <c r="K2231" i="4" s="1"/>
  <c r="J2350" i="4"/>
  <c r="K2350" i="4" s="1"/>
  <c r="J445" i="4"/>
  <c r="K445" i="4" s="1"/>
  <c r="J2174" i="4"/>
  <c r="K2174" i="4" s="1"/>
  <c r="J763" i="4"/>
  <c r="K763" i="4" s="1"/>
  <c r="J2130" i="4"/>
  <c r="K2130" i="4" s="1"/>
  <c r="J2095" i="4"/>
  <c r="K2095" i="4" s="1"/>
  <c r="J2186" i="4"/>
  <c r="K2186" i="4" s="1"/>
  <c r="J2458" i="4"/>
  <c r="K2458" i="4" s="1"/>
  <c r="J2142" i="4"/>
  <c r="K2142" i="4" s="1"/>
  <c r="J2150" i="4"/>
  <c r="K2150" i="4" s="1"/>
  <c r="J2280" i="4"/>
  <c r="K2280" i="4" s="1"/>
  <c r="J2122" i="4"/>
  <c r="K2122" i="4" s="1"/>
  <c r="J808" i="4"/>
  <c r="K808" i="4" s="1"/>
  <c r="J2469" i="4"/>
  <c r="K2469" i="4" s="1"/>
  <c r="J2189" i="4"/>
  <c r="K2189" i="4" s="1"/>
  <c r="J2513" i="4"/>
  <c r="K2513" i="4" s="1"/>
  <c r="J2118" i="4"/>
  <c r="K2118" i="4" s="1"/>
  <c r="J2536" i="4"/>
  <c r="K2536" i="4" s="1"/>
  <c r="J2285" i="4"/>
  <c r="K2285" i="4" s="1"/>
  <c r="J2123" i="4"/>
  <c r="K2123" i="4" s="1"/>
  <c r="J2217" i="4"/>
  <c r="K2217" i="4" s="1"/>
  <c r="J2292" i="4"/>
  <c r="K2292" i="4" s="1"/>
  <c r="J2158" i="4"/>
  <c r="K2158" i="4" s="1"/>
  <c r="J841" i="4"/>
  <c r="K841" i="4" s="1"/>
  <c r="J2546" i="4"/>
  <c r="K2546" i="4" s="1"/>
  <c r="J814" i="4"/>
  <c r="K814" i="4" s="1"/>
  <c r="J1007" i="4"/>
  <c r="K1007" i="4" s="1"/>
  <c r="J467" i="4"/>
  <c r="K467" i="4" s="1"/>
  <c r="J1467" i="4"/>
  <c r="K1467" i="4" s="1"/>
  <c r="J1488" i="4"/>
  <c r="K1488" i="4" s="1"/>
  <c r="J691" i="4"/>
  <c r="K691" i="4" s="1"/>
  <c r="J1011" i="4"/>
  <c r="K1011" i="4" s="1"/>
  <c r="J549" i="4"/>
  <c r="K549" i="4" s="1"/>
  <c r="J2471" i="4"/>
  <c r="K2471" i="4" s="1"/>
  <c r="J1175" i="4"/>
  <c r="K1175" i="4" s="1"/>
  <c r="J1228" i="4"/>
  <c r="K1228" i="4" s="1"/>
  <c r="J2498" i="4"/>
  <c r="K2498" i="4" s="1"/>
  <c r="J413" i="4"/>
  <c r="K413" i="4" s="1"/>
  <c r="J1553" i="4"/>
  <c r="K1553" i="4" s="1"/>
  <c r="J1504" i="4"/>
  <c r="K1504" i="4" s="1"/>
  <c r="J954" i="4"/>
  <c r="K954" i="4" s="1"/>
  <c r="J1675" i="4"/>
  <c r="K1675" i="4" s="1"/>
  <c r="J1727" i="4"/>
  <c r="K1727" i="4" s="1"/>
  <c r="J455" i="4"/>
  <c r="K455" i="4" s="1"/>
  <c r="J1120" i="4"/>
  <c r="K1120" i="4" s="1"/>
  <c r="J1314" i="4"/>
  <c r="K1314" i="4" s="1"/>
  <c r="J2637" i="4"/>
  <c r="K2637" i="4" s="1"/>
  <c r="J984" i="4"/>
  <c r="K984" i="4" s="1"/>
  <c r="J1179" i="4"/>
  <c r="K1179" i="4" s="1"/>
  <c r="J1739" i="4"/>
  <c r="K1739" i="4" s="1"/>
  <c r="J2542" i="4"/>
  <c r="K2542" i="4" s="1"/>
  <c r="J681" i="4"/>
  <c r="K681" i="4" s="1"/>
  <c r="J345" i="4"/>
  <c r="K345" i="4" s="1"/>
  <c r="J643" i="4"/>
  <c r="K643" i="4" s="1"/>
  <c r="J1352" i="4"/>
  <c r="K1352" i="4" s="1"/>
  <c r="J570" i="4"/>
  <c r="K570" i="4" s="1"/>
  <c r="J1214" i="4"/>
  <c r="K1214" i="4" s="1"/>
  <c r="J2479" i="4"/>
  <c r="K2479" i="4" s="1"/>
  <c r="J1009" i="4"/>
  <c r="K1009" i="4" s="1"/>
  <c r="J855" i="4"/>
  <c r="K855" i="4" s="1"/>
  <c r="J1517" i="4"/>
  <c r="K1517" i="4" s="1"/>
  <c r="J2620" i="4"/>
  <c r="K2620" i="4" s="1"/>
  <c r="J1429" i="4"/>
  <c r="K1429" i="4" s="1"/>
  <c r="J1242" i="4"/>
  <c r="K1242" i="4" s="1"/>
  <c r="J1061" i="4"/>
  <c r="K1061" i="4" s="1"/>
  <c r="J1421" i="4"/>
  <c r="K1421" i="4" s="1"/>
  <c r="J386" i="4"/>
  <c r="K386" i="4" s="1"/>
  <c r="J462" i="4"/>
  <c r="K462" i="4" s="1"/>
  <c r="J816" i="4"/>
  <c r="K816" i="4" s="1"/>
  <c r="J137" i="4"/>
  <c r="K137" i="4" s="1"/>
  <c r="J2056" i="4"/>
  <c r="K2056" i="4" s="1"/>
  <c r="J1878" i="4"/>
  <c r="K1878" i="4" s="1"/>
  <c r="J3008" i="4"/>
  <c r="K3008" i="4" s="1"/>
  <c r="J1810" i="4"/>
  <c r="K1810" i="4" s="1"/>
  <c r="J1932" i="4"/>
  <c r="K1932" i="4" s="1"/>
  <c r="J3207" i="4"/>
  <c r="K3207" i="4" s="1"/>
  <c r="J2886" i="4"/>
  <c r="K2886" i="4" s="1"/>
  <c r="J2683" i="4"/>
  <c r="K2683" i="4" s="1"/>
  <c r="J2792" i="4"/>
  <c r="K2792" i="4" s="1"/>
  <c r="J3147" i="4"/>
  <c r="K3147" i="4" s="1"/>
  <c r="J2011" i="4"/>
  <c r="K2011" i="4" s="1"/>
  <c r="J3151" i="4"/>
  <c r="K3151" i="4" s="1"/>
  <c r="J1848" i="4"/>
  <c r="K1848" i="4" s="1"/>
  <c r="J1902" i="4"/>
  <c r="K1902" i="4" s="1"/>
  <c r="J2864" i="4"/>
  <c r="K2864" i="4" s="1"/>
  <c r="J2985" i="4"/>
  <c r="K2985" i="4" s="1"/>
  <c r="J675" i="4"/>
  <c r="K675" i="4" s="1"/>
  <c r="J2745" i="4"/>
  <c r="K2745" i="4" s="1"/>
  <c r="J3094" i="4"/>
  <c r="K3094" i="4" s="1"/>
  <c r="J1983" i="4"/>
  <c r="K1983" i="4" s="1"/>
  <c r="J3038" i="4"/>
  <c r="K3038" i="4" s="1"/>
  <c r="J2035" i="4"/>
  <c r="K2035" i="4" s="1"/>
  <c r="J3180" i="4"/>
  <c r="K3180" i="4" s="1"/>
  <c r="J1944" i="4"/>
  <c r="K1944" i="4" s="1"/>
  <c r="J2885" i="4"/>
  <c r="K2885" i="4" s="1"/>
  <c r="J2795" i="4"/>
  <c r="K2795" i="4" s="1"/>
  <c r="J3103" i="4"/>
  <c r="K3103" i="4" s="1"/>
  <c r="J2762" i="4"/>
  <c r="K2762" i="4" s="1"/>
  <c r="J1865" i="4"/>
  <c r="K1865" i="4" s="1"/>
  <c r="J2695" i="4"/>
  <c r="K2695" i="4" s="1"/>
  <c r="J2761" i="4"/>
  <c r="K2761" i="4" s="1"/>
  <c r="J3162" i="4"/>
  <c r="K3162" i="4" s="1"/>
  <c r="J2050" i="4"/>
  <c r="K2050" i="4" s="1"/>
  <c r="J3146" i="4"/>
  <c r="K3146" i="4" s="1"/>
  <c r="J2872" i="4"/>
  <c r="K2872" i="4" s="1"/>
  <c r="J3127" i="4"/>
  <c r="K3127" i="4" s="1"/>
  <c r="J3005" i="4"/>
  <c r="K3005" i="4" s="1"/>
  <c r="J2023" i="4"/>
  <c r="K2023" i="4" s="1"/>
  <c r="J2015" i="4"/>
  <c r="K2015" i="4" s="1"/>
  <c r="J1831" i="4"/>
  <c r="K1831" i="4" s="1"/>
  <c r="J2835" i="4"/>
  <c r="K2835" i="4" s="1"/>
  <c r="J2018" i="4"/>
  <c r="K2018" i="4" s="1"/>
  <c r="J2922" i="4"/>
  <c r="K2922" i="4" s="1"/>
  <c r="J1988" i="4"/>
  <c r="K1988" i="4" s="1"/>
  <c r="J2043" i="4"/>
  <c r="K2043" i="4" s="1"/>
  <c r="J3069" i="4"/>
  <c r="K3069" i="4" s="1"/>
  <c r="J2798" i="4"/>
  <c r="K2798" i="4" s="1"/>
  <c r="J1883" i="4"/>
  <c r="K1883" i="4" s="1"/>
  <c r="J1842" i="4"/>
  <c r="K1842" i="4" s="1"/>
  <c r="J2692" i="4"/>
  <c r="K2692" i="4" s="1"/>
  <c r="J2852" i="4"/>
  <c r="K2852" i="4" s="1"/>
  <c r="J2882" i="4"/>
  <c r="K2882" i="4" s="1"/>
  <c r="J2066" i="4"/>
  <c r="K2066" i="4" s="1"/>
  <c r="J2774" i="4"/>
  <c r="K2774" i="4" s="1"/>
  <c r="J3035" i="4"/>
  <c r="K3035" i="4" s="1"/>
  <c r="J3186" i="4"/>
  <c r="K3186" i="4" s="1"/>
  <c r="J2917" i="4"/>
  <c r="K2917" i="4" s="1"/>
  <c r="J3187" i="4"/>
  <c r="K3187" i="4" s="1"/>
  <c r="J2065" i="4"/>
  <c r="K2065" i="4" s="1"/>
  <c r="J3157" i="4"/>
  <c r="K3157" i="4" s="1"/>
  <c r="J3088" i="4"/>
  <c r="K3088" i="4" s="1"/>
  <c r="J2838" i="4"/>
  <c r="K2838" i="4" s="1"/>
  <c r="J2064" i="4"/>
  <c r="K2064" i="4" s="1"/>
  <c r="J2930" i="4"/>
  <c r="K2930" i="4" s="1"/>
  <c r="J2959" i="4"/>
  <c r="K2959" i="4" s="1"/>
  <c r="J3110" i="4"/>
  <c r="K3110" i="4" s="1"/>
  <c r="L1350" i="4"/>
  <c r="L1165" i="4"/>
  <c r="L2594" i="4"/>
  <c r="L1395" i="4"/>
  <c r="L461" i="4"/>
  <c r="L2277" i="4"/>
  <c r="L421" i="4"/>
  <c r="L1552" i="4"/>
  <c r="L232" i="4"/>
  <c r="L914" i="4"/>
  <c r="L1505" i="4"/>
  <c r="L1735" i="4"/>
  <c r="L1041" i="4"/>
  <c r="L704" i="4"/>
  <c r="L1244" i="4"/>
  <c r="L1099" i="4"/>
  <c r="L1078" i="4"/>
  <c r="L957" i="4"/>
  <c r="L173" i="4"/>
  <c r="L2554" i="4"/>
  <c r="L2284" i="4"/>
  <c r="L664" i="4"/>
  <c r="L803" i="4"/>
  <c r="L208" i="4"/>
  <c r="L214" i="4"/>
  <c r="L2524" i="4"/>
  <c r="L1593" i="4"/>
  <c r="L1664" i="4"/>
  <c r="L1506" i="4"/>
  <c r="L2588" i="4"/>
  <c r="L103" i="4"/>
  <c r="L2784" i="4"/>
  <c r="L2247" i="4"/>
  <c r="L2713" i="4"/>
  <c r="L824" i="4"/>
  <c r="L2627" i="4"/>
  <c r="L1431" i="4"/>
  <c r="L2612" i="4"/>
  <c r="L1408" i="4"/>
  <c r="L606" i="4"/>
  <c r="L1321" i="4"/>
  <c r="L2304" i="4"/>
  <c r="L1023" i="4"/>
  <c r="L3220" i="4"/>
  <c r="L2584" i="4"/>
  <c r="L830" i="4"/>
  <c r="L2603" i="4"/>
  <c r="L2462" i="4"/>
  <c r="L2275" i="4"/>
  <c r="L2558" i="4"/>
  <c r="L823" i="4"/>
  <c r="L2111" i="4"/>
  <c r="L1040" i="4"/>
  <c r="L1287" i="4"/>
  <c r="L1254" i="4"/>
  <c r="L112" i="4"/>
  <c r="L250" i="4"/>
  <c r="L2579" i="4"/>
  <c r="L1687" i="4"/>
  <c r="L425" i="4"/>
  <c r="L382" i="4"/>
  <c r="L587" i="4"/>
  <c r="L2681" i="4"/>
  <c r="L885" i="4"/>
  <c r="L1725" i="4"/>
  <c r="L324" i="4"/>
  <c r="L602" i="4"/>
  <c r="L2865" i="4"/>
  <c r="L1155" i="4"/>
  <c r="L1590" i="4"/>
  <c r="L649" i="4"/>
  <c r="L2560" i="4"/>
  <c r="L1016" i="4"/>
  <c r="L1355" i="4"/>
  <c r="L2647" i="4"/>
  <c r="L3215" i="4"/>
  <c r="L1469" i="4"/>
  <c r="L1101" i="4"/>
  <c r="L447" i="4"/>
  <c r="L1126" i="4"/>
  <c r="L328" i="4"/>
  <c r="L922" i="4"/>
  <c r="L1652" i="4"/>
  <c r="L1150" i="4"/>
  <c r="L196" i="4"/>
  <c r="L2294" i="4"/>
  <c r="L1393" i="4"/>
  <c r="L1579" i="4"/>
  <c r="L488" i="4"/>
  <c r="L2796" i="4"/>
  <c r="L2918" i="4"/>
  <c r="L181" i="4"/>
  <c r="L296" i="4"/>
  <c r="L2325" i="4"/>
  <c r="L2809" i="4"/>
  <c r="L1180" i="4"/>
  <c r="L607" i="4"/>
  <c r="L1730" i="4"/>
  <c r="L2836" i="4"/>
  <c r="L1775" i="4"/>
  <c r="L493" i="4"/>
  <c r="L371" i="4"/>
  <c r="L1360" i="4"/>
  <c r="L1749" i="4"/>
  <c r="L1701" i="4"/>
  <c r="L147" i="4"/>
  <c r="L1709" i="4"/>
  <c r="L2791" i="4"/>
  <c r="L992" i="4"/>
  <c r="L3121" i="4"/>
  <c r="L572" i="4"/>
  <c r="L599" i="4"/>
  <c r="L1326" i="4"/>
  <c r="L605" i="4"/>
  <c r="L1758" i="4"/>
  <c r="L520" i="4"/>
  <c r="L1143" i="4"/>
  <c r="L429" i="4"/>
  <c r="L1527" i="4"/>
  <c r="L2551" i="4"/>
  <c r="L2859" i="4"/>
  <c r="L697" i="4"/>
  <c r="L970" i="4"/>
  <c r="L138" i="4"/>
  <c r="L863" i="4"/>
  <c r="L749" i="4"/>
  <c r="L1261" i="4"/>
  <c r="L2951" i="4"/>
  <c r="L2330" i="4"/>
  <c r="L2090" i="4"/>
  <c r="L2234" i="4"/>
  <c r="L1025" i="4"/>
  <c r="L2569" i="4"/>
  <c r="L650" i="4"/>
  <c r="L1296" i="4"/>
  <c r="L1634" i="4"/>
  <c r="L812" i="4"/>
  <c r="L684" i="4"/>
  <c r="L805" i="4"/>
  <c r="L333" i="4"/>
  <c r="L1479" i="4"/>
  <c r="L403" i="4"/>
  <c r="L2534" i="4"/>
  <c r="L287" i="4"/>
  <c r="L1291" i="4"/>
  <c r="L2540" i="4"/>
  <c r="L2634" i="4"/>
  <c r="L615" i="4"/>
  <c r="L1594" i="4"/>
  <c r="L2590" i="4"/>
  <c r="L1538" i="4"/>
  <c r="L2813" i="4"/>
  <c r="L187" i="4"/>
  <c r="L2832" i="4"/>
  <c r="L1646" i="4"/>
  <c r="L582" i="4"/>
  <c r="L878" i="4"/>
  <c r="L1804" i="4"/>
  <c r="L2506" i="4"/>
  <c r="L1481" i="4"/>
  <c r="L712" i="4"/>
  <c r="L1357" i="4"/>
  <c r="L1639" i="4"/>
  <c r="L884" i="4"/>
  <c r="L1637" i="4"/>
  <c r="L947" i="4"/>
  <c r="L1300" i="4"/>
  <c r="L2583" i="4"/>
  <c r="L420" i="4"/>
  <c r="L275" i="4"/>
  <c r="L182" i="4"/>
  <c r="L829" i="4"/>
  <c r="L1443" i="4"/>
  <c r="L3166" i="4"/>
  <c r="L114" i="4"/>
  <c r="L209" i="4"/>
  <c r="L2510" i="4"/>
  <c r="L1714" i="4"/>
  <c r="L734" i="4"/>
  <c r="L1235" i="4"/>
  <c r="L341" i="4"/>
  <c r="L1324" i="4"/>
  <c r="L3062" i="4"/>
  <c r="L2670" i="4"/>
  <c r="L3223" i="4"/>
  <c r="L280" i="4"/>
  <c r="L274" i="4"/>
  <c r="L745" i="4"/>
  <c r="L1206" i="4"/>
  <c r="L2491" i="4"/>
  <c r="L2264" i="4"/>
  <c r="L624" i="4"/>
  <c r="L2153" i="4"/>
  <c r="L2208" i="4"/>
  <c r="L546" i="4"/>
  <c r="L1054" i="4"/>
  <c r="L2697" i="4"/>
  <c r="L1347" i="4"/>
  <c r="L32" i="4"/>
  <c r="L755" i="4"/>
  <c r="L1491" i="4"/>
  <c r="L165" i="4"/>
  <c r="L1559" i="4"/>
  <c r="L1153" i="4"/>
  <c r="L3026" i="4"/>
  <c r="L2485" i="4"/>
  <c r="L2645" i="4"/>
  <c r="L731" i="4"/>
  <c r="L374" i="4"/>
  <c r="L2298" i="4"/>
  <c r="L151" i="4"/>
  <c r="L298" i="4"/>
  <c r="L2120" i="4"/>
  <c r="L1600" i="4"/>
  <c r="L2652" i="4"/>
  <c r="L3089" i="4"/>
  <c r="L775" i="4"/>
  <c r="L1232" i="4"/>
  <c r="L2650" i="4"/>
  <c r="L2339" i="4"/>
  <c r="L2267" i="4"/>
  <c r="L1602" i="4"/>
  <c r="L2932" i="4"/>
  <c r="L2656" i="4"/>
  <c r="L908" i="4"/>
  <c r="L1720" i="4"/>
  <c r="L2282" i="4"/>
  <c r="L2508" i="4"/>
  <c r="L3119" i="4"/>
  <c r="L1796" i="4"/>
  <c r="L1781" i="4"/>
  <c r="L2271" i="4"/>
  <c r="L303" i="4"/>
  <c r="L961" i="4"/>
  <c r="L1612" i="4"/>
  <c r="L2672" i="4"/>
  <c r="L2599" i="4"/>
  <c r="L1405" i="4"/>
  <c r="L2447" i="4"/>
  <c r="L3113" i="4"/>
  <c r="L2348" i="4"/>
  <c r="L2518" i="4"/>
  <c r="L122" i="4"/>
  <c r="L2287" i="4"/>
  <c r="L2182" i="4"/>
  <c r="L1341" i="4"/>
  <c r="L741" i="4"/>
  <c r="L1236" i="4"/>
  <c r="L3125" i="4"/>
  <c r="L221" i="4"/>
  <c r="L168" i="4"/>
  <c r="L1643" i="4"/>
  <c r="L551" i="4"/>
  <c r="L1037" i="4"/>
  <c r="L2261" i="4"/>
  <c r="L262" i="4"/>
  <c r="L565" i="4"/>
  <c r="L904" i="4"/>
  <c r="L188" i="4"/>
  <c r="L962" i="4"/>
  <c r="L526" i="4"/>
  <c r="L612" i="4"/>
  <c r="L1635" i="4"/>
  <c r="L2455" i="4"/>
  <c r="L2548" i="4"/>
  <c r="L2466" i="4"/>
  <c r="L2290" i="4"/>
  <c r="L1353" i="4"/>
  <c r="L2185" i="4"/>
  <c r="L1229" i="4"/>
  <c r="L1767" i="4"/>
  <c r="L1397" i="4"/>
  <c r="L1686" i="4"/>
  <c r="L1783" i="4"/>
  <c r="L1532" i="4"/>
  <c r="L577" i="4"/>
  <c r="L292" i="4"/>
  <c r="L381" i="4"/>
  <c r="L1482" i="4"/>
  <c r="L532" i="4"/>
  <c r="L927" i="4"/>
  <c r="L1012" i="4"/>
  <c r="L2308" i="4"/>
  <c r="L637" i="4"/>
  <c r="L2663" i="4"/>
  <c r="L1570" i="4"/>
  <c r="L1502" i="4"/>
  <c r="L1536" i="4"/>
  <c r="L1116" i="4"/>
  <c r="L295" i="4"/>
  <c r="L116" i="4"/>
  <c r="L54" i="4"/>
  <c r="L2487" i="4"/>
  <c r="L2343" i="4"/>
  <c r="L3225" i="4"/>
  <c r="L571" i="4"/>
  <c r="L773" i="4"/>
  <c r="L2515" i="4"/>
  <c r="L507" i="4"/>
  <c r="L1289" i="4"/>
  <c r="L661" i="4"/>
  <c r="L2615" i="4"/>
  <c r="L47" i="4"/>
  <c r="L1508" i="4"/>
  <c r="L424" i="4"/>
  <c r="L449" i="4"/>
  <c r="L2658" i="4"/>
  <c r="L1363" i="4"/>
  <c r="L714" i="4"/>
  <c r="L2141" i="4"/>
  <c r="L325" i="4"/>
  <c r="L1435" i="4"/>
  <c r="L1279" i="4"/>
  <c r="L2468" i="4"/>
  <c r="L1344" i="4"/>
  <c r="L1647" i="4"/>
  <c r="L906" i="4"/>
  <c r="L687" i="4"/>
  <c r="L2279" i="4"/>
  <c r="L2443" i="4"/>
  <c r="L1790" i="4"/>
  <c r="L36" i="4"/>
  <c r="L318" i="4"/>
  <c r="L990" i="4"/>
  <c r="L18" i="4"/>
  <c r="L1086" i="4"/>
  <c r="L2203" i="4"/>
  <c r="L49" i="4"/>
  <c r="L379" i="4"/>
  <c r="L542" i="4"/>
  <c r="L694" i="4"/>
  <c r="L2296" i="4"/>
  <c r="L919" i="4"/>
  <c r="L2616" i="4"/>
  <c r="L1793" i="4"/>
  <c r="L1628" i="4"/>
  <c r="L614" i="4"/>
  <c r="L1094" i="4"/>
  <c r="L1682" i="4"/>
  <c r="L1779" i="4"/>
  <c r="L1317" i="4"/>
  <c r="L1617" i="4"/>
  <c r="L2624" i="4"/>
  <c r="L1584" i="4"/>
  <c r="L588" i="4"/>
  <c r="L573" i="4"/>
  <c r="L2094" i="4"/>
  <c r="L2504" i="4"/>
  <c r="L459" i="4"/>
  <c r="L955" i="4"/>
  <c r="L959" i="4"/>
  <c r="L1560" i="4"/>
  <c r="L782" i="4"/>
  <c r="L484" i="4"/>
  <c r="L1310" i="4"/>
  <c r="L2667" i="4"/>
  <c r="L942" i="4"/>
  <c r="L1472" i="4"/>
  <c r="L2522" i="4"/>
  <c r="L547" i="4"/>
  <c r="L996" i="4"/>
  <c r="L107" i="4"/>
  <c r="L254" i="4"/>
  <c r="L2625" i="4"/>
  <c r="L222" i="4"/>
  <c r="L1219" i="4"/>
  <c r="L2355" i="4"/>
  <c r="L2319" i="4"/>
  <c r="L1284" i="4"/>
  <c r="L2526" i="4"/>
  <c r="L856" i="4"/>
  <c r="L2102" i="4"/>
  <c r="L2162" i="4"/>
  <c r="L968" i="4"/>
  <c r="L1130" i="4"/>
  <c r="L1260" i="4"/>
  <c r="L2341" i="4"/>
  <c r="L1668" i="4"/>
  <c r="L269" i="4"/>
  <c r="L2581" i="4"/>
  <c r="L924" i="4"/>
  <c r="L2195" i="4"/>
  <c r="L2225" i="4"/>
  <c r="L433" i="4"/>
  <c r="L765" i="4"/>
  <c r="L1740" i="4"/>
  <c r="L301" i="4"/>
  <c r="L1076" i="4"/>
  <c r="L1043" i="4"/>
  <c r="L867" i="4"/>
  <c r="L724" i="4"/>
  <c r="L1366" i="4"/>
  <c r="L2077" i="4"/>
  <c r="L245" i="4"/>
  <c r="L2164" i="4"/>
  <c r="L2998" i="4"/>
  <c r="L2072" i="4"/>
  <c r="L2496" i="4"/>
  <c r="L777" i="4"/>
  <c r="L1211" i="4"/>
  <c r="L1327" i="4"/>
  <c r="L1238" i="4"/>
  <c r="L240" i="4"/>
  <c r="L2943" i="4"/>
  <c r="L1685" i="4"/>
  <c r="L625" i="4"/>
  <c r="L1542" i="4"/>
  <c r="L1638" i="4"/>
  <c r="L754" i="4"/>
  <c r="L669" i="4"/>
  <c r="L1707" i="4"/>
  <c r="L154" i="4"/>
  <c r="L1513" i="4"/>
  <c r="L1648" i="4"/>
  <c r="L223" i="4"/>
  <c r="L758" i="4"/>
  <c r="L1121" i="4"/>
  <c r="L1119" i="4"/>
  <c r="L1157" i="4"/>
  <c r="L1531" i="4"/>
  <c r="L1239" i="4"/>
  <c r="L2596" i="4"/>
  <c r="L1432" i="4"/>
  <c r="L790" i="4"/>
  <c r="L911" i="4"/>
  <c r="L2106" i="4"/>
  <c r="L1396" i="4"/>
  <c r="L194" i="4"/>
  <c r="L849" i="4"/>
  <c r="L21" i="4"/>
  <c r="L2530" i="4"/>
  <c r="L1337" i="4"/>
  <c r="L566" i="4"/>
  <c r="L2571" i="4"/>
  <c r="L2188" i="4"/>
  <c r="L767" i="4"/>
  <c r="L983" i="4"/>
  <c r="L1075" i="4"/>
  <c r="L2605" i="4"/>
  <c r="L276" i="4"/>
  <c r="L686" i="4"/>
  <c r="L2206" i="4"/>
  <c r="L1079" i="4"/>
  <c r="L1604" i="4"/>
  <c r="L2573" i="4"/>
  <c r="L632" i="4"/>
  <c r="L3227" i="4"/>
  <c r="L369" i="4"/>
  <c r="L108" i="4"/>
  <c r="L2923" i="4"/>
  <c r="L2193" i="4"/>
  <c r="L1080" i="4"/>
  <c r="L1309" i="4"/>
  <c r="L3224" i="4"/>
  <c r="L1301" i="4"/>
  <c r="L1418" i="4"/>
  <c r="L1436" i="4"/>
  <c r="L2310" i="4"/>
  <c r="L1540" i="4"/>
  <c r="L641" i="4"/>
  <c r="L1669" i="4"/>
  <c r="L106" i="4"/>
  <c r="L707" i="4"/>
  <c r="L1312" i="4"/>
  <c r="L1071" i="4"/>
  <c r="L192" i="4"/>
  <c r="L877" i="4"/>
  <c r="L1162" i="4"/>
  <c r="L1062" i="4"/>
  <c r="L761" i="4"/>
  <c r="L2668" i="4"/>
  <c r="L1275" i="4"/>
  <c r="L1751" i="4"/>
  <c r="L843" i="4"/>
  <c r="L730" i="4"/>
  <c r="L2910" i="4"/>
  <c r="L1028" i="4"/>
  <c r="L2772" i="4"/>
  <c r="L1719" i="4"/>
  <c r="L702" i="4"/>
  <c r="L427" i="4"/>
  <c r="L3104" i="4"/>
  <c r="L474" i="4"/>
  <c r="L2550" i="4"/>
  <c r="L1267" i="4"/>
  <c r="L3155" i="4"/>
  <c r="L316" i="4"/>
  <c r="L589" i="4"/>
  <c r="L1603" i="4"/>
  <c r="L929" i="4"/>
  <c r="L363" i="4"/>
  <c r="L956" i="4"/>
  <c r="L2687" i="4"/>
  <c r="L870" i="4"/>
  <c r="L1550" i="4"/>
  <c r="L1149" i="4"/>
  <c r="L473" i="4"/>
  <c r="L1511" i="4"/>
  <c r="L673" i="4"/>
  <c r="L709" i="4"/>
  <c r="L2623" i="4"/>
  <c r="L564" i="4"/>
  <c r="L1294" i="4"/>
  <c r="L364" i="4"/>
  <c r="L409" i="4"/>
  <c r="L3171" i="4"/>
  <c r="L1286" i="4"/>
  <c r="L611" i="4"/>
  <c r="L973" i="4"/>
  <c r="L1195" i="4"/>
  <c r="L1782" i="4"/>
  <c r="L2233" i="4"/>
  <c r="L866" i="4"/>
  <c r="L1140" i="4"/>
  <c r="L148" i="4"/>
  <c r="L514" i="4"/>
  <c r="L3218" i="4"/>
  <c r="L1201" i="4"/>
  <c r="L105" i="4"/>
  <c r="L769" i="4"/>
  <c r="L1677" i="4"/>
  <c r="L2601" i="4"/>
  <c r="L1716" i="4"/>
  <c r="L229" i="4"/>
  <c r="L1788" i="4"/>
  <c r="L2556" i="4"/>
  <c r="L2671" i="4"/>
  <c r="L1625" i="4"/>
  <c r="L2635" i="4"/>
  <c r="L3045" i="4"/>
  <c r="L642" i="4"/>
  <c r="L2321" i="4"/>
  <c r="L1127" i="4"/>
  <c r="L1103" i="4"/>
  <c r="L1057" i="4"/>
  <c r="L437" i="4"/>
  <c r="L797" i="4"/>
  <c r="L2117" i="4"/>
  <c r="L759" i="4"/>
  <c r="L2254" i="4"/>
  <c r="L2453" i="4"/>
  <c r="L2239" i="4"/>
  <c r="L423" i="4"/>
  <c r="L2209" i="4"/>
  <c r="L2480" i="4"/>
  <c r="L2331" i="4"/>
  <c r="L1333" i="4"/>
  <c r="L2500" i="4"/>
  <c r="L2146" i="4"/>
  <c r="L2344" i="4"/>
  <c r="L558" i="4"/>
  <c r="L2183" i="4"/>
  <c r="L2171" i="4"/>
  <c r="L2449" i="4"/>
  <c r="L2259" i="4"/>
  <c r="L881" i="4"/>
  <c r="L2346" i="4"/>
  <c r="L2178" i="4"/>
  <c r="L2483" i="4"/>
  <c r="L2075" i="4"/>
  <c r="L880" i="4"/>
  <c r="L717" i="4"/>
  <c r="L2360" i="4"/>
  <c r="L2249" i="4"/>
  <c r="L886" i="4"/>
  <c r="L2265" i="4"/>
  <c r="L2499" i="4"/>
  <c r="L2452" i="4"/>
  <c r="L2257" i="4"/>
  <c r="L2229" i="4"/>
  <c r="L2143" i="4"/>
  <c r="L2098" i="4"/>
  <c r="L1827" i="4"/>
  <c r="L2196" i="4"/>
  <c r="L2242" i="4"/>
  <c r="L3030" i="4"/>
  <c r="L2231" i="4"/>
  <c r="L2350" i="4"/>
  <c r="L445" i="4"/>
  <c r="L2174" i="4"/>
  <c r="L763" i="4"/>
  <c r="L2130" i="4"/>
  <c r="L2095" i="4"/>
  <c r="L2186" i="4"/>
  <c r="L2458" i="4"/>
  <c r="L2142" i="4"/>
  <c r="L2150" i="4"/>
  <c r="L2280" i="4"/>
  <c r="L2122" i="4"/>
  <c r="L808" i="4"/>
  <c r="L2469" i="4"/>
  <c r="L2189" i="4"/>
  <c r="L2513" i="4"/>
  <c r="L2118" i="4"/>
  <c r="L2536" i="4"/>
  <c r="L2285" i="4"/>
  <c r="L2123" i="4"/>
  <c r="L2217" i="4"/>
  <c r="L2292" i="4"/>
  <c r="L2158" i="4"/>
  <c r="L841" i="4"/>
  <c r="L2546" i="4"/>
  <c r="L814" i="4"/>
  <c r="L1007" i="4"/>
  <c r="L467" i="4"/>
  <c r="L1467" i="4"/>
  <c r="L1488" i="4"/>
  <c r="L691" i="4"/>
  <c r="L1011" i="4"/>
  <c r="L549" i="4"/>
  <c r="L2471" i="4"/>
  <c r="L1175" i="4"/>
  <c r="L1228" i="4"/>
  <c r="L2498" i="4"/>
  <c r="L413" i="4"/>
  <c r="L1553" i="4"/>
  <c r="L1504" i="4"/>
  <c r="L954" i="4"/>
  <c r="L1675" i="4"/>
  <c r="L1727" i="4"/>
  <c r="L455" i="4"/>
  <c r="L1120" i="4"/>
  <c r="L1314" i="4"/>
  <c r="L2637" i="4"/>
  <c r="L984" i="4"/>
  <c r="L1179" i="4"/>
  <c r="L1739" i="4"/>
  <c r="L2542" i="4"/>
  <c r="L681" i="4"/>
  <c r="L345" i="4"/>
  <c r="L643" i="4"/>
  <c r="L1352" i="4"/>
  <c r="L570" i="4"/>
  <c r="L1214" i="4"/>
  <c r="L2479" i="4"/>
  <c r="L1009" i="4"/>
  <c r="L855" i="4"/>
  <c r="L1517" i="4"/>
  <c r="L2620" i="4"/>
  <c r="L1429" i="4"/>
  <c r="L1242" i="4"/>
  <c r="L1061" i="4"/>
  <c r="L1421" i="4"/>
  <c r="L386" i="4"/>
  <c r="L462" i="4"/>
  <c r="L816" i="4"/>
  <c r="L137" i="4"/>
  <c r="L2056" i="4"/>
  <c r="L1878" i="4"/>
  <c r="L3008" i="4"/>
  <c r="L1810" i="4"/>
  <c r="L1932" i="4"/>
  <c r="L3207" i="4"/>
  <c r="L2886" i="4"/>
  <c r="L2683" i="4"/>
  <c r="L2792" i="4"/>
  <c r="L3147" i="4"/>
  <c r="L2011" i="4"/>
  <c r="L3151" i="4"/>
  <c r="L1848" i="4"/>
  <c r="L1902" i="4"/>
  <c r="L2864" i="4"/>
  <c r="L2985" i="4"/>
  <c r="L675" i="4"/>
  <c r="L2745" i="4"/>
  <c r="L3094" i="4"/>
  <c r="L1983" i="4"/>
  <c r="L3038" i="4"/>
  <c r="L2035" i="4"/>
  <c r="L3180" i="4"/>
  <c r="L1944" i="4"/>
  <c r="L2885" i="4"/>
  <c r="L2795" i="4"/>
  <c r="L3103" i="4"/>
  <c r="L2762" i="4"/>
  <c r="L1865" i="4"/>
  <c r="L2695" i="4"/>
  <c r="L2761" i="4"/>
  <c r="L3162" i="4"/>
  <c r="L2050" i="4"/>
  <c r="L3146" i="4"/>
  <c r="L2872" i="4"/>
  <c r="L3127" i="4"/>
  <c r="L3005" i="4"/>
  <c r="L2023" i="4"/>
  <c r="L2015" i="4"/>
  <c r="L1831" i="4"/>
  <c r="L2835" i="4"/>
  <c r="L2018" i="4"/>
  <c r="L2922" i="4"/>
  <c r="L1988" i="4"/>
  <c r="L2043" i="4"/>
  <c r="L3069" i="4"/>
  <c r="L2798" i="4"/>
  <c r="L1883" i="4"/>
  <c r="L1842" i="4"/>
  <c r="L2692" i="4"/>
  <c r="L2852" i="4"/>
  <c r="L2882" i="4"/>
  <c r="L2066" i="4"/>
  <c r="L2774" i="4"/>
  <c r="L3035" i="4"/>
  <c r="L3186" i="4"/>
  <c r="L2917" i="4"/>
  <c r="L3187" i="4"/>
  <c r="L2065" i="4"/>
  <c r="L3157" i="4"/>
  <c r="L3088" i="4"/>
  <c r="L2838" i="4"/>
  <c r="L2064" i="4"/>
  <c r="L2930" i="4"/>
  <c r="L2959" i="4"/>
  <c r="L3110" i="4"/>
  <c r="M1350" i="4"/>
  <c r="N1350" i="4" s="1"/>
  <c r="M1165" i="4"/>
  <c r="N1165" i="4" s="1"/>
  <c r="M2594" i="4"/>
  <c r="N2594" i="4" s="1"/>
  <c r="M1395" i="4"/>
  <c r="N1395" i="4" s="1"/>
  <c r="M461" i="4"/>
  <c r="N461" i="4" s="1"/>
  <c r="M2277" i="4"/>
  <c r="M421" i="4"/>
  <c r="M1552" i="4"/>
  <c r="N1552" i="4" s="1"/>
  <c r="M232" i="4"/>
  <c r="N232" i="4" s="1"/>
  <c r="M914" i="4"/>
  <c r="N914" i="4" s="1"/>
  <c r="M1505" i="4"/>
  <c r="N1505" i="4" s="1"/>
  <c r="M1735" i="4"/>
  <c r="N1735" i="4" s="1"/>
  <c r="M1041" i="4"/>
  <c r="N1041" i="4" s="1"/>
  <c r="M704" i="4"/>
  <c r="N704" i="4" s="1"/>
  <c r="M1244" i="4"/>
  <c r="N1244" i="4" s="1"/>
  <c r="M1099" i="4"/>
  <c r="N1099" i="4" s="1"/>
  <c r="M1078" i="4"/>
  <c r="N1078" i="4" s="1"/>
  <c r="M957" i="4"/>
  <c r="M173" i="4"/>
  <c r="N173" i="4" s="1"/>
  <c r="M2554" i="4"/>
  <c r="N2554" i="4" s="1"/>
  <c r="M2284" i="4"/>
  <c r="N2284" i="4" s="1"/>
  <c r="M664" i="4"/>
  <c r="N664" i="4" s="1"/>
  <c r="M803" i="4"/>
  <c r="N803" i="4" s="1"/>
  <c r="M208" i="4"/>
  <c r="N208" i="4" s="1"/>
  <c r="M214" i="4"/>
  <c r="N214" i="4" s="1"/>
  <c r="M2524" i="4"/>
  <c r="N2524" i="4" s="1"/>
  <c r="M1593" i="4"/>
  <c r="N1593" i="4" s="1"/>
  <c r="M1664" i="4"/>
  <c r="N1664" i="4" s="1"/>
  <c r="M1506" i="4"/>
  <c r="N1506" i="4" s="1"/>
  <c r="M2588" i="4"/>
  <c r="N2588" i="4" s="1"/>
  <c r="M103" i="4"/>
  <c r="N103" i="4" s="1"/>
  <c r="M2784" i="4"/>
  <c r="N2784" i="4" s="1"/>
  <c r="M2247" i="4"/>
  <c r="N2247" i="4" s="1"/>
  <c r="M2713" i="4"/>
  <c r="N2713" i="4" s="1"/>
  <c r="M824" i="4"/>
  <c r="N824" i="4" s="1"/>
  <c r="M2627" i="4"/>
  <c r="N2627" i="4" s="1"/>
  <c r="M1431" i="4"/>
  <c r="N1431" i="4" s="1"/>
  <c r="M2612" i="4"/>
  <c r="N2612" i="4" s="1"/>
  <c r="M1408" i="4"/>
  <c r="N1408" i="4" s="1"/>
  <c r="M606" i="4"/>
  <c r="N606" i="4" s="1"/>
  <c r="M1321" i="4"/>
  <c r="N1321" i="4" s="1"/>
  <c r="M2304" i="4"/>
  <c r="M1023" i="4"/>
  <c r="N1023" i="4" s="1"/>
  <c r="M3220" i="4"/>
  <c r="N3220" i="4" s="1"/>
  <c r="M2584" i="4"/>
  <c r="N2584" i="4" s="1"/>
  <c r="M830" i="4"/>
  <c r="N830" i="4" s="1"/>
  <c r="M2603" i="4"/>
  <c r="N2603" i="4" s="1"/>
  <c r="M2462" i="4"/>
  <c r="N2462" i="4" s="1"/>
  <c r="M2275" i="4"/>
  <c r="N2275" i="4" s="1"/>
  <c r="M2558" i="4"/>
  <c r="N2558" i="4" s="1"/>
  <c r="M823" i="4"/>
  <c r="N823" i="4" s="1"/>
  <c r="M2111" i="4"/>
  <c r="N2111" i="4" s="1"/>
  <c r="M1040" i="4"/>
  <c r="N1040" i="4" s="1"/>
  <c r="M1287" i="4"/>
  <c r="N1287" i="4" s="1"/>
  <c r="M1254" i="4"/>
  <c r="N1254" i="4" s="1"/>
  <c r="M112" i="4"/>
  <c r="N112" i="4" s="1"/>
  <c r="M250" i="4"/>
  <c r="N250" i="4" s="1"/>
  <c r="M2579" i="4"/>
  <c r="N2579" i="4" s="1"/>
  <c r="M1687" i="4"/>
  <c r="N1687" i="4" s="1"/>
  <c r="M425" i="4"/>
  <c r="N425" i="4" s="1"/>
  <c r="M382" i="4"/>
  <c r="N382" i="4" s="1"/>
  <c r="M587" i="4"/>
  <c r="N587" i="4" s="1"/>
  <c r="M2681" i="4"/>
  <c r="N2681" i="4" s="1"/>
  <c r="M885" i="4"/>
  <c r="N885" i="4" s="1"/>
  <c r="M1725" i="4"/>
  <c r="N1725" i="4" s="1"/>
  <c r="M324" i="4"/>
  <c r="N324" i="4" s="1"/>
  <c r="M602" i="4"/>
  <c r="N602" i="4" s="1"/>
  <c r="M2865" i="4"/>
  <c r="N2865" i="4" s="1"/>
  <c r="M1155" i="4"/>
  <c r="N1155" i="4" s="1"/>
  <c r="M1590" i="4"/>
  <c r="N1590" i="4" s="1"/>
  <c r="M649" i="4"/>
  <c r="N649" i="4" s="1"/>
  <c r="M2560" i="4"/>
  <c r="N2560" i="4" s="1"/>
  <c r="M1016" i="4"/>
  <c r="N1016" i="4" s="1"/>
  <c r="M1355" i="4"/>
  <c r="N1355" i="4" s="1"/>
  <c r="M2647" i="4"/>
  <c r="N2647" i="4" s="1"/>
  <c r="M3215" i="4"/>
  <c r="N3215" i="4" s="1"/>
  <c r="M1469" i="4"/>
  <c r="N1469" i="4" s="1"/>
  <c r="M1101" i="4"/>
  <c r="N1101" i="4" s="1"/>
  <c r="M447" i="4"/>
  <c r="N447" i="4" s="1"/>
  <c r="M1126" i="4"/>
  <c r="N1126" i="4" s="1"/>
  <c r="M328" i="4"/>
  <c r="N328" i="4" s="1"/>
  <c r="M922" i="4"/>
  <c r="N922" i="4" s="1"/>
  <c r="M1652" i="4"/>
  <c r="N1652" i="4" s="1"/>
  <c r="M1150" i="4"/>
  <c r="N1150" i="4" s="1"/>
  <c r="M196" i="4"/>
  <c r="N196" i="4" s="1"/>
  <c r="M2294" i="4"/>
  <c r="N2294" i="4" s="1"/>
  <c r="M1393" i="4"/>
  <c r="N1393" i="4" s="1"/>
  <c r="M1579" i="4"/>
  <c r="N1579" i="4" s="1"/>
  <c r="M488" i="4"/>
  <c r="N488" i="4" s="1"/>
  <c r="M2796" i="4"/>
  <c r="N2796" i="4" s="1"/>
  <c r="M2918" i="4"/>
  <c r="N2918" i="4" s="1"/>
  <c r="M181" i="4"/>
  <c r="N181" i="4" s="1"/>
  <c r="M296" i="4"/>
  <c r="N296" i="4" s="1"/>
  <c r="M2325" i="4"/>
  <c r="N2325" i="4" s="1"/>
  <c r="M2809" i="4"/>
  <c r="N2809" i="4" s="1"/>
  <c r="M1180" i="4"/>
  <c r="N1180" i="4" s="1"/>
  <c r="M607" i="4"/>
  <c r="N607" i="4" s="1"/>
  <c r="M1730" i="4"/>
  <c r="N1730" i="4" s="1"/>
  <c r="M2836" i="4"/>
  <c r="N2836" i="4" s="1"/>
  <c r="M1775" i="4"/>
  <c r="N1775" i="4" s="1"/>
  <c r="M493" i="4"/>
  <c r="N493" i="4" s="1"/>
  <c r="M371" i="4"/>
  <c r="N371" i="4" s="1"/>
  <c r="M1360" i="4"/>
  <c r="N1360" i="4" s="1"/>
  <c r="M1749" i="4"/>
  <c r="N1749" i="4" s="1"/>
  <c r="M1701" i="4"/>
  <c r="N1701" i="4" s="1"/>
  <c r="M147" i="4"/>
  <c r="N147" i="4" s="1"/>
  <c r="M1709" i="4"/>
  <c r="N1709" i="4" s="1"/>
  <c r="M2791" i="4"/>
  <c r="N2791" i="4" s="1"/>
  <c r="M992" i="4"/>
  <c r="N992" i="4" s="1"/>
  <c r="M3121" i="4"/>
  <c r="N3121" i="4" s="1"/>
  <c r="M572" i="4"/>
  <c r="N572" i="4" s="1"/>
  <c r="M599" i="4"/>
  <c r="N599" i="4" s="1"/>
  <c r="M1326" i="4"/>
  <c r="N1326" i="4" s="1"/>
  <c r="M605" i="4"/>
  <c r="N605" i="4" s="1"/>
  <c r="M1758" i="4"/>
  <c r="N1758" i="4" s="1"/>
  <c r="M520" i="4"/>
  <c r="N520" i="4" s="1"/>
  <c r="M1143" i="4"/>
  <c r="N1143" i="4" s="1"/>
  <c r="M429" i="4"/>
  <c r="N429" i="4" s="1"/>
  <c r="M1527" i="4"/>
  <c r="N1527" i="4" s="1"/>
  <c r="M2551" i="4"/>
  <c r="N2551" i="4" s="1"/>
  <c r="M2859" i="4"/>
  <c r="N2859" i="4" s="1"/>
  <c r="M697" i="4"/>
  <c r="N697" i="4" s="1"/>
  <c r="M970" i="4"/>
  <c r="N970" i="4" s="1"/>
  <c r="M138" i="4"/>
  <c r="N138" i="4" s="1"/>
  <c r="M863" i="4"/>
  <c r="N863" i="4" s="1"/>
  <c r="M749" i="4"/>
  <c r="N749" i="4" s="1"/>
  <c r="M1261" i="4"/>
  <c r="N1261" i="4" s="1"/>
  <c r="M2951" i="4"/>
  <c r="N2951" i="4" s="1"/>
  <c r="M2330" i="4"/>
  <c r="N2330" i="4" s="1"/>
  <c r="M2090" i="4"/>
  <c r="N2090" i="4" s="1"/>
  <c r="M2234" i="4"/>
  <c r="N2234" i="4" s="1"/>
  <c r="M1025" i="4"/>
  <c r="N1025" i="4" s="1"/>
  <c r="M2569" i="4"/>
  <c r="N2569" i="4" s="1"/>
  <c r="M650" i="4"/>
  <c r="N650" i="4" s="1"/>
  <c r="M1296" i="4"/>
  <c r="N1296" i="4" s="1"/>
  <c r="M1634" i="4"/>
  <c r="N1634" i="4" s="1"/>
  <c r="M812" i="4"/>
  <c r="N812" i="4" s="1"/>
  <c r="M684" i="4"/>
  <c r="N684" i="4" s="1"/>
  <c r="M805" i="4"/>
  <c r="N805" i="4" s="1"/>
  <c r="M333" i="4"/>
  <c r="N333" i="4" s="1"/>
  <c r="M1479" i="4"/>
  <c r="N1479" i="4" s="1"/>
  <c r="M403" i="4"/>
  <c r="N403" i="4" s="1"/>
  <c r="M2534" i="4"/>
  <c r="N2534" i="4" s="1"/>
  <c r="M287" i="4"/>
  <c r="N287" i="4" s="1"/>
  <c r="M1291" i="4"/>
  <c r="N1291" i="4" s="1"/>
  <c r="M2540" i="4"/>
  <c r="N2540" i="4" s="1"/>
  <c r="M2634" i="4"/>
  <c r="N2634" i="4" s="1"/>
  <c r="M615" i="4"/>
  <c r="N615" i="4" s="1"/>
  <c r="M1594" i="4"/>
  <c r="N1594" i="4" s="1"/>
  <c r="M2590" i="4"/>
  <c r="N2590" i="4" s="1"/>
  <c r="M1538" i="4"/>
  <c r="N1538" i="4" s="1"/>
  <c r="M2813" i="4"/>
  <c r="N2813" i="4" s="1"/>
  <c r="M187" i="4"/>
  <c r="N187" i="4" s="1"/>
  <c r="M2832" i="4"/>
  <c r="N2832" i="4" s="1"/>
  <c r="M1646" i="4"/>
  <c r="N1646" i="4" s="1"/>
  <c r="M582" i="4"/>
  <c r="N582" i="4" s="1"/>
  <c r="M878" i="4"/>
  <c r="N878" i="4" s="1"/>
  <c r="M1804" i="4"/>
  <c r="N1804" i="4" s="1"/>
  <c r="M2506" i="4"/>
  <c r="N2506" i="4" s="1"/>
  <c r="M1481" i="4"/>
  <c r="N1481" i="4" s="1"/>
  <c r="M712" i="4"/>
  <c r="N712" i="4" s="1"/>
  <c r="M1357" i="4"/>
  <c r="N1357" i="4" s="1"/>
  <c r="M1639" i="4"/>
  <c r="N1639" i="4" s="1"/>
  <c r="M884" i="4"/>
  <c r="N884" i="4" s="1"/>
  <c r="M1637" i="4"/>
  <c r="N1637" i="4" s="1"/>
  <c r="M947" i="4"/>
  <c r="N947" i="4" s="1"/>
  <c r="M1300" i="4"/>
  <c r="N1300" i="4" s="1"/>
  <c r="M2583" i="4"/>
  <c r="N2583" i="4" s="1"/>
  <c r="M420" i="4"/>
  <c r="N420" i="4" s="1"/>
  <c r="M275" i="4"/>
  <c r="N275" i="4" s="1"/>
  <c r="M182" i="4"/>
  <c r="N182" i="4" s="1"/>
  <c r="M829" i="4"/>
  <c r="N829" i="4" s="1"/>
  <c r="M1443" i="4"/>
  <c r="N1443" i="4" s="1"/>
  <c r="M3166" i="4"/>
  <c r="N3166" i="4" s="1"/>
  <c r="M114" i="4"/>
  <c r="N114" i="4" s="1"/>
  <c r="M209" i="4"/>
  <c r="N209" i="4" s="1"/>
  <c r="M2510" i="4"/>
  <c r="N2510" i="4" s="1"/>
  <c r="M1714" i="4"/>
  <c r="N1714" i="4" s="1"/>
  <c r="M734" i="4"/>
  <c r="N734" i="4" s="1"/>
  <c r="M1235" i="4"/>
  <c r="N1235" i="4" s="1"/>
  <c r="M341" i="4"/>
  <c r="N341" i="4" s="1"/>
  <c r="M1324" i="4"/>
  <c r="N1324" i="4" s="1"/>
  <c r="M3062" i="4"/>
  <c r="N3062" i="4" s="1"/>
  <c r="M2670" i="4"/>
  <c r="N2670" i="4" s="1"/>
  <c r="M3223" i="4"/>
  <c r="N3223" i="4" s="1"/>
  <c r="M280" i="4"/>
  <c r="N280" i="4" s="1"/>
  <c r="M274" i="4"/>
  <c r="N274" i="4" s="1"/>
  <c r="M745" i="4"/>
  <c r="N745" i="4" s="1"/>
  <c r="M1206" i="4"/>
  <c r="N1206" i="4" s="1"/>
  <c r="M2491" i="4"/>
  <c r="N2491" i="4" s="1"/>
  <c r="M2264" i="4"/>
  <c r="N2264" i="4" s="1"/>
  <c r="M624" i="4"/>
  <c r="N624" i="4" s="1"/>
  <c r="M2153" i="4"/>
  <c r="N2153" i="4" s="1"/>
  <c r="M2208" i="4"/>
  <c r="N2208" i="4" s="1"/>
  <c r="M546" i="4"/>
  <c r="N546" i="4" s="1"/>
  <c r="M1054" i="4"/>
  <c r="N1054" i="4" s="1"/>
  <c r="M2697" i="4"/>
  <c r="N2697" i="4" s="1"/>
  <c r="M1347" i="4"/>
  <c r="N1347" i="4" s="1"/>
  <c r="M32" i="4"/>
  <c r="N32" i="4" s="1"/>
  <c r="M755" i="4"/>
  <c r="N755" i="4" s="1"/>
  <c r="M1491" i="4"/>
  <c r="N1491" i="4" s="1"/>
  <c r="M165" i="4"/>
  <c r="N165" i="4" s="1"/>
  <c r="M1559" i="4"/>
  <c r="N1559" i="4" s="1"/>
  <c r="M1153" i="4"/>
  <c r="N1153" i="4" s="1"/>
  <c r="M3026" i="4"/>
  <c r="N3026" i="4" s="1"/>
  <c r="M2485" i="4"/>
  <c r="N2485" i="4" s="1"/>
  <c r="M2645" i="4"/>
  <c r="N2645" i="4" s="1"/>
  <c r="M731" i="4"/>
  <c r="N731" i="4" s="1"/>
  <c r="M374" i="4"/>
  <c r="N374" i="4" s="1"/>
  <c r="M2298" i="4"/>
  <c r="N2298" i="4" s="1"/>
  <c r="M151" i="4"/>
  <c r="N151" i="4" s="1"/>
  <c r="M298" i="4"/>
  <c r="N298" i="4" s="1"/>
  <c r="M2120" i="4"/>
  <c r="N2120" i="4" s="1"/>
  <c r="M1600" i="4"/>
  <c r="N1600" i="4" s="1"/>
  <c r="M2652" i="4"/>
  <c r="N2652" i="4" s="1"/>
  <c r="M3089" i="4"/>
  <c r="N3089" i="4" s="1"/>
  <c r="M775" i="4"/>
  <c r="N775" i="4" s="1"/>
  <c r="M1232" i="4"/>
  <c r="N1232" i="4" s="1"/>
  <c r="M2650" i="4"/>
  <c r="N2650" i="4" s="1"/>
  <c r="M2339" i="4"/>
  <c r="N2339" i="4" s="1"/>
  <c r="M2267" i="4"/>
  <c r="N2267" i="4" s="1"/>
  <c r="M1602" i="4"/>
  <c r="N1602" i="4" s="1"/>
  <c r="M2932" i="4"/>
  <c r="N2932" i="4" s="1"/>
  <c r="M2656" i="4"/>
  <c r="N2656" i="4" s="1"/>
  <c r="M908" i="4"/>
  <c r="N908" i="4" s="1"/>
  <c r="M1720" i="4"/>
  <c r="N1720" i="4" s="1"/>
  <c r="M2282" i="4"/>
  <c r="N2282" i="4" s="1"/>
  <c r="M2508" i="4"/>
  <c r="N2508" i="4" s="1"/>
  <c r="M3119" i="4"/>
  <c r="N3119" i="4" s="1"/>
  <c r="M1796" i="4"/>
  <c r="N1796" i="4" s="1"/>
  <c r="M1781" i="4"/>
  <c r="N1781" i="4" s="1"/>
  <c r="M2271" i="4"/>
  <c r="N2271" i="4" s="1"/>
  <c r="M303" i="4"/>
  <c r="N303" i="4" s="1"/>
  <c r="M961" i="4"/>
  <c r="N961" i="4" s="1"/>
  <c r="M1612" i="4"/>
  <c r="N1612" i="4" s="1"/>
  <c r="M2672" i="4"/>
  <c r="N2672" i="4" s="1"/>
  <c r="M2599" i="4"/>
  <c r="N2599" i="4" s="1"/>
  <c r="M1405" i="4"/>
  <c r="N1405" i="4" s="1"/>
  <c r="M2447" i="4"/>
  <c r="N2447" i="4" s="1"/>
  <c r="M3113" i="4"/>
  <c r="N3113" i="4" s="1"/>
  <c r="M2348" i="4"/>
  <c r="N2348" i="4" s="1"/>
  <c r="M2518" i="4"/>
  <c r="N2518" i="4" s="1"/>
  <c r="M122" i="4"/>
  <c r="N122" i="4" s="1"/>
  <c r="M2287" i="4"/>
  <c r="N2287" i="4" s="1"/>
  <c r="M2182" i="4"/>
  <c r="N2182" i="4" s="1"/>
  <c r="M1341" i="4"/>
  <c r="N1341" i="4" s="1"/>
  <c r="M741" i="4"/>
  <c r="N741" i="4" s="1"/>
  <c r="M1236" i="4"/>
  <c r="N1236" i="4" s="1"/>
  <c r="M3125" i="4"/>
  <c r="N3125" i="4" s="1"/>
  <c r="M221" i="4"/>
  <c r="N221" i="4" s="1"/>
  <c r="M168" i="4"/>
  <c r="N168" i="4" s="1"/>
  <c r="M1643" i="4"/>
  <c r="N1643" i="4" s="1"/>
  <c r="M551" i="4"/>
  <c r="N551" i="4" s="1"/>
  <c r="M1037" i="4"/>
  <c r="N1037" i="4" s="1"/>
  <c r="M2261" i="4"/>
  <c r="N2261" i="4" s="1"/>
  <c r="M262" i="4"/>
  <c r="N262" i="4" s="1"/>
  <c r="M565" i="4"/>
  <c r="N565" i="4" s="1"/>
  <c r="M904" i="4"/>
  <c r="N904" i="4" s="1"/>
  <c r="M188" i="4"/>
  <c r="N188" i="4" s="1"/>
  <c r="M962" i="4"/>
  <c r="N962" i="4" s="1"/>
  <c r="M526" i="4"/>
  <c r="N526" i="4" s="1"/>
  <c r="M612" i="4"/>
  <c r="N612" i="4" s="1"/>
  <c r="M1635" i="4"/>
  <c r="N1635" i="4" s="1"/>
  <c r="M2455" i="4"/>
  <c r="N2455" i="4" s="1"/>
  <c r="M2548" i="4"/>
  <c r="N2548" i="4" s="1"/>
  <c r="M2466" i="4"/>
  <c r="N2466" i="4" s="1"/>
  <c r="M2290" i="4"/>
  <c r="N2290" i="4" s="1"/>
  <c r="M1353" i="4"/>
  <c r="N1353" i="4" s="1"/>
  <c r="M2185" i="4"/>
  <c r="N2185" i="4" s="1"/>
  <c r="M1229" i="4"/>
  <c r="N1229" i="4" s="1"/>
  <c r="M1767" i="4"/>
  <c r="N1767" i="4" s="1"/>
  <c r="M1397" i="4"/>
  <c r="N1397" i="4" s="1"/>
  <c r="M1686" i="4"/>
  <c r="N1686" i="4" s="1"/>
  <c r="M1783" i="4"/>
  <c r="N1783" i="4" s="1"/>
  <c r="M1532" i="4"/>
  <c r="N1532" i="4" s="1"/>
  <c r="M577" i="4"/>
  <c r="N577" i="4" s="1"/>
  <c r="M292" i="4"/>
  <c r="N292" i="4" s="1"/>
  <c r="M381" i="4"/>
  <c r="N381" i="4" s="1"/>
  <c r="M1482" i="4"/>
  <c r="N1482" i="4" s="1"/>
  <c r="M532" i="4"/>
  <c r="N532" i="4" s="1"/>
  <c r="M927" i="4"/>
  <c r="N927" i="4" s="1"/>
  <c r="M1012" i="4"/>
  <c r="N1012" i="4" s="1"/>
  <c r="M2308" i="4"/>
  <c r="N2308" i="4" s="1"/>
  <c r="M637" i="4"/>
  <c r="N637" i="4" s="1"/>
  <c r="M2663" i="4"/>
  <c r="N2663" i="4" s="1"/>
  <c r="M1570" i="4"/>
  <c r="N1570" i="4" s="1"/>
  <c r="M1502" i="4"/>
  <c r="N1502" i="4" s="1"/>
  <c r="M1536" i="4"/>
  <c r="N1536" i="4" s="1"/>
  <c r="M1116" i="4"/>
  <c r="N1116" i="4" s="1"/>
  <c r="M295" i="4"/>
  <c r="N295" i="4" s="1"/>
  <c r="M116" i="4"/>
  <c r="N116" i="4" s="1"/>
  <c r="M54" i="4"/>
  <c r="N54" i="4" s="1"/>
  <c r="M2487" i="4"/>
  <c r="N2487" i="4" s="1"/>
  <c r="M2343" i="4"/>
  <c r="N2343" i="4" s="1"/>
  <c r="M3225" i="4"/>
  <c r="N3225" i="4" s="1"/>
  <c r="M571" i="4"/>
  <c r="N571" i="4" s="1"/>
  <c r="M773" i="4"/>
  <c r="N773" i="4" s="1"/>
  <c r="M2515" i="4"/>
  <c r="N2515" i="4" s="1"/>
  <c r="M507" i="4"/>
  <c r="N507" i="4" s="1"/>
  <c r="M1289" i="4"/>
  <c r="N1289" i="4" s="1"/>
  <c r="M661" i="4"/>
  <c r="N661" i="4" s="1"/>
  <c r="M2615" i="4"/>
  <c r="N2615" i="4" s="1"/>
  <c r="M47" i="4"/>
  <c r="N47" i="4" s="1"/>
  <c r="M1508" i="4"/>
  <c r="N1508" i="4" s="1"/>
  <c r="M424" i="4"/>
  <c r="N424" i="4" s="1"/>
  <c r="M449" i="4"/>
  <c r="N449" i="4" s="1"/>
  <c r="M2658" i="4"/>
  <c r="N2658" i="4" s="1"/>
  <c r="M1363" i="4"/>
  <c r="N1363" i="4" s="1"/>
  <c r="M714" i="4"/>
  <c r="N714" i="4" s="1"/>
  <c r="M2141" i="4"/>
  <c r="N2141" i="4" s="1"/>
  <c r="M325" i="4"/>
  <c r="N325" i="4" s="1"/>
  <c r="M1435" i="4"/>
  <c r="N1435" i="4" s="1"/>
  <c r="M1279" i="4"/>
  <c r="N1279" i="4" s="1"/>
  <c r="M2468" i="4"/>
  <c r="N2468" i="4" s="1"/>
  <c r="M1344" i="4"/>
  <c r="N1344" i="4" s="1"/>
  <c r="M1647" i="4"/>
  <c r="N1647" i="4" s="1"/>
  <c r="M906" i="4"/>
  <c r="N906" i="4" s="1"/>
  <c r="M687" i="4"/>
  <c r="N687" i="4" s="1"/>
  <c r="M2279" i="4"/>
  <c r="N2279" i="4" s="1"/>
  <c r="M2443" i="4"/>
  <c r="N2443" i="4" s="1"/>
  <c r="M1790" i="4"/>
  <c r="N1790" i="4" s="1"/>
  <c r="M36" i="4"/>
  <c r="N36" i="4" s="1"/>
  <c r="M318" i="4"/>
  <c r="N318" i="4" s="1"/>
  <c r="M990" i="4"/>
  <c r="N990" i="4" s="1"/>
  <c r="M18" i="4"/>
  <c r="N18" i="4" s="1"/>
  <c r="M1086" i="4"/>
  <c r="N1086" i="4" s="1"/>
  <c r="M2203" i="4"/>
  <c r="N2203" i="4" s="1"/>
  <c r="M49" i="4"/>
  <c r="N49" i="4" s="1"/>
  <c r="M379" i="4"/>
  <c r="N379" i="4" s="1"/>
  <c r="M542" i="4"/>
  <c r="N542" i="4" s="1"/>
  <c r="M694" i="4"/>
  <c r="N694" i="4" s="1"/>
  <c r="M2296" i="4"/>
  <c r="N2296" i="4" s="1"/>
  <c r="M919" i="4"/>
  <c r="N919" i="4" s="1"/>
  <c r="M2616" i="4"/>
  <c r="N2616" i="4" s="1"/>
  <c r="M1793" i="4"/>
  <c r="N1793" i="4" s="1"/>
  <c r="M1628" i="4"/>
  <c r="N1628" i="4" s="1"/>
  <c r="M614" i="4"/>
  <c r="N614" i="4" s="1"/>
  <c r="M1094" i="4"/>
  <c r="N1094" i="4" s="1"/>
  <c r="M1682" i="4"/>
  <c r="N1682" i="4" s="1"/>
  <c r="M1779" i="4"/>
  <c r="N1779" i="4" s="1"/>
  <c r="M1317" i="4"/>
  <c r="N1317" i="4" s="1"/>
  <c r="M1617" i="4"/>
  <c r="N1617" i="4" s="1"/>
  <c r="M2624" i="4"/>
  <c r="N2624" i="4" s="1"/>
  <c r="M1584" i="4"/>
  <c r="N1584" i="4" s="1"/>
  <c r="M588" i="4"/>
  <c r="N588" i="4" s="1"/>
  <c r="M573" i="4"/>
  <c r="N573" i="4" s="1"/>
  <c r="M2094" i="4"/>
  <c r="N2094" i="4" s="1"/>
  <c r="M2504" i="4"/>
  <c r="N2504" i="4" s="1"/>
  <c r="M459" i="4"/>
  <c r="N459" i="4" s="1"/>
  <c r="M955" i="4"/>
  <c r="N955" i="4" s="1"/>
  <c r="M959" i="4"/>
  <c r="N959" i="4" s="1"/>
  <c r="M1560" i="4"/>
  <c r="N1560" i="4" s="1"/>
  <c r="M782" i="4"/>
  <c r="N782" i="4" s="1"/>
  <c r="M484" i="4"/>
  <c r="N484" i="4" s="1"/>
  <c r="M1310" i="4"/>
  <c r="N1310" i="4" s="1"/>
  <c r="M2667" i="4"/>
  <c r="N2667" i="4" s="1"/>
  <c r="M942" i="4"/>
  <c r="N942" i="4" s="1"/>
  <c r="M1472" i="4"/>
  <c r="N1472" i="4" s="1"/>
  <c r="M2522" i="4"/>
  <c r="N2522" i="4" s="1"/>
  <c r="M547" i="4"/>
  <c r="N547" i="4" s="1"/>
  <c r="M996" i="4"/>
  <c r="N996" i="4" s="1"/>
  <c r="M107" i="4"/>
  <c r="N107" i="4" s="1"/>
  <c r="M254" i="4"/>
  <c r="N254" i="4" s="1"/>
  <c r="M2625" i="4"/>
  <c r="N2625" i="4" s="1"/>
  <c r="M222" i="4"/>
  <c r="N222" i="4" s="1"/>
  <c r="M1219" i="4"/>
  <c r="N1219" i="4" s="1"/>
  <c r="M2355" i="4"/>
  <c r="N2355" i="4" s="1"/>
  <c r="M2319" i="4"/>
  <c r="N2319" i="4" s="1"/>
  <c r="M1284" i="4"/>
  <c r="N1284" i="4" s="1"/>
  <c r="M2526" i="4"/>
  <c r="N2526" i="4" s="1"/>
  <c r="M856" i="4"/>
  <c r="N856" i="4" s="1"/>
  <c r="M2102" i="4"/>
  <c r="N2102" i="4" s="1"/>
  <c r="M2162" i="4"/>
  <c r="N2162" i="4" s="1"/>
  <c r="M968" i="4"/>
  <c r="N968" i="4" s="1"/>
  <c r="M1130" i="4"/>
  <c r="N1130" i="4" s="1"/>
  <c r="M1260" i="4"/>
  <c r="N1260" i="4" s="1"/>
  <c r="M2341" i="4"/>
  <c r="N2341" i="4" s="1"/>
  <c r="M1668" i="4"/>
  <c r="N1668" i="4" s="1"/>
  <c r="M269" i="4"/>
  <c r="N269" i="4" s="1"/>
  <c r="M2581" i="4"/>
  <c r="N2581" i="4" s="1"/>
  <c r="M924" i="4"/>
  <c r="N924" i="4" s="1"/>
  <c r="M2195" i="4"/>
  <c r="N2195" i="4" s="1"/>
  <c r="M2225" i="4"/>
  <c r="N2225" i="4" s="1"/>
  <c r="M433" i="4"/>
  <c r="N433" i="4" s="1"/>
  <c r="M765" i="4"/>
  <c r="N765" i="4" s="1"/>
  <c r="M1740" i="4"/>
  <c r="N1740" i="4" s="1"/>
  <c r="M301" i="4"/>
  <c r="N301" i="4" s="1"/>
  <c r="M1076" i="4"/>
  <c r="N1076" i="4" s="1"/>
  <c r="M1043" i="4"/>
  <c r="N1043" i="4" s="1"/>
  <c r="M867" i="4"/>
  <c r="N867" i="4" s="1"/>
  <c r="M724" i="4"/>
  <c r="N724" i="4" s="1"/>
  <c r="M1366" i="4"/>
  <c r="N1366" i="4" s="1"/>
  <c r="M2077" i="4"/>
  <c r="N2077" i="4" s="1"/>
  <c r="M245" i="4"/>
  <c r="N245" i="4" s="1"/>
  <c r="M2164" i="4"/>
  <c r="N2164" i="4" s="1"/>
  <c r="M2998" i="4"/>
  <c r="N2998" i="4" s="1"/>
  <c r="M2072" i="4"/>
  <c r="N2072" i="4" s="1"/>
  <c r="M2496" i="4"/>
  <c r="N2496" i="4" s="1"/>
  <c r="M777" i="4"/>
  <c r="N777" i="4" s="1"/>
  <c r="M1211" i="4"/>
  <c r="N1211" i="4" s="1"/>
  <c r="M1327" i="4"/>
  <c r="N1327" i="4" s="1"/>
  <c r="M1238" i="4"/>
  <c r="N1238" i="4" s="1"/>
  <c r="M240" i="4"/>
  <c r="N240" i="4" s="1"/>
  <c r="M2943" i="4"/>
  <c r="N2943" i="4" s="1"/>
  <c r="M1685" i="4"/>
  <c r="N1685" i="4" s="1"/>
  <c r="M625" i="4"/>
  <c r="N625" i="4" s="1"/>
  <c r="M1542" i="4"/>
  <c r="N1542" i="4" s="1"/>
  <c r="M1638" i="4"/>
  <c r="N1638" i="4" s="1"/>
  <c r="M754" i="4"/>
  <c r="N754" i="4" s="1"/>
  <c r="M669" i="4"/>
  <c r="N669" i="4" s="1"/>
  <c r="M1707" i="4"/>
  <c r="N1707" i="4" s="1"/>
  <c r="M154" i="4"/>
  <c r="N154" i="4" s="1"/>
  <c r="M1513" i="4"/>
  <c r="N1513" i="4" s="1"/>
  <c r="M1648" i="4"/>
  <c r="N1648" i="4" s="1"/>
  <c r="M223" i="4"/>
  <c r="N223" i="4" s="1"/>
  <c r="M758" i="4"/>
  <c r="N758" i="4" s="1"/>
  <c r="M1121" i="4"/>
  <c r="N1121" i="4" s="1"/>
  <c r="M1119" i="4"/>
  <c r="N1119" i="4" s="1"/>
  <c r="M1157" i="4"/>
  <c r="N1157" i="4" s="1"/>
  <c r="M1531" i="4"/>
  <c r="N1531" i="4" s="1"/>
  <c r="M1239" i="4"/>
  <c r="N1239" i="4" s="1"/>
  <c r="M2596" i="4"/>
  <c r="N2596" i="4" s="1"/>
  <c r="M1432" i="4"/>
  <c r="N1432" i="4" s="1"/>
  <c r="M790" i="4"/>
  <c r="N790" i="4" s="1"/>
  <c r="M911" i="4"/>
  <c r="N911" i="4" s="1"/>
  <c r="M2106" i="4"/>
  <c r="N2106" i="4" s="1"/>
  <c r="M1396" i="4"/>
  <c r="N1396" i="4" s="1"/>
  <c r="M194" i="4"/>
  <c r="N194" i="4" s="1"/>
  <c r="M849" i="4"/>
  <c r="N849" i="4" s="1"/>
  <c r="M21" i="4"/>
  <c r="N21" i="4" s="1"/>
  <c r="M2530" i="4"/>
  <c r="N2530" i="4" s="1"/>
  <c r="M1337" i="4"/>
  <c r="N1337" i="4" s="1"/>
  <c r="M566" i="4"/>
  <c r="N566" i="4" s="1"/>
  <c r="M2571" i="4"/>
  <c r="N2571" i="4" s="1"/>
  <c r="M2188" i="4"/>
  <c r="N2188" i="4" s="1"/>
  <c r="M767" i="4"/>
  <c r="N767" i="4" s="1"/>
  <c r="M983" i="4"/>
  <c r="N983" i="4" s="1"/>
  <c r="M1075" i="4"/>
  <c r="N1075" i="4" s="1"/>
  <c r="M2605" i="4"/>
  <c r="N2605" i="4" s="1"/>
  <c r="M276" i="4"/>
  <c r="N276" i="4" s="1"/>
  <c r="M686" i="4"/>
  <c r="N686" i="4" s="1"/>
  <c r="M2206" i="4"/>
  <c r="N2206" i="4" s="1"/>
  <c r="M1079" i="4"/>
  <c r="N1079" i="4" s="1"/>
  <c r="M1604" i="4"/>
  <c r="N1604" i="4" s="1"/>
  <c r="M2573" i="4"/>
  <c r="N2573" i="4" s="1"/>
  <c r="M632" i="4"/>
  <c r="N632" i="4" s="1"/>
  <c r="M3227" i="4"/>
  <c r="N3227" i="4" s="1"/>
  <c r="M369" i="4"/>
  <c r="N369" i="4" s="1"/>
  <c r="M108" i="4"/>
  <c r="N108" i="4" s="1"/>
  <c r="M2923" i="4"/>
  <c r="N2923" i="4" s="1"/>
  <c r="M2193" i="4"/>
  <c r="N2193" i="4" s="1"/>
  <c r="M1080" i="4"/>
  <c r="N1080" i="4" s="1"/>
  <c r="M1309" i="4"/>
  <c r="N1309" i="4" s="1"/>
  <c r="M3224" i="4"/>
  <c r="N3224" i="4" s="1"/>
  <c r="M1301" i="4"/>
  <c r="N1301" i="4" s="1"/>
  <c r="M1418" i="4"/>
  <c r="N1418" i="4" s="1"/>
  <c r="M1436" i="4"/>
  <c r="N1436" i="4" s="1"/>
  <c r="M2310" i="4"/>
  <c r="N2310" i="4" s="1"/>
  <c r="M1540" i="4"/>
  <c r="N1540" i="4" s="1"/>
  <c r="M641" i="4"/>
  <c r="N641" i="4" s="1"/>
  <c r="M1669" i="4"/>
  <c r="N1669" i="4" s="1"/>
  <c r="M106" i="4"/>
  <c r="N106" i="4" s="1"/>
  <c r="M707" i="4"/>
  <c r="N707" i="4" s="1"/>
  <c r="M1312" i="4"/>
  <c r="N1312" i="4" s="1"/>
  <c r="M1071" i="4"/>
  <c r="N1071" i="4" s="1"/>
  <c r="M192" i="4"/>
  <c r="N192" i="4" s="1"/>
  <c r="M877" i="4"/>
  <c r="N877" i="4" s="1"/>
  <c r="M1162" i="4"/>
  <c r="N1162" i="4" s="1"/>
  <c r="M1062" i="4"/>
  <c r="N1062" i="4" s="1"/>
  <c r="M761" i="4"/>
  <c r="N761" i="4" s="1"/>
  <c r="M2668" i="4"/>
  <c r="N2668" i="4" s="1"/>
  <c r="M1275" i="4"/>
  <c r="N1275" i="4" s="1"/>
  <c r="M1751" i="4"/>
  <c r="N1751" i="4" s="1"/>
  <c r="M843" i="4"/>
  <c r="N843" i="4" s="1"/>
  <c r="M730" i="4"/>
  <c r="N730" i="4" s="1"/>
  <c r="M2910" i="4"/>
  <c r="N2910" i="4" s="1"/>
  <c r="M1028" i="4"/>
  <c r="N1028" i="4" s="1"/>
  <c r="M2772" i="4"/>
  <c r="N2772" i="4" s="1"/>
  <c r="M1719" i="4"/>
  <c r="N1719" i="4" s="1"/>
  <c r="M702" i="4"/>
  <c r="N702" i="4" s="1"/>
  <c r="M427" i="4"/>
  <c r="N427" i="4" s="1"/>
  <c r="M3104" i="4"/>
  <c r="N3104" i="4" s="1"/>
  <c r="M474" i="4"/>
  <c r="N474" i="4" s="1"/>
  <c r="M2550" i="4"/>
  <c r="N2550" i="4" s="1"/>
  <c r="M1267" i="4"/>
  <c r="N1267" i="4" s="1"/>
  <c r="M3155" i="4"/>
  <c r="N3155" i="4" s="1"/>
  <c r="M316" i="4"/>
  <c r="N316" i="4" s="1"/>
  <c r="M589" i="4"/>
  <c r="N589" i="4" s="1"/>
  <c r="M1603" i="4"/>
  <c r="N1603" i="4" s="1"/>
  <c r="M929" i="4"/>
  <c r="N929" i="4" s="1"/>
  <c r="M363" i="4"/>
  <c r="N363" i="4" s="1"/>
  <c r="M956" i="4"/>
  <c r="N956" i="4" s="1"/>
  <c r="M2687" i="4"/>
  <c r="N2687" i="4" s="1"/>
  <c r="M870" i="4"/>
  <c r="N870" i="4" s="1"/>
  <c r="M1550" i="4"/>
  <c r="N1550" i="4" s="1"/>
  <c r="M1149" i="4"/>
  <c r="N1149" i="4" s="1"/>
  <c r="M473" i="4"/>
  <c r="N473" i="4" s="1"/>
  <c r="M1511" i="4"/>
  <c r="N1511" i="4" s="1"/>
  <c r="M673" i="4"/>
  <c r="N673" i="4" s="1"/>
  <c r="M709" i="4"/>
  <c r="N709" i="4" s="1"/>
  <c r="M2623" i="4"/>
  <c r="N2623" i="4" s="1"/>
  <c r="M564" i="4"/>
  <c r="N564" i="4" s="1"/>
  <c r="M1294" i="4"/>
  <c r="N1294" i="4" s="1"/>
  <c r="M364" i="4"/>
  <c r="N364" i="4" s="1"/>
  <c r="M409" i="4"/>
  <c r="N409" i="4" s="1"/>
  <c r="M3171" i="4"/>
  <c r="N3171" i="4" s="1"/>
  <c r="M1286" i="4"/>
  <c r="N1286" i="4" s="1"/>
  <c r="M611" i="4"/>
  <c r="N611" i="4" s="1"/>
  <c r="M973" i="4"/>
  <c r="N973" i="4" s="1"/>
  <c r="M1195" i="4"/>
  <c r="N1195" i="4" s="1"/>
  <c r="M1782" i="4"/>
  <c r="N1782" i="4" s="1"/>
  <c r="M2233" i="4"/>
  <c r="N2233" i="4" s="1"/>
  <c r="M866" i="4"/>
  <c r="N866" i="4" s="1"/>
  <c r="M1140" i="4"/>
  <c r="N1140" i="4" s="1"/>
  <c r="M148" i="4"/>
  <c r="N148" i="4" s="1"/>
  <c r="M514" i="4"/>
  <c r="N514" i="4" s="1"/>
  <c r="M3218" i="4"/>
  <c r="N3218" i="4" s="1"/>
  <c r="M1201" i="4"/>
  <c r="N1201" i="4" s="1"/>
  <c r="M105" i="4"/>
  <c r="N105" i="4" s="1"/>
  <c r="M769" i="4"/>
  <c r="N769" i="4" s="1"/>
  <c r="M1677" i="4"/>
  <c r="N1677" i="4" s="1"/>
  <c r="M2601" i="4"/>
  <c r="N2601" i="4" s="1"/>
  <c r="M1716" i="4"/>
  <c r="N1716" i="4" s="1"/>
  <c r="M229" i="4"/>
  <c r="N229" i="4" s="1"/>
  <c r="M1788" i="4"/>
  <c r="N1788" i="4" s="1"/>
  <c r="M2556" i="4"/>
  <c r="N2556" i="4" s="1"/>
  <c r="M2671" i="4"/>
  <c r="N2671" i="4" s="1"/>
  <c r="M1625" i="4"/>
  <c r="N1625" i="4" s="1"/>
  <c r="M2635" i="4"/>
  <c r="N2635" i="4" s="1"/>
  <c r="M3045" i="4"/>
  <c r="N3045" i="4" s="1"/>
  <c r="M642" i="4"/>
  <c r="N642" i="4" s="1"/>
  <c r="M2321" i="4"/>
  <c r="N2321" i="4" s="1"/>
  <c r="M1127" i="4"/>
  <c r="N1127" i="4" s="1"/>
  <c r="M1103" i="4"/>
  <c r="N1103" i="4" s="1"/>
  <c r="M1057" i="4"/>
  <c r="N1057" i="4" s="1"/>
  <c r="M437" i="4"/>
  <c r="N437" i="4" s="1"/>
  <c r="M797" i="4"/>
  <c r="N797" i="4" s="1"/>
  <c r="M2117" i="4"/>
  <c r="N2117" i="4" s="1"/>
  <c r="M759" i="4"/>
  <c r="N759" i="4" s="1"/>
  <c r="M2254" i="4"/>
  <c r="N2254" i="4" s="1"/>
  <c r="M2453" i="4"/>
  <c r="N2453" i="4" s="1"/>
  <c r="M2239" i="4"/>
  <c r="N2239" i="4" s="1"/>
  <c r="M423" i="4"/>
  <c r="N423" i="4" s="1"/>
  <c r="M2209" i="4"/>
  <c r="N2209" i="4" s="1"/>
  <c r="M2480" i="4"/>
  <c r="N2480" i="4" s="1"/>
  <c r="M2331" i="4"/>
  <c r="N2331" i="4" s="1"/>
  <c r="M1333" i="4"/>
  <c r="N1333" i="4" s="1"/>
  <c r="M2500" i="4"/>
  <c r="N2500" i="4" s="1"/>
  <c r="M2146" i="4"/>
  <c r="N2146" i="4" s="1"/>
  <c r="M2344" i="4"/>
  <c r="N2344" i="4" s="1"/>
  <c r="M558" i="4"/>
  <c r="N558" i="4" s="1"/>
  <c r="M2183" i="4"/>
  <c r="N2183" i="4" s="1"/>
  <c r="M2171" i="4"/>
  <c r="N2171" i="4" s="1"/>
  <c r="M2449" i="4"/>
  <c r="N2449" i="4" s="1"/>
  <c r="M2259" i="4"/>
  <c r="N2259" i="4" s="1"/>
  <c r="M881" i="4"/>
  <c r="N881" i="4" s="1"/>
  <c r="M2346" i="4"/>
  <c r="N2346" i="4" s="1"/>
  <c r="M2178" i="4"/>
  <c r="N2178" i="4" s="1"/>
  <c r="M2483" i="4"/>
  <c r="N2483" i="4" s="1"/>
  <c r="M2075" i="4"/>
  <c r="N2075" i="4" s="1"/>
  <c r="M880" i="4"/>
  <c r="N880" i="4" s="1"/>
  <c r="M717" i="4"/>
  <c r="N717" i="4" s="1"/>
  <c r="M2360" i="4"/>
  <c r="N2360" i="4" s="1"/>
  <c r="M2249" i="4"/>
  <c r="N2249" i="4" s="1"/>
  <c r="M886" i="4"/>
  <c r="N886" i="4" s="1"/>
  <c r="M2265" i="4"/>
  <c r="N2265" i="4" s="1"/>
  <c r="M2499" i="4"/>
  <c r="N2499" i="4" s="1"/>
  <c r="M2452" i="4"/>
  <c r="N2452" i="4" s="1"/>
  <c r="M2257" i="4"/>
  <c r="N2257" i="4" s="1"/>
  <c r="M2229" i="4"/>
  <c r="N2229" i="4" s="1"/>
  <c r="M2143" i="4"/>
  <c r="N2143" i="4" s="1"/>
  <c r="M2098" i="4"/>
  <c r="N2098" i="4" s="1"/>
  <c r="M1827" i="4"/>
  <c r="N1827" i="4" s="1"/>
  <c r="M2196" i="4"/>
  <c r="N2196" i="4" s="1"/>
  <c r="M2242" i="4"/>
  <c r="N2242" i="4" s="1"/>
  <c r="M3030" i="4"/>
  <c r="N3030" i="4" s="1"/>
  <c r="M2231" i="4"/>
  <c r="N2231" i="4" s="1"/>
  <c r="M2350" i="4"/>
  <c r="N2350" i="4" s="1"/>
  <c r="M445" i="4"/>
  <c r="N445" i="4" s="1"/>
  <c r="M2174" i="4"/>
  <c r="N2174" i="4" s="1"/>
  <c r="M763" i="4"/>
  <c r="N763" i="4" s="1"/>
  <c r="M2130" i="4"/>
  <c r="N2130" i="4" s="1"/>
  <c r="M2095" i="4"/>
  <c r="N2095" i="4" s="1"/>
  <c r="M2186" i="4"/>
  <c r="N2186" i="4" s="1"/>
  <c r="M2458" i="4"/>
  <c r="N2458" i="4" s="1"/>
  <c r="M2142" i="4"/>
  <c r="N2142" i="4" s="1"/>
  <c r="M2150" i="4"/>
  <c r="N2150" i="4" s="1"/>
  <c r="M2280" i="4"/>
  <c r="N2280" i="4" s="1"/>
  <c r="M2122" i="4"/>
  <c r="N2122" i="4" s="1"/>
  <c r="M808" i="4"/>
  <c r="N808" i="4" s="1"/>
  <c r="M2469" i="4"/>
  <c r="N2469" i="4" s="1"/>
  <c r="M2189" i="4"/>
  <c r="N2189" i="4" s="1"/>
  <c r="M2513" i="4"/>
  <c r="N2513" i="4" s="1"/>
  <c r="M2118" i="4"/>
  <c r="N2118" i="4" s="1"/>
  <c r="M2536" i="4"/>
  <c r="N2536" i="4" s="1"/>
  <c r="M2285" i="4"/>
  <c r="N2285" i="4" s="1"/>
  <c r="M2123" i="4"/>
  <c r="N2123" i="4" s="1"/>
  <c r="M2217" i="4"/>
  <c r="N2217" i="4" s="1"/>
  <c r="M2292" i="4"/>
  <c r="N2292" i="4" s="1"/>
  <c r="M2158" i="4"/>
  <c r="N2158" i="4" s="1"/>
  <c r="M841" i="4"/>
  <c r="N841" i="4" s="1"/>
  <c r="M2546" i="4"/>
  <c r="N2546" i="4" s="1"/>
  <c r="M814" i="4"/>
  <c r="N814" i="4" s="1"/>
  <c r="M1007" i="4"/>
  <c r="N1007" i="4" s="1"/>
  <c r="M467" i="4"/>
  <c r="N467" i="4" s="1"/>
  <c r="M1467" i="4"/>
  <c r="N1467" i="4" s="1"/>
  <c r="M1488" i="4"/>
  <c r="N1488" i="4" s="1"/>
  <c r="M691" i="4"/>
  <c r="N691" i="4" s="1"/>
  <c r="M1011" i="4"/>
  <c r="N1011" i="4" s="1"/>
  <c r="M549" i="4"/>
  <c r="N549" i="4" s="1"/>
  <c r="M2471" i="4"/>
  <c r="N2471" i="4" s="1"/>
  <c r="M1175" i="4"/>
  <c r="N1175" i="4" s="1"/>
  <c r="M1228" i="4"/>
  <c r="N1228" i="4" s="1"/>
  <c r="M2498" i="4"/>
  <c r="N2498" i="4" s="1"/>
  <c r="M413" i="4"/>
  <c r="N413" i="4" s="1"/>
  <c r="M1553" i="4"/>
  <c r="N1553" i="4" s="1"/>
  <c r="M1504" i="4"/>
  <c r="N1504" i="4" s="1"/>
  <c r="M954" i="4"/>
  <c r="N954" i="4" s="1"/>
  <c r="M1675" i="4"/>
  <c r="N1675" i="4" s="1"/>
  <c r="M1727" i="4"/>
  <c r="N1727" i="4" s="1"/>
  <c r="M455" i="4"/>
  <c r="N455" i="4" s="1"/>
  <c r="M1120" i="4"/>
  <c r="N1120" i="4" s="1"/>
  <c r="M1314" i="4"/>
  <c r="N1314" i="4" s="1"/>
  <c r="M2637" i="4"/>
  <c r="N2637" i="4" s="1"/>
  <c r="M984" i="4"/>
  <c r="N984" i="4" s="1"/>
  <c r="M1179" i="4"/>
  <c r="N1179" i="4" s="1"/>
  <c r="M1739" i="4"/>
  <c r="N1739" i="4" s="1"/>
  <c r="M2542" i="4"/>
  <c r="N2542" i="4" s="1"/>
  <c r="M681" i="4"/>
  <c r="N681" i="4" s="1"/>
  <c r="M345" i="4"/>
  <c r="N345" i="4" s="1"/>
  <c r="M643" i="4"/>
  <c r="N643" i="4" s="1"/>
  <c r="M1352" i="4"/>
  <c r="N1352" i="4" s="1"/>
  <c r="M570" i="4"/>
  <c r="N570" i="4" s="1"/>
  <c r="M1214" i="4"/>
  <c r="N1214" i="4" s="1"/>
  <c r="M2479" i="4"/>
  <c r="N2479" i="4" s="1"/>
  <c r="M1009" i="4"/>
  <c r="N1009" i="4" s="1"/>
  <c r="M855" i="4"/>
  <c r="N855" i="4" s="1"/>
  <c r="M1517" i="4"/>
  <c r="N1517" i="4" s="1"/>
  <c r="M2620" i="4"/>
  <c r="N2620" i="4" s="1"/>
  <c r="M1429" i="4"/>
  <c r="N1429" i="4" s="1"/>
  <c r="M1242" i="4"/>
  <c r="N1242" i="4" s="1"/>
  <c r="M1061" i="4"/>
  <c r="N1061" i="4" s="1"/>
  <c r="M1421" i="4"/>
  <c r="N1421" i="4" s="1"/>
  <c r="M386" i="4"/>
  <c r="N386" i="4" s="1"/>
  <c r="M462" i="4"/>
  <c r="N462" i="4" s="1"/>
  <c r="M816" i="4"/>
  <c r="N816" i="4" s="1"/>
  <c r="M137" i="4"/>
  <c r="N137" i="4" s="1"/>
  <c r="M2056" i="4"/>
  <c r="N2056" i="4" s="1"/>
  <c r="M1878" i="4"/>
  <c r="N1878" i="4" s="1"/>
  <c r="M3008" i="4"/>
  <c r="N3008" i="4" s="1"/>
  <c r="M1810" i="4"/>
  <c r="N1810" i="4" s="1"/>
  <c r="M1932" i="4"/>
  <c r="N1932" i="4" s="1"/>
  <c r="M3207" i="4"/>
  <c r="N3207" i="4" s="1"/>
  <c r="M2886" i="4"/>
  <c r="N2886" i="4" s="1"/>
  <c r="M2683" i="4"/>
  <c r="N2683" i="4" s="1"/>
  <c r="M2792" i="4"/>
  <c r="N2792" i="4" s="1"/>
  <c r="M3147" i="4"/>
  <c r="N3147" i="4" s="1"/>
  <c r="M2011" i="4"/>
  <c r="N2011" i="4" s="1"/>
  <c r="M3151" i="4"/>
  <c r="N3151" i="4" s="1"/>
  <c r="M1848" i="4"/>
  <c r="N1848" i="4" s="1"/>
  <c r="M1902" i="4"/>
  <c r="N1902" i="4" s="1"/>
  <c r="M2864" i="4"/>
  <c r="N2864" i="4" s="1"/>
  <c r="M2985" i="4"/>
  <c r="N2985" i="4" s="1"/>
  <c r="M675" i="4"/>
  <c r="N675" i="4" s="1"/>
  <c r="M2745" i="4"/>
  <c r="N2745" i="4" s="1"/>
  <c r="M3094" i="4"/>
  <c r="N3094" i="4" s="1"/>
  <c r="M1983" i="4"/>
  <c r="N1983" i="4" s="1"/>
  <c r="M3038" i="4"/>
  <c r="N3038" i="4" s="1"/>
  <c r="M2035" i="4"/>
  <c r="N2035" i="4" s="1"/>
  <c r="M3180" i="4"/>
  <c r="N3180" i="4" s="1"/>
  <c r="M1944" i="4"/>
  <c r="N1944" i="4" s="1"/>
  <c r="M2885" i="4"/>
  <c r="N2885" i="4" s="1"/>
  <c r="M2795" i="4"/>
  <c r="N2795" i="4" s="1"/>
  <c r="M3103" i="4"/>
  <c r="N3103" i="4" s="1"/>
  <c r="M2762" i="4"/>
  <c r="N2762" i="4" s="1"/>
  <c r="M1865" i="4"/>
  <c r="N1865" i="4" s="1"/>
  <c r="M2695" i="4"/>
  <c r="N2695" i="4" s="1"/>
  <c r="M2761" i="4"/>
  <c r="N2761" i="4" s="1"/>
  <c r="M3162" i="4"/>
  <c r="N3162" i="4" s="1"/>
  <c r="M2050" i="4"/>
  <c r="N2050" i="4" s="1"/>
  <c r="M3146" i="4"/>
  <c r="N3146" i="4" s="1"/>
  <c r="M2872" i="4"/>
  <c r="N2872" i="4" s="1"/>
  <c r="M3127" i="4"/>
  <c r="N3127" i="4" s="1"/>
  <c r="M3005" i="4"/>
  <c r="N3005" i="4" s="1"/>
  <c r="M2023" i="4"/>
  <c r="N2023" i="4" s="1"/>
  <c r="M2015" i="4"/>
  <c r="N2015" i="4" s="1"/>
  <c r="M1831" i="4"/>
  <c r="N1831" i="4" s="1"/>
  <c r="M2835" i="4"/>
  <c r="N2835" i="4" s="1"/>
  <c r="M2018" i="4"/>
  <c r="N2018" i="4" s="1"/>
  <c r="M2922" i="4"/>
  <c r="N2922" i="4" s="1"/>
  <c r="M1988" i="4"/>
  <c r="N1988" i="4" s="1"/>
  <c r="M2043" i="4"/>
  <c r="N2043" i="4" s="1"/>
  <c r="M3069" i="4"/>
  <c r="N3069" i="4" s="1"/>
  <c r="M2798" i="4"/>
  <c r="N2798" i="4" s="1"/>
  <c r="M1883" i="4"/>
  <c r="N1883" i="4" s="1"/>
  <c r="M1842" i="4"/>
  <c r="N1842" i="4" s="1"/>
  <c r="M2692" i="4"/>
  <c r="N2692" i="4" s="1"/>
  <c r="M2852" i="4"/>
  <c r="N2852" i="4" s="1"/>
  <c r="M2882" i="4"/>
  <c r="N2882" i="4" s="1"/>
  <c r="M2066" i="4"/>
  <c r="N2066" i="4" s="1"/>
  <c r="M2774" i="4"/>
  <c r="N2774" i="4" s="1"/>
  <c r="M3035" i="4"/>
  <c r="N3035" i="4" s="1"/>
  <c r="M3186" i="4"/>
  <c r="N3186" i="4" s="1"/>
  <c r="M2917" i="4"/>
  <c r="N2917" i="4" s="1"/>
  <c r="M3187" i="4"/>
  <c r="N3187" i="4" s="1"/>
  <c r="M2065" i="4"/>
  <c r="N2065" i="4" s="1"/>
  <c r="M3157" i="4"/>
  <c r="N3157" i="4" s="1"/>
  <c r="M3088" i="4"/>
  <c r="N3088" i="4" s="1"/>
  <c r="M2838" i="4"/>
  <c r="N2838" i="4" s="1"/>
  <c r="M2064" i="4"/>
  <c r="N2064" i="4" s="1"/>
  <c r="M2930" i="4"/>
  <c r="N2930" i="4" s="1"/>
  <c r="M2959" i="4"/>
  <c r="N2959" i="4" s="1"/>
  <c r="M3110" i="4"/>
  <c r="N3110" i="4" s="1"/>
  <c r="N2277" i="4"/>
  <c r="N421" i="4"/>
  <c r="N957" i="4"/>
  <c r="N2304" i="4"/>
  <c r="M442" i="4"/>
  <c r="N442" i="4" s="1"/>
  <c r="L442" i="4"/>
  <c r="M2564" i="4"/>
  <c r="N2564" i="4" s="1"/>
  <c r="L2564" i="4"/>
  <c r="M1259" i="4"/>
  <c r="N1259" i="4" s="1"/>
  <c r="L1259" i="4"/>
  <c r="M2166" i="4"/>
  <c r="N2166" i="4" s="1"/>
  <c r="L2166" i="4"/>
  <c r="M3092" i="4"/>
  <c r="N3092" i="4" s="1"/>
  <c r="L3092" i="4"/>
  <c r="M380" i="4"/>
  <c r="N380" i="4" s="1"/>
  <c r="L380" i="4"/>
  <c r="M3087" i="4"/>
  <c r="N3087" i="4" s="1"/>
  <c r="L3087" i="4"/>
  <c r="M1277" i="4"/>
  <c r="N1277" i="4" s="1"/>
  <c r="L1277" i="4"/>
  <c r="M654" i="4"/>
  <c r="N654" i="4" s="1"/>
  <c r="L654" i="4"/>
  <c r="M2300" i="4"/>
  <c r="N2300" i="4" s="1"/>
  <c r="L2300" i="4"/>
  <c r="M2216" i="4"/>
  <c r="N2216" i="4" s="1"/>
  <c r="L2216" i="4"/>
  <c r="M1744" i="4"/>
  <c r="N1744" i="4" s="1"/>
  <c r="L1744" i="4"/>
  <c r="M1024" i="4"/>
  <c r="N1024" i="4" s="1"/>
  <c r="L1024" i="4"/>
  <c r="M1798" i="4"/>
  <c r="N1798" i="4" s="1"/>
  <c r="L1798" i="4"/>
  <c r="M1679" i="4"/>
  <c r="N1679" i="4" s="1"/>
  <c r="L1679" i="4"/>
  <c r="M1088" i="4"/>
  <c r="N1088" i="4" s="1"/>
  <c r="L1088" i="4"/>
  <c r="M435" i="4"/>
  <c r="N435" i="4" s="1"/>
  <c r="L435" i="4"/>
  <c r="M2273" i="4"/>
  <c r="N2273" i="4" s="1"/>
  <c r="L2273" i="4"/>
  <c r="M2214" i="4"/>
  <c r="N2214" i="4" s="1"/>
  <c r="L2214" i="4"/>
  <c r="M848" i="4"/>
  <c r="N848" i="4" s="1"/>
  <c r="L848" i="4"/>
  <c r="M2201" i="4"/>
  <c r="N2201" i="4" s="1"/>
  <c r="L2201" i="4"/>
  <c r="M3173" i="4"/>
  <c r="N3173" i="4" s="1"/>
  <c r="L3173" i="4"/>
  <c r="M2592" i="4"/>
  <c r="N2592" i="4" s="1"/>
  <c r="L2592" i="4"/>
  <c r="M821" i="4"/>
  <c r="N821" i="4" s="1"/>
  <c r="L821" i="4"/>
  <c r="M2833" i="4"/>
  <c r="N2833" i="4" s="1"/>
  <c r="L2833" i="4"/>
  <c r="M2460" i="4"/>
  <c r="N2460" i="4" s="1"/>
  <c r="L2460" i="4"/>
  <c r="M2302" i="4"/>
  <c r="N2302" i="4" s="1"/>
  <c r="L2302" i="4"/>
  <c r="M501" i="4"/>
  <c r="N501" i="4" s="1"/>
  <c r="L501" i="4"/>
  <c r="M1182" i="4"/>
  <c r="N1182" i="4" s="1"/>
  <c r="L1182" i="4"/>
  <c r="M2651" i="4"/>
  <c r="N2651" i="4" s="1"/>
  <c r="L2651" i="4"/>
  <c r="M1410" i="4"/>
  <c r="N1410" i="4" s="1"/>
  <c r="L1410" i="4"/>
  <c r="M726" i="4"/>
  <c r="N726" i="4" s="1"/>
  <c r="L726" i="4"/>
  <c r="M2256" i="4"/>
  <c r="N2256" i="4" s="1"/>
  <c r="L2256" i="4"/>
  <c r="M979" i="4"/>
  <c r="N979" i="4" s="1"/>
  <c r="L979" i="4"/>
  <c r="M203" i="4"/>
  <c r="N203" i="4" s="1"/>
  <c r="L203" i="4"/>
  <c r="M1295" i="4"/>
  <c r="N1295" i="4" s="1"/>
  <c r="L1295" i="4"/>
  <c r="M2528" i="4"/>
  <c r="N2528" i="4" s="1"/>
  <c r="L2528" i="4"/>
  <c r="M2915" i="4"/>
  <c r="N2915" i="4" s="1"/>
  <c r="L2915" i="4"/>
  <c r="M1138" i="4"/>
  <c r="N1138" i="4" s="1"/>
  <c r="L1138" i="4"/>
  <c r="M1695" i="4"/>
  <c r="N1695" i="4" s="1"/>
  <c r="L1695" i="4"/>
  <c r="M2168" i="4"/>
  <c r="N2168" i="4" s="1"/>
  <c r="L2168" i="4"/>
  <c r="M2944" i="4"/>
  <c r="N2944" i="4" s="1"/>
  <c r="L2944" i="4"/>
  <c r="M2149" i="4"/>
  <c r="N2149" i="4" s="1"/>
  <c r="L2149" i="4"/>
  <c r="M2532" i="4"/>
  <c r="N2532" i="4" s="1"/>
  <c r="L2532" i="4"/>
  <c r="M2662" i="4"/>
  <c r="N2662" i="4" s="1"/>
  <c r="L2662" i="4"/>
  <c r="M404" i="4"/>
  <c r="N404" i="4" s="1"/>
  <c r="L404" i="4"/>
  <c r="M1789" i="4"/>
  <c r="N1789" i="4" s="1"/>
  <c r="L1789" i="4"/>
  <c r="M1095" i="4"/>
  <c r="N1095" i="4" s="1"/>
  <c r="L1095" i="4"/>
  <c r="M818" i="4"/>
  <c r="N818" i="4" s="1"/>
  <c r="L818" i="4"/>
  <c r="M1529" i="4"/>
  <c r="N1529" i="4" s="1"/>
  <c r="L1529" i="4"/>
  <c r="M562" i="4"/>
  <c r="N562" i="4" s="1"/>
  <c r="L562" i="4"/>
  <c r="M2686" i="4"/>
  <c r="N2686" i="4" s="1"/>
  <c r="L2686" i="4"/>
  <c r="M966" i="4"/>
  <c r="N966" i="4" s="1"/>
  <c r="L966" i="4"/>
  <c r="M575" i="4"/>
  <c r="N575" i="4" s="1"/>
  <c r="L575" i="4"/>
  <c r="M3163" i="4"/>
  <c r="N3163" i="4" s="1"/>
  <c r="L3163" i="4"/>
  <c r="M373" i="4"/>
  <c r="N373" i="4" s="1"/>
  <c r="L373" i="4"/>
  <c r="M1773" i="4"/>
  <c r="N1773" i="4" s="1"/>
  <c r="L1773" i="4"/>
  <c r="M99" i="4"/>
  <c r="N99" i="4" s="1"/>
  <c r="L99" i="4"/>
  <c r="M872" i="4"/>
  <c r="N872" i="4" s="1"/>
  <c r="L872" i="4"/>
  <c r="M2114" i="4"/>
  <c r="N2114" i="4" s="1"/>
  <c r="L2114" i="4"/>
  <c r="M2253" i="4"/>
  <c r="N2253" i="4" s="1"/>
  <c r="L2253" i="4"/>
  <c r="M838" i="4"/>
  <c r="N838" i="4" s="1"/>
  <c r="L838" i="4"/>
  <c r="M948" i="4"/>
  <c r="N948" i="4" s="1"/>
  <c r="L948" i="4"/>
  <c r="M825" i="4"/>
  <c r="N825" i="4" s="1"/>
  <c r="L825" i="4"/>
  <c r="M314" i="4"/>
  <c r="N314" i="4" s="1"/>
  <c r="L314" i="4"/>
  <c r="M2353" i="4"/>
  <c r="N2353" i="4" s="1"/>
  <c r="L2353" i="4"/>
  <c r="M913" i="4"/>
  <c r="N913" i="4" s="1"/>
  <c r="L913" i="4"/>
  <c r="M1181" i="4"/>
  <c r="N1181" i="4" s="1"/>
  <c r="L1181" i="4"/>
  <c r="M1302" i="4"/>
  <c r="N1302" i="4" s="1"/>
  <c r="L1302" i="4"/>
  <c r="M536" i="4"/>
  <c r="N536" i="4" s="1"/>
  <c r="L536" i="4"/>
  <c r="M479" i="4"/>
  <c r="N479" i="4" s="1"/>
  <c r="L479" i="4"/>
  <c r="M482" i="4"/>
  <c r="N482" i="4" s="1"/>
  <c r="L482" i="4"/>
  <c r="M2333" i="4"/>
  <c r="N2333" i="4" s="1"/>
  <c r="L2333" i="4"/>
  <c r="M810" i="4"/>
  <c r="N810" i="4" s="1"/>
  <c r="L810" i="4"/>
  <c r="M1369" i="4"/>
  <c r="N1369" i="4" s="1"/>
  <c r="L1369" i="4"/>
  <c r="M146" i="4"/>
  <c r="N146" i="4" s="1"/>
  <c r="L146" i="4"/>
  <c r="M1733" i="4"/>
  <c r="N1733" i="4" s="1"/>
  <c r="L1733" i="4"/>
  <c r="M1829" i="4"/>
  <c r="N1829" i="4" s="1"/>
  <c r="L1829" i="4"/>
  <c r="M200" i="4"/>
  <c r="N200" i="4" s="1"/>
  <c r="L200" i="4"/>
  <c r="M1017" i="4"/>
  <c r="N1017" i="4" s="1"/>
  <c r="L1017" i="4"/>
  <c r="M53" i="4"/>
  <c r="N53" i="4" s="1"/>
  <c r="L53" i="4"/>
  <c r="M2566" i="4"/>
  <c r="N2566" i="4" s="1"/>
  <c r="L2566" i="4"/>
  <c r="M817" i="4"/>
  <c r="N817" i="4" s="1"/>
  <c r="L817" i="4"/>
  <c r="M1049" i="4"/>
  <c r="N1049" i="4" s="1"/>
  <c r="L1049" i="4"/>
  <c r="M915" i="4"/>
  <c r="N915" i="4" s="1"/>
  <c r="L915" i="4"/>
  <c r="M271" i="4"/>
  <c r="N271" i="4" s="1"/>
  <c r="L271" i="4"/>
  <c r="M2337" i="4"/>
  <c r="N2337" i="4" s="1"/>
  <c r="L2337" i="4"/>
  <c r="M1463" i="4"/>
  <c r="N1463" i="4" s="1"/>
  <c r="L1463" i="4"/>
  <c r="M1586" i="4"/>
  <c r="N1586" i="4" s="1"/>
  <c r="L1586" i="4"/>
  <c r="M1387" i="4"/>
  <c r="N1387" i="4" s="1"/>
  <c r="L1387" i="4"/>
  <c r="M1406" i="4"/>
  <c r="N1406" i="4" s="1"/>
  <c r="L1406" i="4"/>
  <c r="M943" i="4"/>
  <c r="N943" i="4" s="1"/>
  <c r="L943" i="4"/>
  <c r="M2269" i="4"/>
  <c r="N2269" i="4" s="1"/>
  <c r="L2269" i="4"/>
  <c r="M1605" i="4"/>
  <c r="N1605" i="4" s="1"/>
  <c r="L1605" i="4"/>
  <c r="M2156" i="4"/>
  <c r="N2156" i="4" s="1"/>
  <c r="L2156" i="4"/>
  <c r="M517" i="4"/>
  <c r="N517" i="4" s="1"/>
  <c r="L517" i="4"/>
  <c r="M183" i="4"/>
  <c r="N183" i="4" s="1"/>
  <c r="L183" i="4"/>
  <c r="M2317" i="4"/>
  <c r="N2317" i="4" s="1"/>
  <c r="L2317" i="4"/>
  <c r="M2473" i="4"/>
  <c r="N2473" i="4" s="1"/>
  <c r="L2473" i="4"/>
  <c r="M510" i="4"/>
  <c r="N510" i="4" s="1"/>
  <c r="L510" i="4"/>
  <c r="M180" i="4"/>
  <c r="N180" i="4" s="1"/>
  <c r="L180" i="4"/>
  <c r="M2502" i="4"/>
  <c r="N2502" i="4" s="1"/>
  <c r="L2502" i="4"/>
  <c r="M580" i="4"/>
  <c r="N580" i="4" s="1"/>
  <c r="L580" i="4"/>
  <c r="M2088" i="4"/>
  <c r="N2088" i="4" s="1"/>
  <c r="L2088" i="4"/>
  <c r="M3004" i="4"/>
  <c r="N3004" i="4" s="1"/>
  <c r="L3004" i="4"/>
  <c r="M1415" i="4"/>
  <c r="N1415" i="4" s="1"/>
  <c r="L1415" i="4"/>
  <c r="M771" i="4"/>
  <c r="N771" i="4" s="1"/>
  <c r="L771" i="4"/>
  <c r="M663" i="4"/>
  <c r="N663" i="4" s="1"/>
  <c r="L663" i="4"/>
  <c r="M695" i="4"/>
  <c r="N695" i="4" s="1"/>
  <c r="L695" i="4"/>
  <c r="M25" i="4"/>
  <c r="N25" i="4" s="1"/>
  <c r="L25" i="4"/>
  <c r="M1666" i="4"/>
  <c r="N1666" i="4" s="1"/>
  <c r="L1666" i="4"/>
  <c r="M1104" i="4"/>
  <c r="N1104" i="4" s="1"/>
  <c r="L1104" i="4"/>
  <c r="M1089" i="4"/>
  <c r="N1089" i="4" s="1"/>
  <c r="L1089" i="4"/>
  <c r="M2357" i="4"/>
  <c r="N2357" i="4" s="1"/>
  <c r="L2357" i="4"/>
  <c r="M1222" i="4"/>
  <c r="N1222" i="4" s="1"/>
  <c r="L1222" i="4"/>
  <c r="M233" i="4"/>
  <c r="N233" i="4" s="1"/>
  <c r="L233" i="4"/>
  <c r="M1786" i="4"/>
  <c r="N1786" i="4" s="1"/>
  <c r="L1786" i="4"/>
  <c r="M1340" i="4"/>
  <c r="N1340" i="4" s="1"/>
  <c r="L1340" i="4"/>
  <c r="M1168" i="4"/>
  <c r="N1168" i="4" s="1"/>
  <c r="L1168" i="4"/>
  <c r="M1256" i="4"/>
  <c r="N1256" i="4" s="1"/>
  <c r="L1256" i="4"/>
  <c r="M1424" i="4"/>
  <c r="N1424" i="4" s="1"/>
  <c r="L1424" i="4"/>
  <c r="M2666" i="4"/>
  <c r="N2666" i="4" s="1"/>
  <c r="L2666" i="4"/>
  <c r="M2323" i="4"/>
  <c r="N2323" i="4" s="1"/>
  <c r="L2323" i="4"/>
  <c r="M265" i="4"/>
  <c r="N265" i="4" s="1"/>
  <c r="L265" i="4"/>
  <c r="M2700" i="4"/>
  <c r="N2700" i="4" s="1"/>
  <c r="L2700" i="4"/>
  <c r="M506" i="4"/>
  <c r="N506" i="4" s="1"/>
  <c r="L506" i="4"/>
  <c r="M716" i="4"/>
  <c r="N716" i="4" s="1"/>
  <c r="L716" i="4"/>
  <c r="M1376" i="4"/>
  <c r="N1376" i="4" s="1"/>
  <c r="L1376" i="4"/>
  <c r="M179" i="4"/>
  <c r="N179" i="4" s="1"/>
  <c r="L179" i="4"/>
  <c r="M159" i="4"/>
  <c r="N159" i="4" s="1"/>
  <c r="L159" i="4"/>
  <c r="M1468" i="4"/>
  <c r="N1468" i="4" s="1"/>
  <c r="L1468" i="4"/>
  <c r="M1419" i="4"/>
  <c r="N1419" i="4" s="1"/>
  <c r="L1419" i="4"/>
  <c r="M1490" i="4"/>
  <c r="N1490" i="4" s="1"/>
  <c r="L1490" i="4"/>
  <c r="M2475" i="4"/>
  <c r="N2475" i="4" s="1"/>
  <c r="L2475" i="4"/>
  <c r="M844" i="4"/>
  <c r="N844" i="4" s="1"/>
  <c r="L844" i="4"/>
  <c r="M1447" i="4"/>
  <c r="N1447" i="4" s="1"/>
  <c r="L1447" i="4"/>
  <c r="M530" i="4"/>
  <c r="N530" i="4" s="1"/>
  <c r="L530" i="4"/>
  <c r="M699" i="4"/>
  <c r="N699" i="4" s="1"/>
  <c r="L699" i="4"/>
  <c r="M1589" i="4"/>
  <c r="N1589" i="4" s="1"/>
  <c r="L1589" i="4"/>
  <c r="M2489" i="4"/>
  <c r="N2489" i="4" s="1"/>
  <c r="L2489" i="4"/>
  <c r="M263" i="4"/>
  <c r="N263" i="4" s="1"/>
  <c r="L263" i="4"/>
  <c r="M677" i="4"/>
  <c r="N677" i="4" s="1"/>
  <c r="L677" i="4"/>
  <c r="M2544" i="4"/>
  <c r="N2544" i="4" s="1"/>
  <c r="L2544" i="4"/>
  <c r="M1158" i="4"/>
  <c r="N1158" i="4" s="1"/>
  <c r="L1158" i="4"/>
  <c r="M836" i="4"/>
  <c r="N836" i="4" s="1"/>
  <c r="L836" i="4"/>
  <c r="M534" i="4"/>
  <c r="N534" i="4" s="1"/>
  <c r="L534" i="4"/>
  <c r="M394" i="4"/>
  <c r="N394" i="4" s="1"/>
  <c r="L394" i="4"/>
  <c r="M2641" i="4"/>
  <c r="N2641" i="4" s="1"/>
  <c r="L2641" i="4"/>
  <c r="M561" i="4"/>
  <c r="N561" i="4" s="1"/>
  <c r="L561" i="4"/>
  <c r="M3226" i="4"/>
  <c r="N3226" i="4" s="1"/>
  <c r="L3226" i="4"/>
  <c r="M1084" i="4"/>
  <c r="N1084" i="4" s="1"/>
  <c r="L1084" i="4"/>
  <c r="M3085" i="4"/>
  <c r="N3085" i="4" s="1"/>
  <c r="L3085" i="4"/>
  <c r="M1555" i="4"/>
  <c r="N1555" i="4" s="1"/>
  <c r="L1555" i="4"/>
  <c r="M40" i="4"/>
  <c r="N40" i="4" s="1"/>
  <c r="L40" i="4"/>
  <c r="M1444" i="4"/>
  <c r="N1444" i="4" s="1"/>
  <c r="L1444" i="4"/>
  <c r="M1753" i="4"/>
  <c r="N1753" i="4" s="1"/>
  <c r="L1753" i="4"/>
  <c r="M778" i="4"/>
  <c r="N778" i="4" s="1"/>
  <c r="L778" i="4"/>
  <c r="M2577" i="4"/>
  <c r="N2577" i="4" s="1"/>
  <c r="L2577" i="4"/>
  <c r="M2520" i="4"/>
  <c r="N2520" i="4" s="1"/>
  <c r="L2520" i="4"/>
  <c r="M1315" i="4"/>
  <c r="N1315" i="4" s="1"/>
  <c r="L1315" i="4"/>
  <c r="M2628" i="4"/>
  <c r="N2628" i="4" s="1"/>
  <c r="L2628" i="4"/>
  <c r="M383" i="4"/>
  <c r="N383" i="4" s="1"/>
  <c r="L383" i="4"/>
  <c r="M2562" i="4"/>
  <c r="N2562" i="4" s="1"/>
  <c r="L2562" i="4"/>
  <c r="M2335" i="4"/>
  <c r="N2335" i="4" s="1"/>
  <c r="L2335" i="4"/>
  <c r="M1830" i="4"/>
  <c r="N1830" i="4" s="1"/>
  <c r="L1830" i="4"/>
  <c r="M2212" i="4"/>
  <c r="N2212" i="4" s="1"/>
  <c r="L2212" i="4"/>
  <c r="M1170" i="4"/>
  <c r="N1170" i="4" s="1"/>
  <c r="L1170" i="4"/>
  <c r="M2622" i="4"/>
  <c r="N2622" i="4" s="1"/>
  <c r="L2622" i="4"/>
  <c r="M2359" i="4"/>
  <c r="N2359" i="4" s="1"/>
  <c r="L2359" i="4"/>
  <c r="M2445" i="4"/>
  <c r="N2445" i="4" s="1"/>
  <c r="L2445" i="4"/>
  <c r="M2245" i="4"/>
  <c r="N2245" i="4" s="1"/>
  <c r="L2245" i="4"/>
  <c r="M239" i="4"/>
  <c r="N239" i="4" s="1"/>
  <c r="L239" i="4"/>
  <c r="M1039" i="4"/>
  <c r="N1039" i="4" s="1"/>
  <c r="L1039" i="4"/>
  <c r="M2626" i="4"/>
  <c r="N2626" i="4" s="1"/>
  <c r="L2626" i="4"/>
  <c r="M2659" i="4"/>
  <c r="N2659" i="4" s="1"/>
  <c r="L2659" i="4"/>
  <c r="M2132" i="4"/>
  <c r="N2132" i="4" s="1"/>
  <c r="L2132" i="4"/>
  <c r="M1521" i="4"/>
  <c r="N1521" i="4" s="1"/>
  <c r="L1521" i="4"/>
  <c r="M2084" i="4"/>
  <c r="N2084" i="4" s="1"/>
  <c r="L2084" i="4"/>
  <c r="M2773" i="4"/>
  <c r="N2773" i="4" s="1"/>
  <c r="L2773" i="4"/>
  <c r="M494" i="4"/>
  <c r="N494" i="4" s="1"/>
  <c r="L494" i="4"/>
  <c r="M845" i="4"/>
  <c r="N845" i="4" s="1"/>
  <c r="L845" i="4"/>
  <c r="M2082" i="4"/>
  <c r="N2082" i="4" s="1"/>
  <c r="L2082" i="4"/>
  <c r="M827" i="4"/>
  <c r="N827" i="4" s="1"/>
  <c r="L827" i="4"/>
  <c r="M1785" i="4"/>
  <c r="N1785" i="4" s="1"/>
  <c r="L1785" i="4"/>
  <c r="M595" i="4"/>
  <c r="N595" i="4" s="1"/>
  <c r="L595" i="4"/>
  <c r="M2362" i="4"/>
  <c r="N2362" i="4" s="1"/>
  <c r="L2362" i="4"/>
  <c r="M711" i="4"/>
  <c r="N711" i="4" s="1"/>
  <c r="L711" i="4"/>
  <c r="M1741" i="4"/>
  <c r="N1741" i="4" s="1"/>
  <c r="L1741" i="4"/>
  <c r="M1662" i="4"/>
  <c r="N1662" i="4" s="1"/>
  <c r="L1662" i="4"/>
  <c r="M2104" i="4"/>
  <c r="N2104" i="4" s="1"/>
  <c r="L2104" i="4"/>
  <c r="M2632" i="4"/>
  <c r="N2632" i="4" s="1"/>
  <c r="L2632" i="4"/>
  <c r="M339" i="4"/>
  <c r="N339" i="4" s="1"/>
  <c r="L339" i="4"/>
  <c r="M2477" i="4"/>
  <c r="N2477" i="4" s="1"/>
  <c r="L2477" i="4"/>
  <c r="M1622" i="4"/>
  <c r="N1622" i="4" s="1"/>
  <c r="L1622" i="4"/>
  <c r="M2191" i="4"/>
  <c r="N2191" i="4" s="1"/>
  <c r="L2191" i="4"/>
  <c r="M1371" i="4"/>
  <c r="N1371" i="4" s="1"/>
  <c r="L1371" i="4"/>
  <c r="M306" i="4"/>
  <c r="N306" i="4" s="1"/>
  <c r="L306" i="4"/>
  <c r="M2665" i="4"/>
  <c r="N2665" i="4" s="1"/>
  <c r="L2665" i="4"/>
  <c r="M1837" i="4"/>
  <c r="N1837" i="4" s="1"/>
  <c r="L1837" i="4"/>
  <c r="M2887" i="4"/>
  <c r="N2887" i="4" s="1"/>
  <c r="L2887" i="4"/>
  <c r="M788" i="4"/>
  <c r="N788" i="4" s="1"/>
  <c r="L788" i="4"/>
  <c r="M3177" i="4"/>
  <c r="N3177" i="4" s="1"/>
  <c r="L3177" i="4"/>
  <c r="M1457" i="4"/>
  <c r="N1457" i="4" s="1"/>
  <c r="L1457" i="4"/>
  <c r="M405" i="4"/>
  <c r="N405" i="4" s="1"/>
  <c r="L405" i="4"/>
  <c r="M2109" i="4"/>
  <c r="N2109" i="4" s="1"/>
  <c r="L2109" i="4"/>
  <c r="M1320" i="4"/>
  <c r="N1320" i="4" s="1"/>
  <c r="L1320" i="4"/>
  <c r="M550" i="4"/>
  <c r="N550" i="4" s="1"/>
  <c r="L550" i="4"/>
  <c r="M2220" i="4"/>
  <c r="N2220" i="4" s="1"/>
  <c r="L2220" i="4"/>
  <c r="M247" i="4"/>
  <c r="N247" i="4" s="1"/>
  <c r="L247" i="4"/>
  <c r="M453" i="4"/>
  <c r="N453" i="4" s="1"/>
  <c r="L453" i="4"/>
  <c r="M799" i="4"/>
  <c r="N799" i="4" s="1"/>
  <c r="L799" i="4"/>
  <c r="M801" i="4"/>
  <c r="N801" i="4" s="1"/>
  <c r="L801" i="4"/>
  <c r="M2160" i="4"/>
  <c r="N2160" i="4" s="1"/>
  <c r="L2160" i="4"/>
  <c r="M27" i="4"/>
  <c r="N27" i="4" s="1"/>
  <c r="L27" i="4"/>
  <c r="M2609" i="4"/>
  <c r="N2609" i="4" s="1"/>
  <c r="L2609" i="4"/>
  <c r="M310" i="4"/>
  <c r="N310" i="4" s="1"/>
  <c r="L310" i="4"/>
  <c r="M1398" i="4"/>
  <c r="N1398" i="4" s="1"/>
  <c r="L1398" i="4"/>
  <c r="M2575" i="4"/>
  <c r="N2575" i="4" s="1"/>
  <c r="L2575" i="4"/>
  <c r="M2517" i="4"/>
  <c r="N2517" i="4" s="1"/>
  <c r="L2517" i="4"/>
  <c r="M2139" i="4"/>
  <c r="N2139" i="4" s="1"/>
  <c r="L2139" i="4"/>
  <c r="M256" i="4"/>
  <c r="N256" i="4" s="1"/>
  <c r="L256" i="4"/>
  <c r="M1514" i="4"/>
  <c r="N1514" i="4" s="1"/>
  <c r="L1514" i="4"/>
  <c r="M1082" i="4"/>
  <c r="N1082" i="4" s="1"/>
  <c r="L1082" i="4"/>
  <c r="M871" i="4"/>
  <c r="N871" i="4" s="1"/>
  <c r="L871" i="4"/>
  <c r="M307" i="4"/>
  <c r="N307" i="4" s="1"/>
  <c r="L307" i="4"/>
  <c r="M839" i="4"/>
  <c r="N839" i="4" s="1"/>
  <c r="L839" i="4"/>
  <c r="M2990" i="4"/>
  <c r="N2990" i="4" s="1"/>
  <c r="L2990" i="4"/>
  <c r="M1125" i="4"/>
  <c r="N1125" i="4" s="1"/>
  <c r="L1125" i="4"/>
  <c r="M985" i="4"/>
  <c r="N985" i="4" s="1"/>
  <c r="L985" i="4"/>
  <c r="M1641" i="4"/>
  <c r="N1641" i="4" s="1"/>
  <c r="L1641" i="4"/>
  <c r="M897" i="4"/>
  <c r="N897" i="4" s="1"/>
  <c r="L897" i="4"/>
  <c r="M1422" i="4"/>
  <c r="N1422" i="4" s="1"/>
  <c r="L1422" i="4"/>
  <c r="M1188" i="4"/>
  <c r="N1188" i="4" s="1"/>
  <c r="L1188" i="4"/>
  <c r="M652" i="4"/>
  <c r="N652" i="4" s="1"/>
  <c r="L652" i="4"/>
  <c r="M2306" i="4"/>
  <c r="N2306" i="4" s="1"/>
  <c r="L2306" i="4"/>
  <c r="M865" i="4"/>
  <c r="N865" i="4" s="1"/>
  <c r="L865" i="4"/>
  <c r="M3091" i="4"/>
  <c r="N3091" i="4" s="1"/>
  <c r="L3091" i="4"/>
  <c r="M2457" i="4"/>
  <c r="N2457" i="4" s="1"/>
  <c r="L2457" i="4"/>
  <c r="M228" i="4"/>
  <c r="N228" i="4" s="1"/>
  <c r="L228" i="4"/>
  <c r="M248" i="4"/>
  <c r="N248" i="4" s="1"/>
  <c r="L248" i="4"/>
  <c r="M2126" i="4"/>
  <c r="N2126" i="4" s="1"/>
  <c r="L2126" i="4"/>
  <c r="M784" i="4"/>
  <c r="N784" i="4" s="1"/>
  <c r="L784" i="4"/>
  <c r="M416" i="4"/>
  <c r="N416" i="4" s="1"/>
  <c r="L416" i="4"/>
  <c r="M1417" i="4"/>
  <c r="N1417" i="4" s="1"/>
  <c r="L1417" i="4"/>
  <c r="M2643" i="4"/>
  <c r="N2643" i="4" s="1"/>
  <c r="L2643" i="4"/>
  <c r="M1484" i="4"/>
  <c r="N1484" i="4" s="1"/>
  <c r="L1484" i="4"/>
  <c r="M1381" i="4"/>
  <c r="N1381" i="4" s="1"/>
  <c r="L1381" i="4"/>
  <c r="M1066" i="4"/>
  <c r="N1066" i="4" s="1"/>
  <c r="L1066" i="4"/>
  <c r="M2228" i="4"/>
  <c r="N2228" i="4" s="1"/>
  <c r="L2228" i="4"/>
  <c r="M1348" i="4"/>
  <c r="N1348" i="4" s="1"/>
  <c r="L1348" i="4"/>
  <c r="M1562" i="4"/>
  <c r="N1562" i="4" s="1"/>
  <c r="L1562" i="4"/>
  <c r="M2451" i="4"/>
  <c r="N2451" i="4" s="1"/>
  <c r="L2451" i="4"/>
  <c r="M662" i="4"/>
  <c r="N662" i="4" s="1"/>
  <c r="L662" i="4"/>
  <c r="M145" i="4"/>
  <c r="N145" i="4" s="1"/>
  <c r="L145" i="4"/>
  <c r="M2312" i="4"/>
  <c r="N2312" i="4" s="1"/>
  <c r="L2312" i="4"/>
  <c r="M2669" i="4"/>
  <c r="N2669" i="4" s="1"/>
  <c r="L2669" i="4"/>
  <c r="M2128" i="4"/>
  <c r="N2128" i="4" s="1"/>
  <c r="L2128" i="4"/>
  <c r="M1588" i="4"/>
  <c r="N1588" i="4" s="1"/>
  <c r="L1588" i="4"/>
  <c r="M2482" i="4"/>
  <c r="N2482" i="4" s="1"/>
  <c r="L2482" i="4"/>
  <c r="M1187" i="4"/>
  <c r="N1187" i="4" s="1"/>
  <c r="L1187" i="4"/>
  <c r="M2712" i="4"/>
  <c r="N2712" i="4" s="1"/>
  <c r="L2712" i="4"/>
  <c r="M1093" i="4"/>
  <c r="N1093" i="4" s="1"/>
  <c r="L1093" i="4"/>
  <c r="M1485" i="4"/>
  <c r="N1485" i="4" s="1"/>
  <c r="L1485" i="4"/>
  <c r="M113" i="4"/>
  <c r="N113" i="4" s="1"/>
  <c r="L113" i="4"/>
  <c r="M786" i="4"/>
  <c r="N786" i="4" s="1"/>
  <c r="L786" i="4"/>
  <c r="M1258" i="4"/>
  <c r="N1258" i="4" s="1"/>
  <c r="L1258" i="4"/>
  <c r="M2199" i="4"/>
  <c r="N2199" i="4" s="1"/>
  <c r="L2199" i="4"/>
  <c r="M2586" i="4"/>
  <c r="N2586" i="4" s="1"/>
  <c r="L2586" i="4"/>
  <c r="M171" i="4"/>
  <c r="N171" i="4" s="1"/>
  <c r="L171" i="4"/>
  <c r="M1190" i="4"/>
  <c r="N1190" i="4" s="1"/>
  <c r="L1190" i="4"/>
  <c r="M2649" i="4"/>
  <c r="N2649" i="4" s="1"/>
  <c r="L2649" i="4"/>
  <c r="M3168" i="4"/>
  <c r="N3168" i="4" s="1"/>
  <c r="L3168" i="4"/>
  <c r="M326" i="4"/>
  <c r="N326" i="4" s="1"/>
  <c r="L326" i="4"/>
  <c r="M1718" i="4"/>
  <c r="N1718" i="4" s="1"/>
  <c r="L1718" i="4"/>
  <c r="M1399" i="4"/>
  <c r="N1399" i="4" s="1"/>
  <c r="L1399" i="4"/>
  <c r="M807" i="4"/>
  <c r="N807" i="4" s="1"/>
  <c r="L807" i="4"/>
  <c r="M1375" i="4"/>
  <c r="N1375" i="4" s="1"/>
  <c r="L1375" i="4"/>
  <c r="M1729" i="4"/>
  <c r="N1729" i="4" s="1"/>
  <c r="L1729" i="4"/>
  <c r="M703" i="4"/>
  <c r="N703" i="4" s="1"/>
  <c r="L703" i="4"/>
  <c r="M2086" i="4"/>
  <c r="N2086" i="4" s="1"/>
  <c r="L2086" i="4"/>
  <c r="M958" i="4"/>
  <c r="N958" i="4" s="1"/>
  <c r="L958" i="4"/>
  <c r="M176" i="4"/>
  <c r="N176" i="4" s="1"/>
  <c r="L176" i="4"/>
  <c r="M2607" i="4"/>
  <c r="N2607" i="4" s="1"/>
  <c r="L2607" i="4"/>
  <c r="M964" i="4"/>
  <c r="N964" i="4" s="1"/>
  <c r="L964" i="4"/>
  <c r="M3000" i="4"/>
  <c r="N3000" i="4" s="1"/>
  <c r="L3000" i="4"/>
  <c r="M2070" i="4"/>
  <c r="N2070" i="4" s="1"/>
  <c r="L2070" i="4"/>
  <c r="M393" i="4"/>
  <c r="N393" i="4" s="1"/>
  <c r="L393" i="4"/>
  <c r="M1208" i="4"/>
  <c r="N1208" i="4" s="1"/>
  <c r="L1208" i="4"/>
  <c r="M1614" i="4"/>
  <c r="N1614" i="4" s="1"/>
  <c r="L1614" i="4"/>
  <c r="M828" i="4"/>
  <c r="N828" i="4" s="1"/>
  <c r="L828" i="4"/>
  <c r="M2079" i="4"/>
  <c r="N2079" i="4" s="1"/>
  <c r="L2079" i="4"/>
  <c r="M1290" i="4"/>
  <c r="N1290" i="4" s="1"/>
  <c r="L1290" i="4"/>
  <c r="M1223" i="4"/>
  <c r="N1223" i="4" s="1"/>
  <c r="L1223" i="4"/>
  <c r="M1689" i="4"/>
  <c r="N1689" i="4" s="1"/>
  <c r="L1689" i="4"/>
  <c r="M1197" i="4"/>
  <c r="N1197" i="4" s="1"/>
  <c r="L1197" i="4"/>
  <c r="M1364" i="4"/>
  <c r="N1364" i="4" s="1"/>
  <c r="L1364" i="4"/>
  <c r="M2176" i="4"/>
  <c r="N2176" i="4" s="1"/>
  <c r="L2176" i="4"/>
  <c r="M1816" i="4"/>
  <c r="N1816" i="4" s="1"/>
  <c r="L1816" i="4"/>
  <c r="M139" i="4"/>
  <c r="N139" i="4" s="1"/>
  <c r="L139" i="4"/>
  <c r="M793" i="4"/>
  <c r="N793" i="4" s="1"/>
  <c r="L793" i="4"/>
  <c r="M583" i="4"/>
  <c r="N583" i="4" s="1"/>
  <c r="L583" i="4"/>
  <c r="M1512" i="4"/>
  <c r="N1512" i="4" s="1"/>
  <c r="L1512" i="4"/>
  <c r="M3112" i="4"/>
  <c r="N3112" i="4" s="1"/>
  <c r="L3112" i="4"/>
  <c r="M1705" i="4"/>
  <c r="N1705" i="4" s="1"/>
  <c r="L1705" i="4"/>
  <c r="M742" i="4"/>
  <c r="N742" i="4" s="1"/>
  <c r="L742" i="4"/>
  <c r="M1712" i="4"/>
  <c r="N1712" i="4" s="1"/>
  <c r="L1712" i="4"/>
  <c r="M319" i="4"/>
  <c r="N319" i="4" s="1"/>
  <c r="L319" i="4"/>
  <c r="M720" i="4"/>
  <c r="N720" i="4" s="1"/>
  <c r="L720" i="4"/>
  <c r="M163" i="4"/>
  <c r="N163" i="4" s="1"/>
  <c r="L163" i="4"/>
  <c r="M272" i="4"/>
  <c r="N272" i="4" s="1"/>
  <c r="L272" i="4"/>
  <c r="M889" i="4"/>
  <c r="N889" i="4" s="1"/>
  <c r="L889" i="4"/>
  <c r="M616" i="4"/>
  <c r="N616" i="4" s="1"/>
  <c r="L616" i="4"/>
  <c r="M2238" i="4"/>
  <c r="N2238" i="4" s="1"/>
  <c r="L2238" i="4"/>
  <c r="M2639" i="4"/>
  <c r="N2639" i="4" s="1"/>
  <c r="L2639" i="4"/>
  <c r="M815" i="4"/>
  <c r="N815" i="4" s="1"/>
  <c r="L815" i="4"/>
  <c r="M795" i="4"/>
  <c r="N795" i="4" s="1"/>
  <c r="L795" i="4"/>
  <c r="M876" i="4"/>
  <c r="N876" i="4" s="1"/>
  <c r="L876" i="4"/>
  <c r="M2464" i="4"/>
  <c r="N2464" i="4" s="1"/>
  <c r="L2464" i="4"/>
  <c r="M952" i="4"/>
  <c r="N952" i="4" s="1"/>
  <c r="L952" i="4"/>
  <c r="M1374" i="4"/>
  <c r="N1374" i="4" s="1"/>
  <c r="L1374" i="4"/>
  <c r="M402" i="4"/>
  <c r="N402" i="4" s="1"/>
  <c r="L402" i="4"/>
  <c r="M1411" i="4"/>
  <c r="N1411" i="4" s="1"/>
  <c r="L1411" i="4"/>
  <c r="M747" i="4"/>
  <c r="N747" i="4" s="1"/>
  <c r="L747" i="4"/>
  <c r="M359" i="4"/>
  <c r="N359" i="4" s="1"/>
  <c r="L359" i="4"/>
  <c r="M1338" i="4"/>
  <c r="N1338" i="4" s="1"/>
  <c r="L1338" i="4"/>
  <c r="M1090" i="4"/>
  <c r="N1090" i="4" s="1"/>
  <c r="L1090" i="4"/>
  <c r="M645" i="4"/>
  <c r="N645" i="4" s="1"/>
  <c r="L645" i="4"/>
  <c r="M153" i="4"/>
  <c r="N153" i="4" s="1"/>
  <c r="L153" i="4"/>
  <c r="M161" i="4"/>
  <c r="N161" i="4" s="1"/>
  <c r="L161" i="4"/>
  <c r="M415" i="4"/>
  <c r="N415" i="4" s="1"/>
  <c r="L415" i="4"/>
  <c r="M392" i="4"/>
  <c r="N392" i="4" s="1"/>
  <c r="L392" i="4"/>
  <c r="M1106" i="4"/>
  <c r="N1106" i="4" s="1"/>
  <c r="L1106" i="4"/>
  <c r="M185" i="4"/>
  <c r="N185" i="4" s="1"/>
  <c r="L185" i="4"/>
  <c r="M1114" i="4"/>
  <c r="N1114" i="4" s="1"/>
  <c r="L1114" i="4"/>
  <c r="M225" i="4"/>
  <c r="N225" i="4" s="1"/>
  <c r="L225" i="4"/>
  <c r="M213" i="4"/>
  <c r="N213" i="4" s="1"/>
  <c r="L213" i="4"/>
  <c r="M917" i="4"/>
  <c r="N917" i="4" s="1"/>
  <c r="L917" i="4"/>
  <c r="M1015" i="4"/>
  <c r="N1015" i="4" s="1"/>
  <c r="L1015" i="4"/>
  <c r="M752" i="4"/>
  <c r="N752" i="4" s="1"/>
  <c r="L752" i="4"/>
  <c r="M155" i="4"/>
  <c r="N155" i="4" s="1"/>
  <c r="L155" i="4"/>
  <c r="M158" i="4"/>
  <c r="N158" i="4" s="1"/>
  <c r="L158" i="4"/>
  <c r="M368" i="4"/>
  <c r="N368" i="4" s="1"/>
  <c r="L368" i="4"/>
  <c r="M3086" i="4"/>
  <c r="N3086" i="4" s="1"/>
  <c r="L3086" i="4"/>
  <c r="M658" i="4"/>
  <c r="N658" i="4" s="1"/>
  <c r="L658" i="4"/>
  <c r="M2448" i="4"/>
  <c r="N2448" i="4" s="1"/>
  <c r="L2448" i="4"/>
  <c r="M780" i="4"/>
  <c r="N780" i="4" s="1"/>
  <c r="L780" i="4"/>
  <c r="M2328" i="4"/>
  <c r="N2328" i="4" s="1"/>
  <c r="L2328" i="4"/>
  <c r="M1388" i="4"/>
  <c r="N1388" i="4" s="1"/>
  <c r="L1388" i="4"/>
  <c r="M2315" i="4"/>
  <c r="N2315" i="4" s="1"/>
  <c r="L2315" i="4"/>
  <c r="M2878" i="4"/>
  <c r="N2878" i="4" s="1"/>
  <c r="L2878" i="4"/>
  <c r="M2025" i="4"/>
  <c r="N2025" i="4" s="1"/>
  <c r="L2025" i="4"/>
  <c r="M1151" i="4"/>
  <c r="N1151" i="4" s="1"/>
  <c r="L1151" i="4"/>
  <c r="M1118" i="4"/>
  <c r="N1118" i="4" s="1"/>
  <c r="L1118" i="4"/>
  <c r="M1319" i="4"/>
  <c r="N1319" i="4" s="1"/>
  <c r="L1319" i="4"/>
  <c r="M840" i="4"/>
  <c r="N840" i="4" s="1"/>
  <c r="L840" i="4"/>
  <c r="M141" i="4"/>
  <c r="N141" i="4" s="1"/>
  <c r="L141" i="4"/>
  <c r="M657" i="4"/>
  <c r="N657" i="4" s="1"/>
  <c r="L657" i="4"/>
  <c r="M3059" i="4"/>
  <c r="N3059" i="4" s="1"/>
  <c r="L3059" i="4"/>
  <c r="M554" i="4"/>
  <c r="N554" i="4" s="1"/>
  <c r="L554" i="4"/>
  <c r="M5" i="4"/>
  <c r="N5" i="4" s="1"/>
  <c r="L5" i="4"/>
  <c r="M1743" i="4"/>
  <c r="N1743" i="4" s="1"/>
  <c r="L1743" i="4"/>
  <c r="M1339" i="4"/>
  <c r="N1339" i="4" s="1"/>
  <c r="L1339" i="4"/>
  <c r="M861" i="4"/>
  <c r="N861" i="4" s="1"/>
  <c r="L861" i="4"/>
  <c r="M2478" i="4"/>
  <c r="N2478" i="4" s="1"/>
  <c r="L2478" i="4"/>
  <c r="M1382" i="4"/>
  <c r="N1382" i="4" s="1"/>
  <c r="L1382" i="4"/>
  <c r="M320" i="4"/>
  <c r="N320" i="4" s="1"/>
  <c r="L320" i="4"/>
  <c r="M1083" i="4"/>
  <c r="N1083" i="4" s="1"/>
  <c r="L1083" i="4"/>
  <c r="M1797" i="4"/>
  <c r="N1797" i="4" s="1"/>
  <c r="L1797" i="4"/>
  <c r="M960" i="4"/>
  <c r="N960" i="4" s="1"/>
  <c r="L960" i="4"/>
  <c r="M1102" i="4"/>
  <c r="N1102" i="4" s="1"/>
  <c r="L1102" i="4"/>
  <c r="M2541" i="4"/>
  <c r="N2541" i="4" s="1"/>
  <c r="L2541" i="4"/>
  <c r="M524" i="4"/>
  <c r="N524" i="4" s="1"/>
  <c r="L524" i="4"/>
  <c r="M1292" i="4"/>
  <c r="N1292" i="4" s="1"/>
  <c r="L1292" i="4"/>
  <c r="M1064" i="4"/>
  <c r="N1064" i="4" s="1"/>
  <c r="L1064" i="4"/>
  <c r="M513" i="4"/>
  <c r="N513" i="4" s="1"/>
  <c r="L513" i="4"/>
  <c r="M1172" i="4"/>
  <c r="N1172" i="4" s="1"/>
  <c r="L1172" i="4"/>
  <c r="M1018" i="4"/>
  <c r="N1018" i="4" s="1"/>
  <c r="L1018" i="4"/>
  <c r="M603" i="4"/>
  <c r="N603" i="4" s="1"/>
  <c r="L603" i="4"/>
  <c r="M965" i="4"/>
  <c r="N965" i="4" s="1"/>
  <c r="L965" i="4"/>
  <c r="M1711" i="4"/>
  <c r="N1711" i="4" s="1"/>
  <c r="L1711" i="4"/>
  <c r="M1253" i="4"/>
  <c r="N1253" i="4" s="1"/>
  <c r="L1253" i="4"/>
  <c r="M1425" i="4"/>
  <c r="N1425" i="4" s="1"/>
  <c r="L1425" i="4"/>
  <c r="M355" i="4"/>
  <c r="N355" i="4" s="1"/>
  <c r="L355" i="4"/>
  <c r="M1763" i="4"/>
  <c r="N1763" i="4" s="1"/>
  <c r="L1763" i="4"/>
  <c r="M2497" i="4"/>
  <c r="N2497" i="4" s="1"/>
  <c r="L2497" i="4"/>
  <c r="M2974" i="4"/>
  <c r="N2974" i="4" s="1"/>
  <c r="L2974" i="4"/>
  <c r="M941" i="4"/>
  <c r="N941" i="4" s="1"/>
  <c r="L941" i="4"/>
  <c r="M2470" i="4"/>
  <c r="N2470" i="4" s="1"/>
  <c r="L2470" i="4"/>
  <c r="M3033" i="4"/>
  <c r="N3033" i="4" s="1"/>
  <c r="L3033" i="4"/>
  <c r="M1576" i="4"/>
  <c r="N1576" i="4" s="1"/>
  <c r="L1576" i="4"/>
  <c r="M1325" i="4"/>
  <c r="N1325" i="4" s="1"/>
  <c r="L1325" i="4"/>
  <c r="M696" i="4"/>
  <c r="N696" i="4" s="1"/>
  <c r="L696" i="4"/>
  <c r="M1193" i="4"/>
  <c r="N1193" i="4" s="1"/>
  <c r="L1193" i="4"/>
  <c r="M623" i="4"/>
  <c r="N623" i="4" s="1"/>
  <c r="L623" i="4"/>
  <c r="M260" i="4"/>
  <c r="N260" i="4" s="1"/>
  <c r="L260" i="4"/>
  <c r="M813" i="4"/>
  <c r="N813" i="4" s="1"/>
  <c r="L813" i="4"/>
  <c r="M2545" i="4"/>
  <c r="N2545" i="4" s="1"/>
  <c r="L2545" i="4"/>
  <c r="M666" i="4"/>
  <c r="N666" i="4" s="1"/>
  <c r="L666" i="4"/>
  <c r="M2115" i="4"/>
  <c r="N2115" i="4" s="1"/>
  <c r="L2115" i="4"/>
  <c r="M2180" i="4"/>
  <c r="N2180" i="4" s="1"/>
  <c r="L2180" i="4"/>
  <c r="M2147" i="4"/>
  <c r="N2147" i="4" s="1"/>
  <c r="L2147" i="4"/>
  <c r="M2438" i="4"/>
  <c r="N2438" i="4" s="1"/>
  <c r="L2438" i="4"/>
  <c r="M2092" i="4"/>
  <c r="N2092" i="4" s="1"/>
  <c r="L2092" i="4"/>
  <c r="M2177" i="4"/>
  <c r="N2177" i="4" s="1"/>
  <c r="L2177" i="4"/>
  <c r="M2535" i="4"/>
  <c r="N2535" i="4" s="1"/>
  <c r="L2535" i="4"/>
  <c r="M2434" i="4"/>
  <c r="N2434" i="4" s="1"/>
  <c r="L2434" i="4"/>
  <c r="M2091" i="4"/>
  <c r="N2091" i="4" s="1"/>
  <c r="L2091" i="4"/>
  <c r="M2243" i="4"/>
  <c r="N2243" i="4" s="1"/>
  <c r="L2243" i="4"/>
  <c r="M2135" i="4"/>
  <c r="N2135" i="4" s="1"/>
  <c r="L2135" i="4"/>
  <c r="M2230" i="4"/>
  <c r="N2230" i="4" s="1"/>
  <c r="L2230" i="4"/>
  <c r="M2262" i="4"/>
  <c r="N2262" i="4" s="1"/>
  <c r="L2262" i="4"/>
  <c r="M2121" i="4"/>
  <c r="N2121" i="4" s="1"/>
  <c r="L2121" i="4"/>
  <c r="M2441" i="4"/>
  <c r="N2441" i="4" s="1"/>
  <c r="L2441" i="4"/>
  <c r="M2538" i="4"/>
  <c r="N2538" i="4" s="1"/>
  <c r="L2538" i="4"/>
  <c r="M1248" i="4"/>
  <c r="N1248" i="4" s="1"/>
  <c r="L1248" i="4"/>
  <c r="M2173" i="4"/>
  <c r="N2173" i="4" s="1"/>
  <c r="L2173" i="4"/>
  <c r="M2107" i="4"/>
  <c r="N2107" i="4" s="1"/>
  <c r="L2107" i="4"/>
  <c r="M2099" i="4"/>
  <c r="N2099" i="4" s="1"/>
  <c r="L2099" i="4"/>
  <c r="M2226" i="4"/>
  <c r="N2226" i="4" s="1"/>
  <c r="L2226" i="4"/>
  <c r="M2134" i="4"/>
  <c r="N2134" i="4" s="1"/>
  <c r="L2134" i="4"/>
  <c r="M2080" i="4"/>
  <c r="N2080" i="4" s="1"/>
  <c r="L2080" i="4"/>
  <c r="M2096" i="4"/>
  <c r="N2096" i="4" s="1"/>
  <c r="L2096" i="4"/>
  <c r="M762" i="4"/>
  <c r="N762" i="4" s="1"/>
  <c r="L762" i="4"/>
  <c r="M2124" i="4"/>
  <c r="N2124" i="4" s="1"/>
  <c r="L2124" i="4"/>
  <c r="M390" i="4"/>
  <c r="N390" i="4" s="1"/>
  <c r="L390" i="4"/>
  <c r="M2210" i="4"/>
  <c r="N2210" i="4" s="1"/>
  <c r="L2210" i="4"/>
  <c r="M2440" i="4"/>
  <c r="N2440" i="4" s="1"/>
  <c r="L2440" i="4"/>
  <c r="M2151" i="4"/>
  <c r="N2151" i="4" s="1"/>
  <c r="L2151" i="4"/>
  <c r="M2313" i="4"/>
  <c r="N2313" i="4" s="1"/>
  <c r="L2313" i="4"/>
  <c r="M2157" i="4"/>
  <c r="N2157" i="4" s="1"/>
  <c r="L2157" i="4"/>
  <c r="M2136" i="4"/>
  <c r="N2136" i="4" s="1"/>
  <c r="L2136" i="4"/>
  <c r="M2821" i="4"/>
  <c r="N2821" i="4" s="1"/>
  <c r="L2821" i="4"/>
  <c r="M2433" i="4"/>
  <c r="N2433" i="4" s="1"/>
  <c r="L2433" i="4"/>
  <c r="M2097" i="4"/>
  <c r="N2097" i="4" s="1"/>
  <c r="L2097" i="4"/>
  <c r="M2100" i="4"/>
  <c r="N2100" i="4" s="1"/>
  <c r="L2100" i="4"/>
  <c r="M2611" i="4"/>
  <c r="N2611" i="4" s="1"/>
  <c r="L2611" i="4"/>
  <c r="M2179" i="4"/>
  <c r="N2179" i="4" s="1"/>
  <c r="L2179" i="4"/>
  <c r="M2170" i="4"/>
  <c r="N2170" i="4" s="1"/>
  <c r="L2170" i="4"/>
  <c r="M2222" i="4"/>
  <c r="N2222" i="4" s="1"/>
  <c r="L2222" i="4"/>
  <c r="M2240" i="4"/>
  <c r="N2240" i="4" s="1"/>
  <c r="L2240" i="4"/>
  <c r="M3213" i="4"/>
  <c r="N3213" i="4" s="1"/>
  <c r="L3213" i="4"/>
  <c r="M2326" i="4"/>
  <c r="N2326" i="4" s="1"/>
  <c r="L2326" i="4"/>
  <c r="M2437" i="4"/>
  <c r="N2437" i="4" s="1"/>
  <c r="L2437" i="4"/>
  <c r="M2432" i="4"/>
  <c r="N2432" i="4" s="1"/>
  <c r="L2432" i="4"/>
  <c r="M2431" i="4"/>
  <c r="N2431" i="4" s="1"/>
  <c r="L2431" i="4"/>
  <c r="M2430" i="4"/>
  <c r="N2430" i="4" s="1"/>
  <c r="L2430" i="4"/>
  <c r="M2248" i="4"/>
  <c r="N2248" i="4" s="1"/>
  <c r="L2248" i="4"/>
  <c r="M2435" i="4"/>
  <c r="N2435" i="4" s="1"/>
  <c r="L2435" i="4"/>
  <c r="M2218" i="4"/>
  <c r="N2218" i="4" s="1"/>
  <c r="L2218" i="4"/>
  <c r="M2349" i="4"/>
  <c r="N2349" i="4" s="1"/>
  <c r="L2349" i="4"/>
  <c r="M2250" i="4"/>
  <c r="N2250" i="4" s="1"/>
  <c r="L2250" i="4"/>
  <c r="M3055" i="4"/>
  <c r="N3055" i="4" s="1"/>
  <c r="L3055" i="4"/>
  <c r="M2236" i="4"/>
  <c r="N2236" i="4" s="1"/>
  <c r="L2236" i="4"/>
  <c r="M2129" i="4"/>
  <c r="N2129" i="4" s="1"/>
  <c r="L2129" i="4"/>
  <c r="M2345" i="4"/>
  <c r="N2345" i="4" s="1"/>
  <c r="L2345" i="4"/>
  <c r="M2351" i="4"/>
  <c r="N2351" i="4" s="1"/>
  <c r="L2351" i="4"/>
  <c r="M2172" i="4"/>
  <c r="N2172" i="4" s="1"/>
  <c r="L2172" i="4"/>
  <c r="M2221" i="4"/>
  <c r="N2221" i="4" s="1"/>
  <c r="L2221" i="4"/>
  <c r="M2119" i="4"/>
  <c r="N2119" i="4" s="1"/>
  <c r="L2119" i="4"/>
  <c r="M2133" i="4"/>
  <c r="N2133" i="4" s="1"/>
  <c r="L2133" i="4"/>
  <c r="M1145" i="4"/>
  <c r="N1145" i="4" s="1"/>
  <c r="L1145" i="4"/>
  <c r="M2204" i="4"/>
  <c r="N2204" i="4" s="1"/>
  <c r="L2204" i="4"/>
  <c r="M2145" i="4"/>
  <c r="N2145" i="4" s="1"/>
  <c r="L2145" i="4"/>
  <c r="M2241" i="4"/>
  <c r="N2241" i="4" s="1"/>
  <c r="L2241" i="4"/>
  <c r="M1209" i="4"/>
  <c r="N1209" i="4" s="1"/>
  <c r="L1209" i="4"/>
  <c r="M2197" i="4"/>
  <c r="N2197" i="4" s="1"/>
  <c r="L2197" i="4"/>
  <c r="M2235" i="4"/>
  <c r="N2235" i="4" s="1"/>
  <c r="L2235" i="4"/>
  <c r="M2144" i="4"/>
  <c r="N2144" i="4" s="1"/>
  <c r="L2144" i="4"/>
  <c r="M2933" i="4"/>
  <c r="N2933" i="4" s="1"/>
  <c r="L2933" i="4"/>
  <c r="M2154" i="4"/>
  <c r="N2154" i="4" s="1"/>
  <c r="L2154" i="4"/>
  <c r="M2223" i="4"/>
  <c r="N2223" i="4" s="1"/>
  <c r="L2223" i="4"/>
  <c r="M2429" i="4"/>
  <c r="N2429" i="4" s="1"/>
  <c r="L2429" i="4"/>
  <c r="M2512" i="4"/>
  <c r="N2512" i="4" s="1"/>
  <c r="L2512" i="4"/>
  <c r="M288" i="4"/>
  <c r="N288" i="4" s="1"/>
  <c r="L288" i="4"/>
  <c r="M2436" i="4"/>
  <c r="N2436" i="4" s="1"/>
  <c r="L2436" i="4"/>
  <c r="M2169" i="4"/>
  <c r="N2169" i="4" s="1"/>
  <c r="L2169" i="4"/>
  <c r="M2439" i="4"/>
  <c r="N2439" i="4" s="1"/>
  <c r="L2439" i="4"/>
  <c r="M2251" i="4"/>
  <c r="N2251" i="4" s="1"/>
  <c r="L2251" i="4"/>
  <c r="M2116" i="4"/>
  <c r="N2116" i="4" s="1"/>
  <c r="L2116" i="4"/>
  <c r="M796" i="4"/>
  <c r="N796" i="4" s="1"/>
  <c r="L796" i="4"/>
  <c r="M2673" i="4"/>
  <c r="N2673" i="4" s="1"/>
  <c r="L2673" i="4"/>
  <c r="M993" i="4"/>
  <c r="N993" i="4" s="1"/>
  <c r="L993" i="4"/>
  <c r="M670" i="4"/>
  <c r="N670" i="4" s="1"/>
  <c r="L670" i="4"/>
  <c r="M1231" i="4"/>
  <c r="N1231" i="4" s="1"/>
  <c r="L1231" i="4"/>
  <c r="M2320" i="4"/>
  <c r="N2320" i="4" s="1"/>
  <c r="L2320" i="4"/>
  <c r="M2707" i="4"/>
  <c r="N2707" i="4" s="1"/>
  <c r="L2707" i="4"/>
  <c r="M3172" i="4"/>
  <c r="N3172" i="4" s="1"/>
  <c r="L3172" i="4"/>
  <c r="M2891" i="4"/>
  <c r="N2891" i="4" s="1"/>
  <c r="L2891" i="4"/>
  <c r="M52" i="4"/>
  <c r="N52" i="4" s="1"/>
  <c r="L52" i="4"/>
  <c r="M701" i="4"/>
  <c r="N701" i="4" s="1"/>
  <c r="L701" i="4"/>
  <c r="M2555" i="4"/>
  <c r="N2555" i="4" s="1"/>
  <c r="L2555" i="4"/>
  <c r="M1545" i="4"/>
  <c r="N1545" i="4" s="1"/>
  <c r="L1545" i="4"/>
  <c r="M1619" i="4"/>
  <c r="N1619" i="4" s="1"/>
  <c r="L1619" i="4"/>
  <c r="M23" i="4"/>
  <c r="N23" i="4" s="1"/>
  <c r="L23" i="4"/>
  <c r="M2600" i="4"/>
  <c r="N2600" i="4" s="1"/>
  <c r="L2600" i="4"/>
  <c r="M175" i="4"/>
  <c r="N175" i="4" s="1"/>
  <c r="L175" i="4"/>
  <c r="M768" i="4"/>
  <c r="N768" i="4" s="1"/>
  <c r="L768" i="4"/>
  <c r="M422" i="4"/>
  <c r="N422" i="4" s="1"/>
  <c r="L422" i="4"/>
  <c r="M944" i="4"/>
  <c r="N944" i="4" s="1"/>
  <c r="L944" i="4"/>
  <c r="M464" i="4"/>
  <c r="N464" i="4" s="1"/>
  <c r="L464" i="4"/>
  <c r="M1547" i="4"/>
  <c r="N1547" i="4" s="1"/>
  <c r="L1547" i="4"/>
  <c r="M1661" i="4"/>
  <c r="N1661" i="4" s="1"/>
  <c r="L1661" i="4"/>
  <c r="M362" i="4"/>
  <c r="N362" i="4" s="1"/>
  <c r="L362" i="4"/>
  <c r="M217" i="4"/>
  <c r="N217" i="4" s="1"/>
  <c r="L217" i="4"/>
  <c r="M2232" i="4"/>
  <c r="N2232" i="4" s="1"/>
  <c r="L2232" i="4"/>
  <c r="M178" i="4"/>
  <c r="N178" i="4" s="1"/>
  <c r="L178" i="4"/>
  <c r="M680" i="4"/>
  <c r="N680" i="4" s="1"/>
  <c r="L680" i="4"/>
  <c r="M1737" i="4"/>
  <c r="N1737" i="4" s="1"/>
  <c r="L1737" i="4"/>
  <c r="M1440" i="4"/>
  <c r="N1440" i="4" s="1"/>
  <c r="L1440" i="4"/>
  <c r="M598" i="4"/>
  <c r="N598" i="4" s="1"/>
  <c r="L598" i="4"/>
  <c r="M3170" i="4"/>
  <c r="N3170" i="4" s="1"/>
  <c r="L3170" i="4"/>
  <c r="M1335" i="4"/>
  <c r="N1335" i="4" s="1"/>
  <c r="L1335" i="4"/>
  <c r="M478" i="4"/>
  <c r="N478" i="4" s="1"/>
  <c r="L478" i="4"/>
  <c r="M1791" i="4"/>
  <c r="N1791" i="4" s="1"/>
  <c r="L1791" i="4"/>
  <c r="M186" i="4"/>
  <c r="N186" i="4" s="1"/>
  <c r="L186" i="4"/>
  <c r="M593" i="4"/>
  <c r="N593" i="4" s="1"/>
  <c r="L593" i="4"/>
  <c r="M241" i="4"/>
  <c r="N241" i="4" s="1"/>
  <c r="L241" i="4"/>
  <c r="M976" i="4"/>
  <c r="N976" i="4" s="1"/>
  <c r="L976" i="4"/>
  <c r="M971" i="4"/>
  <c r="N971" i="4" s="1"/>
  <c r="L971" i="4"/>
  <c r="M1226" i="4"/>
  <c r="N1226" i="4" s="1"/>
  <c r="L1226" i="4"/>
  <c r="M1264" i="4"/>
  <c r="N1264" i="4" s="1"/>
  <c r="L1264" i="4"/>
  <c r="M1800" i="4"/>
  <c r="N1800" i="4" s="1"/>
  <c r="L1800" i="4"/>
  <c r="M463" i="4"/>
  <c r="N463" i="4" s="1"/>
  <c r="L463" i="4"/>
  <c r="M3093" i="4"/>
  <c r="N3093" i="4" s="1"/>
  <c r="L3093" i="4"/>
  <c r="M928" i="4"/>
  <c r="N928" i="4" s="1"/>
  <c r="L928" i="4"/>
  <c r="M1473" i="4"/>
  <c r="N1473" i="4" s="1"/>
  <c r="L1473" i="4"/>
  <c r="M2660" i="4"/>
  <c r="N2660" i="4" s="1"/>
  <c r="L2660" i="4"/>
  <c r="M618" i="4"/>
  <c r="N618" i="4" s="1"/>
  <c r="L618" i="4"/>
  <c r="M981" i="4"/>
  <c r="N981" i="4" s="1"/>
  <c r="L981" i="4"/>
  <c r="M1704" i="4"/>
  <c r="N1704" i="4" s="1"/>
  <c r="L1704" i="4"/>
  <c r="M2911" i="4"/>
  <c r="N2911" i="4" s="1"/>
  <c r="L2911" i="4"/>
  <c r="M1722" i="4"/>
  <c r="N1722" i="4" s="1"/>
  <c r="L1722" i="4"/>
  <c r="M2549" i="4"/>
  <c r="N2549" i="4" s="1"/>
  <c r="L2549" i="4"/>
  <c r="M210" i="4"/>
  <c r="N210" i="4" s="1"/>
  <c r="L210" i="4"/>
  <c r="M3164" i="4"/>
  <c r="N3164" i="4" s="1"/>
  <c r="L3164" i="4"/>
  <c r="M294" i="4"/>
  <c r="N294" i="4" s="1"/>
  <c r="L294" i="4"/>
  <c r="M1304" i="4"/>
  <c r="N1304" i="4" s="1"/>
  <c r="L1304" i="4"/>
  <c r="M1801" i="4"/>
  <c r="N1801" i="4" s="1"/>
  <c r="L1801" i="4"/>
  <c r="M375" i="4"/>
  <c r="N375" i="4" s="1"/>
  <c r="L375" i="4"/>
  <c r="M1486" i="4"/>
  <c r="N1486" i="4" s="1"/>
  <c r="L1486" i="4"/>
  <c r="M1159" i="4"/>
  <c r="N1159" i="4" s="1"/>
  <c r="L1159" i="4"/>
  <c r="M1548" i="4"/>
  <c r="N1548" i="4" s="1"/>
  <c r="L1548" i="4"/>
  <c r="M1346" i="4"/>
  <c r="N1346" i="4" s="1"/>
  <c r="L1346" i="4"/>
  <c r="M1697" i="4"/>
  <c r="N1697" i="4" s="1"/>
  <c r="L1697" i="4"/>
  <c r="M1557" i="4"/>
  <c r="N1557" i="4" s="1"/>
  <c r="L1557" i="4"/>
  <c r="M2847" i="4"/>
  <c r="N2847" i="4" s="1"/>
  <c r="L2847" i="4"/>
  <c r="M760" i="4"/>
  <c r="N760" i="4" s="1"/>
  <c r="L760" i="4"/>
  <c r="M2636" i="4"/>
  <c r="N2636" i="4" s="1"/>
  <c r="L2636" i="4"/>
  <c r="M1255" i="4"/>
  <c r="N1255" i="4" s="1"/>
  <c r="L1255" i="4"/>
  <c r="M1456" i="4"/>
  <c r="N1456" i="4" s="1"/>
  <c r="L1456" i="4"/>
  <c r="M1747" i="4"/>
  <c r="N1747" i="4" s="1"/>
  <c r="L1747" i="4"/>
  <c r="M903" i="4"/>
  <c r="N903" i="4" s="1"/>
  <c r="L903" i="4"/>
  <c r="M1004" i="4"/>
  <c r="N1004" i="4" s="1"/>
  <c r="L1004" i="4"/>
  <c r="M235" i="4"/>
  <c r="N235" i="4" s="1"/>
  <c r="L235" i="4"/>
  <c r="M219" i="4"/>
  <c r="N219" i="4" s="1"/>
  <c r="L219" i="4"/>
  <c r="M1332" i="4"/>
  <c r="N1332" i="4" s="1"/>
  <c r="L1332" i="4"/>
  <c r="M1184" i="4"/>
  <c r="N1184" i="4" s="1"/>
  <c r="L1184" i="4"/>
  <c r="M1680" i="4"/>
  <c r="N1680" i="4" s="1"/>
  <c r="L1680" i="4"/>
  <c r="M2309" i="4"/>
  <c r="N2309" i="4" s="1"/>
  <c r="L2309" i="4"/>
  <c r="M545" i="4"/>
  <c r="N545" i="4" s="1"/>
  <c r="L545" i="4"/>
  <c r="M2931" i="4"/>
  <c r="N2931" i="4" s="1"/>
  <c r="L2931" i="4"/>
  <c r="M563" i="4"/>
  <c r="N563" i="4" s="1"/>
  <c r="L563" i="4"/>
  <c r="M120" i="4"/>
  <c r="N120" i="4" s="1"/>
  <c r="L120" i="4"/>
  <c r="M862" i="4"/>
  <c r="N862" i="4" s="1"/>
  <c r="L862" i="4"/>
  <c r="M1022" i="4"/>
  <c r="N1022" i="4" s="1"/>
  <c r="L1022" i="4"/>
  <c r="M2192" i="4"/>
  <c r="N2192" i="4" s="1"/>
  <c r="L2192" i="4"/>
  <c r="M2685" i="4"/>
  <c r="N2685" i="4" s="1"/>
  <c r="L2685" i="4"/>
  <c r="M1413" i="4"/>
  <c r="N1413" i="4" s="1"/>
  <c r="L1413" i="4"/>
  <c r="M619" i="4"/>
  <c r="N619" i="4" s="1"/>
  <c r="L619" i="4"/>
  <c r="M140" i="4"/>
  <c r="N140" i="4" s="1"/>
  <c r="L140" i="4"/>
  <c r="M639" i="4"/>
  <c r="N639" i="4" s="1"/>
  <c r="L639" i="4"/>
  <c r="M2572" i="4"/>
  <c r="N2572" i="4" s="1"/>
  <c r="L2572" i="4"/>
  <c r="M472" i="4"/>
  <c r="N472" i="4" s="1"/>
  <c r="L472" i="4"/>
  <c r="M1386" i="4"/>
  <c r="N1386" i="4" s="1"/>
  <c r="L1386" i="4"/>
  <c r="M2205" i="4"/>
  <c r="N2205" i="4" s="1"/>
  <c r="L2205" i="4"/>
  <c r="M631" i="4"/>
  <c r="N631" i="4" s="1"/>
  <c r="L631" i="4"/>
  <c r="M1496" i="4"/>
  <c r="N1496" i="4" s="1"/>
  <c r="L1496" i="4"/>
  <c r="M2604" i="4"/>
  <c r="N2604" i="4" s="1"/>
  <c r="L2604" i="4"/>
  <c r="M2653" i="4"/>
  <c r="N2653" i="4" s="1"/>
  <c r="L2653" i="4"/>
  <c r="M896" i="4"/>
  <c r="N896" i="4" s="1"/>
  <c r="L896" i="4"/>
  <c r="M766" i="4"/>
  <c r="N766" i="4" s="1"/>
  <c r="L766" i="4"/>
  <c r="M2187" i="4"/>
  <c r="N2187" i="4" s="1"/>
  <c r="L2187" i="4"/>
  <c r="M2570" i="4"/>
  <c r="N2570" i="4" s="1"/>
  <c r="L2570" i="4"/>
  <c r="M261" i="4"/>
  <c r="N261" i="4" s="1"/>
  <c r="L261" i="4"/>
  <c r="M1671" i="4"/>
  <c r="N1671" i="4" s="1"/>
  <c r="L1671" i="4"/>
  <c r="M2529" i="4"/>
  <c r="N2529" i="4" s="1"/>
  <c r="L2529" i="4"/>
  <c r="M207" i="4"/>
  <c r="N207" i="4" s="1"/>
  <c r="L207" i="4"/>
  <c r="M1251" i="4"/>
  <c r="N1251" i="4" s="1"/>
  <c r="L1251" i="4"/>
  <c r="M1117" i="4"/>
  <c r="N1117" i="4" s="1"/>
  <c r="L1117" i="4"/>
  <c r="M2617" i="4"/>
  <c r="N2617" i="4" s="1"/>
  <c r="L2617" i="4"/>
  <c r="M2105" i="4"/>
  <c r="N2105" i="4" s="1"/>
  <c r="L2105" i="4"/>
  <c r="M1000" i="4"/>
  <c r="N1000" i="4" s="1"/>
  <c r="L1000" i="4"/>
  <c r="M789" i="4"/>
  <c r="N789" i="4" s="1"/>
  <c r="L789" i="4"/>
  <c r="M358" i="4"/>
  <c r="N358" i="4" s="1"/>
  <c r="L358" i="4"/>
  <c r="M2595" i="4"/>
  <c r="N2595" i="4" s="1"/>
  <c r="L2595" i="4"/>
  <c r="M1493" i="4"/>
  <c r="N1493" i="4" s="1"/>
  <c r="L1493" i="4"/>
  <c r="M1574" i="4"/>
  <c r="N1574" i="4" s="1"/>
  <c r="L1574" i="4"/>
  <c r="M1438" i="4"/>
  <c r="N1438" i="4" s="1"/>
  <c r="L1438" i="4"/>
  <c r="M949" i="4"/>
  <c r="N949" i="4" s="1"/>
  <c r="L949" i="4"/>
  <c r="M1019" i="4"/>
  <c r="N1019" i="4" s="1"/>
  <c r="L1019" i="4"/>
  <c r="M757" i="4"/>
  <c r="N757" i="4" s="1"/>
  <c r="L757" i="4"/>
  <c r="M1404" i="4"/>
  <c r="N1404" i="4" s="1"/>
  <c r="L1404" i="4"/>
  <c r="M1494" i="4"/>
  <c r="N1494" i="4" s="1"/>
  <c r="L1494" i="4"/>
  <c r="M1250" i="4"/>
  <c r="N1250" i="4" s="1"/>
  <c r="L1250" i="4"/>
  <c r="M360" i="4"/>
  <c r="N360" i="4" s="1"/>
  <c r="L360" i="4"/>
  <c r="M198" i="4"/>
  <c r="N198" i="4" s="1"/>
  <c r="L198" i="4"/>
  <c r="M653" i="4"/>
  <c r="N653" i="4" s="1"/>
  <c r="L653" i="4"/>
  <c r="M753" i="4"/>
  <c r="N753" i="4" s="1"/>
  <c r="L753" i="4"/>
  <c r="M1516" i="4"/>
  <c r="N1516" i="4" s="1"/>
  <c r="L1516" i="4"/>
  <c r="M1384" i="4"/>
  <c r="N1384" i="4" s="1"/>
  <c r="L1384" i="4"/>
  <c r="M832" i="4"/>
  <c r="N832" i="4" s="1"/>
  <c r="L832" i="4"/>
  <c r="M1430" i="4"/>
  <c r="N1430" i="4" s="1"/>
  <c r="L1430" i="4"/>
  <c r="M2137" i="4"/>
  <c r="N2137" i="4" s="1"/>
  <c r="L2137" i="4"/>
  <c r="M1462" i="4"/>
  <c r="N1462" i="4" s="1"/>
  <c r="L1462" i="4"/>
  <c r="M439" i="4"/>
  <c r="N439" i="4" s="1"/>
  <c r="L439" i="4"/>
  <c r="M1609" i="4"/>
  <c r="N1609" i="4" s="1"/>
  <c r="L1609" i="4"/>
  <c r="M853" i="4"/>
  <c r="N853" i="4" s="1"/>
  <c r="L853" i="4"/>
  <c r="M776" i="4"/>
  <c r="N776" i="4" s="1"/>
  <c r="L776" i="4"/>
  <c r="M2495" i="4"/>
  <c r="N2495" i="4" s="1"/>
  <c r="L2495" i="4"/>
  <c r="M2071" i="4"/>
  <c r="N2071" i="4" s="1"/>
  <c r="L2071" i="4"/>
  <c r="M1533" i="4"/>
  <c r="N1533" i="4" s="1"/>
  <c r="L1533" i="4"/>
  <c r="M2163" i="4"/>
  <c r="N2163" i="4" s="1"/>
  <c r="L2163" i="4"/>
  <c r="M655" i="4"/>
  <c r="N655" i="4" s="1"/>
  <c r="L655" i="4"/>
  <c r="M2076" i="4"/>
  <c r="N2076" i="4" s="1"/>
  <c r="L2076" i="4"/>
  <c r="M1723" i="4"/>
  <c r="N1723" i="4" s="1"/>
  <c r="L1723" i="4"/>
  <c r="M1273" i="4"/>
  <c r="N1273" i="4" s="1"/>
  <c r="L1273" i="4"/>
  <c r="M1572" i="4"/>
  <c r="N1572" i="4" s="1"/>
  <c r="L1572" i="4"/>
  <c r="M1828" i="4"/>
  <c r="N1828" i="4" s="1"/>
  <c r="L1828" i="4"/>
  <c r="M826" i="4"/>
  <c r="N826" i="4" s="1"/>
  <c r="L826" i="4"/>
  <c r="M353" i="4"/>
  <c r="N353" i="4" s="1"/>
  <c r="L353" i="4"/>
  <c r="M525" i="4"/>
  <c r="N525" i="4" s="1"/>
  <c r="L525" i="4"/>
  <c r="M764" i="4"/>
  <c r="N764" i="4" s="1"/>
  <c r="L764" i="4"/>
  <c r="M945" i="4"/>
  <c r="N945" i="4" s="1"/>
  <c r="L945" i="4"/>
  <c r="M2224" i="4"/>
  <c r="N2224" i="4" s="1"/>
  <c r="L2224" i="4"/>
  <c r="M2194" i="4"/>
  <c r="N2194" i="4" s="1"/>
  <c r="L2194" i="4"/>
  <c r="M1433" i="4"/>
  <c r="N1433" i="4" s="1"/>
  <c r="L1433" i="4"/>
  <c r="M2580" i="4"/>
  <c r="N2580" i="4" s="1"/>
  <c r="L2580" i="4"/>
  <c r="M1356" i="4"/>
  <c r="N1356" i="4" s="1"/>
  <c r="L1356" i="4"/>
  <c r="M490" i="4"/>
  <c r="N490" i="4" s="1"/>
  <c r="L490" i="4"/>
  <c r="M2340" i="4"/>
  <c r="N2340" i="4" s="1"/>
  <c r="L2340" i="4"/>
  <c r="M851" i="4"/>
  <c r="N851" i="4" s="1"/>
  <c r="L851" i="4"/>
  <c r="M1240" i="4"/>
  <c r="N1240" i="4" s="1"/>
  <c r="L1240" i="4"/>
  <c r="M354" i="4"/>
  <c r="N354" i="4" s="1"/>
  <c r="L354" i="4"/>
  <c r="M2161" i="4"/>
  <c r="N2161" i="4" s="1"/>
  <c r="L2161" i="4"/>
  <c r="M2101" i="4"/>
  <c r="N2101" i="4" s="1"/>
  <c r="L2101" i="4"/>
  <c r="M920" i="4"/>
  <c r="N920" i="4" s="1"/>
  <c r="L920" i="4"/>
  <c r="M2525" i="4"/>
  <c r="N2525" i="4" s="1"/>
  <c r="L2525" i="4"/>
  <c r="M1442" i="4"/>
  <c r="N1442" i="4" s="1"/>
  <c r="L1442" i="4"/>
  <c r="M2318" i="4"/>
  <c r="N2318" i="4" s="1"/>
  <c r="L2318" i="4"/>
  <c r="M2354" i="4"/>
  <c r="N2354" i="4" s="1"/>
  <c r="L2354" i="4"/>
  <c r="M1673" i="4"/>
  <c r="N1673" i="4" s="1"/>
  <c r="L1673" i="4"/>
  <c r="M268" i="4"/>
  <c r="N268" i="4" s="1"/>
  <c r="L268" i="4"/>
  <c r="M1407" i="4"/>
  <c r="N1407" i="4" s="1"/>
  <c r="L1407" i="4"/>
  <c r="M1354" i="4"/>
  <c r="N1354" i="4" s="1"/>
  <c r="L1354" i="4"/>
  <c r="M220" i="4"/>
  <c r="N220" i="4" s="1"/>
  <c r="L220" i="4"/>
  <c r="M683" i="4"/>
  <c r="N683" i="4" s="1"/>
  <c r="L683" i="4"/>
  <c r="M1520" i="4"/>
  <c r="N1520" i="4" s="1"/>
  <c r="L1520" i="4"/>
  <c r="M2521" i="4"/>
  <c r="N2521" i="4" s="1"/>
  <c r="L2521" i="4"/>
  <c r="M2958" i="4"/>
  <c r="N2958" i="4" s="1"/>
  <c r="L2958" i="4"/>
  <c r="M411" i="4"/>
  <c r="N411" i="4" s="1"/>
  <c r="L411" i="4"/>
  <c r="M1210" i="4"/>
  <c r="N1210" i="4" s="1"/>
  <c r="L1210" i="4"/>
  <c r="M986" i="4"/>
  <c r="N986" i="4" s="1"/>
  <c r="L986" i="4"/>
  <c r="M1128" i="4"/>
  <c r="N1128" i="4" s="1"/>
  <c r="L1128" i="4"/>
  <c r="M781" i="4"/>
  <c r="N781" i="4" s="1"/>
  <c r="L781" i="4"/>
  <c r="M635" i="4"/>
  <c r="N635" i="4" s="1"/>
  <c r="L635" i="4"/>
  <c r="M2633" i="4"/>
  <c r="N2633" i="4" s="1"/>
  <c r="L2633" i="4"/>
  <c r="M1042" i="4"/>
  <c r="N1042" i="4" s="1"/>
  <c r="L1042" i="4"/>
  <c r="M1583" i="4"/>
  <c r="N1583" i="4" s="1"/>
  <c r="L1583" i="4"/>
  <c r="M2503" i="4"/>
  <c r="N2503" i="4" s="1"/>
  <c r="L2503" i="4"/>
  <c r="M2093" i="4"/>
  <c r="N2093" i="4" s="1"/>
  <c r="L2093" i="4"/>
  <c r="M950" i="4"/>
  <c r="N950" i="4" s="1"/>
  <c r="L950" i="4"/>
  <c r="M800" i="4"/>
  <c r="N800" i="4" s="1"/>
  <c r="L800" i="4"/>
  <c r="M980" i="4"/>
  <c r="N980" i="4" s="1"/>
  <c r="L980" i="4"/>
  <c r="M1400" i="4"/>
  <c r="N1400" i="4" s="1"/>
  <c r="L1400" i="4"/>
  <c r="M3017" i="4"/>
  <c r="N3017" i="4" s="1"/>
  <c r="L3017" i="4"/>
  <c r="M1412" i="4"/>
  <c r="N1412" i="4" s="1"/>
  <c r="L1412" i="4"/>
  <c r="M544" i="4"/>
  <c r="N544" i="4" s="1"/>
  <c r="L544" i="4"/>
  <c r="M1334" i="4"/>
  <c r="N1334" i="4" s="1"/>
  <c r="L1334" i="4"/>
  <c r="M1630" i="4"/>
  <c r="N1630" i="4" s="1"/>
  <c r="L1630" i="4"/>
  <c r="M1475" i="4"/>
  <c r="N1475" i="4" s="1"/>
  <c r="L1475" i="4"/>
  <c r="M286" i="4"/>
  <c r="N286" i="4" s="1"/>
  <c r="L286" i="4"/>
  <c r="M1285" i="4"/>
  <c r="N1285" i="4" s="1"/>
  <c r="L1285" i="4"/>
  <c r="M102" i="4"/>
  <c r="N102" i="4" s="1"/>
  <c r="L102" i="4"/>
  <c r="M1658" i="4"/>
  <c r="N1658" i="4" s="1"/>
  <c r="L1658" i="4"/>
  <c r="M2295" i="4"/>
  <c r="N2295" i="4" s="1"/>
  <c r="L2295" i="4"/>
  <c r="M311" i="4"/>
  <c r="N311" i="4" s="1"/>
  <c r="L311" i="4"/>
  <c r="M476" i="4"/>
  <c r="N476" i="4" s="1"/>
  <c r="L476" i="4"/>
  <c r="M512" i="4"/>
  <c r="N512" i="4" s="1"/>
  <c r="L512" i="4"/>
  <c r="M2552" i="4"/>
  <c r="N2552" i="4" s="1"/>
  <c r="L2552" i="4"/>
  <c r="M2202" i="4"/>
  <c r="N2202" i="4" s="1"/>
  <c r="L2202" i="4"/>
  <c r="M1759" i="4"/>
  <c r="N1759" i="4" s="1"/>
  <c r="L1759" i="4"/>
  <c r="M344" i="4"/>
  <c r="N344" i="4" s="1"/>
  <c r="L344" i="4"/>
  <c r="M934" i="4"/>
  <c r="N934" i="4" s="1"/>
  <c r="L934" i="4"/>
  <c r="M1192" i="4"/>
  <c r="N1192" i="4" s="1"/>
  <c r="L1192" i="4"/>
  <c r="M1437" i="4"/>
  <c r="N1437" i="4" s="1"/>
  <c r="L1437" i="4"/>
  <c r="M1047" i="4"/>
  <c r="N1047" i="4" s="1"/>
  <c r="L1047" i="4"/>
  <c r="M2442" i="4"/>
  <c r="N2442" i="4" s="1"/>
  <c r="L2442" i="4"/>
  <c r="M2278" i="4"/>
  <c r="N2278" i="4" s="1"/>
  <c r="L2278" i="4"/>
  <c r="M1706" i="4"/>
  <c r="N1706" i="4" s="1"/>
  <c r="L1706" i="4"/>
  <c r="M1074" i="4"/>
  <c r="N1074" i="4" s="1"/>
  <c r="L1074" i="4"/>
  <c r="M627" i="4"/>
  <c r="N627" i="4" s="1"/>
  <c r="L627" i="4"/>
  <c r="M659" i="4"/>
  <c r="N659" i="4" s="1"/>
  <c r="L659" i="4"/>
  <c r="M2467" i="4"/>
  <c r="N2467" i="4" s="1"/>
  <c r="L2467" i="4"/>
  <c r="M740" i="4"/>
  <c r="N740" i="4" s="1"/>
  <c r="L740" i="4"/>
  <c r="M1451" i="4"/>
  <c r="N1451" i="4" s="1"/>
  <c r="L1451" i="4"/>
  <c r="M3118" i="4"/>
  <c r="N3118" i="4" s="1"/>
  <c r="L3118" i="4"/>
  <c r="M2140" i="4"/>
  <c r="N2140" i="4" s="1"/>
  <c r="L2140" i="4"/>
  <c r="M626" i="4"/>
  <c r="N626" i="4" s="1"/>
  <c r="L626" i="4"/>
  <c r="M184" i="4"/>
  <c r="N184" i="4" s="1"/>
  <c r="L184" i="4"/>
  <c r="M2657" i="4"/>
  <c r="N2657" i="4" s="1"/>
  <c r="L2657" i="4"/>
  <c r="M143" i="4"/>
  <c r="N143" i="4" s="1"/>
  <c r="L143" i="4"/>
  <c r="M1297" i="4"/>
  <c r="N1297" i="4" s="1"/>
  <c r="L1297" i="4"/>
  <c r="M1580" i="4"/>
  <c r="N1580" i="4" s="1"/>
  <c r="L1580" i="4"/>
  <c r="M1409" i="4"/>
  <c r="N1409" i="4" s="1"/>
  <c r="L1409" i="4"/>
  <c r="M1070" i="4"/>
  <c r="N1070" i="4" s="1"/>
  <c r="L1070" i="4"/>
  <c r="M169" i="4"/>
  <c r="N169" i="4" s="1"/>
  <c r="L169" i="4"/>
  <c r="M833" i="4"/>
  <c r="N833" i="4" s="1"/>
  <c r="L833" i="4"/>
  <c r="M1134" i="4"/>
  <c r="N1134" i="4" s="1"/>
  <c r="L1134" i="4"/>
  <c r="M2514" i="4"/>
  <c r="N2514" i="4" s="1"/>
  <c r="L2514" i="4"/>
  <c r="M772" i="4"/>
  <c r="N772" i="4" s="1"/>
  <c r="L772" i="4"/>
  <c r="M321" i="4"/>
  <c r="N321" i="4" s="1"/>
  <c r="L321" i="4"/>
  <c r="M2736" i="4"/>
  <c r="N2736" i="4" s="1"/>
  <c r="L2736" i="4"/>
  <c r="M2342" i="4"/>
  <c r="N2342" i="4" s="1"/>
  <c r="L2342" i="4"/>
  <c r="M2486" i="4"/>
  <c r="N2486" i="4" s="1"/>
  <c r="L2486" i="4"/>
  <c r="M1645" i="4"/>
  <c r="N1645" i="4" s="1"/>
  <c r="L1645" i="4"/>
  <c r="M441" i="4"/>
  <c r="N441" i="4" s="1"/>
  <c r="L441" i="4"/>
  <c r="M557" i="4"/>
  <c r="N557" i="4" s="1"/>
  <c r="L557" i="4"/>
  <c r="M1207" i="4"/>
  <c r="N1207" i="4" s="1"/>
  <c r="L1207" i="4"/>
  <c r="M129" i="4"/>
  <c r="N129" i="4" s="1"/>
  <c r="L129" i="4"/>
  <c r="M1200" i="4"/>
  <c r="N1200" i="4" s="1"/>
  <c r="L1200" i="4"/>
  <c r="M1621" i="4"/>
  <c r="N1621" i="4" s="1"/>
  <c r="L1621" i="4"/>
  <c r="M283" i="4"/>
  <c r="N283" i="4" s="1"/>
  <c r="L283" i="4"/>
  <c r="M690" i="4"/>
  <c r="N690" i="4" s="1"/>
  <c r="L690" i="4"/>
  <c r="M2307" i="4"/>
  <c r="N2307" i="4" s="1"/>
  <c r="L2307" i="4"/>
  <c r="M1577" i="4"/>
  <c r="N1577" i="4" s="1"/>
  <c r="L1577" i="4"/>
  <c r="M1585" i="4"/>
  <c r="N1585" i="4" s="1"/>
  <c r="L1585" i="4"/>
  <c r="M385" i="4"/>
  <c r="N385" i="4" s="1"/>
  <c r="L385" i="4"/>
  <c r="M1694" i="4"/>
  <c r="N1694" i="4" s="1"/>
  <c r="L1694" i="4"/>
  <c r="M1030" i="4"/>
  <c r="N1030" i="4" s="1"/>
  <c r="L1030" i="4"/>
  <c r="M1761" i="4"/>
  <c r="N1761" i="4" s="1"/>
  <c r="L1761" i="4"/>
  <c r="M732" i="4"/>
  <c r="N732" i="4" s="1"/>
  <c r="L732" i="4"/>
  <c r="M3169" i="4"/>
  <c r="N3169" i="4" s="1"/>
  <c r="L3169" i="4"/>
  <c r="M882" i="4"/>
  <c r="N882" i="4" s="1"/>
  <c r="L882" i="4"/>
  <c r="M651" i="4"/>
  <c r="N651" i="4" s="1"/>
  <c r="L651" i="4"/>
  <c r="M1452" i="4"/>
  <c r="N1452" i="4" s="1"/>
  <c r="L1452" i="4"/>
  <c r="M124" i="4"/>
  <c r="N124" i="4" s="1"/>
  <c r="L124" i="4"/>
  <c r="M1280" i="4"/>
  <c r="N1280" i="4" s="1"/>
  <c r="L1280" i="4"/>
  <c r="M2184" i="4"/>
  <c r="N2184" i="4" s="1"/>
  <c r="L2184" i="4"/>
  <c r="M1832" i="4"/>
  <c r="N1832" i="4" s="1"/>
  <c r="L1832" i="4"/>
  <c r="M2289" i="4"/>
  <c r="N2289" i="4" s="1"/>
  <c r="L2289" i="4"/>
  <c r="M2465" i="4"/>
  <c r="N2465" i="4" s="1"/>
  <c r="L2465" i="4"/>
  <c r="M2547" i="4"/>
  <c r="N2547" i="4" s="1"/>
  <c r="L2547" i="4"/>
  <c r="M2454" i="4"/>
  <c r="N2454" i="4" s="1"/>
  <c r="L2454" i="4"/>
  <c r="M900" i="4"/>
  <c r="N900" i="4" s="1"/>
  <c r="L900" i="4"/>
  <c r="M1441" i="4"/>
  <c r="N1441" i="4" s="1"/>
  <c r="L1441" i="4"/>
  <c r="M3217" i="4"/>
  <c r="N3217" i="4" s="1"/>
  <c r="L3217" i="4"/>
  <c r="M609" i="4"/>
  <c r="N609" i="4" s="1"/>
  <c r="L609" i="4"/>
  <c r="M567" i="4"/>
  <c r="N567" i="4" s="1"/>
  <c r="L567" i="4"/>
  <c r="M543" i="4"/>
  <c r="N543" i="4" s="1"/>
  <c r="L543" i="4"/>
  <c r="M967" i="4"/>
  <c r="N967" i="4" s="1"/>
  <c r="L967" i="4"/>
  <c r="M1329" i="4"/>
  <c r="N1329" i="4" s="1"/>
  <c r="L1329" i="4"/>
  <c r="M2260" i="4"/>
  <c r="N2260" i="4" s="1"/>
  <c r="L2260" i="4"/>
  <c r="M1177" i="4"/>
  <c r="N1177" i="4" s="1"/>
  <c r="L1177" i="4"/>
  <c r="M431" i="4"/>
  <c r="N431" i="4" s="1"/>
  <c r="L431" i="4"/>
  <c r="M1699" i="4"/>
  <c r="N1699" i="4" s="1"/>
  <c r="L1699" i="4"/>
  <c r="M365" i="4"/>
  <c r="N365" i="4" s="1"/>
  <c r="L365" i="4"/>
  <c r="M267" i="4"/>
  <c r="N267" i="4" s="1"/>
  <c r="L267" i="4"/>
  <c r="M215" i="4"/>
  <c r="N215" i="4" s="1"/>
  <c r="L215" i="4"/>
  <c r="M1212" i="4"/>
  <c r="N1212" i="4" s="1"/>
  <c r="L1212" i="4"/>
  <c r="M1692" i="4"/>
  <c r="N1692" i="4" s="1"/>
  <c r="L1692" i="4"/>
  <c r="M1656" i="4"/>
  <c r="N1656" i="4" s="1"/>
  <c r="L1656" i="4"/>
  <c r="M2181" i="4"/>
  <c r="N2181" i="4" s="1"/>
  <c r="L2181" i="4"/>
  <c r="M2286" i="4"/>
  <c r="N2286" i="4" s="1"/>
  <c r="L2286" i="4"/>
  <c r="M590" i="4"/>
  <c r="N590" i="4" s="1"/>
  <c r="L590" i="4"/>
  <c r="M2908" i="4"/>
  <c r="N2908" i="4" s="1"/>
  <c r="L2908" i="4"/>
  <c r="M2347" i="4"/>
  <c r="N2347" i="4" s="1"/>
  <c r="L2347" i="4"/>
  <c r="M633" i="4"/>
  <c r="N633" i="4" s="1"/>
  <c r="L633" i="4"/>
  <c r="M2446" i="4"/>
  <c r="N2446" i="4" s="1"/>
  <c r="L2446" i="4"/>
  <c r="M1665" i="4"/>
  <c r="N1665" i="4" s="1"/>
  <c r="L1665" i="4"/>
  <c r="M2598" i="4"/>
  <c r="N2598" i="4" s="1"/>
  <c r="L2598" i="4"/>
  <c r="M875" i="4"/>
  <c r="N875" i="4" s="1"/>
  <c r="L875" i="4"/>
  <c r="M1684" i="4"/>
  <c r="N1684" i="4" s="1"/>
  <c r="L1684" i="4"/>
  <c r="M497" i="4"/>
  <c r="N497" i="4" s="1"/>
  <c r="L497" i="4"/>
  <c r="M131" i="4"/>
  <c r="N131" i="4" s="1"/>
  <c r="L131" i="4"/>
  <c r="M2270" i="4"/>
  <c r="N2270" i="4" s="1"/>
  <c r="L2270" i="4"/>
  <c r="M177" i="4"/>
  <c r="N177" i="4" s="1"/>
  <c r="L177" i="4"/>
  <c r="M2619" i="4"/>
  <c r="N2619" i="4" s="1"/>
  <c r="L2619" i="4"/>
  <c r="M3122" i="4"/>
  <c r="N3122" i="4" s="1"/>
  <c r="L3122" i="4"/>
  <c r="M2507" i="4"/>
  <c r="N2507" i="4" s="1"/>
  <c r="L2507" i="4"/>
  <c r="M2281" i="4"/>
  <c r="N2281" i="4" s="1"/>
  <c r="L2281" i="4"/>
  <c r="M1198" i="4"/>
  <c r="N1198" i="4" s="1"/>
  <c r="L1198" i="4"/>
  <c r="M994" i="4"/>
  <c r="N994" i="4" s="1"/>
  <c r="L994" i="4"/>
  <c r="M2655" i="4"/>
  <c r="N2655" i="4" s="1"/>
  <c r="L2655" i="4"/>
  <c r="M3031" i="4"/>
  <c r="N3031" i="4" s="1"/>
  <c r="L3031" i="4"/>
  <c r="M617" i="4"/>
  <c r="N617" i="4" s="1"/>
  <c r="L617" i="4"/>
  <c r="M2266" i="4"/>
  <c r="N2266" i="4" s="1"/>
  <c r="L2266" i="4"/>
  <c r="M2338" i="4"/>
  <c r="N2338" i="4" s="1"/>
  <c r="L2338" i="4"/>
  <c r="M940" i="4"/>
  <c r="N940" i="4" s="1"/>
  <c r="L940" i="4"/>
  <c r="M1365" i="4"/>
  <c r="N1365" i="4" s="1"/>
  <c r="L1365" i="4"/>
  <c r="M774" i="4"/>
  <c r="N774" i="4" s="1"/>
  <c r="L774" i="4"/>
  <c r="M2618" i="4"/>
  <c r="N2618" i="4" s="1"/>
  <c r="L2618" i="4"/>
  <c r="M1311" i="4"/>
  <c r="N1311" i="4" s="1"/>
  <c r="L1311" i="4"/>
  <c r="M1518" i="4"/>
  <c r="N1518" i="4" s="1"/>
  <c r="L1518" i="4"/>
  <c r="M3107" i="4"/>
  <c r="N3107" i="4" s="1"/>
  <c r="L3107" i="4"/>
  <c r="M351" i="4"/>
  <c r="N351" i="4" s="1"/>
  <c r="L351" i="4"/>
  <c r="M290" i="4"/>
  <c r="N290" i="4" s="1"/>
  <c r="L290" i="4"/>
  <c r="M2297" i="4"/>
  <c r="N2297" i="4" s="1"/>
  <c r="L2297" i="4"/>
  <c r="M480" i="4"/>
  <c r="N480" i="4" s="1"/>
  <c r="L480" i="4"/>
  <c r="M1549" i="4"/>
  <c r="N1549" i="4" s="1"/>
  <c r="L1549" i="4"/>
  <c r="M2644" i="4"/>
  <c r="N2644" i="4" s="1"/>
  <c r="L2644" i="4"/>
  <c r="M2484" i="4"/>
  <c r="N2484" i="4" s="1"/>
  <c r="L2484" i="4"/>
  <c r="M1372" i="4"/>
  <c r="N1372" i="4" s="1"/>
  <c r="L1372" i="4"/>
  <c r="M608" i="4"/>
  <c r="N608" i="4" s="1"/>
  <c r="L608" i="4"/>
  <c r="M902" i="4"/>
  <c r="N902" i="4" s="1"/>
  <c r="L902" i="4"/>
  <c r="M540" i="4"/>
  <c r="N540" i="4" s="1"/>
  <c r="L540" i="4"/>
  <c r="M931" i="4"/>
  <c r="N931" i="4" s="1"/>
  <c r="L931" i="4"/>
  <c r="M718" i="4"/>
  <c r="N718" i="4" s="1"/>
  <c r="L718" i="4"/>
  <c r="M2992" i="4"/>
  <c r="N2992" i="4" s="1"/>
  <c r="L2992" i="4"/>
  <c r="M2661" i="4"/>
  <c r="N2661" i="4" s="1"/>
  <c r="L2661" i="4"/>
  <c r="M2895" i="4"/>
  <c r="N2895" i="4" s="1"/>
  <c r="L2895" i="4"/>
  <c r="M1394" i="4"/>
  <c r="N1394" i="4" s="1"/>
  <c r="L1394" i="4"/>
  <c r="M1499" i="4"/>
  <c r="N1499" i="4" s="1"/>
  <c r="L1499" i="4"/>
  <c r="M2207" i="4"/>
  <c r="N2207" i="4" s="1"/>
  <c r="L2207" i="4"/>
  <c r="M2152" i="4"/>
  <c r="N2152" i="4" s="1"/>
  <c r="L2152" i="4"/>
  <c r="M857" i="4"/>
  <c r="N857" i="4" s="1"/>
  <c r="L857" i="4"/>
  <c r="M2263" i="4"/>
  <c r="N2263" i="4" s="1"/>
  <c r="L2263" i="4"/>
  <c r="M2490" i="4"/>
  <c r="N2490" i="4" s="1"/>
  <c r="L2490" i="4"/>
  <c r="M560" i="4"/>
  <c r="N560" i="4" s="1"/>
  <c r="L560" i="4"/>
  <c r="M1446" i="4"/>
  <c r="N1446" i="4" s="1"/>
  <c r="L1446" i="4"/>
  <c r="M3174" i="4"/>
  <c r="N3174" i="4" s="1"/>
  <c r="L3174" i="4"/>
  <c r="M1122" i="4"/>
  <c r="N1122" i="4" s="1"/>
  <c r="L1122" i="4"/>
  <c r="M1690" i="4"/>
  <c r="N1690" i="4" s="1"/>
  <c r="L1690" i="4"/>
  <c r="M610" i="4"/>
  <c r="N610" i="4" s="1"/>
  <c r="L610" i="4"/>
  <c r="M1139" i="4"/>
  <c r="N1139" i="4" s="1"/>
  <c r="L1139" i="4"/>
  <c r="M901" i="4"/>
  <c r="N901" i="4" s="1"/>
  <c r="L901" i="4"/>
  <c r="M499" i="4"/>
  <c r="N499" i="4" s="1"/>
  <c r="L499" i="4"/>
  <c r="M1033" i="4"/>
  <c r="N1033" i="4" s="1"/>
  <c r="L1033" i="4"/>
  <c r="M1073" i="4"/>
  <c r="N1073" i="4" s="1"/>
  <c r="L1073" i="4"/>
  <c r="M1653" i="4"/>
  <c r="N1653" i="4" s="1"/>
  <c r="L1653" i="4"/>
  <c r="M2509" i="4"/>
  <c r="N2509" i="4" s="1"/>
  <c r="L2509" i="4"/>
  <c r="M1216" i="4"/>
  <c r="N1216" i="4" s="1"/>
  <c r="L1216" i="4"/>
  <c r="M518" i="4"/>
  <c r="N518" i="4" s="1"/>
  <c r="L518" i="4"/>
  <c r="M3165" i="4"/>
  <c r="N3165" i="4" s="1"/>
  <c r="L3165" i="4"/>
  <c r="M1543" i="4"/>
  <c r="N1543" i="4" s="1"/>
  <c r="L1543" i="4"/>
  <c r="M343" i="4"/>
  <c r="N343" i="4" s="1"/>
  <c r="L343" i="4"/>
  <c r="M1613" i="4"/>
  <c r="N1613" i="4" s="1"/>
  <c r="L1613" i="4"/>
  <c r="M1642" i="4"/>
  <c r="N1642" i="4" s="1"/>
  <c r="L1642" i="4"/>
  <c r="M600" i="4"/>
  <c r="N600" i="4" s="1"/>
  <c r="L600" i="4"/>
  <c r="M2582" i="4"/>
  <c r="N2582" i="4" s="1"/>
  <c r="L2582" i="4"/>
  <c r="M969" i="4"/>
  <c r="N969" i="4" s="1"/>
  <c r="L969" i="4"/>
  <c r="M1032" i="4"/>
  <c r="N1032" i="4" s="1"/>
  <c r="L1032" i="4"/>
  <c r="M1515" i="4"/>
  <c r="N1515" i="4" s="1"/>
  <c r="L1515" i="4"/>
  <c r="M1243" i="4"/>
  <c r="N1243" i="4" s="1"/>
  <c r="L1243" i="4"/>
  <c r="M1377" i="4"/>
  <c r="N1377" i="4" s="1"/>
  <c r="L1377" i="4"/>
  <c r="M1728" i="4"/>
  <c r="N1728" i="4" s="1"/>
  <c r="L1728" i="4"/>
  <c r="M244" i="4"/>
  <c r="N244" i="4" s="1"/>
  <c r="L244" i="4"/>
  <c r="M1693" i="4"/>
  <c r="N1693" i="4" s="1"/>
  <c r="L1693" i="4"/>
  <c r="M2505" i="4"/>
  <c r="N2505" i="4" s="1"/>
  <c r="L2505" i="4"/>
  <c r="M1225" i="4"/>
  <c r="N1225" i="4" s="1"/>
  <c r="L1225" i="4"/>
  <c r="M1731" i="4"/>
  <c r="N1731" i="4" s="1"/>
  <c r="L1731" i="4"/>
  <c r="M1777" i="4"/>
  <c r="N1777" i="4" s="1"/>
  <c r="L1777" i="4"/>
  <c r="M1774" i="4"/>
  <c r="N1774" i="4" s="1"/>
  <c r="L1774" i="4"/>
  <c r="M756" i="4"/>
  <c r="N756" i="4" s="1"/>
  <c r="L756" i="4"/>
  <c r="M1316" i="4"/>
  <c r="N1316" i="4" s="1"/>
  <c r="L1316" i="4"/>
  <c r="M2288" i="4"/>
  <c r="N2288" i="4" s="1"/>
  <c r="L2288" i="4"/>
  <c r="M3050" i="4"/>
  <c r="N3050" i="4" s="1"/>
  <c r="L3050" i="4"/>
  <c r="M2589" i="4"/>
  <c r="N2589" i="4" s="1"/>
  <c r="L2589" i="4"/>
  <c r="M1185" i="4"/>
  <c r="N1185" i="4" s="1"/>
  <c r="L1185" i="4"/>
  <c r="M1194" i="4"/>
  <c r="N1194" i="4" s="1"/>
  <c r="L1194" i="4"/>
  <c r="M1331" i="4"/>
  <c r="N1331" i="4" s="1"/>
  <c r="L1331" i="4"/>
  <c r="M2539" i="4"/>
  <c r="N2539" i="4" s="1"/>
  <c r="L2539" i="4"/>
  <c r="M398" i="4"/>
  <c r="N398" i="4" s="1"/>
  <c r="L398" i="4"/>
  <c r="M428" i="4"/>
  <c r="N428" i="4" s="1"/>
  <c r="L428" i="4"/>
  <c r="M2533" i="4"/>
  <c r="N2533" i="4" s="1"/>
  <c r="L2533" i="4"/>
  <c r="M135" i="4"/>
  <c r="N135" i="4" s="1"/>
  <c r="L135" i="4"/>
  <c r="M1379" i="4"/>
  <c r="N1379" i="4" s="1"/>
  <c r="L1379" i="4"/>
  <c r="M1483" i="4"/>
  <c r="N1483" i="4" s="1"/>
  <c r="L1483" i="4"/>
  <c r="M804" i="4"/>
  <c r="N804" i="4" s="1"/>
  <c r="L804" i="4"/>
  <c r="M133" i="4"/>
  <c r="N133" i="4" s="1"/>
  <c r="L133" i="4"/>
  <c r="M811" i="4"/>
  <c r="N811" i="4" s="1"/>
  <c r="L811" i="4"/>
  <c r="M515" i="4"/>
  <c r="N515" i="4" s="1"/>
  <c r="L515" i="4"/>
  <c r="M3075" i="4"/>
  <c r="N3075" i="4" s="1"/>
  <c r="L3075" i="4"/>
  <c r="M98" i="4"/>
  <c r="N98" i="4" s="1"/>
  <c r="L98" i="4"/>
  <c r="M2568" i="4"/>
  <c r="N2568" i="4" s="1"/>
  <c r="L2568" i="4"/>
  <c r="M1245" i="4"/>
  <c r="N1245" i="4" s="1"/>
  <c r="L1245" i="4"/>
  <c r="M1815" i="4"/>
  <c r="N1815" i="4" s="1"/>
  <c r="L1815" i="4"/>
  <c r="M2089" i="4"/>
  <c r="N2089" i="4" s="1"/>
  <c r="L2089" i="4"/>
  <c r="M2329" i="4"/>
  <c r="N2329" i="4" s="1"/>
  <c r="L2329" i="4"/>
  <c r="M2993" i="4"/>
  <c r="N2993" i="4" s="1"/>
  <c r="L2993" i="4"/>
  <c r="M1148" i="4"/>
  <c r="N1148" i="4" s="1"/>
  <c r="L1148" i="4"/>
  <c r="M748" i="4"/>
  <c r="N748" i="4" s="1"/>
  <c r="L748" i="4"/>
  <c r="M57" i="4"/>
  <c r="N57" i="4" s="1"/>
  <c r="L57" i="4"/>
  <c r="M1152" i="4"/>
  <c r="N1152" i="4" s="1"/>
  <c r="L1152" i="4"/>
  <c r="M1020" i="4"/>
  <c r="N1020" i="4" s="1"/>
  <c r="L1020" i="4"/>
  <c r="M1650" i="4"/>
  <c r="N1650" i="4" s="1"/>
  <c r="L1650" i="4"/>
  <c r="M2291" i="4"/>
  <c r="N2291" i="4" s="1"/>
  <c r="L2291" i="4"/>
  <c r="M750" i="4"/>
  <c r="N750" i="4" s="1"/>
  <c r="L750" i="4"/>
  <c r="M692" i="4"/>
  <c r="N692" i="4" s="1"/>
  <c r="L692" i="4"/>
  <c r="M2630" i="4"/>
  <c r="N2630" i="4" s="1"/>
  <c r="L2630" i="4"/>
  <c r="M1564" i="4"/>
  <c r="N1564" i="4" s="1"/>
  <c r="L1564" i="4"/>
  <c r="M443" i="4"/>
  <c r="N443" i="4" s="1"/>
  <c r="L443" i="4"/>
  <c r="M1571" i="4"/>
  <c r="N1571" i="4" s="1"/>
  <c r="L1571" i="4"/>
  <c r="M1257" i="4"/>
  <c r="N1257" i="4" s="1"/>
  <c r="L1257" i="4"/>
  <c r="M3090" i="4"/>
  <c r="N3090" i="4" s="1"/>
  <c r="L3090" i="4"/>
  <c r="M172" i="4"/>
  <c r="N172" i="4" s="1"/>
  <c r="L172" i="4"/>
  <c r="M2654" i="4"/>
  <c r="N2654" i="4" s="1"/>
  <c r="L2654" i="4"/>
  <c r="M3120" i="4"/>
  <c r="N3120" i="4" s="1"/>
  <c r="L3120" i="4"/>
  <c r="M3102" i="4"/>
  <c r="N3102" i="4" s="1"/>
  <c r="L3102" i="4"/>
  <c r="M1129" i="4"/>
  <c r="N1129" i="4" s="1"/>
  <c r="L1129" i="4"/>
  <c r="M1013" i="4"/>
  <c r="N1013" i="4" s="1"/>
  <c r="L1013" i="4"/>
  <c r="M1660" i="4"/>
  <c r="N1660" i="4" s="1"/>
  <c r="L1660" i="4"/>
  <c r="M1770" i="4"/>
  <c r="N1770" i="4" s="1"/>
  <c r="L1770" i="4"/>
  <c r="M1450" i="4"/>
  <c r="N1450" i="4" s="1"/>
  <c r="L1450" i="4"/>
  <c r="M688" i="4"/>
  <c r="N688" i="4" s="1"/>
  <c r="L688" i="4"/>
  <c r="M1282" i="4"/>
  <c r="N1282" i="4" s="1"/>
  <c r="L1282" i="4"/>
  <c r="M523" i="4"/>
  <c r="N523" i="4" s="1"/>
  <c r="L523" i="4"/>
  <c r="M418" i="4"/>
  <c r="N418" i="4" s="1"/>
  <c r="L418" i="4"/>
  <c r="M2979" i="4"/>
  <c r="N2979" i="4" s="1"/>
  <c r="L2979" i="4"/>
  <c r="M2945" i="4"/>
  <c r="N2945" i="4" s="1"/>
  <c r="L2945" i="4"/>
  <c r="M452" i="4"/>
  <c r="N452" i="4" s="1"/>
  <c r="L452" i="4"/>
  <c r="M667" i="4"/>
  <c r="N667" i="4" s="1"/>
  <c r="L667" i="4"/>
  <c r="M2901" i="4"/>
  <c r="N2901" i="4" s="1"/>
  <c r="L2901" i="4"/>
  <c r="M2324" i="4"/>
  <c r="N2324" i="4" s="1"/>
  <c r="L2324" i="4"/>
  <c r="M1027" i="4"/>
  <c r="N1027" i="4" s="1"/>
  <c r="L1027" i="4"/>
  <c r="M1636" i="4"/>
  <c r="N1636" i="4" s="1"/>
  <c r="L1636" i="4"/>
  <c r="M1293" i="4"/>
  <c r="N1293" i="4" s="1"/>
  <c r="L1293" i="4"/>
  <c r="M1835" i="4"/>
  <c r="N1835" i="4" s="1"/>
  <c r="L1835" i="4"/>
  <c r="M190" i="4"/>
  <c r="N190" i="4" s="1"/>
  <c r="L190" i="4"/>
  <c r="M2800" i="4"/>
  <c r="N2800" i="4" s="1"/>
  <c r="L2800" i="4"/>
  <c r="M227" i="4"/>
  <c r="N227" i="4" s="1"/>
  <c r="L227" i="4"/>
  <c r="M2293" i="4"/>
  <c r="N2293" i="4" s="1"/>
  <c r="L2293" i="4"/>
  <c r="M2631" i="4"/>
  <c r="N2631" i="4" s="1"/>
  <c r="L2631" i="4"/>
  <c r="M1234" i="4"/>
  <c r="N1234" i="4" s="1"/>
  <c r="L1234" i="4"/>
  <c r="M997" i="4"/>
  <c r="N997" i="4" s="1"/>
  <c r="L997" i="4"/>
  <c r="M555" i="4"/>
  <c r="N555" i="4" s="1"/>
  <c r="L555" i="4"/>
  <c r="M998" i="4"/>
  <c r="N998" i="4" s="1"/>
  <c r="L998" i="4"/>
  <c r="M548" i="4"/>
  <c r="N548" i="4" s="1"/>
  <c r="L548" i="4"/>
  <c r="M216" i="4"/>
  <c r="N216" i="4" s="1"/>
  <c r="L216" i="4"/>
  <c r="M1551" i="4"/>
  <c r="N1551" i="4" s="1"/>
  <c r="L1551" i="4"/>
  <c r="M887" i="4"/>
  <c r="N887" i="4" s="1"/>
  <c r="L887" i="4"/>
  <c r="M791" i="4"/>
  <c r="N791" i="4" s="1"/>
  <c r="L791" i="4"/>
  <c r="M2646" i="4"/>
  <c r="N2646" i="4" s="1"/>
  <c r="L2646" i="4"/>
  <c r="M636" i="4"/>
  <c r="N636" i="4" s="1"/>
  <c r="L636" i="4"/>
  <c r="M1745" i="4"/>
  <c r="N1745" i="4" s="1"/>
  <c r="L1745" i="4"/>
  <c r="M2559" i="4"/>
  <c r="N2559" i="4" s="1"/>
  <c r="L2559" i="4"/>
  <c r="M332" i="4"/>
  <c r="N332" i="4" s="1"/>
  <c r="L332" i="4"/>
  <c r="M289" i="4"/>
  <c r="N289" i="4" s="1"/>
  <c r="L289" i="4"/>
  <c r="M613" i="4"/>
  <c r="N613" i="4" s="1"/>
  <c r="L613" i="4"/>
  <c r="M2258" i="4"/>
  <c r="N2258" i="4" s="1"/>
  <c r="L2258" i="4"/>
  <c r="M282" i="4"/>
  <c r="N282" i="4" s="1"/>
  <c r="L282" i="4"/>
  <c r="M313" i="4"/>
  <c r="N313" i="4" s="1"/>
  <c r="L313" i="4"/>
  <c r="M1161" i="4"/>
  <c r="N1161" i="4" s="1"/>
  <c r="L1161" i="4"/>
  <c r="M457" i="4"/>
  <c r="N457" i="4" s="1"/>
  <c r="L457" i="4"/>
  <c r="M17" i="4"/>
  <c r="N17" i="4" s="1"/>
  <c r="L17" i="4"/>
  <c r="M594" i="4"/>
  <c r="N594" i="4" s="1"/>
  <c r="L594" i="4"/>
  <c r="M1035" i="4"/>
  <c r="N1035" i="4" s="1"/>
  <c r="L1035" i="4"/>
  <c r="M1474" i="4"/>
  <c r="N1474" i="4" s="1"/>
  <c r="L1474" i="4"/>
  <c r="M1163" i="4"/>
  <c r="N1163" i="4" s="1"/>
  <c r="L1163" i="4"/>
  <c r="M2578" i="4"/>
  <c r="N2578" i="4" s="1"/>
  <c r="L2578" i="4"/>
  <c r="M1367" i="4"/>
  <c r="N1367" i="4" s="1"/>
  <c r="L1367" i="4"/>
  <c r="M170" i="4"/>
  <c r="N170" i="4" s="1"/>
  <c r="L170" i="4"/>
  <c r="M1833" i="4"/>
  <c r="N1833" i="4" s="1"/>
  <c r="L1833" i="4"/>
  <c r="M361" i="4"/>
  <c r="N361" i="4" s="1"/>
  <c r="L361" i="4"/>
  <c r="M1566" i="4"/>
  <c r="N1566" i="4" s="1"/>
  <c r="L1566" i="4"/>
  <c r="M2110" i="4"/>
  <c r="N2110" i="4" s="1"/>
  <c r="L2110" i="4"/>
  <c r="M822" i="4"/>
  <c r="N822" i="4" s="1"/>
  <c r="L822" i="4"/>
  <c r="M2557" i="4"/>
  <c r="N2557" i="4" s="1"/>
  <c r="L2557" i="4"/>
  <c r="M2274" i="4"/>
  <c r="N2274" i="4" s="1"/>
  <c r="L2274" i="4"/>
  <c r="M2461" i="4"/>
  <c r="N2461" i="4" s="1"/>
  <c r="L2461" i="4"/>
  <c r="M2602" i="4"/>
  <c r="N2602" i="4" s="1"/>
  <c r="L2602" i="4"/>
  <c r="M1167" i="4"/>
  <c r="N1167" i="4" s="1"/>
  <c r="L1167" i="4"/>
  <c r="M3216" i="4"/>
  <c r="N3216" i="4" s="1"/>
  <c r="L3216" i="4"/>
  <c r="M1448" i="4"/>
  <c r="N1448" i="4" s="1"/>
  <c r="L1448" i="4"/>
  <c r="M847" i="4"/>
  <c r="N847" i="4" s="1"/>
  <c r="L847" i="4"/>
  <c r="M2303" i="4"/>
  <c r="N2303" i="4" s="1"/>
  <c r="L2303" i="4"/>
  <c r="M909" i="4"/>
  <c r="N909" i="4" s="1"/>
  <c r="L909" i="4"/>
  <c r="M451" i="4"/>
  <c r="N451" i="4" s="1"/>
  <c r="L451" i="4"/>
  <c r="M933" i="4"/>
  <c r="N933" i="4" s="1"/>
  <c r="L933" i="4"/>
  <c r="M628" i="4"/>
  <c r="N628" i="4" s="1"/>
  <c r="L628" i="4"/>
  <c r="M357" i="4"/>
  <c r="N357" i="4" s="1"/>
  <c r="L357" i="4"/>
  <c r="M1755" i="4"/>
  <c r="N1755" i="4" s="1"/>
  <c r="L1755" i="4"/>
  <c r="M1091" i="4"/>
  <c r="N1091" i="4" s="1"/>
  <c r="L1091" i="4"/>
  <c r="M3018" i="4"/>
  <c r="N3018" i="4" s="1"/>
  <c r="L3018" i="4"/>
  <c r="M2246" i="4"/>
  <c r="N2246" i="4" s="1"/>
  <c r="L2246" i="4"/>
  <c r="M401" i="4"/>
  <c r="N401" i="4" s="1"/>
  <c r="L401" i="4"/>
  <c r="M891" i="4"/>
  <c r="N891" i="4" s="1"/>
  <c r="L891" i="4"/>
  <c r="M2587" i="4"/>
  <c r="N2587" i="4" s="1"/>
  <c r="L2587" i="4"/>
  <c r="M1266" i="4"/>
  <c r="N1266" i="4" s="1"/>
  <c r="L1266" i="4"/>
  <c r="M869" i="4"/>
  <c r="N869" i="4" s="1"/>
  <c r="L869" i="4"/>
  <c r="M597" i="4"/>
  <c r="N597" i="4" s="1"/>
  <c r="L597" i="4"/>
  <c r="M2523" i="4"/>
  <c r="N2523" i="4" s="1"/>
  <c r="L2523" i="4"/>
  <c r="M1717" i="4"/>
  <c r="N1717" i="4" s="1"/>
  <c r="L1717" i="4"/>
  <c r="M1053" i="4"/>
  <c r="N1053" i="4" s="1"/>
  <c r="L1053" i="4"/>
  <c r="M802" i="4"/>
  <c r="N802" i="4" s="1"/>
  <c r="L802" i="4"/>
  <c r="M127" i="4"/>
  <c r="N127" i="4" s="1"/>
  <c r="L127" i="4"/>
  <c r="M2283" i="4"/>
  <c r="N2283" i="4" s="1"/>
  <c r="L2283" i="4"/>
  <c r="M2553" i="4"/>
  <c r="N2553" i="4" s="1"/>
  <c r="L2553" i="4"/>
  <c r="M252" i="4"/>
  <c r="N252" i="4" s="1"/>
  <c r="L252" i="4"/>
  <c r="M722" i="4"/>
  <c r="N722" i="4" s="1"/>
  <c r="L722" i="4"/>
  <c r="M1385" i="4"/>
  <c r="N1385" i="4" s="1"/>
  <c r="L1385" i="4"/>
  <c r="M574" i="4"/>
  <c r="N574" i="4" s="1"/>
  <c r="L574" i="4"/>
  <c r="M1654" i="4"/>
  <c r="N1654" i="4" s="1"/>
  <c r="L1654" i="4"/>
  <c r="M647" i="4"/>
  <c r="N647" i="4" s="1"/>
  <c r="L647" i="4"/>
  <c r="M1567" i="4"/>
  <c r="N1567" i="4" s="1"/>
  <c r="L1567" i="4"/>
  <c r="M167" i="4"/>
  <c r="N167" i="4" s="1"/>
  <c r="L167" i="4"/>
  <c r="M1426" i="4"/>
  <c r="N1426" i="4" s="1"/>
  <c r="L1426" i="4"/>
  <c r="M55" i="4"/>
  <c r="N55" i="4" s="1"/>
  <c r="L55" i="4"/>
  <c r="M1523" i="4"/>
  <c r="N1523" i="4" s="1"/>
  <c r="L1523" i="4"/>
  <c r="M1678" i="4"/>
  <c r="N1678" i="4" s="1"/>
  <c r="L1678" i="4"/>
  <c r="M601" i="4"/>
  <c r="N601" i="4" s="1"/>
  <c r="L601" i="4"/>
  <c r="M2276" i="4"/>
  <c r="N2276" i="4" s="1"/>
  <c r="L2276" i="4"/>
  <c r="M834" i="4"/>
  <c r="N834" i="4" s="1"/>
  <c r="L834" i="4"/>
  <c r="M1598" i="4"/>
  <c r="N1598" i="4" s="1"/>
  <c r="L1598" i="4"/>
  <c r="M2593" i="4"/>
  <c r="N2593" i="4" s="1"/>
  <c r="L2593" i="4"/>
  <c r="M1544" i="4"/>
  <c r="N1544" i="4" s="1"/>
  <c r="L1544" i="4"/>
  <c r="M1203" i="4"/>
  <c r="N1203" i="4" s="1"/>
  <c r="L1203" i="4"/>
  <c r="M1105" i="4"/>
  <c r="N1105" i="4" s="1"/>
  <c r="L1105" i="4"/>
  <c r="M2563" i="4"/>
  <c r="N2563" i="4" s="1"/>
  <c r="L2563" i="4"/>
  <c r="M150" i="4"/>
  <c r="N150" i="4" s="1"/>
  <c r="L150" i="4"/>
  <c r="M2165" i="4"/>
  <c r="N2165" i="4" s="1"/>
  <c r="L2165" i="4"/>
  <c r="M3081" i="4"/>
  <c r="N3081" i="4" s="1"/>
  <c r="L3081" i="4"/>
  <c r="M1110" i="4"/>
  <c r="N1110" i="4" s="1"/>
  <c r="L1110" i="4"/>
  <c r="M2755" i="4"/>
  <c r="N2755" i="4" s="1"/>
  <c r="L2755" i="4"/>
  <c r="M1427" i="4"/>
  <c r="N1427" i="4" s="1"/>
  <c r="L1427" i="4"/>
  <c r="M873" i="4"/>
  <c r="N873" i="4" s="1"/>
  <c r="L873" i="4"/>
  <c r="M2299" i="4"/>
  <c r="N2299" i="4" s="1"/>
  <c r="L2299" i="4"/>
  <c r="M2215" i="4"/>
  <c r="N2215" i="4" s="1"/>
  <c r="L2215" i="4"/>
  <c r="M162" i="4"/>
  <c r="N162" i="4" s="1"/>
  <c r="L162" i="4"/>
  <c r="M3148" i="4"/>
  <c r="N3148" i="4" s="1"/>
  <c r="L3148" i="4"/>
  <c r="M469" i="4"/>
  <c r="N469" i="4" s="1"/>
  <c r="L469" i="4"/>
  <c r="M1132" i="4"/>
  <c r="N1132" i="4" s="1"/>
  <c r="L1132" i="4"/>
  <c r="M516" i="4"/>
  <c r="N516" i="4" s="1"/>
  <c r="L516" i="4"/>
  <c r="M1322" i="4"/>
  <c r="N1322" i="4" s="1"/>
  <c r="L1322" i="4"/>
  <c r="M2272" i="4"/>
  <c r="N2272" i="4" s="1"/>
  <c r="L2272" i="4"/>
  <c r="M2213" i="4"/>
  <c r="N2213" i="4" s="1"/>
  <c r="L2213" i="4"/>
  <c r="M527" i="4"/>
  <c r="N527" i="4" s="1"/>
  <c r="L527" i="4"/>
  <c r="M2200" i="4"/>
  <c r="N2200" i="4" s="1"/>
  <c r="L2200" i="4"/>
  <c r="M1713" i="4"/>
  <c r="N1713" i="4" s="1"/>
  <c r="L1713" i="4"/>
  <c r="M2591" i="4"/>
  <c r="N2591" i="4" s="1"/>
  <c r="L2591" i="4"/>
  <c r="M820" i="4"/>
  <c r="N820" i="4" s="1"/>
  <c r="L820" i="4"/>
  <c r="M591" i="4"/>
  <c r="N591" i="4" s="1"/>
  <c r="L591" i="4"/>
  <c r="M2459" i="4"/>
  <c r="N2459" i="4" s="1"/>
  <c r="L2459" i="4"/>
  <c r="M2301" i="4"/>
  <c r="N2301" i="4" s="1"/>
  <c r="L2301" i="4"/>
  <c r="M1001" i="4"/>
  <c r="N1001" i="4" s="1"/>
  <c r="L1001" i="4"/>
  <c r="M1568" i="4"/>
  <c r="N1568" i="4" s="1"/>
  <c r="L1568" i="4"/>
  <c r="M1262" i="4"/>
  <c r="N1262" i="4" s="1"/>
  <c r="L1262" i="4"/>
  <c r="M304" i="4"/>
  <c r="N304" i="4" s="1"/>
  <c r="L304" i="4"/>
  <c r="M621" i="4"/>
  <c r="N621" i="4" s="1"/>
  <c r="L621" i="4"/>
  <c r="M2255" i="4"/>
  <c r="N2255" i="4" s="1"/>
  <c r="L2255" i="4"/>
  <c r="M3063" i="4"/>
  <c r="N3063" i="4" s="1"/>
  <c r="L3063" i="4"/>
  <c r="M486" i="4"/>
  <c r="N486" i="4" s="1"/>
  <c r="L486" i="4"/>
  <c r="M1492" i="4"/>
  <c r="N1492" i="4" s="1"/>
  <c r="L1492" i="4"/>
  <c r="M2527" i="4"/>
  <c r="N2527" i="4" s="1"/>
  <c r="L2527" i="4"/>
  <c r="M2940" i="4"/>
  <c r="N2940" i="4" s="1"/>
  <c r="L2940" i="4"/>
  <c r="M56" i="4"/>
  <c r="N56" i="4" s="1"/>
  <c r="L56" i="4"/>
  <c r="M1402" i="4"/>
  <c r="N1402" i="4" s="1"/>
  <c r="L1402" i="4"/>
  <c r="M2167" i="4"/>
  <c r="N2167" i="4" s="1"/>
  <c r="L2167" i="4"/>
  <c r="M3105" i="4"/>
  <c r="N3105" i="4" s="1"/>
  <c r="L3105" i="4"/>
  <c r="M2148" i="4"/>
  <c r="N2148" i="4" s="1"/>
  <c r="L2148" i="4"/>
  <c r="M2531" i="4"/>
  <c r="N2531" i="4" s="1"/>
  <c r="L2531" i="4"/>
  <c r="M407" i="4"/>
  <c r="N407" i="4" s="1"/>
  <c r="L407" i="4"/>
  <c r="M136" i="4"/>
  <c r="N136" i="4" s="1"/>
  <c r="L136" i="4"/>
  <c r="M1546" i="4"/>
  <c r="N1546" i="4" s="1"/>
  <c r="L1546" i="4"/>
  <c r="M1271" i="4"/>
  <c r="N1271" i="4" s="1"/>
  <c r="L1271" i="4"/>
  <c r="M935" i="4"/>
  <c r="N935" i="4" s="1"/>
  <c r="L935" i="4"/>
  <c r="M1183" i="4"/>
  <c r="N1183" i="4" s="1"/>
  <c r="L1183" i="4"/>
  <c r="M715" i="4"/>
  <c r="N715" i="4" s="1"/>
  <c r="L715" i="4"/>
  <c r="M2718" i="4"/>
  <c r="N2718" i="4" s="1"/>
  <c r="L2718" i="4"/>
  <c r="M1629" i="4"/>
  <c r="N1629" i="4" s="1"/>
  <c r="L1629" i="4"/>
  <c r="M528" i="4"/>
  <c r="N528" i="4" s="1"/>
  <c r="L528" i="4"/>
  <c r="M2971" i="4"/>
  <c r="N2971" i="4" s="1"/>
  <c r="L2971" i="4"/>
  <c r="M110" i="4"/>
  <c r="N110" i="4" s="1"/>
  <c r="L110" i="4"/>
  <c r="M1757" i="4"/>
  <c r="N1757" i="4" s="1"/>
  <c r="L1757" i="4"/>
  <c r="M2954" i="4"/>
  <c r="N2954" i="4" s="1"/>
  <c r="L2954" i="4"/>
  <c r="M963" i="4"/>
  <c r="N963" i="4" s="1"/>
  <c r="L963" i="4"/>
  <c r="M2113" i="4"/>
  <c r="N2113" i="4" s="1"/>
  <c r="L2113" i="4"/>
  <c r="M2252" i="4"/>
  <c r="N2252" i="4" s="1"/>
  <c r="L2252" i="4"/>
  <c r="M1246" i="4"/>
  <c r="N1246" i="4" s="1"/>
  <c r="L1246" i="4"/>
  <c r="M1056" i="4"/>
  <c r="N1056" i="4" s="1"/>
  <c r="L1056" i="4"/>
  <c r="M1046" i="4"/>
  <c r="N1046" i="4" s="1"/>
  <c r="L1046" i="4"/>
  <c r="M1787" i="4"/>
  <c r="N1787" i="4" s="1"/>
  <c r="L1787" i="4"/>
  <c r="M2935" i="4"/>
  <c r="N2935" i="4" s="1"/>
  <c r="L2935" i="4"/>
  <c r="M2621" i="4"/>
  <c r="N2621" i="4" s="1"/>
  <c r="L2621" i="4"/>
  <c r="M1124" i="4"/>
  <c r="N1124" i="4" s="1"/>
  <c r="L1124" i="4"/>
  <c r="M330" i="4"/>
  <c r="N330" i="4" s="1"/>
  <c r="L330" i="4"/>
  <c r="M860" i="4"/>
  <c r="N860" i="4" s="1"/>
  <c r="L860" i="4"/>
  <c r="M1323" i="4"/>
  <c r="N1323" i="4" s="1"/>
  <c r="L1323" i="4"/>
  <c r="M1307" i="4"/>
  <c r="N1307" i="4" s="1"/>
  <c r="L1307" i="4"/>
  <c r="M2332" i="4"/>
  <c r="N2332" i="4" s="1"/>
  <c r="L2332" i="4"/>
  <c r="M809" i="4"/>
  <c r="N809" i="4" s="1"/>
  <c r="L809" i="4"/>
  <c r="M584" i="4"/>
  <c r="N584" i="4" s="1"/>
  <c r="L584" i="4"/>
  <c r="M893" i="4"/>
  <c r="N893" i="4" s="1"/>
  <c r="L893" i="4"/>
  <c r="M258" i="4"/>
  <c r="N258" i="4" s="1"/>
  <c r="L258" i="4"/>
  <c r="M3175" i="4"/>
  <c r="N3175" i="4" s="1"/>
  <c r="L3175" i="4"/>
  <c r="M349" i="4"/>
  <c r="N349" i="4" s="1"/>
  <c r="L349" i="4"/>
  <c r="M556" i="4"/>
  <c r="N556" i="4" s="1"/>
  <c r="L556" i="4"/>
  <c r="M2952" i="4"/>
  <c r="N2952" i="4" s="1"/>
  <c r="L2952" i="4"/>
  <c r="M2565" i="4"/>
  <c r="N2565" i="4" s="1"/>
  <c r="L2565" i="4"/>
  <c r="M719" i="4"/>
  <c r="N719" i="4" s="1"/>
  <c r="L719" i="4"/>
  <c r="M819" i="4"/>
  <c r="N819" i="4" s="1"/>
  <c r="L819" i="4"/>
  <c r="M1342" i="4"/>
  <c r="N1342" i="4" s="1"/>
  <c r="L1342" i="4"/>
  <c r="M100" i="4"/>
  <c r="N100" i="4" s="1"/>
  <c r="L100" i="4"/>
  <c r="M2336" i="4"/>
  <c r="N2336" i="4" s="1"/>
  <c r="L2336" i="4"/>
  <c r="M1230" i="4"/>
  <c r="N1230" i="4" s="1"/>
  <c r="L1230" i="4"/>
  <c r="M3221" i="4"/>
  <c r="N3221" i="4" s="1"/>
  <c r="L3221" i="4"/>
  <c r="M553" i="4"/>
  <c r="N553" i="4" s="1"/>
  <c r="L553" i="4"/>
  <c r="M738" i="4"/>
  <c r="N738" i="4" s="1"/>
  <c r="L738" i="4"/>
  <c r="M1055" i="4"/>
  <c r="N1055" i="4" s="1"/>
  <c r="L1055" i="4"/>
  <c r="M2268" i="4"/>
  <c r="N2268" i="4" s="1"/>
  <c r="L2268" i="4"/>
  <c r="M1792" i="4"/>
  <c r="N1792" i="4" s="1"/>
  <c r="L1792" i="4"/>
  <c r="M2155" i="4"/>
  <c r="N2155" i="4" s="1"/>
  <c r="L2155" i="4"/>
  <c r="M388" i="4"/>
  <c r="N388" i="4" s="1"/>
  <c r="L388" i="4"/>
  <c r="M305" i="4"/>
  <c r="N305" i="4" s="1"/>
  <c r="L305" i="4"/>
  <c r="M2316" i="4"/>
  <c r="N2316" i="4" s="1"/>
  <c r="L2316" i="4"/>
  <c r="M2472" i="4"/>
  <c r="N2472" i="4" s="1"/>
  <c r="L2472" i="4"/>
  <c r="M1655" i="4"/>
  <c r="N1655" i="4" s="1"/>
  <c r="L1655" i="4"/>
  <c r="M1359" i="4"/>
  <c r="N1359" i="4" s="1"/>
  <c r="L1359" i="4"/>
  <c r="M2501" i="4"/>
  <c r="N2501" i="4" s="1"/>
  <c r="L2501" i="4"/>
  <c r="M2804" i="4"/>
  <c r="N2804" i="4" s="1"/>
  <c r="L2804" i="4"/>
  <c r="M2087" i="4"/>
  <c r="N2087" i="4" s="1"/>
  <c r="L2087" i="4"/>
  <c r="M3003" i="4"/>
  <c r="N3003" i="4" s="1"/>
  <c r="L3003" i="4"/>
  <c r="M1702" i="4"/>
  <c r="N1702" i="4" s="1"/>
  <c r="L1702" i="4"/>
  <c r="M770" i="4"/>
  <c r="N770" i="4" s="1"/>
  <c r="L770" i="4"/>
  <c r="M1063" i="4"/>
  <c r="N1063" i="4" s="1"/>
  <c r="L1063" i="4"/>
  <c r="M951" i="4"/>
  <c r="N951" i="4" s="1"/>
  <c r="L951" i="4"/>
  <c r="M1676" i="4"/>
  <c r="N1676" i="4" s="1"/>
  <c r="L1676" i="4"/>
  <c r="M1217" i="4"/>
  <c r="N1217" i="4" s="1"/>
  <c r="L1217" i="4"/>
  <c r="M1087" i="4"/>
  <c r="N1087" i="4" s="1"/>
  <c r="L1087" i="4"/>
  <c r="M2613" i="4"/>
  <c r="N2613" i="4" s="1"/>
  <c r="L2613" i="4"/>
  <c r="M2356" i="4"/>
  <c r="N2356" i="4" s="1"/>
  <c r="L2356" i="4"/>
  <c r="M679" i="4"/>
  <c r="N679" i="4" s="1"/>
  <c r="L679" i="4"/>
  <c r="M3222" i="4"/>
  <c r="N3222" i="4" s="1"/>
  <c r="L3222" i="4"/>
  <c r="M2766" i="4"/>
  <c r="N2766" i="4" s="1"/>
  <c r="L2766" i="4"/>
  <c r="M2827" i="4"/>
  <c r="N2827" i="4" s="1"/>
  <c r="L2827" i="4"/>
  <c r="M278" i="4"/>
  <c r="N278" i="4" s="1"/>
  <c r="L278" i="4"/>
  <c r="M1449" i="4"/>
  <c r="N1449" i="4" s="1"/>
  <c r="L1449" i="4"/>
  <c r="M1263" i="4"/>
  <c r="N1263" i="4" s="1"/>
  <c r="L1263" i="4"/>
  <c r="M1068" i="4"/>
  <c r="N1068" i="4" s="1"/>
  <c r="L1068" i="4"/>
  <c r="M2322" i="4"/>
  <c r="N2322" i="4" s="1"/>
  <c r="L2322" i="4"/>
  <c r="M204" i="4"/>
  <c r="N204" i="4" s="1"/>
  <c r="L204" i="4"/>
  <c r="M391" i="4"/>
  <c r="N391" i="4" s="1"/>
  <c r="L391" i="4"/>
  <c r="M1769" i="4"/>
  <c r="N1769" i="4" s="1"/>
  <c r="L1769" i="4"/>
  <c r="M1461" i="4"/>
  <c r="N1461" i="4" s="1"/>
  <c r="L1461" i="4"/>
  <c r="M13" i="4"/>
  <c r="N13" i="4" s="1"/>
  <c r="L13" i="4"/>
  <c r="M1111" i="4"/>
  <c r="N1111" i="4" s="1"/>
  <c r="L1111" i="4"/>
  <c r="M1107" i="4"/>
  <c r="N1107" i="4" s="1"/>
  <c r="L1107" i="4"/>
  <c r="M3049" i="4"/>
  <c r="N3049" i="4" s="1"/>
  <c r="L3049" i="4"/>
  <c r="M1269" i="4"/>
  <c r="N1269" i="4" s="1"/>
  <c r="L1269" i="4"/>
  <c r="M377" i="4"/>
  <c r="N377" i="4" s="1"/>
  <c r="L377" i="4"/>
  <c r="M2474" i="4"/>
  <c r="N2474" i="4" s="1"/>
  <c r="L2474" i="4"/>
  <c r="M1306" i="4"/>
  <c r="N1306" i="4" s="1"/>
  <c r="L1306" i="4"/>
  <c r="M743" i="4"/>
  <c r="N743" i="4" s="1"/>
  <c r="L743" i="4"/>
  <c r="M1453" i="4"/>
  <c r="N1453" i="4" s="1"/>
  <c r="L1453" i="4"/>
  <c r="M498" i="4"/>
  <c r="N498" i="4" s="1"/>
  <c r="L498" i="4"/>
  <c r="M2996" i="4"/>
  <c r="N2996" i="4" s="1"/>
  <c r="L2996" i="4"/>
  <c r="M2488" i="4"/>
  <c r="N2488" i="4" s="1"/>
  <c r="L2488" i="4"/>
  <c r="M925" i="4"/>
  <c r="N925" i="4" s="1"/>
  <c r="L925" i="4"/>
  <c r="M1581" i="4"/>
  <c r="N1581" i="4" s="1"/>
  <c r="L1581" i="4"/>
  <c r="M2543" i="4"/>
  <c r="N2543" i="4" s="1"/>
  <c r="L2543" i="4"/>
  <c r="M1439" i="4"/>
  <c r="N1439" i="4" s="1"/>
  <c r="L1439" i="4"/>
  <c r="M1391" i="4"/>
  <c r="N1391" i="4" s="1"/>
  <c r="L1391" i="4"/>
  <c r="M1591" i="4"/>
  <c r="N1591" i="4" s="1"/>
  <c r="L1591" i="4"/>
  <c r="M568" i="4"/>
  <c r="N568" i="4" s="1"/>
  <c r="L568" i="4"/>
  <c r="M2640" i="4"/>
  <c r="N2640" i="4" s="1"/>
  <c r="L2640" i="4"/>
  <c r="M1189" i="4"/>
  <c r="N1189" i="4" s="1"/>
  <c r="L1189" i="4"/>
  <c r="M728" i="4"/>
  <c r="N728" i="4" s="1"/>
  <c r="L728" i="4"/>
  <c r="M34" i="4"/>
  <c r="N34" i="4" s="1"/>
  <c r="L34" i="4"/>
  <c r="M2068" i="4"/>
  <c r="N2068" i="4" s="1"/>
  <c r="L2068" i="4"/>
  <c r="M1465" i="4"/>
  <c r="N1465" i="4" s="1"/>
  <c r="L1465" i="4"/>
  <c r="M739" i="4"/>
  <c r="N739" i="4" s="1"/>
  <c r="L739" i="4"/>
  <c r="M511" i="4"/>
  <c r="N511" i="4" s="1"/>
  <c r="L511" i="4"/>
  <c r="M2823" i="4"/>
  <c r="N2823" i="4" s="1"/>
  <c r="L2823" i="4"/>
  <c r="M2909" i="4"/>
  <c r="N2909" i="4" s="1"/>
  <c r="L2909" i="4"/>
  <c r="M2576" i="4"/>
  <c r="N2576" i="4" s="1"/>
  <c r="L2576" i="4"/>
  <c r="M2519" i="4"/>
  <c r="N2519" i="4" s="1"/>
  <c r="L2519" i="4"/>
  <c r="M1178" i="4"/>
  <c r="N1178" i="4" s="1"/>
  <c r="L1178" i="4"/>
  <c r="M118" i="4"/>
  <c r="N118" i="4" s="1"/>
  <c r="L118" i="4"/>
  <c r="M396" i="4"/>
  <c r="N396" i="4" s="1"/>
  <c r="L396" i="4"/>
  <c r="M2561" i="4"/>
  <c r="N2561" i="4" s="1"/>
  <c r="L2561" i="4"/>
  <c r="M2334" i="4"/>
  <c r="N2334" i="4" s="1"/>
  <c r="L2334" i="4"/>
  <c r="M3176" i="4"/>
  <c r="N3176" i="4" s="1"/>
  <c r="L3176" i="4"/>
  <c r="M2211" i="4"/>
  <c r="N2211" i="4" s="1"/>
  <c r="L2211" i="4"/>
  <c r="M496" i="4"/>
  <c r="N496" i="4" s="1"/>
  <c r="L496" i="4"/>
  <c r="M6" i="4"/>
  <c r="N6" i="4" s="1"/>
  <c r="L6" i="4"/>
  <c r="M2358" i="4"/>
  <c r="N2358" i="4" s="1"/>
  <c r="L2358" i="4"/>
  <c r="M2444" i="4"/>
  <c r="N2444" i="4" s="1"/>
  <c r="L2444" i="4"/>
  <c r="M2244" i="4"/>
  <c r="N2244" i="4" s="1"/>
  <c r="L2244" i="4"/>
  <c r="M1010" i="4"/>
  <c r="N1010" i="4" s="1"/>
  <c r="L1010" i="4"/>
  <c r="M932" i="4"/>
  <c r="N932" i="4" s="1"/>
  <c r="L932" i="4"/>
  <c r="M29" i="4"/>
  <c r="N29" i="4" s="1"/>
  <c r="L29" i="4"/>
  <c r="M538" i="4"/>
  <c r="N538" i="4" s="1"/>
  <c r="L538" i="4"/>
  <c r="M2131" i="4"/>
  <c r="N2131" i="4" s="1"/>
  <c r="L2131" i="4"/>
  <c r="M224" i="4"/>
  <c r="N224" i="4" s="1"/>
  <c r="L224" i="4"/>
  <c r="M2083" i="4"/>
  <c r="N2083" i="4" s="1"/>
  <c r="L2083" i="4"/>
  <c r="M1060" i="4"/>
  <c r="N1060" i="4" s="1"/>
  <c r="L1060" i="4"/>
  <c r="M125" i="4"/>
  <c r="N125" i="4" s="1"/>
  <c r="L125" i="4"/>
  <c r="M309" i="4"/>
  <c r="N309" i="4" s="1"/>
  <c r="L309" i="4"/>
  <c r="M2081" i="4"/>
  <c r="N2081" i="4" s="1"/>
  <c r="L2081" i="4"/>
  <c r="M1006" i="4"/>
  <c r="N1006" i="4" s="1"/>
  <c r="L1006" i="4"/>
  <c r="M202" i="4"/>
  <c r="N202" i="4" s="1"/>
  <c r="L202" i="4"/>
  <c r="M1500" i="4"/>
  <c r="N1500" i="4" s="1"/>
  <c r="L1500" i="4"/>
  <c r="M2361" i="4"/>
  <c r="N2361" i="4" s="1"/>
  <c r="L2361" i="4"/>
  <c r="M243" i="4"/>
  <c r="N243" i="4" s="1"/>
  <c r="L243" i="4"/>
  <c r="M629" i="4"/>
  <c r="N629" i="4" s="1"/>
  <c r="L629" i="4"/>
  <c r="M1771" i="4"/>
  <c r="N1771" i="4" s="1"/>
  <c r="L1771" i="4"/>
  <c r="M2103" i="4"/>
  <c r="N2103" i="4" s="1"/>
  <c r="L2103" i="4"/>
  <c r="M347" i="4"/>
  <c r="N347" i="4" s="1"/>
  <c r="L347" i="4"/>
  <c r="M936" i="4"/>
  <c r="N936" i="4" s="1"/>
  <c r="L936" i="4"/>
  <c r="M2476" i="4"/>
  <c r="N2476" i="4" s="1"/>
  <c r="L2476" i="4"/>
  <c r="M1863" i="4"/>
  <c r="N1863" i="4" s="1"/>
  <c r="L1863" i="4"/>
  <c r="M2190" i="4"/>
  <c r="N2190" i="4" s="1"/>
  <c r="L2190" i="4"/>
  <c r="M988" i="4"/>
  <c r="N988" i="4" s="1"/>
  <c r="L988" i="4"/>
  <c r="M465" i="4"/>
  <c r="N465" i="4" s="1"/>
  <c r="L465" i="4"/>
  <c r="M2664" i="4"/>
  <c r="N2664" i="4" s="1"/>
  <c r="L2664" i="4"/>
  <c r="M255" i="4"/>
  <c r="N255" i="4" s="1"/>
  <c r="L255" i="4"/>
  <c r="M3032" i="4"/>
  <c r="N3032" i="4" s="1"/>
  <c r="L3032" i="4"/>
  <c r="M787" i="4"/>
  <c r="N787" i="4" s="1"/>
  <c r="L787" i="4"/>
  <c r="M3079" i="4"/>
  <c r="N3079" i="4" s="1"/>
  <c r="L3079" i="4"/>
  <c r="M1459" i="4"/>
  <c r="N1459" i="4" s="1"/>
  <c r="L1459" i="4"/>
  <c r="M1044" i="4"/>
  <c r="N1044" i="4" s="1"/>
  <c r="L1044" i="4"/>
  <c r="M2108" i="4"/>
  <c r="N2108" i="4" s="1"/>
  <c r="L2108" i="4"/>
  <c r="M918" i="4"/>
  <c r="N918" i="4" s="1"/>
  <c r="L918" i="4"/>
  <c r="M284" i="4"/>
  <c r="N284" i="4" s="1"/>
  <c r="L284" i="4"/>
  <c r="M2219" i="4"/>
  <c r="N2219" i="4" s="1"/>
  <c r="L2219" i="4"/>
  <c r="M1361" i="4"/>
  <c r="N1361" i="4" s="1"/>
  <c r="L1361" i="4"/>
  <c r="M1097" i="4"/>
  <c r="N1097" i="4" s="1"/>
  <c r="L1097" i="4"/>
  <c r="M798" i="4"/>
  <c r="N798" i="4" s="1"/>
  <c r="L798" i="4"/>
  <c r="M991" i="4"/>
  <c r="N991" i="4" s="1"/>
  <c r="L991" i="4"/>
  <c r="M2159" i="4"/>
  <c r="N2159" i="4" s="1"/>
  <c r="L2159" i="4"/>
  <c r="M1476" i="4"/>
  <c r="N1476" i="4" s="1"/>
  <c r="L1476" i="4"/>
  <c r="M2608" i="4"/>
  <c r="N2608" i="4" s="1"/>
  <c r="L2608" i="4"/>
  <c r="M1611" i="4"/>
  <c r="N1611" i="4" s="1"/>
  <c r="L1611" i="4"/>
  <c r="M400" i="4"/>
  <c r="N400" i="4" s="1"/>
  <c r="L400" i="4"/>
  <c r="M2574" i="4"/>
  <c r="N2574" i="4" s="1"/>
  <c r="L2574" i="4"/>
  <c r="M2516" i="4"/>
  <c r="N2516" i="4" s="1"/>
  <c r="L2516" i="4"/>
  <c r="M2138" i="4"/>
  <c r="N2138" i="4" s="1"/>
  <c r="L2138" i="4"/>
  <c r="M337" i="4"/>
  <c r="N337" i="4" s="1"/>
  <c r="L337" i="4"/>
  <c r="M485" i="4"/>
  <c r="N485" i="4" s="1"/>
  <c r="L485" i="4"/>
  <c r="M1615" i="4"/>
  <c r="N1615" i="4" s="1"/>
  <c r="L1615" i="4"/>
  <c r="M579" i="4"/>
  <c r="N579" i="4" s="1"/>
  <c r="L579" i="4"/>
  <c r="M1205" i="4"/>
  <c r="N1205" i="4" s="1"/>
  <c r="L1205" i="4"/>
  <c r="M1247" i="4"/>
  <c r="N1247" i="4" s="1"/>
  <c r="L1247" i="4"/>
  <c r="M2782" i="4"/>
  <c r="N2782" i="4" s="1"/>
  <c r="L2782" i="4"/>
  <c r="M1113" i="4"/>
  <c r="N1113" i="4" s="1"/>
  <c r="L1113" i="4"/>
  <c r="M1131" i="4"/>
  <c r="N1131" i="4" s="1"/>
  <c r="L1131" i="4"/>
  <c r="M1578" i="4"/>
  <c r="N1578" i="4" s="1"/>
  <c r="L1578" i="4"/>
  <c r="M1362" i="4"/>
  <c r="N1362" i="4" s="1"/>
  <c r="L1362" i="4"/>
  <c r="M142" i="4"/>
  <c r="N142" i="4" s="1"/>
  <c r="L142" i="4"/>
  <c r="M37" i="4"/>
  <c r="N37" i="4" s="1"/>
  <c r="L37" i="4"/>
  <c r="M1607" i="4"/>
  <c r="N1607" i="4" s="1"/>
  <c r="L1607" i="4"/>
  <c r="M2305" i="4"/>
  <c r="N2305" i="4" s="1"/>
  <c r="L2305" i="4"/>
  <c r="M1524" i="4"/>
  <c r="N1524" i="4" s="1"/>
  <c r="L1524" i="4"/>
  <c r="M2756" i="4"/>
  <c r="N2756" i="4" s="1"/>
  <c r="L2756" i="4"/>
  <c r="M2456" i="4"/>
  <c r="N2456" i="4" s="1"/>
  <c r="L2456" i="4"/>
  <c r="M399" i="4"/>
  <c r="N399" i="4" s="1"/>
  <c r="L399" i="4"/>
  <c r="M1765" i="4"/>
  <c r="N1765" i="4" s="1"/>
  <c r="L1765" i="4"/>
  <c r="M2125" i="4"/>
  <c r="N2125" i="4" s="1"/>
  <c r="L2125" i="4"/>
  <c r="M783" i="4"/>
  <c r="N783" i="4" s="1"/>
  <c r="L783" i="4"/>
  <c r="M378" i="4"/>
  <c r="N378" i="4" s="1"/>
  <c r="L378" i="4"/>
  <c r="M1471" i="4"/>
  <c r="N1471" i="4" s="1"/>
  <c r="L1471" i="4"/>
  <c r="M2642" i="4"/>
  <c r="N2642" i="4" s="1"/>
  <c r="L2642" i="4"/>
  <c r="M522" i="4"/>
  <c r="N522" i="4" s="1"/>
  <c r="L522" i="4"/>
  <c r="M2817" i="4"/>
  <c r="N2817" i="4" s="1"/>
  <c r="L2817" i="4"/>
  <c r="M456" i="4"/>
  <c r="N456" i="4" s="1"/>
  <c r="L456" i="4"/>
  <c r="M2227" i="4"/>
  <c r="N2227" i="4" s="1"/>
  <c r="L2227" i="4"/>
  <c r="M1525" i="4"/>
  <c r="N1525" i="4" s="1"/>
  <c r="L1525" i="4"/>
  <c r="M212" i="4"/>
  <c r="N212" i="4" s="1"/>
  <c r="L212" i="4"/>
  <c r="M2450" i="4"/>
  <c r="N2450" i="4" s="1"/>
  <c r="L2450" i="4"/>
  <c r="M665" i="4"/>
  <c r="N665" i="4" s="1"/>
  <c r="L665" i="4"/>
  <c r="M892" i="4"/>
  <c r="N892" i="4" s="1"/>
  <c r="L892" i="4"/>
  <c r="M2311" i="4"/>
  <c r="N2311" i="4" s="1"/>
  <c r="L2311" i="4"/>
  <c r="M491" i="4"/>
  <c r="N491" i="4" s="1"/>
  <c r="L491" i="4"/>
  <c r="M2127" i="4"/>
  <c r="N2127" i="4" s="1"/>
  <c r="L2127" i="4"/>
  <c r="M1133" i="4"/>
  <c r="N1133" i="4" s="1"/>
  <c r="L1133" i="4"/>
  <c r="M2481" i="4"/>
  <c r="N2481" i="4" s="1"/>
  <c r="L2481" i="4"/>
  <c r="M689" i="4"/>
  <c r="N689" i="4" s="1"/>
  <c r="L689" i="4"/>
  <c r="M2837" i="4"/>
  <c r="N2837" i="4" s="1"/>
  <c r="L2837" i="4"/>
  <c r="M907" i="4"/>
  <c r="N907" i="4" s="1"/>
  <c r="L907" i="4"/>
  <c r="M1249" i="4"/>
  <c r="N1249" i="4" s="1"/>
  <c r="L1249" i="4"/>
  <c r="M237" i="4"/>
  <c r="N237" i="4" s="1"/>
  <c r="L237" i="4"/>
  <c r="M785" i="4"/>
  <c r="N785" i="4" s="1"/>
  <c r="L785" i="4"/>
  <c r="M149" i="4"/>
  <c r="N149" i="4" s="1"/>
  <c r="L149" i="4"/>
  <c r="M2198" i="4"/>
  <c r="N2198" i="4" s="1"/>
  <c r="L2198" i="4"/>
  <c r="M2585" i="4"/>
  <c r="N2585" i="4" s="1"/>
  <c r="L2585" i="4"/>
  <c r="M1700" i="4"/>
  <c r="N1700" i="4" s="1"/>
  <c r="L1700" i="4"/>
  <c r="M1174" i="4"/>
  <c r="N1174" i="4" s="1"/>
  <c r="L1174" i="4"/>
  <c r="M2648" i="4"/>
  <c r="N2648" i="4" s="1"/>
  <c r="L2648" i="4"/>
  <c r="M3167" i="4"/>
  <c r="N3167" i="4" s="1"/>
  <c r="L3167" i="4"/>
  <c r="M366" i="4"/>
  <c r="N366" i="4" s="1"/>
  <c r="L366" i="4"/>
  <c r="M1750" i="4"/>
  <c r="N1750" i="4" s="1"/>
  <c r="L1750" i="4"/>
  <c r="M406" i="4"/>
  <c r="N406" i="4" s="1"/>
  <c r="L406" i="4"/>
  <c r="M806" i="4"/>
  <c r="N806" i="4" s="1"/>
  <c r="L806" i="4"/>
  <c r="M315" i="4"/>
  <c r="N315" i="4" s="1"/>
  <c r="L315" i="4"/>
  <c r="M1624" i="4"/>
  <c r="N1624" i="4" s="1"/>
  <c r="L1624" i="4"/>
  <c r="M1305" i="4"/>
  <c r="N1305" i="4" s="1"/>
  <c r="L1305" i="4"/>
  <c r="M2085" i="4"/>
  <c r="N2085" i="4" s="1"/>
  <c r="L2085" i="4"/>
  <c r="M706" i="4"/>
  <c r="N706" i="4" s="1"/>
  <c r="L706" i="4"/>
  <c r="M634" i="4"/>
  <c r="N634" i="4" s="1"/>
  <c r="L634" i="4"/>
  <c r="M2606" i="4"/>
  <c r="N2606" i="4" s="1"/>
  <c r="L2606" i="4"/>
  <c r="M1596" i="4"/>
  <c r="N1596" i="4" s="1"/>
  <c r="L1596" i="4"/>
  <c r="M2705" i="4"/>
  <c r="N2705" i="4" s="1"/>
  <c r="L2705" i="4"/>
  <c r="M2069" i="4"/>
  <c r="N2069" i="4" s="1"/>
  <c r="L2069" i="4"/>
  <c r="M1026" i="4"/>
  <c r="N1026" i="4" s="1"/>
  <c r="L1026" i="4"/>
  <c r="M1726" i="4"/>
  <c r="N1726" i="4" s="1"/>
  <c r="L1726" i="4"/>
  <c r="M1632" i="4"/>
  <c r="N1632" i="4" s="1"/>
  <c r="L1632" i="4"/>
  <c r="M1096" i="4"/>
  <c r="N1096" i="4" s="1"/>
  <c r="L1096" i="4"/>
  <c r="M2078" i="4"/>
  <c r="N2078" i="4" s="1"/>
  <c r="L2078" i="4"/>
  <c r="M1109" i="4"/>
  <c r="N1109" i="4" s="1"/>
  <c r="L1109" i="4"/>
  <c r="M1498" i="4"/>
  <c r="N1498" i="4" s="1"/>
  <c r="L1498" i="4"/>
  <c r="M1423" i="4"/>
  <c r="N1423" i="4" s="1"/>
  <c r="L1423" i="4"/>
  <c r="M2629" i="4"/>
  <c r="N2629" i="4" s="1"/>
  <c r="L2629" i="4"/>
  <c r="M978" i="4"/>
  <c r="N978" i="4" s="1"/>
  <c r="L978" i="4"/>
  <c r="M2175" i="4"/>
  <c r="N2175" i="4" s="1"/>
  <c r="L2175" i="4"/>
  <c r="M505" i="4"/>
  <c r="N505" i="4" s="1"/>
  <c r="L505" i="4"/>
  <c r="M713" i="4"/>
  <c r="N713" i="4" s="1"/>
  <c r="L713" i="4"/>
  <c r="M792" i="4"/>
  <c r="N792" i="4" s="1"/>
  <c r="L792" i="4"/>
  <c r="M1778" i="4"/>
  <c r="N1778" i="4" s="1"/>
  <c r="L1778" i="4"/>
  <c r="M972" i="4"/>
  <c r="N972" i="4" s="1"/>
  <c r="L972" i="4"/>
  <c r="M2352" i="4"/>
  <c r="N2352" i="4" s="1"/>
  <c r="L2352" i="4"/>
  <c r="M926" i="4"/>
  <c r="N926" i="4" s="1"/>
  <c r="L926" i="4"/>
  <c r="M975" i="4"/>
  <c r="N975" i="4" s="1"/>
  <c r="L975" i="4"/>
  <c r="M270" i="4"/>
  <c r="N270" i="4" s="1"/>
  <c r="L270" i="4"/>
  <c r="M446" i="4"/>
  <c r="N446" i="4" s="1"/>
  <c r="L446" i="4"/>
  <c r="M2614" i="4"/>
  <c r="N2614" i="4" s="1"/>
  <c r="L2614" i="4"/>
  <c r="M440" i="4"/>
  <c r="N440" i="4" s="1"/>
  <c r="L440" i="4"/>
  <c r="M1794" i="4"/>
  <c r="N1794" i="4" s="1"/>
  <c r="L1794" i="4"/>
  <c r="M1509" i="4"/>
  <c r="N1509" i="4" s="1"/>
  <c r="L1509" i="4"/>
  <c r="M1390" i="4"/>
  <c r="N1390" i="4" s="1"/>
  <c r="L1390" i="4"/>
  <c r="M2237" i="4"/>
  <c r="N2237" i="4" s="1"/>
  <c r="L2237" i="4"/>
  <c r="M2638" i="4"/>
  <c r="N2638" i="4" s="1"/>
  <c r="L2638" i="4"/>
  <c r="M1221" i="4"/>
  <c r="N1221" i="4" s="1"/>
  <c r="L1221" i="4"/>
  <c r="M794" i="4"/>
  <c r="N794" i="4" s="1"/>
  <c r="L794" i="4"/>
  <c r="M322" i="4"/>
  <c r="N322" i="4" s="1"/>
  <c r="L322" i="4"/>
  <c r="M2463" i="4"/>
  <c r="N2463" i="4" s="1"/>
  <c r="L2463" i="4"/>
  <c r="M671" i="4"/>
  <c r="N671" i="4" s="1"/>
  <c r="L671" i="4"/>
  <c r="M1241" i="4"/>
  <c r="N1241" i="4" s="1"/>
  <c r="L1241" i="4"/>
  <c r="M448" i="4"/>
  <c r="N448" i="4" s="1"/>
  <c r="L448" i="4"/>
  <c r="M1606" i="4"/>
  <c r="N1606" i="4" s="1"/>
  <c r="L1606" i="4"/>
  <c r="M746" i="4"/>
  <c r="N746" i="4" s="1"/>
  <c r="L746" i="4"/>
  <c r="M586" i="4"/>
  <c r="N586" i="4" s="1"/>
  <c r="L586" i="4"/>
  <c r="M1672" i="4"/>
  <c r="N1672" i="4" s="1"/>
  <c r="L1672" i="4"/>
  <c r="M101" i="4"/>
  <c r="N101" i="4" s="1"/>
  <c r="L101" i="4"/>
  <c r="M1065" i="4"/>
  <c r="N1065" i="4" s="1"/>
  <c r="L1065" i="4"/>
  <c r="M1224" i="4"/>
  <c r="N1224" i="4" s="1"/>
  <c r="L1224" i="4"/>
  <c r="M1137" i="4"/>
  <c r="N1137" i="4" s="1"/>
  <c r="L1137" i="4"/>
  <c r="M509" i="4"/>
  <c r="N509" i="4" s="1"/>
  <c r="L509" i="4"/>
  <c r="M3219" i="4"/>
  <c r="N3219" i="4" s="1"/>
  <c r="L3219" i="4"/>
  <c r="M2926" i="4"/>
  <c r="N2926" i="4" s="1"/>
  <c r="L2926" i="4"/>
  <c r="M1477" i="4"/>
  <c r="N1477" i="4" s="1"/>
  <c r="L1477" i="4"/>
  <c r="M1534" i="4"/>
  <c r="N1534" i="4" s="1"/>
  <c r="L1534" i="4"/>
  <c r="M1626" i="4"/>
  <c r="N1626" i="4" s="1"/>
  <c r="L1626" i="4"/>
  <c r="M335" i="4"/>
  <c r="N335" i="4" s="1"/>
  <c r="L335" i="4"/>
  <c r="M157" i="4"/>
  <c r="N157" i="4" s="1"/>
  <c r="L157" i="4"/>
  <c r="M910" i="4"/>
  <c r="N910" i="4" s="1"/>
  <c r="L910" i="4"/>
  <c r="M751" i="4"/>
  <c r="N751" i="4" s="1"/>
  <c r="L751" i="4"/>
  <c r="M503" i="4"/>
  <c r="N503" i="4" s="1"/>
  <c r="L503" i="4"/>
  <c r="M117" i="4"/>
  <c r="N117" i="4" s="1"/>
  <c r="L117" i="4"/>
  <c r="M852" i="4"/>
  <c r="N852" i="4" s="1"/>
  <c r="L852" i="4"/>
  <c r="M492" i="4"/>
  <c r="N492" i="4" s="1"/>
  <c r="L492" i="4"/>
  <c r="M346" i="4"/>
  <c r="N346" i="4" s="1"/>
  <c r="L346" i="4"/>
  <c r="M2831" i="4"/>
  <c r="N2831" i="4" s="1"/>
  <c r="L2831" i="4"/>
  <c r="M779" i="4"/>
  <c r="N779" i="4" s="1"/>
  <c r="L779" i="4"/>
  <c r="M2327" i="4"/>
  <c r="N2327" i="4" s="1"/>
  <c r="L2327" i="4"/>
  <c r="M436" i="4"/>
  <c r="N436" i="4" s="1"/>
  <c r="L436" i="4"/>
  <c r="M2314" i="4"/>
  <c r="N2314" i="4" s="1"/>
  <c r="L2314" i="4"/>
  <c r="M2428" i="4"/>
  <c r="N2428" i="4" s="1"/>
  <c r="L2428" i="4"/>
  <c r="M2427" i="4"/>
  <c r="N2427" i="4" s="1"/>
  <c r="L2427" i="4"/>
  <c r="M2426" i="4"/>
  <c r="N2426" i="4" s="1"/>
  <c r="L2426" i="4"/>
  <c r="M2425" i="4"/>
  <c r="N2425" i="4" s="1"/>
  <c r="L2425" i="4"/>
  <c r="M2424" i="4"/>
  <c r="N2424" i="4" s="1"/>
  <c r="L2424" i="4"/>
  <c r="M2423" i="4"/>
  <c r="N2423" i="4" s="1"/>
  <c r="L2423" i="4"/>
  <c r="M2422" i="4"/>
  <c r="N2422" i="4" s="1"/>
  <c r="L2422" i="4"/>
  <c r="M2421" i="4"/>
  <c r="N2421" i="4" s="1"/>
  <c r="L2421" i="4"/>
  <c r="M2420" i="4"/>
  <c r="N2420" i="4" s="1"/>
  <c r="L2420" i="4"/>
  <c r="M2419" i="4"/>
  <c r="N2419" i="4" s="1"/>
  <c r="L2419" i="4"/>
  <c r="M2418" i="4"/>
  <c r="N2418" i="4" s="1"/>
  <c r="L2418" i="4"/>
  <c r="M2417" i="4"/>
  <c r="N2417" i="4" s="1"/>
  <c r="L2417" i="4"/>
  <c r="M2416" i="4"/>
  <c r="N2416" i="4" s="1"/>
  <c r="L2416" i="4"/>
  <c r="M2415" i="4"/>
  <c r="N2415" i="4" s="1"/>
  <c r="L2415" i="4"/>
  <c r="M2537" i="4"/>
  <c r="N2537" i="4" s="1"/>
  <c r="L2537" i="4"/>
  <c r="M1715" i="4"/>
  <c r="N1715" i="4" s="1"/>
  <c r="L1715" i="4"/>
  <c r="M2414" i="4"/>
  <c r="N2414" i="4" s="1"/>
  <c r="L2414" i="4"/>
  <c r="M2413" i="4"/>
  <c r="N2413" i="4" s="1"/>
  <c r="L2413" i="4"/>
  <c r="M2412" i="4"/>
  <c r="N2412" i="4" s="1"/>
  <c r="L2412" i="4"/>
  <c r="M2411" i="4"/>
  <c r="N2411" i="4" s="1"/>
  <c r="L2411" i="4"/>
  <c r="M2410" i="4"/>
  <c r="N2410" i="4" s="1"/>
  <c r="L2410" i="4"/>
  <c r="M2409" i="4"/>
  <c r="N2409" i="4" s="1"/>
  <c r="L2409" i="4"/>
  <c r="M2408" i="4"/>
  <c r="N2408" i="4" s="1"/>
  <c r="L2408" i="4"/>
  <c r="M2407" i="4"/>
  <c r="N2407" i="4" s="1"/>
  <c r="L2407" i="4"/>
  <c r="M2406" i="4"/>
  <c r="N2406" i="4" s="1"/>
  <c r="L2406" i="4"/>
  <c r="M2405" i="4"/>
  <c r="N2405" i="4" s="1"/>
  <c r="L2405" i="4"/>
  <c r="M2404" i="4"/>
  <c r="N2404" i="4" s="1"/>
  <c r="L2404" i="4"/>
  <c r="M2403" i="4"/>
  <c r="N2403" i="4" s="1"/>
  <c r="L2403" i="4"/>
  <c r="M2402" i="4"/>
  <c r="N2402" i="4" s="1"/>
  <c r="L2402" i="4"/>
  <c r="M2401" i="4"/>
  <c r="N2401" i="4" s="1"/>
  <c r="L2401" i="4"/>
  <c r="M2400" i="4"/>
  <c r="N2400" i="4" s="1"/>
  <c r="L2400" i="4"/>
  <c r="M2399" i="4"/>
  <c r="N2399" i="4" s="1"/>
  <c r="L2399" i="4"/>
  <c r="M2610" i="4"/>
  <c r="N2610" i="4" s="1"/>
  <c r="L2610" i="4"/>
  <c r="M2567" i="4"/>
  <c r="N2567" i="4" s="1"/>
  <c r="L2567" i="4"/>
  <c r="M2398" i="4"/>
  <c r="N2398" i="4" s="1"/>
  <c r="L2398" i="4"/>
  <c r="M2397" i="4"/>
  <c r="N2397" i="4" s="1"/>
  <c r="L2397" i="4"/>
  <c r="M2396" i="4"/>
  <c r="N2396" i="4" s="1"/>
  <c r="L2396" i="4"/>
  <c r="M2395" i="4"/>
  <c r="N2395" i="4" s="1"/>
  <c r="L2395" i="4"/>
  <c r="M2394" i="4"/>
  <c r="N2394" i="4" s="1"/>
  <c r="L2394" i="4"/>
  <c r="M2393" i="4"/>
  <c r="N2393" i="4" s="1"/>
  <c r="L2393" i="4"/>
  <c r="M2392" i="4"/>
  <c r="N2392" i="4" s="1"/>
  <c r="L2392" i="4"/>
  <c r="M2391" i="4"/>
  <c r="N2391" i="4" s="1"/>
  <c r="L2391" i="4"/>
  <c r="M2390" i="4"/>
  <c r="N2390" i="4" s="1"/>
  <c r="L2390" i="4"/>
  <c r="M2389" i="4"/>
  <c r="N2389" i="4" s="1"/>
  <c r="L2389" i="4"/>
  <c r="M2388" i="4"/>
  <c r="N2388" i="4" s="1"/>
  <c r="L2388" i="4"/>
  <c r="M2387" i="4"/>
  <c r="N2387" i="4" s="1"/>
  <c r="L2387" i="4"/>
  <c r="M2386" i="4"/>
  <c r="N2386" i="4" s="1"/>
  <c r="L2386" i="4"/>
  <c r="M2385" i="4"/>
  <c r="N2385" i="4" s="1"/>
  <c r="L2385" i="4"/>
  <c r="M2384" i="4"/>
  <c r="N2384" i="4" s="1"/>
  <c r="L2384" i="4"/>
  <c r="M2751" i="4"/>
  <c r="N2751" i="4" s="1"/>
  <c r="L2751" i="4"/>
  <c r="M2383" i="4"/>
  <c r="N2383" i="4" s="1"/>
  <c r="L2383" i="4"/>
  <c r="M2382" i="4"/>
  <c r="N2382" i="4" s="1"/>
  <c r="L2382" i="4"/>
  <c r="M2381" i="4"/>
  <c r="N2381" i="4" s="1"/>
  <c r="L2381" i="4"/>
  <c r="M2380" i="4"/>
  <c r="N2380" i="4" s="1"/>
  <c r="L2380" i="4"/>
  <c r="M2379" i="4"/>
  <c r="N2379" i="4" s="1"/>
  <c r="L2379" i="4"/>
  <c r="M2378" i="4"/>
  <c r="N2378" i="4" s="1"/>
  <c r="L2378" i="4"/>
  <c r="M2377" i="4"/>
  <c r="N2377" i="4" s="1"/>
  <c r="L2377" i="4"/>
  <c r="M2376" i="4"/>
  <c r="N2376" i="4" s="1"/>
  <c r="L2376" i="4"/>
  <c r="M2375" i="4"/>
  <c r="N2375" i="4" s="1"/>
  <c r="L2375" i="4"/>
  <c r="M2374" i="4"/>
  <c r="N2374" i="4" s="1"/>
  <c r="L2374" i="4"/>
  <c r="M2373" i="4"/>
  <c r="N2373" i="4" s="1"/>
  <c r="L2373" i="4"/>
  <c r="M2830" i="4"/>
  <c r="N2830" i="4" s="1"/>
  <c r="L2830" i="4"/>
  <c r="M2372" i="4"/>
  <c r="N2372" i="4" s="1"/>
  <c r="L2372" i="4"/>
  <c r="M3214" i="4"/>
  <c r="N3214" i="4" s="1"/>
  <c r="L3214" i="4"/>
  <c r="M2511" i="4"/>
  <c r="N2511" i="4" s="1"/>
  <c r="L2511" i="4"/>
  <c r="M300" i="4"/>
  <c r="N300" i="4" s="1"/>
  <c r="L300" i="4"/>
  <c r="M2371" i="4"/>
  <c r="N2371" i="4" s="1"/>
  <c r="L2371" i="4"/>
  <c r="M2370" i="4"/>
  <c r="N2370" i="4" s="1"/>
  <c r="L2370" i="4"/>
  <c r="M2369" i="4"/>
  <c r="N2369" i="4" s="1"/>
  <c r="L2369" i="4"/>
  <c r="M2368" i="4"/>
  <c r="N2368" i="4" s="1"/>
  <c r="L2368" i="4"/>
  <c r="M2367" i="4"/>
  <c r="N2367" i="4" s="1"/>
  <c r="L2367" i="4"/>
  <c r="M2366" i="4"/>
  <c r="N2366" i="4" s="1"/>
  <c r="L2366" i="4"/>
  <c r="M2365" i="4"/>
  <c r="N2365" i="4" s="1"/>
  <c r="L2365" i="4"/>
  <c r="M2364" i="4"/>
  <c r="N2364" i="4" s="1"/>
  <c r="L2364" i="4"/>
  <c r="M2363" i="4"/>
  <c r="N2363" i="4" s="1"/>
  <c r="L2363" i="4"/>
  <c r="M1856" i="4"/>
  <c r="N1856" i="4" s="1"/>
  <c r="L1856" i="4"/>
  <c r="M2900" i="4"/>
  <c r="N2900" i="4" s="1"/>
  <c r="L2900" i="4"/>
  <c r="M2797" i="4"/>
  <c r="N2797" i="4" s="1"/>
  <c r="L2797" i="4"/>
  <c r="M1906" i="4"/>
  <c r="N1906" i="4" s="1"/>
  <c r="L1906" i="4"/>
  <c r="M3150" i="4"/>
  <c r="N3150" i="4" s="1"/>
  <c r="L3150" i="4"/>
  <c r="M2067" i="4"/>
  <c r="N2067" i="4" s="1"/>
  <c r="L2067" i="4"/>
  <c r="M3046" i="4"/>
  <c r="N3046" i="4" s="1"/>
  <c r="L3046" i="4"/>
  <c r="M2494" i="4"/>
  <c r="N2494" i="4" s="1"/>
  <c r="L2494" i="4"/>
  <c r="M3065" i="4"/>
  <c r="N3065" i="4" s="1"/>
  <c r="L3065" i="4"/>
  <c r="M2041" i="4"/>
  <c r="N2041" i="4" s="1"/>
  <c r="L2041" i="4"/>
  <c r="M1938" i="4"/>
  <c r="N1938" i="4" s="1"/>
  <c r="L1938" i="4"/>
  <c r="M1972" i="4"/>
  <c r="N1972" i="4" s="1"/>
  <c r="L1972" i="4"/>
  <c r="M2894" i="4"/>
  <c r="N2894" i="4" s="1"/>
  <c r="L2894" i="4"/>
  <c r="M2876" i="4"/>
  <c r="N2876" i="4" s="1"/>
  <c r="L2876" i="4"/>
  <c r="M2947" i="4"/>
  <c r="N2947" i="4" s="1"/>
  <c r="L2947" i="4"/>
  <c r="M2684" i="4"/>
  <c r="N2684" i="4" s="1"/>
  <c r="L2684" i="4"/>
  <c r="M2032" i="4"/>
  <c r="N2032" i="4" s="1"/>
  <c r="L2032" i="4"/>
  <c r="M2777" i="4"/>
  <c r="N2777" i="4" s="1"/>
  <c r="L2777" i="4"/>
  <c r="M3210" i="4"/>
  <c r="N3210" i="4" s="1"/>
  <c r="L3210" i="4"/>
  <c r="M1985" i="4"/>
  <c r="N1985" i="4" s="1"/>
  <c r="L1985" i="4"/>
  <c r="M1845" i="4"/>
  <c r="N1845" i="4" s="1"/>
  <c r="L1845" i="4"/>
  <c r="M2842" i="4"/>
  <c r="N2842" i="4" s="1"/>
  <c r="L2842" i="4"/>
  <c r="M2881" i="4"/>
  <c r="N2881" i="4" s="1"/>
  <c r="L2881" i="4"/>
  <c r="M2062" i="4"/>
  <c r="N2062" i="4" s="1"/>
  <c r="L2062" i="4"/>
  <c r="M2949" i="4"/>
  <c r="N2949" i="4" s="1"/>
  <c r="L2949" i="4"/>
  <c r="M2799" i="4"/>
  <c r="N2799" i="4" s="1"/>
  <c r="L2799" i="4"/>
  <c r="M1933" i="4"/>
  <c r="N1933" i="4" s="1"/>
  <c r="L1933" i="4"/>
  <c r="M1812" i="4"/>
  <c r="N1812" i="4" s="1"/>
  <c r="L1812" i="4"/>
  <c r="M3195" i="4"/>
  <c r="N3195" i="4" s="1"/>
  <c r="L3195" i="4"/>
  <c r="M3139" i="4"/>
  <c r="N3139" i="4" s="1"/>
  <c r="L3139" i="4"/>
  <c r="M2061" i="4"/>
  <c r="N2061" i="4" s="1"/>
  <c r="L2061" i="4"/>
  <c r="M1866" i="4"/>
  <c r="N1866" i="4" s="1"/>
  <c r="L1866" i="4"/>
  <c r="M2013" i="4"/>
  <c r="N2013" i="4" s="1"/>
  <c r="L2013" i="4"/>
  <c r="M1877" i="4"/>
  <c r="N1877" i="4" s="1"/>
  <c r="L1877" i="4"/>
  <c r="M3183" i="4"/>
  <c r="N3183" i="4" s="1"/>
  <c r="L3183" i="4"/>
  <c r="M2938" i="4"/>
  <c r="N2938" i="4" s="1"/>
  <c r="L2938" i="4"/>
  <c r="M2714" i="4"/>
  <c r="N2714" i="4" s="1"/>
  <c r="L2714" i="4"/>
  <c r="M3054" i="4"/>
  <c r="N3054" i="4" s="1"/>
  <c r="L3054" i="4"/>
  <c r="M3179" i="4"/>
  <c r="N3179" i="4" s="1"/>
  <c r="L3179" i="4"/>
  <c r="M1962" i="4"/>
  <c r="N1962" i="4" s="1"/>
  <c r="L1962" i="4"/>
  <c r="M3130" i="4"/>
  <c r="N3130" i="4" s="1"/>
  <c r="L3130" i="4"/>
  <c r="M2802" i="4"/>
  <c r="N2802" i="4" s="1"/>
  <c r="L2802" i="4"/>
  <c r="M3023" i="4"/>
  <c r="N3023" i="4" s="1"/>
  <c r="L3023" i="4"/>
  <c r="M2754" i="4"/>
  <c r="N2754" i="4" s="1"/>
  <c r="L2754" i="4"/>
  <c r="M3193" i="4"/>
  <c r="N3193" i="4" s="1"/>
  <c r="L3193" i="4"/>
  <c r="M1913" i="4"/>
  <c r="N1913" i="4" s="1"/>
  <c r="L1913" i="4"/>
  <c r="M3137" i="4"/>
  <c r="N3137" i="4" s="1"/>
  <c r="L3137" i="4"/>
  <c r="M2493" i="4"/>
  <c r="N2493" i="4" s="1"/>
  <c r="L2493" i="4"/>
  <c r="M2492" i="4"/>
  <c r="N2492" i="4" s="1"/>
  <c r="L2492" i="4"/>
  <c r="M2789" i="4"/>
  <c r="N2789" i="4" s="1"/>
  <c r="L2789" i="4"/>
  <c r="M2871" i="4"/>
  <c r="N2871" i="4" s="1"/>
  <c r="L2871" i="4"/>
  <c r="M3153" i="4"/>
  <c r="N3153" i="4" s="1"/>
  <c r="L3153" i="4"/>
  <c r="M2986" i="4"/>
  <c r="N2986" i="4" s="1"/>
  <c r="L2986" i="4"/>
  <c r="M2022" i="4"/>
  <c r="N2022" i="4" s="1"/>
  <c r="L2022" i="4"/>
  <c r="M1813" i="4"/>
  <c r="N1813" i="4" s="1"/>
  <c r="L1813" i="4"/>
  <c r="M1968" i="4"/>
  <c r="N1968" i="4" s="1"/>
  <c r="L1968" i="4"/>
  <c r="M3070" i="4"/>
  <c r="N3070" i="4" s="1"/>
  <c r="L3070" i="4"/>
  <c r="M1923" i="4"/>
  <c r="N1923" i="4" s="1"/>
  <c r="L1923" i="4"/>
  <c r="M2904" i="4"/>
  <c r="N2904" i="4" s="1"/>
  <c r="L2904" i="4"/>
  <c r="M2903" i="4"/>
  <c r="N2903" i="4" s="1"/>
  <c r="L2903" i="4"/>
  <c r="M1998" i="4"/>
  <c r="N1998" i="4" s="1"/>
  <c r="L1998" i="4"/>
  <c r="M2017" i="4"/>
  <c r="N2017" i="4" s="1"/>
  <c r="L2017" i="4"/>
  <c r="M2024" i="4"/>
  <c r="N2024" i="4" s="1"/>
  <c r="L2024" i="4"/>
  <c r="M2701" i="4"/>
  <c r="N2701" i="4" s="1"/>
  <c r="L2701" i="4"/>
  <c r="M3199" i="4"/>
  <c r="N3199" i="4" s="1"/>
  <c r="L3199" i="4"/>
  <c r="M2868" i="4"/>
  <c r="N2868" i="4" s="1"/>
  <c r="L2868" i="4"/>
  <c r="M2814" i="4"/>
  <c r="N2814" i="4" s="1"/>
  <c r="L2814" i="4"/>
  <c r="M3057" i="4"/>
  <c r="N3057" i="4" s="1"/>
  <c r="L3057" i="4"/>
  <c r="M3116" i="4"/>
  <c r="N3116" i="4" s="1"/>
  <c r="L3116" i="4"/>
  <c r="M3037" i="4"/>
  <c r="N3037" i="4" s="1"/>
  <c r="L3037" i="4"/>
  <c r="M1963" i="4"/>
  <c r="N1963" i="4" s="1"/>
  <c r="L1963" i="4"/>
  <c r="M2870" i="4"/>
  <c r="N2870" i="4" s="1"/>
  <c r="L2870" i="4"/>
  <c r="M1853" i="4"/>
  <c r="N1853" i="4" s="1"/>
  <c r="L1853" i="4"/>
  <c r="M2953" i="4"/>
  <c r="N2953" i="4" s="1"/>
  <c r="L2953" i="4"/>
  <c r="M2753" i="4"/>
  <c r="N2753" i="4" s="1"/>
  <c r="L2753" i="4"/>
  <c r="M3140" i="4"/>
  <c r="N3140" i="4" s="1"/>
  <c r="L3140" i="4"/>
  <c r="M3136" i="4"/>
  <c r="N3136" i="4" s="1"/>
  <c r="L3136" i="4"/>
  <c r="M1864" i="4"/>
  <c r="N1864" i="4" s="1"/>
  <c r="L1864" i="4"/>
  <c r="M1808" i="4"/>
  <c r="N1808" i="4" s="1"/>
  <c r="L1808" i="4"/>
  <c r="M2965" i="4"/>
  <c r="N2965" i="4" s="1"/>
  <c r="L2965" i="4"/>
  <c r="M1948" i="4"/>
  <c r="N1948" i="4" s="1"/>
  <c r="L1948" i="4"/>
  <c r="M2913" i="4"/>
  <c r="N2913" i="4" s="1"/>
  <c r="L2913" i="4"/>
  <c r="M2776" i="4"/>
  <c r="N2776" i="4" s="1"/>
  <c r="L2776" i="4"/>
  <c r="M2907" i="4"/>
  <c r="N2907" i="4" s="1"/>
  <c r="L2907" i="4"/>
  <c r="M2010" i="4"/>
  <c r="N2010" i="4" s="1"/>
  <c r="L2010" i="4"/>
  <c r="M2040" i="4"/>
  <c r="N2040" i="4" s="1"/>
  <c r="L2040" i="4"/>
  <c r="M3097" i="4"/>
  <c r="N3097" i="4" s="1"/>
  <c r="L3097" i="4"/>
  <c r="M1854" i="4"/>
  <c r="N1854" i="4" s="1"/>
  <c r="L1854" i="4"/>
  <c r="M2703" i="4"/>
  <c r="N2703" i="4" s="1"/>
  <c r="L2703" i="4"/>
  <c r="M2020" i="4"/>
  <c r="N2020" i="4" s="1"/>
  <c r="L2020" i="4"/>
  <c r="M2019" i="4"/>
  <c r="N2019" i="4" s="1"/>
  <c r="L2019" i="4"/>
  <c r="M2014" i="4"/>
  <c r="N2014" i="4" s="1"/>
  <c r="L2014" i="4"/>
  <c r="M2012" i="4"/>
  <c r="N2012" i="4" s="1"/>
  <c r="L2012" i="4"/>
  <c r="M2009" i="4"/>
  <c r="N2009" i="4" s="1"/>
  <c r="L2009" i="4"/>
  <c r="M2008" i="4"/>
  <c r="N2008" i="4" s="1"/>
  <c r="L2008" i="4"/>
  <c r="M3106" i="4"/>
  <c r="N3106" i="4" s="1"/>
  <c r="L3106" i="4"/>
  <c r="M3201" i="4"/>
  <c r="N3201" i="4" s="1"/>
  <c r="L3201" i="4"/>
  <c r="M2964" i="4"/>
  <c r="N2964" i="4" s="1"/>
  <c r="L2964" i="4"/>
  <c r="M1051" i="4"/>
  <c r="N1051" i="4" s="1"/>
  <c r="L1051" i="4"/>
  <c r="M1978" i="4"/>
  <c r="N1978" i="4" s="1"/>
  <c r="L1978" i="4"/>
  <c r="M1947" i="4"/>
  <c r="N1947" i="4" s="1"/>
  <c r="L1947" i="4"/>
  <c r="M3204" i="4"/>
  <c r="N3204" i="4" s="1"/>
  <c r="L3204" i="4"/>
  <c r="M1946" i="4"/>
  <c r="N1946" i="4" s="1"/>
  <c r="L1946" i="4"/>
  <c r="M2905" i="4"/>
  <c r="N2905" i="4" s="1"/>
  <c r="L2905" i="4"/>
  <c r="M1825" i="4"/>
  <c r="N1825" i="4" s="1"/>
  <c r="L1825" i="4"/>
  <c r="M3156" i="4"/>
  <c r="N3156" i="4" s="1"/>
  <c r="L3156" i="4"/>
  <c r="M3202" i="4"/>
  <c r="N3202" i="4" s="1"/>
  <c r="L3202" i="4"/>
  <c r="M3047" i="4"/>
  <c r="N3047" i="4" s="1"/>
  <c r="L3047" i="4"/>
  <c r="M2747" i="4"/>
  <c r="N2747" i="4" s="1"/>
  <c r="L2747" i="4"/>
  <c r="M1819" i="4"/>
  <c r="N1819" i="4" s="1"/>
  <c r="L1819" i="4"/>
  <c r="M2819" i="4"/>
  <c r="N2819" i="4" s="1"/>
  <c r="L2819" i="4"/>
  <c r="M3124" i="4"/>
  <c r="N3124" i="4" s="1"/>
  <c r="L3124" i="4"/>
  <c r="M2778" i="4"/>
  <c r="N2778" i="4" s="1"/>
  <c r="L2778" i="4"/>
  <c r="M3198" i="4"/>
  <c r="N3198" i="4" s="1"/>
  <c r="L3198" i="4"/>
  <c r="M3181" i="4"/>
  <c r="N3181" i="4" s="1"/>
  <c r="L3181" i="4"/>
  <c r="M2844" i="4"/>
  <c r="N2844" i="4" s="1"/>
  <c r="L2844" i="4"/>
  <c r="M2794" i="4"/>
  <c r="N2794" i="4" s="1"/>
  <c r="L2794" i="4"/>
  <c r="M2063" i="4"/>
  <c r="N2063" i="4" s="1"/>
  <c r="L2063" i="4"/>
  <c r="M1858" i="4"/>
  <c r="N1858" i="4" s="1"/>
  <c r="L1858" i="4"/>
  <c r="M1989" i="4"/>
  <c r="N1989" i="4" s="1"/>
  <c r="L1989" i="4"/>
  <c r="M2732" i="4"/>
  <c r="N2732" i="4" s="1"/>
  <c r="L2732" i="4"/>
  <c r="M2879" i="4"/>
  <c r="N2879" i="4" s="1"/>
  <c r="L2879" i="4"/>
  <c r="M1982" i="4"/>
  <c r="N1982" i="4" s="1"/>
  <c r="L1982" i="4"/>
  <c r="M3117" i="4"/>
  <c r="N3117" i="4" s="1"/>
  <c r="L3117" i="4"/>
  <c r="M3007" i="4"/>
  <c r="N3007" i="4" s="1"/>
  <c r="L3007" i="4"/>
  <c r="M2027" i="4"/>
  <c r="N2027" i="4" s="1"/>
  <c r="L2027" i="4"/>
  <c r="M2828" i="4"/>
  <c r="N2828" i="4" s="1"/>
  <c r="L2828" i="4"/>
  <c r="M2962" i="4"/>
  <c r="N2962" i="4" s="1"/>
  <c r="L2962" i="4"/>
  <c r="M1839" i="4"/>
  <c r="N1839" i="4" s="1"/>
  <c r="L1839" i="4"/>
  <c r="M2997" i="4"/>
  <c r="N2997" i="4" s="1"/>
  <c r="L2997" i="4"/>
  <c r="M2783" i="4"/>
  <c r="N2783" i="4" s="1"/>
  <c r="L2783" i="4"/>
  <c r="M2709" i="4"/>
  <c r="N2709" i="4" s="1"/>
  <c r="L2709" i="4"/>
  <c r="M2721" i="4"/>
  <c r="N2721" i="4" s="1"/>
  <c r="L2721" i="4"/>
  <c r="M2812" i="4"/>
  <c r="N2812" i="4" s="1"/>
  <c r="L2812" i="4"/>
  <c r="M2752" i="4"/>
  <c r="N2752" i="4" s="1"/>
  <c r="L2752" i="4"/>
  <c r="M1867" i="4"/>
  <c r="N1867" i="4" s="1"/>
  <c r="L1867" i="4"/>
  <c r="M3132" i="4"/>
  <c r="N3132" i="4" s="1"/>
  <c r="L3132" i="4"/>
  <c r="M3095" i="4"/>
  <c r="N3095" i="4" s="1"/>
  <c r="L3095" i="4"/>
  <c r="M3041" i="4"/>
  <c r="N3041" i="4" s="1"/>
  <c r="L3041" i="4"/>
  <c r="M3077" i="4"/>
  <c r="N3077" i="4" s="1"/>
  <c r="L3077" i="4"/>
  <c r="M2860" i="4"/>
  <c r="N2860" i="4" s="1"/>
  <c r="L2860" i="4"/>
  <c r="M2815" i="4"/>
  <c r="N2815" i="4" s="1"/>
  <c r="L2815" i="4"/>
  <c r="M2026" i="4"/>
  <c r="N2026" i="4" s="1"/>
  <c r="L2026" i="4"/>
  <c r="M1981" i="4"/>
  <c r="N1981" i="4" s="1"/>
  <c r="L1981" i="4"/>
  <c r="M2731" i="4"/>
  <c r="N2731" i="4" s="1"/>
  <c r="L2731" i="4"/>
  <c r="M2980" i="4"/>
  <c r="N2980" i="4" s="1"/>
  <c r="L2980" i="4"/>
  <c r="M2734" i="4"/>
  <c r="N2734" i="4" s="1"/>
  <c r="L2734" i="4"/>
  <c r="M2939" i="4"/>
  <c r="N2939" i="4" s="1"/>
  <c r="L2939" i="4"/>
  <c r="M1967" i="4"/>
  <c r="N1967" i="4" s="1"/>
  <c r="L1967" i="4"/>
  <c r="M2021" i="4"/>
  <c r="N2021" i="4" s="1"/>
  <c r="L2021" i="4"/>
  <c r="M2873" i="4"/>
  <c r="N2873" i="4" s="1"/>
  <c r="L2873" i="4"/>
  <c r="M3006" i="4"/>
  <c r="N3006" i="4" s="1"/>
  <c r="L3006" i="4"/>
  <c r="M2787" i="4"/>
  <c r="N2787" i="4" s="1"/>
  <c r="L2787" i="4"/>
  <c r="M2883" i="4"/>
  <c r="N2883" i="4" s="1"/>
  <c r="L2883" i="4"/>
  <c r="M1927" i="4"/>
  <c r="N1927" i="4" s="1"/>
  <c r="L1927" i="4"/>
  <c r="M1926" i="4"/>
  <c r="N1926" i="4" s="1"/>
  <c r="L1926" i="4"/>
  <c r="M3036" i="4"/>
  <c r="N3036" i="4" s="1"/>
  <c r="L3036" i="4"/>
  <c r="M1943" i="4"/>
  <c r="N1943" i="4" s="1"/>
  <c r="L1943" i="4"/>
  <c r="M1905" i="4"/>
  <c r="N1905" i="4" s="1"/>
  <c r="L1905" i="4"/>
  <c r="M3144" i="4"/>
  <c r="N3144" i="4" s="1"/>
  <c r="L3144" i="4"/>
  <c r="M3002" i="4"/>
  <c r="N3002" i="4" s="1"/>
  <c r="L3002" i="4"/>
  <c r="M3143" i="4"/>
  <c r="N3143" i="4" s="1"/>
  <c r="L3143" i="4"/>
  <c r="M3142" i="4"/>
  <c r="N3142" i="4" s="1"/>
  <c r="L3142" i="4"/>
  <c r="M2853" i="4"/>
  <c r="N2853" i="4" s="1"/>
  <c r="L2853" i="4"/>
  <c r="M2054" i="4"/>
  <c r="N2054" i="4" s="1"/>
  <c r="L2054" i="4"/>
  <c r="M2710" i="4"/>
  <c r="N2710" i="4" s="1"/>
  <c r="L2710" i="4"/>
  <c r="M3182" i="4"/>
  <c r="N3182" i="4" s="1"/>
  <c r="L3182" i="4"/>
  <c r="M1931" i="4"/>
  <c r="N1931" i="4" s="1"/>
  <c r="L1931" i="4"/>
  <c r="M1852" i="4"/>
  <c r="N1852" i="4" s="1"/>
  <c r="L1852" i="4"/>
  <c r="M2690" i="4"/>
  <c r="N2690" i="4" s="1"/>
  <c r="L2690" i="4"/>
  <c r="M2840" i="4"/>
  <c r="N2840" i="4" s="1"/>
  <c r="L2840" i="4"/>
  <c r="M2719" i="4"/>
  <c r="N2719" i="4" s="1"/>
  <c r="L2719" i="4"/>
  <c r="M2856" i="4"/>
  <c r="N2856" i="4" s="1"/>
  <c r="L2856" i="4"/>
  <c r="M231" i="4"/>
  <c r="N231" i="4" s="1"/>
  <c r="L231" i="4"/>
  <c r="M3048" i="4"/>
  <c r="N3048" i="4" s="1"/>
  <c r="L3048" i="4"/>
  <c r="M2934" i="4"/>
  <c r="N2934" i="4" s="1"/>
  <c r="L2934" i="4"/>
  <c r="M2889" i="4"/>
  <c r="N2889" i="4" s="1"/>
  <c r="L2889" i="4"/>
  <c r="M2007" i="4"/>
  <c r="N2007" i="4" s="1"/>
  <c r="L2007" i="4"/>
  <c r="M3200" i="4"/>
  <c r="N3200" i="4" s="1"/>
  <c r="L3200" i="4"/>
  <c r="M1846" i="4"/>
  <c r="N1846" i="4" s="1"/>
  <c r="L1846" i="4"/>
  <c r="M2006" i="4"/>
  <c r="N2006" i="4" s="1"/>
  <c r="L2006" i="4"/>
  <c r="M2005" i="4"/>
  <c r="N2005" i="4" s="1"/>
  <c r="L2005" i="4"/>
  <c r="M2004" i="4"/>
  <c r="N2004" i="4" s="1"/>
  <c r="L2004" i="4"/>
  <c r="M2763" i="4"/>
  <c r="N2763" i="4" s="1"/>
  <c r="L2763" i="4"/>
  <c r="M2733" i="4"/>
  <c r="N2733" i="4" s="1"/>
  <c r="L2733" i="4"/>
  <c r="M2016" i="4"/>
  <c r="N2016" i="4" s="1"/>
  <c r="L2016" i="4"/>
  <c r="M3060" i="4"/>
  <c r="N3060" i="4" s="1"/>
  <c r="L3060" i="4"/>
  <c r="M1918" i="4"/>
  <c r="N1918" i="4" s="1"/>
  <c r="L1918" i="4"/>
  <c r="M3229" i="4"/>
  <c r="N3229" i="4" s="1"/>
  <c r="L3229" i="4"/>
  <c r="M3027" i="4"/>
  <c r="N3027" i="4" s="1"/>
  <c r="L3027" i="4"/>
  <c r="M2744" i="4"/>
  <c r="N2744" i="4" s="1"/>
  <c r="L2744" i="4"/>
  <c r="M2805" i="4"/>
  <c r="N2805" i="4" s="1"/>
  <c r="L2805" i="4"/>
  <c r="M3191" i="4"/>
  <c r="N3191" i="4" s="1"/>
  <c r="L3191" i="4"/>
  <c r="M1838" i="4"/>
  <c r="N1838" i="4" s="1"/>
  <c r="L1838" i="4"/>
  <c r="M2884" i="4"/>
  <c r="N2884" i="4" s="1"/>
  <c r="L2884" i="4"/>
  <c r="M2696" i="4"/>
  <c r="N2696" i="4" s="1"/>
  <c r="L2696" i="4"/>
  <c r="M2786" i="4"/>
  <c r="N2786" i="4" s="1"/>
  <c r="L2786" i="4"/>
  <c r="M2725" i="4"/>
  <c r="N2725" i="4" s="1"/>
  <c r="L2725" i="4"/>
  <c r="M3108" i="4"/>
  <c r="N3108" i="4" s="1"/>
  <c r="L3108" i="4"/>
  <c r="M2845" i="4"/>
  <c r="N2845" i="4" s="1"/>
  <c r="L2845" i="4"/>
  <c r="M3056" i="4"/>
  <c r="N3056" i="4" s="1"/>
  <c r="L3056" i="4"/>
  <c r="M3066" i="4"/>
  <c r="N3066" i="4" s="1"/>
  <c r="L3066" i="4"/>
  <c r="M3192" i="4"/>
  <c r="N3192" i="4" s="1"/>
  <c r="L3192" i="4"/>
  <c r="M2811" i="4"/>
  <c r="N2811" i="4" s="1"/>
  <c r="L2811" i="4"/>
  <c r="M3231" i="4"/>
  <c r="N3231" i="4" s="1"/>
  <c r="L3231" i="4"/>
  <c r="M3161" i="4"/>
  <c r="N3161" i="4" s="1"/>
  <c r="L3161" i="4"/>
  <c r="M2739" i="4"/>
  <c r="N2739" i="4" s="1"/>
  <c r="L2739" i="4"/>
  <c r="M2920" i="4"/>
  <c r="N2920" i="4" s="1"/>
  <c r="L2920" i="4"/>
  <c r="M2834" i="4"/>
  <c r="N2834" i="4" s="1"/>
  <c r="L2834" i="4"/>
  <c r="M3185" i="4"/>
  <c r="N3185" i="4" s="1"/>
  <c r="L3185" i="4"/>
  <c r="M3019" i="4"/>
  <c r="N3019" i="4" s="1"/>
  <c r="L3019" i="4"/>
  <c r="M2916" i="4"/>
  <c r="N2916" i="4" s="1"/>
  <c r="L2916" i="4"/>
  <c r="M2919" i="4"/>
  <c r="N2919" i="4" s="1"/>
  <c r="L2919" i="4"/>
  <c r="M2961" i="4"/>
  <c r="N2961" i="4" s="1"/>
  <c r="L2961" i="4"/>
  <c r="M8" i="4"/>
  <c r="N8" i="4" s="1"/>
  <c r="L8" i="4"/>
  <c r="M2888" i="4"/>
  <c r="N2888" i="4" s="1"/>
  <c r="L2888" i="4"/>
  <c r="M1870" i="4"/>
  <c r="N1870" i="4" s="1"/>
  <c r="L1870" i="4"/>
  <c r="M2841" i="4"/>
  <c r="N2841" i="4" s="1"/>
  <c r="L2841" i="4"/>
  <c r="M1884" i="4"/>
  <c r="N1884" i="4" s="1"/>
  <c r="L1884" i="4"/>
  <c r="M1973" i="4"/>
  <c r="N1973" i="4" s="1"/>
  <c r="L1973" i="4"/>
  <c r="M2956" i="4"/>
  <c r="N2956" i="4" s="1"/>
  <c r="L2956" i="4"/>
  <c r="M2892" i="4"/>
  <c r="N2892" i="4" s="1"/>
  <c r="L2892" i="4"/>
  <c r="M2759" i="4"/>
  <c r="N2759" i="4" s="1"/>
  <c r="L2759" i="4"/>
  <c r="M2679" i="4"/>
  <c r="N2679" i="4" s="1"/>
  <c r="L2679" i="4"/>
  <c r="M2820" i="4"/>
  <c r="N2820" i="4" s="1"/>
  <c r="L2820" i="4"/>
  <c r="M3126" i="4"/>
  <c r="N3126" i="4" s="1"/>
  <c r="L3126" i="4"/>
  <c r="M2682" i="4"/>
  <c r="N2682" i="4" s="1"/>
  <c r="L2682" i="4"/>
  <c r="M3053" i="4"/>
  <c r="N3053" i="4" s="1"/>
  <c r="L3053" i="4"/>
  <c r="M3129" i="4"/>
  <c r="N3129" i="4" s="1"/>
  <c r="L3129" i="4"/>
  <c r="M2723" i="4"/>
  <c r="N2723" i="4" s="1"/>
  <c r="L2723" i="4"/>
  <c r="M2829" i="4"/>
  <c r="N2829" i="4" s="1"/>
  <c r="L2829" i="4"/>
  <c r="M1861" i="4"/>
  <c r="N1861" i="4" s="1"/>
  <c r="L1861" i="4"/>
  <c r="M2854" i="4"/>
  <c r="N2854" i="4" s="1"/>
  <c r="L2854" i="4"/>
  <c r="M1904" i="4"/>
  <c r="N1904" i="4" s="1"/>
  <c r="L1904" i="4"/>
  <c r="M2769" i="4"/>
  <c r="N2769" i="4" s="1"/>
  <c r="L2769" i="4"/>
  <c r="M3078" i="4"/>
  <c r="N3078" i="4" s="1"/>
  <c r="L3078" i="4"/>
  <c r="M1903" i="4"/>
  <c r="N1903" i="4" s="1"/>
  <c r="L1903" i="4"/>
  <c r="M1908" i="4"/>
  <c r="N1908" i="4" s="1"/>
  <c r="L1908" i="4"/>
  <c r="M2801" i="4"/>
  <c r="N2801" i="4" s="1"/>
  <c r="L2801" i="4"/>
  <c r="M3071" i="4"/>
  <c r="N3071" i="4" s="1"/>
  <c r="L3071" i="4"/>
  <c r="M1980" i="4"/>
  <c r="N1980" i="4" s="1"/>
  <c r="L1980" i="4"/>
  <c r="M1979" i="4"/>
  <c r="N1979" i="4" s="1"/>
  <c r="L1979" i="4"/>
  <c r="M3133" i="4"/>
  <c r="N3133" i="4" s="1"/>
  <c r="L3133" i="4"/>
  <c r="M1917" i="4"/>
  <c r="N1917" i="4" s="1"/>
  <c r="L1917" i="4"/>
  <c r="M2924" i="4"/>
  <c r="N2924" i="4" s="1"/>
  <c r="L2924" i="4"/>
  <c r="M1940" i="4"/>
  <c r="N1940" i="4" s="1"/>
  <c r="L1940" i="4"/>
  <c r="M2757" i="4"/>
  <c r="N2757" i="4" s="1"/>
  <c r="L2757" i="4"/>
  <c r="M2749" i="4"/>
  <c r="N2749" i="4" s="1"/>
  <c r="L2749" i="4"/>
  <c r="M1977" i="4"/>
  <c r="N1977" i="4" s="1"/>
  <c r="L1977" i="4"/>
  <c r="M1976" i="4"/>
  <c r="N1976" i="4" s="1"/>
  <c r="L1976" i="4"/>
  <c r="M3128" i="4"/>
  <c r="N3128" i="4" s="1"/>
  <c r="L3128" i="4"/>
  <c r="M1874" i="4"/>
  <c r="N1874" i="4" s="1"/>
  <c r="L1874" i="4"/>
  <c r="M2031" i="4"/>
  <c r="N2031" i="4" s="1"/>
  <c r="L2031" i="4"/>
  <c r="M2030" i="4"/>
  <c r="N2030" i="4" s="1"/>
  <c r="L2030" i="4"/>
  <c r="M3084" i="4"/>
  <c r="N3084" i="4" s="1"/>
  <c r="L3084" i="4"/>
  <c r="M1910" i="4"/>
  <c r="N1910" i="4" s="1"/>
  <c r="L1910" i="4"/>
  <c r="M2051" i="4"/>
  <c r="N2051" i="4" s="1"/>
  <c r="L2051" i="4"/>
  <c r="M2724" i="4"/>
  <c r="N2724" i="4" s="1"/>
  <c r="L2724" i="4"/>
  <c r="M1975" i="4"/>
  <c r="N1975" i="4" s="1"/>
  <c r="L1975" i="4"/>
  <c r="M3194" i="4"/>
  <c r="N3194" i="4" s="1"/>
  <c r="L3194" i="4"/>
  <c r="M2849" i="4"/>
  <c r="N2849" i="4" s="1"/>
  <c r="L2849" i="4"/>
  <c r="M2694" i="4"/>
  <c r="N2694" i="4" s="1"/>
  <c r="L2694" i="4"/>
  <c r="M2689" i="4"/>
  <c r="N2689" i="4" s="1"/>
  <c r="L2689" i="4"/>
  <c r="M2921" i="4"/>
  <c r="N2921" i="4" s="1"/>
  <c r="L2921" i="4"/>
  <c r="M1881" i="4"/>
  <c r="N1881" i="4" s="1"/>
  <c r="L1881" i="4"/>
  <c r="M1974" i="4"/>
  <c r="N1974" i="4" s="1"/>
  <c r="L1974" i="4"/>
  <c r="M3203" i="4"/>
  <c r="N3203" i="4" s="1"/>
  <c r="L3203" i="4"/>
  <c r="M2722" i="4"/>
  <c r="N2722" i="4" s="1"/>
  <c r="L2722" i="4"/>
  <c r="M1922" i="4"/>
  <c r="N1922" i="4" s="1"/>
  <c r="L1922" i="4"/>
  <c r="M2765" i="4"/>
  <c r="N2765" i="4" s="1"/>
  <c r="L2765" i="4"/>
  <c r="M1822" i="4"/>
  <c r="N1822" i="4" s="1"/>
  <c r="L1822" i="4"/>
  <c r="M2818" i="4"/>
  <c r="N2818" i="4" s="1"/>
  <c r="L2818" i="4"/>
  <c r="M2055" i="4"/>
  <c r="N2055" i="4" s="1"/>
  <c r="L2055" i="4"/>
  <c r="M2780" i="4"/>
  <c r="N2780" i="4" s="1"/>
  <c r="L2780" i="4"/>
  <c r="M1921" i="4"/>
  <c r="N1921" i="4" s="1"/>
  <c r="L1921" i="4"/>
  <c r="M1920" i="4"/>
  <c r="N1920" i="4" s="1"/>
  <c r="L1920" i="4"/>
  <c r="M1919" i="4"/>
  <c r="N1919" i="4" s="1"/>
  <c r="L1919" i="4"/>
  <c r="M1882" i="4"/>
  <c r="N1882" i="4" s="1"/>
  <c r="L1882" i="4"/>
  <c r="M2902" i="4"/>
  <c r="N2902" i="4" s="1"/>
  <c r="L2902" i="4"/>
  <c r="M3209" i="4"/>
  <c r="N3209" i="4" s="1"/>
  <c r="L3209" i="4"/>
  <c r="M2758" i="4"/>
  <c r="N2758" i="4" s="1"/>
  <c r="L2758" i="4"/>
  <c r="M2053" i="4"/>
  <c r="N2053" i="4" s="1"/>
  <c r="L2053" i="4"/>
  <c r="M1847" i="4"/>
  <c r="N1847" i="4" s="1"/>
  <c r="L1847" i="4"/>
  <c r="M3020" i="4"/>
  <c r="N3020" i="4" s="1"/>
  <c r="L3020" i="4"/>
  <c r="M2002" i="4"/>
  <c r="N2002" i="4" s="1"/>
  <c r="L2002" i="4"/>
  <c r="M2001" i="4"/>
  <c r="N2001" i="4" s="1"/>
  <c r="L2001" i="4"/>
  <c r="M1834" i="4"/>
  <c r="N1834" i="4" s="1"/>
  <c r="L1834" i="4"/>
  <c r="M2741" i="4"/>
  <c r="N2741" i="4" s="1"/>
  <c r="L2741" i="4"/>
  <c r="M3022" i="4"/>
  <c r="N3022" i="4" s="1"/>
  <c r="L3022" i="4"/>
  <c r="M2899" i="4"/>
  <c r="N2899" i="4" s="1"/>
  <c r="L2899" i="4"/>
  <c r="M2785" i="4"/>
  <c r="N2785" i="4" s="1"/>
  <c r="L2785" i="4"/>
  <c r="M3206" i="4"/>
  <c r="N3206" i="4" s="1"/>
  <c r="L3206" i="4"/>
  <c r="M2000" i="4"/>
  <c r="N2000" i="4" s="1"/>
  <c r="L2000" i="4"/>
  <c r="M3141" i="4"/>
  <c r="N3141" i="4" s="1"/>
  <c r="L3141" i="4"/>
  <c r="M1807" i="4"/>
  <c r="N1807" i="4" s="1"/>
  <c r="L1807" i="4"/>
  <c r="M2708" i="4"/>
  <c r="N2708" i="4" s="1"/>
  <c r="L2708" i="4"/>
  <c r="M3232" i="4"/>
  <c r="N3232" i="4" s="1"/>
  <c r="L3232" i="4"/>
  <c r="M2866" i="4"/>
  <c r="N2866" i="4" s="1"/>
  <c r="L2866" i="4"/>
  <c r="M2738" i="4"/>
  <c r="N2738" i="4" s="1"/>
  <c r="L2738" i="4"/>
  <c r="M2862" i="4"/>
  <c r="N2862" i="4" s="1"/>
  <c r="L2862" i="4"/>
  <c r="M2702" i="4"/>
  <c r="N2702" i="4" s="1"/>
  <c r="L2702" i="4"/>
  <c r="M2970" i="4"/>
  <c r="N2970" i="4" s="1"/>
  <c r="L2970" i="4"/>
  <c r="M1840" i="4"/>
  <c r="N1840" i="4" s="1"/>
  <c r="L1840" i="4"/>
  <c r="M1936" i="4"/>
  <c r="N1936" i="4" s="1"/>
  <c r="L1936" i="4"/>
  <c r="M1949" i="4"/>
  <c r="N1949" i="4" s="1"/>
  <c r="L1949" i="4"/>
  <c r="M2942" i="4"/>
  <c r="N2942" i="4" s="1"/>
  <c r="L2942" i="4"/>
  <c r="M2880" i="4"/>
  <c r="N2880" i="4" s="1"/>
  <c r="L2880" i="4"/>
  <c r="M1969" i="4"/>
  <c r="N1969" i="4" s="1"/>
  <c r="L1969" i="4"/>
  <c r="M2928" i="4"/>
  <c r="N2928" i="4" s="1"/>
  <c r="L2928" i="4"/>
  <c r="M3205" i="4"/>
  <c r="N3205" i="4" s="1"/>
  <c r="L3205" i="4"/>
  <c r="M19" i="4"/>
  <c r="N19" i="4" s="1"/>
  <c r="L19" i="4"/>
  <c r="M1971" i="4"/>
  <c r="N1971" i="4" s="1"/>
  <c r="L1971" i="4"/>
  <c r="M1233" i="4"/>
  <c r="N1233" i="4" s="1"/>
  <c r="L1233" i="4"/>
  <c r="M2822" i="4"/>
  <c r="N2822" i="4" s="1"/>
  <c r="L2822" i="4"/>
  <c r="M1691" i="4"/>
  <c r="N1691" i="4" s="1"/>
  <c r="L1691" i="4"/>
  <c r="M206" i="4"/>
  <c r="N206" i="4" s="1"/>
  <c r="L206" i="4"/>
  <c r="M2112" i="4"/>
  <c r="N2112" i="4" s="1"/>
  <c r="L2112" i="4"/>
  <c r="M3096" i="4"/>
  <c r="N3096" i="4" s="1"/>
  <c r="L3096" i="4"/>
  <c r="M2896" i="4"/>
  <c r="N2896" i="4" s="1"/>
  <c r="L2896" i="4"/>
  <c r="M2742" i="4"/>
  <c r="N2742" i="4" s="1"/>
  <c r="L2742" i="4"/>
  <c r="M2810" i="4"/>
  <c r="N2810" i="4" s="1"/>
  <c r="L2810" i="4"/>
  <c r="M2912" i="4"/>
  <c r="N2912" i="4" s="1"/>
  <c r="L2912" i="4"/>
  <c r="M1935" i="4"/>
  <c r="N1935" i="4" s="1"/>
  <c r="L1935" i="4"/>
  <c r="M1934" i="4"/>
  <c r="N1934" i="4" s="1"/>
  <c r="L1934" i="4"/>
  <c r="M3197" i="4"/>
  <c r="N3197" i="4" s="1"/>
  <c r="L3197" i="4"/>
  <c r="M2995" i="4"/>
  <c r="N2995" i="4" s="1"/>
  <c r="L2995" i="4"/>
  <c r="M2735" i="4"/>
  <c r="N2735" i="4" s="1"/>
  <c r="L2735" i="4"/>
  <c r="M2991" i="4"/>
  <c r="N2991" i="4" s="1"/>
  <c r="L2991" i="4"/>
  <c r="M1876" i="4"/>
  <c r="N1876" i="4" s="1"/>
  <c r="L1876" i="4"/>
  <c r="M2825" i="4"/>
  <c r="N2825" i="4" s="1"/>
  <c r="L2825" i="4"/>
  <c r="M3188" i="4"/>
  <c r="N3188" i="4" s="1"/>
  <c r="L3188" i="4"/>
  <c r="M2003" i="4"/>
  <c r="N2003" i="4" s="1"/>
  <c r="L2003" i="4"/>
  <c r="M2843" i="4"/>
  <c r="N2843" i="4" s="1"/>
  <c r="L2843" i="4"/>
  <c r="M2848" i="4"/>
  <c r="N2848" i="4" s="1"/>
  <c r="L2848" i="4"/>
  <c r="M3228" i="4"/>
  <c r="N3228" i="4" s="1"/>
  <c r="L3228" i="4"/>
  <c r="M2716" i="4"/>
  <c r="N2716" i="4" s="1"/>
  <c r="L2716" i="4"/>
  <c r="M2597" i="4"/>
  <c r="N2597" i="4" s="1"/>
  <c r="L2597" i="4"/>
  <c r="M3098" i="4"/>
  <c r="N3098" i="4" s="1"/>
  <c r="L3098" i="4"/>
  <c r="M2680" i="4"/>
  <c r="N2680" i="4" s="1"/>
  <c r="L2680" i="4"/>
  <c r="M471" i="4"/>
  <c r="N471" i="4" s="1"/>
  <c r="L471" i="4"/>
  <c r="M3064" i="4"/>
  <c r="N3064" i="4" s="1"/>
  <c r="L3064" i="4"/>
  <c r="M2046" i="4"/>
  <c r="N2046" i="4" s="1"/>
  <c r="L2046" i="4"/>
  <c r="M2764" i="4"/>
  <c r="N2764" i="4" s="1"/>
  <c r="L2764" i="4"/>
  <c r="M3044" i="4"/>
  <c r="N3044" i="4" s="1"/>
  <c r="L3044" i="4"/>
  <c r="M2925" i="4"/>
  <c r="N2925" i="4" s="1"/>
  <c r="L2925" i="4"/>
  <c r="M2033" i="4"/>
  <c r="N2033" i="4" s="1"/>
  <c r="L2033" i="4"/>
  <c r="M1824" i="4"/>
  <c r="N1824" i="4" s="1"/>
  <c r="L1824" i="4"/>
  <c r="M1826" i="4"/>
  <c r="N1826" i="4" s="1"/>
  <c r="L1826" i="4"/>
  <c r="M1821" i="4"/>
  <c r="N1821" i="4" s="1"/>
  <c r="L1821" i="4"/>
  <c r="M674" i="4"/>
  <c r="N674" i="4" s="1"/>
  <c r="L674" i="4"/>
  <c r="M2060" i="4"/>
  <c r="N2060" i="4" s="1"/>
  <c r="L2060" i="4"/>
  <c r="M2047" i="4"/>
  <c r="N2047" i="4" s="1"/>
  <c r="L2047" i="4"/>
  <c r="M3067" i="4"/>
  <c r="N3067" i="4" s="1"/>
  <c r="L3067" i="4"/>
  <c r="M2750" i="4"/>
  <c r="N2750" i="4" s="1"/>
  <c r="L2750" i="4"/>
  <c r="M2048" i="4"/>
  <c r="N2048" i="4" s="1"/>
  <c r="L2048" i="4"/>
  <c r="M2857" i="4"/>
  <c r="N2857" i="4" s="1"/>
  <c r="L2857" i="4"/>
  <c r="M2029" i="4"/>
  <c r="N2029" i="4" s="1"/>
  <c r="L2029" i="4"/>
  <c r="M1997" i="4"/>
  <c r="N1997" i="4" s="1"/>
  <c r="L1997" i="4"/>
  <c r="M1806" i="4"/>
  <c r="N1806" i="4" s="1"/>
  <c r="L1806" i="4"/>
  <c r="M7" i="4"/>
  <c r="N7" i="4" s="1"/>
  <c r="L7" i="4"/>
  <c r="M3184" i="4"/>
  <c r="N3184" i="4" s="1"/>
  <c r="L3184" i="4"/>
  <c r="M1901" i="4"/>
  <c r="N1901" i="4" s="1"/>
  <c r="L1901" i="4"/>
  <c r="M1900" i="4"/>
  <c r="N1900" i="4" s="1"/>
  <c r="L1900" i="4"/>
  <c r="M2826" i="4"/>
  <c r="N2826" i="4" s="1"/>
  <c r="L2826" i="4"/>
  <c r="M2775" i="4"/>
  <c r="N2775" i="4" s="1"/>
  <c r="L2775" i="4"/>
  <c r="M1899" i="4"/>
  <c r="N1899" i="4" s="1"/>
  <c r="L1899" i="4"/>
  <c r="M2770" i="4"/>
  <c r="N2770" i="4" s="1"/>
  <c r="L2770" i="4"/>
  <c r="M2927" i="4"/>
  <c r="N2927" i="4" s="1"/>
  <c r="L2927" i="4"/>
  <c r="M2969" i="4"/>
  <c r="N2969" i="4" s="1"/>
  <c r="L2969" i="4"/>
  <c r="M2688" i="4"/>
  <c r="N2688" i="4" s="1"/>
  <c r="L2688" i="4"/>
  <c r="M2052" i="4"/>
  <c r="N2052" i="4" s="1"/>
  <c r="L2052" i="4"/>
  <c r="M1880" i="4"/>
  <c r="N1880" i="4" s="1"/>
  <c r="L1880" i="4"/>
  <c r="M2960" i="4"/>
  <c r="N2960" i="4" s="1"/>
  <c r="L2960" i="4"/>
  <c r="M1951" i="4"/>
  <c r="N1951" i="4" s="1"/>
  <c r="L1951" i="4"/>
  <c r="M1950" i="4"/>
  <c r="N1950" i="4" s="1"/>
  <c r="L1950" i="4"/>
  <c r="M2768" i="4"/>
  <c r="N2768" i="4" s="1"/>
  <c r="L2768" i="4"/>
  <c r="M1820" i="4"/>
  <c r="N1820" i="4" s="1"/>
  <c r="L1820" i="4"/>
  <c r="M2730" i="4"/>
  <c r="N2730" i="4" s="1"/>
  <c r="L2730" i="4"/>
  <c r="M2743" i="4"/>
  <c r="N2743" i="4" s="1"/>
  <c r="L2743" i="4"/>
  <c r="M3109" i="4"/>
  <c r="N3109" i="4" s="1"/>
  <c r="L3109" i="4"/>
  <c r="M1052" i="4"/>
  <c r="N1052" i="4" s="1"/>
  <c r="L1052" i="4"/>
  <c r="M3160" i="4"/>
  <c r="N3160" i="4" s="1"/>
  <c r="L3160" i="4"/>
  <c r="M1912" i="4"/>
  <c r="N1912" i="4" s="1"/>
  <c r="L1912" i="4"/>
  <c r="M2863" i="4"/>
  <c r="N2863" i="4" s="1"/>
  <c r="L2863" i="4"/>
  <c r="M2968" i="4"/>
  <c r="N2968" i="4" s="1"/>
  <c r="L2968" i="4"/>
  <c r="M1942" i="4"/>
  <c r="N1942" i="4" s="1"/>
  <c r="L1942" i="4"/>
  <c r="M1941" i="4"/>
  <c r="N1941" i="4" s="1"/>
  <c r="L1941" i="4"/>
  <c r="M3016" i="4"/>
  <c r="N3016" i="4" s="1"/>
  <c r="L3016" i="4"/>
  <c r="M16" i="4"/>
  <c r="N16" i="4" s="1"/>
  <c r="L16" i="4"/>
  <c r="M2963" i="4"/>
  <c r="N2963" i="4" s="1"/>
  <c r="L2963" i="4"/>
  <c r="M1999" i="4"/>
  <c r="N1999" i="4" s="1"/>
  <c r="L1999" i="4"/>
  <c r="M3115" i="4"/>
  <c r="N3115" i="4" s="1"/>
  <c r="L3115" i="4"/>
  <c r="M2858" i="4"/>
  <c r="N2858" i="4" s="1"/>
  <c r="L2858" i="4"/>
  <c r="M2049" i="4"/>
  <c r="N2049" i="4" s="1"/>
  <c r="L2049" i="4"/>
  <c r="M3009" i="4"/>
  <c r="N3009" i="4" s="1"/>
  <c r="L3009" i="4"/>
  <c r="M4" i="4"/>
  <c r="N4" i="4" s="1"/>
  <c r="L4" i="4"/>
  <c r="M3028" i="4"/>
  <c r="N3028" i="4" s="1"/>
  <c r="L3028" i="4"/>
  <c r="M2691" i="4"/>
  <c r="N2691" i="4" s="1"/>
  <c r="L2691" i="4"/>
  <c r="M1862" i="4"/>
  <c r="N1862" i="4" s="1"/>
  <c r="L1862" i="4"/>
  <c r="M2704" i="4"/>
  <c r="N2704" i="4" s="1"/>
  <c r="L2704" i="4"/>
  <c r="M1986" i="4"/>
  <c r="N1986" i="4" s="1"/>
  <c r="L1986" i="4"/>
  <c r="M1987" i="4"/>
  <c r="N1987" i="4" s="1"/>
  <c r="L1987" i="4"/>
  <c r="M3212" i="4"/>
  <c r="N3212" i="4" s="1"/>
  <c r="L3212" i="4"/>
  <c r="M2059" i="4"/>
  <c r="N2059" i="4" s="1"/>
  <c r="L2059" i="4"/>
  <c r="M1914" i="4"/>
  <c r="N1914" i="4" s="1"/>
  <c r="L1914" i="4"/>
  <c r="M2699" i="4"/>
  <c r="N2699" i="4" s="1"/>
  <c r="L2699" i="4"/>
  <c r="M3233" i="4"/>
  <c r="N3233" i="4" s="1"/>
  <c r="L3233" i="4"/>
  <c r="M3043" i="4"/>
  <c r="N3043" i="4" s="1"/>
  <c r="L3043" i="4"/>
  <c r="M2867" i="4"/>
  <c r="N2867" i="4" s="1"/>
  <c r="L2867" i="4"/>
  <c r="M2034" i="4"/>
  <c r="N2034" i="4" s="1"/>
  <c r="L2034" i="4"/>
  <c r="M2807" i="4"/>
  <c r="N2807" i="4" s="1"/>
  <c r="L2807" i="4"/>
  <c r="M1907" i="4"/>
  <c r="N1907" i="4" s="1"/>
  <c r="L1907" i="4"/>
  <c r="M3154" i="4"/>
  <c r="N3154" i="4" s="1"/>
  <c r="L3154" i="4"/>
  <c r="M2074" i="4"/>
  <c r="N2074" i="4" s="1"/>
  <c r="L2074" i="4"/>
  <c r="M1844" i="4"/>
  <c r="N1844" i="4" s="1"/>
  <c r="L1844" i="4"/>
  <c r="M2803" i="4"/>
  <c r="N2803" i="4" s="1"/>
  <c r="L2803" i="4"/>
  <c r="M2948" i="4"/>
  <c r="N2948" i="4" s="1"/>
  <c r="L2948" i="4"/>
  <c r="M2771" i="4"/>
  <c r="N2771" i="4" s="1"/>
  <c r="L2771" i="4"/>
  <c r="M3131" i="4"/>
  <c r="N3131" i="4" s="1"/>
  <c r="L3131" i="4"/>
  <c r="M2839" i="4"/>
  <c r="N2839" i="4" s="1"/>
  <c r="L2839" i="4"/>
  <c r="M2746" i="4"/>
  <c r="N2746" i="4" s="1"/>
  <c r="L2746" i="4"/>
  <c r="M2790" i="4"/>
  <c r="N2790" i="4" s="1"/>
  <c r="L2790" i="4"/>
  <c r="M2875" i="4"/>
  <c r="N2875" i="4" s="1"/>
  <c r="L2875" i="4"/>
  <c r="M676" i="4"/>
  <c r="N676" i="4" s="1"/>
  <c r="L676" i="4"/>
  <c r="M1992" i="4"/>
  <c r="N1992" i="4" s="1"/>
  <c r="L1992" i="4"/>
  <c r="M1841" i="4"/>
  <c r="N1841" i="4" s="1"/>
  <c r="L1841" i="4"/>
  <c r="M1849" i="4"/>
  <c r="N1849" i="4" s="1"/>
  <c r="L1849" i="4"/>
  <c r="M2816" i="4"/>
  <c r="N2816" i="4" s="1"/>
  <c r="L2816" i="4"/>
  <c r="M2028" i="4"/>
  <c r="N2028" i="4" s="1"/>
  <c r="L2028" i="4"/>
  <c r="M3082" i="4"/>
  <c r="N3082" i="4" s="1"/>
  <c r="L3082" i="4"/>
  <c r="M2037" i="4"/>
  <c r="N2037" i="4" s="1"/>
  <c r="L2037" i="4"/>
  <c r="M2036" i="4"/>
  <c r="N2036" i="4" s="1"/>
  <c r="L2036" i="4"/>
  <c r="M3145" i="4"/>
  <c r="N3145" i="4" s="1"/>
  <c r="L3145" i="4"/>
  <c r="M1809" i="4"/>
  <c r="N1809" i="4" s="1"/>
  <c r="L1809" i="4"/>
  <c r="M3080" i="4"/>
  <c r="N3080" i="4" s="1"/>
  <c r="L3080" i="4"/>
  <c r="M1851" i="4"/>
  <c r="N1851" i="4" s="1"/>
  <c r="L1851" i="4"/>
  <c r="M1961" i="4"/>
  <c r="N1961" i="4" s="1"/>
  <c r="L1961" i="4"/>
  <c r="M1960" i="4"/>
  <c r="N1960" i="4" s="1"/>
  <c r="L1960" i="4"/>
  <c r="M1959" i="4"/>
  <c r="N1959" i="4" s="1"/>
  <c r="L1959" i="4"/>
  <c r="M1958" i="4"/>
  <c r="N1958" i="4" s="1"/>
  <c r="L1958" i="4"/>
  <c r="M1957" i="4"/>
  <c r="N1957" i="4" s="1"/>
  <c r="L1957" i="4"/>
  <c r="M2946" i="4"/>
  <c r="N2946" i="4" s="1"/>
  <c r="L2946" i="4"/>
  <c r="M1956" i="4"/>
  <c r="N1956" i="4" s="1"/>
  <c r="L1956" i="4"/>
  <c r="M1955" i="4"/>
  <c r="N1955" i="4" s="1"/>
  <c r="L1955" i="4"/>
  <c r="M1954" i="4"/>
  <c r="N1954" i="4" s="1"/>
  <c r="L1954" i="4"/>
  <c r="M1953" i="4"/>
  <c r="N1953" i="4" s="1"/>
  <c r="L1953" i="4"/>
  <c r="M1966" i="4"/>
  <c r="N1966" i="4" s="1"/>
  <c r="L1966" i="4"/>
  <c r="M2039" i="4"/>
  <c r="N2039" i="4" s="1"/>
  <c r="L2039" i="4"/>
  <c r="M2058" i="4"/>
  <c r="N2058" i="4" s="1"/>
  <c r="L2058" i="4"/>
  <c r="M3208" i="4"/>
  <c r="N3208" i="4" s="1"/>
  <c r="L3208" i="4"/>
  <c r="M2706" i="4"/>
  <c r="N2706" i="4" s="1"/>
  <c r="L2706" i="4"/>
  <c r="M2846" i="4"/>
  <c r="N2846" i="4" s="1"/>
  <c r="L2846" i="4"/>
  <c r="M1868" i="4"/>
  <c r="N1868" i="4" s="1"/>
  <c r="L1868" i="4"/>
  <c r="M3138" i="4"/>
  <c r="N3138" i="4" s="1"/>
  <c r="L3138" i="4"/>
  <c r="M2966" i="4"/>
  <c r="N2966" i="4" s="1"/>
  <c r="L2966" i="4"/>
  <c r="M3178" i="4"/>
  <c r="N3178" i="4" s="1"/>
  <c r="L3178" i="4"/>
  <c r="M2897" i="4"/>
  <c r="N2897" i="4" s="1"/>
  <c r="L2897" i="4"/>
  <c r="M2937" i="4"/>
  <c r="N2937" i="4" s="1"/>
  <c r="L2937" i="4"/>
  <c r="M2914" i="4"/>
  <c r="N2914" i="4" s="1"/>
  <c r="L2914" i="4"/>
  <c r="M1965" i="4"/>
  <c r="N1965" i="4" s="1"/>
  <c r="L1965" i="4"/>
  <c r="M1964" i="4"/>
  <c r="N1964" i="4" s="1"/>
  <c r="L1964" i="4"/>
  <c r="M2955" i="4"/>
  <c r="N2955" i="4" s="1"/>
  <c r="L2955" i="4"/>
  <c r="M1930" i="4"/>
  <c r="N1930" i="4" s="1"/>
  <c r="L1930" i="4"/>
  <c r="M1929" i="4"/>
  <c r="N1929" i="4" s="1"/>
  <c r="L1929" i="4"/>
  <c r="M1928" i="4"/>
  <c r="N1928" i="4" s="1"/>
  <c r="L1928" i="4"/>
  <c r="M2748" i="4"/>
  <c r="N2748" i="4" s="1"/>
  <c r="L2748" i="4"/>
  <c r="M1984" i="4"/>
  <c r="N1984" i="4" s="1"/>
  <c r="L1984" i="4"/>
  <c r="M2038" i="4"/>
  <c r="N2038" i="4" s="1"/>
  <c r="L2038" i="4"/>
  <c r="M2057" i="4"/>
  <c r="N2057" i="4" s="1"/>
  <c r="L2057" i="4"/>
  <c r="M1817" i="4"/>
  <c r="N1817" i="4" s="1"/>
  <c r="L1817" i="4"/>
  <c r="M3001" i="4"/>
  <c r="N3001" i="4" s="1"/>
  <c r="L3001" i="4"/>
  <c r="M1885" i="4"/>
  <c r="N1885" i="4" s="1"/>
  <c r="L1885" i="4"/>
  <c r="M2793" i="4"/>
  <c r="N2793" i="4" s="1"/>
  <c r="L2793" i="4"/>
  <c r="M2045" i="4"/>
  <c r="N2045" i="4" s="1"/>
  <c r="L2045" i="4"/>
  <c r="M3100" i="4"/>
  <c r="N3100" i="4" s="1"/>
  <c r="L3100" i="4"/>
  <c r="M1875" i="4"/>
  <c r="N1875" i="4" s="1"/>
  <c r="L1875" i="4"/>
  <c r="M1945" i="4"/>
  <c r="N1945" i="4" s="1"/>
  <c r="L1945" i="4"/>
  <c r="M1916" i="4"/>
  <c r="N1916" i="4" s="1"/>
  <c r="L1916" i="4"/>
  <c r="M2851" i="4"/>
  <c r="N2851" i="4" s="1"/>
  <c r="L2851" i="4"/>
  <c r="M3" i="4"/>
  <c r="N3" i="4" s="1"/>
  <c r="L3" i="4"/>
  <c r="M2957" i="4"/>
  <c r="N2957" i="4" s="1"/>
  <c r="L2957" i="4"/>
  <c r="M1925" i="4"/>
  <c r="N1925" i="4" s="1"/>
  <c r="L1925" i="4"/>
  <c r="M2898" i="4"/>
  <c r="N2898" i="4" s="1"/>
  <c r="L2898" i="4"/>
  <c r="M2737" i="4"/>
  <c r="N2737" i="4" s="1"/>
  <c r="L2737" i="4"/>
  <c r="M1857" i="4"/>
  <c r="N1857" i="4" s="1"/>
  <c r="L1857" i="4"/>
  <c r="M1811" i="4"/>
  <c r="N1811" i="4" s="1"/>
  <c r="L1811" i="4"/>
  <c r="M3068" i="4"/>
  <c r="N3068" i="4" s="1"/>
  <c r="L3068" i="4"/>
  <c r="M1805" i="4"/>
  <c r="N1805" i="4" s="1"/>
  <c r="L1805" i="4"/>
  <c r="M2850" i="4"/>
  <c r="N2850" i="4" s="1"/>
  <c r="L2850" i="4"/>
  <c r="M3159" i="4"/>
  <c r="N3159" i="4" s="1"/>
  <c r="L3159" i="4"/>
  <c r="M1859" i="4"/>
  <c r="N1859" i="4" s="1"/>
  <c r="L1859" i="4"/>
  <c r="M1909" i="4"/>
  <c r="N1909" i="4" s="1"/>
  <c r="L1909" i="4"/>
  <c r="M3158" i="4"/>
  <c r="N3158" i="4" s="1"/>
  <c r="L3158" i="4"/>
  <c r="M2740" i="4"/>
  <c r="N2740" i="4" s="1"/>
  <c r="L2740" i="4"/>
  <c r="M2893" i="4"/>
  <c r="N2893" i="4" s="1"/>
  <c r="L2893" i="4"/>
  <c r="M1850" i="4"/>
  <c r="N1850" i="4" s="1"/>
  <c r="L1850" i="4"/>
  <c r="M1872" i="4"/>
  <c r="N1872" i="4" s="1"/>
  <c r="L1872" i="4"/>
  <c r="M1871" i="4"/>
  <c r="N1871" i="4" s="1"/>
  <c r="L1871" i="4"/>
  <c r="M1898" i="4"/>
  <c r="N1898" i="4" s="1"/>
  <c r="L1898" i="4"/>
  <c r="M1993" i="4"/>
  <c r="N1993" i="4" s="1"/>
  <c r="L1993" i="4"/>
  <c r="M1952" i="4"/>
  <c r="N1952" i="4" s="1"/>
  <c r="L1952" i="4"/>
  <c r="M1937" i="4"/>
  <c r="N1937" i="4" s="1"/>
  <c r="L1937" i="4"/>
  <c r="M2989" i="4"/>
  <c r="N2989" i="4" s="1"/>
  <c r="L2989" i="4"/>
  <c r="M3010" i="4"/>
  <c r="N3010" i="4" s="1"/>
  <c r="L3010" i="4"/>
  <c r="M1939" i="4"/>
  <c r="N1939" i="4" s="1"/>
  <c r="L1939" i="4"/>
  <c r="M1924" i="4"/>
  <c r="N1924" i="4" s="1"/>
  <c r="L1924" i="4"/>
  <c r="M2967" i="4"/>
  <c r="N2967" i="4" s="1"/>
  <c r="L2967" i="4"/>
  <c r="M1970" i="4"/>
  <c r="N1970" i="4" s="1"/>
  <c r="L1970" i="4"/>
  <c r="M3021" i="4"/>
  <c r="N3021" i="4" s="1"/>
  <c r="L3021" i="4"/>
  <c r="M1869" i="4"/>
  <c r="N1869" i="4" s="1"/>
  <c r="L1869" i="4"/>
  <c r="M1879" i="4"/>
  <c r="N1879" i="4" s="1"/>
  <c r="L1879" i="4"/>
  <c r="M2874" i="4"/>
  <c r="N2874" i="4" s="1"/>
  <c r="L2874" i="4"/>
  <c r="M2779" i="4"/>
  <c r="N2779" i="4" s="1"/>
  <c r="L2779" i="4"/>
  <c r="M3042" i="4"/>
  <c r="N3042" i="4" s="1"/>
  <c r="L3042" i="4"/>
  <c r="M3029" i="4"/>
  <c r="N3029" i="4" s="1"/>
  <c r="L3029" i="4"/>
  <c r="M2044" i="4"/>
  <c r="N2044" i="4" s="1"/>
  <c r="L2044" i="4"/>
  <c r="M2929" i="4"/>
  <c r="N2929" i="4" s="1"/>
  <c r="L2929" i="4"/>
  <c r="M1897" i="4"/>
  <c r="N1897" i="4" s="1"/>
  <c r="L1897" i="4"/>
  <c r="M1896" i="4"/>
  <c r="N1896" i="4" s="1"/>
  <c r="L1896" i="4"/>
  <c r="M3190" i="4"/>
  <c r="N3190" i="4" s="1"/>
  <c r="L3190" i="4"/>
  <c r="M1895" i="4"/>
  <c r="N1895" i="4" s="1"/>
  <c r="L1895" i="4"/>
  <c r="M1894" i="4"/>
  <c r="N1894" i="4" s="1"/>
  <c r="L1894" i="4"/>
  <c r="M1893" i="4"/>
  <c r="N1893" i="4" s="1"/>
  <c r="L1893" i="4"/>
  <c r="M1892" i="4"/>
  <c r="N1892" i="4" s="1"/>
  <c r="L1892" i="4"/>
  <c r="M1891" i="4"/>
  <c r="N1891" i="4" s="1"/>
  <c r="L1891" i="4"/>
  <c r="M1890" i="4"/>
  <c r="N1890" i="4" s="1"/>
  <c r="L1890" i="4"/>
  <c r="M1889" i="4"/>
  <c r="N1889" i="4" s="1"/>
  <c r="L1889" i="4"/>
  <c r="M1915" i="4"/>
  <c r="N1915" i="4" s="1"/>
  <c r="L1915" i="4"/>
  <c r="M1888" i="4"/>
  <c r="N1888" i="4" s="1"/>
  <c r="L1888" i="4"/>
  <c r="M1887" i="4"/>
  <c r="N1887" i="4" s="1"/>
  <c r="L1887" i="4"/>
  <c r="M2906" i="4"/>
  <c r="N2906" i="4" s="1"/>
  <c r="L2906" i="4"/>
  <c r="M2936" i="4"/>
  <c r="N2936" i="4" s="1"/>
  <c r="L2936" i="4"/>
  <c r="M1843" i="4"/>
  <c r="N1843" i="4" s="1"/>
  <c r="L1843" i="4"/>
  <c r="M1996" i="4"/>
  <c r="N1996" i="4" s="1"/>
  <c r="L1996" i="4"/>
  <c r="M3134" i="4"/>
  <c r="N3134" i="4" s="1"/>
  <c r="L3134" i="4"/>
  <c r="M2698" i="4"/>
  <c r="N2698" i="4" s="1"/>
  <c r="L2698" i="4"/>
  <c r="M1855" i="4"/>
  <c r="N1855" i="4" s="1"/>
  <c r="L1855" i="4"/>
  <c r="M1995" i="4"/>
  <c r="N1995" i="4" s="1"/>
  <c r="L1995" i="4"/>
  <c r="M3039" i="4"/>
  <c r="N3039" i="4" s="1"/>
  <c r="L3039" i="4"/>
  <c r="M1991" i="4"/>
  <c r="N1991" i="4" s="1"/>
  <c r="L1991" i="4"/>
  <c r="M1836" i="4"/>
  <c r="N1836" i="4" s="1"/>
  <c r="L1836" i="4"/>
  <c r="M2693" i="4"/>
  <c r="N2693" i="4" s="1"/>
  <c r="L2693" i="4"/>
  <c r="M1886" i="4"/>
  <c r="N1886" i="4" s="1"/>
  <c r="L1886" i="4"/>
  <c r="M2808" i="4"/>
  <c r="N2808" i="4" s="1"/>
  <c r="L2808" i="4"/>
  <c r="M2855" i="4"/>
  <c r="N2855" i="4" s="1"/>
  <c r="L2855" i="4"/>
  <c r="M2760" i="4"/>
  <c r="N2760" i="4" s="1"/>
  <c r="L2760" i="4"/>
  <c r="M2806" i="4"/>
  <c r="N2806" i="4" s="1"/>
  <c r="L2806" i="4"/>
  <c r="M2877" i="4"/>
  <c r="N2877" i="4" s="1"/>
  <c r="L2877" i="4"/>
  <c r="M2941" i="4"/>
  <c r="N2941" i="4" s="1"/>
  <c r="L2941" i="4"/>
  <c r="M1994" i="4"/>
  <c r="N1994" i="4" s="1"/>
  <c r="L1994" i="4"/>
  <c r="M2715" i="4"/>
  <c r="N2715" i="4" s="1"/>
  <c r="L2715" i="4"/>
  <c r="M1990" i="4"/>
  <c r="N1990" i="4" s="1"/>
  <c r="L1990" i="4"/>
  <c r="M2781" i="4"/>
  <c r="N2781" i="4" s="1"/>
  <c r="L2781" i="4"/>
  <c r="M1818" i="4"/>
  <c r="N1818" i="4" s="1"/>
  <c r="L1818" i="4"/>
  <c r="M646" i="4"/>
  <c r="N646" i="4" s="1"/>
  <c r="L646" i="4"/>
  <c r="M1911" i="4"/>
  <c r="N1911" i="4" s="1"/>
  <c r="L1911" i="4"/>
  <c r="M3189" i="4"/>
  <c r="N3189" i="4" s="1"/>
  <c r="L3189" i="4"/>
  <c r="M2950" i="4"/>
  <c r="N2950" i="4" s="1"/>
  <c r="L2950" i="4"/>
  <c r="M2994" i="4"/>
  <c r="N2994" i="4" s="1"/>
  <c r="L2994" i="4"/>
  <c r="M2869" i="4"/>
  <c r="N2869" i="4" s="1"/>
  <c r="L2869" i="4"/>
  <c r="M2042" i="4"/>
  <c r="N2042" i="4" s="1"/>
  <c r="L2042" i="4"/>
  <c r="M1522" i="4"/>
  <c r="N1522" i="4" s="1"/>
  <c r="L1522" i="4"/>
  <c r="M1823" i="4"/>
  <c r="N1823" i="4" s="1"/>
  <c r="L1823" i="4"/>
  <c r="M2978" i="4"/>
  <c r="N2978" i="4" s="1"/>
  <c r="L2978" i="4"/>
  <c r="M2788" i="4"/>
  <c r="N2788" i="4" s="1"/>
  <c r="L2788" i="4"/>
  <c r="M2073" i="4"/>
  <c r="N2073" i="4" s="1"/>
  <c r="L2073" i="4"/>
  <c r="M20" i="4"/>
  <c r="N20" i="4" s="1"/>
  <c r="L20" i="4"/>
  <c r="M930" i="4"/>
  <c r="N930" i="4" s="1"/>
  <c r="L930" i="4"/>
  <c r="M3099" i="4"/>
  <c r="N3099" i="4" s="1"/>
  <c r="L3099" i="4"/>
  <c r="M2824" i="4"/>
  <c r="N2824" i="4" s="1"/>
  <c r="L2824" i="4"/>
  <c r="M1873" i="4"/>
  <c r="N1873" i="4" s="1"/>
  <c r="L1873" i="4"/>
  <c r="M3196" i="4"/>
  <c r="N3196" i="4" s="1"/>
  <c r="L3196" i="4"/>
  <c r="M3135" i="4"/>
  <c r="N3135" i="4" s="1"/>
  <c r="L3135" i="4"/>
  <c r="M2717" i="4"/>
  <c r="N2717" i="4" s="1"/>
  <c r="L2717" i="4"/>
  <c r="J3135" i="4"/>
  <c r="K3135" i="4" s="1"/>
  <c r="M3230" i="4"/>
  <c r="N3230" i="4" s="1"/>
  <c r="L3230" i="4"/>
  <c r="M2711" i="4"/>
  <c r="N2711" i="4" s="1"/>
  <c r="L2711" i="4"/>
  <c r="M3152" i="4"/>
  <c r="N3152" i="4" s="1"/>
  <c r="L3152" i="4"/>
  <c r="M3211" i="4"/>
  <c r="N3211" i="4" s="1"/>
  <c r="L3211" i="4"/>
  <c r="M1814" i="4"/>
  <c r="N1814" i="4" s="1"/>
  <c r="L1814" i="4"/>
  <c r="J1836" i="4"/>
  <c r="K1836" i="4" s="1"/>
  <c r="M2890" i="4"/>
  <c r="N2890" i="4" s="1"/>
  <c r="L2890" i="4"/>
  <c r="M1860" i="4"/>
  <c r="N1860" i="4" s="1"/>
  <c r="L1860" i="4"/>
  <c r="M2767" i="4"/>
  <c r="N2767" i="4" s="1"/>
  <c r="L2767" i="4"/>
  <c r="M3149" i="4"/>
  <c r="N3149" i="4" s="1"/>
  <c r="L3149" i="4"/>
  <c r="B10" i="1"/>
  <c r="D10" i="1"/>
  <c r="B11" i="1"/>
  <c r="D11" i="1"/>
  <c r="B12" i="1"/>
  <c r="D12" i="1"/>
  <c r="B13" i="1"/>
  <c r="D13" i="1"/>
  <c r="B14" i="1"/>
  <c r="D14" i="1"/>
  <c r="B15" i="1"/>
  <c r="D15" i="1"/>
  <c r="B16" i="1"/>
  <c r="D16" i="1"/>
  <c r="B17" i="1"/>
  <c r="D17" i="1"/>
  <c r="B18" i="1"/>
  <c r="D18" i="1"/>
  <c r="B19" i="1"/>
  <c r="D19" i="1"/>
  <c r="B20" i="1"/>
  <c r="D20" i="1"/>
  <c r="B21" i="1"/>
  <c r="D21" i="1"/>
  <c r="B22" i="1"/>
  <c r="D22" i="1"/>
  <c r="B23" i="1"/>
  <c r="D23" i="1"/>
  <c r="B24" i="1"/>
  <c r="D24" i="1"/>
  <c r="B25" i="1"/>
  <c r="D25" i="1"/>
  <c r="B26" i="1"/>
  <c r="D26" i="1"/>
  <c r="B27" i="1"/>
  <c r="D27" i="1"/>
  <c r="B28" i="1"/>
  <c r="D28" i="1"/>
  <c r="B29" i="1"/>
  <c r="D29" i="1"/>
  <c r="B30" i="1"/>
  <c r="D30" i="1"/>
  <c r="B31" i="1"/>
  <c r="D31" i="1"/>
  <c r="B32" i="1"/>
  <c r="D32" i="1"/>
  <c r="B33" i="1"/>
  <c r="D33" i="1"/>
  <c r="B34" i="1"/>
  <c r="D34" i="1"/>
  <c r="B35" i="1"/>
  <c r="D35" i="1"/>
  <c r="B36" i="1"/>
  <c r="D36" i="1"/>
  <c r="B37" i="1"/>
  <c r="D37" i="1"/>
  <c r="B38" i="1"/>
  <c r="D38" i="1"/>
  <c r="B39" i="1"/>
  <c r="D39" i="1"/>
  <c r="B40" i="1"/>
  <c r="D40" i="1"/>
  <c r="B41" i="1"/>
  <c r="D41" i="1"/>
  <c r="B42" i="1"/>
  <c r="D42" i="1"/>
  <c r="B43" i="1"/>
  <c r="D43" i="1"/>
  <c r="B44" i="1"/>
  <c r="D44" i="1"/>
  <c r="B45" i="1"/>
  <c r="D45" i="1"/>
  <c r="B46" i="1"/>
  <c r="D46" i="1"/>
  <c r="B47" i="1"/>
  <c r="D47" i="1"/>
  <c r="B48" i="1"/>
  <c r="D48" i="1"/>
  <c r="B49" i="1"/>
  <c r="D49" i="1"/>
  <c r="B50" i="1"/>
  <c r="D50" i="1"/>
  <c r="B51" i="1"/>
  <c r="D51" i="1"/>
  <c r="B52" i="1"/>
  <c r="D52" i="1"/>
  <c r="B53" i="1"/>
  <c r="D53" i="1"/>
  <c r="B54" i="1"/>
  <c r="D54" i="1"/>
  <c r="B55" i="1"/>
  <c r="D55" i="1"/>
  <c r="B56" i="1"/>
  <c r="D56" i="1"/>
  <c r="B57" i="1"/>
  <c r="D57" i="1"/>
  <c r="B58" i="1"/>
  <c r="D58" i="1"/>
  <c r="B59" i="1"/>
  <c r="D59" i="1"/>
  <c r="B60" i="1"/>
  <c r="D60" i="1"/>
  <c r="B61" i="1"/>
  <c r="D61" i="1"/>
  <c r="B62" i="1"/>
  <c r="D62" i="1"/>
  <c r="B63" i="1"/>
  <c r="D63" i="1"/>
  <c r="B64" i="1"/>
  <c r="D64" i="1"/>
  <c r="B65" i="1"/>
  <c r="D65" i="1"/>
  <c r="B66" i="1"/>
  <c r="D66" i="1"/>
  <c r="B67" i="1"/>
  <c r="D67" i="1"/>
  <c r="B68" i="1"/>
  <c r="D68" i="1"/>
  <c r="B69" i="1"/>
  <c r="D69" i="1"/>
  <c r="B70" i="1"/>
  <c r="D70" i="1"/>
  <c r="B71" i="1"/>
  <c r="D71" i="1"/>
  <c r="B72" i="1"/>
  <c r="D72" i="1"/>
  <c r="B73" i="1"/>
  <c r="D73" i="1"/>
  <c r="B74" i="1"/>
  <c r="D74" i="1"/>
  <c r="B75" i="1"/>
  <c r="D75" i="1"/>
  <c r="B76" i="1"/>
  <c r="D76" i="1"/>
  <c r="B77" i="1"/>
  <c r="D77" i="1"/>
  <c r="B78" i="1"/>
  <c r="D78" i="1"/>
  <c r="B79" i="1"/>
  <c r="D79" i="1"/>
  <c r="B80" i="1"/>
  <c r="D80" i="1"/>
  <c r="B81" i="1"/>
  <c r="D81" i="1"/>
  <c r="B82" i="1"/>
  <c r="D82" i="1"/>
  <c r="B83" i="1"/>
  <c r="D83" i="1"/>
  <c r="B84" i="1"/>
  <c r="D84" i="1"/>
  <c r="B85" i="1"/>
  <c r="D85" i="1"/>
  <c r="B86" i="1"/>
  <c r="D86" i="1"/>
  <c r="B87" i="1"/>
  <c r="D87" i="1"/>
  <c r="B88" i="1"/>
  <c r="D88" i="1"/>
  <c r="B89" i="1"/>
  <c r="D89" i="1"/>
  <c r="B90" i="1"/>
  <c r="D90" i="1"/>
  <c r="B91" i="1"/>
  <c r="D91" i="1"/>
  <c r="B92" i="1"/>
  <c r="D92" i="1"/>
  <c r="B93" i="1"/>
  <c r="D93" i="1"/>
  <c r="B94" i="1"/>
  <c r="D94" i="1"/>
  <c r="B95" i="1"/>
  <c r="D95" i="1"/>
  <c r="B96" i="1"/>
  <c r="D96" i="1"/>
  <c r="B97" i="1"/>
  <c r="D97" i="1"/>
  <c r="B98" i="1"/>
  <c r="D98" i="1"/>
  <c r="B99" i="1"/>
  <c r="D99" i="1"/>
  <c r="B100" i="1"/>
  <c r="D100" i="1"/>
  <c r="B101" i="1"/>
  <c r="D101" i="1"/>
  <c r="B102" i="1"/>
  <c r="D102" i="1"/>
  <c r="B103" i="1"/>
  <c r="D103" i="1"/>
  <c r="B104" i="1"/>
  <c r="D104" i="1"/>
  <c r="B105" i="1"/>
  <c r="D105" i="1"/>
  <c r="B106" i="1"/>
  <c r="D106" i="1"/>
  <c r="B107" i="1"/>
  <c r="D107" i="1"/>
  <c r="B108" i="1"/>
  <c r="D108" i="1"/>
  <c r="B109" i="1"/>
  <c r="D109" i="1"/>
  <c r="B110" i="1"/>
  <c r="D110" i="1"/>
  <c r="B111" i="1"/>
  <c r="D111" i="1"/>
  <c r="B112" i="1"/>
  <c r="D112" i="1"/>
  <c r="B113" i="1"/>
  <c r="D113" i="1"/>
  <c r="B114" i="1"/>
  <c r="D114" i="1"/>
  <c r="B115" i="1"/>
  <c r="D115" i="1"/>
  <c r="B116" i="1"/>
  <c r="D116" i="1"/>
  <c r="B117" i="1"/>
  <c r="D117" i="1"/>
  <c r="B118" i="1"/>
  <c r="D118" i="1"/>
  <c r="B119" i="1"/>
  <c r="D119" i="1"/>
  <c r="B120" i="1"/>
  <c r="D120" i="1"/>
  <c r="B121" i="1"/>
  <c r="D121" i="1"/>
  <c r="B122" i="1"/>
  <c r="D122" i="1"/>
  <c r="B123" i="1"/>
  <c r="D123" i="1"/>
  <c r="B124" i="1"/>
  <c r="D124" i="1"/>
  <c r="B125" i="1"/>
  <c r="D125" i="1"/>
  <c r="B126" i="1"/>
  <c r="D126" i="1"/>
  <c r="B127" i="1"/>
  <c r="D127" i="1"/>
  <c r="B128" i="1"/>
  <c r="D128" i="1"/>
  <c r="B129" i="1"/>
  <c r="D129" i="1"/>
  <c r="B130" i="1"/>
  <c r="D130" i="1"/>
  <c r="B131" i="1"/>
  <c r="D131" i="1"/>
  <c r="B132" i="1"/>
  <c r="D132" i="1"/>
  <c r="B133" i="1"/>
  <c r="D133" i="1"/>
  <c r="B134" i="1"/>
  <c r="D134" i="1"/>
  <c r="B135" i="1"/>
  <c r="D135" i="1"/>
  <c r="B136" i="1"/>
  <c r="D136" i="1"/>
  <c r="B137" i="1"/>
  <c r="D137" i="1"/>
  <c r="B138" i="1"/>
  <c r="D138" i="1"/>
  <c r="B139" i="1"/>
  <c r="D139" i="1"/>
  <c r="B140" i="1"/>
  <c r="D140" i="1"/>
  <c r="B141" i="1"/>
  <c r="D141" i="1"/>
  <c r="B142" i="1"/>
  <c r="D142" i="1"/>
  <c r="B143" i="1"/>
  <c r="D143" i="1"/>
  <c r="B144" i="1"/>
  <c r="D144" i="1"/>
  <c r="B145" i="1"/>
  <c r="D145" i="1"/>
  <c r="B146" i="1"/>
  <c r="D146" i="1"/>
  <c r="B147" i="1"/>
  <c r="D147" i="1"/>
  <c r="B148" i="1"/>
  <c r="D148" i="1"/>
  <c r="B149" i="1"/>
  <c r="D149" i="1"/>
  <c r="B150" i="1"/>
  <c r="D150" i="1"/>
  <c r="B151" i="1"/>
  <c r="D151" i="1"/>
  <c r="B152" i="1"/>
  <c r="D152" i="1"/>
  <c r="B153" i="1"/>
  <c r="D153" i="1"/>
  <c r="B154" i="1"/>
  <c r="D154" i="1"/>
  <c r="B155" i="1"/>
  <c r="D155" i="1"/>
  <c r="B156" i="1"/>
  <c r="D156" i="1"/>
  <c r="B157" i="1"/>
  <c r="D157" i="1"/>
  <c r="B158" i="1"/>
  <c r="D158" i="1"/>
  <c r="B159" i="1"/>
  <c r="D159" i="1"/>
  <c r="B160" i="1"/>
  <c r="D160" i="1"/>
  <c r="B161" i="1"/>
  <c r="D161" i="1"/>
  <c r="B162" i="1"/>
  <c r="D162" i="1"/>
  <c r="B163" i="1"/>
  <c r="D163" i="1"/>
  <c r="B164" i="1"/>
  <c r="D164" i="1"/>
  <c r="B165" i="1"/>
  <c r="D165" i="1"/>
  <c r="B166" i="1"/>
  <c r="D166" i="1"/>
  <c r="B167" i="1"/>
  <c r="D167" i="1"/>
  <c r="B168" i="1"/>
  <c r="D168" i="1"/>
  <c r="B169" i="1"/>
  <c r="D169" i="1"/>
  <c r="B170" i="1"/>
  <c r="D170" i="1"/>
  <c r="B171" i="1"/>
  <c r="D171" i="1"/>
  <c r="B172" i="1"/>
  <c r="D172" i="1"/>
  <c r="B173" i="1"/>
  <c r="D173" i="1"/>
  <c r="B174" i="1"/>
  <c r="D174" i="1"/>
  <c r="B175" i="1"/>
  <c r="D175" i="1"/>
  <c r="B176" i="1"/>
  <c r="D176" i="1"/>
  <c r="B177" i="1"/>
  <c r="D177" i="1"/>
  <c r="B178" i="1"/>
  <c r="D178" i="1"/>
  <c r="B179" i="1"/>
  <c r="D179" i="1"/>
  <c r="B180" i="1"/>
  <c r="D180" i="1"/>
  <c r="B181" i="1"/>
  <c r="D181" i="1"/>
  <c r="B182" i="1"/>
  <c r="D182" i="1"/>
  <c r="B183" i="1"/>
  <c r="D183" i="1"/>
  <c r="B184" i="1"/>
  <c r="D184" i="1"/>
  <c r="B185" i="1"/>
  <c r="D185" i="1"/>
  <c r="B186" i="1"/>
  <c r="D186" i="1"/>
  <c r="B187" i="1"/>
  <c r="D187" i="1"/>
  <c r="B188" i="1"/>
  <c r="D188" i="1"/>
  <c r="B189" i="1"/>
  <c r="D189" i="1"/>
  <c r="B190" i="1"/>
  <c r="D190" i="1"/>
  <c r="B191" i="1"/>
  <c r="D191" i="1"/>
  <c r="B192" i="1"/>
  <c r="D192" i="1"/>
  <c r="B193" i="1"/>
  <c r="D193" i="1"/>
  <c r="B194" i="1"/>
  <c r="D194" i="1"/>
  <c r="B195" i="1"/>
  <c r="D195" i="1"/>
  <c r="B196" i="1"/>
  <c r="D196" i="1"/>
  <c r="B197" i="1"/>
  <c r="D197" i="1"/>
  <c r="B198" i="1"/>
  <c r="D198" i="1"/>
  <c r="B199" i="1"/>
  <c r="D199" i="1"/>
  <c r="B200" i="1"/>
  <c r="D200" i="1"/>
  <c r="B201" i="1"/>
  <c r="D201" i="1"/>
  <c r="B202" i="1"/>
  <c r="D202" i="1"/>
  <c r="B203" i="1"/>
  <c r="D203" i="1"/>
  <c r="B204" i="1"/>
  <c r="D204" i="1"/>
  <c r="B205" i="1"/>
  <c r="D205" i="1"/>
  <c r="B206" i="1"/>
  <c r="D206" i="1"/>
  <c r="B207" i="1"/>
  <c r="D207" i="1"/>
  <c r="B208" i="1"/>
  <c r="D208" i="1"/>
  <c r="B209" i="1"/>
  <c r="D209" i="1"/>
  <c r="B210" i="1"/>
  <c r="D210" i="1"/>
  <c r="B211" i="1"/>
  <c r="D211" i="1"/>
  <c r="B212" i="1"/>
  <c r="D212" i="1"/>
  <c r="B213" i="1"/>
  <c r="D213" i="1"/>
  <c r="B214" i="1"/>
  <c r="D214" i="1"/>
  <c r="B215" i="1"/>
  <c r="D215" i="1"/>
  <c r="B216" i="1"/>
  <c r="D216" i="1"/>
  <c r="B217" i="1"/>
  <c r="D217" i="1"/>
  <c r="B218" i="1"/>
  <c r="D218" i="1"/>
  <c r="B219" i="1"/>
  <c r="D219" i="1"/>
  <c r="B220" i="1"/>
  <c r="D220" i="1"/>
  <c r="B221" i="1"/>
  <c r="D221" i="1"/>
  <c r="B222" i="1"/>
  <c r="D222" i="1"/>
  <c r="B223" i="1"/>
  <c r="D223" i="1"/>
  <c r="B224" i="1"/>
  <c r="D224" i="1"/>
  <c r="B225" i="1"/>
  <c r="D225" i="1"/>
  <c r="B226" i="1"/>
  <c r="D226" i="1"/>
  <c r="B227" i="1"/>
  <c r="D227" i="1"/>
  <c r="B228" i="1"/>
  <c r="D228" i="1"/>
  <c r="B229" i="1"/>
  <c r="D229" i="1"/>
  <c r="B230" i="1"/>
  <c r="D230" i="1"/>
  <c r="B231" i="1"/>
  <c r="D231" i="1"/>
  <c r="B232" i="1"/>
  <c r="D232" i="1"/>
  <c r="B233" i="1"/>
  <c r="D233" i="1"/>
  <c r="B234" i="1"/>
  <c r="D234" i="1"/>
  <c r="B235" i="1"/>
  <c r="D235" i="1"/>
  <c r="B236" i="1"/>
  <c r="D236" i="1"/>
  <c r="B237" i="1"/>
  <c r="D237" i="1"/>
  <c r="B238" i="1"/>
  <c r="D238" i="1"/>
  <c r="B239" i="1"/>
  <c r="D239" i="1"/>
  <c r="B240" i="1"/>
  <c r="D240" i="1"/>
  <c r="B241" i="1"/>
  <c r="D241" i="1"/>
  <c r="B242" i="1"/>
  <c r="D242" i="1"/>
  <c r="B243" i="1"/>
  <c r="D243" i="1"/>
  <c r="B244" i="1"/>
  <c r="D244" i="1"/>
  <c r="B245" i="1"/>
  <c r="D245" i="1"/>
  <c r="B246" i="1"/>
  <c r="D246" i="1"/>
  <c r="B247" i="1"/>
  <c r="D247" i="1"/>
  <c r="B248" i="1"/>
  <c r="D248" i="1"/>
  <c r="B249" i="1"/>
  <c r="D249" i="1"/>
  <c r="B250" i="1"/>
  <c r="D250" i="1"/>
  <c r="B251" i="1"/>
  <c r="D251" i="1"/>
  <c r="B252" i="1"/>
  <c r="D252" i="1"/>
  <c r="B253" i="1"/>
  <c r="D253" i="1"/>
  <c r="B254" i="1"/>
  <c r="D254" i="1"/>
  <c r="B255" i="1"/>
  <c r="D255" i="1"/>
  <c r="B256" i="1"/>
  <c r="D256" i="1"/>
  <c r="B257" i="1"/>
  <c r="D257" i="1"/>
  <c r="B258" i="1"/>
  <c r="D258" i="1"/>
  <c r="B259" i="1"/>
  <c r="D259" i="1"/>
  <c r="B260" i="1"/>
  <c r="D260" i="1"/>
  <c r="B261" i="1"/>
  <c r="D261" i="1"/>
  <c r="B262" i="1"/>
  <c r="D262" i="1"/>
  <c r="B263" i="1"/>
  <c r="D263" i="1"/>
  <c r="B264" i="1"/>
  <c r="D264" i="1"/>
  <c r="B265" i="1"/>
  <c r="D265" i="1"/>
  <c r="B266" i="1"/>
  <c r="D266" i="1"/>
  <c r="B267" i="1"/>
  <c r="D267" i="1"/>
  <c r="B268" i="1"/>
  <c r="D268" i="1"/>
  <c r="B269" i="1"/>
  <c r="D269" i="1"/>
  <c r="B270" i="1"/>
  <c r="D270" i="1"/>
  <c r="B271" i="1"/>
  <c r="D271" i="1"/>
  <c r="B272" i="1"/>
  <c r="D272" i="1"/>
  <c r="B273" i="1"/>
  <c r="D273" i="1"/>
  <c r="B274" i="1"/>
  <c r="D274" i="1"/>
  <c r="B275" i="1"/>
  <c r="D275" i="1"/>
  <c r="B276" i="1"/>
  <c r="D276" i="1"/>
  <c r="B277" i="1"/>
  <c r="D277" i="1"/>
  <c r="B278" i="1"/>
  <c r="D278" i="1"/>
  <c r="B279" i="1"/>
  <c r="D279" i="1"/>
  <c r="B280" i="1"/>
  <c r="D280" i="1"/>
  <c r="B281" i="1"/>
  <c r="D281" i="1"/>
  <c r="B282" i="1"/>
  <c r="D282" i="1"/>
  <c r="B283" i="1"/>
  <c r="D283" i="1"/>
  <c r="B284" i="1"/>
  <c r="D284" i="1"/>
  <c r="B285" i="1"/>
  <c r="D285" i="1"/>
  <c r="B286" i="1"/>
  <c r="D286" i="1"/>
  <c r="B287" i="1"/>
  <c r="D287" i="1"/>
  <c r="B288" i="1"/>
  <c r="D288" i="1"/>
  <c r="B289" i="1"/>
  <c r="D289" i="1"/>
  <c r="B290" i="1"/>
  <c r="D290" i="1"/>
  <c r="B291" i="1"/>
  <c r="D291" i="1"/>
  <c r="B292" i="1"/>
  <c r="D292" i="1"/>
  <c r="B293" i="1"/>
  <c r="D293" i="1"/>
  <c r="B294" i="1"/>
  <c r="D294" i="1"/>
  <c r="B295" i="1"/>
  <c r="D295" i="1"/>
  <c r="B296" i="1"/>
  <c r="D296" i="1"/>
  <c r="B297" i="1"/>
  <c r="D297" i="1"/>
  <c r="B298" i="1"/>
  <c r="D298" i="1"/>
  <c r="B299" i="1"/>
  <c r="D299" i="1"/>
  <c r="B300" i="1"/>
  <c r="D300" i="1"/>
  <c r="B301" i="1"/>
  <c r="D301" i="1"/>
  <c r="B302" i="1"/>
  <c r="D302" i="1"/>
  <c r="B303" i="1"/>
  <c r="D303" i="1"/>
  <c r="B304" i="1"/>
  <c r="D304" i="1"/>
  <c r="B305" i="1"/>
  <c r="D305" i="1"/>
  <c r="B306" i="1"/>
  <c r="D306" i="1"/>
  <c r="B307" i="1"/>
  <c r="D307" i="1"/>
  <c r="B308" i="1"/>
  <c r="D308" i="1"/>
  <c r="B309" i="1"/>
  <c r="D309" i="1"/>
  <c r="B310" i="1"/>
  <c r="D310" i="1"/>
  <c r="B311" i="1"/>
  <c r="D311" i="1"/>
  <c r="B312" i="1"/>
  <c r="D312" i="1"/>
  <c r="B313" i="1"/>
  <c r="D313" i="1"/>
  <c r="B314" i="1"/>
  <c r="D314" i="1"/>
  <c r="B315" i="1"/>
  <c r="D315" i="1"/>
  <c r="B316" i="1"/>
  <c r="D316" i="1"/>
  <c r="B317" i="1"/>
  <c r="D317" i="1"/>
  <c r="B318" i="1"/>
  <c r="D318" i="1"/>
  <c r="B319" i="1"/>
  <c r="D319" i="1"/>
  <c r="B320" i="1"/>
  <c r="D320" i="1"/>
  <c r="B321" i="1"/>
  <c r="D321" i="1"/>
  <c r="B322" i="1"/>
  <c r="D322" i="1"/>
  <c r="B323" i="1"/>
  <c r="D323" i="1"/>
  <c r="B324" i="1"/>
  <c r="D324" i="1"/>
  <c r="B325" i="1"/>
  <c r="D325" i="1"/>
  <c r="B326" i="1"/>
  <c r="D326" i="1"/>
  <c r="B327" i="1"/>
  <c r="D327" i="1"/>
  <c r="B328" i="1"/>
  <c r="D328" i="1"/>
  <c r="B329" i="1"/>
  <c r="D329" i="1"/>
  <c r="B330" i="1"/>
  <c r="D330" i="1"/>
  <c r="B331" i="1"/>
  <c r="D331" i="1"/>
  <c r="B332" i="1"/>
  <c r="D332" i="1"/>
  <c r="B333" i="1"/>
  <c r="D333" i="1"/>
  <c r="B334" i="1"/>
  <c r="D334" i="1"/>
  <c r="B335" i="1"/>
  <c r="D335" i="1"/>
  <c r="B336" i="1"/>
  <c r="D336" i="1"/>
  <c r="B337" i="1"/>
  <c r="D337" i="1"/>
  <c r="B338" i="1"/>
  <c r="D338" i="1"/>
  <c r="B339" i="1"/>
  <c r="D339" i="1"/>
  <c r="B340" i="1"/>
  <c r="D340" i="1"/>
  <c r="B341" i="1"/>
  <c r="D341" i="1"/>
  <c r="B342" i="1"/>
  <c r="D342" i="1"/>
  <c r="B343" i="1"/>
  <c r="D343" i="1"/>
  <c r="B344" i="1"/>
  <c r="D344" i="1"/>
  <c r="B345" i="1"/>
  <c r="D345" i="1"/>
  <c r="B346" i="1"/>
  <c r="D346" i="1"/>
  <c r="B347" i="1"/>
  <c r="D347" i="1"/>
  <c r="B348" i="1"/>
  <c r="D348" i="1"/>
  <c r="B349" i="1"/>
  <c r="D349" i="1"/>
  <c r="B350" i="1"/>
  <c r="D350" i="1"/>
  <c r="B351" i="1"/>
  <c r="D351" i="1"/>
  <c r="B352" i="1"/>
  <c r="D352" i="1"/>
  <c r="B353" i="1"/>
  <c r="D353" i="1"/>
  <c r="B354" i="1"/>
  <c r="D354" i="1"/>
  <c r="B355" i="1"/>
  <c r="D355" i="1"/>
  <c r="B356" i="1"/>
  <c r="D356" i="1"/>
  <c r="B357" i="1"/>
  <c r="D357" i="1"/>
  <c r="B358" i="1"/>
  <c r="D358" i="1"/>
  <c r="B359" i="1"/>
  <c r="D359" i="1"/>
  <c r="B360" i="1"/>
  <c r="D360" i="1"/>
  <c r="B361" i="1"/>
  <c r="D361" i="1"/>
  <c r="B362" i="1"/>
  <c r="D362" i="1"/>
  <c r="B363" i="1"/>
  <c r="D363" i="1"/>
  <c r="B364" i="1"/>
  <c r="D364" i="1"/>
  <c r="B365" i="1"/>
  <c r="D365" i="1"/>
  <c r="B366" i="1"/>
  <c r="D366" i="1"/>
  <c r="B367" i="1"/>
  <c r="D367" i="1"/>
  <c r="B368" i="1"/>
  <c r="D368" i="1"/>
  <c r="B369" i="1"/>
  <c r="D369" i="1"/>
  <c r="B370" i="1"/>
  <c r="D370" i="1"/>
  <c r="B371" i="1"/>
  <c r="D371" i="1"/>
  <c r="B372" i="1"/>
  <c r="D372" i="1"/>
  <c r="B373" i="1"/>
  <c r="D373" i="1"/>
  <c r="B374" i="1"/>
  <c r="D374" i="1"/>
  <c r="B375" i="1"/>
  <c r="D375" i="1"/>
  <c r="B376" i="1"/>
  <c r="D376" i="1"/>
  <c r="B377" i="1"/>
  <c r="D377" i="1"/>
  <c r="B378" i="1"/>
  <c r="D378" i="1"/>
  <c r="B379" i="1"/>
  <c r="D379" i="1"/>
  <c r="B380" i="1"/>
  <c r="D380" i="1"/>
  <c r="B381" i="1"/>
  <c r="D381" i="1"/>
  <c r="B382" i="1"/>
  <c r="D382" i="1"/>
  <c r="B383" i="1"/>
  <c r="D383" i="1"/>
  <c r="B384" i="1"/>
  <c r="D384" i="1"/>
  <c r="B385" i="1"/>
  <c r="D385" i="1"/>
  <c r="B386" i="1"/>
  <c r="D386" i="1"/>
  <c r="B387" i="1"/>
  <c r="D387" i="1"/>
  <c r="B388" i="1"/>
  <c r="D388" i="1"/>
  <c r="B389" i="1"/>
  <c r="D389" i="1"/>
  <c r="B390" i="1"/>
  <c r="D390" i="1"/>
  <c r="B391" i="1"/>
  <c r="D391" i="1"/>
  <c r="B392" i="1"/>
  <c r="D392" i="1"/>
  <c r="B393" i="1"/>
  <c r="D393" i="1"/>
  <c r="B394" i="1"/>
  <c r="D394" i="1"/>
  <c r="B395" i="1"/>
  <c r="D395" i="1"/>
  <c r="B396" i="1"/>
  <c r="D396" i="1"/>
  <c r="B397" i="1"/>
  <c r="D397" i="1"/>
  <c r="B398" i="1"/>
  <c r="D398" i="1"/>
  <c r="B399" i="1"/>
  <c r="D399" i="1"/>
  <c r="B400" i="1"/>
  <c r="D400" i="1"/>
  <c r="B401" i="1"/>
  <c r="D401" i="1"/>
  <c r="B402" i="1"/>
  <c r="D402" i="1"/>
  <c r="B403" i="1"/>
  <c r="D403" i="1"/>
  <c r="B404" i="1"/>
  <c r="D404" i="1"/>
  <c r="B405" i="1"/>
  <c r="D405" i="1"/>
  <c r="B406" i="1"/>
  <c r="D406" i="1"/>
  <c r="B407" i="1"/>
  <c r="D407" i="1"/>
  <c r="B408" i="1"/>
  <c r="D408" i="1"/>
  <c r="B409" i="1"/>
  <c r="D409" i="1"/>
  <c r="B410" i="1"/>
  <c r="D410" i="1"/>
  <c r="B411" i="1"/>
  <c r="D411" i="1"/>
  <c r="B412" i="1"/>
  <c r="D412" i="1"/>
  <c r="B413" i="1"/>
  <c r="D413" i="1"/>
  <c r="B414" i="1"/>
  <c r="D414" i="1"/>
  <c r="B415" i="1"/>
  <c r="D415" i="1"/>
  <c r="B416" i="1"/>
  <c r="D416" i="1"/>
  <c r="B417" i="1"/>
  <c r="D417" i="1"/>
  <c r="B418" i="1"/>
  <c r="D418" i="1"/>
  <c r="B419" i="1"/>
  <c r="D419" i="1"/>
  <c r="B420" i="1"/>
  <c r="D420" i="1"/>
  <c r="B421" i="1"/>
  <c r="D421" i="1"/>
  <c r="B422" i="1"/>
  <c r="D422" i="1"/>
  <c r="B423" i="1"/>
  <c r="D423" i="1"/>
  <c r="B424" i="1"/>
  <c r="D424" i="1"/>
  <c r="B425" i="1"/>
  <c r="D425" i="1"/>
  <c r="B426" i="1"/>
  <c r="D426" i="1"/>
  <c r="B427" i="1"/>
  <c r="D427" i="1"/>
  <c r="B428" i="1"/>
  <c r="D428" i="1"/>
  <c r="B429" i="1"/>
  <c r="D429" i="1"/>
  <c r="B430" i="1"/>
  <c r="D430" i="1"/>
  <c r="B431" i="1"/>
  <c r="D431" i="1"/>
  <c r="B432" i="1"/>
  <c r="D432" i="1"/>
  <c r="B433" i="1"/>
  <c r="D433" i="1"/>
  <c r="B434" i="1"/>
  <c r="D434" i="1"/>
  <c r="B435" i="1"/>
  <c r="D435" i="1"/>
  <c r="B436" i="1"/>
  <c r="D436" i="1"/>
  <c r="B437" i="1"/>
  <c r="D437" i="1"/>
  <c r="B438" i="1"/>
  <c r="D438" i="1"/>
  <c r="B439" i="1"/>
  <c r="D439" i="1"/>
  <c r="B440" i="1"/>
  <c r="D440" i="1"/>
  <c r="B441" i="1"/>
  <c r="D441" i="1"/>
  <c r="B442" i="1"/>
  <c r="D442" i="1"/>
  <c r="B443" i="1"/>
  <c r="D443" i="1"/>
  <c r="B444" i="1"/>
  <c r="D444" i="1"/>
  <c r="B445" i="1"/>
  <c r="D445" i="1"/>
  <c r="B446" i="1"/>
  <c r="D446" i="1"/>
  <c r="B447" i="1"/>
  <c r="D447" i="1"/>
  <c r="B448" i="1"/>
  <c r="D448" i="1"/>
  <c r="B449" i="1"/>
  <c r="D449" i="1"/>
  <c r="B450" i="1"/>
  <c r="D450" i="1"/>
  <c r="B451" i="1"/>
  <c r="D451" i="1"/>
  <c r="B452" i="1"/>
  <c r="D452" i="1"/>
  <c r="B453" i="1"/>
  <c r="D453" i="1"/>
  <c r="B454" i="1"/>
  <c r="D454" i="1"/>
  <c r="B455" i="1"/>
  <c r="D455" i="1"/>
  <c r="B456" i="1"/>
  <c r="D456" i="1"/>
  <c r="B457" i="1"/>
  <c r="D457" i="1"/>
  <c r="B458" i="1"/>
  <c r="D458" i="1"/>
  <c r="B459" i="1"/>
  <c r="D459" i="1"/>
  <c r="B460" i="1"/>
  <c r="D460" i="1"/>
  <c r="B461" i="1"/>
  <c r="D461" i="1"/>
  <c r="B462" i="1"/>
  <c r="D462" i="1"/>
  <c r="B463" i="1"/>
  <c r="D463" i="1"/>
  <c r="B464" i="1"/>
  <c r="D464" i="1"/>
  <c r="B465" i="1"/>
  <c r="D465" i="1"/>
  <c r="B466" i="1"/>
  <c r="D466" i="1"/>
  <c r="B467" i="1"/>
  <c r="D467" i="1"/>
  <c r="B468" i="1"/>
  <c r="D468" i="1"/>
  <c r="B469" i="1"/>
  <c r="D469" i="1"/>
  <c r="B470" i="1"/>
  <c r="D470" i="1"/>
  <c r="B471" i="1"/>
  <c r="D471" i="1"/>
  <c r="B472" i="1"/>
  <c r="D472" i="1"/>
  <c r="B473" i="1"/>
  <c r="D473" i="1"/>
  <c r="B474" i="1"/>
  <c r="D474" i="1"/>
  <c r="B475" i="1"/>
  <c r="D475" i="1"/>
  <c r="B476" i="1"/>
  <c r="D476" i="1"/>
  <c r="B477" i="1"/>
  <c r="D477" i="1"/>
  <c r="B478" i="1"/>
  <c r="D478" i="1"/>
  <c r="B479" i="1"/>
  <c r="D479" i="1"/>
  <c r="B480" i="1"/>
  <c r="D480" i="1"/>
  <c r="B481" i="1"/>
  <c r="D481" i="1"/>
  <c r="B482" i="1"/>
  <c r="D482" i="1"/>
  <c r="B483" i="1"/>
  <c r="D483" i="1"/>
  <c r="B484" i="1"/>
  <c r="D484" i="1"/>
  <c r="B485" i="1"/>
  <c r="D485" i="1"/>
  <c r="B486" i="1"/>
  <c r="D486" i="1"/>
  <c r="B487" i="1"/>
  <c r="D487" i="1"/>
  <c r="B488" i="1"/>
  <c r="D488" i="1"/>
  <c r="B489" i="1"/>
  <c r="D489" i="1"/>
  <c r="B490" i="1"/>
  <c r="D490" i="1"/>
  <c r="B491" i="1"/>
  <c r="D491" i="1"/>
  <c r="B492" i="1"/>
  <c r="D492" i="1"/>
  <c r="B493" i="1"/>
  <c r="D493" i="1"/>
  <c r="B494" i="1"/>
  <c r="D494" i="1"/>
  <c r="B495" i="1"/>
  <c r="D495" i="1"/>
  <c r="B496" i="1"/>
  <c r="D496" i="1"/>
  <c r="B497" i="1"/>
  <c r="D497" i="1"/>
  <c r="B498" i="1"/>
  <c r="D498" i="1"/>
  <c r="B499" i="1"/>
  <c r="D499" i="1"/>
  <c r="B500" i="1"/>
  <c r="D500" i="1"/>
  <c r="B501" i="1"/>
  <c r="D501" i="1"/>
  <c r="B502" i="1"/>
  <c r="D502" i="1"/>
  <c r="B503" i="1"/>
  <c r="D503" i="1"/>
  <c r="B504" i="1"/>
  <c r="D504" i="1"/>
  <c r="B505" i="1"/>
  <c r="D505" i="1"/>
  <c r="B506" i="1"/>
  <c r="D506" i="1"/>
  <c r="B507" i="1"/>
  <c r="D507" i="1"/>
  <c r="B508" i="1"/>
  <c r="D508" i="1"/>
  <c r="B509" i="1"/>
  <c r="D509" i="1"/>
  <c r="B510" i="1"/>
  <c r="D510" i="1"/>
  <c r="B511" i="1"/>
  <c r="D511" i="1"/>
  <c r="B512" i="1"/>
  <c r="D512" i="1"/>
  <c r="B513" i="1"/>
  <c r="D513" i="1"/>
  <c r="B514" i="1"/>
  <c r="D514" i="1"/>
  <c r="B515" i="1"/>
  <c r="D515" i="1"/>
  <c r="B516" i="1"/>
  <c r="D516" i="1"/>
  <c r="B517" i="1"/>
  <c r="D517" i="1"/>
  <c r="B518" i="1"/>
  <c r="D518" i="1"/>
  <c r="B519" i="1"/>
  <c r="D519" i="1"/>
  <c r="B520" i="1"/>
  <c r="D520" i="1"/>
  <c r="B521" i="1"/>
  <c r="D521" i="1"/>
  <c r="B522" i="1"/>
  <c r="D522" i="1"/>
  <c r="B523" i="1"/>
  <c r="D523" i="1"/>
  <c r="B524" i="1"/>
  <c r="D524" i="1"/>
  <c r="B525" i="1"/>
  <c r="D525" i="1"/>
  <c r="B526" i="1"/>
  <c r="D526" i="1"/>
  <c r="B527" i="1"/>
  <c r="D527" i="1"/>
  <c r="B528" i="1"/>
  <c r="D528" i="1"/>
  <c r="B529" i="1"/>
  <c r="D529" i="1"/>
  <c r="B530" i="1"/>
  <c r="D530" i="1"/>
  <c r="B531" i="1"/>
  <c r="D531" i="1"/>
  <c r="B532" i="1"/>
  <c r="D532" i="1"/>
  <c r="B533" i="1"/>
  <c r="D533" i="1"/>
  <c r="B534" i="1"/>
  <c r="D534" i="1"/>
  <c r="B535" i="1"/>
  <c r="D535" i="1"/>
  <c r="B536" i="1"/>
  <c r="D536" i="1"/>
  <c r="B537" i="1"/>
  <c r="D537" i="1"/>
  <c r="B538" i="1"/>
  <c r="D538" i="1"/>
  <c r="B539" i="1"/>
  <c r="D539" i="1"/>
  <c r="B540" i="1"/>
  <c r="D540" i="1"/>
  <c r="B541" i="1"/>
  <c r="D541" i="1"/>
  <c r="B542" i="1"/>
  <c r="D542" i="1"/>
  <c r="B543" i="1"/>
  <c r="D543" i="1"/>
  <c r="B544" i="1"/>
  <c r="D544" i="1"/>
  <c r="B545" i="1"/>
  <c r="D545" i="1"/>
  <c r="B546" i="1"/>
  <c r="D546" i="1"/>
  <c r="B547" i="1"/>
  <c r="D547" i="1"/>
  <c r="B548" i="1"/>
  <c r="D548" i="1"/>
  <c r="B549" i="1"/>
  <c r="D549" i="1"/>
  <c r="B550" i="1"/>
  <c r="D550" i="1"/>
  <c r="B551" i="1"/>
  <c r="D551" i="1"/>
  <c r="B552" i="1"/>
  <c r="D552" i="1"/>
  <c r="B553" i="1"/>
  <c r="D553" i="1"/>
  <c r="B554" i="1"/>
  <c r="D554" i="1"/>
  <c r="B555" i="1"/>
  <c r="D555" i="1"/>
  <c r="B556" i="1"/>
  <c r="D556" i="1"/>
  <c r="B557" i="1"/>
  <c r="D557" i="1"/>
  <c r="B558" i="1"/>
  <c r="D558" i="1"/>
  <c r="B559" i="1"/>
  <c r="D559" i="1"/>
  <c r="B560" i="1"/>
  <c r="D560" i="1"/>
  <c r="B561" i="1"/>
  <c r="D561" i="1"/>
  <c r="B562" i="1"/>
  <c r="D562" i="1"/>
  <c r="B563" i="1"/>
  <c r="D563" i="1"/>
  <c r="B564" i="1"/>
  <c r="D564" i="1"/>
  <c r="B565" i="1"/>
  <c r="D565" i="1"/>
  <c r="B566" i="1"/>
  <c r="D566" i="1"/>
  <c r="B567" i="1"/>
  <c r="D567" i="1"/>
  <c r="B568" i="1"/>
  <c r="D568" i="1"/>
  <c r="B569" i="1"/>
  <c r="D569" i="1"/>
  <c r="B570" i="1"/>
  <c r="D570" i="1"/>
  <c r="B571" i="1"/>
  <c r="D571" i="1"/>
  <c r="B572" i="1"/>
  <c r="D572" i="1"/>
  <c r="B573" i="1"/>
  <c r="D573" i="1"/>
  <c r="B574" i="1"/>
  <c r="D574" i="1"/>
  <c r="B575" i="1"/>
  <c r="D575" i="1"/>
  <c r="B576" i="1"/>
  <c r="D576" i="1"/>
  <c r="B577" i="1"/>
  <c r="D577" i="1"/>
  <c r="B578" i="1"/>
  <c r="D578" i="1"/>
  <c r="B579" i="1"/>
  <c r="D579" i="1"/>
  <c r="B580" i="1"/>
  <c r="D580" i="1"/>
  <c r="B581" i="1"/>
  <c r="D581" i="1"/>
  <c r="B582" i="1"/>
  <c r="D582" i="1"/>
  <c r="B583" i="1"/>
  <c r="D583" i="1"/>
  <c r="B584" i="1"/>
  <c r="D584" i="1"/>
  <c r="B585" i="1"/>
  <c r="D585" i="1"/>
  <c r="B586" i="1"/>
  <c r="D586" i="1"/>
  <c r="B587" i="1"/>
  <c r="D587" i="1"/>
  <c r="B588" i="1"/>
  <c r="D588" i="1"/>
  <c r="B589" i="1"/>
  <c r="D589" i="1"/>
  <c r="B590" i="1"/>
  <c r="D590" i="1"/>
  <c r="B591" i="1"/>
  <c r="D591" i="1"/>
  <c r="B592" i="1"/>
  <c r="D592" i="1"/>
  <c r="B593" i="1"/>
  <c r="D593" i="1"/>
  <c r="B594" i="1"/>
  <c r="D594" i="1"/>
  <c r="B595" i="1"/>
  <c r="D595" i="1"/>
  <c r="B596" i="1"/>
  <c r="D596" i="1"/>
  <c r="B597" i="1"/>
  <c r="D597" i="1"/>
  <c r="B598" i="1"/>
  <c r="D598" i="1"/>
  <c r="B599" i="1"/>
  <c r="D599" i="1"/>
  <c r="B600" i="1"/>
  <c r="D600" i="1"/>
  <c r="B601" i="1"/>
  <c r="D601" i="1"/>
  <c r="B602" i="1"/>
  <c r="D602" i="1"/>
  <c r="B603" i="1"/>
  <c r="D603" i="1"/>
  <c r="B604" i="1"/>
  <c r="D604" i="1"/>
  <c r="B605" i="1"/>
  <c r="D605" i="1"/>
  <c r="B606" i="1"/>
  <c r="D606" i="1"/>
  <c r="B607" i="1"/>
  <c r="D607" i="1"/>
  <c r="B608" i="1"/>
  <c r="D608" i="1"/>
  <c r="B609" i="1"/>
  <c r="D609" i="1"/>
  <c r="B610" i="1"/>
  <c r="D610" i="1"/>
  <c r="B611" i="1"/>
  <c r="D611" i="1"/>
  <c r="B612" i="1"/>
  <c r="D612" i="1"/>
  <c r="B613" i="1"/>
  <c r="D613" i="1"/>
  <c r="B614" i="1"/>
  <c r="D614" i="1"/>
  <c r="B615" i="1"/>
  <c r="D615" i="1"/>
  <c r="B616" i="1"/>
  <c r="D616" i="1"/>
  <c r="B617" i="1"/>
  <c r="D617" i="1"/>
  <c r="B618" i="1"/>
  <c r="D618" i="1"/>
  <c r="B619" i="1"/>
  <c r="D619" i="1"/>
  <c r="B620" i="1"/>
  <c r="D620" i="1"/>
  <c r="B621" i="1"/>
  <c r="D621" i="1"/>
  <c r="B622" i="1"/>
  <c r="D622" i="1"/>
  <c r="B623" i="1"/>
  <c r="D623" i="1"/>
  <c r="B624" i="1"/>
  <c r="D624" i="1"/>
  <c r="B625" i="1"/>
  <c r="D625" i="1"/>
  <c r="B626" i="1"/>
  <c r="D626" i="1"/>
  <c r="B627" i="1"/>
  <c r="D627" i="1"/>
  <c r="B628" i="1"/>
  <c r="D628" i="1"/>
  <c r="B629" i="1"/>
  <c r="D629" i="1"/>
  <c r="B630" i="1"/>
  <c r="D630" i="1"/>
  <c r="B631" i="1"/>
  <c r="D631" i="1"/>
  <c r="B632" i="1"/>
  <c r="D632" i="1"/>
  <c r="B633" i="1"/>
  <c r="D633" i="1"/>
  <c r="B634" i="1"/>
  <c r="D634" i="1"/>
  <c r="B635" i="1"/>
  <c r="D635" i="1"/>
  <c r="B636" i="1"/>
  <c r="D636" i="1"/>
  <c r="B637" i="1"/>
  <c r="D637" i="1"/>
  <c r="B638" i="1"/>
  <c r="D638" i="1"/>
  <c r="B639" i="1"/>
  <c r="D639" i="1"/>
  <c r="B640" i="1"/>
  <c r="D640" i="1"/>
  <c r="B641" i="1"/>
  <c r="D641" i="1"/>
  <c r="B642" i="1"/>
  <c r="D642" i="1"/>
  <c r="B643" i="1"/>
  <c r="D643" i="1"/>
  <c r="B644" i="1"/>
  <c r="D644" i="1"/>
  <c r="B645" i="1"/>
  <c r="D645" i="1"/>
  <c r="B646" i="1"/>
  <c r="D646" i="1"/>
  <c r="B647" i="1"/>
  <c r="D647" i="1"/>
  <c r="B648" i="1"/>
  <c r="D648" i="1"/>
  <c r="B649" i="1"/>
  <c r="D649" i="1"/>
  <c r="B650" i="1"/>
  <c r="D650" i="1"/>
  <c r="B651" i="1"/>
  <c r="D651" i="1"/>
  <c r="B652" i="1"/>
  <c r="D652" i="1"/>
  <c r="B653" i="1"/>
  <c r="D653" i="1"/>
  <c r="B654" i="1"/>
  <c r="D654" i="1"/>
  <c r="B655" i="1"/>
  <c r="D655" i="1"/>
  <c r="B656" i="1"/>
  <c r="D656" i="1"/>
  <c r="B657" i="1"/>
  <c r="D657" i="1"/>
  <c r="B658" i="1"/>
  <c r="D658" i="1"/>
  <c r="B659" i="1"/>
  <c r="D659" i="1"/>
  <c r="B660" i="1"/>
  <c r="D660" i="1"/>
  <c r="B661" i="1"/>
  <c r="D661" i="1"/>
  <c r="B662" i="1"/>
  <c r="D662" i="1"/>
  <c r="B663" i="1"/>
  <c r="D663" i="1"/>
  <c r="B664" i="1"/>
  <c r="D664" i="1"/>
  <c r="B665" i="1"/>
  <c r="D665" i="1"/>
  <c r="B666" i="1"/>
  <c r="D666" i="1"/>
  <c r="B667" i="1"/>
  <c r="D667" i="1"/>
  <c r="B668" i="1"/>
  <c r="D668" i="1"/>
  <c r="B669" i="1"/>
  <c r="D669" i="1"/>
  <c r="B670" i="1"/>
  <c r="D670" i="1"/>
  <c r="B671" i="1"/>
  <c r="D671" i="1"/>
  <c r="B672" i="1"/>
  <c r="D672" i="1"/>
  <c r="B673" i="1"/>
  <c r="D673" i="1"/>
  <c r="B674" i="1"/>
  <c r="D674" i="1"/>
  <c r="B675" i="1"/>
  <c r="D675" i="1"/>
  <c r="B676" i="1"/>
  <c r="D676" i="1"/>
  <c r="B677" i="1"/>
  <c r="D677" i="1"/>
  <c r="B678" i="1"/>
  <c r="D678" i="1"/>
  <c r="B679" i="1"/>
  <c r="D679" i="1"/>
  <c r="B680" i="1"/>
  <c r="D680" i="1"/>
  <c r="B681" i="1"/>
  <c r="D681" i="1"/>
  <c r="B682" i="1"/>
  <c r="D682" i="1"/>
  <c r="B683" i="1"/>
  <c r="D683" i="1"/>
  <c r="B684" i="1"/>
  <c r="D684" i="1"/>
  <c r="B685" i="1"/>
  <c r="D685" i="1"/>
  <c r="B686" i="1"/>
  <c r="D686" i="1"/>
  <c r="B687" i="1"/>
  <c r="D687" i="1"/>
  <c r="B688" i="1"/>
  <c r="D688" i="1"/>
  <c r="B689" i="1"/>
  <c r="D689" i="1"/>
  <c r="B690" i="1"/>
  <c r="D690" i="1"/>
  <c r="B691" i="1"/>
  <c r="D691" i="1"/>
  <c r="B692" i="1"/>
  <c r="D692" i="1"/>
  <c r="B693" i="1"/>
  <c r="D693" i="1"/>
  <c r="B694" i="1"/>
  <c r="D694" i="1"/>
  <c r="B695" i="1"/>
  <c r="D695" i="1"/>
  <c r="B696" i="1"/>
  <c r="D696" i="1"/>
  <c r="B697" i="1"/>
  <c r="D697" i="1"/>
  <c r="B698" i="1"/>
  <c r="D698" i="1"/>
  <c r="B699" i="1"/>
  <c r="D699" i="1"/>
  <c r="B700" i="1"/>
  <c r="D700" i="1"/>
  <c r="B701" i="1"/>
  <c r="D701" i="1"/>
  <c r="B702" i="1"/>
  <c r="D702" i="1"/>
  <c r="B703" i="1"/>
  <c r="D703" i="1"/>
  <c r="B704" i="1"/>
  <c r="D704" i="1"/>
  <c r="B705" i="1"/>
  <c r="D705" i="1"/>
  <c r="B706" i="1"/>
  <c r="D706" i="1"/>
  <c r="B707" i="1"/>
  <c r="D707" i="1"/>
  <c r="B708" i="1"/>
  <c r="D708" i="1"/>
  <c r="B709" i="1"/>
  <c r="D709" i="1"/>
  <c r="B710" i="1"/>
  <c r="D710" i="1"/>
  <c r="B711" i="1"/>
  <c r="D711" i="1"/>
  <c r="B712" i="1"/>
  <c r="D712" i="1"/>
  <c r="B713" i="1"/>
  <c r="D713" i="1"/>
  <c r="B714" i="1"/>
  <c r="D714" i="1"/>
  <c r="B715" i="1"/>
  <c r="D715" i="1"/>
  <c r="B716" i="1"/>
  <c r="D716" i="1"/>
  <c r="B717" i="1"/>
  <c r="D717" i="1"/>
  <c r="B718" i="1"/>
  <c r="D718" i="1"/>
  <c r="B719" i="1"/>
  <c r="D719" i="1"/>
  <c r="B720" i="1"/>
  <c r="D720" i="1"/>
  <c r="B721" i="1"/>
  <c r="D721" i="1"/>
  <c r="B722" i="1"/>
  <c r="D722" i="1"/>
  <c r="B723" i="1"/>
  <c r="D723" i="1"/>
  <c r="B724" i="1"/>
  <c r="D724" i="1"/>
  <c r="B725" i="1"/>
  <c r="D725" i="1"/>
  <c r="B726" i="1"/>
  <c r="D726" i="1"/>
  <c r="B727" i="1"/>
  <c r="D727" i="1"/>
  <c r="B728" i="1"/>
  <c r="D728" i="1"/>
  <c r="B729" i="1"/>
  <c r="D729" i="1"/>
  <c r="B730" i="1"/>
  <c r="D730" i="1"/>
  <c r="B731" i="1"/>
  <c r="D731" i="1"/>
  <c r="B732" i="1"/>
  <c r="D732" i="1"/>
  <c r="B733" i="1"/>
  <c r="D733" i="1"/>
  <c r="B734" i="1"/>
  <c r="D734" i="1"/>
  <c r="B735" i="1"/>
  <c r="D735" i="1"/>
  <c r="B736" i="1"/>
  <c r="D736" i="1"/>
  <c r="B737" i="1"/>
  <c r="D737" i="1"/>
  <c r="B738" i="1"/>
  <c r="D738" i="1"/>
  <c r="B739" i="1"/>
  <c r="D739" i="1"/>
  <c r="B740" i="1"/>
  <c r="D740" i="1"/>
  <c r="B741" i="1"/>
  <c r="D741" i="1"/>
  <c r="B742" i="1"/>
  <c r="D742" i="1"/>
  <c r="B743" i="1"/>
  <c r="D743" i="1"/>
  <c r="B744" i="1"/>
  <c r="D744" i="1"/>
  <c r="B745" i="1"/>
  <c r="D745" i="1"/>
  <c r="B746" i="1"/>
  <c r="D746" i="1"/>
  <c r="B747" i="1"/>
  <c r="D747" i="1"/>
  <c r="B748" i="1"/>
  <c r="D748" i="1"/>
  <c r="B749" i="1"/>
  <c r="D749" i="1"/>
  <c r="B750" i="1"/>
  <c r="D750" i="1"/>
  <c r="B751" i="1"/>
  <c r="D751" i="1"/>
  <c r="B752" i="1"/>
  <c r="D752" i="1"/>
  <c r="B753" i="1"/>
  <c r="D753" i="1"/>
  <c r="B754" i="1"/>
  <c r="D754" i="1"/>
  <c r="B755" i="1"/>
  <c r="D755" i="1"/>
  <c r="B756" i="1"/>
  <c r="D756" i="1"/>
  <c r="B757" i="1"/>
  <c r="D757" i="1"/>
  <c r="B758" i="1"/>
  <c r="D758" i="1"/>
  <c r="B759" i="1"/>
  <c r="D759" i="1"/>
  <c r="B760" i="1"/>
  <c r="D760" i="1"/>
  <c r="B761" i="1"/>
  <c r="D761" i="1"/>
  <c r="B762" i="1"/>
  <c r="D762" i="1"/>
  <c r="B763" i="1"/>
  <c r="D763" i="1"/>
  <c r="B764" i="1"/>
  <c r="D764" i="1"/>
  <c r="B765" i="1"/>
  <c r="D765" i="1"/>
  <c r="B766" i="1"/>
  <c r="D766" i="1"/>
  <c r="B767" i="1"/>
  <c r="D767" i="1"/>
  <c r="B768" i="1"/>
  <c r="D768" i="1"/>
  <c r="B769" i="1"/>
  <c r="D769" i="1"/>
  <c r="B770" i="1"/>
  <c r="D770" i="1"/>
  <c r="B771" i="1"/>
  <c r="D771" i="1"/>
  <c r="B772" i="1"/>
  <c r="D772" i="1"/>
  <c r="B773" i="1"/>
  <c r="D773" i="1"/>
  <c r="B774" i="1"/>
  <c r="D774" i="1"/>
  <c r="B775" i="1"/>
  <c r="D775" i="1"/>
  <c r="B776" i="1"/>
  <c r="D776" i="1"/>
  <c r="B777" i="1"/>
  <c r="D777" i="1"/>
  <c r="B778" i="1"/>
  <c r="D778" i="1"/>
  <c r="B779" i="1"/>
  <c r="D779" i="1"/>
  <c r="B780" i="1"/>
  <c r="D780" i="1"/>
  <c r="B781" i="1"/>
  <c r="D781" i="1"/>
  <c r="B782" i="1"/>
  <c r="D782" i="1"/>
  <c r="B783" i="1"/>
  <c r="D783" i="1"/>
  <c r="B784" i="1"/>
  <c r="D784" i="1"/>
  <c r="B785" i="1"/>
  <c r="D785" i="1"/>
  <c r="B786" i="1"/>
  <c r="D786" i="1"/>
  <c r="B787" i="1"/>
  <c r="D787" i="1"/>
  <c r="B788" i="1"/>
  <c r="D788" i="1"/>
  <c r="B789" i="1"/>
  <c r="D789" i="1"/>
  <c r="B790" i="1"/>
  <c r="D790" i="1"/>
  <c r="B791" i="1"/>
  <c r="D791" i="1"/>
  <c r="B792" i="1"/>
  <c r="D792" i="1"/>
  <c r="B793" i="1"/>
  <c r="D793" i="1"/>
  <c r="B794" i="1"/>
  <c r="D794" i="1"/>
  <c r="B795" i="1"/>
  <c r="D795" i="1"/>
  <c r="B796" i="1"/>
  <c r="D796" i="1"/>
  <c r="B797" i="1"/>
  <c r="D797" i="1"/>
  <c r="B798" i="1"/>
  <c r="D798" i="1"/>
  <c r="B799" i="1"/>
  <c r="D799" i="1"/>
  <c r="B800" i="1"/>
  <c r="D800" i="1"/>
  <c r="B801" i="1"/>
  <c r="D801" i="1"/>
  <c r="B802" i="1"/>
  <c r="D802" i="1"/>
  <c r="B803" i="1"/>
  <c r="D803" i="1"/>
  <c r="B804" i="1"/>
  <c r="D804" i="1"/>
  <c r="B805" i="1"/>
  <c r="D805" i="1"/>
  <c r="B806" i="1"/>
  <c r="D806" i="1"/>
  <c r="B807" i="1"/>
  <c r="D807" i="1"/>
  <c r="B808" i="1"/>
  <c r="D808" i="1"/>
  <c r="B809" i="1"/>
  <c r="D809" i="1"/>
  <c r="B810" i="1"/>
  <c r="D810" i="1"/>
  <c r="B811" i="1"/>
  <c r="D811" i="1"/>
  <c r="B812" i="1"/>
  <c r="D812" i="1"/>
  <c r="B813" i="1"/>
  <c r="D813" i="1"/>
  <c r="B814" i="1"/>
  <c r="D814" i="1"/>
  <c r="B815" i="1"/>
  <c r="D815" i="1"/>
  <c r="B816" i="1"/>
  <c r="D816" i="1"/>
  <c r="B817" i="1"/>
  <c r="D817" i="1"/>
  <c r="B818" i="1"/>
  <c r="D818" i="1"/>
  <c r="B819" i="1"/>
  <c r="D819" i="1"/>
  <c r="B820" i="1"/>
  <c r="D820" i="1"/>
  <c r="B821" i="1"/>
  <c r="D821" i="1"/>
  <c r="B822" i="1"/>
  <c r="D822" i="1"/>
  <c r="B823" i="1"/>
  <c r="D823" i="1"/>
  <c r="B824" i="1"/>
  <c r="D824" i="1"/>
  <c r="B825" i="1"/>
  <c r="D825" i="1"/>
  <c r="B826" i="1"/>
  <c r="D826" i="1"/>
  <c r="B827" i="1"/>
  <c r="D827" i="1"/>
  <c r="B828" i="1"/>
  <c r="D828" i="1"/>
  <c r="B829" i="1"/>
  <c r="D829" i="1"/>
  <c r="B830" i="1"/>
  <c r="D830" i="1"/>
  <c r="B831" i="1"/>
  <c r="D831" i="1"/>
  <c r="B832" i="1"/>
  <c r="D832" i="1"/>
  <c r="B833" i="1"/>
  <c r="D833" i="1"/>
  <c r="B834" i="1"/>
  <c r="D834" i="1"/>
  <c r="B835" i="1"/>
  <c r="D835" i="1"/>
  <c r="B836" i="1"/>
  <c r="D836" i="1"/>
  <c r="B837" i="1"/>
  <c r="D837" i="1"/>
  <c r="B838" i="1"/>
  <c r="D838" i="1"/>
  <c r="B839" i="1"/>
  <c r="D839" i="1"/>
  <c r="B840" i="1"/>
  <c r="D840" i="1"/>
  <c r="B841" i="1"/>
  <c r="D841" i="1"/>
  <c r="B842" i="1"/>
  <c r="D842" i="1"/>
  <c r="B843" i="1"/>
  <c r="D843" i="1"/>
  <c r="B844" i="1"/>
  <c r="D844" i="1"/>
  <c r="B845" i="1"/>
  <c r="D845" i="1"/>
  <c r="B846" i="1"/>
  <c r="D846" i="1"/>
  <c r="B847" i="1"/>
  <c r="D847" i="1"/>
  <c r="B848" i="1"/>
  <c r="D848" i="1"/>
  <c r="B849" i="1"/>
  <c r="D849" i="1"/>
  <c r="B850" i="1"/>
  <c r="D850" i="1"/>
  <c r="B851" i="1"/>
  <c r="D851" i="1"/>
  <c r="B852" i="1"/>
  <c r="D852" i="1"/>
  <c r="B853" i="1"/>
  <c r="D853" i="1"/>
  <c r="B854" i="1"/>
  <c r="D854" i="1"/>
  <c r="B855" i="1"/>
  <c r="D855" i="1"/>
  <c r="B856" i="1"/>
  <c r="D856" i="1"/>
  <c r="B857" i="1"/>
  <c r="D857" i="1"/>
  <c r="B858" i="1"/>
  <c r="D858" i="1"/>
  <c r="B859" i="1"/>
  <c r="D859" i="1"/>
  <c r="B860" i="1"/>
  <c r="D860" i="1"/>
  <c r="B861" i="1"/>
  <c r="D861" i="1"/>
  <c r="B862" i="1"/>
  <c r="D862" i="1"/>
  <c r="B863" i="1"/>
  <c r="D863" i="1"/>
  <c r="B864" i="1"/>
  <c r="D864" i="1"/>
  <c r="B865" i="1"/>
  <c r="D865" i="1"/>
  <c r="B866" i="1"/>
  <c r="D866" i="1"/>
  <c r="B867" i="1"/>
  <c r="D867" i="1"/>
  <c r="B868" i="1"/>
  <c r="D868" i="1"/>
  <c r="B869" i="1"/>
  <c r="D869" i="1"/>
  <c r="B870" i="1"/>
  <c r="D870" i="1"/>
  <c r="B871" i="1"/>
  <c r="D871" i="1"/>
  <c r="B872" i="1"/>
  <c r="D872" i="1"/>
  <c r="B873" i="1"/>
  <c r="D873" i="1"/>
  <c r="B874" i="1"/>
  <c r="D874" i="1"/>
  <c r="B875" i="1"/>
  <c r="D875" i="1"/>
  <c r="B876" i="1"/>
  <c r="D876" i="1"/>
  <c r="B877" i="1"/>
  <c r="D877" i="1"/>
  <c r="B878" i="1"/>
  <c r="D878" i="1"/>
  <c r="B879" i="1"/>
  <c r="D879" i="1"/>
  <c r="B880" i="1"/>
  <c r="D880" i="1"/>
  <c r="B881" i="1"/>
  <c r="D881" i="1"/>
  <c r="B882" i="1"/>
  <c r="D882" i="1"/>
  <c r="B883" i="1"/>
  <c r="D883" i="1"/>
  <c r="B884" i="1"/>
  <c r="D884" i="1"/>
  <c r="B885" i="1"/>
  <c r="D885" i="1"/>
  <c r="B886" i="1"/>
  <c r="D886" i="1"/>
  <c r="B887" i="1"/>
  <c r="D887" i="1"/>
  <c r="B888" i="1"/>
  <c r="D888" i="1"/>
  <c r="B889" i="1"/>
  <c r="D889" i="1"/>
  <c r="B890" i="1"/>
  <c r="D890" i="1"/>
  <c r="B891" i="1"/>
  <c r="D891" i="1"/>
  <c r="B892" i="1"/>
  <c r="D892" i="1"/>
  <c r="B893" i="1"/>
  <c r="D893" i="1"/>
  <c r="B894" i="1"/>
  <c r="D894" i="1"/>
  <c r="B895" i="1"/>
  <c r="D895" i="1"/>
  <c r="B896" i="1"/>
  <c r="D896" i="1"/>
  <c r="B897" i="1"/>
  <c r="D897" i="1"/>
  <c r="B898" i="1"/>
  <c r="D898" i="1"/>
  <c r="B899" i="1"/>
  <c r="D899" i="1"/>
  <c r="B900" i="1"/>
  <c r="D900" i="1"/>
  <c r="B901" i="1"/>
  <c r="D901" i="1"/>
  <c r="B902" i="1"/>
  <c r="D902" i="1"/>
  <c r="B903" i="1"/>
  <c r="D903" i="1"/>
  <c r="B904" i="1"/>
  <c r="D904" i="1"/>
  <c r="B905" i="1"/>
  <c r="D905" i="1"/>
  <c r="B906" i="1"/>
  <c r="D906" i="1"/>
  <c r="B907" i="1"/>
  <c r="D907" i="1"/>
  <c r="B908" i="1"/>
  <c r="D908" i="1"/>
  <c r="B909" i="1"/>
  <c r="D909" i="1"/>
  <c r="B910" i="1"/>
  <c r="D910" i="1"/>
  <c r="B911" i="1"/>
  <c r="D911" i="1"/>
  <c r="B912" i="1"/>
  <c r="D912" i="1"/>
  <c r="B913" i="1"/>
  <c r="D913" i="1"/>
  <c r="B914" i="1"/>
  <c r="D914" i="1"/>
  <c r="B915" i="1"/>
  <c r="D915" i="1"/>
  <c r="B916" i="1"/>
  <c r="D916" i="1"/>
  <c r="B917" i="1"/>
  <c r="D917" i="1"/>
  <c r="B918" i="1"/>
  <c r="D918" i="1"/>
  <c r="B919" i="1"/>
  <c r="D919" i="1"/>
  <c r="B920" i="1"/>
  <c r="D920" i="1"/>
  <c r="B921" i="1"/>
  <c r="D921" i="1"/>
  <c r="B922" i="1"/>
  <c r="D922" i="1"/>
  <c r="B923" i="1"/>
  <c r="D923" i="1"/>
  <c r="B924" i="1"/>
  <c r="D924" i="1"/>
  <c r="B925" i="1"/>
  <c r="D925" i="1"/>
  <c r="B926" i="1"/>
  <c r="D926" i="1"/>
  <c r="B927" i="1"/>
  <c r="D927" i="1"/>
  <c r="B928" i="1"/>
  <c r="D928" i="1"/>
  <c r="B929" i="1"/>
  <c r="D929" i="1"/>
  <c r="B930" i="1"/>
  <c r="D930" i="1"/>
  <c r="B931" i="1"/>
  <c r="D931" i="1"/>
  <c r="B932" i="1"/>
  <c r="D932" i="1"/>
  <c r="B933" i="1"/>
  <c r="D933" i="1"/>
  <c r="B934" i="1"/>
  <c r="D934" i="1"/>
  <c r="B935" i="1"/>
  <c r="D935" i="1"/>
  <c r="B936" i="1"/>
  <c r="D936" i="1"/>
  <c r="B937" i="1"/>
  <c r="D937" i="1"/>
  <c r="B938" i="1"/>
  <c r="D938" i="1"/>
  <c r="B939" i="1"/>
  <c r="D939" i="1"/>
  <c r="B940" i="1"/>
  <c r="D940" i="1"/>
  <c r="B941" i="1"/>
  <c r="D941" i="1"/>
  <c r="B942" i="1"/>
  <c r="D942" i="1"/>
  <c r="B943" i="1"/>
  <c r="D943" i="1"/>
  <c r="B944" i="1"/>
  <c r="D944" i="1"/>
  <c r="B945" i="1"/>
  <c r="D945" i="1"/>
  <c r="B946" i="1"/>
  <c r="D946" i="1"/>
  <c r="B947" i="1"/>
  <c r="D947" i="1"/>
  <c r="B948" i="1"/>
  <c r="D948" i="1"/>
  <c r="B949" i="1"/>
  <c r="D949" i="1"/>
  <c r="B950" i="1"/>
  <c r="D950" i="1"/>
  <c r="B951" i="1"/>
  <c r="D951" i="1"/>
  <c r="B952" i="1"/>
  <c r="D952" i="1"/>
  <c r="B953" i="1"/>
  <c r="D953" i="1"/>
  <c r="B954" i="1"/>
  <c r="D954" i="1"/>
  <c r="B955" i="1"/>
  <c r="D955" i="1"/>
  <c r="B956" i="1"/>
  <c r="D956" i="1"/>
  <c r="B957" i="1"/>
  <c r="D957" i="1"/>
  <c r="B958" i="1"/>
  <c r="D958" i="1"/>
  <c r="B959" i="1"/>
  <c r="D959" i="1"/>
  <c r="B960" i="1"/>
  <c r="D960" i="1"/>
  <c r="B961" i="1"/>
  <c r="D961" i="1"/>
  <c r="B962" i="1"/>
  <c r="D962" i="1"/>
  <c r="B963" i="1"/>
  <c r="D963" i="1"/>
  <c r="B964" i="1"/>
  <c r="D964" i="1"/>
  <c r="B965" i="1"/>
  <c r="D965" i="1"/>
  <c r="B966" i="1"/>
  <c r="D966" i="1"/>
  <c r="B967" i="1"/>
  <c r="D967" i="1"/>
  <c r="B968" i="1"/>
  <c r="D968" i="1"/>
  <c r="B969" i="1"/>
  <c r="D969" i="1"/>
  <c r="B970" i="1"/>
  <c r="D970" i="1"/>
  <c r="B971" i="1"/>
  <c r="D971" i="1"/>
  <c r="B972" i="1"/>
  <c r="D972" i="1"/>
  <c r="B973" i="1"/>
  <c r="D973" i="1"/>
  <c r="B974" i="1"/>
  <c r="D974" i="1"/>
  <c r="B975" i="1"/>
  <c r="D975" i="1"/>
  <c r="B976" i="1"/>
  <c r="D976" i="1"/>
  <c r="B977" i="1"/>
  <c r="D977" i="1"/>
  <c r="B978" i="1"/>
  <c r="D978" i="1"/>
  <c r="B979" i="1"/>
  <c r="D979" i="1"/>
  <c r="B980" i="1"/>
  <c r="D980" i="1"/>
  <c r="B981" i="1"/>
  <c r="D981" i="1"/>
  <c r="B982" i="1"/>
  <c r="D982" i="1"/>
  <c r="B983" i="1"/>
  <c r="D983" i="1"/>
  <c r="B984" i="1"/>
  <c r="D984" i="1"/>
  <c r="B985" i="1"/>
  <c r="D985" i="1"/>
  <c r="B986" i="1"/>
  <c r="D986" i="1"/>
  <c r="B987" i="1"/>
  <c r="D987" i="1"/>
  <c r="B988" i="1"/>
  <c r="D988" i="1"/>
  <c r="B989" i="1"/>
  <c r="D989" i="1"/>
  <c r="B990" i="1"/>
  <c r="D990" i="1"/>
  <c r="B991" i="1"/>
  <c r="D991" i="1"/>
  <c r="B992" i="1"/>
  <c r="D992" i="1"/>
  <c r="B993" i="1"/>
  <c r="D993" i="1"/>
  <c r="B994" i="1"/>
  <c r="D994" i="1"/>
  <c r="B995" i="1"/>
  <c r="D995" i="1"/>
  <c r="B996" i="1"/>
  <c r="D996" i="1"/>
  <c r="B997" i="1"/>
  <c r="D997" i="1"/>
  <c r="B998" i="1"/>
  <c r="D998" i="1"/>
  <c r="B999" i="1"/>
  <c r="D999" i="1"/>
  <c r="B1000" i="1"/>
  <c r="D1000" i="1"/>
  <c r="B1001" i="1"/>
  <c r="D1001" i="1"/>
  <c r="B1002" i="1"/>
  <c r="D1002" i="1"/>
  <c r="B1003" i="1"/>
  <c r="D1003" i="1"/>
  <c r="B1004" i="1"/>
  <c r="D1004" i="1"/>
  <c r="B1005" i="1"/>
  <c r="D1005" i="1"/>
  <c r="B1006" i="1"/>
  <c r="D1006" i="1"/>
  <c r="B1007" i="1"/>
  <c r="D1007" i="1"/>
  <c r="B1008" i="1"/>
  <c r="D1008" i="1"/>
  <c r="B1009" i="1"/>
  <c r="D1009" i="1"/>
  <c r="B1010" i="1"/>
  <c r="D1010" i="1"/>
  <c r="B1011" i="1"/>
  <c r="D1011" i="1"/>
  <c r="B1012" i="1"/>
  <c r="D1012" i="1"/>
  <c r="B1013" i="1"/>
  <c r="D1013" i="1"/>
  <c r="B1014" i="1"/>
  <c r="D1014" i="1"/>
  <c r="B1015" i="1"/>
  <c r="D1015" i="1"/>
  <c r="B1016" i="1"/>
  <c r="D1016" i="1"/>
  <c r="B1017" i="1"/>
  <c r="D1017" i="1"/>
  <c r="B1018" i="1"/>
  <c r="D1018" i="1"/>
  <c r="B1019" i="1"/>
  <c r="D1019" i="1"/>
  <c r="B1020" i="1"/>
  <c r="D1020" i="1"/>
  <c r="B1021" i="1"/>
  <c r="D1021" i="1"/>
  <c r="B1022" i="1"/>
  <c r="D1022" i="1"/>
  <c r="B1023" i="1"/>
  <c r="D1023" i="1"/>
  <c r="B1024" i="1"/>
  <c r="D1024" i="1"/>
  <c r="B1025" i="1"/>
  <c r="D1025" i="1"/>
  <c r="B1026" i="1"/>
  <c r="D1026" i="1"/>
  <c r="B1027" i="1"/>
  <c r="D1027" i="1"/>
  <c r="B1028" i="1"/>
  <c r="D1028" i="1"/>
  <c r="B1029" i="1"/>
  <c r="D1029" i="1"/>
  <c r="B1030" i="1"/>
  <c r="D1030" i="1"/>
  <c r="B1031" i="1"/>
  <c r="D1031" i="1"/>
  <c r="B1032" i="1"/>
  <c r="D1032" i="1"/>
  <c r="B1033" i="1"/>
  <c r="D1033" i="1"/>
  <c r="B1034" i="1"/>
  <c r="D1034" i="1"/>
  <c r="B1035" i="1"/>
  <c r="D1035" i="1"/>
  <c r="B1036" i="1"/>
  <c r="D1036" i="1"/>
  <c r="B1037" i="1"/>
  <c r="D1037" i="1"/>
  <c r="B1038" i="1"/>
  <c r="D1038" i="1"/>
  <c r="B1039" i="1"/>
  <c r="D1039" i="1"/>
  <c r="B1040" i="1"/>
  <c r="D1040" i="1"/>
  <c r="B1041" i="1"/>
  <c r="D1041" i="1"/>
  <c r="B1042" i="1"/>
  <c r="D1042" i="1"/>
  <c r="B1043" i="1"/>
  <c r="D1043" i="1"/>
  <c r="B1044" i="1"/>
  <c r="D1044" i="1"/>
  <c r="B1045" i="1"/>
  <c r="D1045" i="1"/>
  <c r="B1046" i="1"/>
  <c r="D1046" i="1"/>
  <c r="B1047" i="1"/>
  <c r="D1047" i="1"/>
  <c r="B1048" i="1"/>
  <c r="D1048" i="1"/>
  <c r="B1049" i="1"/>
  <c r="D1049" i="1"/>
  <c r="B1050" i="1"/>
  <c r="D1050" i="1"/>
  <c r="B1051" i="1"/>
  <c r="D1051" i="1"/>
  <c r="B1052" i="1"/>
  <c r="D1052" i="1"/>
  <c r="B1053" i="1"/>
  <c r="D1053" i="1"/>
  <c r="B1054" i="1"/>
  <c r="D1054" i="1"/>
  <c r="B1055" i="1"/>
  <c r="D1055" i="1"/>
  <c r="B1056" i="1"/>
  <c r="D1056" i="1"/>
  <c r="B1057" i="1"/>
  <c r="D1057" i="1"/>
  <c r="B1058" i="1"/>
  <c r="D1058" i="1"/>
  <c r="B1059" i="1"/>
  <c r="D1059" i="1"/>
  <c r="B1060" i="1"/>
  <c r="D1060" i="1"/>
  <c r="B1061" i="1"/>
  <c r="D1061" i="1"/>
  <c r="B1062" i="1"/>
  <c r="D1062" i="1"/>
  <c r="B1063" i="1"/>
  <c r="D1063" i="1"/>
  <c r="B1064" i="1"/>
  <c r="D1064" i="1"/>
  <c r="B1065" i="1"/>
  <c r="D1065" i="1"/>
  <c r="B1066" i="1"/>
  <c r="D1066" i="1"/>
  <c r="B1067" i="1"/>
  <c r="D1067" i="1"/>
  <c r="B1068" i="1"/>
  <c r="D1068" i="1"/>
  <c r="B1069" i="1"/>
  <c r="D1069" i="1"/>
  <c r="B1070" i="1"/>
  <c r="D1070" i="1"/>
  <c r="B1071" i="1"/>
  <c r="D1071" i="1"/>
  <c r="B1072" i="1"/>
  <c r="D1072" i="1"/>
  <c r="B1073" i="1"/>
  <c r="D1073" i="1"/>
  <c r="B1074" i="1"/>
  <c r="D1074" i="1"/>
  <c r="B1075" i="1"/>
  <c r="D1075" i="1"/>
  <c r="B1076" i="1"/>
  <c r="D1076" i="1"/>
  <c r="B1077" i="1"/>
  <c r="D1077" i="1"/>
  <c r="B1078" i="1"/>
  <c r="D1078" i="1"/>
  <c r="B1079" i="1"/>
  <c r="D1079" i="1"/>
  <c r="B1080" i="1"/>
  <c r="D1080" i="1"/>
  <c r="B1081" i="1"/>
  <c r="D1081" i="1"/>
  <c r="B1082" i="1"/>
  <c r="D1082" i="1"/>
  <c r="B1083" i="1"/>
  <c r="D1083" i="1"/>
  <c r="B1084" i="1"/>
  <c r="D1084" i="1"/>
  <c r="B1085" i="1"/>
  <c r="D1085" i="1"/>
  <c r="B1086" i="1"/>
  <c r="D1086" i="1"/>
  <c r="B1087" i="1"/>
  <c r="D1087" i="1"/>
  <c r="B1088" i="1"/>
  <c r="D1088" i="1"/>
  <c r="B1089" i="1"/>
  <c r="D1089" i="1"/>
  <c r="B1090" i="1"/>
  <c r="D1090" i="1"/>
  <c r="B1091" i="1"/>
  <c r="D1091" i="1"/>
  <c r="B1092" i="1"/>
  <c r="D1092" i="1"/>
  <c r="B1093" i="1"/>
  <c r="D1093" i="1"/>
  <c r="B1094" i="1"/>
  <c r="D1094" i="1"/>
  <c r="B1095" i="1"/>
  <c r="D1095" i="1"/>
  <c r="B1096" i="1"/>
  <c r="D1096" i="1"/>
  <c r="B1097" i="1"/>
  <c r="D1097" i="1"/>
  <c r="B1098" i="1"/>
  <c r="D1098" i="1"/>
  <c r="B1099" i="1"/>
  <c r="D1099" i="1"/>
  <c r="B1100" i="1"/>
  <c r="D1100" i="1"/>
  <c r="B1101" i="1"/>
  <c r="D1101" i="1"/>
  <c r="B1102" i="1"/>
  <c r="D1102" i="1"/>
  <c r="B1103" i="1"/>
  <c r="D1103" i="1"/>
  <c r="B1104" i="1"/>
  <c r="D1104" i="1"/>
  <c r="B1105" i="1"/>
  <c r="D1105" i="1"/>
  <c r="B1106" i="1"/>
  <c r="D1106" i="1"/>
  <c r="B1107" i="1"/>
  <c r="D1107" i="1"/>
  <c r="B1108" i="1"/>
  <c r="D1108" i="1"/>
  <c r="B1109" i="1"/>
  <c r="D1109" i="1"/>
  <c r="B1110" i="1"/>
  <c r="D1110" i="1"/>
  <c r="B1111" i="1"/>
  <c r="D1111" i="1"/>
  <c r="B1112" i="1"/>
  <c r="D1112" i="1"/>
  <c r="B1113" i="1"/>
  <c r="D1113" i="1"/>
  <c r="B1114" i="1"/>
  <c r="D1114" i="1"/>
  <c r="B1115" i="1"/>
  <c r="D1115" i="1"/>
  <c r="B1116" i="1"/>
  <c r="D1116" i="1"/>
  <c r="B1117" i="1"/>
  <c r="D1117" i="1"/>
  <c r="B1118" i="1"/>
  <c r="D1118" i="1"/>
  <c r="B1119" i="1"/>
  <c r="D1119" i="1"/>
  <c r="B1120" i="1"/>
  <c r="D1120" i="1"/>
  <c r="B1121" i="1"/>
  <c r="D1121" i="1"/>
  <c r="B1122" i="1"/>
  <c r="D1122" i="1"/>
  <c r="B1123" i="1"/>
  <c r="D1123" i="1"/>
  <c r="B1124" i="1"/>
  <c r="D1124" i="1"/>
  <c r="B1125" i="1"/>
  <c r="D1125" i="1"/>
  <c r="B1126" i="1"/>
  <c r="D1126" i="1"/>
  <c r="B1127" i="1"/>
  <c r="D1127" i="1"/>
  <c r="B1128" i="1"/>
  <c r="D1128" i="1"/>
  <c r="B1129" i="1"/>
  <c r="D1129" i="1"/>
  <c r="B1130" i="1"/>
  <c r="D1130" i="1"/>
  <c r="B1131" i="1"/>
  <c r="D1131" i="1"/>
  <c r="B1132" i="1"/>
  <c r="D1132" i="1"/>
  <c r="B1133" i="1"/>
  <c r="D1133" i="1"/>
  <c r="B1134" i="1"/>
  <c r="D1134" i="1"/>
  <c r="B1135" i="1"/>
  <c r="D1135" i="1"/>
  <c r="B1136" i="1"/>
  <c r="D1136" i="1"/>
  <c r="B1137" i="1"/>
  <c r="D1137" i="1"/>
  <c r="B1138" i="1"/>
  <c r="D1138" i="1"/>
  <c r="B1139" i="1"/>
  <c r="D1139" i="1"/>
  <c r="B1140" i="1"/>
  <c r="D1140" i="1"/>
  <c r="B1141" i="1"/>
  <c r="D1141" i="1"/>
  <c r="B1142" i="1"/>
  <c r="D1142" i="1"/>
  <c r="B1143" i="1"/>
  <c r="D1143" i="1"/>
  <c r="B1144" i="1"/>
  <c r="D1144" i="1"/>
  <c r="B1145" i="1"/>
  <c r="D1145" i="1"/>
  <c r="B1146" i="1"/>
  <c r="D1146" i="1"/>
  <c r="B1147" i="1"/>
  <c r="D1147" i="1"/>
  <c r="B1148" i="1"/>
  <c r="D1148" i="1"/>
  <c r="B1149" i="1"/>
  <c r="D1149" i="1"/>
  <c r="B1150" i="1"/>
  <c r="D1150" i="1"/>
  <c r="B1151" i="1"/>
  <c r="D1151" i="1"/>
  <c r="B1152" i="1"/>
  <c r="D1152" i="1"/>
  <c r="B1153" i="1"/>
  <c r="D1153" i="1"/>
  <c r="B1154" i="1"/>
  <c r="D1154" i="1"/>
  <c r="B1155" i="1"/>
  <c r="D1155" i="1"/>
  <c r="B1156" i="1"/>
  <c r="D1156" i="1"/>
  <c r="B1157" i="1"/>
  <c r="D1157" i="1"/>
  <c r="B1158" i="1"/>
  <c r="D1158" i="1"/>
  <c r="B1159" i="1"/>
  <c r="D1159" i="1"/>
  <c r="B1160" i="1"/>
  <c r="D1160" i="1"/>
  <c r="B1161" i="1"/>
  <c r="D1161" i="1"/>
  <c r="B1162" i="1"/>
  <c r="D1162" i="1"/>
  <c r="B1163" i="1"/>
  <c r="D1163" i="1"/>
  <c r="B1164" i="1"/>
  <c r="D1164" i="1"/>
  <c r="B1165" i="1"/>
  <c r="D1165" i="1"/>
  <c r="B1166" i="1"/>
  <c r="D1166" i="1"/>
  <c r="B1167" i="1"/>
  <c r="D1167" i="1"/>
  <c r="B1168" i="1"/>
  <c r="D1168" i="1"/>
  <c r="B1169" i="1"/>
  <c r="D1169" i="1"/>
  <c r="B1170" i="1"/>
  <c r="D1170" i="1"/>
  <c r="B1171" i="1"/>
  <c r="D1171" i="1"/>
  <c r="B1172" i="1"/>
  <c r="D1172" i="1"/>
  <c r="B1173" i="1"/>
  <c r="D1173" i="1"/>
  <c r="B1174" i="1"/>
  <c r="D1174" i="1"/>
  <c r="B1175" i="1"/>
  <c r="D1175" i="1"/>
  <c r="B1176" i="1"/>
  <c r="D1176" i="1"/>
  <c r="B1177" i="1"/>
  <c r="D1177" i="1"/>
  <c r="B1178" i="1"/>
  <c r="D1178" i="1"/>
  <c r="B1179" i="1"/>
  <c r="D1179" i="1"/>
  <c r="B1180" i="1"/>
  <c r="D1180" i="1"/>
  <c r="B1181" i="1"/>
  <c r="D1181" i="1"/>
  <c r="B1182" i="1"/>
  <c r="D1182" i="1"/>
  <c r="B1183" i="1"/>
  <c r="D1183" i="1"/>
  <c r="B1184" i="1"/>
  <c r="D1184" i="1"/>
  <c r="B1185" i="1"/>
  <c r="D1185" i="1"/>
  <c r="B1186" i="1"/>
  <c r="D1186" i="1"/>
  <c r="B1187" i="1"/>
  <c r="D1187" i="1"/>
  <c r="B1188" i="1"/>
  <c r="D1188" i="1"/>
  <c r="B1189" i="1"/>
  <c r="D1189" i="1"/>
  <c r="B1190" i="1"/>
  <c r="D1190" i="1"/>
  <c r="B1191" i="1"/>
  <c r="D1191" i="1"/>
  <c r="B1192" i="1"/>
  <c r="D1192" i="1"/>
  <c r="B1193" i="1"/>
  <c r="D1193" i="1"/>
  <c r="B1194" i="1"/>
  <c r="D1194" i="1"/>
  <c r="B1195" i="1"/>
  <c r="D1195" i="1"/>
  <c r="B1196" i="1"/>
  <c r="D1196" i="1"/>
  <c r="B1197" i="1"/>
  <c r="D1197" i="1"/>
  <c r="B1198" i="1"/>
  <c r="D1198" i="1"/>
  <c r="B1199" i="1"/>
  <c r="D1199" i="1"/>
  <c r="B1200" i="1"/>
  <c r="D1200" i="1"/>
  <c r="B1201" i="1"/>
  <c r="D1201" i="1"/>
  <c r="B1202" i="1"/>
  <c r="D1202" i="1"/>
  <c r="B1203" i="1"/>
  <c r="D1203" i="1"/>
  <c r="B1204" i="1"/>
  <c r="D1204" i="1"/>
  <c r="B1205" i="1"/>
  <c r="D1205" i="1"/>
  <c r="B1206" i="1"/>
  <c r="D1206" i="1"/>
  <c r="B1207" i="1"/>
  <c r="D1207" i="1"/>
  <c r="B1208" i="1"/>
  <c r="D1208" i="1"/>
  <c r="B1209" i="1"/>
  <c r="D1209" i="1"/>
  <c r="B1210" i="1"/>
  <c r="D1210" i="1"/>
  <c r="B1211" i="1"/>
  <c r="D1211" i="1"/>
  <c r="B1212" i="1"/>
  <c r="D1212" i="1"/>
  <c r="B1213" i="1"/>
  <c r="D1213" i="1"/>
  <c r="B1214" i="1"/>
  <c r="D1214" i="1"/>
  <c r="B1215" i="1"/>
  <c r="D1215" i="1"/>
  <c r="B1216" i="1"/>
  <c r="D1216" i="1"/>
  <c r="B1217" i="1"/>
  <c r="D1217" i="1"/>
  <c r="B1218" i="1"/>
  <c r="D1218" i="1"/>
  <c r="B1219" i="1"/>
  <c r="D1219" i="1"/>
  <c r="B1220" i="1"/>
  <c r="D1220" i="1"/>
  <c r="B1221" i="1"/>
  <c r="D1221" i="1"/>
  <c r="B1222" i="1"/>
  <c r="D1222" i="1"/>
  <c r="B1223" i="1"/>
  <c r="D1223" i="1"/>
  <c r="B1224" i="1"/>
  <c r="D1224" i="1"/>
  <c r="B1225" i="1"/>
  <c r="D1225" i="1"/>
  <c r="B1226" i="1"/>
  <c r="D1226" i="1"/>
  <c r="B1227" i="1"/>
  <c r="D1227" i="1"/>
  <c r="B1228" i="1"/>
  <c r="D1228" i="1"/>
  <c r="B1229" i="1"/>
  <c r="D1229" i="1"/>
  <c r="B1230" i="1"/>
  <c r="D1230" i="1"/>
  <c r="B1231" i="1"/>
  <c r="D1231" i="1"/>
  <c r="B1232" i="1"/>
  <c r="D1232" i="1"/>
  <c r="B1233" i="1"/>
  <c r="D1233" i="1"/>
  <c r="B1234" i="1"/>
  <c r="D1234" i="1"/>
  <c r="B1235" i="1"/>
  <c r="D1235" i="1"/>
  <c r="B1236" i="1"/>
  <c r="D1236" i="1"/>
  <c r="B1237" i="1"/>
  <c r="D1237" i="1"/>
  <c r="B1238" i="1"/>
  <c r="D1238" i="1"/>
  <c r="B1239" i="1"/>
  <c r="D1239" i="1"/>
  <c r="B1240" i="1"/>
  <c r="D1240" i="1"/>
  <c r="B1241" i="1"/>
  <c r="D1241" i="1"/>
  <c r="B1242" i="1"/>
  <c r="D1242" i="1"/>
  <c r="B1243" i="1"/>
  <c r="D1243" i="1"/>
  <c r="B1244" i="1"/>
  <c r="D1244" i="1"/>
  <c r="B1245" i="1"/>
  <c r="D1245" i="1"/>
  <c r="B1246" i="1"/>
  <c r="D1246" i="1"/>
  <c r="B1247" i="1"/>
  <c r="D1247" i="1"/>
  <c r="B1248" i="1"/>
  <c r="D1248" i="1"/>
  <c r="B1249" i="1"/>
  <c r="D1249" i="1"/>
  <c r="B1250" i="1"/>
  <c r="D1250" i="1"/>
  <c r="B1251" i="1"/>
  <c r="D1251" i="1"/>
  <c r="B1252" i="1"/>
  <c r="D1252" i="1"/>
  <c r="B1253" i="1"/>
  <c r="D1253" i="1"/>
  <c r="B1254" i="1"/>
  <c r="D1254" i="1"/>
  <c r="B1255" i="1"/>
  <c r="D1255" i="1"/>
  <c r="B1256" i="1"/>
  <c r="D1256" i="1"/>
  <c r="B1257" i="1"/>
  <c r="D1257" i="1"/>
  <c r="B1258" i="1"/>
  <c r="D1258" i="1"/>
  <c r="B1259" i="1"/>
  <c r="D1259" i="1"/>
  <c r="B1260" i="1"/>
  <c r="D1260" i="1"/>
  <c r="B1261" i="1"/>
  <c r="D1261" i="1"/>
  <c r="B1262" i="1"/>
  <c r="D1262" i="1"/>
  <c r="B1263" i="1"/>
  <c r="D1263" i="1"/>
  <c r="B1264" i="1"/>
  <c r="D1264" i="1"/>
  <c r="B1265" i="1"/>
  <c r="D1265" i="1"/>
  <c r="B1266" i="1"/>
  <c r="D1266" i="1"/>
  <c r="B1267" i="1"/>
  <c r="D1267" i="1"/>
  <c r="B1268" i="1"/>
  <c r="D1268" i="1"/>
  <c r="B1269" i="1"/>
  <c r="D1269" i="1"/>
  <c r="B1270" i="1"/>
  <c r="D1270" i="1"/>
  <c r="B1271" i="1"/>
  <c r="D1271" i="1"/>
  <c r="B1272" i="1"/>
  <c r="D1272" i="1"/>
  <c r="B1273" i="1"/>
  <c r="D1273" i="1"/>
  <c r="B1274" i="1"/>
  <c r="D1274" i="1"/>
  <c r="B1275" i="1"/>
  <c r="D1275" i="1"/>
  <c r="B1276" i="1"/>
  <c r="D1276" i="1"/>
  <c r="B1277" i="1"/>
  <c r="D1277" i="1"/>
  <c r="B1278" i="1"/>
  <c r="D1278" i="1"/>
  <c r="B1279" i="1"/>
  <c r="D1279" i="1"/>
  <c r="B1280" i="1"/>
  <c r="D1280" i="1"/>
  <c r="B1281" i="1"/>
  <c r="D1281" i="1"/>
  <c r="B1282" i="1"/>
  <c r="D1282" i="1"/>
  <c r="B1283" i="1"/>
  <c r="D1283" i="1"/>
  <c r="B1284" i="1"/>
  <c r="D1284" i="1"/>
  <c r="B1285" i="1"/>
  <c r="D1285" i="1"/>
  <c r="B1286" i="1"/>
  <c r="D1286" i="1"/>
  <c r="B1287" i="1"/>
  <c r="D1287" i="1"/>
  <c r="B1288" i="1"/>
  <c r="D1288" i="1"/>
  <c r="B1289" i="1"/>
  <c r="D1289" i="1"/>
  <c r="B1290" i="1"/>
  <c r="D1290" i="1"/>
  <c r="B1291" i="1"/>
  <c r="D1291" i="1"/>
  <c r="B1292" i="1"/>
  <c r="D1292" i="1"/>
  <c r="B1293" i="1"/>
  <c r="D1293" i="1"/>
  <c r="B1294" i="1"/>
  <c r="D1294" i="1"/>
  <c r="B1295" i="1"/>
  <c r="D1295" i="1"/>
  <c r="B1296" i="1"/>
  <c r="D1296" i="1"/>
  <c r="B1297" i="1"/>
  <c r="D1297" i="1"/>
  <c r="B1298" i="1"/>
  <c r="D1298" i="1"/>
  <c r="B1299" i="1"/>
  <c r="D1299" i="1"/>
  <c r="B1300" i="1"/>
  <c r="D1300" i="1"/>
  <c r="B1301" i="1"/>
  <c r="D1301" i="1"/>
  <c r="B1302" i="1"/>
  <c r="D1302" i="1"/>
  <c r="B1303" i="1"/>
  <c r="D1303" i="1"/>
  <c r="B1304" i="1"/>
  <c r="D1304" i="1"/>
  <c r="B1305" i="1"/>
  <c r="D1305" i="1"/>
  <c r="B1306" i="1"/>
  <c r="D1306" i="1"/>
  <c r="B1307" i="1"/>
  <c r="D1307" i="1"/>
  <c r="B1308" i="1"/>
  <c r="D1308" i="1"/>
  <c r="B1309" i="1"/>
  <c r="D1309" i="1"/>
  <c r="B1310" i="1"/>
  <c r="D1310" i="1"/>
  <c r="B1311" i="1"/>
  <c r="D1311" i="1"/>
  <c r="B1312" i="1"/>
  <c r="D1312" i="1"/>
  <c r="B1313" i="1"/>
  <c r="D1313" i="1"/>
  <c r="B1314" i="1"/>
  <c r="D1314" i="1"/>
  <c r="B1315" i="1"/>
  <c r="D1315" i="1"/>
  <c r="B1316" i="1"/>
  <c r="D1316" i="1"/>
  <c r="B1317" i="1"/>
  <c r="D1317" i="1"/>
  <c r="B1318" i="1"/>
  <c r="D1318" i="1"/>
  <c r="B1319" i="1"/>
  <c r="D1319" i="1"/>
  <c r="B1320" i="1"/>
  <c r="D1320" i="1"/>
  <c r="B1321" i="1"/>
  <c r="D1321" i="1"/>
  <c r="B1322" i="1"/>
  <c r="D1322" i="1"/>
  <c r="B1323" i="1"/>
  <c r="D1323" i="1"/>
  <c r="B1324" i="1"/>
  <c r="D1324" i="1"/>
  <c r="B1325" i="1"/>
  <c r="D1325" i="1"/>
  <c r="B1326" i="1"/>
  <c r="D1326" i="1"/>
  <c r="B1327" i="1"/>
  <c r="D1327" i="1"/>
  <c r="B1328" i="1"/>
  <c r="D1328" i="1"/>
  <c r="B1329" i="1"/>
  <c r="D1329" i="1"/>
  <c r="B1330" i="1"/>
  <c r="D1330" i="1"/>
  <c r="B1331" i="1"/>
  <c r="D1331" i="1"/>
  <c r="B1332" i="1"/>
  <c r="D1332" i="1"/>
  <c r="B1333" i="1"/>
  <c r="D1333" i="1"/>
  <c r="B1334" i="1"/>
  <c r="D1334" i="1"/>
  <c r="B1335" i="1"/>
  <c r="D1335" i="1"/>
  <c r="B1336" i="1"/>
  <c r="D1336" i="1"/>
  <c r="B1337" i="1"/>
  <c r="D1337" i="1"/>
  <c r="B1338" i="1"/>
  <c r="D1338" i="1"/>
  <c r="B1339" i="1"/>
  <c r="D1339" i="1"/>
  <c r="B1340" i="1"/>
  <c r="D1340" i="1"/>
  <c r="B1341" i="1"/>
  <c r="D1341" i="1"/>
  <c r="B1342" i="1"/>
  <c r="D1342" i="1"/>
  <c r="B1343" i="1"/>
  <c r="D1343" i="1"/>
  <c r="B1344" i="1"/>
  <c r="D1344" i="1"/>
  <c r="B1345" i="1"/>
  <c r="D1345" i="1"/>
  <c r="B1346" i="1"/>
  <c r="D1346" i="1"/>
  <c r="B1347" i="1"/>
  <c r="D1347" i="1"/>
  <c r="B1348" i="1"/>
  <c r="D1348" i="1"/>
  <c r="B1349" i="1"/>
  <c r="D1349" i="1"/>
  <c r="B1350" i="1"/>
  <c r="D1350" i="1"/>
  <c r="B1351" i="1"/>
  <c r="D1351" i="1"/>
  <c r="B1352" i="1"/>
  <c r="D1352" i="1"/>
  <c r="B1353" i="1"/>
  <c r="D1353" i="1"/>
  <c r="B1354" i="1"/>
  <c r="D1354" i="1"/>
  <c r="B1355" i="1"/>
  <c r="D1355" i="1"/>
  <c r="B1356" i="1"/>
  <c r="D1356" i="1"/>
  <c r="B1357" i="1"/>
  <c r="D1357" i="1"/>
  <c r="B1358" i="1"/>
  <c r="D1358" i="1"/>
  <c r="B1359" i="1"/>
  <c r="D1359" i="1"/>
  <c r="B1360" i="1"/>
  <c r="D1360" i="1"/>
  <c r="B1361" i="1"/>
  <c r="D1361" i="1"/>
  <c r="B1362" i="1"/>
  <c r="D1362" i="1"/>
  <c r="B1363" i="1"/>
  <c r="D1363" i="1"/>
  <c r="B1364" i="1"/>
  <c r="D1364" i="1"/>
  <c r="B1365" i="1"/>
  <c r="D1365" i="1"/>
  <c r="B1366" i="1"/>
  <c r="D1366" i="1"/>
  <c r="B1367" i="1"/>
  <c r="D1367" i="1"/>
  <c r="B1368" i="1"/>
  <c r="D1368" i="1"/>
  <c r="B1369" i="1"/>
  <c r="D1369" i="1"/>
  <c r="B1370" i="1"/>
  <c r="D1370" i="1"/>
  <c r="B1371" i="1"/>
  <c r="D1371" i="1"/>
  <c r="B1372" i="1"/>
  <c r="D1372" i="1"/>
  <c r="B1373" i="1"/>
  <c r="D1373" i="1"/>
  <c r="B1374" i="1"/>
  <c r="D1374" i="1"/>
  <c r="B1375" i="1"/>
  <c r="D1375" i="1"/>
  <c r="B1376" i="1"/>
  <c r="D1376" i="1"/>
  <c r="B1377" i="1"/>
  <c r="D1377" i="1"/>
  <c r="B1378" i="1"/>
  <c r="D1378" i="1"/>
  <c r="B1379" i="1"/>
  <c r="D1379" i="1"/>
  <c r="B1380" i="1"/>
  <c r="D1380" i="1"/>
  <c r="B1381" i="1"/>
  <c r="D1381" i="1"/>
  <c r="B1382" i="1"/>
  <c r="D1382" i="1"/>
  <c r="B1383" i="1"/>
  <c r="D1383" i="1"/>
  <c r="B1384" i="1"/>
  <c r="D1384" i="1"/>
  <c r="B1385" i="1"/>
  <c r="D1385" i="1"/>
  <c r="B1386" i="1"/>
  <c r="D1386" i="1"/>
  <c r="B1387" i="1"/>
  <c r="D1387" i="1"/>
  <c r="B1388" i="1"/>
  <c r="D1388" i="1"/>
  <c r="B1389" i="1"/>
  <c r="D1389" i="1"/>
  <c r="B1390" i="1"/>
  <c r="D1390" i="1"/>
  <c r="B1391" i="1"/>
  <c r="D1391" i="1"/>
  <c r="B1392" i="1"/>
  <c r="D1392" i="1"/>
  <c r="B1393" i="1"/>
  <c r="D1393" i="1"/>
  <c r="B1394" i="1"/>
  <c r="D1394" i="1"/>
  <c r="B1395" i="1"/>
  <c r="D1395" i="1"/>
  <c r="B1396" i="1"/>
  <c r="D1396" i="1"/>
  <c r="B1397" i="1"/>
  <c r="D1397" i="1"/>
  <c r="B1398" i="1"/>
  <c r="D1398" i="1"/>
  <c r="B1399" i="1"/>
  <c r="D1399" i="1"/>
  <c r="B1400" i="1"/>
  <c r="D1400" i="1"/>
  <c r="B1401" i="1"/>
  <c r="D1401" i="1"/>
  <c r="B1402" i="1"/>
  <c r="D1402" i="1"/>
  <c r="B1403" i="1"/>
  <c r="D1403" i="1"/>
  <c r="B1404" i="1"/>
  <c r="D1404" i="1"/>
  <c r="B1405" i="1"/>
  <c r="D1405" i="1"/>
  <c r="B1406" i="1"/>
  <c r="D1406" i="1"/>
  <c r="B1407" i="1"/>
  <c r="D1407" i="1"/>
  <c r="B1408" i="1"/>
  <c r="D1408" i="1"/>
  <c r="B1409" i="1"/>
  <c r="D1409" i="1"/>
  <c r="B1410" i="1"/>
  <c r="D1410" i="1"/>
  <c r="B1411" i="1"/>
  <c r="D1411" i="1"/>
  <c r="B1412" i="1"/>
  <c r="D1412" i="1"/>
  <c r="B1413" i="1"/>
  <c r="D1413" i="1"/>
  <c r="B1414" i="1"/>
  <c r="D1414" i="1"/>
  <c r="B1415" i="1"/>
  <c r="D1415" i="1"/>
  <c r="B1416" i="1"/>
  <c r="D1416" i="1"/>
  <c r="B1417" i="1"/>
  <c r="D1417" i="1"/>
  <c r="B1418" i="1"/>
  <c r="D1418" i="1"/>
  <c r="B1419" i="1"/>
  <c r="D1419" i="1"/>
  <c r="B1420" i="1"/>
  <c r="D1420" i="1"/>
  <c r="B1421" i="1"/>
  <c r="D1421" i="1"/>
  <c r="B1422" i="1"/>
  <c r="D1422" i="1"/>
  <c r="B1423" i="1"/>
  <c r="D1423" i="1"/>
  <c r="B1424" i="1"/>
  <c r="D1424" i="1"/>
  <c r="B1425" i="1"/>
  <c r="D1425" i="1"/>
  <c r="B1426" i="1"/>
  <c r="D1426" i="1"/>
  <c r="B1427" i="1"/>
  <c r="D1427" i="1"/>
  <c r="B1428" i="1"/>
  <c r="D1428" i="1"/>
  <c r="B1429" i="1"/>
  <c r="D1429" i="1"/>
  <c r="B1430" i="1"/>
  <c r="D1430" i="1"/>
  <c r="B1431" i="1"/>
  <c r="D1431" i="1"/>
  <c r="B1432" i="1"/>
  <c r="D1432" i="1"/>
  <c r="B1433" i="1"/>
  <c r="D1433" i="1"/>
  <c r="B1434" i="1"/>
  <c r="D1434" i="1"/>
  <c r="B1435" i="1"/>
  <c r="D1435" i="1"/>
  <c r="B1436" i="1"/>
  <c r="D1436" i="1"/>
  <c r="B1437" i="1"/>
  <c r="D1437" i="1"/>
  <c r="B1438" i="1"/>
  <c r="D1438" i="1"/>
  <c r="B1439" i="1"/>
  <c r="D1439" i="1"/>
  <c r="B1440" i="1"/>
  <c r="D1440" i="1"/>
  <c r="B1441" i="1"/>
  <c r="D1441" i="1"/>
  <c r="B1442" i="1"/>
  <c r="D1442" i="1"/>
  <c r="B1443" i="1"/>
  <c r="D1443" i="1"/>
  <c r="B1444" i="1"/>
  <c r="D1444" i="1"/>
  <c r="B1445" i="1"/>
  <c r="D1445" i="1"/>
  <c r="B1446" i="1"/>
  <c r="D1446" i="1"/>
  <c r="B1447" i="1"/>
  <c r="D1447" i="1"/>
  <c r="B1448" i="1"/>
  <c r="D1448" i="1"/>
  <c r="B1449" i="1"/>
  <c r="D1449" i="1"/>
  <c r="B1450" i="1"/>
  <c r="D1450" i="1"/>
  <c r="B1451" i="1"/>
  <c r="D1451" i="1"/>
  <c r="B1452" i="1"/>
  <c r="D1452" i="1"/>
  <c r="B1453" i="1"/>
  <c r="D1453" i="1"/>
  <c r="B1454" i="1"/>
  <c r="D1454" i="1"/>
  <c r="B1455" i="1"/>
  <c r="D1455" i="1"/>
  <c r="B1456" i="1"/>
  <c r="D1456" i="1"/>
  <c r="B1457" i="1"/>
  <c r="D1457" i="1"/>
  <c r="B1458" i="1"/>
  <c r="D1458" i="1"/>
  <c r="B1459" i="1"/>
  <c r="D1459" i="1"/>
  <c r="B1460" i="1"/>
  <c r="D1460" i="1"/>
  <c r="B1461" i="1"/>
  <c r="D1461" i="1"/>
  <c r="B1462" i="1"/>
  <c r="D1462" i="1"/>
  <c r="B1463" i="1"/>
  <c r="D1463" i="1"/>
  <c r="B1464" i="1"/>
  <c r="D1464" i="1"/>
  <c r="B1465" i="1"/>
  <c r="D1465" i="1"/>
  <c r="B1466" i="1"/>
  <c r="D1466" i="1"/>
  <c r="B1467" i="1"/>
  <c r="D1467" i="1"/>
  <c r="B1468" i="1"/>
  <c r="D1468" i="1"/>
  <c r="B1469" i="1"/>
  <c r="D1469" i="1"/>
  <c r="B1470" i="1"/>
  <c r="D1470" i="1"/>
  <c r="B1471" i="1"/>
  <c r="D1471" i="1"/>
  <c r="B1472" i="1"/>
  <c r="D1472" i="1"/>
  <c r="B1473" i="1"/>
  <c r="D1473" i="1"/>
  <c r="B1474" i="1"/>
  <c r="D1474" i="1"/>
  <c r="B1475" i="1"/>
  <c r="D1475" i="1"/>
  <c r="B1476" i="1"/>
  <c r="D1476" i="1"/>
  <c r="B1477" i="1"/>
  <c r="D1477" i="1"/>
  <c r="B1478" i="1"/>
  <c r="D1478" i="1"/>
  <c r="B1479" i="1"/>
  <c r="D1479" i="1"/>
  <c r="B1480" i="1"/>
  <c r="D1480" i="1"/>
  <c r="B1481" i="1"/>
  <c r="D1481" i="1"/>
  <c r="B1482" i="1"/>
  <c r="D1482" i="1"/>
  <c r="B1483" i="1"/>
  <c r="D1483" i="1"/>
  <c r="B1484" i="1"/>
  <c r="D1484" i="1"/>
  <c r="B1485" i="1"/>
  <c r="D1485" i="1"/>
  <c r="B1486" i="1"/>
  <c r="D1486" i="1"/>
  <c r="B1487" i="1"/>
  <c r="D1487" i="1"/>
  <c r="B1488" i="1"/>
  <c r="D1488" i="1"/>
  <c r="B1489" i="1"/>
  <c r="D1489" i="1"/>
  <c r="B1490" i="1"/>
  <c r="D1490" i="1"/>
  <c r="B1491" i="1"/>
  <c r="D1491" i="1"/>
  <c r="B1492" i="1"/>
  <c r="D1492" i="1"/>
  <c r="B1493" i="1"/>
  <c r="D1493" i="1"/>
  <c r="B1494" i="1"/>
  <c r="D1494" i="1"/>
  <c r="B1495" i="1"/>
  <c r="D1495" i="1"/>
  <c r="B1496" i="1"/>
  <c r="D1496" i="1"/>
  <c r="B1497" i="1"/>
  <c r="D1497" i="1"/>
  <c r="B1498" i="1"/>
  <c r="D1498" i="1"/>
  <c r="B1499" i="1"/>
  <c r="D1499" i="1"/>
  <c r="B1500" i="1"/>
  <c r="D1500" i="1"/>
  <c r="B1501" i="1"/>
  <c r="D1501" i="1"/>
  <c r="B1502" i="1"/>
  <c r="D1502" i="1"/>
  <c r="B1503" i="1"/>
  <c r="D1503" i="1"/>
  <c r="B1504" i="1"/>
  <c r="D1504" i="1"/>
  <c r="B1505" i="1"/>
  <c r="D1505" i="1"/>
  <c r="B1506" i="1"/>
  <c r="D1506" i="1"/>
  <c r="B1507" i="1"/>
  <c r="D1507" i="1"/>
  <c r="B1508" i="1"/>
  <c r="D1508" i="1"/>
  <c r="B1509" i="1"/>
  <c r="D1509" i="1"/>
  <c r="B1510" i="1"/>
  <c r="D1510" i="1"/>
  <c r="B1511" i="1"/>
  <c r="D1511" i="1"/>
  <c r="B1512" i="1"/>
  <c r="D1512" i="1"/>
  <c r="B1513" i="1"/>
  <c r="D1513" i="1"/>
  <c r="B1514" i="1"/>
  <c r="D1514" i="1"/>
  <c r="B1515" i="1"/>
  <c r="D1515" i="1"/>
  <c r="B1516" i="1"/>
  <c r="D1516" i="1"/>
  <c r="B1517" i="1"/>
  <c r="D1517" i="1"/>
  <c r="B1518" i="1"/>
  <c r="D1518" i="1"/>
  <c r="B1519" i="1"/>
  <c r="D1519" i="1"/>
  <c r="B1520" i="1"/>
  <c r="D1520" i="1"/>
  <c r="B1521" i="1"/>
  <c r="D1521" i="1"/>
  <c r="B1522" i="1"/>
  <c r="D1522" i="1"/>
  <c r="B1523" i="1"/>
  <c r="D1523" i="1"/>
  <c r="B1524" i="1"/>
  <c r="D1524" i="1"/>
  <c r="B1525" i="1"/>
  <c r="D1525" i="1"/>
  <c r="B1526" i="1"/>
  <c r="D1526" i="1"/>
  <c r="B1527" i="1"/>
  <c r="D1527" i="1"/>
  <c r="B1528" i="1"/>
  <c r="D1528" i="1"/>
  <c r="B1529" i="1"/>
  <c r="D1529" i="1"/>
  <c r="B1530" i="1"/>
  <c r="D1530" i="1"/>
  <c r="B1531" i="1"/>
  <c r="D1531" i="1"/>
  <c r="B1532" i="1"/>
  <c r="D1532" i="1"/>
  <c r="B1533" i="1"/>
  <c r="D1533" i="1"/>
  <c r="B1534" i="1"/>
  <c r="D1534" i="1"/>
  <c r="B1535" i="1"/>
  <c r="D1535" i="1"/>
  <c r="B1536" i="1"/>
  <c r="D1536" i="1"/>
  <c r="B1537" i="1"/>
  <c r="D1537" i="1"/>
  <c r="B1538" i="1"/>
  <c r="D1538" i="1"/>
  <c r="B1539" i="1"/>
  <c r="D1539" i="1"/>
  <c r="B1540" i="1"/>
  <c r="D1540" i="1"/>
  <c r="B1541" i="1"/>
  <c r="D1541" i="1"/>
  <c r="B1542" i="1"/>
  <c r="D1542" i="1"/>
  <c r="B1543" i="1"/>
  <c r="D1543" i="1"/>
  <c r="B1544" i="1"/>
  <c r="D1544" i="1"/>
  <c r="B1545" i="1"/>
  <c r="D1545" i="1"/>
  <c r="B1546" i="1"/>
  <c r="D1546" i="1"/>
  <c r="B1547" i="1"/>
  <c r="D1547" i="1"/>
  <c r="B1548" i="1"/>
  <c r="D1548" i="1"/>
  <c r="B1549" i="1"/>
  <c r="D1549" i="1"/>
  <c r="B1550" i="1"/>
  <c r="D1550" i="1"/>
  <c r="B1551" i="1"/>
  <c r="D1551" i="1"/>
  <c r="B1552" i="1"/>
  <c r="D1552" i="1"/>
  <c r="B1553" i="1"/>
  <c r="D1553" i="1"/>
  <c r="B1554" i="1"/>
  <c r="D1554" i="1"/>
  <c r="B1555" i="1"/>
  <c r="D1555" i="1"/>
  <c r="B1556" i="1"/>
  <c r="D1556" i="1"/>
  <c r="B1557" i="1"/>
  <c r="D1557" i="1"/>
  <c r="B1558" i="1"/>
  <c r="D1558" i="1"/>
  <c r="B1559" i="1"/>
  <c r="D1559" i="1"/>
  <c r="B1560" i="1"/>
  <c r="D1560" i="1"/>
  <c r="B1561" i="1"/>
  <c r="D1561" i="1"/>
  <c r="B1562" i="1"/>
  <c r="D1562" i="1"/>
  <c r="B1563" i="1"/>
  <c r="D1563" i="1"/>
  <c r="B1564" i="1"/>
  <c r="D1564" i="1"/>
  <c r="B1565" i="1"/>
  <c r="D1565" i="1"/>
  <c r="B1566" i="1"/>
  <c r="D1566" i="1"/>
  <c r="B1567" i="1"/>
  <c r="D1567" i="1"/>
  <c r="B1568" i="1"/>
  <c r="D1568" i="1"/>
  <c r="B1569" i="1"/>
  <c r="D1569" i="1"/>
  <c r="B1570" i="1"/>
  <c r="D1570" i="1"/>
  <c r="B1571" i="1"/>
  <c r="D1571" i="1"/>
  <c r="B1572" i="1"/>
  <c r="D1572" i="1"/>
  <c r="B1573" i="1"/>
  <c r="D1573" i="1"/>
  <c r="B1574" i="1"/>
  <c r="D1574" i="1"/>
  <c r="B1575" i="1"/>
  <c r="D1575" i="1"/>
  <c r="B1576" i="1"/>
  <c r="D1576" i="1"/>
  <c r="B1577" i="1"/>
  <c r="D1577" i="1"/>
  <c r="B1578" i="1"/>
  <c r="D1578" i="1"/>
  <c r="B1579" i="1"/>
  <c r="D1579" i="1"/>
  <c r="B1580" i="1"/>
  <c r="D1580" i="1"/>
  <c r="B1581" i="1"/>
  <c r="D1581" i="1"/>
  <c r="B1582" i="1"/>
  <c r="D1582" i="1"/>
  <c r="B1583" i="1"/>
  <c r="D1583" i="1"/>
  <c r="B1584" i="1"/>
  <c r="D1584" i="1"/>
  <c r="B1585" i="1"/>
  <c r="D1585" i="1"/>
  <c r="B1586" i="1"/>
  <c r="D1586" i="1"/>
  <c r="B1587" i="1"/>
  <c r="D1587" i="1"/>
  <c r="B1588" i="1"/>
  <c r="D1588" i="1"/>
  <c r="B1589" i="1"/>
  <c r="D1589" i="1"/>
  <c r="B1590" i="1"/>
  <c r="D1590" i="1"/>
  <c r="B1591" i="1"/>
  <c r="D1591" i="1"/>
  <c r="B1592" i="1"/>
  <c r="D1592" i="1"/>
  <c r="B1593" i="1"/>
  <c r="D1593" i="1"/>
  <c r="B1594" i="1"/>
  <c r="D1594" i="1"/>
  <c r="B1595" i="1"/>
  <c r="D1595" i="1"/>
  <c r="B1596" i="1"/>
  <c r="D1596" i="1"/>
  <c r="B1597" i="1"/>
  <c r="D1597" i="1"/>
  <c r="B1598" i="1"/>
  <c r="D1598" i="1"/>
  <c r="B1599" i="1"/>
  <c r="D1599" i="1"/>
  <c r="B1600" i="1"/>
  <c r="D1600" i="1"/>
  <c r="B1601" i="1"/>
  <c r="D1601" i="1"/>
  <c r="B1602" i="1"/>
  <c r="D1602" i="1"/>
  <c r="B1603" i="1"/>
  <c r="D1603" i="1"/>
  <c r="B1604" i="1"/>
  <c r="D1604" i="1"/>
  <c r="B1605" i="1"/>
  <c r="D1605" i="1"/>
  <c r="B1606" i="1"/>
  <c r="D1606" i="1"/>
  <c r="B1607" i="1"/>
  <c r="D1607" i="1"/>
  <c r="B1608" i="1"/>
  <c r="D1608" i="1"/>
  <c r="B1609" i="1"/>
  <c r="D1609" i="1"/>
  <c r="B1610" i="1"/>
  <c r="D1610" i="1"/>
  <c r="B1611" i="1"/>
  <c r="D1611" i="1"/>
  <c r="B1612" i="1"/>
  <c r="D1612" i="1"/>
  <c r="B1613" i="1"/>
  <c r="D1613" i="1"/>
  <c r="B1614" i="1"/>
  <c r="D1614" i="1"/>
  <c r="B1615" i="1"/>
  <c r="D1615" i="1"/>
  <c r="B1616" i="1"/>
  <c r="D1616" i="1"/>
  <c r="B1617" i="1"/>
  <c r="D1617" i="1"/>
  <c r="B1618" i="1"/>
  <c r="D1618" i="1"/>
  <c r="B1619" i="1"/>
  <c r="D1619" i="1"/>
  <c r="B1620" i="1"/>
  <c r="D1620" i="1"/>
  <c r="B1621" i="1"/>
  <c r="D1621" i="1"/>
  <c r="B1622" i="1"/>
  <c r="D1622" i="1"/>
  <c r="B1623" i="1"/>
  <c r="D1623" i="1"/>
  <c r="B1624" i="1"/>
  <c r="D1624" i="1"/>
  <c r="B1625" i="1"/>
  <c r="D1625" i="1"/>
  <c r="B1626" i="1"/>
  <c r="D1626" i="1"/>
  <c r="B1627" i="1"/>
  <c r="D1627" i="1"/>
  <c r="B1628" i="1"/>
  <c r="D1628" i="1"/>
  <c r="B1629" i="1"/>
  <c r="D1629" i="1"/>
  <c r="B1630" i="1"/>
  <c r="D1630" i="1"/>
  <c r="B1631" i="1"/>
  <c r="D1631" i="1"/>
  <c r="B1632" i="1"/>
  <c r="D1632" i="1"/>
  <c r="B1633" i="1"/>
  <c r="D1633" i="1"/>
  <c r="B1634" i="1"/>
  <c r="D1634" i="1"/>
  <c r="B1635" i="1"/>
  <c r="D1635" i="1"/>
  <c r="B1636" i="1"/>
  <c r="D1636" i="1"/>
  <c r="B1637" i="1"/>
  <c r="D1637" i="1"/>
  <c r="B1638" i="1"/>
  <c r="D1638" i="1"/>
  <c r="B1639" i="1"/>
  <c r="D1639" i="1"/>
  <c r="B1640" i="1"/>
  <c r="D1640" i="1"/>
  <c r="B1641" i="1"/>
  <c r="D1641" i="1"/>
  <c r="B1642" i="1"/>
  <c r="D1642" i="1"/>
  <c r="B1643" i="1"/>
  <c r="D1643" i="1"/>
  <c r="B1644" i="1"/>
  <c r="D1644" i="1"/>
  <c r="B1645" i="1"/>
  <c r="D1645" i="1"/>
  <c r="B1646" i="1"/>
  <c r="D1646" i="1"/>
  <c r="B1647" i="1"/>
  <c r="D1647" i="1"/>
  <c r="B1648" i="1"/>
  <c r="D1648" i="1"/>
  <c r="B1649" i="1"/>
  <c r="D1649" i="1"/>
  <c r="B1650" i="1"/>
  <c r="D1650" i="1"/>
  <c r="B1651" i="1"/>
  <c r="D1651" i="1"/>
  <c r="B1652" i="1"/>
  <c r="D1652" i="1"/>
  <c r="B1653" i="1"/>
  <c r="D1653" i="1"/>
  <c r="B1654" i="1"/>
  <c r="D1654" i="1"/>
  <c r="B1655" i="1"/>
  <c r="D1655" i="1"/>
  <c r="B1656" i="1"/>
  <c r="D1656" i="1"/>
  <c r="B1657" i="1"/>
  <c r="D1657" i="1"/>
  <c r="B1658" i="1"/>
  <c r="D1658" i="1"/>
  <c r="B1659" i="1"/>
  <c r="D1659" i="1"/>
  <c r="B1660" i="1"/>
  <c r="D1660" i="1"/>
  <c r="B1661" i="1"/>
  <c r="D1661" i="1"/>
  <c r="B1662" i="1"/>
  <c r="D1662" i="1"/>
  <c r="B1663" i="1"/>
  <c r="D1663" i="1"/>
  <c r="B1664" i="1"/>
  <c r="D1664" i="1"/>
  <c r="B1665" i="1"/>
  <c r="D1665" i="1"/>
  <c r="B1666" i="1"/>
  <c r="D1666" i="1"/>
  <c r="B1667" i="1"/>
  <c r="D1667" i="1"/>
  <c r="B1668" i="1"/>
  <c r="D1668" i="1"/>
  <c r="B1669" i="1"/>
  <c r="D1669" i="1"/>
  <c r="B1670" i="1"/>
  <c r="D1670" i="1"/>
  <c r="B1671" i="1"/>
  <c r="D1671" i="1"/>
  <c r="B1672" i="1"/>
  <c r="D1672" i="1"/>
  <c r="B1673" i="1"/>
  <c r="D1673" i="1"/>
  <c r="B1674" i="1"/>
  <c r="D1674" i="1"/>
  <c r="B1675" i="1"/>
  <c r="D1675" i="1"/>
  <c r="B1676" i="1"/>
  <c r="D1676" i="1"/>
  <c r="B1677" i="1"/>
  <c r="D1677" i="1"/>
  <c r="B1678" i="1"/>
  <c r="D1678" i="1"/>
  <c r="B1679" i="1"/>
  <c r="D1679" i="1"/>
  <c r="B1680" i="1"/>
  <c r="D1680" i="1"/>
  <c r="B1681" i="1"/>
  <c r="D1681" i="1"/>
  <c r="B1682" i="1"/>
  <c r="D1682" i="1"/>
  <c r="B1683" i="1"/>
  <c r="D1683" i="1"/>
  <c r="B1684" i="1"/>
  <c r="D1684" i="1"/>
  <c r="B1685" i="1"/>
  <c r="D1685" i="1"/>
  <c r="B1686" i="1"/>
  <c r="D1686" i="1"/>
  <c r="B1687" i="1"/>
  <c r="D1687" i="1"/>
  <c r="B1688" i="1"/>
  <c r="D1688" i="1"/>
  <c r="B1689" i="1"/>
  <c r="D1689" i="1"/>
  <c r="B1690" i="1"/>
  <c r="D1690" i="1"/>
  <c r="B1691" i="1"/>
  <c r="D1691" i="1"/>
  <c r="B1692" i="1"/>
  <c r="D1692" i="1"/>
  <c r="B1693" i="1"/>
  <c r="D1693" i="1"/>
  <c r="B1694" i="1"/>
  <c r="D1694" i="1"/>
  <c r="B1695" i="1"/>
  <c r="D1695" i="1"/>
  <c r="B1696" i="1"/>
  <c r="D1696" i="1"/>
  <c r="B1697" i="1"/>
  <c r="D1697" i="1"/>
  <c r="B1698" i="1"/>
  <c r="D1698" i="1"/>
  <c r="B1699" i="1"/>
  <c r="D1699" i="1"/>
  <c r="B1700" i="1"/>
  <c r="D1700" i="1"/>
  <c r="B1701" i="1"/>
  <c r="D1701" i="1"/>
  <c r="B1702" i="1"/>
  <c r="D1702" i="1"/>
  <c r="B1703" i="1"/>
  <c r="D1703" i="1"/>
  <c r="B1704" i="1"/>
  <c r="D1704" i="1"/>
  <c r="B1705" i="1"/>
  <c r="D1705" i="1"/>
  <c r="B1706" i="1"/>
  <c r="D1706" i="1"/>
  <c r="B1707" i="1"/>
  <c r="D1707" i="1"/>
  <c r="B1708" i="1"/>
  <c r="D1708" i="1"/>
  <c r="B1709" i="1"/>
  <c r="D1709" i="1"/>
  <c r="B1710" i="1"/>
  <c r="D1710" i="1"/>
  <c r="B1711" i="1"/>
  <c r="D1711" i="1"/>
  <c r="B1712" i="1"/>
  <c r="D1712" i="1"/>
  <c r="B1713" i="1"/>
  <c r="D1713" i="1"/>
  <c r="B1714" i="1"/>
  <c r="D1714" i="1"/>
  <c r="B1715" i="1"/>
  <c r="D1715" i="1"/>
  <c r="B1716" i="1"/>
  <c r="D1716" i="1"/>
  <c r="B1717" i="1"/>
  <c r="D1717" i="1"/>
  <c r="B1718" i="1"/>
  <c r="D1718" i="1"/>
  <c r="B1719" i="1"/>
  <c r="D1719" i="1"/>
  <c r="B1720" i="1"/>
  <c r="D1720" i="1"/>
  <c r="B1721" i="1"/>
  <c r="D1721" i="1"/>
  <c r="B1722" i="1"/>
  <c r="D1722" i="1"/>
  <c r="B1723" i="1"/>
  <c r="D1723" i="1"/>
  <c r="B1724" i="1"/>
  <c r="D1724" i="1"/>
  <c r="B1725" i="1"/>
  <c r="D1725" i="1"/>
  <c r="B1726" i="1"/>
  <c r="D1726" i="1"/>
  <c r="B1727" i="1"/>
  <c r="D1727" i="1"/>
  <c r="B1728" i="1"/>
  <c r="D1728" i="1"/>
  <c r="B1729" i="1"/>
  <c r="D1729" i="1"/>
  <c r="B1730" i="1"/>
  <c r="D1730" i="1"/>
  <c r="B1731" i="1"/>
  <c r="D1731" i="1"/>
  <c r="B1732" i="1"/>
  <c r="D1732" i="1"/>
  <c r="B1733" i="1"/>
  <c r="D1733" i="1"/>
  <c r="B1734" i="1"/>
  <c r="D1734" i="1"/>
  <c r="B1735" i="1"/>
  <c r="D1735" i="1"/>
  <c r="B1736" i="1"/>
  <c r="D1736" i="1"/>
  <c r="B1737" i="1"/>
  <c r="D1737" i="1"/>
  <c r="B1738" i="1"/>
  <c r="D1738" i="1"/>
  <c r="B1739" i="1"/>
  <c r="D1739" i="1"/>
  <c r="B1740" i="1"/>
  <c r="D1740" i="1"/>
  <c r="B1741" i="1"/>
  <c r="D1741" i="1"/>
  <c r="B1742" i="1"/>
  <c r="D1742" i="1"/>
  <c r="B1743" i="1"/>
  <c r="D1743" i="1"/>
  <c r="B1744" i="1"/>
  <c r="D1744" i="1"/>
  <c r="B1745" i="1"/>
  <c r="D1745" i="1"/>
  <c r="B1746" i="1"/>
  <c r="D1746" i="1"/>
  <c r="B1747" i="1"/>
  <c r="D1747" i="1"/>
  <c r="B1748" i="1"/>
  <c r="D1748" i="1"/>
  <c r="B1749" i="1"/>
  <c r="D1749" i="1"/>
  <c r="B1750" i="1"/>
  <c r="D1750" i="1"/>
  <c r="B1751" i="1"/>
  <c r="D1751" i="1"/>
  <c r="B1752" i="1"/>
  <c r="D1752" i="1"/>
  <c r="B1753" i="1"/>
  <c r="D1753" i="1"/>
  <c r="B1754" i="1"/>
  <c r="D1754" i="1"/>
  <c r="B1755" i="1"/>
  <c r="D1755" i="1"/>
  <c r="B1756" i="1"/>
  <c r="D1756" i="1"/>
  <c r="B1757" i="1"/>
  <c r="D1757" i="1"/>
  <c r="B1758" i="1"/>
  <c r="D1758" i="1"/>
  <c r="B1759" i="1"/>
  <c r="D1759" i="1"/>
  <c r="B1760" i="1"/>
  <c r="D1760" i="1"/>
  <c r="B1761" i="1"/>
  <c r="D1761" i="1"/>
  <c r="B1762" i="1"/>
  <c r="D1762" i="1"/>
  <c r="B1763" i="1"/>
  <c r="D1763" i="1"/>
  <c r="B1764" i="1"/>
  <c r="D1764" i="1"/>
  <c r="B1765" i="1"/>
  <c r="D1765" i="1"/>
  <c r="B1766" i="1"/>
  <c r="D1766" i="1"/>
  <c r="B1767" i="1"/>
  <c r="D1767" i="1"/>
  <c r="B1768" i="1"/>
  <c r="D1768" i="1"/>
  <c r="B1769" i="1"/>
  <c r="D1769" i="1"/>
  <c r="B1770" i="1"/>
  <c r="D1770" i="1"/>
  <c r="B1771" i="1"/>
  <c r="D1771" i="1"/>
  <c r="B1772" i="1"/>
  <c r="D1772" i="1"/>
  <c r="B1773" i="1"/>
  <c r="D1773" i="1"/>
  <c r="B1774" i="1"/>
  <c r="D1774" i="1"/>
  <c r="B1775" i="1"/>
  <c r="D1775" i="1"/>
  <c r="B1776" i="1"/>
  <c r="D1776" i="1"/>
  <c r="B1777" i="1"/>
  <c r="D1777" i="1"/>
  <c r="B1778" i="1"/>
  <c r="D1778" i="1"/>
  <c r="B1779" i="1"/>
  <c r="D1779" i="1"/>
  <c r="B1780" i="1"/>
  <c r="D1780" i="1"/>
  <c r="B1781" i="1"/>
  <c r="D1781" i="1"/>
  <c r="B1782" i="1"/>
  <c r="D1782" i="1"/>
  <c r="B1783" i="1"/>
  <c r="D1783" i="1"/>
  <c r="B1784" i="1"/>
  <c r="D1784" i="1"/>
  <c r="B1785" i="1"/>
  <c r="D1785" i="1"/>
  <c r="B1786" i="1"/>
  <c r="D1786" i="1"/>
  <c r="B1787" i="1"/>
  <c r="D1787" i="1"/>
  <c r="B1788" i="1"/>
  <c r="D1788" i="1"/>
  <c r="B1789" i="1"/>
  <c r="D1789" i="1"/>
  <c r="B1790" i="1"/>
  <c r="D1790" i="1"/>
  <c r="B1791" i="1"/>
  <c r="D1791" i="1"/>
  <c r="B1792" i="1"/>
  <c r="D1792" i="1"/>
  <c r="B1793" i="1"/>
  <c r="D1793" i="1"/>
  <c r="B1794" i="1"/>
  <c r="D1794" i="1"/>
  <c r="B1795" i="1"/>
  <c r="D1795" i="1"/>
  <c r="B1796" i="1"/>
  <c r="D1796" i="1"/>
  <c r="B1797" i="1"/>
  <c r="D1797" i="1"/>
  <c r="B1798" i="1"/>
  <c r="D1798" i="1"/>
  <c r="B1799" i="1"/>
  <c r="D1799" i="1"/>
  <c r="B1800" i="1"/>
  <c r="D1800" i="1"/>
  <c r="B1801" i="1"/>
  <c r="D1801" i="1"/>
  <c r="B1802" i="1"/>
  <c r="D1802" i="1"/>
  <c r="B1803" i="1"/>
  <c r="D1803" i="1"/>
  <c r="B1804" i="1"/>
  <c r="D1804" i="1"/>
  <c r="B1805" i="1"/>
  <c r="D1805" i="1"/>
  <c r="B1806" i="1"/>
  <c r="D1806" i="1"/>
  <c r="B1807" i="1"/>
  <c r="D1807" i="1"/>
  <c r="B1808" i="1"/>
  <c r="D1808" i="1"/>
  <c r="B1809" i="1"/>
  <c r="D1809" i="1"/>
  <c r="B1810" i="1"/>
  <c r="D1810" i="1"/>
  <c r="B1811" i="1"/>
  <c r="D1811" i="1"/>
  <c r="B1812" i="1"/>
  <c r="D1812" i="1"/>
  <c r="B1813" i="1"/>
  <c r="D1813" i="1"/>
  <c r="B1814" i="1"/>
  <c r="D1814" i="1"/>
  <c r="B1815" i="1"/>
  <c r="D1815" i="1"/>
  <c r="B1816" i="1"/>
  <c r="D1816" i="1"/>
  <c r="B1817" i="1"/>
  <c r="D1817" i="1"/>
  <c r="B1818" i="1"/>
  <c r="D1818" i="1"/>
  <c r="B1819" i="1"/>
  <c r="D1819" i="1"/>
  <c r="B1820" i="1"/>
  <c r="D1820" i="1"/>
  <c r="B1821" i="1"/>
  <c r="D1821" i="1"/>
  <c r="B1822" i="1"/>
  <c r="D1822" i="1"/>
  <c r="B1823" i="1"/>
  <c r="D1823" i="1"/>
  <c r="B1824" i="1"/>
  <c r="D1824" i="1"/>
  <c r="B1825" i="1"/>
  <c r="D1825" i="1"/>
  <c r="B1826" i="1"/>
  <c r="D1826" i="1"/>
  <c r="B1827" i="1"/>
  <c r="D1827" i="1"/>
  <c r="B1828" i="1"/>
  <c r="D1828" i="1"/>
  <c r="B1829" i="1"/>
  <c r="D1829" i="1"/>
  <c r="B1830" i="1"/>
  <c r="D1830" i="1"/>
  <c r="B1831" i="1"/>
  <c r="D1831" i="1"/>
  <c r="B1832" i="1"/>
  <c r="D1832" i="1"/>
  <c r="B1833" i="1"/>
  <c r="D1833" i="1"/>
  <c r="B1834" i="1"/>
  <c r="D1834" i="1"/>
  <c r="B1835" i="1"/>
  <c r="D1835" i="1"/>
  <c r="B1836" i="1"/>
  <c r="D1836" i="1"/>
  <c r="B1837" i="1"/>
  <c r="D1837" i="1"/>
  <c r="B1838" i="1"/>
  <c r="D1838" i="1"/>
  <c r="B1839" i="1"/>
  <c r="D1839" i="1"/>
  <c r="B1840" i="1"/>
  <c r="D1840" i="1"/>
  <c r="B1841" i="1"/>
  <c r="D1841" i="1"/>
  <c r="B1842" i="1"/>
  <c r="D1842" i="1"/>
  <c r="B1843" i="1"/>
  <c r="D1843" i="1"/>
  <c r="B1844" i="1"/>
  <c r="D1844" i="1"/>
  <c r="B1845" i="1"/>
  <c r="D1845" i="1"/>
  <c r="B1846" i="1"/>
  <c r="D1846" i="1"/>
  <c r="B1847" i="1"/>
  <c r="D1847" i="1"/>
  <c r="B1848" i="1"/>
  <c r="D1848" i="1"/>
  <c r="B1849" i="1"/>
  <c r="D1849" i="1"/>
  <c r="B1850" i="1"/>
  <c r="D1850" i="1"/>
  <c r="B1851" i="1"/>
  <c r="D1851" i="1"/>
  <c r="B1852" i="1"/>
  <c r="D1852" i="1"/>
  <c r="B1853" i="1"/>
  <c r="D1853" i="1"/>
  <c r="B1854" i="1"/>
  <c r="D1854" i="1"/>
  <c r="B1855" i="1"/>
  <c r="D1855" i="1"/>
  <c r="B1856" i="1"/>
  <c r="D1856" i="1"/>
  <c r="B1857" i="1"/>
  <c r="D1857" i="1"/>
  <c r="B1858" i="1"/>
  <c r="D1858" i="1"/>
  <c r="B1859" i="1"/>
  <c r="D1859" i="1"/>
  <c r="B1860" i="1"/>
  <c r="D1860" i="1"/>
  <c r="B1861" i="1"/>
  <c r="D1861" i="1"/>
  <c r="B1862" i="1"/>
  <c r="D1862" i="1"/>
  <c r="B1863" i="1"/>
  <c r="D1863" i="1"/>
  <c r="B1864" i="1"/>
  <c r="D1864" i="1"/>
  <c r="B1865" i="1"/>
  <c r="D1865" i="1"/>
  <c r="B1866" i="1"/>
  <c r="D1866" i="1"/>
  <c r="B1867" i="1"/>
  <c r="D1867" i="1"/>
  <c r="B1868" i="1"/>
  <c r="D1868" i="1"/>
  <c r="B1869" i="1"/>
  <c r="D1869" i="1"/>
  <c r="B1870" i="1"/>
  <c r="D1870" i="1"/>
  <c r="B1871" i="1"/>
  <c r="D1871" i="1"/>
  <c r="B1872" i="1"/>
  <c r="D1872" i="1"/>
  <c r="B1873" i="1"/>
  <c r="D1873" i="1"/>
  <c r="B1874" i="1"/>
  <c r="D1874" i="1"/>
  <c r="B1875" i="1"/>
  <c r="D1875" i="1"/>
  <c r="B1876" i="1"/>
  <c r="D1876" i="1"/>
  <c r="B1877" i="1"/>
  <c r="D1877" i="1"/>
  <c r="B1878" i="1"/>
  <c r="D1878" i="1"/>
  <c r="B1879" i="1"/>
  <c r="D1879" i="1"/>
  <c r="B1880" i="1"/>
  <c r="D1880" i="1"/>
  <c r="B1881" i="1"/>
  <c r="D1881" i="1"/>
  <c r="B1882" i="1"/>
  <c r="D1882" i="1"/>
  <c r="B1883" i="1"/>
  <c r="D1883" i="1"/>
  <c r="B1884" i="1"/>
  <c r="D1884" i="1"/>
  <c r="B1885" i="1"/>
  <c r="D1885" i="1"/>
  <c r="B1886" i="1"/>
  <c r="D1886" i="1"/>
  <c r="B1887" i="1"/>
  <c r="D1887" i="1"/>
  <c r="B1888" i="1"/>
  <c r="D1888" i="1"/>
  <c r="B1889" i="1"/>
  <c r="D1889" i="1"/>
  <c r="B1890" i="1"/>
  <c r="D1890" i="1"/>
  <c r="B1891" i="1"/>
  <c r="D1891" i="1"/>
  <c r="B1892" i="1"/>
  <c r="D1892" i="1"/>
  <c r="B1893" i="1"/>
  <c r="D1893" i="1"/>
  <c r="B1894" i="1"/>
  <c r="D1894" i="1"/>
  <c r="B1895" i="1"/>
  <c r="D1895" i="1"/>
  <c r="B1896" i="1"/>
  <c r="D1896" i="1"/>
  <c r="B1897" i="1"/>
  <c r="D1897" i="1"/>
  <c r="B1898" i="1"/>
  <c r="D1898" i="1"/>
  <c r="B1899" i="1"/>
  <c r="D1899" i="1"/>
  <c r="B1900" i="1"/>
  <c r="D1900" i="1"/>
  <c r="B1901" i="1"/>
  <c r="D1901" i="1"/>
  <c r="B1902" i="1"/>
  <c r="D1902" i="1"/>
  <c r="B1903" i="1"/>
  <c r="D1903" i="1"/>
  <c r="B1904" i="1"/>
  <c r="D1904" i="1"/>
  <c r="B1905" i="1"/>
  <c r="D1905" i="1"/>
  <c r="B1906" i="1"/>
  <c r="D1906" i="1"/>
  <c r="B1907" i="1"/>
  <c r="D1907" i="1"/>
  <c r="B1908" i="1"/>
  <c r="D1908" i="1"/>
  <c r="B1909" i="1"/>
  <c r="D1909" i="1"/>
  <c r="B1910" i="1"/>
  <c r="D1910" i="1"/>
  <c r="B1911" i="1"/>
  <c r="D1911" i="1"/>
  <c r="B1912" i="1"/>
  <c r="D1912" i="1"/>
  <c r="B1913" i="1"/>
  <c r="D1913" i="1"/>
  <c r="B1914" i="1"/>
  <c r="D1914" i="1"/>
  <c r="B1915" i="1"/>
  <c r="D1915" i="1"/>
  <c r="B1916" i="1"/>
  <c r="D1916" i="1"/>
  <c r="B1917" i="1"/>
  <c r="D1917" i="1"/>
  <c r="B1918" i="1"/>
  <c r="D1918" i="1"/>
  <c r="B1919" i="1"/>
  <c r="D1919" i="1"/>
  <c r="B1920" i="1"/>
  <c r="D1920" i="1"/>
  <c r="B1921" i="1"/>
  <c r="D1921" i="1"/>
  <c r="B1922" i="1"/>
  <c r="D1922" i="1"/>
  <c r="B1923" i="1"/>
  <c r="D1923" i="1"/>
  <c r="B1924" i="1"/>
  <c r="D1924" i="1"/>
  <c r="B1925" i="1"/>
  <c r="D1925" i="1"/>
  <c r="B1926" i="1"/>
  <c r="D1926" i="1"/>
  <c r="B1927" i="1"/>
  <c r="D1927" i="1"/>
  <c r="B1928" i="1"/>
  <c r="D1928" i="1"/>
  <c r="B1929" i="1"/>
  <c r="D1929" i="1"/>
  <c r="B1930" i="1"/>
  <c r="D1930" i="1"/>
  <c r="B1931" i="1"/>
  <c r="D1931" i="1"/>
  <c r="B1932" i="1"/>
  <c r="D1932" i="1"/>
  <c r="B1933" i="1"/>
  <c r="D1933" i="1"/>
  <c r="B1934" i="1"/>
  <c r="D1934" i="1"/>
  <c r="B1935" i="1"/>
  <c r="D1935" i="1"/>
  <c r="B1936" i="1"/>
  <c r="D1936" i="1"/>
  <c r="B1937" i="1"/>
  <c r="D1937" i="1"/>
  <c r="B1938" i="1"/>
  <c r="D1938" i="1"/>
  <c r="B1939" i="1"/>
  <c r="D1939" i="1"/>
  <c r="B1940" i="1"/>
  <c r="D1940" i="1"/>
  <c r="B1941" i="1"/>
  <c r="D1941" i="1"/>
  <c r="B1942" i="1"/>
  <c r="D1942" i="1"/>
  <c r="B1943" i="1"/>
  <c r="D1943" i="1"/>
  <c r="B1944" i="1"/>
  <c r="D1944" i="1"/>
  <c r="B1945" i="1"/>
  <c r="D1945" i="1"/>
  <c r="B1946" i="1"/>
  <c r="D1946" i="1"/>
  <c r="B1947" i="1"/>
  <c r="D1947" i="1"/>
  <c r="B1948" i="1"/>
  <c r="D1948" i="1"/>
  <c r="B1949" i="1"/>
  <c r="D1949" i="1"/>
  <c r="B1950" i="1"/>
  <c r="D1950" i="1"/>
  <c r="B1951" i="1"/>
  <c r="D1951" i="1"/>
  <c r="B1952" i="1"/>
  <c r="D1952" i="1"/>
  <c r="B1953" i="1"/>
  <c r="D1953" i="1"/>
  <c r="B1954" i="1"/>
  <c r="D1954" i="1"/>
  <c r="B1955" i="1"/>
  <c r="D1955" i="1"/>
  <c r="B1956" i="1"/>
  <c r="D1956" i="1"/>
  <c r="B1957" i="1"/>
  <c r="D1957" i="1"/>
  <c r="B1958" i="1"/>
  <c r="D1958" i="1"/>
  <c r="B1959" i="1"/>
  <c r="D1959" i="1"/>
  <c r="B1960" i="1"/>
  <c r="D1960" i="1"/>
  <c r="B1961" i="1"/>
  <c r="D1961" i="1"/>
  <c r="B1962" i="1"/>
  <c r="D1962" i="1"/>
  <c r="B1963" i="1"/>
  <c r="D1963" i="1"/>
  <c r="B1964" i="1"/>
  <c r="D1964" i="1"/>
  <c r="B1965" i="1"/>
  <c r="D1965" i="1"/>
  <c r="B1966" i="1"/>
  <c r="D1966" i="1"/>
  <c r="B1967" i="1"/>
  <c r="D1967" i="1"/>
  <c r="B1968" i="1"/>
  <c r="D1968" i="1"/>
  <c r="B1969" i="1"/>
  <c r="D1969" i="1"/>
  <c r="B1970" i="1"/>
  <c r="D1970" i="1"/>
  <c r="B1971" i="1"/>
  <c r="D1971" i="1"/>
  <c r="B1972" i="1"/>
  <c r="D1972" i="1"/>
  <c r="B1973" i="1"/>
  <c r="D1973" i="1"/>
  <c r="B1974" i="1"/>
  <c r="D1974" i="1"/>
  <c r="B1975" i="1"/>
  <c r="D1975" i="1"/>
  <c r="B1976" i="1"/>
  <c r="D1976" i="1"/>
  <c r="B1977" i="1"/>
  <c r="D1977" i="1"/>
  <c r="B1978" i="1"/>
  <c r="D1978" i="1"/>
  <c r="B1979" i="1"/>
  <c r="D1979" i="1"/>
  <c r="B1980" i="1"/>
  <c r="D1980" i="1"/>
  <c r="B1981" i="1"/>
  <c r="D1981" i="1"/>
  <c r="B1982" i="1"/>
  <c r="D1982" i="1"/>
  <c r="B1983" i="1"/>
  <c r="D1983" i="1"/>
  <c r="B1984" i="1"/>
  <c r="D1984" i="1"/>
  <c r="B1985" i="1"/>
  <c r="D1985" i="1"/>
  <c r="B1986" i="1"/>
  <c r="D1986" i="1"/>
  <c r="B1987" i="1"/>
  <c r="D1987" i="1"/>
  <c r="B1988" i="1"/>
  <c r="D1988" i="1"/>
  <c r="B1989" i="1"/>
  <c r="D1989" i="1"/>
  <c r="B1990" i="1"/>
  <c r="D1990" i="1"/>
  <c r="B1991" i="1"/>
  <c r="D1991" i="1"/>
  <c r="B1992" i="1"/>
  <c r="D1992" i="1"/>
  <c r="B1993" i="1"/>
  <c r="D1993" i="1"/>
  <c r="B1994" i="1"/>
  <c r="D1994" i="1"/>
  <c r="B1995" i="1"/>
  <c r="D1995" i="1"/>
  <c r="B1996" i="1"/>
  <c r="D1996" i="1"/>
  <c r="B1997" i="1"/>
  <c r="D1997" i="1"/>
  <c r="B1998" i="1"/>
  <c r="D1998" i="1"/>
  <c r="B1999" i="1"/>
  <c r="D1999" i="1"/>
  <c r="B2000" i="1"/>
  <c r="D2000" i="1"/>
  <c r="B2001" i="1"/>
  <c r="D2001" i="1"/>
  <c r="B2002" i="1"/>
  <c r="D2002" i="1"/>
  <c r="B2003" i="1"/>
  <c r="D2003" i="1"/>
  <c r="B2004" i="1"/>
  <c r="D2004" i="1"/>
  <c r="B2005" i="1"/>
  <c r="D2005" i="1"/>
  <c r="B2006" i="1"/>
  <c r="D2006" i="1"/>
  <c r="B2007" i="1"/>
  <c r="D2007" i="1"/>
  <c r="B2008" i="1"/>
  <c r="D2008" i="1"/>
  <c r="B2009" i="1"/>
  <c r="D2009" i="1"/>
  <c r="B2010" i="1"/>
  <c r="D2010" i="1"/>
  <c r="B2011" i="1"/>
  <c r="D2011" i="1"/>
  <c r="B2012" i="1"/>
  <c r="D2012" i="1"/>
  <c r="B2013" i="1"/>
  <c r="D2013" i="1"/>
  <c r="B2014" i="1"/>
  <c r="D2014" i="1"/>
  <c r="B2015" i="1"/>
  <c r="D2015" i="1"/>
  <c r="B2016" i="1"/>
  <c r="D2016" i="1"/>
  <c r="B2017" i="1"/>
  <c r="D2017" i="1"/>
  <c r="B2018" i="1"/>
  <c r="D2018" i="1"/>
  <c r="B2019" i="1"/>
  <c r="D2019" i="1"/>
  <c r="B2020" i="1"/>
  <c r="D2020" i="1"/>
  <c r="B2021" i="1"/>
  <c r="D2021" i="1"/>
  <c r="B2022" i="1"/>
  <c r="D2022" i="1"/>
  <c r="B2023" i="1"/>
  <c r="D2023" i="1"/>
  <c r="B2024" i="1"/>
  <c r="D2024" i="1"/>
  <c r="B2025" i="1"/>
  <c r="D2025" i="1"/>
  <c r="B2026" i="1"/>
  <c r="D2026" i="1"/>
  <c r="B2027" i="1"/>
  <c r="D2027" i="1"/>
  <c r="B2028" i="1"/>
  <c r="D2028" i="1"/>
  <c r="B2029" i="1"/>
  <c r="D2029" i="1"/>
  <c r="B2030" i="1"/>
  <c r="D2030" i="1"/>
  <c r="B2031" i="1"/>
  <c r="D2031" i="1"/>
  <c r="B2032" i="1"/>
  <c r="D2032" i="1"/>
  <c r="B2033" i="1"/>
  <c r="D2033" i="1"/>
  <c r="B2034" i="1"/>
  <c r="D2034" i="1"/>
  <c r="B2035" i="1"/>
  <c r="D2035" i="1"/>
  <c r="B2036" i="1"/>
  <c r="D2036" i="1"/>
  <c r="B2037" i="1"/>
  <c r="D2037" i="1"/>
  <c r="B2038" i="1"/>
  <c r="D2038" i="1"/>
  <c r="B2039" i="1"/>
  <c r="D2039" i="1"/>
  <c r="B2040" i="1"/>
  <c r="D2040" i="1"/>
  <c r="B2041" i="1"/>
  <c r="D2041" i="1"/>
  <c r="B2042" i="1"/>
  <c r="D2042" i="1"/>
  <c r="B2043" i="1"/>
  <c r="D2043" i="1"/>
  <c r="B2044" i="1"/>
  <c r="D2044" i="1"/>
  <c r="B2045" i="1"/>
  <c r="D2045" i="1"/>
  <c r="B2046" i="1"/>
  <c r="D2046" i="1"/>
  <c r="B2047" i="1"/>
  <c r="D2047" i="1"/>
  <c r="B2048" i="1"/>
  <c r="D2048" i="1"/>
  <c r="B2049" i="1"/>
  <c r="D2049" i="1"/>
  <c r="B2050" i="1"/>
  <c r="D2050" i="1"/>
  <c r="B2051" i="1"/>
  <c r="D2051" i="1"/>
  <c r="B2052" i="1"/>
  <c r="D2052" i="1"/>
  <c r="B2053" i="1"/>
  <c r="D2053" i="1"/>
  <c r="B2054" i="1"/>
  <c r="D2054" i="1"/>
  <c r="B2055" i="1"/>
  <c r="D2055" i="1"/>
  <c r="B2056" i="1"/>
  <c r="D2056" i="1"/>
  <c r="B2057" i="1"/>
  <c r="D2057" i="1"/>
  <c r="B2058" i="1"/>
  <c r="D2058" i="1"/>
  <c r="B2059" i="1"/>
  <c r="D2059" i="1"/>
  <c r="B2060" i="1"/>
  <c r="D2060" i="1"/>
  <c r="B2061" i="1"/>
  <c r="D2061" i="1"/>
  <c r="B2062" i="1"/>
  <c r="D2062" i="1"/>
  <c r="B2063" i="1"/>
  <c r="D2063" i="1"/>
  <c r="B2064" i="1"/>
  <c r="D2064" i="1"/>
  <c r="B2065" i="1"/>
  <c r="D2065" i="1"/>
  <c r="B2066" i="1"/>
  <c r="D2066" i="1"/>
  <c r="B2067" i="1"/>
  <c r="D2067" i="1"/>
  <c r="B2068" i="1"/>
  <c r="D2068" i="1"/>
  <c r="B2069" i="1"/>
  <c r="D2069" i="1"/>
  <c r="B2070" i="1"/>
  <c r="D2070" i="1"/>
  <c r="B2071" i="1"/>
  <c r="D2071" i="1"/>
  <c r="B2072" i="1"/>
  <c r="D2072" i="1"/>
  <c r="B2073" i="1"/>
  <c r="D2073" i="1"/>
  <c r="B2074" i="1"/>
  <c r="D2074" i="1"/>
  <c r="B2075" i="1"/>
  <c r="D2075" i="1"/>
  <c r="B2076" i="1"/>
  <c r="D2076" i="1"/>
  <c r="B2077" i="1"/>
  <c r="D2077" i="1"/>
  <c r="B2078" i="1"/>
  <c r="D2078" i="1"/>
  <c r="B2079" i="1"/>
  <c r="D2079" i="1"/>
  <c r="B2080" i="1"/>
  <c r="D2080" i="1"/>
  <c r="B2081" i="1"/>
  <c r="D2081" i="1"/>
  <c r="B2082" i="1"/>
  <c r="D2082" i="1"/>
  <c r="B2083" i="1"/>
  <c r="D2083" i="1"/>
  <c r="B2084" i="1"/>
  <c r="D2084" i="1"/>
  <c r="B2085" i="1"/>
  <c r="D2085" i="1"/>
  <c r="B2086" i="1"/>
  <c r="D2086" i="1"/>
  <c r="B2087" i="1"/>
  <c r="D2087" i="1"/>
  <c r="B2088" i="1"/>
  <c r="D2088" i="1"/>
  <c r="B2089" i="1"/>
  <c r="D2089" i="1"/>
  <c r="B2090" i="1"/>
  <c r="D2090" i="1"/>
  <c r="B2091" i="1"/>
  <c r="D2091" i="1"/>
  <c r="B2092" i="1"/>
  <c r="D2092" i="1"/>
  <c r="B2093" i="1"/>
  <c r="D2093" i="1"/>
  <c r="B2094" i="1"/>
  <c r="D2094" i="1"/>
  <c r="B2095" i="1"/>
  <c r="D2095" i="1"/>
  <c r="B2096" i="1"/>
  <c r="D2096" i="1"/>
  <c r="B2097" i="1"/>
  <c r="D2097" i="1"/>
  <c r="B2098" i="1"/>
  <c r="D2098" i="1"/>
  <c r="B2099" i="1"/>
  <c r="D2099" i="1"/>
  <c r="B2100" i="1"/>
  <c r="D2100" i="1"/>
  <c r="B2101" i="1"/>
  <c r="D2101" i="1"/>
  <c r="B2102" i="1"/>
  <c r="D2102" i="1"/>
  <c r="B2103" i="1"/>
  <c r="D2103" i="1"/>
  <c r="B2104" i="1"/>
  <c r="D2104" i="1"/>
  <c r="B2105" i="1"/>
  <c r="D2105" i="1"/>
  <c r="B2106" i="1"/>
  <c r="D2106" i="1"/>
  <c r="B2107" i="1"/>
  <c r="D2107" i="1"/>
  <c r="B2108" i="1"/>
  <c r="D2108" i="1"/>
  <c r="B2109" i="1"/>
  <c r="D2109" i="1"/>
  <c r="B2110" i="1"/>
  <c r="D2110" i="1"/>
  <c r="B2111" i="1"/>
  <c r="D2111" i="1"/>
  <c r="B2112" i="1"/>
  <c r="D2112" i="1"/>
  <c r="B2113" i="1"/>
  <c r="D2113" i="1"/>
  <c r="B2114" i="1"/>
  <c r="D2114" i="1"/>
  <c r="B2115" i="1"/>
  <c r="D2115" i="1"/>
  <c r="B2116" i="1"/>
  <c r="D2116" i="1"/>
  <c r="B2117" i="1"/>
  <c r="D2117" i="1"/>
  <c r="B2118" i="1"/>
  <c r="D2118" i="1"/>
  <c r="B2119" i="1"/>
  <c r="D2119" i="1"/>
  <c r="B2120" i="1"/>
  <c r="D2120" i="1"/>
  <c r="B2121" i="1"/>
  <c r="D2121" i="1"/>
  <c r="B2122" i="1"/>
  <c r="D2122" i="1"/>
  <c r="B2123" i="1"/>
  <c r="D2123" i="1"/>
  <c r="B2124" i="1"/>
  <c r="D2124" i="1"/>
  <c r="B2125" i="1"/>
  <c r="D2125" i="1"/>
  <c r="B2126" i="1"/>
  <c r="D2126" i="1"/>
  <c r="B2127" i="1"/>
  <c r="D2127" i="1"/>
  <c r="B2128" i="1"/>
  <c r="D2128" i="1"/>
  <c r="B2129" i="1"/>
  <c r="D2129" i="1"/>
  <c r="B2130" i="1"/>
  <c r="D2130" i="1"/>
  <c r="B2131" i="1"/>
  <c r="D2131" i="1"/>
  <c r="B2132" i="1"/>
  <c r="D2132" i="1"/>
  <c r="B2133" i="1"/>
  <c r="D2133" i="1"/>
  <c r="B2134" i="1"/>
  <c r="D2134" i="1"/>
  <c r="B2135" i="1"/>
  <c r="D2135" i="1"/>
  <c r="B2136" i="1"/>
  <c r="D2136" i="1"/>
  <c r="B2137" i="1"/>
  <c r="D2137" i="1"/>
  <c r="B2138" i="1"/>
  <c r="D2138" i="1"/>
  <c r="B2139" i="1"/>
  <c r="D2139" i="1"/>
  <c r="B2140" i="1"/>
  <c r="D2140" i="1"/>
  <c r="B2141" i="1"/>
  <c r="D2141" i="1"/>
  <c r="B2142" i="1"/>
  <c r="D2142" i="1"/>
  <c r="B2143" i="1"/>
  <c r="D2143" i="1"/>
  <c r="B2144" i="1"/>
  <c r="D2144" i="1"/>
  <c r="B2145" i="1"/>
  <c r="D2145" i="1"/>
  <c r="B2146" i="1"/>
  <c r="D2146" i="1"/>
  <c r="B2147" i="1"/>
  <c r="D2147" i="1"/>
  <c r="B2148" i="1"/>
  <c r="D2148" i="1"/>
  <c r="B2149" i="1"/>
  <c r="D2149" i="1"/>
  <c r="B2150" i="1"/>
  <c r="D2150" i="1"/>
  <c r="B2151" i="1"/>
  <c r="D2151" i="1"/>
  <c r="B2152" i="1"/>
  <c r="D2152" i="1"/>
  <c r="B2153" i="1"/>
  <c r="D2153" i="1"/>
  <c r="B2154" i="1"/>
  <c r="D2154" i="1"/>
  <c r="B2155" i="1"/>
  <c r="D2155" i="1"/>
  <c r="B2156" i="1"/>
  <c r="D2156" i="1"/>
  <c r="B2157" i="1"/>
  <c r="D2157" i="1"/>
  <c r="B2158" i="1"/>
  <c r="D2158" i="1"/>
  <c r="B2159" i="1"/>
  <c r="D2159" i="1"/>
  <c r="B2160" i="1"/>
  <c r="D2160" i="1"/>
  <c r="B2161" i="1"/>
  <c r="D2161" i="1"/>
  <c r="B2162" i="1"/>
  <c r="D2162" i="1"/>
  <c r="B2163" i="1"/>
  <c r="D2163" i="1"/>
  <c r="B2164" i="1"/>
  <c r="D2164" i="1"/>
  <c r="B2165" i="1"/>
  <c r="D2165" i="1"/>
  <c r="B2166" i="1"/>
  <c r="D2166" i="1"/>
  <c r="B2167" i="1"/>
  <c r="D2167" i="1"/>
  <c r="B2168" i="1"/>
  <c r="D2168" i="1"/>
  <c r="B2169" i="1"/>
  <c r="D2169" i="1"/>
  <c r="B2170" i="1"/>
  <c r="D2170" i="1"/>
  <c r="B2171" i="1"/>
  <c r="D2171" i="1"/>
  <c r="B2172" i="1"/>
  <c r="D2172" i="1"/>
  <c r="B2173" i="1"/>
  <c r="D2173" i="1"/>
  <c r="B2174" i="1"/>
  <c r="D2174" i="1"/>
  <c r="B2175" i="1"/>
  <c r="D2175" i="1"/>
  <c r="B2176" i="1"/>
  <c r="D2176" i="1"/>
  <c r="B2177" i="1"/>
  <c r="D2177" i="1"/>
  <c r="B2178" i="1"/>
  <c r="D2178" i="1"/>
  <c r="B2179" i="1"/>
  <c r="D2179" i="1"/>
  <c r="B2180" i="1"/>
  <c r="D2180" i="1"/>
  <c r="B2181" i="1"/>
  <c r="D2181" i="1"/>
  <c r="B2182" i="1"/>
  <c r="D2182" i="1"/>
  <c r="B2183" i="1"/>
  <c r="D2183" i="1"/>
  <c r="B2184" i="1"/>
  <c r="D2184" i="1"/>
  <c r="B2185" i="1"/>
  <c r="D2185" i="1"/>
  <c r="B2186" i="1"/>
  <c r="D2186" i="1"/>
  <c r="B2187" i="1"/>
  <c r="D2187" i="1"/>
  <c r="B2188" i="1"/>
  <c r="D2188" i="1"/>
  <c r="B2189" i="1"/>
  <c r="D2189" i="1"/>
  <c r="B2190" i="1"/>
  <c r="D2190" i="1"/>
  <c r="B2191" i="1"/>
  <c r="D2191" i="1"/>
  <c r="B2192" i="1"/>
  <c r="D2192" i="1"/>
  <c r="B2193" i="1"/>
  <c r="D2193" i="1"/>
  <c r="B2194" i="1"/>
  <c r="D2194" i="1"/>
  <c r="B2195" i="1"/>
  <c r="D2195" i="1"/>
  <c r="B2196" i="1"/>
  <c r="D2196" i="1"/>
  <c r="B2197" i="1"/>
  <c r="D2197" i="1"/>
  <c r="B2198" i="1"/>
  <c r="D2198" i="1"/>
  <c r="B2199" i="1"/>
  <c r="D2199" i="1"/>
  <c r="B2200" i="1"/>
  <c r="D2200" i="1"/>
  <c r="B2201" i="1"/>
  <c r="D2201" i="1"/>
  <c r="B2202" i="1"/>
  <c r="D2202" i="1"/>
  <c r="B2203" i="1"/>
  <c r="D2203" i="1"/>
  <c r="B2204" i="1"/>
  <c r="D2204" i="1"/>
  <c r="B2205" i="1"/>
  <c r="D2205" i="1"/>
  <c r="B2206" i="1"/>
  <c r="D2206" i="1"/>
  <c r="B2207" i="1"/>
  <c r="D2207" i="1"/>
  <c r="B2208" i="1"/>
  <c r="D2208" i="1"/>
  <c r="B2209" i="1"/>
  <c r="D2209" i="1"/>
  <c r="B2210" i="1"/>
  <c r="D2210" i="1"/>
  <c r="B2211" i="1"/>
  <c r="D2211" i="1"/>
  <c r="B2212" i="1"/>
  <c r="D2212" i="1"/>
  <c r="B2213" i="1"/>
  <c r="D2213" i="1"/>
  <c r="B2214" i="1"/>
  <c r="D2214" i="1"/>
  <c r="B2215" i="1"/>
  <c r="D2215" i="1"/>
  <c r="B2216" i="1"/>
  <c r="D2216" i="1"/>
  <c r="B2217" i="1"/>
  <c r="D2217" i="1"/>
  <c r="B2218" i="1"/>
  <c r="D2218" i="1"/>
  <c r="B2219" i="1"/>
  <c r="D2219" i="1"/>
  <c r="B2220" i="1"/>
  <c r="D2220" i="1"/>
  <c r="B2221" i="1"/>
  <c r="D2221" i="1"/>
  <c r="B2222" i="1"/>
  <c r="D2222" i="1"/>
  <c r="B2223" i="1"/>
  <c r="D2223" i="1"/>
  <c r="B2224" i="1"/>
  <c r="D2224" i="1"/>
  <c r="B2225" i="1"/>
  <c r="D2225" i="1"/>
  <c r="B2226" i="1"/>
  <c r="D2226" i="1"/>
  <c r="B2227" i="1"/>
  <c r="D2227" i="1"/>
  <c r="B2228" i="1"/>
  <c r="D2228" i="1"/>
  <c r="B2229" i="1"/>
  <c r="D2229" i="1"/>
  <c r="B2230" i="1"/>
  <c r="D2230" i="1"/>
  <c r="B2231" i="1"/>
  <c r="D2231" i="1"/>
  <c r="B2232" i="1"/>
  <c r="D2232" i="1"/>
  <c r="B2233" i="1"/>
  <c r="D2233" i="1"/>
  <c r="B2234" i="1"/>
  <c r="D2234" i="1"/>
  <c r="B2235" i="1"/>
  <c r="D2235" i="1"/>
  <c r="B2236" i="1"/>
  <c r="D2236" i="1"/>
  <c r="B2237" i="1"/>
  <c r="D2237" i="1"/>
  <c r="B2238" i="1"/>
  <c r="D2238" i="1"/>
  <c r="B2239" i="1"/>
  <c r="D2239" i="1"/>
  <c r="B2240" i="1"/>
  <c r="D2240" i="1"/>
  <c r="B2241" i="1"/>
  <c r="D2241" i="1"/>
  <c r="B2242" i="1"/>
  <c r="D2242" i="1"/>
  <c r="B2243" i="1"/>
  <c r="D2243" i="1"/>
  <c r="B2244" i="1"/>
  <c r="D2244" i="1"/>
  <c r="B2245" i="1"/>
  <c r="D2245" i="1"/>
  <c r="B2246" i="1"/>
  <c r="D2246" i="1"/>
  <c r="B2247" i="1"/>
  <c r="D2247" i="1"/>
  <c r="B2248" i="1"/>
  <c r="D2248" i="1"/>
  <c r="B2249" i="1"/>
  <c r="D2249" i="1"/>
  <c r="B2250" i="1"/>
  <c r="D2250" i="1"/>
  <c r="B2251" i="1"/>
  <c r="D2251" i="1"/>
  <c r="B2252" i="1"/>
  <c r="D2252" i="1"/>
  <c r="B2253" i="1"/>
  <c r="D2253" i="1"/>
  <c r="B2254" i="1"/>
  <c r="D2254" i="1"/>
  <c r="B2255" i="1"/>
  <c r="D2255" i="1"/>
  <c r="B2256" i="1"/>
  <c r="D2256" i="1"/>
  <c r="B2257" i="1"/>
  <c r="D2257" i="1"/>
  <c r="B2258" i="1"/>
  <c r="D2258" i="1"/>
  <c r="B2259" i="1"/>
  <c r="D2259" i="1"/>
  <c r="B2260" i="1"/>
  <c r="D2260" i="1"/>
  <c r="B2261" i="1"/>
  <c r="D2261" i="1"/>
  <c r="B2262" i="1"/>
  <c r="D2262" i="1"/>
  <c r="B2263" i="1"/>
  <c r="D2263" i="1"/>
  <c r="B2264" i="1"/>
  <c r="D2264" i="1"/>
  <c r="B2265" i="1"/>
  <c r="D2265" i="1"/>
  <c r="B2266" i="1"/>
  <c r="D2266" i="1"/>
  <c r="B2267" i="1"/>
  <c r="D2267" i="1"/>
  <c r="B2268" i="1"/>
  <c r="D2268" i="1"/>
  <c r="B2269" i="1"/>
  <c r="D2269" i="1"/>
  <c r="B2270" i="1"/>
  <c r="D2270" i="1"/>
  <c r="B2271" i="1"/>
  <c r="D2271" i="1"/>
  <c r="B2272" i="1"/>
  <c r="D2272" i="1"/>
  <c r="B2273" i="1"/>
  <c r="D2273" i="1"/>
  <c r="B2274" i="1"/>
  <c r="D2274" i="1"/>
  <c r="B2275" i="1"/>
  <c r="D2275" i="1"/>
  <c r="B2276" i="1"/>
  <c r="D2276" i="1"/>
  <c r="B2277" i="1"/>
  <c r="D2277" i="1"/>
  <c r="B2278" i="1"/>
  <c r="D2278" i="1"/>
  <c r="B2279" i="1"/>
  <c r="D2279" i="1"/>
  <c r="B2280" i="1"/>
  <c r="D2280" i="1"/>
  <c r="B2281" i="1"/>
  <c r="D2281" i="1"/>
  <c r="B2282" i="1"/>
  <c r="D2282" i="1"/>
  <c r="B2283" i="1"/>
  <c r="D2283" i="1"/>
  <c r="B2284" i="1"/>
  <c r="D2284" i="1"/>
  <c r="B2285" i="1"/>
  <c r="D2285" i="1"/>
  <c r="B2286" i="1"/>
  <c r="D2286" i="1"/>
  <c r="B2287" i="1"/>
  <c r="D2287" i="1"/>
  <c r="B2288" i="1"/>
  <c r="D2288" i="1"/>
  <c r="B2289" i="1"/>
  <c r="D2289" i="1"/>
  <c r="B2290" i="1"/>
  <c r="D2290" i="1"/>
  <c r="B2291" i="1"/>
  <c r="D2291" i="1"/>
  <c r="B2292" i="1"/>
  <c r="D2292" i="1"/>
  <c r="B2293" i="1"/>
  <c r="D2293" i="1"/>
  <c r="B2294" i="1"/>
  <c r="D2294" i="1"/>
  <c r="B2295" i="1"/>
  <c r="D2295" i="1"/>
  <c r="B2296" i="1"/>
  <c r="D2296" i="1"/>
  <c r="B2297" i="1"/>
  <c r="D2297" i="1"/>
  <c r="B2298" i="1"/>
  <c r="D2298" i="1"/>
  <c r="B2299" i="1"/>
  <c r="D2299" i="1"/>
  <c r="B2300" i="1"/>
  <c r="D2300" i="1"/>
  <c r="B2301" i="1"/>
  <c r="D2301" i="1"/>
  <c r="B2302" i="1"/>
  <c r="D2302" i="1"/>
  <c r="B2303" i="1"/>
  <c r="D2303" i="1"/>
  <c r="B2304" i="1"/>
  <c r="D2304" i="1"/>
  <c r="B2305" i="1"/>
  <c r="D2305" i="1"/>
  <c r="B2306" i="1"/>
  <c r="D2306" i="1"/>
  <c r="B2307" i="1"/>
  <c r="D2307" i="1"/>
  <c r="B2308" i="1"/>
  <c r="D2308" i="1"/>
  <c r="B2309" i="1"/>
  <c r="D2309" i="1"/>
  <c r="B2310" i="1"/>
  <c r="D2310" i="1"/>
  <c r="B2311" i="1"/>
  <c r="D2311" i="1"/>
  <c r="B2312" i="1"/>
  <c r="D2312" i="1"/>
  <c r="B2313" i="1"/>
  <c r="D2313" i="1"/>
  <c r="B2314" i="1"/>
  <c r="D2314" i="1"/>
  <c r="B2315" i="1"/>
  <c r="D2315" i="1"/>
  <c r="B2316" i="1"/>
  <c r="D2316" i="1"/>
  <c r="B2317" i="1"/>
  <c r="D2317" i="1"/>
  <c r="B2318" i="1"/>
  <c r="D2318" i="1"/>
  <c r="B2319" i="1"/>
  <c r="D2319" i="1"/>
  <c r="B2320" i="1"/>
  <c r="D2320" i="1"/>
  <c r="B2321" i="1"/>
  <c r="D2321" i="1"/>
  <c r="B2322" i="1"/>
  <c r="D2322" i="1"/>
  <c r="B2323" i="1"/>
  <c r="D2323" i="1"/>
  <c r="B2324" i="1"/>
  <c r="D2324" i="1"/>
  <c r="B2325" i="1"/>
  <c r="D2325" i="1"/>
  <c r="B2326" i="1"/>
  <c r="D2326" i="1"/>
  <c r="B2327" i="1"/>
  <c r="D2327" i="1"/>
  <c r="B2328" i="1"/>
  <c r="D2328" i="1"/>
  <c r="B2329" i="1"/>
  <c r="D2329" i="1"/>
  <c r="B2330" i="1"/>
  <c r="D2330" i="1"/>
  <c r="B2331" i="1"/>
  <c r="D2331" i="1"/>
  <c r="B2332" i="1"/>
  <c r="D2332" i="1"/>
  <c r="B2333" i="1"/>
  <c r="D2333" i="1"/>
  <c r="B2334" i="1"/>
  <c r="D2334" i="1"/>
  <c r="B2335" i="1"/>
  <c r="D2335" i="1"/>
  <c r="B2336" i="1"/>
  <c r="D2336" i="1"/>
  <c r="B2337" i="1"/>
  <c r="D2337" i="1"/>
  <c r="B2338" i="1"/>
  <c r="D2338" i="1"/>
  <c r="B2339" i="1"/>
  <c r="D2339" i="1"/>
  <c r="B2340" i="1"/>
  <c r="D2340" i="1"/>
  <c r="B2341" i="1"/>
  <c r="D2341" i="1"/>
  <c r="B2342" i="1"/>
  <c r="D2342" i="1"/>
  <c r="B2343" i="1"/>
  <c r="D2343" i="1"/>
  <c r="B2344" i="1"/>
  <c r="D2344" i="1"/>
  <c r="B2345" i="1"/>
  <c r="D2345" i="1"/>
  <c r="B2346" i="1"/>
  <c r="D2346" i="1"/>
  <c r="B2347" i="1"/>
  <c r="D2347" i="1"/>
  <c r="B2348" i="1"/>
  <c r="D2348" i="1"/>
  <c r="B2349" i="1"/>
  <c r="D2349" i="1"/>
  <c r="B2350" i="1"/>
  <c r="D2350" i="1"/>
  <c r="B2351" i="1"/>
  <c r="D2351" i="1"/>
  <c r="B2352" i="1"/>
  <c r="D2352" i="1"/>
  <c r="B2353" i="1"/>
  <c r="D2353" i="1"/>
  <c r="B2354" i="1"/>
  <c r="D2354" i="1"/>
  <c r="B2355" i="1"/>
  <c r="D2355" i="1"/>
  <c r="B2356" i="1"/>
  <c r="D2356" i="1"/>
  <c r="B2357" i="1"/>
  <c r="D2357" i="1"/>
  <c r="B2358" i="1"/>
  <c r="D2358" i="1"/>
  <c r="B2359" i="1"/>
  <c r="D2359" i="1"/>
  <c r="B2360" i="1"/>
  <c r="D2360" i="1"/>
  <c r="B2361" i="1"/>
  <c r="D2361" i="1"/>
  <c r="B2362" i="1"/>
  <c r="D2362" i="1"/>
  <c r="B2363" i="1"/>
  <c r="D2363" i="1"/>
  <c r="B2364" i="1"/>
  <c r="D2364" i="1"/>
  <c r="B2365" i="1"/>
  <c r="D2365" i="1"/>
  <c r="B2366" i="1"/>
  <c r="D2366" i="1"/>
  <c r="B2367" i="1"/>
  <c r="D2367" i="1"/>
  <c r="B2368" i="1"/>
  <c r="D2368" i="1"/>
  <c r="B2369" i="1"/>
  <c r="D2369" i="1"/>
  <c r="B2370" i="1"/>
  <c r="D2370" i="1"/>
  <c r="B2371" i="1"/>
  <c r="D2371" i="1"/>
  <c r="B2372" i="1"/>
  <c r="D2372" i="1"/>
  <c r="B2373" i="1"/>
  <c r="D2373" i="1"/>
  <c r="B2374" i="1"/>
  <c r="D2374" i="1"/>
  <c r="B2375" i="1"/>
  <c r="D2375" i="1"/>
  <c r="B2376" i="1"/>
  <c r="D2376" i="1"/>
  <c r="B2377" i="1"/>
  <c r="D2377" i="1"/>
  <c r="B2378" i="1"/>
  <c r="D2378" i="1"/>
  <c r="B2379" i="1"/>
  <c r="D2379" i="1"/>
  <c r="B2380" i="1"/>
  <c r="D2380" i="1"/>
  <c r="B2381" i="1"/>
  <c r="D2381" i="1"/>
  <c r="B2382" i="1"/>
  <c r="D2382" i="1"/>
  <c r="B2383" i="1"/>
  <c r="D2383" i="1"/>
  <c r="B2384" i="1"/>
  <c r="D2384" i="1"/>
  <c r="B2385" i="1"/>
  <c r="D2385" i="1"/>
  <c r="B2386" i="1"/>
  <c r="D2386" i="1"/>
  <c r="B2387" i="1"/>
  <c r="D2387" i="1"/>
  <c r="B2388" i="1"/>
  <c r="D2388" i="1"/>
  <c r="B2389" i="1"/>
  <c r="D2389" i="1"/>
  <c r="B2390" i="1"/>
  <c r="D2390" i="1"/>
  <c r="B2391" i="1"/>
  <c r="D2391" i="1"/>
  <c r="B2392" i="1"/>
  <c r="D2392" i="1"/>
  <c r="B2393" i="1"/>
  <c r="D2393" i="1"/>
  <c r="B2394" i="1"/>
  <c r="D2394" i="1"/>
  <c r="B2395" i="1"/>
  <c r="D2395" i="1"/>
  <c r="B2396" i="1"/>
  <c r="D2396" i="1"/>
  <c r="B2397" i="1"/>
  <c r="D2397" i="1"/>
  <c r="B2398" i="1"/>
  <c r="D2398" i="1"/>
  <c r="B2399" i="1"/>
  <c r="D2399" i="1"/>
  <c r="B2400" i="1"/>
  <c r="D2400" i="1"/>
  <c r="B2401" i="1"/>
  <c r="D2401" i="1"/>
  <c r="B2402" i="1"/>
  <c r="D2402" i="1"/>
  <c r="B2403" i="1"/>
  <c r="D2403" i="1"/>
  <c r="B2404" i="1"/>
  <c r="D2404" i="1"/>
  <c r="B2405" i="1"/>
  <c r="D2405" i="1"/>
  <c r="B2406" i="1"/>
  <c r="D2406" i="1"/>
  <c r="B2407" i="1"/>
  <c r="D2407" i="1"/>
  <c r="B2408" i="1"/>
  <c r="D2408" i="1"/>
  <c r="B2409" i="1"/>
  <c r="D2409" i="1"/>
  <c r="B2410" i="1"/>
  <c r="D2410" i="1"/>
  <c r="B2411" i="1"/>
  <c r="D2411" i="1"/>
  <c r="B2412" i="1"/>
  <c r="D2412" i="1"/>
  <c r="B2413" i="1"/>
  <c r="D2413" i="1"/>
  <c r="B2414" i="1"/>
  <c r="D2414" i="1"/>
  <c r="B2415" i="1"/>
  <c r="D2415" i="1"/>
  <c r="B2416" i="1"/>
  <c r="D2416" i="1"/>
  <c r="B2417" i="1"/>
  <c r="D2417" i="1"/>
  <c r="B2418" i="1"/>
  <c r="D2418" i="1"/>
  <c r="B2419" i="1"/>
  <c r="D2419" i="1"/>
  <c r="B2420" i="1"/>
  <c r="D2420" i="1"/>
  <c r="B2421" i="1"/>
  <c r="D2421" i="1"/>
  <c r="B2422" i="1"/>
  <c r="D2422" i="1"/>
  <c r="B2423" i="1"/>
  <c r="D2423" i="1"/>
  <c r="B2424" i="1"/>
  <c r="D2424" i="1"/>
  <c r="B2425" i="1"/>
  <c r="D2425" i="1"/>
  <c r="B2426" i="1"/>
  <c r="D2426" i="1"/>
  <c r="B2427" i="1"/>
  <c r="D2427" i="1"/>
  <c r="B2428" i="1"/>
  <c r="D2428" i="1"/>
  <c r="B2429" i="1"/>
  <c r="D2429" i="1"/>
  <c r="B2430" i="1"/>
  <c r="D2430" i="1"/>
  <c r="B2431" i="1"/>
  <c r="D2431" i="1"/>
  <c r="B2432" i="1"/>
  <c r="D2432" i="1"/>
  <c r="B2433" i="1"/>
  <c r="D2433" i="1"/>
  <c r="B2434" i="1"/>
  <c r="D2434" i="1"/>
  <c r="B2435" i="1"/>
  <c r="D2435" i="1"/>
  <c r="B2436" i="1"/>
  <c r="D2436" i="1"/>
  <c r="B2437" i="1"/>
  <c r="D2437" i="1"/>
  <c r="B2438" i="1"/>
  <c r="D2438" i="1"/>
  <c r="B2439" i="1"/>
  <c r="D2439" i="1"/>
  <c r="B2440" i="1"/>
  <c r="D2440" i="1"/>
  <c r="B2441" i="1"/>
  <c r="D2441" i="1"/>
  <c r="B2442" i="1"/>
  <c r="D2442" i="1"/>
  <c r="B2443" i="1"/>
  <c r="D2443" i="1"/>
  <c r="B2444" i="1"/>
  <c r="D2444" i="1"/>
  <c r="B2445" i="1"/>
  <c r="D2445" i="1"/>
  <c r="B2446" i="1"/>
  <c r="D2446" i="1"/>
  <c r="B2447" i="1"/>
  <c r="D2447" i="1"/>
  <c r="B2448" i="1"/>
  <c r="D2448" i="1"/>
  <c r="B2449" i="1"/>
  <c r="D2449" i="1"/>
  <c r="B2450" i="1"/>
  <c r="D2450" i="1"/>
  <c r="B2451" i="1"/>
  <c r="D2451" i="1"/>
  <c r="B2452" i="1"/>
  <c r="D2452" i="1"/>
  <c r="B2453" i="1"/>
  <c r="D2453" i="1"/>
  <c r="B2454" i="1"/>
  <c r="D2454" i="1"/>
  <c r="B2455" i="1"/>
  <c r="D2455" i="1"/>
  <c r="B2456" i="1"/>
  <c r="D2456" i="1"/>
  <c r="B2457" i="1"/>
  <c r="D2457" i="1"/>
  <c r="B2458" i="1"/>
  <c r="D2458" i="1"/>
  <c r="B2459" i="1"/>
  <c r="D2459" i="1"/>
  <c r="B2460" i="1"/>
  <c r="D2460" i="1"/>
  <c r="B2461" i="1"/>
  <c r="D2461" i="1"/>
  <c r="B2462" i="1"/>
  <c r="D2462" i="1"/>
  <c r="B2463" i="1"/>
  <c r="D2463" i="1"/>
  <c r="B2464" i="1"/>
  <c r="D2464" i="1"/>
  <c r="B2465" i="1"/>
  <c r="D2465" i="1"/>
  <c r="B2466" i="1"/>
  <c r="D2466" i="1"/>
  <c r="B2467" i="1"/>
  <c r="D2467" i="1"/>
  <c r="B2468" i="1"/>
  <c r="D2468" i="1"/>
  <c r="B2469" i="1"/>
  <c r="D2469" i="1"/>
  <c r="B2470" i="1"/>
  <c r="D2470" i="1"/>
  <c r="B2471" i="1"/>
  <c r="D2471" i="1"/>
  <c r="B2472" i="1"/>
  <c r="D2472" i="1"/>
  <c r="B2473" i="1"/>
  <c r="D2473" i="1"/>
  <c r="B2474" i="1"/>
  <c r="D2474" i="1"/>
  <c r="B2475" i="1"/>
  <c r="D2475" i="1"/>
  <c r="B2476" i="1"/>
  <c r="D2476" i="1"/>
  <c r="B2477" i="1"/>
  <c r="D2477" i="1"/>
  <c r="B2478" i="1"/>
  <c r="D2478" i="1"/>
  <c r="B2479" i="1"/>
  <c r="D2479" i="1"/>
  <c r="B2480" i="1"/>
  <c r="D2480" i="1"/>
  <c r="B2481" i="1"/>
  <c r="D2481" i="1"/>
  <c r="B2482" i="1"/>
  <c r="D2482" i="1"/>
  <c r="B2483" i="1"/>
  <c r="D2483" i="1"/>
  <c r="B2484" i="1"/>
  <c r="D2484" i="1"/>
  <c r="B2485" i="1"/>
  <c r="D2485" i="1"/>
  <c r="B2486" i="1"/>
  <c r="D2486" i="1"/>
  <c r="B2487" i="1"/>
  <c r="D2487" i="1"/>
  <c r="B2488" i="1"/>
  <c r="D2488" i="1"/>
  <c r="B2489" i="1"/>
  <c r="D2489" i="1"/>
  <c r="B2490" i="1"/>
  <c r="D2490" i="1"/>
  <c r="B2491" i="1"/>
  <c r="D2491" i="1"/>
  <c r="B2492" i="1"/>
  <c r="D2492" i="1"/>
  <c r="B2493" i="1"/>
  <c r="D2493" i="1"/>
  <c r="B2494" i="1"/>
  <c r="D2494" i="1"/>
  <c r="B2495" i="1"/>
  <c r="D2495" i="1"/>
  <c r="B2496" i="1"/>
  <c r="D2496" i="1"/>
  <c r="B2497" i="1"/>
  <c r="D2497" i="1"/>
  <c r="B2498" i="1"/>
  <c r="D2498" i="1"/>
  <c r="B2499" i="1"/>
  <c r="D2499" i="1"/>
  <c r="B2500" i="1"/>
  <c r="D2500" i="1"/>
  <c r="B2501" i="1"/>
  <c r="D2501" i="1"/>
  <c r="B2502" i="1"/>
  <c r="D2502" i="1"/>
  <c r="B2503" i="1"/>
  <c r="D2503" i="1"/>
  <c r="B2504" i="1"/>
  <c r="D2504" i="1"/>
  <c r="B2505" i="1"/>
  <c r="D2505" i="1"/>
  <c r="B2506" i="1"/>
  <c r="D2506" i="1"/>
  <c r="B2507" i="1"/>
  <c r="D2507" i="1"/>
  <c r="B2508" i="1"/>
  <c r="D2508" i="1"/>
  <c r="B2509" i="1"/>
  <c r="D2509" i="1"/>
  <c r="B2510" i="1"/>
  <c r="D2510" i="1"/>
  <c r="B2511" i="1"/>
  <c r="D2511" i="1"/>
  <c r="B2512" i="1"/>
  <c r="D2512" i="1"/>
  <c r="B2513" i="1"/>
  <c r="D2513" i="1"/>
  <c r="B2514" i="1"/>
  <c r="D2514" i="1"/>
  <c r="B2515" i="1"/>
  <c r="D2515" i="1"/>
  <c r="B2516" i="1"/>
  <c r="D2516" i="1"/>
  <c r="B2517" i="1"/>
  <c r="D2517" i="1"/>
  <c r="B2518" i="1"/>
  <c r="D2518" i="1"/>
  <c r="B2519" i="1"/>
  <c r="D2519" i="1"/>
  <c r="B2520" i="1"/>
  <c r="D2520" i="1"/>
  <c r="B2521" i="1"/>
  <c r="D2521" i="1"/>
  <c r="B2522" i="1"/>
  <c r="D2522" i="1"/>
  <c r="B2523" i="1"/>
  <c r="D2523" i="1"/>
  <c r="B2524" i="1"/>
  <c r="D2524" i="1"/>
  <c r="B2525" i="1"/>
  <c r="D2525" i="1"/>
  <c r="B2526" i="1"/>
  <c r="D2526" i="1"/>
  <c r="B2527" i="1"/>
  <c r="D2527" i="1"/>
  <c r="B2528" i="1"/>
  <c r="D2528" i="1"/>
  <c r="B2529" i="1"/>
  <c r="D2529" i="1"/>
  <c r="B2530" i="1"/>
  <c r="D2530" i="1"/>
  <c r="B2531" i="1"/>
  <c r="D2531" i="1"/>
  <c r="B2532" i="1"/>
  <c r="D2532" i="1"/>
  <c r="B2533" i="1"/>
  <c r="D2533" i="1"/>
  <c r="B2534" i="1"/>
  <c r="D2534" i="1"/>
  <c r="B2535" i="1"/>
  <c r="D2535" i="1"/>
  <c r="B2536" i="1"/>
  <c r="D2536" i="1"/>
  <c r="B2537" i="1"/>
  <c r="D2537" i="1"/>
  <c r="B2538" i="1"/>
  <c r="D2538" i="1"/>
  <c r="B2539" i="1"/>
  <c r="D2539" i="1"/>
  <c r="B2540" i="1"/>
  <c r="D2540" i="1"/>
  <c r="B2541" i="1"/>
  <c r="D2541" i="1"/>
  <c r="B2542" i="1"/>
  <c r="D2542" i="1"/>
  <c r="B2543" i="1"/>
  <c r="D2543" i="1"/>
  <c r="B2544" i="1"/>
  <c r="D2544" i="1"/>
  <c r="B2545" i="1"/>
  <c r="D2545" i="1"/>
  <c r="B2546" i="1"/>
  <c r="D2546" i="1"/>
  <c r="B2547" i="1"/>
  <c r="D2547" i="1"/>
  <c r="B2548" i="1"/>
  <c r="D2548" i="1"/>
  <c r="B2549" i="1"/>
  <c r="D2549" i="1"/>
  <c r="B2550" i="1"/>
  <c r="D2550" i="1"/>
  <c r="B2551" i="1"/>
  <c r="D2551" i="1"/>
  <c r="B2552" i="1"/>
  <c r="D2552" i="1"/>
  <c r="B2553" i="1"/>
  <c r="D2553" i="1"/>
  <c r="B2554" i="1"/>
  <c r="D2554" i="1"/>
  <c r="B2555" i="1"/>
  <c r="D2555" i="1"/>
  <c r="B2556" i="1"/>
  <c r="D2556" i="1"/>
  <c r="B2557" i="1"/>
  <c r="D2557" i="1"/>
  <c r="B2558" i="1"/>
  <c r="D2558" i="1"/>
  <c r="B2559" i="1"/>
  <c r="D2559" i="1"/>
  <c r="B2560" i="1"/>
  <c r="D2560" i="1"/>
  <c r="B2561" i="1"/>
  <c r="D2561" i="1"/>
  <c r="B2562" i="1"/>
  <c r="D2562" i="1"/>
  <c r="B2563" i="1"/>
  <c r="D2563" i="1"/>
  <c r="B2564" i="1"/>
  <c r="D2564" i="1"/>
  <c r="B2565" i="1"/>
  <c r="D2565" i="1"/>
  <c r="B2566" i="1"/>
  <c r="D2566" i="1"/>
  <c r="B2567" i="1"/>
  <c r="D2567" i="1"/>
  <c r="B2568" i="1"/>
  <c r="D2568" i="1"/>
  <c r="B2569" i="1"/>
  <c r="D2569" i="1"/>
  <c r="B2570" i="1"/>
  <c r="D2570" i="1"/>
  <c r="B2571" i="1"/>
  <c r="D2571" i="1"/>
  <c r="B2572" i="1"/>
  <c r="D2572" i="1"/>
  <c r="B2573" i="1"/>
  <c r="D2573" i="1"/>
  <c r="B2574" i="1"/>
  <c r="D2574" i="1"/>
  <c r="B2575" i="1"/>
  <c r="D2575" i="1"/>
  <c r="B2576" i="1"/>
  <c r="D2576" i="1"/>
  <c r="B2577" i="1"/>
  <c r="D2577" i="1"/>
  <c r="B2578" i="1"/>
  <c r="D2578" i="1"/>
  <c r="B2579" i="1"/>
  <c r="D2579" i="1"/>
  <c r="B2580" i="1"/>
  <c r="D2580" i="1"/>
  <c r="B2581" i="1"/>
  <c r="D2581" i="1"/>
  <c r="B2582" i="1"/>
  <c r="D2582" i="1"/>
  <c r="B2583" i="1"/>
  <c r="D2583" i="1"/>
  <c r="B2584" i="1"/>
  <c r="D2584" i="1"/>
  <c r="B2585" i="1"/>
  <c r="D2585" i="1"/>
  <c r="B2586" i="1"/>
  <c r="D2586" i="1"/>
  <c r="B2587" i="1"/>
  <c r="D2587" i="1"/>
  <c r="B2588" i="1"/>
  <c r="D2588" i="1"/>
  <c r="B2589" i="1"/>
  <c r="D2589" i="1"/>
  <c r="B2590" i="1"/>
  <c r="D2590" i="1"/>
  <c r="B2591" i="1"/>
  <c r="D2591" i="1"/>
  <c r="B2592" i="1"/>
  <c r="D2592" i="1"/>
  <c r="B2593" i="1"/>
  <c r="D2593" i="1"/>
  <c r="B2594" i="1"/>
  <c r="D2594" i="1"/>
  <c r="B2595" i="1"/>
  <c r="D2595" i="1"/>
  <c r="B2596" i="1"/>
  <c r="D2596" i="1"/>
  <c r="B2597" i="1"/>
  <c r="D2597" i="1"/>
  <c r="B2598" i="1"/>
  <c r="D2598" i="1"/>
  <c r="B2599" i="1"/>
  <c r="D2599" i="1"/>
  <c r="B2600" i="1"/>
  <c r="D2600" i="1"/>
  <c r="B2601" i="1"/>
  <c r="D2601" i="1"/>
  <c r="B2602" i="1"/>
  <c r="D2602" i="1"/>
  <c r="B2603" i="1"/>
  <c r="D2603" i="1"/>
  <c r="B2604" i="1"/>
  <c r="D2604" i="1"/>
  <c r="B2605" i="1"/>
  <c r="D2605" i="1"/>
  <c r="B2606" i="1"/>
  <c r="D2606" i="1"/>
  <c r="B2607" i="1"/>
  <c r="D2607" i="1"/>
  <c r="B2608" i="1"/>
  <c r="D2608" i="1"/>
  <c r="B2609" i="1"/>
  <c r="D2609" i="1"/>
  <c r="B2610" i="1"/>
  <c r="D2610" i="1"/>
  <c r="B2611" i="1"/>
  <c r="D2611" i="1"/>
  <c r="B2612" i="1"/>
  <c r="D2612" i="1"/>
  <c r="B2613" i="1"/>
  <c r="D2613" i="1"/>
  <c r="B2614" i="1"/>
  <c r="D2614" i="1"/>
  <c r="B2615" i="1"/>
  <c r="D2615" i="1"/>
  <c r="B2616" i="1"/>
  <c r="D2616" i="1"/>
  <c r="B2617" i="1"/>
  <c r="D2617" i="1"/>
  <c r="B2618" i="1"/>
  <c r="D2618" i="1"/>
  <c r="B2619" i="1"/>
  <c r="D2619" i="1"/>
  <c r="B2620" i="1"/>
  <c r="D2620" i="1"/>
  <c r="B2621" i="1"/>
  <c r="D2621" i="1"/>
  <c r="B2622" i="1"/>
  <c r="D2622" i="1"/>
  <c r="B2623" i="1"/>
  <c r="D2623" i="1"/>
  <c r="B2624" i="1"/>
  <c r="D2624" i="1"/>
  <c r="B2625" i="1"/>
  <c r="D2625" i="1"/>
  <c r="B2626" i="1"/>
  <c r="D2626" i="1"/>
  <c r="B2627" i="1"/>
  <c r="D2627" i="1"/>
  <c r="B2628" i="1"/>
  <c r="D2628" i="1"/>
  <c r="B2629" i="1"/>
  <c r="D2629" i="1"/>
  <c r="B2630" i="1"/>
  <c r="D2630" i="1"/>
  <c r="B2631" i="1"/>
  <c r="D2631" i="1"/>
  <c r="B2632" i="1"/>
  <c r="D2632" i="1"/>
  <c r="B2633" i="1"/>
  <c r="D2633" i="1"/>
  <c r="B2634" i="1"/>
  <c r="D2634" i="1"/>
  <c r="B2635" i="1"/>
  <c r="D2635" i="1"/>
  <c r="B2636" i="1"/>
  <c r="D2636" i="1"/>
  <c r="B2637" i="1"/>
  <c r="D2637" i="1"/>
  <c r="B2638" i="1"/>
  <c r="D2638" i="1"/>
  <c r="B2639" i="1"/>
  <c r="D2639" i="1"/>
  <c r="B2640" i="1"/>
  <c r="D2640" i="1"/>
  <c r="B2641" i="1"/>
  <c r="D2641" i="1"/>
  <c r="B2642" i="1"/>
  <c r="D2642" i="1"/>
  <c r="B2643" i="1"/>
  <c r="D2643" i="1"/>
  <c r="B2644" i="1"/>
  <c r="D2644" i="1"/>
  <c r="B2645" i="1"/>
  <c r="D2645" i="1"/>
  <c r="B2646" i="1"/>
  <c r="D2646" i="1"/>
  <c r="B2647" i="1"/>
  <c r="D2647" i="1"/>
  <c r="B2648" i="1"/>
  <c r="D2648" i="1"/>
  <c r="B2649" i="1"/>
  <c r="D2649" i="1"/>
  <c r="B2650" i="1"/>
  <c r="D2650" i="1"/>
  <c r="B2651" i="1"/>
  <c r="D2651" i="1"/>
  <c r="B2652" i="1"/>
  <c r="D2652" i="1"/>
  <c r="B2653" i="1"/>
  <c r="D2653" i="1"/>
  <c r="B2654" i="1"/>
  <c r="D2654" i="1"/>
  <c r="B2655" i="1"/>
  <c r="D2655" i="1"/>
  <c r="B2656" i="1"/>
  <c r="D2656" i="1"/>
  <c r="B2657" i="1"/>
  <c r="D2657" i="1"/>
  <c r="B2658" i="1"/>
  <c r="D2658" i="1"/>
  <c r="B2659" i="1"/>
  <c r="D2659" i="1"/>
  <c r="B2660" i="1"/>
  <c r="D2660" i="1"/>
  <c r="B2661" i="1"/>
  <c r="D2661" i="1"/>
  <c r="B2662" i="1"/>
  <c r="D2662" i="1"/>
  <c r="B2663" i="1"/>
  <c r="D2663" i="1"/>
  <c r="B2664" i="1"/>
  <c r="D2664" i="1"/>
  <c r="B2665" i="1"/>
  <c r="D2665" i="1"/>
  <c r="B2666" i="1"/>
  <c r="D2666" i="1"/>
  <c r="B2667" i="1"/>
  <c r="D2667" i="1"/>
  <c r="B2668" i="1"/>
  <c r="D2668" i="1"/>
  <c r="B2669" i="1"/>
  <c r="D2669" i="1"/>
  <c r="B2670" i="1"/>
  <c r="D2670" i="1"/>
  <c r="B2671" i="1"/>
  <c r="D2671" i="1"/>
  <c r="B2672" i="1"/>
  <c r="D2672" i="1"/>
  <c r="B2673" i="1"/>
  <c r="D2673" i="1"/>
  <c r="B2674" i="1"/>
  <c r="D2674" i="1"/>
  <c r="B2675" i="1"/>
  <c r="D2675" i="1"/>
  <c r="B2676" i="1"/>
  <c r="D2676" i="1"/>
  <c r="B2677" i="1"/>
  <c r="D2677" i="1"/>
  <c r="B2678" i="1"/>
  <c r="D2678" i="1"/>
  <c r="B2679" i="1"/>
  <c r="D2679" i="1"/>
  <c r="B2680" i="1"/>
  <c r="D2680" i="1"/>
  <c r="B2681" i="1"/>
  <c r="D2681" i="1"/>
  <c r="B2682" i="1"/>
  <c r="D2682" i="1"/>
  <c r="B2683" i="1"/>
  <c r="D2683" i="1"/>
  <c r="B2684" i="1"/>
  <c r="D2684" i="1"/>
  <c r="B2685" i="1"/>
  <c r="D2685" i="1"/>
  <c r="B2686" i="1"/>
  <c r="D2686" i="1"/>
  <c r="B2687" i="1"/>
  <c r="D2687" i="1"/>
  <c r="B2688" i="1"/>
  <c r="D2688" i="1"/>
  <c r="B2689" i="1"/>
  <c r="D2689" i="1"/>
  <c r="B2690" i="1"/>
  <c r="D2690" i="1"/>
  <c r="B2691" i="1"/>
  <c r="D2691" i="1"/>
  <c r="B2692" i="1"/>
  <c r="D2692" i="1"/>
  <c r="B2693" i="1"/>
  <c r="D2693" i="1"/>
  <c r="B2694" i="1"/>
  <c r="D2694" i="1"/>
  <c r="B2695" i="1"/>
  <c r="D2695" i="1"/>
  <c r="B2696" i="1"/>
  <c r="D2696" i="1"/>
  <c r="B2697" i="1"/>
  <c r="D2697" i="1"/>
  <c r="B2698" i="1"/>
  <c r="D2698" i="1"/>
  <c r="B2699" i="1"/>
  <c r="D2699" i="1"/>
  <c r="B2700" i="1"/>
  <c r="D2700" i="1"/>
  <c r="B2701" i="1"/>
  <c r="D2701" i="1"/>
  <c r="B2702" i="1"/>
  <c r="D2702" i="1"/>
  <c r="B2703" i="1"/>
  <c r="D2703" i="1"/>
  <c r="B2704" i="1"/>
  <c r="D2704" i="1"/>
  <c r="B2705" i="1"/>
  <c r="D2705" i="1"/>
  <c r="B2706" i="1"/>
  <c r="D2706" i="1"/>
  <c r="B2707" i="1"/>
  <c r="D2707" i="1"/>
  <c r="B2708" i="1"/>
  <c r="D2708" i="1"/>
  <c r="B2709" i="1"/>
  <c r="D2709" i="1"/>
  <c r="B2710" i="1"/>
  <c r="D2710" i="1"/>
  <c r="B2711" i="1"/>
  <c r="D2711" i="1"/>
  <c r="B2712" i="1"/>
  <c r="D2712" i="1"/>
  <c r="B2713" i="1"/>
  <c r="D2713" i="1"/>
  <c r="B2714" i="1"/>
  <c r="D2714" i="1"/>
  <c r="B2715" i="1"/>
  <c r="D2715" i="1"/>
  <c r="B2716" i="1"/>
  <c r="D2716" i="1"/>
  <c r="B2717" i="1"/>
  <c r="D2717" i="1"/>
  <c r="B2718" i="1"/>
  <c r="D2718" i="1"/>
  <c r="B2719" i="1"/>
  <c r="D2719" i="1"/>
  <c r="B2720" i="1"/>
  <c r="D2720" i="1"/>
  <c r="B2721" i="1"/>
  <c r="D2721" i="1"/>
  <c r="B2722" i="1"/>
  <c r="D2722" i="1"/>
  <c r="B2723" i="1"/>
  <c r="D2723" i="1"/>
  <c r="B2724" i="1"/>
  <c r="D2724" i="1"/>
  <c r="B2725" i="1"/>
  <c r="D2725" i="1"/>
  <c r="B2726" i="1"/>
  <c r="D2726" i="1"/>
  <c r="B2727" i="1"/>
  <c r="D2727" i="1"/>
  <c r="B2728" i="1"/>
  <c r="D2728" i="1"/>
  <c r="B2729" i="1"/>
  <c r="D2729" i="1"/>
  <c r="B2730" i="1"/>
  <c r="D2730" i="1"/>
  <c r="B2731" i="1"/>
  <c r="D2731" i="1"/>
  <c r="B2732" i="1"/>
  <c r="D2732" i="1"/>
  <c r="B2733" i="1"/>
  <c r="D2733" i="1"/>
  <c r="B2734" i="1"/>
  <c r="D2734" i="1"/>
  <c r="B2735" i="1"/>
  <c r="D2735" i="1"/>
  <c r="B2736" i="1"/>
  <c r="D2736" i="1"/>
  <c r="B2737" i="1"/>
  <c r="D2737" i="1"/>
  <c r="B2738" i="1"/>
  <c r="D2738" i="1"/>
  <c r="B2739" i="1"/>
  <c r="D2739" i="1"/>
  <c r="B2740" i="1"/>
  <c r="D2740" i="1"/>
  <c r="B2741" i="1"/>
  <c r="D2741" i="1"/>
  <c r="B2742" i="1"/>
  <c r="D2742" i="1"/>
  <c r="B2743" i="1"/>
  <c r="D2743" i="1"/>
  <c r="B2744" i="1"/>
  <c r="D2744" i="1"/>
  <c r="B2745" i="1"/>
  <c r="D2745" i="1"/>
  <c r="B2746" i="1"/>
  <c r="D2746" i="1"/>
  <c r="B2747" i="1"/>
  <c r="D2747" i="1"/>
  <c r="B2748" i="1"/>
  <c r="D2748" i="1"/>
  <c r="B2749" i="1"/>
  <c r="D2749" i="1"/>
  <c r="B2750" i="1"/>
  <c r="D2750" i="1"/>
  <c r="B2751" i="1"/>
  <c r="D2751" i="1"/>
  <c r="B2752" i="1"/>
  <c r="D2752" i="1"/>
  <c r="B2753" i="1"/>
  <c r="D2753" i="1"/>
  <c r="B2754" i="1"/>
  <c r="D2754" i="1"/>
  <c r="B2755" i="1"/>
  <c r="D2755" i="1"/>
  <c r="B2756" i="1"/>
  <c r="D2756" i="1"/>
  <c r="B2757" i="1"/>
  <c r="D2757" i="1"/>
  <c r="B2758" i="1"/>
  <c r="D2758" i="1"/>
  <c r="B2759" i="1"/>
  <c r="D2759" i="1"/>
  <c r="B2760" i="1"/>
  <c r="D2760" i="1"/>
  <c r="B2761" i="1"/>
  <c r="D2761" i="1"/>
  <c r="B2762" i="1"/>
  <c r="D2762" i="1"/>
  <c r="B2763" i="1"/>
  <c r="D2763" i="1"/>
  <c r="B2764" i="1"/>
  <c r="D2764" i="1"/>
  <c r="B2765" i="1"/>
  <c r="D2765" i="1"/>
  <c r="B2766" i="1"/>
  <c r="D2766" i="1"/>
  <c r="B2767" i="1"/>
  <c r="D2767" i="1"/>
  <c r="B2768" i="1"/>
  <c r="D2768" i="1"/>
  <c r="B2769" i="1"/>
  <c r="D2769" i="1"/>
  <c r="B2770" i="1"/>
  <c r="D2770" i="1"/>
  <c r="B2771" i="1"/>
  <c r="D2771" i="1"/>
  <c r="B2772" i="1"/>
  <c r="D2772" i="1"/>
  <c r="B2773" i="1"/>
  <c r="D2773" i="1"/>
  <c r="B2774" i="1"/>
  <c r="D2774" i="1"/>
  <c r="B2775" i="1"/>
  <c r="D2775" i="1"/>
  <c r="AH3" i="3"/>
  <c r="AI3" i="3" s="1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J88" i="3"/>
  <c r="AJ89" i="3"/>
  <c r="AJ90" i="3"/>
  <c r="AJ91" i="3"/>
  <c r="AJ92" i="3"/>
  <c r="AJ93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J268" i="3"/>
  <c r="AJ269" i="3"/>
  <c r="AJ270" i="3"/>
  <c r="AJ271" i="3"/>
  <c r="AJ272" i="3"/>
  <c r="AJ273" i="3"/>
  <c r="AJ274" i="3"/>
  <c r="AJ275" i="3"/>
  <c r="AJ276" i="3"/>
  <c r="AJ277" i="3"/>
  <c r="AJ278" i="3"/>
  <c r="AJ279" i="3"/>
  <c r="AJ280" i="3"/>
  <c r="AJ281" i="3"/>
  <c r="AJ282" i="3"/>
  <c r="AJ283" i="3"/>
  <c r="AJ284" i="3"/>
  <c r="AJ285" i="3"/>
  <c r="AJ286" i="3"/>
  <c r="AJ287" i="3"/>
  <c r="AJ288" i="3"/>
  <c r="AJ289" i="3"/>
  <c r="AJ290" i="3"/>
  <c r="AJ291" i="3"/>
  <c r="AJ292" i="3"/>
  <c r="AJ293" i="3"/>
  <c r="AJ294" i="3"/>
  <c r="AJ295" i="3"/>
  <c r="AJ296" i="3"/>
  <c r="AJ297" i="3"/>
  <c r="AJ298" i="3"/>
  <c r="AJ299" i="3"/>
  <c r="AJ300" i="3"/>
  <c r="AJ301" i="3"/>
  <c r="AJ302" i="3"/>
  <c r="AJ303" i="3"/>
  <c r="AJ304" i="3"/>
  <c r="AJ305" i="3"/>
  <c r="AJ306" i="3"/>
  <c r="AJ307" i="3"/>
  <c r="AJ308" i="3"/>
  <c r="AJ309" i="3"/>
  <c r="AJ310" i="3"/>
  <c r="AJ311" i="3"/>
  <c r="AJ312" i="3"/>
  <c r="AJ313" i="3"/>
  <c r="AJ314" i="3"/>
  <c r="AJ315" i="3"/>
  <c r="AJ316" i="3"/>
  <c r="AJ317" i="3"/>
  <c r="AJ318" i="3"/>
  <c r="AJ319" i="3"/>
  <c r="AJ320" i="3"/>
  <c r="AJ321" i="3"/>
  <c r="AJ322" i="3"/>
  <c r="AJ323" i="3"/>
  <c r="AJ324" i="3"/>
  <c r="AJ325" i="3"/>
  <c r="AJ326" i="3"/>
  <c r="AJ327" i="3"/>
  <c r="AJ328" i="3"/>
  <c r="AJ329" i="3"/>
  <c r="AJ330" i="3"/>
  <c r="AJ331" i="3"/>
  <c r="AJ332" i="3"/>
  <c r="AJ333" i="3"/>
  <c r="AJ334" i="3"/>
  <c r="AJ335" i="3"/>
  <c r="AJ336" i="3"/>
  <c r="AJ337" i="3"/>
  <c r="AJ338" i="3"/>
  <c r="AJ339" i="3"/>
  <c r="AJ340" i="3"/>
  <c r="AJ341" i="3"/>
  <c r="AJ342" i="3"/>
  <c r="AJ343" i="3"/>
  <c r="AJ344" i="3"/>
  <c r="AJ345" i="3"/>
  <c r="AJ346" i="3"/>
  <c r="AJ347" i="3"/>
  <c r="AJ348" i="3"/>
  <c r="AJ349" i="3"/>
  <c r="AJ350" i="3"/>
  <c r="AJ351" i="3"/>
  <c r="AJ352" i="3"/>
  <c r="AJ353" i="3"/>
  <c r="AJ354" i="3"/>
  <c r="AJ355" i="3"/>
  <c r="AJ356" i="3"/>
  <c r="AJ357" i="3"/>
  <c r="AJ358" i="3"/>
  <c r="AJ359" i="3"/>
  <c r="AJ360" i="3"/>
  <c r="AJ361" i="3"/>
  <c r="AJ362" i="3"/>
  <c r="AJ363" i="3"/>
  <c r="AJ364" i="3"/>
  <c r="AJ365" i="3"/>
  <c r="AJ366" i="3"/>
  <c r="AJ367" i="3"/>
  <c r="AJ368" i="3"/>
  <c r="AJ369" i="3"/>
  <c r="AJ370" i="3"/>
  <c r="AJ371" i="3"/>
  <c r="AJ372" i="3"/>
  <c r="AJ373" i="3"/>
  <c r="AJ374" i="3"/>
  <c r="AJ375" i="3"/>
  <c r="AJ376" i="3"/>
  <c r="AJ377" i="3"/>
  <c r="AJ378" i="3"/>
  <c r="AJ379" i="3"/>
  <c r="AJ380" i="3"/>
  <c r="AJ381" i="3"/>
  <c r="AJ382" i="3"/>
  <c r="AJ383" i="3"/>
  <c r="AJ384" i="3"/>
  <c r="AJ385" i="3"/>
  <c r="AJ386" i="3"/>
  <c r="AJ387" i="3"/>
  <c r="AJ388" i="3"/>
  <c r="AJ389" i="3"/>
  <c r="AJ390" i="3"/>
  <c r="AJ391" i="3"/>
  <c r="AJ392" i="3"/>
  <c r="AJ393" i="3"/>
  <c r="AJ394" i="3"/>
  <c r="AJ395" i="3"/>
  <c r="AJ396" i="3"/>
  <c r="AJ397" i="3"/>
  <c r="AJ398" i="3"/>
  <c r="AJ399" i="3"/>
  <c r="AJ400" i="3"/>
  <c r="AJ401" i="3"/>
  <c r="AJ402" i="3"/>
  <c r="AJ403" i="3"/>
  <c r="AJ404" i="3"/>
  <c r="AJ405" i="3"/>
  <c r="AJ406" i="3"/>
  <c r="AJ407" i="3"/>
  <c r="AJ408" i="3"/>
  <c r="AJ409" i="3"/>
  <c r="AJ410" i="3"/>
  <c r="AJ411" i="3"/>
  <c r="AJ412" i="3"/>
  <c r="AJ413" i="3"/>
  <c r="AJ414" i="3"/>
  <c r="AJ415" i="3"/>
  <c r="AJ416" i="3"/>
  <c r="AJ417" i="3"/>
  <c r="AJ418" i="3"/>
  <c r="AJ419" i="3"/>
  <c r="AJ420" i="3"/>
  <c r="AJ421" i="3"/>
  <c r="AJ422" i="3"/>
  <c r="AJ423" i="3"/>
  <c r="AJ424" i="3"/>
  <c r="AJ425" i="3"/>
  <c r="AJ426" i="3"/>
  <c r="AJ427" i="3"/>
  <c r="AJ428" i="3"/>
  <c r="AJ429" i="3"/>
  <c r="AJ430" i="3"/>
  <c r="AJ431" i="3"/>
  <c r="AJ432" i="3"/>
  <c r="AJ433" i="3"/>
  <c r="AJ434" i="3"/>
  <c r="AJ435" i="3"/>
  <c r="AJ436" i="3"/>
  <c r="AJ437" i="3"/>
  <c r="AJ438" i="3"/>
  <c r="AJ439" i="3"/>
  <c r="AJ440" i="3"/>
  <c r="AJ441" i="3"/>
  <c r="AJ442" i="3"/>
  <c r="AJ443" i="3"/>
  <c r="AJ444" i="3"/>
  <c r="AJ445" i="3"/>
  <c r="AJ446" i="3"/>
  <c r="AJ447" i="3"/>
  <c r="AJ448" i="3"/>
  <c r="AJ449" i="3"/>
  <c r="AJ450" i="3"/>
  <c r="AJ451" i="3"/>
  <c r="AJ452" i="3"/>
  <c r="AJ453" i="3"/>
  <c r="AJ454" i="3"/>
  <c r="AJ455" i="3"/>
  <c r="AJ456" i="3"/>
  <c r="AJ457" i="3"/>
  <c r="AJ458" i="3"/>
  <c r="AJ459" i="3"/>
  <c r="AJ460" i="3"/>
  <c r="AJ461" i="3"/>
  <c r="AJ462" i="3"/>
  <c r="AJ463" i="3"/>
  <c r="AJ464" i="3"/>
  <c r="AJ465" i="3"/>
  <c r="AJ466" i="3"/>
  <c r="AJ467" i="3"/>
  <c r="AJ468" i="3"/>
  <c r="AJ469" i="3"/>
  <c r="AJ470" i="3"/>
  <c r="AJ471" i="3"/>
  <c r="AJ472" i="3"/>
  <c r="AJ473" i="3"/>
  <c r="AJ474" i="3"/>
  <c r="AJ475" i="3"/>
  <c r="AJ476" i="3"/>
  <c r="AJ477" i="3"/>
  <c r="AJ478" i="3"/>
  <c r="AJ479" i="3"/>
  <c r="AJ480" i="3"/>
  <c r="AJ481" i="3"/>
  <c r="AJ482" i="3"/>
  <c r="AJ483" i="3"/>
  <c r="AJ484" i="3"/>
  <c r="AJ485" i="3"/>
  <c r="AJ486" i="3"/>
  <c r="AJ487" i="3"/>
  <c r="AJ488" i="3"/>
  <c r="AJ489" i="3"/>
  <c r="AJ490" i="3"/>
  <c r="AJ491" i="3"/>
  <c r="AJ492" i="3"/>
  <c r="AJ493" i="3"/>
  <c r="AJ494" i="3"/>
  <c r="AJ495" i="3"/>
  <c r="AJ496" i="3"/>
  <c r="AJ497" i="3"/>
  <c r="AJ498" i="3"/>
  <c r="AJ499" i="3"/>
  <c r="AJ500" i="3"/>
  <c r="AJ501" i="3"/>
  <c r="AJ502" i="3"/>
  <c r="AJ503" i="3"/>
  <c r="AJ504" i="3"/>
  <c r="AJ505" i="3"/>
  <c r="AJ506" i="3"/>
  <c r="AJ507" i="3"/>
  <c r="AJ508" i="3"/>
  <c r="AJ509" i="3"/>
  <c r="AJ510" i="3"/>
  <c r="AJ511" i="3"/>
  <c r="AJ512" i="3"/>
  <c r="AJ513" i="3"/>
  <c r="AJ514" i="3"/>
  <c r="AJ515" i="3"/>
  <c r="AJ516" i="3"/>
  <c r="AJ517" i="3"/>
  <c r="AJ518" i="3"/>
  <c r="AJ519" i="3"/>
  <c r="AJ520" i="3"/>
  <c r="AJ521" i="3"/>
  <c r="AJ522" i="3"/>
  <c r="AJ523" i="3"/>
  <c r="AJ524" i="3"/>
  <c r="AJ525" i="3"/>
  <c r="AJ526" i="3"/>
  <c r="AJ527" i="3"/>
  <c r="AJ528" i="3"/>
  <c r="AJ529" i="3"/>
  <c r="AJ530" i="3"/>
  <c r="AJ531" i="3"/>
  <c r="AJ532" i="3"/>
  <c r="AJ533" i="3"/>
  <c r="AJ534" i="3"/>
  <c r="AJ535" i="3"/>
  <c r="AJ536" i="3"/>
  <c r="AJ537" i="3"/>
  <c r="AJ538" i="3"/>
  <c r="AJ539" i="3"/>
  <c r="AJ540" i="3"/>
  <c r="AJ541" i="3"/>
  <c r="AJ542" i="3"/>
  <c r="AJ543" i="3"/>
  <c r="AJ544" i="3"/>
  <c r="AJ545" i="3"/>
  <c r="AJ546" i="3"/>
  <c r="AJ547" i="3"/>
  <c r="AJ548" i="3"/>
  <c r="AJ549" i="3"/>
  <c r="AJ550" i="3"/>
  <c r="AJ551" i="3"/>
  <c r="AJ552" i="3"/>
  <c r="AJ553" i="3"/>
  <c r="AJ554" i="3"/>
  <c r="AJ555" i="3"/>
  <c r="AJ556" i="3"/>
  <c r="AJ557" i="3"/>
  <c r="AJ558" i="3"/>
  <c r="AJ559" i="3"/>
  <c r="AJ560" i="3"/>
  <c r="AJ561" i="3"/>
  <c r="AJ562" i="3"/>
  <c r="AJ563" i="3"/>
  <c r="AJ564" i="3"/>
  <c r="AJ565" i="3"/>
  <c r="AJ566" i="3"/>
  <c r="AJ567" i="3"/>
  <c r="AJ568" i="3"/>
  <c r="AJ569" i="3"/>
  <c r="AJ570" i="3"/>
  <c r="AJ571" i="3"/>
  <c r="AJ572" i="3"/>
  <c r="AJ573" i="3"/>
  <c r="AJ574" i="3"/>
  <c r="AJ575" i="3"/>
  <c r="AJ576" i="3"/>
  <c r="AJ577" i="3"/>
  <c r="AJ578" i="3"/>
  <c r="AJ579" i="3"/>
  <c r="AJ580" i="3"/>
  <c r="AJ581" i="3"/>
  <c r="AJ582" i="3"/>
  <c r="AJ583" i="3"/>
  <c r="AJ584" i="3"/>
  <c r="AJ585" i="3"/>
  <c r="AJ586" i="3"/>
  <c r="AJ587" i="3"/>
  <c r="AJ588" i="3"/>
  <c r="AJ589" i="3"/>
  <c r="AJ590" i="3"/>
  <c r="AJ591" i="3"/>
  <c r="AJ592" i="3"/>
  <c r="AJ593" i="3"/>
  <c r="AJ594" i="3"/>
  <c r="AJ595" i="3"/>
  <c r="AJ596" i="3"/>
  <c r="AJ597" i="3"/>
  <c r="AJ598" i="3"/>
  <c r="AJ599" i="3"/>
  <c r="AJ600" i="3"/>
  <c r="AJ601" i="3"/>
  <c r="AJ602" i="3"/>
  <c r="AJ603" i="3"/>
  <c r="AJ604" i="3"/>
  <c r="AJ605" i="3"/>
  <c r="AJ606" i="3"/>
  <c r="AJ607" i="3"/>
  <c r="AJ608" i="3"/>
  <c r="AJ609" i="3"/>
  <c r="AJ610" i="3"/>
  <c r="AJ611" i="3"/>
  <c r="AJ612" i="3"/>
  <c r="AJ613" i="3"/>
  <c r="AJ614" i="3"/>
  <c r="AJ615" i="3"/>
  <c r="AJ616" i="3"/>
  <c r="AJ617" i="3"/>
  <c r="AJ618" i="3"/>
  <c r="AJ619" i="3"/>
  <c r="AJ620" i="3"/>
  <c r="AJ621" i="3"/>
  <c r="AJ622" i="3"/>
  <c r="AJ623" i="3"/>
  <c r="AJ624" i="3"/>
  <c r="AJ625" i="3"/>
  <c r="AJ626" i="3"/>
  <c r="AJ627" i="3"/>
  <c r="AJ628" i="3"/>
  <c r="AJ629" i="3"/>
  <c r="AJ630" i="3"/>
  <c r="AJ631" i="3"/>
  <c r="AJ632" i="3"/>
  <c r="AJ633" i="3"/>
  <c r="AJ634" i="3"/>
  <c r="AJ635" i="3"/>
  <c r="AJ636" i="3"/>
  <c r="AJ637" i="3"/>
  <c r="AJ638" i="3"/>
  <c r="AJ639" i="3"/>
  <c r="AJ640" i="3"/>
  <c r="AJ641" i="3"/>
  <c r="AJ642" i="3"/>
  <c r="AJ643" i="3"/>
  <c r="AJ644" i="3"/>
  <c r="AJ645" i="3"/>
  <c r="AJ646" i="3"/>
  <c r="AJ647" i="3"/>
  <c r="AJ648" i="3"/>
  <c r="AJ649" i="3"/>
  <c r="AJ650" i="3"/>
  <c r="AJ651" i="3"/>
  <c r="AJ652" i="3"/>
  <c r="AJ653" i="3"/>
  <c r="AJ654" i="3"/>
  <c r="AJ655" i="3"/>
  <c r="AJ656" i="3"/>
  <c r="AJ657" i="3"/>
  <c r="AJ658" i="3"/>
  <c r="AJ659" i="3"/>
  <c r="AJ660" i="3"/>
  <c r="AJ661" i="3"/>
  <c r="AJ662" i="3"/>
  <c r="AJ663" i="3"/>
  <c r="AJ664" i="3"/>
  <c r="AJ665" i="3"/>
  <c r="AJ666" i="3"/>
  <c r="AJ667" i="3"/>
  <c r="AJ668" i="3"/>
  <c r="AJ669" i="3"/>
  <c r="AJ670" i="3"/>
  <c r="AJ671" i="3"/>
  <c r="AJ672" i="3"/>
  <c r="AJ673" i="3"/>
  <c r="AJ674" i="3"/>
  <c r="AJ675" i="3"/>
  <c r="AJ676" i="3"/>
  <c r="AJ677" i="3"/>
  <c r="AJ678" i="3"/>
  <c r="AJ679" i="3"/>
  <c r="AJ680" i="3"/>
  <c r="AJ681" i="3"/>
  <c r="AJ682" i="3"/>
  <c r="AJ683" i="3"/>
  <c r="AJ684" i="3"/>
  <c r="AJ685" i="3"/>
  <c r="AJ686" i="3"/>
  <c r="AJ687" i="3"/>
  <c r="AJ688" i="3"/>
  <c r="AJ689" i="3"/>
  <c r="AJ690" i="3"/>
  <c r="AJ691" i="3"/>
  <c r="AJ692" i="3"/>
  <c r="AJ693" i="3"/>
  <c r="AJ694" i="3"/>
  <c r="AJ695" i="3"/>
  <c r="AJ696" i="3"/>
  <c r="AJ697" i="3"/>
  <c r="AJ698" i="3"/>
  <c r="AJ699" i="3"/>
  <c r="AJ700" i="3"/>
  <c r="AJ701" i="3"/>
  <c r="AJ702" i="3"/>
  <c r="AJ703" i="3"/>
  <c r="AJ704" i="3"/>
  <c r="AJ705" i="3"/>
  <c r="AJ706" i="3"/>
  <c r="AJ707" i="3"/>
  <c r="AJ708" i="3"/>
  <c r="AJ709" i="3"/>
  <c r="AJ710" i="3"/>
  <c r="AJ711" i="3"/>
  <c r="AJ712" i="3"/>
  <c r="AJ713" i="3"/>
  <c r="AJ714" i="3"/>
  <c r="AJ715" i="3"/>
  <c r="AJ716" i="3"/>
  <c r="AJ717" i="3"/>
  <c r="AJ718" i="3"/>
  <c r="AJ719" i="3"/>
  <c r="AJ720" i="3"/>
  <c r="AJ721" i="3"/>
  <c r="AJ722" i="3"/>
  <c r="AJ723" i="3"/>
  <c r="AJ724" i="3"/>
  <c r="AJ725" i="3"/>
  <c r="AJ726" i="3"/>
  <c r="AJ727" i="3"/>
  <c r="AJ728" i="3"/>
  <c r="AJ729" i="3"/>
  <c r="AJ730" i="3"/>
  <c r="AJ731" i="3"/>
  <c r="AJ732" i="3"/>
  <c r="AJ733" i="3"/>
  <c r="AJ734" i="3"/>
  <c r="AJ735" i="3"/>
  <c r="AJ736" i="3"/>
  <c r="AJ737" i="3"/>
  <c r="AJ738" i="3"/>
  <c r="AJ739" i="3"/>
  <c r="AJ740" i="3"/>
  <c r="AJ741" i="3"/>
  <c r="AJ742" i="3"/>
  <c r="AJ743" i="3"/>
  <c r="AJ744" i="3"/>
  <c r="AJ745" i="3"/>
  <c r="AJ746" i="3"/>
  <c r="AJ747" i="3"/>
  <c r="AJ748" i="3"/>
  <c r="AJ749" i="3"/>
  <c r="AJ750" i="3"/>
  <c r="AJ751" i="3"/>
  <c r="AJ752" i="3"/>
  <c r="AJ753" i="3"/>
  <c r="AJ754" i="3"/>
  <c r="AJ755" i="3"/>
  <c r="AJ756" i="3"/>
  <c r="AJ757" i="3"/>
  <c r="AJ758" i="3"/>
  <c r="AJ759" i="3"/>
  <c r="AJ760" i="3"/>
  <c r="AJ761" i="3"/>
  <c r="AJ762" i="3"/>
  <c r="AJ763" i="3"/>
  <c r="AJ764" i="3"/>
  <c r="AJ765" i="3"/>
  <c r="AJ766" i="3"/>
  <c r="AJ767" i="3"/>
  <c r="AJ768" i="3"/>
  <c r="AJ769" i="3"/>
  <c r="AJ770" i="3"/>
  <c r="AJ771" i="3"/>
  <c r="AJ772" i="3"/>
  <c r="AJ773" i="3"/>
  <c r="AJ774" i="3"/>
  <c r="AJ775" i="3"/>
  <c r="AJ776" i="3"/>
  <c r="AJ777" i="3"/>
  <c r="AJ778" i="3"/>
  <c r="AJ779" i="3"/>
  <c r="AJ780" i="3"/>
  <c r="AJ781" i="3"/>
  <c r="AJ782" i="3"/>
  <c r="AJ783" i="3"/>
  <c r="AJ784" i="3"/>
  <c r="AJ785" i="3"/>
  <c r="AJ786" i="3"/>
  <c r="AJ787" i="3"/>
  <c r="AJ788" i="3"/>
  <c r="AJ789" i="3"/>
  <c r="AJ790" i="3"/>
  <c r="AJ791" i="3"/>
  <c r="AJ792" i="3"/>
  <c r="AJ793" i="3"/>
  <c r="AJ794" i="3"/>
  <c r="AJ795" i="3"/>
  <c r="AJ796" i="3"/>
  <c r="AJ797" i="3"/>
  <c r="AJ798" i="3"/>
  <c r="AJ799" i="3"/>
  <c r="AJ800" i="3"/>
  <c r="AJ801" i="3"/>
  <c r="AJ802" i="3"/>
  <c r="AJ803" i="3"/>
  <c r="AJ804" i="3"/>
  <c r="AJ805" i="3"/>
  <c r="AJ806" i="3"/>
  <c r="AJ807" i="3"/>
  <c r="AJ808" i="3"/>
  <c r="AJ809" i="3"/>
  <c r="AJ810" i="3"/>
  <c r="AJ811" i="3"/>
  <c r="AJ812" i="3"/>
  <c r="AJ813" i="3"/>
  <c r="AJ814" i="3"/>
  <c r="AJ815" i="3"/>
  <c r="AJ816" i="3"/>
  <c r="AJ817" i="3"/>
  <c r="AJ818" i="3"/>
  <c r="AJ819" i="3"/>
  <c r="AJ820" i="3"/>
  <c r="AJ821" i="3"/>
  <c r="AJ822" i="3"/>
  <c r="AJ823" i="3"/>
  <c r="AJ824" i="3"/>
  <c r="AJ825" i="3"/>
  <c r="AJ826" i="3"/>
  <c r="AJ827" i="3"/>
  <c r="AJ828" i="3"/>
  <c r="AJ829" i="3"/>
  <c r="AJ830" i="3"/>
  <c r="AJ831" i="3"/>
  <c r="AJ832" i="3"/>
  <c r="AJ833" i="3"/>
  <c r="AJ834" i="3"/>
  <c r="AJ835" i="3"/>
  <c r="AJ836" i="3"/>
  <c r="AJ837" i="3"/>
  <c r="AJ838" i="3"/>
  <c r="AJ839" i="3"/>
  <c r="AJ840" i="3"/>
  <c r="AJ841" i="3"/>
  <c r="AJ842" i="3"/>
  <c r="AJ843" i="3"/>
  <c r="AJ844" i="3"/>
  <c r="AJ845" i="3"/>
  <c r="AJ846" i="3"/>
  <c r="AJ847" i="3"/>
  <c r="AJ848" i="3"/>
  <c r="AJ849" i="3"/>
  <c r="AJ850" i="3"/>
  <c r="AJ851" i="3"/>
  <c r="AJ852" i="3"/>
  <c r="AJ853" i="3"/>
  <c r="AJ854" i="3"/>
  <c r="AJ855" i="3"/>
  <c r="AJ856" i="3"/>
  <c r="AJ857" i="3"/>
  <c r="AJ858" i="3"/>
  <c r="AJ859" i="3"/>
  <c r="AJ860" i="3"/>
  <c r="AJ861" i="3"/>
  <c r="AJ862" i="3"/>
  <c r="AJ863" i="3"/>
  <c r="AJ864" i="3"/>
  <c r="AJ865" i="3"/>
  <c r="AJ866" i="3"/>
  <c r="AJ867" i="3"/>
  <c r="AJ868" i="3"/>
  <c r="AJ869" i="3"/>
  <c r="AJ870" i="3"/>
  <c r="AJ871" i="3"/>
  <c r="AJ872" i="3"/>
  <c r="AJ873" i="3"/>
  <c r="AJ874" i="3"/>
  <c r="AJ875" i="3"/>
  <c r="AJ876" i="3"/>
  <c r="AJ877" i="3"/>
  <c r="AJ878" i="3"/>
  <c r="AJ879" i="3"/>
  <c r="AJ880" i="3"/>
  <c r="AJ881" i="3"/>
  <c r="AJ882" i="3"/>
  <c r="AJ883" i="3"/>
  <c r="AJ884" i="3"/>
  <c r="AJ885" i="3"/>
  <c r="AJ886" i="3"/>
  <c r="AJ887" i="3"/>
  <c r="AJ888" i="3"/>
  <c r="AJ889" i="3"/>
  <c r="AJ890" i="3"/>
  <c r="AJ891" i="3"/>
  <c r="AJ892" i="3"/>
  <c r="AJ893" i="3"/>
  <c r="AJ894" i="3"/>
  <c r="AJ895" i="3"/>
  <c r="AJ896" i="3"/>
  <c r="AJ897" i="3"/>
  <c r="AJ898" i="3"/>
  <c r="AJ899" i="3"/>
  <c r="AJ900" i="3"/>
  <c r="AJ901" i="3"/>
  <c r="AJ902" i="3"/>
  <c r="AJ903" i="3"/>
  <c r="AJ904" i="3"/>
  <c r="AJ905" i="3"/>
  <c r="AJ906" i="3"/>
  <c r="AJ907" i="3"/>
  <c r="AJ908" i="3"/>
  <c r="AJ909" i="3"/>
  <c r="AJ910" i="3"/>
  <c r="AJ911" i="3"/>
  <c r="AJ912" i="3"/>
  <c r="AJ913" i="3"/>
  <c r="AJ914" i="3"/>
  <c r="AJ915" i="3"/>
  <c r="AJ916" i="3"/>
  <c r="AJ917" i="3"/>
  <c r="AJ918" i="3"/>
  <c r="AJ919" i="3"/>
  <c r="AJ920" i="3"/>
  <c r="AJ921" i="3"/>
  <c r="AJ922" i="3"/>
  <c r="AJ923" i="3"/>
  <c r="AJ924" i="3"/>
  <c r="AJ925" i="3"/>
  <c r="AJ926" i="3"/>
  <c r="AJ927" i="3"/>
  <c r="AJ928" i="3"/>
  <c r="AJ929" i="3"/>
  <c r="AJ930" i="3"/>
  <c r="AJ931" i="3"/>
  <c r="AJ932" i="3"/>
  <c r="AJ933" i="3"/>
  <c r="AJ934" i="3"/>
  <c r="AJ935" i="3"/>
  <c r="AJ936" i="3"/>
  <c r="AJ937" i="3"/>
  <c r="AJ938" i="3"/>
  <c r="AJ939" i="3"/>
  <c r="AJ940" i="3"/>
  <c r="AJ941" i="3"/>
  <c r="AJ942" i="3"/>
  <c r="AJ943" i="3"/>
  <c r="AJ944" i="3"/>
  <c r="AJ945" i="3"/>
  <c r="AJ946" i="3"/>
  <c r="AJ947" i="3"/>
  <c r="AJ948" i="3"/>
  <c r="AJ949" i="3"/>
  <c r="AJ950" i="3"/>
  <c r="AJ951" i="3"/>
  <c r="AJ952" i="3"/>
  <c r="AJ953" i="3"/>
  <c r="AJ954" i="3"/>
  <c r="AJ955" i="3"/>
  <c r="AJ956" i="3"/>
  <c r="AJ957" i="3"/>
  <c r="AJ958" i="3"/>
  <c r="AJ959" i="3"/>
  <c r="AJ960" i="3"/>
  <c r="AJ961" i="3"/>
  <c r="AJ962" i="3"/>
  <c r="AJ963" i="3"/>
  <c r="AJ964" i="3"/>
  <c r="AJ965" i="3"/>
  <c r="AJ966" i="3"/>
  <c r="AJ967" i="3"/>
  <c r="AJ968" i="3"/>
  <c r="AJ969" i="3"/>
  <c r="AJ970" i="3"/>
  <c r="AJ971" i="3"/>
  <c r="AJ972" i="3"/>
  <c r="AJ973" i="3"/>
  <c r="AJ974" i="3"/>
  <c r="AJ975" i="3"/>
  <c r="AJ976" i="3"/>
  <c r="AJ977" i="3"/>
  <c r="AJ978" i="3"/>
  <c r="AJ979" i="3"/>
  <c r="AJ980" i="3"/>
  <c r="AJ981" i="3"/>
  <c r="AJ982" i="3"/>
  <c r="AJ983" i="3"/>
  <c r="AJ984" i="3"/>
  <c r="AJ985" i="3"/>
  <c r="AJ986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J1002" i="3"/>
  <c r="AJ1003" i="3"/>
  <c r="AJ1004" i="3"/>
  <c r="AJ1005" i="3"/>
  <c r="AJ1006" i="3"/>
  <c r="AJ1007" i="3"/>
  <c r="AJ1008" i="3"/>
  <c r="AJ1009" i="3"/>
  <c r="AJ1010" i="3"/>
  <c r="AJ1011" i="3"/>
  <c r="AJ1012" i="3"/>
  <c r="AJ1013" i="3"/>
  <c r="AJ1014" i="3"/>
  <c r="AJ1015" i="3"/>
  <c r="AJ1016" i="3"/>
  <c r="AJ1017" i="3"/>
  <c r="AJ1018" i="3"/>
  <c r="AJ1019" i="3"/>
  <c r="AJ1020" i="3"/>
  <c r="AJ1021" i="3"/>
  <c r="AJ1022" i="3"/>
  <c r="AJ1023" i="3"/>
  <c r="AJ1024" i="3"/>
  <c r="AJ1025" i="3"/>
  <c r="AJ1026" i="3"/>
  <c r="AJ1027" i="3"/>
  <c r="AJ1028" i="3"/>
  <c r="AJ1029" i="3"/>
  <c r="AJ1030" i="3"/>
  <c r="AJ1031" i="3"/>
  <c r="AJ1032" i="3"/>
  <c r="AJ1033" i="3"/>
  <c r="AJ1034" i="3"/>
  <c r="AJ1035" i="3"/>
  <c r="AJ1036" i="3"/>
  <c r="AJ1037" i="3"/>
  <c r="AJ1038" i="3"/>
  <c r="AJ1039" i="3"/>
  <c r="AJ1040" i="3"/>
  <c r="AJ1041" i="3"/>
  <c r="AJ1042" i="3"/>
  <c r="AJ1043" i="3"/>
  <c r="AJ1044" i="3"/>
  <c r="AJ1045" i="3"/>
  <c r="AJ1046" i="3"/>
  <c r="AJ1047" i="3"/>
  <c r="AJ1048" i="3"/>
  <c r="AJ1049" i="3"/>
  <c r="AJ1050" i="3"/>
  <c r="AJ1051" i="3"/>
  <c r="AJ1052" i="3"/>
  <c r="AJ1053" i="3"/>
  <c r="AJ1054" i="3"/>
  <c r="AJ1055" i="3"/>
  <c r="AJ1056" i="3"/>
  <c r="AJ1057" i="3"/>
  <c r="AJ1058" i="3"/>
  <c r="AJ1059" i="3"/>
  <c r="AJ1060" i="3"/>
  <c r="AJ1061" i="3"/>
  <c r="AJ1062" i="3"/>
  <c r="AJ1063" i="3"/>
  <c r="AJ1064" i="3"/>
  <c r="AJ1065" i="3"/>
  <c r="AJ1066" i="3"/>
  <c r="AJ1067" i="3"/>
  <c r="AJ1068" i="3"/>
  <c r="AJ1069" i="3"/>
  <c r="AJ1070" i="3"/>
  <c r="AJ1071" i="3"/>
  <c r="AJ1072" i="3"/>
  <c r="AJ1073" i="3"/>
  <c r="AJ1074" i="3"/>
  <c r="AJ1075" i="3"/>
  <c r="AJ1076" i="3"/>
  <c r="AJ1077" i="3"/>
  <c r="AJ1078" i="3"/>
  <c r="AJ1079" i="3"/>
  <c r="AJ1080" i="3"/>
  <c r="AJ1081" i="3"/>
  <c r="AJ1082" i="3"/>
  <c r="AJ1083" i="3"/>
  <c r="AJ1084" i="3"/>
  <c r="AJ1085" i="3"/>
  <c r="AJ1086" i="3"/>
  <c r="AJ1087" i="3"/>
  <c r="AJ1088" i="3"/>
  <c r="AJ1089" i="3"/>
  <c r="AJ1090" i="3"/>
  <c r="AJ1091" i="3"/>
  <c r="AJ1092" i="3"/>
  <c r="AJ1093" i="3"/>
  <c r="AJ1094" i="3"/>
  <c r="AJ1095" i="3"/>
  <c r="AJ1096" i="3"/>
  <c r="AJ1097" i="3"/>
  <c r="AJ1098" i="3"/>
  <c r="AJ1099" i="3"/>
  <c r="AJ1100" i="3"/>
  <c r="AJ1101" i="3"/>
  <c r="AJ1102" i="3"/>
  <c r="AJ1103" i="3"/>
  <c r="AJ1104" i="3"/>
  <c r="AJ1105" i="3"/>
  <c r="AJ1106" i="3"/>
  <c r="AJ1107" i="3"/>
  <c r="AJ1108" i="3"/>
  <c r="AJ1109" i="3"/>
  <c r="AJ1110" i="3"/>
  <c r="AJ1111" i="3"/>
  <c r="AJ1112" i="3"/>
  <c r="AJ1113" i="3"/>
  <c r="AJ1114" i="3"/>
  <c r="AJ1115" i="3"/>
  <c r="AJ1116" i="3"/>
  <c r="AJ1117" i="3"/>
  <c r="AJ1118" i="3"/>
  <c r="AJ1119" i="3"/>
  <c r="AJ1120" i="3"/>
  <c r="AJ1121" i="3"/>
  <c r="AJ1122" i="3"/>
  <c r="AJ1123" i="3"/>
  <c r="AJ1124" i="3"/>
  <c r="AJ1125" i="3"/>
  <c r="AJ1126" i="3"/>
  <c r="AJ1127" i="3"/>
  <c r="AJ1128" i="3"/>
  <c r="AJ1129" i="3"/>
  <c r="AJ1130" i="3"/>
  <c r="AJ1131" i="3"/>
  <c r="AJ1132" i="3"/>
  <c r="AJ1133" i="3"/>
  <c r="AJ1134" i="3"/>
  <c r="AJ1135" i="3"/>
  <c r="AJ1136" i="3"/>
  <c r="AJ1137" i="3"/>
  <c r="AJ1138" i="3"/>
  <c r="AJ1139" i="3"/>
  <c r="AJ1140" i="3"/>
  <c r="AJ1141" i="3"/>
  <c r="AJ1142" i="3"/>
  <c r="AJ1143" i="3"/>
  <c r="AJ1144" i="3"/>
  <c r="AJ1145" i="3"/>
  <c r="AJ1146" i="3"/>
  <c r="AJ1147" i="3"/>
  <c r="AJ1148" i="3"/>
  <c r="AJ1149" i="3"/>
  <c r="AJ1150" i="3"/>
  <c r="AJ1151" i="3"/>
  <c r="AJ1152" i="3"/>
  <c r="AJ1153" i="3"/>
  <c r="AJ1154" i="3"/>
  <c r="AJ1155" i="3"/>
  <c r="AJ1156" i="3"/>
  <c r="AJ1157" i="3"/>
  <c r="AJ1158" i="3"/>
  <c r="AJ1159" i="3"/>
  <c r="AJ1160" i="3"/>
  <c r="AJ1161" i="3"/>
  <c r="AJ1162" i="3"/>
  <c r="AJ1163" i="3"/>
  <c r="AJ1164" i="3"/>
  <c r="AJ1165" i="3"/>
  <c r="AJ1166" i="3"/>
  <c r="AJ1167" i="3"/>
  <c r="AJ1168" i="3"/>
  <c r="AJ1169" i="3"/>
  <c r="AJ1170" i="3"/>
  <c r="AJ1171" i="3"/>
  <c r="AJ1172" i="3"/>
  <c r="AJ1173" i="3"/>
  <c r="AJ1174" i="3"/>
  <c r="AJ1175" i="3"/>
  <c r="AJ1176" i="3"/>
  <c r="AJ1177" i="3"/>
  <c r="AJ1178" i="3"/>
  <c r="AJ1179" i="3"/>
  <c r="AJ1180" i="3"/>
  <c r="AJ1181" i="3"/>
  <c r="AJ1182" i="3"/>
  <c r="AJ1183" i="3"/>
  <c r="AJ1184" i="3"/>
  <c r="AJ1185" i="3"/>
  <c r="AJ1186" i="3"/>
  <c r="AJ1187" i="3"/>
  <c r="AJ1188" i="3"/>
  <c r="AJ1189" i="3"/>
  <c r="AJ1190" i="3"/>
  <c r="AJ1191" i="3"/>
  <c r="AJ1192" i="3"/>
  <c r="AJ1193" i="3"/>
  <c r="AJ1194" i="3"/>
  <c r="AJ1195" i="3"/>
  <c r="AJ1196" i="3"/>
  <c r="AJ1197" i="3"/>
  <c r="AJ1198" i="3"/>
  <c r="AJ1199" i="3"/>
  <c r="AJ1200" i="3"/>
  <c r="AJ1201" i="3"/>
  <c r="AJ1202" i="3"/>
  <c r="AJ1203" i="3"/>
  <c r="AJ1204" i="3"/>
  <c r="AJ1205" i="3"/>
  <c r="AJ1206" i="3"/>
  <c r="AJ1207" i="3"/>
  <c r="AJ1208" i="3"/>
  <c r="AJ1209" i="3"/>
  <c r="AJ1210" i="3"/>
  <c r="AJ1211" i="3"/>
  <c r="AJ1212" i="3"/>
  <c r="AJ1213" i="3"/>
  <c r="AJ1214" i="3"/>
  <c r="AJ1215" i="3"/>
  <c r="AJ1216" i="3"/>
  <c r="AJ1217" i="3"/>
  <c r="AJ1218" i="3"/>
  <c r="AJ1219" i="3"/>
  <c r="AJ1220" i="3"/>
  <c r="AJ1221" i="3"/>
  <c r="AJ1222" i="3"/>
  <c r="AJ1223" i="3"/>
  <c r="AJ1224" i="3"/>
  <c r="AJ1225" i="3"/>
  <c r="AJ1226" i="3"/>
  <c r="AJ1227" i="3"/>
  <c r="AJ1228" i="3"/>
  <c r="AJ1229" i="3"/>
  <c r="AJ1230" i="3"/>
  <c r="AJ1231" i="3"/>
  <c r="AJ1232" i="3"/>
  <c r="AJ1233" i="3"/>
  <c r="AJ1234" i="3"/>
  <c r="AJ1235" i="3"/>
  <c r="AJ1236" i="3"/>
  <c r="AJ1237" i="3"/>
  <c r="AJ1238" i="3"/>
  <c r="AJ1239" i="3"/>
  <c r="AJ1240" i="3"/>
  <c r="AJ1241" i="3"/>
  <c r="AJ1242" i="3"/>
  <c r="AJ1243" i="3"/>
  <c r="AJ1244" i="3"/>
  <c r="AJ1245" i="3"/>
  <c r="AJ1246" i="3"/>
  <c r="AJ1247" i="3"/>
  <c r="AJ1248" i="3"/>
  <c r="AJ1249" i="3"/>
  <c r="AJ1250" i="3"/>
  <c r="AJ1251" i="3"/>
  <c r="AJ1252" i="3"/>
  <c r="AJ1253" i="3"/>
  <c r="AJ1254" i="3"/>
  <c r="AJ1255" i="3"/>
  <c r="AJ1256" i="3"/>
  <c r="AJ1257" i="3"/>
  <c r="AJ1258" i="3"/>
  <c r="AJ1259" i="3"/>
  <c r="AJ1260" i="3"/>
  <c r="AJ1261" i="3"/>
  <c r="AJ1262" i="3"/>
  <c r="AJ1263" i="3"/>
  <c r="AJ1264" i="3"/>
  <c r="AJ1265" i="3"/>
  <c r="AJ1266" i="3"/>
  <c r="AJ1267" i="3"/>
  <c r="AJ1268" i="3"/>
  <c r="AJ1269" i="3"/>
  <c r="AJ1270" i="3"/>
  <c r="AJ1271" i="3"/>
  <c r="AJ1272" i="3"/>
  <c r="AJ1273" i="3"/>
  <c r="AJ1274" i="3"/>
  <c r="AJ1275" i="3"/>
  <c r="AJ1276" i="3"/>
  <c r="AJ1277" i="3"/>
  <c r="AJ1278" i="3"/>
  <c r="AJ1279" i="3"/>
  <c r="AJ1280" i="3"/>
  <c r="AJ1281" i="3"/>
  <c r="AJ1282" i="3"/>
  <c r="AJ1283" i="3"/>
  <c r="AJ1284" i="3"/>
  <c r="AJ1285" i="3"/>
  <c r="AJ1286" i="3"/>
  <c r="AJ1287" i="3"/>
  <c r="AJ1288" i="3"/>
  <c r="AJ1289" i="3"/>
  <c r="AJ1290" i="3"/>
  <c r="AJ1291" i="3"/>
  <c r="AJ1292" i="3"/>
  <c r="AJ1293" i="3"/>
  <c r="AJ1294" i="3"/>
  <c r="AJ1295" i="3"/>
  <c r="AJ1296" i="3"/>
  <c r="AJ1297" i="3"/>
  <c r="AJ1298" i="3"/>
  <c r="AJ1299" i="3"/>
  <c r="AJ1300" i="3"/>
  <c r="AJ1301" i="3"/>
  <c r="AJ1302" i="3"/>
  <c r="AJ1303" i="3"/>
  <c r="AJ1304" i="3"/>
  <c r="AJ1305" i="3"/>
  <c r="AJ1306" i="3"/>
  <c r="AJ1307" i="3"/>
  <c r="AJ1308" i="3"/>
  <c r="AJ1309" i="3"/>
  <c r="AJ1310" i="3"/>
  <c r="AJ1311" i="3"/>
  <c r="AJ1312" i="3"/>
  <c r="AJ1313" i="3"/>
  <c r="AJ1314" i="3"/>
  <c r="AJ1315" i="3"/>
  <c r="AJ1316" i="3"/>
  <c r="AJ1317" i="3"/>
  <c r="AJ1318" i="3"/>
  <c r="AJ1319" i="3"/>
  <c r="AJ1320" i="3"/>
  <c r="AJ1321" i="3"/>
  <c r="AJ1322" i="3"/>
  <c r="AJ1323" i="3"/>
  <c r="AJ1324" i="3"/>
  <c r="AJ1325" i="3"/>
  <c r="AJ1326" i="3"/>
  <c r="AJ1327" i="3"/>
  <c r="AJ1328" i="3"/>
  <c r="AJ1329" i="3"/>
  <c r="AJ1330" i="3"/>
  <c r="AJ1331" i="3"/>
  <c r="AJ1332" i="3"/>
  <c r="AJ1333" i="3"/>
  <c r="AJ1334" i="3"/>
  <c r="AJ1335" i="3"/>
  <c r="AJ1336" i="3"/>
  <c r="AJ1337" i="3"/>
  <c r="AJ1338" i="3"/>
  <c r="AJ1339" i="3"/>
  <c r="AJ1340" i="3"/>
  <c r="AJ1341" i="3"/>
  <c r="AJ1342" i="3"/>
  <c r="AJ1343" i="3"/>
  <c r="AJ1344" i="3"/>
  <c r="AJ1345" i="3"/>
  <c r="AJ1346" i="3"/>
  <c r="AJ1347" i="3"/>
  <c r="AJ1348" i="3"/>
  <c r="AJ1349" i="3"/>
  <c r="AJ1350" i="3"/>
  <c r="AJ1351" i="3"/>
  <c r="AJ1352" i="3"/>
  <c r="AJ1353" i="3"/>
  <c r="AJ1354" i="3"/>
  <c r="AJ1355" i="3"/>
  <c r="AJ1356" i="3"/>
  <c r="AJ1357" i="3"/>
  <c r="AJ1358" i="3"/>
  <c r="AJ1359" i="3"/>
  <c r="AJ1360" i="3"/>
  <c r="AJ1361" i="3"/>
  <c r="AJ1362" i="3"/>
  <c r="AJ1363" i="3"/>
  <c r="AJ1364" i="3"/>
  <c r="AJ1365" i="3"/>
  <c r="AJ1366" i="3"/>
  <c r="AJ1367" i="3"/>
  <c r="AJ1368" i="3"/>
  <c r="AJ1369" i="3"/>
  <c r="AJ1370" i="3"/>
  <c r="AJ1371" i="3"/>
  <c r="AJ1372" i="3"/>
  <c r="AJ1373" i="3"/>
  <c r="AJ1374" i="3"/>
  <c r="AJ1375" i="3"/>
  <c r="AJ1376" i="3"/>
  <c r="AJ1377" i="3"/>
  <c r="AJ1378" i="3"/>
  <c r="AJ1379" i="3"/>
  <c r="AJ1380" i="3"/>
  <c r="AJ1381" i="3"/>
  <c r="AJ1382" i="3"/>
  <c r="AJ1383" i="3"/>
  <c r="AJ1384" i="3"/>
  <c r="AJ1385" i="3"/>
  <c r="AJ1386" i="3"/>
  <c r="AJ1387" i="3"/>
  <c r="AJ1388" i="3"/>
  <c r="AJ1389" i="3"/>
  <c r="AJ1390" i="3"/>
  <c r="AJ1391" i="3"/>
  <c r="AJ1392" i="3"/>
  <c r="AJ1393" i="3"/>
  <c r="AJ1394" i="3"/>
  <c r="AJ1395" i="3"/>
  <c r="AJ1396" i="3"/>
  <c r="AJ1397" i="3"/>
  <c r="AJ1398" i="3"/>
  <c r="AJ1399" i="3"/>
  <c r="AJ1400" i="3"/>
  <c r="AJ1401" i="3"/>
  <c r="AJ1402" i="3"/>
  <c r="AJ1403" i="3"/>
  <c r="AJ1404" i="3"/>
  <c r="AJ1405" i="3"/>
  <c r="AJ1406" i="3"/>
  <c r="AJ1407" i="3"/>
  <c r="AJ1408" i="3"/>
  <c r="AJ1409" i="3"/>
  <c r="AJ1410" i="3"/>
  <c r="AJ1411" i="3"/>
  <c r="AJ1412" i="3"/>
  <c r="AJ1413" i="3"/>
  <c r="AJ1414" i="3"/>
  <c r="AJ1415" i="3"/>
  <c r="AJ1416" i="3"/>
  <c r="AJ1417" i="3"/>
  <c r="AJ1418" i="3"/>
  <c r="AJ1419" i="3"/>
  <c r="AJ1420" i="3"/>
  <c r="AJ1421" i="3"/>
  <c r="AJ1422" i="3"/>
  <c r="AJ1423" i="3"/>
  <c r="AJ1424" i="3"/>
  <c r="AJ1425" i="3"/>
  <c r="AJ1426" i="3"/>
  <c r="AJ1427" i="3"/>
  <c r="AJ1428" i="3"/>
  <c r="AJ1429" i="3"/>
  <c r="AJ1430" i="3"/>
  <c r="AJ1431" i="3"/>
  <c r="AJ1432" i="3"/>
  <c r="AJ1433" i="3"/>
  <c r="AJ1434" i="3"/>
  <c r="AJ1435" i="3"/>
  <c r="AJ1436" i="3"/>
  <c r="AJ1437" i="3"/>
  <c r="AJ1438" i="3"/>
  <c r="AJ1439" i="3"/>
  <c r="AJ1440" i="3"/>
  <c r="AJ1441" i="3"/>
  <c r="AJ1442" i="3"/>
  <c r="AJ1443" i="3"/>
  <c r="AJ1444" i="3"/>
  <c r="AJ1445" i="3"/>
  <c r="AJ1446" i="3"/>
  <c r="AJ1447" i="3"/>
  <c r="AJ1448" i="3"/>
  <c r="AJ1449" i="3"/>
  <c r="AJ1450" i="3"/>
  <c r="AJ1451" i="3"/>
  <c r="AJ1452" i="3"/>
  <c r="AJ1453" i="3"/>
  <c r="AJ1454" i="3"/>
  <c r="AJ1455" i="3"/>
  <c r="AJ1456" i="3"/>
  <c r="AJ1457" i="3"/>
  <c r="AJ1458" i="3"/>
  <c r="AJ1459" i="3"/>
  <c r="AJ1460" i="3"/>
  <c r="AJ1461" i="3"/>
  <c r="AJ1462" i="3"/>
  <c r="AJ1463" i="3"/>
  <c r="AJ1464" i="3"/>
  <c r="AJ1465" i="3"/>
  <c r="AJ1466" i="3"/>
  <c r="AJ1467" i="3"/>
  <c r="AJ1468" i="3"/>
  <c r="AJ1469" i="3"/>
  <c r="AJ1470" i="3"/>
  <c r="AJ1471" i="3"/>
  <c r="AJ1472" i="3"/>
  <c r="AJ1473" i="3"/>
  <c r="AJ1474" i="3"/>
  <c r="AJ1475" i="3"/>
  <c r="AJ1476" i="3"/>
  <c r="AJ1477" i="3"/>
  <c r="AJ1478" i="3"/>
  <c r="AJ1479" i="3"/>
  <c r="AJ1480" i="3"/>
  <c r="AJ1481" i="3"/>
  <c r="AJ1482" i="3"/>
  <c r="AJ1483" i="3"/>
  <c r="AJ1484" i="3"/>
  <c r="AJ1485" i="3"/>
  <c r="AJ1486" i="3"/>
  <c r="AJ1487" i="3"/>
  <c r="AJ1488" i="3"/>
  <c r="AJ1489" i="3"/>
  <c r="AJ1490" i="3"/>
  <c r="AJ1491" i="3"/>
  <c r="AJ1492" i="3"/>
  <c r="AJ1493" i="3"/>
  <c r="AJ1494" i="3"/>
  <c r="AJ1495" i="3"/>
  <c r="AJ1496" i="3"/>
  <c r="AJ1497" i="3"/>
  <c r="AJ1498" i="3"/>
  <c r="AJ1499" i="3"/>
  <c r="AJ1500" i="3"/>
  <c r="AJ1501" i="3"/>
  <c r="AJ1502" i="3"/>
  <c r="AJ1503" i="3"/>
  <c r="AJ1504" i="3"/>
  <c r="AJ1505" i="3"/>
  <c r="AJ1506" i="3"/>
  <c r="AJ1507" i="3"/>
  <c r="AJ1508" i="3"/>
  <c r="AJ1509" i="3"/>
  <c r="AJ1510" i="3"/>
  <c r="AJ1511" i="3"/>
  <c r="AJ1512" i="3"/>
  <c r="AJ1513" i="3"/>
  <c r="AJ1514" i="3"/>
  <c r="AJ1515" i="3"/>
  <c r="AJ1516" i="3"/>
  <c r="AJ1517" i="3"/>
  <c r="AJ1518" i="3"/>
  <c r="AJ1519" i="3"/>
  <c r="AJ1520" i="3"/>
  <c r="AJ1521" i="3"/>
  <c r="AJ1522" i="3"/>
  <c r="AJ1523" i="3"/>
  <c r="AJ1524" i="3"/>
  <c r="AJ1525" i="3"/>
  <c r="AJ1526" i="3"/>
  <c r="AJ1527" i="3"/>
  <c r="AJ1528" i="3"/>
  <c r="AJ1529" i="3"/>
  <c r="AJ1530" i="3"/>
  <c r="AJ1531" i="3"/>
  <c r="AJ1532" i="3"/>
  <c r="AJ1533" i="3"/>
  <c r="AJ1534" i="3"/>
  <c r="AJ1535" i="3"/>
  <c r="AJ1536" i="3"/>
  <c r="AJ1537" i="3"/>
  <c r="AJ1538" i="3"/>
  <c r="AJ1539" i="3"/>
  <c r="AJ1540" i="3"/>
  <c r="AJ1541" i="3"/>
  <c r="AJ1542" i="3"/>
  <c r="AJ1543" i="3"/>
  <c r="AJ1544" i="3"/>
  <c r="AJ1545" i="3"/>
  <c r="AJ1546" i="3"/>
  <c r="AJ1547" i="3"/>
  <c r="AJ1548" i="3"/>
  <c r="AJ1549" i="3"/>
  <c r="AJ1550" i="3"/>
  <c r="AJ1551" i="3"/>
  <c r="AJ1552" i="3"/>
  <c r="AJ1553" i="3"/>
  <c r="AJ1554" i="3"/>
  <c r="AJ1555" i="3"/>
  <c r="AJ1556" i="3"/>
  <c r="AJ1557" i="3"/>
  <c r="AJ1558" i="3"/>
  <c r="AJ1559" i="3"/>
  <c r="AJ1560" i="3"/>
  <c r="AJ1561" i="3"/>
  <c r="AJ1562" i="3"/>
  <c r="AJ1563" i="3"/>
  <c r="AJ1564" i="3"/>
  <c r="AJ1565" i="3"/>
  <c r="AJ1566" i="3"/>
  <c r="AJ1567" i="3"/>
  <c r="AJ1568" i="3"/>
  <c r="AJ1569" i="3"/>
  <c r="AJ1570" i="3"/>
  <c r="AJ1571" i="3"/>
  <c r="AJ1572" i="3"/>
  <c r="AJ1573" i="3"/>
  <c r="AJ1574" i="3"/>
  <c r="AJ1575" i="3"/>
  <c r="AJ1576" i="3"/>
  <c r="AJ1577" i="3"/>
  <c r="AJ1578" i="3"/>
  <c r="AJ1579" i="3"/>
  <c r="AJ1580" i="3"/>
  <c r="AJ1581" i="3"/>
  <c r="AJ1582" i="3"/>
  <c r="AJ1583" i="3"/>
  <c r="AJ1584" i="3"/>
  <c r="AJ1585" i="3"/>
  <c r="AJ1586" i="3"/>
  <c r="AJ1587" i="3"/>
  <c r="AJ1588" i="3"/>
  <c r="AJ1589" i="3"/>
  <c r="AJ1590" i="3"/>
  <c r="AJ1591" i="3"/>
  <c r="AJ1592" i="3"/>
  <c r="AJ1593" i="3"/>
  <c r="AJ1594" i="3"/>
  <c r="AJ1595" i="3"/>
  <c r="AJ1596" i="3"/>
  <c r="AJ1597" i="3"/>
  <c r="AJ1598" i="3"/>
  <c r="AJ1599" i="3"/>
  <c r="AJ1600" i="3"/>
  <c r="AJ1601" i="3"/>
  <c r="AJ1602" i="3"/>
  <c r="AJ1603" i="3"/>
  <c r="AJ1604" i="3"/>
  <c r="AJ1605" i="3"/>
  <c r="AJ1606" i="3"/>
  <c r="AJ1607" i="3"/>
  <c r="AJ1608" i="3"/>
  <c r="AJ1609" i="3"/>
  <c r="AJ1610" i="3"/>
  <c r="AJ1611" i="3"/>
  <c r="AJ1612" i="3"/>
  <c r="AJ1613" i="3"/>
  <c r="AJ1614" i="3"/>
  <c r="AJ1615" i="3"/>
  <c r="AJ1616" i="3"/>
  <c r="AJ1617" i="3"/>
  <c r="AJ1618" i="3"/>
  <c r="AJ1619" i="3"/>
  <c r="AJ1620" i="3"/>
  <c r="AJ1621" i="3"/>
  <c r="AJ1622" i="3"/>
  <c r="AJ1623" i="3"/>
  <c r="AJ1624" i="3"/>
  <c r="AJ1625" i="3"/>
  <c r="AJ1626" i="3"/>
  <c r="AJ1627" i="3"/>
  <c r="AJ1628" i="3"/>
  <c r="AJ1629" i="3"/>
  <c r="AJ1630" i="3"/>
  <c r="AJ1631" i="3"/>
  <c r="AJ1632" i="3"/>
  <c r="AJ1633" i="3"/>
  <c r="AJ1634" i="3"/>
  <c r="AJ1635" i="3"/>
  <c r="AJ1636" i="3"/>
  <c r="AJ1637" i="3"/>
  <c r="AJ1638" i="3"/>
  <c r="AJ1639" i="3"/>
  <c r="AJ1640" i="3"/>
  <c r="AJ1641" i="3"/>
  <c r="AJ1642" i="3"/>
  <c r="AJ1643" i="3"/>
  <c r="AJ1644" i="3"/>
  <c r="AJ1645" i="3"/>
  <c r="AJ1646" i="3"/>
  <c r="AJ1647" i="3"/>
  <c r="AJ1648" i="3"/>
  <c r="AJ1649" i="3"/>
  <c r="AJ1650" i="3"/>
  <c r="AJ1651" i="3"/>
  <c r="AJ1652" i="3"/>
  <c r="AJ1653" i="3"/>
  <c r="AJ1654" i="3"/>
  <c r="AJ1655" i="3"/>
  <c r="AJ1656" i="3"/>
  <c r="AJ1657" i="3"/>
  <c r="AJ1658" i="3"/>
  <c r="AJ1659" i="3"/>
  <c r="AJ1660" i="3"/>
  <c r="AJ1661" i="3"/>
  <c r="AJ1662" i="3"/>
  <c r="AJ1663" i="3"/>
  <c r="AJ1664" i="3"/>
  <c r="AJ1665" i="3"/>
  <c r="AJ1666" i="3"/>
  <c r="AJ1667" i="3"/>
  <c r="AJ1668" i="3"/>
  <c r="AJ1669" i="3"/>
  <c r="AJ1670" i="3"/>
  <c r="AJ1671" i="3"/>
  <c r="AJ1672" i="3"/>
  <c r="AJ1673" i="3"/>
  <c r="AJ1674" i="3"/>
  <c r="AJ1675" i="3"/>
  <c r="AJ1676" i="3"/>
  <c r="AJ1677" i="3"/>
  <c r="AJ1678" i="3"/>
  <c r="AJ1679" i="3"/>
  <c r="AJ1680" i="3"/>
  <c r="AJ1681" i="3"/>
  <c r="AJ1682" i="3"/>
  <c r="AJ1683" i="3"/>
  <c r="AJ1684" i="3"/>
  <c r="AJ1685" i="3"/>
  <c r="AJ1686" i="3"/>
  <c r="AJ1687" i="3"/>
  <c r="AJ1688" i="3"/>
  <c r="AJ1689" i="3"/>
  <c r="AJ1690" i="3"/>
  <c r="AJ1691" i="3"/>
  <c r="AJ1692" i="3"/>
  <c r="AJ1693" i="3"/>
  <c r="AJ1694" i="3"/>
  <c r="AJ1695" i="3"/>
  <c r="AJ1696" i="3"/>
  <c r="AJ1697" i="3"/>
  <c r="AJ1698" i="3"/>
  <c r="AJ1699" i="3"/>
  <c r="AJ1700" i="3"/>
  <c r="AJ1701" i="3"/>
  <c r="AJ1702" i="3"/>
  <c r="AJ1703" i="3"/>
  <c r="AJ1704" i="3"/>
  <c r="AJ1705" i="3"/>
  <c r="AJ1706" i="3"/>
  <c r="AJ1707" i="3"/>
  <c r="AJ1708" i="3"/>
  <c r="AJ1709" i="3"/>
  <c r="AJ1710" i="3"/>
  <c r="AJ1711" i="3"/>
  <c r="AJ1712" i="3"/>
  <c r="AJ1713" i="3"/>
  <c r="AJ1714" i="3"/>
  <c r="AJ1715" i="3"/>
  <c r="AJ1716" i="3"/>
  <c r="AJ1717" i="3"/>
  <c r="AJ1718" i="3"/>
  <c r="AJ1719" i="3"/>
  <c r="AJ1720" i="3"/>
  <c r="AJ1721" i="3"/>
  <c r="AJ1722" i="3"/>
  <c r="AJ1723" i="3"/>
  <c r="AJ1724" i="3"/>
  <c r="AJ1725" i="3"/>
  <c r="AJ1726" i="3"/>
  <c r="AJ1727" i="3"/>
  <c r="AJ1728" i="3"/>
  <c r="AJ1729" i="3"/>
  <c r="AJ1730" i="3"/>
  <c r="AJ1731" i="3"/>
  <c r="AJ1732" i="3"/>
  <c r="AJ1733" i="3"/>
  <c r="AJ1734" i="3"/>
  <c r="AJ1735" i="3"/>
  <c r="AJ1736" i="3"/>
  <c r="AJ1737" i="3"/>
  <c r="AJ1738" i="3"/>
  <c r="AJ1739" i="3"/>
  <c r="AJ1740" i="3"/>
  <c r="AJ1741" i="3"/>
  <c r="AJ1742" i="3"/>
  <c r="AJ1743" i="3"/>
  <c r="AJ1744" i="3"/>
  <c r="AJ1745" i="3"/>
  <c r="AJ1746" i="3"/>
  <c r="AJ1747" i="3"/>
  <c r="AJ1748" i="3"/>
  <c r="AJ1749" i="3"/>
  <c r="AJ1750" i="3"/>
  <c r="AJ1751" i="3"/>
  <c r="AJ1752" i="3"/>
  <c r="AJ1753" i="3"/>
  <c r="AJ1754" i="3"/>
  <c r="AJ1755" i="3"/>
  <c r="AJ1756" i="3"/>
  <c r="AJ1757" i="3"/>
  <c r="AJ1758" i="3"/>
  <c r="AJ1759" i="3"/>
  <c r="AJ1760" i="3"/>
  <c r="AJ1761" i="3"/>
  <c r="AJ1762" i="3"/>
  <c r="AJ1763" i="3"/>
  <c r="AJ1764" i="3"/>
  <c r="AJ1765" i="3"/>
  <c r="AJ1766" i="3"/>
  <c r="AJ1767" i="3"/>
  <c r="AJ1768" i="3"/>
  <c r="AJ1769" i="3"/>
  <c r="AJ1770" i="3"/>
  <c r="AJ1771" i="3"/>
  <c r="AJ1772" i="3"/>
  <c r="AJ1773" i="3"/>
  <c r="AJ1774" i="3"/>
  <c r="AJ1775" i="3"/>
  <c r="AJ1776" i="3"/>
  <c r="AJ1777" i="3"/>
  <c r="AJ1778" i="3"/>
  <c r="AJ1779" i="3"/>
  <c r="AJ1780" i="3"/>
  <c r="AJ1781" i="3"/>
  <c r="AJ1782" i="3"/>
  <c r="AJ1783" i="3"/>
  <c r="AJ1784" i="3"/>
  <c r="AJ1785" i="3"/>
  <c r="AJ1786" i="3"/>
  <c r="AJ1787" i="3"/>
  <c r="AJ1788" i="3"/>
  <c r="AJ1789" i="3"/>
  <c r="AJ1790" i="3"/>
  <c r="AJ1791" i="3"/>
  <c r="AJ1792" i="3"/>
  <c r="AJ1793" i="3"/>
  <c r="AJ1794" i="3"/>
  <c r="AJ1795" i="3"/>
  <c r="AJ1796" i="3"/>
  <c r="AJ1797" i="3"/>
  <c r="AJ1798" i="3"/>
  <c r="AJ1799" i="3"/>
  <c r="AJ1800" i="3"/>
  <c r="AJ1801" i="3"/>
  <c r="AJ1802" i="3"/>
  <c r="AJ1803" i="3"/>
  <c r="AJ1804" i="3"/>
  <c r="AJ1805" i="3"/>
  <c r="AJ1806" i="3"/>
  <c r="AJ1807" i="3"/>
  <c r="AJ1808" i="3"/>
  <c r="AJ1809" i="3"/>
  <c r="AJ1810" i="3"/>
  <c r="AJ1811" i="3"/>
  <c r="AJ1812" i="3"/>
  <c r="AJ1813" i="3"/>
  <c r="AJ1814" i="3"/>
  <c r="AJ1815" i="3"/>
  <c r="AJ1816" i="3"/>
  <c r="AJ1817" i="3"/>
  <c r="AJ1818" i="3"/>
  <c r="AJ1819" i="3"/>
  <c r="AJ1820" i="3"/>
  <c r="AJ1821" i="3"/>
  <c r="AJ1822" i="3"/>
  <c r="AJ1823" i="3"/>
  <c r="AJ1824" i="3"/>
  <c r="AJ1825" i="3"/>
  <c r="AJ1826" i="3"/>
  <c r="AJ1827" i="3"/>
  <c r="AJ1828" i="3"/>
  <c r="AJ1829" i="3"/>
  <c r="AJ1830" i="3"/>
  <c r="AJ1831" i="3"/>
  <c r="AJ1832" i="3"/>
  <c r="AJ1833" i="3"/>
  <c r="AJ1834" i="3"/>
  <c r="AJ1835" i="3"/>
  <c r="AJ1836" i="3"/>
  <c r="AJ1837" i="3"/>
  <c r="AJ1838" i="3"/>
  <c r="AJ1839" i="3"/>
  <c r="AJ1840" i="3"/>
  <c r="AJ1841" i="3"/>
  <c r="AJ1842" i="3"/>
  <c r="AJ1843" i="3"/>
  <c r="AJ1844" i="3"/>
  <c r="AJ1845" i="3"/>
  <c r="AJ1846" i="3"/>
  <c r="AJ1847" i="3"/>
  <c r="AJ1848" i="3"/>
  <c r="AJ1849" i="3"/>
  <c r="AJ1850" i="3"/>
  <c r="AJ1851" i="3"/>
  <c r="AJ1852" i="3"/>
  <c r="AJ1853" i="3"/>
  <c r="AJ1854" i="3"/>
  <c r="AJ1855" i="3"/>
  <c r="AJ1856" i="3"/>
  <c r="AJ1857" i="3"/>
  <c r="AJ1858" i="3"/>
  <c r="AJ1859" i="3"/>
  <c r="AJ1860" i="3"/>
  <c r="AJ1861" i="3"/>
  <c r="AJ1862" i="3"/>
  <c r="AJ1863" i="3"/>
  <c r="AJ1864" i="3"/>
  <c r="AJ1865" i="3"/>
  <c r="AJ1866" i="3"/>
  <c r="AJ1867" i="3"/>
  <c r="AJ1868" i="3"/>
  <c r="AJ1869" i="3"/>
  <c r="AJ1870" i="3"/>
  <c r="AJ1871" i="3"/>
  <c r="AJ1872" i="3"/>
  <c r="AJ1873" i="3"/>
  <c r="AJ1874" i="3"/>
  <c r="AJ1875" i="3"/>
  <c r="AJ1876" i="3"/>
  <c r="AJ1877" i="3"/>
  <c r="AJ1878" i="3"/>
  <c r="AJ1879" i="3"/>
  <c r="AJ1880" i="3"/>
  <c r="AJ1881" i="3"/>
  <c r="AJ1882" i="3"/>
  <c r="AJ1883" i="3"/>
  <c r="AJ1884" i="3"/>
  <c r="AJ1885" i="3"/>
  <c r="AJ1886" i="3"/>
  <c r="AJ1887" i="3"/>
  <c r="AJ1888" i="3"/>
  <c r="AJ1889" i="3"/>
  <c r="AJ1890" i="3"/>
  <c r="AJ1891" i="3"/>
  <c r="AJ1892" i="3"/>
  <c r="AJ1893" i="3"/>
  <c r="AJ1894" i="3"/>
  <c r="AJ1895" i="3"/>
  <c r="AJ1896" i="3"/>
  <c r="AJ1897" i="3"/>
  <c r="AJ1898" i="3"/>
  <c r="AJ1899" i="3"/>
  <c r="AJ1900" i="3"/>
  <c r="AJ1901" i="3"/>
  <c r="AJ1902" i="3"/>
  <c r="AJ1903" i="3"/>
  <c r="AJ1904" i="3"/>
  <c r="AJ1905" i="3"/>
  <c r="AJ1906" i="3"/>
  <c r="AJ1907" i="3"/>
  <c r="AJ1908" i="3"/>
  <c r="AJ1909" i="3"/>
  <c r="AJ1910" i="3"/>
  <c r="AJ1911" i="3"/>
  <c r="AJ1912" i="3"/>
  <c r="AJ1913" i="3"/>
  <c r="AJ1914" i="3"/>
  <c r="AJ1915" i="3"/>
  <c r="AJ1916" i="3"/>
  <c r="AJ1917" i="3"/>
  <c r="AJ1918" i="3"/>
  <c r="AJ1919" i="3"/>
  <c r="AJ1920" i="3"/>
  <c r="AJ1921" i="3"/>
  <c r="AJ1922" i="3"/>
  <c r="AJ1923" i="3"/>
  <c r="AJ1924" i="3"/>
  <c r="AJ1925" i="3"/>
  <c r="AJ1926" i="3"/>
  <c r="AJ1927" i="3"/>
  <c r="AJ1928" i="3"/>
  <c r="AJ1929" i="3"/>
  <c r="AJ1930" i="3"/>
  <c r="AJ1931" i="3"/>
  <c r="AJ1932" i="3"/>
  <c r="AJ1933" i="3"/>
  <c r="AJ1934" i="3"/>
  <c r="AJ1935" i="3"/>
  <c r="AJ1936" i="3"/>
  <c r="AJ1937" i="3"/>
  <c r="AJ1938" i="3"/>
  <c r="AJ1939" i="3"/>
  <c r="AJ1940" i="3"/>
  <c r="AJ1941" i="3"/>
  <c r="AJ1942" i="3"/>
  <c r="AJ1943" i="3"/>
  <c r="AJ1944" i="3"/>
  <c r="AJ1945" i="3"/>
  <c r="AJ1946" i="3"/>
  <c r="AJ1947" i="3"/>
  <c r="AJ1948" i="3"/>
  <c r="AJ1949" i="3"/>
  <c r="AJ1950" i="3"/>
  <c r="AJ1951" i="3"/>
  <c r="AJ1952" i="3"/>
  <c r="AJ1953" i="3"/>
  <c r="AJ1954" i="3"/>
  <c r="AJ1955" i="3"/>
  <c r="AJ1956" i="3"/>
  <c r="AJ1957" i="3"/>
  <c r="AJ1958" i="3"/>
  <c r="AJ1959" i="3"/>
  <c r="AJ1960" i="3"/>
  <c r="AJ1961" i="3"/>
  <c r="AJ1962" i="3"/>
  <c r="AJ1963" i="3"/>
  <c r="AJ1964" i="3"/>
  <c r="AJ1965" i="3"/>
  <c r="AJ1966" i="3"/>
  <c r="AJ1967" i="3"/>
  <c r="AJ1968" i="3"/>
  <c r="AJ1969" i="3"/>
  <c r="AJ1970" i="3"/>
  <c r="AJ1971" i="3"/>
  <c r="AJ1972" i="3"/>
  <c r="AJ1973" i="3"/>
  <c r="AJ1974" i="3"/>
  <c r="AJ1975" i="3"/>
  <c r="AJ1976" i="3"/>
  <c r="AJ1977" i="3"/>
  <c r="AJ1978" i="3"/>
  <c r="AJ1979" i="3"/>
  <c r="AJ1980" i="3"/>
  <c r="AJ1981" i="3"/>
  <c r="AJ1982" i="3"/>
  <c r="AJ1983" i="3"/>
  <c r="AJ1984" i="3"/>
  <c r="AJ1985" i="3"/>
  <c r="AJ1986" i="3"/>
  <c r="AJ1987" i="3"/>
  <c r="AJ1988" i="3"/>
  <c r="AJ1989" i="3"/>
  <c r="AJ1990" i="3"/>
  <c r="AJ1991" i="3"/>
  <c r="AJ1992" i="3"/>
  <c r="AJ1993" i="3"/>
  <c r="AJ1994" i="3"/>
  <c r="AJ1995" i="3"/>
  <c r="AJ1996" i="3"/>
  <c r="AJ1997" i="3"/>
  <c r="AJ1998" i="3"/>
  <c r="AJ1999" i="3"/>
  <c r="AJ2000" i="3"/>
  <c r="AJ2001" i="3"/>
  <c r="AJ2002" i="3"/>
  <c r="AJ2003" i="3"/>
  <c r="AJ2004" i="3"/>
  <c r="AJ2005" i="3"/>
  <c r="AJ2006" i="3"/>
  <c r="AJ2007" i="3"/>
  <c r="AJ2008" i="3"/>
  <c r="AJ2009" i="3"/>
  <c r="AJ2010" i="3"/>
  <c r="AJ2011" i="3"/>
  <c r="AJ2012" i="3"/>
  <c r="AJ2013" i="3"/>
  <c r="AJ2014" i="3"/>
  <c r="AJ2015" i="3"/>
  <c r="AJ2016" i="3"/>
  <c r="AJ2017" i="3"/>
  <c r="AJ2018" i="3"/>
  <c r="AJ2019" i="3"/>
  <c r="AJ2020" i="3"/>
  <c r="AJ2021" i="3"/>
  <c r="AJ2022" i="3"/>
  <c r="AJ2023" i="3"/>
  <c r="AJ2024" i="3"/>
  <c r="AJ2025" i="3"/>
  <c r="AJ2026" i="3"/>
  <c r="AJ2027" i="3"/>
  <c r="AJ2028" i="3"/>
  <c r="AJ2029" i="3"/>
  <c r="AJ2030" i="3"/>
  <c r="AJ2031" i="3"/>
  <c r="AJ2032" i="3"/>
  <c r="AJ2033" i="3"/>
  <c r="AJ2034" i="3"/>
  <c r="AJ2035" i="3"/>
  <c r="AJ2036" i="3"/>
  <c r="AJ2037" i="3"/>
  <c r="AJ2038" i="3"/>
  <c r="AJ2039" i="3"/>
  <c r="AJ2040" i="3"/>
  <c r="AJ2041" i="3"/>
  <c r="AJ2042" i="3"/>
  <c r="AJ2043" i="3"/>
  <c r="AJ2044" i="3"/>
  <c r="AJ2045" i="3"/>
  <c r="AJ2046" i="3"/>
  <c r="AJ2047" i="3"/>
  <c r="AJ2048" i="3"/>
  <c r="AJ2049" i="3"/>
  <c r="AJ2050" i="3"/>
  <c r="AJ2051" i="3"/>
  <c r="AJ2052" i="3"/>
  <c r="AJ2053" i="3"/>
  <c r="AJ2054" i="3"/>
  <c r="AJ2055" i="3"/>
  <c r="AJ2056" i="3"/>
  <c r="AJ2057" i="3"/>
  <c r="AJ2058" i="3"/>
  <c r="AJ2059" i="3"/>
  <c r="AJ2060" i="3"/>
  <c r="AJ2061" i="3"/>
  <c r="AJ2062" i="3"/>
  <c r="AJ2063" i="3"/>
  <c r="AJ2064" i="3"/>
  <c r="AJ2065" i="3"/>
  <c r="AJ2066" i="3"/>
  <c r="AJ2067" i="3"/>
  <c r="AJ2068" i="3"/>
  <c r="AJ2069" i="3"/>
  <c r="AJ2070" i="3"/>
  <c r="AJ2071" i="3"/>
  <c r="AJ2072" i="3"/>
  <c r="AJ2073" i="3"/>
  <c r="AJ2074" i="3"/>
  <c r="AJ2075" i="3"/>
  <c r="AJ2076" i="3"/>
  <c r="AJ2077" i="3"/>
  <c r="AJ2078" i="3"/>
  <c r="AJ2079" i="3"/>
  <c r="AJ2080" i="3"/>
  <c r="AJ2081" i="3"/>
  <c r="AJ2082" i="3"/>
  <c r="AJ2083" i="3"/>
  <c r="AJ2084" i="3"/>
  <c r="AJ2085" i="3"/>
  <c r="AJ2086" i="3"/>
  <c r="AJ2087" i="3"/>
  <c r="AJ2088" i="3"/>
  <c r="AJ2089" i="3"/>
  <c r="AJ2090" i="3"/>
  <c r="AJ2091" i="3"/>
  <c r="AJ2092" i="3"/>
  <c r="AJ2093" i="3"/>
  <c r="AJ2094" i="3"/>
  <c r="AJ2095" i="3"/>
  <c r="AJ2096" i="3"/>
  <c r="AJ2097" i="3"/>
  <c r="AJ2098" i="3"/>
  <c r="AJ2099" i="3"/>
  <c r="AJ2100" i="3"/>
  <c r="AJ2101" i="3"/>
  <c r="AJ2102" i="3"/>
  <c r="AJ2103" i="3"/>
  <c r="AJ2104" i="3"/>
  <c r="AJ2105" i="3"/>
  <c r="AJ2106" i="3"/>
  <c r="AJ2107" i="3"/>
  <c r="AJ2108" i="3"/>
  <c r="AJ2109" i="3"/>
  <c r="AJ2110" i="3"/>
  <c r="AJ2111" i="3"/>
  <c r="AJ2112" i="3"/>
  <c r="AJ2113" i="3"/>
  <c r="AJ2114" i="3"/>
  <c r="AJ2115" i="3"/>
  <c r="AJ2116" i="3"/>
  <c r="AJ2117" i="3"/>
  <c r="AJ2118" i="3"/>
  <c r="AJ2119" i="3"/>
  <c r="AJ2120" i="3"/>
  <c r="AJ2121" i="3"/>
  <c r="AJ2122" i="3"/>
  <c r="AJ2123" i="3"/>
  <c r="AJ2124" i="3"/>
  <c r="AJ2125" i="3"/>
  <c r="AJ2126" i="3"/>
  <c r="AJ2127" i="3"/>
  <c r="AJ2128" i="3"/>
  <c r="AJ2129" i="3"/>
  <c r="AJ2130" i="3"/>
  <c r="AJ2131" i="3"/>
  <c r="AJ2132" i="3"/>
  <c r="AJ2133" i="3"/>
  <c r="AJ2134" i="3"/>
  <c r="AJ2135" i="3"/>
  <c r="AJ2136" i="3"/>
  <c r="AJ2137" i="3"/>
  <c r="AJ2138" i="3"/>
  <c r="AJ2139" i="3"/>
  <c r="AJ2140" i="3"/>
  <c r="AJ2141" i="3"/>
  <c r="AJ2142" i="3"/>
  <c r="AJ2143" i="3"/>
  <c r="AJ2144" i="3"/>
  <c r="AJ2145" i="3"/>
  <c r="AJ2146" i="3"/>
  <c r="AJ2147" i="3"/>
  <c r="AJ2148" i="3"/>
  <c r="AJ2149" i="3"/>
  <c r="AJ2150" i="3"/>
  <c r="AJ2151" i="3"/>
  <c r="AJ2152" i="3"/>
  <c r="AJ2153" i="3"/>
  <c r="AJ2154" i="3"/>
  <c r="AJ2155" i="3"/>
  <c r="AJ2156" i="3"/>
  <c r="AJ2157" i="3"/>
  <c r="AJ2158" i="3"/>
  <c r="AJ2159" i="3"/>
  <c r="AJ2160" i="3"/>
  <c r="AJ2161" i="3"/>
  <c r="AJ2162" i="3"/>
  <c r="AJ2163" i="3"/>
  <c r="AJ2164" i="3"/>
  <c r="AJ2165" i="3"/>
  <c r="AJ2166" i="3"/>
  <c r="AJ2167" i="3"/>
  <c r="AJ2168" i="3"/>
  <c r="AJ2169" i="3"/>
  <c r="AJ2170" i="3"/>
  <c r="AJ2171" i="3"/>
  <c r="AJ2172" i="3"/>
  <c r="AJ2173" i="3"/>
  <c r="AJ2174" i="3"/>
  <c r="AJ2175" i="3"/>
  <c r="AJ2176" i="3"/>
  <c r="AJ2177" i="3"/>
  <c r="AJ2178" i="3"/>
  <c r="AJ2179" i="3"/>
  <c r="AJ2180" i="3"/>
  <c r="AJ2181" i="3"/>
  <c r="AJ2182" i="3"/>
  <c r="AJ2183" i="3"/>
  <c r="AJ2184" i="3"/>
  <c r="AJ2185" i="3"/>
  <c r="AJ2186" i="3"/>
  <c r="AJ2187" i="3"/>
  <c r="AJ2188" i="3"/>
  <c r="AJ2189" i="3"/>
  <c r="AJ2190" i="3"/>
  <c r="AJ2191" i="3"/>
  <c r="AJ2192" i="3"/>
  <c r="AJ2193" i="3"/>
  <c r="AJ2194" i="3"/>
  <c r="AJ2195" i="3"/>
  <c r="AJ2196" i="3"/>
  <c r="AJ2197" i="3"/>
  <c r="AJ2198" i="3"/>
  <c r="AJ2199" i="3"/>
  <c r="AJ2200" i="3"/>
  <c r="AJ2201" i="3"/>
  <c r="AJ2202" i="3"/>
  <c r="AJ2203" i="3"/>
  <c r="AJ2204" i="3"/>
  <c r="AJ2205" i="3"/>
  <c r="AJ2206" i="3"/>
  <c r="AJ2207" i="3"/>
  <c r="AJ2208" i="3"/>
  <c r="AJ2209" i="3"/>
  <c r="AJ2210" i="3"/>
  <c r="AJ2211" i="3"/>
  <c r="AJ2212" i="3"/>
  <c r="AJ2213" i="3"/>
  <c r="AJ2214" i="3"/>
  <c r="AJ2215" i="3"/>
  <c r="AJ2216" i="3"/>
  <c r="AJ2217" i="3"/>
  <c r="AJ2218" i="3"/>
  <c r="AJ2219" i="3"/>
  <c r="AJ2220" i="3"/>
  <c r="AJ2221" i="3"/>
  <c r="AJ2222" i="3"/>
  <c r="AJ2223" i="3"/>
  <c r="AJ2224" i="3"/>
  <c r="AJ2225" i="3"/>
  <c r="AJ2226" i="3"/>
  <c r="AJ2227" i="3"/>
  <c r="AJ2228" i="3"/>
  <c r="AJ2229" i="3"/>
  <c r="AJ2230" i="3"/>
  <c r="AJ2231" i="3"/>
  <c r="AJ2232" i="3"/>
  <c r="AJ2233" i="3"/>
  <c r="AJ2234" i="3"/>
  <c r="AJ2235" i="3"/>
  <c r="AJ2236" i="3"/>
  <c r="AJ2237" i="3"/>
  <c r="AJ2238" i="3"/>
  <c r="AJ2239" i="3"/>
  <c r="AJ2240" i="3"/>
  <c r="AJ2241" i="3"/>
  <c r="AJ2242" i="3"/>
  <c r="AJ2243" i="3"/>
  <c r="AJ2244" i="3"/>
  <c r="AJ2245" i="3"/>
  <c r="AJ2246" i="3"/>
  <c r="AJ2247" i="3"/>
  <c r="AJ2248" i="3"/>
  <c r="AJ2249" i="3"/>
  <c r="AJ2250" i="3"/>
  <c r="AJ2251" i="3"/>
  <c r="AJ2252" i="3"/>
  <c r="AJ2253" i="3"/>
  <c r="AJ2254" i="3"/>
  <c r="AJ2255" i="3"/>
  <c r="AJ2256" i="3"/>
  <c r="AJ2257" i="3"/>
  <c r="AJ2258" i="3"/>
  <c r="AJ2259" i="3"/>
  <c r="AJ2260" i="3"/>
  <c r="AJ2261" i="3"/>
  <c r="AJ2262" i="3"/>
  <c r="AJ2263" i="3"/>
  <c r="AJ2264" i="3"/>
  <c r="AJ2265" i="3"/>
  <c r="AJ2266" i="3"/>
  <c r="AJ2267" i="3"/>
  <c r="AJ2268" i="3"/>
  <c r="AJ2269" i="3"/>
  <c r="AJ2270" i="3"/>
  <c r="AJ2271" i="3"/>
  <c r="AJ2272" i="3"/>
  <c r="AJ2273" i="3"/>
  <c r="AJ2274" i="3"/>
  <c r="AJ2275" i="3"/>
  <c r="AJ2276" i="3"/>
  <c r="AJ2277" i="3"/>
  <c r="AJ2278" i="3"/>
  <c r="AJ2279" i="3"/>
  <c r="AJ2280" i="3"/>
  <c r="AJ2281" i="3"/>
  <c r="AJ2282" i="3"/>
  <c r="AJ2283" i="3"/>
  <c r="AJ2284" i="3"/>
  <c r="AJ2285" i="3"/>
  <c r="AJ2286" i="3"/>
  <c r="AJ2287" i="3"/>
  <c r="AJ2288" i="3"/>
  <c r="AJ2289" i="3"/>
  <c r="AJ2290" i="3"/>
  <c r="AJ2291" i="3"/>
  <c r="AJ2292" i="3"/>
  <c r="AJ2293" i="3"/>
  <c r="AJ2294" i="3"/>
  <c r="AJ2295" i="3"/>
  <c r="AJ2296" i="3"/>
  <c r="AJ2297" i="3"/>
  <c r="AJ2298" i="3"/>
  <c r="AJ2299" i="3"/>
  <c r="AJ2300" i="3"/>
  <c r="AJ2301" i="3"/>
  <c r="AJ2302" i="3"/>
  <c r="AJ2303" i="3"/>
  <c r="AJ2304" i="3"/>
  <c r="AJ2305" i="3"/>
  <c r="AJ2306" i="3"/>
  <c r="AJ2307" i="3"/>
  <c r="AJ2308" i="3"/>
  <c r="AJ2309" i="3"/>
  <c r="AJ2310" i="3"/>
  <c r="AJ2311" i="3"/>
  <c r="AJ2312" i="3"/>
  <c r="AJ2313" i="3"/>
  <c r="AJ2314" i="3"/>
  <c r="AJ2315" i="3"/>
  <c r="AJ2316" i="3"/>
  <c r="AJ2317" i="3"/>
  <c r="AJ2318" i="3"/>
  <c r="AJ2319" i="3"/>
  <c r="AJ2320" i="3"/>
  <c r="AJ2321" i="3"/>
  <c r="AJ2322" i="3"/>
  <c r="AJ2323" i="3"/>
  <c r="AJ2324" i="3"/>
  <c r="AJ2325" i="3"/>
  <c r="AJ2326" i="3"/>
  <c r="AJ2327" i="3"/>
  <c r="AJ2328" i="3"/>
  <c r="AJ2329" i="3"/>
  <c r="AJ2330" i="3"/>
  <c r="AJ2331" i="3"/>
  <c r="AJ2332" i="3"/>
  <c r="AJ2333" i="3"/>
  <c r="AJ2334" i="3"/>
  <c r="AJ2335" i="3"/>
  <c r="AJ2336" i="3"/>
  <c r="AJ2337" i="3"/>
  <c r="AJ2338" i="3"/>
  <c r="AJ2339" i="3"/>
  <c r="AJ2340" i="3"/>
  <c r="AJ2341" i="3"/>
  <c r="AJ2342" i="3"/>
  <c r="AJ2343" i="3"/>
  <c r="AJ2344" i="3"/>
  <c r="AJ2345" i="3"/>
  <c r="AJ2346" i="3"/>
  <c r="AJ2347" i="3"/>
  <c r="AJ2348" i="3"/>
  <c r="AJ2349" i="3"/>
  <c r="AJ2350" i="3"/>
  <c r="AJ2351" i="3"/>
  <c r="AJ2352" i="3"/>
  <c r="AJ2353" i="3"/>
  <c r="AJ2354" i="3"/>
  <c r="AJ2355" i="3"/>
  <c r="AJ2356" i="3"/>
  <c r="AJ2357" i="3"/>
  <c r="AJ2358" i="3"/>
  <c r="AJ2359" i="3"/>
  <c r="AJ2360" i="3"/>
  <c r="AJ2361" i="3"/>
  <c r="AJ2362" i="3"/>
  <c r="AJ2363" i="3"/>
  <c r="AJ2364" i="3"/>
  <c r="AJ2365" i="3"/>
  <c r="AJ2366" i="3"/>
  <c r="AJ2367" i="3"/>
  <c r="AJ2368" i="3"/>
  <c r="AJ2369" i="3"/>
  <c r="AJ2370" i="3"/>
  <c r="AJ2371" i="3"/>
  <c r="AJ2372" i="3"/>
  <c r="AJ2373" i="3"/>
  <c r="AJ2374" i="3"/>
  <c r="AJ2375" i="3"/>
  <c r="AJ2376" i="3"/>
  <c r="AJ2377" i="3"/>
  <c r="AJ2378" i="3"/>
  <c r="AJ2379" i="3"/>
  <c r="AJ2380" i="3"/>
  <c r="AJ2381" i="3"/>
  <c r="AJ2382" i="3"/>
  <c r="AJ2383" i="3"/>
  <c r="AJ2384" i="3"/>
  <c r="AJ2385" i="3"/>
  <c r="AJ2386" i="3"/>
  <c r="AJ2387" i="3"/>
  <c r="AJ2388" i="3"/>
  <c r="AJ2389" i="3"/>
  <c r="AJ2390" i="3"/>
  <c r="AJ2391" i="3"/>
  <c r="AJ2392" i="3"/>
  <c r="AJ2393" i="3"/>
  <c r="AJ2394" i="3"/>
  <c r="AJ2395" i="3"/>
  <c r="AJ2396" i="3"/>
  <c r="AJ2397" i="3"/>
  <c r="AJ2398" i="3"/>
  <c r="AJ2399" i="3"/>
  <c r="AJ2400" i="3"/>
  <c r="AJ2401" i="3"/>
  <c r="AJ2402" i="3"/>
  <c r="AJ2403" i="3"/>
  <c r="AJ2404" i="3"/>
  <c r="AJ2405" i="3"/>
  <c r="AJ2406" i="3"/>
  <c r="AJ2407" i="3"/>
  <c r="AJ2408" i="3"/>
  <c r="AJ2409" i="3"/>
  <c r="AJ2410" i="3"/>
  <c r="AJ2411" i="3"/>
  <c r="AJ2412" i="3"/>
  <c r="AJ2413" i="3"/>
  <c r="AJ2414" i="3"/>
  <c r="AJ2415" i="3"/>
  <c r="AJ2416" i="3"/>
  <c r="AJ2417" i="3"/>
  <c r="AJ2418" i="3"/>
  <c r="AJ2419" i="3"/>
  <c r="AJ2420" i="3"/>
  <c r="AJ2421" i="3"/>
  <c r="AJ2422" i="3"/>
  <c r="AJ2423" i="3"/>
  <c r="AJ2424" i="3"/>
  <c r="AJ2425" i="3"/>
  <c r="AJ2426" i="3"/>
  <c r="AJ2427" i="3"/>
  <c r="AJ2428" i="3"/>
  <c r="AJ2429" i="3"/>
  <c r="AJ2430" i="3"/>
  <c r="AJ2431" i="3"/>
  <c r="AJ2432" i="3"/>
  <c r="AJ2433" i="3"/>
  <c r="AJ2434" i="3"/>
  <c r="AJ2435" i="3"/>
  <c r="AJ2436" i="3"/>
  <c r="AJ2437" i="3"/>
  <c r="AJ2438" i="3"/>
  <c r="AJ2439" i="3"/>
  <c r="AJ2440" i="3"/>
  <c r="AJ2441" i="3"/>
  <c r="AJ2442" i="3"/>
  <c r="AJ2443" i="3"/>
  <c r="AJ2444" i="3"/>
  <c r="AJ2445" i="3"/>
  <c r="AJ2446" i="3"/>
  <c r="AJ2447" i="3"/>
  <c r="AJ2448" i="3"/>
  <c r="AJ2449" i="3"/>
  <c r="AJ2450" i="3"/>
  <c r="AJ2451" i="3"/>
  <c r="AJ2452" i="3"/>
  <c r="AJ2453" i="3"/>
  <c r="AJ2454" i="3"/>
  <c r="AJ2455" i="3"/>
  <c r="AJ2456" i="3"/>
  <c r="AJ2457" i="3"/>
  <c r="AJ2458" i="3"/>
  <c r="AJ2459" i="3"/>
  <c r="AJ2460" i="3"/>
  <c r="AJ2461" i="3"/>
  <c r="AJ2462" i="3"/>
  <c r="AJ2463" i="3"/>
  <c r="AJ2464" i="3"/>
  <c r="AJ2465" i="3"/>
  <c r="AJ2466" i="3"/>
  <c r="AJ2467" i="3"/>
  <c r="AJ2468" i="3"/>
  <c r="AJ2469" i="3"/>
  <c r="AJ2470" i="3"/>
  <c r="AJ2471" i="3"/>
  <c r="AJ2472" i="3"/>
  <c r="AJ2473" i="3"/>
  <c r="AJ2474" i="3"/>
  <c r="AJ2475" i="3"/>
  <c r="AJ2476" i="3"/>
  <c r="AJ2477" i="3"/>
  <c r="AJ2478" i="3"/>
  <c r="AJ2479" i="3"/>
  <c r="AJ2480" i="3"/>
  <c r="AJ2481" i="3"/>
  <c r="AJ2482" i="3"/>
  <c r="AJ2483" i="3"/>
  <c r="AJ2484" i="3"/>
  <c r="AJ2485" i="3"/>
  <c r="AJ2486" i="3"/>
  <c r="AJ2487" i="3"/>
  <c r="AJ2488" i="3"/>
  <c r="AJ2489" i="3"/>
  <c r="AJ2490" i="3"/>
  <c r="AJ2491" i="3"/>
  <c r="AJ2492" i="3"/>
  <c r="AJ2493" i="3"/>
  <c r="AJ2494" i="3"/>
  <c r="AJ2495" i="3"/>
  <c r="AJ2496" i="3"/>
  <c r="AJ2497" i="3"/>
  <c r="AJ2498" i="3"/>
  <c r="AJ2499" i="3"/>
  <c r="AJ2500" i="3"/>
  <c r="AJ2501" i="3"/>
  <c r="AJ2502" i="3"/>
  <c r="AJ2503" i="3"/>
  <c r="AJ2504" i="3"/>
  <c r="AJ2505" i="3"/>
  <c r="AJ2506" i="3"/>
  <c r="AJ2507" i="3"/>
  <c r="AJ2508" i="3"/>
  <c r="AJ2509" i="3"/>
  <c r="AJ2510" i="3"/>
  <c r="AJ2511" i="3"/>
  <c r="AJ2512" i="3"/>
  <c r="AJ2513" i="3"/>
  <c r="AJ2514" i="3"/>
  <c r="AJ2515" i="3"/>
  <c r="AJ2516" i="3"/>
  <c r="AJ2517" i="3"/>
  <c r="AJ2518" i="3"/>
  <c r="AJ2519" i="3"/>
  <c r="AJ2520" i="3"/>
  <c r="AJ2521" i="3"/>
  <c r="AJ2522" i="3"/>
  <c r="AJ2523" i="3"/>
  <c r="AJ2524" i="3"/>
  <c r="AJ2525" i="3"/>
  <c r="AJ2526" i="3"/>
  <c r="AJ2527" i="3"/>
  <c r="AJ2528" i="3"/>
  <c r="AJ2529" i="3"/>
  <c r="AJ2530" i="3"/>
  <c r="AJ2531" i="3"/>
  <c r="AJ2532" i="3"/>
  <c r="AJ2533" i="3"/>
  <c r="AJ2534" i="3"/>
  <c r="AJ2535" i="3"/>
  <c r="AJ2536" i="3"/>
  <c r="AJ2537" i="3"/>
  <c r="AJ2538" i="3"/>
  <c r="AJ2539" i="3"/>
  <c r="AJ2540" i="3"/>
  <c r="AJ2541" i="3"/>
  <c r="AJ2542" i="3"/>
  <c r="AJ2543" i="3"/>
  <c r="AJ2544" i="3"/>
  <c r="AJ2545" i="3"/>
  <c r="AJ2546" i="3"/>
  <c r="AJ2547" i="3"/>
  <c r="AJ2548" i="3"/>
  <c r="AJ2549" i="3"/>
  <c r="AJ2550" i="3"/>
  <c r="AJ2551" i="3"/>
  <c r="AJ2552" i="3"/>
  <c r="AJ2553" i="3"/>
  <c r="AJ2554" i="3"/>
  <c r="AJ2555" i="3"/>
  <c r="AJ2556" i="3"/>
  <c r="AJ2557" i="3"/>
  <c r="AJ2558" i="3"/>
  <c r="AJ2559" i="3"/>
  <c r="AJ2560" i="3"/>
  <c r="AJ2561" i="3"/>
  <c r="AJ2562" i="3"/>
  <c r="AJ2563" i="3"/>
  <c r="AJ2564" i="3"/>
  <c r="AJ2565" i="3"/>
  <c r="AJ2566" i="3"/>
  <c r="AJ2567" i="3"/>
  <c r="AJ2568" i="3"/>
  <c r="AJ2569" i="3"/>
  <c r="AJ2570" i="3"/>
  <c r="AJ2571" i="3"/>
  <c r="AJ2572" i="3"/>
  <c r="AJ2573" i="3"/>
  <c r="AJ2574" i="3"/>
  <c r="AJ2575" i="3"/>
  <c r="AJ2576" i="3"/>
  <c r="AJ2577" i="3"/>
  <c r="AJ2578" i="3"/>
  <c r="AJ2579" i="3"/>
  <c r="AJ2580" i="3"/>
  <c r="AJ2581" i="3"/>
  <c r="AJ2582" i="3"/>
  <c r="AJ2583" i="3"/>
  <c r="AJ2584" i="3"/>
  <c r="AJ2585" i="3"/>
  <c r="AJ2586" i="3"/>
  <c r="AJ2587" i="3"/>
  <c r="AJ2588" i="3"/>
  <c r="AJ2589" i="3"/>
  <c r="AJ2590" i="3"/>
  <c r="AJ2591" i="3"/>
  <c r="AJ2592" i="3"/>
  <c r="AJ2593" i="3"/>
  <c r="AJ2594" i="3"/>
  <c r="AJ2595" i="3"/>
  <c r="AJ2596" i="3"/>
  <c r="AJ2597" i="3"/>
  <c r="AJ2598" i="3"/>
  <c r="AJ2599" i="3"/>
  <c r="AJ2600" i="3"/>
  <c r="AJ2601" i="3"/>
  <c r="AJ2602" i="3"/>
  <c r="AJ2603" i="3"/>
  <c r="AJ2604" i="3"/>
  <c r="AJ2605" i="3"/>
  <c r="AJ2606" i="3"/>
  <c r="AJ2607" i="3"/>
  <c r="AJ2608" i="3"/>
  <c r="AJ2609" i="3"/>
  <c r="AJ2610" i="3"/>
  <c r="AJ2611" i="3"/>
  <c r="AJ2612" i="3"/>
  <c r="AJ2613" i="3"/>
  <c r="AJ2614" i="3"/>
  <c r="AJ2615" i="3"/>
  <c r="AJ2616" i="3"/>
  <c r="AJ2617" i="3"/>
  <c r="AJ2618" i="3"/>
  <c r="AJ2619" i="3"/>
  <c r="AJ2620" i="3"/>
  <c r="AJ2621" i="3"/>
  <c r="AJ2622" i="3"/>
  <c r="AJ2623" i="3"/>
  <c r="AJ2624" i="3"/>
  <c r="AJ2625" i="3"/>
  <c r="AJ2626" i="3"/>
  <c r="AJ2627" i="3"/>
  <c r="AJ2628" i="3"/>
  <c r="AJ2629" i="3"/>
  <c r="AJ2630" i="3"/>
  <c r="AJ2631" i="3"/>
  <c r="AJ2632" i="3"/>
  <c r="AJ2633" i="3"/>
  <c r="AJ2634" i="3"/>
  <c r="AJ2635" i="3"/>
  <c r="AJ2636" i="3"/>
  <c r="AJ2637" i="3"/>
  <c r="AJ2638" i="3"/>
  <c r="AJ2639" i="3"/>
  <c r="AJ2640" i="3"/>
  <c r="AJ2641" i="3"/>
  <c r="AJ2642" i="3"/>
  <c r="AJ2643" i="3"/>
  <c r="AJ2644" i="3"/>
  <c r="AJ2645" i="3"/>
  <c r="AJ2646" i="3"/>
  <c r="AJ2647" i="3"/>
  <c r="AJ2648" i="3"/>
  <c r="AJ2649" i="3"/>
  <c r="AJ2650" i="3"/>
  <c r="AJ2651" i="3"/>
  <c r="AJ2652" i="3"/>
  <c r="AJ2653" i="3"/>
  <c r="AJ2654" i="3"/>
  <c r="AJ2655" i="3"/>
  <c r="AJ2656" i="3"/>
  <c r="AJ2657" i="3"/>
  <c r="AJ2658" i="3"/>
  <c r="AJ2659" i="3"/>
  <c r="AJ2660" i="3"/>
  <c r="AJ2661" i="3"/>
  <c r="AJ2662" i="3"/>
  <c r="AJ2663" i="3"/>
  <c r="AJ2664" i="3"/>
  <c r="AJ2665" i="3"/>
  <c r="AJ2666" i="3"/>
  <c r="AJ2667" i="3"/>
  <c r="AJ2668" i="3"/>
  <c r="AJ2669" i="3"/>
  <c r="AJ2670" i="3"/>
  <c r="AJ2671" i="3"/>
  <c r="AJ2672" i="3"/>
  <c r="AJ2673" i="3"/>
  <c r="AJ2674" i="3"/>
  <c r="AJ2675" i="3"/>
  <c r="AJ2676" i="3"/>
  <c r="AJ2677" i="3"/>
  <c r="AJ2678" i="3"/>
  <c r="AJ2679" i="3"/>
  <c r="AJ2680" i="3"/>
  <c r="AJ2681" i="3"/>
  <c r="AJ2682" i="3"/>
  <c r="AJ2683" i="3"/>
  <c r="AJ2684" i="3"/>
  <c r="AJ2685" i="3"/>
  <c r="AJ2686" i="3"/>
  <c r="AJ2687" i="3"/>
  <c r="AJ2688" i="3"/>
  <c r="AJ2689" i="3"/>
  <c r="AJ2690" i="3"/>
  <c r="AJ2691" i="3"/>
  <c r="AJ2692" i="3"/>
  <c r="AJ2693" i="3"/>
  <c r="AJ2694" i="3"/>
  <c r="AJ2695" i="3"/>
  <c r="AJ2696" i="3"/>
  <c r="AJ2697" i="3"/>
  <c r="AJ2698" i="3"/>
  <c r="AJ2699" i="3"/>
  <c r="AJ2700" i="3"/>
  <c r="AJ2701" i="3"/>
  <c r="AJ2702" i="3"/>
  <c r="AJ2703" i="3"/>
  <c r="AJ2704" i="3"/>
  <c r="AJ2705" i="3"/>
  <c r="AJ2706" i="3"/>
  <c r="AJ2707" i="3"/>
  <c r="AJ2708" i="3"/>
  <c r="AJ2709" i="3"/>
  <c r="AJ2710" i="3"/>
  <c r="AJ2711" i="3"/>
  <c r="AJ2712" i="3"/>
  <c r="AJ2713" i="3"/>
  <c r="AJ2714" i="3"/>
  <c r="AJ2715" i="3"/>
  <c r="AJ2716" i="3"/>
  <c r="AJ2717" i="3"/>
  <c r="AJ2718" i="3"/>
  <c r="AJ2719" i="3"/>
  <c r="AJ2720" i="3"/>
  <c r="AJ2721" i="3"/>
  <c r="AJ2722" i="3"/>
  <c r="AJ2723" i="3"/>
  <c r="AJ2724" i="3"/>
  <c r="AJ2725" i="3"/>
  <c r="AJ2726" i="3"/>
  <c r="AJ2727" i="3"/>
  <c r="AJ2728" i="3"/>
  <c r="AJ2729" i="3"/>
  <c r="AJ2730" i="3"/>
  <c r="AJ2731" i="3"/>
  <c r="AJ2732" i="3"/>
  <c r="AJ2733" i="3"/>
  <c r="AJ2734" i="3"/>
  <c r="AJ2735" i="3"/>
  <c r="AJ2736" i="3"/>
  <c r="AJ2737" i="3"/>
  <c r="AJ2738" i="3"/>
  <c r="AJ2739" i="3"/>
  <c r="AJ2740" i="3"/>
  <c r="AJ2741" i="3"/>
  <c r="AJ2742" i="3"/>
  <c r="AJ2743" i="3"/>
  <c r="AJ2744" i="3"/>
  <c r="AJ2745" i="3"/>
  <c r="AJ2746" i="3"/>
  <c r="AJ2747" i="3"/>
  <c r="AJ2748" i="3"/>
  <c r="AJ2749" i="3"/>
  <c r="AJ2750" i="3"/>
  <c r="AJ2751" i="3"/>
  <c r="AJ2752" i="3"/>
  <c r="AJ2753" i="3"/>
  <c r="AJ2754" i="3"/>
  <c r="AJ2755" i="3"/>
  <c r="AJ2756" i="3"/>
  <c r="AJ2757" i="3"/>
  <c r="AJ2758" i="3"/>
  <c r="AJ2759" i="3"/>
  <c r="AJ2760" i="3"/>
  <c r="AJ2761" i="3"/>
  <c r="AJ2762" i="3"/>
  <c r="AJ2763" i="3"/>
  <c r="AJ2764" i="3"/>
  <c r="AJ2765" i="3"/>
  <c r="AJ2766" i="3"/>
  <c r="AJ2767" i="3"/>
  <c r="AJ2768" i="3"/>
  <c r="AJ2769" i="3"/>
  <c r="AJ2770" i="3"/>
  <c r="AJ2771" i="3"/>
  <c r="AJ2772" i="3"/>
  <c r="AJ2773" i="3"/>
  <c r="AJ2774" i="3"/>
  <c r="AJ2775" i="3"/>
  <c r="AJ2776" i="3"/>
  <c r="AJ2777" i="3"/>
  <c r="AJ2778" i="3"/>
  <c r="AJ2779" i="3"/>
  <c r="AJ2780" i="3"/>
  <c r="AJ2781" i="3"/>
  <c r="AJ2782" i="3"/>
  <c r="AJ2783" i="3"/>
  <c r="AJ2784" i="3"/>
  <c r="AJ2785" i="3"/>
  <c r="AJ2786" i="3"/>
  <c r="AJ2787" i="3"/>
  <c r="AJ2788" i="3"/>
  <c r="AJ2789" i="3"/>
  <c r="AJ2790" i="3"/>
  <c r="AJ2791" i="3"/>
  <c r="AJ2792" i="3"/>
  <c r="AJ2793" i="3"/>
  <c r="AJ2794" i="3"/>
  <c r="AJ2795" i="3"/>
  <c r="AJ2796" i="3"/>
  <c r="AJ2797" i="3"/>
  <c r="AH2797" i="3"/>
  <c r="AI2797" i="3" s="1"/>
  <c r="AH2796" i="3"/>
  <c r="AI2796" i="3" s="1"/>
  <c r="AH2795" i="3"/>
  <c r="AI2795" i="3" s="1"/>
  <c r="AH2794" i="3"/>
  <c r="AI2794" i="3" s="1"/>
  <c r="AH2793" i="3"/>
  <c r="AI2793" i="3" s="1"/>
  <c r="AH2792" i="3"/>
  <c r="AI2792" i="3" s="1"/>
  <c r="AH2791" i="3"/>
  <c r="AI2791" i="3" s="1"/>
  <c r="AH2790" i="3"/>
  <c r="AI2790" i="3" s="1"/>
  <c r="AH2789" i="3"/>
  <c r="AI2789" i="3" s="1"/>
  <c r="AH2788" i="3"/>
  <c r="AI2788" i="3" s="1"/>
  <c r="AH2787" i="3"/>
  <c r="AI2787" i="3" s="1"/>
  <c r="AH2786" i="3"/>
  <c r="AI2786" i="3" s="1"/>
  <c r="AH2785" i="3"/>
  <c r="AI2785" i="3" s="1"/>
  <c r="AH2784" i="3"/>
  <c r="AI2784" i="3" s="1"/>
  <c r="AH2783" i="3"/>
  <c r="AI2783" i="3" s="1"/>
  <c r="AH2782" i="3"/>
  <c r="AI2782" i="3" s="1"/>
  <c r="AH2781" i="3"/>
  <c r="AI2781" i="3" s="1"/>
  <c r="AH2780" i="3"/>
  <c r="AI2780" i="3" s="1"/>
  <c r="AH2779" i="3"/>
  <c r="AI2779" i="3" s="1"/>
  <c r="AH2778" i="3"/>
  <c r="AI2778" i="3" s="1"/>
  <c r="AH2777" i="3"/>
  <c r="AI2777" i="3" s="1"/>
  <c r="AH2776" i="3"/>
  <c r="AI2776" i="3" s="1"/>
  <c r="AH2775" i="3"/>
  <c r="AI2775" i="3" s="1"/>
  <c r="AH2774" i="3"/>
  <c r="AI2774" i="3" s="1"/>
  <c r="AH2773" i="3"/>
  <c r="AI2773" i="3" s="1"/>
  <c r="AH2772" i="3"/>
  <c r="AI2772" i="3" s="1"/>
  <c r="AH2771" i="3"/>
  <c r="AI2771" i="3" s="1"/>
  <c r="AH2770" i="3"/>
  <c r="AI2770" i="3" s="1"/>
  <c r="AH2769" i="3"/>
  <c r="AI2769" i="3" s="1"/>
  <c r="AH2768" i="3"/>
  <c r="AI2768" i="3" s="1"/>
  <c r="AH2767" i="3"/>
  <c r="AI2767" i="3" s="1"/>
  <c r="AH2766" i="3"/>
  <c r="AI2766" i="3" s="1"/>
  <c r="AH2765" i="3"/>
  <c r="AI2765" i="3" s="1"/>
  <c r="AH2764" i="3"/>
  <c r="AI2764" i="3" s="1"/>
  <c r="AH2763" i="3"/>
  <c r="AI2763" i="3" s="1"/>
  <c r="AH2762" i="3"/>
  <c r="AI2762" i="3" s="1"/>
  <c r="AH2761" i="3"/>
  <c r="AI2761" i="3" s="1"/>
  <c r="AH2760" i="3"/>
  <c r="AI2760" i="3" s="1"/>
  <c r="AH2759" i="3"/>
  <c r="AI2759" i="3" s="1"/>
  <c r="AH2758" i="3"/>
  <c r="AI2758" i="3" s="1"/>
  <c r="AH2757" i="3"/>
  <c r="AI2757" i="3" s="1"/>
  <c r="AH2756" i="3"/>
  <c r="AI2756" i="3" s="1"/>
  <c r="AH2755" i="3"/>
  <c r="AI2755" i="3" s="1"/>
  <c r="AH2754" i="3"/>
  <c r="AI2754" i="3" s="1"/>
  <c r="AH2753" i="3"/>
  <c r="AI2753" i="3" s="1"/>
  <c r="AH2752" i="3"/>
  <c r="AI2752" i="3" s="1"/>
  <c r="AH2751" i="3"/>
  <c r="AI2751" i="3" s="1"/>
  <c r="AH2750" i="3"/>
  <c r="AI2750" i="3" s="1"/>
  <c r="AH2749" i="3"/>
  <c r="AI2749" i="3" s="1"/>
  <c r="AH2748" i="3"/>
  <c r="AI2748" i="3" s="1"/>
  <c r="AH2747" i="3"/>
  <c r="AI2747" i="3" s="1"/>
  <c r="AH2746" i="3"/>
  <c r="AI2746" i="3" s="1"/>
  <c r="AH2745" i="3"/>
  <c r="AI2745" i="3" s="1"/>
  <c r="AH2744" i="3"/>
  <c r="AI2744" i="3" s="1"/>
  <c r="AH2743" i="3"/>
  <c r="AI2743" i="3" s="1"/>
  <c r="AH2742" i="3"/>
  <c r="AI2742" i="3" s="1"/>
  <c r="AH2741" i="3"/>
  <c r="AI2741" i="3" s="1"/>
  <c r="AH2740" i="3"/>
  <c r="AI2740" i="3" s="1"/>
  <c r="AH2739" i="3"/>
  <c r="AI2739" i="3" s="1"/>
  <c r="AH2738" i="3"/>
  <c r="AI2738" i="3" s="1"/>
  <c r="AH2737" i="3"/>
  <c r="AI2737" i="3" s="1"/>
  <c r="AH2736" i="3"/>
  <c r="AI2736" i="3" s="1"/>
  <c r="AH2735" i="3"/>
  <c r="AI2735" i="3" s="1"/>
  <c r="AH2734" i="3"/>
  <c r="AI2734" i="3" s="1"/>
  <c r="AH2733" i="3"/>
  <c r="AI2733" i="3" s="1"/>
  <c r="AH2732" i="3"/>
  <c r="AI2732" i="3" s="1"/>
  <c r="AH2731" i="3"/>
  <c r="AI2731" i="3" s="1"/>
  <c r="AH2730" i="3"/>
  <c r="AI2730" i="3" s="1"/>
  <c r="AH2729" i="3"/>
  <c r="AI2729" i="3" s="1"/>
  <c r="AH2728" i="3"/>
  <c r="AI2728" i="3" s="1"/>
  <c r="AH2727" i="3"/>
  <c r="AI2727" i="3" s="1"/>
  <c r="AH2726" i="3"/>
  <c r="AI2726" i="3" s="1"/>
  <c r="AH2725" i="3"/>
  <c r="AI2725" i="3" s="1"/>
  <c r="AH2724" i="3"/>
  <c r="AI2724" i="3" s="1"/>
  <c r="AH2723" i="3"/>
  <c r="AI2723" i="3" s="1"/>
  <c r="AH2722" i="3"/>
  <c r="AI2722" i="3" s="1"/>
  <c r="AH2721" i="3"/>
  <c r="AI2721" i="3" s="1"/>
  <c r="AH2720" i="3"/>
  <c r="AI2720" i="3" s="1"/>
  <c r="AH2719" i="3"/>
  <c r="AI2719" i="3" s="1"/>
  <c r="AH2718" i="3"/>
  <c r="AI2718" i="3" s="1"/>
  <c r="AH2717" i="3"/>
  <c r="AI2717" i="3" s="1"/>
  <c r="AH2716" i="3"/>
  <c r="AI2716" i="3" s="1"/>
  <c r="AH2715" i="3"/>
  <c r="AI2715" i="3" s="1"/>
  <c r="AH2714" i="3"/>
  <c r="AI2714" i="3" s="1"/>
  <c r="AH2713" i="3"/>
  <c r="AI2713" i="3" s="1"/>
  <c r="AH2712" i="3"/>
  <c r="AI2712" i="3" s="1"/>
  <c r="AH2711" i="3"/>
  <c r="AI2711" i="3" s="1"/>
  <c r="AH2710" i="3"/>
  <c r="AI2710" i="3" s="1"/>
  <c r="AH2709" i="3"/>
  <c r="AI2709" i="3" s="1"/>
  <c r="AH2708" i="3"/>
  <c r="AI2708" i="3" s="1"/>
  <c r="AH2707" i="3"/>
  <c r="AI2707" i="3" s="1"/>
  <c r="AH2706" i="3"/>
  <c r="AI2706" i="3" s="1"/>
  <c r="AH2705" i="3"/>
  <c r="AI2705" i="3" s="1"/>
  <c r="AH2704" i="3"/>
  <c r="AI2704" i="3" s="1"/>
  <c r="AH2703" i="3"/>
  <c r="AI2703" i="3" s="1"/>
  <c r="AH2702" i="3"/>
  <c r="AI2702" i="3" s="1"/>
  <c r="AH2701" i="3"/>
  <c r="AI2701" i="3" s="1"/>
  <c r="AH2700" i="3"/>
  <c r="AI2700" i="3" s="1"/>
  <c r="AH2699" i="3"/>
  <c r="AI2699" i="3" s="1"/>
  <c r="AH2698" i="3"/>
  <c r="AI2698" i="3" s="1"/>
  <c r="AH2697" i="3"/>
  <c r="AI2697" i="3" s="1"/>
  <c r="AH2696" i="3"/>
  <c r="AI2696" i="3" s="1"/>
  <c r="AH2695" i="3"/>
  <c r="AI2695" i="3" s="1"/>
  <c r="AH2694" i="3"/>
  <c r="AI2694" i="3" s="1"/>
  <c r="AH2693" i="3"/>
  <c r="AI2693" i="3" s="1"/>
  <c r="AH2692" i="3"/>
  <c r="AI2692" i="3" s="1"/>
  <c r="AH2691" i="3"/>
  <c r="AI2691" i="3" s="1"/>
  <c r="AH2690" i="3"/>
  <c r="AI2690" i="3" s="1"/>
  <c r="AH2689" i="3"/>
  <c r="AI2689" i="3" s="1"/>
  <c r="AH2688" i="3"/>
  <c r="AI2688" i="3" s="1"/>
  <c r="AH2687" i="3"/>
  <c r="AI2687" i="3" s="1"/>
  <c r="AH2686" i="3"/>
  <c r="AI2686" i="3" s="1"/>
  <c r="AH2685" i="3"/>
  <c r="AI2685" i="3" s="1"/>
  <c r="AH2684" i="3"/>
  <c r="AI2684" i="3" s="1"/>
  <c r="AH2683" i="3"/>
  <c r="AI2683" i="3" s="1"/>
  <c r="AH2682" i="3"/>
  <c r="AI2682" i="3" s="1"/>
  <c r="AH2681" i="3"/>
  <c r="AI2681" i="3" s="1"/>
  <c r="AH2680" i="3"/>
  <c r="AI2680" i="3" s="1"/>
  <c r="AH2679" i="3"/>
  <c r="AI2679" i="3" s="1"/>
  <c r="AH2678" i="3"/>
  <c r="AI2678" i="3" s="1"/>
  <c r="AH2677" i="3"/>
  <c r="AI2677" i="3" s="1"/>
  <c r="AH2676" i="3"/>
  <c r="AI2676" i="3" s="1"/>
  <c r="AH2675" i="3"/>
  <c r="AI2675" i="3" s="1"/>
  <c r="AH2674" i="3"/>
  <c r="AI2674" i="3" s="1"/>
  <c r="AH2673" i="3"/>
  <c r="AI2673" i="3" s="1"/>
  <c r="AH2672" i="3"/>
  <c r="AI2672" i="3" s="1"/>
  <c r="AH2671" i="3"/>
  <c r="AI2671" i="3" s="1"/>
  <c r="AH2670" i="3"/>
  <c r="AI2670" i="3" s="1"/>
  <c r="AH2669" i="3"/>
  <c r="AI2669" i="3" s="1"/>
  <c r="AH2668" i="3"/>
  <c r="AI2668" i="3" s="1"/>
  <c r="AH2667" i="3"/>
  <c r="AI2667" i="3" s="1"/>
  <c r="AH2666" i="3"/>
  <c r="AI2666" i="3" s="1"/>
  <c r="AH2665" i="3"/>
  <c r="AI2665" i="3" s="1"/>
  <c r="AH2664" i="3"/>
  <c r="AI2664" i="3" s="1"/>
  <c r="AH2663" i="3"/>
  <c r="AI2663" i="3" s="1"/>
  <c r="AH2662" i="3"/>
  <c r="AI2662" i="3" s="1"/>
  <c r="AH2661" i="3"/>
  <c r="AI2661" i="3" s="1"/>
  <c r="AH2660" i="3"/>
  <c r="AI2660" i="3" s="1"/>
  <c r="AH2659" i="3"/>
  <c r="AI2659" i="3" s="1"/>
  <c r="AH2658" i="3"/>
  <c r="AI2658" i="3" s="1"/>
  <c r="AH2657" i="3"/>
  <c r="AI2657" i="3" s="1"/>
  <c r="AH2656" i="3"/>
  <c r="AI2656" i="3" s="1"/>
  <c r="AH2655" i="3"/>
  <c r="AI2655" i="3" s="1"/>
  <c r="AH2654" i="3"/>
  <c r="AI2654" i="3" s="1"/>
  <c r="AH2653" i="3"/>
  <c r="AI2653" i="3" s="1"/>
  <c r="AH2652" i="3"/>
  <c r="AI2652" i="3" s="1"/>
  <c r="AH2651" i="3"/>
  <c r="AI2651" i="3" s="1"/>
  <c r="AH2650" i="3"/>
  <c r="AI2650" i="3" s="1"/>
  <c r="AH2649" i="3"/>
  <c r="AI2649" i="3" s="1"/>
  <c r="AH2648" i="3"/>
  <c r="AI2648" i="3" s="1"/>
  <c r="AH2647" i="3"/>
  <c r="AI2647" i="3" s="1"/>
  <c r="AH2646" i="3"/>
  <c r="AI2646" i="3" s="1"/>
  <c r="AH2645" i="3"/>
  <c r="AI2645" i="3" s="1"/>
  <c r="AH2644" i="3"/>
  <c r="AI2644" i="3" s="1"/>
  <c r="AH2643" i="3"/>
  <c r="AI2643" i="3" s="1"/>
  <c r="AH2642" i="3"/>
  <c r="AI2642" i="3" s="1"/>
  <c r="AH2641" i="3"/>
  <c r="AI2641" i="3" s="1"/>
  <c r="AH2640" i="3"/>
  <c r="AI2640" i="3" s="1"/>
  <c r="AH2639" i="3"/>
  <c r="AI2639" i="3" s="1"/>
  <c r="AH2638" i="3"/>
  <c r="AI2638" i="3" s="1"/>
  <c r="AH2637" i="3"/>
  <c r="AI2637" i="3" s="1"/>
  <c r="AH2636" i="3"/>
  <c r="AI2636" i="3" s="1"/>
  <c r="AH2635" i="3"/>
  <c r="AI2635" i="3" s="1"/>
  <c r="AH2634" i="3"/>
  <c r="AI2634" i="3" s="1"/>
  <c r="AH2633" i="3"/>
  <c r="AI2633" i="3" s="1"/>
  <c r="AH2632" i="3"/>
  <c r="AI2632" i="3" s="1"/>
  <c r="AH2631" i="3"/>
  <c r="AI2631" i="3" s="1"/>
  <c r="AH2630" i="3"/>
  <c r="AI2630" i="3" s="1"/>
  <c r="AH2629" i="3"/>
  <c r="AI2629" i="3" s="1"/>
  <c r="AH2628" i="3"/>
  <c r="AI2628" i="3" s="1"/>
  <c r="AH2627" i="3"/>
  <c r="AI2627" i="3" s="1"/>
  <c r="AH2626" i="3"/>
  <c r="AI2626" i="3" s="1"/>
  <c r="AH2625" i="3"/>
  <c r="AI2625" i="3" s="1"/>
  <c r="AH2624" i="3"/>
  <c r="AI2624" i="3" s="1"/>
  <c r="AH2623" i="3"/>
  <c r="AI2623" i="3" s="1"/>
  <c r="AH2622" i="3"/>
  <c r="AI2622" i="3" s="1"/>
  <c r="AH2621" i="3"/>
  <c r="AI2621" i="3" s="1"/>
  <c r="AH2620" i="3"/>
  <c r="AI2620" i="3" s="1"/>
  <c r="AH2619" i="3"/>
  <c r="AI2619" i="3" s="1"/>
  <c r="AH2618" i="3"/>
  <c r="AI2618" i="3" s="1"/>
  <c r="AH2617" i="3"/>
  <c r="AI2617" i="3" s="1"/>
  <c r="AH2616" i="3"/>
  <c r="AI2616" i="3" s="1"/>
  <c r="AH2615" i="3"/>
  <c r="AI2615" i="3" s="1"/>
  <c r="AH2614" i="3"/>
  <c r="AI2614" i="3" s="1"/>
  <c r="AH2613" i="3"/>
  <c r="AI2613" i="3" s="1"/>
  <c r="AH2612" i="3"/>
  <c r="AI2612" i="3" s="1"/>
  <c r="AH2611" i="3"/>
  <c r="AI2611" i="3" s="1"/>
  <c r="AH2610" i="3"/>
  <c r="AI2610" i="3" s="1"/>
  <c r="AH2609" i="3"/>
  <c r="AI2609" i="3" s="1"/>
  <c r="AH2608" i="3"/>
  <c r="AI2608" i="3" s="1"/>
  <c r="AH2607" i="3"/>
  <c r="AI2607" i="3" s="1"/>
  <c r="AH2606" i="3"/>
  <c r="AI2606" i="3" s="1"/>
  <c r="AH2605" i="3"/>
  <c r="AI2605" i="3" s="1"/>
  <c r="AH2604" i="3"/>
  <c r="AI2604" i="3" s="1"/>
  <c r="AH2603" i="3"/>
  <c r="AI2603" i="3" s="1"/>
  <c r="AH2602" i="3"/>
  <c r="AI2602" i="3" s="1"/>
  <c r="AH2601" i="3"/>
  <c r="AI2601" i="3" s="1"/>
  <c r="AH2600" i="3"/>
  <c r="AI2600" i="3" s="1"/>
  <c r="AH2599" i="3"/>
  <c r="AI2599" i="3" s="1"/>
  <c r="AH2598" i="3"/>
  <c r="AI2598" i="3" s="1"/>
  <c r="AH2597" i="3"/>
  <c r="AI2597" i="3" s="1"/>
  <c r="AH2596" i="3"/>
  <c r="AI2596" i="3" s="1"/>
  <c r="AH2595" i="3"/>
  <c r="AI2595" i="3" s="1"/>
  <c r="AH2594" i="3"/>
  <c r="AI2594" i="3" s="1"/>
  <c r="AH2593" i="3"/>
  <c r="AI2593" i="3" s="1"/>
  <c r="AH2592" i="3"/>
  <c r="AI2592" i="3" s="1"/>
  <c r="AH2591" i="3"/>
  <c r="AI2591" i="3" s="1"/>
  <c r="AH2590" i="3"/>
  <c r="AI2590" i="3" s="1"/>
  <c r="AH2589" i="3"/>
  <c r="AI2589" i="3" s="1"/>
  <c r="AH2588" i="3"/>
  <c r="AI2588" i="3" s="1"/>
  <c r="AH2587" i="3"/>
  <c r="AI2587" i="3" s="1"/>
  <c r="AH2586" i="3"/>
  <c r="AI2586" i="3" s="1"/>
  <c r="AH2585" i="3"/>
  <c r="AI2585" i="3" s="1"/>
  <c r="AH2584" i="3"/>
  <c r="AI2584" i="3" s="1"/>
  <c r="AH2583" i="3"/>
  <c r="AI2583" i="3" s="1"/>
  <c r="AH2582" i="3"/>
  <c r="AI2582" i="3" s="1"/>
  <c r="AH2581" i="3"/>
  <c r="AI2581" i="3" s="1"/>
  <c r="AH2580" i="3"/>
  <c r="AI2580" i="3" s="1"/>
  <c r="AH2579" i="3"/>
  <c r="AI2579" i="3" s="1"/>
  <c r="AH2578" i="3"/>
  <c r="AI2578" i="3" s="1"/>
  <c r="AH2577" i="3"/>
  <c r="AI2577" i="3" s="1"/>
  <c r="AH2576" i="3"/>
  <c r="AI2576" i="3" s="1"/>
  <c r="AH2575" i="3"/>
  <c r="AI2575" i="3" s="1"/>
  <c r="AH2574" i="3"/>
  <c r="AI2574" i="3" s="1"/>
  <c r="AH2573" i="3"/>
  <c r="AI2573" i="3" s="1"/>
  <c r="AH2572" i="3"/>
  <c r="AI2572" i="3" s="1"/>
  <c r="AH2571" i="3"/>
  <c r="AI2571" i="3" s="1"/>
  <c r="AH2570" i="3"/>
  <c r="AI2570" i="3" s="1"/>
  <c r="AH2569" i="3"/>
  <c r="AI2569" i="3" s="1"/>
  <c r="AH2568" i="3"/>
  <c r="AI2568" i="3" s="1"/>
  <c r="AH2567" i="3"/>
  <c r="AI2567" i="3" s="1"/>
  <c r="AH2566" i="3"/>
  <c r="AI2566" i="3" s="1"/>
  <c r="AH2565" i="3"/>
  <c r="AI2565" i="3" s="1"/>
  <c r="AH2564" i="3"/>
  <c r="AI2564" i="3" s="1"/>
  <c r="AH2563" i="3"/>
  <c r="AI2563" i="3" s="1"/>
  <c r="AH2562" i="3"/>
  <c r="AI2562" i="3" s="1"/>
  <c r="AH2561" i="3"/>
  <c r="AI2561" i="3" s="1"/>
  <c r="AH2560" i="3"/>
  <c r="AI2560" i="3" s="1"/>
  <c r="AH2559" i="3"/>
  <c r="AI2559" i="3" s="1"/>
  <c r="AH2558" i="3"/>
  <c r="AI2558" i="3" s="1"/>
  <c r="AH2557" i="3"/>
  <c r="AI2557" i="3" s="1"/>
  <c r="AH2556" i="3"/>
  <c r="AI2556" i="3" s="1"/>
  <c r="AH2555" i="3"/>
  <c r="AI2555" i="3" s="1"/>
  <c r="AH2554" i="3"/>
  <c r="AI2554" i="3" s="1"/>
  <c r="AH2553" i="3"/>
  <c r="AI2553" i="3" s="1"/>
  <c r="AH2552" i="3"/>
  <c r="AI2552" i="3" s="1"/>
  <c r="AH2551" i="3"/>
  <c r="AI2551" i="3" s="1"/>
  <c r="AH2550" i="3"/>
  <c r="AI2550" i="3" s="1"/>
  <c r="AH2549" i="3"/>
  <c r="AI2549" i="3" s="1"/>
  <c r="AH2548" i="3"/>
  <c r="AI2548" i="3" s="1"/>
  <c r="AH2547" i="3"/>
  <c r="AI2547" i="3" s="1"/>
  <c r="AH2546" i="3"/>
  <c r="AI2546" i="3" s="1"/>
  <c r="AH2545" i="3"/>
  <c r="AI2545" i="3" s="1"/>
  <c r="AH2544" i="3"/>
  <c r="AI2544" i="3" s="1"/>
  <c r="AH2543" i="3"/>
  <c r="AI2543" i="3" s="1"/>
  <c r="AH2542" i="3"/>
  <c r="AI2542" i="3" s="1"/>
  <c r="AH2541" i="3"/>
  <c r="AI2541" i="3" s="1"/>
  <c r="AH2540" i="3"/>
  <c r="AI2540" i="3" s="1"/>
  <c r="AH2539" i="3"/>
  <c r="AI2539" i="3" s="1"/>
  <c r="AH2538" i="3"/>
  <c r="AI2538" i="3" s="1"/>
  <c r="AH2537" i="3"/>
  <c r="AI2537" i="3" s="1"/>
  <c r="AH2536" i="3"/>
  <c r="AI2536" i="3" s="1"/>
  <c r="AH2535" i="3"/>
  <c r="AI2535" i="3" s="1"/>
  <c r="AH2534" i="3"/>
  <c r="AI2534" i="3" s="1"/>
  <c r="AH2533" i="3"/>
  <c r="AI2533" i="3" s="1"/>
  <c r="AH2532" i="3"/>
  <c r="AI2532" i="3" s="1"/>
  <c r="AH2531" i="3"/>
  <c r="AI2531" i="3" s="1"/>
  <c r="AH2530" i="3"/>
  <c r="AI2530" i="3" s="1"/>
  <c r="AH2529" i="3"/>
  <c r="AI2529" i="3" s="1"/>
  <c r="AH2528" i="3"/>
  <c r="AI2528" i="3" s="1"/>
  <c r="AH2527" i="3"/>
  <c r="AI2527" i="3" s="1"/>
  <c r="AH2526" i="3"/>
  <c r="AI2526" i="3" s="1"/>
  <c r="AH2525" i="3"/>
  <c r="AI2525" i="3" s="1"/>
  <c r="AH2524" i="3"/>
  <c r="AI2524" i="3" s="1"/>
  <c r="AH2523" i="3"/>
  <c r="AI2523" i="3" s="1"/>
  <c r="AH2522" i="3"/>
  <c r="AI2522" i="3" s="1"/>
  <c r="AH2521" i="3"/>
  <c r="AI2521" i="3" s="1"/>
  <c r="AH2520" i="3"/>
  <c r="AI2520" i="3" s="1"/>
  <c r="AH2519" i="3"/>
  <c r="AI2519" i="3" s="1"/>
  <c r="AH2518" i="3"/>
  <c r="AI2518" i="3" s="1"/>
  <c r="AH2517" i="3"/>
  <c r="AI2517" i="3" s="1"/>
  <c r="AH2516" i="3"/>
  <c r="AI2516" i="3" s="1"/>
  <c r="AH2515" i="3"/>
  <c r="AI2515" i="3" s="1"/>
  <c r="AH2514" i="3"/>
  <c r="AI2514" i="3" s="1"/>
  <c r="AH2513" i="3"/>
  <c r="AI2513" i="3" s="1"/>
  <c r="AH2512" i="3"/>
  <c r="AI2512" i="3" s="1"/>
  <c r="AH2511" i="3"/>
  <c r="AI2511" i="3" s="1"/>
  <c r="AH2510" i="3"/>
  <c r="AI2510" i="3" s="1"/>
  <c r="AH2509" i="3"/>
  <c r="AI2509" i="3" s="1"/>
  <c r="AH2508" i="3"/>
  <c r="AI2508" i="3" s="1"/>
  <c r="AH2507" i="3"/>
  <c r="AI2507" i="3" s="1"/>
  <c r="AH2506" i="3"/>
  <c r="AI2506" i="3" s="1"/>
  <c r="AH2505" i="3"/>
  <c r="AI2505" i="3" s="1"/>
  <c r="AH2504" i="3"/>
  <c r="AI2504" i="3" s="1"/>
  <c r="AH2503" i="3"/>
  <c r="AI2503" i="3" s="1"/>
  <c r="AH2502" i="3"/>
  <c r="AI2502" i="3" s="1"/>
  <c r="AH2501" i="3"/>
  <c r="AI2501" i="3" s="1"/>
  <c r="AH2500" i="3"/>
  <c r="AI2500" i="3" s="1"/>
  <c r="AH2499" i="3"/>
  <c r="AI2499" i="3" s="1"/>
  <c r="AH2498" i="3"/>
  <c r="AI2498" i="3" s="1"/>
  <c r="AH2497" i="3"/>
  <c r="AI2497" i="3" s="1"/>
  <c r="AH2496" i="3"/>
  <c r="AI2496" i="3" s="1"/>
  <c r="AH2495" i="3"/>
  <c r="AI2495" i="3" s="1"/>
  <c r="AH2494" i="3"/>
  <c r="AI2494" i="3" s="1"/>
  <c r="AH2493" i="3"/>
  <c r="AI2493" i="3" s="1"/>
  <c r="AH2492" i="3"/>
  <c r="AI2492" i="3" s="1"/>
  <c r="AH2491" i="3"/>
  <c r="AI2491" i="3" s="1"/>
  <c r="AH2490" i="3"/>
  <c r="AI2490" i="3" s="1"/>
  <c r="AH2489" i="3"/>
  <c r="AI2489" i="3" s="1"/>
  <c r="AH2488" i="3"/>
  <c r="AI2488" i="3" s="1"/>
  <c r="AH2487" i="3"/>
  <c r="AI2487" i="3" s="1"/>
  <c r="AH2486" i="3"/>
  <c r="AI2486" i="3" s="1"/>
  <c r="AH2485" i="3"/>
  <c r="AI2485" i="3" s="1"/>
  <c r="AH2484" i="3"/>
  <c r="AI2484" i="3" s="1"/>
  <c r="AH2483" i="3"/>
  <c r="AI2483" i="3" s="1"/>
  <c r="AH2482" i="3"/>
  <c r="AI2482" i="3" s="1"/>
  <c r="AH2481" i="3"/>
  <c r="AI2481" i="3" s="1"/>
  <c r="AH2480" i="3"/>
  <c r="AI2480" i="3" s="1"/>
  <c r="AH2479" i="3"/>
  <c r="AI2479" i="3" s="1"/>
  <c r="AH2478" i="3"/>
  <c r="AI2478" i="3" s="1"/>
  <c r="AH2477" i="3"/>
  <c r="AI2477" i="3" s="1"/>
  <c r="AH2476" i="3"/>
  <c r="AI2476" i="3" s="1"/>
  <c r="AH2475" i="3"/>
  <c r="AI2475" i="3" s="1"/>
  <c r="AH2474" i="3"/>
  <c r="AI2474" i="3" s="1"/>
  <c r="AH2473" i="3"/>
  <c r="AI2473" i="3" s="1"/>
  <c r="AH2472" i="3"/>
  <c r="AI2472" i="3" s="1"/>
  <c r="AH2471" i="3"/>
  <c r="AI2471" i="3" s="1"/>
  <c r="AH2470" i="3"/>
  <c r="AI2470" i="3" s="1"/>
  <c r="AH2469" i="3"/>
  <c r="AI2469" i="3" s="1"/>
  <c r="AH2468" i="3"/>
  <c r="AI2468" i="3" s="1"/>
  <c r="AH2467" i="3"/>
  <c r="AI2467" i="3" s="1"/>
  <c r="AH2466" i="3"/>
  <c r="AI2466" i="3" s="1"/>
  <c r="AH2465" i="3"/>
  <c r="AI2465" i="3" s="1"/>
  <c r="AH2464" i="3"/>
  <c r="AI2464" i="3" s="1"/>
  <c r="AH2463" i="3"/>
  <c r="AI2463" i="3" s="1"/>
  <c r="AH2462" i="3"/>
  <c r="AI2462" i="3" s="1"/>
  <c r="AH2461" i="3"/>
  <c r="AI2461" i="3" s="1"/>
  <c r="AH2460" i="3"/>
  <c r="AI2460" i="3" s="1"/>
  <c r="AH2459" i="3"/>
  <c r="AI2459" i="3" s="1"/>
  <c r="AH2458" i="3"/>
  <c r="AI2458" i="3" s="1"/>
  <c r="AH2457" i="3"/>
  <c r="AI2457" i="3" s="1"/>
  <c r="AH2456" i="3"/>
  <c r="AI2456" i="3" s="1"/>
  <c r="AH2455" i="3"/>
  <c r="AI2455" i="3" s="1"/>
  <c r="AH2454" i="3"/>
  <c r="AI2454" i="3" s="1"/>
  <c r="AH2453" i="3"/>
  <c r="AI2453" i="3" s="1"/>
  <c r="AH2452" i="3"/>
  <c r="AI2452" i="3" s="1"/>
  <c r="AH2451" i="3"/>
  <c r="AI2451" i="3" s="1"/>
  <c r="AH2450" i="3"/>
  <c r="AI2450" i="3" s="1"/>
  <c r="AH2449" i="3"/>
  <c r="AI2449" i="3" s="1"/>
  <c r="AH2448" i="3"/>
  <c r="AI2448" i="3" s="1"/>
  <c r="AH2447" i="3"/>
  <c r="AI2447" i="3" s="1"/>
  <c r="AH2446" i="3"/>
  <c r="AI2446" i="3" s="1"/>
  <c r="AH2445" i="3"/>
  <c r="AI2445" i="3" s="1"/>
  <c r="AH2444" i="3"/>
  <c r="AI2444" i="3" s="1"/>
  <c r="AH2443" i="3"/>
  <c r="AI2443" i="3" s="1"/>
  <c r="AH2442" i="3"/>
  <c r="AI2442" i="3" s="1"/>
  <c r="AH2441" i="3"/>
  <c r="AI2441" i="3" s="1"/>
  <c r="AH2440" i="3"/>
  <c r="AI2440" i="3" s="1"/>
  <c r="AH2439" i="3"/>
  <c r="AI2439" i="3" s="1"/>
  <c r="AH2438" i="3"/>
  <c r="AI2438" i="3" s="1"/>
  <c r="AH2437" i="3"/>
  <c r="AI2437" i="3" s="1"/>
  <c r="AH2436" i="3"/>
  <c r="AI2436" i="3" s="1"/>
  <c r="AH2435" i="3"/>
  <c r="AI2435" i="3" s="1"/>
  <c r="AH2434" i="3"/>
  <c r="AI2434" i="3" s="1"/>
  <c r="AH2433" i="3"/>
  <c r="AI2433" i="3" s="1"/>
  <c r="AH2432" i="3"/>
  <c r="AI2432" i="3" s="1"/>
  <c r="AH2431" i="3"/>
  <c r="AI2431" i="3" s="1"/>
  <c r="AH2430" i="3"/>
  <c r="AI2430" i="3" s="1"/>
  <c r="AH2429" i="3"/>
  <c r="AI2429" i="3" s="1"/>
  <c r="AH2428" i="3"/>
  <c r="AI2428" i="3" s="1"/>
  <c r="AH2427" i="3"/>
  <c r="AI2427" i="3" s="1"/>
  <c r="AH2426" i="3"/>
  <c r="AI2426" i="3" s="1"/>
  <c r="AH2425" i="3"/>
  <c r="AI2425" i="3" s="1"/>
  <c r="AH2424" i="3"/>
  <c r="AI2424" i="3" s="1"/>
  <c r="AH2423" i="3"/>
  <c r="AI2423" i="3" s="1"/>
  <c r="AH2422" i="3"/>
  <c r="AI2422" i="3" s="1"/>
  <c r="AH2421" i="3"/>
  <c r="AI2421" i="3" s="1"/>
  <c r="AH2420" i="3"/>
  <c r="AI2420" i="3" s="1"/>
  <c r="AH2419" i="3"/>
  <c r="AI2419" i="3" s="1"/>
  <c r="AH2418" i="3"/>
  <c r="AI2418" i="3" s="1"/>
  <c r="AH2417" i="3"/>
  <c r="AI2417" i="3" s="1"/>
  <c r="AH2416" i="3"/>
  <c r="AI2416" i="3" s="1"/>
  <c r="AH2415" i="3"/>
  <c r="AI2415" i="3" s="1"/>
  <c r="AH2414" i="3"/>
  <c r="AI2414" i="3" s="1"/>
  <c r="AH2413" i="3"/>
  <c r="AI2413" i="3" s="1"/>
  <c r="AH2412" i="3"/>
  <c r="AI2412" i="3" s="1"/>
  <c r="AH2411" i="3"/>
  <c r="AI2411" i="3" s="1"/>
  <c r="AH2410" i="3"/>
  <c r="AI2410" i="3" s="1"/>
  <c r="AH2409" i="3"/>
  <c r="AI2409" i="3" s="1"/>
  <c r="AH2408" i="3"/>
  <c r="AI2408" i="3" s="1"/>
  <c r="AH2407" i="3"/>
  <c r="AI2407" i="3" s="1"/>
  <c r="AH2406" i="3"/>
  <c r="AI2406" i="3" s="1"/>
  <c r="AH2405" i="3"/>
  <c r="AI2405" i="3" s="1"/>
  <c r="AH2404" i="3"/>
  <c r="AI2404" i="3" s="1"/>
  <c r="AH2403" i="3"/>
  <c r="AI2403" i="3" s="1"/>
  <c r="AH2402" i="3"/>
  <c r="AI2402" i="3" s="1"/>
  <c r="AH2401" i="3"/>
  <c r="AI2401" i="3" s="1"/>
  <c r="AH2400" i="3"/>
  <c r="AI2400" i="3" s="1"/>
  <c r="AH2399" i="3"/>
  <c r="AI2399" i="3" s="1"/>
  <c r="AH2398" i="3"/>
  <c r="AI2398" i="3" s="1"/>
  <c r="AH2397" i="3"/>
  <c r="AI2397" i="3" s="1"/>
  <c r="AH2396" i="3"/>
  <c r="AI2396" i="3" s="1"/>
  <c r="AH2395" i="3"/>
  <c r="AI2395" i="3" s="1"/>
  <c r="AH2394" i="3"/>
  <c r="AI2394" i="3" s="1"/>
  <c r="AH2393" i="3"/>
  <c r="AI2393" i="3" s="1"/>
  <c r="AH2392" i="3"/>
  <c r="AI2392" i="3" s="1"/>
  <c r="AH2391" i="3"/>
  <c r="AI2391" i="3" s="1"/>
  <c r="AH2390" i="3"/>
  <c r="AI2390" i="3" s="1"/>
  <c r="AH2389" i="3"/>
  <c r="AI2389" i="3" s="1"/>
  <c r="AH2388" i="3"/>
  <c r="AI2388" i="3" s="1"/>
  <c r="AH2387" i="3"/>
  <c r="AI2387" i="3" s="1"/>
  <c r="AH2386" i="3"/>
  <c r="AI2386" i="3" s="1"/>
  <c r="AH2385" i="3"/>
  <c r="AI2385" i="3" s="1"/>
  <c r="AH2384" i="3"/>
  <c r="AI2384" i="3" s="1"/>
  <c r="AH2383" i="3"/>
  <c r="AI2383" i="3" s="1"/>
  <c r="AH2382" i="3"/>
  <c r="AI2382" i="3" s="1"/>
  <c r="AH2381" i="3"/>
  <c r="AI2381" i="3" s="1"/>
  <c r="AH2380" i="3"/>
  <c r="AI2380" i="3" s="1"/>
  <c r="AH2379" i="3"/>
  <c r="AI2379" i="3" s="1"/>
  <c r="AH2378" i="3"/>
  <c r="AI2378" i="3" s="1"/>
  <c r="AH2377" i="3"/>
  <c r="AI2377" i="3" s="1"/>
  <c r="AH2376" i="3"/>
  <c r="AI2376" i="3" s="1"/>
  <c r="AH2375" i="3"/>
  <c r="AI2375" i="3" s="1"/>
  <c r="AH2374" i="3"/>
  <c r="AI2374" i="3" s="1"/>
  <c r="AH2373" i="3"/>
  <c r="AI2373" i="3" s="1"/>
  <c r="AH2372" i="3"/>
  <c r="AI2372" i="3" s="1"/>
  <c r="AH2371" i="3"/>
  <c r="AI2371" i="3" s="1"/>
  <c r="AH2370" i="3"/>
  <c r="AI2370" i="3" s="1"/>
  <c r="AH2369" i="3"/>
  <c r="AI2369" i="3" s="1"/>
  <c r="AH2368" i="3"/>
  <c r="AI2368" i="3" s="1"/>
  <c r="AH2367" i="3"/>
  <c r="AI2367" i="3" s="1"/>
  <c r="AH2366" i="3"/>
  <c r="AI2366" i="3" s="1"/>
  <c r="AH2365" i="3"/>
  <c r="AI2365" i="3" s="1"/>
  <c r="AH2364" i="3"/>
  <c r="AI2364" i="3" s="1"/>
  <c r="AH2363" i="3"/>
  <c r="AI2363" i="3" s="1"/>
  <c r="AH2362" i="3"/>
  <c r="AI2362" i="3" s="1"/>
  <c r="AH2361" i="3"/>
  <c r="AI2361" i="3" s="1"/>
  <c r="AH2360" i="3"/>
  <c r="AI2360" i="3" s="1"/>
  <c r="AH2359" i="3"/>
  <c r="AI2359" i="3" s="1"/>
  <c r="AH2358" i="3"/>
  <c r="AI2358" i="3" s="1"/>
  <c r="AH2357" i="3"/>
  <c r="AI2357" i="3" s="1"/>
  <c r="AH2356" i="3"/>
  <c r="AI2356" i="3" s="1"/>
  <c r="AH2355" i="3"/>
  <c r="AI2355" i="3" s="1"/>
  <c r="AH2354" i="3"/>
  <c r="AI2354" i="3" s="1"/>
  <c r="AH2353" i="3"/>
  <c r="AI2353" i="3" s="1"/>
  <c r="AH2352" i="3"/>
  <c r="AI2352" i="3" s="1"/>
  <c r="AH2351" i="3"/>
  <c r="AI2351" i="3" s="1"/>
  <c r="AH2350" i="3"/>
  <c r="AI2350" i="3" s="1"/>
  <c r="AH2349" i="3"/>
  <c r="AI2349" i="3" s="1"/>
  <c r="AH2348" i="3"/>
  <c r="AI2348" i="3" s="1"/>
  <c r="AH2347" i="3"/>
  <c r="AI2347" i="3" s="1"/>
  <c r="AH2346" i="3"/>
  <c r="AI2346" i="3" s="1"/>
  <c r="AH2345" i="3"/>
  <c r="AI2345" i="3" s="1"/>
  <c r="AH2344" i="3"/>
  <c r="AI2344" i="3" s="1"/>
  <c r="AH2343" i="3"/>
  <c r="AI2343" i="3" s="1"/>
  <c r="AH2342" i="3"/>
  <c r="AI2342" i="3" s="1"/>
  <c r="AH2341" i="3"/>
  <c r="AI2341" i="3" s="1"/>
  <c r="AH2340" i="3"/>
  <c r="AI2340" i="3" s="1"/>
  <c r="AH2339" i="3"/>
  <c r="AI2339" i="3" s="1"/>
  <c r="AH2338" i="3"/>
  <c r="AI2338" i="3" s="1"/>
  <c r="AH2337" i="3"/>
  <c r="AI2337" i="3" s="1"/>
  <c r="AH2336" i="3"/>
  <c r="AI2336" i="3" s="1"/>
  <c r="AH2335" i="3"/>
  <c r="AI2335" i="3" s="1"/>
  <c r="AH2334" i="3"/>
  <c r="AI2334" i="3" s="1"/>
  <c r="AH2333" i="3"/>
  <c r="AI2333" i="3" s="1"/>
  <c r="AH2332" i="3"/>
  <c r="AI2332" i="3" s="1"/>
  <c r="AH2331" i="3"/>
  <c r="AI2331" i="3" s="1"/>
  <c r="AH2330" i="3"/>
  <c r="AI2330" i="3" s="1"/>
  <c r="AH2329" i="3"/>
  <c r="AI2329" i="3" s="1"/>
  <c r="AH2328" i="3"/>
  <c r="AI2328" i="3" s="1"/>
  <c r="AH2327" i="3"/>
  <c r="AI2327" i="3" s="1"/>
  <c r="AH2326" i="3"/>
  <c r="AI2326" i="3" s="1"/>
  <c r="AH2325" i="3"/>
  <c r="AI2325" i="3" s="1"/>
  <c r="AH2324" i="3"/>
  <c r="AI2324" i="3" s="1"/>
  <c r="AH2323" i="3"/>
  <c r="AI2323" i="3" s="1"/>
  <c r="AH2322" i="3"/>
  <c r="AI2322" i="3" s="1"/>
  <c r="AH2321" i="3"/>
  <c r="AI2321" i="3" s="1"/>
  <c r="AH2320" i="3"/>
  <c r="AI2320" i="3" s="1"/>
  <c r="AH2319" i="3"/>
  <c r="AI2319" i="3" s="1"/>
  <c r="AH2318" i="3"/>
  <c r="AI2318" i="3" s="1"/>
  <c r="AH2317" i="3"/>
  <c r="AI2317" i="3" s="1"/>
  <c r="AH2316" i="3"/>
  <c r="AI2316" i="3" s="1"/>
  <c r="AH2315" i="3"/>
  <c r="AI2315" i="3" s="1"/>
  <c r="AH2314" i="3"/>
  <c r="AI2314" i="3" s="1"/>
  <c r="AH2313" i="3"/>
  <c r="AI2313" i="3" s="1"/>
  <c r="AH2312" i="3"/>
  <c r="AI2312" i="3" s="1"/>
  <c r="AH2311" i="3"/>
  <c r="AI2311" i="3" s="1"/>
  <c r="AH2310" i="3"/>
  <c r="AI2310" i="3" s="1"/>
  <c r="AH2309" i="3"/>
  <c r="AI2309" i="3" s="1"/>
  <c r="AH2308" i="3"/>
  <c r="AI2308" i="3" s="1"/>
  <c r="AH2307" i="3"/>
  <c r="AI2307" i="3" s="1"/>
  <c r="AH2306" i="3"/>
  <c r="AI2306" i="3" s="1"/>
  <c r="AH2305" i="3"/>
  <c r="AI2305" i="3" s="1"/>
  <c r="AH2304" i="3"/>
  <c r="AI2304" i="3" s="1"/>
  <c r="AH2303" i="3"/>
  <c r="AI2303" i="3" s="1"/>
  <c r="AH2302" i="3"/>
  <c r="AI2302" i="3" s="1"/>
  <c r="AH2301" i="3"/>
  <c r="AI2301" i="3" s="1"/>
  <c r="AH2300" i="3"/>
  <c r="AI2300" i="3" s="1"/>
  <c r="AH2299" i="3"/>
  <c r="AI2299" i="3" s="1"/>
  <c r="AH2298" i="3"/>
  <c r="AI2298" i="3" s="1"/>
  <c r="AH2297" i="3"/>
  <c r="AI2297" i="3" s="1"/>
  <c r="AH2296" i="3"/>
  <c r="AI2296" i="3" s="1"/>
  <c r="AH2295" i="3"/>
  <c r="AI2295" i="3" s="1"/>
  <c r="AH2294" i="3"/>
  <c r="AI2294" i="3" s="1"/>
  <c r="AH2293" i="3"/>
  <c r="AI2293" i="3" s="1"/>
  <c r="AH2292" i="3"/>
  <c r="AI2292" i="3" s="1"/>
  <c r="AH2291" i="3"/>
  <c r="AI2291" i="3" s="1"/>
  <c r="AH2290" i="3"/>
  <c r="AI2290" i="3" s="1"/>
  <c r="AH2289" i="3"/>
  <c r="AI2289" i="3" s="1"/>
  <c r="AH2288" i="3"/>
  <c r="AI2288" i="3" s="1"/>
  <c r="AH2287" i="3"/>
  <c r="AI2287" i="3" s="1"/>
  <c r="AH2286" i="3"/>
  <c r="AI2286" i="3" s="1"/>
  <c r="AH2285" i="3"/>
  <c r="AI2285" i="3" s="1"/>
  <c r="AH2284" i="3"/>
  <c r="AI2284" i="3" s="1"/>
  <c r="AH2283" i="3"/>
  <c r="AI2283" i="3" s="1"/>
  <c r="AH2282" i="3"/>
  <c r="AI2282" i="3" s="1"/>
  <c r="AH2281" i="3"/>
  <c r="AI2281" i="3" s="1"/>
  <c r="AH2280" i="3"/>
  <c r="AI2280" i="3" s="1"/>
  <c r="AH2279" i="3"/>
  <c r="AI2279" i="3" s="1"/>
  <c r="AH2278" i="3"/>
  <c r="AI2278" i="3" s="1"/>
  <c r="AH2277" i="3"/>
  <c r="AI2277" i="3" s="1"/>
  <c r="AH2276" i="3"/>
  <c r="AI2276" i="3" s="1"/>
  <c r="AH2275" i="3"/>
  <c r="AI2275" i="3" s="1"/>
  <c r="AH2274" i="3"/>
  <c r="AI2274" i="3" s="1"/>
  <c r="AH2273" i="3"/>
  <c r="AI2273" i="3" s="1"/>
  <c r="AH2272" i="3"/>
  <c r="AI2272" i="3" s="1"/>
  <c r="AH2271" i="3"/>
  <c r="AI2271" i="3" s="1"/>
  <c r="AH2270" i="3"/>
  <c r="AI2270" i="3" s="1"/>
  <c r="AH2269" i="3"/>
  <c r="AI2269" i="3" s="1"/>
  <c r="AH2268" i="3"/>
  <c r="AI2268" i="3" s="1"/>
  <c r="AH2267" i="3"/>
  <c r="AI2267" i="3" s="1"/>
  <c r="AH2266" i="3"/>
  <c r="AI2266" i="3" s="1"/>
  <c r="AH2265" i="3"/>
  <c r="AI2265" i="3" s="1"/>
  <c r="AH2264" i="3"/>
  <c r="AI2264" i="3" s="1"/>
  <c r="AH2263" i="3"/>
  <c r="AI2263" i="3" s="1"/>
  <c r="AH2262" i="3"/>
  <c r="AI2262" i="3" s="1"/>
  <c r="AH2261" i="3"/>
  <c r="AI2261" i="3" s="1"/>
  <c r="AH2260" i="3"/>
  <c r="AI2260" i="3" s="1"/>
  <c r="AH2259" i="3"/>
  <c r="AI2259" i="3" s="1"/>
  <c r="AH2258" i="3"/>
  <c r="AI2258" i="3" s="1"/>
  <c r="AH2257" i="3"/>
  <c r="AI2257" i="3" s="1"/>
  <c r="AH2256" i="3"/>
  <c r="AI2256" i="3" s="1"/>
  <c r="AH2255" i="3"/>
  <c r="AI2255" i="3" s="1"/>
  <c r="AH2254" i="3"/>
  <c r="AI2254" i="3" s="1"/>
  <c r="AH2253" i="3"/>
  <c r="AI2253" i="3" s="1"/>
  <c r="AH2252" i="3"/>
  <c r="AI2252" i="3" s="1"/>
  <c r="AH2251" i="3"/>
  <c r="AI2251" i="3" s="1"/>
  <c r="AH2250" i="3"/>
  <c r="AI2250" i="3" s="1"/>
  <c r="AH2249" i="3"/>
  <c r="AI2249" i="3" s="1"/>
  <c r="AH2248" i="3"/>
  <c r="AI2248" i="3" s="1"/>
  <c r="AH2247" i="3"/>
  <c r="AI2247" i="3" s="1"/>
  <c r="AH2246" i="3"/>
  <c r="AI2246" i="3" s="1"/>
  <c r="AH2245" i="3"/>
  <c r="AI2245" i="3" s="1"/>
  <c r="AH2244" i="3"/>
  <c r="AI2244" i="3" s="1"/>
  <c r="AH2243" i="3"/>
  <c r="AI2243" i="3" s="1"/>
  <c r="AH2242" i="3"/>
  <c r="AI2242" i="3" s="1"/>
  <c r="AH2241" i="3"/>
  <c r="AI2241" i="3" s="1"/>
  <c r="AH2240" i="3"/>
  <c r="AI2240" i="3" s="1"/>
  <c r="AH2239" i="3"/>
  <c r="AI2239" i="3" s="1"/>
  <c r="AH2238" i="3"/>
  <c r="AI2238" i="3" s="1"/>
  <c r="AH2237" i="3"/>
  <c r="AI2237" i="3" s="1"/>
  <c r="AH2236" i="3"/>
  <c r="AI2236" i="3" s="1"/>
  <c r="AH2235" i="3"/>
  <c r="AI2235" i="3" s="1"/>
  <c r="AH2234" i="3"/>
  <c r="AI2234" i="3" s="1"/>
  <c r="AH2233" i="3"/>
  <c r="AI2233" i="3" s="1"/>
  <c r="AH2232" i="3"/>
  <c r="AI2232" i="3" s="1"/>
  <c r="AH2231" i="3"/>
  <c r="AI2231" i="3" s="1"/>
  <c r="AH2230" i="3"/>
  <c r="AI2230" i="3" s="1"/>
  <c r="AH2229" i="3"/>
  <c r="AI2229" i="3" s="1"/>
  <c r="AH2228" i="3"/>
  <c r="AI2228" i="3" s="1"/>
  <c r="AH2227" i="3"/>
  <c r="AI2227" i="3" s="1"/>
  <c r="AH2226" i="3"/>
  <c r="AI2226" i="3" s="1"/>
  <c r="AH2225" i="3"/>
  <c r="AI2225" i="3" s="1"/>
  <c r="AH2224" i="3"/>
  <c r="AI2224" i="3" s="1"/>
  <c r="AH2223" i="3"/>
  <c r="AI2223" i="3" s="1"/>
  <c r="AH2222" i="3"/>
  <c r="AI2222" i="3" s="1"/>
  <c r="AH2221" i="3"/>
  <c r="AI2221" i="3" s="1"/>
  <c r="AH2220" i="3"/>
  <c r="AI2220" i="3" s="1"/>
  <c r="AH2219" i="3"/>
  <c r="AI2219" i="3" s="1"/>
  <c r="AH2218" i="3"/>
  <c r="AI2218" i="3" s="1"/>
  <c r="AH2217" i="3"/>
  <c r="AI2217" i="3" s="1"/>
  <c r="AH2216" i="3"/>
  <c r="AI2216" i="3" s="1"/>
  <c r="AH2215" i="3"/>
  <c r="AI2215" i="3" s="1"/>
  <c r="AH2214" i="3"/>
  <c r="AI2214" i="3" s="1"/>
  <c r="AH2213" i="3"/>
  <c r="AI2213" i="3" s="1"/>
  <c r="AH2212" i="3"/>
  <c r="AI2212" i="3" s="1"/>
  <c r="AH2211" i="3"/>
  <c r="AI2211" i="3" s="1"/>
  <c r="AH2210" i="3"/>
  <c r="AI2210" i="3" s="1"/>
  <c r="AH2209" i="3"/>
  <c r="AI2209" i="3" s="1"/>
  <c r="AH2208" i="3"/>
  <c r="AI2208" i="3" s="1"/>
  <c r="AH2207" i="3"/>
  <c r="AI2207" i="3" s="1"/>
  <c r="AH2206" i="3"/>
  <c r="AI2206" i="3" s="1"/>
  <c r="AH2205" i="3"/>
  <c r="AI2205" i="3" s="1"/>
  <c r="AH2204" i="3"/>
  <c r="AI2204" i="3" s="1"/>
  <c r="AH2203" i="3"/>
  <c r="AI2203" i="3" s="1"/>
  <c r="AH2202" i="3"/>
  <c r="AI2202" i="3" s="1"/>
  <c r="AH2201" i="3"/>
  <c r="AI2201" i="3" s="1"/>
  <c r="AH2200" i="3"/>
  <c r="AI2200" i="3" s="1"/>
  <c r="AH2199" i="3"/>
  <c r="AI2199" i="3" s="1"/>
  <c r="AH2198" i="3"/>
  <c r="AI2198" i="3" s="1"/>
  <c r="AH2197" i="3"/>
  <c r="AI2197" i="3" s="1"/>
  <c r="AH2196" i="3"/>
  <c r="AI2196" i="3" s="1"/>
  <c r="AH2195" i="3"/>
  <c r="AI2195" i="3" s="1"/>
  <c r="AH2194" i="3"/>
  <c r="AI2194" i="3" s="1"/>
  <c r="AH2193" i="3"/>
  <c r="AI2193" i="3" s="1"/>
  <c r="AH2192" i="3"/>
  <c r="AI2192" i="3" s="1"/>
  <c r="AH2191" i="3"/>
  <c r="AI2191" i="3" s="1"/>
  <c r="AH2190" i="3"/>
  <c r="AI2190" i="3" s="1"/>
  <c r="AH2189" i="3"/>
  <c r="AI2189" i="3" s="1"/>
  <c r="AH2188" i="3"/>
  <c r="AI2188" i="3" s="1"/>
  <c r="AH2187" i="3"/>
  <c r="AI2187" i="3" s="1"/>
  <c r="AH2186" i="3"/>
  <c r="AI2186" i="3" s="1"/>
  <c r="AH2185" i="3"/>
  <c r="AI2185" i="3" s="1"/>
  <c r="AH2184" i="3"/>
  <c r="AI2184" i="3" s="1"/>
  <c r="AH2183" i="3"/>
  <c r="AI2183" i="3" s="1"/>
  <c r="AH2182" i="3"/>
  <c r="AI2182" i="3" s="1"/>
  <c r="AH2181" i="3"/>
  <c r="AI2181" i="3" s="1"/>
  <c r="AH2180" i="3"/>
  <c r="AI2180" i="3" s="1"/>
  <c r="AH2179" i="3"/>
  <c r="AI2179" i="3" s="1"/>
  <c r="AH2178" i="3"/>
  <c r="AI2178" i="3" s="1"/>
  <c r="AH2177" i="3"/>
  <c r="AI2177" i="3" s="1"/>
  <c r="AH2176" i="3"/>
  <c r="AI2176" i="3" s="1"/>
  <c r="AH2175" i="3"/>
  <c r="AI2175" i="3" s="1"/>
  <c r="AH2174" i="3"/>
  <c r="AI2174" i="3" s="1"/>
  <c r="AH2173" i="3"/>
  <c r="AI2173" i="3" s="1"/>
  <c r="AH2172" i="3"/>
  <c r="AI2172" i="3" s="1"/>
  <c r="AH2171" i="3"/>
  <c r="AI2171" i="3" s="1"/>
  <c r="AH2170" i="3"/>
  <c r="AI2170" i="3" s="1"/>
  <c r="AH2169" i="3"/>
  <c r="AI2169" i="3" s="1"/>
  <c r="AH2168" i="3"/>
  <c r="AI2168" i="3" s="1"/>
  <c r="AH2167" i="3"/>
  <c r="AI2167" i="3" s="1"/>
  <c r="AH2166" i="3"/>
  <c r="AI2166" i="3" s="1"/>
  <c r="AH2165" i="3"/>
  <c r="AI2165" i="3" s="1"/>
  <c r="AH2164" i="3"/>
  <c r="AI2164" i="3" s="1"/>
  <c r="AH2163" i="3"/>
  <c r="AI2163" i="3" s="1"/>
  <c r="AH2162" i="3"/>
  <c r="AI2162" i="3" s="1"/>
  <c r="AH2161" i="3"/>
  <c r="AI2161" i="3" s="1"/>
  <c r="AH2160" i="3"/>
  <c r="AI2160" i="3" s="1"/>
  <c r="AH2159" i="3"/>
  <c r="AI2159" i="3" s="1"/>
  <c r="AH2158" i="3"/>
  <c r="AI2158" i="3" s="1"/>
  <c r="AH2157" i="3"/>
  <c r="AI2157" i="3" s="1"/>
  <c r="AH2156" i="3"/>
  <c r="AI2156" i="3" s="1"/>
  <c r="AH2155" i="3"/>
  <c r="AI2155" i="3" s="1"/>
  <c r="AH2154" i="3"/>
  <c r="AI2154" i="3" s="1"/>
  <c r="AH2153" i="3"/>
  <c r="AI2153" i="3" s="1"/>
  <c r="AH2152" i="3"/>
  <c r="AI2152" i="3" s="1"/>
  <c r="AH2151" i="3"/>
  <c r="AI2151" i="3" s="1"/>
  <c r="AH2150" i="3"/>
  <c r="AI2150" i="3" s="1"/>
  <c r="AH2149" i="3"/>
  <c r="AI2149" i="3" s="1"/>
  <c r="AH2148" i="3"/>
  <c r="AI2148" i="3" s="1"/>
  <c r="AH2147" i="3"/>
  <c r="AI2147" i="3" s="1"/>
  <c r="AH2146" i="3"/>
  <c r="AI2146" i="3" s="1"/>
  <c r="AH2145" i="3"/>
  <c r="AI2145" i="3" s="1"/>
  <c r="AH2144" i="3"/>
  <c r="AI2144" i="3" s="1"/>
  <c r="AH2143" i="3"/>
  <c r="AI2143" i="3" s="1"/>
  <c r="AH2142" i="3"/>
  <c r="AI2142" i="3" s="1"/>
  <c r="AH2141" i="3"/>
  <c r="AI2141" i="3" s="1"/>
  <c r="AH2140" i="3"/>
  <c r="AI2140" i="3" s="1"/>
  <c r="AH2139" i="3"/>
  <c r="AI2139" i="3" s="1"/>
  <c r="AH2138" i="3"/>
  <c r="AI2138" i="3" s="1"/>
  <c r="AH2137" i="3"/>
  <c r="AI2137" i="3" s="1"/>
  <c r="AH2136" i="3"/>
  <c r="AI2136" i="3" s="1"/>
  <c r="AH2135" i="3"/>
  <c r="AI2135" i="3" s="1"/>
  <c r="AH2134" i="3"/>
  <c r="AI2134" i="3" s="1"/>
  <c r="AH2133" i="3"/>
  <c r="AI2133" i="3" s="1"/>
  <c r="AH2132" i="3"/>
  <c r="AI2132" i="3" s="1"/>
  <c r="AH2131" i="3"/>
  <c r="AI2131" i="3" s="1"/>
  <c r="AH2130" i="3"/>
  <c r="AI2130" i="3" s="1"/>
  <c r="AH2129" i="3"/>
  <c r="AI2129" i="3" s="1"/>
  <c r="AH2128" i="3"/>
  <c r="AI2128" i="3" s="1"/>
  <c r="AH2127" i="3"/>
  <c r="AI2127" i="3" s="1"/>
  <c r="AH2126" i="3"/>
  <c r="AI2126" i="3" s="1"/>
  <c r="AH2125" i="3"/>
  <c r="AI2125" i="3" s="1"/>
  <c r="AH2124" i="3"/>
  <c r="AI2124" i="3" s="1"/>
  <c r="AH2123" i="3"/>
  <c r="AI2123" i="3" s="1"/>
  <c r="AH2122" i="3"/>
  <c r="AI2122" i="3" s="1"/>
  <c r="AH2121" i="3"/>
  <c r="AI2121" i="3" s="1"/>
  <c r="AH2120" i="3"/>
  <c r="AI2120" i="3" s="1"/>
  <c r="AH2119" i="3"/>
  <c r="AI2119" i="3" s="1"/>
  <c r="AH2118" i="3"/>
  <c r="AI2118" i="3" s="1"/>
  <c r="AH2117" i="3"/>
  <c r="AI2117" i="3" s="1"/>
  <c r="AH2116" i="3"/>
  <c r="AI2116" i="3" s="1"/>
  <c r="AH2115" i="3"/>
  <c r="AI2115" i="3" s="1"/>
  <c r="AH2114" i="3"/>
  <c r="AI2114" i="3" s="1"/>
  <c r="AH2113" i="3"/>
  <c r="AI2113" i="3" s="1"/>
  <c r="AH2112" i="3"/>
  <c r="AI2112" i="3" s="1"/>
  <c r="AH2111" i="3"/>
  <c r="AI2111" i="3" s="1"/>
  <c r="AH2110" i="3"/>
  <c r="AI2110" i="3" s="1"/>
  <c r="AH2109" i="3"/>
  <c r="AI2109" i="3" s="1"/>
  <c r="AH2108" i="3"/>
  <c r="AI2108" i="3" s="1"/>
  <c r="AH2107" i="3"/>
  <c r="AI2107" i="3" s="1"/>
  <c r="AH2106" i="3"/>
  <c r="AI2106" i="3" s="1"/>
  <c r="AH2105" i="3"/>
  <c r="AI2105" i="3" s="1"/>
  <c r="AH2104" i="3"/>
  <c r="AI2104" i="3" s="1"/>
  <c r="AH2103" i="3"/>
  <c r="AI2103" i="3" s="1"/>
  <c r="AH2102" i="3"/>
  <c r="AI2102" i="3" s="1"/>
  <c r="AH2101" i="3"/>
  <c r="AI2101" i="3" s="1"/>
  <c r="AH2100" i="3"/>
  <c r="AI2100" i="3" s="1"/>
  <c r="AH2099" i="3"/>
  <c r="AI2099" i="3" s="1"/>
  <c r="AH2098" i="3"/>
  <c r="AI2098" i="3" s="1"/>
  <c r="AH2097" i="3"/>
  <c r="AI2097" i="3" s="1"/>
  <c r="AH2096" i="3"/>
  <c r="AI2096" i="3" s="1"/>
  <c r="AH2095" i="3"/>
  <c r="AI2095" i="3" s="1"/>
  <c r="AH2094" i="3"/>
  <c r="AI2094" i="3" s="1"/>
  <c r="AH2093" i="3"/>
  <c r="AI2093" i="3" s="1"/>
  <c r="AH2092" i="3"/>
  <c r="AI2092" i="3" s="1"/>
  <c r="AH2091" i="3"/>
  <c r="AI2091" i="3" s="1"/>
  <c r="AH2090" i="3"/>
  <c r="AI2090" i="3" s="1"/>
  <c r="AH2089" i="3"/>
  <c r="AI2089" i="3" s="1"/>
  <c r="AH2088" i="3"/>
  <c r="AI2088" i="3" s="1"/>
  <c r="AH2087" i="3"/>
  <c r="AI2087" i="3" s="1"/>
  <c r="AH2086" i="3"/>
  <c r="AI2086" i="3" s="1"/>
  <c r="AH2085" i="3"/>
  <c r="AI2085" i="3" s="1"/>
  <c r="AH2084" i="3"/>
  <c r="AI2084" i="3" s="1"/>
  <c r="AH2083" i="3"/>
  <c r="AI2083" i="3" s="1"/>
  <c r="AH2082" i="3"/>
  <c r="AI2082" i="3" s="1"/>
  <c r="AH2081" i="3"/>
  <c r="AI2081" i="3" s="1"/>
  <c r="AH2080" i="3"/>
  <c r="AI2080" i="3" s="1"/>
  <c r="AH2079" i="3"/>
  <c r="AI2079" i="3" s="1"/>
  <c r="AH2078" i="3"/>
  <c r="AI2078" i="3" s="1"/>
  <c r="AH2077" i="3"/>
  <c r="AI2077" i="3" s="1"/>
  <c r="AH2076" i="3"/>
  <c r="AI2076" i="3" s="1"/>
  <c r="AH2075" i="3"/>
  <c r="AI2075" i="3" s="1"/>
  <c r="AH2074" i="3"/>
  <c r="AI2074" i="3" s="1"/>
  <c r="AH2073" i="3"/>
  <c r="AI2073" i="3" s="1"/>
  <c r="AH2072" i="3"/>
  <c r="AI2072" i="3" s="1"/>
  <c r="AH2071" i="3"/>
  <c r="AI2071" i="3" s="1"/>
  <c r="AH2070" i="3"/>
  <c r="AI2070" i="3" s="1"/>
  <c r="AH2069" i="3"/>
  <c r="AI2069" i="3" s="1"/>
  <c r="AH2068" i="3"/>
  <c r="AI2068" i="3" s="1"/>
  <c r="AH2067" i="3"/>
  <c r="AI2067" i="3" s="1"/>
  <c r="AH2066" i="3"/>
  <c r="AI2066" i="3" s="1"/>
  <c r="AH2065" i="3"/>
  <c r="AI2065" i="3" s="1"/>
  <c r="AH2064" i="3"/>
  <c r="AI2064" i="3" s="1"/>
  <c r="AH2063" i="3"/>
  <c r="AI2063" i="3" s="1"/>
  <c r="AH2062" i="3"/>
  <c r="AI2062" i="3" s="1"/>
  <c r="AH2061" i="3"/>
  <c r="AI2061" i="3" s="1"/>
  <c r="AH2060" i="3"/>
  <c r="AI2060" i="3" s="1"/>
  <c r="AH2059" i="3"/>
  <c r="AI2059" i="3" s="1"/>
  <c r="AH2058" i="3"/>
  <c r="AI2058" i="3" s="1"/>
  <c r="AH2057" i="3"/>
  <c r="AI2057" i="3" s="1"/>
  <c r="AH2056" i="3"/>
  <c r="AI2056" i="3" s="1"/>
  <c r="AH2055" i="3"/>
  <c r="AI2055" i="3" s="1"/>
  <c r="AH2054" i="3"/>
  <c r="AI2054" i="3" s="1"/>
  <c r="AH2053" i="3"/>
  <c r="AI2053" i="3" s="1"/>
  <c r="AH2052" i="3"/>
  <c r="AI2052" i="3" s="1"/>
  <c r="AH2051" i="3"/>
  <c r="AI2051" i="3" s="1"/>
  <c r="AH2050" i="3"/>
  <c r="AI2050" i="3" s="1"/>
  <c r="AH2049" i="3"/>
  <c r="AI2049" i="3" s="1"/>
  <c r="AH2048" i="3"/>
  <c r="AI2048" i="3" s="1"/>
  <c r="AH2047" i="3"/>
  <c r="AI2047" i="3" s="1"/>
  <c r="AH2046" i="3"/>
  <c r="AI2046" i="3" s="1"/>
  <c r="AH2045" i="3"/>
  <c r="AI2045" i="3" s="1"/>
  <c r="AH2044" i="3"/>
  <c r="AI2044" i="3" s="1"/>
  <c r="AH2043" i="3"/>
  <c r="AI2043" i="3" s="1"/>
  <c r="AH2042" i="3"/>
  <c r="AI2042" i="3" s="1"/>
  <c r="AH2041" i="3"/>
  <c r="AI2041" i="3" s="1"/>
  <c r="AH2040" i="3"/>
  <c r="AI2040" i="3" s="1"/>
  <c r="AH2039" i="3"/>
  <c r="AI2039" i="3" s="1"/>
  <c r="AH2038" i="3"/>
  <c r="AI2038" i="3" s="1"/>
  <c r="AH2037" i="3"/>
  <c r="AI2037" i="3" s="1"/>
  <c r="AH2036" i="3"/>
  <c r="AI2036" i="3" s="1"/>
  <c r="AH2035" i="3"/>
  <c r="AI2035" i="3" s="1"/>
  <c r="AH2034" i="3"/>
  <c r="AI2034" i="3" s="1"/>
  <c r="AH2033" i="3"/>
  <c r="AI2033" i="3" s="1"/>
  <c r="AH2032" i="3"/>
  <c r="AI2032" i="3" s="1"/>
  <c r="AH2031" i="3"/>
  <c r="AI2031" i="3" s="1"/>
  <c r="AH2030" i="3"/>
  <c r="AI2030" i="3" s="1"/>
  <c r="AH2029" i="3"/>
  <c r="AI2029" i="3" s="1"/>
  <c r="AH2028" i="3"/>
  <c r="AI2028" i="3" s="1"/>
  <c r="AH2027" i="3"/>
  <c r="AI2027" i="3" s="1"/>
  <c r="AH2026" i="3"/>
  <c r="AI2026" i="3" s="1"/>
  <c r="AH2025" i="3"/>
  <c r="AI2025" i="3" s="1"/>
  <c r="AH2024" i="3"/>
  <c r="AI2024" i="3" s="1"/>
  <c r="AH2023" i="3"/>
  <c r="AI2023" i="3" s="1"/>
  <c r="AH2022" i="3"/>
  <c r="AI2022" i="3" s="1"/>
  <c r="AH2021" i="3"/>
  <c r="AI2021" i="3" s="1"/>
  <c r="AH2020" i="3"/>
  <c r="AI2020" i="3" s="1"/>
  <c r="AH2019" i="3"/>
  <c r="AI2019" i="3" s="1"/>
  <c r="AH2018" i="3"/>
  <c r="AI2018" i="3" s="1"/>
  <c r="AH2017" i="3"/>
  <c r="AI2017" i="3" s="1"/>
  <c r="AH2016" i="3"/>
  <c r="AI2016" i="3" s="1"/>
  <c r="AH2015" i="3"/>
  <c r="AI2015" i="3" s="1"/>
  <c r="AH2014" i="3"/>
  <c r="AI2014" i="3" s="1"/>
  <c r="AH2013" i="3"/>
  <c r="AI2013" i="3" s="1"/>
  <c r="AH2012" i="3"/>
  <c r="AI2012" i="3" s="1"/>
  <c r="AH2011" i="3"/>
  <c r="AI2011" i="3" s="1"/>
  <c r="AH2010" i="3"/>
  <c r="AI2010" i="3" s="1"/>
  <c r="AH2009" i="3"/>
  <c r="AI2009" i="3" s="1"/>
  <c r="AH2008" i="3"/>
  <c r="AI2008" i="3" s="1"/>
  <c r="AH2007" i="3"/>
  <c r="AI2007" i="3" s="1"/>
  <c r="AH2006" i="3"/>
  <c r="AI2006" i="3" s="1"/>
  <c r="AH2005" i="3"/>
  <c r="AI2005" i="3" s="1"/>
  <c r="AH2004" i="3"/>
  <c r="AI2004" i="3" s="1"/>
  <c r="AH2003" i="3"/>
  <c r="AI2003" i="3" s="1"/>
  <c r="AH2002" i="3"/>
  <c r="AI2002" i="3" s="1"/>
  <c r="AH2001" i="3"/>
  <c r="AI2001" i="3" s="1"/>
  <c r="AH2000" i="3"/>
  <c r="AI2000" i="3" s="1"/>
  <c r="AH1999" i="3"/>
  <c r="AI1999" i="3" s="1"/>
  <c r="AH1998" i="3"/>
  <c r="AI1998" i="3" s="1"/>
  <c r="AH1997" i="3"/>
  <c r="AI1997" i="3" s="1"/>
  <c r="AH1996" i="3"/>
  <c r="AI1996" i="3" s="1"/>
  <c r="AH1995" i="3"/>
  <c r="AI1995" i="3" s="1"/>
  <c r="AH1994" i="3"/>
  <c r="AI1994" i="3" s="1"/>
  <c r="AH1993" i="3"/>
  <c r="AI1993" i="3" s="1"/>
  <c r="AH1992" i="3"/>
  <c r="AI1992" i="3" s="1"/>
  <c r="AH1991" i="3"/>
  <c r="AI1991" i="3" s="1"/>
  <c r="AH1990" i="3"/>
  <c r="AI1990" i="3" s="1"/>
  <c r="AH1989" i="3"/>
  <c r="AI1989" i="3" s="1"/>
  <c r="AH1988" i="3"/>
  <c r="AI1988" i="3" s="1"/>
  <c r="AH1987" i="3"/>
  <c r="AI1987" i="3" s="1"/>
  <c r="AH1986" i="3"/>
  <c r="AI1986" i="3" s="1"/>
  <c r="AH1985" i="3"/>
  <c r="AI1985" i="3" s="1"/>
  <c r="AH1984" i="3"/>
  <c r="AI1984" i="3" s="1"/>
  <c r="AH1983" i="3"/>
  <c r="AI1983" i="3" s="1"/>
  <c r="AH1982" i="3"/>
  <c r="AI1982" i="3" s="1"/>
  <c r="AH1981" i="3"/>
  <c r="AI1981" i="3" s="1"/>
  <c r="AH1980" i="3"/>
  <c r="AI1980" i="3" s="1"/>
  <c r="AH1979" i="3"/>
  <c r="AI1979" i="3" s="1"/>
  <c r="AH1978" i="3"/>
  <c r="AI1978" i="3" s="1"/>
  <c r="AH1977" i="3"/>
  <c r="AI1977" i="3" s="1"/>
  <c r="AH1976" i="3"/>
  <c r="AI1976" i="3" s="1"/>
  <c r="AH1975" i="3"/>
  <c r="AI1975" i="3" s="1"/>
  <c r="AH1974" i="3"/>
  <c r="AI1974" i="3" s="1"/>
  <c r="AH1973" i="3"/>
  <c r="AI1973" i="3" s="1"/>
  <c r="AH1972" i="3"/>
  <c r="AI1972" i="3" s="1"/>
  <c r="AH1971" i="3"/>
  <c r="AI1971" i="3" s="1"/>
  <c r="AH1970" i="3"/>
  <c r="AI1970" i="3" s="1"/>
  <c r="AH1969" i="3"/>
  <c r="AI1969" i="3" s="1"/>
  <c r="AH1968" i="3"/>
  <c r="AI1968" i="3" s="1"/>
  <c r="AH1967" i="3"/>
  <c r="AI1967" i="3" s="1"/>
  <c r="AH1966" i="3"/>
  <c r="AI1966" i="3" s="1"/>
  <c r="AH1965" i="3"/>
  <c r="AI1965" i="3" s="1"/>
  <c r="AH1964" i="3"/>
  <c r="AI1964" i="3" s="1"/>
  <c r="AH1963" i="3"/>
  <c r="AI1963" i="3" s="1"/>
  <c r="AH1962" i="3"/>
  <c r="AI1962" i="3" s="1"/>
  <c r="AH1961" i="3"/>
  <c r="AI1961" i="3" s="1"/>
  <c r="AH1960" i="3"/>
  <c r="AI1960" i="3" s="1"/>
  <c r="AH1959" i="3"/>
  <c r="AI1959" i="3" s="1"/>
  <c r="AH1958" i="3"/>
  <c r="AI1958" i="3" s="1"/>
  <c r="AH1957" i="3"/>
  <c r="AI1957" i="3" s="1"/>
  <c r="AH1956" i="3"/>
  <c r="AI1956" i="3" s="1"/>
  <c r="AH1955" i="3"/>
  <c r="AI1955" i="3" s="1"/>
  <c r="AH1954" i="3"/>
  <c r="AI1954" i="3" s="1"/>
  <c r="AH1953" i="3"/>
  <c r="AI1953" i="3" s="1"/>
  <c r="AH1952" i="3"/>
  <c r="AI1952" i="3" s="1"/>
  <c r="AH1951" i="3"/>
  <c r="AI1951" i="3" s="1"/>
  <c r="AH1950" i="3"/>
  <c r="AI1950" i="3" s="1"/>
  <c r="AH1949" i="3"/>
  <c r="AI1949" i="3" s="1"/>
  <c r="AH1948" i="3"/>
  <c r="AI1948" i="3" s="1"/>
  <c r="AH1947" i="3"/>
  <c r="AI1947" i="3" s="1"/>
  <c r="AH1946" i="3"/>
  <c r="AI1946" i="3" s="1"/>
  <c r="AH1945" i="3"/>
  <c r="AI1945" i="3" s="1"/>
  <c r="AH1944" i="3"/>
  <c r="AI1944" i="3" s="1"/>
  <c r="AH1943" i="3"/>
  <c r="AI1943" i="3" s="1"/>
  <c r="AH1942" i="3"/>
  <c r="AI1942" i="3" s="1"/>
  <c r="AH1941" i="3"/>
  <c r="AI1941" i="3" s="1"/>
  <c r="AH1940" i="3"/>
  <c r="AI1940" i="3" s="1"/>
  <c r="AH1939" i="3"/>
  <c r="AI1939" i="3" s="1"/>
  <c r="AH1938" i="3"/>
  <c r="AI1938" i="3" s="1"/>
  <c r="AH1937" i="3"/>
  <c r="AI1937" i="3" s="1"/>
  <c r="AH1936" i="3"/>
  <c r="AI1936" i="3" s="1"/>
  <c r="AH1935" i="3"/>
  <c r="AI1935" i="3" s="1"/>
  <c r="AH1934" i="3"/>
  <c r="AI1934" i="3" s="1"/>
  <c r="AH1933" i="3"/>
  <c r="AI1933" i="3" s="1"/>
  <c r="AH1932" i="3"/>
  <c r="AI1932" i="3" s="1"/>
  <c r="AH1931" i="3"/>
  <c r="AI1931" i="3" s="1"/>
  <c r="AH1930" i="3"/>
  <c r="AI1930" i="3" s="1"/>
  <c r="AH1929" i="3"/>
  <c r="AI1929" i="3" s="1"/>
  <c r="AH1928" i="3"/>
  <c r="AI1928" i="3" s="1"/>
  <c r="AH1927" i="3"/>
  <c r="AI1927" i="3" s="1"/>
  <c r="AH1926" i="3"/>
  <c r="AI1926" i="3" s="1"/>
  <c r="AH1925" i="3"/>
  <c r="AI1925" i="3" s="1"/>
  <c r="AH1924" i="3"/>
  <c r="AI1924" i="3" s="1"/>
  <c r="AH1923" i="3"/>
  <c r="AI1923" i="3" s="1"/>
  <c r="AH1922" i="3"/>
  <c r="AI1922" i="3" s="1"/>
  <c r="AH1921" i="3"/>
  <c r="AI1921" i="3" s="1"/>
  <c r="AH1920" i="3"/>
  <c r="AI1920" i="3" s="1"/>
  <c r="AH1919" i="3"/>
  <c r="AI1919" i="3" s="1"/>
  <c r="AH1918" i="3"/>
  <c r="AI1918" i="3" s="1"/>
  <c r="AH1917" i="3"/>
  <c r="AI1917" i="3" s="1"/>
  <c r="AH1916" i="3"/>
  <c r="AI1916" i="3" s="1"/>
  <c r="AH1915" i="3"/>
  <c r="AI1915" i="3" s="1"/>
  <c r="AH1914" i="3"/>
  <c r="AI1914" i="3" s="1"/>
  <c r="AH1913" i="3"/>
  <c r="AI1913" i="3" s="1"/>
  <c r="AH1912" i="3"/>
  <c r="AI1912" i="3" s="1"/>
  <c r="AH1911" i="3"/>
  <c r="AI1911" i="3" s="1"/>
  <c r="AH1910" i="3"/>
  <c r="AI1910" i="3" s="1"/>
  <c r="AH1909" i="3"/>
  <c r="AI1909" i="3" s="1"/>
  <c r="AH1908" i="3"/>
  <c r="AI1908" i="3" s="1"/>
  <c r="AH1907" i="3"/>
  <c r="AI1907" i="3" s="1"/>
  <c r="AH1906" i="3"/>
  <c r="AI1906" i="3" s="1"/>
  <c r="AH1905" i="3"/>
  <c r="AI1905" i="3" s="1"/>
  <c r="AH1904" i="3"/>
  <c r="AI1904" i="3" s="1"/>
  <c r="AH1903" i="3"/>
  <c r="AI1903" i="3" s="1"/>
  <c r="AH1902" i="3"/>
  <c r="AI1902" i="3" s="1"/>
  <c r="AH1901" i="3"/>
  <c r="AI1901" i="3" s="1"/>
  <c r="AH1900" i="3"/>
  <c r="AI1900" i="3" s="1"/>
  <c r="AH1899" i="3"/>
  <c r="AI1899" i="3" s="1"/>
  <c r="AH1898" i="3"/>
  <c r="AI1898" i="3" s="1"/>
  <c r="AH1897" i="3"/>
  <c r="AI1897" i="3" s="1"/>
  <c r="AH1896" i="3"/>
  <c r="AI1896" i="3" s="1"/>
  <c r="AH1895" i="3"/>
  <c r="AI1895" i="3" s="1"/>
  <c r="AH1894" i="3"/>
  <c r="AI1894" i="3" s="1"/>
  <c r="AH1893" i="3"/>
  <c r="AI1893" i="3" s="1"/>
  <c r="AH1892" i="3"/>
  <c r="AI1892" i="3" s="1"/>
  <c r="AH1891" i="3"/>
  <c r="AI1891" i="3" s="1"/>
  <c r="AH1890" i="3"/>
  <c r="AI1890" i="3" s="1"/>
  <c r="AH1889" i="3"/>
  <c r="AI1889" i="3" s="1"/>
  <c r="AH1888" i="3"/>
  <c r="AI1888" i="3" s="1"/>
  <c r="AH1887" i="3"/>
  <c r="AI1887" i="3" s="1"/>
  <c r="AH1886" i="3"/>
  <c r="AI1886" i="3" s="1"/>
  <c r="AH1885" i="3"/>
  <c r="AI1885" i="3" s="1"/>
  <c r="AH1884" i="3"/>
  <c r="AI1884" i="3" s="1"/>
  <c r="AH1883" i="3"/>
  <c r="AI1883" i="3" s="1"/>
  <c r="AH1882" i="3"/>
  <c r="AI1882" i="3" s="1"/>
  <c r="AH1881" i="3"/>
  <c r="AI1881" i="3" s="1"/>
  <c r="AH1880" i="3"/>
  <c r="AI1880" i="3" s="1"/>
  <c r="AH1879" i="3"/>
  <c r="AI1879" i="3" s="1"/>
  <c r="AH1878" i="3"/>
  <c r="AI1878" i="3" s="1"/>
  <c r="AH1877" i="3"/>
  <c r="AI1877" i="3" s="1"/>
  <c r="AH1876" i="3"/>
  <c r="AI1876" i="3" s="1"/>
  <c r="AH1875" i="3"/>
  <c r="AI1875" i="3" s="1"/>
  <c r="AH1874" i="3"/>
  <c r="AI1874" i="3" s="1"/>
  <c r="AH1873" i="3"/>
  <c r="AI1873" i="3" s="1"/>
  <c r="AH1872" i="3"/>
  <c r="AI1872" i="3" s="1"/>
  <c r="AH1871" i="3"/>
  <c r="AI1871" i="3" s="1"/>
  <c r="AH1870" i="3"/>
  <c r="AI1870" i="3" s="1"/>
  <c r="AH1869" i="3"/>
  <c r="AI1869" i="3" s="1"/>
  <c r="AH1868" i="3"/>
  <c r="AI1868" i="3" s="1"/>
  <c r="AH1867" i="3"/>
  <c r="AI1867" i="3" s="1"/>
  <c r="AH1866" i="3"/>
  <c r="AI1866" i="3" s="1"/>
  <c r="AH1865" i="3"/>
  <c r="AI1865" i="3" s="1"/>
  <c r="AH1864" i="3"/>
  <c r="AI1864" i="3" s="1"/>
  <c r="AH1863" i="3"/>
  <c r="AI1863" i="3" s="1"/>
  <c r="AH1862" i="3"/>
  <c r="AI1862" i="3" s="1"/>
  <c r="AH1861" i="3"/>
  <c r="AI1861" i="3" s="1"/>
  <c r="AH1860" i="3"/>
  <c r="AI1860" i="3" s="1"/>
  <c r="AH1859" i="3"/>
  <c r="AI1859" i="3" s="1"/>
  <c r="AH1858" i="3"/>
  <c r="AI1858" i="3" s="1"/>
  <c r="AH1857" i="3"/>
  <c r="AI1857" i="3" s="1"/>
  <c r="AH1856" i="3"/>
  <c r="AI1856" i="3" s="1"/>
  <c r="AH1855" i="3"/>
  <c r="AI1855" i="3" s="1"/>
  <c r="AH1854" i="3"/>
  <c r="AI1854" i="3" s="1"/>
  <c r="AH1853" i="3"/>
  <c r="AI1853" i="3" s="1"/>
  <c r="AH1852" i="3"/>
  <c r="AI1852" i="3" s="1"/>
  <c r="AH1851" i="3"/>
  <c r="AI1851" i="3" s="1"/>
  <c r="AH1850" i="3"/>
  <c r="AI1850" i="3" s="1"/>
  <c r="AH1849" i="3"/>
  <c r="AI1849" i="3" s="1"/>
  <c r="AH1848" i="3"/>
  <c r="AI1848" i="3" s="1"/>
  <c r="AH1847" i="3"/>
  <c r="AI1847" i="3" s="1"/>
  <c r="AH1846" i="3"/>
  <c r="AI1846" i="3" s="1"/>
  <c r="AH1845" i="3"/>
  <c r="AI1845" i="3" s="1"/>
  <c r="AH1844" i="3"/>
  <c r="AI1844" i="3" s="1"/>
  <c r="AH1843" i="3"/>
  <c r="AI1843" i="3" s="1"/>
  <c r="AH1842" i="3"/>
  <c r="AI1842" i="3" s="1"/>
  <c r="AH1841" i="3"/>
  <c r="AI1841" i="3" s="1"/>
  <c r="AH1840" i="3"/>
  <c r="AI1840" i="3" s="1"/>
  <c r="AH1839" i="3"/>
  <c r="AI1839" i="3" s="1"/>
  <c r="AH1838" i="3"/>
  <c r="AI1838" i="3" s="1"/>
  <c r="AH1837" i="3"/>
  <c r="AI1837" i="3" s="1"/>
  <c r="AH1836" i="3"/>
  <c r="AI1836" i="3" s="1"/>
  <c r="AH1835" i="3"/>
  <c r="AI1835" i="3" s="1"/>
  <c r="AH1834" i="3"/>
  <c r="AI1834" i="3" s="1"/>
  <c r="AH1833" i="3"/>
  <c r="AI1833" i="3" s="1"/>
  <c r="AH1832" i="3"/>
  <c r="AI1832" i="3" s="1"/>
  <c r="AH1831" i="3"/>
  <c r="AI1831" i="3" s="1"/>
  <c r="AH1830" i="3"/>
  <c r="AI1830" i="3" s="1"/>
  <c r="AH1829" i="3"/>
  <c r="AI1829" i="3" s="1"/>
  <c r="AH1828" i="3"/>
  <c r="AI1828" i="3" s="1"/>
  <c r="AH1827" i="3"/>
  <c r="AI1827" i="3" s="1"/>
  <c r="AH1826" i="3"/>
  <c r="AI1826" i="3" s="1"/>
  <c r="AH1825" i="3"/>
  <c r="AI1825" i="3" s="1"/>
  <c r="AH1824" i="3"/>
  <c r="AI1824" i="3" s="1"/>
  <c r="AH1823" i="3"/>
  <c r="AI1823" i="3" s="1"/>
  <c r="AH1822" i="3"/>
  <c r="AI1822" i="3" s="1"/>
  <c r="AH1821" i="3"/>
  <c r="AI1821" i="3" s="1"/>
  <c r="AH1820" i="3"/>
  <c r="AI1820" i="3" s="1"/>
  <c r="AH1819" i="3"/>
  <c r="AI1819" i="3" s="1"/>
  <c r="AH1818" i="3"/>
  <c r="AI1818" i="3" s="1"/>
  <c r="AH1817" i="3"/>
  <c r="AI1817" i="3" s="1"/>
  <c r="AH1816" i="3"/>
  <c r="AI1816" i="3" s="1"/>
  <c r="AH1815" i="3"/>
  <c r="AI1815" i="3" s="1"/>
  <c r="AH1814" i="3"/>
  <c r="AI1814" i="3" s="1"/>
  <c r="AH1813" i="3"/>
  <c r="AI1813" i="3" s="1"/>
  <c r="AH1812" i="3"/>
  <c r="AI1812" i="3" s="1"/>
  <c r="AH1811" i="3"/>
  <c r="AI1811" i="3" s="1"/>
  <c r="AH1810" i="3"/>
  <c r="AI1810" i="3" s="1"/>
  <c r="AH1809" i="3"/>
  <c r="AI1809" i="3" s="1"/>
  <c r="AH1808" i="3"/>
  <c r="AI1808" i="3" s="1"/>
  <c r="AH1807" i="3"/>
  <c r="AI1807" i="3" s="1"/>
  <c r="AH1806" i="3"/>
  <c r="AI1806" i="3" s="1"/>
  <c r="AH1805" i="3"/>
  <c r="AI1805" i="3" s="1"/>
  <c r="AH1804" i="3"/>
  <c r="AI1804" i="3" s="1"/>
  <c r="AH1803" i="3"/>
  <c r="AI1803" i="3" s="1"/>
  <c r="AH1802" i="3"/>
  <c r="AI1802" i="3" s="1"/>
  <c r="AH1801" i="3"/>
  <c r="AI1801" i="3" s="1"/>
  <c r="AH1800" i="3"/>
  <c r="AI1800" i="3" s="1"/>
  <c r="AH1799" i="3"/>
  <c r="AI1799" i="3" s="1"/>
  <c r="AH1798" i="3"/>
  <c r="AI1798" i="3" s="1"/>
  <c r="AH1797" i="3"/>
  <c r="AI1797" i="3" s="1"/>
  <c r="AH1796" i="3"/>
  <c r="AI1796" i="3" s="1"/>
  <c r="AH1795" i="3"/>
  <c r="AI1795" i="3" s="1"/>
  <c r="AH1794" i="3"/>
  <c r="AI1794" i="3" s="1"/>
  <c r="AH1793" i="3"/>
  <c r="AI1793" i="3" s="1"/>
  <c r="AH1792" i="3"/>
  <c r="AI1792" i="3" s="1"/>
  <c r="AH1791" i="3"/>
  <c r="AI1791" i="3" s="1"/>
  <c r="AH1790" i="3"/>
  <c r="AI1790" i="3" s="1"/>
  <c r="AH1789" i="3"/>
  <c r="AI1789" i="3" s="1"/>
  <c r="AH1788" i="3"/>
  <c r="AI1788" i="3" s="1"/>
  <c r="AH1787" i="3"/>
  <c r="AI1787" i="3" s="1"/>
  <c r="AH1786" i="3"/>
  <c r="AI1786" i="3" s="1"/>
  <c r="AH1785" i="3"/>
  <c r="AI1785" i="3" s="1"/>
  <c r="AH1784" i="3"/>
  <c r="AI1784" i="3" s="1"/>
  <c r="AH1783" i="3"/>
  <c r="AI1783" i="3" s="1"/>
  <c r="AH1782" i="3"/>
  <c r="AI1782" i="3" s="1"/>
  <c r="AH1781" i="3"/>
  <c r="AI1781" i="3" s="1"/>
  <c r="AH1780" i="3"/>
  <c r="AI1780" i="3" s="1"/>
  <c r="AH1779" i="3"/>
  <c r="AI1779" i="3" s="1"/>
  <c r="AH1778" i="3"/>
  <c r="AI1778" i="3" s="1"/>
  <c r="AH1777" i="3"/>
  <c r="AI1777" i="3" s="1"/>
  <c r="AH1776" i="3"/>
  <c r="AI1776" i="3" s="1"/>
  <c r="AH1775" i="3"/>
  <c r="AI1775" i="3" s="1"/>
  <c r="AH1774" i="3"/>
  <c r="AI1774" i="3" s="1"/>
  <c r="AH1773" i="3"/>
  <c r="AI1773" i="3" s="1"/>
  <c r="AH1772" i="3"/>
  <c r="AI1772" i="3" s="1"/>
  <c r="AH1771" i="3"/>
  <c r="AI1771" i="3" s="1"/>
  <c r="AH1770" i="3"/>
  <c r="AI1770" i="3" s="1"/>
  <c r="AH1769" i="3"/>
  <c r="AI1769" i="3" s="1"/>
  <c r="AH1768" i="3"/>
  <c r="AI1768" i="3" s="1"/>
  <c r="AH1767" i="3"/>
  <c r="AI1767" i="3" s="1"/>
  <c r="AH1766" i="3"/>
  <c r="AI1766" i="3" s="1"/>
  <c r="AH1765" i="3"/>
  <c r="AI1765" i="3" s="1"/>
  <c r="AH1764" i="3"/>
  <c r="AI1764" i="3" s="1"/>
  <c r="AH1763" i="3"/>
  <c r="AI1763" i="3" s="1"/>
  <c r="AH1762" i="3"/>
  <c r="AI1762" i="3" s="1"/>
  <c r="AH1761" i="3"/>
  <c r="AI1761" i="3" s="1"/>
  <c r="AH1760" i="3"/>
  <c r="AI1760" i="3" s="1"/>
  <c r="AH1759" i="3"/>
  <c r="AI1759" i="3" s="1"/>
  <c r="AH1758" i="3"/>
  <c r="AI1758" i="3" s="1"/>
  <c r="AH1757" i="3"/>
  <c r="AI1757" i="3" s="1"/>
  <c r="AH1756" i="3"/>
  <c r="AI1756" i="3" s="1"/>
  <c r="AH1755" i="3"/>
  <c r="AI1755" i="3" s="1"/>
  <c r="AH1754" i="3"/>
  <c r="AI1754" i="3" s="1"/>
  <c r="AH1753" i="3"/>
  <c r="AI1753" i="3" s="1"/>
  <c r="AH1752" i="3"/>
  <c r="AI1752" i="3" s="1"/>
  <c r="AH1751" i="3"/>
  <c r="AI1751" i="3" s="1"/>
  <c r="AH1750" i="3"/>
  <c r="AI1750" i="3" s="1"/>
  <c r="AH1749" i="3"/>
  <c r="AI1749" i="3" s="1"/>
  <c r="AH1748" i="3"/>
  <c r="AI1748" i="3" s="1"/>
  <c r="AH1747" i="3"/>
  <c r="AI1747" i="3" s="1"/>
  <c r="AH1746" i="3"/>
  <c r="AI1746" i="3" s="1"/>
  <c r="AH1745" i="3"/>
  <c r="AI1745" i="3" s="1"/>
  <c r="AH1744" i="3"/>
  <c r="AI1744" i="3" s="1"/>
  <c r="AH1743" i="3"/>
  <c r="AI1743" i="3" s="1"/>
  <c r="AH1742" i="3"/>
  <c r="AI1742" i="3" s="1"/>
  <c r="AH1741" i="3"/>
  <c r="AI1741" i="3" s="1"/>
  <c r="AH1740" i="3"/>
  <c r="AI1740" i="3" s="1"/>
  <c r="AH1739" i="3"/>
  <c r="AI1739" i="3" s="1"/>
  <c r="AH1738" i="3"/>
  <c r="AI1738" i="3" s="1"/>
  <c r="AH1737" i="3"/>
  <c r="AI1737" i="3" s="1"/>
  <c r="AH1736" i="3"/>
  <c r="AI1736" i="3" s="1"/>
  <c r="AH1735" i="3"/>
  <c r="AI1735" i="3" s="1"/>
  <c r="AH1734" i="3"/>
  <c r="AI1734" i="3" s="1"/>
  <c r="AH1733" i="3"/>
  <c r="AI1733" i="3" s="1"/>
  <c r="AH1732" i="3"/>
  <c r="AI1732" i="3" s="1"/>
  <c r="AH1731" i="3"/>
  <c r="AI1731" i="3" s="1"/>
  <c r="AH1730" i="3"/>
  <c r="AI1730" i="3" s="1"/>
  <c r="AH1729" i="3"/>
  <c r="AI1729" i="3" s="1"/>
  <c r="AH1728" i="3"/>
  <c r="AI1728" i="3" s="1"/>
  <c r="AH1727" i="3"/>
  <c r="AI1727" i="3" s="1"/>
  <c r="AH1726" i="3"/>
  <c r="AI1726" i="3" s="1"/>
  <c r="AH1725" i="3"/>
  <c r="AI1725" i="3" s="1"/>
  <c r="AH1724" i="3"/>
  <c r="AI1724" i="3" s="1"/>
  <c r="AH1723" i="3"/>
  <c r="AI1723" i="3" s="1"/>
  <c r="AH1722" i="3"/>
  <c r="AI1722" i="3" s="1"/>
  <c r="AH1721" i="3"/>
  <c r="AI1721" i="3" s="1"/>
  <c r="AH1720" i="3"/>
  <c r="AI1720" i="3" s="1"/>
  <c r="AH1719" i="3"/>
  <c r="AI1719" i="3" s="1"/>
  <c r="AH1718" i="3"/>
  <c r="AI1718" i="3" s="1"/>
  <c r="AH1717" i="3"/>
  <c r="AI1717" i="3" s="1"/>
  <c r="AH1716" i="3"/>
  <c r="AI1716" i="3" s="1"/>
  <c r="AH1715" i="3"/>
  <c r="AI1715" i="3" s="1"/>
  <c r="AH1714" i="3"/>
  <c r="AI1714" i="3" s="1"/>
  <c r="AH1713" i="3"/>
  <c r="AI1713" i="3" s="1"/>
  <c r="AH1712" i="3"/>
  <c r="AI1712" i="3" s="1"/>
  <c r="AH1711" i="3"/>
  <c r="AI1711" i="3" s="1"/>
  <c r="AH1710" i="3"/>
  <c r="AI1710" i="3" s="1"/>
  <c r="AH1709" i="3"/>
  <c r="AI1709" i="3" s="1"/>
  <c r="AH1708" i="3"/>
  <c r="AI1708" i="3" s="1"/>
  <c r="AH1707" i="3"/>
  <c r="AI1707" i="3" s="1"/>
  <c r="AH1706" i="3"/>
  <c r="AI1706" i="3" s="1"/>
  <c r="AH1705" i="3"/>
  <c r="AI1705" i="3" s="1"/>
  <c r="AH1704" i="3"/>
  <c r="AI1704" i="3" s="1"/>
  <c r="AH1703" i="3"/>
  <c r="AI1703" i="3" s="1"/>
  <c r="AH1702" i="3"/>
  <c r="AI1702" i="3" s="1"/>
  <c r="AH1701" i="3"/>
  <c r="AI1701" i="3" s="1"/>
  <c r="AH1700" i="3"/>
  <c r="AI1700" i="3" s="1"/>
  <c r="AH1699" i="3"/>
  <c r="AI1699" i="3" s="1"/>
  <c r="AH1698" i="3"/>
  <c r="AI1698" i="3" s="1"/>
  <c r="AH1697" i="3"/>
  <c r="AI1697" i="3" s="1"/>
  <c r="AH1696" i="3"/>
  <c r="AI1696" i="3" s="1"/>
  <c r="AH1695" i="3"/>
  <c r="AI1695" i="3" s="1"/>
  <c r="AH1694" i="3"/>
  <c r="AI1694" i="3" s="1"/>
  <c r="AH1693" i="3"/>
  <c r="AI1693" i="3" s="1"/>
  <c r="AH1692" i="3"/>
  <c r="AI1692" i="3" s="1"/>
  <c r="AH1691" i="3"/>
  <c r="AI1691" i="3" s="1"/>
  <c r="AH1690" i="3"/>
  <c r="AI1690" i="3" s="1"/>
  <c r="AH1689" i="3"/>
  <c r="AI1689" i="3" s="1"/>
  <c r="AH1688" i="3"/>
  <c r="AI1688" i="3" s="1"/>
  <c r="AH1687" i="3"/>
  <c r="AI1687" i="3" s="1"/>
  <c r="AH1686" i="3"/>
  <c r="AI1686" i="3" s="1"/>
  <c r="AH1685" i="3"/>
  <c r="AI1685" i="3" s="1"/>
  <c r="AH1684" i="3"/>
  <c r="AI1684" i="3" s="1"/>
  <c r="AH1683" i="3"/>
  <c r="AI1683" i="3" s="1"/>
  <c r="AH1682" i="3"/>
  <c r="AI1682" i="3" s="1"/>
  <c r="AH1681" i="3"/>
  <c r="AI1681" i="3" s="1"/>
  <c r="AH1680" i="3"/>
  <c r="AI1680" i="3" s="1"/>
  <c r="AH1679" i="3"/>
  <c r="AI1679" i="3" s="1"/>
  <c r="AH1678" i="3"/>
  <c r="AI1678" i="3" s="1"/>
  <c r="AH1677" i="3"/>
  <c r="AI1677" i="3" s="1"/>
  <c r="AH1676" i="3"/>
  <c r="AI1676" i="3" s="1"/>
  <c r="AH1675" i="3"/>
  <c r="AI1675" i="3" s="1"/>
  <c r="AH1674" i="3"/>
  <c r="AI1674" i="3" s="1"/>
  <c r="AH1673" i="3"/>
  <c r="AI1673" i="3" s="1"/>
  <c r="AH1672" i="3"/>
  <c r="AI1672" i="3" s="1"/>
  <c r="AH1671" i="3"/>
  <c r="AI1671" i="3" s="1"/>
  <c r="AH1670" i="3"/>
  <c r="AI1670" i="3" s="1"/>
  <c r="AH1669" i="3"/>
  <c r="AI1669" i="3" s="1"/>
  <c r="AH1668" i="3"/>
  <c r="AI1668" i="3" s="1"/>
  <c r="AH1667" i="3"/>
  <c r="AI1667" i="3" s="1"/>
  <c r="AH1666" i="3"/>
  <c r="AI1666" i="3" s="1"/>
  <c r="AH1665" i="3"/>
  <c r="AI1665" i="3" s="1"/>
  <c r="AH1664" i="3"/>
  <c r="AI1664" i="3" s="1"/>
  <c r="AH1663" i="3"/>
  <c r="AI1663" i="3" s="1"/>
  <c r="AH1662" i="3"/>
  <c r="AI1662" i="3" s="1"/>
  <c r="AH1661" i="3"/>
  <c r="AI1661" i="3" s="1"/>
  <c r="AH1660" i="3"/>
  <c r="AI1660" i="3" s="1"/>
  <c r="AH1659" i="3"/>
  <c r="AI1659" i="3" s="1"/>
  <c r="AH1658" i="3"/>
  <c r="AI1658" i="3" s="1"/>
  <c r="AH1657" i="3"/>
  <c r="AI1657" i="3" s="1"/>
  <c r="AH1656" i="3"/>
  <c r="AI1656" i="3" s="1"/>
  <c r="AH1655" i="3"/>
  <c r="AI1655" i="3" s="1"/>
  <c r="AH1654" i="3"/>
  <c r="AI1654" i="3" s="1"/>
  <c r="AH1653" i="3"/>
  <c r="AI1653" i="3" s="1"/>
  <c r="AH1652" i="3"/>
  <c r="AI1652" i="3" s="1"/>
  <c r="AH1651" i="3"/>
  <c r="AI1651" i="3" s="1"/>
  <c r="AH1650" i="3"/>
  <c r="AI1650" i="3" s="1"/>
  <c r="AH1649" i="3"/>
  <c r="AI1649" i="3" s="1"/>
  <c r="AH1648" i="3"/>
  <c r="AI1648" i="3" s="1"/>
  <c r="AH1647" i="3"/>
  <c r="AI1647" i="3" s="1"/>
  <c r="AH1646" i="3"/>
  <c r="AI1646" i="3" s="1"/>
  <c r="AH1645" i="3"/>
  <c r="AI1645" i="3" s="1"/>
  <c r="AH1644" i="3"/>
  <c r="AI1644" i="3" s="1"/>
  <c r="AH1643" i="3"/>
  <c r="AI1643" i="3" s="1"/>
  <c r="AH1642" i="3"/>
  <c r="AI1642" i="3" s="1"/>
  <c r="AH1641" i="3"/>
  <c r="AI1641" i="3" s="1"/>
  <c r="AH1640" i="3"/>
  <c r="AI1640" i="3" s="1"/>
  <c r="AH1639" i="3"/>
  <c r="AI1639" i="3" s="1"/>
  <c r="AH1638" i="3"/>
  <c r="AI1638" i="3" s="1"/>
  <c r="AH1637" i="3"/>
  <c r="AI1637" i="3" s="1"/>
  <c r="AH1636" i="3"/>
  <c r="AI1636" i="3" s="1"/>
  <c r="AH1635" i="3"/>
  <c r="AI1635" i="3" s="1"/>
  <c r="AH1634" i="3"/>
  <c r="AI1634" i="3" s="1"/>
  <c r="AH1633" i="3"/>
  <c r="AI1633" i="3" s="1"/>
  <c r="AH1632" i="3"/>
  <c r="AI1632" i="3" s="1"/>
  <c r="AH1631" i="3"/>
  <c r="AI1631" i="3" s="1"/>
  <c r="AH1630" i="3"/>
  <c r="AI1630" i="3" s="1"/>
  <c r="AH1629" i="3"/>
  <c r="AI1629" i="3" s="1"/>
  <c r="AH1628" i="3"/>
  <c r="AI1628" i="3" s="1"/>
  <c r="AH1627" i="3"/>
  <c r="AI1627" i="3" s="1"/>
  <c r="AH1626" i="3"/>
  <c r="AI1626" i="3" s="1"/>
  <c r="AH1625" i="3"/>
  <c r="AI1625" i="3" s="1"/>
  <c r="AH1624" i="3"/>
  <c r="AI1624" i="3" s="1"/>
  <c r="AH1623" i="3"/>
  <c r="AI1623" i="3" s="1"/>
  <c r="AH1622" i="3"/>
  <c r="AI1622" i="3" s="1"/>
  <c r="AH1621" i="3"/>
  <c r="AI1621" i="3" s="1"/>
  <c r="AH1620" i="3"/>
  <c r="AI1620" i="3" s="1"/>
  <c r="AH1619" i="3"/>
  <c r="AI1619" i="3" s="1"/>
  <c r="AH1618" i="3"/>
  <c r="AI1618" i="3" s="1"/>
  <c r="AH1617" i="3"/>
  <c r="AI1617" i="3" s="1"/>
  <c r="AH1616" i="3"/>
  <c r="AI1616" i="3" s="1"/>
  <c r="AH1615" i="3"/>
  <c r="AI1615" i="3" s="1"/>
  <c r="AH1614" i="3"/>
  <c r="AI1614" i="3" s="1"/>
  <c r="AH1613" i="3"/>
  <c r="AI1613" i="3" s="1"/>
  <c r="AH1612" i="3"/>
  <c r="AI1612" i="3" s="1"/>
  <c r="AH1611" i="3"/>
  <c r="AI1611" i="3" s="1"/>
  <c r="AH1610" i="3"/>
  <c r="AI1610" i="3" s="1"/>
  <c r="AH1609" i="3"/>
  <c r="AI1609" i="3" s="1"/>
  <c r="AH1608" i="3"/>
  <c r="AI1608" i="3" s="1"/>
  <c r="AH1607" i="3"/>
  <c r="AI1607" i="3" s="1"/>
  <c r="AH1606" i="3"/>
  <c r="AI1606" i="3" s="1"/>
  <c r="AH1605" i="3"/>
  <c r="AI1605" i="3" s="1"/>
  <c r="AH1604" i="3"/>
  <c r="AI1604" i="3" s="1"/>
  <c r="AH1603" i="3"/>
  <c r="AI1603" i="3" s="1"/>
  <c r="AH1602" i="3"/>
  <c r="AI1602" i="3" s="1"/>
  <c r="AH1601" i="3"/>
  <c r="AI1601" i="3" s="1"/>
  <c r="AH1600" i="3"/>
  <c r="AI1600" i="3" s="1"/>
  <c r="AH1599" i="3"/>
  <c r="AI1599" i="3" s="1"/>
  <c r="AH1598" i="3"/>
  <c r="AI1598" i="3" s="1"/>
  <c r="AH1597" i="3"/>
  <c r="AI1597" i="3" s="1"/>
  <c r="AH1596" i="3"/>
  <c r="AI1596" i="3" s="1"/>
  <c r="AH1595" i="3"/>
  <c r="AI1595" i="3" s="1"/>
  <c r="AH1594" i="3"/>
  <c r="AI1594" i="3" s="1"/>
  <c r="AH1593" i="3"/>
  <c r="AI1593" i="3" s="1"/>
  <c r="AH1592" i="3"/>
  <c r="AI1592" i="3" s="1"/>
  <c r="AH1591" i="3"/>
  <c r="AI1591" i="3" s="1"/>
  <c r="AH1590" i="3"/>
  <c r="AI1590" i="3" s="1"/>
  <c r="AH1589" i="3"/>
  <c r="AI1589" i="3" s="1"/>
  <c r="AH1588" i="3"/>
  <c r="AI1588" i="3" s="1"/>
  <c r="AH1587" i="3"/>
  <c r="AI1587" i="3" s="1"/>
  <c r="AH1586" i="3"/>
  <c r="AI1586" i="3" s="1"/>
  <c r="AH1585" i="3"/>
  <c r="AI1585" i="3" s="1"/>
  <c r="AH1584" i="3"/>
  <c r="AI1584" i="3" s="1"/>
  <c r="AH1583" i="3"/>
  <c r="AI1583" i="3" s="1"/>
  <c r="AH1582" i="3"/>
  <c r="AI1582" i="3" s="1"/>
  <c r="AH1581" i="3"/>
  <c r="AI1581" i="3" s="1"/>
  <c r="AH1580" i="3"/>
  <c r="AI1580" i="3" s="1"/>
  <c r="AH1579" i="3"/>
  <c r="AI1579" i="3" s="1"/>
  <c r="AH1578" i="3"/>
  <c r="AI1578" i="3" s="1"/>
  <c r="AH1577" i="3"/>
  <c r="AI1577" i="3" s="1"/>
  <c r="AH1576" i="3"/>
  <c r="AI1576" i="3" s="1"/>
  <c r="AH1575" i="3"/>
  <c r="AI1575" i="3" s="1"/>
  <c r="AH1574" i="3"/>
  <c r="AI1574" i="3" s="1"/>
  <c r="AH1573" i="3"/>
  <c r="AI1573" i="3" s="1"/>
  <c r="AH1572" i="3"/>
  <c r="AI1572" i="3" s="1"/>
  <c r="AH1571" i="3"/>
  <c r="AI1571" i="3" s="1"/>
  <c r="AH1570" i="3"/>
  <c r="AI1570" i="3" s="1"/>
  <c r="AH1569" i="3"/>
  <c r="AI1569" i="3" s="1"/>
  <c r="AH1568" i="3"/>
  <c r="AI1568" i="3" s="1"/>
  <c r="AH1567" i="3"/>
  <c r="AI1567" i="3" s="1"/>
  <c r="AH1566" i="3"/>
  <c r="AI1566" i="3" s="1"/>
  <c r="AH1565" i="3"/>
  <c r="AI1565" i="3" s="1"/>
  <c r="AH1564" i="3"/>
  <c r="AI1564" i="3" s="1"/>
  <c r="AH1563" i="3"/>
  <c r="AI1563" i="3" s="1"/>
  <c r="AH1562" i="3"/>
  <c r="AI1562" i="3" s="1"/>
  <c r="AH1561" i="3"/>
  <c r="AI1561" i="3" s="1"/>
  <c r="AH1560" i="3"/>
  <c r="AI1560" i="3" s="1"/>
  <c r="AH1559" i="3"/>
  <c r="AI1559" i="3" s="1"/>
  <c r="AH1558" i="3"/>
  <c r="AI1558" i="3" s="1"/>
  <c r="AH1557" i="3"/>
  <c r="AI1557" i="3" s="1"/>
  <c r="AH1556" i="3"/>
  <c r="AI1556" i="3" s="1"/>
  <c r="AH1555" i="3"/>
  <c r="AI1555" i="3" s="1"/>
  <c r="AH1554" i="3"/>
  <c r="AI1554" i="3" s="1"/>
  <c r="AH1553" i="3"/>
  <c r="AI1553" i="3" s="1"/>
  <c r="AH1552" i="3"/>
  <c r="AI1552" i="3" s="1"/>
  <c r="AH1551" i="3"/>
  <c r="AI1551" i="3" s="1"/>
  <c r="AH1550" i="3"/>
  <c r="AI1550" i="3" s="1"/>
  <c r="AH1549" i="3"/>
  <c r="AI1549" i="3" s="1"/>
  <c r="AH1548" i="3"/>
  <c r="AI1548" i="3" s="1"/>
  <c r="AH1547" i="3"/>
  <c r="AI1547" i="3" s="1"/>
  <c r="AH1546" i="3"/>
  <c r="AI1546" i="3" s="1"/>
  <c r="AH1545" i="3"/>
  <c r="AI1545" i="3" s="1"/>
  <c r="AH1544" i="3"/>
  <c r="AI1544" i="3" s="1"/>
  <c r="AH1543" i="3"/>
  <c r="AI1543" i="3" s="1"/>
  <c r="AH1542" i="3"/>
  <c r="AI1542" i="3" s="1"/>
  <c r="AH1541" i="3"/>
  <c r="AI1541" i="3" s="1"/>
  <c r="AH1540" i="3"/>
  <c r="AI1540" i="3" s="1"/>
  <c r="AH1539" i="3"/>
  <c r="AI1539" i="3" s="1"/>
  <c r="AH1538" i="3"/>
  <c r="AI1538" i="3" s="1"/>
  <c r="AH1537" i="3"/>
  <c r="AI1537" i="3" s="1"/>
  <c r="AH1536" i="3"/>
  <c r="AI1536" i="3" s="1"/>
  <c r="AH1535" i="3"/>
  <c r="AI1535" i="3" s="1"/>
  <c r="AH1534" i="3"/>
  <c r="AI1534" i="3" s="1"/>
  <c r="AH1533" i="3"/>
  <c r="AI1533" i="3" s="1"/>
  <c r="AH1532" i="3"/>
  <c r="AI1532" i="3" s="1"/>
  <c r="AH1531" i="3"/>
  <c r="AI1531" i="3" s="1"/>
  <c r="AH1530" i="3"/>
  <c r="AI1530" i="3" s="1"/>
  <c r="AH1529" i="3"/>
  <c r="AI1529" i="3" s="1"/>
  <c r="AH1528" i="3"/>
  <c r="AI1528" i="3" s="1"/>
  <c r="AH1527" i="3"/>
  <c r="AI1527" i="3" s="1"/>
  <c r="AH1526" i="3"/>
  <c r="AI1526" i="3" s="1"/>
  <c r="AH1525" i="3"/>
  <c r="AI1525" i="3" s="1"/>
  <c r="AH1524" i="3"/>
  <c r="AI1524" i="3" s="1"/>
  <c r="AH1523" i="3"/>
  <c r="AI1523" i="3" s="1"/>
  <c r="AH1522" i="3"/>
  <c r="AI1522" i="3" s="1"/>
  <c r="AH1521" i="3"/>
  <c r="AI1521" i="3" s="1"/>
  <c r="AH1520" i="3"/>
  <c r="AI1520" i="3" s="1"/>
  <c r="AH1519" i="3"/>
  <c r="AI1519" i="3" s="1"/>
  <c r="AH1518" i="3"/>
  <c r="AI1518" i="3" s="1"/>
  <c r="AH1517" i="3"/>
  <c r="AI1517" i="3" s="1"/>
  <c r="AH1516" i="3"/>
  <c r="AI1516" i="3" s="1"/>
  <c r="AH1515" i="3"/>
  <c r="AI1515" i="3" s="1"/>
  <c r="AH1514" i="3"/>
  <c r="AI1514" i="3" s="1"/>
  <c r="AH1513" i="3"/>
  <c r="AI1513" i="3" s="1"/>
  <c r="AH1512" i="3"/>
  <c r="AI1512" i="3" s="1"/>
  <c r="AH1511" i="3"/>
  <c r="AI1511" i="3" s="1"/>
  <c r="AH1510" i="3"/>
  <c r="AI1510" i="3" s="1"/>
  <c r="AH1509" i="3"/>
  <c r="AI1509" i="3" s="1"/>
  <c r="AH1508" i="3"/>
  <c r="AI1508" i="3" s="1"/>
  <c r="AH1507" i="3"/>
  <c r="AI1507" i="3" s="1"/>
  <c r="AH1506" i="3"/>
  <c r="AI1506" i="3" s="1"/>
  <c r="AH1505" i="3"/>
  <c r="AI1505" i="3" s="1"/>
  <c r="AH1504" i="3"/>
  <c r="AI1504" i="3" s="1"/>
  <c r="AH1503" i="3"/>
  <c r="AI1503" i="3" s="1"/>
  <c r="AH1502" i="3"/>
  <c r="AI1502" i="3" s="1"/>
  <c r="AH1501" i="3"/>
  <c r="AI1501" i="3" s="1"/>
  <c r="AH1500" i="3"/>
  <c r="AI1500" i="3" s="1"/>
  <c r="AH1499" i="3"/>
  <c r="AI1499" i="3" s="1"/>
  <c r="AH1498" i="3"/>
  <c r="AI1498" i="3" s="1"/>
  <c r="AH1497" i="3"/>
  <c r="AI1497" i="3" s="1"/>
  <c r="AH1496" i="3"/>
  <c r="AI1496" i="3" s="1"/>
  <c r="AH1495" i="3"/>
  <c r="AI1495" i="3" s="1"/>
  <c r="AH1494" i="3"/>
  <c r="AI1494" i="3" s="1"/>
  <c r="AH1493" i="3"/>
  <c r="AI1493" i="3" s="1"/>
  <c r="AH1492" i="3"/>
  <c r="AI1492" i="3" s="1"/>
  <c r="AH1491" i="3"/>
  <c r="AI1491" i="3" s="1"/>
  <c r="AH1490" i="3"/>
  <c r="AI1490" i="3" s="1"/>
  <c r="AH1489" i="3"/>
  <c r="AI1489" i="3" s="1"/>
  <c r="AH1488" i="3"/>
  <c r="AI1488" i="3" s="1"/>
  <c r="AH1487" i="3"/>
  <c r="AI1487" i="3" s="1"/>
  <c r="AH1486" i="3"/>
  <c r="AI1486" i="3" s="1"/>
  <c r="AH1485" i="3"/>
  <c r="AI1485" i="3" s="1"/>
  <c r="AH1484" i="3"/>
  <c r="AI1484" i="3" s="1"/>
  <c r="AH1483" i="3"/>
  <c r="AI1483" i="3" s="1"/>
  <c r="AH1482" i="3"/>
  <c r="AI1482" i="3" s="1"/>
  <c r="AH1481" i="3"/>
  <c r="AI1481" i="3" s="1"/>
  <c r="AH1480" i="3"/>
  <c r="AI1480" i="3" s="1"/>
  <c r="AH1479" i="3"/>
  <c r="AI1479" i="3" s="1"/>
  <c r="AH1478" i="3"/>
  <c r="AI1478" i="3" s="1"/>
  <c r="AH1477" i="3"/>
  <c r="AI1477" i="3" s="1"/>
  <c r="AH1476" i="3"/>
  <c r="AI1476" i="3" s="1"/>
  <c r="AH1475" i="3"/>
  <c r="AI1475" i="3" s="1"/>
  <c r="AH1474" i="3"/>
  <c r="AI1474" i="3" s="1"/>
  <c r="AH1473" i="3"/>
  <c r="AI1473" i="3" s="1"/>
  <c r="AH1472" i="3"/>
  <c r="AI1472" i="3" s="1"/>
  <c r="AH1471" i="3"/>
  <c r="AI1471" i="3" s="1"/>
  <c r="AH1470" i="3"/>
  <c r="AI1470" i="3" s="1"/>
  <c r="AH1469" i="3"/>
  <c r="AI1469" i="3" s="1"/>
  <c r="AH1468" i="3"/>
  <c r="AI1468" i="3" s="1"/>
  <c r="AH1467" i="3"/>
  <c r="AI1467" i="3" s="1"/>
  <c r="AH1466" i="3"/>
  <c r="AI1466" i="3" s="1"/>
  <c r="AH1465" i="3"/>
  <c r="AI1465" i="3" s="1"/>
  <c r="AH1464" i="3"/>
  <c r="AI1464" i="3" s="1"/>
  <c r="AH1463" i="3"/>
  <c r="AI1463" i="3" s="1"/>
  <c r="AH1462" i="3"/>
  <c r="AI1462" i="3" s="1"/>
  <c r="AH1461" i="3"/>
  <c r="AI1461" i="3" s="1"/>
  <c r="AH1460" i="3"/>
  <c r="AI1460" i="3" s="1"/>
  <c r="AH1459" i="3"/>
  <c r="AI1459" i="3" s="1"/>
  <c r="AH1458" i="3"/>
  <c r="AI1458" i="3" s="1"/>
  <c r="AH1457" i="3"/>
  <c r="AI1457" i="3" s="1"/>
  <c r="AH1456" i="3"/>
  <c r="AI1456" i="3" s="1"/>
  <c r="AH1455" i="3"/>
  <c r="AI1455" i="3" s="1"/>
  <c r="AH1454" i="3"/>
  <c r="AI1454" i="3" s="1"/>
  <c r="AH1453" i="3"/>
  <c r="AI1453" i="3" s="1"/>
  <c r="AH1452" i="3"/>
  <c r="AI1452" i="3" s="1"/>
  <c r="AH1451" i="3"/>
  <c r="AI1451" i="3" s="1"/>
  <c r="AH1450" i="3"/>
  <c r="AI1450" i="3" s="1"/>
  <c r="AH1449" i="3"/>
  <c r="AI1449" i="3" s="1"/>
  <c r="AH1448" i="3"/>
  <c r="AI1448" i="3" s="1"/>
  <c r="AH1447" i="3"/>
  <c r="AI1447" i="3" s="1"/>
  <c r="AH1446" i="3"/>
  <c r="AI1446" i="3" s="1"/>
  <c r="AH1445" i="3"/>
  <c r="AI1445" i="3" s="1"/>
  <c r="AH1444" i="3"/>
  <c r="AI1444" i="3" s="1"/>
  <c r="AH1443" i="3"/>
  <c r="AI1443" i="3" s="1"/>
  <c r="AH1442" i="3"/>
  <c r="AI1442" i="3" s="1"/>
  <c r="AH1441" i="3"/>
  <c r="AI1441" i="3" s="1"/>
  <c r="AH1440" i="3"/>
  <c r="AI1440" i="3" s="1"/>
  <c r="AH1439" i="3"/>
  <c r="AI1439" i="3" s="1"/>
  <c r="AH1438" i="3"/>
  <c r="AI1438" i="3" s="1"/>
  <c r="AH1437" i="3"/>
  <c r="AI1437" i="3" s="1"/>
  <c r="AH1436" i="3"/>
  <c r="AI1436" i="3" s="1"/>
  <c r="AH1435" i="3"/>
  <c r="AI1435" i="3" s="1"/>
  <c r="AH1434" i="3"/>
  <c r="AI1434" i="3" s="1"/>
  <c r="AH1433" i="3"/>
  <c r="AI1433" i="3" s="1"/>
  <c r="AH1432" i="3"/>
  <c r="AI1432" i="3" s="1"/>
  <c r="AH1431" i="3"/>
  <c r="AI1431" i="3" s="1"/>
  <c r="AH1430" i="3"/>
  <c r="AI1430" i="3" s="1"/>
  <c r="AH1429" i="3"/>
  <c r="AI1429" i="3" s="1"/>
  <c r="AH1428" i="3"/>
  <c r="AI1428" i="3" s="1"/>
  <c r="AH1427" i="3"/>
  <c r="AI1427" i="3" s="1"/>
  <c r="AH1426" i="3"/>
  <c r="AI1426" i="3" s="1"/>
  <c r="AH1425" i="3"/>
  <c r="AI1425" i="3" s="1"/>
  <c r="AH1424" i="3"/>
  <c r="AI1424" i="3" s="1"/>
  <c r="AH1423" i="3"/>
  <c r="AI1423" i="3" s="1"/>
  <c r="AH1422" i="3"/>
  <c r="AI1422" i="3" s="1"/>
  <c r="AH1421" i="3"/>
  <c r="AI1421" i="3" s="1"/>
  <c r="AH1420" i="3"/>
  <c r="AI1420" i="3" s="1"/>
  <c r="AH1419" i="3"/>
  <c r="AI1419" i="3" s="1"/>
  <c r="AH1418" i="3"/>
  <c r="AI1418" i="3" s="1"/>
  <c r="AH1417" i="3"/>
  <c r="AI1417" i="3" s="1"/>
  <c r="AH1416" i="3"/>
  <c r="AI1416" i="3" s="1"/>
  <c r="AH1415" i="3"/>
  <c r="AI1415" i="3" s="1"/>
  <c r="AH1414" i="3"/>
  <c r="AI1414" i="3" s="1"/>
  <c r="AH1413" i="3"/>
  <c r="AI1413" i="3" s="1"/>
  <c r="AH1412" i="3"/>
  <c r="AI1412" i="3" s="1"/>
  <c r="AH1411" i="3"/>
  <c r="AI1411" i="3" s="1"/>
  <c r="AH1410" i="3"/>
  <c r="AI1410" i="3" s="1"/>
  <c r="AH1409" i="3"/>
  <c r="AI1409" i="3" s="1"/>
  <c r="AH1408" i="3"/>
  <c r="AI1408" i="3" s="1"/>
  <c r="AH1407" i="3"/>
  <c r="AI1407" i="3" s="1"/>
  <c r="AH1406" i="3"/>
  <c r="AI1406" i="3" s="1"/>
  <c r="AH1405" i="3"/>
  <c r="AI1405" i="3" s="1"/>
  <c r="AH1404" i="3"/>
  <c r="AI1404" i="3" s="1"/>
  <c r="AH1403" i="3"/>
  <c r="AI1403" i="3" s="1"/>
  <c r="AH1402" i="3"/>
  <c r="AI1402" i="3" s="1"/>
  <c r="AH1401" i="3"/>
  <c r="AI1401" i="3" s="1"/>
  <c r="AH1400" i="3"/>
  <c r="AI1400" i="3" s="1"/>
  <c r="AH1399" i="3"/>
  <c r="AI1399" i="3" s="1"/>
  <c r="AH1398" i="3"/>
  <c r="AI1398" i="3" s="1"/>
  <c r="AH1397" i="3"/>
  <c r="AI1397" i="3" s="1"/>
  <c r="AH1396" i="3"/>
  <c r="AI1396" i="3" s="1"/>
  <c r="AH1395" i="3"/>
  <c r="AI1395" i="3" s="1"/>
  <c r="AH1394" i="3"/>
  <c r="AI1394" i="3" s="1"/>
  <c r="AH1393" i="3"/>
  <c r="AI1393" i="3" s="1"/>
  <c r="AH1392" i="3"/>
  <c r="AI1392" i="3" s="1"/>
  <c r="AH1391" i="3"/>
  <c r="AI1391" i="3" s="1"/>
  <c r="AH1390" i="3"/>
  <c r="AI1390" i="3" s="1"/>
  <c r="AH1389" i="3"/>
  <c r="AI1389" i="3" s="1"/>
  <c r="AH1388" i="3"/>
  <c r="AI1388" i="3" s="1"/>
  <c r="AH1387" i="3"/>
  <c r="AI1387" i="3" s="1"/>
  <c r="AH1386" i="3"/>
  <c r="AI1386" i="3" s="1"/>
  <c r="AH1385" i="3"/>
  <c r="AI1385" i="3" s="1"/>
  <c r="AH1384" i="3"/>
  <c r="AI1384" i="3" s="1"/>
  <c r="AH1383" i="3"/>
  <c r="AI1383" i="3" s="1"/>
  <c r="AH1382" i="3"/>
  <c r="AI1382" i="3" s="1"/>
  <c r="AH1381" i="3"/>
  <c r="AI1381" i="3" s="1"/>
  <c r="AH1380" i="3"/>
  <c r="AI1380" i="3" s="1"/>
  <c r="AH1379" i="3"/>
  <c r="AI1379" i="3" s="1"/>
  <c r="AH1378" i="3"/>
  <c r="AI1378" i="3" s="1"/>
  <c r="AH1377" i="3"/>
  <c r="AI1377" i="3" s="1"/>
  <c r="AH1376" i="3"/>
  <c r="AI1376" i="3" s="1"/>
  <c r="AH1375" i="3"/>
  <c r="AI1375" i="3" s="1"/>
  <c r="AH1374" i="3"/>
  <c r="AI1374" i="3" s="1"/>
  <c r="AH1373" i="3"/>
  <c r="AI1373" i="3" s="1"/>
  <c r="AH1372" i="3"/>
  <c r="AI1372" i="3" s="1"/>
  <c r="AH1371" i="3"/>
  <c r="AI1371" i="3" s="1"/>
  <c r="AH1370" i="3"/>
  <c r="AI1370" i="3" s="1"/>
  <c r="AH1369" i="3"/>
  <c r="AI1369" i="3" s="1"/>
  <c r="AH1368" i="3"/>
  <c r="AI1368" i="3" s="1"/>
  <c r="AH1367" i="3"/>
  <c r="AI1367" i="3" s="1"/>
  <c r="AH1366" i="3"/>
  <c r="AI1366" i="3" s="1"/>
  <c r="AH1365" i="3"/>
  <c r="AI1365" i="3" s="1"/>
  <c r="AH1364" i="3"/>
  <c r="AI1364" i="3" s="1"/>
  <c r="AH1363" i="3"/>
  <c r="AI1363" i="3" s="1"/>
  <c r="AH1362" i="3"/>
  <c r="AI1362" i="3" s="1"/>
  <c r="AH1361" i="3"/>
  <c r="AI1361" i="3" s="1"/>
  <c r="AH1360" i="3"/>
  <c r="AI1360" i="3" s="1"/>
  <c r="AH1359" i="3"/>
  <c r="AI1359" i="3" s="1"/>
  <c r="AH1358" i="3"/>
  <c r="AI1358" i="3" s="1"/>
  <c r="AH1357" i="3"/>
  <c r="AI1357" i="3" s="1"/>
  <c r="AH1356" i="3"/>
  <c r="AI1356" i="3" s="1"/>
  <c r="AH1355" i="3"/>
  <c r="AI1355" i="3" s="1"/>
  <c r="AH1354" i="3"/>
  <c r="AI1354" i="3" s="1"/>
  <c r="AH1353" i="3"/>
  <c r="AI1353" i="3" s="1"/>
  <c r="AH1352" i="3"/>
  <c r="AI1352" i="3" s="1"/>
  <c r="AH1351" i="3"/>
  <c r="AI1351" i="3" s="1"/>
  <c r="AH1350" i="3"/>
  <c r="AI1350" i="3" s="1"/>
  <c r="AH1349" i="3"/>
  <c r="AI1349" i="3" s="1"/>
  <c r="AH1348" i="3"/>
  <c r="AI1348" i="3" s="1"/>
  <c r="AH1347" i="3"/>
  <c r="AI1347" i="3" s="1"/>
  <c r="AH1346" i="3"/>
  <c r="AI1346" i="3" s="1"/>
  <c r="AH1345" i="3"/>
  <c r="AI1345" i="3" s="1"/>
  <c r="AH1344" i="3"/>
  <c r="AI1344" i="3" s="1"/>
  <c r="AH1343" i="3"/>
  <c r="AI1343" i="3" s="1"/>
  <c r="AH1342" i="3"/>
  <c r="AI1342" i="3" s="1"/>
  <c r="AH1341" i="3"/>
  <c r="AI1341" i="3" s="1"/>
  <c r="AH1340" i="3"/>
  <c r="AI1340" i="3" s="1"/>
  <c r="AH1339" i="3"/>
  <c r="AI1339" i="3" s="1"/>
  <c r="AH1338" i="3"/>
  <c r="AI1338" i="3" s="1"/>
  <c r="AH1337" i="3"/>
  <c r="AI1337" i="3" s="1"/>
  <c r="AH1336" i="3"/>
  <c r="AI1336" i="3" s="1"/>
  <c r="AH1335" i="3"/>
  <c r="AI1335" i="3" s="1"/>
  <c r="AH1334" i="3"/>
  <c r="AI1334" i="3" s="1"/>
  <c r="AH1333" i="3"/>
  <c r="AI1333" i="3" s="1"/>
  <c r="AH1332" i="3"/>
  <c r="AI1332" i="3" s="1"/>
  <c r="AH1331" i="3"/>
  <c r="AI1331" i="3" s="1"/>
  <c r="AH1330" i="3"/>
  <c r="AI1330" i="3" s="1"/>
  <c r="AH1329" i="3"/>
  <c r="AI1329" i="3" s="1"/>
  <c r="AH1328" i="3"/>
  <c r="AI1328" i="3" s="1"/>
  <c r="AH1327" i="3"/>
  <c r="AI1327" i="3" s="1"/>
  <c r="AH1326" i="3"/>
  <c r="AI1326" i="3" s="1"/>
  <c r="AH1325" i="3"/>
  <c r="AI1325" i="3" s="1"/>
  <c r="AH1324" i="3"/>
  <c r="AI1324" i="3" s="1"/>
  <c r="AH1323" i="3"/>
  <c r="AI1323" i="3" s="1"/>
  <c r="AH1322" i="3"/>
  <c r="AI1322" i="3" s="1"/>
  <c r="AH1321" i="3"/>
  <c r="AI1321" i="3" s="1"/>
  <c r="AH1320" i="3"/>
  <c r="AI1320" i="3" s="1"/>
  <c r="AH1319" i="3"/>
  <c r="AI1319" i="3" s="1"/>
  <c r="AH1318" i="3"/>
  <c r="AI1318" i="3" s="1"/>
  <c r="AH1317" i="3"/>
  <c r="AI1317" i="3" s="1"/>
  <c r="AH1316" i="3"/>
  <c r="AI1316" i="3" s="1"/>
  <c r="AH1315" i="3"/>
  <c r="AI1315" i="3" s="1"/>
  <c r="AH1314" i="3"/>
  <c r="AI1314" i="3" s="1"/>
  <c r="AH1313" i="3"/>
  <c r="AI1313" i="3" s="1"/>
  <c r="AH1312" i="3"/>
  <c r="AI1312" i="3" s="1"/>
  <c r="AH1311" i="3"/>
  <c r="AI1311" i="3" s="1"/>
  <c r="AH1310" i="3"/>
  <c r="AI1310" i="3" s="1"/>
  <c r="AH1309" i="3"/>
  <c r="AI1309" i="3" s="1"/>
  <c r="AH1308" i="3"/>
  <c r="AI1308" i="3" s="1"/>
  <c r="AH1307" i="3"/>
  <c r="AI1307" i="3" s="1"/>
  <c r="AH1306" i="3"/>
  <c r="AI1306" i="3" s="1"/>
  <c r="AH1305" i="3"/>
  <c r="AI1305" i="3" s="1"/>
  <c r="AH1304" i="3"/>
  <c r="AI1304" i="3" s="1"/>
  <c r="AH1303" i="3"/>
  <c r="AI1303" i="3" s="1"/>
  <c r="AH1302" i="3"/>
  <c r="AI1302" i="3" s="1"/>
  <c r="AH1301" i="3"/>
  <c r="AI1301" i="3" s="1"/>
  <c r="AH1300" i="3"/>
  <c r="AI1300" i="3" s="1"/>
  <c r="AH1299" i="3"/>
  <c r="AI1299" i="3" s="1"/>
  <c r="AH1298" i="3"/>
  <c r="AI1298" i="3" s="1"/>
  <c r="AH1297" i="3"/>
  <c r="AI1297" i="3" s="1"/>
  <c r="AH1296" i="3"/>
  <c r="AI1296" i="3" s="1"/>
  <c r="AH1295" i="3"/>
  <c r="AI1295" i="3" s="1"/>
  <c r="AH1294" i="3"/>
  <c r="AI1294" i="3" s="1"/>
  <c r="AH1293" i="3"/>
  <c r="AI1293" i="3" s="1"/>
  <c r="AH1292" i="3"/>
  <c r="AI1292" i="3" s="1"/>
  <c r="AH1291" i="3"/>
  <c r="AI1291" i="3" s="1"/>
  <c r="AH1290" i="3"/>
  <c r="AI1290" i="3" s="1"/>
  <c r="AH1289" i="3"/>
  <c r="AI1289" i="3" s="1"/>
  <c r="AH1288" i="3"/>
  <c r="AI1288" i="3" s="1"/>
  <c r="AH1287" i="3"/>
  <c r="AI1287" i="3" s="1"/>
  <c r="AH1286" i="3"/>
  <c r="AI1286" i="3" s="1"/>
  <c r="AH1285" i="3"/>
  <c r="AI1285" i="3" s="1"/>
  <c r="AH1284" i="3"/>
  <c r="AI1284" i="3" s="1"/>
  <c r="AH1283" i="3"/>
  <c r="AI1283" i="3" s="1"/>
  <c r="AH1282" i="3"/>
  <c r="AI1282" i="3" s="1"/>
  <c r="AH1281" i="3"/>
  <c r="AI1281" i="3" s="1"/>
  <c r="AH1280" i="3"/>
  <c r="AI1280" i="3" s="1"/>
  <c r="AH1279" i="3"/>
  <c r="AI1279" i="3" s="1"/>
  <c r="AH1278" i="3"/>
  <c r="AI1278" i="3" s="1"/>
  <c r="AH1277" i="3"/>
  <c r="AI1277" i="3" s="1"/>
  <c r="AH1276" i="3"/>
  <c r="AI1276" i="3" s="1"/>
  <c r="AH1275" i="3"/>
  <c r="AI1275" i="3" s="1"/>
  <c r="AH1274" i="3"/>
  <c r="AI1274" i="3" s="1"/>
  <c r="AH1273" i="3"/>
  <c r="AI1273" i="3" s="1"/>
  <c r="AH1272" i="3"/>
  <c r="AI1272" i="3" s="1"/>
  <c r="AH1271" i="3"/>
  <c r="AI1271" i="3" s="1"/>
  <c r="AH1270" i="3"/>
  <c r="AI1270" i="3" s="1"/>
  <c r="AH1269" i="3"/>
  <c r="AI1269" i="3" s="1"/>
  <c r="AH1268" i="3"/>
  <c r="AI1268" i="3" s="1"/>
  <c r="AH1267" i="3"/>
  <c r="AI1267" i="3" s="1"/>
  <c r="AH1266" i="3"/>
  <c r="AI1266" i="3" s="1"/>
  <c r="AH1265" i="3"/>
  <c r="AI1265" i="3" s="1"/>
  <c r="AH1264" i="3"/>
  <c r="AI1264" i="3" s="1"/>
  <c r="AH1263" i="3"/>
  <c r="AI1263" i="3" s="1"/>
  <c r="AH1262" i="3"/>
  <c r="AI1262" i="3" s="1"/>
  <c r="AH1261" i="3"/>
  <c r="AI1261" i="3" s="1"/>
  <c r="AH1260" i="3"/>
  <c r="AI1260" i="3" s="1"/>
  <c r="AH1259" i="3"/>
  <c r="AI1259" i="3" s="1"/>
  <c r="AH1258" i="3"/>
  <c r="AI1258" i="3" s="1"/>
  <c r="AH1257" i="3"/>
  <c r="AI1257" i="3" s="1"/>
  <c r="AH1256" i="3"/>
  <c r="AI1256" i="3" s="1"/>
  <c r="AH1255" i="3"/>
  <c r="AI1255" i="3" s="1"/>
  <c r="AH1254" i="3"/>
  <c r="AI1254" i="3" s="1"/>
  <c r="AH1253" i="3"/>
  <c r="AI1253" i="3" s="1"/>
  <c r="AH1252" i="3"/>
  <c r="AI1252" i="3" s="1"/>
  <c r="AH1251" i="3"/>
  <c r="AI1251" i="3" s="1"/>
  <c r="AH1250" i="3"/>
  <c r="AI1250" i="3" s="1"/>
  <c r="AH1249" i="3"/>
  <c r="AI1249" i="3" s="1"/>
  <c r="AH1248" i="3"/>
  <c r="AI1248" i="3" s="1"/>
  <c r="AH1247" i="3"/>
  <c r="AI1247" i="3" s="1"/>
  <c r="AH1246" i="3"/>
  <c r="AI1246" i="3" s="1"/>
  <c r="AH1245" i="3"/>
  <c r="AI1245" i="3" s="1"/>
  <c r="AH1244" i="3"/>
  <c r="AI1244" i="3" s="1"/>
  <c r="AH1243" i="3"/>
  <c r="AI1243" i="3" s="1"/>
  <c r="AH1242" i="3"/>
  <c r="AI1242" i="3" s="1"/>
  <c r="AH1241" i="3"/>
  <c r="AI1241" i="3" s="1"/>
  <c r="AH1240" i="3"/>
  <c r="AI1240" i="3" s="1"/>
  <c r="AH1239" i="3"/>
  <c r="AI1239" i="3" s="1"/>
  <c r="AH1238" i="3"/>
  <c r="AI1238" i="3" s="1"/>
  <c r="AH1237" i="3"/>
  <c r="AI1237" i="3" s="1"/>
  <c r="AH1236" i="3"/>
  <c r="AI1236" i="3" s="1"/>
  <c r="AH1235" i="3"/>
  <c r="AI1235" i="3" s="1"/>
  <c r="AH1234" i="3"/>
  <c r="AI1234" i="3" s="1"/>
  <c r="AH1233" i="3"/>
  <c r="AI1233" i="3" s="1"/>
  <c r="AH1232" i="3"/>
  <c r="AI1232" i="3" s="1"/>
  <c r="AH1231" i="3"/>
  <c r="AI1231" i="3" s="1"/>
  <c r="AH1230" i="3"/>
  <c r="AI1230" i="3" s="1"/>
  <c r="AH1229" i="3"/>
  <c r="AI1229" i="3" s="1"/>
  <c r="AH1228" i="3"/>
  <c r="AI1228" i="3" s="1"/>
  <c r="AH1227" i="3"/>
  <c r="AI1227" i="3" s="1"/>
  <c r="AH1226" i="3"/>
  <c r="AI1226" i="3" s="1"/>
  <c r="AH1225" i="3"/>
  <c r="AI1225" i="3" s="1"/>
  <c r="AH1224" i="3"/>
  <c r="AI1224" i="3" s="1"/>
  <c r="AH1223" i="3"/>
  <c r="AI1223" i="3" s="1"/>
  <c r="AH1222" i="3"/>
  <c r="AI1222" i="3" s="1"/>
  <c r="AH1221" i="3"/>
  <c r="AI1221" i="3" s="1"/>
  <c r="AH1220" i="3"/>
  <c r="AI1220" i="3" s="1"/>
  <c r="AH1219" i="3"/>
  <c r="AI1219" i="3" s="1"/>
  <c r="AH1218" i="3"/>
  <c r="AI1218" i="3" s="1"/>
  <c r="AH1217" i="3"/>
  <c r="AI1217" i="3" s="1"/>
  <c r="AH1216" i="3"/>
  <c r="AI1216" i="3" s="1"/>
  <c r="AH1215" i="3"/>
  <c r="AI1215" i="3" s="1"/>
  <c r="AH1214" i="3"/>
  <c r="AI1214" i="3" s="1"/>
  <c r="AH1213" i="3"/>
  <c r="AI1213" i="3" s="1"/>
  <c r="AH1212" i="3"/>
  <c r="AI1212" i="3" s="1"/>
  <c r="AH1211" i="3"/>
  <c r="AI1211" i="3" s="1"/>
  <c r="AH1210" i="3"/>
  <c r="AI1210" i="3" s="1"/>
  <c r="AH1209" i="3"/>
  <c r="AI1209" i="3" s="1"/>
  <c r="AH1208" i="3"/>
  <c r="AI1208" i="3" s="1"/>
  <c r="AH1207" i="3"/>
  <c r="AI1207" i="3" s="1"/>
  <c r="AH1206" i="3"/>
  <c r="AI1206" i="3" s="1"/>
  <c r="AH1205" i="3"/>
  <c r="AI1205" i="3" s="1"/>
  <c r="AH1204" i="3"/>
  <c r="AI1204" i="3" s="1"/>
  <c r="AH1203" i="3"/>
  <c r="AI1203" i="3" s="1"/>
  <c r="AH1202" i="3"/>
  <c r="AI1202" i="3" s="1"/>
  <c r="AH1201" i="3"/>
  <c r="AI1201" i="3" s="1"/>
  <c r="AH1200" i="3"/>
  <c r="AI1200" i="3" s="1"/>
  <c r="AH1199" i="3"/>
  <c r="AI1199" i="3" s="1"/>
  <c r="AH1198" i="3"/>
  <c r="AI1198" i="3" s="1"/>
  <c r="AH1197" i="3"/>
  <c r="AI1197" i="3" s="1"/>
  <c r="AH1196" i="3"/>
  <c r="AI1196" i="3" s="1"/>
  <c r="AH1195" i="3"/>
  <c r="AI1195" i="3" s="1"/>
  <c r="AH1194" i="3"/>
  <c r="AI1194" i="3" s="1"/>
  <c r="AH1193" i="3"/>
  <c r="AI1193" i="3" s="1"/>
  <c r="AH1192" i="3"/>
  <c r="AI1192" i="3" s="1"/>
  <c r="AH1191" i="3"/>
  <c r="AI1191" i="3" s="1"/>
  <c r="AH1190" i="3"/>
  <c r="AI1190" i="3" s="1"/>
  <c r="AH1189" i="3"/>
  <c r="AI1189" i="3" s="1"/>
  <c r="AH1188" i="3"/>
  <c r="AI1188" i="3" s="1"/>
  <c r="AH1187" i="3"/>
  <c r="AI1187" i="3" s="1"/>
  <c r="AH1186" i="3"/>
  <c r="AI1186" i="3" s="1"/>
  <c r="AH1185" i="3"/>
  <c r="AI1185" i="3" s="1"/>
  <c r="AH1184" i="3"/>
  <c r="AI1184" i="3" s="1"/>
  <c r="AH1183" i="3"/>
  <c r="AI1183" i="3" s="1"/>
  <c r="AH1182" i="3"/>
  <c r="AI1182" i="3" s="1"/>
  <c r="AH1181" i="3"/>
  <c r="AI1181" i="3" s="1"/>
  <c r="AH1180" i="3"/>
  <c r="AI1180" i="3" s="1"/>
  <c r="AH1179" i="3"/>
  <c r="AI1179" i="3" s="1"/>
  <c r="AH1178" i="3"/>
  <c r="AI1178" i="3" s="1"/>
  <c r="AH1177" i="3"/>
  <c r="AI1177" i="3" s="1"/>
  <c r="AH1176" i="3"/>
  <c r="AI1176" i="3" s="1"/>
  <c r="AH1175" i="3"/>
  <c r="AI1175" i="3" s="1"/>
  <c r="AH1174" i="3"/>
  <c r="AI1174" i="3" s="1"/>
  <c r="AH1173" i="3"/>
  <c r="AI1173" i="3" s="1"/>
  <c r="AH1172" i="3"/>
  <c r="AI1172" i="3" s="1"/>
  <c r="AH1171" i="3"/>
  <c r="AI1171" i="3" s="1"/>
  <c r="AH1170" i="3"/>
  <c r="AI1170" i="3" s="1"/>
  <c r="AH1169" i="3"/>
  <c r="AI1169" i="3" s="1"/>
  <c r="AH1168" i="3"/>
  <c r="AI1168" i="3" s="1"/>
  <c r="AH1167" i="3"/>
  <c r="AI1167" i="3" s="1"/>
  <c r="AH1166" i="3"/>
  <c r="AI1166" i="3" s="1"/>
  <c r="AH1165" i="3"/>
  <c r="AI1165" i="3" s="1"/>
  <c r="AH1164" i="3"/>
  <c r="AI1164" i="3" s="1"/>
  <c r="AH1163" i="3"/>
  <c r="AI1163" i="3" s="1"/>
  <c r="AH1162" i="3"/>
  <c r="AI1162" i="3" s="1"/>
  <c r="AH1161" i="3"/>
  <c r="AI1161" i="3" s="1"/>
  <c r="AH1160" i="3"/>
  <c r="AI1160" i="3" s="1"/>
  <c r="AH1159" i="3"/>
  <c r="AI1159" i="3" s="1"/>
  <c r="AH1158" i="3"/>
  <c r="AI1158" i="3" s="1"/>
  <c r="AH1157" i="3"/>
  <c r="AI1157" i="3" s="1"/>
  <c r="AH1156" i="3"/>
  <c r="AI1156" i="3" s="1"/>
  <c r="AH1155" i="3"/>
  <c r="AI1155" i="3" s="1"/>
  <c r="AH1154" i="3"/>
  <c r="AI1154" i="3" s="1"/>
  <c r="AH1153" i="3"/>
  <c r="AI1153" i="3" s="1"/>
  <c r="AH1152" i="3"/>
  <c r="AI1152" i="3" s="1"/>
  <c r="AH1151" i="3"/>
  <c r="AI1151" i="3" s="1"/>
  <c r="AH1150" i="3"/>
  <c r="AI1150" i="3" s="1"/>
  <c r="AH1149" i="3"/>
  <c r="AI1149" i="3" s="1"/>
  <c r="AH1148" i="3"/>
  <c r="AI1148" i="3" s="1"/>
  <c r="AH1147" i="3"/>
  <c r="AI1147" i="3" s="1"/>
  <c r="AH1146" i="3"/>
  <c r="AI1146" i="3" s="1"/>
  <c r="AH1145" i="3"/>
  <c r="AI1145" i="3" s="1"/>
  <c r="AH1144" i="3"/>
  <c r="AI1144" i="3" s="1"/>
  <c r="AH1143" i="3"/>
  <c r="AI1143" i="3" s="1"/>
  <c r="AH1142" i="3"/>
  <c r="AI1142" i="3" s="1"/>
  <c r="AH1141" i="3"/>
  <c r="AI1141" i="3" s="1"/>
  <c r="AH1140" i="3"/>
  <c r="AI1140" i="3" s="1"/>
  <c r="AH1139" i="3"/>
  <c r="AI1139" i="3" s="1"/>
  <c r="AH1138" i="3"/>
  <c r="AI1138" i="3" s="1"/>
  <c r="AH1137" i="3"/>
  <c r="AI1137" i="3" s="1"/>
  <c r="AH1136" i="3"/>
  <c r="AI1136" i="3" s="1"/>
  <c r="AH1135" i="3"/>
  <c r="AI1135" i="3" s="1"/>
  <c r="AH1134" i="3"/>
  <c r="AI1134" i="3" s="1"/>
  <c r="AH1133" i="3"/>
  <c r="AI1133" i="3" s="1"/>
  <c r="AH1132" i="3"/>
  <c r="AI1132" i="3" s="1"/>
  <c r="AH1131" i="3"/>
  <c r="AI1131" i="3" s="1"/>
  <c r="AH1130" i="3"/>
  <c r="AI1130" i="3" s="1"/>
  <c r="AH1129" i="3"/>
  <c r="AI1129" i="3" s="1"/>
  <c r="AH1128" i="3"/>
  <c r="AI1128" i="3" s="1"/>
  <c r="AH1127" i="3"/>
  <c r="AI1127" i="3" s="1"/>
  <c r="AH1126" i="3"/>
  <c r="AI1126" i="3" s="1"/>
  <c r="AH1125" i="3"/>
  <c r="AI1125" i="3" s="1"/>
  <c r="AH1124" i="3"/>
  <c r="AI1124" i="3" s="1"/>
  <c r="AH1123" i="3"/>
  <c r="AI1123" i="3" s="1"/>
  <c r="AH1122" i="3"/>
  <c r="AI1122" i="3" s="1"/>
  <c r="AH1121" i="3"/>
  <c r="AI1121" i="3" s="1"/>
  <c r="AH1120" i="3"/>
  <c r="AI1120" i="3" s="1"/>
  <c r="AH1119" i="3"/>
  <c r="AI1119" i="3" s="1"/>
  <c r="AH1118" i="3"/>
  <c r="AI1118" i="3" s="1"/>
  <c r="AH1117" i="3"/>
  <c r="AI1117" i="3" s="1"/>
  <c r="AH1116" i="3"/>
  <c r="AI1116" i="3" s="1"/>
  <c r="AH1115" i="3"/>
  <c r="AI1115" i="3" s="1"/>
  <c r="AH1114" i="3"/>
  <c r="AI1114" i="3" s="1"/>
  <c r="AH1113" i="3"/>
  <c r="AI1113" i="3" s="1"/>
  <c r="AH1112" i="3"/>
  <c r="AI1112" i="3" s="1"/>
  <c r="AH1111" i="3"/>
  <c r="AI1111" i="3" s="1"/>
  <c r="AH1110" i="3"/>
  <c r="AI1110" i="3" s="1"/>
  <c r="AH1109" i="3"/>
  <c r="AI1109" i="3" s="1"/>
  <c r="AH1108" i="3"/>
  <c r="AI1108" i="3" s="1"/>
  <c r="AH1107" i="3"/>
  <c r="AI1107" i="3" s="1"/>
  <c r="AH1106" i="3"/>
  <c r="AI1106" i="3" s="1"/>
  <c r="AH1105" i="3"/>
  <c r="AI1105" i="3" s="1"/>
  <c r="AH1104" i="3"/>
  <c r="AI1104" i="3" s="1"/>
  <c r="AH1103" i="3"/>
  <c r="AI1103" i="3" s="1"/>
  <c r="AH1102" i="3"/>
  <c r="AI1102" i="3" s="1"/>
  <c r="AH1101" i="3"/>
  <c r="AI1101" i="3" s="1"/>
  <c r="AH1100" i="3"/>
  <c r="AI1100" i="3" s="1"/>
  <c r="AH1099" i="3"/>
  <c r="AI1099" i="3" s="1"/>
  <c r="AH1098" i="3"/>
  <c r="AI1098" i="3" s="1"/>
  <c r="AH1097" i="3"/>
  <c r="AI1097" i="3" s="1"/>
  <c r="AH1096" i="3"/>
  <c r="AI1096" i="3" s="1"/>
  <c r="AH1095" i="3"/>
  <c r="AI1095" i="3" s="1"/>
  <c r="AH1094" i="3"/>
  <c r="AI1094" i="3" s="1"/>
  <c r="AH1093" i="3"/>
  <c r="AI1093" i="3" s="1"/>
  <c r="AH1092" i="3"/>
  <c r="AI1092" i="3" s="1"/>
  <c r="AH1091" i="3"/>
  <c r="AI1091" i="3" s="1"/>
  <c r="AH1090" i="3"/>
  <c r="AI1090" i="3" s="1"/>
  <c r="AH1089" i="3"/>
  <c r="AI1089" i="3" s="1"/>
  <c r="AH1088" i="3"/>
  <c r="AI1088" i="3" s="1"/>
  <c r="AH1087" i="3"/>
  <c r="AI1087" i="3" s="1"/>
  <c r="AH1086" i="3"/>
  <c r="AI1086" i="3" s="1"/>
  <c r="AH1085" i="3"/>
  <c r="AI1085" i="3" s="1"/>
  <c r="AH1084" i="3"/>
  <c r="AI1084" i="3" s="1"/>
  <c r="AH1083" i="3"/>
  <c r="AI1083" i="3" s="1"/>
  <c r="AH1082" i="3"/>
  <c r="AI1082" i="3" s="1"/>
  <c r="AH1081" i="3"/>
  <c r="AI1081" i="3" s="1"/>
  <c r="AH1080" i="3"/>
  <c r="AI1080" i="3" s="1"/>
  <c r="AH1079" i="3"/>
  <c r="AI1079" i="3" s="1"/>
  <c r="AH1078" i="3"/>
  <c r="AI1078" i="3" s="1"/>
  <c r="AH1077" i="3"/>
  <c r="AI1077" i="3" s="1"/>
  <c r="AH1076" i="3"/>
  <c r="AI1076" i="3" s="1"/>
  <c r="AH1075" i="3"/>
  <c r="AI1075" i="3" s="1"/>
  <c r="AH1074" i="3"/>
  <c r="AI1074" i="3" s="1"/>
  <c r="AH1073" i="3"/>
  <c r="AI1073" i="3" s="1"/>
  <c r="AH1072" i="3"/>
  <c r="AI1072" i="3" s="1"/>
  <c r="AH1071" i="3"/>
  <c r="AI1071" i="3" s="1"/>
  <c r="AH1070" i="3"/>
  <c r="AI1070" i="3" s="1"/>
  <c r="AH1069" i="3"/>
  <c r="AI1069" i="3" s="1"/>
  <c r="AH1068" i="3"/>
  <c r="AI1068" i="3" s="1"/>
  <c r="AH1067" i="3"/>
  <c r="AI1067" i="3" s="1"/>
  <c r="AH1066" i="3"/>
  <c r="AI1066" i="3" s="1"/>
  <c r="AH1065" i="3"/>
  <c r="AI1065" i="3" s="1"/>
  <c r="AH1064" i="3"/>
  <c r="AI1064" i="3" s="1"/>
  <c r="AH1063" i="3"/>
  <c r="AI1063" i="3" s="1"/>
  <c r="AH1062" i="3"/>
  <c r="AI1062" i="3" s="1"/>
  <c r="AH1061" i="3"/>
  <c r="AI1061" i="3" s="1"/>
  <c r="AH1060" i="3"/>
  <c r="AI1060" i="3" s="1"/>
  <c r="AH1059" i="3"/>
  <c r="AI1059" i="3" s="1"/>
  <c r="AH1058" i="3"/>
  <c r="AI1058" i="3" s="1"/>
  <c r="AH1057" i="3"/>
  <c r="AI1057" i="3" s="1"/>
  <c r="AH1056" i="3"/>
  <c r="AI1056" i="3" s="1"/>
  <c r="AH1055" i="3"/>
  <c r="AI1055" i="3" s="1"/>
  <c r="AH1054" i="3"/>
  <c r="AI1054" i="3" s="1"/>
  <c r="AH1053" i="3"/>
  <c r="AI1053" i="3" s="1"/>
  <c r="AH1052" i="3"/>
  <c r="AI1052" i="3" s="1"/>
  <c r="AH1051" i="3"/>
  <c r="AI1051" i="3" s="1"/>
  <c r="AH1050" i="3"/>
  <c r="AI1050" i="3" s="1"/>
  <c r="AH1049" i="3"/>
  <c r="AI1049" i="3" s="1"/>
  <c r="AH1048" i="3"/>
  <c r="AI1048" i="3" s="1"/>
  <c r="AH1047" i="3"/>
  <c r="AI1047" i="3" s="1"/>
  <c r="AH1046" i="3"/>
  <c r="AI1046" i="3" s="1"/>
  <c r="AH1045" i="3"/>
  <c r="AI1045" i="3" s="1"/>
  <c r="AH1044" i="3"/>
  <c r="AI1044" i="3" s="1"/>
  <c r="AH1043" i="3"/>
  <c r="AI1043" i="3" s="1"/>
  <c r="AH1042" i="3"/>
  <c r="AI1042" i="3" s="1"/>
  <c r="AH1041" i="3"/>
  <c r="AI1041" i="3" s="1"/>
  <c r="AH1040" i="3"/>
  <c r="AI1040" i="3" s="1"/>
  <c r="AH1039" i="3"/>
  <c r="AI1039" i="3" s="1"/>
  <c r="AH1038" i="3"/>
  <c r="AI1038" i="3" s="1"/>
  <c r="AH1037" i="3"/>
  <c r="AI1037" i="3" s="1"/>
  <c r="AH1036" i="3"/>
  <c r="AI1036" i="3" s="1"/>
  <c r="AH1035" i="3"/>
  <c r="AI1035" i="3" s="1"/>
  <c r="AH1034" i="3"/>
  <c r="AI1034" i="3" s="1"/>
  <c r="AH1033" i="3"/>
  <c r="AI1033" i="3" s="1"/>
  <c r="AH1032" i="3"/>
  <c r="AI1032" i="3" s="1"/>
  <c r="AH1031" i="3"/>
  <c r="AI1031" i="3" s="1"/>
  <c r="AH1030" i="3"/>
  <c r="AI1030" i="3" s="1"/>
  <c r="AH1029" i="3"/>
  <c r="AI1029" i="3" s="1"/>
  <c r="AH1028" i="3"/>
  <c r="AI1028" i="3" s="1"/>
  <c r="AH1027" i="3"/>
  <c r="AI1027" i="3" s="1"/>
  <c r="AH1026" i="3"/>
  <c r="AI1026" i="3" s="1"/>
  <c r="AH1025" i="3"/>
  <c r="AI1025" i="3" s="1"/>
  <c r="AH1024" i="3"/>
  <c r="AI1024" i="3" s="1"/>
  <c r="AH1023" i="3"/>
  <c r="AI1023" i="3" s="1"/>
  <c r="AH1022" i="3"/>
  <c r="AI1022" i="3" s="1"/>
  <c r="AH1021" i="3"/>
  <c r="AI1021" i="3" s="1"/>
  <c r="AH1020" i="3"/>
  <c r="AI1020" i="3" s="1"/>
  <c r="AH1019" i="3"/>
  <c r="AI1019" i="3" s="1"/>
  <c r="AH1018" i="3"/>
  <c r="AI1018" i="3" s="1"/>
  <c r="AH1017" i="3"/>
  <c r="AI1017" i="3" s="1"/>
  <c r="AH1016" i="3"/>
  <c r="AI1016" i="3" s="1"/>
  <c r="AH1015" i="3"/>
  <c r="AI1015" i="3" s="1"/>
  <c r="AH1014" i="3"/>
  <c r="AI1014" i="3" s="1"/>
  <c r="AH1013" i="3"/>
  <c r="AI1013" i="3" s="1"/>
  <c r="AH1012" i="3"/>
  <c r="AI1012" i="3" s="1"/>
  <c r="AH1011" i="3"/>
  <c r="AI1011" i="3" s="1"/>
  <c r="AH1010" i="3"/>
  <c r="AI1010" i="3" s="1"/>
  <c r="AH1009" i="3"/>
  <c r="AI1009" i="3" s="1"/>
  <c r="AH1008" i="3"/>
  <c r="AI1008" i="3" s="1"/>
  <c r="AH1007" i="3"/>
  <c r="AI1007" i="3" s="1"/>
  <c r="AH1006" i="3"/>
  <c r="AI1006" i="3" s="1"/>
  <c r="AH1005" i="3"/>
  <c r="AI1005" i="3" s="1"/>
  <c r="AH1004" i="3"/>
  <c r="AI1004" i="3" s="1"/>
  <c r="AH1003" i="3"/>
  <c r="AI1003" i="3" s="1"/>
  <c r="AH1002" i="3"/>
  <c r="AI1002" i="3" s="1"/>
  <c r="AH1001" i="3"/>
  <c r="AI1001" i="3" s="1"/>
  <c r="AH1000" i="3"/>
  <c r="AI1000" i="3" s="1"/>
  <c r="AH999" i="3"/>
  <c r="AI999" i="3" s="1"/>
  <c r="AH998" i="3"/>
  <c r="AI998" i="3" s="1"/>
  <c r="AH997" i="3"/>
  <c r="AI997" i="3" s="1"/>
  <c r="AH996" i="3"/>
  <c r="AI996" i="3" s="1"/>
  <c r="AH995" i="3"/>
  <c r="AI995" i="3" s="1"/>
  <c r="AH994" i="3"/>
  <c r="AI994" i="3" s="1"/>
  <c r="AH993" i="3"/>
  <c r="AI993" i="3" s="1"/>
  <c r="AH992" i="3"/>
  <c r="AI992" i="3" s="1"/>
  <c r="AH991" i="3"/>
  <c r="AI991" i="3" s="1"/>
  <c r="AH990" i="3"/>
  <c r="AI990" i="3" s="1"/>
  <c r="AH989" i="3"/>
  <c r="AI989" i="3" s="1"/>
  <c r="AH988" i="3"/>
  <c r="AI988" i="3" s="1"/>
  <c r="AH987" i="3"/>
  <c r="AI987" i="3" s="1"/>
  <c r="AH986" i="3"/>
  <c r="AI986" i="3" s="1"/>
  <c r="AH985" i="3"/>
  <c r="AI985" i="3" s="1"/>
  <c r="AH984" i="3"/>
  <c r="AI984" i="3" s="1"/>
  <c r="AH983" i="3"/>
  <c r="AI983" i="3" s="1"/>
  <c r="AH982" i="3"/>
  <c r="AI982" i="3" s="1"/>
  <c r="AH981" i="3"/>
  <c r="AI981" i="3" s="1"/>
  <c r="AH980" i="3"/>
  <c r="AI980" i="3" s="1"/>
  <c r="AH979" i="3"/>
  <c r="AI979" i="3" s="1"/>
  <c r="AH978" i="3"/>
  <c r="AI978" i="3" s="1"/>
  <c r="AH977" i="3"/>
  <c r="AI977" i="3" s="1"/>
  <c r="AH976" i="3"/>
  <c r="AI976" i="3" s="1"/>
  <c r="AH975" i="3"/>
  <c r="AI975" i="3" s="1"/>
  <c r="AH974" i="3"/>
  <c r="AI974" i="3" s="1"/>
  <c r="AH973" i="3"/>
  <c r="AI973" i="3" s="1"/>
  <c r="AH972" i="3"/>
  <c r="AI972" i="3" s="1"/>
  <c r="AH971" i="3"/>
  <c r="AI971" i="3" s="1"/>
  <c r="AH970" i="3"/>
  <c r="AI970" i="3" s="1"/>
  <c r="AH969" i="3"/>
  <c r="AI969" i="3" s="1"/>
  <c r="AH968" i="3"/>
  <c r="AI968" i="3" s="1"/>
  <c r="AH967" i="3"/>
  <c r="AI967" i="3" s="1"/>
  <c r="AH966" i="3"/>
  <c r="AI966" i="3" s="1"/>
  <c r="AH965" i="3"/>
  <c r="AI965" i="3" s="1"/>
  <c r="AH964" i="3"/>
  <c r="AI964" i="3" s="1"/>
  <c r="AH963" i="3"/>
  <c r="AI963" i="3" s="1"/>
  <c r="AH962" i="3"/>
  <c r="AI962" i="3" s="1"/>
  <c r="AH961" i="3"/>
  <c r="AI961" i="3" s="1"/>
  <c r="AH960" i="3"/>
  <c r="AI960" i="3" s="1"/>
  <c r="AH959" i="3"/>
  <c r="AI959" i="3" s="1"/>
  <c r="AH958" i="3"/>
  <c r="AI958" i="3" s="1"/>
  <c r="AH957" i="3"/>
  <c r="AI957" i="3" s="1"/>
  <c r="AH956" i="3"/>
  <c r="AI956" i="3" s="1"/>
  <c r="AH955" i="3"/>
  <c r="AI955" i="3" s="1"/>
  <c r="AH954" i="3"/>
  <c r="AI954" i="3" s="1"/>
  <c r="AH953" i="3"/>
  <c r="AI953" i="3" s="1"/>
  <c r="AH952" i="3"/>
  <c r="AI952" i="3" s="1"/>
  <c r="AH951" i="3"/>
  <c r="AI951" i="3" s="1"/>
  <c r="AH950" i="3"/>
  <c r="AI950" i="3" s="1"/>
  <c r="AH949" i="3"/>
  <c r="AI949" i="3" s="1"/>
  <c r="AH948" i="3"/>
  <c r="AI948" i="3" s="1"/>
  <c r="AH947" i="3"/>
  <c r="AI947" i="3" s="1"/>
  <c r="AH946" i="3"/>
  <c r="AI946" i="3" s="1"/>
  <c r="AH945" i="3"/>
  <c r="AI945" i="3" s="1"/>
  <c r="AH944" i="3"/>
  <c r="AI944" i="3" s="1"/>
  <c r="AH943" i="3"/>
  <c r="AI943" i="3" s="1"/>
  <c r="AH942" i="3"/>
  <c r="AI942" i="3" s="1"/>
  <c r="AH941" i="3"/>
  <c r="AI941" i="3" s="1"/>
  <c r="AH940" i="3"/>
  <c r="AI940" i="3" s="1"/>
  <c r="AH939" i="3"/>
  <c r="AI939" i="3" s="1"/>
  <c r="AH938" i="3"/>
  <c r="AI938" i="3" s="1"/>
  <c r="AH937" i="3"/>
  <c r="AI937" i="3" s="1"/>
  <c r="AH936" i="3"/>
  <c r="AI936" i="3" s="1"/>
  <c r="AH935" i="3"/>
  <c r="AI935" i="3" s="1"/>
  <c r="AH934" i="3"/>
  <c r="AI934" i="3" s="1"/>
  <c r="AH933" i="3"/>
  <c r="AI933" i="3" s="1"/>
  <c r="AH932" i="3"/>
  <c r="AI932" i="3" s="1"/>
  <c r="AH931" i="3"/>
  <c r="AI931" i="3" s="1"/>
  <c r="AH930" i="3"/>
  <c r="AI930" i="3" s="1"/>
  <c r="AH929" i="3"/>
  <c r="AI929" i="3" s="1"/>
  <c r="AH928" i="3"/>
  <c r="AI928" i="3" s="1"/>
  <c r="AH927" i="3"/>
  <c r="AI927" i="3" s="1"/>
  <c r="AH926" i="3"/>
  <c r="AI926" i="3" s="1"/>
  <c r="AH925" i="3"/>
  <c r="AI925" i="3" s="1"/>
  <c r="AH924" i="3"/>
  <c r="AI924" i="3" s="1"/>
  <c r="AH923" i="3"/>
  <c r="AI923" i="3" s="1"/>
  <c r="AH922" i="3"/>
  <c r="AI922" i="3" s="1"/>
  <c r="AH921" i="3"/>
  <c r="AI921" i="3" s="1"/>
  <c r="AH920" i="3"/>
  <c r="AI920" i="3" s="1"/>
  <c r="AH919" i="3"/>
  <c r="AI919" i="3" s="1"/>
  <c r="AH918" i="3"/>
  <c r="AI918" i="3" s="1"/>
  <c r="AH917" i="3"/>
  <c r="AI917" i="3" s="1"/>
  <c r="AH916" i="3"/>
  <c r="AI916" i="3" s="1"/>
  <c r="AH915" i="3"/>
  <c r="AI915" i="3" s="1"/>
  <c r="AH914" i="3"/>
  <c r="AI914" i="3" s="1"/>
  <c r="AH913" i="3"/>
  <c r="AI913" i="3" s="1"/>
  <c r="AH912" i="3"/>
  <c r="AI912" i="3" s="1"/>
  <c r="AH911" i="3"/>
  <c r="AI911" i="3" s="1"/>
  <c r="AH910" i="3"/>
  <c r="AI910" i="3" s="1"/>
  <c r="AH909" i="3"/>
  <c r="AI909" i="3" s="1"/>
  <c r="AH908" i="3"/>
  <c r="AI908" i="3" s="1"/>
  <c r="AH907" i="3"/>
  <c r="AI907" i="3" s="1"/>
  <c r="AH906" i="3"/>
  <c r="AI906" i="3" s="1"/>
  <c r="AH905" i="3"/>
  <c r="AI905" i="3" s="1"/>
  <c r="AH904" i="3"/>
  <c r="AI904" i="3" s="1"/>
  <c r="AH903" i="3"/>
  <c r="AI903" i="3" s="1"/>
  <c r="AH902" i="3"/>
  <c r="AI902" i="3" s="1"/>
  <c r="AH901" i="3"/>
  <c r="AI901" i="3" s="1"/>
  <c r="AH900" i="3"/>
  <c r="AI900" i="3" s="1"/>
  <c r="AH899" i="3"/>
  <c r="AI899" i="3" s="1"/>
  <c r="AH898" i="3"/>
  <c r="AI898" i="3" s="1"/>
  <c r="AH897" i="3"/>
  <c r="AI897" i="3" s="1"/>
  <c r="AH896" i="3"/>
  <c r="AI896" i="3" s="1"/>
  <c r="AH895" i="3"/>
  <c r="AI895" i="3" s="1"/>
  <c r="AH894" i="3"/>
  <c r="AI894" i="3" s="1"/>
  <c r="AH893" i="3"/>
  <c r="AI893" i="3" s="1"/>
  <c r="AH892" i="3"/>
  <c r="AI892" i="3" s="1"/>
  <c r="AH891" i="3"/>
  <c r="AI891" i="3" s="1"/>
  <c r="AH890" i="3"/>
  <c r="AI890" i="3" s="1"/>
  <c r="AH889" i="3"/>
  <c r="AI889" i="3" s="1"/>
  <c r="AH888" i="3"/>
  <c r="AI888" i="3" s="1"/>
  <c r="AH887" i="3"/>
  <c r="AI887" i="3" s="1"/>
  <c r="AH886" i="3"/>
  <c r="AI886" i="3" s="1"/>
  <c r="AH885" i="3"/>
  <c r="AI885" i="3" s="1"/>
  <c r="AH884" i="3"/>
  <c r="AI884" i="3" s="1"/>
  <c r="AH883" i="3"/>
  <c r="AI883" i="3" s="1"/>
  <c r="AH882" i="3"/>
  <c r="AI882" i="3" s="1"/>
  <c r="AH881" i="3"/>
  <c r="AI881" i="3" s="1"/>
  <c r="AH880" i="3"/>
  <c r="AI880" i="3" s="1"/>
  <c r="AH879" i="3"/>
  <c r="AI879" i="3" s="1"/>
  <c r="AH878" i="3"/>
  <c r="AI878" i="3" s="1"/>
  <c r="AH877" i="3"/>
  <c r="AI877" i="3" s="1"/>
  <c r="AH876" i="3"/>
  <c r="AI876" i="3" s="1"/>
  <c r="AH875" i="3"/>
  <c r="AI875" i="3" s="1"/>
  <c r="AH874" i="3"/>
  <c r="AI874" i="3" s="1"/>
  <c r="AH873" i="3"/>
  <c r="AI873" i="3" s="1"/>
  <c r="AH872" i="3"/>
  <c r="AI872" i="3" s="1"/>
  <c r="AH871" i="3"/>
  <c r="AI871" i="3" s="1"/>
  <c r="AH870" i="3"/>
  <c r="AI870" i="3" s="1"/>
  <c r="AH869" i="3"/>
  <c r="AI869" i="3" s="1"/>
  <c r="AH868" i="3"/>
  <c r="AI868" i="3" s="1"/>
  <c r="AH867" i="3"/>
  <c r="AI867" i="3" s="1"/>
  <c r="AH866" i="3"/>
  <c r="AI866" i="3" s="1"/>
  <c r="AH865" i="3"/>
  <c r="AI865" i="3" s="1"/>
  <c r="AH864" i="3"/>
  <c r="AI864" i="3" s="1"/>
  <c r="AH863" i="3"/>
  <c r="AI863" i="3" s="1"/>
  <c r="AH862" i="3"/>
  <c r="AI862" i="3" s="1"/>
  <c r="AH861" i="3"/>
  <c r="AI861" i="3" s="1"/>
  <c r="AH860" i="3"/>
  <c r="AI860" i="3" s="1"/>
  <c r="AH859" i="3"/>
  <c r="AI859" i="3" s="1"/>
  <c r="AH858" i="3"/>
  <c r="AI858" i="3" s="1"/>
  <c r="AH857" i="3"/>
  <c r="AI857" i="3" s="1"/>
  <c r="AH856" i="3"/>
  <c r="AI856" i="3" s="1"/>
  <c r="AH855" i="3"/>
  <c r="AI855" i="3" s="1"/>
  <c r="AH854" i="3"/>
  <c r="AI854" i="3" s="1"/>
  <c r="AH853" i="3"/>
  <c r="AI853" i="3" s="1"/>
  <c r="AH852" i="3"/>
  <c r="AI852" i="3" s="1"/>
  <c r="AH851" i="3"/>
  <c r="AI851" i="3" s="1"/>
  <c r="AH850" i="3"/>
  <c r="AI850" i="3" s="1"/>
  <c r="AH849" i="3"/>
  <c r="AI849" i="3" s="1"/>
  <c r="AH848" i="3"/>
  <c r="AI848" i="3" s="1"/>
  <c r="AH847" i="3"/>
  <c r="AI847" i="3" s="1"/>
  <c r="AH846" i="3"/>
  <c r="AI846" i="3" s="1"/>
  <c r="AH845" i="3"/>
  <c r="AI845" i="3" s="1"/>
  <c r="AH844" i="3"/>
  <c r="AI844" i="3" s="1"/>
  <c r="AH843" i="3"/>
  <c r="AI843" i="3" s="1"/>
  <c r="AH842" i="3"/>
  <c r="AI842" i="3" s="1"/>
  <c r="AH841" i="3"/>
  <c r="AI841" i="3" s="1"/>
  <c r="AH840" i="3"/>
  <c r="AI840" i="3" s="1"/>
  <c r="AH839" i="3"/>
  <c r="AI839" i="3" s="1"/>
  <c r="AH838" i="3"/>
  <c r="AI838" i="3" s="1"/>
  <c r="AH837" i="3"/>
  <c r="AI837" i="3" s="1"/>
  <c r="AH836" i="3"/>
  <c r="AI836" i="3" s="1"/>
  <c r="AH835" i="3"/>
  <c r="AI835" i="3" s="1"/>
  <c r="AH834" i="3"/>
  <c r="AI834" i="3" s="1"/>
  <c r="AH833" i="3"/>
  <c r="AI833" i="3" s="1"/>
  <c r="AH832" i="3"/>
  <c r="AI832" i="3" s="1"/>
  <c r="AH831" i="3"/>
  <c r="AI831" i="3" s="1"/>
  <c r="AH830" i="3"/>
  <c r="AI830" i="3" s="1"/>
  <c r="AH829" i="3"/>
  <c r="AI829" i="3" s="1"/>
  <c r="AH828" i="3"/>
  <c r="AI828" i="3" s="1"/>
  <c r="AH827" i="3"/>
  <c r="AI827" i="3" s="1"/>
  <c r="AH826" i="3"/>
  <c r="AI826" i="3" s="1"/>
  <c r="AH825" i="3"/>
  <c r="AI825" i="3" s="1"/>
  <c r="AH824" i="3"/>
  <c r="AI824" i="3" s="1"/>
  <c r="AH823" i="3"/>
  <c r="AI823" i="3" s="1"/>
  <c r="AH822" i="3"/>
  <c r="AI822" i="3" s="1"/>
  <c r="AH821" i="3"/>
  <c r="AI821" i="3" s="1"/>
  <c r="AH820" i="3"/>
  <c r="AI820" i="3" s="1"/>
  <c r="AH819" i="3"/>
  <c r="AI819" i="3" s="1"/>
  <c r="AH818" i="3"/>
  <c r="AI818" i="3" s="1"/>
  <c r="AH817" i="3"/>
  <c r="AI817" i="3" s="1"/>
  <c r="AH816" i="3"/>
  <c r="AI816" i="3" s="1"/>
  <c r="AH815" i="3"/>
  <c r="AI815" i="3" s="1"/>
  <c r="AH814" i="3"/>
  <c r="AI814" i="3" s="1"/>
  <c r="AH813" i="3"/>
  <c r="AI813" i="3" s="1"/>
  <c r="AH812" i="3"/>
  <c r="AI812" i="3" s="1"/>
  <c r="AH811" i="3"/>
  <c r="AI811" i="3" s="1"/>
  <c r="AH810" i="3"/>
  <c r="AI810" i="3" s="1"/>
  <c r="AH809" i="3"/>
  <c r="AI809" i="3" s="1"/>
  <c r="AH808" i="3"/>
  <c r="AI808" i="3" s="1"/>
  <c r="AH807" i="3"/>
  <c r="AI807" i="3" s="1"/>
  <c r="AH806" i="3"/>
  <c r="AI806" i="3" s="1"/>
  <c r="AH805" i="3"/>
  <c r="AI805" i="3" s="1"/>
  <c r="AH804" i="3"/>
  <c r="AI804" i="3" s="1"/>
  <c r="AH803" i="3"/>
  <c r="AI803" i="3" s="1"/>
  <c r="AH802" i="3"/>
  <c r="AI802" i="3" s="1"/>
  <c r="AH801" i="3"/>
  <c r="AI801" i="3" s="1"/>
  <c r="AH800" i="3"/>
  <c r="AI800" i="3" s="1"/>
  <c r="AH799" i="3"/>
  <c r="AI799" i="3" s="1"/>
  <c r="AH798" i="3"/>
  <c r="AI798" i="3" s="1"/>
  <c r="AH797" i="3"/>
  <c r="AI797" i="3" s="1"/>
  <c r="AH796" i="3"/>
  <c r="AI796" i="3" s="1"/>
  <c r="AH795" i="3"/>
  <c r="AI795" i="3" s="1"/>
  <c r="AH794" i="3"/>
  <c r="AI794" i="3" s="1"/>
  <c r="AH793" i="3"/>
  <c r="AI793" i="3" s="1"/>
  <c r="AH792" i="3"/>
  <c r="AI792" i="3" s="1"/>
  <c r="AH791" i="3"/>
  <c r="AI791" i="3" s="1"/>
  <c r="AH790" i="3"/>
  <c r="AI790" i="3" s="1"/>
  <c r="AH789" i="3"/>
  <c r="AI789" i="3" s="1"/>
  <c r="AH788" i="3"/>
  <c r="AI788" i="3" s="1"/>
  <c r="AH787" i="3"/>
  <c r="AI787" i="3" s="1"/>
  <c r="AH786" i="3"/>
  <c r="AI786" i="3" s="1"/>
  <c r="AH785" i="3"/>
  <c r="AI785" i="3" s="1"/>
  <c r="AH784" i="3"/>
  <c r="AI784" i="3" s="1"/>
  <c r="AH783" i="3"/>
  <c r="AI783" i="3" s="1"/>
  <c r="AH782" i="3"/>
  <c r="AI782" i="3" s="1"/>
  <c r="AH781" i="3"/>
  <c r="AI781" i="3" s="1"/>
  <c r="AH780" i="3"/>
  <c r="AI780" i="3" s="1"/>
  <c r="AH779" i="3"/>
  <c r="AI779" i="3" s="1"/>
  <c r="AH778" i="3"/>
  <c r="AI778" i="3" s="1"/>
  <c r="AH777" i="3"/>
  <c r="AI777" i="3" s="1"/>
  <c r="AH776" i="3"/>
  <c r="AI776" i="3" s="1"/>
  <c r="AH775" i="3"/>
  <c r="AI775" i="3" s="1"/>
  <c r="AH774" i="3"/>
  <c r="AI774" i="3" s="1"/>
  <c r="AH773" i="3"/>
  <c r="AI773" i="3" s="1"/>
  <c r="AH772" i="3"/>
  <c r="AI772" i="3" s="1"/>
  <c r="AH771" i="3"/>
  <c r="AI771" i="3" s="1"/>
  <c r="AH770" i="3"/>
  <c r="AI770" i="3" s="1"/>
  <c r="AH769" i="3"/>
  <c r="AI769" i="3" s="1"/>
  <c r="AH768" i="3"/>
  <c r="AI768" i="3" s="1"/>
  <c r="AH767" i="3"/>
  <c r="AI767" i="3" s="1"/>
  <c r="AH766" i="3"/>
  <c r="AI766" i="3" s="1"/>
  <c r="AH765" i="3"/>
  <c r="AI765" i="3" s="1"/>
  <c r="AH764" i="3"/>
  <c r="AI764" i="3" s="1"/>
  <c r="AH763" i="3"/>
  <c r="AI763" i="3" s="1"/>
  <c r="AH762" i="3"/>
  <c r="AI762" i="3" s="1"/>
  <c r="AH761" i="3"/>
  <c r="AI761" i="3" s="1"/>
  <c r="AH760" i="3"/>
  <c r="AI760" i="3" s="1"/>
  <c r="AH759" i="3"/>
  <c r="AI759" i="3" s="1"/>
  <c r="AH758" i="3"/>
  <c r="AI758" i="3" s="1"/>
  <c r="AH757" i="3"/>
  <c r="AI757" i="3" s="1"/>
  <c r="AH756" i="3"/>
  <c r="AI756" i="3" s="1"/>
  <c r="AH755" i="3"/>
  <c r="AI755" i="3" s="1"/>
  <c r="AH754" i="3"/>
  <c r="AI754" i="3" s="1"/>
  <c r="AH753" i="3"/>
  <c r="AI753" i="3" s="1"/>
  <c r="AH752" i="3"/>
  <c r="AI752" i="3" s="1"/>
  <c r="AH751" i="3"/>
  <c r="AI751" i="3" s="1"/>
  <c r="AH750" i="3"/>
  <c r="AI750" i="3" s="1"/>
  <c r="AH749" i="3"/>
  <c r="AI749" i="3" s="1"/>
  <c r="AH748" i="3"/>
  <c r="AI748" i="3" s="1"/>
  <c r="AH747" i="3"/>
  <c r="AI747" i="3" s="1"/>
  <c r="AH746" i="3"/>
  <c r="AI746" i="3" s="1"/>
  <c r="AH745" i="3"/>
  <c r="AI745" i="3" s="1"/>
  <c r="AH744" i="3"/>
  <c r="AI744" i="3" s="1"/>
  <c r="AH743" i="3"/>
  <c r="AI743" i="3" s="1"/>
  <c r="AH742" i="3"/>
  <c r="AI742" i="3" s="1"/>
  <c r="AH741" i="3"/>
  <c r="AI741" i="3" s="1"/>
  <c r="AH740" i="3"/>
  <c r="AI740" i="3" s="1"/>
  <c r="AH739" i="3"/>
  <c r="AI739" i="3" s="1"/>
  <c r="AH738" i="3"/>
  <c r="AI738" i="3" s="1"/>
  <c r="AH737" i="3"/>
  <c r="AI737" i="3" s="1"/>
  <c r="AH736" i="3"/>
  <c r="AI736" i="3" s="1"/>
  <c r="AH735" i="3"/>
  <c r="AI735" i="3" s="1"/>
  <c r="AH734" i="3"/>
  <c r="AI734" i="3" s="1"/>
  <c r="AH733" i="3"/>
  <c r="AI733" i="3" s="1"/>
  <c r="AH732" i="3"/>
  <c r="AI732" i="3" s="1"/>
  <c r="AH731" i="3"/>
  <c r="AI731" i="3" s="1"/>
  <c r="AH730" i="3"/>
  <c r="AI730" i="3" s="1"/>
  <c r="AH729" i="3"/>
  <c r="AI729" i="3" s="1"/>
  <c r="AH728" i="3"/>
  <c r="AI728" i="3" s="1"/>
  <c r="AH727" i="3"/>
  <c r="AI727" i="3" s="1"/>
  <c r="AH726" i="3"/>
  <c r="AI726" i="3" s="1"/>
  <c r="AH725" i="3"/>
  <c r="AI725" i="3" s="1"/>
  <c r="AH724" i="3"/>
  <c r="AI724" i="3" s="1"/>
  <c r="AH723" i="3"/>
  <c r="AI723" i="3" s="1"/>
  <c r="AH722" i="3"/>
  <c r="AI722" i="3" s="1"/>
  <c r="AH721" i="3"/>
  <c r="AI721" i="3" s="1"/>
  <c r="AH720" i="3"/>
  <c r="AI720" i="3" s="1"/>
  <c r="AH719" i="3"/>
  <c r="AI719" i="3" s="1"/>
  <c r="AH718" i="3"/>
  <c r="AI718" i="3" s="1"/>
  <c r="AH717" i="3"/>
  <c r="AI717" i="3" s="1"/>
  <c r="AH716" i="3"/>
  <c r="AI716" i="3" s="1"/>
  <c r="AH715" i="3"/>
  <c r="AI715" i="3" s="1"/>
  <c r="AH714" i="3"/>
  <c r="AI714" i="3" s="1"/>
  <c r="AH713" i="3"/>
  <c r="AI713" i="3" s="1"/>
  <c r="AH712" i="3"/>
  <c r="AI712" i="3" s="1"/>
  <c r="AH711" i="3"/>
  <c r="AI711" i="3" s="1"/>
  <c r="AH710" i="3"/>
  <c r="AI710" i="3" s="1"/>
  <c r="AH709" i="3"/>
  <c r="AI709" i="3" s="1"/>
  <c r="AH708" i="3"/>
  <c r="AI708" i="3" s="1"/>
  <c r="AH707" i="3"/>
  <c r="AI707" i="3" s="1"/>
  <c r="AH706" i="3"/>
  <c r="AI706" i="3" s="1"/>
  <c r="AH705" i="3"/>
  <c r="AI705" i="3" s="1"/>
  <c r="AH704" i="3"/>
  <c r="AI704" i="3" s="1"/>
  <c r="AH703" i="3"/>
  <c r="AI703" i="3" s="1"/>
  <c r="AH702" i="3"/>
  <c r="AI702" i="3" s="1"/>
  <c r="AH701" i="3"/>
  <c r="AI701" i="3" s="1"/>
  <c r="AH700" i="3"/>
  <c r="AI700" i="3" s="1"/>
  <c r="AH699" i="3"/>
  <c r="AI699" i="3" s="1"/>
  <c r="AH698" i="3"/>
  <c r="AI698" i="3" s="1"/>
  <c r="AH697" i="3"/>
  <c r="AI697" i="3" s="1"/>
  <c r="AH696" i="3"/>
  <c r="AI696" i="3" s="1"/>
  <c r="AH695" i="3"/>
  <c r="AI695" i="3" s="1"/>
  <c r="AH694" i="3"/>
  <c r="AI694" i="3" s="1"/>
  <c r="AH693" i="3"/>
  <c r="AI693" i="3" s="1"/>
  <c r="AH692" i="3"/>
  <c r="AI692" i="3" s="1"/>
  <c r="AH691" i="3"/>
  <c r="AI691" i="3" s="1"/>
  <c r="AH690" i="3"/>
  <c r="AI690" i="3" s="1"/>
  <c r="AH689" i="3"/>
  <c r="AI689" i="3" s="1"/>
  <c r="AH688" i="3"/>
  <c r="AI688" i="3" s="1"/>
  <c r="AH687" i="3"/>
  <c r="AI687" i="3" s="1"/>
  <c r="AH686" i="3"/>
  <c r="AI686" i="3" s="1"/>
  <c r="AH685" i="3"/>
  <c r="AI685" i="3" s="1"/>
  <c r="AH684" i="3"/>
  <c r="AI684" i="3" s="1"/>
  <c r="AH683" i="3"/>
  <c r="AI683" i="3" s="1"/>
  <c r="AH682" i="3"/>
  <c r="AI682" i="3" s="1"/>
  <c r="AH681" i="3"/>
  <c r="AI681" i="3" s="1"/>
  <c r="AH680" i="3"/>
  <c r="AI680" i="3" s="1"/>
  <c r="AH679" i="3"/>
  <c r="AI679" i="3" s="1"/>
  <c r="AH678" i="3"/>
  <c r="AI678" i="3" s="1"/>
  <c r="AH677" i="3"/>
  <c r="AI677" i="3" s="1"/>
  <c r="AH676" i="3"/>
  <c r="AI676" i="3" s="1"/>
  <c r="AH675" i="3"/>
  <c r="AI675" i="3" s="1"/>
  <c r="AH674" i="3"/>
  <c r="AI674" i="3" s="1"/>
  <c r="AH673" i="3"/>
  <c r="AI673" i="3" s="1"/>
  <c r="AH672" i="3"/>
  <c r="AI672" i="3" s="1"/>
  <c r="AH671" i="3"/>
  <c r="AI671" i="3" s="1"/>
  <c r="AH670" i="3"/>
  <c r="AI670" i="3" s="1"/>
  <c r="AH669" i="3"/>
  <c r="AI669" i="3" s="1"/>
  <c r="AH668" i="3"/>
  <c r="AI668" i="3" s="1"/>
  <c r="AH667" i="3"/>
  <c r="AI667" i="3" s="1"/>
  <c r="AH666" i="3"/>
  <c r="AI666" i="3" s="1"/>
  <c r="AH665" i="3"/>
  <c r="AI665" i="3" s="1"/>
  <c r="AH664" i="3"/>
  <c r="AI664" i="3" s="1"/>
  <c r="AH663" i="3"/>
  <c r="AI663" i="3" s="1"/>
  <c r="AH662" i="3"/>
  <c r="AI662" i="3" s="1"/>
  <c r="AH661" i="3"/>
  <c r="AI661" i="3" s="1"/>
  <c r="AH660" i="3"/>
  <c r="AI660" i="3" s="1"/>
  <c r="AH659" i="3"/>
  <c r="AI659" i="3" s="1"/>
  <c r="AH658" i="3"/>
  <c r="AI658" i="3" s="1"/>
  <c r="AH657" i="3"/>
  <c r="AI657" i="3" s="1"/>
  <c r="AH656" i="3"/>
  <c r="AI656" i="3" s="1"/>
  <c r="AH655" i="3"/>
  <c r="AI655" i="3" s="1"/>
  <c r="AH654" i="3"/>
  <c r="AI654" i="3" s="1"/>
  <c r="AH653" i="3"/>
  <c r="AI653" i="3" s="1"/>
  <c r="AH652" i="3"/>
  <c r="AI652" i="3" s="1"/>
  <c r="AH651" i="3"/>
  <c r="AI651" i="3" s="1"/>
  <c r="AH650" i="3"/>
  <c r="AI650" i="3" s="1"/>
  <c r="AH649" i="3"/>
  <c r="AI649" i="3" s="1"/>
  <c r="AH648" i="3"/>
  <c r="AI648" i="3" s="1"/>
  <c r="AH647" i="3"/>
  <c r="AI647" i="3" s="1"/>
  <c r="AH646" i="3"/>
  <c r="AI646" i="3" s="1"/>
  <c r="AH645" i="3"/>
  <c r="AI645" i="3" s="1"/>
  <c r="AH644" i="3"/>
  <c r="AI644" i="3" s="1"/>
  <c r="AH643" i="3"/>
  <c r="AI643" i="3" s="1"/>
  <c r="AH642" i="3"/>
  <c r="AI642" i="3" s="1"/>
  <c r="AH641" i="3"/>
  <c r="AI641" i="3" s="1"/>
  <c r="AH640" i="3"/>
  <c r="AI640" i="3" s="1"/>
  <c r="AH639" i="3"/>
  <c r="AI639" i="3" s="1"/>
  <c r="AH638" i="3"/>
  <c r="AI638" i="3" s="1"/>
  <c r="AH637" i="3"/>
  <c r="AI637" i="3" s="1"/>
  <c r="AH636" i="3"/>
  <c r="AI636" i="3" s="1"/>
  <c r="AH635" i="3"/>
  <c r="AI635" i="3" s="1"/>
  <c r="AH634" i="3"/>
  <c r="AI634" i="3" s="1"/>
  <c r="AH633" i="3"/>
  <c r="AI633" i="3" s="1"/>
  <c r="AH632" i="3"/>
  <c r="AI632" i="3" s="1"/>
  <c r="AH631" i="3"/>
  <c r="AI631" i="3" s="1"/>
  <c r="AH630" i="3"/>
  <c r="AI630" i="3" s="1"/>
  <c r="AH629" i="3"/>
  <c r="AI629" i="3" s="1"/>
  <c r="AH628" i="3"/>
  <c r="AI628" i="3" s="1"/>
  <c r="AH627" i="3"/>
  <c r="AI627" i="3" s="1"/>
  <c r="AH626" i="3"/>
  <c r="AI626" i="3" s="1"/>
  <c r="AH625" i="3"/>
  <c r="AI625" i="3" s="1"/>
  <c r="AH624" i="3"/>
  <c r="AI624" i="3" s="1"/>
  <c r="AH623" i="3"/>
  <c r="AI623" i="3" s="1"/>
  <c r="AH622" i="3"/>
  <c r="AI622" i="3" s="1"/>
  <c r="AH621" i="3"/>
  <c r="AI621" i="3" s="1"/>
  <c r="AH620" i="3"/>
  <c r="AI620" i="3" s="1"/>
  <c r="AH619" i="3"/>
  <c r="AI619" i="3" s="1"/>
  <c r="AH618" i="3"/>
  <c r="AI618" i="3" s="1"/>
  <c r="AH617" i="3"/>
  <c r="AI617" i="3" s="1"/>
  <c r="AH616" i="3"/>
  <c r="AI616" i="3" s="1"/>
  <c r="AH615" i="3"/>
  <c r="AI615" i="3" s="1"/>
  <c r="AH614" i="3"/>
  <c r="AI614" i="3" s="1"/>
  <c r="AH613" i="3"/>
  <c r="AI613" i="3" s="1"/>
  <c r="AH612" i="3"/>
  <c r="AI612" i="3" s="1"/>
  <c r="AH611" i="3"/>
  <c r="AI611" i="3" s="1"/>
  <c r="AH610" i="3"/>
  <c r="AI610" i="3" s="1"/>
  <c r="AH609" i="3"/>
  <c r="AI609" i="3" s="1"/>
  <c r="AH608" i="3"/>
  <c r="AI608" i="3" s="1"/>
  <c r="AH607" i="3"/>
  <c r="AI607" i="3" s="1"/>
  <c r="AH606" i="3"/>
  <c r="AI606" i="3" s="1"/>
  <c r="AH605" i="3"/>
  <c r="AI605" i="3" s="1"/>
  <c r="AH604" i="3"/>
  <c r="AI604" i="3" s="1"/>
  <c r="AH603" i="3"/>
  <c r="AI603" i="3" s="1"/>
  <c r="AH602" i="3"/>
  <c r="AI602" i="3" s="1"/>
  <c r="AH601" i="3"/>
  <c r="AI601" i="3" s="1"/>
  <c r="AH600" i="3"/>
  <c r="AI600" i="3" s="1"/>
  <c r="AH599" i="3"/>
  <c r="AI599" i="3" s="1"/>
  <c r="AH598" i="3"/>
  <c r="AI598" i="3" s="1"/>
  <c r="AH597" i="3"/>
  <c r="AI597" i="3" s="1"/>
  <c r="AH596" i="3"/>
  <c r="AI596" i="3" s="1"/>
  <c r="AH595" i="3"/>
  <c r="AI595" i="3" s="1"/>
  <c r="AH594" i="3"/>
  <c r="AI594" i="3" s="1"/>
  <c r="AH593" i="3"/>
  <c r="AI593" i="3" s="1"/>
  <c r="AH592" i="3"/>
  <c r="AI592" i="3" s="1"/>
  <c r="AH591" i="3"/>
  <c r="AI591" i="3" s="1"/>
  <c r="AH590" i="3"/>
  <c r="AI590" i="3" s="1"/>
  <c r="AH589" i="3"/>
  <c r="AI589" i="3" s="1"/>
  <c r="AH588" i="3"/>
  <c r="AI588" i="3" s="1"/>
  <c r="AH587" i="3"/>
  <c r="AI587" i="3" s="1"/>
  <c r="AH586" i="3"/>
  <c r="AI586" i="3" s="1"/>
  <c r="AH585" i="3"/>
  <c r="AI585" i="3" s="1"/>
  <c r="AH584" i="3"/>
  <c r="AI584" i="3" s="1"/>
  <c r="AH583" i="3"/>
  <c r="AI583" i="3" s="1"/>
  <c r="AH582" i="3"/>
  <c r="AI582" i="3" s="1"/>
  <c r="AH581" i="3"/>
  <c r="AI581" i="3" s="1"/>
  <c r="AH580" i="3"/>
  <c r="AI580" i="3" s="1"/>
  <c r="AH579" i="3"/>
  <c r="AI579" i="3" s="1"/>
  <c r="AH578" i="3"/>
  <c r="AI578" i="3" s="1"/>
  <c r="AH577" i="3"/>
  <c r="AI577" i="3" s="1"/>
  <c r="AH576" i="3"/>
  <c r="AI576" i="3" s="1"/>
  <c r="AH575" i="3"/>
  <c r="AI575" i="3" s="1"/>
  <c r="AH574" i="3"/>
  <c r="AI574" i="3" s="1"/>
  <c r="AH573" i="3"/>
  <c r="AI573" i="3" s="1"/>
  <c r="AH572" i="3"/>
  <c r="AI572" i="3" s="1"/>
  <c r="AH571" i="3"/>
  <c r="AI571" i="3" s="1"/>
  <c r="AH570" i="3"/>
  <c r="AI570" i="3" s="1"/>
  <c r="AH569" i="3"/>
  <c r="AI569" i="3" s="1"/>
  <c r="AH568" i="3"/>
  <c r="AI568" i="3" s="1"/>
  <c r="AH567" i="3"/>
  <c r="AI567" i="3" s="1"/>
  <c r="AH566" i="3"/>
  <c r="AI566" i="3" s="1"/>
  <c r="AH565" i="3"/>
  <c r="AI565" i="3" s="1"/>
  <c r="AH564" i="3"/>
  <c r="AI564" i="3" s="1"/>
  <c r="AH563" i="3"/>
  <c r="AI563" i="3" s="1"/>
  <c r="AH562" i="3"/>
  <c r="AI562" i="3" s="1"/>
  <c r="AH561" i="3"/>
  <c r="AI561" i="3" s="1"/>
  <c r="AH560" i="3"/>
  <c r="AI560" i="3" s="1"/>
  <c r="AH559" i="3"/>
  <c r="AI559" i="3" s="1"/>
  <c r="AH558" i="3"/>
  <c r="AI558" i="3" s="1"/>
  <c r="AH557" i="3"/>
  <c r="AI557" i="3" s="1"/>
  <c r="AH556" i="3"/>
  <c r="AI556" i="3" s="1"/>
  <c r="AH555" i="3"/>
  <c r="AI555" i="3" s="1"/>
  <c r="AH554" i="3"/>
  <c r="AI554" i="3" s="1"/>
  <c r="AH553" i="3"/>
  <c r="AI553" i="3" s="1"/>
  <c r="AH552" i="3"/>
  <c r="AI552" i="3" s="1"/>
  <c r="AH551" i="3"/>
  <c r="AI551" i="3" s="1"/>
  <c r="AH550" i="3"/>
  <c r="AI550" i="3" s="1"/>
  <c r="AH549" i="3"/>
  <c r="AI549" i="3" s="1"/>
  <c r="AH548" i="3"/>
  <c r="AI548" i="3" s="1"/>
  <c r="AH547" i="3"/>
  <c r="AI547" i="3" s="1"/>
  <c r="AH546" i="3"/>
  <c r="AI546" i="3" s="1"/>
  <c r="AH545" i="3"/>
  <c r="AI545" i="3" s="1"/>
  <c r="AH544" i="3"/>
  <c r="AI544" i="3" s="1"/>
  <c r="AH543" i="3"/>
  <c r="AI543" i="3" s="1"/>
  <c r="AH542" i="3"/>
  <c r="AI542" i="3" s="1"/>
  <c r="AH541" i="3"/>
  <c r="AI541" i="3" s="1"/>
  <c r="AH540" i="3"/>
  <c r="AI540" i="3" s="1"/>
  <c r="AH539" i="3"/>
  <c r="AI539" i="3" s="1"/>
  <c r="AH538" i="3"/>
  <c r="AI538" i="3" s="1"/>
  <c r="AH537" i="3"/>
  <c r="AI537" i="3" s="1"/>
  <c r="AH536" i="3"/>
  <c r="AI536" i="3" s="1"/>
  <c r="AH535" i="3"/>
  <c r="AI535" i="3" s="1"/>
  <c r="AH534" i="3"/>
  <c r="AI534" i="3" s="1"/>
  <c r="AH533" i="3"/>
  <c r="AI533" i="3" s="1"/>
  <c r="AH532" i="3"/>
  <c r="AI532" i="3" s="1"/>
  <c r="AH531" i="3"/>
  <c r="AI531" i="3" s="1"/>
  <c r="AH530" i="3"/>
  <c r="AI530" i="3" s="1"/>
  <c r="AH529" i="3"/>
  <c r="AI529" i="3" s="1"/>
  <c r="AH528" i="3"/>
  <c r="AI528" i="3" s="1"/>
  <c r="AH527" i="3"/>
  <c r="AI527" i="3" s="1"/>
  <c r="AH526" i="3"/>
  <c r="AI526" i="3" s="1"/>
  <c r="AH525" i="3"/>
  <c r="AI525" i="3" s="1"/>
  <c r="AH524" i="3"/>
  <c r="AI524" i="3" s="1"/>
  <c r="AH523" i="3"/>
  <c r="AI523" i="3" s="1"/>
  <c r="AH522" i="3"/>
  <c r="AI522" i="3" s="1"/>
  <c r="AH521" i="3"/>
  <c r="AI521" i="3" s="1"/>
  <c r="AH520" i="3"/>
  <c r="AI520" i="3" s="1"/>
  <c r="AH519" i="3"/>
  <c r="AI519" i="3" s="1"/>
  <c r="AH518" i="3"/>
  <c r="AI518" i="3" s="1"/>
  <c r="AH517" i="3"/>
  <c r="AI517" i="3" s="1"/>
  <c r="AH516" i="3"/>
  <c r="AI516" i="3" s="1"/>
  <c r="AH515" i="3"/>
  <c r="AI515" i="3" s="1"/>
  <c r="AH514" i="3"/>
  <c r="AI514" i="3" s="1"/>
  <c r="AH513" i="3"/>
  <c r="AI513" i="3" s="1"/>
  <c r="AH512" i="3"/>
  <c r="AI512" i="3" s="1"/>
  <c r="AH511" i="3"/>
  <c r="AI511" i="3" s="1"/>
  <c r="AH510" i="3"/>
  <c r="AI510" i="3" s="1"/>
  <c r="AH509" i="3"/>
  <c r="AI509" i="3" s="1"/>
  <c r="AH508" i="3"/>
  <c r="AI508" i="3" s="1"/>
  <c r="AH507" i="3"/>
  <c r="AI507" i="3" s="1"/>
  <c r="AH506" i="3"/>
  <c r="AI506" i="3" s="1"/>
  <c r="AH505" i="3"/>
  <c r="AI505" i="3" s="1"/>
  <c r="AH504" i="3"/>
  <c r="AI504" i="3" s="1"/>
  <c r="AH503" i="3"/>
  <c r="AI503" i="3" s="1"/>
  <c r="AH502" i="3"/>
  <c r="AI502" i="3" s="1"/>
  <c r="AH501" i="3"/>
  <c r="AI501" i="3" s="1"/>
  <c r="AH500" i="3"/>
  <c r="AI500" i="3" s="1"/>
  <c r="AH499" i="3"/>
  <c r="AI499" i="3" s="1"/>
  <c r="AH498" i="3"/>
  <c r="AI498" i="3" s="1"/>
  <c r="AH497" i="3"/>
  <c r="AI497" i="3" s="1"/>
  <c r="AH496" i="3"/>
  <c r="AI496" i="3" s="1"/>
  <c r="AH495" i="3"/>
  <c r="AI495" i="3" s="1"/>
  <c r="AH494" i="3"/>
  <c r="AI494" i="3" s="1"/>
  <c r="AH493" i="3"/>
  <c r="AI493" i="3" s="1"/>
  <c r="AH492" i="3"/>
  <c r="AI492" i="3" s="1"/>
  <c r="AH491" i="3"/>
  <c r="AI491" i="3" s="1"/>
  <c r="AH490" i="3"/>
  <c r="AI490" i="3" s="1"/>
  <c r="AH489" i="3"/>
  <c r="AI489" i="3" s="1"/>
  <c r="AH488" i="3"/>
  <c r="AI488" i="3" s="1"/>
  <c r="AH487" i="3"/>
  <c r="AI487" i="3" s="1"/>
  <c r="AH486" i="3"/>
  <c r="AI486" i="3" s="1"/>
  <c r="AH485" i="3"/>
  <c r="AI485" i="3" s="1"/>
  <c r="AH484" i="3"/>
  <c r="AI484" i="3" s="1"/>
  <c r="AH483" i="3"/>
  <c r="AI483" i="3" s="1"/>
  <c r="AH482" i="3"/>
  <c r="AI482" i="3" s="1"/>
  <c r="AH481" i="3"/>
  <c r="AI481" i="3" s="1"/>
  <c r="AH480" i="3"/>
  <c r="AI480" i="3" s="1"/>
  <c r="AH479" i="3"/>
  <c r="AI479" i="3" s="1"/>
  <c r="AH478" i="3"/>
  <c r="AI478" i="3" s="1"/>
  <c r="AH477" i="3"/>
  <c r="AI477" i="3" s="1"/>
  <c r="AH476" i="3"/>
  <c r="AI476" i="3" s="1"/>
  <c r="AH475" i="3"/>
  <c r="AI475" i="3" s="1"/>
  <c r="AH474" i="3"/>
  <c r="AI474" i="3" s="1"/>
  <c r="AH473" i="3"/>
  <c r="AI473" i="3" s="1"/>
  <c r="AH472" i="3"/>
  <c r="AI472" i="3" s="1"/>
  <c r="AH471" i="3"/>
  <c r="AI471" i="3" s="1"/>
  <c r="AH470" i="3"/>
  <c r="AI470" i="3" s="1"/>
  <c r="AH469" i="3"/>
  <c r="AI469" i="3" s="1"/>
  <c r="AH468" i="3"/>
  <c r="AI468" i="3" s="1"/>
  <c r="AH467" i="3"/>
  <c r="AI467" i="3" s="1"/>
  <c r="AH466" i="3"/>
  <c r="AI466" i="3" s="1"/>
  <c r="AH465" i="3"/>
  <c r="AI465" i="3" s="1"/>
  <c r="AH464" i="3"/>
  <c r="AI464" i="3" s="1"/>
  <c r="AH463" i="3"/>
  <c r="AI463" i="3" s="1"/>
  <c r="AH462" i="3"/>
  <c r="AI462" i="3" s="1"/>
  <c r="AH461" i="3"/>
  <c r="AI461" i="3" s="1"/>
  <c r="AH460" i="3"/>
  <c r="AI460" i="3" s="1"/>
  <c r="AH459" i="3"/>
  <c r="AI459" i="3" s="1"/>
  <c r="AH458" i="3"/>
  <c r="AI458" i="3" s="1"/>
  <c r="AH457" i="3"/>
  <c r="AI457" i="3" s="1"/>
  <c r="AH456" i="3"/>
  <c r="AI456" i="3" s="1"/>
  <c r="AH455" i="3"/>
  <c r="AI455" i="3" s="1"/>
  <c r="AH454" i="3"/>
  <c r="AI454" i="3" s="1"/>
  <c r="AH453" i="3"/>
  <c r="AI453" i="3" s="1"/>
  <c r="AH452" i="3"/>
  <c r="AI452" i="3" s="1"/>
  <c r="AH451" i="3"/>
  <c r="AI451" i="3" s="1"/>
  <c r="AH450" i="3"/>
  <c r="AI450" i="3" s="1"/>
  <c r="AH449" i="3"/>
  <c r="AI449" i="3" s="1"/>
  <c r="AH448" i="3"/>
  <c r="AI448" i="3" s="1"/>
  <c r="AH447" i="3"/>
  <c r="AI447" i="3" s="1"/>
  <c r="AH446" i="3"/>
  <c r="AI446" i="3" s="1"/>
  <c r="AH445" i="3"/>
  <c r="AI445" i="3" s="1"/>
  <c r="AH444" i="3"/>
  <c r="AI444" i="3" s="1"/>
  <c r="AH443" i="3"/>
  <c r="AI443" i="3" s="1"/>
  <c r="AH442" i="3"/>
  <c r="AI442" i="3" s="1"/>
  <c r="AH441" i="3"/>
  <c r="AI441" i="3" s="1"/>
  <c r="AH440" i="3"/>
  <c r="AI440" i="3" s="1"/>
  <c r="AH439" i="3"/>
  <c r="AI439" i="3" s="1"/>
  <c r="AH438" i="3"/>
  <c r="AI438" i="3" s="1"/>
  <c r="AH437" i="3"/>
  <c r="AI437" i="3" s="1"/>
  <c r="AH436" i="3"/>
  <c r="AI436" i="3" s="1"/>
  <c r="AH435" i="3"/>
  <c r="AI435" i="3" s="1"/>
  <c r="AH434" i="3"/>
  <c r="AI434" i="3" s="1"/>
  <c r="AH433" i="3"/>
  <c r="AI433" i="3" s="1"/>
  <c r="AH432" i="3"/>
  <c r="AI432" i="3" s="1"/>
  <c r="AH431" i="3"/>
  <c r="AI431" i="3" s="1"/>
  <c r="AH430" i="3"/>
  <c r="AI430" i="3" s="1"/>
  <c r="AH429" i="3"/>
  <c r="AI429" i="3" s="1"/>
  <c r="AH428" i="3"/>
  <c r="AI428" i="3" s="1"/>
  <c r="AH427" i="3"/>
  <c r="AI427" i="3" s="1"/>
  <c r="AH426" i="3"/>
  <c r="AI426" i="3" s="1"/>
  <c r="AH425" i="3"/>
  <c r="AI425" i="3" s="1"/>
  <c r="AH424" i="3"/>
  <c r="AI424" i="3" s="1"/>
  <c r="AH423" i="3"/>
  <c r="AI423" i="3" s="1"/>
  <c r="AH422" i="3"/>
  <c r="AI422" i="3" s="1"/>
  <c r="AH421" i="3"/>
  <c r="AI421" i="3" s="1"/>
  <c r="AH420" i="3"/>
  <c r="AI420" i="3" s="1"/>
  <c r="AH419" i="3"/>
  <c r="AI419" i="3" s="1"/>
  <c r="AH418" i="3"/>
  <c r="AI418" i="3" s="1"/>
  <c r="AH417" i="3"/>
  <c r="AI417" i="3" s="1"/>
  <c r="AH416" i="3"/>
  <c r="AI416" i="3" s="1"/>
  <c r="AH415" i="3"/>
  <c r="AI415" i="3" s="1"/>
  <c r="AH414" i="3"/>
  <c r="AI414" i="3" s="1"/>
  <c r="AH413" i="3"/>
  <c r="AI413" i="3" s="1"/>
  <c r="AH412" i="3"/>
  <c r="AI412" i="3" s="1"/>
  <c r="AH411" i="3"/>
  <c r="AI411" i="3" s="1"/>
  <c r="AH410" i="3"/>
  <c r="AI410" i="3" s="1"/>
  <c r="AH409" i="3"/>
  <c r="AI409" i="3" s="1"/>
  <c r="AH408" i="3"/>
  <c r="AI408" i="3" s="1"/>
  <c r="AH407" i="3"/>
  <c r="AI407" i="3" s="1"/>
  <c r="AH406" i="3"/>
  <c r="AI406" i="3" s="1"/>
  <c r="AH405" i="3"/>
  <c r="AI405" i="3" s="1"/>
  <c r="AH404" i="3"/>
  <c r="AI404" i="3" s="1"/>
  <c r="AH403" i="3"/>
  <c r="AI403" i="3" s="1"/>
  <c r="AH402" i="3"/>
  <c r="AI402" i="3" s="1"/>
  <c r="AH401" i="3"/>
  <c r="AI401" i="3" s="1"/>
  <c r="AH400" i="3"/>
  <c r="AI400" i="3" s="1"/>
  <c r="AH399" i="3"/>
  <c r="AI399" i="3" s="1"/>
  <c r="AH398" i="3"/>
  <c r="AI398" i="3" s="1"/>
  <c r="AH397" i="3"/>
  <c r="AI397" i="3" s="1"/>
  <c r="AH396" i="3"/>
  <c r="AI396" i="3" s="1"/>
  <c r="AH395" i="3"/>
  <c r="AI395" i="3" s="1"/>
  <c r="AH394" i="3"/>
  <c r="AI394" i="3" s="1"/>
  <c r="AH393" i="3"/>
  <c r="AI393" i="3" s="1"/>
  <c r="AH392" i="3"/>
  <c r="AI392" i="3" s="1"/>
  <c r="AH391" i="3"/>
  <c r="AI391" i="3" s="1"/>
  <c r="AH390" i="3"/>
  <c r="AI390" i="3" s="1"/>
  <c r="AH389" i="3"/>
  <c r="AI389" i="3" s="1"/>
  <c r="AH388" i="3"/>
  <c r="AI388" i="3" s="1"/>
  <c r="AH387" i="3"/>
  <c r="AI387" i="3" s="1"/>
  <c r="AH386" i="3"/>
  <c r="AI386" i="3" s="1"/>
  <c r="AH385" i="3"/>
  <c r="AI385" i="3" s="1"/>
  <c r="AH384" i="3"/>
  <c r="AI384" i="3" s="1"/>
  <c r="AH383" i="3"/>
  <c r="AI383" i="3" s="1"/>
  <c r="AH382" i="3"/>
  <c r="AI382" i="3" s="1"/>
  <c r="AH381" i="3"/>
  <c r="AI381" i="3" s="1"/>
  <c r="AH380" i="3"/>
  <c r="AI380" i="3" s="1"/>
  <c r="AH379" i="3"/>
  <c r="AI379" i="3" s="1"/>
  <c r="AH378" i="3"/>
  <c r="AI378" i="3" s="1"/>
  <c r="AH377" i="3"/>
  <c r="AI377" i="3" s="1"/>
  <c r="AH376" i="3"/>
  <c r="AI376" i="3" s="1"/>
  <c r="AH375" i="3"/>
  <c r="AI375" i="3" s="1"/>
  <c r="AH374" i="3"/>
  <c r="AI374" i="3" s="1"/>
  <c r="AH373" i="3"/>
  <c r="AI373" i="3" s="1"/>
  <c r="AH372" i="3"/>
  <c r="AI372" i="3" s="1"/>
  <c r="AH371" i="3"/>
  <c r="AI371" i="3" s="1"/>
  <c r="AH370" i="3"/>
  <c r="AI370" i="3" s="1"/>
  <c r="AH369" i="3"/>
  <c r="AI369" i="3" s="1"/>
  <c r="AH368" i="3"/>
  <c r="AI368" i="3" s="1"/>
  <c r="AH367" i="3"/>
  <c r="AI367" i="3" s="1"/>
  <c r="AH366" i="3"/>
  <c r="AI366" i="3" s="1"/>
  <c r="AH365" i="3"/>
  <c r="AI365" i="3" s="1"/>
  <c r="AH364" i="3"/>
  <c r="AI364" i="3" s="1"/>
  <c r="AH363" i="3"/>
  <c r="AI363" i="3" s="1"/>
  <c r="AH362" i="3"/>
  <c r="AI362" i="3" s="1"/>
  <c r="AH361" i="3"/>
  <c r="AI361" i="3" s="1"/>
  <c r="AH360" i="3"/>
  <c r="AI360" i="3" s="1"/>
  <c r="AH359" i="3"/>
  <c r="AI359" i="3" s="1"/>
  <c r="AH358" i="3"/>
  <c r="AI358" i="3" s="1"/>
  <c r="AH357" i="3"/>
  <c r="AI357" i="3" s="1"/>
  <c r="AH356" i="3"/>
  <c r="AI356" i="3" s="1"/>
  <c r="AH355" i="3"/>
  <c r="AI355" i="3" s="1"/>
  <c r="AH354" i="3"/>
  <c r="AI354" i="3" s="1"/>
  <c r="AH353" i="3"/>
  <c r="AI353" i="3" s="1"/>
  <c r="AH352" i="3"/>
  <c r="AI352" i="3" s="1"/>
  <c r="AH351" i="3"/>
  <c r="AI351" i="3" s="1"/>
  <c r="AH350" i="3"/>
  <c r="AI350" i="3" s="1"/>
  <c r="AH349" i="3"/>
  <c r="AI349" i="3" s="1"/>
  <c r="AH348" i="3"/>
  <c r="AI348" i="3" s="1"/>
  <c r="AH347" i="3"/>
  <c r="AI347" i="3" s="1"/>
  <c r="AH346" i="3"/>
  <c r="AI346" i="3" s="1"/>
  <c r="AH345" i="3"/>
  <c r="AI345" i="3" s="1"/>
  <c r="AH344" i="3"/>
  <c r="AI344" i="3" s="1"/>
  <c r="AH343" i="3"/>
  <c r="AI343" i="3" s="1"/>
  <c r="AH342" i="3"/>
  <c r="AI342" i="3" s="1"/>
  <c r="AH341" i="3"/>
  <c r="AI341" i="3" s="1"/>
  <c r="AH340" i="3"/>
  <c r="AI340" i="3" s="1"/>
  <c r="AH339" i="3"/>
  <c r="AI339" i="3" s="1"/>
  <c r="AH338" i="3"/>
  <c r="AI338" i="3" s="1"/>
  <c r="AH337" i="3"/>
  <c r="AI337" i="3" s="1"/>
  <c r="AH336" i="3"/>
  <c r="AI336" i="3" s="1"/>
  <c r="AH335" i="3"/>
  <c r="AI335" i="3" s="1"/>
  <c r="AH334" i="3"/>
  <c r="AI334" i="3" s="1"/>
  <c r="AH333" i="3"/>
  <c r="AI333" i="3" s="1"/>
  <c r="AH332" i="3"/>
  <c r="AI332" i="3" s="1"/>
  <c r="AH331" i="3"/>
  <c r="AI331" i="3" s="1"/>
  <c r="AH330" i="3"/>
  <c r="AI330" i="3" s="1"/>
  <c r="AH329" i="3"/>
  <c r="AI329" i="3" s="1"/>
  <c r="AH328" i="3"/>
  <c r="AI328" i="3" s="1"/>
  <c r="AH327" i="3"/>
  <c r="AI327" i="3" s="1"/>
  <c r="AH326" i="3"/>
  <c r="AI326" i="3" s="1"/>
  <c r="AH325" i="3"/>
  <c r="AI325" i="3" s="1"/>
  <c r="AH324" i="3"/>
  <c r="AI324" i="3" s="1"/>
  <c r="AH323" i="3"/>
  <c r="AI323" i="3" s="1"/>
  <c r="AH322" i="3"/>
  <c r="AI322" i="3" s="1"/>
  <c r="AH321" i="3"/>
  <c r="AI321" i="3" s="1"/>
  <c r="AH320" i="3"/>
  <c r="AI320" i="3" s="1"/>
  <c r="AH319" i="3"/>
  <c r="AI319" i="3" s="1"/>
  <c r="AH318" i="3"/>
  <c r="AI318" i="3" s="1"/>
  <c r="AH317" i="3"/>
  <c r="AI317" i="3" s="1"/>
  <c r="AH316" i="3"/>
  <c r="AI316" i="3" s="1"/>
  <c r="AH315" i="3"/>
  <c r="AI315" i="3" s="1"/>
  <c r="AH314" i="3"/>
  <c r="AI314" i="3" s="1"/>
  <c r="AH313" i="3"/>
  <c r="AI313" i="3" s="1"/>
  <c r="AH312" i="3"/>
  <c r="AI312" i="3" s="1"/>
  <c r="AH311" i="3"/>
  <c r="AI311" i="3" s="1"/>
  <c r="AH310" i="3"/>
  <c r="AI310" i="3" s="1"/>
  <c r="AH309" i="3"/>
  <c r="AI309" i="3" s="1"/>
  <c r="AH308" i="3"/>
  <c r="AI308" i="3" s="1"/>
  <c r="AH307" i="3"/>
  <c r="AI307" i="3" s="1"/>
  <c r="AH306" i="3"/>
  <c r="AI306" i="3" s="1"/>
  <c r="AH305" i="3"/>
  <c r="AI305" i="3" s="1"/>
  <c r="AH304" i="3"/>
  <c r="AI304" i="3" s="1"/>
  <c r="AH303" i="3"/>
  <c r="AI303" i="3" s="1"/>
  <c r="AH302" i="3"/>
  <c r="AI302" i="3" s="1"/>
  <c r="AH301" i="3"/>
  <c r="AI301" i="3" s="1"/>
  <c r="AH300" i="3"/>
  <c r="AI300" i="3" s="1"/>
  <c r="AH299" i="3"/>
  <c r="AI299" i="3" s="1"/>
  <c r="AH298" i="3"/>
  <c r="AI298" i="3" s="1"/>
  <c r="AH297" i="3"/>
  <c r="AI297" i="3" s="1"/>
  <c r="AH296" i="3"/>
  <c r="AI296" i="3" s="1"/>
  <c r="AH295" i="3"/>
  <c r="AI295" i="3" s="1"/>
  <c r="AH294" i="3"/>
  <c r="AI294" i="3" s="1"/>
  <c r="AH293" i="3"/>
  <c r="AI293" i="3" s="1"/>
  <c r="AH292" i="3"/>
  <c r="AI292" i="3" s="1"/>
  <c r="AH291" i="3"/>
  <c r="AI291" i="3" s="1"/>
  <c r="AH290" i="3"/>
  <c r="AI290" i="3" s="1"/>
  <c r="AH289" i="3"/>
  <c r="AI289" i="3" s="1"/>
  <c r="AH288" i="3"/>
  <c r="AI288" i="3" s="1"/>
  <c r="AH287" i="3"/>
  <c r="AI287" i="3" s="1"/>
  <c r="AH286" i="3"/>
  <c r="AI286" i="3" s="1"/>
  <c r="AH285" i="3"/>
  <c r="AI285" i="3" s="1"/>
  <c r="AH284" i="3"/>
  <c r="AI284" i="3" s="1"/>
  <c r="AH283" i="3"/>
  <c r="AI283" i="3" s="1"/>
  <c r="AH282" i="3"/>
  <c r="AI282" i="3" s="1"/>
  <c r="AH281" i="3"/>
  <c r="AI281" i="3" s="1"/>
  <c r="AH280" i="3"/>
  <c r="AI280" i="3" s="1"/>
  <c r="AH279" i="3"/>
  <c r="AI279" i="3" s="1"/>
  <c r="AH278" i="3"/>
  <c r="AI278" i="3" s="1"/>
  <c r="AH277" i="3"/>
  <c r="AI277" i="3" s="1"/>
  <c r="AH276" i="3"/>
  <c r="AI276" i="3" s="1"/>
  <c r="AH275" i="3"/>
  <c r="AI275" i="3" s="1"/>
  <c r="AH274" i="3"/>
  <c r="AI274" i="3" s="1"/>
  <c r="AH273" i="3"/>
  <c r="AI273" i="3" s="1"/>
  <c r="AH272" i="3"/>
  <c r="AI272" i="3" s="1"/>
  <c r="AH271" i="3"/>
  <c r="AI271" i="3" s="1"/>
  <c r="AH270" i="3"/>
  <c r="AI270" i="3" s="1"/>
  <c r="AH269" i="3"/>
  <c r="AI269" i="3" s="1"/>
  <c r="AH268" i="3"/>
  <c r="AI268" i="3" s="1"/>
  <c r="AH267" i="3"/>
  <c r="AI267" i="3" s="1"/>
  <c r="AH266" i="3"/>
  <c r="AI266" i="3" s="1"/>
  <c r="AH265" i="3"/>
  <c r="AI265" i="3" s="1"/>
  <c r="AH264" i="3"/>
  <c r="AI264" i="3" s="1"/>
  <c r="AH263" i="3"/>
  <c r="AI263" i="3" s="1"/>
  <c r="AH262" i="3"/>
  <c r="AI262" i="3" s="1"/>
  <c r="AH261" i="3"/>
  <c r="AI261" i="3" s="1"/>
  <c r="AH260" i="3"/>
  <c r="AI260" i="3" s="1"/>
  <c r="AH259" i="3"/>
  <c r="AI259" i="3" s="1"/>
  <c r="AH258" i="3"/>
  <c r="AI258" i="3" s="1"/>
  <c r="AH257" i="3"/>
  <c r="AI257" i="3" s="1"/>
  <c r="AH256" i="3"/>
  <c r="AI256" i="3" s="1"/>
  <c r="AH255" i="3"/>
  <c r="AI255" i="3" s="1"/>
  <c r="AH254" i="3"/>
  <c r="AI254" i="3" s="1"/>
  <c r="AH253" i="3"/>
  <c r="AI253" i="3" s="1"/>
  <c r="AH252" i="3"/>
  <c r="AI252" i="3" s="1"/>
  <c r="AH251" i="3"/>
  <c r="AI251" i="3" s="1"/>
  <c r="AH250" i="3"/>
  <c r="AI250" i="3" s="1"/>
  <c r="AH249" i="3"/>
  <c r="AI249" i="3" s="1"/>
  <c r="AH248" i="3"/>
  <c r="AI248" i="3" s="1"/>
  <c r="AH247" i="3"/>
  <c r="AI247" i="3" s="1"/>
  <c r="AH246" i="3"/>
  <c r="AI246" i="3" s="1"/>
  <c r="AH245" i="3"/>
  <c r="AI245" i="3" s="1"/>
  <c r="AH244" i="3"/>
  <c r="AI244" i="3" s="1"/>
  <c r="AH243" i="3"/>
  <c r="AI243" i="3" s="1"/>
  <c r="AH242" i="3"/>
  <c r="AI242" i="3" s="1"/>
  <c r="AH241" i="3"/>
  <c r="AI241" i="3" s="1"/>
  <c r="AH240" i="3"/>
  <c r="AI240" i="3" s="1"/>
  <c r="AH239" i="3"/>
  <c r="AI239" i="3" s="1"/>
  <c r="AH238" i="3"/>
  <c r="AI238" i="3" s="1"/>
  <c r="AH237" i="3"/>
  <c r="AI237" i="3" s="1"/>
  <c r="AH236" i="3"/>
  <c r="AI236" i="3" s="1"/>
  <c r="AH235" i="3"/>
  <c r="AI235" i="3" s="1"/>
  <c r="AH234" i="3"/>
  <c r="AI234" i="3" s="1"/>
  <c r="AH233" i="3"/>
  <c r="AI233" i="3" s="1"/>
  <c r="AH232" i="3"/>
  <c r="AI232" i="3" s="1"/>
  <c r="AH231" i="3"/>
  <c r="AI231" i="3" s="1"/>
  <c r="AH230" i="3"/>
  <c r="AI230" i="3" s="1"/>
  <c r="AH229" i="3"/>
  <c r="AI229" i="3" s="1"/>
  <c r="AH228" i="3"/>
  <c r="AI228" i="3" s="1"/>
  <c r="AH227" i="3"/>
  <c r="AI227" i="3" s="1"/>
  <c r="AH226" i="3"/>
  <c r="AI226" i="3" s="1"/>
  <c r="AH225" i="3"/>
  <c r="AI225" i="3" s="1"/>
  <c r="AH224" i="3"/>
  <c r="AI224" i="3" s="1"/>
  <c r="AH223" i="3"/>
  <c r="AI223" i="3" s="1"/>
  <c r="AH222" i="3"/>
  <c r="AI222" i="3" s="1"/>
  <c r="AH221" i="3"/>
  <c r="AI221" i="3" s="1"/>
  <c r="AH220" i="3"/>
  <c r="AI220" i="3" s="1"/>
  <c r="AH219" i="3"/>
  <c r="AI219" i="3" s="1"/>
  <c r="AH218" i="3"/>
  <c r="AI218" i="3" s="1"/>
  <c r="AH217" i="3"/>
  <c r="AI217" i="3" s="1"/>
  <c r="AH216" i="3"/>
  <c r="AI216" i="3" s="1"/>
  <c r="AH215" i="3"/>
  <c r="AI215" i="3" s="1"/>
  <c r="AH214" i="3"/>
  <c r="AI214" i="3" s="1"/>
  <c r="AH213" i="3"/>
  <c r="AI213" i="3" s="1"/>
  <c r="AH212" i="3"/>
  <c r="AI212" i="3" s="1"/>
  <c r="AH211" i="3"/>
  <c r="AI211" i="3" s="1"/>
  <c r="AH210" i="3"/>
  <c r="AI210" i="3" s="1"/>
  <c r="AH209" i="3"/>
  <c r="AI209" i="3" s="1"/>
  <c r="AH208" i="3"/>
  <c r="AI208" i="3" s="1"/>
  <c r="AH207" i="3"/>
  <c r="AI207" i="3" s="1"/>
  <c r="AH206" i="3"/>
  <c r="AI206" i="3" s="1"/>
  <c r="AH205" i="3"/>
  <c r="AI205" i="3" s="1"/>
  <c r="AH204" i="3"/>
  <c r="AI204" i="3" s="1"/>
  <c r="AH203" i="3"/>
  <c r="AI203" i="3" s="1"/>
  <c r="AH202" i="3"/>
  <c r="AI202" i="3" s="1"/>
  <c r="AH201" i="3"/>
  <c r="AI201" i="3" s="1"/>
  <c r="AH200" i="3"/>
  <c r="AI200" i="3" s="1"/>
  <c r="AH199" i="3"/>
  <c r="AI199" i="3" s="1"/>
  <c r="AH198" i="3"/>
  <c r="AI198" i="3" s="1"/>
  <c r="AH197" i="3"/>
  <c r="AI197" i="3" s="1"/>
  <c r="AH196" i="3"/>
  <c r="AI196" i="3" s="1"/>
  <c r="AH195" i="3"/>
  <c r="AI195" i="3" s="1"/>
  <c r="AH194" i="3"/>
  <c r="AI194" i="3" s="1"/>
  <c r="AH193" i="3"/>
  <c r="AI193" i="3" s="1"/>
  <c r="AH192" i="3"/>
  <c r="AI192" i="3" s="1"/>
  <c r="AH191" i="3"/>
  <c r="AI191" i="3" s="1"/>
  <c r="AH190" i="3"/>
  <c r="AI190" i="3" s="1"/>
  <c r="AH189" i="3"/>
  <c r="AI189" i="3" s="1"/>
  <c r="AH188" i="3"/>
  <c r="AI188" i="3" s="1"/>
  <c r="AH187" i="3"/>
  <c r="AI187" i="3" s="1"/>
  <c r="AH186" i="3"/>
  <c r="AI186" i="3" s="1"/>
  <c r="AH185" i="3"/>
  <c r="AI185" i="3" s="1"/>
  <c r="AH184" i="3"/>
  <c r="AI184" i="3" s="1"/>
  <c r="AH183" i="3"/>
  <c r="AI183" i="3" s="1"/>
  <c r="AH182" i="3"/>
  <c r="AI182" i="3" s="1"/>
  <c r="AH181" i="3"/>
  <c r="AI181" i="3" s="1"/>
  <c r="AH180" i="3"/>
  <c r="AI180" i="3" s="1"/>
  <c r="AH179" i="3"/>
  <c r="AI179" i="3" s="1"/>
  <c r="AH178" i="3"/>
  <c r="AI178" i="3" s="1"/>
  <c r="AH177" i="3"/>
  <c r="AI177" i="3" s="1"/>
  <c r="AH176" i="3"/>
  <c r="AI176" i="3" s="1"/>
  <c r="AH175" i="3"/>
  <c r="AI175" i="3" s="1"/>
  <c r="AH174" i="3"/>
  <c r="AI174" i="3" s="1"/>
  <c r="AH173" i="3"/>
  <c r="AI173" i="3" s="1"/>
  <c r="AH172" i="3"/>
  <c r="AI172" i="3" s="1"/>
  <c r="AH171" i="3"/>
  <c r="AI171" i="3" s="1"/>
  <c r="AH170" i="3"/>
  <c r="AI170" i="3" s="1"/>
  <c r="AH169" i="3"/>
  <c r="AI169" i="3" s="1"/>
  <c r="AH168" i="3"/>
  <c r="AI168" i="3" s="1"/>
  <c r="AH167" i="3"/>
  <c r="AI167" i="3" s="1"/>
  <c r="AH166" i="3"/>
  <c r="AI166" i="3" s="1"/>
  <c r="AH165" i="3"/>
  <c r="AI165" i="3" s="1"/>
  <c r="AH164" i="3"/>
  <c r="AI164" i="3" s="1"/>
  <c r="AH163" i="3"/>
  <c r="AI163" i="3" s="1"/>
  <c r="AH162" i="3"/>
  <c r="AI162" i="3" s="1"/>
  <c r="AH161" i="3"/>
  <c r="AI161" i="3" s="1"/>
  <c r="AH160" i="3"/>
  <c r="AI160" i="3" s="1"/>
  <c r="AH159" i="3"/>
  <c r="AI159" i="3" s="1"/>
  <c r="AH158" i="3"/>
  <c r="AI158" i="3" s="1"/>
  <c r="AH157" i="3"/>
  <c r="AI157" i="3" s="1"/>
  <c r="AH156" i="3"/>
  <c r="AI156" i="3" s="1"/>
  <c r="AH155" i="3"/>
  <c r="AI155" i="3" s="1"/>
  <c r="AH154" i="3"/>
  <c r="AI154" i="3" s="1"/>
  <c r="AH153" i="3"/>
  <c r="AI153" i="3" s="1"/>
  <c r="AH152" i="3"/>
  <c r="AI152" i="3" s="1"/>
  <c r="AH151" i="3"/>
  <c r="AI151" i="3" s="1"/>
  <c r="AH150" i="3"/>
  <c r="AI150" i="3" s="1"/>
  <c r="AH149" i="3"/>
  <c r="AI149" i="3" s="1"/>
  <c r="AH148" i="3"/>
  <c r="AI148" i="3" s="1"/>
  <c r="AH147" i="3"/>
  <c r="AI147" i="3" s="1"/>
  <c r="AH146" i="3"/>
  <c r="AI146" i="3" s="1"/>
  <c r="AH145" i="3"/>
  <c r="AI145" i="3" s="1"/>
  <c r="AH144" i="3"/>
  <c r="AI144" i="3" s="1"/>
  <c r="AH143" i="3"/>
  <c r="AI143" i="3" s="1"/>
  <c r="AH142" i="3"/>
  <c r="AI142" i="3" s="1"/>
  <c r="AH141" i="3"/>
  <c r="AI141" i="3" s="1"/>
  <c r="AH140" i="3"/>
  <c r="AI140" i="3" s="1"/>
  <c r="AH139" i="3"/>
  <c r="AI139" i="3" s="1"/>
  <c r="AH138" i="3"/>
  <c r="AI138" i="3" s="1"/>
  <c r="AH137" i="3"/>
  <c r="AI137" i="3" s="1"/>
  <c r="AH136" i="3"/>
  <c r="AI136" i="3" s="1"/>
  <c r="AH135" i="3"/>
  <c r="AI135" i="3" s="1"/>
  <c r="AH134" i="3"/>
  <c r="AI134" i="3" s="1"/>
  <c r="AH133" i="3"/>
  <c r="AI133" i="3" s="1"/>
  <c r="AH132" i="3"/>
  <c r="AI132" i="3" s="1"/>
  <c r="AH131" i="3"/>
  <c r="AI131" i="3" s="1"/>
  <c r="AH130" i="3"/>
  <c r="AI130" i="3" s="1"/>
  <c r="AH129" i="3"/>
  <c r="AI129" i="3" s="1"/>
  <c r="AH128" i="3"/>
  <c r="AI128" i="3" s="1"/>
  <c r="AH127" i="3"/>
  <c r="AI127" i="3" s="1"/>
  <c r="AH126" i="3"/>
  <c r="AI126" i="3" s="1"/>
  <c r="AH125" i="3"/>
  <c r="AI125" i="3" s="1"/>
  <c r="AH124" i="3"/>
  <c r="AI124" i="3" s="1"/>
  <c r="AH123" i="3"/>
  <c r="AI123" i="3" s="1"/>
  <c r="AH122" i="3"/>
  <c r="AI122" i="3" s="1"/>
  <c r="AH121" i="3"/>
  <c r="AI121" i="3" s="1"/>
  <c r="AH120" i="3"/>
  <c r="AI120" i="3" s="1"/>
  <c r="AH119" i="3"/>
  <c r="AI119" i="3" s="1"/>
  <c r="AH118" i="3"/>
  <c r="AI118" i="3" s="1"/>
  <c r="AH117" i="3"/>
  <c r="AI117" i="3" s="1"/>
  <c r="AH116" i="3"/>
  <c r="AI116" i="3" s="1"/>
  <c r="AH115" i="3"/>
  <c r="AI115" i="3" s="1"/>
  <c r="AH114" i="3"/>
  <c r="AI114" i="3" s="1"/>
  <c r="AH113" i="3"/>
  <c r="AI113" i="3" s="1"/>
  <c r="AH112" i="3"/>
  <c r="AI112" i="3" s="1"/>
  <c r="AH111" i="3"/>
  <c r="AI111" i="3" s="1"/>
  <c r="AH110" i="3"/>
  <c r="AI110" i="3" s="1"/>
  <c r="AH109" i="3"/>
  <c r="AI109" i="3" s="1"/>
  <c r="AH108" i="3"/>
  <c r="AI108" i="3" s="1"/>
  <c r="AH107" i="3"/>
  <c r="AI107" i="3" s="1"/>
  <c r="AH106" i="3"/>
  <c r="AI106" i="3" s="1"/>
  <c r="AH105" i="3"/>
  <c r="AI105" i="3" s="1"/>
  <c r="AH104" i="3"/>
  <c r="AI104" i="3" s="1"/>
  <c r="AH103" i="3"/>
  <c r="AI103" i="3" s="1"/>
  <c r="AH102" i="3"/>
  <c r="AI102" i="3" s="1"/>
  <c r="AH101" i="3"/>
  <c r="AI101" i="3" s="1"/>
  <c r="AH100" i="3"/>
  <c r="AI100" i="3" s="1"/>
  <c r="AH99" i="3"/>
  <c r="AI99" i="3" s="1"/>
  <c r="AH98" i="3"/>
  <c r="AI98" i="3" s="1"/>
  <c r="AH97" i="3"/>
  <c r="AI97" i="3" s="1"/>
  <c r="AH96" i="3"/>
  <c r="AI96" i="3" s="1"/>
  <c r="AH95" i="3"/>
  <c r="AI95" i="3" s="1"/>
  <c r="AH94" i="3"/>
  <c r="AI94" i="3" s="1"/>
  <c r="AH93" i="3"/>
  <c r="AI93" i="3" s="1"/>
  <c r="AH92" i="3"/>
  <c r="AI92" i="3" s="1"/>
  <c r="AH91" i="3"/>
  <c r="AI91" i="3" s="1"/>
  <c r="AH90" i="3"/>
  <c r="AI90" i="3" s="1"/>
  <c r="AH89" i="3"/>
  <c r="AI89" i="3" s="1"/>
  <c r="AH88" i="3"/>
  <c r="AI88" i="3" s="1"/>
  <c r="AH87" i="3"/>
  <c r="AI87" i="3" s="1"/>
  <c r="AH86" i="3"/>
  <c r="AI86" i="3" s="1"/>
  <c r="AH85" i="3"/>
  <c r="AI85" i="3" s="1"/>
  <c r="AH84" i="3"/>
  <c r="AI84" i="3" s="1"/>
  <c r="AH83" i="3"/>
  <c r="AI83" i="3" s="1"/>
  <c r="AH82" i="3"/>
  <c r="AI82" i="3" s="1"/>
  <c r="AH81" i="3"/>
  <c r="AI81" i="3" s="1"/>
  <c r="AH80" i="3"/>
  <c r="AI80" i="3" s="1"/>
  <c r="AH79" i="3"/>
  <c r="AI79" i="3" s="1"/>
  <c r="AH78" i="3"/>
  <c r="AI78" i="3" s="1"/>
  <c r="AH77" i="3"/>
  <c r="AI77" i="3" s="1"/>
  <c r="AH76" i="3"/>
  <c r="AI76" i="3" s="1"/>
  <c r="AH75" i="3"/>
  <c r="AI75" i="3" s="1"/>
  <c r="AH74" i="3"/>
  <c r="AI74" i="3" s="1"/>
  <c r="AH73" i="3"/>
  <c r="AI73" i="3" s="1"/>
  <c r="AH72" i="3"/>
  <c r="AI72" i="3" s="1"/>
  <c r="AH71" i="3"/>
  <c r="AI71" i="3" s="1"/>
  <c r="AH70" i="3"/>
  <c r="AI70" i="3" s="1"/>
  <c r="AH69" i="3"/>
  <c r="AI69" i="3" s="1"/>
  <c r="AH68" i="3"/>
  <c r="AI68" i="3" s="1"/>
  <c r="AH67" i="3"/>
  <c r="AI67" i="3" s="1"/>
  <c r="AH66" i="3"/>
  <c r="AI66" i="3" s="1"/>
  <c r="AH65" i="3"/>
  <c r="AI65" i="3" s="1"/>
  <c r="AH64" i="3"/>
  <c r="AI64" i="3" s="1"/>
  <c r="AH63" i="3"/>
  <c r="AI63" i="3" s="1"/>
  <c r="AH62" i="3"/>
  <c r="AI62" i="3" s="1"/>
  <c r="AH61" i="3"/>
  <c r="AI61" i="3" s="1"/>
  <c r="AH60" i="3"/>
  <c r="AI60" i="3" s="1"/>
  <c r="AH59" i="3"/>
  <c r="AI59" i="3" s="1"/>
  <c r="AH58" i="3"/>
  <c r="AI58" i="3" s="1"/>
  <c r="AH57" i="3"/>
  <c r="AI57" i="3" s="1"/>
  <c r="AH56" i="3"/>
  <c r="AI56" i="3" s="1"/>
  <c r="AH55" i="3"/>
  <c r="AI55" i="3" s="1"/>
  <c r="AH54" i="3"/>
  <c r="AI54" i="3" s="1"/>
  <c r="AH53" i="3"/>
  <c r="AI53" i="3" s="1"/>
  <c r="AH52" i="3"/>
  <c r="AI52" i="3" s="1"/>
  <c r="AH51" i="3"/>
  <c r="AI51" i="3" s="1"/>
  <c r="AH50" i="3"/>
  <c r="AI50" i="3" s="1"/>
  <c r="AH49" i="3"/>
  <c r="AI49" i="3" s="1"/>
  <c r="AH48" i="3"/>
  <c r="AI48" i="3" s="1"/>
  <c r="AH47" i="3"/>
  <c r="AI47" i="3" s="1"/>
  <c r="AH46" i="3"/>
  <c r="AI46" i="3" s="1"/>
  <c r="AH45" i="3"/>
  <c r="AI45" i="3" s="1"/>
  <c r="AH44" i="3"/>
  <c r="AI44" i="3" s="1"/>
  <c r="AH43" i="3"/>
  <c r="AI43" i="3" s="1"/>
  <c r="AH42" i="3"/>
  <c r="AI42" i="3" s="1"/>
  <c r="AH41" i="3"/>
  <c r="AI41" i="3" s="1"/>
  <c r="AH40" i="3"/>
  <c r="AI40" i="3" s="1"/>
  <c r="AH39" i="3"/>
  <c r="AI39" i="3" s="1"/>
  <c r="AH38" i="3"/>
  <c r="AI38" i="3" s="1"/>
  <c r="AH37" i="3"/>
  <c r="AI37" i="3" s="1"/>
  <c r="AH36" i="3"/>
  <c r="AI36" i="3" s="1"/>
  <c r="AH35" i="3"/>
  <c r="AI35" i="3" s="1"/>
  <c r="AH34" i="3"/>
  <c r="AI34" i="3" s="1"/>
  <c r="AH33" i="3"/>
  <c r="AI33" i="3" s="1"/>
  <c r="AH32" i="3"/>
  <c r="AI32" i="3" s="1"/>
  <c r="AH31" i="3"/>
  <c r="AI31" i="3" s="1"/>
  <c r="AH30" i="3"/>
  <c r="AI30" i="3" s="1"/>
  <c r="AH29" i="3"/>
  <c r="AI29" i="3" s="1"/>
  <c r="AH28" i="3"/>
  <c r="AI28" i="3" s="1"/>
  <c r="AH27" i="3"/>
  <c r="AI27" i="3" s="1"/>
  <c r="AH26" i="3"/>
  <c r="AI26" i="3" s="1"/>
  <c r="AH25" i="3"/>
  <c r="AI25" i="3" s="1"/>
  <c r="AH24" i="3"/>
  <c r="AI24" i="3" s="1"/>
  <c r="AH23" i="3"/>
  <c r="AI23" i="3" s="1"/>
  <c r="AH22" i="3"/>
  <c r="AI22" i="3" s="1"/>
  <c r="AH21" i="3"/>
  <c r="AI21" i="3" s="1"/>
  <c r="AH20" i="3"/>
  <c r="AI20" i="3" s="1"/>
  <c r="AH19" i="3"/>
  <c r="AI19" i="3" s="1"/>
  <c r="AH18" i="3"/>
  <c r="AI18" i="3" s="1"/>
  <c r="AH17" i="3"/>
  <c r="AI17" i="3" s="1"/>
  <c r="AH16" i="3"/>
  <c r="AI16" i="3" s="1"/>
  <c r="AH15" i="3"/>
  <c r="AI15" i="3" s="1"/>
  <c r="AH14" i="3"/>
  <c r="AI14" i="3" s="1"/>
  <c r="AH13" i="3"/>
  <c r="AI13" i="3" s="1"/>
  <c r="AH12" i="3"/>
  <c r="AI12" i="3" s="1"/>
  <c r="AH11" i="3"/>
  <c r="AI11" i="3" s="1"/>
  <c r="AH10" i="3"/>
  <c r="AI10" i="3" s="1"/>
  <c r="AH9" i="3"/>
  <c r="AI9" i="3" s="1"/>
  <c r="AH8" i="3"/>
  <c r="AI8" i="3" s="1"/>
  <c r="AH7" i="3"/>
  <c r="AI7" i="3" s="1"/>
  <c r="AH6" i="3"/>
  <c r="AI6" i="3" s="1"/>
  <c r="AH5" i="3"/>
  <c r="AI5" i="3" s="1"/>
  <c r="AH4" i="3"/>
  <c r="AI4" i="3" s="1"/>
  <c r="J3" i="3" a="1"/>
  <c r="J3" i="3" s="1"/>
  <c r="J4" i="3" a="1"/>
  <c r="J4" i="3" s="1"/>
  <c r="J5" i="3" a="1"/>
  <c r="J5" i="3" s="1"/>
  <c r="J6" i="3" a="1"/>
  <c r="J6" i="3" s="1"/>
  <c r="J7" i="3" a="1"/>
  <c r="J7" i="3" s="1"/>
  <c r="J8" i="3" a="1"/>
  <c r="J8" i="3" s="1"/>
  <c r="J9" i="3" a="1"/>
  <c r="J9" i="3" s="1"/>
  <c r="J10" i="3" a="1"/>
  <c r="J10" i="3" s="1"/>
  <c r="J11" i="3" a="1"/>
  <c r="J11" i="3" s="1"/>
  <c r="J12" i="3" a="1"/>
  <c r="J12" i="3" s="1"/>
  <c r="J13" i="3" a="1"/>
  <c r="J13" i="3" s="1"/>
  <c r="J14" i="3" a="1"/>
  <c r="J14" i="3" s="1"/>
  <c r="J15" i="3" a="1"/>
  <c r="J15" i="3" s="1"/>
  <c r="J16" i="3" a="1"/>
  <c r="J16" i="3" s="1"/>
  <c r="J17" i="3" a="1"/>
  <c r="J17" i="3" s="1"/>
  <c r="J18" i="3" a="1"/>
  <c r="J18" i="3" s="1"/>
  <c r="J19" i="3" a="1"/>
  <c r="J19" i="3" s="1"/>
  <c r="J20" i="3" a="1"/>
  <c r="J20" i="3" s="1"/>
  <c r="J21" i="3" a="1"/>
  <c r="J21" i="3" s="1"/>
  <c r="J22" i="3" a="1"/>
  <c r="J22" i="3" s="1"/>
  <c r="J23" i="3" a="1"/>
  <c r="J23" i="3" s="1"/>
  <c r="J24" i="3" a="1"/>
  <c r="J24" i="3" s="1"/>
  <c r="J25" i="3" a="1"/>
  <c r="J25" i="3" s="1"/>
  <c r="J26" i="3" a="1"/>
  <c r="J26" i="3" s="1"/>
  <c r="J27" i="3" a="1"/>
  <c r="J27" i="3" s="1"/>
  <c r="J28" i="3" a="1"/>
  <c r="J28" i="3" s="1"/>
  <c r="J29" i="3" a="1"/>
  <c r="J29" i="3" s="1"/>
  <c r="J30" i="3" a="1"/>
  <c r="J30" i="3" s="1"/>
  <c r="J31" i="3" a="1"/>
  <c r="J31" i="3" s="1"/>
  <c r="J32" i="3" a="1"/>
  <c r="J32" i="3" s="1"/>
  <c r="J33" i="3" a="1"/>
  <c r="J33" i="3" s="1"/>
  <c r="J34" i="3" a="1"/>
  <c r="J34" i="3" s="1"/>
  <c r="J35" i="3" a="1"/>
  <c r="J35" i="3" s="1"/>
  <c r="J36" i="3" a="1"/>
  <c r="J36" i="3" s="1"/>
  <c r="J37" i="3" a="1"/>
  <c r="J37" i="3" s="1"/>
  <c r="J38" i="3" a="1"/>
  <c r="J38" i="3" s="1"/>
  <c r="J39" i="3" a="1"/>
  <c r="J39" i="3" s="1"/>
  <c r="J40" i="3" a="1"/>
  <c r="J40" i="3" s="1"/>
  <c r="J41" i="3" a="1"/>
  <c r="J41" i="3" s="1"/>
  <c r="J42" i="3" a="1"/>
  <c r="J42" i="3" s="1"/>
  <c r="J43" i="3" a="1"/>
  <c r="J43" i="3" s="1"/>
  <c r="J44" i="3" a="1"/>
  <c r="J44" i="3" s="1"/>
  <c r="J45" i="3" a="1"/>
  <c r="J45" i="3" s="1"/>
  <c r="J46" i="3" a="1"/>
  <c r="J46" i="3" s="1"/>
  <c r="J47" i="3" a="1"/>
  <c r="J47" i="3" s="1"/>
  <c r="J48" i="3" a="1"/>
  <c r="J48" i="3" s="1"/>
  <c r="J49" i="3" a="1"/>
  <c r="J49" i="3" s="1"/>
  <c r="J50" i="3" a="1"/>
  <c r="J50" i="3" s="1"/>
  <c r="J51" i="3" a="1"/>
  <c r="J51" i="3" s="1"/>
  <c r="J52" i="3" a="1"/>
  <c r="J52" i="3" s="1"/>
  <c r="J53" i="3" a="1"/>
  <c r="J53" i="3" s="1"/>
  <c r="J54" i="3" a="1"/>
  <c r="J54" i="3" s="1"/>
  <c r="J55" i="3" a="1"/>
  <c r="J55" i="3" s="1"/>
  <c r="J56" i="3" a="1"/>
  <c r="J56" i="3" s="1"/>
  <c r="J57" i="3" a="1"/>
  <c r="J57" i="3" s="1"/>
  <c r="J58" i="3" a="1"/>
  <c r="J58" i="3" s="1"/>
  <c r="J59" i="3" a="1"/>
  <c r="J59" i="3" s="1"/>
  <c r="J60" i="3" a="1"/>
  <c r="J60" i="3" s="1"/>
  <c r="J61" i="3" a="1"/>
  <c r="J61" i="3" s="1"/>
  <c r="J62" i="3" a="1"/>
  <c r="J62" i="3" s="1"/>
  <c r="J63" i="3" a="1"/>
  <c r="J63" i="3" s="1"/>
  <c r="J64" i="3" a="1"/>
  <c r="J64" i="3" s="1"/>
  <c r="J66" i="3" a="1"/>
  <c r="J66" i="3" s="1"/>
  <c r="J67" i="3" a="1"/>
  <c r="J67" i="3" s="1"/>
  <c r="J68" i="3" a="1"/>
  <c r="J68" i="3" s="1"/>
  <c r="J69" i="3" a="1"/>
  <c r="J69" i="3" s="1"/>
  <c r="J70" i="3" a="1"/>
  <c r="J70" i="3" s="1"/>
  <c r="J71" i="3" a="1"/>
  <c r="J71" i="3" s="1"/>
  <c r="J72" i="3" a="1"/>
  <c r="J72" i="3" s="1"/>
  <c r="J73" i="3" a="1"/>
  <c r="J73" i="3" s="1"/>
  <c r="J74" i="3" a="1"/>
  <c r="J74" i="3" s="1"/>
  <c r="J75" i="3" a="1"/>
  <c r="J75" i="3" s="1"/>
  <c r="J76" i="3" a="1"/>
  <c r="J76" i="3" s="1"/>
  <c r="J77" i="3" a="1"/>
  <c r="J77" i="3" s="1"/>
  <c r="J78" i="3" a="1"/>
  <c r="J78" i="3" s="1"/>
  <c r="J79" i="3" a="1"/>
  <c r="J79" i="3" s="1"/>
  <c r="J80" i="3" a="1"/>
  <c r="J80" i="3" s="1"/>
  <c r="J81" i="3" a="1"/>
  <c r="J81" i="3" s="1"/>
  <c r="J82" i="3" a="1"/>
  <c r="J82" i="3" s="1"/>
  <c r="J83" i="3" a="1"/>
  <c r="J83" i="3" s="1"/>
  <c r="J84" i="3" a="1"/>
  <c r="J84" i="3" s="1"/>
  <c r="J85" i="3" a="1"/>
  <c r="J85" i="3" s="1"/>
  <c r="J86" i="3" a="1"/>
  <c r="J86" i="3" s="1"/>
  <c r="J87" i="3" a="1"/>
  <c r="J87" i="3" s="1"/>
  <c r="J88" i="3" a="1"/>
  <c r="J88" i="3" s="1"/>
  <c r="J89" i="3" a="1"/>
  <c r="J89" i="3" s="1"/>
  <c r="J90" i="3" a="1"/>
  <c r="J90" i="3" s="1"/>
  <c r="J91" i="3" a="1"/>
  <c r="J91" i="3" s="1"/>
  <c r="J92" i="3" a="1"/>
  <c r="J92" i="3" s="1"/>
  <c r="J93" i="3" a="1"/>
  <c r="J93" i="3" s="1"/>
  <c r="J94" i="3" a="1"/>
  <c r="J94" i="3" s="1"/>
  <c r="J95" i="3" a="1"/>
  <c r="J95" i="3" s="1"/>
  <c r="J96" i="3" a="1"/>
  <c r="J96" i="3" s="1"/>
  <c r="J97" i="3" a="1"/>
  <c r="J97" i="3" s="1"/>
  <c r="J98" i="3" a="1"/>
  <c r="J98" i="3" s="1"/>
  <c r="J99" i="3" a="1"/>
  <c r="J99" i="3" s="1"/>
  <c r="J100" i="3" a="1"/>
  <c r="J100" i="3" s="1"/>
  <c r="J101" i="3" a="1"/>
  <c r="J101" i="3" s="1"/>
  <c r="J102" i="3" a="1"/>
  <c r="J102" i="3" s="1"/>
  <c r="J103" i="3" a="1"/>
  <c r="J103" i="3" s="1"/>
  <c r="J104" i="3" a="1"/>
  <c r="J104" i="3" s="1"/>
  <c r="J105" i="3" a="1"/>
  <c r="J105" i="3" s="1"/>
  <c r="J106" i="3" a="1"/>
  <c r="J106" i="3" s="1"/>
  <c r="J107" i="3" a="1"/>
  <c r="J107" i="3" s="1"/>
  <c r="J108" i="3" a="1"/>
  <c r="J108" i="3" s="1"/>
  <c r="J109" i="3" a="1"/>
  <c r="J109" i="3" s="1"/>
  <c r="J110" i="3" a="1"/>
  <c r="J110" i="3" s="1"/>
  <c r="J111" i="3" a="1"/>
  <c r="J111" i="3" s="1"/>
  <c r="J112" i="3" a="1"/>
  <c r="J112" i="3" s="1"/>
  <c r="J113" i="3" a="1"/>
  <c r="J113" i="3" s="1"/>
  <c r="J114" i="3" a="1"/>
  <c r="J114" i="3" s="1"/>
  <c r="J115" i="3" a="1"/>
  <c r="J115" i="3" s="1"/>
  <c r="J116" i="3" a="1"/>
  <c r="J116" i="3" s="1"/>
  <c r="J117" i="3" a="1"/>
  <c r="J117" i="3" s="1"/>
  <c r="J118" i="3" a="1"/>
  <c r="J118" i="3" s="1"/>
  <c r="J119" i="3" a="1"/>
  <c r="J119" i="3" s="1"/>
  <c r="J120" i="3" a="1"/>
  <c r="J120" i="3" s="1"/>
  <c r="J121" i="3" a="1"/>
  <c r="J121" i="3" s="1"/>
  <c r="J122" i="3" a="1"/>
  <c r="J122" i="3" s="1"/>
  <c r="J123" i="3" a="1"/>
  <c r="J123" i="3" s="1"/>
  <c r="J124" i="3" a="1"/>
  <c r="J124" i="3" s="1"/>
  <c r="J125" i="3" a="1"/>
  <c r="J125" i="3" s="1"/>
  <c r="J126" i="3" a="1"/>
  <c r="J126" i="3" s="1"/>
  <c r="J127" i="3" a="1"/>
  <c r="J127" i="3" s="1"/>
  <c r="J128" i="3" a="1"/>
  <c r="J128" i="3" s="1"/>
  <c r="J129" i="3" a="1"/>
  <c r="J129" i="3" s="1"/>
  <c r="J130" i="3" a="1"/>
  <c r="J130" i="3" s="1"/>
  <c r="J131" i="3" a="1"/>
  <c r="J131" i="3" s="1"/>
  <c r="J132" i="3" a="1"/>
  <c r="J132" i="3" s="1"/>
  <c r="J133" i="3" a="1"/>
  <c r="J133" i="3" s="1"/>
  <c r="J134" i="3" a="1"/>
  <c r="J134" i="3" s="1"/>
  <c r="J135" i="3" a="1"/>
  <c r="J135" i="3" s="1"/>
  <c r="J136" i="3" a="1"/>
  <c r="J136" i="3" s="1"/>
  <c r="J137" i="3" a="1"/>
  <c r="J137" i="3" s="1"/>
  <c r="J138" i="3" a="1"/>
  <c r="J138" i="3" s="1"/>
  <c r="J139" i="3" a="1"/>
  <c r="J139" i="3" s="1"/>
  <c r="J140" i="3" a="1"/>
  <c r="J140" i="3" s="1"/>
  <c r="J141" i="3" a="1"/>
  <c r="J141" i="3" s="1"/>
  <c r="J142" i="3" a="1"/>
  <c r="J142" i="3" s="1"/>
  <c r="J143" i="3" a="1"/>
  <c r="J143" i="3" s="1"/>
  <c r="J144" i="3" a="1"/>
  <c r="J144" i="3" s="1"/>
  <c r="J145" i="3" a="1"/>
  <c r="J145" i="3" s="1"/>
  <c r="J146" i="3" a="1"/>
  <c r="J146" i="3" s="1"/>
  <c r="J147" i="3" a="1"/>
  <c r="J147" i="3" s="1"/>
  <c r="J148" i="3" a="1"/>
  <c r="J148" i="3" s="1"/>
  <c r="J149" i="3" a="1"/>
  <c r="J149" i="3" s="1"/>
  <c r="J150" i="3" a="1"/>
  <c r="J150" i="3" s="1"/>
  <c r="J151" i="3" a="1"/>
  <c r="J151" i="3" s="1"/>
  <c r="J152" i="3" a="1"/>
  <c r="J152" i="3" s="1"/>
  <c r="J153" i="3" a="1"/>
  <c r="J153" i="3" s="1"/>
  <c r="J154" i="3" a="1"/>
  <c r="J154" i="3" s="1"/>
  <c r="J155" i="3" a="1"/>
  <c r="J155" i="3" s="1"/>
  <c r="J156" i="3" a="1"/>
  <c r="J156" i="3" s="1"/>
  <c r="J157" i="3" a="1"/>
  <c r="J157" i="3" s="1"/>
  <c r="J158" i="3" a="1"/>
  <c r="J158" i="3" s="1"/>
  <c r="J159" i="3" a="1"/>
  <c r="J159" i="3" s="1"/>
  <c r="J160" i="3" a="1"/>
  <c r="J160" i="3" s="1"/>
  <c r="J161" i="3" a="1"/>
  <c r="J161" i="3" s="1"/>
  <c r="J162" i="3" a="1"/>
  <c r="J162" i="3" s="1"/>
  <c r="J163" i="3" a="1"/>
  <c r="J163" i="3" s="1"/>
  <c r="J164" i="3" a="1"/>
  <c r="J164" i="3" s="1"/>
  <c r="J165" i="3" a="1"/>
  <c r="J165" i="3" s="1"/>
  <c r="J166" i="3" a="1"/>
  <c r="J166" i="3" s="1"/>
  <c r="J167" i="3" a="1"/>
  <c r="J167" i="3" s="1"/>
  <c r="J168" i="3" a="1"/>
  <c r="J168" i="3" s="1"/>
  <c r="J169" i="3" a="1"/>
  <c r="J169" i="3" s="1"/>
  <c r="J170" i="3" a="1"/>
  <c r="J170" i="3" s="1"/>
  <c r="J171" i="3" a="1"/>
  <c r="J171" i="3" s="1"/>
  <c r="J172" i="3" a="1"/>
  <c r="J172" i="3" s="1"/>
  <c r="J173" i="3" a="1"/>
  <c r="J173" i="3" s="1"/>
  <c r="J174" i="3" a="1"/>
  <c r="J174" i="3" s="1"/>
  <c r="J175" i="3" a="1"/>
  <c r="J175" i="3" s="1"/>
  <c r="J176" i="3" a="1"/>
  <c r="J176" i="3" s="1"/>
  <c r="J177" i="3" a="1"/>
  <c r="J177" i="3" s="1"/>
  <c r="J178" i="3" a="1"/>
  <c r="J178" i="3" s="1"/>
  <c r="J179" i="3" a="1"/>
  <c r="J179" i="3" s="1"/>
  <c r="J180" i="3" a="1"/>
  <c r="J180" i="3" s="1"/>
  <c r="J181" i="3" a="1"/>
  <c r="J181" i="3" s="1"/>
  <c r="J182" i="3" a="1"/>
  <c r="J182" i="3" s="1"/>
  <c r="J183" i="3" a="1"/>
  <c r="J183" i="3" s="1"/>
  <c r="J184" i="3" a="1"/>
  <c r="J184" i="3" s="1"/>
  <c r="J185" i="3" a="1"/>
  <c r="J185" i="3" s="1"/>
  <c r="J186" i="3" a="1"/>
  <c r="J186" i="3" s="1"/>
  <c r="J187" i="3" a="1"/>
  <c r="J187" i="3" s="1"/>
  <c r="J188" i="3" a="1"/>
  <c r="J188" i="3" s="1"/>
  <c r="J189" i="3" a="1"/>
  <c r="J189" i="3" s="1"/>
  <c r="J190" i="3" a="1"/>
  <c r="J190" i="3" s="1"/>
  <c r="J191" i="3" a="1"/>
  <c r="J191" i="3" s="1"/>
  <c r="J192" i="3" a="1"/>
  <c r="J192" i="3" s="1"/>
  <c r="J193" i="3" a="1"/>
  <c r="J193" i="3" s="1"/>
  <c r="J194" i="3" a="1"/>
  <c r="J194" i="3" s="1"/>
  <c r="J195" i="3" a="1"/>
  <c r="J195" i="3" s="1"/>
  <c r="J196" i="3" a="1"/>
  <c r="J196" i="3" s="1"/>
  <c r="J197" i="3" a="1"/>
  <c r="J197" i="3" s="1"/>
  <c r="J198" i="3" a="1"/>
  <c r="J198" i="3" s="1"/>
  <c r="J199" i="3" a="1"/>
  <c r="J199" i="3" s="1"/>
  <c r="J200" i="3" a="1"/>
  <c r="J200" i="3" s="1"/>
  <c r="J201" i="3" a="1"/>
  <c r="J201" i="3" s="1"/>
  <c r="J202" i="3" a="1"/>
  <c r="J202" i="3" s="1"/>
  <c r="J203" i="3" a="1"/>
  <c r="J203" i="3" s="1"/>
  <c r="J204" i="3" a="1"/>
  <c r="J204" i="3" s="1"/>
  <c r="J205" i="3" a="1"/>
  <c r="J205" i="3" s="1"/>
  <c r="J206" i="3" a="1"/>
  <c r="J206" i="3" s="1"/>
  <c r="J207" i="3" a="1"/>
  <c r="J207" i="3" s="1"/>
  <c r="J208" i="3" a="1"/>
  <c r="J208" i="3" s="1"/>
  <c r="J209" i="3" a="1"/>
  <c r="J209" i="3" s="1"/>
  <c r="J210" i="3" a="1"/>
  <c r="J210" i="3" s="1"/>
  <c r="J211" i="3" a="1"/>
  <c r="J211" i="3" s="1"/>
  <c r="J212" i="3" a="1"/>
  <c r="J212" i="3" s="1"/>
  <c r="J213" i="3" a="1"/>
  <c r="J213" i="3" s="1"/>
  <c r="J214" i="3" a="1"/>
  <c r="J214" i="3" s="1"/>
  <c r="J215" i="3" a="1"/>
  <c r="J215" i="3" s="1"/>
  <c r="J216" i="3" a="1"/>
  <c r="J216" i="3" s="1"/>
  <c r="J217" i="3" a="1"/>
  <c r="J217" i="3" s="1"/>
  <c r="J218" i="3" a="1"/>
  <c r="J218" i="3" s="1"/>
  <c r="J219" i="3" a="1"/>
  <c r="J219" i="3" s="1"/>
  <c r="J220" i="3" a="1"/>
  <c r="J220" i="3" s="1"/>
  <c r="J221" i="3" a="1"/>
  <c r="J221" i="3" s="1"/>
  <c r="J222" i="3" a="1"/>
  <c r="J222" i="3" s="1"/>
  <c r="J223" i="3" a="1"/>
  <c r="J223" i="3" s="1"/>
  <c r="J224" i="3" a="1"/>
  <c r="J224" i="3" s="1"/>
  <c r="J225" i="3" a="1"/>
  <c r="J225" i="3" s="1"/>
  <c r="J226" i="3" a="1"/>
  <c r="J226" i="3" s="1"/>
  <c r="J227" i="3" a="1"/>
  <c r="J227" i="3" s="1"/>
  <c r="J228" i="3" a="1"/>
  <c r="J228" i="3" s="1"/>
  <c r="J229" i="3" a="1"/>
  <c r="J229" i="3" s="1"/>
  <c r="J230" i="3" a="1"/>
  <c r="J230" i="3" s="1"/>
  <c r="J231" i="3" a="1"/>
  <c r="J231" i="3" s="1"/>
  <c r="J232" i="3" a="1"/>
  <c r="J232" i="3" s="1"/>
  <c r="J233" i="3" a="1"/>
  <c r="J233" i="3" s="1"/>
  <c r="J234" i="3" a="1"/>
  <c r="J234" i="3" s="1"/>
  <c r="J235" i="3" a="1"/>
  <c r="J235" i="3" s="1"/>
  <c r="J236" i="3" a="1"/>
  <c r="J236" i="3" s="1"/>
  <c r="J237" i="3" a="1"/>
  <c r="J237" i="3" s="1"/>
  <c r="J238" i="3" a="1"/>
  <c r="J238" i="3" s="1"/>
  <c r="J239" i="3" a="1"/>
  <c r="J239" i="3" s="1"/>
  <c r="J240" i="3" a="1"/>
  <c r="J240" i="3" s="1"/>
  <c r="J241" i="3" a="1"/>
  <c r="J241" i="3" s="1"/>
  <c r="J242" i="3" a="1"/>
  <c r="J242" i="3" s="1"/>
  <c r="J243" i="3" a="1"/>
  <c r="J243" i="3" s="1"/>
  <c r="J244" i="3" a="1"/>
  <c r="J244" i="3" s="1"/>
  <c r="J245" i="3" a="1"/>
  <c r="J245" i="3" s="1"/>
  <c r="J246" i="3" a="1"/>
  <c r="J246" i="3" s="1"/>
  <c r="J247" i="3" a="1"/>
  <c r="J247" i="3" s="1"/>
  <c r="J248" i="3" a="1"/>
  <c r="J248" i="3" s="1"/>
  <c r="J249" i="3" a="1"/>
  <c r="J249" i="3" s="1"/>
  <c r="J250" i="3" a="1"/>
  <c r="J250" i="3" s="1"/>
  <c r="J251" i="3" a="1"/>
  <c r="J251" i="3" s="1"/>
  <c r="J252" i="3" a="1"/>
  <c r="J252" i="3" s="1"/>
  <c r="J253" i="3" a="1"/>
  <c r="J253" i="3" s="1"/>
  <c r="J254" i="3" a="1"/>
  <c r="J254" i="3" s="1"/>
  <c r="J255" i="3" a="1"/>
  <c r="J255" i="3" s="1"/>
  <c r="J256" i="3" a="1"/>
  <c r="J256" i="3" s="1"/>
  <c r="J257" i="3" a="1"/>
  <c r="J257" i="3" s="1"/>
  <c r="J258" i="3" a="1"/>
  <c r="J258" i="3" s="1"/>
  <c r="J259" i="3" a="1"/>
  <c r="J259" i="3" s="1"/>
  <c r="J260" i="3" a="1"/>
  <c r="J260" i="3" s="1"/>
  <c r="J261" i="3" a="1"/>
  <c r="J261" i="3" s="1"/>
  <c r="J262" i="3" a="1"/>
  <c r="J262" i="3" s="1"/>
  <c r="J263" i="3" a="1"/>
  <c r="J263" i="3" s="1"/>
  <c r="J264" i="3" a="1"/>
  <c r="J264" i="3" s="1"/>
  <c r="J265" i="3" a="1"/>
  <c r="J265" i="3" s="1"/>
  <c r="J266" i="3" a="1"/>
  <c r="J266" i="3" s="1"/>
  <c r="J267" i="3" a="1"/>
  <c r="J267" i="3" s="1"/>
  <c r="J268" i="3" a="1"/>
  <c r="J268" i="3" s="1"/>
  <c r="J269" i="3" a="1"/>
  <c r="J269" i="3" s="1"/>
  <c r="J270" i="3" a="1"/>
  <c r="J270" i="3" s="1"/>
  <c r="J271" i="3" a="1"/>
  <c r="J271" i="3" s="1"/>
  <c r="J272" i="3" a="1"/>
  <c r="J272" i="3" s="1"/>
  <c r="J273" i="3" a="1"/>
  <c r="J273" i="3" s="1"/>
  <c r="J274" i="3" a="1"/>
  <c r="J274" i="3" s="1"/>
  <c r="J275" i="3" a="1"/>
  <c r="J275" i="3" s="1"/>
  <c r="J276" i="3" a="1"/>
  <c r="J276" i="3" s="1"/>
  <c r="J277" i="3" a="1"/>
  <c r="J277" i="3" s="1"/>
  <c r="J278" i="3" a="1"/>
  <c r="J278" i="3" s="1"/>
  <c r="J279" i="3" a="1"/>
  <c r="J279" i="3" s="1"/>
  <c r="J280" i="3" a="1"/>
  <c r="J280" i="3" s="1"/>
  <c r="J281" i="3" a="1"/>
  <c r="J281" i="3" s="1"/>
  <c r="J282" i="3" a="1"/>
  <c r="J282" i="3" s="1"/>
  <c r="J283" i="3" a="1"/>
  <c r="J283" i="3" s="1"/>
  <c r="J284" i="3" a="1"/>
  <c r="J284" i="3" s="1"/>
  <c r="J285" i="3" a="1"/>
  <c r="J285" i="3" s="1"/>
  <c r="J286" i="3" a="1"/>
  <c r="J286" i="3" s="1"/>
  <c r="J287" i="3" a="1"/>
  <c r="J287" i="3" s="1"/>
  <c r="J288" i="3" a="1"/>
  <c r="J288" i="3" s="1"/>
  <c r="J289" i="3" a="1"/>
  <c r="J289" i="3" s="1"/>
  <c r="J290" i="3" a="1"/>
  <c r="J290" i="3" s="1"/>
  <c r="J291" i="3" a="1"/>
  <c r="J291" i="3" s="1"/>
  <c r="J292" i="3" a="1"/>
  <c r="J292" i="3" s="1"/>
  <c r="J293" i="3" a="1"/>
  <c r="J293" i="3" s="1"/>
  <c r="J294" i="3" a="1"/>
  <c r="J294" i="3" s="1"/>
  <c r="J295" i="3" a="1"/>
  <c r="J295" i="3" s="1"/>
  <c r="J296" i="3" a="1"/>
  <c r="J296" i="3" s="1"/>
  <c r="J297" i="3" a="1"/>
  <c r="J297" i="3" s="1"/>
  <c r="J298" i="3" a="1"/>
  <c r="J298" i="3" s="1"/>
  <c r="J299" i="3" a="1"/>
  <c r="J299" i="3" s="1"/>
  <c r="J300" i="3" a="1"/>
  <c r="J300" i="3" s="1"/>
  <c r="J301" i="3" a="1"/>
  <c r="J301" i="3" s="1"/>
  <c r="J302" i="3" a="1"/>
  <c r="J302" i="3" s="1"/>
  <c r="J303" i="3" a="1"/>
  <c r="J303" i="3" s="1"/>
  <c r="J304" i="3" a="1"/>
  <c r="J304" i="3" s="1"/>
  <c r="J305" i="3" a="1"/>
  <c r="J305" i="3" s="1"/>
  <c r="J306" i="3" a="1"/>
  <c r="J306" i="3" s="1"/>
  <c r="J307" i="3" a="1"/>
  <c r="J307" i="3" s="1"/>
  <c r="J308" i="3" a="1"/>
  <c r="J308" i="3" s="1"/>
  <c r="J309" i="3" a="1"/>
  <c r="J309" i="3" s="1"/>
  <c r="J310" i="3" a="1"/>
  <c r="J310" i="3" s="1"/>
  <c r="J311" i="3" a="1"/>
  <c r="J311" i="3" s="1"/>
  <c r="J312" i="3" a="1"/>
  <c r="J312" i="3" s="1"/>
  <c r="J313" i="3" a="1"/>
  <c r="J313" i="3" s="1"/>
  <c r="J314" i="3" a="1"/>
  <c r="J314" i="3" s="1"/>
  <c r="J315" i="3" a="1"/>
  <c r="J315" i="3" s="1"/>
  <c r="J316" i="3" a="1"/>
  <c r="J316" i="3" s="1"/>
  <c r="J317" i="3" a="1"/>
  <c r="J317" i="3" s="1"/>
  <c r="J318" i="3" a="1"/>
  <c r="J318" i="3" s="1"/>
  <c r="J319" i="3" a="1"/>
  <c r="J319" i="3" s="1"/>
  <c r="J320" i="3" a="1"/>
  <c r="J320" i="3" s="1"/>
  <c r="J321" i="3" a="1"/>
  <c r="J321" i="3" s="1"/>
  <c r="J322" i="3" a="1"/>
  <c r="J322" i="3" s="1"/>
  <c r="J323" i="3" a="1"/>
  <c r="J323" i="3" s="1"/>
  <c r="J324" i="3" a="1"/>
  <c r="J324" i="3" s="1"/>
  <c r="J325" i="3" a="1"/>
  <c r="J325" i="3" s="1"/>
  <c r="J326" i="3" a="1"/>
  <c r="J326" i="3" s="1"/>
  <c r="J327" i="3" a="1"/>
  <c r="J327" i="3" s="1"/>
  <c r="J328" i="3" a="1"/>
  <c r="J328" i="3" s="1"/>
  <c r="J329" i="3" a="1"/>
  <c r="J329" i="3" s="1"/>
  <c r="J330" i="3" a="1"/>
  <c r="J330" i="3" s="1"/>
  <c r="J331" i="3" a="1"/>
  <c r="J331" i="3" s="1"/>
  <c r="J332" i="3" a="1"/>
  <c r="J332" i="3" s="1"/>
  <c r="J333" i="3" a="1"/>
  <c r="J333" i="3" s="1"/>
  <c r="J334" i="3" a="1"/>
  <c r="J334" i="3" s="1"/>
  <c r="J335" i="3" a="1"/>
  <c r="J335" i="3" s="1"/>
  <c r="J336" i="3" a="1"/>
  <c r="J336" i="3" s="1"/>
  <c r="J337" i="3" a="1"/>
  <c r="J337" i="3" s="1"/>
  <c r="J338" i="3" a="1"/>
  <c r="J338" i="3" s="1"/>
  <c r="J339" i="3" a="1"/>
  <c r="J339" i="3" s="1"/>
  <c r="J340" i="3" a="1"/>
  <c r="J340" i="3" s="1"/>
  <c r="J341" i="3" a="1"/>
  <c r="J341" i="3" s="1"/>
  <c r="J342" i="3" a="1"/>
  <c r="J342" i="3" s="1"/>
  <c r="J343" i="3" a="1"/>
  <c r="J343" i="3" s="1"/>
  <c r="J344" i="3" a="1"/>
  <c r="J344" i="3" s="1"/>
  <c r="J345" i="3" a="1"/>
  <c r="J345" i="3" s="1"/>
  <c r="J346" i="3" a="1"/>
  <c r="J346" i="3" s="1"/>
  <c r="J347" i="3" a="1"/>
  <c r="J347" i="3" s="1"/>
  <c r="J348" i="3" a="1"/>
  <c r="J348" i="3" s="1"/>
  <c r="J349" i="3" a="1"/>
  <c r="J349" i="3" s="1"/>
  <c r="J350" i="3" a="1"/>
  <c r="J350" i="3" s="1"/>
  <c r="J351" i="3" a="1"/>
  <c r="J351" i="3" s="1"/>
  <c r="J352" i="3" a="1"/>
  <c r="J352" i="3" s="1"/>
  <c r="J353" i="3" a="1"/>
  <c r="J353" i="3" s="1"/>
  <c r="J354" i="3" a="1"/>
  <c r="J354" i="3" s="1"/>
  <c r="J355" i="3" a="1"/>
  <c r="J355" i="3" s="1"/>
  <c r="J356" i="3" a="1"/>
  <c r="J356" i="3" s="1"/>
  <c r="J357" i="3" a="1"/>
  <c r="J357" i="3" s="1"/>
  <c r="J358" i="3" a="1"/>
  <c r="J358" i="3" s="1"/>
  <c r="J359" i="3" a="1"/>
  <c r="J359" i="3" s="1"/>
  <c r="J360" i="3" a="1"/>
  <c r="J360" i="3" s="1"/>
  <c r="J361" i="3" a="1"/>
  <c r="J361" i="3" s="1"/>
  <c r="J362" i="3" a="1"/>
  <c r="J362" i="3" s="1"/>
  <c r="J363" i="3" a="1"/>
  <c r="J363" i="3" s="1"/>
  <c r="J364" i="3" a="1"/>
  <c r="J364" i="3" s="1"/>
  <c r="J365" i="3" a="1"/>
  <c r="J365" i="3" s="1"/>
  <c r="J366" i="3" a="1"/>
  <c r="J366" i="3" s="1"/>
  <c r="J367" i="3" a="1"/>
  <c r="J367" i="3" s="1"/>
  <c r="J368" i="3" a="1"/>
  <c r="J368" i="3" s="1"/>
  <c r="J369" i="3" a="1"/>
  <c r="J369" i="3" s="1"/>
  <c r="J370" i="3" a="1"/>
  <c r="J370" i="3" s="1"/>
  <c r="J371" i="3" a="1"/>
  <c r="J371" i="3" s="1"/>
  <c r="J372" i="3" a="1"/>
  <c r="J372" i="3" s="1"/>
  <c r="J373" i="3" a="1"/>
  <c r="J373" i="3" s="1"/>
  <c r="J374" i="3" a="1"/>
  <c r="J374" i="3" s="1"/>
  <c r="J375" i="3" a="1"/>
  <c r="J375" i="3" s="1"/>
  <c r="J376" i="3" a="1"/>
  <c r="J376" i="3" s="1"/>
  <c r="J377" i="3" a="1"/>
  <c r="J377" i="3" s="1"/>
  <c r="J378" i="3" a="1"/>
  <c r="J378" i="3" s="1"/>
  <c r="J379" i="3" a="1"/>
  <c r="J379" i="3" s="1"/>
  <c r="J380" i="3" a="1"/>
  <c r="J380" i="3" s="1"/>
  <c r="J381" i="3" a="1"/>
  <c r="J381" i="3" s="1"/>
  <c r="J382" i="3" a="1"/>
  <c r="J382" i="3" s="1"/>
  <c r="J383" i="3" a="1"/>
  <c r="J383" i="3" s="1"/>
  <c r="J384" i="3" a="1"/>
  <c r="J384" i="3" s="1"/>
  <c r="J385" i="3" a="1"/>
  <c r="J385" i="3" s="1"/>
  <c r="J386" i="3" a="1"/>
  <c r="J386" i="3" s="1"/>
  <c r="J387" i="3" a="1"/>
  <c r="J387" i="3" s="1"/>
  <c r="J388" i="3" a="1"/>
  <c r="J388" i="3" s="1"/>
  <c r="J389" i="3" a="1"/>
  <c r="J389" i="3" s="1"/>
  <c r="J390" i="3" a="1"/>
  <c r="J390" i="3" s="1"/>
  <c r="J391" i="3" a="1"/>
  <c r="J391" i="3" s="1"/>
  <c r="J392" i="3" a="1"/>
  <c r="J392" i="3" s="1"/>
  <c r="J393" i="3" a="1"/>
  <c r="J393" i="3" s="1"/>
  <c r="J394" i="3" a="1"/>
  <c r="J394" i="3" s="1"/>
  <c r="J395" i="3" a="1"/>
  <c r="J395" i="3" s="1"/>
  <c r="J396" i="3" a="1"/>
  <c r="J396" i="3" s="1"/>
  <c r="J397" i="3" a="1"/>
  <c r="J397" i="3" s="1"/>
  <c r="J398" i="3" a="1"/>
  <c r="J398" i="3" s="1"/>
  <c r="J399" i="3" a="1"/>
  <c r="J399" i="3" s="1"/>
  <c r="J400" i="3" a="1"/>
  <c r="J400" i="3" s="1"/>
  <c r="J401" i="3" a="1"/>
  <c r="J401" i="3" s="1"/>
  <c r="J402" i="3" a="1"/>
  <c r="J402" i="3" s="1"/>
  <c r="J403" i="3" a="1"/>
  <c r="J403" i="3" s="1"/>
  <c r="J404" i="3" a="1"/>
  <c r="J404" i="3" s="1"/>
  <c r="J405" i="3" a="1"/>
  <c r="J405" i="3" s="1"/>
  <c r="J406" i="3" a="1"/>
  <c r="J406" i="3" s="1"/>
  <c r="J407" i="3" a="1"/>
  <c r="J407" i="3" s="1"/>
  <c r="J408" i="3" a="1"/>
  <c r="J408" i="3" s="1"/>
  <c r="J409" i="3" a="1"/>
  <c r="J409" i="3" s="1"/>
  <c r="J410" i="3" a="1"/>
  <c r="J410" i="3" s="1"/>
  <c r="J411" i="3" a="1"/>
  <c r="J411" i="3" s="1"/>
  <c r="J412" i="3" a="1"/>
  <c r="J412" i="3" s="1"/>
  <c r="J413" i="3" a="1"/>
  <c r="J413" i="3" s="1"/>
  <c r="J414" i="3" a="1"/>
  <c r="J414" i="3" s="1"/>
  <c r="J415" i="3" a="1"/>
  <c r="J415" i="3" s="1"/>
  <c r="J416" i="3" a="1"/>
  <c r="J416" i="3" s="1"/>
  <c r="J417" i="3" a="1"/>
  <c r="J417" i="3" s="1"/>
  <c r="J418" i="3" a="1"/>
  <c r="J418" i="3" s="1"/>
  <c r="J419" i="3" a="1"/>
  <c r="J419" i="3" s="1"/>
  <c r="J420" i="3" a="1"/>
  <c r="J420" i="3" s="1"/>
  <c r="J421" i="3" a="1"/>
  <c r="J421" i="3" s="1"/>
  <c r="J422" i="3" a="1"/>
  <c r="J422" i="3" s="1"/>
  <c r="J423" i="3" a="1"/>
  <c r="J423" i="3" s="1"/>
  <c r="J424" i="3" a="1"/>
  <c r="J424" i="3" s="1"/>
  <c r="J425" i="3" a="1"/>
  <c r="J425" i="3" s="1"/>
  <c r="J426" i="3" a="1"/>
  <c r="J426" i="3" s="1"/>
  <c r="J427" i="3" a="1"/>
  <c r="J427" i="3" s="1"/>
  <c r="J428" i="3" a="1"/>
  <c r="J428" i="3" s="1"/>
  <c r="J429" i="3" a="1"/>
  <c r="J429" i="3" s="1"/>
  <c r="J430" i="3" a="1"/>
  <c r="J430" i="3" s="1"/>
  <c r="J431" i="3" a="1"/>
  <c r="J431" i="3" s="1"/>
  <c r="J432" i="3" a="1"/>
  <c r="J432" i="3" s="1"/>
  <c r="J433" i="3" a="1"/>
  <c r="J433" i="3" s="1"/>
  <c r="J434" i="3" a="1"/>
  <c r="J434" i="3" s="1"/>
  <c r="J435" i="3" a="1"/>
  <c r="J435" i="3" s="1"/>
  <c r="J436" i="3" a="1"/>
  <c r="J436" i="3" s="1"/>
  <c r="J437" i="3" a="1"/>
  <c r="J437" i="3" s="1"/>
  <c r="J438" i="3" a="1"/>
  <c r="J438" i="3" s="1"/>
  <c r="J439" i="3" a="1"/>
  <c r="J439" i="3" s="1"/>
  <c r="J440" i="3" a="1"/>
  <c r="J440" i="3" s="1"/>
  <c r="J441" i="3" a="1"/>
  <c r="J441" i="3" s="1"/>
  <c r="J442" i="3" a="1"/>
  <c r="J442" i="3" s="1"/>
  <c r="J443" i="3" a="1"/>
  <c r="J443" i="3" s="1"/>
  <c r="J444" i="3" a="1"/>
  <c r="J444" i="3" s="1"/>
  <c r="J445" i="3" a="1"/>
  <c r="J445" i="3" s="1"/>
  <c r="J446" i="3" a="1"/>
  <c r="J446" i="3" s="1"/>
  <c r="J447" i="3" a="1"/>
  <c r="J447" i="3" s="1"/>
  <c r="J448" i="3" a="1"/>
  <c r="J448" i="3" s="1"/>
  <c r="J449" i="3" a="1"/>
  <c r="J449" i="3" s="1"/>
  <c r="J450" i="3" a="1"/>
  <c r="J450" i="3" s="1"/>
  <c r="J451" i="3" a="1"/>
  <c r="J451" i="3" s="1"/>
  <c r="J452" i="3" a="1"/>
  <c r="J452" i="3" s="1"/>
  <c r="J453" i="3" a="1"/>
  <c r="J453" i="3" s="1"/>
  <c r="J454" i="3" a="1"/>
  <c r="J454" i="3" s="1"/>
  <c r="J455" i="3" a="1"/>
  <c r="J455" i="3" s="1"/>
  <c r="J456" i="3" a="1"/>
  <c r="J456" i="3" s="1"/>
  <c r="J457" i="3" a="1"/>
  <c r="J457" i="3" s="1"/>
  <c r="J458" i="3" a="1"/>
  <c r="J458" i="3" s="1"/>
  <c r="J459" i="3" a="1"/>
  <c r="J459" i="3" s="1"/>
  <c r="J460" i="3" a="1"/>
  <c r="J460" i="3" s="1"/>
  <c r="J461" i="3" a="1"/>
  <c r="J461" i="3" s="1"/>
  <c r="J462" i="3" a="1"/>
  <c r="J462" i="3" s="1"/>
  <c r="J463" i="3" a="1"/>
  <c r="J463" i="3" s="1"/>
  <c r="J464" i="3" a="1"/>
  <c r="J464" i="3" s="1"/>
  <c r="J465" i="3" a="1"/>
  <c r="J465" i="3" s="1"/>
  <c r="J466" i="3" a="1"/>
  <c r="J466" i="3" s="1"/>
  <c r="J467" i="3" a="1"/>
  <c r="J467" i="3" s="1"/>
  <c r="J468" i="3" a="1"/>
  <c r="J468" i="3" s="1"/>
  <c r="J469" i="3" a="1"/>
  <c r="J469" i="3" s="1"/>
  <c r="J470" i="3" a="1"/>
  <c r="J470" i="3" s="1"/>
  <c r="J471" i="3" a="1"/>
  <c r="J471" i="3" s="1"/>
  <c r="J472" i="3" a="1"/>
  <c r="J472" i="3" s="1"/>
  <c r="J473" i="3" a="1"/>
  <c r="J473" i="3" s="1"/>
  <c r="J474" i="3" a="1"/>
  <c r="J474" i="3" s="1"/>
  <c r="J475" i="3" a="1"/>
  <c r="J475" i="3" s="1"/>
  <c r="J476" i="3" a="1"/>
  <c r="J476" i="3" s="1"/>
  <c r="J477" i="3" a="1"/>
  <c r="J477" i="3" s="1"/>
  <c r="J478" i="3" a="1"/>
  <c r="J478" i="3" s="1"/>
  <c r="J479" i="3" a="1"/>
  <c r="J479" i="3" s="1"/>
  <c r="J480" i="3" a="1"/>
  <c r="J480" i="3" s="1"/>
  <c r="J481" i="3" a="1"/>
  <c r="J481" i="3" s="1"/>
  <c r="J482" i="3" a="1"/>
  <c r="J482" i="3" s="1"/>
  <c r="J483" i="3" a="1"/>
  <c r="J483" i="3" s="1"/>
  <c r="J484" i="3" a="1"/>
  <c r="J484" i="3" s="1"/>
  <c r="J485" i="3" a="1"/>
  <c r="J485" i="3" s="1"/>
  <c r="J486" i="3" a="1"/>
  <c r="J486" i="3" s="1"/>
  <c r="J487" i="3" a="1"/>
  <c r="J487" i="3" s="1"/>
  <c r="J488" i="3" a="1"/>
  <c r="J488" i="3" s="1"/>
  <c r="J489" i="3" a="1"/>
  <c r="J489" i="3" s="1"/>
  <c r="J490" i="3" a="1"/>
  <c r="J490" i="3" s="1"/>
  <c r="J491" i="3" a="1"/>
  <c r="J491" i="3" s="1"/>
  <c r="J492" i="3" a="1"/>
  <c r="J492" i="3" s="1"/>
  <c r="J493" i="3" a="1"/>
  <c r="J493" i="3" s="1"/>
  <c r="J494" i="3" a="1"/>
  <c r="J494" i="3" s="1"/>
  <c r="J495" i="3" a="1"/>
  <c r="J495" i="3" s="1"/>
  <c r="J496" i="3" a="1"/>
  <c r="J496" i="3" s="1"/>
  <c r="J497" i="3" a="1"/>
  <c r="J497" i="3" s="1"/>
  <c r="J498" i="3" a="1"/>
  <c r="J498" i="3" s="1"/>
  <c r="J499" i="3" a="1"/>
  <c r="J499" i="3" s="1"/>
  <c r="J500" i="3" a="1"/>
  <c r="J500" i="3" s="1"/>
  <c r="J501" i="3" a="1"/>
  <c r="J501" i="3" s="1"/>
  <c r="J502" i="3" a="1"/>
  <c r="J502" i="3" s="1"/>
  <c r="J503" i="3" a="1"/>
  <c r="J503" i="3" s="1"/>
  <c r="J504" i="3" a="1"/>
  <c r="J504" i="3" s="1"/>
  <c r="J505" i="3" a="1"/>
  <c r="J505" i="3" s="1"/>
  <c r="J506" i="3" a="1"/>
  <c r="J506" i="3" s="1"/>
  <c r="J507" i="3" a="1"/>
  <c r="J507" i="3" s="1"/>
  <c r="J508" i="3" a="1"/>
  <c r="J508" i="3" s="1"/>
  <c r="J509" i="3" a="1"/>
  <c r="J509" i="3" s="1"/>
  <c r="J510" i="3" a="1"/>
  <c r="J510" i="3" s="1"/>
  <c r="J511" i="3" a="1"/>
  <c r="J511" i="3" s="1"/>
  <c r="J512" i="3" a="1"/>
  <c r="J512" i="3" s="1"/>
  <c r="J513" i="3" a="1"/>
  <c r="J513" i="3" s="1"/>
  <c r="J514" i="3" a="1"/>
  <c r="J514" i="3" s="1"/>
  <c r="J515" i="3" a="1"/>
  <c r="J515" i="3" s="1"/>
  <c r="J516" i="3" a="1"/>
  <c r="J516" i="3" s="1"/>
  <c r="J517" i="3" a="1"/>
  <c r="J517" i="3" s="1"/>
  <c r="J518" i="3" a="1"/>
  <c r="J518" i="3" s="1"/>
  <c r="J519" i="3" a="1"/>
  <c r="J519" i="3" s="1"/>
  <c r="J520" i="3" a="1"/>
  <c r="J520" i="3" s="1"/>
  <c r="J521" i="3" a="1"/>
  <c r="J521" i="3" s="1"/>
  <c r="J522" i="3" a="1"/>
  <c r="J522" i="3" s="1"/>
  <c r="J523" i="3" a="1"/>
  <c r="J523" i="3" s="1"/>
  <c r="J524" i="3" a="1"/>
  <c r="J524" i="3" s="1"/>
  <c r="J525" i="3" a="1"/>
  <c r="J525" i="3" s="1"/>
  <c r="J526" i="3" a="1"/>
  <c r="J526" i="3" s="1"/>
  <c r="J527" i="3" a="1"/>
  <c r="J527" i="3" s="1"/>
  <c r="J528" i="3" a="1"/>
  <c r="J528" i="3" s="1"/>
  <c r="J529" i="3" a="1"/>
  <c r="J529" i="3" s="1"/>
  <c r="J530" i="3" a="1"/>
  <c r="J530" i="3" s="1"/>
  <c r="J531" i="3" a="1"/>
  <c r="J531" i="3" s="1"/>
  <c r="J532" i="3" a="1"/>
  <c r="J532" i="3" s="1"/>
  <c r="J533" i="3" a="1"/>
  <c r="J533" i="3" s="1"/>
  <c r="J534" i="3" a="1"/>
  <c r="J534" i="3" s="1"/>
  <c r="J535" i="3" a="1"/>
  <c r="J535" i="3" s="1"/>
  <c r="J536" i="3" a="1"/>
  <c r="J536" i="3" s="1"/>
  <c r="J537" i="3" a="1"/>
  <c r="J537" i="3" s="1"/>
  <c r="J538" i="3" a="1"/>
  <c r="J538" i="3" s="1"/>
  <c r="J539" i="3" a="1"/>
  <c r="J539" i="3" s="1"/>
  <c r="J540" i="3" a="1"/>
  <c r="J540" i="3" s="1"/>
  <c r="J541" i="3" a="1"/>
  <c r="J541" i="3" s="1"/>
  <c r="J542" i="3" a="1"/>
  <c r="J542" i="3" s="1"/>
  <c r="J543" i="3" a="1"/>
  <c r="J543" i="3" s="1"/>
  <c r="J544" i="3" a="1"/>
  <c r="J544" i="3" s="1"/>
  <c r="J545" i="3" a="1"/>
  <c r="J545" i="3" s="1"/>
  <c r="J546" i="3" a="1"/>
  <c r="J546" i="3" s="1"/>
  <c r="J547" i="3" a="1"/>
  <c r="J547" i="3" s="1"/>
  <c r="J548" i="3" a="1"/>
  <c r="J548" i="3" s="1"/>
  <c r="J549" i="3" a="1"/>
  <c r="J549" i="3" s="1"/>
  <c r="J550" i="3" a="1"/>
  <c r="J550" i="3" s="1"/>
  <c r="J551" i="3" a="1"/>
  <c r="J551" i="3" s="1"/>
  <c r="J552" i="3" a="1"/>
  <c r="J552" i="3" s="1"/>
  <c r="J553" i="3" a="1"/>
  <c r="J553" i="3" s="1"/>
  <c r="J554" i="3" a="1"/>
  <c r="J554" i="3" s="1"/>
  <c r="J555" i="3" a="1"/>
  <c r="J555" i="3" s="1"/>
  <c r="J556" i="3" a="1"/>
  <c r="J556" i="3" s="1"/>
  <c r="J557" i="3" a="1"/>
  <c r="J557" i="3" s="1"/>
  <c r="J558" i="3" a="1"/>
  <c r="J558" i="3" s="1"/>
  <c r="J559" i="3" a="1"/>
  <c r="J559" i="3" s="1"/>
  <c r="J560" i="3" a="1"/>
  <c r="J560" i="3" s="1"/>
  <c r="J561" i="3" a="1"/>
  <c r="J561" i="3" s="1"/>
  <c r="J562" i="3" a="1"/>
  <c r="J562" i="3" s="1"/>
  <c r="J563" i="3" a="1"/>
  <c r="J563" i="3" s="1"/>
  <c r="J564" i="3" a="1"/>
  <c r="J564" i="3" s="1"/>
  <c r="J565" i="3" a="1"/>
  <c r="J565" i="3" s="1"/>
  <c r="J566" i="3" a="1"/>
  <c r="J566" i="3" s="1"/>
  <c r="J567" i="3" a="1"/>
  <c r="J567" i="3" s="1"/>
  <c r="J568" i="3" a="1"/>
  <c r="J568" i="3" s="1"/>
  <c r="J569" i="3" a="1"/>
  <c r="J569" i="3" s="1"/>
  <c r="J570" i="3" a="1"/>
  <c r="J570" i="3" s="1"/>
  <c r="J571" i="3" a="1"/>
  <c r="J571" i="3" s="1"/>
  <c r="J572" i="3" a="1"/>
  <c r="J572" i="3" s="1"/>
  <c r="J573" i="3" a="1"/>
  <c r="J573" i="3" s="1"/>
  <c r="J574" i="3" a="1"/>
  <c r="J574" i="3" s="1"/>
  <c r="J575" i="3" a="1"/>
  <c r="J575" i="3" s="1"/>
  <c r="J576" i="3" a="1"/>
  <c r="J576" i="3" s="1"/>
  <c r="J577" i="3" a="1"/>
  <c r="J577" i="3" s="1"/>
  <c r="J578" i="3" a="1"/>
  <c r="J578" i="3" s="1"/>
  <c r="J579" i="3" a="1"/>
  <c r="J579" i="3" s="1"/>
  <c r="J580" i="3" a="1"/>
  <c r="J580" i="3" s="1"/>
  <c r="J581" i="3" a="1"/>
  <c r="J581" i="3" s="1"/>
  <c r="J582" i="3" a="1"/>
  <c r="J582" i="3" s="1"/>
  <c r="J583" i="3" a="1"/>
  <c r="J583" i="3" s="1"/>
  <c r="J584" i="3" a="1"/>
  <c r="J584" i="3" s="1"/>
  <c r="J585" i="3" a="1"/>
  <c r="J585" i="3" s="1"/>
  <c r="J586" i="3" a="1"/>
  <c r="J586" i="3" s="1"/>
  <c r="J587" i="3" a="1"/>
  <c r="J587" i="3" s="1"/>
  <c r="J588" i="3" a="1"/>
  <c r="J588" i="3" s="1"/>
  <c r="J589" i="3" a="1"/>
  <c r="J589" i="3" s="1"/>
  <c r="J590" i="3" a="1"/>
  <c r="J590" i="3" s="1"/>
  <c r="J591" i="3" a="1"/>
  <c r="J591" i="3" s="1"/>
  <c r="J592" i="3" a="1"/>
  <c r="J592" i="3" s="1"/>
  <c r="J593" i="3" a="1"/>
  <c r="J593" i="3" s="1"/>
  <c r="J594" i="3" a="1"/>
  <c r="J594" i="3" s="1"/>
  <c r="J595" i="3" a="1"/>
  <c r="J595" i="3" s="1"/>
  <c r="J596" i="3" a="1"/>
  <c r="J596" i="3" s="1"/>
  <c r="J597" i="3" a="1"/>
  <c r="J597" i="3" s="1"/>
  <c r="J598" i="3" a="1"/>
  <c r="J598" i="3" s="1"/>
  <c r="J599" i="3" a="1"/>
  <c r="J599" i="3" s="1"/>
  <c r="J600" i="3" a="1"/>
  <c r="J600" i="3" s="1"/>
  <c r="J601" i="3" a="1"/>
  <c r="J601" i="3" s="1"/>
  <c r="J602" i="3" a="1"/>
  <c r="J602" i="3" s="1"/>
  <c r="J603" i="3" a="1"/>
  <c r="J603" i="3" s="1"/>
  <c r="J604" i="3" a="1"/>
  <c r="J604" i="3" s="1"/>
  <c r="J605" i="3" a="1"/>
  <c r="J605" i="3" s="1"/>
  <c r="J606" i="3" a="1"/>
  <c r="J606" i="3" s="1"/>
  <c r="J607" i="3" a="1"/>
  <c r="J607" i="3" s="1"/>
  <c r="J608" i="3" a="1"/>
  <c r="J608" i="3" s="1"/>
  <c r="J609" i="3" a="1"/>
  <c r="J609" i="3" s="1"/>
  <c r="J610" i="3" a="1"/>
  <c r="J610" i="3" s="1"/>
  <c r="J611" i="3" a="1"/>
  <c r="J611" i="3" s="1"/>
  <c r="J612" i="3" a="1"/>
  <c r="J612" i="3" s="1"/>
  <c r="J613" i="3" a="1"/>
  <c r="J613" i="3" s="1"/>
  <c r="J614" i="3" a="1"/>
  <c r="J614" i="3" s="1"/>
  <c r="J615" i="3" a="1"/>
  <c r="J615" i="3" s="1"/>
  <c r="J616" i="3" a="1"/>
  <c r="J616" i="3" s="1"/>
  <c r="J617" i="3" a="1"/>
  <c r="J617" i="3" s="1"/>
  <c r="J618" i="3" a="1"/>
  <c r="J618" i="3" s="1"/>
  <c r="J619" i="3" a="1"/>
  <c r="J619" i="3" s="1"/>
  <c r="J620" i="3" a="1"/>
  <c r="J620" i="3" s="1"/>
  <c r="J621" i="3" a="1"/>
  <c r="J621" i="3" s="1"/>
  <c r="J622" i="3" a="1"/>
  <c r="J622" i="3" s="1"/>
  <c r="J623" i="3" a="1"/>
  <c r="J623" i="3" s="1"/>
  <c r="J624" i="3" a="1"/>
  <c r="J624" i="3" s="1"/>
  <c r="J625" i="3" a="1"/>
  <c r="J625" i="3" s="1"/>
  <c r="J626" i="3" a="1"/>
  <c r="J626" i="3" s="1"/>
  <c r="J627" i="3" a="1"/>
  <c r="J627" i="3" s="1"/>
  <c r="J628" i="3" a="1"/>
  <c r="J628" i="3" s="1"/>
  <c r="J629" i="3" a="1"/>
  <c r="J629" i="3" s="1"/>
  <c r="J630" i="3" a="1"/>
  <c r="J630" i="3" s="1"/>
  <c r="J631" i="3" a="1"/>
  <c r="J631" i="3" s="1"/>
  <c r="J632" i="3" a="1"/>
  <c r="J632" i="3" s="1"/>
  <c r="J633" i="3" a="1"/>
  <c r="J633" i="3" s="1"/>
  <c r="J634" i="3" a="1"/>
  <c r="J634" i="3" s="1"/>
  <c r="J635" i="3" a="1"/>
  <c r="J635" i="3" s="1"/>
  <c r="J636" i="3" a="1"/>
  <c r="J636" i="3" s="1"/>
  <c r="J637" i="3" a="1"/>
  <c r="J637" i="3" s="1"/>
  <c r="J638" i="3" a="1"/>
  <c r="J638" i="3" s="1"/>
  <c r="J639" i="3" a="1"/>
  <c r="J639" i="3" s="1"/>
  <c r="J640" i="3" a="1"/>
  <c r="J640" i="3" s="1"/>
  <c r="J641" i="3" a="1"/>
  <c r="J641" i="3" s="1"/>
  <c r="J642" i="3" a="1"/>
  <c r="J642" i="3" s="1"/>
  <c r="J643" i="3" a="1"/>
  <c r="J643" i="3" s="1"/>
  <c r="J644" i="3" a="1"/>
  <c r="J644" i="3" s="1"/>
  <c r="J645" i="3" a="1"/>
  <c r="J645" i="3" s="1"/>
  <c r="J646" i="3" a="1"/>
  <c r="J646" i="3" s="1"/>
  <c r="J647" i="3" a="1"/>
  <c r="J647" i="3" s="1"/>
  <c r="J648" i="3" a="1"/>
  <c r="J648" i="3" s="1"/>
  <c r="J649" i="3" a="1"/>
  <c r="J649" i="3" s="1"/>
  <c r="J650" i="3" a="1"/>
  <c r="J650" i="3" s="1"/>
  <c r="J651" i="3" a="1"/>
  <c r="J651" i="3" s="1"/>
  <c r="J652" i="3" a="1"/>
  <c r="J652" i="3" s="1"/>
  <c r="J653" i="3" a="1"/>
  <c r="J653" i="3" s="1"/>
  <c r="J654" i="3" a="1"/>
  <c r="J654" i="3" s="1"/>
  <c r="J655" i="3" a="1"/>
  <c r="J655" i="3" s="1"/>
  <c r="J656" i="3" a="1"/>
  <c r="J656" i="3" s="1"/>
  <c r="J657" i="3" a="1"/>
  <c r="J657" i="3" s="1"/>
  <c r="J658" i="3" a="1"/>
  <c r="J658" i="3" s="1"/>
  <c r="J659" i="3" a="1"/>
  <c r="J659" i="3" s="1"/>
  <c r="J660" i="3" a="1"/>
  <c r="J660" i="3" s="1"/>
  <c r="J661" i="3" a="1"/>
  <c r="J661" i="3" s="1"/>
  <c r="J662" i="3" a="1"/>
  <c r="J662" i="3" s="1"/>
  <c r="J663" i="3" a="1"/>
  <c r="J663" i="3" s="1"/>
  <c r="J664" i="3" a="1"/>
  <c r="J664" i="3" s="1"/>
  <c r="J665" i="3" a="1"/>
  <c r="J665" i="3" s="1"/>
  <c r="J666" i="3" a="1"/>
  <c r="J666" i="3" s="1"/>
  <c r="J667" i="3" a="1"/>
  <c r="J667" i="3" s="1"/>
  <c r="J668" i="3" a="1"/>
  <c r="J668" i="3" s="1"/>
  <c r="J669" i="3" a="1"/>
  <c r="J669" i="3" s="1"/>
  <c r="J670" i="3" a="1"/>
  <c r="J670" i="3" s="1"/>
  <c r="J671" i="3" a="1"/>
  <c r="J671" i="3" s="1"/>
  <c r="J672" i="3" a="1"/>
  <c r="J672" i="3" s="1"/>
  <c r="J673" i="3" a="1"/>
  <c r="J673" i="3" s="1"/>
  <c r="J674" i="3" a="1"/>
  <c r="J674" i="3" s="1"/>
  <c r="J675" i="3" a="1"/>
  <c r="J675" i="3" s="1"/>
  <c r="J676" i="3" a="1"/>
  <c r="J676" i="3" s="1"/>
  <c r="J677" i="3" a="1"/>
  <c r="J677" i="3" s="1"/>
  <c r="J678" i="3" a="1"/>
  <c r="J678" i="3" s="1"/>
  <c r="J679" i="3" a="1"/>
  <c r="J679" i="3" s="1"/>
  <c r="J680" i="3" a="1"/>
  <c r="J680" i="3" s="1"/>
  <c r="J681" i="3" a="1"/>
  <c r="J681" i="3" s="1"/>
  <c r="J682" i="3" a="1"/>
  <c r="J682" i="3" s="1"/>
  <c r="J683" i="3" a="1"/>
  <c r="J683" i="3" s="1"/>
  <c r="J684" i="3" a="1"/>
  <c r="J684" i="3" s="1"/>
  <c r="J685" i="3" a="1"/>
  <c r="J685" i="3" s="1"/>
  <c r="J686" i="3" a="1"/>
  <c r="J686" i="3" s="1"/>
  <c r="J687" i="3" a="1"/>
  <c r="J687" i="3" s="1"/>
  <c r="J688" i="3" a="1"/>
  <c r="J688" i="3" s="1"/>
  <c r="J689" i="3" a="1"/>
  <c r="J689" i="3" s="1"/>
  <c r="J690" i="3" a="1"/>
  <c r="J690" i="3" s="1"/>
  <c r="J691" i="3" a="1"/>
  <c r="J691" i="3" s="1"/>
  <c r="J692" i="3" a="1"/>
  <c r="J692" i="3" s="1"/>
  <c r="J693" i="3" a="1"/>
  <c r="J693" i="3" s="1"/>
  <c r="J694" i="3" a="1"/>
  <c r="J694" i="3" s="1"/>
  <c r="J695" i="3" a="1"/>
  <c r="J695" i="3" s="1"/>
  <c r="J696" i="3" a="1"/>
  <c r="J696" i="3" s="1"/>
  <c r="J697" i="3" a="1"/>
  <c r="J697" i="3" s="1"/>
  <c r="J698" i="3" a="1"/>
  <c r="J698" i="3" s="1"/>
  <c r="J699" i="3" a="1"/>
  <c r="J699" i="3" s="1"/>
  <c r="J700" i="3" a="1"/>
  <c r="J700" i="3" s="1"/>
  <c r="J701" i="3" a="1"/>
  <c r="J701" i="3" s="1"/>
  <c r="J702" i="3" a="1"/>
  <c r="J702" i="3" s="1"/>
  <c r="J703" i="3" a="1"/>
  <c r="J703" i="3" s="1"/>
  <c r="J704" i="3" a="1"/>
  <c r="J704" i="3" s="1"/>
  <c r="J705" i="3" a="1"/>
  <c r="J705" i="3" s="1"/>
  <c r="J706" i="3" a="1"/>
  <c r="J706" i="3" s="1"/>
  <c r="J707" i="3" a="1"/>
  <c r="J707" i="3" s="1"/>
  <c r="J708" i="3" a="1"/>
  <c r="J708" i="3" s="1"/>
  <c r="J709" i="3" a="1"/>
  <c r="J709" i="3" s="1"/>
  <c r="J710" i="3" a="1"/>
  <c r="J710" i="3" s="1"/>
  <c r="J711" i="3" a="1"/>
  <c r="J711" i="3" s="1"/>
  <c r="J712" i="3" a="1"/>
  <c r="J712" i="3" s="1"/>
  <c r="J713" i="3" a="1"/>
  <c r="J713" i="3" s="1"/>
  <c r="J714" i="3" a="1"/>
  <c r="J714" i="3" s="1"/>
  <c r="J715" i="3" a="1"/>
  <c r="J715" i="3" s="1"/>
  <c r="J716" i="3" a="1"/>
  <c r="J716" i="3" s="1"/>
  <c r="J717" i="3" a="1"/>
  <c r="J717" i="3" s="1"/>
  <c r="J718" i="3" a="1"/>
  <c r="J718" i="3" s="1"/>
  <c r="J719" i="3" a="1"/>
  <c r="J719" i="3" s="1"/>
  <c r="J720" i="3" a="1"/>
  <c r="J720" i="3" s="1"/>
  <c r="J721" i="3" a="1"/>
  <c r="J721" i="3" s="1"/>
  <c r="J722" i="3" a="1"/>
  <c r="J722" i="3" s="1"/>
  <c r="J723" i="3" a="1"/>
  <c r="J723" i="3" s="1"/>
  <c r="J724" i="3" a="1"/>
  <c r="J724" i="3" s="1"/>
  <c r="J725" i="3" a="1"/>
  <c r="J725" i="3" s="1"/>
  <c r="J726" i="3" a="1"/>
  <c r="J726" i="3" s="1"/>
  <c r="J727" i="3" a="1"/>
  <c r="J727" i="3" s="1"/>
  <c r="J728" i="3" a="1"/>
  <c r="J728" i="3" s="1"/>
  <c r="J729" i="3" a="1"/>
  <c r="J729" i="3" s="1"/>
  <c r="J730" i="3" a="1"/>
  <c r="J730" i="3" s="1"/>
  <c r="J731" i="3" a="1"/>
  <c r="J731" i="3" s="1"/>
  <c r="J732" i="3" a="1"/>
  <c r="J732" i="3" s="1"/>
  <c r="J733" i="3" a="1"/>
  <c r="J733" i="3" s="1"/>
  <c r="J734" i="3" a="1"/>
  <c r="J734" i="3" s="1"/>
  <c r="J735" i="3" a="1"/>
  <c r="J735" i="3" s="1"/>
  <c r="J736" i="3" a="1"/>
  <c r="J736" i="3" s="1"/>
  <c r="J737" i="3" a="1"/>
  <c r="J737" i="3" s="1"/>
  <c r="J738" i="3" a="1"/>
  <c r="J738" i="3" s="1"/>
  <c r="J739" i="3" a="1"/>
  <c r="J739" i="3" s="1"/>
  <c r="J740" i="3" a="1"/>
  <c r="J740" i="3" s="1"/>
  <c r="J741" i="3" a="1"/>
  <c r="J741" i="3" s="1"/>
  <c r="J742" i="3" a="1"/>
  <c r="J742" i="3" s="1"/>
  <c r="J743" i="3" a="1"/>
  <c r="J743" i="3" s="1"/>
  <c r="J744" i="3" a="1"/>
  <c r="J744" i="3" s="1"/>
  <c r="J745" i="3" a="1"/>
  <c r="J745" i="3" s="1"/>
  <c r="J746" i="3" a="1"/>
  <c r="J746" i="3" s="1"/>
  <c r="J747" i="3" a="1"/>
  <c r="J747" i="3" s="1"/>
  <c r="J748" i="3" a="1"/>
  <c r="J748" i="3" s="1"/>
  <c r="J749" i="3" a="1"/>
  <c r="J749" i="3" s="1"/>
  <c r="J750" i="3" a="1"/>
  <c r="J750" i="3" s="1"/>
  <c r="J751" i="3" a="1"/>
  <c r="J751" i="3" s="1"/>
  <c r="J752" i="3" a="1"/>
  <c r="J752" i="3" s="1"/>
  <c r="J753" i="3" a="1"/>
  <c r="J753" i="3" s="1"/>
  <c r="J754" i="3" a="1"/>
  <c r="J754" i="3" s="1"/>
  <c r="J755" i="3" a="1"/>
  <c r="J755" i="3" s="1"/>
  <c r="J756" i="3" a="1"/>
  <c r="J756" i="3" s="1"/>
  <c r="J757" i="3" a="1"/>
  <c r="J757" i="3" s="1"/>
  <c r="J758" i="3" a="1"/>
  <c r="J758" i="3" s="1"/>
  <c r="J759" i="3" a="1"/>
  <c r="J759" i="3" s="1"/>
  <c r="J760" i="3" a="1"/>
  <c r="J760" i="3" s="1"/>
  <c r="J761" i="3" a="1"/>
  <c r="J761" i="3" s="1"/>
  <c r="J762" i="3" a="1"/>
  <c r="J762" i="3" s="1"/>
  <c r="J763" i="3" a="1"/>
  <c r="J763" i="3" s="1"/>
  <c r="J764" i="3" a="1"/>
  <c r="J764" i="3" s="1"/>
  <c r="J765" i="3" a="1"/>
  <c r="J765" i="3" s="1"/>
  <c r="J766" i="3" a="1"/>
  <c r="J766" i="3" s="1"/>
  <c r="J767" i="3" a="1"/>
  <c r="J767" i="3" s="1"/>
  <c r="J768" i="3" a="1"/>
  <c r="J768" i="3" s="1"/>
  <c r="J769" i="3" a="1"/>
  <c r="J769" i="3" s="1"/>
  <c r="J770" i="3" a="1"/>
  <c r="J770" i="3" s="1"/>
  <c r="J771" i="3" a="1"/>
  <c r="J771" i="3" s="1"/>
  <c r="J772" i="3" a="1"/>
  <c r="J772" i="3" s="1"/>
  <c r="J773" i="3" a="1"/>
  <c r="J773" i="3" s="1"/>
  <c r="J774" i="3" a="1"/>
  <c r="J774" i="3" s="1"/>
  <c r="J775" i="3" a="1"/>
  <c r="J775" i="3" s="1"/>
  <c r="J776" i="3" a="1"/>
  <c r="J776" i="3" s="1"/>
  <c r="J777" i="3" a="1"/>
  <c r="J777" i="3" s="1"/>
  <c r="J778" i="3" a="1"/>
  <c r="J778" i="3" s="1"/>
  <c r="J779" i="3" a="1"/>
  <c r="J779" i="3" s="1"/>
  <c r="J780" i="3" a="1"/>
  <c r="J780" i="3" s="1"/>
  <c r="J781" i="3" a="1"/>
  <c r="J781" i="3" s="1"/>
  <c r="J782" i="3" a="1"/>
  <c r="J782" i="3" s="1"/>
  <c r="J783" i="3" a="1"/>
  <c r="J783" i="3" s="1"/>
  <c r="J784" i="3" a="1"/>
  <c r="J784" i="3" s="1"/>
  <c r="J785" i="3" a="1"/>
  <c r="J785" i="3" s="1"/>
  <c r="J786" i="3" a="1"/>
  <c r="J786" i="3" s="1"/>
  <c r="J787" i="3" a="1"/>
  <c r="J787" i="3" s="1"/>
  <c r="J788" i="3" a="1"/>
  <c r="J788" i="3" s="1"/>
  <c r="J789" i="3" a="1"/>
  <c r="J789" i="3" s="1"/>
  <c r="J790" i="3" a="1"/>
  <c r="J790" i="3" s="1"/>
  <c r="J791" i="3" a="1"/>
  <c r="J791" i="3" s="1"/>
  <c r="J792" i="3" a="1"/>
  <c r="J792" i="3" s="1"/>
  <c r="J793" i="3" a="1"/>
  <c r="J793" i="3" s="1"/>
  <c r="J794" i="3" a="1"/>
  <c r="J794" i="3" s="1"/>
  <c r="J795" i="3" a="1"/>
  <c r="J795" i="3" s="1"/>
  <c r="J796" i="3" a="1"/>
  <c r="J796" i="3" s="1"/>
  <c r="J797" i="3" a="1"/>
  <c r="J797" i="3" s="1"/>
  <c r="J798" i="3" a="1"/>
  <c r="J798" i="3" s="1"/>
  <c r="J799" i="3" a="1"/>
  <c r="J799" i="3" s="1"/>
  <c r="J800" i="3" a="1"/>
  <c r="J800" i="3" s="1"/>
  <c r="J801" i="3" a="1"/>
  <c r="J801" i="3" s="1"/>
  <c r="J802" i="3" a="1"/>
  <c r="J802" i="3" s="1"/>
  <c r="J803" i="3" a="1"/>
  <c r="J803" i="3" s="1"/>
  <c r="J804" i="3" a="1"/>
  <c r="J804" i="3" s="1"/>
  <c r="J805" i="3" a="1"/>
  <c r="J805" i="3" s="1"/>
  <c r="J806" i="3" a="1"/>
  <c r="J806" i="3" s="1"/>
  <c r="J807" i="3" a="1"/>
  <c r="J807" i="3" s="1"/>
  <c r="J808" i="3" a="1"/>
  <c r="J808" i="3" s="1"/>
  <c r="J809" i="3" a="1"/>
  <c r="J809" i="3" s="1"/>
  <c r="J810" i="3" a="1"/>
  <c r="J810" i="3" s="1"/>
  <c r="J811" i="3" a="1"/>
  <c r="J811" i="3" s="1"/>
  <c r="J812" i="3" a="1"/>
  <c r="J812" i="3" s="1"/>
  <c r="J813" i="3" a="1"/>
  <c r="J813" i="3" s="1"/>
  <c r="J814" i="3" a="1"/>
  <c r="J814" i="3" s="1"/>
  <c r="J815" i="3" a="1"/>
  <c r="J815" i="3" s="1"/>
  <c r="J816" i="3" a="1"/>
  <c r="J816" i="3" s="1"/>
  <c r="J817" i="3" a="1"/>
  <c r="J817" i="3" s="1"/>
  <c r="J818" i="3" a="1"/>
  <c r="J818" i="3" s="1"/>
  <c r="J819" i="3" a="1"/>
  <c r="J819" i="3" s="1"/>
  <c r="J820" i="3" a="1"/>
  <c r="J820" i="3" s="1"/>
  <c r="J821" i="3" a="1"/>
  <c r="J821" i="3" s="1"/>
  <c r="J822" i="3" a="1"/>
  <c r="J822" i="3" s="1"/>
  <c r="J823" i="3" a="1"/>
  <c r="J823" i="3" s="1"/>
  <c r="J824" i="3" a="1"/>
  <c r="J824" i="3" s="1"/>
  <c r="J825" i="3" a="1"/>
  <c r="J825" i="3" s="1"/>
  <c r="J826" i="3" a="1"/>
  <c r="J826" i="3" s="1"/>
  <c r="J827" i="3" a="1"/>
  <c r="J827" i="3" s="1"/>
  <c r="J828" i="3" a="1"/>
  <c r="J828" i="3" s="1"/>
  <c r="J829" i="3" a="1"/>
  <c r="J829" i="3" s="1"/>
  <c r="J830" i="3" a="1"/>
  <c r="J830" i="3" s="1"/>
  <c r="J831" i="3" a="1"/>
  <c r="J831" i="3" s="1"/>
  <c r="J832" i="3" a="1"/>
  <c r="J832" i="3" s="1"/>
  <c r="J833" i="3" a="1"/>
  <c r="J833" i="3" s="1"/>
  <c r="J834" i="3" a="1"/>
  <c r="J834" i="3" s="1"/>
  <c r="J835" i="3" a="1"/>
  <c r="J835" i="3" s="1"/>
  <c r="J836" i="3" a="1"/>
  <c r="J836" i="3" s="1"/>
  <c r="J837" i="3" a="1"/>
  <c r="J837" i="3" s="1"/>
  <c r="J838" i="3" a="1"/>
  <c r="J838" i="3" s="1"/>
  <c r="J839" i="3" a="1"/>
  <c r="J839" i="3" s="1"/>
  <c r="J840" i="3" a="1"/>
  <c r="J840" i="3" s="1"/>
  <c r="J841" i="3" a="1"/>
  <c r="J841" i="3" s="1"/>
  <c r="J842" i="3" a="1"/>
  <c r="J842" i="3" s="1"/>
  <c r="J843" i="3" a="1"/>
  <c r="J843" i="3" s="1"/>
  <c r="J844" i="3" a="1"/>
  <c r="J844" i="3" s="1"/>
  <c r="J845" i="3" a="1"/>
  <c r="J845" i="3" s="1"/>
  <c r="J846" i="3" a="1"/>
  <c r="J846" i="3" s="1"/>
  <c r="J847" i="3" a="1"/>
  <c r="J847" i="3" s="1"/>
  <c r="J848" i="3" a="1"/>
  <c r="J848" i="3" s="1"/>
  <c r="J849" i="3" a="1"/>
  <c r="J849" i="3" s="1"/>
  <c r="J850" i="3" a="1"/>
  <c r="J850" i="3" s="1"/>
  <c r="J851" i="3" a="1"/>
  <c r="J851" i="3" s="1"/>
  <c r="J852" i="3" a="1"/>
  <c r="J852" i="3" s="1"/>
  <c r="J853" i="3" a="1"/>
  <c r="J853" i="3" s="1"/>
  <c r="J854" i="3" a="1"/>
  <c r="J854" i="3" s="1"/>
  <c r="J855" i="3" a="1"/>
  <c r="J855" i="3" s="1"/>
  <c r="J856" i="3" a="1"/>
  <c r="J856" i="3" s="1"/>
  <c r="J857" i="3" a="1"/>
  <c r="J857" i="3" s="1"/>
  <c r="J858" i="3" a="1"/>
  <c r="J858" i="3" s="1"/>
  <c r="J859" i="3" a="1"/>
  <c r="J859" i="3" s="1"/>
  <c r="J860" i="3" a="1"/>
  <c r="J860" i="3" s="1"/>
  <c r="J861" i="3" a="1"/>
  <c r="J861" i="3" s="1"/>
  <c r="J862" i="3" a="1"/>
  <c r="J862" i="3" s="1"/>
  <c r="J863" i="3" a="1"/>
  <c r="J863" i="3" s="1"/>
  <c r="J864" i="3" a="1"/>
  <c r="J864" i="3" s="1"/>
  <c r="J865" i="3" a="1"/>
  <c r="J865" i="3" s="1"/>
  <c r="J866" i="3" a="1"/>
  <c r="J866" i="3" s="1"/>
  <c r="J867" i="3" a="1"/>
  <c r="J867" i="3" s="1"/>
  <c r="J868" i="3" a="1"/>
  <c r="J868" i="3" s="1"/>
  <c r="J869" i="3" a="1"/>
  <c r="J869" i="3" s="1"/>
  <c r="J870" i="3" a="1"/>
  <c r="J870" i="3" s="1"/>
  <c r="J871" i="3" a="1"/>
  <c r="J871" i="3" s="1"/>
  <c r="J872" i="3" a="1"/>
  <c r="J872" i="3" s="1"/>
  <c r="J873" i="3" a="1"/>
  <c r="J873" i="3" s="1"/>
  <c r="J874" i="3" a="1"/>
  <c r="J874" i="3" s="1"/>
  <c r="J875" i="3" a="1"/>
  <c r="J875" i="3" s="1"/>
  <c r="J876" i="3" a="1"/>
  <c r="J876" i="3" s="1"/>
  <c r="J877" i="3" a="1"/>
  <c r="J877" i="3" s="1"/>
  <c r="J878" i="3" a="1"/>
  <c r="J878" i="3" s="1"/>
  <c r="J879" i="3" a="1"/>
  <c r="J879" i="3" s="1"/>
  <c r="J880" i="3" a="1"/>
  <c r="J880" i="3" s="1"/>
  <c r="J881" i="3" a="1"/>
  <c r="J881" i="3" s="1"/>
  <c r="J882" i="3" a="1"/>
  <c r="J882" i="3" s="1"/>
  <c r="J883" i="3" a="1"/>
  <c r="J883" i="3" s="1"/>
  <c r="J884" i="3" a="1"/>
  <c r="J884" i="3" s="1"/>
  <c r="J885" i="3" a="1"/>
  <c r="J885" i="3" s="1"/>
  <c r="J886" i="3" a="1"/>
  <c r="J886" i="3" s="1"/>
  <c r="J887" i="3" a="1"/>
  <c r="J887" i="3" s="1"/>
  <c r="J888" i="3" a="1"/>
  <c r="J888" i="3" s="1"/>
  <c r="J889" i="3" a="1"/>
  <c r="J889" i="3" s="1"/>
  <c r="J890" i="3" a="1"/>
  <c r="J890" i="3" s="1"/>
  <c r="J891" i="3" a="1"/>
  <c r="J891" i="3" s="1"/>
  <c r="J892" i="3" a="1"/>
  <c r="J892" i="3" s="1"/>
  <c r="J893" i="3" a="1"/>
  <c r="J893" i="3" s="1"/>
  <c r="J894" i="3" a="1"/>
  <c r="J894" i="3" s="1"/>
  <c r="J895" i="3" a="1"/>
  <c r="J895" i="3" s="1"/>
  <c r="J896" i="3" a="1"/>
  <c r="J896" i="3" s="1"/>
  <c r="J897" i="3" a="1"/>
  <c r="J897" i="3" s="1"/>
  <c r="J898" i="3" a="1"/>
  <c r="J898" i="3" s="1"/>
  <c r="J899" i="3" a="1"/>
  <c r="J899" i="3" s="1"/>
  <c r="J900" i="3" a="1"/>
  <c r="J900" i="3" s="1"/>
  <c r="J901" i="3" a="1"/>
  <c r="J901" i="3" s="1"/>
  <c r="J902" i="3" a="1"/>
  <c r="J902" i="3" s="1"/>
  <c r="J903" i="3" a="1"/>
  <c r="J903" i="3" s="1"/>
  <c r="J904" i="3" a="1"/>
  <c r="J904" i="3" s="1"/>
  <c r="J905" i="3" a="1"/>
  <c r="J905" i="3" s="1"/>
  <c r="J906" i="3" a="1"/>
  <c r="J906" i="3" s="1"/>
  <c r="J907" i="3" a="1"/>
  <c r="J907" i="3" s="1"/>
  <c r="J908" i="3" a="1"/>
  <c r="J908" i="3" s="1"/>
  <c r="J909" i="3" a="1"/>
  <c r="J909" i="3" s="1"/>
  <c r="J910" i="3" a="1"/>
  <c r="J910" i="3" s="1"/>
  <c r="J911" i="3" a="1"/>
  <c r="J911" i="3" s="1"/>
  <c r="J912" i="3" a="1"/>
  <c r="J912" i="3" s="1"/>
  <c r="J913" i="3" a="1"/>
  <c r="J913" i="3" s="1"/>
  <c r="J914" i="3" a="1"/>
  <c r="J914" i="3" s="1"/>
  <c r="J915" i="3" a="1"/>
  <c r="J915" i="3" s="1"/>
  <c r="J916" i="3" a="1"/>
  <c r="J916" i="3" s="1"/>
  <c r="J917" i="3" a="1"/>
  <c r="J917" i="3" s="1"/>
  <c r="J918" i="3" a="1"/>
  <c r="J918" i="3" s="1"/>
  <c r="J919" i="3" a="1"/>
  <c r="J919" i="3" s="1"/>
  <c r="J920" i="3" a="1"/>
  <c r="J920" i="3" s="1"/>
  <c r="J921" i="3" a="1"/>
  <c r="J921" i="3" s="1"/>
  <c r="J922" i="3" a="1"/>
  <c r="J922" i="3" s="1"/>
  <c r="J923" i="3" a="1"/>
  <c r="J923" i="3" s="1"/>
  <c r="J924" i="3" a="1"/>
  <c r="J924" i="3" s="1"/>
  <c r="J925" i="3" a="1"/>
  <c r="J925" i="3" s="1"/>
  <c r="J926" i="3" a="1"/>
  <c r="J926" i="3" s="1"/>
  <c r="J927" i="3" a="1"/>
  <c r="J927" i="3" s="1"/>
  <c r="J928" i="3" a="1"/>
  <c r="J928" i="3" s="1"/>
  <c r="J929" i="3" a="1"/>
  <c r="J929" i="3" s="1"/>
  <c r="J930" i="3" a="1"/>
  <c r="J930" i="3" s="1"/>
  <c r="J931" i="3" a="1"/>
  <c r="J931" i="3" s="1"/>
  <c r="J932" i="3" a="1"/>
  <c r="J932" i="3" s="1"/>
  <c r="J933" i="3" a="1"/>
  <c r="J933" i="3" s="1"/>
  <c r="J934" i="3" a="1"/>
  <c r="J934" i="3" s="1"/>
  <c r="J935" i="3" a="1"/>
  <c r="J935" i="3" s="1"/>
  <c r="J936" i="3" a="1"/>
  <c r="J936" i="3" s="1"/>
  <c r="J937" i="3" a="1"/>
  <c r="J937" i="3" s="1"/>
  <c r="J938" i="3" a="1"/>
  <c r="J938" i="3" s="1"/>
  <c r="J939" i="3" a="1"/>
  <c r="J939" i="3" s="1"/>
  <c r="J940" i="3" a="1"/>
  <c r="J940" i="3" s="1"/>
  <c r="J941" i="3" a="1"/>
  <c r="J941" i="3" s="1"/>
  <c r="J942" i="3" a="1"/>
  <c r="J942" i="3" s="1"/>
  <c r="J943" i="3" a="1"/>
  <c r="J943" i="3" s="1"/>
  <c r="J944" i="3" a="1"/>
  <c r="J944" i="3" s="1"/>
  <c r="J945" i="3" a="1"/>
  <c r="J945" i="3" s="1"/>
  <c r="J946" i="3" a="1"/>
  <c r="J946" i="3" s="1"/>
  <c r="J947" i="3" a="1"/>
  <c r="J947" i="3" s="1"/>
  <c r="J948" i="3" a="1"/>
  <c r="J948" i="3" s="1"/>
  <c r="J949" i="3" a="1"/>
  <c r="J949" i="3" s="1"/>
  <c r="J950" i="3" a="1"/>
  <c r="J950" i="3" s="1"/>
  <c r="J951" i="3" a="1"/>
  <c r="J951" i="3" s="1"/>
  <c r="J952" i="3" a="1"/>
  <c r="J952" i="3" s="1"/>
  <c r="J953" i="3" a="1"/>
  <c r="J953" i="3" s="1"/>
  <c r="J954" i="3" a="1"/>
  <c r="J954" i="3" s="1"/>
  <c r="J955" i="3" a="1"/>
  <c r="J955" i="3" s="1"/>
  <c r="J956" i="3" a="1"/>
  <c r="J956" i="3" s="1"/>
  <c r="J957" i="3" a="1"/>
  <c r="J957" i="3" s="1"/>
  <c r="J958" i="3" a="1"/>
  <c r="J958" i="3" s="1"/>
  <c r="J959" i="3" a="1"/>
  <c r="J959" i="3" s="1"/>
  <c r="J960" i="3" a="1"/>
  <c r="J960" i="3" s="1"/>
  <c r="J961" i="3" a="1"/>
  <c r="J961" i="3" s="1"/>
  <c r="J962" i="3" a="1"/>
  <c r="J962" i="3" s="1"/>
  <c r="J963" i="3" a="1"/>
  <c r="J963" i="3" s="1"/>
  <c r="J964" i="3" a="1"/>
  <c r="J964" i="3" s="1"/>
  <c r="J965" i="3" a="1"/>
  <c r="J965" i="3" s="1"/>
  <c r="J966" i="3" a="1"/>
  <c r="J966" i="3" s="1"/>
  <c r="J967" i="3" a="1"/>
  <c r="J967" i="3" s="1"/>
  <c r="J968" i="3" a="1"/>
  <c r="J968" i="3" s="1"/>
  <c r="J969" i="3" a="1"/>
  <c r="J969" i="3" s="1"/>
  <c r="J970" i="3" a="1"/>
  <c r="J970" i="3" s="1"/>
  <c r="J971" i="3" a="1"/>
  <c r="J971" i="3" s="1"/>
  <c r="J972" i="3" a="1"/>
  <c r="J972" i="3" s="1"/>
  <c r="J973" i="3" a="1"/>
  <c r="J973" i="3" s="1"/>
  <c r="J974" i="3" a="1"/>
  <c r="J974" i="3" s="1"/>
  <c r="J975" i="3" a="1"/>
  <c r="J975" i="3" s="1"/>
  <c r="J976" i="3" a="1"/>
  <c r="J976" i="3" s="1"/>
  <c r="J977" i="3" a="1"/>
  <c r="J977" i="3" s="1"/>
  <c r="J978" i="3" a="1"/>
  <c r="J978" i="3" s="1"/>
  <c r="J979" i="3" a="1"/>
  <c r="J979" i="3" s="1"/>
  <c r="J980" i="3" a="1"/>
  <c r="J980" i="3" s="1"/>
  <c r="J981" i="3" a="1"/>
  <c r="J981" i="3" s="1"/>
  <c r="J982" i="3" a="1"/>
  <c r="J982" i="3" s="1"/>
  <c r="J983" i="3" a="1"/>
  <c r="J983" i="3" s="1"/>
  <c r="J984" i="3" a="1"/>
  <c r="J984" i="3" s="1"/>
  <c r="J985" i="3" a="1"/>
  <c r="J985" i="3" s="1"/>
  <c r="J986" i="3" a="1"/>
  <c r="J986" i="3" s="1"/>
  <c r="J987" i="3" a="1"/>
  <c r="J987" i="3" s="1"/>
  <c r="J988" i="3" a="1"/>
  <c r="J988" i="3" s="1"/>
  <c r="J989" i="3" a="1"/>
  <c r="J989" i="3" s="1"/>
  <c r="J990" i="3" a="1"/>
  <c r="J990" i="3" s="1"/>
  <c r="J991" i="3" a="1"/>
  <c r="J991" i="3" s="1"/>
  <c r="J992" i="3" a="1"/>
  <c r="J992" i="3" s="1"/>
  <c r="J993" i="3" a="1"/>
  <c r="J993" i="3" s="1"/>
  <c r="J994" i="3" a="1"/>
  <c r="J994" i="3" s="1"/>
  <c r="J995" i="3" a="1"/>
  <c r="J995" i="3" s="1"/>
  <c r="J996" i="3" a="1"/>
  <c r="J996" i="3" s="1"/>
  <c r="J997" i="3" a="1"/>
  <c r="J997" i="3" s="1"/>
  <c r="J998" i="3" a="1"/>
  <c r="J998" i="3" s="1"/>
  <c r="J999" i="3" a="1"/>
  <c r="J999" i="3" s="1"/>
  <c r="J1000" i="3" a="1"/>
  <c r="J1000" i="3" s="1"/>
  <c r="J1001" i="3" a="1"/>
  <c r="J1001" i="3" s="1"/>
  <c r="J1002" i="3" a="1"/>
  <c r="J1002" i="3" s="1"/>
  <c r="J1003" i="3" a="1"/>
  <c r="J1003" i="3" s="1"/>
  <c r="J1004" i="3" a="1"/>
  <c r="J1004" i="3" s="1"/>
  <c r="J1005" i="3" a="1"/>
  <c r="J1005" i="3" s="1"/>
  <c r="J1006" i="3" a="1"/>
  <c r="J1006" i="3" s="1"/>
  <c r="J1007" i="3" a="1"/>
  <c r="J1007" i="3" s="1"/>
  <c r="J1008" i="3" a="1"/>
  <c r="J1008" i="3" s="1"/>
  <c r="J1009" i="3" a="1"/>
  <c r="J1009" i="3" s="1"/>
  <c r="J1010" i="3" a="1"/>
  <c r="J1010" i="3" s="1"/>
  <c r="J1011" i="3" a="1"/>
  <c r="J1011" i="3" s="1"/>
  <c r="J1012" i="3" a="1"/>
  <c r="J1012" i="3" s="1"/>
  <c r="J1013" i="3" a="1"/>
  <c r="J1013" i="3" s="1"/>
  <c r="J1014" i="3" a="1"/>
  <c r="J1014" i="3" s="1"/>
  <c r="J1015" i="3" a="1"/>
  <c r="J1015" i="3" s="1"/>
  <c r="J1016" i="3" a="1"/>
  <c r="J1016" i="3" s="1"/>
  <c r="J1017" i="3" a="1"/>
  <c r="J1017" i="3" s="1"/>
  <c r="J1018" i="3" a="1"/>
  <c r="J1018" i="3" s="1"/>
  <c r="J1019" i="3" a="1"/>
  <c r="J1019" i="3" s="1"/>
  <c r="J1020" i="3" a="1"/>
  <c r="J1020" i="3" s="1"/>
  <c r="J1021" i="3" a="1"/>
  <c r="J1021" i="3" s="1"/>
  <c r="J1022" i="3" a="1"/>
  <c r="J1022" i="3" s="1"/>
  <c r="J1023" i="3" a="1"/>
  <c r="J1023" i="3" s="1"/>
  <c r="J1024" i="3" a="1"/>
  <c r="J1024" i="3" s="1"/>
  <c r="J1025" i="3" a="1"/>
  <c r="J1025" i="3" s="1"/>
  <c r="J1026" i="3" a="1"/>
  <c r="J1026" i="3" s="1"/>
  <c r="J1027" i="3" a="1"/>
  <c r="J1027" i="3" s="1"/>
  <c r="J1028" i="3" a="1"/>
  <c r="J1028" i="3" s="1"/>
  <c r="J1029" i="3" a="1"/>
  <c r="J1029" i="3" s="1"/>
  <c r="J1030" i="3" a="1"/>
  <c r="J1030" i="3" s="1"/>
  <c r="J1031" i="3" a="1"/>
  <c r="J1031" i="3" s="1"/>
  <c r="J1032" i="3" a="1"/>
  <c r="J1032" i="3" s="1"/>
  <c r="J1033" i="3" a="1"/>
  <c r="J1033" i="3" s="1"/>
  <c r="J1034" i="3" a="1"/>
  <c r="J1034" i="3" s="1"/>
  <c r="J1035" i="3" a="1"/>
  <c r="J1035" i="3" s="1"/>
  <c r="J1036" i="3" a="1"/>
  <c r="J1036" i="3" s="1"/>
  <c r="J1037" i="3" a="1"/>
  <c r="J1037" i="3" s="1"/>
  <c r="J1038" i="3" a="1"/>
  <c r="J1038" i="3" s="1"/>
  <c r="J1039" i="3" a="1"/>
  <c r="J1039" i="3" s="1"/>
  <c r="J1040" i="3" a="1"/>
  <c r="J1040" i="3" s="1"/>
  <c r="J1041" i="3" a="1"/>
  <c r="J1041" i="3" s="1"/>
  <c r="J1042" i="3" a="1"/>
  <c r="J1042" i="3" s="1"/>
  <c r="J1043" i="3" a="1"/>
  <c r="J1043" i="3" s="1"/>
  <c r="J1044" i="3" a="1"/>
  <c r="J1044" i="3" s="1"/>
  <c r="J1045" i="3" a="1"/>
  <c r="J1045" i="3" s="1"/>
  <c r="J1046" i="3" a="1"/>
  <c r="J1046" i="3" s="1"/>
  <c r="J1047" i="3" a="1"/>
  <c r="J1047" i="3" s="1"/>
  <c r="J1048" i="3" a="1"/>
  <c r="J1048" i="3" s="1"/>
  <c r="J1049" i="3" a="1"/>
  <c r="J1049" i="3" s="1"/>
  <c r="J1050" i="3" a="1"/>
  <c r="J1050" i="3" s="1"/>
  <c r="J1051" i="3" a="1"/>
  <c r="J1051" i="3" s="1"/>
  <c r="J1052" i="3" a="1"/>
  <c r="J1052" i="3" s="1"/>
  <c r="J1053" i="3" a="1"/>
  <c r="J1053" i="3" s="1"/>
  <c r="J1054" i="3" a="1"/>
  <c r="J1054" i="3" s="1"/>
  <c r="J1055" i="3" a="1"/>
  <c r="J1055" i="3" s="1"/>
  <c r="J1056" i="3" a="1"/>
  <c r="J1056" i="3" s="1"/>
  <c r="J1057" i="3" a="1"/>
  <c r="J1057" i="3" s="1"/>
  <c r="J1058" i="3" a="1"/>
  <c r="J1058" i="3" s="1"/>
  <c r="J1059" i="3" a="1"/>
  <c r="J1059" i="3" s="1"/>
  <c r="J1060" i="3" a="1"/>
  <c r="J1060" i="3" s="1"/>
  <c r="J1061" i="3" a="1"/>
  <c r="J1061" i="3" s="1"/>
  <c r="J1062" i="3" a="1"/>
  <c r="J1062" i="3" s="1"/>
  <c r="J1063" i="3" a="1"/>
  <c r="J1063" i="3" s="1"/>
  <c r="J1064" i="3" a="1"/>
  <c r="J1064" i="3" s="1"/>
  <c r="J1065" i="3" a="1"/>
  <c r="J1065" i="3" s="1"/>
  <c r="J1066" i="3" a="1"/>
  <c r="J1066" i="3" s="1"/>
  <c r="J1067" i="3" a="1"/>
  <c r="J1067" i="3" s="1"/>
  <c r="J1068" i="3" a="1"/>
  <c r="J1068" i="3" s="1"/>
  <c r="J1069" i="3" a="1"/>
  <c r="J1069" i="3" s="1"/>
  <c r="J1070" i="3" a="1"/>
  <c r="J1070" i="3" s="1"/>
  <c r="J1071" i="3" a="1"/>
  <c r="J1071" i="3" s="1"/>
  <c r="J1072" i="3" a="1"/>
  <c r="J1072" i="3" s="1"/>
  <c r="J1073" i="3" a="1"/>
  <c r="J1073" i="3" s="1"/>
  <c r="J1074" i="3" a="1"/>
  <c r="J1074" i="3" s="1"/>
  <c r="J1075" i="3" a="1"/>
  <c r="J1075" i="3" s="1"/>
  <c r="J1076" i="3" a="1"/>
  <c r="J1076" i="3" s="1"/>
  <c r="J1077" i="3" a="1"/>
  <c r="J1077" i="3" s="1"/>
  <c r="J1078" i="3" a="1"/>
  <c r="J1078" i="3" s="1"/>
  <c r="J1079" i="3" a="1"/>
  <c r="J1079" i="3" s="1"/>
  <c r="J1080" i="3" a="1"/>
  <c r="J1080" i="3" s="1"/>
  <c r="J1081" i="3" a="1"/>
  <c r="J1081" i="3" s="1"/>
  <c r="J1082" i="3" a="1"/>
  <c r="J1082" i="3" s="1"/>
  <c r="J1083" i="3" a="1"/>
  <c r="J1083" i="3" s="1"/>
  <c r="J1084" i="3" a="1"/>
  <c r="J1084" i="3" s="1"/>
  <c r="J1085" i="3" a="1"/>
  <c r="J1085" i="3" s="1"/>
  <c r="J1086" i="3" a="1"/>
  <c r="J1086" i="3" s="1"/>
  <c r="J1087" i="3" a="1"/>
  <c r="J1087" i="3" s="1"/>
  <c r="J1088" i="3" a="1"/>
  <c r="J1088" i="3" s="1"/>
  <c r="J1089" i="3" a="1"/>
  <c r="J1089" i="3" s="1"/>
  <c r="J1090" i="3" a="1"/>
  <c r="J1090" i="3" s="1"/>
  <c r="J1091" i="3" a="1"/>
  <c r="J1091" i="3" s="1"/>
  <c r="J1092" i="3" a="1"/>
  <c r="J1092" i="3" s="1"/>
  <c r="J1093" i="3" a="1"/>
  <c r="J1093" i="3" s="1"/>
  <c r="J1094" i="3" a="1"/>
  <c r="J1094" i="3" s="1"/>
  <c r="J1095" i="3" a="1"/>
  <c r="J1095" i="3" s="1"/>
  <c r="J1096" i="3" a="1"/>
  <c r="J1096" i="3" s="1"/>
  <c r="J1097" i="3" a="1"/>
  <c r="J1097" i="3" s="1"/>
  <c r="J1098" i="3" a="1"/>
  <c r="J1098" i="3" s="1"/>
  <c r="J1099" i="3" a="1"/>
  <c r="J1099" i="3" s="1"/>
  <c r="J1100" i="3" a="1"/>
  <c r="J1100" i="3" s="1"/>
  <c r="J1101" i="3" a="1"/>
  <c r="J1101" i="3" s="1"/>
  <c r="J1102" i="3" a="1"/>
  <c r="J1102" i="3" s="1"/>
  <c r="J1103" i="3" a="1"/>
  <c r="J1103" i="3" s="1"/>
  <c r="J1104" i="3" a="1"/>
  <c r="J1104" i="3" s="1"/>
  <c r="J1105" i="3" a="1"/>
  <c r="J1105" i="3" s="1"/>
  <c r="J1106" i="3" a="1"/>
  <c r="J1106" i="3" s="1"/>
  <c r="J1107" i="3" a="1"/>
  <c r="J1107" i="3" s="1"/>
  <c r="J1108" i="3" a="1"/>
  <c r="J1108" i="3" s="1"/>
  <c r="J1109" i="3" a="1"/>
  <c r="J1109" i="3" s="1"/>
  <c r="J1110" i="3" a="1"/>
  <c r="J1110" i="3" s="1"/>
  <c r="J1111" i="3" a="1"/>
  <c r="J1111" i="3" s="1"/>
  <c r="J1112" i="3" a="1"/>
  <c r="J1112" i="3" s="1"/>
  <c r="J1113" i="3" a="1"/>
  <c r="J1113" i="3" s="1"/>
  <c r="J1114" i="3" a="1"/>
  <c r="J1114" i="3" s="1"/>
  <c r="J1115" i="3" a="1"/>
  <c r="J1115" i="3" s="1"/>
  <c r="J1116" i="3" a="1"/>
  <c r="J1116" i="3" s="1"/>
  <c r="J1117" i="3" a="1"/>
  <c r="J1117" i="3" s="1"/>
  <c r="J1118" i="3" a="1"/>
  <c r="J1118" i="3" s="1"/>
  <c r="J1119" i="3" a="1"/>
  <c r="J1119" i="3" s="1"/>
  <c r="J1120" i="3" a="1"/>
  <c r="J1120" i="3" s="1"/>
  <c r="J1121" i="3" a="1"/>
  <c r="J1121" i="3" s="1"/>
  <c r="J1122" i="3" a="1"/>
  <c r="J1122" i="3" s="1"/>
  <c r="J1123" i="3" a="1"/>
  <c r="J1123" i="3" s="1"/>
  <c r="J1124" i="3" a="1"/>
  <c r="J1124" i="3" s="1"/>
  <c r="J1125" i="3" a="1"/>
  <c r="J1125" i="3" s="1"/>
  <c r="J1126" i="3" a="1"/>
  <c r="J1126" i="3" s="1"/>
  <c r="J1127" i="3" a="1"/>
  <c r="J1127" i="3" s="1"/>
  <c r="J1128" i="3" a="1"/>
  <c r="J1128" i="3" s="1"/>
  <c r="J1129" i="3" a="1"/>
  <c r="J1129" i="3" s="1"/>
  <c r="J1130" i="3" a="1"/>
  <c r="J1130" i="3" s="1"/>
  <c r="J1131" i="3" a="1"/>
  <c r="J1131" i="3" s="1"/>
  <c r="J1132" i="3" a="1"/>
  <c r="J1132" i="3" s="1"/>
  <c r="J1133" i="3" a="1"/>
  <c r="J1133" i="3" s="1"/>
  <c r="J1134" i="3" a="1"/>
  <c r="J1134" i="3" s="1"/>
  <c r="J1135" i="3" a="1"/>
  <c r="J1135" i="3" s="1"/>
  <c r="J1136" i="3" a="1"/>
  <c r="J1136" i="3" s="1"/>
  <c r="J1137" i="3" a="1"/>
  <c r="J1137" i="3" s="1"/>
  <c r="J1138" i="3" a="1"/>
  <c r="J1138" i="3" s="1"/>
  <c r="J1139" i="3" a="1"/>
  <c r="J1139" i="3" s="1"/>
  <c r="J1140" i="3" a="1"/>
  <c r="J1140" i="3" s="1"/>
  <c r="J1141" i="3" a="1"/>
  <c r="J1141" i="3" s="1"/>
  <c r="J1142" i="3" a="1"/>
  <c r="J1142" i="3" s="1"/>
  <c r="J1143" i="3" a="1"/>
  <c r="J1143" i="3" s="1"/>
  <c r="J1144" i="3" a="1"/>
  <c r="J1144" i="3" s="1"/>
  <c r="J1145" i="3" a="1"/>
  <c r="J1145" i="3" s="1"/>
  <c r="J1146" i="3" a="1"/>
  <c r="J1146" i="3" s="1"/>
  <c r="J1147" i="3" a="1"/>
  <c r="J1147" i="3" s="1"/>
  <c r="J1148" i="3" a="1"/>
  <c r="J1148" i="3" s="1"/>
  <c r="J1149" i="3" a="1"/>
  <c r="J1149" i="3" s="1"/>
  <c r="J1150" i="3" a="1"/>
  <c r="J1150" i="3" s="1"/>
  <c r="J1151" i="3" a="1"/>
  <c r="J1151" i="3" s="1"/>
  <c r="J1152" i="3" a="1"/>
  <c r="J1152" i="3" s="1"/>
  <c r="J1153" i="3" a="1"/>
  <c r="J1153" i="3" s="1"/>
  <c r="J1154" i="3" a="1"/>
  <c r="J1154" i="3" s="1"/>
  <c r="J1155" i="3" a="1"/>
  <c r="J1155" i="3" s="1"/>
  <c r="J1156" i="3" a="1"/>
  <c r="J1156" i="3" s="1"/>
  <c r="J1157" i="3" a="1"/>
  <c r="J1157" i="3" s="1"/>
  <c r="J1158" i="3" a="1"/>
  <c r="J1158" i="3" s="1"/>
  <c r="J1159" i="3" a="1"/>
  <c r="J1159" i="3" s="1"/>
  <c r="J1160" i="3" a="1"/>
  <c r="J1160" i="3" s="1"/>
  <c r="J1161" i="3" a="1"/>
  <c r="J1161" i="3" s="1"/>
  <c r="J1162" i="3" a="1"/>
  <c r="J1162" i="3" s="1"/>
  <c r="J1163" i="3" a="1"/>
  <c r="J1163" i="3" s="1"/>
  <c r="J1164" i="3" a="1"/>
  <c r="J1164" i="3" s="1"/>
  <c r="J1165" i="3" a="1"/>
  <c r="J1165" i="3" s="1"/>
  <c r="J1166" i="3" a="1"/>
  <c r="J1166" i="3" s="1"/>
  <c r="J1167" i="3" a="1"/>
  <c r="J1167" i="3" s="1"/>
  <c r="J1168" i="3" a="1"/>
  <c r="J1168" i="3" s="1"/>
  <c r="J1169" i="3" a="1"/>
  <c r="J1169" i="3" s="1"/>
  <c r="J1170" i="3" a="1"/>
  <c r="J1170" i="3" s="1"/>
  <c r="J1171" i="3" a="1"/>
  <c r="J1171" i="3" s="1"/>
  <c r="J1172" i="3" a="1"/>
  <c r="J1172" i="3" s="1"/>
  <c r="J1173" i="3" a="1"/>
  <c r="J1173" i="3" s="1"/>
  <c r="J1174" i="3" a="1"/>
  <c r="J1174" i="3" s="1"/>
  <c r="J1175" i="3" a="1"/>
  <c r="J1175" i="3" s="1"/>
  <c r="J1176" i="3" a="1"/>
  <c r="J1176" i="3" s="1"/>
  <c r="J1177" i="3" a="1"/>
  <c r="J1177" i="3" s="1"/>
  <c r="J1178" i="3" a="1"/>
  <c r="J1178" i="3" s="1"/>
  <c r="J1179" i="3" a="1"/>
  <c r="J1179" i="3" s="1"/>
  <c r="J1180" i="3" a="1"/>
  <c r="J1180" i="3" s="1"/>
  <c r="J1181" i="3" a="1"/>
  <c r="J1181" i="3" s="1"/>
  <c r="J1182" i="3" a="1"/>
  <c r="J1182" i="3" s="1"/>
  <c r="J1183" i="3" a="1"/>
  <c r="J1183" i="3" s="1"/>
  <c r="J1184" i="3" a="1"/>
  <c r="J1184" i="3" s="1"/>
  <c r="J1185" i="3" a="1"/>
  <c r="J1185" i="3" s="1"/>
  <c r="J1186" i="3" a="1"/>
  <c r="J1186" i="3" s="1"/>
  <c r="J1187" i="3" a="1"/>
  <c r="J1187" i="3" s="1"/>
  <c r="J1188" i="3" a="1"/>
  <c r="J1188" i="3" s="1"/>
  <c r="J1189" i="3" a="1"/>
  <c r="J1189" i="3" s="1"/>
  <c r="J1190" i="3" a="1"/>
  <c r="J1190" i="3" s="1"/>
  <c r="J1191" i="3" a="1"/>
  <c r="J1191" i="3" s="1"/>
  <c r="J1192" i="3" a="1"/>
  <c r="J1192" i="3" s="1"/>
  <c r="J1193" i="3" a="1"/>
  <c r="J1193" i="3" s="1"/>
  <c r="J1194" i="3" a="1"/>
  <c r="J1194" i="3" s="1"/>
  <c r="J1195" i="3" a="1"/>
  <c r="J1195" i="3" s="1"/>
  <c r="J1196" i="3" a="1"/>
  <c r="J1196" i="3" s="1"/>
  <c r="J1197" i="3" a="1"/>
  <c r="J1197" i="3" s="1"/>
  <c r="J1198" i="3" a="1"/>
  <c r="J1198" i="3" s="1"/>
  <c r="J1199" i="3" a="1"/>
  <c r="J1199" i="3" s="1"/>
  <c r="J1200" i="3" a="1"/>
  <c r="J1200" i="3" s="1"/>
  <c r="J1201" i="3" a="1"/>
  <c r="J1201" i="3" s="1"/>
  <c r="J1202" i="3" a="1"/>
  <c r="J1202" i="3" s="1"/>
  <c r="J1203" i="3" a="1"/>
  <c r="J1203" i="3" s="1"/>
  <c r="J1204" i="3" a="1"/>
  <c r="J1204" i="3" s="1"/>
  <c r="J1205" i="3" a="1"/>
  <c r="J1205" i="3" s="1"/>
  <c r="J1206" i="3" a="1"/>
  <c r="J1206" i="3" s="1"/>
  <c r="J1207" i="3" a="1"/>
  <c r="J1207" i="3" s="1"/>
  <c r="J1208" i="3" a="1"/>
  <c r="J1208" i="3" s="1"/>
  <c r="J1209" i="3" a="1"/>
  <c r="J1209" i="3" s="1"/>
  <c r="J1210" i="3" a="1"/>
  <c r="J1210" i="3" s="1"/>
  <c r="J1211" i="3" a="1"/>
  <c r="J1211" i="3" s="1"/>
  <c r="J1212" i="3" a="1"/>
  <c r="J1212" i="3" s="1"/>
  <c r="J1213" i="3" a="1"/>
  <c r="J1213" i="3" s="1"/>
  <c r="J1214" i="3" a="1"/>
  <c r="J1214" i="3" s="1"/>
  <c r="J1215" i="3" a="1"/>
  <c r="J1215" i="3" s="1"/>
  <c r="J1216" i="3" a="1"/>
  <c r="J1216" i="3" s="1"/>
  <c r="J1217" i="3" a="1"/>
  <c r="J1217" i="3" s="1"/>
  <c r="J1218" i="3" a="1"/>
  <c r="J1218" i="3" s="1"/>
  <c r="J1219" i="3" a="1"/>
  <c r="J1219" i="3" s="1"/>
  <c r="J1220" i="3" a="1"/>
  <c r="J1220" i="3" s="1"/>
  <c r="J1221" i="3" a="1"/>
  <c r="J1221" i="3" s="1"/>
  <c r="J1222" i="3" a="1"/>
  <c r="J1222" i="3" s="1"/>
  <c r="J1223" i="3" a="1"/>
  <c r="J1223" i="3" s="1"/>
  <c r="J1224" i="3" a="1"/>
  <c r="J1224" i="3" s="1"/>
  <c r="J1225" i="3" a="1"/>
  <c r="J1225" i="3" s="1"/>
  <c r="J1226" i="3" a="1"/>
  <c r="J1226" i="3" s="1"/>
  <c r="J1227" i="3" a="1"/>
  <c r="J1227" i="3" s="1"/>
  <c r="J1228" i="3" a="1"/>
  <c r="J1228" i="3" s="1"/>
  <c r="J1229" i="3" a="1"/>
  <c r="J1229" i="3" s="1"/>
  <c r="J1230" i="3" a="1"/>
  <c r="J1230" i="3" s="1"/>
  <c r="J1231" i="3" a="1"/>
  <c r="J1231" i="3" s="1"/>
  <c r="J1232" i="3" a="1"/>
  <c r="J1232" i="3" s="1"/>
  <c r="J1233" i="3" a="1"/>
  <c r="J1233" i="3" s="1"/>
  <c r="J1234" i="3" a="1"/>
  <c r="J1234" i="3" s="1"/>
  <c r="J1235" i="3" a="1"/>
  <c r="J1235" i="3" s="1"/>
  <c r="J1236" i="3" a="1"/>
  <c r="J1236" i="3" s="1"/>
  <c r="J1237" i="3" a="1"/>
  <c r="J1237" i="3" s="1"/>
  <c r="J1238" i="3" a="1"/>
  <c r="J1238" i="3" s="1"/>
  <c r="J1239" i="3" a="1"/>
  <c r="J1239" i="3" s="1"/>
  <c r="J1240" i="3" a="1"/>
  <c r="J1240" i="3" s="1"/>
  <c r="J1241" i="3" a="1"/>
  <c r="J1241" i="3" s="1"/>
  <c r="J1242" i="3" a="1"/>
  <c r="J1242" i="3" s="1"/>
  <c r="J1243" i="3" a="1"/>
  <c r="J1243" i="3" s="1"/>
  <c r="J1244" i="3" a="1"/>
  <c r="J1244" i="3" s="1"/>
  <c r="J1245" i="3" a="1"/>
  <c r="J1245" i="3" s="1"/>
  <c r="J1246" i="3" a="1"/>
  <c r="J1246" i="3" s="1"/>
  <c r="J1247" i="3" a="1"/>
  <c r="J1247" i="3" s="1"/>
  <c r="J1248" i="3" a="1"/>
  <c r="J1248" i="3" s="1"/>
  <c r="J1249" i="3" a="1"/>
  <c r="J1249" i="3" s="1"/>
  <c r="J1250" i="3" a="1"/>
  <c r="J1250" i="3" s="1"/>
  <c r="J1251" i="3" a="1"/>
  <c r="J1251" i="3" s="1"/>
  <c r="J1252" i="3" a="1"/>
  <c r="J1252" i="3" s="1"/>
  <c r="J1253" i="3" a="1"/>
  <c r="J1253" i="3" s="1"/>
  <c r="J1254" i="3" a="1"/>
  <c r="J1254" i="3" s="1"/>
  <c r="J1255" i="3" a="1"/>
  <c r="J1255" i="3" s="1"/>
  <c r="J1256" i="3" a="1"/>
  <c r="J1256" i="3" s="1"/>
  <c r="J1257" i="3" a="1"/>
  <c r="J1257" i="3" s="1"/>
  <c r="J1258" i="3" a="1"/>
  <c r="J1258" i="3" s="1"/>
  <c r="J1259" i="3" a="1"/>
  <c r="J1259" i="3" s="1"/>
  <c r="J1260" i="3" a="1"/>
  <c r="J1260" i="3" s="1"/>
  <c r="J1261" i="3" a="1"/>
  <c r="J1261" i="3" s="1"/>
  <c r="J1262" i="3" a="1"/>
  <c r="J1262" i="3" s="1"/>
  <c r="J1263" i="3" a="1"/>
  <c r="J1263" i="3" s="1"/>
  <c r="J1264" i="3" a="1"/>
  <c r="J1264" i="3" s="1"/>
  <c r="J1265" i="3" a="1"/>
  <c r="J1265" i="3" s="1"/>
  <c r="J1266" i="3" a="1"/>
  <c r="J1266" i="3" s="1"/>
  <c r="J1267" i="3" a="1"/>
  <c r="J1267" i="3" s="1"/>
  <c r="J1268" i="3" a="1"/>
  <c r="J1268" i="3" s="1"/>
  <c r="J1269" i="3" a="1"/>
  <c r="J1269" i="3" s="1"/>
  <c r="J1270" i="3" a="1"/>
  <c r="J1270" i="3" s="1"/>
  <c r="J1271" i="3" a="1"/>
  <c r="J1271" i="3" s="1"/>
  <c r="J1272" i="3" a="1"/>
  <c r="J1272" i="3" s="1"/>
  <c r="J1273" i="3" a="1"/>
  <c r="J1273" i="3" s="1"/>
  <c r="J1274" i="3" a="1"/>
  <c r="J1274" i="3" s="1"/>
  <c r="J1275" i="3" a="1"/>
  <c r="J1275" i="3" s="1"/>
  <c r="J1276" i="3" a="1"/>
  <c r="J1276" i="3" s="1"/>
  <c r="J1277" i="3" a="1"/>
  <c r="J1277" i="3" s="1"/>
  <c r="J1278" i="3" a="1"/>
  <c r="J1278" i="3" s="1"/>
  <c r="J1279" i="3" a="1"/>
  <c r="J1279" i="3" s="1"/>
  <c r="J1280" i="3" a="1"/>
  <c r="J1280" i="3" s="1"/>
  <c r="J1281" i="3" a="1"/>
  <c r="J1281" i="3" s="1"/>
  <c r="J1282" i="3" a="1"/>
  <c r="J1282" i="3" s="1"/>
  <c r="J1283" i="3" a="1"/>
  <c r="J1283" i="3" s="1"/>
  <c r="J1284" i="3" a="1"/>
  <c r="J1284" i="3" s="1"/>
  <c r="J1285" i="3" a="1"/>
  <c r="J1285" i="3" s="1"/>
  <c r="J1286" i="3" a="1"/>
  <c r="J1286" i="3" s="1"/>
  <c r="J1287" i="3" a="1"/>
  <c r="J1287" i="3" s="1"/>
  <c r="J1288" i="3" a="1"/>
  <c r="J1288" i="3" s="1"/>
  <c r="J1289" i="3" a="1"/>
  <c r="J1289" i="3" s="1"/>
  <c r="J1290" i="3" a="1"/>
  <c r="J1290" i="3" s="1"/>
  <c r="J1291" i="3" a="1"/>
  <c r="J1291" i="3" s="1"/>
  <c r="J1292" i="3" a="1"/>
  <c r="J1292" i="3" s="1"/>
  <c r="J1293" i="3" a="1"/>
  <c r="J1293" i="3" s="1"/>
  <c r="J1294" i="3" a="1"/>
  <c r="J1294" i="3" s="1"/>
  <c r="J1295" i="3" a="1"/>
  <c r="J1295" i="3" s="1"/>
  <c r="J1296" i="3" a="1"/>
  <c r="J1296" i="3" s="1"/>
  <c r="J1297" i="3" a="1"/>
  <c r="J1297" i="3" s="1"/>
  <c r="J1298" i="3" a="1"/>
  <c r="J1298" i="3" s="1"/>
  <c r="J1299" i="3" a="1"/>
  <c r="J1299" i="3" s="1"/>
  <c r="J1300" i="3" a="1"/>
  <c r="J1300" i="3" s="1"/>
  <c r="J1301" i="3" a="1"/>
  <c r="J1301" i="3" s="1"/>
  <c r="J1302" i="3" a="1"/>
  <c r="J1302" i="3" s="1"/>
  <c r="J1303" i="3" a="1"/>
  <c r="J1303" i="3" s="1"/>
  <c r="J1304" i="3" a="1"/>
  <c r="J1304" i="3" s="1"/>
  <c r="J1305" i="3" a="1"/>
  <c r="J1305" i="3" s="1"/>
  <c r="J1306" i="3" a="1"/>
  <c r="J1306" i="3" s="1"/>
  <c r="J1307" i="3" a="1"/>
  <c r="J1307" i="3" s="1"/>
  <c r="J1308" i="3" a="1"/>
  <c r="J1308" i="3" s="1"/>
  <c r="J1309" i="3" a="1"/>
  <c r="J1309" i="3" s="1"/>
  <c r="J1310" i="3" a="1"/>
  <c r="J1310" i="3" s="1"/>
  <c r="J1311" i="3" a="1"/>
  <c r="J1311" i="3" s="1"/>
  <c r="J1312" i="3" a="1"/>
  <c r="J1312" i="3" s="1"/>
  <c r="J1313" i="3" a="1"/>
  <c r="J1313" i="3" s="1"/>
  <c r="J1314" i="3" a="1"/>
  <c r="J1314" i="3" s="1"/>
  <c r="J1315" i="3" a="1"/>
  <c r="J1315" i="3" s="1"/>
  <c r="J1316" i="3" a="1"/>
  <c r="J1316" i="3" s="1"/>
  <c r="J1317" i="3" a="1"/>
  <c r="J1317" i="3" s="1"/>
  <c r="J1318" i="3" a="1"/>
  <c r="J1318" i="3" s="1"/>
  <c r="J1319" i="3" a="1"/>
  <c r="J1319" i="3" s="1"/>
  <c r="J1320" i="3" a="1"/>
  <c r="J1320" i="3" s="1"/>
  <c r="J1321" i="3" a="1"/>
  <c r="J1321" i="3" s="1"/>
  <c r="J1322" i="3" a="1"/>
  <c r="J1322" i="3" s="1"/>
  <c r="J1323" i="3" a="1"/>
  <c r="J1323" i="3" s="1"/>
  <c r="J1324" i="3" a="1"/>
  <c r="J1324" i="3" s="1"/>
  <c r="J1325" i="3" a="1"/>
  <c r="J1325" i="3" s="1"/>
  <c r="J1326" i="3" a="1"/>
  <c r="J1326" i="3" s="1"/>
  <c r="J1327" i="3" a="1"/>
  <c r="J1327" i="3" s="1"/>
  <c r="J1328" i="3" a="1"/>
  <c r="J1328" i="3" s="1"/>
  <c r="J1329" i="3" a="1"/>
  <c r="J1329" i="3" s="1"/>
  <c r="J1330" i="3" a="1"/>
  <c r="J1330" i="3" s="1"/>
  <c r="J1331" i="3" a="1"/>
  <c r="J1331" i="3" s="1"/>
  <c r="J1332" i="3" a="1"/>
  <c r="J1332" i="3" s="1"/>
  <c r="J1333" i="3" a="1"/>
  <c r="J1333" i="3" s="1"/>
  <c r="J1334" i="3" a="1"/>
  <c r="J1334" i="3" s="1"/>
  <c r="J1335" i="3" a="1"/>
  <c r="J1335" i="3" s="1"/>
  <c r="J1336" i="3" a="1"/>
  <c r="J1336" i="3" s="1"/>
  <c r="J1337" i="3" a="1"/>
  <c r="J1337" i="3" s="1"/>
  <c r="J1338" i="3" a="1"/>
  <c r="J1338" i="3" s="1"/>
  <c r="J1339" i="3" a="1"/>
  <c r="J1339" i="3" s="1"/>
  <c r="J1340" i="3" a="1"/>
  <c r="J1340" i="3" s="1"/>
  <c r="J1341" i="3" a="1"/>
  <c r="J1341" i="3" s="1"/>
  <c r="J1342" i="3" a="1"/>
  <c r="J1342" i="3" s="1"/>
  <c r="J1343" i="3" a="1"/>
  <c r="J1343" i="3" s="1"/>
  <c r="J1344" i="3" a="1"/>
  <c r="J1344" i="3" s="1"/>
  <c r="J1345" i="3" a="1"/>
  <c r="J1345" i="3" s="1"/>
  <c r="J1346" i="3" a="1"/>
  <c r="J1346" i="3" s="1"/>
  <c r="J1347" i="3" a="1"/>
  <c r="J1347" i="3" s="1"/>
  <c r="J1348" i="3" a="1"/>
  <c r="J1348" i="3" s="1"/>
  <c r="J1349" i="3" a="1"/>
  <c r="J1349" i="3" s="1"/>
  <c r="J1350" i="3" a="1"/>
  <c r="J1350" i="3" s="1"/>
  <c r="J1351" i="3" a="1"/>
  <c r="J1351" i="3" s="1"/>
  <c r="J1352" i="3" a="1"/>
  <c r="J1352" i="3" s="1"/>
  <c r="J1353" i="3" a="1"/>
  <c r="J1353" i="3" s="1"/>
  <c r="J1354" i="3" a="1"/>
  <c r="J1354" i="3" s="1"/>
  <c r="J1355" i="3" a="1"/>
  <c r="J1355" i="3" s="1"/>
  <c r="J1356" i="3" a="1"/>
  <c r="J1356" i="3" s="1"/>
  <c r="J1357" i="3" a="1"/>
  <c r="J1357" i="3" s="1"/>
  <c r="J1358" i="3" a="1"/>
  <c r="J1358" i="3" s="1"/>
  <c r="J1359" i="3" a="1"/>
  <c r="J1359" i="3" s="1"/>
  <c r="J1360" i="3" a="1"/>
  <c r="J1360" i="3" s="1"/>
  <c r="J1361" i="3" a="1"/>
  <c r="J1361" i="3" s="1"/>
  <c r="J1362" i="3" a="1"/>
  <c r="J1362" i="3" s="1"/>
  <c r="J1363" i="3" a="1"/>
  <c r="J1363" i="3" s="1"/>
  <c r="J1364" i="3" a="1"/>
  <c r="J1364" i="3" s="1"/>
  <c r="J1365" i="3" a="1"/>
  <c r="J1365" i="3" s="1"/>
  <c r="J1366" i="3" a="1"/>
  <c r="J1366" i="3" s="1"/>
  <c r="J1367" i="3" a="1"/>
  <c r="J1367" i="3" s="1"/>
  <c r="J1368" i="3" a="1"/>
  <c r="J1368" i="3" s="1"/>
  <c r="J1369" i="3" a="1"/>
  <c r="J1369" i="3" s="1"/>
  <c r="J1370" i="3" a="1"/>
  <c r="J1370" i="3" s="1"/>
  <c r="J1371" i="3" a="1"/>
  <c r="J1371" i="3" s="1"/>
  <c r="J1372" i="3" a="1"/>
  <c r="J1372" i="3" s="1"/>
  <c r="J1373" i="3" a="1"/>
  <c r="J1373" i="3" s="1"/>
  <c r="J1374" i="3" a="1"/>
  <c r="J1374" i="3" s="1"/>
  <c r="J1375" i="3" a="1"/>
  <c r="J1375" i="3" s="1"/>
  <c r="J1376" i="3" a="1"/>
  <c r="J1376" i="3" s="1"/>
  <c r="J1377" i="3" a="1"/>
  <c r="J1377" i="3" s="1"/>
  <c r="J1378" i="3" a="1"/>
  <c r="J1378" i="3" s="1"/>
  <c r="J1379" i="3" a="1"/>
  <c r="J1379" i="3" s="1"/>
  <c r="J1380" i="3" a="1"/>
  <c r="J1380" i="3" s="1"/>
  <c r="J1381" i="3" a="1"/>
  <c r="J1381" i="3" s="1"/>
  <c r="J1382" i="3" a="1"/>
  <c r="J1382" i="3" s="1"/>
  <c r="J1383" i="3" a="1"/>
  <c r="J1383" i="3" s="1"/>
  <c r="J1384" i="3" a="1"/>
  <c r="J1384" i="3" s="1"/>
  <c r="J1385" i="3" a="1"/>
  <c r="J1385" i="3" s="1"/>
  <c r="J1386" i="3" a="1"/>
  <c r="J1386" i="3" s="1"/>
  <c r="J1387" i="3" a="1"/>
  <c r="J1387" i="3" s="1"/>
  <c r="J1388" i="3" a="1"/>
  <c r="J1388" i="3" s="1"/>
  <c r="J1389" i="3" a="1"/>
  <c r="J1389" i="3" s="1"/>
  <c r="J1390" i="3" a="1"/>
  <c r="J1390" i="3" s="1"/>
  <c r="J1391" i="3" a="1"/>
  <c r="J1391" i="3" s="1"/>
  <c r="J1392" i="3" a="1"/>
  <c r="J1392" i="3" s="1"/>
  <c r="J1393" i="3" a="1"/>
  <c r="J1393" i="3" s="1"/>
  <c r="J1394" i="3" a="1"/>
  <c r="J1394" i="3" s="1"/>
  <c r="J1395" i="3" a="1"/>
  <c r="J1395" i="3" s="1"/>
  <c r="J1396" i="3" a="1"/>
  <c r="J1396" i="3" s="1"/>
  <c r="J1397" i="3" a="1"/>
  <c r="J1397" i="3" s="1"/>
  <c r="J1398" i="3" a="1"/>
  <c r="J1398" i="3" s="1"/>
  <c r="J1399" i="3" a="1"/>
  <c r="J1399" i="3" s="1"/>
  <c r="J1400" i="3" a="1"/>
  <c r="J1400" i="3" s="1"/>
  <c r="J1401" i="3" a="1"/>
  <c r="J1401" i="3" s="1"/>
  <c r="J1402" i="3" a="1"/>
  <c r="J1402" i="3" s="1"/>
  <c r="J1403" i="3" a="1"/>
  <c r="J1403" i="3" s="1"/>
  <c r="J1404" i="3" a="1"/>
  <c r="J1404" i="3" s="1"/>
  <c r="J1405" i="3" a="1"/>
  <c r="J1405" i="3" s="1"/>
  <c r="J1406" i="3" a="1"/>
  <c r="J1406" i="3" s="1"/>
  <c r="J1407" i="3" a="1"/>
  <c r="J1407" i="3" s="1"/>
  <c r="J1408" i="3" a="1"/>
  <c r="J1408" i="3" s="1"/>
  <c r="J1409" i="3" a="1"/>
  <c r="J1409" i="3" s="1"/>
  <c r="J1410" i="3" a="1"/>
  <c r="J1410" i="3" s="1"/>
  <c r="J1411" i="3" a="1"/>
  <c r="J1411" i="3" s="1"/>
  <c r="J1412" i="3" a="1"/>
  <c r="J1412" i="3" s="1"/>
  <c r="J1413" i="3" a="1"/>
  <c r="J1413" i="3" s="1"/>
  <c r="J1414" i="3" a="1"/>
  <c r="J1414" i="3" s="1"/>
  <c r="J1415" i="3" a="1"/>
  <c r="J1415" i="3" s="1"/>
  <c r="J1416" i="3" a="1"/>
  <c r="J1416" i="3" s="1"/>
  <c r="J1417" i="3" a="1"/>
  <c r="J1417" i="3" s="1"/>
  <c r="J1418" i="3" a="1"/>
  <c r="J1418" i="3" s="1"/>
  <c r="J1419" i="3" a="1"/>
  <c r="J1419" i="3" s="1"/>
  <c r="J1420" i="3" a="1"/>
  <c r="J1420" i="3" s="1"/>
  <c r="J1421" i="3" a="1"/>
  <c r="J1421" i="3" s="1"/>
  <c r="J1422" i="3" a="1"/>
  <c r="J1422" i="3" s="1"/>
  <c r="J1423" i="3" a="1"/>
  <c r="J1423" i="3" s="1"/>
  <c r="J1424" i="3" a="1"/>
  <c r="J1424" i="3" s="1"/>
  <c r="J1425" i="3" a="1"/>
  <c r="J1425" i="3" s="1"/>
  <c r="J1426" i="3" a="1"/>
  <c r="J1426" i="3" s="1"/>
  <c r="J1427" i="3" a="1"/>
  <c r="J1427" i="3" s="1"/>
  <c r="J1428" i="3" a="1"/>
  <c r="J1428" i="3" s="1"/>
  <c r="J1429" i="3" a="1"/>
  <c r="J1429" i="3" s="1"/>
  <c r="J1430" i="3" a="1"/>
  <c r="J1430" i="3" s="1"/>
  <c r="J1431" i="3" a="1"/>
  <c r="J1431" i="3" s="1"/>
  <c r="J1432" i="3" a="1"/>
  <c r="J1432" i="3" s="1"/>
  <c r="J1433" i="3" a="1"/>
  <c r="J1433" i="3" s="1"/>
  <c r="J1434" i="3" a="1"/>
  <c r="J1434" i="3" s="1"/>
  <c r="J1435" i="3" a="1"/>
  <c r="J1435" i="3" s="1"/>
  <c r="J1436" i="3" a="1"/>
  <c r="J1436" i="3" s="1"/>
  <c r="J1437" i="3" a="1"/>
  <c r="J1437" i="3" s="1"/>
  <c r="J1438" i="3" a="1"/>
  <c r="J1438" i="3" s="1"/>
  <c r="J1439" i="3" a="1"/>
  <c r="J1439" i="3" s="1"/>
  <c r="J1440" i="3" a="1"/>
  <c r="J1440" i="3" s="1"/>
  <c r="J1441" i="3" a="1"/>
  <c r="J1441" i="3" s="1"/>
  <c r="J1442" i="3" a="1"/>
  <c r="J1442" i="3" s="1"/>
  <c r="J1443" i="3" a="1"/>
  <c r="J1443" i="3" s="1"/>
  <c r="J1444" i="3" a="1"/>
  <c r="J1444" i="3" s="1"/>
  <c r="J1445" i="3" a="1"/>
  <c r="J1445" i="3" s="1"/>
  <c r="J1446" i="3" a="1"/>
  <c r="J1446" i="3" s="1"/>
  <c r="J1447" i="3" a="1"/>
  <c r="J1447" i="3" s="1"/>
  <c r="J1448" i="3" a="1"/>
  <c r="J1448" i="3" s="1"/>
  <c r="J1449" i="3" a="1"/>
  <c r="J1449" i="3" s="1"/>
  <c r="J1450" i="3" a="1"/>
  <c r="J1450" i="3" s="1"/>
  <c r="J1451" i="3" a="1"/>
  <c r="J1451" i="3" s="1"/>
  <c r="J1452" i="3" a="1"/>
  <c r="J1452" i="3" s="1"/>
  <c r="J1453" i="3" a="1"/>
  <c r="J1453" i="3" s="1"/>
  <c r="J1454" i="3" a="1"/>
  <c r="J1454" i="3" s="1"/>
  <c r="J1455" i="3" a="1"/>
  <c r="J1455" i="3" s="1"/>
  <c r="J1456" i="3" a="1"/>
  <c r="J1456" i="3" s="1"/>
  <c r="J1457" i="3" a="1"/>
  <c r="J1457" i="3" s="1"/>
  <c r="J1458" i="3" a="1"/>
  <c r="J1458" i="3" s="1"/>
  <c r="J1459" i="3" a="1"/>
  <c r="J1459" i="3" s="1"/>
  <c r="J1460" i="3" a="1"/>
  <c r="J1460" i="3" s="1"/>
  <c r="J1461" i="3" a="1"/>
  <c r="J1461" i="3" s="1"/>
  <c r="J1462" i="3" a="1"/>
  <c r="J1462" i="3" s="1"/>
  <c r="J1463" i="3" a="1"/>
  <c r="J1463" i="3" s="1"/>
  <c r="J1464" i="3" a="1"/>
  <c r="J1464" i="3" s="1"/>
  <c r="J1465" i="3" a="1"/>
  <c r="J1465" i="3" s="1"/>
  <c r="J1466" i="3" a="1"/>
  <c r="J1466" i="3" s="1"/>
  <c r="J1467" i="3" a="1"/>
  <c r="J1467" i="3" s="1"/>
  <c r="J1468" i="3" a="1"/>
  <c r="J1468" i="3" s="1"/>
  <c r="J1469" i="3" a="1"/>
  <c r="J1469" i="3" s="1"/>
  <c r="J1470" i="3" a="1"/>
  <c r="J1470" i="3" s="1"/>
  <c r="J1471" i="3" a="1"/>
  <c r="J1471" i="3" s="1"/>
  <c r="J1472" i="3" a="1"/>
  <c r="J1472" i="3" s="1"/>
  <c r="J1473" i="3" a="1"/>
  <c r="J1473" i="3" s="1"/>
  <c r="J1474" i="3" a="1"/>
  <c r="J1474" i="3" s="1"/>
  <c r="J1475" i="3" a="1"/>
  <c r="J1475" i="3" s="1"/>
  <c r="J1476" i="3" a="1"/>
  <c r="J1476" i="3" s="1"/>
  <c r="J1477" i="3" a="1"/>
  <c r="J1477" i="3" s="1"/>
  <c r="J1478" i="3" a="1"/>
  <c r="J1478" i="3" s="1"/>
  <c r="J1479" i="3" a="1"/>
  <c r="J1479" i="3" s="1"/>
  <c r="J1480" i="3" a="1"/>
  <c r="J1480" i="3" s="1"/>
  <c r="J1481" i="3" a="1"/>
  <c r="J1481" i="3" s="1"/>
  <c r="J1482" i="3" a="1"/>
  <c r="J1482" i="3" s="1"/>
  <c r="J1483" i="3" a="1"/>
  <c r="J1483" i="3" s="1"/>
  <c r="J1484" i="3" a="1"/>
  <c r="J1484" i="3" s="1"/>
  <c r="J1485" i="3" a="1"/>
  <c r="J1485" i="3" s="1"/>
  <c r="J1486" i="3" a="1"/>
  <c r="J1486" i="3" s="1"/>
  <c r="J1487" i="3" a="1"/>
  <c r="J1487" i="3" s="1"/>
  <c r="J1488" i="3" a="1"/>
  <c r="J1488" i="3" s="1"/>
  <c r="J1489" i="3" a="1"/>
  <c r="J1489" i="3" s="1"/>
  <c r="J1490" i="3" a="1"/>
  <c r="J1490" i="3" s="1"/>
  <c r="J1491" i="3" a="1"/>
  <c r="J1491" i="3" s="1"/>
  <c r="J1492" i="3" a="1"/>
  <c r="J1492" i="3" s="1"/>
  <c r="J1493" i="3" a="1"/>
  <c r="J1493" i="3" s="1"/>
  <c r="J1494" i="3" a="1"/>
  <c r="J1494" i="3" s="1"/>
  <c r="J1495" i="3" a="1"/>
  <c r="J1495" i="3" s="1"/>
  <c r="J1496" i="3" a="1"/>
  <c r="J1496" i="3" s="1"/>
  <c r="J1497" i="3" a="1"/>
  <c r="J1497" i="3" s="1"/>
  <c r="J1498" i="3" a="1"/>
  <c r="J1498" i="3" s="1"/>
  <c r="J1499" i="3" a="1"/>
  <c r="J1499" i="3" s="1"/>
  <c r="J1500" i="3" a="1"/>
  <c r="J1500" i="3" s="1"/>
  <c r="J1501" i="3" a="1"/>
  <c r="J1501" i="3" s="1"/>
  <c r="J1502" i="3" a="1"/>
  <c r="J1502" i="3" s="1"/>
  <c r="J1503" i="3" a="1"/>
  <c r="J1503" i="3" s="1"/>
  <c r="J1504" i="3" a="1"/>
  <c r="J1504" i="3" s="1"/>
  <c r="J1505" i="3" a="1"/>
  <c r="J1505" i="3" s="1"/>
  <c r="J1506" i="3" a="1"/>
  <c r="J1506" i="3" s="1"/>
  <c r="J1507" i="3" a="1"/>
  <c r="J1507" i="3" s="1"/>
  <c r="J1508" i="3" a="1"/>
  <c r="J1508" i="3" s="1"/>
  <c r="J1509" i="3" a="1"/>
  <c r="J1509" i="3" s="1"/>
  <c r="J1510" i="3" a="1"/>
  <c r="J1510" i="3" s="1"/>
  <c r="J1511" i="3" a="1"/>
  <c r="J1511" i="3" s="1"/>
  <c r="J1512" i="3" a="1"/>
  <c r="J1512" i="3" s="1"/>
  <c r="J1513" i="3" a="1"/>
  <c r="J1513" i="3" s="1"/>
  <c r="J1514" i="3" a="1"/>
  <c r="J1514" i="3" s="1"/>
  <c r="J1515" i="3" a="1"/>
  <c r="J1515" i="3" s="1"/>
  <c r="J1516" i="3" a="1"/>
  <c r="J1516" i="3" s="1"/>
  <c r="J1517" i="3" a="1"/>
  <c r="J1517" i="3" s="1"/>
  <c r="J1518" i="3" a="1"/>
  <c r="J1518" i="3" s="1"/>
  <c r="J1519" i="3" a="1"/>
  <c r="J1519" i="3" s="1"/>
  <c r="J1520" i="3" a="1"/>
  <c r="J1520" i="3" s="1"/>
  <c r="J1521" i="3" a="1"/>
  <c r="J1521" i="3" s="1"/>
  <c r="J1522" i="3" a="1"/>
  <c r="J1522" i="3" s="1"/>
  <c r="J1523" i="3" a="1"/>
  <c r="J1523" i="3" s="1"/>
  <c r="J1524" i="3" a="1"/>
  <c r="J1524" i="3" s="1"/>
  <c r="J1525" i="3" a="1"/>
  <c r="J1525" i="3" s="1"/>
  <c r="J1526" i="3" a="1"/>
  <c r="J1526" i="3" s="1"/>
  <c r="J1527" i="3" a="1"/>
  <c r="J1527" i="3" s="1"/>
  <c r="J1528" i="3" a="1"/>
  <c r="J1528" i="3" s="1"/>
  <c r="J1529" i="3" a="1"/>
  <c r="J1529" i="3" s="1"/>
  <c r="J1530" i="3" a="1"/>
  <c r="J1530" i="3" s="1"/>
  <c r="J1531" i="3" a="1"/>
  <c r="J1531" i="3" s="1"/>
  <c r="J1532" i="3" a="1"/>
  <c r="J1532" i="3" s="1"/>
  <c r="J1533" i="3" a="1"/>
  <c r="J1533" i="3" s="1"/>
  <c r="J1534" i="3" a="1"/>
  <c r="J1534" i="3" s="1"/>
  <c r="J1535" i="3" a="1"/>
  <c r="J1535" i="3" s="1"/>
  <c r="J1536" i="3" a="1"/>
  <c r="J1536" i="3" s="1"/>
  <c r="J1537" i="3" a="1"/>
  <c r="J1537" i="3" s="1"/>
  <c r="J1538" i="3" a="1"/>
  <c r="J1538" i="3" s="1"/>
  <c r="J1539" i="3" a="1"/>
  <c r="J1539" i="3" s="1"/>
  <c r="J1540" i="3" a="1"/>
  <c r="J1540" i="3" s="1"/>
  <c r="J1541" i="3" a="1"/>
  <c r="J1541" i="3" s="1"/>
  <c r="J1542" i="3" a="1"/>
  <c r="J1542" i="3" s="1"/>
  <c r="J1543" i="3" a="1"/>
  <c r="J1543" i="3" s="1"/>
  <c r="J1544" i="3" a="1"/>
  <c r="J1544" i="3" s="1"/>
  <c r="J1545" i="3" a="1"/>
  <c r="J1545" i="3" s="1"/>
  <c r="J1546" i="3" a="1"/>
  <c r="J1546" i="3" s="1"/>
  <c r="J1547" i="3" a="1"/>
  <c r="J1547" i="3" s="1"/>
  <c r="J1548" i="3" a="1"/>
  <c r="J1548" i="3" s="1"/>
  <c r="J1549" i="3" a="1"/>
  <c r="J1549" i="3" s="1"/>
  <c r="J1550" i="3" a="1"/>
  <c r="J1550" i="3" s="1"/>
  <c r="J1551" i="3" a="1"/>
  <c r="J1551" i="3" s="1"/>
  <c r="J1552" i="3" a="1"/>
  <c r="J1552" i="3" s="1"/>
  <c r="J1553" i="3" a="1"/>
  <c r="J1553" i="3" s="1"/>
  <c r="J1554" i="3" a="1"/>
  <c r="J1554" i="3" s="1"/>
  <c r="J1555" i="3" a="1"/>
  <c r="J1555" i="3" s="1"/>
  <c r="J1556" i="3" a="1"/>
  <c r="J1556" i="3" s="1"/>
  <c r="J1557" i="3" a="1"/>
  <c r="J1557" i="3" s="1"/>
  <c r="J1558" i="3" a="1"/>
  <c r="J1558" i="3" s="1"/>
  <c r="J1559" i="3" a="1"/>
  <c r="J1559" i="3" s="1"/>
  <c r="J1560" i="3" a="1"/>
  <c r="J1560" i="3" s="1"/>
  <c r="J1561" i="3" a="1"/>
  <c r="J1561" i="3" s="1"/>
  <c r="J1562" i="3" a="1"/>
  <c r="J1562" i="3" s="1"/>
  <c r="J1563" i="3" a="1"/>
  <c r="J1563" i="3" s="1"/>
  <c r="J1564" i="3" a="1"/>
  <c r="J1564" i="3" s="1"/>
  <c r="J1565" i="3" a="1"/>
  <c r="J1565" i="3" s="1"/>
  <c r="J1566" i="3" a="1"/>
  <c r="J1566" i="3" s="1"/>
  <c r="J1567" i="3" a="1"/>
  <c r="J1567" i="3" s="1"/>
  <c r="J1568" i="3" a="1"/>
  <c r="J1568" i="3" s="1"/>
  <c r="J1569" i="3" a="1"/>
  <c r="J1569" i="3" s="1"/>
  <c r="J1570" i="3" a="1"/>
  <c r="J1570" i="3" s="1"/>
  <c r="J1571" i="3" a="1"/>
  <c r="J1571" i="3" s="1"/>
  <c r="J1572" i="3" a="1"/>
  <c r="J1572" i="3" s="1"/>
  <c r="J1573" i="3" a="1"/>
  <c r="J1573" i="3" s="1"/>
  <c r="J1574" i="3" a="1"/>
  <c r="J1574" i="3" s="1"/>
  <c r="J1575" i="3" a="1"/>
  <c r="J1575" i="3" s="1"/>
  <c r="J1576" i="3" a="1"/>
  <c r="J1576" i="3" s="1"/>
  <c r="J1577" i="3" a="1"/>
  <c r="J1577" i="3" s="1"/>
  <c r="J1578" i="3" a="1"/>
  <c r="J1578" i="3" s="1"/>
  <c r="J1579" i="3" a="1"/>
  <c r="J1579" i="3" s="1"/>
  <c r="J1580" i="3" a="1"/>
  <c r="J1580" i="3" s="1"/>
  <c r="J1581" i="3" a="1"/>
  <c r="J1581" i="3" s="1"/>
  <c r="J1582" i="3" a="1"/>
  <c r="J1582" i="3" s="1"/>
  <c r="J1583" i="3" a="1"/>
  <c r="J1583" i="3" s="1"/>
  <c r="J1584" i="3" a="1"/>
  <c r="J1584" i="3" s="1"/>
  <c r="J1585" i="3" a="1"/>
  <c r="J1585" i="3" s="1"/>
  <c r="J1586" i="3" a="1"/>
  <c r="J1586" i="3" s="1"/>
  <c r="J1587" i="3" a="1"/>
  <c r="J1587" i="3" s="1"/>
  <c r="J1588" i="3" a="1"/>
  <c r="J1588" i="3" s="1"/>
  <c r="J1589" i="3" a="1"/>
  <c r="J1589" i="3" s="1"/>
  <c r="J1590" i="3" a="1"/>
  <c r="J1590" i="3" s="1"/>
  <c r="J1591" i="3" a="1"/>
  <c r="J1591" i="3" s="1"/>
  <c r="J1592" i="3" a="1"/>
  <c r="J1592" i="3" s="1"/>
  <c r="J1593" i="3" a="1"/>
  <c r="J1593" i="3" s="1"/>
  <c r="J1594" i="3" a="1"/>
  <c r="J1594" i="3" s="1"/>
  <c r="J1595" i="3" a="1"/>
  <c r="J1595" i="3" s="1"/>
  <c r="J1596" i="3" a="1"/>
  <c r="J1596" i="3" s="1"/>
  <c r="J1597" i="3" a="1"/>
  <c r="J1597" i="3" s="1"/>
  <c r="J1598" i="3" a="1"/>
  <c r="J1598" i="3" s="1"/>
  <c r="J1599" i="3" a="1"/>
  <c r="J1599" i="3" s="1"/>
  <c r="J1600" i="3" a="1"/>
  <c r="J1600" i="3" s="1"/>
  <c r="J1601" i="3" a="1"/>
  <c r="J1601" i="3" s="1"/>
  <c r="J1602" i="3" a="1"/>
  <c r="J1602" i="3" s="1"/>
  <c r="J1603" i="3" a="1"/>
  <c r="J1603" i="3" s="1"/>
  <c r="J1604" i="3" a="1"/>
  <c r="J1604" i="3" s="1"/>
  <c r="J1605" i="3" a="1"/>
  <c r="J1605" i="3" s="1"/>
  <c r="J1606" i="3" a="1"/>
  <c r="J1606" i="3" s="1"/>
  <c r="J1607" i="3" a="1"/>
  <c r="J1607" i="3" s="1"/>
  <c r="J1608" i="3" a="1"/>
  <c r="J1608" i="3" s="1"/>
  <c r="J1609" i="3" a="1"/>
  <c r="J1609" i="3" s="1"/>
  <c r="J1610" i="3" a="1"/>
  <c r="J1610" i="3" s="1"/>
  <c r="J1611" i="3" a="1"/>
  <c r="J1611" i="3" s="1"/>
  <c r="J1612" i="3" a="1"/>
  <c r="J1612" i="3" s="1"/>
  <c r="J1613" i="3" a="1"/>
  <c r="J1613" i="3" s="1"/>
  <c r="J1614" i="3" a="1"/>
  <c r="J1614" i="3" s="1"/>
  <c r="J1615" i="3" a="1"/>
  <c r="J1615" i="3" s="1"/>
  <c r="J1616" i="3" a="1"/>
  <c r="J1616" i="3" s="1"/>
  <c r="J1617" i="3" a="1"/>
  <c r="J1617" i="3" s="1"/>
  <c r="J1618" i="3" a="1"/>
  <c r="J1618" i="3" s="1"/>
  <c r="J1619" i="3" a="1"/>
  <c r="J1619" i="3" s="1"/>
  <c r="J1620" i="3" a="1"/>
  <c r="J1620" i="3" s="1"/>
  <c r="J1621" i="3" a="1"/>
  <c r="J1621" i="3" s="1"/>
  <c r="J1622" i="3" a="1"/>
  <c r="J1622" i="3" s="1"/>
  <c r="J1623" i="3" a="1"/>
  <c r="J1623" i="3" s="1"/>
  <c r="J1624" i="3" a="1"/>
  <c r="J1624" i="3" s="1"/>
  <c r="J1625" i="3" a="1"/>
  <c r="J1625" i="3" s="1"/>
  <c r="J1626" i="3" a="1"/>
  <c r="J1626" i="3" s="1"/>
  <c r="J1627" i="3" a="1"/>
  <c r="J1627" i="3" s="1"/>
  <c r="J1628" i="3" a="1"/>
  <c r="J1628" i="3" s="1"/>
  <c r="J1629" i="3" a="1"/>
  <c r="J1629" i="3" s="1"/>
  <c r="J1630" i="3" a="1"/>
  <c r="J1630" i="3" s="1"/>
  <c r="J1631" i="3" a="1"/>
  <c r="J1631" i="3" s="1"/>
  <c r="J1632" i="3" a="1"/>
  <c r="J1632" i="3" s="1"/>
  <c r="J1633" i="3" a="1"/>
  <c r="J1633" i="3" s="1"/>
  <c r="J1634" i="3" a="1"/>
  <c r="J1634" i="3" s="1"/>
  <c r="J1635" i="3" a="1"/>
  <c r="J1635" i="3" s="1"/>
  <c r="J1636" i="3" a="1"/>
  <c r="J1636" i="3" s="1"/>
  <c r="J1637" i="3" a="1"/>
  <c r="J1637" i="3" s="1"/>
  <c r="J1638" i="3" a="1"/>
  <c r="J1638" i="3" s="1"/>
  <c r="J1639" i="3" a="1"/>
  <c r="J1639" i="3" s="1"/>
  <c r="J1640" i="3" a="1"/>
  <c r="J1640" i="3" s="1"/>
  <c r="J1641" i="3" a="1"/>
  <c r="J1641" i="3" s="1"/>
  <c r="J1642" i="3" a="1"/>
  <c r="J1642" i="3" s="1"/>
  <c r="J1643" i="3" a="1"/>
  <c r="J1643" i="3" s="1"/>
  <c r="J1644" i="3" a="1"/>
  <c r="J1644" i="3" s="1"/>
  <c r="J1645" i="3" a="1"/>
  <c r="J1645" i="3" s="1"/>
  <c r="J1646" i="3" a="1"/>
  <c r="J1646" i="3" s="1"/>
  <c r="J1647" i="3" a="1"/>
  <c r="J1647" i="3" s="1"/>
  <c r="J1648" i="3" a="1"/>
  <c r="J1648" i="3" s="1"/>
  <c r="J1649" i="3" a="1"/>
  <c r="J1649" i="3" s="1"/>
  <c r="J1650" i="3" a="1"/>
  <c r="J1650" i="3" s="1"/>
  <c r="J1651" i="3" a="1"/>
  <c r="J1651" i="3" s="1"/>
  <c r="J1652" i="3" a="1"/>
  <c r="J1652" i="3" s="1"/>
  <c r="J1653" i="3" a="1"/>
  <c r="J1653" i="3" s="1"/>
  <c r="J1654" i="3" a="1"/>
  <c r="J1654" i="3" s="1"/>
  <c r="J1655" i="3" a="1"/>
  <c r="J1655" i="3" s="1"/>
  <c r="J1656" i="3" a="1"/>
  <c r="J1656" i="3" s="1"/>
  <c r="J1657" i="3" a="1"/>
  <c r="J1657" i="3" s="1"/>
  <c r="J1658" i="3" a="1"/>
  <c r="J1658" i="3" s="1"/>
  <c r="J1659" i="3" a="1"/>
  <c r="J1659" i="3" s="1"/>
  <c r="J1660" i="3" a="1"/>
  <c r="J1660" i="3" s="1"/>
  <c r="J1661" i="3" a="1"/>
  <c r="J1661" i="3" s="1"/>
  <c r="J1662" i="3" a="1"/>
  <c r="J1662" i="3" s="1"/>
  <c r="J1663" i="3" a="1"/>
  <c r="J1663" i="3" s="1"/>
  <c r="J1664" i="3" a="1"/>
  <c r="J1664" i="3" s="1"/>
  <c r="J1665" i="3" a="1"/>
  <c r="J1665" i="3" s="1"/>
  <c r="J1666" i="3" a="1"/>
  <c r="J1666" i="3" s="1"/>
  <c r="J1667" i="3" a="1"/>
  <c r="J1667" i="3" s="1"/>
  <c r="J1668" i="3" a="1"/>
  <c r="J1668" i="3" s="1"/>
  <c r="J1669" i="3" a="1"/>
  <c r="J1669" i="3" s="1"/>
  <c r="J1670" i="3" a="1"/>
  <c r="J1670" i="3" s="1"/>
  <c r="J1671" i="3" a="1"/>
  <c r="J1671" i="3" s="1"/>
  <c r="J1672" i="3" a="1"/>
  <c r="J1672" i="3" s="1"/>
  <c r="J1673" i="3" a="1"/>
  <c r="J1673" i="3" s="1"/>
  <c r="J1674" i="3" a="1"/>
  <c r="J1674" i="3" s="1"/>
  <c r="J1675" i="3" a="1"/>
  <c r="J1675" i="3" s="1"/>
  <c r="J1676" i="3" a="1"/>
  <c r="J1676" i="3" s="1"/>
  <c r="J1677" i="3" a="1"/>
  <c r="J1677" i="3" s="1"/>
  <c r="J1678" i="3" a="1"/>
  <c r="J1678" i="3" s="1"/>
  <c r="J1679" i="3" a="1"/>
  <c r="J1679" i="3" s="1"/>
  <c r="J1680" i="3" a="1"/>
  <c r="J1680" i="3" s="1"/>
  <c r="J1681" i="3" a="1"/>
  <c r="J1681" i="3" s="1"/>
  <c r="J1682" i="3" a="1"/>
  <c r="J1682" i="3" s="1"/>
  <c r="J1683" i="3" a="1"/>
  <c r="J1683" i="3" s="1"/>
  <c r="J1684" i="3" a="1"/>
  <c r="J1684" i="3" s="1"/>
  <c r="J1685" i="3" a="1"/>
  <c r="J1685" i="3" s="1"/>
  <c r="J1686" i="3" a="1"/>
  <c r="J1686" i="3" s="1"/>
  <c r="J1687" i="3" a="1"/>
  <c r="J1687" i="3" s="1"/>
  <c r="J1688" i="3" a="1"/>
  <c r="J1688" i="3" s="1"/>
  <c r="J1689" i="3" a="1"/>
  <c r="J1689" i="3" s="1"/>
  <c r="J1690" i="3" a="1"/>
  <c r="J1690" i="3" s="1"/>
  <c r="J1691" i="3" a="1"/>
  <c r="J1691" i="3" s="1"/>
  <c r="J1692" i="3" a="1"/>
  <c r="J1692" i="3" s="1"/>
  <c r="J1693" i="3" a="1"/>
  <c r="J1693" i="3" s="1"/>
  <c r="J1694" i="3" a="1"/>
  <c r="J1694" i="3" s="1"/>
  <c r="J1695" i="3" a="1"/>
  <c r="J1695" i="3" s="1"/>
  <c r="J1696" i="3" a="1"/>
  <c r="J1696" i="3" s="1"/>
  <c r="J1697" i="3" a="1"/>
  <c r="J1697" i="3" s="1"/>
  <c r="J1698" i="3" a="1"/>
  <c r="J1698" i="3" s="1"/>
  <c r="J1699" i="3" a="1"/>
  <c r="J1699" i="3" s="1"/>
  <c r="J1700" i="3" a="1"/>
  <c r="J1700" i="3" s="1"/>
  <c r="J1701" i="3" a="1"/>
  <c r="J1701" i="3" s="1"/>
  <c r="J1702" i="3" a="1"/>
  <c r="J1702" i="3" s="1"/>
  <c r="J1703" i="3" a="1"/>
  <c r="J1703" i="3" s="1"/>
  <c r="J1704" i="3" a="1"/>
  <c r="J1704" i="3" s="1"/>
  <c r="J1705" i="3" a="1"/>
  <c r="J1705" i="3" s="1"/>
  <c r="J1706" i="3" a="1"/>
  <c r="J1706" i="3" s="1"/>
  <c r="J1707" i="3" a="1"/>
  <c r="J1707" i="3" s="1"/>
  <c r="J1708" i="3" a="1"/>
  <c r="J1708" i="3" s="1"/>
  <c r="J1709" i="3" a="1"/>
  <c r="J1709" i="3" s="1"/>
  <c r="J1710" i="3" a="1"/>
  <c r="J1710" i="3" s="1"/>
  <c r="J1711" i="3" a="1"/>
  <c r="J1711" i="3" s="1"/>
  <c r="J1712" i="3" a="1"/>
  <c r="J1712" i="3" s="1"/>
  <c r="J1713" i="3" a="1"/>
  <c r="J1713" i="3" s="1"/>
  <c r="J1714" i="3" a="1"/>
  <c r="J1714" i="3" s="1"/>
  <c r="J1715" i="3" a="1"/>
  <c r="J1715" i="3" s="1"/>
  <c r="J1716" i="3" a="1"/>
  <c r="J1716" i="3" s="1"/>
  <c r="J1717" i="3" a="1"/>
  <c r="J1717" i="3" s="1"/>
  <c r="J1718" i="3" a="1"/>
  <c r="J1718" i="3" s="1"/>
  <c r="J1719" i="3" a="1"/>
  <c r="J1719" i="3" s="1"/>
  <c r="J1720" i="3" a="1"/>
  <c r="J1720" i="3" s="1"/>
  <c r="J1721" i="3" a="1"/>
  <c r="J1721" i="3" s="1"/>
  <c r="J1722" i="3" a="1"/>
  <c r="J1722" i="3" s="1"/>
  <c r="J1723" i="3" a="1"/>
  <c r="J1723" i="3" s="1"/>
  <c r="J1724" i="3" a="1"/>
  <c r="J1724" i="3" s="1"/>
  <c r="J1725" i="3" a="1"/>
  <c r="J1725" i="3" s="1"/>
  <c r="J1726" i="3" a="1"/>
  <c r="J1726" i="3" s="1"/>
  <c r="J1727" i="3" a="1"/>
  <c r="J1727" i="3" s="1"/>
  <c r="J1728" i="3" a="1"/>
  <c r="J1728" i="3" s="1"/>
  <c r="J1729" i="3" a="1"/>
  <c r="J1729" i="3" s="1"/>
  <c r="J1730" i="3" a="1"/>
  <c r="J1730" i="3" s="1"/>
  <c r="J1731" i="3" a="1"/>
  <c r="J1731" i="3" s="1"/>
  <c r="J1732" i="3" a="1"/>
  <c r="J1732" i="3" s="1"/>
  <c r="J1733" i="3" a="1"/>
  <c r="J1733" i="3" s="1"/>
  <c r="J1734" i="3" a="1"/>
  <c r="J1734" i="3" s="1"/>
  <c r="J1735" i="3" a="1"/>
  <c r="J1735" i="3" s="1"/>
  <c r="J1736" i="3" a="1"/>
  <c r="J1736" i="3" s="1"/>
  <c r="J1737" i="3" a="1"/>
  <c r="J1737" i="3" s="1"/>
  <c r="J1738" i="3" a="1"/>
  <c r="J1738" i="3" s="1"/>
  <c r="J1739" i="3" a="1"/>
  <c r="J1739" i="3" s="1"/>
  <c r="J1740" i="3" a="1"/>
  <c r="J1740" i="3" s="1"/>
  <c r="J1741" i="3" a="1"/>
  <c r="J1741" i="3" s="1"/>
  <c r="J1742" i="3" a="1"/>
  <c r="J1742" i="3" s="1"/>
  <c r="J1743" i="3" a="1"/>
  <c r="J1743" i="3" s="1"/>
  <c r="J1744" i="3" a="1"/>
  <c r="J1744" i="3" s="1"/>
  <c r="J1745" i="3" a="1"/>
  <c r="J1745" i="3" s="1"/>
  <c r="J1746" i="3" a="1"/>
  <c r="J1746" i="3" s="1"/>
  <c r="J1747" i="3" a="1"/>
  <c r="J1747" i="3" s="1"/>
  <c r="J1748" i="3" a="1"/>
  <c r="J1748" i="3" s="1"/>
  <c r="J1749" i="3" a="1"/>
  <c r="J1749" i="3" s="1"/>
  <c r="J1750" i="3" a="1"/>
  <c r="J1750" i="3" s="1"/>
  <c r="J1751" i="3" a="1"/>
  <c r="J1751" i="3" s="1"/>
  <c r="J1752" i="3" a="1"/>
  <c r="J1752" i="3" s="1"/>
  <c r="J1753" i="3" a="1"/>
  <c r="J1753" i="3" s="1"/>
  <c r="J1754" i="3" a="1"/>
  <c r="J1754" i="3" s="1"/>
  <c r="J1755" i="3" a="1"/>
  <c r="J1755" i="3" s="1"/>
  <c r="J1756" i="3" a="1"/>
  <c r="J1756" i="3" s="1"/>
  <c r="J1757" i="3" a="1"/>
  <c r="J1757" i="3" s="1"/>
  <c r="J1758" i="3" a="1"/>
  <c r="J1758" i="3" s="1"/>
  <c r="J1759" i="3" a="1"/>
  <c r="J1759" i="3" s="1"/>
  <c r="J1760" i="3" a="1"/>
  <c r="J1760" i="3" s="1"/>
  <c r="J1761" i="3" a="1"/>
  <c r="J1761" i="3" s="1"/>
  <c r="J1762" i="3" a="1"/>
  <c r="J1762" i="3" s="1"/>
  <c r="J1763" i="3" a="1"/>
  <c r="J1763" i="3" s="1"/>
  <c r="J1764" i="3" a="1"/>
  <c r="J1764" i="3" s="1"/>
  <c r="J1765" i="3" a="1"/>
  <c r="J1765" i="3" s="1"/>
  <c r="J1766" i="3" a="1"/>
  <c r="J1766" i="3" s="1"/>
  <c r="J1767" i="3" a="1"/>
  <c r="J1767" i="3" s="1"/>
  <c r="J1768" i="3" a="1"/>
  <c r="J1768" i="3" s="1"/>
  <c r="J1769" i="3" a="1"/>
  <c r="J1769" i="3" s="1"/>
  <c r="J1770" i="3" a="1"/>
  <c r="J1770" i="3" s="1"/>
  <c r="J1771" i="3" a="1"/>
  <c r="J1771" i="3" s="1"/>
  <c r="J1772" i="3" a="1"/>
  <c r="J1772" i="3" s="1"/>
  <c r="J1773" i="3" a="1"/>
  <c r="J1773" i="3" s="1"/>
  <c r="J1774" i="3" a="1"/>
  <c r="J1774" i="3" s="1"/>
  <c r="J1775" i="3" a="1"/>
  <c r="J1775" i="3" s="1"/>
  <c r="J1776" i="3" a="1"/>
  <c r="J1776" i="3" s="1"/>
  <c r="J1777" i="3" a="1"/>
  <c r="J1777" i="3" s="1"/>
  <c r="J1778" i="3" a="1"/>
  <c r="J1778" i="3" s="1"/>
  <c r="J1779" i="3" a="1"/>
  <c r="J1779" i="3" s="1"/>
  <c r="J1780" i="3" a="1"/>
  <c r="J1780" i="3" s="1"/>
  <c r="J1781" i="3" a="1"/>
  <c r="J1781" i="3" s="1"/>
  <c r="J1782" i="3" a="1"/>
  <c r="J1782" i="3" s="1"/>
  <c r="J1783" i="3" a="1"/>
  <c r="J1783" i="3" s="1"/>
  <c r="J1784" i="3" a="1"/>
  <c r="J1784" i="3" s="1"/>
  <c r="J1785" i="3" a="1"/>
  <c r="J1785" i="3" s="1"/>
  <c r="J1786" i="3" a="1"/>
  <c r="J1786" i="3" s="1"/>
  <c r="J1787" i="3" a="1"/>
  <c r="J1787" i="3" s="1"/>
  <c r="J1788" i="3" a="1"/>
  <c r="J1788" i="3" s="1"/>
  <c r="J1789" i="3" a="1"/>
  <c r="J1789" i="3" s="1"/>
  <c r="J1790" i="3" a="1"/>
  <c r="J1790" i="3" s="1"/>
  <c r="J1791" i="3" a="1"/>
  <c r="J1791" i="3" s="1"/>
  <c r="J1792" i="3" a="1"/>
  <c r="J1792" i="3" s="1"/>
  <c r="J1793" i="3" a="1"/>
  <c r="J1793" i="3" s="1"/>
  <c r="J1794" i="3" a="1"/>
  <c r="J1794" i="3" s="1"/>
  <c r="J1795" i="3" a="1"/>
  <c r="J1795" i="3" s="1"/>
  <c r="J1796" i="3" a="1"/>
  <c r="J1796" i="3" s="1"/>
  <c r="J1797" i="3" a="1"/>
  <c r="J1797" i="3" s="1"/>
  <c r="J1798" i="3" a="1"/>
  <c r="J1798" i="3" s="1"/>
  <c r="J1799" i="3" a="1"/>
  <c r="J1799" i="3" s="1"/>
  <c r="J1800" i="3" a="1"/>
  <c r="J1800" i="3" s="1"/>
  <c r="J1801" i="3" a="1"/>
  <c r="J1801" i="3" s="1"/>
  <c r="J1802" i="3" a="1"/>
  <c r="J1802" i="3" s="1"/>
  <c r="J1803" i="3" a="1"/>
  <c r="J1803" i="3" s="1"/>
  <c r="J1804" i="3" a="1"/>
  <c r="J1804" i="3" s="1"/>
  <c r="J1805" i="3" a="1"/>
  <c r="J1805" i="3" s="1"/>
  <c r="J1806" i="3" a="1"/>
  <c r="J1806" i="3" s="1"/>
  <c r="J1807" i="3" a="1"/>
  <c r="J1807" i="3" s="1"/>
  <c r="J1808" i="3" a="1"/>
  <c r="J1808" i="3" s="1"/>
  <c r="J1809" i="3" a="1"/>
  <c r="J1809" i="3" s="1"/>
  <c r="J1810" i="3" a="1"/>
  <c r="J1810" i="3" s="1"/>
  <c r="J1811" i="3" a="1"/>
  <c r="J1811" i="3" s="1"/>
  <c r="J1812" i="3" a="1"/>
  <c r="J1812" i="3" s="1"/>
  <c r="J1813" i="3" a="1"/>
  <c r="J1813" i="3" s="1"/>
  <c r="J1814" i="3" a="1"/>
  <c r="J1814" i="3" s="1"/>
  <c r="J1815" i="3" a="1"/>
  <c r="J1815" i="3" s="1"/>
  <c r="J1816" i="3" a="1"/>
  <c r="J1816" i="3" s="1"/>
  <c r="J1817" i="3" a="1"/>
  <c r="J1817" i="3" s="1"/>
  <c r="J1818" i="3" a="1"/>
  <c r="J1818" i="3" s="1"/>
  <c r="J1819" i="3" a="1"/>
  <c r="J1819" i="3" s="1"/>
  <c r="J1820" i="3" a="1"/>
  <c r="J1820" i="3" s="1"/>
  <c r="J1821" i="3" a="1"/>
  <c r="J1821" i="3" s="1"/>
  <c r="J1822" i="3" a="1"/>
  <c r="J1822" i="3" s="1"/>
  <c r="J1823" i="3" a="1"/>
  <c r="J1823" i="3" s="1"/>
  <c r="J1824" i="3" a="1"/>
  <c r="J1824" i="3" s="1"/>
  <c r="J1825" i="3" a="1"/>
  <c r="J1825" i="3" s="1"/>
  <c r="J1826" i="3" a="1"/>
  <c r="J1826" i="3" s="1"/>
  <c r="J1827" i="3" a="1"/>
  <c r="J1827" i="3" s="1"/>
  <c r="J1828" i="3" a="1"/>
  <c r="J1828" i="3" s="1"/>
  <c r="J1829" i="3" a="1"/>
  <c r="J1829" i="3" s="1"/>
  <c r="J1830" i="3" a="1"/>
  <c r="J1830" i="3" s="1"/>
  <c r="J1831" i="3" a="1"/>
  <c r="J1831" i="3" s="1"/>
  <c r="J1832" i="3" a="1"/>
  <c r="J1832" i="3" s="1"/>
  <c r="J1833" i="3" a="1"/>
  <c r="J1833" i="3" s="1"/>
  <c r="J1834" i="3" a="1"/>
  <c r="J1834" i="3" s="1"/>
  <c r="J1835" i="3" a="1"/>
  <c r="J1835" i="3" s="1"/>
  <c r="J1836" i="3" a="1"/>
  <c r="J1836" i="3"/>
  <c r="J1837" i="3" a="1"/>
  <c r="J1837" i="3" s="1"/>
  <c r="J1838" i="3" a="1"/>
  <c r="J1838" i="3" s="1"/>
  <c r="J1839" i="3" a="1"/>
  <c r="J1839" i="3" s="1"/>
  <c r="J1840" i="3" a="1"/>
  <c r="J1840" i="3" s="1"/>
  <c r="J1841" i="3" a="1"/>
  <c r="J1841" i="3" s="1"/>
  <c r="J1842" i="3" a="1"/>
  <c r="J1842" i="3" s="1"/>
  <c r="J1843" i="3" a="1"/>
  <c r="J1843" i="3" s="1"/>
  <c r="J1844" i="3" a="1"/>
  <c r="J1844" i="3" s="1"/>
  <c r="J1845" i="3" a="1"/>
  <c r="J1845" i="3" s="1"/>
  <c r="J1846" i="3" a="1"/>
  <c r="J1846" i="3" s="1"/>
  <c r="J1847" i="3" a="1"/>
  <c r="J1847" i="3" s="1"/>
  <c r="J1848" i="3" a="1"/>
  <c r="J1848" i="3" s="1"/>
  <c r="J1849" i="3" a="1"/>
  <c r="J1849" i="3" s="1"/>
  <c r="J1850" i="3" a="1"/>
  <c r="J1850" i="3" s="1"/>
  <c r="J1851" i="3" a="1"/>
  <c r="J1851" i="3" s="1"/>
  <c r="J1852" i="3" a="1"/>
  <c r="J1852" i="3" s="1"/>
  <c r="J1853" i="3" a="1"/>
  <c r="J1853" i="3" s="1"/>
  <c r="J1854" i="3" a="1"/>
  <c r="J1854" i="3" s="1"/>
  <c r="J1855" i="3" a="1"/>
  <c r="J1855" i="3" s="1"/>
  <c r="J1856" i="3" a="1"/>
  <c r="J1856" i="3" s="1"/>
  <c r="J1857" i="3" a="1"/>
  <c r="J1857" i="3" s="1"/>
  <c r="J1858" i="3" a="1"/>
  <c r="J1858" i="3" s="1"/>
  <c r="J1859" i="3" a="1"/>
  <c r="J1859" i="3" s="1"/>
  <c r="J1860" i="3" a="1"/>
  <c r="J1860" i="3" s="1"/>
  <c r="J1861" i="3" a="1"/>
  <c r="J1861" i="3" s="1"/>
  <c r="J1862" i="3" a="1"/>
  <c r="J1862" i="3" s="1"/>
  <c r="J1863" i="3" a="1"/>
  <c r="J1863" i="3" s="1"/>
  <c r="J1864" i="3" a="1"/>
  <c r="J1864" i="3" s="1"/>
  <c r="J1865" i="3" a="1"/>
  <c r="J1865" i="3" s="1"/>
  <c r="J1866" i="3" a="1"/>
  <c r="J1866" i="3" s="1"/>
  <c r="J1867" i="3" a="1"/>
  <c r="J1867" i="3" s="1"/>
  <c r="J1868" i="3" a="1"/>
  <c r="J1868" i="3" s="1"/>
  <c r="J1869" i="3" a="1"/>
  <c r="J1869" i="3" s="1"/>
  <c r="J1870" i="3" a="1"/>
  <c r="J1870" i="3" s="1"/>
  <c r="J1871" i="3" a="1"/>
  <c r="J1871" i="3" s="1"/>
  <c r="J1872" i="3" a="1"/>
  <c r="J1872" i="3" s="1"/>
  <c r="J1873" i="3" a="1"/>
  <c r="J1873" i="3" s="1"/>
  <c r="J1874" i="3" a="1"/>
  <c r="J1874" i="3" s="1"/>
  <c r="J1875" i="3" a="1"/>
  <c r="J1875" i="3" s="1"/>
  <c r="J1876" i="3" a="1"/>
  <c r="J1876" i="3" s="1"/>
  <c r="J1877" i="3" a="1"/>
  <c r="J1877" i="3" s="1"/>
  <c r="J1878" i="3" a="1"/>
  <c r="J1878" i="3" s="1"/>
  <c r="J1879" i="3" a="1"/>
  <c r="J1879" i="3" s="1"/>
  <c r="J1880" i="3" a="1"/>
  <c r="J1880" i="3" s="1"/>
  <c r="J1881" i="3" a="1"/>
  <c r="J1881" i="3" s="1"/>
  <c r="J1882" i="3" a="1"/>
  <c r="J1882" i="3" s="1"/>
  <c r="J1883" i="3" a="1"/>
  <c r="J1883" i="3" s="1"/>
  <c r="J1884" i="3" a="1"/>
  <c r="J1884" i="3" s="1"/>
  <c r="J1885" i="3" a="1"/>
  <c r="J1885" i="3" s="1"/>
  <c r="J1886" i="3" a="1"/>
  <c r="J1886" i="3" s="1"/>
  <c r="J1887" i="3" a="1"/>
  <c r="J1887" i="3" s="1"/>
  <c r="J1888" i="3" a="1"/>
  <c r="J1888" i="3" s="1"/>
  <c r="J1889" i="3" a="1"/>
  <c r="J1889" i="3" s="1"/>
  <c r="J1890" i="3" a="1"/>
  <c r="J1890" i="3" s="1"/>
  <c r="J1891" i="3" a="1"/>
  <c r="J1891" i="3" s="1"/>
  <c r="J1892" i="3" a="1"/>
  <c r="J1892" i="3" s="1"/>
  <c r="J1893" i="3" a="1"/>
  <c r="J1893" i="3" s="1"/>
  <c r="J1894" i="3" a="1"/>
  <c r="J1894" i="3" s="1"/>
  <c r="J1895" i="3" a="1"/>
  <c r="J1895" i="3" s="1"/>
  <c r="J1896" i="3" a="1"/>
  <c r="J1896" i="3" s="1"/>
  <c r="J1897" i="3" a="1"/>
  <c r="J1897" i="3" s="1"/>
  <c r="J1898" i="3" a="1"/>
  <c r="J1898" i="3" s="1"/>
  <c r="J1899" i="3" a="1"/>
  <c r="J1899" i="3" s="1"/>
  <c r="J1900" i="3" a="1"/>
  <c r="J1900" i="3" s="1"/>
  <c r="J1901" i="3" a="1"/>
  <c r="J1901" i="3" s="1"/>
  <c r="J1902" i="3" a="1"/>
  <c r="J1902" i="3" s="1"/>
  <c r="J1903" i="3" a="1"/>
  <c r="J1903" i="3" s="1"/>
  <c r="J1904" i="3" a="1"/>
  <c r="J1904" i="3" s="1"/>
  <c r="J1905" i="3" a="1"/>
  <c r="J1905" i="3" s="1"/>
  <c r="J1906" i="3" a="1"/>
  <c r="J1906" i="3" s="1"/>
  <c r="J1907" i="3" a="1"/>
  <c r="J1907" i="3" s="1"/>
  <c r="J1908" i="3" a="1"/>
  <c r="J1908" i="3" s="1"/>
  <c r="J1909" i="3" a="1"/>
  <c r="J1909" i="3" s="1"/>
  <c r="J1910" i="3" a="1"/>
  <c r="J1910" i="3" s="1"/>
  <c r="J1911" i="3" a="1"/>
  <c r="J1911" i="3" s="1"/>
  <c r="J1912" i="3" a="1"/>
  <c r="J1912" i="3" s="1"/>
  <c r="J1913" i="3" a="1"/>
  <c r="J1913" i="3" s="1"/>
  <c r="J1914" i="3" a="1"/>
  <c r="J1914" i="3" s="1"/>
  <c r="J1915" i="3" a="1"/>
  <c r="J1915" i="3" s="1"/>
  <c r="J1916" i="3" a="1"/>
  <c r="J1916" i="3" s="1"/>
  <c r="J1917" i="3" a="1"/>
  <c r="J1917" i="3" s="1"/>
  <c r="J1918" i="3" a="1"/>
  <c r="J1918" i="3" s="1"/>
  <c r="J1919" i="3" a="1"/>
  <c r="J1919" i="3" s="1"/>
  <c r="J1920" i="3" a="1"/>
  <c r="J1920" i="3" s="1"/>
  <c r="J1921" i="3" a="1"/>
  <c r="J1921" i="3" s="1"/>
  <c r="J1922" i="3" a="1"/>
  <c r="J1922" i="3" s="1"/>
  <c r="J1923" i="3" a="1"/>
  <c r="J1923" i="3" s="1"/>
  <c r="J1924" i="3" a="1"/>
  <c r="J1924" i="3" s="1"/>
  <c r="J1925" i="3" a="1"/>
  <c r="J1925" i="3" s="1"/>
  <c r="J1926" i="3" a="1"/>
  <c r="J1926" i="3" s="1"/>
  <c r="J1927" i="3" a="1"/>
  <c r="J1927" i="3" s="1"/>
  <c r="J1928" i="3" a="1"/>
  <c r="J1928" i="3" s="1"/>
  <c r="J1929" i="3" a="1"/>
  <c r="J1929" i="3" s="1"/>
  <c r="J1930" i="3" a="1"/>
  <c r="J1930" i="3" s="1"/>
  <c r="J1931" i="3" a="1"/>
  <c r="J1931" i="3" s="1"/>
  <c r="J1932" i="3" a="1"/>
  <c r="J1932" i="3" s="1"/>
  <c r="J1933" i="3" a="1"/>
  <c r="J1933" i="3" s="1"/>
  <c r="J1934" i="3" a="1"/>
  <c r="J1934" i="3" s="1"/>
  <c r="J1935" i="3" a="1"/>
  <c r="J1935" i="3" s="1"/>
  <c r="J1936" i="3" a="1"/>
  <c r="J1936" i="3" s="1"/>
  <c r="J1937" i="3" a="1"/>
  <c r="J1937" i="3" s="1"/>
  <c r="J1938" i="3" a="1"/>
  <c r="J1938" i="3" s="1"/>
  <c r="J1939" i="3" a="1"/>
  <c r="J1939" i="3" s="1"/>
  <c r="J1940" i="3" a="1"/>
  <c r="J1940" i="3" s="1"/>
  <c r="J1941" i="3" a="1"/>
  <c r="J1941" i="3" s="1"/>
  <c r="J1942" i="3" a="1"/>
  <c r="J1942" i="3" s="1"/>
  <c r="J1943" i="3" a="1"/>
  <c r="J1943" i="3" s="1"/>
  <c r="J1944" i="3" a="1"/>
  <c r="J1944" i="3" s="1"/>
  <c r="J1945" i="3" a="1"/>
  <c r="J1945" i="3" s="1"/>
  <c r="J1946" i="3" a="1"/>
  <c r="J1946" i="3" s="1"/>
  <c r="J1947" i="3" a="1"/>
  <c r="J1947" i="3" s="1"/>
  <c r="J1948" i="3" a="1"/>
  <c r="J1948" i="3" s="1"/>
  <c r="J1949" i="3" a="1"/>
  <c r="J1949" i="3" s="1"/>
  <c r="J1950" i="3" a="1"/>
  <c r="J1950" i="3" s="1"/>
  <c r="J1951" i="3" a="1"/>
  <c r="J1951" i="3" s="1"/>
  <c r="J1952" i="3" a="1"/>
  <c r="J1952" i="3" s="1"/>
  <c r="J1953" i="3" a="1"/>
  <c r="J1953" i="3" s="1"/>
  <c r="J1954" i="3" a="1"/>
  <c r="J1954" i="3" s="1"/>
  <c r="J1955" i="3" a="1"/>
  <c r="J1955" i="3" s="1"/>
  <c r="J1956" i="3" a="1"/>
  <c r="J1956" i="3" s="1"/>
  <c r="J1957" i="3" a="1"/>
  <c r="J1957" i="3" s="1"/>
  <c r="J1958" i="3" a="1"/>
  <c r="J1958" i="3" s="1"/>
  <c r="J1959" i="3" a="1"/>
  <c r="J1959" i="3" s="1"/>
  <c r="J1960" i="3" a="1"/>
  <c r="J1960" i="3" s="1"/>
  <c r="J1961" i="3" a="1"/>
  <c r="J1961" i="3" s="1"/>
  <c r="J1962" i="3" a="1"/>
  <c r="J1962" i="3" s="1"/>
  <c r="J1963" i="3" a="1"/>
  <c r="J1963" i="3" s="1"/>
  <c r="J1964" i="3" a="1"/>
  <c r="J1964" i="3" s="1"/>
  <c r="J1965" i="3" a="1"/>
  <c r="J1965" i="3" s="1"/>
  <c r="J1966" i="3" a="1"/>
  <c r="J1966" i="3" s="1"/>
  <c r="J1967" i="3" a="1"/>
  <c r="J1967" i="3" s="1"/>
  <c r="J1968" i="3" a="1"/>
  <c r="J1968" i="3" s="1"/>
  <c r="J1969" i="3" a="1"/>
  <c r="J1969" i="3" s="1"/>
  <c r="J1970" i="3" a="1"/>
  <c r="J1970" i="3" s="1"/>
  <c r="J1971" i="3" a="1"/>
  <c r="J1971" i="3" s="1"/>
  <c r="J1972" i="3" a="1"/>
  <c r="J1972" i="3" s="1"/>
  <c r="J1973" i="3" a="1"/>
  <c r="J1973" i="3" s="1"/>
  <c r="J1974" i="3" a="1"/>
  <c r="J1974" i="3" s="1"/>
  <c r="J1975" i="3" a="1"/>
  <c r="J1975" i="3" s="1"/>
  <c r="J1976" i="3" a="1"/>
  <c r="J1976" i="3" s="1"/>
  <c r="J1977" i="3" a="1"/>
  <c r="J1977" i="3" s="1"/>
  <c r="J1978" i="3" a="1"/>
  <c r="J1978" i="3" s="1"/>
  <c r="J1979" i="3" a="1"/>
  <c r="J1979" i="3" s="1"/>
  <c r="J1980" i="3" a="1"/>
  <c r="J1980" i="3" s="1"/>
  <c r="J1981" i="3" a="1"/>
  <c r="J1981" i="3" s="1"/>
  <c r="J1982" i="3" a="1"/>
  <c r="J1982" i="3" s="1"/>
  <c r="J1983" i="3" a="1"/>
  <c r="J1983" i="3" s="1"/>
  <c r="J1984" i="3" a="1"/>
  <c r="J1984" i="3" s="1"/>
  <c r="J1985" i="3" a="1"/>
  <c r="J1985" i="3" s="1"/>
  <c r="J1986" i="3" a="1"/>
  <c r="J1986" i="3" s="1"/>
  <c r="J1987" i="3" a="1"/>
  <c r="J1987" i="3" s="1"/>
  <c r="J1988" i="3" a="1"/>
  <c r="J1988" i="3" s="1"/>
  <c r="J1989" i="3" a="1"/>
  <c r="J1989" i="3" s="1"/>
  <c r="J1990" i="3" a="1"/>
  <c r="J1990" i="3" s="1"/>
  <c r="J1991" i="3" a="1"/>
  <c r="J1991" i="3" s="1"/>
  <c r="J1992" i="3" a="1"/>
  <c r="J1992" i="3" s="1"/>
  <c r="J1993" i="3" a="1"/>
  <c r="J1993" i="3" s="1"/>
  <c r="J1994" i="3" a="1"/>
  <c r="J1994" i="3" s="1"/>
  <c r="J1995" i="3" a="1"/>
  <c r="J1995" i="3" s="1"/>
  <c r="J1996" i="3" a="1"/>
  <c r="J1996" i="3" s="1"/>
  <c r="J1997" i="3" a="1"/>
  <c r="J1997" i="3" s="1"/>
  <c r="J1998" i="3" a="1"/>
  <c r="J1998" i="3" s="1"/>
  <c r="J1999" i="3" a="1"/>
  <c r="J1999" i="3" s="1"/>
  <c r="J2000" i="3" a="1"/>
  <c r="J2000" i="3" s="1"/>
  <c r="J2001" i="3" a="1"/>
  <c r="J2001" i="3" s="1"/>
  <c r="J2002" i="3" a="1"/>
  <c r="J2002" i="3" s="1"/>
  <c r="J2003" i="3" a="1"/>
  <c r="J2003" i="3" s="1"/>
  <c r="J2004" i="3" a="1"/>
  <c r="J2004" i="3" s="1"/>
  <c r="J2005" i="3" a="1"/>
  <c r="J2005" i="3" s="1"/>
  <c r="J2006" i="3" a="1"/>
  <c r="J2006" i="3" s="1"/>
  <c r="J2007" i="3" a="1"/>
  <c r="J2007" i="3" s="1"/>
  <c r="J2008" i="3" a="1"/>
  <c r="J2008" i="3" s="1"/>
  <c r="J2009" i="3" a="1"/>
  <c r="J2009" i="3" s="1"/>
  <c r="J2010" i="3" a="1"/>
  <c r="J2010" i="3" s="1"/>
  <c r="J2011" i="3" a="1"/>
  <c r="J2011" i="3" s="1"/>
  <c r="J2012" i="3" a="1"/>
  <c r="J2012" i="3" s="1"/>
  <c r="J2013" i="3" a="1"/>
  <c r="J2013" i="3" s="1"/>
  <c r="J2014" i="3" a="1"/>
  <c r="J2014" i="3" s="1"/>
  <c r="J2015" i="3" a="1"/>
  <c r="J2015" i="3" s="1"/>
  <c r="J2016" i="3" a="1"/>
  <c r="J2016" i="3" s="1"/>
  <c r="J2017" i="3" a="1"/>
  <c r="J2017" i="3" s="1"/>
  <c r="J2018" i="3" a="1"/>
  <c r="J2018" i="3" s="1"/>
  <c r="J2019" i="3" a="1"/>
  <c r="J2019" i="3" s="1"/>
  <c r="J2020" i="3" a="1"/>
  <c r="J2020" i="3" s="1"/>
  <c r="J2021" i="3" a="1"/>
  <c r="J2021" i="3" s="1"/>
  <c r="J2022" i="3" a="1"/>
  <c r="J2022" i="3" s="1"/>
  <c r="J2023" i="3" a="1"/>
  <c r="J2023" i="3" s="1"/>
  <c r="J2024" i="3" a="1"/>
  <c r="J2024" i="3" s="1"/>
  <c r="J2025" i="3" a="1"/>
  <c r="J2025" i="3" s="1"/>
  <c r="J2026" i="3" a="1"/>
  <c r="J2026" i="3" s="1"/>
  <c r="J2027" i="3" a="1"/>
  <c r="J2027" i="3" s="1"/>
  <c r="J2028" i="3" a="1"/>
  <c r="J2028" i="3" s="1"/>
  <c r="J2029" i="3" a="1"/>
  <c r="J2029" i="3" s="1"/>
  <c r="J2030" i="3" a="1"/>
  <c r="J2030" i="3" s="1"/>
  <c r="J2031" i="3" a="1"/>
  <c r="J2031" i="3" s="1"/>
  <c r="J2032" i="3" a="1"/>
  <c r="J2032" i="3" s="1"/>
  <c r="J2033" i="3" a="1"/>
  <c r="J2033" i="3" s="1"/>
  <c r="J2034" i="3" a="1"/>
  <c r="J2034" i="3" s="1"/>
  <c r="J2035" i="3" a="1"/>
  <c r="J2035" i="3" s="1"/>
  <c r="J2036" i="3" a="1"/>
  <c r="J2036" i="3" s="1"/>
  <c r="J2037" i="3" a="1"/>
  <c r="J2037" i="3" s="1"/>
  <c r="J2038" i="3" a="1"/>
  <c r="J2038" i="3" s="1"/>
  <c r="J2039" i="3" a="1"/>
  <c r="J2039" i="3" s="1"/>
  <c r="J2040" i="3" a="1"/>
  <c r="J2040" i="3" s="1"/>
  <c r="J2041" i="3" a="1"/>
  <c r="J2041" i="3" s="1"/>
  <c r="J2042" i="3" a="1"/>
  <c r="J2042" i="3" s="1"/>
  <c r="J2043" i="3" a="1"/>
  <c r="J2043" i="3" s="1"/>
  <c r="J2044" i="3" a="1"/>
  <c r="J2044" i="3" s="1"/>
  <c r="J2045" i="3" a="1"/>
  <c r="J2045" i="3" s="1"/>
  <c r="J2046" i="3" a="1"/>
  <c r="J2046" i="3" s="1"/>
  <c r="J2047" i="3" a="1"/>
  <c r="J2047" i="3" s="1"/>
  <c r="J2048" i="3" a="1"/>
  <c r="J2048" i="3" s="1"/>
  <c r="J2049" i="3" a="1"/>
  <c r="J2049" i="3" s="1"/>
  <c r="J2050" i="3" a="1"/>
  <c r="J2050" i="3" s="1"/>
  <c r="J2051" i="3" a="1"/>
  <c r="J2051" i="3" s="1"/>
  <c r="J2052" i="3" a="1"/>
  <c r="J2052" i="3" s="1"/>
  <c r="J2053" i="3" a="1"/>
  <c r="J2053" i="3" s="1"/>
  <c r="J2054" i="3" a="1"/>
  <c r="J2054" i="3" s="1"/>
  <c r="J2055" i="3" a="1"/>
  <c r="J2055" i="3" s="1"/>
  <c r="J2056" i="3" a="1"/>
  <c r="J2056" i="3" s="1"/>
  <c r="J2057" i="3" a="1"/>
  <c r="J2057" i="3" s="1"/>
  <c r="J2058" i="3" a="1"/>
  <c r="J2058" i="3" s="1"/>
  <c r="J2059" i="3" a="1"/>
  <c r="J2059" i="3" s="1"/>
  <c r="J2060" i="3" a="1"/>
  <c r="J2060" i="3" s="1"/>
  <c r="J2061" i="3" a="1"/>
  <c r="J2061" i="3" s="1"/>
  <c r="J2062" i="3" a="1"/>
  <c r="J2062" i="3" s="1"/>
  <c r="J2063" i="3" a="1"/>
  <c r="J2063" i="3" s="1"/>
  <c r="J2064" i="3" a="1"/>
  <c r="J2064" i="3" s="1"/>
  <c r="J2065" i="3" a="1"/>
  <c r="J2065" i="3" s="1"/>
  <c r="J2066" i="3" a="1"/>
  <c r="J2066" i="3" s="1"/>
  <c r="J2067" i="3" a="1"/>
  <c r="J2067" i="3" s="1"/>
  <c r="J2068" i="3" a="1"/>
  <c r="J2068" i="3" s="1"/>
  <c r="J2069" i="3" a="1"/>
  <c r="J2069" i="3" s="1"/>
  <c r="J2070" i="3" a="1"/>
  <c r="J2070" i="3" s="1"/>
  <c r="J2071" i="3" a="1"/>
  <c r="J2071" i="3" s="1"/>
  <c r="J2072" i="3" a="1"/>
  <c r="J2072" i="3" s="1"/>
  <c r="J2073" i="3" a="1"/>
  <c r="J2073" i="3" s="1"/>
  <c r="J2074" i="3" a="1"/>
  <c r="J2074" i="3" s="1"/>
  <c r="J2075" i="3" a="1"/>
  <c r="J2075" i="3" s="1"/>
  <c r="J2076" i="3" a="1"/>
  <c r="J2076" i="3" s="1"/>
  <c r="J2077" i="3" a="1"/>
  <c r="J2077" i="3" s="1"/>
  <c r="J2078" i="3" a="1"/>
  <c r="J2078" i="3" s="1"/>
  <c r="J2079" i="3" a="1"/>
  <c r="J2079" i="3" s="1"/>
  <c r="J2080" i="3" a="1"/>
  <c r="J2080" i="3" s="1"/>
  <c r="J2081" i="3" a="1"/>
  <c r="J2081" i="3" s="1"/>
  <c r="J2082" i="3" a="1"/>
  <c r="J2082" i="3" s="1"/>
  <c r="J2083" i="3" a="1"/>
  <c r="J2083" i="3" s="1"/>
  <c r="J2084" i="3" a="1"/>
  <c r="J2084" i="3" s="1"/>
  <c r="J2085" i="3" a="1"/>
  <c r="J2085" i="3" s="1"/>
  <c r="J2086" i="3" a="1"/>
  <c r="J2086" i="3" s="1"/>
  <c r="J2087" i="3" a="1"/>
  <c r="J2087" i="3" s="1"/>
  <c r="J2088" i="3" a="1"/>
  <c r="J2088" i="3" s="1"/>
  <c r="J2089" i="3" a="1"/>
  <c r="J2089" i="3" s="1"/>
  <c r="J2090" i="3" a="1"/>
  <c r="J2090" i="3" s="1"/>
  <c r="J2091" i="3" a="1"/>
  <c r="J2091" i="3" s="1"/>
  <c r="J2092" i="3" a="1"/>
  <c r="J2092" i="3" s="1"/>
  <c r="J2093" i="3" a="1"/>
  <c r="J2093" i="3" s="1"/>
  <c r="J2094" i="3" a="1"/>
  <c r="J2094" i="3" s="1"/>
  <c r="J2095" i="3" a="1"/>
  <c r="J2095" i="3" s="1"/>
  <c r="J2096" i="3" a="1"/>
  <c r="J2096" i="3" s="1"/>
  <c r="J2097" i="3" a="1"/>
  <c r="J2097" i="3" s="1"/>
  <c r="J2098" i="3" a="1"/>
  <c r="J2098" i="3" s="1"/>
  <c r="J2099" i="3" a="1"/>
  <c r="J2099" i="3" s="1"/>
  <c r="J2100" i="3" a="1"/>
  <c r="J2100" i="3" s="1"/>
  <c r="J2101" i="3" a="1"/>
  <c r="J2101" i="3" s="1"/>
  <c r="J2102" i="3" a="1"/>
  <c r="J2102" i="3" s="1"/>
  <c r="J2103" i="3" a="1"/>
  <c r="J2103" i="3" s="1"/>
  <c r="J2104" i="3" a="1"/>
  <c r="J2104" i="3" s="1"/>
  <c r="J2105" i="3" a="1"/>
  <c r="J2105" i="3" s="1"/>
  <c r="J2106" i="3" a="1"/>
  <c r="J2106" i="3" s="1"/>
  <c r="J2107" i="3" a="1"/>
  <c r="J2107" i="3" s="1"/>
  <c r="J2108" i="3" a="1"/>
  <c r="J2108" i="3" s="1"/>
  <c r="J2109" i="3" a="1"/>
  <c r="J2109" i="3" s="1"/>
  <c r="J2110" i="3" a="1"/>
  <c r="J2110" i="3" s="1"/>
  <c r="J2111" i="3" a="1"/>
  <c r="J2111" i="3" s="1"/>
  <c r="J2112" i="3" a="1"/>
  <c r="J2112" i="3" s="1"/>
  <c r="J2113" i="3" a="1"/>
  <c r="J2113" i="3" s="1"/>
  <c r="J2114" i="3" a="1"/>
  <c r="J2114" i="3" s="1"/>
  <c r="J2115" i="3" a="1"/>
  <c r="J2115" i="3" s="1"/>
  <c r="J2116" i="3" a="1"/>
  <c r="J2116" i="3" s="1"/>
  <c r="J2117" i="3" a="1"/>
  <c r="J2117" i="3" s="1"/>
  <c r="J2118" i="3" a="1"/>
  <c r="J2118" i="3" s="1"/>
  <c r="J2119" i="3" a="1"/>
  <c r="J2119" i="3" s="1"/>
  <c r="J2120" i="3" a="1"/>
  <c r="J2120" i="3" s="1"/>
  <c r="J2121" i="3" a="1"/>
  <c r="J2121" i="3" s="1"/>
  <c r="J2122" i="3" a="1"/>
  <c r="J2122" i="3" s="1"/>
  <c r="J2123" i="3" a="1"/>
  <c r="J2123" i="3" s="1"/>
  <c r="J2124" i="3" a="1"/>
  <c r="J2124" i="3" s="1"/>
  <c r="J2125" i="3" a="1"/>
  <c r="J2125" i="3" s="1"/>
  <c r="J2126" i="3" a="1"/>
  <c r="J2126" i="3" s="1"/>
  <c r="J2127" i="3" a="1"/>
  <c r="J2127" i="3" s="1"/>
  <c r="J2128" i="3" a="1"/>
  <c r="J2128" i="3" s="1"/>
  <c r="J2129" i="3" a="1"/>
  <c r="J2129" i="3" s="1"/>
  <c r="J2130" i="3" a="1"/>
  <c r="J2130" i="3" s="1"/>
  <c r="J2131" i="3" a="1"/>
  <c r="J2131" i="3" s="1"/>
  <c r="J2132" i="3" a="1"/>
  <c r="J2132" i="3" s="1"/>
  <c r="J2133" i="3" a="1"/>
  <c r="J2133" i="3" s="1"/>
  <c r="J2134" i="3" a="1"/>
  <c r="J2134" i="3" s="1"/>
  <c r="J2135" i="3" a="1"/>
  <c r="J2135" i="3" s="1"/>
  <c r="J2136" i="3" a="1"/>
  <c r="J2136" i="3" s="1"/>
  <c r="J2137" i="3" a="1"/>
  <c r="J2137" i="3" s="1"/>
  <c r="J2138" i="3" a="1"/>
  <c r="J2138" i="3" s="1"/>
  <c r="J2139" i="3" a="1"/>
  <c r="J2139" i="3" s="1"/>
  <c r="J2140" i="3" a="1"/>
  <c r="J2140" i="3" s="1"/>
  <c r="J2141" i="3" a="1"/>
  <c r="J2141" i="3" s="1"/>
  <c r="J2142" i="3" a="1"/>
  <c r="J2142" i="3" s="1"/>
  <c r="J2143" i="3" a="1"/>
  <c r="J2143" i="3" s="1"/>
  <c r="J2144" i="3" a="1"/>
  <c r="J2144" i="3" s="1"/>
  <c r="J2145" i="3" a="1"/>
  <c r="J2145" i="3" s="1"/>
  <c r="J2146" i="3" a="1"/>
  <c r="J2146" i="3" s="1"/>
  <c r="J2147" i="3" a="1"/>
  <c r="J2147" i="3" s="1"/>
  <c r="J2148" i="3" a="1"/>
  <c r="J2148" i="3" s="1"/>
  <c r="J2149" i="3" a="1"/>
  <c r="J2149" i="3" s="1"/>
  <c r="J2150" i="3" a="1"/>
  <c r="J2150" i="3" s="1"/>
  <c r="J2151" i="3" a="1"/>
  <c r="J2151" i="3" s="1"/>
  <c r="J2152" i="3" a="1"/>
  <c r="J2152" i="3" s="1"/>
  <c r="J2153" i="3" a="1"/>
  <c r="J2153" i="3" s="1"/>
  <c r="J2154" i="3" a="1"/>
  <c r="J2154" i="3" s="1"/>
  <c r="J2155" i="3" a="1"/>
  <c r="J2155" i="3" s="1"/>
  <c r="J2156" i="3" a="1"/>
  <c r="J2156" i="3" s="1"/>
  <c r="J2157" i="3" a="1"/>
  <c r="J2157" i="3" s="1"/>
  <c r="J2158" i="3" a="1"/>
  <c r="J2158" i="3" s="1"/>
  <c r="J2159" i="3" a="1"/>
  <c r="J2159" i="3" s="1"/>
  <c r="J2160" i="3" a="1"/>
  <c r="J2160" i="3" s="1"/>
  <c r="J2161" i="3" a="1"/>
  <c r="J2161" i="3" s="1"/>
  <c r="J2162" i="3" a="1"/>
  <c r="J2162" i="3" s="1"/>
  <c r="J2163" i="3" a="1"/>
  <c r="J2163" i="3" s="1"/>
  <c r="J2164" i="3" a="1"/>
  <c r="J2164" i="3" s="1"/>
  <c r="J2165" i="3" a="1"/>
  <c r="J2165" i="3" s="1"/>
  <c r="J2166" i="3" a="1"/>
  <c r="J2166" i="3" s="1"/>
  <c r="J2167" i="3" a="1"/>
  <c r="J2167" i="3" s="1"/>
  <c r="J2168" i="3" a="1"/>
  <c r="J2168" i="3" s="1"/>
  <c r="J2169" i="3" a="1"/>
  <c r="J2169" i="3" s="1"/>
  <c r="J2170" i="3" a="1"/>
  <c r="J2170" i="3" s="1"/>
  <c r="J2171" i="3" a="1"/>
  <c r="J2171" i="3" s="1"/>
  <c r="J2172" i="3" a="1"/>
  <c r="J2172" i="3" s="1"/>
  <c r="J2173" i="3" a="1"/>
  <c r="J2173" i="3" s="1"/>
  <c r="J2174" i="3" a="1"/>
  <c r="J2174" i="3" s="1"/>
  <c r="J2175" i="3" a="1"/>
  <c r="J2175" i="3" s="1"/>
  <c r="J2176" i="3" a="1"/>
  <c r="J2176" i="3" s="1"/>
  <c r="J2177" i="3" a="1"/>
  <c r="J2177" i="3" s="1"/>
  <c r="J2178" i="3" a="1"/>
  <c r="J2178" i="3" s="1"/>
  <c r="J2179" i="3" a="1"/>
  <c r="J2179" i="3" s="1"/>
  <c r="J2180" i="3" a="1"/>
  <c r="J2180" i="3" s="1"/>
  <c r="J2181" i="3" a="1"/>
  <c r="J2181" i="3" s="1"/>
  <c r="J2182" i="3" a="1"/>
  <c r="J2182" i="3" s="1"/>
  <c r="J2183" i="3" a="1"/>
  <c r="J2183" i="3" s="1"/>
  <c r="J2184" i="3" a="1"/>
  <c r="J2184" i="3" s="1"/>
  <c r="J2185" i="3" a="1"/>
  <c r="J2185" i="3" s="1"/>
  <c r="J2186" i="3" a="1"/>
  <c r="J2186" i="3" s="1"/>
  <c r="J2187" i="3" a="1"/>
  <c r="J2187" i="3" s="1"/>
  <c r="J2188" i="3" a="1"/>
  <c r="J2188" i="3" s="1"/>
  <c r="J2189" i="3" a="1"/>
  <c r="J2189" i="3" s="1"/>
  <c r="J2190" i="3" a="1"/>
  <c r="J2190" i="3" s="1"/>
  <c r="J2191" i="3" a="1"/>
  <c r="J2191" i="3" s="1"/>
  <c r="J2192" i="3" a="1"/>
  <c r="J2192" i="3" s="1"/>
  <c r="J2193" i="3" a="1"/>
  <c r="J2193" i="3" s="1"/>
  <c r="J2194" i="3" a="1"/>
  <c r="J2194" i="3" s="1"/>
  <c r="J2195" i="3" a="1"/>
  <c r="J2195" i="3" s="1"/>
  <c r="J2196" i="3" a="1"/>
  <c r="J2196" i="3" s="1"/>
  <c r="J2197" i="3" a="1"/>
  <c r="J2197" i="3" s="1"/>
  <c r="J2198" i="3" a="1"/>
  <c r="J2198" i="3" s="1"/>
  <c r="J2199" i="3" a="1"/>
  <c r="J2199" i="3" s="1"/>
  <c r="J2200" i="3" a="1"/>
  <c r="J2200" i="3" s="1"/>
  <c r="J2201" i="3" a="1"/>
  <c r="J2201" i="3" s="1"/>
  <c r="J2202" i="3" a="1"/>
  <c r="J2202" i="3" s="1"/>
  <c r="J2203" i="3" a="1"/>
  <c r="J2203" i="3" s="1"/>
  <c r="J2204" i="3" a="1"/>
  <c r="J2204" i="3" s="1"/>
  <c r="J2205" i="3" a="1"/>
  <c r="J2205" i="3" s="1"/>
  <c r="J2206" i="3" a="1"/>
  <c r="J2206" i="3" s="1"/>
  <c r="J2207" i="3" a="1"/>
  <c r="J2207" i="3" s="1"/>
  <c r="J2208" i="3" a="1"/>
  <c r="J2208" i="3" s="1"/>
  <c r="J2209" i="3" a="1"/>
  <c r="J2209" i="3" s="1"/>
  <c r="J2210" i="3" a="1"/>
  <c r="J2210" i="3" s="1"/>
  <c r="J2211" i="3" a="1"/>
  <c r="J2211" i="3" s="1"/>
  <c r="J2212" i="3" a="1"/>
  <c r="J2212" i="3" s="1"/>
  <c r="J2213" i="3" a="1"/>
  <c r="J2213" i="3" s="1"/>
  <c r="J2214" i="3" a="1"/>
  <c r="J2214" i="3" s="1"/>
  <c r="J2215" i="3" a="1"/>
  <c r="J2215" i="3" s="1"/>
  <c r="J2216" i="3" a="1"/>
  <c r="J2216" i="3" s="1"/>
  <c r="J2217" i="3" a="1"/>
  <c r="J2217" i="3" s="1"/>
  <c r="J2218" i="3" a="1"/>
  <c r="J2218" i="3" s="1"/>
  <c r="J2219" i="3" a="1"/>
  <c r="J2219" i="3" s="1"/>
  <c r="J2220" i="3" a="1"/>
  <c r="J2220" i="3" s="1"/>
  <c r="J2221" i="3" a="1"/>
  <c r="J2221" i="3" s="1"/>
  <c r="J2222" i="3" a="1"/>
  <c r="J2222" i="3" s="1"/>
  <c r="J2223" i="3" a="1"/>
  <c r="J2223" i="3" s="1"/>
  <c r="J2224" i="3" a="1"/>
  <c r="J2224" i="3" s="1"/>
  <c r="J2225" i="3" a="1"/>
  <c r="J2225" i="3" s="1"/>
  <c r="J2226" i="3" a="1"/>
  <c r="J2226" i="3" s="1"/>
  <c r="J2227" i="3" a="1"/>
  <c r="J2227" i="3" s="1"/>
  <c r="J2228" i="3" a="1"/>
  <c r="J2228" i="3" s="1"/>
  <c r="J2229" i="3" a="1"/>
  <c r="J2229" i="3" s="1"/>
  <c r="J2230" i="3" a="1"/>
  <c r="J2230" i="3" s="1"/>
  <c r="J2231" i="3" a="1"/>
  <c r="J2231" i="3" s="1"/>
  <c r="J2232" i="3" a="1"/>
  <c r="J2232" i="3" s="1"/>
  <c r="J2233" i="3" a="1"/>
  <c r="J2233" i="3" s="1"/>
  <c r="J2234" i="3" a="1"/>
  <c r="J2234" i="3" s="1"/>
  <c r="J2235" i="3" a="1"/>
  <c r="J2235" i="3" s="1"/>
  <c r="J2236" i="3" a="1"/>
  <c r="J2236" i="3" s="1"/>
  <c r="J2237" i="3" a="1"/>
  <c r="J2237" i="3" s="1"/>
  <c r="J2238" i="3" a="1"/>
  <c r="J2238" i="3" s="1"/>
  <c r="J2239" i="3" a="1"/>
  <c r="J2239" i="3" s="1"/>
  <c r="J2240" i="3" a="1"/>
  <c r="J2240" i="3" s="1"/>
  <c r="J2241" i="3" a="1"/>
  <c r="J2241" i="3" s="1"/>
  <c r="J2242" i="3" a="1"/>
  <c r="J2242" i="3" s="1"/>
  <c r="J2243" i="3" a="1"/>
  <c r="J2243" i="3" s="1"/>
  <c r="J2244" i="3" a="1"/>
  <c r="J2244" i="3" s="1"/>
  <c r="J2245" i="3" a="1"/>
  <c r="J2245" i="3" s="1"/>
  <c r="J2246" i="3" a="1"/>
  <c r="J2246" i="3" s="1"/>
  <c r="J2247" i="3" a="1"/>
  <c r="J2247" i="3" s="1"/>
  <c r="J2248" i="3" a="1"/>
  <c r="J2248" i="3" s="1"/>
  <c r="J2249" i="3" a="1"/>
  <c r="J2249" i="3" s="1"/>
  <c r="J2250" i="3" a="1"/>
  <c r="J2250" i="3" s="1"/>
  <c r="J2251" i="3" a="1"/>
  <c r="J2251" i="3" s="1"/>
  <c r="J2252" i="3" a="1"/>
  <c r="J2252" i="3" s="1"/>
  <c r="J2253" i="3" a="1"/>
  <c r="J2253" i="3" s="1"/>
  <c r="J2254" i="3" a="1"/>
  <c r="J2254" i="3" s="1"/>
  <c r="J2255" i="3" a="1"/>
  <c r="J2255" i="3" s="1"/>
  <c r="J2256" i="3" a="1"/>
  <c r="J2256" i="3" s="1"/>
  <c r="J2257" i="3" a="1"/>
  <c r="J2257" i="3" s="1"/>
  <c r="J2258" i="3" a="1"/>
  <c r="J2258" i="3" s="1"/>
  <c r="J2259" i="3" a="1"/>
  <c r="J2259" i="3" s="1"/>
  <c r="J2260" i="3" a="1"/>
  <c r="J2260" i="3" s="1"/>
  <c r="J2261" i="3" a="1"/>
  <c r="J2261" i="3" s="1"/>
  <c r="J2262" i="3" a="1"/>
  <c r="J2262" i="3" s="1"/>
  <c r="J2263" i="3" a="1"/>
  <c r="J2263" i="3" s="1"/>
  <c r="J2264" i="3" a="1"/>
  <c r="J2264" i="3" s="1"/>
  <c r="J2265" i="3" a="1"/>
  <c r="J2265" i="3" s="1"/>
  <c r="J2266" i="3" a="1"/>
  <c r="J2266" i="3" s="1"/>
  <c r="J2267" i="3" a="1"/>
  <c r="J2267" i="3" s="1"/>
  <c r="J2268" i="3" a="1"/>
  <c r="J2268" i="3" s="1"/>
  <c r="J2269" i="3" a="1"/>
  <c r="J2269" i="3" s="1"/>
  <c r="J2270" i="3" a="1"/>
  <c r="J2270" i="3" s="1"/>
  <c r="J2271" i="3" a="1"/>
  <c r="J2271" i="3" s="1"/>
  <c r="J2272" i="3" a="1"/>
  <c r="J2272" i="3" s="1"/>
  <c r="J2273" i="3" a="1"/>
  <c r="J2273" i="3" s="1"/>
  <c r="J2274" i="3" a="1"/>
  <c r="J2274" i="3" s="1"/>
  <c r="J2275" i="3" a="1"/>
  <c r="J2275" i="3" s="1"/>
  <c r="J2276" i="3" a="1"/>
  <c r="J2276" i="3" s="1"/>
  <c r="J2277" i="3" a="1"/>
  <c r="J2277" i="3" s="1"/>
  <c r="J2278" i="3" a="1"/>
  <c r="J2278" i="3" s="1"/>
  <c r="J2279" i="3" a="1"/>
  <c r="J2279" i="3" s="1"/>
  <c r="J2280" i="3" a="1"/>
  <c r="J2280" i="3" s="1"/>
  <c r="J2281" i="3" a="1"/>
  <c r="J2281" i="3" s="1"/>
  <c r="J2282" i="3" a="1"/>
  <c r="J2282" i="3" s="1"/>
  <c r="J2283" i="3" a="1"/>
  <c r="J2283" i="3" s="1"/>
  <c r="J2284" i="3" a="1"/>
  <c r="J2284" i="3" s="1"/>
  <c r="J2285" i="3" a="1"/>
  <c r="J2285" i="3" s="1"/>
  <c r="J2286" i="3" a="1"/>
  <c r="J2286" i="3" s="1"/>
  <c r="J2287" i="3" a="1"/>
  <c r="J2287" i="3" s="1"/>
  <c r="J2288" i="3" a="1"/>
  <c r="J2288" i="3" s="1"/>
  <c r="J2289" i="3" a="1"/>
  <c r="J2289" i="3" s="1"/>
  <c r="J2290" i="3" a="1"/>
  <c r="J2290" i="3" s="1"/>
  <c r="J2291" i="3" a="1"/>
  <c r="J2291" i="3" s="1"/>
  <c r="J2292" i="3" a="1"/>
  <c r="J2292" i="3" s="1"/>
  <c r="J2293" i="3" a="1"/>
  <c r="J2293" i="3" s="1"/>
  <c r="J2294" i="3" a="1"/>
  <c r="J2294" i="3" s="1"/>
  <c r="J2295" i="3" a="1"/>
  <c r="J2295" i="3" s="1"/>
  <c r="J2296" i="3" a="1"/>
  <c r="J2296" i="3" s="1"/>
  <c r="J2297" i="3" a="1"/>
  <c r="J2297" i="3" s="1"/>
  <c r="J2298" i="3" a="1"/>
  <c r="J2298" i="3" s="1"/>
  <c r="J2299" i="3" a="1"/>
  <c r="J2299" i="3" s="1"/>
  <c r="J2300" i="3" a="1"/>
  <c r="J2300" i="3" s="1"/>
  <c r="J2301" i="3" a="1"/>
  <c r="J2301" i="3" s="1"/>
  <c r="J2302" i="3" a="1"/>
  <c r="J2302" i="3" s="1"/>
  <c r="J2305" i="3" a="1"/>
  <c r="J2305" i="3" s="1"/>
  <c r="J2306" i="3" a="1"/>
  <c r="J2306" i="3" s="1"/>
  <c r="J2307" i="3" a="1"/>
  <c r="J2307" i="3" s="1"/>
  <c r="J2308" i="3" a="1"/>
  <c r="J2308" i="3" s="1"/>
  <c r="J2310" i="3" a="1"/>
  <c r="J2310" i="3" s="1"/>
  <c r="J2311" i="3" a="1"/>
  <c r="J2311" i="3" s="1"/>
  <c r="J2312" i="3" a="1"/>
  <c r="J2312" i="3" s="1"/>
  <c r="J2313" i="3" a="1"/>
  <c r="J2313" i="3" s="1"/>
  <c r="J2314" i="3" a="1"/>
  <c r="J2314" i="3" s="1"/>
  <c r="J2316" i="3" a="1"/>
  <c r="J2316" i="3" s="1"/>
  <c r="J2317" i="3" a="1"/>
  <c r="J2317" i="3" s="1"/>
  <c r="J2318" i="3" a="1"/>
  <c r="J2318" i="3" s="1"/>
  <c r="J2319" i="3" a="1"/>
  <c r="J2319" i="3" s="1"/>
  <c r="J2320" i="3" a="1"/>
  <c r="J2320" i="3" s="1"/>
  <c r="J2321" i="3" a="1"/>
  <c r="J2321" i="3" s="1"/>
  <c r="J2323" i="3" a="1"/>
  <c r="J2323" i="3" s="1"/>
  <c r="J2324" i="3" a="1"/>
  <c r="J2324" i="3" s="1"/>
  <c r="J2326" i="3" a="1"/>
  <c r="J2326" i="3" s="1"/>
  <c r="J2327" i="3" a="1"/>
  <c r="J2327" i="3" s="1"/>
  <c r="J2328" i="3" a="1"/>
  <c r="J2328" i="3" s="1"/>
  <c r="J2329" i="3" a="1"/>
  <c r="J2329" i="3" s="1"/>
  <c r="J2330" i="3" a="1"/>
  <c r="J2330" i="3" s="1"/>
  <c r="J2331" i="3" a="1"/>
  <c r="J2331" i="3" s="1"/>
  <c r="J2332" i="3" a="1"/>
  <c r="J2332" i="3" s="1"/>
  <c r="J2333" i="3" a="1"/>
  <c r="J2333" i="3" s="1"/>
  <c r="J2334" i="3" a="1"/>
  <c r="J2334" i="3" s="1"/>
  <c r="J2335" i="3" a="1"/>
  <c r="J2335" i="3" s="1"/>
  <c r="J2336" i="3" a="1"/>
  <c r="J2336" i="3" s="1"/>
  <c r="J2337" i="3" a="1"/>
  <c r="J2337" i="3" s="1"/>
  <c r="J2338" i="3" a="1"/>
  <c r="J2338" i="3" s="1"/>
  <c r="J2339" i="3" a="1"/>
  <c r="J2339" i="3" s="1"/>
  <c r="J2340" i="3" a="1"/>
  <c r="J2340" i="3" s="1"/>
  <c r="J2341" i="3" a="1"/>
  <c r="J2341" i="3" s="1"/>
  <c r="J2342" i="3" a="1"/>
  <c r="J2342" i="3" s="1"/>
  <c r="J2343" i="3" a="1"/>
  <c r="J2343" i="3" s="1"/>
  <c r="J2344" i="3" a="1"/>
  <c r="J2344" i="3" s="1"/>
  <c r="J2345" i="3" a="1"/>
  <c r="J2345" i="3" s="1"/>
  <c r="J2346" i="3" a="1"/>
  <c r="J2346" i="3" s="1"/>
  <c r="J2347" i="3" a="1"/>
  <c r="J2347" i="3" s="1"/>
  <c r="J2348" i="3" a="1"/>
  <c r="J2348" i="3" s="1"/>
  <c r="J2349" i="3" a="1"/>
  <c r="J2349" i="3" s="1"/>
  <c r="J2350" i="3" a="1"/>
  <c r="J2350" i="3" s="1"/>
  <c r="J2351" i="3" a="1"/>
  <c r="J2351" i="3" s="1"/>
  <c r="J2352" i="3" a="1"/>
  <c r="J2352" i="3" s="1"/>
  <c r="J2353" i="3" a="1"/>
  <c r="J2353" i="3" s="1"/>
  <c r="J2354" i="3" a="1"/>
  <c r="J2354" i="3" s="1"/>
  <c r="J2355" i="3" a="1"/>
  <c r="J2355" i="3" s="1"/>
  <c r="J2356" i="3" a="1"/>
  <c r="J2356" i="3" s="1"/>
  <c r="J2357" i="3" a="1"/>
  <c r="J2357" i="3" s="1"/>
  <c r="J2359" i="3" a="1"/>
  <c r="J2359" i="3" s="1"/>
  <c r="J2360" i="3" a="1"/>
  <c r="J2360" i="3" s="1"/>
  <c r="J2361" i="3" a="1"/>
  <c r="J2361" i="3" s="1"/>
  <c r="J2362" i="3" a="1"/>
  <c r="J2362" i="3" s="1"/>
  <c r="J2363" i="3" a="1"/>
  <c r="J2363" i="3" s="1"/>
  <c r="J2364" i="3" a="1"/>
  <c r="J2364" i="3" s="1"/>
  <c r="J2366" i="3" a="1"/>
  <c r="J2366" i="3" s="1"/>
  <c r="J2367" i="3" a="1"/>
  <c r="J2367" i="3" s="1"/>
  <c r="J2368" i="3" a="1"/>
  <c r="J2368" i="3" s="1"/>
  <c r="J2369" i="3" a="1"/>
  <c r="J2369" i="3" s="1"/>
  <c r="J2370" i="3" a="1"/>
  <c r="J2370" i="3" s="1"/>
  <c r="J2371" i="3" a="1"/>
  <c r="J2371" i="3" s="1"/>
  <c r="J2372" i="3" a="1"/>
  <c r="J2372" i="3" s="1"/>
  <c r="J2373" i="3" a="1"/>
  <c r="J2373" i="3" s="1"/>
  <c r="J2374" i="3" a="1"/>
  <c r="J2374" i="3" s="1"/>
  <c r="J2375" i="3" a="1"/>
  <c r="J2375" i="3" s="1"/>
  <c r="J2376" i="3" a="1"/>
  <c r="J2376" i="3" s="1"/>
  <c r="J2378" i="3" a="1"/>
  <c r="J2378" i="3" s="1"/>
  <c r="J2379" i="3" a="1"/>
  <c r="J2379" i="3" s="1"/>
  <c r="J2380" i="3" a="1"/>
  <c r="J2380" i="3" s="1"/>
  <c r="J2381" i="3" a="1"/>
  <c r="J2381" i="3" s="1"/>
  <c r="J2383" i="3" a="1"/>
  <c r="J2383" i="3" s="1"/>
  <c r="J2384" i="3" a="1"/>
  <c r="J2384" i="3" s="1"/>
  <c r="J2385" i="3" a="1"/>
  <c r="J2385" i="3" s="1"/>
  <c r="J2386" i="3" a="1"/>
  <c r="J2386" i="3" s="1"/>
  <c r="J2387" i="3" a="1"/>
  <c r="J2387" i="3" s="1"/>
  <c r="J2388" i="3" a="1"/>
  <c r="J2388" i="3" s="1"/>
  <c r="J2390" i="3" a="1"/>
  <c r="J2390" i="3" s="1"/>
  <c r="J2391" i="3" a="1"/>
  <c r="J2391" i="3" s="1"/>
  <c r="J2392" i="3" a="1"/>
  <c r="J2392" i="3" s="1"/>
  <c r="J2393" i="3" a="1"/>
  <c r="J2393" i="3" s="1"/>
  <c r="J2394" i="3" a="1"/>
  <c r="J2394" i="3" s="1"/>
  <c r="J2395" i="3" a="1"/>
  <c r="J2395" i="3" s="1"/>
  <c r="J2396" i="3" a="1"/>
  <c r="J2396" i="3" s="1"/>
  <c r="J2397" i="3" a="1"/>
  <c r="J2397" i="3" s="1"/>
  <c r="J2398" i="3" a="1"/>
  <c r="J2398" i="3" s="1"/>
  <c r="J2399" i="3" a="1"/>
  <c r="J2399" i="3" s="1"/>
  <c r="J2400" i="3" a="1"/>
  <c r="J2400" i="3" s="1"/>
  <c r="J2401" i="3" a="1"/>
  <c r="J2401" i="3" s="1"/>
  <c r="J2402" i="3" a="1"/>
  <c r="J2402" i="3" s="1"/>
  <c r="J2403" i="3" a="1"/>
  <c r="J2403" i="3" s="1"/>
  <c r="J2404" i="3" a="1"/>
  <c r="J2404" i="3" s="1"/>
  <c r="J2405" i="3" a="1"/>
  <c r="J2405" i="3" s="1"/>
  <c r="J2406" i="3" a="1"/>
  <c r="J2406" i="3" s="1"/>
  <c r="J2407" i="3" a="1"/>
  <c r="J2407" i="3" s="1"/>
  <c r="J2408" i="3" a="1"/>
  <c r="J2408" i="3" s="1"/>
  <c r="J2409" i="3" a="1"/>
  <c r="J2409" i="3" s="1"/>
  <c r="J2410" i="3" a="1"/>
  <c r="J2410" i="3" s="1"/>
  <c r="J2411" i="3" a="1"/>
  <c r="J2411" i="3" s="1"/>
  <c r="J2412" i="3" a="1"/>
  <c r="J2412" i="3" s="1"/>
  <c r="J2413" i="3" a="1"/>
  <c r="J2413" i="3" s="1"/>
  <c r="J2414" i="3" a="1"/>
  <c r="J2414" i="3" s="1"/>
  <c r="J2415" i="3" a="1"/>
  <c r="J2415" i="3" s="1"/>
  <c r="J2416" i="3" a="1"/>
  <c r="J2416" i="3" s="1"/>
  <c r="J2417" i="3" a="1"/>
  <c r="J2417" i="3" s="1"/>
  <c r="J2420" i="3" a="1"/>
  <c r="J2420" i="3" s="1"/>
  <c r="J2422" i="3" a="1"/>
  <c r="J2422" i="3" s="1"/>
  <c r="J2423" i="3" a="1"/>
  <c r="J2423" i="3" s="1"/>
  <c r="J2424" i="3" a="1"/>
  <c r="J2424" i="3" s="1"/>
  <c r="J2425" i="3" a="1"/>
  <c r="J2425" i="3" s="1"/>
  <c r="J2426" i="3" a="1"/>
  <c r="J2426" i="3" s="1"/>
  <c r="J2427" i="3" a="1"/>
  <c r="J2427" i="3" s="1"/>
  <c r="J2428" i="3" a="1"/>
  <c r="J2428" i="3" s="1"/>
  <c r="J2430" i="3" a="1"/>
  <c r="J2430" i="3" s="1"/>
  <c r="J2431" i="3" a="1"/>
  <c r="J2431" i="3" s="1"/>
  <c r="J2432" i="3" a="1"/>
  <c r="J2432" i="3" s="1"/>
  <c r="J2433" i="3" a="1"/>
  <c r="J2433" i="3" s="1"/>
  <c r="J2434" i="3" a="1"/>
  <c r="J2434" i="3" s="1"/>
  <c r="J2435" i="3" a="1"/>
  <c r="J2435" i="3" s="1"/>
  <c r="J2436" i="3" a="1"/>
  <c r="J2436" i="3" s="1"/>
  <c r="J2437" i="3" a="1"/>
  <c r="J2437" i="3" s="1"/>
  <c r="J2438" i="3" a="1"/>
  <c r="J2438" i="3" s="1"/>
  <c r="J2439" i="3" a="1"/>
  <c r="J2439" i="3" s="1"/>
  <c r="J2440" i="3" a="1"/>
  <c r="J2440" i="3" s="1"/>
  <c r="J2441" i="3" a="1"/>
  <c r="J2441" i="3" s="1"/>
  <c r="J2442" i="3" a="1"/>
  <c r="J2442" i="3" s="1"/>
  <c r="J2443" i="3" a="1"/>
  <c r="J2443" i="3" s="1"/>
  <c r="J2444" i="3" a="1"/>
  <c r="J2444" i="3" s="1"/>
  <c r="J2445" i="3" a="1"/>
  <c r="J2445" i="3" s="1"/>
  <c r="J2446" i="3" a="1"/>
  <c r="J2446" i="3" s="1"/>
  <c r="J2447" i="3" a="1"/>
  <c r="J2447" i="3" s="1"/>
  <c r="J2448" i="3" a="1"/>
  <c r="J2448" i="3" s="1"/>
  <c r="J2449" i="3" a="1"/>
  <c r="J2449" i="3" s="1"/>
  <c r="J2450" i="3" a="1"/>
  <c r="J2450" i="3" s="1"/>
  <c r="J2451" i="3" a="1"/>
  <c r="J2451" i="3" s="1"/>
  <c r="J2452" i="3" a="1"/>
  <c r="J2452" i="3" s="1"/>
  <c r="J2453" i="3" a="1"/>
  <c r="J2453" i="3" s="1"/>
  <c r="J2454" i="3" a="1"/>
  <c r="J2454" i="3" s="1"/>
  <c r="J2455" i="3" a="1"/>
  <c r="J2455" i="3" s="1"/>
  <c r="J2456" i="3" a="1"/>
  <c r="J2456" i="3" s="1"/>
  <c r="J2457" i="3" a="1"/>
  <c r="J2457" i="3" s="1"/>
  <c r="J2458" i="3" a="1"/>
  <c r="J2458" i="3" s="1"/>
  <c r="J2460" i="3" a="1"/>
  <c r="J2460" i="3" s="1"/>
  <c r="J2461" i="3" a="1"/>
  <c r="J2461" i="3" s="1"/>
  <c r="J2462" i="3" a="1"/>
  <c r="J2462" i="3" s="1"/>
  <c r="J2463" i="3" a="1"/>
  <c r="J2463" i="3" s="1"/>
  <c r="J2464" i="3" a="1"/>
  <c r="J2464" i="3" s="1"/>
  <c r="J2466" i="3" a="1"/>
  <c r="J2466" i="3" s="1"/>
  <c r="J2469" i="3" a="1"/>
  <c r="J2469" i="3" s="1"/>
  <c r="J2470" i="3" a="1"/>
  <c r="J2470" i="3" s="1"/>
  <c r="J2473" i="3" a="1"/>
  <c r="J2473" i="3" s="1"/>
  <c r="J2474" i="3" a="1"/>
  <c r="J2474" i="3" s="1"/>
  <c r="J2475" i="3" a="1"/>
  <c r="J2475" i="3" s="1"/>
  <c r="J2476" i="3" a="1"/>
  <c r="J2476" i="3" s="1"/>
  <c r="J2477" i="3" a="1"/>
  <c r="J2477" i="3" s="1"/>
  <c r="J2478" i="3" a="1"/>
  <c r="J2478" i="3" s="1"/>
  <c r="J2479" i="3" a="1"/>
  <c r="J2479" i="3" s="1"/>
  <c r="J2480" i="3" a="1"/>
  <c r="J2480" i="3" s="1"/>
  <c r="J2481" i="3" a="1"/>
  <c r="J2481" i="3" s="1"/>
  <c r="J2482" i="3" a="1"/>
  <c r="J2482" i="3" s="1"/>
  <c r="J2483" i="3" a="1"/>
  <c r="J2483" i="3" s="1"/>
  <c r="J2484" i="3" a="1"/>
  <c r="J2484" i="3" s="1"/>
  <c r="J2485" i="3" a="1"/>
  <c r="J2485" i="3" s="1"/>
  <c r="J2486" i="3" a="1"/>
  <c r="J2486" i="3" s="1"/>
  <c r="J2487" i="3" a="1"/>
  <c r="J2487" i="3" s="1"/>
  <c r="J2488" i="3" a="1"/>
  <c r="J2488" i="3" s="1"/>
  <c r="J2489" i="3" a="1"/>
  <c r="J2489" i="3" s="1"/>
  <c r="J2490" i="3" a="1"/>
  <c r="J2490" i="3" s="1"/>
  <c r="J2491" i="3" a="1"/>
  <c r="J2491" i="3" s="1"/>
  <c r="J2492" i="3" a="1"/>
  <c r="J2492" i="3" s="1"/>
  <c r="J2493" i="3" a="1"/>
  <c r="J2493" i="3" s="1"/>
  <c r="J2494" i="3" a="1"/>
  <c r="J2494" i="3" s="1"/>
  <c r="J2495" i="3" a="1"/>
  <c r="J2495" i="3" s="1"/>
  <c r="J2497" i="3" a="1"/>
  <c r="J2497" i="3" s="1"/>
  <c r="J2501" i="3" a="1"/>
  <c r="J2501" i="3" s="1"/>
  <c r="J2503" i="3" a="1"/>
  <c r="J2503" i="3" s="1"/>
  <c r="J2504" i="3" a="1"/>
  <c r="J2504" i="3" s="1"/>
  <c r="J2505" i="3" a="1"/>
  <c r="J2505" i="3" s="1"/>
  <c r="J2506" i="3" a="1"/>
  <c r="J2506" i="3" s="1"/>
  <c r="J2507" i="3" a="1"/>
  <c r="J2507" i="3" s="1"/>
  <c r="J2508" i="3" a="1"/>
  <c r="J2508" i="3" s="1"/>
  <c r="J2509" i="3" a="1"/>
  <c r="J2509" i="3" s="1"/>
  <c r="J2510" i="3" a="1"/>
  <c r="J2510" i="3" s="1"/>
  <c r="J2511" i="3" a="1"/>
  <c r="J2511" i="3" s="1"/>
  <c r="J2512" i="3" a="1"/>
  <c r="J2512" i="3" s="1"/>
  <c r="J2514" i="3" a="1"/>
  <c r="J2514" i="3" s="1"/>
  <c r="J2515" i="3" a="1"/>
  <c r="J2515" i="3" s="1"/>
  <c r="J2519" i="3" a="1"/>
  <c r="J2519" i="3" s="1"/>
  <c r="J2520" i="3" a="1"/>
  <c r="J2520" i="3" s="1"/>
  <c r="J2521" i="3" a="1"/>
  <c r="J2521" i="3" s="1"/>
  <c r="J2522" i="3" a="1"/>
  <c r="J2522" i="3" s="1"/>
  <c r="J2523" i="3" a="1"/>
  <c r="J2523" i="3" s="1"/>
  <c r="J2524" i="3" a="1"/>
  <c r="J2524" i="3" s="1"/>
  <c r="J2525" i="3" a="1"/>
  <c r="J2525" i="3" s="1"/>
  <c r="J2528" i="3" a="1"/>
  <c r="J2528" i="3" s="1"/>
  <c r="J2529" i="3" a="1"/>
  <c r="J2529" i="3" s="1"/>
  <c r="J2530" i="3" a="1"/>
  <c r="J2530" i="3" s="1"/>
  <c r="J2531" i="3" a="1"/>
  <c r="J2531" i="3" s="1"/>
  <c r="J2532" i="3" a="1"/>
  <c r="J2532" i="3" s="1"/>
  <c r="J2533" i="3" a="1"/>
  <c r="J2533" i="3" s="1"/>
  <c r="J2534" i="3" a="1"/>
  <c r="J2534" i="3" s="1"/>
  <c r="J2535" i="3" a="1"/>
  <c r="J2535" i="3" s="1"/>
  <c r="J2536" i="3" a="1"/>
  <c r="J2536" i="3" s="1"/>
  <c r="J2537" i="3" a="1"/>
  <c r="J2537" i="3" s="1"/>
  <c r="J2538" i="3" a="1"/>
  <c r="J2538" i="3" s="1"/>
  <c r="J2539" i="3" a="1"/>
  <c r="J2539" i="3" s="1"/>
  <c r="J2540" i="3" a="1"/>
  <c r="J2540" i="3" s="1"/>
  <c r="J2541" i="3" a="1"/>
  <c r="J2541" i="3" s="1"/>
  <c r="J2542" i="3" a="1"/>
  <c r="J2542" i="3" s="1"/>
  <c r="J2543" i="3" a="1"/>
  <c r="J2543" i="3" s="1"/>
  <c r="J2544" i="3" a="1"/>
  <c r="J2544" i="3" s="1"/>
  <c r="J2547" i="3" a="1"/>
  <c r="J2547" i="3" s="1"/>
  <c r="J2548" i="3" a="1"/>
  <c r="J2548" i="3" s="1"/>
  <c r="J2549" i="3" a="1"/>
  <c r="J2549" i="3" s="1"/>
  <c r="J2550" i="3" a="1"/>
  <c r="J2550" i="3" s="1"/>
  <c r="J2551" i="3" a="1"/>
  <c r="J2551" i="3" s="1"/>
  <c r="J2552" i="3" a="1"/>
  <c r="J2552" i="3" s="1"/>
  <c r="J2553" i="3" a="1"/>
  <c r="J2553" i="3" s="1"/>
  <c r="J2554" i="3" a="1"/>
  <c r="J2554" i="3" s="1"/>
  <c r="J2555" i="3" a="1"/>
  <c r="J2555" i="3" s="1"/>
  <c r="J2556" i="3" a="1"/>
  <c r="J2556" i="3" s="1"/>
  <c r="J2557" i="3" a="1"/>
  <c r="J2557" i="3" s="1"/>
  <c r="J2558" i="3" a="1"/>
  <c r="J2558" i="3" s="1"/>
  <c r="J2559" i="3" a="1"/>
  <c r="J2559" i="3" s="1"/>
  <c r="J2560" i="3" a="1"/>
  <c r="J2560" i="3" s="1"/>
  <c r="J2561" i="3" a="1"/>
  <c r="J2561" i="3" s="1"/>
  <c r="J2562" i="3" a="1"/>
  <c r="J2562" i="3" s="1"/>
  <c r="J2563" i="3" a="1"/>
  <c r="J2563" i="3" s="1"/>
  <c r="J2564" i="3" a="1"/>
  <c r="J2564" i="3" s="1"/>
  <c r="J2565" i="3" a="1"/>
  <c r="J2565" i="3" s="1"/>
  <c r="J2566" i="3" a="1"/>
  <c r="J2566" i="3" s="1"/>
  <c r="J2567" i="3" a="1"/>
  <c r="J2567" i="3" s="1"/>
  <c r="J2568" i="3" a="1"/>
  <c r="J2568" i="3" s="1"/>
  <c r="J2569" i="3" a="1"/>
  <c r="J2569" i="3" s="1"/>
  <c r="J2570" i="3" a="1"/>
  <c r="J2570" i="3" s="1"/>
  <c r="J2571" i="3" a="1"/>
  <c r="J2571" i="3" s="1"/>
  <c r="J2572" i="3" a="1"/>
  <c r="J2572" i="3" s="1"/>
  <c r="J2573" i="3" a="1"/>
  <c r="J2573" i="3" s="1"/>
  <c r="J2574" i="3" a="1"/>
  <c r="J2574" i="3" s="1"/>
  <c r="J2575" i="3" a="1"/>
  <c r="J2575" i="3" s="1"/>
  <c r="J2576" i="3" a="1"/>
  <c r="J2576" i="3" s="1"/>
  <c r="J2577" i="3" a="1"/>
  <c r="J2577" i="3" s="1"/>
  <c r="J2578" i="3" a="1"/>
  <c r="J2578" i="3" s="1"/>
  <c r="J2579" i="3" a="1"/>
  <c r="J2579" i="3" s="1"/>
  <c r="J2580" i="3" a="1"/>
  <c r="J2580" i="3" s="1"/>
  <c r="J2581" i="3" a="1"/>
  <c r="J2581" i="3" s="1"/>
  <c r="J2582" i="3" a="1"/>
  <c r="J2582" i="3" s="1"/>
  <c r="J2583" i="3" a="1"/>
  <c r="J2583" i="3" s="1"/>
  <c r="J2584" i="3" a="1"/>
  <c r="J2584" i="3" s="1"/>
  <c r="J2585" i="3" a="1"/>
  <c r="J2585" i="3" s="1"/>
  <c r="J2586" i="3" a="1"/>
  <c r="J2586" i="3" s="1"/>
  <c r="J2587" i="3" a="1"/>
  <c r="J2587" i="3" s="1"/>
  <c r="J2588" i="3" a="1"/>
  <c r="J2588" i="3" s="1"/>
  <c r="J2589" i="3" a="1"/>
  <c r="J2589" i="3" s="1"/>
  <c r="J2590" i="3" a="1"/>
  <c r="J2590" i="3" s="1"/>
  <c r="J2591" i="3" a="1"/>
  <c r="J2591" i="3" s="1"/>
  <c r="J2592" i="3" a="1"/>
  <c r="J2592" i="3" s="1"/>
  <c r="J2593" i="3" a="1"/>
  <c r="J2593" i="3" s="1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124" i="3"/>
  <c r="AC125" i="3"/>
  <c r="AC126" i="3"/>
  <c r="AC127" i="3"/>
  <c r="AC128" i="3"/>
  <c r="AC129" i="3"/>
  <c r="AC130" i="3"/>
  <c r="AC131" i="3"/>
  <c r="AC132" i="3"/>
  <c r="AC133" i="3"/>
  <c r="AC134" i="3"/>
  <c r="AC135" i="3"/>
  <c r="AC136" i="3"/>
  <c r="AC137" i="3"/>
  <c r="AC138" i="3"/>
  <c r="AC139" i="3"/>
  <c r="AC140" i="3"/>
  <c r="AC141" i="3"/>
  <c r="AC142" i="3"/>
  <c r="AC143" i="3"/>
  <c r="AC144" i="3"/>
  <c r="AC145" i="3"/>
  <c r="AC146" i="3"/>
  <c r="AC147" i="3"/>
  <c r="AC148" i="3"/>
  <c r="AC149" i="3"/>
  <c r="AC150" i="3"/>
  <c r="AC151" i="3"/>
  <c r="AC152" i="3"/>
  <c r="AC153" i="3"/>
  <c r="AC154" i="3"/>
  <c r="AC155" i="3"/>
  <c r="AC156" i="3"/>
  <c r="AC157" i="3"/>
  <c r="AC158" i="3"/>
  <c r="AC159" i="3"/>
  <c r="AC160" i="3"/>
  <c r="AC161" i="3"/>
  <c r="AC162" i="3"/>
  <c r="AC163" i="3"/>
  <c r="AC164" i="3"/>
  <c r="AC165" i="3"/>
  <c r="AC166" i="3"/>
  <c r="AC167" i="3"/>
  <c r="AC168" i="3"/>
  <c r="AC169" i="3"/>
  <c r="AC170" i="3"/>
  <c r="AC171" i="3"/>
  <c r="AC172" i="3"/>
  <c r="AC173" i="3"/>
  <c r="AC174" i="3"/>
  <c r="AC175" i="3"/>
  <c r="AC176" i="3"/>
  <c r="AC177" i="3"/>
  <c r="AC178" i="3"/>
  <c r="AC179" i="3"/>
  <c r="AC180" i="3"/>
  <c r="AC181" i="3"/>
  <c r="AC182" i="3"/>
  <c r="AC183" i="3"/>
  <c r="AC184" i="3"/>
  <c r="AC185" i="3"/>
  <c r="AC186" i="3"/>
  <c r="AC187" i="3"/>
  <c r="AC188" i="3"/>
  <c r="AC189" i="3"/>
  <c r="AC190" i="3"/>
  <c r="AC191" i="3"/>
  <c r="AC192" i="3"/>
  <c r="AC193" i="3"/>
  <c r="AC194" i="3"/>
  <c r="AC195" i="3"/>
  <c r="AC196" i="3"/>
  <c r="AC197" i="3"/>
  <c r="AC198" i="3"/>
  <c r="AC199" i="3"/>
  <c r="AC200" i="3"/>
  <c r="AC201" i="3"/>
  <c r="AC202" i="3"/>
  <c r="AC203" i="3"/>
  <c r="AC204" i="3"/>
  <c r="AC205" i="3"/>
  <c r="AC206" i="3"/>
  <c r="AC207" i="3"/>
  <c r="AC208" i="3"/>
  <c r="AC209" i="3"/>
  <c r="AC210" i="3"/>
  <c r="AC211" i="3"/>
  <c r="AC212" i="3"/>
  <c r="AC213" i="3"/>
  <c r="AC214" i="3"/>
  <c r="AC215" i="3"/>
  <c r="AC216" i="3"/>
  <c r="AC217" i="3"/>
  <c r="AC218" i="3"/>
  <c r="AC219" i="3"/>
  <c r="AC220" i="3"/>
  <c r="AC221" i="3"/>
  <c r="AC222" i="3"/>
  <c r="AC223" i="3"/>
  <c r="AC224" i="3"/>
  <c r="AC225" i="3"/>
  <c r="AC226" i="3"/>
  <c r="AC227" i="3"/>
  <c r="AC228" i="3"/>
  <c r="AC229" i="3"/>
  <c r="AC230" i="3"/>
  <c r="AC231" i="3"/>
  <c r="AC232" i="3"/>
  <c r="AC233" i="3"/>
  <c r="AC234" i="3"/>
  <c r="AC235" i="3"/>
  <c r="AC236" i="3"/>
  <c r="AC237" i="3"/>
  <c r="AC238" i="3"/>
  <c r="AC239" i="3"/>
  <c r="AC240" i="3"/>
  <c r="AC241" i="3"/>
  <c r="AC242" i="3"/>
  <c r="AC243" i="3"/>
  <c r="AC244" i="3"/>
  <c r="AC245" i="3"/>
  <c r="AC246" i="3"/>
  <c r="AC247" i="3"/>
  <c r="AC248" i="3"/>
  <c r="AC249" i="3"/>
  <c r="AC250" i="3"/>
  <c r="AC251" i="3"/>
  <c r="AC252" i="3"/>
  <c r="AC253" i="3"/>
  <c r="AC254" i="3"/>
  <c r="AC255" i="3"/>
  <c r="AC256" i="3"/>
  <c r="AC257" i="3"/>
  <c r="AC258" i="3"/>
  <c r="AC259" i="3"/>
  <c r="AC260" i="3"/>
  <c r="AC261" i="3"/>
  <c r="AC262" i="3"/>
  <c r="AC263" i="3"/>
  <c r="AC264" i="3"/>
  <c r="AC265" i="3"/>
  <c r="AC266" i="3"/>
  <c r="AC267" i="3"/>
  <c r="AC268" i="3"/>
  <c r="AC269" i="3"/>
  <c r="AC270" i="3"/>
  <c r="AC271" i="3"/>
  <c r="AC272" i="3"/>
  <c r="AC273" i="3"/>
  <c r="AC274" i="3"/>
  <c r="AC275" i="3"/>
  <c r="AC276" i="3"/>
  <c r="AC277" i="3"/>
  <c r="AC278" i="3"/>
  <c r="AC279" i="3"/>
  <c r="AC280" i="3"/>
  <c r="AC281" i="3"/>
  <c r="AC282" i="3"/>
  <c r="AC283" i="3"/>
  <c r="AC284" i="3"/>
  <c r="AC285" i="3"/>
  <c r="AC286" i="3"/>
  <c r="AC287" i="3"/>
  <c r="AC288" i="3"/>
  <c r="AC289" i="3"/>
  <c r="AC290" i="3"/>
  <c r="AC291" i="3"/>
  <c r="AC292" i="3"/>
  <c r="AC293" i="3"/>
  <c r="AC294" i="3"/>
  <c r="AC295" i="3"/>
  <c r="AC296" i="3"/>
  <c r="AC297" i="3"/>
  <c r="AC298" i="3"/>
  <c r="AC299" i="3"/>
  <c r="AC300" i="3"/>
  <c r="AC301" i="3"/>
  <c r="AC302" i="3"/>
  <c r="AC303" i="3"/>
  <c r="AC304" i="3"/>
  <c r="AC305" i="3"/>
  <c r="AC306" i="3"/>
  <c r="AC307" i="3"/>
  <c r="AC308" i="3"/>
  <c r="AC309" i="3"/>
  <c r="AC310" i="3"/>
  <c r="AC311" i="3"/>
  <c r="AC312" i="3"/>
  <c r="AC313" i="3"/>
  <c r="AC314" i="3"/>
  <c r="AC315" i="3"/>
  <c r="AC316" i="3"/>
  <c r="AC317" i="3"/>
  <c r="AC318" i="3"/>
  <c r="AC319" i="3"/>
  <c r="AC320" i="3"/>
  <c r="AC321" i="3"/>
  <c r="AC322" i="3"/>
  <c r="AC323" i="3"/>
  <c r="AC324" i="3"/>
  <c r="AC325" i="3"/>
  <c r="AC326" i="3"/>
  <c r="AC327" i="3"/>
  <c r="AC328" i="3"/>
  <c r="AC329" i="3"/>
  <c r="AC330" i="3"/>
  <c r="AC331" i="3"/>
  <c r="AC332" i="3"/>
  <c r="AC333" i="3"/>
  <c r="AC334" i="3"/>
  <c r="AC335" i="3"/>
  <c r="AC336" i="3"/>
  <c r="AC337" i="3"/>
  <c r="AC338" i="3"/>
  <c r="AC339" i="3"/>
  <c r="AC340" i="3"/>
  <c r="AC341" i="3"/>
  <c r="AC342" i="3"/>
  <c r="AC343" i="3"/>
  <c r="AC344" i="3"/>
  <c r="AC345" i="3"/>
  <c r="AC346" i="3"/>
  <c r="AC347" i="3"/>
  <c r="AC348" i="3"/>
  <c r="AC349" i="3"/>
  <c r="AC350" i="3"/>
  <c r="AC351" i="3"/>
  <c r="AC352" i="3"/>
  <c r="AC353" i="3"/>
  <c r="AC354" i="3"/>
  <c r="AC355" i="3"/>
  <c r="AC356" i="3"/>
  <c r="AC357" i="3"/>
  <c r="AC358" i="3"/>
  <c r="AC359" i="3"/>
  <c r="AC360" i="3"/>
  <c r="AC361" i="3"/>
  <c r="AC362" i="3"/>
  <c r="AC363" i="3"/>
  <c r="AC364" i="3"/>
  <c r="AC365" i="3"/>
  <c r="AC366" i="3"/>
  <c r="AC367" i="3"/>
  <c r="AC368" i="3"/>
  <c r="AC369" i="3"/>
  <c r="AC370" i="3"/>
  <c r="AC371" i="3"/>
  <c r="AC372" i="3"/>
  <c r="AC373" i="3"/>
  <c r="AC374" i="3"/>
  <c r="AC375" i="3"/>
  <c r="AC376" i="3"/>
  <c r="AC377" i="3"/>
  <c r="AC378" i="3"/>
  <c r="AC379" i="3"/>
  <c r="AC380" i="3"/>
  <c r="AC381" i="3"/>
  <c r="AC382" i="3"/>
  <c r="AC383" i="3"/>
  <c r="AC384" i="3"/>
  <c r="AC385" i="3"/>
  <c r="AC386" i="3"/>
  <c r="AC387" i="3"/>
  <c r="AC388" i="3"/>
  <c r="AC389" i="3"/>
  <c r="AC390" i="3"/>
  <c r="AC391" i="3"/>
  <c r="AC392" i="3"/>
  <c r="AC393" i="3"/>
  <c r="AC394" i="3"/>
  <c r="AC395" i="3"/>
  <c r="AC396" i="3"/>
  <c r="AC397" i="3"/>
  <c r="AC398" i="3"/>
  <c r="AC399" i="3"/>
  <c r="AC400" i="3"/>
  <c r="AC401" i="3"/>
  <c r="AC402" i="3"/>
  <c r="AC403" i="3"/>
  <c r="AC404" i="3"/>
  <c r="AC405" i="3"/>
  <c r="AC406" i="3"/>
  <c r="AC407" i="3"/>
  <c r="AC408" i="3"/>
  <c r="AC409" i="3"/>
  <c r="AC410" i="3"/>
  <c r="AC411" i="3"/>
  <c r="AC412" i="3"/>
  <c r="AC413" i="3"/>
  <c r="AC414" i="3"/>
  <c r="AC415" i="3"/>
  <c r="AC416" i="3"/>
  <c r="AC417" i="3"/>
  <c r="AC418" i="3"/>
  <c r="AC419" i="3"/>
  <c r="AC420" i="3"/>
  <c r="AC421" i="3"/>
  <c r="AC422" i="3"/>
  <c r="AC423" i="3"/>
  <c r="AC424" i="3"/>
  <c r="AC425" i="3"/>
  <c r="AC426" i="3"/>
  <c r="AC427" i="3"/>
  <c r="AC428" i="3"/>
  <c r="AC429" i="3"/>
  <c r="AC430" i="3"/>
  <c r="AC431" i="3"/>
  <c r="AC432" i="3"/>
  <c r="AC433" i="3"/>
  <c r="AC434" i="3"/>
  <c r="AC435" i="3"/>
  <c r="AC436" i="3"/>
  <c r="AC437" i="3"/>
  <c r="AC438" i="3"/>
  <c r="AC439" i="3"/>
  <c r="AC440" i="3"/>
  <c r="AC441" i="3"/>
  <c r="AC442" i="3"/>
  <c r="AC443" i="3"/>
  <c r="AC444" i="3"/>
  <c r="AC445" i="3"/>
  <c r="AC446" i="3"/>
  <c r="AC447" i="3"/>
  <c r="AC448" i="3"/>
  <c r="AC449" i="3"/>
  <c r="AC450" i="3"/>
  <c r="AC451" i="3"/>
  <c r="AC452" i="3"/>
  <c r="AC453" i="3"/>
  <c r="AC454" i="3"/>
  <c r="AC455" i="3"/>
  <c r="AC456" i="3"/>
  <c r="AC457" i="3"/>
  <c r="AC458" i="3"/>
  <c r="AC459" i="3"/>
  <c r="AC460" i="3"/>
  <c r="AC461" i="3"/>
  <c r="AC462" i="3"/>
  <c r="AC463" i="3"/>
  <c r="AC464" i="3"/>
  <c r="AC465" i="3"/>
  <c r="AC466" i="3"/>
  <c r="AC467" i="3"/>
  <c r="AC468" i="3"/>
  <c r="AC469" i="3"/>
  <c r="AC470" i="3"/>
  <c r="AC471" i="3"/>
  <c r="AC472" i="3"/>
  <c r="AC473" i="3"/>
  <c r="AC474" i="3"/>
  <c r="AC475" i="3"/>
  <c r="AC476" i="3"/>
  <c r="AC477" i="3"/>
  <c r="AC478" i="3"/>
  <c r="AC479" i="3"/>
  <c r="AC480" i="3"/>
  <c r="AC481" i="3"/>
  <c r="AC482" i="3"/>
  <c r="AC483" i="3"/>
  <c r="AC484" i="3"/>
  <c r="AC485" i="3"/>
  <c r="AC486" i="3"/>
  <c r="AC487" i="3"/>
  <c r="AC488" i="3"/>
  <c r="AC489" i="3"/>
  <c r="AC490" i="3"/>
  <c r="AC491" i="3"/>
  <c r="AC492" i="3"/>
  <c r="AC493" i="3"/>
  <c r="AC494" i="3"/>
  <c r="AC495" i="3"/>
  <c r="AC496" i="3"/>
  <c r="AC497" i="3"/>
  <c r="AC498" i="3"/>
  <c r="AC499" i="3"/>
  <c r="AC500" i="3"/>
  <c r="AC501" i="3"/>
  <c r="AC502" i="3"/>
  <c r="AC503" i="3"/>
  <c r="AC504" i="3"/>
  <c r="AC505" i="3"/>
  <c r="AC506" i="3"/>
  <c r="AC507" i="3"/>
  <c r="AC508" i="3"/>
  <c r="AC509" i="3"/>
  <c r="AC510" i="3"/>
  <c r="AC511" i="3"/>
  <c r="AC512" i="3"/>
  <c r="AC513" i="3"/>
  <c r="AC514" i="3"/>
  <c r="AC515" i="3"/>
  <c r="AC516" i="3"/>
  <c r="AC517" i="3"/>
  <c r="AC518" i="3"/>
  <c r="AC519" i="3"/>
  <c r="AC520" i="3"/>
  <c r="AC521" i="3"/>
  <c r="AC522" i="3"/>
  <c r="AC523" i="3"/>
  <c r="AC524" i="3"/>
  <c r="AC525" i="3"/>
  <c r="AC526" i="3"/>
  <c r="AC527" i="3"/>
  <c r="AC528" i="3"/>
  <c r="AC529" i="3"/>
  <c r="AC530" i="3"/>
  <c r="AC531" i="3"/>
  <c r="AC532" i="3"/>
  <c r="AC533" i="3"/>
  <c r="AC534" i="3"/>
  <c r="AC535" i="3"/>
  <c r="AC536" i="3"/>
  <c r="AC537" i="3"/>
  <c r="AC538" i="3"/>
  <c r="AC539" i="3"/>
  <c r="AC540" i="3"/>
  <c r="AC541" i="3"/>
  <c r="AC542" i="3"/>
  <c r="AC543" i="3"/>
  <c r="AC544" i="3"/>
  <c r="AC545" i="3"/>
  <c r="AC546" i="3"/>
  <c r="AC547" i="3"/>
  <c r="AC548" i="3"/>
  <c r="AC549" i="3"/>
  <c r="AC550" i="3"/>
  <c r="AC551" i="3"/>
  <c r="AC552" i="3"/>
  <c r="AC553" i="3"/>
  <c r="AC554" i="3"/>
  <c r="AC555" i="3"/>
  <c r="AC556" i="3"/>
  <c r="AC557" i="3"/>
  <c r="AC558" i="3"/>
  <c r="AC559" i="3"/>
  <c r="AC560" i="3"/>
  <c r="AC561" i="3"/>
  <c r="AC562" i="3"/>
  <c r="AC563" i="3"/>
  <c r="AC564" i="3"/>
  <c r="AC565" i="3"/>
  <c r="AC566" i="3"/>
  <c r="AC567" i="3"/>
  <c r="AC568" i="3"/>
  <c r="AC569" i="3"/>
  <c r="AC570" i="3"/>
  <c r="AC571" i="3"/>
  <c r="AC572" i="3"/>
  <c r="AC573" i="3"/>
  <c r="AC574" i="3"/>
  <c r="AC575" i="3"/>
  <c r="AC576" i="3"/>
  <c r="AC577" i="3"/>
  <c r="AC578" i="3"/>
  <c r="AC579" i="3"/>
  <c r="AC580" i="3"/>
  <c r="AC581" i="3"/>
  <c r="AC582" i="3"/>
  <c r="AC583" i="3"/>
  <c r="AC584" i="3"/>
  <c r="AC585" i="3"/>
  <c r="AC586" i="3"/>
  <c r="AC587" i="3"/>
  <c r="AC588" i="3"/>
  <c r="AC589" i="3"/>
  <c r="AC590" i="3"/>
  <c r="AC591" i="3"/>
  <c r="AC592" i="3"/>
  <c r="AC593" i="3"/>
  <c r="AC594" i="3"/>
  <c r="AC595" i="3"/>
  <c r="AC596" i="3"/>
  <c r="AC597" i="3"/>
  <c r="AC598" i="3"/>
  <c r="AC599" i="3"/>
  <c r="AC600" i="3"/>
  <c r="AC601" i="3"/>
  <c r="AC602" i="3"/>
  <c r="AC603" i="3"/>
  <c r="AC604" i="3"/>
  <c r="AC605" i="3"/>
  <c r="AC606" i="3"/>
  <c r="AC607" i="3"/>
  <c r="AC608" i="3"/>
  <c r="AC609" i="3"/>
  <c r="AC610" i="3"/>
  <c r="AC611" i="3"/>
  <c r="AC612" i="3"/>
  <c r="AC613" i="3"/>
  <c r="AC614" i="3"/>
  <c r="AC615" i="3"/>
  <c r="AC616" i="3"/>
  <c r="AC617" i="3"/>
  <c r="AC618" i="3"/>
  <c r="AC619" i="3"/>
  <c r="AC620" i="3"/>
  <c r="AC621" i="3"/>
  <c r="AC622" i="3"/>
  <c r="AC623" i="3"/>
  <c r="AC624" i="3"/>
  <c r="AC625" i="3"/>
  <c r="AC626" i="3"/>
  <c r="AC627" i="3"/>
  <c r="AC628" i="3"/>
  <c r="AC629" i="3"/>
  <c r="AC630" i="3"/>
  <c r="AC631" i="3"/>
  <c r="AC632" i="3"/>
  <c r="AC633" i="3"/>
  <c r="AC634" i="3"/>
  <c r="AC635" i="3"/>
  <c r="AC636" i="3"/>
  <c r="AC637" i="3"/>
  <c r="AC638" i="3"/>
  <c r="AC639" i="3"/>
  <c r="AC640" i="3"/>
  <c r="AC641" i="3"/>
  <c r="AC642" i="3"/>
  <c r="AC643" i="3"/>
  <c r="AC644" i="3"/>
  <c r="AC645" i="3"/>
  <c r="AC646" i="3"/>
  <c r="AC647" i="3"/>
  <c r="AC648" i="3"/>
  <c r="AC649" i="3"/>
  <c r="AC650" i="3"/>
  <c r="AC651" i="3"/>
  <c r="AC652" i="3"/>
  <c r="AC653" i="3"/>
  <c r="AC654" i="3"/>
  <c r="AC655" i="3"/>
  <c r="AC656" i="3"/>
  <c r="AC657" i="3"/>
  <c r="AC658" i="3"/>
  <c r="AC659" i="3"/>
  <c r="AC660" i="3"/>
  <c r="AC661" i="3"/>
  <c r="AC662" i="3"/>
  <c r="AC663" i="3"/>
  <c r="AC664" i="3"/>
  <c r="AC665" i="3"/>
  <c r="AC666" i="3"/>
  <c r="AC667" i="3"/>
  <c r="AC668" i="3"/>
  <c r="AC669" i="3"/>
  <c r="AC670" i="3"/>
  <c r="AC671" i="3"/>
  <c r="AC672" i="3"/>
  <c r="AC673" i="3"/>
  <c r="AC674" i="3"/>
  <c r="AC675" i="3"/>
  <c r="AC676" i="3"/>
  <c r="AC677" i="3"/>
  <c r="AC678" i="3"/>
  <c r="AC679" i="3"/>
  <c r="AC680" i="3"/>
  <c r="AC681" i="3"/>
  <c r="AC682" i="3"/>
  <c r="AC683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S3" i="3"/>
  <c r="T3" i="3" s="1"/>
  <c r="U3" i="3" s="1"/>
  <c r="V3" i="3" s="1"/>
  <c r="S4" i="3"/>
  <c r="T4" i="3" s="1"/>
  <c r="U4" i="3" s="1"/>
  <c r="V4" i="3" s="1"/>
  <c r="S5" i="3"/>
  <c r="T5" i="3" s="1"/>
  <c r="U5" i="3" s="1"/>
  <c r="V5" i="3" s="1"/>
  <c r="S6" i="3"/>
  <c r="T6" i="3" s="1"/>
  <c r="U6" i="3" s="1"/>
  <c r="V6" i="3" s="1"/>
  <c r="S7" i="3"/>
  <c r="T7" i="3" s="1"/>
  <c r="U7" i="3" s="1"/>
  <c r="V7" i="3" s="1"/>
  <c r="S8" i="3"/>
  <c r="T8" i="3" s="1"/>
  <c r="U8" i="3" s="1"/>
  <c r="V8" i="3" s="1"/>
  <c r="S9" i="3"/>
  <c r="T9" i="3" s="1"/>
  <c r="U9" i="3" s="1"/>
  <c r="V9" i="3" s="1"/>
  <c r="S10" i="3"/>
  <c r="T10" i="3" s="1"/>
  <c r="U10" i="3" s="1"/>
  <c r="V10" i="3" s="1"/>
  <c r="S11" i="3"/>
  <c r="T11" i="3" s="1"/>
  <c r="U11" i="3" s="1"/>
  <c r="V11" i="3" s="1"/>
  <c r="S12" i="3"/>
  <c r="T12" i="3" s="1"/>
  <c r="U12" i="3" s="1"/>
  <c r="V12" i="3" s="1"/>
  <c r="S13" i="3"/>
  <c r="T13" i="3" s="1"/>
  <c r="U13" i="3" s="1"/>
  <c r="V13" i="3" s="1"/>
  <c r="S14" i="3"/>
  <c r="T14" i="3" s="1"/>
  <c r="U14" i="3" s="1"/>
  <c r="V14" i="3" s="1"/>
  <c r="S15" i="3"/>
  <c r="T15" i="3" s="1"/>
  <c r="U15" i="3" s="1"/>
  <c r="V15" i="3" s="1"/>
  <c r="S16" i="3"/>
  <c r="T16" i="3" s="1"/>
  <c r="U16" i="3" s="1"/>
  <c r="V16" i="3" s="1"/>
  <c r="S17" i="3"/>
  <c r="T17" i="3" s="1"/>
  <c r="U17" i="3" s="1"/>
  <c r="V17" i="3" s="1"/>
  <c r="S18" i="3"/>
  <c r="T18" i="3" s="1"/>
  <c r="U18" i="3" s="1"/>
  <c r="V18" i="3" s="1"/>
  <c r="S19" i="3"/>
  <c r="T19" i="3" s="1"/>
  <c r="U19" i="3" s="1"/>
  <c r="V19" i="3" s="1"/>
  <c r="S20" i="3"/>
  <c r="T20" i="3" s="1"/>
  <c r="U20" i="3" s="1"/>
  <c r="V20" i="3" s="1"/>
  <c r="S21" i="3"/>
  <c r="T21" i="3" s="1"/>
  <c r="U21" i="3" s="1"/>
  <c r="V21" i="3" s="1"/>
  <c r="S22" i="3"/>
  <c r="T22" i="3" s="1"/>
  <c r="U22" i="3" s="1"/>
  <c r="V22" i="3" s="1"/>
  <c r="S23" i="3"/>
  <c r="T23" i="3" s="1"/>
  <c r="U23" i="3" s="1"/>
  <c r="V23" i="3" s="1"/>
  <c r="S24" i="3"/>
  <c r="T24" i="3" s="1"/>
  <c r="U24" i="3" s="1"/>
  <c r="V24" i="3" s="1"/>
  <c r="S25" i="3"/>
  <c r="T25" i="3" s="1"/>
  <c r="U25" i="3" s="1"/>
  <c r="V25" i="3" s="1"/>
  <c r="S26" i="3"/>
  <c r="T26" i="3" s="1"/>
  <c r="U26" i="3" s="1"/>
  <c r="V26" i="3" s="1"/>
  <c r="S27" i="3"/>
  <c r="T27" i="3" s="1"/>
  <c r="U27" i="3" s="1"/>
  <c r="V27" i="3" s="1"/>
  <c r="S28" i="3"/>
  <c r="T28" i="3" s="1"/>
  <c r="U28" i="3" s="1"/>
  <c r="V28" i="3" s="1"/>
  <c r="S29" i="3"/>
  <c r="T29" i="3" s="1"/>
  <c r="U29" i="3" s="1"/>
  <c r="V29" i="3" s="1"/>
  <c r="S30" i="3"/>
  <c r="T30" i="3" s="1"/>
  <c r="U30" i="3" s="1"/>
  <c r="V30" i="3" s="1"/>
  <c r="S31" i="3"/>
  <c r="T31" i="3" s="1"/>
  <c r="U31" i="3" s="1"/>
  <c r="V31" i="3" s="1"/>
  <c r="S32" i="3"/>
  <c r="T32" i="3" s="1"/>
  <c r="U32" i="3" s="1"/>
  <c r="V32" i="3" s="1"/>
  <c r="S33" i="3"/>
  <c r="T33" i="3" s="1"/>
  <c r="U33" i="3" s="1"/>
  <c r="V33" i="3" s="1"/>
  <c r="S34" i="3"/>
  <c r="T34" i="3" s="1"/>
  <c r="U34" i="3" s="1"/>
  <c r="V34" i="3" s="1"/>
  <c r="S35" i="3"/>
  <c r="T35" i="3" s="1"/>
  <c r="U35" i="3" s="1"/>
  <c r="V35" i="3" s="1"/>
  <c r="S36" i="3"/>
  <c r="T36" i="3" s="1"/>
  <c r="U36" i="3" s="1"/>
  <c r="V36" i="3" s="1"/>
  <c r="S37" i="3"/>
  <c r="T37" i="3" s="1"/>
  <c r="U37" i="3" s="1"/>
  <c r="V37" i="3" s="1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E2291" i="3"/>
  <c r="F2291" i="3" s="1"/>
  <c r="E2292" i="3"/>
  <c r="F2292" i="3" s="1"/>
  <c r="E2293" i="3"/>
  <c r="F2293" i="3" s="1"/>
  <c r="E2591" i="3"/>
  <c r="F2591" i="3" s="1"/>
  <c r="E10" i="3"/>
  <c r="F10" i="3" s="1"/>
  <c r="E2294" i="3"/>
  <c r="F2294" i="3" s="1"/>
  <c r="E2285" i="3"/>
  <c r="F2285" i="3" s="1"/>
  <c r="E2281" i="3"/>
  <c r="F2281" i="3" s="1"/>
  <c r="E2282" i="3"/>
  <c r="F2282" i="3" s="1"/>
  <c r="E2555" i="3"/>
  <c r="F2555" i="3" s="1"/>
  <c r="E13" i="3"/>
  <c r="F13" i="3" s="1"/>
  <c r="E14" i="3"/>
  <c r="F14" i="3" s="1"/>
  <c r="E15" i="3"/>
  <c r="F15" i="3" s="1"/>
  <c r="E16" i="3"/>
  <c r="F16" i="3" s="1"/>
  <c r="E28" i="3"/>
  <c r="F28" i="3" s="1"/>
  <c r="E17" i="3"/>
  <c r="F17" i="3" s="1"/>
  <c r="E29" i="3"/>
  <c r="F29" i="3" s="1"/>
  <c r="E30" i="3"/>
  <c r="F30" i="3" s="1"/>
  <c r="E18" i="3"/>
  <c r="F18" i="3" s="1"/>
  <c r="E6" i="3"/>
  <c r="F6" i="3" s="1"/>
  <c r="E19" i="3"/>
  <c r="F19" i="3" s="1"/>
  <c r="E20" i="3"/>
  <c r="F20" i="3" s="1"/>
  <c r="E21" i="3"/>
  <c r="F21" i="3" s="1"/>
  <c r="E22" i="3"/>
  <c r="F22" i="3" s="1"/>
  <c r="E23" i="3"/>
  <c r="F23" i="3" s="1"/>
  <c r="E58" i="3"/>
  <c r="F58" i="3" s="1"/>
  <c r="E24" i="3"/>
  <c r="F24" i="3" s="1"/>
  <c r="E25" i="3"/>
  <c r="F25" i="3" s="1"/>
  <c r="E26" i="3"/>
  <c r="F26" i="3" s="1"/>
  <c r="E27" i="3"/>
  <c r="F27" i="3" s="1"/>
  <c r="E2585" i="3"/>
  <c r="F2585" i="3" s="1"/>
  <c r="E2277" i="3"/>
  <c r="F2277" i="3" s="1"/>
  <c r="E2278" i="3"/>
  <c r="F2278" i="3" s="1"/>
  <c r="E2557" i="3"/>
  <c r="F2557" i="3" s="1"/>
  <c r="E2284" i="3"/>
  <c r="F2284" i="3" s="1"/>
  <c r="E41" i="3"/>
  <c r="F41" i="3" s="1"/>
  <c r="E33" i="3"/>
  <c r="F33" i="3" s="1"/>
  <c r="E34" i="3"/>
  <c r="F34" i="3" s="1"/>
  <c r="E35" i="3"/>
  <c r="F35" i="3" s="1"/>
  <c r="E42" i="3"/>
  <c r="F42" i="3" s="1"/>
  <c r="E36" i="3"/>
  <c r="F36" i="3" s="1"/>
  <c r="E37" i="3"/>
  <c r="F37" i="3" s="1"/>
  <c r="E38" i="3"/>
  <c r="F38" i="3" s="1"/>
  <c r="E32" i="3"/>
  <c r="F32" i="3" s="1"/>
  <c r="E39" i="3"/>
  <c r="F39" i="3" s="1"/>
  <c r="E40" i="3"/>
  <c r="F40" i="3" s="1"/>
  <c r="E9" i="3"/>
  <c r="F9" i="3" s="1"/>
  <c r="E61" i="3"/>
  <c r="F61" i="3" s="1"/>
  <c r="E62" i="3"/>
  <c r="F62" i="3" s="1"/>
  <c r="E56" i="3"/>
  <c r="F56" i="3" s="1"/>
  <c r="E57" i="3"/>
  <c r="F57" i="3" s="1"/>
  <c r="E2295" i="3"/>
  <c r="F2295" i="3" s="1"/>
  <c r="E2296" i="3"/>
  <c r="F2296" i="3" s="1"/>
  <c r="E2279" i="3"/>
  <c r="F2279" i="3" s="1"/>
  <c r="E71" i="3"/>
  <c r="F71" i="3" s="1"/>
  <c r="E2297" i="3"/>
  <c r="F2297" i="3" s="1"/>
  <c r="E2298" i="3"/>
  <c r="F2298" i="3" s="1"/>
  <c r="E2299" i="3"/>
  <c r="F2299" i="3" s="1"/>
  <c r="E2300" i="3"/>
  <c r="F2300" i="3" s="1"/>
  <c r="E2301" i="3"/>
  <c r="F2301" i="3" s="1"/>
  <c r="E2302" i="3"/>
  <c r="F2302" i="3" s="1"/>
  <c r="E2303" i="3"/>
  <c r="F2303" i="3" s="1"/>
  <c r="E2304" i="3"/>
  <c r="F2304" i="3" s="1"/>
  <c r="E2563" i="3"/>
  <c r="F2563" i="3" s="1"/>
  <c r="E70" i="3"/>
  <c r="F70" i="3" s="1"/>
  <c r="E2305" i="3"/>
  <c r="F2305" i="3" s="1"/>
  <c r="E2306" i="3"/>
  <c r="F2306" i="3" s="1"/>
  <c r="E2571" i="3"/>
  <c r="F2571" i="3" s="1"/>
  <c r="E59" i="3"/>
  <c r="F59" i="3" s="1"/>
  <c r="E7" i="3"/>
  <c r="F7" i="3" s="1"/>
  <c r="E8" i="3"/>
  <c r="F8" i="3" s="1"/>
  <c r="E2307" i="3"/>
  <c r="F2307" i="3" s="1"/>
  <c r="E2308" i="3"/>
  <c r="F2308" i="3" s="1"/>
  <c r="E2309" i="3"/>
  <c r="F2309" i="3" s="1"/>
  <c r="E2310" i="3"/>
  <c r="F2310" i="3" s="1"/>
  <c r="E2311" i="3"/>
  <c r="F2311" i="3" s="1"/>
  <c r="E2312" i="3"/>
  <c r="F2312" i="3" s="1"/>
  <c r="E2313" i="3"/>
  <c r="F2313" i="3" s="1"/>
  <c r="E2283" i="3"/>
  <c r="F2283" i="3" s="1"/>
  <c r="E2552" i="3"/>
  <c r="F2552" i="3" s="1"/>
  <c r="E2314" i="3"/>
  <c r="F2314" i="3" s="1"/>
  <c r="E2315" i="3"/>
  <c r="F2315" i="3" s="1"/>
  <c r="E2583" i="3"/>
  <c r="F2583" i="3" s="1"/>
  <c r="E12" i="3"/>
  <c r="F12" i="3" s="1"/>
  <c r="E2316" i="3"/>
  <c r="F2316" i="3" s="1"/>
  <c r="E2317" i="3"/>
  <c r="F2317" i="3" s="1"/>
  <c r="E2318" i="3"/>
  <c r="F2318" i="3" s="1"/>
  <c r="E2319" i="3"/>
  <c r="F2319" i="3" s="1"/>
  <c r="E2320" i="3"/>
  <c r="F2320" i="3" s="1"/>
  <c r="E2321" i="3"/>
  <c r="F2321" i="3" s="1"/>
  <c r="E2322" i="3"/>
  <c r="F2322" i="3" s="1"/>
  <c r="E2323" i="3"/>
  <c r="F2323" i="3" s="1"/>
  <c r="E2324" i="3"/>
  <c r="F2324" i="3" s="1"/>
  <c r="E2325" i="3"/>
  <c r="F2325" i="3" s="1"/>
  <c r="E2326" i="3"/>
  <c r="F2326" i="3" s="1"/>
  <c r="E2327" i="3"/>
  <c r="F2327" i="3" s="1"/>
  <c r="E2328" i="3"/>
  <c r="F2328" i="3" s="1"/>
  <c r="E2329" i="3"/>
  <c r="F2329" i="3" s="1"/>
  <c r="E2330" i="3"/>
  <c r="F2330" i="3" s="1"/>
  <c r="E2331" i="3"/>
  <c r="F2331" i="3" s="1"/>
  <c r="E2332" i="3"/>
  <c r="F2332" i="3" s="1"/>
  <c r="E2333" i="3"/>
  <c r="F2333" i="3" s="1"/>
  <c r="E2334" i="3"/>
  <c r="F2334" i="3" s="1"/>
  <c r="E4" i="3"/>
  <c r="F4" i="3" s="1"/>
  <c r="E2592" i="3"/>
  <c r="F2592" i="3" s="1"/>
  <c r="E2335" i="3"/>
  <c r="F2335" i="3" s="1"/>
  <c r="E2336" i="3"/>
  <c r="F2336" i="3" s="1"/>
  <c r="E2337" i="3"/>
  <c r="F2337" i="3" s="1"/>
  <c r="E2338" i="3"/>
  <c r="F2338" i="3" s="1"/>
  <c r="E2339" i="3"/>
  <c r="F2339" i="3" s="1"/>
  <c r="E2340" i="3"/>
  <c r="F2340" i="3" s="1"/>
  <c r="E2341" i="3"/>
  <c r="F2341" i="3" s="1"/>
  <c r="E2342" i="3"/>
  <c r="F2342" i="3" s="1"/>
  <c r="E2343" i="3"/>
  <c r="F2343" i="3" s="1"/>
  <c r="E2344" i="3"/>
  <c r="F2344" i="3" s="1"/>
  <c r="E2345" i="3"/>
  <c r="F2345" i="3" s="1"/>
  <c r="E2346" i="3"/>
  <c r="F2346" i="3" s="1"/>
  <c r="E2347" i="3"/>
  <c r="F2347" i="3" s="1"/>
  <c r="E2348" i="3"/>
  <c r="F2348" i="3" s="1"/>
  <c r="E2349" i="3"/>
  <c r="F2349" i="3" s="1"/>
  <c r="E2350" i="3"/>
  <c r="F2350" i="3" s="1"/>
  <c r="E2351" i="3"/>
  <c r="F2351" i="3" s="1"/>
  <c r="E2352" i="3"/>
  <c r="F2352" i="3" s="1"/>
  <c r="E2353" i="3"/>
  <c r="F2353" i="3" s="1"/>
  <c r="E2354" i="3"/>
  <c r="F2354" i="3" s="1"/>
  <c r="E2556" i="3"/>
  <c r="F2556" i="3" s="1"/>
  <c r="E79" i="3"/>
  <c r="F79" i="3" s="1"/>
  <c r="E2355" i="3"/>
  <c r="F2355" i="3" s="1"/>
  <c r="E2356" i="3"/>
  <c r="F2356" i="3" s="1"/>
  <c r="E2357" i="3"/>
  <c r="F2357" i="3" s="1"/>
  <c r="E11" i="3"/>
  <c r="F11" i="3" s="1"/>
  <c r="E2590" i="3"/>
  <c r="F2590" i="3" s="1"/>
  <c r="E2358" i="3"/>
  <c r="F2358" i="3" s="1"/>
  <c r="E2359" i="3"/>
  <c r="F2359" i="3" s="1"/>
  <c r="E2360" i="3"/>
  <c r="F2360" i="3" s="1"/>
  <c r="E2361" i="3"/>
  <c r="F2361" i="3" s="1"/>
  <c r="E2362" i="3"/>
  <c r="F2362" i="3" s="1"/>
  <c r="E2363" i="3"/>
  <c r="F2363" i="3" s="1"/>
  <c r="E2364" i="3"/>
  <c r="F2364" i="3" s="1"/>
  <c r="E2365" i="3"/>
  <c r="F2365" i="3" s="1"/>
  <c r="E2366" i="3"/>
  <c r="F2366" i="3" s="1"/>
  <c r="E2367" i="3"/>
  <c r="F2367" i="3" s="1"/>
  <c r="E2368" i="3"/>
  <c r="F2368" i="3" s="1"/>
  <c r="E2566" i="3"/>
  <c r="F2566" i="3" s="1"/>
  <c r="E66" i="3"/>
  <c r="F66" i="3" s="1"/>
  <c r="E2550" i="3"/>
  <c r="F2550" i="3" s="1"/>
  <c r="E2286" i="3"/>
  <c r="F2286" i="3" s="1"/>
  <c r="E2369" i="3"/>
  <c r="F2369" i="3" s="1"/>
  <c r="E2370" i="3"/>
  <c r="F2370" i="3" s="1"/>
  <c r="E2371" i="3"/>
  <c r="F2371" i="3" s="1"/>
  <c r="E2372" i="3"/>
  <c r="F2372" i="3" s="1"/>
  <c r="E2373" i="3"/>
  <c r="F2373" i="3" s="1"/>
  <c r="E2374" i="3"/>
  <c r="F2374" i="3" s="1"/>
  <c r="E2375" i="3"/>
  <c r="F2375" i="3" s="1"/>
  <c r="E2376" i="3"/>
  <c r="F2376" i="3" s="1"/>
  <c r="E2377" i="3"/>
  <c r="F2377" i="3" s="1"/>
  <c r="E2378" i="3"/>
  <c r="F2378" i="3" s="1"/>
  <c r="E2379" i="3"/>
  <c r="F2379" i="3" s="1"/>
  <c r="E2380" i="3"/>
  <c r="F2380" i="3" s="1"/>
  <c r="E2381" i="3"/>
  <c r="F2381" i="3" s="1"/>
  <c r="E2382" i="3"/>
  <c r="F2382" i="3" s="1"/>
  <c r="E2383" i="3"/>
  <c r="F2383" i="3" s="1"/>
  <c r="E2384" i="3"/>
  <c r="F2384" i="3" s="1"/>
  <c r="E2385" i="3"/>
  <c r="F2385" i="3" s="1"/>
  <c r="E2280" i="3"/>
  <c r="F2280" i="3" s="1"/>
  <c r="E2564" i="3"/>
  <c r="F2564" i="3" s="1"/>
  <c r="E76" i="3"/>
  <c r="F76" i="3" s="1"/>
  <c r="E77" i="3"/>
  <c r="F77" i="3" s="1"/>
  <c r="E2386" i="3"/>
  <c r="F2386" i="3" s="1"/>
  <c r="E2288" i="3"/>
  <c r="F2288" i="3" s="1"/>
  <c r="E2289" i="3"/>
  <c r="F2289" i="3" s="1"/>
  <c r="E2549" i="3"/>
  <c r="F2549" i="3" s="1"/>
  <c r="E2287" i="3"/>
  <c r="F2287" i="3" s="1"/>
  <c r="E2548" i="3"/>
  <c r="F2548" i="3" s="1"/>
  <c r="E2387" i="3"/>
  <c r="F2387" i="3" s="1"/>
  <c r="E2388" i="3"/>
  <c r="F2388" i="3" s="1"/>
  <c r="E2389" i="3"/>
  <c r="F2389" i="3" s="1"/>
  <c r="E2390" i="3"/>
  <c r="F2390" i="3" s="1"/>
  <c r="E2391" i="3"/>
  <c r="F2391" i="3" s="1"/>
  <c r="E2392" i="3"/>
  <c r="F2392" i="3" s="1"/>
  <c r="E2393" i="3"/>
  <c r="F2393" i="3" s="1"/>
  <c r="E2394" i="3"/>
  <c r="F2394" i="3" s="1"/>
  <c r="E43" i="3"/>
  <c r="F43" i="3" s="1"/>
  <c r="E60" i="3"/>
  <c r="F60" i="3" s="1"/>
  <c r="E44" i="3"/>
  <c r="F44" i="3" s="1"/>
  <c r="E45" i="3"/>
  <c r="F45" i="3" s="1"/>
  <c r="E46" i="3"/>
  <c r="F46" i="3" s="1"/>
  <c r="E53" i="3"/>
  <c r="F53" i="3" s="1"/>
  <c r="E2575" i="3"/>
  <c r="F2575" i="3" s="1"/>
  <c r="E47" i="3"/>
  <c r="F47" i="3" s="1"/>
  <c r="E48" i="3"/>
  <c r="F48" i="3" s="1"/>
  <c r="E2554" i="3"/>
  <c r="F2554" i="3" s="1"/>
  <c r="E49" i="3"/>
  <c r="F49" i="3" s="1"/>
  <c r="E50" i="3"/>
  <c r="F50" i="3" s="1"/>
  <c r="E2576" i="3"/>
  <c r="F2576" i="3" s="1"/>
  <c r="E2572" i="3"/>
  <c r="F2572" i="3" s="1"/>
  <c r="E2577" i="3"/>
  <c r="F2577" i="3" s="1"/>
  <c r="E51" i="3"/>
  <c r="F51" i="3" s="1"/>
  <c r="E52" i="3"/>
  <c r="F52" i="3" s="1"/>
  <c r="E2580" i="3"/>
  <c r="F2580" i="3" s="1"/>
  <c r="E2578" i="3"/>
  <c r="F2578" i="3" s="1"/>
  <c r="E2395" i="3"/>
  <c r="F2395" i="3" s="1"/>
  <c r="E2396" i="3"/>
  <c r="F2396" i="3" s="1"/>
  <c r="E2397" i="3"/>
  <c r="F2397" i="3" s="1"/>
  <c r="E2398" i="3"/>
  <c r="F2398" i="3" s="1"/>
  <c r="E2399" i="3"/>
  <c r="F2399" i="3" s="1"/>
  <c r="E2400" i="3"/>
  <c r="F2400" i="3" s="1"/>
  <c r="E2401" i="3"/>
  <c r="F2401" i="3" s="1"/>
  <c r="E2402" i="3"/>
  <c r="F2402" i="3" s="1"/>
  <c r="E2403" i="3"/>
  <c r="F2403" i="3" s="1"/>
  <c r="E2404" i="3"/>
  <c r="F2404" i="3" s="1"/>
  <c r="E2405" i="3"/>
  <c r="F2405" i="3" s="1"/>
  <c r="E2406" i="3"/>
  <c r="F2406" i="3" s="1"/>
  <c r="E2407" i="3"/>
  <c r="F2407" i="3" s="1"/>
  <c r="E2408" i="3"/>
  <c r="F2408" i="3" s="1"/>
  <c r="E2409" i="3"/>
  <c r="F2409" i="3" s="1"/>
  <c r="E2410" i="3"/>
  <c r="F2410" i="3" s="1"/>
  <c r="E2411" i="3"/>
  <c r="F2411" i="3" s="1"/>
  <c r="E2412" i="3"/>
  <c r="F2412" i="3" s="1"/>
  <c r="E2413" i="3"/>
  <c r="F2413" i="3" s="1"/>
  <c r="E2414" i="3"/>
  <c r="F2414" i="3" s="1"/>
  <c r="E2415" i="3"/>
  <c r="F2415" i="3" s="1"/>
  <c r="E2416" i="3"/>
  <c r="F2416" i="3" s="1"/>
  <c r="E2417" i="3"/>
  <c r="F2417" i="3" s="1"/>
  <c r="E2418" i="3"/>
  <c r="F2418" i="3" s="1"/>
  <c r="E73" i="3"/>
  <c r="F73" i="3" s="1"/>
  <c r="E74" i="3"/>
  <c r="F74" i="3" s="1"/>
  <c r="E2419" i="3"/>
  <c r="F2419" i="3" s="1"/>
  <c r="E2420" i="3"/>
  <c r="F2420" i="3" s="1"/>
  <c r="E2421" i="3"/>
  <c r="F2421" i="3" s="1"/>
  <c r="E2422" i="3"/>
  <c r="F2422" i="3" s="1"/>
  <c r="E2423" i="3"/>
  <c r="F2423" i="3" s="1"/>
  <c r="E2424" i="3"/>
  <c r="F2424" i="3" s="1"/>
  <c r="E2425" i="3"/>
  <c r="F2425" i="3" s="1"/>
  <c r="E2426" i="3"/>
  <c r="F2426" i="3" s="1"/>
  <c r="E2427" i="3"/>
  <c r="F2427" i="3" s="1"/>
  <c r="E2428" i="3"/>
  <c r="F2428" i="3" s="1"/>
  <c r="E2429" i="3"/>
  <c r="F2429" i="3" s="1"/>
  <c r="E2430" i="3"/>
  <c r="F2430" i="3" s="1"/>
  <c r="E2431" i="3"/>
  <c r="F2431" i="3" s="1"/>
  <c r="E2432" i="3"/>
  <c r="F2432" i="3" s="1"/>
  <c r="E2433" i="3"/>
  <c r="F2433" i="3" s="1"/>
  <c r="E2434" i="3"/>
  <c r="F2434" i="3" s="1"/>
  <c r="E2435" i="3"/>
  <c r="F2435" i="3" s="1"/>
  <c r="E2436" i="3"/>
  <c r="F2436" i="3" s="1"/>
  <c r="E2437" i="3"/>
  <c r="F2437" i="3" s="1"/>
  <c r="E2438" i="3"/>
  <c r="F2438" i="3" s="1"/>
  <c r="E2439" i="3"/>
  <c r="F2439" i="3" s="1"/>
  <c r="E2440" i="3"/>
  <c r="F2440" i="3" s="1"/>
  <c r="E3" i="3"/>
  <c r="F3" i="3" s="1"/>
  <c r="E2441" i="3"/>
  <c r="F2441" i="3" s="1"/>
  <c r="E2442" i="3"/>
  <c r="F2442" i="3" s="1"/>
  <c r="E2443" i="3"/>
  <c r="F2443" i="3" s="1"/>
  <c r="E2444" i="3"/>
  <c r="F2444" i="3" s="1"/>
  <c r="E2445" i="3"/>
  <c r="F2445" i="3" s="1"/>
  <c r="E2446" i="3"/>
  <c r="F2446" i="3" s="1"/>
  <c r="E2447" i="3"/>
  <c r="F2447" i="3" s="1"/>
  <c r="E2448" i="3"/>
  <c r="F2448" i="3" s="1"/>
  <c r="E2449" i="3"/>
  <c r="F2449" i="3" s="1"/>
  <c r="E2276" i="3"/>
  <c r="F2276" i="3" s="1"/>
  <c r="E2553" i="3"/>
  <c r="F2553" i="3" s="1"/>
  <c r="E2450" i="3"/>
  <c r="F2450" i="3" s="1"/>
  <c r="E2451" i="3"/>
  <c r="F2451" i="3" s="1"/>
  <c r="E2452" i="3"/>
  <c r="F2452" i="3" s="1"/>
  <c r="E2453" i="3"/>
  <c r="F2453" i="3" s="1"/>
  <c r="E2454" i="3"/>
  <c r="F2454" i="3" s="1"/>
  <c r="E2455" i="3"/>
  <c r="F2455" i="3" s="1"/>
  <c r="E2456" i="3"/>
  <c r="F2456" i="3" s="1"/>
  <c r="E2457" i="3"/>
  <c r="F2457" i="3" s="1"/>
  <c r="E2458" i="3"/>
  <c r="F2458" i="3" s="1"/>
  <c r="E2459" i="3"/>
  <c r="F2459" i="3" s="1"/>
  <c r="E2460" i="3"/>
  <c r="F2460" i="3" s="1"/>
  <c r="E2461" i="3"/>
  <c r="F2461" i="3" s="1"/>
  <c r="E2462" i="3"/>
  <c r="F2462" i="3" s="1"/>
  <c r="E2463" i="3"/>
  <c r="F2463" i="3" s="1"/>
  <c r="E2464" i="3"/>
  <c r="F2464" i="3" s="1"/>
  <c r="E2465" i="3"/>
  <c r="F2465" i="3" s="1"/>
  <c r="E2466" i="3"/>
  <c r="F2466" i="3" s="1"/>
  <c r="E2467" i="3"/>
  <c r="F2467" i="3" s="1"/>
  <c r="E2468" i="3"/>
  <c r="F2468" i="3" s="1"/>
  <c r="E2469" i="3"/>
  <c r="F2469" i="3" s="1"/>
  <c r="E2470" i="3"/>
  <c r="F2470" i="3" s="1"/>
  <c r="E2471" i="3"/>
  <c r="F2471" i="3" s="1"/>
  <c r="E2472" i="3"/>
  <c r="F2472" i="3" s="1"/>
  <c r="E2573" i="3"/>
  <c r="F2573" i="3" s="1"/>
  <c r="E2574" i="3"/>
  <c r="F2574" i="3" s="1"/>
  <c r="E54" i="3"/>
  <c r="F54" i="3" s="1"/>
  <c r="E2473" i="3"/>
  <c r="F2473" i="3" s="1"/>
  <c r="E2474" i="3"/>
  <c r="F2474" i="3" s="1"/>
  <c r="E2475" i="3"/>
  <c r="F2475" i="3" s="1"/>
  <c r="E2579" i="3"/>
  <c r="F2579" i="3" s="1"/>
  <c r="E2476" i="3"/>
  <c r="F2476" i="3" s="1"/>
  <c r="E2477" i="3"/>
  <c r="F2477" i="3" s="1"/>
  <c r="E2584" i="3"/>
  <c r="F2584" i="3" s="1"/>
  <c r="E2478" i="3"/>
  <c r="F2478" i="3" s="1"/>
  <c r="E2479" i="3"/>
  <c r="F2479" i="3" s="1"/>
  <c r="E2480" i="3"/>
  <c r="F2480" i="3" s="1"/>
  <c r="E2481" i="3"/>
  <c r="F2481" i="3" s="1"/>
  <c r="E2482" i="3"/>
  <c r="F2482" i="3" s="1"/>
  <c r="E2483" i="3"/>
  <c r="F2483" i="3" s="1"/>
  <c r="E2484" i="3"/>
  <c r="F2484" i="3" s="1"/>
  <c r="E2485" i="3"/>
  <c r="F2485" i="3" s="1"/>
  <c r="E2560" i="3"/>
  <c r="F2560" i="3" s="1"/>
  <c r="E2561" i="3"/>
  <c r="F2561" i="3" s="1"/>
  <c r="E69" i="3"/>
  <c r="F69" i="3" s="1"/>
  <c r="E2486" i="3"/>
  <c r="F2486" i="3" s="1"/>
  <c r="E55" i="3"/>
  <c r="F55" i="3" s="1"/>
  <c r="E5" i="3"/>
  <c r="F5" i="3" s="1"/>
  <c r="E2487" i="3"/>
  <c r="F2487" i="3" s="1"/>
  <c r="E2488" i="3"/>
  <c r="F2488" i="3" s="1"/>
  <c r="E2489" i="3"/>
  <c r="F2489" i="3" s="1"/>
  <c r="E2490" i="3"/>
  <c r="F2490" i="3" s="1"/>
  <c r="E31" i="3"/>
  <c r="F31" i="3" s="1"/>
  <c r="E2491" i="3"/>
  <c r="F2491" i="3" s="1"/>
  <c r="E2492" i="3"/>
  <c r="F2492" i="3" s="1"/>
  <c r="E2493" i="3"/>
  <c r="F2493" i="3" s="1"/>
  <c r="E2494" i="3"/>
  <c r="F2494" i="3" s="1"/>
  <c r="E2495" i="3"/>
  <c r="F2495" i="3" s="1"/>
  <c r="E2496" i="3"/>
  <c r="F2496" i="3" s="1"/>
  <c r="E2497" i="3"/>
  <c r="F2497" i="3" s="1"/>
  <c r="E2498" i="3"/>
  <c r="F2498" i="3" s="1"/>
  <c r="E2499" i="3"/>
  <c r="F2499" i="3" s="1"/>
  <c r="E2500" i="3"/>
  <c r="F2500" i="3" s="1"/>
  <c r="E2501" i="3"/>
  <c r="F2501" i="3" s="1"/>
  <c r="E2502" i="3"/>
  <c r="F2502" i="3" s="1"/>
  <c r="E2503" i="3"/>
  <c r="F2503" i="3" s="1"/>
  <c r="E2504" i="3"/>
  <c r="F2504" i="3" s="1"/>
  <c r="E2505" i="3"/>
  <c r="F2505" i="3" s="1"/>
  <c r="E2506" i="3"/>
  <c r="F2506" i="3" s="1"/>
  <c r="E2507" i="3"/>
  <c r="F2507" i="3" s="1"/>
  <c r="E2508" i="3"/>
  <c r="F2508" i="3" s="1"/>
  <c r="E2509" i="3"/>
  <c r="F2509" i="3" s="1"/>
  <c r="E2510" i="3"/>
  <c r="F2510" i="3" s="1"/>
  <c r="E2511" i="3"/>
  <c r="F2511" i="3" s="1"/>
  <c r="E2512" i="3"/>
  <c r="F2512" i="3" s="1"/>
  <c r="E2513" i="3"/>
  <c r="F2513" i="3" s="1"/>
  <c r="E2514" i="3"/>
  <c r="F2514" i="3" s="1"/>
  <c r="E2515" i="3"/>
  <c r="F2515" i="3" s="1"/>
  <c r="E2516" i="3"/>
  <c r="F2516" i="3" s="1"/>
  <c r="E2517" i="3"/>
  <c r="F2517" i="3" s="1"/>
  <c r="E2518" i="3"/>
  <c r="F2518" i="3" s="1"/>
  <c r="E75" i="3"/>
  <c r="F75" i="3" s="1"/>
  <c r="E2559" i="3"/>
  <c r="F2559" i="3" s="1"/>
  <c r="E2551" i="3"/>
  <c r="F2551" i="3" s="1"/>
  <c r="E2519" i="3"/>
  <c r="F2519" i="3" s="1"/>
  <c r="E2520" i="3"/>
  <c r="F2520" i="3" s="1"/>
  <c r="E2562" i="3"/>
  <c r="F2562" i="3" s="1"/>
  <c r="E2565" i="3"/>
  <c r="F2565" i="3" s="1"/>
  <c r="E2275" i="3"/>
  <c r="F2275" i="3" s="1"/>
  <c r="E2521" i="3"/>
  <c r="F2521" i="3" s="1"/>
  <c r="E2522" i="3"/>
  <c r="F2522" i="3" s="1"/>
  <c r="E2523" i="3"/>
  <c r="F2523" i="3" s="1"/>
  <c r="E2524" i="3"/>
  <c r="F2524" i="3" s="1"/>
  <c r="E2525" i="3"/>
  <c r="F2525" i="3" s="1"/>
  <c r="E2526" i="3"/>
  <c r="F2526" i="3" s="1"/>
  <c r="E2527" i="3"/>
  <c r="F2527" i="3" s="1"/>
  <c r="E2528" i="3"/>
  <c r="F2528" i="3" s="1"/>
  <c r="E2529" i="3"/>
  <c r="F2529" i="3" s="1"/>
  <c r="E2530" i="3"/>
  <c r="F2530" i="3" s="1"/>
  <c r="E2531" i="3"/>
  <c r="F2531" i="3" s="1"/>
  <c r="E2532" i="3"/>
  <c r="F2532" i="3" s="1"/>
  <c r="E2533" i="3"/>
  <c r="F2533" i="3" s="1"/>
  <c r="E2534" i="3"/>
  <c r="F2534" i="3" s="1"/>
  <c r="E2535" i="3"/>
  <c r="F2535" i="3" s="1"/>
  <c r="E2558" i="3"/>
  <c r="F2558" i="3" s="1"/>
  <c r="E78" i="3"/>
  <c r="F78" i="3" s="1"/>
  <c r="E2536" i="3"/>
  <c r="F2536" i="3" s="1"/>
  <c r="E2537" i="3"/>
  <c r="F2537" i="3" s="1"/>
  <c r="E2538" i="3"/>
  <c r="F2538" i="3" s="1"/>
  <c r="E2539" i="3"/>
  <c r="F2539" i="3" s="1"/>
  <c r="E2540" i="3"/>
  <c r="F2540" i="3" s="1"/>
  <c r="E2541" i="3"/>
  <c r="F2541" i="3" s="1"/>
  <c r="E2542" i="3"/>
  <c r="F2542" i="3" s="1"/>
  <c r="E2543" i="3"/>
  <c r="F2543" i="3" s="1"/>
  <c r="E2544" i="3"/>
  <c r="F2544" i="3" s="1"/>
  <c r="E2290" i="3"/>
  <c r="F2290" i="3" s="1"/>
  <c r="E2545" i="3"/>
  <c r="F2545" i="3" s="1"/>
  <c r="E2546" i="3"/>
  <c r="F2546" i="3" s="1"/>
  <c r="E2547" i="3"/>
  <c r="F2547" i="3" s="1"/>
  <c r="E80" i="3"/>
  <c r="F80" i="3" s="1"/>
  <c r="E81" i="3"/>
  <c r="F81" i="3" s="1"/>
  <c r="E82" i="3"/>
  <c r="F82" i="3" s="1"/>
  <c r="E83" i="3"/>
  <c r="F83" i="3" s="1"/>
  <c r="E84" i="3"/>
  <c r="F84" i="3" s="1"/>
  <c r="E85" i="3"/>
  <c r="F85" i="3" s="1"/>
  <c r="E86" i="3"/>
  <c r="F86" i="3" s="1"/>
  <c r="E87" i="3"/>
  <c r="F87" i="3" s="1"/>
  <c r="E88" i="3"/>
  <c r="F88" i="3" s="1"/>
  <c r="E89" i="3"/>
  <c r="F89" i="3" s="1"/>
  <c r="E90" i="3"/>
  <c r="F90" i="3" s="1"/>
  <c r="E91" i="3"/>
  <c r="F91" i="3" s="1"/>
  <c r="E92" i="3"/>
  <c r="F92" i="3" s="1"/>
  <c r="E93" i="3"/>
  <c r="F93" i="3" s="1"/>
  <c r="E94" i="3"/>
  <c r="F94" i="3" s="1"/>
  <c r="E95" i="3"/>
  <c r="F95" i="3" s="1"/>
  <c r="E96" i="3"/>
  <c r="F96" i="3" s="1"/>
  <c r="E97" i="3"/>
  <c r="F97" i="3" s="1"/>
  <c r="E98" i="3"/>
  <c r="F98" i="3" s="1"/>
  <c r="E99" i="3"/>
  <c r="F99" i="3" s="1"/>
  <c r="E100" i="3"/>
  <c r="F100" i="3" s="1"/>
  <c r="E101" i="3"/>
  <c r="F101" i="3" s="1"/>
  <c r="E102" i="3"/>
  <c r="F102" i="3" s="1"/>
  <c r="E103" i="3"/>
  <c r="F103" i="3" s="1"/>
  <c r="E104" i="3"/>
  <c r="F104" i="3" s="1"/>
  <c r="E105" i="3"/>
  <c r="F105" i="3" s="1"/>
  <c r="E106" i="3"/>
  <c r="F106" i="3" s="1"/>
  <c r="E107" i="3"/>
  <c r="F107" i="3" s="1"/>
  <c r="E108" i="3"/>
  <c r="F108" i="3" s="1"/>
  <c r="E109" i="3"/>
  <c r="F109" i="3" s="1"/>
  <c r="E110" i="3"/>
  <c r="F110" i="3" s="1"/>
  <c r="E111" i="3"/>
  <c r="F111" i="3" s="1"/>
  <c r="E112" i="3"/>
  <c r="F112" i="3" s="1"/>
  <c r="E113" i="3"/>
  <c r="F113" i="3" s="1"/>
  <c r="E114" i="3"/>
  <c r="F114" i="3" s="1"/>
  <c r="E115" i="3"/>
  <c r="F115" i="3" s="1"/>
  <c r="E116" i="3"/>
  <c r="F116" i="3" s="1"/>
  <c r="E117" i="3"/>
  <c r="F117" i="3" s="1"/>
  <c r="E118" i="3"/>
  <c r="F118" i="3" s="1"/>
  <c r="E119" i="3"/>
  <c r="F119" i="3" s="1"/>
  <c r="E120" i="3"/>
  <c r="F120" i="3" s="1"/>
  <c r="E121" i="3"/>
  <c r="F121" i="3" s="1"/>
  <c r="E122" i="3"/>
  <c r="F122" i="3" s="1"/>
  <c r="E123" i="3"/>
  <c r="F123" i="3" s="1"/>
  <c r="E2586" i="3"/>
  <c r="F2586" i="3" s="1"/>
  <c r="E124" i="3"/>
  <c r="F124" i="3" s="1"/>
  <c r="E2587" i="3"/>
  <c r="F2587" i="3" s="1"/>
  <c r="E125" i="3"/>
  <c r="F125" i="3" s="1"/>
  <c r="E2588" i="3"/>
  <c r="F2588" i="3" s="1"/>
  <c r="E126" i="3"/>
  <c r="F126" i="3" s="1"/>
  <c r="E127" i="3"/>
  <c r="F127" i="3" s="1"/>
  <c r="E128" i="3"/>
  <c r="F128" i="3" s="1"/>
  <c r="E129" i="3"/>
  <c r="F129" i="3" s="1"/>
  <c r="E130" i="3"/>
  <c r="F130" i="3" s="1"/>
  <c r="E131" i="3"/>
  <c r="F131" i="3" s="1"/>
  <c r="E132" i="3"/>
  <c r="F132" i="3" s="1"/>
  <c r="E133" i="3"/>
  <c r="F133" i="3" s="1"/>
  <c r="E134" i="3"/>
  <c r="F134" i="3" s="1"/>
  <c r="E135" i="3"/>
  <c r="F135" i="3" s="1"/>
  <c r="E136" i="3"/>
  <c r="F136" i="3" s="1"/>
  <c r="E137" i="3"/>
  <c r="F137" i="3" s="1"/>
  <c r="E138" i="3"/>
  <c r="F138" i="3" s="1"/>
  <c r="E139" i="3"/>
  <c r="F139" i="3" s="1"/>
  <c r="E140" i="3"/>
  <c r="F140" i="3" s="1"/>
  <c r="E141" i="3"/>
  <c r="F141" i="3" s="1"/>
  <c r="E142" i="3"/>
  <c r="F142" i="3" s="1"/>
  <c r="E143" i="3"/>
  <c r="F143" i="3" s="1"/>
  <c r="E144" i="3"/>
  <c r="F144" i="3" s="1"/>
  <c r="E145" i="3"/>
  <c r="F145" i="3" s="1"/>
  <c r="E146" i="3"/>
  <c r="F146" i="3" s="1"/>
  <c r="E147" i="3"/>
  <c r="F147" i="3" s="1"/>
  <c r="E148" i="3"/>
  <c r="F148" i="3" s="1"/>
  <c r="E149" i="3"/>
  <c r="F149" i="3" s="1"/>
  <c r="E150" i="3"/>
  <c r="F150" i="3" s="1"/>
  <c r="E151" i="3"/>
  <c r="F151" i="3" s="1"/>
  <c r="E152" i="3"/>
  <c r="F152" i="3" s="1"/>
  <c r="E153" i="3"/>
  <c r="F153" i="3" s="1"/>
  <c r="E154" i="3"/>
  <c r="F154" i="3" s="1"/>
  <c r="E155" i="3"/>
  <c r="F155" i="3" s="1"/>
  <c r="E156" i="3"/>
  <c r="F156" i="3" s="1"/>
  <c r="E157" i="3"/>
  <c r="F157" i="3" s="1"/>
  <c r="E158" i="3"/>
  <c r="F158" i="3" s="1"/>
  <c r="E159" i="3"/>
  <c r="F159" i="3" s="1"/>
  <c r="E160" i="3"/>
  <c r="F160" i="3" s="1"/>
  <c r="E161" i="3"/>
  <c r="F161" i="3" s="1"/>
  <c r="E162" i="3"/>
  <c r="F162" i="3" s="1"/>
  <c r="E163" i="3"/>
  <c r="F163" i="3" s="1"/>
  <c r="E164" i="3"/>
  <c r="F164" i="3" s="1"/>
  <c r="E165" i="3"/>
  <c r="F165" i="3" s="1"/>
  <c r="E166" i="3"/>
  <c r="F166" i="3" s="1"/>
  <c r="E167" i="3"/>
  <c r="F167" i="3" s="1"/>
  <c r="E168" i="3"/>
  <c r="F168" i="3" s="1"/>
  <c r="E169" i="3"/>
  <c r="F169" i="3" s="1"/>
  <c r="E170" i="3"/>
  <c r="F170" i="3" s="1"/>
  <c r="E171" i="3"/>
  <c r="F171" i="3" s="1"/>
  <c r="E172" i="3"/>
  <c r="F172" i="3" s="1"/>
  <c r="E173" i="3"/>
  <c r="F173" i="3" s="1"/>
  <c r="E174" i="3"/>
  <c r="F174" i="3" s="1"/>
  <c r="E175" i="3"/>
  <c r="F175" i="3" s="1"/>
  <c r="E176" i="3"/>
  <c r="F176" i="3" s="1"/>
  <c r="E177" i="3"/>
  <c r="F177" i="3" s="1"/>
  <c r="E178" i="3"/>
  <c r="F178" i="3" s="1"/>
  <c r="E179" i="3"/>
  <c r="F179" i="3" s="1"/>
  <c r="E180" i="3"/>
  <c r="F180" i="3" s="1"/>
  <c r="E181" i="3"/>
  <c r="F181" i="3" s="1"/>
  <c r="E182" i="3"/>
  <c r="F182" i="3" s="1"/>
  <c r="E183" i="3"/>
  <c r="F183" i="3" s="1"/>
  <c r="E184" i="3"/>
  <c r="F184" i="3" s="1"/>
  <c r="E185" i="3"/>
  <c r="F185" i="3" s="1"/>
  <c r="E186" i="3"/>
  <c r="F186" i="3" s="1"/>
  <c r="E187" i="3"/>
  <c r="F187" i="3" s="1"/>
  <c r="E188" i="3"/>
  <c r="F188" i="3" s="1"/>
  <c r="E189" i="3"/>
  <c r="F189" i="3" s="1"/>
  <c r="E190" i="3"/>
  <c r="F190" i="3" s="1"/>
  <c r="E191" i="3"/>
  <c r="F191" i="3" s="1"/>
  <c r="E192" i="3"/>
  <c r="F192" i="3" s="1"/>
  <c r="E193" i="3"/>
  <c r="F193" i="3" s="1"/>
  <c r="E194" i="3"/>
  <c r="F194" i="3" s="1"/>
  <c r="E195" i="3"/>
  <c r="F195" i="3" s="1"/>
  <c r="E196" i="3"/>
  <c r="F196" i="3" s="1"/>
  <c r="E197" i="3"/>
  <c r="F197" i="3" s="1"/>
  <c r="E198" i="3"/>
  <c r="F198" i="3" s="1"/>
  <c r="E199" i="3"/>
  <c r="F199" i="3" s="1"/>
  <c r="E200" i="3"/>
  <c r="F200" i="3" s="1"/>
  <c r="E201" i="3"/>
  <c r="F201" i="3" s="1"/>
  <c r="E202" i="3"/>
  <c r="F202" i="3" s="1"/>
  <c r="E203" i="3"/>
  <c r="F203" i="3" s="1"/>
  <c r="E204" i="3"/>
  <c r="F204" i="3" s="1"/>
  <c r="E205" i="3"/>
  <c r="F205" i="3" s="1"/>
  <c r="E206" i="3"/>
  <c r="F206" i="3" s="1"/>
  <c r="E207" i="3"/>
  <c r="F207" i="3" s="1"/>
  <c r="E208" i="3"/>
  <c r="F208" i="3" s="1"/>
  <c r="E209" i="3"/>
  <c r="F209" i="3" s="1"/>
  <c r="E210" i="3"/>
  <c r="F210" i="3" s="1"/>
  <c r="E211" i="3"/>
  <c r="F211" i="3" s="1"/>
  <c r="E212" i="3"/>
  <c r="F212" i="3" s="1"/>
  <c r="E213" i="3"/>
  <c r="F213" i="3" s="1"/>
  <c r="E214" i="3"/>
  <c r="F214" i="3" s="1"/>
  <c r="E72" i="3"/>
  <c r="F72" i="3" s="1"/>
  <c r="E215" i="3"/>
  <c r="F215" i="3" s="1"/>
  <c r="E216" i="3"/>
  <c r="F216" i="3" s="1"/>
  <c r="E217" i="3"/>
  <c r="F217" i="3" s="1"/>
  <c r="E218" i="3"/>
  <c r="F218" i="3" s="1"/>
  <c r="E219" i="3"/>
  <c r="F219" i="3" s="1"/>
  <c r="E220" i="3"/>
  <c r="F220" i="3" s="1"/>
  <c r="E221" i="3"/>
  <c r="F221" i="3" s="1"/>
  <c r="E222" i="3"/>
  <c r="F222" i="3" s="1"/>
  <c r="E223" i="3"/>
  <c r="F223" i="3" s="1"/>
  <c r="E224" i="3"/>
  <c r="F224" i="3" s="1"/>
  <c r="E225" i="3"/>
  <c r="F225" i="3" s="1"/>
  <c r="E226" i="3"/>
  <c r="F226" i="3" s="1"/>
  <c r="E227" i="3"/>
  <c r="F227" i="3" s="1"/>
  <c r="E228" i="3"/>
  <c r="F228" i="3" s="1"/>
  <c r="E229" i="3"/>
  <c r="F229" i="3" s="1"/>
  <c r="E230" i="3"/>
  <c r="F230" i="3" s="1"/>
  <c r="E231" i="3"/>
  <c r="F231" i="3" s="1"/>
  <c r="E232" i="3"/>
  <c r="F232" i="3" s="1"/>
  <c r="E233" i="3"/>
  <c r="F233" i="3" s="1"/>
  <c r="E234" i="3"/>
  <c r="F234" i="3" s="1"/>
  <c r="E235" i="3"/>
  <c r="F235" i="3" s="1"/>
  <c r="E236" i="3"/>
  <c r="F236" i="3" s="1"/>
  <c r="E237" i="3"/>
  <c r="F237" i="3" s="1"/>
  <c r="E238" i="3"/>
  <c r="F238" i="3" s="1"/>
  <c r="E239" i="3"/>
  <c r="F239" i="3" s="1"/>
  <c r="E240" i="3"/>
  <c r="F240" i="3" s="1"/>
  <c r="E241" i="3"/>
  <c r="F241" i="3" s="1"/>
  <c r="E242" i="3"/>
  <c r="F242" i="3" s="1"/>
  <c r="E243" i="3"/>
  <c r="F243" i="3" s="1"/>
  <c r="E244" i="3"/>
  <c r="F244" i="3" s="1"/>
  <c r="E245" i="3"/>
  <c r="F245" i="3" s="1"/>
  <c r="E246" i="3"/>
  <c r="F246" i="3" s="1"/>
  <c r="E247" i="3"/>
  <c r="F247" i="3" s="1"/>
  <c r="E248" i="3"/>
  <c r="F248" i="3" s="1"/>
  <c r="E249" i="3"/>
  <c r="F249" i="3" s="1"/>
  <c r="E250" i="3"/>
  <c r="F250" i="3" s="1"/>
  <c r="E251" i="3"/>
  <c r="F251" i="3" s="1"/>
  <c r="E252" i="3"/>
  <c r="F252" i="3" s="1"/>
  <c r="E253" i="3"/>
  <c r="F253" i="3" s="1"/>
  <c r="E254" i="3"/>
  <c r="F254" i="3" s="1"/>
  <c r="E255" i="3"/>
  <c r="F255" i="3" s="1"/>
  <c r="E256" i="3"/>
  <c r="F256" i="3" s="1"/>
  <c r="E257" i="3"/>
  <c r="F257" i="3" s="1"/>
  <c r="E258" i="3"/>
  <c r="F258" i="3" s="1"/>
  <c r="E259" i="3"/>
  <c r="F259" i="3" s="1"/>
  <c r="E260" i="3"/>
  <c r="F260" i="3" s="1"/>
  <c r="E261" i="3"/>
  <c r="F261" i="3" s="1"/>
  <c r="E262" i="3"/>
  <c r="F262" i="3" s="1"/>
  <c r="E263" i="3"/>
  <c r="F263" i="3" s="1"/>
  <c r="E264" i="3"/>
  <c r="F264" i="3" s="1"/>
  <c r="E265" i="3"/>
  <c r="F265" i="3" s="1"/>
  <c r="E266" i="3"/>
  <c r="F266" i="3" s="1"/>
  <c r="E267" i="3"/>
  <c r="F267" i="3" s="1"/>
  <c r="E268" i="3"/>
  <c r="F268" i="3" s="1"/>
  <c r="E269" i="3"/>
  <c r="F269" i="3" s="1"/>
  <c r="E270" i="3"/>
  <c r="F270" i="3" s="1"/>
  <c r="E271" i="3"/>
  <c r="F271" i="3" s="1"/>
  <c r="E272" i="3"/>
  <c r="F272" i="3" s="1"/>
  <c r="E273" i="3"/>
  <c r="F273" i="3" s="1"/>
  <c r="E274" i="3"/>
  <c r="F274" i="3" s="1"/>
  <c r="E275" i="3"/>
  <c r="F275" i="3" s="1"/>
  <c r="E276" i="3"/>
  <c r="F276" i="3" s="1"/>
  <c r="E277" i="3"/>
  <c r="F277" i="3" s="1"/>
  <c r="E278" i="3"/>
  <c r="F278" i="3" s="1"/>
  <c r="E279" i="3"/>
  <c r="F279" i="3" s="1"/>
  <c r="E280" i="3"/>
  <c r="F280" i="3" s="1"/>
  <c r="E281" i="3"/>
  <c r="F281" i="3" s="1"/>
  <c r="E282" i="3"/>
  <c r="F282" i="3" s="1"/>
  <c r="E283" i="3"/>
  <c r="F283" i="3" s="1"/>
  <c r="E284" i="3"/>
  <c r="F284" i="3" s="1"/>
  <c r="E285" i="3"/>
  <c r="F285" i="3" s="1"/>
  <c r="E286" i="3"/>
  <c r="F286" i="3" s="1"/>
  <c r="E287" i="3"/>
  <c r="F287" i="3" s="1"/>
  <c r="E288" i="3"/>
  <c r="F288" i="3" s="1"/>
  <c r="E289" i="3"/>
  <c r="F289" i="3" s="1"/>
  <c r="E290" i="3"/>
  <c r="F290" i="3" s="1"/>
  <c r="E291" i="3"/>
  <c r="F291" i="3" s="1"/>
  <c r="E292" i="3"/>
  <c r="F292" i="3" s="1"/>
  <c r="E293" i="3"/>
  <c r="F293" i="3" s="1"/>
  <c r="E294" i="3"/>
  <c r="F294" i="3" s="1"/>
  <c r="E295" i="3"/>
  <c r="F295" i="3" s="1"/>
  <c r="E296" i="3"/>
  <c r="F296" i="3" s="1"/>
  <c r="E297" i="3"/>
  <c r="F297" i="3" s="1"/>
  <c r="E298" i="3"/>
  <c r="F298" i="3" s="1"/>
  <c r="E299" i="3"/>
  <c r="F299" i="3" s="1"/>
  <c r="E300" i="3"/>
  <c r="F300" i="3" s="1"/>
  <c r="E301" i="3"/>
  <c r="F301" i="3" s="1"/>
  <c r="E302" i="3"/>
  <c r="F302" i="3" s="1"/>
  <c r="E303" i="3"/>
  <c r="F303" i="3" s="1"/>
  <c r="E304" i="3"/>
  <c r="F304" i="3" s="1"/>
  <c r="E305" i="3"/>
  <c r="F305" i="3" s="1"/>
  <c r="E306" i="3"/>
  <c r="F306" i="3" s="1"/>
  <c r="E307" i="3"/>
  <c r="F307" i="3" s="1"/>
  <c r="E308" i="3"/>
  <c r="F308" i="3" s="1"/>
  <c r="E309" i="3"/>
  <c r="F309" i="3" s="1"/>
  <c r="E310" i="3"/>
  <c r="F310" i="3" s="1"/>
  <c r="E311" i="3"/>
  <c r="F311" i="3" s="1"/>
  <c r="E312" i="3"/>
  <c r="F312" i="3" s="1"/>
  <c r="E313" i="3"/>
  <c r="F313" i="3" s="1"/>
  <c r="E314" i="3"/>
  <c r="F314" i="3" s="1"/>
  <c r="E315" i="3"/>
  <c r="F315" i="3" s="1"/>
  <c r="E316" i="3"/>
  <c r="F316" i="3" s="1"/>
  <c r="E317" i="3"/>
  <c r="F317" i="3" s="1"/>
  <c r="E318" i="3"/>
  <c r="F318" i="3" s="1"/>
  <c r="E319" i="3"/>
  <c r="F319" i="3" s="1"/>
  <c r="E320" i="3"/>
  <c r="F320" i="3" s="1"/>
  <c r="E321" i="3"/>
  <c r="F321" i="3" s="1"/>
  <c r="E322" i="3"/>
  <c r="F322" i="3" s="1"/>
  <c r="E323" i="3"/>
  <c r="F323" i="3" s="1"/>
  <c r="E324" i="3"/>
  <c r="F324" i="3" s="1"/>
  <c r="E325" i="3"/>
  <c r="F325" i="3" s="1"/>
  <c r="E326" i="3"/>
  <c r="F326" i="3" s="1"/>
  <c r="E327" i="3"/>
  <c r="F327" i="3" s="1"/>
  <c r="E328" i="3"/>
  <c r="F328" i="3" s="1"/>
  <c r="E329" i="3"/>
  <c r="F329" i="3" s="1"/>
  <c r="E330" i="3"/>
  <c r="F330" i="3" s="1"/>
  <c r="E331" i="3"/>
  <c r="F331" i="3" s="1"/>
  <c r="E332" i="3"/>
  <c r="F332" i="3" s="1"/>
  <c r="E333" i="3"/>
  <c r="F333" i="3" s="1"/>
  <c r="E334" i="3"/>
  <c r="F334" i="3" s="1"/>
  <c r="E335" i="3"/>
  <c r="F335" i="3" s="1"/>
  <c r="E336" i="3"/>
  <c r="F336" i="3" s="1"/>
  <c r="E337" i="3"/>
  <c r="F337" i="3" s="1"/>
  <c r="E338" i="3"/>
  <c r="F338" i="3" s="1"/>
  <c r="E339" i="3"/>
  <c r="F339" i="3" s="1"/>
  <c r="E340" i="3"/>
  <c r="F340" i="3" s="1"/>
  <c r="E341" i="3"/>
  <c r="F341" i="3" s="1"/>
  <c r="E342" i="3"/>
  <c r="F342" i="3" s="1"/>
  <c r="E343" i="3"/>
  <c r="F343" i="3" s="1"/>
  <c r="E344" i="3"/>
  <c r="F344" i="3" s="1"/>
  <c r="E345" i="3"/>
  <c r="F345" i="3" s="1"/>
  <c r="E346" i="3"/>
  <c r="F346" i="3" s="1"/>
  <c r="E347" i="3"/>
  <c r="F347" i="3" s="1"/>
  <c r="E348" i="3"/>
  <c r="F348" i="3" s="1"/>
  <c r="E349" i="3"/>
  <c r="F349" i="3" s="1"/>
  <c r="E350" i="3"/>
  <c r="F350" i="3" s="1"/>
  <c r="E351" i="3"/>
  <c r="F351" i="3" s="1"/>
  <c r="E352" i="3"/>
  <c r="F352" i="3" s="1"/>
  <c r="E353" i="3"/>
  <c r="F353" i="3" s="1"/>
  <c r="E354" i="3"/>
  <c r="F354" i="3" s="1"/>
  <c r="E355" i="3"/>
  <c r="F355" i="3" s="1"/>
  <c r="E356" i="3"/>
  <c r="F356" i="3" s="1"/>
  <c r="E357" i="3"/>
  <c r="F357" i="3" s="1"/>
  <c r="E358" i="3"/>
  <c r="F358" i="3" s="1"/>
  <c r="E359" i="3"/>
  <c r="F359" i="3" s="1"/>
  <c r="E360" i="3"/>
  <c r="F360" i="3" s="1"/>
  <c r="E361" i="3"/>
  <c r="F361" i="3" s="1"/>
  <c r="E362" i="3"/>
  <c r="F362" i="3" s="1"/>
  <c r="E363" i="3"/>
  <c r="F363" i="3" s="1"/>
  <c r="E364" i="3"/>
  <c r="F364" i="3" s="1"/>
  <c r="E365" i="3"/>
  <c r="F365" i="3" s="1"/>
  <c r="E366" i="3"/>
  <c r="F366" i="3" s="1"/>
  <c r="E367" i="3"/>
  <c r="F367" i="3" s="1"/>
  <c r="E368" i="3"/>
  <c r="F368" i="3" s="1"/>
  <c r="E369" i="3"/>
  <c r="F369" i="3" s="1"/>
  <c r="E370" i="3"/>
  <c r="F370" i="3" s="1"/>
  <c r="E371" i="3"/>
  <c r="F371" i="3" s="1"/>
  <c r="E372" i="3"/>
  <c r="F372" i="3" s="1"/>
  <c r="E373" i="3"/>
  <c r="F373" i="3" s="1"/>
  <c r="E374" i="3"/>
  <c r="F374" i="3" s="1"/>
  <c r="E375" i="3"/>
  <c r="F375" i="3" s="1"/>
  <c r="E376" i="3"/>
  <c r="F376" i="3" s="1"/>
  <c r="E377" i="3"/>
  <c r="F377" i="3" s="1"/>
  <c r="E378" i="3"/>
  <c r="F378" i="3" s="1"/>
  <c r="E379" i="3"/>
  <c r="F379" i="3" s="1"/>
  <c r="E380" i="3"/>
  <c r="F380" i="3" s="1"/>
  <c r="E381" i="3"/>
  <c r="F381" i="3" s="1"/>
  <c r="E382" i="3"/>
  <c r="F382" i="3" s="1"/>
  <c r="E383" i="3"/>
  <c r="F383" i="3" s="1"/>
  <c r="E384" i="3"/>
  <c r="F384" i="3" s="1"/>
  <c r="E385" i="3"/>
  <c r="F385" i="3" s="1"/>
  <c r="E386" i="3"/>
  <c r="F386" i="3" s="1"/>
  <c r="E387" i="3"/>
  <c r="F387" i="3" s="1"/>
  <c r="E388" i="3"/>
  <c r="F388" i="3" s="1"/>
  <c r="E389" i="3"/>
  <c r="F389" i="3" s="1"/>
  <c r="E390" i="3"/>
  <c r="F390" i="3" s="1"/>
  <c r="E391" i="3"/>
  <c r="F391" i="3" s="1"/>
  <c r="E392" i="3"/>
  <c r="F392" i="3" s="1"/>
  <c r="E393" i="3"/>
  <c r="F393" i="3" s="1"/>
  <c r="E394" i="3"/>
  <c r="F394" i="3" s="1"/>
  <c r="E395" i="3"/>
  <c r="F395" i="3" s="1"/>
  <c r="E396" i="3"/>
  <c r="F396" i="3" s="1"/>
  <c r="E397" i="3"/>
  <c r="F397" i="3" s="1"/>
  <c r="E398" i="3"/>
  <c r="F398" i="3" s="1"/>
  <c r="E399" i="3"/>
  <c r="F399" i="3" s="1"/>
  <c r="E400" i="3"/>
  <c r="F400" i="3" s="1"/>
  <c r="E401" i="3"/>
  <c r="F401" i="3" s="1"/>
  <c r="E402" i="3"/>
  <c r="F402" i="3" s="1"/>
  <c r="E403" i="3"/>
  <c r="F403" i="3" s="1"/>
  <c r="E404" i="3"/>
  <c r="F404" i="3" s="1"/>
  <c r="E405" i="3"/>
  <c r="F405" i="3" s="1"/>
  <c r="E406" i="3"/>
  <c r="F406" i="3" s="1"/>
  <c r="E407" i="3"/>
  <c r="F407" i="3" s="1"/>
  <c r="E408" i="3"/>
  <c r="F408" i="3" s="1"/>
  <c r="E409" i="3"/>
  <c r="F409" i="3" s="1"/>
  <c r="E410" i="3"/>
  <c r="F410" i="3" s="1"/>
  <c r="E411" i="3"/>
  <c r="F411" i="3" s="1"/>
  <c r="E412" i="3"/>
  <c r="F412" i="3" s="1"/>
  <c r="E413" i="3"/>
  <c r="F413" i="3" s="1"/>
  <c r="E414" i="3"/>
  <c r="F414" i="3" s="1"/>
  <c r="E415" i="3"/>
  <c r="F415" i="3" s="1"/>
  <c r="E416" i="3"/>
  <c r="F416" i="3" s="1"/>
  <c r="E417" i="3"/>
  <c r="F417" i="3" s="1"/>
  <c r="E418" i="3"/>
  <c r="F418" i="3" s="1"/>
  <c r="E419" i="3"/>
  <c r="F419" i="3" s="1"/>
  <c r="E420" i="3"/>
  <c r="F420" i="3" s="1"/>
  <c r="E421" i="3"/>
  <c r="F421" i="3" s="1"/>
  <c r="E422" i="3"/>
  <c r="F422" i="3" s="1"/>
  <c r="E423" i="3"/>
  <c r="F423" i="3" s="1"/>
  <c r="E424" i="3"/>
  <c r="F424" i="3" s="1"/>
  <c r="E425" i="3"/>
  <c r="F425" i="3" s="1"/>
  <c r="E426" i="3"/>
  <c r="F426" i="3" s="1"/>
  <c r="E427" i="3"/>
  <c r="F427" i="3" s="1"/>
  <c r="E428" i="3"/>
  <c r="F428" i="3" s="1"/>
  <c r="E429" i="3"/>
  <c r="F429" i="3" s="1"/>
  <c r="E430" i="3"/>
  <c r="F430" i="3" s="1"/>
  <c r="E431" i="3"/>
  <c r="F431" i="3" s="1"/>
  <c r="E432" i="3"/>
  <c r="F432" i="3" s="1"/>
  <c r="E433" i="3"/>
  <c r="F433" i="3" s="1"/>
  <c r="E434" i="3"/>
  <c r="F434" i="3" s="1"/>
  <c r="E435" i="3"/>
  <c r="F435" i="3" s="1"/>
  <c r="E436" i="3"/>
  <c r="F436" i="3" s="1"/>
  <c r="E437" i="3"/>
  <c r="F437" i="3" s="1"/>
  <c r="E438" i="3"/>
  <c r="F438" i="3" s="1"/>
  <c r="E439" i="3"/>
  <c r="F439" i="3" s="1"/>
  <c r="E440" i="3"/>
  <c r="F440" i="3" s="1"/>
  <c r="E441" i="3"/>
  <c r="F441" i="3" s="1"/>
  <c r="E442" i="3"/>
  <c r="F442" i="3" s="1"/>
  <c r="E443" i="3"/>
  <c r="F443" i="3" s="1"/>
  <c r="E444" i="3"/>
  <c r="F444" i="3" s="1"/>
  <c r="E445" i="3"/>
  <c r="F445" i="3" s="1"/>
  <c r="E446" i="3"/>
  <c r="F446" i="3" s="1"/>
  <c r="E447" i="3"/>
  <c r="F447" i="3" s="1"/>
  <c r="E448" i="3"/>
  <c r="F448" i="3" s="1"/>
  <c r="E449" i="3"/>
  <c r="F449" i="3" s="1"/>
  <c r="E450" i="3"/>
  <c r="F450" i="3" s="1"/>
  <c r="E451" i="3"/>
  <c r="F451" i="3" s="1"/>
  <c r="E452" i="3"/>
  <c r="F452" i="3" s="1"/>
  <c r="E453" i="3"/>
  <c r="F453" i="3" s="1"/>
  <c r="E454" i="3"/>
  <c r="F454" i="3" s="1"/>
  <c r="E455" i="3"/>
  <c r="F455" i="3" s="1"/>
  <c r="E456" i="3"/>
  <c r="F456" i="3" s="1"/>
  <c r="E457" i="3"/>
  <c r="F457" i="3" s="1"/>
  <c r="E458" i="3"/>
  <c r="F458" i="3" s="1"/>
  <c r="E459" i="3"/>
  <c r="F459" i="3" s="1"/>
  <c r="E460" i="3"/>
  <c r="F460" i="3" s="1"/>
  <c r="E461" i="3"/>
  <c r="F461" i="3" s="1"/>
  <c r="E462" i="3"/>
  <c r="F462" i="3" s="1"/>
  <c r="E463" i="3"/>
  <c r="F463" i="3" s="1"/>
  <c r="E464" i="3"/>
  <c r="F464" i="3" s="1"/>
  <c r="E465" i="3"/>
  <c r="F465" i="3" s="1"/>
  <c r="E466" i="3"/>
  <c r="F466" i="3" s="1"/>
  <c r="E467" i="3"/>
  <c r="F467" i="3" s="1"/>
  <c r="E468" i="3"/>
  <c r="F468" i="3" s="1"/>
  <c r="E469" i="3"/>
  <c r="F469" i="3" s="1"/>
  <c r="E470" i="3"/>
  <c r="F470" i="3" s="1"/>
  <c r="E471" i="3"/>
  <c r="F471" i="3" s="1"/>
  <c r="E472" i="3"/>
  <c r="F472" i="3" s="1"/>
  <c r="E473" i="3"/>
  <c r="F473" i="3" s="1"/>
  <c r="E474" i="3"/>
  <c r="F474" i="3" s="1"/>
  <c r="E475" i="3"/>
  <c r="F475" i="3" s="1"/>
  <c r="E476" i="3"/>
  <c r="F476" i="3" s="1"/>
  <c r="E477" i="3"/>
  <c r="F477" i="3" s="1"/>
  <c r="E478" i="3"/>
  <c r="F478" i="3" s="1"/>
  <c r="E479" i="3"/>
  <c r="F479" i="3" s="1"/>
  <c r="E480" i="3"/>
  <c r="F480" i="3" s="1"/>
  <c r="E481" i="3"/>
  <c r="F481" i="3" s="1"/>
  <c r="E482" i="3"/>
  <c r="F482" i="3" s="1"/>
  <c r="E483" i="3"/>
  <c r="F483" i="3" s="1"/>
  <c r="E484" i="3"/>
  <c r="F484" i="3" s="1"/>
  <c r="E485" i="3"/>
  <c r="F485" i="3" s="1"/>
  <c r="E486" i="3"/>
  <c r="F486" i="3" s="1"/>
  <c r="E487" i="3"/>
  <c r="F487" i="3" s="1"/>
  <c r="E488" i="3"/>
  <c r="F488" i="3" s="1"/>
  <c r="E489" i="3"/>
  <c r="F489" i="3" s="1"/>
  <c r="E490" i="3"/>
  <c r="F490" i="3" s="1"/>
  <c r="E491" i="3"/>
  <c r="F491" i="3" s="1"/>
  <c r="E492" i="3"/>
  <c r="F492" i="3" s="1"/>
  <c r="E493" i="3"/>
  <c r="F493" i="3" s="1"/>
  <c r="E494" i="3"/>
  <c r="F494" i="3" s="1"/>
  <c r="E495" i="3"/>
  <c r="F495" i="3" s="1"/>
  <c r="E496" i="3"/>
  <c r="F496" i="3" s="1"/>
  <c r="E497" i="3"/>
  <c r="F497" i="3" s="1"/>
  <c r="E498" i="3"/>
  <c r="F498" i="3" s="1"/>
  <c r="E499" i="3"/>
  <c r="F499" i="3" s="1"/>
  <c r="E500" i="3"/>
  <c r="F500" i="3" s="1"/>
  <c r="E501" i="3"/>
  <c r="F501" i="3" s="1"/>
  <c r="E502" i="3"/>
  <c r="F502" i="3" s="1"/>
  <c r="E503" i="3"/>
  <c r="F503" i="3" s="1"/>
  <c r="E504" i="3"/>
  <c r="F504" i="3" s="1"/>
  <c r="E505" i="3"/>
  <c r="F505" i="3" s="1"/>
  <c r="E506" i="3"/>
  <c r="F506" i="3" s="1"/>
  <c r="E507" i="3"/>
  <c r="F507" i="3" s="1"/>
  <c r="E508" i="3"/>
  <c r="F508" i="3" s="1"/>
  <c r="E509" i="3"/>
  <c r="F509" i="3" s="1"/>
  <c r="E510" i="3"/>
  <c r="F510" i="3" s="1"/>
  <c r="E511" i="3"/>
  <c r="F511" i="3" s="1"/>
  <c r="E512" i="3"/>
  <c r="F512" i="3" s="1"/>
  <c r="E513" i="3"/>
  <c r="F513" i="3" s="1"/>
  <c r="E514" i="3"/>
  <c r="F514" i="3" s="1"/>
  <c r="E515" i="3"/>
  <c r="F515" i="3" s="1"/>
  <c r="E516" i="3"/>
  <c r="F516" i="3" s="1"/>
  <c r="E517" i="3"/>
  <c r="F517" i="3" s="1"/>
  <c r="E518" i="3"/>
  <c r="F518" i="3" s="1"/>
  <c r="E519" i="3"/>
  <c r="F519" i="3" s="1"/>
  <c r="E520" i="3"/>
  <c r="F520" i="3" s="1"/>
  <c r="E521" i="3"/>
  <c r="F521" i="3" s="1"/>
  <c r="E522" i="3"/>
  <c r="F522" i="3" s="1"/>
  <c r="E523" i="3"/>
  <c r="F523" i="3" s="1"/>
  <c r="E524" i="3"/>
  <c r="F524" i="3" s="1"/>
  <c r="E525" i="3"/>
  <c r="F525" i="3" s="1"/>
  <c r="E526" i="3"/>
  <c r="F526" i="3" s="1"/>
  <c r="E527" i="3"/>
  <c r="F527" i="3" s="1"/>
  <c r="E528" i="3"/>
  <c r="F528" i="3" s="1"/>
  <c r="E529" i="3"/>
  <c r="F529" i="3" s="1"/>
  <c r="E530" i="3"/>
  <c r="F530" i="3" s="1"/>
  <c r="E531" i="3"/>
  <c r="F531" i="3" s="1"/>
  <c r="E532" i="3"/>
  <c r="F532" i="3" s="1"/>
  <c r="E533" i="3"/>
  <c r="F533" i="3" s="1"/>
  <c r="E534" i="3"/>
  <c r="F534" i="3" s="1"/>
  <c r="E535" i="3"/>
  <c r="F535" i="3" s="1"/>
  <c r="E536" i="3"/>
  <c r="F536" i="3" s="1"/>
  <c r="E537" i="3"/>
  <c r="F537" i="3" s="1"/>
  <c r="E538" i="3"/>
  <c r="F538" i="3" s="1"/>
  <c r="E539" i="3"/>
  <c r="F539" i="3" s="1"/>
  <c r="E540" i="3"/>
  <c r="F540" i="3" s="1"/>
  <c r="E541" i="3"/>
  <c r="F541" i="3" s="1"/>
  <c r="E542" i="3"/>
  <c r="F542" i="3" s="1"/>
  <c r="E543" i="3"/>
  <c r="F543" i="3" s="1"/>
  <c r="E544" i="3"/>
  <c r="F544" i="3" s="1"/>
  <c r="E545" i="3"/>
  <c r="F545" i="3" s="1"/>
  <c r="E546" i="3"/>
  <c r="F546" i="3" s="1"/>
  <c r="E547" i="3"/>
  <c r="F547" i="3" s="1"/>
  <c r="E548" i="3"/>
  <c r="F548" i="3" s="1"/>
  <c r="E549" i="3"/>
  <c r="F549" i="3" s="1"/>
  <c r="E550" i="3"/>
  <c r="F550" i="3" s="1"/>
  <c r="E551" i="3"/>
  <c r="F551" i="3" s="1"/>
  <c r="E552" i="3"/>
  <c r="F552" i="3" s="1"/>
  <c r="E553" i="3"/>
  <c r="F553" i="3" s="1"/>
  <c r="E554" i="3"/>
  <c r="F554" i="3" s="1"/>
  <c r="E555" i="3"/>
  <c r="F555" i="3" s="1"/>
  <c r="E556" i="3"/>
  <c r="F556" i="3" s="1"/>
  <c r="E557" i="3"/>
  <c r="F557" i="3" s="1"/>
  <c r="E558" i="3"/>
  <c r="F558" i="3" s="1"/>
  <c r="E559" i="3"/>
  <c r="F559" i="3" s="1"/>
  <c r="E560" i="3"/>
  <c r="F560" i="3" s="1"/>
  <c r="E561" i="3"/>
  <c r="F561" i="3" s="1"/>
  <c r="E562" i="3"/>
  <c r="F562" i="3" s="1"/>
  <c r="E563" i="3"/>
  <c r="F563" i="3" s="1"/>
  <c r="E564" i="3"/>
  <c r="F564" i="3" s="1"/>
  <c r="E565" i="3"/>
  <c r="F565" i="3" s="1"/>
  <c r="E566" i="3"/>
  <c r="F566" i="3" s="1"/>
  <c r="E567" i="3"/>
  <c r="F567" i="3" s="1"/>
  <c r="E568" i="3"/>
  <c r="F568" i="3" s="1"/>
  <c r="E569" i="3"/>
  <c r="F569" i="3" s="1"/>
  <c r="E570" i="3"/>
  <c r="F570" i="3" s="1"/>
  <c r="E571" i="3"/>
  <c r="F571" i="3" s="1"/>
  <c r="E572" i="3"/>
  <c r="F572" i="3" s="1"/>
  <c r="E573" i="3"/>
  <c r="F573" i="3" s="1"/>
  <c r="E574" i="3"/>
  <c r="F574" i="3" s="1"/>
  <c r="E575" i="3"/>
  <c r="F575" i="3" s="1"/>
  <c r="E576" i="3"/>
  <c r="F576" i="3" s="1"/>
  <c r="E577" i="3"/>
  <c r="F577" i="3" s="1"/>
  <c r="E578" i="3"/>
  <c r="F578" i="3" s="1"/>
  <c r="E579" i="3"/>
  <c r="F579" i="3" s="1"/>
  <c r="E580" i="3"/>
  <c r="F580" i="3" s="1"/>
  <c r="E581" i="3"/>
  <c r="F581" i="3" s="1"/>
  <c r="E582" i="3"/>
  <c r="F582" i="3" s="1"/>
  <c r="E583" i="3"/>
  <c r="F583" i="3" s="1"/>
  <c r="E584" i="3"/>
  <c r="F584" i="3" s="1"/>
  <c r="E585" i="3"/>
  <c r="F585" i="3" s="1"/>
  <c r="E586" i="3"/>
  <c r="F586" i="3" s="1"/>
  <c r="E587" i="3"/>
  <c r="F587" i="3" s="1"/>
  <c r="E588" i="3"/>
  <c r="F588" i="3" s="1"/>
  <c r="E589" i="3"/>
  <c r="F589" i="3" s="1"/>
  <c r="E590" i="3"/>
  <c r="F590" i="3" s="1"/>
  <c r="E591" i="3"/>
  <c r="F591" i="3" s="1"/>
  <c r="E592" i="3"/>
  <c r="F592" i="3" s="1"/>
  <c r="E593" i="3"/>
  <c r="F593" i="3" s="1"/>
  <c r="E594" i="3"/>
  <c r="F594" i="3" s="1"/>
  <c r="E595" i="3"/>
  <c r="F595" i="3" s="1"/>
  <c r="E596" i="3"/>
  <c r="F596" i="3" s="1"/>
  <c r="E597" i="3"/>
  <c r="F597" i="3" s="1"/>
  <c r="E598" i="3"/>
  <c r="F598" i="3" s="1"/>
  <c r="E599" i="3"/>
  <c r="F599" i="3" s="1"/>
  <c r="E600" i="3"/>
  <c r="F600" i="3" s="1"/>
  <c r="E601" i="3"/>
  <c r="F601" i="3" s="1"/>
  <c r="E602" i="3"/>
  <c r="F602" i="3" s="1"/>
  <c r="E603" i="3"/>
  <c r="F603" i="3" s="1"/>
  <c r="E604" i="3"/>
  <c r="F604" i="3" s="1"/>
  <c r="E605" i="3"/>
  <c r="F605" i="3" s="1"/>
  <c r="E606" i="3"/>
  <c r="F606" i="3" s="1"/>
  <c r="E607" i="3"/>
  <c r="F607" i="3" s="1"/>
  <c r="E608" i="3"/>
  <c r="F608" i="3" s="1"/>
  <c r="E609" i="3"/>
  <c r="F609" i="3" s="1"/>
  <c r="E610" i="3"/>
  <c r="F610" i="3" s="1"/>
  <c r="E611" i="3"/>
  <c r="F611" i="3" s="1"/>
  <c r="E612" i="3"/>
  <c r="F612" i="3" s="1"/>
  <c r="E613" i="3"/>
  <c r="F613" i="3" s="1"/>
  <c r="E614" i="3"/>
  <c r="F614" i="3" s="1"/>
  <c r="E615" i="3"/>
  <c r="F615" i="3" s="1"/>
  <c r="E616" i="3"/>
  <c r="F616" i="3" s="1"/>
  <c r="E617" i="3"/>
  <c r="F617" i="3" s="1"/>
  <c r="E618" i="3"/>
  <c r="F618" i="3" s="1"/>
  <c r="E619" i="3"/>
  <c r="F619" i="3" s="1"/>
  <c r="E620" i="3"/>
  <c r="F620" i="3" s="1"/>
  <c r="E621" i="3"/>
  <c r="F621" i="3" s="1"/>
  <c r="E622" i="3"/>
  <c r="F622" i="3" s="1"/>
  <c r="E623" i="3"/>
  <c r="F623" i="3" s="1"/>
  <c r="E624" i="3"/>
  <c r="F624" i="3" s="1"/>
  <c r="E625" i="3"/>
  <c r="F625" i="3" s="1"/>
  <c r="E626" i="3"/>
  <c r="F626" i="3" s="1"/>
  <c r="E627" i="3"/>
  <c r="F627" i="3" s="1"/>
  <c r="E628" i="3"/>
  <c r="F628" i="3" s="1"/>
  <c r="E629" i="3"/>
  <c r="F629" i="3" s="1"/>
  <c r="E630" i="3"/>
  <c r="F630" i="3" s="1"/>
  <c r="E631" i="3"/>
  <c r="F631" i="3" s="1"/>
  <c r="E632" i="3"/>
  <c r="F632" i="3" s="1"/>
  <c r="E633" i="3"/>
  <c r="F633" i="3" s="1"/>
  <c r="E634" i="3"/>
  <c r="F634" i="3" s="1"/>
  <c r="E635" i="3"/>
  <c r="F635" i="3" s="1"/>
  <c r="E636" i="3"/>
  <c r="F636" i="3" s="1"/>
  <c r="E637" i="3"/>
  <c r="F637" i="3" s="1"/>
  <c r="E638" i="3"/>
  <c r="F638" i="3" s="1"/>
  <c r="E639" i="3"/>
  <c r="F639" i="3" s="1"/>
  <c r="E640" i="3"/>
  <c r="F640" i="3" s="1"/>
  <c r="E641" i="3"/>
  <c r="F641" i="3" s="1"/>
  <c r="E642" i="3"/>
  <c r="F642" i="3" s="1"/>
  <c r="E643" i="3"/>
  <c r="F643" i="3" s="1"/>
  <c r="E644" i="3"/>
  <c r="F644" i="3" s="1"/>
  <c r="E645" i="3"/>
  <c r="F645" i="3" s="1"/>
  <c r="E646" i="3"/>
  <c r="F646" i="3" s="1"/>
  <c r="E647" i="3"/>
  <c r="F647" i="3" s="1"/>
  <c r="E648" i="3"/>
  <c r="F648" i="3" s="1"/>
  <c r="E649" i="3"/>
  <c r="F649" i="3" s="1"/>
  <c r="E650" i="3"/>
  <c r="F650" i="3" s="1"/>
  <c r="E651" i="3"/>
  <c r="F651" i="3" s="1"/>
  <c r="E652" i="3"/>
  <c r="F652" i="3" s="1"/>
  <c r="E653" i="3"/>
  <c r="F653" i="3" s="1"/>
  <c r="E654" i="3"/>
  <c r="F654" i="3" s="1"/>
  <c r="E655" i="3"/>
  <c r="F655" i="3" s="1"/>
  <c r="E656" i="3"/>
  <c r="F656" i="3" s="1"/>
  <c r="E657" i="3"/>
  <c r="F657" i="3" s="1"/>
  <c r="E658" i="3"/>
  <c r="F658" i="3" s="1"/>
  <c r="E659" i="3"/>
  <c r="F659" i="3" s="1"/>
  <c r="E660" i="3"/>
  <c r="F660" i="3" s="1"/>
  <c r="E661" i="3"/>
  <c r="F661" i="3" s="1"/>
  <c r="E662" i="3"/>
  <c r="F662" i="3" s="1"/>
  <c r="E663" i="3"/>
  <c r="F663" i="3" s="1"/>
  <c r="E664" i="3"/>
  <c r="F664" i="3" s="1"/>
  <c r="E665" i="3"/>
  <c r="F665" i="3" s="1"/>
  <c r="E666" i="3"/>
  <c r="F666" i="3" s="1"/>
  <c r="E667" i="3"/>
  <c r="F667" i="3" s="1"/>
  <c r="E668" i="3"/>
  <c r="F668" i="3" s="1"/>
  <c r="E669" i="3"/>
  <c r="F669" i="3" s="1"/>
  <c r="E670" i="3"/>
  <c r="F670" i="3" s="1"/>
  <c r="E671" i="3"/>
  <c r="F671" i="3" s="1"/>
  <c r="E672" i="3"/>
  <c r="F672" i="3" s="1"/>
  <c r="E673" i="3"/>
  <c r="F673" i="3" s="1"/>
  <c r="E674" i="3"/>
  <c r="F674" i="3" s="1"/>
  <c r="E675" i="3"/>
  <c r="F675" i="3" s="1"/>
  <c r="E676" i="3"/>
  <c r="F676" i="3" s="1"/>
  <c r="E677" i="3"/>
  <c r="F677" i="3" s="1"/>
  <c r="E678" i="3"/>
  <c r="F678" i="3" s="1"/>
  <c r="E679" i="3"/>
  <c r="F679" i="3" s="1"/>
  <c r="E680" i="3"/>
  <c r="F680" i="3" s="1"/>
  <c r="E681" i="3"/>
  <c r="F681" i="3" s="1"/>
  <c r="E682" i="3"/>
  <c r="F682" i="3" s="1"/>
  <c r="E683" i="3"/>
  <c r="F683" i="3" s="1"/>
  <c r="E684" i="3"/>
  <c r="F684" i="3" s="1"/>
  <c r="E685" i="3"/>
  <c r="F685" i="3" s="1"/>
  <c r="E686" i="3"/>
  <c r="F686" i="3" s="1"/>
  <c r="E687" i="3"/>
  <c r="F687" i="3" s="1"/>
  <c r="E688" i="3"/>
  <c r="F688" i="3" s="1"/>
  <c r="E689" i="3"/>
  <c r="F689" i="3" s="1"/>
  <c r="E690" i="3"/>
  <c r="F690" i="3" s="1"/>
  <c r="E691" i="3"/>
  <c r="F691" i="3" s="1"/>
  <c r="E692" i="3"/>
  <c r="F692" i="3" s="1"/>
  <c r="E693" i="3"/>
  <c r="F693" i="3" s="1"/>
  <c r="E694" i="3"/>
  <c r="F694" i="3" s="1"/>
  <c r="E695" i="3"/>
  <c r="F695" i="3" s="1"/>
  <c r="E696" i="3"/>
  <c r="F696" i="3" s="1"/>
  <c r="E697" i="3"/>
  <c r="F697" i="3" s="1"/>
  <c r="E698" i="3"/>
  <c r="F698" i="3" s="1"/>
  <c r="E699" i="3"/>
  <c r="F699" i="3" s="1"/>
  <c r="E700" i="3"/>
  <c r="F700" i="3" s="1"/>
  <c r="E701" i="3"/>
  <c r="F701" i="3" s="1"/>
  <c r="E702" i="3"/>
  <c r="F702" i="3" s="1"/>
  <c r="E703" i="3"/>
  <c r="F703" i="3" s="1"/>
  <c r="E704" i="3"/>
  <c r="F704" i="3" s="1"/>
  <c r="E705" i="3"/>
  <c r="F705" i="3" s="1"/>
  <c r="E706" i="3"/>
  <c r="F706" i="3" s="1"/>
  <c r="E707" i="3"/>
  <c r="F707" i="3" s="1"/>
  <c r="E708" i="3"/>
  <c r="F708" i="3" s="1"/>
  <c r="E709" i="3"/>
  <c r="F709" i="3" s="1"/>
  <c r="E710" i="3"/>
  <c r="F710" i="3" s="1"/>
  <c r="E711" i="3"/>
  <c r="F711" i="3" s="1"/>
  <c r="E712" i="3"/>
  <c r="F712" i="3" s="1"/>
  <c r="E713" i="3"/>
  <c r="F713" i="3" s="1"/>
  <c r="E714" i="3"/>
  <c r="F714" i="3" s="1"/>
  <c r="E715" i="3"/>
  <c r="F715" i="3" s="1"/>
  <c r="E716" i="3"/>
  <c r="F716" i="3" s="1"/>
  <c r="E717" i="3"/>
  <c r="F717" i="3" s="1"/>
  <c r="E718" i="3"/>
  <c r="F718" i="3" s="1"/>
  <c r="E719" i="3"/>
  <c r="F719" i="3" s="1"/>
  <c r="E720" i="3"/>
  <c r="F720" i="3" s="1"/>
  <c r="E721" i="3"/>
  <c r="F721" i="3" s="1"/>
  <c r="E722" i="3"/>
  <c r="F722" i="3" s="1"/>
  <c r="E723" i="3"/>
  <c r="F723" i="3" s="1"/>
  <c r="E724" i="3"/>
  <c r="F724" i="3" s="1"/>
  <c r="E725" i="3"/>
  <c r="F725" i="3" s="1"/>
  <c r="E726" i="3"/>
  <c r="F726" i="3" s="1"/>
  <c r="E727" i="3"/>
  <c r="F727" i="3" s="1"/>
  <c r="E728" i="3"/>
  <c r="F728" i="3" s="1"/>
  <c r="E729" i="3"/>
  <c r="F729" i="3" s="1"/>
  <c r="E730" i="3"/>
  <c r="F730" i="3" s="1"/>
  <c r="E731" i="3"/>
  <c r="F731" i="3" s="1"/>
  <c r="E732" i="3"/>
  <c r="F732" i="3" s="1"/>
  <c r="E733" i="3"/>
  <c r="F733" i="3" s="1"/>
  <c r="E734" i="3"/>
  <c r="F734" i="3" s="1"/>
  <c r="E735" i="3"/>
  <c r="F735" i="3" s="1"/>
  <c r="E736" i="3"/>
  <c r="F736" i="3" s="1"/>
  <c r="E737" i="3"/>
  <c r="F737" i="3" s="1"/>
  <c r="E738" i="3"/>
  <c r="F738" i="3" s="1"/>
  <c r="E739" i="3"/>
  <c r="F739" i="3" s="1"/>
  <c r="E740" i="3"/>
  <c r="F740" i="3" s="1"/>
  <c r="E741" i="3"/>
  <c r="F741" i="3" s="1"/>
  <c r="E742" i="3"/>
  <c r="F742" i="3" s="1"/>
  <c r="E743" i="3"/>
  <c r="F743" i="3" s="1"/>
  <c r="E744" i="3"/>
  <c r="F744" i="3" s="1"/>
  <c r="E745" i="3"/>
  <c r="F745" i="3" s="1"/>
  <c r="E746" i="3"/>
  <c r="F746" i="3" s="1"/>
  <c r="E747" i="3"/>
  <c r="F747" i="3" s="1"/>
  <c r="E748" i="3"/>
  <c r="F748" i="3" s="1"/>
  <c r="E749" i="3"/>
  <c r="F749" i="3" s="1"/>
  <c r="E750" i="3"/>
  <c r="F750" i="3" s="1"/>
  <c r="E751" i="3"/>
  <c r="F751" i="3" s="1"/>
  <c r="E752" i="3"/>
  <c r="F752" i="3" s="1"/>
  <c r="E753" i="3"/>
  <c r="F753" i="3" s="1"/>
  <c r="E754" i="3"/>
  <c r="F754" i="3" s="1"/>
  <c r="E755" i="3"/>
  <c r="F755" i="3" s="1"/>
  <c r="E756" i="3"/>
  <c r="F756" i="3" s="1"/>
  <c r="E757" i="3"/>
  <c r="F757" i="3" s="1"/>
  <c r="E758" i="3"/>
  <c r="F758" i="3" s="1"/>
  <c r="E759" i="3"/>
  <c r="F759" i="3" s="1"/>
  <c r="E760" i="3"/>
  <c r="F760" i="3" s="1"/>
  <c r="E761" i="3"/>
  <c r="F761" i="3" s="1"/>
  <c r="E762" i="3"/>
  <c r="F762" i="3" s="1"/>
  <c r="E763" i="3"/>
  <c r="F763" i="3" s="1"/>
  <c r="E764" i="3"/>
  <c r="F764" i="3" s="1"/>
  <c r="E765" i="3"/>
  <c r="F765" i="3" s="1"/>
  <c r="E766" i="3"/>
  <c r="F766" i="3" s="1"/>
  <c r="E767" i="3"/>
  <c r="F767" i="3" s="1"/>
  <c r="E768" i="3"/>
  <c r="F768" i="3" s="1"/>
  <c r="E769" i="3"/>
  <c r="F769" i="3" s="1"/>
  <c r="E770" i="3"/>
  <c r="F770" i="3" s="1"/>
  <c r="E771" i="3"/>
  <c r="F771" i="3" s="1"/>
  <c r="E772" i="3"/>
  <c r="F772" i="3" s="1"/>
  <c r="E773" i="3"/>
  <c r="F773" i="3" s="1"/>
  <c r="E774" i="3"/>
  <c r="F774" i="3" s="1"/>
  <c r="E775" i="3"/>
  <c r="F775" i="3" s="1"/>
  <c r="E776" i="3"/>
  <c r="F776" i="3" s="1"/>
  <c r="E777" i="3"/>
  <c r="F777" i="3" s="1"/>
  <c r="E778" i="3"/>
  <c r="F778" i="3" s="1"/>
  <c r="E779" i="3"/>
  <c r="F779" i="3" s="1"/>
  <c r="E780" i="3"/>
  <c r="F780" i="3" s="1"/>
  <c r="E781" i="3"/>
  <c r="F781" i="3" s="1"/>
  <c r="E782" i="3"/>
  <c r="F782" i="3" s="1"/>
  <c r="E783" i="3"/>
  <c r="F783" i="3" s="1"/>
  <c r="E784" i="3"/>
  <c r="F784" i="3" s="1"/>
  <c r="E785" i="3"/>
  <c r="F785" i="3" s="1"/>
  <c r="E786" i="3"/>
  <c r="F786" i="3" s="1"/>
  <c r="E787" i="3"/>
  <c r="F787" i="3" s="1"/>
  <c r="E788" i="3"/>
  <c r="F788" i="3" s="1"/>
  <c r="E789" i="3"/>
  <c r="F789" i="3" s="1"/>
  <c r="E790" i="3"/>
  <c r="F790" i="3" s="1"/>
  <c r="E791" i="3"/>
  <c r="F791" i="3" s="1"/>
  <c r="E792" i="3"/>
  <c r="F792" i="3" s="1"/>
  <c r="E793" i="3"/>
  <c r="F793" i="3" s="1"/>
  <c r="E794" i="3"/>
  <c r="F794" i="3" s="1"/>
  <c r="E795" i="3"/>
  <c r="F795" i="3" s="1"/>
  <c r="E796" i="3"/>
  <c r="F796" i="3" s="1"/>
  <c r="E797" i="3"/>
  <c r="F797" i="3" s="1"/>
  <c r="E798" i="3"/>
  <c r="F798" i="3" s="1"/>
  <c r="E799" i="3"/>
  <c r="F799" i="3" s="1"/>
  <c r="E800" i="3"/>
  <c r="F800" i="3" s="1"/>
  <c r="E801" i="3"/>
  <c r="F801" i="3" s="1"/>
  <c r="E802" i="3"/>
  <c r="F802" i="3" s="1"/>
  <c r="E803" i="3"/>
  <c r="F803" i="3" s="1"/>
  <c r="E804" i="3"/>
  <c r="F804" i="3" s="1"/>
  <c r="E805" i="3"/>
  <c r="F805" i="3" s="1"/>
  <c r="E806" i="3"/>
  <c r="F806" i="3" s="1"/>
  <c r="E807" i="3"/>
  <c r="F807" i="3" s="1"/>
  <c r="E808" i="3"/>
  <c r="F808" i="3" s="1"/>
  <c r="E809" i="3"/>
  <c r="F809" i="3" s="1"/>
  <c r="E810" i="3"/>
  <c r="F810" i="3" s="1"/>
  <c r="E811" i="3"/>
  <c r="F811" i="3" s="1"/>
  <c r="E812" i="3"/>
  <c r="F812" i="3" s="1"/>
  <c r="E813" i="3"/>
  <c r="F813" i="3" s="1"/>
  <c r="E814" i="3"/>
  <c r="F814" i="3" s="1"/>
  <c r="E815" i="3"/>
  <c r="F815" i="3" s="1"/>
  <c r="E816" i="3"/>
  <c r="F816" i="3" s="1"/>
  <c r="E817" i="3"/>
  <c r="F817" i="3" s="1"/>
  <c r="E818" i="3"/>
  <c r="F818" i="3" s="1"/>
  <c r="E819" i="3"/>
  <c r="F819" i="3" s="1"/>
  <c r="E820" i="3"/>
  <c r="F820" i="3" s="1"/>
  <c r="E821" i="3"/>
  <c r="F821" i="3" s="1"/>
  <c r="E822" i="3"/>
  <c r="F822" i="3" s="1"/>
  <c r="E823" i="3"/>
  <c r="F823" i="3" s="1"/>
  <c r="E824" i="3"/>
  <c r="F824" i="3" s="1"/>
  <c r="E825" i="3"/>
  <c r="F825" i="3" s="1"/>
  <c r="E826" i="3"/>
  <c r="F826" i="3" s="1"/>
  <c r="E827" i="3"/>
  <c r="F827" i="3" s="1"/>
  <c r="E828" i="3"/>
  <c r="F828" i="3" s="1"/>
  <c r="E829" i="3"/>
  <c r="F829" i="3" s="1"/>
  <c r="E830" i="3"/>
  <c r="F830" i="3" s="1"/>
  <c r="E831" i="3"/>
  <c r="F831" i="3" s="1"/>
  <c r="E832" i="3"/>
  <c r="F832" i="3" s="1"/>
  <c r="E833" i="3"/>
  <c r="F833" i="3" s="1"/>
  <c r="E834" i="3"/>
  <c r="F834" i="3" s="1"/>
  <c r="E835" i="3"/>
  <c r="F835" i="3" s="1"/>
  <c r="E836" i="3"/>
  <c r="F836" i="3" s="1"/>
  <c r="E837" i="3"/>
  <c r="F837" i="3" s="1"/>
  <c r="E838" i="3"/>
  <c r="F838" i="3" s="1"/>
  <c r="E839" i="3"/>
  <c r="F839" i="3" s="1"/>
  <c r="E840" i="3"/>
  <c r="F840" i="3" s="1"/>
  <c r="E841" i="3"/>
  <c r="F841" i="3" s="1"/>
  <c r="E842" i="3"/>
  <c r="F842" i="3" s="1"/>
  <c r="E843" i="3"/>
  <c r="F843" i="3" s="1"/>
  <c r="E844" i="3"/>
  <c r="F844" i="3" s="1"/>
  <c r="E845" i="3"/>
  <c r="F845" i="3" s="1"/>
  <c r="E846" i="3"/>
  <c r="F846" i="3" s="1"/>
  <c r="E847" i="3"/>
  <c r="F847" i="3" s="1"/>
  <c r="E848" i="3"/>
  <c r="F848" i="3" s="1"/>
  <c r="E849" i="3"/>
  <c r="F849" i="3" s="1"/>
  <c r="E850" i="3"/>
  <c r="F850" i="3" s="1"/>
  <c r="E851" i="3"/>
  <c r="F851" i="3" s="1"/>
  <c r="E852" i="3"/>
  <c r="F852" i="3" s="1"/>
  <c r="E853" i="3"/>
  <c r="F853" i="3" s="1"/>
  <c r="E854" i="3"/>
  <c r="F854" i="3" s="1"/>
  <c r="E855" i="3"/>
  <c r="F855" i="3" s="1"/>
  <c r="E856" i="3"/>
  <c r="F856" i="3" s="1"/>
  <c r="E857" i="3"/>
  <c r="F857" i="3" s="1"/>
  <c r="E858" i="3"/>
  <c r="F858" i="3" s="1"/>
  <c r="E859" i="3"/>
  <c r="F859" i="3" s="1"/>
  <c r="E860" i="3"/>
  <c r="F860" i="3" s="1"/>
  <c r="E861" i="3"/>
  <c r="F861" i="3" s="1"/>
  <c r="E862" i="3"/>
  <c r="F862" i="3" s="1"/>
  <c r="E863" i="3"/>
  <c r="F863" i="3" s="1"/>
  <c r="E864" i="3"/>
  <c r="F864" i="3" s="1"/>
  <c r="E865" i="3"/>
  <c r="F865" i="3" s="1"/>
  <c r="E866" i="3"/>
  <c r="F866" i="3" s="1"/>
  <c r="E867" i="3"/>
  <c r="F867" i="3" s="1"/>
  <c r="E868" i="3"/>
  <c r="F868" i="3" s="1"/>
  <c r="E869" i="3"/>
  <c r="F869" i="3" s="1"/>
  <c r="E870" i="3"/>
  <c r="F870" i="3" s="1"/>
  <c r="E871" i="3"/>
  <c r="F871" i="3" s="1"/>
  <c r="E872" i="3"/>
  <c r="F872" i="3" s="1"/>
  <c r="E873" i="3"/>
  <c r="F873" i="3" s="1"/>
  <c r="E874" i="3"/>
  <c r="F874" i="3" s="1"/>
  <c r="E875" i="3"/>
  <c r="F875" i="3" s="1"/>
  <c r="E876" i="3"/>
  <c r="F876" i="3" s="1"/>
  <c r="E877" i="3"/>
  <c r="F877" i="3" s="1"/>
  <c r="E878" i="3"/>
  <c r="F878" i="3" s="1"/>
  <c r="E879" i="3"/>
  <c r="F879" i="3" s="1"/>
  <c r="E880" i="3"/>
  <c r="F880" i="3" s="1"/>
  <c r="E881" i="3"/>
  <c r="F881" i="3" s="1"/>
  <c r="E882" i="3"/>
  <c r="F882" i="3" s="1"/>
  <c r="E883" i="3"/>
  <c r="F883" i="3" s="1"/>
  <c r="E884" i="3"/>
  <c r="F884" i="3" s="1"/>
  <c r="E885" i="3"/>
  <c r="F885" i="3" s="1"/>
  <c r="E886" i="3"/>
  <c r="F886" i="3" s="1"/>
  <c r="E887" i="3"/>
  <c r="F887" i="3" s="1"/>
  <c r="E888" i="3"/>
  <c r="F888" i="3" s="1"/>
  <c r="E889" i="3"/>
  <c r="F889" i="3" s="1"/>
  <c r="E890" i="3"/>
  <c r="F890" i="3" s="1"/>
  <c r="E891" i="3"/>
  <c r="F891" i="3" s="1"/>
  <c r="E892" i="3"/>
  <c r="F892" i="3" s="1"/>
  <c r="E893" i="3"/>
  <c r="F893" i="3" s="1"/>
  <c r="E894" i="3"/>
  <c r="F894" i="3" s="1"/>
  <c r="E895" i="3"/>
  <c r="F895" i="3" s="1"/>
  <c r="E896" i="3"/>
  <c r="F896" i="3" s="1"/>
  <c r="E897" i="3"/>
  <c r="F897" i="3" s="1"/>
  <c r="E898" i="3"/>
  <c r="F898" i="3" s="1"/>
  <c r="E899" i="3"/>
  <c r="F899" i="3" s="1"/>
  <c r="E900" i="3"/>
  <c r="F900" i="3" s="1"/>
  <c r="E901" i="3"/>
  <c r="F901" i="3" s="1"/>
  <c r="E902" i="3"/>
  <c r="F902" i="3" s="1"/>
  <c r="E903" i="3"/>
  <c r="F903" i="3" s="1"/>
  <c r="E904" i="3"/>
  <c r="F904" i="3" s="1"/>
  <c r="E905" i="3"/>
  <c r="F905" i="3" s="1"/>
  <c r="E906" i="3"/>
  <c r="F906" i="3" s="1"/>
  <c r="E907" i="3"/>
  <c r="F907" i="3" s="1"/>
  <c r="E908" i="3"/>
  <c r="F908" i="3" s="1"/>
  <c r="E909" i="3"/>
  <c r="F909" i="3" s="1"/>
  <c r="E910" i="3"/>
  <c r="F910" i="3" s="1"/>
  <c r="E911" i="3"/>
  <c r="F911" i="3" s="1"/>
  <c r="E912" i="3"/>
  <c r="F912" i="3" s="1"/>
  <c r="E913" i="3"/>
  <c r="F913" i="3" s="1"/>
  <c r="E914" i="3"/>
  <c r="F914" i="3" s="1"/>
  <c r="E915" i="3"/>
  <c r="F915" i="3" s="1"/>
  <c r="E916" i="3"/>
  <c r="F916" i="3" s="1"/>
  <c r="E917" i="3"/>
  <c r="F917" i="3" s="1"/>
  <c r="E918" i="3"/>
  <c r="F918" i="3" s="1"/>
  <c r="E919" i="3"/>
  <c r="F919" i="3" s="1"/>
  <c r="E920" i="3"/>
  <c r="F920" i="3" s="1"/>
  <c r="E921" i="3"/>
  <c r="F921" i="3" s="1"/>
  <c r="E922" i="3"/>
  <c r="F922" i="3" s="1"/>
  <c r="E923" i="3"/>
  <c r="F923" i="3" s="1"/>
  <c r="E924" i="3"/>
  <c r="F924" i="3" s="1"/>
  <c r="E925" i="3"/>
  <c r="F925" i="3" s="1"/>
  <c r="E926" i="3"/>
  <c r="F926" i="3" s="1"/>
  <c r="E927" i="3"/>
  <c r="F927" i="3" s="1"/>
  <c r="E928" i="3"/>
  <c r="F928" i="3" s="1"/>
  <c r="E929" i="3"/>
  <c r="F929" i="3" s="1"/>
  <c r="E930" i="3"/>
  <c r="F930" i="3" s="1"/>
  <c r="E931" i="3"/>
  <c r="F931" i="3" s="1"/>
  <c r="E932" i="3"/>
  <c r="F932" i="3" s="1"/>
  <c r="E933" i="3"/>
  <c r="F933" i="3" s="1"/>
  <c r="E934" i="3"/>
  <c r="F934" i="3" s="1"/>
  <c r="E935" i="3"/>
  <c r="F935" i="3" s="1"/>
  <c r="E936" i="3"/>
  <c r="F936" i="3" s="1"/>
  <c r="E937" i="3"/>
  <c r="F937" i="3" s="1"/>
  <c r="E938" i="3"/>
  <c r="F938" i="3" s="1"/>
  <c r="E939" i="3"/>
  <c r="F939" i="3" s="1"/>
  <c r="E940" i="3"/>
  <c r="F940" i="3" s="1"/>
  <c r="E941" i="3"/>
  <c r="F941" i="3" s="1"/>
  <c r="E942" i="3"/>
  <c r="F942" i="3" s="1"/>
  <c r="E943" i="3"/>
  <c r="F943" i="3" s="1"/>
  <c r="E944" i="3"/>
  <c r="F944" i="3" s="1"/>
  <c r="E945" i="3"/>
  <c r="F945" i="3" s="1"/>
  <c r="E946" i="3"/>
  <c r="F946" i="3" s="1"/>
  <c r="E947" i="3"/>
  <c r="F947" i="3" s="1"/>
  <c r="E948" i="3"/>
  <c r="F948" i="3" s="1"/>
  <c r="E949" i="3"/>
  <c r="F949" i="3" s="1"/>
  <c r="E950" i="3"/>
  <c r="F950" i="3" s="1"/>
  <c r="E951" i="3"/>
  <c r="F951" i="3" s="1"/>
  <c r="E952" i="3"/>
  <c r="F952" i="3" s="1"/>
  <c r="E953" i="3"/>
  <c r="F953" i="3" s="1"/>
  <c r="E954" i="3"/>
  <c r="F954" i="3" s="1"/>
  <c r="E955" i="3"/>
  <c r="F955" i="3" s="1"/>
  <c r="E956" i="3"/>
  <c r="F956" i="3" s="1"/>
  <c r="E957" i="3"/>
  <c r="F957" i="3" s="1"/>
  <c r="E958" i="3"/>
  <c r="F958" i="3" s="1"/>
  <c r="E959" i="3"/>
  <c r="F959" i="3" s="1"/>
  <c r="E960" i="3"/>
  <c r="F960" i="3" s="1"/>
  <c r="E961" i="3"/>
  <c r="F961" i="3" s="1"/>
  <c r="E962" i="3"/>
  <c r="F962" i="3" s="1"/>
  <c r="E963" i="3"/>
  <c r="F963" i="3" s="1"/>
  <c r="E964" i="3"/>
  <c r="F964" i="3" s="1"/>
  <c r="E965" i="3"/>
  <c r="F965" i="3" s="1"/>
  <c r="E966" i="3"/>
  <c r="F966" i="3" s="1"/>
  <c r="E967" i="3"/>
  <c r="F967" i="3" s="1"/>
  <c r="E968" i="3"/>
  <c r="F968" i="3" s="1"/>
  <c r="E969" i="3"/>
  <c r="F969" i="3" s="1"/>
  <c r="E970" i="3"/>
  <c r="F970" i="3" s="1"/>
  <c r="E971" i="3"/>
  <c r="F971" i="3" s="1"/>
  <c r="E972" i="3"/>
  <c r="F972" i="3" s="1"/>
  <c r="E973" i="3"/>
  <c r="F973" i="3" s="1"/>
  <c r="E974" i="3"/>
  <c r="F974" i="3" s="1"/>
  <c r="E975" i="3"/>
  <c r="F975" i="3" s="1"/>
  <c r="E976" i="3"/>
  <c r="F976" i="3" s="1"/>
  <c r="E977" i="3"/>
  <c r="F977" i="3" s="1"/>
  <c r="E978" i="3"/>
  <c r="F978" i="3" s="1"/>
  <c r="E979" i="3"/>
  <c r="F979" i="3" s="1"/>
  <c r="E980" i="3"/>
  <c r="F980" i="3" s="1"/>
  <c r="E981" i="3"/>
  <c r="F981" i="3" s="1"/>
  <c r="E982" i="3"/>
  <c r="F982" i="3" s="1"/>
  <c r="E983" i="3"/>
  <c r="F983" i="3" s="1"/>
  <c r="E984" i="3"/>
  <c r="F984" i="3" s="1"/>
  <c r="E985" i="3"/>
  <c r="F985" i="3" s="1"/>
  <c r="E986" i="3"/>
  <c r="F986" i="3" s="1"/>
  <c r="E987" i="3"/>
  <c r="F987" i="3" s="1"/>
  <c r="E988" i="3"/>
  <c r="F988" i="3" s="1"/>
  <c r="E989" i="3"/>
  <c r="F989" i="3" s="1"/>
  <c r="E990" i="3"/>
  <c r="F990" i="3" s="1"/>
  <c r="E991" i="3"/>
  <c r="F991" i="3" s="1"/>
  <c r="E992" i="3"/>
  <c r="F992" i="3" s="1"/>
  <c r="E993" i="3"/>
  <c r="F993" i="3" s="1"/>
  <c r="E994" i="3"/>
  <c r="F994" i="3" s="1"/>
  <c r="E995" i="3"/>
  <c r="F995" i="3" s="1"/>
  <c r="E996" i="3"/>
  <c r="F996" i="3" s="1"/>
  <c r="E997" i="3"/>
  <c r="F997" i="3" s="1"/>
  <c r="E998" i="3"/>
  <c r="F998" i="3" s="1"/>
  <c r="E999" i="3"/>
  <c r="F999" i="3" s="1"/>
  <c r="E1000" i="3"/>
  <c r="F1000" i="3" s="1"/>
  <c r="E1001" i="3"/>
  <c r="F1001" i="3" s="1"/>
  <c r="E1002" i="3"/>
  <c r="F1002" i="3" s="1"/>
  <c r="E1003" i="3"/>
  <c r="F1003" i="3" s="1"/>
  <c r="E1004" i="3"/>
  <c r="F1004" i="3" s="1"/>
  <c r="E1005" i="3"/>
  <c r="F1005" i="3" s="1"/>
  <c r="E1006" i="3"/>
  <c r="F1006" i="3" s="1"/>
  <c r="E1007" i="3"/>
  <c r="F1007" i="3" s="1"/>
  <c r="E1008" i="3"/>
  <c r="F1008" i="3" s="1"/>
  <c r="E1009" i="3"/>
  <c r="F1009" i="3" s="1"/>
  <c r="E1010" i="3"/>
  <c r="F1010" i="3" s="1"/>
  <c r="E1011" i="3"/>
  <c r="F1011" i="3" s="1"/>
  <c r="E1012" i="3"/>
  <c r="F1012" i="3" s="1"/>
  <c r="E1013" i="3"/>
  <c r="F1013" i="3" s="1"/>
  <c r="E1014" i="3"/>
  <c r="F1014" i="3" s="1"/>
  <c r="E1015" i="3"/>
  <c r="F1015" i="3" s="1"/>
  <c r="E1016" i="3"/>
  <c r="F1016" i="3" s="1"/>
  <c r="E1017" i="3"/>
  <c r="F1017" i="3" s="1"/>
  <c r="E1018" i="3"/>
  <c r="F1018" i="3" s="1"/>
  <c r="E1019" i="3"/>
  <c r="F1019" i="3" s="1"/>
  <c r="E1020" i="3"/>
  <c r="F1020" i="3" s="1"/>
  <c r="E1021" i="3"/>
  <c r="F1021" i="3" s="1"/>
  <c r="E1022" i="3"/>
  <c r="F1022" i="3" s="1"/>
  <c r="E1023" i="3"/>
  <c r="F1023" i="3" s="1"/>
  <c r="E1024" i="3"/>
  <c r="F1024" i="3" s="1"/>
  <c r="E1025" i="3"/>
  <c r="F1025" i="3" s="1"/>
  <c r="E1026" i="3"/>
  <c r="F1026" i="3" s="1"/>
  <c r="E1027" i="3"/>
  <c r="F1027" i="3" s="1"/>
  <c r="E1028" i="3"/>
  <c r="F1028" i="3" s="1"/>
  <c r="E1029" i="3"/>
  <c r="F1029" i="3" s="1"/>
  <c r="E1030" i="3"/>
  <c r="F1030" i="3" s="1"/>
  <c r="E1031" i="3"/>
  <c r="F1031" i="3" s="1"/>
  <c r="E1032" i="3"/>
  <c r="F1032" i="3" s="1"/>
  <c r="E1033" i="3"/>
  <c r="F1033" i="3" s="1"/>
  <c r="E1034" i="3"/>
  <c r="F1034" i="3" s="1"/>
  <c r="E1035" i="3"/>
  <c r="F1035" i="3" s="1"/>
  <c r="E1036" i="3"/>
  <c r="F1036" i="3" s="1"/>
  <c r="E1037" i="3"/>
  <c r="F1037" i="3" s="1"/>
  <c r="E1038" i="3"/>
  <c r="F1038" i="3" s="1"/>
  <c r="E1039" i="3"/>
  <c r="F1039" i="3" s="1"/>
  <c r="E1040" i="3"/>
  <c r="F1040" i="3" s="1"/>
  <c r="E1041" i="3"/>
  <c r="F1041" i="3" s="1"/>
  <c r="E1042" i="3"/>
  <c r="F1042" i="3" s="1"/>
  <c r="E1043" i="3"/>
  <c r="F1043" i="3" s="1"/>
  <c r="E1044" i="3"/>
  <c r="F1044" i="3" s="1"/>
  <c r="E1045" i="3"/>
  <c r="F1045" i="3" s="1"/>
  <c r="E1046" i="3"/>
  <c r="F1046" i="3" s="1"/>
  <c r="E1047" i="3"/>
  <c r="F1047" i="3" s="1"/>
  <c r="E1048" i="3"/>
  <c r="F1048" i="3" s="1"/>
  <c r="E1049" i="3"/>
  <c r="F1049" i="3" s="1"/>
  <c r="E1050" i="3"/>
  <c r="F1050" i="3" s="1"/>
  <c r="E1051" i="3"/>
  <c r="F1051" i="3" s="1"/>
  <c r="E1052" i="3"/>
  <c r="F1052" i="3" s="1"/>
  <c r="E1053" i="3"/>
  <c r="F1053" i="3" s="1"/>
  <c r="E1054" i="3"/>
  <c r="F1054" i="3" s="1"/>
  <c r="E1055" i="3"/>
  <c r="F1055" i="3" s="1"/>
  <c r="E1056" i="3"/>
  <c r="F1056" i="3" s="1"/>
  <c r="E1057" i="3"/>
  <c r="F1057" i="3" s="1"/>
  <c r="E1058" i="3"/>
  <c r="F1058" i="3" s="1"/>
  <c r="E1059" i="3"/>
  <c r="F1059" i="3" s="1"/>
  <c r="E1060" i="3"/>
  <c r="F1060" i="3" s="1"/>
  <c r="E1061" i="3"/>
  <c r="F1061" i="3" s="1"/>
  <c r="E1062" i="3"/>
  <c r="F1062" i="3" s="1"/>
  <c r="E1063" i="3"/>
  <c r="F1063" i="3" s="1"/>
  <c r="E1064" i="3"/>
  <c r="F1064" i="3" s="1"/>
  <c r="E1065" i="3"/>
  <c r="F1065" i="3" s="1"/>
  <c r="E1066" i="3"/>
  <c r="F1066" i="3" s="1"/>
  <c r="E1067" i="3"/>
  <c r="F1067" i="3" s="1"/>
  <c r="E1068" i="3"/>
  <c r="F1068" i="3" s="1"/>
  <c r="E1069" i="3"/>
  <c r="F1069" i="3" s="1"/>
  <c r="E1070" i="3"/>
  <c r="F1070" i="3" s="1"/>
  <c r="E1071" i="3"/>
  <c r="F1071" i="3" s="1"/>
  <c r="E1072" i="3"/>
  <c r="F1072" i="3" s="1"/>
  <c r="E1073" i="3"/>
  <c r="F1073" i="3" s="1"/>
  <c r="E1074" i="3"/>
  <c r="F1074" i="3" s="1"/>
  <c r="E1075" i="3"/>
  <c r="F1075" i="3" s="1"/>
  <c r="E1076" i="3"/>
  <c r="F1076" i="3" s="1"/>
  <c r="E1077" i="3"/>
  <c r="F1077" i="3" s="1"/>
  <c r="E1078" i="3"/>
  <c r="F1078" i="3" s="1"/>
  <c r="E1079" i="3"/>
  <c r="F1079" i="3" s="1"/>
  <c r="E1080" i="3"/>
  <c r="F1080" i="3" s="1"/>
  <c r="E1081" i="3"/>
  <c r="F1081" i="3" s="1"/>
  <c r="E1082" i="3"/>
  <c r="F1082" i="3" s="1"/>
  <c r="E1083" i="3"/>
  <c r="F1083" i="3" s="1"/>
  <c r="E1084" i="3"/>
  <c r="F1084" i="3" s="1"/>
  <c r="E1085" i="3"/>
  <c r="F1085" i="3" s="1"/>
  <c r="E1086" i="3"/>
  <c r="F1086" i="3" s="1"/>
  <c r="E1087" i="3"/>
  <c r="F1087" i="3" s="1"/>
  <c r="E1088" i="3"/>
  <c r="F1088" i="3" s="1"/>
  <c r="E1089" i="3"/>
  <c r="F1089" i="3" s="1"/>
  <c r="E1090" i="3"/>
  <c r="F1090" i="3" s="1"/>
  <c r="E1091" i="3"/>
  <c r="F1091" i="3" s="1"/>
  <c r="E1092" i="3"/>
  <c r="F1092" i="3" s="1"/>
  <c r="E1093" i="3"/>
  <c r="F1093" i="3" s="1"/>
  <c r="E1094" i="3"/>
  <c r="F1094" i="3" s="1"/>
  <c r="E1095" i="3"/>
  <c r="F1095" i="3" s="1"/>
  <c r="E1096" i="3"/>
  <c r="F1096" i="3" s="1"/>
  <c r="E1097" i="3"/>
  <c r="F1097" i="3" s="1"/>
  <c r="E1098" i="3"/>
  <c r="F1098" i="3" s="1"/>
  <c r="E1099" i="3"/>
  <c r="F1099" i="3" s="1"/>
  <c r="E1100" i="3"/>
  <c r="F1100" i="3" s="1"/>
  <c r="E1101" i="3"/>
  <c r="F1101" i="3" s="1"/>
  <c r="E1102" i="3"/>
  <c r="F1102" i="3" s="1"/>
  <c r="E1103" i="3"/>
  <c r="F1103" i="3" s="1"/>
  <c r="E1104" i="3"/>
  <c r="F1104" i="3" s="1"/>
  <c r="E1105" i="3"/>
  <c r="F1105" i="3" s="1"/>
  <c r="E1106" i="3"/>
  <c r="F1106" i="3" s="1"/>
  <c r="E1107" i="3"/>
  <c r="F1107" i="3" s="1"/>
  <c r="E1108" i="3"/>
  <c r="F1108" i="3" s="1"/>
  <c r="E1109" i="3"/>
  <c r="F1109" i="3" s="1"/>
  <c r="E1110" i="3"/>
  <c r="F1110" i="3" s="1"/>
  <c r="E1111" i="3"/>
  <c r="F1111" i="3" s="1"/>
  <c r="E1112" i="3"/>
  <c r="F1112" i="3" s="1"/>
  <c r="E1113" i="3"/>
  <c r="F1113" i="3" s="1"/>
  <c r="E1114" i="3"/>
  <c r="F1114" i="3" s="1"/>
  <c r="E1115" i="3"/>
  <c r="F1115" i="3" s="1"/>
  <c r="E1116" i="3"/>
  <c r="F1116" i="3" s="1"/>
  <c r="E1117" i="3"/>
  <c r="F1117" i="3" s="1"/>
  <c r="E1118" i="3"/>
  <c r="F1118" i="3" s="1"/>
  <c r="E1119" i="3"/>
  <c r="F1119" i="3" s="1"/>
  <c r="E1120" i="3"/>
  <c r="F1120" i="3" s="1"/>
  <c r="E1121" i="3"/>
  <c r="F1121" i="3" s="1"/>
  <c r="E1122" i="3"/>
  <c r="F1122" i="3" s="1"/>
  <c r="E1123" i="3"/>
  <c r="F1123" i="3" s="1"/>
  <c r="E1124" i="3"/>
  <c r="F1124" i="3" s="1"/>
  <c r="E1125" i="3"/>
  <c r="F1125" i="3" s="1"/>
  <c r="E1126" i="3"/>
  <c r="F1126" i="3" s="1"/>
  <c r="E1127" i="3"/>
  <c r="F1127" i="3" s="1"/>
  <c r="E1128" i="3"/>
  <c r="F1128" i="3" s="1"/>
  <c r="E1129" i="3"/>
  <c r="F1129" i="3" s="1"/>
  <c r="E1130" i="3"/>
  <c r="F1130" i="3" s="1"/>
  <c r="E1131" i="3"/>
  <c r="F1131" i="3" s="1"/>
  <c r="E1132" i="3"/>
  <c r="F1132" i="3" s="1"/>
  <c r="E1133" i="3"/>
  <c r="F1133" i="3" s="1"/>
  <c r="E1134" i="3"/>
  <c r="F1134" i="3" s="1"/>
  <c r="E1135" i="3"/>
  <c r="F1135" i="3" s="1"/>
  <c r="E1136" i="3"/>
  <c r="F1136" i="3" s="1"/>
  <c r="E1137" i="3"/>
  <c r="F1137" i="3" s="1"/>
  <c r="E1138" i="3"/>
  <c r="F1138" i="3" s="1"/>
  <c r="E1139" i="3"/>
  <c r="F1139" i="3" s="1"/>
  <c r="E1140" i="3"/>
  <c r="F1140" i="3" s="1"/>
  <c r="E1141" i="3"/>
  <c r="F1141" i="3" s="1"/>
  <c r="E1142" i="3"/>
  <c r="F1142" i="3" s="1"/>
  <c r="E1143" i="3"/>
  <c r="F1143" i="3" s="1"/>
  <c r="E1144" i="3"/>
  <c r="F1144" i="3" s="1"/>
  <c r="E1145" i="3"/>
  <c r="F1145" i="3" s="1"/>
  <c r="E1146" i="3"/>
  <c r="F1146" i="3" s="1"/>
  <c r="E1147" i="3"/>
  <c r="F1147" i="3" s="1"/>
  <c r="E1148" i="3"/>
  <c r="F1148" i="3" s="1"/>
  <c r="E1149" i="3"/>
  <c r="F1149" i="3" s="1"/>
  <c r="E1150" i="3"/>
  <c r="F1150" i="3" s="1"/>
  <c r="E1151" i="3"/>
  <c r="F1151" i="3" s="1"/>
  <c r="E1152" i="3"/>
  <c r="F1152" i="3" s="1"/>
  <c r="E1153" i="3"/>
  <c r="F1153" i="3" s="1"/>
  <c r="E1154" i="3"/>
  <c r="F1154" i="3" s="1"/>
  <c r="E1155" i="3"/>
  <c r="F1155" i="3" s="1"/>
  <c r="E1156" i="3"/>
  <c r="F1156" i="3" s="1"/>
  <c r="E1157" i="3"/>
  <c r="F1157" i="3" s="1"/>
  <c r="E1158" i="3"/>
  <c r="F1158" i="3" s="1"/>
  <c r="E1159" i="3"/>
  <c r="F1159" i="3" s="1"/>
  <c r="E1160" i="3"/>
  <c r="F1160" i="3" s="1"/>
  <c r="E1161" i="3"/>
  <c r="F1161" i="3" s="1"/>
  <c r="E1162" i="3"/>
  <c r="F1162" i="3" s="1"/>
  <c r="E1163" i="3"/>
  <c r="F1163" i="3" s="1"/>
  <c r="E1164" i="3"/>
  <c r="F1164" i="3" s="1"/>
  <c r="E1165" i="3"/>
  <c r="F1165" i="3" s="1"/>
  <c r="E1166" i="3"/>
  <c r="F1166" i="3" s="1"/>
  <c r="E1167" i="3"/>
  <c r="F1167" i="3" s="1"/>
  <c r="E1168" i="3"/>
  <c r="F1168" i="3" s="1"/>
  <c r="E1169" i="3"/>
  <c r="F1169" i="3" s="1"/>
  <c r="E1170" i="3"/>
  <c r="F1170" i="3" s="1"/>
  <c r="E1171" i="3"/>
  <c r="F1171" i="3" s="1"/>
  <c r="E1172" i="3"/>
  <c r="F1172" i="3" s="1"/>
  <c r="E1173" i="3"/>
  <c r="F1173" i="3" s="1"/>
  <c r="E1174" i="3"/>
  <c r="F1174" i="3" s="1"/>
  <c r="E1175" i="3"/>
  <c r="F1175" i="3" s="1"/>
  <c r="E1176" i="3"/>
  <c r="F1176" i="3" s="1"/>
  <c r="E1177" i="3"/>
  <c r="F1177" i="3" s="1"/>
  <c r="E1178" i="3"/>
  <c r="F1178" i="3" s="1"/>
  <c r="E1179" i="3"/>
  <c r="F1179" i="3" s="1"/>
  <c r="E1180" i="3"/>
  <c r="F1180" i="3" s="1"/>
  <c r="E1181" i="3"/>
  <c r="F1181" i="3" s="1"/>
  <c r="E1182" i="3"/>
  <c r="F1182" i="3" s="1"/>
  <c r="E1183" i="3"/>
  <c r="F1183" i="3" s="1"/>
  <c r="E1184" i="3"/>
  <c r="F1184" i="3" s="1"/>
  <c r="E1185" i="3"/>
  <c r="F1185" i="3" s="1"/>
  <c r="E1186" i="3"/>
  <c r="F1186" i="3" s="1"/>
  <c r="E1187" i="3"/>
  <c r="F1187" i="3" s="1"/>
  <c r="E1188" i="3"/>
  <c r="F1188" i="3" s="1"/>
  <c r="E1189" i="3"/>
  <c r="F1189" i="3" s="1"/>
  <c r="E1190" i="3"/>
  <c r="F1190" i="3" s="1"/>
  <c r="E1191" i="3"/>
  <c r="F1191" i="3" s="1"/>
  <c r="E1192" i="3"/>
  <c r="F1192" i="3" s="1"/>
  <c r="E1193" i="3"/>
  <c r="F1193" i="3" s="1"/>
  <c r="E1194" i="3"/>
  <c r="F1194" i="3" s="1"/>
  <c r="E1195" i="3"/>
  <c r="F1195" i="3" s="1"/>
  <c r="E1196" i="3"/>
  <c r="F1196" i="3" s="1"/>
  <c r="E1197" i="3"/>
  <c r="F1197" i="3" s="1"/>
  <c r="E1198" i="3"/>
  <c r="F1198" i="3" s="1"/>
  <c r="E1199" i="3"/>
  <c r="F1199" i="3" s="1"/>
  <c r="E1200" i="3"/>
  <c r="F1200" i="3" s="1"/>
  <c r="E1201" i="3"/>
  <c r="F1201" i="3" s="1"/>
  <c r="E1202" i="3"/>
  <c r="F1202" i="3" s="1"/>
  <c r="E1203" i="3"/>
  <c r="F1203" i="3" s="1"/>
  <c r="E1204" i="3"/>
  <c r="F1204" i="3" s="1"/>
  <c r="E1205" i="3"/>
  <c r="F1205" i="3" s="1"/>
  <c r="E1206" i="3"/>
  <c r="F1206" i="3" s="1"/>
  <c r="E1207" i="3"/>
  <c r="F1207" i="3" s="1"/>
  <c r="E1208" i="3"/>
  <c r="F1208" i="3" s="1"/>
  <c r="E1209" i="3"/>
  <c r="F1209" i="3" s="1"/>
  <c r="E1210" i="3"/>
  <c r="F1210" i="3" s="1"/>
  <c r="E1211" i="3"/>
  <c r="F1211" i="3" s="1"/>
  <c r="E1212" i="3"/>
  <c r="F1212" i="3" s="1"/>
  <c r="E1213" i="3"/>
  <c r="F1213" i="3" s="1"/>
  <c r="E1214" i="3"/>
  <c r="F1214" i="3" s="1"/>
  <c r="E1215" i="3"/>
  <c r="F1215" i="3" s="1"/>
  <c r="E1216" i="3"/>
  <c r="F1216" i="3" s="1"/>
  <c r="E1217" i="3"/>
  <c r="F1217" i="3" s="1"/>
  <c r="E1218" i="3"/>
  <c r="F1218" i="3" s="1"/>
  <c r="E1219" i="3"/>
  <c r="F1219" i="3" s="1"/>
  <c r="E1220" i="3"/>
  <c r="F1220" i="3" s="1"/>
  <c r="E1221" i="3"/>
  <c r="F1221" i="3" s="1"/>
  <c r="E1222" i="3"/>
  <c r="F1222" i="3" s="1"/>
  <c r="E1223" i="3"/>
  <c r="F1223" i="3" s="1"/>
  <c r="E1224" i="3"/>
  <c r="F1224" i="3" s="1"/>
  <c r="E1225" i="3"/>
  <c r="F1225" i="3" s="1"/>
  <c r="E1226" i="3"/>
  <c r="F1226" i="3" s="1"/>
  <c r="E1227" i="3"/>
  <c r="F1227" i="3" s="1"/>
  <c r="E1228" i="3"/>
  <c r="F1228" i="3" s="1"/>
  <c r="E1229" i="3"/>
  <c r="F1229" i="3" s="1"/>
  <c r="E1230" i="3"/>
  <c r="F1230" i="3" s="1"/>
  <c r="E1231" i="3"/>
  <c r="F1231" i="3" s="1"/>
  <c r="E1232" i="3"/>
  <c r="F1232" i="3" s="1"/>
  <c r="E1233" i="3"/>
  <c r="F1233" i="3" s="1"/>
  <c r="E1234" i="3"/>
  <c r="F1234" i="3" s="1"/>
  <c r="E1235" i="3"/>
  <c r="F1235" i="3" s="1"/>
  <c r="E1236" i="3"/>
  <c r="F1236" i="3" s="1"/>
  <c r="E1237" i="3"/>
  <c r="F1237" i="3" s="1"/>
  <c r="E1238" i="3"/>
  <c r="F1238" i="3" s="1"/>
  <c r="E1239" i="3"/>
  <c r="F1239" i="3" s="1"/>
  <c r="E1240" i="3"/>
  <c r="F1240" i="3" s="1"/>
  <c r="E1241" i="3"/>
  <c r="F1241" i="3" s="1"/>
  <c r="E1242" i="3"/>
  <c r="F1242" i="3" s="1"/>
  <c r="E1243" i="3"/>
  <c r="F1243" i="3" s="1"/>
  <c r="E1244" i="3"/>
  <c r="F1244" i="3" s="1"/>
  <c r="E1245" i="3"/>
  <c r="F1245" i="3" s="1"/>
  <c r="E1246" i="3"/>
  <c r="F1246" i="3" s="1"/>
  <c r="E1247" i="3"/>
  <c r="F1247" i="3" s="1"/>
  <c r="E1248" i="3"/>
  <c r="F1248" i="3" s="1"/>
  <c r="E1249" i="3"/>
  <c r="F1249" i="3" s="1"/>
  <c r="E1250" i="3"/>
  <c r="F1250" i="3" s="1"/>
  <c r="E1251" i="3"/>
  <c r="F1251" i="3" s="1"/>
  <c r="E1252" i="3"/>
  <c r="F1252" i="3" s="1"/>
  <c r="E1253" i="3"/>
  <c r="F1253" i="3" s="1"/>
  <c r="E1254" i="3"/>
  <c r="F1254" i="3" s="1"/>
  <c r="E1255" i="3"/>
  <c r="F1255" i="3" s="1"/>
  <c r="E1256" i="3"/>
  <c r="F1256" i="3" s="1"/>
  <c r="E1257" i="3"/>
  <c r="F1257" i="3" s="1"/>
  <c r="E1258" i="3"/>
  <c r="F1258" i="3" s="1"/>
  <c r="E1259" i="3"/>
  <c r="F1259" i="3" s="1"/>
  <c r="E1260" i="3"/>
  <c r="F1260" i="3" s="1"/>
  <c r="E1261" i="3"/>
  <c r="F1261" i="3" s="1"/>
  <c r="E1262" i="3"/>
  <c r="F1262" i="3" s="1"/>
  <c r="E1263" i="3"/>
  <c r="F1263" i="3" s="1"/>
  <c r="E1264" i="3"/>
  <c r="F1264" i="3" s="1"/>
  <c r="E1265" i="3"/>
  <c r="F1265" i="3" s="1"/>
  <c r="E1266" i="3"/>
  <c r="F1266" i="3" s="1"/>
  <c r="E1267" i="3"/>
  <c r="F1267" i="3" s="1"/>
  <c r="E1268" i="3"/>
  <c r="F1268" i="3" s="1"/>
  <c r="E1269" i="3"/>
  <c r="F1269" i="3" s="1"/>
  <c r="E1270" i="3"/>
  <c r="F1270" i="3" s="1"/>
  <c r="E1271" i="3"/>
  <c r="F1271" i="3" s="1"/>
  <c r="E1272" i="3"/>
  <c r="F1272" i="3" s="1"/>
  <c r="E1273" i="3"/>
  <c r="F1273" i="3" s="1"/>
  <c r="E1274" i="3"/>
  <c r="F1274" i="3" s="1"/>
  <c r="E1275" i="3"/>
  <c r="F1275" i="3" s="1"/>
  <c r="E1276" i="3"/>
  <c r="F1276" i="3" s="1"/>
  <c r="E1277" i="3"/>
  <c r="F1277" i="3" s="1"/>
  <c r="E1278" i="3"/>
  <c r="F1278" i="3" s="1"/>
  <c r="E1279" i="3"/>
  <c r="F1279" i="3" s="1"/>
  <c r="E1280" i="3"/>
  <c r="F1280" i="3" s="1"/>
  <c r="E1281" i="3"/>
  <c r="F1281" i="3" s="1"/>
  <c r="E1282" i="3"/>
  <c r="F1282" i="3" s="1"/>
  <c r="E1283" i="3"/>
  <c r="F1283" i="3" s="1"/>
  <c r="E1284" i="3"/>
  <c r="F1284" i="3" s="1"/>
  <c r="E1285" i="3"/>
  <c r="F1285" i="3" s="1"/>
  <c r="E1286" i="3"/>
  <c r="F1286" i="3" s="1"/>
  <c r="E1287" i="3"/>
  <c r="F1287" i="3" s="1"/>
  <c r="E1288" i="3"/>
  <c r="F1288" i="3" s="1"/>
  <c r="E1289" i="3"/>
  <c r="F1289" i="3" s="1"/>
  <c r="E1290" i="3"/>
  <c r="F1290" i="3" s="1"/>
  <c r="E1291" i="3"/>
  <c r="F1291" i="3" s="1"/>
  <c r="E1292" i="3"/>
  <c r="F1292" i="3" s="1"/>
  <c r="E1293" i="3"/>
  <c r="F1293" i="3" s="1"/>
  <c r="E1294" i="3"/>
  <c r="F1294" i="3" s="1"/>
  <c r="E1295" i="3"/>
  <c r="F1295" i="3" s="1"/>
  <c r="E1296" i="3"/>
  <c r="F1296" i="3" s="1"/>
  <c r="E1297" i="3"/>
  <c r="F1297" i="3" s="1"/>
  <c r="E1298" i="3"/>
  <c r="F1298" i="3" s="1"/>
  <c r="E1299" i="3"/>
  <c r="F1299" i="3" s="1"/>
  <c r="E1300" i="3"/>
  <c r="F1300" i="3" s="1"/>
  <c r="E1301" i="3"/>
  <c r="F1301" i="3" s="1"/>
  <c r="E1302" i="3"/>
  <c r="F1302" i="3" s="1"/>
  <c r="E1303" i="3"/>
  <c r="F1303" i="3" s="1"/>
  <c r="E1304" i="3"/>
  <c r="F1304" i="3" s="1"/>
  <c r="E1305" i="3"/>
  <c r="F1305" i="3" s="1"/>
  <c r="E1306" i="3"/>
  <c r="F1306" i="3" s="1"/>
  <c r="E1307" i="3"/>
  <c r="F1307" i="3" s="1"/>
  <c r="E1308" i="3"/>
  <c r="F1308" i="3" s="1"/>
  <c r="E1309" i="3"/>
  <c r="F1309" i="3" s="1"/>
  <c r="E1310" i="3"/>
  <c r="F1310" i="3" s="1"/>
  <c r="E1311" i="3"/>
  <c r="F1311" i="3" s="1"/>
  <c r="E1312" i="3"/>
  <c r="F1312" i="3" s="1"/>
  <c r="E1313" i="3"/>
  <c r="F1313" i="3" s="1"/>
  <c r="E1314" i="3"/>
  <c r="F1314" i="3" s="1"/>
  <c r="E1315" i="3"/>
  <c r="F1315" i="3" s="1"/>
  <c r="E1316" i="3"/>
  <c r="F1316" i="3" s="1"/>
  <c r="E1317" i="3"/>
  <c r="F1317" i="3" s="1"/>
  <c r="E1318" i="3"/>
  <c r="F1318" i="3" s="1"/>
  <c r="E1319" i="3"/>
  <c r="F1319" i="3" s="1"/>
  <c r="E1320" i="3"/>
  <c r="F1320" i="3" s="1"/>
  <c r="E1321" i="3"/>
  <c r="F1321" i="3" s="1"/>
  <c r="E1322" i="3"/>
  <c r="F1322" i="3" s="1"/>
  <c r="E1323" i="3"/>
  <c r="F1323" i="3" s="1"/>
  <c r="E1324" i="3"/>
  <c r="F1324" i="3" s="1"/>
  <c r="E1325" i="3"/>
  <c r="F1325" i="3" s="1"/>
  <c r="E1326" i="3"/>
  <c r="F1326" i="3" s="1"/>
  <c r="E1327" i="3"/>
  <c r="F1327" i="3" s="1"/>
  <c r="E1328" i="3"/>
  <c r="F1328" i="3" s="1"/>
  <c r="E1329" i="3"/>
  <c r="F1329" i="3" s="1"/>
  <c r="E1330" i="3"/>
  <c r="F1330" i="3" s="1"/>
  <c r="E1331" i="3"/>
  <c r="F1331" i="3" s="1"/>
  <c r="E1332" i="3"/>
  <c r="F1332" i="3" s="1"/>
  <c r="E1333" i="3"/>
  <c r="F1333" i="3" s="1"/>
  <c r="E1334" i="3"/>
  <c r="F1334" i="3" s="1"/>
  <c r="E1335" i="3"/>
  <c r="F1335" i="3" s="1"/>
  <c r="E1336" i="3"/>
  <c r="F1336" i="3" s="1"/>
  <c r="E1337" i="3"/>
  <c r="F1337" i="3" s="1"/>
  <c r="E1338" i="3"/>
  <c r="F1338" i="3" s="1"/>
  <c r="E1339" i="3"/>
  <c r="F1339" i="3" s="1"/>
  <c r="E1340" i="3"/>
  <c r="F1340" i="3" s="1"/>
  <c r="E1341" i="3"/>
  <c r="F1341" i="3" s="1"/>
  <c r="E1342" i="3"/>
  <c r="F1342" i="3" s="1"/>
  <c r="E1343" i="3"/>
  <c r="F1343" i="3" s="1"/>
  <c r="E1344" i="3"/>
  <c r="F1344" i="3" s="1"/>
  <c r="E1345" i="3"/>
  <c r="F1345" i="3" s="1"/>
  <c r="E1346" i="3"/>
  <c r="F1346" i="3" s="1"/>
  <c r="E1347" i="3"/>
  <c r="F1347" i="3" s="1"/>
  <c r="E1348" i="3"/>
  <c r="F1348" i="3" s="1"/>
  <c r="E1349" i="3"/>
  <c r="F1349" i="3" s="1"/>
  <c r="E1350" i="3"/>
  <c r="F1350" i="3" s="1"/>
  <c r="E1351" i="3"/>
  <c r="F1351" i="3" s="1"/>
  <c r="E1352" i="3"/>
  <c r="F1352" i="3" s="1"/>
  <c r="E1353" i="3"/>
  <c r="F1353" i="3" s="1"/>
  <c r="E1354" i="3"/>
  <c r="F1354" i="3" s="1"/>
  <c r="E1355" i="3"/>
  <c r="F1355" i="3" s="1"/>
  <c r="E1356" i="3"/>
  <c r="F1356" i="3" s="1"/>
  <c r="E1357" i="3"/>
  <c r="F1357" i="3" s="1"/>
  <c r="E1358" i="3"/>
  <c r="F1358" i="3" s="1"/>
  <c r="E1359" i="3"/>
  <c r="F1359" i="3" s="1"/>
  <c r="E1360" i="3"/>
  <c r="F1360" i="3" s="1"/>
  <c r="E1361" i="3"/>
  <c r="F1361" i="3" s="1"/>
  <c r="E1362" i="3"/>
  <c r="F1362" i="3" s="1"/>
  <c r="E1363" i="3"/>
  <c r="F1363" i="3" s="1"/>
  <c r="E1364" i="3"/>
  <c r="F1364" i="3" s="1"/>
  <c r="E1365" i="3"/>
  <c r="F1365" i="3" s="1"/>
  <c r="E1366" i="3"/>
  <c r="F1366" i="3" s="1"/>
  <c r="E1367" i="3"/>
  <c r="F1367" i="3" s="1"/>
  <c r="E1368" i="3"/>
  <c r="F1368" i="3" s="1"/>
  <c r="E1369" i="3"/>
  <c r="F1369" i="3" s="1"/>
  <c r="E1370" i="3"/>
  <c r="F1370" i="3" s="1"/>
  <c r="E1371" i="3"/>
  <c r="F1371" i="3" s="1"/>
  <c r="E1372" i="3"/>
  <c r="F1372" i="3" s="1"/>
  <c r="E1373" i="3"/>
  <c r="F1373" i="3" s="1"/>
  <c r="E1374" i="3"/>
  <c r="F1374" i="3" s="1"/>
  <c r="E1375" i="3"/>
  <c r="F1375" i="3" s="1"/>
  <c r="E1376" i="3"/>
  <c r="F1376" i="3" s="1"/>
  <c r="E1377" i="3"/>
  <c r="F1377" i="3" s="1"/>
  <c r="E1378" i="3"/>
  <c r="F1378" i="3" s="1"/>
  <c r="E1379" i="3"/>
  <c r="F1379" i="3" s="1"/>
  <c r="E1380" i="3"/>
  <c r="F1380" i="3" s="1"/>
  <c r="E1381" i="3"/>
  <c r="F1381" i="3" s="1"/>
  <c r="E1382" i="3"/>
  <c r="F1382" i="3" s="1"/>
  <c r="E1383" i="3"/>
  <c r="F1383" i="3" s="1"/>
  <c r="E1384" i="3"/>
  <c r="F1384" i="3" s="1"/>
  <c r="E1385" i="3"/>
  <c r="F1385" i="3" s="1"/>
  <c r="E1386" i="3"/>
  <c r="F1386" i="3" s="1"/>
  <c r="E1387" i="3"/>
  <c r="F1387" i="3" s="1"/>
  <c r="E1388" i="3"/>
  <c r="F1388" i="3" s="1"/>
  <c r="E1389" i="3"/>
  <c r="F1389" i="3" s="1"/>
  <c r="E1390" i="3"/>
  <c r="F1390" i="3" s="1"/>
  <c r="E1391" i="3"/>
  <c r="F1391" i="3" s="1"/>
  <c r="E1392" i="3"/>
  <c r="F1392" i="3" s="1"/>
  <c r="E1393" i="3"/>
  <c r="F1393" i="3" s="1"/>
  <c r="E1394" i="3"/>
  <c r="F1394" i="3" s="1"/>
  <c r="E1395" i="3"/>
  <c r="F1395" i="3" s="1"/>
  <c r="E1396" i="3"/>
  <c r="F1396" i="3" s="1"/>
  <c r="E1397" i="3"/>
  <c r="F1397" i="3" s="1"/>
  <c r="E1398" i="3"/>
  <c r="F1398" i="3" s="1"/>
  <c r="E1399" i="3"/>
  <c r="F1399" i="3" s="1"/>
  <c r="E1400" i="3"/>
  <c r="F1400" i="3" s="1"/>
  <c r="E1401" i="3"/>
  <c r="F1401" i="3" s="1"/>
  <c r="E1402" i="3"/>
  <c r="F1402" i="3" s="1"/>
  <c r="E1403" i="3"/>
  <c r="F1403" i="3" s="1"/>
  <c r="E1404" i="3"/>
  <c r="F1404" i="3" s="1"/>
  <c r="E1405" i="3"/>
  <c r="F1405" i="3" s="1"/>
  <c r="E1406" i="3"/>
  <c r="F1406" i="3" s="1"/>
  <c r="E1407" i="3"/>
  <c r="F1407" i="3" s="1"/>
  <c r="E1408" i="3"/>
  <c r="F1408" i="3" s="1"/>
  <c r="E1409" i="3"/>
  <c r="F1409" i="3" s="1"/>
  <c r="E1410" i="3"/>
  <c r="F1410" i="3" s="1"/>
  <c r="E1411" i="3"/>
  <c r="F1411" i="3" s="1"/>
  <c r="E1412" i="3"/>
  <c r="F1412" i="3" s="1"/>
  <c r="E1413" i="3"/>
  <c r="F1413" i="3" s="1"/>
  <c r="E1414" i="3"/>
  <c r="F1414" i="3" s="1"/>
  <c r="E1415" i="3"/>
  <c r="F1415" i="3" s="1"/>
  <c r="E1416" i="3"/>
  <c r="F1416" i="3" s="1"/>
  <c r="E1417" i="3"/>
  <c r="F1417" i="3" s="1"/>
  <c r="E1418" i="3"/>
  <c r="F1418" i="3" s="1"/>
  <c r="E1419" i="3"/>
  <c r="F1419" i="3" s="1"/>
  <c r="E1420" i="3"/>
  <c r="F1420" i="3" s="1"/>
  <c r="E1421" i="3"/>
  <c r="F1421" i="3" s="1"/>
  <c r="E1422" i="3"/>
  <c r="F1422" i="3" s="1"/>
  <c r="E1423" i="3"/>
  <c r="F1423" i="3" s="1"/>
  <c r="E1424" i="3"/>
  <c r="F1424" i="3" s="1"/>
  <c r="E1425" i="3"/>
  <c r="F1425" i="3" s="1"/>
  <c r="E1426" i="3"/>
  <c r="F1426" i="3" s="1"/>
  <c r="E1427" i="3"/>
  <c r="F1427" i="3" s="1"/>
  <c r="E1428" i="3"/>
  <c r="F1428" i="3" s="1"/>
  <c r="E1429" i="3"/>
  <c r="F1429" i="3" s="1"/>
  <c r="E1430" i="3"/>
  <c r="F1430" i="3" s="1"/>
  <c r="E1431" i="3"/>
  <c r="F1431" i="3" s="1"/>
  <c r="E1432" i="3"/>
  <c r="F1432" i="3" s="1"/>
  <c r="E1433" i="3"/>
  <c r="F1433" i="3" s="1"/>
  <c r="E1434" i="3"/>
  <c r="F1434" i="3" s="1"/>
  <c r="E1435" i="3"/>
  <c r="F1435" i="3" s="1"/>
  <c r="E1436" i="3"/>
  <c r="F1436" i="3" s="1"/>
  <c r="E1437" i="3"/>
  <c r="F1437" i="3" s="1"/>
  <c r="E1438" i="3"/>
  <c r="F1438" i="3" s="1"/>
  <c r="E1439" i="3"/>
  <c r="F1439" i="3" s="1"/>
  <c r="E1440" i="3"/>
  <c r="F1440" i="3" s="1"/>
  <c r="E1441" i="3"/>
  <c r="F1441" i="3" s="1"/>
  <c r="E1442" i="3"/>
  <c r="F1442" i="3" s="1"/>
  <c r="E1443" i="3"/>
  <c r="F1443" i="3" s="1"/>
  <c r="E1444" i="3"/>
  <c r="F1444" i="3" s="1"/>
  <c r="E1445" i="3"/>
  <c r="F1445" i="3" s="1"/>
  <c r="E1446" i="3"/>
  <c r="F1446" i="3" s="1"/>
  <c r="E1447" i="3"/>
  <c r="F1447" i="3" s="1"/>
  <c r="E1448" i="3"/>
  <c r="F1448" i="3" s="1"/>
  <c r="E1449" i="3"/>
  <c r="F1449" i="3" s="1"/>
  <c r="E1450" i="3"/>
  <c r="F1450" i="3" s="1"/>
  <c r="E1451" i="3"/>
  <c r="F1451" i="3" s="1"/>
  <c r="E1452" i="3"/>
  <c r="F1452" i="3" s="1"/>
  <c r="E1453" i="3"/>
  <c r="F1453" i="3" s="1"/>
  <c r="E1454" i="3"/>
  <c r="F1454" i="3" s="1"/>
  <c r="E1455" i="3"/>
  <c r="F1455" i="3" s="1"/>
  <c r="E1456" i="3"/>
  <c r="F1456" i="3" s="1"/>
  <c r="E1457" i="3"/>
  <c r="F1457" i="3" s="1"/>
  <c r="E1458" i="3"/>
  <c r="F1458" i="3" s="1"/>
  <c r="E1459" i="3"/>
  <c r="F1459" i="3" s="1"/>
  <c r="E1460" i="3"/>
  <c r="F1460" i="3" s="1"/>
  <c r="E1461" i="3"/>
  <c r="F1461" i="3" s="1"/>
  <c r="E1462" i="3"/>
  <c r="F1462" i="3" s="1"/>
  <c r="E1463" i="3"/>
  <c r="F1463" i="3" s="1"/>
  <c r="E1464" i="3"/>
  <c r="F1464" i="3" s="1"/>
  <c r="E1465" i="3"/>
  <c r="F1465" i="3" s="1"/>
  <c r="E1466" i="3"/>
  <c r="F1466" i="3" s="1"/>
  <c r="E1467" i="3"/>
  <c r="F1467" i="3" s="1"/>
  <c r="E1468" i="3"/>
  <c r="F1468" i="3" s="1"/>
  <c r="E1469" i="3"/>
  <c r="F1469" i="3" s="1"/>
  <c r="E1470" i="3"/>
  <c r="F1470" i="3" s="1"/>
  <c r="E1471" i="3"/>
  <c r="F1471" i="3" s="1"/>
  <c r="E1472" i="3"/>
  <c r="F1472" i="3" s="1"/>
  <c r="E1473" i="3"/>
  <c r="F1473" i="3" s="1"/>
  <c r="E1474" i="3"/>
  <c r="F1474" i="3" s="1"/>
  <c r="E1475" i="3"/>
  <c r="F1475" i="3" s="1"/>
  <c r="E1476" i="3"/>
  <c r="F1476" i="3" s="1"/>
  <c r="E1477" i="3"/>
  <c r="F1477" i="3" s="1"/>
  <c r="E1478" i="3"/>
  <c r="F1478" i="3" s="1"/>
  <c r="E1479" i="3"/>
  <c r="F1479" i="3" s="1"/>
  <c r="E1480" i="3"/>
  <c r="F1480" i="3" s="1"/>
  <c r="E1481" i="3"/>
  <c r="F1481" i="3" s="1"/>
  <c r="E1482" i="3"/>
  <c r="F1482" i="3" s="1"/>
  <c r="E1483" i="3"/>
  <c r="F1483" i="3" s="1"/>
  <c r="E1484" i="3"/>
  <c r="F1484" i="3" s="1"/>
  <c r="E1485" i="3"/>
  <c r="F1485" i="3" s="1"/>
  <c r="E1486" i="3"/>
  <c r="F1486" i="3" s="1"/>
  <c r="E1487" i="3"/>
  <c r="F1487" i="3" s="1"/>
  <c r="E1488" i="3"/>
  <c r="F1488" i="3" s="1"/>
  <c r="E1489" i="3"/>
  <c r="F1489" i="3" s="1"/>
  <c r="E1490" i="3"/>
  <c r="F1490" i="3" s="1"/>
  <c r="E1491" i="3"/>
  <c r="F1491" i="3" s="1"/>
  <c r="E1492" i="3"/>
  <c r="F1492" i="3" s="1"/>
  <c r="E1493" i="3"/>
  <c r="F1493" i="3" s="1"/>
  <c r="E1494" i="3"/>
  <c r="F1494" i="3" s="1"/>
  <c r="E1495" i="3"/>
  <c r="F1495" i="3" s="1"/>
  <c r="E1496" i="3"/>
  <c r="F1496" i="3" s="1"/>
  <c r="E1497" i="3"/>
  <c r="F1497" i="3" s="1"/>
  <c r="E1498" i="3"/>
  <c r="F1498" i="3" s="1"/>
  <c r="E1499" i="3"/>
  <c r="F1499" i="3" s="1"/>
  <c r="E1500" i="3"/>
  <c r="F1500" i="3" s="1"/>
  <c r="E1501" i="3"/>
  <c r="F1501" i="3" s="1"/>
  <c r="E1502" i="3"/>
  <c r="F1502" i="3" s="1"/>
  <c r="E1503" i="3"/>
  <c r="F1503" i="3" s="1"/>
  <c r="E1504" i="3"/>
  <c r="F1504" i="3" s="1"/>
  <c r="E1505" i="3"/>
  <c r="F1505" i="3" s="1"/>
  <c r="E1506" i="3"/>
  <c r="F1506" i="3" s="1"/>
  <c r="E1507" i="3"/>
  <c r="F1507" i="3" s="1"/>
  <c r="E1508" i="3"/>
  <c r="F1508" i="3" s="1"/>
  <c r="E1509" i="3"/>
  <c r="F1509" i="3" s="1"/>
  <c r="E1510" i="3"/>
  <c r="F1510" i="3" s="1"/>
  <c r="E1511" i="3"/>
  <c r="F1511" i="3" s="1"/>
  <c r="E1512" i="3"/>
  <c r="F1512" i="3" s="1"/>
  <c r="E1513" i="3"/>
  <c r="F1513" i="3" s="1"/>
  <c r="E1514" i="3"/>
  <c r="F1514" i="3" s="1"/>
  <c r="E1515" i="3"/>
  <c r="F1515" i="3" s="1"/>
  <c r="E1516" i="3"/>
  <c r="F1516" i="3" s="1"/>
  <c r="E1517" i="3"/>
  <c r="F1517" i="3" s="1"/>
  <c r="E1518" i="3"/>
  <c r="F1518" i="3" s="1"/>
  <c r="E1519" i="3"/>
  <c r="F1519" i="3" s="1"/>
  <c r="E1520" i="3"/>
  <c r="F1520" i="3" s="1"/>
  <c r="E1521" i="3"/>
  <c r="F1521" i="3" s="1"/>
  <c r="E1522" i="3"/>
  <c r="F1522" i="3" s="1"/>
  <c r="E1523" i="3"/>
  <c r="F1523" i="3" s="1"/>
  <c r="E1524" i="3"/>
  <c r="F1524" i="3" s="1"/>
  <c r="E1525" i="3"/>
  <c r="F1525" i="3" s="1"/>
  <c r="E1526" i="3"/>
  <c r="F1526" i="3" s="1"/>
  <c r="E1527" i="3"/>
  <c r="F1527" i="3" s="1"/>
  <c r="E1528" i="3"/>
  <c r="F1528" i="3" s="1"/>
  <c r="E1529" i="3"/>
  <c r="F1529" i="3" s="1"/>
  <c r="E1530" i="3"/>
  <c r="F1530" i="3" s="1"/>
  <c r="E1531" i="3"/>
  <c r="F1531" i="3" s="1"/>
  <c r="E1532" i="3"/>
  <c r="F1532" i="3" s="1"/>
  <c r="E1533" i="3"/>
  <c r="F1533" i="3" s="1"/>
  <c r="E1534" i="3"/>
  <c r="F1534" i="3" s="1"/>
  <c r="E1535" i="3"/>
  <c r="F1535" i="3" s="1"/>
  <c r="E1536" i="3"/>
  <c r="F1536" i="3" s="1"/>
  <c r="E1537" i="3"/>
  <c r="F1537" i="3" s="1"/>
  <c r="E1538" i="3"/>
  <c r="F1538" i="3" s="1"/>
  <c r="E1539" i="3"/>
  <c r="F1539" i="3" s="1"/>
  <c r="E1540" i="3"/>
  <c r="F1540" i="3" s="1"/>
  <c r="E1541" i="3"/>
  <c r="F1541" i="3" s="1"/>
  <c r="E1542" i="3"/>
  <c r="F1542" i="3" s="1"/>
  <c r="E1543" i="3"/>
  <c r="F1543" i="3" s="1"/>
  <c r="E1544" i="3"/>
  <c r="F1544" i="3" s="1"/>
  <c r="E1545" i="3"/>
  <c r="F1545" i="3" s="1"/>
  <c r="E1546" i="3"/>
  <c r="F1546" i="3" s="1"/>
  <c r="E1547" i="3"/>
  <c r="F1547" i="3" s="1"/>
  <c r="E1548" i="3"/>
  <c r="F1548" i="3" s="1"/>
  <c r="E1549" i="3"/>
  <c r="F1549" i="3" s="1"/>
  <c r="E1550" i="3"/>
  <c r="F1550" i="3" s="1"/>
  <c r="E1551" i="3"/>
  <c r="F1551" i="3" s="1"/>
  <c r="E1552" i="3"/>
  <c r="F1552" i="3" s="1"/>
  <c r="E1553" i="3"/>
  <c r="F1553" i="3" s="1"/>
  <c r="E1554" i="3"/>
  <c r="F1554" i="3" s="1"/>
  <c r="E1555" i="3"/>
  <c r="F1555" i="3" s="1"/>
  <c r="E1556" i="3"/>
  <c r="F1556" i="3" s="1"/>
  <c r="E1557" i="3"/>
  <c r="F1557" i="3" s="1"/>
  <c r="E1558" i="3"/>
  <c r="F1558" i="3" s="1"/>
  <c r="E1559" i="3"/>
  <c r="F1559" i="3" s="1"/>
  <c r="E1560" i="3"/>
  <c r="F1560" i="3" s="1"/>
  <c r="E1561" i="3"/>
  <c r="F1561" i="3" s="1"/>
  <c r="E1562" i="3"/>
  <c r="F1562" i="3" s="1"/>
  <c r="E1563" i="3"/>
  <c r="F1563" i="3" s="1"/>
  <c r="E1564" i="3"/>
  <c r="F1564" i="3" s="1"/>
  <c r="E1565" i="3"/>
  <c r="F1565" i="3" s="1"/>
  <c r="E1566" i="3"/>
  <c r="F1566" i="3" s="1"/>
  <c r="E1567" i="3"/>
  <c r="F1567" i="3" s="1"/>
  <c r="E1568" i="3"/>
  <c r="F1568" i="3" s="1"/>
  <c r="E1569" i="3"/>
  <c r="F1569" i="3" s="1"/>
  <c r="E1570" i="3"/>
  <c r="F1570" i="3" s="1"/>
  <c r="E1571" i="3"/>
  <c r="F1571" i="3" s="1"/>
  <c r="E1572" i="3"/>
  <c r="F1572" i="3" s="1"/>
  <c r="E1573" i="3"/>
  <c r="F1573" i="3" s="1"/>
  <c r="E1574" i="3"/>
  <c r="F1574" i="3" s="1"/>
  <c r="E1575" i="3"/>
  <c r="F1575" i="3" s="1"/>
  <c r="E1576" i="3"/>
  <c r="F1576" i="3" s="1"/>
  <c r="E1577" i="3"/>
  <c r="F1577" i="3" s="1"/>
  <c r="E1578" i="3"/>
  <c r="F1578" i="3" s="1"/>
  <c r="E1579" i="3"/>
  <c r="F1579" i="3" s="1"/>
  <c r="E1580" i="3"/>
  <c r="F1580" i="3" s="1"/>
  <c r="E1581" i="3"/>
  <c r="F1581" i="3" s="1"/>
  <c r="E1582" i="3"/>
  <c r="F1582" i="3" s="1"/>
  <c r="E1583" i="3"/>
  <c r="F1583" i="3" s="1"/>
  <c r="E1584" i="3"/>
  <c r="F1584" i="3" s="1"/>
  <c r="E1585" i="3"/>
  <c r="F1585" i="3" s="1"/>
  <c r="E1586" i="3"/>
  <c r="F1586" i="3" s="1"/>
  <c r="E1587" i="3"/>
  <c r="F1587" i="3" s="1"/>
  <c r="E1588" i="3"/>
  <c r="F1588" i="3" s="1"/>
  <c r="E1589" i="3"/>
  <c r="F1589" i="3" s="1"/>
  <c r="E1590" i="3"/>
  <c r="F1590" i="3" s="1"/>
  <c r="E1591" i="3"/>
  <c r="F1591" i="3" s="1"/>
  <c r="E1592" i="3"/>
  <c r="F1592" i="3" s="1"/>
  <c r="E1593" i="3"/>
  <c r="F1593" i="3" s="1"/>
  <c r="E1594" i="3"/>
  <c r="F1594" i="3" s="1"/>
  <c r="E1595" i="3"/>
  <c r="F1595" i="3" s="1"/>
  <c r="E1596" i="3"/>
  <c r="F1596" i="3" s="1"/>
  <c r="E1597" i="3"/>
  <c r="F1597" i="3" s="1"/>
  <c r="E1598" i="3"/>
  <c r="F1598" i="3" s="1"/>
  <c r="E1599" i="3"/>
  <c r="F1599" i="3" s="1"/>
  <c r="E1600" i="3"/>
  <c r="F1600" i="3" s="1"/>
  <c r="E1601" i="3"/>
  <c r="F1601" i="3" s="1"/>
  <c r="E1602" i="3"/>
  <c r="F1602" i="3" s="1"/>
  <c r="E1603" i="3"/>
  <c r="F1603" i="3" s="1"/>
  <c r="E1604" i="3"/>
  <c r="F1604" i="3" s="1"/>
  <c r="E1605" i="3"/>
  <c r="F1605" i="3" s="1"/>
  <c r="E1606" i="3"/>
  <c r="F1606" i="3" s="1"/>
  <c r="E1607" i="3"/>
  <c r="F1607" i="3" s="1"/>
  <c r="E1608" i="3"/>
  <c r="F1608" i="3" s="1"/>
  <c r="E1609" i="3"/>
  <c r="F1609" i="3" s="1"/>
  <c r="E1610" i="3"/>
  <c r="F1610" i="3" s="1"/>
  <c r="E1611" i="3"/>
  <c r="F1611" i="3" s="1"/>
  <c r="E1612" i="3"/>
  <c r="F1612" i="3" s="1"/>
  <c r="E1613" i="3"/>
  <c r="F1613" i="3" s="1"/>
  <c r="E1614" i="3"/>
  <c r="F1614" i="3" s="1"/>
  <c r="E1615" i="3"/>
  <c r="F1615" i="3" s="1"/>
  <c r="E1616" i="3"/>
  <c r="F1616" i="3" s="1"/>
  <c r="E1617" i="3"/>
  <c r="F1617" i="3" s="1"/>
  <c r="E1618" i="3"/>
  <c r="F1618" i="3" s="1"/>
  <c r="E1619" i="3"/>
  <c r="F1619" i="3" s="1"/>
  <c r="E1620" i="3"/>
  <c r="F1620" i="3" s="1"/>
  <c r="E1621" i="3"/>
  <c r="F1621" i="3" s="1"/>
  <c r="E1622" i="3"/>
  <c r="F1622" i="3" s="1"/>
  <c r="E1623" i="3"/>
  <c r="F1623" i="3" s="1"/>
  <c r="E1624" i="3"/>
  <c r="F1624" i="3" s="1"/>
  <c r="E1625" i="3"/>
  <c r="F1625" i="3" s="1"/>
  <c r="E1626" i="3"/>
  <c r="F1626" i="3" s="1"/>
  <c r="E1627" i="3"/>
  <c r="F1627" i="3" s="1"/>
  <c r="E1628" i="3"/>
  <c r="F1628" i="3" s="1"/>
  <c r="E1629" i="3"/>
  <c r="F1629" i="3" s="1"/>
  <c r="E1630" i="3"/>
  <c r="F1630" i="3" s="1"/>
  <c r="E1631" i="3"/>
  <c r="F1631" i="3" s="1"/>
  <c r="E1632" i="3"/>
  <c r="F1632" i="3" s="1"/>
  <c r="E1633" i="3"/>
  <c r="F1633" i="3" s="1"/>
  <c r="E1634" i="3"/>
  <c r="F1634" i="3" s="1"/>
  <c r="E1635" i="3"/>
  <c r="F1635" i="3" s="1"/>
  <c r="E1636" i="3"/>
  <c r="F1636" i="3" s="1"/>
  <c r="E1637" i="3"/>
  <c r="F1637" i="3" s="1"/>
  <c r="E1638" i="3"/>
  <c r="F1638" i="3" s="1"/>
  <c r="E1639" i="3"/>
  <c r="F1639" i="3" s="1"/>
  <c r="E1640" i="3"/>
  <c r="F1640" i="3" s="1"/>
  <c r="E1641" i="3"/>
  <c r="F1641" i="3" s="1"/>
  <c r="E1642" i="3"/>
  <c r="F1642" i="3" s="1"/>
  <c r="E1643" i="3"/>
  <c r="F1643" i="3" s="1"/>
  <c r="E1644" i="3"/>
  <c r="F1644" i="3" s="1"/>
  <c r="E1645" i="3"/>
  <c r="F1645" i="3" s="1"/>
  <c r="E1646" i="3"/>
  <c r="F1646" i="3" s="1"/>
  <c r="E1647" i="3"/>
  <c r="F1647" i="3" s="1"/>
  <c r="E1648" i="3"/>
  <c r="F1648" i="3" s="1"/>
  <c r="E1649" i="3"/>
  <c r="F1649" i="3" s="1"/>
  <c r="E1650" i="3"/>
  <c r="F1650" i="3" s="1"/>
  <c r="E1651" i="3"/>
  <c r="F1651" i="3" s="1"/>
  <c r="E1652" i="3"/>
  <c r="F1652" i="3" s="1"/>
  <c r="E1653" i="3"/>
  <c r="F1653" i="3" s="1"/>
  <c r="E1654" i="3"/>
  <c r="F1654" i="3" s="1"/>
  <c r="E1655" i="3"/>
  <c r="F1655" i="3" s="1"/>
  <c r="E1656" i="3"/>
  <c r="F1656" i="3" s="1"/>
  <c r="E1657" i="3"/>
  <c r="F1657" i="3" s="1"/>
  <c r="E1658" i="3"/>
  <c r="F1658" i="3" s="1"/>
  <c r="E2567" i="3"/>
  <c r="F2567" i="3" s="1"/>
  <c r="E1659" i="3"/>
  <c r="F1659" i="3" s="1"/>
  <c r="E1660" i="3"/>
  <c r="F1660" i="3" s="1"/>
  <c r="E1661" i="3"/>
  <c r="F1661" i="3" s="1"/>
  <c r="E2568" i="3"/>
  <c r="F2568" i="3" s="1"/>
  <c r="E1662" i="3"/>
  <c r="F1662" i="3" s="1"/>
  <c r="E1663" i="3"/>
  <c r="F1663" i="3" s="1"/>
  <c r="E1664" i="3"/>
  <c r="F1664" i="3" s="1"/>
  <c r="E2569" i="3"/>
  <c r="F2569" i="3" s="1"/>
  <c r="E1665" i="3"/>
  <c r="F1665" i="3" s="1"/>
  <c r="E2570" i="3"/>
  <c r="F2570" i="3" s="1"/>
  <c r="E1666" i="3"/>
  <c r="F1666" i="3" s="1"/>
  <c r="E1667" i="3"/>
  <c r="F1667" i="3" s="1"/>
  <c r="E1668" i="3"/>
  <c r="F1668" i="3" s="1"/>
  <c r="E1669" i="3"/>
  <c r="F1669" i="3" s="1"/>
  <c r="E1670" i="3"/>
  <c r="F1670" i="3" s="1"/>
  <c r="E1671" i="3"/>
  <c r="F1671" i="3" s="1"/>
  <c r="E1672" i="3"/>
  <c r="F1672" i="3" s="1"/>
  <c r="E1673" i="3"/>
  <c r="F1673" i="3" s="1"/>
  <c r="E1674" i="3"/>
  <c r="F1674" i="3" s="1"/>
  <c r="E1675" i="3"/>
  <c r="F1675" i="3" s="1"/>
  <c r="E1676" i="3"/>
  <c r="F1676" i="3" s="1"/>
  <c r="E1677" i="3"/>
  <c r="F1677" i="3" s="1"/>
  <c r="E1678" i="3"/>
  <c r="F1678" i="3" s="1"/>
  <c r="E1679" i="3"/>
  <c r="F1679" i="3" s="1"/>
  <c r="E1680" i="3"/>
  <c r="F1680" i="3" s="1"/>
  <c r="E1681" i="3"/>
  <c r="F1681" i="3" s="1"/>
  <c r="E1682" i="3"/>
  <c r="F1682" i="3" s="1"/>
  <c r="E1683" i="3"/>
  <c r="F1683" i="3" s="1"/>
  <c r="E1684" i="3"/>
  <c r="F1684" i="3" s="1"/>
  <c r="E1685" i="3"/>
  <c r="F1685" i="3" s="1"/>
  <c r="E1686" i="3"/>
  <c r="F1686" i="3" s="1"/>
  <c r="E1687" i="3"/>
  <c r="F1687" i="3" s="1"/>
  <c r="E1688" i="3"/>
  <c r="F1688" i="3" s="1"/>
  <c r="E1689" i="3"/>
  <c r="F1689" i="3" s="1"/>
  <c r="E1690" i="3"/>
  <c r="F1690" i="3" s="1"/>
  <c r="E1691" i="3"/>
  <c r="F1691" i="3" s="1"/>
  <c r="E1692" i="3"/>
  <c r="F1692" i="3" s="1"/>
  <c r="E1693" i="3"/>
  <c r="F1693" i="3" s="1"/>
  <c r="E1694" i="3"/>
  <c r="F1694" i="3" s="1"/>
  <c r="E1695" i="3"/>
  <c r="F1695" i="3" s="1"/>
  <c r="E1696" i="3"/>
  <c r="F1696" i="3" s="1"/>
  <c r="E1697" i="3"/>
  <c r="F1697" i="3" s="1"/>
  <c r="E2581" i="3"/>
  <c r="F2581" i="3" s="1"/>
  <c r="E1698" i="3"/>
  <c r="F1698" i="3" s="1"/>
  <c r="E1699" i="3"/>
  <c r="F1699" i="3" s="1"/>
  <c r="E1700" i="3"/>
  <c r="F1700" i="3" s="1"/>
  <c r="E1701" i="3"/>
  <c r="F1701" i="3" s="1"/>
  <c r="E1702" i="3"/>
  <c r="F1702" i="3" s="1"/>
  <c r="E1703" i="3"/>
  <c r="F1703" i="3" s="1"/>
  <c r="E1704" i="3"/>
  <c r="F1704" i="3" s="1"/>
  <c r="E1705" i="3"/>
  <c r="F1705" i="3" s="1"/>
  <c r="E1706" i="3"/>
  <c r="F1706" i="3" s="1"/>
  <c r="E1707" i="3"/>
  <c r="F1707" i="3" s="1"/>
  <c r="E1708" i="3"/>
  <c r="F1708" i="3" s="1"/>
  <c r="E1709" i="3"/>
  <c r="F1709" i="3" s="1"/>
  <c r="E1710" i="3"/>
  <c r="F1710" i="3" s="1"/>
  <c r="E1711" i="3"/>
  <c r="F1711" i="3" s="1"/>
  <c r="E1712" i="3"/>
  <c r="F1712" i="3" s="1"/>
  <c r="E1713" i="3"/>
  <c r="F1713" i="3" s="1"/>
  <c r="E1714" i="3"/>
  <c r="F1714" i="3" s="1"/>
  <c r="E1715" i="3"/>
  <c r="F1715" i="3" s="1"/>
  <c r="E1716" i="3"/>
  <c r="F1716" i="3" s="1"/>
  <c r="E1717" i="3"/>
  <c r="F1717" i="3" s="1"/>
  <c r="E1718" i="3"/>
  <c r="F1718" i="3" s="1"/>
  <c r="E1719" i="3"/>
  <c r="F1719" i="3" s="1"/>
  <c r="E1720" i="3"/>
  <c r="F1720" i="3" s="1"/>
  <c r="E1721" i="3"/>
  <c r="F1721" i="3" s="1"/>
  <c r="E1722" i="3"/>
  <c r="F1722" i="3" s="1"/>
  <c r="E1723" i="3"/>
  <c r="F1723" i="3" s="1"/>
  <c r="E1724" i="3"/>
  <c r="F1724" i="3" s="1"/>
  <c r="E1725" i="3"/>
  <c r="F1725" i="3" s="1"/>
  <c r="E1726" i="3"/>
  <c r="F1726" i="3" s="1"/>
  <c r="E1727" i="3"/>
  <c r="F1727" i="3" s="1"/>
  <c r="E1728" i="3"/>
  <c r="F1728" i="3" s="1"/>
  <c r="E1729" i="3"/>
  <c r="F1729" i="3" s="1"/>
  <c r="E1730" i="3"/>
  <c r="F1730" i="3" s="1"/>
  <c r="E1731" i="3"/>
  <c r="F1731" i="3" s="1"/>
  <c r="E1732" i="3"/>
  <c r="F1732" i="3" s="1"/>
  <c r="E1733" i="3"/>
  <c r="F1733" i="3" s="1"/>
  <c r="E1734" i="3"/>
  <c r="F1734" i="3" s="1"/>
  <c r="E1735" i="3"/>
  <c r="F1735" i="3" s="1"/>
  <c r="E1736" i="3"/>
  <c r="F1736" i="3" s="1"/>
  <c r="E1737" i="3"/>
  <c r="F1737" i="3" s="1"/>
  <c r="E1738" i="3"/>
  <c r="F1738" i="3" s="1"/>
  <c r="E1739" i="3"/>
  <c r="F1739" i="3" s="1"/>
  <c r="E1740" i="3"/>
  <c r="F1740" i="3" s="1"/>
  <c r="E1741" i="3"/>
  <c r="F1741" i="3" s="1"/>
  <c r="E1742" i="3"/>
  <c r="F1742" i="3" s="1"/>
  <c r="E1743" i="3"/>
  <c r="F1743" i="3" s="1"/>
  <c r="E1744" i="3"/>
  <c r="F1744" i="3" s="1"/>
  <c r="E1745" i="3"/>
  <c r="F1745" i="3" s="1"/>
  <c r="E1746" i="3"/>
  <c r="F1746" i="3" s="1"/>
  <c r="E1747" i="3"/>
  <c r="F1747" i="3" s="1"/>
  <c r="E1748" i="3"/>
  <c r="F1748" i="3" s="1"/>
  <c r="E1749" i="3"/>
  <c r="F1749" i="3" s="1"/>
  <c r="E1750" i="3"/>
  <c r="F1750" i="3" s="1"/>
  <c r="E1751" i="3"/>
  <c r="F1751" i="3" s="1"/>
  <c r="E2589" i="3"/>
  <c r="F2589" i="3" s="1"/>
  <c r="E1752" i="3"/>
  <c r="F1752" i="3" s="1"/>
  <c r="E1753" i="3"/>
  <c r="F1753" i="3" s="1"/>
  <c r="E1754" i="3"/>
  <c r="F1754" i="3" s="1"/>
  <c r="E1755" i="3"/>
  <c r="F1755" i="3" s="1"/>
  <c r="E1756" i="3"/>
  <c r="F1756" i="3" s="1"/>
  <c r="E1757" i="3"/>
  <c r="F1757" i="3" s="1"/>
  <c r="E1758" i="3"/>
  <c r="F1758" i="3" s="1"/>
  <c r="E1759" i="3"/>
  <c r="F1759" i="3" s="1"/>
  <c r="E1760" i="3"/>
  <c r="F1760" i="3" s="1"/>
  <c r="E1761" i="3"/>
  <c r="F1761" i="3" s="1"/>
  <c r="E1762" i="3"/>
  <c r="F1762" i="3" s="1"/>
  <c r="E1763" i="3"/>
  <c r="F1763" i="3" s="1"/>
  <c r="E1764" i="3"/>
  <c r="F1764" i="3" s="1"/>
  <c r="E1765" i="3"/>
  <c r="F1765" i="3" s="1"/>
  <c r="E1766" i="3"/>
  <c r="F1766" i="3" s="1"/>
  <c r="E1767" i="3"/>
  <c r="F1767" i="3" s="1"/>
  <c r="E1768" i="3"/>
  <c r="F1768" i="3" s="1"/>
  <c r="E1769" i="3"/>
  <c r="F1769" i="3" s="1"/>
  <c r="E1770" i="3"/>
  <c r="F1770" i="3" s="1"/>
  <c r="E1771" i="3"/>
  <c r="F1771" i="3" s="1"/>
  <c r="E1772" i="3"/>
  <c r="F1772" i="3" s="1"/>
  <c r="E1773" i="3"/>
  <c r="F1773" i="3" s="1"/>
  <c r="E1774" i="3"/>
  <c r="F1774" i="3" s="1"/>
  <c r="E1775" i="3"/>
  <c r="F1775" i="3" s="1"/>
  <c r="E1776" i="3"/>
  <c r="F1776" i="3" s="1"/>
  <c r="E1777" i="3"/>
  <c r="F1777" i="3" s="1"/>
  <c r="E1778" i="3"/>
  <c r="F1778" i="3" s="1"/>
  <c r="E1779" i="3"/>
  <c r="F1779" i="3" s="1"/>
  <c r="E1780" i="3"/>
  <c r="F1780" i="3" s="1"/>
  <c r="E1781" i="3"/>
  <c r="F1781" i="3" s="1"/>
  <c r="E1782" i="3"/>
  <c r="F1782" i="3" s="1"/>
  <c r="E1783" i="3"/>
  <c r="F1783" i="3" s="1"/>
  <c r="E1784" i="3"/>
  <c r="F1784" i="3" s="1"/>
  <c r="E1785" i="3"/>
  <c r="F1785" i="3" s="1"/>
  <c r="E1786" i="3"/>
  <c r="F1786" i="3" s="1"/>
  <c r="E1787" i="3"/>
  <c r="F1787" i="3" s="1"/>
  <c r="E1788" i="3"/>
  <c r="F1788" i="3" s="1"/>
  <c r="E1789" i="3"/>
  <c r="F1789" i="3" s="1"/>
  <c r="E1790" i="3"/>
  <c r="F1790" i="3" s="1"/>
  <c r="E1791" i="3"/>
  <c r="F1791" i="3" s="1"/>
  <c r="E1792" i="3"/>
  <c r="F1792" i="3" s="1"/>
  <c r="E1793" i="3"/>
  <c r="F1793" i="3" s="1"/>
  <c r="E1794" i="3"/>
  <c r="F1794" i="3" s="1"/>
  <c r="E1795" i="3"/>
  <c r="F1795" i="3" s="1"/>
  <c r="E1796" i="3"/>
  <c r="F1796" i="3" s="1"/>
  <c r="E1797" i="3"/>
  <c r="F1797" i="3" s="1"/>
  <c r="E1798" i="3"/>
  <c r="F1798" i="3" s="1"/>
  <c r="E1799" i="3"/>
  <c r="F1799" i="3" s="1"/>
  <c r="E1800" i="3"/>
  <c r="F1800" i="3" s="1"/>
  <c r="E1801" i="3"/>
  <c r="F1801" i="3" s="1"/>
  <c r="E1802" i="3"/>
  <c r="F1802" i="3" s="1"/>
  <c r="E1803" i="3"/>
  <c r="F1803" i="3" s="1"/>
  <c r="E1804" i="3"/>
  <c r="F1804" i="3" s="1"/>
  <c r="E1805" i="3"/>
  <c r="F1805" i="3" s="1"/>
  <c r="E1806" i="3"/>
  <c r="F1806" i="3" s="1"/>
  <c r="E1807" i="3"/>
  <c r="F1807" i="3" s="1"/>
  <c r="E1808" i="3"/>
  <c r="F1808" i="3" s="1"/>
  <c r="E1809" i="3"/>
  <c r="F1809" i="3" s="1"/>
  <c r="E1810" i="3"/>
  <c r="F1810" i="3" s="1"/>
  <c r="E1811" i="3"/>
  <c r="F1811" i="3" s="1"/>
  <c r="E68" i="3"/>
  <c r="F68" i="3" s="1"/>
  <c r="E1812" i="3"/>
  <c r="F1812" i="3" s="1"/>
  <c r="E1813" i="3"/>
  <c r="F1813" i="3" s="1"/>
  <c r="E1814" i="3"/>
  <c r="F1814" i="3" s="1"/>
  <c r="E1815" i="3"/>
  <c r="F1815" i="3" s="1"/>
  <c r="E1816" i="3"/>
  <c r="F1816" i="3" s="1"/>
  <c r="E1817" i="3"/>
  <c r="F1817" i="3" s="1"/>
  <c r="E1818" i="3"/>
  <c r="F1818" i="3" s="1"/>
  <c r="E1819" i="3"/>
  <c r="F1819" i="3" s="1"/>
  <c r="E1820" i="3"/>
  <c r="F1820" i="3" s="1"/>
  <c r="E2582" i="3"/>
  <c r="F2582" i="3" s="1"/>
  <c r="E1821" i="3"/>
  <c r="F1821" i="3" s="1"/>
  <c r="E1822" i="3"/>
  <c r="F1822" i="3" s="1"/>
  <c r="E1823" i="3"/>
  <c r="F1823" i="3" s="1"/>
  <c r="E1824" i="3"/>
  <c r="F1824" i="3" s="1"/>
  <c r="E1825" i="3"/>
  <c r="F1825" i="3" s="1"/>
  <c r="E1826" i="3"/>
  <c r="F1826" i="3" s="1"/>
  <c r="E1827" i="3"/>
  <c r="F1827" i="3" s="1"/>
  <c r="E1828" i="3"/>
  <c r="F1828" i="3" s="1"/>
  <c r="E1829" i="3"/>
  <c r="F1829" i="3" s="1"/>
  <c r="E1830" i="3"/>
  <c r="F1830" i="3" s="1"/>
  <c r="E1831" i="3"/>
  <c r="F1831" i="3" s="1"/>
  <c r="E1832" i="3"/>
  <c r="F1832" i="3" s="1"/>
  <c r="E1833" i="3"/>
  <c r="F1833" i="3" s="1"/>
  <c r="E1834" i="3"/>
  <c r="F1834" i="3" s="1"/>
  <c r="E1835" i="3"/>
  <c r="F1835" i="3" s="1"/>
  <c r="E1836" i="3"/>
  <c r="F1836" i="3" s="1"/>
  <c r="E1837" i="3"/>
  <c r="F1837" i="3" s="1"/>
  <c r="E1838" i="3"/>
  <c r="F1838" i="3" s="1"/>
  <c r="E1839" i="3"/>
  <c r="F1839" i="3" s="1"/>
  <c r="E1840" i="3"/>
  <c r="F1840" i="3" s="1"/>
  <c r="E1841" i="3"/>
  <c r="F1841" i="3" s="1"/>
  <c r="E1842" i="3"/>
  <c r="F1842" i="3" s="1"/>
  <c r="E1843" i="3"/>
  <c r="F1843" i="3" s="1"/>
  <c r="E1844" i="3"/>
  <c r="F1844" i="3" s="1"/>
  <c r="E1845" i="3"/>
  <c r="F1845" i="3" s="1"/>
  <c r="E1846" i="3"/>
  <c r="F1846" i="3" s="1"/>
  <c r="E1847" i="3"/>
  <c r="F1847" i="3" s="1"/>
  <c r="E1848" i="3"/>
  <c r="F1848" i="3" s="1"/>
  <c r="E1849" i="3"/>
  <c r="F1849" i="3" s="1"/>
  <c r="E1850" i="3"/>
  <c r="F1850" i="3" s="1"/>
  <c r="E1851" i="3"/>
  <c r="F1851" i="3" s="1"/>
  <c r="E1852" i="3"/>
  <c r="F1852" i="3" s="1"/>
  <c r="E1853" i="3"/>
  <c r="F1853" i="3" s="1"/>
  <c r="E1854" i="3"/>
  <c r="F1854" i="3" s="1"/>
  <c r="E1855" i="3"/>
  <c r="F1855" i="3" s="1"/>
  <c r="E1856" i="3"/>
  <c r="F1856" i="3" s="1"/>
  <c r="E1857" i="3"/>
  <c r="F1857" i="3" s="1"/>
  <c r="E1858" i="3"/>
  <c r="F1858" i="3" s="1"/>
  <c r="E1859" i="3"/>
  <c r="F1859" i="3" s="1"/>
  <c r="E1860" i="3"/>
  <c r="F1860" i="3" s="1"/>
  <c r="E1861" i="3"/>
  <c r="F1861" i="3" s="1"/>
  <c r="E1862" i="3"/>
  <c r="F1862" i="3" s="1"/>
  <c r="E1863" i="3"/>
  <c r="F1863" i="3" s="1"/>
  <c r="E1864" i="3"/>
  <c r="F1864" i="3" s="1"/>
  <c r="E1865" i="3"/>
  <c r="F1865" i="3" s="1"/>
  <c r="E1866" i="3"/>
  <c r="F1866" i="3" s="1"/>
  <c r="E1867" i="3"/>
  <c r="F1867" i="3" s="1"/>
  <c r="E1868" i="3"/>
  <c r="F1868" i="3" s="1"/>
  <c r="E1869" i="3"/>
  <c r="F1869" i="3" s="1"/>
  <c r="E1870" i="3"/>
  <c r="F1870" i="3" s="1"/>
  <c r="E1871" i="3"/>
  <c r="F1871" i="3" s="1"/>
  <c r="E1872" i="3"/>
  <c r="F1872" i="3" s="1"/>
  <c r="E1873" i="3"/>
  <c r="F1873" i="3" s="1"/>
  <c r="E1874" i="3"/>
  <c r="F1874" i="3" s="1"/>
  <c r="E1875" i="3"/>
  <c r="F1875" i="3" s="1"/>
  <c r="E1876" i="3"/>
  <c r="F1876" i="3" s="1"/>
  <c r="E1877" i="3"/>
  <c r="F1877" i="3" s="1"/>
  <c r="E1878" i="3"/>
  <c r="F1878" i="3" s="1"/>
  <c r="E1879" i="3"/>
  <c r="F1879" i="3" s="1"/>
  <c r="E1880" i="3"/>
  <c r="F1880" i="3" s="1"/>
  <c r="E1881" i="3"/>
  <c r="F1881" i="3" s="1"/>
  <c r="E1882" i="3"/>
  <c r="F1882" i="3" s="1"/>
  <c r="E1883" i="3"/>
  <c r="F1883" i="3" s="1"/>
  <c r="E1884" i="3"/>
  <c r="F1884" i="3" s="1"/>
  <c r="E1885" i="3"/>
  <c r="F1885" i="3" s="1"/>
  <c r="E1886" i="3"/>
  <c r="F1886" i="3" s="1"/>
  <c r="E1887" i="3"/>
  <c r="F1887" i="3" s="1"/>
  <c r="E1888" i="3"/>
  <c r="F1888" i="3" s="1"/>
  <c r="E1889" i="3"/>
  <c r="F1889" i="3" s="1"/>
  <c r="E1890" i="3"/>
  <c r="F1890" i="3" s="1"/>
  <c r="E1891" i="3"/>
  <c r="F1891" i="3" s="1"/>
  <c r="E1892" i="3"/>
  <c r="F1892" i="3" s="1"/>
  <c r="E1893" i="3"/>
  <c r="F1893" i="3" s="1"/>
  <c r="E1894" i="3"/>
  <c r="F1894" i="3" s="1"/>
  <c r="E1895" i="3"/>
  <c r="F1895" i="3" s="1"/>
  <c r="E1896" i="3"/>
  <c r="F1896" i="3" s="1"/>
  <c r="E1897" i="3"/>
  <c r="F1897" i="3" s="1"/>
  <c r="E1898" i="3"/>
  <c r="F1898" i="3" s="1"/>
  <c r="E1899" i="3"/>
  <c r="F1899" i="3" s="1"/>
  <c r="E1900" i="3"/>
  <c r="F1900" i="3" s="1"/>
  <c r="E1901" i="3"/>
  <c r="F1901" i="3" s="1"/>
  <c r="E1902" i="3"/>
  <c r="F1902" i="3" s="1"/>
  <c r="E1903" i="3"/>
  <c r="F1903" i="3" s="1"/>
  <c r="E1904" i="3"/>
  <c r="F1904" i="3" s="1"/>
  <c r="E1905" i="3"/>
  <c r="F1905" i="3" s="1"/>
  <c r="E1906" i="3"/>
  <c r="F1906" i="3" s="1"/>
  <c r="E1907" i="3"/>
  <c r="F1907" i="3" s="1"/>
  <c r="E1908" i="3"/>
  <c r="F1908" i="3" s="1"/>
  <c r="E1909" i="3"/>
  <c r="F1909" i="3" s="1"/>
  <c r="E1910" i="3"/>
  <c r="F1910" i="3" s="1"/>
  <c r="E1911" i="3"/>
  <c r="F1911" i="3" s="1"/>
  <c r="E1912" i="3"/>
  <c r="F1912" i="3" s="1"/>
  <c r="E1913" i="3"/>
  <c r="F1913" i="3" s="1"/>
  <c r="E1914" i="3"/>
  <c r="F1914" i="3" s="1"/>
  <c r="E1915" i="3"/>
  <c r="F1915" i="3" s="1"/>
  <c r="E1916" i="3"/>
  <c r="F1916" i="3" s="1"/>
  <c r="E1917" i="3"/>
  <c r="F1917" i="3" s="1"/>
  <c r="E1918" i="3"/>
  <c r="F1918" i="3" s="1"/>
  <c r="E1919" i="3"/>
  <c r="F1919" i="3" s="1"/>
  <c r="E1920" i="3"/>
  <c r="F1920" i="3" s="1"/>
  <c r="E1921" i="3"/>
  <c r="F1921" i="3" s="1"/>
  <c r="E1922" i="3"/>
  <c r="F1922" i="3" s="1"/>
  <c r="E1923" i="3"/>
  <c r="F1923" i="3" s="1"/>
  <c r="E1924" i="3"/>
  <c r="F1924" i="3" s="1"/>
  <c r="E1925" i="3"/>
  <c r="F1925" i="3" s="1"/>
  <c r="E1926" i="3"/>
  <c r="F1926" i="3" s="1"/>
  <c r="E1927" i="3"/>
  <c r="F1927" i="3" s="1"/>
  <c r="E1928" i="3"/>
  <c r="F1928" i="3" s="1"/>
  <c r="E1929" i="3"/>
  <c r="F1929" i="3" s="1"/>
  <c r="E1930" i="3"/>
  <c r="F1930" i="3" s="1"/>
  <c r="E1931" i="3"/>
  <c r="F1931" i="3" s="1"/>
  <c r="E1932" i="3"/>
  <c r="F1932" i="3" s="1"/>
  <c r="E1933" i="3"/>
  <c r="F1933" i="3" s="1"/>
  <c r="E1934" i="3"/>
  <c r="F1934" i="3" s="1"/>
  <c r="E1935" i="3"/>
  <c r="F1935" i="3" s="1"/>
  <c r="E1936" i="3"/>
  <c r="F1936" i="3" s="1"/>
  <c r="E1937" i="3"/>
  <c r="F1937" i="3" s="1"/>
  <c r="E1938" i="3"/>
  <c r="F1938" i="3" s="1"/>
  <c r="E1939" i="3"/>
  <c r="F1939" i="3" s="1"/>
  <c r="E1940" i="3"/>
  <c r="F1940" i="3" s="1"/>
  <c r="E1941" i="3"/>
  <c r="F1941" i="3" s="1"/>
  <c r="E1942" i="3"/>
  <c r="F1942" i="3" s="1"/>
  <c r="E1943" i="3"/>
  <c r="F1943" i="3" s="1"/>
  <c r="E1944" i="3"/>
  <c r="F1944" i="3" s="1"/>
  <c r="E1945" i="3"/>
  <c r="F1945" i="3" s="1"/>
  <c r="E1946" i="3"/>
  <c r="F1946" i="3" s="1"/>
  <c r="E1947" i="3"/>
  <c r="F1947" i="3" s="1"/>
  <c r="E1948" i="3"/>
  <c r="F1948" i="3" s="1"/>
  <c r="E1949" i="3"/>
  <c r="F1949" i="3" s="1"/>
  <c r="E1950" i="3"/>
  <c r="F1950" i="3" s="1"/>
  <c r="E1951" i="3"/>
  <c r="F1951" i="3" s="1"/>
  <c r="E1952" i="3"/>
  <c r="F1952" i="3" s="1"/>
  <c r="E1953" i="3"/>
  <c r="F1953" i="3" s="1"/>
  <c r="E1954" i="3"/>
  <c r="F1954" i="3" s="1"/>
  <c r="E1955" i="3"/>
  <c r="F1955" i="3" s="1"/>
  <c r="E1956" i="3"/>
  <c r="F1956" i="3" s="1"/>
  <c r="E1957" i="3"/>
  <c r="F1957" i="3" s="1"/>
  <c r="E1958" i="3"/>
  <c r="F1958" i="3" s="1"/>
  <c r="E1959" i="3"/>
  <c r="F1959" i="3" s="1"/>
  <c r="E1960" i="3"/>
  <c r="F1960" i="3" s="1"/>
  <c r="E1961" i="3"/>
  <c r="F1961" i="3" s="1"/>
  <c r="E1962" i="3"/>
  <c r="F1962" i="3" s="1"/>
  <c r="E1963" i="3"/>
  <c r="F1963" i="3" s="1"/>
  <c r="E1964" i="3"/>
  <c r="F1964" i="3" s="1"/>
  <c r="E1965" i="3"/>
  <c r="F1965" i="3" s="1"/>
  <c r="E1966" i="3"/>
  <c r="F1966" i="3" s="1"/>
  <c r="E1967" i="3"/>
  <c r="F1967" i="3" s="1"/>
  <c r="E1968" i="3"/>
  <c r="F1968" i="3" s="1"/>
  <c r="E1969" i="3"/>
  <c r="F1969" i="3" s="1"/>
  <c r="E1970" i="3"/>
  <c r="F1970" i="3" s="1"/>
  <c r="E1971" i="3"/>
  <c r="F1971" i="3" s="1"/>
  <c r="E1972" i="3"/>
  <c r="F1972" i="3" s="1"/>
  <c r="E1973" i="3"/>
  <c r="F1973" i="3" s="1"/>
  <c r="E1974" i="3"/>
  <c r="F1974" i="3" s="1"/>
  <c r="E1975" i="3"/>
  <c r="F1975" i="3" s="1"/>
  <c r="E1976" i="3"/>
  <c r="F1976" i="3" s="1"/>
  <c r="E1977" i="3"/>
  <c r="F1977" i="3" s="1"/>
  <c r="E1978" i="3"/>
  <c r="F1978" i="3" s="1"/>
  <c r="E1979" i="3"/>
  <c r="F1979" i="3" s="1"/>
  <c r="E1980" i="3"/>
  <c r="F1980" i="3" s="1"/>
  <c r="E1981" i="3"/>
  <c r="F1981" i="3" s="1"/>
  <c r="E1982" i="3"/>
  <c r="F1982" i="3" s="1"/>
  <c r="E1983" i="3"/>
  <c r="F1983" i="3" s="1"/>
  <c r="E1984" i="3"/>
  <c r="F1984" i="3" s="1"/>
  <c r="E1985" i="3"/>
  <c r="F1985" i="3" s="1"/>
  <c r="E1986" i="3"/>
  <c r="F1986" i="3" s="1"/>
  <c r="E1987" i="3"/>
  <c r="F1987" i="3" s="1"/>
  <c r="E1988" i="3"/>
  <c r="F1988" i="3" s="1"/>
  <c r="E1989" i="3"/>
  <c r="F1989" i="3" s="1"/>
  <c r="E1990" i="3"/>
  <c r="F1990" i="3" s="1"/>
  <c r="E1991" i="3"/>
  <c r="F1991" i="3" s="1"/>
  <c r="E1992" i="3"/>
  <c r="F1992" i="3" s="1"/>
  <c r="E1993" i="3"/>
  <c r="F1993" i="3" s="1"/>
  <c r="E1994" i="3"/>
  <c r="F1994" i="3" s="1"/>
  <c r="E1995" i="3"/>
  <c r="F1995" i="3" s="1"/>
  <c r="E1996" i="3"/>
  <c r="F1996" i="3" s="1"/>
  <c r="E1997" i="3"/>
  <c r="F1997" i="3" s="1"/>
  <c r="E1998" i="3"/>
  <c r="F1998" i="3" s="1"/>
  <c r="E1999" i="3"/>
  <c r="F1999" i="3" s="1"/>
  <c r="E2000" i="3"/>
  <c r="F2000" i="3" s="1"/>
  <c r="E2001" i="3"/>
  <c r="F2001" i="3" s="1"/>
  <c r="E2002" i="3"/>
  <c r="F2002" i="3" s="1"/>
  <c r="E2003" i="3"/>
  <c r="F2003" i="3" s="1"/>
  <c r="E2004" i="3"/>
  <c r="F2004" i="3" s="1"/>
  <c r="E2005" i="3"/>
  <c r="F2005" i="3" s="1"/>
  <c r="E2006" i="3"/>
  <c r="F2006" i="3" s="1"/>
  <c r="E2007" i="3"/>
  <c r="F2007" i="3" s="1"/>
  <c r="E2008" i="3"/>
  <c r="F2008" i="3" s="1"/>
  <c r="E2009" i="3"/>
  <c r="F2009" i="3" s="1"/>
  <c r="E2010" i="3"/>
  <c r="F2010" i="3" s="1"/>
  <c r="E2011" i="3"/>
  <c r="F2011" i="3" s="1"/>
  <c r="E2012" i="3"/>
  <c r="F2012" i="3" s="1"/>
  <c r="E2013" i="3"/>
  <c r="F2013" i="3" s="1"/>
  <c r="E2014" i="3"/>
  <c r="F2014" i="3" s="1"/>
  <c r="E2015" i="3"/>
  <c r="F2015" i="3" s="1"/>
  <c r="E2016" i="3"/>
  <c r="F2016" i="3" s="1"/>
  <c r="E2017" i="3"/>
  <c r="F2017" i="3" s="1"/>
  <c r="E2018" i="3"/>
  <c r="F2018" i="3" s="1"/>
  <c r="E2019" i="3"/>
  <c r="F2019" i="3" s="1"/>
  <c r="E2020" i="3"/>
  <c r="F2020" i="3" s="1"/>
  <c r="E2021" i="3"/>
  <c r="F2021" i="3" s="1"/>
  <c r="E2022" i="3"/>
  <c r="F2022" i="3" s="1"/>
  <c r="E2023" i="3"/>
  <c r="F2023" i="3" s="1"/>
  <c r="E2024" i="3"/>
  <c r="F2024" i="3" s="1"/>
  <c r="E2025" i="3"/>
  <c r="F2025" i="3" s="1"/>
  <c r="E2026" i="3"/>
  <c r="F2026" i="3" s="1"/>
  <c r="E2027" i="3"/>
  <c r="F2027" i="3" s="1"/>
  <c r="E2028" i="3"/>
  <c r="F2028" i="3" s="1"/>
  <c r="E2029" i="3"/>
  <c r="F2029" i="3" s="1"/>
  <c r="E2030" i="3"/>
  <c r="F2030" i="3" s="1"/>
  <c r="E2031" i="3"/>
  <c r="F2031" i="3" s="1"/>
  <c r="E2032" i="3"/>
  <c r="F2032" i="3" s="1"/>
  <c r="E2033" i="3"/>
  <c r="F2033" i="3" s="1"/>
  <c r="E2034" i="3"/>
  <c r="F2034" i="3" s="1"/>
  <c r="E2035" i="3"/>
  <c r="F2035" i="3" s="1"/>
  <c r="E2036" i="3"/>
  <c r="F2036" i="3" s="1"/>
  <c r="E2037" i="3"/>
  <c r="F2037" i="3" s="1"/>
  <c r="E2038" i="3"/>
  <c r="F2038" i="3" s="1"/>
  <c r="E2039" i="3"/>
  <c r="F2039" i="3" s="1"/>
  <c r="E2040" i="3"/>
  <c r="F2040" i="3" s="1"/>
  <c r="E2041" i="3"/>
  <c r="F2041" i="3" s="1"/>
  <c r="E2042" i="3"/>
  <c r="F2042" i="3" s="1"/>
  <c r="E67" i="3"/>
  <c r="F67" i="3" s="1"/>
  <c r="E2043" i="3"/>
  <c r="F2043" i="3" s="1"/>
  <c r="E2044" i="3"/>
  <c r="F2044" i="3" s="1"/>
  <c r="E2045" i="3"/>
  <c r="F2045" i="3" s="1"/>
  <c r="E2046" i="3"/>
  <c r="F2046" i="3" s="1"/>
  <c r="E2047" i="3"/>
  <c r="F2047" i="3" s="1"/>
  <c r="E2048" i="3"/>
  <c r="F2048" i="3" s="1"/>
  <c r="E2049" i="3"/>
  <c r="F2049" i="3" s="1"/>
  <c r="E2050" i="3"/>
  <c r="F2050" i="3" s="1"/>
  <c r="E2051" i="3"/>
  <c r="F2051" i="3" s="1"/>
  <c r="E2052" i="3"/>
  <c r="F2052" i="3" s="1"/>
  <c r="E2053" i="3"/>
  <c r="F2053" i="3" s="1"/>
  <c r="E2054" i="3"/>
  <c r="F2054" i="3" s="1"/>
  <c r="E2055" i="3"/>
  <c r="F2055" i="3" s="1"/>
  <c r="E2056" i="3"/>
  <c r="F2056" i="3" s="1"/>
  <c r="E2057" i="3"/>
  <c r="F2057" i="3" s="1"/>
  <c r="E2058" i="3"/>
  <c r="F2058" i="3" s="1"/>
  <c r="E2059" i="3"/>
  <c r="F2059" i="3" s="1"/>
  <c r="E2060" i="3"/>
  <c r="F2060" i="3" s="1"/>
  <c r="E2061" i="3"/>
  <c r="F2061" i="3" s="1"/>
  <c r="E2062" i="3"/>
  <c r="F2062" i="3" s="1"/>
  <c r="E2063" i="3"/>
  <c r="F2063" i="3" s="1"/>
  <c r="E2064" i="3"/>
  <c r="F2064" i="3" s="1"/>
  <c r="E2065" i="3"/>
  <c r="F2065" i="3" s="1"/>
  <c r="E2066" i="3"/>
  <c r="F2066" i="3" s="1"/>
  <c r="E2067" i="3"/>
  <c r="F2067" i="3" s="1"/>
  <c r="E2068" i="3"/>
  <c r="F2068" i="3" s="1"/>
  <c r="E2069" i="3"/>
  <c r="F2069" i="3" s="1"/>
  <c r="E2070" i="3"/>
  <c r="F2070" i="3" s="1"/>
  <c r="E2071" i="3"/>
  <c r="F2071" i="3" s="1"/>
  <c r="E2072" i="3"/>
  <c r="F2072" i="3" s="1"/>
  <c r="E2073" i="3"/>
  <c r="F2073" i="3" s="1"/>
  <c r="E2074" i="3"/>
  <c r="F2074" i="3" s="1"/>
  <c r="E2075" i="3"/>
  <c r="F2075" i="3" s="1"/>
  <c r="E2076" i="3"/>
  <c r="F2076" i="3" s="1"/>
  <c r="E2077" i="3"/>
  <c r="F2077" i="3" s="1"/>
  <c r="E2078" i="3"/>
  <c r="F2078" i="3" s="1"/>
  <c r="E2079" i="3"/>
  <c r="F2079" i="3" s="1"/>
  <c r="E2080" i="3"/>
  <c r="F2080" i="3" s="1"/>
  <c r="E2081" i="3"/>
  <c r="F2081" i="3" s="1"/>
  <c r="E2082" i="3"/>
  <c r="F2082" i="3" s="1"/>
  <c r="E2083" i="3"/>
  <c r="F2083" i="3" s="1"/>
  <c r="E2084" i="3"/>
  <c r="F2084" i="3" s="1"/>
  <c r="E2085" i="3"/>
  <c r="F2085" i="3" s="1"/>
  <c r="E2086" i="3"/>
  <c r="F2086" i="3" s="1"/>
  <c r="E2087" i="3"/>
  <c r="F2087" i="3" s="1"/>
  <c r="E2088" i="3"/>
  <c r="F2088" i="3" s="1"/>
  <c r="E2089" i="3"/>
  <c r="F2089" i="3" s="1"/>
  <c r="E2090" i="3"/>
  <c r="F2090" i="3" s="1"/>
  <c r="E2091" i="3"/>
  <c r="F2091" i="3" s="1"/>
  <c r="E2092" i="3"/>
  <c r="F2092" i="3" s="1"/>
  <c r="E2093" i="3"/>
  <c r="F2093" i="3" s="1"/>
  <c r="E2094" i="3"/>
  <c r="F2094" i="3" s="1"/>
  <c r="E2095" i="3"/>
  <c r="F2095" i="3" s="1"/>
  <c r="E2096" i="3"/>
  <c r="F2096" i="3" s="1"/>
  <c r="E2097" i="3"/>
  <c r="F2097" i="3" s="1"/>
  <c r="E2098" i="3"/>
  <c r="F2098" i="3" s="1"/>
  <c r="E2099" i="3"/>
  <c r="F2099" i="3" s="1"/>
  <c r="E2100" i="3"/>
  <c r="F2100" i="3" s="1"/>
  <c r="E2101" i="3"/>
  <c r="F2101" i="3" s="1"/>
  <c r="E2102" i="3"/>
  <c r="F2102" i="3" s="1"/>
  <c r="E2103" i="3"/>
  <c r="F2103" i="3" s="1"/>
  <c r="E2104" i="3"/>
  <c r="F2104" i="3" s="1"/>
  <c r="E2105" i="3"/>
  <c r="F2105" i="3" s="1"/>
  <c r="E2106" i="3"/>
  <c r="F2106" i="3" s="1"/>
  <c r="E2107" i="3"/>
  <c r="F2107" i="3" s="1"/>
  <c r="E2108" i="3"/>
  <c r="F2108" i="3" s="1"/>
  <c r="E2109" i="3"/>
  <c r="F2109" i="3" s="1"/>
  <c r="E2110" i="3"/>
  <c r="F2110" i="3" s="1"/>
  <c r="E2111" i="3"/>
  <c r="F2111" i="3" s="1"/>
  <c r="E2112" i="3"/>
  <c r="F2112" i="3" s="1"/>
  <c r="E2113" i="3"/>
  <c r="F2113" i="3" s="1"/>
  <c r="E2114" i="3"/>
  <c r="F2114" i="3" s="1"/>
  <c r="E2115" i="3"/>
  <c r="F2115" i="3" s="1"/>
  <c r="E2116" i="3"/>
  <c r="F2116" i="3" s="1"/>
  <c r="E2117" i="3"/>
  <c r="F2117" i="3" s="1"/>
  <c r="E2118" i="3"/>
  <c r="F2118" i="3" s="1"/>
  <c r="E2119" i="3"/>
  <c r="F2119" i="3" s="1"/>
  <c r="E2120" i="3"/>
  <c r="F2120" i="3" s="1"/>
  <c r="E2121" i="3"/>
  <c r="F2121" i="3" s="1"/>
  <c r="E2122" i="3"/>
  <c r="F2122" i="3" s="1"/>
  <c r="E2123" i="3"/>
  <c r="F2123" i="3" s="1"/>
  <c r="E2124" i="3"/>
  <c r="F2124" i="3" s="1"/>
  <c r="E2125" i="3"/>
  <c r="F2125" i="3" s="1"/>
  <c r="E2126" i="3"/>
  <c r="F2126" i="3" s="1"/>
  <c r="E2127" i="3"/>
  <c r="F2127" i="3" s="1"/>
  <c r="E2128" i="3"/>
  <c r="F2128" i="3" s="1"/>
  <c r="E2129" i="3"/>
  <c r="F2129" i="3" s="1"/>
  <c r="E2130" i="3"/>
  <c r="F2130" i="3" s="1"/>
  <c r="E2131" i="3"/>
  <c r="F2131" i="3" s="1"/>
  <c r="E2132" i="3"/>
  <c r="F2132" i="3" s="1"/>
  <c r="E2133" i="3"/>
  <c r="F2133" i="3" s="1"/>
  <c r="E2134" i="3"/>
  <c r="F2134" i="3" s="1"/>
  <c r="E2135" i="3"/>
  <c r="F2135" i="3" s="1"/>
  <c r="E2136" i="3"/>
  <c r="F2136" i="3" s="1"/>
  <c r="E2137" i="3"/>
  <c r="F2137" i="3" s="1"/>
  <c r="E2138" i="3"/>
  <c r="F2138" i="3" s="1"/>
  <c r="E2139" i="3"/>
  <c r="F2139" i="3" s="1"/>
  <c r="E2140" i="3"/>
  <c r="F2140" i="3" s="1"/>
  <c r="E2141" i="3"/>
  <c r="F2141" i="3" s="1"/>
  <c r="E2142" i="3"/>
  <c r="F2142" i="3" s="1"/>
  <c r="E2143" i="3"/>
  <c r="F2143" i="3" s="1"/>
  <c r="E2144" i="3"/>
  <c r="F2144" i="3" s="1"/>
  <c r="E2145" i="3"/>
  <c r="F2145" i="3" s="1"/>
  <c r="E2146" i="3"/>
  <c r="F2146" i="3" s="1"/>
  <c r="E2147" i="3"/>
  <c r="F2147" i="3" s="1"/>
  <c r="E2148" i="3"/>
  <c r="F2148" i="3" s="1"/>
  <c r="E2149" i="3"/>
  <c r="F2149" i="3" s="1"/>
  <c r="E2150" i="3"/>
  <c r="F2150" i="3" s="1"/>
  <c r="E2151" i="3"/>
  <c r="F2151" i="3" s="1"/>
  <c r="E2152" i="3"/>
  <c r="F2152" i="3" s="1"/>
  <c r="E2153" i="3"/>
  <c r="F2153" i="3" s="1"/>
  <c r="E2154" i="3"/>
  <c r="F2154" i="3" s="1"/>
  <c r="E2155" i="3"/>
  <c r="F2155" i="3" s="1"/>
  <c r="E2156" i="3"/>
  <c r="F2156" i="3" s="1"/>
  <c r="E2157" i="3"/>
  <c r="F2157" i="3" s="1"/>
  <c r="E2158" i="3"/>
  <c r="F2158" i="3" s="1"/>
  <c r="E2159" i="3"/>
  <c r="F2159" i="3" s="1"/>
  <c r="E2160" i="3"/>
  <c r="F2160" i="3" s="1"/>
  <c r="E2161" i="3"/>
  <c r="F2161" i="3" s="1"/>
  <c r="E2162" i="3"/>
  <c r="F2162" i="3" s="1"/>
  <c r="E2163" i="3"/>
  <c r="F2163" i="3" s="1"/>
  <c r="E2164" i="3"/>
  <c r="F2164" i="3" s="1"/>
  <c r="E2165" i="3"/>
  <c r="F2165" i="3" s="1"/>
  <c r="E2166" i="3"/>
  <c r="F2166" i="3" s="1"/>
  <c r="E2167" i="3"/>
  <c r="F2167" i="3" s="1"/>
  <c r="E2168" i="3"/>
  <c r="F2168" i="3" s="1"/>
  <c r="E2169" i="3"/>
  <c r="F2169" i="3" s="1"/>
  <c r="E2170" i="3"/>
  <c r="F2170" i="3" s="1"/>
  <c r="E2171" i="3"/>
  <c r="F2171" i="3" s="1"/>
  <c r="E2172" i="3"/>
  <c r="F2172" i="3" s="1"/>
  <c r="E2173" i="3"/>
  <c r="F2173" i="3" s="1"/>
  <c r="E2174" i="3"/>
  <c r="F2174" i="3" s="1"/>
  <c r="E2175" i="3"/>
  <c r="F2175" i="3" s="1"/>
  <c r="E2176" i="3"/>
  <c r="F2176" i="3" s="1"/>
  <c r="E2177" i="3"/>
  <c r="F2177" i="3" s="1"/>
  <c r="E2178" i="3"/>
  <c r="F2178" i="3" s="1"/>
  <c r="E2179" i="3"/>
  <c r="F2179" i="3" s="1"/>
  <c r="E2180" i="3"/>
  <c r="F2180" i="3" s="1"/>
  <c r="E2181" i="3"/>
  <c r="F2181" i="3" s="1"/>
  <c r="E2182" i="3"/>
  <c r="F2182" i="3" s="1"/>
  <c r="E2183" i="3"/>
  <c r="F2183" i="3" s="1"/>
  <c r="E2184" i="3"/>
  <c r="F2184" i="3" s="1"/>
  <c r="E2185" i="3"/>
  <c r="F2185" i="3" s="1"/>
  <c r="E2186" i="3"/>
  <c r="F2186" i="3" s="1"/>
  <c r="E2187" i="3"/>
  <c r="F2187" i="3" s="1"/>
  <c r="E2188" i="3"/>
  <c r="F2188" i="3" s="1"/>
  <c r="E2189" i="3"/>
  <c r="F2189" i="3" s="1"/>
  <c r="E2190" i="3"/>
  <c r="F2190" i="3" s="1"/>
  <c r="E2191" i="3"/>
  <c r="F2191" i="3" s="1"/>
  <c r="E2192" i="3"/>
  <c r="F2192" i="3" s="1"/>
  <c r="E2193" i="3"/>
  <c r="F2193" i="3" s="1"/>
  <c r="E2194" i="3"/>
  <c r="F2194" i="3" s="1"/>
  <c r="E2195" i="3"/>
  <c r="F2195" i="3" s="1"/>
  <c r="E2196" i="3"/>
  <c r="F2196" i="3" s="1"/>
  <c r="E2197" i="3"/>
  <c r="F2197" i="3" s="1"/>
  <c r="E2198" i="3"/>
  <c r="F2198" i="3" s="1"/>
  <c r="E2199" i="3"/>
  <c r="F2199" i="3" s="1"/>
  <c r="E2200" i="3"/>
  <c r="F2200" i="3" s="1"/>
  <c r="E2201" i="3"/>
  <c r="F2201" i="3" s="1"/>
  <c r="E2202" i="3"/>
  <c r="F2202" i="3" s="1"/>
  <c r="E2203" i="3"/>
  <c r="F2203" i="3" s="1"/>
  <c r="E2204" i="3"/>
  <c r="F2204" i="3" s="1"/>
  <c r="E2205" i="3"/>
  <c r="F2205" i="3" s="1"/>
  <c r="E2206" i="3"/>
  <c r="F2206" i="3" s="1"/>
  <c r="E2207" i="3"/>
  <c r="F2207" i="3" s="1"/>
  <c r="E2208" i="3"/>
  <c r="F2208" i="3" s="1"/>
  <c r="E2209" i="3"/>
  <c r="F2209" i="3" s="1"/>
  <c r="E2210" i="3"/>
  <c r="F2210" i="3" s="1"/>
  <c r="E2211" i="3"/>
  <c r="F2211" i="3" s="1"/>
  <c r="E2212" i="3"/>
  <c r="F2212" i="3" s="1"/>
  <c r="E2213" i="3"/>
  <c r="F2213" i="3" s="1"/>
  <c r="E63" i="3"/>
  <c r="F63" i="3" s="1"/>
  <c r="E64" i="3"/>
  <c r="F64" i="3" s="1"/>
  <c r="E65" i="3"/>
  <c r="F65" i="3" s="1"/>
  <c r="E2214" i="3"/>
  <c r="F2214" i="3" s="1"/>
  <c r="E2215" i="3"/>
  <c r="F2215" i="3" s="1"/>
  <c r="E2216" i="3"/>
  <c r="F2216" i="3" s="1"/>
  <c r="E2217" i="3"/>
  <c r="F2217" i="3" s="1"/>
  <c r="E2218" i="3"/>
  <c r="F2218" i="3" s="1"/>
  <c r="E2219" i="3"/>
  <c r="F2219" i="3" s="1"/>
  <c r="E2220" i="3"/>
  <c r="F2220" i="3" s="1"/>
  <c r="E2221" i="3"/>
  <c r="F2221" i="3" s="1"/>
  <c r="E2222" i="3"/>
  <c r="F2222" i="3" s="1"/>
  <c r="E2223" i="3"/>
  <c r="F2223" i="3" s="1"/>
  <c r="E2224" i="3"/>
  <c r="F2224" i="3" s="1"/>
  <c r="E2225" i="3"/>
  <c r="F2225" i="3" s="1"/>
  <c r="E2226" i="3"/>
  <c r="F2226" i="3" s="1"/>
  <c r="E2227" i="3"/>
  <c r="F2227" i="3" s="1"/>
  <c r="E2228" i="3"/>
  <c r="F2228" i="3" s="1"/>
  <c r="E2229" i="3"/>
  <c r="F2229" i="3" s="1"/>
  <c r="E2230" i="3"/>
  <c r="F2230" i="3" s="1"/>
  <c r="E2231" i="3"/>
  <c r="F2231" i="3" s="1"/>
  <c r="E2232" i="3"/>
  <c r="F2232" i="3" s="1"/>
  <c r="E2233" i="3"/>
  <c r="F2233" i="3" s="1"/>
  <c r="E2234" i="3"/>
  <c r="F2234" i="3" s="1"/>
  <c r="E2235" i="3"/>
  <c r="F2235" i="3" s="1"/>
  <c r="E2236" i="3"/>
  <c r="F2236" i="3" s="1"/>
  <c r="E2237" i="3"/>
  <c r="F2237" i="3" s="1"/>
  <c r="E2238" i="3"/>
  <c r="F2238" i="3" s="1"/>
  <c r="E2239" i="3"/>
  <c r="F2239" i="3" s="1"/>
  <c r="E2240" i="3"/>
  <c r="F2240" i="3" s="1"/>
  <c r="E2241" i="3"/>
  <c r="F2241" i="3" s="1"/>
  <c r="E2242" i="3"/>
  <c r="F2242" i="3" s="1"/>
  <c r="E2243" i="3"/>
  <c r="F2243" i="3" s="1"/>
  <c r="E2244" i="3"/>
  <c r="F2244" i="3" s="1"/>
  <c r="E2245" i="3"/>
  <c r="F2245" i="3" s="1"/>
  <c r="E2246" i="3"/>
  <c r="F2246" i="3" s="1"/>
  <c r="E2247" i="3"/>
  <c r="F2247" i="3" s="1"/>
  <c r="E2248" i="3"/>
  <c r="F2248" i="3" s="1"/>
  <c r="E2249" i="3"/>
  <c r="F2249" i="3" s="1"/>
  <c r="E2250" i="3"/>
  <c r="F2250" i="3" s="1"/>
  <c r="E2251" i="3"/>
  <c r="F2251" i="3" s="1"/>
  <c r="E2252" i="3"/>
  <c r="F2252" i="3" s="1"/>
  <c r="E2253" i="3"/>
  <c r="F2253" i="3" s="1"/>
  <c r="E2254" i="3"/>
  <c r="F2254" i="3" s="1"/>
  <c r="E2255" i="3"/>
  <c r="F2255" i="3" s="1"/>
  <c r="E2256" i="3"/>
  <c r="F2256" i="3" s="1"/>
  <c r="E2257" i="3"/>
  <c r="F2257" i="3" s="1"/>
  <c r="E2258" i="3"/>
  <c r="F2258" i="3" s="1"/>
  <c r="E2259" i="3"/>
  <c r="F2259" i="3" s="1"/>
  <c r="E2260" i="3"/>
  <c r="F2260" i="3" s="1"/>
  <c r="E2261" i="3"/>
  <c r="F2261" i="3" s="1"/>
  <c r="E2262" i="3"/>
  <c r="F2262" i="3" s="1"/>
  <c r="E2263" i="3"/>
  <c r="F2263" i="3" s="1"/>
  <c r="E2264" i="3"/>
  <c r="F2264" i="3" s="1"/>
  <c r="E2265" i="3"/>
  <c r="F2265" i="3" s="1"/>
  <c r="E2266" i="3"/>
  <c r="F2266" i="3" s="1"/>
  <c r="E2267" i="3"/>
  <c r="F2267" i="3" s="1"/>
  <c r="E2268" i="3"/>
  <c r="F2268" i="3" s="1"/>
  <c r="E2269" i="3"/>
  <c r="F2269" i="3" s="1"/>
  <c r="E2270" i="3"/>
  <c r="F2270" i="3" s="1"/>
  <c r="E2271" i="3"/>
  <c r="F2271" i="3" s="1"/>
  <c r="E2272" i="3"/>
  <c r="F2272" i="3" s="1"/>
  <c r="E2273" i="3"/>
  <c r="F2273" i="3" s="1"/>
  <c r="E2274" i="3"/>
  <c r="F2274" i="3" s="1"/>
  <c r="F2" i="2"/>
  <c r="G2" i="2" s="1"/>
  <c r="F3" i="2"/>
  <c r="G3" i="2" s="1"/>
  <c r="F4" i="2"/>
  <c r="G4" i="2" s="1"/>
  <c r="F5" i="2"/>
  <c r="G5" i="2" s="1"/>
  <c r="F6" i="2"/>
  <c r="G6" i="2" s="1"/>
  <c r="F7" i="2"/>
  <c r="G7" i="2" s="1"/>
  <c r="F8" i="2"/>
  <c r="G8" i="2" s="1"/>
  <c r="F9" i="2"/>
  <c r="G9" i="2" s="1"/>
  <c r="F10" i="2"/>
  <c r="G10" i="2" s="1"/>
  <c r="F11" i="2"/>
  <c r="G11" i="2" s="1"/>
  <c r="F12" i="2"/>
  <c r="G12" i="2" s="1"/>
  <c r="F13" i="2"/>
  <c r="G13" i="2" s="1"/>
  <c r="F14" i="2"/>
  <c r="G14" i="2" s="1"/>
  <c r="F15" i="2"/>
  <c r="G15" i="2" s="1"/>
  <c r="F16" i="2"/>
  <c r="G16" i="2" s="1"/>
  <c r="F17" i="2"/>
  <c r="G17" i="2" s="1"/>
  <c r="F18" i="2"/>
  <c r="G18" i="2" s="1"/>
  <c r="F19" i="2"/>
  <c r="G19" i="2" s="1"/>
  <c r="F20" i="2"/>
  <c r="G20" i="2" s="1"/>
  <c r="F21" i="2"/>
  <c r="G21" i="2" s="1"/>
  <c r="F22" i="2"/>
  <c r="G22" i="2" s="1"/>
  <c r="F23" i="2"/>
  <c r="G23" i="2" s="1"/>
  <c r="F24" i="2"/>
  <c r="G24" i="2" s="1"/>
  <c r="F25" i="2"/>
  <c r="G25" i="2" s="1"/>
  <c r="F26" i="2"/>
  <c r="G26" i="2" s="1"/>
  <c r="F27" i="2"/>
  <c r="G27" i="2" s="1"/>
  <c r="F28" i="2"/>
  <c r="G28" i="2" s="1"/>
  <c r="F29" i="2"/>
  <c r="G29" i="2" s="1"/>
  <c r="F30" i="2"/>
  <c r="G30" i="2" s="1"/>
  <c r="F31" i="2"/>
  <c r="G31" i="2" s="1"/>
  <c r="F32" i="2"/>
  <c r="G32" i="2" s="1"/>
  <c r="F33" i="2"/>
  <c r="G33" i="2" s="1"/>
  <c r="F34" i="2"/>
  <c r="G34" i="2" s="1"/>
  <c r="F35" i="2"/>
  <c r="G35" i="2" s="1"/>
  <c r="F36" i="2"/>
  <c r="G36" i="2" s="1"/>
  <c r="F37" i="2"/>
  <c r="G37" i="2" s="1"/>
  <c r="F38" i="2"/>
  <c r="G38" i="2" s="1"/>
  <c r="F39" i="2"/>
  <c r="G39" i="2" s="1"/>
  <c r="F40" i="2"/>
  <c r="G40" i="2" s="1"/>
  <c r="F41" i="2"/>
  <c r="G41" i="2" s="1"/>
  <c r="F42" i="2"/>
  <c r="G42" i="2" s="1"/>
  <c r="F43" i="2"/>
  <c r="G43" i="2" s="1"/>
  <c r="F44" i="2"/>
  <c r="G44" i="2" s="1"/>
  <c r="F45" i="2"/>
  <c r="G45" i="2" s="1"/>
  <c r="F46" i="2"/>
  <c r="G46" i="2" s="1"/>
  <c r="F47" i="2"/>
  <c r="G47" i="2" s="1"/>
  <c r="F48" i="2"/>
  <c r="G48" i="2" s="1"/>
  <c r="F49" i="2"/>
  <c r="G49" i="2" s="1"/>
  <c r="F50" i="2"/>
  <c r="G50" i="2" s="1"/>
  <c r="F51" i="2"/>
  <c r="G51" i="2" s="1"/>
  <c r="F52" i="2"/>
  <c r="G52" i="2" s="1"/>
  <c r="F53" i="2"/>
  <c r="G53" i="2" s="1"/>
  <c r="F54" i="2"/>
  <c r="G54" i="2" s="1"/>
  <c r="F55" i="2"/>
  <c r="G55" i="2" s="1"/>
  <c r="F56" i="2"/>
  <c r="G56" i="2" s="1"/>
  <c r="F57" i="2"/>
  <c r="G57" i="2" s="1"/>
  <c r="F58" i="2"/>
  <c r="G58" i="2" s="1"/>
  <c r="F59" i="2"/>
  <c r="G59" i="2" s="1"/>
  <c r="F60" i="2"/>
  <c r="G60" i="2" s="1"/>
  <c r="F61" i="2"/>
  <c r="G61" i="2" s="1"/>
  <c r="F62" i="2"/>
  <c r="G62" i="2" s="1"/>
  <c r="F63" i="2"/>
  <c r="G63" i="2" s="1"/>
  <c r="F64" i="2"/>
  <c r="G64" i="2" s="1"/>
  <c r="F65" i="2"/>
  <c r="G65" i="2" s="1"/>
  <c r="F66" i="2"/>
  <c r="G66" i="2" s="1"/>
  <c r="F67" i="2"/>
  <c r="G67" i="2" s="1"/>
  <c r="F68" i="2"/>
  <c r="G68" i="2" s="1"/>
  <c r="F69" i="2"/>
  <c r="G69" i="2" s="1"/>
  <c r="F70" i="2"/>
  <c r="G70" i="2" s="1"/>
  <c r="F71" i="2"/>
  <c r="G71" i="2" s="1"/>
  <c r="F72" i="2"/>
  <c r="G72" i="2" s="1"/>
  <c r="F73" i="2"/>
  <c r="G73" i="2" s="1"/>
  <c r="F74" i="2"/>
  <c r="G74" i="2" s="1"/>
  <c r="F75" i="2"/>
  <c r="G75" i="2" s="1"/>
  <c r="F76" i="2"/>
  <c r="G76" i="2" s="1"/>
  <c r="F77" i="2"/>
  <c r="G77" i="2" s="1"/>
  <c r="F78" i="2"/>
  <c r="G78" i="2" s="1"/>
  <c r="F79" i="2"/>
  <c r="G79" i="2" s="1"/>
  <c r="F80" i="2"/>
  <c r="G80" i="2" s="1"/>
  <c r="F81" i="2"/>
  <c r="G81" i="2" s="1"/>
  <c r="F82" i="2"/>
  <c r="G82" i="2" s="1"/>
  <c r="F83" i="2"/>
  <c r="G83" i="2" s="1"/>
  <c r="F84" i="2"/>
  <c r="G84" i="2" s="1"/>
  <c r="F85" i="2"/>
  <c r="G85" i="2" s="1"/>
  <c r="F86" i="2"/>
  <c r="G86" i="2" s="1"/>
  <c r="F87" i="2"/>
  <c r="G87" i="2" s="1"/>
  <c r="F88" i="2"/>
  <c r="G88" i="2" s="1"/>
  <c r="F89" i="2"/>
  <c r="G89" i="2" s="1"/>
  <c r="F90" i="2"/>
  <c r="G90" i="2" s="1"/>
  <c r="F91" i="2"/>
  <c r="G91" i="2" s="1"/>
  <c r="F92" i="2"/>
  <c r="G92" i="2" s="1"/>
  <c r="F93" i="2"/>
  <c r="G93" i="2" s="1"/>
  <c r="F94" i="2"/>
  <c r="G94" i="2" s="1"/>
  <c r="F95" i="2"/>
  <c r="G95" i="2" s="1"/>
  <c r="F96" i="2"/>
  <c r="G96" i="2" s="1"/>
  <c r="F97" i="2"/>
  <c r="G97" i="2" s="1"/>
  <c r="F98" i="2"/>
  <c r="G98" i="2" s="1"/>
  <c r="F99" i="2"/>
  <c r="G99" i="2" s="1"/>
  <c r="F100" i="2"/>
  <c r="G100" i="2" s="1"/>
  <c r="F101" i="2"/>
  <c r="G101" i="2" s="1"/>
  <c r="F102" i="2"/>
  <c r="G102" i="2" s="1"/>
  <c r="F103" i="2"/>
  <c r="G103" i="2" s="1"/>
  <c r="F104" i="2"/>
  <c r="G104" i="2" s="1"/>
  <c r="F105" i="2"/>
  <c r="G105" i="2" s="1"/>
  <c r="F106" i="2"/>
  <c r="G106" i="2" s="1"/>
  <c r="F107" i="2"/>
  <c r="G107" i="2" s="1"/>
  <c r="F108" i="2"/>
  <c r="G108" i="2" s="1"/>
  <c r="F109" i="2"/>
  <c r="G109" i="2" s="1"/>
  <c r="F110" i="2"/>
  <c r="G110" i="2" s="1"/>
  <c r="F111" i="2"/>
  <c r="G111" i="2" s="1"/>
  <c r="F112" i="2"/>
  <c r="G112" i="2" s="1"/>
  <c r="F113" i="2"/>
  <c r="G113" i="2" s="1"/>
  <c r="F114" i="2"/>
  <c r="G114" i="2" s="1"/>
  <c r="F115" i="2"/>
  <c r="G115" i="2" s="1"/>
  <c r="F116" i="2"/>
  <c r="G116" i="2" s="1"/>
  <c r="F117" i="2"/>
  <c r="G117" i="2" s="1"/>
  <c r="F118" i="2"/>
  <c r="G118" i="2" s="1"/>
  <c r="F119" i="2"/>
  <c r="G119" i="2" s="1"/>
  <c r="F120" i="2"/>
  <c r="G120" i="2" s="1"/>
  <c r="F121" i="2"/>
  <c r="G121" i="2" s="1"/>
  <c r="F122" i="2"/>
  <c r="G122" i="2" s="1"/>
  <c r="F123" i="2"/>
  <c r="G123" i="2" s="1"/>
  <c r="F124" i="2"/>
  <c r="G124" i="2" s="1"/>
  <c r="F125" i="2"/>
  <c r="G125" i="2" s="1"/>
  <c r="F126" i="2"/>
  <c r="G126" i="2" s="1"/>
  <c r="F127" i="2"/>
  <c r="G127" i="2" s="1"/>
  <c r="F128" i="2"/>
  <c r="G128" i="2" s="1"/>
  <c r="F129" i="2"/>
  <c r="G129" i="2" s="1"/>
  <c r="F130" i="2"/>
  <c r="G130" i="2" s="1"/>
  <c r="F131" i="2"/>
  <c r="G131" i="2" s="1"/>
  <c r="F132" i="2"/>
  <c r="G132" i="2" s="1"/>
  <c r="F133" i="2"/>
  <c r="G133" i="2" s="1"/>
  <c r="F134" i="2"/>
  <c r="G134" i="2" s="1"/>
  <c r="F135" i="2"/>
  <c r="G135" i="2" s="1"/>
  <c r="F136" i="2"/>
  <c r="G136" i="2" s="1"/>
  <c r="F137" i="2"/>
  <c r="G137" i="2" s="1"/>
  <c r="F138" i="2"/>
  <c r="G138" i="2" s="1"/>
  <c r="F139" i="2"/>
  <c r="G139" i="2" s="1"/>
  <c r="F140" i="2"/>
  <c r="G140" i="2" s="1"/>
  <c r="F141" i="2"/>
  <c r="G141" i="2" s="1"/>
  <c r="F142" i="2"/>
  <c r="G142" i="2" s="1"/>
  <c r="F143" i="2"/>
  <c r="G143" i="2" s="1"/>
  <c r="F144" i="2"/>
  <c r="G144" i="2" s="1"/>
  <c r="F145" i="2"/>
  <c r="G145" i="2" s="1"/>
  <c r="F146" i="2"/>
  <c r="G146" i="2" s="1"/>
  <c r="F147" i="2"/>
  <c r="G147" i="2" s="1"/>
  <c r="F148" i="2"/>
  <c r="G148" i="2" s="1"/>
  <c r="F149" i="2"/>
  <c r="G149" i="2" s="1"/>
  <c r="F150" i="2"/>
  <c r="G150" i="2" s="1"/>
  <c r="F151" i="2"/>
  <c r="G151" i="2" s="1"/>
  <c r="F152" i="2"/>
  <c r="G152" i="2" s="1"/>
  <c r="F153" i="2"/>
  <c r="G153" i="2" s="1"/>
  <c r="F154" i="2"/>
  <c r="G154" i="2" s="1"/>
  <c r="F155" i="2"/>
  <c r="G155" i="2" s="1"/>
  <c r="F156" i="2"/>
  <c r="G156" i="2" s="1"/>
  <c r="F157" i="2"/>
  <c r="G157" i="2" s="1"/>
  <c r="F158" i="2"/>
  <c r="G158" i="2" s="1"/>
  <c r="F159" i="2"/>
  <c r="G159" i="2" s="1"/>
  <c r="F160" i="2"/>
  <c r="G160" i="2" s="1"/>
  <c r="F161" i="2"/>
  <c r="G161" i="2" s="1"/>
  <c r="F162" i="2"/>
  <c r="G162" i="2" s="1"/>
  <c r="F163" i="2"/>
  <c r="G163" i="2" s="1"/>
  <c r="F164" i="2"/>
  <c r="G164" i="2" s="1"/>
  <c r="F165" i="2"/>
  <c r="G165" i="2" s="1"/>
  <c r="F166" i="2"/>
  <c r="G166" i="2" s="1"/>
  <c r="F167" i="2"/>
  <c r="G167" i="2" s="1"/>
  <c r="F168" i="2"/>
  <c r="G168" i="2" s="1"/>
  <c r="F169" i="2"/>
  <c r="G169" i="2" s="1"/>
  <c r="F170" i="2"/>
  <c r="G170" i="2" s="1"/>
  <c r="F171" i="2"/>
  <c r="G171" i="2" s="1"/>
  <c r="F172" i="2"/>
  <c r="G172" i="2" s="1"/>
  <c r="F173" i="2"/>
  <c r="G173" i="2" s="1"/>
  <c r="F174" i="2"/>
  <c r="G174" i="2" s="1"/>
  <c r="F175" i="2"/>
  <c r="G175" i="2" s="1"/>
  <c r="F176" i="2"/>
  <c r="G176" i="2" s="1"/>
  <c r="F177" i="2"/>
  <c r="G177" i="2" s="1"/>
  <c r="F178" i="2"/>
  <c r="G178" i="2" s="1"/>
  <c r="F179" i="2"/>
  <c r="G179" i="2" s="1"/>
  <c r="F180" i="2"/>
  <c r="G180" i="2" s="1"/>
  <c r="F181" i="2"/>
  <c r="G181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G187" i="2" s="1"/>
  <c r="F188" i="2"/>
  <c r="G188" i="2" s="1"/>
  <c r="F189" i="2"/>
  <c r="G189" i="2" s="1"/>
  <c r="F190" i="2"/>
  <c r="G190" i="2" s="1"/>
  <c r="F191" i="2"/>
  <c r="G191" i="2" s="1"/>
  <c r="F192" i="2"/>
  <c r="G192" i="2" s="1"/>
  <c r="F193" i="2"/>
  <c r="G193" i="2" s="1"/>
  <c r="F194" i="2"/>
  <c r="G194" i="2" s="1"/>
  <c r="F195" i="2"/>
  <c r="G195" i="2" s="1"/>
  <c r="F196" i="2"/>
  <c r="G196" i="2" s="1"/>
  <c r="F197" i="2"/>
  <c r="G197" i="2" s="1"/>
  <c r="F198" i="2"/>
  <c r="G198" i="2" s="1"/>
  <c r="F199" i="2"/>
  <c r="G199" i="2" s="1"/>
  <c r="F200" i="2"/>
  <c r="G200" i="2" s="1"/>
  <c r="F201" i="2"/>
  <c r="G201" i="2" s="1"/>
  <c r="F202" i="2"/>
  <c r="G202" i="2" s="1"/>
  <c r="F203" i="2"/>
  <c r="G203" i="2" s="1"/>
  <c r="F204" i="2"/>
  <c r="G204" i="2" s="1"/>
  <c r="F205" i="2"/>
  <c r="G205" i="2" s="1"/>
  <c r="F206" i="2"/>
  <c r="G206" i="2" s="1"/>
  <c r="F207" i="2"/>
  <c r="G207" i="2" s="1"/>
  <c r="F208" i="2"/>
  <c r="G208" i="2" s="1"/>
  <c r="F209" i="2"/>
  <c r="G209" i="2" s="1"/>
  <c r="F210" i="2"/>
  <c r="G210" i="2" s="1"/>
  <c r="F211" i="2"/>
  <c r="G211" i="2" s="1"/>
  <c r="F212" i="2"/>
  <c r="G212" i="2" s="1"/>
  <c r="F213" i="2"/>
  <c r="G213" i="2" s="1"/>
  <c r="F214" i="2"/>
  <c r="G214" i="2" s="1"/>
  <c r="F215" i="2"/>
  <c r="G215" i="2" s="1"/>
  <c r="F216" i="2"/>
  <c r="G216" i="2" s="1"/>
  <c r="F217" i="2"/>
  <c r="G217" i="2" s="1"/>
  <c r="F218" i="2"/>
  <c r="G218" i="2" s="1"/>
  <c r="F219" i="2"/>
  <c r="G219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F226" i="2"/>
  <c r="G226" i="2" s="1"/>
  <c r="F227" i="2"/>
  <c r="G227" i="2" s="1"/>
  <c r="F228" i="2"/>
  <c r="G228" i="2" s="1"/>
  <c r="F229" i="2"/>
  <c r="G229" i="2" s="1"/>
  <c r="F230" i="2"/>
  <c r="G230" i="2" s="1"/>
  <c r="F231" i="2"/>
  <c r="G231" i="2" s="1"/>
  <c r="F232" i="2"/>
  <c r="G232" i="2" s="1"/>
  <c r="F233" i="2"/>
  <c r="G233" i="2" s="1"/>
  <c r="F234" i="2"/>
  <c r="G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F244" i="2"/>
  <c r="G244" i="2" s="1"/>
  <c r="F245" i="2"/>
  <c r="G245" i="2" s="1"/>
  <c r="F246" i="2"/>
  <c r="G246" i="2" s="1"/>
  <c r="F247" i="2"/>
  <c r="G247" i="2" s="1"/>
  <c r="F248" i="2"/>
  <c r="G248" i="2" s="1"/>
  <c r="F249" i="2"/>
  <c r="G249" i="2" s="1"/>
  <c r="F250" i="2"/>
  <c r="G250" i="2" s="1"/>
  <c r="F251" i="2"/>
  <c r="G251" i="2" s="1"/>
  <c r="F252" i="2"/>
  <c r="G252" i="2" s="1"/>
  <c r="F253" i="2"/>
  <c r="G253" i="2" s="1"/>
  <c r="F254" i="2"/>
  <c r="G254" i="2" s="1"/>
  <c r="F255" i="2"/>
  <c r="G255" i="2" s="1"/>
  <c r="F256" i="2"/>
  <c r="G256" i="2" s="1"/>
  <c r="F257" i="2"/>
  <c r="G257" i="2" s="1"/>
  <c r="F258" i="2"/>
  <c r="G258" i="2" s="1"/>
  <c r="F259" i="2"/>
  <c r="G259" i="2" s="1"/>
  <c r="F260" i="2"/>
  <c r="G260" i="2" s="1"/>
  <c r="F261" i="2"/>
  <c r="G261" i="2" s="1"/>
  <c r="F262" i="2"/>
  <c r="G262" i="2" s="1"/>
  <c r="F263" i="2"/>
  <c r="G263" i="2" s="1"/>
  <c r="F264" i="2"/>
  <c r="G264" i="2" s="1"/>
  <c r="F265" i="2"/>
  <c r="G265" i="2" s="1"/>
  <c r="F266" i="2"/>
  <c r="G266" i="2" s="1"/>
  <c r="F267" i="2"/>
  <c r="G267" i="2" s="1"/>
  <c r="F268" i="2"/>
  <c r="G268" i="2" s="1"/>
  <c r="F269" i="2"/>
  <c r="G269" i="2" s="1"/>
  <c r="F270" i="2"/>
  <c r="G270" i="2" s="1"/>
  <c r="F271" i="2"/>
  <c r="G271" i="2" s="1"/>
  <c r="F272" i="2"/>
  <c r="G272" i="2" s="1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G285" i="2" s="1"/>
  <c r="F286" i="2"/>
  <c r="G286" i="2" s="1"/>
  <c r="F287" i="2"/>
  <c r="G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G295" i="2" s="1"/>
  <c r="F296" i="2"/>
  <c r="G296" i="2" s="1"/>
  <c r="F297" i="2"/>
  <c r="G297" i="2" s="1"/>
  <c r="F298" i="2"/>
  <c r="G298" i="2" s="1"/>
  <c r="F299" i="2"/>
  <c r="G299" i="2" s="1"/>
  <c r="F300" i="2"/>
  <c r="G300" i="2" s="1"/>
  <c r="F301" i="2"/>
  <c r="G301" i="2" s="1"/>
  <c r="F302" i="2"/>
  <c r="G302" i="2" s="1"/>
  <c r="F303" i="2"/>
  <c r="G303" i="2" s="1"/>
  <c r="F304" i="2"/>
  <c r="G304" i="2" s="1"/>
  <c r="F305" i="2"/>
  <c r="G305" i="2" s="1"/>
  <c r="F306" i="2"/>
  <c r="G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G313" i="2" s="1"/>
  <c r="F314" i="2"/>
  <c r="G314" i="2" s="1"/>
  <c r="F315" i="2"/>
  <c r="G315" i="2" s="1"/>
  <c r="F316" i="2"/>
  <c r="G316" i="2" s="1"/>
  <c r="F317" i="2"/>
  <c r="G317" i="2" s="1"/>
  <c r="F318" i="2"/>
  <c r="G318" i="2" s="1"/>
  <c r="F319" i="2"/>
  <c r="G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G338" i="2" s="1"/>
  <c r="F339" i="2"/>
  <c r="G339" i="2" s="1"/>
  <c r="F340" i="2"/>
  <c r="G340" i="2" s="1"/>
  <c r="F341" i="2"/>
  <c r="G341" i="2" s="1"/>
  <c r="F342" i="2"/>
  <c r="G342" i="2" s="1"/>
  <c r="F343" i="2"/>
  <c r="G343" i="2" s="1"/>
  <c r="F344" i="2"/>
  <c r="G344" i="2" s="1"/>
  <c r="F345" i="2"/>
  <c r="G345" i="2" s="1"/>
  <c r="F346" i="2"/>
  <c r="G346" i="2" s="1"/>
  <c r="F347" i="2"/>
  <c r="G347" i="2" s="1"/>
  <c r="F348" i="2"/>
  <c r="G348" i="2" s="1"/>
  <c r="F349" i="2"/>
  <c r="G349" i="2" s="1"/>
  <c r="F350" i="2"/>
  <c r="G350" i="2" s="1"/>
  <c r="F351" i="2"/>
  <c r="G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G358" i="2" s="1"/>
  <c r="F359" i="2"/>
  <c r="G359" i="2" s="1"/>
  <c r="F360" i="2"/>
  <c r="G360" i="2" s="1"/>
  <c r="F361" i="2"/>
  <c r="G361" i="2" s="1"/>
  <c r="F362" i="2"/>
  <c r="G362" i="2" s="1"/>
  <c r="F363" i="2"/>
  <c r="G363" i="2" s="1"/>
  <c r="F364" i="2"/>
  <c r="G364" i="2" s="1"/>
  <c r="F365" i="2"/>
  <c r="G365" i="2" s="1"/>
  <c r="F366" i="2"/>
  <c r="G366" i="2" s="1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G374" i="2" s="1"/>
  <c r="F375" i="2"/>
  <c r="G375" i="2" s="1"/>
  <c r="F376" i="2"/>
  <c r="G376" i="2" s="1"/>
  <c r="F377" i="2"/>
  <c r="G377" i="2" s="1"/>
  <c r="F378" i="2"/>
  <c r="G378" i="2" s="1"/>
  <c r="F379" i="2"/>
  <c r="G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G387" i="2" s="1"/>
  <c r="F388" i="2"/>
  <c r="G388" i="2" s="1"/>
  <c r="F389" i="2"/>
  <c r="G389" i="2" s="1"/>
  <c r="F390" i="2"/>
  <c r="G390" i="2" s="1"/>
  <c r="F391" i="2"/>
  <c r="G391" i="2" s="1"/>
  <c r="F392" i="2"/>
  <c r="G392" i="2" s="1"/>
  <c r="F393" i="2"/>
  <c r="G393" i="2" s="1"/>
  <c r="F394" i="2"/>
  <c r="G394" i="2" s="1"/>
  <c r="F395" i="2"/>
  <c r="G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G407" i="2" s="1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G418" i="2" s="1"/>
  <c r="F419" i="2"/>
  <c r="G419" i="2" s="1"/>
  <c r="F420" i="2"/>
  <c r="G420" i="2" s="1"/>
  <c r="F421" i="2"/>
  <c r="G421" i="2" s="1"/>
  <c r="F422" i="2"/>
  <c r="G422" i="2" s="1"/>
  <c r="F423" i="2"/>
  <c r="G423" i="2" s="1"/>
  <c r="F424" i="2"/>
  <c r="G424" i="2" s="1"/>
  <c r="F425" i="2"/>
  <c r="G425" i="2" s="1"/>
  <c r="F426" i="2"/>
  <c r="G426" i="2" s="1"/>
  <c r="F427" i="2"/>
  <c r="G427" i="2" s="1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4" i="2"/>
  <c r="G434" i="2" s="1"/>
  <c r="F435" i="2"/>
  <c r="G435" i="2" s="1"/>
  <c r="F436" i="2"/>
  <c r="G436" i="2" s="1"/>
  <c r="F437" i="2"/>
  <c r="G437" i="2" s="1"/>
  <c r="F438" i="2"/>
  <c r="G438" i="2" s="1"/>
  <c r="F439" i="2"/>
  <c r="G439" i="2" s="1"/>
  <c r="F440" i="2"/>
  <c r="G440" i="2" s="1"/>
  <c r="F441" i="2"/>
  <c r="G441" i="2" s="1"/>
  <c r="F442" i="2"/>
  <c r="G442" i="2" s="1"/>
  <c r="F443" i="2"/>
  <c r="G443" i="2" s="1"/>
  <c r="F444" i="2"/>
  <c r="G444" i="2" s="1"/>
  <c r="F445" i="2"/>
  <c r="G445" i="2" s="1"/>
  <c r="F446" i="2"/>
  <c r="G446" i="2" s="1"/>
  <c r="F447" i="2"/>
  <c r="G447" i="2" s="1"/>
  <c r="F448" i="2"/>
  <c r="G448" i="2" s="1"/>
  <c r="F449" i="2"/>
  <c r="G449" i="2" s="1"/>
  <c r="F450" i="2"/>
  <c r="G450" i="2" s="1"/>
  <c r="F451" i="2"/>
  <c r="G451" i="2" s="1"/>
  <c r="F452" i="2"/>
  <c r="G452" i="2" s="1"/>
  <c r="F453" i="2"/>
  <c r="G453" i="2" s="1"/>
  <c r="F454" i="2"/>
  <c r="G454" i="2" s="1"/>
  <c r="F455" i="2"/>
  <c r="G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G461" i="2" s="1"/>
  <c r="F462" i="2"/>
  <c r="G462" i="2" s="1"/>
  <c r="F463" i="2"/>
  <c r="G463" i="2" s="1"/>
  <c r="F464" i="2"/>
  <c r="G464" i="2" s="1"/>
  <c r="F465" i="2"/>
  <c r="G465" i="2" s="1"/>
  <c r="F466" i="2"/>
  <c r="G466" i="2" s="1"/>
  <c r="F467" i="2"/>
  <c r="G467" i="2" s="1"/>
  <c r="F468" i="2"/>
  <c r="G468" i="2" s="1"/>
  <c r="F469" i="2"/>
  <c r="G469" i="2" s="1"/>
  <c r="F470" i="2"/>
  <c r="G470" i="2" s="1"/>
  <c r="F471" i="2"/>
  <c r="G471" i="2" s="1"/>
  <c r="F472" i="2"/>
  <c r="G472" i="2" s="1"/>
  <c r="F473" i="2"/>
  <c r="G473" i="2" s="1"/>
  <c r="F474" i="2"/>
  <c r="G474" i="2" s="1"/>
  <c r="F475" i="2"/>
  <c r="G475" i="2" s="1"/>
  <c r="F476" i="2"/>
  <c r="G476" i="2" s="1"/>
  <c r="F477" i="2"/>
  <c r="G477" i="2" s="1"/>
  <c r="F478" i="2"/>
  <c r="G478" i="2" s="1"/>
  <c r="F479" i="2"/>
  <c r="G479" i="2" s="1"/>
  <c r="F480" i="2"/>
  <c r="G480" i="2" s="1"/>
  <c r="F481" i="2"/>
  <c r="G481" i="2" s="1"/>
  <c r="F482" i="2"/>
  <c r="G482" i="2" s="1"/>
  <c r="F483" i="2"/>
  <c r="G483" i="2" s="1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4" i="2"/>
  <c r="G494" i="2" s="1"/>
  <c r="F495" i="2"/>
  <c r="G495" i="2" s="1"/>
  <c r="F496" i="2"/>
  <c r="G496" i="2" s="1"/>
  <c r="F497" i="2"/>
  <c r="G497" i="2" s="1"/>
  <c r="F498" i="2"/>
  <c r="G498" i="2" s="1"/>
  <c r="F499" i="2"/>
  <c r="G499" i="2" s="1"/>
  <c r="F500" i="2"/>
  <c r="G500" i="2" s="1"/>
  <c r="F501" i="2"/>
  <c r="G501" i="2" s="1"/>
  <c r="F502" i="2"/>
  <c r="G502" i="2" s="1"/>
  <c r="F503" i="2"/>
  <c r="G503" i="2" s="1"/>
  <c r="F504" i="2"/>
  <c r="G504" i="2" s="1"/>
  <c r="F505" i="2"/>
  <c r="G505" i="2" s="1"/>
  <c r="F506" i="2"/>
  <c r="G506" i="2" s="1"/>
  <c r="F507" i="2"/>
  <c r="G507" i="2" s="1"/>
  <c r="F508" i="2"/>
  <c r="G508" i="2" s="1"/>
  <c r="F509" i="2"/>
  <c r="G509" i="2" s="1"/>
  <c r="F510" i="2"/>
  <c r="G510" i="2" s="1"/>
  <c r="F511" i="2"/>
  <c r="G511" i="2" s="1"/>
  <c r="F512" i="2"/>
  <c r="G512" i="2" s="1"/>
  <c r="F513" i="2"/>
  <c r="G513" i="2" s="1"/>
  <c r="F514" i="2"/>
  <c r="G514" i="2" s="1"/>
  <c r="F515" i="2"/>
  <c r="G515" i="2" s="1"/>
  <c r="F516" i="2"/>
  <c r="G516" i="2" s="1"/>
  <c r="F517" i="2"/>
  <c r="G517" i="2" s="1"/>
  <c r="F518" i="2"/>
  <c r="G518" i="2" s="1"/>
  <c r="F519" i="2"/>
  <c r="G519" i="2" s="1"/>
  <c r="F520" i="2"/>
  <c r="G520" i="2" s="1"/>
  <c r="F521" i="2"/>
  <c r="G521" i="2" s="1"/>
  <c r="F522" i="2"/>
  <c r="G522" i="2" s="1"/>
  <c r="F523" i="2"/>
  <c r="G523" i="2" s="1"/>
  <c r="F524" i="2"/>
  <c r="G524" i="2" s="1"/>
  <c r="F525" i="2"/>
  <c r="G525" i="2" s="1"/>
  <c r="F526" i="2"/>
  <c r="G526" i="2" s="1"/>
  <c r="F527" i="2"/>
  <c r="G527" i="2" s="1"/>
  <c r="F528" i="2"/>
  <c r="G528" i="2" s="1"/>
  <c r="F529" i="2"/>
  <c r="G529" i="2" s="1"/>
  <c r="F530" i="2"/>
  <c r="G530" i="2" s="1"/>
  <c r="F531" i="2"/>
  <c r="G531" i="2" s="1"/>
  <c r="F532" i="2"/>
  <c r="G532" i="2" s="1"/>
  <c r="F533" i="2"/>
  <c r="G533" i="2" s="1"/>
  <c r="F534" i="2"/>
  <c r="G534" i="2" s="1"/>
  <c r="F535" i="2"/>
  <c r="G535" i="2" s="1"/>
  <c r="F536" i="2"/>
  <c r="G536" i="2" s="1"/>
  <c r="F537" i="2"/>
  <c r="G537" i="2" s="1"/>
  <c r="F538" i="2"/>
  <c r="G538" i="2" s="1"/>
  <c r="F539" i="2"/>
  <c r="G539" i="2" s="1"/>
  <c r="F540" i="2"/>
  <c r="G540" i="2" s="1"/>
  <c r="F541" i="2"/>
  <c r="G541" i="2" s="1"/>
  <c r="F542" i="2"/>
  <c r="G542" i="2" s="1"/>
  <c r="F543" i="2"/>
  <c r="G543" i="2" s="1"/>
  <c r="F544" i="2"/>
  <c r="G544" i="2" s="1"/>
  <c r="F545" i="2"/>
  <c r="G545" i="2" s="1"/>
  <c r="F546" i="2"/>
  <c r="G546" i="2" s="1"/>
  <c r="F547" i="2"/>
  <c r="G547" i="2" s="1"/>
  <c r="F548" i="2"/>
  <c r="G548" i="2" s="1"/>
  <c r="F549" i="2"/>
  <c r="G549" i="2" s="1"/>
  <c r="F550" i="2"/>
  <c r="G550" i="2" s="1"/>
  <c r="F551" i="2"/>
  <c r="G551" i="2" s="1"/>
  <c r="F552" i="2"/>
  <c r="G552" i="2" s="1"/>
  <c r="F553" i="2"/>
  <c r="G553" i="2" s="1"/>
  <c r="F554" i="2"/>
  <c r="G554" i="2" s="1"/>
  <c r="F555" i="2"/>
  <c r="G555" i="2" s="1"/>
  <c r="F556" i="2"/>
  <c r="G556" i="2" s="1"/>
  <c r="F557" i="2"/>
  <c r="G557" i="2" s="1"/>
  <c r="F558" i="2"/>
  <c r="G558" i="2" s="1"/>
  <c r="F559" i="2"/>
  <c r="G559" i="2" s="1"/>
  <c r="F560" i="2"/>
  <c r="G560" i="2" s="1"/>
  <c r="F561" i="2"/>
  <c r="G561" i="2" s="1"/>
  <c r="F562" i="2"/>
  <c r="G562" i="2" s="1"/>
  <c r="F563" i="2"/>
  <c r="G563" i="2" s="1"/>
  <c r="F564" i="2"/>
  <c r="G564" i="2" s="1"/>
  <c r="F565" i="2"/>
  <c r="G565" i="2" s="1"/>
  <c r="F566" i="2"/>
  <c r="G566" i="2" s="1"/>
  <c r="F567" i="2"/>
  <c r="G567" i="2" s="1"/>
  <c r="F568" i="2"/>
  <c r="G568" i="2" s="1"/>
  <c r="F569" i="2"/>
  <c r="G569" i="2" s="1"/>
  <c r="F570" i="2"/>
  <c r="G570" i="2" s="1"/>
  <c r="F571" i="2"/>
  <c r="G571" i="2" s="1"/>
  <c r="F572" i="2"/>
  <c r="G572" i="2" s="1"/>
  <c r="F573" i="2"/>
  <c r="G573" i="2" s="1"/>
  <c r="F574" i="2"/>
  <c r="G574" i="2" s="1"/>
  <c r="F575" i="2"/>
  <c r="G575" i="2" s="1"/>
  <c r="F576" i="2"/>
  <c r="G576" i="2" s="1"/>
  <c r="F577" i="2"/>
  <c r="G577" i="2" s="1"/>
  <c r="F578" i="2"/>
  <c r="G578" i="2" s="1"/>
  <c r="F579" i="2"/>
  <c r="G579" i="2" s="1"/>
  <c r="F580" i="2"/>
  <c r="G580" i="2" s="1"/>
  <c r="F581" i="2"/>
  <c r="G581" i="2" s="1"/>
  <c r="F582" i="2"/>
  <c r="G582" i="2" s="1"/>
  <c r="F583" i="2"/>
  <c r="G583" i="2" s="1"/>
  <c r="F584" i="2"/>
  <c r="G584" i="2" s="1"/>
  <c r="F585" i="2"/>
  <c r="G585" i="2" s="1"/>
  <c r="F586" i="2"/>
  <c r="G586" i="2" s="1"/>
  <c r="F587" i="2"/>
  <c r="G587" i="2" s="1"/>
  <c r="F588" i="2"/>
  <c r="G588" i="2" s="1"/>
  <c r="F589" i="2"/>
  <c r="G589" i="2" s="1"/>
  <c r="F590" i="2"/>
  <c r="G590" i="2" s="1"/>
  <c r="F591" i="2"/>
  <c r="G591" i="2" s="1"/>
  <c r="F592" i="2"/>
  <c r="G592" i="2" s="1"/>
  <c r="F593" i="2"/>
  <c r="G593" i="2" s="1"/>
  <c r="F594" i="2"/>
  <c r="G594" i="2" s="1"/>
  <c r="F595" i="2"/>
  <c r="G595" i="2" s="1"/>
  <c r="F596" i="2"/>
  <c r="G596" i="2" s="1"/>
  <c r="F597" i="2"/>
  <c r="G597" i="2" s="1"/>
  <c r="F598" i="2"/>
  <c r="G598" i="2" s="1"/>
  <c r="F599" i="2"/>
  <c r="G599" i="2" s="1"/>
  <c r="F600" i="2"/>
  <c r="G600" i="2" s="1"/>
  <c r="F601" i="2"/>
  <c r="G601" i="2" s="1"/>
  <c r="F602" i="2"/>
  <c r="G602" i="2" s="1"/>
  <c r="F603" i="2"/>
  <c r="G603" i="2" s="1"/>
  <c r="F604" i="2"/>
  <c r="G604" i="2" s="1"/>
  <c r="F605" i="2"/>
  <c r="G605" i="2" s="1"/>
  <c r="F606" i="2"/>
  <c r="G606" i="2" s="1"/>
  <c r="F607" i="2"/>
  <c r="G607" i="2" s="1"/>
  <c r="F608" i="2"/>
  <c r="G608" i="2" s="1"/>
  <c r="F609" i="2"/>
  <c r="G609" i="2" s="1"/>
  <c r="F610" i="2"/>
  <c r="G610" i="2" s="1"/>
  <c r="F611" i="2"/>
  <c r="G611" i="2" s="1"/>
  <c r="F612" i="2"/>
  <c r="G612" i="2" s="1"/>
  <c r="F613" i="2"/>
  <c r="G613" i="2" s="1"/>
  <c r="F614" i="2"/>
  <c r="G614" i="2" s="1"/>
  <c r="F615" i="2"/>
  <c r="G615" i="2" s="1"/>
  <c r="F616" i="2"/>
  <c r="G616" i="2" s="1"/>
  <c r="F617" i="2"/>
  <c r="G617" i="2" s="1"/>
  <c r="F618" i="2"/>
  <c r="G618" i="2" s="1"/>
  <c r="F619" i="2"/>
  <c r="G619" i="2" s="1"/>
  <c r="F620" i="2"/>
  <c r="G620" i="2" s="1"/>
  <c r="F621" i="2"/>
  <c r="G621" i="2" s="1"/>
  <c r="F622" i="2"/>
  <c r="G622" i="2" s="1"/>
  <c r="F623" i="2"/>
  <c r="G623" i="2" s="1"/>
  <c r="F624" i="2"/>
  <c r="G624" i="2" s="1"/>
  <c r="F625" i="2"/>
  <c r="G625" i="2" s="1"/>
  <c r="F626" i="2"/>
  <c r="G626" i="2" s="1"/>
  <c r="F627" i="2"/>
  <c r="G627" i="2" s="1"/>
  <c r="F628" i="2"/>
  <c r="G628" i="2" s="1"/>
  <c r="F629" i="2"/>
  <c r="G629" i="2" s="1"/>
  <c r="F630" i="2"/>
  <c r="G630" i="2" s="1"/>
  <c r="F631" i="2"/>
  <c r="G631" i="2" s="1"/>
  <c r="F632" i="2"/>
  <c r="G632" i="2" s="1"/>
  <c r="F633" i="2"/>
  <c r="G633" i="2" s="1"/>
  <c r="F634" i="2"/>
  <c r="G634" i="2" s="1"/>
  <c r="F635" i="2"/>
  <c r="G635" i="2" s="1"/>
  <c r="F636" i="2"/>
  <c r="G636" i="2" s="1"/>
  <c r="F637" i="2"/>
  <c r="G637" i="2" s="1"/>
  <c r="F638" i="2"/>
  <c r="G638" i="2" s="1"/>
  <c r="F639" i="2"/>
  <c r="G639" i="2" s="1"/>
  <c r="F640" i="2"/>
  <c r="G640" i="2" s="1"/>
  <c r="F641" i="2"/>
  <c r="G641" i="2" s="1"/>
  <c r="F642" i="2"/>
  <c r="G642" i="2" s="1"/>
  <c r="F643" i="2"/>
  <c r="G643" i="2" s="1"/>
  <c r="F644" i="2"/>
  <c r="G644" i="2" s="1"/>
  <c r="F645" i="2"/>
  <c r="G645" i="2" s="1"/>
  <c r="F646" i="2"/>
  <c r="G646" i="2" s="1"/>
  <c r="F647" i="2"/>
  <c r="G647" i="2" s="1"/>
  <c r="F648" i="2"/>
  <c r="G648" i="2" s="1"/>
  <c r="F649" i="2"/>
  <c r="G649" i="2" s="1"/>
  <c r="F650" i="2"/>
  <c r="G650" i="2" s="1"/>
  <c r="F651" i="2"/>
  <c r="G651" i="2" s="1"/>
  <c r="F652" i="2"/>
  <c r="G652" i="2" s="1"/>
  <c r="F653" i="2"/>
  <c r="G653" i="2" s="1"/>
  <c r="F654" i="2"/>
  <c r="G654" i="2" s="1"/>
  <c r="F655" i="2"/>
  <c r="G655" i="2" s="1"/>
  <c r="F656" i="2"/>
  <c r="G656" i="2" s="1"/>
  <c r="F657" i="2"/>
  <c r="G657" i="2" s="1"/>
  <c r="F658" i="2"/>
  <c r="G658" i="2" s="1"/>
  <c r="F659" i="2"/>
  <c r="G659" i="2" s="1"/>
  <c r="F660" i="2"/>
  <c r="G660" i="2" s="1"/>
  <c r="F661" i="2"/>
  <c r="G661" i="2" s="1"/>
  <c r="F662" i="2"/>
  <c r="G662" i="2" s="1"/>
  <c r="F663" i="2"/>
  <c r="G663" i="2" s="1"/>
  <c r="F664" i="2"/>
  <c r="G664" i="2" s="1"/>
  <c r="F665" i="2"/>
  <c r="G665" i="2" s="1"/>
  <c r="F666" i="2"/>
  <c r="G666" i="2" s="1"/>
  <c r="F667" i="2"/>
  <c r="G667" i="2" s="1"/>
  <c r="F668" i="2"/>
  <c r="G668" i="2" s="1"/>
  <c r="F669" i="2"/>
  <c r="G669" i="2" s="1"/>
  <c r="F670" i="2"/>
  <c r="G670" i="2" s="1"/>
  <c r="F671" i="2"/>
  <c r="G671" i="2" s="1"/>
  <c r="F672" i="2"/>
  <c r="G672" i="2" s="1"/>
  <c r="F673" i="2"/>
  <c r="G673" i="2" s="1"/>
  <c r="F674" i="2"/>
  <c r="G674" i="2" s="1"/>
  <c r="F675" i="2"/>
  <c r="G675" i="2" s="1"/>
  <c r="F676" i="2"/>
  <c r="G676" i="2" s="1"/>
  <c r="F677" i="2"/>
  <c r="G677" i="2" s="1"/>
  <c r="F678" i="2"/>
  <c r="G678" i="2" s="1"/>
  <c r="F679" i="2"/>
  <c r="G679" i="2" s="1"/>
  <c r="F680" i="2"/>
  <c r="G680" i="2" s="1"/>
  <c r="F681" i="2"/>
  <c r="G681" i="2" s="1"/>
  <c r="F682" i="2"/>
  <c r="G682" i="2" s="1"/>
  <c r="F683" i="2"/>
  <c r="G683" i="2" s="1"/>
  <c r="F684" i="2"/>
  <c r="G684" i="2" s="1"/>
  <c r="F685" i="2"/>
  <c r="G685" i="2" s="1"/>
  <c r="F686" i="2"/>
  <c r="G686" i="2" s="1"/>
  <c r="F687" i="2"/>
  <c r="G687" i="2" s="1"/>
  <c r="F688" i="2"/>
  <c r="G688" i="2" s="1"/>
  <c r="F689" i="2"/>
  <c r="G689" i="2" s="1"/>
  <c r="F690" i="2"/>
  <c r="G690" i="2" s="1"/>
  <c r="F691" i="2"/>
  <c r="G691" i="2" s="1"/>
  <c r="F692" i="2"/>
  <c r="G692" i="2" s="1"/>
  <c r="F693" i="2"/>
  <c r="G693" i="2" s="1"/>
  <c r="F694" i="2"/>
  <c r="G694" i="2" s="1"/>
  <c r="F695" i="2"/>
  <c r="G695" i="2" s="1"/>
  <c r="F696" i="2"/>
  <c r="G696" i="2" s="1"/>
  <c r="F697" i="2"/>
  <c r="G697" i="2" s="1"/>
  <c r="F698" i="2"/>
  <c r="G698" i="2" s="1"/>
  <c r="F699" i="2"/>
  <c r="G699" i="2" s="1"/>
  <c r="F700" i="2"/>
  <c r="G700" i="2" s="1"/>
  <c r="F701" i="2"/>
  <c r="G701" i="2" s="1"/>
  <c r="F702" i="2"/>
  <c r="G702" i="2" s="1"/>
  <c r="F703" i="2"/>
  <c r="G703" i="2" s="1"/>
  <c r="F704" i="2"/>
  <c r="G704" i="2" s="1"/>
  <c r="F705" i="2"/>
  <c r="G705" i="2" s="1"/>
  <c r="F706" i="2"/>
  <c r="G706" i="2" s="1"/>
  <c r="F707" i="2"/>
  <c r="G707" i="2" s="1"/>
  <c r="F708" i="2"/>
  <c r="G708" i="2" s="1"/>
  <c r="F709" i="2"/>
  <c r="G709" i="2" s="1"/>
  <c r="F710" i="2"/>
  <c r="G710" i="2" s="1"/>
  <c r="F711" i="2"/>
  <c r="G711" i="2" s="1"/>
  <c r="F712" i="2"/>
  <c r="G712" i="2" s="1"/>
  <c r="F713" i="2"/>
  <c r="G713" i="2" s="1"/>
  <c r="F714" i="2"/>
  <c r="G714" i="2" s="1"/>
  <c r="F715" i="2"/>
  <c r="G715" i="2" s="1"/>
  <c r="F716" i="2"/>
  <c r="G716" i="2" s="1"/>
  <c r="F717" i="2"/>
  <c r="G717" i="2" s="1"/>
  <c r="F718" i="2"/>
  <c r="G718" i="2" s="1"/>
  <c r="F719" i="2"/>
  <c r="G719" i="2" s="1"/>
  <c r="F720" i="2"/>
  <c r="G720" i="2" s="1"/>
  <c r="F721" i="2"/>
  <c r="G721" i="2" s="1"/>
  <c r="F722" i="2"/>
  <c r="G722" i="2" s="1"/>
  <c r="F723" i="2"/>
  <c r="G723" i="2" s="1"/>
  <c r="F724" i="2"/>
  <c r="G724" i="2" s="1"/>
  <c r="F725" i="2"/>
  <c r="G725" i="2" s="1"/>
  <c r="F726" i="2"/>
  <c r="G726" i="2" s="1"/>
  <c r="F727" i="2"/>
  <c r="G727" i="2" s="1"/>
  <c r="F728" i="2"/>
  <c r="G728" i="2" s="1"/>
  <c r="F729" i="2"/>
  <c r="G729" i="2" s="1"/>
  <c r="F730" i="2"/>
  <c r="G730" i="2" s="1"/>
  <c r="F731" i="2"/>
  <c r="G731" i="2" s="1"/>
  <c r="F732" i="2"/>
  <c r="G732" i="2" s="1"/>
  <c r="F733" i="2"/>
  <c r="G733" i="2" s="1"/>
  <c r="F734" i="2"/>
  <c r="G734" i="2" s="1"/>
  <c r="F735" i="2"/>
  <c r="G735" i="2" s="1"/>
  <c r="F736" i="2"/>
  <c r="G736" i="2" s="1"/>
  <c r="F737" i="2"/>
  <c r="G737" i="2" s="1"/>
  <c r="F738" i="2"/>
  <c r="G738" i="2" s="1"/>
  <c r="F739" i="2"/>
  <c r="G739" i="2" s="1"/>
  <c r="F740" i="2"/>
  <c r="G740" i="2" s="1"/>
  <c r="F741" i="2"/>
  <c r="G741" i="2" s="1"/>
  <c r="F742" i="2"/>
  <c r="G742" i="2" s="1"/>
  <c r="F743" i="2"/>
  <c r="G743" i="2" s="1"/>
  <c r="F744" i="2"/>
  <c r="G744" i="2" s="1"/>
  <c r="F745" i="2"/>
  <c r="G745" i="2" s="1"/>
  <c r="F746" i="2"/>
  <c r="G746" i="2" s="1"/>
  <c r="F747" i="2"/>
  <c r="G747" i="2" s="1"/>
  <c r="F748" i="2"/>
  <c r="G748" i="2" s="1"/>
  <c r="F749" i="2"/>
  <c r="G749" i="2" s="1"/>
  <c r="F750" i="2"/>
  <c r="G750" i="2" s="1"/>
  <c r="F751" i="2"/>
  <c r="G751" i="2" s="1"/>
  <c r="F752" i="2"/>
  <c r="G752" i="2" s="1"/>
  <c r="F753" i="2"/>
  <c r="G753" i="2" s="1"/>
  <c r="F754" i="2"/>
  <c r="G754" i="2" s="1"/>
  <c r="F755" i="2"/>
  <c r="G755" i="2" s="1"/>
  <c r="F756" i="2"/>
  <c r="G756" i="2" s="1"/>
  <c r="F757" i="2"/>
  <c r="G757" i="2" s="1"/>
  <c r="F758" i="2"/>
  <c r="G758" i="2" s="1"/>
  <c r="F759" i="2"/>
  <c r="G759" i="2" s="1"/>
  <c r="F760" i="2"/>
  <c r="G760" i="2" s="1"/>
  <c r="F761" i="2"/>
  <c r="G761" i="2" s="1"/>
  <c r="F762" i="2"/>
  <c r="G762" i="2" s="1"/>
  <c r="F763" i="2"/>
  <c r="G763" i="2" s="1"/>
  <c r="F764" i="2"/>
  <c r="G764" i="2" s="1"/>
  <c r="F765" i="2"/>
  <c r="G765" i="2" s="1"/>
  <c r="F766" i="2"/>
  <c r="G766" i="2" s="1"/>
  <c r="F2595" i="2"/>
  <c r="G2595" i="2" s="1"/>
  <c r="F768" i="2"/>
  <c r="G768" i="2" s="1"/>
  <c r="F769" i="2"/>
  <c r="G769" i="2" s="1"/>
  <c r="F770" i="2"/>
  <c r="G770" i="2" s="1"/>
  <c r="F771" i="2"/>
  <c r="G771" i="2" s="1"/>
  <c r="F772" i="2"/>
  <c r="G772" i="2" s="1"/>
  <c r="F773" i="2"/>
  <c r="G773" i="2" s="1"/>
  <c r="F774" i="2"/>
  <c r="G774" i="2" s="1"/>
  <c r="F775" i="2"/>
  <c r="G775" i="2" s="1"/>
  <c r="F776" i="2"/>
  <c r="G776" i="2" s="1"/>
  <c r="F777" i="2"/>
  <c r="G777" i="2" s="1"/>
  <c r="F778" i="2"/>
  <c r="G778" i="2" s="1"/>
  <c r="F779" i="2"/>
  <c r="G779" i="2" s="1"/>
  <c r="F780" i="2"/>
  <c r="G780" i="2" s="1"/>
  <c r="F781" i="2"/>
  <c r="G781" i="2" s="1"/>
  <c r="F782" i="2"/>
  <c r="G782" i="2" s="1"/>
  <c r="F783" i="2"/>
  <c r="G783" i="2" s="1"/>
  <c r="F784" i="2"/>
  <c r="G784" i="2" s="1"/>
  <c r="F785" i="2"/>
  <c r="G785" i="2" s="1"/>
  <c r="F786" i="2"/>
  <c r="G786" i="2" s="1"/>
  <c r="F787" i="2"/>
  <c r="G787" i="2" s="1"/>
  <c r="F788" i="2"/>
  <c r="G788" i="2" s="1"/>
  <c r="F789" i="2"/>
  <c r="G789" i="2" s="1"/>
  <c r="F790" i="2"/>
  <c r="G790" i="2" s="1"/>
  <c r="F791" i="2"/>
  <c r="G791" i="2" s="1"/>
  <c r="F792" i="2"/>
  <c r="G792" i="2" s="1"/>
  <c r="F793" i="2"/>
  <c r="G793" i="2" s="1"/>
  <c r="F794" i="2"/>
  <c r="G794" i="2" s="1"/>
  <c r="F795" i="2"/>
  <c r="G795" i="2" s="1"/>
  <c r="F796" i="2"/>
  <c r="G796" i="2" s="1"/>
  <c r="F797" i="2"/>
  <c r="G797" i="2" s="1"/>
  <c r="F798" i="2"/>
  <c r="G798" i="2" s="1"/>
  <c r="F799" i="2"/>
  <c r="G799" i="2" s="1"/>
  <c r="F800" i="2"/>
  <c r="G800" i="2" s="1"/>
  <c r="F801" i="2"/>
  <c r="G801" i="2" s="1"/>
  <c r="F802" i="2"/>
  <c r="G802" i="2" s="1"/>
  <c r="F803" i="2"/>
  <c r="G803" i="2" s="1"/>
  <c r="F804" i="2"/>
  <c r="G804" i="2" s="1"/>
  <c r="F805" i="2"/>
  <c r="G805" i="2" s="1"/>
  <c r="F806" i="2"/>
  <c r="G806" i="2" s="1"/>
  <c r="F807" i="2"/>
  <c r="G807" i="2" s="1"/>
  <c r="F808" i="2"/>
  <c r="G808" i="2" s="1"/>
  <c r="F809" i="2"/>
  <c r="G809" i="2" s="1"/>
  <c r="F810" i="2"/>
  <c r="G810" i="2" s="1"/>
  <c r="F811" i="2"/>
  <c r="G811" i="2" s="1"/>
  <c r="F812" i="2"/>
  <c r="G812" i="2" s="1"/>
  <c r="F813" i="2"/>
  <c r="G813" i="2" s="1"/>
  <c r="F814" i="2"/>
  <c r="G814" i="2" s="1"/>
  <c r="F815" i="2"/>
  <c r="G815" i="2" s="1"/>
  <c r="F816" i="2"/>
  <c r="G816" i="2" s="1"/>
  <c r="F817" i="2"/>
  <c r="G817" i="2" s="1"/>
  <c r="F818" i="2"/>
  <c r="G818" i="2" s="1"/>
  <c r="F819" i="2"/>
  <c r="G819" i="2" s="1"/>
  <c r="F820" i="2"/>
  <c r="G820" i="2" s="1"/>
  <c r="F821" i="2"/>
  <c r="G821" i="2" s="1"/>
  <c r="F822" i="2"/>
  <c r="G822" i="2" s="1"/>
  <c r="F823" i="2"/>
  <c r="G823" i="2" s="1"/>
  <c r="F824" i="2"/>
  <c r="G824" i="2" s="1"/>
  <c r="F825" i="2"/>
  <c r="G825" i="2" s="1"/>
  <c r="F826" i="2"/>
  <c r="G826" i="2" s="1"/>
  <c r="F827" i="2"/>
  <c r="G827" i="2" s="1"/>
  <c r="F828" i="2"/>
  <c r="G828" i="2" s="1"/>
  <c r="F829" i="2"/>
  <c r="G829" i="2" s="1"/>
  <c r="F830" i="2"/>
  <c r="G830" i="2" s="1"/>
  <c r="F831" i="2"/>
  <c r="G831" i="2" s="1"/>
  <c r="F832" i="2"/>
  <c r="G832" i="2" s="1"/>
  <c r="F833" i="2"/>
  <c r="G833" i="2" s="1"/>
  <c r="F834" i="2"/>
  <c r="G834" i="2" s="1"/>
  <c r="F835" i="2"/>
  <c r="G835" i="2" s="1"/>
  <c r="F836" i="2"/>
  <c r="G836" i="2" s="1"/>
  <c r="F837" i="2"/>
  <c r="G837" i="2" s="1"/>
  <c r="F838" i="2"/>
  <c r="G838" i="2" s="1"/>
  <c r="F839" i="2"/>
  <c r="G839" i="2" s="1"/>
  <c r="F840" i="2"/>
  <c r="G840" i="2" s="1"/>
  <c r="F841" i="2"/>
  <c r="G841" i="2" s="1"/>
  <c r="F842" i="2"/>
  <c r="G842" i="2" s="1"/>
  <c r="F843" i="2"/>
  <c r="G843" i="2" s="1"/>
  <c r="F844" i="2"/>
  <c r="G844" i="2" s="1"/>
  <c r="F845" i="2"/>
  <c r="G845" i="2" s="1"/>
  <c r="F846" i="2"/>
  <c r="G846" i="2" s="1"/>
  <c r="F847" i="2"/>
  <c r="G847" i="2" s="1"/>
  <c r="F848" i="2"/>
  <c r="G848" i="2" s="1"/>
  <c r="F849" i="2"/>
  <c r="G849" i="2" s="1"/>
  <c r="F850" i="2"/>
  <c r="G850" i="2" s="1"/>
  <c r="F851" i="2"/>
  <c r="G851" i="2" s="1"/>
  <c r="F852" i="2"/>
  <c r="G852" i="2" s="1"/>
  <c r="F853" i="2"/>
  <c r="G853" i="2" s="1"/>
  <c r="F854" i="2"/>
  <c r="G854" i="2" s="1"/>
  <c r="F855" i="2"/>
  <c r="G855" i="2" s="1"/>
  <c r="F856" i="2"/>
  <c r="G856" i="2" s="1"/>
  <c r="F857" i="2"/>
  <c r="G857" i="2" s="1"/>
  <c r="F858" i="2"/>
  <c r="G858" i="2" s="1"/>
  <c r="F859" i="2"/>
  <c r="G859" i="2" s="1"/>
  <c r="F860" i="2"/>
  <c r="G860" i="2" s="1"/>
  <c r="F861" i="2"/>
  <c r="G861" i="2" s="1"/>
  <c r="F862" i="2"/>
  <c r="G862" i="2" s="1"/>
  <c r="F863" i="2"/>
  <c r="G863" i="2" s="1"/>
  <c r="F864" i="2"/>
  <c r="G864" i="2" s="1"/>
  <c r="F865" i="2"/>
  <c r="G865" i="2" s="1"/>
  <c r="F866" i="2"/>
  <c r="G866" i="2" s="1"/>
  <c r="F867" i="2"/>
  <c r="G867" i="2" s="1"/>
  <c r="F868" i="2"/>
  <c r="G868" i="2" s="1"/>
  <c r="F869" i="2"/>
  <c r="G869" i="2" s="1"/>
  <c r="F870" i="2"/>
  <c r="G870" i="2" s="1"/>
  <c r="F871" i="2"/>
  <c r="G871" i="2" s="1"/>
  <c r="F872" i="2"/>
  <c r="G872" i="2" s="1"/>
  <c r="F873" i="2"/>
  <c r="G873" i="2" s="1"/>
  <c r="F874" i="2"/>
  <c r="G874" i="2" s="1"/>
  <c r="F875" i="2"/>
  <c r="G875" i="2" s="1"/>
  <c r="F876" i="2"/>
  <c r="G876" i="2" s="1"/>
  <c r="F877" i="2"/>
  <c r="G877" i="2" s="1"/>
  <c r="F878" i="2"/>
  <c r="G878" i="2" s="1"/>
  <c r="F879" i="2"/>
  <c r="G879" i="2" s="1"/>
  <c r="F880" i="2"/>
  <c r="G880" i="2" s="1"/>
  <c r="F881" i="2"/>
  <c r="G881" i="2" s="1"/>
  <c r="F882" i="2"/>
  <c r="G882" i="2" s="1"/>
  <c r="F883" i="2"/>
  <c r="G883" i="2" s="1"/>
  <c r="F884" i="2"/>
  <c r="G884" i="2" s="1"/>
  <c r="F885" i="2"/>
  <c r="G885" i="2" s="1"/>
  <c r="F886" i="2"/>
  <c r="G886" i="2" s="1"/>
  <c r="F887" i="2"/>
  <c r="G887" i="2" s="1"/>
  <c r="F888" i="2"/>
  <c r="G888" i="2" s="1"/>
  <c r="F889" i="2"/>
  <c r="G889" i="2" s="1"/>
  <c r="F890" i="2"/>
  <c r="G890" i="2" s="1"/>
  <c r="F891" i="2"/>
  <c r="G891" i="2" s="1"/>
  <c r="F892" i="2"/>
  <c r="G892" i="2" s="1"/>
  <c r="F893" i="2"/>
  <c r="G893" i="2" s="1"/>
  <c r="F894" i="2"/>
  <c r="G894" i="2" s="1"/>
  <c r="F895" i="2"/>
  <c r="G895" i="2" s="1"/>
  <c r="F896" i="2"/>
  <c r="G896" i="2" s="1"/>
  <c r="F897" i="2"/>
  <c r="G897" i="2" s="1"/>
  <c r="F898" i="2"/>
  <c r="G898" i="2" s="1"/>
  <c r="F899" i="2"/>
  <c r="G899" i="2" s="1"/>
  <c r="F900" i="2"/>
  <c r="G900" i="2" s="1"/>
  <c r="F901" i="2"/>
  <c r="G901" i="2" s="1"/>
  <c r="F902" i="2"/>
  <c r="G902" i="2" s="1"/>
  <c r="F903" i="2"/>
  <c r="G903" i="2" s="1"/>
  <c r="F904" i="2"/>
  <c r="G904" i="2" s="1"/>
  <c r="F905" i="2"/>
  <c r="G905" i="2" s="1"/>
  <c r="F906" i="2"/>
  <c r="G906" i="2" s="1"/>
  <c r="F907" i="2"/>
  <c r="G907" i="2" s="1"/>
  <c r="F908" i="2"/>
  <c r="G908" i="2" s="1"/>
  <c r="F909" i="2"/>
  <c r="G909" i="2" s="1"/>
  <c r="F910" i="2"/>
  <c r="G910" i="2" s="1"/>
  <c r="F911" i="2"/>
  <c r="G911" i="2" s="1"/>
  <c r="F912" i="2"/>
  <c r="G912" i="2" s="1"/>
  <c r="F913" i="2"/>
  <c r="G913" i="2" s="1"/>
  <c r="F914" i="2"/>
  <c r="G914" i="2" s="1"/>
  <c r="F1978" i="2"/>
  <c r="G1978" i="2" s="1"/>
  <c r="F916" i="2"/>
  <c r="G916" i="2" s="1"/>
  <c r="F917" i="2"/>
  <c r="G917" i="2" s="1"/>
  <c r="F918" i="2"/>
  <c r="G918" i="2" s="1"/>
  <c r="F2434" i="2"/>
  <c r="G2434" i="2" s="1"/>
  <c r="F920" i="2"/>
  <c r="G920" i="2" s="1"/>
  <c r="F921" i="2"/>
  <c r="G921" i="2" s="1"/>
  <c r="F922" i="2"/>
  <c r="G922" i="2" s="1"/>
  <c r="F923" i="2"/>
  <c r="G923" i="2" s="1"/>
  <c r="F924" i="2"/>
  <c r="G924" i="2" s="1"/>
  <c r="F925" i="2"/>
  <c r="G925" i="2" s="1"/>
  <c r="F926" i="2"/>
  <c r="G926" i="2" s="1"/>
  <c r="F927" i="2"/>
  <c r="G927" i="2" s="1"/>
  <c r="F928" i="2"/>
  <c r="G928" i="2" s="1"/>
  <c r="F929" i="2"/>
  <c r="G929" i="2" s="1"/>
  <c r="F930" i="2"/>
  <c r="G930" i="2" s="1"/>
  <c r="F931" i="2"/>
  <c r="G931" i="2" s="1"/>
  <c r="F932" i="2"/>
  <c r="G932" i="2" s="1"/>
  <c r="F933" i="2"/>
  <c r="G933" i="2" s="1"/>
  <c r="F934" i="2"/>
  <c r="G934" i="2" s="1"/>
  <c r="F935" i="2"/>
  <c r="G935" i="2" s="1"/>
  <c r="F936" i="2"/>
  <c r="G936" i="2" s="1"/>
  <c r="F937" i="2"/>
  <c r="G937" i="2" s="1"/>
  <c r="F938" i="2"/>
  <c r="G938" i="2" s="1"/>
  <c r="F939" i="2"/>
  <c r="G939" i="2" s="1"/>
  <c r="F940" i="2"/>
  <c r="G940" i="2" s="1"/>
  <c r="F941" i="2"/>
  <c r="G941" i="2" s="1"/>
  <c r="F942" i="2"/>
  <c r="G942" i="2" s="1"/>
  <c r="F943" i="2"/>
  <c r="G943" i="2" s="1"/>
  <c r="F944" i="2"/>
  <c r="G944" i="2" s="1"/>
  <c r="F945" i="2"/>
  <c r="G945" i="2" s="1"/>
  <c r="F946" i="2"/>
  <c r="G946" i="2" s="1"/>
  <c r="F947" i="2"/>
  <c r="G947" i="2" s="1"/>
  <c r="F948" i="2"/>
  <c r="G948" i="2" s="1"/>
  <c r="F949" i="2"/>
  <c r="G949" i="2" s="1"/>
  <c r="F950" i="2"/>
  <c r="G950" i="2" s="1"/>
  <c r="F951" i="2"/>
  <c r="G951" i="2" s="1"/>
  <c r="F952" i="2"/>
  <c r="G952" i="2" s="1"/>
  <c r="F953" i="2"/>
  <c r="G953" i="2" s="1"/>
  <c r="F954" i="2"/>
  <c r="G954" i="2" s="1"/>
  <c r="F955" i="2"/>
  <c r="G955" i="2" s="1"/>
  <c r="F956" i="2"/>
  <c r="G956" i="2" s="1"/>
  <c r="F3670" i="2"/>
  <c r="G3670" i="2" s="1"/>
  <c r="F958" i="2"/>
  <c r="G958" i="2" s="1"/>
  <c r="F959" i="2"/>
  <c r="G959" i="2" s="1"/>
  <c r="F960" i="2"/>
  <c r="G960" i="2" s="1"/>
  <c r="F961" i="2"/>
  <c r="G961" i="2" s="1"/>
  <c r="F962" i="2"/>
  <c r="G962" i="2" s="1"/>
  <c r="F963" i="2"/>
  <c r="G963" i="2" s="1"/>
  <c r="F964" i="2"/>
  <c r="G964" i="2" s="1"/>
  <c r="F965" i="2"/>
  <c r="G965" i="2" s="1"/>
  <c r="F966" i="2"/>
  <c r="G966" i="2" s="1"/>
  <c r="F967" i="2"/>
  <c r="G967" i="2" s="1"/>
  <c r="F968" i="2"/>
  <c r="G968" i="2" s="1"/>
  <c r="F969" i="2"/>
  <c r="G969" i="2" s="1"/>
  <c r="F970" i="2"/>
  <c r="G970" i="2" s="1"/>
  <c r="F971" i="2"/>
  <c r="G971" i="2" s="1"/>
  <c r="F972" i="2"/>
  <c r="G972" i="2" s="1"/>
  <c r="F973" i="2"/>
  <c r="G973" i="2" s="1"/>
  <c r="F974" i="2"/>
  <c r="G974" i="2" s="1"/>
  <c r="F975" i="2"/>
  <c r="G975" i="2" s="1"/>
  <c r="F976" i="2"/>
  <c r="G976" i="2" s="1"/>
  <c r="F977" i="2"/>
  <c r="G977" i="2" s="1"/>
  <c r="F978" i="2"/>
  <c r="G978" i="2" s="1"/>
  <c r="F979" i="2"/>
  <c r="G979" i="2" s="1"/>
  <c r="F980" i="2"/>
  <c r="G980" i="2" s="1"/>
  <c r="F981" i="2"/>
  <c r="G981" i="2" s="1"/>
  <c r="F982" i="2"/>
  <c r="G982" i="2" s="1"/>
  <c r="F983" i="2"/>
  <c r="G983" i="2" s="1"/>
  <c r="F984" i="2"/>
  <c r="G984" i="2" s="1"/>
  <c r="F985" i="2"/>
  <c r="G985" i="2" s="1"/>
  <c r="F986" i="2"/>
  <c r="G986" i="2" s="1"/>
  <c r="F3438" i="2"/>
  <c r="G3438" i="2" s="1"/>
  <c r="F988" i="2"/>
  <c r="G988" i="2" s="1"/>
  <c r="F989" i="2"/>
  <c r="G989" i="2" s="1"/>
  <c r="F990" i="2"/>
  <c r="G990" i="2" s="1"/>
  <c r="F991" i="2"/>
  <c r="G991" i="2" s="1"/>
  <c r="F992" i="2"/>
  <c r="G992" i="2" s="1"/>
  <c r="F993" i="2"/>
  <c r="G993" i="2" s="1"/>
  <c r="F994" i="2"/>
  <c r="G994" i="2" s="1"/>
  <c r="F995" i="2"/>
  <c r="G995" i="2" s="1"/>
  <c r="F996" i="2"/>
  <c r="G996" i="2" s="1"/>
  <c r="F2669" i="2"/>
  <c r="G2669" i="2" s="1"/>
  <c r="F998" i="2"/>
  <c r="G998" i="2" s="1"/>
  <c r="F999" i="2"/>
  <c r="G999" i="2" s="1"/>
  <c r="F1000" i="2"/>
  <c r="G1000" i="2" s="1"/>
  <c r="F1001" i="2"/>
  <c r="G1001" i="2" s="1"/>
  <c r="F1002" i="2"/>
  <c r="G1002" i="2" s="1"/>
  <c r="F1003" i="2"/>
  <c r="G1003" i="2" s="1"/>
  <c r="F1004" i="2"/>
  <c r="G1004" i="2" s="1"/>
  <c r="F1005" i="2"/>
  <c r="G1005" i="2" s="1"/>
  <c r="F1006" i="2"/>
  <c r="G1006" i="2" s="1"/>
  <c r="F1007" i="2"/>
  <c r="G1007" i="2" s="1"/>
  <c r="F1008" i="2"/>
  <c r="G1008" i="2" s="1"/>
  <c r="F1009" i="2"/>
  <c r="G1009" i="2" s="1"/>
  <c r="F1010" i="2"/>
  <c r="G1010" i="2" s="1"/>
  <c r="F1011" i="2"/>
  <c r="G1011" i="2" s="1"/>
  <c r="F1012" i="2"/>
  <c r="G1012" i="2" s="1"/>
  <c r="F1013" i="2"/>
  <c r="G1013" i="2" s="1"/>
  <c r="F1014" i="2"/>
  <c r="G1014" i="2" s="1"/>
  <c r="F1015" i="2"/>
  <c r="G1015" i="2" s="1"/>
  <c r="F1016" i="2"/>
  <c r="G1016" i="2" s="1"/>
  <c r="F1017" i="2"/>
  <c r="G1017" i="2" s="1"/>
  <c r="F1018" i="2"/>
  <c r="G1018" i="2" s="1"/>
  <c r="F1019" i="2"/>
  <c r="G1019" i="2" s="1"/>
  <c r="F1020" i="2"/>
  <c r="G1020" i="2" s="1"/>
  <c r="F1021" i="2"/>
  <c r="G1021" i="2" s="1"/>
  <c r="F1022" i="2"/>
  <c r="G1022" i="2" s="1"/>
  <c r="F1023" i="2"/>
  <c r="G1023" i="2" s="1"/>
  <c r="F3669" i="2"/>
  <c r="G3669" i="2" s="1"/>
  <c r="F1025" i="2"/>
  <c r="G1025" i="2" s="1"/>
  <c r="F1026" i="2"/>
  <c r="G1026" i="2" s="1"/>
  <c r="F1027" i="2"/>
  <c r="G1027" i="2" s="1"/>
  <c r="F1028" i="2"/>
  <c r="G1028" i="2" s="1"/>
  <c r="F1029" i="2"/>
  <c r="G1029" i="2" s="1"/>
  <c r="F1030" i="2"/>
  <c r="G1030" i="2" s="1"/>
  <c r="F1031" i="2"/>
  <c r="G1031" i="2" s="1"/>
  <c r="F1032" i="2"/>
  <c r="G1032" i="2" s="1"/>
  <c r="F1033" i="2"/>
  <c r="G1033" i="2" s="1"/>
  <c r="F1034" i="2"/>
  <c r="G1034" i="2" s="1"/>
  <c r="F1035" i="2"/>
  <c r="G1035" i="2" s="1"/>
  <c r="F1036" i="2"/>
  <c r="G1036" i="2" s="1"/>
  <c r="F1037" i="2"/>
  <c r="G1037" i="2" s="1"/>
  <c r="F1038" i="2"/>
  <c r="G1038" i="2" s="1"/>
  <c r="F1039" i="2"/>
  <c r="G1039" i="2" s="1"/>
  <c r="F1040" i="2"/>
  <c r="G1040" i="2" s="1"/>
  <c r="F1041" i="2"/>
  <c r="G1041" i="2" s="1"/>
  <c r="F1042" i="2"/>
  <c r="G1042" i="2" s="1"/>
  <c r="F1043" i="2"/>
  <c r="G1043" i="2" s="1"/>
  <c r="F1044" i="2"/>
  <c r="G1044" i="2" s="1"/>
  <c r="F1045" i="2"/>
  <c r="G1045" i="2" s="1"/>
  <c r="F1046" i="2"/>
  <c r="G1046" i="2" s="1"/>
  <c r="F1047" i="2"/>
  <c r="G1047" i="2" s="1"/>
  <c r="F1048" i="2"/>
  <c r="G1048" i="2" s="1"/>
  <c r="F1049" i="2"/>
  <c r="G1049" i="2" s="1"/>
  <c r="F1050" i="2"/>
  <c r="G1050" i="2" s="1"/>
  <c r="F1051" i="2"/>
  <c r="G1051" i="2" s="1"/>
  <c r="F1052" i="2"/>
  <c r="G1052" i="2" s="1"/>
  <c r="F1053" i="2"/>
  <c r="G1053" i="2" s="1"/>
  <c r="F1054" i="2"/>
  <c r="G1054" i="2" s="1"/>
  <c r="F1055" i="2"/>
  <c r="G1055" i="2" s="1"/>
  <c r="F1056" i="2"/>
  <c r="G1056" i="2" s="1"/>
  <c r="F1057" i="2"/>
  <c r="G1057" i="2" s="1"/>
  <c r="F1058" i="2"/>
  <c r="G1058" i="2" s="1"/>
  <c r="F1059" i="2"/>
  <c r="G1059" i="2" s="1"/>
  <c r="F1060" i="2"/>
  <c r="G1060" i="2" s="1"/>
  <c r="F1061" i="2"/>
  <c r="G1061" i="2" s="1"/>
  <c r="F1062" i="2"/>
  <c r="G1062" i="2" s="1"/>
  <c r="F1063" i="2"/>
  <c r="G1063" i="2" s="1"/>
  <c r="F1064" i="2"/>
  <c r="G1064" i="2" s="1"/>
  <c r="F1065" i="2"/>
  <c r="G1065" i="2" s="1"/>
  <c r="F1066" i="2"/>
  <c r="G1066" i="2" s="1"/>
  <c r="F1067" i="2"/>
  <c r="G1067" i="2" s="1"/>
  <c r="F1068" i="2"/>
  <c r="G1068" i="2" s="1"/>
  <c r="F1069" i="2"/>
  <c r="G1069" i="2" s="1"/>
  <c r="F1070" i="2"/>
  <c r="G1070" i="2" s="1"/>
  <c r="F1071" i="2"/>
  <c r="G1071" i="2" s="1"/>
  <c r="F1072" i="2"/>
  <c r="G1072" i="2" s="1"/>
  <c r="F1073" i="2"/>
  <c r="G1073" i="2" s="1"/>
  <c r="F1074" i="2"/>
  <c r="G1074" i="2" s="1"/>
  <c r="F1075" i="2"/>
  <c r="G1075" i="2" s="1"/>
  <c r="F1076" i="2"/>
  <c r="G1076" i="2" s="1"/>
  <c r="F1077" i="2"/>
  <c r="G1077" i="2" s="1"/>
  <c r="F1078" i="2"/>
  <c r="G1078" i="2" s="1"/>
  <c r="F1079" i="2"/>
  <c r="G1079" i="2" s="1"/>
  <c r="F1080" i="2"/>
  <c r="G1080" i="2" s="1"/>
  <c r="F1081" i="2"/>
  <c r="G1081" i="2" s="1"/>
  <c r="F1082" i="2"/>
  <c r="G1082" i="2" s="1"/>
  <c r="F1083" i="2"/>
  <c r="G1083" i="2" s="1"/>
  <c r="F1084" i="2"/>
  <c r="G1084" i="2" s="1"/>
  <c r="F1085" i="2"/>
  <c r="G1085" i="2" s="1"/>
  <c r="F1086" i="2"/>
  <c r="G1086" i="2" s="1"/>
  <c r="F1087" i="2"/>
  <c r="G1087" i="2" s="1"/>
  <c r="F1088" i="2"/>
  <c r="G1088" i="2" s="1"/>
  <c r="F1089" i="2"/>
  <c r="G1089" i="2" s="1"/>
  <c r="F1090" i="2"/>
  <c r="G1090" i="2" s="1"/>
  <c r="F1091" i="2"/>
  <c r="G1091" i="2" s="1"/>
  <c r="F1092" i="2"/>
  <c r="G1092" i="2" s="1"/>
  <c r="F1093" i="2"/>
  <c r="G1093" i="2" s="1"/>
  <c r="F1094" i="2"/>
  <c r="G1094" i="2" s="1"/>
  <c r="F1095" i="2"/>
  <c r="G1095" i="2" s="1"/>
  <c r="F1096" i="2"/>
  <c r="G1096" i="2" s="1"/>
  <c r="F1097" i="2"/>
  <c r="G1097" i="2" s="1"/>
  <c r="F1098" i="2"/>
  <c r="G1098" i="2" s="1"/>
  <c r="F1099" i="2"/>
  <c r="G1099" i="2" s="1"/>
  <c r="F1100" i="2"/>
  <c r="G1100" i="2" s="1"/>
  <c r="F1101" i="2"/>
  <c r="G1101" i="2" s="1"/>
  <c r="F1102" i="2"/>
  <c r="G1102" i="2" s="1"/>
  <c r="F1103" i="2"/>
  <c r="G1103" i="2" s="1"/>
  <c r="F1104" i="2"/>
  <c r="G1104" i="2" s="1"/>
  <c r="F1105" i="2"/>
  <c r="G1105" i="2" s="1"/>
  <c r="F1106" i="2"/>
  <c r="G1106" i="2" s="1"/>
  <c r="F1107" i="2"/>
  <c r="G1107" i="2" s="1"/>
  <c r="F1108" i="2"/>
  <c r="G1108" i="2" s="1"/>
  <c r="F1109" i="2"/>
  <c r="G1109" i="2" s="1"/>
  <c r="F1110" i="2"/>
  <c r="G1110" i="2" s="1"/>
  <c r="F1111" i="2"/>
  <c r="G1111" i="2" s="1"/>
  <c r="F1112" i="2"/>
  <c r="G1112" i="2" s="1"/>
  <c r="F1113" i="2"/>
  <c r="G1113" i="2" s="1"/>
  <c r="F1114" i="2"/>
  <c r="G1114" i="2" s="1"/>
  <c r="F1115" i="2"/>
  <c r="G1115" i="2" s="1"/>
  <c r="F1116" i="2"/>
  <c r="G1116" i="2" s="1"/>
  <c r="F1117" i="2"/>
  <c r="G1117" i="2" s="1"/>
  <c r="F1118" i="2"/>
  <c r="G1118" i="2" s="1"/>
  <c r="F1119" i="2"/>
  <c r="G1119" i="2" s="1"/>
  <c r="F1120" i="2"/>
  <c r="G1120" i="2" s="1"/>
  <c r="F1121" i="2"/>
  <c r="G1121" i="2" s="1"/>
  <c r="F1122" i="2"/>
  <c r="G1122" i="2" s="1"/>
  <c r="F1123" i="2"/>
  <c r="G1123" i="2" s="1"/>
  <c r="F1124" i="2"/>
  <c r="G1124" i="2" s="1"/>
  <c r="F1125" i="2"/>
  <c r="G1125" i="2" s="1"/>
  <c r="F1126" i="2"/>
  <c r="G1126" i="2" s="1"/>
  <c r="F1127" i="2"/>
  <c r="G1127" i="2" s="1"/>
  <c r="F1128" i="2"/>
  <c r="G1128" i="2" s="1"/>
  <c r="F1129" i="2"/>
  <c r="G1129" i="2" s="1"/>
  <c r="F1130" i="2"/>
  <c r="G1130" i="2" s="1"/>
  <c r="F1131" i="2"/>
  <c r="G1131" i="2" s="1"/>
  <c r="F1132" i="2"/>
  <c r="G1132" i="2" s="1"/>
  <c r="F1133" i="2"/>
  <c r="G1133" i="2" s="1"/>
  <c r="F1134" i="2"/>
  <c r="G1134" i="2" s="1"/>
  <c r="F1135" i="2"/>
  <c r="G1135" i="2" s="1"/>
  <c r="F1136" i="2"/>
  <c r="G1136" i="2" s="1"/>
  <c r="F1137" i="2"/>
  <c r="G1137" i="2" s="1"/>
  <c r="F1138" i="2"/>
  <c r="G1138" i="2" s="1"/>
  <c r="F1139" i="2"/>
  <c r="G1139" i="2" s="1"/>
  <c r="F1140" i="2"/>
  <c r="G1140" i="2" s="1"/>
  <c r="F1141" i="2"/>
  <c r="G1141" i="2" s="1"/>
  <c r="F1142" i="2"/>
  <c r="G1142" i="2" s="1"/>
  <c r="F1143" i="2"/>
  <c r="G1143" i="2" s="1"/>
  <c r="F1144" i="2"/>
  <c r="G1144" i="2" s="1"/>
  <c r="F1145" i="2"/>
  <c r="G1145" i="2" s="1"/>
  <c r="F1146" i="2"/>
  <c r="G1146" i="2" s="1"/>
  <c r="F1147" i="2"/>
  <c r="G1147" i="2" s="1"/>
  <c r="F1148" i="2"/>
  <c r="G1148" i="2" s="1"/>
  <c r="F1149" i="2"/>
  <c r="G1149" i="2" s="1"/>
  <c r="F1150" i="2"/>
  <c r="G1150" i="2" s="1"/>
  <c r="F1151" i="2"/>
  <c r="G1151" i="2" s="1"/>
  <c r="F1152" i="2"/>
  <c r="G1152" i="2" s="1"/>
  <c r="F1153" i="2"/>
  <c r="G1153" i="2" s="1"/>
  <c r="F1154" i="2"/>
  <c r="G1154" i="2" s="1"/>
  <c r="F1155" i="2"/>
  <c r="G1155" i="2" s="1"/>
  <c r="F1156" i="2"/>
  <c r="G1156" i="2" s="1"/>
  <c r="F1157" i="2"/>
  <c r="G1157" i="2" s="1"/>
  <c r="F1158" i="2"/>
  <c r="G1158" i="2" s="1"/>
  <c r="F1159" i="2"/>
  <c r="G1159" i="2" s="1"/>
  <c r="F1160" i="2"/>
  <c r="G1160" i="2" s="1"/>
  <c r="F1161" i="2"/>
  <c r="G1161" i="2" s="1"/>
  <c r="F1162" i="2"/>
  <c r="G1162" i="2" s="1"/>
  <c r="F1163" i="2"/>
  <c r="G1163" i="2" s="1"/>
  <c r="F1164" i="2"/>
  <c r="G1164" i="2" s="1"/>
  <c r="F1165" i="2"/>
  <c r="G1165" i="2" s="1"/>
  <c r="F1166" i="2"/>
  <c r="G1166" i="2" s="1"/>
  <c r="F1167" i="2"/>
  <c r="G1167" i="2" s="1"/>
  <c r="F1168" i="2"/>
  <c r="G1168" i="2" s="1"/>
  <c r="F1169" i="2"/>
  <c r="G1169" i="2" s="1"/>
  <c r="F1170" i="2"/>
  <c r="G1170" i="2" s="1"/>
  <c r="F1171" i="2"/>
  <c r="G1171" i="2" s="1"/>
  <c r="F1172" i="2"/>
  <c r="G1172" i="2" s="1"/>
  <c r="F1173" i="2"/>
  <c r="G1173" i="2" s="1"/>
  <c r="F1174" i="2"/>
  <c r="G1174" i="2" s="1"/>
  <c r="F1175" i="2"/>
  <c r="G1175" i="2" s="1"/>
  <c r="F1176" i="2"/>
  <c r="G1176" i="2" s="1"/>
  <c r="F1177" i="2"/>
  <c r="G1177" i="2" s="1"/>
  <c r="F915" i="2"/>
  <c r="G915" i="2" s="1"/>
  <c r="F1179" i="2"/>
  <c r="G1179" i="2" s="1"/>
  <c r="F1180" i="2"/>
  <c r="G1180" i="2" s="1"/>
  <c r="F1181" i="2"/>
  <c r="G1181" i="2" s="1"/>
  <c r="F1182" i="2"/>
  <c r="G1182" i="2" s="1"/>
  <c r="F1183" i="2"/>
  <c r="G1183" i="2" s="1"/>
  <c r="F1184" i="2"/>
  <c r="G1184" i="2" s="1"/>
  <c r="F1185" i="2"/>
  <c r="G1185" i="2" s="1"/>
  <c r="F1186" i="2"/>
  <c r="G1186" i="2" s="1"/>
  <c r="F1187" i="2"/>
  <c r="G1187" i="2" s="1"/>
  <c r="F1188" i="2"/>
  <c r="G1188" i="2" s="1"/>
  <c r="F1189" i="2"/>
  <c r="G1189" i="2" s="1"/>
  <c r="F1190" i="2"/>
  <c r="G1190" i="2" s="1"/>
  <c r="F1191" i="2"/>
  <c r="G1191" i="2" s="1"/>
  <c r="F1192" i="2"/>
  <c r="G1192" i="2" s="1"/>
  <c r="F1193" i="2"/>
  <c r="G1193" i="2" s="1"/>
  <c r="F1194" i="2"/>
  <c r="G1194" i="2" s="1"/>
  <c r="F1195" i="2"/>
  <c r="G1195" i="2" s="1"/>
  <c r="F1196" i="2"/>
  <c r="G1196" i="2" s="1"/>
  <c r="F1197" i="2"/>
  <c r="G1197" i="2" s="1"/>
  <c r="F1198" i="2"/>
  <c r="G1198" i="2" s="1"/>
  <c r="F1199" i="2"/>
  <c r="G1199" i="2" s="1"/>
  <c r="F1200" i="2"/>
  <c r="G1200" i="2" s="1"/>
  <c r="F1201" i="2"/>
  <c r="G1201" i="2" s="1"/>
  <c r="F1202" i="2"/>
  <c r="G1202" i="2" s="1"/>
  <c r="F1203" i="2"/>
  <c r="G1203" i="2" s="1"/>
  <c r="F1204" i="2"/>
  <c r="G1204" i="2" s="1"/>
  <c r="F1205" i="2"/>
  <c r="G1205" i="2" s="1"/>
  <c r="F1206" i="2"/>
  <c r="G1206" i="2" s="1"/>
  <c r="F1207" i="2"/>
  <c r="G1207" i="2" s="1"/>
  <c r="F1208" i="2"/>
  <c r="G1208" i="2" s="1"/>
  <c r="F1209" i="2"/>
  <c r="G1209" i="2" s="1"/>
  <c r="F1210" i="2"/>
  <c r="G1210" i="2" s="1"/>
  <c r="F1211" i="2"/>
  <c r="G1211" i="2" s="1"/>
  <c r="F1212" i="2"/>
  <c r="G1212" i="2" s="1"/>
  <c r="F1213" i="2"/>
  <c r="G1213" i="2" s="1"/>
  <c r="F1214" i="2"/>
  <c r="G1214" i="2" s="1"/>
  <c r="F1215" i="2"/>
  <c r="G1215" i="2" s="1"/>
  <c r="F1216" i="2"/>
  <c r="G1216" i="2" s="1"/>
  <c r="F1217" i="2"/>
  <c r="G1217" i="2" s="1"/>
  <c r="F1218" i="2"/>
  <c r="G1218" i="2" s="1"/>
  <c r="F1219" i="2"/>
  <c r="G1219" i="2" s="1"/>
  <c r="F1220" i="2"/>
  <c r="G1220" i="2" s="1"/>
  <c r="F1221" i="2"/>
  <c r="G1221" i="2" s="1"/>
  <c r="F1222" i="2"/>
  <c r="G1222" i="2" s="1"/>
  <c r="F1223" i="2"/>
  <c r="G1223" i="2" s="1"/>
  <c r="F1224" i="2"/>
  <c r="G1224" i="2" s="1"/>
  <c r="F1225" i="2"/>
  <c r="G1225" i="2" s="1"/>
  <c r="F1226" i="2"/>
  <c r="G1226" i="2" s="1"/>
  <c r="F1227" i="2"/>
  <c r="G1227" i="2" s="1"/>
  <c r="F1228" i="2"/>
  <c r="G1228" i="2" s="1"/>
  <c r="F1229" i="2"/>
  <c r="G1229" i="2" s="1"/>
  <c r="F1230" i="2"/>
  <c r="G1230" i="2" s="1"/>
  <c r="F1231" i="2"/>
  <c r="G1231" i="2" s="1"/>
  <c r="F1232" i="2"/>
  <c r="G1232" i="2" s="1"/>
  <c r="F1233" i="2"/>
  <c r="G1233" i="2" s="1"/>
  <c r="F1234" i="2"/>
  <c r="G1234" i="2" s="1"/>
  <c r="F1235" i="2"/>
  <c r="G1235" i="2" s="1"/>
  <c r="F1236" i="2"/>
  <c r="G1236" i="2" s="1"/>
  <c r="F1237" i="2"/>
  <c r="G1237" i="2" s="1"/>
  <c r="F1238" i="2"/>
  <c r="G1238" i="2" s="1"/>
  <c r="F1239" i="2"/>
  <c r="G1239" i="2" s="1"/>
  <c r="F1240" i="2"/>
  <c r="G1240" i="2" s="1"/>
  <c r="F1241" i="2"/>
  <c r="G1241" i="2" s="1"/>
  <c r="F1242" i="2"/>
  <c r="G1242" i="2" s="1"/>
  <c r="F1243" i="2"/>
  <c r="G1243" i="2" s="1"/>
  <c r="F1244" i="2"/>
  <c r="G1244" i="2" s="1"/>
  <c r="F1245" i="2"/>
  <c r="G1245" i="2" s="1"/>
  <c r="F1246" i="2"/>
  <c r="G1246" i="2" s="1"/>
  <c r="F1247" i="2"/>
  <c r="G1247" i="2" s="1"/>
  <c r="F1248" i="2"/>
  <c r="G1248" i="2" s="1"/>
  <c r="F1249" i="2"/>
  <c r="G1249" i="2" s="1"/>
  <c r="F1250" i="2"/>
  <c r="G1250" i="2" s="1"/>
  <c r="F1251" i="2"/>
  <c r="G1251" i="2" s="1"/>
  <c r="F1252" i="2"/>
  <c r="G1252" i="2" s="1"/>
  <c r="F1253" i="2"/>
  <c r="G1253" i="2" s="1"/>
  <c r="F1254" i="2"/>
  <c r="G1254" i="2" s="1"/>
  <c r="F1255" i="2"/>
  <c r="G1255" i="2" s="1"/>
  <c r="F1256" i="2"/>
  <c r="G1256" i="2" s="1"/>
  <c r="F1257" i="2"/>
  <c r="G1257" i="2" s="1"/>
  <c r="F1258" i="2"/>
  <c r="G1258" i="2" s="1"/>
  <c r="F1259" i="2"/>
  <c r="G1259" i="2" s="1"/>
  <c r="F1260" i="2"/>
  <c r="G1260" i="2" s="1"/>
  <c r="F1261" i="2"/>
  <c r="G1261" i="2" s="1"/>
  <c r="F1262" i="2"/>
  <c r="G1262" i="2" s="1"/>
  <c r="F1263" i="2"/>
  <c r="G1263" i="2" s="1"/>
  <c r="F1264" i="2"/>
  <c r="G1264" i="2" s="1"/>
  <c r="F1265" i="2"/>
  <c r="G1265" i="2" s="1"/>
  <c r="F1266" i="2"/>
  <c r="G1266" i="2" s="1"/>
  <c r="F1267" i="2"/>
  <c r="G1267" i="2" s="1"/>
  <c r="F1268" i="2"/>
  <c r="G1268" i="2" s="1"/>
  <c r="F1269" i="2"/>
  <c r="G1269" i="2" s="1"/>
  <c r="F1270" i="2"/>
  <c r="G1270" i="2" s="1"/>
  <c r="F1271" i="2"/>
  <c r="G1271" i="2" s="1"/>
  <c r="F1272" i="2"/>
  <c r="G1272" i="2" s="1"/>
  <c r="F1273" i="2"/>
  <c r="G1273" i="2" s="1"/>
  <c r="F1274" i="2"/>
  <c r="G1274" i="2" s="1"/>
  <c r="F1275" i="2"/>
  <c r="G1275" i="2" s="1"/>
  <c r="F1276" i="2"/>
  <c r="G1276" i="2" s="1"/>
  <c r="F1277" i="2"/>
  <c r="G1277" i="2" s="1"/>
  <c r="F1278" i="2"/>
  <c r="G1278" i="2" s="1"/>
  <c r="F1279" i="2"/>
  <c r="G1279" i="2" s="1"/>
  <c r="F1280" i="2"/>
  <c r="G1280" i="2" s="1"/>
  <c r="F1281" i="2"/>
  <c r="G1281" i="2" s="1"/>
  <c r="F1282" i="2"/>
  <c r="G1282" i="2" s="1"/>
  <c r="F1283" i="2"/>
  <c r="G1283" i="2" s="1"/>
  <c r="F1284" i="2"/>
  <c r="G1284" i="2" s="1"/>
  <c r="F1285" i="2"/>
  <c r="G1285" i="2" s="1"/>
  <c r="F1286" i="2"/>
  <c r="G1286" i="2" s="1"/>
  <c r="F1287" i="2"/>
  <c r="G1287" i="2" s="1"/>
  <c r="F1288" i="2"/>
  <c r="G1288" i="2" s="1"/>
  <c r="F1289" i="2"/>
  <c r="G1289" i="2" s="1"/>
  <c r="F1290" i="2"/>
  <c r="G1290" i="2" s="1"/>
  <c r="F1291" i="2"/>
  <c r="G1291" i="2" s="1"/>
  <c r="F1292" i="2"/>
  <c r="G1292" i="2" s="1"/>
  <c r="F1293" i="2"/>
  <c r="G1293" i="2" s="1"/>
  <c r="F1294" i="2"/>
  <c r="G1294" i="2" s="1"/>
  <c r="F1295" i="2"/>
  <c r="G1295" i="2" s="1"/>
  <c r="F1296" i="2"/>
  <c r="G1296" i="2" s="1"/>
  <c r="F1297" i="2"/>
  <c r="G1297" i="2" s="1"/>
  <c r="F1298" i="2"/>
  <c r="G1298" i="2" s="1"/>
  <c r="F1299" i="2"/>
  <c r="G1299" i="2" s="1"/>
  <c r="F1300" i="2"/>
  <c r="G1300" i="2" s="1"/>
  <c r="F1301" i="2"/>
  <c r="G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F1307" i="2"/>
  <c r="G1307" i="2" s="1"/>
  <c r="F1308" i="2"/>
  <c r="G1308" i="2" s="1"/>
  <c r="F1309" i="2"/>
  <c r="G1309" i="2" s="1"/>
  <c r="F1310" i="2"/>
  <c r="G1310" i="2" s="1"/>
  <c r="F1311" i="2"/>
  <c r="G1311" i="2" s="1"/>
  <c r="F1312" i="2"/>
  <c r="G1312" i="2" s="1"/>
  <c r="F1313" i="2"/>
  <c r="G1313" i="2" s="1"/>
  <c r="F1314" i="2"/>
  <c r="G1314" i="2" s="1"/>
  <c r="F1315" i="2"/>
  <c r="G1315" i="2" s="1"/>
  <c r="F1316" i="2"/>
  <c r="G1316" i="2" s="1"/>
  <c r="F1317" i="2"/>
  <c r="G1317" i="2" s="1"/>
  <c r="F1318" i="2"/>
  <c r="G1318" i="2" s="1"/>
  <c r="F1319" i="2"/>
  <c r="G1319" i="2" s="1"/>
  <c r="F1320" i="2"/>
  <c r="G1320" i="2" s="1"/>
  <c r="F1321" i="2"/>
  <c r="G1321" i="2" s="1"/>
  <c r="F1322" i="2"/>
  <c r="G1322" i="2" s="1"/>
  <c r="F1323" i="2"/>
  <c r="G1323" i="2" s="1"/>
  <c r="F1324" i="2"/>
  <c r="G1324" i="2" s="1"/>
  <c r="F1325" i="2"/>
  <c r="G1325" i="2" s="1"/>
  <c r="F1326" i="2"/>
  <c r="G1326" i="2" s="1"/>
  <c r="F1327" i="2"/>
  <c r="G1327" i="2" s="1"/>
  <c r="F1328" i="2"/>
  <c r="G1328" i="2" s="1"/>
  <c r="F1329" i="2"/>
  <c r="G1329" i="2" s="1"/>
  <c r="F1330" i="2"/>
  <c r="G1330" i="2" s="1"/>
  <c r="F1331" i="2"/>
  <c r="G1331" i="2" s="1"/>
  <c r="F1332" i="2"/>
  <c r="G1332" i="2" s="1"/>
  <c r="F1333" i="2"/>
  <c r="G1333" i="2" s="1"/>
  <c r="F1334" i="2"/>
  <c r="G1334" i="2" s="1"/>
  <c r="F1335" i="2"/>
  <c r="G1335" i="2" s="1"/>
  <c r="F1336" i="2"/>
  <c r="G1336" i="2" s="1"/>
  <c r="F1337" i="2"/>
  <c r="G1337" i="2" s="1"/>
  <c r="F1338" i="2"/>
  <c r="G1338" i="2" s="1"/>
  <c r="F1339" i="2"/>
  <c r="G1339" i="2" s="1"/>
  <c r="F1340" i="2"/>
  <c r="G1340" i="2" s="1"/>
  <c r="F1341" i="2"/>
  <c r="G1341" i="2" s="1"/>
  <c r="F1342" i="2"/>
  <c r="G1342" i="2" s="1"/>
  <c r="F1343" i="2"/>
  <c r="G1343" i="2" s="1"/>
  <c r="F1344" i="2"/>
  <c r="G1344" i="2" s="1"/>
  <c r="F1345" i="2"/>
  <c r="G1345" i="2" s="1"/>
  <c r="F1346" i="2"/>
  <c r="G1346" i="2" s="1"/>
  <c r="F1347" i="2"/>
  <c r="G1347" i="2" s="1"/>
  <c r="F1348" i="2"/>
  <c r="G1348" i="2" s="1"/>
  <c r="F1349" i="2"/>
  <c r="G1349" i="2" s="1"/>
  <c r="F1350" i="2"/>
  <c r="G1350" i="2" s="1"/>
  <c r="F1351" i="2"/>
  <c r="G1351" i="2" s="1"/>
  <c r="F1352" i="2"/>
  <c r="G1352" i="2" s="1"/>
  <c r="F1353" i="2"/>
  <c r="G1353" i="2" s="1"/>
  <c r="F1354" i="2"/>
  <c r="G1354" i="2" s="1"/>
  <c r="F1355" i="2"/>
  <c r="G1355" i="2" s="1"/>
  <c r="F1356" i="2"/>
  <c r="G1356" i="2" s="1"/>
  <c r="F1357" i="2"/>
  <c r="G1357" i="2" s="1"/>
  <c r="F1358" i="2"/>
  <c r="G1358" i="2" s="1"/>
  <c r="F1359" i="2"/>
  <c r="G1359" i="2" s="1"/>
  <c r="F1360" i="2"/>
  <c r="G1360" i="2" s="1"/>
  <c r="F1361" i="2"/>
  <c r="G1361" i="2" s="1"/>
  <c r="F1362" i="2"/>
  <c r="G1362" i="2" s="1"/>
  <c r="F1363" i="2"/>
  <c r="G1363" i="2" s="1"/>
  <c r="F1364" i="2"/>
  <c r="G1364" i="2" s="1"/>
  <c r="F1365" i="2"/>
  <c r="G1365" i="2" s="1"/>
  <c r="F1366" i="2"/>
  <c r="G1366" i="2" s="1"/>
  <c r="F1367" i="2"/>
  <c r="G1367" i="2" s="1"/>
  <c r="F1368" i="2"/>
  <c r="G1368" i="2" s="1"/>
  <c r="F1369" i="2"/>
  <c r="G1369" i="2" s="1"/>
  <c r="F1370" i="2"/>
  <c r="G1370" i="2" s="1"/>
  <c r="F1371" i="2"/>
  <c r="G1371" i="2" s="1"/>
  <c r="F1372" i="2"/>
  <c r="G1372" i="2" s="1"/>
  <c r="F1373" i="2"/>
  <c r="G1373" i="2" s="1"/>
  <c r="F1374" i="2"/>
  <c r="G1374" i="2" s="1"/>
  <c r="F1375" i="2"/>
  <c r="G1375" i="2" s="1"/>
  <c r="F1376" i="2"/>
  <c r="G1376" i="2" s="1"/>
  <c r="F1377" i="2"/>
  <c r="G1377" i="2" s="1"/>
  <c r="F1378" i="2"/>
  <c r="G1378" i="2" s="1"/>
  <c r="F1379" i="2"/>
  <c r="G1379" i="2" s="1"/>
  <c r="F1380" i="2"/>
  <c r="G1380" i="2" s="1"/>
  <c r="F1381" i="2"/>
  <c r="G1381" i="2" s="1"/>
  <c r="F1382" i="2"/>
  <c r="G1382" i="2" s="1"/>
  <c r="F1383" i="2"/>
  <c r="G1383" i="2" s="1"/>
  <c r="F1384" i="2"/>
  <c r="G1384" i="2" s="1"/>
  <c r="F1385" i="2"/>
  <c r="G1385" i="2" s="1"/>
  <c r="F1386" i="2"/>
  <c r="G1386" i="2" s="1"/>
  <c r="F1387" i="2"/>
  <c r="G1387" i="2" s="1"/>
  <c r="F1388" i="2"/>
  <c r="G1388" i="2" s="1"/>
  <c r="F1389" i="2"/>
  <c r="G1389" i="2" s="1"/>
  <c r="F1390" i="2"/>
  <c r="G1390" i="2" s="1"/>
  <c r="F1391" i="2"/>
  <c r="G1391" i="2" s="1"/>
  <c r="F1392" i="2"/>
  <c r="G1392" i="2" s="1"/>
  <c r="F1393" i="2"/>
  <c r="G1393" i="2" s="1"/>
  <c r="F1394" i="2"/>
  <c r="G1394" i="2" s="1"/>
  <c r="F1395" i="2"/>
  <c r="G1395" i="2" s="1"/>
  <c r="F1396" i="2"/>
  <c r="G1396" i="2" s="1"/>
  <c r="F1397" i="2"/>
  <c r="G1397" i="2" s="1"/>
  <c r="F1398" i="2"/>
  <c r="G1398" i="2" s="1"/>
  <c r="F1399" i="2"/>
  <c r="G1399" i="2" s="1"/>
  <c r="F1400" i="2"/>
  <c r="G1400" i="2" s="1"/>
  <c r="F1401" i="2"/>
  <c r="G1401" i="2" s="1"/>
  <c r="F1402" i="2"/>
  <c r="G1402" i="2" s="1"/>
  <c r="F1403" i="2"/>
  <c r="G1403" i="2" s="1"/>
  <c r="F1404" i="2"/>
  <c r="G1404" i="2" s="1"/>
  <c r="F1405" i="2"/>
  <c r="G1405" i="2" s="1"/>
  <c r="F1406" i="2"/>
  <c r="G1406" i="2" s="1"/>
  <c r="F1407" i="2"/>
  <c r="G1407" i="2" s="1"/>
  <c r="F1408" i="2"/>
  <c r="G1408" i="2" s="1"/>
  <c r="F1409" i="2"/>
  <c r="G1409" i="2" s="1"/>
  <c r="F1410" i="2"/>
  <c r="G1410" i="2" s="1"/>
  <c r="F1411" i="2"/>
  <c r="G1411" i="2" s="1"/>
  <c r="F1412" i="2"/>
  <c r="G1412" i="2" s="1"/>
  <c r="F1413" i="2"/>
  <c r="G1413" i="2" s="1"/>
  <c r="F1414" i="2"/>
  <c r="G1414" i="2" s="1"/>
  <c r="F1415" i="2"/>
  <c r="G1415" i="2" s="1"/>
  <c r="F1416" i="2"/>
  <c r="G1416" i="2" s="1"/>
  <c r="F1417" i="2"/>
  <c r="G1417" i="2" s="1"/>
  <c r="F1418" i="2"/>
  <c r="G1418" i="2" s="1"/>
  <c r="F1419" i="2"/>
  <c r="G1419" i="2" s="1"/>
  <c r="F1420" i="2"/>
  <c r="G1420" i="2" s="1"/>
  <c r="F1421" i="2"/>
  <c r="G1421" i="2" s="1"/>
  <c r="F1422" i="2"/>
  <c r="G1422" i="2" s="1"/>
  <c r="F1423" i="2"/>
  <c r="G1423" i="2" s="1"/>
  <c r="F1424" i="2"/>
  <c r="G1424" i="2" s="1"/>
  <c r="F1425" i="2"/>
  <c r="G1425" i="2" s="1"/>
  <c r="F1426" i="2"/>
  <c r="G1426" i="2" s="1"/>
  <c r="F1427" i="2"/>
  <c r="G1427" i="2" s="1"/>
  <c r="F1428" i="2"/>
  <c r="G1428" i="2" s="1"/>
  <c r="F1429" i="2"/>
  <c r="G1429" i="2" s="1"/>
  <c r="F1430" i="2"/>
  <c r="G1430" i="2" s="1"/>
  <c r="F1431" i="2"/>
  <c r="G1431" i="2" s="1"/>
  <c r="F1432" i="2"/>
  <c r="G1432" i="2" s="1"/>
  <c r="F1433" i="2"/>
  <c r="G1433" i="2" s="1"/>
  <c r="F1434" i="2"/>
  <c r="G1434" i="2" s="1"/>
  <c r="F1435" i="2"/>
  <c r="G1435" i="2" s="1"/>
  <c r="F1436" i="2"/>
  <c r="G1436" i="2" s="1"/>
  <c r="F1437" i="2"/>
  <c r="G1437" i="2" s="1"/>
  <c r="F1438" i="2"/>
  <c r="G1438" i="2" s="1"/>
  <c r="F1439" i="2"/>
  <c r="G1439" i="2" s="1"/>
  <c r="F1440" i="2"/>
  <c r="G1440" i="2" s="1"/>
  <c r="F1441" i="2"/>
  <c r="G1441" i="2" s="1"/>
  <c r="F1442" i="2"/>
  <c r="G1442" i="2" s="1"/>
  <c r="F1443" i="2"/>
  <c r="G1443" i="2" s="1"/>
  <c r="F1444" i="2"/>
  <c r="G1444" i="2" s="1"/>
  <c r="F3914" i="2"/>
  <c r="G3914" i="2" s="1"/>
  <c r="F1446" i="2"/>
  <c r="G1446" i="2" s="1"/>
  <c r="F1447" i="2"/>
  <c r="G1447" i="2" s="1"/>
  <c r="F1448" i="2"/>
  <c r="G1448" i="2" s="1"/>
  <c r="F1449" i="2"/>
  <c r="G1449" i="2" s="1"/>
  <c r="F1450" i="2"/>
  <c r="G1450" i="2" s="1"/>
  <c r="F1451" i="2"/>
  <c r="G1451" i="2" s="1"/>
  <c r="F1452" i="2"/>
  <c r="G1452" i="2" s="1"/>
  <c r="F1453" i="2"/>
  <c r="G1453" i="2" s="1"/>
  <c r="F1454" i="2"/>
  <c r="G1454" i="2" s="1"/>
  <c r="F1455" i="2"/>
  <c r="G1455" i="2" s="1"/>
  <c r="F1456" i="2"/>
  <c r="G1456" i="2" s="1"/>
  <c r="F1457" i="2"/>
  <c r="G1457" i="2" s="1"/>
  <c r="F1458" i="2"/>
  <c r="G1458" i="2" s="1"/>
  <c r="F1459" i="2"/>
  <c r="G1459" i="2" s="1"/>
  <c r="F1460" i="2"/>
  <c r="G1460" i="2" s="1"/>
  <c r="F1461" i="2"/>
  <c r="G1461" i="2" s="1"/>
  <c r="F1462" i="2"/>
  <c r="G1462" i="2" s="1"/>
  <c r="F1463" i="2"/>
  <c r="G1463" i="2" s="1"/>
  <c r="F1464" i="2"/>
  <c r="G1464" i="2" s="1"/>
  <c r="F1465" i="2"/>
  <c r="G1465" i="2" s="1"/>
  <c r="F1466" i="2"/>
  <c r="G1466" i="2" s="1"/>
  <c r="F1467" i="2"/>
  <c r="G1467" i="2" s="1"/>
  <c r="F1468" i="2"/>
  <c r="G1468" i="2" s="1"/>
  <c r="F1469" i="2"/>
  <c r="G1469" i="2" s="1"/>
  <c r="F1470" i="2"/>
  <c r="G1470" i="2" s="1"/>
  <c r="F1471" i="2"/>
  <c r="G1471" i="2" s="1"/>
  <c r="F1472" i="2"/>
  <c r="G1472" i="2" s="1"/>
  <c r="F1473" i="2"/>
  <c r="G1473" i="2" s="1"/>
  <c r="F1474" i="2"/>
  <c r="G1474" i="2" s="1"/>
  <c r="F1475" i="2"/>
  <c r="G1475" i="2" s="1"/>
  <c r="F1476" i="2"/>
  <c r="G1476" i="2" s="1"/>
  <c r="F1477" i="2"/>
  <c r="G1477" i="2" s="1"/>
  <c r="F1478" i="2"/>
  <c r="G1478" i="2" s="1"/>
  <c r="F1479" i="2"/>
  <c r="G1479" i="2" s="1"/>
  <c r="F1480" i="2"/>
  <c r="G1480" i="2" s="1"/>
  <c r="F1481" i="2"/>
  <c r="G1481" i="2" s="1"/>
  <c r="F1482" i="2"/>
  <c r="G1482" i="2" s="1"/>
  <c r="F1483" i="2"/>
  <c r="G1483" i="2" s="1"/>
  <c r="F1484" i="2"/>
  <c r="G1484" i="2" s="1"/>
  <c r="F1485" i="2"/>
  <c r="G1485" i="2" s="1"/>
  <c r="F1486" i="2"/>
  <c r="G1486" i="2" s="1"/>
  <c r="F1487" i="2"/>
  <c r="G1487" i="2" s="1"/>
  <c r="F1488" i="2"/>
  <c r="G1488" i="2" s="1"/>
  <c r="F1489" i="2"/>
  <c r="G1489" i="2" s="1"/>
  <c r="F1490" i="2"/>
  <c r="G1490" i="2" s="1"/>
  <c r="F1491" i="2"/>
  <c r="G1491" i="2" s="1"/>
  <c r="F1492" i="2"/>
  <c r="G1492" i="2" s="1"/>
  <c r="F1493" i="2"/>
  <c r="G1493" i="2" s="1"/>
  <c r="F1494" i="2"/>
  <c r="G1494" i="2" s="1"/>
  <c r="F1495" i="2"/>
  <c r="G1495" i="2" s="1"/>
  <c r="F1496" i="2"/>
  <c r="G1496" i="2" s="1"/>
  <c r="F1497" i="2"/>
  <c r="G1497" i="2" s="1"/>
  <c r="F1498" i="2"/>
  <c r="G1498" i="2" s="1"/>
  <c r="F1499" i="2"/>
  <c r="G1499" i="2" s="1"/>
  <c r="F1500" i="2"/>
  <c r="G1500" i="2" s="1"/>
  <c r="F1501" i="2"/>
  <c r="G1501" i="2" s="1"/>
  <c r="F1502" i="2"/>
  <c r="G1502" i="2" s="1"/>
  <c r="F1503" i="2"/>
  <c r="G1503" i="2" s="1"/>
  <c r="F1504" i="2"/>
  <c r="G1504" i="2" s="1"/>
  <c r="F1505" i="2"/>
  <c r="G1505" i="2" s="1"/>
  <c r="F1506" i="2"/>
  <c r="G1506" i="2" s="1"/>
  <c r="F1507" i="2"/>
  <c r="G1507" i="2" s="1"/>
  <c r="F1508" i="2"/>
  <c r="G1508" i="2" s="1"/>
  <c r="F1509" i="2"/>
  <c r="G1509" i="2" s="1"/>
  <c r="F1510" i="2"/>
  <c r="G1510" i="2" s="1"/>
  <c r="F1511" i="2"/>
  <c r="G1511" i="2" s="1"/>
  <c r="F1512" i="2"/>
  <c r="G1512" i="2" s="1"/>
  <c r="F1513" i="2"/>
  <c r="G1513" i="2" s="1"/>
  <c r="F1514" i="2"/>
  <c r="G1514" i="2" s="1"/>
  <c r="F1515" i="2"/>
  <c r="G1515" i="2" s="1"/>
  <c r="F1516" i="2"/>
  <c r="G1516" i="2" s="1"/>
  <c r="F1517" i="2"/>
  <c r="G1517" i="2" s="1"/>
  <c r="F1518" i="2"/>
  <c r="G1518" i="2" s="1"/>
  <c r="F1519" i="2"/>
  <c r="G1519" i="2" s="1"/>
  <c r="F1520" i="2"/>
  <c r="G1520" i="2" s="1"/>
  <c r="F1521" i="2"/>
  <c r="G1521" i="2" s="1"/>
  <c r="F1522" i="2"/>
  <c r="G1522" i="2" s="1"/>
  <c r="F1523" i="2"/>
  <c r="G1523" i="2" s="1"/>
  <c r="F1524" i="2"/>
  <c r="G1524" i="2" s="1"/>
  <c r="F1525" i="2"/>
  <c r="G1525" i="2" s="1"/>
  <c r="F1526" i="2"/>
  <c r="G1526" i="2" s="1"/>
  <c r="F1527" i="2"/>
  <c r="G1527" i="2" s="1"/>
  <c r="F1528" i="2"/>
  <c r="G1528" i="2" s="1"/>
  <c r="F1529" i="2"/>
  <c r="G1529" i="2" s="1"/>
  <c r="F1530" i="2"/>
  <c r="G1530" i="2" s="1"/>
  <c r="F1531" i="2"/>
  <c r="G1531" i="2" s="1"/>
  <c r="F1532" i="2"/>
  <c r="G1532" i="2" s="1"/>
  <c r="F1533" i="2"/>
  <c r="G1533" i="2" s="1"/>
  <c r="F1534" i="2"/>
  <c r="G1534" i="2" s="1"/>
  <c r="F1535" i="2"/>
  <c r="G1535" i="2" s="1"/>
  <c r="F1536" i="2"/>
  <c r="G1536" i="2" s="1"/>
  <c r="F1537" i="2"/>
  <c r="G1537" i="2" s="1"/>
  <c r="F1538" i="2"/>
  <c r="G1538" i="2" s="1"/>
  <c r="F1539" i="2"/>
  <c r="G1539" i="2" s="1"/>
  <c r="F1540" i="2"/>
  <c r="G1540" i="2" s="1"/>
  <c r="F1541" i="2"/>
  <c r="G1541" i="2" s="1"/>
  <c r="F1542" i="2"/>
  <c r="G1542" i="2" s="1"/>
  <c r="F1543" i="2"/>
  <c r="G1543" i="2" s="1"/>
  <c r="F1544" i="2"/>
  <c r="G1544" i="2" s="1"/>
  <c r="F1545" i="2"/>
  <c r="G1545" i="2" s="1"/>
  <c r="F1546" i="2"/>
  <c r="G1546" i="2" s="1"/>
  <c r="F1547" i="2"/>
  <c r="G1547" i="2" s="1"/>
  <c r="F1548" i="2"/>
  <c r="G1548" i="2" s="1"/>
  <c r="F1549" i="2"/>
  <c r="G1549" i="2" s="1"/>
  <c r="F1550" i="2"/>
  <c r="G1550" i="2" s="1"/>
  <c r="F1551" i="2"/>
  <c r="G1551" i="2" s="1"/>
  <c r="F1552" i="2"/>
  <c r="G1552" i="2" s="1"/>
  <c r="F1553" i="2"/>
  <c r="G1553" i="2" s="1"/>
  <c r="F1554" i="2"/>
  <c r="G1554" i="2" s="1"/>
  <c r="F1555" i="2"/>
  <c r="G1555" i="2" s="1"/>
  <c r="F1556" i="2"/>
  <c r="G1556" i="2" s="1"/>
  <c r="F1557" i="2"/>
  <c r="G1557" i="2" s="1"/>
  <c r="F1558" i="2"/>
  <c r="G1558" i="2" s="1"/>
  <c r="F1559" i="2"/>
  <c r="G1559" i="2" s="1"/>
  <c r="F1560" i="2"/>
  <c r="G1560" i="2" s="1"/>
  <c r="F1561" i="2"/>
  <c r="G1561" i="2" s="1"/>
  <c r="F1562" i="2"/>
  <c r="G1562" i="2" s="1"/>
  <c r="F1563" i="2"/>
  <c r="G1563" i="2" s="1"/>
  <c r="F1564" i="2"/>
  <c r="G1564" i="2" s="1"/>
  <c r="F1565" i="2"/>
  <c r="G1565" i="2" s="1"/>
  <c r="F1566" i="2"/>
  <c r="G1566" i="2" s="1"/>
  <c r="F1567" i="2"/>
  <c r="G1567" i="2" s="1"/>
  <c r="F1568" i="2"/>
  <c r="G1568" i="2" s="1"/>
  <c r="F1569" i="2"/>
  <c r="G1569" i="2" s="1"/>
  <c r="F1570" i="2"/>
  <c r="G1570" i="2" s="1"/>
  <c r="F1571" i="2"/>
  <c r="G1571" i="2" s="1"/>
  <c r="F1572" i="2"/>
  <c r="G1572" i="2" s="1"/>
  <c r="F1573" i="2"/>
  <c r="G1573" i="2" s="1"/>
  <c r="F1574" i="2"/>
  <c r="G1574" i="2" s="1"/>
  <c r="F1575" i="2"/>
  <c r="G1575" i="2" s="1"/>
  <c r="F1576" i="2"/>
  <c r="G1576" i="2" s="1"/>
  <c r="F1577" i="2"/>
  <c r="G1577" i="2" s="1"/>
  <c r="F1578" i="2"/>
  <c r="G1578" i="2" s="1"/>
  <c r="F1579" i="2"/>
  <c r="G1579" i="2" s="1"/>
  <c r="F1580" i="2"/>
  <c r="G1580" i="2" s="1"/>
  <c r="F1581" i="2"/>
  <c r="G1581" i="2" s="1"/>
  <c r="F1582" i="2"/>
  <c r="G1582" i="2" s="1"/>
  <c r="F1583" i="2"/>
  <c r="G1583" i="2" s="1"/>
  <c r="F1584" i="2"/>
  <c r="G1584" i="2" s="1"/>
  <c r="F1585" i="2"/>
  <c r="G1585" i="2" s="1"/>
  <c r="F1586" i="2"/>
  <c r="G1586" i="2" s="1"/>
  <c r="F1587" i="2"/>
  <c r="G1587" i="2" s="1"/>
  <c r="F1588" i="2"/>
  <c r="G1588" i="2" s="1"/>
  <c r="F1589" i="2"/>
  <c r="G1589" i="2" s="1"/>
  <c r="F1590" i="2"/>
  <c r="G1590" i="2" s="1"/>
  <c r="F1591" i="2"/>
  <c r="G1591" i="2" s="1"/>
  <c r="F1592" i="2"/>
  <c r="G1592" i="2" s="1"/>
  <c r="F1593" i="2"/>
  <c r="G1593" i="2" s="1"/>
  <c r="F1594" i="2"/>
  <c r="G1594" i="2" s="1"/>
  <c r="F1595" i="2"/>
  <c r="G1595" i="2" s="1"/>
  <c r="F1596" i="2"/>
  <c r="G1596" i="2" s="1"/>
  <c r="F1597" i="2"/>
  <c r="G1597" i="2" s="1"/>
  <c r="F1598" i="2"/>
  <c r="G1598" i="2" s="1"/>
  <c r="F1599" i="2"/>
  <c r="G1599" i="2" s="1"/>
  <c r="F1600" i="2"/>
  <c r="G1600" i="2" s="1"/>
  <c r="F1601" i="2"/>
  <c r="G1601" i="2" s="1"/>
  <c r="F1602" i="2"/>
  <c r="G1602" i="2" s="1"/>
  <c r="F1603" i="2"/>
  <c r="G1603" i="2" s="1"/>
  <c r="F1604" i="2"/>
  <c r="G1604" i="2" s="1"/>
  <c r="F1605" i="2"/>
  <c r="G1605" i="2" s="1"/>
  <c r="F1606" i="2"/>
  <c r="G1606" i="2" s="1"/>
  <c r="F1607" i="2"/>
  <c r="G1607" i="2" s="1"/>
  <c r="F1608" i="2"/>
  <c r="G1608" i="2" s="1"/>
  <c r="F1609" i="2"/>
  <c r="G1609" i="2" s="1"/>
  <c r="F1610" i="2"/>
  <c r="G1610" i="2" s="1"/>
  <c r="F1611" i="2"/>
  <c r="G1611" i="2" s="1"/>
  <c r="F1612" i="2"/>
  <c r="G1612" i="2" s="1"/>
  <c r="F1613" i="2"/>
  <c r="G1613" i="2" s="1"/>
  <c r="F1614" i="2"/>
  <c r="G1614" i="2" s="1"/>
  <c r="F1615" i="2"/>
  <c r="G1615" i="2" s="1"/>
  <c r="F1616" i="2"/>
  <c r="G1616" i="2" s="1"/>
  <c r="F1617" i="2"/>
  <c r="G1617" i="2" s="1"/>
  <c r="F1618" i="2"/>
  <c r="G1618" i="2" s="1"/>
  <c r="F1619" i="2"/>
  <c r="G1619" i="2" s="1"/>
  <c r="F1620" i="2"/>
  <c r="G1620" i="2" s="1"/>
  <c r="F1621" i="2"/>
  <c r="G1621" i="2" s="1"/>
  <c r="F1622" i="2"/>
  <c r="G1622" i="2" s="1"/>
  <c r="F1623" i="2"/>
  <c r="G1623" i="2" s="1"/>
  <c r="F1624" i="2"/>
  <c r="G1624" i="2" s="1"/>
  <c r="F1625" i="2"/>
  <c r="G1625" i="2" s="1"/>
  <c r="F1626" i="2"/>
  <c r="G1626" i="2" s="1"/>
  <c r="F1627" i="2"/>
  <c r="G1627" i="2" s="1"/>
  <c r="F1628" i="2"/>
  <c r="G1628" i="2" s="1"/>
  <c r="F1629" i="2"/>
  <c r="G1629" i="2" s="1"/>
  <c r="F1630" i="2"/>
  <c r="G1630" i="2" s="1"/>
  <c r="F1631" i="2"/>
  <c r="G1631" i="2" s="1"/>
  <c r="F1632" i="2"/>
  <c r="G1632" i="2" s="1"/>
  <c r="F1633" i="2"/>
  <c r="G1633" i="2" s="1"/>
  <c r="F1634" i="2"/>
  <c r="G1634" i="2" s="1"/>
  <c r="F1635" i="2"/>
  <c r="G1635" i="2" s="1"/>
  <c r="F1636" i="2"/>
  <c r="G1636" i="2" s="1"/>
  <c r="F1637" i="2"/>
  <c r="G1637" i="2" s="1"/>
  <c r="F1638" i="2"/>
  <c r="G1638" i="2" s="1"/>
  <c r="F1639" i="2"/>
  <c r="G1639" i="2" s="1"/>
  <c r="F1640" i="2"/>
  <c r="G1640" i="2" s="1"/>
  <c r="F1641" i="2"/>
  <c r="G1641" i="2" s="1"/>
  <c r="F1642" i="2"/>
  <c r="G1642" i="2" s="1"/>
  <c r="F1643" i="2"/>
  <c r="G1643" i="2" s="1"/>
  <c r="F1644" i="2"/>
  <c r="G1644" i="2" s="1"/>
  <c r="F2811" i="2"/>
  <c r="G2811" i="2" s="1"/>
  <c r="F1646" i="2"/>
  <c r="G1646" i="2" s="1"/>
  <c r="F1647" i="2"/>
  <c r="G1647" i="2" s="1"/>
  <c r="F1648" i="2"/>
  <c r="G1648" i="2" s="1"/>
  <c r="F1649" i="2"/>
  <c r="G1649" i="2" s="1"/>
  <c r="F1650" i="2"/>
  <c r="G1650" i="2" s="1"/>
  <c r="F1651" i="2"/>
  <c r="G1651" i="2" s="1"/>
  <c r="F1652" i="2"/>
  <c r="G1652" i="2" s="1"/>
  <c r="F1653" i="2"/>
  <c r="G1653" i="2" s="1"/>
  <c r="F1654" i="2"/>
  <c r="G1654" i="2" s="1"/>
  <c r="F1655" i="2"/>
  <c r="G1655" i="2" s="1"/>
  <c r="F1656" i="2"/>
  <c r="G1656" i="2" s="1"/>
  <c r="F1657" i="2"/>
  <c r="G1657" i="2" s="1"/>
  <c r="F1658" i="2"/>
  <c r="G1658" i="2" s="1"/>
  <c r="F1659" i="2"/>
  <c r="G1659" i="2" s="1"/>
  <c r="F1660" i="2"/>
  <c r="G1660" i="2" s="1"/>
  <c r="F1661" i="2"/>
  <c r="G1661" i="2" s="1"/>
  <c r="F1662" i="2"/>
  <c r="G1662" i="2" s="1"/>
  <c r="F1663" i="2"/>
  <c r="G1663" i="2" s="1"/>
  <c r="F1664" i="2"/>
  <c r="G1664" i="2" s="1"/>
  <c r="F1665" i="2"/>
  <c r="G1665" i="2" s="1"/>
  <c r="F1666" i="2"/>
  <c r="G1666" i="2" s="1"/>
  <c r="F1667" i="2"/>
  <c r="G1667" i="2" s="1"/>
  <c r="F1668" i="2"/>
  <c r="G1668" i="2" s="1"/>
  <c r="F1669" i="2"/>
  <c r="G1669" i="2" s="1"/>
  <c r="F1670" i="2"/>
  <c r="G1670" i="2" s="1"/>
  <c r="F1671" i="2"/>
  <c r="G1671" i="2" s="1"/>
  <c r="F1672" i="2"/>
  <c r="G1672" i="2" s="1"/>
  <c r="F1673" i="2"/>
  <c r="G1673" i="2" s="1"/>
  <c r="F1674" i="2"/>
  <c r="G1674" i="2" s="1"/>
  <c r="F1675" i="2"/>
  <c r="G1675" i="2" s="1"/>
  <c r="F1676" i="2"/>
  <c r="G1676" i="2" s="1"/>
  <c r="F1677" i="2"/>
  <c r="G1677" i="2" s="1"/>
  <c r="F1678" i="2"/>
  <c r="G1678" i="2" s="1"/>
  <c r="F1679" i="2"/>
  <c r="G1679" i="2" s="1"/>
  <c r="F3775" i="2"/>
  <c r="G3775" i="2" s="1"/>
  <c r="F1681" i="2"/>
  <c r="G1681" i="2" s="1"/>
  <c r="F1682" i="2"/>
  <c r="G1682" i="2" s="1"/>
  <c r="F1683" i="2"/>
  <c r="G1683" i="2" s="1"/>
  <c r="F1684" i="2"/>
  <c r="G1684" i="2" s="1"/>
  <c r="F1685" i="2"/>
  <c r="G1685" i="2" s="1"/>
  <c r="F1686" i="2"/>
  <c r="G1686" i="2" s="1"/>
  <c r="F1687" i="2"/>
  <c r="G1687" i="2" s="1"/>
  <c r="F1688" i="2"/>
  <c r="G1688" i="2" s="1"/>
  <c r="F1689" i="2"/>
  <c r="G1689" i="2" s="1"/>
  <c r="F1690" i="2"/>
  <c r="G1690" i="2" s="1"/>
  <c r="F1691" i="2"/>
  <c r="G1691" i="2" s="1"/>
  <c r="F1692" i="2"/>
  <c r="G1692" i="2" s="1"/>
  <c r="F1693" i="2"/>
  <c r="G1693" i="2" s="1"/>
  <c r="F1694" i="2"/>
  <c r="G1694" i="2" s="1"/>
  <c r="F1695" i="2"/>
  <c r="G1695" i="2" s="1"/>
  <c r="F1696" i="2"/>
  <c r="G1696" i="2" s="1"/>
  <c r="F1697" i="2"/>
  <c r="G1697" i="2" s="1"/>
  <c r="F1698" i="2"/>
  <c r="G1698" i="2" s="1"/>
  <c r="F1699" i="2"/>
  <c r="G1699" i="2" s="1"/>
  <c r="F1700" i="2"/>
  <c r="G1700" i="2" s="1"/>
  <c r="F1701" i="2"/>
  <c r="G1701" i="2" s="1"/>
  <c r="F1702" i="2"/>
  <c r="G1702" i="2" s="1"/>
  <c r="F1703" i="2"/>
  <c r="G1703" i="2" s="1"/>
  <c r="F1704" i="2"/>
  <c r="G1704" i="2" s="1"/>
  <c r="F1705" i="2"/>
  <c r="G1705" i="2" s="1"/>
  <c r="F1706" i="2"/>
  <c r="G1706" i="2" s="1"/>
  <c r="F1707" i="2"/>
  <c r="G1707" i="2" s="1"/>
  <c r="F1708" i="2"/>
  <c r="G1708" i="2" s="1"/>
  <c r="F1709" i="2"/>
  <c r="G1709" i="2" s="1"/>
  <c r="F1710" i="2"/>
  <c r="G1710" i="2" s="1"/>
  <c r="F1711" i="2"/>
  <c r="G1711" i="2" s="1"/>
  <c r="F1712" i="2"/>
  <c r="G1712" i="2" s="1"/>
  <c r="F1713" i="2"/>
  <c r="G1713" i="2" s="1"/>
  <c r="F1714" i="2"/>
  <c r="G1714" i="2" s="1"/>
  <c r="F1715" i="2"/>
  <c r="G1715" i="2" s="1"/>
  <c r="F1716" i="2"/>
  <c r="G1716" i="2" s="1"/>
  <c r="F1717" i="2"/>
  <c r="G1717" i="2" s="1"/>
  <c r="F1718" i="2"/>
  <c r="G1718" i="2" s="1"/>
  <c r="F1719" i="2"/>
  <c r="G1719" i="2" s="1"/>
  <c r="F1720" i="2"/>
  <c r="G1720" i="2" s="1"/>
  <c r="F1721" i="2"/>
  <c r="G1721" i="2" s="1"/>
  <c r="F1722" i="2"/>
  <c r="G1722" i="2" s="1"/>
  <c r="F1723" i="2"/>
  <c r="G1723" i="2" s="1"/>
  <c r="F1724" i="2"/>
  <c r="G1724" i="2" s="1"/>
  <c r="F1725" i="2"/>
  <c r="G1725" i="2" s="1"/>
  <c r="F1726" i="2"/>
  <c r="G1726" i="2" s="1"/>
  <c r="F1727" i="2"/>
  <c r="G1727" i="2" s="1"/>
  <c r="F1728" i="2"/>
  <c r="G1728" i="2" s="1"/>
  <c r="F1729" i="2"/>
  <c r="G1729" i="2" s="1"/>
  <c r="F1730" i="2"/>
  <c r="G1730" i="2" s="1"/>
  <c r="F1731" i="2"/>
  <c r="G1731" i="2" s="1"/>
  <c r="F1732" i="2"/>
  <c r="G1732" i="2" s="1"/>
  <c r="F1733" i="2"/>
  <c r="G1733" i="2" s="1"/>
  <c r="F1734" i="2"/>
  <c r="G1734" i="2" s="1"/>
  <c r="F1735" i="2"/>
  <c r="G1735" i="2" s="1"/>
  <c r="F1736" i="2"/>
  <c r="G1736" i="2" s="1"/>
  <c r="F1737" i="2"/>
  <c r="G1737" i="2" s="1"/>
  <c r="F1738" i="2"/>
  <c r="G1738" i="2" s="1"/>
  <c r="F1739" i="2"/>
  <c r="G1739" i="2" s="1"/>
  <c r="F1740" i="2"/>
  <c r="G1740" i="2" s="1"/>
  <c r="F1741" i="2"/>
  <c r="G1741" i="2" s="1"/>
  <c r="F1742" i="2"/>
  <c r="G1742" i="2" s="1"/>
  <c r="F1743" i="2"/>
  <c r="G1743" i="2" s="1"/>
  <c r="F1744" i="2"/>
  <c r="G1744" i="2" s="1"/>
  <c r="F1745" i="2"/>
  <c r="G1745" i="2" s="1"/>
  <c r="F1746" i="2"/>
  <c r="G1746" i="2" s="1"/>
  <c r="F1747" i="2"/>
  <c r="G1747" i="2" s="1"/>
  <c r="F1748" i="2"/>
  <c r="G1748" i="2" s="1"/>
  <c r="F1749" i="2"/>
  <c r="G1749" i="2" s="1"/>
  <c r="F1750" i="2"/>
  <c r="G1750" i="2" s="1"/>
  <c r="F1751" i="2"/>
  <c r="G1751" i="2" s="1"/>
  <c r="F1752" i="2"/>
  <c r="G1752" i="2" s="1"/>
  <c r="F1753" i="2"/>
  <c r="G1753" i="2" s="1"/>
  <c r="F1754" i="2"/>
  <c r="G1754" i="2" s="1"/>
  <c r="F1755" i="2"/>
  <c r="G1755" i="2" s="1"/>
  <c r="F1756" i="2"/>
  <c r="G1756" i="2" s="1"/>
  <c r="F1757" i="2"/>
  <c r="G1757" i="2" s="1"/>
  <c r="F1758" i="2"/>
  <c r="G1758" i="2" s="1"/>
  <c r="F1759" i="2"/>
  <c r="G1759" i="2" s="1"/>
  <c r="F1760" i="2"/>
  <c r="G1760" i="2" s="1"/>
  <c r="F1761" i="2"/>
  <c r="G1761" i="2" s="1"/>
  <c r="F1762" i="2"/>
  <c r="G1762" i="2" s="1"/>
  <c r="F1763" i="2"/>
  <c r="G1763" i="2" s="1"/>
  <c r="F1764" i="2"/>
  <c r="G1764" i="2" s="1"/>
  <c r="F1765" i="2"/>
  <c r="G1765" i="2" s="1"/>
  <c r="F1766" i="2"/>
  <c r="G1766" i="2" s="1"/>
  <c r="F1767" i="2"/>
  <c r="G1767" i="2" s="1"/>
  <c r="F1768" i="2"/>
  <c r="G1768" i="2" s="1"/>
  <c r="F1769" i="2"/>
  <c r="G1769" i="2" s="1"/>
  <c r="F1770" i="2"/>
  <c r="G1770" i="2" s="1"/>
  <c r="F1771" i="2"/>
  <c r="G1771" i="2" s="1"/>
  <c r="F1772" i="2"/>
  <c r="G1772" i="2" s="1"/>
  <c r="F1773" i="2"/>
  <c r="G1773" i="2" s="1"/>
  <c r="F1774" i="2"/>
  <c r="G1774" i="2" s="1"/>
  <c r="F1775" i="2"/>
  <c r="G1775" i="2" s="1"/>
  <c r="F1776" i="2"/>
  <c r="G1776" i="2" s="1"/>
  <c r="F1777" i="2"/>
  <c r="G1777" i="2" s="1"/>
  <c r="F1778" i="2"/>
  <c r="G1778" i="2" s="1"/>
  <c r="F1779" i="2"/>
  <c r="G1779" i="2" s="1"/>
  <c r="F1780" i="2"/>
  <c r="G1780" i="2" s="1"/>
  <c r="F1781" i="2"/>
  <c r="G1781" i="2" s="1"/>
  <c r="F1782" i="2"/>
  <c r="G1782" i="2" s="1"/>
  <c r="F1783" i="2"/>
  <c r="G1783" i="2" s="1"/>
  <c r="F1784" i="2"/>
  <c r="G1784" i="2" s="1"/>
  <c r="F1785" i="2"/>
  <c r="G1785" i="2" s="1"/>
  <c r="F1786" i="2"/>
  <c r="G1786" i="2" s="1"/>
  <c r="F1787" i="2"/>
  <c r="G1787" i="2" s="1"/>
  <c r="F1788" i="2"/>
  <c r="G1788" i="2" s="1"/>
  <c r="F1789" i="2"/>
  <c r="G1789" i="2" s="1"/>
  <c r="F1790" i="2"/>
  <c r="G1790" i="2" s="1"/>
  <c r="F1791" i="2"/>
  <c r="G1791" i="2" s="1"/>
  <c r="F1792" i="2"/>
  <c r="G1792" i="2" s="1"/>
  <c r="F1793" i="2"/>
  <c r="G1793" i="2" s="1"/>
  <c r="F1794" i="2"/>
  <c r="G1794" i="2" s="1"/>
  <c r="F1795" i="2"/>
  <c r="G1795" i="2" s="1"/>
  <c r="F1796" i="2"/>
  <c r="G1796" i="2" s="1"/>
  <c r="F1797" i="2"/>
  <c r="G1797" i="2" s="1"/>
  <c r="F1798" i="2"/>
  <c r="G1798" i="2" s="1"/>
  <c r="F1799" i="2"/>
  <c r="G1799" i="2" s="1"/>
  <c r="F1800" i="2"/>
  <c r="G1800" i="2" s="1"/>
  <c r="F1801" i="2"/>
  <c r="G1801" i="2" s="1"/>
  <c r="F1802" i="2"/>
  <c r="G1802" i="2" s="1"/>
  <c r="F1803" i="2"/>
  <c r="G1803" i="2" s="1"/>
  <c r="F1804" i="2"/>
  <c r="G1804" i="2" s="1"/>
  <c r="F1805" i="2"/>
  <c r="G1805" i="2" s="1"/>
  <c r="F1806" i="2"/>
  <c r="G1806" i="2" s="1"/>
  <c r="F1807" i="2"/>
  <c r="G1807" i="2" s="1"/>
  <c r="F1808" i="2"/>
  <c r="G1808" i="2" s="1"/>
  <c r="F1809" i="2"/>
  <c r="G1809" i="2" s="1"/>
  <c r="F1810" i="2"/>
  <c r="G1810" i="2" s="1"/>
  <c r="F1811" i="2"/>
  <c r="G1811" i="2" s="1"/>
  <c r="F1812" i="2"/>
  <c r="G1812" i="2" s="1"/>
  <c r="F1813" i="2"/>
  <c r="G1813" i="2" s="1"/>
  <c r="F1814" i="2"/>
  <c r="G1814" i="2" s="1"/>
  <c r="F1815" i="2"/>
  <c r="G1815" i="2" s="1"/>
  <c r="F1816" i="2"/>
  <c r="G1816" i="2" s="1"/>
  <c r="F1817" i="2"/>
  <c r="G1817" i="2" s="1"/>
  <c r="F1818" i="2"/>
  <c r="G1818" i="2" s="1"/>
  <c r="F1819" i="2"/>
  <c r="G1819" i="2" s="1"/>
  <c r="F1820" i="2"/>
  <c r="G1820" i="2" s="1"/>
  <c r="F1821" i="2"/>
  <c r="G1821" i="2" s="1"/>
  <c r="F1822" i="2"/>
  <c r="G1822" i="2" s="1"/>
  <c r="F1823" i="2"/>
  <c r="G1823" i="2" s="1"/>
  <c r="F1824" i="2"/>
  <c r="G1824" i="2" s="1"/>
  <c r="F1825" i="2"/>
  <c r="G1825" i="2" s="1"/>
  <c r="F1826" i="2"/>
  <c r="G1826" i="2" s="1"/>
  <c r="F1827" i="2"/>
  <c r="G1827" i="2" s="1"/>
  <c r="F1828" i="2"/>
  <c r="G1828" i="2" s="1"/>
  <c r="F1829" i="2"/>
  <c r="G1829" i="2" s="1"/>
  <c r="F1830" i="2"/>
  <c r="G1830" i="2" s="1"/>
  <c r="F1831" i="2"/>
  <c r="G1831" i="2" s="1"/>
  <c r="F1832" i="2"/>
  <c r="G1832" i="2" s="1"/>
  <c r="F1833" i="2"/>
  <c r="G1833" i="2" s="1"/>
  <c r="F1834" i="2"/>
  <c r="G1834" i="2" s="1"/>
  <c r="F1835" i="2"/>
  <c r="G1835" i="2" s="1"/>
  <c r="F1836" i="2"/>
  <c r="G1836" i="2" s="1"/>
  <c r="F1837" i="2"/>
  <c r="G1837" i="2" s="1"/>
  <c r="F1838" i="2"/>
  <c r="G1838" i="2" s="1"/>
  <c r="F1839" i="2"/>
  <c r="G1839" i="2" s="1"/>
  <c r="F1840" i="2"/>
  <c r="G1840" i="2" s="1"/>
  <c r="F1841" i="2"/>
  <c r="G1841" i="2" s="1"/>
  <c r="F1842" i="2"/>
  <c r="G1842" i="2" s="1"/>
  <c r="F1843" i="2"/>
  <c r="G1843" i="2" s="1"/>
  <c r="F1844" i="2"/>
  <c r="G1844" i="2" s="1"/>
  <c r="F1845" i="2"/>
  <c r="G1845" i="2" s="1"/>
  <c r="F1846" i="2"/>
  <c r="G1846" i="2" s="1"/>
  <c r="F1847" i="2"/>
  <c r="G1847" i="2" s="1"/>
  <c r="F1848" i="2"/>
  <c r="G1848" i="2" s="1"/>
  <c r="F1849" i="2"/>
  <c r="G1849" i="2" s="1"/>
  <c r="F1850" i="2"/>
  <c r="G1850" i="2" s="1"/>
  <c r="F1851" i="2"/>
  <c r="G1851" i="2" s="1"/>
  <c r="F1852" i="2"/>
  <c r="G1852" i="2" s="1"/>
  <c r="F1853" i="2"/>
  <c r="G1853" i="2" s="1"/>
  <c r="F1854" i="2"/>
  <c r="G1854" i="2" s="1"/>
  <c r="F1855" i="2"/>
  <c r="G1855" i="2" s="1"/>
  <c r="F1856" i="2"/>
  <c r="G1856" i="2" s="1"/>
  <c r="F1857" i="2"/>
  <c r="G1857" i="2" s="1"/>
  <c r="F1858" i="2"/>
  <c r="G1858" i="2" s="1"/>
  <c r="F1859" i="2"/>
  <c r="G1859" i="2" s="1"/>
  <c r="F1860" i="2"/>
  <c r="G1860" i="2" s="1"/>
  <c r="F1861" i="2"/>
  <c r="G1861" i="2" s="1"/>
  <c r="F1862" i="2"/>
  <c r="G1862" i="2" s="1"/>
  <c r="F1863" i="2"/>
  <c r="G1863" i="2" s="1"/>
  <c r="F1864" i="2"/>
  <c r="G1864" i="2" s="1"/>
  <c r="F1865" i="2"/>
  <c r="G1865" i="2" s="1"/>
  <c r="F1866" i="2"/>
  <c r="G1866" i="2" s="1"/>
  <c r="F1867" i="2"/>
  <c r="G1867" i="2" s="1"/>
  <c r="F1868" i="2"/>
  <c r="G1868" i="2" s="1"/>
  <c r="F1869" i="2"/>
  <c r="G1869" i="2" s="1"/>
  <c r="F1870" i="2"/>
  <c r="G1870" i="2" s="1"/>
  <c r="F1871" i="2"/>
  <c r="G1871" i="2" s="1"/>
  <c r="F1872" i="2"/>
  <c r="G1872" i="2" s="1"/>
  <c r="F1873" i="2"/>
  <c r="G1873" i="2" s="1"/>
  <c r="F1874" i="2"/>
  <c r="G1874" i="2" s="1"/>
  <c r="F1875" i="2"/>
  <c r="G1875" i="2" s="1"/>
  <c r="F1876" i="2"/>
  <c r="G1876" i="2" s="1"/>
  <c r="F1877" i="2"/>
  <c r="G1877" i="2" s="1"/>
  <c r="F1878" i="2"/>
  <c r="G1878" i="2" s="1"/>
  <c r="F1879" i="2"/>
  <c r="G1879" i="2" s="1"/>
  <c r="F1880" i="2"/>
  <c r="G1880" i="2" s="1"/>
  <c r="F1881" i="2"/>
  <c r="G1881" i="2" s="1"/>
  <c r="F1882" i="2"/>
  <c r="G1882" i="2" s="1"/>
  <c r="F1883" i="2"/>
  <c r="G1883" i="2" s="1"/>
  <c r="F1884" i="2"/>
  <c r="G1884" i="2" s="1"/>
  <c r="F1885" i="2"/>
  <c r="G1885" i="2" s="1"/>
  <c r="F1886" i="2"/>
  <c r="G1886" i="2" s="1"/>
  <c r="F1887" i="2"/>
  <c r="G1887" i="2" s="1"/>
  <c r="F1888" i="2"/>
  <c r="G1888" i="2" s="1"/>
  <c r="F1889" i="2"/>
  <c r="G1889" i="2" s="1"/>
  <c r="F1890" i="2"/>
  <c r="G1890" i="2" s="1"/>
  <c r="F1891" i="2"/>
  <c r="G1891" i="2" s="1"/>
  <c r="F1892" i="2"/>
  <c r="G1892" i="2" s="1"/>
  <c r="F1893" i="2"/>
  <c r="G1893" i="2" s="1"/>
  <c r="F1894" i="2"/>
  <c r="G1894" i="2" s="1"/>
  <c r="F1895" i="2"/>
  <c r="G1895" i="2" s="1"/>
  <c r="F1896" i="2"/>
  <c r="G1896" i="2" s="1"/>
  <c r="F1897" i="2"/>
  <c r="G1897" i="2" s="1"/>
  <c r="F1898" i="2"/>
  <c r="G1898" i="2" s="1"/>
  <c r="F1899" i="2"/>
  <c r="G1899" i="2" s="1"/>
  <c r="F1900" i="2"/>
  <c r="G1900" i="2" s="1"/>
  <c r="F1901" i="2"/>
  <c r="G1901" i="2" s="1"/>
  <c r="F1902" i="2"/>
  <c r="G1902" i="2" s="1"/>
  <c r="F1903" i="2"/>
  <c r="G1903" i="2" s="1"/>
  <c r="F1904" i="2"/>
  <c r="G1904" i="2" s="1"/>
  <c r="F1905" i="2"/>
  <c r="G1905" i="2" s="1"/>
  <c r="F1906" i="2"/>
  <c r="G1906" i="2" s="1"/>
  <c r="F1907" i="2"/>
  <c r="G1907" i="2" s="1"/>
  <c r="F1908" i="2"/>
  <c r="G1908" i="2" s="1"/>
  <c r="F1909" i="2"/>
  <c r="G1909" i="2" s="1"/>
  <c r="F1910" i="2"/>
  <c r="G1910" i="2" s="1"/>
  <c r="F1911" i="2"/>
  <c r="G1911" i="2" s="1"/>
  <c r="F1912" i="2"/>
  <c r="G1912" i="2" s="1"/>
  <c r="F1913" i="2"/>
  <c r="G1913" i="2" s="1"/>
  <c r="F1914" i="2"/>
  <c r="G1914" i="2" s="1"/>
  <c r="F1915" i="2"/>
  <c r="G1915" i="2" s="1"/>
  <c r="F1916" i="2"/>
  <c r="G1916" i="2" s="1"/>
  <c r="F1917" i="2"/>
  <c r="G1917" i="2" s="1"/>
  <c r="F1918" i="2"/>
  <c r="G1918" i="2" s="1"/>
  <c r="F1919" i="2"/>
  <c r="G1919" i="2" s="1"/>
  <c r="F1920" i="2"/>
  <c r="G1920" i="2" s="1"/>
  <c r="F1921" i="2"/>
  <c r="G1921" i="2" s="1"/>
  <c r="F1922" i="2"/>
  <c r="G1922" i="2" s="1"/>
  <c r="F1923" i="2"/>
  <c r="G1923" i="2" s="1"/>
  <c r="F1924" i="2"/>
  <c r="G1924" i="2" s="1"/>
  <c r="F1925" i="2"/>
  <c r="G1925" i="2" s="1"/>
  <c r="F1926" i="2"/>
  <c r="G1926" i="2" s="1"/>
  <c r="F1927" i="2"/>
  <c r="G1927" i="2" s="1"/>
  <c r="F1928" i="2"/>
  <c r="G1928" i="2" s="1"/>
  <c r="F1929" i="2"/>
  <c r="G1929" i="2" s="1"/>
  <c r="F1930" i="2"/>
  <c r="G1930" i="2" s="1"/>
  <c r="F1931" i="2"/>
  <c r="G1931" i="2" s="1"/>
  <c r="F1932" i="2"/>
  <c r="G1932" i="2" s="1"/>
  <c r="F1933" i="2"/>
  <c r="G1933" i="2" s="1"/>
  <c r="F1934" i="2"/>
  <c r="G1934" i="2" s="1"/>
  <c r="F1935" i="2"/>
  <c r="G1935" i="2" s="1"/>
  <c r="F1936" i="2"/>
  <c r="G1936" i="2" s="1"/>
  <c r="F1937" i="2"/>
  <c r="G1937" i="2" s="1"/>
  <c r="F1938" i="2"/>
  <c r="G1938" i="2" s="1"/>
  <c r="F1939" i="2"/>
  <c r="G1939" i="2" s="1"/>
  <c r="F1940" i="2"/>
  <c r="G1940" i="2" s="1"/>
  <c r="F1941" i="2"/>
  <c r="G1941" i="2" s="1"/>
  <c r="F1942" i="2"/>
  <c r="G1942" i="2" s="1"/>
  <c r="F1943" i="2"/>
  <c r="G1943" i="2" s="1"/>
  <c r="F1944" i="2"/>
  <c r="G1944" i="2" s="1"/>
  <c r="F1945" i="2"/>
  <c r="G1945" i="2" s="1"/>
  <c r="F1946" i="2"/>
  <c r="G1946" i="2" s="1"/>
  <c r="F1947" i="2"/>
  <c r="G1947" i="2" s="1"/>
  <c r="F1948" i="2"/>
  <c r="G1948" i="2" s="1"/>
  <c r="F1949" i="2"/>
  <c r="G1949" i="2" s="1"/>
  <c r="F1950" i="2"/>
  <c r="G1950" i="2" s="1"/>
  <c r="F1951" i="2"/>
  <c r="G1951" i="2" s="1"/>
  <c r="F1952" i="2"/>
  <c r="G1952" i="2" s="1"/>
  <c r="F1953" i="2"/>
  <c r="G1953" i="2" s="1"/>
  <c r="F1954" i="2"/>
  <c r="G1954" i="2" s="1"/>
  <c r="F1955" i="2"/>
  <c r="G1955" i="2" s="1"/>
  <c r="F1956" i="2"/>
  <c r="G1956" i="2" s="1"/>
  <c r="F1957" i="2"/>
  <c r="G1957" i="2" s="1"/>
  <c r="F1958" i="2"/>
  <c r="G1958" i="2" s="1"/>
  <c r="F1959" i="2"/>
  <c r="G1959" i="2" s="1"/>
  <c r="F1960" i="2"/>
  <c r="G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G1966" i="2" s="1"/>
  <c r="F1967" i="2"/>
  <c r="G1967" i="2" s="1"/>
  <c r="F1968" i="2"/>
  <c r="G1968" i="2" s="1"/>
  <c r="F1969" i="2"/>
  <c r="G1969" i="2" s="1"/>
  <c r="F1970" i="2"/>
  <c r="G1970" i="2" s="1"/>
  <c r="F1971" i="2"/>
  <c r="G1971" i="2" s="1"/>
  <c r="F1972" i="2"/>
  <c r="G1972" i="2" s="1"/>
  <c r="F1973" i="2"/>
  <c r="G1973" i="2" s="1"/>
  <c r="F1974" i="2"/>
  <c r="G1974" i="2" s="1"/>
  <c r="F1975" i="2"/>
  <c r="G1975" i="2" s="1"/>
  <c r="F1976" i="2"/>
  <c r="G1976" i="2" s="1"/>
  <c r="F1977" i="2"/>
  <c r="G1977" i="2" s="1"/>
  <c r="F3912" i="2"/>
  <c r="G3912" i="2" s="1"/>
  <c r="F1979" i="2"/>
  <c r="G1979" i="2" s="1"/>
  <c r="F1980" i="2"/>
  <c r="G1980" i="2" s="1"/>
  <c r="F1981" i="2"/>
  <c r="G1981" i="2" s="1"/>
  <c r="F1982" i="2"/>
  <c r="G1982" i="2" s="1"/>
  <c r="F1983" i="2"/>
  <c r="G1983" i="2" s="1"/>
  <c r="F1984" i="2"/>
  <c r="G1984" i="2" s="1"/>
  <c r="F1985" i="2"/>
  <c r="G1985" i="2" s="1"/>
  <c r="F1986" i="2"/>
  <c r="G1986" i="2" s="1"/>
  <c r="F1987" i="2"/>
  <c r="G1987" i="2" s="1"/>
  <c r="F1988" i="2"/>
  <c r="G1988" i="2" s="1"/>
  <c r="F1989" i="2"/>
  <c r="G1989" i="2" s="1"/>
  <c r="F1990" i="2"/>
  <c r="G1990" i="2" s="1"/>
  <c r="F1991" i="2"/>
  <c r="G1991" i="2" s="1"/>
  <c r="F1992" i="2"/>
  <c r="G1992" i="2" s="1"/>
  <c r="F1993" i="2"/>
  <c r="G1993" i="2" s="1"/>
  <c r="F1994" i="2"/>
  <c r="G1994" i="2" s="1"/>
  <c r="F1995" i="2"/>
  <c r="G1995" i="2" s="1"/>
  <c r="F1996" i="2"/>
  <c r="G1996" i="2" s="1"/>
  <c r="F1997" i="2"/>
  <c r="G1997" i="2" s="1"/>
  <c r="F1998" i="2"/>
  <c r="G1998" i="2" s="1"/>
  <c r="F1999" i="2"/>
  <c r="G1999" i="2" s="1"/>
  <c r="F2000" i="2"/>
  <c r="G2000" i="2" s="1"/>
  <c r="F2001" i="2"/>
  <c r="G2001" i="2" s="1"/>
  <c r="F2002" i="2"/>
  <c r="G2002" i="2" s="1"/>
  <c r="F2003" i="2"/>
  <c r="G2003" i="2" s="1"/>
  <c r="F2004" i="2"/>
  <c r="G2004" i="2" s="1"/>
  <c r="F2005" i="2"/>
  <c r="G2005" i="2" s="1"/>
  <c r="F2006" i="2"/>
  <c r="G2006" i="2" s="1"/>
  <c r="F2007" i="2"/>
  <c r="G2007" i="2" s="1"/>
  <c r="F2008" i="2"/>
  <c r="G2008" i="2" s="1"/>
  <c r="F2009" i="2"/>
  <c r="G2009" i="2" s="1"/>
  <c r="F2010" i="2"/>
  <c r="G2010" i="2" s="1"/>
  <c r="F2011" i="2"/>
  <c r="G2011" i="2" s="1"/>
  <c r="F2012" i="2"/>
  <c r="G2012" i="2" s="1"/>
  <c r="F2013" i="2"/>
  <c r="G2013" i="2" s="1"/>
  <c r="F2014" i="2"/>
  <c r="G2014" i="2" s="1"/>
  <c r="F2015" i="2"/>
  <c r="G2015" i="2" s="1"/>
  <c r="F2016" i="2"/>
  <c r="G2016" i="2" s="1"/>
  <c r="F2017" i="2"/>
  <c r="G2017" i="2" s="1"/>
  <c r="F2018" i="2"/>
  <c r="G2018" i="2" s="1"/>
  <c r="F2019" i="2"/>
  <c r="G2019" i="2" s="1"/>
  <c r="F2020" i="2"/>
  <c r="G2020" i="2" s="1"/>
  <c r="F2021" i="2"/>
  <c r="G2021" i="2" s="1"/>
  <c r="F2022" i="2"/>
  <c r="G2022" i="2" s="1"/>
  <c r="F2023" i="2"/>
  <c r="G2023" i="2" s="1"/>
  <c r="F2024" i="2"/>
  <c r="G2024" i="2" s="1"/>
  <c r="F2025" i="2"/>
  <c r="G2025" i="2" s="1"/>
  <c r="F2026" i="2"/>
  <c r="G2026" i="2" s="1"/>
  <c r="F2027" i="2"/>
  <c r="G2027" i="2" s="1"/>
  <c r="F2028" i="2"/>
  <c r="G2028" i="2" s="1"/>
  <c r="F2029" i="2"/>
  <c r="G2029" i="2" s="1"/>
  <c r="F2030" i="2"/>
  <c r="G2030" i="2" s="1"/>
  <c r="F2031" i="2"/>
  <c r="G2031" i="2" s="1"/>
  <c r="F2032" i="2"/>
  <c r="G2032" i="2" s="1"/>
  <c r="F2033" i="2"/>
  <c r="G2033" i="2" s="1"/>
  <c r="F2034" i="2"/>
  <c r="G2034" i="2" s="1"/>
  <c r="F2035" i="2"/>
  <c r="G2035" i="2" s="1"/>
  <c r="F2036" i="2"/>
  <c r="G2036" i="2" s="1"/>
  <c r="F2037" i="2"/>
  <c r="G2037" i="2" s="1"/>
  <c r="F2038" i="2"/>
  <c r="G2038" i="2" s="1"/>
  <c r="F2039" i="2"/>
  <c r="G2039" i="2" s="1"/>
  <c r="F2040" i="2"/>
  <c r="G2040" i="2" s="1"/>
  <c r="F2041" i="2"/>
  <c r="G2041" i="2" s="1"/>
  <c r="F2042" i="2"/>
  <c r="G2042" i="2" s="1"/>
  <c r="F2043" i="2"/>
  <c r="G2043" i="2" s="1"/>
  <c r="F2044" i="2"/>
  <c r="G2044" i="2" s="1"/>
  <c r="F2045" i="2"/>
  <c r="G2045" i="2" s="1"/>
  <c r="F2046" i="2"/>
  <c r="G2046" i="2" s="1"/>
  <c r="F2047" i="2"/>
  <c r="G2047" i="2" s="1"/>
  <c r="F2048" i="2"/>
  <c r="G2048" i="2" s="1"/>
  <c r="F2049" i="2"/>
  <c r="G2049" i="2" s="1"/>
  <c r="F2050" i="2"/>
  <c r="G2050" i="2" s="1"/>
  <c r="F2051" i="2"/>
  <c r="G2051" i="2" s="1"/>
  <c r="F2052" i="2"/>
  <c r="G2052" i="2" s="1"/>
  <c r="F2053" i="2"/>
  <c r="G2053" i="2" s="1"/>
  <c r="F2054" i="2"/>
  <c r="G2054" i="2" s="1"/>
  <c r="F2055" i="2"/>
  <c r="G2055" i="2" s="1"/>
  <c r="F2056" i="2"/>
  <c r="G2056" i="2" s="1"/>
  <c r="F2057" i="2"/>
  <c r="G2057" i="2" s="1"/>
  <c r="F2058" i="2"/>
  <c r="G2058" i="2" s="1"/>
  <c r="F2059" i="2"/>
  <c r="G2059" i="2" s="1"/>
  <c r="F2060" i="2"/>
  <c r="G2060" i="2" s="1"/>
  <c r="F2061" i="2"/>
  <c r="G2061" i="2" s="1"/>
  <c r="F2062" i="2"/>
  <c r="G2062" i="2" s="1"/>
  <c r="F2063" i="2"/>
  <c r="G2063" i="2" s="1"/>
  <c r="F2064" i="2"/>
  <c r="G2064" i="2" s="1"/>
  <c r="F2065" i="2"/>
  <c r="G2065" i="2" s="1"/>
  <c r="F2066" i="2"/>
  <c r="G2066" i="2" s="1"/>
  <c r="F2067" i="2"/>
  <c r="G2067" i="2" s="1"/>
  <c r="F2068" i="2"/>
  <c r="G2068" i="2" s="1"/>
  <c r="F2069" i="2"/>
  <c r="G2069" i="2" s="1"/>
  <c r="F2070" i="2"/>
  <c r="G2070" i="2" s="1"/>
  <c r="F2071" i="2"/>
  <c r="G2071" i="2" s="1"/>
  <c r="F2072" i="2"/>
  <c r="G2072" i="2" s="1"/>
  <c r="F2073" i="2"/>
  <c r="G2073" i="2" s="1"/>
  <c r="F2074" i="2"/>
  <c r="G2074" i="2" s="1"/>
  <c r="F2075" i="2"/>
  <c r="G2075" i="2" s="1"/>
  <c r="F2076" i="2"/>
  <c r="G2076" i="2" s="1"/>
  <c r="F2077" i="2"/>
  <c r="G2077" i="2" s="1"/>
  <c r="F2078" i="2"/>
  <c r="G2078" i="2" s="1"/>
  <c r="F2079" i="2"/>
  <c r="G2079" i="2" s="1"/>
  <c r="F2080" i="2"/>
  <c r="G2080" i="2" s="1"/>
  <c r="F2081" i="2"/>
  <c r="G2081" i="2" s="1"/>
  <c r="F2082" i="2"/>
  <c r="G2082" i="2" s="1"/>
  <c r="F2083" i="2"/>
  <c r="G2083" i="2" s="1"/>
  <c r="F2084" i="2"/>
  <c r="G2084" i="2" s="1"/>
  <c r="F2085" i="2"/>
  <c r="G2085" i="2" s="1"/>
  <c r="F2086" i="2"/>
  <c r="G2086" i="2" s="1"/>
  <c r="F2087" i="2"/>
  <c r="G2087" i="2" s="1"/>
  <c r="F2088" i="2"/>
  <c r="G2088" i="2" s="1"/>
  <c r="F2089" i="2"/>
  <c r="G2089" i="2" s="1"/>
  <c r="F2090" i="2"/>
  <c r="G2090" i="2" s="1"/>
  <c r="F2091" i="2"/>
  <c r="G2091" i="2" s="1"/>
  <c r="F2092" i="2"/>
  <c r="G2092" i="2" s="1"/>
  <c r="F2093" i="2"/>
  <c r="G2093" i="2" s="1"/>
  <c r="F2094" i="2"/>
  <c r="G2094" i="2" s="1"/>
  <c r="F2095" i="2"/>
  <c r="G2095" i="2" s="1"/>
  <c r="F2096" i="2"/>
  <c r="G2096" i="2" s="1"/>
  <c r="F2097" i="2"/>
  <c r="G2097" i="2" s="1"/>
  <c r="F2098" i="2"/>
  <c r="G2098" i="2" s="1"/>
  <c r="F2099" i="2"/>
  <c r="G2099" i="2" s="1"/>
  <c r="F2100" i="2"/>
  <c r="G2100" i="2" s="1"/>
  <c r="F2101" i="2"/>
  <c r="G2101" i="2" s="1"/>
  <c r="F2102" i="2"/>
  <c r="G2102" i="2" s="1"/>
  <c r="F2103" i="2"/>
  <c r="G2103" i="2" s="1"/>
  <c r="F2104" i="2"/>
  <c r="G2104" i="2" s="1"/>
  <c r="F2105" i="2"/>
  <c r="G2105" i="2" s="1"/>
  <c r="F2106" i="2"/>
  <c r="G2106" i="2" s="1"/>
  <c r="F2107" i="2"/>
  <c r="G2107" i="2" s="1"/>
  <c r="F2108" i="2"/>
  <c r="G2108" i="2" s="1"/>
  <c r="F2109" i="2"/>
  <c r="G2109" i="2" s="1"/>
  <c r="F2110" i="2"/>
  <c r="G2110" i="2" s="1"/>
  <c r="F2111" i="2"/>
  <c r="G2111" i="2" s="1"/>
  <c r="F2112" i="2"/>
  <c r="G2112" i="2" s="1"/>
  <c r="F2113" i="2"/>
  <c r="G2113" i="2" s="1"/>
  <c r="F2114" i="2"/>
  <c r="G2114" i="2" s="1"/>
  <c r="F2115" i="2"/>
  <c r="G2115" i="2" s="1"/>
  <c r="F2116" i="2"/>
  <c r="G2116" i="2" s="1"/>
  <c r="F2117" i="2"/>
  <c r="G2117" i="2" s="1"/>
  <c r="F2118" i="2"/>
  <c r="G2118" i="2" s="1"/>
  <c r="F2119" i="2"/>
  <c r="G2119" i="2" s="1"/>
  <c r="F2120" i="2"/>
  <c r="G2120" i="2" s="1"/>
  <c r="F2121" i="2"/>
  <c r="G2121" i="2" s="1"/>
  <c r="F2122" i="2"/>
  <c r="G2122" i="2" s="1"/>
  <c r="F2123" i="2"/>
  <c r="G2123" i="2" s="1"/>
  <c r="F2124" i="2"/>
  <c r="G2124" i="2" s="1"/>
  <c r="F2125" i="2"/>
  <c r="G2125" i="2" s="1"/>
  <c r="F2126" i="2"/>
  <c r="G2126" i="2" s="1"/>
  <c r="F2127" i="2"/>
  <c r="G2127" i="2" s="1"/>
  <c r="F2128" i="2"/>
  <c r="G2128" i="2" s="1"/>
  <c r="F2129" i="2"/>
  <c r="G2129" i="2" s="1"/>
  <c r="F2130" i="2"/>
  <c r="G2130" i="2" s="1"/>
  <c r="F2131" i="2"/>
  <c r="G2131" i="2" s="1"/>
  <c r="F2132" i="2"/>
  <c r="G2132" i="2" s="1"/>
  <c r="F2133" i="2"/>
  <c r="G2133" i="2" s="1"/>
  <c r="F2134" i="2"/>
  <c r="G2134" i="2" s="1"/>
  <c r="F2135" i="2"/>
  <c r="G2135" i="2" s="1"/>
  <c r="F2136" i="2"/>
  <c r="G2136" i="2" s="1"/>
  <c r="F2137" i="2"/>
  <c r="G2137" i="2" s="1"/>
  <c r="F2138" i="2"/>
  <c r="G2138" i="2" s="1"/>
  <c r="F2139" i="2"/>
  <c r="G2139" i="2" s="1"/>
  <c r="F2140" i="2"/>
  <c r="G2140" i="2" s="1"/>
  <c r="F2141" i="2"/>
  <c r="G2141" i="2" s="1"/>
  <c r="F2142" i="2"/>
  <c r="G2142" i="2" s="1"/>
  <c r="F2143" i="2"/>
  <c r="G2143" i="2" s="1"/>
  <c r="F2144" i="2"/>
  <c r="G2144" i="2" s="1"/>
  <c r="F2145" i="2"/>
  <c r="G2145" i="2" s="1"/>
  <c r="F2146" i="2"/>
  <c r="G2146" i="2" s="1"/>
  <c r="F2147" i="2"/>
  <c r="G2147" i="2" s="1"/>
  <c r="F2148" i="2"/>
  <c r="G2148" i="2" s="1"/>
  <c r="F2149" i="2"/>
  <c r="G2149" i="2" s="1"/>
  <c r="F2150" i="2"/>
  <c r="G2150" i="2" s="1"/>
  <c r="F2151" i="2"/>
  <c r="G2151" i="2" s="1"/>
  <c r="F2152" i="2"/>
  <c r="G2152" i="2" s="1"/>
  <c r="F2153" i="2"/>
  <c r="G2153" i="2" s="1"/>
  <c r="F2154" i="2"/>
  <c r="G2154" i="2" s="1"/>
  <c r="F2155" i="2"/>
  <c r="G2155" i="2" s="1"/>
  <c r="F2156" i="2"/>
  <c r="G2156" i="2" s="1"/>
  <c r="F2157" i="2"/>
  <c r="G2157" i="2" s="1"/>
  <c r="F2158" i="2"/>
  <c r="G2158" i="2" s="1"/>
  <c r="F2159" i="2"/>
  <c r="G2159" i="2" s="1"/>
  <c r="F2160" i="2"/>
  <c r="G2160" i="2" s="1"/>
  <c r="F2161" i="2"/>
  <c r="G2161" i="2" s="1"/>
  <c r="F2162" i="2"/>
  <c r="G2162" i="2" s="1"/>
  <c r="F2163" i="2"/>
  <c r="G2163" i="2" s="1"/>
  <c r="F2164" i="2"/>
  <c r="G2164" i="2" s="1"/>
  <c r="F2165" i="2"/>
  <c r="G2165" i="2" s="1"/>
  <c r="F2166" i="2"/>
  <c r="G2166" i="2" s="1"/>
  <c r="F2167" i="2"/>
  <c r="G2167" i="2" s="1"/>
  <c r="F2168" i="2"/>
  <c r="G2168" i="2" s="1"/>
  <c r="F2169" i="2"/>
  <c r="G2169" i="2" s="1"/>
  <c r="F2170" i="2"/>
  <c r="G2170" i="2" s="1"/>
  <c r="F2171" i="2"/>
  <c r="G2171" i="2" s="1"/>
  <c r="F2172" i="2"/>
  <c r="G2172" i="2" s="1"/>
  <c r="F2173" i="2"/>
  <c r="G2173" i="2" s="1"/>
  <c r="F2174" i="2"/>
  <c r="G2174" i="2" s="1"/>
  <c r="F2175" i="2"/>
  <c r="G2175" i="2" s="1"/>
  <c r="F2176" i="2"/>
  <c r="G2176" i="2" s="1"/>
  <c r="F2177" i="2"/>
  <c r="G2177" i="2" s="1"/>
  <c r="F2178" i="2"/>
  <c r="G2178" i="2" s="1"/>
  <c r="F2179" i="2"/>
  <c r="G2179" i="2" s="1"/>
  <c r="F2180" i="2"/>
  <c r="G2180" i="2" s="1"/>
  <c r="F2181" i="2"/>
  <c r="G2181" i="2" s="1"/>
  <c r="F2182" i="2"/>
  <c r="G2182" i="2" s="1"/>
  <c r="F2183" i="2"/>
  <c r="G2183" i="2" s="1"/>
  <c r="F2184" i="2"/>
  <c r="G2184" i="2" s="1"/>
  <c r="F2185" i="2"/>
  <c r="G2185" i="2" s="1"/>
  <c r="F2186" i="2"/>
  <c r="G2186" i="2" s="1"/>
  <c r="F2187" i="2"/>
  <c r="G2187" i="2" s="1"/>
  <c r="F2188" i="2"/>
  <c r="G2188" i="2" s="1"/>
  <c r="F2189" i="2"/>
  <c r="G2189" i="2" s="1"/>
  <c r="F2190" i="2"/>
  <c r="G2190" i="2" s="1"/>
  <c r="F2191" i="2"/>
  <c r="G2191" i="2" s="1"/>
  <c r="F2192" i="2"/>
  <c r="G2192" i="2" s="1"/>
  <c r="F2193" i="2"/>
  <c r="G2193" i="2" s="1"/>
  <c r="F2194" i="2"/>
  <c r="G2194" i="2" s="1"/>
  <c r="F2195" i="2"/>
  <c r="G2195" i="2" s="1"/>
  <c r="F2196" i="2"/>
  <c r="G2196" i="2" s="1"/>
  <c r="F2197" i="2"/>
  <c r="G2197" i="2" s="1"/>
  <c r="F2198" i="2"/>
  <c r="G2198" i="2" s="1"/>
  <c r="F2199" i="2"/>
  <c r="G2199" i="2" s="1"/>
  <c r="F2200" i="2"/>
  <c r="G2200" i="2" s="1"/>
  <c r="F2201" i="2"/>
  <c r="G2201" i="2" s="1"/>
  <c r="F2202" i="2"/>
  <c r="G2202" i="2" s="1"/>
  <c r="F2203" i="2"/>
  <c r="G2203" i="2" s="1"/>
  <c r="F2204" i="2"/>
  <c r="G2204" i="2" s="1"/>
  <c r="F2205" i="2"/>
  <c r="G2205" i="2" s="1"/>
  <c r="F2206" i="2"/>
  <c r="G2206" i="2" s="1"/>
  <c r="F2207" i="2"/>
  <c r="G2207" i="2" s="1"/>
  <c r="F2208" i="2"/>
  <c r="G2208" i="2" s="1"/>
  <c r="F2209" i="2"/>
  <c r="G2209" i="2" s="1"/>
  <c r="F2210" i="2"/>
  <c r="G2210" i="2" s="1"/>
  <c r="F2211" i="2"/>
  <c r="G2211" i="2" s="1"/>
  <c r="F2212" i="2"/>
  <c r="G2212" i="2" s="1"/>
  <c r="F2213" i="2"/>
  <c r="G2213" i="2" s="1"/>
  <c r="F2214" i="2"/>
  <c r="G2214" i="2" s="1"/>
  <c r="F2215" i="2"/>
  <c r="G2215" i="2" s="1"/>
  <c r="F2216" i="2"/>
  <c r="G2216" i="2" s="1"/>
  <c r="F2217" i="2"/>
  <c r="G2217" i="2" s="1"/>
  <c r="F2218" i="2"/>
  <c r="G2218" i="2" s="1"/>
  <c r="F2219" i="2"/>
  <c r="G2219" i="2" s="1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G2225" i="2" s="1"/>
  <c r="F2226" i="2"/>
  <c r="G2226" i="2" s="1"/>
  <c r="F2227" i="2"/>
  <c r="G2227" i="2" s="1"/>
  <c r="F2228" i="2"/>
  <c r="G2228" i="2" s="1"/>
  <c r="F2229" i="2"/>
  <c r="G2229" i="2" s="1"/>
  <c r="F2230" i="2"/>
  <c r="G2230" i="2" s="1"/>
  <c r="F2231" i="2"/>
  <c r="G2231" i="2" s="1"/>
  <c r="F2232" i="2"/>
  <c r="G2232" i="2" s="1"/>
  <c r="F2233" i="2"/>
  <c r="G2233" i="2" s="1"/>
  <c r="F2234" i="2"/>
  <c r="G2234" i="2" s="1"/>
  <c r="F2235" i="2"/>
  <c r="G2235" i="2" s="1"/>
  <c r="F2236" i="2"/>
  <c r="G2236" i="2" s="1"/>
  <c r="F2237" i="2"/>
  <c r="G2237" i="2" s="1"/>
  <c r="F2238" i="2"/>
  <c r="G2238" i="2" s="1"/>
  <c r="F2239" i="2"/>
  <c r="G2239" i="2" s="1"/>
  <c r="F2240" i="2"/>
  <c r="G2240" i="2" s="1"/>
  <c r="F2241" i="2"/>
  <c r="G2241" i="2" s="1"/>
  <c r="F2242" i="2"/>
  <c r="G2242" i="2" s="1"/>
  <c r="F2243" i="2"/>
  <c r="G2243" i="2" s="1"/>
  <c r="F2244" i="2"/>
  <c r="G2244" i="2" s="1"/>
  <c r="F2245" i="2"/>
  <c r="G2245" i="2" s="1"/>
  <c r="F2246" i="2"/>
  <c r="G2246" i="2" s="1"/>
  <c r="F2247" i="2"/>
  <c r="G2247" i="2" s="1"/>
  <c r="F2248" i="2"/>
  <c r="G2248" i="2" s="1"/>
  <c r="F2249" i="2"/>
  <c r="G2249" i="2" s="1"/>
  <c r="F2250" i="2"/>
  <c r="G2250" i="2" s="1"/>
  <c r="F2251" i="2"/>
  <c r="G2251" i="2" s="1"/>
  <c r="F2252" i="2"/>
  <c r="G2252" i="2" s="1"/>
  <c r="F2253" i="2"/>
  <c r="G2253" i="2" s="1"/>
  <c r="F2254" i="2"/>
  <c r="G2254" i="2" s="1"/>
  <c r="F2255" i="2"/>
  <c r="G2255" i="2" s="1"/>
  <c r="F2256" i="2"/>
  <c r="G2256" i="2" s="1"/>
  <c r="F2257" i="2"/>
  <c r="G2257" i="2" s="1"/>
  <c r="F2258" i="2"/>
  <c r="G2258" i="2" s="1"/>
  <c r="F2259" i="2"/>
  <c r="G2259" i="2" s="1"/>
  <c r="F2260" i="2"/>
  <c r="G2260" i="2" s="1"/>
  <c r="F2261" i="2"/>
  <c r="G2261" i="2" s="1"/>
  <c r="F2262" i="2"/>
  <c r="G2262" i="2" s="1"/>
  <c r="F2263" i="2"/>
  <c r="G2263" i="2" s="1"/>
  <c r="F2264" i="2"/>
  <c r="G2264" i="2" s="1"/>
  <c r="F2265" i="2"/>
  <c r="G2265" i="2" s="1"/>
  <c r="F2266" i="2"/>
  <c r="G2266" i="2" s="1"/>
  <c r="F2267" i="2"/>
  <c r="G2267" i="2" s="1"/>
  <c r="F2268" i="2"/>
  <c r="G2268" i="2" s="1"/>
  <c r="F2269" i="2"/>
  <c r="G2269" i="2" s="1"/>
  <c r="F2270" i="2"/>
  <c r="G2270" i="2" s="1"/>
  <c r="F2271" i="2"/>
  <c r="G2271" i="2" s="1"/>
  <c r="F2272" i="2"/>
  <c r="G2272" i="2" s="1"/>
  <c r="F2273" i="2"/>
  <c r="G2273" i="2" s="1"/>
  <c r="F2274" i="2"/>
  <c r="G2274" i="2" s="1"/>
  <c r="F2275" i="2"/>
  <c r="G2275" i="2" s="1"/>
  <c r="F2276" i="2"/>
  <c r="G2276" i="2" s="1"/>
  <c r="F2277" i="2"/>
  <c r="G2277" i="2" s="1"/>
  <c r="F2278" i="2"/>
  <c r="G2278" i="2" s="1"/>
  <c r="F2279" i="2"/>
  <c r="G2279" i="2" s="1"/>
  <c r="F2280" i="2"/>
  <c r="G2280" i="2" s="1"/>
  <c r="F2281" i="2"/>
  <c r="G2281" i="2" s="1"/>
  <c r="F2282" i="2"/>
  <c r="G2282" i="2" s="1"/>
  <c r="F2283" i="2"/>
  <c r="G2283" i="2" s="1"/>
  <c r="F2284" i="2"/>
  <c r="G2284" i="2" s="1"/>
  <c r="F2285" i="2"/>
  <c r="G2285" i="2" s="1"/>
  <c r="F2286" i="2"/>
  <c r="G2286" i="2" s="1"/>
  <c r="F2287" i="2"/>
  <c r="G2287" i="2" s="1"/>
  <c r="F2288" i="2"/>
  <c r="G2288" i="2" s="1"/>
  <c r="F2289" i="2"/>
  <c r="G2289" i="2" s="1"/>
  <c r="F2290" i="2"/>
  <c r="G2290" i="2" s="1"/>
  <c r="F2291" i="2"/>
  <c r="G2291" i="2" s="1"/>
  <c r="F2292" i="2"/>
  <c r="G2292" i="2" s="1"/>
  <c r="F2293" i="2"/>
  <c r="G2293" i="2" s="1"/>
  <c r="F2294" i="2"/>
  <c r="G2294" i="2" s="1"/>
  <c r="F2295" i="2"/>
  <c r="G2295" i="2" s="1"/>
  <c r="F2296" i="2"/>
  <c r="G2296" i="2" s="1"/>
  <c r="F2297" i="2"/>
  <c r="G2297" i="2" s="1"/>
  <c r="F2298" i="2"/>
  <c r="G2298" i="2" s="1"/>
  <c r="F2299" i="2"/>
  <c r="G2299" i="2" s="1"/>
  <c r="F2300" i="2"/>
  <c r="G2300" i="2" s="1"/>
  <c r="F2301" i="2"/>
  <c r="G2301" i="2" s="1"/>
  <c r="F2302" i="2"/>
  <c r="G2302" i="2" s="1"/>
  <c r="F2303" i="2"/>
  <c r="G2303" i="2" s="1"/>
  <c r="F2304" i="2"/>
  <c r="G2304" i="2" s="1"/>
  <c r="F2305" i="2"/>
  <c r="G2305" i="2" s="1"/>
  <c r="F2306" i="2"/>
  <c r="G2306" i="2" s="1"/>
  <c r="F2307" i="2"/>
  <c r="G2307" i="2" s="1"/>
  <c r="F2308" i="2"/>
  <c r="G2308" i="2" s="1"/>
  <c r="F2309" i="2"/>
  <c r="G2309" i="2" s="1"/>
  <c r="F2310" i="2"/>
  <c r="G2310" i="2" s="1"/>
  <c r="F2311" i="2"/>
  <c r="G2311" i="2" s="1"/>
  <c r="F2312" i="2"/>
  <c r="G2312" i="2" s="1"/>
  <c r="F2313" i="2"/>
  <c r="G2313" i="2" s="1"/>
  <c r="F2314" i="2"/>
  <c r="G2314" i="2" s="1"/>
  <c r="F2315" i="2"/>
  <c r="G2315" i="2" s="1"/>
  <c r="F2316" i="2"/>
  <c r="G2316" i="2" s="1"/>
  <c r="F2317" i="2"/>
  <c r="G2317" i="2" s="1"/>
  <c r="F2318" i="2"/>
  <c r="G2318" i="2" s="1"/>
  <c r="F2319" i="2"/>
  <c r="G2319" i="2" s="1"/>
  <c r="F2320" i="2"/>
  <c r="G2320" i="2" s="1"/>
  <c r="F2321" i="2"/>
  <c r="G2321" i="2" s="1"/>
  <c r="F2322" i="2"/>
  <c r="G2322" i="2" s="1"/>
  <c r="F2323" i="2"/>
  <c r="G2323" i="2" s="1"/>
  <c r="F2324" i="2"/>
  <c r="G2324" i="2" s="1"/>
  <c r="F2325" i="2"/>
  <c r="G2325" i="2" s="1"/>
  <c r="F2326" i="2"/>
  <c r="G2326" i="2" s="1"/>
  <c r="F2327" i="2"/>
  <c r="G2327" i="2" s="1"/>
  <c r="F2328" i="2"/>
  <c r="G2328" i="2" s="1"/>
  <c r="F2329" i="2"/>
  <c r="G2329" i="2" s="1"/>
  <c r="F2330" i="2"/>
  <c r="G2330" i="2" s="1"/>
  <c r="F2331" i="2"/>
  <c r="G2331" i="2" s="1"/>
  <c r="F2332" i="2"/>
  <c r="G2332" i="2" s="1"/>
  <c r="F2333" i="2"/>
  <c r="G2333" i="2" s="1"/>
  <c r="F2334" i="2"/>
  <c r="G2334" i="2" s="1"/>
  <c r="F2335" i="2"/>
  <c r="G2335" i="2" s="1"/>
  <c r="F2336" i="2"/>
  <c r="G2336" i="2" s="1"/>
  <c r="F2337" i="2"/>
  <c r="G2337" i="2" s="1"/>
  <c r="F2338" i="2"/>
  <c r="G2338" i="2" s="1"/>
  <c r="F2339" i="2"/>
  <c r="G2339" i="2" s="1"/>
  <c r="F2340" i="2"/>
  <c r="G2340" i="2" s="1"/>
  <c r="F2341" i="2"/>
  <c r="G2341" i="2" s="1"/>
  <c r="F2342" i="2"/>
  <c r="G2342" i="2" s="1"/>
  <c r="F2343" i="2"/>
  <c r="G2343" i="2" s="1"/>
  <c r="F2344" i="2"/>
  <c r="G2344" i="2" s="1"/>
  <c r="F2345" i="2"/>
  <c r="G2345" i="2" s="1"/>
  <c r="F2346" i="2"/>
  <c r="G2346" i="2" s="1"/>
  <c r="F2347" i="2"/>
  <c r="G2347" i="2" s="1"/>
  <c r="F2348" i="2"/>
  <c r="G2348" i="2" s="1"/>
  <c r="F2349" i="2"/>
  <c r="G2349" i="2" s="1"/>
  <c r="F2350" i="2"/>
  <c r="G2350" i="2" s="1"/>
  <c r="F2351" i="2"/>
  <c r="G2351" i="2" s="1"/>
  <c r="F2352" i="2"/>
  <c r="G2352" i="2" s="1"/>
  <c r="F2353" i="2"/>
  <c r="G2353" i="2" s="1"/>
  <c r="F2354" i="2"/>
  <c r="G2354" i="2" s="1"/>
  <c r="F2355" i="2"/>
  <c r="G2355" i="2" s="1"/>
  <c r="F2356" i="2"/>
  <c r="G2356" i="2" s="1"/>
  <c r="F2357" i="2"/>
  <c r="G2357" i="2" s="1"/>
  <c r="F2358" i="2"/>
  <c r="G2358" i="2" s="1"/>
  <c r="F2359" i="2"/>
  <c r="G2359" i="2" s="1"/>
  <c r="F2360" i="2"/>
  <c r="G2360" i="2" s="1"/>
  <c r="F2361" i="2"/>
  <c r="G2361" i="2" s="1"/>
  <c r="F2362" i="2"/>
  <c r="G2362" i="2" s="1"/>
  <c r="F2363" i="2"/>
  <c r="G2363" i="2" s="1"/>
  <c r="F2364" i="2"/>
  <c r="G2364" i="2" s="1"/>
  <c r="F2365" i="2"/>
  <c r="G2365" i="2" s="1"/>
  <c r="F2366" i="2"/>
  <c r="G2366" i="2" s="1"/>
  <c r="F2367" i="2"/>
  <c r="G2367" i="2" s="1"/>
  <c r="F2368" i="2"/>
  <c r="G2368" i="2" s="1"/>
  <c r="F2369" i="2"/>
  <c r="G2369" i="2" s="1"/>
  <c r="F2370" i="2"/>
  <c r="G2370" i="2" s="1"/>
  <c r="F2371" i="2"/>
  <c r="G2371" i="2" s="1"/>
  <c r="F2372" i="2"/>
  <c r="G2372" i="2" s="1"/>
  <c r="F2373" i="2"/>
  <c r="G2373" i="2" s="1"/>
  <c r="F2374" i="2"/>
  <c r="G2374" i="2" s="1"/>
  <c r="F2375" i="2"/>
  <c r="G2375" i="2" s="1"/>
  <c r="F2376" i="2"/>
  <c r="G2376" i="2" s="1"/>
  <c r="F2377" i="2"/>
  <c r="G2377" i="2" s="1"/>
  <c r="F2378" i="2"/>
  <c r="G2378" i="2" s="1"/>
  <c r="F2379" i="2"/>
  <c r="G2379" i="2" s="1"/>
  <c r="F2380" i="2"/>
  <c r="G2380" i="2" s="1"/>
  <c r="F2381" i="2"/>
  <c r="G2381" i="2" s="1"/>
  <c r="F2382" i="2"/>
  <c r="G2382" i="2" s="1"/>
  <c r="F2383" i="2"/>
  <c r="G2383" i="2" s="1"/>
  <c r="F2384" i="2"/>
  <c r="G2384" i="2" s="1"/>
  <c r="F2385" i="2"/>
  <c r="G2385" i="2" s="1"/>
  <c r="F2386" i="2"/>
  <c r="G2386" i="2" s="1"/>
  <c r="F2387" i="2"/>
  <c r="G2387" i="2" s="1"/>
  <c r="F2388" i="2"/>
  <c r="G2388" i="2" s="1"/>
  <c r="F2389" i="2"/>
  <c r="G2389" i="2" s="1"/>
  <c r="F2390" i="2"/>
  <c r="G2390" i="2" s="1"/>
  <c r="F2391" i="2"/>
  <c r="G2391" i="2" s="1"/>
  <c r="F2392" i="2"/>
  <c r="G2392" i="2" s="1"/>
  <c r="F2393" i="2"/>
  <c r="G2393" i="2" s="1"/>
  <c r="F2394" i="2"/>
  <c r="G2394" i="2" s="1"/>
  <c r="F2395" i="2"/>
  <c r="G2395" i="2" s="1"/>
  <c r="F2396" i="2"/>
  <c r="G2396" i="2" s="1"/>
  <c r="F2397" i="2"/>
  <c r="G2397" i="2" s="1"/>
  <c r="F2398" i="2"/>
  <c r="G2398" i="2" s="1"/>
  <c r="F2399" i="2"/>
  <c r="G2399" i="2" s="1"/>
  <c r="F2400" i="2"/>
  <c r="G2400" i="2" s="1"/>
  <c r="F2401" i="2"/>
  <c r="G2401" i="2" s="1"/>
  <c r="F2402" i="2"/>
  <c r="G2402" i="2" s="1"/>
  <c r="F2403" i="2"/>
  <c r="G2403" i="2" s="1"/>
  <c r="F2404" i="2"/>
  <c r="G2404" i="2" s="1"/>
  <c r="F2405" i="2"/>
  <c r="G2405" i="2" s="1"/>
  <c r="F2406" i="2"/>
  <c r="G2406" i="2" s="1"/>
  <c r="F2407" i="2"/>
  <c r="G2407" i="2" s="1"/>
  <c r="F2408" i="2"/>
  <c r="G2408" i="2" s="1"/>
  <c r="F2409" i="2"/>
  <c r="G2409" i="2" s="1"/>
  <c r="F2410" i="2"/>
  <c r="G2410" i="2" s="1"/>
  <c r="F2411" i="2"/>
  <c r="G2411" i="2" s="1"/>
  <c r="F2412" i="2"/>
  <c r="G2412" i="2" s="1"/>
  <c r="F2413" i="2"/>
  <c r="G2413" i="2" s="1"/>
  <c r="F2414" i="2"/>
  <c r="G2414" i="2" s="1"/>
  <c r="F2415" i="2"/>
  <c r="G2415" i="2" s="1"/>
  <c r="F2416" i="2"/>
  <c r="G2416" i="2" s="1"/>
  <c r="F2417" i="2"/>
  <c r="G2417" i="2" s="1"/>
  <c r="F2418" i="2"/>
  <c r="G2418" i="2" s="1"/>
  <c r="F2419" i="2"/>
  <c r="G2419" i="2" s="1"/>
  <c r="F2420" i="2"/>
  <c r="G2420" i="2" s="1"/>
  <c r="F2421" i="2"/>
  <c r="G2421" i="2" s="1"/>
  <c r="F2422" i="2"/>
  <c r="G2422" i="2" s="1"/>
  <c r="F2423" i="2"/>
  <c r="G2423" i="2" s="1"/>
  <c r="F2424" i="2"/>
  <c r="G2424" i="2" s="1"/>
  <c r="F2425" i="2"/>
  <c r="G2425" i="2" s="1"/>
  <c r="F2426" i="2"/>
  <c r="G2426" i="2" s="1"/>
  <c r="F2427" i="2"/>
  <c r="G2427" i="2" s="1"/>
  <c r="F2428" i="2"/>
  <c r="G2428" i="2" s="1"/>
  <c r="F2429" i="2"/>
  <c r="G2429" i="2" s="1"/>
  <c r="F2430" i="2"/>
  <c r="G2430" i="2" s="1"/>
  <c r="F2431" i="2"/>
  <c r="G2431" i="2" s="1"/>
  <c r="F2432" i="2"/>
  <c r="G2432" i="2" s="1"/>
  <c r="F2433" i="2"/>
  <c r="G2433" i="2" s="1"/>
  <c r="F2857" i="2"/>
  <c r="G2857" i="2" s="1"/>
  <c r="F2435" i="2"/>
  <c r="G2435" i="2" s="1"/>
  <c r="F2436" i="2"/>
  <c r="G2436" i="2" s="1"/>
  <c r="F2437" i="2"/>
  <c r="G2437" i="2" s="1"/>
  <c r="F2438" i="2"/>
  <c r="G2438" i="2" s="1"/>
  <c r="F2439" i="2"/>
  <c r="G2439" i="2" s="1"/>
  <c r="F2869" i="2"/>
  <c r="G2869" i="2" s="1"/>
  <c r="F2441" i="2"/>
  <c r="G2441" i="2" s="1"/>
  <c r="F1645" i="2"/>
  <c r="G1645" i="2" s="1"/>
  <c r="F2443" i="2"/>
  <c r="G2443" i="2" s="1"/>
  <c r="F2444" i="2"/>
  <c r="G2444" i="2" s="1"/>
  <c r="F2445" i="2"/>
  <c r="G2445" i="2" s="1"/>
  <c r="F2446" i="2"/>
  <c r="G2446" i="2" s="1"/>
  <c r="F2447" i="2"/>
  <c r="G2447" i="2" s="1"/>
  <c r="F2448" i="2"/>
  <c r="G2448" i="2" s="1"/>
  <c r="F2449" i="2"/>
  <c r="G2449" i="2" s="1"/>
  <c r="F2450" i="2"/>
  <c r="G2450" i="2" s="1"/>
  <c r="F2451" i="2"/>
  <c r="G2451" i="2" s="1"/>
  <c r="F2452" i="2"/>
  <c r="G2452" i="2" s="1"/>
  <c r="F2453" i="2"/>
  <c r="G2453" i="2" s="1"/>
  <c r="F2454" i="2"/>
  <c r="G2454" i="2" s="1"/>
  <c r="F2455" i="2"/>
  <c r="G2455" i="2" s="1"/>
  <c r="F2456" i="2"/>
  <c r="G2456" i="2" s="1"/>
  <c r="F2457" i="2"/>
  <c r="G2457" i="2" s="1"/>
  <c r="F2458" i="2"/>
  <c r="G2458" i="2" s="1"/>
  <c r="F2459" i="2"/>
  <c r="G2459" i="2" s="1"/>
  <c r="F2460" i="2"/>
  <c r="G2460" i="2" s="1"/>
  <c r="F2461" i="2"/>
  <c r="G2461" i="2" s="1"/>
  <c r="F2462" i="2"/>
  <c r="G2462" i="2" s="1"/>
  <c r="F2463" i="2"/>
  <c r="G2463" i="2" s="1"/>
  <c r="F2464" i="2"/>
  <c r="G2464" i="2" s="1"/>
  <c r="F2465" i="2"/>
  <c r="G2465" i="2" s="1"/>
  <c r="F2466" i="2"/>
  <c r="G2466" i="2" s="1"/>
  <c r="F2467" i="2"/>
  <c r="G2467" i="2" s="1"/>
  <c r="F2468" i="2"/>
  <c r="G2468" i="2" s="1"/>
  <c r="F2469" i="2"/>
  <c r="G2469" i="2" s="1"/>
  <c r="F2470" i="2"/>
  <c r="G2470" i="2" s="1"/>
  <c r="F2471" i="2"/>
  <c r="G2471" i="2" s="1"/>
  <c r="F2472" i="2"/>
  <c r="G2472" i="2" s="1"/>
  <c r="F2473" i="2"/>
  <c r="G2473" i="2" s="1"/>
  <c r="F2474" i="2"/>
  <c r="G2474" i="2" s="1"/>
  <c r="F2475" i="2"/>
  <c r="G2475" i="2" s="1"/>
  <c r="F2476" i="2"/>
  <c r="G2476" i="2" s="1"/>
  <c r="F2477" i="2"/>
  <c r="G2477" i="2" s="1"/>
  <c r="F2478" i="2"/>
  <c r="G2478" i="2" s="1"/>
  <c r="F2479" i="2"/>
  <c r="G2479" i="2" s="1"/>
  <c r="F2480" i="2"/>
  <c r="G2480" i="2" s="1"/>
  <c r="F2481" i="2"/>
  <c r="G2481" i="2" s="1"/>
  <c r="F2482" i="2"/>
  <c r="G2482" i="2" s="1"/>
  <c r="F2483" i="2"/>
  <c r="G2483" i="2" s="1"/>
  <c r="F2484" i="2"/>
  <c r="G2484" i="2" s="1"/>
  <c r="F2485" i="2"/>
  <c r="G2485" i="2" s="1"/>
  <c r="F2486" i="2"/>
  <c r="G2486" i="2" s="1"/>
  <c r="F2487" i="2"/>
  <c r="G2487" i="2" s="1"/>
  <c r="F2488" i="2"/>
  <c r="G2488" i="2" s="1"/>
  <c r="F2489" i="2"/>
  <c r="G2489" i="2" s="1"/>
  <c r="F2490" i="2"/>
  <c r="G2490" i="2" s="1"/>
  <c r="F2491" i="2"/>
  <c r="G2491" i="2" s="1"/>
  <c r="F2492" i="2"/>
  <c r="G2492" i="2" s="1"/>
  <c r="F2493" i="2"/>
  <c r="G2493" i="2" s="1"/>
  <c r="F1680" i="2"/>
  <c r="G1680" i="2" s="1"/>
  <c r="F2495" i="2"/>
  <c r="G2495" i="2" s="1"/>
  <c r="F2496" i="2"/>
  <c r="G2496" i="2" s="1"/>
  <c r="F2497" i="2"/>
  <c r="G2497" i="2" s="1"/>
  <c r="F2498" i="2"/>
  <c r="G2498" i="2" s="1"/>
  <c r="F2499" i="2"/>
  <c r="G2499" i="2" s="1"/>
  <c r="F2500" i="2"/>
  <c r="G2500" i="2" s="1"/>
  <c r="F2501" i="2"/>
  <c r="G2501" i="2" s="1"/>
  <c r="F2502" i="2"/>
  <c r="G2502" i="2" s="1"/>
  <c r="F2503" i="2"/>
  <c r="G2503" i="2" s="1"/>
  <c r="F2504" i="2"/>
  <c r="G2504" i="2" s="1"/>
  <c r="F2505" i="2"/>
  <c r="G2505" i="2" s="1"/>
  <c r="F2506" i="2"/>
  <c r="G2506" i="2" s="1"/>
  <c r="F2507" i="2"/>
  <c r="G2507" i="2" s="1"/>
  <c r="F2508" i="2"/>
  <c r="G2508" i="2" s="1"/>
  <c r="F2509" i="2"/>
  <c r="G2509" i="2" s="1"/>
  <c r="F2510" i="2"/>
  <c r="G2510" i="2" s="1"/>
  <c r="F2511" i="2"/>
  <c r="G2511" i="2" s="1"/>
  <c r="F2512" i="2"/>
  <c r="G2512" i="2" s="1"/>
  <c r="F2513" i="2"/>
  <c r="G2513" i="2" s="1"/>
  <c r="F2514" i="2"/>
  <c r="G2514" i="2" s="1"/>
  <c r="F2515" i="2"/>
  <c r="G2515" i="2" s="1"/>
  <c r="F3600" i="2"/>
  <c r="G3600" i="2" s="1"/>
  <c r="F2517" i="2"/>
  <c r="G2517" i="2" s="1"/>
  <c r="F2518" i="2"/>
  <c r="G2518" i="2" s="1"/>
  <c r="F2519" i="2"/>
  <c r="G2519" i="2" s="1"/>
  <c r="F2520" i="2"/>
  <c r="G2520" i="2" s="1"/>
  <c r="F2521" i="2"/>
  <c r="G2521" i="2" s="1"/>
  <c r="F2522" i="2"/>
  <c r="G2522" i="2" s="1"/>
  <c r="F2523" i="2"/>
  <c r="G2523" i="2" s="1"/>
  <c r="F2524" i="2"/>
  <c r="G2524" i="2" s="1"/>
  <c r="F2525" i="2"/>
  <c r="G2525" i="2" s="1"/>
  <c r="F2526" i="2"/>
  <c r="G2526" i="2" s="1"/>
  <c r="F2527" i="2"/>
  <c r="G2527" i="2" s="1"/>
  <c r="F2528" i="2"/>
  <c r="G2528" i="2" s="1"/>
  <c r="F2529" i="2"/>
  <c r="G2529" i="2" s="1"/>
  <c r="F2530" i="2"/>
  <c r="G2530" i="2" s="1"/>
  <c r="F2531" i="2"/>
  <c r="G2531" i="2" s="1"/>
  <c r="F2532" i="2"/>
  <c r="G2532" i="2" s="1"/>
  <c r="F2533" i="2"/>
  <c r="G2533" i="2" s="1"/>
  <c r="F2534" i="2"/>
  <c r="G2534" i="2" s="1"/>
  <c r="F2535" i="2"/>
  <c r="G2535" i="2" s="1"/>
  <c r="F2536" i="2"/>
  <c r="G2536" i="2" s="1"/>
  <c r="F2537" i="2"/>
  <c r="G2537" i="2" s="1"/>
  <c r="F2538" i="2"/>
  <c r="G2538" i="2" s="1"/>
  <c r="F2539" i="2"/>
  <c r="G2539" i="2" s="1"/>
  <c r="F2540" i="2"/>
  <c r="G2540" i="2" s="1"/>
  <c r="F2541" i="2"/>
  <c r="G2541" i="2" s="1"/>
  <c r="F2542" i="2"/>
  <c r="G2542" i="2" s="1"/>
  <c r="F2543" i="2"/>
  <c r="G2543" i="2" s="1"/>
  <c r="F2544" i="2"/>
  <c r="G2544" i="2" s="1"/>
  <c r="F2545" i="2"/>
  <c r="G2545" i="2" s="1"/>
  <c r="F2546" i="2"/>
  <c r="G2546" i="2" s="1"/>
  <c r="F2547" i="2"/>
  <c r="G2547" i="2" s="1"/>
  <c r="F2548" i="2"/>
  <c r="G2548" i="2" s="1"/>
  <c r="F2549" i="2"/>
  <c r="G2549" i="2" s="1"/>
  <c r="F2550" i="2"/>
  <c r="G2550" i="2" s="1"/>
  <c r="F2551" i="2"/>
  <c r="G2551" i="2" s="1"/>
  <c r="F2552" i="2"/>
  <c r="G2552" i="2" s="1"/>
  <c r="F2553" i="2"/>
  <c r="G2553" i="2" s="1"/>
  <c r="F2554" i="2"/>
  <c r="G2554" i="2" s="1"/>
  <c r="F2555" i="2"/>
  <c r="G2555" i="2" s="1"/>
  <c r="F2556" i="2"/>
  <c r="G2556" i="2" s="1"/>
  <c r="F2557" i="2"/>
  <c r="G2557" i="2" s="1"/>
  <c r="F2558" i="2"/>
  <c r="G2558" i="2" s="1"/>
  <c r="F2559" i="2"/>
  <c r="G2559" i="2" s="1"/>
  <c r="F2560" i="2"/>
  <c r="G2560" i="2" s="1"/>
  <c r="F2561" i="2"/>
  <c r="G2561" i="2" s="1"/>
  <c r="F2562" i="2"/>
  <c r="G2562" i="2" s="1"/>
  <c r="F2563" i="2"/>
  <c r="G2563" i="2" s="1"/>
  <c r="F2564" i="2"/>
  <c r="G2564" i="2" s="1"/>
  <c r="F2565" i="2"/>
  <c r="G2565" i="2" s="1"/>
  <c r="F2566" i="2"/>
  <c r="G2566" i="2" s="1"/>
  <c r="F2567" i="2"/>
  <c r="G2567" i="2" s="1"/>
  <c r="F2568" i="2"/>
  <c r="G2568" i="2" s="1"/>
  <c r="F2569" i="2"/>
  <c r="G2569" i="2" s="1"/>
  <c r="F2570" i="2"/>
  <c r="G2570" i="2" s="1"/>
  <c r="F2571" i="2"/>
  <c r="G2571" i="2" s="1"/>
  <c r="F2572" i="2"/>
  <c r="G2572" i="2" s="1"/>
  <c r="F2573" i="2"/>
  <c r="G2573" i="2" s="1"/>
  <c r="F2574" i="2"/>
  <c r="G2574" i="2" s="1"/>
  <c r="F2575" i="2"/>
  <c r="G2575" i="2" s="1"/>
  <c r="F2576" i="2"/>
  <c r="G2576" i="2" s="1"/>
  <c r="F2577" i="2"/>
  <c r="G2577" i="2" s="1"/>
  <c r="F2578" i="2"/>
  <c r="G2578" i="2" s="1"/>
  <c r="F2579" i="2"/>
  <c r="G2579" i="2" s="1"/>
  <c r="F2580" i="2"/>
  <c r="G2580" i="2" s="1"/>
  <c r="F2581" i="2"/>
  <c r="G2581" i="2" s="1"/>
  <c r="F2582" i="2"/>
  <c r="G2582" i="2" s="1"/>
  <c r="F2583" i="2"/>
  <c r="G2583" i="2" s="1"/>
  <c r="F2584" i="2"/>
  <c r="G2584" i="2" s="1"/>
  <c r="F2585" i="2"/>
  <c r="G2585" i="2" s="1"/>
  <c r="F2586" i="2"/>
  <c r="G2586" i="2" s="1"/>
  <c r="F2587" i="2"/>
  <c r="G2587" i="2" s="1"/>
  <c r="F2588" i="2"/>
  <c r="G2588" i="2" s="1"/>
  <c r="F2589" i="2"/>
  <c r="G2589" i="2" s="1"/>
  <c r="F2590" i="2"/>
  <c r="G2590" i="2" s="1"/>
  <c r="F2591" i="2"/>
  <c r="G2591" i="2" s="1"/>
  <c r="F2592" i="2"/>
  <c r="G2592" i="2" s="1"/>
  <c r="F2593" i="2"/>
  <c r="G2593" i="2" s="1"/>
  <c r="F2594" i="2"/>
  <c r="G2594" i="2" s="1"/>
  <c r="F1024" i="2"/>
  <c r="G1024" i="2" s="1"/>
  <c r="F2596" i="2"/>
  <c r="G2596" i="2" s="1"/>
  <c r="F2597" i="2"/>
  <c r="G2597" i="2" s="1"/>
  <c r="F2598" i="2"/>
  <c r="G2598" i="2" s="1"/>
  <c r="F2599" i="2"/>
  <c r="G2599" i="2" s="1"/>
  <c r="F2600" i="2"/>
  <c r="G2600" i="2" s="1"/>
  <c r="F2601" i="2"/>
  <c r="G2601" i="2" s="1"/>
  <c r="F2602" i="2"/>
  <c r="G2602" i="2" s="1"/>
  <c r="F2603" i="2"/>
  <c r="G2603" i="2" s="1"/>
  <c r="F2604" i="2"/>
  <c r="G2604" i="2" s="1"/>
  <c r="F2605" i="2"/>
  <c r="G2605" i="2" s="1"/>
  <c r="F2606" i="2"/>
  <c r="G2606" i="2" s="1"/>
  <c r="F2607" i="2"/>
  <c r="G2607" i="2" s="1"/>
  <c r="F2608" i="2"/>
  <c r="G2608" i="2" s="1"/>
  <c r="F2609" i="2"/>
  <c r="G2609" i="2" s="1"/>
  <c r="F2610" i="2"/>
  <c r="G2610" i="2" s="1"/>
  <c r="F2611" i="2"/>
  <c r="G2611" i="2" s="1"/>
  <c r="F2612" i="2"/>
  <c r="G2612" i="2" s="1"/>
  <c r="F2613" i="2"/>
  <c r="G2613" i="2" s="1"/>
  <c r="F2614" i="2"/>
  <c r="G2614" i="2" s="1"/>
  <c r="F2615" i="2"/>
  <c r="G2615" i="2" s="1"/>
  <c r="F2616" i="2"/>
  <c r="G2616" i="2" s="1"/>
  <c r="F2617" i="2"/>
  <c r="G2617" i="2" s="1"/>
  <c r="F2618" i="2"/>
  <c r="G2618" i="2" s="1"/>
  <c r="F2619" i="2"/>
  <c r="G2619" i="2" s="1"/>
  <c r="F2620" i="2"/>
  <c r="G2620" i="2" s="1"/>
  <c r="F2621" i="2"/>
  <c r="G2621" i="2" s="1"/>
  <c r="F2622" i="2"/>
  <c r="G2622" i="2" s="1"/>
  <c r="F2623" i="2"/>
  <c r="G2623" i="2" s="1"/>
  <c r="F2624" i="2"/>
  <c r="G2624" i="2" s="1"/>
  <c r="F2625" i="2"/>
  <c r="G2625" i="2" s="1"/>
  <c r="F2626" i="2"/>
  <c r="G2626" i="2" s="1"/>
  <c r="F2627" i="2"/>
  <c r="G2627" i="2" s="1"/>
  <c r="F2628" i="2"/>
  <c r="G2628" i="2" s="1"/>
  <c r="F2629" i="2"/>
  <c r="G2629" i="2" s="1"/>
  <c r="F2630" i="2"/>
  <c r="G2630" i="2" s="1"/>
  <c r="F2631" i="2"/>
  <c r="G2631" i="2" s="1"/>
  <c r="F2632" i="2"/>
  <c r="G2632" i="2" s="1"/>
  <c r="F2633" i="2"/>
  <c r="G2633" i="2" s="1"/>
  <c r="F2634" i="2"/>
  <c r="G2634" i="2" s="1"/>
  <c r="F2635" i="2"/>
  <c r="G2635" i="2" s="1"/>
  <c r="F2636" i="2"/>
  <c r="G2636" i="2" s="1"/>
  <c r="F2637" i="2"/>
  <c r="G2637" i="2" s="1"/>
  <c r="F2638" i="2"/>
  <c r="G2638" i="2" s="1"/>
  <c r="F2639" i="2"/>
  <c r="G2639" i="2" s="1"/>
  <c r="F2640" i="2"/>
  <c r="G2640" i="2" s="1"/>
  <c r="F2641" i="2"/>
  <c r="G2641" i="2" s="1"/>
  <c r="F2642" i="2"/>
  <c r="G2642" i="2" s="1"/>
  <c r="F2643" i="2"/>
  <c r="G2643" i="2" s="1"/>
  <c r="F2644" i="2"/>
  <c r="G2644" i="2" s="1"/>
  <c r="F2645" i="2"/>
  <c r="G2645" i="2" s="1"/>
  <c r="F2646" i="2"/>
  <c r="G2646" i="2" s="1"/>
  <c r="F2647" i="2"/>
  <c r="G2647" i="2" s="1"/>
  <c r="F2648" i="2"/>
  <c r="G2648" i="2" s="1"/>
  <c r="F2649" i="2"/>
  <c r="G2649" i="2" s="1"/>
  <c r="F2650" i="2"/>
  <c r="G2650" i="2" s="1"/>
  <c r="F2651" i="2"/>
  <c r="G2651" i="2" s="1"/>
  <c r="F2652" i="2"/>
  <c r="G2652" i="2" s="1"/>
  <c r="F2653" i="2"/>
  <c r="G2653" i="2" s="1"/>
  <c r="F2654" i="2"/>
  <c r="G2654" i="2" s="1"/>
  <c r="F2655" i="2"/>
  <c r="G2655" i="2" s="1"/>
  <c r="F2656" i="2"/>
  <c r="G2656" i="2" s="1"/>
  <c r="F2657" i="2"/>
  <c r="G2657" i="2" s="1"/>
  <c r="F2658" i="2"/>
  <c r="G2658" i="2" s="1"/>
  <c r="F2659" i="2"/>
  <c r="G2659" i="2" s="1"/>
  <c r="F2660" i="2"/>
  <c r="G2660" i="2" s="1"/>
  <c r="F2661" i="2"/>
  <c r="G2661" i="2" s="1"/>
  <c r="F2662" i="2"/>
  <c r="G2662" i="2" s="1"/>
  <c r="F2663" i="2"/>
  <c r="G2663" i="2" s="1"/>
  <c r="F2664" i="2"/>
  <c r="G2664" i="2" s="1"/>
  <c r="F2665" i="2"/>
  <c r="G2665" i="2" s="1"/>
  <c r="F2666" i="2"/>
  <c r="G2666" i="2" s="1"/>
  <c r="F2667" i="2"/>
  <c r="G2667" i="2" s="1"/>
  <c r="F2668" i="2"/>
  <c r="G2668" i="2" s="1"/>
  <c r="F1445" i="2"/>
  <c r="G1445" i="2" s="1"/>
  <c r="F2440" i="2"/>
  <c r="G2440" i="2" s="1"/>
  <c r="F2671" i="2"/>
  <c r="G2671" i="2" s="1"/>
  <c r="F2672" i="2"/>
  <c r="G2672" i="2" s="1"/>
  <c r="F2673" i="2"/>
  <c r="G2673" i="2" s="1"/>
  <c r="F2674" i="2"/>
  <c r="G2674" i="2" s="1"/>
  <c r="F2675" i="2"/>
  <c r="G2675" i="2" s="1"/>
  <c r="F2676" i="2"/>
  <c r="G2676" i="2" s="1"/>
  <c r="F2677" i="2"/>
  <c r="G2677" i="2" s="1"/>
  <c r="F2678" i="2"/>
  <c r="G2678" i="2" s="1"/>
  <c r="F2679" i="2"/>
  <c r="G2679" i="2" s="1"/>
  <c r="F2680" i="2"/>
  <c r="G2680" i="2" s="1"/>
  <c r="F2681" i="2"/>
  <c r="G2681" i="2" s="1"/>
  <c r="F2682" i="2"/>
  <c r="G2682" i="2" s="1"/>
  <c r="F2683" i="2"/>
  <c r="G2683" i="2" s="1"/>
  <c r="F2684" i="2"/>
  <c r="G2684" i="2" s="1"/>
  <c r="F2685" i="2"/>
  <c r="G2685" i="2" s="1"/>
  <c r="F2686" i="2"/>
  <c r="G2686" i="2" s="1"/>
  <c r="F2687" i="2"/>
  <c r="G2687" i="2" s="1"/>
  <c r="F2688" i="2"/>
  <c r="G2688" i="2" s="1"/>
  <c r="F2689" i="2"/>
  <c r="G2689" i="2" s="1"/>
  <c r="F2690" i="2"/>
  <c r="G2690" i="2" s="1"/>
  <c r="F2691" i="2"/>
  <c r="G2691" i="2" s="1"/>
  <c r="F2692" i="2"/>
  <c r="G2692" i="2" s="1"/>
  <c r="F2693" i="2"/>
  <c r="G2693" i="2" s="1"/>
  <c r="F2694" i="2"/>
  <c r="G2694" i="2" s="1"/>
  <c r="F2695" i="2"/>
  <c r="G2695" i="2" s="1"/>
  <c r="F2696" i="2"/>
  <c r="G2696" i="2" s="1"/>
  <c r="F2697" i="2"/>
  <c r="G2697" i="2" s="1"/>
  <c r="F2698" i="2"/>
  <c r="G2698" i="2" s="1"/>
  <c r="F2699" i="2"/>
  <c r="G2699" i="2" s="1"/>
  <c r="F2700" i="2"/>
  <c r="G2700" i="2" s="1"/>
  <c r="F2701" i="2"/>
  <c r="G2701" i="2" s="1"/>
  <c r="F2702" i="2"/>
  <c r="G2702" i="2" s="1"/>
  <c r="F2703" i="2"/>
  <c r="G2703" i="2" s="1"/>
  <c r="F2704" i="2"/>
  <c r="G2704" i="2" s="1"/>
  <c r="F2705" i="2"/>
  <c r="G2705" i="2" s="1"/>
  <c r="F2706" i="2"/>
  <c r="G2706" i="2" s="1"/>
  <c r="F2707" i="2"/>
  <c r="G2707" i="2" s="1"/>
  <c r="F2708" i="2"/>
  <c r="G2708" i="2" s="1"/>
  <c r="F2709" i="2"/>
  <c r="G2709" i="2" s="1"/>
  <c r="F2710" i="2"/>
  <c r="G2710" i="2" s="1"/>
  <c r="F2711" i="2"/>
  <c r="G2711" i="2" s="1"/>
  <c r="F2712" i="2"/>
  <c r="G2712" i="2" s="1"/>
  <c r="F2713" i="2"/>
  <c r="G2713" i="2" s="1"/>
  <c r="F2714" i="2"/>
  <c r="G2714" i="2" s="1"/>
  <c r="F2715" i="2"/>
  <c r="G2715" i="2" s="1"/>
  <c r="F2716" i="2"/>
  <c r="G2716" i="2" s="1"/>
  <c r="F2717" i="2"/>
  <c r="G2717" i="2" s="1"/>
  <c r="F2718" i="2"/>
  <c r="G2718" i="2" s="1"/>
  <c r="F2719" i="2"/>
  <c r="G2719" i="2" s="1"/>
  <c r="F2720" i="2"/>
  <c r="G2720" i="2" s="1"/>
  <c r="F2721" i="2"/>
  <c r="G2721" i="2" s="1"/>
  <c r="F2722" i="2"/>
  <c r="G2722" i="2" s="1"/>
  <c r="F2723" i="2"/>
  <c r="G2723" i="2" s="1"/>
  <c r="F2724" i="2"/>
  <c r="G2724" i="2" s="1"/>
  <c r="F2725" i="2"/>
  <c r="G2725" i="2" s="1"/>
  <c r="F2726" i="2"/>
  <c r="G2726" i="2" s="1"/>
  <c r="F2727" i="2"/>
  <c r="G2727" i="2" s="1"/>
  <c r="F2728" i="2"/>
  <c r="G2728" i="2" s="1"/>
  <c r="F2729" i="2"/>
  <c r="G2729" i="2" s="1"/>
  <c r="F2730" i="2"/>
  <c r="G2730" i="2" s="1"/>
  <c r="F2731" i="2"/>
  <c r="G2731" i="2" s="1"/>
  <c r="F2732" i="2"/>
  <c r="G2732" i="2" s="1"/>
  <c r="F2733" i="2"/>
  <c r="G2733" i="2" s="1"/>
  <c r="F2734" i="2"/>
  <c r="G2734" i="2" s="1"/>
  <c r="F2735" i="2"/>
  <c r="G2735" i="2" s="1"/>
  <c r="F2736" i="2"/>
  <c r="G2736" i="2" s="1"/>
  <c r="F2737" i="2"/>
  <c r="G2737" i="2" s="1"/>
  <c r="F2738" i="2"/>
  <c r="G2738" i="2" s="1"/>
  <c r="F2739" i="2"/>
  <c r="G2739" i="2" s="1"/>
  <c r="F2740" i="2"/>
  <c r="G2740" i="2" s="1"/>
  <c r="F2741" i="2"/>
  <c r="G2741" i="2" s="1"/>
  <c r="F2742" i="2"/>
  <c r="G2742" i="2" s="1"/>
  <c r="F2743" i="2"/>
  <c r="G2743" i="2" s="1"/>
  <c r="F2744" i="2"/>
  <c r="G2744" i="2" s="1"/>
  <c r="F2745" i="2"/>
  <c r="G2745" i="2" s="1"/>
  <c r="F2746" i="2"/>
  <c r="G2746" i="2" s="1"/>
  <c r="F2747" i="2"/>
  <c r="G2747" i="2" s="1"/>
  <c r="F2748" i="2"/>
  <c r="G2748" i="2" s="1"/>
  <c r="F2749" i="2"/>
  <c r="G2749" i="2" s="1"/>
  <c r="F2750" i="2"/>
  <c r="G2750" i="2" s="1"/>
  <c r="F2751" i="2"/>
  <c r="G2751" i="2" s="1"/>
  <c r="F2752" i="2"/>
  <c r="G2752" i="2" s="1"/>
  <c r="F2753" i="2"/>
  <c r="G2753" i="2" s="1"/>
  <c r="F2754" i="2"/>
  <c r="G2754" i="2" s="1"/>
  <c r="F2755" i="2"/>
  <c r="G2755" i="2" s="1"/>
  <c r="F2756" i="2"/>
  <c r="G2756" i="2" s="1"/>
  <c r="F2757" i="2"/>
  <c r="G2757" i="2" s="1"/>
  <c r="F2758" i="2"/>
  <c r="G2758" i="2" s="1"/>
  <c r="F2759" i="2"/>
  <c r="G2759" i="2" s="1"/>
  <c r="F2760" i="2"/>
  <c r="G2760" i="2" s="1"/>
  <c r="F2761" i="2"/>
  <c r="G2761" i="2" s="1"/>
  <c r="F2762" i="2"/>
  <c r="G2762" i="2" s="1"/>
  <c r="F2763" i="2"/>
  <c r="G2763" i="2" s="1"/>
  <c r="F2764" i="2"/>
  <c r="G2764" i="2" s="1"/>
  <c r="F2765" i="2"/>
  <c r="G2765" i="2" s="1"/>
  <c r="F2766" i="2"/>
  <c r="G2766" i="2" s="1"/>
  <c r="F2767" i="2"/>
  <c r="G2767" i="2" s="1"/>
  <c r="F2768" i="2"/>
  <c r="G2768" i="2" s="1"/>
  <c r="F2769" i="2"/>
  <c r="G2769" i="2" s="1"/>
  <c r="F2770" i="2"/>
  <c r="G2770" i="2" s="1"/>
  <c r="F2771" i="2"/>
  <c r="G2771" i="2" s="1"/>
  <c r="F2772" i="2"/>
  <c r="G2772" i="2" s="1"/>
  <c r="F2773" i="2"/>
  <c r="G2773" i="2" s="1"/>
  <c r="F2774" i="2"/>
  <c r="G2774" i="2" s="1"/>
  <c r="F2775" i="2"/>
  <c r="G2775" i="2" s="1"/>
  <c r="F2776" i="2"/>
  <c r="G2776" i="2" s="1"/>
  <c r="F2777" i="2"/>
  <c r="G2777" i="2" s="1"/>
  <c r="F2778" i="2"/>
  <c r="G2778" i="2" s="1"/>
  <c r="F2779" i="2"/>
  <c r="G2779" i="2" s="1"/>
  <c r="F2780" i="2"/>
  <c r="G2780" i="2" s="1"/>
  <c r="F2781" i="2"/>
  <c r="G2781" i="2" s="1"/>
  <c r="F2782" i="2"/>
  <c r="G2782" i="2" s="1"/>
  <c r="F2783" i="2"/>
  <c r="G2783" i="2" s="1"/>
  <c r="F2784" i="2"/>
  <c r="G2784" i="2" s="1"/>
  <c r="F2785" i="2"/>
  <c r="G2785" i="2" s="1"/>
  <c r="F2786" i="2"/>
  <c r="G2786" i="2" s="1"/>
  <c r="F2787" i="2"/>
  <c r="G2787" i="2" s="1"/>
  <c r="F2788" i="2"/>
  <c r="G2788" i="2" s="1"/>
  <c r="F2789" i="2"/>
  <c r="G2789" i="2" s="1"/>
  <c r="F2790" i="2"/>
  <c r="G2790" i="2" s="1"/>
  <c r="F2791" i="2"/>
  <c r="G2791" i="2" s="1"/>
  <c r="F2792" i="2"/>
  <c r="G2792" i="2" s="1"/>
  <c r="F2793" i="2"/>
  <c r="G2793" i="2" s="1"/>
  <c r="F2794" i="2"/>
  <c r="G2794" i="2" s="1"/>
  <c r="F2795" i="2"/>
  <c r="G2795" i="2" s="1"/>
  <c r="F2796" i="2"/>
  <c r="G2796" i="2" s="1"/>
  <c r="F2797" i="2"/>
  <c r="G2797" i="2" s="1"/>
  <c r="F2798" i="2"/>
  <c r="G2798" i="2" s="1"/>
  <c r="F2799" i="2"/>
  <c r="G2799" i="2" s="1"/>
  <c r="F2800" i="2"/>
  <c r="G2800" i="2" s="1"/>
  <c r="F2801" i="2"/>
  <c r="G2801" i="2" s="1"/>
  <c r="F2802" i="2"/>
  <c r="G2802" i="2" s="1"/>
  <c r="F2803" i="2"/>
  <c r="G2803" i="2" s="1"/>
  <c r="F2804" i="2"/>
  <c r="G2804" i="2" s="1"/>
  <c r="F2805" i="2"/>
  <c r="G2805" i="2" s="1"/>
  <c r="F2806" i="2"/>
  <c r="G2806" i="2" s="1"/>
  <c r="F2807" i="2"/>
  <c r="G2807" i="2" s="1"/>
  <c r="F2808" i="2"/>
  <c r="G2808" i="2" s="1"/>
  <c r="F2809" i="2"/>
  <c r="G2809" i="2" s="1"/>
  <c r="F2810" i="2"/>
  <c r="G2810" i="2" s="1"/>
  <c r="F2926" i="2"/>
  <c r="G2926" i="2" s="1"/>
  <c r="F2812" i="2"/>
  <c r="G2812" i="2" s="1"/>
  <c r="F2813" i="2"/>
  <c r="G2813" i="2" s="1"/>
  <c r="F2814" i="2"/>
  <c r="G2814" i="2" s="1"/>
  <c r="F2815" i="2"/>
  <c r="G2815" i="2" s="1"/>
  <c r="F2816" i="2"/>
  <c r="G2816" i="2" s="1"/>
  <c r="F2817" i="2"/>
  <c r="G2817" i="2" s="1"/>
  <c r="F2818" i="2"/>
  <c r="G2818" i="2" s="1"/>
  <c r="F2819" i="2"/>
  <c r="G2819" i="2" s="1"/>
  <c r="F2820" i="2"/>
  <c r="G2820" i="2" s="1"/>
  <c r="F2821" i="2"/>
  <c r="G2821" i="2" s="1"/>
  <c r="F2822" i="2"/>
  <c r="G2822" i="2" s="1"/>
  <c r="F2823" i="2"/>
  <c r="G2823" i="2" s="1"/>
  <c r="F2824" i="2"/>
  <c r="G2824" i="2" s="1"/>
  <c r="F2825" i="2"/>
  <c r="G2825" i="2" s="1"/>
  <c r="F2826" i="2"/>
  <c r="G2826" i="2" s="1"/>
  <c r="F2827" i="2"/>
  <c r="G2827" i="2" s="1"/>
  <c r="F2828" i="2"/>
  <c r="G2828" i="2" s="1"/>
  <c r="F2829" i="2"/>
  <c r="G2829" i="2" s="1"/>
  <c r="F2830" i="2"/>
  <c r="G2830" i="2" s="1"/>
  <c r="F2831" i="2"/>
  <c r="G2831" i="2" s="1"/>
  <c r="F2832" i="2"/>
  <c r="G2832" i="2" s="1"/>
  <c r="F2833" i="2"/>
  <c r="G2833" i="2" s="1"/>
  <c r="F2834" i="2"/>
  <c r="G2834" i="2" s="1"/>
  <c r="F2835" i="2"/>
  <c r="G2835" i="2" s="1"/>
  <c r="F2836" i="2"/>
  <c r="G2836" i="2" s="1"/>
  <c r="F2837" i="2"/>
  <c r="G2837" i="2" s="1"/>
  <c r="F2838" i="2"/>
  <c r="G2838" i="2" s="1"/>
  <c r="F2839" i="2"/>
  <c r="G2839" i="2" s="1"/>
  <c r="F2840" i="2"/>
  <c r="G2840" i="2" s="1"/>
  <c r="F2841" i="2"/>
  <c r="G2841" i="2" s="1"/>
  <c r="F2842" i="2"/>
  <c r="G2842" i="2" s="1"/>
  <c r="F2843" i="2"/>
  <c r="G2843" i="2" s="1"/>
  <c r="F2844" i="2"/>
  <c r="G2844" i="2" s="1"/>
  <c r="F2845" i="2"/>
  <c r="G2845" i="2" s="1"/>
  <c r="F2846" i="2"/>
  <c r="G2846" i="2" s="1"/>
  <c r="F2847" i="2"/>
  <c r="G2847" i="2" s="1"/>
  <c r="F2848" i="2"/>
  <c r="G2848" i="2" s="1"/>
  <c r="F2849" i="2"/>
  <c r="G2849" i="2" s="1"/>
  <c r="F2850" i="2"/>
  <c r="G2850" i="2" s="1"/>
  <c r="F2851" i="2"/>
  <c r="G2851" i="2" s="1"/>
  <c r="F2852" i="2"/>
  <c r="G2852" i="2" s="1"/>
  <c r="F2853" i="2"/>
  <c r="G2853" i="2" s="1"/>
  <c r="F2854" i="2"/>
  <c r="G2854" i="2" s="1"/>
  <c r="F2855" i="2"/>
  <c r="G2855" i="2" s="1"/>
  <c r="F2856" i="2"/>
  <c r="G2856" i="2" s="1"/>
  <c r="F2670" i="2"/>
  <c r="G2670" i="2" s="1"/>
  <c r="F2858" i="2"/>
  <c r="G2858" i="2" s="1"/>
  <c r="F2859" i="2"/>
  <c r="G2859" i="2" s="1"/>
  <c r="F2860" i="2"/>
  <c r="G2860" i="2" s="1"/>
  <c r="F2861" i="2"/>
  <c r="G2861" i="2" s="1"/>
  <c r="F2862" i="2"/>
  <c r="G2862" i="2" s="1"/>
  <c r="F2863" i="2"/>
  <c r="G2863" i="2" s="1"/>
  <c r="F2864" i="2"/>
  <c r="G2864" i="2" s="1"/>
  <c r="F2865" i="2"/>
  <c r="G2865" i="2" s="1"/>
  <c r="F2866" i="2"/>
  <c r="G2866" i="2" s="1"/>
  <c r="F2867" i="2"/>
  <c r="G2867" i="2" s="1"/>
  <c r="F2868" i="2"/>
  <c r="G2868" i="2" s="1"/>
  <c r="F3425" i="2"/>
  <c r="G3425" i="2" s="1"/>
  <c r="F2870" i="2"/>
  <c r="G2870" i="2" s="1"/>
  <c r="F2871" i="2"/>
  <c r="G2871" i="2" s="1"/>
  <c r="F2872" i="2"/>
  <c r="G2872" i="2" s="1"/>
  <c r="F2873" i="2"/>
  <c r="G2873" i="2" s="1"/>
  <c r="F2874" i="2"/>
  <c r="G2874" i="2" s="1"/>
  <c r="F2516" i="2"/>
  <c r="G2516" i="2" s="1"/>
  <c r="F2876" i="2"/>
  <c r="G2876" i="2" s="1"/>
  <c r="F2877" i="2"/>
  <c r="G2877" i="2" s="1"/>
  <c r="F2878" i="2"/>
  <c r="G2878" i="2" s="1"/>
  <c r="F2879" i="2"/>
  <c r="G2879" i="2" s="1"/>
  <c r="F2880" i="2"/>
  <c r="G2880" i="2" s="1"/>
  <c r="F2881" i="2"/>
  <c r="G2881" i="2" s="1"/>
  <c r="F2882" i="2"/>
  <c r="G2882" i="2" s="1"/>
  <c r="F2883" i="2"/>
  <c r="G2883" i="2" s="1"/>
  <c r="F2884" i="2"/>
  <c r="G2884" i="2" s="1"/>
  <c r="F2885" i="2"/>
  <c r="G2885" i="2" s="1"/>
  <c r="F2886" i="2"/>
  <c r="G2886" i="2" s="1"/>
  <c r="F2887" i="2"/>
  <c r="G2887" i="2" s="1"/>
  <c r="F2888" i="2"/>
  <c r="G2888" i="2" s="1"/>
  <c r="F2889" i="2"/>
  <c r="G2889" i="2" s="1"/>
  <c r="F2890" i="2"/>
  <c r="G2890" i="2" s="1"/>
  <c r="F2891" i="2"/>
  <c r="G2891" i="2" s="1"/>
  <c r="F2892" i="2"/>
  <c r="G2892" i="2" s="1"/>
  <c r="F2893" i="2"/>
  <c r="G2893" i="2" s="1"/>
  <c r="F2894" i="2"/>
  <c r="G2894" i="2" s="1"/>
  <c r="F2895" i="2"/>
  <c r="G2895" i="2" s="1"/>
  <c r="F2896" i="2"/>
  <c r="G2896" i="2" s="1"/>
  <c r="F2897" i="2"/>
  <c r="G2897" i="2" s="1"/>
  <c r="F2898" i="2"/>
  <c r="G2898" i="2" s="1"/>
  <c r="F2899" i="2"/>
  <c r="G2899" i="2" s="1"/>
  <c r="F2900" i="2"/>
  <c r="G2900" i="2" s="1"/>
  <c r="F2901" i="2"/>
  <c r="G2901" i="2" s="1"/>
  <c r="F2902" i="2"/>
  <c r="G2902" i="2" s="1"/>
  <c r="F2903" i="2"/>
  <c r="G2903" i="2" s="1"/>
  <c r="F2904" i="2"/>
  <c r="G2904" i="2" s="1"/>
  <c r="F2905" i="2"/>
  <c r="G2905" i="2" s="1"/>
  <c r="F2906" i="2"/>
  <c r="G2906" i="2" s="1"/>
  <c r="F2907" i="2"/>
  <c r="G2907" i="2" s="1"/>
  <c r="F2908" i="2"/>
  <c r="G2908" i="2" s="1"/>
  <c r="F2909" i="2"/>
  <c r="G2909" i="2" s="1"/>
  <c r="F2910" i="2"/>
  <c r="G2910" i="2" s="1"/>
  <c r="F2911" i="2"/>
  <c r="G2911" i="2" s="1"/>
  <c r="F2912" i="2"/>
  <c r="G2912" i="2" s="1"/>
  <c r="F2913" i="2"/>
  <c r="G2913" i="2" s="1"/>
  <c r="F2914" i="2"/>
  <c r="G2914" i="2" s="1"/>
  <c r="F3460" i="2"/>
  <c r="G3460" i="2" s="1"/>
  <c r="F2916" i="2"/>
  <c r="G2916" i="2" s="1"/>
  <c r="F2917" i="2"/>
  <c r="G2917" i="2" s="1"/>
  <c r="F2918" i="2"/>
  <c r="G2918" i="2" s="1"/>
  <c r="F2919" i="2"/>
  <c r="G2919" i="2" s="1"/>
  <c r="F2920" i="2"/>
  <c r="G2920" i="2" s="1"/>
  <c r="F2921" i="2"/>
  <c r="G2921" i="2" s="1"/>
  <c r="F2922" i="2"/>
  <c r="G2922" i="2" s="1"/>
  <c r="F2923" i="2"/>
  <c r="G2923" i="2" s="1"/>
  <c r="F2924" i="2"/>
  <c r="G2924" i="2" s="1"/>
  <c r="F2925" i="2"/>
  <c r="G2925" i="2" s="1"/>
  <c r="F3437" i="2"/>
  <c r="G3437" i="2" s="1"/>
  <c r="F2927" i="2"/>
  <c r="G2927" i="2" s="1"/>
  <c r="F2928" i="2"/>
  <c r="G2928" i="2" s="1"/>
  <c r="F2929" i="2"/>
  <c r="G2929" i="2" s="1"/>
  <c r="F2930" i="2"/>
  <c r="G2930" i="2" s="1"/>
  <c r="F2931" i="2"/>
  <c r="G2931" i="2" s="1"/>
  <c r="F2932" i="2"/>
  <c r="G2932" i="2" s="1"/>
  <c r="F2933" i="2"/>
  <c r="G2933" i="2" s="1"/>
  <c r="F2934" i="2"/>
  <c r="G2934" i="2" s="1"/>
  <c r="F2935" i="2"/>
  <c r="G2935" i="2" s="1"/>
  <c r="F2936" i="2"/>
  <c r="G2936" i="2" s="1"/>
  <c r="F2937" i="2"/>
  <c r="G2937" i="2" s="1"/>
  <c r="F2938" i="2"/>
  <c r="G2938" i="2" s="1"/>
  <c r="F2939" i="2"/>
  <c r="G2939" i="2" s="1"/>
  <c r="F2940" i="2"/>
  <c r="G2940" i="2" s="1"/>
  <c r="F2941" i="2"/>
  <c r="G2941" i="2" s="1"/>
  <c r="F2942" i="2"/>
  <c r="G2942" i="2" s="1"/>
  <c r="F2943" i="2"/>
  <c r="G2943" i="2" s="1"/>
  <c r="F2944" i="2"/>
  <c r="G2944" i="2" s="1"/>
  <c r="F2945" i="2"/>
  <c r="G2945" i="2" s="1"/>
  <c r="F2946" i="2"/>
  <c r="G2946" i="2" s="1"/>
  <c r="F2947" i="2"/>
  <c r="G2947" i="2" s="1"/>
  <c r="F2948" i="2"/>
  <c r="G2948" i="2" s="1"/>
  <c r="F2949" i="2"/>
  <c r="G2949" i="2" s="1"/>
  <c r="F2950" i="2"/>
  <c r="G2950" i="2" s="1"/>
  <c r="F2951" i="2"/>
  <c r="G2951" i="2" s="1"/>
  <c r="F2952" i="2"/>
  <c r="G2952" i="2" s="1"/>
  <c r="F2953" i="2"/>
  <c r="G2953" i="2" s="1"/>
  <c r="F2954" i="2"/>
  <c r="G2954" i="2" s="1"/>
  <c r="F2955" i="2"/>
  <c r="G2955" i="2" s="1"/>
  <c r="F2956" i="2"/>
  <c r="G2956" i="2" s="1"/>
  <c r="F2957" i="2"/>
  <c r="G2957" i="2" s="1"/>
  <c r="F2958" i="2"/>
  <c r="G2958" i="2" s="1"/>
  <c r="F2959" i="2"/>
  <c r="G2959" i="2" s="1"/>
  <c r="F2960" i="2"/>
  <c r="G2960" i="2" s="1"/>
  <c r="F2961" i="2"/>
  <c r="G2961" i="2" s="1"/>
  <c r="F2962" i="2"/>
  <c r="G2962" i="2" s="1"/>
  <c r="F2963" i="2"/>
  <c r="G2963" i="2" s="1"/>
  <c r="F2964" i="2"/>
  <c r="G2964" i="2" s="1"/>
  <c r="F2965" i="2"/>
  <c r="G2965" i="2" s="1"/>
  <c r="F2966" i="2"/>
  <c r="G2966" i="2" s="1"/>
  <c r="F2967" i="2"/>
  <c r="G2967" i="2" s="1"/>
  <c r="F2968" i="2"/>
  <c r="G2968" i="2" s="1"/>
  <c r="F2969" i="2"/>
  <c r="G2969" i="2" s="1"/>
  <c r="F2970" i="2"/>
  <c r="G2970" i="2" s="1"/>
  <c r="F2971" i="2"/>
  <c r="G2971" i="2" s="1"/>
  <c r="F2972" i="2"/>
  <c r="G2972" i="2" s="1"/>
  <c r="F2973" i="2"/>
  <c r="G2973" i="2" s="1"/>
  <c r="F2974" i="2"/>
  <c r="G2974" i="2" s="1"/>
  <c r="F2975" i="2"/>
  <c r="G2975" i="2" s="1"/>
  <c r="F2976" i="2"/>
  <c r="G2976" i="2" s="1"/>
  <c r="F2977" i="2"/>
  <c r="G2977" i="2" s="1"/>
  <c r="F2978" i="2"/>
  <c r="G2978" i="2" s="1"/>
  <c r="F2979" i="2"/>
  <c r="G2979" i="2" s="1"/>
  <c r="F2980" i="2"/>
  <c r="G2980" i="2" s="1"/>
  <c r="F2981" i="2"/>
  <c r="G2981" i="2" s="1"/>
  <c r="F2982" i="2"/>
  <c r="G2982" i="2" s="1"/>
  <c r="F2983" i="2"/>
  <c r="G2983" i="2" s="1"/>
  <c r="F2984" i="2"/>
  <c r="G2984" i="2" s="1"/>
  <c r="F2985" i="2"/>
  <c r="G2985" i="2" s="1"/>
  <c r="F2986" i="2"/>
  <c r="G2986" i="2" s="1"/>
  <c r="F2987" i="2"/>
  <c r="G2987" i="2" s="1"/>
  <c r="F2988" i="2"/>
  <c r="G2988" i="2" s="1"/>
  <c r="F2989" i="2"/>
  <c r="G2989" i="2" s="1"/>
  <c r="F2990" i="2"/>
  <c r="G2990" i="2" s="1"/>
  <c r="F2991" i="2"/>
  <c r="G2991" i="2" s="1"/>
  <c r="F2992" i="2"/>
  <c r="G2992" i="2" s="1"/>
  <c r="F2993" i="2"/>
  <c r="G2993" i="2" s="1"/>
  <c r="F2994" i="2"/>
  <c r="G2994" i="2" s="1"/>
  <c r="F2995" i="2"/>
  <c r="G2995" i="2" s="1"/>
  <c r="F2996" i="2"/>
  <c r="G2996" i="2" s="1"/>
  <c r="F2997" i="2"/>
  <c r="G2997" i="2" s="1"/>
  <c r="F2998" i="2"/>
  <c r="G2998" i="2" s="1"/>
  <c r="F2999" i="2"/>
  <c r="G2999" i="2" s="1"/>
  <c r="F3000" i="2"/>
  <c r="G3000" i="2" s="1"/>
  <c r="F3001" i="2"/>
  <c r="G3001" i="2" s="1"/>
  <c r="F3002" i="2"/>
  <c r="G3002" i="2" s="1"/>
  <c r="F3003" i="2"/>
  <c r="G3003" i="2" s="1"/>
  <c r="F3004" i="2"/>
  <c r="G3004" i="2" s="1"/>
  <c r="F3005" i="2"/>
  <c r="G3005" i="2" s="1"/>
  <c r="F3006" i="2"/>
  <c r="G3006" i="2" s="1"/>
  <c r="F3007" i="2"/>
  <c r="G3007" i="2" s="1"/>
  <c r="F3008" i="2"/>
  <c r="G3008" i="2" s="1"/>
  <c r="F3009" i="2"/>
  <c r="G3009" i="2" s="1"/>
  <c r="F3010" i="2"/>
  <c r="G3010" i="2" s="1"/>
  <c r="F3011" i="2"/>
  <c r="G3011" i="2" s="1"/>
  <c r="F3012" i="2"/>
  <c r="G3012" i="2" s="1"/>
  <c r="F3013" i="2"/>
  <c r="G3013" i="2" s="1"/>
  <c r="F3014" i="2"/>
  <c r="G3014" i="2" s="1"/>
  <c r="F3015" i="2"/>
  <c r="G3015" i="2" s="1"/>
  <c r="F3016" i="2"/>
  <c r="G3016" i="2" s="1"/>
  <c r="F3017" i="2"/>
  <c r="G3017" i="2" s="1"/>
  <c r="F3018" i="2"/>
  <c r="G3018" i="2" s="1"/>
  <c r="F3019" i="2"/>
  <c r="G3019" i="2" s="1"/>
  <c r="F3020" i="2"/>
  <c r="G3020" i="2" s="1"/>
  <c r="F3021" i="2"/>
  <c r="G3021" i="2" s="1"/>
  <c r="F3022" i="2"/>
  <c r="G3022" i="2" s="1"/>
  <c r="F3023" i="2"/>
  <c r="G3023" i="2" s="1"/>
  <c r="F3024" i="2"/>
  <c r="G3024" i="2" s="1"/>
  <c r="F3025" i="2"/>
  <c r="G3025" i="2" s="1"/>
  <c r="F3026" i="2"/>
  <c r="G3026" i="2" s="1"/>
  <c r="F3027" i="2"/>
  <c r="G3027" i="2" s="1"/>
  <c r="F3028" i="2"/>
  <c r="G3028" i="2" s="1"/>
  <c r="F3029" i="2"/>
  <c r="G3029" i="2" s="1"/>
  <c r="F3030" i="2"/>
  <c r="G3030" i="2" s="1"/>
  <c r="F3031" i="2"/>
  <c r="G3031" i="2" s="1"/>
  <c r="F3032" i="2"/>
  <c r="G3032" i="2" s="1"/>
  <c r="F3033" i="2"/>
  <c r="G3033" i="2" s="1"/>
  <c r="F3034" i="2"/>
  <c r="G3034" i="2" s="1"/>
  <c r="F3035" i="2"/>
  <c r="G3035" i="2" s="1"/>
  <c r="F3036" i="2"/>
  <c r="G3036" i="2" s="1"/>
  <c r="F3037" i="2"/>
  <c r="G3037" i="2" s="1"/>
  <c r="F3038" i="2"/>
  <c r="G3038" i="2" s="1"/>
  <c r="F3039" i="2"/>
  <c r="G3039" i="2" s="1"/>
  <c r="F3040" i="2"/>
  <c r="G3040" i="2" s="1"/>
  <c r="F3041" i="2"/>
  <c r="G3041" i="2" s="1"/>
  <c r="F3042" i="2"/>
  <c r="G3042" i="2" s="1"/>
  <c r="F3043" i="2"/>
  <c r="G3043" i="2" s="1"/>
  <c r="F3044" i="2"/>
  <c r="G3044" i="2" s="1"/>
  <c r="F3045" i="2"/>
  <c r="G3045" i="2" s="1"/>
  <c r="F3046" i="2"/>
  <c r="G3046" i="2" s="1"/>
  <c r="F3047" i="2"/>
  <c r="G3047" i="2" s="1"/>
  <c r="F3048" i="2"/>
  <c r="G3048" i="2" s="1"/>
  <c r="F3049" i="2"/>
  <c r="G3049" i="2" s="1"/>
  <c r="F3050" i="2"/>
  <c r="G3050" i="2" s="1"/>
  <c r="F3051" i="2"/>
  <c r="G3051" i="2" s="1"/>
  <c r="F3052" i="2"/>
  <c r="G3052" i="2" s="1"/>
  <c r="F3053" i="2"/>
  <c r="G3053" i="2" s="1"/>
  <c r="F3054" i="2"/>
  <c r="G3054" i="2" s="1"/>
  <c r="F3055" i="2"/>
  <c r="G3055" i="2" s="1"/>
  <c r="F3056" i="2"/>
  <c r="G3056" i="2" s="1"/>
  <c r="F3057" i="2"/>
  <c r="G3057" i="2" s="1"/>
  <c r="F3058" i="2"/>
  <c r="G3058" i="2" s="1"/>
  <c r="F3059" i="2"/>
  <c r="G3059" i="2" s="1"/>
  <c r="F3060" i="2"/>
  <c r="G3060" i="2" s="1"/>
  <c r="F3061" i="2"/>
  <c r="G3061" i="2" s="1"/>
  <c r="F3062" i="2"/>
  <c r="G3062" i="2" s="1"/>
  <c r="F3063" i="2"/>
  <c r="G3063" i="2" s="1"/>
  <c r="F3064" i="2"/>
  <c r="G3064" i="2" s="1"/>
  <c r="F3065" i="2"/>
  <c r="G3065" i="2" s="1"/>
  <c r="F3066" i="2"/>
  <c r="G3066" i="2" s="1"/>
  <c r="F3067" i="2"/>
  <c r="G3067" i="2" s="1"/>
  <c r="F3068" i="2"/>
  <c r="G3068" i="2" s="1"/>
  <c r="F3069" i="2"/>
  <c r="G3069" i="2" s="1"/>
  <c r="F3070" i="2"/>
  <c r="G3070" i="2" s="1"/>
  <c r="F3071" i="2"/>
  <c r="G3071" i="2" s="1"/>
  <c r="F3072" i="2"/>
  <c r="G3072" i="2" s="1"/>
  <c r="F3073" i="2"/>
  <c r="G3073" i="2" s="1"/>
  <c r="F3074" i="2"/>
  <c r="G3074" i="2" s="1"/>
  <c r="F3075" i="2"/>
  <c r="G3075" i="2" s="1"/>
  <c r="F3076" i="2"/>
  <c r="G3076" i="2" s="1"/>
  <c r="F3077" i="2"/>
  <c r="G3077" i="2" s="1"/>
  <c r="F3078" i="2"/>
  <c r="G3078" i="2" s="1"/>
  <c r="F3079" i="2"/>
  <c r="G3079" i="2" s="1"/>
  <c r="F3080" i="2"/>
  <c r="G3080" i="2" s="1"/>
  <c r="F3081" i="2"/>
  <c r="G3081" i="2" s="1"/>
  <c r="F3082" i="2"/>
  <c r="G3082" i="2" s="1"/>
  <c r="F3083" i="2"/>
  <c r="G3083" i="2" s="1"/>
  <c r="F3084" i="2"/>
  <c r="G3084" i="2" s="1"/>
  <c r="F3085" i="2"/>
  <c r="G3085" i="2" s="1"/>
  <c r="F3086" i="2"/>
  <c r="G3086" i="2" s="1"/>
  <c r="F3087" i="2"/>
  <c r="G3087" i="2" s="1"/>
  <c r="F3088" i="2"/>
  <c r="G3088" i="2" s="1"/>
  <c r="F3089" i="2"/>
  <c r="G3089" i="2" s="1"/>
  <c r="F3090" i="2"/>
  <c r="G3090" i="2" s="1"/>
  <c r="F3091" i="2"/>
  <c r="G3091" i="2" s="1"/>
  <c r="F3092" i="2"/>
  <c r="G3092" i="2" s="1"/>
  <c r="F3093" i="2"/>
  <c r="G3093" i="2" s="1"/>
  <c r="F3094" i="2"/>
  <c r="G3094" i="2" s="1"/>
  <c r="F3095" i="2"/>
  <c r="G3095" i="2" s="1"/>
  <c r="F3096" i="2"/>
  <c r="G3096" i="2" s="1"/>
  <c r="F3097" i="2"/>
  <c r="G3097" i="2" s="1"/>
  <c r="F3098" i="2"/>
  <c r="G3098" i="2" s="1"/>
  <c r="F3099" i="2"/>
  <c r="G3099" i="2" s="1"/>
  <c r="F3100" i="2"/>
  <c r="G3100" i="2" s="1"/>
  <c r="F3101" i="2"/>
  <c r="G3101" i="2" s="1"/>
  <c r="F3102" i="2"/>
  <c r="G3102" i="2" s="1"/>
  <c r="F3103" i="2"/>
  <c r="G3103" i="2" s="1"/>
  <c r="F3104" i="2"/>
  <c r="G3104" i="2" s="1"/>
  <c r="F3105" i="2"/>
  <c r="G3105" i="2" s="1"/>
  <c r="F3106" i="2"/>
  <c r="G3106" i="2" s="1"/>
  <c r="F3107" i="2"/>
  <c r="G3107" i="2" s="1"/>
  <c r="F3108" i="2"/>
  <c r="G3108" i="2" s="1"/>
  <c r="F3109" i="2"/>
  <c r="G3109" i="2" s="1"/>
  <c r="F3110" i="2"/>
  <c r="G3110" i="2" s="1"/>
  <c r="F3111" i="2"/>
  <c r="G3111" i="2" s="1"/>
  <c r="F3112" i="2"/>
  <c r="G3112" i="2" s="1"/>
  <c r="F3113" i="2"/>
  <c r="G3113" i="2" s="1"/>
  <c r="F3114" i="2"/>
  <c r="G3114" i="2" s="1"/>
  <c r="F3115" i="2"/>
  <c r="G3115" i="2" s="1"/>
  <c r="F3116" i="2"/>
  <c r="G3116" i="2" s="1"/>
  <c r="F3117" i="2"/>
  <c r="G3117" i="2" s="1"/>
  <c r="F3118" i="2"/>
  <c r="G3118" i="2" s="1"/>
  <c r="F3119" i="2"/>
  <c r="G3119" i="2" s="1"/>
  <c r="F3120" i="2"/>
  <c r="G3120" i="2" s="1"/>
  <c r="F3121" i="2"/>
  <c r="G3121" i="2" s="1"/>
  <c r="F3122" i="2"/>
  <c r="G3122" i="2" s="1"/>
  <c r="F3123" i="2"/>
  <c r="G3123" i="2" s="1"/>
  <c r="F3124" i="2"/>
  <c r="G3124" i="2" s="1"/>
  <c r="F3125" i="2"/>
  <c r="G3125" i="2" s="1"/>
  <c r="F3126" i="2"/>
  <c r="G3126" i="2" s="1"/>
  <c r="F3127" i="2"/>
  <c r="G3127" i="2" s="1"/>
  <c r="F3128" i="2"/>
  <c r="G3128" i="2" s="1"/>
  <c r="F3129" i="2"/>
  <c r="G3129" i="2" s="1"/>
  <c r="F3130" i="2"/>
  <c r="G3130" i="2" s="1"/>
  <c r="F3131" i="2"/>
  <c r="G3131" i="2" s="1"/>
  <c r="F3132" i="2"/>
  <c r="G3132" i="2" s="1"/>
  <c r="F3133" i="2"/>
  <c r="G3133" i="2" s="1"/>
  <c r="F3134" i="2"/>
  <c r="G3134" i="2" s="1"/>
  <c r="F3135" i="2"/>
  <c r="G3135" i="2" s="1"/>
  <c r="F3136" i="2"/>
  <c r="G3136" i="2" s="1"/>
  <c r="F3137" i="2"/>
  <c r="G3137" i="2" s="1"/>
  <c r="F3138" i="2"/>
  <c r="G3138" i="2" s="1"/>
  <c r="F3139" i="2"/>
  <c r="G3139" i="2" s="1"/>
  <c r="F3140" i="2"/>
  <c r="G3140" i="2" s="1"/>
  <c r="F3141" i="2"/>
  <c r="G3141" i="2" s="1"/>
  <c r="F3142" i="2"/>
  <c r="G3142" i="2" s="1"/>
  <c r="F3143" i="2"/>
  <c r="G3143" i="2" s="1"/>
  <c r="F3144" i="2"/>
  <c r="G3144" i="2" s="1"/>
  <c r="F3145" i="2"/>
  <c r="G3145" i="2" s="1"/>
  <c r="F3146" i="2"/>
  <c r="G3146" i="2" s="1"/>
  <c r="F3147" i="2"/>
  <c r="G3147" i="2" s="1"/>
  <c r="F3148" i="2"/>
  <c r="G3148" i="2" s="1"/>
  <c r="F3149" i="2"/>
  <c r="G3149" i="2" s="1"/>
  <c r="F3150" i="2"/>
  <c r="G3150" i="2" s="1"/>
  <c r="F3151" i="2"/>
  <c r="G3151" i="2" s="1"/>
  <c r="F3152" i="2"/>
  <c r="G3152" i="2" s="1"/>
  <c r="F3153" i="2"/>
  <c r="G3153" i="2" s="1"/>
  <c r="F3154" i="2"/>
  <c r="G3154" i="2" s="1"/>
  <c r="F3155" i="2"/>
  <c r="G3155" i="2" s="1"/>
  <c r="F3156" i="2"/>
  <c r="G3156" i="2" s="1"/>
  <c r="F3157" i="2"/>
  <c r="G3157" i="2" s="1"/>
  <c r="F3158" i="2"/>
  <c r="G3158" i="2" s="1"/>
  <c r="F3159" i="2"/>
  <c r="G3159" i="2" s="1"/>
  <c r="F3160" i="2"/>
  <c r="G3160" i="2" s="1"/>
  <c r="F3161" i="2"/>
  <c r="G3161" i="2" s="1"/>
  <c r="F3162" i="2"/>
  <c r="G3162" i="2" s="1"/>
  <c r="F3163" i="2"/>
  <c r="G3163" i="2" s="1"/>
  <c r="F3164" i="2"/>
  <c r="G3164" i="2" s="1"/>
  <c r="F3165" i="2"/>
  <c r="G3165" i="2" s="1"/>
  <c r="F3166" i="2"/>
  <c r="G3166" i="2" s="1"/>
  <c r="F3167" i="2"/>
  <c r="G3167" i="2" s="1"/>
  <c r="F3168" i="2"/>
  <c r="G3168" i="2" s="1"/>
  <c r="F3169" i="2"/>
  <c r="G3169" i="2" s="1"/>
  <c r="F3170" i="2"/>
  <c r="G3170" i="2" s="1"/>
  <c r="F3171" i="2"/>
  <c r="G3171" i="2" s="1"/>
  <c r="F3172" i="2"/>
  <c r="G3172" i="2" s="1"/>
  <c r="F3173" i="2"/>
  <c r="G3173" i="2" s="1"/>
  <c r="F3174" i="2"/>
  <c r="G3174" i="2" s="1"/>
  <c r="F3175" i="2"/>
  <c r="G3175" i="2" s="1"/>
  <c r="F3176" i="2"/>
  <c r="G3176" i="2" s="1"/>
  <c r="F3177" i="2"/>
  <c r="G3177" i="2" s="1"/>
  <c r="F3178" i="2"/>
  <c r="G3178" i="2" s="1"/>
  <c r="F3179" i="2"/>
  <c r="G3179" i="2" s="1"/>
  <c r="F3180" i="2"/>
  <c r="G3180" i="2" s="1"/>
  <c r="F3181" i="2"/>
  <c r="G3181" i="2" s="1"/>
  <c r="F3182" i="2"/>
  <c r="G3182" i="2" s="1"/>
  <c r="F3183" i="2"/>
  <c r="G3183" i="2" s="1"/>
  <c r="F3184" i="2"/>
  <c r="G3184" i="2" s="1"/>
  <c r="F3185" i="2"/>
  <c r="G3185" i="2" s="1"/>
  <c r="F3186" i="2"/>
  <c r="G3186" i="2" s="1"/>
  <c r="F3187" i="2"/>
  <c r="G3187" i="2" s="1"/>
  <c r="F3188" i="2"/>
  <c r="G3188" i="2" s="1"/>
  <c r="F3189" i="2"/>
  <c r="G3189" i="2" s="1"/>
  <c r="F3190" i="2"/>
  <c r="G3190" i="2" s="1"/>
  <c r="F3191" i="2"/>
  <c r="G3191" i="2" s="1"/>
  <c r="F3192" i="2"/>
  <c r="G3192" i="2" s="1"/>
  <c r="F3193" i="2"/>
  <c r="G3193" i="2" s="1"/>
  <c r="F3194" i="2"/>
  <c r="G3194" i="2" s="1"/>
  <c r="F3195" i="2"/>
  <c r="G3195" i="2" s="1"/>
  <c r="F3196" i="2"/>
  <c r="G3196" i="2" s="1"/>
  <c r="F3197" i="2"/>
  <c r="G3197" i="2" s="1"/>
  <c r="F3198" i="2"/>
  <c r="G3198" i="2" s="1"/>
  <c r="F3199" i="2"/>
  <c r="G3199" i="2" s="1"/>
  <c r="F3200" i="2"/>
  <c r="G3200" i="2" s="1"/>
  <c r="F3201" i="2"/>
  <c r="G3201" i="2" s="1"/>
  <c r="F3202" i="2"/>
  <c r="G3202" i="2" s="1"/>
  <c r="F3203" i="2"/>
  <c r="G3203" i="2" s="1"/>
  <c r="F3204" i="2"/>
  <c r="G3204" i="2" s="1"/>
  <c r="F3205" i="2"/>
  <c r="G3205" i="2" s="1"/>
  <c r="F3206" i="2"/>
  <c r="G3206" i="2" s="1"/>
  <c r="F3207" i="2"/>
  <c r="G3207" i="2" s="1"/>
  <c r="F3208" i="2"/>
  <c r="G3208" i="2" s="1"/>
  <c r="F3209" i="2"/>
  <c r="G3209" i="2" s="1"/>
  <c r="F3210" i="2"/>
  <c r="G3210" i="2" s="1"/>
  <c r="F3211" i="2"/>
  <c r="G3211" i="2" s="1"/>
  <c r="F3212" i="2"/>
  <c r="G3212" i="2" s="1"/>
  <c r="F3213" i="2"/>
  <c r="G3213" i="2" s="1"/>
  <c r="F3214" i="2"/>
  <c r="G3214" i="2" s="1"/>
  <c r="F3215" i="2"/>
  <c r="G3215" i="2" s="1"/>
  <c r="F3216" i="2"/>
  <c r="G3216" i="2" s="1"/>
  <c r="F3217" i="2"/>
  <c r="G3217" i="2" s="1"/>
  <c r="F3218" i="2"/>
  <c r="G3218" i="2" s="1"/>
  <c r="F3219" i="2"/>
  <c r="G3219" i="2" s="1"/>
  <c r="F3220" i="2"/>
  <c r="G3220" i="2" s="1"/>
  <c r="F3221" i="2"/>
  <c r="G3221" i="2" s="1"/>
  <c r="F3222" i="2"/>
  <c r="G3222" i="2" s="1"/>
  <c r="F3223" i="2"/>
  <c r="G3223" i="2" s="1"/>
  <c r="F3224" i="2"/>
  <c r="G3224" i="2" s="1"/>
  <c r="F3225" i="2"/>
  <c r="G3225" i="2" s="1"/>
  <c r="F3226" i="2"/>
  <c r="G3226" i="2" s="1"/>
  <c r="F3227" i="2"/>
  <c r="G3227" i="2" s="1"/>
  <c r="F3228" i="2"/>
  <c r="G3228" i="2" s="1"/>
  <c r="F3229" i="2"/>
  <c r="G3229" i="2" s="1"/>
  <c r="F3230" i="2"/>
  <c r="G3230" i="2" s="1"/>
  <c r="F3231" i="2"/>
  <c r="G3231" i="2" s="1"/>
  <c r="F3232" i="2"/>
  <c r="G3232" i="2" s="1"/>
  <c r="F3233" i="2"/>
  <c r="G3233" i="2" s="1"/>
  <c r="F3234" i="2"/>
  <c r="G3234" i="2" s="1"/>
  <c r="F3235" i="2"/>
  <c r="G3235" i="2" s="1"/>
  <c r="F3236" i="2"/>
  <c r="G3236" i="2" s="1"/>
  <c r="F3237" i="2"/>
  <c r="G3237" i="2" s="1"/>
  <c r="F3238" i="2"/>
  <c r="G3238" i="2" s="1"/>
  <c r="F3239" i="2"/>
  <c r="G3239" i="2" s="1"/>
  <c r="F3240" i="2"/>
  <c r="G3240" i="2" s="1"/>
  <c r="F3241" i="2"/>
  <c r="G3241" i="2" s="1"/>
  <c r="F3242" i="2"/>
  <c r="G3242" i="2" s="1"/>
  <c r="F3243" i="2"/>
  <c r="G3243" i="2" s="1"/>
  <c r="F3244" i="2"/>
  <c r="G3244" i="2" s="1"/>
  <c r="F3245" i="2"/>
  <c r="G3245" i="2" s="1"/>
  <c r="F3246" i="2"/>
  <c r="G3246" i="2" s="1"/>
  <c r="F3247" i="2"/>
  <c r="G3247" i="2" s="1"/>
  <c r="F3248" i="2"/>
  <c r="G3248" i="2" s="1"/>
  <c r="F3249" i="2"/>
  <c r="G3249" i="2" s="1"/>
  <c r="F3250" i="2"/>
  <c r="G3250" i="2" s="1"/>
  <c r="F3251" i="2"/>
  <c r="G3251" i="2" s="1"/>
  <c r="F3252" i="2"/>
  <c r="G3252" i="2" s="1"/>
  <c r="F3253" i="2"/>
  <c r="G3253" i="2" s="1"/>
  <c r="F3254" i="2"/>
  <c r="G3254" i="2" s="1"/>
  <c r="F3255" i="2"/>
  <c r="G3255" i="2" s="1"/>
  <c r="F3256" i="2"/>
  <c r="G3256" i="2" s="1"/>
  <c r="F3257" i="2"/>
  <c r="G3257" i="2" s="1"/>
  <c r="F3258" i="2"/>
  <c r="G3258" i="2" s="1"/>
  <c r="F3259" i="2"/>
  <c r="G3259" i="2" s="1"/>
  <c r="F3260" i="2"/>
  <c r="G3260" i="2" s="1"/>
  <c r="F3261" i="2"/>
  <c r="G3261" i="2" s="1"/>
  <c r="F3262" i="2"/>
  <c r="G3262" i="2" s="1"/>
  <c r="F3263" i="2"/>
  <c r="G3263" i="2" s="1"/>
  <c r="F3264" i="2"/>
  <c r="G3264" i="2" s="1"/>
  <c r="F3265" i="2"/>
  <c r="G3265" i="2" s="1"/>
  <c r="F3266" i="2"/>
  <c r="G3266" i="2" s="1"/>
  <c r="F3267" i="2"/>
  <c r="G3267" i="2" s="1"/>
  <c r="F3268" i="2"/>
  <c r="G3268" i="2" s="1"/>
  <c r="F3269" i="2"/>
  <c r="G3269" i="2" s="1"/>
  <c r="F3270" i="2"/>
  <c r="G3270" i="2" s="1"/>
  <c r="F3271" i="2"/>
  <c r="G3271" i="2" s="1"/>
  <c r="F3272" i="2"/>
  <c r="G3272" i="2" s="1"/>
  <c r="F3273" i="2"/>
  <c r="G3273" i="2" s="1"/>
  <c r="F3274" i="2"/>
  <c r="G3274" i="2" s="1"/>
  <c r="F3275" i="2"/>
  <c r="G3275" i="2" s="1"/>
  <c r="F3276" i="2"/>
  <c r="G3276" i="2" s="1"/>
  <c r="F3277" i="2"/>
  <c r="G3277" i="2" s="1"/>
  <c r="F3278" i="2"/>
  <c r="G3278" i="2" s="1"/>
  <c r="F3279" i="2"/>
  <c r="G3279" i="2" s="1"/>
  <c r="F3280" i="2"/>
  <c r="G3280" i="2" s="1"/>
  <c r="F3281" i="2"/>
  <c r="G3281" i="2" s="1"/>
  <c r="F3282" i="2"/>
  <c r="G3282" i="2" s="1"/>
  <c r="F3283" i="2"/>
  <c r="G3283" i="2" s="1"/>
  <c r="F3284" i="2"/>
  <c r="G3284" i="2" s="1"/>
  <c r="F3285" i="2"/>
  <c r="G3285" i="2" s="1"/>
  <c r="F3286" i="2"/>
  <c r="G3286" i="2" s="1"/>
  <c r="F3287" i="2"/>
  <c r="G3287" i="2" s="1"/>
  <c r="F3288" i="2"/>
  <c r="G3288" i="2" s="1"/>
  <c r="F3289" i="2"/>
  <c r="G3289" i="2" s="1"/>
  <c r="F3290" i="2"/>
  <c r="G3290" i="2" s="1"/>
  <c r="F3291" i="2"/>
  <c r="G3291" i="2" s="1"/>
  <c r="F3292" i="2"/>
  <c r="G3292" i="2" s="1"/>
  <c r="F3293" i="2"/>
  <c r="G3293" i="2" s="1"/>
  <c r="F3294" i="2"/>
  <c r="G3294" i="2" s="1"/>
  <c r="F3295" i="2"/>
  <c r="G3295" i="2" s="1"/>
  <c r="F3296" i="2"/>
  <c r="G3296" i="2" s="1"/>
  <c r="F3297" i="2"/>
  <c r="G3297" i="2" s="1"/>
  <c r="F3298" i="2"/>
  <c r="G3298" i="2" s="1"/>
  <c r="F3299" i="2"/>
  <c r="G3299" i="2" s="1"/>
  <c r="F3300" i="2"/>
  <c r="G3300" i="2" s="1"/>
  <c r="F3301" i="2"/>
  <c r="G3301" i="2" s="1"/>
  <c r="F3302" i="2"/>
  <c r="G3302" i="2" s="1"/>
  <c r="F3303" i="2"/>
  <c r="G3303" i="2" s="1"/>
  <c r="F3304" i="2"/>
  <c r="G3304" i="2" s="1"/>
  <c r="F3305" i="2"/>
  <c r="G3305" i="2" s="1"/>
  <c r="F3306" i="2"/>
  <c r="G3306" i="2" s="1"/>
  <c r="F3307" i="2"/>
  <c r="G3307" i="2" s="1"/>
  <c r="F3308" i="2"/>
  <c r="G3308" i="2" s="1"/>
  <c r="F3309" i="2"/>
  <c r="G3309" i="2" s="1"/>
  <c r="F3310" i="2"/>
  <c r="G3310" i="2" s="1"/>
  <c r="F3311" i="2"/>
  <c r="G3311" i="2" s="1"/>
  <c r="F3312" i="2"/>
  <c r="G3312" i="2" s="1"/>
  <c r="F3313" i="2"/>
  <c r="G3313" i="2" s="1"/>
  <c r="F3314" i="2"/>
  <c r="G3314" i="2" s="1"/>
  <c r="F3315" i="2"/>
  <c r="G3315" i="2" s="1"/>
  <c r="F3316" i="2"/>
  <c r="G3316" i="2" s="1"/>
  <c r="F3317" i="2"/>
  <c r="G3317" i="2" s="1"/>
  <c r="F3318" i="2"/>
  <c r="G3318" i="2" s="1"/>
  <c r="F3319" i="2"/>
  <c r="G3319" i="2" s="1"/>
  <c r="F3320" i="2"/>
  <c r="G3320" i="2" s="1"/>
  <c r="F3321" i="2"/>
  <c r="G3321" i="2" s="1"/>
  <c r="F3322" i="2"/>
  <c r="G3322" i="2" s="1"/>
  <c r="F3323" i="2"/>
  <c r="G3323" i="2" s="1"/>
  <c r="F3324" i="2"/>
  <c r="G3324" i="2" s="1"/>
  <c r="F3325" i="2"/>
  <c r="G3325" i="2" s="1"/>
  <c r="F3326" i="2"/>
  <c r="G3326" i="2" s="1"/>
  <c r="F3327" i="2"/>
  <c r="G3327" i="2" s="1"/>
  <c r="F3328" i="2"/>
  <c r="G3328" i="2" s="1"/>
  <c r="F3329" i="2"/>
  <c r="G3329" i="2" s="1"/>
  <c r="F3330" i="2"/>
  <c r="G3330" i="2" s="1"/>
  <c r="F3331" i="2"/>
  <c r="G3331" i="2" s="1"/>
  <c r="F3332" i="2"/>
  <c r="G3332" i="2" s="1"/>
  <c r="F3333" i="2"/>
  <c r="G3333" i="2" s="1"/>
  <c r="F3334" i="2"/>
  <c r="G3334" i="2" s="1"/>
  <c r="F3335" i="2"/>
  <c r="G3335" i="2" s="1"/>
  <c r="F3336" i="2"/>
  <c r="G3336" i="2" s="1"/>
  <c r="F3337" i="2"/>
  <c r="G3337" i="2" s="1"/>
  <c r="F3338" i="2"/>
  <c r="G3338" i="2" s="1"/>
  <c r="F3339" i="2"/>
  <c r="G3339" i="2" s="1"/>
  <c r="F3340" i="2"/>
  <c r="G3340" i="2" s="1"/>
  <c r="F3341" i="2"/>
  <c r="G3341" i="2" s="1"/>
  <c r="F3342" i="2"/>
  <c r="G3342" i="2" s="1"/>
  <c r="F3343" i="2"/>
  <c r="G3343" i="2" s="1"/>
  <c r="F3344" i="2"/>
  <c r="G3344" i="2" s="1"/>
  <c r="F3345" i="2"/>
  <c r="G3345" i="2" s="1"/>
  <c r="F3346" i="2"/>
  <c r="G3346" i="2" s="1"/>
  <c r="F3347" i="2"/>
  <c r="G3347" i="2" s="1"/>
  <c r="F3348" i="2"/>
  <c r="G3348" i="2" s="1"/>
  <c r="F3349" i="2"/>
  <c r="G3349" i="2" s="1"/>
  <c r="F3350" i="2"/>
  <c r="G3350" i="2" s="1"/>
  <c r="F3351" i="2"/>
  <c r="G3351" i="2" s="1"/>
  <c r="F3352" i="2"/>
  <c r="G3352" i="2" s="1"/>
  <c r="F3353" i="2"/>
  <c r="G3353" i="2" s="1"/>
  <c r="F3354" i="2"/>
  <c r="G3354" i="2" s="1"/>
  <c r="F3355" i="2"/>
  <c r="G3355" i="2" s="1"/>
  <c r="F3356" i="2"/>
  <c r="G3356" i="2" s="1"/>
  <c r="F3357" i="2"/>
  <c r="G3357" i="2" s="1"/>
  <c r="F3358" i="2"/>
  <c r="G3358" i="2" s="1"/>
  <c r="F3359" i="2"/>
  <c r="G3359" i="2" s="1"/>
  <c r="F3360" i="2"/>
  <c r="G3360" i="2" s="1"/>
  <c r="F3361" i="2"/>
  <c r="G3361" i="2" s="1"/>
  <c r="F3362" i="2"/>
  <c r="G3362" i="2" s="1"/>
  <c r="F3363" i="2"/>
  <c r="G3363" i="2" s="1"/>
  <c r="F3364" i="2"/>
  <c r="G3364" i="2" s="1"/>
  <c r="F3365" i="2"/>
  <c r="G3365" i="2" s="1"/>
  <c r="F3366" i="2"/>
  <c r="G3366" i="2" s="1"/>
  <c r="F3367" i="2"/>
  <c r="G3367" i="2" s="1"/>
  <c r="F3368" i="2"/>
  <c r="G3368" i="2" s="1"/>
  <c r="F3369" i="2"/>
  <c r="G3369" i="2" s="1"/>
  <c r="F3370" i="2"/>
  <c r="G3370" i="2" s="1"/>
  <c r="F3371" i="2"/>
  <c r="G3371" i="2" s="1"/>
  <c r="F3372" i="2"/>
  <c r="G3372" i="2" s="1"/>
  <c r="F3373" i="2"/>
  <c r="G3373" i="2" s="1"/>
  <c r="F3374" i="2"/>
  <c r="G3374" i="2" s="1"/>
  <c r="F3375" i="2"/>
  <c r="G3375" i="2" s="1"/>
  <c r="F3376" i="2"/>
  <c r="G3376" i="2" s="1"/>
  <c r="F3377" i="2"/>
  <c r="G3377" i="2" s="1"/>
  <c r="F3378" i="2"/>
  <c r="G3378" i="2" s="1"/>
  <c r="F3379" i="2"/>
  <c r="G3379" i="2" s="1"/>
  <c r="F3380" i="2"/>
  <c r="G3380" i="2" s="1"/>
  <c r="F3381" i="2"/>
  <c r="G3381" i="2" s="1"/>
  <c r="F3382" i="2"/>
  <c r="G3382" i="2" s="1"/>
  <c r="F3383" i="2"/>
  <c r="G3383" i="2" s="1"/>
  <c r="F3384" i="2"/>
  <c r="G3384" i="2" s="1"/>
  <c r="F3385" i="2"/>
  <c r="G3385" i="2" s="1"/>
  <c r="F3386" i="2"/>
  <c r="G3386" i="2" s="1"/>
  <c r="F3387" i="2"/>
  <c r="G3387" i="2" s="1"/>
  <c r="F3388" i="2"/>
  <c r="G3388" i="2" s="1"/>
  <c r="F3389" i="2"/>
  <c r="G3389" i="2" s="1"/>
  <c r="F3390" i="2"/>
  <c r="G3390" i="2" s="1"/>
  <c r="F3391" i="2"/>
  <c r="G3391" i="2" s="1"/>
  <c r="F3392" i="2"/>
  <c r="G3392" i="2" s="1"/>
  <c r="F3393" i="2"/>
  <c r="G3393" i="2" s="1"/>
  <c r="F3394" i="2"/>
  <c r="G3394" i="2" s="1"/>
  <c r="F3395" i="2"/>
  <c r="G3395" i="2" s="1"/>
  <c r="F3396" i="2"/>
  <c r="G3396" i="2" s="1"/>
  <c r="F3397" i="2"/>
  <c r="G3397" i="2" s="1"/>
  <c r="F3398" i="2"/>
  <c r="G3398" i="2" s="1"/>
  <c r="F3399" i="2"/>
  <c r="G3399" i="2" s="1"/>
  <c r="F3400" i="2"/>
  <c r="G3400" i="2" s="1"/>
  <c r="F3401" i="2"/>
  <c r="G3401" i="2" s="1"/>
  <c r="F3402" i="2"/>
  <c r="G3402" i="2" s="1"/>
  <c r="F3403" i="2"/>
  <c r="G3403" i="2" s="1"/>
  <c r="F3404" i="2"/>
  <c r="G3404" i="2" s="1"/>
  <c r="F3405" i="2"/>
  <c r="G3405" i="2" s="1"/>
  <c r="F3406" i="2"/>
  <c r="G3406" i="2" s="1"/>
  <c r="F3407" i="2"/>
  <c r="G3407" i="2" s="1"/>
  <c r="F3408" i="2"/>
  <c r="G3408" i="2" s="1"/>
  <c r="F3409" i="2"/>
  <c r="G3409" i="2" s="1"/>
  <c r="F3410" i="2"/>
  <c r="G3410" i="2" s="1"/>
  <c r="F3411" i="2"/>
  <c r="G3411" i="2" s="1"/>
  <c r="F3412" i="2"/>
  <c r="G3412" i="2" s="1"/>
  <c r="F3413" i="2"/>
  <c r="G3413" i="2" s="1"/>
  <c r="F3414" i="2"/>
  <c r="G3414" i="2" s="1"/>
  <c r="F3415" i="2"/>
  <c r="G3415" i="2" s="1"/>
  <c r="F3416" i="2"/>
  <c r="G3416" i="2" s="1"/>
  <c r="F3417" i="2"/>
  <c r="G3417" i="2" s="1"/>
  <c r="F3418" i="2"/>
  <c r="G3418" i="2" s="1"/>
  <c r="F3419" i="2"/>
  <c r="G3419" i="2" s="1"/>
  <c r="F3420" i="2"/>
  <c r="G3420" i="2" s="1"/>
  <c r="F3421" i="2"/>
  <c r="G3421" i="2" s="1"/>
  <c r="F3422" i="2"/>
  <c r="G3422" i="2" s="1"/>
  <c r="F3423" i="2"/>
  <c r="G3423" i="2" s="1"/>
  <c r="F3424" i="2"/>
  <c r="G3424" i="2" s="1"/>
  <c r="F3455" i="2"/>
  <c r="G3455" i="2" s="1"/>
  <c r="F3426" i="2"/>
  <c r="G3426" i="2" s="1"/>
  <c r="F3427" i="2"/>
  <c r="G3427" i="2" s="1"/>
  <c r="F3428" i="2"/>
  <c r="G3428" i="2" s="1"/>
  <c r="F3429" i="2"/>
  <c r="G3429" i="2" s="1"/>
  <c r="F3430" i="2"/>
  <c r="G3430" i="2" s="1"/>
  <c r="F3431" i="2"/>
  <c r="G3431" i="2" s="1"/>
  <c r="F3432" i="2"/>
  <c r="G3432" i="2" s="1"/>
  <c r="F3433" i="2"/>
  <c r="G3433" i="2" s="1"/>
  <c r="F3434" i="2"/>
  <c r="G3434" i="2" s="1"/>
  <c r="F3435" i="2"/>
  <c r="G3435" i="2" s="1"/>
  <c r="F3436" i="2"/>
  <c r="G3436" i="2" s="1"/>
  <c r="F3597" i="2"/>
  <c r="G3597" i="2" s="1"/>
  <c r="F1178" i="2"/>
  <c r="G1178" i="2" s="1"/>
  <c r="F3439" i="2"/>
  <c r="G3439" i="2" s="1"/>
  <c r="F3440" i="2"/>
  <c r="G3440" i="2" s="1"/>
  <c r="F3441" i="2"/>
  <c r="G3441" i="2" s="1"/>
  <c r="F3442" i="2"/>
  <c r="G3442" i="2" s="1"/>
  <c r="F3443" i="2"/>
  <c r="G3443" i="2" s="1"/>
  <c r="F3444" i="2"/>
  <c r="G3444" i="2" s="1"/>
  <c r="F3445" i="2"/>
  <c r="G3445" i="2" s="1"/>
  <c r="F3446" i="2"/>
  <c r="G3446" i="2" s="1"/>
  <c r="F3447" i="2"/>
  <c r="G3447" i="2" s="1"/>
  <c r="F3448" i="2"/>
  <c r="G3448" i="2" s="1"/>
  <c r="F3449" i="2"/>
  <c r="G3449" i="2" s="1"/>
  <c r="F3450" i="2"/>
  <c r="G3450" i="2" s="1"/>
  <c r="F3451" i="2"/>
  <c r="G3451" i="2" s="1"/>
  <c r="F3452" i="2"/>
  <c r="G3452" i="2" s="1"/>
  <c r="F3453" i="2"/>
  <c r="G3453" i="2" s="1"/>
  <c r="F3454" i="2"/>
  <c r="G3454" i="2" s="1"/>
  <c r="F2915" i="2"/>
  <c r="G2915" i="2" s="1"/>
  <c r="F3456" i="2"/>
  <c r="G3456" i="2" s="1"/>
  <c r="F3457" i="2"/>
  <c r="G3457" i="2" s="1"/>
  <c r="F3458" i="2"/>
  <c r="G3458" i="2" s="1"/>
  <c r="F3459" i="2"/>
  <c r="G3459" i="2" s="1"/>
  <c r="F4002" i="2"/>
  <c r="G4002" i="2" s="1"/>
  <c r="F3461" i="2"/>
  <c r="G3461" i="2" s="1"/>
  <c r="F3462" i="2"/>
  <c r="G3462" i="2" s="1"/>
  <c r="F3463" i="2"/>
  <c r="G3463" i="2" s="1"/>
  <c r="F3464" i="2"/>
  <c r="G3464" i="2" s="1"/>
  <c r="F3465" i="2"/>
  <c r="G3465" i="2" s="1"/>
  <c r="F3466" i="2"/>
  <c r="G3466" i="2" s="1"/>
  <c r="F3467" i="2"/>
  <c r="G3467" i="2" s="1"/>
  <c r="F3468" i="2"/>
  <c r="G3468" i="2" s="1"/>
  <c r="F3469" i="2"/>
  <c r="G3469" i="2" s="1"/>
  <c r="F3470" i="2"/>
  <c r="G3470" i="2" s="1"/>
  <c r="F3471" i="2"/>
  <c r="G3471" i="2" s="1"/>
  <c r="F3472" i="2"/>
  <c r="G3472" i="2" s="1"/>
  <c r="F3473" i="2"/>
  <c r="G3473" i="2" s="1"/>
  <c r="F3474" i="2"/>
  <c r="G3474" i="2" s="1"/>
  <c r="F3475" i="2"/>
  <c r="G3475" i="2" s="1"/>
  <c r="F3476" i="2"/>
  <c r="G3476" i="2" s="1"/>
  <c r="F3477" i="2"/>
  <c r="G3477" i="2" s="1"/>
  <c r="F3478" i="2"/>
  <c r="G3478" i="2" s="1"/>
  <c r="F3479" i="2"/>
  <c r="G3479" i="2" s="1"/>
  <c r="F3480" i="2"/>
  <c r="G3480" i="2" s="1"/>
  <c r="F3481" i="2"/>
  <c r="G3481" i="2" s="1"/>
  <c r="F3482" i="2"/>
  <c r="G3482" i="2" s="1"/>
  <c r="F3483" i="2"/>
  <c r="G3483" i="2" s="1"/>
  <c r="F3484" i="2"/>
  <c r="G3484" i="2" s="1"/>
  <c r="F3485" i="2"/>
  <c r="G3485" i="2" s="1"/>
  <c r="F3486" i="2"/>
  <c r="G3486" i="2" s="1"/>
  <c r="F3487" i="2"/>
  <c r="G3487" i="2" s="1"/>
  <c r="F3488" i="2"/>
  <c r="G3488" i="2" s="1"/>
  <c r="F3489" i="2"/>
  <c r="G3489" i="2" s="1"/>
  <c r="F3490" i="2"/>
  <c r="G3490" i="2" s="1"/>
  <c r="F3491" i="2"/>
  <c r="G3491" i="2" s="1"/>
  <c r="F3492" i="2"/>
  <c r="G3492" i="2" s="1"/>
  <c r="F3493" i="2"/>
  <c r="G3493" i="2" s="1"/>
  <c r="F3494" i="2"/>
  <c r="G3494" i="2" s="1"/>
  <c r="F3495" i="2"/>
  <c r="G3495" i="2" s="1"/>
  <c r="F3496" i="2"/>
  <c r="G3496" i="2" s="1"/>
  <c r="F3497" i="2"/>
  <c r="G3497" i="2" s="1"/>
  <c r="F3498" i="2"/>
  <c r="G3498" i="2" s="1"/>
  <c r="F3499" i="2"/>
  <c r="G3499" i="2" s="1"/>
  <c r="F3500" i="2"/>
  <c r="G3500" i="2" s="1"/>
  <c r="F3501" i="2"/>
  <c r="G3501" i="2" s="1"/>
  <c r="F3502" i="2"/>
  <c r="G3502" i="2" s="1"/>
  <c r="F3503" i="2"/>
  <c r="G3503" i="2" s="1"/>
  <c r="F3504" i="2"/>
  <c r="G3504" i="2" s="1"/>
  <c r="F3505" i="2"/>
  <c r="G3505" i="2" s="1"/>
  <c r="F3506" i="2"/>
  <c r="G3506" i="2" s="1"/>
  <c r="F3507" i="2"/>
  <c r="G3507" i="2" s="1"/>
  <c r="F3508" i="2"/>
  <c r="G3508" i="2" s="1"/>
  <c r="F3509" i="2"/>
  <c r="G3509" i="2" s="1"/>
  <c r="F3510" i="2"/>
  <c r="G3510" i="2" s="1"/>
  <c r="F3511" i="2"/>
  <c r="G3511" i="2" s="1"/>
  <c r="F3512" i="2"/>
  <c r="G3512" i="2" s="1"/>
  <c r="F3513" i="2"/>
  <c r="G3513" i="2" s="1"/>
  <c r="F3514" i="2"/>
  <c r="G3514" i="2" s="1"/>
  <c r="F3515" i="2"/>
  <c r="G3515" i="2" s="1"/>
  <c r="F3516" i="2"/>
  <c r="G3516" i="2" s="1"/>
  <c r="F3517" i="2"/>
  <c r="G3517" i="2" s="1"/>
  <c r="F3518" i="2"/>
  <c r="G3518" i="2" s="1"/>
  <c r="F3519" i="2"/>
  <c r="G3519" i="2" s="1"/>
  <c r="F3520" i="2"/>
  <c r="G3520" i="2" s="1"/>
  <c r="F3521" i="2"/>
  <c r="G3521" i="2" s="1"/>
  <c r="F3522" i="2"/>
  <c r="G3522" i="2" s="1"/>
  <c r="F3523" i="2"/>
  <c r="G3523" i="2" s="1"/>
  <c r="F3524" i="2"/>
  <c r="G3524" i="2" s="1"/>
  <c r="F3525" i="2"/>
  <c r="G3525" i="2" s="1"/>
  <c r="F3526" i="2"/>
  <c r="G3526" i="2" s="1"/>
  <c r="F3527" i="2"/>
  <c r="G3527" i="2" s="1"/>
  <c r="F3528" i="2"/>
  <c r="G3528" i="2" s="1"/>
  <c r="F3529" i="2"/>
  <c r="G3529" i="2" s="1"/>
  <c r="F3530" i="2"/>
  <c r="G3530" i="2" s="1"/>
  <c r="F3531" i="2"/>
  <c r="G3531" i="2" s="1"/>
  <c r="F3532" i="2"/>
  <c r="G3532" i="2" s="1"/>
  <c r="F3533" i="2"/>
  <c r="G3533" i="2" s="1"/>
  <c r="F3534" i="2"/>
  <c r="G3534" i="2" s="1"/>
  <c r="F3535" i="2"/>
  <c r="G3535" i="2" s="1"/>
  <c r="F3536" i="2"/>
  <c r="G3536" i="2" s="1"/>
  <c r="F3537" i="2"/>
  <c r="G3537" i="2" s="1"/>
  <c r="F3538" i="2"/>
  <c r="G3538" i="2" s="1"/>
  <c r="F3539" i="2"/>
  <c r="G3539" i="2" s="1"/>
  <c r="F3540" i="2"/>
  <c r="G3540" i="2" s="1"/>
  <c r="F3541" i="2"/>
  <c r="G3541" i="2" s="1"/>
  <c r="F3542" i="2"/>
  <c r="G3542" i="2" s="1"/>
  <c r="F3543" i="2"/>
  <c r="G3543" i="2" s="1"/>
  <c r="F3544" i="2"/>
  <c r="G3544" i="2" s="1"/>
  <c r="F3545" i="2"/>
  <c r="G3545" i="2" s="1"/>
  <c r="F3546" i="2"/>
  <c r="G3546" i="2" s="1"/>
  <c r="F3547" i="2"/>
  <c r="G3547" i="2" s="1"/>
  <c r="F3548" i="2"/>
  <c r="G3548" i="2" s="1"/>
  <c r="F3549" i="2"/>
  <c r="G3549" i="2" s="1"/>
  <c r="F3550" i="2"/>
  <c r="G3550" i="2" s="1"/>
  <c r="F3551" i="2"/>
  <c r="G3551" i="2" s="1"/>
  <c r="F3552" i="2"/>
  <c r="G3552" i="2" s="1"/>
  <c r="F3553" i="2"/>
  <c r="G3553" i="2" s="1"/>
  <c r="F3554" i="2"/>
  <c r="G3554" i="2" s="1"/>
  <c r="F3555" i="2"/>
  <c r="G3555" i="2" s="1"/>
  <c r="F3556" i="2"/>
  <c r="G3556" i="2" s="1"/>
  <c r="F3557" i="2"/>
  <c r="G3557" i="2" s="1"/>
  <c r="F3558" i="2"/>
  <c r="G3558" i="2" s="1"/>
  <c r="F3559" i="2"/>
  <c r="G3559" i="2" s="1"/>
  <c r="F3560" i="2"/>
  <c r="G3560" i="2" s="1"/>
  <c r="F3561" i="2"/>
  <c r="G3561" i="2" s="1"/>
  <c r="F3562" i="2"/>
  <c r="G3562" i="2" s="1"/>
  <c r="F3563" i="2"/>
  <c r="G3563" i="2" s="1"/>
  <c r="F3564" i="2"/>
  <c r="G3564" i="2" s="1"/>
  <c r="F3565" i="2"/>
  <c r="G3565" i="2" s="1"/>
  <c r="F3566" i="2"/>
  <c r="G3566" i="2" s="1"/>
  <c r="F3567" i="2"/>
  <c r="G3567" i="2" s="1"/>
  <c r="F3568" i="2"/>
  <c r="G3568" i="2" s="1"/>
  <c r="F3569" i="2"/>
  <c r="G3569" i="2" s="1"/>
  <c r="F3570" i="2"/>
  <c r="G3570" i="2" s="1"/>
  <c r="F3571" i="2"/>
  <c r="G3571" i="2" s="1"/>
  <c r="F3572" i="2"/>
  <c r="G3572" i="2" s="1"/>
  <c r="F3573" i="2"/>
  <c r="G3573" i="2" s="1"/>
  <c r="F3574" i="2"/>
  <c r="G3574" i="2" s="1"/>
  <c r="F3575" i="2"/>
  <c r="G3575" i="2" s="1"/>
  <c r="F3576" i="2"/>
  <c r="G3576" i="2" s="1"/>
  <c r="F3577" i="2"/>
  <c r="G3577" i="2" s="1"/>
  <c r="F3578" i="2"/>
  <c r="G3578" i="2" s="1"/>
  <c r="F3579" i="2"/>
  <c r="G3579" i="2" s="1"/>
  <c r="F3580" i="2"/>
  <c r="G3580" i="2" s="1"/>
  <c r="F3581" i="2"/>
  <c r="G3581" i="2" s="1"/>
  <c r="F3582" i="2"/>
  <c r="G3582" i="2" s="1"/>
  <c r="F3583" i="2"/>
  <c r="G3583" i="2" s="1"/>
  <c r="F3584" i="2"/>
  <c r="G3584" i="2" s="1"/>
  <c r="F3585" i="2"/>
  <c r="G3585" i="2" s="1"/>
  <c r="F3586" i="2"/>
  <c r="G3586" i="2" s="1"/>
  <c r="F3587" i="2"/>
  <c r="G3587" i="2" s="1"/>
  <c r="F3588" i="2"/>
  <c r="G3588" i="2" s="1"/>
  <c r="F3589" i="2"/>
  <c r="G3589" i="2" s="1"/>
  <c r="F3590" i="2"/>
  <c r="G3590" i="2" s="1"/>
  <c r="F3591" i="2"/>
  <c r="G3591" i="2" s="1"/>
  <c r="F3592" i="2"/>
  <c r="G3592" i="2" s="1"/>
  <c r="F3593" i="2"/>
  <c r="G3593" i="2" s="1"/>
  <c r="F3594" i="2"/>
  <c r="G3594" i="2" s="1"/>
  <c r="F3595" i="2"/>
  <c r="G3595" i="2" s="1"/>
  <c r="F3596" i="2"/>
  <c r="G3596" i="2" s="1"/>
  <c r="F2442" i="2"/>
  <c r="G2442" i="2" s="1"/>
  <c r="F3598" i="2"/>
  <c r="G3598" i="2" s="1"/>
  <c r="F2875" i="2"/>
  <c r="G2875" i="2" s="1"/>
  <c r="F2494" i="2"/>
  <c r="G2494" i="2" s="1"/>
  <c r="F3601" i="2"/>
  <c r="G3601" i="2" s="1"/>
  <c r="F3602" i="2"/>
  <c r="G3602" i="2" s="1"/>
  <c r="F3603" i="2"/>
  <c r="G3603" i="2" s="1"/>
  <c r="F3604" i="2"/>
  <c r="G3604" i="2" s="1"/>
  <c r="F3605" i="2"/>
  <c r="G3605" i="2" s="1"/>
  <c r="F3606" i="2"/>
  <c r="G3606" i="2" s="1"/>
  <c r="F3607" i="2"/>
  <c r="G3607" i="2" s="1"/>
  <c r="F3608" i="2"/>
  <c r="G3608" i="2" s="1"/>
  <c r="F3609" i="2"/>
  <c r="G3609" i="2" s="1"/>
  <c r="F3610" i="2"/>
  <c r="G3610" i="2" s="1"/>
  <c r="F3611" i="2"/>
  <c r="G3611" i="2" s="1"/>
  <c r="F3612" i="2"/>
  <c r="G3612" i="2" s="1"/>
  <c r="F3613" i="2"/>
  <c r="G3613" i="2" s="1"/>
  <c r="F3614" i="2"/>
  <c r="G3614" i="2" s="1"/>
  <c r="F3615" i="2"/>
  <c r="G3615" i="2" s="1"/>
  <c r="F3616" i="2"/>
  <c r="G3616" i="2" s="1"/>
  <c r="F3617" i="2"/>
  <c r="G3617" i="2" s="1"/>
  <c r="F3618" i="2"/>
  <c r="G3618" i="2" s="1"/>
  <c r="F3619" i="2"/>
  <c r="G3619" i="2" s="1"/>
  <c r="F3620" i="2"/>
  <c r="G3620" i="2" s="1"/>
  <c r="F3621" i="2"/>
  <c r="G3621" i="2" s="1"/>
  <c r="F3622" i="2"/>
  <c r="G3622" i="2" s="1"/>
  <c r="F3623" i="2"/>
  <c r="G3623" i="2" s="1"/>
  <c r="F3624" i="2"/>
  <c r="G3624" i="2" s="1"/>
  <c r="F3625" i="2"/>
  <c r="G3625" i="2" s="1"/>
  <c r="F3626" i="2"/>
  <c r="G3626" i="2" s="1"/>
  <c r="F3627" i="2"/>
  <c r="G3627" i="2" s="1"/>
  <c r="F3628" i="2"/>
  <c r="G3628" i="2" s="1"/>
  <c r="F3629" i="2"/>
  <c r="G3629" i="2" s="1"/>
  <c r="F3630" i="2"/>
  <c r="G3630" i="2" s="1"/>
  <c r="F3631" i="2"/>
  <c r="G3631" i="2" s="1"/>
  <c r="F3632" i="2"/>
  <c r="G3632" i="2" s="1"/>
  <c r="F3633" i="2"/>
  <c r="G3633" i="2" s="1"/>
  <c r="F3634" i="2"/>
  <c r="G3634" i="2" s="1"/>
  <c r="F3635" i="2"/>
  <c r="G3635" i="2" s="1"/>
  <c r="F3636" i="2"/>
  <c r="G3636" i="2" s="1"/>
  <c r="F3637" i="2"/>
  <c r="G3637" i="2" s="1"/>
  <c r="F3638" i="2"/>
  <c r="G3638" i="2" s="1"/>
  <c r="F3639" i="2"/>
  <c r="G3639" i="2" s="1"/>
  <c r="F3640" i="2"/>
  <c r="G3640" i="2" s="1"/>
  <c r="F3641" i="2"/>
  <c r="G3641" i="2" s="1"/>
  <c r="F3642" i="2"/>
  <c r="G3642" i="2" s="1"/>
  <c r="F3643" i="2"/>
  <c r="G3643" i="2" s="1"/>
  <c r="F3644" i="2"/>
  <c r="G3644" i="2" s="1"/>
  <c r="F3645" i="2"/>
  <c r="G3645" i="2" s="1"/>
  <c r="F3646" i="2"/>
  <c r="G3646" i="2" s="1"/>
  <c r="F3647" i="2"/>
  <c r="G3647" i="2" s="1"/>
  <c r="F3648" i="2"/>
  <c r="G3648" i="2" s="1"/>
  <c r="F3649" i="2"/>
  <c r="G3649" i="2" s="1"/>
  <c r="F3650" i="2"/>
  <c r="G3650" i="2" s="1"/>
  <c r="F3651" i="2"/>
  <c r="G3651" i="2" s="1"/>
  <c r="F3652" i="2"/>
  <c r="G3652" i="2" s="1"/>
  <c r="F3653" i="2"/>
  <c r="G3653" i="2" s="1"/>
  <c r="F3654" i="2"/>
  <c r="G3654" i="2" s="1"/>
  <c r="F3655" i="2"/>
  <c r="G3655" i="2" s="1"/>
  <c r="F3656" i="2"/>
  <c r="G3656" i="2" s="1"/>
  <c r="F3657" i="2"/>
  <c r="G3657" i="2" s="1"/>
  <c r="F3658" i="2"/>
  <c r="G3658" i="2" s="1"/>
  <c r="F3659" i="2"/>
  <c r="G3659" i="2" s="1"/>
  <c r="F3660" i="2"/>
  <c r="G3660" i="2" s="1"/>
  <c r="F3661" i="2"/>
  <c r="G3661" i="2" s="1"/>
  <c r="F3662" i="2"/>
  <c r="G3662" i="2" s="1"/>
  <c r="F3663" i="2"/>
  <c r="G3663" i="2" s="1"/>
  <c r="F3664" i="2"/>
  <c r="G3664" i="2" s="1"/>
  <c r="F3665" i="2"/>
  <c r="G3665" i="2" s="1"/>
  <c r="F3666" i="2"/>
  <c r="G3666" i="2" s="1"/>
  <c r="F3667" i="2"/>
  <c r="G3667" i="2" s="1"/>
  <c r="F3668" i="2"/>
  <c r="G3668" i="2" s="1"/>
  <c r="F987" i="2"/>
  <c r="G987" i="2" s="1"/>
  <c r="F997" i="2"/>
  <c r="G997" i="2" s="1"/>
  <c r="F3671" i="2"/>
  <c r="G3671" i="2" s="1"/>
  <c r="F3672" i="2"/>
  <c r="G3672" i="2" s="1"/>
  <c r="F3673" i="2"/>
  <c r="G3673" i="2" s="1"/>
  <c r="F3674" i="2"/>
  <c r="G3674" i="2" s="1"/>
  <c r="F3675" i="2"/>
  <c r="G3675" i="2" s="1"/>
  <c r="F3676" i="2"/>
  <c r="G3676" i="2" s="1"/>
  <c r="F3677" i="2"/>
  <c r="G3677" i="2" s="1"/>
  <c r="F3678" i="2"/>
  <c r="G3678" i="2" s="1"/>
  <c r="F3679" i="2"/>
  <c r="G3679" i="2" s="1"/>
  <c r="F3680" i="2"/>
  <c r="G3680" i="2" s="1"/>
  <c r="F3681" i="2"/>
  <c r="G3681" i="2" s="1"/>
  <c r="F3682" i="2"/>
  <c r="G3682" i="2" s="1"/>
  <c r="F3683" i="2"/>
  <c r="G3683" i="2" s="1"/>
  <c r="F3684" i="2"/>
  <c r="G3684" i="2" s="1"/>
  <c r="F3685" i="2"/>
  <c r="G3685" i="2" s="1"/>
  <c r="F3686" i="2"/>
  <c r="G3686" i="2" s="1"/>
  <c r="F3687" i="2"/>
  <c r="G3687" i="2" s="1"/>
  <c r="F3688" i="2"/>
  <c r="G3688" i="2" s="1"/>
  <c r="F3689" i="2"/>
  <c r="G3689" i="2" s="1"/>
  <c r="F3690" i="2"/>
  <c r="G3690" i="2" s="1"/>
  <c r="F3691" i="2"/>
  <c r="G3691" i="2" s="1"/>
  <c r="F3692" i="2"/>
  <c r="G3692" i="2" s="1"/>
  <c r="F3693" i="2"/>
  <c r="G3693" i="2" s="1"/>
  <c r="F3694" i="2"/>
  <c r="G3694" i="2" s="1"/>
  <c r="F3695" i="2"/>
  <c r="G3695" i="2" s="1"/>
  <c r="F3696" i="2"/>
  <c r="G3696" i="2" s="1"/>
  <c r="F3697" i="2"/>
  <c r="G3697" i="2" s="1"/>
  <c r="F3698" i="2"/>
  <c r="G3698" i="2" s="1"/>
  <c r="F3699" i="2"/>
  <c r="G3699" i="2" s="1"/>
  <c r="F3700" i="2"/>
  <c r="G3700" i="2" s="1"/>
  <c r="F3701" i="2"/>
  <c r="G3701" i="2" s="1"/>
  <c r="F3702" i="2"/>
  <c r="G3702" i="2" s="1"/>
  <c r="F3703" i="2"/>
  <c r="G3703" i="2" s="1"/>
  <c r="F3704" i="2"/>
  <c r="G3704" i="2" s="1"/>
  <c r="F3705" i="2"/>
  <c r="G3705" i="2" s="1"/>
  <c r="F3706" i="2"/>
  <c r="G3706" i="2" s="1"/>
  <c r="F3707" i="2"/>
  <c r="G3707" i="2" s="1"/>
  <c r="F3708" i="2"/>
  <c r="G3708" i="2" s="1"/>
  <c r="F3709" i="2"/>
  <c r="G3709" i="2" s="1"/>
  <c r="F3710" i="2"/>
  <c r="G3710" i="2" s="1"/>
  <c r="F3711" i="2"/>
  <c r="G3711" i="2" s="1"/>
  <c r="F3712" i="2"/>
  <c r="G3712" i="2" s="1"/>
  <c r="F3713" i="2"/>
  <c r="G3713" i="2" s="1"/>
  <c r="F3714" i="2"/>
  <c r="G3714" i="2" s="1"/>
  <c r="F3715" i="2"/>
  <c r="G3715" i="2" s="1"/>
  <c r="F3716" i="2"/>
  <c r="G3716" i="2" s="1"/>
  <c r="F3717" i="2"/>
  <c r="G3717" i="2" s="1"/>
  <c r="F3718" i="2"/>
  <c r="G3718" i="2" s="1"/>
  <c r="F3719" i="2"/>
  <c r="G3719" i="2" s="1"/>
  <c r="F3720" i="2"/>
  <c r="G3720" i="2" s="1"/>
  <c r="F3721" i="2"/>
  <c r="G3721" i="2" s="1"/>
  <c r="F3722" i="2"/>
  <c r="G3722" i="2" s="1"/>
  <c r="F3723" i="2"/>
  <c r="G3723" i="2" s="1"/>
  <c r="F3724" i="2"/>
  <c r="G3724" i="2" s="1"/>
  <c r="F3725" i="2"/>
  <c r="G3725" i="2" s="1"/>
  <c r="F3726" i="2"/>
  <c r="G3726" i="2" s="1"/>
  <c r="F3727" i="2"/>
  <c r="G3727" i="2" s="1"/>
  <c r="F3728" i="2"/>
  <c r="G3728" i="2" s="1"/>
  <c r="F3729" i="2"/>
  <c r="G3729" i="2" s="1"/>
  <c r="F3730" i="2"/>
  <c r="G3730" i="2" s="1"/>
  <c r="F3731" i="2"/>
  <c r="G3731" i="2" s="1"/>
  <c r="F3732" i="2"/>
  <c r="G3732" i="2" s="1"/>
  <c r="F3733" i="2"/>
  <c r="G3733" i="2" s="1"/>
  <c r="F3734" i="2"/>
  <c r="G3734" i="2" s="1"/>
  <c r="F3735" i="2"/>
  <c r="G3735" i="2" s="1"/>
  <c r="F3736" i="2"/>
  <c r="G3736" i="2" s="1"/>
  <c r="F3737" i="2"/>
  <c r="G3737" i="2" s="1"/>
  <c r="F3738" i="2"/>
  <c r="G3738" i="2" s="1"/>
  <c r="F3739" i="2"/>
  <c r="G3739" i="2" s="1"/>
  <c r="F3740" i="2"/>
  <c r="G3740" i="2" s="1"/>
  <c r="F3741" i="2"/>
  <c r="G3741" i="2" s="1"/>
  <c r="F3742" i="2"/>
  <c r="G3742" i="2" s="1"/>
  <c r="F3743" i="2"/>
  <c r="G3743" i="2" s="1"/>
  <c r="F3744" i="2"/>
  <c r="G3744" i="2" s="1"/>
  <c r="F3745" i="2"/>
  <c r="G3745" i="2" s="1"/>
  <c r="F3746" i="2"/>
  <c r="G3746" i="2" s="1"/>
  <c r="F3747" i="2"/>
  <c r="G3747" i="2" s="1"/>
  <c r="F3748" i="2"/>
  <c r="G3748" i="2" s="1"/>
  <c r="F3749" i="2"/>
  <c r="G3749" i="2" s="1"/>
  <c r="F3750" i="2"/>
  <c r="G3750" i="2" s="1"/>
  <c r="F3751" i="2"/>
  <c r="G3751" i="2" s="1"/>
  <c r="F3752" i="2"/>
  <c r="G3752" i="2" s="1"/>
  <c r="F3753" i="2"/>
  <c r="G3753" i="2" s="1"/>
  <c r="F3754" i="2"/>
  <c r="G3754" i="2" s="1"/>
  <c r="F3755" i="2"/>
  <c r="G3755" i="2" s="1"/>
  <c r="F3756" i="2"/>
  <c r="G3756" i="2" s="1"/>
  <c r="F3757" i="2"/>
  <c r="G3757" i="2" s="1"/>
  <c r="F3758" i="2"/>
  <c r="G3758" i="2" s="1"/>
  <c r="F3759" i="2"/>
  <c r="G3759" i="2" s="1"/>
  <c r="F3760" i="2"/>
  <c r="G3760" i="2" s="1"/>
  <c r="F3761" i="2"/>
  <c r="G3761" i="2" s="1"/>
  <c r="F3762" i="2"/>
  <c r="G3762" i="2" s="1"/>
  <c r="F3763" i="2"/>
  <c r="G3763" i="2" s="1"/>
  <c r="F3764" i="2"/>
  <c r="G3764" i="2" s="1"/>
  <c r="F3765" i="2"/>
  <c r="G3765" i="2" s="1"/>
  <c r="F3766" i="2"/>
  <c r="G3766" i="2" s="1"/>
  <c r="F3767" i="2"/>
  <c r="G3767" i="2" s="1"/>
  <c r="F3768" i="2"/>
  <c r="G3768" i="2" s="1"/>
  <c r="F3769" i="2"/>
  <c r="G3769" i="2" s="1"/>
  <c r="F3770" i="2"/>
  <c r="G3770" i="2" s="1"/>
  <c r="F3771" i="2"/>
  <c r="G3771" i="2" s="1"/>
  <c r="F3772" i="2"/>
  <c r="G3772" i="2" s="1"/>
  <c r="F3773" i="2"/>
  <c r="G3773" i="2" s="1"/>
  <c r="F3774" i="2"/>
  <c r="G3774" i="2" s="1"/>
  <c r="F957" i="2"/>
  <c r="G957" i="2" s="1"/>
  <c r="F3776" i="2"/>
  <c r="G3776" i="2" s="1"/>
  <c r="F3777" i="2"/>
  <c r="G3777" i="2" s="1"/>
  <c r="F3778" i="2"/>
  <c r="G3778" i="2" s="1"/>
  <c r="F3779" i="2"/>
  <c r="G3779" i="2" s="1"/>
  <c r="F3780" i="2"/>
  <c r="G3780" i="2" s="1"/>
  <c r="F3781" i="2"/>
  <c r="G3781" i="2" s="1"/>
  <c r="F3782" i="2"/>
  <c r="G3782" i="2" s="1"/>
  <c r="F3783" i="2"/>
  <c r="G3783" i="2" s="1"/>
  <c r="F3784" i="2"/>
  <c r="G3784" i="2" s="1"/>
  <c r="F3785" i="2"/>
  <c r="G3785" i="2" s="1"/>
  <c r="F3786" i="2"/>
  <c r="G3786" i="2" s="1"/>
  <c r="F3787" i="2"/>
  <c r="G3787" i="2" s="1"/>
  <c r="F3788" i="2"/>
  <c r="G3788" i="2" s="1"/>
  <c r="F3789" i="2"/>
  <c r="G3789" i="2" s="1"/>
  <c r="F3790" i="2"/>
  <c r="G3790" i="2" s="1"/>
  <c r="F3791" i="2"/>
  <c r="G3791" i="2" s="1"/>
  <c r="F3792" i="2"/>
  <c r="G3792" i="2" s="1"/>
  <c r="F3793" i="2"/>
  <c r="G3793" i="2" s="1"/>
  <c r="F3794" i="2"/>
  <c r="G3794" i="2" s="1"/>
  <c r="F3795" i="2"/>
  <c r="G3795" i="2" s="1"/>
  <c r="F3796" i="2"/>
  <c r="G3796" i="2" s="1"/>
  <c r="F3797" i="2"/>
  <c r="G3797" i="2" s="1"/>
  <c r="F3798" i="2"/>
  <c r="G3798" i="2" s="1"/>
  <c r="F3799" i="2"/>
  <c r="G3799" i="2" s="1"/>
  <c r="F3800" i="2"/>
  <c r="G3800" i="2" s="1"/>
  <c r="F3801" i="2"/>
  <c r="G3801" i="2" s="1"/>
  <c r="F3802" i="2"/>
  <c r="G3802" i="2" s="1"/>
  <c r="F3803" i="2"/>
  <c r="G3803" i="2" s="1"/>
  <c r="F3804" i="2"/>
  <c r="G3804" i="2" s="1"/>
  <c r="F3805" i="2"/>
  <c r="G3805" i="2" s="1"/>
  <c r="F3806" i="2"/>
  <c r="G3806" i="2" s="1"/>
  <c r="F3807" i="2"/>
  <c r="G3807" i="2" s="1"/>
  <c r="F3808" i="2"/>
  <c r="G3808" i="2" s="1"/>
  <c r="F3809" i="2"/>
  <c r="G3809" i="2" s="1"/>
  <c r="F3810" i="2"/>
  <c r="G3810" i="2" s="1"/>
  <c r="F3811" i="2"/>
  <c r="G3811" i="2" s="1"/>
  <c r="F3812" i="2"/>
  <c r="G3812" i="2" s="1"/>
  <c r="F3813" i="2"/>
  <c r="G3813" i="2" s="1"/>
  <c r="F3814" i="2"/>
  <c r="G3814" i="2" s="1"/>
  <c r="F3815" i="2"/>
  <c r="G3815" i="2" s="1"/>
  <c r="F3816" i="2"/>
  <c r="G3816" i="2" s="1"/>
  <c r="F3817" i="2"/>
  <c r="G3817" i="2" s="1"/>
  <c r="F3818" i="2"/>
  <c r="G3818" i="2" s="1"/>
  <c r="F3819" i="2"/>
  <c r="G3819" i="2" s="1"/>
  <c r="F3820" i="2"/>
  <c r="G3820" i="2" s="1"/>
  <c r="F3821" i="2"/>
  <c r="G3821" i="2" s="1"/>
  <c r="F3822" i="2"/>
  <c r="G3822" i="2" s="1"/>
  <c r="F3823" i="2"/>
  <c r="G3823" i="2" s="1"/>
  <c r="F3824" i="2"/>
  <c r="G3824" i="2" s="1"/>
  <c r="F3825" i="2"/>
  <c r="G3825" i="2" s="1"/>
  <c r="F3826" i="2"/>
  <c r="G3826" i="2" s="1"/>
  <c r="F3827" i="2"/>
  <c r="G3827" i="2" s="1"/>
  <c r="F3828" i="2"/>
  <c r="G3828" i="2" s="1"/>
  <c r="F3829" i="2"/>
  <c r="G3829" i="2" s="1"/>
  <c r="F3830" i="2"/>
  <c r="G3830" i="2" s="1"/>
  <c r="F3831" i="2"/>
  <c r="G3831" i="2" s="1"/>
  <c r="F3832" i="2"/>
  <c r="G3832" i="2" s="1"/>
  <c r="F3833" i="2"/>
  <c r="G3833" i="2" s="1"/>
  <c r="F3834" i="2"/>
  <c r="G3834" i="2" s="1"/>
  <c r="F3835" i="2"/>
  <c r="G3835" i="2" s="1"/>
  <c r="F3836" i="2"/>
  <c r="G3836" i="2" s="1"/>
  <c r="F3837" i="2"/>
  <c r="G3837" i="2" s="1"/>
  <c r="F3838" i="2"/>
  <c r="G3838" i="2" s="1"/>
  <c r="F3839" i="2"/>
  <c r="G3839" i="2" s="1"/>
  <c r="F3840" i="2"/>
  <c r="G3840" i="2" s="1"/>
  <c r="F3841" i="2"/>
  <c r="G3841" i="2" s="1"/>
  <c r="F3842" i="2"/>
  <c r="G3842" i="2" s="1"/>
  <c r="F3843" i="2"/>
  <c r="G3843" i="2" s="1"/>
  <c r="F3844" i="2"/>
  <c r="G3844" i="2" s="1"/>
  <c r="F3845" i="2"/>
  <c r="G3845" i="2" s="1"/>
  <c r="F3846" i="2"/>
  <c r="G3846" i="2" s="1"/>
  <c r="F3847" i="2"/>
  <c r="G3847" i="2" s="1"/>
  <c r="F3848" i="2"/>
  <c r="G3848" i="2" s="1"/>
  <c r="F3849" i="2"/>
  <c r="G3849" i="2" s="1"/>
  <c r="F3850" i="2"/>
  <c r="G3850" i="2" s="1"/>
  <c r="F3851" i="2"/>
  <c r="G3851" i="2" s="1"/>
  <c r="F3852" i="2"/>
  <c r="G3852" i="2" s="1"/>
  <c r="F3853" i="2"/>
  <c r="G3853" i="2" s="1"/>
  <c r="F3854" i="2"/>
  <c r="G3854" i="2" s="1"/>
  <c r="F3855" i="2"/>
  <c r="G3855" i="2" s="1"/>
  <c r="F3856" i="2"/>
  <c r="G3856" i="2" s="1"/>
  <c r="F3857" i="2"/>
  <c r="G3857" i="2" s="1"/>
  <c r="F3858" i="2"/>
  <c r="G3858" i="2" s="1"/>
  <c r="F3859" i="2"/>
  <c r="G3859" i="2" s="1"/>
  <c r="F3860" i="2"/>
  <c r="G3860" i="2" s="1"/>
  <c r="F3861" i="2"/>
  <c r="G3861" i="2" s="1"/>
  <c r="F3862" i="2"/>
  <c r="G3862" i="2" s="1"/>
  <c r="F3863" i="2"/>
  <c r="G3863" i="2" s="1"/>
  <c r="F3864" i="2"/>
  <c r="G3864" i="2" s="1"/>
  <c r="F3865" i="2"/>
  <c r="G3865" i="2" s="1"/>
  <c r="F3866" i="2"/>
  <c r="G3866" i="2" s="1"/>
  <c r="F3867" i="2"/>
  <c r="G3867" i="2" s="1"/>
  <c r="F3868" i="2"/>
  <c r="G3868" i="2" s="1"/>
  <c r="F3869" i="2"/>
  <c r="G3869" i="2" s="1"/>
  <c r="F3870" i="2"/>
  <c r="G3870" i="2" s="1"/>
  <c r="F3871" i="2"/>
  <c r="G3871" i="2" s="1"/>
  <c r="F3872" i="2"/>
  <c r="G3872" i="2" s="1"/>
  <c r="F3873" i="2"/>
  <c r="G3873" i="2" s="1"/>
  <c r="F3874" i="2"/>
  <c r="G3874" i="2" s="1"/>
  <c r="F3875" i="2"/>
  <c r="G3875" i="2" s="1"/>
  <c r="F3876" i="2"/>
  <c r="G3876" i="2" s="1"/>
  <c r="F3877" i="2"/>
  <c r="G3877" i="2" s="1"/>
  <c r="F3878" i="2"/>
  <c r="G3878" i="2" s="1"/>
  <c r="F3879" i="2"/>
  <c r="G3879" i="2" s="1"/>
  <c r="F3880" i="2"/>
  <c r="G3880" i="2" s="1"/>
  <c r="F3881" i="2"/>
  <c r="G3881" i="2" s="1"/>
  <c r="F3882" i="2"/>
  <c r="G3882" i="2" s="1"/>
  <c r="F3883" i="2"/>
  <c r="G3883" i="2" s="1"/>
  <c r="F3884" i="2"/>
  <c r="G3884" i="2" s="1"/>
  <c r="F3885" i="2"/>
  <c r="G3885" i="2" s="1"/>
  <c r="F3886" i="2"/>
  <c r="G3886" i="2" s="1"/>
  <c r="F3887" i="2"/>
  <c r="G3887" i="2" s="1"/>
  <c r="F3888" i="2"/>
  <c r="G3888" i="2" s="1"/>
  <c r="F3889" i="2"/>
  <c r="G3889" i="2" s="1"/>
  <c r="F3890" i="2"/>
  <c r="G3890" i="2" s="1"/>
  <c r="F3891" i="2"/>
  <c r="G3891" i="2" s="1"/>
  <c r="F3892" i="2"/>
  <c r="G3892" i="2" s="1"/>
  <c r="F3893" i="2"/>
  <c r="G3893" i="2" s="1"/>
  <c r="F3894" i="2"/>
  <c r="G3894" i="2" s="1"/>
  <c r="F3895" i="2"/>
  <c r="G3895" i="2" s="1"/>
  <c r="F3896" i="2"/>
  <c r="G3896" i="2" s="1"/>
  <c r="F3897" i="2"/>
  <c r="G3897" i="2" s="1"/>
  <c r="F3898" i="2"/>
  <c r="G3898" i="2" s="1"/>
  <c r="F3899" i="2"/>
  <c r="G3899" i="2" s="1"/>
  <c r="F3900" i="2"/>
  <c r="G3900" i="2" s="1"/>
  <c r="F3901" i="2"/>
  <c r="G3901" i="2" s="1"/>
  <c r="F3902" i="2"/>
  <c r="G3902" i="2" s="1"/>
  <c r="F3903" i="2"/>
  <c r="G3903" i="2" s="1"/>
  <c r="F3904" i="2"/>
  <c r="G3904" i="2" s="1"/>
  <c r="F3905" i="2"/>
  <c r="G3905" i="2" s="1"/>
  <c r="F3906" i="2"/>
  <c r="G3906" i="2" s="1"/>
  <c r="F3907" i="2"/>
  <c r="G3907" i="2" s="1"/>
  <c r="F3908" i="2"/>
  <c r="G3908" i="2" s="1"/>
  <c r="F3909" i="2"/>
  <c r="G3909" i="2" s="1"/>
  <c r="F3910" i="2"/>
  <c r="G3910" i="2" s="1"/>
  <c r="F3911" i="2"/>
  <c r="G3911" i="2" s="1"/>
  <c r="F919" i="2"/>
  <c r="G919" i="2" s="1"/>
  <c r="F3913" i="2"/>
  <c r="G3913" i="2" s="1"/>
  <c r="F3599" i="2"/>
  <c r="G3599" i="2" s="1"/>
  <c r="F3915" i="2"/>
  <c r="G3915" i="2" s="1"/>
  <c r="F3916" i="2"/>
  <c r="G3916" i="2" s="1"/>
  <c r="F3917" i="2"/>
  <c r="G3917" i="2" s="1"/>
  <c r="F3918" i="2"/>
  <c r="G3918" i="2" s="1"/>
  <c r="F3919" i="2"/>
  <c r="G3919" i="2" s="1"/>
  <c r="F3920" i="2"/>
  <c r="G3920" i="2" s="1"/>
  <c r="F3921" i="2"/>
  <c r="G3921" i="2" s="1"/>
  <c r="F3922" i="2"/>
  <c r="G3922" i="2" s="1"/>
  <c r="F3923" i="2"/>
  <c r="G3923" i="2" s="1"/>
  <c r="F3924" i="2"/>
  <c r="G3924" i="2" s="1"/>
  <c r="F3925" i="2"/>
  <c r="G3925" i="2" s="1"/>
  <c r="F3926" i="2"/>
  <c r="G3926" i="2" s="1"/>
  <c r="F3927" i="2"/>
  <c r="G3927" i="2" s="1"/>
  <c r="F3928" i="2"/>
  <c r="G3928" i="2" s="1"/>
  <c r="F3929" i="2"/>
  <c r="G3929" i="2" s="1"/>
  <c r="F3930" i="2"/>
  <c r="G3930" i="2" s="1"/>
  <c r="F3931" i="2"/>
  <c r="G3931" i="2" s="1"/>
  <c r="F3932" i="2"/>
  <c r="G3932" i="2" s="1"/>
  <c r="F3933" i="2"/>
  <c r="G3933" i="2" s="1"/>
  <c r="F3934" i="2"/>
  <c r="G3934" i="2" s="1"/>
  <c r="F3935" i="2"/>
  <c r="G3935" i="2" s="1"/>
  <c r="F3936" i="2"/>
  <c r="G3936" i="2" s="1"/>
  <c r="F3937" i="2"/>
  <c r="G3937" i="2" s="1"/>
  <c r="F3938" i="2"/>
  <c r="G3938" i="2" s="1"/>
  <c r="F3939" i="2"/>
  <c r="G3939" i="2" s="1"/>
  <c r="F3940" i="2"/>
  <c r="G3940" i="2" s="1"/>
  <c r="F3941" i="2"/>
  <c r="G3941" i="2" s="1"/>
  <c r="F3942" i="2"/>
  <c r="G3942" i="2" s="1"/>
  <c r="F3943" i="2"/>
  <c r="G3943" i="2" s="1"/>
  <c r="F3944" i="2"/>
  <c r="G3944" i="2" s="1"/>
  <c r="F3945" i="2"/>
  <c r="G3945" i="2" s="1"/>
  <c r="F3946" i="2"/>
  <c r="G3946" i="2" s="1"/>
  <c r="F3947" i="2"/>
  <c r="G3947" i="2" s="1"/>
  <c r="F3948" i="2"/>
  <c r="G3948" i="2" s="1"/>
  <c r="F3949" i="2"/>
  <c r="G3949" i="2" s="1"/>
  <c r="F3950" i="2"/>
  <c r="G3950" i="2" s="1"/>
  <c r="F3951" i="2"/>
  <c r="G3951" i="2" s="1"/>
  <c r="F3952" i="2"/>
  <c r="G3952" i="2" s="1"/>
  <c r="F3953" i="2"/>
  <c r="G3953" i="2" s="1"/>
  <c r="F3954" i="2"/>
  <c r="G3954" i="2" s="1"/>
  <c r="F3955" i="2"/>
  <c r="G3955" i="2" s="1"/>
  <c r="F3956" i="2"/>
  <c r="G3956" i="2" s="1"/>
  <c r="F3957" i="2"/>
  <c r="G3957" i="2" s="1"/>
  <c r="F3958" i="2"/>
  <c r="G3958" i="2" s="1"/>
  <c r="F3959" i="2"/>
  <c r="G3959" i="2" s="1"/>
  <c r="F3960" i="2"/>
  <c r="G3960" i="2" s="1"/>
  <c r="F3961" i="2"/>
  <c r="G3961" i="2" s="1"/>
  <c r="F3962" i="2"/>
  <c r="G3962" i="2" s="1"/>
  <c r="F3963" i="2"/>
  <c r="G3963" i="2" s="1"/>
  <c r="F3964" i="2"/>
  <c r="G3964" i="2" s="1"/>
  <c r="F3965" i="2"/>
  <c r="G3965" i="2" s="1"/>
  <c r="F3966" i="2"/>
  <c r="G3966" i="2" s="1"/>
  <c r="F3967" i="2"/>
  <c r="G3967" i="2" s="1"/>
  <c r="F3968" i="2"/>
  <c r="G3968" i="2" s="1"/>
  <c r="F3969" i="2"/>
  <c r="G3969" i="2" s="1"/>
  <c r="F3970" i="2"/>
  <c r="G3970" i="2" s="1"/>
  <c r="F3971" i="2"/>
  <c r="G3971" i="2" s="1"/>
  <c r="F3972" i="2"/>
  <c r="G3972" i="2" s="1"/>
  <c r="F3973" i="2"/>
  <c r="G3973" i="2" s="1"/>
  <c r="F3974" i="2"/>
  <c r="G3974" i="2" s="1"/>
  <c r="F3975" i="2"/>
  <c r="G3975" i="2" s="1"/>
  <c r="F3976" i="2"/>
  <c r="G3976" i="2" s="1"/>
  <c r="F3977" i="2"/>
  <c r="G3977" i="2" s="1"/>
  <c r="F3978" i="2"/>
  <c r="G3978" i="2" s="1"/>
  <c r="F3979" i="2"/>
  <c r="G3979" i="2" s="1"/>
  <c r="F3980" i="2"/>
  <c r="G3980" i="2" s="1"/>
  <c r="F3981" i="2"/>
  <c r="G3981" i="2" s="1"/>
  <c r="F3982" i="2"/>
  <c r="G3982" i="2" s="1"/>
  <c r="F3983" i="2"/>
  <c r="G3983" i="2" s="1"/>
  <c r="F3984" i="2"/>
  <c r="G3984" i="2" s="1"/>
  <c r="F3985" i="2"/>
  <c r="G3985" i="2" s="1"/>
  <c r="F3986" i="2"/>
  <c r="G3986" i="2" s="1"/>
  <c r="F3987" i="2"/>
  <c r="G3987" i="2" s="1"/>
  <c r="F3988" i="2"/>
  <c r="G3988" i="2" s="1"/>
  <c r="F3989" i="2"/>
  <c r="G3989" i="2" s="1"/>
  <c r="F3990" i="2"/>
  <c r="G3990" i="2" s="1"/>
  <c r="F3991" i="2"/>
  <c r="G3991" i="2" s="1"/>
  <c r="F3992" i="2"/>
  <c r="G3992" i="2" s="1"/>
  <c r="F3993" i="2"/>
  <c r="G3993" i="2" s="1"/>
  <c r="F3994" i="2"/>
  <c r="G3994" i="2" s="1"/>
  <c r="F3995" i="2"/>
  <c r="G3995" i="2" s="1"/>
  <c r="F3996" i="2"/>
  <c r="G3996" i="2" s="1"/>
  <c r="F3997" i="2"/>
  <c r="G3997" i="2" s="1"/>
  <c r="F3998" i="2"/>
  <c r="G3998" i="2" s="1"/>
  <c r="F3999" i="2"/>
  <c r="G3999" i="2" s="1"/>
  <c r="F4000" i="2"/>
  <c r="G4000" i="2" s="1"/>
  <c r="F4001" i="2"/>
  <c r="G4001" i="2" s="1"/>
  <c r="F767" i="2"/>
  <c r="G767" i="2" s="1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2595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1978" i="2"/>
  <c r="E916" i="2"/>
  <c r="E917" i="2"/>
  <c r="E918" i="2"/>
  <c r="E2434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3670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3438" i="2"/>
  <c r="E988" i="2"/>
  <c r="E989" i="2"/>
  <c r="E990" i="2"/>
  <c r="E991" i="2"/>
  <c r="E992" i="2"/>
  <c r="E993" i="2"/>
  <c r="E994" i="2"/>
  <c r="E995" i="2"/>
  <c r="E996" i="2"/>
  <c r="E2669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3669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915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3914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2811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3775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3912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857" i="2"/>
  <c r="E2435" i="2"/>
  <c r="E2436" i="2"/>
  <c r="E2437" i="2"/>
  <c r="E2438" i="2"/>
  <c r="E2439" i="2"/>
  <c r="E2869" i="2"/>
  <c r="E2441" i="2"/>
  <c r="E1645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1680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3600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1024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1445" i="2"/>
  <c r="E244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926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670" i="2"/>
  <c r="E2858" i="2"/>
  <c r="E2859" i="2"/>
  <c r="E2860" i="2"/>
  <c r="E2861" i="2"/>
  <c r="E2862" i="2"/>
  <c r="E2863" i="2"/>
  <c r="E2864" i="2"/>
  <c r="E2865" i="2"/>
  <c r="E2866" i="2"/>
  <c r="E2867" i="2"/>
  <c r="E2868" i="2"/>
  <c r="E3425" i="2"/>
  <c r="E2870" i="2"/>
  <c r="E2871" i="2"/>
  <c r="E2872" i="2"/>
  <c r="E2873" i="2"/>
  <c r="E2874" i="2"/>
  <c r="E2516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3460" i="2"/>
  <c r="E2916" i="2"/>
  <c r="E2917" i="2"/>
  <c r="E2918" i="2"/>
  <c r="E2919" i="2"/>
  <c r="E2920" i="2"/>
  <c r="E2921" i="2"/>
  <c r="E2922" i="2"/>
  <c r="E2923" i="2"/>
  <c r="E2924" i="2"/>
  <c r="E2925" i="2"/>
  <c r="E3437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55" i="2"/>
  <c r="E3426" i="2"/>
  <c r="E3427" i="2"/>
  <c r="E3428" i="2"/>
  <c r="E3429" i="2"/>
  <c r="E3430" i="2"/>
  <c r="E3431" i="2"/>
  <c r="E3432" i="2"/>
  <c r="E3433" i="2"/>
  <c r="E3434" i="2"/>
  <c r="E3435" i="2"/>
  <c r="E3436" i="2"/>
  <c r="E3597" i="2"/>
  <c r="E117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2915" i="2"/>
  <c r="E3456" i="2"/>
  <c r="E3457" i="2"/>
  <c r="E3458" i="2"/>
  <c r="E3459" i="2"/>
  <c r="E4002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2442" i="2"/>
  <c r="E3598" i="2"/>
  <c r="E2875" i="2"/>
  <c r="E2494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987" i="2"/>
  <c r="E997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957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919" i="2"/>
  <c r="E3913" i="2"/>
  <c r="E3599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767" i="2"/>
  <c r="L10" i="1"/>
  <c r="M3" i="1"/>
  <c r="N3" i="1" s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J2924" i="4" l="1"/>
  <c r="K2924" i="4" s="1"/>
  <c r="J1984" i="4"/>
  <c r="K1984" i="4" s="1"/>
  <c r="J3230" i="4"/>
  <c r="K3230" i="4" s="1"/>
  <c r="J2028" i="4"/>
  <c r="K2028" i="4" s="1"/>
  <c r="J1928" i="4"/>
  <c r="K1928" i="4" s="1"/>
  <c r="J3048" i="4"/>
  <c r="K3048" i="4" s="1"/>
  <c r="J1855" i="4"/>
  <c r="K1855" i="4" s="1"/>
  <c r="J2735" i="4"/>
  <c r="K2735" i="4" s="1"/>
  <c r="J3039" i="4"/>
  <c r="K3039" i="4" s="1"/>
  <c r="J2989" i="4"/>
  <c r="K2989" i="4" s="1"/>
  <c r="J3009" i="4"/>
  <c r="K3009" i="4" s="1"/>
  <c r="J2037" i="4"/>
  <c r="K2037" i="4" s="1"/>
  <c r="J2739" i="4"/>
  <c r="K2739" i="4" s="1"/>
  <c r="J3145" i="4"/>
  <c r="K3145" i="4" s="1"/>
  <c r="J1894" i="4"/>
  <c r="K1894" i="4" s="1"/>
  <c r="J1632" i="4"/>
  <c r="K1632" i="4" s="1"/>
  <c r="J1823" i="4"/>
  <c r="K1823" i="4" s="1"/>
  <c r="J1889" i="4"/>
  <c r="K1889" i="4" s="1"/>
  <c r="J1859" i="4"/>
  <c r="K1859" i="4" s="1"/>
  <c r="J2966" i="4"/>
  <c r="K2966" i="4" s="1"/>
  <c r="J3131" i="4"/>
  <c r="K3131" i="4" s="1"/>
  <c r="J1912" i="4"/>
  <c r="K1912" i="4" s="1"/>
  <c r="J2060" i="4"/>
  <c r="K2060" i="4" s="1"/>
  <c r="J2597" i="4"/>
  <c r="K2597" i="4" s="1"/>
  <c r="J206" i="4"/>
  <c r="K206" i="4" s="1"/>
  <c r="J1936" i="4"/>
  <c r="K1936" i="4" s="1"/>
  <c r="J2738" i="4"/>
  <c r="K2738" i="4" s="1"/>
  <c r="J3133" i="4"/>
  <c r="K3133" i="4" s="1"/>
  <c r="J3053" i="4"/>
  <c r="K3053" i="4" s="1"/>
  <c r="J3192" i="4"/>
  <c r="K3192" i="4" s="1"/>
  <c r="J3060" i="4"/>
  <c r="K3060" i="4" s="1"/>
  <c r="J1981" i="4"/>
  <c r="K1981" i="4" s="1"/>
  <c r="J2456" i="4"/>
  <c r="K2456" i="4" s="1"/>
  <c r="J498" i="4"/>
  <c r="K498" i="4" s="1"/>
  <c r="J2890" i="4"/>
  <c r="K2890" i="4" s="1"/>
  <c r="J2788" i="4"/>
  <c r="K2788" i="4" s="1"/>
  <c r="J2042" i="4"/>
  <c r="K2042" i="4" s="1"/>
  <c r="J2808" i="4"/>
  <c r="K2808" i="4" s="1"/>
  <c r="J1888" i="4"/>
  <c r="K1888" i="4" s="1"/>
  <c r="J1891" i="4"/>
  <c r="K1891" i="4" s="1"/>
  <c r="J1970" i="4"/>
  <c r="K1970" i="4" s="1"/>
  <c r="J3158" i="4"/>
  <c r="K3158" i="4" s="1"/>
  <c r="J2850" i="4"/>
  <c r="K2850" i="4" s="1"/>
  <c r="J1885" i="4"/>
  <c r="K1885" i="4" s="1"/>
  <c r="J2897" i="4"/>
  <c r="K2897" i="4" s="1"/>
  <c r="J1868" i="4"/>
  <c r="K1868" i="4" s="1"/>
  <c r="J1851" i="4"/>
  <c r="K1851" i="4" s="1"/>
  <c r="J2746" i="4"/>
  <c r="K2746" i="4" s="1"/>
  <c r="J2948" i="4"/>
  <c r="K2948" i="4" s="1"/>
  <c r="J2704" i="4"/>
  <c r="K2704" i="4" s="1"/>
  <c r="J2968" i="4"/>
  <c r="K2968" i="4" s="1"/>
  <c r="J1052" i="4"/>
  <c r="K1052" i="4" s="1"/>
  <c r="J2826" i="4"/>
  <c r="K2826" i="4" s="1"/>
  <c r="J2818" i="4"/>
  <c r="K2818" i="4" s="1"/>
  <c r="J2723" i="4"/>
  <c r="K2723" i="4" s="1"/>
  <c r="J1946" i="4"/>
  <c r="K1946" i="4" s="1"/>
  <c r="J1911" i="4"/>
  <c r="K1911" i="4" s="1"/>
  <c r="J2737" i="4"/>
  <c r="K2737" i="4" s="1"/>
  <c r="J2767" i="4"/>
  <c r="K2767" i="4" s="1"/>
  <c r="J2760" i="4"/>
  <c r="K2760" i="4" s="1"/>
  <c r="J1869" i="4"/>
  <c r="K1869" i="4" s="1"/>
  <c r="J2045" i="4"/>
  <c r="K2045" i="4" s="1"/>
  <c r="J1960" i="4"/>
  <c r="K1960" i="4" s="1"/>
  <c r="J1987" i="4"/>
  <c r="K1987" i="4" s="1"/>
  <c r="J1899" i="4"/>
  <c r="K1899" i="4" s="1"/>
  <c r="J2680" i="4"/>
  <c r="K2680" i="4" s="1"/>
  <c r="J3197" i="4"/>
  <c r="K3197" i="4" s="1"/>
  <c r="J1233" i="4"/>
  <c r="K1233" i="4" s="1"/>
  <c r="J2702" i="4"/>
  <c r="K2702" i="4" s="1"/>
  <c r="J2780" i="4"/>
  <c r="K2780" i="4" s="1"/>
  <c r="J2757" i="4"/>
  <c r="K2757" i="4" s="1"/>
  <c r="J20" i="4"/>
  <c r="K20" i="4" s="1"/>
  <c r="J2906" i="4"/>
  <c r="K2906" i="4" s="1"/>
  <c r="J2893" i="4"/>
  <c r="K2893" i="4" s="1"/>
  <c r="J2914" i="4"/>
  <c r="K2914" i="4" s="1"/>
  <c r="J2875" i="4"/>
  <c r="K2875" i="4" s="1"/>
  <c r="J1941" i="4"/>
  <c r="K1941" i="4" s="1"/>
  <c r="J1806" i="4"/>
  <c r="K1806" i="4" s="1"/>
  <c r="J1977" i="4"/>
  <c r="K1977" i="4" s="1"/>
  <c r="J2054" i="4"/>
  <c r="K2054" i="4" s="1"/>
  <c r="J2950" i="4"/>
  <c r="K2950" i="4" s="1"/>
  <c r="J1811" i="4"/>
  <c r="K1811" i="4" s="1"/>
  <c r="J3208" i="4"/>
  <c r="K3208" i="4" s="1"/>
  <c r="J2074" i="4"/>
  <c r="K2074" i="4" s="1"/>
  <c r="J2730" i="4"/>
  <c r="K2730" i="4" s="1"/>
  <c r="J2785" i="4"/>
  <c r="K2785" i="4" s="1"/>
  <c r="J3128" i="4"/>
  <c r="K3128" i="4" s="1"/>
  <c r="J3108" i="4"/>
  <c r="K3108" i="4" s="1"/>
  <c r="J2039" i="4"/>
  <c r="K2039" i="4" s="1"/>
  <c r="J2768" i="4"/>
  <c r="K2768" i="4" s="1"/>
  <c r="J2166" i="4"/>
  <c r="K2166" i="4" s="1"/>
  <c r="J1088" i="4"/>
  <c r="K1088" i="4" s="1"/>
  <c r="J501" i="4"/>
  <c r="K501" i="4" s="1"/>
  <c r="J1695" i="4"/>
  <c r="K1695" i="4" s="1"/>
  <c r="J2686" i="4"/>
  <c r="K2686" i="4" s="1"/>
  <c r="J825" i="4"/>
  <c r="K825" i="4" s="1"/>
  <c r="J146" i="4"/>
  <c r="K146" i="4" s="1"/>
  <c r="J1463" i="4"/>
  <c r="K1463" i="4" s="1"/>
  <c r="J510" i="4"/>
  <c r="K510" i="4" s="1"/>
  <c r="J1104" i="4"/>
  <c r="K1104" i="4" s="1"/>
  <c r="J265" i="4"/>
  <c r="K265" i="4" s="1"/>
  <c r="J1447" i="4"/>
  <c r="K1447" i="4" s="1"/>
  <c r="J2641" i="4"/>
  <c r="K2641" i="4" s="1"/>
  <c r="J1315" i="4"/>
  <c r="K1315" i="4" s="1"/>
  <c r="J239" i="4"/>
  <c r="K239" i="4" s="1"/>
  <c r="J1785" i="4"/>
  <c r="K1785" i="4" s="1"/>
  <c r="J1371" i="4"/>
  <c r="K1371" i="4" s="1"/>
  <c r="J2220" i="4"/>
  <c r="K2220" i="4" s="1"/>
  <c r="J2139" i="4"/>
  <c r="K2139" i="4" s="1"/>
  <c r="J1422" i="4"/>
  <c r="K1422" i="4" s="1"/>
  <c r="J1417" i="4"/>
  <c r="K1417" i="4" s="1"/>
  <c r="J2669" i="4"/>
  <c r="K2669" i="4" s="1"/>
  <c r="J2586" i="4"/>
  <c r="K2586" i="4" s="1"/>
  <c r="J2216" i="4"/>
  <c r="K2216" i="4" s="1"/>
  <c r="J2592" i="4"/>
  <c r="K2592" i="4" s="1"/>
  <c r="J380" i="4"/>
  <c r="K380" i="4" s="1"/>
  <c r="J2273" i="4"/>
  <c r="K2273" i="4" s="1"/>
  <c r="J2651" i="4"/>
  <c r="K2651" i="4" s="1"/>
  <c r="J2944" i="4"/>
  <c r="K2944" i="4" s="1"/>
  <c r="J575" i="4"/>
  <c r="K575" i="4" s="1"/>
  <c r="J2353" i="4"/>
  <c r="K2353" i="4" s="1"/>
  <c r="J1829" i="4"/>
  <c r="K1829" i="4" s="1"/>
  <c r="J1387" i="4"/>
  <c r="K1387" i="4" s="1"/>
  <c r="J2502" i="4"/>
  <c r="K2502" i="4" s="1"/>
  <c r="J2357" i="4"/>
  <c r="K2357" i="4" s="1"/>
  <c r="J506" i="4"/>
  <c r="K506" i="4" s="1"/>
  <c r="J699" i="4"/>
  <c r="K699" i="4" s="1"/>
  <c r="J3226" i="4"/>
  <c r="K3226" i="4" s="1"/>
  <c r="J383" i="4"/>
  <c r="K383" i="4" s="1"/>
  <c r="J2626" i="4"/>
  <c r="K2626" i="4" s="1"/>
  <c r="J2362" i="4"/>
  <c r="K2362" i="4" s="1"/>
  <c r="J2665" i="4"/>
  <c r="K2665" i="4" s="1"/>
  <c r="J453" i="4"/>
  <c r="K453" i="4" s="1"/>
  <c r="J1514" i="4"/>
  <c r="K1514" i="4" s="1"/>
  <c r="J652" i="4"/>
  <c r="K652" i="4" s="1"/>
  <c r="J1484" i="4"/>
  <c r="K1484" i="4" s="1"/>
  <c r="J1588" i="4"/>
  <c r="K1588" i="4" s="1"/>
  <c r="J1190" i="4"/>
  <c r="K1190" i="4" s="1"/>
  <c r="J176" i="4"/>
  <c r="K176" i="4" s="1"/>
  <c r="J1689" i="4"/>
  <c r="K1689" i="4" s="1"/>
  <c r="J1712" i="4"/>
  <c r="K1712" i="4" s="1"/>
  <c r="J2464" i="4"/>
  <c r="K2464" i="4" s="1"/>
  <c r="J415" i="4"/>
  <c r="K415" i="4" s="1"/>
  <c r="J442" i="4"/>
  <c r="K442" i="4" s="1"/>
  <c r="J1024" i="4"/>
  <c r="K1024" i="4" s="1"/>
  <c r="J2833" i="4"/>
  <c r="K2833" i="4" s="1"/>
  <c r="J2528" i="4"/>
  <c r="K2528" i="4" s="1"/>
  <c r="J818" i="4"/>
  <c r="K818" i="4" s="1"/>
  <c r="J2253" i="4"/>
  <c r="K2253" i="4" s="1"/>
  <c r="J2333" i="4"/>
  <c r="K2333" i="4" s="1"/>
  <c r="J915" i="4"/>
  <c r="K915" i="4" s="1"/>
  <c r="J183" i="4"/>
  <c r="K183" i="4" s="1"/>
  <c r="J695" i="4"/>
  <c r="K695" i="4" s="1"/>
  <c r="J1424" i="4"/>
  <c r="K1424" i="4" s="1"/>
  <c r="J1490" i="4"/>
  <c r="K1490" i="4" s="1"/>
  <c r="J836" i="4"/>
  <c r="K836" i="4" s="1"/>
  <c r="J778" i="4"/>
  <c r="K778" i="4" s="1"/>
  <c r="J2359" i="4"/>
  <c r="K2359" i="4" s="1"/>
  <c r="J845" i="4"/>
  <c r="K845" i="4" s="1"/>
  <c r="J2477" i="4"/>
  <c r="K2477" i="4" s="1"/>
  <c r="J2109" i="4"/>
  <c r="K2109" i="4" s="1"/>
  <c r="J2564" i="4"/>
  <c r="K2564" i="4" s="1"/>
  <c r="J1798" i="4"/>
  <c r="K1798" i="4" s="1"/>
  <c r="J2460" i="4"/>
  <c r="K2460" i="4" s="1"/>
  <c r="J2915" i="4"/>
  <c r="K2915" i="4" s="1"/>
  <c r="J1529" i="4"/>
  <c r="K1529" i="4" s="1"/>
  <c r="J838" i="4"/>
  <c r="K838" i="4" s="1"/>
  <c r="J810" i="4"/>
  <c r="K810" i="4" s="1"/>
  <c r="J271" i="4"/>
  <c r="K271" i="4" s="1"/>
  <c r="J2317" i="4"/>
  <c r="K2317" i="4" s="1"/>
  <c r="J25" i="4"/>
  <c r="K25" i="4" s="1"/>
  <c r="J2666" i="4"/>
  <c r="K2666" i="4" s="1"/>
  <c r="J2475" i="4"/>
  <c r="K2475" i="4" s="1"/>
  <c r="J534" i="4"/>
  <c r="K534" i="4" s="1"/>
  <c r="J2577" i="4"/>
  <c r="K2577" i="4" s="1"/>
  <c r="J2445" i="4"/>
  <c r="K2445" i="4" s="1"/>
  <c r="J2082" i="4"/>
  <c r="K2082" i="4" s="1"/>
  <c r="J1622" i="4"/>
  <c r="K1622" i="4" s="1"/>
  <c r="J1320" i="4"/>
  <c r="K1320" i="4" s="1"/>
  <c r="J2575" i="4"/>
  <c r="K2575" i="4" s="1"/>
  <c r="J1641" i="4"/>
  <c r="K1641" i="4" s="1"/>
  <c r="J784" i="4"/>
  <c r="K784" i="4" s="1"/>
  <c r="J145" i="4"/>
  <c r="K145" i="4" s="1"/>
  <c r="J1258" i="4"/>
  <c r="K1258" i="4" s="1"/>
  <c r="J2214" i="4"/>
  <c r="K2214" i="4" s="1"/>
  <c r="J1398" i="4"/>
  <c r="K1398" i="4" s="1"/>
  <c r="J654" i="4"/>
  <c r="K654" i="4" s="1"/>
  <c r="J1679" i="4"/>
  <c r="K1679" i="4" s="1"/>
  <c r="J435" i="4"/>
  <c r="K435" i="4" s="1"/>
  <c r="J3087" i="4"/>
  <c r="K3087" i="4" s="1"/>
  <c r="J1259" i="4"/>
  <c r="K1259" i="4" s="1"/>
  <c r="J3092" i="4"/>
  <c r="K3092" i="4" s="1"/>
  <c r="J985" i="4"/>
  <c r="K985" i="4" s="1"/>
  <c r="J2451" i="4"/>
  <c r="K2451" i="4" s="1"/>
  <c r="J2649" i="4"/>
  <c r="K2649" i="4" s="1"/>
  <c r="J393" i="4"/>
  <c r="K393" i="4" s="1"/>
  <c r="J3112" i="4"/>
  <c r="K3112" i="4" s="1"/>
  <c r="J952" i="4"/>
  <c r="K952" i="4" s="1"/>
  <c r="J225" i="4"/>
  <c r="K225" i="4" s="1"/>
  <c r="J368" i="4"/>
  <c r="K368" i="4" s="1"/>
  <c r="J1319" i="4"/>
  <c r="K1319" i="4" s="1"/>
  <c r="J320" i="4"/>
  <c r="K320" i="4" s="1"/>
  <c r="J603" i="4"/>
  <c r="K603" i="4" s="1"/>
  <c r="J1576" i="4"/>
  <c r="K1576" i="4" s="1"/>
  <c r="J2438" i="4"/>
  <c r="K2438" i="4" s="1"/>
  <c r="J1277" i="4"/>
  <c r="K1277" i="4" s="1"/>
  <c r="J2300" i="4"/>
  <c r="K2300" i="4" s="1"/>
  <c r="J1744" i="4"/>
  <c r="K1744" i="4" s="1"/>
  <c r="J2201" i="4"/>
  <c r="K2201" i="4" s="1"/>
  <c r="J2302" i="4"/>
  <c r="K2302" i="4" s="1"/>
  <c r="J1182" i="4"/>
  <c r="K1182" i="4" s="1"/>
  <c r="J1410" i="4"/>
  <c r="K1410" i="4" s="1"/>
  <c r="J1138" i="4"/>
  <c r="K1138" i="4" s="1"/>
  <c r="J2168" i="4"/>
  <c r="K2168" i="4" s="1"/>
  <c r="J2149" i="4"/>
  <c r="K2149" i="4" s="1"/>
  <c r="J562" i="4"/>
  <c r="K562" i="4" s="1"/>
  <c r="J966" i="4"/>
  <c r="K966" i="4" s="1"/>
  <c r="J3163" i="4"/>
  <c r="K3163" i="4" s="1"/>
  <c r="J948" i="4"/>
  <c r="K948" i="4" s="1"/>
  <c r="J314" i="4"/>
  <c r="K314" i="4" s="1"/>
  <c r="J913" i="4"/>
  <c r="K913" i="4" s="1"/>
  <c r="J1369" i="4"/>
  <c r="K1369" i="4" s="1"/>
  <c r="J1733" i="4"/>
  <c r="K1733" i="4" s="1"/>
  <c r="J200" i="4"/>
  <c r="K200" i="4" s="1"/>
  <c r="J2337" i="4"/>
  <c r="K2337" i="4" s="1"/>
  <c r="J1586" i="4"/>
  <c r="K1586" i="4" s="1"/>
  <c r="J1406" i="4"/>
  <c r="K1406" i="4" s="1"/>
  <c r="J2473" i="4"/>
  <c r="K2473" i="4" s="1"/>
  <c r="J180" i="4"/>
  <c r="K180" i="4" s="1"/>
  <c r="J580" i="4"/>
  <c r="K580" i="4" s="1"/>
  <c r="J1666" i="4"/>
  <c r="K1666" i="4" s="1"/>
  <c r="J1089" i="4"/>
  <c r="K1089" i="4" s="1"/>
  <c r="J1222" i="4"/>
  <c r="K1222" i="4" s="1"/>
  <c r="J2323" i="4"/>
  <c r="K2323" i="4" s="1"/>
  <c r="J2700" i="4"/>
  <c r="K2700" i="4" s="1"/>
  <c r="J716" i="4"/>
  <c r="K716" i="4" s="1"/>
  <c r="J844" i="4"/>
  <c r="K844" i="4" s="1"/>
  <c r="J530" i="4"/>
  <c r="K530" i="4" s="1"/>
  <c r="J1589" i="4"/>
  <c r="K1589" i="4" s="1"/>
  <c r="J394" i="4"/>
  <c r="K394" i="4" s="1"/>
  <c r="J561" i="4"/>
  <c r="K561" i="4" s="1"/>
  <c r="J1084" i="4"/>
  <c r="K1084" i="4" s="1"/>
  <c r="J2520" i="4"/>
  <c r="K2520" i="4" s="1"/>
  <c r="J2628" i="4"/>
  <c r="K2628" i="4" s="1"/>
  <c r="J2562" i="4"/>
  <c r="K2562" i="4" s="1"/>
  <c r="J2245" i="4"/>
  <c r="K2245" i="4" s="1"/>
  <c r="J1039" i="4"/>
  <c r="K1039" i="4" s="1"/>
  <c r="J2659" i="4"/>
  <c r="K2659" i="4" s="1"/>
  <c r="J827" i="4"/>
  <c r="K827" i="4" s="1"/>
  <c r="J595" i="4"/>
  <c r="K595" i="4" s="1"/>
  <c r="J711" i="4"/>
  <c r="K711" i="4" s="1"/>
  <c r="J2191" i="4"/>
  <c r="K2191" i="4" s="1"/>
  <c r="J306" i="4"/>
  <c r="K306" i="4" s="1"/>
  <c r="J1837" i="4"/>
  <c r="K1837" i="4" s="1"/>
  <c r="J550" i="4"/>
  <c r="K550" i="4" s="1"/>
  <c r="J247" i="4"/>
  <c r="K247" i="4" s="1"/>
  <c r="J799" i="4"/>
  <c r="K799" i="4" s="1"/>
  <c r="J2160" i="4"/>
  <c r="K2160" i="4" s="1"/>
  <c r="J2609" i="4"/>
  <c r="K2609" i="4" s="1"/>
  <c r="J865" i="4"/>
  <c r="K865" i="4" s="1"/>
  <c r="J2457" i="4"/>
  <c r="K2457" i="4" s="1"/>
  <c r="J2128" i="4"/>
  <c r="K2128" i="4" s="1"/>
  <c r="J2482" i="4"/>
  <c r="K2482" i="4" s="1"/>
  <c r="J2712" i="4"/>
  <c r="K2712" i="4" s="1"/>
  <c r="J1485" i="4"/>
  <c r="K1485" i="4" s="1"/>
  <c r="J1718" i="4"/>
  <c r="K1718" i="4" s="1"/>
  <c r="J958" i="4"/>
  <c r="K958" i="4" s="1"/>
  <c r="J828" i="4"/>
  <c r="K828" i="4" s="1"/>
  <c r="J2176" i="4"/>
  <c r="K2176" i="4" s="1"/>
  <c r="J1411" i="4"/>
  <c r="K1411" i="4" s="1"/>
  <c r="J161" i="4"/>
  <c r="K161" i="4" s="1"/>
  <c r="J1015" i="4"/>
  <c r="K1015" i="4" s="1"/>
  <c r="J2878" i="4"/>
  <c r="K2878" i="4" s="1"/>
  <c r="J1339" i="4"/>
  <c r="K1339" i="4" s="1"/>
  <c r="J821" i="4"/>
  <c r="K821" i="4" s="1"/>
  <c r="J203" i="4"/>
  <c r="K203" i="4" s="1"/>
  <c r="J404" i="4"/>
  <c r="K404" i="4" s="1"/>
  <c r="J2566" i="4"/>
  <c r="K2566" i="4" s="1"/>
  <c r="J3173" i="4"/>
  <c r="K3173" i="4" s="1"/>
  <c r="J2256" i="4"/>
  <c r="K2256" i="4" s="1"/>
  <c r="J2532" i="4"/>
  <c r="K2532" i="4" s="1"/>
  <c r="J1095" i="4"/>
  <c r="K1095" i="4" s="1"/>
  <c r="J1017" i="4"/>
  <c r="K1017" i="4" s="1"/>
  <c r="J1049" i="4"/>
  <c r="K1049" i="4" s="1"/>
  <c r="J233" i="4"/>
  <c r="K233" i="4" s="1"/>
  <c r="J1256" i="4"/>
  <c r="K1256" i="4" s="1"/>
  <c r="J3085" i="4"/>
  <c r="K3085" i="4" s="1"/>
  <c r="J1753" i="4"/>
  <c r="K1753" i="4" s="1"/>
  <c r="J1741" i="4"/>
  <c r="K1741" i="4" s="1"/>
  <c r="J339" i="4"/>
  <c r="K339" i="4" s="1"/>
  <c r="J872" i="4"/>
  <c r="K872" i="4" s="1"/>
  <c r="J2156" i="4"/>
  <c r="K2156" i="4" s="1"/>
  <c r="J1468" i="4"/>
  <c r="K1468" i="4" s="1"/>
  <c r="J1170" i="4"/>
  <c r="K1170" i="4" s="1"/>
  <c r="J1457" i="4"/>
  <c r="K1457" i="4" s="1"/>
  <c r="J248" i="4"/>
  <c r="K248" i="4" s="1"/>
  <c r="J1187" i="4"/>
  <c r="K1187" i="4" s="1"/>
  <c r="J3168" i="4"/>
  <c r="K3168" i="4" s="1"/>
  <c r="J2079" i="4"/>
  <c r="K2079" i="4" s="1"/>
  <c r="J720" i="4"/>
  <c r="K720" i="4" s="1"/>
  <c r="J1338" i="4"/>
  <c r="K1338" i="4" s="1"/>
  <c r="J1118" i="4"/>
  <c r="K1118" i="4" s="1"/>
  <c r="J840" i="4"/>
  <c r="K840" i="4" s="1"/>
  <c r="J513" i="4"/>
  <c r="K513" i="4" s="1"/>
  <c r="J1325" i="4"/>
  <c r="K1325" i="4" s="1"/>
  <c r="J2121" i="4"/>
  <c r="K2121" i="4" s="1"/>
  <c r="J2124" i="4"/>
  <c r="K2124" i="4" s="1"/>
  <c r="J2611" i="4"/>
  <c r="K2611" i="4" s="1"/>
  <c r="J2435" i="4"/>
  <c r="K2435" i="4" s="1"/>
  <c r="J2133" i="4"/>
  <c r="K2133" i="4" s="1"/>
  <c r="J2429" i="4"/>
  <c r="K2429" i="4" s="1"/>
  <c r="J1231" i="4"/>
  <c r="K1231" i="4" s="1"/>
  <c r="J175" i="4"/>
  <c r="K175" i="4" s="1"/>
  <c r="J1737" i="4"/>
  <c r="K1737" i="4" s="1"/>
  <c r="J1226" i="4"/>
  <c r="K1226" i="4" s="1"/>
  <c r="J1722" i="4"/>
  <c r="K1722" i="4" s="1"/>
  <c r="J1697" i="4"/>
  <c r="K1697" i="4" s="1"/>
  <c r="J1332" i="4"/>
  <c r="K1332" i="4" s="1"/>
  <c r="J848" i="4"/>
  <c r="K848" i="4" s="1"/>
  <c r="J1773" i="4"/>
  <c r="K1773" i="4" s="1"/>
  <c r="J726" i="4"/>
  <c r="K726" i="4" s="1"/>
  <c r="J2662" i="4"/>
  <c r="K2662" i="4" s="1"/>
  <c r="J53" i="4"/>
  <c r="K53" i="4" s="1"/>
  <c r="J1786" i="4"/>
  <c r="K1786" i="4" s="1"/>
  <c r="J1555" i="4"/>
  <c r="K1555" i="4" s="1"/>
  <c r="J1662" i="4"/>
  <c r="K1662" i="4" s="1"/>
  <c r="J99" i="4"/>
  <c r="K99" i="4" s="1"/>
  <c r="J1605" i="4"/>
  <c r="K1605" i="4" s="1"/>
  <c r="J479" i="4"/>
  <c r="K479" i="4" s="1"/>
  <c r="J771" i="4"/>
  <c r="K771" i="4" s="1"/>
  <c r="J2544" i="4"/>
  <c r="K2544" i="4" s="1"/>
  <c r="J2773" i="4"/>
  <c r="K2773" i="4" s="1"/>
  <c r="J256" i="4"/>
  <c r="K256" i="4" s="1"/>
  <c r="J1082" i="4"/>
  <c r="K1082" i="4" s="1"/>
  <c r="J1188" i="4"/>
  <c r="K1188" i="4" s="1"/>
  <c r="J2306" i="4"/>
  <c r="K2306" i="4" s="1"/>
  <c r="J2643" i="4"/>
  <c r="K2643" i="4" s="1"/>
  <c r="J1381" i="4"/>
  <c r="K1381" i="4" s="1"/>
  <c r="J2228" i="4"/>
  <c r="K2228" i="4" s="1"/>
  <c r="J1562" i="4"/>
  <c r="K1562" i="4" s="1"/>
  <c r="J1375" i="4"/>
  <c r="K1375" i="4" s="1"/>
  <c r="J1158" i="4"/>
  <c r="K1158" i="4" s="1"/>
  <c r="J2084" i="4"/>
  <c r="K2084" i="4" s="1"/>
  <c r="J27" i="4"/>
  <c r="K27" i="4" s="1"/>
  <c r="J310" i="4"/>
  <c r="K310" i="4" s="1"/>
  <c r="J1348" i="4"/>
  <c r="K1348" i="4" s="1"/>
  <c r="J786" i="4"/>
  <c r="K786" i="4" s="1"/>
  <c r="J2199" i="4"/>
  <c r="K2199" i="4" s="1"/>
  <c r="J171" i="4"/>
  <c r="K171" i="4" s="1"/>
  <c r="J3000" i="4"/>
  <c r="K3000" i="4" s="1"/>
  <c r="J2639" i="4"/>
  <c r="K2639" i="4" s="1"/>
  <c r="J795" i="4"/>
  <c r="K795" i="4" s="1"/>
  <c r="J1374" i="4"/>
  <c r="K1374" i="4" s="1"/>
  <c r="J158" i="4"/>
  <c r="K158" i="4" s="1"/>
  <c r="J3086" i="4"/>
  <c r="K3086" i="4" s="1"/>
  <c r="J2448" i="4"/>
  <c r="K2448" i="4" s="1"/>
  <c r="J2328" i="4"/>
  <c r="K2328" i="4" s="1"/>
  <c r="J1797" i="4"/>
  <c r="K1797" i="4" s="1"/>
  <c r="J965" i="4"/>
  <c r="K965" i="4" s="1"/>
  <c r="J2115" i="4"/>
  <c r="K2115" i="4" s="1"/>
  <c r="J2107" i="4"/>
  <c r="K2107" i="4" s="1"/>
  <c r="J2433" i="4"/>
  <c r="K2433" i="4" s="1"/>
  <c r="J2218" i="4"/>
  <c r="K2218" i="4" s="1"/>
  <c r="J1209" i="4"/>
  <c r="K1209" i="4" s="1"/>
  <c r="J2673" i="4"/>
  <c r="K2673" i="4" s="1"/>
  <c r="J768" i="4"/>
  <c r="K768" i="4" s="1"/>
  <c r="J478" i="4"/>
  <c r="K478" i="4" s="1"/>
  <c r="J981" i="4"/>
  <c r="K981" i="4" s="1"/>
  <c r="J1557" i="4"/>
  <c r="K1557" i="4" s="1"/>
  <c r="J2931" i="4"/>
  <c r="K2931" i="4" s="1"/>
  <c r="J1413" i="4"/>
  <c r="K1413" i="4" s="1"/>
  <c r="J896" i="4"/>
  <c r="K896" i="4" s="1"/>
  <c r="J1000" i="4"/>
  <c r="K1000" i="4" s="1"/>
  <c r="J1295" i="4"/>
  <c r="K1295" i="4" s="1"/>
  <c r="J1789" i="4"/>
  <c r="K1789" i="4" s="1"/>
  <c r="J482" i="4"/>
  <c r="K482" i="4" s="1"/>
  <c r="J663" i="4"/>
  <c r="K663" i="4" s="1"/>
  <c r="J2489" i="4"/>
  <c r="K2489" i="4" s="1"/>
  <c r="J40" i="4"/>
  <c r="K40" i="4" s="1"/>
  <c r="J1830" i="4"/>
  <c r="K1830" i="4" s="1"/>
  <c r="J3177" i="4"/>
  <c r="K3177" i="4" s="1"/>
  <c r="J405" i="4"/>
  <c r="K405" i="4" s="1"/>
  <c r="J1093" i="4"/>
  <c r="K1093" i="4" s="1"/>
  <c r="J113" i="4"/>
  <c r="K113" i="4" s="1"/>
  <c r="J2070" i="4"/>
  <c r="K2070" i="4" s="1"/>
  <c r="J1208" i="4"/>
  <c r="K1208" i="4" s="1"/>
  <c r="J1290" i="4"/>
  <c r="K1290" i="4" s="1"/>
  <c r="J815" i="4"/>
  <c r="K815" i="4" s="1"/>
  <c r="J658" i="4"/>
  <c r="K658" i="4" s="1"/>
  <c r="J1382" i="4"/>
  <c r="K1382" i="4" s="1"/>
  <c r="J1083" i="4"/>
  <c r="K1083" i="4" s="1"/>
  <c r="J3033" i="4"/>
  <c r="K3033" i="4" s="1"/>
  <c r="J2180" i="4"/>
  <c r="K2180" i="4" s="1"/>
  <c r="J2135" i="4"/>
  <c r="K2135" i="4" s="1"/>
  <c r="J390" i="4"/>
  <c r="K390" i="4" s="1"/>
  <c r="J3213" i="4"/>
  <c r="K3213" i="4" s="1"/>
  <c r="J2172" i="4"/>
  <c r="K2172" i="4" s="1"/>
  <c r="J2512" i="4"/>
  <c r="K2512" i="4" s="1"/>
  <c r="J52" i="4"/>
  <c r="K52" i="4" s="1"/>
  <c r="J2232" i="4"/>
  <c r="K2232" i="4" s="1"/>
  <c r="J1264" i="4"/>
  <c r="K1264" i="4" s="1"/>
  <c r="J1304" i="4"/>
  <c r="K1304" i="4" s="1"/>
  <c r="J1004" i="4"/>
  <c r="K1004" i="4" s="1"/>
  <c r="J1386" i="4"/>
  <c r="K1386" i="4" s="1"/>
  <c r="J2529" i="4"/>
  <c r="K2529" i="4" s="1"/>
  <c r="J1438" i="4"/>
  <c r="K1438" i="4" s="1"/>
  <c r="J373" i="4"/>
  <c r="K373" i="4" s="1"/>
  <c r="J1302" i="4"/>
  <c r="K1302" i="4" s="1"/>
  <c r="J2114" i="4"/>
  <c r="K2114" i="4" s="1"/>
  <c r="J3004" i="4"/>
  <c r="K3004" i="4" s="1"/>
  <c r="J1444" i="4"/>
  <c r="K1444" i="4" s="1"/>
  <c r="J2887" i="4"/>
  <c r="K2887" i="4" s="1"/>
  <c r="J817" i="4"/>
  <c r="K817" i="4" s="1"/>
  <c r="J179" i="4"/>
  <c r="K179" i="4" s="1"/>
  <c r="J2990" i="4"/>
  <c r="K2990" i="4" s="1"/>
  <c r="J897" i="4"/>
  <c r="K897" i="4" s="1"/>
  <c r="J616" i="4"/>
  <c r="K616" i="4" s="1"/>
  <c r="J392" i="4"/>
  <c r="K392" i="4" s="1"/>
  <c r="J524" i="4"/>
  <c r="K524" i="4" s="1"/>
  <c r="J2210" i="4"/>
  <c r="K2210" i="4" s="1"/>
  <c r="J2222" i="4"/>
  <c r="K2222" i="4" s="1"/>
  <c r="J2437" i="4"/>
  <c r="K2437" i="4" s="1"/>
  <c r="J2351" i="4"/>
  <c r="K2351" i="4" s="1"/>
  <c r="J2221" i="4"/>
  <c r="K2221" i="4" s="1"/>
  <c r="J2223" i="4"/>
  <c r="K2223" i="4" s="1"/>
  <c r="J2891" i="4"/>
  <c r="K2891" i="4" s="1"/>
  <c r="J701" i="4"/>
  <c r="K701" i="4" s="1"/>
  <c r="J1800" i="4"/>
  <c r="K1800" i="4" s="1"/>
  <c r="J3164" i="4"/>
  <c r="K3164" i="4" s="1"/>
  <c r="J375" i="4"/>
  <c r="K375" i="4" s="1"/>
  <c r="J903" i="4"/>
  <c r="K903" i="4" s="1"/>
  <c r="J235" i="4"/>
  <c r="K235" i="4" s="1"/>
  <c r="J2685" i="4"/>
  <c r="K2685" i="4" s="1"/>
  <c r="J619" i="4"/>
  <c r="K619" i="4" s="1"/>
  <c r="J2105" i="4"/>
  <c r="K2105" i="4" s="1"/>
  <c r="J789" i="4"/>
  <c r="K789" i="4" s="1"/>
  <c r="J1404" i="4"/>
  <c r="K1404" i="4" s="1"/>
  <c r="J1462" i="4"/>
  <c r="K1462" i="4" s="1"/>
  <c r="J1273" i="4"/>
  <c r="K1273" i="4" s="1"/>
  <c r="J1356" i="4"/>
  <c r="K1356" i="4" s="1"/>
  <c r="J2354" i="4"/>
  <c r="K2354" i="4" s="1"/>
  <c r="J986" i="4"/>
  <c r="K986" i="4" s="1"/>
  <c r="J1400" i="4"/>
  <c r="K1400" i="4" s="1"/>
  <c r="J311" i="4"/>
  <c r="K311" i="4" s="1"/>
  <c r="J2278" i="4"/>
  <c r="K2278" i="4" s="1"/>
  <c r="J2657" i="4"/>
  <c r="K2657" i="4" s="1"/>
  <c r="J2736" i="4"/>
  <c r="K2736" i="4" s="1"/>
  <c r="J2307" i="4"/>
  <c r="K2307" i="4" s="1"/>
  <c r="J124" i="4"/>
  <c r="K124" i="4" s="1"/>
  <c r="J567" i="4"/>
  <c r="K567" i="4" s="1"/>
  <c r="J1692" i="4"/>
  <c r="K1692" i="4" s="1"/>
  <c r="J1684" i="4"/>
  <c r="K1684" i="4" s="1"/>
  <c r="J3031" i="4"/>
  <c r="K3031" i="4" s="1"/>
  <c r="J290" i="4"/>
  <c r="K290" i="4" s="1"/>
  <c r="J2992" i="4"/>
  <c r="K2992" i="4" s="1"/>
  <c r="J3174" i="4"/>
  <c r="K3174" i="4" s="1"/>
  <c r="J518" i="4"/>
  <c r="K518" i="4" s="1"/>
  <c r="J1377" i="4"/>
  <c r="K1377" i="4" s="1"/>
  <c r="J3050" i="4"/>
  <c r="K3050" i="4" s="1"/>
  <c r="J804" i="4"/>
  <c r="K804" i="4" s="1"/>
  <c r="J1148" i="4"/>
  <c r="K1148" i="4" s="1"/>
  <c r="J1571" i="4"/>
  <c r="K1571" i="4" s="1"/>
  <c r="J688" i="4"/>
  <c r="K688" i="4" s="1"/>
  <c r="J1293" i="4"/>
  <c r="K1293" i="4" s="1"/>
  <c r="J216" i="4"/>
  <c r="K216" i="4" s="1"/>
  <c r="J282" i="4"/>
  <c r="K282" i="4" s="1"/>
  <c r="J1833" i="4"/>
  <c r="K1833" i="4" s="1"/>
  <c r="J979" i="4"/>
  <c r="K979" i="4" s="1"/>
  <c r="J263" i="4"/>
  <c r="K263" i="4" s="1"/>
  <c r="J2088" i="4"/>
  <c r="K2088" i="4" s="1"/>
  <c r="J1376" i="4"/>
  <c r="K1376" i="4" s="1"/>
  <c r="J2622" i="4"/>
  <c r="K2622" i="4" s="1"/>
  <c r="J839" i="4"/>
  <c r="K839" i="4" s="1"/>
  <c r="J228" i="4"/>
  <c r="K228" i="4" s="1"/>
  <c r="J163" i="4"/>
  <c r="K163" i="4" s="1"/>
  <c r="J889" i="4"/>
  <c r="K889" i="4" s="1"/>
  <c r="J2238" i="4"/>
  <c r="K2238" i="4" s="1"/>
  <c r="J359" i="4"/>
  <c r="K359" i="4" s="1"/>
  <c r="J1090" i="4"/>
  <c r="K1090" i="4" s="1"/>
  <c r="J153" i="4"/>
  <c r="K153" i="4" s="1"/>
  <c r="J1106" i="4"/>
  <c r="K1106" i="4" s="1"/>
  <c r="J213" i="4"/>
  <c r="K213" i="4" s="1"/>
  <c r="J155" i="4"/>
  <c r="K155" i="4" s="1"/>
  <c r="J2025" i="4"/>
  <c r="K2025" i="4" s="1"/>
  <c r="J960" i="4"/>
  <c r="K960" i="4" s="1"/>
  <c r="J2541" i="4"/>
  <c r="K2541" i="4" s="1"/>
  <c r="J1292" i="4"/>
  <c r="K1292" i="4" s="1"/>
  <c r="J943" i="4"/>
  <c r="K943" i="4" s="1"/>
  <c r="J536" i="4"/>
  <c r="K536" i="4" s="1"/>
  <c r="J2632" i="4"/>
  <c r="K2632" i="4" s="1"/>
  <c r="J780" i="4"/>
  <c r="K780" i="4" s="1"/>
  <c r="J1388" i="4"/>
  <c r="K1388" i="4" s="1"/>
  <c r="J657" i="4"/>
  <c r="K657" i="4" s="1"/>
  <c r="J554" i="4"/>
  <c r="K554" i="4" s="1"/>
  <c r="J1102" i="4"/>
  <c r="K1102" i="4" s="1"/>
  <c r="J2147" i="4"/>
  <c r="K2147" i="4" s="1"/>
  <c r="J2092" i="4"/>
  <c r="K2092" i="4" s="1"/>
  <c r="J2129" i="4"/>
  <c r="K2129" i="4" s="1"/>
  <c r="J1440" i="4"/>
  <c r="K1440" i="4" s="1"/>
  <c r="J545" i="4"/>
  <c r="K545" i="4" s="1"/>
  <c r="J2192" i="4"/>
  <c r="K2192" i="4" s="1"/>
  <c r="J140" i="4"/>
  <c r="K140" i="4" s="1"/>
  <c r="J2595" i="4"/>
  <c r="K2595" i="4" s="1"/>
  <c r="J949" i="4"/>
  <c r="K949" i="4" s="1"/>
  <c r="J439" i="4"/>
  <c r="K439" i="4" s="1"/>
  <c r="J525" i="4"/>
  <c r="K525" i="4" s="1"/>
  <c r="J2525" i="4"/>
  <c r="K2525" i="4" s="1"/>
  <c r="J1128" i="4"/>
  <c r="K1128" i="4" s="1"/>
  <c r="J1630" i="4"/>
  <c r="K1630" i="4" s="1"/>
  <c r="J1437" i="4"/>
  <c r="K1437" i="4" s="1"/>
  <c r="J143" i="4"/>
  <c r="K143" i="4" s="1"/>
  <c r="J557" i="4"/>
  <c r="K557" i="4" s="1"/>
  <c r="J882" i="4"/>
  <c r="K882" i="4" s="1"/>
  <c r="J543" i="4"/>
  <c r="K543" i="4" s="1"/>
  <c r="J2908" i="4"/>
  <c r="K2908" i="4" s="1"/>
  <c r="J788" i="4"/>
  <c r="K788" i="4" s="1"/>
  <c r="J871" i="4"/>
  <c r="K871" i="4" s="1"/>
  <c r="J2126" i="4"/>
  <c r="K2126" i="4" s="1"/>
  <c r="J416" i="4"/>
  <c r="K416" i="4" s="1"/>
  <c r="J1614" i="4"/>
  <c r="K1614" i="4" s="1"/>
  <c r="J1223" i="4"/>
  <c r="K1223" i="4" s="1"/>
  <c r="J402" i="4"/>
  <c r="K402" i="4" s="1"/>
  <c r="J2535" i="4"/>
  <c r="K2535" i="4" s="1"/>
  <c r="J2091" i="4"/>
  <c r="K2091" i="4" s="1"/>
  <c r="J2262" i="4"/>
  <c r="K2262" i="4" s="1"/>
  <c r="J2226" i="4"/>
  <c r="K2226" i="4" s="1"/>
  <c r="J2204" i="4"/>
  <c r="K2204" i="4" s="1"/>
  <c r="J2197" i="4"/>
  <c r="K2197" i="4" s="1"/>
  <c r="J2144" i="4"/>
  <c r="K2144" i="4" s="1"/>
  <c r="J288" i="4"/>
  <c r="K288" i="4" s="1"/>
  <c r="J2169" i="4"/>
  <c r="K2169" i="4" s="1"/>
  <c r="J3170" i="4"/>
  <c r="K3170" i="4" s="1"/>
  <c r="J241" i="4"/>
  <c r="K241" i="4" s="1"/>
  <c r="J463" i="4"/>
  <c r="K463" i="4" s="1"/>
  <c r="J928" i="4"/>
  <c r="K928" i="4" s="1"/>
  <c r="J2660" i="4"/>
  <c r="K2660" i="4" s="1"/>
  <c r="J2572" i="4"/>
  <c r="K2572" i="4" s="1"/>
  <c r="J1574" i="4"/>
  <c r="K1574" i="4" s="1"/>
  <c r="J753" i="4"/>
  <c r="K753" i="4" s="1"/>
  <c r="J2076" i="4"/>
  <c r="K2076" i="4" s="1"/>
  <c r="J945" i="4"/>
  <c r="K945" i="4" s="1"/>
  <c r="J2340" i="4"/>
  <c r="K2340" i="4" s="1"/>
  <c r="J683" i="4"/>
  <c r="K683" i="4" s="1"/>
  <c r="J800" i="4"/>
  <c r="K800" i="4" s="1"/>
  <c r="J286" i="4"/>
  <c r="K286" i="4" s="1"/>
  <c r="J512" i="4"/>
  <c r="K512" i="4" s="1"/>
  <c r="J740" i="4"/>
  <c r="K740" i="4" s="1"/>
  <c r="J772" i="4"/>
  <c r="K772" i="4" s="1"/>
  <c r="J129" i="4"/>
  <c r="K129" i="4" s="1"/>
  <c r="J1340" i="4"/>
  <c r="K1340" i="4" s="1"/>
  <c r="J159" i="4"/>
  <c r="K159" i="4" s="1"/>
  <c r="J1419" i="4"/>
  <c r="K1419" i="4" s="1"/>
  <c r="J1193" i="4"/>
  <c r="K1193" i="4" s="1"/>
  <c r="J2545" i="4"/>
  <c r="K2545" i="4" s="1"/>
  <c r="J2441" i="4"/>
  <c r="K2441" i="4" s="1"/>
  <c r="J2241" i="4"/>
  <c r="K2241" i="4" s="1"/>
  <c r="J2154" i="4"/>
  <c r="K2154" i="4" s="1"/>
  <c r="J2251" i="4"/>
  <c r="K2251" i="4" s="1"/>
  <c r="J971" i="4"/>
  <c r="K971" i="4" s="1"/>
  <c r="J2911" i="4"/>
  <c r="K2911" i="4" s="1"/>
  <c r="J631" i="4"/>
  <c r="K631" i="4" s="1"/>
  <c r="J757" i="4"/>
  <c r="K757" i="4" s="1"/>
  <c r="J1384" i="4"/>
  <c r="K1384" i="4" s="1"/>
  <c r="J853" i="4"/>
  <c r="K853" i="4" s="1"/>
  <c r="J1240" i="4"/>
  <c r="K1240" i="4" s="1"/>
  <c r="J677" i="4"/>
  <c r="K677" i="4" s="1"/>
  <c r="J1521" i="4"/>
  <c r="K1521" i="4" s="1"/>
  <c r="J793" i="4"/>
  <c r="K793" i="4" s="1"/>
  <c r="J1512" i="4"/>
  <c r="K1512" i="4" s="1"/>
  <c r="J272" i="4"/>
  <c r="K272" i="4" s="1"/>
  <c r="J260" i="4"/>
  <c r="K260" i="4" s="1"/>
  <c r="J1248" i="4"/>
  <c r="K1248" i="4" s="1"/>
  <c r="J2080" i="4"/>
  <c r="K2080" i="4" s="1"/>
  <c r="J2440" i="4"/>
  <c r="K2440" i="4" s="1"/>
  <c r="J2313" i="4"/>
  <c r="K2313" i="4" s="1"/>
  <c r="J2136" i="4"/>
  <c r="K2136" i="4" s="1"/>
  <c r="J796" i="4"/>
  <c r="K796" i="4" s="1"/>
  <c r="J993" i="4"/>
  <c r="K993" i="4" s="1"/>
  <c r="J1545" i="4"/>
  <c r="K1545" i="4" s="1"/>
  <c r="J422" i="4"/>
  <c r="K422" i="4" s="1"/>
  <c r="J2549" i="4"/>
  <c r="K2549" i="4" s="1"/>
  <c r="J1159" i="4"/>
  <c r="K1159" i="4" s="1"/>
  <c r="J760" i="4"/>
  <c r="K760" i="4" s="1"/>
  <c r="J2604" i="4"/>
  <c r="K2604" i="4" s="1"/>
  <c r="J2187" i="4"/>
  <c r="K2187" i="4" s="1"/>
  <c r="J1494" i="4"/>
  <c r="K1494" i="4" s="1"/>
  <c r="J2495" i="4"/>
  <c r="K2495" i="4" s="1"/>
  <c r="J2194" i="4"/>
  <c r="K2194" i="4" s="1"/>
  <c r="J1673" i="4"/>
  <c r="K1673" i="4" s="1"/>
  <c r="J1042" i="4"/>
  <c r="K1042" i="4" s="1"/>
  <c r="J102" i="4"/>
  <c r="K102" i="4" s="1"/>
  <c r="J1706" i="4"/>
  <c r="K1706" i="4" s="1"/>
  <c r="J1070" i="4"/>
  <c r="K1070" i="4" s="1"/>
  <c r="J1621" i="4"/>
  <c r="K1621" i="4" s="1"/>
  <c r="J1280" i="4"/>
  <c r="K1280" i="4" s="1"/>
  <c r="J1177" i="4"/>
  <c r="K1177" i="4" s="1"/>
  <c r="J1181" i="4"/>
  <c r="K1181" i="4" s="1"/>
  <c r="J807" i="4"/>
  <c r="K807" i="4" s="1"/>
  <c r="J747" i="4"/>
  <c r="K747" i="4" s="1"/>
  <c r="J917" i="4"/>
  <c r="K917" i="4" s="1"/>
  <c r="J752" i="4"/>
  <c r="K752" i="4" s="1"/>
  <c r="J666" i="4"/>
  <c r="K666" i="4" s="1"/>
  <c r="J2099" i="4"/>
  <c r="K2099" i="4" s="1"/>
  <c r="J2097" i="4"/>
  <c r="K2097" i="4" s="1"/>
  <c r="J2170" i="4"/>
  <c r="K2170" i="4" s="1"/>
  <c r="J2240" i="4"/>
  <c r="K2240" i="4" s="1"/>
  <c r="J2116" i="4"/>
  <c r="K2116" i="4" s="1"/>
  <c r="J1548" i="4"/>
  <c r="K1548" i="4" s="1"/>
  <c r="J1184" i="4"/>
  <c r="K1184" i="4" s="1"/>
  <c r="J2570" i="4"/>
  <c r="K2570" i="4" s="1"/>
  <c r="J1671" i="4"/>
  <c r="K1671" i="4" s="1"/>
  <c r="J1250" i="4"/>
  <c r="K1250" i="4" s="1"/>
  <c r="J198" i="4"/>
  <c r="K198" i="4" s="1"/>
  <c r="J1609" i="4"/>
  <c r="K1609" i="4" s="1"/>
  <c r="J353" i="4"/>
  <c r="K353" i="4" s="1"/>
  <c r="J764" i="4"/>
  <c r="K764" i="4" s="1"/>
  <c r="J2224" i="4"/>
  <c r="K2224" i="4" s="1"/>
  <c r="J1433" i="4"/>
  <c r="K1433" i="4" s="1"/>
  <c r="J268" i="4"/>
  <c r="K268" i="4" s="1"/>
  <c r="J1354" i="4"/>
  <c r="K1354" i="4" s="1"/>
  <c r="J2521" i="4"/>
  <c r="K2521" i="4" s="1"/>
  <c r="J411" i="4"/>
  <c r="K411" i="4" s="1"/>
  <c r="J476" i="4"/>
  <c r="K476" i="4" s="1"/>
  <c r="J2552" i="4"/>
  <c r="K2552" i="4" s="1"/>
  <c r="J1759" i="4"/>
  <c r="K1759" i="4" s="1"/>
  <c r="J627" i="4"/>
  <c r="K627" i="4" s="1"/>
  <c r="J1451" i="4"/>
  <c r="K1451" i="4" s="1"/>
  <c r="J1832" i="4"/>
  <c r="K1832" i="4" s="1"/>
  <c r="J365" i="4"/>
  <c r="K365" i="4" s="1"/>
  <c r="J2281" i="4"/>
  <c r="K2281" i="4" s="1"/>
  <c r="J2338" i="4"/>
  <c r="K2338" i="4" s="1"/>
  <c r="J1499" i="4"/>
  <c r="K1499" i="4" s="1"/>
  <c r="J1446" i="4"/>
  <c r="K1446" i="4" s="1"/>
  <c r="J1073" i="4"/>
  <c r="K1073" i="4" s="1"/>
  <c r="J343" i="4"/>
  <c r="K343" i="4" s="1"/>
  <c r="J1331" i="4"/>
  <c r="K1331" i="4" s="1"/>
  <c r="J1483" i="4"/>
  <c r="K1483" i="4" s="1"/>
  <c r="J1815" i="4"/>
  <c r="K1815" i="4" s="1"/>
  <c r="J1152" i="4"/>
  <c r="K1152" i="4" s="1"/>
  <c r="J2979" i="4"/>
  <c r="K2979" i="4" s="1"/>
  <c r="J1636" i="4"/>
  <c r="K1636" i="4" s="1"/>
  <c r="J997" i="4"/>
  <c r="K997" i="4" s="1"/>
  <c r="J791" i="4"/>
  <c r="K791" i="4" s="1"/>
  <c r="J2517" i="4"/>
  <c r="K2517" i="4" s="1"/>
  <c r="J1816" i="4"/>
  <c r="K1816" i="4" s="1"/>
  <c r="J141" i="4"/>
  <c r="K141" i="4" s="1"/>
  <c r="J1018" i="4"/>
  <c r="K1018" i="4" s="1"/>
  <c r="J2497" i="4"/>
  <c r="K2497" i="4" s="1"/>
  <c r="J2821" i="4"/>
  <c r="K2821" i="4" s="1"/>
  <c r="J2145" i="4"/>
  <c r="K2145" i="4" s="1"/>
  <c r="J1801" i="4"/>
  <c r="K1801" i="4" s="1"/>
  <c r="J1486" i="4"/>
  <c r="K1486" i="4" s="1"/>
  <c r="J1747" i="4"/>
  <c r="K1747" i="4" s="1"/>
  <c r="J2309" i="4"/>
  <c r="K2309" i="4" s="1"/>
  <c r="J766" i="4"/>
  <c r="K766" i="4" s="1"/>
  <c r="J1019" i="4"/>
  <c r="K1019" i="4" s="1"/>
  <c r="J781" i="4"/>
  <c r="K781" i="4" s="1"/>
  <c r="J2633" i="4"/>
  <c r="K2633" i="4" s="1"/>
  <c r="J2467" i="4"/>
  <c r="K2467" i="4" s="1"/>
  <c r="J2140" i="4"/>
  <c r="K2140" i="4" s="1"/>
  <c r="J184" i="4"/>
  <c r="K184" i="4" s="1"/>
  <c r="J1580" i="4"/>
  <c r="K1580" i="4" s="1"/>
  <c r="J833" i="4"/>
  <c r="K833" i="4" s="1"/>
  <c r="J1585" i="4"/>
  <c r="K1585" i="4" s="1"/>
  <c r="J2465" i="4"/>
  <c r="K2465" i="4" s="1"/>
  <c r="J2454" i="4"/>
  <c r="K2454" i="4" s="1"/>
  <c r="J215" i="4"/>
  <c r="K215" i="4" s="1"/>
  <c r="J875" i="4"/>
  <c r="K875" i="4" s="1"/>
  <c r="J1365" i="4"/>
  <c r="K1365" i="4" s="1"/>
  <c r="J540" i="4"/>
  <c r="K540" i="4" s="1"/>
  <c r="J1122" i="4"/>
  <c r="K1122" i="4" s="1"/>
  <c r="J1642" i="4"/>
  <c r="K1642" i="4" s="1"/>
  <c r="J756" i="4"/>
  <c r="K756" i="4" s="1"/>
  <c r="J133" i="4"/>
  <c r="K133" i="4" s="1"/>
  <c r="J1650" i="4"/>
  <c r="K1650" i="4" s="1"/>
  <c r="J1660" i="4"/>
  <c r="K1660" i="4" s="1"/>
  <c r="J1835" i="4"/>
  <c r="K1835" i="4" s="1"/>
  <c r="J636" i="4"/>
  <c r="K636" i="4" s="1"/>
  <c r="J2578" i="4"/>
  <c r="K2578" i="4" s="1"/>
  <c r="J2269" i="4"/>
  <c r="K2269" i="4" s="1"/>
  <c r="J1415" i="4"/>
  <c r="K1415" i="4" s="1"/>
  <c r="J1168" i="4"/>
  <c r="K1168" i="4" s="1"/>
  <c r="J2212" i="4"/>
  <c r="K2212" i="4" s="1"/>
  <c r="J2132" i="4"/>
  <c r="K2132" i="4" s="1"/>
  <c r="J801" i="4"/>
  <c r="K801" i="4" s="1"/>
  <c r="J1364" i="4"/>
  <c r="K1364" i="4" s="1"/>
  <c r="J319" i="4"/>
  <c r="K319" i="4" s="1"/>
  <c r="J861" i="4"/>
  <c r="K861" i="4" s="1"/>
  <c r="J1253" i="4"/>
  <c r="K1253" i="4" s="1"/>
  <c r="J941" i="4"/>
  <c r="K941" i="4" s="1"/>
  <c r="J813" i="4"/>
  <c r="K813" i="4" s="1"/>
  <c r="J2173" i="4"/>
  <c r="K2173" i="4" s="1"/>
  <c r="J2157" i="4"/>
  <c r="K2157" i="4" s="1"/>
  <c r="J2119" i="4"/>
  <c r="K2119" i="4" s="1"/>
  <c r="J1145" i="4"/>
  <c r="K1145" i="4" s="1"/>
  <c r="J2439" i="4"/>
  <c r="K2439" i="4" s="1"/>
  <c r="J2707" i="4"/>
  <c r="K2707" i="4" s="1"/>
  <c r="J1255" i="4"/>
  <c r="K1255" i="4" s="1"/>
  <c r="J1583" i="4"/>
  <c r="K1583" i="4" s="1"/>
  <c r="J2093" i="4"/>
  <c r="K2093" i="4" s="1"/>
  <c r="J1694" i="4"/>
  <c r="K1694" i="4" s="1"/>
  <c r="J1761" i="4"/>
  <c r="K1761" i="4" s="1"/>
  <c r="J2181" i="4"/>
  <c r="K2181" i="4" s="1"/>
  <c r="J497" i="4"/>
  <c r="K497" i="4" s="1"/>
  <c r="J994" i="4"/>
  <c r="K994" i="4" s="1"/>
  <c r="J2618" i="4"/>
  <c r="K2618" i="4" s="1"/>
  <c r="J480" i="4"/>
  <c r="K480" i="4" s="1"/>
  <c r="J2152" i="4"/>
  <c r="K2152" i="4" s="1"/>
  <c r="J2509" i="4"/>
  <c r="K2509" i="4" s="1"/>
  <c r="J2582" i="4"/>
  <c r="K2582" i="4" s="1"/>
  <c r="J244" i="4"/>
  <c r="K244" i="4" s="1"/>
  <c r="J398" i="4"/>
  <c r="K398" i="4" s="1"/>
  <c r="J2329" i="4"/>
  <c r="K2329" i="4" s="1"/>
  <c r="J750" i="4"/>
  <c r="K750" i="4" s="1"/>
  <c r="J3090" i="4"/>
  <c r="K3090" i="4" s="1"/>
  <c r="J452" i="4"/>
  <c r="K452" i="4" s="1"/>
  <c r="J742" i="4"/>
  <c r="K742" i="4" s="1"/>
  <c r="J2315" i="4"/>
  <c r="K2315" i="4" s="1"/>
  <c r="J355" i="4"/>
  <c r="K355" i="4" s="1"/>
  <c r="J623" i="4"/>
  <c r="K623" i="4" s="1"/>
  <c r="J2538" i="4"/>
  <c r="K2538" i="4" s="1"/>
  <c r="J762" i="4"/>
  <c r="K762" i="4" s="1"/>
  <c r="J2151" i="4"/>
  <c r="K2151" i="4" s="1"/>
  <c r="J2345" i="4"/>
  <c r="K2345" i="4" s="1"/>
  <c r="J2436" i="4"/>
  <c r="K2436" i="4" s="1"/>
  <c r="J944" i="4"/>
  <c r="K944" i="4" s="1"/>
  <c r="J1547" i="4"/>
  <c r="K1547" i="4" s="1"/>
  <c r="J362" i="4"/>
  <c r="K362" i="4" s="1"/>
  <c r="J680" i="4"/>
  <c r="K680" i="4" s="1"/>
  <c r="J294" i="4"/>
  <c r="K294" i="4" s="1"/>
  <c r="J2653" i="4"/>
  <c r="K2653" i="4" s="1"/>
  <c r="J1412" i="4"/>
  <c r="K1412" i="4" s="1"/>
  <c r="J2514" i="4"/>
  <c r="K2514" i="4" s="1"/>
  <c r="J321" i="4"/>
  <c r="K321" i="4" s="1"/>
  <c r="J3169" i="4"/>
  <c r="K3169" i="4" s="1"/>
  <c r="J651" i="4"/>
  <c r="K651" i="4" s="1"/>
  <c r="J1441" i="4"/>
  <c r="K1441" i="4" s="1"/>
  <c r="J609" i="4"/>
  <c r="K609" i="4" s="1"/>
  <c r="J590" i="4"/>
  <c r="K590" i="4" s="1"/>
  <c r="J2347" i="4"/>
  <c r="K2347" i="4" s="1"/>
  <c r="J2270" i="4"/>
  <c r="K2270" i="4" s="1"/>
  <c r="J2644" i="4"/>
  <c r="K2644" i="4" s="1"/>
  <c r="J718" i="4"/>
  <c r="K718" i="4" s="1"/>
  <c r="J2263" i="4"/>
  <c r="K2263" i="4" s="1"/>
  <c r="J610" i="4"/>
  <c r="K610" i="4" s="1"/>
  <c r="J2505" i="4"/>
  <c r="K2505" i="4" s="1"/>
  <c r="J2288" i="4"/>
  <c r="K2288" i="4" s="1"/>
  <c r="J2533" i="4"/>
  <c r="K2533" i="4" s="1"/>
  <c r="J515" i="4"/>
  <c r="K515" i="4" s="1"/>
  <c r="J2654" i="4"/>
  <c r="K2654" i="4" s="1"/>
  <c r="J1450" i="4"/>
  <c r="K1450" i="4" s="1"/>
  <c r="J2901" i="4"/>
  <c r="K2901" i="4" s="1"/>
  <c r="J2800" i="4"/>
  <c r="K2800" i="4" s="1"/>
  <c r="J17" i="4"/>
  <c r="K17" i="4" s="1"/>
  <c r="J170" i="4"/>
  <c r="K170" i="4" s="1"/>
  <c r="J2335" i="4"/>
  <c r="K2335" i="4" s="1"/>
  <c r="J517" i="4"/>
  <c r="K517" i="4" s="1"/>
  <c r="J2104" i="4"/>
  <c r="K2104" i="4" s="1"/>
  <c r="J307" i="4"/>
  <c r="K307" i="4" s="1"/>
  <c r="J1399" i="4"/>
  <c r="K1399" i="4" s="1"/>
  <c r="J876" i="4"/>
  <c r="K876" i="4" s="1"/>
  <c r="J139" i="4"/>
  <c r="K139" i="4" s="1"/>
  <c r="J2478" i="4"/>
  <c r="K2478" i="4" s="1"/>
  <c r="J1711" i="4"/>
  <c r="K1711" i="4" s="1"/>
  <c r="J2974" i="4"/>
  <c r="K2974" i="4" s="1"/>
  <c r="J2177" i="4"/>
  <c r="K2177" i="4" s="1"/>
  <c r="J1704" i="4"/>
  <c r="K1704" i="4" s="1"/>
  <c r="J639" i="4"/>
  <c r="K639" i="4" s="1"/>
  <c r="J653" i="4"/>
  <c r="K653" i="4" s="1"/>
  <c r="J490" i="4"/>
  <c r="K490" i="4" s="1"/>
  <c r="J851" i="4"/>
  <c r="K851" i="4" s="1"/>
  <c r="J220" i="4"/>
  <c r="K220" i="4" s="1"/>
  <c r="J2958" i="4"/>
  <c r="K2958" i="4" s="1"/>
  <c r="J1210" i="4"/>
  <c r="K1210" i="4" s="1"/>
  <c r="J635" i="4"/>
  <c r="K635" i="4" s="1"/>
  <c r="J2503" i="4"/>
  <c r="K2503" i="4" s="1"/>
  <c r="J1297" i="4"/>
  <c r="K1297" i="4" s="1"/>
  <c r="J1409" i="4"/>
  <c r="K1409" i="4" s="1"/>
  <c r="J1577" i="4"/>
  <c r="K1577" i="4" s="1"/>
  <c r="J2547" i="4"/>
  <c r="K2547" i="4" s="1"/>
  <c r="J267" i="4"/>
  <c r="K267" i="4" s="1"/>
  <c r="J1198" i="4"/>
  <c r="K1198" i="4" s="1"/>
  <c r="J2297" i="4"/>
  <c r="K2297" i="4" s="1"/>
  <c r="J2207" i="4"/>
  <c r="K2207" i="4" s="1"/>
  <c r="J1653" i="4"/>
  <c r="K1653" i="4" s="1"/>
  <c r="J1728" i="4"/>
  <c r="K1728" i="4" s="1"/>
  <c r="J2539" i="4"/>
  <c r="K2539" i="4" s="1"/>
  <c r="J2089" i="4"/>
  <c r="K2089" i="4" s="1"/>
  <c r="J1257" i="4"/>
  <c r="K1257" i="4" s="1"/>
  <c r="J2945" i="4"/>
  <c r="K2945" i="4" s="1"/>
  <c r="J555" i="4"/>
  <c r="K555" i="4" s="1"/>
  <c r="J494" i="4"/>
  <c r="K494" i="4" s="1"/>
  <c r="J662" i="4"/>
  <c r="K662" i="4" s="1"/>
  <c r="J2312" i="4"/>
  <c r="K2312" i="4" s="1"/>
  <c r="J1729" i="4"/>
  <c r="K1729" i="4" s="1"/>
  <c r="J2086" i="4"/>
  <c r="K2086" i="4" s="1"/>
  <c r="J964" i="4"/>
  <c r="K964" i="4" s="1"/>
  <c r="J645" i="4"/>
  <c r="K645" i="4" s="1"/>
  <c r="J3059" i="4"/>
  <c r="K3059" i="4" s="1"/>
  <c r="J5" i="4"/>
  <c r="K5" i="4" s="1"/>
  <c r="J1763" i="4"/>
  <c r="K1763" i="4" s="1"/>
  <c r="J670" i="4"/>
  <c r="K670" i="4" s="1"/>
  <c r="J2320" i="4"/>
  <c r="K2320" i="4" s="1"/>
  <c r="J776" i="4"/>
  <c r="K776" i="4" s="1"/>
  <c r="J2161" i="4"/>
  <c r="K2161" i="4" s="1"/>
  <c r="J920" i="4"/>
  <c r="K920" i="4" s="1"/>
  <c r="J1442" i="4"/>
  <c r="K1442" i="4" s="1"/>
  <c r="J950" i="4"/>
  <c r="K950" i="4" s="1"/>
  <c r="J934" i="4"/>
  <c r="K934" i="4" s="1"/>
  <c r="J2442" i="4"/>
  <c r="K2442" i="4" s="1"/>
  <c r="J626" i="4"/>
  <c r="K626" i="4" s="1"/>
  <c r="J385" i="4"/>
  <c r="K385" i="4" s="1"/>
  <c r="J2184" i="4"/>
  <c r="K2184" i="4" s="1"/>
  <c r="J2289" i="4"/>
  <c r="K2289" i="4" s="1"/>
  <c r="J2895" i="4"/>
  <c r="K2895" i="4" s="1"/>
  <c r="J901" i="4"/>
  <c r="K901" i="4" s="1"/>
  <c r="J1033" i="4"/>
  <c r="K1033" i="4" s="1"/>
  <c r="J1216" i="4"/>
  <c r="K1216" i="4" s="1"/>
  <c r="J3165" i="4"/>
  <c r="K3165" i="4" s="1"/>
  <c r="J1243" i="4"/>
  <c r="K1243" i="4" s="1"/>
  <c r="J1379" i="4"/>
  <c r="K1379" i="4" s="1"/>
  <c r="J3120" i="4"/>
  <c r="K3120" i="4" s="1"/>
  <c r="J1129" i="4"/>
  <c r="K1129" i="4" s="1"/>
  <c r="J418" i="4"/>
  <c r="K418" i="4" s="1"/>
  <c r="J227" i="4"/>
  <c r="K227" i="4" s="1"/>
  <c r="J2631" i="4"/>
  <c r="K2631" i="4" s="1"/>
  <c r="J998" i="4"/>
  <c r="K998" i="4" s="1"/>
  <c r="J1745" i="4"/>
  <c r="K1745" i="4" s="1"/>
  <c r="J361" i="4"/>
  <c r="K361" i="4" s="1"/>
  <c r="J2303" i="4"/>
  <c r="K2303" i="4" s="1"/>
  <c r="J2587" i="4"/>
  <c r="K2587" i="4" s="1"/>
  <c r="J722" i="4"/>
  <c r="K722" i="4" s="1"/>
  <c r="J2276" i="4"/>
  <c r="K2276" i="4" s="1"/>
  <c r="J2755" i="4"/>
  <c r="K2755" i="4" s="1"/>
  <c r="J2213" i="4"/>
  <c r="K2213" i="4" s="1"/>
  <c r="J304" i="4"/>
  <c r="K304" i="4" s="1"/>
  <c r="J2148" i="4"/>
  <c r="K2148" i="4" s="1"/>
  <c r="J2971" i="4"/>
  <c r="K2971" i="4" s="1"/>
  <c r="J2621" i="4"/>
  <c r="K2621" i="4" s="1"/>
  <c r="J349" i="4"/>
  <c r="K349" i="4" s="1"/>
  <c r="J738" i="4"/>
  <c r="K738" i="4" s="1"/>
  <c r="J2804" i="4"/>
  <c r="K2804" i="4" s="1"/>
  <c r="J679" i="4"/>
  <c r="K679" i="4" s="1"/>
  <c r="J1461" i="4"/>
  <c r="K1461" i="4" s="1"/>
  <c r="J2996" i="4"/>
  <c r="K2996" i="4" s="1"/>
  <c r="J34" i="4"/>
  <c r="K34" i="4" s="1"/>
  <c r="J2561" i="4"/>
  <c r="K2561" i="4" s="1"/>
  <c r="J538" i="4"/>
  <c r="K538" i="4" s="1"/>
  <c r="J243" i="4"/>
  <c r="K243" i="4" s="1"/>
  <c r="J255" i="4"/>
  <c r="K255" i="4" s="1"/>
  <c r="J798" i="4"/>
  <c r="K798" i="4" s="1"/>
  <c r="J1615" i="4"/>
  <c r="K1615" i="4" s="1"/>
  <c r="J2305" i="4"/>
  <c r="K2305" i="4" s="1"/>
  <c r="J2817" i="4"/>
  <c r="K2817" i="4" s="1"/>
  <c r="J2481" i="4"/>
  <c r="K2481" i="4" s="1"/>
  <c r="J2648" i="4"/>
  <c r="K2648" i="4" s="1"/>
  <c r="J2606" i="4"/>
  <c r="K2606" i="4" s="1"/>
  <c r="J2629" i="4"/>
  <c r="K2629" i="4" s="1"/>
  <c r="J446" i="4"/>
  <c r="K446" i="4" s="1"/>
  <c r="J671" i="4"/>
  <c r="K671" i="4" s="1"/>
  <c r="J3219" i="4"/>
  <c r="K3219" i="4" s="1"/>
  <c r="J583" i="4"/>
  <c r="K583" i="4" s="1"/>
  <c r="J696" i="4"/>
  <c r="K696" i="4" s="1"/>
  <c r="J2431" i="4"/>
  <c r="K2431" i="4" s="1"/>
  <c r="J210" i="4"/>
  <c r="K210" i="4" s="1"/>
  <c r="J120" i="4"/>
  <c r="K120" i="4" s="1"/>
  <c r="J1022" i="4"/>
  <c r="K1022" i="4" s="1"/>
  <c r="J1496" i="4"/>
  <c r="K1496" i="4" s="1"/>
  <c r="J1475" i="4"/>
  <c r="K1475" i="4" s="1"/>
  <c r="J1372" i="4"/>
  <c r="K1372" i="4" s="1"/>
  <c r="J931" i="4"/>
  <c r="K931" i="4" s="1"/>
  <c r="J172" i="4"/>
  <c r="K172" i="4" s="1"/>
  <c r="J190" i="4"/>
  <c r="K190" i="4" s="1"/>
  <c r="J887" i="4"/>
  <c r="K887" i="4" s="1"/>
  <c r="J2646" i="4"/>
  <c r="K2646" i="4" s="1"/>
  <c r="J332" i="4"/>
  <c r="K332" i="4" s="1"/>
  <c r="J2602" i="4"/>
  <c r="K2602" i="4" s="1"/>
  <c r="J1091" i="4"/>
  <c r="K1091" i="4" s="1"/>
  <c r="J802" i="4"/>
  <c r="K802" i="4" s="1"/>
  <c r="J1426" i="4"/>
  <c r="K1426" i="4" s="1"/>
  <c r="J2563" i="4"/>
  <c r="K2563" i="4" s="1"/>
  <c r="J469" i="4"/>
  <c r="K469" i="4" s="1"/>
  <c r="J2459" i="4"/>
  <c r="K2459" i="4" s="1"/>
  <c r="J2940" i="4"/>
  <c r="K2940" i="4" s="1"/>
  <c r="J1183" i="4"/>
  <c r="K1183" i="4" s="1"/>
  <c r="J1246" i="4"/>
  <c r="K1246" i="4" s="1"/>
  <c r="J809" i="4"/>
  <c r="K809" i="4" s="1"/>
  <c r="J100" i="4"/>
  <c r="K100" i="4" s="1"/>
  <c r="J2316" i="4"/>
  <c r="K2316" i="4" s="1"/>
  <c r="J1676" i="4"/>
  <c r="K1676" i="4" s="1"/>
  <c r="J1068" i="4"/>
  <c r="K1068" i="4" s="1"/>
  <c r="J2474" i="4"/>
  <c r="K2474" i="4" s="1"/>
  <c r="J1591" i="4"/>
  <c r="K1591" i="4" s="1"/>
  <c r="J2576" i="4"/>
  <c r="K2576" i="4" s="1"/>
  <c r="J2444" i="4"/>
  <c r="K2444" i="4" s="1"/>
  <c r="J2081" i="4"/>
  <c r="K2081" i="4" s="1"/>
  <c r="J1863" i="4"/>
  <c r="K1863" i="4" s="1"/>
  <c r="J918" i="4"/>
  <c r="K918" i="4" s="1"/>
  <c r="J2574" i="4"/>
  <c r="K2574" i="4" s="1"/>
  <c r="J1578" i="4"/>
  <c r="K1578" i="4" s="1"/>
  <c r="J783" i="4"/>
  <c r="K783" i="4" s="1"/>
  <c r="J892" i="4"/>
  <c r="K892" i="4" s="1"/>
  <c r="J149" i="4"/>
  <c r="K149" i="4" s="1"/>
  <c r="J1624" i="4"/>
  <c r="K1624" i="4" s="1"/>
  <c r="J1096" i="4"/>
  <c r="K1096" i="4" s="1"/>
  <c r="J972" i="4"/>
  <c r="K972" i="4" s="1"/>
  <c r="J2638" i="4"/>
  <c r="K2638" i="4" s="1"/>
  <c r="J101" i="4"/>
  <c r="K101" i="4" s="1"/>
  <c r="J910" i="4"/>
  <c r="K910" i="4" s="1"/>
  <c r="J2428" i="4"/>
  <c r="K2428" i="4" s="1"/>
  <c r="J2416" i="4"/>
  <c r="K2416" i="4" s="1"/>
  <c r="J1114" i="4"/>
  <c r="K1114" i="4" s="1"/>
  <c r="J1425" i="4"/>
  <c r="K1425" i="4" s="1"/>
  <c r="J2248" i="4"/>
  <c r="K2248" i="4" s="1"/>
  <c r="J178" i="4"/>
  <c r="K178" i="4" s="1"/>
  <c r="J360" i="4"/>
  <c r="K360" i="4" s="1"/>
  <c r="J3118" i="4"/>
  <c r="K3118" i="4" s="1"/>
  <c r="J690" i="4"/>
  <c r="K690" i="4" s="1"/>
  <c r="J902" i="4"/>
  <c r="K902" i="4" s="1"/>
  <c r="J1185" i="4"/>
  <c r="K1185" i="4" s="1"/>
  <c r="J2630" i="4"/>
  <c r="K2630" i="4" s="1"/>
  <c r="J613" i="4"/>
  <c r="K613" i="4" s="1"/>
  <c r="J2110" i="4"/>
  <c r="K2110" i="4" s="1"/>
  <c r="J451" i="4"/>
  <c r="K451" i="4" s="1"/>
  <c r="J869" i="4"/>
  <c r="K869" i="4" s="1"/>
  <c r="J574" i="4"/>
  <c r="K574" i="4" s="1"/>
  <c r="J1598" i="4"/>
  <c r="K1598" i="4" s="1"/>
  <c r="J873" i="4"/>
  <c r="K873" i="4" s="1"/>
  <c r="J2200" i="4"/>
  <c r="K2200" i="4" s="1"/>
  <c r="J2255" i="4"/>
  <c r="K2255" i="4" s="1"/>
  <c r="J407" i="4"/>
  <c r="K407" i="4" s="1"/>
  <c r="J1757" i="4"/>
  <c r="K1757" i="4" s="1"/>
  <c r="J330" i="4"/>
  <c r="K330" i="4" s="1"/>
  <c r="J2952" i="4"/>
  <c r="K2952" i="4" s="1"/>
  <c r="J2268" i="4"/>
  <c r="K2268" i="4" s="1"/>
  <c r="J3003" i="4"/>
  <c r="K3003" i="4" s="1"/>
  <c r="J2766" i="4"/>
  <c r="K2766" i="4" s="1"/>
  <c r="J1111" i="4"/>
  <c r="K1111" i="4" s="1"/>
  <c r="J925" i="4"/>
  <c r="K925" i="4" s="1"/>
  <c r="J1465" i="4"/>
  <c r="K1465" i="4" s="1"/>
  <c r="J3176" i="4"/>
  <c r="K3176" i="4" s="1"/>
  <c r="J224" i="4"/>
  <c r="K224" i="4" s="1"/>
  <c r="J1771" i="4"/>
  <c r="K1771" i="4" s="1"/>
  <c r="J787" i="4"/>
  <c r="K787" i="4" s="1"/>
  <c r="J2159" i="4"/>
  <c r="K2159" i="4" s="1"/>
  <c r="J1205" i="4"/>
  <c r="K1205" i="4" s="1"/>
  <c r="J2756" i="4"/>
  <c r="K2756" i="4" s="1"/>
  <c r="J2227" i="4"/>
  <c r="K2227" i="4" s="1"/>
  <c r="J2837" i="4"/>
  <c r="K2837" i="4" s="1"/>
  <c r="J366" i="4"/>
  <c r="K366" i="4" s="1"/>
  <c r="J2705" i="4"/>
  <c r="K2705" i="4" s="1"/>
  <c r="J2175" i="4"/>
  <c r="K2175" i="4" s="1"/>
  <c r="J440" i="4"/>
  <c r="K440" i="4" s="1"/>
  <c r="J448" i="4"/>
  <c r="K448" i="4" s="1"/>
  <c r="J1477" i="4"/>
  <c r="K1477" i="4" s="1"/>
  <c r="J1125" i="4"/>
  <c r="K1125" i="4" s="1"/>
  <c r="J1066" i="4"/>
  <c r="K1066" i="4" s="1"/>
  <c r="J1151" i="4"/>
  <c r="K1151" i="4" s="1"/>
  <c r="J2100" i="4"/>
  <c r="K2100" i="4" s="1"/>
  <c r="J1661" i="4"/>
  <c r="K1661" i="4" s="1"/>
  <c r="J217" i="4"/>
  <c r="K217" i="4" s="1"/>
  <c r="J2205" i="4"/>
  <c r="K2205" i="4" s="1"/>
  <c r="J207" i="4"/>
  <c r="K207" i="4" s="1"/>
  <c r="J1117" i="4"/>
  <c r="K1117" i="4" s="1"/>
  <c r="J1520" i="4"/>
  <c r="K1520" i="4" s="1"/>
  <c r="J1334" i="4"/>
  <c r="K1334" i="4" s="1"/>
  <c r="J1134" i="4"/>
  <c r="K1134" i="4" s="1"/>
  <c r="J1645" i="4"/>
  <c r="K1645" i="4" s="1"/>
  <c r="J2260" i="4"/>
  <c r="K2260" i="4" s="1"/>
  <c r="J431" i="4"/>
  <c r="K431" i="4" s="1"/>
  <c r="J633" i="4"/>
  <c r="K633" i="4" s="1"/>
  <c r="J1665" i="4"/>
  <c r="K1665" i="4" s="1"/>
  <c r="J774" i="4"/>
  <c r="K774" i="4" s="1"/>
  <c r="J1311" i="4"/>
  <c r="K1311" i="4" s="1"/>
  <c r="J3107" i="4"/>
  <c r="K3107" i="4" s="1"/>
  <c r="J1731" i="4"/>
  <c r="K1731" i="4" s="1"/>
  <c r="J1316" i="4"/>
  <c r="K1316" i="4" s="1"/>
  <c r="J98" i="4"/>
  <c r="K98" i="4" s="1"/>
  <c r="J1245" i="4"/>
  <c r="K1245" i="4" s="1"/>
  <c r="J2993" i="4"/>
  <c r="K2993" i="4" s="1"/>
  <c r="J748" i="4"/>
  <c r="K748" i="4" s="1"/>
  <c r="J443" i="4"/>
  <c r="K443" i="4" s="1"/>
  <c r="J1027" i="4"/>
  <c r="K1027" i="4" s="1"/>
  <c r="J1161" i="4"/>
  <c r="K1161" i="4" s="1"/>
  <c r="J3216" i="4"/>
  <c r="K3216" i="4" s="1"/>
  <c r="J2246" i="4"/>
  <c r="K2246" i="4" s="1"/>
  <c r="J2283" i="4"/>
  <c r="K2283" i="4" s="1"/>
  <c r="J1523" i="4"/>
  <c r="K1523" i="4" s="1"/>
  <c r="J2165" i="4"/>
  <c r="K2165" i="4" s="1"/>
  <c r="J516" i="4"/>
  <c r="K516" i="4" s="1"/>
  <c r="J1001" i="4"/>
  <c r="K1001" i="4" s="1"/>
  <c r="J1402" i="4"/>
  <c r="K1402" i="4" s="1"/>
  <c r="J2718" i="4"/>
  <c r="K2718" i="4" s="1"/>
  <c r="J1046" i="4"/>
  <c r="K1046" i="4" s="1"/>
  <c r="J893" i="4"/>
  <c r="K893" i="4" s="1"/>
  <c r="J1230" i="4"/>
  <c r="K1230" i="4" s="1"/>
  <c r="J1655" i="4"/>
  <c r="K1655" i="4" s="1"/>
  <c r="J1087" i="4"/>
  <c r="K1087" i="4" s="1"/>
  <c r="J204" i="4"/>
  <c r="K204" i="4" s="1"/>
  <c r="J743" i="4"/>
  <c r="K743" i="4" s="1"/>
  <c r="J2640" i="4"/>
  <c r="K2640" i="4" s="1"/>
  <c r="J1178" i="4"/>
  <c r="K1178" i="4" s="1"/>
  <c r="J1010" i="4"/>
  <c r="K1010" i="4" s="1"/>
  <c r="J202" i="4"/>
  <c r="K202" i="4" s="1"/>
  <c r="J988" i="4"/>
  <c r="K988" i="4" s="1"/>
  <c r="J2219" i="4"/>
  <c r="K2219" i="4" s="1"/>
  <c r="J2138" i="4"/>
  <c r="K2138" i="4" s="1"/>
  <c r="J142" i="4"/>
  <c r="K142" i="4" s="1"/>
  <c r="J1471" i="4"/>
  <c r="K1471" i="4" s="1"/>
  <c r="J491" i="4"/>
  <c r="K491" i="4" s="1"/>
  <c r="J2585" i="4"/>
  <c r="K2585" i="4" s="1"/>
  <c r="J2085" i="4"/>
  <c r="K2085" i="4" s="1"/>
  <c r="J1109" i="4"/>
  <c r="K1109" i="4" s="1"/>
  <c r="J926" i="4"/>
  <c r="K926" i="4" s="1"/>
  <c r="J794" i="4"/>
  <c r="K794" i="4" s="1"/>
  <c r="J1224" i="4"/>
  <c r="K1224" i="4" s="1"/>
  <c r="J503" i="4"/>
  <c r="K503" i="4" s="1"/>
  <c r="J2426" i="4"/>
  <c r="K2426" i="4" s="1"/>
  <c r="J2537" i="4"/>
  <c r="K2537" i="4" s="1"/>
  <c r="J326" i="4"/>
  <c r="K326" i="4" s="1"/>
  <c r="J2607" i="4"/>
  <c r="K2607" i="4" s="1"/>
  <c r="J1197" i="4"/>
  <c r="K1197" i="4" s="1"/>
  <c r="J2470" i="4"/>
  <c r="K2470" i="4" s="1"/>
  <c r="J2434" i="4"/>
  <c r="K2434" i="4" s="1"/>
  <c r="J2243" i="4"/>
  <c r="K2243" i="4" s="1"/>
  <c r="J2326" i="4"/>
  <c r="K2326" i="4" s="1"/>
  <c r="J2430" i="4"/>
  <c r="K2430" i="4" s="1"/>
  <c r="J2235" i="4"/>
  <c r="K2235" i="4" s="1"/>
  <c r="J1473" i="4"/>
  <c r="K1473" i="4" s="1"/>
  <c r="J2636" i="4"/>
  <c r="K2636" i="4" s="1"/>
  <c r="J563" i="4"/>
  <c r="K563" i="4" s="1"/>
  <c r="J358" i="4"/>
  <c r="K358" i="4" s="1"/>
  <c r="J354" i="4"/>
  <c r="K354" i="4" s="1"/>
  <c r="J2202" i="4"/>
  <c r="K2202" i="4" s="1"/>
  <c r="J703" i="4"/>
  <c r="K703" i="4" s="1"/>
  <c r="J1743" i="4"/>
  <c r="K1743" i="4" s="1"/>
  <c r="J2250" i="4"/>
  <c r="K2250" i="4" s="1"/>
  <c r="J23" i="4"/>
  <c r="K23" i="4" s="1"/>
  <c r="J2847" i="4"/>
  <c r="K2847" i="4" s="1"/>
  <c r="J261" i="4"/>
  <c r="K261" i="4" s="1"/>
  <c r="J2163" i="4"/>
  <c r="K2163" i="4" s="1"/>
  <c r="J1828" i="4"/>
  <c r="K1828" i="4" s="1"/>
  <c r="J544" i="4"/>
  <c r="K544" i="4" s="1"/>
  <c r="J1285" i="4"/>
  <c r="K1285" i="4" s="1"/>
  <c r="J1658" i="4"/>
  <c r="K1658" i="4" s="1"/>
  <c r="J3091" i="4"/>
  <c r="K3091" i="4" s="1"/>
  <c r="J1064" i="4"/>
  <c r="K1064" i="4" s="1"/>
  <c r="J2236" i="4"/>
  <c r="K2236" i="4" s="1"/>
  <c r="J3172" i="4"/>
  <c r="K3172" i="4" s="1"/>
  <c r="J598" i="4"/>
  <c r="K598" i="4" s="1"/>
  <c r="J186" i="4"/>
  <c r="K186" i="4" s="1"/>
  <c r="J1680" i="4"/>
  <c r="K1680" i="4" s="1"/>
  <c r="J1516" i="4"/>
  <c r="K1516" i="4" s="1"/>
  <c r="J832" i="4"/>
  <c r="K832" i="4" s="1"/>
  <c r="J2137" i="4"/>
  <c r="K2137" i="4" s="1"/>
  <c r="J2071" i="4"/>
  <c r="K2071" i="4" s="1"/>
  <c r="J2580" i="4"/>
  <c r="K2580" i="4" s="1"/>
  <c r="J980" i="4"/>
  <c r="K980" i="4" s="1"/>
  <c r="J3017" i="4"/>
  <c r="K3017" i="4" s="1"/>
  <c r="J1030" i="4"/>
  <c r="K1030" i="4" s="1"/>
  <c r="J2619" i="4"/>
  <c r="K2619" i="4" s="1"/>
  <c r="J2507" i="4"/>
  <c r="K2507" i="4" s="1"/>
  <c r="J2655" i="4"/>
  <c r="K2655" i="4" s="1"/>
  <c r="J1032" i="4"/>
  <c r="K1032" i="4" s="1"/>
  <c r="J1282" i="4"/>
  <c r="K1282" i="4" s="1"/>
  <c r="J2274" i="4"/>
  <c r="K2274" i="4" s="1"/>
  <c r="J357" i="4"/>
  <c r="K357" i="4" s="1"/>
  <c r="J1717" i="4"/>
  <c r="K1717" i="4" s="1"/>
  <c r="J1567" i="4"/>
  <c r="K1567" i="4" s="1"/>
  <c r="J1203" i="4"/>
  <c r="K1203" i="4" s="1"/>
  <c r="J162" i="4"/>
  <c r="K162" i="4" s="1"/>
  <c r="J820" i="4"/>
  <c r="K820" i="4" s="1"/>
  <c r="J1492" i="4"/>
  <c r="K1492" i="4" s="1"/>
  <c r="J1271" i="4"/>
  <c r="K1271" i="4" s="1"/>
  <c r="J2113" i="4"/>
  <c r="K2113" i="4" s="1"/>
  <c r="J1307" i="4"/>
  <c r="K1307" i="4" s="1"/>
  <c r="J819" i="4"/>
  <c r="K819" i="4" s="1"/>
  <c r="J388" i="4"/>
  <c r="K388" i="4" s="1"/>
  <c r="J1063" i="4"/>
  <c r="K1063" i="4" s="1"/>
  <c r="J1449" i="4"/>
  <c r="K1449" i="4" s="1"/>
  <c r="J1269" i="4"/>
  <c r="K1269" i="4" s="1"/>
  <c r="J1439" i="4"/>
  <c r="K1439" i="4" s="1"/>
  <c r="J2823" i="4"/>
  <c r="K2823" i="4" s="1"/>
  <c r="J6" i="4"/>
  <c r="K6" i="4" s="1"/>
  <c r="J125" i="4"/>
  <c r="K125" i="4" s="1"/>
  <c r="J936" i="4"/>
  <c r="K936" i="4" s="1"/>
  <c r="J1044" i="4"/>
  <c r="K1044" i="4" s="1"/>
  <c r="J1611" i="4"/>
  <c r="K1611" i="4" s="1"/>
  <c r="J1113" i="4"/>
  <c r="K1113" i="4" s="1"/>
  <c r="J1765" i="4"/>
  <c r="K1765" i="4" s="1"/>
  <c r="J1335" i="4"/>
  <c r="K1335" i="4" s="1"/>
  <c r="J1456" i="4"/>
  <c r="K1456" i="4" s="1"/>
  <c r="J2101" i="4"/>
  <c r="K2101" i="4" s="1"/>
  <c r="J1452" i="4"/>
  <c r="K1452" i="4" s="1"/>
  <c r="J499" i="4"/>
  <c r="K499" i="4" s="1"/>
  <c r="J1515" i="4"/>
  <c r="K1515" i="4" s="1"/>
  <c r="J1225" i="4"/>
  <c r="K1225" i="4" s="1"/>
  <c r="J428" i="4"/>
  <c r="K428" i="4" s="1"/>
  <c r="J135" i="4"/>
  <c r="K135" i="4" s="1"/>
  <c r="J811" i="4"/>
  <c r="K811" i="4" s="1"/>
  <c r="J523" i="4"/>
  <c r="K523" i="4" s="1"/>
  <c r="J548" i="4"/>
  <c r="K548" i="4" s="1"/>
  <c r="J1551" i="4"/>
  <c r="K1551" i="4" s="1"/>
  <c r="J2557" i="4"/>
  <c r="K2557" i="4" s="1"/>
  <c r="J628" i="4"/>
  <c r="K628" i="4" s="1"/>
  <c r="J2523" i="4"/>
  <c r="K2523" i="4" s="1"/>
  <c r="J647" i="4"/>
  <c r="K647" i="4" s="1"/>
  <c r="J1544" i="4"/>
  <c r="K1544" i="4" s="1"/>
  <c r="J2215" i="4"/>
  <c r="K2215" i="4" s="1"/>
  <c r="J2591" i="4"/>
  <c r="K2591" i="4" s="1"/>
  <c r="J486" i="4"/>
  <c r="K486" i="4" s="1"/>
  <c r="J1546" i="4"/>
  <c r="K1546" i="4" s="1"/>
  <c r="J963" i="4"/>
  <c r="K963" i="4" s="1"/>
  <c r="J1323" i="4"/>
  <c r="K1323" i="4" s="1"/>
  <c r="J719" i="4"/>
  <c r="K719" i="4" s="1"/>
  <c r="J2155" i="4"/>
  <c r="K2155" i="4" s="1"/>
  <c r="J770" i="4"/>
  <c r="K770" i="4" s="1"/>
  <c r="J278" i="4"/>
  <c r="K278" i="4" s="1"/>
  <c r="J3049" i="4"/>
  <c r="K3049" i="4" s="1"/>
  <c r="J2543" i="4"/>
  <c r="K2543" i="4" s="1"/>
  <c r="J511" i="4"/>
  <c r="K511" i="4" s="1"/>
  <c r="J496" i="4"/>
  <c r="K496" i="4" s="1"/>
  <c r="J1060" i="4"/>
  <c r="K1060" i="4" s="1"/>
  <c r="J347" i="4"/>
  <c r="K347" i="4" s="1"/>
  <c r="J1459" i="4"/>
  <c r="K1459" i="4" s="1"/>
  <c r="J2608" i="4"/>
  <c r="K2608" i="4" s="1"/>
  <c r="J2782" i="4"/>
  <c r="K2782" i="4" s="1"/>
  <c r="J399" i="4"/>
  <c r="K399" i="4" s="1"/>
  <c r="J806" i="4"/>
  <c r="K806" i="4" s="1"/>
  <c r="J2427" i="4"/>
  <c r="K2427" i="4" s="1"/>
  <c r="J2407" i="4"/>
  <c r="K2407" i="4" s="1"/>
  <c r="J2397" i="4"/>
  <c r="K2397" i="4" s="1"/>
  <c r="J2385" i="4"/>
  <c r="K2385" i="4" s="1"/>
  <c r="J2374" i="4"/>
  <c r="K2374" i="4" s="1"/>
  <c r="J2366" i="4"/>
  <c r="K2366" i="4" s="1"/>
  <c r="J3065" i="4"/>
  <c r="K3065" i="4" s="1"/>
  <c r="J1845" i="4"/>
  <c r="K1845" i="4" s="1"/>
  <c r="J2013" i="4"/>
  <c r="K2013" i="4" s="1"/>
  <c r="J967" i="4"/>
  <c r="K967" i="4" s="1"/>
  <c r="J3122" i="4"/>
  <c r="K3122" i="4" s="1"/>
  <c r="J608" i="4"/>
  <c r="K608" i="4" s="1"/>
  <c r="J2490" i="4"/>
  <c r="K2490" i="4" s="1"/>
  <c r="J969" i="4"/>
  <c r="K969" i="4" s="1"/>
  <c r="J1693" i="4"/>
  <c r="K1693" i="4" s="1"/>
  <c r="J1564" i="4"/>
  <c r="K1564" i="4" s="1"/>
  <c r="J667" i="4"/>
  <c r="K667" i="4" s="1"/>
  <c r="J2324" i="4"/>
  <c r="K2324" i="4" s="1"/>
  <c r="J2461" i="4"/>
  <c r="K2461" i="4" s="1"/>
  <c r="J1167" i="4"/>
  <c r="K1167" i="4" s="1"/>
  <c r="J1448" i="4"/>
  <c r="K1448" i="4" s="1"/>
  <c r="J1755" i="4"/>
  <c r="K1755" i="4" s="1"/>
  <c r="J3018" i="4"/>
  <c r="K3018" i="4" s="1"/>
  <c r="J401" i="4"/>
  <c r="K401" i="4" s="1"/>
  <c r="J1053" i="4"/>
  <c r="K1053" i="4" s="1"/>
  <c r="J127" i="4"/>
  <c r="K127" i="4" s="1"/>
  <c r="J2553" i="4"/>
  <c r="K2553" i="4" s="1"/>
  <c r="J167" i="4"/>
  <c r="K167" i="4" s="1"/>
  <c r="J55" i="4"/>
  <c r="K55" i="4" s="1"/>
  <c r="J1678" i="4"/>
  <c r="K1678" i="4" s="1"/>
  <c r="J1105" i="4"/>
  <c r="K1105" i="4" s="1"/>
  <c r="J150" i="4"/>
  <c r="K150" i="4" s="1"/>
  <c r="J3081" i="4"/>
  <c r="K3081" i="4" s="1"/>
  <c r="J3148" i="4"/>
  <c r="K3148" i="4" s="1"/>
  <c r="J1132" i="4"/>
  <c r="K1132" i="4" s="1"/>
  <c r="J1322" i="4"/>
  <c r="K1322" i="4" s="1"/>
  <c r="J591" i="4"/>
  <c r="K591" i="4" s="1"/>
  <c r="J2301" i="4"/>
  <c r="K2301" i="4" s="1"/>
  <c r="J1568" i="4"/>
  <c r="K1568" i="4" s="1"/>
  <c r="J2527" i="4"/>
  <c r="K2527" i="4" s="1"/>
  <c r="J56" i="4"/>
  <c r="K56" i="4" s="1"/>
  <c r="J2167" i="4"/>
  <c r="K2167" i="4" s="1"/>
  <c r="J935" i="4"/>
  <c r="K935" i="4" s="1"/>
  <c r="J715" i="4"/>
  <c r="K715" i="4" s="1"/>
  <c r="J1629" i="4"/>
  <c r="K1629" i="4" s="1"/>
  <c r="J2252" i="4"/>
  <c r="K2252" i="4" s="1"/>
  <c r="J1056" i="4"/>
  <c r="K1056" i="4" s="1"/>
  <c r="J1787" i="4"/>
  <c r="K1787" i="4" s="1"/>
  <c r="J2332" i="4"/>
  <c r="K2332" i="4" s="1"/>
  <c r="J584" i="4"/>
  <c r="K584" i="4" s="1"/>
  <c r="J258" i="4"/>
  <c r="K258" i="4" s="1"/>
  <c r="J1342" i="4"/>
  <c r="K1342" i="4" s="1"/>
  <c r="J2336" i="4"/>
  <c r="K2336" i="4" s="1"/>
  <c r="J3221" i="4"/>
  <c r="K3221" i="4" s="1"/>
  <c r="J305" i="4"/>
  <c r="K305" i="4" s="1"/>
  <c r="J2472" i="4"/>
  <c r="K2472" i="4" s="1"/>
  <c r="J1359" i="4"/>
  <c r="K1359" i="4" s="1"/>
  <c r="J951" i="4"/>
  <c r="K951" i="4" s="1"/>
  <c r="J1217" i="4"/>
  <c r="K1217" i="4" s="1"/>
  <c r="J2613" i="4"/>
  <c r="K2613" i="4" s="1"/>
  <c r="J1263" i="4"/>
  <c r="K1263" i="4" s="1"/>
  <c r="J2322" i="4"/>
  <c r="K2322" i="4" s="1"/>
  <c r="J391" i="4"/>
  <c r="K391" i="4" s="1"/>
  <c r="J377" i="4"/>
  <c r="K377" i="4" s="1"/>
  <c r="J1306" i="4"/>
  <c r="K1306" i="4" s="1"/>
  <c r="J1453" i="4"/>
  <c r="K1453" i="4" s="1"/>
  <c r="J1391" i="4"/>
  <c r="K1391" i="4" s="1"/>
  <c r="J568" i="4"/>
  <c r="K568" i="4" s="1"/>
  <c r="J1189" i="4"/>
  <c r="K1189" i="4" s="1"/>
  <c r="J2909" i="4"/>
  <c r="K2909" i="4" s="1"/>
  <c r="J2519" i="4"/>
  <c r="K2519" i="4" s="1"/>
  <c r="J118" i="4"/>
  <c r="K118" i="4" s="1"/>
  <c r="J2358" i="4"/>
  <c r="K2358" i="4" s="1"/>
  <c r="J2244" i="4"/>
  <c r="K2244" i="4" s="1"/>
  <c r="J932" i="4"/>
  <c r="K932" i="4" s="1"/>
  <c r="J309" i="4"/>
  <c r="K309" i="4" s="1"/>
  <c r="J1006" i="4"/>
  <c r="K1006" i="4" s="1"/>
  <c r="J1500" i="4"/>
  <c r="K1500" i="4" s="1"/>
  <c r="J2476" i="4"/>
  <c r="K2476" i="4" s="1"/>
  <c r="J2190" i="4"/>
  <c r="K2190" i="4" s="1"/>
  <c r="J465" i="4"/>
  <c r="K465" i="4" s="1"/>
  <c r="J2108" i="4"/>
  <c r="K2108" i="4" s="1"/>
  <c r="J284" i="4"/>
  <c r="K284" i="4" s="1"/>
  <c r="J1361" i="4"/>
  <c r="K1361" i="4" s="1"/>
  <c r="J400" i="4"/>
  <c r="K400" i="4" s="1"/>
  <c r="J2516" i="4"/>
  <c r="K2516" i="4" s="1"/>
  <c r="J337" i="4"/>
  <c r="K337" i="4" s="1"/>
  <c r="J1131" i="4"/>
  <c r="K1131" i="4" s="1"/>
  <c r="J1362" i="4"/>
  <c r="K1362" i="4" s="1"/>
  <c r="J37" i="4"/>
  <c r="K37" i="4" s="1"/>
  <c r="J2125" i="4"/>
  <c r="K2125" i="4" s="1"/>
  <c r="J378" i="4"/>
  <c r="K378" i="4" s="1"/>
  <c r="J2642" i="4"/>
  <c r="K2642" i="4" s="1"/>
  <c r="J212" i="4"/>
  <c r="K212" i="4" s="1"/>
  <c r="J634" i="4"/>
  <c r="K634" i="4" s="1"/>
  <c r="J1596" i="4"/>
  <c r="K1596" i="4" s="1"/>
  <c r="J2069" i="4"/>
  <c r="K2069" i="4" s="1"/>
  <c r="J2237" i="4"/>
  <c r="K2237" i="4" s="1"/>
  <c r="J1221" i="4"/>
  <c r="K1221" i="4" s="1"/>
  <c r="J322" i="4"/>
  <c r="K322" i="4" s="1"/>
  <c r="J746" i="4"/>
  <c r="K746" i="4" s="1"/>
  <c r="J852" i="4"/>
  <c r="K852" i="4" s="1"/>
  <c r="J2425" i="4"/>
  <c r="K2425" i="4" s="1"/>
  <c r="J2414" i="4"/>
  <c r="K2414" i="4" s="1"/>
  <c r="J2400" i="4"/>
  <c r="K2400" i="4" s="1"/>
  <c r="J2390" i="4"/>
  <c r="K2390" i="4" s="1"/>
  <c r="J2379" i="4"/>
  <c r="K2379" i="4" s="1"/>
  <c r="J2371" i="4"/>
  <c r="K2371" i="4" s="1"/>
  <c r="J1906" i="4"/>
  <c r="K1906" i="4" s="1"/>
  <c r="J472" i="4"/>
  <c r="K472" i="4" s="1"/>
  <c r="J1493" i="4"/>
  <c r="K1493" i="4" s="1"/>
  <c r="J659" i="4"/>
  <c r="K659" i="4" s="1"/>
  <c r="J732" i="4"/>
  <c r="K732" i="4" s="1"/>
  <c r="J1699" i="4"/>
  <c r="K1699" i="4" s="1"/>
  <c r="J857" i="4"/>
  <c r="K857" i="4" s="1"/>
  <c r="J1139" i="4"/>
  <c r="K1139" i="4" s="1"/>
  <c r="J600" i="4"/>
  <c r="K600" i="4" s="1"/>
  <c r="J2291" i="4"/>
  <c r="K2291" i="4" s="1"/>
  <c r="J692" i="4"/>
  <c r="K692" i="4" s="1"/>
  <c r="J1770" i="4"/>
  <c r="K1770" i="4" s="1"/>
  <c r="J1234" i="4"/>
  <c r="K1234" i="4" s="1"/>
  <c r="J1474" i="4"/>
  <c r="K1474" i="4" s="1"/>
  <c r="J1726" i="4"/>
  <c r="K1726" i="4" s="1"/>
  <c r="J346" i="4"/>
  <c r="K346" i="4" s="1"/>
  <c r="J2423" i="4"/>
  <c r="K2423" i="4" s="1"/>
  <c r="J2421" i="4"/>
  <c r="K2421" i="4" s="1"/>
  <c r="J2412" i="4"/>
  <c r="K2412" i="4" s="1"/>
  <c r="J2405" i="4"/>
  <c r="K2405" i="4" s="1"/>
  <c r="J2395" i="4"/>
  <c r="K2395" i="4" s="1"/>
  <c r="J2751" i="4"/>
  <c r="K2751" i="4" s="1"/>
  <c r="J2830" i="4"/>
  <c r="K2830" i="4" s="1"/>
  <c r="J2364" i="4"/>
  <c r="K2364" i="4" s="1"/>
  <c r="J1938" i="4"/>
  <c r="K1938" i="4" s="1"/>
  <c r="J2881" i="4"/>
  <c r="K2881" i="4" s="1"/>
  <c r="J3183" i="4"/>
  <c r="K3183" i="4" s="1"/>
  <c r="J3137" i="4"/>
  <c r="K3137" i="4" s="1"/>
  <c r="J2904" i="4"/>
  <c r="K2904" i="4" s="1"/>
  <c r="J1963" i="4"/>
  <c r="K1963" i="4" s="1"/>
  <c r="J2776" i="4"/>
  <c r="K2776" i="4" s="1"/>
  <c r="J464" i="4"/>
  <c r="K464" i="4" s="1"/>
  <c r="J177" i="4"/>
  <c r="K177" i="4" s="1"/>
  <c r="J617" i="4"/>
  <c r="K617" i="4" s="1"/>
  <c r="J2484" i="4"/>
  <c r="K2484" i="4" s="1"/>
  <c r="J1690" i="4"/>
  <c r="K1690" i="4" s="1"/>
  <c r="J1613" i="4"/>
  <c r="K1613" i="4" s="1"/>
  <c r="J1020" i="4"/>
  <c r="K1020" i="4" s="1"/>
  <c r="J594" i="4"/>
  <c r="K594" i="4" s="1"/>
  <c r="J665" i="4"/>
  <c r="K665" i="4" s="1"/>
  <c r="J2311" i="4"/>
  <c r="K2311" i="4" s="1"/>
  <c r="J2127" i="4"/>
  <c r="K2127" i="4" s="1"/>
  <c r="J1249" i="4"/>
  <c r="K1249" i="4" s="1"/>
  <c r="J1423" i="4"/>
  <c r="K1423" i="4" s="1"/>
  <c r="J978" i="4"/>
  <c r="K978" i="4" s="1"/>
  <c r="J2432" i="4"/>
  <c r="K2432" i="4" s="1"/>
  <c r="J2933" i="4"/>
  <c r="K2933" i="4" s="1"/>
  <c r="J2600" i="4"/>
  <c r="K2600" i="4" s="1"/>
  <c r="J1430" i="4"/>
  <c r="K1430" i="4" s="1"/>
  <c r="J1074" i="4"/>
  <c r="K1074" i="4" s="1"/>
  <c r="J131" i="4"/>
  <c r="K131" i="4" s="1"/>
  <c r="J1549" i="4"/>
  <c r="K1549" i="4" s="1"/>
  <c r="J1543" i="4"/>
  <c r="K1543" i="4" s="1"/>
  <c r="J1774" i="4"/>
  <c r="K1774" i="4" s="1"/>
  <c r="J57" i="4"/>
  <c r="K57" i="4" s="1"/>
  <c r="J3102" i="4"/>
  <c r="K3102" i="4" s="1"/>
  <c r="J1013" i="4"/>
  <c r="K1013" i="4" s="1"/>
  <c r="J2293" i="4"/>
  <c r="K2293" i="4" s="1"/>
  <c r="J313" i="4"/>
  <c r="K313" i="4" s="1"/>
  <c r="J457" i="4"/>
  <c r="K457" i="4" s="1"/>
  <c r="J792" i="4"/>
  <c r="K792" i="4" s="1"/>
  <c r="J436" i="4"/>
  <c r="K436" i="4" s="1"/>
  <c r="J2403" i="4"/>
  <c r="K2403" i="4" s="1"/>
  <c r="J2393" i="4"/>
  <c r="K2393" i="4" s="1"/>
  <c r="J2382" i="4"/>
  <c r="K2382" i="4" s="1"/>
  <c r="J2179" i="4"/>
  <c r="K2179" i="4" s="1"/>
  <c r="J1705" i="4"/>
  <c r="K1705" i="4" s="1"/>
  <c r="J1619" i="4"/>
  <c r="K1619" i="4" s="1"/>
  <c r="J618" i="4"/>
  <c r="K618" i="4" s="1"/>
  <c r="J185" i="4"/>
  <c r="K185" i="4" s="1"/>
  <c r="J1172" i="4"/>
  <c r="K1172" i="4" s="1"/>
  <c r="J2230" i="4"/>
  <c r="K2230" i="4" s="1"/>
  <c r="J2134" i="4"/>
  <c r="K2134" i="4" s="1"/>
  <c r="J2349" i="4"/>
  <c r="K2349" i="4" s="1"/>
  <c r="J2617" i="4"/>
  <c r="K2617" i="4" s="1"/>
  <c r="J344" i="4"/>
  <c r="K344" i="4" s="1"/>
  <c r="J597" i="4"/>
  <c r="K597" i="4" s="1"/>
  <c r="J1713" i="4"/>
  <c r="K1713" i="4" s="1"/>
  <c r="J860" i="4"/>
  <c r="K860" i="4" s="1"/>
  <c r="J2827" i="4"/>
  <c r="K2827" i="4" s="1"/>
  <c r="J2211" i="4"/>
  <c r="K2211" i="4" s="1"/>
  <c r="J1476" i="4"/>
  <c r="K1476" i="4" s="1"/>
  <c r="J1137" i="4"/>
  <c r="K1137" i="4" s="1"/>
  <c r="J2375" i="4"/>
  <c r="K2375" i="4" s="1"/>
  <c r="J2797" i="4"/>
  <c r="K2797" i="4" s="1"/>
  <c r="J3150" i="4"/>
  <c r="K3150" i="4" s="1"/>
  <c r="J2777" i="4"/>
  <c r="K2777" i="4" s="1"/>
  <c r="J3195" i="4"/>
  <c r="K3195" i="4" s="1"/>
  <c r="J2802" i="4"/>
  <c r="K2802" i="4" s="1"/>
  <c r="J2492" i="4"/>
  <c r="K2492" i="4" s="1"/>
  <c r="J3199" i="4"/>
  <c r="K3199" i="4" s="1"/>
  <c r="J1948" i="4"/>
  <c r="K1948" i="4" s="1"/>
  <c r="J1854" i="4"/>
  <c r="K1854" i="4" s="1"/>
  <c r="J1978" i="4"/>
  <c r="K1978" i="4" s="1"/>
  <c r="J3124" i="4"/>
  <c r="K3124" i="4" s="1"/>
  <c r="J3117" i="4"/>
  <c r="K3117" i="4" s="1"/>
  <c r="J1867" i="4"/>
  <c r="K1867" i="4" s="1"/>
  <c r="J2939" i="4"/>
  <c r="K2939" i="4" s="1"/>
  <c r="J3144" i="4"/>
  <c r="K3144" i="4" s="1"/>
  <c r="J2719" i="4"/>
  <c r="K2719" i="4" s="1"/>
  <c r="J2763" i="4"/>
  <c r="K2763" i="4" s="1"/>
  <c r="J2696" i="4"/>
  <c r="K2696" i="4" s="1"/>
  <c r="J2920" i="4"/>
  <c r="K2920" i="4" s="1"/>
  <c r="J1973" i="4"/>
  <c r="K1973" i="4" s="1"/>
  <c r="J1861" i="4"/>
  <c r="K1861" i="4" s="1"/>
  <c r="J1917" i="4"/>
  <c r="K1917" i="4" s="1"/>
  <c r="J1910" i="4"/>
  <c r="K1910" i="4" s="1"/>
  <c r="J2722" i="4"/>
  <c r="K2722" i="4" s="1"/>
  <c r="J3209" i="4"/>
  <c r="K3209" i="4" s="1"/>
  <c r="J3206" i="4"/>
  <c r="K3206" i="4" s="1"/>
  <c r="J3055" i="4"/>
  <c r="K3055" i="4" s="1"/>
  <c r="J2555" i="4"/>
  <c r="K2555" i="4" s="1"/>
  <c r="J1251" i="4"/>
  <c r="K1251" i="4" s="1"/>
  <c r="J1407" i="4"/>
  <c r="K1407" i="4" s="1"/>
  <c r="J283" i="4"/>
  <c r="K283" i="4" s="1"/>
  <c r="J2258" i="4"/>
  <c r="K2258" i="4" s="1"/>
  <c r="J1266" i="4"/>
  <c r="K1266" i="4" s="1"/>
  <c r="J527" i="4"/>
  <c r="K527" i="4" s="1"/>
  <c r="J1124" i="4"/>
  <c r="K1124" i="4" s="1"/>
  <c r="J3222" i="4"/>
  <c r="K3222" i="4" s="1"/>
  <c r="J2334" i="4"/>
  <c r="K2334" i="4" s="1"/>
  <c r="J991" i="4"/>
  <c r="K991" i="4" s="1"/>
  <c r="J907" i="4"/>
  <c r="K907" i="4" s="1"/>
  <c r="J237" i="4"/>
  <c r="K237" i="4" s="1"/>
  <c r="J2352" i="4"/>
  <c r="K2352" i="4" s="1"/>
  <c r="J975" i="4"/>
  <c r="K975" i="4" s="1"/>
  <c r="J1065" i="4"/>
  <c r="K1065" i="4" s="1"/>
  <c r="J779" i="4"/>
  <c r="K779" i="4" s="1"/>
  <c r="J2411" i="4"/>
  <c r="K2411" i="4" s="1"/>
  <c r="J2373" i="4"/>
  <c r="K2373" i="4" s="1"/>
  <c r="J2372" i="4"/>
  <c r="K2372" i="4" s="1"/>
  <c r="J3046" i="4"/>
  <c r="K3046" i="4" s="1"/>
  <c r="J2061" i="4"/>
  <c r="K2061" i="4" s="1"/>
  <c r="J2871" i="4"/>
  <c r="K2871" i="4" s="1"/>
  <c r="J1923" i="4"/>
  <c r="K1923" i="4" s="1"/>
  <c r="J2814" i="4"/>
  <c r="K2814" i="4" s="1"/>
  <c r="J2953" i="4"/>
  <c r="K2953" i="4" s="1"/>
  <c r="J2008" i="4"/>
  <c r="K2008" i="4" s="1"/>
  <c r="J3202" i="4"/>
  <c r="K3202" i="4" s="1"/>
  <c r="J1858" i="4"/>
  <c r="K1858" i="4" s="1"/>
  <c r="J2783" i="4"/>
  <c r="K2783" i="4" s="1"/>
  <c r="J2026" i="4"/>
  <c r="K2026" i="4" s="1"/>
  <c r="J1927" i="4"/>
  <c r="K1927" i="4" s="1"/>
  <c r="J3182" i="4"/>
  <c r="K3182" i="4" s="1"/>
  <c r="J862" i="4"/>
  <c r="K862" i="4" s="1"/>
  <c r="J2295" i="4"/>
  <c r="K2295" i="4" s="1"/>
  <c r="J940" i="4"/>
  <c r="K940" i="4" s="1"/>
  <c r="J351" i="4"/>
  <c r="K351" i="4" s="1"/>
  <c r="J289" i="4"/>
  <c r="K289" i="4" s="1"/>
  <c r="J891" i="4"/>
  <c r="K891" i="4" s="1"/>
  <c r="J2272" i="4"/>
  <c r="K2272" i="4" s="1"/>
  <c r="J2935" i="4"/>
  <c r="K2935" i="4" s="1"/>
  <c r="J2356" i="4"/>
  <c r="K2356" i="4" s="1"/>
  <c r="J396" i="4"/>
  <c r="K396" i="4" s="1"/>
  <c r="J1097" i="4"/>
  <c r="K1097" i="4" s="1"/>
  <c r="J689" i="4"/>
  <c r="K689" i="4" s="1"/>
  <c r="J713" i="4"/>
  <c r="K713" i="4" s="1"/>
  <c r="J1778" i="4"/>
  <c r="K1778" i="4" s="1"/>
  <c r="J1672" i="4"/>
  <c r="K1672" i="4" s="1"/>
  <c r="J2409" i="4"/>
  <c r="K2409" i="4" s="1"/>
  <c r="J2399" i="4"/>
  <c r="K2399" i="4" s="1"/>
  <c r="J2511" i="4"/>
  <c r="K2511" i="4" s="1"/>
  <c r="J2369" i="4"/>
  <c r="K2369" i="4" s="1"/>
  <c r="J1985" i="4"/>
  <c r="K1985" i="4" s="1"/>
  <c r="J2754" i="4"/>
  <c r="K2754" i="4" s="1"/>
  <c r="J2903" i="4"/>
  <c r="K2903" i="4" s="1"/>
  <c r="J3140" i="4"/>
  <c r="K3140" i="4" s="1"/>
  <c r="J2020" i="4"/>
  <c r="K2020" i="4" s="1"/>
  <c r="J3204" i="4"/>
  <c r="K3204" i="4" s="1"/>
  <c r="J3198" i="4"/>
  <c r="K3198" i="4" s="1"/>
  <c r="J2027" i="4"/>
  <c r="K2027" i="4" s="1"/>
  <c r="J3095" i="4"/>
  <c r="K3095" i="4" s="1"/>
  <c r="J2021" i="4"/>
  <c r="K2021" i="4" s="1"/>
  <c r="J3143" i="4"/>
  <c r="K3143" i="4" s="1"/>
  <c r="J231" i="4"/>
  <c r="K231" i="4" s="1"/>
  <c r="J2016" i="4"/>
  <c r="K2016" i="4" s="1"/>
  <c r="J2725" i="4"/>
  <c r="K2725" i="4" s="1"/>
  <c r="J3185" i="4"/>
  <c r="K3185" i="4" s="1"/>
  <c r="J2892" i="4"/>
  <c r="K2892" i="4" s="1"/>
  <c r="J1904" i="4"/>
  <c r="K1904" i="4" s="1"/>
  <c r="J1940" i="4"/>
  <c r="K1940" i="4" s="1"/>
  <c r="J2724" i="4"/>
  <c r="K2724" i="4" s="1"/>
  <c r="J2765" i="4"/>
  <c r="K2765" i="4" s="1"/>
  <c r="J2053" i="4"/>
  <c r="K2053" i="4" s="1"/>
  <c r="J3141" i="4"/>
  <c r="K3141" i="4" s="1"/>
  <c r="J1346" i="4"/>
  <c r="K1346" i="4" s="1"/>
  <c r="J2318" i="4"/>
  <c r="K2318" i="4" s="1"/>
  <c r="J2342" i="4"/>
  <c r="K2342" i="4" s="1"/>
  <c r="J1200" i="4"/>
  <c r="K1200" i="4" s="1"/>
  <c r="J2286" i="4"/>
  <c r="K2286" i="4" s="1"/>
  <c r="J2446" i="4"/>
  <c r="K2446" i="4" s="1"/>
  <c r="J2598" i="4"/>
  <c r="K2598" i="4" s="1"/>
  <c r="J1518" i="4"/>
  <c r="K1518" i="4" s="1"/>
  <c r="J1777" i="4"/>
  <c r="K1777" i="4" s="1"/>
  <c r="J2559" i="4"/>
  <c r="K2559" i="4" s="1"/>
  <c r="J1654" i="4"/>
  <c r="K1654" i="4" s="1"/>
  <c r="J3063" i="4"/>
  <c r="K3063" i="4" s="1"/>
  <c r="J2565" i="4"/>
  <c r="K2565" i="4" s="1"/>
  <c r="J1107" i="4"/>
  <c r="K1107" i="4" s="1"/>
  <c r="J2083" i="4"/>
  <c r="K2083" i="4" s="1"/>
  <c r="J1247" i="4"/>
  <c r="K1247" i="4" s="1"/>
  <c r="J406" i="4"/>
  <c r="K406" i="4" s="1"/>
  <c r="J2413" i="4"/>
  <c r="K2413" i="4" s="1"/>
  <c r="J2401" i="4"/>
  <c r="K2401" i="4" s="1"/>
  <c r="J2567" i="4"/>
  <c r="K2567" i="4" s="1"/>
  <c r="J2389" i="4"/>
  <c r="K2389" i="4" s="1"/>
  <c r="J2842" i="4"/>
  <c r="K2842" i="4" s="1"/>
  <c r="J2986" i="4"/>
  <c r="K2986" i="4" s="1"/>
  <c r="J3116" i="4"/>
  <c r="K3116" i="4" s="1"/>
  <c r="J1864" i="4"/>
  <c r="K1864" i="4" s="1"/>
  <c r="J2010" i="4"/>
  <c r="K2010" i="4" s="1"/>
  <c r="J3201" i="4"/>
  <c r="K3201" i="4" s="1"/>
  <c r="J2747" i="4"/>
  <c r="K2747" i="4" s="1"/>
  <c r="J2732" i="4"/>
  <c r="K2732" i="4" s="1"/>
  <c r="J2721" i="4"/>
  <c r="K2721" i="4" s="1"/>
  <c r="J2731" i="4"/>
  <c r="K2731" i="4" s="1"/>
  <c r="J3036" i="4"/>
  <c r="K3036" i="4" s="1"/>
  <c r="J1852" i="4"/>
  <c r="K1852" i="4" s="1"/>
  <c r="J2006" i="4"/>
  <c r="K2006" i="4" s="1"/>
  <c r="J3191" i="4"/>
  <c r="K3191" i="4" s="1"/>
  <c r="J3231" i="4"/>
  <c r="K3231" i="4" s="1"/>
  <c r="J1870" i="4"/>
  <c r="K1870" i="4" s="1"/>
  <c r="J3129" i="4"/>
  <c r="K3129" i="4" s="1"/>
  <c r="J1980" i="4"/>
  <c r="K1980" i="4" s="1"/>
  <c r="J2031" i="4"/>
  <c r="K2031" i="4" s="1"/>
  <c r="J1881" i="4"/>
  <c r="K1881" i="4" s="1"/>
  <c r="J1919" i="4"/>
  <c r="K1919" i="4" s="1"/>
  <c r="J3022" i="4"/>
  <c r="K3022" i="4" s="1"/>
  <c r="J1207" i="4"/>
  <c r="K1207" i="4" s="1"/>
  <c r="J1329" i="4"/>
  <c r="K1329" i="4" s="1"/>
  <c r="J2266" i="4"/>
  <c r="K2266" i="4" s="1"/>
  <c r="J1385" i="4"/>
  <c r="K1385" i="4" s="1"/>
  <c r="J621" i="4"/>
  <c r="K621" i="4" s="1"/>
  <c r="J556" i="4"/>
  <c r="K556" i="4" s="1"/>
  <c r="J13" i="4"/>
  <c r="K13" i="4" s="1"/>
  <c r="J2131" i="4"/>
  <c r="K2131" i="4" s="1"/>
  <c r="J579" i="4"/>
  <c r="K579" i="4" s="1"/>
  <c r="J1133" i="4"/>
  <c r="K1133" i="4" s="1"/>
  <c r="J315" i="4"/>
  <c r="K315" i="4" s="1"/>
  <c r="J1305" i="4"/>
  <c r="K1305" i="4" s="1"/>
  <c r="J706" i="4"/>
  <c r="K706" i="4" s="1"/>
  <c r="J1794" i="4"/>
  <c r="K1794" i="4" s="1"/>
  <c r="J1390" i="4"/>
  <c r="K1390" i="4" s="1"/>
  <c r="J1534" i="4"/>
  <c r="K1534" i="4" s="1"/>
  <c r="J2419" i="4"/>
  <c r="K2419" i="4" s="1"/>
  <c r="J2391" i="4"/>
  <c r="K2391" i="4" s="1"/>
  <c r="J2387" i="4"/>
  <c r="K2387" i="4" s="1"/>
  <c r="J2378" i="4"/>
  <c r="K2378" i="4" s="1"/>
  <c r="J2367" i="4"/>
  <c r="K2367" i="4" s="1"/>
  <c r="J2894" i="4"/>
  <c r="K2894" i="4" s="1"/>
  <c r="J2062" i="4"/>
  <c r="K2062" i="4" s="1"/>
  <c r="J2714" i="4"/>
  <c r="K2714" i="4" s="1"/>
  <c r="J1913" i="4"/>
  <c r="K1913" i="4" s="1"/>
  <c r="J1813" i="4"/>
  <c r="K1813" i="4" s="1"/>
  <c r="J2017" i="4"/>
  <c r="K2017" i="4" s="1"/>
  <c r="J2014" i="4"/>
  <c r="K2014" i="4" s="1"/>
  <c r="J2905" i="4"/>
  <c r="K2905" i="4" s="1"/>
  <c r="J2844" i="4"/>
  <c r="K2844" i="4" s="1"/>
  <c r="J2962" i="4"/>
  <c r="K2962" i="4" s="1"/>
  <c r="J3077" i="4"/>
  <c r="K3077" i="4" s="1"/>
  <c r="J3006" i="4"/>
  <c r="K3006" i="4" s="1"/>
  <c r="J2853" i="4"/>
  <c r="K2853" i="4" s="1"/>
  <c r="J2934" i="4"/>
  <c r="K2934" i="4" s="1"/>
  <c r="J1918" i="4"/>
  <c r="K1918" i="4" s="1"/>
  <c r="J2845" i="4"/>
  <c r="K2845" i="4" s="1"/>
  <c r="J3217" i="4"/>
  <c r="K3217" i="4" s="1"/>
  <c r="J1212" i="4"/>
  <c r="K1212" i="4" s="1"/>
  <c r="J1656" i="4"/>
  <c r="K1656" i="4" s="1"/>
  <c r="J655" i="4"/>
  <c r="K655" i="4" s="1"/>
  <c r="J1723" i="4"/>
  <c r="K1723" i="4" s="1"/>
  <c r="J1572" i="4"/>
  <c r="K1572" i="4" s="1"/>
  <c r="J900" i="4"/>
  <c r="K900" i="4" s="1"/>
  <c r="J593" i="4"/>
  <c r="K593" i="4" s="1"/>
  <c r="J219" i="4"/>
  <c r="K219" i="4" s="1"/>
  <c r="J1533" i="4"/>
  <c r="K1533" i="4" s="1"/>
  <c r="J2486" i="4"/>
  <c r="K2486" i="4" s="1"/>
  <c r="J1394" i="4"/>
  <c r="K1394" i="4" s="1"/>
  <c r="J1194" i="4"/>
  <c r="K1194" i="4" s="1"/>
  <c r="J2096" i="4"/>
  <c r="K2096" i="4" s="1"/>
  <c r="J1047" i="4"/>
  <c r="K1047" i="4" s="1"/>
  <c r="J1791" i="4"/>
  <c r="K1791" i="4" s="1"/>
  <c r="J3093" i="4"/>
  <c r="K3093" i="4" s="1"/>
  <c r="J2589" i="4"/>
  <c r="K2589" i="4" s="1"/>
  <c r="J3075" i="4"/>
  <c r="K3075" i="4" s="1"/>
  <c r="J1035" i="4"/>
  <c r="K1035" i="4" s="1"/>
  <c r="J1163" i="4"/>
  <c r="K1163" i="4" s="1"/>
  <c r="J1367" i="4"/>
  <c r="K1367" i="4" s="1"/>
  <c r="J909" i="4"/>
  <c r="K909" i="4" s="1"/>
  <c r="J1427" i="4"/>
  <c r="K1427" i="4" s="1"/>
  <c r="J110" i="4"/>
  <c r="K110" i="4" s="1"/>
  <c r="J2087" i="4"/>
  <c r="K2087" i="4" s="1"/>
  <c r="J2068" i="4"/>
  <c r="K2068" i="4" s="1"/>
  <c r="J3032" i="4"/>
  <c r="K3032" i="4" s="1"/>
  <c r="J456" i="4"/>
  <c r="K456" i="4" s="1"/>
  <c r="J1525" i="4"/>
  <c r="K1525" i="4" s="1"/>
  <c r="J3167" i="4"/>
  <c r="K3167" i="4" s="1"/>
  <c r="J1509" i="4"/>
  <c r="K1509" i="4" s="1"/>
  <c r="J2463" i="4"/>
  <c r="K2463" i="4" s="1"/>
  <c r="J1626" i="4"/>
  <c r="K1626" i="4" s="1"/>
  <c r="J2422" i="4"/>
  <c r="K2422" i="4" s="1"/>
  <c r="J2420" i="4"/>
  <c r="K2420" i="4" s="1"/>
  <c r="J2396" i="4"/>
  <c r="K2396" i="4" s="1"/>
  <c r="J2394" i="4"/>
  <c r="K2394" i="4" s="1"/>
  <c r="J2392" i="4"/>
  <c r="K2392" i="4" s="1"/>
  <c r="J2386" i="4"/>
  <c r="K2386" i="4" s="1"/>
  <c r="J2377" i="4"/>
  <c r="K2377" i="4" s="1"/>
  <c r="J1972" i="4"/>
  <c r="K1972" i="4" s="1"/>
  <c r="J2949" i="4"/>
  <c r="K2949" i="4" s="1"/>
  <c r="J2938" i="4"/>
  <c r="K2938" i="4" s="1"/>
  <c r="J2024" i="4"/>
  <c r="K2024" i="4" s="1"/>
  <c r="J3037" i="4"/>
  <c r="K3037" i="4" s="1"/>
  <c r="J1808" i="4"/>
  <c r="K1808" i="4" s="1"/>
  <c r="J2040" i="4"/>
  <c r="K2040" i="4" s="1"/>
  <c r="J2964" i="4"/>
  <c r="K2964" i="4" s="1"/>
  <c r="J1819" i="4"/>
  <c r="K1819" i="4" s="1"/>
  <c r="J2879" i="4"/>
  <c r="K2879" i="4" s="1"/>
  <c r="J2812" i="4"/>
  <c r="K2812" i="4" s="1"/>
  <c r="J2980" i="4"/>
  <c r="K2980" i="4" s="1"/>
  <c r="J1192" i="4"/>
  <c r="K1192" i="4" s="1"/>
  <c r="J822" i="4"/>
  <c r="K822" i="4" s="1"/>
  <c r="J2501" i="4"/>
  <c r="K2501" i="4" s="1"/>
  <c r="J629" i="4"/>
  <c r="K629" i="4" s="1"/>
  <c r="J485" i="4"/>
  <c r="K485" i="4" s="1"/>
  <c r="J1241" i="4"/>
  <c r="K1241" i="4" s="1"/>
  <c r="J117" i="4"/>
  <c r="K117" i="4" s="1"/>
  <c r="J1812" i="4"/>
  <c r="K1812" i="4" s="1"/>
  <c r="J3139" i="4"/>
  <c r="K3139" i="4" s="1"/>
  <c r="J1866" i="4"/>
  <c r="K1866" i="4" s="1"/>
  <c r="J1877" i="4"/>
  <c r="K1877" i="4" s="1"/>
  <c r="J3023" i="4"/>
  <c r="K3023" i="4" s="1"/>
  <c r="J3193" i="4"/>
  <c r="K3193" i="4" s="1"/>
  <c r="J2022" i="4"/>
  <c r="K2022" i="4" s="1"/>
  <c r="J3097" i="4"/>
  <c r="K3097" i="4" s="1"/>
  <c r="J2703" i="4"/>
  <c r="K2703" i="4" s="1"/>
  <c r="J2997" i="4"/>
  <c r="K2997" i="4" s="1"/>
  <c r="J2710" i="4"/>
  <c r="K2710" i="4" s="1"/>
  <c r="J3066" i="4"/>
  <c r="K3066" i="4" s="1"/>
  <c r="J2811" i="4"/>
  <c r="K2811" i="4" s="1"/>
  <c r="J3161" i="4"/>
  <c r="K3161" i="4" s="1"/>
  <c r="J2916" i="4"/>
  <c r="K2916" i="4" s="1"/>
  <c r="J2682" i="4"/>
  <c r="K2682" i="4" s="1"/>
  <c r="J2749" i="4"/>
  <c r="K2749" i="4" s="1"/>
  <c r="J3203" i="4"/>
  <c r="K3203" i="4" s="1"/>
  <c r="J1922" i="4"/>
  <c r="K1922" i="4" s="1"/>
  <c r="J2708" i="4"/>
  <c r="K2708" i="4" s="1"/>
  <c r="J3205" i="4"/>
  <c r="K3205" i="4" s="1"/>
  <c r="J2912" i="4"/>
  <c r="K2912" i="4" s="1"/>
  <c r="J2848" i="4"/>
  <c r="K2848" i="4" s="1"/>
  <c r="J2033" i="4"/>
  <c r="K2033" i="4" s="1"/>
  <c r="J1997" i="4"/>
  <c r="K1997" i="4" s="1"/>
  <c r="J2688" i="4"/>
  <c r="K2688" i="4" s="1"/>
  <c r="J3160" i="4"/>
  <c r="K3160" i="4" s="1"/>
  <c r="J2049" i="4"/>
  <c r="K2049" i="4" s="1"/>
  <c r="J2699" i="4"/>
  <c r="K2699" i="4" s="1"/>
  <c r="J2771" i="4"/>
  <c r="K2771" i="4" s="1"/>
  <c r="J3082" i="4"/>
  <c r="K3082" i="4" s="1"/>
  <c r="J2946" i="4"/>
  <c r="K2946" i="4" s="1"/>
  <c r="J3138" i="4"/>
  <c r="K3138" i="4" s="1"/>
  <c r="J2748" i="4"/>
  <c r="K2748" i="4" s="1"/>
  <c r="J1916" i="4"/>
  <c r="K1916" i="4" s="1"/>
  <c r="J3159" i="4"/>
  <c r="K3159" i="4" s="1"/>
  <c r="J1937" i="4"/>
  <c r="K1937" i="4" s="1"/>
  <c r="J3042" i="4"/>
  <c r="K3042" i="4" s="1"/>
  <c r="J1890" i="4"/>
  <c r="K1890" i="4" s="1"/>
  <c r="J1995" i="4"/>
  <c r="K1995" i="4" s="1"/>
  <c r="J1994" i="4"/>
  <c r="K1994" i="4" s="1"/>
  <c r="J1522" i="4"/>
  <c r="K1522" i="4" s="1"/>
  <c r="J2717" i="4"/>
  <c r="K2717" i="4" s="1"/>
  <c r="J2661" i="4"/>
  <c r="K2661" i="4" s="1"/>
  <c r="J1566" i="4"/>
  <c r="K1566" i="4" s="1"/>
  <c r="J252" i="4"/>
  <c r="K252" i="4" s="1"/>
  <c r="J2954" i="4"/>
  <c r="K2954" i="4" s="1"/>
  <c r="J2361" i="4"/>
  <c r="K2361" i="4" s="1"/>
  <c r="J2410" i="4"/>
  <c r="K2410" i="4" s="1"/>
  <c r="J2384" i="4"/>
  <c r="K2384" i="4" s="1"/>
  <c r="J2067" i="4"/>
  <c r="K2067" i="4" s="1"/>
  <c r="J2494" i="4"/>
  <c r="K2494" i="4" s="1"/>
  <c r="J2041" i="4"/>
  <c r="K2041" i="4" s="1"/>
  <c r="J3210" i="4"/>
  <c r="K3210" i="4" s="1"/>
  <c r="J3179" i="4"/>
  <c r="K3179" i="4" s="1"/>
  <c r="J3130" i="4"/>
  <c r="K3130" i="4" s="1"/>
  <c r="J3153" i="4"/>
  <c r="K3153" i="4" s="1"/>
  <c r="J1998" i="4"/>
  <c r="K1998" i="4" s="1"/>
  <c r="J2870" i="4"/>
  <c r="K2870" i="4" s="1"/>
  <c r="J3181" i="4"/>
  <c r="K3181" i="4" s="1"/>
  <c r="J2860" i="4"/>
  <c r="K2860" i="4" s="1"/>
  <c r="J1926" i="4"/>
  <c r="K1926" i="4" s="1"/>
  <c r="J1943" i="4"/>
  <c r="K1943" i="4" s="1"/>
  <c r="J1976" i="4"/>
  <c r="K1976" i="4" s="1"/>
  <c r="J1822" i="4"/>
  <c r="K1822" i="4" s="1"/>
  <c r="J2055" i="4"/>
  <c r="K2055" i="4" s="1"/>
  <c r="J1921" i="4"/>
  <c r="K1921" i="4" s="1"/>
  <c r="J2866" i="4"/>
  <c r="K2866" i="4" s="1"/>
  <c r="J1949" i="4"/>
  <c r="K1949" i="4" s="1"/>
  <c r="J2112" i="4"/>
  <c r="K2112" i="4" s="1"/>
  <c r="J1876" i="4"/>
  <c r="K1876" i="4" s="1"/>
  <c r="J3064" i="4"/>
  <c r="K3064" i="4" s="1"/>
  <c r="J3067" i="4"/>
  <c r="K3067" i="4" s="1"/>
  <c r="J2775" i="4"/>
  <c r="K2775" i="4" s="1"/>
  <c r="J1820" i="4"/>
  <c r="K1820" i="4" s="1"/>
  <c r="J16" i="4"/>
  <c r="K16" i="4" s="1"/>
  <c r="J1986" i="4"/>
  <c r="K1986" i="4" s="1"/>
  <c r="J3154" i="4"/>
  <c r="K3154" i="4" s="1"/>
  <c r="J1992" i="4"/>
  <c r="K1992" i="4" s="1"/>
  <c r="J1961" i="4"/>
  <c r="K1961" i="4" s="1"/>
  <c r="J2058" i="4"/>
  <c r="K2058" i="4" s="1"/>
  <c r="J1964" i="4"/>
  <c r="K1964" i="4" s="1"/>
  <c r="J2793" i="4"/>
  <c r="K2793" i="4" s="1"/>
  <c r="J1857" i="4"/>
  <c r="K1857" i="4" s="1"/>
  <c r="J1872" i="4"/>
  <c r="K1872" i="4" s="1"/>
  <c r="J3021" i="4"/>
  <c r="K3021" i="4" s="1"/>
  <c r="J1895" i="4"/>
  <c r="K1895" i="4" s="1"/>
  <c r="J1843" i="4"/>
  <c r="K1843" i="4" s="1"/>
  <c r="J2855" i="4"/>
  <c r="K2855" i="4" s="1"/>
  <c r="J3189" i="4"/>
  <c r="K3189" i="4" s="1"/>
  <c r="J3099" i="4"/>
  <c r="K3099" i="4" s="1"/>
  <c r="J1860" i="4"/>
  <c r="K1860" i="4" s="1"/>
  <c r="J441" i="4"/>
  <c r="K441" i="4" s="1"/>
  <c r="J136" i="4"/>
  <c r="K136" i="4" s="1"/>
  <c r="J2664" i="4"/>
  <c r="K2664" i="4" s="1"/>
  <c r="J505" i="4"/>
  <c r="K505" i="4" s="1"/>
  <c r="J751" i="4"/>
  <c r="K751" i="4" s="1"/>
  <c r="J2380" i="4"/>
  <c r="K2380" i="4" s="1"/>
  <c r="J2370" i="4"/>
  <c r="K2370" i="4" s="1"/>
  <c r="J2368" i="4"/>
  <c r="K2368" i="4" s="1"/>
  <c r="J2947" i="4"/>
  <c r="K2947" i="4" s="1"/>
  <c r="J2032" i="4"/>
  <c r="K2032" i="4" s="1"/>
  <c r="J2799" i="4"/>
  <c r="K2799" i="4" s="1"/>
  <c r="J3106" i="4"/>
  <c r="K3106" i="4" s="1"/>
  <c r="J2819" i="4"/>
  <c r="K2819" i="4" s="1"/>
  <c r="J2778" i="4"/>
  <c r="K2778" i="4" s="1"/>
  <c r="J2883" i="4"/>
  <c r="K2883" i="4" s="1"/>
  <c r="J2961" i="4"/>
  <c r="K2961" i="4" s="1"/>
  <c r="J2829" i="4"/>
  <c r="K2829" i="4" s="1"/>
  <c r="J2854" i="4"/>
  <c r="K2854" i="4" s="1"/>
  <c r="J1874" i="4"/>
  <c r="K1874" i="4" s="1"/>
  <c r="J2030" i="4"/>
  <c r="K2030" i="4" s="1"/>
  <c r="J2862" i="4"/>
  <c r="K2862" i="4" s="1"/>
  <c r="J1971" i="4"/>
  <c r="K1971" i="4" s="1"/>
  <c r="J1934" i="4"/>
  <c r="K1934" i="4" s="1"/>
  <c r="J2716" i="4"/>
  <c r="K2716" i="4" s="1"/>
  <c r="J1826" i="4"/>
  <c r="K1826" i="4" s="1"/>
  <c r="J7" i="4"/>
  <c r="K7" i="4" s="1"/>
  <c r="J1880" i="4"/>
  <c r="K1880" i="4" s="1"/>
  <c r="J2863" i="4"/>
  <c r="K2863" i="4" s="1"/>
  <c r="J4" i="4"/>
  <c r="K4" i="4" s="1"/>
  <c r="J3043" i="4"/>
  <c r="K3043" i="4" s="1"/>
  <c r="J2839" i="4"/>
  <c r="K2839" i="4" s="1"/>
  <c r="J2036" i="4"/>
  <c r="K2036" i="4" s="1"/>
  <c r="J1955" i="4"/>
  <c r="K1955" i="4" s="1"/>
  <c r="J3178" i="4"/>
  <c r="K3178" i="4" s="1"/>
  <c r="J2038" i="4"/>
  <c r="K2038" i="4" s="1"/>
  <c r="K3" i="4"/>
  <c r="J1909" i="4"/>
  <c r="K1909" i="4" s="1"/>
  <c r="J3010" i="4"/>
  <c r="K3010" i="4" s="1"/>
  <c r="J2044" i="4"/>
  <c r="K2044" i="4" s="1"/>
  <c r="J1915" i="4"/>
  <c r="K1915" i="4" s="1"/>
  <c r="J1991" i="4"/>
  <c r="K1991" i="4" s="1"/>
  <c r="J1990" i="4"/>
  <c r="K1990" i="4" s="1"/>
  <c r="J2978" i="4"/>
  <c r="K2978" i="4" s="1"/>
  <c r="J2711" i="4"/>
  <c r="K2711" i="4" s="1"/>
  <c r="J976" i="4"/>
  <c r="K976" i="4" s="1"/>
  <c r="J847" i="4"/>
  <c r="K847" i="4" s="1"/>
  <c r="J2531" i="4"/>
  <c r="K2531" i="4" s="1"/>
  <c r="J3175" i="4"/>
  <c r="K3175" i="4" s="1"/>
  <c r="J739" i="4"/>
  <c r="K739" i="4" s="1"/>
  <c r="J1700" i="4"/>
  <c r="K1700" i="4" s="1"/>
  <c r="J1498" i="4"/>
  <c r="K1498" i="4" s="1"/>
  <c r="J2614" i="4"/>
  <c r="K2614" i="4" s="1"/>
  <c r="J2926" i="4"/>
  <c r="K2926" i="4" s="1"/>
  <c r="J1715" i="4"/>
  <c r="K1715" i="4" s="1"/>
  <c r="J2398" i="4"/>
  <c r="K2398" i="4" s="1"/>
  <c r="J300" i="4"/>
  <c r="K300" i="4" s="1"/>
  <c r="J2493" i="4"/>
  <c r="K2493" i="4" s="1"/>
  <c r="J2789" i="4"/>
  <c r="K2789" i="4" s="1"/>
  <c r="J2868" i="4"/>
  <c r="K2868" i="4" s="1"/>
  <c r="J3057" i="4"/>
  <c r="K3057" i="4" s="1"/>
  <c r="J2009" i="4"/>
  <c r="K2009" i="4" s="1"/>
  <c r="J3041" i="4"/>
  <c r="K3041" i="4" s="1"/>
  <c r="J2888" i="4"/>
  <c r="K2888" i="4" s="1"/>
  <c r="J2841" i="4"/>
  <c r="K2841" i="4" s="1"/>
  <c r="J2769" i="4"/>
  <c r="K2769" i="4" s="1"/>
  <c r="J1903" i="4"/>
  <c r="K1903" i="4" s="1"/>
  <c r="J3194" i="4"/>
  <c r="K3194" i="4" s="1"/>
  <c r="J2902" i="4"/>
  <c r="K2902" i="4" s="1"/>
  <c r="J2758" i="4"/>
  <c r="K2758" i="4" s="1"/>
  <c r="J2880" i="4"/>
  <c r="K2880" i="4" s="1"/>
  <c r="J2896" i="4"/>
  <c r="K2896" i="4" s="1"/>
  <c r="J3188" i="4"/>
  <c r="K3188" i="4" s="1"/>
  <c r="J2764" i="4"/>
  <c r="K2764" i="4" s="1"/>
  <c r="J2048" i="4"/>
  <c r="K2048" i="4" s="1"/>
  <c r="J2770" i="4"/>
  <c r="K2770" i="4" s="1"/>
  <c r="J2743" i="4"/>
  <c r="K2743" i="4" s="1"/>
  <c r="J1999" i="4"/>
  <c r="K1999" i="4" s="1"/>
  <c r="J3212" i="4"/>
  <c r="K3212" i="4" s="1"/>
  <c r="J1844" i="4"/>
  <c r="K1844" i="4" s="1"/>
  <c r="J1849" i="4"/>
  <c r="K1849" i="4" s="1"/>
  <c r="J1959" i="4"/>
  <c r="K1959" i="4" s="1"/>
  <c r="J2706" i="4"/>
  <c r="K2706" i="4" s="1"/>
  <c r="J1930" i="4"/>
  <c r="K1930" i="4" s="1"/>
  <c r="J3100" i="4"/>
  <c r="K3100" i="4" s="1"/>
  <c r="J3068" i="4"/>
  <c r="K3068" i="4" s="1"/>
  <c r="J1898" i="4"/>
  <c r="K1898" i="4" s="1"/>
  <c r="J1879" i="4"/>
  <c r="K1879" i="4" s="1"/>
  <c r="J1893" i="4"/>
  <c r="K1893" i="4" s="1"/>
  <c r="J3134" i="4"/>
  <c r="K3134" i="4" s="1"/>
  <c r="J2806" i="4"/>
  <c r="K2806" i="4" s="1"/>
  <c r="J2994" i="4"/>
  <c r="K2994" i="4" s="1"/>
  <c r="J1873" i="4"/>
  <c r="K1873" i="4" s="1"/>
  <c r="J3105" i="4"/>
  <c r="K3105" i="4" s="1"/>
  <c r="J1581" i="4"/>
  <c r="K1581" i="4" s="1"/>
  <c r="J2450" i="4"/>
  <c r="K2450" i="4" s="1"/>
  <c r="J2198" i="4"/>
  <c r="K2198" i="4" s="1"/>
  <c r="J1750" i="4"/>
  <c r="K1750" i="4" s="1"/>
  <c r="J2078" i="4"/>
  <c r="K2078" i="4" s="1"/>
  <c r="J157" i="4"/>
  <c r="K157" i="4" s="1"/>
  <c r="J2424" i="4"/>
  <c r="K2424" i="4" s="1"/>
  <c r="J2415" i="4"/>
  <c r="K2415" i="4" s="1"/>
  <c r="J2610" i="4"/>
  <c r="K2610" i="4" s="1"/>
  <c r="J2900" i="4"/>
  <c r="K2900" i="4" s="1"/>
  <c r="J3070" i="4"/>
  <c r="K3070" i="4" s="1"/>
  <c r="J2701" i="4"/>
  <c r="K2701" i="4" s="1"/>
  <c r="J1825" i="4"/>
  <c r="K1825" i="4" s="1"/>
  <c r="J1989" i="4"/>
  <c r="K1989" i="4" s="1"/>
  <c r="J2752" i="4"/>
  <c r="K2752" i="4" s="1"/>
  <c r="J3132" i="4"/>
  <c r="K3132" i="4" s="1"/>
  <c r="J2679" i="4"/>
  <c r="K2679" i="4" s="1"/>
  <c r="J2801" i="4"/>
  <c r="K2801" i="4" s="1"/>
  <c r="J2694" i="4"/>
  <c r="K2694" i="4" s="1"/>
  <c r="J1847" i="4"/>
  <c r="K1847" i="4" s="1"/>
  <c r="J2002" i="4"/>
  <c r="K2002" i="4" s="1"/>
  <c r="J1834" i="4"/>
  <c r="K1834" i="4" s="1"/>
  <c r="J2970" i="4"/>
  <c r="K2970" i="4" s="1"/>
  <c r="J2822" i="4"/>
  <c r="K2822" i="4" s="1"/>
  <c r="J2995" i="4"/>
  <c r="K2995" i="4" s="1"/>
  <c r="J3098" i="4"/>
  <c r="K3098" i="4" s="1"/>
  <c r="J674" i="4"/>
  <c r="K674" i="4" s="1"/>
  <c r="J1901" i="4"/>
  <c r="K1901" i="4" s="1"/>
  <c r="J1951" i="4"/>
  <c r="K1951" i="4" s="1"/>
  <c r="J1942" i="4"/>
  <c r="K1942" i="4" s="1"/>
  <c r="J2691" i="4"/>
  <c r="K2691" i="4" s="1"/>
  <c r="J2034" i="4"/>
  <c r="K2034" i="4" s="1"/>
  <c r="J2790" i="4"/>
  <c r="K2790" i="4" s="1"/>
  <c r="J1809" i="4"/>
  <c r="K1809" i="4" s="1"/>
  <c r="J1953" i="4"/>
  <c r="K1953" i="4" s="1"/>
  <c r="J2937" i="4"/>
  <c r="K2937" i="4" s="1"/>
  <c r="J1817" i="4"/>
  <c r="K1817" i="4" s="1"/>
  <c r="J1925" i="4"/>
  <c r="K1925" i="4" s="1"/>
  <c r="J2740" i="4"/>
  <c r="K2740" i="4" s="1"/>
  <c r="J1924" i="4"/>
  <c r="K1924" i="4" s="1"/>
  <c r="J1897" i="4"/>
  <c r="K1897" i="4" s="1"/>
  <c r="J1887" i="4"/>
  <c r="K1887" i="4" s="1"/>
  <c r="J2693" i="4"/>
  <c r="K2693" i="4" s="1"/>
  <c r="J1818" i="4"/>
  <c r="K1818" i="4" s="1"/>
  <c r="J2073" i="4"/>
  <c r="K2073" i="4" s="1"/>
  <c r="J3211" i="4"/>
  <c r="K3211" i="4" s="1"/>
  <c r="J169" i="4"/>
  <c r="K169" i="4" s="1"/>
  <c r="J560" i="4"/>
  <c r="K560" i="4" s="1"/>
  <c r="J528" i="4"/>
  <c r="K528" i="4" s="1"/>
  <c r="J2488" i="4"/>
  <c r="K2488" i="4" s="1"/>
  <c r="J29" i="4"/>
  <c r="K29" i="4" s="1"/>
  <c r="J270" i="4"/>
  <c r="K270" i="4" s="1"/>
  <c r="J509" i="4"/>
  <c r="K509" i="4" s="1"/>
  <c r="J2314" i="4"/>
  <c r="K2314" i="4" s="1"/>
  <c r="J2417" i="4"/>
  <c r="K2417" i="4" s="1"/>
  <c r="J2388" i="4"/>
  <c r="K2388" i="4" s="1"/>
  <c r="J3214" i="4"/>
  <c r="K3214" i="4" s="1"/>
  <c r="J2363" i="4"/>
  <c r="K2363" i="4" s="1"/>
  <c r="J3136" i="4"/>
  <c r="K3136" i="4" s="1"/>
  <c r="J2063" i="4"/>
  <c r="K2063" i="4" s="1"/>
  <c r="J2840" i="4"/>
  <c r="K2840" i="4" s="1"/>
  <c r="J2856" i="4"/>
  <c r="K2856" i="4" s="1"/>
  <c r="J2889" i="4"/>
  <c r="K2889" i="4" s="1"/>
  <c r="J3200" i="4"/>
  <c r="K3200" i="4" s="1"/>
  <c r="J2004" i="4"/>
  <c r="K2004" i="4" s="1"/>
  <c r="J2733" i="4"/>
  <c r="K2733" i="4" s="1"/>
  <c r="J3229" i="4"/>
  <c r="K3229" i="4" s="1"/>
  <c r="J2744" i="4"/>
  <c r="K2744" i="4" s="1"/>
  <c r="J2884" i="4"/>
  <c r="K2884" i="4" s="1"/>
  <c r="J2786" i="4"/>
  <c r="K2786" i="4" s="1"/>
  <c r="J3056" i="4"/>
  <c r="K3056" i="4" s="1"/>
  <c r="J2921" i="4"/>
  <c r="K2921" i="4" s="1"/>
  <c r="J1974" i="4"/>
  <c r="K1974" i="4" s="1"/>
  <c r="J2928" i="4"/>
  <c r="K2928" i="4" s="1"/>
  <c r="J2810" i="4"/>
  <c r="K2810" i="4" s="1"/>
  <c r="J2843" i="4"/>
  <c r="K2843" i="4" s="1"/>
  <c r="J2925" i="4"/>
  <c r="K2925" i="4" s="1"/>
  <c r="J2029" i="4"/>
  <c r="K2029" i="4" s="1"/>
  <c r="J2593" i="4"/>
  <c r="K2593" i="4" s="1"/>
  <c r="J728" i="4"/>
  <c r="K728" i="4" s="1"/>
  <c r="J1524" i="4"/>
  <c r="K1524" i="4" s="1"/>
  <c r="J2831" i="4"/>
  <c r="K2831" i="4" s="1"/>
  <c r="J1933" i="4"/>
  <c r="K1933" i="4" s="1"/>
  <c r="J1962" i="4"/>
  <c r="K1962" i="4" s="1"/>
  <c r="J1853" i="4"/>
  <c r="K1853" i="4" s="1"/>
  <c r="J2907" i="4"/>
  <c r="K2907" i="4" s="1"/>
  <c r="J1051" i="4"/>
  <c r="K1051" i="4" s="1"/>
  <c r="J1947" i="4"/>
  <c r="K1947" i="4" s="1"/>
  <c r="J2815" i="4"/>
  <c r="K2815" i="4" s="1"/>
  <c r="J1905" i="4"/>
  <c r="K1905" i="4" s="1"/>
  <c r="J3002" i="4"/>
  <c r="K3002" i="4" s="1"/>
  <c r="J3142" i="4"/>
  <c r="K3142" i="4" s="1"/>
  <c r="J3019" i="4"/>
  <c r="K3019" i="4" s="1"/>
  <c r="J2919" i="4"/>
  <c r="K2919" i="4" s="1"/>
  <c r="J834" i="4"/>
  <c r="K834" i="4" s="1"/>
  <c r="J1262" i="4"/>
  <c r="K1262" i="4" s="1"/>
  <c r="J1702" i="4"/>
  <c r="K1702" i="4" s="1"/>
  <c r="J1607" i="4"/>
  <c r="K1607" i="4" s="1"/>
  <c r="J1174" i="4"/>
  <c r="K1174" i="4" s="1"/>
  <c r="J2684" i="4"/>
  <c r="K2684" i="4" s="1"/>
  <c r="J3054" i="4"/>
  <c r="K3054" i="4" s="1"/>
  <c r="J2828" i="4"/>
  <c r="K2828" i="4" s="1"/>
  <c r="J2787" i="4"/>
  <c r="K2787" i="4" s="1"/>
  <c r="J8" i="4"/>
  <c r="K8" i="4" s="1"/>
  <c r="J3078" i="4"/>
  <c r="K3078" i="4" s="1"/>
  <c r="J1920" i="4"/>
  <c r="K1920" i="4" s="1"/>
  <c r="J1882" i="4"/>
  <c r="K1882" i="4" s="1"/>
  <c r="J2942" i="4"/>
  <c r="K2942" i="4" s="1"/>
  <c r="J3096" i="4"/>
  <c r="K3096" i="4" s="1"/>
  <c r="J2825" i="4"/>
  <c r="K2825" i="4" s="1"/>
  <c r="J2046" i="4"/>
  <c r="K2046" i="4" s="1"/>
  <c r="J2568" i="4"/>
  <c r="K2568" i="4" s="1"/>
  <c r="J601" i="4"/>
  <c r="K601" i="4" s="1"/>
  <c r="J1792" i="4"/>
  <c r="K1792" i="4" s="1"/>
  <c r="J522" i="4"/>
  <c r="K522" i="4" s="1"/>
  <c r="J2402" i="4"/>
  <c r="K2402" i="4" s="1"/>
  <c r="J2381" i="4"/>
  <c r="K2381" i="4" s="1"/>
  <c r="J2876" i="4"/>
  <c r="K2876" i="4" s="1"/>
  <c r="J2965" i="4"/>
  <c r="K2965" i="4" s="1"/>
  <c r="J2913" i="4"/>
  <c r="K2913" i="4" s="1"/>
  <c r="J2012" i="4"/>
  <c r="K2012" i="4" s="1"/>
  <c r="J3047" i="4"/>
  <c r="K3047" i="4" s="1"/>
  <c r="J1982" i="4"/>
  <c r="K1982" i="4" s="1"/>
  <c r="J3007" i="4"/>
  <c r="K3007" i="4" s="1"/>
  <c r="J3084" i="4"/>
  <c r="K3084" i="4" s="1"/>
  <c r="J2051" i="4"/>
  <c r="K2051" i="4" s="1"/>
  <c r="J3020" i="4"/>
  <c r="K3020" i="4" s="1"/>
  <c r="J1110" i="4"/>
  <c r="K1110" i="4" s="1"/>
  <c r="J1055" i="4"/>
  <c r="K1055" i="4" s="1"/>
  <c r="J1769" i="4"/>
  <c r="K1769" i="4" s="1"/>
  <c r="J3079" i="4"/>
  <c r="K3079" i="4" s="1"/>
  <c r="J586" i="4"/>
  <c r="K586" i="4" s="1"/>
  <c r="J335" i="4"/>
  <c r="K335" i="4" s="1"/>
  <c r="J492" i="4"/>
  <c r="K492" i="4" s="1"/>
  <c r="J2404" i="4"/>
  <c r="K2404" i="4" s="1"/>
  <c r="J2376" i="4"/>
  <c r="K2376" i="4" s="1"/>
  <c r="J1856" i="4"/>
  <c r="K1856" i="4" s="1"/>
  <c r="J1968" i="4"/>
  <c r="K1968" i="4" s="1"/>
  <c r="J3156" i="4"/>
  <c r="K3156" i="4" s="1"/>
  <c r="J2873" i="4"/>
  <c r="K2873" i="4" s="1"/>
  <c r="J1884" i="4"/>
  <c r="K1884" i="4" s="1"/>
  <c r="J2956" i="4"/>
  <c r="K2956" i="4" s="1"/>
  <c r="J1908" i="4"/>
  <c r="K1908" i="4" s="1"/>
  <c r="J1975" i="4"/>
  <c r="K1975" i="4" s="1"/>
  <c r="J2849" i="4"/>
  <c r="K2849" i="4" s="1"/>
  <c r="J2689" i="4"/>
  <c r="K2689" i="4" s="1"/>
  <c r="J2001" i="4"/>
  <c r="K2001" i="4" s="1"/>
  <c r="J1969" i="4"/>
  <c r="K1969" i="4" s="1"/>
  <c r="J2742" i="4"/>
  <c r="K2742" i="4" s="1"/>
  <c r="J2003" i="4"/>
  <c r="K2003" i="4" s="1"/>
  <c r="J3044" i="4"/>
  <c r="K3044" i="4" s="1"/>
  <c r="J2857" i="4"/>
  <c r="K2857" i="4" s="1"/>
  <c r="J2927" i="4"/>
  <c r="K2927" i="4" s="1"/>
  <c r="J3109" i="4"/>
  <c r="K3109" i="4" s="1"/>
  <c r="J3115" i="4"/>
  <c r="K3115" i="4" s="1"/>
  <c r="J2059" i="4"/>
  <c r="K2059" i="4" s="1"/>
  <c r="J2803" i="4"/>
  <c r="K2803" i="4" s="1"/>
  <c r="J2816" i="4"/>
  <c r="K2816" i="4" s="1"/>
  <c r="J1958" i="4"/>
  <c r="K1958" i="4" s="1"/>
  <c r="J2846" i="4"/>
  <c r="K2846" i="4" s="1"/>
  <c r="J1929" i="4"/>
  <c r="K1929" i="4" s="1"/>
  <c r="J1875" i="4"/>
  <c r="K1875" i="4" s="1"/>
  <c r="J1805" i="4"/>
  <c r="K1805" i="4" s="1"/>
  <c r="J1993" i="4"/>
  <c r="K1993" i="4" s="1"/>
  <c r="J2874" i="4"/>
  <c r="K2874" i="4" s="1"/>
  <c r="J1892" i="4"/>
  <c r="K1892" i="4" s="1"/>
  <c r="J2698" i="4"/>
  <c r="K2698" i="4" s="1"/>
  <c r="J2877" i="4"/>
  <c r="K2877" i="4" s="1"/>
  <c r="J2869" i="4"/>
  <c r="K2869" i="4" s="1"/>
  <c r="J3196" i="4"/>
  <c r="K3196" i="4" s="1"/>
  <c r="J826" i="4"/>
  <c r="K826" i="4" s="1"/>
  <c r="J933" i="4"/>
  <c r="K933" i="4" s="1"/>
  <c r="J553" i="4"/>
  <c r="K553" i="4" s="1"/>
  <c r="J2103" i="4"/>
  <c r="K2103" i="4" s="1"/>
  <c r="J1606" i="4"/>
  <c r="K1606" i="4" s="1"/>
  <c r="J2418" i="4"/>
  <c r="K2418" i="4" s="1"/>
  <c r="J2408" i="4"/>
  <c r="K2408" i="4" s="1"/>
  <c r="J2406" i="4"/>
  <c r="K2406" i="4" s="1"/>
  <c r="J2383" i="4"/>
  <c r="K2383" i="4" s="1"/>
  <c r="J2019" i="4"/>
  <c r="K2019" i="4" s="1"/>
  <c r="J2794" i="4"/>
  <c r="K2794" i="4" s="1"/>
  <c r="J2709" i="4"/>
  <c r="K2709" i="4" s="1"/>
  <c r="J2734" i="4"/>
  <c r="K2734" i="4" s="1"/>
  <c r="J1967" i="4"/>
  <c r="K1967" i="4" s="1"/>
  <c r="J1931" i="4"/>
  <c r="K1931" i="4" s="1"/>
  <c r="J2690" i="4"/>
  <c r="K2690" i="4" s="1"/>
  <c r="J2007" i="4"/>
  <c r="K2007" i="4" s="1"/>
  <c r="J1846" i="4"/>
  <c r="K1846" i="4" s="1"/>
  <c r="J2005" i="4"/>
  <c r="K2005" i="4" s="1"/>
  <c r="J3027" i="4"/>
  <c r="K3027" i="4" s="1"/>
  <c r="J2805" i="4"/>
  <c r="K2805" i="4" s="1"/>
  <c r="J1838" i="4"/>
  <c r="K1838" i="4" s="1"/>
  <c r="J2759" i="4"/>
  <c r="K2759" i="4" s="1"/>
  <c r="J2820" i="4"/>
  <c r="K2820" i="4" s="1"/>
  <c r="J3071" i="4"/>
  <c r="K3071" i="4" s="1"/>
  <c r="J1979" i="4"/>
  <c r="K1979" i="4" s="1"/>
  <c r="J2741" i="4"/>
  <c r="K2741" i="4" s="1"/>
  <c r="J2899" i="4"/>
  <c r="K2899" i="4" s="1"/>
  <c r="J1840" i="4"/>
  <c r="K1840" i="4" s="1"/>
  <c r="J1691" i="4"/>
  <c r="K1691" i="4" s="1"/>
  <c r="J1814" i="4"/>
  <c r="K1814" i="4" s="1"/>
  <c r="J1886" i="4"/>
  <c r="K1886" i="4" s="1"/>
  <c r="J2967" i="4"/>
  <c r="K2967" i="4" s="1"/>
  <c r="J3001" i="4"/>
  <c r="K3001" i="4" s="1"/>
  <c r="J3080" i="4"/>
  <c r="K3080" i="4" s="1"/>
  <c r="J1862" i="4"/>
  <c r="K1862" i="4" s="1"/>
  <c r="J1900" i="4"/>
  <c r="K1900" i="4" s="1"/>
  <c r="J2047" i="4"/>
  <c r="K2047" i="4" s="1"/>
  <c r="J1824" i="4"/>
  <c r="K1824" i="4" s="1"/>
  <c r="J2834" i="4"/>
  <c r="K2834" i="4" s="1"/>
  <c r="J2753" i="4"/>
  <c r="K2753" i="4" s="1"/>
  <c r="J2365" i="4"/>
  <c r="K2365" i="4" s="1"/>
  <c r="J785" i="4"/>
  <c r="K785" i="4" s="1"/>
  <c r="J2299" i="4"/>
  <c r="K2299" i="4" s="1"/>
  <c r="J1026" i="4"/>
  <c r="K1026" i="4" s="1"/>
  <c r="J1952" i="4"/>
  <c r="K1952" i="4" s="1"/>
  <c r="J1907" i="4"/>
  <c r="K1907" i="4" s="1"/>
  <c r="J2715" i="4"/>
  <c r="K2715" i="4" s="1"/>
  <c r="J3029" i="4"/>
  <c r="K3029" i="4" s="1"/>
  <c r="J2851" i="4"/>
  <c r="K2851" i="4" s="1"/>
  <c r="J1956" i="4"/>
  <c r="K1956" i="4" s="1"/>
  <c r="J3233" i="4"/>
  <c r="K3233" i="4" s="1"/>
  <c r="J2052" i="4"/>
  <c r="K2052" i="4" s="1"/>
  <c r="J2750" i="4"/>
  <c r="K2750" i="4" s="1"/>
  <c r="J1807" i="4"/>
  <c r="K1807" i="4" s="1"/>
  <c r="J2000" i="4"/>
  <c r="K2000" i="4" s="1"/>
  <c r="J3190" i="4"/>
  <c r="K3190" i="4" s="1"/>
  <c r="J2858" i="4"/>
  <c r="K2858" i="4" s="1"/>
  <c r="J930" i="4"/>
  <c r="K930" i="4" s="1"/>
  <c r="J2781" i="4"/>
  <c r="K2781" i="4" s="1"/>
  <c r="J2941" i="4"/>
  <c r="K2941" i="4" s="1"/>
  <c r="J2936" i="4"/>
  <c r="K2936" i="4" s="1"/>
  <c r="J2929" i="4"/>
  <c r="K2929" i="4" s="1"/>
  <c r="J2779" i="4"/>
  <c r="K2779" i="4" s="1"/>
  <c r="J1850" i="4"/>
  <c r="K1850" i="4" s="1"/>
  <c r="J2957" i="4"/>
  <c r="K2957" i="4" s="1"/>
  <c r="J1945" i="4"/>
  <c r="K1945" i="4" s="1"/>
  <c r="J1965" i="4"/>
  <c r="K1965" i="4" s="1"/>
  <c r="J1954" i="4"/>
  <c r="K1954" i="4" s="1"/>
  <c r="J1957" i="4"/>
  <c r="K1957" i="4" s="1"/>
  <c r="J676" i="4"/>
  <c r="K676" i="4" s="1"/>
  <c r="J2867" i="4"/>
  <c r="K2867" i="4" s="1"/>
  <c r="J1914" i="4"/>
  <c r="K1914" i="4" s="1"/>
  <c r="J3016" i="4"/>
  <c r="K3016" i="4" s="1"/>
  <c r="J2960" i="4"/>
  <c r="K2960" i="4" s="1"/>
  <c r="J2969" i="4"/>
  <c r="K2969" i="4" s="1"/>
  <c r="J471" i="4"/>
  <c r="K471" i="4" s="1"/>
  <c r="J3228" i="4"/>
  <c r="K3228" i="4" s="1"/>
  <c r="J3232" i="4"/>
  <c r="K3232" i="4" s="1"/>
  <c r="J1839" i="4"/>
  <c r="K1839" i="4" s="1"/>
  <c r="J2327" i="4"/>
  <c r="K2327" i="4" s="1"/>
  <c r="J3152" i="4"/>
  <c r="K3152" i="4" s="1"/>
  <c r="J1939" i="4"/>
  <c r="K1939" i="4" s="1"/>
  <c r="J3184" i="4"/>
  <c r="K3184" i="4" s="1"/>
  <c r="J2824" i="4"/>
  <c r="K2824" i="4" s="1"/>
  <c r="J1996" i="4"/>
  <c r="K1996" i="4" s="1"/>
  <c r="J1871" i="4"/>
  <c r="K1871" i="4" s="1"/>
  <c r="J2955" i="4"/>
  <c r="K2955" i="4" s="1"/>
  <c r="J1841" i="4"/>
  <c r="K1841" i="4" s="1"/>
  <c r="J2963" i="4"/>
  <c r="K2963" i="4" s="1"/>
  <c r="J1821" i="4"/>
  <c r="K1821" i="4" s="1"/>
  <c r="J2057" i="4"/>
  <c r="K2057" i="4" s="1"/>
  <c r="J3028" i="4"/>
  <c r="K3028" i="4" s="1"/>
  <c r="J646" i="4"/>
  <c r="K646" i="4" s="1"/>
  <c r="J1896" i="4"/>
  <c r="K1896" i="4" s="1"/>
  <c r="J2898" i="4"/>
  <c r="K2898" i="4" s="1"/>
  <c r="J1966" i="4"/>
  <c r="K1966" i="4" s="1"/>
  <c r="J2807" i="4"/>
  <c r="K2807" i="4" s="1"/>
  <c r="J1950" i="4"/>
  <c r="K1950" i="4" s="1"/>
  <c r="J2991" i="4"/>
  <c r="K2991" i="4" s="1"/>
  <c r="J1935" i="4"/>
  <c r="K1935" i="4" s="1"/>
  <c r="J19" i="4"/>
  <c r="K19" i="4" s="1"/>
  <c r="J3126" i="4"/>
  <c r="K3126" i="4" s="1"/>
  <c r="X26" i="3"/>
  <c r="W26" i="3" s="1"/>
  <c r="X14" i="3"/>
  <c r="W14" i="3" s="1"/>
  <c r="X37" i="3"/>
  <c r="W37" i="3" s="1"/>
  <c r="Y37" i="3" s="1"/>
  <c r="J2546" i="3" s="1" a="1"/>
  <c r="J2546" i="3" s="1"/>
  <c r="X25" i="3"/>
  <c r="W25" i="3" s="1"/>
  <c r="X13" i="3"/>
  <c r="W13" i="3" s="1"/>
  <c r="Y13" i="3" s="1"/>
  <c r="J2418" i="3" s="1" a="1"/>
  <c r="J2418" i="3" s="1"/>
  <c r="X36" i="3"/>
  <c r="W36" i="3" s="1"/>
  <c r="Y36" i="3" s="1"/>
  <c r="J2545" i="3" s="1" a="1"/>
  <c r="J2545" i="3" s="1"/>
  <c r="X24" i="3"/>
  <c r="W24" i="3" s="1"/>
  <c r="X12" i="3"/>
  <c r="X35" i="3"/>
  <c r="W35" i="3" s="1"/>
  <c r="X23" i="3"/>
  <c r="W23" i="3" s="1"/>
  <c r="Y23" i="3" s="1"/>
  <c r="J2325" i="3" s="1" a="1"/>
  <c r="J2325" i="3" s="1"/>
  <c r="X11" i="3"/>
  <c r="W11" i="3" s="1"/>
  <c r="X34" i="3"/>
  <c r="W34" i="3" s="1"/>
  <c r="X22" i="3"/>
  <c r="W22" i="3" s="1"/>
  <c r="Y22" i="3" s="1"/>
  <c r="J2472" i="3" s="1" a="1"/>
  <c r="J2472" i="3" s="1"/>
  <c r="X10" i="3"/>
  <c r="W10" i="3" s="1"/>
  <c r="X33" i="3"/>
  <c r="W33" i="3" s="1"/>
  <c r="X21" i="3"/>
  <c r="W21" i="3" s="1"/>
  <c r="X9" i="3"/>
  <c r="W9" i="3" s="1"/>
  <c r="X32" i="3"/>
  <c r="W32" i="3" s="1"/>
  <c r="X20" i="3"/>
  <c r="X8" i="3"/>
  <c r="X31" i="3"/>
  <c r="X19" i="3"/>
  <c r="W19" i="3" s="1"/>
  <c r="X7" i="3"/>
  <c r="W7" i="3" s="1"/>
  <c r="Y7" i="3" s="1"/>
  <c r="J2322" i="3" s="1" a="1"/>
  <c r="J2322" i="3" s="1"/>
  <c r="X30" i="3"/>
  <c r="W30" i="3" s="1"/>
  <c r="X18" i="3"/>
  <c r="W18" i="3" s="1"/>
  <c r="X6" i="3"/>
  <c r="W6" i="3" s="1"/>
  <c r="X29" i="3"/>
  <c r="W29" i="3" s="1"/>
  <c r="X17" i="3"/>
  <c r="W17" i="3" s="1"/>
  <c r="X5" i="3"/>
  <c r="W5" i="3" s="1"/>
  <c r="X28" i="3"/>
  <c r="X16" i="3"/>
  <c r="W16" i="3" s="1"/>
  <c r="X4" i="3"/>
  <c r="X27" i="3"/>
  <c r="X15" i="3"/>
  <c r="W15" i="3" s="1"/>
  <c r="X3" i="3"/>
  <c r="Y24" i="3"/>
  <c r="J2496" i="3" s="1" a="1"/>
  <c r="J2496" i="3" s="1"/>
  <c r="Y11" i="3"/>
  <c r="J2382" i="3" s="1" a="1"/>
  <c r="J2382" i="3" s="1"/>
  <c r="Y34" i="3"/>
  <c r="J2527" i="3" s="1" a="1"/>
  <c r="J2527" i="3" s="1"/>
  <c r="G2582" i="3" a="1"/>
  <c r="G2582" i="3" s="1"/>
  <c r="G2570" i="3" a="1"/>
  <c r="G2570" i="3" s="1"/>
  <c r="G2558" i="3" a="1"/>
  <c r="G2558" i="3" s="1"/>
  <c r="G2546" i="3" a="1"/>
  <c r="G2546" i="3" s="1"/>
  <c r="G2534" i="3" a="1"/>
  <c r="G2534" i="3" s="1"/>
  <c r="G2522" i="3" a="1"/>
  <c r="G2522" i="3" s="1"/>
  <c r="G2510" i="3" a="1"/>
  <c r="G2510" i="3" s="1"/>
  <c r="G2498" i="3" a="1"/>
  <c r="G2498" i="3" s="1"/>
  <c r="G2486" i="3" a="1"/>
  <c r="G2486" i="3" s="1"/>
  <c r="G2474" i="3" a="1"/>
  <c r="G2474" i="3" s="1"/>
  <c r="G2462" i="3" a="1"/>
  <c r="G2462" i="3" s="1"/>
  <c r="G2450" i="3" a="1"/>
  <c r="G2450" i="3" s="1"/>
  <c r="G2438" i="3" a="1"/>
  <c r="G2438" i="3" s="1"/>
  <c r="G2426" i="3" a="1"/>
  <c r="G2426" i="3" s="1"/>
  <c r="G2414" i="3" a="1"/>
  <c r="G2414" i="3" s="1"/>
  <c r="G2402" i="3" a="1"/>
  <c r="G2402" i="3" s="1"/>
  <c r="G2390" i="3" a="1"/>
  <c r="G2390" i="3" s="1"/>
  <c r="G2378" i="3" a="1"/>
  <c r="G2378" i="3" s="1"/>
  <c r="G2366" i="3" a="1"/>
  <c r="G2366" i="3" s="1"/>
  <c r="G2354" i="3" a="1"/>
  <c r="G2354" i="3" s="1"/>
  <c r="G2342" i="3" a="1"/>
  <c r="G2342" i="3" s="1"/>
  <c r="G2330" i="3" a="1"/>
  <c r="G2330" i="3" s="1"/>
  <c r="G2318" i="3" a="1"/>
  <c r="G2318" i="3" s="1"/>
  <c r="G2306" i="3" a="1"/>
  <c r="G2306" i="3" s="1"/>
  <c r="G2294" i="3" a="1"/>
  <c r="G2294" i="3" s="1"/>
  <c r="G2282" i="3" a="1"/>
  <c r="G2282" i="3" s="1"/>
  <c r="G2270" i="3" a="1"/>
  <c r="G2270" i="3" s="1"/>
  <c r="G2258" i="3" a="1"/>
  <c r="G2258" i="3" s="1"/>
  <c r="G2246" i="3" a="1"/>
  <c r="G2246" i="3" s="1"/>
  <c r="G2234" i="3" a="1"/>
  <c r="G2234" i="3" s="1"/>
  <c r="G2222" i="3" a="1"/>
  <c r="G2222" i="3" s="1"/>
  <c r="G2210" i="3" a="1"/>
  <c r="G2210" i="3" s="1"/>
  <c r="G2198" i="3" a="1"/>
  <c r="G2198" i="3" s="1"/>
  <c r="G2186" i="3" a="1"/>
  <c r="G2186" i="3" s="1"/>
  <c r="G2174" i="3" a="1"/>
  <c r="G2174" i="3" s="1"/>
  <c r="G2162" i="3" a="1"/>
  <c r="G2162" i="3" s="1"/>
  <c r="G2150" i="3" a="1"/>
  <c r="G2150" i="3" s="1"/>
  <c r="G2138" i="3" a="1"/>
  <c r="G2138" i="3" s="1"/>
  <c r="G2126" i="3" a="1"/>
  <c r="G2126" i="3" s="1"/>
  <c r="G2114" i="3" a="1"/>
  <c r="G2114" i="3" s="1"/>
  <c r="G2102" i="3" a="1"/>
  <c r="G2102" i="3" s="1"/>
  <c r="G2090" i="3" a="1"/>
  <c r="G2090" i="3" s="1"/>
  <c r="G2078" i="3" a="1"/>
  <c r="G2078" i="3" s="1"/>
  <c r="G2066" i="3" a="1"/>
  <c r="G2066" i="3" s="1"/>
  <c r="G2054" i="3" a="1"/>
  <c r="G2054" i="3" s="1"/>
  <c r="G2042" i="3" a="1"/>
  <c r="G2042" i="3" s="1"/>
  <c r="G2030" i="3" a="1"/>
  <c r="G2030" i="3" s="1"/>
  <c r="G2018" i="3" a="1"/>
  <c r="G2018" i="3" s="1"/>
  <c r="G2006" i="3" a="1"/>
  <c r="G2006" i="3" s="1"/>
  <c r="G1994" i="3" a="1"/>
  <c r="G1994" i="3" s="1"/>
  <c r="G1982" i="3" a="1"/>
  <c r="G1982" i="3" s="1"/>
  <c r="G1970" i="3" a="1"/>
  <c r="G1970" i="3" s="1"/>
  <c r="G1958" i="3" a="1"/>
  <c r="G1958" i="3" s="1"/>
  <c r="G1946" i="3" a="1"/>
  <c r="G1946" i="3" s="1"/>
  <c r="G1934" i="3" a="1"/>
  <c r="G1934" i="3" s="1"/>
  <c r="G1922" i="3" a="1"/>
  <c r="G1922" i="3" s="1"/>
  <c r="G1910" i="3" a="1"/>
  <c r="G1910" i="3" s="1"/>
  <c r="G1898" i="3" a="1"/>
  <c r="G1898" i="3" s="1"/>
  <c r="G1886" i="3" a="1"/>
  <c r="G1886" i="3" s="1"/>
  <c r="G1874" i="3" a="1"/>
  <c r="G1874" i="3" s="1"/>
  <c r="G1862" i="3" a="1"/>
  <c r="G1862" i="3" s="1"/>
  <c r="G1850" i="3" a="1"/>
  <c r="G1850" i="3" s="1"/>
  <c r="G1838" i="3" a="1"/>
  <c r="G1838" i="3" s="1"/>
  <c r="G1826" i="3" a="1"/>
  <c r="G1826" i="3" s="1"/>
  <c r="G1814" i="3" a="1"/>
  <c r="G1814" i="3" s="1"/>
  <c r="G1802" i="3" a="1"/>
  <c r="G1802" i="3" s="1"/>
  <c r="G1790" i="3" a="1"/>
  <c r="G1790" i="3" s="1"/>
  <c r="G1778" i="3" a="1"/>
  <c r="G1778" i="3" s="1"/>
  <c r="G1766" i="3" a="1"/>
  <c r="G1766" i="3" s="1"/>
  <c r="G1754" i="3" a="1"/>
  <c r="G1754" i="3" s="1"/>
  <c r="G1742" i="3" a="1"/>
  <c r="G1742" i="3" s="1"/>
  <c r="G1730" i="3" a="1"/>
  <c r="G1730" i="3" s="1"/>
  <c r="G1718" i="3" a="1"/>
  <c r="G1718" i="3" s="1"/>
  <c r="G1706" i="3" a="1"/>
  <c r="G1706" i="3" s="1"/>
  <c r="G1694" i="3" a="1"/>
  <c r="G1694" i="3" s="1"/>
  <c r="G1682" i="3" a="1"/>
  <c r="G1682" i="3" s="1"/>
  <c r="G1670" i="3" a="1"/>
  <c r="G1670" i="3" s="1"/>
  <c r="G1658" i="3" a="1"/>
  <c r="G1658" i="3" s="1"/>
  <c r="G1646" i="3" a="1"/>
  <c r="G1646" i="3" s="1"/>
  <c r="G1634" i="3" a="1"/>
  <c r="G1634" i="3" s="1"/>
  <c r="G1622" i="3" a="1"/>
  <c r="G1622" i="3" s="1"/>
  <c r="G1610" i="3" a="1"/>
  <c r="G1610" i="3" s="1"/>
  <c r="G1598" i="3" a="1"/>
  <c r="G1598" i="3" s="1"/>
  <c r="G1586" i="3" a="1"/>
  <c r="G1586" i="3" s="1"/>
  <c r="G1574" i="3" a="1"/>
  <c r="G1574" i="3" s="1"/>
  <c r="G1562" i="3" a="1"/>
  <c r="G1562" i="3" s="1"/>
  <c r="G1550" i="3" a="1"/>
  <c r="G1550" i="3" s="1"/>
  <c r="G1538" i="3" a="1"/>
  <c r="G1538" i="3" s="1"/>
  <c r="G1526" i="3" a="1"/>
  <c r="G1526" i="3" s="1"/>
  <c r="G1514" i="3" a="1"/>
  <c r="G1514" i="3" s="1"/>
  <c r="G2581" i="3" a="1"/>
  <c r="G2581" i="3" s="1"/>
  <c r="G2569" i="3" a="1"/>
  <c r="G2569" i="3" s="1"/>
  <c r="G2557" i="3" a="1"/>
  <c r="G2557" i="3" s="1"/>
  <c r="G2545" i="3" a="1"/>
  <c r="G2545" i="3" s="1"/>
  <c r="G2533" i="3" a="1"/>
  <c r="G2533" i="3" s="1"/>
  <c r="G2521" i="3" a="1"/>
  <c r="G2521" i="3" s="1"/>
  <c r="G2509" i="3" a="1"/>
  <c r="G2509" i="3" s="1"/>
  <c r="G2497" i="3" a="1"/>
  <c r="G2497" i="3" s="1"/>
  <c r="G2485" i="3" a="1"/>
  <c r="G2485" i="3" s="1"/>
  <c r="G2473" i="3" a="1"/>
  <c r="G2473" i="3" s="1"/>
  <c r="G2461" i="3" a="1"/>
  <c r="G2461" i="3" s="1"/>
  <c r="G2449" i="3" a="1"/>
  <c r="G2449" i="3" s="1"/>
  <c r="G2437" i="3" a="1"/>
  <c r="G2437" i="3" s="1"/>
  <c r="G2425" i="3" a="1"/>
  <c r="G2425" i="3" s="1"/>
  <c r="G2413" i="3" a="1"/>
  <c r="G2413" i="3" s="1"/>
  <c r="G2401" i="3" a="1"/>
  <c r="G2401" i="3" s="1"/>
  <c r="G2389" i="3" a="1"/>
  <c r="G2389" i="3" s="1"/>
  <c r="G2377" i="3" a="1"/>
  <c r="G2377" i="3" s="1"/>
  <c r="G2365" i="3" a="1"/>
  <c r="G2365" i="3" s="1"/>
  <c r="G2353" i="3" a="1"/>
  <c r="G2353" i="3" s="1"/>
  <c r="G2592" i="3" a="1"/>
  <c r="G2592" i="3" s="1"/>
  <c r="G2580" i="3" a="1"/>
  <c r="G2580" i="3" s="1"/>
  <c r="G2568" i="3" a="1"/>
  <c r="G2568" i="3" s="1"/>
  <c r="G2556" i="3" a="1"/>
  <c r="G2556" i="3" s="1"/>
  <c r="G2544" i="3" a="1"/>
  <c r="G2544" i="3" s="1"/>
  <c r="G2532" i="3" a="1"/>
  <c r="G2532" i="3" s="1"/>
  <c r="G2520" i="3" a="1"/>
  <c r="G2520" i="3" s="1"/>
  <c r="G2508" i="3" a="1"/>
  <c r="G2508" i="3" s="1"/>
  <c r="G2496" i="3" a="1"/>
  <c r="G2496" i="3" s="1"/>
  <c r="G2484" i="3" a="1"/>
  <c r="G2484" i="3" s="1"/>
  <c r="G2472" i="3" a="1"/>
  <c r="G2472" i="3" s="1"/>
  <c r="G2460" i="3" a="1"/>
  <c r="G2460" i="3" s="1"/>
  <c r="G2448" i="3" a="1"/>
  <c r="G2448" i="3" s="1"/>
  <c r="G2436" i="3" a="1"/>
  <c r="G2436" i="3" s="1"/>
  <c r="G2424" i="3" a="1"/>
  <c r="G2424" i="3" s="1"/>
  <c r="G2412" i="3" a="1"/>
  <c r="G2412" i="3" s="1"/>
  <c r="G2591" i="3" a="1"/>
  <c r="G2591" i="3" s="1"/>
  <c r="G2579" i="3" a="1"/>
  <c r="G2579" i="3" s="1"/>
  <c r="G2567" i="3" a="1"/>
  <c r="G2567" i="3" s="1"/>
  <c r="G2555" i="3" a="1"/>
  <c r="G2555" i="3" s="1"/>
  <c r="G2543" i="3" a="1"/>
  <c r="G2543" i="3" s="1"/>
  <c r="G2531" i="3" a="1"/>
  <c r="G2531" i="3" s="1"/>
  <c r="G2519" i="3" a="1"/>
  <c r="G2519" i="3" s="1"/>
  <c r="G2507" i="3" a="1"/>
  <c r="G2507" i="3" s="1"/>
  <c r="G2495" i="3" a="1"/>
  <c r="G2495" i="3" s="1"/>
  <c r="G2483" i="3" a="1"/>
  <c r="G2483" i="3" s="1"/>
  <c r="G2471" i="3" a="1"/>
  <c r="G2471" i="3" s="1"/>
  <c r="G2459" i="3" a="1"/>
  <c r="G2459" i="3" s="1"/>
  <c r="G2447" i="3" a="1"/>
  <c r="G2447" i="3" s="1"/>
  <c r="G2435" i="3" a="1"/>
  <c r="G2435" i="3" s="1"/>
  <c r="G2423" i="3" a="1"/>
  <c r="G2423" i="3" s="1"/>
  <c r="G2411" i="3" a="1"/>
  <c r="G2411" i="3" s="1"/>
  <c r="G2399" i="3" a="1"/>
  <c r="G2399" i="3" s="1"/>
  <c r="G2387" i="3" a="1"/>
  <c r="G2387" i="3" s="1"/>
  <c r="G2590" i="3" a="1"/>
  <c r="G2590" i="3" s="1"/>
  <c r="G2578" i="3" a="1"/>
  <c r="G2578" i="3" s="1"/>
  <c r="G2566" i="3" a="1"/>
  <c r="G2566" i="3" s="1"/>
  <c r="G2554" i="3" a="1"/>
  <c r="G2554" i="3" s="1"/>
  <c r="G2542" i="3" a="1"/>
  <c r="G2542" i="3" s="1"/>
  <c r="G2530" i="3" a="1"/>
  <c r="G2530" i="3" s="1"/>
  <c r="G2518" i="3" a="1"/>
  <c r="G2518" i="3" s="1"/>
  <c r="G2506" i="3" a="1"/>
  <c r="G2506" i="3" s="1"/>
  <c r="G2494" i="3" a="1"/>
  <c r="G2494" i="3" s="1"/>
  <c r="G2482" i="3" a="1"/>
  <c r="G2482" i="3" s="1"/>
  <c r="G2470" i="3" a="1"/>
  <c r="G2470" i="3" s="1"/>
  <c r="G2458" i="3" a="1"/>
  <c r="G2458" i="3" s="1"/>
  <c r="G2446" i="3" a="1"/>
  <c r="G2446" i="3" s="1"/>
  <c r="G2434" i="3" a="1"/>
  <c r="G2434" i="3" s="1"/>
  <c r="G2422" i="3" a="1"/>
  <c r="G2422" i="3" s="1"/>
  <c r="G2410" i="3" a="1"/>
  <c r="G2410" i="3" s="1"/>
  <c r="G2577" i="3" a="1"/>
  <c r="G2577" i="3" s="1"/>
  <c r="G2553" i="3" a="1"/>
  <c r="G2553" i="3" s="1"/>
  <c r="G2529" i="3" a="1"/>
  <c r="G2529" i="3" s="1"/>
  <c r="G2505" i="3" a="1"/>
  <c r="G2505" i="3" s="1"/>
  <c r="G2481" i="3" a="1"/>
  <c r="G2481" i="3" s="1"/>
  <c r="G2469" i="3" a="1"/>
  <c r="G2469" i="3" s="1"/>
  <c r="G2433" i="3" a="1"/>
  <c r="G2433" i="3" s="1"/>
  <c r="G2409" i="3" a="1"/>
  <c r="G2409" i="3" s="1"/>
  <c r="G2589" i="3" a="1"/>
  <c r="G2589" i="3" s="1"/>
  <c r="G2565" i="3" a="1"/>
  <c r="G2565" i="3" s="1"/>
  <c r="G2541" i="3" a="1"/>
  <c r="G2541" i="3" s="1"/>
  <c r="G2517" i="3" a="1"/>
  <c r="G2517" i="3" s="1"/>
  <c r="G2493" i="3" a="1"/>
  <c r="G2493" i="3" s="1"/>
  <c r="G2457" i="3" a="1"/>
  <c r="G2457" i="3" s="1"/>
  <c r="G2445" i="3" a="1"/>
  <c r="G2445" i="3" s="1"/>
  <c r="G2421" i="3" a="1"/>
  <c r="G2421" i="3" s="1"/>
  <c r="G2587" i="3" a="1"/>
  <c r="G2587" i="3" s="1"/>
  <c r="G2575" i="3" a="1"/>
  <c r="G2575" i="3" s="1"/>
  <c r="G2563" i="3" a="1"/>
  <c r="G2563" i="3" s="1"/>
  <c r="G2551" i="3" a="1"/>
  <c r="G2551" i="3" s="1"/>
  <c r="G2539" i="3" a="1"/>
  <c r="G2539" i="3" s="1"/>
  <c r="G2527" i="3" a="1"/>
  <c r="G2527" i="3" s="1"/>
  <c r="G2515" i="3" a="1"/>
  <c r="G2515" i="3" s="1"/>
  <c r="G2503" i="3" a="1"/>
  <c r="G2503" i="3" s="1"/>
  <c r="G2491" i="3" a="1"/>
  <c r="G2491" i="3" s="1"/>
  <c r="G2479" i="3" a="1"/>
  <c r="G2479" i="3" s="1"/>
  <c r="G2467" i="3" a="1"/>
  <c r="G2467" i="3" s="1"/>
  <c r="G2455" i="3" a="1"/>
  <c r="G2455" i="3" s="1"/>
  <c r="G2443" i="3" a="1"/>
  <c r="G2443" i="3" s="1"/>
  <c r="G2431" i="3" a="1"/>
  <c r="G2431" i="3" s="1"/>
  <c r="G2586" i="3" a="1"/>
  <c r="G2586" i="3" s="1"/>
  <c r="G2574" i="3" a="1"/>
  <c r="G2574" i="3" s="1"/>
  <c r="G2562" i="3" a="1"/>
  <c r="G2562" i="3" s="1"/>
  <c r="G2550" i="3" a="1"/>
  <c r="G2550" i="3" s="1"/>
  <c r="G2538" i="3" a="1"/>
  <c r="G2538" i="3" s="1"/>
  <c r="G2526" i="3" a="1"/>
  <c r="G2526" i="3" s="1"/>
  <c r="G2514" i="3" a="1"/>
  <c r="G2514" i="3" s="1"/>
  <c r="G2502" i="3" a="1"/>
  <c r="G2502" i="3" s="1"/>
  <c r="G2490" i="3" a="1"/>
  <c r="G2490" i="3" s="1"/>
  <c r="G2585" i="3" a="1"/>
  <c r="G2585" i="3" s="1"/>
  <c r="G2573" i="3" a="1"/>
  <c r="G2573" i="3" s="1"/>
  <c r="G2561" i="3" a="1"/>
  <c r="G2561" i="3" s="1"/>
  <c r="G2549" i="3" a="1"/>
  <c r="G2549" i="3" s="1"/>
  <c r="G2537" i="3" a="1"/>
  <c r="G2537" i="3" s="1"/>
  <c r="G2525" i="3" a="1"/>
  <c r="G2525" i="3" s="1"/>
  <c r="G2513" i="3" a="1"/>
  <c r="G2513" i="3" s="1"/>
  <c r="G2501" i="3" a="1"/>
  <c r="G2501" i="3" s="1"/>
  <c r="G2489" i="3" a="1"/>
  <c r="G2489" i="3" s="1"/>
  <c r="G2477" i="3" a="1"/>
  <c r="G2477" i="3" s="1"/>
  <c r="G2465" i="3" a="1"/>
  <c r="G2465" i="3" s="1"/>
  <c r="G2453" i="3" a="1"/>
  <c r="G2453" i="3" s="1"/>
  <c r="G2584" i="3" a="1"/>
  <c r="G2584" i="3" s="1"/>
  <c r="G2572" i="3" a="1"/>
  <c r="G2572" i="3" s="1"/>
  <c r="G2560" i="3" a="1"/>
  <c r="G2560" i="3" s="1"/>
  <c r="G2548" i="3" a="1"/>
  <c r="G2548" i="3" s="1"/>
  <c r="G2536" i="3" a="1"/>
  <c r="G2536" i="3" s="1"/>
  <c r="G2583" i="3" a="1"/>
  <c r="G2583" i="3" s="1"/>
  <c r="G2571" i="3" a="1"/>
  <c r="G2571" i="3" s="1"/>
  <c r="G2559" i="3" a="1"/>
  <c r="G2559" i="3" s="1"/>
  <c r="G2547" i="3" a="1"/>
  <c r="G2547" i="3" s="1"/>
  <c r="G2535" i="3" a="1"/>
  <c r="G2535" i="3" s="1"/>
  <c r="G2523" i="3" a="1"/>
  <c r="G2523" i="3" s="1"/>
  <c r="G2511" i="3" a="1"/>
  <c r="G2511" i="3" s="1"/>
  <c r="G2499" i="3" a="1"/>
  <c r="G2499" i="3" s="1"/>
  <c r="G2487" i="3" a="1"/>
  <c r="G2487" i="3" s="1"/>
  <c r="G2475" i="3" a="1"/>
  <c r="G2475" i="3" s="1"/>
  <c r="G2463" i="3" a="1"/>
  <c r="G2463" i="3" s="1"/>
  <c r="G2451" i="3" a="1"/>
  <c r="G2451" i="3" s="1"/>
  <c r="G2439" i="3" a="1"/>
  <c r="G2439" i="3" s="1"/>
  <c r="G2427" i="3" a="1"/>
  <c r="G2427" i="3" s="1"/>
  <c r="G1502" i="3" a="1"/>
  <c r="G1502" i="3" s="1"/>
  <c r="G1490" i="3" a="1"/>
  <c r="G1490" i="3" s="1"/>
  <c r="G1478" i="3" a="1"/>
  <c r="G1478" i="3" s="1"/>
  <c r="G1466" i="3" a="1"/>
  <c r="G1466" i="3" s="1"/>
  <c r="G1454" i="3" a="1"/>
  <c r="G1454" i="3" s="1"/>
  <c r="G1442" i="3" a="1"/>
  <c r="G1442" i="3" s="1"/>
  <c r="G1430" i="3" a="1"/>
  <c r="G1430" i="3" s="1"/>
  <c r="G1418" i="3" a="1"/>
  <c r="G1418" i="3" s="1"/>
  <c r="G1406" i="3" a="1"/>
  <c r="G1406" i="3" s="1"/>
  <c r="G1394" i="3" a="1"/>
  <c r="G1394" i="3" s="1"/>
  <c r="G1382" i="3" a="1"/>
  <c r="G1382" i="3" s="1"/>
  <c r="G1370" i="3" a="1"/>
  <c r="G1370" i="3" s="1"/>
  <c r="G1358" i="3" a="1"/>
  <c r="G1358" i="3" s="1"/>
  <c r="G1346" i="3" a="1"/>
  <c r="G1346" i="3" s="1"/>
  <c r="G1334" i="3" a="1"/>
  <c r="G1334" i="3" s="1"/>
  <c r="G1322" i="3" a="1"/>
  <c r="G1322" i="3" s="1"/>
  <c r="G1310" i="3" a="1"/>
  <c r="G1310" i="3" s="1"/>
  <c r="G1298" i="3" a="1"/>
  <c r="G1298" i="3" s="1"/>
  <c r="G1286" i="3" a="1"/>
  <c r="G1286" i="3" s="1"/>
  <c r="G1274" i="3" a="1"/>
  <c r="G1274" i="3" s="1"/>
  <c r="G1262" i="3" a="1"/>
  <c r="G1262" i="3" s="1"/>
  <c r="G1250" i="3" a="1"/>
  <c r="G1250" i="3" s="1"/>
  <c r="G1238" i="3" a="1"/>
  <c r="G1238" i="3" s="1"/>
  <c r="G1226" i="3" a="1"/>
  <c r="G1226" i="3" s="1"/>
  <c r="G1214" i="3" a="1"/>
  <c r="G1214" i="3" s="1"/>
  <c r="G1202" i="3" a="1"/>
  <c r="G1202" i="3" s="1"/>
  <c r="G1190" i="3" a="1"/>
  <c r="G1190" i="3" s="1"/>
  <c r="G1178" i="3" a="1"/>
  <c r="G1178" i="3" s="1"/>
  <c r="G1166" i="3" a="1"/>
  <c r="G1166" i="3" s="1"/>
  <c r="G1154" i="3" a="1"/>
  <c r="G1154" i="3" s="1"/>
  <c r="G1142" i="3" a="1"/>
  <c r="G1142" i="3" s="1"/>
  <c r="G1130" i="3" a="1"/>
  <c r="G1130" i="3" s="1"/>
  <c r="G1118" i="3" a="1"/>
  <c r="G1118" i="3" s="1"/>
  <c r="G1106" i="3" a="1"/>
  <c r="G1106" i="3" s="1"/>
  <c r="G1094" i="3" a="1"/>
  <c r="G1094" i="3" s="1"/>
  <c r="G1082" i="3" a="1"/>
  <c r="G1082" i="3" s="1"/>
  <c r="G1070" i="3" a="1"/>
  <c r="G1070" i="3" s="1"/>
  <c r="G1058" i="3" a="1"/>
  <c r="G1058" i="3" s="1"/>
  <c r="G1046" i="3" a="1"/>
  <c r="G1046" i="3" s="1"/>
  <c r="G1034" i="3" a="1"/>
  <c r="G1034" i="3" s="1"/>
  <c r="G1022" i="3" a="1"/>
  <c r="G1022" i="3" s="1"/>
  <c r="G1010" i="3" a="1"/>
  <c r="G1010" i="3" s="1"/>
  <c r="G998" i="3" a="1"/>
  <c r="G998" i="3" s="1"/>
  <c r="G986" i="3" a="1"/>
  <c r="G986" i="3" s="1"/>
  <c r="G974" i="3" a="1"/>
  <c r="G974" i="3" s="1"/>
  <c r="G962" i="3" a="1"/>
  <c r="G962" i="3" s="1"/>
  <c r="G950" i="3" a="1"/>
  <c r="G950" i="3" s="1"/>
  <c r="G938" i="3" a="1"/>
  <c r="G938" i="3" s="1"/>
  <c r="G926" i="3" a="1"/>
  <c r="G926" i="3" s="1"/>
  <c r="G914" i="3" a="1"/>
  <c r="G914" i="3" s="1"/>
  <c r="G902" i="3" a="1"/>
  <c r="G902" i="3" s="1"/>
  <c r="G890" i="3" a="1"/>
  <c r="G890" i="3" s="1"/>
  <c r="G878" i="3" a="1"/>
  <c r="G878" i="3" s="1"/>
  <c r="G866" i="3" a="1"/>
  <c r="G866" i="3" s="1"/>
  <c r="G854" i="3" a="1"/>
  <c r="G854" i="3" s="1"/>
  <c r="G842" i="3" a="1"/>
  <c r="G842" i="3" s="1"/>
  <c r="G830" i="3" a="1"/>
  <c r="G830" i="3" s="1"/>
  <c r="G818" i="3" a="1"/>
  <c r="G818" i="3" s="1"/>
  <c r="G806" i="3" a="1"/>
  <c r="G806" i="3" s="1"/>
  <c r="G794" i="3" a="1"/>
  <c r="G794" i="3" s="1"/>
  <c r="G782" i="3" a="1"/>
  <c r="G782" i="3" s="1"/>
  <c r="G770" i="3" a="1"/>
  <c r="G770" i="3" s="1"/>
  <c r="G758" i="3" a="1"/>
  <c r="G758" i="3" s="1"/>
  <c r="G746" i="3" a="1"/>
  <c r="G746" i="3" s="1"/>
  <c r="G734" i="3" a="1"/>
  <c r="G734" i="3" s="1"/>
  <c r="G722" i="3" a="1"/>
  <c r="G722" i="3" s="1"/>
  <c r="G710" i="3" a="1"/>
  <c r="G710" i="3" s="1"/>
  <c r="G698" i="3" a="1"/>
  <c r="G698" i="3" s="1"/>
  <c r="G686" i="3" a="1"/>
  <c r="G686" i="3" s="1"/>
  <c r="G674" i="3" a="1"/>
  <c r="G674" i="3" s="1"/>
  <c r="G662" i="3" a="1"/>
  <c r="G662" i="3" s="1"/>
  <c r="G650" i="3" a="1"/>
  <c r="G650" i="3" s="1"/>
  <c r="G638" i="3" a="1"/>
  <c r="G638" i="3" s="1"/>
  <c r="G626" i="3" a="1"/>
  <c r="G626" i="3" s="1"/>
  <c r="G614" i="3" a="1"/>
  <c r="G614" i="3" s="1"/>
  <c r="G602" i="3" a="1"/>
  <c r="G602" i="3" s="1"/>
  <c r="G590" i="3" a="1"/>
  <c r="G590" i="3" s="1"/>
  <c r="G578" i="3" a="1"/>
  <c r="G578" i="3" s="1"/>
  <c r="G566" i="3" a="1"/>
  <c r="G566" i="3" s="1"/>
  <c r="G554" i="3" a="1"/>
  <c r="G554" i="3" s="1"/>
  <c r="G542" i="3" a="1"/>
  <c r="G542" i="3" s="1"/>
  <c r="G530" i="3" a="1"/>
  <c r="G530" i="3" s="1"/>
  <c r="G518" i="3" a="1"/>
  <c r="G518" i="3" s="1"/>
  <c r="G506" i="3" a="1"/>
  <c r="G506" i="3" s="1"/>
  <c r="G2341" i="3" a="1"/>
  <c r="G2341" i="3" s="1"/>
  <c r="G2329" i="3" a="1"/>
  <c r="G2329" i="3" s="1"/>
  <c r="G2317" i="3" a="1"/>
  <c r="G2317" i="3" s="1"/>
  <c r="G2305" i="3" a="1"/>
  <c r="G2305" i="3" s="1"/>
  <c r="G2293" i="3" a="1"/>
  <c r="G2293" i="3" s="1"/>
  <c r="G2281" i="3" a="1"/>
  <c r="G2281" i="3" s="1"/>
  <c r="G2269" i="3" a="1"/>
  <c r="G2269" i="3" s="1"/>
  <c r="G2257" i="3" a="1"/>
  <c r="G2257" i="3" s="1"/>
  <c r="G2245" i="3" a="1"/>
  <c r="G2245" i="3" s="1"/>
  <c r="G2233" i="3" a="1"/>
  <c r="G2233" i="3" s="1"/>
  <c r="G2221" i="3" a="1"/>
  <c r="G2221" i="3" s="1"/>
  <c r="G2209" i="3" a="1"/>
  <c r="G2209" i="3" s="1"/>
  <c r="G2197" i="3" a="1"/>
  <c r="G2197" i="3" s="1"/>
  <c r="G2185" i="3" a="1"/>
  <c r="G2185" i="3" s="1"/>
  <c r="G2173" i="3" a="1"/>
  <c r="G2173" i="3" s="1"/>
  <c r="G2161" i="3" a="1"/>
  <c r="G2161" i="3" s="1"/>
  <c r="G2149" i="3" a="1"/>
  <c r="G2149" i="3" s="1"/>
  <c r="G2137" i="3" a="1"/>
  <c r="G2137" i="3" s="1"/>
  <c r="G2125" i="3" a="1"/>
  <c r="G2125" i="3" s="1"/>
  <c r="G2113" i="3" a="1"/>
  <c r="G2113" i="3" s="1"/>
  <c r="G2101" i="3" a="1"/>
  <c r="G2101" i="3" s="1"/>
  <c r="G2089" i="3" a="1"/>
  <c r="G2089" i="3" s="1"/>
  <c r="G2077" i="3" a="1"/>
  <c r="G2077" i="3" s="1"/>
  <c r="G2065" i="3" a="1"/>
  <c r="G2065" i="3" s="1"/>
  <c r="G2053" i="3" a="1"/>
  <c r="G2053" i="3" s="1"/>
  <c r="G2041" i="3" a="1"/>
  <c r="G2041" i="3" s="1"/>
  <c r="G2029" i="3" a="1"/>
  <c r="G2029" i="3" s="1"/>
  <c r="G2017" i="3" a="1"/>
  <c r="G2017" i="3" s="1"/>
  <c r="G2005" i="3" a="1"/>
  <c r="G2005" i="3" s="1"/>
  <c r="G1993" i="3" a="1"/>
  <c r="G1993" i="3" s="1"/>
  <c r="G1981" i="3" a="1"/>
  <c r="G1981" i="3" s="1"/>
  <c r="G1969" i="3" a="1"/>
  <c r="G1969" i="3" s="1"/>
  <c r="G1957" i="3" a="1"/>
  <c r="G1957" i="3" s="1"/>
  <c r="G1945" i="3" a="1"/>
  <c r="G1945" i="3" s="1"/>
  <c r="G1933" i="3" a="1"/>
  <c r="G1933" i="3" s="1"/>
  <c r="G1921" i="3" a="1"/>
  <c r="G1921" i="3" s="1"/>
  <c r="G1909" i="3" a="1"/>
  <c r="G1909" i="3" s="1"/>
  <c r="G1897" i="3" a="1"/>
  <c r="G1897" i="3" s="1"/>
  <c r="G1885" i="3" a="1"/>
  <c r="G1885" i="3" s="1"/>
  <c r="G1873" i="3" a="1"/>
  <c r="G1873" i="3" s="1"/>
  <c r="G1861" i="3" a="1"/>
  <c r="G1861" i="3" s="1"/>
  <c r="G1849" i="3" a="1"/>
  <c r="G1849" i="3" s="1"/>
  <c r="G1837" i="3" a="1"/>
  <c r="G1837" i="3" s="1"/>
  <c r="G1825" i="3" a="1"/>
  <c r="G1825" i="3" s="1"/>
  <c r="G1813" i="3" a="1"/>
  <c r="G1813" i="3" s="1"/>
  <c r="G1801" i="3" a="1"/>
  <c r="G1801" i="3" s="1"/>
  <c r="G1789" i="3" a="1"/>
  <c r="G1789" i="3" s="1"/>
  <c r="G1777" i="3" a="1"/>
  <c r="G1777" i="3" s="1"/>
  <c r="G1765" i="3" a="1"/>
  <c r="G1765" i="3" s="1"/>
  <c r="G1753" i="3" a="1"/>
  <c r="G1753" i="3" s="1"/>
  <c r="G1741" i="3" a="1"/>
  <c r="G1741" i="3" s="1"/>
  <c r="G1729" i="3" a="1"/>
  <c r="G1729" i="3" s="1"/>
  <c r="G1717" i="3" a="1"/>
  <c r="G1717" i="3" s="1"/>
  <c r="G1705" i="3" a="1"/>
  <c r="G1705" i="3" s="1"/>
  <c r="G1693" i="3" a="1"/>
  <c r="G1693" i="3" s="1"/>
  <c r="G1681" i="3" a="1"/>
  <c r="G1681" i="3" s="1"/>
  <c r="G1669" i="3" a="1"/>
  <c r="G1669" i="3" s="1"/>
  <c r="G1657" i="3" a="1"/>
  <c r="G1657" i="3" s="1"/>
  <c r="G1645" i="3" a="1"/>
  <c r="G1645" i="3" s="1"/>
  <c r="G1633" i="3" a="1"/>
  <c r="G1633" i="3" s="1"/>
  <c r="G1621" i="3" a="1"/>
  <c r="G1621" i="3" s="1"/>
  <c r="G1609" i="3" a="1"/>
  <c r="G1609" i="3" s="1"/>
  <c r="G1597" i="3" a="1"/>
  <c r="G1597" i="3" s="1"/>
  <c r="G1585" i="3" a="1"/>
  <c r="G1585" i="3" s="1"/>
  <c r="G1573" i="3" a="1"/>
  <c r="G1573" i="3" s="1"/>
  <c r="G1561" i="3" a="1"/>
  <c r="G1561" i="3" s="1"/>
  <c r="G1549" i="3" a="1"/>
  <c r="G1549" i="3" s="1"/>
  <c r="G1537" i="3" a="1"/>
  <c r="G1537" i="3" s="1"/>
  <c r="G1525" i="3" a="1"/>
  <c r="G1525" i="3" s="1"/>
  <c r="G1513" i="3" a="1"/>
  <c r="G1513" i="3" s="1"/>
  <c r="G1501" i="3" a="1"/>
  <c r="G1501" i="3" s="1"/>
  <c r="G1489" i="3" a="1"/>
  <c r="G1489" i="3" s="1"/>
  <c r="G1477" i="3" a="1"/>
  <c r="G1477" i="3" s="1"/>
  <c r="G1465" i="3" a="1"/>
  <c r="G1465" i="3" s="1"/>
  <c r="G1453" i="3" a="1"/>
  <c r="G1453" i="3" s="1"/>
  <c r="G1441" i="3" a="1"/>
  <c r="G1441" i="3" s="1"/>
  <c r="G1429" i="3" a="1"/>
  <c r="G1429" i="3" s="1"/>
  <c r="G1417" i="3" a="1"/>
  <c r="G1417" i="3" s="1"/>
  <c r="G1405" i="3" a="1"/>
  <c r="G1405" i="3" s="1"/>
  <c r="G1393" i="3" a="1"/>
  <c r="G1393" i="3" s="1"/>
  <c r="G1381" i="3" a="1"/>
  <c r="G1381" i="3" s="1"/>
  <c r="G1369" i="3" a="1"/>
  <c r="G1369" i="3" s="1"/>
  <c r="G1357" i="3" a="1"/>
  <c r="G1357" i="3" s="1"/>
  <c r="G1345" i="3" a="1"/>
  <c r="G1345" i="3" s="1"/>
  <c r="G1333" i="3" a="1"/>
  <c r="G1333" i="3" s="1"/>
  <c r="G2400" i="3" a="1"/>
  <c r="G2400" i="3" s="1"/>
  <c r="G2388" i="3" a="1"/>
  <c r="G2388" i="3" s="1"/>
  <c r="G2376" i="3" a="1"/>
  <c r="G2376" i="3" s="1"/>
  <c r="G2364" i="3" a="1"/>
  <c r="G2364" i="3" s="1"/>
  <c r="G2352" i="3" a="1"/>
  <c r="G2352" i="3" s="1"/>
  <c r="G2340" i="3" a="1"/>
  <c r="G2340" i="3" s="1"/>
  <c r="G2328" i="3" a="1"/>
  <c r="G2328" i="3" s="1"/>
  <c r="G2316" i="3" a="1"/>
  <c r="G2316" i="3" s="1"/>
  <c r="G2304" i="3" a="1"/>
  <c r="G2304" i="3" s="1"/>
  <c r="G2292" i="3" a="1"/>
  <c r="G2292" i="3" s="1"/>
  <c r="G2280" i="3" a="1"/>
  <c r="G2280" i="3" s="1"/>
  <c r="G2268" i="3" a="1"/>
  <c r="G2268" i="3" s="1"/>
  <c r="G2256" i="3" a="1"/>
  <c r="G2256" i="3" s="1"/>
  <c r="G2244" i="3" a="1"/>
  <c r="G2244" i="3" s="1"/>
  <c r="G2232" i="3" a="1"/>
  <c r="G2232" i="3" s="1"/>
  <c r="G2220" i="3" a="1"/>
  <c r="G2220" i="3" s="1"/>
  <c r="G2208" i="3" a="1"/>
  <c r="G2208" i="3" s="1"/>
  <c r="G2196" i="3" a="1"/>
  <c r="G2196" i="3" s="1"/>
  <c r="G2184" i="3" a="1"/>
  <c r="G2184" i="3" s="1"/>
  <c r="G2172" i="3" a="1"/>
  <c r="G2172" i="3" s="1"/>
  <c r="G2160" i="3" a="1"/>
  <c r="G2160" i="3" s="1"/>
  <c r="G2148" i="3" a="1"/>
  <c r="G2148" i="3" s="1"/>
  <c r="G2136" i="3" a="1"/>
  <c r="G2136" i="3" s="1"/>
  <c r="G2124" i="3" a="1"/>
  <c r="G2124" i="3" s="1"/>
  <c r="G2112" i="3" a="1"/>
  <c r="G2112" i="3" s="1"/>
  <c r="G2100" i="3" a="1"/>
  <c r="G2100" i="3" s="1"/>
  <c r="G2088" i="3" a="1"/>
  <c r="G2088" i="3" s="1"/>
  <c r="G2076" i="3" a="1"/>
  <c r="G2076" i="3" s="1"/>
  <c r="G2064" i="3" a="1"/>
  <c r="G2064" i="3" s="1"/>
  <c r="G2052" i="3" a="1"/>
  <c r="G2052" i="3" s="1"/>
  <c r="G2040" i="3" a="1"/>
  <c r="G2040" i="3" s="1"/>
  <c r="G2028" i="3" a="1"/>
  <c r="G2028" i="3" s="1"/>
  <c r="G2016" i="3" a="1"/>
  <c r="G2016" i="3" s="1"/>
  <c r="G2004" i="3" a="1"/>
  <c r="G2004" i="3" s="1"/>
  <c r="G1992" i="3" a="1"/>
  <c r="G1992" i="3" s="1"/>
  <c r="G1980" i="3" a="1"/>
  <c r="G1980" i="3" s="1"/>
  <c r="G1968" i="3" a="1"/>
  <c r="G1968" i="3" s="1"/>
  <c r="G1956" i="3" a="1"/>
  <c r="G1956" i="3" s="1"/>
  <c r="G1944" i="3" a="1"/>
  <c r="G1944" i="3" s="1"/>
  <c r="G1932" i="3" a="1"/>
  <c r="G1932" i="3" s="1"/>
  <c r="G1920" i="3" a="1"/>
  <c r="G1920" i="3" s="1"/>
  <c r="G1908" i="3" a="1"/>
  <c r="G1908" i="3" s="1"/>
  <c r="G1896" i="3" a="1"/>
  <c r="G1896" i="3" s="1"/>
  <c r="G1884" i="3" a="1"/>
  <c r="G1884" i="3" s="1"/>
  <c r="G1872" i="3" a="1"/>
  <c r="G1872" i="3" s="1"/>
  <c r="G1860" i="3" a="1"/>
  <c r="G1860" i="3" s="1"/>
  <c r="G1848" i="3" a="1"/>
  <c r="G1848" i="3" s="1"/>
  <c r="G1836" i="3" a="1"/>
  <c r="G1836" i="3" s="1"/>
  <c r="G1824" i="3" a="1"/>
  <c r="G1824" i="3" s="1"/>
  <c r="G1812" i="3" a="1"/>
  <c r="G1812" i="3" s="1"/>
  <c r="G1800" i="3" a="1"/>
  <c r="G1800" i="3" s="1"/>
  <c r="G1788" i="3" a="1"/>
  <c r="G1788" i="3" s="1"/>
  <c r="G1776" i="3" a="1"/>
  <c r="G1776" i="3" s="1"/>
  <c r="G1764" i="3" a="1"/>
  <c r="G1764" i="3" s="1"/>
  <c r="G1752" i="3" a="1"/>
  <c r="G1752" i="3" s="1"/>
  <c r="G1740" i="3" a="1"/>
  <c r="G1740" i="3" s="1"/>
  <c r="G1728" i="3" a="1"/>
  <c r="G1728" i="3" s="1"/>
  <c r="G1716" i="3" a="1"/>
  <c r="G1716" i="3" s="1"/>
  <c r="G1704" i="3" a="1"/>
  <c r="G1704" i="3" s="1"/>
  <c r="G1692" i="3" a="1"/>
  <c r="G1692" i="3" s="1"/>
  <c r="G1680" i="3" a="1"/>
  <c r="G1680" i="3" s="1"/>
  <c r="G1668" i="3" a="1"/>
  <c r="G1668" i="3" s="1"/>
  <c r="G1656" i="3" a="1"/>
  <c r="G1656" i="3" s="1"/>
  <c r="G1644" i="3" a="1"/>
  <c r="G1644" i="3" s="1"/>
  <c r="G1632" i="3" a="1"/>
  <c r="G1632" i="3" s="1"/>
  <c r="G1620" i="3" a="1"/>
  <c r="G1620" i="3" s="1"/>
  <c r="G1608" i="3" a="1"/>
  <c r="G1608" i="3" s="1"/>
  <c r="G1596" i="3" a="1"/>
  <c r="G1596" i="3" s="1"/>
  <c r="G1584" i="3" a="1"/>
  <c r="G1584" i="3" s="1"/>
  <c r="G1572" i="3" a="1"/>
  <c r="G1572" i="3" s="1"/>
  <c r="G1560" i="3" a="1"/>
  <c r="G1560" i="3" s="1"/>
  <c r="G1548" i="3" a="1"/>
  <c r="G1548" i="3" s="1"/>
  <c r="G1536" i="3" a="1"/>
  <c r="G1536" i="3" s="1"/>
  <c r="G1524" i="3" a="1"/>
  <c r="G1524" i="3" s="1"/>
  <c r="G1512" i="3" a="1"/>
  <c r="G1512" i="3" s="1"/>
  <c r="G1500" i="3" a="1"/>
  <c r="G1500" i="3" s="1"/>
  <c r="G1488" i="3" a="1"/>
  <c r="G1488" i="3" s="1"/>
  <c r="G1476" i="3" a="1"/>
  <c r="G1476" i="3" s="1"/>
  <c r="G1464" i="3" a="1"/>
  <c r="G1464" i="3" s="1"/>
  <c r="G1452" i="3" a="1"/>
  <c r="G1452" i="3" s="1"/>
  <c r="G1440" i="3" a="1"/>
  <c r="G1440" i="3" s="1"/>
  <c r="G1428" i="3" a="1"/>
  <c r="G1428" i="3" s="1"/>
  <c r="G1416" i="3" a="1"/>
  <c r="G1416" i="3" s="1"/>
  <c r="G1404" i="3" a="1"/>
  <c r="G1404" i="3" s="1"/>
  <c r="G1392" i="3" a="1"/>
  <c r="G1392" i="3" s="1"/>
  <c r="G2375" i="3" a="1"/>
  <c r="G2375" i="3" s="1"/>
  <c r="G2363" i="3" a="1"/>
  <c r="G2363" i="3" s="1"/>
  <c r="G2351" i="3" a="1"/>
  <c r="G2351" i="3" s="1"/>
  <c r="G2339" i="3" a="1"/>
  <c r="G2339" i="3" s="1"/>
  <c r="G2327" i="3" a="1"/>
  <c r="G2327" i="3" s="1"/>
  <c r="G2315" i="3" a="1"/>
  <c r="G2315" i="3" s="1"/>
  <c r="G2303" i="3" a="1"/>
  <c r="G2303" i="3" s="1"/>
  <c r="G2291" i="3" a="1"/>
  <c r="G2291" i="3" s="1"/>
  <c r="G2279" i="3" a="1"/>
  <c r="G2279" i="3" s="1"/>
  <c r="G2267" i="3" a="1"/>
  <c r="G2267" i="3" s="1"/>
  <c r="G2255" i="3" a="1"/>
  <c r="G2255" i="3" s="1"/>
  <c r="G2243" i="3" a="1"/>
  <c r="G2243" i="3" s="1"/>
  <c r="G2231" i="3" a="1"/>
  <c r="G2231" i="3" s="1"/>
  <c r="G2219" i="3" a="1"/>
  <c r="G2219" i="3" s="1"/>
  <c r="G2207" i="3" a="1"/>
  <c r="G2207" i="3" s="1"/>
  <c r="G2195" i="3" a="1"/>
  <c r="G2195" i="3" s="1"/>
  <c r="G2183" i="3" a="1"/>
  <c r="G2183" i="3" s="1"/>
  <c r="G2171" i="3" a="1"/>
  <c r="G2171" i="3" s="1"/>
  <c r="G2159" i="3" a="1"/>
  <c r="G2159" i="3" s="1"/>
  <c r="G2147" i="3" a="1"/>
  <c r="G2147" i="3" s="1"/>
  <c r="G2135" i="3" a="1"/>
  <c r="G2135" i="3" s="1"/>
  <c r="G2123" i="3" a="1"/>
  <c r="G2123" i="3" s="1"/>
  <c r="G2111" i="3" a="1"/>
  <c r="G2111" i="3" s="1"/>
  <c r="G2099" i="3" a="1"/>
  <c r="G2099" i="3" s="1"/>
  <c r="G2087" i="3" a="1"/>
  <c r="G2087" i="3" s="1"/>
  <c r="G2075" i="3" a="1"/>
  <c r="G2075" i="3" s="1"/>
  <c r="G2063" i="3" a="1"/>
  <c r="G2063" i="3" s="1"/>
  <c r="G2051" i="3" a="1"/>
  <c r="G2051" i="3" s="1"/>
  <c r="G2039" i="3" a="1"/>
  <c r="G2039" i="3" s="1"/>
  <c r="G2027" i="3" a="1"/>
  <c r="G2027" i="3" s="1"/>
  <c r="G2015" i="3" a="1"/>
  <c r="G2015" i="3" s="1"/>
  <c r="G2003" i="3" a="1"/>
  <c r="G2003" i="3" s="1"/>
  <c r="G1991" i="3" a="1"/>
  <c r="G1991" i="3" s="1"/>
  <c r="G1979" i="3" a="1"/>
  <c r="G1979" i="3" s="1"/>
  <c r="G1967" i="3" a="1"/>
  <c r="G1967" i="3" s="1"/>
  <c r="G1955" i="3" a="1"/>
  <c r="G1955" i="3" s="1"/>
  <c r="G1943" i="3" a="1"/>
  <c r="G1943" i="3" s="1"/>
  <c r="G1931" i="3" a="1"/>
  <c r="G1931" i="3" s="1"/>
  <c r="G1919" i="3" a="1"/>
  <c r="G1919" i="3" s="1"/>
  <c r="G1907" i="3" a="1"/>
  <c r="G1907" i="3" s="1"/>
  <c r="G1895" i="3" a="1"/>
  <c r="G1895" i="3" s="1"/>
  <c r="G1883" i="3" a="1"/>
  <c r="G1883" i="3" s="1"/>
  <c r="G1871" i="3" a="1"/>
  <c r="G1871" i="3" s="1"/>
  <c r="G1859" i="3" a="1"/>
  <c r="G1859" i="3" s="1"/>
  <c r="G1847" i="3" a="1"/>
  <c r="G1847" i="3" s="1"/>
  <c r="G1835" i="3" a="1"/>
  <c r="G1835" i="3" s="1"/>
  <c r="G1823" i="3" a="1"/>
  <c r="G1823" i="3" s="1"/>
  <c r="G1811" i="3" a="1"/>
  <c r="G1811" i="3" s="1"/>
  <c r="G1799" i="3" a="1"/>
  <c r="G1799" i="3" s="1"/>
  <c r="G1787" i="3" a="1"/>
  <c r="G1787" i="3" s="1"/>
  <c r="G1775" i="3" a="1"/>
  <c r="G1775" i="3" s="1"/>
  <c r="G1763" i="3" a="1"/>
  <c r="G1763" i="3" s="1"/>
  <c r="G1751" i="3" a="1"/>
  <c r="G1751" i="3" s="1"/>
  <c r="G1739" i="3" a="1"/>
  <c r="G1739" i="3" s="1"/>
  <c r="G1727" i="3" a="1"/>
  <c r="G1727" i="3" s="1"/>
  <c r="G1715" i="3" a="1"/>
  <c r="G1715" i="3" s="1"/>
  <c r="G1703" i="3" a="1"/>
  <c r="G1703" i="3" s="1"/>
  <c r="G1691" i="3" a="1"/>
  <c r="G1691" i="3" s="1"/>
  <c r="G1679" i="3" a="1"/>
  <c r="G1679" i="3" s="1"/>
  <c r="G1667" i="3" a="1"/>
  <c r="G1667" i="3" s="1"/>
  <c r="G1655" i="3" a="1"/>
  <c r="G1655" i="3" s="1"/>
  <c r="G1643" i="3" a="1"/>
  <c r="G1643" i="3" s="1"/>
  <c r="G1631" i="3" a="1"/>
  <c r="G1631" i="3" s="1"/>
  <c r="G1619" i="3" a="1"/>
  <c r="G1619" i="3" s="1"/>
  <c r="G1607" i="3" a="1"/>
  <c r="G1607" i="3" s="1"/>
  <c r="G1595" i="3" a="1"/>
  <c r="G1595" i="3" s="1"/>
  <c r="G1583" i="3" a="1"/>
  <c r="G1583" i="3" s="1"/>
  <c r="G1571" i="3" a="1"/>
  <c r="G1571" i="3" s="1"/>
  <c r="G1559" i="3" a="1"/>
  <c r="G1559" i="3" s="1"/>
  <c r="G1547" i="3" a="1"/>
  <c r="G1547" i="3" s="1"/>
  <c r="G1535" i="3" a="1"/>
  <c r="G1535" i="3" s="1"/>
  <c r="G1523" i="3" a="1"/>
  <c r="G1523" i="3" s="1"/>
  <c r="G1511" i="3" a="1"/>
  <c r="G1511" i="3" s="1"/>
  <c r="G1499" i="3" a="1"/>
  <c r="G1499" i="3" s="1"/>
  <c r="G1487" i="3" a="1"/>
  <c r="G1487" i="3" s="1"/>
  <c r="G1475" i="3" a="1"/>
  <c r="G1475" i="3" s="1"/>
  <c r="G1463" i="3" a="1"/>
  <c r="G1463" i="3" s="1"/>
  <c r="G1451" i="3" a="1"/>
  <c r="G1451" i="3" s="1"/>
  <c r="G1439" i="3" a="1"/>
  <c r="G1439" i="3" s="1"/>
  <c r="G1427" i="3" a="1"/>
  <c r="G1427" i="3" s="1"/>
  <c r="G1415" i="3" a="1"/>
  <c r="G1415" i="3" s="1"/>
  <c r="G1403" i="3" a="1"/>
  <c r="G1403" i="3" s="1"/>
  <c r="G1391" i="3" a="1"/>
  <c r="G1391" i="3" s="1"/>
  <c r="G1379" i="3" a="1"/>
  <c r="G1379" i="3" s="1"/>
  <c r="G1367" i="3" a="1"/>
  <c r="G1367" i="3" s="1"/>
  <c r="G1355" i="3" a="1"/>
  <c r="G1355" i="3" s="1"/>
  <c r="G1343" i="3" a="1"/>
  <c r="G1343" i="3" s="1"/>
  <c r="G2398" i="3" a="1"/>
  <c r="G2398" i="3" s="1"/>
  <c r="G2386" i="3" a="1"/>
  <c r="G2386" i="3" s="1"/>
  <c r="G2374" i="3" a="1"/>
  <c r="G2374" i="3" s="1"/>
  <c r="G2362" i="3" a="1"/>
  <c r="G2362" i="3" s="1"/>
  <c r="G2350" i="3" a="1"/>
  <c r="G2350" i="3" s="1"/>
  <c r="G2338" i="3" a="1"/>
  <c r="G2338" i="3" s="1"/>
  <c r="G2326" i="3" a="1"/>
  <c r="G2326" i="3" s="1"/>
  <c r="G2314" i="3" a="1"/>
  <c r="G2314" i="3" s="1"/>
  <c r="G2302" i="3" a="1"/>
  <c r="G2302" i="3" s="1"/>
  <c r="G2290" i="3" a="1"/>
  <c r="G2290" i="3" s="1"/>
  <c r="G2278" i="3" a="1"/>
  <c r="G2278" i="3" s="1"/>
  <c r="G2266" i="3" a="1"/>
  <c r="G2266" i="3" s="1"/>
  <c r="G2254" i="3" a="1"/>
  <c r="G2254" i="3" s="1"/>
  <c r="G2242" i="3" a="1"/>
  <c r="G2242" i="3" s="1"/>
  <c r="G2230" i="3" a="1"/>
  <c r="G2230" i="3" s="1"/>
  <c r="G2218" i="3" a="1"/>
  <c r="G2218" i="3" s="1"/>
  <c r="G2206" i="3" a="1"/>
  <c r="G2206" i="3" s="1"/>
  <c r="G2194" i="3" a="1"/>
  <c r="G2194" i="3" s="1"/>
  <c r="G2182" i="3" a="1"/>
  <c r="G2182" i="3" s="1"/>
  <c r="G2170" i="3" a="1"/>
  <c r="G2170" i="3" s="1"/>
  <c r="G2158" i="3" a="1"/>
  <c r="G2158" i="3" s="1"/>
  <c r="G2146" i="3" a="1"/>
  <c r="G2146" i="3" s="1"/>
  <c r="G2134" i="3" a="1"/>
  <c r="G2134" i="3" s="1"/>
  <c r="G2122" i="3" a="1"/>
  <c r="G2122" i="3" s="1"/>
  <c r="G2110" i="3" a="1"/>
  <c r="G2110" i="3" s="1"/>
  <c r="G2098" i="3" a="1"/>
  <c r="G2098" i="3" s="1"/>
  <c r="G2086" i="3" a="1"/>
  <c r="G2086" i="3" s="1"/>
  <c r="G2074" i="3" a="1"/>
  <c r="G2074" i="3" s="1"/>
  <c r="G2062" i="3" a="1"/>
  <c r="G2062" i="3" s="1"/>
  <c r="G2050" i="3" a="1"/>
  <c r="G2050" i="3" s="1"/>
  <c r="G2038" i="3" a="1"/>
  <c r="G2038" i="3" s="1"/>
  <c r="G2026" i="3" a="1"/>
  <c r="G2026" i="3" s="1"/>
  <c r="G2014" i="3" a="1"/>
  <c r="G2014" i="3" s="1"/>
  <c r="G2002" i="3" a="1"/>
  <c r="G2002" i="3" s="1"/>
  <c r="G1990" i="3" a="1"/>
  <c r="G1990" i="3" s="1"/>
  <c r="G1978" i="3" a="1"/>
  <c r="G1978" i="3" s="1"/>
  <c r="G1966" i="3" a="1"/>
  <c r="G1966" i="3" s="1"/>
  <c r="G1954" i="3" a="1"/>
  <c r="G1954" i="3" s="1"/>
  <c r="G1942" i="3" a="1"/>
  <c r="G1942" i="3" s="1"/>
  <c r="G1930" i="3" a="1"/>
  <c r="G1930" i="3" s="1"/>
  <c r="G1918" i="3" a="1"/>
  <c r="G1918" i="3" s="1"/>
  <c r="G1906" i="3" a="1"/>
  <c r="G1906" i="3" s="1"/>
  <c r="G1894" i="3" a="1"/>
  <c r="G1894" i="3" s="1"/>
  <c r="G1882" i="3" a="1"/>
  <c r="G1882" i="3" s="1"/>
  <c r="G1870" i="3" a="1"/>
  <c r="G1870" i="3" s="1"/>
  <c r="G1858" i="3" a="1"/>
  <c r="G1858" i="3" s="1"/>
  <c r="G1846" i="3" a="1"/>
  <c r="G1846" i="3" s="1"/>
  <c r="G1834" i="3" a="1"/>
  <c r="G1834" i="3" s="1"/>
  <c r="G1822" i="3" a="1"/>
  <c r="G1822" i="3" s="1"/>
  <c r="G1810" i="3" a="1"/>
  <c r="G1810" i="3" s="1"/>
  <c r="G1798" i="3" a="1"/>
  <c r="G1798" i="3" s="1"/>
  <c r="G1786" i="3" a="1"/>
  <c r="G1786" i="3" s="1"/>
  <c r="G1774" i="3" a="1"/>
  <c r="G1774" i="3" s="1"/>
  <c r="G1762" i="3" a="1"/>
  <c r="G1762" i="3" s="1"/>
  <c r="G1750" i="3" a="1"/>
  <c r="G1750" i="3" s="1"/>
  <c r="G1738" i="3" a="1"/>
  <c r="G1738" i="3" s="1"/>
  <c r="G1726" i="3" a="1"/>
  <c r="G1726" i="3" s="1"/>
  <c r="G1714" i="3" a="1"/>
  <c r="G1714" i="3" s="1"/>
  <c r="G1702" i="3" a="1"/>
  <c r="G1702" i="3" s="1"/>
  <c r="G1690" i="3" a="1"/>
  <c r="G1690" i="3" s="1"/>
  <c r="G1678" i="3" a="1"/>
  <c r="G1678" i="3" s="1"/>
  <c r="G1666" i="3" a="1"/>
  <c r="G1666" i="3" s="1"/>
  <c r="G1654" i="3" a="1"/>
  <c r="G1654" i="3" s="1"/>
  <c r="G1642" i="3" a="1"/>
  <c r="G1642" i="3" s="1"/>
  <c r="G1630" i="3" a="1"/>
  <c r="G1630" i="3" s="1"/>
  <c r="G1618" i="3" a="1"/>
  <c r="G1618" i="3" s="1"/>
  <c r="G1606" i="3" a="1"/>
  <c r="G1606" i="3" s="1"/>
  <c r="G1594" i="3" a="1"/>
  <c r="G1594" i="3" s="1"/>
  <c r="G1582" i="3" a="1"/>
  <c r="G1582" i="3" s="1"/>
  <c r="G1570" i="3" a="1"/>
  <c r="G1570" i="3" s="1"/>
  <c r="G1558" i="3" a="1"/>
  <c r="G1558" i="3" s="1"/>
  <c r="G1546" i="3" a="1"/>
  <c r="G1546" i="3" s="1"/>
  <c r="G1534" i="3" a="1"/>
  <c r="G1534" i="3" s="1"/>
  <c r="G1522" i="3" a="1"/>
  <c r="G1522" i="3" s="1"/>
  <c r="G1510" i="3" a="1"/>
  <c r="G1510" i="3" s="1"/>
  <c r="G1498" i="3" a="1"/>
  <c r="G1498" i="3" s="1"/>
  <c r="G1486" i="3" a="1"/>
  <c r="G1486" i="3" s="1"/>
  <c r="G1474" i="3" a="1"/>
  <c r="G1474" i="3" s="1"/>
  <c r="G1462" i="3" a="1"/>
  <c r="G1462" i="3" s="1"/>
  <c r="G1450" i="3" a="1"/>
  <c r="G1450" i="3" s="1"/>
  <c r="G1438" i="3" a="1"/>
  <c r="G1438" i="3" s="1"/>
  <c r="G1426" i="3" a="1"/>
  <c r="G1426" i="3" s="1"/>
  <c r="G1414" i="3" a="1"/>
  <c r="G1414" i="3" s="1"/>
  <c r="G1402" i="3" a="1"/>
  <c r="G1402" i="3" s="1"/>
  <c r="G2385" i="3" a="1"/>
  <c r="G2385" i="3" s="1"/>
  <c r="G2373" i="3" a="1"/>
  <c r="G2373" i="3" s="1"/>
  <c r="G2361" i="3" a="1"/>
  <c r="G2361" i="3" s="1"/>
  <c r="G2337" i="3" a="1"/>
  <c r="G2337" i="3" s="1"/>
  <c r="G2325" i="3" a="1"/>
  <c r="G2325" i="3" s="1"/>
  <c r="G2301" i="3" a="1"/>
  <c r="G2301" i="3" s="1"/>
  <c r="G2289" i="3" a="1"/>
  <c r="G2289" i="3" s="1"/>
  <c r="G2277" i="3" a="1"/>
  <c r="G2277" i="3" s="1"/>
  <c r="G2253" i="3" a="1"/>
  <c r="G2253" i="3" s="1"/>
  <c r="G2241" i="3" a="1"/>
  <c r="G2241" i="3" s="1"/>
  <c r="G2229" i="3" a="1"/>
  <c r="G2229" i="3" s="1"/>
  <c r="G2205" i="3" a="1"/>
  <c r="G2205" i="3" s="1"/>
  <c r="G2193" i="3" a="1"/>
  <c r="G2193" i="3" s="1"/>
  <c r="G2181" i="3" a="1"/>
  <c r="G2181" i="3" s="1"/>
  <c r="G2169" i="3" a="1"/>
  <c r="G2169" i="3" s="1"/>
  <c r="G2157" i="3" a="1"/>
  <c r="G2157" i="3" s="1"/>
  <c r="G2145" i="3" a="1"/>
  <c r="G2145" i="3" s="1"/>
  <c r="G2133" i="3" a="1"/>
  <c r="G2133" i="3" s="1"/>
  <c r="G2121" i="3" a="1"/>
  <c r="G2121" i="3" s="1"/>
  <c r="G2109" i="3" a="1"/>
  <c r="G2109" i="3" s="1"/>
  <c r="G2097" i="3" a="1"/>
  <c r="G2097" i="3" s="1"/>
  <c r="G2085" i="3" a="1"/>
  <c r="G2085" i="3" s="1"/>
  <c r="G2073" i="3" a="1"/>
  <c r="G2073" i="3" s="1"/>
  <c r="G2061" i="3" a="1"/>
  <c r="G2061" i="3" s="1"/>
  <c r="G2049" i="3" a="1"/>
  <c r="G2049" i="3" s="1"/>
  <c r="G2037" i="3" a="1"/>
  <c r="G2037" i="3" s="1"/>
  <c r="G2025" i="3" a="1"/>
  <c r="G2025" i="3" s="1"/>
  <c r="G2013" i="3" a="1"/>
  <c r="G2013" i="3" s="1"/>
  <c r="G2001" i="3" a="1"/>
  <c r="G2001" i="3" s="1"/>
  <c r="G1989" i="3" a="1"/>
  <c r="G1989" i="3" s="1"/>
  <c r="G1977" i="3" a="1"/>
  <c r="G1977" i="3" s="1"/>
  <c r="G1965" i="3" a="1"/>
  <c r="G1965" i="3" s="1"/>
  <c r="G1953" i="3" a="1"/>
  <c r="G1953" i="3" s="1"/>
  <c r="G1941" i="3" a="1"/>
  <c r="G1941" i="3" s="1"/>
  <c r="G1929" i="3" a="1"/>
  <c r="G1929" i="3" s="1"/>
  <c r="G1917" i="3" a="1"/>
  <c r="G1917" i="3" s="1"/>
  <c r="G1905" i="3" a="1"/>
  <c r="G1905" i="3" s="1"/>
  <c r="G1893" i="3" a="1"/>
  <c r="G1893" i="3" s="1"/>
  <c r="G1881" i="3" a="1"/>
  <c r="G1881" i="3" s="1"/>
  <c r="G1869" i="3" a="1"/>
  <c r="G1869" i="3" s="1"/>
  <c r="G1857" i="3" a="1"/>
  <c r="G1857" i="3" s="1"/>
  <c r="G1845" i="3" a="1"/>
  <c r="G1845" i="3" s="1"/>
  <c r="G1833" i="3" a="1"/>
  <c r="G1833" i="3" s="1"/>
  <c r="G1821" i="3" a="1"/>
  <c r="G1821" i="3" s="1"/>
  <c r="G1809" i="3" a="1"/>
  <c r="G1809" i="3" s="1"/>
  <c r="G1797" i="3" a="1"/>
  <c r="G1797" i="3" s="1"/>
  <c r="G1785" i="3" a="1"/>
  <c r="G1785" i="3" s="1"/>
  <c r="G1773" i="3" a="1"/>
  <c r="G1773" i="3" s="1"/>
  <c r="G1761" i="3" a="1"/>
  <c r="G1761" i="3" s="1"/>
  <c r="G1749" i="3" a="1"/>
  <c r="G1749" i="3" s="1"/>
  <c r="G1737" i="3" a="1"/>
  <c r="G1737" i="3" s="1"/>
  <c r="G1725" i="3" a="1"/>
  <c r="G1725" i="3" s="1"/>
  <c r="G1713" i="3" a="1"/>
  <c r="G1713" i="3" s="1"/>
  <c r="G1701" i="3" a="1"/>
  <c r="G1701" i="3" s="1"/>
  <c r="G1689" i="3" a="1"/>
  <c r="G1689" i="3" s="1"/>
  <c r="G1677" i="3" a="1"/>
  <c r="G1677" i="3" s="1"/>
  <c r="G1665" i="3" a="1"/>
  <c r="G1665" i="3" s="1"/>
  <c r="G1653" i="3" a="1"/>
  <c r="G1653" i="3" s="1"/>
  <c r="G1641" i="3" a="1"/>
  <c r="G1641" i="3" s="1"/>
  <c r="G1629" i="3" a="1"/>
  <c r="G1629" i="3" s="1"/>
  <c r="G1617" i="3" a="1"/>
  <c r="G1617" i="3" s="1"/>
  <c r="G1605" i="3" a="1"/>
  <c r="G1605" i="3" s="1"/>
  <c r="G1593" i="3" a="1"/>
  <c r="G1593" i="3" s="1"/>
  <c r="G1581" i="3" a="1"/>
  <c r="G1581" i="3" s="1"/>
  <c r="G1569" i="3" a="1"/>
  <c r="G1569" i="3" s="1"/>
  <c r="G1557" i="3" a="1"/>
  <c r="G1557" i="3" s="1"/>
  <c r="G1545" i="3" a="1"/>
  <c r="G1545" i="3" s="1"/>
  <c r="G1533" i="3" a="1"/>
  <c r="G1533" i="3" s="1"/>
  <c r="G1521" i="3" a="1"/>
  <c r="G1521" i="3" s="1"/>
  <c r="G1509" i="3" a="1"/>
  <c r="G1509" i="3" s="1"/>
  <c r="G1497" i="3" a="1"/>
  <c r="G1497" i="3" s="1"/>
  <c r="G1485" i="3" a="1"/>
  <c r="G1485" i="3" s="1"/>
  <c r="G1473" i="3" a="1"/>
  <c r="G1473" i="3" s="1"/>
  <c r="G1461" i="3" a="1"/>
  <c r="G1461" i="3" s="1"/>
  <c r="G1449" i="3" a="1"/>
  <c r="G1449" i="3" s="1"/>
  <c r="G1437" i="3" a="1"/>
  <c r="G1437" i="3" s="1"/>
  <c r="G1425" i="3" a="1"/>
  <c r="G1425" i="3" s="1"/>
  <c r="G1413" i="3" a="1"/>
  <c r="G1413" i="3" s="1"/>
  <c r="G1401" i="3" a="1"/>
  <c r="G1401" i="3" s="1"/>
  <c r="G1389" i="3" a="1"/>
  <c r="G1389" i="3" s="1"/>
  <c r="G1377" i="3" a="1"/>
  <c r="G1377" i="3" s="1"/>
  <c r="G1365" i="3" a="1"/>
  <c r="G1365" i="3" s="1"/>
  <c r="G1353" i="3" a="1"/>
  <c r="G1353" i="3" s="1"/>
  <c r="G1341" i="3" a="1"/>
  <c r="G1341" i="3" s="1"/>
  <c r="G1329" i="3" a="1"/>
  <c r="G1329" i="3" s="1"/>
  <c r="G2397" i="3" a="1"/>
  <c r="G2397" i="3" s="1"/>
  <c r="G2349" i="3" a="1"/>
  <c r="G2349" i="3" s="1"/>
  <c r="G2313" i="3" a="1"/>
  <c r="G2313" i="3" s="1"/>
  <c r="G2265" i="3" a="1"/>
  <c r="G2265" i="3" s="1"/>
  <c r="G2217" i="3" a="1"/>
  <c r="G2217" i="3" s="1"/>
  <c r="G2588" i="3" a="1"/>
  <c r="G2588" i="3" s="1"/>
  <c r="G2576" i="3" a="1"/>
  <c r="G2576" i="3" s="1"/>
  <c r="G2564" i="3" a="1"/>
  <c r="G2564" i="3" s="1"/>
  <c r="G2552" i="3" a="1"/>
  <c r="G2552" i="3" s="1"/>
  <c r="G2540" i="3" a="1"/>
  <c r="G2540" i="3" s="1"/>
  <c r="G2528" i="3" a="1"/>
  <c r="G2528" i="3" s="1"/>
  <c r="G2516" i="3" a="1"/>
  <c r="G2516" i="3" s="1"/>
  <c r="G2504" i="3" a="1"/>
  <c r="G2504" i="3" s="1"/>
  <c r="G2492" i="3" a="1"/>
  <c r="G2492" i="3" s="1"/>
  <c r="G2480" i="3" a="1"/>
  <c r="G2480" i="3" s="1"/>
  <c r="G2468" i="3" a="1"/>
  <c r="G2468" i="3" s="1"/>
  <c r="G2456" i="3" a="1"/>
  <c r="G2456" i="3" s="1"/>
  <c r="G2444" i="3" a="1"/>
  <c r="G2444" i="3" s="1"/>
  <c r="G2432" i="3" a="1"/>
  <c r="G2432" i="3" s="1"/>
  <c r="G2420" i="3" a="1"/>
  <c r="G2420" i="3" s="1"/>
  <c r="G2408" i="3" a="1"/>
  <c r="G2408" i="3" s="1"/>
  <c r="G2396" i="3" a="1"/>
  <c r="G2396" i="3" s="1"/>
  <c r="G2384" i="3" a="1"/>
  <c r="G2384" i="3" s="1"/>
  <c r="G2372" i="3" a="1"/>
  <c r="G2372" i="3" s="1"/>
  <c r="G2360" i="3" a="1"/>
  <c r="G2360" i="3" s="1"/>
  <c r="G2348" i="3" a="1"/>
  <c r="G2348" i="3" s="1"/>
  <c r="G2336" i="3" a="1"/>
  <c r="G2336" i="3" s="1"/>
  <c r="G2324" i="3" a="1"/>
  <c r="G2324" i="3" s="1"/>
  <c r="G2312" i="3" a="1"/>
  <c r="G2312" i="3" s="1"/>
  <c r="G2300" i="3" a="1"/>
  <c r="G2300" i="3" s="1"/>
  <c r="G2288" i="3" a="1"/>
  <c r="G2288" i="3" s="1"/>
  <c r="G2276" i="3" a="1"/>
  <c r="G2276" i="3" s="1"/>
  <c r="G2264" i="3" a="1"/>
  <c r="G2264" i="3" s="1"/>
  <c r="G2252" i="3" a="1"/>
  <c r="G2252" i="3" s="1"/>
  <c r="G2240" i="3" a="1"/>
  <c r="G2240" i="3" s="1"/>
  <c r="G2228" i="3" a="1"/>
  <c r="G2228" i="3" s="1"/>
  <c r="G2216" i="3" a="1"/>
  <c r="G2216" i="3" s="1"/>
  <c r="G2204" i="3" a="1"/>
  <c r="G2204" i="3" s="1"/>
  <c r="G2192" i="3" a="1"/>
  <c r="G2192" i="3" s="1"/>
  <c r="G2180" i="3" a="1"/>
  <c r="G2180" i="3" s="1"/>
  <c r="G2168" i="3" a="1"/>
  <c r="G2168" i="3" s="1"/>
  <c r="G2156" i="3" a="1"/>
  <c r="G2156" i="3" s="1"/>
  <c r="G2144" i="3" a="1"/>
  <c r="G2144" i="3" s="1"/>
  <c r="G2132" i="3" a="1"/>
  <c r="G2132" i="3" s="1"/>
  <c r="G2120" i="3" a="1"/>
  <c r="G2120" i="3" s="1"/>
  <c r="G2108" i="3" a="1"/>
  <c r="G2108" i="3" s="1"/>
  <c r="G2096" i="3" a="1"/>
  <c r="G2096" i="3" s="1"/>
  <c r="G2084" i="3" a="1"/>
  <c r="G2084" i="3" s="1"/>
  <c r="G2072" i="3" a="1"/>
  <c r="G2072" i="3" s="1"/>
  <c r="G2060" i="3" a="1"/>
  <c r="G2060" i="3" s="1"/>
  <c r="G2048" i="3" a="1"/>
  <c r="G2048" i="3" s="1"/>
  <c r="G2036" i="3" a="1"/>
  <c r="G2036" i="3" s="1"/>
  <c r="G2024" i="3" a="1"/>
  <c r="G2024" i="3" s="1"/>
  <c r="G2012" i="3" a="1"/>
  <c r="G2012" i="3" s="1"/>
  <c r="G2000" i="3" a="1"/>
  <c r="G2000" i="3" s="1"/>
  <c r="G1988" i="3" a="1"/>
  <c r="G1988" i="3" s="1"/>
  <c r="G1976" i="3" a="1"/>
  <c r="G1976" i="3" s="1"/>
  <c r="G1964" i="3" a="1"/>
  <c r="G1964" i="3" s="1"/>
  <c r="G1952" i="3" a="1"/>
  <c r="G1952" i="3" s="1"/>
  <c r="G1940" i="3" a="1"/>
  <c r="G1940" i="3" s="1"/>
  <c r="G1928" i="3" a="1"/>
  <c r="G1928" i="3" s="1"/>
  <c r="G1916" i="3" a="1"/>
  <c r="G1916" i="3" s="1"/>
  <c r="G1904" i="3" a="1"/>
  <c r="G1904" i="3" s="1"/>
  <c r="G1892" i="3" a="1"/>
  <c r="G1892" i="3" s="1"/>
  <c r="G1880" i="3" a="1"/>
  <c r="G1880" i="3" s="1"/>
  <c r="G1868" i="3" a="1"/>
  <c r="G1868" i="3" s="1"/>
  <c r="G1856" i="3" a="1"/>
  <c r="G1856" i="3" s="1"/>
  <c r="G1844" i="3" a="1"/>
  <c r="G1844" i="3" s="1"/>
  <c r="G1832" i="3" a="1"/>
  <c r="G1832" i="3" s="1"/>
  <c r="G1820" i="3" a="1"/>
  <c r="G1820" i="3" s="1"/>
  <c r="G1808" i="3" a="1"/>
  <c r="G1808" i="3" s="1"/>
  <c r="G1796" i="3" a="1"/>
  <c r="G1796" i="3" s="1"/>
  <c r="G1784" i="3" a="1"/>
  <c r="G1784" i="3" s="1"/>
  <c r="G1772" i="3" a="1"/>
  <c r="G1772" i="3" s="1"/>
  <c r="G1760" i="3" a="1"/>
  <c r="G1760" i="3" s="1"/>
  <c r="G1748" i="3" a="1"/>
  <c r="G1748" i="3" s="1"/>
  <c r="G1736" i="3" a="1"/>
  <c r="G1736" i="3" s="1"/>
  <c r="G1724" i="3" a="1"/>
  <c r="G1724" i="3" s="1"/>
  <c r="G1712" i="3" a="1"/>
  <c r="G1712" i="3" s="1"/>
  <c r="G1700" i="3" a="1"/>
  <c r="G1700" i="3" s="1"/>
  <c r="G1688" i="3" a="1"/>
  <c r="G1688" i="3" s="1"/>
  <c r="G1676" i="3" a="1"/>
  <c r="G1676" i="3" s="1"/>
  <c r="G1664" i="3" a="1"/>
  <c r="G1664" i="3" s="1"/>
  <c r="G1652" i="3" a="1"/>
  <c r="G1652" i="3" s="1"/>
  <c r="G1640" i="3" a="1"/>
  <c r="G1640" i="3" s="1"/>
  <c r="G1628" i="3" a="1"/>
  <c r="G1628" i="3" s="1"/>
  <c r="G1616" i="3" a="1"/>
  <c r="G1616" i="3" s="1"/>
  <c r="G1604" i="3" a="1"/>
  <c r="G1604" i="3" s="1"/>
  <c r="G1592" i="3" a="1"/>
  <c r="G1592" i="3" s="1"/>
  <c r="G1580" i="3" a="1"/>
  <c r="G1580" i="3" s="1"/>
  <c r="G1568" i="3" a="1"/>
  <c r="G1568" i="3" s="1"/>
  <c r="G1556" i="3" a="1"/>
  <c r="G1556" i="3" s="1"/>
  <c r="G1544" i="3" a="1"/>
  <c r="G1544" i="3" s="1"/>
  <c r="G1532" i="3" a="1"/>
  <c r="G1532" i="3" s="1"/>
  <c r="G1520" i="3" a="1"/>
  <c r="G1520" i="3" s="1"/>
  <c r="G1508" i="3" a="1"/>
  <c r="G1508" i="3" s="1"/>
  <c r="G1496" i="3" a="1"/>
  <c r="G1496" i="3" s="1"/>
  <c r="G1484" i="3" a="1"/>
  <c r="G1484" i="3" s="1"/>
  <c r="G1472" i="3" a="1"/>
  <c r="G1472" i="3" s="1"/>
  <c r="G1460" i="3" a="1"/>
  <c r="G1460" i="3" s="1"/>
  <c r="G1448" i="3" a="1"/>
  <c r="G1448" i="3" s="1"/>
  <c r="G1436" i="3" a="1"/>
  <c r="G1436" i="3" s="1"/>
  <c r="G1424" i="3" a="1"/>
  <c r="G1424" i="3" s="1"/>
  <c r="G1412" i="3" a="1"/>
  <c r="G1412" i="3" s="1"/>
  <c r="G1400" i="3" a="1"/>
  <c r="G1400" i="3" s="1"/>
  <c r="G1388" i="3" a="1"/>
  <c r="G1388" i="3" s="1"/>
  <c r="G1376" i="3" a="1"/>
  <c r="G1376" i="3" s="1"/>
  <c r="G2419" i="3" a="1"/>
  <c r="G2419" i="3" s="1"/>
  <c r="G2407" i="3" a="1"/>
  <c r="G2407" i="3" s="1"/>
  <c r="G2395" i="3" a="1"/>
  <c r="G2395" i="3" s="1"/>
  <c r="G2383" i="3" a="1"/>
  <c r="G2383" i="3" s="1"/>
  <c r="G2371" i="3" a="1"/>
  <c r="G2371" i="3" s="1"/>
  <c r="G2359" i="3" a="1"/>
  <c r="G2359" i="3" s="1"/>
  <c r="G2347" i="3" a="1"/>
  <c r="G2347" i="3" s="1"/>
  <c r="G2335" i="3" a="1"/>
  <c r="G2335" i="3" s="1"/>
  <c r="G2323" i="3" a="1"/>
  <c r="G2323" i="3" s="1"/>
  <c r="G2311" i="3" a="1"/>
  <c r="G2311" i="3" s="1"/>
  <c r="G2299" i="3" a="1"/>
  <c r="G2299" i="3" s="1"/>
  <c r="G2287" i="3" a="1"/>
  <c r="G2287" i="3" s="1"/>
  <c r="G2275" i="3" a="1"/>
  <c r="G2275" i="3" s="1"/>
  <c r="G2263" i="3" a="1"/>
  <c r="G2263" i="3" s="1"/>
  <c r="G2251" i="3" a="1"/>
  <c r="G2251" i="3" s="1"/>
  <c r="G2239" i="3" a="1"/>
  <c r="G2239" i="3" s="1"/>
  <c r="G2227" i="3" a="1"/>
  <c r="G2227" i="3" s="1"/>
  <c r="G2215" i="3" a="1"/>
  <c r="G2215" i="3" s="1"/>
  <c r="G2203" i="3" a="1"/>
  <c r="G2203" i="3" s="1"/>
  <c r="G2191" i="3" a="1"/>
  <c r="G2191" i="3" s="1"/>
  <c r="G2179" i="3" a="1"/>
  <c r="G2179" i="3" s="1"/>
  <c r="G2167" i="3" a="1"/>
  <c r="G2167" i="3" s="1"/>
  <c r="G2155" i="3" a="1"/>
  <c r="G2155" i="3" s="1"/>
  <c r="G2143" i="3" a="1"/>
  <c r="G2143" i="3" s="1"/>
  <c r="G2131" i="3" a="1"/>
  <c r="G2131" i="3" s="1"/>
  <c r="G2119" i="3" a="1"/>
  <c r="G2119" i="3" s="1"/>
  <c r="G2107" i="3" a="1"/>
  <c r="G2107" i="3" s="1"/>
  <c r="G2095" i="3" a="1"/>
  <c r="G2095" i="3" s="1"/>
  <c r="G2083" i="3" a="1"/>
  <c r="G2083" i="3" s="1"/>
  <c r="G2071" i="3" a="1"/>
  <c r="G2071" i="3" s="1"/>
  <c r="G2059" i="3" a="1"/>
  <c r="G2059" i="3" s="1"/>
  <c r="G2047" i="3" a="1"/>
  <c r="G2047" i="3" s="1"/>
  <c r="G2035" i="3" a="1"/>
  <c r="G2035" i="3" s="1"/>
  <c r="G2023" i="3" a="1"/>
  <c r="G2023" i="3" s="1"/>
  <c r="G2011" i="3" a="1"/>
  <c r="G2011" i="3" s="1"/>
  <c r="G1999" i="3" a="1"/>
  <c r="G1999" i="3" s="1"/>
  <c r="G1987" i="3" a="1"/>
  <c r="G1987" i="3" s="1"/>
  <c r="G1975" i="3" a="1"/>
  <c r="G1975" i="3" s="1"/>
  <c r="G1963" i="3" a="1"/>
  <c r="G1963" i="3" s="1"/>
  <c r="G1951" i="3" a="1"/>
  <c r="G1951" i="3" s="1"/>
  <c r="G1939" i="3" a="1"/>
  <c r="G1939" i="3" s="1"/>
  <c r="G1927" i="3" a="1"/>
  <c r="G1927" i="3" s="1"/>
  <c r="G1915" i="3" a="1"/>
  <c r="G1915" i="3" s="1"/>
  <c r="G1903" i="3" a="1"/>
  <c r="G1903" i="3" s="1"/>
  <c r="G1891" i="3" a="1"/>
  <c r="G1891" i="3" s="1"/>
  <c r="G1879" i="3" a="1"/>
  <c r="G1879" i="3" s="1"/>
  <c r="G1867" i="3" a="1"/>
  <c r="G1867" i="3" s="1"/>
  <c r="G1855" i="3" a="1"/>
  <c r="G1855" i="3" s="1"/>
  <c r="G1843" i="3" a="1"/>
  <c r="G1843" i="3" s="1"/>
  <c r="G1831" i="3" a="1"/>
  <c r="G1831" i="3" s="1"/>
  <c r="G1819" i="3" a="1"/>
  <c r="G1819" i="3" s="1"/>
  <c r="G1807" i="3" a="1"/>
  <c r="G1807" i="3" s="1"/>
  <c r="G1795" i="3" a="1"/>
  <c r="G1795" i="3" s="1"/>
  <c r="G1783" i="3" a="1"/>
  <c r="G1783" i="3" s="1"/>
  <c r="G1771" i="3" a="1"/>
  <c r="G1771" i="3" s="1"/>
  <c r="G1759" i="3" a="1"/>
  <c r="G1759" i="3" s="1"/>
  <c r="G1747" i="3" a="1"/>
  <c r="G1747" i="3" s="1"/>
  <c r="G1735" i="3" a="1"/>
  <c r="G1735" i="3" s="1"/>
  <c r="G1723" i="3" a="1"/>
  <c r="G1723" i="3" s="1"/>
  <c r="G1711" i="3" a="1"/>
  <c r="G1711" i="3" s="1"/>
  <c r="G1699" i="3" a="1"/>
  <c r="G1699" i="3" s="1"/>
  <c r="G1687" i="3" a="1"/>
  <c r="G1687" i="3" s="1"/>
  <c r="G1675" i="3" a="1"/>
  <c r="G1675" i="3" s="1"/>
  <c r="G1663" i="3" a="1"/>
  <c r="G1663" i="3" s="1"/>
  <c r="G1651" i="3" a="1"/>
  <c r="G1651" i="3" s="1"/>
  <c r="G1639" i="3" a="1"/>
  <c r="G1639" i="3" s="1"/>
  <c r="G1627" i="3" a="1"/>
  <c r="G1627" i="3" s="1"/>
  <c r="G1615" i="3" a="1"/>
  <c r="G1615" i="3" s="1"/>
  <c r="G1603" i="3" a="1"/>
  <c r="G1603" i="3" s="1"/>
  <c r="G1591" i="3" a="1"/>
  <c r="G1591" i="3" s="1"/>
  <c r="G1579" i="3" a="1"/>
  <c r="G1579" i="3" s="1"/>
  <c r="G1567" i="3" a="1"/>
  <c r="G1567" i="3" s="1"/>
  <c r="G1555" i="3" a="1"/>
  <c r="G1555" i="3" s="1"/>
  <c r="G1543" i="3" a="1"/>
  <c r="G1543" i="3" s="1"/>
  <c r="G1531" i="3" a="1"/>
  <c r="G1531" i="3" s="1"/>
  <c r="G1519" i="3" a="1"/>
  <c r="G1519" i="3" s="1"/>
  <c r="G1507" i="3" a="1"/>
  <c r="G1507" i="3" s="1"/>
  <c r="G1495" i="3" a="1"/>
  <c r="G1495" i="3" s="1"/>
  <c r="G1483" i="3" a="1"/>
  <c r="G1483" i="3" s="1"/>
  <c r="G1471" i="3" a="1"/>
  <c r="G1471" i="3" s="1"/>
  <c r="G1459" i="3" a="1"/>
  <c r="G1459" i="3" s="1"/>
  <c r="G1447" i="3" a="1"/>
  <c r="G1447" i="3" s="1"/>
  <c r="G1435" i="3" a="1"/>
  <c r="G1435" i="3" s="1"/>
  <c r="G1423" i="3" a="1"/>
  <c r="G1423" i="3" s="1"/>
  <c r="G1411" i="3" a="1"/>
  <c r="G1411" i="3" s="1"/>
  <c r="G1399" i="3" a="1"/>
  <c r="G1399" i="3" s="1"/>
  <c r="G1387" i="3" a="1"/>
  <c r="G1387" i="3" s="1"/>
  <c r="G1375" i="3" a="1"/>
  <c r="G1375" i="3" s="1"/>
  <c r="G1363" i="3" a="1"/>
  <c r="G1363" i="3" s="1"/>
  <c r="G1351" i="3" a="1"/>
  <c r="G1351" i="3" s="1"/>
  <c r="G1339" i="3" a="1"/>
  <c r="G1339" i="3" s="1"/>
  <c r="G1327" i="3" a="1"/>
  <c r="G1327" i="3" s="1"/>
  <c r="G1315" i="3" a="1"/>
  <c r="G1315" i="3" s="1"/>
  <c r="G1303" i="3" a="1"/>
  <c r="G1303" i="3" s="1"/>
  <c r="G1291" i="3" a="1"/>
  <c r="G1291" i="3" s="1"/>
  <c r="G1279" i="3" a="1"/>
  <c r="G1279" i="3" s="1"/>
  <c r="G1267" i="3" a="1"/>
  <c r="G1267" i="3" s="1"/>
  <c r="G1255" i="3" a="1"/>
  <c r="G1255" i="3" s="1"/>
  <c r="G1243" i="3" a="1"/>
  <c r="G1243" i="3" s="1"/>
  <c r="G1231" i="3" a="1"/>
  <c r="G1231" i="3" s="1"/>
  <c r="G1219" i="3" a="1"/>
  <c r="G1219" i="3" s="1"/>
  <c r="G1207" i="3" a="1"/>
  <c r="G1207" i="3" s="1"/>
  <c r="G1195" i="3" a="1"/>
  <c r="G1195" i="3" s="1"/>
  <c r="G1183" i="3" a="1"/>
  <c r="G1183" i="3" s="1"/>
  <c r="G1171" i="3" a="1"/>
  <c r="G1171" i="3" s="1"/>
  <c r="G1159" i="3" a="1"/>
  <c r="G1159" i="3" s="1"/>
  <c r="G1147" i="3" a="1"/>
  <c r="G1147" i="3" s="1"/>
  <c r="G1135" i="3" a="1"/>
  <c r="G1135" i="3" s="1"/>
  <c r="G1123" i="3" a="1"/>
  <c r="G1123" i="3" s="1"/>
  <c r="G1111" i="3" a="1"/>
  <c r="G1111" i="3" s="1"/>
  <c r="G1099" i="3" a="1"/>
  <c r="G1099" i="3" s="1"/>
  <c r="G1087" i="3" a="1"/>
  <c r="G1087" i="3" s="1"/>
  <c r="G1075" i="3" a="1"/>
  <c r="G1075" i="3" s="1"/>
  <c r="G1063" i="3" a="1"/>
  <c r="G1063" i="3" s="1"/>
  <c r="G1051" i="3" a="1"/>
  <c r="G1051" i="3" s="1"/>
  <c r="G1039" i="3" a="1"/>
  <c r="G1039" i="3" s="1"/>
  <c r="G1027" i="3" a="1"/>
  <c r="G1027" i="3" s="1"/>
  <c r="G1015" i="3" a="1"/>
  <c r="G1015" i="3" s="1"/>
  <c r="G1003" i="3" a="1"/>
  <c r="G1003" i="3" s="1"/>
  <c r="G991" i="3" a="1"/>
  <c r="G991" i="3" s="1"/>
  <c r="G979" i="3" a="1"/>
  <c r="G979" i="3" s="1"/>
  <c r="G967" i="3" a="1"/>
  <c r="G967" i="3" s="1"/>
  <c r="G955" i="3" a="1"/>
  <c r="G955" i="3" s="1"/>
  <c r="G943" i="3" a="1"/>
  <c r="G943" i="3" s="1"/>
  <c r="G931" i="3" a="1"/>
  <c r="G931" i="3" s="1"/>
  <c r="G919" i="3" a="1"/>
  <c r="G919" i="3" s="1"/>
  <c r="G907" i="3" a="1"/>
  <c r="G907" i="3" s="1"/>
  <c r="G895" i="3" a="1"/>
  <c r="G895" i="3" s="1"/>
  <c r="G883" i="3" a="1"/>
  <c r="G883" i="3" s="1"/>
  <c r="G871" i="3" a="1"/>
  <c r="G871" i="3" s="1"/>
  <c r="G859" i="3" a="1"/>
  <c r="G859" i="3" s="1"/>
  <c r="G847" i="3" a="1"/>
  <c r="G847" i="3" s="1"/>
  <c r="G835" i="3" a="1"/>
  <c r="G835" i="3" s="1"/>
  <c r="G823" i="3" a="1"/>
  <c r="G823" i="3" s="1"/>
  <c r="G811" i="3" a="1"/>
  <c r="G811" i="3" s="1"/>
  <c r="G799" i="3" a="1"/>
  <c r="G799" i="3" s="1"/>
  <c r="G787" i="3" a="1"/>
  <c r="G787" i="3" s="1"/>
  <c r="G775" i="3" a="1"/>
  <c r="G775" i="3" s="1"/>
  <c r="G763" i="3" a="1"/>
  <c r="G763" i="3" s="1"/>
  <c r="G751" i="3" a="1"/>
  <c r="G751" i="3" s="1"/>
  <c r="G739" i="3" a="1"/>
  <c r="G739" i="3" s="1"/>
  <c r="G727" i="3" a="1"/>
  <c r="G727" i="3" s="1"/>
  <c r="G715" i="3" a="1"/>
  <c r="G715" i="3" s="1"/>
  <c r="G703" i="3" a="1"/>
  <c r="G703" i="3" s="1"/>
  <c r="G691" i="3" a="1"/>
  <c r="G691" i="3" s="1"/>
  <c r="G679" i="3" a="1"/>
  <c r="G679" i="3" s="1"/>
  <c r="G667" i="3" a="1"/>
  <c r="G667" i="3" s="1"/>
  <c r="G655" i="3" a="1"/>
  <c r="G655" i="3" s="1"/>
  <c r="G643" i="3" a="1"/>
  <c r="G643" i="3" s="1"/>
  <c r="G631" i="3" a="1"/>
  <c r="G631" i="3" s="1"/>
  <c r="G619" i="3" a="1"/>
  <c r="G619" i="3" s="1"/>
  <c r="G607" i="3" a="1"/>
  <c r="G607" i="3" s="1"/>
  <c r="G595" i="3" a="1"/>
  <c r="G595" i="3" s="1"/>
  <c r="G583" i="3" a="1"/>
  <c r="G583" i="3" s="1"/>
  <c r="G571" i="3" a="1"/>
  <c r="G571" i="3" s="1"/>
  <c r="G559" i="3" a="1"/>
  <c r="G559" i="3" s="1"/>
  <c r="G547" i="3" a="1"/>
  <c r="G547" i="3" s="1"/>
  <c r="G535" i="3" a="1"/>
  <c r="G535" i="3" s="1"/>
  <c r="G523" i="3" a="1"/>
  <c r="G523" i="3" s="1"/>
  <c r="G511" i="3" a="1"/>
  <c r="G511" i="3" s="1"/>
  <c r="G499" i="3" a="1"/>
  <c r="G499" i="3" s="1"/>
  <c r="G487" i="3" a="1"/>
  <c r="G487" i="3" s="1"/>
  <c r="G475" i="3" a="1"/>
  <c r="G475" i="3" s="1"/>
  <c r="G2478" i="3" a="1"/>
  <c r="G2478" i="3" s="1"/>
  <c r="G2466" i="3" a="1"/>
  <c r="G2466" i="3" s="1"/>
  <c r="G2454" i="3" a="1"/>
  <c r="G2454" i="3" s="1"/>
  <c r="G2442" i="3" a="1"/>
  <c r="G2442" i="3" s="1"/>
  <c r="G2430" i="3" a="1"/>
  <c r="G2430" i="3" s="1"/>
  <c r="G2418" i="3" a="1"/>
  <c r="G2418" i="3" s="1"/>
  <c r="G2406" i="3" a="1"/>
  <c r="G2406" i="3" s="1"/>
  <c r="G2394" i="3" a="1"/>
  <c r="G2394" i="3" s="1"/>
  <c r="G2382" i="3" a="1"/>
  <c r="G2382" i="3" s="1"/>
  <c r="G2370" i="3" a="1"/>
  <c r="G2370" i="3" s="1"/>
  <c r="G2358" i="3" a="1"/>
  <c r="G2358" i="3" s="1"/>
  <c r="G2346" i="3" a="1"/>
  <c r="G2346" i="3" s="1"/>
  <c r="G2334" i="3" a="1"/>
  <c r="G2334" i="3" s="1"/>
  <c r="G2322" i="3" a="1"/>
  <c r="G2322" i="3" s="1"/>
  <c r="G2310" i="3" a="1"/>
  <c r="G2310" i="3" s="1"/>
  <c r="G2298" i="3" a="1"/>
  <c r="G2298" i="3" s="1"/>
  <c r="G2286" i="3" a="1"/>
  <c r="G2286" i="3" s="1"/>
  <c r="G2274" i="3" a="1"/>
  <c r="G2274" i="3" s="1"/>
  <c r="G2262" i="3" a="1"/>
  <c r="G2262" i="3" s="1"/>
  <c r="G2250" i="3" a="1"/>
  <c r="G2250" i="3" s="1"/>
  <c r="G2238" i="3" a="1"/>
  <c r="G2238" i="3" s="1"/>
  <c r="G2226" i="3" a="1"/>
  <c r="G2226" i="3" s="1"/>
  <c r="G2214" i="3" a="1"/>
  <c r="G2214" i="3" s="1"/>
  <c r="G2202" i="3" a="1"/>
  <c r="G2202" i="3" s="1"/>
  <c r="G2190" i="3" a="1"/>
  <c r="G2190" i="3" s="1"/>
  <c r="G2178" i="3" a="1"/>
  <c r="G2178" i="3" s="1"/>
  <c r="G2166" i="3" a="1"/>
  <c r="G2166" i="3" s="1"/>
  <c r="G2154" i="3" a="1"/>
  <c r="G2154" i="3" s="1"/>
  <c r="G2142" i="3" a="1"/>
  <c r="G2142" i="3" s="1"/>
  <c r="G2130" i="3" a="1"/>
  <c r="G2130" i="3" s="1"/>
  <c r="G2118" i="3" a="1"/>
  <c r="G2118" i="3" s="1"/>
  <c r="G2106" i="3" a="1"/>
  <c r="G2106" i="3" s="1"/>
  <c r="G2094" i="3" a="1"/>
  <c r="G2094" i="3" s="1"/>
  <c r="G2082" i="3" a="1"/>
  <c r="G2082" i="3" s="1"/>
  <c r="G2070" i="3" a="1"/>
  <c r="G2070" i="3" s="1"/>
  <c r="G2058" i="3" a="1"/>
  <c r="G2058" i="3" s="1"/>
  <c r="G2046" i="3" a="1"/>
  <c r="G2046" i="3" s="1"/>
  <c r="G2034" i="3" a="1"/>
  <c r="G2034" i="3" s="1"/>
  <c r="G2022" i="3" a="1"/>
  <c r="G2022" i="3" s="1"/>
  <c r="G2010" i="3" a="1"/>
  <c r="G2010" i="3" s="1"/>
  <c r="G1998" i="3" a="1"/>
  <c r="G1998" i="3" s="1"/>
  <c r="G1986" i="3" a="1"/>
  <c r="G1986" i="3" s="1"/>
  <c r="G1974" i="3" a="1"/>
  <c r="G1974" i="3" s="1"/>
  <c r="G1962" i="3" a="1"/>
  <c r="G1962" i="3" s="1"/>
  <c r="G1950" i="3" a="1"/>
  <c r="G1950" i="3" s="1"/>
  <c r="G1938" i="3" a="1"/>
  <c r="G1938" i="3" s="1"/>
  <c r="G1926" i="3" a="1"/>
  <c r="G1926" i="3" s="1"/>
  <c r="G1914" i="3" a="1"/>
  <c r="G1914" i="3" s="1"/>
  <c r="G1902" i="3" a="1"/>
  <c r="G1902" i="3" s="1"/>
  <c r="G1890" i="3" a="1"/>
  <c r="G1890" i="3" s="1"/>
  <c r="G1878" i="3" a="1"/>
  <c r="G1878" i="3" s="1"/>
  <c r="G1866" i="3" a="1"/>
  <c r="G1866" i="3" s="1"/>
  <c r="G1854" i="3" a="1"/>
  <c r="G1854" i="3" s="1"/>
  <c r="G1842" i="3" a="1"/>
  <c r="G1842" i="3" s="1"/>
  <c r="G1830" i="3" a="1"/>
  <c r="G1830" i="3" s="1"/>
  <c r="G1818" i="3" a="1"/>
  <c r="G1818" i="3" s="1"/>
  <c r="G1806" i="3" a="1"/>
  <c r="G1806" i="3" s="1"/>
  <c r="G1794" i="3" a="1"/>
  <c r="G1794" i="3" s="1"/>
  <c r="G1782" i="3" a="1"/>
  <c r="G1782" i="3" s="1"/>
  <c r="G1770" i="3" a="1"/>
  <c r="G1770" i="3" s="1"/>
  <c r="G1758" i="3" a="1"/>
  <c r="G1758" i="3" s="1"/>
  <c r="G1746" i="3" a="1"/>
  <c r="G1746" i="3" s="1"/>
  <c r="G1734" i="3" a="1"/>
  <c r="G1734" i="3" s="1"/>
  <c r="G1722" i="3" a="1"/>
  <c r="G1722" i="3" s="1"/>
  <c r="G1710" i="3" a="1"/>
  <c r="G1710" i="3" s="1"/>
  <c r="G1698" i="3" a="1"/>
  <c r="G1698" i="3" s="1"/>
  <c r="G1686" i="3" a="1"/>
  <c r="G1686" i="3" s="1"/>
  <c r="G1674" i="3" a="1"/>
  <c r="G1674" i="3" s="1"/>
  <c r="G1662" i="3" a="1"/>
  <c r="G1662" i="3" s="1"/>
  <c r="G1650" i="3" a="1"/>
  <c r="G1650" i="3" s="1"/>
  <c r="G1638" i="3" a="1"/>
  <c r="G1638" i="3" s="1"/>
  <c r="G1626" i="3" a="1"/>
  <c r="G1626" i="3" s="1"/>
  <c r="G1614" i="3" a="1"/>
  <c r="G1614" i="3" s="1"/>
  <c r="G1602" i="3" a="1"/>
  <c r="G1602" i="3" s="1"/>
  <c r="G1590" i="3" a="1"/>
  <c r="G1590" i="3" s="1"/>
  <c r="G1578" i="3" a="1"/>
  <c r="G1578" i="3" s="1"/>
  <c r="G1566" i="3" a="1"/>
  <c r="G1566" i="3" s="1"/>
  <c r="G1554" i="3" a="1"/>
  <c r="G1554" i="3" s="1"/>
  <c r="G1542" i="3" a="1"/>
  <c r="G1542" i="3" s="1"/>
  <c r="G1530" i="3" a="1"/>
  <c r="G1530" i="3" s="1"/>
  <c r="G1518" i="3" a="1"/>
  <c r="G1518" i="3" s="1"/>
  <c r="G1506" i="3" a="1"/>
  <c r="G1506" i="3" s="1"/>
  <c r="G1494" i="3" a="1"/>
  <c r="G1494" i="3" s="1"/>
  <c r="G1482" i="3" a="1"/>
  <c r="G1482" i="3" s="1"/>
  <c r="G1470" i="3" a="1"/>
  <c r="G1470" i="3" s="1"/>
  <c r="G1458" i="3" a="1"/>
  <c r="G1458" i="3" s="1"/>
  <c r="G1446" i="3" a="1"/>
  <c r="G1446" i="3" s="1"/>
  <c r="G1434" i="3" a="1"/>
  <c r="G1434" i="3" s="1"/>
  <c r="G1422" i="3" a="1"/>
  <c r="G1422" i="3" s="1"/>
  <c r="G1410" i="3" a="1"/>
  <c r="G1410" i="3" s="1"/>
  <c r="G1398" i="3" a="1"/>
  <c r="G1398" i="3" s="1"/>
  <c r="G1386" i="3" a="1"/>
  <c r="G1386" i="3" s="1"/>
  <c r="G1374" i="3" a="1"/>
  <c r="G1374" i="3" s="1"/>
  <c r="G1362" i="3" a="1"/>
  <c r="G1362" i="3" s="1"/>
  <c r="G1350" i="3" a="1"/>
  <c r="G1350" i="3" s="1"/>
  <c r="G1338" i="3" a="1"/>
  <c r="G1338" i="3" s="1"/>
  <c r="G1326" i="3" a="1"/>
  <c r="G1326" i="3" s="1"/>
  <c r="G1314" i="3" a="1"/>
  <c r="G1314" i="3" s="1"/>
  <c r="G1302" i="3" a="1"/>
  <c r="G1302" i="3" s="1"/>
  <c r="G1290" i="3" a="1"/>
  <c r="G1290" i="3" s="1"/>
  <c r="G1278" i="3" a="1"/>
  <c r="G1278" i="3" s="1"/>
  <c r="G1266" i="3" a="1"/>
  <c r="G1266" i="3" s="1"/>
  <c r="G1254" i="3" a="1"/>
  <c r="G1254" i="3" s="1"/>
  <c r="G1242" i="3" a="1"/>
  <c r="G1242" i="3" s="1"/>
  <c r="G1230" i="3" a="1"/>
  <c r="G1230" i="3" s="1"/>
  <c r="G1218" i="3" a="1"/>
  <c r="G1218" i="3" s="1"/>
  <c r="G1206" i="3" a="1"/>
  <c r="G1206" i="3" s="1"/>
  <c r="G1194" i="3" a="1"/>
  <c r="G1194" i="3" s="1"/>
  <c r="G1182" i="3" a="1"/>
  <c r="G1182" i="3" s="1"/>
  <c r="G1170" i="3" a="1"/>
  <c r="G1170" i="3" s="1"/>
  <c r="G1158" i="3" a="1"/>
  <c r="G1158" i="3" s="1"/>
  <c r="G1146" i="3" a="1"/>
  <c r="G1146" i="3" s="1"/>
  <c r="G1134" i="3" a="1"/>
  <c r="G1134" i="3" s="1"/>
  <c r="G1122" i="3" a="1"/>
  <c r="G1122" i="3" s="1"/>
  <c r="G1110" i="3" a="1"/>
  <c r="G1110" i="3" s="1"/>
  <c r="G1098" i="3" a="1"/>
  <c r="G1098" i="3" s="1"/>
  <c r="G1086" i="3" a="1"/>
  <c r="G1086" i="3" s="1"/>
  <c r="G1074" i="3" a="1"/>
  <c r="G1074" i="3" s="1"/>
  <c r="G1062" i="3" a="1"/>
  <c r="G1062" i="3" s="1"/>
  <c r="G1050" i="3" a="1"/>
  <c r="G1050" i="3" s="1"/>
  <c r="G1038" i="3" a="1"/>
  <c r="G1038" i="3" s="1"/>
  <c r="G1026" i="3" a="1"/>
  <c r="G1026" i="3" s="1"/>
  <c r="G1014" i="3" a="1"/>
  <c r="G1014" i="3" s="1"/>
  <c r="G1002" i="3" a="1"/>
  <c r="G1002" i="3" s="1"/>
  <c r="G990" i="3" a="1"/>
  <c r="G990" i="3" s="1"/>
  <c r="G978" i="3" a="1"/>
  <c r="G978" i="3" s="1"/>
  <c r="G966" i="3" a="1"/>
  <c r="G966" i="3" s="1"/>
  <c r="G954" i="3" a="1"/>
  <c r="G954" i="3" s="1"/>
  <c r="G942" i="3" a="1"/>
  <c r="G942" i="3" s="1"/>
  <c r="G930" i="3" a="1"/>
  <c r="G930" i="3" s="1"/>
  <c r="G918" i="3" a="1"/>
  <c r="G918" i="3" s="1"/>
  <c r="G906" i="3" a="1"/>
  <c r="G906" i="3" s="1"/>
  <c r="G894" i="3" a="1"/>
  <c r="G894" i="3" s="1"/>
  <c r="G882" i="3" a="1"/>
  <c r="G882" i="3" s="1"/>
  <c r="G870" i="3" a="1"/>
  <c r="G870" i="3" s="1"/>
  <c r="G858" i="3" a="1"/>
  <c r="G858" i="3" s="1"/>
  <c r="G846" i="3" a="1"/>
  <c r="G846" i="3" s="1"/>
  <c r="G834" i="3" a="1"/>
  <c r="G834" i="3" s="1"/>
  <c r="G822" i="3" a="1"/>
  <c r="G822" i="3" s="1"/>
  <c r="G810" i="3" a="1"/>
  <c r="G810" i="3" s="1"/>
  <c r="G798" i="3" a="1"/>
  <c r="G798" i="3" s="1"/>
  <c r="G786" i="3" a="1"/>
  <c r="G786" i="3" s="1"/>
  <c r="G774" i="3" a="1"/>
  <c r="G774" i="3" s="1"/>
  <c r="G762" i="3" a="1"/>
  <c r="G762" i="3" s="1"/>
  <c r="G750" i="3" a="1"/>
  <c r="G750" i="3" s="1"/>
  <c r="G738" i="3" a="1"/>
  <c r="G738" i="3" s="1"/>
  <c r="G726" i="3" a="1"/>
  <c r="G726" i="3" s="1"/>
  <c r="G714" i="3" a="1"/>
  <c r="G714" i="3" s="1"/>
  <c r="G702" i="3" a="1"/>
  <c r="G702" i="3" s="1"/>
  <c r="G690" i="3" a="1"/>
  <c r="G690" i="3" s="1"/>
  <c r="G678" i="3" a="1"/>
  <c r="G678" i="3" s="1"/>
  <c r="G666" i="3" a="1"/>
  <c r="G666" i="3" s="1"/>
  <c r="G654" i="3" a="1"/>
  <c r="G654" i="3" s="1"/>
  <c r="G642" i="3" a="1"/>
  <c r="G642" i="3" s="1"/>
  <c r="G630" i="3" a="1"/>
  <c r="G630" i="3" s="1"/>
  <c r="G618" i="3" a="1"/>
  <c r="G618" i="3" s="1"/>
  <c r="G606" i="3" a="1"/>
  <c r="G606" i="3" s="1"/>
  <c r="G594" i="3" a="1"/>
  <c r="G594" i="3" s="1"/>
  <c r="G582" i="3" a="1"/>
  <c r="G582" i="3" s="1"/>
  <c r="G570" i="3" a="1"/>
  <c r="G570" i="3" s="1"/>
  <c r="G558" i="3" a="1"/>
  <c r="G558" i="3" s="1"/>
  <c r="G2441" i="3" a="1"/>
  <c r="G2441" i="3" s="1"/>
  <c r="G2429" i="3" a="1"/>
  <c r="G2429" i="3" s="1"/>
  <c r="G2417" i="3" a="1"/>
  <c r="G2417" i="3" s="1"/>
  <c r="G2405" i="3" a="1"/>
  <c r="G2405" i="3" s="1"/>
  <c r="G2393" i="3" a="1"/>
  <c r="G2393" i="3" s="1"/>
  <c r="G2381" i="3" a="1"/>
  <c r="G2381" i="3" s="1"/>
  <c r="G2369" i="3" a="1"/>
  <c r="G2369" i="3" s="1"/>
  <c r="G2357" i="3" a="1"/>
  <c r="G2357" i="3" s="1"/>
  <c r="G2345" i="3" a="1"/>
  <c r="G2345" i="3" s="1"/>
  <c r="G2333" i="3" a="1"/>
  <c r="G2333" i="3" s="1"/>
  <c r="G2321" i="3" a="1"/>
  <c r="G2321" i="3" s="1"/>
  <c r="G2309" i="3" a="1"/>
  <c r="G2309" i="3" s="1"/>
  <c r="G2297" i="3" a="1"/>
  <c r="G2297" i="3" s="1"/>
  <c r="G2285" i="3" a="1"/>
  <c r="G2285" i="3" s="1"/>
  <c r="G2273" i="3" a="1"/>
  <c r="G2273" i="3" s="1"/>
  <c r="G2261" i="3" a="1"/>
  <c r="G2261" i="3" s="1"/>
  <c r="G2249" i="3" a="1"/>
  <c r="G2249" i="3" s="1"/>
  <c r="G2237" i="3" a="1"/>
  <c r="G2237" i="3" s="1"/>
  <c r="G2225" i="3" a="1"/>
  <c r="G2225" i="3" s="1"/>
  <c r="G2213" i="3" a="1"/>
  <c r="G2213" i="3" s="1"/>
  <c r="G2201" i="3" a="1"/>
  <c r="G2201" i="3" s="1"/>
  <c r="G2189" i="3" a="1"/>
  <c r="G2189" i="3" s="1"/>
  <c r="G2177" i="3" a="1"/>
  <c r="G2177" i="3" s="1"/>
  <c r="G2165" i="3" a="1"/>
  <c r="G2165" i="3" s="1"/>
  <c r="G2153" i="3" a="1"/>
  <c r="G2153" i="3" s="1"/>
  <c r="G2141" i="3" a="1"/>
  <c r="G2141" i="3" s="1"/>
  <c r="G2129" i="3" a="1"/>
  <c r="G2129" i="3" s="1"/>
  <c r="G2117" i="3" a="1"/>
  <c r="G2117" i="3" s="1"/>
  <c r="G2105" i="3" a="1"/>
  <c r="G2105" i="3" s="1"/>
  <c r="G2093" i="3" a="1"/>
  <c r="G2093" i="3" s="1"/>
  <c r="G2081" i="3" a="1"/>
  <c r="G2081" i="3" s="1"/>
  <c r="G2069" i="3" a="1"/>
  <c r="G2069" i="3" s="1"/>
  <c r="G2057" i="3" a="1"/>
  <c r="G2057" i="3" s="1"/>
  <c r="G2045" i="3" a="1"/>
  <c r="G2045" i="3" s="1"/>
  <c r="G2033" i="3" a="1"/>
  <c r="G2033" i="3" s="1"/>
  <c r="G2021" i="3" a="1"/>
  <c r="G2021" i="3" s="1"/>
  <c r="G2009" i="3" a="1"/>
  <c r="G2009" i="3" s="1"/>
  <c r="G1997" i="3" a="1"/>
  <c r="G1997" i="3" s="1"/>
  <c r="G1985" i="3" a="1"/>
  <c r="G1985" i="3" s="1"/>
  <c r="G1973" i="3" a="1"/>
  <c r="G1973" i="3" s="1"/>
  <c r="G1961" i="3" a="1"/>
  <c r="G1961" i="3" s="1"/>
  <c r="G1949" i="3" a="1"/>
  <c r="G1949" i="3" s="1"/>
  <c r="G1937" i="3" a="1"/>
  <c r="G1937" i="3" s="1"/>
  <c r="G1925" i="3" a="1"/>
  <c r="G1925" i="3" s="1"/>
  <c r="G1913" i="3" a="1"/>
  <c r="G1913" i="3" s="1"/>
  <c r="G1901" i="3" a="1"/>
  <c r="G1901" i="3" s="1"/>
  <c r="G1889" i="3" a="1"/>
  <c r="G1889" i="3" s="1"/>
  <c r="G1877" i="3" a="1"/>
  <c r="G1877" i="3" s="1"/>
  <c r="G1865" i="3" a="1"/>
  <c r="G1865" i="3" s="1"/>
  <c r="G1853" i="3" a="1"/>
  <c r="G1853" i="3" s="1"/>
  <c r="G1841" i="3" a="1"/>
  <c r="G1841" i="3" s="1"/>
  <c r="G1829" i="3" a="1"/>
  <c r="G1829" i="3" s="1"/>
  <c r="G1817" i="3" a="1"/>
  <c r="G1817" i="3" s="1"/>
  <c r="G1805" i="3" a="1"/>
  <c r="G1805" i="3" s="1"/>
  <c r="G1793" i="3" a="1"/>
  <c r="G1793" i="3" s="1"/>
  <c r="G1781" i="3" a="1"/>
  <c r="G1781" i="3" s="1"/>
  <c r="G1769" i="3" a="1"/>
  <c r="G1769" i="3" s="1"/>
  <c r="G1757" i="3" a="1"/>
  <c r="G1757" i="3" s="1"/>
  <c r="G1745" i="3" a="1"/>
  <c r="G1745" i="3" s="1"/>
  <c r="G1733" i="3" a="1"/>
  <c r="G1733" i="3" s="1"/>
  <c r="G1721" i="3" a="1"/>
  <c r="G1721" i="3" s="1"/>
  <c r="G1709" i="3" a="1"/>
  <c r="G1709" i="3" s="1"/>
  <c r="G1697" i="3" a="1"/>
  <c r="G1697" i="3" s="1"/>
  <c r="G1685" i="3" a="1"/>
  <c r="G1685" i="3" s="1"/>
  <c r="G1673" i="3" a="1"/>
  <c r="G1673" i="3" s="1"/>
  <c r="G1661" i="3" a="1"/>
  <c r="G1661" i="3" s="1"/>
  <c r="G1649" i="3" a="1"/>
  <c r="G1649" i="3" s="1"/>
  <c r="G1637" i="3" a="1"/>
  <c r="G1637" i="3" s="1"/>
  <c r="G1625" i="3" a="1"/>
  <c r="G1625" i="3" s="1"/>
  <c r="G1613" i="3" a="1"/>
  <c r="G1613" i="3" s="1"/>
  <c r="G1601" i="3" a="1"/>
  <c r="G1601" i="3" s="1"/>
  <c r="G1589" i="3" a="1"/>
  <c r="G1589" i="3" s="1"/>
  <c r="G1577" i="3" a="1"/>
  <c r="G1577" i="3" s="1"/>
  <c r="G1565" i="3" a="1"/>
  <c r="G1565" i="3" s="1"/>
  <c r="G1553" i="3" a="1"/>
  <c r="G1553" i="3" s="1"/>
  <c r="G1541" i="3" a="1"/>
  <c r="G1541" i="3" s="1"/>
  <c r="G1529" i="3" a="1"/>
  <c r="G1529" i="3" s="1"/>
  <c r="G1517" i="3" a="1"/>
  <c r="G1517" i="3" s="1"/>
  <c r="G1505" i="3" a="1"/>
  <c r="G1505" i="3" s="1"/>
  <c r="G1493" i="3" a="1"/>
  <c r="G1493" i="3" s="1"/>
  <c r="G1481" i="3" a="1"/>
  <c r="G1481" i="3" s="1"/>
  <c r="G1469" i="3" a="1"/>
  <c r="G1469" i="3" s="1"/>
  <c r="G1457" i="3" a="1"/>
  <c r="G1457" i="3" s="1"/>
  <c r="G1445" i="3" a="1"/>
  <c r="G1445" i="3" s="1"/>
  <c r="G1433" i="3" a="1"/>
  <c r="G1433" i="3" s="1"/>
  <c r="G1421" i="3" a="1"/>
  <c r="G1421" i="3" s="1"/>
  <c r="G1409" i="3" a="1"/>
  <c r="G1409" i="3" s="1"/>
  <c r="G1397" i="3" a="1"/>
  <c r="G1397" i="3" s="1"/>
  <c r="G1385" i="3" a="1"/>
  <c r="G1385" i="3" s="1"/>
  <c r="G1373" i="3" a="1"/>
  <c r="G1373" i="3" s="1"/>
  <c r="G1361" i="3" a="1"/>
  <c r="G1361" i="3" s="1"/>
  <c r="G1349" i="3" a="1"/>
  <c r="G1349" i="3" s="1"/>
  <c r="G1337" i="3" a="1"/>
  <c r="G1337" i="3" s="1"/>
  <c r="G1325" i="3" a="1"/>
  <c r="G1325" i="3" s="1"/>
  <c r="G1313" i="3" a="1"/>
  <c r="G1313" i="3" s="1"/>
  <c r="G1301" i="3" a="1"/>
  <c r="G1301" i="3" s="1"/>
  <c r="G1289" i="3" a="1"/>
  <c r="G1289" i="3" s="1"/>
  <c r="G1277" i="3" a="1"/>
  <c r="G1277" i="3" s="1"/>
  <c r="G1265" i="3" a="1"/>
  <c r="G1265" i="3" s="1"/>
  <c r="G1253" i="3" a="1"/>
  <c r="G1253" i="3" s="1"/>
  <c r="G1241" i="3" a="1"/>
  <c r="G1241" i="3" s="1"/>
  <c r="G1229" i="3" a="1"/>
  <c r="G1229" i="3" s="1"/>
  <c r="G1217" i="3" a="1"/>
  <c r="G1217" i="3" s="1"/>
  <c r="G1205" i="3" a="1"/>
  <c r="G1205" i="3" s="1"/>
  <c r="G1193" i="3" a="1"/>
  <c r="G1193" i="3" s="1"/>
  <c r="G1181" i="3" a="1"/>
  <c r="G1181" i="3" s="1"/>
  <c r="G1169" i="3" a="1"/>
  <c r="G1169" i="3" s="1"/>
  <c r="G1157" i="3" a="1"/>
  <c r="G1157" i="3" s="1"/>
  <c r="G1145" i="3" a="1"/>
  <c r="G1145" i="3" s="1"/>
  <c r="G1133" i="3" a="1"/>
  <c r="G1133" i="3" s="1"/>
  <c r="G1121" i="3" a="1"/>
  <c r="G1121" i="3" s="1"/>
  <c r="G1109" i="3" a="1"/>
  <c r="G1109" i="3" s="1"/>
  <c r="G1097" i="3" a="1"/>
  <c r="G1097" i="3" s="1"/>
  <c r="G1085" i="3" a="1"/>
  <c r="G1085" i="3" s="1"/>
  <c r="G1073" i="3" a="1"/>
  <c r="G1073" i="3" s="1"/>
  <c r="G1061" i="3" a="1"/>
  <c r="G1061" i="3" s="1"/>
  <c r="G1049" i="3" a="1"/>
  <c r="G1049" i="3" s="1"/>
  <c r="G1037" i="3" a="1"/>
  <c r="G1037" i="3" s="1"/>
  <c r="G1025" i="3" a="1"/>
  <c r="G1025" i="3" s="1"/>
  <c r="G1013" i="3" a="1"/>
  <c r="G1013" i="3" s="1"/>
  <c r="G1001" i="3" a="1"/>
  <c r="G1001" i="3" s="1"/>
  <c r="G989" i="3" a="1"/>
  <c r="G989" i="3" s="1"/>
  <c r="G977" i="3" a="1"/>
  <c r="G977" i="3" s="1"/>
  <c r="G965" i="3" a="1"/>
  <c r="G965" i="3" s="1"/>
  <c r="G953" i="3" a="1"/>
  <c r="G953" i="3" s="1"/>
  <c r="G941" i="3" a="1"/>
  <c r="G941" i="3" s="1"/>
  <c r="G929" i="3" a="1"/>
  <c r="G929" i="3" s="1"/>
  <c r="G917" i="3" a="1"/>
  <c r="G917" i="3" s="1"/>
  <c r="G905" i="3" a="1"/>
  <c r="G905" i="3" s="1"/>
  <c r="G893" i="3" a="1"/>
  <c r="G893" i="3" s="1"/>
  <c r="G881" i="3" a="1"/>
  <c r="G881" i="3" s="1"/>
  <c r="G869" i="3" a="1"/>
  <c r="G869" i="3" s="1"/>
  <c r="G857" i="3" a="1"/>
  <c r="G857" i="3" s="1"/>
  <c r="G845" i="3" a="1"/>
  <c r="G845" i="3" s="1"/>
  <c r="G833" i="3" a="1"/>
  <c r="G833" i="3" s="1"/>
  <c r="G821" i="3" a="1"/>
  <c r="G821" i="3" s="1"/>
  <c r="G809" i="3" a="1"/>
  <c r="G809" i="3" s="1"/>
  <c r="G797" i="3" a="1"/>
  <c r="G797" i="3" s="1"/>
  <c r="G785" i="3" a="1"/>
  <c r="G785" i="3" s="1"/>
  <c r="G773" i="3" a="1"/>
  <c r="G773" i="3" s="1"/>
  <c r="G761" i="3" a="1"/>
  <c r="G761" i="3" s="1"/>
  <c r="G749" i="3" a="1"/>
  <c r="G749" i="3" s="1"/>
  <c r="G737" i="3" a="1"/>
  <c r="G737" i="3" s="1"/>
  <c r="G725" i="3" a="1"/>
  <c r="G725" i="3" s="1"/>
  <c r="G713" i="3" a="1"/>
  <c r="G713" i="3" s="1"/>
  <c r="G701" i="3" a="1"/>
  <c r="G701" i="3" s="1"/>
  <c r="G689" i="3" a="1"/>
  <c r="G689" i="3" s="1"/>
  <c r="G677" i="3" a="1"/>
  <c r="G677" i="3" s="1"/>
  <c r="G665" i="3" a="1"/>
  <c r="G665" i="3" s="1"/>
  <c r="G653" i="3" a="1"/>
  <c r="G653" i="3" s="1"/>
  <c r="G641" i="3" a="1"/>
  <c r="G641" i="3" s="1"/>
  <c r="G629" i="3" a="1"/>
  <c r="G629" i="3" s="1"/>
  <c r="G617" i="3" a="1"/>
  <c r="G617" i="3" s="1"/>
  <c r="G605" i="3" a="1"/>
  <c r="G605" i="3" s="1"/>
  <c r="G593" i="3" a="1"/>
  <c r="G593" i="3" s="1"/>
  <c r="G581" i="3" a="1"/>
  <c r="G581" i="3" s="1"/>
  <c r="G569" i="3" a="1"/>
  <c r="G569" i="3" s="1"/>
  <c r="G557" i="3" a="1"/>
  <c r="G557" i="3" s="1"/>
  <c r="G545" i="3" a="1"/>
  <c r="G545" i="3" s="1"/>
  <c r="G533" i="3" a="1"/>
  <c r="G533" i="3" s="1"/>
  <c r="G521" i="3" a="1"/>
  <c r="G521" i="3" s="1"/>
  <c r="G509" i="3" a="1"/>
  <c r="G509" i="3" s="1"/>
  <c r="G2524" i="3" a="1"/>
  <c r="G2524" i="3" s="1"/>
  <c r="G2512" i="3" a="1"/>
  <c r="G2512" i="3" s="1"/>
  <c r="G2500" i="3" a="1"/>
  <c r="G2500" i="3" s="1"/>
  <c r="G2488" i="3" a="1"/>
  <c r="G2488" i="3" s="1"/>
  <c r="G2476" i="3" a="1"/>
  <c r="G2476" i="3" s="1"/>
  <c r="G2464" i="3" a="1"/>
  <c r="G2464" i="3" s="1"/>
  <c r="G2452" i="3" a="1"/>
  <c r="G2452" i="3" s="1"/>
  <c r="G2440" i="3" a="1"/>
  <c r="G2440" i="3" s="1"/>
  <c r="G2428" i="3" a="1"/>
  <c r="G2428" i="3" s="1"/>
  <c r="G2416" i="3" a="1"/>
  <c r="G2416" i="3" s="1"/>
  <c r="G2404" i="3" a="1"/>
  <c r="G2404" i="3" s="1"/>
  <c r="G2392" i="3" a="1"/>
  <c r="G2392" i="3" s="1"/>
  <c r="G2380" i="3" a="1"/>
  <c r="G2380" i="3" s="1"/>
  <c r="G2368" i="3" a="1"/>
  <c r="G2368" i="3" s="1"/>
  <c r="G2356" i="3" a="1"/>
  <c r="G2356" i="3" s="1"/>
  <c r="G2344" i="3" a="1"/>
  <c r="G2344" i="3" s="1"/>
  <c r="G2332" i="3" a="1"/>
  <c r="G2332" i="3" s="1"/>
  <c r="G2320" i="3" a="1"/>
  <c r="G2320" i="3" s="1"/>
  <c r="G2308" i="3" a="1"/>
  <c r="G2308" i="3" s="1"/>
  <c r="G2296" i="3" a="1"/>
  <c r="G2296" i="3" s="1"/>
  <c r="G2284" i="3" a="1"/>
  <c r="G2284" i="3" s="1"/>
  <c r="G2272" i="3" a="1"/>
  <c r="G2272" i="3" s="1"/>
  <c r="G2260" i="3" a="1"/>
  <c r="G2260" i="3" s="1"/>
  <c r="G2248" i="3" a="1"/>
  <c r="G2248" i="3" s="1"/>
  <c r="G2236" i="3" a="1"/>
  <c r="G2236" i="3" s="1"/>
  <c r="G2224" i="3" a="1"/>
  <c r="G2224" i="3" s="1"/>
  <c r="G2212" i="3" a="1"/>
  <c r="G2212" i="3" s="1"/>
  <c r="G2200" i="3" a="1"/>
  <c r="G2200" i="3" s="1"/>
  <c r="G2188" i="3" a="1"/>
  <c r="G2188" i="3" s="1"/>
  <c r="G2176" i="3" a="1"/>
  <c r="G2176" i="3" s="1"/>
  <c r="G2164" i="3" a="1"/>
  <c r="G2164" i="3" s="1"/>
  <c r="G2152" i="3" a="1"/>
  <c r="G2152" i="3" s="1"/>
  <c r="G2140" i="3" a="1"/>
  <c r="G2140" i="3" s="1"/>
  <c r="G2128" i="3" a="1"/>
  <c r="G2128" i="3" s="1"/>
  <c r="G2116" i="3" a="1"/>
  <c r="G2116" i="3" s="1"/>
  <c r="G2104" i="3" a="1"/>
  <c r="G2104" i="3" s="1"/>
  <c r="G2092" i="3" a="1"/>
  <c r="G2092" i="3" s="1"/>
  <c r="G2080" i="3" a="1"/>
  <c r="G2080" i="3" s="1"/>
  <c r="G2068" i="3" a="1"/>
  <c r="G2068" i="3" s="1"/>
  <c r="G2056" i="3" a="1"/>
  <c r="G2056" i="3" s="1"/>
  <c r="G2044" i="3" a="1"/>
  <c r="G2044" i="3" s="1"/>
  <c r="G2032" i="3" a="1"/>
  <c r="G2032" i="3" s="1"/>
  <c r="G2020" i="3" a="1"/>
  <c r="G2020" i="3" s="1"/>
  <c r="G2008" i="3" a="1"/>
  <c r="G2008" i="3" s="1"/>
  <c r="G1996" i="3" a="1"/>
  <c r="G1996" i="3" s="1"/>
  <c r="G1984" i="3" a="1"/>
  <c r="G1984" i="3" s="1"/>
  <c r="G1972" i="3" a="1"/>
  <c r="G1972" i="3" s="1"/>
  <c r="G1960" i="3" a="1"/>
  <c r="G1960" i="3" s="1"/>
  <c r="G1948" i="3" a="1"/>
  <c r="G1948" i="3" s="1"/>
  <c r="G1936" i="3" a="1"/>
  <c r="G1936" i="3" s="1"/>
  <c r="G1924" i="3" a="1"/>
  <c r="G1924" i="3" s="1"/>
  <c r="G1912" i="3" a="1"/>
  <c r="G1912" i="3" s="1"/>
  <c r="G1900" i="3" a="1"/>
  <c r="G1900" i="3" s="1"/>
  <c r="G1888" i="3" a="1"/>
  <c r="G1888" i="3" s="1"/>
  <c r="G1876" i="3" a="1"/>
  <c r="G1876" i="3" s="1"/>
  <c r="G1864" i="3" a="1"/>
  <c r="G1864" i="3" s="1"/>
  <c r="G1852" i="3" a="1"/>
  <c r="G1852" i="3" s="1"/>
  <c r="G1840" i="3" a="1"/>
  <c r="G1840" i="3" s="1"/>
  <c r="G1828" i="3" a="1"/>
  <c r="G1828" i="3" s="1"/>
  <c r="G1816" i="3" a="1"/>
  <c r="G1816" i="3" s="1"/>
  <c r="G1804" i="3" a="1"/>
  <c r="G1804" i="3" s="1"/>
  <c r="G1792" i="3" a="1"/>
  <c r="G1792" i="3" s="1"/>
  <c r="G1780" i="3" a="1"/>
  <c r="G1780" i="3" s="1"/>
  <c r="G1768" i="3" a="1"/>
  <c r="G1768" i="3" s="1"/>
  <c r="G1756" i="3" a="1"/>
  <c r="G1756" i="3" s="1"/>
  <c r="G1744" i="3" a="1"/>
  <c r="G1744" i="3" s="1"/>
  <c r="G1732" i="3" a="1"/>
  <c r="G1732" i="3" s="1"/>
  <c r="G1720" i="3" a="1"/>
  <c r="G1720" i="3" s="1"/>
  <c r="G1708" i="3" a="1"/>
  <c r="G1708" i="3" s="1"/>
  <c r="G1696" i="3" a="1"/>
  <c r="G1696" i="3" s="1"/>
  <c r="G1684" i="3" a="1"/>
  <c r="G1684" i="3" s="1"/>
  <c r="G1672" i="3" a="1"/>
  <c r="G1672" i="3" s="1"/>
  <c r="G1660" i="3" a="1"/>
  <c r="G1660" i="3" s="1"/>
  <c r="G1648" i="3" a="1"/>
  <c r="G1648" i="3" s="1"/>
  <c r="G1636" i="3" a="1"/>
  <c r="G1636" i="3" s="1"/>
  <c r="G1624" i="3" a="1"/>
  <c r="G1624" i="3" s="1"/>
  <c r="G1612" i="3" a="1"/>
  <c r="G1612" i="3" s="1"/>
  <c r="G1600" i="3" a="1"/>
  <c r="G1600" i="3" s="1"/>
  <c r="G1588" i="3" a="1"/>
  <c r="G1588" i="3" s="1"/>
  <c r="G1576" i="3" a="1"/>
  <c r="G1576" i="3" s="1"/>
  <c r="G1564" i="3" a="1"/>
  <c r="G1564" i="3" s="1"/>
  <c r="G1552" i="3" a="1"/>
  <c r="G1552" i="3" s="1"/>
  <c r="G1540" i="3" a="1"/>
  <c r="G1540" i="3" s="1"/>
  <c r="G1528" i="3" a="1"/>
  <c r="G1528" i="3" s="1"/>
  <c r="G1516" i="3" a="1"/>
  <c r="G1516" i="3" s="1"/>
  <c r="G1504" i="3" a="1"/>
  <c r="G1504" i="3" s="1"/>
  <c r="G1492" i="3" a="1"/>
  <c r="G1492" i="3" s="1"/>
  <c r="G1480" i="3" a="1"/>
  <c r="G1480" i="3" s="1"/>
  <c r="G1468" i="3" a="1"/>
  <c r="G1468" i="3" s="1"/>
  <c r="G1456" i="3" a="1"/>
  <c r="G1456" i="3" s="1"/>
  <c r="G1444" i="3" a="1"/>
  <c r="G1444" i="3" s="1"/>
  <c r="G1432" i="3" a="1"/>
  <c r="G1432" i="3" s="1"/>
  <c r="G1420" i="3" a="1"/>
  <c r="G1420" i="3" s="1"/>
  <c r="G1408" i="3" a="1"/>
  <c r="G1408" i="3" s="1"/>
  <c r="G1396" i="3" a="1"/>
  <c r="G1396" i="3" s="1"/>
  <c r="G1384" i="3" a="1"/>
  <c r="G1384" i="3" s="1"/>
  <c r="G1372" i="3" a="1"/>
  <c r="G1372" i="3" s="1"/>
  <c r="G1360" i="3" a="1"/>
  <c r="G1360" i="3" s="1"/>
  <c r="G1348" i="3" a="1"/>
  <c r="G1348" i="3" s="1"/>
  <c r="G1336" i="3" a="1"/>
  <c r="G1336" i="3" s="1"/>
  <c r="G1324" i="3" a="1"/>
  <c r="G1324" i="3" s="1"/>
  <c r="G1312" i="3" a="1"/>
  <c r="G1312" i="3" s="1"/>
  <c r="G1300" i="3" a="1"/>
  <c r="G1300" i="3" s="1"/>
  <c r="G1288" i="3" a="1"/>
  <c r="G1288" i="3" s="1"/>
  <c r="G1276" i="3" a="1"/>
  <c r="G1276" i="3" s="1"/>
  <c r="G1264" i="3" a="1"/>
  <c r="G1264" i="3" s="1"/>
  <c r="G1252" i="3" a="1"/>
  <c r="G1252" i="3" s="1"/>
  <c r="G1240" i="3" a="1"/>
  <c r="G1240" i="3" s="1"/>
  <c r="G1228" i="3" a="1"/>
  <c r="G1228" i="3" s="1"/>
  <c r="G1216" i="3" a="1"/>
  <c r="G1216" i="3" s="1"/>
  <c r="G1204" i="3" a="1"/>
  <c r="G1204" i="3" s="1"/>
  <c r="G1192" i="3" a="1"/>
  <c r="G1192" i="3" s="1"/>
  <c r="G1180" i="3" a="1"/>
  <c r="G1180" i="3" s="1"/>
  <c r="G1168" i="3" a="1"/>
  <c r="G1168" i="3" s="1"/>
  <c r="G1156" i="3" a="1"/>
  <c r="G1156" i="3" s="1"/>
  <c r="G1144" i="3" a="1"/>
  <c r="G1144" i="3" s="1"/>
  <c r="G1132" i="3" a="1"/>
  <c r="G1132" i="3" s="1"/>
  <c r="G1120" i="3" a="1"/>
  <c r="G1120" i="3" s="1"/>
  <c r="G1108" i="3" a="1"/>
  <c r="G1108" i="3" s="1"/>
  <c r="G1096" i="3" a="1"/>
  <c r="G1096" i="3" s="1"/>
  <c r="G1084" i="3" a="1"/>
  <c r="G1084" i="3" s="1"/>
  <c r="G1072" i="3" a="1"/>
  <c r="G1072" i="3" s="1"/>
  <c r="G1060" i="3" a="1"/>
  <c r="G1060" i="3" s="1"/>
  <c r="G1048" i="3" a="1"/>
  <c r="G1048" i="3" s="1"/>
  <c r="G1036" i="3" a="1"/>
  <c r="G1036" i="3" s="1"/>
  <c r="G1024" i="3" a="1"/>
  <c r="G1024" i="3" s="1"/>
  <c r="G1012" i="3" a="1"/>
  <c r="G1012" i="3" s="1"/>
  <c r="G1000" i="3" a="1"/>
  <c r="G1000" i="3" s="1"/>
  <c r="G988" i="3" a="1"/>
  <c r="G988" i="3" s="1"/>
  <c r="G976" i="3" a="1"/>
  <c r="G976" i="3" s="1"/>
  <c r="G964" i="3" a="1"/>
  <c r="G964" i="3" s="1"/>
  <c r="G952" i="3" a="1"/>
  <c r="G952" i="3" s="1"/>
  <c r="G940" i="3" a="1"/>
  <c r="G940" i="3" s="1"/>
  <c r="G928" i="3" a="1"/>
  <c r="G928" i="3" s="1"/>
  <c r="G916" i="3" a="1"/>
  <c r="G916" i="3" s="1"/>
  <c r="G904" i="3" a="1"/>
  <c r="G904" i="3" s="1"/>
  <c r="G892" i="3" a="1"/>
  <c r="G892" i="3" s="1"/>
  <c r="G880" i="3" a="1"/>
  <c r="G880" i="3" s="1"/>
  <c r="G868" i="3" a="1"/>
  <c r="G868" i="3" s="1"/>
  <c r="G856" i="3" a="1"/>
  <c r="G856" i="3" s="1"/>
  <c r="G844" i="3" a="1"/>
  <c r="G844" i="3" s="1"/>
  <c r="G832" i="3" a="1"/>
  <c r="G832" i="3" s="1"/>
  <c r="G820" i="3" a="1"/>
  <c r="G820" i="3" s="1"/>
  <c r="G808" i="3" a="1"/>
  <c r="G808" i="3" s="1"/>
  <c r="G796" i="3" a="1"/>
  <c r="G796" i="3" s="1"/>
  <c r="G784" i="3" a="1"/>
  <c r="G784" i="3" s="1"/>
  <c r="G772" i="3" a="1"/>
  <c r="G772" i="3" s="1"/>
  <c r="G760" i="3" a="1"/>
  <c r="G760" i="3" s="1"/>
  <c r="G748" i="3" a="1"/>
  <c r="G748" i="3" s="1"/>
  <c r="G736" i="3" a="1"/>
  <c r="G736" i="3" s="1"/>
  <c r="G724" i="3" a="1"/>
  <c r="G724" i="3" s="1"/>
  <c r="G712" i="3" a="1"/>
  <c r="G712" i="3" s="1"/>
  <c r="G700" i="3" a="1"/>
  <c r="G700" i="3" s="1"/>
  <c r="G688" i="3" a="1"/>
  <c r="G688" i="3" s="1"/>
  <c r="G676" i="3" a="1"/>
  <c r="G676" i="3" s="1"/>
  <c r="G664" i="3" a="1"/>
  <c r="G664" i="3" s="1"/>
  <c r="G652" i="3" a="1"/>
  <c r="G652" i="3" s="1"/>
  <c r="G640" i="3" a="1"/>
  <c r="G640" i="3" s="1"/>
  <c r="G628" i="3" a="1"/>
  <c r="G628" i="3" s="1"/>
  <c r="G616" i="3" a="1"/>
  <c r="G616" i="3" s="1"/>
  <c r="G604" i="3" a="1"/>
  <c r="G604" i="3" s="1"/>
  <c r="G592" i="3" a="1"/>
  <c r="G592" i="3" s="1"/>
  <c r="G580" i="3" a="1"/>
  <c r="G580" i="3" s="1"/>
  <c r="G568" i="3" a="1"/>
  <c r="G568" i="3" s="1"/>
  <c r="G2415" i="3" a="1"/>
  <c r="G2415" i="3" s="1"/>
  <c r="G2403" i="3" a="1"/>
  <c r="G2403" i="3" s="1"/>
  <c r="G2391" i="3" a="1"/>
  <c r="G2391" i="3" s="1"/>
  <c r="G2379" i="3" a="1"/>
  <c r="G2379" i="3" s="1"/>
  <c r="G2367" i="3" a="1"/>
  <c r="G2367" i="3" s="1"/>
  <c r="G2355" i="3" a="1"/>
  <c r="G2355" i="3" s="1"/>
  <c r="G2343" i="3" a="1"/>
  <c r="G2343" i="3" s="1"/>
  <c r="G2331" i="3" a="1"/>
  <c r="G2331" i="3" s="1"/>
  <c r="G2319" i="3" a="1"/>
  <c r="G2319" i="3" s="1"/>
  <c r="G2307" i="3" a="1"/>
  <c r="G2307" i="3" s="1"/>
  <c r="G2295" i="3" a="1"/>
  <c r="G2295" i="3" s="1"/>
  <c r="G2283" i="3" a="1"/>
  <c r="G2283" i="3" s="1"/>
  <c r="G2271" i="3" a="1"/>
  <c r="G2271" i="3" s="1"/>
  <c r="G2259" i="3" a="1"/>
  <c r="G2259" i="3" s="1"/>
  <c r="G2247" i="3" a="1"/>
  <c r="G2247" i="3" s="1"/>
  <c r="G2235" i="3" a="1"/>
  <c r="G2235" i="3" s="1"/>
  <c r="G2223" i="3" a="1"/>
  <c r="G2223" i="3" s="1"/>
  <c r="G2211" i="3" a="1"/>
  <c r="G2211" i="3" s="1"/>
  <c r="G2199" i="3" a="1"/>
  <c r="G2199" i="3" s="1"/>
  <c r="G2187" i="3" a="1"/>
  <c r="G2187" i="3" s="1"/>
  <c r="G2175" i="3" a="1"/>
  <c r="G2175" i="3" s="1"/>
  <c r="G2163" i="3" a="1"/>
  <c r="G2163" i="3" s="1"/>
  <c r="G2151" i="3" a="1"/>
  <c r="G2151" i="3" s="1"/>
  <c r="G2139" i="3" a="1"/>
  <c r="G2139" i="3" s="1"/>
  <c r="G2127" i="3" a="1"/>
  <c r="G2127" i="3" s="1"/>
  <c r="G2115" i="3" a="1"/>
  <c r="G2115" i="3" s="1"/>
  <c r="G2103" i="3" a="1"/>
  <c r="G2103" i="3" s="1"/>
  <c r="G2091" i="3" a="1"/>
  <c r="G2091" i="3" s="1"/>
  <c r="G2079" i="3" a="1"/>
  <c r="G2079" i="3" s="1"/>
  <c r="G2067" i="3" a="1"/>
  <c r="G2067" i="3" s="1"/>
  <c r="G2055" i="3" a="1"/>
  <c r="G2055" i="3" s="1"/>
  <c r="G2043" i="3" a="1"/>
  <c r="G2043" i="3" s="1"/>
  <c r="G2031" i="3" a="1"/>
  <c r="G2031" i="3" s="1"/>
  <c r="G2019" i="3" a="1"/>
  <c r="G2019" i="3" s="1"/>
  <c r="G2007" i="3" a="1"/>
  <c r="G2007" i="3" s="1"/>
  <c r="G1995" i="3" a="1"/>
  <c r="G1995" i="3" s="1"/>
  <c r="G1983" i="3" a="1"/>
  <c r="G1983" i="3" s="1"/>
  <c r="G1971" i="3" a="1"/>
  <c r="G1971" i="3" s="1"/>
  <c r="G1959" i="3" a="1"/>
  <c r="G1959" i="3" s="1"/>
  <c r="G1947" i="3" a="1"/>
  <c r="G1947" i="3" s="1"/>
  <c r="G1935" i="3" a="1"/>
  <c r="G1935" i="3" s="1"/>
  <c r="G1923" i="3" a="1"/>
  <c r="G1923" i="3" s="1"/>
  <c r="G1911" i="3" a="1"/>
  <c r="G1911" i="3" s="1"/>
  <c r="G1899" i="3" a="1"/>
  <c r="G1899" i="3" s="1"/>
  <c r="G1887" i="3" a="1"/>
  <c r="G1887" i="3" s="1"/>
  <c r="G1875" i="3" a="1"/>
  <c r="G1875" i="3" s="1"/>
  <c r="G1863" i="3" a="1"/>
  <c r="G1863" i="3" s="1"/>
  <c r="G1851" i="3" a="1"/>
  <c r="G1851" i="3" s="1"/>
  <c r="G1839" i="3" a="1"/>
  <c r="G1839" i="3" s="1"/>
  <c r="G1827" i="3" a="1"/>
  <c r="G1827" i="3" s="1"/>
  <c r="G1815" i="3" a="1"/>
  <c r="G1815" i="3" s="1"/>
  <c r="G1803" i="3" a="1"/>
  <c r="G1803" i="3" s="1"/>
  <c r="G1791" i="3" a="1"/>
  <c r="G1791" i="3" s="1"/>
  <c r="G1779" i="3" a="1"/>
  <c r="G1779" i="3" s="1"/>
  <c r="G1767" i="3" a="1"/>
  <c r="G1767" i="3" s="1"/>
  <c r="G1755" i="3" a="1"/>
  <c r="G1755" i="3" s="1"/>
  <c r="G1743" i="3" a="1"/>
  <c r="G1743" i="3" s="1"/>
  <c r="G1731" i="3" a="1"/>
  <c r="G1731" i="3" s="1"/>
  <c r="G1719" i="3" a="1"/>
  <c r="G1719" i="3" s="1"/>
  <c r="G1707" i="3" a="1"/>
  <c r="G1707" i="3" s="1"/>
  <c r="G1695" i="3" a="1"/>
  <c r="G1695" i="3" s="1"/>
  <c r="G1683" i="3" a="1"/>
  <c r="G1683" i="3" s="1"/>
  <c r="G1671" i="3" a="1"/>
  <c r="G1671" i="3" s="1"/>
  <c r="G1659" i="3" a="1"/>
  <c r="G1659" i="3" s="1"/>
  <c r="G1647" i="3" a="1"/>
  <c r="G1647" i="3" s="1"/>
  <c r="G1635" i="3" a="1"/>
  <c r="G1635" i="3" s="1"/>
  <c r="G1623" i="3" a="1"/>
  <c r="G1623" i="3" s="1"/>
  <c r="G1611" i="3" a="1"/>
  <c r="G1611" i="3" s="1"/>
  <c r="G1599" i="3" a="1"/>
  <c r="G1599" i="3" s="1"/>
  <c r="G1587" i="3" a="1"/>
  <c r="G1587" i="3" s="1"/>
  <c r="G1575" i="3" a="1"/>
  <c r="G1575" i="3" s="1"/>
  <c r="G1563" i="3" a="1"/>
  <c r="G1563" i="3" s="1"/>
  <c r="G1551" i="3" a="1"/>
  <c r="G1551" i="3" s="1"/>
  <c r="G1539" i="3" a="1"/>
  <c r="G1539" i="3" s="1"/>
  <c r="G1527" i="3" a="1"/>
  <c r="G1527" i="3" s="1"/>
  <c r="G1515" i="3" a="1"/>
  <c r="G1515" i="3" s="1"/>
  <c r="G1503" i="3" a="1"/>
  <c r="G1503" i="3" s="1"/>
  <c r="G1491" i="3" a="1"/>
  <c r="G1491" i="3" s="1"/>
  <c r="G1479" i="3" a="1"/>
  <c r="G1479" i="3" s="1"/>
  <c r="G1467" i="3" a="1"/>
  <c r="G1467" i="3" s="1"/>
  <c r="G1455" i="3" a="1"/>
  <c r="G1455" i="3" s="1"/>
  <c r="G1443" i="3" a="1"/>
  <c r="G1443" i="3" s="1"/>
  <c r="G1431" i="3" a="1"/>
  <c r="G1431" i="3" s="1"/>
  <c r="G1419" i="3" a="1"/>
  <c r="G1419" i="3" s="1"/>
  <c r="G1407" i="3" a="1"/>
  <c r="G1407" i="3" s="1"/>
  <c r="G1395" i="3" a="1"/>
  <c r="G1395" i="3" s="1"/>
  <c r="G1383" i="3" a="1"/>
  <c r="G1383" i="3" s="1"/>
  <c r="G1371" i="3" a="1"/>
  <c r="G1371" i="3" s="1"/>
  <c r="G1359" i="3" a="1"/>
  <c r="G1359" i="3" s="1"/>
  <c r="G1347" i="3" a="1"/>
  <c r="G1347" i="3" s="1"/>
  <c r="G1335" i="3" a="1"/>
  <c r="G1335" i="3" s="1"/>
  <c r="G1323" i="3" a="1"/>
  <c r="G1323" i="3" s="1"/>
  <c r="G1311" i="3" a="1"/>
  <c r="G1311" i="3" s="1"/>
  <c r="G1299" i="3" a="1"/>
  <c r="G1299" i="3" s="1"/>
  <c r="G1287" i="3" a="1"/>
  <c r="G1287" i="3" s="1"/>
  <c r="G1275" i="3" a="1"/>
  <c r="G1275" i="3" s="1"/>
  <c r="G1263" i="3" a="1"/>
  <c r="G1263" i="3" s="1"/>
  <c r="G1251" i="3" a="1"/>
  <c r="G1251" i="3" s="1"/>
  <c r="G1239" i="3" a="1"/>
  <c r="G1239" i="3" s="1"/>
  <c r="G1227" i="3" a="1"/>
  <c r="G1227" i="3" s="1"/>
  <c r="G1215" i="3" a="1"/>
  <c r="G1215" i="3" s="1"/>
  <c r="G1203" i="3" a="1"/>
  <c r="G1203" i="3" s="1"/>
  <c r="G1191" i="3" a="1"/>
  <c r="G1191" i="3" s="1"/>
  <c r="G1179" i="3" a="1"/>
  <c r="G1179" i="3" s="1"/>
  <c r="G1167" i="3" a="1"/>
  <c r="G1167" i="3" s="1"/>
  <c r="G1155" i="3" a="1"/>
  <c r="G1155" i="3" s="1"/>
  <c r="G1143" i="3" a="1"/>
  <c r="G1143" i="3" s="1"/>
  <c r="G1131" i="3" a="1"/>
  <c r="G1131" i="3" s="1"/>
  <c r="G1119" i="3" a="1"/>
  <c r="G1119" i="3" s="1"/>
  <c r="G1107" i="3" a="1"/>
  <c r="G1107" i="3" s="1"/>
  <c r="G1095" i="3" a="1"/>
  <c r="G1095" i="3" s="1"/>
  <c r="G1083" i="3" a="1"/>
  <c r="G1083" i="3" s="1"/>
  <c r="G1071" i="3" a="1"/>
  <c r="G1071" i="3" s="1"/>
  <c r="G1059" i="3" a="1"/>
  <c r="G1059" i="3" s="1"/>
  <c r="G1047" i="3" a="1"/>
  <c r="G1047" i="3" s="1"/>
  <c r="G1035" i="3" a="1"/>
  <c r="G1035" i="3" s="1"/>
  <c r="G1023" i="3" a="1"/>
  <c r="G1023" i="3" s="1"/>
  <c r="G1011" i="3" a="1"/>
  <c r="G1011" i="3" s="1"/>
  <c r="G999" i="3" a="1"/>
  <c r="G999" i="3" s="1"/>
  <c r="G987" i="3" a="1"/>
  <c r="G987" i="3" s="1"/>
  <c r="G975" i="3" a="1"/>
  <c r="G975" i="3" s="1"/>
  <c r="G963" i="3" a="1"/>
  <c r="G963" i="3" s="1"/>
  <c r="G951" i="3" a="1"/>
  <c r="G951" i="3" s="1"/>
  <c r="G939" i="3" a="1"/>
  <c r="G939" i="3" s="1"/>
  <c r="G927" i="3" a="1"/>
  <c r="G927" i="3" s="1"/>
  <c r="G915" i="3" a="1"/>
  <c r="G915" i="3" s="1"/>
  <c r="G903" i="3" a="1"/>
  <c r="G903" i="3" s="1"/>
  <c r="G891" i="3" a="1"/>
  <c r="G891" i="3" s="1"/>
  <c r="G879" i="3" a="1"/>
  <c r="G879" i="3" s="1"/>
  <c r="G867" i="3" a="1"/>
  <c r="G867" i="3" s="1"/>
  <c r="G855" i="3" a="1"/>
  <c r="G855" i="3" s="1"/>
  <c r="G843" i="3" a="1"/>
  <c r="G843" i="3" s="1"/>
  <c r="G831" i="3" a="1"/>
  <c r="G831" i="3" s="1"/>
  <c r="G819" i="3" a="1"/>
  <c r="G819" i="3" s="1"/>
  <c r="G807" i="3" a="1"/>
  <c r="G807" i="3" s="1"/>
  <c r="G795" i="3" a="1"/>
  <c r="G795" i="3" s="1"/>
  <c r="G783" i="3" a="1"/>
  <c r="G783" i="3" s="1"/>
  <c r="G771" i="3" a="1"/>
  <c r="G771" i="3" s="1"/>
  <c r="G759" i="3" a="1"/>
  <c r="G759" i="3" s="1"/>
  <c r="G747" i="3" a="1"/>
  <c r="G747" i="3" s="1"/>
  <c r="G735" i="3" a="1"/>
  <c r="G735" i="3" s="1"/>
  <c r="G723" i="3" a="1"/>
  <c r="G723" i="3" s="1"/>
  <c r="G711" i="3" a="1"/>
  <c r="G711" i="3" s="1"/>
  <c r="G699" i="3" a="1"/>
  <c r="G699" i="3" s="1"/>
  <c r="G687" i="3" a="1"/>
  <c r="G687" i="3" s="1"/>
  <c r="G675" i="3" a="1"/>
  <c r="G675" i="3" s="1"/>
  <c r="G663" i="3" a="1"/>
  <c r="G663" i="3" s="1"/>
  <c r="G651" i="3" a="1"/>
  <c r="G651" i="3" s="1"/>
  <c r="G639" i="3" a="1"/>
  <c r="G639" i="3" s="1"/>
  <c r="G627" i="3" a="1"/>
  <c r="G627" i="3" s="1"/>
  <c r="G615" i="3" a="1"/>
  <c r="G615" i="3" s="1"/>
  <c r="G603" i="3" a="1"/>
  <c r="G603" i="3" s="1"/>
  <c r="G591" i="3" a="1"/>
  <c r="G591" i="3" s="1"/>
  <c r="G579" i="3" a="1"/>
  <c r="G579" i="3" s="1"/>
  <c r="G567" i="3" a="1"/>
  <c r="G567" i="3" s="1"/>
  <c r="G555" i="3" a="1"/>
  <c r="G555" i="3" s="1"/>
  <c r="G543" i="3" a="1"/>
  <c r="G543" i="3" s="1"/>
  <c r="G531" i="3" a="1"/>
  <c r="G531" i="3" s="1"/>
  <c r="G519" i="3" a="1"/>
  <c r="G519" i="3" s="1"/>
  <c r="G507" i="3" a="1"/>
  <c r="G507" i="3" s="1"/>
  <c r="G495" i="3" a="1"/>
  <c r="G495" i="3" s="1"/>
  <c r="G483" i="3" a="1"/>
  <c r="G483" i="3" s="1"/>
  <c r="G471" i="3" a="1"/>
  <c r="G471" i="3" s="1"/>
  <c r="G463" i="3" a="1"/>
  <c r="G463" i="3" s="1"/>
  <c r="G451" i="3" a="1"/>
  <c r="G451" i="3" s="1"/>
  <c r="G439" i="3" a="1"/>
  <c r="G439" i="3" s="1"/>
  <c r="G427" i="3" a="1"/>
  <c r="G427" i="3" s="1"/>
  <c r="G415" i="3" a="1"/>
  <c r="G415" i="3" s="1"/>
  <c r="G403" i="3" a="1"/>
  <c r="G403" i="3" s="1"/>
  <c r="G391" i="3" a="1"/>
  <c r="G391" i="3" s="1"/>
  <c r="G379" i="3" a="1"/>
  <c r="G379" i="3" s="1"/>
  <c r="G367" i="3" a="1"/>
  <c r="G367" i="3" s="1"/>
  <c r="G355" i="3" a="1"/>
  <c r="G355" i="3" s="1"/>
  <c r="G343" i="3" a="1"/>
  <c r="G343" i="3" s="1"/>
  <c r="G331" i="3" a="1"/>
  <c r="G331" i="3" s="1"/>
  <c r="G319" i="3" a="1"/>
  <c r="G319" i="3" s="1"/>
  <c r="G307" i="3" a="1"/>
  <c r="G307" i="3" s="1"/>
  <c r="G295" i="3" a="1"/>
  <c r="G295" i="3" s="1"/>
  <c r="G283" i="3" a="1"/>
  <c r="G283" i="3" s="1"/>
  <c r="G271" i="3" a="1"/>
  <c r="G271" i="3" s="1"/>
  <c r="G259" i="3" a="1"/>
  <c r="G259" i="3" s="1"/>
  <c r="G247" i="3" a="1"/>
  <c r="G247" i="3" s="1"/>
  <c r="G235" i="3" a="1"/>
  <c r="G235" i="3" s="1"/>
  <c r="G223" i="3" a="1"/>
  <c r="G223" i="3" s="1"/>
  <c r="G211" i="3" a="1"/>
  <c r="G211" i="3" s="1"/>
  <c r="G199" i="3" a="1"/>
  <c r="G199" i="3" s="1"/>
  <c r="G187" i="3" a="1"/>
  <c r="G187" i="3" s="1"/>
  <c r="G175" i="3" a="1"/>
  <c r="G175" i="3" s="1"/>
  <c r="G163" i="3" a="1"/>
  <c r="G163" i="3" s="1"/>
  <c r="G151" i="3" a="1"/>
  <c r="G151" i="3" s="1"/>
  <c r="G139" i="3" a="1"/>
  <c r="G139" i="3" s="1"/>
  <c r="G127" i="3" a="1"/>
  <c r="G127" i="3" s="1"/>
  <c r="G115" i="3" a="1"/>
  <c r="G115" i="3" s="1"/>
  <c r="G103" i="3" a="1"/>
  <c r="G103" i="3" s="1"/>
  <c r="G91" i="3" a="1"/>
  <c r="G91" i="3" s="1"/>
  <c r="G79" i="3" a="1"/>
  <c r="G79" i="3" s="1"/>
  <c r="G67" i="3" a="1"/>
  <c r="G67" i="3" s="1"/>
  <c r="G55" i="3" a="1"/>
  <c r="G55" i="3" s="1"/>
  <c r="G43" i="3" a="1"/>
  <c r="G43" i="3" s="1"/>
  <c r="G31" i="3" a="1"/>
  <c r="G31" i="3" s="1"/>
  <c r="G19" i="3" a="1"/>
  <c r="G19" i="3" s="1"/>
  <c r="G7" i="3" a="1"/>
  <c r="G7" i="3" s="1"/>
  <c r="G546" i="3" a="1"/>
  <c r="G546" i="3" s="1"/>
  <c r="G534" i="3" a="1"/>
  <c r="G534" i="3" s="1"/>
  <c r="G522" i="3" a="1"/>
  <c r="G522" i="3" s="1"/>
  <c r="G510" i="3" a="1"/>
  <c r="G510" i="3" s="1"/>
  <c r="G498" i="3" a="1"/>
  <c r="G498" i="3" s="1"/>
  <c r="G486" i="3" a="1"/>
  <c r="G486" i="3" s="1"/>
  <c r="G474" i="3" a="1"/>
  <c r="G474" i="3" s="1"/>
  <c r="G462" i="3" a="1"/>
  <c r="G462" i="3" s="1"/>
  <c r="G450" i="3" a="1"/>
  <c r="G450" i="3" s="1"/>
  <c r="G438" i="3" a="1"/>
  <c r="G438" i="3" s="1"/>
  <c r="G426" i="3" a="1"/>
  <c r="G426" i="3" s="1"/>
  <c r="G414" i="3" a="1"/>
  <c r="G414" i="3" s="1"/>
  <c r="G402" i="3" a="1"/>
  <c r="G402" i="3" s="1"/>
  <c r="G390" i="3" a="1"/>
  <c r="G390" i="3" s="1"/>
  <c r="G378" i="3" a="1"/>
  <c r="G378" i="3" s="1"/>
  <c r="G366" i="3" a="1"/>
  <c r="G366" i="3" s="1"/>
  <c r="G354" i="3" a="1"/>
  <c r="G354" i="3" s="1"/>
  <c r="G342" i="3" a="1"/>
  <c r="G342" i="3" s="1"/>
  <c r="G330" i="3" a="1"/>
  <c r="G330" i="3" s="1"/>
  <c r="G318" i="3" a="1"/>
  <c r="G318" i="3" s="1"/>
  <c r="G306" i="3" a="1"/>
  <c r="G306" i="3" s="1"/>
  <c r="G294" i="3" a="1"/>
  <c r="G294" i="3" s="1"/>
  <c r="G282" i="3" a="1"/>
  <c r="G282" i="3" s="1"/>
  <c r="G270" i="3" a="1"/>
  <c r="G270" i="3" s="1"/>
  <c r="G258" i="3" a="1"/>
  <c r="G258" i="3" s="1"/>
  <c r="G246" i="3" a="1"/>
  <c r="G246" i="3" s="1"/>
  <c r="G234" i="3" a="1"/>
  <c r="G234" i="3" s="1"/>
  <c r="G222" i="3" a="1"/>
  <c r="G222" i="3" s="1"/>
  <c r="G210" i="3" a="1"/>
  <c r="G210" i="3" s="1"/>
  <c r="G198" i="3" a="1"/>
  <c r="G198" i="3" s="1"/>
  <c r="G186" i="3" a="1"/>
  <c r="G186" i="3" s="1"/>
  <c r="G174" i="3" a="1"/>
  <c r="G174" i="3" s="1"/>
  <c r="G162" i="3" a="1"/>
  <c r="G162" i="3" s="1"/>
  <c r="G150" i="3" a="1"/>
  <c r="G150" i="3" s="1"/>
  <c r="G138" i="3" a="1"/>
  <c r="G138" i="3" s="1"/>
  <c r="G126" i="3" a="1"/>
  <c r="G126" i="3" s="1"/>
  <c r="G114" i="3" a="1"/>
  <c r="G114" i="3" s="1"/>
  <c r="G102" i="3" a="1"/>
  <c r="G102" i="3" s="1"/>
  <c r="G90" i="3" a="1"/>
  <c r="G90" i="3" s="1"/>
  <c r="G78" i="3" a="1"/>
  <c r="G78" i="3" s="1"/>
  <c r="G66" i="3" a="1"/>
  <c r="G66" i="3" s="1"/>
  <c r="G54" i="3" a="1"/>
  <c r="G54" i="3" s="1"/>
  <c r="G42" i="3" a="1"/>
  <c r="G42" i="3" s="1"/>
  <c r="G30" i="3" a="1"/>
  <c r="G30" i="3" s="1"/>
  <c r="G18" i="3" a="1"/>
  <c r="G18" i="3" s="1"/>
  <c r="G6" i="3" a="1"/>
  <c r="G6" i="3" s="1"/>
  <c r="G497" i="3" a="1"/>
  <c r="G497" i="3" s="1"/>
  <c r="G485" i="3" a="1"/>
  <c r="G485" i="3" s="1"/>
  <c r="G473" i="3" a="1"/>
  <c r="G473" i="3" s="1"/>
  <c r="G461" i="3" a="1"/>
  <c r="G461" i="3" s="1"/>
  <c r="G449" i="3" a="1"/>
  <c r="G449" i="3" s="1"/>
  <c r="G437" i="3" a="1"/>
  <c r="G437" i="3" s="1"/>
  <c r="G425" i="3" a="1"/>
  <c r="G425" i="3" s="1"/>
  <c r="G413" i="3" a="1"/>
  <c r="G413" i="3" s="1"/>
  <c r="G401" i="3" a="1"/>
  <c r="G401" i="3" s="1"/>
  <c r="G389" i="3" a="1"/>
  <c r="G389" i="3" s="1"/>
  <c r="G377" i="3" a="1"/>
  <c r="G377" i="3" s="1"/>
  <c r="G365" i="3" a="1"/>
  <c r="G365" i="3" s="1"/>
  <c r="G353" i="3" a="1"/>
  <c r="G353" i="3" s="1"/>
  <c r="G341" i="3" a="1"/>
  <c r="G341" i="3" s="1"/>
  <c r="G329" i="3" a="1"/>
  <c r="G329" i="3" s="1"/>
  <c r="G317" i="3" a="1"/>
  <c r="G317" i="3" s="1"/>
  <c r="G305" i="3" a="1"/>
  <c r="G305" i="3" s="1"/>
  <c r="G293" i="3" a="1"/>
  <c r="G293" i="3" s="1"/>
  <c r="G281" i="3" a="1"/>
  <c r="G281" i="3" s="1"/>
  <c r="G269" i="3" a="1"/>
  <c r="G269" i="3" s="1"/>
  <c r="G257" i="3" a="1"/>
  <c r="G257" i="3" s="1"/>
  <c r="G245" i="3" a="1"/>
  <c r="G245" i="3" s="1"/>
  <c r="G233" i="3" a="1"/>
  <c r="G233" i="3" s="1"/>
  <c r="G221" i="3" a="1"/>
  <c r="G221" i="3" s="1"/>
  <c r="G209" i="3" a="1"/>
  <c r="G209" i="3" s="1"/>
  <c r="G197" i="3" a="1"/>
  <c r="G197" i="3" s="1"/>
  <c r="G185" i="3" a="1"/>
  <c r="G185" i="3" s="1"/>
  <c r="G173" i="3" a="1"/>
  <c r="G173" i="3" s="1"/>
  <c r="G161" i="3" a="1"/>
  <c r="G161" i="3" s="1"/>
  <c r="G149" i="3" a="1"/>
  <c r="G149" i="3" s="1"/>
  <c r="G137" i="3" a="1"/>
  <c r="G137" i="3" s="1"/>
  <c r="G125" i="3" a="1"/>
  <c r="G125" i="3" s="1"/>
  <c r="G113" i="3" a="1"/>
  <c r="G113" i="3" s="1"/>
  <c r="G101" i="3" a="1"/>
  <c r="G101" i="3" s="1"/>
  <c r="G89" i="3" a="1"/>
  <c r="G89" i="3" s="1"/>
  <c r="G77" i="3" a="1"/>
  <c r="G77" i="3" s="1"/>
  <c r="G65" i="3" a="1"/>
  <c r="G65" i="3" s="1"/>
  <c r="G53" i="3" a="1"/>
  <c r="G53" i="3" s="1"/>
  <c r="G41" i="3" a="1"/>
  <c r="G41" i="3" s="1"/>
  <c r="G29" i="3" a="1"/>
  <c r="G29" i="3" s="1"/>
  <c r="G17" i="3" a="1"/>
  <c r="G17" i="3" s="1"/>
  <c r="G5" i="3" a="1"/>
  <c r="G5" i="3" s="1"/>
  <c r="G556" i="3" a="1"/>
  <c r="G556" i="3" s="1"/>
  <c r="G544" i="3" a="1"/>
  <c r="G544" i="3" s="1"/>
  <c r="G532" i="3" a="1"/>
  <c r="G532" i="3" s="1"/>
  <c r="G520" i="3" a="1"/>
  <c r="G520" i="3" s="1"/>
  <c r="G508" i="3" a="1"/>
  <c r="G508" i="3" s="1"/>
  <c r="G496" i="3" a="1"/>
  <c r="G496" i="3" s="1"/>
  <c r="G484" i="3" a="1"/>
  <c r="G484" i="3" s="1"/>
  <c r="G472" i="3" a="1"/>
  <c r="G472" i="3" s="1"/>
  <c r="G460" i="3" a="1"/>
  <c r="G460" i="3" s="1"/>
  <c r="G448" i="3" a="1"/>
  <c r="G448" i="3" s="1"/>
  <c r="G436" i="3" a="1"/>
  <c r="G436" i="3" s="1"/>
  <c r="G424" i="3" a="1"/>
  <c r="G424" i="3" s="1"/>
  <c r="G412" i="3" a="1"/>
  <c r="G412" i="3" s="1"/>
  <c r="G400" i="3" a="1"/>
  <c r="G400" i="3" s="1"/>
  <c r="G388" i="3" a="1"/>
  <c r="G388" i="3" s="1"/>
  <c r="C376" i="3"/>
  <c r="G376" i="3" a="1"/>
  <c r="G376" i="3" s="1"/>
  <c r="G364" i="3" a="1"/>
  <c r="G364" i="3" s="1"/>
  <c r="G352" i="3" a="1"/>
  <c r="G352" i="3" s="1"/>
  <c r="G340" i="3" a="1"/>
  <c r="G340" i="3" s="1"/>
  <c r="G328" i="3" a="1"/>
  <c r="G328" i="3" s="1"/>
  <c r="G316" i="3" a="1"/>
  <c r="G316" i="3" s="1"/>
  <c r="G304" i="3" a="1"/>
  <c r="G304" i="3" s="1"/>
  <c r="G292" i="3" a="1"/>
  <c r="G292" i="3" s="1"/>
  <c r="G280" i="3" a="1"/>
  <c r="G280" i="3" s="1"/>
  <c r="G268" i="3" a="1"/>
  <c r="G268" i="3" s="1"/>
  <c r="G256" i="3" a="1"/>
  <c r="G256" i="3" s="1"/>
  <c r="G244" i="3" a="1"/>
  <c r="G244" i="3" s="1"/>
  <c r="G232" i="3" a="1"/>
  <c r="G232" i="3" s="1"/>
  <c r="G220" i="3" a="1"/>
  <c r="G220" i="3" s="1"/>
  <c r="G208" i="3" a="1"/>
  <c r="G208" i="3" s="1"/>
  <c r="G196" i="3" a="1"/>
  <c r="G196" i="3" s="1"/>
  <c r="G184" i="3" a="1"/>
  <c r="G184" i="3" s="1"/>
  <c r="G172" i="3" a="1"/>
  <c r="G172" i="3" s="1"/>
  <c r="G160" i="3" a="1"/>
  <c r="G160" i="3" s="1"/>
  <c r="G148" i="3" a="1"/>
  <c r="G148" i="3" s="1"/>
  <c r="G136" i="3" a="1"/>
  <c r="G136" i="3" s="1"/>
  <c r="G124" i="3" a="1"/>
  <c r="G124" i="3" s="1"/>
  <c r="G112" i="3" a="1"/>
  <c r="G112" i="3" s="1"/>
  <c r="G100" i="3" a="1"/>
  <c r="G100" i="3" s="1"/>
  <c r="G88" i="3" a="1"/>
  <c r="G88" i="3" s="1"/>
  <c r="G76" i="3" a="1"/>
  <c r="G76" i="3" s="1"/>
  <c r="G64" i="3" a="1"/>
  <c r="G64" i="3" s="1"/>
  <c r="G52" i="3" a="1"/>
  <c r="G52" i="3" s="1"/>
  <c r="G40" i="3" a="1"/>
  <c r="G40" i="3" s="1"/>
  <c r="G28" i="3" a="1"/>
  <c r="G28" i="3" s="1"/>
  <c r="G16" i="3" a="1"/>
  <c r="G16" i="3" s="1"/>
  <c r="G4" i="3" a="1"/>
  <c r="G4" i="3" s="1"/>
  <c r="G459" i="3" a="1"/>
  <c r="G459" i="3" s="1"/>
  <c r="G447" i="3" a="1"/>
  <c r="G447" i="3" s="1"/>
  <c r="G435" i="3" a="1"/>
  <c r="G435" i="3" s="1"/>
  <c r="G423" i="3" a="1"/>
  <c r="G423" i="3" s="1"/>
  <c r="G411" i="3" a="1"/>
  <c r="G411" i="3" s="1"/>
  <c r="G399" i="3" a="1"/>
  <c r="G399" i="3" s="1"/>
  <c r="G387" i="3" a="1"/>
  <c r="G387" i="3" s="1"/>
  <c r="G375" i="3" a="1"/>
  <c r="G375" i="3" s="1"/>
  <c r="G363" i="3" a="1"/>
  <c r="G363" i="3" s="1"/>
  <c r="G351" i="3" a="1"/>
  <c r="G351" i="3" s="1"/>
  <c r="G339" i="3" a="1"/>
  <c r="G339" i="3" s="1"/>
  <c r="G327" i="3" a="1"/>
  <c r="G327" i="3" s="1"/>
  <c r="G315" i="3" a="1"/>
  <c r="G315" i="3" s="1"/>
  <c r="G303" i="3" a="1"/>
  <c r="G303" i="3" s="1"/>
  <c r="G291" i="3" a="1"/>
  <c r="G291" i="3" s="1"/>
  <c r="G279" i="3" a="1"/>
  <c r="G279" i="3" s="1"/>
  <c r="G267" i="3" a="1"/>
  <c r="G267" i="3" s="1"/>
  <c r="G255" i="3" a="1"/>
  <c r="G255" i="3" s="1"/>
  <c r="G243" i="3" a="1"/>
  <c r="G243" i="3" s="1"/>
  <c r="G231" i="3" a="1"/>
  <c r="G231" i="3" s="1"/>
  <c r="G219" i="3" a="1"/>
  <c r="G219" i="3" s="1"/>
  <c r="G207" i="3" a="1"/>
  <c r="G207" i="3" s="1"/>
  <c r="G195" i="3" a="1"/>
  <c r="G195" i="3" s="1"/>
  <c r="G183" i="3" a="1"/>
  <c r="G183" i="3" s="1"/>
  <c r="G171" i="3" a="1"/>
  <c r="G171" i="3" s="1"/>
  <c r="G159" i="3" a="1"/>
  <c r="G159" i="3" s="1"/>
  <c r="G147" i="3" a="1"/>
  <c r="G147" i="3" s="1"/>
  <c r="G135" i="3" a="1"/>
  <c r="G135" i="3" s="1"/>
  <c r="G123" i="3" a="1"/>
  <c r="G123" i="3" s="1"/>
  <c r="G111" i="3" a="1"/>
  <c r="G111" i="3" s="1"/>
  <c r="G99" i="3" a="1"/>
  <c r="G99" i="3" s="1"/>
  <c r="G87" i="3" a="1"/>
  <c r="G87" i="3" s="1"/>
  <c r="G75" i="3" a="1"/>
  <c r="G75" i="3" s="1"/>
  <c r="G63" i="3" a="1"/>
  <c r="G63" i="3" s="1"/>
  <c r="G51" i="3" a="1"/>
  <c r="G51" i="3" s="1"/>
  <c r="G39" i="3" a="1"/>
  <c r="G39" i="3" s="1"/>
  <c r="G27" i="3" a="1"/>
  <c r="G27" i="3" s="1"/>
  <c r="G15" i="3" a="1"/>
  <c r="G15" i="3" s="1"/>
  <c r="G3" i="3" a="1"/>
  <c r="G3" i="3" s="1"/>
  <c r="G494" i="3" a="1"/>
  <c r="G494" i="3" s="1"/>
  <c r="G482" i="3" a="1"/>
  <c r="G482" i="3" s="1"/>
  <c r="G470" i="3" a="1"/>
  <c r="G470" i="3" s="1"/>
  <c r="G458" i="3" a="1"/>
  <c r="G458" i="3" s="1"/>
  <c r="G446" i="3" a="1"/>
  <c r="G446" i="3" s="1"/>
  <c r="G434" i="3" a="1"/>
  <c r="G434" i="3" s="1"/>
  <c r="G422" i="3" a="1"/>
  <c r="G422" i="3" s="1"/>
  <c r="G410" i="3" a="1"/>
  <c r="G410" i="3" s="1"/>
  <c r="G398" i="3" a="1"/>
  <c r="G398" i="3" s="1"/>
  <c r="G386" i="3" a="1"/>
  <c r="G386" i="3" s="1"/>
  <c r="G374" i="3" a="1"/>
  <c r="G374" i="3" s="1"/>
  <c r="G362" i="3" a="1"/>
  <c r="G362" i="3" s="1"/>
  <c r="G350" i="3" a="1"/>
  <c r="G350" i="3" s="1"/>
  <c r="G338" i="3" a="1"/>
  <c r="G338" i="3" s="1"/>
  <c r="G326" i="3" a="1"/>
  <c r="G326" i="3" s="1"/>
  <c r="G314" i="3" a="1"/>
  <c r="G314" i="3" s="1"/>
  <c r="G302" i="3" a="1"/>
  <c r="G302" i="3" s="1"/>
  <c r="G290" i="3" a="1"/>
  <c r="G290" i="3" s="1"/>
  <c r="G278" i="3" a="1"/>
  <c r="G278" i="3" s="1"/>
  <c r="G266" i="3" a="1"/>
  <c r="G266" i="3" s="1"/>
  <c r="G254" i="3" a="1"/>
  <c r="G254" i="3" s="1"/>
  <c r="G242" i="3" a="1"/>
  <c r="G242" i="3" s="1"/>
  <c r="G230" i="3" a="1"/>
  <c r="G230" i="3" s="1"/>
  <c r="G218" i="3" a="1"/>
  <c r="G218" i="3" s="1"/>
  <c r="G206" i="3" a="1"/>
  <c r="G206" i="3" s="1"/>
  <c r="G194" i="3" a="1"/>
  <c r="G194" i="3" s="1"/>
  <c r="G182" i="3" a="1"/>
  <c r="G182" i="3" s="1"/>
  <c r="G170" i="3" a="1"/>
  <c r="G170" i="3" s="1"/>
  <c r="G158" i="3" a="1"/>
  <c r="G158" i="3" s="1"/>
  <c r="G146" i="3" a="1"/>
  <c r="G146" i="3" s="1"/>
  <c r="G134" i="3" a="1"/>
  <c r="G134" i="3" s="1"/>
  <c r="G122" i="3" a="1"/>
  <c r="G122" i="3" s="1"/>
  <c r="G110" i="3" a="1"/>
  <c r="G110" i="3" s="1"/>
  <c r="G98" i="3" a="1"/>
  <c r="G98" i="3" s="1"/>
  <c r="G86" i="3" a="1"/>
  <c r="G86" i="3" s="1"/>
  <c r="G74" i="3" a="1"/>
  <c r="G74" i="3" s="1"/>
  <c r="G62" i="3" a="1"/>
  <c r="G62" i="3" s="1"/>
  <c r="G50" i="3" a="1"/>
  <c r="G50" i="3" s="1"/>
  <c r="G38" i="3" a="1"/>
  <c r="G38" i="3" s="1"/>
  <c r="G26" i="3" a="1"/>
  <c r="G26" i="3" s="1"/>
  <c r="G14" i="3" a="1"/>
  <c r="G14" i="3" s="1"/>
  <c r="G2593" i="3" a="1"/>
  <c r="G2593" i="3" s="1"/>
  <c r="G1321" i="3" a="1"/>
  <c r="G1321" i="3" s="1"/>
  <c r="G1309" i="3" a="1"/>
  <c r="G1309" i="3" s="1"/>
  <c r="G1297" i="3" a="1"/>
  <c r="G1297" i="3" s="1"/>
  <c r="G1285" i="3" a="1"/>
  <c r="G1285" i="3" s="1"/>
  <c r="G1273" i="3" a="1"/>
  <c r="G1273" i="3" s="1"/>
  <c r="G1261" i="3" a="1"/>
  <c r="G1261" i="3" s="1"/>
  <c r="G1249" i="3" a="1"/>
  <c r="G1249" i="3" s="1"/>
  <c r="G1237" i="3" a="1"/>
  <c r="G1237" i="3" s="1"/>
  <c r="G1225" i="3" a="1"/>
  <c r="G1225" i="3" s="1"/>
  <c r="G1213" i="3" a="1"/>
  <c r="G1213" i="3" s="1"/>
  <c r="G1201" i="3" a="1"/>
  <c r="G1201" i="3" s="1"/>
  <c r="G1189" i="3" a="1"/>
  <c r="G1189" i="3" s="1"/>
  <c r="G1177" i="3" a="1"/>
  <c r="G1177" i="3" s="1"/>
  <c r="G1165" i="3" a="1"/>
  <c r="G1165" i="3" s="1"/>
  <c r="G1153" i="3" a="1"/>
  <c r="G1153" i="3" s="1"/>
  <c r="G1141" i="3" a="1"/>
  <c r="G1141" i="3" s="1"/>
  <c r="G1129" i="3" a="1"/>
  <c r="G1129" i="3" s="1"/>
  <c r="G1117" i="3" a="1"/>
  <c r="G1117" i="3" s="1"/>
  <c r="G1105" i="3" a="1"/>
  <c r="G1105" i="3" s="1"/>
  <c r="G1093" i="3" a="1"/>
  <c r="G1093" i="3" s="1"/>
  <c r="G1081" i="3" a="1"/>
  <c r="G1081" i="3" s="1"/>
  <c r="G1069" i="3" a="1"/>
  <c r="G1069" i="3" s="1"/>
  <c r="G1057" i="3" a="1"/>
  <c r="G1057" i="3" s="1"/>
  <c r="G1045" i="3" a="1"/>
  <c r="G1045" i="3" s="1"/>
  <c r="G1033" i="3" a="1"/>
  <c r="G1033" i="3" s="1"/>
  <c r="G1021" i="3" a="1"/>
  <c r="G1021" i="3" s="1"/>
  <c r="G1009" i="3" a="1"/>
  <c r="G1009" i="3" s="1"/>
  <c r="G997" i="3" a="1"/>
  <c r="G997" i="3" s="1"/>
  <c r="G985" i="3" a="1"/>
  <c r="G985" i="3" s="1"/>
  <c r="G973" i="3" a="1"/>
  <c r="G973" i="3" s="1"/>
  <c r="G961" i="3" a="1"/>
  <c r="G961" i="3" s="1"/>
  <c r="G949" i="3" a="1"/>
  <c r="G949" i="3" s="1"/>
  <c r="G937" i="3" a="1"/>
  <c r="G937" i="3" s="1"/>
  <c r="G925" i="3" a="1"/>
  <c r="G925" i="3" s="1"/>
  <c r="G913" i="3" a="1"/>
  <c r="G913" i="3" s="1"/>
  <c r="G901" i="3" a="1"/>
  <c r="G901" i="3" s="1"/>
  <c r="G889" i="3" a="1"/>
  <c r="G889" i="3" s="1"/>
  <c r="G877" i="3" a="1"/>
  <c r="G877" i="3" s="1"/>
  <c r="G865" i="3" a="1"/>
  <c r="G865" i="3" s="1"/>
  <c r="G853" i="3" a="1"/>
  <c r="G853" i="3" s="1"/>
  <c r="G841" i="3" a="1"/>
  <c r="G841" i="3" s="1"/>
  <c r="G829" i="3" a="1"/>
  <c r="G829" i="3" s="1"/>
  <c r="G817" i="3" a="1"/>
  <c r="G817" i="3" s="1"/>
  <c r="G805" i="3" a="1"/>
  <c r="G805" i="3" s="1"/>
  <c r="G793" i="3" a="1"/>
  <c r="G793" i="3" s="1"/>
  <c r="G781" i="3" a="1"/>
  <c r="G781" i="3" s="1"/>
  <c r="G769" i="3" a="1"/>
  <c r="G769" i="3" s="1"/>
  <c r="G757" i="3" a="1"/>
  <c r="G757" i="3" s="1"/>
  <c r="G745" i="3" a="1"/>
  <c r="G745" i="3" s="1"/>
  <c r="G733" i="3" a="1"/>
  <c r="G733" i="3" s="1"/>
  <c r="G721" i="3" a="1"/>
  <c r="G721" i="3" s="1"/>
  <c r="G709" i="3" a="1"/>
  <c r="G709" i="3" s="1"/>
  <c r="G697" i="3" a="1"/>
  <c r="G697" i="3" s="1"/>
  <c r="G685" i="3" a="1"/>
  <c r="G685" i="3" s="1"/>
  <c r="G673" i="3" a="1"/>
  <c r="G673" i="3" s="1"/>
  <c r="G661" i="3" a="1"/>
  <c r="G661" i="3" s="1"/>
  <c r="G649" i="3" a="1"/>
  <c r="G649" i="3" s="1"/>
  <c r="G637" i="3" a="1"/>
  <c r="G637" i="3" s="1"/>
  <c r="G625" i="3" a="1"/>
  <c r="G625" i="3" s="1"/>
  <c r="G613" i="3" a="1"/>
  <c r="G613" i="3" s="1"/>
  <c r="G601" i="3" a="1"/>
  <c r="G601" i="3" s="1"/>
  <c r="G589" i="3" a="1"/>
  <c r="G589" i="3" s="1"/>
  <c r="G577" i="3" a="1"/>
  <c r="G577" i="3" s="1"/>
  <c r="G565" i="3" a="1"/>
  <c r="G565" i="3" s="1"/>
  <c r="G553" i="3" a="1"/>
  <c r="G553" i="3" s="1"/>
  <c r="G541" i="3" a="1"/>
  <c r="G541" i="3" s="1"/>
  <c r="G529" i="3" a="1"/>
  <c r="G529" i="3" s="1"/>
  <c r="G517" i="3" a="1"/>
  <c r="G517" i="3" s="1"/>
  <c r="G505" i="3" a="1"/>
  <c r="G505" i="3" s="1"/>
  <c r="G493" i="3" a="1"/>
  <c r="G493" i="3" s="1"/>
  <c r="G481" i="3" a="1"/>
  <c r="G481" i="3" s="1"/>
  <c r="G469" i="3" a="1"/>
  <c r="G469" i="3" s="1"/>
  <c r="G457" i="3" a="1"/>
  <c r="G457" i="3" s="1"/>
  <c r="G445" i="3" a="1"/>
  <c r="G445" i="3" s="1"/>
  <c r="G433" i="3" a="1"/>
  <c r="G433" i="3" s="1"/>
  <c r="G421" i="3" a="1"/>
  <c r="G421" i="3" s="1"/>
  <c r="G409" i="3" a="1"/>
  <c r="G409" i="3" s="1"/>
  <c r="G397" i="3" a="1"/>
  <c r="G397" i="3" s="1"/>
  <c r="G385" i="3" a="1"/>
  <c r="G385" i="3" s="1"/>
  <c r="G373" i="3" a="1"/>
  <c r="G373" i="3" s="1"/>
  <c r="G361" i="3" a="1"/>
  <c r="G361" i="3" s="1"/>
  <c r="G349" i="3" a="1"/>
  <c r="G349" i="3" s="1"/>
  <c r="G337" i="3" a="1"/>
  <c r="G337" i="3" s="1"/>
  <c r="G325" i="3" a="1"/>
  <c r="G325" i="3" s="1"/>
  <c r="G313" i="3" a="1"/>
  <c r="G313" i="3" s="1"/>
  <c r="G301" i="3" a="1"/>
  <c r="G301" i="3" s="1"/>
  <c r="G289" i="3" a="1"/>
  <c r="G289" i="3" s="1"/>
  <c r="G277" i="3" a="1"/>
  <c r="G277" i="3" s="1"/>
  <c r="G265" i="3" a="1"/>
  <c r="G265" i="3" s="1"/>
  <c r="G253" i="3" a="1"/>
  <c r="G253" i="3" s="1"/>
  <c r="G241" i="3" a="1"/>
  <c r="G241" i="3" s="1"/>
  <c r="G229" i="3" a="1"/>
  <c r="G229" i="3" s="1"/>
  <c r="G217" i="3" a="1"/>
  <c r="G217" i="3" s="1"/>
  <c r="G205" i="3" a="1"/>
  <c r="G205" i="3" s="1"/>
  <c r="G193" i="3" a="1"/>
  <c r="G193" i="3" s="1"/>
  <c r="G181" i="3" a="1"/>
  <c r="G181" i="3" s="1"/>
  <c r="G169" i="3" a="1"/>
  <c r="G169" i="3" s="1"/>
  <c r="G157" i="3" a="1"/>
  <c r="G157" i="3" s="1"/>
  <c r="G145" i="3" a="1"/>
  <c r="G145" i="3" s="1"/>
  <c r="G133" i="3" a="1"/>
  <c r="G133" i="3" s="1"/>
  <c r="G121" i="3" a="1"/>
  <c r="G121" i="3" s="1"/>
  <c r="G109" i="3" a="1"/>
  <c r="G109" i="3" s="1"/>
  <c r="G97" i="3" a="1"/>
  <c r="G97" i="3" s="1"/>
  <c r="G85" i="3" a="1"/>
  <c r="G85" i="3" s="1"/>
  <c r="G73" i="3" a="1"/>
  <c r="G73" i="3" s="1"/>
  <c r="G61" i="3" a="1"/>
  <c r="G61" i="3" s="1"/>
  <c r="G49" i="3" a="1"/>
  <c r="G49" i="3" s="1"/>
  <c r="G37" i="3" a="1"/>
  <c r="G37" i="3" s="1"/>
  <c r="G25" i="3" a="1"/>
  <c r="G25" i="3" s="1"/>
  <c r="G13" i="3" a="1"/>
  <c r="G13" i="3" s="1"/>
  <c r="G1380" i="3" a="1"/>
  <c r="G1380" i="3" s="1"/>
  <c r="G1368" i="3" a="1"/>
  <c r="G1368" i="3" s="1"/>
  <c r="G1356" i="3" a="1"/>
  <c r="G1356" i="3" s="1"/>
  <c r="G1344" i="3" a="1"/>
  <c r="G1344" i="3" s="1"/>
  <c r="G1332" i="3" a="1"/>
  <c r="G1332" i="3" s="1"/>
  <c r="G1320" i="3" a="1"/>
  <c r="G1320" i="3" s="1"/>
  <c r="G1308" i="3" a="1"/>
  <c r="G1308" i="3" s="1"/>
  <c r="G1296" i="3" a="1"/>
  <c r="G1296" i="3" s="1"/>
  <c r="G1284" i="3" a="1"/>
  <c r="G1284" i="3" s="1"/>
  <c r="G1272" i="3" a="1"/>
  <c r="G1272" i="3" s="1"/>
  <c r="G1260" i="3" a="1"/>
  <c r="G1260" i="3" s="1"/>
  <c r="G1248" i="3" a="1"/>
  <c r="G1248" i="3" s="1"/>
  <c r="G1236" i="3" a="1"/>
  <c r="G1236" i="3" s="1"/>
  <c r="G1224" i="3" a="1"/>
  <c r="G1224" i="3" s="1"/>
  <c r="G1212" i="3" a="1"/>
  <c r="G1212" i="3" s="1"/>
  <c r="G1200" i="3" a="1"/>
  <c r="G1200" i="3" s="1"/>
  <c r="G1188" i="3" a="1"/>
  <c r="G1188" i="3" s="1"/>
  <c r="G1176" i="3" a="1"/>
  <c r="G1176" i="3" s="1"/>
  <c r="G1164" i="3" a="1"/>
  <c r="G1164" i="3" s="1"/>
  <c r="G1152" i="3" a="1"/>
  <c r="G1152" i="3" s="1"/>
  <c r="G1140" i="3" a="1"/>
  <c r="G1140" i="3" s="1"/>
  <c r="G1128" i="3" a="1"/>
  <c r="G1128" i="3" s="1"/>
  <c r="G1116" i="3" a="1"/>
  <c r="G1116" i="3" s="1"/>
  <c r="G1104" i="3" a="1"/>
  <c r="G1104" i="3" s="1"/>
  <c r="G1092" i="3" a="1"/>
  <c r="G1092" i="3" s="1"/>
  <c r="G1080" i="3" a="1"/>
  <c r="G1080" i="3" s="1"/>
  <c r="G1068" i="3" a="1"/>
  <c r="G1068" i="3" s="1"/>
  <c r="G1056" i="3" a="1"/>
  <c r="G1056" i="3" s="1"/>
  <c r="G1044" i="3" a="1"/>
  <c r="G1044" i="3" s="1"/>
  <c r="G1032" i="3" a="1"/>
  <c r="G1032" i="3" s="1"/>
  <c r="G1020" i="3" a="1"/>
  <c r="G1020" i="3" s="1"/>
  <c r="G1008" i="3" a="1"/>
  <c r="G1008" i="3" s="1"/>
  <c r="G996" i="3" a="1"/>
  <c r="G996" i="3" s="1"/>
  <c r="G984" i="3" a="1"/>
  <c r="G984" i="3" s="1"/>
  <c r="G972" i="3" a="1"/>
  <c r="G972" i="3" s="1"/>
  <c r="G960" i="3" a="1"/>
  <c r="G960" i="3" s="1"/>
  <c r="G948" i="3" a="1"/>
  <c r="G948" i="3" s="1"/>
  <c r="G936" i="3" a="1"/>
  <c r="G936" i="3" s="1"/>
  <c r="G924" i="3" a="1"/>
  <c r="G924" i="3" s="1"/>
  <c r="G912" i="3" a="1"/>
  <c r="G912" i="3" s="1"/>
  <c r="G900" i="3" a="1"/>
  <c r="G900" i="3" s="1"/>
  <c r="G888" i="3" a="1"/>
  <c r="G888" i="3" s="1"/>
  <c r="G876" i="3" a="1"/>
  <c r="G876" i="3" s="1"/>
  <c r="G864" i="3" a="1"/>
  <c r="G864" i="3" s="1"/>
  <c r="G852" i="3" a="1"/>
  <c r="G852" i="3" s="1"/>
  <c r="G840" i="3" a="1"/>
  <c r="G840" i="3" s="1"/>
  <c r="G828" i="3" a="1"/>
  <c r="G828" i="3" s="1"/>
  <c r="G816" i="3" a="1"/>
  <c r="G816" i="3" s="1"/>
  <c r="G804" i="3" a="1"/>
  <c r="G804" i="3" s="1"/>
  <c r="G792" i="3" a="1"/>
  <c r="G792" i="3" s="1"/>
  <c r="G780" i="3" a="1"/>
  <c r="G780" i="3" s="1"/>
  <c r="G768" i="3" a="1"/>
  <c r="G768" i="3" s="1"/>
  <c r="G756" i="3" a="1"/>
  <c r="G756" i="3" s="1"/>
  <c r="G744" i="3" a="1"/>
  <c r="G744" i="3" s="1"/>
  <c r="G732" i="3" a="1"/>
  <c r="G732" i="3" s="1"/>
  <c r="G720" i="3" a="1"/>
  <c r="G720" i="3" s="1"/>
  <c r="G708" i="3" a="1"/>
  <c r="G708" i="3" s="1"/>
  <c r="G696" i="3" a="1"/>
  <c r="G696" i="3" s="1"/>
  <c r="G684" i="3" a="1"/>
  <c r="G684" i="3" s="1"/>
  <c r="G672" i="3" a="1"/>
  <c r="G672" i="3" s="1"/>
  <c r="G660" i="3" a="1"/>
  <c r="G660" i="3" s="1"/>
  <c r="G648" i="3" a="1"/>
  <c r="G648" i="3" s="1"/>
  <c r="G636" i="3" a="1"/>
  <c r="G636" i="3" s="1"/>
  <c r="G624" i="3" a="1"/>
  <c r="G624" i="3" s="1"/>
  <c r="G612" i="3" a="1"/>
  <c r="G612" i="3" s="1"/>
  <c r="G600" i="3" a="1"/>
  <c r="G600" i="3" s="1"/>
  <c r="G588" i="3" a="1"/>
  <c r="G588" i="3" s="1"/>
  <c r="G576" i="3" a="1"/>
  <c r="G576" i="3" s="1"/>
  <c r="G564" i="3" a="1"/>
  <c r="G564" i="3" s="1"/>
  <c r="G552" i="3" a="1"/>
  <c r="G552" i="3" s="1"/>
  <c r="G540" i="3" a="1"/>
  <c r="G540" i="3" s="1"/>
  <c r="G528" i="3" a="1"/>
  <c r="G528" i="3" s="1"/>
  <c r="G516" i="3" a="1"/>
  <c r="G516" i="3" s="1"/>
  <c r="G504" i="3" a="1"/>
  <c r="G504" i="3" s="1"/>
  <c r="G492" i="3" a="1"/>
  <c r="G492" i="3" s="1"/>
  <c r="G480" i="3" a="1"/>
  <c r="G480" i="3" s="1"/>
  <c r="G468" i="3" a="1"/>
  <c r="G468" i="3" s="1"/>
  <c r="G456" i="3" a="1"/>
  <c r="G456" i="3" s="1"/>
  <c r="G444" i="3" a="1"/>
  <c r="G444" i="3" s="1"/>
  <c r="G432" i="3" a="1"/>
  <c r="G432" i="3" s="1"/>
  <c r="G420" i="3" a="1"/>
  <c r="G420" i="3" s="1"/>
  <c r="G408" i="3" a="1"/>
  <c r="G408" i="3" s="1"/>
  <c r="G396" i="3" a="1"/>
  <c r="G396" i="3" s="1"/>
  <c r="G384" i="3" a="1"/>
  <c r="G384" i="3" s="1"/>
  <c r="G372" i="3" a="1"/>
  <c r="G372" i="3" s="1"/>
  <c r="G360" i="3" a="1"/>
  <c r="G360" i="3" s="1"/>
  <c r="G348" i="3" a="1"/>
  <c r="G348" i="3" s="1"/>
  <c r="G336" i="3" a="1"/>
  <c r="G336" i="3" s="1"/>
  <c r="G324" i="3" a="1"/>
  <c r="G324" i="3" s="1"/>
  <c r="G312" i="3" a="1"/>
  <c r="G312" i="3" s="1"/>
  <c r="G300" i="3" a="1"/>
  <c r="G300" i="3" s="1"/>
  <c r="G288" i="3" a="1"/>
  <c r="G288" i="3" s="1"/>
  <c r="G276" i="3" a="1"/>
  <c r="G276" i="3" s="1"/>
  <c r="G264" i="3" a="1"/>
  <c r="G264" i="3" s="1"/>
  <c r="G252" i="3" a="1"/>
  <c r="G252" i="3" s="1"/>
  <c r="G240" i="3" a="1"/>
  <c r="G240" i="3" s="1"/>
  <c r="G228" i="3" a="1"/>
  <c r="G228" i="3" s="1"/>
  <c r="G216" i="3" a="1"/>
  <c r="G216" i="3" s="1"/>
  <c r="G204" i="3" a="1"/>
  <c r="G204" i="3" s="1"/>
  <c r="G192" i="3" a="1"/>
  <c r="G192" i="3" s="1"/>
  <c r="G180" i="3" a="1"/>
  <c r="G180" i="3" s="1"/>
  <c r="G168" i="3" a="1"/>
  <c r="G168" i="3" s="1"/>
  <c r="G156" i="3" a="1"/>
  <c r="G156" i="3" s="1"/>
  <c r="G144" i="3" a="1"/>
  <c r="G144" i="3" s="1"/>
  <c r="G132" i="3" a="1"/>
  <c r="G132" i="3" s="1"/>
  <c r="G120" i="3" a="1"/>
  <c r="G120" i="3" s="1"/>
  <c r="G108" i="3" a="1"/>
  <c r="G108" i="3" s="1"/>
  <c r="G96" i="3" a="1"/>
  <c r="G96" i="3" s="1"/>
  <c r="G84" i="3" a="1"/>
  <c r="G84" i="3" s="1"/>
  <c r="G72" i="3" a="1"/>
  <c r="G72" i="3" s="1"/>
  <c r="G60" i="3" a="1"/>
  <c r="G60" i="3" s="1"/>
  <c r="G48" i="3" a="1"/>
  <c r="G48" i="3" s="1"/>
  <c r="G36" i="3" a="1"/>
  <c r="G36" i="3" s="1"/>
  <c r="G24" i="3" a="1"/>
  <c r="G24" i="3" s="1"/>
  <c r="G12" i="3" a="1"/>
  <c r="G12" i="3" s="1"/>
  <c r="G1331" i="3" a="1"/>
  <c r="G1331" i="3" s="1"/>
  <c r="G1319" i="3" a="1"/>
  <c r="G1319" i="3" s="1"/>
  <c r="G1307" i="3" a="1"/>
  <c r="G1307" i="3" s="1"/>
  <c r="G1295" i="3" a="1"/>
  <c r="G1295" i="3" s="1"/>
  <c r="G1283" i="3" a="1"/>
  <c r="G1283" i="3" s="1"/>
  <c r="G1271" i="3" a="1"/>
  <c r="G1271" i="3" s="1"/>
  <c r="G1259" i="3" a="1"/>
  <c r="G1259" i="3" s="1"/>
  <c r="G1247" i="3" a="1"/>
  <c r="G1247" i="3" s="1"/>
  <c r="G1235" i="3" a="1"/>
  <c r="G1235" i="3" s="1"/>
  <c r="G1223" i="3" a="1"/>
  <c r="G1223" i="3" s="1"/>
  <c r="G1211" i="3" a="1"/>
  <c r="G1211" i="3" s="1"/>
  <c r="G1199" i="3" a="1"/>
  <c r="G1199" i="3" s="1"/>
  <c r="G1187" i="3" a="1"/>
  <c r="G1187" i="3" s="1"/>
  <c r="G1175" i="3" a="1"/>
  <c r="G1175" i="3" s="1"/>
  <c r="G1163" i="3" a="1"/>
  <c r="G1163" i="3" s="1"/>
  <c r="G1151" i="3" a="1"/>
  <c r="G1151" i="3" s="1"/>
  <c r="G1139" i="3" a="1"/>
  <c r="G1139" i="3" s="1"/>
  <c r="G1127" i="3" a="1"/>
  <c r="G1127" i="3" s="1"/>
  <c r="G1115" i="3" a="1"/>
  <c r="G1115" i="3" s="1"/>
  <c r="G1103" i="3" a="1"/>
  <c r="G1103" i="3" s="1"/>
  <c r="G1091" i="3" a="1"/>
  <c r="G1091" i="3" s="1"/>
  <c r="G1079" i="3" a="1"/>
  <c r="G1079" i="3" s="1"/>
  <c r="G1067" i="3" a="1"/>
  <c r="G1067" i="3" s="1"/>
  <c r="G1055" i="3" a="1"/>
  <c r="G1055" i="3" s="1"/>
  <c r="G1043" i="3" a="1"/>
  <c r="G1043" i="3" s="1"/>
  <c r="G1031" i="3" a="1"/>
  <c r="G1031" i="3" s="1"/>
  <c r="G1019" i="3" a="1"/>
  <c r="G1019" i="3" s="1"/>
  <c r="G1007" i="3" a="1"/>
  <c r="G1007" i="3" s="1"/>
  <c r="G995" i="3" a="1"/>
  <c r="G995" i="3" s="1"/>
  <c r="G983" i="3" a="1"/>
  <c r="G983" i="3" s="1"/>
  <c r="G971" i="3" a="1"/>
  <c r="G971" i="3" s="1"/>
  <c r="G959" i="3" a="1"/>
  <c r="G959" i="3" s="1"/>
  <c r="G947" i="3" a="1"/>
  <c r="G947" i="3" s="1"/>
  <c r="G935" i="3" a="1"/>
  <c r="G935" i="3" s="1"/>
  <c r="G923" i="3" a="1"/>
  <c r="G923" i="3" s="1"/>
  <c r="G911" i="3" a="1"/>
  <c r="G911" i="3" s="1"/>
  <c r="G899" i="3" a="1"/>
  <c r="G899" i="3" s="1"/>
  <c r="G887" i="3" a="1"/>
  <c r="G887" i="3" s="1"/>
  <c r="G875" i="3" a="1"/>
  <c r="G875" i="3" s="1"/>
  <c r="G863" i="3" a="1"/>
  <c r="G863" i="3" s="1"/>
  <c r="G851" i="3" a="1"/>
  <c r="G851" i="3" s="1"/>
  <c r="G839" i="3" a="1"/>
  <c r="G839" i="3" s="1"/>
  <c r="G827" i="3" a="1"/>
  <c r="G827" i="3" s="1"/>
  <c r="G815" i="3" a="1"/>
  <c r="G815" i="3" s="1"/>
  <c r="G803" i="3" a="1"/>
  <c r="G803" i="3" s="1"/>
  <c r="G791" i="3" a="1"/>
  <c r="G791" i="3" s="1"/>
  <c r="G779" i="3" a="1"/>
  <c r="G779" i="3" s="1"/>
  <c r="G767" i="3" a="1"/>
  <c r="G767" i="3" s="1"/>
  <c r="G755" i="3" a="1"/>
  <c r="G755" i="3" s="1"/>
  <c r="G743" i="3" a="1"/>
  <c r="G743" i="3" s="1"/>
  <c r="G731" i="3" a="1"/>
  <c r="G731" i="3" s="1"/>
  <c r="G719" i="3" a="1"/>
  <c r="G719" i="3" s="1"/>
  <c r="G707" i="3" a="1"/>
  <c r="G707" i="3" s="1"/>
  <c r="G695" i="3" a="1"/>
  <c r="G695" i="3" s="1"/>
  <c r="G683" i="3" a="1"/>
  <c r="G683" i="3" s="1"/>
  <c r="G671" i="3" a="1"/>
  <c r="G671" i="3" s="1"/>
  <c r="G659" i="3" a="1"/>
  <c r="G659" i="3" s="1"/>
  <c r="G647" i="3" a="1"/>
  <c r="G647" i="3" s="1"/>
  <c r="G635" i="3" a="1"/>
  <c r="G635" i="3" s="1"/>
  <c r="G623" i="3" a="1"/>
  <c r="G623" i="3" s="1"/>
  <c r="G611" i="3" a="1"/>
  <c r="G611" i="3" s="1"/>
  <c r="G599" i="3" a="1"/>
  <c r="G599" i="3" s="1"/>
  <c r="G587" i="3" a="1"/>
  <c r="G587" i="3" s="1"/>
  <c r="G575" i="3" a="1"/>
  <c r="G575" i="3" s="1"/>
  <c r="G563" i="3" a="1"/>
  <c r="G563" i="3" s="1"/>
  <c r="G551" i="3" a="1"/>
  <c r="G551" i="3" s="1"/>
  <c r="G539" i="3" a="1"/>
  <c r="G539" i="3" s="1"/>
  <c r="G527" i="3" a="1"/>
  <c r="G527" i="3" s="1"/>
  <c r="G515" i="3" a="1"/>
  <c r="G515" i="3" s="1"/>
  <c r="G503" i="3" a="1"/>
  <c r="G503" i="3" s="1"/>
  <c r="G491" i="3" a="1"/>
  <c r="G491" i="3" s="1"/>
  <c r="G479" i="3" a="1"/>
  <c r="G479" i="3" s="1"/>
  <c r="G467" i="3" a="1"/>
  <c r="G467" i="3" s="1"/>
  <c r="G455" i="3" a="1"/>
  <c r="G455" i="3" s="1"/>
  <c r="G443" i="3" a="1"/>
  <c r="G443" i="3" s="1"/>
  <c r="G431" i="3" a="1"/>
  <c r="G431" i="3" s="1"/>
  <c r="G419" i="3" a="1"/>
  <c r="G419" i="3" s="1"/>
  <c r="G407" i="3" a="1"/>
  <c r="G407" i="3" s="1"/>
  <c r="G395" i="3" a="1"/>
  <c r="G395" i="3" s="1"/>
  <c r="G383" i="3" a="1"/>
  <c r="G383" i="3" s="1"/>
  <c r="G371" i="3" a="1"/>
  <c r="G371" i="3" s="1"/>
  <c r="G359" i="3" a="1"/>
  <c r="G359" i="3" s="1"/>
  <c r="G347" i="3" a="1"/>
  <c r="G347" i="3" s="1"/>
  <c r="G335" i="3" a="1"/>
  <c r="G335" i="3" s="1"/>
  <c r="G323" i="3" a="1"/>
  <c r="G323" i="3" s="1"/>
  <c r="G311" i="3" a="1"/>
  <c r="G311" i="3" s="1"/>
  <c r="G299" i="3" a="1"/>
  <c r="G299" i="3" s="1"/>
  <c r="G287" i="3" a="1"/>
  <c r="G287" i="3" s="1"/>
  <c r="G275" i="3" a="1"/>
  <c r="G275" i="3" s="1"/>
  <c r="G263" i="3" a="1"/>
  <c r="G263" i="3" s="1"/>
  <c r="G251" i="3" a="1"/>
  <c r="G251" i="3" s="1"/>
  <c r="G239" i="3" a="1"/>
  <c r="G239" i="3" s="1"/>
  <c r="G227" i="3" a="1"/>
  <c r="G227" i="3" s="1"/>
  <c r="G215" i="3" a="1"/>
  <c r="G215" i="3" s="1"/>
  <c r="G203" i="3" a="1"/>
  <c r="G203" i="3" s="1"/>
  <c r="G191" i="3" a="1"/>
  <c r="G191" i="3" s="1"/>
  <c r="G179" i="3" a="1"/>
  <c r="G179" i="3" s="1"/>
  <c r="G167" i="3" a="1"/>
  <c r="G167" i="3" s="1"/>
  <c r="G155" i="3" a="1"/>
  <c r="G155" i="3" s="1"/>
  <c r="G143" i="3" a="1"/>
  <c r="G143" i="3" s="1"/>
  <c r="G131" i="3" a="1"/>
  <c r="G131" i="3" s="1"/>
  <c r="G119" i="3" a="1"/>
  <c r="G119" i="3" s="1"/>
  <c r="G107" i="3" a="1"/>
  <c r="G107" i="3" s="1"/>
  <c r="G95" i="3" a="1"/>
  <c r="G95" i="3" s="1"/>
  <c r="G83" i="3" a="1"/>
  <c r="G83" i="3" s="1"/>
  <c r="G71" i="3" a="1"/>
  <c r="G71" i="3" s="1"/>
  <c r="G59" i="3" a="1"/>
  <c r="G59" i="3" s="1"/>
  <c r="G47" i="3" a="1"/>
  <c r="G47" i="3" s="1"/>
  <c r="G35" i="3" a="1"/>
  <c r="G35" i="3" s="1"/>
  <c r="G23" i="3" a="1"/>
  <c r="G23" i="3" s="1"/>
  <c r="G11" i="3" a="1"/>
  <c r="G11" i="3" s="1"/>
  <c r="G1390" i="3" a="1"/>
  <c r="G1390" i="3" s="1"/>
  <c r="G1378" i="3" a="1"/>
  <c r="G1378" i="3" s="1"/>
  <c r="G1366" i="3" a="1"/>
  <c r="G1366" i="3" s="1"/>
  <c r="G1354" i="3" a="1"/>
  <c r="G1354" i="3" s="1"/>
  <c r="G1342" i="3" a="1"/>
  <c r="G1342" i="3" s="1"/>
  <c r="G1330" i="3" a="1"/>
  <c r="G1330" i="3" s="1"/>
  <c r="G1318" i="3" a="1"/>
  <c r="G1318" i="3" s="1"/>
  <c r="G1306" i="3" a="1"/>
  <c r="G1306" i="3" s="1"/>
  <c r="G1294" i="3" a="1"/>
  <c r="G1294" i="3" s="1"/>
  <c r="G1282" i="3" a="1"/>
  <c r="G1282" i="3" s="1"/>
  <c r="G1270" i="3" a="1"/>
  <c r="G1270" i="3" s="1"/>
  <c r="G1258" i="3" a="1"/>
  <c r="G1258" i="3" s="1"/>
  <c r="G1246" i="3" a="1"/>
  <c r="G1246" i="3" s="1"/>
  <c r="G1234" i="3" a="1"/>
  <c r="G1234" i="3" s="1"/>
  <c r="G1222" i="3" a="1"/>
  <c r="G1222" i="3" s="1"/>
  <c r="G1210" i="3" a="1"/>
  <c r="G1210" i="3" s="1"/>
  <c r="G1198" i="3" a="1"/>
  <c r="G1198" i="3" s="1"/>
  <c r="G1186" i="3" a="1"/>
  <c r="G1186" i="3" s="1"/>
  <c r="G1174" i="3" a="1"/>
  <c r="G1174" i="3" s="1"/>
  <c r="G1162" i="3" a="1"/>
  <c r="G1162" i="3" s="1"/>
  <c r="G1150" i="3" a="1"/>
  <c r="G1150" i="3" s="1"/>
  <c r="G1138" i="3" a="1"/>
  <c r="G1138" i="3" s="1"/>
  <c r="G1126" i="3" a="1"/>
  <c r="G1126" i="3" s="1"/>
  <c r="G1114" i="3" a="1"/>
  <c r="G1114" i="3" s="1"/>
  <c r="G1102" i="3" a="1"/>
  <c r="G1102" i="3" s="1"/>
  <c r="G1090" i="3" a="1"/>
  <c r="G1090" i="3" s="1"/>
  <c r="G1078" i="3" a="1"/>
  <c r="G1078" i="3" s="1"/>
  <c r="G1066" i="3" a="1"/>
  <c r="G1066" i="3" s="1"/>
  <c r="G1054" i="3" a="1"/>
  <c r="G1054" i="3" s="1"/>
  <c r="G1042" i="3" a="1"/>
  <c r="G1042" i="3" s="1"/>
  <c r="G1030" i="3" a="1"/>
  <c r="G1030" i="3" s="1"/>
  <c r="G1018" i="3" a="1"/>
  <c r="G1018" i="3" s="1"/>
  <c r="G1006" i="3" a="1"/>
  <c r="G1006" i="3" s="1"/>
  <c r="G994" i="3" a="1"/>
  <c r="G994" i="3" s="1"/>
  <c r="G982" i="3" a="1"/>
  <c r="G982" i="3" s="1"/>
  <c r="G970" i="3" a="1"/>
  <c r="G970" i="3" s="1"/>
  <c r="G958" i="3" a="1"/>
  <c r="G958" i="3" s="1"/>
  <c r="G946" i="3" a="1"/>
  <c r="G946" i="3" s="1"/>
  <c r="G934" i="3" a="1"/>
  <c r="G934" i="3" s="1"/>
  <c r="G922" i="3" a="1"/>
  <c r="G922" i="3" s="1"/>
  <c r="G910" i="3" a="1"/>
  <c r="G910" i="3" s="1"/>
  <c r="G898" i="3" a="1"/>
  <c r="G898" i="3" s="1"/>
  <c r="G886" i="3" a="1"/>
  <c r="G886" i="3" s="1"/>
  <c r="G874" i="3" a="1"/>
  <c r="G874" i="3" s="1"/>
  <c r="G862" i="3" a="1"/>
  <c r="G862" i="3" s="1"/>
  <c r="G850" i="3" a="1"/>
  <c r="G850" i="3" s="1"/>
  <c r="G838" i="3" a="1"/>
  <c r="G838" i="3" s="1"/>
  <c r="G826" i="3" a="1"/>
  <c r="G826" i="3" s="1"/>
  <c r="G814" i="3" a="1"/>
  <c r="G814" i="3" s="1"/>
  <c r="G802" i="3" a="1"/>
  <c r="G802" i="3" s="1"/>
  <c r="G790" i="3" a="1"/>
  <c r="G790" i="3" s="1"/>
  <c r="G778" i="3" a="1"/>
  <c r="G778" i="3" s="1"/>
  <c r="G766" i="3" a="1"/>
  <c r="G766" i="3" s="1"/>
  <c r="G754" i="3" a="1"/>
  <c r="G754" i="3" s="1"/>
  <c r="G742" i="3" a="1"/>
  <c r="G742" i="3" s="1"/>
  <c r="G730" i="3" a="1"/>
  <c r="G730" i="3" s="1"/>
  <c r="G718" i="3" a="1"/>
  <c r="G718" i="3" s="1"/>
  <c r="G706" i="3" a="1"/>
  <c r="G706" i="3" s="1"/>
  <c r="G694" i="3" a="1"/>
  <c r="G694" i="3" s="1"/>
  <c r="G682" i="3" a="1"/>
  <c r="G682" i="3" s="1"/>
  <c r="G670" i="3" a="1"/>
  <c r="G670" i="3" s="1"/>
  <c r="G658" i="3" a="1"/>
  <c r="G658" i="3" s="1"/>
  <c r="G646" i="3" a="1"/>
  <c r="G646" i="3" s="1"/>
  <c r="G634" i="3" a="1"/>
  <c r="G634" i="3" s="1"/>
  <c r="G622" i="3" a="1"/>
  <c r="G622" i="3" s="1"/>
  <c r="G610" i="3" a="1"/>
  <c r="G610" i="3" s="1"/>
  <c r="G598" i="3" a="1"/>
  <c r="G598" i="3" s="1"/>
  <c r="G586" i="3" a="1"/>
  <c r="G586" i="3" s="1"/>
  <c r="G574" i="3" a="1"/>
  <c r="G574" i="3" s="1"/>
  <c r="G562" i="3" a="1"/>
  <c r="G562" i="3" s="1"/>
  <c r="G550" i="3" a="1"/>
  <c r="G550" i="3" s="1"/>
  <c r="G538" i="3" a="1"/>
  <c r="G538" i="3" s="1"/>
  <c r="G526" i="3" a="1"/>
  <c r="G526" i="3" s="1"/>
  <c r="G514" i="3" a="1"/>
  <c r="G514" i="3" s="1"/>
  <c r="G502" i="3" a="1"/>
  <c r="G502" i="3" s="1"/>
  <c r="G490" i="3" a="1"/>
  <c r="G490" i="3" s="1"/>
  <c r="G478" i="3" a="1"/>
  <c r="G478" i="3" s="1"/>
  <c r="G466" i="3" a="1"/>
  <c r="G466" i="3" s="1"/>
  <c r="G454" i="3" a="1"/>
  <c r="G454" i="3" s="1"/>
  <c r="G442" i="3" a="1"/>
  <c r="G442" i="3" s="1"/>
  <c r="G430" i="3" a="1"/>
  <c r="G430" i="3" s="1"/>
  <c r="G418" i="3" a="1"/>
  <c r="G418" i="3" s="1"/>
  <c r="G406" i="3" a="1"/>
  <c r="G406" i="3" s="1"/>
  <c r="G394" i="3" a="1"/>
  <c r="G394" i="3" s="1"/>
  <c r="G382" i="3" a="1"/>
  <c r="G382" i="3" s="1"/>
  <c r="G370" i="3" a="1"/>
  <c r="G370" i="3" s="1"/>
  <c r="G358" i="3" a="1"/>
  <c r="G358" i="3" s="1"/>
  <c r="G346" i="3" a="1"/>
  <c r="G346" i="3" s="1"/>
  <c r="G334" i="3" a="1"/>
  <c r="G334" i="3" s="1"/>
  <c r="G322" i="3" a="1"/>
  <c r="G322" i="3" s="1"/>
  <c r="G310" i="3" a="1"/>
  <c r="G310" i="3" s="1"/>
  <c r="G298" i="3" a="1"/>
  <c r="G298" i="3" s="1"/>
  <c r="G286" i="3" a="1"/>
  <c r="G286" i="3" s="1"/>
  <c r="G274" i="3" a="1"/>
  <c r="G274" i="3" s="1"/>
  <c r="G262" i="3" a="1"/>
  <c r="G262" i="3" s="1"/>
  <c r="G250" i="3" a="1"/>
  <c r="G250" i="3" s="1"/>
  <c r="G238" i="3" a="1"/>
  <c r="G238" i="3" s="1"/>
  <c r="G226" i="3" a="1"/>
  <c r="G226" i="3" s="1"/>
  <c r="G214" i="3" a="1"/>
  <c r="G214" i="3" s="1"/>
  <c r="G202" i="3" a="1"/>
  <c r="G202" i="3" s="1"/>
  <c r="G190" i="3" a="1"/>
  <c r="G190" i="3" s="1"/>
  <c r="G178" i="3" a="1"/>
  <c r="G178" i="3" s="1"/>
  <c r="G166" i="3" a="1"/>
  <c r="G166" i="3" s="1"/>
  <c r="G154" i="3" a="1"/>
  <c r="G154" i="3" s="1"/>
  <c r="G142" i="3" a="1"/>
  <c r="G142" i="3" s="1"/>
  <c r="G130" i="3" a="1"/>
  <c r="G130" i="3" s="1"/>
  <c r="G118" i="3" a="1"/>
  <c r="G118" i="3" s="1"/>
  <c r="G106" i="3" a="1"/>
  <c r="G106" i="3" s="1"/>
  <c r="G94" i="3" a="1"/>
  <c r="G94" i="3" s="1"/>
  <c r="G82" i="3" a="1"/>
  <c r="G82" i="3" s="1"/>
  <c r="G70" i="3" a="1"/>
  <c r="G70" i="3" s="1"/>
  <c r="G58" i="3" a="1"/>
  <c r="G58" i="3" s="1"/>
  <c r="G46" i="3" a="1"/>
  <c r="G46" i="3" s="1"/>
  <c r="G34" i="3" a="1"/>
  <c r="G34" i="3" s="1"/>
  <c r="G22" i="3" a="1"/>
  <c r="G22" i="3" s="1"/>
  <c r="G10" i="3" a="1"/>
  <c r="G10" i="3" s="1"/>
  <c r="G1317" i="3" a="1"/>
  <c r="G1317" i="3" s="1"/>
  <c r="G1305" i="3" a="1"/>
  <c r="G1305" i="3" s="1"/>
  <c r="G1293" i="3" a="1"/>
  <c r="G1293" i="3" s="1"/>
  <c r="G1281" i="3" a="1"/>
  <c r="G1281" i="3" s="1"/>
  <c r="G1269" i="3" a="1"/>
  <c r="G1269" i="3" s="1"/>
  <c r="G1257" i="3" a="1"/>
  <c r="G1257" i="3" s="1"/>
  <c r="G1245" i="3" a="1"/>
  <c r="G1245" i="3" s="1"/>
  <c r="G1233" i="3" a="1"/>
  <c r="G1233" i="3" s="1"/>
  <c r="G1221" i="3" a="1"/>
  <c r="G1221" i="3" s="1"/>
  <c r="G1209" i="3" a="1"/>
  <c r="G1209" i="3" s="1"/>
  <c r="G1197" i="3" a="1"/>
  <c r="G1197" i="3" s="1"/>
  <c r="G1185" i="3" a="1"/>
  <c r="G1185" i="3" s="1"/>
  <c r="G1173" i="3" a="1"/>
  <c r="G1173" i="3" s="1"/>
  <c r="G1161" i="3" a="1"/>
  <c r="G1161" i="3" s="1"/>
  <c r="G1149" i="3" a="1"/>
  <c r="G1149" i="3" s="1"/>
  <c r="G1137" i="3" a="1"/>
  <c r="G1137" i="3" s="1"/>
  <c r="G1125" i="3" a="1"/>
  <c r="G1125" i="3" s="1"/>
  <c r="G1113" i="3" a="1"/>
  <c r="G1113" i="3" s="1"/>
  <c r="G1101" i="3" a="1"/>
  <c r="G1101" i="3" s="1"/>
  <c r="G1089" i="3" a="1"/>
  <c r="G1089" i="3" s="1"/>
  <c r="G1077" i="3" a="1"/>
  <c r="G1077" i="3" s="1"/>
  <c r="G1065" i="3" a="1"/>
  <c r="G1065" i="3" s="1"/>
  <c r="G1053" i="3" a="1"/>
  <c r="G1053" i="3" s="1"/>
  <c r="G1041" i="3" a="1"/>
  <c r="G1041" i="3" s="1"/>
  <c r="G1029" i="3" a="1"/>
  <c r="G1029" i="3" s="1"/>
  <c r="G1017" i="3" a="1"/>
  <c r="G1017" i="3" s="1"/>
  <c r="G1005" i="3" a="1"/>
  <c r="G1005" i="3" s="1"/>
  <c r="G993" i="3" a="1"/>
  <c r="G993" i="3" s="1"/>
  <c r="G981" i="3" a="1"/>
  <c r="G981" i="3" s="1"/>
  <c r="G969" i="3" a="1"/>
  <c r="G969" i="3" s="1"/>
  <c r="G957" i="3" a="1"/>
  <c r="G957" i="3" s="1"/>
  <c r="G945" i="3" a="1"/>
  <c r="G945" i="3" s="1"/>
  <c r="G933" i="3" a="1"/>
  <c r="G933" i="3" s="1"/>
  <c r="G921" i="3" a="1"/>
  <c r="G921" i="3" s="1"/>
  <c r="G909" i="3" a="1"/>
  <c r="G909" i="3" s="1"/>
  <c r="G897" i="3" a="1"/>
  <c r="G897" i="3" s="1"/>
  <c r="G885" i="3" a="1"/>
  <c r="G885" i="3" s="1"/>
  <c r="G873" i="3" a="1"/>
  <c r="G873" i="3" s="1"/>
  <c r="G861" i="3" a="1"/>
  <c r="G861" i="3" s="1"/>
  <c r="G849" i="3" a="1"/>
  <c r="G849" i="3" s="1"/>
  <c r="G837" i="3" a="1"/>
  <c r="G837" i="3" s="1"/>
  <c r="G825" i="3" a="1"/>
  <c r="G825" i="3" s="1"/>
  <c r="G813" i="3" a="1"/>
  <c r="G813" i="3" s="1"/>
  <c r="G801" i="3" a="1"/>
  <c r="G801" i="3" s="1"/>
  <c r="G789" i="3" a="1"/>
  <c r="G789" i="3" s="1"/>
  <c r="G777" i="3" a="1"/>
  <c r="G777" i="3" s="1"/>
  <c r="G765" i="3" a="1"/>
  <c r="G765" i="3" s="1"/>
  <c r="G753" i="3" a="1"/>
  <c r="G753" i="3" s="1"/>
  <c r="G741" i="3" a="1"/>
  <c r="G741" i="3" s="1"/>
  <c r="G729" i="3" a="1"/>
  <c r="G729" i="3" s="1"/>
  <c r="G717" i="3" a="1"/>
  <c r="G717" i="3" s="1"/>
  <c r="G705" i="3" a="1"/>
  <c r="G705" i="3" s="1"/>
  <c r="G693" i="3" a="1"/>
  <c r="G693" i="3" s="1"/>
  <c r="G681" i="3" a="1"/>
  <c r="G681" i="3" s="1"/>
  <c r="G669" i="3" a="1"/>
  <c r="G669" i="3" s="1"/>
  <c r="G657" i="3" a="1"/>
  <c r="G657" i="3" s="1"/>
  <c r="G645" i="3" a="1"/>
  <c r="G645" i="3" s="1"/>
  <c r="G633" i="3" a="1"/>
  <c r="G633" i="3" s="1"/>
  <c r="G621" i="3" a="1"/>
  <c r="G621" i="3" s="1"/>
  <c r="G609" i="3" a="1"/>
  <c r="G609" i="3" s="1"/>
  <c r="G597" i="3" a="1"/>
  <c r="G597" i="3" s="1"/>
  <c r="G585" i="3" a="1"/>
  <c r="G585" i="3" s="1"/>
  <c r="G573" i="3" a="1"/>
  <c r="G573" i="3" s="1"/>
  <c r="G561" i="3" a="1"/>
  <c r="G561" i="3" s="1"/>
  <c r="G549" i="3" a="1"/>
  <c r="G549" i="3" s="1"/>
  <c r="G537" i="3" a="1"/>
  <c r="G537" i="3" s="1"/>
  <c r="G525" i="3" a="1"/>
  <c r="G525" i="3" s="1"/>
  <c r="G513" i="3" a="1"/>
  <c r="G513" i="3" s="1"/>
  <c r="G501" i="3" a="1"/>
  <c r="G501" i="3" s="1"/>
  <c r="G489" i="3" a="1"/>
  <c r="G489" i="3" s="1"/>
  <c r="G477" i="3" a="1"/>
  <c r="G477" i="3" s="1"/>
  <c r="G465" i="3" a="1"/>
  <c r="G465" i="3" s="1"/>
  <c r="G453" i="3" a="1"/>
  <c r="G453" i="3" s="1"/>
  <c r="G441" i="3" a="1"/>
  <c r="G441" i="3" s="1"/>
  <c r="G429" i="3" a="1"/>
  <c r="G429" i="3" s="1"/>
  <c r="G417" i="3" a="1"/>
  <c r="G417" i="3" s="1"/>
  <c r="G405" i="3" a="1"/>
  <c r="G405" i="3" s="1"/>
  <c r="G393" i="3" a="1"/>
  <c r="G393" i="3" s="1"/>
  <c r="G381" i="3" a="1"/>
  <c r="G381" i="3" s="1"/>
  <c r="G369" i="3" a="1"/>
  <c r="G369" i="3" s="1"/>
  <c r="G357" i="3" a="1"/>
  <c r="G357" i="3" s="1"/>
  <c r="G345" i="3" a="1"/>
  <c r="G345" i="3" s="1"/>
  <c r="G333" i="3" a="1"/>
  <c r="G333" i="3" s="1"/>
  <c r="G321" i="3" a="1"/>
  <c r="G321" i="3" s="1"/>
  <c r="G309" i="3" a="1"/>
  <c r="G309" i="3" s="1"/>
  <c r="G297" i="3" a="1"/>
  <c r="G297" i="3" s="1"/>
  <c r="G285" i="3" a="1"/>
  <c r="G285" i="3" s="1"/>
  <c r="G273" i="3" a="1"/>
  <c r="G273" i="3" s="1"/>
  <c r="G261" i="3" a="1"/>
  <c r="G261" i="3" s="1"/>
  <c r="G249" i="3" a="1"/>
  <c r="G249" i="3" s="1"/>
  <c r="G237" i="3" a="1"/>
  <c r="G237" i="3" s="1"/>
  <c r="G225" i="3" a="1"/>
  <c r="G225" i="3" s="1"/>
  <c r="G213" i="3" a="1"/>
  <c r="G213" i="3" s="1"/>
  <c r="G201" i="3" a="1"/>
  <c r="G201" i="3" s="1"/>
  <c r="G189" i="3" a="1"/>
  <c r="G189" i="3" s="1"/>
  <c r="G177" i="3" a="1"/>
  <c r="G177" i="3" s="1"/>
  <c r="G165" i="3" a="1"/>
  <c r="G165" i="3" s="1"/>
  <c r="G153" i="3" a="1"/>
  <c r="G153" i="3" s="1"/>
  <c r="G141" i="3" a="1"/>
  <c r="G141" i="3" s="1"/>
  <c r="G129" i="3" a="1"/>
  <c r="G129" i="3" s="1"/>
  <c r="G117" i="3" a="1"/>
  <c r="G117" i="3" s="1"/>
  <c r="G105" i="3" a="1"/>
  <c r="G105" i="3" s="1"/>
  <c r="G93" i="3" a="1"/>
  <c r="G93" i="3" s="1"/>
  <c r="G81" i="3" a="1"/>
  <c r="G81" i="3" s="1"/>
  <c r="G69" i="3" a="1"/>
  <c r="G69" i="3" s="1"/>
  <c r="G57" i="3" a="1"/>
  <c r="G57" i="3" s="1"/>
  <c r="G45" i="3" a="1"/>
  <c r="G45" i="3" s="1"/>
  <c r="G33" i="3" a="1"/>
  <c r="G33" i="3" s="1"/>
  <c r="G21" i="3" a="1"/>
  <c r="G21" i="3" s="1"/>
  <c r="G9" i="3" a="1"/>
  <c r="G9" i="3" s="1"/>
  <c r="G1364" i="3" a="1"/>
  <c r="G1364" i="3" s="1"/>
  <c r="G1352" i="3" a="1"/>
  <c r="G1352" i="3" s="1"/>
  <c r="G1340" i="3" a="1"/>
  <c r="G1340" i="3" s="1"/>
  <c r="G1328" i="3" a="1"/>
  <c r="G1328" i="3" s="1"/>
  <c r="G1316" i="3" a="1"/>
  <c r="G1316" i="3" s="1"/>
  <c r="G1304" i="3" a="1"/>
  <c r="G1304" i="3" s="1"/>
  <c r="G1292" i="3" a="1"/>
  <c r="G1292" i="3" s="1"/>
  <c r="G1280" i="3" a="1"/>
  <c r="G1280" i="3" s="1"/>
  <c r="G1268" i="3" a="1"/>
  <c r="G1268" i="3" s="1"/>
  <c r="G1256" i="3" a="1"/>
  <c r="G1256" i="3" s="1"/>
  <c r="G1244" i="3" a="1"/>
  <c r="G1244" i="3" s="1"/>
  <c r="G1232" i="3" a="1"/>
  <c r="G1232" i="3" s="1"/>
  <c r="G1220" i="3" a="1"/>
  <c r="G1220" i="3" s="1"/>
  <c r="G1208" i="3" a="1"/>
  <c r="G1208" i="3" s="1"/>
  <c r="G1196" i="3" a="1"/>
  <c r="G1196" i="3" s="1"/>
  <c r="G1184" i="3" a="1"/>
  <c r="G1184" i="3" s="1"/>
  <c r="G1172" i="3" a="1"/>
  <c r="G1172" i="3" s="1"/>
  <c r="G1160" i="3" a="1"/>
  <c r="G1160" i="3" s="1"/>
  <c r="G1148" i="3" a="1"/>
  <c r="G1148" i="3" s="1"/>
  <c r="G1136" i="3" a="1"/>
  <c r="G1136" i="3" s="1"/>
  <c r="G1124" i="3" a="1"/>
  <c r="G1124" i="3" s="1"/>
  <c r="G1112" i="3" a="1"/>
  <c r="G1112" i="3" s="1"/>
  <c r="G1100" i="3" a="1"/>
  <c r="G1100" i="3" s="1"/>
  <c r="G1088" i="3" a="1"/>
  <c r="G1088" i="3" s="1"/>
  <c r="G1076" i="3" a="1"/>
  <c r="G1076" i="3" s="1"/>
  <c r="G1064" i="3" a="1"/>
  <c r="G1064" i="3" s="1"/>
  <c r="G1052" i="3" a="1"/>
  <c r="G1052" i="3" s="1"/>
  <c r="G1040" i="3" a="1"/>
  <c r="G1040" i="3" s="1"/>
  <c r="G1028" i="3" a="1"/>
  <c r="G1028" i="3" s="1"/>
  <c r="G1016" i="3" a="1"/>
  <c r="G1016" i="3" s="1"/>
  <c r="G1004" i="3" a="1"/>
  <c r="G1004" i="3" s="1"/>
  <c r="G992" i="3" a="1"/>
  <c r="G992" i="3" s="1"/>
  <c r="G980" i="3" a="1"/>
  <c r="G980" i="3" s="1"/>
  <c r="G968" i="3" a="1"/>
  <c r="G968" i="3" s="1"/>
  <c r="G956" i="3" a="1"/>
  <c r="G956" i="3" s="1"/>
  <c r="G944" i="3" a="1"/>
  <c r="G944" i="3" s="1"/>
  <c r="G932" i="3" a="1"/>
  <c r="G932" i="3" s="1"/>
  <c r="G920" i="3" a="1"/>
  <c r="G920" i="3" s="1"/>
  <c r="G908" i="3" a="1"/>
  <c r="G908" i="3" s="1"/>
  <c r="G896" i="3" a="1"/>
  <c r="G896" i="3" s="1"/>
  <c r="G884" i="3" a="1"/>
  <c r="G884" i="3" s="1"/>
  <c r="G872" i="3" a="1"/>
  <c r="G872" i="3" s="1"/>
  <c r="G860" i="3" a="1"/>
  <c r="G860" i="3" s="1"/>
  <c r="G848" i="3" a="1"/>
  <c r="G848" i="3" s="1"/>
  <c r="G836" i="3" a="1"/>
  <c r="G836" i="3" s="1"/>
  <c r="G824" i="3" a="1"/>
  <c r="G824" i="3" s="1"/>
  <c r="G812" i="3" a="1"/>
  <c r="G812" i="3" s="1"/>
  <c r="G800" i="3" a="1"/>
  <c r="G800" i="3" s="1"/>
  <c r="G788" i="3" a="1"/>
  <c r="G788" i="3" s="1"/>
  <c r="G776" i="3" a="1"/>
  <c r="G776" i="3" s="1"/>
  <c r="G764" i="3" a="1"/>
  <c r="G764" i="3" s="1"/>
  <c r="G752" i="3" a="1"/>
  <c r="G752" i="3" s="1"/>
  <c r="G740" i="3" a="1"/>
  <c r="G740" i="3" s="1"/>
  <c r="G728" i="3" a="1"/>
  <c r="G728" i="3" s="1"/>
  <c r="G716" i="3" a="1"/>
  <c r="G716" i="3" s="1"/>
  <c r="G704" i="3" a="1"/>
  <c r="G704" i="3" s="1"/>
  <c r="G692" i="3" a="1"/>
  <c r="G692" i="3" s="1"/>
  <c r="G680" i="3" a="1"/>
  <c r="G680" i="3" s="1"/>
  <c r="G668" i="3" a="1"/>
  <c r="G668" i="3" s="1"/>
  <c r="G656" i="3" a="1"/>
  <c r="G656" i="3" s="1"/>
  <c r="G644" i="3" a="1"/>
  <c r="G644" i="3" s="1"/>
  <c r="G632" i="3" a="1"/>
  <c r="G632" i="3" s="1"/>
  <c r="G620" i="3" a="1"/>
  <c r="G620" i="3" s="1"/>
  <c r="G608" i="3" a="1"/>
  <c r="G608" i="3" s="1"/>
  <c r="G596" i="3" a="1"/>
  <c r="G596" i="3" s="1"/>
  <c r="G584" i="3" a="1"/>
  <c r="G584" i="3" s="1"/>
  <c r="G572" i="3" a="1"/>
  <c r="G572" i="3" s="1"/>
  <c r="G560" i="3" a="1"/>
  <c r="G560" i="3" s="1"/>
  <c r="G548" i="3" a="1"/>
  <c r="G548" i="3" s="1"/>
  <c r="G536" i="3" a="1"/>
  <c r="G536" i="3" s="1"/>
  <c r="G524" i="3" a="1"/>
  <c r="G524" i="3" s="1"/>
  <c r="G512" i="3" a="1"/>
  <c r="G512" i="3" s="1"/>
  <c r="G500" i="3" a="1"/>
  <c r="G500" i="3" s="1"/>
  <c r="G488" i="3" a="1"/>
  <c r="G488" i="3" s="1"/>
  <c r="G476" i="3" a="1"/>
  <c r="G476" i="3" s="1"/>
  <c r="G464" i="3" a="1"/>
  <c r="G464" i="3" s="1"/>
  <c r="G452" i="3" a="1"/>
  <c r="G452" i="3" s="1"/>
  <c r="G440" i="3" a="1"/>
  <c r="G440" i="3" s="1"/>
  <c r="G428" i="3" a="1"/>
  <c r="G428" i="3" s="1"/>
  <c r="G416" i="3" a="1"/>
  <c r="G416" i="3" s="1"/>
  <c r="G404" i="3" a="1"/>
  <c r="G404" i="3" s="1"/>
  <c r="G392" i="3" a="1"/>
  <c r="G392" i="3" s="1"/>
  <c r="G380" i="3" a="1"/>
  <c r="G380" i="3" s="1"/>
  <c r="G368" i="3" a="1"/>
  <c r="G368" i="3" s="1"/>
  <c r="G356" i="3" a="1"/>
  <c r="G356" i="3" s="1"/>
  <c r="G344" i="3" a="1"/>
  <c r="G344" i="3" s="1"/>
  <c r="G332" i="3" a="1"/>
  <c r="G332" i="3" s="1"/>
  <c r="G320" i="3" a="1"/>
  <c r="G320" i="3" s="1"/>
  <c r="G308" i="3" a="1"/>
  <c r="G308" i="3" s="1"/>
  <c r="G296" i="3" a="1"/>
  <c r="G296" i="3" s="1"/>
  <c r="G284" i="3" a="1"/>
  <c r="G284" i="3" s="1"/>
  <c r="G272" i="3" a="1"/>
  <c r="G272" i="3" s="1"/>
  <c r="G260" i="3" a="1"/>
  <c r="G260" i="3" s="1"/>
  <c r="G248" i="3" a="1"/>
  <c r="G248" i="3" s="1"/>
  <c r="G236" i="3" a="1"/>
  <c r="G236" i="3" s="1"/>
  <c r="G224" i="3" a="1"/>
  <c r="G224" i="3" s="1"/>
  <c r="G212" i="3" a="1"/>
  <c r="G212" i="3" s="1"/>
  <c r="G200" i="3" a="1"/>
  <c r="G200" i="3" s="1"/>
  <c r="G188" i="3" a="1"/>
  <c r="G188" i="3" s="1"/>
  <c r="G176" i="3" a="1"/>
  <c r="G176" i="3" s="1"/>
  <c r="G164" i="3" a="1"/>
  <c r="G164" i="3" s="1"/>
  <c r="G152" i="3" a="1"/>
  <c r="G152" i="3" s="1"/>
  <c r="G140" i="3" a="1"/>
  <c r="G140" i="3" s="1"/>
  <c r="G128" i="3" a="1"/>
  <c r="G128" i="3" s="1"/>
  <c r="G116" i="3" a="1"/>
  <c r="G116" i="3" s="1"/>
  <c r="G104" i="3" a="1"/>
  <c r="G104" i="3" s="1"/>
  <c r="G92" i="3" a="1"/>
  <c r="G92" i="3" s="1"/>
  <c r="G80" i="3" a="1"/>
  <c r="G80" i="3" s="1"/>
  <c r="G68" i="3" a="1"/>
  <c r="G68" i="3" s="1"/>
  <c r="G56" i="3" a="1"/>
  <c r="G56" i="3" s="1"/>
  <c r="G44" i="3" a="1"/>
  <c r="G44" i="3" s="1"/>
  <c r="G32" i="3" a="1"/>
  <c r="G32" i="3" s="1"/>
  <c r="G20" i="3" a="1"/>
  <c r="G20" i="3" s="1"/>
  <c r="G8" i="3" a="1"/>
  <c r="G8" i="3" s="1"/>
  <c r="C25" i="3"/>
  <c r="C234" i="3"/>
  <c r="C485" i="3"/>
  <c r="C283" i="3"/>
  <c r="C258" i="3"/>
  <c r="C548" i="3"/>
  <c r="C401" i="3"/>
  <c r="C2582" i="3"/>
  <c r="C2570" i="3"/>
  <c r="C2558" i="3"/>
  <c r="C2546" i="3"/>
  <c r="C2534" i="3"/>
  <c r="C2522" i="3"/>
  <c r="C2510" i="3"/>
  <c r="C2498" i="3"/>
  <c r="C2486" i="3"/>
  <c r="C2474" i="3"/>
  <c r="C2462" i="3"/>
  <c r="C2450" i="3"/>
  <c r="C2438" i="3"/>
  <c r="C2426" i="3"/>
  <c r="C2414" i="3"/>
  <c r="C2402" i="3"/>
  <c r="C2390" i="3"/>
  <c r="C2378" i="3"/>
  <c r="C2366" i="3"/>
  <c r="C2354" i="3"/>
  <c r="C2342" i="3"/>
  <c r="C2330" i="3"/>
  <c r="C2318" i="3"/>
  <c r="C2306" i="3"/>
  <c r="C2294" i="3"/>
  <c r="C2282" i="3"/>
  <c r="C2270" i="3"/>
  <c r="C2258" i="3"/>
  <c r="C2246" i="3"/>
  <c r="C2234" i="3"/>
  <c r="C2222" i="3"/>
  <c r="C2210" i="3"/>
  <c r="C2198" i="3"/>
  <c r="C2186" i="3"/>
  <c r="C2174" i="3"/>
  <c r="C2162" i="3"/>
  <c r="C2150" i="3"/>
  <c r="C2138" i="3"/>
  <c r="C2126" i="3"/>
  <c r="C2114" i="3"/>
  <c r="C2102" i="3"/>
  <c r="C2090" i="3"/>
  <c r="C2078" i="3"/>
  <c r="C2066" i="3"/>
  <c r="C2054" i="3"/>
  <c r="C2042" i="3"/>
  <c r="C2030" i="3"/>
  <c r="C2018" i="3"/>
  <c r="C2006" i="3"/>
  <c r="C1994" i="3"/>
  <c r="C1982" i="3"/>
  <c r="C1970" i="3"/>
  <c r="C1958" i="3"/>
  <c r="C1946" i="3"/>
  <c r="C1934" i="3"/>
  <c r="C1922" i="3"/>
  <c r="C1910" i="3"/>
  <c r="C1898" i="3"/>
  <c r="C1886" i="3"/>
  <c r="C1874" i="3"/>
  <c r="C1862" i="3"/>
  <c r="C1850" i="3"/>
  <c r="C1838" i="3"/>
  <c r="C1826" i="3"/>
  <c r="C1814" i="3"/>
  <c r="C1802" i="3"/>
  <c r="C1790" i="3"/>
  <c r="C1778" i="3"/>
  <c r="C1766" i="3"/>
  <c r="C1754" i="3"/>
  <c r="C1742" i="3"/>
  <c r="C1730" i="3"/>
  <c r="C1718" i="3"/>
  <c r="C1706" i="3"/>
  <c r="C1694" i="3"/>
  <c r="C1682" i="3"/>
  <c r="C1670" i="3"/>
  <c r="C1658" i="3"/>
  <c r="C1646" i="3"/>
  <c r="C1634" i="3"/>
  <c r="C1622" i="3"/>
  <c r="C1610" i="3"/>
  <c r="C1598" i="3"/>
  <c r="C1586" i="3"/>
  <c r="C1574" i="3"/>
  <c r="C1562" i="3"/>
  <c r="C1550" i="3"/>
  <c r="C1538" i="3"/>
  <c r="C1526" i="3"/>
  <c r="C1514" i="3"/>
  <c r="C1502" i="3"/>
  <c r="C1490" i="3"/>
  <c r="C1478" i="3"/>
  <c r="C1466" i="3"/>
  <c r="C1454" i="3"/>
  <c r="C1442" i="3"/>
  <c r="C1430" i="3"/>
  <c r="C1418" i="3"/>
  <c r="C1406" i="3"/>
  <c r="C1394" i="3"/>
  <c r="C1382" i="3"/>
  <c r="C1370" i="3"/>
  <c r="C1358" i="3"/>
  <c r="C1346" i="3"/>
  <c r="C1334" i="3"/>
  <c r="C1322" i="3"/>
  <c r="C1310" i="3"/>
  <c r="C1298" i="3"/>
  <c r="C1286" i="3"/>
  <c r="C1274" i="3"/>
  <c r="C1262" i="3"/>
  <c r="C1250" i="3"/>
  <c r="C1238" i="3"/>
  <c r="C1226" i="3"/>
  <c r="C1214" i="3"/>
  <c r="C1202" i="3"/>
  <c r="C1190" i="3"/>
  <c r="C1178" i="3"/>
  <c r="C1166" i="3"/>
  <c r="C1154" i="3"/>
  <c r="C1142" i="3"/>
  <c r="C1130" i="3"/>
  <c r="C1118" i="3"/>
  <c r="C1106" i="3"/>
  <c r="C1094" i="3"/>
  <c r="C1082" i="3"/>
  <c r="C1070" i="3"/>
  <c r="C1058" i="3"/>
  <c r="C1046" i="3"/>
  <c r="C1034" i="3"/>
  <c r="C1022" i="3"/>
  <c r="C1010" i="3"/>
  <c r="C998" i="3"/>
  <c r="C986" i="3"/>
  <c r="C974" i="3"/>
  <c r="C962" i="3"/>
  <c r="C950" i="3"/>
  <c r="C938" i="3"/>
  <c r="C926" i="3"/>
  <c r="C914" i="3"/>
  <c r="C902" i="3"/>
  <c r="C890" i="3"/>
  <c r="C878" i="3"/>
  <c r="C866" i="3"/>
  <c r="C854" i="3"/>
  <c r="C842" i="3"/>
  <c r="C830" i="3"/>
  <c r="C818" i="3"/>
  <c r="C806" i="3"/>
  <c r="C794" i="3"/>
  <c r="C782" i="3"/>
  <c r="C770" i="3"/>
  <c r="C758" i="3"/>
  <c r="C746" i="3"/>
  <c r="C734" i="3"/>
  <c r="C722" i="3"/>
  <c r="C710" i="3"/>
  <c r="C698" i="3"/>
  <c r="C686" i="3"/>
  <c r="C674" i="3"/>
  <c r="C662" i="3"/>
  <c r="C650" i="3"/>
  <c r="C638" i="3"/>
  <c r="C626" i="3"/>
  <c r="C614" i="3"/>
  <c r="C602" i="3"/>
  <c r="C590" i="3"/>
  <c r="C578" i="3"/>
  <c r="C566" i="3"/>
  <c r="C554" i="3"/>
  <c r="C542" i="3"/>
  <c r="C530" i="3"/>
  <c r="C518" i="3"/>
  <c r="C506" i="3"/>
  <c r="C494" i="3"/>
  <c r="C482" i="3"/>
  <c r="C470" i="3"/>
  <c r="C458" i="3"/>
  <c r="C446" i="3"/>
  <c r="C434" i="3"/>
  <c r="C422" i="3"/>
  <c r="C410" i="3"/>
  <c r="C398" i="3"/>
  <c r="C386" i="3"/>
  <c r="C374" i="3"/>
  <c r="C362" i="3"/>
  <c r="C350" i="3"/>
  <c r="C338" i="3"/>
  <c r="C2581" i="3"/>
  <c r="C2569" i="3"/>
  <c r="C2557" i="3"/>
  <c r="C2545" i="3"/>
  <c r="C2533" i="3"/>
  <c r="C2521" i="3"/>
  <c r="C2509" i="3"/>
  <c r="C2497" i="3"/>
  <c r="C2485" i="3"/>
  <c r="C2473" i="3"/>
  <c r="C2461" i="3"/>
  <c r="C2449" i="3"/>
  <c r="C2437" i="3"/>
  <c r="C2425" i="3"/>
  <c r="C2413" i="3"/>
  <c r="C2401" i="3"/>
  <c r="C2389" i="3"/>
  <c r="C2377" i="3"/>
  <c r="C2365" i="3"/>
  <c r="C2353" i="3"/>
  <c r="C2341" i="3"/>
  <c r="C2329" i="3"/>
  <c r="C2317" i="3"/>
  <c r="C2305" i="3"/>
  <c r="C2293" i="3"/>
  <c r="C2281" i="3"/>
  <c r="C2269" i="3"/>
  <c r="C2257" i="3"/>
  <c r="C2245" i="3"/>
  <c r="C2233" i="3"/>
  <c r="C2221" i="3"/>
  <c r="C2209" i="3"/>
  <c r="C2197" i="3"/>
  <c r="C2185" i="3"/>
  <c r="C2173" i="3"/>
  <c r="C2161" i="3"/>
  <c r="C2149" i="3"/>
  <c r="C2137" i="3"/>
  <c r="C2125" i="3"/>
  <c r="C2113" i="3"/>
  <c r="C2101" i="3"/>
  <c r="C2089" i="3"/>
  <c r="C2077" i="3"/>
  <c r="C2065" i="3"/>
  <c r="C2053" i="3"/>
  <c r="C2041" i="3"/>
  <c r="C2029" i="3"/>
  <c r="C2017" i="3"/>
  <c r="C2005" i="3"/>
  <c r="C1993" i="3"/>
  <c r="C1981" i="3"/>
  <c r="C1969" i="3"/>
  <c r="C1957" i="3"/>
  <c r="C1945" i="3"/>
  <c r="C1933" i="3"/>
  <c r="C1921" i="3"/>
  <c r="C1909" i="3"/>
  <c r="C1897" i="3"/>
  <c r="C1885" i="3"/>
  <c r="C1873" i="3"/>
  <c r="C1861" i="3"/>
  <c r="C1849" i="3"/>
  <c r="C1837" i="3"/>
  <c r="C1825" i="3"/>
  <c r="C1813" i="3"/>
  <c r="C1801" i="3"/>
  <c r="C1789" i="3"/>
  <c r="C1777" i="3"/>
  <c r="C1765" i="3"/>
  <c r="C1753" i="3"/>
  <c r="C1741" i="3"/>
  <c r="C1729" i="3"/>
  <c r="C1717" i="3"/>
  <c r="C1705" i="3"/>
  <c r="C1693" i="3"/>
  <c r="C1681" i="3"/>
  <c r="C1669" i="3"/>
  <c r="C1657" i="3"/>
  <c r="C1645" i="3"/>
  <c r="C1633" i="3"/>
  <c r="C1621" i="3"/>
  <c r="C1609" i="3"/>
  <c r="C1597" i="3"/>
  <c r="C1585" i="3"/>
  <c r="C1573" i="3"/>
  <c r="C1561" i="3"/>
  <c r="C1549" i="3"/>
  <c r="C1537" i="3"/>
  <c r="C1525" i="3"/>
  <c r="C1513" i="3"/>
  <c r="C1501" i="3"/>
  <c r="C1489" i="3"/>
  <c r="C1477" i="3"/>
  <c r="C1465" i="3"/>
  <c r="C1453" i="3"/>
  <c r="C1441" i="3"/>
  <c r="C1429" i="3"/>
  <c r="C1417" i="3"/>
  <c r="C1405" i="3"/>
  <c r="C1393" i="3"/>
  <c r="C1381" i="3"/>
  <c r="C1369" i="3"/>
  <c r="C1357" i="3"/>
  <c r="C1345" i="3"/>
  <c r="C1333" i="3"/>
  <c r="C1321" i="3"/>
  <c r="C1309" i="3"/>
  <c r="C1297" i="3"/>
  <c r="C1285" i="3"/>
  <c r="C1273" i="3"/>
  <c r="C1261" i="3"/>
  <c r="C1249" i="3"/>
  <c r="C1237" i="3"/>
  <c r="C1225" i="3"/>
  <c r="C1213" i="3"/>
  <c r="C1201" i="3"/>
  <c r="C1189" i="3"/>
  <c r="C1177" i="3"/>
  <c r="C1165" i="3"/>
  <c r="C1153" i="3"/>
  <c r="C1141" i="3"/>
  <c r="C1129" i="3"/>
  <c r="C1117" i="3"/>
  <c r="C1105" i="3"/>
  <c r="C1093" i="3"/>
  <c r="C1081" i="3"/>
  <c r="C1069" i="3"/>
  <c r="C1057" i="3"/>
  <c r="C1045" i="3"/>
  <c r="C1033" i="3"/>
  <c r="C1021" i="3"/>
  <c r="C1009" i="3"/>
  <c r="C997" i="3"/>
  <c r="C985" i="3"/>
  <c r="C973" i="3"/>
  <c r="C961" i="3"/>
  <c r="C949" i="3"/>
  <c r="C937" i="3"/>
  <c r="C925" i="3"/>
  <c r="C913" i="3"/>
  <c r="C901" i="3"/>
  <c r="C889" i="3"/>
  <c r="C877" i="3"/>
  <c r="C865" i="3"/>
  <c r="C853" i="3"/>
  <c r="C841" i="3"/>
  <c r="C829" i="3"/>
  <c r="C817" i="3"/>
  <c r="C805" i="3"/>
  <c r="C793" i="3"/>
  <c r="C781" i="3"/>
  <c r="C769" i="3"/>
  <c r="C757" i="3"/>
  <c r="C745" i="3"/>
  <c r="C733" i="3"/>
  <c r="C721" i="3"/>
  <c r="C709" i="3"/>
  <c r="C697" i="3"/>
  <c r="C685" i="3"/>
  <c r="C673" i="3"/>
  <c r="C661" i="3"/>
  <c r="C649" i="3"/>
  <c r="C637" i="3"/>
  <c r="C625" i="3"/>
  <c r="C613" i="3"/>
  <c r="C601" i="3"/>
  <c r="C589" i="3"/>
  <c r="C577" i="3"/>
  <c r="C565" i="3"/>
  <c r="C553" i="3"/>
  <c r="C541" i="3"/>
  <c r="C529" i="3"/>
  <c r="C517" i="3"/>
  <c r="C505" i="3"/>
  <c r="C493" i="3"/>
  <c r="C481" i="3"/>
  <c r="C469" i="3"/>
  <c r="C457" i="3"/>
  <c r="C445" i="3"/>
  <c r="C433" i="3"/>
  <c r="C421" i="3"/>
  <c r="C409" i="3"/>
  <c r="C397" i="3"/>
  <c r="C385" i="3"/>
  <c r="C2592" i="3"/>
  <c r="C2580" i="3"/>
  <c r="C2568" i="3"/>
  <c r="C2556" i="3"/>
  <c r="C2544" i="3"/>
  <c r="C2532" i="3"/>
  <c r="C2520" i="3"/>
  <c r="C2508" i="3"/>
  <c r="C2496" i="3"/>
  <c r="C2484" i="3"/>
  <c r="C2472" i="3"/>
  <c r="C2460" i="3"/>
  <c r="C2448" i="3"/>
  <c r="C2436" i="3"/>
  <c r="C2424" i="3"/>
  <c r="C2412" i="3"/>
  <c r="C2400" i="3"/>
  <c r="C2388" i="3"/>
  <c r="C2376" i="3"/>
  <c r="C2364" i="3"/>
  <c r="C2352" i="3"/>
  <c r="C2340" i="3"/>
  <c r="C2328" i="3"/>
  <c r="C2316" i="3"/>
  <c r="C2304" i="3"/>
  <c r="C2292" i="3"/>
  <c r="C2280" i="3"/>
  <c r="C2268" i="3"/>
  <c r="C2256" i="3"/>
  <c r="C2244" i="3"/>
  <c r="C2232" i="3"/>
  <c r="C2220" i="3"/>
  <c r="C2208" i="3"/>
  <c r="C2196" i="3"/>
  <c r="C2184" i="3"/>
  <c r="C2172" i="3"/>
  <c r="C2160" i="3"/>
  <c r="C2148" i="3"/>
  <c r="C2136" i="3"/>
  <c r="C2124" i="3"/>
  <c r="C2112" i="3"/>
  <c r="C2100" i="3"/>
  <c r="C2088" i="3"/>
  <c r="C2076" i="3"/>
  <c r="C2064" i="3"/>
  <c r="C2052" i="3"/>
  <c r="C2040" i="3"/>
  <c r="C2028" i="3"/>
  <c r="C2016" i="3"/>
  <c r="C2004" i="3"/>
  <c r="C1992" i="3"/>
  <c r="C1980" i="3"/>
  <c r="C1968" i="3"/>
  <c r="C1956" i="3"/>
  <c r="C1944" i="3"/>
  <c r="C1932" i="3"/>
  <c r="C1920" i="3"/>
  <c r="C1908" i="3"/>
  <c r="C1896" i="3"/>
  <c r="C1884" i="3"/>
  <c r="C1872" i="3"/>
  <c r="C1860" i="3"/>
  <c r="C1848" i="3"/>
  <c r="C1836" i="3"/>
  <c r="C1824" i="3"/>
  <c r="C1812" i="3"/>
  <c r="C1800" i="3"/>
  <c r="C1788" i="3"/>
  <c r="C1776" i="3"/>
  <c r="C1764" i="3"/>
  <c r="C1752" i="3"/>
  <c r="C1740" i="3"/>
  <c r="C1728" i="3"/>
  <c r="C1716" i="3"/>
  <c r="C1704" i="3"/>
  <c r="C1692" i="3"/>
  <c r="C1680" i="3"/>
  <c r="C1668" i="3"/>
  <c r="C1656" i="3"/>
  <c r="C1644" i="3"/>
  <c r="C1632" i="3"/>
  <c r="C1620" i="3"/>
  <c r="C1608" i="3"/>
  <c r="C1596" i="3"/>
  <c r="C1584" i="3"/>
  <c r="C1572" i="3"/>
  <c r="C1560" i="3"/>
  <c r="C1548" i="3"/>
  <c r="C1536" i="3"/>
  <c r="C1524" i="3"/>
  <c r="C1512" i="3"/>
  <c r="C1500" i="3"/>
  <c r="C1488" i="3"/>
  <c r="C1476" i="3"/>
  <c r="C1464" i="3"/>
  <c r="C1452" i="3"/>
  <c r="C1440" i="3"/>
  <c r="C1428" i="3"/>
  <c r="C1416" i="3"/>
  <c r="C1404" i="3"/>
  <c r="C1392" i="3"/>
  <c r="C1380" i="3"/>
  <c r="C1368" i="3"/>
  <c r="C1356" i="3"/>
  <c r="C1344" i="3"/>
  <c r="C1332" i="3"/>
  <c r="C1320" i="3"/>
  <c r="C1308" i="3"/>
  <c r="C1296" i="3"/>
  <c r="C1284" i="3"/>
  <c r="C1272" i="3"/>
  <c r="C1260" i="3"/>
  <c r="C1248" i="3"/>
  <c r="C1236" i="3"/>
  <c r="C1224" i="3"/>
  <c r="C1212" i="3"/>
  <c r="C1200" i="3"/>
  <c r="C1188" i="3"/>
  <c r="C1176" i="3"/>
  <c r="C1164" i="3"/>
  <c r="C1152" i="3"/>
  <c r="C1140" i="3"/>
  <c r="C1128" i="3"/>
  <c r="C1116" i="3"/>
  <c r="C1104" i="3"/>
  <c r="C1092" i="3"/>
  <c r="C1080" i="3"/>
  <c r="C1068" i="3"/>
  <c r="C1056" i="3"/>
  <c r="C1044" i="3"/>
  <c r="C1032" i="3"/>
  <c r="C1020" i="3"/>
  <c r="C1008" i="3"/>
  <c r="C996" i="3"/>
  <c r="C984" i="3"/>
  <c r="C972" i="3"/>
  <c r="C960" i="3"/>
  <c r="C948" i="3"/>
  <c r="C936" i="3"/>
  <c r="C924" i="3"/>
  <c r="C912" i="3"/>
  <c r="C900" i="3"/>
  <c r="C888" i="3"/>
  <c r="C876" i="3"/>
  <c r="C864" i="3"/>
  <c r="C852" i="3"/>
  <c r="C840" i="3"/>
  <c r="C828" i="3"/>
  <c r="C816" i="3"/>
  <c r="C804" i="3"/>
  <c r="C792" i="3"/>
  <c r="C780" i="3"/>
  <c r="C768" i="3"/>
  <c r="C756" i="3"/>
  <c r="C744" i="3"/>
  <c r="C732" i="3"/>
  <c r="C720" i="3"/>
  <c r="C708" i="3"/>
  <c r="C696" i="3"/>
  <c r="C684" i="3"/>
  <c r="C672" i="3"/>
  <c r="C660" i="3"/>
  <c r="C648" i="3"/>
  <c r="C636" i="3"/>
  <c r="C624" i="3"/>
  <c r="C612" i="3"/>
  <c r="C600" i="3"/>
  <c r="C588" i="3"/>
  <c r="C576" i="3"/>
  <c r="C564" i="3"/>
  <c r="C552" i="3"/>
  <c r="C540" i="3"/>
  <c r="C528" i="3"/>
  <c r="C516" i="3"/>
  <c r="C504" i="3"/>
  <c r="C492" i="3"/>
  <c r="C480" i="3"/>
  <c r="C468" i="3"/>
  <c r="C456" i="3"/>
  <c r="C444" i="3"/>
  <c r="C432" i="3"/>
  <c r="C420" i="3"/>
  <c r="C408" i="3"/>
  <c r="C396" i="3"/>
  <c r="C384" i="3"/>
  <c r="C372" i="3"/>
  <c r="C360" i="3"/>
  <c r="C348" i="3"/>
  <c r="C336" i="3"/>
  <c r="C324" i="3"/>
  <c r="C312" i="3"/>
  <c r="C300" i="3"/>
  <c r="C288" i="3"/>
  <c r="C276" i="3"/>
  <c r="C264" i="3"/>
  <c r="C252" i="3"/>
  <c r="C240" i="3"/>
  <c r="C228" i="3"/>
  <c r="C216" i="3"/>
  <c r="C204" i="3"/>
  <c r="C192" i="3"/>
  <c r="C180" i="3"/>
  <c r="C168" i="3"/>
  <c r="C156" i="3"/>
  <c r="C144" i="3"/>
  <c r="C132" i="3"/>
  <c r="C120" i="3"/>
  <c r="C108" i="3"/>
  <c r="C96" i="3"/>
  <c r="C84" i="3"/>
  <c r="C72" i="3"/>
  <c r="C60" i="3"/>
  <c r="C2591" i="3"/>
  <c r="C2579" i="3"/>
  <c r="C2567" i="3"/>
  <c r="C2555" i="3"/>
  <c r="C2543" i="3"/>
  <c r="C2531" i="3"/>
  <c r="C2519" i="3"/>
  <c r="C2507" i="3"/>
  <c r="C2495" i="3"/>
  <c r="C2483" i="3"/>
  <c r="C2471" i="3"/>
  <c r="C2459" i="3"/>
  <c r="C2447" i="3"/>
  <c r="C2435" i="3"/>
  <c r="C2423" i="3"/>
  <c r="C2411" i="3"/>
  <c r="C2399" i="3"/>
  <c r="C2387" i="3"/>
  <c r="C2375" i="3"/>
  <c r="C2363" i="3"/>
  <c r="C2351" i="3"/>
  <c r="C2339" i="3"/>
  <c r="C2327" i="3"/>
  <c r="C2315" i="3"/>
  <c r="C2303" i="3"/>
  <c r="C2291" i="3"/>
  <c r="C2279" i="3"/>
  <c r="C2267" i="3"/>
  <c r="C2255" i="3"/>
  <c r="C2243" i="3"/>
  <c r="C2231" i="3"/>
  <c r="C2219" i="3"/>
  <c r="C2207" i="3"/>
  <c r="C2195" i="3"/>
  <c r="C2183" i="3"/>
  <c r="C2171" i="3"/>
  <c r="C2159" i="3"/>
  <c r="C2147" i="3"/>
  <c r="C2135" i="3"/>
  <c r="C2123" i="3"/>
  <c r="C2111" i="3"/>
  <c r="C2099" i="3"/>
  <c r="C2087" i="3"/>
  <c r="C2075" i="3"/>
  <c r="C2063" i="3"/>
  <c r="C2051" i="3"/>
  <c r="C2039" i="3"/>
  <c r="C2027" i="3"/>
  <c r="C2015" i="3"/>
  <c r="C2003" i="3"/>
  <c r="C1991" i="3"/>
  <c r="C1979" i="3"/>
  <c r="C1967" i="3"/>
  <c r="C1955" i="3"/>
  <c r="C1943" i="3"/>
  <c r="C1931" i="3"/>
  <c r="C1919" i="3"/>
  <c r="C1907" i="3"/>
  <c r="C1895" i="3"/>
  <c r="C1883" i="3"/>
  <c r="C1871" i="3"/>
  <c r="C1859" i="3"/>
  <c r="C1847" i="3"/>
  <c r="C1835" i="3"/>
  <c r="C1823" i="3"/>
  <c r="C1811" i="3"/>
  <c r="C1799" i="3"/>
  <c r="C1787" i="3"/>
  <c r="C1775" i="3"/>
  <c r="C1763" i="3"/>
  <c r="C1751" i="3"/>
  <c r="C1739" i="3"/>
  <c r="C1727" i="3"/>
  <c r="C1715" i="3"/>
  <c r="C1703" i="3"/>
  <c r="C1691" i="3"/>
  <c r="C1679" i="3"/>
  <c r="C1667" i="3"/>
  <c r="C1655" i="3"/>
  <c r="C1643" i="3"/>
  <c r="C1631" i="3"/>
  <c r="C1619" i="3"/>
  <c r="C1607" i="3"/>
  <c r="C1595" i="3"/>
  <c r="C1583" i="3"/>
  <c r="C1571" i="3"/>
  <c r="C1559" i="3"/>
  <c r="C1547" i="3"/>
  <c r="C1535" i="3"/>
  <c r="C1523" i="3"/>
  <c r="C1511" i="3"/>
  <c r="C1499" i="3"/>
  <c r="C1487" i="3"/>
  <c r="C1475" i="3"/>
  <c r="C1463" i="3"/>
  <c r="C1451" i="3"/>
  <c r="C1439" i="3"/>
  <c r="C1427" i="3"/>
  <c r="C1415" i="3"/>
  <c r="C1403" i="3"/>
  <c r="C1391" i="3"/>
  <c r="C1379" i="3"/>
  <c r="C1367" i="3"/>
  <c r="C1355" i="3"/>
  <c r="C1343" i="3"/>
  <c r="C1331" i="3"/>
  <c r="C1319" i="3"/>
  <c r="C1307" i="3"/>
  <c r="C1295" i="3"/>
  <c r="C1283" i="3"/>
  <c r="C1271" i="3"/>
  <c r="C1259" i="3"/>
  <c r="C1247" i="3"/>
  <c r="C1235" i="3"/>
  <c r="C1223" i="3"/>
  <c r="C1211" i="3"/>
  <c r="C1199" i="3"/>
  <c r="C1187" i="3"/>
  <c r="C1175" i="3"/>
  <c r="C1163" i="3"/>
  <c r="C1151" i="3"/>
  <c r="C1139" i="3"/>
  <c r="C1127" i="3"/>
  <c r="C1115" i="3"/>
  <c r="C1103" i="3"/>
  <c r="C1091" i="3"/>
  <c r="C1079" i="3"/>
  <c r="C1067" i="3"/>
  <c r="C1055" i="3"/>
  <c r="C1043" i="3"/>
  <c r="C1031" i="3"/>
  <c r="C1019" i="3"/>
  <c r="C1007" i="3"/>
  <c r="C995" i="3"/>
  <c r="C983" i="3"/>
  <c r="C971" i="3"/>
  <c r="C959" i="3"/>
  <c r="C947" i="3"/>
  <c r="C935" i="3"/>
  <c r="C923" i="3"/>
  <c r="C911" i="3"/>
  <c r="C899" i="3"/>
  <c r="C887" i="3"/>
  <c r="C875" i="3"/>
  <c r="C863" i="3"/>
  <c r="C851" i="3"/>
  <c r="C839" i="3"/>
  <c r="C827" i="3"/>
  <c r="C815" i="3"/>
  <c r="C803" i="3"/>
  <c r="C791" i="3"/>
  <c r="C779" i="3"/>
  <c r="C767" i="3"/>
  <c r="C755" i="3"/>
  <c r="C743" i="3"/>
  <c r="C731" i="3"/>
  <c r="C719" i="3"/>
  <c r="C707" i="3"/>
  <c r="C695" i="3"/>
  <c r="C683" i="3"/>
  <c r="C671" i="3"/>
  <c r="C659" i="3"/>
  <c r="C647" i="3"/>
  <c r="C635" i="3"/>
  <c r="C623" i="3"/>
  <c r="C611" i="3"/>
  <c r="C599" i="3"/>
  <c r="C587" i="3"/>
  <c r="C575" i="3"/>
  <c r="C563" i="3"/>
  <c r="C551" i="3"/>
  <c r="C539" i="3"/>
  <c r="C527" i="3"/>
  <c r="C515" i="3"/>
  <c r="C503" i="3"/>
  <c r="C491" i="3"/>
  <c r="C479" i="3"/>
  <c r="C467" i="3"/>
  <c r="C455" i="3"/>
  <c r="C443" i="3"/>
  <c r="C431" i="3"/>
  <c r="C419" i="3"/>
  <c r="C407" i="3"/>
  <c r="C395" i="3"/>
  <c r="C383" i="3"/>
  <c r="C371" i="3"/>
  <c r="C359" i="3"/>
  <c r="C347" i="3"/>
  <c r="C335" i="3"/>
  <c r="C323" i="3"/>
  <c r="C311" i="3"/>
  <c r="C299" i="3"/>
  <c r="C287" i="3"/>
  <c r="C275" i="3"/>
  <c r="C263" i="3"/>
  <c r="C251" i="3"/>
  <c r="C239" i="3"/>
  <c r="C227" i="3"/>
  <c r="C215" i="3"/>
  <c r="C203" i="3"/>
  <c r="C191" i="3"/>
  <c r="C179" i="3"/>
  <c r="C167" i="3"/>
  <c r="C155" i="3"/>
  <c r="C143" i="3"/>
  <c r="C131" i="3"/>
  <c r="C119" i="3"/>
  <c r="C107" i="3"/>
  <c r="C95" i="3"/>
  <c r="C83" i="3"/>
  <c r="C71" i="3"/>
  <c r="C59" i="3"/>
  <c r="C47" i="3"/>
  <c r="C35" i="3"/>
  <c r="C2590" i="3"/>
  <c r="C2578" i="3"/>
  <c r="C2566" i="3"/>
  <c r="C2554" i="3"/>
  <c r="C2542" i="3"/>
  <c r="C2530" i="3"/>
  <c r="C2518" i="3"/>
  <c r="C2506" i="3"/>
  <c r="C2494" i="3"/>
  <c r="C2482" i="3"/>
  <c r="C2470" i="3"/>
  <c r="C2458" i="3"/>
  <c r="C2446" i="3"/>
  <c r="C2434" i="3"/>
  <c r="C2422" i="3"/>
  <c r="C2410" i="3"/>
  <c r="C2398" i="3"/>
  <c r="C2386" i="3"/>
  <c r="C2374" i="3"/>
  <c r="C2362" i="3"/>
  <c r="C2350" i="3"/>
  <c r="C2338" i="3"/>
  <c r="C2326" i="3"/>
  <c r="C2314" i="3"/>
  <c r="C2302" i="3"/>
  <c r="C2290" i="3"/>
  <c r="C2278" i="3"/>
  <c r="C2266" i="3"/>
  <c r="C2254" i="3"/>
  <c r="C2242" i="3"/>
  <c r="C2230" i="3"/>
  <c r="C2218" i="3"/>
  <c r="C2206" i="3"/>
  <c r="C2194" i="3"/>
  <c r="C2182" i="3"/>
  <c r="C2170" i="3"/>
  <c r="C2158" i="3"/>
  <c r="C2146" i="3"/>
  <c r="C2134" i="3"/>
  <c r="C2122" i="3"/>
  <c r="C2110" i="3"/>
  <c r="C2098" i="3"/>
  <c r="C2086" i="3"/>
  <c r="C2074" i="3"/>
  <c r="C2062" i="3"/>
  <c r="C2050" i="3"/>
  <c r="C2038" i="3"/>
  <c r="C2026" i="3"/>
  <c r="C2014" i="3"/>
  <c r="C2002" i="3"/>
  <c r="C1990" i="3"/>
  <c r="C1978" i="3"/>
  <c r="C1966" i="3"/>
  <c r="C1954" i="3"/>
  <c r="C1942" i="3"/>
  <c r="C1930" i="3"/>
  <c r="C1918" i="3"/>
  <c r="C1906" i="3"/>
  <c r="C1894" i="3"/>
  <c r="C1882" i="3"/>
  <c r="C1870" i="3"/>
  <c r="C1858" i="3"/>
  <c r="C1846" i="3"/>
  <c r="C1834" i="3"/>
  <c r="C1822" i="3"/>
  <c r="C1810" i="3"/>
  <c r="C1798" i="3"/>
  <c r="C1786" i="3"/>
  <c r="C1774" i="3"/>
  <c r="C1762" i="3"/>
  <c r="C1750" i="3"/>
  <c r="C1738" i="3"/>
  <c r="C1726" i="3"/>
  <c r="C1714" i="3"/>
  <c r="C1702" i="3"/>
  <c r="C1690" i="3"/>
  <c r="C1678" i="3"/>
  <c r="C1666" i="3"/>
  <c r="C1654" i="3"/>
  <c r="C1642" i="3"/>
  <c r="C1630" i="3"/>
  <c r="C1618" i="3"/>
  <c r="C1606" i="3"/>
  <c r="C1594" i="3"/>
  <c r="C1582" i="3"/>
  <c r="C1570" i="3"/>
  <c r="C1558" i="3"/>
  <c r="C1546" i="3"/>
  <c r="C1534" i="3"/>
  <c r="C1522" i="3"/>
  <c r="C1510" i="3"/>
  <c r="C1498" i="3"/>
  <c r="C1486" i="3"/>
  <c r="C1474" i="3"/>
  <c r="C1462" i="3"/>
  <c r="C1450" i="3"/>
  <c r="C1438" i="3"/>
  <c r="C1426" i="3"/>
  <c r="C1414" i="3"/>
  <c r="C1402" i="3"/>
  <c r="C1390" i="3"/>
  <c r="C1378" i="3"/>
  <c r="C1366" i="3"/>
  <c r="C1354" i="3"/>
  <c r="C1342" i="3"/>
  <c r="C1330" i="3"/>
  <c r="C1318" i="3"/>
  <c r="C1306" i="3"/>
  <c r="C1294" i="3"/>
  <c r="C1282" i="3"/>
  <c r="C1270" i="3"/>
  <c r="C1258" i="3"/>
  <c r="C1246" i="3"/>
  <c r="C1234" i="3"/>
  <c r="C1222" i="3"/>
  <c r="C1210" i="3"/>
  <c r="C1198" i="3"/>
  <c r="C1186" i="3"/>
  <c r="C1174" i="3"/>
  <c r="C1162" i="3"/>
  <c r="C1150" i="3"/>
  <c r="C1138" i="3"/>
  <c r="C1126" i="3"/>
  <c r="C1114" i="3"/>
  <c r="C1102" i="3"/>
  <c r="C1090" i="3"/>
  <c r="C1078" i="3"/>
  <c r="C1066" i="3"/>
  <c r="C1054" i="3"/>
  <c r="C1042" i="3"/>
  <c r="C1030" i="3"/>
  <c r="C1018" i="3"/>
  <c r="C1006" i="3"/>
  <c r="C994" i="3"/>
  <c r="C982" i="3"/>
  <c r="C970" i="3"/>
  <c r="C958" i="3"/>
  <c r="C946" i="3"/>
  <c r="C934" i="3"/>
  <c r="C922" i="3"/>
  <c r="C910" i="3"/>
  <c r="C898" i="3"/>
  <c r="C886" i="3"/>
  <c r="C874" i="3"/>
  <c r="C862" i="3"/>
  <c r="C850" i="3"/>
  <c r="C838" i="3"/>
  <c r="C826" i="3"/>
  <c r="C814" i="3"/>
  <c r="C802" i="3"/>
  <c r="C790" i="3"/>
  <c r="C778" i="3"/>
  <c r="C766" i="3"/>
  <c r="C754" i="3"/>
  <c r="C742" i="3"/>
  <c r="C730" i="3"/>
  <c r="C718" i="3"/>
  <c r="C706" i="3"/>
  <c r="C694" i="3"/>
  <c r="C682" i="3"/>
  <c r="C670" i="3"/>
  <c r="C658" i="3"/>
  <c r="C646" i="3"/>
  <c r="C634" i="3"/>
  <c r="C622" i="3"/>
  <c r="C610" i="3"/>
  <c r="C598" i="3"/>
  <c r="C586" i="3"/>
  <c r="C574" i="3"/>
  <c r="C562" i="3"/>
  <c r="C550" i="3"/>
  <c r="C538" i="3"/>
  <c r="C526" i="3"/>
  <c r="C514" i="3"/>
  <c r="C502" i="3"/>
  <c r="C490" i="3"/>
  <c r="C478" i="3"/>
  <c r="C466" i="3"/>
  <c r="C454" i="3"/>
  <c r="C442" i="3"/>
  <c r="C430" i="3"/>
  <c r="C418" i="3"/>
  <c r="C406" i="3"/>
  <c r="C394" i="3"/>
  <c r="C382" i="3"/>
  <c r="C370" i="3"/>
  <c r="C358" i="3"/>
  <c r="C346" i="3"/>
  <c r="C334" i="3"/>
  <c r="C322" i="3"/>
  <c r="C310" i="3"/>
  <c r="C298" i="3"/>
  <c r="C286" i="3"/>
  <c r="C274" i="3"/>
  <c r="C262" i="3"/>
  <c r="C250" i="3"/>
  <c r="C238" i="3"/>
  <c r="C226" i="3"/>
  <c r="C214" i="3"/>
  <c r="C202" i="3"/>
  <c r="C190" i="3"/>
  <c r="C178" i="3"/>
  <c r="C2589" i="3"/>
  <c r="C2577" i="3"/>
  <c r="C2565" i="3"/>
  <c r="C2553" i="3"/>
  <c r="C2541" i="3"/>
  <c r="C2529" i="3"/>
  <c r="C2517" i="3"/>
  <c r="C2505" i="3"/>
  <c r="C2493" i="3"/>
  <c r="C2481" i="3"/>
  <c r="C2469" i="3"/>
  <c r="C2457" i="3"/>
  <c r="C2445" i="3"/>
  <c r="C2433" i="3"/>
  <c r="C2421" i="3"/>
  <c r="C2409" i="3"/>
  <c r="C2397" i="3"/>
  <c r="C2385" i="3"/>
  <c r="C2373" i="3"/>
  <c r="C2361" i="3"/>
  <c r="C2349" i="3"/>
  <c r="C2337" i="3"/>
  <c r="C2325" i="3"/>
  <c r="C2313" i="3"/>
  <c r="C2301" i="3"/>
  <c r="C2289" i="3"/>
  <c r="C2277" i="3"/>
  <c r="C2265" i="3"/>
  <c r="C2253" i="3"/>
  <c r="C2241" i="3"/>
  <c r="C2229" i="3"/>
  <c r="C2217" i="3"/>
  <c r="C2205" i="3"/>
  <c r="C2193" i="3"/>
  <c r="C2181" i="3"/>
  <c r="C2169" i="3"/>
  <c r="C2157" i="3"/>
  <c r="C2145" i="3"/>
  <c r="C2133" i="3"/>
  <c r="C2121" i="3"/>
  <c r="C2109" i="3"/>
  <c r="C2097" i="3"/>
  <c r="C2085" i="3"/>
  <c r="C2073" i="3"/>
  <c r="C2061" i="3"/>
  <c r="C2049" i="3"/>
  <c r="C2037" i="3"/>
  <c r="C2025" i="3"/>
  <c r="C2013" i="3"/>
  <c r="C2001" i="3"/>
  <c r="C1989" i="3"/>
  <c r="C1977" i="3"/>
  <c r="C1965" i="3"/>
  <c r="C1953" i="3"/>
  <c r="C1941" i="3"/>
  <c r="C1929" i="3"/>
  <c r="C1917" i="3"/>
  <c r="C1905" i="3"/>
  <c r="C1893" i="3"/>
  <c r="C1881" i="3"/>
  <c r="C1869" i="3"/>
  <c r="C1857" i="3"/>
  <c r="C1845" i="3"/>
  <c r="C1833" i="3"/>
  <c r="C1821" i="3"/>
  <c r="C1809" i="3"/>
  <c r="C1797" i="3"/>
  <c r="C1785" i="3"/>
  <c r="C1773" i="3"/>
  <c r="C1761" i="3"/>
  <c r="C1749" i="3"/>
  <c r="C1737" i="3"/>
  <c r="C1725" i="3"/>
  <c r="C1713" i="3"/>
  <c r="C1701" i="3"/>
  <c r="C1689" i="3"/>
  <c r="C1677" i="3"/>
  <c r="C1665" i="3"/>
  <c r="C1653" i="3"/>
  <c r="C1641" i="3"/>
  <c r="C1629" i="3"/>
  <c r="C1617" i="3"/>
  <c r="C1605" i="3"/>
  <c r="C1593" i="3"/>
  <c r="C1581" i="3"/>
  <c r="C1569" i="3"/>
  <c r="C1557" i="3"/>
  <c r="C1545" i="3"/>
  <c r="C1533" i="3"/>
  <c r="C1521" i="3"/>
  <c r="C1509" i="3"/>
  <c r="C1497" i="3"/>
  <c r="C1485" i="3"/>
  <c r="C1473" i="3"/>
  <c r="C1461" i="3"/>
  <c r="C1449" i="3"/>
  <c r="C1437" i="3"/>
  <c r="C1425" i="3"/>
  <c r="C1413" i="3"/>
  <c r="C1401" i="3"/>
  <c r="C1389" i="3"/>
  <c r="C1377" i="3"/>
  <c r="C1365" i="3"/>
  <c r="C1353" i="3"/>
  <c r="C1341" i="3"/>
  <c r="C1329" i="3"/>
  <c r="C1317" i="3"/>
  <c r="C1305" i="3"/>
  <c r="C1293" i="3"/>
  <c r="C1281" i="3"/>
  <c r="C1269" i="3"/>
  <c r="C1257" i="3"/>
  <c r="C1245" i="3"/>
  <c r="C1233" i="3"/>
  <c r="C1221" i="3"/>
  <c r="C1209" i="3"/>
  <c r="C1197" i="3"/>
  <c r="C1185" i="3"/>
  <c r="C1173" i="3"/>
  <c r="C1161" i="3"/>
  <c r="C1149" i="3"/>
  <c r="C1137" i="3"/>
  <c r="C1125" i="3"/>
  <c r="C1113" i="3"/>
  <c r="C1101" i="3"/>
  <c r="C1089" i="3"/>
  <c r="C1077" i="3"/>
  <c r="C1065" i="3"/>
  <c r="C1053" i="3"/>
  <c r="C1041" i="3"/>
  <c r="C1029" i="3"/>
  <c r="C1017" i="3"/>
  <c r="C1005" i="3"/>
  <c r="C993" i="3"/>
  <c r="C981" i="3"/>
  <c r="C969" i="3"/>
  <c r="C957" i="3"/>
  <c r="C945" i="3"/>
  <c r="C933" i="3"/>
  <c r="C921" i="3"/>
  <c r="C909" i="3"/>
  <c r="C897" i="3"/>
  <c r="C885" i="3"/>
  <c r="C873" i="3"/>
  <c r="C861" i="3"/>
  <c r="C849" i="3"/>
  <c r="C837" i="3"/>
  <c r="C825" i="3"/>
  <c r="C813" i="3"/>
  <c r="C801" i="3"/>
  <c r="C789" i="3"/>
  <c r="C777" i="3"/>
  <c r="C765" i="3"/>
  <c r="C753" i="3"/>
  <c r="C741" i="3"/>
  <c r="C729" i="3"/>
  <c r="C717" i="3"/>
  <c r="C705" i="3"/>
  <c r="C693" i="3"/>
  <c r="C681" i="3"/>
  <c r="C669" i="3"/>
  <c r="C657" i="3"/>
  <c r="C645" i="3"/>
  <c r="C633" i="3"/>
  <c r="C621" i="3"/>
  <c r="C609" i="3"/>
  <c r="C597" i="3"/>
  <c r="C585" i="3"/>
  <c r="C573" i="3"/>
  <c r="C561" i="3"/>
  <c r="C549" i="3"/>
  <c r="C537" i="3"/>
  <c r="C525" i="3"/>
  <c r="C513" i="3"/>
  <c r="C501" i="3"/>
  <c r="C489" i="3"/>
  <c r="C477" i="3"/>
  <c r="C465" i="3"/>
  <c r="C453" i="3"/>
  <c r="C441" i="3"/>
  <c r="C429" i="3"/>
  <c r="C417" i="3"/>
  <c r="C405" i="3"/>
  <c r="C393" i="3"/>
  <c r="C381" i="3"/>
  <c r="C369" i="3"/>
  <c r="C357" i="3"/>
  <c r="C345" i="3"/>
  <c r="C333" i="3"/>
  <c r="C321" i="3"/>
  <c r="C309" i="3"/>
  <c r="C297" i="3"/>
  <c r="C285" i="3"/>
  <c r="C273" i="3"/>
  <c r="C261" i="3"/>
  <c r="C249" i="3"/>
  <c r="C237" i="3"/>
  <c r="C225" i="3"/>
  <c r="C213" i="3"/>
  <c r="C201" i="3"/>
  <c r="C189" i="3"/>
  <c r="C177" i="3"/>
  <c r="C165" i="3"/>
  <c r="C153" i="3"/>
  <c r="C2588" i="3"/>
  <c r="C2576" i="3"/>
  <c r="C2564" i="3"/>
  <c r="C2552" i="3"/>
  <c r="C2540" i="3"/>
  <c r="C2528" i="3"/>
  <c r="C2516" i="3"/>
  <c r="C2504" i="3"/>
  <c r="C2492" i="3"/>
  <c r="C2480" i="3"/>
  <c r="C2468" i="3"/>
  <c r="C2456" i="3"/>
  <c r="C2444" i="3"/>
  <c r="C2432" i="3"/>
  <c r="C2420" i="3"/>
  <c r="C2408" i="3"/>
  <c r="C2396" i="3"/>
  <c r="C2384" i="3"/>
  <c r="C2372" i="3"/>
  <c r="C2360" i="3"/>
  <c r="C2348" i="3"/>
  <c r="C2336" i="3"/>
  <c r="C2324" i="3"/>
  <c r="C2312" i="3"/>
  <c r="C2300" i="3"/>
  <c r="C2288" i="3"/>
  <c r="C2276" i="3"/>
  <c r="C2264" i="3"/>
  <c r="C2252" i="3"/>
  <c r="C2240" i="3"/>
  <c r="C2228" i="3"/>
  <c r="C2216" i="3"/>
  <c r="C2204" i="3"/>
  <c r="C2192" i="3"/>
  <c r="C2180" i="3"/>
  <c r="C2168" i="3"/>
  <c r="C2156" i="3"/>
  <c r="C2144" i="3"/>
  <c r="C2132" i="3"/>
  <c r="C2120" i="3"/>
  <c r="C2108" i="3"/>
  <c r="C2096" i="3"/>
  <c r="C2084" i="3"/>
  <c r="C2072" i="3"/>
  <c r="C2060" i="3"/>
  <c r="C2048" i="3"/>
  <c r="C2036" i="3"/>
  <c r="C2024" i="3"/>
  <c r="C2012" i="3"/>
  <c r="C2000" i="3"/>
  <c r="C1988" i="3"/>
  <c r="C1976" i="3"/>
  <c r="C1964" i="3"/>
  <c r="C1952" i="3"/>
  <c r="C1940" i="3"/>
  <c r="C1928" i="3"/>
  <c r="C1916" i="3"/>
  <c r="C1904" i="3"/>
  <c r="C1892" i="3"/>
  <c r="C1880" i="3"/>
  <c r="C1868" i="3"/>
  <c r="C1856" i="3"/>
  <c r="C1844" i="3"/>
  <c r="C1832" i="3"/>
  <c r="C1820" i="3"/>
  <c r="C1808" i="3"/>
  <c r="C1796" i="3"/>
  <c r="C1784" i="3"/>
  <c r="C1772" i="3"/>
  <c r="C1760" i="3"/>
  <c r="C1748" i="3"/>
  <c r="C1736" i="3"/>
  <c r="C1724" i="3"/>
  <c r="C1712" i="3"/>
  <c r="C1700" i="3"/>
  <c r="C1688" i="3"/>
  <c r="C1676" i="3"/>
  <c r="C1664" i="3"/>
  <c r="C1652" i="3"/>
  <c r="C1640" i="3"/>
  <c r="C1628" i="3"/>
  <c r="C1616" i="3"/>
  <c r="C1604" i="3"/>
  <c r="C1592" i="3"/>
  <c r="C1580" i="3"/>
  <c r="C1568" i="3"/>
  <c r="C1556" i="3"/>
  <c r="C1544" i="3"/>
  <c r="C1532" i="3"/>
  <c r="C1520" i="3"/>
  <c r="C1508" i="3"/>
  <c r="C1496" i="3"/>
  <c r="C1484" i="3"/>
  <c r="C1472" i="3"/>
  <c r="C1460" i="3"/>
  <c r="C1448" i="3"/>
  <c r="C1436" i="3"/>
  <c r="C1424" i="3"/>
  <c r="C1412" i="3"/>
  <c r="C1400" i="3"/>
  <c r="C1388" i="3"/>
  <c r="C1376" i="3"/>
  <c r="C1364" i="3"/>
  <c r="C1352" i="3"/>
  <c r="C1340" i="3"/>
  <c r="C1328" i="3"/>
  <c r="C1316" i="3"/>
  <c r="C1304" i="3"/>
  <c r="C1292" i="3"/>
  <c r="C1280" i="3"/>
  <c r="C1268" i="3"/>
  <c r="C1256" i="3"/>
  <c r="C1244" i="3"/>
  <c r="C1232" i="3"/>
  <c r="C1220" i="3"/>
  <c r="C1208" i="3"/>
  <c r="C1196" i="3"/>
  <c r="C1184" i="3"/>
  <c r="C1172" i="3"/>
  <c r="C1160" i="3"/>
  <c r="C1148" i="3"/>
  <c r="C1136" i="3"/>
  <c r="C1124" i="3"/>
  <c r="C1112" i="3"/>
  <c r="C1100" i="3"/>
  <c r="C1088" i="3"/>
  <c r="C1076" i="3"/>
  <c r="C1064" i="3"/>
  <c r="C1052" i="3"/>
  <c r="C1040" i="3"/>
  <c r="C1028" i="3"/>
  <c r="C1016" i="3"/>
  <c r="C1004" i="3"/>
  <c r="C992" i="3"/>
  <c r="C980" i="3"/>
  <c r="C968" i="3"/>
  <c r="C956" i="3"/>
  <c r="C944" i="3"/>
  <c r="C932" i="3"/>
  <c r="C920" i="3"/>
  <c r="C908" i="3"/>
  <c r="C896" i="3"/>
  <c r="C884" i="3"/>
  <c r="C872" i="3"/>
  <c r="C860" i="3"/>
  <c r="C848" i="3"/>
  <c r="C836" i="3"/>
  <c r="C824" i="3"/>
  <c r="C812" i="3"/>
  <c r="C800" i="3"/>
  <c r="C788" i="3"/>
  <c r="C776" i="3"/>
  <c r="C764" i="3"/>
  <c r="C752" i="3"/>
  <c r="C740" i="3"/>
  <c r="C728" i="3"/>
  <c r="C716" i="3"/>
  <c r="C704" i="3"/>
  <c r="C692" i="3"/>
  <c r="C680" i="3"/>
  <c r="C668" i="3"/>
  <c r="C656" i="3"/>
  <c r="C644" i="3"/>
  <c r="C632" i="3"/>
  <c r="C620" i="3"/>
  <c r="C608" i="3"/>
  <c r="C596" i="3"/>
  <c r="C584" i="3"/>
  <c r="C572" i="3"/>
  <c r="C560" i="3"/>
  <c r="C2587" i="3"/>
  <c r="C2575" i="3"/>
  <c r="C2563" i="3"/>
  <c r="C2551" i="3"/>
  <c r="C2539" i="3"/>
  <c r="C2527" i="3"/>
  <c r="C2515" i="3"/>
  <c r="C2503" i="3"/>
  <c r="C2491" i="3"/>
  <c r="C2479" i="3"/>
  <c r="C2467" i="3"/>
  <c r="C2455" i="3"/>
  <c r="C2443" i="3"/>
  <c r="C2431" i="3"/>
  <c r="C2419" i="3"/>
  <c r="C2407" i="3"/>
  <c r="C2395" i="3"/>
  <c r="C2383" i="3"/>
  <c r="C2371" i="3"/>
  <c r="C2359" i="3"/>
  <c r="C2347" i="3"/>
  <c r="C2335" i="3"/>
  <c r="C2323" i="3"/>
  <c r="C2311" i="3"/>
  <c r="C2299" i="3"/>
  <c r="C2287" i="3"/>
  <c r="C2275" i="3"/>
  <c r="C2263" i="3"/>
  <c r="C2251" i="3"/>
  <c r="C2239" i="3"/>
  <c r="C2227" i="3"/>
  <c r="C2215" i="3"/>
  <c r="C2203" i="3"/>
  <c r="C2191" i="3"/>
  <c r="C2179" i="3"/>
  <c r="C2167" i="3"/>
  <c r="C2155" i="3"/>
  <c r="C2143" i="3"/>
  <c r="C2131" i="3"/>
  <c r="C2119" i="3"/>
  <c r="C2107" i="3"/>
  <c r="C2095" i="3"/>
  <c r="C2083" i="3"/>
  <c r="C2071" i="3"/>
  <c r="C2059" i="3"/>
  <c r="C2047" i="3"/>
  <c r="C2035" i="3"/>
  <c r="C2023" i="3"/>
  <c r="C2011" i="3"/>
  <c r="C1999" i="3"/>
  <c r="C1987" i="3"/>
  <c r="C1975" i="3"/>
  <c r="C1963" i="3"/>
  <c r="C1951" i="3"/>
  <c r="C1939" i="3"/>
  <c r="C1927" i="3"/>
  <c r="C1915" i="3"/>
  <c r="C1903" i="3"/>
  <c r="C1891" i="3"/>
  <c r="C1879" i="3"/>
  <c r="C1867" i="3"/>
  <c r="C1855" i="3"/>
  <c r="C1843" i="3"/>
  <c r="C1831" i="3"/>
  <c r="C1819" i="3"/>
  <c r="C1807" i="3"/>
  <c r="C1795" i="3"/>
  <c r="C1783" i="3"/>
  <c r="C1771" i="3"/>
  <c r="C1759" i="3"/>
  <c r="C1747" i="3"/>
  <c r="C1735" i="3"/>
  <c r="C1723" i="3"/>
  <c r="C1711" i="3"/>
  <c r="C1699" i="3"/>
  <c r="C1687" i="3"/>
  <c r="C1675" i="3"/>
  <c r="C1663" i="3"/>
  <c r="C1651" i="3"/>
  <c r="C1639" i="3"/>
  <c r="C1627" i="3"/>
  <c r="C1615" i="3"/>
  <c r="C1603" i="3"/>
  <c r="C1591" i="3"/>
  <c r="C1579" i="3"/>
  <c r="C1567" i="3"/>
  <c r="C1555" i="3"/>
  <c r="C1543" i="3"/>
  <c r="C1531" i="3"/>
  <c r="C1519" i="3"/>
  <c r="C1507" i="3"/>
  <c r="C1495" i="3"/>
  <c r="C1483" i="3"/>
  <c r="C1471" i="3"/>
  <c r="C1459" i="3"/>
  <c r="C1447" i="3"/>
  <c r="C1435" i="3"/>
  <c r="C1423" i="3"/>
  <c r="C1411" i="3"/>
  <c r="C1399" i="3"/>
  <c r="C1387" i="3"/>
  <c r="C1375" i="3"/>
  <c r="C1363" i="3"/>
  <c r="C1351" i="3"/>
  <c r="C1339" i="3"/>
  <c r="C1327" i="3"/>
  <c r="C1315" i="3"/>
  <c r="C1303" i="3"/>
  <c r="C1291" i="3"/>
  <c r="C1279" i="3"/>
  <c r="C1267" i="3"/>
  <c r="C1255" i="3"/>
  <c r="C1243" i="3"/>
  <c r="C1231" i="3"/>
  <c r="C1219" i="3"/>
  <c r="C1207" i="3"/>
  <c r="C1195" i="3"/>
  <c r="C1183" i="3"/>
  <c r="C1171" i="3"/>
  <c r="C1159" i="3"/>
  <c r="C1147" i="3"/>
  <c r="C1135" i="3"/>
  <c r="C1123" i="3"/>
  <c r="C1111" i="3"/>
  <c r="C1099" i="3"/>
  <c r="C1087" i="3"/>
  <c r="C1075" i="3"/>
  <c r="C1063" i="3"/>
  <c r="C1051" i="3"/>
  <c r="C1039" i="3"/>
  <c r="C1027" i="3"/>
  <c r="C1015" i="3"/>
  <c r="C1003" i="3"/>
  <c r="C991" i="3"/>
  <c r="C979" i="3"/>
  <c r="C967" i="3"/>
  <c r="C955" i="3"/>
  <c r="C943" i="3"/>
  <c r="C931" i="3"/>
  <c r="C919" i="3"/>
  <c r="C907" i="3"/>
  <c r="C895" i="3"/>
  <c r="C883" i="3"/>
  <c r="C871" i="3"/>
  <c r="C859" i="3"/>
  <c r="C847" i="3"/>
  <c r="C835" i="3"/>
  <c r="C823" i="3"/>
  <c r="C811" i="3"/>
  <c r="C799" i="3"/>
  <c r="C787" i="3"/>
  <c r="C775" i="3"/>
  <c r="C763" i="3"/>
  <c r="C751" i="3"/>
  <c r="C739" i="3"/>
  <c r="C727" i="3"/>
  <c r="C715" i="3"/>
  <c r="C703" i="3"/>
  <c r="C691" i="3"/>
  <c r="C679" i="3"/>
  <c r="C667" i="3"/>
  <c r="C655" i="3"/>
  <c r="C643" i="3"/>
  <c r="C631" i="3"/>
  <c r="C619" i="3"/>
  <c r="C607" i="3"/>
  <c r="C595" i="3"/>
  <c r="C583" i="3"/>
  <c r="C571" i="3"/>
  <c r="C559" i="3"/>
  <c r="C547" i="3"/>
  <c r="C535" i="3"/>
  <c r="C523" i="3"/>
  <c r="C511" i="3"/>
  <c r="C499" i="3"/>
  <c r="C487" i="3"/>
  <c r="C475" i="3"/>
  <c r="C463" i="3"/>
  <c r="C451" i="3"/>
  <c r="C439" i="3"/>
  <c r="C427" i="3"/>
  <c r="C415" i="3"/>
  <c r="C403" i="3"/>
  <c r="C391" i="3"/>
  <c r="C379" i="3"/>
  <c r="C367" i="3"/>
  <c r="C355" i="3"/>
  <c r="C343" i="3"/>
  <c r="C331" i="3"/>
  <c r="C319" i="3"/>
  <c r="C307" i="3"/>
  <c r="C295" i="3"/>
  <c r="C2586" i="3"/>
  <c r="C2574" i="3"/>
  <c r="C2562" i="3"/>
  <c r="C2550" i="3"/>
  <c r="C2538" i="3"/>
  <c r="C2526" i="3"/>
  <c r="C2514" i="3"/>
  <c r="C2502" i="3"/>
  <c r="C2490" i="3"/>
  <c r="C2478" i="3"/>
  <c r="C2466" i="3"/>
  <c r="C2454" i="3"/>
  <c r="C2442" i="3"/>
  <c r="C2430" i="3"/>
  <c r="C2418" i="3"/>
  <c r="C2406" i="3"/>
  <c r="C2394" i="3"/>
  <c r="C2382" i="3"/>
  <c r="C2370" i="3"/>
  <c r="C2358" i="3"/>
  <c r="C2346" i="3"/>
  <c r="C2334" i="3"/>
  <c r="C2322" i="3"/>
  <c r="C2310" i="3"/>
  <c r="C2298" i="3"/>
  <c r="C2286" i="3"/>
  <c r="C2274" i="3"/>
  <c r="C2262" i="3"/>
  <c r="C2250" i="3"/>
  <c r="C2238" i="3"/>
  <c r="C2226" i="3"/>
  <c r="C2214" i="3"/>
  <c r="C2202" i="3"/>
  <c r="C2190" i="3"/>
  <c r="C2178" i="3"/>
  <c r="C2166" i="3"/>
  <c r="C2154" i="3"/>
  <c r="C2142" i="3"/>
  <c r="C2130" i="3"/>
  <c r="C2118" i="3"/>
  <c r="C2106" i="3"/>
  <c r="C2094" i="3"/>
  <c r="C2082" i="3"/>
  <c r="C2070" i="3"/>
  <c r="C2058" i="3"/>
  <c r="C2046" i="3"/>
  <c r="C2034" i="3"/>
  <c r="C2022" i="3"/>
  <c r="C2010" i="3"/>
  <c r="C1998" i="3"/>
  <c r="C1986" i="3"/>
  <c r="C1974" i="3"/>
  <c r="C1962" i="3"/>
  <c r="C1950" i="3"/>
  <c r="C1938" i="3"/>
  <c r="C1926" i="3"/>
  <c r="C1914" i="3"/>
  <c r="C1902" i="3"/>
  <c r="C1890" i="3"/>
  <c r="C1878" i="3"/>
  <c r="C1866" i="3"/>
  <c r="C1854" i="3"/>
  <c r="C1842" i="3"/>
  <c r="C1830" i="3"/>
  <c r="C1818" i="3"/>
  <c r="C1806" i="3"/>
  <c r="C1794" i="3"/>
  <c r="C1782" i="3"/>
  <c r="C1770" i="3"/>
  <c r="C1758" i="3"/>
  <c r="C1746" i="3"/>
  <c r="C1734" i="3"/>
  <c r="C1722" i="3"/>
  <c r="C1710" i="3"/>
  <c r="C1698" i="3"/>
  <c r="C1686" i="3"/>
  <c r="C1674" i="3"/>
  <c r="C1662" i="3"/>
  <c r="C1650" i="3"/>
  <c r="C1638" i="3"/>
  <c r="C1626" i="3"/>
  <c r="C1614" i="3"/>
  <c r="C1602" i="3"/>
  <c r="C1590" i="3"/>
  <c r="C1578" i="3"/>
  <c r="C1566" i="3"/>
  <c r="C1554" i="3"/>
  <c r="C1542" i="3"/>
  <c r="C1530" i="3"/>
  <c r="C1518" i="3"/>
  <c r="C1506" i="3"/>
  <c r="C1494" i="3"/>
  <c r="C1482" i="3"/>
  <c r="C1470" i="3"/>
  <c r="C1458" i="3"/>
  <c r="C1446" i="3"/>
  <c r="C1434" i="3"/>
  <c r="C1422" i="3"/>
  <c r="C1410" i="3"/>
  <c r="C1398" i="3"/>
  <c r="C1386" i="3"/>
  <c r="C1374" i="3"/>
  <c r="C1362" i="3"/>
  <c r="C1350" i="3"/>
  <c r="C1338" i="3"/>
  <c r="C1326" i="3"/>
  <c r="C1314" i="3"/>
  <c r="C1302" i="3"/>
  <c r="C1290" i="3"/>
  <c r="C1278" i="3"/>
  <c r="C1266" i="3"/>
  <c r="C1254" i="3"/>
  <c r="C1242" i="3"/>
  <c r="C1230" i="3"/>
  <c r="C1218" i="3"/>
  <c r="C1206" i="3"/>
  <c r="C1194" i="3"/>
  <c r="C1182" i="3"/>
  <c r="C1170" i="3"/>
  <c r="C1158" i="3"/>
  <c r="C1146" i="3"/>
  <c r="C1134" i="3"/>
  <c r="C1122" i="3"/>
  <c r="C1110" i="3"/>
  <c r="C1098" i="3"/>
  <c r="C1086" i="3"/>
  <c r="C1074" i="3"/>
  <c r="C1062" i="3"/>
  <c r="C1050" i="3"/>
  <c r="C1038" i="3"/>
  <c r="C1026" i="3"/>
  <c r="C1014" i="3"/>
  <c r="C1002" i="3"/>
  <c r="C990" i="3"/>
  <c r="C978" i="3"/>
  <c r="C966" i="3"/>
  <c r="C954" i="3"/>
  <c r="C942" i="3"/>
  <c r="C930" i="3"/>
  <c r="C918" i="3"/>
  <c r="C906" i="3"/>
  <c r="C894" i="3"/>
  <c r="C882" i="3"/>
  <c r="C870" i="3"/>
  <c r="C858" i="3"/>
  <c r="C846" i="3"/>
  <c r="C834" i="3"/>
  <c r="C822" i="3"/>
  <c r="C810" i="3"/>
  <c r="C798" i="3"/>
  <c r="C786" i="3"/>
  <c r="C774" i="3"/>
  <c r="C762" i="3"/>
  <c r="C750" i="3"/>
  <c r="C738" i="3"/>
  <c r="C726" i="3"/>
  <c r="C714" i="3"/>
  <c r="C702" i="3"/>
  <c r="C690" i="3"/>
  <c r="C678" i="3"/>
  <c r="C666" i="3"/>
  <c r="C654" i="3"/>
  <c r="C642" i="3"/>
  <c r="C630" i="3"/>
  <c r="C618" i="3"/>
  <c r="C606" i="3"/>
  <c r="C594" i="3"/>
  <c r="C582" i="3"/>
  <c r="C570" i="3"/>
  <c r="C558" i="3"/>
  <c r="C546" i="3"/>
  <c r="C534" i="3"/>
  <c r="C522" i="3"/>
  <c r="C510" i="3"/>
  <c r="C498" i="3"/>
  <c r="C486" i="3"/>
  <c r="C474" i="3"/>
  <c r="C462" i="3"/>
  <c r="C450" i="3"/>
  <c r="C438" i="3"/>
  <c r="C426" i="3"/>
  <c r="C414" i="3"/>
  <c r="C402" i="3"/>
  <c r="C390" i="3"/>
  <c r="C378" i="3"/>
  <c r="C366" i="3"/>
  <c r="C354" i="3"/>
  <c r="C342" i="3"/>
  <c r="C330" i="3"/>
  <c r="C318" i="3"/>
  <c r="C306" i="3"/>
  <c r="C294" i="3"/>
  <c r="C282" i="3"/>
  <c r="C270" i="3"/>
  <c r="C2585" i="3"/>
  <c r="C2573" i="3"/>
  <c r="C2561" i="3"/>
  <c r="C2549" i="3"/>
  <c r="C2537" i="3"/>
  <c r="C2525" i="3"/>
  <c r="C2513" i="3"/>
  <c r="C2501" i="3"/>
  <c r="C2489" i="3"/>
  <c r="C2477" i="3"/>
  <c r="C2465" i="3"/>
  <c r="C2453" i="3"/>
  <c r="C2441" i="3"/>
  <c r="C2429" i="3"/>
  <c r="C2417" i="3"/>
  <c r="C2405" i="3"/>
  <c r="C2393" i="3"/>
  <c r="C2381" i="3"/>
  <c r="C2369" i="3"/>
  <c r="C2357" i="3"/>
  <c r="C2345" i="3"/>
  <c r="C2333" i="3"/>
  <c r="C2321" i="3"/>
  <c r="C2309" i="3"/>
  <c r="C2297" i="3"/>
  <c r="C2285" i="3"/>
  <c r="C2273" i="3"/>
  <c r="C2261" i="3"/>
  <c r="C2249" i="3"/>
  <c r="C2237" i="3"/>
  <c r="C2225" i="3"/>
  <c r="C2213" i="3"/>
  <c r="C2201" i="3"/>
  <c r="C2189" i="3"/>
  <c r="C2177" i="3"/>
  <c r="C2165" i="3"/>
  <c r="C2153" i="3"/>
  <c r="C2141" i="3"/>
  <c r="C2129" i="3"/>
  <c r="C2117" i="3"/>
  <c r="C2105" i="3"/>
  <c r="C2093" i="3"/>
  <c r="C2081" i="3"/>
  <c r="C2069" i="3"/>
  <c r="C2057" i="3"/>
  <c r="C2045" i="3"/>
  <c r="C2033" i="3"/>
  <c r="C2021" i="3"/>
  <c r="C2009" i="3"/>
  <c r="C1997" i="3"/>
  <c r="C1985" i="3"/>
  <c r="C1973" i="3"/>
  <c r="C1961" i="3"/>
  <c r="C1949" i="3"/>
  <c r="C1937" i="3"/>
  <c r="C1925" i="3"/>
  <c r="C1913" i="3"/>
  <c r="C1901" i="3"/>
  <c r="C1889" i="3"/>
  <c r="C1877" i="3"/>
  <c r="C1865" i="3"/>
  <c r="C1853" i="3"/>
  <c r="C1841" i="3"/>
  <c r="C1829" i="3"/>
  <c r="C1817" i="3"/>
  <c r="C1805" i="3"/>
  <c r="C1793" i="3"/>
  <c r="C1781" i="3"/>
  <c r="C1769" i="3"/>
  <c r="C1757" i="3"/>
  <c r="C1745" i="3"/>
  <c r="C1733" i="3"/>
  <c r="C1721" i="3"/>
  <c r="C1709" i="3"/>
  <c r="C1697" i="3"/>
  <c r="C1685" i="3"/>
  <c r="C1673" i="3"/>
  <c r="C1661" i="3"/>
  <c r="C1649" i="3"/>
  <c r="C1637" i="3"/>
  <c r="C1625" i="3"/>
  <c r="C1613" i="3"/>
  <c r="C1601" i="3"/>
  <c r="C1589" i="3"/>
  <c r="C1577" i="3"/>
  <c r="C1565" i="3"/>
  <c r="C1553" i="3"/>
  <c r="C1541" i="3"/>
  <c r="C1529" i="3"/>
  <c r="C1517" i="3"/>
  <c r="C1505" i="3"/>
  <c r="C1493" i="3"/>
  <c r="C1481" i="3"/>
  <c r="C1469" i="3"/>
  <c r="C1457" i="3"/>
  <c r="C1445" i="3"/>
  <c r="C1433" i="3"/>
  <c r="C1421" i="3"/>
  <c r="C1409" i="3"/>
  <c r="C1397" i="3"/>
  <c r="C1385" i="3"/>
  <c r="C1373" i="3"/>
  <c r="C1361" i="3"/>
  <c r="C1349" i="3"/>
  <c r="C1337" i="3"/>
  <c r="C1325" i="3"/>
  <c r="C1313" i="3"/>
  <c r="C1301" i="3"/>
  <c r="C1289" i="3"/>
  <c r="C1277" i="3"/>
  <c r="C1265" i="3"/>
  <c r="C1253" i="3"/>
  <c r="C1241" i="3"/>
  <c r="C1229" i="3"/>
  <c r="C1217" i="3"/>
  <c r="C1205" i="3"/>
  <c r="C1193" i="3"/>
  <c r="C1181" i="3"/>
  <c r="C1169" i="3"/>
  <c r="C1157" i="3"/>
  <c r="C1145" i="3"/>
  <c r="C1133" i="3"/>
  <c r="C1121" i="3"/>
  <c r="C1109" i="3"/>
  <c r="C1097" i="3"/>
  <c r="C1085" i="3"/>
  <c r="C1073" i="3"/>
  <c r="C1061" i="3"/>
  <c r="C1049" i="3"/>
  <c r="C1037" i="3"/>
  <c r="C1025" i="3"/>
  <c r="C1013" i="3"/>
  <c r="C1001" i="3"/>
  <c r="C989" i="3"/>
  <c r="C977" i="3"/>
  <c r="C965" i="3"/>
  <c r="C953" i="3"/>
  <c r="C941" i="3"/>
  <c r="C929" i="3"/>
  <c r="C917" i="3"/>
  <c r="C905" i="3"/>
  <c r="C893" i="3"/>
  <c r="C881" i="3"/>
  <c r="C869" i="3"/>
  <c r="C857" i="3"/>
  <c r="C845" i="3"/>
  <c r="C833" i="3"/>
  <c r="C821" i="3"/>
  <c r="C809" i="3"/>
  <c r="C797" i="3"/>
  <c r="C785" i="3"/>
  <c r="C773" i="3"/>
  <c r="C761" i="3"/>
  <c r="C749" i="3"/>
  <c r="C737" i="3"/>
  <c r="C725" i="3"/>
  <c r="C713" i="3"/>
  <c r="C701" i="3"/>
  <c r="C689" i="3"/>
  <c r="C677" i="3"/>
  <c r="C665" i="3"/>
  <c r="C653" i="3"/>
  <c r="C641" i="3"/>
  <c r="C629" i="3"/>
  <c r="C617" i="3"/>
  <c r="C605" i="3"/>
  <c r="C593" i="3"/>
  <c r="C581" i="3"/>
  <c r="C569" i="3"/>
  <c r="C557" i="3"/>
  <c r="C545" i="3"/>
  <c r="C533" i="3"/>
  <c r="C521" i="3"/>
  <c r="C509" i="3"/>
  <c r="C497" i="3"/>
  <c r="C2584" i="3"/>
  <c r="C2572" i="3"/>
  <c r="C2560" i="3"/>
  <c r="C2548" i="3"/>
  <c r="C2536" i="3"/>
  <c r="C2524" i="3"/>
  <c r="C2512" i="3"/>
  <c r="C2500" i="3"/>
  <c r="C2488" i="3"/>
  <c r="C2476" i="3"/>
  <c r="C2464" i="3"/>
  <c r="C2452" i="3"/>
  <c r="C2440" i="3"/>
  <c r="C2428" i="3"/>
  <c r="C2416" i="3"/>
  <c r="C2404" i="3"/>
  <c r="C2392" i="3"/>
  <c r="C2380" i="3"/>
  <c r="C2368" i="3"/>
  <c r="C2356" i="3"/>
  <c r="C2344" i="3"/>
  <c r="C2332" i="3"/>
  <c r="C2320" i="3"/>
  <c r="C2308" i="3"/>
  <c r="C2296" i="3"/>
  <c r="C2284" i="3"/>
  <c r="C2272" i="3"/>
  <c r="C2260" i="3"/>
  <c r="C2248" i="3"/>
  <c r="C2236" i="3"/>
  <c r="C2224" i="3"/>
  <c r="C2212" i="3"/>
  <c r="C2200" i="3"/>
  <c r="C2188" i="3"/>
  <c r="C2176" i="3"/>
  <c r="C2164" i="3"/>
  <c r="C2152" i="3"/>
  <c r="C2140" i="3"/>
  <c r="C2128" i="3"/>
  <c r="C2116" i="3"/>
  <c r="C2104" i="3"/>
  <c r="C2092" i="3"/>
  <c r="C2080" i="3"/>
  <c r="C2068" i="3"/>
  <c r="C2056" i="3"/>
  <c r="C2044" i="3"/>
  <c r="C2032" i="3"/>
  <c r="C2020" i="3"/>
  <c r="C2008" i="3"/>
  <c r="C1996" i="3"/>
  <c r="C1984" i="3"/>
  <c r="C1972" i="3"/>
  <c r="C1960" i="3"/>
  <c r="C1948" i="3"/>
  <c r="C1936" i="3"/>
  <c r="C1924" i="3"/>
  <c r="C1912" i="3"/>
  <c r="C1900" i="3"/>
  <c r="C1888" i="3"/>
  <c r="C1876" i="3"/>
  <c r="C1864" i="3"/>
  <c r="C1852" i="3"/>
  <c r="C1840" i="3"/>
  <c r="C1828" i="3"/>
  <c r="C1816" i="3"/>
  <c r="C1804" i="3"/>
  <c r="C1792" i="3"/>
  <c r="C1780" i="3"/>
  <c r="C1768" i="3"/>
  <c r="C1756" i="3"/>
  <c r="C1744" i="3"/>
  <c r="C1732" i="3"/>
  <c r="C1720" i="3"/>
  <c r="C1708" i="3"/>
  <c r="C1696" i="3"/>
  <c r="C1684" i="3"/>
  <c r="C1672" i="3"/>
  <c r="C1660" i="3"/>
  <c r="C1648" i="3"/>
  <c r="C1636" i="3"/>
  <c r="C1624" i="3"/>
  <c r="C1612" i="3"/>
  <c r="C1600" i="3"/>
  <c r="C1588" i="3"/>
  <c r="C1576" i="3"/>
  <c r="C1564" i="3"/>
  <c r="C1552" i="3"/>
  <c r="C1540" i="3"/>
  <c r="C1528" i="3"/>
  <c r="C1516" i="3"/>
  <c r="C1504" i="3"/>
  <c r="C1492" i="3"/>
  <c r="C1480" i="3"/>
  <c r="C1468" i="3"/>
  <c r="C1456" i="3"/>
  <c r="C1444" i="3"/>
  <c r="C1432" i="3"/>
  <c r="C1420" i="3"/>
  <c r="C1408" i="3"/>
  <c r="C1396" i="3"/>
  <c r="C1384" i="3"/>
  <c r="C1372" i="3"/>
  <c r="C1360" i="3"/>
  <c r="C1348" i="3"/>
  <c r="C1336" i="3"/>
  <c r="C1324" i="3"/>
  <c r="C1312" i="3"/>
  <c r="C1300" i="3"/>
  <c r="C1288" i="3"/>
  <c r="C1276" i="3"/>
  <c r="C1264" i="3"/>
  <c r="C1252" i="3"/>
  <c r="C1240" i="3"/>
  <c r="C1228" i="3"/>
  <c r="C1216" i="3"/>
  <c r="C1204" i="3"/>
  <c r="C1192" i="3"/>
  <c r="C1180" i="3"/>
  <c r="C1168" i="3"/>
  <c r="C1156" i="3"/>
  <c r="C1144" i="3"/>
  <c r="C1132" i="3"/>
  <c r="C1120" i="3"/>
  <c r="C1108" i="3"/>
  <c r="C1096" i="3"/>
  <c r="C1084" i="3"/>
  <c r="C1072" i="3"/>
  <c r="C1060" i="3"/>
  <c r="C1048" i="3"/>
  <c r="C1036" i="3"/>
  <c r="C1024" i="3"/>
  <c r="C1012" i="3"/>
  <c r="C1000" i="3"/>
  <c r="C988" i="3"/>
  <c r="C976" i="3"/>
  <c r="C964" i="3"/>
  <c r="C952" i="3"/>
  <c r="C940" i="3"/>
  <c r="C928" i="3"/>
  <c r="C916" i="3"/>
  <c r="C904" i="3"/>
  <c r="C892" i="3"/>
  <c r="C880" i="3"/>
  <c r="C868" i="3"/>
  <c r="C856" i="3"/>
  <c r="C844" i="3"/>
  <c r="C832" i="3"/>
  <c r="C820" i="3"/>
  <c r="C808" i="3"/>
  <c r="C796" i="3"/>
  <c r="C784" i="3"/>
  <c r="C772" i="3"/>
  <c r="C760" i="3"/>
  <c r="C748" i="3"/>
  <c r="C736" i="3"/>
  <c r="C724" i="3"/>
  <c r="C712" i="3"/>
  <c r="C700" i="3"/>
  <c r="C688" i="3"/>
  <c r="C676" i="3"/>
  <c r="C664" i="3"/>
  <c r="C652" i="3"/>
  <c r="C640" i="3"/>
  <c r="C628" i="3"/>
  <c r="C616" i="3"/>
  <c r="C604" i="3"/>
  <c r="C592" i="3"/>
  <c r="C580" i="3"/>
  <c r="C568" i="3"/>
  <c r="C556" i="3"/>
  <c r="C544" i="3"/>
  <c r="C2583" i="3"/>
  <c r="C2571" i="3"/>
  <c r="C2559" i="3"/>
  <c r="C2547" i="3"/>
  <c r="C2535" i="3"/>
  <c r="C2523" i="3"/>
  <c r="C2511" i="3"/>
  <c r="C2499" i="3"/>
  <c r="C2487" i="3"/>
  <c r="C2475" i="3"/>
  <c r="C2463" i="3"/>
  <c r="C2451" i="3"/>
  <c r="C2439" i="3"/>
  <c r="C2427" i="3"/>
  <c r="C2415" i="3"/>
  <c r="C2403" i="3"/>
  <c r="C2391" i="3"/>
  <c r="C2379" i="3"/>
  <c r="C2367" i="3"/>
  <c r="C2355" i="3"/>
  <c r="C2343" i="3"/>
  <c r="C2331" i="3"/>
  <c r="C2319" i="3"/>
  <c r="C2307" i="3"/>
  <c r="C2295" i="3"/>
  <c r="C2283" i="3"/>
  <c r="C2271" i="3"/>
  <c r="C2259" i="3"/>
  <c r="C2247" i="3"/>
  <c r="C2235" i="3"/>
  <c r="C2223" i="3"/>
  <c r="C2211" i="3"/>
  <c r="C2199" i="3"/>
  <c r="C2187" i="3"/>
  <c r="C2175" i="3"/>
  <c r="C2163" i="3"/>
  <c r="C2151" i="3"/>
  <c r="C2139" i="3"/>
  <c r="C2127" i="3"/>
  <c r="C2115" i="3"/>
  <c r="C2103" i="3"/>
  <c r="C2091" i="3"/>
  <c r="C2079" i="3"/>
  <c r="C2067" i="3"/>
  <c r="C2055" i="3"/>
  <c r="C2043" i="3"/>
  <c r="C2031" i="3"/>
  <c r="C2019" i="3"/>
  <c r="C2007" i="3"/>
  <c r="C1995" i="3"/>
  <c r="C1983" i="3"/>
  <c r="C1971" i="3"/>
  <c r="C1959" i="3"/>
  <c r="C1947" i="3"/>
  <c r="C1935" i="3"/>
  <c r="C1923" i="3"/>
  <c r="C1911" i="3"/>
  <c r="C1899" i="3"/>
  <c r="C1887" i="3"/>
  <c r="C1875" i="3"/>
  <c r="C1863" i="3"/>
  <c r="C1851" i="3"/>
  <c r="C1839" i="3"/>
  <c r="C1827" i="3"/>
  <c r="C1815" i="3"/>
  <c r="C1803" i="3"/>
  <c r="C1791" i="3"/>
  <c r="C1779" i="3"/>
  <c r="C1767" i="3"/>
  <c r="C1755" i="3"/>
  <c r="C1743" i="3"/>
  <c r="C1731" i="3"/>
  <c r="C1719" i="3"/>
  <c r="C1707" i="3"/>
  <c r="C1695" i="3"/>
  <c r="C1683" i="3"/>
  <c r="C1671" i="3"/>
  <c r="C1659" i="3"/>
  <c r="C1647" i="3"/>
  <c r="C1635" i="3"/>
  <c r="C1623" i="3"/>
  <c r="C1611" i="3"/>
  <c r="C1599" i="3"/>
  <c r="C1587" i="3"/>
  <c r="C1575" i="3"/>
  <c r="C1563" i="3"/>
  <c r="C1551" i="3"/>
  <c r="C1539" i="3"/>
  <c r="C1527" i="3"/>
  <c r="C1515" i="3"/>
  <c r="C1503" i="3"/>
  <c r="C1491" i="3"/>
  <c r="C1479" i="3"/>
  <c r="C1467" i="3"/>
  <c r="C1455" i="3"/>
  <c r="C1443" i="3"/>
  <c r="C1431" i="3"/>
  <c r="C1419" i="3"/>
  <c r="C1407" i="3"/>
  <c r="C1395" i="3"/>
  <c r="C1383" i="3"/>
  <c r="C1371" i="3"/>
  <c r="C1359" i="3"/>
  <c r="C1347" i="3"/>
  <c r="C1335" i="3"/>
  <c r="C1323" i="3"/>
  <c r="C1311" i="3"/>
  <c r="C1299" i="3"/>
  <c r="C1287" i="3"/>
  <c r="C1275" i="3"/>
  <c r="C1263" i="3"/>
  <c r="C1251" i="3"/>
  <c r="C1239" i="3"/>
  <c r="C1227" i="3"/>
  <c r="C1215" i="3"/>
  <c r="C1203" i="3"/>
  <c r="C1191" i="3"/>
  <c r="C1179" i="3"/>
  <c r="C1167" i="3"/>
  <c r="C1155" i="3"/>
  <c r="C1143" i="3"/>
  <c r="C1131" i="3"/>
  <c r="C1119" i="3"/>
  <c r="C1107" i="3"/>
  <c r="C1095" i="3"/>
  <c r="C1083" i="3"/>
  <c r="C1071" i="3"/>
  <c r="C1059" i="3"/>
  <c r="C1047" i="3"/>
  <c r="C1035" i="3"/>
  <c r="C1023" i="3"/>
  <c r="C1011" i="3"/>
  <c r="C999" i="3"/>
  <c r="C987" i="3"/>
  <c r="C975" i="3"/>
  <c r="C963" i="3"/>
  <c r="C951" i="3"/>
  <c r="C939" i="3"/>
  <c r="C927" i="3"/>
  <c r="C915" i="3"/>
  <c r="C903" i="3"/>
  <c r="C891" i="3"/>
  <c r="C879" i="3"/>
  <c r="C867" i="3"/>
  <c r="C855" i="3"/>
  <c r="C843" i="3"/>
  <c r="C831" i="3"/>
  <c r="C819" i="3"/>
  <c r="C807" i="3"/>
  <c r="C795" i="3"/>
  <c r="C783" i="3"/>
  <c r="C771" i="3"/>
  <c r="C759" i="3"/>
  <c r="C747" i="3"/>
  <c r="C735" i="3"/>
  <c r="C723" i="3"/>
  <c r="C711" i="3"/>
  <c r="C699" i="3"/>
  <c r="C687" i="3"/>
  <c r="C675" i="3"/>
  <c r="C663" i="3"/>
  <c r="C651" i="3"/>
  <c r="C639" i="3"/>
  <c r="C627" i="3"/>
  <c r="C615" i="3"/>
  <c r="C603" i="3"/>
  <c r="C591" i="3"/>
  <c r="C579" i="3"/>
  <c r="C567" i="3"/>
  <c r="C555" i="3"/>
  <c r="C543" i="3"/>
  <c r="C531" i="3"/>
  <c r="C519" i="3"/>
  <c r="C507" i="3"/>
  <c r="C495" i="3"/>
  <c r="C483" i="3"/>
  <c r="C471" i="3"/>
  <c r="C459" i="3"/>
  <c r="C447" i="3"/>
  <c r="C435" i="3"/>
  <c r="C423" i="3"/>
  <c r="C411" i="3"/>
  <c r="C399" i="3"/>
  <c r="C387" i="3"/>
  <c r="C375" i="3"/>
  <c r="C363" i="3"/>
  <c r="C351" i="3"/>
  <c r="C339" i="3"/>
  <c r="C327" i="3"/>
  <c r="C315" i="3"/>
  <c r="C303" i="3"/>
  <c r="C291" i="3"/>
  <c r="C279" i="3"/>
  <c r="C267" i="3"/>
  <c r="C255" i="3"/>
  <c r="C243" i="3"/>
  <c r="C231" i="3"/>
  <c r="C219" i="3"/>
  <c r="C207" i="3"/>
  <c r="C195" i="3"/>
  <c r="C183" i="3"/>
  <c r="C171" i="3"/>
  <c r="C159" i="3"/>
  <c r="C147" i="3"/>
  <c r="C135" i="3"/>
  <c r="C123" i="3"/>
  <c r="C111" i="3"/>
  <c r="C99" i="3"/>
  <c r="C87" i="3"/>
  <c r="C75" i="3"/>
  <c r="C63" i="3"/>
  <c r="C51" i="3"/>
  <c r="C39" i="3"/>
  <c r="C27" i="3"/>
  <c r="C15" i="3"/>
  <c r="C3" i="3"/>
  <c r="C314" i="3"/>
  <c r="C302" i="3"/>
  <c r="C290" i="3"/>
  <c r="C278" i="3"/>
  <c r="C266" i="3"/>
  <c r="C254" i="3"/>
  <c r="C242" i="3"/>
  <c r="C230" i="3"/>
  <c r="C218" i="3"/>
  <c r="C206" i="3"/>
  <c r="C194" i="3"/>
  <c r="C182" i="3"/>
  <c r="C170" i="3"/>
  <c r="C158" i="3"/>
  <c r="C146" i="3"/>
  <c r="C134" i="3"/>
  <c r="C122" i="3"/>
  <c r="C110" i="3"/>
  <c r="C98" i="3"/>
  <c r="C86" i="3"/>
  <c r="C74" i="3"/>
  <c r="C62" i="3"/>
  <c r="C50" i="3"/>
  <c r="C38" i="3"/>
  <c r="C26" i="3"/>
  <c r="C14" i="3"/>
  <c r="C373" i="3"/>
  <c r="C361" i="3"/>
  <c r="C349" i="3"/>
  <c r="C337" i="3"/>
  <c r="C325" i="3"/>
  <c r="C313" i="3"/>
  <c r="C301" i="3"/>
  <c r="C289" i="3"/>
  <c r="C277" i="3"/>
  <c r="C265" i="3"/>
  <c r="C253" i="3"/>
  <c r="C241" i="3"/>
  <c r="C229" i="3"/>
  <c r="C217" i="3"/>
  <c r="C205" i="3"/>
  <c r="C193" i="3"/>
  <c r="C181" i="3"/>
  <c r="C169" i="3"/>
  <c r="C157" i="3"/>
  <c r="C145" i="3"/>
  <c r="C133" i="3"/>
  <c r="C121" i="3"/>
  <c r="C109" i="3"/>
  <c r="C97" i="3"/>
  <c r="C85" i="3"/>
  <c r="C73" i="3"/>
  <c r="C61" i="3"/>
  <c r="C49" i="3"/>
  <c r="C37" i="3"/>
  <c r="C36" i="3"/>
  <c r="C24" i="3"/>
  <c r="C12" i="3"/>
  <c r="C11" i="3"/>
  <c r="C154" i="3"/>
  <c r="C142" i="3"/>
  <c r="C130" i="3"/>
  <c r="C118" i="3"/>
  <c r="C106" i="3"/>
  <c r="C94" i="3"/>
  <c r="C82" i="3"/>
  <c r="C70" i="3"/>
  <c r="C58" i="3"/>
  <c r="C46" i="3"/>
  <c r="C34" i="3"/>
  <c r="C22" i="3"/>
  <c r="C10" i="3"/>
  <c r="C166" i="3"/>
  <c r="C129" i="3"/>
  <c r="C105" i="3"/>
  <c r="C93" i="3"/>
  <c r="C81" i="3"/>
  <c r="C69" i="3"/>
  <c r="C57" i="3"/>
  <c r="C45" i="3"/>
  <c r="C33" i="3"/>
  <c r="C21" i="3"/>
  <c r="C9" i="3"/>
  <c r="C141" i="3"/>
  <c r="C536" i="3"/>
  <c r="C524" i="3"/>
  <c r="C512" i="3"/>
  <c r="C500" i="3"/>
  <c r="C488" i="3"/>
  <c r="C476" i="3"/>
  <c r="C464" i="3"/>
  <c r="C452" i="3"/>
  <c r="C440" i="3"/>
  <c r="C428" i="3"/>
  <c r="C416" i="3"/>
  <c r="C404" i="3"/>
  <c r="C392" i="3"/>
  <c r="C380" i="3"/>
  <c r="C368" i="3"/>
  <c r="C356" i="3"/>
  <c r="C344" i="3"/>
  <c r="C332" i="3"/>
  <c r="C320" i="3"/>
  <c r="C308" i="3"/>
  <c r="C296" i="3"/>
  <c r="C284" i="3"/>
  <c r="C272" i="3"/>
  <c r="C260" i="3"/>
  <c r="C248" i="3"/>
  <c r="C236" i="3"/>
  <c r="C224" i="3"/>
  <c r="C212" i="3"/>
  <c r="C200" i="3"/>
  <c r="C188" i="3"/>
  <c r="C176" i="3"/>
  <c r="C164" i="3"/>
  <c r="C152" i="3"/>
  <c r="C140" i="3"/>
  <c r="C128" i="3"/>
  <c r="C116" i="3"/>
  <c r="C104" i="3"/>
  <c r="C92" i="3"/>
  <c r="C80" i="3"/>
  <c r="C68" i="3"/>
  <c r="C56" i="3"/>
  <c r="C44" i="3"/>
  <c r="C32" i="3"/>
  <c r="C20" i="3"/>
  <c r="C8" i="3"/>
  <c r="C117" i="3"/>
  <c r="C271" i="3"/>
  <c r="C259" i="3"/>
  <c r="C247" i="3"/>
  <c r="C235" i="3"/>
  <c r="C223" i="3"/>
  <c r="C211" i="3"/>
  <c r="C199" i="3"/>
  <c r="C187" i="3"/>
  <c r="C175" i="3"/>
  <c r="C163" i="3"/>
  <c r="C151" i="3"/>
  <c r="C139" i="3"/>
  <c r="C127" i="3"/>
  <c r="C115" i="3"/>
  <c r="C103" i="3"/>
  <c r="C91" i="3"/>
  <c r="C79" i="3"/>
  <c r="C67" i="3"/>
  <c r="C55" i="3"/>
  <c r="C43" i="3"/>
  <c r="C31" i="3"/>
  <c r="C19" i="3"/>
  <c r="C7" i="3"/>
  <c r="C246" i="3"/>
  <c r="C222" i="3"/>
  <c r="C210" i="3"/>
  <c r="C198" i="3"/>
  <c r="C186" i="3"/>
  <c r="C174" i="3"/>
  <c r="C162" i="3"/>
  <c r="C150" i="3"/>
  <c r="C138" i="3"/>
  <c r="C126" i="3"/>
  <c r="C114" i="3"/>
  <c r="C102" i="3"/>
  <c r="C90" i="3"/>
  <c r="C78" i="3"/>
  <c r="C66" i="3"/>
  <c r="C54" i="3"/>
  <c r="C42" i="3"/>
  <c r="C30" i="3"/>
  <c r="C18" i="3"/>
  <c r="C6" i="3"/>
  <c r="C473" i="3"/>
  <c r="C461" i="3"/>
  <c r="C449" i="3"/>
  <c r="C437" i="3"/>
  <c r="C425" i="3"/>
  <c r="C413" i="3"/>
  <c r="C389" i="3"/>
  <c r="C377" i="3"/>
  <c r="C365" i="3"/>
  <c r="C353" i="3"/>
  <c r="C341" i="3"/>
  <c r="C329" i="3"/>
  <c r="C317" i="3"/>
  <c r="C305" i="3"/>
  <c r="C293" i="3"/>
  <c r="C281" i="3"/>
  <c r="C269" i="3"/>
  <c r="C257" i="3"/>
  <c r="C245" i="3"/>
  <c r="C233" i="3"/>
  <c r="C221" i="3"/>
  <c r="C209" i="3"/>
  <c r="C197" i="3"/>
  <c r="C185" i="3"/>
  <c r="C173" i="3"/>
  <c r="C161" i="3"/>
  <c r="C149" i="3"/>
  <c r="C137" i="3"/>
  <c r="C125" i="3"/>
  <c r="C113" i="3"/>
  <c r="C101" i="3"/>
  <c r="C89" i="3"/>
  <c r="C77" i="3"/>
  <c r="C65" i="3"/>
  <c r="C53" i="3"/>
  <c r="C41" i="3"/>
  <c r="C29" i="3"/>
  <c r="C17" i="3"/>
  <c r="C5" i="3"/>
  <c r="C326" i="3"/>
  <c r="C48" i="3"/>
  <c r="C532" i="3"/>
  <c r="C520" i="3"/>
  <c r="C508" i="3"/>
  <c r="C496" i="3"/>
  <c r="C484" i="3"/>
  <c r="C472" i="3"/>
  <c r="C460" i="3"/>
  <c r="C448" i="3"/>
  <c r="C436" i="3"/>
  <c r="C424" i="3"/>
  <c r="C412" i="3"/>
  <c r="C400" i="3"/>
  <c r="C388" i="3"/>
  <c r="C364" i="3"/>
  <c r="C352" i="3"/>
  <c r="C340" i="3"/>
  <c r="C328" i="3"/>
  <c r="C316" i="3"/>
  <c r="C304" i="3"/>
  <c r="C292" i="3"/>
  <c r="C280" i="3"/>
  <c r="C268" i="3"/>
  <c r="C256" i="3"/>
  <c r="C244" i="3"/>
  <c r="C232" i="3"/>
  <c r="C220" i="3"/>
  <c r="C208" i="3"/>
  <c r="C196" i="3"/>
  <c r="C184" i="3"/>
  <c r="C172" i="3"/>
  <c r="C160" i="3"/>
  <c r="C148" i="3"/>
  <c r="C136" i="3"/>
  <c r="C124" i="3"/>
  <c r="C112" i="3"/>
  <c r="C100" i="3"/>
  <c r="C88" i="3"/>
  <c r="C76" i="3"/>
  <c r="C64" i="3"/>
  <c r="C52" i="3"/>
  <c r="C40" i="3"/>
  <c r="C28" i="3"/>
  <c r="C16" i="3"/>
  <c r="C4" i="3"/>
  <c r="C23" i="3"/>
  <c r="C13" i="3"/>
  <c r="L3" i="1"/>
  <c r="L4" i="1"/>
  <c r="L5" i="1"/>
  <c r="L6" i="1"/>
  <c r="L7" i="1"/>
  <c r="L8" i="1"/>
  <c r="L9" i="1"/>
  <c r="L2024" i="1"/>
  <c r="L2021" i="1"/>
  <c r="L2022" i="1"/>
  <c r="L2023" i="1"/>
  <c r="L2020" i="1"/>
  <c r="L2019" i="1"/>
  <c r="L2017" i="1"/>
  <c r="L17" i="1"/>
  <c r="L18" i="1"/>
  <c r="L19" i="1"/>
  <c r="L20" i="1"/>
  <c r="L2016" i="1"/>
  <c r="L22" i="1"/>
  <c r="L23" i="1"/>
  <c r="L2015" i="1"/>
  <c r="L2011" i="1"/>
  <c r="L2008" i="1"/>
  <c r="L2009" i="1"/>
  <c r="L2007" i="1"/>
  <c r="L29" i="1"/>
  <c r="L2006" i="1"/>
  <c r="L2001" i="1"/>
  <c r="L2002" i="1"/>
  <c r="L2003" i="1"/>
  <c r="L2000" i="1"/>
  <c r="L1998" i="1"/>
  <c r="L1999" i="1"/>
  <c r="L1991" i="1"/>
  <c r="L1992" i="1"/>
  <c r="L1993" i="1"/>
  <c r="L1994" i="1"/>
  <c r="L1995" i="1"/>
  <c r="L1997" i="1"/>
  <c r="L1990" i="1"/>
  <c r="L1986" i="1"/>
  <c r="L1987" i="1"/>
  <c r="L1988" i="1"/>
  <c r="L1989" i="1"/>
  <c r="L48" i="1"/>
  <c r="L1985" i="1"/>
  <c r="L1984" i="1"/>
  <c r="L1983" i="1"/>
  <c r="L1981" i="1"/>
  <c r="L53" i="1"/>
  <c r="L1978" i="1"/>
  <c r="L1979" i="1"/>
  <c r="L1980" i="1"/>
  <c r="L1977" i="1"/>
  <c r="L1976" i="1"/>
  <c r="L1975" i="1"/>
  <c r="L1974" i="1"/>
  <c r="L1972" i="1"/>
  <c r="L1970" i="1"/>
  <c r="L1971" i="1"/>
  <c r="L1968" i="1"/>
  <c r="L1969" i="1"/>
  <c r="L1967" i="1"/>
  <c r="L67" i="1"/>
  <c r="L68" i="1"/>
  <c r="L69" i="1"/>
  <c r="L1966" i="1"/>
  <c r="L1963" i="1"/>
  <c r="L1965" i="1"/>
  <c r="L1960" i="1"/>
  <c r="L1962" i="1"/>
  <c r="L1957" i="1"/>
  <c r="L76" i="1"/>
  <c r="L77" i="1"/>
  <c r="L1959" i="1"/>
  <c r="L1956" i="1"/>
  <c r="L80" i="1"/>
  <c r="L81" i="1"/>
  <c r="L1953" i="1"/>
  <c r="L1954" i="1"/>
  <c r="L1955" i="1"/>
  <c r="L1952" i="1"/>
  <c r="L1949" i="1"/>
  <c r="L1950" i="1"/>
  <c r="L1951" i="1"/>
  <c r="L1948" i="1"/>
  <c r="L1945" i="1"/>
  <c r="L1946" i="1"/>
  <c r="L1947" i="1"/>
  <c r="L1944" i="1"/>
  <c r="L94" i="1"/>
  <c r="L1941" i="1"/>
  <c r="L1942" i="1"/>
  <c r="L1939" i="1"/>
  <c r="L98" i="1"/>
  <c r="L99" i="1"/>
  <c r="L1937" i="1"/>
  <c r="L1938" i="1"/>
  <c r="L1935" i="1"/>
  <c r="L1936" i="1"/>
  <c r="L1934" i="1"/>
  <c r="L105" i="1"/>
  <c r="L1927" i="1"/>
  <c r="L1928" i="1"/>
  <c r="L1932" i="1"/>
  <c r="L1933" i="1"/>
  <c r="L1926" i="1"/>
  <c r="L1925" i="1"/>
  <c r="L1924" i="1"/>
  <c r="L1923" i="1"/>
  <c r="L1922" i="1"/>
  <c r="L1921" i="1"/>
  <c r="L1920" i="1"/>
  <c r="L117" i="1"/>
  <c r="L1914" i="1"/>
  <c r="L1915" i="1"/>
  <c r="L1916" i="1"/>
  <c r="L1917" i="1"/>
  <c r="L1918" i="1"/>
  <c r="L123" i="1"/>
  <c r="L1919" i="1"/>
  <c r="L125" i="1"/>
  <c r="L1911" i="1"/>
  <c r="L1912" i="1"/>
  <c r="L1913" i="1"/>
  <c r="L1910" i="1"/>
  <c r="L1909" i="1"/>
  <c r="L131" i="1"/>
  <c r="L1907" i="1"/>
  <c r="L1908" i="1"/>
  <c r="L1905" i="1"/>
  <c r="L1906" i="1"/>
  <c r="L1903" i="1"/>
  <c r="L1904" i="1"/>
  <c r="L1902" i="1"/>
  <c r="L1899" i="1"/>
  <c r="L1898" i="1"/>
  <c r="L1897" i="1"/>
  <c r="L1896" i="1"/>
  <c r="L1894" i="1"/>
  <c r="L1892" i="1"/>
  <c r="L1893" i="1"/>
  <c r="L1890" i="1"/>
  <c r="L1891" i="1"/>
  <c r="L1888" i="1"/>
  <c r="L1889" i="1"/>
  <c r="L1886" i="1"/>
  <c r="L1885" i="1"/>
  <c r="L1884" i="1"/>
  <c r="L1883" i="1"/>
  <c r="L1882" i="1"/>
  <c r="L1881" i="1"/>
  <c r="L1879" i="1"/>
  <c r="L1880" i="1"/>
  <c r="L1878" i="1"/>
  <c r="L1877" i="1"/>
  <c r="L1875" i="1"/>
  <c r="L1876" i="1"/>
  <c r="L1873" i="1"/>
  <c r="L1874" i="1"/>
  <c r="L1870" i="1"/>
  <c r="L1872" i="1"/>
  <c r="L1867" i="1"/>
  <c r="L1868" i="1"/>
  <c r="L1869" i="1"/>
  <c r="L1866" i="1"/>
  <c r="L1861" i="1"/>
  <c r="L1862" i="1"/>
  <c r="L1858" i="1"/>
  <c r="L1859" i="1"/>
  <c r="L1860" i="1"/>
  <c r="L1857" i="1"/>
  <c r="L1855" i="1"/>
  <c r="L1856" i="1"/>
  <c r="L1854" i="1"/>
  <c r="L1853" i="1"/>
  <c r="L1851" i="1"/>
  <c r="L1849" i="1"/>
  <c r="L1847" i="1"/>
  <c r="L1848" i="1"/>
  <c r="L1843" i="1"/>
  <c r="L1844" i="1"/>
  <c r="L1842" i="1"/>
  <c r="L1841" i="1"/>
  <c r="L1839" i="1"/>
  <c r="L1840" i="1"/>
  <c r="L190" i="1"/>
  <c r="L1836" i="1"/>
  <c r="L1837" i="1"/>
  <c r="L1838" i="1"/>
  <c r="L1834" i="1"/>
  <c r="L1835" i="1"/>
  <c r="L1832" i="1"/>
  <c r="L1833" i="1"/>
  <c r="L1831" i="1"/>
  <c r="L1830" i="1"/>
  <c r="L1826" i="1"/>
  <c r="L1829" i="1"/>
  <c r="L1823" i="1"/>
  <c r="L1824" i="1"/>
  <c r="L1825" i="1"/>
  <c r="L1821" i="1"/>
  <c r="L1822" i="1"/>
  <c r="L1819" i="1"/>
  <c r="L1820" i="1"/>
  <c r="L1817" i="1"/>
  <c r="L1818" i="1"/>
  <c r="L1811" i="1"/>
  <c r="L1812" i="1"/>
  <c r="L1815" i="1"/>
  <c r="L214" i="1"/>
  <c r="L1810" i="1"/>
  <c r="L1808" i="1"/>
  <c r="L1806" i="1"/>
  <c r="L1804" i="1"/>
  <c r="L1805" i="1"/>
  <c r="L1802" i="1"/>
  <c r="L1803" i="1"/>
  <c r="L1800" i="1"/>
  <c r="L1798" i="1"/>
  <c r="L1799" i="1"/>
  <c r="L1794" i="1"/>
  <c r="L1797" i="1"/>
  <c r="L1793" i="1"/>
  <c r="L1792" i="1"/>
  <c r="L1788" i="1"/>
  <c r="L1789" i="1"/>
  <c r="L1786" i="1"/>
  <c r="L1787" i="1"/>
  <c r="L1785" i="1"/>
  <c r="L1783" i="1"/>
  <c r="L1784" i="1"/>
  <c r="L1781" i="1"/>
  <c r="L1782" i="1"/>
  <c r="L1779" i="1"/>
  <c r="L1780" i="1"/>
  <c r="L1777" i="1"/>
  <c r="L1778" i="1"/>
  <c r="L1775" i="1"/>
  <c r="L1776" i="1"/>
  <c r="L1773" i="1"/>
  <c r="L1774" i="1"/>
  <c r="L1771" i="1"/>
  <c r="L1772" i="1"/>
  <c r="L1769" i="1"/>
  <c r="L1770" i="1"/>
  <c r="L1768" i="1"/>
  <c r="L1766" i="1"/>
  <c r="L1767" i="1"/>
  <c r="L1764" i="1"/>
  <c r="L1765" i="1"/>
  <c r="L1763" i="1"/>
  <c r="L1762" i="1"/>
  <c r="L1760" i="1"/>
  <c r="L1761" i="1"/>
  <c r="L1757" i="1"/>
  <c r="L1758" i="1"/>
  <c r="L1759" i="1"/>
  <c r="L1754" i="1"/>
  <c r="L1752" i="1"/>
  <c r="L1753" i="1"/>
  <c r="L1750" i="1"/>
  <c r="L1751" i="1"/>
  <c r="L1748" i="1"/>
  <c r="L1749" i="1"/>
  <c r="L1747" i="1"/>
  <c r="L1745" i="1"/>
  <c r="L1746" i="1"/>
  <c r="L1743" i="1"/>
  <c r="L1744" i="1"/>
  <c r="L1742" i="1"/>
  <c r="L1740" i="1"/>
  <c r="L1741" i="1"/>
  <c r="L1738" i="1"/>
  <c r="L1739" i="1"/>
  <c r="L1736" i="1"/>
  <c r="L1732" i="1"/>
  <c r="L1734" i="1"/>
  <c r="L1730" i="1"/>
  <c r="L1731" i="1"/>
  <c r="L1729" i="1"/>
  <c r="L1727" i="1"/>
  <c r="L1728" i="1"/>
  <c r="L1725" i="1"/>
  <c r="L1726" i="1"/>
  <c r="L1716" i="1"/>
  <c r="L1717" i="1"/>
  <c r="L1718" i="1"/>
  <c r="L1720" i="1"/>
  <c r="L1723" i="1"/>
  <c r="L1724" i="1"/>
  <c r="L1712" i="1"/>
  <c r="L1714" i="1"/>
  <c r="L1711" i="1"/>
  <c r="L1709" i="1"/>
  <c r="L1710" i="1"/>
  <c r="L1707" i="1"/>
  <c r="L1708" i="1"/>
  <c r="L1705" i="1"/>
  <c r="L1701" i="1"/>
  <c r="L1703" i="1"/>
  <c r="L1697" i="1"/>
  <c r="L1699" i="1"/>
  <c r="L1700" i="1"/>
  <c r="L1695" i="1"/>
  <c r="L1696" i="1"/>
  <c r="L1694" i="1"/>
  <c r="L1690" i="1"/>
  <c r="L1691" i="1"/>
  <c r="L1692" i="1"/>
  <c r="L1693" i="1"/>
  <c r="L1689" i="1"/>
  <c r="L316" i="1"/>
  <c r="L1687" i="1"/>
  <c r="L1688" i="1"/>
  <c r="L1686" i="1"/>
  <c r="L1684" i="1"/>
  <c r="L1685" i="1"/>
  <c r="L1682" i="1"/>
  <c r="L1683" i="1"/>
  <c r="L1680" i="1"/>
  <c r="L1681" i="1"/>
  <c r="L1678" i="1"/>
  <c r="L1679" i="1"/>
  <c r="L1677" i="1"/>
  <c r="L1675" i="1"/>
  <c r="L1676" i="1"/>
  <c r="L1673" i="1"/>
  <c r="L1674" i="1"/>
  <c r="L1672" i="1"/>
  <c r="L1671" i="1"/>
  <c r="L1669" i="1"/>
  <c r="L1670" i="1"/>
  <c r="L1667" i="1"/>
  <c r="L1668" i="1"/>
  <c r="L1665" i="1"/>
  <c r="L1666" i="1"/>
  <c r="L1663" i="1"/>
  <c r="L1664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26" i="1"/>
  <c r="L1631" i="1"/>
  <c r="L1622" i="1"/>
  <c r="L1623" i="1"/>
  <c r="L1624" i="1"/>
  <c r="L1625" i="1"/>
  <c r="L1620" i="1"/>
  <c r="L1621" i="1"/>
  <c r="L1619" i="1"/>
  <c r="L1617" i="1"/>
  <c r="L1618" i="1"/>
  <c r="L1615" i="1"/>
  <c r="L1616" i="1"/>
  <c r="L1608" i="1"/>
  <c r="L1613" i="1"/>
  <c r="L1606" i="1"/>
  <c r="L1607" i="1"/>
  <c r="L1603" i="1"/>
  <c r="L1605" i="1"/>
  <c r="L1601" i="1"/>
  <c r="L1602" i="1"/>
  <c r="L1597" i="1"/>
  <c r="L1598" i="1"/>
  <c r="L1596" i="1"/>
  <c r="L1592" i="1"/>
  <c r="L1595" i="1"/>
  <c r="L1589" i="1"/>
  <c r="L1590" i="1"/>
  <c r="L1584" i="1"/>
  <c r="L1585" i="1"/>
  <c r="L1588" i="1"/>
  <c r="L1582" i="1"/>
  <c r="L1583" i="1"/>
  <c r="L1581" i="1"/>
  <c r="L1580" i="1"/>
  <c r="L1578" i="1"/>
  <c r="L1579" i="1"/>
  <c r="L1576" i="1"/>
  <c r="L1577" i="1"/>
  <c r="L1572" i="1"/>
  <c r="L1574" i="1"/>
  <c r="L1575" i="1"/>
  <c r="L1570" i="1"/>
  <c r="L1571" i="1"/>
  <c r="L1553" i="1"/>
  <c r="L1554" i="1"/>
  <c r="L1555" i="1"/>
  <c r="L1556" i="1"/>
  <c r="L1557" i="1"/>
  <c r="L1559" i="1"/>
  <c r="L1560" i="1"/>
  <c r="L1562" i="1"/>
  <c r="L1566" i="1"/>
  <c r="L1567" i="1"/>
  <c r="L1568" i="1"/>
  <c r="L1569" i="1"/>
  <c r="L1549" i="1"/>
  <c r="L1550" i="1"/>
  <c r="L1547" i="1"/>
  <c r="L1548" i="1"/>
  <c r="L1545" i="1"/>
  <c r="L1543" i="1"/>
  <c r="L1544" i="1"/>
  <c r="L1536" i="1"/>
  <c r="L1537" i="1"/>
  <c r="L1538" i="1"/>
  <c r="L1539" i="1"/>
  <c r="L1541" i="1"/>
  <c r="L1534" i="1"/>
  <c r="L1535" i="1"/>
  <c r="L1532" i="1"/>
  <c r="L1533" i="1"/>
  <c r="L1531" i="1"/>
  <c r="L1529" i="1"/>
  <c r="L1530" i="1"/>
  <c r="L1527" i="1"/>
  <c r="L1528" i="1"/>
  <c r="L1523" i="1"/>
  <c r="L1526" i="1"/>
  <c r="L1520" i="1"/>
  <c r="L1522" i="1"/>
  <c r="L1518" i="1"/>
  <c r="L1519" i="1"/>
  <c r="L1515" i="1"/>
  <c r="L1516" i="1"/>
  <c r="L1513" i="1"/>
  <c r="L1514" i="1"/>
  <c r="L1511" i="1"/>
  <c r="L1509" i="1"/>
  <c r="L1510" i="1"/>
  <c r="L1507" i="1"/>
  <c r="L1508" i="1"/>
  <c r="L1505" i="1"/>
  <c r="L1506" i="1"/>
  <c r="L1502" i="1"/>
  <c r="L1499" i="1"/>
  <c r="L1501" i="1"/>
  <c r="L1497" i="1"/>
  <c r="L1498" i="1"/>
  <c r="L1495" i="1"/>
  <c r="L1496" i="1"/>
  <c r="L1492" i="1"/>
  <c r="L1493" i="1"/>
  <c r="L1494" i="1"/>
  <c r="L1490" i="1"/>
  <c r="L1491" i="1"/>
  <c r="L1488" i="1"/>
  <c r="L1489" i="1"/>
  <c r="L1486" i="1"/>
  <c r="L1487" i="1"/>
  <c r="L1485" i="1"/>
  <c r="L1480" i="1"/>
  <c r="L1481" i="1"/>
  <c r="L1482" i="1"/>
  <c r="L1483" i="1"/>
  <c r="L1484" i="1"/>
  <c r="L1478" i="1"/>
  <c r="L1479" i="1"/>
  <c r="L1476" i="1"/>
  <c r="L1477" i="1"/>
  <c r="L1474" i="1"/>
  <c r="L1475" i="1"/>
  <c r="L1471" i="1"/>
  <c r="L1472" i="1"/>
  <c r="L1473" i="1"/>
  <c r="L1469" i="1"/>
  <c r="L1470" i="1"/>
  <c r="L1468" i="1"/>
  <c r="L1467" i="1"/>
  <c r="L1465" i="1"/>
  <c r="L1466" i="1"/>
  <c r="L1463" i="1"/>
  <c r="L1464" i="1"/>
  <c r="L1460" i="1"/>
  <c r="L1461" i="1"/>
  <c r="L1462" i="1"/>
  <c r="L1457" i="1"/>
  <c r="L1458" i="1"/>
  <c r="L1459" i="1"/>
  <c r="L1455" i="1"/>
  <c r="L1456" i="1"/>
  <c r="L1453" i="1"/>
  <c r="L1454" i="1"/>
  <c r="L1451" i="1"/>
  <c r="L1452" i="1"/>
  <c r="L1449" i="1"/>
  <c r="L1450" i="1"/>
  <c r="L1448" i="1"/>
  <c r="L1446" i="1"/>
  <c r="L1447" i="1"/>
  <c r="L1444" i="1"/>
  <c r="L1445" i="1"/>
  <c r="L524" i="1"/>
  <c r="L1442" i="1"/>
  <c r="L1443" i="1"/>
  <c r="L1437" i="1"/>
  <c r="L1438" i="1"/>
  <c r="L1439" i="1"/>
  <c r="L1440" i="1"/>
  <c r="L1441" i="1"/>
  <c r="L1435" i="1"/>
  <c r="L1436" i="1"/>
  <c r="L1433" i="1"/>
  <c r="L1434" i="1"/>
  <c r="L1430" i="1"/>
  <c r="L1431" i="1"/>
  <c r="L1432" i="1"/>
  <c r="L1428" i="1"/>
  <c r="L1429" i="1"/>
  <c r="L1427" i="1"/>
  <c r="L1425" i="1"/>
  <c r="L1426" i="1"/>
  <c r="L1424" i="1"/>
  <c r="L1422" i="1"/>
  <c r="L1423" i="1"/>
  <c r="L1420" i="1"/>
  <c r="L1421" i="1"/>
  <c r="L1419" i="1"/>
  <c r="L1417" i="1"/>
  <c r="L1418" i="1"/>
  <c r="L1415" i="1"/>
  <c r="L1416" i="1"/>
  <c r="L1412" i="1"/>
  <c r="L1413" i="1"/>
  <c r="L1414" i="1"/>
  <c r="L1410" i="1"/>
  <c r="L1411" i="1"/>
  <c r="L1408" i="1"/>
  <c r="L1409" i="1"/>
  <c r="L1406" i="1"/>
  <c r="L1407" i="1"/>
  <c r="L1404" i="1"/>
  <c r="L1405" i="1"/>
  <c r="L1402" i="1"/>
  <c r="L1403" i="1"/>
  <c r="L1401" i="1"/>
  <c r="L1400" i="1"/>
  <c r="L1398" i="1"/>
  <c r="L1399" i="1"/>
  <c r="L1396" i="1"/>
  <c r="L1397" i="1"/>
  <c r="L1395" i="1"/>
  <c r="L1393" i="1"/>
  <c r="L1394" i="1"/>
  <c r="L1392" i="1"/>
  <c r="L1390" i="1"/>
  <c r="L1391" i="1"/>
  <c r="L1388" i="1"/>
  <c r="L1389" i="1"/>
  <c r="L1386" i="1"/>
  <c r="L1387" i="1"/>
  <c r="L1385" i="1"/>
  <c r="L1382" i="1"/>
  <c r="L1383" i="1"/>
  <c r="L1384" i="1"/>
  <c r="L1381" i="1"/>
  <c r="L1380" i="1"/>
  <c r="L1378" i="1"/>
  <c r="L1379" i="1"/>
  <c r="L1377" i="1"/>
  <c r="L1376" i="1"/>
  <c r="L1375" i="1"/>
  <c r="L1373" i="1"/>
  <c r="L1374" i="1"/>
  <c r="L1371" i="1"/>
  <c r="L1372" i="1"/>
  <c r="L1370" i="1"/>
  <c r="L1369" i="1"/>
  <c r="L1367" i="1"/>
  <c r="L1368" i="1"/>
  <c r="L1364" i="1"/>
  <c r="L1365" i="1"/>
  <c r="L1366" i="1"/>
  <c r="L1362" i="1"/>
  <c r="L1363" i="1"/>
  <c r="L1360" i="1"/>
  <c r="L1361" i="1"/>
  <c r="L1358" i="1"/>
  <c r="L1359" i="1"/>
  <c r="L1357" i="1"/>
  <c r="L1356" i="1"/>
  <c r="L1355" i="1"/>
  <c r="L1353" i="1"/>
  <c r="L1354" i="1"/>
  <c r="L1351" i="1"/>
  <c r="L1352" i="1"/>
  <c r="L1350" i="1"/>
  <c r="L1348" i="1"/>
  <c r="L1349" i="1"/>
  <c r="L1346" i="1"/>
  <c r="L1347" i="1"/>
  <c r="L1343" i="1"/>
  <c r="L1344" i="1"/>
  <c r="L1345" i="1"/>
  <c r="L1341" i="1"/>
  <c r="L1342" i="1"/>
  <c r="L1331" i="1"/>
  <c r="L1332" i="1"/>
  <c r="L1333" i="1"/>
  <c r="L1334" i="1"/>
  <c r="L1335" i="1"/>
  <c r="L1336" i="1"/>
  <c r="L1337" i="1"/>
  <c r="L1338" i="1"/>
  <c r="L1339" i="1"/>
  <c r="L1340" i="1"/>
  <c r="L1330" i="1"/>
  <c r="L1329" i="1"/>
  <c r="L1327" i="1"/>
  <c r="L1328" i="1"/>
  <c r="L1325" i="1"/>
  <c r="L1326" i="1"/>
  <c r="L1322" i="1"/>
  <c r="L1323" i="1"/>
  <c r="L1324" i="1"/>
  <c r="L1320" i="1"/>
  <c r="L1321" i="1"/>
  <c r="L1318" i="1"/>
  <c r="L1319" i="1"/>
  <c r="L1316" i="1"/>
  <c r="L1317" i="1"/>
  <c r="L1315" i="1"/>
  <c r="L1313" i="1"/>
  <c r="L1314" i="1"/>
  <c r="L1311" i="1"/>
  <c r="L1312" i="1"/>
  <c r="L1309" i="1"/>
  <c r="L1310" i="1"/>
  <c r="L1308" i="1"/>
  <c r="L1304" i="1"/>
  <c r="L1305" i="1"/>
  <c r="L1306" i="1"/>
  <c r="L1307" i="1"/>
  <c r="L1302" i="1"/>
  <c r="L1303" i="1"/>
  <c r="L1299" i="1"/>
  <c r="L1300" i="1"/>
  <c r="L1301" i="1"/>
  <c r="L1297" i="1"/>
  <c r="L1298" i="1"/>
  <c r="L1292" i="1"/>
  <c r="L1293" i="1"/>
  <c r="L1294" i="1"/>
  <c r="L1296" i="1"/>
  <c r="L1290" i="1"/>
  <c r="L1291" i="1"/>
  <c r="L1288" i="1"/>
  <c r="L1289" i="1"/>
  <c r="L1286" i="1"/>
  <c r="L1287" i="1"/>
  <c r="L1285" i="1"/>
  <c r="L1283" i="1"/>
  <c r="L1284" i="1"/>
  <c r="L1281" i="1"/>
  <c r="L1282" i="1"/>
  <c r="L1279" i="1"/>
  <c r="L1280" i="1"/>
  <c r="L1278" i="1"/>
  <c r="L1276" i="1"/>
  <c r="L1277" i="1"/>
  <c r="L1274" i="1"/>
  <c r="L1275" i="1"/>
  <c r="L1272" i="1"/>
  <c r="L1273" i="1"/>
  <c r="L1270" i="1"/>
  <c r="L1271" i="1"/>
  <c r="L1268" i="1"/>
  <c r="L1269" i="1"/>
  <c r="L1266" i="1"/>
  <c r="L1267" i="1"/>
  <c r="L1264" i="1"/>
  <c r="L1265" i="1"/>
  <c r="L1262" i="1"/>
  <c r="L1263" i="1"/>
  <c r="L1261" i="1"/>
  <c r="L1260" i="1"/>
  <c r="L1259" i="1"/>
  <c r="L1256" i="1"/>
  <c r="L1257" i="1"/>
  <c r="L1258" i="1"/>
  <c r="L1254" i="1"/>
  <c r="L1255" i="1"/>
  <c r="L1252" i="1"/>
  <c r="L125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33" i="1"/>
  <c r="L1231" i="1"/>
  <c r="L1232" i="1"/>
  <c r="L1228" i="1"/>
  <c r="L1229" i="1"/>
  <c r="L1230" i="1"/>
  <c r="L1227" i="1"/>
  <c r="L1226" i="1"/>
  <c r="L1223" i="1"/>
  <c r="L1224" i="1"/>
  <c r="L1225" i="1"/>
  <c r="L1221" i="1"/>
  <c r="L1222" i="1"/>
  <c r="L1220" i="1"/>
  <c r="L1218" i="1"/>
  <c r="L1219" i="1"/>
  <c r="L1217" i="1"/>
  <c r="L1215" i="1"/>
  <c r="L1216" i="1"/>
  <c r="L1213" i="1"/>
  <c r="L1214" i="1"/>
  <c r="L1211" i="1"/>
  <c r="L1212" i="1"/>
  <c r="L1209" i="1"/>
  <c r="L1210" i="1"/>
  <c r="L1208" i="1"/>
  <c r="L1206" i="1"/>
  <c r="L1207" i="1"/>
  <c r="L1204" i="1"/>
  <c r="L1205" i="1"/>
  <c r="L1201" i="1"/>
  <c r="L1202" i="1"/>
  <c r="L1203" i="1"/>
  <c r="L1200" i="1"/>
  <c r="L1198" i="1"/>
  <c r="L1199" i="1"/>
  <c r="L1196" i="1"/>
  <c r="L1197" i="1"/>
  <c r="L1194" i="1"/>
  <c r="L1195" i="1"/>
  <c r="L1192" i="1"/>
  <c r="L1193" i="1"/>
  <c r="L1191" i="1"/>
  <c r="L1189" i="1"/>
  <c r="L1190" i="1"/>
  <c r="L1188" i="1"/>
  <c r="L1186" i="1"/>
  <c r="L1187" i="1"/>
  <c r="L1181" i="1"/>
  <c r="L1182" i="1"/>
  <c r="L1183" i="1"/>
  <c r="L1184" i="1"/>
  <c r="L1185" i="1"/>
  <c r="L1179" i="1"/>
  <c r="L1180" i="1"/>
  <c r="L1178" i="1"/>
  <c r="L1176" i="1"/>
  <c r="L1177" i="1"/>
  <c r="L1174" i="1"/>
  <c r="L1175" i="1"/>
  <c r="L1173" i="1"/>
  <c r="L1171" i="1"/>
  <c r="L1172" i="1"/>
  <c r="L1170" i="1"/>
  <c r="L1168" i="1"/>
  <c r="L1169" i="1"/>
  <c r="L1166" i="1"/>
  <c r="L1167" i="1"/>
  <c r="L1163" i="1"/>
  <c r="L1164" i="1"/>
  <c r="L1165" i="1"/>
  <c r="L1162" i="1"/>
  <c r="L1160" i="1"/>
  <c r="L1161" i="1"/>
  <c r="L1159" i="1"/>
  <c r="L1158" i="1"/>
  <c r="L1157" i="1"/>
  <c r="L1155" i="1"/>
  <c r="L1156" i="1"/>
  <c r="L1154" i="1"/>
  <c r="L1153" i="1"/>
  <c r="L815" i="1"/>
  <c r="L1152" i="1"/>
  <c r="L1151" i="1"/>
  <c r="L1149" i="1"/>
  <c r="L1150" i="1"/>
  <c r="L1145" i="1"/>
  <c r="L1146" i="1"/>
  <c r="L1147" i="1"/>
  <c r="L1148" i="1"/>
  <c r="L1140" i="1"/>
  <c r="L1141" i="1"/>
  <c r="L1142" i="1"/>
  <c r="L1143" i="1"/>
  <c r="L1144" i="1"/>
  <c r="L1139" i="1"/>
  <c r="L1137" i="1"/>
  <c r="L1138" i="1"/>
  <c r="L1136" i="1"/>
  <c r="L1128" i="1"/>
  <c r="L1129" i="1"/>
  <c r="L1130" i="1"/>
  <c r="L1131" i="1"/>
  <c r="L1132" i="1"/>
  <c r="L1133" i="1"/>
  <c r="L1134" i="1"/>
  <c r="L1135" i="1"/>
  <c r="L1126" i="1"/>
  <c r="L1127" i="1"/>
  <c r="L1124" i="1"/>
  <c r="L1125" i="1"/>
  <c r="L1122" i="1"/>
  <c r="L1123" i="1"/>
  <c r="L1121" i="1"/>
  <c r="L1110" i="1"/>
  <c r="L1111" i="1"/>
  <c r="L1112" i="1"/>
  <c r="L1113" i="1"/>
  <c r="L1114" i="1"/>
  <c r="L1115" i="1"/>
  <c r="L1116" i="1"/>
  <c r="L1117" i="1"/>
  <c r="L1118" i="1"/>
  <c r="L1119" i="1"/>
  <c r="L1120" i="1"/>
  <c r="L1109" i="1"/>
  <c r="L1108" i="1"/>
  <c r="L1107" i="1"/>
  <c r="L1105" i="1"/>
  <c r="L1106" i="1"/>
  <c r="L1104" i="1"/>
  <c r="L1101" i="1"/>
  <c r="L1102" i="1"/>
  <c r="L1103" i="1"/>
  <c r="L997" i="1"/>
  <c r="L998" i="1"/>
  <c r="L999" i="1"/>
  <c r="L1000" i="1"/>
  <c r="L1001" i="1"/>
  <c r="L1002" i="1"/>
  <c r="L1004" i="1"/>
  <c r="L1005" i="1"/>
  <c r="L1006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996" i="1"/>
  <c r="L995" i="1"/>
  <c r="L994" i="1"/>
  <c r="L993" i="1"/>
  <c r="L992" i="1"/>
  <c r="L990" i="1"/>
  <c r="L991" i="1"/>
  <c r="L987" i="1"/>
  <c r="L988" i="1"/>
  <c r="L989" i="1"/>
  <c r="L986" i="1"/>
  <c r="L985" i="1"/>
  <c r="L983" i="1"/>
  <c r="L984" i="1"/>
  <c r="L982" i="1"/>
  <c r="L981" i="1"/>
  <c r="L980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66" i="1"/>
  <c r="L964" i="1"/>
  <c r="L965" i="1"/>
  <c r="L963" i="1"/>
  <c r="L1003" i="1"/>
  <c r="L927" i="1"/>
  <c r="L928" i="1"/>
  <c r="L929" i="1"/>
  <c r="L1007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1039" i="1"/>
  <c r="L961" i="1"/>
  <c r="L962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678" i="1"/>
  <c r="L677" i="1"/>
  <c r="L676" i="1"/>
  <c r="L675" i="1"/>
  <c r="L674" i="1"/>
  <c r="L673" i="1"/>
  <c r="L1295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2" i="1"/>
  <c r="L573" i="1"/>
  <c r="L574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1500" i="1"/>
  <c r="L467" i="1"/>
  <c r="L466" i="1"/>
  <c r="L1503" i="1"/>
  <c r="L1504" i="1"/>
  <c r="L465" i="1"/>
  <c r="L464" i="1"/>
  <c r="L463" i="1"/>
  <c r="L462" i="1"/>
  <c r="L461" i="1"/>
  <c r="L460" i="1"/>
  <c r="L459" i="1"/>
  <c r="L1512" i="1"/>
  <c r="L458" i="1"/>
  <c r="L454" i="1"/>
  <c r="L455" i="1"/>
  <c r="L456" i="1"/>
  <c r="L1517" i="1"/>
  <c r="L457" i="1"/>
  <c r="L452" i="1"/>
  <c r="L453" i="1"/>
  <c r="L1521" i="1"/>
  <c r="L450" i="1"/>
  <c r="L451" i="1"/>
  <c r="L1524" i="1"/>
  <c r="L1525" i="1"/>
  <c r="L446" i="1"/>
  <c r="L447" i="1"/>
  <c r="L448" i="1"/>
  <c r="L449" i="1"/>
  <c r="L445" i="1"/>
  <c r="L444" i="1"/>
  <c r="L443" i="1"/>
  <c r="L442" i="1"/>
  <c r="L440" i="1"/>
  <c r="L441" i="1"/>
  <c r="L439" i="1"/>
  <c r="L438" i="1"/>
  <c r="L437" i="1"/>
  <c r="L436" i="1"/>
  <c r="L1540" i="1"/>
  <c r="L435" i="1"/>
  <c r="L1542" i="1"/>
  <c r="L434" i="1"/>
  <c r="L433" i="1"/>
  <c r="L432" i="1"/>
  <c r="L1546" i="1"/>
  <c r="L428" i="1"/>
  <c r="L429" i="1"/>
  <c r="L430" i="1"/>
  <c r="L431" i="1"/>
  <c r="L1551" i="1"/>
  <c r="L1552" i="1"/>
  <c r="L426" i="1"/>
  <c r="L427" i="1"/>
  <c r="L425" i="1"/>
  <c r="L424" i="1"/>
  <c r="L423" i="1"/>
  <c r="L1558" i="1"/>
  <c r="L422" i="1"/>
  <c r="L421" i="1"/>
  <c r="L1561" i="1"/>
  <c r="L420" i="1"/>
  <c r="L1563" i="1"/>
  <c r="L1564" i="1"/>
  <c r="L1565" i="1"/>
  <c r="L418" i="1"/>
  <c r="L419" i="1"/>
  <c r="L413" i="1"/>
  <c r="L414" i="1"/>
  <c r="L415" i="1"/>
  <c r="L416" i="1"/>
  <c r="L417" i="1"/>
  <c r="L1573" i="1"/>
  <c r="L412" i="1"/>
  <c r="L411" i="1"/>
  <c r="L410" i="1"/>
  <c r="L409" i="1"/>
  <c r="L407" i="1"/>
  <c r="L408" i="1"/>
  <c r="L406" i="1"/>
  <c r="L405" i="1"/>
  <c r="L404" i="1"/>
  <c r="L403" i="1"/>
  <c r="L402" i="1"/>
  <c r="L401" i="1"/>
  <c r="L1586" i="1"/>
  <c r="L1587" i="1"/>
  <c r="L400" i="1"/>
  <c r="L399" i="1"/>
  <c r="L398" i="1"/>
  <c r="L1591" i="1"/>
  <c r="L397" i="1"/>
  <c r="L1593" i="1"/>
  <c r="L1594" i="1"/>
  <c r="L396" i="1"/>
  <c r="L395" i="1"/>
  <c r="L393" i="1"/>
  <c r="L394" i="1"/>
  <c r="L1599" i="1"/>
  <c r="L1600" i="1"/>
  <c r="L392" i="1"/>
  <c r="L391" i="1"/>
  <c r="L390" i="1"/>
  <c r="L1604" i="1"/>
  <c r="L386" i="1"/>
  <c r="L387" i="1"/>
  <c r="L388" i="1"/>
  <c r="L389" i="1"/>
  <c r="L1609" i="1"/>
  <c r="L1610" i="1"/>
  <c r="L1611" i="1"/>
  <c r="L1612" i="1"/>
  <c r="L385" i="1"/>
  <c r="L1614" i="1"/>
  <c r="L384" i="1"/>
  <c r="L383" i="1"/>
  <c r="L380" i="1"/>
  <c r="L381" i="1"/>
  <c r="L382" i="1"/>
  <c r="L376" i="1"/>
  <c r="L377" i="1"/>
  <c r="L378" i="1"/>
  <c r="L379" i="1"/>
  <c r="L375" i="1"/>
  <c r="L374" i="1"/>
  <c r="L369" i="1"/>
  <c r="L1627" i="1"/>
  <c r="L1628" i="1"/>
  <c r="L1629" i="1"/>
  <c r="L1630" i="1"/>
  <c r="L370" i="1"/>
  <c r="L1632" i="1"/>
  <c r="L371" i="1"/>
  <c r="L372" i="1"/>
  <c r="L373" i="1"/>
  <c r="L368" i="1"/>
  <c r="L367" i="1"/>
  <c r="L366" i="1"/>
  <c r="L365" i="1"/>
  <c r="L363" i="1"/>
  <c r="L364" i="1"/>
  <c r="L360" i="1"/>
  <c r="L361" i="1"/>
  <c r="L362" i="1"/>
  <c r="L359" i="1"/>
  <c r="L358" i="1"/>
  <c r="L1647" i="1"/>
  <c r="L357" i="1"/>
  <c r="L356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23" i="1"/>
  <c r="L324" i="1"/>
  <c r="L325" i="1"/>
  <c r="L326" i="1"/>
  <c r="L327" i="1"/>
  <c r="L328" i="1"/>
  <c r="L329" i="1"/>
  <c r="L330" i="1"/>
  <c r="L331" i="1"/>
  <c r="L332" i="1"/>
  <c r="L333" i="1"/>
  <c r="L322" i="1"/>
  <c r="L318" i="1"/>
  <c r="L319" i="1"/>
  <c r="L320" i="1"/>
  <c r="L321" i="1"/>
  <c r="L317" i="1"/>
  <c r="L315" i="1"/>
  <c r="L313" i="1"/>
  <c r="L314" i="1"/>
  <c r="L307" i="1"/>
  <c r="L308" i="1"/>
  <c r="L309" i="1"/>
  <c r="L310" i="1"/>
  <c r="L311" i="1"/>
  <c r="L312" i="1"/>
  <c r="L1698" i="1"/>
  <c r="L306" i="1"/>
  <c r="L305" i="1"/>
  <c r="L304" i="1"/>
  <c r="L1702" i="1"/>
  <c r="L303" i="1"/>
  <c r="L1704" i="1"/>
  <c r="L302" i="1"/>
  <c r="L1706" i="1"/>
  <c r="L297" i="1"/>
  <c r="L298" i="1"/>
  <c r="L299" i="1"/>
  <c r="L300" i="1"/>
  <c r="L301" i="1"/>
  <c r="L296" i="1"/>
  <c r="L1713" i="1"/>
  <c r="L295" i="1"/>
  <c r="L1715" i="1"/>
  <c r="L292" i="1"/>
  <c r="L293" i="1"/>
  <c r="L294" i="1"/>
  <c r="L1719" i="1"/>
  <c r="L291" i="1"/>
  <c r="L1721" i="1"/>
  <c r="L1722" i="1"/>
  <c r="L290" i="1"/>
  <c r="L284" i="1"/>
  <c r="L285" i="1"/>
  <c r="L286" i="1"/>
  <c r="L287" i="1"/>
  <c r="L288" i="1"/>
  <c r="L289" i="1"/>
  <c r="L283" i="1"/>
  <c r="L281" i="1"/>
  <c r="L282" i="1"/>
  <c r="L1733" i="1"/>
  <c r="L280" i="1"/>
  <c r="L1735" i="1"/>
  <c r="L279" i="1"/>
  <c r="L1737" i="1"/>
  <c r="L278" i="1"/>
  <c r="L277" i="1"/>
  <c r="L276" i="1"/>
  <c r="L266" i="1"/>
  <c r="L267" i="1"/>
  <c r="L268" i="1"/>
  <c r="L269" i="1"/>
  <c r="L270" i="1"/>
  <c r="L271" i="1"/>
  <c r="L272" i="1"/>
  <c r="L273" i="1"/>
  <c r="L274" i="1"/>
  <c r="L275" i="1"/>
  <c r="L265" i="1"/>
  <c r="L263" i="1"/>
  <c r="L264" i="1"/>
  <c r="L262" i="1"/>
  <c r="L1755" i="1"/>
  <c r="L1756" i="1"/>
  <c r="L258" i="1"/>
  <c r="L259" i="1"/>
  <c r="L260" i="1"/>
  <c r="L261" i="1"/>
  <c r="L256" i="1"/>
  <c r="L257" i="1"/>
  <c r="L254" i="1"/>
  <c r="L255" i="1"/>
  <c r="L253" i="1"/>
  <c r="L248" i="1"/>
  <c r="L249" i="1"/>
  <c r="L250" i="1"/>
  <c r="L251" i="1"/>
  <c r="L252" i="1"/>
  <c r="L247" i="1"/>
  <c r="L246" i="1"/>
  <c r="L243" i="1"/>
  <c r="L244" i="1"/>
  <c r="L245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1790" i="1"/>
  <c r="L1791" i="1"/>
  <c r="L242" i="1"/>
  <c r="L227" i="1"/>
  <c r="L226" i="1"/>
  <c r="L1795" i="1"/>
  <c r="L1796" i="1"/>
  <c r="L224" i="1"/>
  <c r="L225" i="1"/>
  <c r="L219" i="1"/>
  <c r="L220" i="1"/>
  <c r="L1801" i="1"/>
  <c r="L221" i="1"/>
  <c r="L222" i="1"/>
  <c r="L223" i="1"/>
  <c r="L217" i="1"/>
  <c r="L218" i="1"/>
  <c r="L1807" i="1"/>
  <c r="L216" i="1"/>
  <c r="L1809" i="1"/>
  <c r="L215" i="1"/>
  <c r="L212" i="1"/>
  <c r="L213" i="1"/>
  <c r="L1813" i="1"/>
  <c r="L1814" i="1"/>
  <c r="L211" i="1"/>
  <c r="L1816" i="1"/>
  <c r="L210" i="1"/>
  <c r="L202" i="1"/>
  <c r="L203" i="1"/>
  <c r="L204" i="1"/>
  <c r="L205" i="1"/>
  <c r="L206" i="1"/>
  <c r="L207" i="1"/>
  <c r="L208" i="1"/>
  <c r="L209" i="1"/>
  <c r="L201" i="1"/>
  <c r="L1827" i="1"/>
  <c r="L1828" i="1"/>
  <c r="L195" i="1"/>
  <c r="L196" i="1"/>
  <c r="L197" i="1"/>
  <c r="L198" i="1"/>
  <c r="L199" i="1"/>
  <c r="L200" i="1"/>
  <c r="L185" i="1"/>
  <c r="L186" i="1"/>
  <c r="L187" i="1"/>
  <c r="L188" i="1"/>
  <c r="L189" i="1"/>
  <c r="L191" i="1"/>
  <c r="L192" i="1"/>
  <c r="L193" i="1"/>
  <c r="L194" i="1"/>
  <c r="L184" i="1"/>
  <c r="L1845" i="1"/>
  <c r="L1846" i="1"/>
  <c r="L183" i="1"/>
  <c r="L182" i="1"/>
  <c r="L181" i="1"/>
  <c r="L1850" i="1"/>
  <c r="L180" i="1"/>
  <c r="L1852" i="1"/>
  <c r="L179" i="1"/>
  <c r="L178" i="1"/>
  <c r="L177" i="1"/>
  <c r="L176" i="1"/>
  <c r="L175" i="1"/>
  <c r="L174" i="1"/>
  <c r="L172" i="1"/>
  <c r="L173" i="1"/>
  <c r="L171" i="1"/>
  <c r="L170" i="1"/>
  <c r="L1863" i="1"/>
  <c r="L1864" i="1"/>
  <c r="L1865" i="1"/>
  <c r="L165" i="1"/>
  <c r="L166" i="1"/>
  <c r="L167" i="1"/>
  <c r="L168" i="1"/>
  <c r="L169" i="1"/>
  <c r="L1871" i="1"/>
  <c r="L160" i="1"/>
  <c r="L161" i="1"/>
  <c r="L162" i="1"/>
  <c r="L163" i="1"/>
  <c r="L164" i="1"/>
  <c r="L156" i="1"/>
  <c r="L157" i="1"/>
  <c r="L158" i="1"/>
  <c r="L159" i="1"/>
  <c r="L151" i="1"/>
  <c r="L152" i="1"/>
  <c r="L153" i="1"/>
  <c r="L154" i="1"/>
  <c r="L155" i="1"/>
  <c r="L150" i="1"/>
  <c r="L1887" i="1"/>
  <c r="L146" i="1"/>
  <c r="L147" i="1"/>
  <c r="L148" i="1"/>
  <c r="L149" i="1"/>
  <c r="L143" i="1"/>
  <c r="L144" i="1"/>
  <c r="L145" i="1"/>
  <c r="L1895" i="1"/>
  <c r="L141" i="1"/>
  <c r="L142" i="1"/>
  <c r="L140" i="1"/>
  <c r="L139" i="1"/>
  <c r="L1900" i="1"/>
  <c r="L1901" i="1"/>
  <c r="L137" i="1"/>
  <c r="L138" i="1"/>
  <c r="L135" i="1"/>
  <c r="L136" i="1"/>
  <c r="L108" i="1"/>
  <c r="L109" i="1"/>
  <c r="L110" i="1"/>
  <c r="L111" i="1"/>
  <c r="L112" i="1"/>
  <c r="L113" i="1"/>
  <c r="L114" i="1"/>
  <c r="L115" i="1"/>
  <c r="L116" i="1"/>
  <c r="L118" i="1"/>
  <c r="L119" i="1"/>
  <c r="L120" i="1"/>
  <c r="L121" i="1"/>
  <c r="L122" i="1"/>
  <c r="L124" i="1"/>
  <c r="L126" i="1"/>
  <c r="L127" i="1"/>
  <c r="L128" i="1"/>
  <c r="L129" i="1"/>
  <c r="L130" i="1"/>
  <c r="L132" i="1"/>
  <c r="L133" i="1"/>
  <c r="L134" i="1"/>
  <c r="L1929" i="1"/>
  <c r="L1930" i="1"/>
  <c r="L1931" i="1"/>
  <c r="L106" i="1"/>
  <c r="L107" i="1"/>
  <c r="L97" i="1"/>
  <c r="L100" i="1"/>
  <c r="L101" i="1"/>
  <c r="L102" i="1"/>
  <c r="L103" i="1"/>
  <c r="L104" i="1"/>
  <c r="L1940" i="1"/>
  <c r="L96" i="1"/>
  <c r="L95" i="1"/>
  <c r="L1943" i="1"/>
  <c r="L93" i="1"/>
  <c r="L92" i="1"/>
  <c r="L89" i="1"/>
  <c r="L90" i="1"/>
  <c r="L91" i="1"/>
  <c r="L88" i="1"/>
  <c r="L87" i="1"/>
  <c r="L84" i="1"/>
  <c r="L85" i="1"/>
  <c r="L86" i="1"/>
  <c r="L83" i="1"/>
  <c r="L75" i="1"/>
  <c r="L78" i="1"/>
  <c r="L79" i="1"/>
  <c r="L1958" i="1"/>
  <c r="L82" i="1"/>
  <c r="L74" i="1"/>
  <c r="L1961" i="1"/>
  <c r="L73" i="1"/>
  <c r="L72" i="1"/>
  <c r="L1964" i="1"/>
  <c r="L63" i="1"/>
  <c r="L64" i="1"/>
  <c r="L65" i="1"/>
  <c r="L66" i="1"/>
  <c r="L70" i="1"/>
  <c r="L71" i="1"/>
  <c r="L62" i="1"/>
  <c r="L61" i="1"/>
  <c r="L1973" i="1"/>
  <c r="L59" i="1"/>
  <c r="L60" i="1"/>
  <c r="L58" i="1"/>
  <c r="L57" i="1"/>
  <c r="L56" i="1"/>
  <c r="L55" i="1"/>
  <c r="L54" i="1"/>
  <c r="L52" i="1"/>
  <c r="L1982" i="1"/>
  <c r="L51" i="1"/>
  <c r="L50" i="1"/>
  <c r="L49" i="1"/>
  <c r="L47" i="1"/>
  <c r="L46" i="1"/>
  <c r="L45" i="1"/>
  <c r="L44" i="1"/>
  <c r="L43" i="1"/>
  <c r="L42" i="1"/>
  <c r="L41" i="1"/>
  <c r="L38" i="1"/>
  <c r="L39" i="1"/>
  <c r="L40" i="1"/>
  <c r="L1996" i="1"/>
  <c r="L37" i="1"/>
  <c r="L35" i="1"/>
  <c r="L36" i="1"/>
  <c r="L34" i="1"/>
  <c r="L32" i="1"/>
  <c r="L33" i="1"/>
  <c r="L31" i="1"/>
  <c r="L2004" i="1"/>
  <c r="L2005" i="1"/>
  <c r="L30" i="1"/>
  <c r="L28" i="1"/>
  <c r="L26" i="1"/>
  <c r="L27" i="1"/>
  <c r="L2010" i="1"/>
  <c r="L25" i="1"/>
  <c r="L2012" i="1"/>
  <c r="L2013" i="1"/>
  <c r="L2014" i="1"/>
  <c r="L24" i="1"/>
  <c r="L21" i="1"/>
  <c r="L16" i="1"/>
  <c r="L2018" i="1"/>
  <c r="L15" i="1"/>
  <c r="L14" i="1"/>
  <c r="L13" i="1"/>
  <c r="L12" i="1"/>
  <c r="L11" i="1"/>
  <c r="L2025" i="1"/>
  <c r="D9" i="1"/>
  <c r="B9" i="1"/>
  <c r="D8" i="1"/>
  <c r="B8" i="1"/>
  <c r="D7" i="1"/>
  <c r="B7" i="1"/>
  <c r="D6" i="1"/>
  <c r="B6" i="1"/>
  <c r="D5" i="1"/>
  <c r="B5" i="1"/>
  <c r="D4" i="1"/>
  <c r="B4" i="1"/>
  <c r="D3" i="1"/>
  <c r="B3" i="1"/>
  <c r="Y33" i="3" l="1"/>
  <c r="J2526" i="3" s="1" a="1"/>
  <c r="J2526" i="3" s="1"/>
  <c r="Y26" i="3"/>
  <c r="J2499" i="3" s="1" a="1"/>
  <c r="J2499" i="3" s="1"/>
  <c r="Y30" i="3"/>
  <c r="J2516" i="3" s="1" a="1"/>
  <c r="J2516" i="3" s="1"/>
  <c r="Y25" i="3"/>
  <c r="J2498" i="3" s="1" a="1"/>
  <c r="J2498" i="3" s="1"/>
  <c r="Y14" i="3"/>
  <c r="J2419" i="3" s="1" a="1"/>
  <c r="J2419" i="3" s="1"/>
  <c r="Y9" i="3"/>
  <c r="J2365" i="3" s="1" a="1"/>
  <c r="J2365" i="3" s="1"/>
  <c r="Y21" i="3"/>
  <c r="J2471" i="3" s="1" a="1"/>
  <c r="J2471" i="3" s="1"/>
  <c r="Y10" i="3"/>
  <c r="J2377" i="3" s="1" a="1"/>
  <c r="J2377" i="3" s="1"/>
  <c r="Y15" i="3"/>
  <c r="J2421" i="3" s="1" a="1"/>
  <c r="J2421" i="3" s="1"/>
  <c r="W3" i="3"/>
  <c r="Y3" i="3" s="1"/>
  <c r="J2304" i="3" s="1" a="1"/>
  <c r="J2304" i="3" s="1"/>
  <c r="W27" i="3"/>
  <c r="Y27" i="3" s="1"/>
  <c r="J2500" i="3" s="1" a="1"/>
  <c r="J2500" i="3" s="1"/>
  <c r="W31" i="3"/>
  <c r="Y31" i="3" s="1"/>
  <c r="J2517" i="3" s="1" a="1"/>
  <c r="J2517" i="3" s="1"/>
  <c r="Y6" i="3"/>
  <c r="J2303" i="3" s="1" a="1"/>
  <c r="J2303" i="3" s="1"/>
  <c r="W4" i="3"/>
  <c r="Y4" i="3" s="1"/>
  <c r="J2309" i="3" s="1" a="1"/>
  <c r="J2309" i="3" s="1"/>
  <c r="W8" i="3"/>
  <c r="Y8" i="3" s="1"/>
  <c r="J2358" i="3" s="1" a="1"/>
  <c r="J2358" i="3" s="1"/>
  <c r="W12" i="3"/>
  <c r="Y12" i="3" s="1"/>
  <c r="J2389" i="3" s="1" a="1"/>
  <c r="J2389" i="3" s="1"/>
  <c r="W20" i="3"/>
  <c r="Y20" i="3" s="1"/>
  <c r="J2468" i="3" s="1" a="1"/>
  <c r="J2468" i="3" s="1"/>
  <c r="W28" i="3"/>
  <c r="Y28" i="3" s="1"/>
  <c r="J2502" i="3" s="1" a="1"/>
  <c r="J2502" i="3" s="1"/>
  <c r="Y19" i="3"/>
  <c r="J2467" i="3" s="1" a="1"/>
  <c r="J2467" i="3" s="1"/>
  <c r="Y32" i="3"/>
  <c r="J2518" i="3" s="1" a="1"/>
  <c r="J2518" i="3" s="1"/>
  <c r="Y5" i="3"/>
  <c r="J2315" i="3" s="1" a="1"/>
  <c r="J2315" i="3" s="1"/>
  <c r="Y17" i="3"/>
  <c r="J2459" i="3" s="1" a="1"/>
  <c r="J2459" i="3" s="1"/>
  <c r="Y29" i="3"/>
  <c r="J2513" i="3" s="1" a="1"/>
  <c r="J2513" i="3" s="1"/>
  <c r="Y35" i="3"/>
  <c r="J65" i="3" s="1" a="1"/>
  <c r="J65" i="3" s="1"/>
  <c r="Y18" i="3"/>
  <c r="J2465" i="3" s="1" a="1"/>
  <c r="J2465" i="3" s="1"/>
  <c r="Y16" i="3"/>
  <c r="J2429" i="3" s="1" a="1"/>
  <c r="J2429" i="3" s="1"/>
  <c r="H64" i="3" a="1"/>
  <c r="H64" i="3" s="1"/>
  <c r="H220" i="3" a="1"/>
  <c r="H220" i="3" s="1"/>
  <c r="H520" i="3" a="1"/>
  <c r="H520" i="3" s="1"/>
  <c r="H245" i="3" a="1"/>
  <c r="H245" i="3" s="1"/>
  <c r="H115" i="3" a="1"/>
  <c r="H115" i="3" s="1"/>
  <c r="H259" i="3" a="1"/>
  <c r="H259" i="3" s="1"/>
  <c r="H116" i="3" a="1"/>
  <c r="H116" i="3" s="1"/>
  <c r="H260" i="3" a="1"/>
  <c r="H260" i="3" s="1"/>
  <c r="H404" i="3" a="1"/>
  <c r="H404" i="3" s="1"/>
  <c r="H141" i="3" a="1"/>
  <c r="H141" i="3" s="1"/>
  <c r="H10" i="3" a="1"/>
  <c r="H10" i="3" s="1"/>
  <c r="H154" i="3" a="1"/>
  <c r="H154" i="3" s="1"/>
  <c r="H121" i="3" a="1"/>
  <c r="H121" i="3" s="1"/>
  <c r="H265" i="3" a="1"/>
  <c r="H265" i="3" s="1"/>
  <c r="H38" i="3" a="1"/>
  <c r="H38" i="3" s="1"/>
  <c r="H182" i="3" a="1"/>
  <c r="H182" i="3" s="1"/>
  <c r="H3" i="3" a="1"/>
  <c r="H3" i="3" s="1"/>
  <c r="H2593" i="3" a="1"/>
  <c r="H2593" i="3" s="1"/>
  <c r="H147" i="3" a="1"/>
  <c r="H147" i="3" s="1"/>
  <c r="H291" i="3" a="1"/>
  <c r="H291" i="3" s="1"/>
  <c r="H435" i="3" a="1"/>
  <c r="H435" i="3" s="1"/>
  <c r="H579" i="3" a="1"/>
  <c r="H579" i="3" s="1"/>
  <c r="H723" i="3" a="1"/>
  <c r="H723" i="3" s="1"/>
  <c r="H867" i="3" a="1"/>
  <c r="H867" i="3" s="1"/>
  <c r="H1011" i="3" a="1"/>
  <c r="H1011" i="3" s="1"/>
  <c r="H1155" i="3" a="1"/>
  <c r="H1155" i="3" s="1"/>
  <c r="H1299" i="3" a="1"/>
  <c r="H1299" i="3" s="1"/>
  <c r="H1443" i="3" a="1"/>
  <c r="H1443" i="3" s="1"/>
  <c r="H1587" i="3" a="1"/>
  <c r="H1587" i="3" s="1"/>
  <c r="H1731" i="3" a="1"/>
  <c r="H1731" i="3" s="1"/>
  <c r="H1875" i="3" a="1"/>
  <c r="H1875" i="3" s="1"/>
  <c r="H2019" i="3" a="1"/>
  <c r="H2019" i="3" s="1"/>
  <c r="H2163" i="3" a="1"/>
  <c r="H2163" i="3" s="1"/>
  <c r="H2307" i="3" a="1"/>
  <c r="H2307" i="3" s="1"/>
  <c r="H2451" i="3" a="1"/>
  <c r="H2451" i="3" s="1"/>
  <c r="H544" i="3" a="1"/>
  <c r="H544" i="3" s="1"/>
  <c r="H688" i="3" a="1"/>
  <c r="H688" i="3" s="1"/>
  <c r="H832" i="3" a="1"/>
  <c r="H832" i="3" s="1"/>
  <c r="H976" i="3" a="1"/>
  <c r="H976" i="3" s="1"/>
  <c r="H1120" i="3" a="1"/>
  <c r="H1120" i="3" s="1"/>
  <c r="H1264" i="3" a="1"/>
  <c r="H1264" i="3" s="1"/>
  <c r="H1408" i="3" a="1"/>
  <c r="H1408" i="3" s="1"/>
  <c r="H1552" i="3" a="1"/>
  <c r="H1552" i="3" s="1"/>
  <c r="H1696" i="3" a="1"/>
  <c r="H1696" i="3" s="1"/>
  <c r="H1840" i="3" a="1"/>
  <c r="H1840" i="3" s="1"/>
  <c r="H1984" i="3" a="1"/>
  <c r="H1984" i="3" s="1"/>
  <c r="H2128" i="3" a="1"/>
  <c r="H2128" i="3" s="1"/>
  <c r="H2272" i="3" a="1"/>
  <c r="H2272" i="3" s="1"/>
  <c r="H2416" i="3" a="1"/>
  <c r="H2416" i="3" s="1"/>
  <c r="H2560" i="3" a="1"/>
  <c r="H2560" i="3" s="1"/>
  <c r="H605" i="3" a="1"/>
  <c r="H605" i="3" s="1"/>
  <c r="H749" i="3" a="1"/>
  <c r="H749" i="3" s="1"/>
  <c r="H893" i="3" a="1"/>
  <c r="H893" i="3" s="1"/>
  <c r="H1037" i="3" a="1"/>
  <c r="H1037" i="3" s="1"/>
  <c r="H1181" i="3" a="1"/>
  <c r="H1181" i="3" s="1"/>
  <c r="H1325" i="3" a="1"/>
  <c r="H1325" i="3" s="1"/>
  <c r="H1469" i="3" a="1"/>
  <c r="H1469" i="3" s="1"/>
  <c r="H1613" i="3" a="1"/>
  <c r="H1613" i="3" s="1"/>
  <c r="H1757" i="3" a="1"/>
  <c r="H1757" i="3" s="1"/>
  <c r="H1901" i="3" a="1"/>
  <c r="H1901" i="3" s="1"/>
  <c r="H2045" i="3" a="1"/>
  <c r="H2045" i="3" s="1"/>
  <c r="H2189" i="3" a="1"/>
  <c r="H2189" i="3" s="1"/>
  <c r="H2333" i="3" a="1"/>
  <c r="H2333" i="3" s="1"/>
  <c r="H2477" i="3" a="1"/>
  <c r="H2477" i="3" s="1"/>
  <c r="H294" i="3" a="1"/>
  <c r="H294" i="3" s="1"/>
  <c r="H438" i="3" a="1"/>
  <c r="H438" i="3" s="1"/>
  <c r="H582" i="3" a="1"/>
  <c r="H582" i="3" s="1"/>
  <c r="H726" i="3" a="1"/>
  <c r="H726" i="3" s="1"/>
  <c r="H870" i="3" a="1"/>
  <c r="H870" i="3" s="1"/>
  <c r="H1014" i="3" a="1"/>
  <c r="H1014" i="3" s="1"/>
  <c r="H1158" i="3" a="1"/>
  <c r="H1158" i="3" s="1"/>
  <c r="H1302" i="3" a="1"/>
  <c r="H1302" i="3" s="1"/>
  <c r="H1446" i="3" a="1"/>
  <c r="H1446" i="3" s="1"/>
  <c r="H1590" i="3" a="1"/>
  <c r="H1590" i="3" s="1"/>
  <c r="H1734" i="3" a="1"/>
  <c r="H1734" i="3" s="1"/>
  <c r="H1878" i="3" a="1"/>
  <c r="H1878" i="3" s="1"/>
  <c r="H2022" i="3" a="1"/>
  <c r="H2022" i="3" s="1"/>
  <c r="H2166" i="3" a="1"/>
  <c r="H2166" i="3" s="1"/>
  <c r="H2310" i="3" a="1"/>
  <c r="H2310" i="3" s="1"/>
  <c r="H2454" i="3" a="1"/>
  <c r="H2454" i="3" s="1"/>
  <c r="H295" i="3" a="1"/>
  <c r="H295" i="3" s="1"/>
  <c r="H439" i="3" a="1"/>
  <c r="H439" i="3" s="1"/>
  <c r="H583" i="3" a="1"/>
  <c r="H583" i="3" s="1"/>
  <c r="H727" i="3" a="1"/>
  <c r="H727" i="3" s="1"/>
  <c r="H871" i="3" a="1"/>
  <c r="H871" i="3" s="1"/>
  <c r="H1015" i="3" a="1"/>
  <c r="H1015" i="3" s="1"/>
  <c r="H1159" i="3" a="1"/>
  <c r="H1159" i="3" s="1"/>
  <c r="H1303" i="3" a="1"/>
  <c r="H1303" i="3" s="1"/>
  <c r="H1447" i="3" a="1"/>
  <c r="H1447" i="3" s="1"/>
  <c r="H1591" i="3" a="1"/>
  <c r="H1591" i="3" s="1"/>
  <c r="H1735" i="3" a="1"/>
  <c r="H1735" i="3" s="1"/>
  <c r="H1879" i="3" a="1"/>
  <c r="H1879" i="3" s="1"/>
  <c r="H2023" i="3" a="1"/>
  <c r="H2023" i="3" s="1"/>
  <c r="H2167" i="3" a="1"/>
  <c r="H2167" i="3" s="1"/>
  <c r="H2311" i="3" a="1"/>
  <c r="H2311" i="3" s="1"/>
  <c r="H2455" i="3" a="1"/>
  <c r="H2455" i="3" s="1"/>
  <c r="H560" i="3" a="1"/>
  <c r="H560" i="3" s="1"/>
  <c r="H704" i="3" a="1"/>
  <c r="H704" i="3" s="1"/>
  <c r="H848" i="3" a="1"/>
  <c r="H848" i="3" s="1"/>
  <c r="H992" i="3" a="1"/>
  <c r="H992" i="3" s="1"/>
  <c r="H1136" i="3" a="1"/>
  <c r="H1136" i="3" s="1"/>
  <c r="H1280" i="3" a="1"/>
  <c r="H1280" i="3" s="1"/>
  <c r="H1424" i="3" a="1"/>
  <c r="H1424" i="3" s="1"/>
  <c r="H1568" i="3" a="1"/>
  <c r="H1568" i="3" s="1"/>
  <c r="H1712" i="3" a="1"/>
  <c r="H1712" i="3" s="1"/>
  <c r="H1856" i="3" a="1"/>
  <c r="H1856" i="3" s="1"/>
  <c r="H2000" i="3" a="1"/>
  <c r="H2000" i="3" s="1"/>
  <c r="H2144" i="3" a="1"/>
  <c r="H2144" i="3" s="1"/>
  <c r="H2288" i="3" a="1"/>
  <c r="H2288" i="3" s="1"/>
  <c r="H2432" i="3" a="1"/>
  <c r="H2432" i="3" s="1"/>
  <c r="H2576" i="3" a="1"/>
  <c r="H2576" i="3" s="1"/>
  <c r="H273" i="3" a="1"/>
  <c r="H273" i="3" s="1"/>
  <c r="H417" i="3" a="1"/>
  <c r="H417" i="3" s="1"/>
  <c r="H561" i="3" a="1"/>
  <c r="H561" i="3" s="1"/>
  <c r="H705" i="3" a="1"/>
  <c r="H705" i="3" s="1"/>
  <c r="H849" i="3" a="1"/>
  <c r="H849" i="3" s="1"/>
  <c r="H993" i="3" a="1"/>
  <c r="H993" i="3" s="1"/>
  <c r="H1137" i="3" a="1"/>
  <c r="H1137" i="3" s="1"/>
  <c r="H1281" i="3" a="1"/>
  <c r="H1281" i="3" s="1"/>
  <c r="H1425" i="3" a="1"/>
  <c r="H1425" i="3" s="1"/>
  <c r="H1569" i="3" a="1"/>
  <c r="H1569" i="3" s="1"/>
  <c r="H210" i="3" a="1"/>
  <c r="H210" i="3" s="1"/>
  <c r="H88" i="3" a="1"/>
  <c r="H88" i="3" s="1"/>
  <c r="H232" i="3" a="1"/>
  <c r="H232" i="3" s="1"/>
  <c r="H388" i="3" a="1"/>
  <c r="H388" i="3" s="1"/>
  <c r="H532" i="3" a="1"/>
  <c r="H532" i="3" s="1"/>
  <c r="H113" i="3" a="1"/>
  <c r="H113" i="3" s="1"/>
  <c r="H257" i="3" a="1"/>
  <c r="H257" i="3" s="1"/>
  <c r="H413" i="3" a="1"/>
  <c r="H413" i="3" s="1"/>
  <c r="H78" i="3" a="1"/>
  <c r="H78" i="3" s="1"/>
  <c r="H222" i="3" a="1"/>
  <c r="H222" i="3" s="1"/>
  <c r="H127" i="3" a="1"/>
  <c r="H127" i="3" s="1"/>
  <c r="H271" i="3" a="1"/>
  <c r="H271" i="3" s="1"/>
  <c r="H128" i="3" a="1"/>
  <c r="H128" i="3" s="1"/>
  <c r="H272" i="3" a="1"/>
  <c r="H272" i="3" s="1"/>
  <c r="H416" i="3" a="1"/>
  <c r="H416" i="3" s="1"/>
  <c r="H9" i="3" a="1"/>
  <c r="H9" i="3" s="1"/>
  <c r="H22" i="3" a="1"/>
  <c r="H22" i="3" s="1"/>
  <c r="H11" i="3" a="1"/>
  <c r="H11" i="3" s="1"/>
  <c r="H133" i="3" a="1"/>
  <c r="H133" i="3" s="1"/>
  <c r="H277" i="3" a="1"/>
  <c r="H277" i="3" s="1"/>
  <c r="H50" i="3" a="1"/>
  <c r="H50" i="3" s="1"/>
  <c r="H194" i="3" a="1"/>
  <c r="H194" i="3" s="1"/>
  <c r="H15" i="3" a="1"/>
  <c r="H15" i="3" s="1"/>
  <c r="H159" i="3" a="1"/>
  <c r="H159" i="3" s="1"/>
  <c r="H303" i="3" a="1"/>
  <c r="H303" i="3" s="1"/>
  <c r="H447" i="3" a="1"/>
  <c r="H447" i="3" s="1"/>
  <c r="H591" i="3" a="1"/>
  <c r="H591" i="3" s="1"/>
  <c r="H735" i="3" a="1"/>
  <c r="H735" i="3" s="1"/>
  <c r="H879" i="3" a="1"/>
  <c r="H879" i="3" s="1"/>
  <c r="H1023" i="3" a="1"/>
  <c r="H1023" i="3" s="1"/>
  <c r="H1167" i="3" a="1"/>
  <c r="H1167" i="3" s="1"/>
  <c r="H1311" i="3" a="1"/>
  <c r="H1311" i="3" s="1"/>
  <c r="H1455" i="3" a="1"/>
  <c r="H1455" i="3" s="1"/>
  <c r="H1599" i="3" a="1"/>
  <c r="H1599" i="3" s="1"/>
  <c r="H1743" i="3" a="1"/>
  <c r="H1743" i="3" s="1"/>
  <c r="H1887" i="3" a="1"/>
  <c r="H1887" i="3" s="1"/>
  <c r="H2031" i="3" a="1"/>
  <c r="H2031" i="3" s="1"/>
  <c r="H2175" i="3" a="1"/>
  <c r="H2175" i="3" s="1"/>
  <c r="H2319" i="3" a="1"/>
  <c r="H2319" i="3" s="1"/>
  <c r="H2463" i="3" a="1"/>
  <c r="H2463" i="3" s="1"/>
  <c r="H556" i="3" a="1"/>
  <c r="H556" i="3" s="1"/>
  <c r="H700" i="3" a="1"/>
  <c r="H700" i="3" s="1"/>
  <c r="H844" i="3" a="1"/>
  <c r="H844" i="3" s="1"/>
  <c r="H988" i="3" a="1"/>
  <c r="H988" i="3" s="1"/>
  <c r="H1132" i="3" a="1"/>
  <c r="H1132" i="3" s="1"/>
  <c r="H1276" i="3" a="1"/>
  <c r="H1276" i="3" s="1"/>
  <c r="H1420" i="3" a="1"/>
  <c r="H1420" i="3" s="1"/>
  <c r="H1564" i="3" a="1"/>
  <c r="H1564" i="3" s="1"/>
  <c r="H1708" i="3" a="1"/>
  <c r="H1708" i="3" s="1"/>
  <c r="H1852" i="3" a="1"/>
  <c r="H1852" i="3" s="1"/>
  <c r="H1996" i="3" a="1"/>
  <c r="H1996" i="3" s="1"/>
  <c r="H2140" i="3" a="1"/>
  <c r="H2140" i="3" s="1"/>
  <c r="H2284" i="3" a="1"/>
  <c r="H2284" i="3" s="1"/>
  <c r="H2428" i="3" a="1"/>
  <c r="H2428" i="3" s="1"/>
  <c r="H2572" i="3" a="1"/>
  <c r="H2572" i="3" s="1"/>
  <c r="H617" i="3" a="1"/>
  <c r="H617" i="3" s="1"/>
  <c r="H761" i="3" a="1"/>
  <c r="H761" i="3" s="1"/>
  <c r="H905" i="3" a="1"/>
  <c r="H905" i="3" s="1"/>
  <c r="H1049" i="3" a="1"/>
  <c r="H1049" i="3" s="1"/>
  <c r="H1193" i="3" a="1"/>
  <c r="H1193" i="3" s="1"/>
  <c r="H1337" i="3" a="1"/>
  <c r="H1337" i="3" s="1"/>
  <c r="H1481" i="3" a="1"/>
  <c r="H1481" i="3" s="1"/>
  <c r="H1625" i="3" a="1"/>
  <c r="H1625" i="3" s="1"/>
  <c r="H1769" i="3" a="1"/>
  <c r="H1769" i="3" s="1"/>
  <c r="H1913" i="3" a="1"/>
  <c r="H1913" i="3" s="1"/>
  <c r="H2057" i="3" a="1"/>
  <c r="H2057" i="3" s="1"/>
  <c r="H2201" i="3" a="1"/>
  <c r="H2201" i="3" s="1"/>
  <c r="H2345" i="3" a="1"/>
  <c r="H2345" i="3" s="1"/>
  <c r="H2489" i="3" a="1"/>
  <c r="H2489" i="3" s="1"/>
  <c r="H306" i="3" a="1"/>
  <c r="H306" i="3" s="1"/>
  <c r="H450" i="3" a="1"/>
  <c r="H450" i="3" s="1"/>
  <c r="H594" i="3" a="1"/>
  <c r="H594" i="3" s="1"/>
  <c r="H738" i="3" a="1"/>
  <c r="H738" i="3" s="1"/>
  <c r="H882" i="3" a="1"/>
  <c r="H882" i="3" s="1"/>
  <c r="H1026" i="3" a="1"/>
  <c r="H1026" i="3" s="1"/>
  <c r="H1170" i="3" a="1"/>
  <c r="H1170" i="3" s="1"/>
  <c r="H1314" i="3" a="1"/>
  <c r="H1314" i="3" s="1"/>
  <c r="H1458" i="3" a="1"/>
  <c r="H1458" i="3" s="1"/>
  <c r="H1602" i="3" a="1"/>
  <c r="H1602" i="3" s="1"/>
  <c r="H1746" i="3" a="1"/>
  <c r="H1746" i="3" s="1"/>
  <c r="H1890" i="3" a="1"/>
  <c r="H1890" i="3" s="1"/>
  <c r="H2034" i="3" a="1"/>
  <c r="H2034" i="3" s="1"/>
  <c r="H2178" i="3" a="1"/>
  <c r="H2178" i="3" s="1"/>
  <c r="H2322" i="3" a="1"/>
  <c r="H2322" i="3" s="1"/>
  <c r="H2466" i="3" a="1"/>
  <c r="H2466" i="3" s="1"/>
  <c r="H307" i="3" a="1"/>
  <c r="H307" i="3" s="1"/>
  <c r="H451" i="3" a="1"/>
  <c r="H451" i="3" s="1"/>
  <c r="H595" i="3" a="1"/>
  <c r="H595" i="3" s="1"/>
  <c r="H739" i="3" a="1"/>
  <c r="H739" i="3" s="1"/>
  <c r="H883" i="3" a="1"/>
  <c r="H883" i="3" s="1"/>
  <c r="H1027" i="3" a="1"/>
  <c r="H1027" i="3" s="1"/>
  <c r="H1171" i="3" a="1"/>
  <c r="H1171" i="3" s="1"/>
  <c r="H1315" i="3" a="1"/>
  <c r="H1315" i="3" s="1"/>
  <c r="H1459" i="3" a="1"/>
  <c r="H1459" i="3" s="1"/>
  <c r="H1603" i="3" a="1"/>
  <c r="H1603" i="3" s="1"/>
  <c r="H1747" i="3" a="1"/>
  <c r="H1747" i="3" s="1"/>
  <c r="H1891" i="3" a="1"/>
  <c r="H1891" i="3" s="1"/>
  <c r="H2035" i="3" a="1"/>
  <c r="H2035" i="3" s="1"/>
  <c r="H2179" i="3" a="1"/>
  <c r="H2179" i="3" s="1"/>
  <c r="H2323" i="3" a="1"/>
  <c r="H2323" i="3" s="1"/>
  <c r="H2467" i="3" a="1"/>
  <c r="H2467" i="3" s="1"/>
  <c r="H572" i="3" a="1"/>
  <c r="H572" i="3" s="1"/>
  <c r="H716" i="3" a="1"/>
  <c r="H716" i="3" s="1"/>
  <c r="H860" i="3" a="1"/>
  <c r="H860" i="3" s="1"/>
  <c r="H1004" i="3" a="1"/>
  <c r="H1004" i="3" s="1"/>
  <c r="H1148" i="3" a="1"/>
  <c r="H1148" i="3" s="1"/>
  <c r="H1292" i="3" a="1"/>
  <c r="H1292" i="3" s="1"/>
  <c r="H1436" i="3" a="1"/>
  <c r="H1436" i="3" s="1"/>
  <c r="H1580" i="3" a="1"/>
  <c r="H1580" i="3" s="1"/>
  <c r="H1724" i="3" a="1"/>
  <c r="H1724" i="3" s="1"/>
  <c r="H1868" i="3" a="1"/>
  <c r="H1868" i="3" s="1"/>
  <c r="H2012" i="3" a="1"/>
  <c r="H2012" i="3" s="1"/>
  <c r="H2156" i="3" a="1"/>
  <c r="H2156" i="3" s="1"/>
  <c r="H2300" i="3" a="1"/>
  <c r="H2300" i="3" s="1"/>
  <c r="H2444" i="3" a="1"/>
  <c r="H2444" i="3" s="1"/>
  <c r="H2588" i="3" a="1"/>
  <c r="H2588" i="3" s="1"/>
  <c r="H285" i="3" a="1"/>
  <c r="H285" i="3" s="1"/>
  <c r="H429" i="3" a="1"/>
  <c r="H429" i="3" s="1"/>
  <c r="H573" i="3" a="1"/>
  <c r="H573" i="3" s="1"/>
  <c r="H717" i="3" a="1"/>
  <c r="H717" i="3" s="1"/>
  <c r="H861" i="3" a="1"/>
  <c r="H861" i="3" s="1"/>
  <c r="H1005" i="3" a="1"/>
  <c r="H1005" i="3" s="1"/>
  <c r="H1149" i="3" a="1"/>
  <c r="H1149" i="3" s="1"/>
  <c r="H1293" i="3" a="1"/>
  <c r="H1293" i="3" s="1"/>
  <c r="H1437" i="3" a="1"/>
  <c r="H1437" i="3" s="1"/>
  <c r="H1581" i="3" a="1"/>
  <c r="H1581" i="3" s="1"/>
  <c r="H1725" i="3" a="1"/>
  <c r="H1725" i="3" s="1"/>
  <c r="H1869" i="3" a="1"/>
  <c r="H1869" i="3" s="1"/>
  <c r="H2013" i="3" a="1"/>
  <c r="H2013" i="3" s="1"/>
  <c r="H2157" i="3" a="1"/>
  <c r="H2157" i="3" s="1"/>
  <c r="H2301" i="3" a="1"/>
  <c r="H2301" i="3" s="1"/>
  <c r="H2445" i="3" a="1"/>
  <c r="H2445" i="3" s="1"/>
  <c r="H139" i="3" a="1"/>
  <c r="H139" i="3" s="1"/>
  <c r="H117" i="3" a="1"/>
  <c r="H117" i="3" s="1"/>
  <c r="H140" i="3" a="1"/>
  <c r="H140" i="3" s="1"/>
  <c r="H284" i="3" a="1"/>
  <c r="H284" i="3" s="1"/>
  <c r="H428" i="3" a="1"/>
  <c r="H428" i="3" s="1"/>
  <c r="H21" i="3" a="1"/>
  <c r="H21" i="3" s="1"/>
  <c r="H34" i="3" a="1"/>
  <c r="H34" i="3" s="1"/>
  <c r="H12" i="3" a="1"/>
  <c r="H12" i="3" s="1"/>
  <c r="H145" i="3" a="1"/>
  <c r="H145" i="3" s="1"/>
  <c r="H289" i="3" a="1"/>
  <c r="H289" i="3" s="1"/>
  <c r="H62" i="3" a="1"/>
  <c r="H62" i="3" s="1"/>
  <c r="H206" i="3" a="1"/>
  <c r="H206" i="3" s="1"/>
  <c r="H27" i="3" a="1"/>
  <c r="H27" i="3" s="1"/>
  <c r="H171" i="3" a="1"/>
  <c r="H171" i="3" s="1"/>
  <c r="H315" i="3" a="1"/>
  <c r="H315" i="3" s="1"/>
  <c r="H459" i="3" a="1"/>
  <c r="H459" i="3" s="1"/>
  <c r="H603" i="3" a="1"/>
  <c r="H603" i="3" s="1"/>
  <c r="H747" i="3" a="1"/>
  <c r="H747" i="3" s="1"/>
  <c r="H891" i="3" a="1"/>
  <c r="H891" i="3" s="1"/>
  <c r="H1035" i="3" a="1"/>
  <c r="H1035" i="3" s="1"/>
  <c r="H1179" i="3" a="1"/>
  <c r="H1179" i="3" s="1"/>
  <c r="H1323" i="3" a="1"/>
  <c r="H1323" i="3" s="1"/>
  <c r="H1467" i="3" a="1"/>
  <c r="H1467" i="3" s="1"/>
  <c r="H1611" i="3" a="1"/>
  <c r="H1611" i="3" s="1"/>
  <c r="H1755" i="3" a="1"/>
  <c r="H1755" i="3" s="1"/>
  <c r="H1899" i="3" a="1"/>
  <c r="H1899" i="3" s="1"/>
  <c r="H2043" i="3" a="1"/>
  <c r="H2043" i="3" s="1"/>
  <c r="H2187" i="3" a="1"/>
  <c r="H2187" i="3" s="1"/>
  <c r="H2331" i="3" a="1"/>
  <c r="H2331" i="3" s="1"/>
  <c r="H2475" i="3" a="1"/>
  <c r="H2475" i="3" s="1"/>
  <c r="H568" i="3" a="1"/>
  <c r="H568" i="3" s="1"/>
  <c r="H712" i="3" a="1"/>
  <c r="H712" i="3" s="1"/>
  <c r="H856" i="3" a="1"/>
  <c r="H856" i="3" s="1"/>
  <c r="H1000" i="3" a="1"/>
  <c r="H1000" i="3" s="1"/>
  <c r="H1144" i="3" a="1"/>
  <c r="H1144" i="3" s="1"/>
  <c r="H1288" i="3" a="1"/>
  <c r="H1288" i="3" s="1"/>
  <c r="H1432" i="3" a="1"/>
  <c r="H1432" i="3" s="1"/>
  <c r="H1576" i="3" a="1"/>
  <c r="H1576" i="3" s="1"/>
  <c r="H1720" i="3" a="1"/>
  <c r="H1720" i="3" s="1"/>
  <c r="H1864" i="3" a="1"/>
  <c r="H1864" i="3" s="1"/>
  <c r="H2008" i="3" a="1"/>
  <c r="H2008" i="3" s="1"/>
  <c r="H2152" i="3" a="1"/>
  <c r="H2152" i="3" s="1"/>
  <c r="H2296" i="3" a="1"/>
  <c r="H2296" i="3" s="1"/>
  <c r="H2440" i="3" a="1"/>
  <c r="H2440" i="3" s="1"/>
  <c r="H2584" i="3" a="1"/>
  <c r="H2584" i="3" s="1"/>
  <c r="H629" i="3" a="1"/>
  <c r="H629" i="3" s="1"/>
  <c r="H773" i="3" a="1"/>
  <c r="H773" i="3" s="1"/>
  <c r="H917" i="3" a="1"/>
  <c r="H917" i="3" s="1"/>
  <c r="H1061" i="3" a="1"/>
  <c r="H1061" i="3" s="1"/>
  <c r="H1205" i="3" a="1"/>
  <c r="H1205" i="3" s="1"/>
  <c r="H1349" i="3" a="1"/>
  <c r="H1349" i="3" s="1"/>
  <c r="H1493" i="3" a="1"/>
  <c r="H1493" i="3" s="1"/>
  <c r="H1637" i="3" a="1"/>
  <c r="H1637" i="3" s="1"/>
  <c r="H1781" i="3" a="1"/>
  <c r="H1781" i="3" s="1"/>
  <c r="H1925" i="3" a="1"/>
  <c r="H1925" i="3" s="1"/>
  <c r="H2069" i="3" a="1"/>
  <c r="H2069" i="3" s="1"/>
  <c r="H2213" i="3" a="1"/>
  <c r="H2213" i="3" s="1"/>
  <c r="H2357" i="3" a="1"/>
  <c r="H2357" i="3" s="1"/>
  <c r="H2501" i="3" a="1"/>
  <c r="H2501" i="3" s="1"/>
  <c r="H318" i="3" a="1"/>
  <c r="H318" i="3" s="1"/>
  <c r="H462" i="3" a="1"/>
  <c r="H462" i="3" s="1"/>
  <c r="H606" i="3" a="1"/>
  <c r="H606" i="3" s="1"/>
  <c r="H750" i="3" a="1"/>
  <c r="H750" i="3" s="1"/>
  <c r="H894" i="3" a="1"/>
  <c r="H894" i="3" s="1"/>
  <c r="H1038" i="3" a="1"/>
  <c r="H1038" i="3" s="1"/>
  <c r="H1182" i="3" a="1"/>
  <c r="H1182" i="3" s="1"/>
  <c r="H1326" i="3" a="1"/>
  <c r="H1326" i="3" s="1"/>
  <c r="H1470" i="3" a="1"/>
  <c r="H1470" i="3" s="1"/>
  <c r="H1614" i="3" a="1"/>
  <c r="H1614" i="3" s="1"/>
  <c r="H1758" i="3" a="1"/>
  <c r="H1758" i="3" s="1"/>
  <c r="H1902" i="3" a="1"/>
  <c r="H1902" i="3" s="1"/>
  <c r="H2046" i="3" a="1"/>
  <c r="H2046" i="3" s="1"/>
  <c r="H2190" i="3" a="1"/>
  <c r="H2190" i="3" s="1"/>
  <c r="H2334" i="3" a="1"/>
  <c r="H2334" i="3" s="1"/>
  <c r="H2478" i="3" a="1"/>
  <c r="H2478" i="3" s="1"/>
  <c r="H319" i="3" a="1"/>
  <c r="H319" i="3" s="1"/>
  <c r="H463" i="3" a="1"/>
  <c r="H463" i="3" s="1"/>
  <c r="H607" i="3" a="1"/>
  <c r="H607" i="3" s="1"/>
  <c r="H751" i="3" a="1"/>
  <c r="H751" i="3" s="1"/>
  <c r="H895" i="3" a="1"/>
  <c r="H895" i="3" s="1"/>
  <c r="H1039" i="3" a="1"/>
  <c r="H1039" i="3" s="1"/>
  <c r="H1183" i="3" a="1"/>
  <c r="H1183" i="3" s="1"/>
  <c r="H1327" i="3" a="1"/>
  <c r="H1327" i="3" s="1"/>
  <c r="H1471" i="3" a="1"/>
  <c r="H1471" i="3" s="1"/>
  <c r="H1615" i="3" a="1"/>
  <c r="H1615" i="3" s="1"/>
  <c r="H1759" i="3" a="1"/>
  <c r="H1759" i="3" s="1"/>
  <c r="H1903" i="3" a="1"/>
  <c r="H1903" i="3" s="1"/>
  <c r="H2047" i="3" a="1"/>
  <c r="H2047" i="3" s="1"/>
  <c r="H2191" i="3" a="1"/>
  <c r="H2191" i="3" s="1"/>
  <c r="H2335" i="3" a="1"/>
  <c r="H2335" i="3" s="1"/>
  <c r="H2479" i="3" a="1"/>
  <c r="H2479" i="3" s="1"/>
  <c r="H584" i="3" a="1"/>
  <c r="H584" i="3" s="1"/>
  <c r="H728" i="3" a="1"/>
  <c r="H728" i="3" s="1"/>
  <c r="H872" i="3" a="1"/>
  <c r="H872" i="3" s="1"/>
  <c r="H1016" i="3" a="1"/>
  <c r="H1016" i="3" s="1"/>
  <c r="H1160" i="3" a="1"/>
  <c r="H1160" i="3" s="1"/>
  <c r="H1304" i="3" a="1"/>
  <c r="H1304" i="3" s="1"/>
  <c r="H1448" i="3" a="1"/>
  <c r="H1448" i="3" s="1"/>
  <c r="H1592" i="3" a="1"/>
  <c r="H1592" i="3" s="1"/>
  <c r="H1736" i="3" a="1"/>
  <c r="H1736" i="3" s="1"/>
  <c r="H1880" i="3" a="1"/>
  <c r="H1880" i="3" s="1"/>
  <c r="H2024" i="3" a="1"/>
  <c r="H2024" i="3" s="1"/>
  <c r="H2168" i="3" a="1"/>
  <c r="H2168" i="3" s="1"/>
  <c r="H2312" i="3" a="1"/>
  <c r="H2312" i="3" s="1"/>
  <c r="H2456" i="3" a="1"/>
  <c r="H2456" i="3" s="1"/>
  <c r="H153" i="3" a="1"/>
  <c r="H153" i="3" s="1"/>
  <c r="H297" i="3" a="1"/>
  <c r="H297" i="3" s="1"/>
  <c r="H441" i="3" a="1"/>
  <c r="H441" i="3" s="1"/>
  <c r="H585" i="3" a="1"/>
  <c r="H585" i="3" s="1"/>
  <c r="H729" i="3" a="1"/>
  <c r="H729" i="3" s="1"/>
  <c r="H873" i="3" a="1"/>
  <c r="H873" i="3" s="1"/>
  <c r="H1017" i="3" a="1"/>
  <c r="H1017" i="3" s="1"/>
  <c r="H1161" i="3" a="1"/>
  <c r="H1161" i="3" s="1"/>
  <c r="H1305" i="3" a="1"/>
  <c r="H1305" i="3" s="1"/>
  <c r="H1449" i="3" a="1"/>
  <c r="H1449" i="3" s="1"/>
  <c r="H1593" i="3" a="1"/>
  <c r="H1593" i="3" s="1"/>
  <c r="H1737" i="3" a="1"/>
  <c r="H1737" i="3" s="1"/>
  <c r="H1881" i="3" a="1"/>
  <c r="H1881" i="3" s="1"/>
  <c r="H2025" i="3" a="1"/>
  <c r="H2025" i="3" s="1"/>
  <c r="H2169" i="3" a="1"/>
  <c r="H2169" i="3" s="1"/>
  <c r="H2313" i="3" a="1"/>
  <c r="H2313" i="3" s="1"/>
  <c r="H2457" i="3" a="1"/>
  <c r="H2457" i="3" s="1"/>
  <c r="H125" i="3" a="1"/>
  <c r="H125" i="3" s="1"/>
  <c r="H137" i="3" a="1"/>
  <c r="H137" i="3" s="1"/>
  <c r="H281" i="3" a="1"/>
  <c r="H281" i="3" s="1"/>
  <c r="H437" i="3" a="1"/>
  <c r="H437" i="3" s="1"/>
  <c r="H102" i="3" a="1"/>
  <c r="H102" i="3" s="1"/>
  <c r="H7" i="3" a="1"/>
  <c r="H7" i="3" s="1"/>
  <c r="H151" i="3" a="1"/>
  <c r="H151" i="3" s="1"/>
  <c r="H8" i="3" a="1"/>
  <c r="H8" i="3" s="1"/>
  <c r="H152" i="3" a="1"/>
  <c r="H152" i="3" s="1"/>
  <c r="H296" i="3" a="1"/>
  <c r="H296" i="3" s="1"/>
  <c r="H440" i="3" a="1"/>
  <c r="H440" i="3" s="1"/>
  <c r="H33" i="3" a="1"/>
  <c r="H33" i="3" s="1"/>
  <c r="H46" i="3" a="1"/>
  <c r="H46" i="3" s="1"/>
  <c r="H24" i="3" a="1"/>
  <c r="H24" i="3" s="1"/>
  <c r="H157" i="3" a="1"/>
  <c r="H157" i="3" s="1"/>
  <c r="H301" i="3" a="1"/>
  <c r="H301" i="3" s="1"/>
  <c r="H74" i="3" a="1"/>
  <c r="H74" i="3" s="1"/>
  <c r="H218" i="3" a="1"/>
  <c r="H218" i="3" s="1"/>
  <c r="H39" i="3" a="1"/>
  <c r="H39" i="3" s="1"/>
  <c r="H183" i="3" a="1"/>
  <c r="H183" i="3" s="1"/>
  <c r="H327" i="3" a="1"/>
  <c r="H327" i="3" s="1"/>
  <c r="H471" i="3" a="1"/>
  <c r="H471" i="3" s="1"/>
  <c r="H615" i="3" a="1"/>
  <c r="H615" i="3" s="1"/>
  <c r="H759" i="3" a="1"/>
  <c r="H759" i="3" s="1"/>
  <c r="H903" i="3" a="1"/>
  <c r="H903" i="3" s="1"/>
  <c r="H1047" i="3" a="1"/>
  <c r="H1047" i="3" s="1"/>
  <c r="H1191" i="3" a="1"/>
  <c r="H1191" i="3" s="1"/>
  <c r="H1335" i="3" a="1"/>
  <c r="H1335" i="3" s="1"/>
  <c r="H1479" i="3" a="1"/>
  <c r="H1479" i="3" s="1"/>
  <c r="H1623" i="3" a="1"/>
  <c r="H1623" i="3" s="1"/>
  <c r="H1767" i="3" a="1"/>
  <c r="H1767" i="3" s="1"/>
  <c r="H1911" i="3" a="1"/>
  <c r="H1911" i="3" s="1"/>
  <c r="H2055" i="3" a="1"/>
  <c r="H2055" i="3" s="1"/>
  <c r="H2199" i="3" a="1"/>
  <c r="H2199" i="3" s="1"/>
  <c r="H2343" i="3" a="1"/>
  <c r="H2343" i="3" s="1"/>
  <c r="H2487" i="3" a="1"/>
  <c r="H2487" i="3" s="1"/>
  <c r="H580" i="3" a="1"/>
  <c r="H580" i="3" s="1"/>
  <c r="H724" i="3" a="1"/>
  <c r="H724" i="3" s="1"/>
  <c r="H868" i="3" a="1"/>
  <c r="H868" i="3" s="1"/>
  <c r="H1012" i="3" a="1"/>
  <c r="H1012" i="3" s="1"/>
  <c r="H1156" i="3" a="1"/>
  <c r="H1156" i="3" s="1"/>
  <c r="H1300" i="3" a="1"/>
  <c r="H1300" i="3" s="1"/>
  <c r="H1444" i="3" a="1"/>
  <c r="H1444" i="3" s="1"/>
  <c r="H1588" i="3" a="1"/>
  <c r="H1588" i="3" s="1"/>
  <c r="H1732" i="3" a="1"/>
  <c r="H1732" i="3" s="1"/>
  <c r="H1876" i="3" a="1"/>
  <c r="H1876" i="3" s="1"/>
  <c r="H2020" i="3" a="1"/>
  <c r="H2020" i="3" s="1"/>
  <c r="H2164" i="3" a="1"/>
  <c r="H2164" i="3" s="1"/>
  <c r="H2308" i="3" a="1"/>
  <c r="H2308" i="3" s="1"/>
  <c r="H2452" i="3" a="1"/>
  <c r="H2452" i="3" s="1"/>
  <c r="H497" i="3" a="1"/>
  <c r="H497" i="3" s="1"/>
  <c r="H641" i="3" a="1"/>
  <c r="H641" i="3" s="1"/>
  <c r="H785" i="3" a="1"/>
  <c r="H785" i="3" s="1"/>
  <c r="H929" i="3" a="1"/>
  <c r="H929" i="3" s="1"/>
  <c r="H1073" i="3" a="1"/>
  <c r="H1073" i="3" s="1"/>
  <c r="H1217" i="3" a="1"/>
  <c r="H1217" i="3" s="1"/>
  <c r="H1361" i="3" a="1"/>
  <c r="H1361" i="3" s="1"/>
  <c r="H1505" i="3" a="1"/>
  <c r="H1505" i="3" s="1"/>
  <c r="H1649" i="3" a="1"/>
  <c r="H1649" i="3" s="1"/>
  <c r="H1793" i="3" a="1"/>
  <c r="H1793" i="3" s="1"/>
  <c r="H1937" i="3" a="1"/>
  <c r="H1937" i="3" s="1"/>
  <c r="H2081" i="3" a="1"/>
  <c r="H2081" i="3" s="1"/>
  <c r="H2225" i="3" a="1"/>
  <c r="H2225" i="3" s="1"/>
  <c r="H2369" i="3" a="1"/>
  <c r="H2369" i="3" s="1"/>
  <c r="H2513" i="3" a="1"/>
  <c r="H2513" i="3" s="1"/>
  <c r="H330" i="3" a="1"/>
  <c r="H330" i="3" s="1"/>
  <c r="H474" i="3" a="1"/>
  <c r="H474" i="3" s="1"/>
  <c r="H618" i="3" a="1"/>
  <c r="H618" i="3" s="1"/>
  <c r="H762" i="3" a="1"/>
  <c r="H762" i="3" s="1"/>
  <c r="H906" i="3" a="1"/>
  <c r="H906" i="3" s="1"/>
  <c r="H1050" i="3" a="1"/>
  <c r="H1050" i="3" s="1"/>
  <c r="H1194" i="3" a="1"/>
  <c r="H1194" i="3" s="1"/>
  <c r="H1338" i="3" a="1"/>
  <c r="H1338" i="3" s="1"/>
  <c r="H1482" i="3" a="1"/>
  <c r="H1482" i="3" s="1"/>
  <c r="H1626" i="3" a="1"/>
  <c r="H1626" i="3" s="1"/>
  <c r="H1770" i="3" a="1"/>
  <c r="H1770" i="3" s="1"/>
  <c r="H1914" i="3" a="1"/>
  <c r="H1914" i="3" s="1"/>
  <c r="H2058" i="3" a="1"/>
  <c r="H2058" i="3" s="1"/>
  <c r="H2202" i="3" a="1"/>
  <c r="H2202" i="3" s="1"/>
  <c r="H2346" i="3" a="1"/>
  <c r="H2346" i="3" s="1"/>
  <c r="H2490" i="3" a="1"/>
  <c r="H2490" i="3" s="1"/>
  <c r="H331" i="3" a="1"/>
  <c r="H331" i="3" s="1"/>
  <c r="H475" i="3" a="1"/>
  <c r="H475" i="3" s="1"/>
  <c r="H619" i="3" a="1"/>
  <c r="H619" i="3" s="1"/>
  <c r="H763" i="3" a="1"/>
  <c r="H763" i="3" s="1"/>
  <c r="H907" i="3" a="1"/>
  <c r="H907" i="3" s="1"/>
  <c r="H1051" i="3" a="1"/>
  <c r="H1051" i="3" s="1"/>
  <c r="H1195" i="3" a="1"/>
  <c r="H1195" i="3" s="1"/>
  <c r="H1339" i="3" a="1"/>
  <c r="H1339" i="3" s="1"/>
  <c r="H1483" i="3" a="1"/>
  <c r="H1483" i="3" s="1"/>
  <c r="H1627" i="3" a="1"/>
  <c r="H1627" i="3" s="1"/>
  <c r="H1771" i="3" a="1"/>
  <c r="H1771" i="3" s="1"/>
  <c r="H1915" i="3" a="1"/>
  <c r="H1915" i="3" s="1"/>
  <c r="H2059" i="3" a="1"/>
  <c r="H2059" i="3" s="1"/>
  <c r="H2203" i="3" a="1"/>
  <c r="H2203" i="3" s="1"/>
  <c r="H2347" i="3" a="1"/>
  <c r="H2347" i="3" s="1"/>
  <c r="H2491" i="3" a="1"/>
  <c r="H2491" i="3" s="1"/>
  <c r="H596" i="3" a="1"/>
  <c r="H596" i="3" s="1"/>
  <c r="H740" i="3" a="1"/>
  <c r="H740" i="3" s="1"/>
  <c r="H884" i="3" a="1"/>
  <c r="H884" i="3" s="1"/>
  <c r="H1028" i="3" a="1"/>
  <c r="H1028" i="3" s="1"/>
  <c r="H1172" i="3" a="1"/>
  <c r="H1172" i="3" s="1"/>
  <c r="H1316" i="3" a="1"/>
  <c r="H1316" i="3" s="1"/>
  <c r="H1460" i="3" a="1"/>
  <c r="H1460" i="3" s="1"/>
  <c r="H1604" i="3" a="1"/>
  <c r="H1604" i="3" s="1"/>
  <c r="H1748" i="3" a="1"/>
  <c r="H1748" i="3" s="1"/>
  <c r="H1892" i="3" a="1"/>
  <c r="H1892" i="3" s="1"/>
  <c r="H2036" i="3" a="1"/>
  <c r="H2036" i="3" s="1"/>
  <c r="H2180" i="3" a="1"/>
  <c r="H2180" i="3" s="1"/>
  <c r="H2324" i="3" a="1"/>
  <c r="H2324" i="3" s="1"/>
  <c r="H2468" i="3" a="1"/>
  <c r="H2468" i="3" s="1"/>
  <c r="H165" i="3" a="1"/>
  <c r="H165" i="3" s="1"/>
  <c r="H309" i="3" a="1"/>
  <c r="H309" i="3" s="1"/>
  <c r="H453" i="3" a="1"/>
  <c r="H453" i="3" s="1"/>
  <c r="H597" i="3" a="1"/>
  <c r="H597" i="3" s="1"/>
  <c r="H741" i="3" a="1"/>
  <c r="H741" i="3" s="1"/>
  <c r="H76" i="3" a="1"/>
  <c r="H76" i="3" s="1"/>
  <c r="H364" i="3" a="1"/>
  <c r="H364" i="3" s="1"/>
  <c r="H389" i="3" a="1"/>
  <c r="H389" i="3" s="1"/>
  <c r="H244" i="3" a="1"/>
  <c r="H244" i="3" s="1"/>
  <c r="H269" i="3" a="1"/>
  <c r="H269" i="3" s="1"/>
  <c r="H246" i="3" a="1"/>
  <c r="H246" i="3" s="1"/>
  <c r="H256" i="3" a="1"/>
  <c r="H256" i="3" s="1"/>
  <c r="H13" i="3" a="1"/>
  <c r="H13" i="3" s="1"/>
  <c r="H114" i="3" a="1"/>
  <c r="H114" i="3" s="1"/>
  <c r="H19" i="3" a="1"/>
  <c r="H19" i="3" s="1"/>
  <c r="H163" i="3" a="1"/>
  <c r="H163" i="3" s="1"/>
  <c r="H20" i="3" a="1"/>
  <c r="H20" i="3" s="1"/>
  <c r="H164" i="3" a="1"/>
  <c r="H164" i="3" s="1"/>
  <c r="H308" i="3" a="1"/>
  <c r="H308" i="3" s="1"/>
  <c r="H452" i="3" a="1"/>
  <c r="H452" i="3" s="1"/>
  <c r="H45" i="3" a="1"/>
  <c r="H45" i="3" s="1"/>
  <c r="H58" i="3" a="1"/>
  <c r="H58" i="3" s="1"/>
  <c r="H36" i="3" a="1"/>
  <c r="H36" i="3" s="1"/>
  <c r="H169" i="3" a="1"/>
  <c r="H169" i="3" s="1"/>
  <c r="H313" i="3" a="1"/>
  <c r="H313" i="3" s="1"/>
  <c r="H86" i="3" a="1"/>
  <c r="H86" i="3" s="1"/>
  <c r="H230" i="3" a="1"/>
  <c r="H230" i="3" s="1"/>
  <c r="H51" i="3" a="1"/>
  <c r="H51" i="3" s="1"/>
  <c r="H195" i="3" a="1"/>
  <c r="H195" i="3" s="1"/>
  <c r="H339" i="3" a="1"/>
  <c r="H339" i="3" s="1"/>
  <c r="H483" i="3" a="1"/>
  <c r="H483" i="3" s="1"/>
  <c r="H627" i="3" a="1"/>
  <c r="H627" i="3" s="1"/>
  <c r="H771" i="3" a="1"/>
  <c r="H771" i="3" s="1"/>
  <c r="H915" i="3" a="1"/>
  <c r="H915" i="3" s="1"/>
  <c r="H1059" i="3" a="1"/>
  <c r="H1059" i="3" s="1"/>
  <c r="H1203" i="3" a="1"/>
  <c r="H1203" i="3" s="1"/>
  <c r="H1347" i="3" a="1"/>
  <c r="H1347" i="3" s="1"/>
  <c r="H1491" i="3" a="1"/>
  <c r="H1491" i="3" s="1"/>
  <c r="H1635" i="3" a="1"/>
  <c r="H1635" i="3" s="1"/>
  <c r="H1779" i="3" a="1"/>
  <c r="H1779" i="3" s="1"/>
  <c r="H1923" i="3" a="1"/>
  <c r="H1923" i="3" s="1"/>
  <c r="H2067" i="3" a="1"/>
  <c r="H2067" i="3" s="1"/>
  <c r="H2211" i="3" a="1"/>
  <c r="H2211" i="3" s="1"/>
  <c r="H2355" i="3" a="1"/>
  <c r="H2355" i="3" s="1"/>
  <c r="H2499" i="3" a="1"/>
  <c r="H2499" i="3" s="1"/>
  <c r="H592" i="3" a="1"/>
  <c r="H592" i="3" s="1"/>
  <c r="H736" i="3" a="1"/>
  <c r="H736" i="3" s="1"/>
  <c r="H880" i="3" a="1"/>
  <c r="H880" i="3" s="1"/>
  <c r="H1024" i="3" a="1"/>
  <c r="H1024" i="3" s="1"/>
  <c r="H1168" i="3" a="1"/>
  <c r="H1168" i="3" s="1"/>
  <c r="H1312" i="3" a="1"/>
  <c r="H1312" i="3" s="1"/>
  <c r="H1456" i="3" a="1"/>
  <c r="H1456" i="3" s="1"/>
  <c r="H1600" i="3" a="1"/>
  <c r="H1600" i="3" s="1"/>
  <c r="H1744" i="3" a="1"/>
  <c r="H1744" i="3" s="1"/>
  <c r="H1888" i="3" a="1"/>
  <c r="H1888" i="3" s="1"/>
  <c r="H2032" i="3" a="1"/>
  <c r="H2032" i="3" s="1"/>
  <c r="H2176" i="3" a="1"/>
  <c r="H2176" i="3" s="1"/>
  <c r="H2320" i="3" a="1"/>
  <c r="H2320" i="3" s="1"/>
  <c r="H2464" i="3" a="1"/>
  <c r="H2464" i="3" s="1"/>
  <c r="H509" i="3" a="1"/>
  <c r="H509" i="3" s="1"/>
  <c r="H653" i="3" a="1"/>
  <c r="H653" i="3" s="1"/>
  <c r="H797" i="3" a="1"/>
  <c r="H797" i="3" s="1"/>
  <c r="H941" i="3" a="1"/>
  <c r="H941" i="3" s="1"/>
  <c r="H1085" i="3" a="1"/>
  <c r="H1085" i="3" s="1"/>
  <c r="H1229" i="3" a="1"/>
  <c r="H1229" i="3" s="1"/>
  <c r="H1373" i="3" a="1"/>
  <c r="H1373" i="3" s="1"/>
  <c r="H1517" i="3" a="1"/>
  <c r="H1517" i="3" s="1"/>
  <c r="H1661" i="3" a="1"/>
  <c r="H1661" i="3" s="1"/>
  <c r="H1805" i="3" a="1"/>
  <c r="H1805" i="3" s="1"/>
  <c r="H1949" i="3" a="1"/>
  <c r="H1949" i="3" s="1"/>
  <c r="H2093" i="3" a="1"/>
  <c r="H2093" i="3" s="1"/>
  <c r="H2237" i="3" a="1"/>
  <c r="H2237" i="3" s="1"/>
  <c r="H2381" i="3" a="1"/>
  <c r="H2381" i="3" s="1"/>
  <c r="H2525" i="3" a="1"/>
  <c r="H2525" i="3" s="1"/>
  <c r="H342" i="3" a="1"/>
  <c r="H342" i="3" s="1"/>
  <c r="H486" i="3" a="1"/>
  <c r="H486" i="3" s="1"/>
  <c r="H630" i="3" a="1"/>
  <c r="H630" i="3" s="1"/>
  <c r="H774" i="3" a="1"/>
  <c r="H774" i="3" s="1"/>
  <c r="H918" i="3" a="1"/>
  <c r="H918" i="3" s="1"/>
  <c r="H1062" i="3" a="1"/>
  <c r="H1062" i="3" s="1"/>
  <c r="H1206" i="3" a="1"/>
  <c r="H1206" i="3" s="1"/>
  <c r="H1350" i="3" a="1"/>
  <c r="H1350" i="3" s="1"/>
  <c r="H1494" i="3" a="1"/>
  <c r="H1494" i="3" s="1"/>
  <c r="H1638" i="3" a="1"/>
  <c r="H1638" i="3" s="1"/>
  <c r="H1782" i="3" a="1"/>
  <c r="H1782" i="3" s="1"/>
  <c r="H1926" i="3" a="1"/>
  <c r="H1926" i="3" s="1"/>
  <c r="H2070" i="3" a="1"/>
  <c r="H2070" i="3" s="1"/>
  <c r="H2214" i="3" a="1"/>
  <c r="H2214" i="3" s="1"/>
  <c r="H2358" i="3" a="1"/>
  <c r="H2358" i="3" s="1"/>
  <c r="H2502" i="3" a="1"/>
  <c r="H2502" i="3" s="1"/>
  <c r="H343" i="3" a="1"/>
  <c r="H343" i="3" s="1"/>
  <c r="H487" i="3" a="1"/>
  <c r="H487" i="3" s="1"/>
  <c r="H631" i="3" a="1"/>
  <c r="H631" i="3" s="1"/>
  <c r="H775" i="3" a="1"/>
  <c r="H775" i="3" s="1"/>
  <c r="H919" i="3" a="1"/>
  <c r="H919" i="3" s="1"/>
  <c r="H1063" i="3" a="1"/>
  <c r="H1063" i="3" s="1"/>
  <c r="H1207" i="3" a="1"/>
  <c r="H1207" i="3" s="1"/>
  <c r="H1351" i="3" a="1"/>
  <c r="H1351" i="3" s="1"/>
  <c r="H1495" i="3" a="1"/>
  <c r="H1495" i="3" s="1"/>
  <c r="H1639" i="3" a="1"/>
  <c r="H1639" i="3" s="1"/>
  <c r="H1783" i="3" a="1"/>
  <c r="H1783" i="3" s="1"/>
  <c r="H1927" i="3" a="1"/>
  <c r="H1927" i="3" s="1"/>
  <c r="H2071" i="3" a="1"/>
  <c r="H2071" i="3" s="1"/>
  <c r="H2215" i="3" a="1"/>
  <c r="H2215" i="3" s="1"/>
  <c r="H2359" i="3" a="1"/>
  <c r="H2359" i="3" s="1"/>
  <c r="H2503" i="3" a="1"/>
  <c r="H2503" i="3" s="1"/>
  <c r="H608" i="3" a="1"/>
  <c r="H608" i="3" s="1"/>
  <c r="H752" i="3" a="1"/>
  <c r="H752" i="3" s="1"/>
  <c r="H896" i="3" a="1"/>
  <c r="H896" i="3" s="1"/>
  <c r="H1040" i="3" a="1"/>
  <c r="H1040" i="3" s="1"/>
  <c r="H1184" i="3" a="1"/>
  <c r="H1184" i="3" s="1"/>
  <c r="H1328" i="3" a="1"/>
  <c r="H1328" i="3" s="1"/>
  <c r="H1472" i="3" a="1"/>
  <c r="H1472" i="3" s="1"/>
  <c r="H1616" i="3" a="1"/>
  <c r="H1616" i="3" s="1"/>
  <c r="H1760" i="3" a="1"/>
  <c r="H1760" i="3" s="1"/>
  <c r="H1904" i="3" a="1"/>
  <c r="H1904" i="3" s="1"/>
  <c r="H2048" i="3" a="1"/>
  <c r="H2048" i="3" s="1"/>
  <c r="H2192" i="3" a="1"/>
  <c r="H2192" i="3" s="1"/>
  <c r="H2336" i="3" a="1"/>
  <c r="H2336" i="3" s="1"/>
  <c r="H2480" i="3" a="1"/>
  <c r="H2480" i="3" s="1"/>
  <c r="H177" i="3" a="1"/>
  <c r="H177" i="3" s="1"/>
  <c r="H321" i="3" a="1"/>
  <c r="H321" i="3" s="1"/>
  <c r="H465" i="3" a="1"/>
  <c r="H465" i="3" s="1"/>
  <c r="H609" i="3" a="1"/>
  <c r="H609" i="3" s="1"/>
  <c r="H753" i="3" a="1"/>
  <c r="H753" i="3" s="1"/>
  <c r="H897" i="3" a="1"/>
  <c r="H897" i="3" s="1"/>
  <c r="H1041" i="3" a="1"/>
  <c r="H1041" i="3" s="1"/>
  <c r="H1185" i="3" a="1"/>
  <c r="H1185" i="3" s="1"/>
  <c r="H1329" i="3" a="1"/>
  <c r="H1329" i="3" s="1"/>
  <c r="H1473" i="3" a="1"/>
  <c r="H1473" i="3" s="1"/>
  <c r="H1617" i="3" a="1"/>
  <c r="H1617" i="3" s="1"/>
  <c r="H1761" i="3" a="1"/>
  <c r="H1761" i="3" s="1"/>
  <c r="H1905" i="3" a="1"/>
  <c r="H1905" i="3" s="1"/>
  <c r="H2049" i="3" a="1"/>
  <c r="H2049" i="3" s="1"/>
  <c r="H2193" i="3" a="1"/>
  <c r="H2193" i="3" s="1"/>
  <c r="H2337" i="3" a="1"/>
  <c r="H2337" i="3" s="1"/>
  <c r="H124" i="3" a="1"/>
  <c r="H124" i="3" s="1"/>
  <c r="H268" i="3" a="1"/>
  <c r="H268" i="3" s="1"/>
  <c r="H424" i="3" a="1"/>
  <c r="H424" i="3" s="1"/>
  <c r="H5" i="3" a="1"/>
  <c r="H5" i="3" s="1"/>
  <c r="H126" i="3" a="1"/>
  <c r="H126" i="3" s="1"/>
  <c r="H31" i="3" a="1"/>
  <c r="H31" i="3" s="1"/>
  <c r="H175" i="3" a="1"/>
  <c r="H175" i="3" s="1"/>
  <c r="H32" i="3" a="1"/>
  <c r="H32" i="3" s="1"/>
  <c r="H176" i="3" a="1"/>
  <c r="H176" i="3" s="1"/>
  <c r="H320" i="3" a="1"/>
  <c r="H320" i="3" s="1"/>
  <c r="H464" i="3" a="1"/>
  <c r="H464" i="3" s="1"/>
  <c r="H57" i="3" a="1"/>
  <c r="H57" i="3" s="1"/>
  <c r="H70" i="3" a="1"/>
  <c r="H70" i="3" s="1"/>
  <c r="H37" i="3" a="1"/>
  <c r="H37" i="3" s="1"/>
  <c r="H181" i="3" a="1"/>
  <c r="H181" i="3" s="1"/>
  <c r="H325" i="3" a="1"/>
  <c r="H325" i="3" s="1"/>
  <c r="H98" i="3" a="1"/>
  <c r="H98" i="3" s="1"/>
  <c r="H242" i="3" a="1"/>
  <c r="H242" i="3" s="1"/>
  <c r="H63" i="3" a="1"/>
  <c r="H63" i="3" s="1"/>
  <c r="H207" i="3" a="1"/>
  <c r="H207" i="3" s="1"/>
  <c r="H351" i="3" a="1"/>
  <c r="H351" i="3" s="1"/>
  <c r="H495" i="3" a="1"/>
  <c r="H495" i="3" s="1"/>
  <c r="H639" i="3" a="1"/>
  <c r="H639" i="3" s="1"/>
  <c r="H783" i="3" a="1"/>
  <c r="H783" i="3" s="1"/>
  <c r="H927" i="3" a="1"/>
  <c r="H927" i="3" s="1"/>
  <c r="H1071" i="3" a="1"/>
  <c r="H1071" i="3" s="1"/>
  <c r="H1215" i="3" a="1"/>
  <c r="H1215" i="3" s="1"/>
  <c r="H1359" i="3" a="1"/>
  <c r="H1359" i="3" s="1"/>
  <c r="H1503" i="3" a="1"/>
  <c r="H1503" i="3" s="1"/>
  <c r="H1647" i="3" a="1"/>
  <c r="H1647" i="3" s="1"/>
  <c r="H1791" i="3" a="1"/>
  <c r="H1791" i="3" s="1"/>
  <c r="H1935" i="3" a="1"/>
  <c r="H1935" i="3" s="1"/>
  <c r="H2079" i="3" a="1"/>
  <c r="H2079" i="3" s="1"/>
  <c r="H2223" i="3" a="1"/>
  <c r="H2223" i="3" s="1"/>
  <c r="H2367" i="3" a="1"/>
  <c r="H2367" i="3" s="1"/>
  <c r="H2511" i="3" a="1"/>
  <c r="H2511" i="3" s="1"/>
  <c r="H604" i="3" a="1"/>
  <c r="H604" i="3" s="1"/>
  <c r="H748" i="3" a="1"/>
  <c r="H748" i="3" s="1"/>
  <c r="H892" i="3" a="1"/>
  <c r="H892" i="3" s="1"/>
  <c r="H1036" i="3" a="1"/>
  <c r="H1036" i="3" s="1"/>
  <c r="H1180" i="3" a="1"/>
  <c r="H1180" i="3" s="1"/>
  <c r="H1324" i="3" a="1"/>
  <c r="H1324" i="3" s="1"/>
  <c r="H1468" i="3" a="1"/>
  <c r="H1468" i="3" s="1"/>
  <c r="H1612" i="3" a="1"/>
  <c r="H1612" i="3" s="1"/>
  <c r="H1756" i="3" a="1"/>
  <c r="H1756" i="3" s="1"/>
  <c r="H1900" i="3" a="1"/>
  <c r="H1900" i="3" s="1"/>
  <c r="H2044" i="3" a="1"/>
  <c r="H2044" i="3" s="1"/>
  <c r="H2188" i="3" a="1"/>
  <c r="H2188" i="3" s="1"/>
  <c r="H2332" i="3" a="1"/>
  <c r="H2332" i="3" s="1"/>
  <c r="H2476" i="3" a="1"/>
  <c r="H2476" i="3" s="1"/>
  <c r="H521" i="3" a="1"/>
  <c r="H521" i="3" s="1"/>
  <c r="H665" i="3" a="1"/>
  <c r="H665" i="3" s="1"/>
  <c r="H809" i="3" a="1"/>
  <c r="H809" i="3" s="1"/>
  <c r="H953" i="3" a="1"/>
  <c r="H953" i="3" s="1"/>
  <c r="H1097" i="3" a="1"/>
  <c r="H1097" i="3" s="1"/>
  <c r="H1241" i="3" a="1"/>
  <c r="H1241" i="3" s="1"/>
  <c r="H1385" i="3" a="1"/>
  <c r="H1385" i="3" s="1"/>
  <c r="H1529" i="3" a="1"/>
  <c r="H1529" i="3" s="1"/>
  <c r="H1673" i="3" a="1"/>
  <c r="H1673" i="3" s="1"/>
  <c r="H1817" i="3" a="1"/>
  <c r="H1817" i="3" s="1"/>
  <c r="H1961" i="3" a="1"/>
  <c r="H1961" i="3" s="1"/>
  <c r="H2105" i="3" a="1"/>
  <c r="H2105" i="3" s="1"/>
  <c r="H2249" i="3" a="1"/>
  <c r="H2249" i="3" s="1"/>
  <c r="H2393" i="3" a="1"/>
  <c r="H2393" i="3" s="1"/>
  <c r="H2537" i="3" a="1"/>
  <c r="H2537" i="3" s="1"/>
  <c r="H354" i="3" a="1"/>
  <c r="H354" i="3" s="1"/>
  <c r="H498" i="3" a="1"/>
  <c r="H498" i="3" s="1"/>
  <c r="H642" i="3" a="1"/>
  <c r="H642" i="3" s="1"/>
  <c r="H786" i="3" a="1"/>
  <c r="H786" i="3" s="1"/>
  <c r="H930" i="3" a="1"/>
  <c r="H930" i="3" s="1"/>
  <c r="H1074" i="3" a="1"/>
  <c r="H1074" i="3" s="1"/>
  <c r="H1218" i="3" a="1"/>
  <c r="H1218" i="3" s="1"/>
  <c r="H1362" i="3" a="1"/>
  <c r="H1362" i="3" s="1"/>
  <c r="H1506" i="3" a="1"/>
  <c r="H1506" i="3" s="1"/>
  <c r="H1650" i="3" a="1"/>
  <c r="H1650" i="3" s="1"/>
  <c r="H1794" i="3" a="1"/>
  <c r="H1794" i="3" s="1"/>
  <c r="H1938" i="3" a="1"/>
  <c r="H1938" i="3" s="1"/>
  <c r="H2082" i="3" a="1"/>
  <c r="H2082" i="3" s="1"/>
  <c r="H2226" i="3" a="1"/>
  <c r="H2226" i="3" s="1"/>
  <c r="H2370" i="3" a="1"/>
  <c r="H2370" i="3" s="1"/>
  <c r="H2514" i="3" a="1"/>
  <c r="H2514" i="3" s="1"/>
  <c r="H355" i="3" a="1"/>
  <c r="H355" i="3" s="1"/>
  <c r="H499" i="3" a="1"/>
  <c r="H499" i="3" s="1"/>
  <c r="H643" i="3" a="1"/>
  <c r="H643" i="3" s="1"/>
  <c r="H787" i="3" a="1"/>
  <c r="H787" i="3" s="1"/>
  <c r="H931" i="3" a="1"/>
  <c r="H931" i="3" s="1"/>
  <c r="H1075" i="3" a="1"/>
  <c r="H1075" i="3" s="1"/>
  <c r="H1219" i="3" a="1"/>
  <c r="H1219" i="3" s="1"/>
  <c r="H1363" i="3" a="1"/>
  <c r="H1363" i="3" s="1"/>
  <c r="H1507" i="3" a="1"/>
  <c r="H1507" i="3" s="1"/>
  <c r="H1651" i="3" a="1"/>
  <c r="H1651" i="3" s="1"/>
  <c r="H1795" i="3" a="1"/>
  <c r="H1795" i="3" s="1"/>
  <c r="H1939" i="3" a="1"/>
  <c r="H1939" i="3" s="1"/>
  <c r="H2083" i="3" a="1"/>
  <c r="H2083" i="3" s="1"/>
  <c r="H2227" i="3" a="1"/>
  <c r="H2227" i="3" s="1"/>
  <c r="H2371" i="3" a="1"/>
  <c r="H2371" i="3" s="1"/>
  <c r="H2515" i="3" a="1"/>
  <c r="H2515" i="3" s="1"/>
  <c r="H620" i="3" a="1"/>
  <c r="H620" i="3" s="1"/>
  <c r="H764" i="3" a="1"/>
  <c r="H764" i="3" s="1"/>
  <c r="H908" i="3" a="1"/>
  <c r="H908" i="3" s="1"/>
  <c r="H1052" i="3" a="1"/>
  <c r="H1052" i="3" s="1"/>
  <c r="H1196" i="3" a="1"/>
  <c r="H1196" i="3" s="1"/>
  <c r="H1340" i="3" a="1"/>
  <c r="H1340" i="3" s="1"/>
  <c r="H1484" i="3" a="1"/>
  <c r="H1484" i="3" s="1"/>
  <c r="H1628" i="3" a="1"/>
  <c r="H1628" i="3" s="1"/>
  <c r="H1772" i="3" a="1"/>
  <c r="H1772" i="3" s="1"/>
  <c r="H1916" i="3" a="1"/>
  <c r="H1916" i="3" s="1"/>
  <c r="H2060" i="3" a="1"/>
  <c r="H2060" i="3" s="1"/>
  <c r="H2204" i="3" a="1"/>
  <c r="H2204" i="3" s="1"/>
  <c r="H2348" i="3" a="1"/>
  <c r="H2348" i="3" s="1"/>
  <c r="H2492" i="3" a="1"/>
  <c r="H2492" i="3" s="1"/>
  <c r="H100" i="3" a="1"/>
  <c r="H100" i="3" s="1"/>
  <c r="H48" i="3" a="1"/>
  <c r="H48" i="3" s="1"/>
  <c r="H23" i="3" a="1"/>
  <c r="H23" i="3" s="1"/>
  <c r="H173" i="3" a="1"/>
  <c r="H173" i="3" s="1"/>
  <c r="H187" i="3" a="1"/>
  <c r="H187" i="3" s="1"/>
  <c r="H44" i="3" a="1"/>
  <c r="H44" i="3" s="1"/>
  <c r="H188" i="3" a="1"/>
  <c r="H188" i="3" s="1"/>
  <c r="H332" i="3" a="1"/>
  <c r="H332" i="3" s="1"/>
  <c r="H476" i="3" a="1"/>
  <c r="H476" i="3" s="1"/>
  <c r="H69" i="3" a="1"/>
  <c r="H69" i="3" s="1"/>
  <c r="H82" i="3" a="1"/>
  <c r="H82" i="3" s="1"/>
  <c r="H49" i="3" a="1"/>
  <c r="H49" i="3" s="1"/>
  <c r="H193" i="3" a="1"/>
  <c r="H193" i="3" s="1"/>
  <c r="H337" i="3" a="1"/>
  <c r="H337" i="3" s="1"/>
  <c r="H110" i="3" a="1"/>
  <c r="H110" i="3" s="1"/>
  <c r="H254" i="3" a="1"/>
  <c r="H254" i="3" s="1"/>
  <c r="H75" i="3" a="1"/>
  <c r="H75" i="3" s="1"/>
  <c r="H219" i="3" a="1"/>
  <c r="H219" i="3" s="1"/>
  <c r="H363" i="3" a="1"/>
  <c r="H363" i="3" s="1"/>
  <c r="H507" i="3" a="1"/>
  <c r="H507" i="3" s="1"/>
  <c r="H651" i="3" a="1"/>
  <c r="H651" i="3" s="1"/>
  <c r="H795" i="3" a="1"/>
  <c r="H795" i="3" s="1"/>
  <c r="H939" i="3" a="1"/>
  <c r="H939" i="3" s="1"/>
  <c r="H1083" i="3" a="1"/>
  <c r="H1083" i="3" s="1"/>
  <c r="H1227" i="3" a="1"/>
  <c r="H1227" i="3" s="1"/>
  <c r="H1371" i="3" a="1"/>
  <c r="H1371" i="3" s="1"/>
  <c r="H1515" i="3" a="1"/>
  <c r="H1515" i="3" s="1"/>
  <c r="H1659" i="3" a="1"/>
  <c r="H1659" i="3" s="1"/>
  <c r="H1803" i="3" a="1"/>
  <c r="H1803" i="3" s="1"/>
  <c r="H1947" i="3" a="1"/>
  <c r="H1947" i="3" s="1"/>
  <c r="H2091" i="3" a="1"/>
  <c r="H2091" i="3" s="1"/>
  <c r="H2235" i="3" a="1"/>
  <c r="H2235" i="3" s="1"/>
  <c r="H2379" i="3" a="1"/>
  <c r="H2379" i="3" s="1"/>
  <c r="H2523" i="3" a="1"/>
  <c r="H2523" i="3" s="1"/>
  <c r="H616" i="3" a="1"/>
  <c r="H616" i="3" s="1"/>
  <c r="H760" i="3" a="1"/>
  <c r="H760" i="3" s="1"/>
  <c r="H904" i="3" a="1"/>
  <c r="H904" i="3" s="1"/>
  <c r="H1048" i="3" a="1"/>
  <c r="H1048" i="3" s="1"/>
  <c r="H1192" i="3" a="1"/>
  <c r="H1192" i="3" s="1"/>
  <c r="H1336" i="3" a="1"/>
  <c r="H1336" i="3" s="1"/>
  <c r="H1480" i="3" a="1"/>
  <c r="H1480" i="3" s="1"/>
  <c r="H1624" i="3" a="1"/>
  <c r="H1624" i="3" s="1"/>
  <c r="H1768" i="3" a="1"/>
  <c r="H1768" i="3" s="1"/>
  <c r="H1912" i="3" a="1"/>
  <c r="H1912" i="3" s="1"/>
  <c r="H2056" i="3" a="1"/>
  <c r="H2056" i="3" s="1"/>
  <c r="H2200" i="3" a="1"/>
  <c r="H2200" i="3" s="1"/>
  <c r="H2344" i="3" a="1"/>
  <c r="H2344" i="3" s="1"/>
  <c r="H2488" i="3" a="1"/>
  <c r="H2488" i="3" s="1"/>
  <c r="H533" i="3" a="1"/>
  <c r="H533" i="3" s="1"/>
  <c r="H677" i="3" a="1"/>
  <c r="H677" i="3" s="1"/>
  <c r="H821" i="3" a="1"/>
  <c r="H821" i="3" s="1"/>
  <c r="H965" i="3" a="1"/>
  <c r="H965" i="3" s="1"/>
  <c r="H1109" i="3" a="1"/>
  <c r="H1109" i="3" s="1"/>
  <c r="H1253" i="3" a="1"/>
  <c r="H1253" i="3" s="1"/>
  <c r="H1397" i="3" a="1"/>
  <c r="H1397" i="3" s="1"/>
  <c r="H1541" i="3" a="1"/>
  <c r="H1541" i="3" s="1"/>
  <c r="H1685" i="3" a="1"/>
  <c r="H1685" i="3" s="1"/>
  <c r="H1829" i="3" a="1"/>
  <c r="H1829" i="3" s="1"/>
  <c r="H1973" i="3" a="1"/>
  <c r="H1973" i="3" s="1"/>
  <c r="H2117" i="3" a="1"/>
  <c r="H2117" i="3" s="1"/>
  <c r="H2261" i="3" a="1"/>
  <c r="H2261" i="3" s="1"/>
  <c r="H2405" i="3" a="1"/>
  <c r="H2405" i="3" s="1"/>
  <c r="H2549" i="3" a="1"/>
  <c r="H2549" i="3" s="1"/>
  <c r="H366" i="3" a="1"/>
  <c r="H366" i="3" s="1"/>
  <c r="H510" i="3" a="1"/>
  <c r="H510" i="3" s="1"/>
  <c r="H654" i="3" a="1"/>
  <c r="H654" i="3" s="1"/>
  <c r="H798" i="3" a="1"/>
  <c r="H798" i="3" s="1"/>
  <c r="H942" i="3" a="1"/>
  <c r="H942" i="3" s="1"/>
  <c r="H1086" i="3" a="1"/>
  <c r="H1086" i="3" s="1"/>
  <c r="H1230" i="3" a="1"/>
  <c r="H1230" i="3" s="1"/>
  <c r="H1374" i="3" a="1"/>
  <c r="H1374" i="3" s="1"/>
  <c r="H1518" i="3" a="1"/>
  <c r="H1518" i="3" s="1"/>
  <c r="H1662" i="3" a="1"/>
  <c r="H1662" i="3" s="1"/>
  <c r="H1806" i="3" a="1"/>
  <c r="H1806" i="3" s="1"/>
  <c r="H1950" i="3" a="1"/>
  <c r="H1950" i="3" s="1"/>
  <c r="H2094" i="3" a="1"/>
  <c r="H2094" i="3" s="1"/>
  <c r="H2238" i="3" a="1"/>
  <c r="H2238" i="3" s="1"/>
  <c r="H2382" i="3" a="1"/>
  <c r="H2382" i="3" s="1"/>
  <c r="H2526" i="3" a="1"/>
  <c r="H2526" i="3" s="1"/>
  <c r="H367" i="3" a="1"/>
  <c r="H367" i="3" s="1"/>
  <c r="H511" i="3" a="1"/>
  <c r="H511" i="3" s="1"/>
  <c r="H655" i="3" a="1"/>
  <c r="H655" i="3" s="1"/>
  <c r="H799" i="3" a="1"/>
  <c r="H799" i="3" s="1"/>
  <c r="H943" i="3" a="1"/>
  <c r="H943" i="3" s="1"/>
  <c r="H1087" i="3" a="1"/>
  <c r="H1087" i="3" s="1"/>
  <c r="H1231" i="3" a="1"/>
  <c r="H1231" i="3" s="1"/>
  <c r="H1375" i="3" a="1"/>
  <c r="H1375" i="3" s="1"/>
  <c r="H1519" i="3" a="1"/>
  <c r="H1519" i="3" s="1"/>
  <c r="H1663" i="3" a="1"/>
  <c r="H1663" i="3" s="1"/>
  <c r="H1807" i="3" a="1"/>
  <c r="H1807" i="3" s="1"/>
  <c r="H1951" i="3" a="1"/>
  <c r="H1951" i="3" s="1"/>
  <c r="H2095" i="3" a="1"/>
  <c r="H2095" i="3" s="1"/>
  <c r="H2239" i="3" a="1"/>
  <c r="H2239" i="3" s="1"/>
  <c r="H2383" i="3" a="1"/>
  <c r="H2383" i="3" s="1"/>
  <c r="H2527" i="3" a="1"/>
  <c r="H2527" i="3" s="1"/>
  <c r="H632" i="3" a="1"/>
  <c r="H632" i="3" s="1"/>
  <c r="H776" i="3" a="1"/>
  <c r="H776" i="3" s="1"/>
  <c r="H920" i="3" a="1"/>
  <c r="H920" i="3" s="1"/>
  <c r="H1064" i="3" a="1"/>
  <c r="H1064" i="3" s="1"/>
  <c r="H1208" i="3" a="1"/>
  <c r="H1208" i="3" s="1"/>
  <c r="H1352" i="3" a="1"/>
  <c r="H1352" i="3" s="1"/>
  <c r="H1496" i="3" a="1"/>
  <c r="H1496" i="3" s="1"/>
  <c r="H1640" i="3" a="1"/>
  <c r="H1640" i="3" s="1"/>
  <c r="H1784" i="3" a="1"/>
  <c r="H1784" i="3" s="1"/>
  <c r="H1928" i="3" a="1"/>
  <c r="H1928" i="3" s="1"/>
  <c r="H2072" i="3" a="1"/>
  <c r="H2072" i="3" s="1"/>
  <c r="H2216" i="3" a="1"/>
  <c r="H2216" i="3" s="1"/>
  <c r="H2360" i="3" a="1"/>
  <c r="H2360" i="3" s="1"/>
  <c r="H2504" i="3" a="1"/>
  <c r="H2504" i="3" s="1"/>
  <c r="H201" i="3" a="1"/>
  <c r="H201" i="3" s="1"/>
  <c r="H345" i="3" a="1"/>
  <c r="H345" i="3" s="1"/>
  <c r="H489" i="3" a="1"/>
  <c r="H489" i="3" s="1"/>
  <c r="H633" i="3" a="1"/>
  <c r="H633" i="3" s="1"/>
  <c r="H777" i="3" a="1"/>
  <c r="H777" i="3" s="1"/>
  <c r="H921" i="3" a="1"/>
  <c r="H921" i="3" s="1"/>
  <c r="H1065" i="3" a="1"/>
  <c r="H1065" i="3" s="1"/>
  <c r="H1209" i="3" a="1"/>
  <c r="H1209" i="3" s="1"/>
  <c r="H1353" i="3" a="1"/>
  <c r="H1353" i="3" s="1"/>
  <c r="H1497" i="3" a="1"/>
  <c r="H1497" i="3" s="1"/>
  <c r="H1641" i="3" a="1"/>
  <c r="H1641" i="3" s="1"/>
  <c r="H1785" i="3" a="1"/>
  <c r="H1785" i="3" s="1"/>
  <c r="H1929" i="3" a="1"/>
  <c r="H1929" i="3" s="1"/>
  <c r="H149" i="3" a="1"/>
  <c r="H149" i="3" s="1"/>
  <c r="H293" i="3" a="1"/>
  <c r="H293" i="3" s="1"/>
  <c r="H449" i="3" a="1"/>
  <c r="H449" i="3" s="1"/>
  <c r="H148" i="3" a="1"/>
  <c r="H148" i="3" s="1"/>
  <c r="H292" i="3" a="1"/>
  <c r="H292" i="3" s="1"/>
  <c r="H448" i="3" a="1"/>
  <c r="H448" i="3" s="1"/>
  <c r="H29" i="3" a="1"/>
  <c r="H29" i="3" s="1"/>
  <c r="H317" i="3" a="1"/>
  <c r="H317" i="3" s="1"/>
  <c r="H473" i="3" a="1"/>
  <c r="H473" i="3" s="1"/>
  <c r="H41" i="3" a="1"/>
  <c r="H41" i="3" s="1"/>
  <c r="H150" i="3" a="1"/>
  <c r="H150" i="3" s="1"/>
  <c r="H55" i="3" a="1"/>
  <c r="H55" i="3" s="1"/>
  <c r="H199" i="3" a="1"/>
  <c r="H199" i="3" s="1"/>
  <c r="H56" i="3" a="1"/>
  <c r="H56" i="3" s="1"/>
  <c r="H200" i="3" a="1"/>
  <c r="H200" i="3" s="1"/>
  <c r="H344" i="3" a="1"/>
  <c r="H344" i="3" s="1"/>
  <c r="H488" i="3" a="1"/>
  <c r="H488" i="3" s="1"/>
  <c r="H81" i="3" a="1"/>
  <c r="H81" i="3" s="1"/>
  <c r="H94" i="3" a="1"/>
  <c r="H94" i="3" s="1"/>
  <c r="H61" i="3" a="1"/>
  <c r="H61" i="3" s="1"/>
  <c r="H205" i="3" a="1"/>
  <c r="H205" i="3" s="1"/>
  <c r="H349" i="3" a="1"/>
  <c r="H349" i="3" s="1"/>
  <c r="H122" i="3" a="1"/>
  <c r="H122" i="3" s="1"/>
  <c r="H266" i="3" a="1"/>
  <c r="H266" i="3" s="1"/>
  <c r="H87" i="3" a="1"/>
  <c r="H87" i="3" s="1"/>
  <c r="H231" i="3" a="1"/>
  <c r="H231" i="3" s="1"/>
  <c r="H375" i="3" a="1"/>
  <c r="H375" i="3" s="1"/>
  <c r="H519" i="3" a="1"/>
  <c r="H519" i="3" s="1"/>
  <c r="H663" i="3" a="1"/>
  <c r="H663" i="3" s="1"/>
  <c r="H807" i="3" a="1"/>
  <c r="H807" i="3" s="1"/>
  <c r="H951" i="3" a="1"/>
  <c r="H951" i="3" s="1"/>
  <c r="H1095" i="3" a="1"/>
  <c r="H1095" i="3" s="1"/>
  <c r="H1239" i="3" a="1"/>
  <c r="H1239" i="3" s="1"/>
  <c r="H1383" i="3" a="1"/>
  <c r="H1383" i="3" s="1"/>
  <c r="H1527" i="3" a="1"/>
  <c r="H1527" i="3" s="1"/>
  <c r="H1671" i="3" a="1"/>
  <c r="H1671" i="3" s="1"/>
  <c r="H1815" i="3" a="1"/>
  <c r="H1815" i="3" s="1"/>
  <c r="H1959" i="3" a="1"/>
  <c r="H1959" i="3" s="1"/>
  <c r="H2103" i="3" a="1"/>
  <c r="H2103" i="3" s="1"/>
  <c r="H2247" i="3" a="1"/>
  <c r="H2247" i="3" s="1"/>
  <c r="H2391" i="3" a="1"/>
  <c r="H2391" i="3" s="1"/>
  <c r="H2535" i="3" a="1"/>
  <c r="H2535" i="3" s="1"/>
  <c r="H628" i="3" a="1"/>
  <c r="H628" i="3" s="1"/>
  <c r="H772" i="3" a="1"/>
  <c r="H772" i="3" s="1"/>
  <c r="H916" i="3" a="1"/>
  <c r="H916" i="3" s="1"/>
  <c r="H1060" i="3" a="1"/>
  <c r="H1060" i="3" s="1"/>
  <c r="H1204" i="3" a="1"/>
  <c r="H1204" i="3" s="1"/>
  <c r="H1348" i="3" a="1"/>
  <c r="H1348" i="3" s="1"/>
  <c r="H1492" i="3" a="1"/>
  <c r="H1492" i="3" s="1"/>
  <c r="H1636" i="3" a="1"/>
  <c r="H1636" i="3" s="1"/>
  <c r="H1780" i="3" a="1"/>
  <c r="H1780" i="3" s="1"/>
  <c r="H1924" i="3" a="1"/>
  <c r="H1924" i="3" s="1"/>
  <c r="H2068" i="3" a="1"/>
  <c r="H2068" i="3" s="1"/>
  <c r="H2212" i="3" a="1"/>
  <c r="H2212" i="3" s="1"/>
  <c r="H2356" i="3" a="1"/>
  <c r="H2356" i="3" s="1"/>
  <c r="H2500" i="3" a="1"/>
  <c r="H2500" i="3" s="1"/>
  <c r="H545" i="3" a="1"/>
  <c r="H545" i="3" s="1"/>
  <c r="H689" i="3" a="1"/>
  <c r="H689" i="3" s="1"/>
  <c r="H833" i="3" a="1"/>
  <c r="H833" i="3" s="1"/>
  <c r="H977" i="3" a="1"/>
  <c r="H977" i="3" s="1"/>
  <c r="H1121" i="3" a="1"/>
  <c r="H1121" i="3" s="1"/>
  <c r="H1265" i="3" a="1"/>
  <c r="H1265" i="3" s="1"/>
  <c r="H1409" i="3" a="1"/>
  <c r="H1409" i="3" s="1"/>
  <c r="H1553" i="3" a="1"/>
  <c r="H1553" i="3" s="1"/>
  <c r="H1697" i="3" a="1"/>
  <c r="H1697" i="3" s="1"/>
  <c r="H1841" i="3" a="1"/>
  <c r="H1841" i="3" s="1"/>
  <c r="H1985" i="3" a="1"/>
  <c r="H1985" i="3" s="1"/>
  <c r="H112" i="3" a="1"/>
  <c r="H112" i="3" s="1"/>
  <c r="H326" i="3" a="1"/>
  <c r="H326" i="3" s="1"/>
  <c r="H161" i="3" a="1"/>
  <c r="H161" i="3" s="1"/>
  <c r="H160" i="3" a="1"/>
  <c r="H160" i="3" s="1"/>
  <c r="H304" i="3" a="1"/>
  <c r="H304" i="3" s="1"/>
  <c r="H460" i="3" a="1"/>
  <c r="H460" i="3" s="1"/>
  <c r="H185" i="3" a="1"/>
  <c r="H185" i="3" s="1"/>
  <c r="H329" i="3" a="1"/>
  <c r="H329" i="3" s="1"/>
  <c r="H6" i="3" a="1"/>
  <c r="H6" i="3" s="1"/>
  <c r="H28" i="3" a="1"/>
  <c r="H28" i="3" s="1"/>
  <c r="H172" i="3" a="1"/>
  <c r="H172" i="3" s="1"/>
  <c r="H316" i="3" a="1"/>
  <c r="H316" i="3" s="1"/>
  <c r="H472" i="3" a="1"/>
  <c r="H472" i="3" s="1"/>
  <c r="H53" i="3" a="1"/>
  <c r="H53" i="3" s="1"/>
  <c r="H197" i="3" a="1"/>
  <c r="H197" i="3" s="1"/>
  <c r="H341" i="3" a="1"/>
  <c r="H341" i="3" s="1"/>
  <c r="H18" i="3" a="1"/>
  <c r="H18" i="3" s="1"/>
  <c r="H162" i="3" a="1"/>
  <c r="H162" i="3" s="1"/>
  <c r="H67" i="3" a="1"/>
  <c r="H67" i="3" s="1"/>
  <c r="H211" i="3" a="1"/>
  <c r="H211" i="3" s="1"/>
  <c r="H68" i="3" a="1"/>
  <c r="H68" i="3" s="1"/>
  <c r="H212" i="3" a="1"/>
  <c r="H212" i="3" s="1"/>
  <c r="H356" i="3" a="1"/>
  <c r="H356" i="3" s="1"/>
  <c r="H500" i="3" a="1"/>
  <c r="H500" i="3" s="1"/>
  <c r="H93" i="3" a="1"/>
  <c r="H93" i="3" s="1"/>
  <c r="H106" i="3" a="1"/>
  <c r="H106" i="3" s="1"/>
  <c r="H73" i="3" a="1"/>
  <c r="H73" i="3" s="1"/>
  <c r="H217" i="3" a="1"/>
  <c r="H217" i="3" s="1"/>
  <c r="H361" i="3" a="1"/>
  <c r="H361" i="3" s="1"/>
  <c r="H134" i="3" a="1"/>
  <c r="H134" i="3" s="1"/>
  <c r="H278" i="3" a="1"/>
  <c r="H278" i="3" s="1"/>
  <c r="H99" i="3" a="1"/>
  <c r="H99" i="3" s="1"/>
  <c r="H243" i="3" a="1"/>
  <c r="H243" i="3" s="1"/>
  <c r="H387" i="3" a="1"/>
  <c r="H387" i="3" s="1"/>
  <c r="H531" i="3" a="1"/>
  <c r="H531" i="3" s="1"/>
  <c r="H675" i="3" a="1"/>
  <c r="H675" i="3" s="1"/>
  <c r="H819" i="3" a="1"/>
  <c r="H819" i="3" s="1"/>
  <c r="H963" i="3" a="1"/>
  <c r="H963" i="3" s="1"/>
  <c r="H1107" i="3" a="1"/>
  <c r="H1107" i="3" s="1"/>
  <c r="H1251" i="3" a="1"/>
  <c r="H1251" i="3" s="1"/>
  <c r="H1395" i="3" a="1"/>
  <c r="H1395" i="3" s="1"/>
  <c r="H1539" i="3" a="1"/>
  <c r="H1539" i="3" s="1"/>
  <c r="H1683" i="3" a="1"/>
  <c r="H1683" i="3" s="1"/>
  <c r="H1827" i="3" a="1"/>
  <c r="H1827" i="3" s="1"/>
  <c r="H1971" i="3" a="1"/>
  <c r="H1971" i="3" s="1"/>
  <c r="H2115" i="3" a="1"/>
  <c r="H2115" i="3" s="1"/>
  <c r="H2259" i="3" a="1"/>
  <c r="H2259" i="3" s="1"/>
  <c r="H2403" i="3" a="1"/>
  <c r="H2403" i="3" s="1"/>
  <c r="H2547" i="3" a="1"/>
  <c r="H2547" i="3" s="1"/>
  <c r="H640" i="3" a="1"/>
  <c r="H640" i="3" s="1"/>
  <c r="H784" i="3" a="1"/>
  <c r="H784" i="3" s="1"/>
  <c r="H928" i="3" a="1"/>
  <c r="H928" i="3" s="1"/>
  <c r="H1072" i="3" a="1"/>
  <c r="H1072" i="3" s="1"/>
  <c r="H1216" i="3" a="1"/>
  <c r="H1216" i="3" s="1"/>
  <c r="H1360" i="3" a="1"/>
  <c r="H1360" i="3" s="1"/>
  <c r="H1504" i="3" a="1"/>
  <c r="H1504" i="3" s="1"/>
  <c r="H1648" i="3" a="1"/>
  <c r="H1648" i="3" s="1"/>
  <c r="H1792" i="3" a="1"/>
  <c r="H1792" i="3" s="1"/>
  <c r="H1936" i="3" a="1"/>
  <c r="H1936" i="3" s="1"/>
  <c r="H2080" i="3" a="1"/>
  <c r="H2080" i="3" s="1"/>
  <c r="H2224" i="3" a="1"/>
  <c r="H2224" i="3" s="1"/>
  <c r="H2368" i="3" a="1"/>
  <c r="H2368" i="3" s="1"/>
  <c r="H2512" i="3" a="1"/>
  <c r="H2512" i="3" s="1"/>
  <c r="H557" i="3" a="1"/>
  <c r="H557" i="3" s="1"/>
  <c r="H701" i="3" a="1"/>
  <c r="H701" i="3" s="1"/>
  <c r="H845" i="3" a="1"/>
  <c r="H845" i="3" s="1"/>
  <c r="H989" i="3" a="1"/>
  <c r="H989" i="3" s="1"/>
  <c r="H1133" i="3" a="1"/>
  <c r="H1133" i="3" s="1"/>
  <c r="H1277" i="3" a="1"/>
  <c r="H1277" i="3" s="1"/>
  <c r="H1421" i="3" a="1"/>
  <c r="H1421" i="3" s="1"/>
  <c r="H1565" i="3" a="1"/>
  <c r="H1565" i="3" s="1"/>
  <c r="H1709" i="3" a="1"/>
  <c r="H1709" i="3" s="1"/>
  <c r="H1853" i="3" a="1"/>
  <c r="H1853" i="3" s="1"/>
  <c r="H1997" i="3" a="1"/>
  <c r="H1997" i="3" s="1"/>
  <c r="H2141" i="3" a="1"/>
  <c r="H2141" i="3" s="1"/>
  <c r="H90" i="3" a="1"/>
  <c r="H90" i="3" s="1"/>
  <c r="H412" i="3" a="1"/>
  <c r="H412" i="3" s="1"/>
  <c r="H17" i="3" a="1"/>
  <c r="H17" i="3" s="1"/>
  <c r="H138" i="3" a="1"/>
  <c r="H138" i="3" s="1"/>
  <c r="H43" i="3" a="1"/>
  <c r="H43" i="3" s="1"/>
  <c r="H16" i="3" a="1"/>
  <c r="H16" i="3" s="1"/>
  <c r="H184" i="3" a="1"/>
  <c r="H184" i="3" s="1"/>
  <c r="H328" i="3" a="1"/>
  <c r="H328" i="3" s="1"/>
  <c r="H484" i="3" a="1"/>
  <c r="H484" i="3" s="1"/>
  <c r="H65" i="3" a="1"/>
  <c r="H65" i="3" s="1"/>
  <c r="H353" i="3" a="1"/>
  <c r="H353" i="3" s="1"/>
  <c r="H30" i="3" a="1"/>
  <c r="H30" i="3" s="1"/>
  <c r="H174" i="3" a="1"/>
  <c r="H174" i="3" s="1"/>
  <c r="H79" i="3" a="1"/>
  <c r="H79" i="3" s="1"/>
  <c r="H223" i="3" a="1"/>
  <c r="H223" i="3" s="1"/>
  <c r="H80" i="3" a="1"/>
  <c r="H80" i="3" s="1"/>
  <c r="H224" i="3" a="1"/>
  <c r="H224" i="3" s="1"/>
  <c r="H368" i="3" a="1"/>
  <c r="H368" i="3" s="1"/>
  <c r="H512" i="3" a="1"/>
  <c r="H512" i="3" s="1"/>
  <c r="H105" i="3" a="1"/>
  <c r="H105" i="3" s="1"/>
  <c r="H118" i="3" a="1"/>
  <c r="H118" i="3" s="1"/>
  <c r="H85" i="3" a="1"/>
  <c r="H85" i="3" s="1"/>
  <c r="H229" i="3" a="1"/>
  <c r="H229" i="3" s="1"/>
  <c r="H373" i="3" a="1"/>
  <c r="H373" i="3" s="1"/>
  <c r="H146" i="3" a="1"/>
  <c r="H146" i="3" s="1"/>
  <c r="H290" i="3" a="1"/>
  <c r="H290" i="3" s="1"/>
  <c r="H111" i="3" a="1"/>
  <c r="H111" i="3" s="1"/>
  <c r="H255" i="3" a="1"/>
  <c r="H255" i="3" s="1"/>
  <c r="H399" i="3" a="1"/>
  <c r="H399" i="3" s="1"/>
  <c r="H543" i="3" a="1"/>
  <c r="H543" i="3" s="1"/>
  <c r="H687" i="3" a="1"/>
  <c r="H687" i="3" s="1"/>
  <c r="H831" i="3" a="1"/>
  <c r="H831" i="3" s="1"/>
  <c r="H975" i="3" a="1"/>
  <c r="H975" i="3" s="1"/>
  <c r="H1119" i="3" a="1"/>
  <c r="H1119" i="3" s="1"/>
  <c r="H1263" i="3" a="1"/>
  <c r="H1263" i="3" s="1"/>
  <c r="H1407" i="3" a="1"/>
  <c r="H1407" i="3" s="1"/>
  <c r="H1551" i="3" a="1"/>
  <c r="H1551" i="3" s="1"/>
  <c r="H1695" i="3" a="1"/>
  <c r="H1695" i="3" s="1"/>
  <c r="H1839" i="3" a="1"/>
  <c r="H1839" i="3" s="1"/>
  <c r="H1983" i="3" a="1"/>
  <c r="H1983" i="3" s="1"/>
  <c r="H2127" i="3" a="1"/>
  <c r="H2127" i="3" s="1"/>
  <c r="H2271" i="3" a="1"/>
  <c r="H2271" i="3" s="1"/>
  <c r="H2415" i="3" a="1"/>
  <c r="H2415" i="3" s="1"/>
  <c r="H2559" i="3" a="1"/>
  <c r="H2559" i="3" s="1"/>
  <c r="H652" i="3" a="1"/>
  <c r="H652" i="3" s="1"/>
  <c r="H796" i="3" a="1"/>
  <c r="H796" i="3" s="1"/>
  <c r="H940" i="3" a="1"/>
  <c r="H940" i="3" s="1"/>
  <c r="H1084" i="3" a="1"/>
  <c r="H1084" i="3" s="1"/>
  <c r="H1228" i="3" a="1"/>
  <c r="H1228" i="3" s="1"/>
  <c r="H1372" i="3" a="1"/>
  <c r="H1372" i="3" s="1"/>
  <c r="H1516" i="3" a="1"/>
  <c r="H1516" i="3" s="1"/>
  <c r="H1660" i="3" a="1"/>
  <c r="H1660" i="3" s="1"/>
  <c r="H1804" i="3" a="1"/>
  <c r="H1804" i="3" s="1"/>
  <c r="H1948" i="3" a="1"/>
  <c r="H1948" i="3" s="1"/>
  <c r="H2092" i="3" a="1"/>
  <c r="H2092" i="3" s="1"/>
  <c r="H2236" i="3" a="1"/>
  <c r="H2236" i="3" s="1"/>
  <c r="H2380" i="3" a="1"/>
  <c r="H2380" i="3" s="1"/>
  <c r="H2524" i="3" a="1"/>
  <c r="H2524" i="3" s="1"/>
  <c r="H569" i="3" a="1"/>
  <c r="H569" i="3" s="1"/>
  <c r="H713" i="3" a="1"/>
  <c r="H713" i="3" s="1"/>
  <c r="H857" i="3" a="1"/>
  <c r="H857" i="3" s="1"/>
  <c r="H1001" i="3" a="1"/>
  <c r="H1001" i="3" s="1"/>
  <c r="H1145" i="3" a="1"/>
  <c r="H1145" i="3" s="1"/>
  <c r="H1289" i="3" a="1"/>
  <c r="H1289" i="3" s="1"/>
  <c r="H1433" i="3" a="1"/>
  <c r="H1433" i="3" s="1"/>
  <c r="H1577" i="3" a="1"/>
  <c r="H1577" i="3" s="1"/>
  <c r="H1721" i="3" a="1"/>
  <c r="H1721" i="3" s="1"/>
  <c r="H1865" i="3" a="1"/>
  <c r="H1865" i="3" s="1"/>
  <c r="H2009" i="3" a="1"/>
  <c r="H2009" i="3" s="1"/>
  <c r="H2153" i="3" a="1"/>
  <c r="H2153" i="3" s="1"/>
  <c r="H2297" i="3" a="1"/>
  <c r="H2297" i="3" s="1"/>
  <c r="H2441" i="3" a="1"/>
  <c r="H2441" i="3" s="1"/>
  <c r="H2585" i="3" a="1"/>
  <c r="H2585" i="3" s="1"/>
  <c r="H402" i="3" a="1"/>
  <c r="H402" i="3" s="1"/>
  <c r="H546" i="3" a="1"/>
  <c r="H546" i="3" s="1"/>
  <c r="H690" i="3" a="1"/>
  <c r="H690" i="3" s="1"/>
  <c r="H834" i="3" a="1"/>
  <c r="H834" i="3" s="1"/>
  <c r="H978" i="3" a="1"/>
  <c r="H978" i="3" s="1"/>
  <c r="H1122" i="3" a="1"/>
  <c r="H1122" i="3" s="1"/>
  <c r="H1266" i="3" a="1"/>
  <c r="H1266" i="3" s="1"/>
  <c r="H1410" i="3" a="1"/>
  <c r="H1410" i="3" s="1"/>
  <c r="H101" i="3" a="1"/>
  <c r="H101" i="3" s="1"/>
  <c r="H66" i="3" a="1"/>
  <c r="H66" i="3" s="1"/>
  <c r="H400" i="3" a="1"/>
  <c r="H400" i="3" s="1"/>
  <c r="H425" i="3" a="1"/>
  <c r="H425" i="3" s="1"/>
  <c r="H136" i="3" a="1"/>
  <c r="H136" i="3" s="1"/>
  <c r="H280" i="3" a="1"/>
  <c r="H280" i="3" s="1"/>
  <c r="H436" i="3" a="1"/>
  <c r="H436" i="3" s="1"/>
  <c r="H305" i="3" a="1"/>
  <c r="H305" i="3" s="1"/>
  <c r="H461" i="3" a="1"/>
  <c r="H461" i="3" s="1"/>
  <c r="H4" i="3" a="1"/>
  <c r="H4" i="3" s="1"/>
  <c r="H40" i="3" a="1"/>
  <c r="H40" i="3" s="1"/>
  <c r="H209" i="3" a="1"/>
  <c r="H209" i="3" s="1"/>
  <c r="H52" i="3" a="1"/>
  <c r="H52" i="3" s="1"/>
  <c r="H196" i="3" a="1"/>
  <c r="H196" i="3" s="1"/>
  <c r="H340" i="3" a="1"/>
  <c r="H340" i="3" s="1"/>
  <c r="H496" i="3" a="1"/>
  <c r="H496" i="3" s="1"/>
  <c r="H77" i="3" a="1"/>
  <c r="H77" i="3" s="1"/>
  <c r="H221" i="3" a="1"/>
  <c r="H221" i="3" s="1"/>
  <c r="H365" i="3" a="1"/>
  <c r="H365" i="3" s="1"/>
  <c r="H42" i="3" a="1"/>
  <c r="H42" i="3" s="1"/>
  <c r="H186" i="3" a="1"/>
  <c r="H186" i="3" s="1"/>
  <c r="H91" i="3" a="1"/>
  <c r="H91" i="3" s="1"/>
  <c r="H235" i="3" a="1"/>
  <c r="H235" i="3" s="1"/>
  <c r="H92" i="3" a="1"/>
  <c r="H92" i="3" s="1"/>
  <c r="H236" i="3" a="1"/>
  <c r="H236" i="3" s="1"/>
  <c r="H380" i="3" a="1"/>
  <c r="H380" i="3" s="1"/>
  <c r="H524" i="3" a="1"/>
  <c r="H524" i="3" s="1"/>
  <c r="H129" i="3" a="1"/>
  <c r="H129" i="3" s="1"/>
  <c r="H130" i="3" a="1"/>
  <c r="H130" i="3" s="1"/>
  <c r="H97" i="3" a="1"/>
  <c r="H97" i="3" s="1"/>
  <c r="H241" i="3" a="1"/>
  <c r="H241" i="3" s="1"/>
  <c r="H14" i="3" a="1"/>
  <c r="H14" i="3" s="1"/>
  <c r="H158" i="3" a="1"/>
  <c r="H158" i="3" s="1"/>
  <c r="H302" i="3" a="1"/>
  <c r="H302" i="3" s="1"/>
  <c r="H123" i="3" a="1"/>
  <c r="H123" i="3" s="1"/>
  <c r="H267" i="3" a="1"/>
  <c r="H267" i="3" s="1"/>
  <c r="H411" i="3" a="1"/>
  <c r="H411" i="3" s="1"/>
  <c r="H555" i="3" a="1"/>
  <c r="H555" i="3" s="1"/>
  <c r="H699" i="3" a="1"/>
  <c r="H699" i="3" s="1"/>
  <c r="H843" i="3" a="1"/>
  <c r="H843" i="3" s="1"/>
  <c r="H987" i="3" a="1"/>
  <c r="H987" i="3" s="1"/>
  <c r="H1131" i="3" a="1"/>
  <c r="H1131" i="3" s="1"/>
  <c r="H1275" i="3" a="1"/>
  <c r="H1275" i="3" s="1"/>
  <c r="H1419" i="3" a="1"/>
  <c r="H1419" i="3" s="1"/>
  <c r="H1563" i="3" a="1"/>
  <c r="H1563" i="3" s="1"/>
  <c r="H1707" i="3" a="1"/>
  <c r="H1707" i="3" s="1"/>
  <c r="H1851" i="3" a="1"/>
  <c r="H1851" i="3" s="1"/>
  <c r="H1995" i="3" a="1"/>
  <c r="H1995" i="3" s="1"/>
  <c r="H2139" i="3" a="1"/>
  <c r="H2139" i="3" s="1"/>
  <c r="H2283" i="3" a="1"/>
  <c r="H2283" i="3" s="1"/>
  <c r="H2427" i="3" a="1"/>
  <c r="H2427" i="3" s="1"/>
  <c r="H2571" i="3" a="1"/>
  <c r="H2571" i="3" s="1"/>
  <c r="H664" i="3" a="1"/>
  <c r="H664" i="3" s="1"/>
  <c r="H808" i="3" a="1"/>
  <c r="H808" i="3" s="1"/>
  <c r="H952" i="3" a="1"/>
  <c r="H952" i="3" s="1"/>
  <c r="H1096" i="3" a="1"/>
  <c r="H1096" i="3" s="1"/>
  <c r="H1240" i="3" a="1"/>
  <c r="H1240" i="3" s="1"/>
  <c r="H1384" i="3" a="1"/>
  <c r="H1384" i="3" s="1"/>
  <c r="H1528" i="3" a="1"/>
  <c r="H1528" i="3" s="1"/>
  <c r="H1672" i="3" a="1"/>
  <c r="H1672" i="3" s="1"/>
  <c r="H1816" i="3" a="1"/>
  <c r="H1816" i="3" s="1"/>
  <c r="H1960" i="3" a="1"/>
  <c r="H1960" i="3" s="1"/>
  <c r="H2104" i="3" a="1"/>
  <c r="H2104" i="3" s="1"/>
  <c r="H2248" i="3" a="1"/>
  <c r="H2248" i="3" s="1"/>
  <c r="H2392" i="3" a="1"/>
  <c r="H2392" i="3" s="1"/>
  <c r="H2536" i="3" a="1"/>
  <c r="H2536" i="3" s="1"/>
  <c r="H581" i="3" a="1"/>
  <c r="H581" i="3" s="1"/>
  <c r="H725" i="3" a="1"/>
  <c r="H725" i="3" s="1"/>
  <c r="H869" i="3" a="1"/>
  <c r="H869" i="3" s="1"/>
  <c r="H1013" i="3" a="1"/>
  <c r="H1013" i="3" s="1"/>
  <c r="H1157" i="3" a="1"/>
  <c r="H1157" i="3" s="1"/>
  <c r="H1301" i="3" a="1"/>
  <c r="H1301" i="3" s="1"/>
  <c r="H1445" i="3" a="1"/>
  <c r="H1445" i="3" s="1"/>
  <c r="H1589" i="3" a="1"/>
  <c r="H1589" i="3" s="1"/>
  <c r="H1733" i="3" a="1"/>
  <c r="H1733" i="3" s="1"/>
  <c r="H208" i="3" a="1"/>
  <c r="H208" i="3" s="1"/>
  <c r="H352" i="3" a="1"/>
  <c r="H352" i="3" s="1"/>
  <c r="H508" i="3" a="1"/>
  <c r="H508" i="3" s="1"/>
  <c r="H89" i="3" a="1"/>
  <c r="H89" i="3" s="1"/>
  <c r="H233" i="3" a="1"/>
  <c r="H233" i="3" s="1"/>
  <c r="H377" i="3" a="1"/>
  <c r="H377" i="3" s="1"/>
  <c r="H54" i="3" a="1"/>
  <c r="H54" i="3" s="1"/>
  <c r="H198" i="3" a="1"/>
  <c r="H198" i="3" s="1"/>
  <c r="H103" i="3" a="1"/>
  <c r="H103" i="3" s="1"/>
  <c r="H247" i="3" a="1"/>
  <c r="H247" i="3" s="1"/>
  <c r="H104" i="3" a="1"/>
  <c r="H104" i="3" s="1"/>
  <c r="H248" i="3" a="1"/>
  <c r="H248" i="3" s="1"/>
  <c r="H392" i="3" a="1"/>
  <c r="H392" i="3" s="1"/>
  <c r="H536" i="3" a="1"/>
  <c r="H536" i="3" s="1"/>
  <c r="H166" i="3" a="1"/>
  <c r="H166" i="3" s="1"/>
  <c r="H142" i="3" a="1"/>
  <c r="H142" i="3" s="1"/>
  <c r="H109" i="3" a="1"/>
  <c r="H109" i="3" s="1"/>
  <c r="H253" i="3" a="1"/>
  <c r="H253" i="3" s="1"/>
  <c r="H26" i="3" a="1"/>
  <c r="H26" i="3" s="1"/>
  <c r="H170" i="3" a="1"/>
  <c r="H170" i="3" s="1"/>
  <c r="H314" i="3" a="1"/>
  <c r="H314" i="3" s="1"/>
  <c r="H135" i="3" a="1"/>
  <c r="H135" i="3" s="1"/>
  <c r="H279" i="3" a="1"/>
  <c r="H279" i="3" s="1"/>
  <c r="H423" i="3" a="1"/>
  <c r="H423" i="3" s="1"/>
  <c r="H567" i="3" a="1"/>
  <c r="H567" i="3" s="1"/>
  <c r="H711" i="3" a="1"/>
  <c r="H711" i="3" s="1"/>
  <c r="H855" i="3" a="1"/>
  <c r="H855" i="3" s="1"/>
  <c r="H999" i="3" a="1"/>
  <c r="H999" i="3" s="1"/>
  <c r="H1143" i="3" a="1"/>
  <c r="H1143" i="3" s="1"/>
  <c r="H1287" i="3" a="1"/>
  <c r="H1287" i="3" s="1"/>
  <c r="H1431" i="3" a="1"/>
  <c r="H1431" i="3" s="1"/>
  <c r="H1575" i="3" a="1"/>
  <c r="H1575" i="3" s="1"/>
  <c r="H1719" i="3" a="1"/>
  <c r="H1719" i="3" s="1"/>
  <c r="H1863" i="3" a="1"/>
  <c r="H1863" i="3" s="1"/>
  <c r="H2007" i="3" a="1"/>
  <c r="H2007" i="3" s="1"/>
  <c r="H2151" i="3" a="1"/>
  <c r="H2151" i="3" s="1"/>
  <c r="H2295" i="3" a="1"/>
  <c r="H2295" i="3" s="1"/>
  <c r="H2439" i="3" a="1"/>
  <c r="H2439" i="3" s="1"/>
  <c r="H2583" i="3" a="1"/>
  <c r="H2583" i="3" s="1"/>
  <c r="H676" i="3" a="1"/>
  <c r="H676" i="3" s="1"/>
  <c r="H820" i="3" a="1"/>
  <c r="H820" i="3" s="1"/>
  <c r="H964" i="3" a="1"/>
  <c r="H964" i="3" s="1"/>
  <c r="H1108" i="3" a="1"/>
  <c r="H1108" i="3" s="1"/>
  <c r="H1252" i="3" a="1"/>
  <c r="H1252" i="3" s="1"/>
  <c r="H1396" i="3" a="1"/>
  <c r="H1396" i="3" s="1"/>
  <c r="H1540" i="3" a="1"/>
  <c r="H1540" i="3" s="1"/>
  <c r="H1684" i="3" a="1"/>
  <c r="H1684" i="3" s="1"/>
  <c r="H1828" i="3" a="1"/>
  <c r="H1828" i="3" s="1"/>
  <c r="H1972" i="3" a="1"/>
  <c r="H1972" i="3" s="1"/>
  <c r="H2116" i="3" a="1"/>
  <c r="H2116" i="3" s="1"/>
  <c r="H2260" i="3" a="1"/>
  <c r="H2260" i="3" s="1"/>
  <c r="H2404" i="3" a="1"/>
  <c r="H2404" i="3" s="1"/>
  <c r="H2548" i="3" a="1"/>
  <c r="H2548" i="3" s="1"/>
  <c r="H593" i="3" a="1"/>
  <c r="H593" i="3" s="1"/>
  <c r="H737" i="3" a="1"/>
  <c r="H737" i="3" s="1"/>
  <c r="H881" i="3" a="1"/>
  <c r="H881" i="3" s="1"/>
  <c r="H1025" i="3" a="1"/>
  <c r="H1025" i="3" s="1"/>
  <c r="H1169" i="3" a="1"/>
  <c r="H1169" i="3" s="1"/>
  <c r="H1313" i="3" a="1"/>
  <c r="H1313" i="3" s="1"/>
  <c r="H1457" i="3" a="1"/>
  <c r="H1457" i="3" s="1"/>
  <c r="H1601" i="3" a="1"/>
  <c r="H1601" i="3" s="1"/>
  <c r="H1745" i="3" a="1"/>
  <c r="H1745" i="3" s="1"/>
  <c r="H1889" i="3" a="1"/>
  <c r="H1889" i="3" s="1"/>
  <c r="H2033" i="3" a="1"/>
  <c r="H2033" i="3" s="1"/>
  <c r="H2177" i="3" a="1"/>
  <c r="H2177" i="3" s="1"/>
  <c r="H2321" i="3" a="1"/>
  <c r="H2321" i="3" s="1"/>
  <c r="H2465" i="3" a="1"/>
  <c r="H2465" i="3" s="1"/>
  <c r="H282" i="3" a="1"/>
  <c r="H282" i="3" s="1"/>
  <c r="H426" i="3" a="1"/>
  <c r="H426" i="3" s="1"/>
  <c r="H570" i="3" a="1"/>
  <c r="H570" i="3" s="1"/>
  <c r="H714" i="3" a="1"/>
  <c r="H714" i="3" s="1"/>
  <c r="H858" i="3" a="1"/>
  <c r="H858" i="3" s="1"/>
  <c r="H1002" i="3" a="1"/>
  <c r="H1002" i="3" s="1"/>
  <c r="H1146" i="3" a="1"/>
  <c r="H1146" i="3" s="1"/>
  <c r="H1290" i="3" a="1"/>
  <c r="H1290" i="3" s="1"/>
  <c r="H1434" i="3" a="1"/>
  <c r="H1434" i="3" s="1"/>
  <c r="H1578" i="3" a="1"/>
  <c r="H1578" i="3" s="1"/>
  <c r="H1722" i="3" a="1"/>
  <c r="H1722" i="3" s="1"/>
  <c r="H1866" i="3" a="1"/>
  <c r="H1866" i="3" s="1"/>
  <c r="H2010" i="3" a="1"/>
  <c r="H2010" i="3" s="1"/>
  <c r="H2154" i="3" a="1"/>
  <c r="H2154" i="3" s="1"/>
  <c r="H2298" i="3" a="1"/>
  <c r="H2298" i="3" s="1"/>
  <c r="H2442" i="3" a="1"/>
  <c r="H2442" i="3" s="1"/>
  <c r="H2586" i="3" a="1"/>
  <c r="H2586" i="3" s="1"/>
  <c r="H427" i="3" a="1"/>
  <c r="H427" i="3" s="1"/>
  <c r="H571" i="3" a="1"/>
  <c r="H571" i="3" s="1"/>
  <c r="H715" i="3" a="1"/>
  <c r="H715" i="3" s="1"/>
  <c r="H859" i="3" a="1"/>
  <c r="H859" i="3" s="1"/>
  <c r="H1003" i="3" a="1"/>
  <c r="H1003" i="3" s="1"/>
  <c r="H1147" i="3" a="1"/>
  <c r="H1147" i="3" s="1"/>
  <c r="H1291" i="3" a="1"/>
  <c r="H1291" i="3" s="1"/>
  <c r="H1713" i="3" a="1"/>
  <c r="H1713" i="3" s="1"/>
  <c r="H1857" i="3" a="1"/>
  <c r="H1857" i="3" s="1"/>
  <c r="H2001" i="3" a="1"/>
  <c r="H2001" i="3" s="1"/>
  <c r="H2145" i="3" a="1"/>
  <c r="H2145" i="3" s="1"/>
  <c r="H2289" i="3" a="1"/>
  <c r="H2289" i="3" s="1"/>
  <c r="H2433" i="3" a="1"/>
  <c r="H2433" i="3" s="1"/>
  <c r="H2577" i="3" a="1"/>
  <c r="H2577" i="3" s="1"/>
  <c r="H298" i="3" a="1"/>
  <c r="H298" i="3" s="1"/>
  <c r="H442" i="3" a="1"/>
  <c r="H442" i="3" s="1"/>
  <c r="H586" i="3" a="1"/>
  <c r="H586" i="3" s="1"/>
  <c r="H730" i="3" a="1"/>
  <c r="H730" i="3" s="1"/>
  <c r="H874" i="3" a="1"/>
  <c r="H874" i="3" s="1"/>
  <c r="H1018" i="3" a="1"/>
  <c r="H1018" i="3" s="1"/>
  <c r="H1162" i="3" a="1"/>
  <c r="H1162" i="3" s="1"/>
  <c r="H1306" i="3" a="1"/>
  <c r="H1306" i="3" s="1"/>
  <c r="H1450" i="3" a="1"/>
  <c r="H1450" i="3" s="1"/>
  <c r="H1594" i="3" a="1"/>
  <c r="H1594" i="3" s="1"/>
  <c r="H1738" i="3" a="1"/>
  <c r="H1738" i="3" s="1"/>
  <c r="H1882" i="3" a="1"/>
  <c r="H1882" i="3" s="1"/>
  <c r="H2026" i="3" a="1"/>
  <c r="H2026" i="3" s="1"/>
  <c r="H2170" i="3" a="1"/>
  <c r="H2170" i="3" s="1"/>
  <c r="H2314" i="3" a="1"/>
  <c r="H2314" i="3" s="1"/>
  <c r="H2458" i="3" a="1"/>
  <c r="H2458" i="3" s="1"/>
  <c r="H35" i="3" a="1"/>
  <c r="H35" i="3" s="1"/>
  <c r="H179" i="3" a="1"/>
  <c r="H179" i="3" s="1"/>
  <c r="H323" i="3" a="1"/>
  <c r="H323" i="3" s="1"/>
  <c r="H467" i="3" a="1"/>
  <c r="H467" i="3" s="1"/>
  <c r="H611" i="3" a="1"/>
  <c r="H611" i="3" s="1"/>
  <c r="H755" i="3" a="1"/>
  <c r="H755" i="3" s="1"/>
  <c r="H899" i="3" a="1"/>
  <c r="H899" i="3" s="1"/>
  <c r="H1043" i="3" a="1"/>
  <c r="H1043" i="3" s="1"/>
  <c r="H1187" i="3" a="1"/>
  <c r="H1187" i="3" s="1"/>
  <c r="H1331" i="3" a="1"/>
  <c r="H1331" i="3" s="1"/>
  <c r="H1475" i="3" a="1"/>
  <c r="H1475" i="3" s="1"/>
  <c r="H1619" i="3" a="1"/>
  <c r="H1619" i="3" s="1"/>
  <c r="H1763" i="3" a="1"/>
  <c r="H1763" i="3" s="1"/>
  <c r="H1907" i="3" a="1"/>
  <c r="H1907" i="3" s="1"/>
  <c r="H2051" i="3" a="1"/>
  <c r="H2051" i="3" s="1"/>
  <c r="H2195" i="3" a="1"/>
  <c r="H2195" i="3" s="1"/>
  <c r="H2339" i="3" a="1"/>
  <c r="H2339" i="3" s="1"/>
  <c r="H2483" i="3" a="1"/>
  <c r="H2483" i="3" s="1"/>
  <c r="H84" i="3" a="1"/>
  <c r="H84" i="3" s="1"/>
  <c r="H228" i="3" a="1"/>
  <c r="H228" i="3" s="1"/>
  <c r="H372" i="3" a="1"/>
  <c r="H372" i="3" s="1"/>
  <c r="H516" i="3" a="1"/>
  <c r="H516" i="3" s="1"/>
  <c r="H660" i="3" a="1"/>
  <c r="H660" i="3" s="1"/>
  <c r="H804" i="3" a="1"/>
  <c r="H804" i="3" s="1"/>
  <c r="H948" i="3" a="1"/>
  <c r="H948" i="3" s="1"/>
  <c r="H1092" i="3" a="1"/>
  <c r="H1092" i="3" s="1"/>
  <c r="H1236" i="3" a="1"/>
  <c r="H1236" i="3" s="1"/>
  <c r="H1380" i="3" a="1"/>
  <c r="H1380" i="3" s="1"/>
  <c r="H1524" i="3" a="1"/>
  <c r="H1524" i="3" s="1"/>
  <c r="H1668" i="3" a="1"/>
  <c r="H1668" i="3" s="1"/>
  <c r="H1812" i="3" a="1"/>
  <c r="H1812" i="3" s="1"/>
  <c r="H1956" i="3" a="1"/>
  <c r="H1956" i="3" s="1"/>
  <c r="H2100" i="3" a="1"/>
  <c r="H2100" i="3" s="1"/>
  <c r="H2244" i="3" a="1"/>
  <c r="H2244" i="3" s="1"/>
  <c r="H2388" i="3" a="1"/>
  <c r="H2388" i="3" s="1"/>
  <c r="H2532" i="3" a="1"/>
  <c r="H2532" i="3" s="1"/>
  <c r="H457" i="3" a="1"/>
  <c r="H457" i="3" s="1"/>
  <c r="H601" i="3" a="1"/>
  <c r="H601" i="3" s="1"/>
  <c r="H745" i="3" a="1"/>
  <c r="H745" i="3" s="1"/>
  <c r="H889" i="3" a="1"/>
  <c r="H889" i="3" s="1"/>
  <c r="H1033" i="3" a="1"/>
  <c r="H1033" i="3" s="1"/>
  <c r="H1177" i="3" a="1"/>
  <c r="H1177" i="3" s="1"/>
  <c r="H1321" i="3" a="1"/>
  <c r="H1321" i="3" s="1"/>
  <c r="H1465" i="3" a="1"/>
  <c r="H1465" i="3" s="1"/>
  <c r="H1609" i="3" a="1"/>
  <c r="H1609" i="3" s="1"/>
  <c r="H1753" i="3" a="1"/>
  <c r="H1753" i="3" s="1"/>
  <c r="H1897" i="3" a="1"/>
  <c r="H1897" i="3" s="1"/>
  <c r="H2041" i="3" a="1"/>
  <c r="H2041" i="3" s="1"/>
  <c r="H2185" i="3" a="1"/>
  <c r="H2185" i="3" s="1"/>
  <c r="H2329" i="3" a="1"/>
  <c r="H2329" i="3" s="1"/>
  <c r="H2473" i="3" a="1"/>
  <c r="H2473" i="3" s="1"/>
  <c r="H362" i="3" a="1"/>
  <c r="H362" i="3" s="1"/>
  <c r="H506" i="3" a="1"/>
  <c r="H506" i="3" s="1"/>
  <c r="H650" i="3" a="1"/>
  <c r="H650" i="3" s="1"/>
  <c r="H794" i="3" a="1"/>
  <c r="H794" i="3" s="1"/>
  <c r="H938" i="3" a="1"/>
  <c r="H938" i="3" s="1"/>
  <c r="H1082" i="3" a="1"/>
  <c r="H1082" i="3" s="1"/>
  <c r="H1226" i="3" a="1"/>
  <c r="H1226" i="3" s="1"/>
  <c r="H1370" i="3" a="1"/>
  <c r="H1370" i="3" s="1"/>
  <c r="H1514" i="3" a="1"/>
  <c r="H1514" i="3" s="1"/>
  <c r="H1658" i="3" a="1"/>
  <c r="H1658" i="3" s="1"/>
  <c r="H1802" i="3" a="1"/>
  <c r="H1802" i="3" s="1"/>
  <c r="H1946" i="3" a="1"/>
  <c r="H1946" i="3" s="1"/>
  <c r="H2090" i="3" a="1"/>
  <c r="H2090" i="3" s="1"/>
  <c r="H2234" i="3" a="1"/>
  <c r="H2234" i="3" s="1"/>
  <c r="H2378" i="3" a="1"/>
  <c r="H2378" i="3" s="1"/>
  <c r="H2522" i="3" a="1"/>
  <c r="H2522" i="3" s="1"/>
  <c r="H25" i="3" a="1"/>
  <c r="H25" i="3" s="1"/>
  <c r="H2589" i="3" a="1"/>
  <c r="H2589" i="3" s="1"/>
  <c r="H310" i="3" a="1"/>
  <c r="H310" i="3" s="1"/>
  <c r="H454" i="3" a="1"/>
  <c r="H454" i="3" s="1"/>
  <c r="H598" i="3" a="1"/>
  <c r="H598" i="3" s="1"/>
  <c r="H742" i="3" a="1"/>
  <c r="H742" i="3" s="1"/>
  <c r="H886" i="3" a="1"/>
  <c r="H886" i="3" s="1"/>
  <c r="H1030" i="3" a="1"/>
  <c r="H1030" i="3" s="1"/>
  <c r="H1174" i="3" a="1"/>
  <c r="H1174" i="3" s="1"/>
  <c r="H1318" i="3" a="1"/>
  <c r="H1318" i="3" s="1"/>
  <c r="H1462" i="3" a="1"/>
  <c r="H1462" i="3" s="1"/>
  <c r="H1606" i="3" a="1"/>
  <c r="H1606" i="3" s="1"/>
  <c r="H1750" i="3" a="1"/>
  <c r="H1750" i="3" s="1"/>
  <c r="H1894" i="3" a="1"/>
  <c r="H1894" i="3" s="1"/>
  <c r="H2038" i="3" a="1"/>
  <c r="H2038" i="3" s="1"/>
  <c r="H2182" i="3" a="1"/>
  <c r="H2182" i="3" s="1"/>
  <c r="H2326" i="3" a="1"/>
  <c r="H2326" i="3" s="1"/>
  <c r="H2470" i="3" a="1"/>
  <c r="H2470" i="3" s="1"/>
  <c r="H47" i="3" a="1"/>
  <c r="H47" i="3" s="1"/>
  <c r="H191" i="3" a="1"/>
  <c r="H191" i="3" s="1"/>
  <c r="H335" i="3" a="1"/>
  <c r="H335" i="3" s="1"/>
  <c r="H479" i="3" a="1"/>
  <c r="H479" i="3" s="1"/>
  <c r="H623" i="3" a="1"/>
  <c r="H623" i="3" s="1"/>
  <c r="H767" i="3" a="1"/>
  <c r="H767" i="3" s="1"/>
  <c r="H911" i="3" a="1"/>
  <c r="H911" i="3" s="1"/>
  <c r="H1055" i="3" a="1"/>
  <c r="H1055" i="3" s="1"/>
  <c r="H1199" i="3" a="1"/>
  <c r="H1199" i="3" s="1"/>
  <c r="H1343" i="3" a="1"/>
  <c r="H1343" i="3" s="1"/>
  <c r="H1487" i="3" a="1"/>
  <c r="H1487" i="3" s="1"/>
  <c r="H1631" i="3" a="1"/>
  <c r="H1631" i="3" s="1"/>
  <c r="H1775" i="3" a="1"/>
  <c r="H1775" i="3" s="1"/>
  <c r="H1919" i="3" a="1"/>
  <c r="H1919" i="3" s="1"/>
  <c r="H2063" i="3" a="1"/>
  <c r="H2063" i="3" s="1"/>
  <c r="H2207" i="3" a="1"/>
  <c r="H2207" i="3" s="1"/>
  <c r="H2351" i="3" a="1"/>
  <c r="H2351" i="3" s="1"/>
  <c r="H2495" i="3" a="1"/>
  <c r="H2495" i="3" s="1"/>
  <c r="H96" i="3" a="1"/>
  <c r="H96" i="3" s="1"/>
  <c r="H240" i="3" a="1"/>
  <c r="H240" i="3" s="1"/>
  <c r="H384" i="3" a="1"/>
  <c r="H384" i="3" s="1"/>
  <c r="H528" i="3" a="1"/>
  <c r="H528" i="3" s="1"/>
  <c r="H672" i="3" a="1"/>
  <c r="H672" i="3" s="1"/>
  <c r="H816" i="3" a="1"/>
  <c r="H816" i="3" s="1"/>
  <c r="H960" i="3" a="1"/>
  <c r="H960" i="3" s="1"/>
  <c r="H1104" i="3" a="1"/>
  <c r="H1104" i="3" s="1"/>
  <c r="H1248" i="3" a="1"/>
  <c r="H1248" i="3" s="1"/>
  <c r="H1392" i="3" a="1"/>
  <c r="H1392" i="3" s="1"/>
  <c r="H1536" i="3" a="1"/>
  <c r="H1536" i="3" s="1"/>
  <c r="H1680" i="3" a="1"/>
  <c r="H1680" i="3" s="1"/>
  <c r="H1824" i="3" a="1"/>
  <c r="H1824" i="3" s="1"/>
  <c r="H1968" i="3" a="1"/>
  <c r="H1968" i="3" s="1"/>
  <c r="H2112" i="3" a="1"/>
  <c r="H2112" i="3" s="1"/>
  <c r="H2256" i="3" a="1"/>
  <c r="H2256" i="3" s="1"/>
  <c r="H2400" i="3" a="1"/>
  <c r="H2400" i="3" s="1"/>
  <c r="H2544" i="3" a="1"/>
  <c r="H2544" i="3" s="1"/>
  <c r="H469" i="3" a="1"/>
  <c r="H469" i="3" s="1"/>
  <c r="H613" i="3" a="1"/>
  <c r="H613" i="3" s="1"/>
  <c r="H757" i="3" a="1"/>
  <c r="H757" i="3" s="1"/>
  <c r="H901" i="3" a="1"/>
  <c r="H901" i="3" s="1"/>
  <c r="H1045" i="3" a="1"/>
  <c r="H1045" i="3" s="1"/>
  <c r="H1189" i="3" a="1"/>
  <c r="H1189" i="3" s="1"/>
  <c r="H1333" i="3" a="1"/>
  <c r="H1333" i="3" s="1"/>
  <c r="H1477" i="3" a="1"/>
  <c r="H1477" i="3" s="1"/>
  <c r="H1621" i="3" a="1"/>
  <c r="H1621" i="3" s="1"/>
  <c r="H1765" i="3" a="1"/>
  <c r="H1765" i="3" s="1"/>
  <c r="H1909" i="3" a="1"/>
  <c r="H1909" i="3" s="1"/>
  <c r="H2053" i="3" a="1"/>
  <c r="H2053" i="3" s="1"/>
  <c r="H2197" i="3" a="1"/>
  <c r="H2197" i="3" s="1"/>
  <c r="H2341" i="3" a="1"/>
  <c r="H2341" i="3" s="1"/>
  <c r="H2485" i="3" a="1"/>
  <c r="H2485" i="3" s="1"/>
  <c r="H374" i="3" a="1"/>
  <c r="H374" i="3" s="1"/>
  <c r="H518" i="3" a="1"/>
  <c r="H518" i="3" s="1"/>
  <c r="H662" i="3" a="1"/>
  <c r="H662" i="3" s="1"/>
  <c r="H806" i="3" a="1"/>
  <c r="H806" i="3" s="1"/>
  <c r="H950" i="3" a="1"/>
  <c r="H950" i="3" s="1"/>
  <c r="H1094" i="3" a="1"/>
  <c r="H1094" i="3" s="1"/>
  <c r="H1238" i="3" a="1"/>
  <c r="H1238" i="3" s="1"/>
  <c r="H1382" i="3" a="1"/>
  <c r="H1382" i="3" s="1"/>
  <c r="H1526" i="3" a="1"/>
  <c r="H1526" i="3" s="1"/>
  <c r="H1670" i="3" a="1"/>
  <c r="H1670" i="3" s="1"/>
  <c r="H1814" i="3" a="1"/>
  <c r="H1814" i="3" s="1"/>
  <c r="H1958" i="3" a="1"/>
  <c r="H1958" i="3" s="1"/>
  <c r="H2102" i="3" a="1"/>
  <c r="H2102" i="3" s="1"/>
  <c r="H2246" i="3" a="1"/>
  <c r="H2246" i="3" s="1"/>
  <c r="H2390" i="3" a="1"/>
  <c r="H2390" i="3" s="1"/>
  <c r="H2534" i="3" a="1"/>
  <c r="H2534" i="3" s="1"/>
  <c r="H178" i="3" a="1"/>
  <c r="H178" i="3" s="1"/>
  <c r="H322" i="3" a="1"/>
  <c r="H322" i="3" s="1"/>
  <c r="H466" i="3" a="1"/>
  <c r="H466" i="3" s="1"/>
  <c r="H610" i="3" a="1"/>
  <c r="H610" i="3" s="1"/>
  <c r="H754" i="3" a="1"/>
  <c r="H754" i="3" s="1"/>
  <c r="H898" i="3" a="1"/>
  <c r="H898" i="3" s="1"/>
  <c r="H1042" i="3" a="1"/>
  <c r="H1042" i="3" s="1"/>
  <c r="H1186" i="3" a="1"/>
  <c r="H1186" i="3" s="1"/>
  <c r="H1330" i="3" a="1"/>
  <c r="H1330" i="3" s="1"/>
  <c r="H1474" i="3" a="1"/>
  <c r="H1474" i="3" s="1"/>
  <c r="H1618" i="3" a="1"/>
  <c r="H1618" i="3" s="1"/>
  <c r="H1762" i="3" a="1"/>
  <c r="H1762" i="3" s="1"/>
  <c r="H1906" i="3" a="1"/>
  <c r="H1906" i="3" s="1"/>
  <c r="H2050" i="3" a="1"/>
  <c r="H2050" i="3" s="1"/>
  <c r="H2194" i="3" a="1"/>
  <c r="H2194" i="3" s="1"/>
  <c r="H2338" i="3" a="1"/>
  <c r="H2338" i="3" s="1"/>
  <c r="H2482" i="3" a="1"/>
  <c r="H2482" i="3" s="1"/>
  <c r="H59" i="3" a="1"/>
  <c r="H59" i="3" s="1"/>
  <c r="H203" i="3" a="1"/>
  <c r="H203" i="3" s="1"/>
  <c r="H347" i="3" a="1"/>
  <c r="H347" i="3" s="1"/>
  <c r="H491" i="3" a="1"/>
  <c r="H491" i="3" s="1"/>
  <c r="H635" i="3" a="1"/>
  <c r="H635" i="3" s="1"/>
  <c r="H779" i="3" a="1"/>
  <c r="H779" i="3" s="1"/>
  <c r="H923" i="3" a="1"/>
  <c r="H923" i="3" s="1"/>
  <c r="H1067" i="3" a="1"/>
  <c r="H1067" i="3" s="1"/>
  <c r="H1211" i="3" a="1"/>
  <c r="H1211" i="3" s="1"/>
  <c r="H1355" i="3" a="1"/>
  <c r="H1355" i="3" s="1"/>
  <c r="H1499" i="3" a="1"/>
  <c r="H1499" i="3" s="1"/>
  <c r="H1643" i="3" a="1"/>
  <c r="H1643" i="3" s="1"/>
  <c r="H1787" i="3" a="1"/>
  <c r="H1787" i="3" s="1"/>
  <c r="H1931" i="3" a="1"/>
  <c r="H1931" i="3" s="1"/>
  <c r="H2075" i="3" a="1"/>
  <c r="H2075" i="3" s="1"/>
  <c r="H2219" i="3" a="1"/>
  <c r="H2219" i="3" s="1"/>
  <c r="H2363" i="3" a="1"/>
  <c r="H2363" i="3" s="1"/>
  <c r="H2507" i="3" a="1"/>
  <c r="H2507" i="3" s="1"/>
  <c r="H108" i="3" a="1"/>
  <c r="H108" i="3" s="1"/>
  <c r="H252" i="3" a="1"/>
  <c r="H252" i="3" s="1"/>
  <c r="H396" i="3" a="1"/>
  <c r="H396" i="3" s="1"/>
  <c r="H540" i="3" a="1"/>
  <c r="H540" i="3" s="1"/>
  <c r="H684" i="3" a="1"/>
  <c r="H684" i="3" s="1"/>
  <c r="H828" i="3" a="1"/>
  <c r="H828" i="3" s="1"/>
  <c r="H972" i="3" a="1"/>
  <c r="H972" i="3" s="1"/>
  <c r="H1116" i="3" a="1"/>
  <c r="H1116" i="3" s="1"/>
  <c r="H1260" i="3" a="1"/>
  <c r="H1260" i="3" s="1"/>
  <c r="H1404" i="3" a="1"/>
  <c r="H1404" i="3" s="1"/>
  <c r="H1548" i="3" a="1"/>
  <c r="H1548" i="3" s="1"/>
  <c r="H1692" i="3" a="1"/>
  <c r="H1692" i="3" s="1"/>
  <c r="H1836" i="3" a="1"/>
  <c r="H1836" i="3" s="1"/>
  <c r="H1980" i="3" a="1"/>
  <c r="H1980" i="3" s="1"/>
  <c r="H2124" i="3" a="1"/>
  <c r="H2124" i="3" s="1"/>
  <c r="H2268" i="3" a="1"/>
  <c r="H2268" i="3" s="1"/>
  <c r="H2412" i="3" a="1"/>
  <c r="H2412" i="3" s="1"/>
  <c r="H2556" i="3" a="1"/>
  <c r="H2556" i="3" s="1"/>
  <c r="H481" i="3" a="1"/>
  <c r="H481" i="3" s="1"/>
  <c r="H625" i="3" a="1"/>
  <c r="H625" i="3" s="1"/>
  <c r="H769" i="3" a="1"/>
  <c r="H769" i="3" s="1"/>
  <c r="H913" i="3" a="1"/>
  <c r="H913" i="3" s="1"/>
  <c r="H1057" i="3" a="1"/>
  <c r="H1057" i="3" s="1"/>
  <c r="H1201" i="3" a="1"/>
  <c r="H1201" i="3" s="1"/>
  <c r="H1345" i="3" a="1"/>
  <c r="H1345" i="3" s="1"/>
  <c r="H1489" i="3" a="1"/>
  <c r="H1489" i="3" s="1"/>
  <c r="H1633" i="3" a="1"/>
  <c r="H1633" i="3" s="1"/>
  <c r="H1777" i="3" a="1"/>
  <c r="H1777" i="3" s="1"/>
  <c r="H1921" i="3" a="1"/>
  <c r="H1921" i="3" s="1"/>
  <c r="H2065" i="3" a="1"/>
  <c r="H2065" i="3" s="1"/>
  <c r="H2209" i="3" a="1"/>
  <c r="H2209" i="3" s="1"/>
  <c r="H2353" i="3" a="1"/>
  <c r="H2353" i="3" s="1"/>
  <c r="H2497" i="3" a="1"/>
  <c r="H2497" i="3" s="1"/>
  <c r="H386" i="3" a="1"/>
  <c r="H386" i="3" s="1"/>
  <c r="H530" i="3" a="1"/>
  <c r="H530" i="3" s="1"/>
  <c r="H674" i="3" a="1"/>
  <c r="H674" i="3" s="1"/>
  <c r="H818" i="3" a="1"/>
  <c r="H818" i="3" s="1"/>
  <c r="H962" i="3" a="1"/>
  <c r="H962" i="3" s="1"/>
  <c r="H1106" i="3" a="1"/>
  <c r="H1106" i="3" s="1"/>
  <c r="H1250" i="3" a="1"/>
  <c r="H1250" i="3" s="1"/>
  <c r="H1394" i="3" a="1"/>
  <c r="H1394" i="3" s="1"/>
  <c r="H1538" i="3" a="1"/>
  <c r="H1538" i="3" s="1"/>
  <c r="H1682" i="3" a="1"/>
  <c r="H1682" i="3" s="1"/>
  <c r="H1826" i="3" a="1"/>
  <c r="H1826" i="3" s="1"/>
  <c r="H1970" i="3" a="1"/>
  <c r="H1970" i="3" s="1"/>
  <c r="H2114" i="3" a="1"/>
  <c r="H2114" i="3" s="1"/>
  <c r="H2258" i="3" a="1"/>
  <c r="H2258" i="3" s="1"/>
  <c r="H2402" i="3" a="1"/>
  <c r="H2402" i="3" s="1"/>
  <c r="H2546" i="3" a="1"/>
  <c r="H2546" i="3" s="1"/>
  <c r="H885" i="3" a="1"/>
  <c r="H885" i="3" s="1"/>
  <c r="H1029" i="3" a="1"/>
  <c r="H1029" i="3" s="1"/>
  <c r="H1173" i="3" a="1"/>
  <c r="H1173" i="3" s="1"/>
  <c r="H1317" i="3" a="1"/>
  <c r="H1317" i="3" s="1"/>
  <c r="H1461" i="3" a="1"/>
  <c r="H1461" i="3" s="1"/>
  <c r="H1605" i="3" a="1"/>
  <c r="H1605" i="3" s="1"/>
  <c r="H1749" i="3" a="1"/>
  <c r="H1749" i="3" s="1"/>
  <c r="H1893" i="3" a="1"/>
  <c r="H1893" i="3" s="1"/>
  <c r="H2037" i="3" a="1"/>
  <c r="H2037" i="3" s="1"/>
  <c r="H2181" i="3" a="1"/>
  <c r="H2181" i="3" s="1"/>
  <c r="H2325" i="3" a="1"/>
  <c r="H2325" i="3" s="1"/>
  <c r="H2469" i="3" a="1"/>
  <c r="H2469" i="3" s="1"/>
  <c r="H190" i="3" a="1"/>
  <c r="H190" i="3" s="1"/>
  <c r="H334" i="3" a="1"/>
  <c r="H334" i="3" s="1"/>
  <c r="H478" i="3" a="1"/>
  <c r="H478" i="3" s="1"/>
  <c r="H622" i="3" a="1"/>
  <c r="H622" i="3" s="1"/>
  <c r="H766" i="3" a="1"/>
  <c r="H766" i="3" s="1"/>
  <c r="H910" i="3" a="1"/>
  <c r="H910" i="3" s="1"/>
  <c r="H1054" i="3" a="1"/>
  <c r="H1054" i="3" s="1"/>
  <c r="H1198" i="3" a="1"/>
  <c r="H1198" i="3" s="1"/>
  <c r="H1342" i="3" a="1"/>
  <c r="H1342" i="3" s="1"/>
  <c r="H1486" i="3" a="1"/>
  <c r="H1486" i="3" s="1"/>
  <c r="H1630" i="3" a="1"/>
  <c r="H1630" i="3" s="1"/>
  <c r="H1774" i="3" a="1"/>
  <c r="H1774" i="3" s="1"/>
  <c r="H1918" i="3" a="1"/>
  <c r="H1918" i="3" s="1"/>
  <c r="H2062" i="3" a="1"/>
  <c r="H2062" i="3" s="1"/>
  <c r="H2206" i="3" a="1"/>
  <c r="H2206" i="3" s="1"/>
  <c r="H2350" i="3" a="1"/>
  <c r="H2350" i="3" s="1"/>
  <c r="H2494" i="3" a="1"/>
  <c r="H2494" i="3" s="1"/>
  <c r="H71" i="3" a="1"/>
  <c r="H71" i="3" s="1"/>
  <c r="H215" i="3" a="1"/>
  <c r="H215" i="3" s="1"/>
  <c r="H359" i="3" a="1"/>
  <c r="H359" i="3" s="1"/>
  <c r="H503" i="3" a="1"/>
  <c r="H503" i="3" s="1"/>
  <c r="H647" i="3" a="1"/>
  <c r="H647" i="3" s="1"/>
  <c r="H791" i="3" a="1"/>
  <c r="H791" i="3" s="1"/>
  <c r="H935" i="3" a="1"/>
  <c r="H935" i="3" s="1"/>
  <c r="H1079" i="3" a="1"/>
  <c r="H1079" i="3" s="1"/>
  <c r="H1223" i="3" a="1"/>
  <c r="H1223" i="3" s="1"/>
  <c r="H1367" i="3" a="1"/>
  <c r="H1367" i="3" s="1"/>
  <c r="H1511" i="3" a="1"/>
  <c r="H1511" i="3" s="1"/>
  <c r="H1655" i="3" a="1"/>
  <c r="H1655" i="3" s="1"/>
  <c r="H1799" i="3" a="1"/>
  <c r="H1799" i="3" s="1"/>
  <c r="H1943" i="3" a="1"/>
  <c r="H1943" i="3" s="1"/>
  <c r="H2087" i="3" a="1"/>
  <c r="H2087" i="3" s="1"/>
  <c r="H2231" i="3" a="1"/>
  <c r="H2231" i="3" s="1"/>
  <c r="H2375" i="3" a="1"/>
  <c r="H2375" i="3" s="1"/>
  <c r="H2519" i="3" a="1"/>
  <c r="H2519" i="3" s="1"/>
  <c r="H120" i="3" a="1"/>
  <c r="H120" i="3" s="1"/>
  <c r="H264" i="3" a="1"/>
  <c r="H264" i="3" s="1"/>
  <c r="H408" i="3" a="1"/>
  <c r="H408" i="3" s="1"/>
  <c r="H552" i="3" a="1"/>
  <c r="H552" i="3" s="1"/>
  <c r="H696" i="3" a="1"/>
  <c r="H696" i="3" s="1"/>
  <c r="H840" i="3" a="1"/>
  <c r="H840" i="3" s="1"/>
  <c r="H984" i="3" a="1"/>
  <c r="H984" i="3" s="1"/>
  <c r="H1128" i="3" a="1"/>
  <c r="H1128" i="3" s="1"/>
  <c r="H1272" i="3" a="1"/>
  <c r="H1272" i="3" s="1"/>
  <c r="H1416" i="3" a="1"/>
  <c r="H1416" i="3" s="1"/>
  <c r="H1560" i="3" a="1"/>
  <c r="H1560" i="3" s="1"/>
  <c r="H1704" i="3" a="1"/>
  <c r="H1704" i="3" s="1"/>
  <c r="H1848" i="3" a="1"/>
  <c r="H1848" i="3" s="1"/>
  <c r="H1992" i="3" a="1"/>
  <c r="H1992" i="3" s="1"/>
  <c r="H2136" i="3" a="1"/>
  <c r="H2136" i="3" s="1"/>
  <c r="H2280" i="3" a="1"/>
  <c r="H2280" i="3" s="1"/>
  <c r="H2424" i="3" a="1"/>
  <c r="H2424" i="3" s="1"/>
  <c r="H2568" i="3" a="1"/>
  <c r="H2568" i="3" s="1"/>
  <c r="H493" i="3" a="1"/>
  <c r="H493" i="3" s="1"/>
  <c r="H637" i="3" a="1"/>
  <c r="H637" i="3" s="1"/>
  <c r="H781" i="3" a="1"/>
  <c r="H781" i="3" s="1"/>
  <c r="H925" i="3" a="1"/>
  <c r="H925" i="3" s="1"/>
  <c r="H1069" i="3" a="1"/>
  <c r="H1069" i="3" s="1"/>
  <c r="H1213" i="3" a="1"/>
  <c r="H1213" i="3" s="1"/>
  <c r="H1357" i="3" a="1"/>
  <c r="H1357" i="3" s="1"/>
  <c r="H1501" i="3" a="1"/>
  <c r="H1501" i="3" s="1"/>
  <c r="H1645" i="3" a="1"/>
  <c r="H1645" i="3" s="1"/>
  <c r="H1789" i="3" a="1"/>
  <c r="H1789" i="3" s="1"/>
  <c r="H1933" i="3" a="1"/>
  <c r="H1933" i="3" s="1"/>
  <c r="H2077" i="3" a="1"/>
  <c r="H2077" i="3" s="1"/>
  <c r="H2221" i="3" a="1"/>
  <c r="H2221" i="3" s="1"/>
  <c r="H2365" i="3" a="1"/>
  <c r="H2365" i="3" s="1"/>
  <c r="H2509" i="3" a="1"/>
  <c r="H2509" i="3" s="1"/>
  <c r="H398" i="3" a="1"/>
  <c r="H398" i="3" s="1"/>
  <c r="H542" i="3" a="1"/>
  <c r="H542" i="3" s="1"/>
  <c r="H686" i="3" a="1"/>
  <c r="H686" i="3" s="1"/>
  <c r="H830" i="3" a="1"/>
  <c r="H830" i="3" s="1"/>
  <c r="H974" i="3" a="1"/>
  <c r="H974" i="3" s="1"/>
  <c r="H1118" i="3" a="1"/>
  <c r="H1118" i="3" s="1"/>
  <c r="H1262" i="3" a="1"/>
  <c r="H1262" i="3" s="1"/>
  <c r="H1406" i="3" a="1"/>
  <c r="H1406" i="3" s="1"/>
  <c r="H1550" i="3" a="1"/>
  <c r="H1550" i="3" s="1"/>
  <c r="H1694" i="3" a="1"/>
  <c r="H1694" i="3" s="1"/>
  <c r="H1838" i="3" a="1"/>
  <c r="H1838" i="3" s="1"/>
  <c r="H1982" i="3" a="1"/>
  <c r="H1982" i="3" s="1"/>
  <c r="H2126" i="3" a="1"/>
  <c r="H2126" i="3" s="1"/>
  <c r="H2270" i="3" a="1"/>
  <c r="H2270" i="3" s="1"/>
  <c r="H2414" i="3" a="1"/>
  <c r="H2414" i="3" s="1"/>
  <c r="H2558" i="3" a="1"/>
  <c r="H2558" i="3" s="1"/>
  <c r="H2481" i="3" a="1"/>
  <c r="H2481" i="3" s="1"/>
  <c r="H202" i="3" a="1"/>
  <c r="H202" i="3" s="1"/>
  <c r="H346" i="3" a="1"/>
  <c r="H346" i="3" s="1"/>
  <c r="H490" i="3" a="1"/>
  <c r="H490" i="3" s="1"/>
  <c r="H634" i="3" a="1"/>
  <c r="H634" i="3" s="1"/>
  <c r="H778" i="3" a="1"/>
  <c r="H778" i="3" s="1"/>
  <c r="H922" i="3" a="1"/>
  <c r="H922" i="3" s="1"/>
  <c r="H1066" i="3" a="1"/>
  <c r="H1066" i="3" s="1"/>
  <c r="H1210" i="3" a="1"/>
  <c r="H1210" i="3" s="1"/>
  <c r="H1354" i="3" a="1"/>
  <c r="H1354" i="3" s="1"/>
  <c r="H1498" i="3" a="1"/>
  <c r="H1498" i="3" s="1"/>
  <c r="H1642" i="3" a="1"/>
  <c r="H1642" i="3" s="1"/>
  <c r="H1786" i="3" a="1"/>
  <c r="H1786" i="3" s="1"/>
  <c r="H1930" i="3" a="1"/>
  <c r="H1930" i="3" s="1"/>
  <c r="H2074" i="3" a="1"/>
  <c r="H2074" i="3" s="1"/>
  <c r="H2218" i="3" a="1"/>
  <c r="H2218" i="3" s="1"/>
  <c r="H2362" i="3" a="1"/>
  <c r="H2362" i="3" s="1"/>
  <c r="H2506" i="3" a="1"/>
  <c r="H2506" i="3" s="1"/>
  <c r="H83" i="3" a="1"/>
  <c r="H83" i="3" s="1"/>
  <c r="H227" i="3" a="1"/>
  <c r="H227" i="3" s="1"/>
  <c r="H371" i="3" a="1"/>
  <c r="H371" i="3" s="1"/>
  <c r="H515" i="3" a="1"/>
  <c r="H515" i="3" s="1"/>
  <c r="H659" i="3" a="1"/>
  <c r="H659" i="3" s="1"/>
  <c r="H803" i="3" a="1"/>
  <c r="H803" i="3" s="1"/>
  <c r="H947" i="3" a="1"/>
  <c r="H947" i="3" s="1"/>
  <c r="H1091" i="3" a="1"/>
  <c r="H1091" i="3" s="1"/>
  <c r="H1235" i="3" a="1"/>
  <c r="H1235" i="3" s="1"/>
  <c r="H1379" i="3" a="1"/>
  <c r="H1379" i="3" s="1"/>
  <c r="H1523" i="3" a="1"/>
  <c r="H1523" i="3" s="1"/>
  <c r="H1667" i="3" a="1"/>
  <c r="H1667" i="3" s="1"/>
  <c r="H1811" i="3" a="1"/>
  <c r="H1811" i="3" s="1"/>
  <c r="H1955" i="3" a="1"/>
  <c r="H1955" i="3" s="1"/>
  <c r="H2099" i="3" a="1"/>
  <c r="H2099" i="3" s="1"/>
  <c r="H2243" i="3" a="1"/>
  <c r="H2243" i="3" s="1"/>
  <c r="H2387" i="3" a="1"/>
  <c r="H2387" i="3" s="1"/>
  <c r="H2531" i="3" a="1"/>
  <c r="H2531" i="3" s="1"/>
  <c r="H132" i="3" a="1"/>
  <c r="H132" i="3" s="1"/>
  <c r="H276" i="3" a="1"/>
  <c r="H276" i="3" s="1"/>
  <c r="H420" i="3" a="1"/>
  <c r="H420" i="3" s="1"/>
  <c r="H564" i="3" a="1"/>
  <c r="H564" i="3" s="1"/>
  <c r="H708" i="3" a="1"/>
  <c r="H708" i="3" s="1"/>
  <c r="H852" i="3" a="1"/>
  <c r="H852" i="3" s="1"/>
  <c r="H996" i="3" a="1"/>
  <c r="H996" i="3" s="1"/>
  <c r="H1140" i="3" a="1"/>
  <c r="H1140" i="3" s="1"/>
  <c r="H1284" i="3" a="1"/>
  <c r="H1284" i="3" s="1"/>
  <c r="H1428" i="3" a="1"/>
  <c r="H1428" i="3" s="1"/>
  <c r="H1572" i="3" a="1"/>
  <c r="H1572" i="3" s="1"/>
  <c r="H1716" i="3" a="1"/>
  <c r="H1716" i="3" s="1"/>
  <c r="H1860" i="3" a="1"/>
  <c r="H1860" i="3" s="1"/>
  <c r="H2004" i="3" a="1"/>
  <c r="H2004" i="3" s="1"/>
  <c r="H2148" i="3" a="1"/>
  <c r="H2148" i="3" s="1"/>
  <c r="H2292" i="3" a="1"/>
  <c r="H2292" i="3" s="1"/>
  <c r="H2436" i="3" a="1"/>
  <c r="H2436" i="3" s="1"/>
  <c r="H2580" i="3" a="1"/>
  <c r="H2580" i="3" s="1"/>
  <c r="H505" i="3" a="1"/>
  <c r="H505" i="3" s="1"/>
  <c r="H649" i="3" a="1"/>
  <c r="H649" i="3" s="1"/>
  <c r="H793" i="3" a="1"/>
  <c r="H793" i="3" s="1"/>
  <c r="H937" i="3" a="1"/>
  <c r="H937" i="3" s="1"/>
  <c r="H1081" i="3" a="1"/>
  <c r="H1081" i="3" s="1"/>
  <c r="H1225" i="3" a="1"/>
  <c r="H1225" i="3" s="1"/>
  <c r="H1369" i="3" a="1"/>
  <c r="H1369" i="3" s="1"/>
  <c r="H1513" i="3" a="1"/>
  <c r="H1513" i="3" s="1"/>
  <c r="H1657" i="3" a="1"/>
  <c r="H1657" i="3" s="1"/>
  <c r="H1801" i="3" a="1"/>
  <c r="H1801" i="3" s="1"/>
  <c r="H1945" i="3" a="1"/>
  <c r="H1945" i="3" s="1"/>
  <c r="H2089" i="3" a="1"/>
  <c r="H2089" i="3" s="1"/>
  <c r="H2233" i="3" a="1"/>
  <c r="H2233" i="3" s="1"/>
  <c r="H2377" i="3" a="1"/>
  <c r="H2377" i="3" s="1"/>
  <c r="H2521" i="3" a="1"/>
  <c r="H2521" i="3" s="1"/>
  <c r="H410" i="3" a="1"/>
  <c r="H410" i="3" s="1"/>
  <c r="H554" i="3" a="1"/>
  <c r="H554" i="3" s="1"/>
  <c r="H698" i="3" a="1"/>
  <c r="H698" i="3" s="1"/>
  <c r="H842" i="3" a="1"/>
  <c r="H842" i="3" s="1"/>
  <c r="H986" i="3" a="1"/>
  <c r="H986" i="3" s="1"/>
  <c r="H1130" i="3" a="1"/>
  <c r="H1130" i="3" s="1"/>
  <c r="H1274" i="3" a="1"/>
  <c r="H1274" i="3" s="1"/>
  <c r="H1418" i="3" a="1"/>
  <c r="H1418" i="3" s="1"/>
  <c r="H1562" i="3" a="1"/>
  <c r="H1562" i="3" s="1"/>
  <c r="H1706" i="3" a="1"/>
  <c r="H1706" i="3" s="1"/>
  <c r="H1850" i="3" a="1"/>
  <c r="H1850" i="3" s="1"/>
  <c r="H1994" i="3" a="1"/>
  <c r="H1994" i="3" s="1"/>
  <c r="H2138" i="3" a="1"/>
  <c r="H2138" i="3" s="1"/>
  <c r="H2282" i="3" a="1"/>
  <c r="H2282" i="3" s="1"/>
  <c r="H2426" i="3" a="1"/>
  <c r="H2426" i="3" s="1"/>
  <c r="H2570" i="3" a="1"/>
  <c r="H2570" i="3" s="1"/>
  <c r="H189" i="3" a="1"/>
  <c r="H189" i="3" s="1"/>
  <c r="H333" i="3" a="1"/>
  <c r="H333" i="3" s="1"/>
  <c r="H477" i="3" a="1"/>
  <c r="H477" i="3" s="1"/>
  <c r="H621" i="3" a="1"/>
  <c r="H621" i="3" s="1"/>
  <c r="H765" i="3" a="1"/>
  <c r="H765" i="3" s="1"/>
  <c r="H909" i="3" a="1"/>
  <c r="H909" i="3" s="1"/>
  <c r="H1053" i="3" a="1"/>
  <c r="H1053" i="3" s="1"/>
  <c r="H1197" i="3" a="1"/>
  <c r="H1197" i="3" s="1"/>
  <c r="H1341" i="3" a="1"/>
  <c r="H1341" i="3" s="1"/>
  <c r="H1485" i="3" a="1"/>
  <c r="H1485" i="3" s="1"/>
  <c r="H1629" i="3" a="1"/>
  <c r="H1629" i="3" s="1"/>
  <c r="H1773" i="3" a="1"/>
  <c r="H1773" i="3" s="1"/>
  <c r="H1917" i="3" a="1"/>
  <c r="H1917" i="3" s="1"/>
  <c r="H2061" i="3" a="1"/>
  <c r="H2061" i="3" s="1"/>
  <c r="H2205" i="3" a="1"/>
  <c r="H2205" i="3" s="1"/>
  <c r="H2349" i="3" a="1"/>
  <c r="H2349" i="3" s="1"/>
  <c r="H2493" i="3" a="1"/>
  <c r="H2493" i="3" s="1"/>
  <c r="H214" i="3" a="1"/>
  <c r="H214" i="3" s="1"/>
  <c r="H358" i="3" a="1"/>
  <c r="H358" i="3" s="1"/>
  <c r="H502" i="3" a="1"/>
  <c r="H502" i="3" s="1"/>
  <c r="H646" i="3" a="1"/>
  <c r="H646" i="3" s="1"/>
  <c r="H790" i="3" a="1"/>
  <c r="H790" i="3" s="1"/>
  <c r="H934" i="3" a="1"/>
  <c r="H934" i="3" s="1"/>
  <c r="H1078" i="3" a="1"/>
  <c r="H1078" i="3" s="1"/>
  <c r="H1222" i="3" a="1"/>
  <c r="H1222" i="3" s="1"/>
  <c r="H1366" i="3" a="1"/>
  <c r="H1366" i="3" s="1"/>
  <c r="H1510" i="3" a="1"/>
  <c r="H1510" i="3" s="1"/>
  <c r="H1654" i="3" a="1"/>
  <c r="H1654" i="3" s="1"/>
  <c r="H1798" i="3" a="1"/>
  <c r="H1798" i="3" s="1"/>
  <c r="H1942" i="3" a="1"/>
  <c r="H1942" i="3" s="1"/>
  <c r="H2086" i="3" a="1"/>
  <c r="H2086" i="3" s="1"/>
  <c r="H2230" i="3" a="1"/>
  <c r="H2230" i="3" s="1"/>
  <c r="H2374" i="3" a="1"/>
  <c r="H2374" i="3" s="1"/>
  <c r="H2518" i="3" a="1"/>
  <c r="H2518" i="3" s="1"/>
  <c r="H95" i="3" a="1"/>
  <c r="H95" i="3" s="1"/>
  <c r="H239" i="3" a="1"/>
  <c r="H239" i="3" s="1"/>
  <c r="H383" i="3" a="1"/>
  <c r="H383" i="3" s="1"/>
  <c r="H527" i="3" a="1"/>
  <c r="H527" i="3" s="1"/>
  <c r="H671" i="3" a="1"/>
  <c r="H671" i="3" s="1"/>
  <c r="H815" i="3" a="1"/>
  <c r="H815" i="3" s="1"/>
  <c r="H959" i="3" a="1"/>
  <c r="H959" i="3" s="1"/>
  <c r="H1103" i="3" a="1"/>
  <c r="H1103" i="3" s="1"/>
  <c r="H1247" i="3" a="1"/>
  <c r="H1247" i="3" s="1"/>
  <c r="H1391" i="3" a="1"/>
  <c r="H1391" i="3" s="1"/>
  <c r="H1535" i="3" a="1"/>
  <c r="H1535" i="3" s="1"/>
  <c r="H1679" i="3" a="1"/>
  <c r="H1679" i="3" s="1"/>
  <c r="H1823" i="3" a="1"/>
  <c r="H1823" i="3" s="1"/>
  <c r="H1967" i="3" a="1"/>
  <c r="H1967" i="3" s="1"/>
  <c r="H2111" i="3" a="1"/>
  <c r="H2111" i="3" s="1"/>
  <c r="H2255" i="3" a="1"/>
  <c r="H2255" i="3" s="1"/>
  <c r="H2399" i="3" a="1"/>
  <c r="H2399" i="3" s="1"/>
  <c r="H2543" i="3" a="1"/>
  <c r="H2543" i="3" s="1"/>
  <c r="H144" i="3" a="1"/>
  <c r="H144" i="3" s="1"/>
  <c r="H288" i="3" a="1"/>
  <c r="H288" i="3" s="1"/>
  <c r="H432" i="3" a="1"/>
  <c r="H432" i="3" s="1"/>
  <c r="H576" i="3" a="1"/>
  <c r="H576" i="3" s="1"/>
  <c r="H720" i="3" a="1"/>
  <c r="H720" i="3" s="1"/>
  <c r="H864" i="3" a="1"/>
  <c r="H864" i="3" s="1"/>
  <c r="H1008" i="3" a="1"/>
  <c r="H1008" i="3" s="1"/>
  <c r="H1152" i="3" a="1"/>
  <c r="H1152" i="3" s="1"/>
  <c r="H1296" i="3" a="1"/>
  <c r="H1296" i="3" s="1"/>
  <c r="H1440" i="3" a="1"/>
  <c r="H1440" i="3" s="1"/>
  <c r="H1584" i="3" a="1"/>
  <c r="H1584" i="3" s="1"/>
  <c r="H1728" i="3" a="1"/>
  <c r="H1728" i="3" s="1"/>
  <c r="H1872" i="3" a="1"/>
  <c r="H1872" i="3" s="1"/>
  <c r="H2016" i="3" a="1"/>
  <c r="H2016" i="3" s="1"/>
  <c r="H2160" i="3" a="1"/>
  <c r="H2160" i="3" s="1"/>
  <c r="H2304" i="3" a="1"/>
  <c r="H2304" i="3" s="1"/>
  <c r="H2448" i="3" a="1"/>
  <c r="H2448" i="3" s="1"/>
  <c r="H2592" i="3" a="1"/>
  <c r="H2592" i="3" s="1"/>
  <c r="H517" i="3" a="1"/>
  <c r="H517" i="3" s="1"/>
  <c r="H661" i="3" a="1"/>
  <c r="H661" i="3" s="1"/>
  <c r="H805" i="3" a="1"/>
  <c r="H805" i="3" s="1"/>
  <c r="H949" i="3" a="1"/>
  <c r="H949" i="3" s="1"/>
  <c r="H1093" i="3" a="1"/>
  <c r="H1093" i="3" s="1"/>
  <c r="H1237" i="3" a="1"/>
  <c r="H1237" i="3" s="1"/>
  <c r="H1381" i="3" a="1"/>
  <c r="H1381" i="3" s="1"/>
  <c r="H1525" i="3" a="1"/>
  <c r="H1525" i="3" s="1"/>
  <c r="H1669" i="3" a="1"/>
  <c r="H1669" i="3" s="1"/>
  <c r="H1813" i="3" a="1"/>
  <c r="H1813" i="3" s="1"/>
  <c r="H1957" i="3" a="1"/>
  <c r="H1957" i="3" s="1"/>
  <c r="H2101" i="3" a="1"/>
  <c r="H2101" i="3" s="1"/>
  <c r="H2245" i="3" a="1"/>
  <c r="H2245" i="3" s="1"/>
  <c r="H2389" i="3" a="1"/>
  <c r="H2389" i="3" s="1"/>
  <c r="H2533" i="3" a="1"/>
  <c r="H2533" i="3" s="1"/>
  <c r="H422" i="3" a="1"/>
  <c r="H422" i="3" s="1"/>
  <c r="H566" i="3" a="1"/>
  <c r="H566" i="3" s="1"/>
  <c r="H710" i="3" a="1"/>
  <c r="H710" i="3" s="1"/>
  <c r="H854" i="3" a="1"/>
  <c r="H854" i="3" s="1"/>
  <c r="H998" i="3" a="1"/>
  <c r="H998" i="3" s="1"/>
  <c r="H1142" i="3" a="1"/>
  <c r="H1142" i="3" s="1"/>
  <c r="H1286" i="3" a="1"/>
  <c r="H1286" i="3" s="1"/>
  <c r="H1430" i="3" a="1"/>
  <c r="H1430" i="3" s="1"/>
  <c r="H1574" i="3" a="1"/>
  <c r="H1574" i="3" s="1"/>
  <c r="H1718" i="3" a="1"/>
  <c r="H1718" i="3" s="1"/>
  <c r="H1862" i="3" a="1"/>
  <c r="H1862" i="3" s="1"/>
  <c r="H2006" i="3" a="1"/>
  <c r="H2006" i="3" s="1"/>
  <c r="H2150" i="3" a="1"/>
  <c r="H2150" i="3" s="1"/>
  <c r="H2294" i="3" a="1"/>
  <c r="H2294" i="3" s="1"/>
  <c r="H2438" i="3" a="1"/>
  <c r="H2438" i="3" s="1"/>
  <c r="H2582" i="3" a="1"/>
  <c r="H2582" i="3" s="1"/>
  <c r="H2073" i="3" a="1"/>
  <c r="H2073" i="3" s="1"/>
  <c r="H2217" i="3" a="1"/>
  <c r="H2217" i="3" s="1"/>
  <c r="H2361" i="3" a="1"/>
  <c r="H2361" i="3" s="1"/>
  <c r="H2505" i="3" a="1"/>
  <c r="H2505" i="3" s="1"/>
  <c r="H226" i="3" a="1"/>
  <c r="H226" i="3" s="1"/>
  <c r="H370" i="3" a="1"/>
  <c r="H370" i="3" s="1"/>
  <c r="H514" i="3" a="1"/>
  <c r="H514" i="3" s="1"/>
  <c r="H658" i="3" a="1"/>
  <c r="H658" i="3" s="1"/>
  <c r="H802" i="3" a="1"/>
  <c r="H802" i="3" s="1"/>
  <c r="H946" i="3" a="1"/>
  <c r="H946" i="3" s="1"/>
  <c r="H1090" i="3" a="1"/>
  <c r="H1090" i="3" s="1"/>
  <c r="H1234" i="3" a="1"/>
  <c r="H1234" i="3" s="1"/>
  <c r="H1378" i="3" a="1"/>
  <c r="H1378" i="3" s="1"/>
  <c r="H1522" i="3" a="1"/>
  <c r="H1522" i="3" s="1"/>
  <c r="H1666" i="3" a="1"/>
  <c r="H1666" i="3" s="1"/>
  <c r="H1810" i="3" a="1"/>
  <c r="H1810" i="3" s="1"/>
  <c r="H1954" i="3" a="1"/>
  <c r="H1954" i="3" s="1"/>
  <c r="H2098" i="3" a="1"/>
  <c r="H2098" i="3" s="1"/>
  <c r="H2242" i="3" a="1"/>
  <c r="H2242" i="3" s="1"/>
  <c r="H2386" i="3" a="1"/>
  <c r="H2386" i="3" s="1"/>
  <c r="H2530" i="3" a="1"/>
  <c r="H2530" i="3" s="1"/>
  <c r="H107" i="3" a="1"/>
  <c r="H107" i="3" s="1"/>
  <c r="H251" i="3" a="1"/>
  <c r="H251" i="3" s="1"/>
  <c r="H395" i="3" a="1"/>
  <c r="H395" i="3" s="1"/>
  <c r="H539" i="3" a="1"/>
  <c r="H539" i="3" s="1"/>
  <c r="H683" i="3" a="1"/>
  <c r="H683" i="3" s="1"/>
  <c r="H827" i="3" a="1"/>
  <c r="H827" i="3" s="1"/>
  <c r="H971" i="3" a="1"/>
  <c r="H971" i="3" s="1"/>
  <c r="H1115" i="3" a="1"/>
  <c r="H1115" i="3" s="1"/>
  <c r="H1259" i="3" a="1"/>
  <c r="H1259" i="3" s="1"/>
  <c r="H1403" i="3" a="1"/>
  <c r="H1403" i="3" s="1"/>
  <c r="H1547" i="3" a="1"/>
  <c r="H1547" i="3" s="1"/>
  <c r="H1691" i="3" a="1"/>
  <c r="H1691" i="3" s="1"/>
  <c r="H1835" i="3" a="1"/>
  <c r="H1835" i="3" s="1"/>
  <c r="H1979" i="3" a="1"/>
  <c r="H1979" i="3" s="1"/>
  <c r="H2123" i="3" a="1"/>
  <c r="H2123" i="3" s="1"/>
  <c r="H2267" i="3" a="1"/>
  <c r="H2267" i="3" s="1"/>
  <c r="H2411" i="3" a="1"/>
  <c r="H2411" i="3" s="1"/>
  <c r="H2555" i="3" a="1"/>
  <c r="H2555" i="3" s="1"/>
  <c r="H156" i="3" a="1"/>
  <c r="H156" i="3" s="1"/>
  <c r="H300" i="3" a="1"/>
  <c r="H300" i="3" s="1"/>
  <c r="H444" i="3" a="1"/>
  <c r="H444" i="3" s="1"/>
  <c r="H588" i="3" a="1"/>
  <c r="H588" i="3" s="1"/>
  <c r="H732" i="3" a="1"/>
  <c r="H732" i="3" s="1"/>
  <c r="H876" i="3" a="1"/>
  <c r="H876" i="3" s="1"/>
  <c r="H1020" i="3" a="1"/>
  <c r="H1020" i="3" s="1"/>
  <c r="H1164" i="3" a="1"/>
  <c r="H1164" i="3" s="1"/>
  <c r="H1308" i="3" a="1"/>
  <c r="H1308" i="3" s="1"/>
  <c r="H1452" i="3" a="1"/>
  <c r="H1452" i="3" s="1"/>
  <c r="H1596" i="3" a="1"/>
  <c r="H1596" i="3" s="1"/>
  <c r="H1740" i="3" a="1"/>
  <c r="H1740" i="3" s="1"/>
  <c r="H1884" i="3" a="1"/>
  <c r="H1884" i="3" s="1"/>
  <c r="H2028" i="3" a="1"/>
  <c r="H2028" i="3" s="1"/>
  <c r="H2172" i="3" a="1"/>
  <c r="H2172" i="3" s="1"/>
  <c r="H2316" i="3" a="1"/>
  <c r="H2316" i="3" s="1"/>
  <c r="H2460" i="3" a="1"/>
  <c r="H2460" i="3" s="1"/>
  <c r="H385" i="3" a="1"/>
  <c r="H385" i="3" s="1"/>
  <c r="H529" i="3" a="1"/>
  <c r="H529" i="3" s="1"/>
  <c r="H673" i="3" a="1"/>
  <c r="H673" i="3" s="1"/>
  <c r="H817" i="3" a="1"/>
  <c r="H817" i="3" s="1"/>
  <c r="H961" i="3" a="1"/>
  <c r="H961" i="3" s="1"/>
  <c r="H1105" i="3" a="1"/>
  <c r="H1105" i="3" s="1"/>
  <c r="H1249" i="3" a="1"/>
  <c r="H1249" i="3" s="1"/>
  <c r="H1393" i="3" a="1"/>
  <c r="H1393" i="3" s="1"/>
  <c r="H1537" i="3" a="1"/>
  <c r="H1537" i="3" s="1"/>
  <c r="H1681" i="3" a="1"/>
  <c r="H1681" i="3" s="1"/>
  <c r="H1825" i="3" a="1"/>
  <c r="H1825" i="3" s="1"/>
  <c r="H1969" i="3" a="1"/>
  <c r="H1969" i="3" s="1"/>
  <c r="H2113" i="3" a="1"/>
  <c r="H2113" i="3" s="1"/>
  <c r="H2257" i="3" a="1"/>
  <c r="H2257" i="3" s="1"/>
  <c r="H2401" i="3" a="1"/>
  <c r="H2401" i="3" s="1"/>
  <c r="H2545" i="3" a="1"/>
  <c r="H2545" i="3" s="1"/>
  <c r="H434" i="3" a="1"/>
  <c r="H434" i="3" s="1"/>
  <c r="H578" i="3" a="1"/>
  <c r="H578" i="3" s="1"/>
  <c r="H722" i="3" a="1"/>
  <c r="H722" i="3" s="1"/>
  <c r="H866" i="3" a="1"/>
  <c r="H866" i="3" s="1"/>
  <c r="H1010" i="3" a="1"/>
  <c r="H1010" i="3" s="1"/>
  <c r="H1154" i="3" a="1"/>
  <c r="H1154" i="3" s="1"/>
  <c r="H1298" i="3" a="1"/>
  <c r="H1298" i="3" s="1"/>
  <c r="H1442" i="3" a="1"/>
  <c r="H1442" i="3" s="1"/>
  <c r="H1586" i="3" a="1"/>
  <c r="H1586" i="3" s="1"/>
  <c r="H1730" i="3" a="1"/>
  <c r="H1730" i="3" s="1"/>
  <c r="H1874" i="3" a="1"/>
  <c r="H1874" i="3" s="1"/>
  <c r="H2018" i="3" a="1"/>
  <c r="H2018" i="3" s="1"/>
  <c r="H2162" i="3" a="1"/>
  <c r="H2162" i="3" s="1"/>
  <c r="H2306" i="3" a="1"/>
  <c r="H2306" i="3" s="1"/>
  <c r="H2450" i="3" a="1"/>
  <c r="H2450" i="3" s="1"/>
  <c r="H401" i="3" a="1"/>
  <c r="H401" i="3" s="1"/>
  <c r="H2129" i="3" a="1"/>
  <c r="H2129" i="3" s="1"/>
  <c r="H2273" i="3" a="1"/>
  <c r="H2273" i="3" s="1"/>
  <c r="H2417" i="3" a="1"/>
  <c r="H2417" i="3" s="1"/>
  <c r="H2561" i="3" a="1"/>
  <c r="H2561" i="3" s="1"/>
  <c r="H378" i="3" a="1"/>
  <c r="H378" i="3" s="1"/>
  <c r="H522" i="3" a="1"/>
  <c r="H522" i="3" s="1"/>
  <c r="H666" i="3" a="1"/>
  <c r="H666" i="3" s="1"/>
  <c r="H810" i="3" a="1"/>
  <c r="H810" i="3" s="1"/>
  <c r="H954" i="3" a="1"/>
  <c r="H954" i="3" s="1"/>
  <c r="H1098" i="3" a="1"/>
  <c r="H1098" i="3" s="1"/>
  <c r="H1242" i="3" a="1"/>
  <c r="H1242" i="3" s="1"/>
  <c r="H1386" i="3" a="1"/>
  <c r="H1386" i="3" s="1"/>
  <c r="H1530" i="3" a="1"/>
  <c r="H1530" i="3" s="1"/>
  <c r="H1674" i="3" a="1"/>
  <c r="H1674" i="3" s="1"/>
  <c r="H1818" i="3" a="1"/>
  <c r="H1818" i="3" s="1"/>
  <c r="H1962" i="3" a="1"/>
  <c r="H1962" i="3" s="1"/>
  <c r="H2106" i="3" a="1"/>
  <c r="H2106" i="3" s="1"/>
  <c r="H2250" i="3" a="1"/>
  <c r="H2250" i="3" s="1"/>
  <c r="H2394" i="3" a="1"/>
  <c r="H2394" i="3" s="1"/>
  <c r="H2538" i="3" a="1"/>
  <c r="H2538" i="3" s="1"/>
  <c r="H379" i="3" a="1"/>
  <c r="H379" i="3" s="1"/>
  <c r="H523" i="3" a="1"/>
  <c r="H523" i="3" s="1"/>
  <c r="H667" i="3" a="1"/>
  <c r="H667" i="3" s="1"/>
  <c r="H811" i="3" a="1"/>
  <c r="H811" i="3" s="1"/>
  <c r="H955" i="3" a="1"/>
  <c r="H955" i="3" s="1"/>
  <c r="H1099" i="3" a="1"/>
  <c r="H1099" i="3" s="1"/>
  <c r="H1243" i="3" a="1"/>
  <c r="H1243" i="3" s="1"/>
  <c r="H1387" i="3" a="1"/>
  <c r="H1387" i="3" s="1"/>
  <c r="H1531" i="3" a="1"/>
  <c r="H1531" i="3" s="1"/>
  <c r="H1675" i="3" a="1"/>
  <c r="H1675" i="3" s="1"/>
  <c r="H1819" i="3" a="1"/>
  <c r="H1819" i="3" s="1"/>
  <c r="H1963" i="3" a="1"/>
  <c r="H1963" i="3" s="1"/>
  <c r="H2107" i="3" a="1"/>
  <c r="H2107" i="3" s="1"/>
  <c r="H2251" i="3" a="1"/>
  <c r="H2251" i="3" s="1"/>
  <c r="H2395" i="3" a="1"/>
  <c r="H2395" i="3" s="1"/>
  <c r="H2539" i="3" a="1"/>
  <c r="H2539" i="3" s="1"/>
  <c r="H644" i="3" a="1"/>
  <c r="H644" i="3" s="1"/>
  <c r="H788" i="3" a="1"/>
  <c r="H788" i="3" s="1"/>
  <c r="H932" i="3" a="1"/>
  <c r="H932" i="3" s="1"/>
  <c r="H1076" i="3" a="1"/>
  <c r="H1076" i="3" s="1"/>
  <c r="H1220" i="3" a="1"/>
  <c r="H1220" i="3" s="1"/>
  <c r="H1364" i="3" a="1"/>
  <c r="H1364" i="3" s="1"/>
  <c r="H1508" i="3" a="1"/>
  <c r="H1508" i="3" s="1"/>
  <c r="H1652" i="3" a="1"/>
  <c r="H1652" i="3" s="1"/>
  <c r="H1796" i="3" a="1"/>
  <c r="H1796" i="3" s="1"/>
  <c r="H1940" i="3" a="1"/>
  <c r="H1940" i="3" s="1"/>
  <c r="H2084" i="3" a="1"/>
  <c r="H2084" i="3" s="1"/>
  <c r="H2228" i="3" a="1"/>
  <c r="H2228" i="3" s="1"/>
  <c r="H2372" i="3" a="1"/>
  <c r="H2372" i="3" s="1"/>
  <c r="H2516" i="3" a="1"/>
  <c r="H2516" i="3" s="1"/>
  <c r="H213" i="3" a="1"/>
  <c r="H213" i="3" s="1"/>
  <c r="H357" i="3" a="1"/>
  <c r="H357" i="3" s="1"/>
  <c r="H501" i="3" a="1"/>
  <c r="H501" i="3" s="1"/>
  <c r="H645" i="3" a="1"/>
  <c r="H645" i="3" s="1"/>
  <c r="H789" i="3" a="1"/>
  <c r="H789" i="3" s="1"/>
  <c r="H933" i="3" a="1"/>
  <c r="H933" i="3" s="1"/>
  <c r="H1077" i="3" a="1"/>
  <c r="H1077" i="3" s="1"/>
  <c r="H1221" i="3" a="1"/>
  <c r="H1221" i="3" s="1"/>
  <c r="H1365" i="3" a="1"/>
  <c r="H1365" i="3" s="1"/>
  <c r="H1509" i="3" a="1"/>
  <c r="H1509" i="3" s="1"/>
  <c r="H1653" i="3" a="1"/>
  <c r="H1653" i="3" s="1"/>
  <c r="H1797" i="3" a="1"/>
  <c r="H1797" i="3" s="1"/>
  <c r="H1941" i="3" a="1"/>
  <c r="H1941" i="3" s="1"/>
  <c r="H2085" i="3" a="1"/>
  <c r="H2085" i="3" s="1"/>
  <c r="H2229" i="3" a="1"/>
  <c r="H2229" i="3" s="1"/>
  <c r="H2373" i="3" a="1"/>
  <c r="H2373" i="3" s="1"/>
  <c r="H2517" i="3" a="1"/>
  <c r="H2517" i="3" s="1"/>
  <c r="H238" i="3" a="1"/>
  <c r="H238" i="3" s="1"/>
  <c r="H382" i="3" a="1"/>
  <c r="H382" i="3" s="1"/>
  <c r="H526" i="3" a="1"/>
  <c r="H526" i="3" s="1"/>
  <c r="H670" i="3" a="1"/>
  <c r="H670" i="3" s="1"/>
  <c r="H814" i="3" a="1"/>
  <c r="H814" i="3" s="1"/>
  <c r="H958" i="3" a="1"/>
  <c r="H958" i="3" s="1"/>
  <c r="H1102" i="3" a="1"/>
  <c r="H1102" i="3" s="1"/>
  <c r="H1246" i="3" a="1"/>
  <c r="H1246" i="3" s="1"/>
  <c r="H1390" i="3" a="1"/>
  <c r="H1390" i="3" s="1"/>
  <c r="H1534" i="3" a="1"/>
  <c r="H1534" i="3" s="1"/>
  <c r="H1678" i="3" a="1"/>
  <c r="H1678" i="3" s="1"/>
  <c r="H1822" i="3" a="1"/>
  <c r="H1822" i="3" s="1"/>
  <c r="H1966" i="3" a="1"/>
  <c r="H1966" i="3" s="1"/>
  <c r="H2110" i="3" a="1"/>
  <c r="H2110" i="3" s="1"/>
  <c r="H2254" i="3" a="1"/>
  <c r="H2254" i="3" s="1"/>
  <c r="H2398" i="3" a="1"/>
  <c r="H2398" i="3" s="1"/>
  <c r="H2542" i="3" a="1"/>
  <c r="H2542" i="3" s="1"/>
  <c r="H119" i="3" a="1"/>
  <c r="H119" i="3" s="1"/>
  <c r="H263" i="3" a="1"/>
  <c r="H263" i="3" s="1"/>
  <c r="H407" i="3" a="1"/>
  <c r="H407" i="3" s="1"/>
  <c r="H551" i="3" a="1"/>
  <c r="H551" i="3" s="1"/>
  <c r="H695" i="3" a="1"/>
  <c r="H695" i="3" s="1"/>
  <c r="H839" i="3" a="1"/>
  <c r="H839" i="3" s="1"/>
  <c r="H983" i="3" a="1"/>
  <c r="H983" i="3" s="1"/>
  <c r="H1127" i="3" a="1"/>
  <c r="H1127" i="3" s="1"/>
  <c r="H1271" i="3" a="1"/>
  <c r="H1271" i="3" s="1"/>
  <c r="H1415" i="3" a="1"/>
  <c r="H1415" i="3" s="1"/>
  <c r="H1559" i="3" a="1"/>
  <c r="H1559" i="3" s="1"/>
  <c r="H1703" i="3" a="1"/>
  <c r="H1703" i="3" s="1"/>
  <c r="H1847" i="3" a="1"/>
  <c r="H1847" i="3" s="1"/>
  <c r="H1991" i="3" a="1"/>
  <c r="H1991" i="3" s="1"/>
  <c r="H2135" i="3" a="1"/>
  <c r="H2135" i="3" s="1"/>
  <c r="H2279" i="3" a="1"/>
  <c r="H2279" i="3" s="1"/>
  <c r="H2423" i="3" a="1"/>
  <c r="H2423" i="3" s="1"/>
  <c r="H2567" i="3" a="1"/>
  <c r="H2567" i="3" s="1"/>
  <c r="H168" i="3" a="1"/>
  <c r="H168" i="3" s="1"/>
  <c r="H312" i="3" a="1"/>
  <c r="H312" i="3" s="1"/>
  <c r="H456" i="3" a="1"/>
  <c r="H456" i="3" s="1"/>
  <c r="H600" i="3" a="1"/>
  <c r="H600" i="3" s="1"/>
  <c r="H744" i="3" a="1"/>
  <c r="H744" i="3" s="1"/>
  <c r="H888" i="3" a="1"/>
  <c r="H888" i="3" s="1"/>
  <c r="H1032" i="3" a="1"/>
  <c r="H1032" i="3" s="1"/>
  <c r="H1176" i="3" a="1"/>
  <c r="H1176" i="3" s="1"/>
  <c r="H1320" i="3" a="1"/>
  <c r="H1320" i="3" s="1"/>
  <c r="H1464" i="3" a="1"/>
  <c r="H1464" i="3" s="1"/>
  <c r="H1608" i="3" a="1"/>
  <c r="H1608" i="3" s="1"/>
  <c r="H1752" i="3" a="1"/>
  <c r="H1752" i="3" s="1"/>
  <c r="H1896" i="3" a="1"/>
  <c r="H1896" i="3" s="1"/>
  <c r="H2040" i="3" a="1"/>
  <c r="H2040" i="3" s="1"/>
  <c r="H2184" i="3" a="1"/>
  <c r="H2184" i="3" s="1"/>
  <c r="H2328" i="3" a="1"/>
  <c r="H2328" i="3" s="1"/>
  <c r="H2472" i="3" a="1"/>
  <c r="H2472" i="3" s="1"/>
  <c r="H397" i="3" a="1"/>
  <c r="H397" i="3" s="1"/>
  <c r="H541" i="3" a="1"/>
  <c r="H541" i="3" s="1"/>
  <c r="H685" i="3" a="1"/>
  <c r="H685" i="3" s="1"/>
  <c r="H829" i="3" a="1"/>
  <c r="H829" i="3" s="1"/>
  <c r="H973" i="3" a="1"/>
  <c r="H973" i="3" s="1"/>
  <c r="H1117" i="3" a="1"/>
  <c r="H1117" i="3" s="1"/>
  <c r="H1261" i="3" a="1"/>
  <c r="H1261" i="3" s="1"/>
  <c r="H1405" i="3" a="1"/>
  <c r="H1405" i="3" s="1"/>
  <c r="H1549" i="3" a="1"/>
  <c r="H1549" i="3" s="1"/>
  <c r="H1693" i="3" a="1"/>
  <c r="H1693" i="3" s="1"/>
  <c r="H1837" i="3" a="1"/>
  <c r="H1837" i="3" s="1"/>
  <c r="H1981" i="3" a="1"/>
  <c r="H1981" i="3" s="1"/>
  <c r="H2125" i="3" a="1"/>
  <c r="H2125" i="3" s="1"/>
  <c r="H2269" i="3" a="1"/>
  <c r="H2269" i="3" s="1"/>
  <c r="H2413" i="3" a="1"/>
  <c r="H2413" i="3" s="1"/>
  <c r="H2557" i="3" a="1"/>
  <c r="H2557" i="3" s="1"/>
  <c r="H446" i="3" a="1"/>
  <c r="H446" i="3" s="1"/>
  <c r="H590" i="3" a="1"/>
  <c r="H590" i="3" s="1"/>
  <c r="H734" i="3" a="1"/>
  <c r="H734" i="3" s="1"/>
  <c r="H878" i="3" a="1"/>
  <c r="H878" i="3" s="1"/>
  <c r="H1022" i="3" a="1"/>
  <c r="H1022" i="3" s="1"/>
  <c r="H1166" i="3" a="1"/>
  <c r="H1166" i="3" s="1"/>
  <c r="H1310" i="3" a="1"/>
  <c r="H1310" i="3" s="1"/>
  <c r="H1454" i="3" a="1"/>
  <c r="H1454" i="3" s="1"/>
  <c r="H1598" i="3" a="1"/>
  <c r="H1598" i="3" s="1"/>
  <c r="H1742" i="3" a="1"/>
  <c r="H1742" i="3" s="1"/>
  <c r="H1886" i="3" a="1"/>
  <c r="H1886" i="3" s="1"/>
  <c r="H2030" i="3" a="1"/>
  <c r="H2030" i="3" s="1"/>
  <c r="H2174" i="3" a="1"/>
  <c r="H2174" i="3" s="1"/>
  <c r="H2318" i="3" a="1"/>
  <c r="H2318" i="3" s="1"/>
  <c r="H2462" i="3" a="1"/>
  <c r="H2462" i="3" s="1"/>
  <c r="H548" i="3" a="1"/>
  <c r="H548" i="3" s="1"/>
  <c r="H2285" i="3" a="1"/>
  <c r="H2285" i="3" s="1"/>
  <c r="H2429" i="3" a="1"/>
  <c r="H2429" i="3" s="1"/>
  <c r="H2573" i="3" a="1"/>
  <c r="H2573" i="3" s="1"/>
  <c r="H390" i="3" a="1"/>
  <c r="H390" i="3" s="1"/>
  <c r="H534" i="3" a="1"/>
  <c r="H534" i="3" s="1"/>
  <c r="H678" i="3" a="1"/>
  <c r="H678" i="3" s="1"/>
  <c r="H822" i="3" a="1"/>
  <c r="H822" i="3" s="1"/>
  <c r="H966" i="3" a="1"/>
  <c r="H966" i="3" s="1"/>
  <c r="H1110" i="3" a="1"/>
  <c r="H1110" i="3" s="1"/>
  <c r="H1254" i="3" a="1"/>
  <c r="H1254" i="3" s="1"/>
  <c r="H1398" i="3" a="1"/>
  <c r="H1398" i="3" s="1"/>
  <c r="H1542" i="3" a="1"/>
  <c r="H1542" i="3" s="1"/>
  <c r="H1686" i="3" a="1"/>
  <c r="H1686" i="3" s="1"/>
  <c r="H1830" i="3" a="1"/>
  <c r="H1830" i="3" s="1"/>
  <c r="H1974" i="3" a="1"/>
  <c r="H1974" i="3" s="1"/>
  <c r="H2118" i="3" a="1"/>
  <c r="H2118" i="3" s="1"/>
  <c r="H2262" i="3" a="1"/>
  <c r="H2262" i="3" s="1"/>
  <c r="H2406" i="3" a="1"/>
  <c r="H2406" i="3" s="1"/>
  <c r="H2550" i="3" a="1"/>
  <c r="H2550" i="3" s="1"/>
  <c r="H391" i="3" a="1"/>
  <c r="H391" i="3" s="1"/>
  <c r="H535" i="3" a="1"/>
  <c r="H535" i="3" s="1"/>
  <c r="H679" i="3" a="1"/>
  <c r="H679" i="3" s="1"/>
  <c r="H823" i="3" a="1"/>
  <c r="H823" i="3" s="1"/>
  <c r="H967" i="3" a="1"/>
  <c r="H967" i="3" s="1"/>
  <c r="H1111" i="3" a="1"/>
  <c r="H1111" i="3" s="1"/>
  <c r="H1255" i="3" a="1"/>
  <c r="H1255" i="3" s="1"/>
  <c r="H1399" i="3" a="1"/>
  <c r="H1399" i="3" s="1"/>
  <c r="H1543" i="3" a="1"/>
  <c r="H1543" i="3" s="1"/>
  <c r="H1687" i="3" a="1"/>
  <c r="H1687" i="3" s="1"/>
  <c r="H1831" i="3" a="1"/>
  <c r="H1831" i="3" s="1"/>
  <c r="H1975" i="3" a="1"/>
  <c r="H1975" i="3" s="1"/>
  <c r="H2119" i="3" a="1"/>
  <c r="H2119" i="3" s="1"/>
  <c r="H2263" i="3" a="1"/>
  <c r="H2263" i="3" s="1"/>
  <c r="H2407" i="3" a="1"/>
  <c r="H2407" i="3" s="1"/>
  <c r="H2551" i="3" a="1"/>
  <c r="H2551" i="3" s="1"/>
  <c r="H656" i="3" a="1"/>
  <c r="H656" i="3" s="1"/>
  <c r="H800" i="3" a="1"/>
  <c r="H800" i="3" s="1"/>
  <c r="H944" i="3" a="1"/>
  <c r="H944" i="3" s="1"/>
  <c r="H1088" i="3" a="1"/>
  <c r="H1088" i="3" s="1"/>
  <c r="H1232" i="3" a="1"/>
  <c r="H1232" i="3" s="1"/>
  <c r="H1376" i="3" a="1"/>
  <c r="H1376" i="3" s="1"/>
  <c r="H1520" i="3" a="1"/>
  <c r="H1520" i="3" s="1"/>
  <c r="H1664" i="3" a="1"/>
  <c r="H1664" i="3" s="1"/>
  <c r="H1808" i="3" a="1"/>
  <c r="H1808" i="3" s="1"/>
  <c r="H1952" i="3" a="1"/>
  <c r="H1952" i="3" s="1"/>
  <c r="H2096" i="3" a="1"/>
  <c r="H2096" i="3" s="1"/>
  <c r="H2240" i="3" a="1"/>
  <c r="H2240" i="3" s="1"/>
  <c r="H2384" i="3" a="1"/>
  <c r="H2384" i="3" s="1"/>
  <c r="H2528" i="3" a="1"/>
  <c r="H2528" i="3" s="1"/>
  <c r="H225" i="3" a="1"/>
  <c r="H225" i="3" s="1"/>
  <c r="H369" i="3" a="1"/>
  <c r="H369" i="3" s="1"/>
  <c r="H513" i="3" a="1"/>
  <c r="H513" i="3" s="1"/>
  <c r="H657" i="3" a="1"/>
  <c r="H657" i="3" s="1"/>
  <c r="H801" i="3" a="1"/>
  <c r="H801" i="3" s="1"/>
  <c r="H945" i="3" a="1"/>
  <c r="H945" i="3" s="1"/>
  <c r="H1089" i="3" a="1"/>
  <c r="H1089" i="3" s="1"/>
  <c r="H1233" i="3" a="1"/>
  <c r="H1233" i="3" s="1"/>
  <c r="H1377" i="3" a="1"/>
  <c r="H1377" i="3" s="1"/>
  <c r="H1521" i="3" a="1"/>
  <c r="H1521" i="3" s="1"/>
  <c r="H1665" i="3" a="1"/>
  <c r="H1665" i="3" s="1"/>
  <c r="H1809" i="3" a="1"/>
  <c r="H1809" i="3" s="1"/>
  <c r="H1953" i="3" a="1"/>
  <c r="H1953" i="3" s="1"/>
  <c r="H2097" i="3" a="1"/>
  <c r="H2097" i="3" s="1"/>
  <c r="H2241" i="3" a="1"/>
  <c r="H2241" i="3" s="1"/>
  <c r="H2385" i="3" a="1"/>
  <c r="H2385" i="3" s="1"/>
  <c r="H2529" i="3" a="1"/>
  <c r="H2529" i="3" s="1"/>
  <c r="H250" i="3" a="1"/>
  <c r="H250" i="3" s="1"/>
  <c r="H394" i="3" a="1"/>
  <c r="H394" i="3" s="1"/>
  <c r="H538" i="3" a="1"/>
  <c r="H538" i="3" s="1"/>
  <c r="H682" i="3" a="1"/>
  <c r="H682" i="3" s="1"/>
  <c r="H826" i="3" a="1"/>
  <c r="H826" i="3" s="1"/>
  <c r="H970" i="3" a="1"/>
  <c r="H970" i="3" s="1"/>
  <c r="H1114" i="3" a="1"/>
  <c r="H1114" i="3" s="1"/>
  <c r="H1258" i="3" a="1"/>
  <c r="H1258" i="3" s="1"/>
  <c r="H1402" i="3" a="1"/>
  <c r="H1402" i="3" s="1"/>
  <c r="H1546" i="3" a="1"/>
  <c r="H1546" i="3" s="1"/>
  <c r="H1690" i="3" a="1"/>
  <c r="H1690" i="3" s="1"/>
  <c r="H1834" i="3" a="1"/>
  <c r="H1834" i="3" s="1"/>
  <c r="H1978" i="3" a="1"/>
  <c r="H1978" i="3" s="1"/>
  <c r="H2122" i="3" a="1"/>
  <c r="H2122" i="3" s="1"/>
  <c r="H2266" i="3" a="1"/>
  <c r="H2266" i="3" s="1"/>
  <c r="H2410" i="3" a="1"/>
  <c r="H2410" i="3" s="1"/>
  <c r="H2554" i="3" a="1"/>
  <c r="H2554" i="3" s="1"/>
  <c r="H131" i="3" a="1"/>
  <c r="H131" i="3" s="1"/>
  <c r="H275" i="3" a="1"/>
  <c r="H275" i="3" s="1"/>
  <c r="H419" i="3" a="1"/>
  <c r="H419" i="3" s="1"/>
  <c r="H563" i="3" a="1"/>
  <c r="H563" i="3" s="1"/>
  <c r="H707" i="3" a="1"/>
  <c r="H707" i="3" s="1"/>
  <c r="H851" i="3" a="1"/>
  <c r="H851" i="3" s="1"/>
  <c r="H995" i="3" a="1"/>
  <c r="H995" i="3" s="1"/>
  <c r="H1139" i="3" a="1"/>
  <c r="H1139" i="3" s="1"/>
  <c r="H1283" i="3" a="1"/>
  <c r="H1283" i="3" s="1"/>
  <c r="H1427" i="3" a="1"/>
  <c r="H1427" i="3" s="1"/>
  <c r="H1571" i="3" a="1"/>
  <c r="H1571" i="3" s="1"/>
  <c r="H1715" i="3" a="1"/>
  <c r="H1715" i="3" s="1"/>
  <c r="H1859" i="3" a="1"/>
  <c r="H1859" i="3" s="1"/>
  <c r="H2003" i="3" a="1"/>
  <c r="H2003" i="3" s="1"/>
  <c r="H2147" i="3" a="1"/>
  <c r="H2147" i="3" s="1"/>
  <c r="H2291" i="3" a="1"/>
  <c r="H2291" i="3" s="1"/>
  <c r="H2435" i="3" a="1"/>
  <c r="H2435" i="3" s="1"/>
  <c r="H2579" i="3" a="1"/>
  <c r="H2579" i="3" s="1"/>
  <c r="H180" i="3" a="1"/>
  <c r="H180" i="3" s="1"/>
  <c r="H324" i="3" a="1"/>
  <c r="H324" i="3" s="1"/>
  <c r="H468" i="3" a="1"/>
  <c r="H468" i="3" s="1"/>
  <c r="H612" i="3" a="1"/>
  <c r="H612" i="3" s="1"/>
  <c r="H756" i="3" a="1"/>
  <c r="H756" i="3" s="1"/>
  <c r="H900" i="3" a="1"/>
  <c r="H900" i="3" s="1"/>
  <c r="H1044" i="3" a="1"/>
  <c r="H1044" i="3" s="1"/>
  <c r="H1188" i="3" a="1"/>
  <c r="H1188" i="3" s="1"/>
  <c r="H1332" i="3" a="1"/>
  <c r="H1332" i="3" s="1"/>
  <c r="H1476" i="3" a="1"/>
  <c r="H1476" i="3" s="1"/>
  <c r="H1620" i="3" a="1"/>
  <c r="H1620" i="3" s="1"/>
  <c r="H1764" i="3" a="1"/>
  <c r="H1764" i="3" s="1"/>
  <c r="H1908" i="3" a="1"/>
  <c r="H1908" i="3" s="1"/>
  <c r="H2052" i="3" a="1"/>
  <c r="H2052" i="3" s="1"/>
  <c r="H2196" i="3" a="1"/>
  <c r="H2196" i="3" s="1"/>
  <c r="H2340" i="3" a="1"/>
  <c r="H2340" i="3" s="1"/>
  <c r="H2484" i="3" a="1"/>
  <c r="H2484" i="3" s="1"/>
  <c r="H409" i="3" a="1"/>
  <c r="H409" i="3" s="1"/>
  <c r="H553" i="3" a="1"/>
  <c r="H553" i="3" s="1"/>
  <c r="H697" i="3" a="1"/>
  <c r="H697" i="3" s="1"/>
  <c r="H841" i="3" a="1"/>
  <c r="H841" i="3" s="1"/>
  <c r="H985" i="3" a="1"/>
  <c r="H985" i="3" s="1"/>
  <c r="H1129" i="3" a="1"/>
  <c r="H1129" i="3" s="1"/>
  <c r="H1273" i="3" a="1"/>
  <c r="H1273" i="3" s="1"/>
  <c r="H1417" i="3" a="1"/>
  <c r="H1417" i="3" s="1"/>
  <c r="H1561" i="3" a="1"/>
  <c r="H1561" i="3" s="1"/>
  <c r="H1705" i="3" a="1"/>
  <c r="H1705" i="3" s="1"/>
  <c r="H1849" i="3" a="1"/>
  <c r="H1849" i="3" s="1"/>
  <c r="H1993" i="3" a="1"/>
  <c r="H1993" i="3" s="1"/>
  <c r="H2137" i="3" a="1"/>
  <c r="H2137" i="3" s="1"/>
  <c r="H2281" i="3" a="1"/>
  <c r="H2281" i="3" s="1"/>
  <c r="H2425" i="3" a="1"/>
  <c r="H2425" i="3" s="1"/>
  <c r="H2569" i="3" a="1"/>
  <c r="H2569" i="3" s="1"/>
  <c r="H458" i="3" a="1"/>
  <c r="H458" i="3" s="1"/>
  <c r="H602" i="3" a="1"/>
  <c r="H602" i="3" s="1"/>
  <c r="H746" i="3" a="1"/>
  <c r="H746" i="3" s="1"/>
  <c r="H890" i="3" a="1"/>
  <c r="H890" i="3" s="1"/>
  <c r="H1034" i="3" a="1"/>
  <c r="H1034" i="3" s="1"/>
  <c r="H1178" i="3" a="1"/>
  <c r="H1178" i="3" s="1"/>
  <c r="H1322" i="3" a="1"/>
  <c r="H1322" i="3" s="1"/>
  <c r="H1466" i="3" a="1"/>
  <c r="H1466" i="3" s="1"/>
  <c r="H1610" i="3" a="1"/>
  <c r="H1610" i="3" s="1"/>
  <c r="H1754" i="3" a="1"/>
  <c r="H1754" i="3" s="1"/>
  <c r="H1898" i="3" a="1"/>
  <c r="H1898" i="3" s="1"/>
  <c r="H2042" i="3" a="1"/>
  <c r="H2042" i="3" s="1"/>
  <c r="H2186" i="3" a="1"/>
  <c r="H2186" i="3" s="1"/>
  <c r="H2330" i="3" a="1"/>
  <c r="H2330" i="3" s="1"/>
  <c r="H2474" i="3" a="1"/>
  <c r="H2474" i="3" s="1"/>
  <c r="H258" i="3" a="1"/>
  <c r="H258" i="3" s="1"/>
  <c r="H1554" i="3" a="1"/>
  <c r="H1554" i="3" s="1"/>
  <c r="H1698" i="3" a="1"/>
  <c r="H1698" i="3" s="1"/>
  <c r="H1842" i="3" a="1"/>
  <c r="H1842" i="3" s="1"/>
  <c r="H1986" i="3" a="1"/>
  <c r="H1986" i="3" s="1"/>
  <c r="H2130" i="3" a="1"/>
  <c r="H2130" i="3" s="1"/>
  <c r="H2274" i="3" a="1"/>
  <c r="H2274" i="3" s="1"/>
  <c r="H2418" i="3" a="1"/>
  <c r="H2418" i="3" s="1"/>
  <c r="H2562" i="3" a="1"/>
  <c r="H2562" i="3" s="1"/>
  <c r="H403" i="3" a="1"/>
  <c r="H403" i="3" s="1"/>
  <c r="H547" i="3" a="1"/>
  <c r="H547" i="3" s="1"/>
  <c r="H691" i="3" a="1"/>
  <c r="H691" i="3" s="1"/>
  <c r="H835" i="3" a="1"/>
  <c r="H835" i="3" s="1"/>
  <c r="H979" i="3" a="1"/>
  <c r="H979" i="3" s="1"/>
  <c r="H1123" i="3" a="1"/>
  <c r="H1123" i="3" s="1"/>
  <c r="H1267" i="3" a="1"/>
  <c r="H1267" i="3" s="1"/>
  <c r="H1411" i="3" a="1"/>
  <c r="H1411" i="3" s="1"/>
  <c r="H1555" i="3" a="1"/>
  <c r="H1555" i="3" s="1"/>
  <c r="H1699" i="3" a="1"/>
  <c r="H1699" i="3" s="1"/>
  <c r="H1843" i="3" a="1"/>
  <c r="H1843" i="3" s="1"/>
  <c r="H1987" i="3" a="1"/>
  <c r="H1987" i="3" s="1"/>
  <c r="H2131" i="3" a="1"/>
  <c r="H2131" i="3" s="1"/>
  <c r="H2275" i="3" a="1"/>
  <c r="H2275" i="3" s="1"/>
  <c r="H2419" i="3" a="1"/>
  <c r="H2419" i="3" s="1"/>
  <c r="H2563" i="3" a="1"/>
  <c r="H2563" i="3" s="1"/>
  <c r="H668" i="3" a="1"/>
  <c r="H668" i="3" s="1"/>
  <c r="H812" i="3" a="1"/>
  <c r="H812" i="3" s="1"/>
  <c r="H956" i="3" a="1"/>
  <c r="H956" i="3" s="1"/>
  <c r="H1100" i="3" a="1"/>
  <c r="H1100" i="3" s="1"/>
  <c r="H1244" i="3" a="1"/>
  <c r="H1244" i="3" s="1"/>
  <c r="H1388" i="3" a="1"/>
  <c r="H1388" i="3" s="1"/>
  <c r="H1532" i="3" a="1"/>
  <c r="H1532" i="3" s="1"/>
  <c r="H1676" i="3" a="1"/>
  <c r="H1676" i="3" s="1"/>
  <c r="H1820" i="3" a="1"/>
  <c r="H1820" i="3" s="1"/>
  <c r="H1964" i="3" a="1"/>
  <c r="H1964" i="3" s="1"/>
  <c r="H2108" i="3" a="1"/>
  <c r="H2108" i="3" s="1"/>
  <c r="H2252" i="3" a="1"/>
  <c r="H2252" i="3" s="1"/>
  <c r="H2396" i="3" a="1"/>
  <c r="H2396" i="3" s="1"/>
  <c r="H2540" i="3" a="1"/>
  <c r="H2540" i="3" s="1"/>
  <c r="H237" i="3" a="1"/>
  <c r="H237" i="3" s="1"/>
  <c r="H381" i="3" a="1"/>
  <c r="H381" i="3" s="1"/>
  <c r="H525" i="3" a="1"/>
  <c r="H525" i="3" s="1"/>
  <c r="H669" i="3" a="1"/>
  <c r="H669" i="3" s="1"/>
  <c r="H813" i="3" a="1"/>
  <c r="H813" i="3" s="1"/>
  <c r="H957" i="3" a="1"/>
  <c r="H957" i="3" s="1"/>
  <c r="H1101" i="3" a="1"/>
  <c r="H1101" i="3" s="1"/>
  <c r="H1245" i="3" a="1"/>
  <c r="H1245" i="3" s="1"/>
  <c r="H1389" i="3" a="1"/>
  <c r="H1389" i="3" s="1"/>
  <c r="H1533" i="3" a="1"/>
  <c r="H1533" i="3" s="1"/>
  <c r="H1677" i="3" a="1"/>
  <c r="H1677" i="3" s="1"/>
  <c r="H1821" i="3" a="1"/>
  <c r="H1821" i="3" s="1"/>
  <c r="H1965" i="3" a="1"/>
  <c r="H1965" i="3" s="1"/>
  <c r="H2109" i="3" a="1"/>
  <c r="H2109" i="3" s="1"/>
  <c r="H2253" i="3" a="1"/>
  <c r="H2253" i="3" s="1"/>
  <c r="H2397" i="3" a="1"/>
  <c r="H2397" i="3" s="1"/>
  <c r="H2541" i="3" a="1"/>
  <c r="H2541" i="3" s="1"/>
  <c r="H262" i="3" a="1"/>
  <c r="H262" i="3" s="1"/>
  <c r="H406" i="3" a="1"/>
  <c r="H406" i="3" s="1"/>
  <c r="H550" i="3" a="1"/>
  <c r="H550" i="3" s="1"/>
  <c r="H694" i="3" a="1"/>
  <c r="H694" i="3" s="1"/>
  <c r="H838" i="3" a="1"/>
  <c r="H838" i="3" s="1"/>
  <c r="H982" i="3" a="1"/>
  <c r="H982" i="3" s="1"/>
  <c r="H1126" i="3" a="1"/>
  <c r="H1126" i="3" s="1"/>
  <c r="H1270" i="3" a="1"/>
  <c r="H1270" i="3" s="1"/>
  <c r="H1414" i="3" a="1"/>
  <c r="H1414" i="3" s="1"/>
  <c r="H1558" i="3" a="1"/>
  <c r="H1558" i="3" s="1"/>
  <c r="H1702" i="3" a="1"/>
  <c r="H1702" i="3" s="1"/>
  <c r="H1846" i="3" a="1"/>
  <c r="H1846" i="3" s="1"/>
  <c r="H1990" i="3" a="1"/>
  <c r="H1990" i="3" s="1"/>
  <c r="H2134" i="3" a="1"/>
  <c r="H2134" i="3" s="1"/>
  <c r="H2278" i="3" a="1"/>
  <c r="H2278" i="3" s="1"/>
  <c r="H2422" i="3" a="1"/>
  <c r="H2422" i="3" s="1"/>
  <c r="H2566" i="3" a="1"/>
  <c r="H2566" i="3" s="1"/>
  <c r="H143" i="3" a="1"/>
  <c r="H143" i="3" s="1"/>
  <c r="H287" i="3" a="1"/>
  <c r="H287" i="3" s="1"/>
  <c r="H431" i="3" a="1"/>
  <c r="H431" i="3" s="1"/>
  <c r="H575" i="3" a="1"/>
  <c r="H575" i="3" s="1"/>
  <c r="H719" i="3" a="1"/>
  <c r="H719" i="3" s="1"/>
  <c r="H863" i="3" a="1"/>
  <c r="H863" i="3" s="1"/>
  <c r="H1007" i="3" a="1"/>
  <c r="H1007" i="3" s="1"/>
  <c r="H1151" i="3" a="1"/>
  <c r="H1151" i="3" s="1"/>
  <c r="H1295" i="3" a="1"/>
  <c r="H1295" i="3" s="1"/>
  <c r="H1439" i="3" a="1"/>
  <c r="H1439" i="3" s="1"/>
  <c r="H1583" i="3" a="1"/>
  <c r="H1583" i="3" s="1"/>
  <c r="H1727" i="3" a="1"/>
  <c r="H1727" i="3" s="1"/>
  <c r="H1871" i="3" a="1"/>
  <c r="H1871" i="3" s="1"/>
  <c r="H2015" i="3" a="1"/>
  <c r="H2015" i="3" s="1"/>
  <c r="H2159" i="3" a="1"/>
  <c r="H2159" i="3" s="1"/>
  <c r="H2303" i="3" a="1"/>
  <c r="H2303" i="3" s="1"/>
  <c r="H2447" i="3" a="1"/>
  <c r="H2447" i="3" s="1"/>
  <c r="H2591" i="3" a="1"/>
  <c r="H2591" i="3" s="1"/>
  <c r="H192" i="3" a="1"/>
  <c r="H192" i="3" s="1"/>
  <c r="H336" i="3" a="1"/>
  <c r="H336" i="3" s="1"/>
  <c r="H480" i="3" a="1"/>
  <c r="H480" i="3" s="1"/>
  <c r="H624" i="3" a="1"/>
  <c r="H624" i="3" s="1"/>
  <c r="H768" i="3" a="1"/>
  <c r="H768" i="3" s="1"/>
  <c r="H912" i="3" a="1"/>
  <c r="H912" i="3" s="1"/>
  <c r="H1056" i="3" a="1"/>
  <c r="H1056" i="3" s="1"/>
  <c r="H1200" i="3" a="1"/>
  <c r="H1200" i="3" s="1"/>
  <c r="H1344" i="3" a="1"/>
  <c r="H1344" i="3" s="1"/>
  <c r="H1488" i="3" a="1"/>
  <c r="H1488" i="3" s="1"/>
  <c r="H1632" i="3" a="1"/>
  <c r="H1632" i="3" s="1"/>
  <c r="H1776" i="3" a="1"/>
  <c r="H1776" i="3" s="1"/>
  <c r="H1920" i="3" a="1"/>
  <c r="H1920" i="3" s="1"/>
  <c r="H2064" i="3" a="1"/>
  <c r="H2064" i="3" s="1"/>
  <c r="H2208" i="3" a="1"/>
  <c r="H2208" i="3" s="1"/>
  <c r="H2352" i="3" a="1"/>
  <c r="H2352" i="3" s="1"/>
  <c r="H2496" i="3" a="1"/>
  <c r="H2496" i="3" s="1"/>
  <c r="H421" i="3" a="1"/>
  <c r="H421" i="3" s="1"/>
  <c r="H565" i="3" a="1"/>
  <c r="H565" i="3" s="1"/>
  <c r="H709" i="3" a="1"/>
  <c r="H709" i="3" s="1"/>
  <c r="H853" i="3" a="1"/>
  <c r="H853" i="3" s="1"/>
  <c r="H997" i="3" a="1"/>
  <c r="H997" i="3" s="1"/>
  <c r="H1141" i="3" a="1"/>
  <c r="H1141" i="3" s="1"/>
  <c r="H1285" i="3" a="1"/>
  <c r="H1285" i="3" s="1"/>
  <c r="H1429" i="3" a="1"/>
  <c r="H1429" i="3" s="1"/>
  <c r="H1573" i="3" a="1"/>
  <c r="H1573" i="3" s="1"/>
  <c r="H1717" i="3" a="1"/>
  <c r="H1717" i="3" s="1"/>
  <c r="H1861" i="3" a="1"/>
  <c r="H1861" i="3" s="1"/>
  <c r="H2005" i="3" a="1"/>
  <c r="H2005" i="3" s="1"/>
  <c r="H2149" i="3" a="1"/>
  <c r="H2149" i="3" s="1"/>
  <c r="H2293" i="3" a="1"/>
  <c r="H2293" i="3" s="1"/>
  <c r="H2437" i="3" a="1"/>
  <c r="H2437" i="3" s="1"/>
  <c r="H2581" i="3" a="1"/>
  <c r="H2581" i="3" s="1"/>
  <c r="H470" i="3" a="1"/>
  <c r="H470" i="3" s="1"/>
  <c r="H614" i="3" a="1"/>
  <c r="H614" i="3" s="1"/>
  <c r="H758" i="3" a="1"/>
  <c r="H758" i="3" s="1"/>
  <c r="H902" i="3" a="1"/>
  <c r="H902" i="3" s="1"/>
  <c r="H1046" i="3" a="1"/>
  <c r="H1046" i="3" s="1"/>
  <c r="H1190" i="3" a="1"/>
  <c r="H1190" i="3" s="1"/>
  <c r="H1334" i="3" a="1"/>
  <c r="H1334" i="3" s="1"/>
  <c r="H1478" i="3" a="1"/>
  <c r="H1478" i="3" s="1"/>
  <c r="H1622" i="3" a="1"/>
  <c r="H1622" i="3" s="1"/>
  <c r="H1766" i="3" a="1"/>
  <c r="H1766" i="3" s="1"/>
  <c r="H1910" i="3" a="1"/>
  <c r="H1910" i="3" s="1"/>
  <c r="H2054" i="3" a="1"/>
  <c r="H2054" i="3" s="1"/>
  <c r="H2198" i="3" a="1"/>
  <c r="H2198" i="3" s="1"/>
  <c r="H2342" i="3" a="1"/>
  <c r="H2342" i="3" s="1"/>
  <c r="H2486" i="3" a="1"/>
  <c r="H2486" i="3" s="1"/>
  <c r="H283" i="3" a="1"/>
  <c r="H283" i="3" s="1"/>
  <c r="H1877" i="3" a="1"/>
  <c r="H1877" i="3" s="1"/>
  <c r="H2021" i="3" a="1"/>
  <c r="H2021" i="3" s="1"/>
  <c r="H2165" i="3" a="1"/>
  <c r="H2165" i="3" s="1"/>
  <c r="H2309" i="3" a="1"/>
  <c r="H2309" i="3" s="1"/>
  <c r="H2453" i="3" a="1"/>
  <c r="H2453" i="3" s="1"/>
  <c r="H270" i="3" a="1"/>
  <c r="H270" i="3" s="1"/>
  <c r="H414" i="3" a="1"/>
  <c r="H414" i="3" s="1"/>
  <c r="H558" i="3" a="1"/>
  <c r="H558" i="3" s="1"/>
  <c r="H702" i="3" a="1"/>
  <c r="H702" i="3" s="1"/>
  <c r="H846" i="3" a="1"/>
  <c r="H846" i="3" s="1"/>
  <c r="H990" i="3" a="1"/>
  <c r="H990" i="3" s="1"/>
  <c r="H1134" i="3" a="1"/>
  <c r="H1134" i="3" s="1"/>
  <c r="H1278" i="3" a="1"/>
  <c r="H1278" i="3" s="1"/>
  <c r="H1422" i="3" a="1"/>
  <c r="H1422" i="3" s="1"/>
  <c r="H1566" i="3" a="1"/>
  <c r="H1566" i="3" s="1"/>
  <c r="H1710" i="3" a="1"/>
  <c r="H1710" i="3" s="1"/>
  <c r="H1854" i="3" a="1"/>
  <c r="H1854" i="3" s="1"/>
  <c r="H1998" i="3" a="1"/>
  <c r="H1998" i="3" s="1"/>
  <c r="H2142" i="3" a="1"/>
  <c r="H2142" i="3" s="1"/>
  <c r="H2286" i="3" a="1"/>
  <c r="H2286" i="3" s="1"/>
  <c r="H2430" i="3" a="1"/>
  <c r="H2430" i="3" s="1"/>
  <c r="H2574" i="3" a="1"/>
  <c r="H2574" i="3" s="1"/>
  <c r="H415" i="3" a="1"/>
  <c r="H415" i="3" s="1"/>
  <c r="H559" i="3" a="1"/>
  <c r="H559" i="3" s="1"/>
  <c r="H703" i="3" a="1"/>
  <c r="H703" i="3" s="1"/>
  <c r="H847" i="3" a="1"/>
  <c r="H847" i="3" s="1"/>
  <c r="H991" i="3" a="1"/>
  <c r="H991" i="3" s="1"/>
  <c r="H1135" i="3" a="1"/>
  <c r="H1135" i="3" s="1"/>
  <c r="H1279" i="3" a="1"/>
  <c r="H1279" i="3" s="1"/>
  <c r="H1423" i="3" a="1"/>
  <c r="H1423" i="3" s="1"/>
  <c r="H1567" i="3" a="1"/>
  <c r="H1567" i="3" s="1"/>
  <c r="H1711" i="3" a="1"/>
  <c r="H1711" i="3" s="1"/>
  <c r="H1855" i="3" a="1"/>
  <c r="H1855" i="3" s="1"/>
  <c r="H1999" i="3" a="1"/>
  <c r="H1999" i="3" s="1"/>
  <c r="H2143" i="3" a="1"/>
  <c r="H2143" i="3" s="1"/>
  <c r="H2287" i="3" a="1"/>
  <c r="H2287" i="3" s="1"/>
  <c r="H2431" i="3" a="1"/>
  <c r="H2431" i="3" s="1"/>
  <c r="H2575" i="3" a="1"/>
  <c r="H2575" i="3" s="1"/>
  <c r="H680" i="3" a="1"/>
  <c r="H680" i="3" s="1"/>
  <c r="H824" i="3" a="1"/>
  <c r="H824" i="3" s="1"/>
  <c r="H968" i="3" a="1"/>
  <c r="H968" i="3" s="1"/>
  <c r="H1112" i="3" a="1"/>
  <c r="H1112" i="3" s="1"/>
  <c r="H1256" i="3" a="1"/>
  <c r="H1256" i="3" s="1"/>
  <c r="H1400" i="3" a="1"/>
  <c r="H1400" i="3" s="1"/>
  <c r="H1544" i="3" a="1"/>
  <c r="H1544" i="3" s="1"/>
  <c r="H1688" i="3" a="1"/>
  <c r="H1688" i="3" s="1"/>
  <c r="H1832" i="3" a="1"/>
  <c r="H1832" i="3" s="1"/>
  <c r="H1976" i="3" a="1"/>
  <c r="H1976" i="3" s="1"/>
  <c r="H2120" i="3" a="1"/>
  <c r="H2120" i="3" s="1"/>
  <c r="H2264" i="3" a="1"/>
  <c r="H2264" i="3" s="1"/>
  <c r="H2408" i="3" a="1"/>
  <c r="H2408" i="3" s="1"/>
  <c r="H2552" i="3" a="1"/>
  <c r="H2552" i="3" s="1"/>
  <c r="H249" i="3" a="1"/>
  <c r="H249" i="3" s="1"/>
  <c r="H393" i="3" a="1"/>
  <c r="H393" i="3" s="1"/>
  <c r="H537" i="3" a="1"/>
  <c r="H537" i="3" s="1"/>
  <c r="H681" i="3" a="1"/>
  <c r="H681" i="3" s="1"/>
  <c r="H825" i="3" a="1"/>
  <c r="H825" i="3" s="1"/>
  <c r="H969" i="3" a="1"/>
  <c r="H969" i="3" s="1"/>
  <c r="H1113" i="3" a="1"/>
  <c r="H1113" i="3" s="1"/>
  <c r="H1257" i="3" a="1"/>
  <c r="H1257" i="3" s="1"/>
  <c r="H1401" i="3" a="1"/>
  <c r="H1401" i="3" s="1"/>
  <c r="H1545" i="3" a="1"/>
  <c r="H1545" i="3" s="1"/>
  <c r="H1689" i="3" a="1"/>
  <c r="H1689" i="3" s="1"/>
  <c r="H1833" i="3" a="1"/>
  <c r="H1833" i="3" s="1"/>
  <c r="H1977" i="3" a="1"/>
  <c r="H1977" i="3" s="1"/>
  <c r="H2121" i="3" a="1"/>
  <c r="H2121" i="3" s="1"/>
  <c r="H2265" i="3" a="1"/>
  <c r="H2265" i="3" s="1"/>
  <c r="H2409" i="3" a="1"/>
  <c r="H2409" i="3" s="1"/>
  <c r="H2553" i="3" a="1"/>
  <c r="H2553" i="3" s="1"/>
  <c r="H274" i="3" a="1"/>
  <c r="H274" i="3" s="1"/>
  <c r="H418" i="3" a="1"/>
  <c r="H418" i="3" s="1"/>
  <c r="H562" i="3" a="1"/>
  <c r="H562" i="3" s="1"/>
  <c r="H706" i="3" a="1"/>
  <c r="H706" i="3" s="1"/>
  <c r="H850" i="3" a="1"/>
  <c r="H850" i="3" s="1"/>
  <c r="H994" i="3" a="1"/>
  <c r="H994" i="3" s="1"/>
  <c r="H1138" i="3" a="1"/>
  <c r="H1138" i="3" s="1"/>
  <c r="H1282" i="3" a="1"/>
  <c r="H1282" i="3" s="1"/>
  <c r="H1426" i="3" a="1"/>
  <c r="H1426" i="3" s="1"/>
  <c r="H1570" i="3" a="1"/>
  <c r="H1570" i="3" s="1"/>
  <c r="H1714" i="3" a="1"/>
  <c r="H1714" i="3" s="1"/>
  <c r="H1858" i="3" a="1"/>
  <c r="H1858" i="3" s="1"/>
  <c r="H2002" i="3" a="1"/>
  <c r="H2002" i="3" s="1"/>
  <c r="H2146" i="3" a="1"/>
  <c r="H2146" i="3" s="1"/>
  <c r="H2290" i="3" a="1"/>
  <c r="H2290" i="3" s="1"/>
  <c r="H2434" i="3" a="1"/>
  <c r="H2434" i="3" s="1"/>
  <c r="H2578" i="3" a="1"/>
  <c r="H2578" i="3" s="1"/>
  <c r="H155" i="3" a="1"/>
  <c r="H155" i="3" s="1"/>
  <c r="H299" i="3" a="1"/>
  <c r="H299" i="3" s="1"/>
  <c r="H443" i="3" a="1"/>
  <c r="H443" i="3" s="1"/>
  <c r="H587" i="3" a="1"/>
  <c r="H587" i="3" s="1"/>
  <c r="H731" i="3" a="1"/>
  <c r="H731" i="3" s="1"/>
  <c r="H875" i="3" a="1"/>
  <c r="H875" i="3" s="1"/>
  <c r="H1019" i="3" a="1"/>
  <c r="H1019" i="3" s="1"/>
  <c r="H1163" i="3" a="1"/>
  <c r="H1163" i="3" s="1"/>
  <c r="H1307" i="3" a="1"/>
  <c r="H1307" i="3" s="1"/>
  <c r="H1451" i="3" a="1"/>
  <c r="H1451" i="3" s="1"/>
  <c r="H1595" i="3" a="1"/>
  <c r="H1595" i="3" s="1"/>
  <c r="H1739" i="3" a="1"/>
  <c r="H1739" i="3" s="1"/>
  <c r="H1883" i="3" a="1"/>
  <c r="H1883" i="3" s="1"/>
  <c r="H2027" i="3" a="1"/>
  <c r="H2027" i="3" s="1"/>
  <c r="H2171" i="3" a="1"/>
  <c r="H2171" i="3" s="1"/>
  <c r="H2315" i="3" a="1"/>
  <c r="H2315" i="3" s="1"/>
  <c r="H2459" i="3" a="1"/>
  <c r="H2459" i="3" s="1"/>
  <c r="H60" i="3" a="1"/>
  <c r="H60" i="3" s="1"/>
  <c r="H204" i="3" a="1"/>
  <c r="H204" i="3" s="1"/>
  <c r="H348" i="3" a="1"/>
  <c r="H348" i="3" s="1"/>
  <c r="H492" i="3" a="1"/>
  <c r="H492" i="3" s="1"/>
  <c r="H636" i="3" a="1"/>
  <c r="H636" i="3" s="1"/>
  <c r="H780" i="3" a="1"/>
  <c r="H780" i="3" s="1"/>
  <c r="H924" i="3" a="1"/>
  <c r="H924" i="3" s="1"/>
  <c r="H1068" i="3" a="1"/>
  <c r="H1068" i="3" s="1"/>
  <c r="H1212" i="3" a="1"/>
  <c r="H1212" i="3" s="1"/>
  <c r="H1356" i="3" a="1"/>
  <c r="H1356" i="3" s="1"/>
  <c r="H1500" i="3" a="1"/>
  <c r="H1500" i="3" s="1"/>
  <c r="H1644" i="3" a="1"/>
  <c r="H1644" i="3" s="1"/>
  <c r="H1788" i="3" a="1"/>
  <c r="H1788" i="3" s="1"/>
  <c r="H1932" i="3" a="1"/>
  <c r="H1932" i="3" s="1"/>
  <c r="H2076" i="3" a="1"/>
  <c r="H2076" i="3" s="1"/>
  <c r="H2220" i="3" a="1"/>
  <c r="H2220" i="3" s="1"/>
  <c r="H2364" i="3" a="1"/>
  <c r="H2364" i="3" s="1"/>
  <c r="H2508" i="3" a="1"/>
  <c r="H2508" i="3" s="1"/>
  <c r="H433" i="3" a="1"/>
  <c r="H433" i="3" s="1"/>
  <c r="H577" i="3" a="1"/>
  <c r="H577" i="3" s="1"/>
  <c r="H721" i="3" a="1"/>
  <c r="H721" i="3" s="1"/>
  <c r="H865" i="3" a="1"/>
  <c r="H865" i="3" s="1"/>
  <c r="H1009" i="3" a="1"/>
  <c r="H1009" i="3" s="1"/>
  <c r="H1153" i="3" a="1"/>
  <c r="H1153" i="3" s="1"/>
  <c r="H1297" i="3" a="1"/>
  <c r="H1297" i="3" s="1"/>
  <c r="H1441" i="3" a="1"/>
  <c r="H1441" i="3" s="1"/>
  <c r="H1585" i="3" a="1"/>
  <c r="H1585" i="3" s="1"/>
  <c r="H1729" i="3" a="1"/>
  <c r="H1729" i="3" s="1"/>
  <c r="H1873" i="3" a="1"/>
  <c r="H1873" i="3" s="1"/>
  <c r="H2017" i="3" a="1"/>
  <c r="H2017" i="3" s="1"/>
  <c r="H2161" i="3" a="1"/>
  <c r="H2161" i="3" s="1"/>
  <c r="H2305" i="3" a="1"/>
  <c r="H2305" i="3" s="1"/>
  <c r="H2449" i="3" a="1"/>
  <c r="H2449" i="3" s="1"/>
  <c r="H338" i="3" a="1"/>
  <c r="H338" i="3" s="1"/>
  <c r="H482" i="3" a="1"/>
  <c r="H482" i="3" s="1"/>
  <c r="H626" i="3" a="1"/>
  <c r="H626" i="3" s="1"/>
  <c r="H770" i="3" a="1"/>
  <c r="H770" i="3" s="1"/>
  <c r="H914" i="3" a="1"/>
  <c r="H914" i="3" s="1"/>
  <c r="H1058" i="3" a="1"/>
  <c r="H1058" i="3" s="1"/>
  <c r="H1202" i="3" a="1"/>
  <c r="H1202" i="3" s="1"/>
  <c r="H1346" i="3" a="1"/>
  <c r="H1346" i="3" s="1"/>
  <c r="H1490" i="3" a="1"/>
  <c r="H1490" i="3" s="1"/>
  <c r="H1634" i="3" a="1"/>
  <c r="H1634" i="3" s="1"/>
  <c r="H1778" i="3" a="1"/>
  <c r="H1778" i="3" s="1"/>
  <c r="H1922" i="3" a="1"/>
  <c r="H1922" i="3" s="1"/>
  <c r="H2066" i="3" a="1"/>
  <c r="H2066" i="3" s="1"/>
  <c r="H2210" i="3" a="1"/>
  <c r="H2210" i="3" s="1"/>
  <c r="H2354" i="3" a="1"/>
  <c r="H2354" i="3" s="1"/>
  <c r="H2498" i="3" a="1"/>
  <c r="H2498" i="3" s="1"/>
  <c r="H485" i="3" a="1"/>
  <c r="H485" i="3" s="1"/>
  <c r="H376" i="3" a="1"/>
  <c r="H376" i="3" s="1"/>
  <c r="H1435" i="3" a="1"/>
  <c r="H1435" i="3" s="1"/>
  <c r="H1579" i="3" a="1"/>
  <c r="H1579" i="3" s="1"/>
  <c r="H1723" i="3" a="1"/>
  <c r="H1723" i="3" s="1"/>
  <c r="H1867" i="3" a="1"/>
  <c r="H1867" i="3" s="1"/>
  <c r="H2011" i="3" a="1"/>
  <c r="H2011" i="3" s="1"/>
  <c r="H2155" i="3" a="1"/>
  <c r="H2155" i="3" s="1"/>
  <c r="H2299" i="3" a="1"/>
  <c r="H2299" i="3" s="1"/>
  <c r="H2443" i="3" a="1"/>
  <c r="H2443" i="3" s="1"/>
  <c r="H2587" i="3" a="1"/>
  <c r="H2587" i="3" s="1"/>
  <c r="H692" i="3" a="1"/>
  <c r="H692" i="3" s="1"/>
  <c r="H836" i="3" a="1"/>
  <c r="H836" i="3" s="1"/>
  <c r="H980" i="3" a="1"/>
  <c r="H980" i="3" s="1"/>
  <c r="H1124" i="3" a="1"/>
  <c r="H1124" i="3" s="1"/>
  <c r="H1268" i="3" a="1"/>
  <c r="H1268" i="3" s="1"/>
  <c r="H1412" i="3" a="1"/>
  <c r="H1412" i="3" s="1"/>
  <c r="H1556" i="3" a="1"/>
  <c r="H1556" i="3" s="1"/>
  <c r="H1700" i="3" a="1"/>
  <c r="H1700" i="3" s="1"/>
  <c r="H1844" i="3" a="1"/>
  <c r="H1844" i="3" s="1"/>
  <c r="H1988" i="3" a="1"/>
  <c r="H1988" i="3" s="1"/>
  <c r="H2132" i="3" a="1"/>
  <c r="H2132" i="3" s="1"/>
  <c r="H2276" i="3" a="1"/>
  <c r="H2276" i="3" s="1"/>
  <c r="H2420" i="3" a="1"/>
  <c r="H2420" i="3" s="1"/>
  <c r="H2564" i="3" a="1"/>
  <c r="H2564" i="3" s="1"/>
  <c r="H261" i="3" a="1"/>
  <c r="H261" i="3" s="1"/>
  <c r="H405" i="3" a="1"/>
  <c r="H405" i="3" s="1"/>
  <c r="H549" i="3" a="1"/>
  <c r="H549" i="3" s="1"/>
  <c r="H693" i="3" a="1"/>
  <c r="H693" i="3" s="1"/>
  <c r="H837" i="3" a="1"/>
  <c r="H837" i="3" s="1"/>
  <c r="H981" i="3" a="1"/>
  <c r="H981" i="3" s="1"/>
  <c r="H1125" i="3" a="1"/>
  <c r="H1125" i="3" s="1"/>
  <c r="H1269" i="3" a="1"/>
  <c r="H1269" i="3" s="1"/>
  <c r="H1413" i="3" a="1"/>
  <c r="H1413" i="3" s="1"/>
  <c r="H1557" i="3" a="1"/>
  <c r="H1557" i="3" s="1"/>
  <c r="H1701" i="3" a="1"/>
  <c r="H1701" i="3" s="1"/>
  <c r="H1845" i="3" a="1"/>
  <c r="H1845" i="3" s="1"/>
  <c r="H1989" i="3" a="1"/>
  <c r="H1989" i="3" s="1"/>
  <c r="H2133" i="3" a="1"/>
  <c r="H2133" i="3" s="1"/>
  <c r="H2277" i="3" a="1"/>
  <c r="H2277" i="3" s="1"/>
  <c r="H2421" i="3" a="1"/>
  <c r="H2421" i="3" s="1"/>
  <c r="H2565" i="3" a="1"/>
  <c r="H2565" i="3" s="1"/>
  <c r="H286" i="3" a="1"/>
  <c r="H286" i="3" s="1"/>
  <c r="H430" i="3" a="1"/>
  <c r="H430" i="3" s="1"/>
  <c r="H574" i="3" a="1"/>
  <c r="H574" i="3" s="1"/>
  <c r="H718" i="3" a="1"/>
  <c r="H718" i="3" s="1"/>
  <c r="H862" i="3" a="1"/>
  <c r="H862" i="3" s="1"/>
  <c r="H1006" i="3" a="1"/>
  <c r="H1006" i="3" s="1"/>
  <c r="H1150" i="3" a="1"/>
  <c r="H1150" i="3" s="1"/>
  <c r="H1294" i="3" a="1"/>
  <c r="H1294" i="3" s="1"/>
  <c r="H1438" i="3" a="1"/>
  <c r="H1438" i="3" s="1"/>
  <c r="H1582" i="3" a="1"/>
  <c r="H1582" i="3" s="1"/>
  <c r="H1726" i="3" a="1"/>
  <c r="H1726" i="3" s="1"/>
  <c r="H1870" i="3" a="1"/>
  <c r="H1870" i="3" s="1"/>
  <c r="H2014" i="3" a="1"/>
  <c r="H2014" i="3" s="1"/>
  <c r="H2158" i="3" a="1"/>
  <c r="H2158" i="3" s="1"/>
  <c r="H2302" i="3" a="1"/>
  <c r="H2302" i="3" s="1"/>
  <c r="H2446" i="3" a="1"/>
  <c r="H2446" i="3" s="1"/>
  <c r="H2590" i="3" a="1"/>
  <c r="H2590" i="3" s="1"/>
  <c r="H167" i="3" a="1"/>
  <c r="H167" i="3" s="1"/>
  <c r="H311" i="3" a="1"/>
  <c r="H311" i="3" s="1"/>
  <c r="H455" i="3" a="1"/>
  <c r="H455" i="3" s="1"/>
  <c r="H599" i="3" a="1"/>
  <c r="H599" i="3" s="1"/>
  <c r="H743" i="3" a="1"/>
  <c r="H743" i="3" s="1"/>
  <c r="H887" i="3" a="1"/>
  <c r="H887" i="3" s="1"/>
  <c r="H1031" i="3" a="1"/>
  <c r="H1031" i="3" s="1"/>
  <c r="H1175" i="3" a="1"/>
  <c r="H1175" i="3" s="1"/>
  <c r="H1319" i="3" a="1"/>
  <c r="H1319" i="3" s="1"/>
  <c r="H1463" i="3" a="1"/>
  <c r="H1463" i="3" s="1"/>
  <c r="H1607" i="3" a="1"/>
  <c r="H1607" i="3" s="1"/>
  <c r="H1751" i="3" a="1"/>
  <c r="H1751" i="3" s="1"/>
  <c r="H1895" i="3" a="1"/>
  <c r="H1895" i="3" s="1"/>
  <c r="H2039" i="3" a="1"/>
  <c r="H2039" i="3" s="1"/>
  <c r="H2183" i="3" a="1"/>
  <c r="H2183" i="3" s="1"/>
  <c r="H2327" i="3" a="1"/>
  <c r="H2327" i="3" s="1"/>
  <c r="H2471" i="3" a="1"/>
  <c r="H2471" i="3" s="1"/>
  <c r="H72" i="3" a="1"/>
  <c r="H72" i="3" s="1"/>
  <c r="H216" i="3" a="1"/>
  <c r="H216" i="3" s="1"/>
  <c r="H360" i="3" a="1"/>
  <c r="H360" i="3" s="1"/>
  <c r="H504" i="3" a="1"/>
  <c r="H504" i="3" s="1"/>
  <c r="H648" i="3" a="1"/>
  <c r="H648" i="3" s="1"/>
  <c r="H792" i="3" a="1"/>
  <c r="H792" i="3" s="1"/>
  <c r="H936" i="3" a="1"/>
  <c r="H936" i="3" s="1"/>
  <c r="H1080" i="3" a="1"/>
  <c r="H1080" i="3" s="1"/>
  <c r="H1224" i="3" a="1"/>
  <c r="H1224" i="3" s="1"/>
  <c r="H1368" i="3" a="1"/>
  <c r="H1368" i="3" s="1"/>
  <c r="H1512" i="3" a="1"/>
  <c r="H1512" i="3" s="1"/>
  <c r="H1656" i="3" a="1"/>
  <c r="H1656" i="3" s="1"/>
  <c r="H1800" i="3" a="1"/>
  <c r="H1800" i="3" s="1"/>
  <c r="H1944" i="3" a="1"/>
  <c r="H1944" i="3" s="1"/>
  <c r="H2088" i="3" a="1"/>
  <c r="H2088" i="3" s="1"/>
  <c r="H2232" i="3" a="1"/>
  <c r="H2232" i="3" s="1"/>
  <c r="H2376" i="3" a="1"/>
  <c r="H2376" i="3" s="1"/>
  <c r="H2520" i="3" a="1"/>
  <c r="H2520" i="3" s="1"/>
  <c r="H445" i="3" a="1"/>
  <c r="H445" i="3" s="1"/>
  <c r="H589" i="3" a="1"/>
  <c r="H589" i="3" s="1"/>
  <c r="H733" i="3" a="1"/>
  <c r="H733" i="3" s="1"/>
  <c r="H877" i="3" a="1"/>
  <c r="H877" i="3" s="1"/>
  <c r="H1021" i="3" a="1"/>
  <c r="H1021" i="3" s="1"/>
  <c r="H1165" i="3" a="1"/>
  <c r="H1165" i="3" s="1"/>
  <c r="H1309" i="3" a="1"/>
  <c r="H1309" i="3" s="1"/>
  <c r="H1453" i="3" a="1"/>
  <c r="H1453" i="3" s="1"/>
  <c r="H1597" i="3" a="1"/>
  <c r="H1597" i="3" s="1"/>
  <c r="H1741" i="3" a="1"/>
  <c r="H1741" i="3" s="1"/>
  <c r="H1885" i="3" a="1"/>
  <c r="H1885" i="3" s="1"/>
  <c r="H2029" i="3" a="1"/>
  <c r="H2029" i="3" s="1"/>
  <c r="H2173" i="3" a="1"/>
  <c r="H2173" i="3" s="1"/>
  <c r="H2317" i="3" a="1"/>
  <c r="H2317" i="3" s="1"/>
  <c r="H2461" i="3" a="1"/>
  <c r="H2461" i="3" s="1"/>
  <c r="H350" i="3" a="1"/>
  <c r="H350" i="3" s="1"/>
  <c r="H494" i="3" a="1"/>
  <c r="H494" i="3" s="1"/>
  <c r="H638" i="3" a="1"/>
  <c r="H638" i="3" s="1"/>
  <c r="H782" i="3" a="1"/>
  <c r="H782" i="3" s="1"/>
  <c r="H926" i="3" a="1"/>
  <c r="H926" i="3" s="1"/>
  <c r="H1070" i="3" a="1"/>
  <c r="H1070" i="3" s="1"/>
  <c r="H1214" i="3" a="1"/>
  <c r="H1214" i="3" s="1"/>
  <c r="H1358" i="3" a="1"/>
  <c r="H1358" i="3" s="1"/>
  <c r="H1502" i="3" a="1"/>
  <c r="H1502" i="3" s="1"/>
  <c r="H1646" i="3" a="1"/>
  <c r="H1646" i="3" s="1"/>
  <c r="H1790" i="3" a="1"/>
  <c r="H1790" i="3" s="1"/>
  <c r="H1934" i="3" a="1"/>
  <c r="H1934" i="3" s="1"/>
  <c r="H2078" i="3" a="1"/>
  <c r="H2078" i="3" s="1"/>
  <c r="H2222" i="3" a="1"/>
  <c r="H2222" i="3" s="1"/>
  <c r="H2366" i="3" a="1"/>
  <c r="H2366" i="3" s="1"/>
  <c r="H2510" i="3" a="1"/>
  <c r="H2510" i="3" s="1"/>
  <c r="H234" i="3" a="1"/>
  <c r="H234" i="3" s="1"/>
  <c r="J431" i="1"/>
  <c r="K431" i="1" s="1"/>
  <c r="J97" i="1"/>
  <c r="J1790" i="1"/>
  <c r="K1790" i="1" s="1"/>
  <c r="J361" i="1"/>
  <c r="K361" i="1" s="1"/>
  <c r="J127" i="1"/>
  <c r="K127" i="1" s="1"/>
  <c r="J230" i="1"/>
  <c r="K230" i="1" s="1"/>
  <c r="J1630" i="1"/>
  <c r="K1630" i="1" s="1"/>
  <c r="J112" i="1"/>
  <c r="K112" i="1" s="1"/>
  <c r="J248" i="1"/>
  <c r="J380" i="1"/>
  <c r="J140" i="1"/>
  <c r="K140" i="1" s="1"/>
  <c r="J262" i="1"/>
  <c r="K262" i="1" s="1"/>
  <c r="J1604" i="1"/>
  <c r="K1604" i="1" s="1"/>
  <c r="J150" i="1"/>
  <c r="J267" i="1"/>
  <c r="K267" i="1" s="1"/>
  <c r="J1591" i="1"/>
  <c r="K1591" i="1" s="1"/>
  <c r="J2018" i="1"/>
  <c r="K2018" i="1" s="1"/>
  <c r="J162" i="1"/>
  <c r="K162" i="1" s="1"/>
  <c r="J283" i="1"/>
  <c r="K283" i="1" s="1"/>
  <c r="J409" i="1"/>
  <c r="J30" i="1"/>
  <c r="K30" i="1" s="1"/>
  <c r="J170" i="1"/>
  <c r="J294" i="1"/>
  <c r="J1564" i="1"/>
  <c r="J39" i="1"/>
  <c r="K39" i="1" s="1"/>
  <c r="J1850" i="1"/>
  <c r="J1706" i="1"/>
  <c r="K1706" i="1" s="1"/>
  <c r="J29" i="1"/>
  <c r="K29" i="1" s="1"/>
  <c r="J1994" i="1"/>
  <c r="K1994" i="1" s="1"/>
  <c r="J3" i="1"/>
  <c r="K3" i="1" s="1"/>
  <c r="J1970" i="1"/>
  <c r="K1970" i="1" s="1"/>
  <c r="J1952" i="1"/>
  <c r="J214" i="1"/>
  <c r="K214" i="1" s="1"/>
  <c r="J77" i="1"/>
  <c r="J1909" i="1"/>
  <c r="J2003" i="1"/>
  <c r="K2003" i="1" s="1"/>
  <c r="J1990" i="1"/>
  <c r="K1990" i="1" s="1"/>
  <c r="J1204" i="1"/>
  <c r="J990" i="1"/>
  <c r="K990" i="1" s="1"/>
  <c r="J1851" i="1"/>
  <c r="K1851" i="1" s="1"/>
  <c r="J1353" i="1"/>
  <c r="K1353" i="1" s="1"/>
  <c r="J1620" i="1"/>
  <c r="K1620" i="1" s="1"/>
  <c r="J1478" i="1"/>
  <c r="K1478" i="1" s="1"/>
  <c r="J1140" i="1"/>
  <c r="J1371" i="1"/>
  <c r="K1371" i="1" s="1"/>
  <c r="J1449" i="1"/>
  <c r="K1449" i="1" s="1"/>
  <c r="J937" i="1"/>
  <c r="K937" i="1" s="1"/>
  <c r="J1823" i="1"/>
  <c r="K1823" i="1" s="1"/>
  <c r="J1505" i="1"/>
  <c r="J1235" i="1"/>
  <c r="J1804" i="1"/>
  <c r="K1804" i="1" s="1"/>
  <c r="J1582" i="1"/>
  <c r="K1582" i="1" s="1"/>
  <c r="J1499" i="1"/>
  <c r="K1499" i="1" s="1"/>
  <c r="J1626" i="1"/>
  <c r="K1626" i="1" s="1"/>
  <c r="J1325" i="1"/>
  <c r="K1325" i="1" s="1"/>
  <c r="J1196" i="1"/>
  <c r="J1497" i="1"/>
  <c r="K1497" i="1" s="1"/>
  <c r="J1453" i="1"/>
  <c r="K1453" i="1" s="1"/>
  <c r="J987" i="1"/>
  <c r="K987" i="1" s="1"/>
  <c r="J1305" i="1"/>
  <c r="K1305" i="1" s="1"/>
  <c r="J1126" i="1"/>
  <c r="K1126" i="1" s="1"/>
  <c r="J1302" i="1"/>
  <c r="J1635" i="1"/>
  <c r="K1635" i="1" s="1"/>
  <c r="J1405" i="1"/>
  <c r="K1405" i="1" s="1"/>
  <c r="J1649" i="1"/>
  <c r="K1649" i="1" s="1"/>
  <c r="J1452" i="1"/>
  <c r="K1452" i="1" s="1"/>
  <c r="J1496" i="1"/>
  <c r="K1496" i="1" s="1"/>
  <c r="J1728" i="1"/>
  <c r="K1728" i="1" s="1"/>
  <c r="J1621" i="1"/>
  <c r="K1621" i="1" s="1"/>
  <c r="J1623" i="1"/>
  <c r="J1141" i="1"/>
  <c r="K1141" i="1" s="1"/>
  <c r="J1363" i="1"/>
  <c r="J1177" i="1"/>
  <c r="K1177" i="1" s="1"/>
  <c r="J1658" i="1"/>
  <c r="J985" i="1"/>
  <c r="K985" i="1" s="1"/>
  <c r="J949" i="1"/>
  <c r="K949" i="1" s="1"/>
  <c r="J1383" i="1"/>
  <c r="K1383" i="1" s="1"/>
  <c r="J1744" i="1"/>
  <c r="K1744" i="1" s="1"/>
  <c r="J1169" i="1"/>
  <c r="J1458" i="1"/>
  <c r="J1309" i="1"/>
  <c r="J1853" i="1"/>
  <c r="K1853" i="1" s="1"/>
  <c r="J1753" i="1"/>
  <c r="K1753" i="1" s="1"/>
  <c r="J1326" i="1"/>
  <c r="K1326" i="1" s="1"/>
  <c r="J1284" i="1"/>
  <c r="K1284" i="1" s="1"/>
  <c r="J1666" i="1"/>
  <c r="J1318" i="1"/>
  <c r="K1318" i="1" s="1"/>
  <c r="J1772" i="1"/>
  <c r="K1772" i="1" s="1"/>
  <c r="J1207" i="1"/>
  <c r="K1207" i="1" s="1"/>
  <c r="J1108" i="1"/>
  <c r="K1108" i="1" s="1"/>
  <c r="J1605" i="1"/>
  <c r="J1751" i="1"/>
  <c r="J1291" i="1"/>
  <c r="K1291" i="1" s="1"/>
  <c r="J1202" i="1"/>
  <c r="K1202" i="1" s="1"/>
  <c r="J1399" i="1"/>
  <c r="K1399" i="1" s="1"/>
  <c r="J1711" i="1"/>
  <c r="K1711" i="1" s="1"/>
  <c r="J1011" i="1"/>
  <c r="K1011" i="1" s="1"/>
  <c r="J1023" i="1"/>
  <c r="J1035" i="1"/>
  <c r="K1035" i="1" s="1"/>
  <c r="J1048" i="1"/>
  <c r="K1048" i="1" s="1"/>
  <c r="J1060" i="1"/>
  <c r="K1060" i="1" s="1"/>
  <c r="J1072" i="1"/>
  <c r="K1072" i="1" s="1"/>
  <c r="J1414" i="1"/>
  <c r="K1414" i="1" s="1"/>
  <c r="J989" i="1"/>
  <c r="J1131" i="1"/>
  <c r="K1131" i="1" s="1"/>
  <c r="J1782" i="1"/>
  <c r="K1782" i="1" s="1"/>
  <c r="J1878" i="1"/>
  <c r="K1878" i="1" s="1"/>
  <c r="J1624" i="1"/>
  <c r="J1086" i="1"/>
  <c r="K1086" i="1" s="1"/>
  <c r="J1098" i="1"/>
  <c r="J1902" i="1"/>
  <c r="K1902" i="1" s="1"/>
  <c r="J7" i="1"/>
  <c r="K7" i="1" s="1"/>
  <c r="J1995" i="1"/>
  <c r="K1995" i="1" s="1"/>
  <c r="J4" i="1"/>
  <c r="K4" i="1" s="1"/>
  <c r="J68" i="1"/>
  <c r="K68" i="1" s="1"/>
  <c r="J1948" i="1"/>
  <c r="J1976" i="1"/>
  <c r="K1976" i="1" s="1"/>
  <c r="J23" i="1"/>
  <c r="K23" i="1" s="1"/>
  <c r="J1918" i="1"/>
  <c r="K1918" i="1" s="1"/>
  <c r="J1989" i="1"/>
  <c r="K1989" i="1" s="1"/>
  <c r="J1959" i="1"/>
  <c r="K1959" i="1" s="1"/>
  <c r="J1149" i="1"/>
  <c r="J1480" i="1"/>
  <c r="K1480" i="1" s="1"/>
  <c r="J1495" i="1"/>
  <c r="K1495" i="1" s="1"/>
  <c r="J1821" i="1"/>
  <c r="K1821" i="1" s="1"/>
  <c r="J1794" i="1"/>
  <c r="K1794" i="1" s="1"/>
  <c r="J1675" i="1"/>
  <c r="K1675" i="1" s="1"/>
  <c r="J1534" i="1"/>
  <c r="J1181" i="1"/>
  <c r="K1181" i="1" s="1"/>
  <c r="J1747" i="1"/>
  <c r="K1747" i="1" s="1"/>
  <c r="J995" i="1"/>
  <c r="K995" i="1" s="1"/>
  <c r="J1437" i="1"/>
  <c r="K1437" i="1" s="1"/>
  <c r="J1297" i="1"/>
  <c r="K1297" i="1" s="1"/>
  <c r="J1299" i="1"/>
  <c r="J1468" i="1"/>
  <c r="K1468" i="1" s="1"/>
  <c r="J1465" i="1"/>
  <c r="K1465" i="1" s="1"/>
  <c r="J1766" i="1"/>
  <c r="K1766" i="1" s="1"/>
  <c r="J1752" i="1"/>
  <c r="K1752" i="1" s="1"/>
  <c r="J1883" i="1"/>
  <c r="J1760" i="1"/>
  <c r="J1428" i="1"/>
  <c r="K1428" i="1" s="1"/>
  <c r="J1348" i="1"/>
  <c r="K1348" i="1" s="1"/>
  <c r="J1935" i="1"/>
  <c r="K1935" i="1" s="1"/>
  <c r="J1290" i="1"/>
  <c r="K1290" i="1" s="1"/>
  <c r="J1182" i="1"/>
  <c r="K1182" i="1" s="1"/>
  <c r="J1572" i="1"/>
  <c r="J1636" i="1"/>
  <c r="K1636" i="1" s="1"/>
  <c r="J1377" i="1"/>
  <c r="K1377" i="1" s="1"/>
  <c r="J1650" i="1"/>
  <c r="K1650" i="1" s="1"/>
  <c r="J1727" i="1"/>
  <c r="K1727" i="1" s="1"/>
  <c r="J1758" i="1"/>
  <c r="K1758" i="1" s="1"/>
  <c r="J1822" i="1"/>
  <c r="K1822" i="1" s="1"/>
  <c r="J1797" i="1"/>
  <c r="K1797" i="1" s="1"/>
  <c r="J1780" i="1"/>
  <c r="K1780" i="1" s="1"/>
  <c r="J1155" i="1"/>
  <c r="K1155" i="1" s="1"/>
  <c r="J1397" i="1"/>
  <c r="K1397" i="1" s="1"/>
  <c r="J1560" i="1"/>
  <c r="K1560" i="1" s="1"/>
  <c r="J1659" i="1"/>
  <c r="J980" i="1"/>
  <c r="K980" i="1" s="1"/>
  <c r="J1154" i="1"/>
  <c r="K1154" i="1" s="1"/>
  <c r="J1111" i="1"/>
  <c r="K1111" i="1" s="1"/>
  <c r="J1746" i="1"/>
  <c r="K1746" i="1" s="1"/>
  <c r="J1544" i="1"/>
  <c r="K1544" i="1" s="1"/>
  <c r="J975" i="1"/>
  <c r="K975" i="1" s="1"/>
  <c r="J1461" i="1"/>
  <c r="K1461" i="1" s="1"/>
  <c r="J1754" i="1"/>
  <c r="J1170" i="1"/>
  <c r="K1170" i="1" s="1"/>
  <c r="J1881" i="1"/>
  <c r="K1881" i="1" s="1"/>
  <c r="J1105" i="1"/>
  <c r="J953" i="1"/>
  <c r="J1596" i="1"/>
  <c r="K1596" i="1" s="1"/>
  <c r="J1319" i="1"/>
  <c r="K1319" i="1" s="1"/>
  <c r="J1112" i="1"/>
  <c r="K1112" i="1" s="1"/>
  <c r="J1107" i="1"/>
  <c r="K1107" i="1" s="1"/>
  <c r="J1472" i="1"/>
  <c r="K1472" i="1" s="1"/>
  <c r="J1508" i="1"/>
  <c r="K1508" i="1" s="1"/>
  <c r="J1514" i="1"/>
  <c r="K1514" i="1" s="1"/>
  <c r="J1359" i="1"/>
  <c r="K1359" i="1" s="1"/>
  <c r="J1683" i="1"/>
  <c r="K1683" i="1" s="1"/>
  <c r="J998" i="1"/>
  <c r="K998" i="1" s="1"/>
  <c r="J1012" i="1"/>
  <c r="K1012" i="1" s="1"/>
  <c r="J1024" i="1"/>
  <c r="K1024" i="1" s="1"/>
  <c r="J1036" i="1"/>
  <c r="K1036" i="1" s="1"/>
  <c r="J1049" i="1"/>
  <c r="K1049" i="1" s="1"/>
  <c r="J1061" i="1"/>
  <c r="K1061" i="1" s="1"/>
  <c r="J1073" i="1"/>
  <c r="K1073" i="1" s="1"/>
  <c r="J957" i="1"/>
  <c r="K957" i="1" s="1"/>
  <c r="J1125" i="1"/>
  <c r="K1125" i="1" s="1"/>
  <c r="J1249" i="1"/>
  <c r="K1249" i="1" s="1"/>
  <c r="J1251" i="1"/>
  <c r="K1251" i="1" s="1"/>
  <c r="J1133" i="1"/>
  <c r="K1133" i="1" s="1"/>
  <c r="J1625" i="1"/>
  <c r="K1625" i="1" s="1"/>
  <c r="J1087" i="1"/>
  <c r="K1087" i="1" s="1"/>
  <c r="J1099" i="1"/>
  <c r="K1099" i="1" s="1"/>
  <c r="J1899" i="1"/>
  <c r="K1899" i="1" s="1"/>
  <c r="J1806" i="1"/>
  <c r="K1806" i="1" s="1"/>
  <c r="J9" i="1"/>
  <c r="K9" i="1" s="1"/>
  <c r="J1997" i="1"/>
  <c r="K1997" i="1" s="1"/>
  <c r="J1981" i="1"/>
  <c r="K1981" i="1" s="1"/>
  <c r="J1963" i="1"/>
  <c r="K1963" i="1" s="1"/>
  <c r="J1915" i="1"/>
  <c r="K1915" i="1" s="1"/>
  <c r="J2017" i="1"/>
  <c r="K2017" i="1" s="1"/>
  <c r="J1974" i="1"/>
  <c r="K1974" i="1" s="1"/>
  <c r="J117" i="1"/>
  <c r="K117" i="1" s="1"/>
  <c r="J932" i="1"/>
  <c r="K932" i="1" s="1"/>
  <c r="J69" i="1"/>
  <c r="K69" i="1" s="1"/>
  <c r="J1285" i="1"/>
  <c r="K1285" i="1" s="1"/>
  <c r="J1832" i="1"/>
  <c r="K1832" i="1" s="1"/>
  <c r="J1757" i="1"/>
  <c r="K1757" i="1" s="1"/>
  <c r="J1186" i="1"/>
  <c r="K1186" i="1" s="1"/>
  <c r="J1680" i="1"/>
  <c r="K1680" i="1" s="1"/>
  <c r="J1622" i="1"/>
  <c r="K1622" i="1" s="1"/>
  <c r="J1699" i="1"/>
  <c r="K1699" i="1" s="1"/>
  <c r="J1554" i="1"/>
  <c r="K1554" i="1" s="1"/>
  <c r="J1228" i="1"/>
  <c r="K1228" i="1" s="1"/>
  <c r="J1124" i="1"/>
  <c r="K1124" i="1" s="1"/>
  <c r="J1438" i="1"/>
  <c r="K1438" i="1" s="1"/>
  <c r="J1469" i="1"/>
  <c r="K1469" i="1" s="1"/>
  <c r="J1236" i="1"/>
  <c r="K1236" i="1" s="1"/>
  <c r="J1272" i="1"/>
  <c r="K1272" i="1" s="1"/>
  <c r="J1455" i="1"/>
  <c r="K1455" i="1" s="1"/>
  <c r="J1742" i="1"/>
  <c r="K1742" i="1" s="1"/>
  <c r="J1810" i="1"/>
  <c r="K1810" i="1" s="1"/>
  <c r="J1160" i="1"/>
  <c r="K1160" i="1" s="1"/>
  <c r="J1390" i="1"/>
  <c r="K1390" i="1" s="1"/>
  <c r="J1875" i="1"/>
  <c r="K1875" i="1" s="1"/>
  <c r="J1206" i="1"/>
  <c r="K1206" i="1" s="1"/>
  <c r="J1949" i="1"/>
  <c r="K1949" i="1" s="1"/>
  <c r="J1513" i="1"/>
  <c r="K1513" i="1" s="1"/>
  <c r="J1890" i="1"/>
  <c r="K1890" i="1" s="1"/>
  <c r="J1253" i="1"/>
  <c r="K1253" i="1" s="1"/>
  <c r="J1536" i="1"/>
  <c r="K1536" i="1" s="1"/>
  <c r="J1220" i="1"/>
  <c r="K1220" i="1" s="1"/>
  <c r="J1651" i="1"/>
  <c r="K1651" i="1" s="1"/>
  <c r="J1401" i="1"/>
  <c r="K1401" i="1" s="1"/>
  <c r="J1837" i="1"/>
  <c r="K1837" i="1" s="1"/>
  <c r="J1187" i="1"/>
  <c r="K1187" i="1" s="1"/>
  <c r="J1681" i="1"/>
  <c r="K1681" i="1" s="1"/>
  <c r="J1271" i="1"/>
  <c r="K1271" i="1" s="1"/>
  <c r="J1142" i="1"/>
  <c r="K1142" i="1" s="1"/>
  <c r="J1210" i="1"/>
  <c r="K1210" i="1" s="1"/>
  <c r="J1450" i="1"/>
  <c r="K1450" i="1" s="1"/>
  <c r="J1539" i="1"/>
  <c r="K1539" i="1" s="1"/>
  <c r="J992" i="1"/>
  <c r="K992" i="1" s="1"/>
  <c r="J1110" i="1"/>
  <c r="K1110" i="1" s="1"/>
  <c r="J1389" i="1"/>
  <c r="K1389" i="1" s="1"/>
  <c r="J1723" i="1"/>
  <c r="K1723" i="1" s="1"/>
  <c r="J1287" i="1"/>
  <c r="K1287" i="1" s="1"/>
  <c r="J1289" i="1"/>
  <c r="K1289" i="1" s="1"/>
  <c r="J1685" i="1"/>
  <c r="K1685" i="1" s="1"/>
  <c r="J976" i="1"/>
  <c r="K976" i="1" s="1"/>
  <c r="J1808" i="1"/>
  <c r="K1808" i="1" s="1"/>
  <c r="J1785" i="1"/>
  <c r="K1785" i="1" s="1"/>
  <c r="J1106" i="1"/>
  <c r="K1106" i="1" s="1"/>
  <c r="J1519" i="1"/>
  <c r="K1519" i="1" s="1"/>
  <c r="J1368" i="1"/>
  <c r="K1368" i="1" s="1"/>
  <c r="J1409" i="1"/>
  <c r="K1409" i="1" s="1"/>
  <c r="J1667" i="1"/>
  <c r="K1667" i="1" s="1"/>
  <c r="J1104" i="1"/>
  <c r="K1104" i="1" s="1"/>
  <c r="J1803" i="1"/>
  <c r="K1803" i="1" s="1"/>
  <c r="J1739" i="1"/>
  <c r="K1739" i="1" s="1"/>
  <c r="J1616" i="1"/>
  <c r="K1616" i="1" s="1"/>
  <c r="J1167" i="1"/>
  <c r="K1167" i="1" s="1"/>
  <c r="J1688" i="1"/>
  <c r="K1688" i="1" s="1"/>
  <c r="J999" i="1"/>
  <c r="K999" i="1" s="1"/>
  <c r="J1013" i="1"/>
  <c r="K1013" i="1" s="1"/>
  <c r="J1025" i="1"/>
  <c r="K1025" i="1" s="1"/>
  <c r="J1037" i="1"/>
  <c r="K1037" i="1" s="1"/>
  <c r="J1050" i="1"/>
  <c r="K1050" i="1" s="1"/>
  <c r="J1062" i="1"/>
  <c r="K1062" i="1" s="1"/>
  <c r="J1074" i="1"/>
  <c r="K1074" i="1" s="1"/>
  <c r="J1951" i="1"/>
  <c r="K1951" i="1" s="1"/>
  <c r="J1301" i="1"/>
  <c r="K1301" i="1" s="1"/>
  <c r="J1588" i="1"/>
  <c r="K1588" i="1" s="1"/>
  <c r="J1172" i="1"/>
  <c r="K1172" i="1" s="1"/>
  <c r="J1134" i="1"/>
  <c r="K1134" i="1" s="1"/>
  <c r="J1076" i="1"/>
  <c r="K1076" i="1" s="1"/>
  <c r="J1088" i="1"/>
  <c r="K1088" i="1" s="1"/>
  <c r="J1100" i="1"/>
  <c r="K1100" i="1" s="1"/>
  <c r="J1897" i="1"/>
  <c r="K1897" i="1" s="1"/>
  <c r="J1793" i="1"/>
  <c r="K1793" i="1" s="1"/>
  <c r="J1914" i="1"/>
  <c r="K1914" i="1" s="1"/>
  <c r="J929" i="1"/>
  <c r="K929" i="1" s="1"/>
  <c r="J2000" i="1"/>
  <c r="K2000" i="1" s="1"/>
  <c r="J1987" i="1"/>
  <c r="K1987" i="1" s="1"/>
  <c r="J1697" i="1"/>
  <c r="K1697" i="1" s="1"/>
  <c r="J2002" i="1"/>
  <c r="K2002" i="1" s="1"/>
  <c r="J1917" i="1"/>
  <c r="K1917" i="1" s="1"/>
  <c r="J125" i="1"/>
  <c r="K125" i="1" s="1"/>
  <c r="J933" i="1"/>
  <c r="K933" i="1" s="1"/>
  <c r="J1965" i="1"/>
  <c r="K1965" i="1" s="1"/>
  <c r="J1231" i="1"/>
  <c r="K1231" i="1" s="1"/>
  <c r="J1663" i="1"/>
  <c r="K1663" i="1" s="1"/>
  <c r="J1836" i="1"/>
  <c r="K1836" i="1" s="1"/>
  <c r="J1830" i="1"/>
  <c r="K1830" i="1" s="1"/>
  <c r="J1274" i="1"/>
  <c r="K1274" i="1" s="1"/>
  <c r="J1779" i="1"/>
  <c r="K1779" i="1" s="1"/>
  <c r="J1137" i="1"/>
  <c r="K1137" i="1" s="1"/>
  <c r="J1256" i="1"/>
  <c r="K1256" i="1" s="1"/>
  <c r="J1211" i="1"/>
  <c r="K1211" i="1" s="1"/>
  <c r="J938" i="1"/>
  <c r="K938" i="1" s="1"/>
  <c r="J1709" i="1"/>
  <c r="K1709" i="1" s="1"/>
  <c r="J1925" i="1"/>
  <c r="K1925" i="1" s="1"/>
  <c r="J1237" i="1"/>
  <c r="K1237" i="1" s="1"/>
  <c r="J1457" i="1"/>
  <c r="K1457" i="1" s="1"/>
  <c r="J1417" i="1"/>
  <c r="K1417" i="1" s="1"/>
  <c r="J1847" i="1"/>
  <c r="K1847" i="1" s="1"/>
  <c r="J1861" i="1"/>
  <c r="K1861" i="1" s="1"/>
  <c r="J942" i="1"/>
  <c r="K942" i="1" s="1"/>
  <c r="J1163" i="1"/>
  <c r="K1163" i="1" s="1"/>
  <c r="J1556" i="1"/>
  <c r="K1556" i="1" s="1"/>
  <c r="J1768" i="1"/>
  <c r="K1768" i="1" s="1"/>
  <c r="J1750" i="1"/>
  <c r="K1750" i="1" s="1"/>
  <c r="J1615" i="1"/>
  <c r="K1615" i="1" s="1"/>
  <c r="J1732" i="1"/>
  <c r="K1732" i="1" s="1"/>
  <c r="J1150" i="1"/>
  <c r="K1150" i="1" s="1"/>
  <c r="J1637" i="1"/>
  <c r="K1637" i="1" s="1"/>
  <c r="J1640" i="1"/>
  <c r="K1640" i="1" s="1"/>
  <c r="J1538" i="1"/>
  <c r="K1538" i="1" s="1"/>
  <c r="J1789" i="1"/>
  <c r="K1789" i="1" s="1"/>
  <c r="J1267" i="1"/>
  <c r="K1267" i="1" s="1"/>
  <c r="J1764" i="1"/>
  <c r="K1764" i="1" s="1"/>
  <c r="J1774" i="1"/>
  <c r="K1774" i="1" s="1"/>
  <c r="J1433" i="1"/>
  <c r="K1433" i="1" s="1"/>
  <c r="J1143" i="1"/>
  <c r="K1143" i="1" s="1"/>
  <c r="J1372" i="1"/>
  <c r="K1372" i="1" s="1"/>
  <c r="J1543" i="1"/>
  <c r="K1543" i="1" s="1"/>
  <c r="J1660" i="1"/>
  <c r="K1660" i="1" s="1"/>
  <c r="J994" i="1"/>
  <c r="K994" i="1" s="1"/>
  <c r="J1824" i="1"/>
  <c r="K1824" i="1" s="1"/>
  <c r="J1269" i="1"/>
  <c r="K1269" i="1" s="1"/>
  <c r="J1239" i="1"/>
  <c r="K1239" i="1" s="1"/>
  <c r="J1946" i="1"/>
  <c r="K1946" i="1" s="1"/>
  <c r="J1812" i="1"/>
  <c r="K1812" i="1" s="1"/>
  <c r="J1765" i="1"/>
  <c r="K1765" i="1" s="1"/>
  <c r="J1691" i="1"/>
  <c r="K1691" i="1" s="1"/>
  <c r="J1862" i="1"/>
  <c r="K1862" i="1" s="1"/>
  <c r="J1400" i="1"/>
  <c r="K1400" i="1" s="1"/>
  <c r="J1224" i="1"/>
  <c r="K1224" i="1" s="1"/>
  <c r="J1197" i="1"/>
  <c r="K1197" i="1" s="1"/>
  <c r="J1904" i="1"/>
  <c r="K1904" i="1" s="1"/>
  <c r="J1361" i="1"/>
  <c r="K1361" i="1" s="1"/>
  <c r="J1310" i="1"/>
  <c r="K1310" i="1" s="1"/>
  <c r="J996" i="1"/>
  <c r="K996" i="1" s="1"/>
  <c r="J1477" i="1"/>
  <c r="K1477" i="1" s="1"/>
  <c r="J1162" i="1"/>
  <c r="K1162" i="1" s="1"/>
  <c r="J1855" i="1"/>
  <c r="K1855" i="1" s="1"/>
  <c r="J1618" i="1"/>
  <c r="K1618" i="1" s="1"/>
  <c r="J1910" i="1"/>
  <c r="K1910" i="1" s="1"/>
  <c r="J1000" i="1"/>
  <c r="K1000" i="1" s="1"/>
  <c r="J1014" i="1"/>
  <c r="K1014" i="1" s="1"/>
  <c r="J1026" i="1"/>
  <c r="K1026" i="1" s="1"/>
  <c r="J1038" i="1"/>
  <c r="K1038" i="1" s="1"/>
  <c r="J1051" i="1"/>
  <c r="K1051" i="1" s="1"/>
  <c r="J1063" i="1"/>
  <c r="K1063" i="1" s="1"/>
  <c r="J1075" i="1"/>
  <c r="K1075" i="1" s="1"/>
  <c r="J1294" i="1"/>
  <c r="K1294" i="1" s="1"/>
  <c r="J1130" i="1"/>
  <c r="K1130" i="1" s="1"/>
  <c r="J1132" i="1"/>
  <c r="K1132" i="1" s="1"/>
  <c r="J1144" i="1"/>
  <c r="K1144" i="1" s="1"/>
  <c r="J1135" i="1"/>
  <c r="K1135" i="1" s="1"/>
  <c r="J1077" i="1"/>
  <c r="K1077" i="1" s="1"/>
  <c r="J1089" i="1"/>
  <c r="K1089" i="1" s="1"/>
  <c r="J1039" i="1"/>
  <c r="K1039" i="1" s="1"/>
  <c r="J1896" i="1"/>
  <c r="K1896" i="1" s="1"/>
  <c r="J1762" i="1"/>
  <c r="K1762" i="1" s="1"/>
  <c r="J1003" i="1"/>
  <c r="K1003" i="1" s="1"/>
  <c r="J1007" i="1"/>
  <c r="K1007" i="1" s="1"/>
  <c r="J1953" i="1"/>
  <c r="K1953" i="1" s="1"/>
  <c r="J1967" i="1"/>
  <c r="K1967" i="1" s="1"/>
  <c r="J1983" i="1"/>
  <c r="K1983" i="1" s="1"/>
  <c r="J76" i="1"/>
  <c r="K76" i="1" s="1"/>
  <c r="J17" i="1"/>
  <c r="K17" i="1" s="1"/>
  <c r="J80" i="1"/>
  <c r="K80" i="1" s="1"/>
  <c r="J1979" i="1"/>
  <c r="K1979" i="1" s="1"/>
  <c r="J815" i="1"/>
  <c r="K815" i="1" s="1"/>
  <c r="J1619" i="1"/>
  <c r="K1619" i="1" s="1"/>
  <c r="J1313" i="1"/>
  <c r="K1313" i="1" s="1"/>
  <c r="J1266" i="1"/>
  <c r="K1266" i="1" s="1"/>
  <c r="J1673" i="1"/>
  <c r="K1673" i="1" s="1"/>
  <c r="J1773" i="1"/>
  <c r="K1773" i="1" s="1"/>
  <c r="J1270" i="1"/>
  <c r="K1270" i="1" s="1"/>
  <c r="J1386" i="1"/>
  <c r="K1386" i="1" s="1"/>
  <c r="J1388" i="1"/>
  <c r="K1388" i="1" s="1"/>
  <c r="J1341" i="1"/>
  <c r="K1341" i="1" s="1"/>
  <c r="J1907" i="1"/>
  <c r="K1907" i="1" s="1"/>
  <c r="J1716" i="1"/>
  <c r="K1716" i="1" s="1"/>
  <c r="J1606" i="1"/>
  <c r="K1606" i="1" s="1"/>
  <c r="J1238" i="1"/>
  <c r="K1238" i="1" s="1"/>
  <c r="J969" i="1"/>
  <c r="K969" i="1" s="1"/>
  <c r="J1385" i="1"/>
  <c r="K1385" i="1" s="1"/>
  <c r="J1866" i="1"/>
  <c r="K1866" i="1" s="1"/>
  <c r="J1460" i="1"/>
  <c r="K1460" i="1" s="1"/>
  <c r="J1357" i="1"/>
  <c r="K1357" i="1" s="1"/>
  <c r="J1879" i="1"/>
  <c r="K1879" i="1" s="1"/>
  <c r="J1771" i="1"/>
  <c r="K1771" i="1" s="1"/>
  <c r="J1775" i="1"/>
  <c r="K1775" i="1" s="1"/>
  <c r="J1507" i="1"/>
  <c r="K1507" i="1" s="1"/>
  <c r="J1885" i="1"/>
  <c r="K1885" i="1" s="1"/>
  <c r="J972" i="1"/>
  <c r="K972" i="1" s="1"/>
  <c r="J1139" i="1"/>
  <c r="K1139" i="1" s="1"/>
  <c r="J1638" i="1"/>
  <c r="K1638" i="1" s="1"/>
  <c r="J1641" i="1"/>
  <c r="K1641" i="1" s="1"/>
  <c r="J1652" i="1"/>
  <c r="K1652" i="1" s="1"/>
  <c r="J1557" i="1"/>
  <c r="K1557" i="1" s="1"/>
  <c r="J1799" i="1"/>
  <c r="K1799" i="1" s="1"/>
  <c r="J1674" i="1"/>
  <c r="K1674" i="1" s="1"/>
  <c r="J1731" i="1"/>
  <c r="K1731" i="1" s="1"/>
  <c r="J1434" i="1"/>
  <c r="K1434" i="1" s="1"/>
  <c r="J1535" i="1"/>
  <c r="K1535" i="1" s="1"/>
  <c r="J1183" i="1"/>
  <c r="K1183" i="1" s="1"/>
  <c r="J1229" i="1"/>
  <c r="K1229" i="1" s="1"/>
  <c r="J1661" i="1"/>
  <c r="K1661" i="1" s="1"/>
  <c r="J966" i="1"/>
  <c r="K966" i="1" s="1"/>
  <c r="J1439" i="1"/>
  <c r="K1439" i="1" s="1"/>
  <c r="J1445" i="1"/>
  <c r="K1445" i="1" s="1"/>
  <c r="J1216" i="1"/>
  <c r="K1216" i="1" s="1"/>
  <c r="J1482" i="1"/>
  <c r="K1482" i="1" s="1"/>
  <c r="J1293" i="1"/>
  <c r="K1293" i="1" s="1"/>
  <c r="J1416" i="1"/>
  <c r="K1416" i="1" s="1"/>
  <c r="J1741" i="1"/>
  <c r="K1741" i="1" s="1"/>
  <c r="J1462" i="1"/>
  <c r="K1462" i="1" s="1"/>
  <c r="J1152" i="1"/>
  <c r="K1152" i="1" s="1"/>
  <c r="J977" i="1"/>
  <c r="K977" i="1" s="1"/>
  <c r="J1761" i="1"/>
  <c r="K1761" i="1" s="1"/>
  <c r="J1906" i="1"/>
  <c r="K1906" i="1" s="1"/>
  <c r="J954" i="1"/>
  <c r="K954" i="1" s="1"/>
  <c r="J1668" i="1"/>
  <c r="K1668" i="1" s="1"/>
  <c r="J993" i="1"/>
  <c r="K993" i="1" s="1"/>
  <c r="J1566" i="1"/>
  <c r="K1566" i="1" s="1"/>
  <c r="J1191" i="1"/>
  <c r="K1191" i="1" s="1"/>
  <c r="J1856" i="1"/>
  <c r="K1856" i="1" s="1"/>
  <c r="J1696" i="1"/>
  <c r="K1696" i="1" s="1"/>
  <c r="J1585" i="1"/>
  <c r="K1585" i="1" s="1"/>
  <c r="J1001" i="1"/>
  <c r="K1001" i="1" s="1"/>
  <c r="J1015" i="1"/>
  <c r="K1015" i="1" s="1"/>
  <c r="J1027" i="1"/>
  <c r="K1027" i="1" s="1"/>
  <c r="J1040" i="1"/>
  <c r="K1040" i="1" s="1"/>
  <c r="J1052" i="1"/>
  <c r="K1052" i="1" s="1"/>
  <c r="J1064" i="1"/>
  <c r="K1064" i="1" s="1"/>
  <c r="J1869" i="1"/>
  <c r="K1869" i="1" s="1"/>
  <c r="J1121" i="1"/>
  <c r="K1121" i="1" s="1"/>
  <c r="J1366" i="1"/>
  <c r="K1366" i="1" s="1"/>
  <c r="J960" i="1"/>
  <c r="K960" i="1" s="1"/>
  <c r="J1493" i="1"/>
  <c r="K1493" i="1" s="1"/>
  <c r="J1494" i="1"/>
  <c r="K1494" i="1" s="1"/>
  <c r="J1078" i="1"/>
  <c r="K1078" i="1" s="1"/>
  <c r="J1090" i="1"/>
  <c r="K1090" i="1" s="1"/>
  <c r="J8" i="1"/>
  <c r="K8" i="1" s="1"/>
  <c r="J1894" i="1"/>
  <c r="K1894" i="1" s="1"/>
  <c r="J1689" i="1"/>
  <c r="K1689" i="1" s="1"/>
  <c r="J927" i="1"/>
  <c r="K927" i="1" s="1"/>
  <c r="J928" i="1"/>
  <c r="K928" i="1" s="1"/>
  <c r="J1986" i="1"/>
  <c r="K1986" i="1" s="1"/>
  <c r="J1954" i="1"/>
  <c r="K1954" i="1" s="1"/>
  <c r="J98" i="1"/>
  <c r="K98" i="1" s="1"/>
  <c r="J2021" i="1"/>
  <c r="K2021" i="1" s="1"/>
  <c r="J2016" i="1"/>
  <c r="K2016" i="1" s="1"/>
  <c r="J1998" i="1"/>
  <c r="K1998" i="1" s="1"/>
  <c r="J1975" i="1"/>
  <c r="K1975" i="1" s="1"/>
  <c r="J2024" i="1"/>
  <c r="K2024" i="1" s="1"/>
  <c r="J1977" i="1"/>
  <c r="K1977" i="1" s="1"/>
  <c r="J967" i="1"/>
  <c r="K967" i="1" s="1"/>
  <c r="J1800" i="1"/>
  <c r="K1800" i="1" s="1"/>
  <c r="J1892" i="1"/>
  <c r="K1892" i="1" s="1"/>
  <c r="J1281" i="1"/>
  <c r="K1281" i="1" s="1"/>
  <c r="J1529" i="1"/>
  <c r="K1529" i="1" s="1"/>
  <c r="J1200" i="1"/>
  <c r="K1200" i="1" s="1"/>
  <c r="J1843" i="1"/>
  <c r="K1843" i="1" s="1"/>
  <c r="J1678" i="1"/>
  <c r="K1678" i="1" s="1"/>
  <c r="J1937" i="1"/>
  <c r="K1937" i="1" s="1"/>
  <c r="J1101" i="1"/>
  <c r="K1101" i="1" s="1"/>
  <c r="J1928" i="1"/>
  <c r="K1928" i="1" s="1"/>
  <c r="J1743" i="1"/>
  <c r="K1743" i="1" s="1"/>
  <c r="J1286" i="1"/>
  <c r="K1286" i="1" s="1"/>
  <c r="J1811" i="1"/>
  <c r="K1811" i="1" s="1"/>
  <c r="J1781" i="1"/>
  <c r="K1781" i="1" s="1"/>
  <c r="J1740" i="1"/>
  <c r="K1740" i="1" s="1"/>
  <c r="J1509" i="1"/>
  <c r="K1509" i="1" s="1"/>
  <c r="J971" i="1"/>
  <c r="K971" i="1" s="1"/>
  <c r="J1705" i="1"/>
  <c r="K1705" i="1" s="1"/>
  <c r="J1360" i="1"/>
  <c r="K1360" i="1" s="1"/>
  <c r="J1471" i="1"/>
  <c r="K1471" i="1" s="1"/>
  <c r="J1279" i="1"/>
  <c r="K1279" i="1" s="1"/>
  <c r="J1968" i="1"/>
  <c r="K1968" i="1" s="1"/>
  <c r="J2008" i="1"/>
  <c r="K2008" i="1" s="1"/>
  <c r="J1955" i="1"/>
  <c r="K1955" i="1" s="1"/>
  <c r="J99" i="1"/>
  <c r="K99" i="1" s="1"/>
  <c r="J2022" i="1"/>
  <c r="K2022" i="1" s="1"/>
  <c r="J22" i="1"/>
  <c r="K22" i="1" s="1"/>
  <c r="J1960" i="1"/>
  <c r="K1960" i="1" s="1"/>
  <c r="J5" i="1"/>
  <c r="K5" i="1" s="1"/>
  <c r="J934" i="1"/>
  <c r="K934" i="1" s="1"/>
  <c r="J2019" i="1"/>
  <c r="K2019" i="1" s="1"/>
  <c r="J1109" i="1"/>
  <c r="K1109" i="1" s="1"/>
  <c r="J1736" i="1"/>
  <c r="K1736" i="1" s="1"/>
  <c r="J1608" i="1"/>
  <c r="K1608" i="1" s="1"/>
  <c r="J1422" i="1"/>
  <c r="K1422" i="1" s="1"/>
  <c r="J1463" i="1"/>
  <c r="K1463" i="1" s="1"/>
  <c r="J1578" i="1"/>
  <c r="K1578" i="1" s="1"/>
  <c r="J1490" i="1"/>
  <c r="K1490" i="1" s="1"/>
  <c r="J1777" i="1"/>
  <c r="K1777" i="1" s="1"/>
  <c r="J1520" i="1"/>
  <c r="K1520" i="1" s="1"/>
  <c r="J1128" i="1"/>
  <c r="K1128" i="1" s="1"/>
  <c r="J1122" i="1"/>
  <c r="K1122" i="1" s="1"/>
  <c r="J1745" i="1"/>
  <c r="K1745" i="1" s="1"/>
  <c r="J1945" i="1"/>
  <c r="K1945" i="1" s="1"/>
  <c r="J1292" i="1"/>
  <c r="K1292" i="1" s="1"/>
  <c r="J1783" i="1"/>
  <c r="K1783" i="1" s="1"/>
  <c r="J1442" i="1"/>
  <c r="K1442" i="1" s="1"/>
  <c r="J1786" i="1"/>
  <c r="K1786" i="1" s="1"/>
  <c r="J1597" i="1"/>
  <c r="K1597" i="1" s="1"/>
  <c r="J1367" i="1"/>
  <c r="K1367" i="1" s="1"/>
  <c r="J944" i="1"/>
  <c r="K944" i="1" s="1"/>
  <c r="J1802" i="1"/>
  <c r="K1802" i="1" s="1"/>
  <c r="J1576" i="1"/>
  <c r="K1576" i="1" s="1"/>
  <c r="J1969" i="1"/>
  <c r="K1969" i="1" s="1"/>
  <c r="J2009" i="1"/>
  <c r="K2009" i="1" s="1"/>
  <c r="J931" i="1"/>
  <c r="K931" i="1" s="1"/>
  <c r="J1882" i="1"/>
  <c r="K1882" i="1" s="1"/>
  <c r="J2023" i="1"/>
  <c r="K2023" i="1" s="1"/>
  <c r="J94" i="1"/>
  <c r="K94" i="1" s="1"/>
  <c r="J1962" i="1"/>
  <c r="K1962" i="1" s="1"/>
  <c r="J6" i="1"/>
  <c r="K6" i="1" s="1"/>
  <c r="J935" i="1"/>
  <c r="K935" i="1" s="1"/>
  <c r="J1999" i="1"/>
  <c r="K1999" i="1" s="1"/>
  <c r="J1581" i="1"/>
  <c r="K1581" i="1" s="1"/>
  <c r="J1788" i="1"/>
  <c r="K1788" i="1" s="1"/>
  <c r="J1427" i="1"/>
  <c r="K1427" i="1" s="1"/>
  <c r="J1589" i="1"/>
  <c r="K1589" i="1" s="1"/>
  <c r="J1547" i="1"/>
  <c r="K1547" i="1" s="1"/>
  <c r="J1701" i="1"/>
  <c r="K1701" i="1" s="1"/>
  <c r="J1304" i="1"/>
  <c r="K1304" i="1" s="1"/>
  <c r="J1527" i="1"/>
  <c r="K1527" i="1" s="1"/>
  <c r="J1194" i="1"/>
  <c r="K1194" i="1" s="1"/>
  <c r="J1393" i="1"/>
  <c r="K1393" i="1" s="1"/>
  <c r="J1570" i="1"/>
  <c r="K1570" i="1" s="1"/>
  <c r="J1717" i="1"/>
  <c r="K1717" i="1" s="1"/>
  <c r="J1671" i="1"/>
  <c r="K1671" i="1" s="1"/>
  <c r="J1486" i="1"/>
  <c r="K1486" i="1" s="1"/>
  <c r="J1684" i="1"/>
  <c r="K1684" i="1" s="1"/>
  <c r="J1402" i="1"/>
  <c r="K1402" i="1" s="1"/>
  <c r="J1425" i="1"/>
  <c r="K1425" i="1" s="1"/>
  <c r="J1227" i="1"/>
  <c r="K1227" i="1" s="1"/>
  <c r="J1903" i="1"/>
  <c r="K1903" i="1" s="1"/>
  <c r="J1870" i="1"/>
  <c r="K1870" i="1" s="1"/>
  <c r="J1476" i="1"/>
  <c r="K1476" i="1" s="1"/>
  <c r="J1485" i="1"/>
  <c r="K1485" i="1" s="1"/>
  <c r="J1991" i="1"/>
  <c r="K1991" i="1" s="1"/>
  <c r="J2006" i="1"/>
  <c r="K2006" i="1" s="1"/>
  <c r="J53" i="1"/>
  <c r="K53" i="1" s="1"/>
  <c r="J1944" i="1"/>
  <c r="K1944" i="1" s="1"/>
  <c r="J524" i="1"/>
  <c r="K524" i="1" s="1"/>
  <c r="J105" i="1"/>
  <c r="K105" i="1" s="1"/>
  <c r="J2007" i="1"/>
  <c r="K2007" i="1" s="1"/>
  <c r="J2015" i="1"/>
  <c r="K2015" i="1" s="1"/>
  <c r="J936" i="1"/>
  <c r="K936" i="1" s="1"/>
  <c r="J131" i="1"/>
  <c r="K131" i="1" s="1"/>
  <c r="J1858" i="1"/>
  <c r="K1858" i="1" s="1"/>
  <c r="J1553" i="1"/>
  <c r="K1553" i="1" s="1"/>
  <c r="J1669" i="1"/>
  <c r="K1669" i="1" s="1"/>
  <c r="J1223" i="1"/>
  <c r="K1223" i="1" s="1"/>
  <c r="J1834" i="1"/>
  <c r="K1834" i="1" s="1"/>
  <c r="J1320" i="1"/>
  <c r="K1320" i="1" s="1"/>
  <c r="J1362" i="1"/>
  <c r="K1362" i="1" s="1"/>
  <c r="J1176" i="1"/>
  <c r="K1176" i="1" s="1"/>
  <c r="J1420" i="1"/>
  <c r="K1420" i="1" s="1"/>
  <c r="J968" i="1"/>
  <c r="K968" i="1" s="1"/>
  <c r="J1382" i="1"/>
  <c r="K1382" i="1" s="1"/>
  <c r="J1234" i="1"/>
  <c r="K1234" i="1" s="1"/>
  <c r="J1826" i="1"/>
  <c r="K1826" i="1" s="1"/>
  <c r="J1435" i="1"/>
  <c r="K1435" i="1" s="1"/>
  <c r="J1415" i="1"/>
  <c r="K1415" i="1" s="1"/>
  <c r="J1712" i="1"/>
  <c r="K1712" i="1" s="1"/>
  <c r="J1331" i="1"/>
  <c r="K1331" i="1" s="1"/>
  <c r="J1665" i="1"/>
  <c r="K1665" i="1" s="1"/>
  <c r="J1905" i="1"/>
  <c r="K1905" i="1" s="1"/>
  <c r="J1179" i="1"/>
  <c r="K1179" i="1" s="1"/>
  <c r="J1430" i="1"/>
  <c r="K1430" i="1" s="1"/>
  <c r="J1839" i="1"/>
  <c r="K1839" i="1" s="1"/>
  <c r="J1201" i="1"/>
  <c r="K1201" i="1" s="1"/>
  <c r="J1584" i="1"/>
  <c r="K1584" i="1" s="1"/>
  <c r="J1226" i="1"/>
  <c r="K1226" i="1" s="1"/>
  <c r="J982" i="1"/>
  <c r="K982" i="1" s="1"/>
  <c r="J1645" i="1"/>
  <c r="K1645" i="1" s="1"/>
  <c r="J1833" i="1"/>
  <c r="K1833" i="1" s="1"/>
  <c r="J1655" i="1"/>
  <c r="K1655" i="1" s="1"/>
  <c r="J1670" i="1"/>
  <c r="K1670" i="1" s="1"/>
  <c r="J1590" i="1"/>
  <c r="K1590" i="1" s="1"/>
  <c r="J1726" i="1"/>
  <c r="K1726" i="1" s="1"/>
  <c r="J1579" i="1"/>
  <c r="K1579" i="1" s="1"/>
  <c r="J1844" i="1"/>
  <c r="K1844" i="1" s="1"/>
  <c r="J1672" i="1"/>
  <c r="K1672" i="1" s="1"/>
  <c r="J1421" i="1"/>
  <c r="K1421" i="1" s="1"/>
  <c r="J1156" i="1"/>
  <c r="K1156" i="1" s="1"/>
  <c r="J1129" i="1"/>
  <c r="K1129" i="1" s="1"/>
  <c r="J1933" i="1"/>
  <c r="K1933" i="1" s="1"/>
  <c r="J1607" i="1"/>
  <c r="K1607" i="1" s="1"/>
  <c r="J1243" i="1"/>
  <c r="K1243" i="1" s="1"/>
  <c r="J1805" i="1"/>
  <c r="K1805" i="1" s="1"/>
  <c r="J1466" i="1"/>
  <c r="K1466" i="1" s="1"/>
  <c r="J1532" i="1"/>
  <c r="K1532" i="1" s="1"/>
  <c r="J1749" i="1"/>
  <c r="K1749" i="1" s="1"/>
  <c r="J1332" i="1"/>
  <c r="K1332" i="1" s="1"/>
  <c r="J952" i="1"/>
  <c r="K952" i="1" s="1"/>
  <c r="J1192" i="1"/>
  <c r="K1192" i="1" s="1"/>
  <c r="J1375" i="1"/>
  <c r="K1375" i="1" s="1"/>
  <c r="J1429" i="1"/>
  <c r="K1429" i="1" s="1"/>
  <c r="J1454" i="1"/>
  <c r="K1454" i="1" s="1"/>
  <c r="J1114" i="1"/>
  <c r="K1114" i="1" s="1"/>
  <c r="J1118" i="1"/>
  <c r="K1118" i="1" s="1"/>
  <c r="J988" i="1"/>
  <c r="K988" i="1" s="1"/>
  <c r="J1407" i="1"/>
  <c r="K1407" i="1" s="1"/>
  <c r="J955" i="1"/>
  <c r="K955" i="1" s="1"/>
  <c r="J978" i="1"/>
  <c r="K978" i="1" s="1"/>
  <c r="J1763" i="1"/>
  <c r="K1763" i="1" s="1"/>
  <c r="J1008" i="1"/>
  <c r="K1008" i="1" s="1"/>
  <c r="J1020" i="1"/>
  <c r="K1020" i="1" s="1"/>
  <c r="J1032" i="1"/>
  <c r="K1032" i="1" s="1"/>
  <c r="J1045" i="1"/>
  <c r="K1045" i="1" s="1"/>
  <c r="J1057" i="1"/>
  <c r="K1057" i="1" s="1"/>
  <c r="J1069" i="1"/>
  <c r="K1069" i="1" s="1"/>
  <c r="J1345" i="1"/>
  <c r="K1345" i="1" s="1"/>
  <c r="J1441" i="1"/>
  <c r="K1441" i="1" s="1"/>
  <c r="J1384" i="1"/>
  <c r="K1384" i="1" s="1"/>
  <c r="J1230" i="1"/>
  <c r="K1230" i="1" s="1"/>
  <c r="J979" i="1"/>
  <c r="K979" i="1" s="1"/>
  <c r="J1338" i="1"/>
  <c r="K1338" i="1" s="1"/>
  <c r="J1083" i="1"/>
  <c r="K1083" i="1" s="1"/>
  <c r="J1095" i="1"/>
  <c r="K1095" i="1" s="1"/>
  <c r="J1924" i="1"/>
  <c r="K1924" i="1" s="1"/>
  <c r="J1854" i="1"/>
  <c r="K1854" i="1" s="1"/>
  <c r="J1502" i="1"/>
  <c r="K1502" i="1" s="1"/>
  <c r="J1992" i="1"/>
  <c r="K1992" i="1" s="1"/>
  <c r="J930" i="1"/>
  <c r="K930" i="1" s="1"/>
  <c r="J19" i="1"/>
  <c r="K19" i="1" s="1"/>
  <c r="J1920" i="1"/>
  <c r="K1920" i="1" s="1"/>
  <c r="J190" i="1"/>
  <c r="K190" i="1" s="1"/>
  <c r="J1916" i="1"/>
  <c r="K1916" i="1" s="1"/>
  <c r="J1984" i="1"/>
  <c r="K1984" i="1" s="1"/>
  <c r="J1972" i="1"/>
  <c r="K1972" i="1" s="1"/>
  <c r="J123" i="1"/>
  <c r="K123" i="1" s="1"/>
  <c r="J1424" i="1"/>
  <c r="K1424" i="1" s="1"/>
  <c r="J1859" i="1"/>
  <c r="K1859" i="1" s="1"/>
  <c r="J1327" i="1"/>
  <c r="K1327" i="1" s="1"/>
  <c r="J1364" i="1"/>
  <c r="K1364" i="1" s="1"/>
  <c r="J1254" i="1"/>
  <c r="K1254" i="1" s="1"/>
  <c r="J1412" i="1"/>
  <c r="K1412" i="1" s="1"/>
  <c r="J1173" i="1"/>
  <c r="K1173" i="1" s="1"/>
  <c r="J1396" i="1"/>
  <c r="K1396" i="1" s="1"/>
  <c r="J1555" i="1"/>
  <c r="K1555" i="1" s="1"/>
  <c r="J1380" i="1"/>
  <c r="K1380" i="1" s="1"/>
  <c r="J939" i="1"/>
  <c r="K939" i="1" s="1"/>
  <c r="J1268" i="1"/>
  <c r="K1268" i="1" s="1"/>
  <c r="J1215" i="1"/>
  <c r="K1215" i="1" s="1"/>
  <c r="J940" i="1"/>
  <c r="K940" i="1" s="1"/>
  <c r="J1488" i="1"/>
  <c r="K1488" i="1" s="1"/>
  <c r="J1343" i="1"/>
  <c r="K1343" i="1" s="1"/>
  <c r="J1819" i="1"/>
  <c r="K1819" i="1" s="1"/>
  <c r="J941" i="1"/>
  <c r="K941" i="1" s="1"/>
  <c r="J943" i="1"/>
  <c r="K943" i="1" s="1"/>
  <c r="J1718" i="1"/>
  <c r="K1718" i="1" s="1"/>
  <c r="J1316" i="1"/>
  <c r="K1316" i="1" s="1"/>
  <c r="J1262" i="1"/>
  <c r="K1262" i="1" s="1"/>
  <c r="J1406" i="1"/>
  <c r="K1406" i="1" s="1"/>
  <c r="J1993" i="1"/>
  <c r="K1993" i="1" s="1"/>
  <c r="J2011" i="1"/>
  <c r="K2011" i="1" s="1"/>
  <c r="J67" i="1"/>
  <c r="K67" i="1" s="1"/>
  <c r="J1957" i="1"/>
  <c r="K1957" i="1" s="1"/>
  <c r="J316" i="1"/>
  <c r="K316" i="1" s="1"/>
  <c r="J48" i="1"/>
  <c r="K48" i="1" s="1"/>
  <c r="J2020" i="1"/>
  <c r="K2020" i="1" s="1"/>
  <c r="J1978" i="1"/>
  <c r="K1978" i="1" s="1"/>
  <c r="J1971" i="1"/>
  <c r="K1971" i="1" s="1"/>
  <c r="J1252" i="1"/>
  <c r="K1252" i="1" s="1"/>
  <c r="J1617" i="1"/>
  <c r="K1617" i="1" s="1"/>
  <c r="J1329" i="1"/>
  <c r="K1329" i="1" s="1"/>
  <c r="J1166" i="1"/>
  <c r="K1166" i="1" s="1"/>
  <c r="J1311" i="1"/>
  <c r="K1311" i="1" s="1"/>
  <c r="J1725" i="1"/>
  <c r="K1725" i="1" s="1"/>
  <c r="J1171" i="1"/>
  <c r="K1171" i="1" s="1"/>
  <c r="J1209" i="1"/>
  <c r="K1209" i="1" s="1"/>
  <c r="J1792" i="1"/>
  <c r="K1792" i="1" s="1"/>
  <c r="J1941" i="1"/>
  <c r="K1941" i="1" s="1"/>
  <c r="J1259" i="1"/>
  <c r="K1259" i="1" s="1"/>
  <c r="J1444" i="1"/>
  <c r="K1444" i="1" s="1"/>
  <c r="J1351" i="1"/>
  <c r="K1351" i="1" s="1"/>
  <c r="J1769" i="1"/>
  <c r="K1769" i="1" s="1"/>
  <c r="J1378" i="1"/>
  <c r="K1378" i="1" s="1"/>
  <c r="J1189" i="1"/>
  <c r="K1189" i="1" s="1"/>
  <c r="J1985" i="1"/>
  <c r="K1985" i="1" s="1"/>
  <c r="J964" i="1"/>
  <c r="K964" i="1" s="1"/>
  <c r="J970" i="1"/>
  <c r="K970" i="1" s="1"/>
  <c r="J1738" i="1"/>
  <c r="K1738" i="1" s="1"/>
  <c r="J1888" i="1"/>
  <c r="K1888" i="1" s="1"/>
  <c r="J946" i="1"/>
  <c r="K946" i="1" s="1"/>
  <c r="J1664" i="1"/>
  <c r="K1664" i="1" s="1"/>
  <c r="J1365" i="1"/>
  <c r="K1365" i="1" s="1"/>
  <c r="J1479" i="1"/>
  <c r="K1479" i="1" s="1"/>
  <c r="J1491" i="1"/>
  <c r="K1491" i="1" s="1"/>
  <c r="J1656" i="1"/>
  <c r="K1656" i="1" s="1"/>
  <c r="J1394" i="1"/>
  <c r="K1394" i="1" s="1"/>
  <c r="J1602" i="1"/>
  <c r="K1602" i="1" s="1"/>
  <c r="J1322" i="1"/>
  <c r="K1322" i="1" s="1"/>
  <c r="J1533" i="1"/>
  <c r="K1533" i="1" s="1"/>
  <c r="J1912" i="1"/>
  <c r="K1912" i="1" s="1"/>
  <c r="J1193" i="1"/>
  <c r="K1193" i="1" s="1"/>
  <c r="J1876" i="1"/>
  <c r="K1876" i="1" s="1"/>
  <c r="J1115" i="1"/>
  <c r="K1115" i="1" s="1"/>
  <c r="J1936" i="1"/>
  <c r="K1936" i="1" s="1"/>
  <c r="J1214" i="1"/>
  <c r="K1214" i="1" s="1"/>
  <c r="J1574" i="1"/>
  <c r="K1574" i="1" s="1"/>
  <c r="J1021" i="1"/>
  <c r="K1021" i="1" s="1"/>
  <c r="J1046" i="1"/>
  <c r="K1046" i="1" s="1"/>
  <c r="J1070" i="1"/>
  <c r="K1070" i="1" s="1"/>
  <c r="J1185" i="1"/>
  <c r="K1185" i="1" s="1"/>
  <c r="J1280" i="1"/>
  <c r="K1280" i="1" s="1"/>
  <c r="J1339" i="1"/>
  <c r="K1339" i="1" s="1"/>
  <c r="J1096" i="1"/>
  <c r="K1096" i="1" s="1"/>
  <c r="J1849" i="1"/>
  <c r="K1849" i="1" s="1"/>
  <c r="J1447" i="1"/>
  <c r="K1447" i="1" s="1"/>
  <c r="J1178" i="1"/>
  <c r="K1178" i="1" s="1"/>
  <c r="J918" i="1"/>
  <c r="K918" i="1" s="1"/>
  <c r="J906" i="1"/>
  <c r="K906" i="1" s="1"/>
  <c r="J894" i="1"/>
  <c r="K894" i="1" s="1"/>
  <c r="J882" i="1"/>
  <c r="K882" i="1" s="1"/>
  <c r="J870" i="1"/>
  <c r="K870" i="1" s="1"/>
  <c r="J858" i="1"/>
  <c r="K858" i="1" s="1"/>
  <c r="J846" i="1"/>
  <c r="K846" i="1" s="1"/>
  <c r="J834" i="1"/>
  <c r="K834" i="1" s="1"/>
  <c r="J822" i="1"/>
  <c r="K822" i="1" s="1"/>
  <c r="J809" i="1"/>
  <c r="K809" i="1" s="1"/>
  <c r="J797" i="1"/>
  <c r="K797" i="1" s="1"/>
  <c r="J785" i="1"/>
  <c r="K785" i="1" s="1"/>
  <c r="J773" i="1"/>
  <c r="K773" i="1" s="1"/>
  <c r="J682" i="1"/>
  <c r="K682" i="1" s="1"/>
  <c r="J694" i="1"/>
  <c r="K694" i="1" s="1"/>
  <c r="J706" i="1"/>
  <c r="K706" i="1" s="1"/>
  <c r="J718" i="1"/>
  <c r="K718" i="1" s="1"/>
  <c r="J730" i="1"/>
  <c r="K730" i="1" s="1"/>
  <c r="J742" i="1"/>
  <c r="K742" i="1" s="1"/>
  <c r="J754" i="1"/>
  <c r="K754" i="1" s="1"/>
  <c r="J677" i="1"/>
  <c r="K677" i="1" s="1"/>
  <c r="J666" i="1"/>
  <c r="K666" i="1" s="1"/>
  <c r="J654" i="1"/>
  <c r="K654" i="1" s="1"/>
  <c r="J642" i="1"/>
  <c r="K642" i="1" s="1"/>
  <c r="J630" i="1"/>
  <c r="K630" i="1" s="1"/>
  <c r="J618" i="1"/>
  <c r="K618" i="1" s="1"/>
  <c r="J606" i="1"/>
  <c r="K606" i="1" s="1"/>
  <c r="J594" i="1"/>
  <c r="K594" i="1" s="1"/>
  <c r="J582" i="1"/>
  <c r="K582" i="1" s="1"/>
  <c r="J570" i="1"/>
  <c r="K570" i="1" s="1"/>
  <c r="J558" i="1"/>
  <c r="K558" i="1" s="1"/>
  <c r="J546" i="1"/>
  <c r="K546" i="1" s="1"/>
  <c r="J534" i="1"/>
  <c r="K534" i="1" s="1"/>
  <c r="J521" i="1"/>
  <c r="K521" i="1" s="1"/>
  <c r="J509" i="1"/>
  <c r="K509" i="1" s="1"/>
  <c r="J497" i="1"/>
  <c r="K497" i="1" s="1"/>
  <c r="J485" i="1"/>
  <c r="K485" i="1" s="1"/>
  <c r="J473" i="1"/>
  <c r="K473" i="1" s="1"/>
  <c r="J464" i="1"/>
  <c r="K464" i="1" s="1"/>
  <c r="J457" i="1"/>
  <c r="K457" i="1" s="1"/>
  <c r="J445" i="1"/>
  <c r="K445" i="1" s="1"/>
  <c r="J1542" i="1"/>
  <c r="K1542" i="1" s="1"/>
  <c r="J427" i="1"/>
  <c r="K427" i="1" s="1"/>
  <c r="J418" i="1"/>
  <c r="K418" i="1" s="1"/>
  <c r="J407" i="1"/>
  <c r="K407" i="1" s="1"/>
  <c r="J398" i="1"/>
  <c r="K398" i="1" s="1"/>
  <c r="J391" i="1"/>
  <c r="K391" i="1" s="1"/>
  <c r="J1614" i="1"/>
  <c r="K1614" i="1" s="1"/>
  <c r="J369" i="1"/>
  <c r="K369" i="1" s="1"/>
  <c r="J366" i="1"/>
  <c r="K366" i="1" s="1"/>
  <c r="J334" i="1"/>
  <c r="K334" i="1" s="1"/>
  <c r="J346" i="1"/>
  <c r="K346" i="1" s="1"/>
  <c r="J325" i="1"/>
  <c r="K325" i="1" s="1"/>
  <c r="J1956" i="1"/>
  <c r="K1956" i="1" s="1"/>
  <c r="J1730" i="1"/>
  <c r="K1730" i="1" s="1"/>
  <c r="J1748" i="1"/>
  <c r="K1748" i="1" s="1"/>
  <c r="J1707" i="1"/>
  <c r="K1707" i="1" s="1"/>
  <c r="J945" i="1"/>
  <c r="K945" i="1" s="1"/>
  <c r="J1404" i="1"/>
  <c r="K1404" i="1" s="1"/>
  <c r="J1314" i="1"/>
  <c r="K1314" i="1" s="1"/>
  <c r="J1354" i="1"/>
  <c r="K1354" i="1" s="1"/>
  <c r="J1676" i="1"/>
  <c r="K1676" i="1" s="1"/>
  <c r="J1306" i="1"/>
  <c r="K1306" i="1" s="1"/>
  <c r="J1657" i="1"/>
  <c r="K1657" i="1" s="1"/>
  <c r="J974" i="1"/>
  <c r="K974" i="1" s="1"/>
  <c r="J1922" i="1"/>
  <c r="K1922" i="1" s="1"/>
  <c r="J1273" i="1"/>
  <c r="K1273" i="1" s="1"/>
  <c r="J1848" i="1"/>
  <c r="K1848" i="1" s="1"/>
  <c r="J951" i="1"/>
  <c r="K951" i="1" s="1"/>
  <c r="J1692" i="1"/>
  <c r="K1692" i="1" s="1"/>
  <c r="J1562" i="1"/>
  <c r="K1562" i="1" s="1"/>
  <c r="J1116" i="1"/>
  <c r="K1116" i="1" s="1"/>
  <c r="J1950" i="1"/>
  <c r="K1950" i="1" s="1"/>
  <c r="J1550" i="1"/>
  <c r="K1550" i="1" s="1"/>
  <c r="J997" i="1"/>
  <c r="K997" i="1" s="1"/>
  <c r="J1022" i="1"/>
  <c r="K1022" i="1" s="1"/>
  <c r="J1047" i="1"/>
  <c r="K1047" i="1" s="1"/>
  <c r="J1071" i="1"/>
  <c r="K1071" i="1" s="1"/>
  <c r="J959" i="1"/>
  <c r="K959" i="1" s="1"/>
  <c r="J1784" i="1"/>
  <c r="K1784" i="1" s="1"/>
  <c r="J1340" i="1"/>
  <c r="K1340" i="1" s="1"/>
  <c r="J1097" i="1"/>
  <c r="K1097" i="1" s="1"/>
  <c r="J1842" i="1"/>
  <c r="K1842" i="1" s="1"/>
  <c r="J1419" i="1"/>
  <c r="K1419" i="1" s="1"/>
  <c r="J1153" i="1"/>
  <c r="K1153" i="1" s="1"/>
  <c r="J917" i="1"/>
  <c r="K917" i="1" s="1"/>
  <c r="J905" i="1"/>
  <c r="K905" i="1" s="1"/>
  <c r="J893" i="1"/>
  <c r="K893" i="1" s="1"/>
  <c r="J881" i="1"/>
  <c r="K881" i="1" s="1"/>
  <c r="J869" i="1"/>
  <c r="K869" i="1" s="1"/>
  <c r="J857" i="1"/>
  <c r="K857" i="1" s="1"/>
  <c r="J845" i="1"/>
  <c r="K845" i="1" s="1"/>
  <c r="J833" i="1"/>
  <c r="K833" i="1" s="1"/>
  <c r="J821" i="1"/>
  <c r="K821" i="1" s="1"/>
  <c r="J808" i="1"/>
  <c r="K808" i="1" s="1"/>
  <c r="J796" i="1"/>
  <c r="K796" i="1" s="1"/>
  <c r="J784" i="1"/>
  <c r="K784" i="1" s="1"/>
  <c r="J772" i="1"/>
  <c r="K772" i="1" s="1"/>
  <c r="J683" i="1"/>
  <c r="K683" i="1" s="1"/>
  <c r="J695" i="1"/>
  <c r="K695" i="1" s="1"/>
  <c r="J707" i="1"/>
  <c r="K707" i="1" s="1"/>
  <c r="J719" i="1"/>
  <c r="K719" i="1" s="1"/>
  <c r="J731" i="1"/>
  <c r="K731" i="1" s="1"/>
  <c r="J743" i="1"/>
  <c r="K743" i="1" s="1"/>
  <c r="J755" i="1"/>
  <c r="K755" i="1" s="1"/>
  <c r="J676" i="1"/>
  <c r="K676" i="1" s="1"/>
  <c r="J665" i="1"/>
  <c r="K665" i="1" s="1"/>
  <c r="J653" i="1"/>
  <c r="K653" i="1" s="1"/>
  <c r="J641" i="1"/>
  <c r="K641" i="1" s="1"/>
  <c r="J629" i="1"/>
  <c r="K629" i="1" s="1"/>
  <c r="J617" i="1"/>
  <c r="K617" i="1" s="1"/>
  <c r="J605" i="1"/>
  <c r="K605" i="1" s="1"/>
  <c r="J593" i="1"/>
  <c r="K593" i="1" s="1"/>
  <c r="J581" i="1"/>
  <c r="K581" i="1" s="1"/>
  <c r="J569" i="1"/>
  <c r="K569" i="1" s="1"/>
  <c r="J557" i="1"/>
  <c r="K557" i="1" s="1"/>
  <c r="J545" i="1"/>
  <c r="K545" i="1" s="1"/>
  <c r="J533" i="1"/>
  <c r="K533" i="1" s="1"/>
  <c r="J520" i="1"/>
  <c r="K520" i="1" s="1"/>
  <c r="J508" i="1"/>
  <c r="K508" i="1" s="1"/>
  <c r="J496" i="1"/>
  <c r="K496" i="1" s="1"/>
  <c r="J484" i="1"/>
  <c r="K484" i="1" s="1"/>
  <c r="J472" i="1"/>
  <c r="K472" i="1" s="1"/>
  <c r="J463" i="1"/>
  <c r="K463" i="1" s="1"/>
  <c r="J452" i="1"/>
  <c r="K452" i="1" s="1"/>
  <c r="J444" i="1"/>
  <c r="K444" i="1" s="1"/>
  <c r="J1988" i="1"/>
  <c r="K1988" i="1" s="1"/>
  <c r="J1545" i="1"/>
  <c r="K1545" i="1" s="1"/>
  <c r="J1873" i="1"/>
  <c r="K1873" i="1" s="1"/>
  <c r="J1373" i="1"/>
  <c r="K1373" i="1" s="1"/>
  <c r="J1232" i="1"/>
  <c r="K1232" i="1" s="1"/>
  <c r="J1642" i="1"/>
  <c r="K1642" i="1" s="1"/>
  <c r="J1694" i="1"/>
  <c r="K1694" i="1" s="1"/>
  <c r="J965" i="1"/>
  <c r="K965" i="1" s="1"/>
  <c r="J1145" i="1"/>
  <c r="K1145" i="1" s="1"/>
  <c r="J1559" i="1"/>
  <c r="K1559" i="1" s="1"/>
  <c r="J1662" i="1"/>
  <c r="K1662" i="1" s="1"/>
  <c r="J1440" i="1"/>
  <c r="K1440" i="1" s="1"/>
  <c r="J1352" i="1"/>
  <c r="K1352" i="1" s="1"/>
  <c r="J1436" i="1"/>
  <c r="K1436" i="1" s="1"/>
  <c r="J1443" i="1"/>
  <c r="K1443" i="1" s="1"/>
  <c r="J1159" i="1"/>
  <c r="K1159" i="1" s="1"/>
  <c r="J1487" i="1"/>
  <c r="K1487" i="1" s="1"/>
  <c r="J1872" i="1"/>
  <c r="K1872" i="1" s="1"/>
  <c r="J986" i="1"/>
  <c r="K986" i="1" s="1"/>
  <c r="J1217" i="1"/>
  <c r="K1217" i="1" s="1"/>
  <c r="J1127" i="1"/>
  <c r="K1127" i="1" s="1"/>
  <c r="J1002" i="1"/>
  <c r="K1002" i="1" s="1"/>
  <c r="J1028" i="1"/>
  <c r="K1028" i="1" s="1"/>
  <c r="J1053" i="1"/>
  <c r="K1053" i="1" s="1"/>
  <c r="J1459" i="1"/>
  <c r="K1459" i="1" s="1"/>
  <c r="J1473" i="1"/>
  <c r="K1473" i="1" s="1"/>
  <c r="J1165" i="1"/>
  <c r="K1165" i="1" s="1"/>
  <c r="J1079" i="1"/>
  <c r="K1079" i="1" s="1"/>
  <c r="J1966" i="1"/>
  <c r="K1966" i="1" s="1"/>
  <c r="J1831" i="1"/>
  <c r="K1831" i="1" s="1"/>
  <c r="J1395" i="1"/>
  <c r="K1395" i="1" s="1"/>
  <c r="J961" i="1"/>
  <c r="K961" i="1" s="1"/>
  <c r="J916" i="1"/>
  <c r="K916" i="1" s="1"/>
  <c r="J904" i="1"/>
  <c r="K904" i="1" s="1"/>
  <c r="J892" i="1"/>
  <c r="K892" i="1" s="1"/>
  <c r="J880" i="1"/>
  <c r="K880" i="1" s="1"/>
  <c r="J868" i="1"/>
  <c r="K868" i="1" s="1"/>
  <c r="J856" i="1"/>
  <c r="K856" i="1" s="1"/>
  <c r="J844" i="1"/>
  <c r="K844" i="1" s="1"/>
  <c r="J832" i="1"/>
  <c r="K832" i="1" s="1"/>
  <c r="J820" i="1"/>
  <c r="K820" i="1" s="1"/>
  <c r="J807" i="1"/>
  <c r="K807" i="1" s="1"/>
  <c r="J795" i="1"/>
  <c r="K795" i="1" s="1"/>
  <c r="J783" i="1"/>
  <c r="K783" i="1" s="1"/>
  <c r="J771" i="1"/>
  <c r="K771" i="1" s="1"/>
  <c r="J684" i="1"/>
  <c r="K684" i="1" s="1"/>
  <c r="J696" i="1"/>
  <c r="K696" i="1" s="1"/>
  <c r="J708" i="1"/>
  <c r="K708" i="1" s="1"/>
  <c r="J720" i="1"/>
  <c r="K720" i="1" s="1"/>
  <c r="J732" i="1"/>
  <c r="K732" i="1" s="1"/>
  <c r="J744" i="1"/>
  <c r="K744" i="1" s="1"/>
  <c r="J756" i="1"/>
  <c r="K756" i="1" s="1"/>
  <c r="J675" i="1"/>
  <c r="K675" i="1" s="1"/>
  <c r="J664" i="1"/>
  <c r="K664" i="1" s="1"/>
  <c r="J652" i="1"/>
  <c r="K652" i="1" s="1"/>
  <c r="J640" i="1"/>
  <c r="K640" i="1" s="1"/>
  <c r="J628" i="1"/>
  <c r="K628" i="1" s="1"/>
  <c r="J616" i="1"/>
  <c r="K616" i="1" s="1"/>
  <c r="J604" i="1"/>
  <c r="K604" i="1" s="1"/>
  <c r="J592" i="1"/>
  <c r="K592" i="1" s="1"/>
  <c r="J580" i="1"/>
  <c r="K580" i="1" s="1"/>
  <c r="J568" i="1"/>
  <c r="K568" i="1" s="1"/>
  <c r="J556" i="1"/>
  <c r="K556" i="1" s="1"/>
  <c r="J544" i="1"/>
  <c r="K544" i="1" s="1"/>
  <c r="J532" i="1"/>
  <c r="K532" i="1" s="1"/>
  <c r="J519" i="1"/>
  <c r="K519" i="1" s="1"/>
  <c r="J507" i="1"/>
  <c r="K507" i="1" s="1"/>
  <c r="J495" i="1"/>
  <c r="K495" i="1" s="1"/>
  <c r="J483" i="1"/>
  <c r="K483" i="1" s="1"/>
  <c r="J471" i="1"/>
  <c r="K471" i="1" s="1"/>
  <c r="J462" i="1"/>
  <c r="K462" i="1" s="1"/>
  <c r="J453" i="1"/>
  <c r="K453" i="1" s="1"/>
  <c r="J443" i="1"/>
  <c r="K443" i="1" s="1"/>
  <c r="J433" i="1"/>
  <c r="K433" i="1" s="1"/>
  <c r="J424" i="1"/>
  <c r="K424" i="1" s="1"/>
  <c r="J2001" i="1"/>
  <c r="K2001" i="1" s="1"/>
  <c r="J1218" i="1"/>
  <c r="K1218" i="1" s="1"/>
  <c r="J1911" i="1"/>
  <c r="K1911" i="1" s="1"/>
  <c r="J1174" i="1"/>
  <c r="K1174" i="1" s="1"/>
  <c r="J1410" i="1"/>
  <c r="K1410" i="1" s="1"/>
  <c r="J1643" i="1"/>
  <c r="K1643" i="1" s="1"/>
  <c r="J1328" i="1"/>
  <c r="K1328" i="1" s="1"/>
  <c r="J1278" i="1"/>
  <c r="K1278" i="1" s="1"/>
  <c r="J1146" i="1"/>
  <c r="K1146" i="1" s="1"/>
  <c r="J1257" i="1"/>
  <c r="K1257" i="1" s="1"/>
  <c r="J1276" i="1"/>
  <c r="K1276" i="1" s="1"/>
  <c r="J1710" i="1"/>
  <c r="K1710" i="1" s="1"/>
  <c r="J1240" i="1"/>
  <c r="K1240" i="1" s="1"/>
  <c r="J1489" i="1"/>
  <c r="K1489" i="1" s="1"/>
  <c r="J1403" i="1"/>
  <c r="K1403" i="1" s="1"/>
  <c r="J1158" i="1"/>
  <c r="K1158" i="1" s="1"/>
  <c r="J1391" i="1"/>
  <c r="K1391" i="1" s="1"/>
  <c r="J1180" i="1"/>
  <c r="K1180" i="1" s="1"/>
  <c r="J981" i="1"/>
  <c r="K981" i="1" s="1"/>
  <c r="J1577" i="1"/>
  <c r="K1577" i="1" s="1"/>
  <c r="J1184" i="1"/>
  <c r="K1184" i="1" s="1"/>
  <c r="J1004" i="1"/>
  <c r="K1004" i="1" s="1"/>
  <c r="J1029" i="1"/>
  <c r="K1029" i="1" s="1"/>
  <c r="J1054" i="1"/>
  <c r="K1054" i="1" s="1"/>
  <c r="J1246" i="1"/>
  <c r="K1246" i="1" s="1"/>
  <c r="J1247" i="1"/>
  <c r="K1247" i="1" s="1"/>
  <c r="J1838" i="1"/>
  <c r="K1838" i="1" s="1"/>
  <c r="J1080" i="1"/>
  <c r="K1080" i="1" s="1"/>
  <c r="J1939" i="1"/>
  <c r="K1939" i="1" s="1"/>
  <c r="J1686" i="1"/>
  <c r="K1686" i="1" s="1"/>
  <c r="J1376" i="1"/>
  <c r="K1376" i="1" s="1"/>
  <c r="J962" i="1"/>
  <c r="K962" i="1" s="1"/>
  <c r="J915" i="1"/>
  <c r="K915" i="1" s="1"/>
  <c r="J903" i="1"/>
  <c r="K903" i="1" s="1"/>
  <c r="J891" i="1"/>
  <c r="K891" i="1" s="1"/>
  <c r="J879" i="1"/>
  <c r="K879" i="1" s="1"/>
  <c r="J867" i="1"/>
  <c r="K867" i="1" s="1"/>
  <c r="J855" i="1"/>
  <c r="K855" i="1" s="1"/>
  <c r="J843" i="1"/>
  <c r="K843" i="1" s="1"/>
  <c r="J831" i="1"/>
  <c r="K831" i="1" s="1"/>
  <c r="J819" i="1"/>
  <c r="K819" i="1" s="1"/>
  <c r="J806" i="1"/>
  <c r="K806" i="1" s="1"/>
  <c r="J794" i="1"/>
  <c r="K794" i="1" s="1"/>
  <c r="J782" i="1"/>
  <c r="K782" i="1" s="1"/>
  <c r="J770" i="1"/>
  <c r="K770" i="1" s="1"/>
  <c r="J685" i="1"/>
  <c r="K685" i="1" s="1"/>
  <c r="J697" i="1"/>
  <c r="K697" i="1" s="1"/>
  <c r="J709" i="1"/>
  <c r="K709" i="1" s="1"/>
  <c r="J721" i="1"/>
  <c r="K721" i="1" s="1"/>
  <c r="J733" i="1"/>
  <c r="K733" i="1" s="1"/>
  <c r="J745" i="1"/>
  <c r="K745" i="1" s="1"/>
  <c r="J757" i="1"/>
  <c r="K757" i="1" s="1"/>
  <c r="J674" i="1"/>
  <c r="K674" i="1" s="1"/>
  <c r="J663" i="1"/>
  <c r="K663" i="1" s="1"/>
  <c r="J651" i="1"/>
  <c r="K651" i="1" s="1"/>
  <c r="J639" i="1"/>
  <c r="K639" i="1" s="1"/>
  <c r="J627" i="1"/>
  <c r="K627" i="1" s="1"/>
  <c r="J615" i="1"/>
  <c r="K615" i="1" s="1"/>
  <c r="J603" i="1"/>
  <c r="K603" i="1" s="1"/>
  <c r="J591" i="1"/>
  <c r="K591" i="1" s="1"/>
  <c r="J579" i="1"/>
  <c r="K579" i="1" s="1"/>
  <c r="J567" i="1"/>
  <c r="K567" i="1" s="1"/>
  <c r="J555" i="1"/>
  <c r="K555" i="1" s="1"/>
  <c r="J543" i="1"/>
  <c r="K543" i="1" s="1"/>
  <c r="J531" i="1"/>
  <c r="K531" i="1" s="1"/>
  <c r="J518" i="1"/>
  <c r="K518" i="1" s="1"/>
  <c r="J506" i="1"/>
  <c r="K506" i="1" s="1"/>
  <c r="J494" i="1"/>
  <c r="K494" i="1" s="1"/>
  <c r="J482" i="1"/>
  <c r="K482" i="1" s="1"/>
  <c r="J470" i="1"/>
  <c r="K470" i="1" s="1"/>
  <c r="J461" i="1"/>
  <c r="K461" i="1" s="1"/>
  <c r="J1521" i="1"/>
  <c r="K1521" i="1" s="1"/>
  <c r="J442" i="1"/>
  <c r="K442" i="1" s="1"/>
  <c r="J432" i="1"/>
  <c r="K432" i="1" s="1"/>
  <c r="J20" i="1"/>
  <c r="K20" i="1" s="1"/>
  <c r="J1729" i="1"/>
  <c r="K1729" i="1" s="1"/>
  <c r="J1136" i="1"/>
  <c r="K1136" i="1" s="1"/>
  <c r="J1213" i="1"/>
  <c r="K1213" i="1" s="1"/>
  <c r="J1411" i="1"/>
  <c r="K1411" i="1" s="1"/>
  <c r="J1537" i="1"/>
  <c r="K1537" i="1" s="1"/>
  <c r="J1315" i="1"/>
  <c r="K1315" i="1" s="1"/>
  <c r="J1282" i="1"/>
  <c r="K1282" i="1" s="1"/>
  <c r="J1147" i="1"/>
  <c r="K1147" i="1" s="1"/>
  <c r="J1677" i="1"/>
  <c r="K1677" i="1" s="1"/>
  <c r="J1277" i="1"/>
  <c r="K1277" i="1" s="1"/>
  <c r="J1720" i="1"/>
  <c r="K1720" i="1" s="1"/>
  <c r="J1241" i="1"/>
  <c r="K1241" i="1" s="1"/>
  <c r="J1379" i="1"/>
  <c r="K1379" i="1" s="1"/>
  <c r="J1714" i="1"/>
  <c r="K1714" i="1" s="1"/>
  <c r="J1151" i="1"/>
  <c r="K1151" i="1" s="1"/>
  <c r="J1164" i="1"/>
  <c r="K1164" i="1" s="1"/>
  <c r="J1317" i="1"/>
  <c r="K1317" i="1" s="1"/>
  <c r="J963" i="1"/>
  <c r="K963" i="1" s="1"/>
  <c r="J1484" i="1"/>
  <c r="K1484" i="1" s="1"/>
  <c r="J1891" i="1"/>
  <c r="K1891" i="1" s="1"/>
  <c r="J1005" i="1"/>
  <c r="K1005" i="1" s="1"/>
  <c r="J1030" i="1"/>
  <c r="K1030" i="1" s="1"/>
  <c r="J1055" i="1"/>
  <c r="K1055" i="1" s="1"/>
  <c r="J1333" i="1"/>
  <c r="K1333" i="1" s="1"/>
  <c r="J1203" i="1"/>
  <c r="K1203" i="1" s="1"/>
  <c r="J1296" i="1"/>
  <c r="K1296" i="1" s="1"/>
  <c r="J1081" i="1"/>
  <c r="K1081" i="1" s="1"/>
  <c r="J1934" i="1"/>
  <c r="K1934" i="1" s="1"/>
  <c r="J1580" i="1"/>
  <c r="K1580" i="1" s="1"/>
  <c r="J1370" i="1"/>
  <c r="K1370" i="1" s="1"/>
  <c r="J926" i="1"/>
  <c r="K926" i="1" s="1"/>
  <c r="J914" i="1"/>
  <c r="K914" i="1" s="1"/>
  <c r="J902" i="1"/>
  <c r="K902" i="1" s="1"/>
  <c r="J890" i="1"/>
  <c r="K890" i="1" s="1"/>
  <c r="J878" i="1"/>
  <c r="K878" i="1" s="1"/>
  <c r="J866" i="1"/>
  <c r="K866" i="1" s="1"/>
  <c r="J854" i="1"/>
  <c r="K854" i="1" s="1"/>
  <c r="J842" i="1"/>
  <c r="K842" i="1" s="1"/>
  <c r="J830" i="1"/>
  <c r="K830" i="1" s="1"/>
  <c r="J818" i="1"/>
  <c r="K818" i="1" s="1"/>
  <c r="J805" i="1"/>
  <c r="K805" i="1" s="1"/>
  <c r="J793" i="1"/>
  <c r="K793" i="1" s="1"/>
  <c r="J781" i="1"/>
  <c r="K781" i="1" s="1"/>
  <c r="J769" i="1"/>
  <c r="K769" i="1" s="1"/>
  <c r="J686" i="1"/>
  <c r="K686" i="1" s="1"/>
  <c r="J698" i="1"/>
  <c r="K698" i="1" s="1"/>
  <c r="J710" i="1"/>
  <c r="K710" i="1" s="1"/>
  <c r="J722" i="1"/>
  <c r="K722" i="1" s="1"/>
  <c r="J734" i="1"/>
  <c r="K734" i="1" s="1"/>
  <c r="J746" i="1"/>
  <c r="K746" i="1" s="1"/>
  <c r="J758" i="1"/>
  <c r="K758" i="1" s="1"/>
  <c r="J673" i="1"/>
  <c r="K673" i="1" s="1"/>
  <c r="J662" i="1"/>
  <c r="K662" i="1" s="1"/>
  <c r="J650" i="1"/>
  <c r="K650" i="1" s="1"/>
  <c r="J638" i="1"/>
  <c r="K638" i="1" s="1"/>
  <c r="J626" i="1"/>
  <c r="K626" i="1" s="1"/>
  <c r="J614" i="1"/>
  <c r="K614" i="1" s="1"/>
  <c r="J602" i="1"/>
  <c r="K602" i="1" s="1"/>
  <c r="J590" i="1"/>
  <c r="K590" i="1" s="1"/>
  <c r="J578" i="1"/>
  <c r="K578" i="1" s="1"/>
  <c r="J566" i="1"/>
  <c r="K566" i="1" s="1"/>
  <c r="J554" i="1"/>
  <c r="K554" i="1" s="1"/>
  <c r="J542" i="1"/>
  <c r="K542" i="1" s="1"/>
  <c r="J530" i="1"/>
  <c r="K530" i="1" s="1"/>
  <c r="J517" i="1"/>
  <c r="K517" i="1" s="1"/>
  <c r="J505" i="1"/>
  <c r="K505" i="1" s="1"/>
  <c r="J493" i="1"/>
  <c r="K493" i="1" s="1"/>
  <c r="J481" i="1"/>
  <c r="K481" i="1" s="1"/>
  <c r="J469" i="1"/>
  <c r="K469" i="1" s="1"/>
  <c r="J460" i="1"/>
  <c r="K460" i="1" s="1"/>
  <c r="J450" i="1"/>
  <c r="K450" i="1" s="1"/>
  <c r="J440" i="1"/>
  <c r="K440" i="1" s="1"/>
  <c r="J1546" i="1"/>
  <c r="K1546" i="1" s="1"/>
  <c r="J18" i="1"/>
  <c r="K18" i="1" s="1"/>
  <c r="J1264" i="1"/>
  <c r="K1264" i="1" s="1"/>
  <c r="J1518" i="1"/>
  <c r="K1518" i="1" s="1"/>
  <c r="J1549" i="1"/>
  <c r="K1549" i="1" s="1"/>
  <c r="J1381" i="1"/>
  <c r="K1381" i="1" s="1"/>
  <c r="J1644" i="1"/>
  <c r="K1644" i="1" s="1"/>
  <c r="J1188" i="1"/>
  <c r="K1188" i="1" s="1"/>
  <c r="J1423" i="1"/>
  <c r="K1423" i="1" s="1"/>
  <c r="J1148" i="1"/>
  <c r="K1148" i="1" s="1"/>
  <c r="J1392" i="1"/>
  <c r="K1392" i="1" s="1"/>
  <c r="J1260" i="1"/>
  <c r="K1260" i="1" s="1"/>
  <c r="J1932" i="1"/>
  <c r="K1932" i="1" s="1"/>
  <c r="J1242" i="1"/>
  <c r="K1242" i="1" s="1"/>
  <c r="J1583" i="1"/>
  <c r="K1583" i="1" s="1"/>
  <c r="J1820" i="1"/>
  <c r="K1820" i="1" s="1"/>
  <c r="J1161" i="1"/>
  <c r="K1161" i="1" s="1"/>
  <c r="J1880" i="1"/>
  <c r="K1880" i="1" s="1"/>
  <c r="J1868" i="1"/>
  <c r="K1868" i="1" s="1"/>
  <c r="J1117" i="1"/>
  <c r="K1117" i="1" s="1"/>
  <c r="J1840" i="1"/>
  <c r="K1840" i="1" s="1"/>
  <c r="J1734" i="1"/>
  <c r="K1734" i="1" s="1"/>
  <c r="J1006" i="1"/>
  <c r="K1006" i="1" s="1"/>
  <c r="J1031" i="1"/>
  <c r="K1031" i="1" s="1"/>
  <c r="J1056" i="1"/>
  <c r="K1056" i="1" s="1"/>
  <c r="J1432" i="1"/>
  <c r="K1432" i="1" s="1"/>
  <c r="J1248" i="1"/>
  <c r="K1248" i="1" s="1"/>
  <c r="J1759" i="1"/>
  <c r="K1759" i="1" s="1"/>
  <c r="J1082" i="1"/>
  <c r="K1082" i="1" s="1"/>
  <c r="J1926" i="1"/>
  <c r="K1926" i="1" s="1"/>
  <c r="J1531" i="1"/>
  <c r="K1531" i="1" s="1"/>
  <c r="J81" i="1"/>
  <c r="K81" i="1" s="1"/>
  <c r="J1221" i="1"/>
  <c r="K1221" i="1" s="1"/>
  <c r="J1523" i="1"/>
  <c r="K1523" i="1" s="1"/>
  <c r="J1358" i="1"/>
  <c r="K1358" i="1" s="1"/>
  <c r="J1633" i="1"/>
  <c r="K1633" i="1" s="1"/>
  <c r="J1646" i="1"/>
  <c r="K1646" i="1" s="1"/>
  <c r="J1817" i="1"/>
  <c r="K1817" i="1" s="1"/>
  <c r="J1255" i="1"/>
  <c r="K1255" i="1" s="1"/>
  <c r="J1703" i="1"/>
  <c r="K1703" i="1" s="1"/>
  <c r="J1778" i="1"/>
  <c r="K1778" i="1" s="1"/>
  <c r="J1942" i="1"/>
  <c r="K1942" i="1" s="1"/>
  <c r="J1123" i="1"/>
  <c r="K1123" i="1" s="1"/>
  <c r="J1244" i="1"/>
  <c r="K1244" i="1" s="1"/>
  <c r="J1456" i="1"/>
  <c r="K1456" i="1" s="1"/>
  <c r="J1860" i="1"/>
  <c r="K1860" i="1" s="1"/>
  <c r="J1205" i="1"/>
  <c r="K1205" i="1" s="1"/>
  <c r="J1541" i="1"/>
  <c r="K1541" i="1" s="1"/>
  <c r="J1349" i="1"/>
  <c r="K1349" i="1" s="1"/>
  <c r="J1119" i="1"/>
  <c r="K1119" i="1" s="1"/>
  <c r="J1708" i="1"/>
  <c r="K1708" i="1" s="1"/>
  <c r="J1516" i="1"/>
  <c r="K1516" i="1" s="1"/>
  <c r="J1009" i="1"/>
  <c r="K1009" i="1" s="1"/>
  <c r="J1033" i="1"/>
  <c r="K1033" i="1" s="1"/>
  <c r="J1058" i="1"/>
  <c r="K1058" i="1" s="1"/>
  <c r="J1913" i="1"/>
  <c r="K1913" i="1" s="1"/>
  <c r="J1815" i="1"/>
  <c r="K1815" i="1" s="1"/>
  <c r="J1258" i="1"/>
  <c r="K1258" i="1" s="1"/>
  <c r="J1084" i="1"/>
  <c r="K1084" i="1" s="1"/>
  <c r="J1923" i="1"/>
  <c r="K1923" i="1" s="1"/>
  <c r="J1511" i="1"/>
  <c r="K1511" i="1" s="1"/>
  <c r="J1356" i="1"/>
  <c r="K1356" i="1" s="1"/>
  <c r="J924" i="1"/>
  <c r="K924" i="1" s="1"/>
  <c r="J912" i="1"/>
  <c r="K912" i="1" s="1"/>
  <c r="J1980" i="1"/>
  <c r="K1980" i="1" s="1"/>
  <c r="J1927" i="1"/>
  <c r="K1927" i="1" s="1"/>
  <c r="J1398" i="1"/>
  <c r="K1398" i="1" s="1"/>
  <c r="J1695" i="1"/>
  <c r="K1695" i="1" s="1"/>
  <c r="J1634" i="1"/>
  <c r="K1634" i="1" s="1"/>
  <c r="J1648" i="1"/>
  <c r="K1648" i="1" s="1"/>
  <c r="J1818" i="1"/>
  <c r="K1818" i="1" s="1"/>
  <c r="J1312" i="1"/>
  <c r="K1312" i="1" s="1"/>
  <c r="J1321" i="1"/>
  <c r="K1321" i="1" s="1"/>
  <c r="J1528" i="1"/>
  <c r="K1528" i="1" s="1"/>
  <c r="J947" i="1"/>
  <c r="K947" i="1" s="1"/>
  <c r="J1571" i="1"/>
  <c r="K1571" i="1" s="1"/>
  <c r="J1245" i="1"/>
  <c r="K1245" i="1" s="1"/>
  <c r="J1418" i="1"/>
  <c r="K1418" i="1" s="1"/>
  <c r="J1631" i="1"/>
  <c r="K1631" i="1" s="1"/>
  <c r="J1283" i="1"/>
  <c r="K1283" i="1" s="1"/>
  <c r="J1526" i="1"/>
  <c r="K1526" i="1" s="1"/>
  <c r="J1275" i="1"/>
  <c r="K1275" i="1" s="1"/>
  <c r="J1120" i="1"/>
  <c r="K1120" i="1" s="1"/>
  <c r="J1307" i="1"/>
  <c r="K1307" i="1" s="1"/>
  <c r="J1595" i="1"/>
  <c r="K1595" i="1" s="1"/>
  <c r="J1010" i="1"/>
  <c r="K1010" i="1" s="1"/>
  <c r="J1034" i="1"/>
  <c r="K1034" i="1" s="1"/>
  <c r="J1059" i="1"/>
  <c r="K1059" i="1" s="1"/>
  <c r="J1300" i="1"/>
  <c r="K1300" i="1" s="1"/>
  <c r="J1679" i="1"/>
  <c r="K1679" i="1" s="1"/>
  <c r="J1575" i="1"/>
  <c r="K1575" i="1" s="1"/>
  <c r="J1085" i="1"/>
  <c r="K1085" i="1" s="1"/>
  <c r="J1921" i="1"/>
  <c r="K1921" i="1" s="1"/>
  <c r="J1474" i="1"/>
  <c r="K1474" i="1" s="1"/>
  <c r="J1330" i="1"/>
  <c r="K1330" i="1" s="1"/>
  <c r="J923" i="1"/>
  <c r="K923" i="1" s="1"/>
  <c r="J911" i="1"/>
  <c r="K911" i="1" s="1"/>
  <c r="J1919" i="1"/>
  <c r="K1919" i="1" s="1"/>
  <c r="J1601" i="1"/>
  <c r="K1601" i="1" s="1"/>
  <c r="J1408" i="1"/>
  <c r="K1408" i="1" s="1"/>
  <c r="J1515" i="1"/>
  <c r="K1515" i="1" s="1"/>
  <c r="J1639" i="1"/>
  <c r="K1639" i="1" s="1"/>
  <c r="J1653" i="1"/>
  <c r="K1653" i="1" s="1"/>
  <c r="J1893" i="1"/>
  <c r="K1893" i="1" s="1"/>
  <c r="J1530" i="1"/>
  <c r="K1530" i="1" s="1"/>
  <c r="J1700" i="1"/>
  <c r="K1700" i="1" s="1"/>
  <c r="J1342" i="1"/>
  <c r="K1342" i="1" s="1"/>
  <c r="J948" i="1"/>
  <c r="K948" i="1" s="1"/>
  <c r="J1506" i="1"/>
  <c r="K1506" i="1" s="1"/>
  <c r="J1483" i="1"/>
  <c r="K1483" i="1" s="1"/>
  <c r="J1344" i="1"/>
  <c r="K1344" i="1" s="1"/>
  <c r="J1874" i="1"/>
  <c r="K1874" i="1" s="1"/>
  <c r="J1598" i="1"/>
  <c r="K1598" i="1" s="1"/>
  <c r="J1724" i="1"/>
  <c r="K1724" i="1" s="1"/>
  <c r="J1323" i="1"/>
  <c r="K1323" i="1" s="1"/>
  <c r="J1431" i="1"/>
  <c r="K1431" i="1" s="1"/>
  <c r="J1567" i="1"/>
  <c r="K1567" i="1" s="1"/>
  <c r="J1889" i="1"/>
  <c r="K1889" i="1" s="1"/>
  <c r="J1016" i="1"/>
  <c r="K1016" i="1" s="1"/>
  <c r="J1041" i="1"/>
  <c r="K1041" i="1" s="1"/>
  <c r="J1065" i="1"/>
  <c r="K1065" i="1" s="1"/>
  <c r="J1225" i="1"/>
  <c r="K1225" i="1" s="1"/>
  <c r="J1492" i="1"/>
  <c r="K1492" i="1" s="1"/>
  <c r="J1334" i="1"/>
  <c r="K1334" i="1" s="1"/>
  <c r="J1091" i="1"/>
  <c r="K1091" i="1" s="1"/>
  <c r="J1886" i="1"/>
  <c r="K1886" i="1" s="1"/>
  <c r="J1475" i="1"/>
  <c r="K1475" i="1" s="1"/>
  <c r="J1308" i="1"/>
  <c r="K1308" i="1" s="1"/>
  <c r="J922" i="1"/>
  <c r="K922" i="1" s="1"/>
  <c r="J910" i="1"/>
  <c r="K910" i="1" s="1"/>
  <c r="J1898" i="1"/>
  <c r="K1898" i="1" s="1"/>
  <c r="J1168" i="1"/>
  <c r="K1168" i="1" s="1"/>
  <c r="J1867" i="1"/>
  <c r="K1867" i="1" s="1"/>
  <c r="J1592" i="1"/>
  <c r="K1592" i="1" s="1"/>
  <c r="J973" i="1"/>
  <c r="K973" i="1" s="1"/>
  <c r="J1654" i="1"/>
  <c r="K1654" i="1" s="1"/>
  <c r="J1613" i="1"/>
  <c r="K1613" i="1" s="1"/>
  <c r="J1464" i="1"/>
  <c r="K1464" i="1" s="1"/>
  <c r="J1138" i="1"/>
  <c r="K1138" i="1" s="1"/>
  <c r="J1265" i="1"/>
  <c r="K1265" i="1" s="1"/>
  <c r="J1908" i="1"/>
  <c r="K1908" i="1" s="1"/>
  <c r="J1298" i="1"/>
  <c r="K1298" i="1" s="1"/>
  <c r="J1829" i="1"/>
  <c r="K1829" i="1" s="1"/>
  <c r="J1190" i="1"/>
  <c r="K1190" i="1" s="1"/>
  <c r="J1510" i="1"/>
  <c r="K1510" i="1" s="1"/>
  <c r="J1212" i="1"/>
  <c r="K1212" i="1" s="1"/>
  <c r="J1938" i="1"/>
  <c r="K1938" i="1" s="1"/>
  <c r="J1776" i="1"/>
  <c r="K1776" i="1" s="1"/>
  <c r="J1157" i="1"/>
  <c r="K1157" i="1" s="1"/>
  <c r="J1568" i="1"/>
  <c r="K1568" i="1" s="1"/>
  <c r="J956" i="1"/>
  <c r="K956" i="1" s="1"/>
  <c r="J1017" i="1"/>
  <c r="K1017" i="1" s="1"/>
  <c r="J1042" i="1"/>
  <c r="K1042" i="1" s="1"/>
  <c r="J1066" i="1"/>
  <c r="K1066" i="1" s="1"/>
  <c r="J1451" i="1"/>
  <c r="K1451" i="1" s="1"/>
  <c r="J1288" i="1"/>
  <c r="K1288" i="1" s="1"/>
  <c r="J1603" i="1"/>
  <c r="K1603" i="1" s="1"/>
  <c r="J1682" i="1"/>
  <c r="K1682" i="1" s="1"/>
  <c r="J983" i="1"/>
  <c r="K983" i="1" s="1"/>
  <c r="J991" i="1"/>
  <c r="K991" i="1" s="1"/>
  <c r="J1350" i="1"/>
  <c r="K1350" i="1" s="1"/>
  <c r="J1548" i="1"/>
  <c r="K1548" i="1" s="1"/>
  <c r="J1387" i="1"/>
  <c r="K1387" i="1" s="1"/>
  <c r="J1522" i="1"/>
  <c r="K1522" i="1" s="1"/>
  <c r="J1222" i="1"/>
  <c r="K1222" i="1" s="1"/>
  <c r="J1470" i="1"/>
  <c r="K1470" i="1" s="1"/>
  <c r="J950" i="1"/>
  <c r="K950" i="1" s="1"/>
  <c r="J1501" i="1"/>
  <c r="K1501" i="1" s="1"/>
  <c r="J1787" i="1"/>
  <c r="K1787" i="1" s="1"/>
  <c r="J1346" i="1"/>
  <c r="K1346" i="1" s="1"/>
  <c r="J1413" i="1"/>
  <c r="K1413" i="1" s="1"/>
  <c r="J1324" i="1"/>
  <c r="K1324" i="1" s="1"/>
  <c r="J1263" i="1"/>
  <c r="K1263" i="1" s="1"/>
  <c r="J1374" i="1"/>
  <c r="K1374" i="1" s="1"/>
  <c r="J1303" i="1"/>
  <c r="K1303" i="1" s="1"/>
  <c r="J1018" i="1"/>
  <c r="K1018" i="1" s="1"/>
  <c r="J1043" i="1"/>
  <c r="K1043" i="1" s="1"/>
  <c r="J1067" i="1"/>
  <c r="K1067" i="1" s="1"/>
  <c r="J958" i="1"/>
  <c r="K958" i="1" s="1"/>
  <c r="J1947" i="1"/>
  <c r="K1947" i="1" s="1"/>
  <c r="J1336" i="1"/>
  <c r="K1336" i="1" s="1"/>
  <c r="J1093" i="1"/>
  <c r="K1093" i="1" s="1"/>
  <c r="J1877" i="1"/>
  <c r="K1877" i="1" s="1"/>
  <c r="J1448" i="1"/>
  <c r="K1448" i="1" s="1"/>
  <c r="J1233" i="1"/>
  <c r="K1233" i="1" s="1"/>
  <c r="J920" i="1"/>
  <c r="K920" i="1" s="1"/>
  <c r="J908" i="1"/>
  <c r="K908" i="1" s="1"/>
  <c r="J896" i="1"/>
  <c r="K896" i="1" s="1"/>
  <c r="J884" i="1"/>
  <c r="K884" i="1" s="1"/>
  <c r="J872" i="1"/>
  <c r="K872" i="1" s="1"/>
  <c r="J860" i="1"/>
  <c r="K860" i="1" s="1"/>
  <c r="J848" i="1"/>
  <c r="K848" i="1" s="1"/>
  <c r="J836" i="1"/>
  <c r="K836" i="1" s="1"/>
  <c r="J824" i="1"/>
  <c r="K824" i="1" s="1"/>
  <c r="J811" i="1"/>
  <c r="K811" i="1" s="1"/>
  <c r="J799" i="1"/>
  <c r="K799" i="1" s="1"/>
  <c r="J787" i="1"/>
  <c r="K787" i="1" s="1"/>
  <c r="J775" i="1"/>
  <c r="K775" i="1" s="1"/>
  <c r="J680" i="1"/>
  <c r="K680" i="1" s="1"/>
  <c r="J692" i="1"/>
  <c r="K692" i="1" s="1"/>
  <c r="J704" i="1"/>
  <c r="K704" i="1" s="1"/>
  <c r="J716" i="1"/>
  <c r="K716" i="1" s="1"/>
  <c r="J728" i="1"/>
  <c r="K728" i="1" s="1"/>
  <c r="J740" i="1"/>
  <c r="K740" i="1" s="1"/>
  <c r="J752" i="1"/>
  <c r="K752" i="1" s="1"/>
  <c r="J1798" i="1"/>
  <c r="K1798" i="1" s="1"/>
  <c r="J1770" i="1"/>
  <c r="K1770" i="1" s="1"/>
  <c r="J1103" i="1"/>
  <c r="K1103" i="1" s="1"/>
  <c r="J1369" i="1"/>
  <c r="K1369" i="1" s="1"/>
  <c r="J898" i="1"/>
  <c r="K898" i="1" s="1"/>
  <c r="J874" i="1"/>
  <c r="K874" i="1" s="1"/>
  <c r="J850" i="1"/>
  <c r="K850" i="1" s="1"/>
  <c r="J826" i="1"/>
  <c r="K826" i="1" s="1"/>
  <c r="J801" i="1"/>
  <c r="K801" i="1" s="1"/>
  <c r="J777" i="1"/>
  <c r="K777" i="1" s="1"/>
  <c r="J690" i="1"/>
  <c r="K690" i="1" s="1"/>
  <c r="J714" i="1"/>
  <c r="K714" i="1" s="1"/>
  <c r="J738" i="1"/>
  <c r="K738" i="1" s="1"/>
  <c r="J762" i="1"/>
  <c r="K762" i="1" s="1"/>
  <c r="J660" i="1"/>
  <c r="K660" i="1" s="1"/>
  <c r="J643" i="1"/>
  <c r="K643" i="1" s="1"/>
  <c r="J621" i="1"/>
  <c r="K621" i="1" s="1"/>
  <c r="J599" i="1"/>
  <c r="K599" i="1" s="1"/>
  <c r="J577" i="1"/>
  <c r="K577" i="1" s="1"/>
  <c r="J560" i="1"/>
  <c r="K560" i="1" s="1"/>
  <c r="J538" i="1"/>
  <c r="K538" i="1" s="1"/>
  <c r="J515" i="1"/>
  <c r="K515" i="1" s="1"/>
  <c r="J498" i="1"/>
  <c r="K498" i="1" s="1"/>
  <c r="J476" i="1"/>
  <c r="K476" i="1" s="1"/>
  <c r="J458" i="1"/>
  <c r="K458" i="1" s="1"/>
  <c r="J441" i="1"/>
  <c r="K441" i="1" s="1"/>
  <c r="J1551" i="1"/>
  <c r="K1551" i="1" s="1"/>
  <c r="J1565" i="1"/>
  <c r="K1565" i="1" s="1"/>
  <c r="J408" i="1"/>
  <c r="K408" i="1" s="1"/>
  <c r="J397" i="1"/>
  <c r="K397" i="1" s="1"/>
  <c r="J386" i="1"/>
  <c r="K386" i="1" s="1"/>
  <c r="J381" i="1"/>
  <c r="K381" i="1" s="1"/>
  <c r="J370" i="1"/>
  <c r="K370" i="1" s="1"/>
  <c r="J362" i="1"/>
  <c r="K362" i="1" s="1"/>
  <c r="J341" i="1"/>
  <c r="K341" i="1" s="1"/>
  <c r="J354" i="1"/>
  <c r="K354" i="1" s="1"/>
  <c r="J322" i="1"/>
  <c r="K322" i="1" s="1"/>
  <c r="J310" i="1"/>
  <c r="K310" i="1" s="1"/>
  <c r="J297" i="1"/>
  <c r="K297" i="1" s="1"/>
  <c r="J1719" i="1"/>
  <c r="K1719" i="1" s="1"/>
  <c r="J281" i="1"/>
  <c r="K281" i="1" s="1"/>
  <c r="J268" i="1"/>
  <c r="K268" i="1" s="1"/>
  <c r="J1755" i="1"/>
  <c r="K1755" i="1" s="1"/>
  <c r="J249" i="1"/>
  <c r="K249" i="1" s="1"/>
  <c r="J231" i="1"/>
  <c r="K231" i="1" s="1"/>
  <c r="J1791" i="1"/>
  <c r="K1791" i="1" s="1"/>
  <c r="J222" i="1"/>
  <c r="K222" i="1" s="1"/>
  <c r="J211" i="1"/>
  <c r="K211" i="1" s="1"/>
  <c r="J1827" i="1"/>
  <c r="K1827" i="1" s="1"/>
  <c r="J189" i="1"/>
  <c r="K189" i="1" s="1"/>
  <c r="J180" i="1"/>
  <c r="K180" i="1" s="1"/>
  <c r="J1863" i="1"/>
  <c r="K1863" i="1" s="1"/>
  <c r="J163" i="1"/>
  <c r="K163" i="1" s="1"/>
  <c r="J1887" i="1"/>
  <c r="K1887" i="1" s="1"/>
  <c r="J139" i="1"/>
  <c r="K139" i="1" s="1"/>
  <c r="J113" i="1"/>
  <c r="K113" i="1" s="1"/>
  <c r="J128" i="1"/>
  <c r="K128" i="1" s="1"/>
  <c r="J100" i="1"/>
  <c r="K100" i="1" s="1"/>
  <c r="J90" i="1"/>
  <c r="K90" i="1" s="1"/>
  <c r="J82" i="1"/>
  <c r="K82" i="1" s="1"/>
  <c r="J62" i="1"/>
  <c r="K62" i="1" s="1"/>
  <c r="J51" i="1"/>
  <c r="K51" i="1" s="1"/>
  <c r="J40" i="1"/>
  <c r="K40" i="1" s="1"/>
  <c r="J28" i="1"/>
  <c r="K28" i="1" s="1"/>
  <c r="J15" i="1"/>
  <c r="K15" i="1" s="1"/>
  <c r="J1690" i="1"/>
  <c r="K1690" i="1" s="1"/>
  <c r="J1767" i="1"/>
  <c r="K1767" i="1" s="1"/>
  <c r="J1569" i="1"/>
  <c r="K1569" i="1" s="1"/>
  <c r="J1261" i="1"/>
  <c r="K1261" i="1" s="1"/>
  <c r="J897" i="1"/>
  <c r="K897" i="1" s="1"/>
  <c r="J873" i="1"/>
  <c r="K873" i="1" s="1"/>
  <c r="J849" i="1"/>
  <c r="K849" i="1" s="1"/>
  <c r="J825" i="1"/>
  <c r="K825" i="1" s="1"/>
  <c r="J800" i="1"/>
  <c r="K800" i="1" s="1"/>
  <c r="J776" i="1"/>
  <c r="K776" i="1" s="1"/>
  <c r="J691" i="1"/>
  <c r="K691" i="1" s="1"/>
  <c r="J715" i="1"/>
  <c r="K715" i="1" s="1"/>
  <c r="J739" i="1"/>
  <c r="K739" i="1" s="1"/>
  <c r="J763" i="1"/>
  <c r="K763" i="1" s="1"/>
  <c r="J659" i="1"/>
  <c r="K659" i="1" s="1"/>
  <c r="J637" i="1"/>
  <c r="K637" i="1" s="1"/>
  <c r="J620" i="1"/>
  <c r="K620" i="1" s="1"/>
  <c r="J598" i="1"/>
  <c r="K598" i="1" s="1"/>
  <c r="J576" i="1"/>
  <c r="K576" i="1" s="1"/>
  <c r="J559" i="1"/>
  <c r="K559" i="1" s="1"/>
  <c r="J537" i="1"/>
  <c r="K537" i="1" s="1"/>
  <c r="J514" i="1"/>
  <c r="K514" i="1" s="1"/>
  <c r="J492" i="1"/>
  <c r="K492" i="1" s="1"/>
  <c r="J475" i="1"/>
  <c r="K475" i="1" s="1"/>
  <c r="J454" i="1"/>
  <c r="K454" i="1" s="1"/>
  <c r="J439" i="1"/>
  <c r="K439" i="1" s="1"/>
  <c r="J1552" i="1"/>
  <c r="K1552" i="1" s="1"/>
  <c r="J419" i="1"/>
  <c r="K419" i="1" s="1"/>
  <c r="J406" i="1"/>
  <c r="K406" i="1" s="1"/>
  <c r="J1593" i="1"/>
  <c r="K1593" i="1" s="1"/>
  <c r="J387" i="1"/>
  <c r="K387" i="1" s="1"/>
  <c r="J382" i="1"/>
  <c r="K382" i="1" s="1"/>
  <c r="J1632" i="1"/>
  <c r="K1632" i="1" s="1"/>
  <c r="J359" i="1"/>
  <c r="K359" i="1" s="1"/>
  <c r="J342" i="1"/>
  <c r="K342" i="1" s="1"/>
  <c r="J355" i="1"/>
  <c r="K355" i="1" s="1"/>
  <c r="J318" i="1"/>
  <c r="K318" i="1" s="1"/>
  <c r="J311" i="1"/>
  <c r="K311" i="1" s="1"/>
  <c r="J298" i="1"/>
  <c r="K298" i="1" s="1"/>
  <c r="J291" i="1"/>
  <c r="K291" i="1" s="1"/>
  <c r="J282" i="1"/>
  <c r="K282" i="1" s="1"/>
  <c r="J269" i="1"/>
  <c r="K269" i="1" s="1"/>
  <c r="J1756" i="1"/>
  <c r="K1756" i="1" s="1"/>
  <c r="J250" i="1"/>
  <c r="K250" i="1" s="1"/>
  <c r="J232" i="1"/>
  <c r="K232" i="1" s="1"/>
  <c r="J242" i="1"/>
  <c r="K242" i="1" s="1"/>
  <c r="J223" i="1"/>
  <c r="K223" i="1" s="1"/>
  <c r="J1816" i="1"/>
  <c r="K1816" i="1" s="1"/>
  <c r="J1828" i="1"/>
  <c r="K1828" i="1" s="1"/>
  <c r="J191" i="1"/>
  <c r="K191" i="1" s="1"/>
  <c r="J1852" i="1"/>
  <c r="K1852" i="1" s="1"/>
  <c r="J1864" i="1"/>
  <c r="K1864" i="1" s="1"/>
  <c r="J164" i="1"/>
  <c r="K164" i="1" s="1"/>
  <c r="J146" i="1"/>
  <c r="K146" i="1" s="1"/>
  <c r="J1900" i="1"/>
  <c r="K1900" i="1" s="1"/>
  <c r="J114" i="1"/>
  <c r="K114" i="1" s="1"/>
  <c r="J129" i="1"/>
  <c r="K129" i="1" s="1"/>
  <c r="J101" i="1"/>
  <c r="K101" i="1" s="1"/>
  <c r="J91" i="1"/>
  <c r="K91" i="1" s="1"/>
  <c r="J74" i="1"/>
  <c r="K74" i="1" s="1"/>
  <c r="J61" i="1"/>
  <c r="K61" i="1" s="1"/>
  <c r="J50" i="1"/>
  <c r="K50" i="1" s="1"/>
  <c r="J1996" i="1"/>
  <c r="K1996" i="1" s="1"/>
  <c r="J26" i="1"/>
  <c r="K26" i="1" s="1"/>
  <c r="J14" i="1"/>
  <c r="K14" i="1" s="1"/>
  <c r="J1198" i="1"/>
  <c r="K1198" i="1" s="1"/>
  <c r="J1426" i="1"/>
  <c r="K1426" i="1" s="1"/>
  <c r="J1250" i="1"/>
  <c r="K1250" i="1" s="1"/>
  <c r="J1208" i="1"/>
  <c r="K1208" i="1" s="1"/>
  <c r="J895" i="1"/>
  <c r="K895" i="1" s="1"/>
  <c r="J871" i="1"/>
  <c r="K871" i="1" s="1"/>
  <c r="J847" i="1"/>
  <c r="K847" i="1" s="1"/>
  <c r="J823" i="1"/>
  <c r="K823" i="1" s="1"/>
  <c r="J798" i="1"/>
  <c r="K798" i="1" s="1"/>
  <c r="J774" i="1"/>
  <c r="K774" i="1" s="1"/>
  <c r="J693" i="1"/>
  <c r="K693" i="1" s="1"/>
  <c r="J717" i="1"/>
  <c r="K717" i="1" s="1"/>
  <c r="J741" i="1"/>
  <c r="K741" i="1" s="1"/>
  <c r="J764" i="1"/>
  <c r="K764" i="1" s="1"/>
  <c r="J658" i="1"/>
  <c r="K658" i="1" s="1"/>
  <c r="J636" i="1"/>
  <c r="K636" i="1" s="1"/>
  <c r="J619" i="1"/>
  <c r="K619" i="1" s="1"/>
  <c r="J597" i="1"/>
  <c r="K597" i="1" s="1"/>
  <c r="J575" i="1"/>
  <c r="K575" i="1" s="1"/>
  <c r="J553" i="1"/>
  <c r="K553" i="1" s="1"/>
  <c r="J536" i="1"/>
  <c r="K536" i="1" s="1"/>
  <c r="J513" i="1"/>
  <c r="K513" i="1" s="1"/>
  <c r="J491" i="1"/>
  <c r="K491" i="1" s="1"/>
  <c r="J474" i="1"/>
  <c r="K474" i="1" s="1"/>
  <c r="J455" i="1"/>
  <c r="K455" i="1" s="1"/>
  <c r="J438" i="1"/>
  <c r="K438" i="1" s="1"/>
  <c r="J426" i="1"/>
  <c r="K426" i="1" s="1"/>
  <c r="J413" i="1"/>
  <c r="K413" i="1" s="1"/>
  <c r="J405" i="1"/>
  <c r="K405" i="1" s="1"/>
  <c r="J1594" i="1"/>
  <c r="K1594" i="1" s="1"/>
  <c r="J388" i="1"/>
  <c r="K388" i="1" s="1"/>
  <c r="J376" i="1"/>
  <c r="K376" i="1" s="1"/>
  <c r="J371" i="1"/>
  <c r="K371" i="1" s="1"/>
  <c r="J358" i="1"/>
  <c r="K358" i="1" s="1"/>
  <c r="J343" i="1"/>
  <c r="K343" i="1" s="1"/>
  <c r="J323" i="1"/>
  <c r="K323" i="1" s="1"/>
  <c r="J319" i="1"/>
  <c r="K319" i="1" s="1"/>
  <c r="J312" i="1"/>
  <c r="K312" i="1" s="1"/>
  <c r="J299" i="1"/>
  <c r="K299" i="1" s="1"/>
  <c r="J1721" i="1"/>
  <c r="K1721" i="1" s="1"/>
  <c r="J1733" i="1"/>
  <c r="K1733" i="1" s="1"/>
  <c r="J270" i="1"/>
  <c r="K270" i="1" s="1"/>
  <c r="J258" i="1"/>
  <c r="K258" i="1" s="1"/>
  <c r="J251" i="1"/>
  <c r="K251" i="1" s="1"/>
  <c r="J233" i="1"/>
  <c r="K233" i="1" s="1"/>
  <c r="J227" i="1"/>
  <c r="K227" i="1" s="1"/>
  <c r="J217" i="1"/>
  <c r="K217" i="1" s="1"/>
  <c r="J210" i="1"/>
  <c r="K210" i="1" s="1"/>
  <c r="J195" i="1"/>
  <c r="K195" i="1" s="1"/>
  <c r="J192" i="1"/>
  <c r="K192" i="1" s="1"/>
  <c r="J179" i="1"/>
  <c r="K179" i="1" s="1"/>
  <c r="J1865" i="1"/>
  <c r="K1865" i="1" s="1"/>
  <c r="J156" i="1"/>
  <c r="K156" i="1" s="1"/>
  <c r="J147" i="1"/>
  <c r="K147" i="1" s="1"/>
  <c r="J1901" i="1"/>
  <c r="K1901" i="1" s="1"/>
  <c r="J115" i="1"/>
  <c r="K115" i="1" s="1"/>
  <c r="J130" i="1"/>
  <c r="K130" i="1" s="1"/>
  <c r="J102" i="1"/>
  <c r="K102" i="1" s="1"/>
  <c r="J88" i="1"/>
  <c r="K88" i="1" s="1"/>
  <c r="J1961" i="1"/>
  <c r="K1961" i="1" s="1"/>
  <c r="J1973" i="1"/>
  <c r="K1973" i="1" s="1"/>
  <c r="J49" i="1"/>
  <c r="K49" i="1" s="1"/>
  <c r="J37" i="1"/>
  <c r="K37" i="1" s="1"/>
  <c r="J27" i="1"/>
  <c r="K27" i="1" s="1"/>
  <c r="J13" i="1"/>
  <c r="K13" i="1" s="1"/>
  <c r="J1687" i="1"/>
  <c r="K1687" i="1" s="1"/>
  <c r="J1347" i="1"/>
  <c r="K1347" i="1" s="1"/>
  <c r="J1825" i="1"/>
  <c r="K1825" i="1" s="1"/>
  <c r="J925" i="1"/>
  <c r="K925" i="1" s="1"/>
  <c r="J889" i="1"/>
  <c r="K889" i="1" s="1"/>
  <c r="J865" i="1"/>
  <c r="K865" i="1" s="1"/>
  <c r="J841" i="1"/>
  <c r="K841" i="1" s="1"/>
  <c r="J817" i="1"/>
  <c r="K817" i="1" s="1"/>
  <c r="J792" i="1"/>
  <c r="K792" i="1" s="1"/>
  <c r="J768" i="1"/>
  <c r="K768" i="1" s="1"/>
  <c r="J699" i="1"/>
  <c r="K699" i="1" s="1"/>
  <c r="J723" i="1"/>
  <c r="K723" i="1" s="1"/>
  <c r="J747" i="1"/>
  <c r="K747" i="1" s="1"/>
  <c r="J678" i="1"/>
  <c r="K678" i="1" s="1"/>
  <c r="J657" i="1"/>
  <c r="K657" i="1" s="1"/>
  <c r="J635" i="1"/>
  <c r="K635" i="1" s="1"/>
  <c r="J613" i="1"/>
  <c r="K613" i="1" s="1"/>
  <c r="J596" i="1"/>
  <c r="K596" i="1" s="1"/>
  <c r="J572" i="1"/>
  <c r="K572" i="1" s="1"/>
  <c r="J552" i="1"/>
  <c r="K552" i="1" s="1"/>
  <c r="J535" i="1"/>
  <c r="K535" i="1" s="1"/>
  <c r="J512" i="1"/>
  <c r="K512" i="1" s="1"/>
  <c r="J490" i="1"/>
  <c r="K490" i="1" s="1"/>
  <c r="J468" i="1"/>
  <c r="K468" i="1" s="1"/>
  <c r="J456" i="1"/>
  <c r="K456" i="1" s="1"/>
  <c r="J437" i="1"/>
  <c r="K437" i="1" s="1"/>
  <c r="J425" i="1"/>
  <c r="K425" i="1" s="1"/>
  <c r="J414" i="1"/>
  <c r="K414" i="1" s="1"/>
  <c r="J404" i="1"/>
  <c r="K404" i="1" s="1"/>
  <c r="J396" i="1"/>
  <c r="K396" i="1" s="1"/>
  <c r="J389" i="1"/>
  <c r="K389" i="1" s="1"/>
  <c r="J377" i="1"/>
  <c r="K377" i="1" s="1"/>
  <c r="J372" i="1"/>
  <c r="K372" i="1" s="1"/>
  <c r="J1647" i="1"/>
  <c r="K1647" i="1" s="1"/>
  <c r="J344" i="1"/>
  <c r="K344" i="1" s="1"/>
  <c r="J324" i="1"/>
  <c r="K324" i="1" s="1"/>
  <c r="J320" i="1"/>
  <c r="K320" i="1" s="1"/>
  <c r="J1698" i="1"/>
  <c r="K1698" i="1" s="1"/>
  <c r="J300" i="1"/>
  <c r="K300" i="1" s="1"/>
  <c r="J1722" i="1"/>
  <c r="K1722" i="1" s="1"/>
  <c r="J280" i="1"/>
  <c r="K280" i="1" s="1"/>
  <c r="J271" i="1"/>
  <c r="K271" i="1" s="1"/>
  <c r="J259" i="1"/>
  <c r="K259" i="1" s="1"/>
  <c r="J252" i="1"/>
  <c r="K252" i="1" s="1"/>
  <c r="J234" i="1"/>
  <c r="K234" i="1" s="1"/>
  <c r="J226" i="1"/>
  <c r="K226" i="1" s="1"/>
  <c r="J218" i="1"/>
  <c r="K218" i="1" s="1"/>
  <c r="J202" i="1"/>
  <c r="K202" i="1" s="1"/>
  <c r="J196" i="1"/>
  <c r="K196" i="1" s="1"/>
  <c r="J193" i="1"/>
  <c r="K193" i="1" s="1"/>
  <c r="J178" i="1"/>
  <c r="K178" i="1" s="1"/>
  <c r="J165" i="1"/>
  <c r="K165" i="1" s="1"/>
  <c r="J157" i="1"/>
  <c r="K157" i="1" s="1"/>
  <c r="J148" i="1"/>
  <c r="K148" i="1" s="1"/>
  <c r="J137" i="1"/>
  <c r="K137" i="1" s="1"/>
  <c r="J116" i="1"/>
  <c r="K116" i="1" s="1"/>
  <c r="J132" i="1"/>
  <c r="K132" i="1" s="1"/>
  <c r="J103" i="1"/>
  <c r="K103" i="1" s="1"/>
  <c r="J87" i="1"/>
  <c r="K87" i="1" s="1"/>
  <c r="J73" i="1"/>
  <c r="K73" i="1" s="1"/>
  <c r="J59" i="1"/>
  <c r="K59" i="1" s="1"/>
  <c r="J47" i="1"/>
  <c r="K47" i="1" s="1"/>
  <c r="J35" i="1"/>
  <c r="K35" i="1" s="1"/>
  <c r="J2010" i="1"/>
  <c r="K2010" i="1" s="1"/>
  <c r="J12" i="1"/>
  <c r="K12" i="1" s="1"/>
  <c r="J984" i="1"/>
  <c r="K984" i="1" s="1"/>
  <c r="J1498" i="1"/>
  <c r="K1498" i="1" s="1"/>
  <c r="J1335" i="1"/>
  <c r="K1335" i="1" s="1"/>
  <c r="J921" i="1"/>
  <c r="K921" i="1" s="1"/>
  <c r="J888" i="1"/>
  <c r="K888" i="1" s="1"/>
  <c r="J864" i="1"/>
  <c r="K864" i="1" s="1"/>
  <c r="J840" i="1"/>
  <c r="K840" i="1" s="1"/>
  <c r="J816" i="1"/>
  <c r="K816" i="1" s="1"/>
  <c r="J791" i="1"/>
  <c r="K791" i="1" s="1"/>
  <c r="J767" i="1"/>
  <c r="K767" i="1" s="1"/>
  <c r="J700" i="1"/>
  <c r="K700" i="1" s="1"/>
  <c r="J724" i="1"/>
  <c r="K724" i="1" s="1"/>
  <c r="J748" i="1"/>
  <c r="K748" i="1" s="1"/>
  <c r="J1295" i="1"/>
  <c r="K1295" i="1" s="1"/>
  <c r="J656" i="1"/>
  <c r="K656" i="1" s="1"/>
  <c r="J634" i="1"/>
  <c r="K634" i="1" s="1"/>
  <c r="J612" i="1"/>
  <c r="K612" i="1" s="1"/>
  <c r="J595" i="1"/>
  <c r="K595" i="1" s="1"/>
  <c r="J573" i="1"/>
  <c r="K573" i="1" s="1"/>
  <c r="J551" i="1"/>
  <c r="K551" i="1" s="1"/>
  <c r="J529" i="1"/>
  <c r="K529" i="1" s="1"/>
  <c r="J511" i="1"/>
  <c r="K511" i="1" s="1"/>
  <c r="J489" i="1"/>
  <c r="K489" i="1" s="1"/>
  <c r="J1500" i="1"/>
  <c r="K1500" i="1" s="1"/>
  <c r="J1517" i="1"/>
  <c r="K1517" i="1" s="1"/>
  <c r="J436" i="1"/>
  <c r="K436" i="1" s="1"/>
  <c r="J423" i="1"/>
  <c r="K423" i="1" s="1"/>
  <c r="J415" i="1"/>
  <c r="K415" i="1" s="1"/>
  <c r="J403" i="1"/>
  <c r="K403" i="1" s="1"/>
  <c r="J395" i="1"/>
  <c r="K395" i="1" s="1"/>
  <c r="J1609" i="1"/>
  <c r="K1609" i="1" s="1"/>
  <c r="J378" i="1"/>
  <c r="K378" i="1" s="1"/>
  <c r="J373" i="1"/>
  <c r="K373" i="1" s="1"/>
  <c r="J357" i="1"/>
  <c r="K357" i="1" s="1"/>
  <c r="J345" i="1"/>
  <c r="K345" i="1" s="1"/>
  <c r="J326" i="1"/>
  <c r="K326" i="1" s="1"/>
  <c r="J321" i="1"/>
  <c r="K321" i="1" s="1"/>
  <c r="J306" i="1"/>
  <c r="K306" i="1" s="1"/>
  <c r="J301" i="1"/>
  <c r="K301" i="1" s="1"/>
  <c r="J290" i="1"/>
  <c r="K290" i="1" s="1"/>
  <c r="J1735" i="1"/>
  <c r="K1735" i="1" s="1"/>
  <c r="J272" i="1"/>
  <c r="K272" i="1" s="1"/>
  <c r="J260" i="1"/>
  <c r="K260" i="1" s="1"/>
  <c r="J247" i="1"/>
  <c r="K247" i="1" s="1"/>
  <c r="J235" i="1"/>
  <c r="K235" i="1" s="1"/>
  <c r="J1795" i="1"/>
  <c r="K1795" i="1" s="1"/>
  <c r="J1807" i="1"/>
  <c r="K1807" i="1" s="1"/>
  <c r="J203" i="1"/>
  <c r="K203" i="1" s="1"/>
  <c r="J197" i="1"/>
  <c r="K197" i="1" s="1"/>
  <c r="J194" i="1"/>
  <c r="K194" i="1" s="1"/>
  <c r="J177" i="1"/>
  <c r="K177" i="1" s="1"/>
  <c r="J166" i="1"/>
  <c r="K166" i="1" s="1"/>
  <c r="J158" i="1"/>
  <c r="K158" i="1" s="1"/>
  <c r="J149" i="1"/>
  <c r="K149" i="1" s="1"/>
  <c r="J138" i="1"/>
  <c r="K138" i="1" s="1"/>
  <c r="J118" i="1"/>
  <c r="K118" i="1" s="1"/>
  <c r="J133" i="1"/>
  <c r="K133" i="1" s="1"/>
  <c r="J104" i="1"/>
  <c r="K104" i="1" s="1"/>
  <c r="J84" i="1"/>
  <c r="K84" i="1" s="1"/>
  <c r="J72" i="1"/>
  <c r="K72" i="1" s="1"/>
  <c r="J60" i="1"/>
  <c r="K60" i="1" s="1"/>
  <c r="J46" i="1"/>
  <c r="K46" i="1" s="1"/>
  <c r="J36" i="1"/>
  <c r="K36" i="1" s="1"/>
  <c r="J25" i="1"/>
  <c r="K25" i="1" s="1"/>
  <c r="J11" i="1"/>
  <c r="K11" i="1" s="1"/>
  <c r="J1481" i="1"/>
  <c r="K1481" i="1" s="1"/>
  <c r="J1113" i="1"/>
  <c r="K1113" i="1" s="1"/>
  <c r="J1337" i="1"/>
  <c r="K1337" i="1" s="1"/>
  <c r="J919" i="1"/>
  <c r="K919" i="1" s="1"/>
  <c r="J887" i="1"/>
  <c r="K887" i="1" s="1"/>
  <c r="J863" i="1"/>
  <c r="K863" i="1" s="1"/>
  <c r="J839" i="1"/>
  <c r="K839" i="1" s="1"/>
  <c r="J814" i="1"/>
  <c r="K814" i="1" s="1"/>
  <c r="J790" i="1"/>
  <c r="K790" i="1" s="1"/>
  <c r="J766" i="1"/>
  <c r="K766" i="1" s="1"/>
  <c r="J701" i="1"/>
  <c r="K701" i="1" s="1"/>
  <c r="J725" i="1"/>
  <c r="K725" i="1" s="1"/>
  <c r="J749" i="1"/>
  <c r="K749" i="1" s="1"/>
  <c r="J672" i="1"/>
  <c r="K672" i="1" s="1"/>
  <c r="J655" i="1"/>
  <c r="K655" i="1" s="1"/>
  <c r="J633" i="1"/>
  <c r="K633" i="1" s="1"/>
  <c r="J611" i="1"/>
  <c r="K611" i="1" s="1"/>
  <c r="J589" i="1"/>
  <c r="K589" i="1" s="1"/>
  <c r="J574" i="1"/>
  <c r="K574" i="1" s="1"/>
  <c r="J550" i="1"/>
  <c r="K550" i="1" s="1"/>
  <c r="J528" i="1"/>
  <c r="K528" i="1" s="1"/>
  <c r="J510" i="1"/>
  <c r="K510" i="1" s="1"/>
  <c r="J488" i="1"/>
  <c r="K488" i="1" s="1"/>
  <c r="J467" i="1"/>
  <c r="K467" i="1" s="1"/>
  <c r="J451" i="1"/>
  <c r="K451" i="1" s="1"/>
  <c r="J1540" i="1"/>
  <c r="K1540" i="1" s="1"/>
  <c r="J1558" i="1"/>
  <c r="K1558" i="1" s="1"/>
  <c r="J416" i="1"/>
  <c r="K416" i="1" s="1"/>
  <c r="J402" i="1"/>
  <c r="K402" i="1" s="1"/>
  <c r="J393" i="1"/>
  <c r="K393" i="1" s="1"/>
  <c r="J1610" i="1"/>
  <c r="K1610" i="1" s="1"/>
  <c r="J379" i="1"/>
  <c r="K379" i="1" s="1"/>
  <c r="J368" i="1"/>
  <c r="K368" i="1" s="1"/>
  <c r="J356" i="1"/>
  <c r="K356" i="1" s="1"/>
  <c r="J347" i="1"/>
  <c r="K347" i="1" s="1"/>
  <c r="J327" i="1"/>
  <c r="K327" i="1" s="1"/>
  <c r="J317" i="1"/>
  <c r="K317" i="1" s="1"/>
  <c r="J305" i="1"/>
  <c r="K305" i="1" s="1"/>
  <c r="J296" i="1"/>
  <c r="K296" i="1" s="1"/>
  <c r="J284" i="1"/>
  <c r="K284" i="1" s="1"/>
  <c r="J279" i="1"/>
  <c r="K279" i="1" s="1"/>
  <c r="J273" i="1"/>
  <c r="K273" i="1" s="1"/>
  <c r="J261" i="1"/>
  <c r="K261" i="1" s="1"/>
  <c r="J246" i="1"/>
  <c r="K246" i="1" s="1"/>
  <c r="J236" i="1"/>
  <c r="K236" i="1" s="1"/>
  <c r="J1796" i="1"/>
  <c r="K1796" i="1" s="1"/>
  <c r="J216" i="1"/>
  <c r="K216" i="1" s="1"/>
  <c r="J204" i="1"/>
  <c r="K204" i="1" s="1"/>
  <c r="J198" i="1"/>
  <c r="K198" i="1" s="1"/>
  <c r="J184" i="1"/>
  <c r="K184" i="1" s="1"/>
  <c r="J176" i="1"/>
  <c r="K176" i="1" s="1"/>
  <c r="J167" i="1"/>
  <c r="K167" i="1" s="1"/>
  <c r="J159" i="1"/>
  <c r="K159" i="1" s="1"/>
  <c r="J143" i="1"/>
  <c r="K143" i="1" s="1"/>
  <c r="J135" i="1"/>
  <c r="K135" i="1" s="1"/>
  <c r="J119" i="1"/>
  <c r="K119" i="1" s="1"/>
  <c r="J134" i="1"/>
  <c r="K134" i="1" s="1"/>
  <c r="J1940" i="1"/>
  <c r="K1940" i="1" s="1"/>
  <c r="J85" i="1"/>
  <c r="K85" i="1" s="1"/>
  <c r="J1964" i="1"/>
  <c r="K1964" i="1" s="1"/>
  <c r="J58" i="1"/>
  <c r="K58" i="1" s="1"/>
  <c r="J45" i="1"/>
  <c r="K45" i="1" s="1"/>
  <c r="J34" i="1"/>
  <c r="K34" i="1" s="1"/>
  <c r="J2012" i="1"/>
  <c r="K2012" i="1" s="1"/>
  <c r="J10" i="1"/>
  <c r="K10" i="1" s="1"/>
  <c r="J1355" i="1"/>
  <c r="K1355" i="1" s="1"/>
  <c r="J1199" i="1"/>
  <c r="K1199" i="1" s="1"/>
  <c r="J1092" i="1"/>
  <c r="K1092" i="1" s="1"/>
  <c r="J913" i="1"/>
  <c r="K913" i="1" s="1"/>
  <c r="J886" i="1"/>
  <c r="K886" i="1" s="1"/>
  <c r="J862" i="1"/>
  <c r="K862" i="1" s="1"/>
  <c r="J838" i="1"/>
  <c r="K838" i="1" s="1"/>
  <c r="J813" i="1"/>
  <c r="K813" i="1" s="1"/>
  <c r="J789" i="1"/>
  <c r="K789" i="1" s="1"/>
  <c r="J765" i="1"/>
  <c r="K765" i="1" s="1"/>
  <c r="J702" i="1"/>
  <c r="K702" i="1" s="1"/>
  <c r="J726" i="1"/>
  <c r="K726" i="1" s="1"/>
  <c r="J750" i="1"/>
  <c r="K750" i="1" s="1"/>
  <c r="J671" i="1"/>
  <c r="K671" i="1" s="1"/>
  <c r="J649" i="1"/>
  <c r="K649" i="1" s="1"/>
  <c r="J632" i="1"/>
  <c r="K632" i="1" s="1"/>
  <c r="J610" i="1"/>
  <c r="K610" i="1" s="1"/>
  <c r="J588" i="1"/>
  <c r="K588" i="1" s="1"/>
  <c r="J571" i="1"/>
  <c r="K571" i="1" s="1"/>
  <c r="J549" i="1"/>
  <c r="K549" i="1" s="1"/>
  <c r="J527" i="1"/>
  <c r="K527" i="1" s="1"/>
  <c r="J504" i="1"/>
  <c r="K504" i="1" s="1"/>
  <c r="J487" i="1"/>
  <c r="K487" i="1" s="1"/>
  <c r="J466" i="1"/>
  <c r="K466" i="1" s="1"/>
  <c r="J1524" i="1"/>
  <c r="K1524" i="1" s="1"/>
  <c r="J435" i="1"/>
  <c r="K435" i="1" s="1"/>
  <c r="J422" i="1"/>
  <c r="K422" i="1" s="1"/>
  <c r="J417" i="1"/>
  <c r="K417" i="1" s="1"/>
  <c r="J401" i="1"/>
  <c r="K401" i="1" s="1"/>
  <c r="J394" i="1"/>
  <c r="K394" i="1" s="1"/>
  <c r="J1611" i="1"/>
  <c r="K1611" i="1" s="1"/>
  <c r="J375" i="1"/>
  <c r="K375" i="1" s="1"/>
  <c r="J367" i="1"/>
  <c r="K367" i="1" s="1"/>
  <c r="J335" i="1"/>
  <c r="K335" i="1" s="1"/>
  <c r="J348" i="1"/>
  <c r="K348" i="1" s="1"/>
  <c r="J328" i="1"/>
  <c r="K328" i="1" s="1"/>
  <c r="J315" i="1"/>
  <c r="K315" i="1" s="1"/>
  <c r="J304" i="1"/>
  <c r="K304" i="1" s="1"/>
  <c r="J1713" i="1"/>
  <c r="K1713" i="1" s="1"/>
  <c r="J285" i="1"/>
  <c r="K285" i="1" s="1"/>
  <c r="J1737" i="1"/>
  <c r="K1737" i="1" s="1"/>
  <c r="J274" i="1"/>
  <c r="K274" i="1" s="1"/>
  <c r="J256" i="1"/>
  <c r="K256" i="1" s="1"/>
  <c r="J243" i="1"/>
  <c r="K243" i="1" s="1"/>
  <c r="J237" i="1"/>
  <c r="K237" i="1" s="1"/>
  <c r="J224" i="1"/>
  <c r="K224" i="1" s="1"/>
  <c r="J1809" i="1"/>
  <c r="K1809" i="1" s="1"/>
  <c r="J205" i="1"/>
  <c r="K205" i="1" s="1"/>
  <c r="J199" i="1"/>
  <c r="K199" i="1" s="1"/>
  <c r="J1845" i="1"/>
  <c r="K1845" i="1" s="1"/>
  <c r="J175" i="1"/>
  <c r="K175" i="1" s="1"/>
  <c r="J168" i="1"/>
  <c r="K168" i="1" s="1"/>
  <c r="J151" i="1"/>
  <c r="K151" i="1" s="1"/>
  <c r="J144" i="1"/>
  <c r="K144" i="1" s="1"/>
  <c r="J136" i="1"/>
  <c r="K136" i="1" s="1"/>
  <c r="J120" i="1"/>
  <c r="K120" i="1" s="1"/>
  <c r="J1929" i="1"/>
  <c r="K1929" i="1" s="1"/>
  <c r="J96" i="1"/>
  <c r="K96" i="1" s="1"/>
  <c r="J86" i="1"/>
  <c r="K86" i="1" s="1"/>
  <c r="J63" i="1"/>
  <c r="K63" i="1" s="1"/>
  <c r="J57" i="1"/>
  <c r="K57" i="1" s="1"/>
  <c r="J44" i="1"/>
  <c r="K44" i="1" s="1"/>
  <c r="J32" i="1"/>
  <c r="K32" i="1" s="1"/>
  <c r="J2013" i="1"/>
  <c r="K2013" i="1" s="1"/>
  <c r="J2025" i="1"/>
  <c r="K2025" i="1" s="1"/>
  <c r="J1835" i="1"/>
  <c r="K1835" i="1" s="1"/>
  <c r="J1175" i="1"/>
  <c r="K1175" i="1" s="1"/>
  <c r="J1094" i="1"/>
  <c r="K1094" i="1" s="1"/>
  <c r="J909" i="1"/>
  <c r="K909" i="1" s="1"/>
  <c r="J885" i="1"/>
  <c r="K885" i="1" s="1"/>
  <c r="J861" i="1"/>
  <c r="K861" i="1" s="1"/>
  <c r="J837" i="1"/>
  <c r="K837" i="1" s="1"/>
  <c r="J812" i="1"/>
  <c r="K812" i="1" s="1"/>
  <c r="J788" i="1"/>
  <c r="K788" i="1" s="1"/>
  <c r="J679" i="1"/>
  <c r="K679" i="1" s="1"/>
  <c r="J703" i="1"/>
  <c r="K703" i="1" s="1"/>
  <c r="J727" i="1"/>
  <c r="K727" i="1" s="1"/>
  <c r="J751" i="1"/>
  <c r="K751" i="1" s="1"/>
  <c r="J670" i="1"/>
  <c r="K670" i="1" s="1"/>
  <c r="J648" i="1"/>
  <c r="K648" i="1" s="1"/>
  <c r="J631" i="1"/>
  <c r="K631" i="1" s="1"/>
  <c r="J609" i="1"/>
  <c r="K609" i="1" s="1"/>
  <c r="J587" i="1"/>
  <c r="K587" i="1" s="1"/>
  <c r="J565" i="1"/>
  <c r="K565" i="1" s="1"/>
  <c r="J548" i="1"/>
  <c r="K548" i="1" s="1"/>
  <c r="J526" i="1"/>
  <c r="K526" i="1" s="1"/>
  <c r="J503" i="1"/>
  <c r="K503" i="1" s="1"/>
  <c r="J486" i="1"/>
  <c r="K486" i="1" s="1"/>
  <c r="J1503" i="1"/>
  <c r="K1503" i="1" s="1"/>
  <c r="J1525" i="1"/>
  <c r="K1525" i="1" s="1"/>
  <c r="J434" i="1"/>
  <c r="K434" i="1" s="1"/>
  <c r="J421" i="1"/>
  <c r="K421" i="1" s="1"/>
  <c r="J1573" i="1"/>
  <c r="K1573" i="1" s="1"/>
  <c r="J1586" i="1"/>
  <c r="K1586" i="1" s="1"/>
  <c r="J1599" i="1"/>
  <c r="K1599" i="1" s="1"/>
  <c r="J1612" i="1"/>
  <c r="K1612" i="1" s="1"/>
  <c r="J374" i="1"/>
  <c r="K374" i="1" s="1"/>
  <c r="J365" i="1"/>
  <c r="K365" i="1" s="1"/>
  <c r="J336" i="1"/>
  <c r="K336" i="1" s="1"/>
  <c r="J349" i="1"/>
  <c r="K349" i="1" s="1"/>
  <c r="J329" i="1"/>
  <c r="K329" i="1" s="1"/>
  <c r="J313" i="1"/>
  <c r="K313" i="1" s="1"/>
  <c r="J1702" i="1"/>
  <c r="K1702" i="1" s="1"/>
  <c r="J295" i="1"/>
  <c r="K295" i="1" s="1"/>
  <c r="J286" i="1"/>
  <c r="K286" i="1" s="1"/>
  <c r="J278" i="1"/>
  <c r="K278" i="1" s="1"/>
  <c r="J275" i="1"/>
  <c r="K275" i="1" s="1"/>
  <c r="J257" i="1"/>
  <c r="K257" i="1" s="1"/>
  <c r="J244" i="1"/>
  <c r="K244" i="1" s="1"/>
  <c r="J238" i="1"/>
  <c r="K238" i="1" s="1"/>
  <c r="J225" i="1"/>
  <c r="K225" i="1" s="1"/>
  <c r="J215" i="1"/>
  <c r="K215" i="1" s="1"/>
  <c r="J206" i="1"/>
  <c r="K206" i="1" s="1"/>
  <c r="J200" i="1"/>
  <c r="K200" i="1" s="1"/>
  <c r="J1846" i="1"/>
  <c r="K1846" i="1" s="1"/>
  <c r="J174" i="1"/>
  <c r="K174" i="1" s="1"/>
  <c r="J169" i="1"/>
  <c r="K169" i="1" s="1"/>
  <c r="J152" i="1"/>
  <c r="K152" i="1" s="1"/>
  <c r="J145" i="1"/>
  <c r="K145" i="1" s="1"/>
  <c r="J108" i="1"/>
  <c r="K108" i="1" s="1"/>
  <c r="J121" i="1"/>
  <c r="K121" i="1" s="1"/>
  <c r="J1930" i="1"/>
  <c r="K1930" i="1" s="1"/>
  <c r="J95" i="1"/>
  <c r="K95" i="1" s="1"/>
  <c r="J83" i="1"/>
  <c r="K83" i="1" s="1"/>
  <c r="J64" i="1"/>
  <c r="K64" i="1" s="1"/>
  <c r="J56" i="1"/>
  <c r="K56" i="1" s="1"/>
  <c r="J43" i="1"/>
  <c r="K43" i="1" s="1"/>
  <c r="J33" i="1"/>
  <c r="K33" i="1" s="1"/>
  <c r="J2014" i="1"/>
  <c r="K2014" i="1" s="1"/>
  <c r="J1219" i="1"/>
  <c r="K1219" i="1" s="1"/>
  <c r="J1693" i="1"/>
  <c r="K1693" i="1" s="1"/>
  <c r="J1884" i="1"/>
  <c r="K1884" i="1" s="1"/>
  <c r="J907" i="1"/>
  <c r="K907" i="1" s="1"/>
  <c r="J883" i="1"/>
  <c r="K883" i="1" s="1"/>
  <c r="J859" i="1"/>
  <c r="K859" i="1" s="1"/>
  <c r="J835" i="1"/>
  <c r="K835" i="1" s="1"/>
  <c r="J810" i="1"/>
  <c r="K810" i="1" s="1"/>
  <c r="J786" i="1"/>
  <c r="K786" i="1" s="1"/>
  <c r="J681" i="1"/>
  <c r="K681" i="1" s="1"/>
  <c r="J705" i="1"/>
  <c r="K705" i="1" s="1"/>
  <c r="J729" i="1"/>
  <c r="K729" i="1" s="1"/>
  <c r="J753" i="1"/>
  <c r="K753" i="1" s="1"/>
  <c r="J669" i="1"/>
  <c r="K669" i="1" s="1"/>
  <c r="J647" i="1"/>
  <c r="K647" i="1" s="1"/>
  <c r="J625" i="1"/>
  <c r="K625" i="1" s="1"/>
  <c r="J608" i="1"/>
  <c r="K608" i="1" s="1"/>
  <c r="J586" i="1"/>
  <c r="K586" i="1" s="1"/>
  <c r="J564" i="1"/>
  <c r="K564" i="1" s="1"/>
  <c r="J547" i="1"/>
  <c r="K547" i="1" s="1"/>
  <c r="J525" i="1"/>
  <c r="K525" i="1" s="1"/>
  <c r="J502" i="1"/>
  <c r="K502" i="1" s="1"/>
  <c r="J480" i="1"/>
  <c r="K480" i="1" s="1"/>
  <c r="J1504" i="1"/>
  <c r="K1504" i="1" s="1"/>
  <c r="J446" i="1"/>
  <c r="K446" i="1" s="1"/>
  <c r="J428" i="1"/>
  <c r="K428" i="1" s="1"/>
  <c r="J1561" i="1"/>
  <c r="K1561" i="1" s="1"/>
  <c r="J412" i="1"/>
  <c r="K412" i="1" s="1"/>
  <c r="J1587" i="1"/>
  <c r="K1587" i="1" s="1"/>
  <c r="J1600" i="1"/>
  <c r="K1600" i="1" s="1"/>
  <c r="J385" i="1"/>
  <c r="K385" i="1" s="1"/>
  <c r="J1627" i="1"/>
  <c r="K1627" i="1" s="1"/>
  <c r="J363" i="1"/>
  <c r="K363" i="1" s="1"/>
  <c r="J337" i="1"/>
  <c r="K337" i="1" s="1"/>
  <c r="J350" i="1"/>
  <c r="K350" i="1" s="1"/>
  <c r="J330" i="1"/>
  <c r="K330" i="1" s="1"/>
  <c r="J314" i="1"/>
  <c r="K314" i="1" s="1"/>
  <c r="J303" i="1"/>
  <c r="K303" i="1" s="1"/>
  <c r="J1715" i="1"/>
  <c r="K1715" i="1" s="1"/>
  <c r="J287" i="1"/>
  <c r="K287" i="1" s="1"/>
  <c r="J277" i="1"/>
  <c r="K277" i="1" s="1"/>
  <c r="J265" i="1"/>
  <c r="K265" i="1" s="1"/>
  <c r="J254" i="1"/>
  <c r="K254" i="1" s="1"/>
  <c r="J245" i="1"/>
  <c r="K245" i="1" s="1"/>
  <c r="J239" i="1"/>
  <c r="K239" i="1" s="1"/>
  <c r="J219" i="1"/>
  <c r="K219" i="1" s="1"/>
  <c r="J212" i="1"/>
  <c r="K212" i="1" s="1"/>
  <c r="J207" i="1"/>
  <c r="K207" i="1" s="1"/>
  <c r="J185" i="1"/>
  <c r="K185" i="1" s="1"/>
  <c r="J183" i="1"/>
  <c r="K183" i="1" s="1"/>
  <c r="J172" i="1"/>
  <c r="K172" i="1" s="1"/>
  <c r="J1871" i="1"/>
  <c r="K1871" i="1" s="1"/>
  <c r="J153" i="1"/>
  <c r="K153" i="1" s="1"/>
  <c r="J1895" i="1"/>
  <c r="K1895" i="1" s="1"/>
  <c r="J109" i="1"/>
  <c r="K109" i="1" s="1"/>
  <c r="J122" i="1"/>
  <c r="K122" i="1" s="1"/>
  <c r="J1931" i="1"/>
  <c r="K1931" i="1" s="1"/>
  <c r="J1943" i="1"/>
  <c r="K1943" i="1" s="1"/>
  <c r="J75" i="1"/>
  <c r="K75" i="1" s="1"/>
  <c r="J65" i="1"/>
  <c r="K65" i="1" s="1"/>
  <c r="J55" i="1"/>
  <c r="K55" i="1" s="1"/>
  <c r="J42" i="1"/>
  <c r="K42" i="1" s="1"/>
  <c r="J31" i="1"/>
  <c r="K31" i="1" s="1"/>
  <c r="J24" i="1"/>
  <c r="K24" i="1" s="1"/>
  <c r="J1195" i="1"/>
  <c r="K1195" i="1" s="1"/>
  <c r="J1019" i="1"/>
  <c r="K1019" i="1" s="1"/>
  <c r="J1857" i="1"/>
  <c r="K1857" i="1" s="1"/>
  <c r="J901" i="1"/>
  <c r="K901" i="1" s="1"/>
  <c r="J877" i="1"/>
  <c r="K877" i="1" s="1"/>
  <c r="J853" i="1"/>
  <c r="K853" i="1" s="1"/>
  <c r="J829" i="1"/>
  <c r="K829" i="1" s="1"/>
  <c r="J804" i="1"/>
  <c r="K804" i="1" s="1"/>
  <c r="J780" i="1"/>
  <c r="K780" i="1" s="1"/>
  <c r="J687" i="1"/>
  <c r="K687" i="1" s="1"/>
  <c r="J711" i="1"/>
  <c r="K711" i="1" s="1"/>
  <c r="J735" i="1"/>
  <c r="K735" i="1" s="1"/>
  <c r="J759" i="1"/>
  <c r="K759" i="1" s="1"/>
  <c r="J668" i="1"/>
  <c r="K668" i="1" s="1"/>
  <c r="J646" i="1"/>
  <c r="K646" i="1" s="1"/>
  <c r="J624" i="1"/>
  <c r="K624" i="1" s="1"/>
  <c r="J607" i="1"/>
  <c r="K607" i="1" s="1"/>
  <c r="J585" i="1"/>
  <c r="K585" i="1" s="1"/>
  <c r="J563" i="1"/>
  <c r="K563" i="1" s="1"/>
  <c r="J541" i="1"/>
  <c r="K541" i="1" s="1"/>
  <c r="J523" i="1"/>
  <c r="K523" i="1" s="1"/>
  <c r="J501" i="1"/>
  <c r="K501" i="1" s="1"/>
  <c r="J479" i="1"/>
  <c r="K479" i="1" s="1"/>
  <c r="J465" i="1"/>
  <c r="K465" i="1" s="1"/>
  <c r="J447" i="1"/>
  <c r="K447" i="1" s="1"/>
  <c r="J429" i="1"/>
  <c r="K429" i="1" s="1"/>
  <c r="J420" i="1"/>
  <c r="K420" i="1" s="1"/>
  <c r="J411" i="1"/>
  <c r="K411" i="1" s="1"/>
  <c r="J400" i="1"/>
  <c r="K400" i="1" s="1"/>
  <c r="J392" i="1"/>
  <c r="K392" i="1" s="1"/>
  <c r="J384" i="1"/>
  <c r="K384" i="1" s="1"/>
  <c r="J1628" i="1"/>
  <c r="K1628" i="1" s="1"/>
  <c r="J364" i="1"/>
  <c r="K364" i="1" s="1"/>
  <c r="J338" i="1"/>
  <c r="K338" i="1" s="1"/>
  <c r="J351" i="1"/>
  <c r="K351" i="1" s="1"/>
  <c r="J331" i="1"/>
  <c r="K331" i="1" s="1"/>
  <c r="J307" i="1"/>
  <c r="K307" i="1" s="1"/>
  <c r="J1704" i="1"/>
  <c r="K1704" i="1" s="1"/>
  <c r="J292" i="1"/>
  <c r="K292" i="1" s="1"/>
  <c r="J288" i="1"/>
  <c r="K288" i="1" s="1"/>
  <c r="J276" i="1"/>
  <c r="K276" i="1" s="1"/>
  <c r="J263" i="1"/>
  <c r="K263" i="1" s="1"/>
  <c r="J255" i="1"/>
  <c r="K255" i="1" s="1"/>
  <c r="J228" i="1"/>
  <c r="K228" i="1" s="1"/>
  <c r="J240" i="1"/>
  <c r="K240" i="1" s="1"/>
  <c r="J220" i="1"/>
  <c r="K220" i="1" s="1"/>
  <c r="J213" i="1"/>
  <c r="K213" i="1" s="1"/>
  <c r="J208" i="1"/>
  <c r="K208" i="1" s="1"/>
  <c r="J186" i="1"/>
  <c r="K186" i="1" s="1"/>
  <c r="J182" i="1"/>
  <c r="K182" i="1" s="1"/>
  <c r="J173" i="1"/>
  <c r="K173" i="1" s="1"/>
  <c r="J160" i="1"/>
  <c r="K160" i="1" s="1"/>
  <c r="J154" i="1"/>
  <c r="K154" i="1" s="1"/>
  <c r="J141" i="1"/>
  <c r="K141" i="1" s="1"/>
  <c r="J110" i="1"/>
  <c r="K110" i="1" s="1"/>
  <c r="J124" i="1"/>
  <c r="K124" i="1" s="1"/>
  <c r="J106" i="1"/>
  <c r="K106" i="1" s="1"/>
  <c r="J93" i="1"/>
  <c r="K93" i="1" s="1"/>
  <c r="J78" i="1"/>
  <c r="K78" i="1" s="1"/>
  <c r="J66" i="1"/>
  <c r="K66" i="1" s="1"/>
  <c r="J54" i="1"/>
  <c r="K54" i="1" s="1"/>
  <c r="J41" i="1"/>
  <c r="K41" i="1" s="1"/>
  <c r="J2004" i="1"/>
  <c r="K2004" i="1" s="1"/>
  <c r="J21" i="1"/>
  <c r="K21" i="1" s="1"/>
  <c r="J1102" i="1"/>
  <c r="K1102" i="1" s="1"/>
  <c r="J1044" i="1"/>
  <c r="K1044" i="1" s="1"/>
  <c r="J1467" i="1"/>
  <c r="K1467" i="1" s="1"/>
  <c r="J900" i="1"/>
  <c r="K900" i="1" s="1"/>
  <c r="J876" i="1"/>
  <c r="K876" i="1" s="1"/>
  <c r="J852" i="1"/>
  <c r="K852" i="1" s="1"/>
  <c r="J828" i="1"/>
  <c r="K828" i="1" s="1"/>
  <c r="J803" i="1"/>
  <c r="K803" i="1" s="1"/>
  <c r="J779" i="1"/>
  <c r="K779" i="1" s="1"/>
  <c r="J688" i="1"/>
  <c r="K688" i="1" s="1"/>
  <c r="J712" i="1"/>
  <c r="K712" i="1" s="1"/>
  <c r="J736" i="1"/>
  <c r="K736" i="1" s="1"/>
  <c r="J760" i="1"/>
  <c r="K760" i="1" s="1"/>
  <c r="J667" i="1"/>
  <c r="K667" i="1" s="1"/>
  <c r="J645" i="1"/>
  <c r="K645" i="1" s="1"/>
  <c r="J623" i="1"/>
  <c r="K623" i="1" s="1"/>
  <c r="J601" i="1"/>
  <c r="K601" i="1" s="1"/>
  <c r="J584" i="1"/>
  <c r="K584" i="1" s="1"/>
  <c r="J562" i="1"/>
  <c r="K562" i="1" s="1"/>
  <c r="J540" i="1"/>
  <c r="K540" i="1" s="1"/>
  <c r="J522" i="1"/>
  <c r="K522" i="1" s="1"/>
  <c r="J500" i="1"/>
  <c r="K500" i="1" s="1"/>
  <c r="J478" i="1"/>
  <c r="K478" i="1" s="1"/>
  <c r="J459" i="1"/>
  <c r="K459" i="1" s="1"/>
  <c r="J448" i="1"/>
  <c r="K448" i="1" s="1"/>
  <c r="J430" i="1"/>
  <c r="K430" i="1" s="1"/>
  <c r="J1563" i="1"/>
  <c r="K1563" i="1" s="1"/>
  <c r="J410" i="1"/>
  <c r="K410" i="1" s="1"/>
  <c r="J399" i="1"/>
  <c r="K399" i="1" s="1"/>
  <c r="J390" i="1"/>
  <c r="K390" i="1" s="1"/>
  <c r="J383" i="1"/>
  <c r="K383" i="1" s="1"/>
  <c r="J1629" i="1"/>
  <c r="K1629" i="1" s="1"/>
  <c r="J360" i="1"/>
  <c r="K360" i="1" s="1"/>
  <c r="J339" i="1"/>
  <c r="K339" i="1" s="1"/>
  <c r="J352" i="1"/>
  <c r="K352" i="1" s="1"/>
  <c r="J332" i="1"/>
  <c r="K332" i="1" s="1"/>
  <c r="J308" i="1"/>
  <c r="K308" i="1" s="1"/>
  <c r="J302" i="1"/>
  <c r="K302" i="1" s="1"/>
  <c r="J293" i="1"/>
  <c r="K293" i="1" s="1"/>
  <c r="J289" i="1"/>
  <c r="K289" i="1" s="1"/>
  <c r="J266" i="1"/>
  <c r="K266" i="1" s="1"/>
  <c r="J264" i="1"/>
  <c r="K264" i="1" s="1"/>
  <c r="J253" i="1"/>
  <c r="K253" i="1" s="1"/>
  <c r="J229" i="1"/>
  <c r="K229" i="1" s="1"/>
  <c r="J241" i="1"/>
  <c r="K241" i="1" s="1"/>
  <c r="J1801" i="1"/>
  <c r="K1801" i="1" s="1"/>
  <c r="J1813" i="1"/>
  <c r="K1813" i="1" s="1"/>
  <c r="J209" i="1"/>
  <c r="K209" i="1" s="1"/>
  <c r="J187" i="1"/>
  <c r="K187" i="1" s="1"/>
  <c r="J181" i="1"/>
  <c r="K181" i="1" s="1"/>
  <c r="J171" i="1"/>
  <c r="K171" i="1" s="1"/>
  <c r="J161" i="1"/>
  <c r="K161" i="1" s="1"/>
  <c r="J155" i="1"/>
  <c r="K155" i="1" s="1"/>
  <c r="J142" i="1"/>
  <c r="K142" i="1" s="1"/>
  <c r="J111" i="1"/>
  <c r="K111" i="1" s="1"/>
  <c r="J126" i="1"/>
  <c r="K126" i="1" s="1"/>
  <c r="J107" i="1"/>
  <c r="K107" i="1" s="1"/>
  <c r="J92" i="1"/>
  <c r="K92" i="1" s="1"/>
  <c r="J79" i="1"/>
  <c r="K79" i="1" s="1"/>
  <c r="J70" i="1"/>
  <c r="K70" i="1" s="1"/>
  <c r="J52" i="1"/>
  <c r="K52" i="1" s="1"/>
  <c r="J38" i="1"/>
  <c r="K38" i="1" s="1"/>
  <c r="J2005" i="1"/>
  <c r="K2005" i="1" s="1"/>
  <c r="J16" i="1"/>
  <c r="K16" i="1" s="1"/>
  <c r="J1841" i="1"/>
  <c r="K1841" i="1" s="1"/>
  <c r="J1068" i="1"/>
  <c r="K1068" i="1" s="1"/>
  <c r="J1446" i="1"/>
  <c r="K1446" i="1" s="1"/>
  <c r="J899" i="1"/>
  <c r="K899" i="1" s="1"/>
  <c r="J875" i="1"/>
  <c r="K875" i="1" s="1"/>
  <c r="J851" i="1"/>
  <c r="K851" i="1" s="1"/>
  <c r="J827" i="1"/>
  <c r="K827" i="1" s="1"/>
  <c r="J802" i="1"/>
  <c r="K802" i="1" s="1"/>
  <c r="J778" i="1"/>
  <c r="K778" i="1" s="1"/>
  <c r="J689" i="1"/>
  <c r="K689" i="1" s="1"/>
  <c r="J713" i="1"/>
  <c r="K713" i="1" s="1"/>
  <c r="J737" i="1"/>
  <c r="K737" i="1" s="1"/>
  <c r="J761" i="1"/>
  <c r="K761" i="1" s="1"/>
  <c r="J661" i="1"/>
  <c r="K661" i="1" s="1"/>
  <c r="J644" i="1"/>
  <c r="K644" i="1" s="1"/>
  <c r="J622" i="1"/>
  <c r="K622" i="1" s="1"/>
  <c r="J600" i="1"/>
  <c r="K600" i="1" s="1"/>
  <c r="J583" i="1"/>
  <c r="K583" i="1" s="1"/>
  <c r="J561" i="1"/>
  <c r="K561" i="1" s="1"/>
  <c r="J539" i="1"/>
  <c r="K539" i="1" s="1"/>
  <c r="J516" i="1"/>
  <c r="K516" i="1" s="1"/>
  <c r="J1982" i="1"/>
  <c r="K1982" i="1" s="1"/>
  <c r="J188" i="1"/>
  <c r="K188" i="1" s="1"/>
  <c r="J309" i="1"/>
  <c r="K309" i="1" s="1"/>
  <c r="J449" i="1"/>
  <c r="K449" i="1" s="1"/>
  <c r="J71" i="1"/>
  <c r="K71" i="1" s="1"/>
  <c r="J201" i="1"/>
  <c r="K201" i="1" s="1"/>
  <c r="J333" i="1"/>
  <c r="K333" i="1" s="1"/>
  <c r="J1512" i="1"/>
  <c r="K1512" i="1" s="1"/>
  <c r="J1958" i="1"/>
  <c r="K1958" i="1" s="1"/>
  <c r="J1814" i="1"/>
  <c r="K1814" i="1" s="1"/>
  <c r="J353" i="1"/>
  <c r="K353" i="1" s="1"/>
  <c r="J477" i="1"/>
  <c r="K477" i="1" s="1"/>
  <c r="J89" i="1"/>
  <c r="K89" i="1" s="1"/>
  <c r="J221" i="1"/>
  <c r="K221" i="1" s="1"/>
  <c r="J340" i="1"/>
  <c r="K340" i="1" s="1"/>
  <c r="J499" i="1"/>
  <c r="K499" i="1" s="1"/>
  <c r="K1760" i="1"/>
  <c r="K989" i="1"/>
  <c r="K953" i="1"/>
  <c r="K294" i="1"/>
  <c r="K1883" i="1"/>
  <c r="K1098" i="1"/>
  <c r="K1624" i="1"/>
  <c r="K1105" i="1"/>
  <c r="K1754" i="1"/>
  <c r="K380" i="1"/>
  <c r="K1850" i="1"/>
  <c r="K150" i="1"/>
  <c r="K1952" i="1"/>
  <c r="K170" i="1"/>
  <c r="K248" i="1"/>
  <c r="K1948" i="1"/>
  <c r="K1564" i="1"/>
  <c r="K97" i="1"/>
  <c r="K77" i="1"/>
  <c r="K1909" i="1"/>
  <c r="K1204" i="1"/>
  <c r="K1149" i="1"/>
  <c r="K1140" i="1"/>
  <c r="K1534" i="1"/>
  <c r="K409" i="1"/>
  <c r="K1505" i="1"/>
  <c r="K1235" i="1"/>
  <c r="K1196" i="1"/>
  <c r="K1302" i="1"/>
  <c r="K1623" i="1"/>
  <c r="K1363" i="1"/>
  <c r="K1658" i="1"/>
  <c r="K1169" i="1"/>
  <c r="K1458" i="1"/>
  <c r="K1309" i="1"/>
  <c r="K1666" i="1"/>
  <c r="K1605" i="1"/>
  <c r="K1751" i="1"/>
  <c r="K1659" i="1"/>
  <c r="K1572" i="1"/>
  <c r="K1299" i="1"/>
  <c r="K1023" i="1"/>
  <c r="AJ1060" i="6" l="1"/>
  <c r="AJ1653" i="6"/>
  <c r="AJ361" i="6"/>
  <c r="AJ1757" i="6"/>
  <c r="AJ460" i="6"/>
  <c r="AJ2327" i="6"/>
  <c r="AJ2007" i="6"/>
  <c r="AJ2050" i="6"/>
  <c r="AJ1400" i="6"/>
  <c r="AJ649" i="6"/>
  <c r="AJ808" i="6"/>
  <c r="AJ1390" i="6"/>
  <c r="AJ227" i="6"/>
  <c r="AJ355" i="6"/>
  <c r="AJ908" i="6"/>
  <c r="AJ434" i="6"/>
  <c r="AJ220" i="6"/>
  <c r="AJ267" i="6"/>
  <c r="AJ2187" i="6"/>
  <c r="AJ384" i="6"/>
  <c r="AJ2528" i="6"/>
  <c r="AJ818" i="6"/>
  <c r="AJ1228" i="6"/>
  <c r="AJ333" i="6"/>
  <c r="AJ1326" i="6"/>
  <c r="AJ2291" i="6"/>
  <c r="AJ1264" i="6"/>
  <c r="AJ931" i="6"/>
  <c r="AJ2336" i="6"/>
  <c r="AJ1538" i="6"/>
  <c r="AJ2449" i="6"/>
  <c r="AJ2348" i="6"/>
  <c r="AJ268" i="6"/>
  <c r="AJ1679" i="6"/>
  <c r="AJ1634" i="6"/>
  <c r="AJ689" i="6"/>
  <c r="AJ363" i="6"/>
  <c r="AJ554" i="6"/>
  <c r="AJ1229" i="6"/>
  <c r="AJ459" i="6"/>
  <c r="AJ1966" i="6"/>
  <c r="AJ2350" i="6"/>
  <c r="AJ1206" i="6"/>
  <c r="AJ719" i="6"/>
  <c r="AJ669" i="6"/>
  <c r="AJ1573" i="6"/>
  <c r="AJ2237" i="6"/>
  <c r="AJ559" i="6"/>
  <c r="AJ628" i="6"/>
  <c r="AJ873" i="6"/>
  <c r="AJ171" i="6"/>
  <c r="AJ647" i="6"/>
  <c r="AJ600" i="6"/>
  <c r="AJ612" i="6"/>
  <c r="AJ1258" i="6"/>
  <c r="AJ733" i="6"/>
  <c r="AJ1818" i="6"/>
  <c r="AJ1201" i="6"/>
  <c r="AJ59" i="6"/>
  <c r="AJ2359" i="6"/>
  <c r="AJ725" i="6"/>
  <c r="AJ516" i="6"/>
  <c r="AJ755" i="6"/>
  <c r="AJ1713" i="6"/>
  <c r="AJ1840" i="6"/>
  <c r="AJ2033" i="6"/>
  <c r="AJ1991" i="6"/>
  <c r="AJ1017" i="6"/>
  <c r="AJ1509" i="6"/>
  <c r="AJ1616" i="6"/>
  <c r="AJ1786" i="6"/>
  <c r="AJ309" i="6"/>
  <c r="AJ2051" i="6"/>
  <c r="AJ710" i="6"/>
  <c r="AJ1249" i="6"/>
  <c r="AJ1702" i="6"/>
  <c r="AJ1540" i="6"/>
  <c r="AJ230" i="6"/>
  <c r="AJ47" i="6"/>
  <c r="AJ2404" i="6"/>
  <c r="AJ2544" i="6"/>
  <c r="AJ101" i="6"/>
  <c r="AJ2427" i="6"/>
  <c r="AJ1546" i="6"/>
  <c r="AJ1152" i="6"/>
  <c r="AJ1722" i="6"/>
  <c r="AJ1606" i="6"/>
  <c r="AJ1322" i="6"/>
  <c r="AJ1328" i="6"/>
  <c r="AJ405" i="6"/>
  <c r="AJ1163" i="6"/>
  <c r="AJ2099" i="6"/>
  <c r="AJ1849" i="6"/>
  <c r="AJ1988" i="6"/>
  <c r="AJ1806" i="6"/>
  <c r="AJ1111" i="6"/>
  <c r="AJ519" i="6"/>
  <c r="AJ1455" i="6"/>
  <c r="AJ2253" i="6"/>
  <c r="AJ724" i="6"/>
  <c r="AJ1891" i="6"/>
  <c r="AJ1715" i="6"/>
  <c r="AJ1550" i="6"/>
  <c r="AJ1335" i="6"/>
  <c r="AJ1595" i="6"/>
  <c r="AJ2183" i="6"/>
  <c r="AJ1591" i="6"/>
  <c r="AJ1967" i="6"/>
  <c r="AJ2286" i="6"/>
  <c r="AJ534" i="6"/>
  <c r="AJ2473" i="6"/>
  <c r="AJ2512" i="6"/>
  <c r="AJ2479" i="6"/>
  <c r="AJ2574" i="6"/>
  <c r="AJ33" i="6"/>
  <c r="AJ791" i="6"/>
  <c r="AJ2100" i="6"/>
  <c r="AJ2289" i="6"/>
  <c r="AJ1127" i="6"/>
  <c r="AJ2146" i="6"/>
  <c r="AJ1190" i="6"/>
  <c r="AJ2133" i="6"/>
  <c r="AJ721" i="6"/>
  <c r="AJ1370" i="6"/>
  <c r="AJ1696" i="6"/>
  <c r="AJ2510" i="6"/>
  <c r="AJ1194" i="6"/>
  <c r="AJ11" i="6"/>
  <c r="AJ85" i="6"/>
  <c r="AJ136" i="6"/>
  <c r="AJ2411" i="6"/>
  <c r="AJ2412" i="6"/>
  <c r="AJ677" i="6"/>
  <c r="AJ1759" i="6"/>
  <c r="AJ1003" i="6"/>
  <c r="AJ2034" i="6"/>
  <c r="AJ1142" i="6"/>
  <c r="AJ249" i="6"/>
  <c r="AJ2401" i="6"/>
  <c r="AJ1947" i="6"/>
  <c r="AJ174" i="6"/>
  <c r="AJ2196" i="6"/>
  <c r="AJ734" i="6"/>
  <c r="AJ1135" i="6"/>
  <c r="AJ2019" i="6"/>
  <c r="AJ759" i="6"/>
  <c r="AJ1724" i="6"/>
  <c r="AJ1023" i="6"/>
  <c r="AJ992" i="6"/>
  <c r="AJ1905" i="6"/>
  <c r="AJ626" i="6"/>
  <c r="AJ1596" i="6"/>
  <c r="AJ1301" i="6"/>
  <c r="AJ1782" i="6"/>
  <c r="AJ513" i="6"/>
  <c r="AJ2264" i="6"/>
  <c r="AJ1081" i="6"/>
  <c r="AJ852" i="6"/>
  <c r="AJ1200" i="6"/>
  <c r="AJ1958" i="6"/>
  <c r="AJ2296" i="6"/>
  <c r="AJ2556" i="6"/>
  <c r="AJ2207" i="6"/>
  <c r="AJ2131" i="6"/>
  <c r="AJ1108" i="6"/>
  <c r="AJ1917" i="6"/>
  <c r="AJ119" i="6"/>
  <c r="AJ1485" i="6"/>
  <c r="AJ350" i="6"/>
  <c r="AJ2254" i="6"/>
  <c r="AJ2245" i="6"/>
  <c r="AJ1523" i="6"/>
  <c r="AJ1173" i="6"/>
  <c r="AJ1404" i="6"/>
  <c r="AJ1535" i="6"/>
  <c r="AJ1504" i="6"/>
  <c r="AJ2332" i="6"/>
  <c r="AJ947" i="6"/>
  <c r="AJ1658" i="6"/>
  <c r="AJ167" i="6"/>
  <c r="AJ1273" i="6"/>
  <c r="AJ2136" i="6"/>
  <c r="AJ2374" i="6"/>
  <c r="AJ1042" i="6"/>
  <c r="AJ489" i="6"/>
  <c r="AJ1772" i="6"/>
  <c r="AJ210" i="6"/>
  <c r="AJ1916" i="6"/>
  <c r="AJ1378" i="6"/>
  <c r="AJ1768" i="6"/>
  <c r="AJ2555" i="6"/>
  <c r="AJ4" i="6"/>
  <c r="AJ900" i="6"/>
  <c r="AJ2064" i="6"/>
  <c r="AJ394" i="6"/>
  <c r="AJ311" i="6"/>
  <c r="AJ1960" i="6"/>
  <c r="AJ2429" i="6"/>
  <c r="AJ935" i="6"/>
  <c r="AJ2583" i="6"/>
  <c r="AJ54" i="6"/>
  <c r="AJ1918" i="6"/>
  <c r="AJ1395" i="6"/>
  <c r="AJ571" i="6"/>
  <c r="AJ1437" i="6"/>
  <c r="AJ2351" i="6"/>
  <c r="AJ1151" i="6"/>
  <c r="AJ648" i="6"/>
  <c r="AJ2138" i="6"/>
  <c r="AJ557" i="6"/>
  <c r="AJ2128" i="6"/>
  <c r="AJ2229" i="6"/>
  <c r="AJ2159" i="6"/>
  <c r="AJ586" i="6"/>
  <c r="AJ2143" i="6"/>
  <c r="AJ698" i="6"/>
  <c r="AJ1668" i="6"/>
  <c r="AJ697" i="6"/>
  <c r="AJ395" i="6"/>
  <c r="AJ1549" i="6"/>
  <c r="AJ1628" i="6"/>
  <c r="AJ1508" i="6"/>
  <c r="AJ663" i="6"/>
  <c r="AJ1158" i="6"/>
  <c r="AJ624" i="6"/>
  <c r="AJ2537" i="6"/>
  <c r="AJ87" i="6"/>
  <c r="AJ917" i="6"/>
  <c r="AJ1625" i="6"/>
  <c r="AJ1923" i="6"/>
  <c r="AJ2571" i="6"/>
  <c r="AJ364" i="6"/>
  <c r="AJ1646" i="6"/>
  <c r="AJ561" i="6"/>
  <c r="AJ2278" i="6"/>
  <c r="AJ1298" i="6"/>
  <c r="AJ1911" i="6"/>
  <c r="AJ453" i="6"/>
  <c r="AJ62" i="6"/>
  <c r="AJ370" i="6"/>
  <c r="AJ1946" i="6"/>
  <c r="AJ1489" i="6"/>
  <c r="AJ476" i="6"/>
  <c r="AJ159" i="6"/>
  <c r="AJ1993" i="6"/>
  <c r="AJ637" i="6"/>
  <c r="AJ402" i="6"/>
  <c r="AJ315" i="6"/>
  <c r="AJ2341" i="6"/>
  <c r="AJ2068" i="6"/>
  <c r="AJ2450" i="6"/>
  <c r="AJ1734" i="6"/>
  <c r="AJ2565" i="6"/>
  <c r="AJ2167" i="6"/>
  <c r="AJ1520" i="6"/>
  <c r="AJ912" i="6"/>
  <c r="AJ2342" i="6"/>
  <c r="AJ797" i="6"/>
  <c r="AJ1213" i="6"/>
  <c r="AJ1490" i="6"/>
  <c r="AJ2301" i="6"/>
  <c r="AJ2003" i="6"/>
  <c r="AJ407" i="6"/>
  <c r="AJ954" i="6"/>
  <c r="AJ211" i="6"/>
  <c r="AJ806" i="6"/>
  <c r="AJ753" i="6"/>
  <c r="AJ2074" i="6"/>
  <c r="AJ1663" i="6"/>
  <c r="AJ456" i="6"/>
  <c r="AJ2263" i="6"/>
  <c r="AJ739" i="6"/>
  <c r="AJ1801" i="6"/>
  <c r="AJ1463" i="6"/>
  <c r="AJ2588" i="6"/>
  <c r="AJ2054" i="6"/>
  <c r="AJ2006" i="6"/>
  <c r="AJ656" i="6"/>
  <c r="AJ675" i="6"/>
  <c r="AJ383" i="6"/>
  <c r="AJ2573" i="6"/>
  <c r="AJ15" i="6"/>
  <c r="AJ830" i="6"/>
  <c r="AJ162" i="6"/>
  <c r="AJ94" i="6"/>
  <c r="AJ125" i="6"/>
  <c r="AJ943" i="6"/>
  <c r="AJ964" i="6"/>
  <c r="AJ416" i="6"/>
  <c r="AJ1362" i="6"/>
  <c r="AJ2213" i="6"/>
  <c r="AJ604" i="6"/>
  <c r="AJ2075" i="6"/>
  <c r="AJ1871" i="6"/>
  <c r="AJ2179" i="6"/>
  <c r="AJ2368" i="6"/>
  <c r="AJ2302" i="6"/>
  <c r="AJ7" i="6"/>
  <c r="AJ46" i="6"/>
  <c r="AJ820" i="6"/>
  <c r="AJ2248" i="6"/>
  <c r="AJ2445" i="6"/>
  <c r="AJ1220" i="6"/>
  <c r="AJ2036" i="6"/>
  <c r="AJ2031" i="6"/>
  <c r="AJ1277" i="6"/>
  <c r="AJ1375" i="6"/>
  <c r="AJ1293" i="6"/>
  <c r="AJ2265" i="6"/>
  <c r="AJ573" i="6"/>
  <c r="AJ1464" i="6"/>
  <c r="AJ1191" i="6"/>
  <c r="AJ1678" i="6"/>
  <c r="AJ1533" i="6"/>
  <c r="AJ219" i="6"/>
  <c r="AJ688" i="6"/>
  <c r="AJ467" i="6"/>
  <c r="AJ1396" i="6"/>
  <c r="AJ996" i="6"/>
  <c r="AJ2433" i="6"/>
  <c r="AJ30" i="6"/>
  <c r="AJ2465" i="6"/>
  <c r="AJ824" i="6"/>
  <c r="AJ1784" i="6"/>
  <c r="AJ1963" i="6"/>
  <c r="AJ1276" i="6"/>
  <c r="AJ961" i="6"/>
  <c r="AJ1605" i="6"/>
  <c r="AJ2409" i="6"/>
  <c r="AJ2287" i="6"/>
  <c r="AJ1584" i="6"/>
  <c r="AJ840" i="6"/>
  <c r="AJ676" i="6"/>
  <c r="AJ2199" i="6"/>
  <c r="AJ42" i="6"/>
  <c r="AJ2435" i="6"/>
  <c r="AJ1799" i="6"/>
  <c r="AJ388" i="6"/>
  <c r="AJ866" i="6"/>
  <c r="AJ2357" i="6"/>
  <c r="AJ2065" i="6"/>
  <c r="AJ1858" i="6"/>
  <c r="AJ1461" i="6"/>
  <c r="AJ956" i="6"/>
  <c r="AJ2165" i="6"/>
  <c r="AJ2320" i="6"/>
  <c r="AJ514" i="6"/>
  <c r="AJ1440" i="6"/>
  <c r="AJ1350" i="6"/>
  <c r="AJ2057" i="6"/>
  <c r="AJ518" i="6"/>
  <c r="AJ1251" i="6"/>
  <c r="AJ875" i="6"/>
  <c r="AJ584" i="6"/>
  <c r="AJ1815" i="6"/>
  <c r="AJ1022" i="6"/>
  <c r="AJ2554" i="6"/>
  <c r="AJ1005" i="6"/>
  <c r="AJ1161" i="6"/>
  <c r="AJ490" i="6"/>
  <c r="AJ691" i="6"/>
  <c r="AJ411" i="6"/>
  <c r="AJ2591" i="6"/>
  <c r="AJ1619" i="6"/>
  <c r="AJ2557" i="6"/>
  <c r="AJ2294" i="6"/>
  <c r="AJ2192" i="6"/>
  <c r="AJ2447" i="6"/>
  <c r="AJ423" i="6"/>
  <c r="AJ431" i="6"/>
  <c r="AJ2270" i="6"/>
  <c r="AJ651" i="6"/>
  <c r="AJ621" i="6"/>
  <c r="AJ473" i="6"/>
  <c r="AJ1823" i="6"/>
  <c r="AJ2215" i="6"/>
  <c r="AJ1518" i="6"/>
  <c r="AJ2271" i="6"/>
  <c r="AJ763" i="6"/>
  <c r="AJ1779" i="6"/>
  <c r="AJ1726" i="6"/>
  <c r="AJ192" i="6"/>
  <c r="AJ2262" i="6"/>
  <c r="AJ2190" i="6"/>
  <c r="AJ1222" i="6"/>
  <c r="AJ1047" i="6"/>
  <c r="AJ2220" i="6"/>
  <c r="AJ1172" i="6"/>
  <c r="AJ246" i="6"/>
  <c r="AJ2339" i="6"/>
  <c r="AJ682" i="6"/>
  <c r="AJ145" i="6"/>
  <c r="AJ1339" i="6"/>
  <c r="AJ1049" i="6"/>
  <c r="AJ2155" i="6"/>
  <c r="AJ1088" i="6"/>
  <c r="AJ1718" i="6"/>
  <c r="AJ987" i="6"/>
  <c r="AJ86" i="6"/>
  <c r="AJ1051" i="6"/>
  <c r="AJ1260" i="6"/>
  <c r="AJ412" i="6"/>
  <c r="AJ168" i="6"/>
  <c r="AJ337" i="6"/>
  <c r="AJ60" i="6"/>
  <c r="AJ2443" i="6"/>
  <c r="AJ1115" i="6"/>
  <c r="AJ189" i="6"/>
  <c r="AJ291" i="6"/>
  <c r="AJ242" i="6"/>
  <c r="AJ252" i="6"/>
  <c r="AJ120" i="6"/>
  <c r="AJ1982" i="6"/>
  <c r="AJ1670" i="6"/>
  <c r="AJ263" i="6"/>
  <c r="AJ455" i="6"/>
  <c r="AJ197" i="6"/>
  <c r="AJ941" i="6"/>
  <c r="AJ322" i="6"/>
  <c r="AJ1676" i="6"/>
  <c r="AJ674" i="6"/>
  <c r="AJ1598" i="6"/>
  <c r="AJ2553" i="6"/>
  <c r="AJ1248" i="6"/>
  <c r="AJ225" i="6"/>
  <c r="AJ2509" i="6"/>
  <c r="AJ284" i="6"/>
  <c r="AJ2240" i="6"/>
  <c r="AJ1186" i="6"/>
  <c r="AJ1746" i="6"/>
  <c r="AJ816" i="6"/>
  <c r="AJ410" i="6"/>
  <c r="AJ1031" i="6"/>
  <c r="AJ99" i="6"/>
  <c r="AJ358" i="6"/>
  <c r="AJ1669" i="6"/>
  <c r="AJ874" i="6"/>
  <c r="AJ137" i="6"/>
  <c r="AJ1043" i="6"/>
  <c r="AJ767" i="6"/>
  <c r="AJ1866" i="6"/>
  <c r="AJ555" i="6"/>
  <c r="AJ1184" i="6"/>
  <c r="AJ617" i="6"/>
  <c r="AJ481" i="6"/>
  <c r="AJ913" i="6"/>
  <c r="AJ1401" i="6"/>
  <c r="AJ1850" i="6"/>
  <c r="AJ2077" i="6"/>
  <c r="AJ2425" i="6"/>
  <c r="AJ179" i="6"/>
  <c r="AJ1629" i="6"/>
  <c r="AJ904" i="6"/>
  <c r="AJ1997" i="6"/>
  <c r="AJ501" i="6"/>
  <c r="AJ1932" i="6"/>
  <c r="AJ83" i="6"/>
  <c r="AJ153" i="6"/>
  <c r="AJ577" i="6"/>
  <c r="AJ965" i="6"/>
  <c r="AJ1618" i="6"/>
  <c r="AJ1675" i="6"/>
  <c r="AJ2177" i="6"/>
  <c r="AJ1902" i="6"/>
  <c r="AJ841" i="6"/>
  <c r="AJ2096" i="6"/>
  <c r="AJ2092" i="6"/>
  <c r="AJ544" i="6"/>
  <c r="AJ228" i="6"/>
  <c r="AJ2322" i="6"/>
  <c r="AJ261" i="6"/>
  <c r="AJ1613" i="6"/>
  <c r="AJ590" i="6"/>
  <c r="AJ71" i="6"/>
  <c r="AJ758" i="6"/>
  <c r="AJ112" i="6"/>
  <c r="AJ1314" i="6"/>
  <c r="AJ1356" i="6"/>
  <c r="AJ1705" i="6"/>
  <c r="AJ1558" i="6"/>
  <c r="AJ857" i="6"/>
  <c r="AJ1024" i="6"/>
  <c r="AJ1058" i="6"/>
  <c r="AJ705" i="6"/>
  <c r="AJ1877" i="6"/>
  <c r="AJ1137" i="6"/>
  <c r="AJ620" i="6"/>
  <c r="AJ1889" i="6"/>
  <c r="AJ838" i="6"/>
  <c r="AJ463" i="6"/>
  <c r="AJ1082" i="6"/>
  <c r="AJ572" i="6"/>
  <c r="AJ995" i="6"/>
  <c r="AJ2147" i="6"/>
  <c r="AJ1566" i="6"/>
  <c r="AJ19" i="6"/>
  <c r="AJ1185" i="6"/>
  <c r="AJ2024" i="6"/>
  <c r="AJ254" i="6"/>
  <c r="AJ2352" i="6"/>
  <c r="AJ1420" i="6"/>
  <c r="AJ515" i="6"/>
  <c r="AJ2023" i="6"/>
  <c r="AJ2101" i="6"/>
  <c r="AJ1073" i="6"/>
  <c r="AJ381" i="6"/>
  <c r="AJ1926" i="6"/>
  <c r="AJ1012" i="6"/>
  <c r="AJ202" i="6"/>
  <c r="AJ340" i="6"/>
  <c r="AJ77" i="6"/>
  <c r="AJ260" i="6"/>
  <c r="AJ640" i="6"/>
  <c r="AJ1128" i="6"/>
  <c r="AJ1822" i="6"/>
  <c r="AJ1435" i="6"/>
  <c r="AJ1541" i="6"/>
  <c r="AJ1126" i="6"/>
  <c r="AJ25" i="6"/>
  <c r="AJ1069" i="6"/>
  <c r="AJ2246" i="6"/>
  <c r="AJ1738" i="6"/>
  <c r="AJ1257" i="6"/>
  <c r="AJ499" i="6"/>
  <c r="AJ1620" i="6"/>
  <c r="AJ2011" i="6"/>
  <c r="AJ2492" i="6"/>
  <c r="AJ2422" i="6"/>
  <c r="AJ1567" i="6"/>
  <c r="AJ1452" i="6"/>
  <c r="AJ773" i="6"/>
  <c r="AJ39" i="6"/>
  <c r="AJ814" i="6"/>
  <c r="AJ1875" i="6"/>
  <c r="AJ1398" i="6"/>
  <c r="AJ2525" i="6"/>
  <c r="AJ906" i="6"/>
  <c r="AJ226" i="6"/>
  <c r="AJ1843" i="6"/>
  <c r="AJ1089" i="6"/>
  <c r="AJ142" i="6"/>
  <c r="AJ1572" i="6"/>
  <c r="AJ2083" i="6"/>
  <c r="AJ357" i="6"/>
  <c r="AJ1295" i="6"/>
  <c r="AJ563" i="6"/>
  <c r="AJ779" i="6"/>
  <c r="AJ1449" i="6"/>
  <c r="AJ1624" i="6"/>
  <c r="AJ1207" i="6"/>
  <c r="AJ1626" i="6"/>
  <c r="AJ583" i="6"/>
  <c r="AJ2200" i="6"/>
  <c r="AJ1407" i="6"/>
  <c r="AJ1341" i="6"/>
  <c r="AJ1992" i="6"/>
  <c r="AJ793" i="6"/>
  <c r="AJ2082" i="6"/>
  <c r="AJ1874" i="6"/>
  <c r="AJ2038" i="6"/>
  <c r="AJ1698" i="6"/>
  <c r="AJ1460" i="6"/>
  <c r="AJ457" i="6"/>
  <c r="AJ2032" i="6"/>
  <c r="AJ2539" i="6"/>
  <c r="AJ1825" i="6"/>
  <c r="AJ491" i="6"/>
  <c r="AJ861" i="6"/>
  <c r="AJ686" i="6"/>
  <c r="AJ2307" i="6"/>
  <c r="AJ1306" i="6"/>
  <c r="AJ2564" i="6"/>
  <c r="AJ1324" i="6"/>
  <c r="AJ1821" i="6"/>
  <c r="AJ2385" i="6"/>
  <c r="AJ418" i="6"/>
  <c r="AJ1763" i="6"/>
  <c r="AJ627" i="6"/>
  <c r="AJ1530" i="6"/>
  <c r="AJ2459" i="6"/>
  <c r="AJ553" i="6"/>
  <c r="AJ930" i="6"/>
  <c r="AJ622" i="6"/>
  <c r="AJ1781" i="6"/>
  <c r="AJ1294" i="6"/>
  <c r="AJ2081" i="6"/>
  <c r="AJ1571" i="6"/>
  <c r="AJ63" i="6"/>
  <c r="AJ948" i="6"/>
  <c r="AJ2104" i="6"/>
  <c r="AJ918" i="6"/>
  <c r="AJ1852" i="6"/>
  <c r="AJ2580" i="6"/>
  <c r="AJ409" i="6"/>
  <c r="AJ523" i="6"/>
  <c r="AJ2241" i="6"/>
  <c r="AJ2349" i="6"/>
  <c r="AJ670" i="6"/>
  <c r="AJ2340" i="6"/>
  <c r="AJ1570" i="6"/>
  <c r="AJ115" i="6"/>
  <c r="AJ332" i="6"/>
  <c r="AJ58" i="6"/>
  <c r="AJ482" i="6"/>
  <c r="AJ2375" i="6"/>
  <c r="AJ2201" i="6"/>
  <c r="AJ1209" i="6"/>
  <c r="AJ1563" i="6"/>
  <c r="AJ2122" i="6"/>
  <c r="AJ2027" i="6"/>
  <c r="AJ1028" i="6"/>
  <c r="AJ478" i="6"/>
  <c r="AJ1083" i="6"/>
  <c r="AJ907" i="6"/>
  <c r="AJ888" i="6"/>
  <c r="AJ1285" i="6"/>
  <c r="AJ138" i="6"/>
  <c r="AJ435" i="6"/>
  <c r="AJ205" i="6"/>
  <c r="AJ641" i="6"/>
  <c r="AJ1500" i="6"/>
  <c r="AJ2360" i="6"/>
  <c r="AJ1928" i="6"/>
  <c r="AJ529" i="6"/>
  <c r="AJ1496" i="6"/>
  <c r="AJ1780" i="6"/>
  <c r="AJ2365" i="6"/>
  <c r="AJ1170" i="6"/>
  <c r="AJ2211" i="6"/>
  <c r="AJ32" i="6"/>
  <c r="AJ72" i="6"/>
  <c r="AJ2456" i="6"/>
  <c r="AJ2062" i="6"/>
  <c r="AJ2309" i="6"/>
  <c r="AJ305" i="6"/>
  <c r="AJ1920" i="6"/>
  <c r="AJ1559" i="6"/>
  <c r="AJ1033" i="6"/>
  <c r="AJ1633" i="6"/>
  <c r="AJ531" i="6"/>
  <c r="AJ151" i="6"/>
  <c r="AJ1414" i="6"/>
  <c r="AJ2095" i="6"/>
  <c r="AJ505" i="6"/>
  <c r="AJ18" i="6"/>
  <c r="AJ1006" i="6"/>
  <c r="AJ450" i="6"/>
  <c r="AJ2129" i="6"/>
  <c r="AJ2542" i="6"/>
  <c r="AJ84" i="6"/>
  <c r="AJ1560" i="6"/>
  <c r="AJ56" i="6"/>
  <c r="AJ2150" i="6"/>
  <c r="AJ708" i="6"/>
  <c r="AJ9" i="6"/>
  <c r="AJ1677" i="6"/>
  <c r="AJ1816" i="6"/>
  <c r="AJ2482" i="6"/>
  <c r="AJ2344" i="6"/>
  <c r="AJ642" i="6"/>
  <c r="AJ2127" i="6"/>
  <c r="AJ556" i="6"/>
  <c r="AJ367" i="6"/>
  <c r="AJ427" i="6"/>
  <c r="AJ1036" i="6"/>
  <c r="AJ1648" i="6"/>
  <c r="AJ2239" i="6"/>
  <c r="AJ2272" i="6"/>
  <c r="AJ2282" i="6"/>
  <c r="AJ2333" i="6"/>
  <c r="AJ1195" i="6"/>
  <c r="AJ1745" i="6"/>
  <c r="AJ1168" i="6"/>
  <c r="AJ1882" i="6"/>
  <c r="AJ1413" i="6"/>
  <c r="AJ1164" i="6"/>
  <c r="AJ1145" i="6"/>
  <c r="AJ1842" i="6"/>
  <c r="AJ1817" i="6"/>
  <c r="AJ2297" i="6"/>
  <c r="AJ345" i="6"/>
  <c r="AJ2376" i="6"/>
  <c r="AJ611" i="6"/>
  <c r="AJ1681" i="6"/>
  <c r="AJ2230" i="6"/>
  <c r="AJ2481" i="6"/>
  <c r="AJ1071" i="6"/>
  <c r="AJ1931" i="6"/>
  <c r="AJ1177" i="6"/>
  <c r="AJ2055" i="6"/>
  <c r="AJ1729" i="6"/>
  <c r="AJ783" i="6"/>
  <c r="AJ2094" i="6"/>
  <c r="AJ1864" i="6"/>
  <c r="AJ323" i="6"/>
  <c r="AJ1001" i="6"/>
  <c r="AJ2478" i="6"/>
  <c r="AJ2087" i="6"/>
  <c r="AJ234" i="6"/>
  <c r="AJ1478" i="6"/>
  <c r="AJ346" i="6"/>
  <c r="AJ570" i="6"/>
  <c r="AJ757" i="6"/>
  <c r="AJ920" i="6"/>
  <c r="AJ1943" i="6"/>
  <c r="AJ1735" i="6"/>
  <c r="AJ2451" i="6"/>
  <c r="AJ1247" i="6"/>
  <c r="AJ1233" i="6"/>
  <c r="AJ150" i="6"/>
  <c r="AJ2227" i="6"/>
  <c r="AJ215" i="6"/>
  <c r="AJ1956" i="6"/>
  <c r="AJ1531" i="6"/>
  <c r="AJ973" i="6"/>
  <c r="AJ1929" i="6"/>
  <c r="AJ1795" i="6"/>
  <c r="AJ2195" i="6"/>
  <c r="AJ2310" i="6"/>
  <c r="AJ1845" i="6"/>
  <c r="AJ2091" i="6"/>
  <c r="AJ1884" i="6"/>
  <c r="AJ201" i="6"/>
  <c r="AJ1803" i="6"/>
  <c r="AJ1428" i="6"/>
  <c r="AJ2520" i="6"/>
  <c r="AJ57" i="6"/>
  <c r="AJ2029" i="6"/>
  <c r="AJ1645" i="6"/>
  <c r="AJ479" i="6"/>
  <c r="AJ785" i="6"/>
  <c r="AJ1639" i="6"/>
  <c r="AJ1046" i="6"/>
  <c r="AJ2252" i="6"/>
  <c r="AJ1369" i="6"/>
  <c r="AJ658" i="6"/>
  <c r="AJ966" i="6"/>
  <c r="AJ1147" i="6"/>
  <c r="AJ275" i="6"/>
  <c r="AJ336" i="6"/>
  <c r="AJ1505" i="6"/>
  <c r="AJ1039" i="6"/>
  <c r="AJ1104" i="6"/>
  <c r="AJ2529" i="6"/>
  <c r="AJ1906" i="6"/>
  <c r="AJ2522" i="6"/>
  <c r="AJ1873" i="6"/>
  <c r="AJ316" i="6"/>
  <c r="AJ2334" i="6"/>
  <c r="AJ2046" i="6"/>
  <c r="AJ713" i="6"/>
  <c r="AJ1661" i="6"/>
  <c r="AJ551" i="6"/>
  <c r="AJ1672" i="6"/>
  <c r="AJ16" i="6"/>
  <c r="AJ414" i="6"/>
  <c r="AJ2414" i="6"/>
  <c r="AJ38" i="6"/>
  <c r="AJ164" i="6"/>
  <c r="AJ330" i="6"/>
  <c r="AJ1048" i="6"/>
  <c r="AJ902" i="6"/>
  <c r="AJ1528" i="6"/>
  <c r="AJ673" i="6"/>
  <c r="AJ1014" i="6"/>
  <c r="AJ439" i="6"/>
  <c r="AJ880" i="6"/>
  <c r="AJ919" i="6"/>
  <c r="AJ2437" i="6"/>
  <c r="AJ1439" i="6"/>
  <c r="AJ1282" i="6"/>
  <c r="AJ837" i="6"/>
  <c r="AJ618" i="6"/>
  <c r="AJ152" i="6"/>
  <c r="AJ1521" i="6"/>
  <c r="AJ2545" i="6"/>
  <c r="AJ1345" i="6"/>
  <c r="AJ1495" i="6"/>
  <c r="AJ2431" i="6"/>
  <c r="AJ1224" i="6"/>
  <c r="AJ1109" i="6"/>
  <c r="AJ1302" i="6"/>
  <c r="AJ1586" i="6"/>
  <c r="AJ2410" i="6"/>
  <c r="AJ737" i="6"/>
  <c r="AJ1086" i="6"/>
  <c r="AJ1265" i="6"/>
  <c r="AJ1640" i="6"/>
  <c r="AJ454" i="6"/>
  <c r="AJ2585" i="6"/>
  <c r="AJ349" i="6"/>
  <c r="AJ20" i="6"/>
  <c r="AJ1365" i="6"/>
  <c r="AJ1721" i="6"/>
  <c r="AJ938" i="6"/>
  <c r="AJ5" i="6"/>
  <c r="AJ2577" i="6"/>
  <c r="AJ1296" i="6"/>
  <c r="AJ1397" i="6"/>
  <c r="AJ1580" i="6"/>
  <c r="AJ216" i="6"/>
  <c r="AJ659" i="6"/>
  <c r="AJ970" i="6"/>
  <c r="AJ1807" i="6"/>
  <c r="AJ2069" i="6"/>
  <c r="AJ1216" i="6"/>
  <c r="AJ109" i="6"/>
  <c r="AJ36" i="6"/>
  <c r="AJ2475" i="6"/>
  <c r="AJ1652" i="6"/>
  <c r="AJ2002" i="6"/>
  <c r="AJ1984" i="6"/>
  <c r="AJ2396" i="6"/>
  <c r="AJ1712" i="6"/>
  <c r="AJ1793" i="6"/>
  <c r="AJ1331" i="6"/>
  <c r="AJ953" i="6"/>
  <c r="AJ1192" i="6"/>
  <c r="AJ398" i="6"/>
  <c r="AJ2273" i="6"/>
  <c r="AJ424" i="6"/>
  <c r="AJ1154" i="6"/>
  <c r="AJ1281" i="6"/>
  <c r="AJ843" i="6"/>
  <c r="AJ206" i="6"/>
  <c r="AJ1609" i="6"/>
  <c r="AJ543" i="6"/>
  <c r="AJ736" i="6"/>
  <c r="AJ1451" i="6"/>
  <c r="AJ2163" i="6"/>
  <c r="AJ2060" i="6"/>
  <c r="AJ480" i="6"/>
  <c r="AJ1855" i="6"/>
  <c r="AJ1832" i="6"/>
  <c r="AJ1409" i="6"/>
  <c r="AJ128" i="6"/>
  <c r="AJ878" i="6"/>
  <c r="AJ2242" i="6"/>
  <c r="AJ512" i="6"/>
  <c r="AJ933" i="6"/>
  <c r="AJ408" i="6"/>
  <c r="AJ545" i="6"/>
  <c r="AJ310" i="6"/>
  <c r="AJ272" i="6"/>
  <c r="AJ1263" i="6"/>
  <c r="AJ1727" i="6"/>
  <c r="AJ446" i="6"/>
  <c r="AJ2519" i="6"/>
  <c r="AJ2561" i="6"/>
  <c r="AJ1275" i="6"/>
  <c r="AJ565" i="6"/>
  <c r="AJ1368" i="6"/>
  <c r="AJ813" i="6"/>
  <c r="AJ317" i="6"/>
  <c r="AJ2176" i="6"/>
  <c r="AJ1989" i="6"/>
  <c r="AJ66" i="6"/>
  <c r="AJ1381" i="6"/>
  <c r="AJ850" i="6"/>
  <c r="AJ2135" i="6"/>
  <c r="AJ687" i="6"/>
  <c r="AJ2103" i="6"/>
  <c r="AJ300" i="6"/>
  <c r="AJ2288" i="6"/>
  <c r="AJ921" i="6"/>
  <c r="AJ1914" i="6"/>
  <c r="AJ2308" i="6"/>
  <c r="AJ1050" i="6"/>
  <c r="AJ1808" i="6"/>
  <c r="AJ1557" i="6"/>
  <c r="AJ1837" i="6"/>
  <c r="AJ1454" i="6"/>
  <c r="AJ144" i="6"/>
  <c r="AJ1462" i="6"/>
  <c r="AJ2222" i="6"/>
  <c r="AJ1742" i="6"/>
  <c r="AJ1532" i="6"/>
  <c r="AJ692" i="6"/>
  <c r="AJ1656" i="6"/>
  <c r="AJ1205" i="6"/>
  <c r="AJ1338" i="6"/>
  <c r="AJ1211" i="6"/>
  <c r="AJ903" i="6"/>
  <c r="AJ868" i="6"/>
  <c r="AJ366" i="6"/>
  <c r="AJ1936" i="6"/>
  <c r="AJ1232" i="6"/>
  <c r="AJ1747" i="6"/>
  <c r="AJ2255" i="6"/>
  <c r="AJ2089" i="6"/>
  <c r="AJ2501" i="6"/>
  <c r="AJ1131" i="6"/>
  <c r="AJ2238" i="6"/>
  <c r="AJ387" i="6"/>
  <c r="AJ2466" i="6"/>
  <c r="AJ634" i="6"/>
  <c r="AJ782" i="6"/>
  <c r="AJ1320" i="6"/>
  <c r="AJ1183" i="6"/>
  <c r="AJ1733" i="6"/>
  <c r="AJ430" i="6"/>
  <c r="AJ2317" i="6"/>
  <c r="AJ148" i="6"/>
  <c r="AJ485" i="6"/>
  <c r="AJ2228" i="6"/>
  <c r="AJ185" i="6"/>
  <c r="AJ986" i="6"/>
  <c r="AJ156" i="6"/>
  <c r="AJ507" i="6"/>
  <c r="AJ2218" i="6"/>
  <c r="AJ845" i="6"/>
  <c r="AJ1996" i="6"/>
  <c r="AJ78" i="6"/>
  <c r="AJ2145" i="6"/>
  <c r="AJ2532" i="6"/>
  <c r="AJ2071" i="6"/>
  <c r="AJ191" i="6"/>
  <c r="AJ805" i="6"/>
  <c r="AJ2419" i="6"/>
  <c r="AJ1360" i="6"/>
  <c r="AJ1564" i="6"/>
  <c r="AJ1143" i="6"/>
  <c r="AJ342" i="6"/>
  <c r="AJ1300" i="6"/>
  <c r="AJ2208" i="6"/>
  <c r="AJ92" i="6"/>
  <c r="AJ303" i="6"/>
  <c r="AJ1456" i="6"/>
  <c r="AJ833" i="6"/>
  <c r="AJ1087" i="6"/>
  <c r="AJ1426" i="6"/>
  <c r="AJ887" i="6"/>
  <c r="AJ1615" i="6"/>
  <c r="AJ798" i="6"/>
  <c r="AJ2141" i="6"/>
  <c r="AJ2072" i="6"/>
  <c r="AJ1402" i="6"/>
  <c r="AJ1671" i="6"/>
  <c r="AJ1792" i="6"/>
  <c r="AJ1245" i="6"/>
  <c r="AJ2234" i="6"/>
  <c r="AJ379" i="6"/>
  <c r="AJ251" i="6"/>
  <c r="AJ1708" i="6"/>
  <c r="AJ344" i="6"/>
  <c r="AJ1427" i="6"/>
  <c r="AJ127" i="6"/>
  <c r="AJ834" i="6"/>
  <c r="AJ1132" i="6"/>
  <c r="AJ1930" i="6"/>
  <c r="AJ415" i="6"/>
  <c r="AJ1498" i="6"/>
  <c r="AJ585" i="6"/>
  <c r="AJ253" i="6"/>
  <c r="AJ444" i="6"/>
  <c r="AJ1291" i="6"/>
  <c r="AJ289" i="6"/>
  <c r="AJ1764" i="6"/>
  <c r="AJ1682" i="6"/>
  <c r="AJ1568" i="6"/>
  <c r="AJ1511" i="6"/>
  <c r="AJ560" i="6"/>
  <c r="AJ1066" i="6"/>
  <c r="AJ1387" i="6"/>
  <c r="AJ1476" i="6"/>
  <c r="AJ1810" i="6"/>
  <c r="AJ224" i="6"/>
  <c r="AJ1638" i="6"/>
  <c r="AJ2168" i="6"/>
  <c r="AJ929" i="6"/>
  <c r="AJ893" i="6"/>
  <c r="AJ2140" i="6"/>
  <c r="AJ562" i="6"/>
  <c r="AJ76" i="6"/>
  <c r="AJ1262" i="6"/>
  <c r="AJ380" i="6"/>
  <c r="AJ1373" i="6"/>
  <c r="AJ2314" i="6"/>
  <c r="AJ597" i="6"/>
  <c r="AJ475" i="6"/>
  <c r="AJ2353" i="6"/>
  <c r="AJ2458" i="6"/>
  <c r="AJ2175" i="6"/>
  <c r="AJ244" i="6"/>
  <c r="AJ1924" i="6"/>
  <c r="AJ295" i="6"/>
  <c r="AJ853" i="6"/>
  <c r="AJ1084" i="6"/>
  <c r="AJ195" i="6"/>
  <c r="AJ75" i="6"/>
  <c r="AJ1383" i="6"/>
  <c r="AJ1748" i="6"/>
  <c r="AJ1305" i="6"/>
  <c r="AJ745" i="6"/>
  <c r="AJ1693" i="6"/>
  <c r="AJ535" i="6"/>
  <c r="AJ1632" i="6"/>
  <c r="AJ1225" i="6"/>
  <c r="AJ2000" i="6"/>
  <c r="AJ2185" i="6"/>
  <c r="AJ1278" i="6"/>
  <c r="AJ730" i="6"/>
  <c r="AJ348" i="6"/>
  <c r="AJ1386" i="6"/>
  <c r="AJ1582" i="6"/>
  <c r="AJ1650" i="6"/>
  <c r="AJ2467" i="6"/>
  <c r="AJ2052" i="6"/>
  <c r="AJ2026" i="6"/>
  <c r="AJ1883" i="6"/>
  <c r="AJ747" i="6"/>
  <c r="AJ377" i="6"/>
  <c r="AJ960" i="6"/>
  <c r="AJ365" i="6"/>
  <c r="AJ1008" i="6"/>
  <c r="AJ2438" i="6"/>
  <c r="AJ2487" i="6"/>
  <c r="AJ1869" i="6"/>
  <c r="AJ1038" i="6"/>
  <c r="AJ2464" i="6"/>
  <c r="AJ2560" i="6"/>
  <c r="AJ231" i="6"/>
  <c r="AJ2194" i="6"/>
  <c r="AJ1783" i="6"/>
  <c r="AJ2421" i="6"/>
  <c r="AJ2276" i="6"/>
  <c r="AJ477" i="6"/>
  <c r="AJ1641" i="6"/>
  <c r="AJ2563" i="6"/>
  <c r="AJ1732" i="6"/>
  <c r="AJ175" i="6"/>
  <c r="AJ172" i="6"/>
  <c r="AJ923" i="6"/>
  <c r="AJ1271" i="6"/>
  <c r="AJ2461" i="6"/>
  <c r="AJ568" i="6"/>
  <c r="AJ1415" i="6"/>
  <c r="AJ1144" i="6"/>
  <c r="AJ1551" i="6"/>
  <c r="AJ2058" i="6"/>
  <c r="AJ613" i="6"/>
  <c r="AJ1865" i="6"/>
  <c r="AJ660" i="6"/>
  <c r="AJ2578" i="6"/>
  <c r="AJ582" i="6"/>
  <c r="AJ222" i="6"/>
  <c r="AJ1898" i="6"/>
  <c r="AJ1953" i="6"/>
  <c r="AJ2494" i="6"/>
  <c r="AJ1334" i="6"/>
  <c r="AJ683" i="6"/>
  <c r="AJ678" i="6"/>
  <c r="AJ509" i="6"/>
  <c r="AJ831" i="6"/>
  <c r="AJ1367" i="6"/>
  <c r="AJ761" i="6"/>
  <c r="AJ1366" i="6"/>
  <c r="AJ1308" i="6"/>
  <c r="AJ1252" i="6"/>
  <c r="AJ679" i="6"/>
  <c r="AJ1443" i="6"/>
  <c r="AJ1761" i="6"/>
  <c r="AJ1472" i="6"/>
  <c r="AJ2156" i="6"/>
  <c r="AJ1125" i="6"/>
  <c r="AJ774" i="6"/>
  <c r="AJ2343" i="6"/>
  <c r="AJ1503" i="6"/>
  <c r="AJ1562" i="6"/>
  <c r="AJ526" i="6"/>
  <c r="AJ176" i="6"/>
  <c r="AJ1833" i="6"/>
  <c r="AJ1030" i="6"/>
  <c r="AJ1119" i="6"/>
  <c r="AJ52" i="6"/>
  <c r="AJ1979" i="6"/>
  <c r="AJ1133" i="6"/>
  <c r="AJ1962" i="6"/>
  <c r="AJ2383" i="6"/>
  <c r="AJ596" i="6"/>
  <c r="AJ1526" i="6"/>
  <c r="AJ200" i="6"/>
  <c r="AJ1856" i="6"/>
  <c r="AJ2369" i="6"/>
  <c r="AJ1175" i="6"/>
  <c r="AJ542" i="6"/>
  <c r="AJ1637" i="6"/>
  <c r="AJ2331" i="6"/>
  <c r="AJ1830" i="6"/>
  <c r="AJ382" i="6"/>
  <c r="AJ177" i="6"/>
  <c r="AJ1812" i="6"/>
  <c r="AJ2005" i="6"/>
  <c r="AJ865" i="6"/>
  <c r="AJ1942" i="6"/>
  <c r="AJ1897" i="6"/>
  <c r="AJ2384" i="6"/>
  <c r="AJ1438" i="6"/>
  <c r="AJ527" i="6"/>
  <c r="AJ88" i="6"/>
  <c r="AJ1907" i="6"/>
  <c r="AJ825" i="6"/>
  <c r="AJ720" i="6"/>
  <c r="AJ1246" i="6"/>
  <c r="AJ2330" i="6"/>
  <c r="AJ1725" i="6"/>
  <c r="AJ575" i="6"/>
  <c r="AJ2511" i="6"/>
  <c r="AJ1141" i="6"/>
  <c r="AJ1290" i="6"/>
  <c r="AJ495" i="6"/>
  <c r="AJ1910" i="6"/>
  <c r="AJ821" i="6"/>
  <c r="AJ2516" i="6"/>
  <c r="AJ378" i="6"/>
  <c r="AJ740" i="6"/>
  <c r="AJ1935" i="6"/>
  <c r="AJ668" i="6"/>
  <c r="AJ2587" i="6"/>
  <c r="AJ1425" i="6"/>
  <c r="AJ2313" i="6"/>
  <c r="AJ1292" i="6"/>
  <c r="AJ2502" i="6"/>
  <c r="AJ2088" i="6"/>
  <c r="AJ945" i="6"/>
  <c r="AJ2567" i="6"/>
  <c r="AJ985" i="6"/>
  <c r="AJ2274" i="6"/>
  <c r="AJ1959" i="6"/>
  <c r="AJ547" i="6"/>
  <c r="AJ517" i="6"/>
  <c r="AJ885" i="6"/>
  <c r="AJ271" i="6"/>
  <c r="AJ579" i="6"/>
  <c r="AJ2221" i="6"/>
  <c r="AJ564" i="6"/>
  <c r="AJ2010" i="6"/>
  <c r="AJ937" i="6"/>
  <c r="AJ1773" i="6"/>
  <c r="AJ372" i="6"/>
  <c r="AJ488" i="6"/>
  <c r="AJ2067" i="6"/>
  <c r="AJ2070" i="6"/>
  <c r="AJ1739" i="6"/>
  <c r="AJ569" i="6"/>
  <c r="AJ1752" i="6"/>
  <c r="AJ769" i="6"/>
  <c r="AJ2590" i="6"/>
  <c r="AJ487" i="6"/>
  <c r="AJ1123" i="6"/>
  <c r="AJ166" i="6"/>
  <c r="AJ2547" i="6"/>
  <c r="AJ792" i="6"/>
  <c r="AJ2137" i="6"/>
  <c r="AJ1834" i="6"/>
  <c r="AJ232" i="6"/>
  <c r="AJ1162" i="6"/>
  <c r="AJ1701" i="6"/>
  <c r="AJ1230" i="6"/>
  <c r="AJ474" i="6"/>
  <c r="AJ2455" i="6"/>
  <c r="AJ1844" i="6"/>
  <c r="AJ2420" i="6"/>
  <c r="AJ2107" i="6"/>
  <c r="AJ905" i="6"/>
  <c r="AJ2184" i="6"/>
  <c r="AJ645" i="6"/>
  <c r="AJ217" i="6"/>
  <c r="AJ2166" i="6"/>
  <c r="AJ1545" i="6"/>
  <c r="AJ994" i="6"/>
  <c r="AJ356" i="6"/>
  <c r="AJ2305" i="6"/>
  <c r="AJ671" i="6"/>
  <c r="AJ1004" i="6"/>
  <c r="AJ959" i="6"/>
  <c r="AJ425" i="6"/>
  <c r="AJ500" i="6"/>
  <c r="AJ1853" i="6"/>
  <c r="AJ1501" i="6"/>
  <c r="AJ714" i="6"/>
  <c r="AJ2037" i="6"/>
  <c r="AJ375" i="6"/>
  <c r="AJ2281" i="6"/>
  <c r="AJ2151" i="6"/>
  <c r="AJ2491" i="6"/>
  <c r="AJ972" i="6"/>
  <c r="AJ2372" i="6"/>
  <c r="AJ1193" i="6"/>
  <c r="AJ2049" i="6"/>
  <c r="AJ1424" i="6"/>
  <c r="AJ483" i="6"/>
  <c r="AJ393" i="6"/>
  <c r="AJ341" i="6"/>
  <c r="AJ1880" i="6"/>
  <c r="AJ1659" i="6"/>
  <c r="AJ2391" i="6"/>
  <c r="AJ1342" i="6"/>
  <c r="AJ1517" i="6"/>
  <c r="AJ1819" i="6"/>
  <c r="AJ2299" i="6"/>
  <c r="AJ1899" i="6"/>
  <c r="AJ270" i="6"/>
  <c r="AJ1915" i="6"/>
  <c r="AJ436" i="6"/>
  <c r="AJ1636" i="6"/>
  <c r="AJ790" i="6"/>
  <c r="AJ2418" i="6"/>
  <c r="AJ1642" i="6"/>
  <c r="AJ256" i="6"/>
  <c r="AJ1597" i="6"/>
  <c r="AJ1491" i="6"/>
  <c r="AJ1643" i="6"/>
  <c r="AJ1227" i="6"/>
  <c r="AJ2362" i="6"/>
  <c r="AJ1824" i="6"/>
  <c r="AJ1297" i="6"/>
  <c r="AJ552" i="6"/>
  <c r="AJ464" i="6"/>
  <c r="AJ1204" i="6"/>
  <c r="AJ278" i="6"/>
  <c r="AJ1106" i="6"/>
  <c r="AJ2206" i="6"/>
  <c r="AJ1610" i="6"/>
  <c r="AJ2452" i="6"/>
  <c r="AJ911" i="6"/>
  <c r="AJ3" i="6"/>
  <c r="AJ2406" i="6"/>
  <c r="AJ468" i="6"/>
  <c r="AJ429" i="6"/>
  <c r="AJ1901" i="6"/>
  <c r="AJ2312" i="6"/>
  <c r="AJ2001" i="6"/>
  <c r="AJ1493" i="6"/>
  <c r="AJ1094" i="6"/>
  <c r="AJ26" i="6"/>
  <c r="AJ182" i="6"/>
  <c r="AJ2233" i="6"/>
  <c r="AJ1691" i="6"/>
  <c r="AJ1608" i="6"/>
  <c r="AJ1579" i="6"/>
  <c r="AJ690" i="6"/>
  <c r="AJ245" i="6"/>
  <c r="AJ2477" i="6"/>
  <c r="AJ955" i="6"/>
  <c r="AJ1240" i="6"/>
  <c r="AJ859" i="6"/>
  <c r="AJ1512" i="6"/>
  <c r="AJ40" i="6"/>
  <c r="AJ1740" i="6"/>
  <c r="AJ2045" i="6"/>
  <c r="AJ693" i="6"/>
  <c r="AJ1683" i="6"/>
  <c r="AJ1986" i="6"/>
  <c r="AJ625" i="6"/>
  <c r="AJ1723" i="6"/>
  <c r="AJ1403" i="6"/>
  <c r="AJ445" i="6"/>
  <c r="AJ2471" i="6"/>
  <c r="AJ471" i="6"/>
  <c r="AJ452" i="6"/>
  <c r="AJ1323" i="6"/>
  <c r="AJ421" i="6"/>
  <c r="AJ1728" i="6"/>
  <c r="AJ199" i="6"/>
  <c r="AJ2498" i="6"/>
  <c r="AJ2394" i="6"/>
  <c r="AJ1881" i="6"/>
  <c r="AJ1804" i="6"/>
  <c r="AJ1577" i="6"/>
  <c r="AJ768" i="6"/>
  <c r="AJ237" i="6"/>
  <c r="AJ796" i="6"/>
  <c r="AJ163" i="6"/>
  <c r="AJ1013" i="6"/>
  <c r="AJ1939" i="6"/>
  <c r="AJ1749" i="6"/>
  <c r="AJ778" i="6"/>
  <c r="AJ699" i="6"/>
  <c r="AJ2041" i="6"/>
  <c r="AJ1887" i="6"/>
  <c r="AJ2112" i="6"/>
  <c r="AJ822" i="6"/>
  <c r="AJ81" i="6"/>
  <c r="AJ856" i="6"/>
  <c r="AJ2400" i="6"/>
  <c r="AJ1361" i="6"/>
  <c r="AJ1431" i="6"/>
  <c r="AJ2496" i="6"/>
  <c r="AJ1243" i="6"/>
  <c r="AJ643" i="6"/>
  <c r="AJ104" i="6"/>
  <c r="AJ1612" i="6"/>
  <c r="AJ1657" i="6"/>
  <c r="AJ1244" i="6"/>
  <c r="AJ1617" i="6"/>
  <c r="AJ886" i="6"/>
  <c r="AJ74" i="6"/>
  <c r="AJ2160" i="6"/>
  <c r="AJ1159" i="6"/>
  <c r="AJ1349" i="6"/>
  <c r="AJ149" i="6"/>
  <c r="AJ829" i="6"/>
  <c r="AJ602" i="6"/>
  <c r="AJ2576" i="6"/>
  <c r="AJ1484" i="6"/>
  <c r="AJ2016" i="6"/>
  <c r="AJ1317" i="6"/>
  <c r="AJ1053" i="6"/>
  <c r="AJ2231" i="6"/>
  <c r="AJ2073" i="6"/>
  <c r="AJ1699" i="6"/>
  <c r="AJ610" i="6"/>
  <c r="AJ314" i="6"/>
  <c r="AJ2387" i="6"/>
  <c r="AJ766" i="6"/>
  <c r="AJ413" i="6"/>
  <c r="AJ420" i="6"/>
  <c r="AJ2170" i="6"/>
  <c r="AJ770" i="6"/>
  <c r="AJ1469" i="6"/>
  <c r="AJ2188" i="6"/>
  <c r="AJ213" i="6"/>
  <c r="AJ2476" i="6"/>
  <c r="AJ2173" i="6"/>
  <c r="AJ154" i="6"/>
  <c r="AJ775" i="6"/>
  <c r="AJ1112" i="6"/>
  <c r="AJ2536" i="6"/>
  <c r="AJ100" i="6"/>
  <c r="AJ362" i="6"/>
  <c r="AJ788" i="6"/>
  <c r="AJ928" i="6"/>
  <c r="AJ2379" i="6"/>
  <c r="AJ940" i="6"/>
  <c r="AJ1480" i="6"/>
  <c r="AJ836" i="6"/>
  <c r="AJ1231" i="6"/>
  <c r="AJ1255" i="6"/>
  <c r="AJ1169" i="6"/>
  <c r="AJ2484" i="6"/>
  <c r="AJ723" i="6"/>
  <c r="AJ1717" i="6"/>
  <c r="AJ949" i="6"/>
  <c r="AJ1055" i="6"/>
  <c r="AJ1327" i="6"/>
  <c r="AJ462" i="6"/>
  <c r="AJ2550" i="6"/>
  <c r="AJ1774" i="6"/>
  <c r="AJ847" i="6"/>
  <c r="AJ1181" i="6"/>
  <c r="AJ68" i="6"/>
  <c r="AJ1343" i="6"/>
  <c r="AJ2570" i="6"/>
  <c r="AJ2084" i="6"/>
  <c r="AJ1009" i="6"/>
  <c r="AJ2489" i="6"/>
  <c r="AJ1938" i="6"/>
  <c r="AJ1099" i="6"/>
  <c r="AJ2258" i="6"/>
  <c r="AJ1507" i="6"/>
  <c r="AJ700" i="6"/>
  <c r="AJ1753" i="6"/>
  <c r="AJ274" i="6"/>
  <c r="AJ2407" i="6"/>
  <c r="AJ1957" i="6"/>
  <c r="AJ826" i="6"/>
  <c r="AJ53" i="6"/>
  <c r="AJ657" i="6"/>
  <c r="AJ1687" i="6"/>
  <c r="AJ1497" i="6"/>
  <c r="AJ2283" i="6"/>
  <c r="AJ1311" i="6"/>
  <c r="AJ1236" i="6"/>
  <c r="AJ2569" i="6"/>
  <c r="AJ240" i="6"/>
  <c r="AJ506" i="6"/>
  <c r="AJ1160" i="6"/>
  <c r="AJ22" i="6"/>
  <c r="AJ2044" i="6"/>
  <c r="AJ1983" i="6"/>
  <c r="AJ578" i="6"/>
  <c r="AJ776" i="6"/>
  <c r="AJ1304" i="6"/>
  <c r="AJ1025" i="6"/>
  <c r="AJ2223" i="6"/>
  <c r="AJ306" i="6"/>
  <c r="AJ1118" i="6"/>
  <c r="AJ1095" i="6"/>
  <c r="AJ1814" i="6"/>
  <c r="AJ1754" i="6"/>
  <c r="AJ184" i="6"/>
  <c r="AJ742" i="6"/>
  <c r="AJ294" i="6"/>
  <c r="AJ157" i="6"/>
  <c r="AJ665" i="6"/>
  <c r="AJ1686" i="6"/>
  <c r="AJ2507" i="6"/>
  <c r="AJ1684" i="6"/>
  <c r="AJ187" i="6"/>
  <c r="AJ236" i="6"/>
  <c r="AJ2268" i="6"/>
  <c r="AJ117" i="6"/>
  <c r="AJ1940" i="6"/>
  <c r="AJ1444" i="6"/>
  <c r="AJ1113" i="6"/>
  <c r="AJ208" i="6"/>
  <c r="AJ1649" i="6"/>
  <c r="AJ1303" i="6"/>
  <c r="AJ846" i="6"/>
  <c r="AJ915" i="6"/>
  <c r="AJ1863" i="6"/>
  <c r="AJ1758" i="6"/>
  <c r="AJ1199" i="6"/>
  <c r="AJ2386" i="6"/>
  <c r="AJ591" i="6"/>
  <c r="AJ1129" i="6"/>
  <c r="AJ1372" i="6"/>
  <c r="AJ1737" i="6"/>
  <c r="AJ606" i="6"/>
  <c r="AJ1235" i="6"/>
  <c r="AJ399" i="6"/>
  <c r="AJ504" i="6"/>
  <c r="AJ169" i="6"/>
  <c r="AJ2371" i="6"/>
  <c r="AJ844" i="6"/>
  <c r="AJ998" i="6"/>
  <c r="AJ2279" i="6"/>
  <c r="AJ229" i="6"/>
  <c r="AJ376" i="6"/>
  <c r="AJ895" i="6"/>
  <c r="AJ803" i="6"/>
  <c r="AJ286" i="6"/>
  <c r="AJ867" i="6"/>
  <c r="AJ1694" i="6"/>
  <c r="AJ1468" i="6"/>
  <c r="AJ265" i="6"/>
  <c r="AJ161" i="6"/>
  <c r="AJ2004" i="6"/>
  <c r="AJ1994" i="6"/>
  <c r="AJ2257" i="6"/>
  <c r="AJ1167" i="6"/>
  <c r="AJ1217" i="6"/>
  <c r="AJ2124" i="6"/>
  <c r="AJ135" i="6"/>
  <c r="AJ696" i="6"/>
  <c r="AJ1078" i="6"/>
  <c r="AJ1900" i="6"/>
  <c r="AJ2144" i="6"/>
  <c r="AJ1743" i="6"/>
  <c r="AJ2280" i="6"/>
  <c r="AJ1999" i="6"/>
  <c r="AJ158" i="6"/>
  <c r="AJ2430" i="6"/>
  <c r="AJ1944" i="6"/>
  <c r="AJ307" i="6"/>
  <c r="AJ1178" i="6"/>
  <c r="AJ1937" i="6"/>
  <c r="AJ1762" i="6"/>
  <c r="AJ1470" i="6"/>
  <c r="AJ2346" i="6"/>
  <c r="AJ2115" i="6"/>
  <c r="AJ1459" i="6"/>
  <c r="AJ1021" i="6"/>
  <c r="AJ1079" i="6"/>
  <c r="AJ549" i="6"/>
  <c r="AJ899" i="6"/>
  <c r="AJ134" i="6"/>
  <c r="AJ971" i="6"/>
  <c r="AJ1103" i="6"/>
  <c r="AJ2423" i="6"/>
  <c r="AJ709" i="6"/>
  <c r="AJ2171" i="6"/>
  <c r="AJ1466" i="6"/>
  <c r="AJ1831" i="6"/>
  <c r="AJ469" i="6"/>
  <c r="AJ419" i="6"/>
  <c r="AJ103" i="6"/>
  <c r="AJ417" i="6"/>
  <c r="AJ2444" i="6"/>
  <c r="AJ1922" i="6"/>
  <c r="AJ1680" i="6"/>
  <c r="AJ2402" i="6"/>
  <c r="AJ1091" i="6"/>
  <c r="AJ1964" i="6"/>
  <c r="AJ1040" i="6"/>
  <c r="AJ2415" i="6"/>
  <c r="AJ1776" i="6"/>
  <c r="AJ126" i="6"/>
  <c r="AJ1337" i="6"/>
  <c r="AJ492" i="6"/>
  <c r="AJ1019" i="6"/>
  <c r="AJ188" i="6"/>
  <c r="AJ2202" i="6"/>
  <c r="AJ390" i="6"/>
  <c r="AJ1256" i="6"/>
  <c r="AJ1593" i="6"/>
  <c r="AJ2014" i="6"/>
  <c r="AJ1422" i="6"/>
  <c r="AJ881" i="6"/>
  <c r="AJ2247" i="6"/>
  <c r="AJ257" i="6"/>
  <c r="AJ2018" i="6"/>
  <c r="AJ1539" i="6"/>
  <c r="AJ2566" i="6"/>
  <c r="AJ635" i="6"/>
  <c r="AJ1321" i="6"/>
  <c r="AJ1998" i="6"/>
  <c r="AJ64" i="6"/>
  <c r="AJ644" i="6"/>
  <c r="AJ988" i="6"/>
  <c r="AJ1274" i="6"/>
  <c r="AJ1775" i="6"/>
  <c r="AJ2047" i="6"/>
  <c r="AJ1689" i="6"/>
  <c r="AJ1888" i="6"/>
  <c r="AJ889" i="6"/>
  <c r="AJ1667" i="6"/>
  <c r="AJ558" i="6"/>
  <c r="AJ1974" i="6"/>
  <c r="AJ1720" i="6"/>
  <c r="AJ114" i="6"/>
  <c r="AJ1182" i="6"/>
  <c r="AJ1486" i="6"/>
  <c r="AJ1239" i="6"/>
  <c r="AJ102" i="6"/>
  <c r="AJ2269" i="6"/>
  <c r="AJ2462" i="6"/>
  <c r="AJ1756" i="6"/>
  <c r="AJ1474" i="6"/>
  <c r="AJ1351" i="6"/>
  <c r="AJ1150" i="6"/>
  <c r="AJ1242" i="6"/>
  <c r="AJ2514" i="6"/>
  <c r="AJ1041" i="6"/>
  <c r="AJ681" i="6"/>
  <c r="AJ1212" i="6"/>
  <c r="AJ952" i="6"/>
  <c r="AJ389" i="6"/>
  <c r="AJ2534" i="6"/>
  <c r="AJ2148" i="6"/>
  <c r="AJ1529" i="6"/>
  <c r="AJ1972" i="6"/>
  <c r="AJ113" i="6"/>
  <c r="AJ749" i="6"/>
  <c r="AJ273" i="6"/>
  <c r="AJ2535" i="6"/>
  <c r="AJ258" i="6"/>
  <c r="AJ2217" i="6"/>
  <c r="AJ967" i="6"/>
  <c r="AJ2030" i="6"/>
  <c r="AJ1140" i="6"/>
  <c r="AJ2085" i="6"/>
  <c r="AJ860" i="6"/>
  <c r="AJ2225" i="6"/>
  <c r="AJ2039" i="6"/>
  <c r="AJ703" i="6"/>
  <c r="AJ1870" i="6"/>
  <c r="AJ2219" i="6"/>
  <c r="AJ2061" i="6"/>
  <c r="AJ1820" i="6"/>
  <c r="AJ2059" i="6"/>
  <c r="AJ892" i="6"/>
  <c r="AJ984" i="6"/>
  <c r="AJ302" i="6"/>
  <c r="AJ1510" i="6"/>
  <c r="AJ1336" i="6"/>
  <c r="AJ835" i="6"/>
  <c r="AJ141" i="6"/>
  <c r="AJ98" i="6"/>
  <c r="AJ2593" i="6"/>
  <c r="AJ2495" i="6"/>
  <c r="AJ1552" i="6"/>
  <c r="AJ1893" i="6"/>
  <c r="AJ2354" i="6"/>
  <c r="AJ1312" i="6"/>
  <c r="AJ133" i="6"/>
  <c r="AJ2152" i="6"/>
  <c r="AJ2428" i="6"/>
  <c r="AJ1139" i="6"/>
  <c r="AJ532" i="6"/>
  <c r="AJ598" i="6"/>
  <c r="AJ2013" i="6"/>
  <c r="AJ1798" i="6"/>
  <c r="AJ2582" i="6"/>
  <c r="AJ484" i="6"/>
  <c r="AJ1421" i="6"/>
  <c r="AJ79" i="6"/>
  <c r="AJ1975" i="6"/>
  <c r="AJ1614" i="6"/>
  <c r="AJ631" i="6"/>
  <c r="AJ1061" i="6"/>
  <c r="AJ2080" i="6"/>
  <c r="AJ520" i="6"/>
  <c r="AJ248" i="6"/>
  <c r="AJ536" i="6"/>
  <c r="AJ2189" i="6"/>
  <c r="AJ8" i="6"/>
  <c r="AJ601" i="6"/>
  <c r="AJ2493" i="6"/>
  <c r="AJ147" i="6"/>
  <c r="AJ116" i="6"/>
  <c r="AJ1155" i="6"/>
  <c r="AJ2097" i="6"/>
  <c r="AJ2398" i="6"/>
  <c r="AJ1105" i="6"/>
  <c r="AJ2259" i="6"/>
  <c r="AJ329" i="6"/>
  <c r="AJ1744" i="6"/>
  <c r="AJ828" i="6"/>
  <c r="AJ1412" i="6"/>
  <c r="AJ183" i="6"/>
  <c r="AJ1731" i="6"/>
  <c r="AJ1664" i="6"/>
  <c r="AJ458" i="6"/>
  <c r="AJ2132" i="6"/>
  <c r="AJ1465" i="6"/>
  <c r="AJ946" i="6"/>
  <c r="AJ196" i="6"/>
  <c r="AJ28" i="6"/>
  <c r="AJ2533" i="6"/>
  <c r="AJ1279" i="6"/>
  <c r="AJ1951" i="6"/>
  <c r="AJ290" i="6"/>
  <c r="AJ324" i="6"/>
  <c r="AJ1714" i="6"/>
  <c r="AJ1515" i="6"/>
  <c r="AJ308" i="6"/>
  <c r="AJ2008" i="6"/>
  <c r="AJ863" i="6"/>
  <c r="AJ193" i="6"/>
  <c r="AJ204" i="6"/>
  <c r="AJ2549" i="6"/>
  <c r="AJ1250" i="6"/>
  <c r="AJ1280" i="6"/>
  <c r="AJ31" i="6"/>
  <c r="AJ914" i="6"/>
  <c r="AJ957" i="6"/>
  <c r="AJ1102" i="6"/>
  <c r="AJ718" i="6"/>
  <c r="AJ352" i="6"/>
  <c r="AJ2193" i="6"/>
  <c r="AJ1755" i="6"/>
  <c r="AJ2358" i="6"/>
  <c r="AJ1990" i="6"/>
  <c r="AJ1447" i="6"/>
  <c r="AJ661" i="6"/>
  <c r="AJ1769" i="6"/>
  <c r="AJ2114" i="6"/>
  <c r="AJ541" i="6"/>
  <c r="AJ968" i="6"/>
  <c r="AJ347" i="6"/>
  <c r="AJ1430" i="6"/>
  <c r="AJ385" i="6"/>
  <c r="AJ297" i="6"/>
  <c r="AJ1854" i="6"/>
  <c r="AJ143" i="6"/>
  <c r="AJ2126" i="6"/>
  <c r="AJ282" i="6"/>
  <c r="AJ1329" i="6"/>
  <c r="AJ538" i="6"/>
  <c r="AJ855" i="6"/>
  <c r="AJ368" i="6"/>
  <c r="AJ1651" i="6"/>
  <c r="AJ1707" i="6"/>
  <c r="AJ1692" i="6"/>
  <c r="AJ1790" i="6"/>
  <c r="AJ2113" i="6"/>
  <c r="AJ2530" i="6"/>
  <c r="AJ67" i="6"/>
  <c r="AJ1829" i="6"/>
  <c r="AJ1547" i="6"/>
  <c r="AJ695" i="6"/>
  <c r="AJ664" i="6"/>
  <c r="AJ974" i="6"/>
  <c r="AJ2216" i="6"/>
  <c r="AJ1868" i="6"/>
  <c r="AJ198" i="6"/>
  <c r="AJ1973" i="6"/>
  <c r="AJ190" i="6"/>
  <c r="AJ400" i="6"/>
  <c r="AJ1925" i="6"/>
  <c r="AJ2040" i="6"/>
  <c r="AJ1203" i="6"/>
  <c r="AJ1085" i="6"/>
  <c r="AJ2442" i="6"/>
  <c r="AJ2403" i="6"/>
  <c r="AJ909" i="6"/>
  <c r="AJ465" i="6"/>
  <c r="AJ1622" i="6"/>
  <c r="AJ1198" i="6"/>
  <c r="AJ1585" i="6"/>
  <c r="AJ958" i="6"/>
  <c r="AJ1316" i="6"/>
  <c r="AJ1315" i="6"/>
  <c r="AJ45" i="6"/>
  <c r="AJ2364" i="6"/>
  <c r="AJ593" i="6"/>
  <c r="AJ1218" i="6"/>
  <c r="AJ1604" i="6"/>
  <c r="AJ942" i="6"/>
  <c r="AJ2251" i="6"/>
  <c r="AJ1867" i="6"/>
  <c r="AJ1266" i="6"/>
  <c r="AJ1697" i="6"/>
  <c r="AJ486" i="6"/>
  <c r="AJ839" i="6"/>
  <c r="AJ636" i="6"/>
  <c r="AJ772" i="6"/>
  <c r="AJ2483" i="6"/>
  <c r="AJ1479" i="6"/>
  <c r="AJ1214" i="6"/>
  <c r="AJ924" i="6"/>
  <c r="AJ1074" i="6"/>
  <c r="AJ343" i="6"/>
  <c r="AJ472" i="6"/>
  <c r="AJ180" i="6"/>
  <c r="AJ2355" i="6"/>
  <c r="AJ980" i="6"/>
  <c r="AJ2518" i="6"/>
  <c r="AJ754" i="6"/>
  <c r="AJ2205" i="6"/>
  <c r="AJ508" i="6"/>
  <c r="AJ786" i="6"/>
  <c r="AJ2235" i="6"/>
  <c r="AJ2551" i="6"/>
  <c r="AJ498" i="6"/>
  <c r="AJ2172" i="6"/>
  <c r="AJ2367" i="6"/>
  <c r="AJ2204" i="6"/>
  <c r="AJ2338" i="6"/>
  <c r="AJ1416" i="6"/>
  <c r="AJ1760" i="6"/>
  <c r="AJ864" i="6"/>
  <c r="AJ533" i="6"/>
  <c r="AJ160" i="6"/>
  <c r="AJ2335" i="6"/>
  <c r="AJ1077" i="6"/>
  <c r="AJ1894" i="6"/>
  <c r="AJ1576" i="6"/>
  <c r="AJ1978" i="6"/>
  <c r="AJ2562" i="6"/>
  <c r="AJ1100" i="6"/>
  <c r="AJ1136" i="6"/>
  <c r="AJ1630" i="6"/>
  <c r="AJ1419" i="6"/>
  <c r="AJ2025" i="6"/>
  <c r="AJ2453" i="6"/>
  <c r="AJ810" i="6"/>
  <c r="AJ1453" i="6"/>
  <c r="AJ2513" i="6"/>
  <c r="AJ186" i="6"/>
  <c r="AJ2035" i="6"/>
  <c r="AJ1524" i="6"/>
  <c r="AJ801" i="6"/>
  <c r="AJ896" i="6"/>
  <c r="AJ1134" i="6"/>
  <c r="AJ1703" i="6"/>
  <c r="AJ1647" i="6"/>
  <c r="AJ827" i="6"/>
  <c r="AJ2434" i="6"/>
  <c r="AJ2210" i="6"/>
  <c r="AJ2090" i="6"/>
  <c r="AJ255" i="6"/>
  <c r="AJ1149" i="6"/>
  <c r="AJ2303" i="6"/>
  <c r="AJ726" i="6"/>
  <c r="AJ1405" i="6"/>
  <c r="AJ2508" i="6"/>
  <c r="AJ1796" i="6"/>
  <c r="AJ1374" i="6"/>
  <c r="AJ1187" i="6"/>
  <c r="AJ2480" i="6"/>
  <c r="AJ1516" i="6"/>
  <c r="AJ449" i="6"/>
  <c r="AJ550" i="6"/>
  <c r="AJ12" i="6"/>
  <c r="AJ2405" i="6"/>
  <c r="AJ1968" i="6"/>
  <c r="AJ1165" i="6"/>
  <c r="AJ2497" i="6"/>
  <c r="AJ717" i="6"/>
  <c r="AJ2261" i="6"/>
  <c r="AJ496" i="6"/>
  <c r="AJ122" i="6"/>
  <c r="AJ1578" i="6"/>
  <c r="AJ752" i="6"/>
  <c r="AJ1394" i="6"/>
  <c r="AJ1603" i="6"/>
  <c r="AJ428" i="6"/>
  <c r="AJ991" i="6"/>
  <c r="AJ1838" i="6"/>
  <c r="AJ1179" i="6"/>
  <c r="AJ869" i="6"/>
  <c r="AJ524" i="6"/>
  <c r="AJ1655" i="6"/>
  <c r="AJ1879" i="6"/>
  <c r="AJ1611" i="6"/>
  <c r="AJ894" i="6"/>
  <c r="AJ712" i="6"/>
  <c r="AJ2413" i="6"/>
  <c r="AJ595" i="6"/>
  <c r="AJ1857" i="6"/>
  <c r="AJ807" i="6"/>
  <c r="AJ1371" i="6"/>
  <c r="AJ2164" i="6"/>
  <c r="AJ2460" i="6"/>
  <c r="AJ2370" i="6"/>
  <c r="AJ2121" i="6"/>
  <c r="AJ848" i="6"/>
  <c r="AJ756" i="6"/>
  <c r="AJ82" i="6"/>
  <c r="AJ1346" i="6"/>
  <c r="AJ2424" i="6"/>
  <c r="AJ1029" i="6"/>
  <c r="AJ50" i="6"/>
  <c r="AJ704" i="6"/>
  <c r="AJ130" i="6"/>
  <c r="AJ680" i="6"/>
  <c r="AJ1219" i="6"/>
  <c r="AJ876" i="6"/>
  <c r="AJ2119" i="6"/>
  <c r="AJ1114" i="6"/>
  <c r="AJ1080" i="6"/>
  <c r="AJ422" i="6"/>
  <c r="AJ1333" i="6"/>
  <c r="AJ1148" i="6"/>
  <c r="AJ91" i="6"/>
  <c r="AJ461" i="6"/>
  <c r="AJ976" i="6"/>
  <c r="AJ707" i="6"/>
  <c r="AJ269" i="6"/>
  <c r="AJ901" i="6"/>
  <c r="AJ910" i="6"/>
  <c r="AJ2575" i="6"/>
  <c r="AJ1062" i="6"/>
  <c r="AJ1377" i="6"/>
  <c r="AJ1116" i="6"/>
  <c r="AJ2209" i="6"/>
  <c r="AJ997" i="6"/>
  <c r="AJ2106" i="6"/>
  <c r="AJ2584" i="6"/>
  <c r="AJ1666" i="6"/>
  <c r="AJ706" i="6"/>
  <c r="AJ2448" i="6"/>
  <c r="AJ2158" i="6"/>
  <c r="AJ2042" i="6"/>
  <c r="AJ207" i="6"/>
  <c r="AJ2356" i="6"/>
  <c r="AJ2063" i="6"/>
  <c r="AJ883" i="6"/>
  <c r="AJ288" i="6"/>
  <c r="AJ537" i="6"/>
  <c r="AJ1777" i="6"/>
  <c r="AJ335" i="6"/>
  <c r="AJ1092" i="6"/>
  <c r="AJ1318" i="6"/>
  <c r="AJ654" i="6"/>
  <c r="AJ1522" i="6"/>
  <c r="AJ73" i="6"/>
  <c r="AJ2380" i="6"/>
  <c r="AJ1423" i="6"/>
  <c r="AJ48" i="6"/>
  <c r="AJ614" i="6"/>
  <c r="AJ2226" i="6"/>
  <c r="AJ2523" i="6"/>
  <c r="AJ221" i="6"/>
  <c r="AJ932" i="6"/>
  <c r="AJ1072" i="6"/>
  <c r="AJ525" i="6"/>
  <c r="AJ2243" i="6"/>
  <c r="AJ522" i="6"/>
  <c r="AJ1238" i="6"/>
  <c r="AJ1851" i="6"/>
  <c r="AJ2017" i="6"/>
  <c r="AJ990" i="6"/>
  <c r="AJ1985" i="6"/>
  <c r="AJ2306" i="6"/>
  <c r="AJ37" i="6"/>
  <c r="AJ1826" i="6"/>
  <c r="AJ1575" i="6"/>
  <c r="AJ1685" i="6"/>
  <c r="AJ574" i="6"/>
  <c r="AJ392" i="6"/>
  <c r="AJ2589" i="6"/>
  <c r="AJ23" i="6"/>
  <c r="AJ511" i="6"/>
  <c r="AJ1353" i="6"/>
  <c r="AJ1860" i="6"/>
  <c r="AJ155" i="6"/>
  <c r="AJ1399" i="6"/>
  <c r="AJ809" i="6"/>
  <c r="AJ2224" i="6"/>
  <c r="AJ51" i="6"/>
  <c r="AJ170" i="6"/>
  <c r="AJ1408" i="6"/>
  <c r="AJ1101" i="6"/>
  <c r="AJ1065" i="6"/>
  <c r="AJ233" i="6"/>
  <c r="AJ1064" i="6"/>
  <c r="AJ2363" i="6"/>
  <c r="AJ1090" i="6"/>
  <c r="AJ1949" i="6"/>
  <c r="AJ2446" i="6"/>
  <c r="AJ1483" i="6"/>
  <c r="AJ2295" i="6"/>
  <c r="AJ2472" i="6"/>
  <c r="AJ1002" i="6"/>
  <c r="AJ2284" i="6"/>
  <c r="AJ728" i="6"/>
  <c r="AJ1601" i="6"/>
  <c r="AJ313" i="6"/>
  <c r="AJ528" i="6"/>
  <c r="AJ890" i="6"/>
  <c r="AJ262" i="6"/>
  <c r="AJ131" i="6"/>
  <c r="AJ1945" i="6"/>
  <c r="AJ999" i="6"/>
  <c r="AJ646" i="6"/>
  <c r="AJ2174" i="6"/>
  <c r="AJ1751" i="6"/>
  <c r="AJ247" i="6"/>
  <c r="AJ194" i="6"/>
  <c r="AJ632" i="6"/>
  <c r="AJ1446" i="6"/>
  <c r="AJ2260" i="6"/>
  <c r="AJ277" i="6"/>
  <c r="AJ146" i="6"/>
  <c r="AJ2388" i="6"/>
  <c r="AJ1847" i="6"/>
  <c r="AJ70" i="6"/>
  <c r="AJ587" i="6"/>
  <c r="AJ811" i="6"/>
  <c r="AJ2154" i="6"/>
  <c r="AJ815" i="6"/>
  <c r="AJ963" i="6"/>
  <c r="AJ650" i="6"/>
  <c r="AJ41" i="6"/>
  <c r="AJ1110" i="6"/>
  <c r="AJ1107" i="6"/>
  <c r="AJ1477" i="6"/>
  <c r="AJ2543" i="6"/>
  <c r="AJ107" i="6"/>
  <c r="AJ623" i="6"/>
  <c r="AJ2457" i="6"/>
  <c r="AJ2417" i="6"/>
  <c r="AJ2324" i="6"/>
  <c r="AJ819" i="6"/>
  <c r="AJ884" i="6"/>
  <c r="AJ1063" i="6"/>
  <c r="AJ1886" i="6"/>
  <c r="AJ1908" i="6"/>
  <c r="AJ639" i="6"/>
  <c r="AJ2474" i="6"/>
  <c r="AJ1710" i="6"/>
  <c r="AJ276" i="6"/>
  <c r="AJ925" i="6"/>
  <c r="AJ1319" i="6"/>
  <c r="AJ1330" i="6"/>
  <c r="AJ2531" i="6"/>
  <c r="AJ1941" i="6"/>
  <c r="AJ2123" i="6"/>
  <c r="AJ1565" i="6"/>
  <c r="AJ2182" i="6"/>
  <c r="AJ2486" i="6"/>
  <c r="AJ318" i="6"/>
  <c r="AJ1226" i="6"/>
  <c r="AJ2318" i="6"/>
  <c r="AJ250" i="6"/>
  <c r="AJ2572" i="6"/>
  <c r="AJ2416" i="6"/>
  <c r="AJ1124" i="6"/>
  <c r="AJ432" i="6"/>
  <c r="AJ2470" i="6"/>
  <c r="AJ2488" i="6"/>
  <c r="AJ1621" i="6"/>
  <c r="AJ1093" i="6"/>
  <c r="AJ684" i="6"/>
  <c r="AJ1121" i="6"/>
  <c r="AJ1846" i="6"/>
  <c r="AJ21" i="6"/>
  <c r="AJ1052" i="6"/>
  <c r="AJ1750" i="6"/>
  <c r="AJ1287" i="6"/>
  <c r="AJ1805" i="6"/>
  <c r="AJ2382" i="6"/>
  <c r="AJ325" i="6"/>
  <c r="AJ530" i="6"/>
  <c r="AJ360" i="6"/>
  <c r="AJ61" i="6"/>
  <c r="AJ2485" i="6"/>
  <c r="AJ403" i="6"/>
  <c r="AJ1627" i="6"/>
  <c r="AJ2328" i="6"/>
  <c r="AJ1800" i="6"/>
  <c r="AJ799" i="6"/>
  <c r="AJ301" i="6"/>
  <c r="AJ2500" i="6"/>
  <c r="AJ2504" i="6"/>
  <c r="AJ1340" i="6"/>
  <c r="AJ1948" i="6"/>
  <c r="AJ2586" i="6"/>
  <c r="AJ13" i="6"/>
  <c r="AJ1359" i="6"/>
  <c r="AJ1588" i="6"/>
  <c r="AJ762" i="6"/>
  <c r="AJ633" i="6"/>
  <c r="AJ982" i="6"/>
  <c r="AJ2319" i="6"/>
  <c r="AJ1544" i="6"/>
  <c r="AJ1589" i="6"/>
  <c r="AJ1354" i="6"/>
  <c r="AJ2108" i="6"/>
  <c r="AJ1828" i="6"/>
  <c r="AJ1286" i="6"/>
  <c r="AJ2393" i="6"/>
  <c r="AJ1153" i="6"/>
  <c r="AJ1709" i="6"/>
  <c r="AJ2110" i="6"/>
  <c r="AJ1120" i="6"/>
  <c r="AJ1382" i="6"/>
  <c r="AJ780" i="6"/>
  <c r="AJ916" i="6"/>
  <c r="AJ285" i="6"/>
  <c r="AJ638" i="6"/>
  <c r="AJ1487" i="6"/>
  <c r="AJ29" i="6"/>
  <c r="AJ1785" i="6"/>
  <c r="AJ2275" i="6"/>
  <c r="AJ1590" i="6"/>
  <c r="AJ1188" i="6"/>
  <c r="AJ950" i="6"/>
  <c r="AJ1771" i="6"/>
  <c r="AJ2399" i="6"/>
  <c r="AJ858" i="6"/>
  <c r="AJ2300" i="6"/>
  <c r="AJ1513" i="6"/>
  <c r="AJ2490" i="6"/>
  <c r="AJ287" i="6"/>
  <c r="AJ1364" i="6"/>
  <c r="AJ1176" i="6"/>
  <c r="AJ2022" i="6"/>
  <c r="AJ939" i="6"/>
  <c r="AJ1471" i="6"/>
  <c r="AJ2256" i="6"/>
  <c r="AJ404" i="6"/>
  <c r="AJ1934" i="6"/>
  <c r="AJ1268" i="6"/>
  <c r="AJ1841" i="6"/>
  <c r="AJ1730" i="6"/>
  <c r="AJ283" i="6"/>
  <c r="AJ1555" i="6"/>
  <c r="AJ1156" i="6"/>
  <c r="AJ326" i="6"/>
  <c r="AJ93" i="6"/>
  <c r="AJ711" i="6"/>
  <c r="AJ386" i="6"/>
  <c r="AJ397" i="6"/>
  <c r="AJ1059" i="6"/>
  <c r="AJ1494" i="6"/>
  <c r="AJ140" i="6"/>
  <c r="AJ1813" i="6"/>
  <c r="AJ139" i="6"/>
  <c r="AJ181" i="6"/>
  <c r="AJ447" i="6"/>
  <c r="AJ442" i="6"/>
  <c r="AJ1895" i="6"/>
  <c r="AJ580" i="6"/>
  <c r="AJ178" i="6"/>
  <c r="AJ1903" i="6"/>
  <c r="AJ521" i="6"/>
  <c r="AJ1442" i="6"/>
  <c r="AJ1791" i="6"/>
  <c r="AJ1506" i="6"/>
  <c r="AJ1859" i="6"/>
  <c r="AJ802" i="6"/>
  <c r="AJ1429" i="6"/>
  <c r="AJ787" i="6"/>
  <c r="AJ1635" i="6"/>
  <c r="AJ898" i="6"/>
  <c r="AJ1272" i="6"/>
  <c r="AJ1981" i="6"/>
  <c r="AJ123" i="6"/>
  <c r="AJ1417" i="6"/>
  <c r="AJ2266" i="6"/>
  <c r="AJ55" i="6"/>
  <c r="AJ1000" i="6"/>
  <c r="AJ1809" i="6"/>
  <c r="AJ106" i="6"/>
  <c r="AJ2377" i="6"/>
  <c r="AJ304" i="6"/>
  <c r="AJ1736" i="6"/>
  <c r="AJ1253" i="6"/>
  <c r="AJ2390" i="6"/>
  <c r="AJ371" i="6"/>
  <c r="AJ1492" i="6"/>
  <c r="AJ666" i="6"/>
  <c r="AJ1488" i="6"/>
  <c r="AJ1174" i="6"/>
  <c r="AJ1171" i="6"/>
  <c r="AJ2558" i="6"/>
  <c r="AJ1215" i="6"/>
  <c r="AJ2292" i="6"/>
  <c r="AJ321" i="6"/>
  <c r="AJ1719" i="6"/>
  <c r="AJ1007" i="6"/>
  <c r="AJ2079" i="6"/>
  <c r="AJ1878" i="6"/>
  <c r="AJ2021" i="6"/>
  <c r="AJ1202" i="6"/>
  <c r="AJ14" i="6"/>
  <c r="AJ359" i="6"/>
  <c r="AJ2581" i="6"/>
  <c r="AJ1117" i="6"/>
  <c r="AJ1068" i="6"/>
  <c r="AJ2381" i="6"/>
  <c r="AJ212" i="6"/>
  <c r="AJ110" i="6"/>
  <c r="AJ440" i="6"/>
  <c r="AJ203" i="6"/>
  <c r="AJ694" i="6"/>
  <c r="AJ2186" i="6"/>
  <c r="AJ299" i="6"/>
  <c r="AJ1482" i="6"/>
  <c r="AJ978" i="6"/>
  <c r="AJ1921" i="6"/>
  <c r="AJ1977" i="6"/>
  <c r="AJ1802" i="6"/>
  <c r="AJ1933" i="6"/>
  <c r="AJ1325" i="6"/>
  <c r="AJ1234" i="6"/>
  <c r="AJ2178" i="6"/>
  <c r="AJ2321" i="6"/>
  <c r="AJ497" i="6"/>
  <c r="AJ1662" i="6"/>
  <c r="AJ1969" i="6"/>
  <c r="AJ592" i="6"/>
  <c r="AJ1299" i="6"/>
  <c r="AJ243" i="6"/>
  <c r="AJ1711" i="6"/>
  <c r="AJ1536" i="6"/>
  <c r="AJ540" i="6"/>
  <c r="AJ2118" i="6"/>
  <c r="AJ266" i="6"/>
  <c r="AJ1196" i="6"/>
  <c r="AJ391" i="6"/>
  <c r="AJ539" i="6"/>
  <c r="AJ1872" i="6"/>
  <c r="AJ993" i="6"/>
  <c r="AJ1363" i="6"/>
  <c r="AJ2526" i="6"/>
  <c r="AJ2130" i="6"/>
  <c r="AJ503" i="6"/>
  <c r="AJ1157" i="6"/>
  <c r="AJ10" i="6"/>
  <c r="AJ1909" i="6"/>
  <c r="AJ2149" i="6"/>
  <c r="AJ1355" i="6"/>
  <c r="AJ2463" i="6"/>
  <c r="AJ1673" i="6"/>
  <c r="AJ1885" i="6"/>
  <c r="AJ1045" i="6"/>
  <c r="AJ1391" i="6"/>
  <c r="AJ653" i="6"/>
  <c r="AJ2316" i="6"/>
  <c r="AJ124" i="6"/>
  <c r="AJ2506" i="6"/>
  <c r="AJ2285" i="6"/>
  <c r="AJ1283" i="6"/>
  <c r="AJ2298" i="6"/>
  <c r="AJ466" i="6"/>
  <c r="AJ1010" i="6"/>
  <c r="AJ1527" i="6"/>
  <c r="AJ849" i="6"/>
  <c r="AJ49" i="6"/>
  <c r="AJ2134" i="6"/>
  <c r="AJ607" i="6"/>
  <c r="AJ121" i="6"/>
  <c r="AJ2116" i="6"/>
  <c r="AJ1418" i="6"/>
  <c r="AJ1765" i="6"/>
  <c r="AJ1896" i="6"/>
  <c r="AJ2048" i="6"/>
  <c r="AJ2020" i="6"/>
  <c r="AJ1344" i="6"/>
  <c r="AJ89" i="6"/>
  <c r="AJ2293" i="6"/>
  <c r="AJ2436" i="6"/>
  <c r="AJ1388" i="6"/>
  <c r="AJ1076" i="6"/>
  <c r="AJ823" i="6"/>
  <c r="AJ1556" i="6"/>
  <c r="AJ165" i="6"/>
  <c r="AJ1475" i="6"/>
  <c r="AJ1467" i="6"/>
  <c r="AJ1385" i="6"/>
  <c r="AJ981" i="6"/>
  <c r="AJ872" i="6"/>
  <c r="AJ2524" i="6"/>
  <c r="AJ1384" i="6"/>
  <c r="AJ2161" i="6"/>
  <c r="AJ979" i="6"/>
  <c r="AJ662" i="6"/>
  <c r="AJ1434" i="6"/>
  <c r="AJ1481" i="6"/>
  <c r="AJ567" i="6"/>
  <c r="AJ1599" i="6"/>
  <c r="AJ1971" i="6"/>
  <c r="AJ438" i="6"/>
  <c r="AJ1594" i="6"/>
  <c r="AJ760" i="6"/>
  <c r="AJ1096" i="6"/>
  <c r="AJ2548" i="6"/>
  <c r="AJ619" i="6"/>
  <c r="AJ1789" i="6"/>
  <c r="AJ6" i="6"/>
  <c r="AJ1543" i="6"/>
  <c r="AJ1836" i="6"/>
  <c r="AJ173" i="6"/>
  <c r="AJ746" i="6"/>
  <c r="AJ209" i="6"/>
  <c r="AJ1660" i="6"/>
  <c r="AJ862" i="6"/>
  <c r="AJ1032" i="6"/>
  <c r="AJ1027" i="6"/>
  <c r="AJ2439" i="6"/>
  <c r="AJ2076" i="6"/>
  <c r="AJ1379" i="6"/>
  <c r="AJ1208" i="6"/>
  <c r="AJ630" i="6"/>
  <c r="AJ576" i="6"/>
  <c r="AJ2117" i="6"/>
  <c r="AJ794" i="6"/>
  <c r="AJ239" i="6"/>
  <c r="AJ744" i="6"/>
  <c r="AJ655" i="6"/>
  <c r="AJ832" i="6"/>
  <c r="AJ2366" i="6"/>
  <c r="AJ2315" i="6"/>
  <c r="AJ1432" i="6"/>
  <c r="AJ105" i="6"/>
  <c r="AJ2267" i="6"/>
  <c r="AJ922" i="6"/>
  <c r="AJ1690" i="6"/>
  <c r="AJ2009" i="6"/>
  <c r="AJ1392" i="6"/>
  <c r="AJ599" i="6"/>
  <c r="AJ1270" i="6"/>
  <c r="AJ936" i="6"/>
  <c r="AJ69" i="6"/>
  <c r="AJ1288" i="6"/>
  <c r="AJ1289" i="6"/>
  <c r="AJ615" i="6"/>
  <c r="AJ1770" i="6"/>
  <c r="AJ1237" i="6"/>
  <c r="AJ1098" i="6"/>
  <c r="AJ879" i="6"/>
  <c r="AJ1913" i="6"/>
  <c r="AJ351" i="6"/>
  <c r="AJ2056" i="6"/>
  <c r="AJ320" i="6"/>
  <c r="AJ594" i="6"/>
  <c r="AJ1525" i="6"/>
  <c r="AJ1348" i="6"/>
  <c r="AJ1950" i="6"/>
  <c r="AJ2505" i="6"/>
  <c r="AJ280" i="6"/>
  <c r="AJ2212" i="6"/>
  <c r="AJ603" i="6"/>
  <c r="AJ764" i="6"/>
  <c r="AJ2111" i="6"/>
  <c r="AJ312" i="6"/>
  <c r="AJ1695" i="6"/>
  <c r="AJ2325" i="6"/>
  <c r="AJ1393" i="6"/>
  <c r="AJ1269" i="6"/>
  <c r="AJ95" i="6"/>
  <c r="AJ401" i="6"/>
  <c r="AJ629" i="6"/>
  <c r="AJ1210" i="6"/>
  <c r="AJ751" i="6"/>
  <c r="AJ2105" i="6"/>
  <c r="AJ2579" i="6"/>
  <c r="AJ1352" i="6"/>
  <c r="AJ1313" i="6"/>
  <c r="AJ1122" i="6"/>
  <c r="AJ90" i="6"/>
  <c r="AJ218" i="6"/>
  <c r="AJ2139" i="6"/>
  <c r="AJ2250" i="6"/>
  <c r="AJ1075" i="6"/>
  <c r="AJ1665" i="6"/>
  <c r="AJ1015" i="6"/>
  <c r="AJ1358" i="6"/>
  <c r="AJ2468" i="6"/>
  <c r="AJ962" i="6"/>
  <c r="AJ2125" i="6"/>
  <c r="AJ2086" i="6"/>
  <c r="AJ1741" i="6"/>
  <c r="AJ2440" i="6"/>
  <c r="AJ1876" i="6"/>
  <c r="AJ731" i="6"/>
  <c r="AJ748" i="6"/>
  <c r="AJ235" i="6"/>
  <c r="AJ132" i="6"/>
  <c r="AJ1600" i="6"/>
  <c r="AJ685" i="6"/>
  <c r="AJ2277" i="6"/>
  <c r="AJ1548" i="6"/>
  <c r="AJ2066" i="6"/>
  <c r="AJ969" i="6"/>
  <c r="AJ108" i="6"/>
  <c r="AJ1448" i="6"/>
  <c r="AJ1441" i="6"/>
  <c r="AJ2499" i="6"/>
  <c r="AJ2395" i="6"/>
  <c r="AJ2503" i="6"/>
  <c r="AJ2323" i="6"/>
  <c r="AJ989" i="6"/>
  <c r="AJ292" i="6"/>
  <c r="AJ118" i="6"/>
  <c r="AJ1766" i="6"/>
  <c r="AJ765" i="6"/>
  <c r="AJ1955" i="6"/>
  <c r="AJ2592" i="6"/>
  <c r="AJ111" i="6"/>
  <c r="AJ2361" i="6"/>
  <c r="AJ2169" i="6"/>
  <c r="AJ871" i="6"/>
  <c r="AJ296" i="6"/>
  <c r="AJ1848" i="6"/>
  <c r="AJ1569" i="6"/>
  <c r="AJ715" i="6"/>
  <c r="AJ2546" i="6"/>
  <c r="AJ2120" i="6"/>
  <c r="AJ2389" i="6"/>
  <c r="AJ437" i="6"/>
  <c r="AJ2214" i="6"/>
  <c r="AJ1241" i="6"/>
  <c r="AJ27" i="6"/>
  <c r="AJ2337" i="6"/>
  <c r="AJ2378" i="6"/>
  <c r="AJ2180" i="6"/>
  <c r="AJ2373" i="6"/>
  <c r="AJ977" i="6"/>
  <c r="AJ1054" i="6"/>
  <c r="AJ1499" i="6"/>
  <c r="AJ2153" i="6"/>
  <c r="AJ1892" i="6"/>
  <c r="AJ854" i="6"/>
  <c r="AJ1310" i="6"/>
  <c r="AJ1912" i="6"/>
  <c r="AJ1904" i="6"/>
  <c r="AJ2249" i="6"/>
  <c r="AJ1767" i="6"/>
  <c r="AJ609" i="6"/>
  <c r="AJ2053" i="6"/>
  <c r="AJ1976" i="6"/>
  <c r="AJ1436" i="6"/>
  <c r="AJ2552" i="6"/>
  <c r="AJ1406" i="6"/>
  <c r="AJ2517" i="6"/>
  <c r="AJ870" i="6"/>
  <c r="AJ44" i="6"/>
  <c r="AJ2181" i="6"/>
  <c r="AJ1553" i="6"/>
  <c r="AJ470" i="6"/>
  <c r="AJ548" i="6"/>
  <c r="AJ17" i="6"/>
  <c r="AJ1473" i="6"/>
  <c r="AJ2515" i="6"/>
  <c r="AJ1261" i="6"/>
  <c r="AJ2311" i="6"/>
  <c r="AJ298" i="6"/>
  <c r="AJ702" i="6"/>
  <c r="AJ2538" i="6"/>
  <c r="AJ804" i="6"/>
  <c r="AJ1797" i="6"/>
  <c r="AJ1130" i="6"/>
  <c r="AJ97" i="6"/>
  <c r="AJ1890" i="6"/>
  <c r="AJ605" i="6"/>
  <c r="AJ1037" i="6"/>
  <c r="AJ795" i="6"/>
  <c r="AJ1450" i="6"/>
  <c r="AJ2392" i="6"/>
  <c r="AJ1445" i="6"/>
  <c r="AJ1332" i="6"/>
  <c r="AJ214" i="6"/>
  <c r="AJ448" i="6"/>
  <c r="AJ2326" i="6"/>
  <c r="AJ1376" i="6"/>
  <c r="AJ1410" i="6"/>
  <c r="AJ2142" i="6"/>
  <c r="AJ1035" i="6"/>
  <c r="AJ1254" i="6"/>
  <c r="AJ1542" i="6"/>
  <c r="AJ1380" i="6"/>
  <c r="AJ1644" i="6"/>
  <c r="AJ2102" i="6"/>
  <c r="AJ1623" i="6"/>
  <c r="AJ2426" i="6"/>
  <c r="AJ369" i="6"/>
  <c r="AJ2162" i="6"/>
  <c r="AJ897" i="6"/>
  <c r="AJ1016" i="6"/>
  <c r="AJ2198" i="6"/>
  <c r="AJ2028" i="6"/>
  <c r="AJ1980" i="6"/>
  <c r="AJ1919" i="6"/>
  <c r="AJ1706" i="6"/>
  <c r="AJ741" i="6"/>
  <c r="AJ2244" i="6"/>
  <c r="AJ494" i="6"/>
  <c r="AJ1070" i="6"/>
  <c r="AJ2304" i="6"/>
  <c r="AJ1835" i="6"/>
  <c r="AJ1954" i="6"/>
  <c r="AJ374" i="6"/>
  <c r="AJ2157" i="6"/>
  <c r="AJ1020" i="6"/>
  <c r="AJ373" i="6"/>
  <c r="AJ443" i="6"/>
  <c r="AJ589" i="6"/>
  <c r="AJ1189" i="6"/>
  <c r="AJ2109" i="6"/>
  <c r="AJ2454" i="6"/>
  <c r="AJ1389" i="6"/>
  <c r="AJ2012" i="6"/>
  <c r="AJ43" i="6"/>
  <c r="AJ1952" i="6"/>
  <c r="AJ1347" i="6"/>
  <c r="AJ1631" i="6"/>
  <c r="AJ2043" i="6"/>
  <c r="AJ2541" i="6"/>
  <c r="AJ35" i="6"/>
  <c r="AJ2347" i="6"/>
  <c r="AJ2469" i="6"/>
  <c r="AJ319" i="6"/>
  <c r="AJ129" i="6"/>
  <c r="AJ882" i="6"/>
  <c r="AJ1514" i="6"/>
  <c r="AJ777" i="6"/>
  <c r="AJ771" i="6"/>
  <c r="AJ1581" i="6"/>
  <c r="AJ2290" i="6"/>
  <c r="AJ716" i="6"/>
  <c r="AJ1502" i="6"/>
  <c r="AJ1961" i="6"/>
  <c r="AJ2191" i="6"/>
  <c r="AJ354" i="6"/>
  <c r="AJ722" i="6"/>
  <c r="AJ926" i="6"/>
  <c r="AJ1433" i="6"/>
  <c r="AJ451" i="6"/>
  <c r="AJ1259" i="6"/>
  <c r="AJ1587" i="6"/>
  <c r="AJ241" i="6"/>
  <c r="AJ1307" i="6"/>
  <c r="AJ1146" i="6"/>
  <c r="AJ1018" i="6"/>
  <c r="AJ1778" i="6"/>
  <c r="AJ2093" i="6"/>
  <c r="AJ743" i="6"/>
  <c r="AJ1138" i="6"/>
  <c r="AJ426" i="6"/>
  <c r="AJ331" i="6"/>
  <c r="AJ750" i="6"/>
  <c r="AJ1970" i="6"/>
  <c r="AJ927" i="6"/>
  <c r="AJ616" i="6"/>
  <c r="AJ784" i="6"/>
  <c r="AJ281" i="6"/>
  <c r="AJ1357" i="6"/>
  <c r="AJ1056" i="6"/>
  <c r="AJ1787" i="6"/>
  <c r="AJ1794" i="6"/>
  <c r="AJ1688" i="6"/>
  <c r="AJ1602" i="6"/>
  <c r="AJ2345" i="6"/>
  <c r="AJ327" i="6"/>
  <c r="AJ1811" i="6"/>
  <c r="AJ24" i="6"/>
  <c r="AJ1862" i="6"/>
  <c r="AJ1034" i="6"/>
  <c r="AJ279" i="6"/>
  <c r="AJ951" i="6"/>
  <c r="AJ1067" i="6"/>
  <c r="AJ842" i="6"/>
  <c r="AJ1788" i="6"/>
  <c r="AJ934" i="6"/>
  <c r="AJ441" i="6"/>
  <c r="AJ1537" i="6"/>
  <c r="AJ1839" i="6"/>
  <c r="AJ2568" i="6"/>
  <c r="AJ80" i="6"/>
  <c r="AJ1166" i="6"/>
  <c r="AJ502" i="6"/>
  <c r="AJ493" i="6"/>
  <c r="AJ2540" i="6"/>
  <c r="AJ2197" i="6"/>
  <c r="AJ1607" i="6"/>
  <c r="AJ2408" i="6"/>
  <c r="AJ406" i="6"/>
  <c r="AJ1827" i="6"/>
  <c r="AJ1583" i="6"/>
  <c r="AJ353" i="6"/>
  <c r="AJ781" i="6"/>
  <c r="AJ2203" i="6"/>
  <c r="AJ1044" i="6"/>
  <c r="AJ975" i="6"/>
  <c r="AJ1554" i="6"/>
  <c r="AJ1221" i="6"/>
  <c r="AJ546" i="6"/>
  <c r="AJ259" i="6"/>
  <c r="AJ2559" i="6"/>
  <c r="AJ34" i="6"/>
  <c r="AJ1519" i="6"/>
  <c r="AJ608" i="6"/>
  <c r="AJ2432" i="6"/>
  <c r="AJ1574" i="6"/>
  <c r="AJ1592" i="6"/>
  <c r="AJ433" i="6"/>
  <c r="AJ1284" i="6"/>
  <c r="AJ1197" i="6"/>
  <c r="AJ1097" i="6"/>
  <c r="AJ1861" i="6"/>
  <c r="AJ1965" i="6"/>
  <c r="AJ396" i="6"/>
  <c r="AJ667" i="6"/>
  <c r="AJ1654" i="6"/>
  <c r="AJ877" i="6"/>
  <c r="AJ2078" i="6"/>
  <c r="AJ338" i="6"/>
  <c r="AJ1011" i="6"/>
  <c r="AJ812" i="6"/>
  <c r="AJ2521" i="6"/>
  <c r="AJ293" i="6"/>
  <c r="AJ2397" i="6"/>
  <c r="AJ851" i="6"/>
  <c r="AJ65" i="6"/>
  <c r="AJ1457" i="6"/>
  <c r="AJ2329" i="6"/>
  <c r="AJ727" i="6"/>
  <c r="AJ1057" i="6"/>
  <c r="AJ2015" i="6"/>
  <c r="AJ2441" i="6"/>
  <c r="AJ1534" i="6"/>
  <c r="AJ2527" i="6"/>
  <c r="AJ1716" i="6"/>
  <c r="AJ1411" i="6"/>
  <c r="AJ2232" i="6"/>
  <c r="AJ2236" i="6"/>
  <c r="AJ800" i="6"/>
  <c r="AJ238" i="6"/>
  <c r="AJ817" i="6"/>
  <c r="AJ1026" i="6"/>
  <c r="AJ1309" i="6"/>
  <c r="AJ1561" i="6"/>
  <c r="AJ983" i="6"/>
  <c r="AJ96" i="6"/>
  <c r="AJ1458" i="6"/>
  <c r="AJ652" i="6"/>
  <c r="AJ672" i="6"/>
  <c r="AJ588" i="6"/>
  <c r="AJ1704" i="6"/>
  <c r="AJ1995" i="6"/>
  <c r="AJ2098" i="6"/>
  <c r="AJ1223" i="6"/>
  <c r="AJ1180" i="6"/>
  <c r="AJ566" i="6"/>
  <c r="AJ738" i="6"/>
  <c r="AJ732" i="6"/>
  <c r="AJ264" i="6"/>
  <c r="AJ223" i="6"/>
  <c r="AJ891" i="6"/>
  <c r="AJ581" i="6"/>
  <c r="AJ789" i="6"/>
  <c r="AJ328" i="6"/>
  <c r="AJ1700" i="6"/>
  <c r="AJ510" i="6"/>
  <c r="AJ735" i="6"/>
  <c r="AJ339" i="6"/>
  <c r="AJ1267" i="6"/>
  <c r="AJ729" i="6"/>
  <c r="AJ944" i="6"/>
  <c r="AJ1927" i="6"/>
  <c r="AJ1987" i="6"/>
  <c r="AJ334" i="6"/>
  <c r="AJ1674" i="6"/>
  <c r="AJ70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<sst xmlns="http://schemas.openxmlformats.org/spreadsheetml/2006/main" count="48235" uniqueCount="13973">
  <si>
    <t>raw</t>
  </si>
  <si>
    <t>rxn</t>
  </si>
  <si>
    <t>flux</t>
  </si>
  <si>
    <t>RXN-EX_pnto__R_e_REV-SPONT      v       0.011112763326633</t>
  </si>
  <si>
    <t>RXN-EX_nh4_e_REV-SPONT  v       584.286612879299000</t>
  </si>
  <si>
    <t>RXN-EX_co2_e_FWD-SPONT  v       4008.096094689295600</t>
  </si>
  <si>
    <t>RXN-EX_glc__D_e_REV-SPONT       v       1353.245177000000000</t>
  </si>
  <si>
    <t>RXN-EX_fol_e_REV-SPONT  v       0.011112678626085</t>
  </si>
  <si>
    <t>RXN-EX_fe2_e_REV-SPONT  v       0.084918077935914</t>
  </si>
  <si>
    <t>RXN-EX_inost_e_REV-SPONT        v       5.223600934283436</t>
  </si>
  <si>
    <t>RXN-EX_nac_e_REV-SPONT  v       0.022231927528992</t>
  </si>
  <si>
    <t>RXN-EX_o2_e_REV-SPONT   v       3576.888880239068000</t>
  </si>
  <si>
    <t>RXN-EX_pi_e_REV-SPONT   v       59.833174000996220</t>
  </si>
  <si>
    <t>RXN-EX_so4_e_REV-SPONT  v       12.694247713355290</t>
  </si>
  <si>
    <t>RXN-EX_thm_e_REV-SPONT  v       0.011117530823635</t>
  </si>
  <si>
    <t>RXN-EX_h_e_FWD-SPONT    v       195.993647603982650</t>
  </si>
  <si>
    <t>RXN-EX_k_e_REV-SPONT    v       67.081817464870260</t>
  </si>
  <si>
    <t>RXN-EX_h2o_e_FWD-SPONT  v       5715.004248988447000</t>
  </si>
  <si>
    <t>RXN-EX_fe3_e_REV-SPONT  v       0.000000055433868</t>
  </si>
  <si>
    <t>RXN-EX_ca2_e_REV-SPONT  v       0.142907690616106</t>
  </si>
  <si>
    <t>RXN-EX_cobalt2_e_REV-SPONT      v       0.000003710085261</t>
  </si>
  <si>
    <t>RXN-EX_cu2_e_REV-SPONT  v       0.012679480326458</t>
  </si>
  <si>
    <t>RXN-EX_mg2_e_REV-SPONT  v       7.068452002477929</t>
  </si>
  <si>
    <t>RXN-EX_mn2_e_REV-SPONT  v       0.010468102466134</t>
  </si>
  <si>
    <t>RXN-EX_ni2_e_REV-SPONT  v       0.000002809569269</t>
  </si>
  <si>
    <t>RXN-EX_zn2_e_REV-SPONT  v       0.175133714532221</t>
  </si>
  <si>
    <t>RXN-EX_btn_c_REV-SPONT  v       0.011114601657598</t>
  </si>
  <si>
    <t>RXN-13BDGLUCANt_c_en_FWD-SPONT  v       111.250539305609700</t>
  </si>
  <si>
    <t>RXN-13GS_c_FWD-rt7616   v       111.250539305609700</t>
  </si>
  <si>
    <t>RXN-16GS_c_FWD-rt0150   v       29.276646981216278</t>
  </si>
  <si>
    <t>RXN-2DDA7Pt_c_m_REV-SPONT       v       23.262724329771203</t>
  </si>
  <si>
    <t>RXN-2OBUTt_c_m_FWD-SPONT        v       3.589055619107377</t>
  </si>
  <si>
    <t>RXN-2OXOADPt_c_m_FWD-rt2267     v       14.557268002089467</t>
  </si>
  <si>
    <t>RXN-3DSPHR_r_FWD-rt1611 v       0.898017758574396</t>
  </si>
  <si>
    <t>RXN-3HACD200_rm_FWD-rt2309      v       2.643029762734887</t>
  </si>
  <si>
    <t>RXN-3HACD220_rm_FWD-rt2309      v       2.643029762734887</t>
  </si>
  <si>
    <t>RXN-3HACD240_rm_FWD-rt2309      v       2.162011921963060</t>
  </si>
  <si>
    <t>RXN-3HACD260_rm_FWD-rt2309      v       0.449008879287198</t>
  </si>
  <si>
    <t>RXN-3HAD100_c_FWD-rt0302        v       29.452783276800517</t>
  </si>
  <si>
    <t>RXN-3HAD120_c_FWD-rt0302        v       29.452783276800517</t>
  </si>
  <si>
    <t>RXN-3HAD140_c_FWD-rt0302        v       29.452783276800517</t>
  </si>
  <si>
    <t>RXN-3HAD160_c_FWD-rt0302        v       29.452783276800517</t>
  </si>
  <si>
    <t>RXN-3HAD180_c_FWD-rt0302        v       22.309102530955407</t>
  </si>
  <si>
    <t>RXN-3HAD40_c_FWD-rt0302 v       29.452783276800517</t>
  </si>
  <si>
    <t>RXN-3HAD60_c_FWD-rt0302 v       29.452783276800517</t>
  </si>
  <si>
    <t>RXN-3HAD80_c_FWD-rt0302 v       29.452783276800517</t>
  </si>
  <si>
    <t>RXN-3OACE200_rm_FWD-rt8287      v       2.643029762734887</t>
  </si>
  <si>
    <t>RXN-3OACE220_rm_FWD-rt8287      v       2.643029762734887</t>
  </si>
  <si>
    <t>RXN-3OACE240_rm_FWD-rt2975      v       2.162011921963060</t>
  </si>
  <si>
    <t>RXN-3OACE260_rm_FWD-rt2975      v       0.449008879287198</t>
  </si>
  <si>
    <t>RXN-3OACR200_rm_FWD-rt8327      v       2.643029762734887</t>
  </si>
  <si>
    <t>RXN-3OACR220_rm_FWD-rt8327      v       2.643029762734887</t>
  </si>
  <si>
    <t>RXN-3OACR240_rm_FWD-rt8327      v       2.162011921963060</t>
  </si>
  <si>
    <t>RXN-3OACR260_rm_FWD-rt8327      v       0.449008879287198</t>
  </si>
  <si>
    <t>RXN-3OAR100_c_FWD-rt2183        v       29.452783276800517</t>
  </si>
  <si>
    <t>RXN-3OAR120_c_FWD-rt2190        v       29.452783276800517</t>
  </si>
  <si>
    <t>RXN-3OAR140_c_FWD-rt2183        v       29.452783276800517</t>
  </si>
  <si>
    <t>RXN-3OAR160_c_FWD-rt1363        v       29.452783276800517</t>
  </si>
  <si>
    <t>RXN-3OAR180_c_FWD-rt2190        v       22.309102530955407</t>
  </si>
  <si>
    <t>RXN-3OAR40_c_FWD-rt0409 v       29.452783276800517</t>
  </si>
  <si>
    <t>RXN-3OAR60_c_FWD-rt1363 v       29.452783276800517</t>
  </si>
  <si>
    <t>RXN-3OAR80_c_FWD-rt2183 v       29.452783276800517</t>
  </si>
  <si>
    <t>RXN-3OAS100_c_FWD-rt0409        v       29.452783276800517</t>
  </si>
  <si>
    <t>RXN-3OAS120_c_FWD-rt0409        v       29.452783276800517</t>
  </si>
  <si>
    <t>RXN-3OAS140_c_FWD-rt0409        v       29.452783276800517</t>
  </si>
  <si>
    <t>RXN-3OAS160_c_FWD-rt0409        v       29.452783276800517</t>
  </si>
  <si>
    <t>RXN-3OAS180_c_FWD-rt0409        v       22.309102530955407</t>
  </si>
  <si>
    <t>RXN-3OAS40_c_FWD-rt0409 v       29.452783276800517</t>
  </si>
  <si>
    <t>RXN-3OAS60_c_FWD-rt0409 v       29.452783276800517</t>
  </si>
  <si>
    <t>RXN-3OAS80_c_FWD-rt0409 v       29.452783276800517</t>
  </si>
  <si>
    <t>RXN-5AOPt_c_m_REV-SPONT v       0.088904819919350</t>
  </si>
  <si>
    <t>RXN-AASADy_c_FWD-LYS25  v       14.557268002089467</t>
  </si>
  <si>
    <t>RXN-AATA_c_FWD-rt0172   v       14.557268002089467</t>
  </si>
  <si>
    <t>RXN-ABTD2Dx_c_REV-rt1622_c      v       579.162942047442800</t>
  </si>
  <si>
    <t>RXN-ABTD2Dy_c_FWD-rt8084        v       579.162942047442800</t>
  </si>
  <si>
    <t>RXN-ACACT40ir_c_FWD-rt0310      v       99.433452151825820</t>
  </si>
  <si>
    <t>RXN-ACCOAC_c_FWD-rt0271 v       236.375665795279080</t>
  </si>
  <si>
    <t>RXN-ACGAM6PS_c_FWD-rt4107       v       7.963817683617062</t>
  </si>
  <si>
    <t>RXN-ACGAMPM_c_FWD-rt4597        v       7.963817683617062</t>
  </si>
  <si>
    <t>RXN-ACGK_m_FWD-rt1009   v       23.388699042012580</t>
  </si>
  <si>
    <t>RXN-ACHBS_m_FWD-ILV26   v       11.972366083524500</t>
  </si>
  <si>
    <t>RXN-ACITL_c_FWD-rt1358  v       601.723657043416800</t>
  </si>
  <si>
    <t>RXN-ACLS_m_FWD-ILV26    v       52.251187404537546</t>
  </si>
  <si>
    <t>RXN-ACOADS180_rm_FWD-rt1362     v       16.764215575018838</t>
  </si>
  <si>
    <t>RXN-ACOADS181_rm_FWD-rt0477     v       11.435948224645594</t>
  </si>
  <si>
    <t>RXN-ACOADS182_rm_FWD-rt0477     v       2.262664977593501</t>
  </si>
  <si>
    <t>RXN-ACOATA_c_FWD-rt0302 v       29.452783276800517</t>
  </si>
  <si>
    <t>RXN-ACONTa_m_FWD-rt6232 v       235.555349615144050</t>
  </si>
  <si>
    <t>RXN-ACONTb_m_FWD-rt6232 v       235.555349615144050</t>
  </si>
  <si>
    <t>RXN-ACOTAi_m_FWD-rt6510 v       23.388699042012580</t>
  </si>
  <si>
    <t>RXN-ACS_c_FWD-rt6229_c  v       11.112487104490050</t>
  </si>
  <si>
    <t>RXN-ADK1_c_FWD-rt7128_c v       486.960888963151300</t>
  </si>
  <si>
    <t>RXN-ADMDC_c_FWD-rt2849  v       0.011112543481148</t>
  </si>
  <si>
    <t>RXN-ADNK1_c_FWD-rt0017  v       25.122147581718462</t>
  </si>
  <si>
    <t>RXN-ADPATPt_c_m_FWD-rt4336      v       20664.053154991387000</t>
  </si>
  <si>
    <t>RXN-ADPT_c_FWD-rt7825   v       0.011112543481148</t>
  </si>
  <si>
    <t>RXN-ADSK_c_FWD-rt0341   v       9.224571615460128</t>
  </si>
  <si>
    <t>RXN-ADSL1r_c_FWD-rt7437 v       12.735253922298657</t>
  </si>
  <si>
    <t>RXN-ADSL2i_c_FWD-rt7437 v       13.455064621338934</t>
  </si>
  <si>
    <t>RXN-ADSS_c_FWD-rt3802   v       12.735253922298657</t>
  </si>
  <si>
    <t>RXN-AFAT_c_FWD-rt3174_c v       0.011120314329770</t>
  </si>
  <si>
    <t>RXN-AGPAT_l_FWD-rt1378  v       0.007805581062556</t>
  </si>
  <si>
    <t>RXN-AGPAT_rm_FWD-rt2059_rm      v       11.995133321041607</t>
  </si>
  <si>
    <t>RXN-AGPRi_m_FWD-rt1009  v       23.388699042012580</t>
  </si>
  <si>
    <t>RXN-AHCi_c_FWD-rt4544   v       25.122147581718462</t>
  </si>
  <si>
    <t>RXN-AHCYSt_c_rm_REV-SPONT       v       13.723826919597240</t>
  </si>
  <si>
    <t>RXN-AHSERL2_c_FWD-rt8250        v       9.224571615460128</t>
  </si>
  <si>
    <t>RXN-AICART_c_FWD-rt4053 v       20.855768746703948</t>
  </si>
  <si>
    <t>RXN-AIRC1_c_FWD-rt3764  v       13.455064621338934</t>
  </si>
  <si>
    <t>RXN-AKGDH_m_FWD-KGDCPLX2        v       140.500771073174430</t>
  </si>
  <si>
    <t>RXN-AKGMALta_m_FWD-rt2267       v       3923.014715342444000</t>
  </si>
  <si>
    <t>RXN-ALAS_m_FWD-rt0309   v       0.088904819919350</t>
  </si>
  <si>
    <t>RXN-ALAt_c_m_FWD-SPONT  v       35.517581495888820</t>
  </si>
  <si>
    <t>RXN-ALATA_L_m_REV-rt1267        v       35.517581495888820</t>
  </si>
  <si>
    <t>RXN-ALATRS_c_FWD-rt3605 v       35.517581495888820</t>
  </si>
  <si>
    <t>RXN-AMETt_c_rm_FWD-SPONT        v       13.723826919597240</t>
  </si>
  <si>
    <t>RXN-AMPt_c_l_REV-SPONT  v       0.015611162125111</t>
  </si>
  <si>
    <t>RXN-AMPt_c_rm_REV-SPONT v       0.202812953870079</t>
  </si>
  <si>
    <t>RXN-ANPRT_c_FWD-rt1532  v       4.350967064922693</t>
  </si>
  <si>
    <t>RXN-ANS_c_FWD-TRP23     v       4.350967064922693</t>
  </si>
  <si>
    <t>RXN-ARGSL_c_FWD-rt3236  v       23.377586498531432</t>
  </si>
  <si>
    <t>RXN-ARGSS_c_FWD-rt7828  v       23.377586498531432</t>
  </si>
  <si>
    <t>RXN-ARGTRS_c_FWD-rt1711 v       23.377586498531432</t>
  </si>
  <si>
    <t>RXN-ASAD_c_FWD-rt1962   v       36.788148849574995</t>
  </si>
  <si>
    <t>RXN-ASNS1_c_FWD-rt6769  v       8.458343772394960</t>
  </si>
  <si>
    <t>RXN-ASNTRS_c_FWD-rt0799 v       8.458343772394960</t>
  </si>
  <si>
    <t>RXN-ASPCT_c_FWD-rt8313  v       13.965368521676401</t>
  </si>
  <si>
    <t>RXN-ASPGLUt_c_m_FWD-rt8431      v       3704.830302774510000</t>
  </si>
  <si>
    <t>RXN-ASPK_c_FWD-rt6294   v       36.788148849574995</t>
  </si>
  <si>
    <t>RXN-ASPTA_c_FWD-rt0568_c        v       3577.903242483814000</t>
  </si>
  <si>
    <t>RXN-ASPTAi_m_FWD-rt5562_m       v       3704.830302774510000</t>
  </si>
  <si>
    <t>RXN-ASPTRS_c_FWD-rt5890 v       18.147294104880110</t>
  </si>
  <si>
    <t>RXN-ATPASEP2e_c_FWD-rt0602_c    v       261.072652833412600</t>
  </si>
  <si>
    <t>RXN-ATPM_c_FWD-SPONT    v       1312.860275390736700</t>
  </si>
  <si>
    <t>RXN-ATPPRT_c_FWD-rt1520 v       7.400704125365015</t>
  </si>
  <si>
    <t>RXN-ATPS_m_FWD-ATPSCPLX v       6849.009995926715000</t>
  </si>
  <si>
    <t>RXN-ATPt_c_l_FWD-SPONT  v       0.015611162125111</t>
  </si>
  <si>
    <t>RXN-ATPt_c_rm_FWD-SPONT v       0.202812953870079</t>
  </si>
  <si>
    <t>RXN-BPNT_c_FWD-rt2305   v       9.224571615460128</t>
  </si>
  <si>
    <t>RXN-C14STR_c_FWD-rt0303 v       11.398319652365320</t>
  </si>
  <si>
    <t>RXN-C3STDH1_c_FWD-rt5356        v       11.398319652365320</t>
  </si>
  <si>
    <t>RXN-C3STDH2_c_FWD-rt0467        v       11.398319652365320</t>
  </si>
  <si>
    <t>RXN-C3STKR1_c_FWD-UNKNOWN       v       11.398319652365320</t>
  </si>
  <si>
    <t>RXN-C3STKR2_c_FWD-UNKNOWN       v       11.398319652365320</t>
  </si>
  <si>
    <t>RXN-C4STMO1_c_FWD-rt8272        v       11.398319652365320</t>
  </si>
  <si>
    <t>RXN-C4STMO2_c_FWD-rt8272        v       11.398319652365320</t>
  </si>
  <si>
    <t>RXN-C4STMO3_c_FWD-rt8272        v       11.398319652365320</t>
  </si>
  <si>
    <t>RXN-C4STMO4_c_FWD-rt8272        v       11.398319652365320</t>
  </si>
  <si>
    <t>RXN-C8STI_c_FWD-rt1745  v       11.398319652365320</t>
  </si>
  <si>
    <t>RXN-CA2t_c_e_FWD-UNKNOWN        v       0.142907690616106</t>
  </si>
  <si>
    <t>RXN-CBPS_c_FWD-CPA12    v       37.342955020207830</t>
  </si>
  <si>
    <t>RXN-CDPDAGS_rm_FWD-rt4513_rm    v       17.159404134581040</t>
  </si>
  <si>
    <t>RXN-CDPt_c_rm_REV-SPONT v       5.156465232476879</t>
  </si>
  <si>
    <t>RXN-CERH126A_r_FWD-rt6946       v       0.224504439643599</t>
  </si>
  <si>
    <t>RXN-CERS124_c_FWD-rt3023_c      v       0.224504439643599</t>
  </si>
  <si>
    <t>RXN-CERS126_c_FWD-rt3023_c      v       0.449008879287198</t>
  </si>
  <si>
    <t>RXN-CERS2A24_r_FWD-rt3023_r     v       0.224504439643599</t>
  </si>
  <si>
    <t>RXN-CERt_g_r_FWD-SPONT  v       0.898017758574396</t>
  </si>
  <si>
    <t>RXN-CHORM_c_FWD-rt1336  v       18.911757264848510</t>
  </si>
  <si>
    <t>RXN-CHORS_c_FWD-rt5669  v       23.262724329771203</t>
  </si>
  <si>
    <t>RXN-CHTNS_c_FWD-rt0073  v       2.630324811831805</t>
  </si>
  <si>
    <t>RXN-CITMALta_m_FWD-rt2146       v       578.460932713645500</t>
  </si>
  <si>
    <t>RXN-CITt3_m_REV-rt2146  v       23.262724329771203</t>
  </si>
  <si>
    <t>RXN-CMPt_c_rm_REV-SPONT v       17.159404134581040</t>
  </si>
  <si>
    <t>RXN-CO2t_c_e_FWD-SPONT  v       4008.096094689295600</t>
  </si>
  <si>
    <t>RXN-CO2t_c_m_REV-SPONT  v       2319.325845477545000</t>
  </si>
  <si>
    <t>RXN-CO2t_c_mm_REV-SPONT v       11.343275159439532</t>
  </si>
  <si>
    <t>RXN-CO2t_c_r_REV-SPONT  v       0.898017758574396</t>
  </si>
  <si>
    <t>RXN-CO2t_c_rm_REV-SPONT v       7.897080326720032</t>
  </si>
  <si>
    <t>RXN-COAt_c_r_REV-SPONT  v       3.683951006178713</t>
  </si>
  <si>
    <t>RXN-COAt_c_rm_REV-SPONT v       33.665912597341840</t>
  </si>
  <si>
    <t>RXN-COBALT2t_c_e_FWD-SPONT      v       0.000003710085261</t>
  </si>
  <si>
    <t>RXN-compACYLCOA_l_FWD-SPONT     v       0.015611162125111</t>
  </si>
  <si>
    <t>RXN-compACYLCOA_rm_FWD-SPONT    v       25.971645224491883</t>
  </si>
  <si>
    <t>RXN-compCER_r_FWD-SPONT v       0.898017758574396</t>
  </si>
  <si>
    <t>RXN-compFALPD_c_REV-SPONT       v       0.414794274986045</t>
  </si>
  <si>
    <t>RXN-compFALPD_rm_REV-SPONT      v       0.161285314235343</t>
  </si>
  <si>
    <t>RXN-CPPPGO_c_FWD-rt5829 v       0.011112597611967</t>
  </si>
  <si>
    <t>RXN-CS_m_FWD-rt2963     v       837.279006658560800</t>
  </si>
  <si>
    <t>RXN-CTPS1_c_FWD-rt8107  v       9.856593033291347</t>
  </si>
  <si>
    <t>RXN-CTPt_c_rm_FWD-SPONT v       22.315869367057920</t>
  </si>
  <si>
    <t>RXN-CU2t_c_e_FWD-UNKNOWN        v       0.012679480326458</t>
  </si>
  <si>
    <t>RXN-CYSTGL_c_FWD-rt1131 v       3.589055619107377</t>
  </si>
  <si>
    <t>RXN-CYSTRS_c_FWD-rt1487 v       3.577942855780743</t>
  </si>
  <si>
    <t>RXN-CYSTS_c_FWD-rt7344  v       3.589055619107377</t>
  </si>
  <si>
    <t>RXN-CYTK1_c_FWD-UNKNOWN v       17.170516897907675</t>
  </si>
  <si>
    <t>RXN-CYTK2_c_REV-UNKNOWN v       0.788439215614665</t>
  </si>
  <si>
    <t>RXN-DAGK_rm_FWD-rt1788  v       5.156465232476879</t>
  </si>
  <si>
    <t>RXN-DAGt_c_r_REV-UNKNOWN        v       5.663746467089766</t>
  </si>
  <si>
    <t>RXN-DAGt_c_rm_FWD-SPONT v       5.663746467089766</t>
  </si>
  <si>
    <t>RXN-DAGt_gm_rm_FWD-SPONT        v       0.898017758574396</t>
  </si>
  <si>
    <t>RXN-DB4PS_c_FWD-rt8298  v       0.044467849464936</t>
  </si>
  <si>
    <t>RXN-DCMPDA_c_FWD-rt0757 v       0.788439215614665</t>
  </si>
  <si>
    <t>RXN-DDPA_m_FWD-rt2234_m v       23.262724329771203</t>
  </si>
  <si>
    <t>RXN-DGAT_rm_FWD-rt8092_rm       v       1.981378582408669</t>
  </si>
  <si>
    <t>RXN-DHAD1_m_FWD-rt1321  v       52.251187404537546</t>
  </si>
  <si>
    <t>RXN-DHAD2_m_FWD-rt1321  v       11.972366083524500</t>
  </si>
  <si>
    <t>RXN-DHFRi_c_FWD-rt3791_c        v       0.799551894240750</t>
  </si>
  <si>
    <t>RXN-DHORDfum_c_FWD-rt6498       v       13.965368521676401</t>
  </si>
  <si>
    <t>RXN-DHORTS_c_REV-rt3923 v       13.965368521676401</t>
  </si>
  <si>
    <t>RXN-DHPPDA2_c_FWD-rt7138        v       0.022233924732468</t>
  </si>
  <si>
    <t>RXN-DHQS_c_FWD-rt5884   v       23.262724329771203</t>
  </si>
  <si>
    <t>RXN-DHQTi_c_FWD-rt2204  v       23.262724329771203</t>
  </si>
  <si>
    <t>RXN-DKMEOX_c_FWD-rt7962_c       v       0.011112543481148</t>
  </si>
  <si>
    <t>RXN-DKMPPH_c_FWD-rt7962_DKMPPH_c        v       0.011112543481148</t>
  </si>
  <si>
    <t>RXN-DMATT_c_FWD-rt4576  v       24.530540593720270</t>
  </si>
  <si>
    <t>RXN-DOCOSAt_c_l_FWD-UNKNOWN     v       0.000292709289846</t>
  </si>
  <si>
    <t>RXN-DOCOSAt_c_rm_FWD-UNKNOWN    v       0.002926407545483</t>
  </si>
  <si>
    <t>RXN-DOLDPP_c_FWD-rt5681 v       1.722788691377668</t>
  </si>
  <si>
    <t>RXN-DOLDPt_c_l_FWD-UNKNOWN      v       1.722788691377668</t>
  </si>
  <si>
    <t>RXN-DOLPMT_c_FWD-rt5116 v       12.862148070128383</t>
  </si>
  <si>
    <t>RXN-DOLPt_c_r_REV-SPONT v       12.862148070128383</t>
  </si>
  <si>
    <t>RXN-DPCOAK_c_FWD-rt2746 v       0.011112606577104</t>
  </si>
  <si>
    <t>RXN-DPMVD_c_FWD-rt3542  v       99.433452151825820</t>
  </si>
  <si>
    <t>RXN-DRAPPRy_c_FWD-rt8469        v       0.022233924732468</t>
  </si>
  <si>
    <t>RXN-DTMPK_c_FWD-rt6884  v       0.788439215614665</t>
  </si>
  <si>
    <t>RXN-E4Pt_c_m_FWD-SPONT  v       23.262724329771203</t>
  </si>
  <si>
    <t>RXN-EAR100y_c_FWD-rt0302        v       29.452783276800517</t>
  </si>
  <si>
    <t>RXN-EAR120y_c_FWD-rt0302        v       29.452783276800517</t>
  </si>
  <si>
    <t>RXN-EAR140y_c_FWD-rt0302        v       29.452783276800517</t>
  </si>
  <si>
    <t>RXN-EAR160y_c_FWD-rt0302        v       29.452783276800517</t>
  </si>
  <si>
    <t>RXN-EAR180y_c_FWD-rt0302        v       22.309102530955407</t>
  </si>
  <si>
    <t>RXN-EAR40y_c_FWD-rt0302 v       29.452783276800517</t>
  </si>
  <si>
    <t>RXN-EAR60y_c_FWD-rt0302 v       29.452783276800517</t>
  </si>
  <si>
    <t>RXN-EAR80y_c_FWD-rt0302 v       29.452783276800517</t>
  </si>
  <si>
    <t>RXN-ECOAR200_rm_FWD-rt7873      v       2.643029762734887</t>
  </si>
  <si>
    <t>RXN-ECOAR220_rm_FWD-rt7873      v       2.643029762734887</t>
  </si>
  <si>
    <t>RXN-ECOAR240_rm_FWD-rt7873      v       2.162011921963060</t>
  </si>
  <si>
    <t>RXN-ECOAR260_rm_FWD-rt7873      v       0.449008879287198</t>
  </si>
  <si>
    <t>RXN-ENO_c_FWD-rt0669    v       1218.505717558334700</t>
  </si>
  <si>
    <t>RXN-FACOAL160_rm_FWD-rt2799_rm  v       0.044493733652128</t>
  </si>
  <si>
    <t>RXN-FACOAL180_rm_FWD-rt2799_rm  v       0.029661250747036</t>
  </si>
  <si>
    <t>RXN-FACOAL181_l_FWD-rt2799_l    v       0.003233524399812</t>
  </si>
  <si>
    <t>RXN-FACOAL181_rm_FWD-rt2799_rm  v       0.051213553330534</t>
  </si>
  <si>
    <t>RXN-FACOAL182_l_FWD-rt2799_l    v       0.012084928435453</t>
  </si>
  <si>
    <t>RXN-FACOAL182_rm_FWD-rt2799_rm  v       0.057363380002199</t>
  </si>
  <si>
    <t>RXN-FACOAL183_rm_FWD-rt2799_rm  v       0.014130528950787</t>
  </si>
  <si>
    <t>RXN-FACOAL220_l_FWD-rt1544_l    v       0.000292709289846</t>
  </si>
  <si>
    <t>RXN-FACOAL220_rm_FWD-rt1544_rm  v       0.005950507187395</t>
  </si>
  <si>
    <t>RXN-FALPDt_c_rm_REV-UNKNOWN     v       0.414794274986045</t>
  </si>
  <si>
    <t>RXN-FBA_c_FWD-rt7052    v       1128.107869965864200</t>
  </si>
  <si>
    <t>RXN-FCLT_m_FWD-rt7907   v       0.011112597611967</t>
  </si>
  <si>
    <t>RXN-FDH_c_FWD-rt3584    v       1808.530672356734600</t>
  </si>
  <si>
    <t>RXN-FE2t_c_e_FWD-rt0996 v       0.084918077935914</t>
  </si>
  <si>
    <t>RXN-FE2t_c_m_FWD-UNKNOWN        v       0.011112597611967</t>
  </si>
  <si>
    <t>RXN-FE3t_c_e_FWD-rt74770996     v       0.000000055433868</t>
  </si>
  <si>
    <t>RXN-FECOOR_m_FWD-FECOORCPLX4    v       3431.932726826134500</t>
  </si>
  <si>
    <t>RXN-FECRq9_m_FWD-FECRq9CPLX     v       6863.865453652269000</t>
  </si>
  <si>
    <t>RXN-FMNRx_c_FWD-rt8485  v       0.000000309240827</t>
  </si>
  <si>
    <t>RXN-FOLR_c_FWD-rt3791_c v       0.011112678626085</t>
  </si>
  <si>
    <t>RXN-FOLt_c_e_FWD-SPONT  v       0.011112678626085</t>
  </si>
  <si>
    <t>RXN-FRDPt_c_l_REV-UNKNOWN       v       1.722788691377667</t>
  </si>
  <si>
    <t>RXN-FRDPt_c_m_FWD-SPONT v       0.011112597611967</t>
  </si>
  <si>
    <t>RXN-FRTT_l_FWD-rt4281   v       1.722788691377667</t>
  </si>
  <si>
    <t>RXN-FTHFL_c_REV-UNKNOWN v       1797.054538386690600</t>
  </si>
  <si>
    <t>RXN-FUM_c_FWD-rt5633_c  v       49.567905042169170</t>
  </si>
  <si>
    <t>RXN-FUM_m_FWD-rt5633_m  v       140.411866253255080</t>
  </si>
  <si>
    <t>RXN-G13027t_g_r_REV-UNKNOWN     v       5.310486114008695</t>
  </si>
  <si>
    <t>RXN-G3PAT_l_FWD-rt2297_l        v       0.007805581062556</t>
  </si>
  <si>
    <t>RXN-G3PAT_rm_FWD-rt2297_rm      v       11.995133321041607</t>
  </si>
  <si>
    <t>RXN-G3PD1r_c_FWD-rt3786_c       v       12.002938902104162</t>
  </si>
  <si>
    <t>RXN-G5SADr_c_FWD-SPONT  v       23.892801928180244</t>
  </si>
  <si>
    <t>RXN-G5SDy_c_FWD-rt7905  v       23.892801928180244</t>
  </si>
  <si>
    <t>RXN-GALUi_c_FWD-rt3384  v       140.527186286825980</t>
  </si>
  <si>
    <t>RXN-GAPD_c_FWD-rt3311   v       2219.957150587042600</t>
  </si>
  <si>
    <t>RXN-GARFT_c_FWD-rt5227  v       13.455064621338934</t>
  </si>
  <si>
    <t>RXN-GDPMANNt_c_g_FWD-UNKNOWN    v       21.241944456034780</t>
  </si>
  <si>
    <t>RXN-GDPt_c_g_FWD-SPONT  v       21.241944456034780</t>
  </si>
  <si>
    <t>RXN-GENERIC_fe2feCATION_c_FWD-SPONT     v       0.000000129520964</t>
  </si>
  <si>
    <t>RXN-GENERIC_hCATION1_c_FWD-SPONT        v       0.000000152206385</t>
  </si>
  <si>
    <t>RXN-GENERIC_mn2mg2ormn2_c_FWD-SPONT     v       0.000003987705593</t>
  </si>
  <si>
    <t>RXN-GENERIC_ni2metal2_c_FWD-SPONT       v       0.000002423098017</t>
  </si>
  <si>
    <t>RXN-GENERIC_shemeheme_c_FWD-SPONT       v       0.000000286220448</t>
  </si>
  <si>
    <t>RXN-GF6PTA_c_FWD-rt3731 v       7.963817683617062</t>
  </si>
  <si>
    <t>RXN-GGTT_l_FWD-rt4281   v       1.722788691377667</t>
  </si>
  <si>
    <t>RXN-GHMT2r_c_FWD-rt1299 v       1862.911474548419400</t>
  </si>
  <si>
    <t>RXN-GHMT2r_m_REV-UNKNOWN        v       912.785518942234100</t>
  </si>
  <si>
    <t>RXN-GK1_c_FWD-rt3670    v       8.120514824405290</t>
  </si>
  <si>
    <t>RXN-GLCt_c_e_FWD-rt2833 v       1353.245177000000000</t>
  </si>
  <si>
    <t>RXN-GLNS_c_FWD-rt3476   v       112.599282598951500</t>
  </si>
  <si>
    <t>RXN-GLNTRS_c_FWD-rt5012 v       12.018497135533740</t>
  </si>
  <si>
    <t>RXN-GLU5K_c_FWD-rt6820  v       23.892801928180244</t>
  </si>
  <si>
    <t>RXN-GLUDy_c_FWD-rt3880  v       1387.443747823121600</t>
  </si>
  <si>
    <t>RXN-GLUPRT_c_FWD-rt6932 v       13.455064621338934</t>
  </si>
  <si>
    <t>RXN-GLUt_c_m_FWD-rt4150 v       146.518533067976020</t>
  </si>
  <si>
    <t>RXN-GLUTRS_c_FWD-rt2385 v       21.197312434154440</t>
  </si>
  <si>
    <t>RXN-GLYC3Pt_c_l_FWD-SPONT       v       0.007805581062556</t>
  </si>
  <si>
    <t>RXN-GLYC3Pt_c_rm_FWD-SPONT      v       11.995133321041607</t>
  </si>
  <si>
    <t>RXN-GLYCL_m_FWD-GCV123LPD1      v       912.785518942234100</t>
  </si>
  <si>
    <t>RXN-GLYt_c_m_FWD-rt4150 v       1825.659942704387500</t>
  </si>
  <si>
    <t>RXN-GLYTRS_c_FWD-rt7136 v       23.796467222692844</t>
  </si>
  <si>
    <t>RXN-GMPS2_c_FWD-rt7388  v       8.120514824405290</t>
  </si>
  <si>
    <t>RXN-GPIA1_c_FWD-GPIA1CPLX1      v       1.887915489029922</t>
  </si>
  <si>
    <t>RXN-GPIA10a_r_FWD-rt0563        v       1.887915489029922</t>
  </si>
  <si>
    <t>RXN-GPIA2_c_FWD-rt1519  v       1.887915489029922</t>
  </si>
  <si>
    <t>RXN-GPIA3_c_r_FWD-rt3333        v       1.887915489029922</t>
  </si>
  <si>
    <t>RXN-GPIA4_r_FWD-rt3077  v       1.887915489029922</t>
  </si>
  <si>
    <t>RXN-GPIA5_r_FWD-GPI14   v       1.887915489029922</t>
  </si>
  <si>
    <t>RXN-GPIA6_r_FWD-rt3077  v       1.887915489029922</t>
  </si>
  <si>
    <t>RXN-GPIA7_r_FWD-rt4593  v       1.887915489029922</t>
  </si>
  <si>
    <t>RXN-GPIA8a_r_FWD-rt0237 v       1.887915489029922</t>
  </si>
  <si>
    <t>RXN-GPIA9a_r_FWD-rt4069 v       1.887915489029922</t>
  </si>
  <si>
    <t>RXN-GRTT_c_FWD-rt4576   v       24.530540593720270</t>
  </si>
  <si>
    <t>RXN-GTPCII2_c_FWD-rt4183        v       0.022233924732468</t>
  </si>
  <si>
    <t>RXN-H2Ot_c_e_REV-rt5618 v       5715.004248988447000</t>
  </si>
  <si>
    <t>RXN-H2Ot_c_m_REV-SPONT  v       25546.878173722627000</t>
  </si>
  <si>
    <t>RXN-H2Ot_c_r_REV-SPONT  v       11.847328531652519</t>
  </si>
  <si>
    <t>RXN-H2Ot_c_rm_REV-SPONT v       68.246658292014490</t>
  </si>
  <si>
    <t>RXN-HACNH_m_FWD-rt7648  v       14.557268002089467</t>
  </si>
  <si>
    <t>RXN-HCITR_m_FWD-rt7648  v       14.557268002089467</t>
  </si>
  <si>
    <t>RXN-HCITS_m_FWD-rt6488_m        v       14.557268002089467</t>
  </si>
  <si>
    <t>RXN-HCO3E_c_FWD-rt4213  v       545.999464302176200</t>
  </si>
  <si>
    <t>RXN-HDCAt_c_rm_FWD-SPONT        v       0.017172001420660</t>
  </si>
  <si>
    <t>RXN-HEMEAt_c_m_FWD-SPONT        v       0.011112597611967</t>
  </si>
  <si>
    <t>RXN-HEMEOS_m_FWD-rt2735 v       0.011112597611967</t>
  </si>
  <si>
    <t>RXN-HEX1_c_FWD-rt1896   v       1353.245177000000000</t>
  </si>
  <si>
    <t>RXN-HICITD_m_FWD-rt2060 v       14.557268002089467</t>
  </si>
  <si>
    <t>RXN-HISTD_c_FWD-rt3278  v       7.400704125365015</t>
  </si>
  <si>
    <t>RXN-HISTP_c_FWD-rt1838  v       7.400704125365015</t>
  </si>
  <si>
    <t>RXN-HISTRS_c_FWD-rt0207_c       v       7.400704125365015</t>
  </si>
  <si>
    <t>RXN-HMGCOAR_c_FWD-rt1206        v       99.433452151825820</t>
  </si>
  <si>
    <t>RXN-HMGCOAS_c_FWD-rt3754_c      v       99.433452151825820</t>
  </si>
  <si>
    <t>RXN-HOMOX_m_FWD-COX15ARH1YAH1   v       0.011112597611967</t>
  </si>
  <si>
    <t>RXN-HSDx_c_FWD-rt3712   v       36.788148849574995</t>
  </si>
  <si>
    <t>RXN-HSERTA_c_FWD-rt4145 v       9.224571615460128</t>
  </si>
  <si>
    <t>RXN-HSK_c_FWD-rt0283    v       27.563577234114867</t>
  </si>
  <si>
    <t>RXN-HSTPT_c_FWD-rt4862  v       7.400704125365015</t>
  </si>
  <si>
    <t>RXN-Ht_c_g_REV-SPONT    v       21.241944456034780</t>
  </si>
  <si>
    <t>RXN-Ht_c_r_REV-SPONT    v       0.024921808020338</t>
  </si>
  <si>
    <t>RXN-Ht_c_rm_FWD-SPONT   v       24.557930332973710</t>
  </si>
  <si>
    <t>RXN-Ht_m_mm_FWD-SPONT   v       22.686550318879064</t>
  </si>
  <si>
    <t>RXN-HXCCOAt_c_r_FWD-SPONT       v       0.449008879287198</t>
  </si>
  <si>
    <t>RXN-HXCCOAt_c_rm_REV-SPONT      v       0.449008879287198</t>
  </si>
  <si>
    <t>RXN-ICDHx_m_FWD-IDH12   v       147.943097085069440</t>
  </si>
  <si>
    <t>RXN-ICDHyi_m_FWD-rt2761 v       87.612252530074630</t>
  </si>
  <si>
    <t>RXN-IG3PS_c_FWD-rt0716  v       7.400704125365015</t>
  </si>
  <si>
    <t>RXN-IGPDH_c_FWD-rt0339  v       7.400704125365015</t>
  </si>
  <si>
    <t>RXN-IGPS_c_FWD-rt8196   v       4.350967064922693</t>
  </si>
  <si>
    <t>RXN-ILEt_c_m_FWD-SPONT  v       11.972366083524500</t>
  </si>
  <si>
    <t>RXN-ILETA_m_REV-rt6242_m        v       11.972366083524500</t>
  </si>
  <si>
    <t>RXN-ILETRS_c_FWD-rt5078 v       11.972366083524500</t>
  </si>
  <si>
    <t>RXN-IMPC_c_FWD-rt4053   v       20.855768746703948</t>
  </si>
  <si>
    <t>RXN-IMPD_c_FWD-rt0027   v       8.120514824405290</t>
  </si>
  <si>
    <t>RXN-INOSTt_c_rm_FWD-SPONT       v       5.223600934283436</t>
  </si>
  <si>
    <t>RXN-INOSTtps_e_FWD-rt4674       v       5.223600934283436</t>
  </si>
  <si>
    <t>RXN-IPCS_g_FWD-rt4559   v       0.898017758574396</t>
  </si>
  <si>
    <t>RXN-IPDDI_c_FWD-rt7835  v       24.530540593720270</t>
  </si>
  <si>
    <t>RXN-IPDPt_c_l_REV-UNKNOWN       v       25.841830370665004</t>
  </si>
  <si>
    <t>RXN-IPMD_c_FWD-rt5526   v       31.518949321272682</t>
  </si>
  <si>
    <t>RXN-IPPMIa_c_REV-rt6546 v       31.518949321272682</t>
  </si>
  <si>
    <t>RXN-IPPMIb_c_REV-rt6546 v       31.518949321272682</t>
  </si>
  <si>
    <t>RXN-IPPS_c_FWD-rt7120   v       31.518949321272682</t>
  </si>
  <si>
    <t>RXN-KARA1i_m_FWD-rt0808 v       52.251187404537546</t>
  </si>
  <si>
    <t>RXN-KARA2i_m_FWD-rt0808 v       11.972366083524500</t>
  </si>
  <si>
    <t>RXN-Kt_c_e_FWD-UNKNOWN  v       67.081817464870260</t>
  </si>
  <si>
    <t>RXN-LEUTA_c_REV-rt5646  v       31.518949321272682</t>
  </si>
  <si>
    <t>RXN-LEUTRS_c_FWD-rt1776 v       31.518949321272682</t>
  </si>
  <si>
    <t>RXN-LINOCOAt_c_l_REV-UNKNOWN    v       0.006532600069388</t>
  </si>
  <si>
    <t>RXN-LINOCOAt_c_rm_FWD-UNKNOWN   v       0.006532600069388</t>
  </si>
  <si>
    <t>RXN-LINOEAt_c_l_FWD-UNKNOWN     v       0.012084928435453</t>
  </si>
  <si>
    <t>RXN-LINOLNCOAt_c_l_FWD-UNKNOWN  v       0.001367725136105</t>
  </si>
  <si>
    <t>RXN-LINOLNCOAt_c_rm_REV-UNKNOWN v       0.001367725136105</t>
  </si>
  <si>
    <t>RXN-LNS14DMy_c_FWD-ERG11NCP1    v       11.398319652365320</t>
  </si>
  <si>
    <t>RXN-LNSTLS_c_FWD-rt0872 v       11.398319652365320</t>
  </si>
  <si>
    <t>RXN-LYSTRS_c_FWD-rt3577 v       14.557268002089467</t>
  </si>
  <si>
    <t>RXN-MALCOAt_c_rm_FWD-SPONT      v       7.897080326720044</t>
  </si>
  <si>
    <t>RXN-MAN1PT_c_FWD-rt6588 v       42.718035983051490</t>
  </si>
  <si>
    <t>RXN-MAN6PI_c_REV-rt0239 v       42.718035983051490</t>
  </si>
  <si>
    <t>RXN-MCOATA_c_FWD-rt0302 v       228.478585468559030</t>
  </si>
  <si>
    <t>RXN-MDH_c_REV-rt2246    v       4451.907743013920500</t>
  </si>
  <si>
    <t>RXN-MDH_m_FWD-rt2810    v       4542.109309433071000</t>
  </si>
  <si>
    <t>RXN-MDRPD_c_FWD-rt7461  v       0.011112543481148</t>
  </si>
  <si>
    <t>RXN-ME1_m_FWD-rt5549    v       99.778204876271390</t>
  </si>
  <si>
    <t>RXN-METAT_c_FWD-rt5403  v       25.144372697282900</t>
  </si>
  <si>
    <t>RXN-METS_c_FWD-rt1457   v       30.757663578071217</t>
  </si>
  <si>
    <t>RXN-METTRS_c_FWD-rt4772 v       5.624403424269464</t>
  </si>
  <si>
    <t>RXN-MEVK1_c_FWD-rt0390  v       99.433452151825820</t>
  </si>
  <si>
    <t>RXN-MG2t_c_e_FWD-UNKNOWN        v       7.068452002477929</t>
  </si>
  <si>
    <t>RXN-MN2t_c_e_FWD-UNKNOWN        v       0.010468102466134</t>
  </si>
  <si>
    <t>RXN-MTAP_c_FWD-rt0004   v       0.011112543481148</t>
  </si>
  <si>
    <t>RXN-MTHFC_c_FWD-UNKNOWN v       1831.365371754733600</t>
  </si>
  <si>
    <t>RXN-MTHFD_c_FWD-rt6998  v       1831.365371754733600</t>
  </si>
  <si>
    <t>RXN-MTHFR3_c_FWD-MET1213        v       30.757663578071217</t>
  </si>
  <si>
    <t>RXN-MTRI_c_FWD-rt5017   v       0.011112543481148</t>
  </si>
  <si>
    <t>RXN-NACt_c_e_FWD-rt3853 v       0.022231927528992</t>
  </si>
  <si>
    <t>RXN-NADHcplxI_c_m_FWD-NADHCPLX6 v       6709.488218877337000</t>
  </si>
  <si>
    <t>RXN-NADHK1_c_FWD-rt1814_c       v       0.011114628684481</t>
  </si>
  <si>
    <t>RXN-NADHt_c_rm_FWD-SPONT        v       30.462828777257933</t>
  </si>
  <si>
    <t>RXN-NADPHt_c_r_FWD-SPONT        v       12.745346290226912</t>
  </si>
  <si>
    <t>RXN-NADPHt_c_rm_FWD-SPONT       v       15.794160653440064</t>
  </si>
  <si>
    <t>RXN-NADPt_c_r_REV-SPONT v       12.745346290226912</t>
  </si>
  <si>
    <t>RXN-NADPt_c_rm_REV-SPONT        v       15.794160653440064</t>
  </si>
  <si>
    <t>RXN-NADS2_c_FWD-rt0915_c        v       0.022231927528992</t>
  </si>
  <si>
    <t>RXN-NADt_c_rm_REV-SPONT v       30.462828777257933</t>
  </si>
  <si>
    <t>RXN-NAMNPP_c_FWD-rt1924_c       v       0.022231927528992</t>
  </si>
  <si>
    <t>RXN-NDPK1_c_FWD-rt7311  v       731.911957133198300</t>
  </si>
  <si>
    <t>RXN-NDPK2_c_FWD-rt7311  v       162.456372492119440</t>
  </si>
  <si>
    <t>RXN-NDPK3_c_FWD-rt7311  v       20.307934577750096</t>
  </si>
  <si>
    <t>RXN-NDPK4_c_FWD-rt7311  v       0.788439215614665</t>
  </si>
  <si>
    <t>RXN-NDPK5_c_FWD-rt7311  v       1.230610330382801</t>
  </si>
  <si>
    <t>RXN-NDPK7_c_FWD-rt7311  v       1.230608337019796</t>
  </si>
  <si>
    <t>RXN-NDPK8_c_FWD-rt7311  v       0.788437773712321</t>
  </si>
  <si>
    <t>RXN-NGLYCANS1_c_FWD-rt2834      v       1.722788691377668</t>
  </si>
  <si>
    <t>RXN-NGLYCANS2_c_FWD-ALG1314     v       1.722788691377668</t>
  </si>
  <si>
    <t>RXN-NGLYCANS3_c_FWD-rt6298      v       1.722788691377668</t>
  </si>
  <si>
    <t>RXN-NGLYCANS4_c_FWD-rt1727      v       1.722788691377668</t>
  </si>
  <si>
    <t>RXN-NGLYCANS5_c_FWD-rt1727      v       1.722788691377668</t>
  </si>
  <si>
    <t>RXN-NGLYCANS6_c_FWD-rt1577      v       1.722788691377668</t>
  </si>
  <si>
    <t>RXN-NGLYCANS7_c_FWD-rt1577      v       1.722788691377668</t>
  </si>
  <si>
    <t>RXN-NH4t_c_e_FWD-rt4558 v       584.286612879299000</t>
  </si>
  <si>
    <t>RXN-NH4t_c_m_REV-SPONT  v       921.168829406651300</t>
  </si>
  <si>
    <t>RXN-NI2t_c_e_FWD-SPONT  v       0.000002809569269</t>
  </si>
  <si>
    <t>RXN-NNATi_c_FWD-rt2062_c        v       0.022231927528992</t>
  </si>
  <si>
    <t>RXN-O2t_c_e_FWD-SPONT   v       3576.888880239068000</t>
  </si>
  <si>
    <t>RXN-O2t_c_m_FWD-SPONT   v       3431.971620917776400</t>
  </si>
  <si>
    <t>RXN-O2t_c_r_FWD-SPONT   v       11.847328531652519</t>
  </si>
  <si>
    <t>RXN-O2t_c_rm_FWD-SPONT  v       30.462828777257933</t>
  </si>
  <si>
    <t>RXN-OCBT_c_FWD-rt4934   v       23.377586498531432</t>
  </si>
  <si>
    <t>RXN-OCDCAt_c_rm_FWD-SPONT       v       0.011467299589404</t>
  </si>
  <si>
    <t>RXN-OCDCEAt_c_l_FWD-SPONT       v       0.003233524399812</t>
  </si>
  <si>
    <t>RXN-OCDCEAt_c_rm_FWD-SPONT      v       0.017806687478282</t>
  </si>
  <si>
    <t>RXN-OGLYCANS1_r_FWD-PMT12       v       5.310486114008695</t>
  </si>
  <si>
    <t>RXN-OGLYCANS2_g_FWD-rt7201      v       5.310486114008695</t>
  </si>
  <si>
    <t>RXN-OGLYCANS3_g_FWD-rt1384      v       5.310486114008695</t>
  </si>
  <si>
    <t>RXN-OGLYCANS4_g_FWD-rt4112      v       5.310486114008695</t>
  </si>
  <si>
    <t>RXN-OGLYCANS5_g_FWD-rt4112      v       5.310486114008695</t>
  </si>
  <si>
    <t>RXN-OMCDC_c_FWD-rt5646  v       31.518949321272682</t>
  </si>
  <si>
    <t>RXN-OMPDC_c_FWD-rt3750  v       13.965368521676401</t>
  </si>
  <si>
    <t>RXN-ORNDC_c_FWD-rt4267  v       0.011112543481148</t>
  </si>
  <si>
    <t>RXN-ORNTACi_m_FWD-rt7840        v       23.388699042012580</t>
  </si>
  <si>
    <t>RXN-ORNtpa_m_FWD-rt4951 v       23.388699042012580</t>
  </si>
  <si>
    <t>RXN-ORPT_c_REV-rt2348   v       13.965368521676401</t>
  </si>
  <si>
    <t>RXN-P5CR_c_FWD-rt5064   v       23.892801928180244</t>
  </si>
  <si>
    <t>RXN-PAILS_rm_FWD-rt6753 v       5.223600934283436</t>
  </si>
  <si>
    <t>RXN-PAILt_c_rm_REV-SPONT        v       4.325583175709040</t>
  </si>
  <si>
    <t>RXN-PAILt_gm_rm_REV-SPONT       v       0.898017758574396</t>
  </si>
  <si>
    <t>RXN-PAPSR_c_FWD-MET16TRX2       v       9.224571615460128</t>
  </si>
  <si>
    <t>RXN-PAt_l_rm_FWD-SPONT  v       0.007805581062556</t>
  </si>
  <si>
    <t>RXN-PC_c_FWD-rt8262     v       272.280843486689300</t>
  </si>
  <si>
    <t>RXN-PCOATA160_c_FWD-rt0302      v       7.143680745845108</t>
  </si>
  <si>
    <t>RXN-PCOATA180_c_FWD-rt0302      v       22.309102530955407</t>
  </si>
  <si>
    <t>RXN-PCt_c_rm_REV-SPONT  v       4.574608973199080</t>
  </si>
  <si>
    <t>RXN-PDAGATpc_rm_REV-rt8109      v       0.576079589221387</t>
  </si>
  <si>
    <t>RXN-PDH_m_FWD-PDHCPLX   v       851.836274660650200</t>
  </si>
  <si>
    <t>RXN-PDMEMT_rm_FWD-rt4380        v       4.574608973199080</t>
  </si>
  <si>
    <t>RXN-PEMT_rm_FWD-rt2279  v       4.574608973199080</t>
  </si>
  <si>
    <t>RXN-PEt_c_r_FWD-UNKNOWN v       5.663746467089766</t>
  </si>
  <si>
    <t>RXN-PEt_c_rm_REV-SPONT  v       6.768666186240453</t>
  </si>
  <si>
    <t>RXN-PEt_mm_rm_FWD-SPONT v       11.343275159439532</t>
  </si>
  <si>
    <t>RXN-PFK_c_FWD-rt0499    v       1128.107869965864200</t>
  </si>
  <si>
    <t>RXN-PGCD_c_FWD-rt1147   v       1001.451433028707900</t>
  </si>
  <si>
    <t>RXN-PGI_c_FWD-rt1221    v       1212.717990713174000</t>
  </si>
  <si>
    <t>RXN-PGK_c_FWD-rt7353    v       2219.957150587042600</t>
  </si>
  <si>
    <t>RXN-PGM_c_FWD-rt1542    v       1218.505717558334700</t>
  </si>
  <si>
    <t>RXN-PGMT_c_FWD-rt1591   v       140.527186286825980</t>
  </si>
  <si>
    <t>RXN-PHETA1_c_REV-rt1784_c       v       11.386062625640992</t>
  </si>
  <si>
    <t>RXN-PHETRS_c_FWD-FRS12  v       11.386062625640992</t>
  </si>
  <si>
    <t>RXN-PItps_e_FWD-rt1948  v       59.833174000996220</t>
  </si>
  <si>
    <t>RXN-PItps_m_FWD-rt0521  v       20640.790430661615000</t>
  </si>
  <si>
    <t>RXN-PLAA2pc_rm_FWD-rt5941       v       0.576079589221387</t>
  </si>
  <si>
    <t>RXN-PMANM_c_REV-rt0873  v       42.718035983051490</t>
  </si>
  <si>
    <t>RXN-PMDPHT_c_FWD-UNKNOWN        v       0.022233924732468</t>
  </si>
  <si>
    <t>RXN-PMEMT_rm_FWD-rt4380 v       4.574608973199080</t>
  </si>
  <si>
    <t>RXN-PMEVK_c_FWD-rt0334  v       99.433452151825820</t>
  </si>
  <si>
    <t>RXN-PMTCOAt_c_l_FWD-SPONT       v       0.002644530863994</t>
  </si>
  <si>
    <t>RXN-PMTCOAt_c_r_FWD-SPONT       v       2.785933247604317</t>
  </si>
  <si>
    <t>RXN-PMTCOAt_c_rm_FWD-SPONT      v       4.355102967376797</t>
  </si>
  <si>
    <t>RXN-PNTK_c_FWD-rt5817   v       0.011112763326633</t>
  </si>
  <si>
    <t>RXN-PNTOtps_e_FWD-rt3985        v       0.011112763326633</t>
  </si>
  <si>
    <t>RXN-PPA_c_FWD-rt7511    v       815.125875090258400</t>
  </si>
  <si>
    <t>RXN-PPBNGD_c_FWD-rt6350 v       0.011113102489919</t>
  </si>
  <si>
    <t>RXN-PPBNGS_1_c_FWD-rt5026       v       0.044452409959675</t>
  </si>
  <si>
    <t>RXN-PPCDC_c_FWD-rt0168  v       0.011112763326633</t>
  </si>
  <si>
    <t>RXN-PPIt_c_l_REV-SPONT  v       25.857441532790112</t>
  </si>
  <si>
    <t>RXN-PPIt_c_m_REV-SPONT  v       0.011112597611967</t>
  </si>
  <si>
    <t>RXN-PPIt_c_rm_REV-SPONT v       17.362217088451120</t>
  </si>
  <si>
    <t>RXN-PPNCL2_c_FWD-rt0510 v       0.011112763326633</t>
  </si>
  <si>
    <t>RXN-PPND2_c_FWD-rt7857  v       7.525694639207519</t>
  </si>
  <si>
    <t>RXN-PPNDH_c_FWD-rt5827  v       11.386062625640992</t>
  </si>
  <si>
    <t>RXN-PPPG9t_c_m_FWD-SPONT        v       0.011112597611967</t>
  </si>
  <si>
    <t>RXN-PPPGO_m_FWD-rt3499  v       0.005556298805984</t>
  </si>
  <si>
    <t>RXN-PPTT_l_FWD-rt4281   v       1.722788691377667</t>
  </si>
  <si>
    <t>RXN-PRAGSi_c_FWD-rt5891 v       13.455064621338934</t>
  </si>
  <si>
    <t>RXN-PRAIi_c_FWD-rt8196  v       4.350967064922693</t>
  </si>
  <si>
    <t>RXN-PRAIS_c_FWD-rt5891  v       13.455064621338934</t>
  </si>
  <si>
    <t>RXN-PRAMPC_c_FWD-rt3278 v       7.400704125365015</t>
  </si>
  <si>
    <t>RXN-PRASCSi_c_FWD-rt0852        v       13.455064621338934</t>
  </si>
  <si>
    <t>RXN-PRATPP_c_FWD-rt3278 v       7.400704125365015</t>
  </si>
  <si>
    <t>RXN-PRENT10_l_FWD-rt4281        v       1.722788691377667</t>
  </si>
  <si>
    <t>RXN-PRENT11_l_FWD-rt4281        v       1.722788691377667</t>
  </si>
  <si>
    <t>RXN-PRENT12_l_FWD-rt4281        v       1.722788691377667</t>
  </si>
  <si>
    <t>RXN-PRENT13_l_FWD-rt4281        v       1.722788691377667</t>
  </si>
  <si>
    <t>RXN-PRENT14_l_FWD-rt4281        v       1.531367725669038</t>
  </si>
  <si>
    <t>RXN-PRENT15_l_FWD-rt4281        v       1.339946759960408</t>
  </si>
  <si>
    <t>RXN-PRENT16_l_FWD-rt4281        v       1.148525794251778</t>
  </si>
  <si>
    <t>RXN-PRENT17_l_FWD-rt4281        v       0.957104828543149</t>
  </si>
  <si>
    <t>RXN-PRENT18_l_FWD-rt4281        v       0.765683862834519</t>
  </si>
  <si>
    <t>RXN-PRENT19_l_FWD-rt4281        v       0.574262897125889</t>
  </si>
  <si>
    <t>RXN-PRENT20_l_FWD-rt4281        v       0.382841931417259</t>
  </si>
  <si>
    <t>RXN-PRENT21_l_FWD-rt4281        v       0.191420965708630</t>
  </si>
  <si>
    <t>RXN-PRENT6_l_FWD-rt4281 v       1.722788691377667</t>
  </si>
  <si>
    <t>RXN-PRENT7_l_FWD-rt4281 v       1.722788691377667</t>
  </si>
  <si>
    <t>RXN-PRENT8_l_FWD-rt4281 v       1.722788691377667</t>
  </si>
  <si>
    <t>RXN-PRENT9_l_FWD-rt4281 v       1.722788691377667</t>
  </si>
  <si>
    <t>RXN-PRFGS_c_FWD-rt6665  v       13.455064621338934</t>
  </si>
  <si>
    <t>RXN-PRMICI_c_FWD-rt3242_c       v       7.400704125365015</t>
  </si>
  <si>
    <t>RXN-PROTRS_c_FWD-rt3118 v       23.892801928180244</t>
  </si>
  <si>
    <t>RXN-PRPPS_c_FWD-PRS23   v       39.205448804313164</t>
  </si>
  <si>
    <t>RXN-PSCIT_c_FWD-rt5884  v       23.262724329771203</t>
  </si>
  <si>
    <t>RXN-PSD_mm_FWD-rt6186   v       11.343275159439532</t>
  </si>
  <si>
    <t>RXN-PSERT_c_FWD-rt7036  v       1001.451433028707900</t>
  </si>
  <si>
    <t>RXN-PSP_L_c_FWD-rt3683  v       1001.451433028707900</t>
  </si>
  <si>
    <t>RXN-PSPHS_r_FWD-rt6946  v       0.224504439643599</t>
  </si>
  <si>
    <t>RXN-PSSA_rm_FWD-rt3215  v       11.935803200297606</t>
  </si>
  <si>
    <t>RXN-PSt_c_rm_REV-SPONT  v       0.592528040858074</t>
  </si>
  <si>
    <t>RXN-PSt_mm_rm_REV-SPONT v       11.343275159439532</t>
  </si>
  <si>
    <t>RXN-PTPAT_c_FWD-rt6481  v       0.011112606577104</t>
  </si>
  <si>
    <t>RXN-PYDX5PS_c_FWD-SNZ1SNO1      v       0.011121802298022</t>
  </si>
  <si>
    <t>RXN-PYK_c_FWD-rt4634    v       1171.980268898792200</t>
  </si>
  <si>
    <t>RXN-PYRtps_m_FWD-MPC13  v       904.050392172867300</t>
  </si>
  <si>
    <t>RXN-RBFK_c_FWD-rt0930_c v       0.011121344466386</t>
  </si>
  <si>
    <t>RXN-RBFSa_c_FWD-rt0910  v       0.044467849464936</t>
  </si>
  <si>
    <t>RXN-RBFSb_c_FWD-rt4127  v       0.022233924732468</t>
  </si>
  <si>
    <t>RXN-RNDR1_c_FWD-RNR124  v       0.788437773712321</t>
  </si>
  <si>
    <t>RXN-RNDR2_c_FWD-RNR124  v       1.230610330382801</t>
  </si>
  <si>
    <t>RXN-RNDR3_c_FWD-RNR124  v       2.019047552634461</t>
  </si>
  <si>
    <t>RXN-RPE_c_REV-rt3505    v       33.928267080641180</t>
  </si>
  <si>
    <t>RXN-RPI_c_FWD-rt4920    v       33.883799231176200</t>
  </si>
  <si>
    <t>RXN-SACCD1_c_FWD-rt8465 v       14.557268002089467</t>
  </si>
  <si>
    <t>RXN-SACCD2_c_FWD-rt5719 v       14.557268002089467</t>
  </si>
  <si>
    <t>RXN-SADT_c_FWD-rt5075   v       9.224571615460128</t>
  </si>
  <si>
    <t>RXN-SAM24MT_c_FWD-rt4692        v       11.398319652365320</t>
  </si>
  <si>
    <t>RXN-SERPT_r_FWD-rt10571935      v       0.898017758574396</t>
  </si>
  <si>
    <t>RXN-SERt_c_m_REV-rt7910 v       912.785518942234100</t>
  </si>
  <si>
    <t>RXN-SERt_c_r_FWD-UNKNOWN        v       0.898017758574396</t>
  </si>
  <si>
    <t>RXN-SERt_c_rm_FWD-UNKNOWN       v       11.935803200297606</t>
  </si>
  <si>
    <t>RXN-SERTRS_c_FWD-rt1878 v       30.551633779620570</t>
  </si>
  <si>
    <t>RXN-SHCHD2_c_FWD-rt5201 v       0.000000504877951</t>
  </si>
  <si>
    <t>RXN-SHCHF_c_FWD-rt5201  v       0.000000504877951</t>
  </si>
  <si>
    <t>RXN-SHK3Di_c_FWD-rt5884 v       23.262724329771203</t>
  </si>
  <si>
    <t>RXN-SHKK_c_FWD-rt5884   v       23.262724329771203</t>
  </si>
  <si>
    <t>RXN-SO3R_c_FWD-rt20063076       v       9.224571615460128</t>
  </si>
  <si>
    <t>RXN-SO4t_c_e_FWD-rt7368 v       12.694247713355290</t>
  </si>
  <si>
    <t>RXN-SPMS_c_FWD-rt8465   v       0.011112543481148</t>
  </si>
  <si>
    <t>RXN-SQLEy_r_FWD-rt5361  v       11.398319652365320</t>
  </si>
  <si>
    <t>RXN-SQLS_c_FWD-rt8223   v       11.398319652365320</t>
  </si>
  <si>
    <t>RXN-SQLt_c_r_FWD-SPONT  v       11.398319652365320</t>
  </si>
  <si>
    <t>RXN-SSQ23EPXt_c_r_FWD-SPONT     v       11.398319652365320</t>
  </si>
  <si>
    <t>RXN-STCOAt_c_l_FWD-SPONT        v       0.001761032754685</t>
  </si>
  <si>
    <t>RXN-STCOAt_c_rm_FWD-SPONT       v       22.307341498200720</t>
  </si>
  <si>
    <t>RXN-SUCDq9_m_FWD-SDH1234        v       154.377234774931480</t>
  </si>
  <si>
    <t>RXN-SUCFUMt_c_m_FWD-rt4237      v       13.965368521676401</t>
  </si>
  <si>
    <t>RXN-SUCOAS_m_FWD-LSC12  v       140.411866253255080</t>
  </si>
  <si>
    <t>RXN-TAGt_c_rm_REV-SPONT v       1.405298993187282</t>
  </si>
  <si>
    <t>RXN-TALA_c_REV-rt1805   v       5.332771375434987</t>
  </si>
  <si>
    <t>RXN-THMtps_e_FWD-UNKNOWN        v       0.011117530823635</t>
  </si>
  <si>
    <t>RXN-THRD_L_m_FWD-rt0848_m       v       8.383310464417123</t>
  </si>
  <si>
    <t>RXN-THRS_c_FWD-rt1374   v       27.563577234114867</t>
  </si>
  <si>
    <t>RXN-THRt_c_m_FWD-UNKNOWN        v       8.383310464417121</t>
  </si>
  <si>
    <t>RXN-THRTRS_c_FWD-rt7480 v       19.180266769697745</t>
  </si>
  <si>
    <t>RXN-TKT1_c_REV-rt7263_c v       5.332771375434987</t>
  </si>
  <si>
    <t>RXN-TKT2_c_REV-rt7263_c v       28.595495705206190</t>
  </si>
  <si>
    <t>RXN-TMDPK_c_FWD-rt8116  v       0.011117530823635</t>
  </si>
  <si>
    <t>RXN-TMDS_c_FWD-rt2477   v       0.788439215614665</t>
  </si>
  <si>
    <t>RXN-TPI_c_FWD-rt0932    v       1116.104931063760000</t>
  </si>
  <si>
    <t>RXN-TRDR_c_FWD-rt1320   v       13.262667272189710</t>
  </si>
  <si>
    <t>RXN-TRPS1_c_FWD-rt0894  v       4.350967064922693</t>
  </si>
  <si>
    <t>RXN-TRPTRS_c_FWD-rt6341 v       4.350967064922693</t>
  </si>
  <si>
    <t>RXN-TTCCOAt_c_l_REV-SPONT       v       0.000759311314603</t>
  </si>
  <si>
    <t>RXN-TTCCOAt_c_r_FWD-SPONT       v       0.449008879287198</t>
  </si>
  <si>
    <t>RXN-TTCCOAt_c_rm_REV-SPONT      v       0.449768190601801</t>
  </si>
  <si>
    <t>RXN-TTCOSAt_c_rm_REV-UNKNOWN    v       0.007844756399093</t>
  </si>
  <si>
    <t>RXN-TYRTA_c_FWD-rt7471  v       7.525694639207519</t>
  </si>
  <si>
    <t>RXN-TYRTRS_c_FWD-rt8273 v       7.525694639207519</t>
  </si>
  <si>
    <t>RXN-UAGDP_c_FWD-rt0711  v       7.963817683617062</t>
  </si>
  <si>
    <t>RXN-UMPK_c_FWD-rt4822_c v       15.688157213054069</t>
  </si>
  <si>
    <t>RXN-uniDOLDP_l_FWD-UNKNOWN      v       0.191420965708630</t>
  </si>
  <si>
    <t>RXN-UNK3_c_FWD-rt6242_c v       0.011112543481148</t>
  </si>
  <si>
    <t>RXN-UPP3MT_2_c_FWD-rt2682       v       0.000000504877951</t>
  </si>
  <si>
    <t>RXN-UPP3S_c_FWD-rt2147  v       0.011113102489919</t>
  </si>
  <si>
    <t>RXN-UPPDC1_c_FWD-rt5811 v       0.011112597611967</t>
  </si>
  <si>
    <t>RXN-VALt_c_m_REV-SPONT  v       52.251187404537546</t>
  </si>
  <si>
    <t>RXN-VALTA_c_FWD-rt5646  v       31.518949321272682</t>
  </si>
  <si>
    <t>RXN-VALTA_m_REV-rt6242_m        v       52.251187404537546</t>
  </si>
  <si>
    <t>RXN-VALTRS_c_FWD-rt8160_c       v       20.732238083264860</t>
  </si>
  <si>
    <t>RXN-ZN2t_c_e_FWD-UNKNOWN        v       0.175133714532221</t>
  </si>
  <si>
    <t>RIBOSYN-rrna5s_c        v       0.000000362388011</t>
  </si>
  <si>
    <t>RIBOSYN-rrna58s_c       v       0.000000362388011</t>
  </si>
  <si>
    <t>RIBOSYN-rrna25s_c       v       0.000000362388011</t>
  </si>
  <si>
    <t>RIBOSYN-rrna28s_c       v       0.000000362388011</t>
  </si>
  <si>
    <t>RIBOSYN-rrnaSSU_c       v       0.000000362388011</t>
  </si>
  <si>
    <t>RIBOSUBSYN-RIBOSUB-ASC1-FROM-ASC1       v       0.000000362388011</t>
  </si>
  <si>
    <t>RIBOSUBSYN-RIBOSUB-RPL10-FROM-RPL10     v       0.000000362388011</t>
  </si>
  <si>
    <t>RIBOSUBSYN-RIBOSUB-RPL11A-FROM-RPL11A   v       0.000000362388011</t>
  </si>
  <si>
    <t>RIBOSUBSYN-RIBOSUB-RPL12A-FROM-RPL12A   v       0.000000362388011</t>
  </si>
  <si>
    <t>RIBOSUBSYN-RIBOSUB-RPL13A-FROM-RPL13A   v       0.000000362388011</t>
  </si>
  <si>
    <t>RIBOSUBSYN-RIBOSUB-RPL14A-FROM-RPL14A   v       0.000000169916707</t>
  </si>
  <si>
    <t>RIBOSUBSYN-RIBOSUB-RPL14A-FROM-RPL14B   v       0.000000192471304</t>
  </si>
  <si>
    <t>RIBOSUBSYN-RIBOSUB-RPL15A-FROM-RPL15A   v       0.000000362388011</t>
  </si>
  <si>
    <t>RIBOSUBSYN-RIBOSUB-RPL16A-FROM-RPL16A   v       0.000000362388011</t>
  </si>
  <si>
    <t>RIBOSUBSYN-RIBOSUB-RPL17A-FROM-RPL17A   v       0.000000362388011</t>
  </si>
  <si>
    <t>RIBOSUBSYN-RIBOSUB-RPL18A-FROM-RPL18A   v       0.000000362388011</t>
  </si>
  <si>
    <t>RIBOSUBSYN-RIBOSUB-RPL19A-FROM-RPL19A   v       0.000000362388011</t>
  </si>
  <si>
    <t>RIBOSUBSYN-RIBOSUB-RPL1A-FROM-RPL1A     v       0.000000362388011</t>
  </si>
  <si>
    <t>RIBOSUBSYN-RIBOSUB-RPL20A-FROM-RPL20A   v       0.000000362388011</t>
  </si>
  <si>
    <t>RIBOSUBSYN-RIBOSUB-RPL21A-FROM-RPL21B   v       0.000000362388011</t>
  </si>
  <si>
    <t>RIBOSUBSYN-RIBOSUB-RPL22A-FROM-RPL22A   v       0.000000362388011</t>
  </si>
  <si>
    <t>RIBOSUBSYN-RIBOSUB-RPL23A-FROM-RPL23A   v       0.000000362388011</t>
  </si>
  <si>
    <t>RIBOSUBSYN-RIBOSUB-RPL25-FROM-RPL25     v       0.000000362388011</t>
  </si>
  <si>
    <t>RIBOSUBSYN-RIBOSUB-RPL26A-FROM-RPL26A   v       0.000000362388011</t>
  </si>
  <si>
    <t>RIBOSUBSYN-RIBOSUB-RPL27A-FROM-RPL27A   v       0.000000362388011</t>
  </si>
  <si>
    <t>RIBOSUBSYN-RIBOSUB-RPL28-FROM-RPL28     v       0.000000362388011</t>
  </si>
  <si>
    <t>RIBOSUBSYN-RIBOSUB-RPL29-FROM-RPL29     v       0.000000362388011</t>
  </si>
  <si>
    <t>RIBOSUBSYN-RIBOSUB-RPL3-FROM-RPL3       v       0.000000362388011</t>
  </si>
  <si>
    <t>RIBOSUBSYN-RIBOSUB-RPL30-FROM-RPL30     v       0.000000362388011</t>
  </si>
  <si>
    <t>RIBOSUBSYN-RIBOSUB-RPL31A-FROM-RPL31A   v       0.000000362388011</t>
  </si>
  <si>
    <t>RIBOSUBSYN-RIBOSUB-RPL32-FROM-RPL32     v       0.000000362388011</t>
  </si>
  <si>
    <t>RIBOSUBSYN-RIBOSUB-RPL33A-FROM-RPL33A   v       0.000000362388011</t>
  </si>
  <si>
    <t>RIBOSUBSYN-RIBOSUB-RPL34A-FROM-RPL34A   v       0.000000362388011</t>
  </si>
  <si>
    <t>RIBOSUBSYN-RIBOSUB-RPL35A-FROM-RPL35A   v       0.000000362388011</t>
  </si>
  <si>
    <t>RIBOSUBSYN-RIBOSUB-RPL36A-FROM-RPL36A   v       0.000000362388011</t>
  </si>
  <si>
    <t>RIBOSUBSYN-RIBOSUB-RPL37A-FROM-RPL37A   v       0.000000362388011</t>
  </si>
  <si>
    <t>RIBOSUBSYN-RIBOSUB-RPL38-FROM-RPL38     v       0.000000362388011</t>
  </si>
  <si>
    <t>RIBOSUBSYN-RIBOSUB-RPL39-FROM-RPL39     v       0.000000362388011</t>
  </si>
  <si>
    <t>RIBOSUBSYN-RIBOSUB-RPL40A-FROM-RPL40A   v       0.000000362388011</t>
  </si>
  <si>
    <t>RIBOSUBSYN-RIBOSUB-RPL41A-FROM-RPL41A   v       0.000000362388011</t>
  </si>
  <si>
    <t>RIBOSUBSYN-RIBOSUB-RPL42A-FROM-RPL42A   v       0.000000362388011</t>
  </si>
  <si>
    <t>RIBOSUBSYN-RIBOSUB-RPL43A-FROM-RPL43A   v       0.000000362388011</t>
  </si>
  <si>
    <t>RIBOSUBSYN-RIBOSUB-RPL4A-FROM-RPL4A     v       0.000000362388011</t>
  </si>
  <si>
    <t>RIBOSUBSYN-RIBOSUB-RPL5-FROM-RPL5       v       0.000000362388011</t>
  </si>
  <si>
    <t>RIBOSUBSYN-RIBOSUB-RPL6A-FROM-RPL6A     v       0.000000362388011</t>
  </si>
  <si>
    <t>RIBOSUBSYN-RIBOSUB-RPL7A-FROM-RPL7A     v       0.000000362388011</t>
  </si>
  <si>
    <t>RIBOSUBSYN-RIBOSUB-RPL8A-FROM-RPL8A     v       0.000000362388011</t>
  </si>
  <si>
    <t>RIBOSUBSYN-RIBOSUB-RPL9A-FROM-RPL9A     v       0.000000362388011</t>
  </si>
  <si>
    <t>RIBOSUBSYN-RIBOSUB-RPP0-FROM-RPP0       v       0.000000362388011</t>
  </si>
  <si>
    <t>RIBOSUBSYN-RIBOSUB-RPP1A-FROM-RPP1A     v       0.000000362388011</t>
  </si>
  <si>
    <t>RIBOSUBSYN-RIBOSUB-RPP2A-FROM-RPP2A     v       0.000000362388011</t>
  </si>
  <si>
    <t>RIBOSUBSYN-RIBOSUB-RPS0A-FROM-RPS0A     v       0.000000362388011</t>
  </si>
  <si>
    <t>RIBOSUBSYN-RIBOSUB-RPS10A-FROM-RPS10A   v       0.000000362388011</t>
  </si>
  <si>
    <t>RIBOSUBSYN-RIBOSUB-RPS11A-FROM-RPS11A   v       0.000000362388011</t>
  </si>
  <si>
    <t>RIBOSUBSYN-RIBOSUB-RPS12-FROM-RPS12     v       0.000000362388011</t>
  </si>
  <si>
    <t>RIBOSUBSYN-RIBOSUB-RPS13-FROM-RPS13     v       0.000000362388011</t>
  </si>
  <si>
    <t>RIBOSUBSYN-RIBOSUB-RPS14A-FROM-RPS14A   v       0.000000362388011</t>
  </si>
  <si>
    <t>RIBOSUBSYN-RIBOSUB-RPS16A-FROM-RPS16A   v       0.000000362388011</t>
  </si>
  <si>
    <t>RIBOSUBSYN-RIBOSUB-RPS17A-FROM-RPS17A   v       0.000000362388011</t>
  </si>
  <si>
    <t>RIBOSUBSYN-RIBOSUB-RPS18A-FROM-RPS18A   v       0.000000362388011</t>
  </si>
  <si>
    <t>RIBOSUBSYN-RIBOSUB-RPS19A-FROM-RPS19A   v       0.000000362388011</t>
  </si>
  <si>
    <t>RIBOSUBSYN-RIBOSUB-RPS1A-FROM-RPS1A     v       0.000000362388011</t>
  </si>
  <si>
    <t>RIBOSUBSYN-RIBOSUB-RPS2-FROM-RPS2       v       0.000000362388011</t>
  </si>
  <si>
    <t>RIBOSUBSYN-RIBOSUB-RPS20-FROM-RPS20     v       0.000000362388011</t>
  </si>
  <si>
    <t>RIBOSUBSYN-RIBOSUB-RPS21A-FROM-RPS21A   v       0.000000362388011</t>
  </si>
  <si>
    <t>RIBOSUBSYN-RIBOSUB-RPS22A-FROM-RPS22A   v       0.000000362388011</t>
  </si>
  <si>
    <t>RIBOSUBSYN-RIBOSUB-RPS23A-FROM-RPS23A   v       0.000000190018634</t>
  </si>
  <si>
    <t>RIBOSUBSYN-RIBOSUB-RPS23A-FROM-RPS23B   v       0.000000172369377</t>
  </si>
  <si>
    <t>RIBOSUBSYN-RIBOSUB-RPS24A-FROM-RPS24A   v       0.000000362388011</t>
  </si>
  <si>
    <t>RIBOSUBSYN-RIBOSUB-RPS25A-FROM-RPS25A   v       0.000000362388011</t>
  </si>
  <si>
    <t>RIBOSUBSYN-RIBOSUB-RPS26A-FROM-RPS26A   v       0.000000362388011</t>
  </si>
  <si>
    <t>RIBOSUBSYN-RIBOSUB-RPS27A-FROM-RPS27A   v       0.000000362388011</t>
  </si>
  <si>
    <t>RIBOSUBSYN-RIBOSUB-RPS28A-FROM-RPS28A   v       0.000000362388011</t>
  </si>
  <si>
    <t>RIBOSUBSYN-RIBOSUB-RPS29A-FROM-RPS29A   v       0.000000362388011</t>
  </si>
  <si>
    <t>RIBOSUBSYN-RIBOSUB-RPS3-FROM-RPS3       v       0.000000362388011</t>
  </si>
  <si>
    <t>RIBOSUBSYN-RIBOSUB-RPS30A-FROM-RPS30A   v       0.000000362388011</t>
  </si>
  <si>
    <t>RIBOSUBSYN-RIBOSUB-RPS31-FROM-RPS31     v       0.000000362388011</t>
  </si>
  <si>
    <t>RIBOSUBSYN-RIBOSUB-RPS4A-FROM-RPS4A     v       0.000000362388011</t>
  </si>
  <si>
    <t>RIBOSUBSYN-RIBOSUB-RPS5-FROM-RPS5       v       0.000000362388011</t>
  </si>
  <si>
    <t>RIBOSUBSYN-RIBOSUB-RPS6A-FROM-RPS6A     v       0.000000362388011</t>
  </si>
  <si>
    <t>RIBOSUBSYN-RIBOSUB-RPS7A-FROM-RPS7A     v       0.000000362388011</t>
  </si>
  <si>
    <t>RIBOSUBSYN-RIBOSUB-RPS8A-FROM-RPS8A     v       0.000000362388011</t>
  </si>
  <si>
    <t>RIBOSUBSYN-RIBOSUB-RPS9A-FROM-RPS9A     v       0.000000362388011</t>
  </si>
  <si>
    <t>RIBOSYN-ribonuc v       0.000000362388011</t>
  </si>
  <si>
    <t>PROSYN-rt0004   v       0.000000805059465</t>
  </si>
  <si>
    <t>PROSYN-rt0008   v       0.000000046560150</t>
  </si>
  <si>
    <t>PROSYN-rt0017   v       0.000000752606530</t>
  </si>
  <si>
    <t>PROSYN-rt0027   v       0.000000385999907</t>
  </si>
  <si>
    <t>PROSYN-rt0031   v       0.000000627930553</t>
  </si>
  <si>
    <t>PROSYN-rt0045   v       0.000000000387300</t>
  </si>
  <si>
    <t>PROSYN-rt0063   v       0.000000146399444</t>
  </si>
  <si>
    <t>PROSYN-rt0066   v       0.000000014841031</t>
  </si>
  <si>
    <t>PROSYN-rt0073   v       0.000000001889872</t>
  </si>
  <si>
    <t>PROSYN-rt0075   v       0.000000071425347</t>
  </si>
  <si>
    <t>PROSYN-rt0078   v       0.000000434817526</t>
  </si>
  <si>
    <t>PROSYN-rt0084   v       0.000000019383987</t>
  </si>
  <si>
    <t>PROSYN-rt0088   v       0.000000137720700</t>
  </si>
  <si>
    <t>PROSYN-rt0089   v       0.000000036209465</t>
  </si>
  <si>
    <t>PROSYN-rt0092   v       0.000000030368592</t>
  </si>
  <si>
    <t>PROSYN-rt0136   v       0.000000064369566</t>
  </si>
  <si>
    <t>PROSYN-rt0144   v       0.000000027725782</t>
  </si>
  <si>
    <t>PROSYN-rt0150   v       0.000000003008491</t>
  </si>
  <si>
    <t>PROSYN-rt0172   v       0.000000240432307</t>
  </si>
  <si>
    <t>PROSYN-rt0180   v       0.000000176942872</t>
  </si>
  <si>
    <t>PROSYN-rt0201   v       0.000000128795921</t>
  </si>
  <si>
    <t>PROSYN-rt0207_m v       0.000000124470696</t>
  </si>
  <si>
    <t>PROSYN-rt0212   v       0.000000122995721</t>
  </si>
  <si>
    <t>PROSYN-rt0217   v       0.000000011633546</t>
  </si>
  <si>
    <t>PROSYN-rt0221   v       0.000000010715988</t>
  </si>
  <si>
    <t>PROSYN-rt0234   v       0.000000124813995</t>
  </si>
  <si>
    <t>PROSYN-rt0239   v       0.000000440646823</t>
  </si>
  <si>
    <t>PROSYN-rt0245   v       0.000000002331708</t>
  </si>
  <si>
    <t>PROSYN-rt0250   v       0.000000002218419</t>
  </si>
  <si>
    <t>PROSYN-rt0265   v       0.000000026314894</t>
  </si>
  <si>
    <t>PROSYN-rt0267   v       0.000000017539674</t>
  </si>
  <si>
    <t>PROSYN-rt0271   v       0.000000574921183</t>
  </si>
  <si>
    <t>PROSYN-rt0283   v       0.000000098628546</t>
  </si>
  <si>
    <t>PROSYN-rt0302   v       0.000000373752173</t>
  </si>
  <si>
    <t>PROSYN-rt0303   v       0.000000024525394</t>
  </si>
  <si>
    <t>PROSYN-rt0309   v       0.000000025303829</t>
  </si>
  <si>
    <t>PROSYN-rt0310   v       0.000001158764064</t>
  </si>
  <si>
    <t>PROSYN-rt0324   v       0.000000266350986</t>
  </si>
  <si>
    <t>PROSYN-rt0331   v       0.000000096727193</t>
  </si>
  <si>
    <t>PROSYN-rt0334   v       0.000000091116993</t>
  </si>
  <si>
    <t>PROSYN-rt0339   v       0.000000097090051</t>
  </si>
  <si>
    <t>PROSYN-rt0341   v       0.000000240844229</t>
  </si>
  <si>
    <t>PROSYN-rt0344   v       0.000000007177716</t>
  </si>
  <si>
    <t>PROSYN-rt0353   v       0.000000012090633</t>
  </si>
  <si>
    <t>PROSYN-rt0357   v       0.000000020695434</t>
  </si>
  <si>
    <t>PROSYN-rt0376   v       0.000000218657503</t>
  </si>
  <si>
    <t>PROSYN-rt0390   v       0.000000661066935</t>
  </si>
  <si>
    <t>PROSYN-rt0398   v       0.000000000407229</t>
  </si>
  <si>
    <t>PROSYN-rt0400   v       0.000000012361757</t>
  </si>
  <si>
    <t>PROSYN-rt0409   v       0.000000375866500</t>
  </si>
  <si>
    <t>PROSYN-rt0413   v       0.000000000000000</t>
  </si>
  <si>
    <t>PROSYN-rt0422_c v       0.000000301459989</t>
  </si>
  <si>
    <t>PROSYN-rt0434_m v       0.000000239781540</t>
  </si>
  <si>
    <t>PROSYN-rt0451   v       0.000001583780541</t>
  </si>
  <si>
    <t>PROSYN-rt0467   v       0.000000246458128</t>
  </si>
  <si>
    <t>PROSYN-rt0477   v       0.000000048351761</t>
  </si>
  <si>
    <t>PROSYN-rt0499   v       0.000000050235723</t>
  </si>
  <si>
    <t>PROSYN-rt0510   v       0.000000123368381</t>
  </si>
  <si>
    <t>PROSYN-rt0517   v       0.000000171307919</t>
  </si>
  <si>
    <t>PROSYN-rt0521   v       0.000003561172403</t>
  </si>
  <si>
    <t>PROSYN-rt0532   v       0.000000019271184</t>
  </si>
  <si>
    <t>PROSYN-rt0540   v       0.000000033434763</t>
  </si>
  <si>
    <t>PROSYN-rt0544   v       0.000000001521185</t>
  </si>
  <si>
    <t>PROSYN-rt0548   v       0.000000009736249</t>
  </si>
  <si>
    <t>PROSYN-rt0553   v       0.000003878452094</t>
  </si>
  <si>
    <t>PROSYN-rt0563   v       0.000000012921475</t>
  </si>
  <si>
    <t>PROSYN-rt0564_e v       0.000000067031851</t>
  </si>
  <si>
    <t>PROSYN-rt0568_c v       0.000000305645768</t>
  </si>
  <si>
    <t>PROSYN-rt0594   v       0.000000010836831</t>
  </si>
  <si>
    <t>PROSYN-rt0595   v       0.000000041874001</t>
  </si>
  <si>
    <t>PROSYN-rt0601   v       0.000003234955165</t>
  </si>
  <si>
    <t>PROSYN-rt0602_c v       0.000000009187475</t>
  </si>
  <si>
    <t>PROSYN-rt0604   v       0.000000214536579</t>
  </si>
  <si>
    <t>PROSYN-rt0607   v       0.000000175896427</t>
  </si>
  <si>
    <t>PROSYN-rt0620   v       0.000000362010706</t>
  </si>
  <si>
    <t>PROSYN-rt0632   v       0.000000008443937</t>
  </si>
  <si>
    <t>PROSYN-rt0641   v       0.000000008911963</t>
  </si>
  <si>
    <t>PROSYN-rt0643   v       0.000000087221953</t>
  </si>
  <si>
    <t>PROSYN-rt0669   v       0.000003926907538</t>
  </si>
  <si>
    <t>PROSYN-rt0671   v       0.000000024701544</t>
  </si>
  <si>
    <t>PROSYN-rt0682   v       0.000000020608438</t>
  </si>
  <si>
    <t>PROSYN-rt0697   v       0.000000229306328</t>
  </si>
  <si>
    <t>PROSYN-rt0711   v       0.000000318879478</t>
  </si>
  <si>
    <t>PROSYN-rt0712   v       0.000001368867399</t>
  </si>
  <si>
    <t>PROSYN-rt0716   v       0.000000124216805</t>
  </si>
  <si>
    <t>PROSYN-rt0717   v       0.000000379918516</t>
  </si>
  <si>
    <t>PROSYN-rt0720   v       0.000000029399700</t>
  </si>
  <si>
    <t>PROSYN-rt0745   v       0.000000007730673</t>
  </si>
  <si>
    <t>PROSYN-rt0757   v       0.000000023143505</t>
  </si>
  <si>
    <t>PROSYN-rt0767   v       0.000007449008431</t>
  </si>
  <si>
    <t>PROSYN-rt0769   v       0.000000190696374</t>
  </si>
  <si>
    <t>PROSYN-rt0797   v       0.000000531016900</t>
  </si>
  <si>
    <t>PROSYN-rt0799   v       0.000000194481077</t>
  </si>
  <si>
    <t>PROSYN-rt0808   v       0.000002216336465</t>
  </si>
  <si>
    <t>PROSYN-rt0812   v       0.000000014697086</t>
  </si>
  <si>
    <t>PROSYN-rt0830   v       0.000000812714079</t>
  </si>
  <si>
    <t>PROSYN-rt0842   v       0.000000171979915</t>
  </si>
  <si>
    <t>PROSYN-rt0848_m v       0.000000086774014</t>
  </si>
  <si>
    <t>PROSYN-rt0852   v       0.000000619675706</t>
  </si>
  <si>
    <t>PROSYN-rt0854   v       0.000000032649574</t>
  </si>
  <si>
    <t>PROSYN-rt0872   v       0.000000084614642</t>
  </si>
  <si>
    <t>PROSYN-rt0873   v       0.000001223521763</t>
  </si>
  <si>
    <t>PROSYN-rt0876   v       0.000000225061897</t>
  </si>
  <si>
    <t>PROSYN-rt0882   v       0.000000189887752</t>
  </si>
  <si>
    <t>PROSYN-rt0894   v       0.000000188916368</t>
  </si>
  <si>
    <t>PROSYN-rt0899   v       0.000000024859937</t>
  </si>
  <si>
    <t>PROSYN-rt0910   v       0.000000157806134</t>
  </si>
  <si>
    <t>PROSYN-rt0915_c v       0.000000045415123</t>
  </si>
  <si>
    <t>PROSYN-rt0930_c v       0.000000379950961</t>
  </si>
  <si>
    <t>PROSYN-rt0932   v       0.000002227247084</t>
  </si>
  <si>
    <t>PROSYN-rt0947   v       0.000000091218815</t>
  </si>
  <si>
    <t>PROSYN-rt0958   v       0.000000011340402</t>
  </si>
  <si>
    <t>PROSYN-rt0963   v       0.000000598746014</t>
  </si>
  <si>
    <t>PROSYN-rt0986   v       0.000000004503613</t>
  </si>
  <si>
    <t>PROSYN-rt0996   v       0.000000175192614</t>
  </si>
  <si>
    <t>PROSYN-rt1009   v       0.000000861745132</t>
  </si>
  <si>
    <t>PROSYN-rt1057   v       0.000000032775454</t>
  </si>
  <si>
    <t>PROSYN-rt1060   v       0.000000008043947</t>
  </si>
  <si>
    <t>PROSYN-rt1067   v       0.000000006898389</t>
  </si>
  <si>
    <t>PROSYN-rt1089   v       0.000000277695736</t>
  </si>
  <si>
    <t>PROSYN-rt1127   v       0.000000156749528</t>
  </si>
  <si>
    <t>PROSYN-rt1131   v       0.000000014712599</t>
  </si>
  <si>
    <t>PROSYN-rt1145   v       0.000000135470200</t>
  </si>
  <si>
    <t>PROSYN-rt1147   v       0.000000004671024</t>
  </si>
  <si>
    <t>PROSYN-rt1153   v       0.000000000455879</t>
  </si>
  <si>
    <t>PROSYN-rt1163   v       0.000000046343805</t>
  </si>
  <si>
    <t>PROSYN-rt1168   v       0.000000116391147</t>
  </si>
  <si>
    <t>PROSYN-rt1169   v       0.000000022844092</t>
  </si>
  <si>
    <t>PROSYN-rt1203   v       0.000000004379099</t>
  </si>
  <si>
    <t>PROSYN-rt1206   v       0.000000032155100</t>
  </si>
  <si>
    <t>PROSYN-rt1221   v       0.000002028638488</t>
  </si>
  <si>
    <t>PROSYN-rt1228   v       0.000000471609412</t>
  </si>
  <si>
    <t>PROSYN-rt1254   v       0.000000333261983</t>
  </si>
  <si>
    <t>PROSYN-rt1267   v       0.000000199960495</t>
  </si>
  <si>
    <t>PROSYN-rt1269   v       0.000000060628020</t>
  </si>
  <si>
    <t>PROSYN-rt1276   v       0.000000304828114</t>
  </si>
  <si>
    <t>PROSYN-rt1296   v       0.000000000506802</t>
  </si>
  <si>
    <t>PROSYN-rt1299   v       0.000001750084984</t>
  </si>
  <si>
    <t>PROSYN-rt1320   v       0.000000368555084</t>
  </si>
  <si>
    <t>PROSYN-rt1321   v       0.000000370674448</t>
  </si>
  <si>
    <t>PROSYN-rt1332   v       0.000000075697580</t>
  </si>
  <si>
    <t>PROSYN-rt1336   v       0.000000199769440</t>
  </si>
  <si>
    <t>PROSYN-rt1337   v       0.000001280119533</t>
  </si>
  <si>
    <t>PROSYN-rt1340   v       0.000000029701750</t>
  </si>
  <si>
    <t>PROSYN-rt1343   v       0.000000001783417</t>
  </si>
  <si>
    <t>PROSYN-rt1358   v       0.000002546087131</t>
  </si>
  <si>
    <t>PROSYN-rt1360   v       0.000000200614031</t>
  </si>
  <si>
    <t>PROSYN-rt1362   v       0.000000047738219</t>
  </si>
  <si>
    <t>PROSYN-rt1363   v       0.000000003441525</t>
  </si>
  <si>
    <t>PROSYN-rt1374   v       0.000000379691514</t>
  </si>
  <si>
    <t>PROSYN-rt1378   v       0.000000005119243</t>
  </si>
  <si>
    <t>PROSYN-rt1384   v       0.000000001461965</t>
  </si>
  <si>
    <t>PROSYN-rt1388   v       0.000000015485310</t>
  </si>
  <si>
    <t>PROSYN-rt1395   v       0.000000012313012</t>
  </si>
  <si>
    <t>PROSYN-rt1397   v       0.000000213566431</t>
  </si>
  <si>
    <t>PROSYN-rt1406   v       0.000001427225212</t>
  </si>
  <si>
    <t>PROSYN-rt1414_gm        v       0.000000027668951</t>
  </si>
  <si>
    <t>PROSYN-rt1432   v       0.000000558431219</t>
  </si>
  <si>
    <t>PROSYN-rt1437   v       0.000000035268859</t>
  </si>
  <si>
    <t>PROSYN-rt1454   v       0.000000040628819</t>
  </si>
  <si>
    <t>PROSYN-rt1457   v       0.000002582614655</t>
  </si>
  <si>
    <t>PROSYN-rt1470   v       0.000000037828834</t>
  </si>
  <si>
    <t>PROSYN-rt1487   v       0.000000075905895</t>
  </si>
  <si>
    <t>PROSYN-rt1488   v       0.000000232304311</t>
  </si>
  <si>
    <t>PROSYN-rt1518_m v       0.000000647292302</t>
  </si>
  <si>
    <t>PROSYN-rt1519   v       0.000000052815150</t>
  </si>
  <si>
    <t>PROSYN-rt1520   v       0.000000301276696</t>
  </si>
  <si>
    <t>PROSYN-rt1532   v       0.000000019349901</t>
  </si>
  <si>
    <t>PROSYN-rt1542   v       0.000003403891712</t>
  </si>
  <si>
    <t>PROSYN-rt1544_rm        v       0.000000073855250</t>
  </si>
  <si>
    <t>PROSYN-rt1561   v       0.000000074769431</t>
  </si>
  <si>
    <t>PROSYN-rt1567   v       0.000000021876134</t>
  </si>
  <si>
    <t>PROSYN-rt1572   v       0.000003291612044</t>
  </si>
  <si>
    <t>PROSYN-rt1577   v       0.000000001729280</t>
  </si>
  <si>
    <t>PROSYN-rt1591   v       0.000002123297724</t>
  </si>
  <si>
    <t>PROSYN-rt1611   v       0.000000016876386</t>
  </si>
  <si>
    <t>PROSYN-rt1613   v       0.000000059705655</t>
  </si>
  <si>
    <t>PROSYN-rt1622_m v       0.000000022843975</t>
  </si>
  <si>
    <t>PROSYN-rt1627   v       0.000000041515137</t>
  </si>
  <si>
    <t>PROSYN-rt1632   v       0.000001105987637</t>
  </si>
  <si>
    <t>PROSYN-rt1639   v       0.000000631732818</t>
  </si>
  <si>
    <t>PROSYN-rt1642   v       0.000000651591523</t>
  </si>
  <si>
    <t>PROSYN-rt1644   v       0.000000136863016</t>
  </si>
  <si>
    <t>PROSYN-rt1648   v       0.000000122020481</t>
  </si>
  <si>
    <t>PROSYN-rt1672   v       0.000001319250261</t>
  </si>
  <si>
    <t>PROSYN-rt1675   v       0.000000004255496</t>
  </si>
  <si>
    <t>PROSYN-rt1701_m v       0.000000726923493</t>
  </si>
  <si>
    <t>PROSYN-rt1711   v       0.000000343375168</t>
  </si>
  <si>
    <t>PROSYN-rt1727   v       0.000000054523234</t>
  </si>
  <si>
    <t>PROSYN-rt1736   v       0.000000050887865</t>
  </si>
  <si>
    <t>PROSYN-rt1745   v       0.000000250386554</t>
  </si>
  <si>
    <t>PROSYN-rt1768   v       0.000000469339020</t>
  </si>
  <si>
    <t>PROSYN-rt1772   v       0.000000330782958</t>
  </si>
  <si>
    <t>PROSYN-rt1776   v       0.000000388322769</t>
  </si>
  <si>
    <t>PROSYN-rt1779   v       0.000000029988745</t>
  </si>
  <si>
    <t>PROSYN-rt1784_x v       0.000000043620817</t>
  </si>
  <si>
    <t>PROSYN-rt1788   v       0.000000012163331</t>
  </si>
  <si>
    <t>PROSYN-rt1802   v       0.000000069504167</t>
  </si>
  <si>
    <t>PROSYN-rt1805   v       0.000006028663793</t>
  </si>
  <si>
    <t>PROSYN-rt1814_m v       0.000000009580826</t>
  </si>
  <si>
    <t>PROSYN-rt1830   v       0.000000050801536</t>
  </si>
  <si>
    <t>PROSYN-rt1837   v       0.000000130330599</t>
  </si>
  <si>
    <t>PROSYN-rt1838   v       0.000000025060624</t>
  </si>
  <si>
    <t>PROSYN-rt1844   v       0.000000098821075</t>
  </si>
  <si>
    <t>PROSYN-rt1845   v       0.000000046667629</t>
  </si>
  <si>
    <t>PROSYN-rt1850_m v       0.000000032870870</t>
  </si>
  <si>
    <t>PROSYN-rt1852   v       0.000000000434462</t>
  </si>
  <si>
    <t>PROSYN-rt1878   v       0.000000452300829</t>
  </si>
  <si>
    <t>PROSYN-rt1883   v       0.000000047555724</t>
  </si>
  <si>
    <t>PROSYN-rt1893   v       0.000000034719802</t>
  </si>
  <si>
    <t>PROSYN-rt1896   v       0.000000521434613</t>
  </si>
  <si>
    <t>PROSYN-rt1908   v       0.000000168787368</t>
  </si>
  <si>
    <t>PROSYN-rt1924_c v       0.000000076962745</t>
  </si>
  <si>
    <t>PROSYN-rt1935   v       0.000000038697857</t>
  </si>
  <si>
    <t>PROSYN-rt1936   v       0.000000068502109</t>
  </si>
  <si>
    <t>PROSYN-rt1948   v       0.000000108441276</t>
  </si>
  <si>
    <t>PROSYN-rt1962   v       0.000000558610299</t>
  </si>
  <si>
    <t>PROSYN-rt1963_m v       0.000000184547599</t>
  </si>
  <si>
    <t>PROSYN-rt1964   v       0.000000044464322</t>
  </si>
  <si>
    <t>PROSYN-rt1965   v       0.000000003831915</t>
  </si>
  <si>
    <t>PROSYN-rt1970   v       0.000000064642136</t>
  </si>
  <si>
    <t>PROSYN-rt1973   v       0.000000194875498</t>
  </si>
  <si>
    <t>PROSYN-rt1991   v       0.000000007146348</t>
  </si>
  <si>
    <t>PROSYN-rt2006   v       0.000000121210905</t>
  </si>
  <si>
    <t>PROSYN-rt2040   v       0.000000230352548</t>
  </si>
  <si>
    <t>PROSYN-rt2053   v       0.000000007423682</t>
  </si>
  <si>
    <t>PROSYN-rt2059_rm        v       0.000000053325816</t>
  </si>
  <si>
    <t>PROSYN-rt2060   v       0.000000764157027</t>
  </si>
  <si>
    <t>PROSYN-rt2062_n v       0.000000015197066</t>
  </si>
  <si>
    <t>PROSYN-rt2093   v       0.000000015176959</t>
  </si>
  <si>
    <t>PROSYN-rt2101_c v       0.000000007896412</t>
  </si>
  <si>
    <t>PROSYN-rt2107   v       0.000000072739366</t>
  </si>
  <si>
    <t>PROSYN-rt2116   v       0.000000004158006</t>
  </si>
  <si>
    <t>PROSYN-rt2136   v       0.000000125750260</t>
  </si>
  <si>
    <t>PROSYN-rt2146   v       0.000000073420411</t>
  </si>
  <si>
    <t>PROSYN-rt2172   v       0.000000252149782</t>
  </si>
  <si>
    <t>PROSYN-rt2173   v       0.000000653596720</t>
  </si>
  <si>
    <t>PROSYN-rt2183   v       0.000000267061946</t>
  </si>
  <si>
    <t>PROSYN-rt2190   v       0.000000140572234</t>
  </si>
  <si>
    <t>PROSYN-rt2202   v       0.000000065327756</t>
  </si>
  <si>
    <t>PROSYN-rt2204   v       0.000000011716991</t>
  </si>
  <si>
    <t>PROSYN-rt2220   v       0.000000036731745</t>
  </si>
  <si>
    <t>PROSYN-rt2224   v       0.000000047884160</t>
  </si>
  <si>
    <t>PROSYN-rt2234_m v       0.000000393399945</t>
  </si>
  <si>
    <t>PROSYN-rt2239   v       0.000000052529036</t>
  </si>
  <si>
    <t>PROSYN-rt2245   v       0.000006522139123</t>
  </si>
  <si>
    <t>PROSYN-rt2246   v       0.000003157383309</t>
  </si>
  <si>
    <t>PROSYN-rt2265   v       0.000000042576969</t>
  </si>
  <si>
    <t>PROSYN-rt2267   v       0.000000484592230</t>
  </si>
  <si>
    <t>PROSYN-rt2279   v       0.000000050151193</t>
  </si>
  <si>
    <t>PROSYN-rt2297_l v       0.000000007153563</t>
  </si>
  <si>
    <t>PROSYN-rt2305   v       0.000000559643370</t>
  </si>
  <si>
    <t>PROSYN-rt2306   v       0.000000797710310</t>
  </si>
  <si>
    <t>PROSYN-rt2309   v       0.000000279094328</t>
  </si>
  <si>
    <t>PROSYN-rt2312   v       0.000000038852305</t>
  </si>
  <si>
    <t>PROSYN-rt2317   v       0.000001780034346</t>
  </si>
  <si>
    <t>PROSYN-rt2336   v       0.000000149778970</t>
  </si>
  <si>
    <t>PROSYN-rt2348   v       0.000000987806790</t>
  </si>
  <si>
    <t>PROSYN-rt2354   v       0.000000023281510</t>
  </si>
  <si>
    <t>PROSYN-rt2385   v       0.000000274045125</t>
  </si>
  <si>
    <t>PROSYN-rt2393   v       0.000000016969535</t>
  </si>
  <si>
    <t>PROSYN-rt2416   v       0.000000092834234</t>
  </si>
  <si>
    <t>PROSYN-rt2444   v       0.000000082559175</t>
  </si>
  <si>
    <t>PROSYN-rt2473   v       0.000000726896609</t>
  </si>
  <si>
    <t>PROSYN-rt2477   v       0.000000271821712</t>
  </si>
  <si>
    <t>PROSYN-rt2501   v       0.000000058287957</t>
  </si>
  <si>
    <t>PROSYN-rt2517_v v       0.000000021723974</t>
  </si>
  <si>
    <t>PROSYN-rt2532   v       0.000000024024451</t>
  </si>
  <si>
    <t>PROSYN-rt2544   v       0.000000342241877</t>
  </si>
  <si>
    <t>PROSYN-rt2566   v       0.000000001573405</t>
  </si>
  <si>
    <t>PROSYN-rt2569   v       0.000000264616251</t>
  </si>
  <si>
    <t>PROSYN-rt2573   v       0.000000025069625</t>
  </si>
  <si>
    <t>PROSYN-rt2574   v       0.000000002999268</t>
  </si>
  <si>
    <t>PROSYN-rt2577   v       0.000000026025980</t>
  </si>
  <si>
    <t>PROSYN-rt2578   v       0.000000006287910</t>
  </si>
  <si>
    <t>PROSYN-rt2593   v       0.000000091509885</t>
  </si>
  <si>
    <t>PROSYN-rt2613   v       0.000000359092917</t>
  </si>
  <si>
    <t>PROSYN-rt2621   v       0.000000734804630</t>
  </si>
  <si>
    <t>PROSYN-rt2643_c v       0.000000084098677</t>
  </si>
  <si>
    <t>PROSYN-rt2649_v v       0.000000000166524</t>
  </si>
  <si>
    <t>PROSYN-rt2654   v       0.000000091882566</t>
  </si>
  <si>
    <t>PROSYN-rt2671   v       0.000000093547655</t>
  </si>
  <si>
    <t>PROSYN-rt2682   v       0.000000020412644</t>
  </si>
  <si>
    <t>PROSYN-rt2684   v       0.000000140888577</t>
  </si>
  <si>
    <t>PROSYN-rt2696   v       0.000000658743413</t>
  </si>
  <si>
    <t>PROSYN-rt2707   v       0.000000000882833</t>
  </si>
  <si>
    <t>PROSYN-rt2726   v       0.000000020672472</t>
  </si>
  <si>
    <t>PROSYN-rt2746   v       0.000000021951393</t>
  </si>
  <si>
    <t>PROSYN-rt2749   v       0.000000122806325</t>
  </si>
  <si>
    <t>PROSYN-rt2756_m v       0.000001058801833</t>
  </si>
  <si>
    <t>PROSYN-rt2761   v       0.000002421782041</t>
  </si>
  <si>
    <t>PROSYN-rt2769   v       0.000000000369405</t>
  </si>
  <si>
    <t>PROSYN-rt2777   v       0.000000146073973</t>
  </si>
  <si>
    <t>PROSYN-rt2799_l v       0.000000141784451</t>
  </si>
  <si>
    <t>PROSYN-rt2804_n v       0.000000027109294</t>
  </si>
  <si>
    <t>PROSYN-rt2810   v       0.000005637440179</t>
  </si>
  <si>
    <t>PROSYN-rt2815_m v       0.000000030801554</t>
  </si>
  <si>
    <t>PROSYN-rt2833   v       0.000000011553828</t>
  </si>
  <si>
    <t>PROSYN-rt2834   v       0.000000005214889</t>
  </si>
  <si>
    <t>PROSYN-rt2835   v       0.000000112851328</t>
  </si>
  <si>
    <t>PROSYN-rt2839   v       0.000000061925945</t>
  </si>
  <si>
    <t>PROSYN-rt2849   v       0.000000022433345</t>
  </si>
  <si>
    <t>PROSYN-rt2880   v       0.000000064787749</t>
  </si>
  <si>
    <t>PROSYN-rt2898   v       0.000000002566879</t>
  </si>
  <si>
    <t>PROSYN-rt2901   v       0.000000002675926</t>
  </si>
  <si>
    <t>PROSYN-rt2904   v       0.000000015939903</t>
  </si>
  <si>
    <t>PROSYN-rt2922_n v       0.000000457610744</t>
  </si>
  <si>
    <t>PROSYN-rt2949   v       0.000001942925068</t>
  </si>
  <si>
    <t>PROSYN-rt2960   v       0.000004661571591</t>
  </si>
  <si>
    <t>PROSYN-rt2963   v       0.000001710857153</t>
  </si>
  <si>
    <t>PROSYN-rt2964   v       0.000000059804984</t>
  </si>
  <si>
    <t>PROSYN-rt2975   v       0.000000001161752</t>
  </si>
  <si>
    <t>PROSYN-rt2983   v       0.000000005727566</t>
  </si>
  <si>
    <t>PROSYN-rt2994   v       0.000000461727956</t>
  </si>
  <si>
    <t>PROSYN-rt3013_rm        v       0.000000183539699</t>
  </si>
  <si>
    <t>PROSYN-rt3021   v       0.000000102510072</t>
  </si>
  <si>
    <t>PROSYN-rt3023_r v       0.000000010187641</t>
  </si>
  <si>
    <t>PROSYN-rt3052   v       0.000001038532170</t>
  </si>
  <si>
    <t>PROSYN-rt3078_gm        v       0.000000029073509</t>
  </si>
  <si>
    <t>PROSYN-rt3095   v       0.000000149369719</t>
  </si>
  <si>
    <t>PROSYN-rt3097   v       0.000000018450924</t>
  </si>
  <si>
    <t>PROSYN-rt3101   v       0.000000084705905</t>
  </si>
  <si>
    <t>PROSYN-rt3107   v       0.000000032309471</t>
  </si>
  <si>
    <t>PROSYN-rt3118   v       0.000000876340577</t>
  </si>
  <si>
    <t>PROSYN-rt3157   v       0.000000587971363</t>
  </si>
  <si>
    <t>PROSYN-rt3174_m v       0.000000050309987</t>
  </si>
  <si>
    <t>PROSYN-rt3215   v       0.000000021537537</t>
  </si>
  <si>
    <t>PROSYN-rt3236   v       0.000000313526517</t>
  </si>
  <si>
    <t>PROSYN-rt3242_e v       0.000000143575028</t>
  </si>
  <si>
    <t>PROSYN-rt3250   v       0.000001359479921</t>
  </si>
  <si>
    <t>PROSYN-rt3253   v       0.000000012695092</t>
  </si>
  <si>
    <t>PROSYN-rt3255   v       0.000001308751959</t>
  </si>
  <si>
    <t>PROSYN-rt3256   v       0.000000981184721</t>
  </si>
  <si>
    <t>PROSYN-rt3261   v       0.000000108129400</t>
  </si>
  <si>
    <t>PROSYN-rt3274   v       0.000000023127846</t>
  </si>
  <si>
    <t>PROSYN-rt3278   v       0.000000134726017</t>
  </si>
  <si>
    <t>PROSYN-rt3279   v       0.000000048326283</t>
  </si>
  <si>
    <t>PROSYN-rt3300   v       0.000000012685131</t>
  </si>
  <si>
    <t>PROSYN-rt3311   v       0.000000001155790</t>
  </si>
  <si>
    <t>PROSYN-rt3313   v       0.000001300854986</t>
  </si>
  <si>
    <t>PROSYN-rt3314   v       0.000000877533915</t>
  </si>
  <si>
    <t>PROSYN-rt3334   v       0.000000301468024</t>
  </si>
  <si>
    <t>PROSYN-rt3348   v       0.000000096715530</t>
  </si>
  <si>
    <t>PROSYN-rt3355   v       0.000000003159053</t>
  </si>
  <si>
    <t>PROSYN-rt3356   v       0.000000005849071</t>
  </si>
  <si>
    <t>PROSYN-rt3373   v       0.000000004856063</t>
  </si>
  <si>
    <t>PROSYN-rt3384   v       0.000001713749906</t>
  </si>
  <si>
    <t>PROSYN-rt3388   v       0.000000000678369</t>
  </si>
  <si>
    <t>PROSYN-rt3408   v       0.000000342616901</t>
  </si>
  <si>
    <t>PROSYN-rt3417   v       0.000000001929419</t>
  </si>
  <si>
    <t>PROSYN-rt3419   v       0.000000029225340</t>
  </si>
  <si>
    <t>PROSYN-rt3422   v       0.000000038780747</t>
  </si>
  <si>
    <t>PROSYN-rt3425   v       0.000000310883064</t>
  </si>
  <si>
    <t>PROSYN-rt3441   v       0.000000033679473</t>
  </si>
  <si>
    <t>PROSYN-rt3469   v       0.000000051199378</t>
  </si>
  <si>
    <t>PROSYN-rt3476   v       0.000000948339089</t>
  </si>
  <si>
    <t>PROSYN-rt3492   v       0.000000002687525</t>
  </si>
  <si>
    <t>PROSYN-rt3499   v       0.000000010737493</t>
  </si>
  <si>
    <t>PROSYN-rt3505   v       0.000000000670220</t>
  </si>
  <si>
    <t>PROSYN-rt3508   v       0.000000001998662</t>
  </si>
  <si>
    <t>PROSYN-rt3510_n v       0.000000012327168</t>
  </si>
  <si>
    <t>PROSYN-rt3514   v       0.000000106027496</t>
  </si>
  <si>
    <t>PROSYN-rt3516   v       0.000000008088144</t>
  </si>
  <si>
    <t>PROSYN-rt3531   v       0.000000049172154</t>
  </si>
  <si>
    <t>PROSYN-rt3539   v       0.000000178899538</t>
  </si>
  <si>
    <t>PROSYN-rt3541   v       0.000000083224949</t>
  </si>
  <si>
    <t>PROSYN-rt3542   v       0.000000206501112</t>
  </si>
  <si>
    <t>PROSYN-rt3556   v       0.000000021120659</t>
  </si>
  <si>
    <t>PROSYN-rt3557   v       0.000000094536916</t>
  </si>
  <si>
    <t>PROSYN-rt3577   v       0.000000350344849</t>
  </si>
  <si>
    <t>PROSYN-rt3590   v       0.000000930125401</t>
  </si>
  <si>
    <t>PROSYN-rt3591   v       0.000000047540030</t>
  </si>
  <si>
    <t>PROSYN-rt3599   v       0.000000367489006</t>
  </si>
  <si>
    <t>PROSYN-rt3605   v       0.000000257289330</t>
  </si>
  <si>
    <t>PROSYN-rt3609   v       0.000000207215634</t>
  </si>
  <si>
    <t>PROSYN-rt3614   v       0.000000466674516</t>
  </si>
  <si>
    <t>PROSYN-rt3621   v       0.000000074600046</t>
  </si>
  <si>
    <t>PROSYN-rt3625   v       0.000000136500514</t>
  </si>
  <si>
    <t>PROSYN-rt3639   v       0.000000082513737</t>
  </si>
  <si>
    <t>PROSYN-rt3663   v       0.000000314716858</t>
  </si>
  <si>
    <t>PROSYN-rt3664   v       0.000000072185635</t>
  </si>
  <si>
    <t>PROSYN-rt3666   v       0.000000142660568</t>
  </si>
  <si>
    <t>PROSYN-rt3670   v       0.000001098728067</t>
  </si>
  <si>
    <t>PROSYN-rt3674_m v       0.000004501330645</t>
  </si>
  <si>
    <t>PROSYN-rt3682   v       0.000000021039487</t>
  </si>
  <si>
    <t>PROSYN-rt3683   v       0.000000056084790</t>
  </si>
  <si>
    <t>PROSYN-rt3712   v       0.000000201472457</t>
  </si>
  <si>
    <t>PROSYN-rt3730   v       0.000000270346192</t>
  </si>
  <si>
    <t>PROSYN-rt3748   v       0.000000242330733</t>
  </si>
  <si>
    <t>PROSYN-rt3750   v       0.000000291327704</t>
  </si>
  <si>
    <t>PROSYN-rt3753   v       0.000000028241005</t>
  </si>
  <si>
    <t>PROSYN-rt3754_m v       0.000000863490467</t>
  </si>
  <si>
    <t>PROSYN-rt3764   v       0.000000300980550</t>
  </si>
  <si>
    <t>PROSYN-rt3786_c v       0.000000190488405</t>
  </si>
  <si>
    <t>PROSYN-rt3787_m v       0.000000319244341</t>
  </si>
  <si>
    <t>PROSYN-rt3790   v       0.000000057210213</t>
  </si>
  <si>
    <t>PROSYN-rt3791_m v       0.000000308163529</t>
  </si>
  <si>
    <t>PROSYN-rt3802   v       0.000000579660623</t>
  </si>
  <si>
    <t>PROSYN-rt3852   v       0.000000977662938</t>
  </si>
  <si>
    <t>PROSYN-rt3853   v       0.000000348564488</t>
  </si>
  <si>
    <t>PROSYN-rt3874   v       0.000000021501807</t>
  </si>
  <si>
    <t>PROSYN-rt3880   v       0.000002462893359</t>
  </si>
  <si>
    <t>PROSYN-rt3897   v       0.000000191355748</t>
  </si>
  <si>
    <t>PROSYN-rt3901   v       0.000000115663980</t>
  </si>
  <si>
    <t>PROSYN-rt3915   v       0.000000003025095</t>
  </si>
  <si>
    <t>PROSYN-rt3923   v       0.000000210231629</t>
  </si>
  <si>
    <t>PROSYN-rt3932   v       0.000000098400107</t>
  </si>
  <si>
    <t>PROSYN-rt3934   v       0.000000325505111</t>
  </si>
  <si>
    <t>PROSYN-rt3937   v       0.000000041121698</t>
  </si>
  <si>
    <t>PROSYN-rt3938   v       0.000000037894195</t>
  </si>
  <si>
    <t>PROSYN-rt3939_m v       0.000000060404455</t>
  </si>
  <si>
    <t>PROSYN-rt3985   v       0.000000000000000</t>
  </si>
  <si>
    <t>PROSYN-rt3986   v       0.000000000786936</t>
  </si>
  <si>
    <t>PROSYN-rt4016   v       0.000000005782553</t>
  </si>
  <si>
    <t>PROSYN-rt4019   v       0.000000047620041</t>
  </si>
  <si>
    <t>PROSYN-rt4023   v       0.000000132924827</t>
  </si>
  <si>
    <t>PROSYN-rt4039   v       0.000000125629478</t>
  </si>
  <si>
    <t>PROSYN-rt4042   v       0.000000025988580</t>
  </si>
  <si>
    <t>PROSYN-rt4053   v       0.000001029753219</t>
  </si>
  <si>
    <t>PROSYN-rt4066   v       0.000000099268931</t>
  </si>
  <si>
    <t>PROSYN-rt4069   v       0.000000005842615</t>
  </si>
  <si>
    <t>PROSYN-rt4077   v       0.000000228073196</t>
  </si>
  <si>
    <t>PROSYN-rt4102   v       0.000000345065110</t>
  </si>
  <si>
    <t>PROSYN-rt4107   v       0.000000039175337</t>
  </si>
  <si>
    <t>PROSYN-rt4112   v       0.000000016529600</t>
  </si>
  <si>
    <t>PROSYN-rt4117   v       0.000000024754297</t>
  </si>
  <si>
    <t>PROSYN-rt4127   v       0.000000376355368</t>
  </si>
  <si>
    <t>PROSYN-rt4145   v       0.000000069894802</t>
  </si>
  <si>
    <t>PROSYN-rt4150   v       0.000000253496755</t>
  </si>
  <si>
    <t>PROSYN-rt4177   v       0.000000143547168</t>
  </si>
  <si>
    <t>PROSYN-rt4178   v       0.000000001697015</t>
  </si>
  <si>
    <t>PROSYN-rt4183   v       0.000000027454865</t>
  </si>
  <si>
    <t>PROSYN-rt4186   v       0.000000085202678</t>
  </si>
  <si>
    <t>PROSYN-rt4187   v       0.000000144387850</t>
  </si>
  <si>
    <t>PROSYN-rt4194   v       0.000000021362654</t>
  </si>
  <si>
    <t>PROSYN-rt4202   v       0.000000043477153</t>
  </si>
  <si>
    <t>PROSYN-rt4213   v       0.000000896973686</t>
  </si>
  <si>
    <t>PROSYN-rt4220   v       0.000000257358448</t>
  </si>
  <si>
    <t>PROSYN-rt4228   v       0.000000002975771</t>
  </si>
  <si>
    <t>PROSYN-rt4237   v       0.000000055325408</t>
  </si>
  <si>
    <t>PROSYN-rt4254   v       0.000000004672885</t>
  </si>
  <si>
    <t>PROSYN-rt4257   v       0.000000126892749</t>
  </si>
  <si>
    <t>PROSYN-rt4267   v       0.000000000000000</t>
  </si>
  <si>
    <t>PROSYN-rt4269   v       0.000000171983713</t>
  </si>
  <si>
    <t>PROSYN-rt4271   v       0.000000094222422</t>
  </si>
  <si>
    <t>PROSYN-rt4274   v       0.000000762941931</t>
  </si>
  <si>
    <t>PROSYN-rt4278   v       0.000000003222697</t>
  </si>
  <si>
    <t>PROSYN-rt4281   v       0.000000019277160</t>
  </si>
  <si>
    <t>PROSYN-rt4312   v       0.000000012410339</t>
  </si>
  <si>
    <t>PROSYN-rt4334   v       0.000000008962012</t>
  </si>
  <si>
    <t>PROSYN-rt4336   v       0.000007882814106</t>
  </si>
  <si>
    <t>PROSYN-rt4363   v       0.000000037348513</t>
  </si>
  <si>
    <t>PROSYN-rt4368   v       0.000000017915779</t>
  </si>
  <si>
    <t>PROSYN-rt4374   v       0.000000089177811</t>
  </si>
  <si>
    <t>PROSYN-rt4375   v       0.000000038546346</t>
  </si>
  <si>
    <t>PROSYN-rt4380   v       0.000000212536722</t>
  </si>
  <si>
    <t>PROSYN-rt4385   v       0.000000009487913</t>
  </si>
  <si>
    <t>PROSYN-rt4390   v       0.000000000000000</t>
  </si>
  <si>
    <t>PROSYN-rt4393   v       0.000000225219093</t>
  </si>
  <si>
    <t>PROSYN-rt4410   v       0.000000081948609</t>
  </si>
  <si>
    <t>PROSYN-rt4413   v       0.000000004646117</t>
  </si>
  <si>
    <t>PROSYN-rt4416   v       0.000000020244617</t>
  </si>
  <si>
    <t>PROSYN-rt4419   v       0.000000000894749</t>
  </si>
  <si>
    <t>PROSYN-rt4427   v       0.000000017608306</t>
  </si>
  <si>
    <t>PROSYN-rt4445   v       0.000000009429768</t>
  </si>
  <si>
    <t>PROSYN-rt4454   v       0.000000005397534</t>
  </si>
  <si>
    <t>PROSYN-rt4475   v       0.000000116466985</t>
  </si>
  <si>
    <t>PROSYN-rt4487_n v       0.000000002185349</t>
  </si>
  <si>
    <t>PROSYN-rt4499   v       0.000000105807287</t>
  </si>
  <si>
    <t>PROSYN-rt4502   v       0.000000062007518</t>
  </si>
  <si>
    <t>PROSYN-rt4513_rm        v       0.000000044068075</t>
  </si>
  <si>
    <t>PROSYN-rt4526   v       0.000000036172790</t>
  </si>
  <si>
    <t>PROSYN-rt4530   v       0.000000437414304</t>
  </si>
  <si>
    <t>PROSYN-rt4541   v       0.000000000000000</t>
  </si>
  <si>
    <t>PROSYN-rt4544   v       0.000000909397018</t>
  </si>
  <si>
    <t>PROSYN-rt4548   v       0.000000048983755</t>
  </si>
  <si>
    <t>PROSYN-rt4555   v       0.000000020781974</t>
  </si>
  <si>
    <t>PROSYN-rt4558   v       0.000000000190825</t>
  </si>
  <si>
    <t>PROSYN-rt4559   v       0.000000008121317</t>
  </si>
  <si>
    <t>PROSYN-rt4576   v       0.000000437797448</t>
  </si>
  <si>
    <t>PROSYN-rt4597   v       0.000000123242827</t>
  </si>
  <si>
    <t>PROSYN-rt4598   v       0.000006349935214</t>
  </si>
  <si>
    <t>PROSYN-rt4609   v       0.000000744961766</t>
  </si>
  <si>
    <t>PROSYN-rt4634   v       0.000003031766983</t>
  </si>
  <si>
    <t>PROSYN-rt4639   v       0.000001207219364</t>
  </si>
  <si>
    <t>PROSYN-rt4649   v       0.000000241469231</t>
  </si>
  <si>
    <t>PROSYN-rt4673   v       0.000000341147644</t>
  </si>
  <si>
    <t>PROSYN-rt4674   v       0.000000009374674</t>
  </si>
  <si>
    <t>PROSYN-rt4676   v       0.000000175031211</t>
  </si>
  <si>
    <t>PROSYN-rt4680   v       0.000000042052486</t>
  </si>
  <si>
    <t>PROSYN-rt4692   v       0.000000355506763</t>
  </si>
  <si>
    <t>PROSYN-rt4714   v       0.000000049277750</t>
  </si>
  <si>
    <t>PROSYN-rt4722   v       0.000000363137398</t>
  </si>
  <si>
    <t>PROSYN-rt4736   v       0.000000089030423</t>
  </si>
  <si>
    <t>PROSYN-rt4769   v       0.000000029284268</t>
  </si>
  <si>
    <t>PROSYN-rt4772   v       0.000000153130807</t>
  </si>
  <si>
    <t>PROSYN-rt4793   v       0.000000457348565</t>
  </si>
  <si>
    <t>PROSYN-rt4799   v       0.000000011566928</t>
  </si>
  <si>
    <t>PROSYN-rt4822_n v       0.000000257821482</t>
  </si>
  <si>
    <t>PROSYN-rt4846   v       0.000000455305851</t>
  </si>
  <si>
    <t>PROSYN-rt4860   v       0.000000035659284</t>
  </si>
  <si>
    <t>PROSYN-rt4862   v       0.000000251878259</t>
  </si>
  <si>
    <t>PROSYN-rt4871   v       0.000000041857121</t>
  </si>
  <si>
    <t>PROSYN-rt4881   v       0.000000313674553</t>
  </si>
  <si>
    <t>PROSYN-rt4892   v       0.000000018807831</t>
  </si>
  <si>
    <t>PROSYN-rt4894   v       0.000000921556495</t>
  </si>
  <si>
    <t>PROSYN-rt4896   v       0.000000010317607</t>
  </si>
  <si>
    <t>PROSYN-rt4897   v       0.000000419477277</t>
  </si>
  <si>
    <t>PROSYN-rt4913   v       0.000000000000000</t>
  </si>
  <si>
    <t>PROSYN-rt4917   v       0.000000002026230</t>
  </si>
  <si>
    <t>PROSYN-rt4918   v       0.000000289786879</t>
  </si>
  <si>
    <t>PROSYN-rt4919   v       0.000000054093930</t>
  </si>
  <si>
    <t>PROSYN-rt4920   v       0.000000210343397</t>
  </si>
  <si>
    <t>PROSYN-rt4929   v       0.000000481354878</t>
  </si>
  <si>
    <t>PROSYN-rt4934   v       0.000000292554977</t>
  </si>
  <si>
    <t>PROSYN-rt4951   v       0.000000009512986</t>
  </si>
  <si>
    <t>PROSYN-rt4960   v       0.000000084833662</t>
  </si>
  <si>
    <t>PROSYN-rt5001_rm        v       0.000000046719042</t>
  </si>
  <si>
    <t>PROSYN-rt5012   v       0.000000163136561</t>
  </si>
  <si>
    <t>PROSYN-rt5014   v       0.000000196563649</t>
  </si>
  <si>
    <t>PROSYN-rt5015   v       0.000000021289462</t>
  </si>
  <si>
    <t>PROSYN-rt5017   v       0.000000111083153</t>
  </si>
  <si>
    <t>PROSYN-rt5026   v       0.000000320748746</t>
  </si>
  <si>
    <t>PROSYN-rt5030   v       0.000000154444205</t>
  </si>
  <si>
    <t>PROSYN-rt5041   v       0.000000002968615</t>
  </si>
  <si>
    <t>PROSYN-rt5044   v       0.000000006531033</t>
  </si>
  <si>
    <t>PROSYN-rt5045   v       0.000000202938563</t>
  </si>
  <si>
    <t>PROSYN-rt5051   v       0.000000002399924</t>
  </si>
  <si>
    <t>PROSYN-rt5056   v       0.000003968209721</t>
  </si>
  <si>
    <t>PROSYN-rt5058   v       0.000000099091105</t>
  </si>
  <si>
    <t>PROSYN-rt5064   v       0.000000173267920</t>
  </si>
  <si>
    <t>PROSYN-rt5075   v       0.000000477602324</t>
  </si>
  <si>
    <t>PROSYN-rt5076   v       0.000000002253773</t>
  </si>
  <si>
    <t>PROSYN-rt5077   v       0.000000086257617</t>
  </si>
  <si>
    <t>PROSYN-rt5078   v       0.000000276092450</t>
  </si>
  <si>
    <t>PROSYN-rt5116   v       0.000000050280663</t>
  </si>
  <si>
    <t>PROSYN-rt5142   v       0.000000015196952</t>
  </si>
  <si>
    <t>PROSYN-rt5185   v       0.000000113307865</t>
  </si>
  <si>
    <t>PROSYN-rt5194   v       0.000000013833016</t>
  </si>
  <si>
    <t>PROSYN-rt5195   v       0.000000065092040</t>
  </si>
  <si>
    <t>PROSYN-rt5201   v       0.000000016886843</t>
  </si>
  <si>
    <t>PROSYN-rt5212_c v       0.000000156539470</t>
  </si>
  <si>
    <t>PROSYN-rt5214   v       0.000000013476906</t>
  </si>
  <si>
    <t>PROSYN-rt5227   v       0.000000235434636</t>
  </si>
  <si>
    <t>PROSYN-rt5246   v       0.000000510538658</t>
  </si>
  <si>
    <t>PROSYN-rt5249   v       0.000000999293106</t>
  </si>
  <si>
    <t>PROSYN-rt5259   v       0.000000033590118</t>
  </si>
  <si>
    <t>PROSYN-rt5260   v       0.000001845788775</t>
  </si>
  <si>
    <t>PROSYN-rt5262   v       0.000001327157787</t>
  </si>
  <si>
    <t>PROSYN-rt5285   v       0.000000000555343</t>
  </si>
  <si>
    <t>PROSYN-rt5301   v       0.000000010897294</t>
  </si>
  <si>
    <t>PROSYN-rt5309   v       0.000000005749613</t>
  </si>
  <si>
    <t>PROSYN-rt5312   v       0.000000016032461</t>
  </si>
  <si>
    <t>PROSYN-rt5322   v       0.000000005221416</t>
  </si>
  <si>
    <t>PROSYN-rt5326   v       0.000000428311881</t>
  </si>
  <si>
    <t>PROSYN-rt5328   v       0.000000007638012</t>
  </si>
  <si>
    <t>PROSYN-rt5332_c v       0.000000071946837</t>
  </si>
  <si>
    <t>PROSYN-rt5340   v       0.000000199786118</t>
  </si>
  <si>
    <t>PROSYN-rt5341   v       0.000000026920965</t>
  </si>
  <si>
    <t>PROSYN-rt5343   v       0.000000066135710</t>
  </si>
  <si>
    <t>PROSYN-rt5354   v       0.000000528857592</t>
  </si>
  <si>
    <t>PROSYN-rt5356   v       0.000000024764032</t>
  </si>
  <si>
    <t>PROSYN-rt5361   v       0.000000012450672</t>
  </si>
  <si>
    <t>PROSYN-rt5363   v       0.000000030224194</t>
  </si>
  <si>
    <t>PROSYN-rt5389   v       0.000000882872930</t>
  </si>
  <si>
    <t>PROSYN-rt5398   v       0.000000035035078</t>
  </si>
  <si>
    <t>PROSYN-rt5402   v       0.000000054336735</t>
  </si>
  <si>
    <t>PROSYN-rt5403   v       0.000002304503423</t>
  </si>
  <si>
    <t>PROSYN-rt5407   v       0.000000029288429</t>
  </si>
  <si>
    <t>PROSYN-rt5418   v       0.000000018318253</t>
  </si>
  <si>
    <t>PROSYN-rt5429   v       0.000000165898789</t>
  </si>
  <si>
    <t>PROSYN-rt5445   v       0.000000390860792</t>
  </si>
  <si>
    <t>PROSYN-rt5466   v       0.000000010178866</t>
  </si>
  <si>
    <t>PROSYN-rt5472   v       0.000000018824591</t>
  </si>
  <si>
    <t>PROSYN-rt5474   v       0.000000707275643</t>
  </si>
  <si>
    <t>PROSYN-rt5526   v       0.000000988587091</t>
  </si>
  <si>
    <t>PROSYN-rt5532   v       0.000000154974027</t>
  </si>
  <si>
    <t>PROSYN-rt5535   v       0.000000004452302</t>
  </si>
  <si>
    <t>PROSYN-rt5549   v       0.000000017551084</t>
  </si>
  <si>
    <t>PROSYN-rt5558   v       0.000000022423939</t>
  </si>
  <si>
    <t>PROSYN-rt5562_m v       0.000000042034248</t>
  </si>
  <si>
    <t>PROSYN-rt5579   v       0.000000945817339</t>
  </si>
  <si>
    <t>PROSYN-rt5580   v       0.000000479772241</t>
  </si>
  <si>
    <t>PROSYN-rt5601   v       0.000000001117322</t>
  </si>
  <si>
    <t>PROSYN-rt5611   v       0.000000146901693</t>
  </si>
  <si>
    <t>PROSYN-rt5622   v       0.000000276953534</t>
  </si>
  <si>
    <t>PROSYN-rt5633_m v       0.000000983910670</t>
  </si>
  <si>
    <t>PROSYN-rt5634   v       0.000000094820779</t>
  </si>
  <si>
    <t>PROSYN-rt5646   v       0.000000000400298</t>
  </si>
  <si>
    <t>PROSYN-rt5654_m v       0.000000173374450</t>
  </si>
  <si>
    <t>PROSYN-rt5655   v       0.000000013298234</t>
  </si>
  <si>
    <t>PROSYN-rt5669   v       0.000000309240827</t>
  </si>
  <si>
    <t>PROSYN-rt5684   v       0.000000001756704</t>
  </si>
  <si>
    <t>PROSYN-rt5693   v       0.000000628337430</t>
  </si>
  <si>
    <t>PROSYN-rt5702   v       0.000000256974575</t>
  </si>
  <si>
    <t>PROSYN-rt5713   v       0.000000694997538</t>
  </si>
  <si>
    <t>PROSYN-rt5719   v       0.000000469547784</t>
  </si>
  <si>
    <t>PROSYN-rt5734   v       0.000000029076831</t>
  </si>
  <si>
    <t>PROSYN-rt5740   v       0.000000922676888</t>
  </si>
  <si>
    <t>PROSYN-rt5758   v       0.000001479356750</t>
  </si>
  <si>
    <t>PROSYN-rt5764   v       0.000000063266266</t>
  </si>
  <si>
    <t>PROSYN-rt5771   v       0.000000002668089</t>
  </si>
  <si>
    <t>PROSYN-rt5790   v       0.000000063060315</t>
  </si>
  <si>
    <t>PROSYN-rt5791   v       0.000000008900702</t>
  </si>
  <si>
    <t>PROSYN-rt5794   v       0.000000276583924</t>
  </si>
  <si>
    <t>PROSYN-rt5802   v       0.000000000113377</t>
  </si>
  <si>
    <t>PROSYN-rt5811   v       0.000000069237157</t>
  </si>
  <si>
    <t>PROSYN-rt5817   v       0.000000055313697</t>
  </si>
  <si>
    <t>PROSYN-rt5827   v       0.000000024564553</t>
  </si>
  <si>
    <t>PROSYN-rt5828   v       0.000001017582143</t>
  </si>
  <si>
    <t>PROSYN-rt5829   v       0.000000025573764</t>
  </si>
  <si>
    <t>PROSYN-rt5845   v       0.000000232516693</t>
  </si>
  <si>
    <t>PROSYN-rt5857   v       0.000000017485243</t>
  </si>
  <si>
    <t>PROSYN-rt5869_c v       0.000000054461061</t>
  </si>
  <si>
    <t>PROSYN-rt5873   v       0.000000119863414</t>
  </si>
  <si>
    <t>PROSYN-rt5877_x v       0.000000301428718</t>
  </si>
  <si>
    <t>PROSYN-rt5879   v       0.000000010878033</t>
  </si>
  <si>
    <t>PROSYN-rt5884   v       0.000000230108654</t>
  </si>
  <si>
    <t>PROSYN-rt5888   v       0.000000599454764</t>
  </si>
  <si>
    <t>PROSYN-rt5890   v       0.000000451027229</t>
  </si>
  <si>
    <t>PROSYN-rt5891   v       0.000000572461499</t>
  </si>
  <si>
    <t>PROSYN-rt5893   v       0.000000911380211</t>
  </si>
  <si>
    <t>PROSYN-rt5909   v       0.000000003797448</t>
  </si>
  <si>
    <t>PROSYN-rt5913_m v       0.000001464634185</t>
  </si>
  <si>
    <t>PROSYN-rt5934   v       0.000000002647916</t>
  </si>
  <si>
    <t>PROSYN-rt5941   v       0.000000034183861</t>
  </si>
  <si>
    <t>PROSYN-rt5949   v       0.000000006195009</t>
  </si>
  <si>
    <t>PROSYN-rt5966   v       0.000000038871300</t>
  </si>
  <si>
    <t>PROSYN-rt5972   v       0.000000081409106</t>
  </si>
  <si>
    <t>PROSYN-rt6000   v       0.000000165752462</t>
  </si>
  <si>
    <t>PROSYN-rt6001   v       0.000000063824728</t>
  </si>
  <si>
    <t>PROSYN-rt6009   v       0.000000040942951</t>
  </si>
  <si>
    <t>PROSYN-rt6050   v       0.000000184270543</t>
  </si>
  <si>
    <t>PROSYN-rt6068   v       0.000000012496872</t>
  </si>
  <si>
    <t>PROSYN-rt6091   v       0.000000043619722</t>
  </si>
  <si>
    <t>PROSYN-rt6095   v       0.000000009173049</t>
  </si>
  <si>
    <t>PROSYN-rt6112   v       0.000000009271005</t>
  </si>
  <si>
    <t>PROSYN-rt6131   v       0.000000852753183</t>
  </si>
  <si>
    <t>PROSYN-rt6162   v       0.000000013508078</t>
  </si>
  <si>
    <t>PROSYN-rt6173   v       0.000000015590906</t>
  </si>
  <si>
    <t>PROSYN-rt6177   v       0.000000141843826</t>
  </si>
  <si>
    <t>PROSYN-rt6186   v       0.000000063450707</t>
  </si>
  <si>
    <t>PROSYN-rt6190   v       0.000000055524502</t>
  </si>
  <si>
    <t>PROSYN-rt6191   v       0.000000131381722</t>
  </si>
  <si>
    <t>PROSYN-rt6197   v       0.000000011593497</t>
  </si>
  <si>
    <t>PROSYN-rt6199   v       0.000000138525310</t>
  </si>
  <si>
    <t>PROSYN-rt6208_c v       0.000000141119012</t>
  </si>
  <si>
    <t>PROSYN-rt6217   v       0.000000526010990</t>
  </si>
  <si>
    <t>PROSYN-rt6229_c v       0.000000703231026</t>
  </si>
  <si>
    <t>PROSYN-rt6232   v       0.000000054387220</t>
  </si>
  <si>
    <t>PROSYN-rt6234   v       0.000000000619066</t>
  </si>
  <si>
    <t>PROSYN-rt6242_c v       0.000000392552976</t>
  </si>
  <si>
    <t>PROSYN-rt6247   v       0.000000474573776</t>
  </si>
  <si>
    <t>PROSYN-rt6249   v       0.000000015528750</t>
  </si>
  <si>
    <t>PROSYN-rt6258   v       0.000000075592185</t>
  </si>
  <si>
    <t>PROSYN-rt6259   v       0.000000037491297</t>
  </si>
  <si>
    <t>PROSYN-rt6294   v       0.000000199390607</t>
  </si>
  <si>
    <t>PROSYN-rt6298   v       0.000000009994985</t>
  </si>
  <si>
    <t>PROSYN-rt6341   v       0.000000264948657</t>
  </si>
  <si>
    <t>PROSYN-rt6350   v       0.000000006973909</t>
  </si>
  <si>
    <t>PROSYN-rt6356   v       0.000000061614035</t>
  </si>
  <si>
    <t>PROSYN-rt6375   v       0.000000017419497</t>
  </si>
  <si>
    <t>PROSYN-rt6386   v       0.000000012299892</t>
  </si>
  <si>
    <t>PROSYN-rt6409   v       0.000000012875556</t>
  </si>
  <si>
    <t>PROSYN-rt6418   v       0.000002023834687</t>
  </si>
  <si>
    <t>PROSYN-rt6420   v       0.000000000864724</t>
  </si>
  <si>
    <t>PROSYN-rt6434_c v       0.000000171979149</t>
  </si>
  <si>
    <t>PROSYN-rt6435   v       0.000000152206385</t>
  </si>
  <si>
    <t>PROSYN-rt6437   v       0.000000571005621</t>
  </si>
  <si>
    <t>PROSYN-rt6468   v       0.000000026138716</t>
  </si>
  <si>
    <t>PROSYN-rt6471   v       0.000000078769226</t>
  </si>
  <si>
    <t>PROSYN-rt6476   v       0.000000023344621</t>
  </si>
  <si>
    <t>PROSYN-rt6481   v       0.000000008981477</t>
  </si>
  <si>
    <t>PROSYN-rt6488_m v       0.000000946700413</t>
  </si>
  <si>
    <t>PROSYN-rt6498   v       0.000000640860912</t>
  </si>
  <si>
    <t>PROSYN-rt6500   v       0.000000127116099</t>
  </si>
  <si>
    <t>PROSYN-rt6501   v       0.000000000549689</t>
  </si>
  <si>
    <t>PROSYN-rt6510   v       0.000000180048446</t>
  </si>
  <si>
    <t>PROSYN-rt6512   v       0.000000020446565</t>
  </si>
  <si>
    <t>PROSYN-rt6518   v       0.000000008598731</t>
  </si>
  <si>
    <t>PROSYN-rt6543   v       0.000000025709823</t>
  </si>
  <si>
    <t>PROSYN-rt6544   v       0.000001357597530</t>
  </si>
  <si>
    <t>PROSYN-rt6546   v       0.000000402325787</t>
  </si>
  <si>
    <t>PROSYN-rt6557   v       0.000000169927598</t>
  </si>
  <si>
    <t>PROSYN-rt6574   v       0.000000045517799</t>
  </si>
  <si>
    <t>PROSYN-rt6582   v       0.000000037490899</t>
  </si>
  <si>
    <t>PROSYN-rt6588   v       0.000000890876624</t>
  </si>
  <si>
    <t>PROSYN-rt6592   v       0.000000039389870</t>
  </si>
  <si>
    <t>PROSYN-rt6603   v       0.000000181238336</t>
  </si>
  <si>
    <t>PROSYN-rt6611   v       0.000000002333059</t>
  </si>
  <si>
    <t>PROSYN-rt6640   v       0.000000000000000</t>
  </si>
  <si>
    <t>PROSYN-rt6665   v       0.000000262346275</t>
  </si>
  <si>
    <t>PROSYN-rt6669   v       0.000000123184565</t>
  </si>
  <si>
    <t>PROSYN-rt6691   v       0.000000037447408</t>
  </si>
  <si>
    <t>PROSYN-rt6692_m v       0.000000048119447</t>
  </si>
  <si>
    <t>PROSYN-rt6698   v       0.000000090834006</t>
  </si>
  <si>
    <t>PROSYN-rt6718_vm        v       0.000000000000000</t>
  </si>
  <si>
    <t>PROSYN-rt6727   v       0.000000016878251</t>
  </si>
  <si>
    <t>PROSYN-rt6741   v       0.000000078333800</t>
  </si>
  <si>
    <t>PROSYN-rt6753   v       0.000000078471456</t>
  </si>
  <si>
    <t>PROSYN-rt6761   v       0.000000223022178</t>
  </si>
  <si>
    <t>PROSYN-rt6769   v       0.000000370029284</t>
  </si>
  <si>
    <t>PROSYN-rt6791   v       0.000000043039240</t>
  </si>
  <si>
    <t>PROSYN-rt6799   v       0.000002863895833</t>
  </si>
  <si>
    <t>PROSYN-rt6811   v       0.000000484441981</t>
  </si>
  <si>
    <t>PROSYN-rt6812   v       0.000000099089943</t>
  </si>
  <si>
    <t>PROSYN-rt6816   v       0.000000165146130</t>
  </si>
  <si>
    <t>PROSYN-rt6820   v       0.000000040610599</t>
  </si>
  <si>
    <t>PROSYN-rt6827   v       0.000000080617545</t>
  </si>
  <si>
    <t>PROSYN-rt6850   v       0.000000381234975</t>
  </si>
  <si>
    <t>PROSYN-rt6860   v       0.000000161122113</t>
  </si>
  <si>
    <t>PROSYN-rt6872   v       0.000000057580389</t>
  </si>
  <si>
    <t>PROSYN-rt6880   v       0.000000015017555</t>
  </si>
  <si>
    <t>PROSYN-rt6884   v       0.000000099466717</t>
  </si>
  <si>
    <t>PROSYN-rt6885   v       0.000000003813315</t>
  </si>
  <si>
    <t>PROSYN-rt6908   v       0.000000466719612</t>
  </si>
  <si>
    <t>PROSYN-rt6932   v       0.000000135916741</t>
  </si>
  <si>
    <t>PROSYN-rt6941   v       0.000000088952141</t>
  </si>
  <si>
    <t>PROSYN-rt6946   v       0.000000009308937</t>
  </si>
  <si>
    <t>PROSYN-rt6960   v       0.000000131163642</t>
  </si>
  <si>
    <t>PROSYN-rt6971_x v       0.000000073316781</t>
  </si>
  <si>
    <t>PROSYN-rt6972_en        v       0.000000012188146</t>
  </si>
  <si>
    <t>PROSYN-rt6980   v       0.000000036790799</t>
  </si>
  <si>
    <t>PROSYN-rt6983   v       0.000000655019714</t>
  </si>
  <si>
    <t>PROSYN-rt6998   v       0.000000785081262</t>
  </si>
  <si>
    <t>PROSYN-rt7036   v       0.000000150399165</t>
  </si>
  <si>
    <t>PROSYN-rt7041   v       0.000000462779723</t>
  </si>
  <si>
    <t>PROSYN-rt7050   v       0.000000023118427</t>
  </si>
  <si>
    <t>PROSYN-rt7052   v       0.000002594859092</t>
  </si>
  <si>
    <t>PROSYN-rt7055   v       0.000001721135499</t>
  </si>
  <si>
    <t>PROSYN-rt7056   v       0.000000274824727</t>
  </si>
  <si>
    <t>PROSYN-rt7057   v       0.000000019700172</t>
  </si>
  <si>
    <t>PROSYN-rt7067   v       0.000000033804545</t>
  </si>
  <si>
    <t>PROSYN-rt7070   v       0.000000706842233</t>
  </si>
  <si>
    <t>PROSYN-rt7081   v       0.000000013252318</t>
  </si>
  <si>
    <t>PROSYN-rt7110   v       0.000000273634628</t>
  </si>
  <si>
    <t>PROSYN-rt7114_c v       0.000000322176908</t>
  </si>
  <si>
    <t>PROSYN-rt7115   v       0.000000101864311</t>
  </si>
  <si>
    <t>PROSYN-rt7120   v       0.000001418694462</t>
  </si>
  <si>
    <t>PROSYN-rt7128_m v       0.000001249523590</t>
  </si>
  <si>
    <t>PROSYN-rt7131   v       0.000000042847246</t>
  </si>
  <si>
    <t>PROSYN-rt7136   v       0.000000398161350</t>
  </si>
  <si>
    <t>PROSYN-rt7138   v       0.000000006699894</t>
  </si>
  <si>
    <t>PROSYN-rt7150   v       0.000000064508537</t>
  </si>
  <si>
    <t>PROSYN-rt7165   v       0.000000019915979</t>
  </si>
  <si>
    <t>PROSYN-rt7177_c v       0.000000005476279</t>
  </si>
  <si>
    <t>PROSYN-rt7188   v       0.000000030581098</t>
  </si>
  <si>
    <t>PROSYN-rt7201   v       0.000000041958222</t>
  </si>
  <si>
    <t>PROSYN-rt7207_rm        v       0.000000033406665</t>
  </si>
  <si>
    <t>PROSYN-rt7221   v       0.000003572063626</t>
  </si>
  <si>
    <t>PROSYN-rt7226   v       0.000000026224242</t>
  </si>
  <si>
    <t>PROSYN-rt7263_c v       0.000001718044447</t>
  </si>
  <si>
    <t>PROSYN-rt7295   v       0.000000005797887</t>
  </si>
  <si>
    <t>PROSYN-rt7311   v       0.000003719806125</t>
  </si>
  <si>
    <t>PROSYN-rt7313   v       0.000000504551648</t>
  </si>
  <si>
    <t>PROSYN-rt7317   v       0.000000389294303</t>
  </si>
  <si>
    <t>PROSYN-rt7325   v       0.000000021301779</t>
  </si>
  <si>
    <t>PROSYN-rt7326   v       0.000000076574313</t>
  </si>
  <si>
    <t>PROSYN-rt7344   v       0.000000183227896</t>
  </si>
  <si>
    <t>PROSYN-rt7345   v       0.000000101680435</t>
  </si>
  <si>
    <t>PROSYN-rt7353   v       0.000002032268508</t>
  </si>
  <si>
    <t>PROSYN-rt7368   v       0.000000006616182</t>
  </si>
  <si>
    <t>PROSYN-rt7376   v       0.000000302608782</t>
  </si>
  <si>
    <t>PROSYN-rt7380   v       0.000000150495526</t>
  </si>
  <si>
    <t>PROSYN-rt7383   v       0.000000008127629</t>
  </si>
  <si>
    <t>PROSYN-rt7388   v       0.000000433276107</t>
  </si>
  <si>
    <t>PROSYN-rt7390   v       0.000000188083214</t>
  </si>
  <si>
    <t>PROSYN-rt7391   v       0.000000050022498</t>
  </si>
  <si>
    <t>PROSYN-rt7394   v       0.000000000758696</t>
  </si>
  <si>
    <t>PROSYN-rt7405   v       0.000000161117180</t>
  </si>
  <si>
    <t>PROSYN-rt7415_m v       0.000000104071768</t>
  </si>
  <si>
    <t>PROSYN-rt7423   v       0.000000136136491</t>
  </si>
  <si>
    <t>PROSYN-rt7437   v       0.000000418791584</t>
  </si>
  <si>
    <t>PROSYN-rt7438   v       0.000000002325181</t>
  </si>
  <si>
    <t>PROSYN-rt7460   v       0.000000020394740</t>
  </si>
  <si>
    <t>PROSYN-rt7461   v       0.000000122403928</t>
  </si>
  <si>
    <t>PROSYN-rt7471   v       0.000000048472054</t>
  </si>
  <si>
    <t>PROSYN-rt7477   v       0.000000007520511</t>
  </si>
  <si>
    <t>PROSYN-rt7480   v       0.000000310550843</t>
  </si>
  <si>
    <t>PROSYN-rt7489_m v       0.000000008549101</t>
  </si>
  <si>
    <t>PROSYN-rt7496   v       0.000000378740548</t>
  </si>
  <si>
    <t>PROSYN-rt7506   v       0.000000032339668</t>
  </si>
  <si>
    <t>PROSYN-rt7511   v       0.000002566498283</t>
  </si>
  <si>
    <t>PROSYN-rt7537   v       0.000000171806493</t>
  </si>
  <si>
    <t>PROSYN-rt7540_m v       0.000000064138095</t>
  </si>
  <si>
    <t>PROSYN-rt7571   v       0.000000062970254</t>
  </si>
  <si>
    <t>PROSYN-rt7574   v       0.000000001205289</t>
  </si>
  <si>
    <t>PROSYN-rt7579   v       0.000000459197941</t>
  </si>
  <si>
    <t>PROSYN-rt7589   v       0.000000252958723</t>
  </si>
  <si>
    <t>PROSYN-rt7594   v       0.000000009520983</t>
  </si>
  <si>
    <t>PROSYN-rt7595   v       0.000000337084135</t>
  </si>
  <si>
    <t>PROSYN-rt7599   v       0.000001438403669</t>
  </si>
  <si>
    <t>PROSYN-rt7605   v       0.000000395518101</t>
  </si>
  <si>
    <t>PROSYN-rt7614   v       0.000000022397518</t>
  </si>
  <si>
    <t>PROSYN-rt7616   v       0.000000018214568</t>
  </si>
  <si>
    <t>PROSYN-rt7626   v       0.000000305656303</t>
  </si>
  <si>
    <t>PROSYN-rt7643   v       0.000000050144243</t>
  </si>
  <si>
    <t>PROSYN-rt7648   v       0.000000217960093</t>
  </si>
  <si>
    <t>PROSYN-rt7651_n v       0.000001330399124</t>
  </si>
  <si>
    <t>PROSYN-rt7662   v       0.000000008656634</t>
  </si>
  <si>
    <t>PROSYN-rt7669   v       0.000000037651188</t>
  </si>
  <si>
    <t>PROSYN-rt7678   v       0.000000335213729</t>
  </si>
  <si>
    <t>PROSYN-rt7680   v       0.000000053269842</t>
  </si>
  <si>
    <t>PROSYN-rt7697   v       0.000000012780510</t>
  </si>
  <si>
    <t>PROSYN-rt7720   v       0.000000034673854</t>
  </si>
  <si>
    <t>PROSYN-rt7760   v       0.000000038007859</t>
  </si>
  <si>
    <t>PROSYN-rt7761   v       0.000000004439265</t>
  </si>
  <si>
    <t>PROSYN-rt7776   v       0.000001425387151</t>
  </si>
  <si>
    <t>PROSYN-rt7777   v       0.000000020534990</t>
  </si>
  <si>
    <t>PROSYN-rt7813   v       0.000000191413111</t>
  </si>
  <si>
    <t>PROSYN-rt7814   v       0.000000063218441</t>
  </si>
  <si>
    <t>PROSYN-rt7817   v       0.000000000191021</t>
  </si>
  <si>
    <t>PROSYN-rt7819   v       0.000000003386020</t>
  </si>
  <si>
    <t>PROSYN-rt7825   v       0.000000123273139</t>
  </si>
  <si>
    <t>PROSYN-rt7828   v       0.000000820753007</t>
  </si>
  <si>
    <t>PROSYN-rt7829   v       0.000000048008031</t>
  </si>
  <si>
    <t>PROSYN-rt7835   v       0.000000162828898</t>
  </si>
  <si>
    <t>PROSYN-rt7838   v       0.000000275815509</t>
  </si>
  <si>
    <t>PROSYN-rt7840   v       0.000000226345967</t>
  </si>
  <si>
    <t>PROSYN-rt7845   v       0.000000043831841</t>
  </si>
  <si>
    <t>PROSYN-rt7857   v       0.000000045527756</t>
  </si>
  <si>
    <t>PROSYN-rt7872   v       0.000000008209749</t>
  </si>
  <si>
    <t>PROSYN-rt7873   v       0.000000076019701</t>
  </si>
  <si>
    <t>PROSYN-rt7877   v       0.000000214594322</t>
  </si>
  <si>
    <t>PROSYN-rt7896   v       0.000000190020757</t>
  </si>
  <si>
    <t>PROSYN-rt7899   v       0.000000030782751</t>
  </si>
  <si>
    <t>PROSYN-rt7905   v       0.000000402741488</t>
  </si>
  <si>
    <t>PROSYN-rt7907   v       0.000000014776835</t>
  </si>
  <si>
    <t>PROSYN-rt7908_c v       0.000000069590043</t>
  </si>
  <si>
    <t>PROSYN-rt7910   v       0.000000091099387</t>
  </si>
  <si>
    <t>PROSYN-rt7912   v       0.000000272710743</t>
  </si>
  <si>
    <t>PROSYN-rt7913   v       0.000000291400713</t>
  </si>
  <si>
    <t>PROSYN-rt7916_x v       0.000000049994061</t>
  </si>
  <si>
    <t>PROSYN-rt7917   v       0.000000052230777</t>
  </si>
  <si>
    <t>PROSYN-rt7919   v       0.000000026155011</t>
  </si>
  <si>
    <t>PROSYN-rt7922   v       0.000000086845202</t>
  </si>
  <si>
    <t>PROSYN-rt7955_m v       0.000000224519880</t>
  </si>
  <si>
    <t>PROSYN-rt7962_DKMPPH_c  v       0.000000262619362</t>
  </si>
  <si>
    <t>PROSYN-rt7991   v       0.000004703822547</t>
  </si>
  <si>
    <t>PROSYN-rt8001   v       0.000000074457913</t>
  </si>
  <si>
    <t>PROSYN-rt8029   v       0.000000448828843</t>
  </si>
  <si>
    <t>PROSYN-rt8036_m v       0.000000035132397</t>
  </si>
  <si>
    <t>PROSYN-rt8047   v       0.000000003757673</t>
  </si>
  <si>
    <t>PROSYN-rt8055   v       0.000000035336695</t>
  </si>
  <si>
    <t>PROSYN-rt8084   v       0.000000020345743</t>
  </si>
  <si>
    <t>PROSYN-rt8085   v       0.000000002738950</t>
  </si>
  <si>
    <t>PROSYN-rt8106   v       0.000000016573841</t>
  </si>
  <si>
    <t>PROSYN-rt8107   v       0.000000165007328</t>
  </si>
  <si>
    <t>PROSYN-rt8109   v       0.000000019055400</t>
  </si>
  <si>
    <t>PROSYN-rt8116   v       0.000000001338866</t>
  </si>
  <si>
    <t>PROSYN-rt8131   v       0.000000001774023</t>
  </si>
  <si>
    <t>PROSYN-rt8135   v       0.000000060756433</t>
  </si>
  <si>
    <t>PROSYN-rt8137   v       0.000000038819722</t>
  </si>
  <si>
    <t>PROSYN-rt8139   v       0.000000043993744</t>
  </si>
  <si>
    <t>PROSYN-rt8143   v       0.000000122165808</t>
  </si>
  <si>
    <t>PROSYN-rt8147   v       0.000000037834222</t>
  </si>
  <si>
    <t>PROSYN-rt8149   v       0.000000058252817</t>
  </si>
  <si>
    <t>PROSYN-rt8154   v       0.000000125456905</t>
  </si>
  <si>
    <t>PROSYN-rt8160_m v       0.000000248500569</t>
  </si>
  <si>
    <t>PROSYN-rt8174   v       0.000000001133962</t>
  </si>
  <si>
    <t>PROSYN-rt8181   v       0.000000108037758</t>
  </si>
  <si>
    <t>PROSYN-rt8184   v       0.000000037446885</t>
  </si>
  <si>
    <t>PROSYN-rt8196   v       0.000000156304349</t>
  </si>
  <si>
    <t>PROSYN-rt8223   v       0.000000228407782</t>
  </si>
  <si>
    <t>PROSYN-rt8224   v       0.000000257282622</t>
  </si>
  <si>
    <t>PROSYN-rt8239   v       0.000000061084056</t>
  </si>
  <si>
    <t>PROSYN-rt8250   v       0.000000010576863</t>
  </si>
  <si>
    <t>PROSYN-rt8251   v       0.000000012256007</t>
  </si>
  <si>
    <t>PROSYN-rt8262   v       0.000001208184356</t>
  </si>
  <si>
    <t>PROSYN-rt8267_x v       0.000000046581320</t>
  </si>
  <si>
    <t>PROSYN-rt8268   v       0.000000000201822</t>
  </si>
  <si>
    <t>PROSYN-rt8272   v       0.000000009188297</t>
  </si>
  <si>
    <t>PROSYN-rt8273   v       0.000000273869282</t>
  </si>
  <si>
    <t>PROSYN-rt8275   v       0.000000279732131</t>
  </si>
  <si>
    <t>PROSYN-rt8287   v       0.000000000000000</t>
  </si>
  <si>
    <t>PROSYN-rt8291   v       0.000000079597851</t>
  </si>
  <si>
    <t>PROSYN-rt8298   v       0.000000124457149</t>
  </si>
  <si>
    <t>PROSYN-rt8313   v       0.000000395219013</t>
  </si>
  <si>
    <t>PROSYN-rt8327   v       0.000000253904182</t>
  </si>
  <si>
    <t>PROSYN-rt8345   v       0.000000308244921</t>
  </si>
  <si>
    <t>PROSYN-rt8357   v       0.000000007805235</t>
  </si>
  <si>
    <t>PROSYN-rt8364   v       0.000000066511352</t>
  </si>
  <si>
    <t>PROSYN-rt8374   v       0.000000151843737</t>
  </si>
  <si>
    <t>PROSYN-rt8378   v       0.000000350031209</t>
  </si>
  <si>
    <t>PROSYN-rt8390   v       0.000000013332418</t>
  </si>
  <si>
    <t>PROSYN-rt8393   v       0.000000008965016</t>
  </si>
  <si>
    <t>PROSYN-rt8407   v       0.000000035455589</t>
  </si>
  <si>
    <t>PROSYN-rt8431   v       0.000000155619400</t>
  </si>
  <si>
    <t>PROSYN-rt8446   v       0.000000004953307</t>
  </si>
  <si>
    <t>PROSYN-rt8465   v       0.000000767417716</t>
  </si>
  <si>
    <t>PROSYN-rt8468   v       0.000000243487406</t>
  </si>
  <si>
    <t>PROSYN-rt8469   v       0.000000007720799</t>
  </si>
  <si>
    <t>PROSYN-rt8483   v       0.000000042698343</t>
  </si>
  <si>
    <t>PROSYN-rt8484   v       0.000000013205823</t>
  </si>
  <si>
    <t>PROSYN-rt8485   v       0.000000371182096</t>
  </si>
  <si>
    <t>PROSYN-ASC1     v       0.000002372390246</t>
  </si>
  <si>
    <t>PROSYN-RPL10    v       0.000001061518816</t>
  </si>
  <si>
    <t>PROSYN-RPL11A   v       0.000000563529247</t>
  </si>
  <si>
    <t>PROSYN-RPL12A   v       0.000001689444234</t>
  </si>
  <si>
    <t>PROSYN-RPL13A   v       0.000000506380847</t>
  </si>
  <si>
    <t>PROSYN-RPL14A   v       0.000000169916707</t>
  </si>
  <si>
    <t>PROSYN-RPL14B   v       0.000000192471304</t>
  </si>
  <si>
    <t>PROSYN-RPL15A   v       0.000000362388011</t>
  </si>
  <si>
    <t>PROSYN-RPL16A   v       0.000001256138349</t>
  </si>
  <si>
    <t>PROSYN-RPL17A   v       0.000001804310429</t>
  </si>
  <si>
    <t>PROSYN-RPL18A   v       0.000000820626601</t>
  </si>
  <si>
    <t>PROSYN-RPL19A   v       0.000001969792969</t>
  </si>
  <si>
    <t>PROSYN-RPL1A    v       0.000001180559189</t>
  </si>
  <si>
    <t>PROSYN-RPL20A   v       0.000001386428556</t>
  </si>
  <si>
    <t>PROSYN-RPL21A   v       0.000000128931479</t>
  </si>
  <si>
    <t>PROSYN-RPL21B   v       0.000001135432799</t>
  </si>
  <si>
    <t>PROSYN-RPL22A   v       0.000001949899865</t>
  </si>
  <si>
    <t>PROSYN-RPL23A   v       0.000001344869844</t>
  </si>
  <si>
    <t>PROSYN-RPL24A   v       0.000000036944164</t>
  </si>
  <si>
    <t>PROSYN-RPL25    v       0.000002116497980</t>
  </si>
  <si>
    <t>PROSYN-RPL26A   v       0.000002322348145</t>
  </si>
  <si>
    <t>PROSYN-RPL27A   v       0.000001266692618</t>
  </si>
  <si>
    <t>PROSYN-RPL28    v       0.000001667230941</t>
  </si>
  <si>
    <t>PROSYN-RPL29    v       0.000000362388011</t>
  </si>
  <si>
    <t>PROSYN-RPL3     v       0.000000670008952</t>
  </si>
  <si>
    <t>PROSYN-RPL30    v       0.000000695515731</t>
  </si>
  <si>
    <t>PROSYN-RPL31A   v       0.000002206115194</t>
  </si>
  <si>
    <t>PROSYN-RPL32    v       0.000001176434883</t>
  </si>
  <si>
    <t>PROSYN-RPL33A   v       0.000004221378846</t>
  </si>
  <si>
    <t>PROSYN-RPL34A   v       0.000001076177011</t>
  </si>
  <si>
    <t>PROSYN-RPL35A   v       0.000000684596190</t>
  </si>
  <si>
    <t>PROSYN-RPL36A   v       0.000001296936366</t>
  </si>
  <si>
    <t>PROSYN-RPL37A   v       0.000000408850062</t>
  </si>
  <si>
    <t>PROSYN-RPL38    v       0.000001089747253</t>
  </si>
  <si>
    <t>PROSYN-RPL39    v       0.000000362388011</t>
  </si>
  <si>
    <t>PROSYN-RPL40A   v       0.000000362388011</t>
  </si>
  <si>
    <t>PROSYN-RPL41A   v       0.000000362388011</t>
  </si>
  <si>
    <t>PROSYN-RPL42A   v       0.000000533951548</t>
  </si>
  <si>
    <t>PROSYN-RPL43A   v       0.000000760001644</t>
  </si>
  <si>
    <t>PROSYN-RPL4A    v       0.000001642050166</t>
  </si>
  <si>
    <t>PROSYN-RPL5     v       0.000001136210254</t>
  </si>
  <si>
    <t>PROSYN-RPL6A    v       0.000001260763093</t>
  </si>
  <si>
    <t>PROSYN-RPL7A    v       0.000001677641182</t>
  </si>
  <si>
    <t>PROSYN-RPL8A    v       0.000001557829989</t>
  </si>
  <si>
    <t>PROSYN-RPL8B    v       0.000000303890660</t>
  </si>
  <si>
    <t>PROSYN-RPL9A    v       0.000002650509662</t>
  </si>
  <si>
    <t>PROSYN-RPP0     v       0.000002716493656</t>
  </si>
  <si>
    <t>PROSYN-RPP1A    v       0.000000362388011</t>
  </si>
  <si>
    <t>PROSYN-RPP2A    v       0.000007354620658</t>
  </si>
  <si>
    <t>PROSYN-RPS0A    v       0.000002039699152</t>
  </si>
  <si>
    <t>PROSYN-RPS10A   v       0.000001777644328</t>
  </si>
  <si>
    <t>PROSYN-RPS11A   v       0.000000811569100</t>
  </si>
  <si>
    <t>PROSYN-RPS12    v       0.000001855110720</t>
  </si>
  <si>
    <t>PROSYN-RPS13    v       0.000000611266568</t>
  </si>
  <si>
    <t>PROSYN-RPS14A   v       0.000001322725037</t>
  </si>
  <si>
    <t>PROSYN-RPS15    v       0.000000182911493</t>
  </si>
  <si>
    <t>PROSYN-RPS16A   v       0.000002234161366</t>
  </si>
  <si>
    <t>PROSYN-RPS17A   v       0.000000401253334</t>
  </si>
  <si>
    <t>PROSYN-RPS18A   v       0.000002833104096</t>
  </si>
  <si>
    <t>PROSYN-RPS19A   v       0.000003492623206</t>
  </si>
  <si>
    <t>PROSYN-RPS1A    v       0.000002103679375</t>
  </si>
  <si>
    <t>PROSYN-RPS2     v       0.000001239499793</t>
  </si>
  <si>
    <t>PROSYN-RPS20    v       0.000002669370875</t>
  </si>
  <si>
    <t>PROSYN-RPS21A   v       0.000002559577857</t>
  </si>
  <si>
    <t>PROSYN-RPS22A   v       0.000001592028589</t>
  </si>
  <si>
    <t>PROSYN-RPS23A   v       0.000000190018634</t>
  </si>
  <si>
    <t>PROSYN-RPS23B   v       0.000000172369377</t>
  </si>
  <si>
    <t>PROSYN-RPS24A   v       0.000000641579209</t>
  </si>
  <si>
    <t>PROSYN-RPS25A   v       0.000002269331831</t>
  </si>
  <si>
    <t>PROSYN-RPS26A   v       0.000001007158445</t>
  </si>
  <si>
    <t>PROSYN-RPS27A   v       0.000001215194559</t>
  </si>
  <si>
    <t>PROSYN-RPS28A   v       0.000002076989187</t>
  </si>
  <si>
    <t>PROSYN-RPS29A   v       0.000001120966752</t>
  </si>
  <si>
    <t>PROSYN-RPS3     v       0.000002992957288</t>
  </si>
  <si>
    <t>PROSYN-RPS30A   v       0.000000362388011</t>
  </si>
  <si>
    <t>PROSYN-RPS31    v       0.000000455825487</t>
  </si>
  <si>
    <t>PROSYN-RPS4A    v       0.000001574039715</t>
  </si>
  <si>
    <t>PROSYN-RPS5     v       0.000002890733670</t>
  </si>
  <si>
    <t>PROSYN-RPS6A    v       0.000000540079446</t>
  </si>
  <si>
    <t>PROSYN-RPS7A    v       0.000001944334498</t>
  </si>
  <si>
    <t>PROSYN-RPS8A    v       0.000001550994451</t>
  </si>
  <si>
    <t>PROSYN-RPS9A    v       0.000002402835594</t>
  </si>
  <si>
    <t>PROSYN-IMG1     v       0.000000072803438</t>
  </si>
  <si>
    <t>PROSYN-IMG2     v       0.000000451368882</t>
  </si>
  <si>
    <t>PROSYN-MNP1     v       0.000000355388530</t>
  </si>
  <si>
    <t>PROSYN-MRP17    v       0.000000235650665</t>
  </si>
  <si>
    <t>PROSYN-MRP2     v       0.000000082218652</t>
  </si>
  <si>
    <t>PROSYN-MRP20    v       0.000000161095560</t>
  </si>
  <si>
    <t>PROSYN-MRP21    v       0.000003919896665</t>
  </si>
  <si>
    <t>PROSYN-MRP4     v       0.000000076568028</t>
  </si>
  <si>
    <t>PROSYN-MRP7     v       0.000000165103948</t>
  </si>
  <si>
    <t>PROSYN-MRPL1    v       0.000000226020409</t>
  </si>
  <si>
    <t>PROSYN-MRPL10   v       0.000000150462902</t>
  </si>
  <si>
    <t>PROSYN-MRPL11   v       0.000000561693027</t>
  </si>
  <si>
    <t>PROSYN-MRPL16   v       0.000000085664167</t>
  </si>
  <si>
    <t>PROSYN-MRPL17   v       0.000000152192127</t>
  </si>
  <si>
    <t>PROSYN-MRPL19   v       0.000000491707600</t>
  </si>
  <si>
    <t>PROSYN-MRPL20   v       0.000000029317883</t>
  </si>
  <si>
    <t>PROSYN-MRPL22   v       0.000000073962908</t>
  </si>
  <si>
    <t>PROSYN-MRPL23   v       0.000000289198311</t>
  </si>
  <si>
    <t>PROSYN-MRPL24   v       0.000000156817817</t>
  </si>
  <si>
    <t>PROSYN-MRPL28   v       0.000000273474167</t>
  </si>
  <si>
    <t>PROSYN-MRPL3    v       0.000000258449559</t>
  </si>
  <si>
    <t>PROSYN-MRPL31   v       0.000000026846413</t>
  </si>
  <si>
    <t>PROSYN-MRPL33   v       0.000000148475015</t>
  </si>
  <si>
    <t>PROSYN-MRPL35   v       0.000000082847043</t>
  </si>
  <si>
    <t>PROSYN-MRPL37   v       0.000000028271671</t>
  </si>
  <si>
    <t>PROSYN-MRPL39   v       0.000000218156265</t>
  </si>
  <si>
    <t>PROSYN-MRPL4    v       0.000000133307188</t>
  </si>
  <si>
    <t>PROSYN-MRPL49   v       0.000000174108818</t>
  </si>
  <si>
    <t>PROSYN-MRPL51   v       0.000000454754408</t>
  </si>
  <si>
    <t>PROSYN-MRPL6    v       0.000000186659132</t>
  </si>
  <si>
    <t>PROSYN-MRPL7    v       0.000000121271472</t>
  </si>
  <si>
    <t>PROSYN-MRPL9    v       0.000000063399489</t>
  </si>
  <si>
    <t>PROSYN-MRPS16   v       0.000000237033658</t>
  </si>
  <si>
    <t>PROSYN-MRPS18   v       0.000000123408696</t>
  </si>
  <si>
    <t>PROSYN-MRPS28   v       0.000000043460220</t>
  </si>
  <si>
    <t>PROSYN-MRPS5    v       0.000000536201704</t>
  </si>
  <si>
    <t>PROSYN-MRPS8    v       0.000000238727963</t>
  </si>
  <si>
    <t>PROSYN-MRPS9    v       0.000000129306339</t>
  </si>
  <si>
    <t>PROSYN-NAM9     v       0.000000128359055</t>
  </si>
  <si>
    <t>PROSYN-RML2     v       0.000000145078036</t>
  </si>
  <si>
    <t>PROSYN-RSM10    v       0.000000173655448</t>
  </si>
  <si>
    <t>PROSYN-RSM18    v       0.000000102751822</t>
  </si>
  <si>
    <t>PROSYN-RSM23    v       0.000000121159133</t>
  </si>
  <si>
    <t>PROSYN-RSM24    v       0.000000174365765</t>
  </si>
  <si>
    <t>PROSYN-RSM27    v       0.000000069339982</t>
  </si>
  <si>
    <t>PROSYN-RSM7     v       0.000000137521049</t>
  </si>
  <si>
    <t>PROSYN-SWS2     v       0.000000024388471</t>
  </si>
  <si>
    <t>PROSYN-YML6     v       0.000000110051873</t>
  </si>
  <si>
    <t>PROSYN-PROTDUMMYUNIDENTIFIED    v       0.826249071980699</t>
  </si>
  <si>
    <t>PROWASTE-rt0004 v       0.000000805059465</t>
  </si>
  <si>
    <t>PROWASTE-rt0008 v       0.000000046560150</t>
  </si>
  <si>
    <t>PROWASTE-rt0017 v       0.000000752606530</t>
  </si>
  <si>
    <t>PROWASTE-rt0027 v       0.000000385999907</t>
  </si>
  <si>
    <t>PROWASTE-rt0031 v       0.000000627930553</t>
  </si>
  <si>
    <t>PROWASTE-rt0045 v       0.000000000387300</t>
  </si>
  <si>
    <t>PROWASTE-rt0063 v       0.000000146399444</t>
  </si>
  <si>
    <t>PROWASTE-rt0066 v       0.000000014841031</t>
  </si>
  <si>
    <t>PROWASTE-rt0073 v       0.000000001889872</t>
  </si>
  <si>
    <t>PROWASTE-rt0075 v       0.000000071425347</t>
  </si>
  <si>
    <t>PROWASTE-rt0078 v       0.000000434817526</t>
  </si>
  <si>
    <t>PROWASTE-rt0084 v       0.000000019383987</t>
  </si>
  <si>
    <t>PROWASTE-rt0088 v       0.000000137720700</t>
  </si>
  <si>
    <t>PROWASTE-rt0089 v       0.000000036209465</t>
  </si>
  <si>
    <t>PROWASTE-rt0092 v       0.000000030368592</t>
  </si>
  <si>
    <t>PROWASTE-rt0136 v       0.000000064369566</t>
  </si>
  <si>
    <t>PROWASTE-rt0144 v       0.000000027725782</t>
  </si>
  <si>
    <t>PROWASTE-rt0150 v       0.000000003008491</t>
  </si>
  <si>
    <t>PROWASTE-rt0172 v       0.000000240432307</t>
  </si>
  <si>
    <t>PROWASTE-rt0180 v       0.000000176942872</t>
  </si>
  <si>
    <t>PROWASTE-rt0201 v       0.000000128795921</t>
  </si>
  <si>
    <t>PROWASTE-rt0207_m       v       0.000000124470696</t>
  </si>
  <si>
    <t>PROWASTE-rt0212 v       0.000000122995721</t>
  </si>
  <si>
    <t>PROWASTE-rt0217 v       0.000000011633546</t>
  </si>
  <si>
    <t>PROWASTE-rt0221 v       0.000000010715988</t>
  </si>
  <si>
    <t>PROWASTE-rt0234 v       0.000000124813995</t>
  </si>
  <si>
    <t>PROWASTE-rt0239 v       0.000000440646823</t>
  </si>
  <si>
    <t>PROWASTE-rt0245 v       0.000000002331708</t>
  </si>
  <si>
    <t>PROWASTE-rt0250 v       0.000000002218419</t>
  </si>
  <si>
    <t>PROWASTE-rt0265 v       0.000000026314894</t>
  </si>
  <si>
    <t>PROWASTE-rt0267 v       0.000000017539674</t>
  </si>
  <si>
    <t>PROWASTE-rt0271 v       0.000000574921183</t>
  </si>
  <si>
    <t>PROWASTE-rt0283 v       0.000000098628546</t>
  </si>
  <si>
    <t>PROWASTE-rt0302 v       0.000000373752173</t>
  </si>
  <si>
    <t>PROWASTE-rt0303 v       0.000000024525394</t>
  </si>
  <si>
    <t>PROWASTE-rt0309 v       0.000000025303829</t>
  </si>
  <si>
    <t>PROWASTE-rt0310 v       0.000001158764064</t>
  </si>
  <si>
    <t>PROWASTE-rt0324 v       0.000000266350986</t>
  </si>
  <si>
    <t>PROWASTE-rt0331 v       0.000000096727193</t>
  </si>
  <si>
    <t>PROWASTE-rt0334 v       0.000000091116993</t>
  </si>
  <si>
    <t>PROWASTE-rt0339 v       0.000000097090051</t>
  </si>
  <si>
    <t>PROWASTE-rt0341 v       0.000000240844229</t>
  </si>
  <si>
    <t>PROWASTE-rt0344 v       0.000000007177716</t>
  </si>
  <si>
    <t>PROWASTE-rt0353 v       0.000000012090633</t>
  </si>
  <si>
    <t>PROWASTE-rt0357 v       0.000000020695434</t>
  </si>
  <si>
    <t>PROWASTE-rt0376 v       0.000000218657503</t>
  </si>
  <si>
    <t>PROWASTE-rt0390 v       0.000000661066935</t>
  </si>
  <si>
    <t>PROWASTE-rt0398 v       0.000000000407229</t>
  </si>
  <si>
    <t>PROWASTE-rt0400 v       0.000000012361757</t>
  </si>
  <si>
    <t>PROWASTE-rt0409 v       0.000000375866500</t>
  </si>
  <si>
    <t>PROWASTE-rt0413 v       0.000000000000000</t>
  </si>
  <si>
    <t>PROWASTE-rt0422_c       v       0.000000301459989</t>
  </si>
  <si>
    <t>PROWASTE-rt0434_m       v       0.000000239781540</t>
  </si>
  <si>
    <t>PROWASTE-rt0451 v       0.000001583780541</t>
  </si>
  <si>
    <t>PROWASTE-rt0467 v       0.000000246458128</t>
  </si>
  <si>
    <t>PROWASTE-rt0477 v       0.000000048351761</t>
  </si>
  <si>
    <t>PROWASTE-rt0499 v       0.000000050235723</t>
  </si>
  <si>
    <t>PROWASTE-rt0510 v       0.000000123368381</t>
  </si>
  <si>
    <t>PROWASTE-rt0517 v       0.000000171307919</t>
  </si>
  <si>
    <t>PROWASTE-rt0521 v       0.000003561172403</t>
  </si>
  <si>
    <t>PROWASTE-rt0532 v       0.000000019271184</t>
  </si>
  <si>
    <t>PROWASTE-rt0540 v       0.000000033434763</t>
  </si>
  <si>
    <t>PROWASTE-rt0544 v       0.000000001521185</t>
  </si>
  <si>
    <t>PROWASTE-rt0548 v       0.000000009736249</t>
  </si>
  <si>
    <t>PROWASTE-rt0553 v       0.000003878452094</t>
  </si>
  <si>
    <t>PROWASTE-rt0563 v       0.000000012921475</t>
  </si>
  <si>
    <t>PROWASTE-rt0564_e       v       0.000000067031851</t>
  </si>
  <si>
    <t>PROWASTE-rt0568_c       v       0.000000305645768</t>
  </si>
  <si>
    <t>PROWASTE-rt0594 v       0.000000010836831</t>
  </si>
  <si>
    <t>PROWASTE-rt0595 v       0.000000041874001</t>
  </si>
  <si>
    <t>PROWASTE-rt0601 v       0.000003234955165</t>
  </si>
  <si>
    <t>PROWASTE-rt0602_c       v       0.000000009187475</t>
  </si>
  <si>
    <t>PROWASTE-rt0604 v       0.000000214536579</t>
  </si>
  <si>
    <t>PROWASTE-rt0607 v       0.000000175896427</t>
  </si>
  <si>
    <t>PROWASTE-rt0620 v       0.000000362010706</t>
  </si>
  <si>
    <t>PROWASTE-rt0632 v       0.000000008443937</t>
  </si>
  <si>
    <t>PROWASTE-rt0641 v       0.000000008911963</t>
  </si>
  <si>
    <t>PROWASTE-rt0643 v       0.000000087221953</t>
  </si>
  <si>
    <t>PROWASTE-rt0669 v       0.000003926907538</t>
  </si>
  <si>
    <t>PROWASTE-rt0671 v       0.000000024701544</t>
  </si>
  <si>
    <t>PROWASTE-rt0682 v       0.000000020608438</t>
  </si>
  <si>
    <t>PROWASTE-rt0697 v       0.000000229306328</t>
  </si>
  <si>
    <t>PROWASTE-rt0711 v       0.000000318879478</t>
  </si>
  <si>
    <t>PROWASTE-rt0712 v       0.000001368867399</t>
  </si>
  <si>
    <t>PROWASTE-rt0716 v       0.000000124216805</t>
  </si>
  <si>
    <t>PROWASTE-rt0717 v       0.000000379918516</t>
  </si>
  <si>
    <t>PROWASTE-rt0720 v       0.000000029399700</t>
  </si>
  <si>
    <t>PROWASTE-rt0745 v       0.000000007730673</t>
  </si>
  <si>
    <t>PROWASTE-rt0757 v       0.000000023143505</t>
  </si>
  <si>
    <t>PROWASTE-rt0767 v       0.000007449008431</t>
  </si>
  <si>
    <t>PROWASTE-rt0769 v       0.000000190696374</t>
  </si>
  <si>
    <t>PROWASTE-rt0797 v       0.000000531016900</t>
  </si>
  <si>
    <t>PROWASTE-rt0799 v       0.000000194481077</t>
  </si>
  <si>
    <t>PROWASTE-rt0808 v       0.000002216336465</t>
  </si>
  <si>
    <t>PROWASTE-rt0812 v       0.000000014697086</t>
  </si>
  <si>
    <t>PROWASTE-rt0830 v       0.000000812714079</t>
  </si>
  <si>
    <t>PROWASTE-rt0842 v       0.000000171979915</t>
  </si>
  <si>
    <t>PROWASTE-rt0848_m       v       0.000000086774014</t>
  </si>
  <si>
    <t>PROWASTE-rt0852 v       0.000000619675706</t>
  </si>
  <si>
    <t>PROWASTE-rt0854 v       0.000000032649574</t>
  </si>
  <si>
    <t>PROWASTE-rt0872 v       0.000000084614642</t>
  </si>
  <si>
    <t>PROWASTE-rt0873 v       0.000001223521763</t>
  </si>
  <si>
    <t>PROWASTE-rt0876 v       0.000000225061897</t>
  </si>
  <si>
    <t>PROWASTE-rt0882 v       0.000000189887752</t>
  </si>
  <si>
    <t>PROWASTE-rt0894 v       0.000000188916368</t>
  </si>
  <si>
    <t>PROWASTE-rt0899 v       0.000000024859937</t>
  </si>
  <si>
    <t>PROWASTE-rt0910 v       0.000000157806134</t>
  </si>
  <si>
    <t>PROWASTE-rt0915_c       v       0.000000045415123</t>
  </si>
  <si>
    <t>PROWASTE-rt0930_c       v       0.000000379950961</t>
  </si>
  <si>
    <t>PROWASTE-rt0932 v       0.000002227247084</t>
  </si>
  <si>
    <t>PROWASTE-rt0947 v       0.000000091218815</t>
  </si>
  <si>
    <t>PROWASTE-rt0958 v       0.000000011340402</t>
  </si>
  <si>
    <t>PROWASTE-rt0963 v       0.000000598746014</t>
  </si>
  <si>
    <t>PROWASTE-rt0986 v       0.000000004503613</t>
  </si>
  <si>
    <t>PROWASTE-rt0996 v       0.000000175192614</t>
  </si>
  <si>
    <t>PROWASTE-rt1009 v       0.000000861745132</t>
  </si>
  <si>
    <t>PROWASTE-rt1057 v       0.000000032775454</t>
  </si>
  <si>
    <t>PROWASTE-rt1060 v       0.000000008043947</t>
  </si>
  <si>
    <t>PROWASTE-rt1067 v       0.000000006898389</t>
  </si>
  <si>
    <t>PROWASTE-rt1089 v       0.000000277695736</t>
  </si>
  <si>
    <t>PROWASTE-rt1127 v       0.000000156749528</t>
  </si>
  <si>
    <t>PROWASTE-rt1131 v       0.000000014712599</t>
  </si>
  <si>
    <t>PROWASTE-rt1145 v       0.000000135470200</t>
  </si>
  <si>
    <t>PROWASTE-rt1147 v       0.000000004671024</t>
  </si>
  <si>
    <t>PROWASTE-rt1153 v       0.000000000455879</t>
  </si>
  <si>
    <t>PROWASTE-rt1163 v       0.000000046343805</t>
  </si>
  <si>
    <t>PROWASTE-rt1168 v       0.000000116391147</t>
  </si>
  <si>
    <t>PROWASTE-rt1169 v       0.000000022844092</t>
  </si>
  <si>
    <t>PROWASTE-rt1203 v       0.000000004379099</t>
  </si>
  <si>
    <t>PROWASTE-rt1206 v       0.000000032155100</t>
  </si>
  <si>
    <t>PROWASTE-rt1221 v       0.000002028638488</t>
  </si>
  <si>
    <t>PROWASTE-rt1228 v       0.000000471609412</t>
  </si>
  <si>
    <t>PROWASTE-rt1254 v       0.000000333261983</t>
  </si>
  <si>
    <t>PROWASTE-rt1267 v       0.000000199960495</t>
  </si>
  <si>
    <t>PROWASTE-rt1269 v       0.000000060628020</t>
  </si>
  <si>
    <t>PROWASTE-rt1276 v       0.000000304828114</t>
  </si>
  <si>
    <t>PROWASTE-rt1296 v       0.000000000506802</t>
  </si>
  <si>
    <t>PROWASTE-rt1299 v       0.000001750084984</t>
  </si>
  <si>
    <t>PROWASTE-rt1320 v       0.000000368555084</t>
  </si>
  <si>
    <t>PROWASTE-rt1321 v       0.000000370674448</t>
  </si>
  <si>
    <t>PROWASTE-rt1332 v       0.000000075697580</t>
  </si>
  <si>
    <t>PROWASTE-rt1336 v       0.000000199769440</t>
  </si>
  <si>
    <t>PROWASTE-rt1337 v       0.000001280119533</t>
  </si>
  <si>
    <t>PROWASTE-rt1340 v       0.000000029701750</t>
  </si>
  <si>
    <t>PROWASTE-rt1343 v       0.000000001783417</t>
  </si>
  <si>
    <t>PROWASTE-rt1358 v       0.000002546087131</t>
  </si>
  <si>
    <t>PROWASTE-rt1360 v       0.000000200614031</t>
  </si>
  <si>
    <t>PROWASTE-rt1362 v       0.000000047738219</t>
  </si>
  <si>
    <t>PROWASTE-rt1363 v       0.000000003441525</t>
  </si>
  <si>
    <t>PROWASTE-rt1374 v       0.000000379691514</t>
  </si>
  <si>
    <t>PROWASTE-rt1378 v       0.000000005119243</t>
  </si>
  <si>
    <t>PROWASTE-rt1384 v       0.000000001461965</t>
  </si>
  <si>
    <t>PROWASTE-rt1388 v       0.000000015485310</t>
  </si>
  <si>
    <t>PROWASTE-rt1395 v       0.000000012313012</t>
  </si>
  <si>
    <t>PROWASTE-rt1397 v       0.000000213566431</t>
  </si>
  <si>
    <t>PROWASTE-rt1406 v       0.000001427225212</t>
  </si>
  <si>
    <t>PROWASTE-rt1414_gm      v       0.000000027668951</t>
  </si>
  <si>
    <t>PROWASTE-rt1432 v       0.000000558431219</t>
  </si>
  <si>
    <t>PROWASTE-rt1437 v       0.000000035268859</t>
  </si>
  <si>
    <t>PROWASTE-rt1454 v       0.000000040628819</t>
  </si>
  <si>
    <t>PROWASTE-rt1457 v       0.000002582614655</t>
  </si>
  <si>
    <t>PROWASTE-rt1470 v       0.000000037828834</t>
  </si>
  <si>
    <t>PROWASTE-rt1487 v       0.000000075905895</t>
  </si>
  <si>
    <t>PROWASTE-rt1488 v       0.000000232304311</t>
  </si>
  <si>
    <t>PROWASTE-rt1518_m       v       0.000000647292302</t>
  </si>
  <si>
    <t>PROWASTE-rt1519 v       0.000000052815150</t>
  </si>
  <si>
    <t>PROWASTE-rt1520 v       0.000000301276696</t>
  </si>
  <si>
    <t>PROWASTE-rt1532 v       0.000000019349901</t>
  </si>
  <si>
    <t>PROWASTE-rt1542 v       0.000003403891712</t>
  </si>
  <si>
    <t>PROWASTE-rt1544_rm      v       0.000000073855250</t>
  </si>
  <si>
    <t>PROWASTE-rt1561 v       0.000000074769431</t>
  </si>
  <si>
    <t>PROWASTE-rt1567 v       0.000000021876134</t>
  </si>
  <si>
    <t>PROWASTE-rt1572 v       0.000003291612044</t>
  </si>
  <si>
    <t>PROWASTE-rt1577 v       0.000000001729280</t>
  </si>
  <si>
    <t>PROWASTE-rt1591 v       0.000002123297724</t>
  </si>
  <si>
    <t>PROWASTE-rt1611 v       0.000000016876386</t>
  </si>
  <si>
    <t>PROWASTE-rt1613 v       0.000000059705655</t>
  </si>
  <si>
    <t>PROWASTE-rt1622_m       v       0.000000022843975</t>
  </si>
  <si>
    <t>PROWASTE-rt1627 v       0.000000041515137</t>
  </si>
  <si>
    <t>PROWASTE-rt1632 v       0.000001105987637</t>
  </si>
  <si>
    <t>PROWASTE-rt1639 v       0.000000631732818</t>
  </si>
  <si>
    <t>PROWASTE-rt1642 v       0.000000651591523</t>
  </si>
  <si>
    <t>PROWASTE-rt1644 v       0.000000136863016</t>
  </si>
  <si>
    <t>PROWASTE-rt1648 v       0.000000122020481</t>
  </si>
  <si>
    <t>PROWASTE-rt1672 v       0.000001319250261</t>
  </si>
  <si>
    <t>PROWASTE-rt1675 v       0.000000004255496</t>
  </si>
  <si>
    <t>PROWASTE-rt1701_m       v       0.000000726923493</t>
  </si>
  <si>
    <t>PROWASTE-rt1711 v       0.000000343375168</t>
  </si>
  <si>
    <t>PROWASTE-rt1727 v       0.000000054523234</t>
  </si>
  <si>
    <t>PROWASTE-rt1736 v       0.000000050887865</t>
  </si>
  <si>
    <t>PROWASTE-rt1745 v       0.000000250386554</t>
  </si>
  <si>
    <t>PROWASTE-rt1768 v       0.000000469339020</t>
  </si>
  <si>
    <t>PROWASTE-rt1772 v       0.000000330782958</t>
  </si>
  <si>
    <t>PROWASTE-rt1776 v       0.000000388322769</t>
  </si>
  <si>
    <t>PROWASTE-rt1779 v       0.000000029988745</t>
  </si>
  <si>
    <t>PROWASTE-rt1784_x       v       0.000000043620817</t>
  </si>
  <si>
    <t>PROWASTE-rt1788 v       0.000000012163331</t>
  </si>
  <si>
    <t>PROWASTE-rt1802 v       0.000000069504167</t>
  </si>
  <si>
    <t>PROWASTE-rt1805 v       0.000006028663793</t>
  </si>
  <si>
    <t>PROWASTE-rt1814_m       v       0.000000009580826</t>
  </si>
  <si>
    <t>PROWASTE-rt1830 v       0.000000050801536</t>
  </si>
  <si>
    <t>PROWASTE-rt1837 v       0.000000130330599</t>
  </si>
  <si>
    <t>PROWASTE-rt1838 v       0.000000025060624</t>
  </si>
  <si>
    <t>PROWASTE-rt1844 v       0.000000098821075</t>
  </si>
  <si>
    <t>PROWASTE-rt1845 v       0.000000046667629</t>
  </si>
  <si>
    <t>PROWASTE-rt1850_m       v       0.000000032870870</t>
  </si>
  <si>
    <t>PROWASTE-rt1852 v       0.000000000434462</t>
  </si>
  <si>
    <t>PROWASTE-rt1878 v       0.000000452300829</t>
  </si>
  <si>
    <t>PROWASTE-rt1883 v       0.000000047555724</t>
  </si>
  <si>
    <t>PROWASTE-rt1893 v       0.000000034719802</t>
  </si>
  <si>
    <t>PROWASTE-rt1896 v       0.000000521434613</t>
  </si>
  <si>
    <t>PROWASTE-rt1908 v       0.000000168787368</t>
  </si>
  <si>
    <t>PROWASTE-rt1924_c       v       0.000000076962745</t>
  </si>
  <si>
    <t>PROWASTE-rt1935 v       0.000000038697857</t>
  </si>
  <si>
    <t>PROWASTE-rt1936 v       0.000000068502109</t>
  </si>
  <si>
    <t>PROWASTE-rt1948 v       0.000000108441276</t>
  </si>
  <si>
    <t>PROWASTE-rt1962 v       0.000000558610299</t>
  </si>
  <si>
    <t>PROWASTE-rt1963_m       v       0.000000184547599</t>
  </si>
  <si>
    <t>PROWASTE-rt1964 v       0.000000044464322</t>
  </si>
  <si>
    <t>PROWASTE-rt1965 v       0.000000003831915</t>
  </si>
  <si>
    <t>PROWASTE-rt1970 v       0.000000064642136</t>
  </si>
  <si>
    <t>PROWASTE-rt1973 v       0.000000194875498</t>
  </si>
  <si>
    <t>PROWASTE-rt1991 v       0.000000007146348</t>
  </si>
  <si>
    <t>PROWASTE-rt2006 v       0.000000121210905</t>
  </si>
  <si>
    <t>PROWASTE-rt2040 v       0.000000230352548</t>
  </si>
  <si>
    <t>PROWASTE-rt2053 v       0.000000007423682</t>
  </si>
  <si>
    <t>PROWASTE-rt2059_rm      v       0.000000053325816</t>
  </si>
  <si>
    <t>PROWASTE-rt2060 v       0.000000764157027</t>
  </si>
  <si>
    <t>PROWASTE-rt2062_n       v       0.000000015197066</t>
  </si>
  <si>
    <t>PROWASTE-rt2093 v       0.000000015176959</t>
  </si>
  <si>
    <t>PROWASTE-rt2101_c       v       0.000000007896412</t>
  </si>
  <si>
    <t>PROWASTE-rt2107 v       0.000000072739366</t>
  </si>
  <si>
    <t>PROWASTE-rt2116 v       0.000000004158006</t>
  </si>
  <si>
    <t>PROWASTE-rt2136 v       0.000000125750260</t>
  </si>
  <si>
    <t>PROWASTE-rt2146 v       0.000000073420411</t>
  </si>
  <si>
    <t>PROWASTE-rt2172 v       0.000000252149782</t>
  </si>
  <si>
    <t>PROWASTE-rt2173 v       0.000000653596720</t>
  </si>
  <si>
    <t>PROWASTE-rt2183 v       0.000000267061946</t>
  </si>
  <si>
    <t>PROWASTE-rt2190 v       0.000000140572234</t>
  </si>
  <si>
    <t>PROWASTE-rt2202 v       0.000000065327756</t>
  </si>
  <si>
    <t>PROWASTE-rt2204 v       0.000000011716991</t>
  </si>
  <si>
    <t>PROWASTE-rt2220 v       0.000000036731745</t>
  </si>
  <si>
    <t>PROWASTE-rt2224 v       0.000000047884160</t>
  </si>
  <si>
    <t>PROWASTE-rt2234_m       v       0.000000393399945</t>
  </si>
  <si>
    <t>PROWASTE-rt2239 v       0.000000052529036</t>
  </si>
  <si>
    <t>PROWASTE-rt2245 v       0.000006522139123</t>
  </si>
  <si>
    <t>PROWASTE-rt2246 v       0.000003157383309</t>
  </si>
  <si>
    <t>PROWASTE-rt2265 v       0.000000042576969</t>
  </si>
  <si>
    <t>PROWASTE-rt2267 v       0.000000484592230</t>
  </si>
  <si>
    <t>PROWASTE-rt2279 v       0.000000050151193</t>
  </si>
  <si>
    <t>PROWASTE-rt2297_l       v       0.000000007153563</t>
  </si>
  <si>
    <t>PROWASTE-rt2305 v       0.000000559643370</t>
  </si>
  <si>
    <t>PROWASTE-rt2306 v       0.000000797710310</t>
  </si>
  <si>
    <t>PROWASTE-rt2309 v       0.000000279094328</t>
  </si>
  <si>
    <t>PROWASTE-rt2312 v       0.000000038852305</t>
  </si>
  <si>
    <t>PROWASTE-rt2317 v       0.000001780034346</t>
  </si>
  <si>
    <t>PROWASTE-rt2336 v       0.000000149778970</t>
  </si>
  <si>
    <t>PROWASTE-rt2348 v       0.000000987806790</t>
  </si>
  <si>
    <t>PROWASTE-rt2354 v       0.000000023281510</t>
  </si>
  <si>
    <t>PROWASTE-rt2385 v       0.000000274045125</t>
  </si>
  <si>
    <t>PROWASTE-rt2393 v       0.000000016969535</t>
  </si>
  <si>
    <t>PROWASTE-rt2416 v       0.000000092834234</t>
  </si>
  <si>
    <t>PROWASTE-rt2444 v       0.000000082559175</t>
  </si>
  <si>
    <t>PROWASTE-rt2473 v       0.000000726896609</t>
  </si>
  <si>
    <t>PROWASTE-rt2477 v       0.000000271821712</t>
  </si>
  <si>
    <t>PROWASTE-rt2501 v       0.000000058287957</t>
  </si>
  <si>
    <t>PROWASTE-rt2517_v       v       0.000000021723974</t>
  </si>
  <si>
    <t>PROWASTE-rt2532 v       0.000000024024451</t>
  </si>
  <si>
    <t>PROWASTE-rt2544 v       0.000000342241877</t>
  </si>
  <si>
    <t>PROWASTE-rt2566 v       0.000000001573405</t>
  </si>
  <si>
    <t>PROWASTE-rt2569 v       0.000000264616251</t>
  </si>
  <si>
    <t>PROWASTE-rt2573 v       0.000000025069625</t>
  </si>
  <si>
    <t>PROWASTE-rt2574 v       0.000000002999268</t>
  </si>
  <si>
    <t>PROWASTE-rt2577 v       0.000000026025980</t>
  </si>
  <si>
    <t>PROWASTE-rt2578 v       0.000000006287910</t>
  </si>
  <si>
    <t>PROWASTE-rt2593 v       0.000000091509885</t>
  </si>
  <si>
    <t>PROWASTE-rt2613 v       0.000000359092917</t>
  </si>
  <si>
    <t>PROWASTE-rt2621 v       0.000000734804630</t>
  </si>
  <si>
    <t>PROWASTE-rt2643_c       v       0.000000084098677</t>
  </si>
  <si>
    <t>PROWASTE-rt2649_v       v       0.000000000166524</t>
  </si>
  <si>
    <t>PROWASTE-rt2654 v       0.000000091882566</t>
  </si>
  <si>
    <t>PROWASTE-rt2671 v       0.000000093547655</t>
  </si>
  <si>
    <t>PROWASTE-rt2682 v       0.000000020412644</t>
  </si>
  <si>
    <t>PROWASTE-rt2684 v       0.000000140888577</t>
  </si>
  <si>
    <t>PROWASTE-rt2696 v       0.000000658743413</t>
  </si>
  <si>
    <t>PROWASTE-rt2707 v       0.000000000882833</t>
  </si>
  <si>
    <t>PROWASTE-rt2726 v       0.000000020672472</t>
  </si>
  <si>
    <t>PROWASTE-rt2746 v       0.000000021951393</t>
  </si>
  <si>
    <t>PROWASTE-rt2749 v       0.000000122806325</t>
  </si>
  <si>
    <t>PROWASTE-rt2756_m       v       0.000001058801833</t>
  </si>
  <si>
    <t>PROWASTE-rt2761 v       0.000002421782041</t>
  </si>
  <si>
    <t>PROWASTE-rt2769 v       0.000000000369405</t>
  </si>
  <si>
    <t>PROWASTE-rt2777 v       0.000000146073973</t>
  </si>
  <si>
    <t>PROWASTE-rt2799_l       v       0.000000141784451</t>
  </si>
  <si>
    <t>PROWASTE-rt2804_n       v       0.000000027109294</t>
  </si>
  <si>
    <t>PROWASTE-rt2810 v       0.000005637440179</t>
  </si>
  <si>
    <t>PROWASTE-rt2815_m       v       0.000000030801554</t>
  </si>
  <si>
    <t>PROWASTE-rt2833 v       0.000000011553828</t>
  </si>
  <si>
    <t>PROWASTE-rt2834 v       0.000000005214889</t>
  </si>
  <si>
    <t>PROWASTE-rt2835 v       0.000000112851328</t>
  </si>
  <si>
    <t>PROWASTE-rt2839 v       0.000000061925945</t>
  </si>
  <si>
    <t>PROWASTE-rt2849 v       0.000000022433345</t>
  </si>
  <si>
    <t>PROWASTE-rt2880 v       0.000000064787749</t>
  </si>
  <si>
    <t>PROWASTE-rt2898 v       0.000000002566879</t>
  </si>
  <si>
    <t>PROWASTE-rt2901 v       0.000000002675926</t>
  </si>
  <si>
    <t>PROWASTE-rt2904 v       0.000000015939903</t>
  </si>
  <si>
    <t>PROWASTE-rt2922_n       v       0.000000457610744</t>
  </si>
  <si>
    <t>PROWASTE-rt2949 v       0.000001942925068</t>
  </si>
  <si>
    <t>PROWASTE-rt2960 v       0.000004661571591</t>
  </si>
  <si>
    <t>PROWASTE-rt2963 v       0.000001710857153</t>
  </si>
  <si>
    <t>PROWASTE-rt2964 v       0.000000059804984</t>
  </si>
  <si>
    <t>PROWASTE-rt2975 v       0.000000001161752</t>
  </si>
  <si>
    <t>PROWASTE-rt2983 v       0.000000005727566</t>
  </si>
  <si>
    <t>PROWASTE-rt2994 v       0.000000461727956</t>
  </si>
  <si>
    <t>PROWASTE-rt3013_rm      v       0.000000183539699</t>
  </si>
  <si>
    <t>PROWASTE-rt3021 v       0.000000102510072</t>
  </si>
  <si>
    <t>PROWASTE-rt3023_r       v       0.000000010187641</t>
  </si>
  <si>
    <t>PROWASTE-rt3052 v       0.000001038532170</t>
  </si>
  <si>
    <t>PROWASTE-rt3078_gm      v       0.000000029073509</t>
  </si>
  <si>
    <t>PROWASTE-rt3095 v       0.000000149369719</t>
  </si>
  <si>
    <t>PROWASTE-rt3097 v       0.000000018450924</t>
  </si>
  <si>
    <t>PROWASTE-rt3101 v       0.000000084705905</t>
  </si>
  <si>
    <t>PROWASTE-rt3107 v       0.000000032309471</t>
  </si>
  <si>
    <t>PROWASTE-rt3118 v       0.000000876340577</t>
  </si>
  <si>
    <t>PROWASTE-rt3157 v       0.000000587971363</t>
  </si>
  <si>
    <t>PROWASTE-rt3174_m       v       0.000000050309987</t>
  </si>
  <si>
    <t>PROWASTE-rt3215 v       0.000000021537537</t>
  </si>
  <si>
    <t>PROWASTE-rt3236 v       0.000000313526517</t>
  </si>
  <si>
    <t>PROWASTE-rt3242_e       v       0.000000143575028</t>
  </si>
  <si>
    <t>PROWASTE-rt3250 v       0.000001359479921</t>
  </si>
  <si>
    <t>PROWASTE-rt3253 v       0.000000012695092</t>
  </si>
  <si>
    <t>PROWASTE-rt3255 v       0.000001308751959</t>
  </si>
  <si>
    <t>PROWASTE-rt3256 v       0.000000981184721</t>
  </si>
  <si>
    <t>PROWASTE-rt3261 v       0.000000108129400</t>
  </si>
  <si>
    <t>PROWASTE-rt3274 v       0.000000023127846</t>
  </si>
  <si>
    <t>PROWASTE-rt3278 v       0.000000134726017</t>
  </si>
  <si>
    <t>PROWASTE-rt3279 v       0.000000048326283</t>
  </si>
  <si>
    <t>PROWASTE-rt3300 v       0.000000012685131</t>
  </si>
  <si>
    <t>PROWASTE-rt3311 v       0.000000001155790</t>
  </si>
  <si>
    <t>PROWASTE-rt3313 v       0.000001300854986</t>
  </si>
  <si>
    <t>PROWASTE-rt3314 v       0.000000877533915</t>
  </si>
  <si>
    <t>PROWASTE-rt3334 v       0.000000301468024</t>
  </si>
  <si>
    <t>PROWASTE-rt3348 v       0.000000096715530</t>
  </si>
  <si>
    <t>PROWASTE-rt3355 v       0.000000003159053</t>
  </si>
  <si>
    <t>PROWASTE-rt3356 v       0.000000005849071</t>
  </si>
  <si>
    <t>PROWASTE-rt3373 v       0.000000004856063</t>
  </si>
  <si>
    <t>PROWASTE-rt3384 v       0.000001713749906</t>
  </si>
  <si>
    <t>PROWASTE-rt3388 v       0.000000000678369</t>
  </si>
  <si>
    <t>PROWASTE-rt3408 v       0.000000342616901</t>
  </si>
  <si>
    <t>PROWASTE-rt3417 v       0.000000001929419</t>
  </si>
  <si>
    <t>PROWASTE-rt3419 v       0.000000029225340</t>
  </si>
  <si>
    <t>PROWASTE-rt3422 v       0.000000038780747</t>
  </si>
  <si>
    <t>PROWASTE-rt3425 v       0.000000310883064</t>
  </si>
  <si>
    <t>PROWASTE-rt3441 v       0.000000033679473</t>
  </si>
  <si>
    <t>PROWASTE-rt3469 v       0.000000051199378</t>
  </si>
  <si>
    <t>PROWASTE-rt3476 v       0.000000948339089</t>
  </si>
  <si>
    <t>PROWASTE-rt3492 v       0.000000002687525</t>
  </si>
  <si>
    <t>PROWASTE-rt3499 v       0.000000010737493</t>
  </si>
  <si>
    <t>PROWASTE-rt3505 v       0.000000000670220</t>
  </si>
  <si>
    <t>PROWASTE-rt3508 v       0.000000001998662</t>
  </si>
  <si>
    <t>PROWASTE-rt3510_n       v       0.000000012327168</t>
  </si>
  <si>
    <t>PROWASTE-rt3514 v       0.000000106027496</t>
  </si>
  <si>
    <t>PROWASTE-rt3516 v       0.000000008088144</t>
  </si>
  <si>
    <t>PROWASTE-rt3531 v       0.000000049172154</t>
  </si>
  <si>
    <t>PROWASTE-rt3539 v       0.000000178899538</t>
  </si>
  <si>
    <t>PROWASTE-rt3541 v       0.000000083224949</t>
  </si>
  <si>
    <t>PROWASTE-rt3542 v       0.000000206501112</t>
  </si>
  <si>
    <t>PROWASTE-rt3556 v       0.000000021120659</t>
  </si>
  <si>
    <t>PROWASTE-rt3557 v       0.000000094536916</t>
  </si>
  <si>
    <t>PROWASTE-rt3577 v       0.000000350344849</t>
  </si>
  <si>
    <t>PROWASTE-rt3590 v       0.000000930125401</t>
  </si>
  <si>
    <t>PROWASTE-rt3591 v       0.000000047540030</t>
  </si>
  <si>
    <t>PROWASTE-rt3599 v       0.000000367489006</t>
  </si>
  <si>
    <t>PROWASTE-rt3605 v       0.000000257289330</t>
  </si>
  <si>
    <t>PROWASTE-rt3609 v       0.000000207215634</t>
  </si>
  <si>
    <t>PROWASTE-rt3614 v       0.000000466674516</t>
  </si>
  <si>
    <t>PROWASTE-rt3621 v       0.000000074600046</t>
  </si>
  <si>
    <t>PROWASTE-rt3625 v       0.000000136500514</t>
  </si>
  <si>
    <t>PROWASTE-rt3639 v       0.000000082513737</t>
  </si>
  <si>
    <t>PROWASTE-rt3663 v       0.000000314716858</t>
  </si>
  <si>
    <t>PROWASTE-rt3664 v       0.000000072185635</t>
  </si>
  <si>
    <t>PROWASTE-rt3666 v       0.000000142660568</t>
  </si>
  <si>
    <t>PROWASTE-rt3670 v       0.000001098728067</t>
  </si>
  <si>
    <t>PROWASTE-rt3674_m       v       0.000004501330645</t>
  </si>
  <si>
    <t>PROWASTE-rt3682 v       0.000000021039487</t>
  </si>
  <si>
    <t>PROWASTE-rt3683 v       0.000000056084790</t>
  </si>
  <si>
    <t>PROWASTE-rt3712 v       0.000000201472457</t>
  </si>
  <si>
    <t>PROWASTE-rt3730 v       0.000000270346192</t>
  </si>
  <si>
    <t>PROWASTE-rt3748 v       0.000000242330733</t>
  </si>
  <si>
    <t>PROWASTE-rt3750 v       0.000000291327704</t>
  </si>
  <si>
    <t>PROWASTE-rt3753 v       0.000000028241005</t>
  </si>
  <si>
    <t>PROWASTE-rt3754_m       v       0.000000863490467</t>
  </si>
  <si>
    <t>PROWASTE-rt3764 v       0.000000300980550</t>
  </si>
  <si>
    <t>PROWASTE-rt3786_c       v       0.000000190488405</t>
  </si>
  <si>
    <t>PROWASTE-rt3787_m       v       0.000000319244341</t>
  </si>
  <si>
    <t>PROWASTE-rt3790 v       0.000000057210213</t>
  </si>
  <si>
    <t>PROWASTE-rt3791_m       v       0.000000308163529</t>
  </si>
  <si>
    <t>PROWASTE-rt3802 v       0.000000579660623</t>
  </si>
  <si>
    <t>PROWASTE-rt3852 v       0.000000977662938</t>
  </si>
  <si>
    <t>PROWASTE-rt3853 v       0.000000348564488</t>
  </si>
  <si>
    <t>PROWASTE-rt3874 v       0.000000021501807</t>
  </si>
  <si>
    <t>PROWASTE-rt3880 v       0.000002462893359</t>
  </si>
  <si>
    <t>PROWASTE-rt3897 v       0.000000191355748</t>
  </si>
  <si>
    <t>PROWASTE-rt3901 v       0.000000115663980</t>
  </si>
  <si>
    <t>PROWASTE-rt3915 v       0.000000003025095</t>
  </si>
  <si>
    <t>PROWASTE-rt3923 v       0.000000210231629</t>
  </si>
  <si>
    <t>PROWASTE-rt3932 v       0.000000098400107</t>
  </si>
  <si>
    <t>PROWASTE-rt3934 v       0.000000325505111</t>
  </si>
  <si>
    <t>PROWASTE-rt3937 v       0.000000041121698</t>
  </si>
  <si>
    <t>PROWASTE-rt3938 v       0.000000037894195</t>
  </si>
  <si>
    <t>PROWASTE-rt3939_m       v       0.000000060404455</t>
  </si>
  <si>
    <t>PROWASTE-rt3985 v       0.000000000000000</t>
  </si>
  <si>
    <t>PROWASTE-rt3986 v       0.000000000786936</t>
  </si>
  <si>
    <t>PROWASTE-rt4016 v       0.000000005782553</t>
  </si>
  <si>
    <t>PROWASTE-rt4019 v       0.000000047620041</t>
  </si>
  <si>
    <t>PROWASTE-rt4023 v       0.000000132924827</t>
  </si>
  <si>
    <t>PROWASTE-rt4039 v       0.000000125629478</t>
  </si>
  <si>
    <t>PROWASTE-rt4042 v       0.000000025988580</t>
  </si>
  <si>
    <t>PROWASTE-rt4053 v       0.000001029753219</t>
  </si>
  <si>
    <t>PROWASTE-rt4066 v       0.000000099268931</t>
  </si>
  <si>
    <t>PROWASTE-rt4069 v       0.000000005842615</t>
  </si>
  <si>
    <t>PROWASTE-rt4077 v       0.000000228073196</t>
  </si>
  <si>
    <t>PROWASTE-rt4102 v       0.000000345065110</t>
  </si>
  <si>
    <t>PROWASTE-rt4107 v       0.000000039175337</t>
  </si>
  <si>
    <t>PROWASTE-rt4112 v       0.000000016529600</t>
  </si>
  <si>
    <t>PROWASTE-rt4117 v       0.000000024754297</t>
  </si>
  <si>
    <t>PROWASTE-rt4127 v       0.000000376355368</t>
  </si>
  <si>
    <t>PROWASTE-rt4145 v       0.000000069894802</t>
  </si>
  <si>
    <t>PROWASTE-rt4150 v       0.000000253496755</t>
  </si>
  <si>
    <t>PROWASTE-rt4177 v       0.000000143547168</t>
  </si>
  <si>
    <t>PROWASTE-rt4178 v       0.000000001697015</t>
  </si>
  <si>
    <t>PROWASTE-rt4183 v       0.000000027454865</t>
  </si>
  <si>
    <t>PROWASTE-rt4186 v       0.000000085202678</t>
  </si>
  <si>
    <t>PROWASTE-rt4187 v       0.000000144387850</t>
  </si>
  <si>
    <t>PROWASTE-rt4194 v       0.000000021362654</t>
  </si>
  <si>
    <t>PROWASTE-rt4202 v       0.000000043477153</t>
  </si>
  <si>
    <t>PROWASTE-rt4213 v       0.000000896973686</t>
  </si>
  <si>
    <t>PROWASTE-rt4220 v       0.000000257358448</t>
  </si>
  <si>
    <t>PROWASTE-rt4228 v       0.000000002975771</t>
  </si>
  <si>
    <t>PROWASTE-rt4237 v       0.000000055325408</t>
  </si>
  <si>
    <t>PROWASTE-rt4254 v       0.000000004672885</t>
  </si>
  <si>
    <t>PROWASTE-rt4257 v       0.000000126892749</t>
  </si>
  <si>
    <t>PROWASTE-rt4267 v       0.000000000000000</t>
  </si>
  <si>
    <t>PROWASTE-rt4269 v       0.000000171983713</t>
  </si>
  <si>
    <t>PROWASTE-rt4271 v       0.000000094222422</t>
  </si>
  <si>
    <t>PROWASTE-rt4274 v       0.000000762941931</t>
  </si>
  <si>
    <t>PROWASTE-rt4278 v       0.000000003222697</t>
  </si>
  <si>
    <t>PROWASTE-rt4281 v       0.000000019277160</t>
  </si>
  <si>
    <t>PROWASTE-rt4312 v       0.000000012410339</t>
  </si>
  <si>
    <t>PROWASTE-rt4334 v       0.000000008962012</t>
  </si>
  <si>
    <t>PROWASTE-rt4336 v       0.000007882814106</t>
  </si>
  <si>
    <t>PROWASTE-rt4363 v       0.000000037348513</t>
  </si>
  <si>
    <t>PROWASTE-rt4368 v       0.000000017915779</t>
  </si>
  <si>
    <t>PROWASTE-rt4374 v       0.000000089177811</t>
  </si>
  <si>
    <t>PROWASTE-rt4375 v       0.000000038546346</t>
  </si>
  <si>
    <t>PROWASTE-rt4380 v       0.000000212536722</t>
  </si>
  <si>
    <t>PROWASTE-rt4385 v       0.000000009487913</t>
  </si>
  <si>
    <t>PROWASTE-rt4390 v       0.000000000000000</t>
  </si>
  <si>
    <t>PROWASTE-rt4393 v       0.000000225219093</t>
  </si>
  <si>
    <t>PROWASTE-rt4410 v       0.000000081948609</t>
  </si>
  <si>
    <t>PROWASTE-rt4413 v       0.000000004646117</t>
  </si>
  <si>
    <t>PROWASTE-rt4416 v       0.000000020244617</t>
  </si>
  <si>
    <t>PROWASTE-rt4419 v       0.000000000894749</t>
  </si>
  <si>
    <t>PROWASTE-rt4427 v       0.000000017608306</t>
  </si>
  <si>
    <t>PROWASTE-rt4445 v       0.000000009429768</t>
  </si>
  <si>
    <t>PROWASTE-rt4454 v       0.000000005397534</t>
  </si>
  <si>
    <t>PROWASTE-rt4475 v       0.000000116466985</t>
  </si>
  <si>
    <t>PROWASTE-rt4487_n       v       0.000000002185349</t>
  </si>
  <si>
    <t>PROWASTE-rt4499 v       0.000000105807287</t>
  </si>
  <si>
    <t>PROWASTE-rt4502 v       0.000000062007518</t>
  </si>
  <si>
    <t>PROWASTE-rt4513_rm      v       0.000000044068075</t>
  </si>
  <si>
    <t>PROWASTE-rt4526 v       0.000000036172790</t>
  </si>
  <si>
    <t>PROWASTE-rt4530 v       0.000000437414304</t>
  </si>
  <si>
    <t>PROWASTE-rt4541 v       0.000000000000000</t>
  </si>
  <si>
    <t>PROWASTE-rt4544 v       0.000000909397018</t>
  </si>
  <si>
    <t>PROWASTE-rt4548 v       0.000000048983755</t>
  </si>
  <si>
    <t>PROWASTE-rt4555 v       0.000000020781974</t>
  </si>
  <si>
    <t>PROWASTE-rt4558 v       0.000000000190825</t>
  </si>
  <si>
    <t>PROWASTE-rt4559 v       0.000000008121317</t>
  </si>
  <si>
    <t>PROWASTE-rt4576 v       0.000000437797448</t>
  </si>
  <si>
    <t>PROWASTE-rt4597 v       0.000000123242827</t>
  </si>
  <si>
    <t>PROWASTE-rt4598 v       0.000006349935214</t>
  </si>
  <si>
    <t>PROWASTE-rt4609 v       0.000000744961766</t>
  </si>
  <si>
    <t>PROWASTE-rt4634 v       0.000003031766983</t>
  </si>
  <si>
    <t>PROWASTE-rt4639 v       0.000001207219364</t>
  </si>
  <si>
    <t>PROWASTE-rt4649 v       0.000000241469231</t>
  </si>
  <si>
    <t>PROWASTE-rt4673 v       0.000000341147644</t>
  </si>
  <si>
    <t>PROWASTE-rt4674 v       0.000000009374674</t>
  </si>
  <si>
    <t>PROWASTE-rt4676 v       0.000000175031211</t>
  </si>
  <si>
    <t>PROWASTE-rt4680 v       0.000000042052486</t>
  </si>
  <si>
    <t>PROWASTE-rt4692 v       0.000000355506763</t>
  </si>
  <si>
    <t>PROWASTE-rt4714 v       0.000000049277750</t>
  </si>
  <si>
    <t>PROWASTE-rt4722 v       0.000000363137398</t>
  </si>
  <si>
    <t>PROWASTE-rt4736 v       0.000000089030423</t>
  </si>
  <si>
    <t>PROWASTE-rt4769 v       0.000000029284268</t>
  </si>
  <si>
    <t>PROWASTE-rt4772 v       0.000000153130807</t>
  </si>
  <si>
    <t>PROWASTE-rt4793 v       0.000000457348565</t>
  </si>
  <si>
    <t>PROWASTE-rt4799 v       0.000000011566928</t>
  </si>
  <si>
    <t>PROWASTE-rt4822_n       v       0.000000257821482</t>
  </si>
  <si>
    <t>PROWASTE-rt4846 v       0.000000455305851</t>
  </si>
  <si>
    <t>PROWASTE-rt4860 v       0.000000035659284</t>
  </si>
  <si>
    <t>PROWASTE-rt4862 v       0.000000251878259</t>
  </si>
  <si>
    <t>PROWASTE-rt4871 v       0.000000041857121</t>
  </si>
  <si>
    <t>PROWASTE-rt4881 v       0.000000313674553</t>
  </si>
  <si>
    <t>PROWASTE-rt4892 v       0.000000018807831</t>
  </si>
  <si>
    <t>PROWASTE-rt4894 v       0.000000921556495</t>
  </si>
  <si>
    <t>PROWASTE-rt4896 v       0.000000010317607</t>
  </si>
  <si>
    <t>PROWASTE-rt4897 v       0.000000419477277</t>
  </si>
  <si>
    <t>PROWASTE-rt4913 v       0.000000000000000</t>
  </si>
  <si>
    <t>PROWASTE-rt4917 v       0.000000002026230</t>
  </si>
  <si>
    <t>PROWASTE-rt4918 v       0.000000289786879</t>
  </si>
  <si>
    <t>PROWASTE-rt4919 v       0.000000054093930</t>
  </si>
  <si>
    <t>PROWASTE-rt4920 v       0.000000210343397</t>
  </si>
  <si>
    <t>PROWASTE-rt4929 v       0.000000481354878</t>
  </si>
  <si>
    <t>PROWASTE-rt4934 v       0.000000292554977</t>
  </si>
  <si>
    <t>PROWASTE-rt4951 v       0.000000009512986</t>
  </si>
  <si>
    <t>PROWASTE-rt4960 v       0.000000084833662</t>
  </si>
  <si>
    <t>PROWASTE-rt5001_rm      v       0.000000046719042</t>
  </si>
  <si>
    <t>PROWASTE-rt5012 v       0.000000163136561</t>
  </si>
  <si>
    <t>PROWASTE-rt5014 v       0.000000196563649</t>
  </si>
  <si>
    <t>PROWASTE-rt5015 v       0.000000021289462</t>
  </si>
  <si>
    <t>PROWASTE-rt5017 v       0.000000111083153</t>
  </si>
  <si>
    <t>PROWASTE-rt5026 v       0.000000320748746</t>
  </si>
  <si>
    <t>PROWASTE-rt5030 v       0.000000154444205</t>
  </si>
  <si>
    <t>PROWASTE-rt5041 v       0.000000002968615</t>
  </si>
  <si>
    <t>PROWASTE-rt5044 v       0.000000006531033</t>
  </si>
  <si>
    <t>PROWASTE-rt5045 v       0.000000202938563</t>
  </si>
  <si>
    <t>PROWASTE-rt5051 v       0.000000002399924</t>
  </si>
  <si>
    <t>PROWASTE-rt5056 v       0.000003968209721</t>
  </si>
  <si>
    <t>PROWASTE-rt5058 v       0.000000099091105</t>
  </si>
  <si>
    <t>PROWASTE-rt5064 v       0.000000173267920</t>
  </si>
  <si>
    <t>PROWASTE-rt5075 v       0.000000477602324</t>
  </si>
  <si>
    <t>PROWASTE-rt5076 v       0.000000002253773</t>
  </si>
  <si>
    <t>PROWASTE-rt5077 v       0.000000086257617</t>
  </si>
  <si>
    <t>PROWASTE-rt5078 v       0.000000276092450</t>
  </si>
  <si>
    <t>PROWASTE-rt5116 v       0.000000050280663</t>
  </si>
  <si>
    <t>PROWASTE-rt5142 v       0.000000015196952</t>
  </si>
  <si>
    <t>PROWASTE-rt5185 v       0.000000113307865</t>
  </si>
  <si>
    <t>PROWASTE-rt5194 v       0.000000013833016</t>
  </si>
  <si>
    <t>PROWASTE-rt5195 v       0.000000065092040</t>
  </si>
  <si>
    <t>PROWASTE-rt5201 v       0.000000016886843</t>
  </si>
  <si>
    <t>PROWASTE-rt5212_c       v       0.000000156539470</t>
  </si>
  <si>
    <t>PROWASTE-rt5214 v       0.000000013476906</t>
  </si>
  <si>
    <t>PROWASTE-rt5227 v       0.000000235434636</t>
  </si>
  <si>
    <t>PROWASTE-rt5246 v       0.000000510538658</t>
  </si>
  <si>
    <t>PROWASTE-rt5249 v       0.000000999293106</t>
  </si>
  <si>
    <t>PROWASTE-rt5259 v       0.000000033590118</t>
  </si>
  <si>
    <t>PROWASTE-rt5260 v       0.000001845788775</t>
  </si>
  <si>
    <t>PROWASTE-rt5262 v       0.000001327157787</t>
  </si>
  <si>
    <t>PROWASTE-rt5285 v       0.000000000555343</t>
  </si>
  <si>
    <t>PROWASTE-rt5301 v       0.000000010897294</t>
  </si>
  <si>
    <t>PROWASTE-rt5309 v       0.000000005749613</t>
  </si>
  <si>
    <t>PROWASTE-rt5312 v       0.000000016032461</t>
  </si>
  <si>
    <t>PROWASTE-rt5322 v       0.000000005221416</t>
  </si>
  <si>
    <t>PROWASTE-rt5326 v       0.000000428311881</t>
  </si>
  <si>
    <t>PROWASTE-rt5328 v       0.000000007638012</t>
  </si>
  <si>
    <t>PROWASTE-rt5332_c       v       0.000000071946837</t>
  </si>
  <si>
    <t>PROWASTE-rt5340 v       0.000000199786118</t>
  </si>
  <si>
    <t>PROWASTE-rt5341 v       0.000000026920965</t>
  </si>
  <si>
    <t>PROWASTE-rt5343 v       0.000000066135710</t>
  </si>
  <si>
    <t>PROWASTE-rt5354 v       0.000000528857592</t>
  </si>
  <si>
    <t>PROWASTE-rt5356 v       0.000000024764032</t>
  </si>
  <si>
    <t>PROWASTE-rt5361 v       0.000000012450672</t>
  </si>
  <si>
    <t>PROWASTE-rt5363 v       0.000000030224194</t>
  </si>
  <si>
    <t>PROWASTE-rt5389 v       0.000000882872930</t>
  </si>
  <si>
    <t>PROWASTE-rt5398 v       0.000000035035078</t>
  </si>
  <si>
    <t>PROWASTE-rt5402 v       0.000000054336735</t>
  </si>
  <si>
    <t>PROWASTE-rt5403 v       0.000002304503423</t>
  </si>
  <si>
    <t>PROWASTE-rt5407 v       0.000000029288429</t>
  </si>
  <si>
    <t>PROWASTE-rt5418 v       0.000000018318253</t>
  </si>
  <si>
    <t>PROWASTE-rt5429 v       0.000000165898789</t>
  </si>
  <si>
    <t>PROWASTE-rt5445 v       0.000000390860792</t>
  </si>
  <si>
    <t>PROWASTE-rt5466 v       0.000000010178866</t>
  </si>
  <si>
    <t>PROWASTE-rt5472 v       0.000000018824591</t>
  </si>
  <si>
    <t>PROWASTE-rt5474 v       0.000000707275643</t>
  </si>
  <si>
    <t>PROWASTE-rt5526 v       0.000000988587091</t>
  </si>
  <si>
    <t>PROWASTE-rt5532 v       0.000000154974027</t>
  </si>
  <si>
    <t>PROWASTE-rt5535 v       0.000000004452302</t>
  </si>
  <si>
    <t>PROWASTE-rt5549 v       0.000000017551084</t>
  </si>
  <si>
    <t>PROWASTE-rt5558 v       0.000000022423939</t>
  </si>
  <si>
    <t>PROWASTE-rt5562_m       v       0.000000042034248</t>
  </si>
  <si>
    <t>PROWASTE-rt5579 v       0.000000945817339</t>
  </si>
  <si>
    <t>PROWASTE-rt5580 v       0.000000479772241</t>
  </si>
  <si>
    <t>PROWASTE-rt5601 v       0.000000001117322</t>
  </si>
  <si>
    <t>PROWASTE-rt5611 v       0.000000146901693</t>
  </si>
  <si>
    <t>PROWASTE-rt5622 v       0.000000276953534</t>
  </si>
  <si>
    <t>PROWASTE-rt5633_m       v       0.000000983910670</t>
  </si>
  <si>
    <t>PROWASTE-rt5634 v       0.000000094820779</t>
  </si>
  <si>
    <t>PROWASTE-rt5646 v       0.000000000400298</t>
  </si>
  <si>
    <t>PROWASTE-rt5654_m       v       0.000000173374450</t>
  </si>
  <si>
    <t>PROWASTE-rt5655 v       0.000000013298234</t>
  </si>
  <si>
    <t>PROWASTE-rt5669 v       0.000000309240827</t>
  </si>
  <si>
    <t>PROWASTE-rt5684 v       0.000000001756704</t>
  </si>
  <si>
    <t>PROWASTE-rt5693 v       0.000000628337430</t>
  </si>
  <si>
    <t>PROWASTE-rt5702 v       0.000000256974575</t>
  </si>
  <si>
    <t>PROWASTE-rt5713 v       0.000000694997538</t>
  </si>
  <si>
    <t>PROWASTE-rt5719 v       0.000000469547784</t>
  </si>
  <si>
    <t>PROWASTE-rt5734 v       0.000000029076831</t>
  </si>
  <si>
    <t>PROWASTE-rt5740 v       0.000000922676888</t>
  </si>
  <si>
    <t>PROWASTE-rt5758 v       0.000001479356750</t>
  </si>
  <si>
    <t>PROWASTE-rt5764 v       0.000000063266266</t>
  </si>
  <si>
    <t>PROWASTE-rt5771 v       0.000000002668089</t>
  </si>
  <si>
    <t>PROWASTE-rt5790 v       0.000000063060315</t>
  </si>
  <si>
    <t>PROWASTE-rt5791 v       0.000000008900702</t>
  </si>
  <si>
    <t>PROWASTE-rt5794 v       0.000000276583924</t>
  </si>
  <si>
    <t>PROWASTE-rt5802 v       0.000000000113377</t>
  </si>
  <si>
    <t>PROWASTE-rt5811 v       0.000000069237157</t>
  </si>
  <si>
    <t>PROWASTE-rt5817 v       0.000000055313697</t>
  </si>
  <si>
    <t>PROWASTE-rt5827 v       0.000000024564553</t>
  </si>
  <si>
    <t>PROWASTE-rt5828 v       0.000001017582143</t>
  </si>
  <si>
    <t>PROWASTE-rt5829 v       0.000000025573764</t>
  </si>
  <si>
    <t>PROWASTE-rt5845 v       0.000000232516693</t>
  </si>
  <si>
    <t>PROWASTE-rt5857 v       0.000000017485243</t>
  </si>
  <si>
    <t>PROWASTE-rt5869_c       v       0.000000054461061</t>
  </si>
  <si>
    <t>PROWASTE-rt5873 v       0.000000119863414</t>
  </si>
  <si>
    <t>PROWASTE-rt5877_x       v       0.000000301428718</t>
  </si>
  <si>
    <t>PROWASTE-rt5879 v       0.000000010878033</t>
  </si>
  <si>
    <t>PROWASTE-rt5884 v       0.000000230108654</t>
  </si>
  <si>
    <t>PROWASTE-rt5888 v       0.000000599454764</t>
  </si>
  <si>
    <t>PROWASTE-rt5890 v       0.000000451027229</t>
  </si>
  <si>
    <t>PROWASTE-rt5891 v       0.000000572461499</t>
  </si>
  <si>
    <t>PROWASTE-rt5893 v       0.000000911380211</t>
  </si>
  <si>
    <t>PROWASTE-rt5909 v       0.000000003797448</t>
  </si>
  <si>
    <t>PROWASTE-rt5913_m       v       0.000001464634185</t>
  </si>
  <si>
    <t>PROWASTE-rt5934 v       0.000000002647916</t>
  </si>
  <si>
    <t>PROWASTE-rt5941 v       0.000000034183861</t>
  </si>
  <si>
    <t>PROWASTE-rt5949 v       0.000000006195009</t>
  </si>
  <si>
    <t>PROWASTE-rt5966 v       0.000000038871300</t>
  </si>
  <si>
    <t>PROWASTE-rt5972 v       0.000000081409106</t>
  </si>
  <si>
    <t>PROWASTE-rt6000 v       0.000000165752462</t>
  </si>
  <si>
    <t>PROWASTE-rt6001 v       0.000000063824728</t>
  </si>
  <si>
    <t>PROWASTE-rt6009 v       0.000000040942951</t>
  </si>
  <si>
    <t>PROWASTE-rt6050 v       0.000000184270543</t>
  </si>
  <si>
    <t>PROWASTE-rt6068 v       0.000000012496872</t>
  </si>
  <si>
    <t>PROWASTE-rt6091 v       0.000000043619722</t>
  </si>
  <si>
    <t>PROWASTE-rt6095 v       0.000000009173049</t>
  </si>
  <si>
    <t>PROWASTE-rt6112 v       0.000000009271005</t>
  </si>
  <si>
    <t>PROWASTE-rt6131 v       0.000000852753183</t>
  </si>
  <si>
    <t>PROWASTE-rt6162 v       0.000000013508078</t>
  </si>
  <si>
    <t>PROWASTE-rt6173 v       0.000000015590906</t>
  </si>
  <si>
    <t>PROWASTE-rt6177 v       0.000000141843826</t>
  </si>
  <si>
    <t>PROWASTE-rt6186 v       0.000000063450707</t>
  </si>
  <si>
    <t>PROWASTE-rt6190 v       0.000000055524502</t>
  </si>
  <si>
    <t>PROWASTE-rt6191 v       0.000000131381722</t>
  </si>
  <si>
    <t>PROWASTE-rt6197 v       0.000000011593497</t>
  </si>
  <si>
    <t>PROWASTE-rt6199 v       0.000000138525310</t>
  </si>
  <si>
    <t>PROWASTE-rt6208_c       v       0.000000141119012</t>
  </si>
  <si>
    <t>PROWASTE-rt6217 v       0.000000526010990</t>
  </si>
  <si>
    <t>PROWASTE-rt6229_c       v       0.000000703231026</t>
  </si>
  <si>
    <t>PROWASTE-rt6232 v       0.000000054387220</t>
  </si>
  <si>
    <t>PROWASTE-rt6234 v       0.000000000619066</t>
  </si>
  <si>
    <t>PROWASTE-rt6242_c       v       0.000000392552976</t>
  </si>
  <si>
    <t>PROWASTE-rt6247 v       0.000000474573776</t>
  </si>
  <si>
    <t>PROWASTE-rt6249 v       0.000000015528750</t>
  </si>
  <si>
    <t>PROWASTE-rt6258 v       0.000000075592185</t>
  </si>
  <si>
    <t>PROWASTE-rt6259 v       0.000000037491297</t>
  </si>
  <si>
    <t>PROWASTE-rt6294 v       0.000000199390607</t>
  </si>
  <si>
    <t>PROWASTE-rt6298 v       0.000000009994985</t>
  </si>
  <si>
    <t>PROWASTE-rt6341 v       0.000000264948657</t>
  </si>
  <si>
    <t>PROWASTE-rt6350 v       0.000000006973909</t>
  </si>
  <si>
    <t>PROWASTE-rt6356 v       0.000000061614035</t>
  </si>
  <si>
    <t>PROWASTE-rt6375 v       0.000000017419497</t>
  </si>
  <si>
    <t>PROWASTE-rt6386 v       0.000000012299892</t>
  </si>
  <si>
    <t>PROWASTE-rt6409 v       0.000000012875556</t>
  </si>
  <si>
    <t>PROWASTE-rt6418 v       0.000002023834687</t>
  </si>
  <si>
    <t>PROWASTE-rt6420 v       0.000000000864724</t>
  </si>
  <si>
    <t>PROWASTE-rt6434_c       v       0.000000171979149</t>
  </si>
  <si>
    <t>PROWASTE-rt6435 v       0.000000152206385</t>
  </si>
  <si>
    <t>PROWASTE-rt6437 v       0.000000571005621</t>
  </si>
  <si>
    <t>PROWASTE-rt6468 v       0.000000026138716</t>
  </si>
  <si>
    <t>PROWASTE-rt6471 v       0.000000078769226</t>
  </si>
  <si>
    <t>PROWASTE-rt6476 v       0.000000023344621</t>
  </si>
  <si>
    <t>PROWASTE-rt6481 v       0.000000008981477</t>
  </si>
  <si>
    <t>PROWASTE-rt6488_m       v       0.000000946700413</t>
  </si>
  <si>
    <t>PROWASTE-rt6498 v       0.000000640860912</t>
  </si>
  <si>
    <t>PROWASTE-rt6500 v       0.000000127116099</t>
  </si>
  <si>
    <t>PROWASTE-rt6501 v       0.000000000549689</t>
  </si>
  <si>
    <t>PROWASTE-rt6510 v       0.000000180048446</t>
  </si>
  <si>
    <t>PROWASTE-rt6512 v       0.000000020446565</t>
  </si>
  <si>
    <t>PROWASTE-rt6518 v       0.000000008598731</t>
  </si>
  <si>
    <t>PROWASTE-rt6543 v       0.000000025709823</t>
  </si>
  <si>
    <t>PROWASTE-rt6544 v       0.000001357597530</t>
  </si>
  <si>
    <t>PROWASTE-rt6546 v       0.000000402325787</t>
  </si>
  <si>
    <t>PROWASTE-rt6557 v       0.000000169927598</t>
  </si>
  <si>
    <t>PROWASTE-rt6574 v       0.000000045517799</t>
  </si>
  <si>
    <t>PROWASTE-rt6582 v       0.000000037490899</t>
  </si>
  <si>
    <t>PROWASTE-rt6588 v       0.000000890876624</t>
  </si>
  <si>
    <t>PROWASTE-rt6592 v       0.000000039389870</t>
  </si>
  <si>
    <t>PROWASTE-rt6603 v       0.000000181238336</t>
  </si>
  <si>
    <t>PROWASTE-rt6611 v       0.000000002333059</t>
  </si>
  <si>
    <t>PROWASTE-rt6640 v       0.000000000000000</t>
  </si>
  <si>
    <t>PROWASTE-rt6665 v       0.000000262346275</t>
  </si>
  <si>
    <t>PROWASTE-rt6669 v       0.000000123184565</t>
  </si>
  <si>
    <t>PROWASTE-rt6691 v       0.000000037447408</t>
  </si>
  <si>
    <t>PROWASTE-rt6692_m       v       0.000000048119447</t>
  </si>
  <si>
    <t>PROWASTE-rt6698 v       0.000000090834006</t>
  </si>
  <si>
    <t>PROWASTE-rt6718_vm      v       0.000000000000000</t>
  </si>
  <si>
    <t>PROWASTE-rt6727 v       0.000000016878251</t>
  </si>
  <si>
    <t>PROWASTE-rt6741 v       0.000000078333800</t>
  </si>
  <si>
    <t>PROWASTE-rt6753 v       0.000000078471456</t>
  </si>
  <si>
    <t>PROWASTE-rt6761 v       0.000000223022178</t>
  </si>
  <si>
    <t>PROWASTE-rt6769 v       0.000000370029284</t>
  </si>
  <si>
    <t>PROWASTE-rt6791 v       0.000000043039240</t>
  </si>
  <si>
    <t>PROWASTE-rt6799 v       0.000002863895833</t>
  </si>
  <si>
    <t>PROWASTE-rt6811 v       0.000000484441981</t>
  </si>
  <si>
    <t>PROWASTE-rt6812 v       0.000000099089943</t>
  </si>
  <si>
    <t>PROWASTE-rt6816 v       0.000000165146130</t>
  </si>
  <si>
    <t>PROWASTE-rt6820 v       0.000000040610599</t>
  </si>
  <si>
    <t>PROWASTE-rt6827 v       0.000000080617545</t>
  </si>
  <si>
    <t>PROWASTE-rt6850 v       0.000000381234975</t>
  </si>
  <si>
    <t>PROWASTE-rt6860 v       0.000000161122113</t>
  </si>
  <si>
    <t>PROWASTE-rt6872 v       0.000000057580389</t>
  </si>
  <si>
    <t>PROWASTE-rt6880 v       0.000000015017555</t>
  </si>
  <si>
    <t>PROWASTE-rt6884 v       0.000000099466717</t>
  </si>
  <si>
    <t>PROWASTE-rt6885 v       0.000000003813315</t>
  </si>
  <si>
    <t>PROWASTE-rt6908 v       0.000000466719612</t>
  </si>
  <si>
    <t>PROWASTE-rt6932 v       0.000000135916741</t>
  </si>
  <si>
    <t>PROWASTE-rt6941 v       0.000000088952141</t>
  </si>
  <si>
    <t>PROWASTE-rt6946 v       0.000000009308937</t>
  </si>
  <si>
    <t>PROWASTE-rt6960 v       0.000000131163642</t>
  </si>
  <si>
    <t>PROWASTE-rt6971_x       v       0.000000073316781</t>
  </si>
  <si>
    <t>PROWASTE-rt6972_en      v       0.000000012188146</t>
  </si>
  <si>
    <t>PROWASTE-rt6980 v       0.000000036790799</t>
  </si>
  <si>
    <t>PROWASTE-rt6983 v       0.000000655019714</t>
  </si>
  <si>
    <t>PROWASTE-rt6998 v       0.000000785081262</t>
  </si>
  <si>
    <t>PROWASTE-rt7036 v       0.000000150399165</t>
  </si>
  <si>
    <t>PROWASTE-rt7041 v       0.000000462779723</t>
  </si>
  <si>
    <t>PROWASTE-rt7050 v       0.000000023118427</t>
  </si>
  <si>
    <t>PROWASTE-rt7052 v       0.000002594859092</t>
  </si>
  <si>
    <t>PROWASTE-rt7055 v       0.000001721135499</t>
  </si>
  <si>
    <t>PROWASTE-rt7056 v       0.000000274824727</t>
  </si>
  <si>
    <t>PROWASTE-rt7057 v       0.000000019700172</t>
  </si>
  <si>
    <t>PROWASTE-rt7067 v       0.000000033804545</t>
  </si>
  <si>
    <t>PROWASTE-rt7070 v       0.000000706842233</t>
  </si>
  <si>
    <t>PROWASTE-rt7081 v       0.000000013252318</t>
  </si>
  <si>
    <t>PROWASTE-rt7110 v       0.000000273634628</t>
  </si>
  <si>
    <t>PROWASTE-rt7114_c       v       0.000000322176908</t>
  </si>
  <si>
    <t>PROWASTE-rt7115 v       0.000000101864311</t>
  </si>
  <si>
    <t>PROWASTE-rt7120 v       0.000001418694462</t>
  </si>
  <si>
    <t>PROWASTE-rt7128_m       v       0.000001249523590</t>
  </si>
  <si>
    <t>PROWASTE-rt7131 v       0.000000042847246</t>
  </si>
  <si>
    <t>PROWASTE-rt7136 v       0.000000398161350</t>
  </si>
  <si>
    <t>PROWASTE-rt7138 v       0.000000006699894</t>
  </si>
  <si>
    <t>PROWASTE-rt7150 v       0.000000064508537</t>
  </si>
  <si>
    <t>PROWASTE-rt7165 v       0.000000019915979</t>
  </si>
  <si>
    <t>PROWASTE-rt7177_c       v       0.000000005476279</t>
  </si>
  <si>
    <t>PROWASTE-rt7188 v       0.000000030581098</t>
  </si>
  <si>
    <t>PROWASTE-rt7201 v       0.000000041958222</t>
  </si>
  <si>
    <t>PROWASTE-rt7207_rm      v       0.000000033406665</t>
  </si>
  <si>
    <t>PROWASTE-rt7221 v       0.000003572063626</t>
  </si>
  <si>
    <t>PROWASTE-rt7226 v       0.000000026224242</t>
  </si>
  <si>
    <t>PROWASTE-rt7263_c       v       0.000001718044447</t>
  </si>
  <si>
    <t>PROWASTE-rt7295 v       0.000000005797887</t>
  </si>
  <si>
    <t>PROWASTE-rt7311 v       0.000003719806125</t>
  </si>
  <si>
    <t>PROWASTE-rt7313 v       0.000000504551648</t>
  </si>
  <si>
    <t>PROWASTE-rt7317 v       0.000000389294303</t>
  </si>
  <si>
    <t>PROWASTE-rt7325 v       0.000000021301779</t>
  </si>
  <si>
    <t>PROWASTE-rt7326 v       0.000000076574313</t>
  </si>
  <si>
    <t>PROWASTE-rt7344 v       0.000000183227896</t>
  </si>
  <si>
    <t>PROWASTE-rt7345 v       0.000000101680435</t>
  </si>
  <si>
    <t>PROWASTE-rt7353 v       0.000002032268508</t>
  </si>
  <si>
    <t>PROWASTE-rt7368 v       0.000000006616182</t>
  </si>
  <si>
    <t>PROWASTE-rt7376 v       0.000000302608782</t>
  </si>
  <si>
    <t>PROWASTE-rt7380 v       0.000000150495526</t>
  </si>
  <si>
    <t>PROWASTE-rt7383 v       0.000000008127629</t>
  </si>
  <si>
    <t>PROWASTE-rt7388 v       0.000000433276107</t>
  </si>
  <si>
    <t>PROWASTE-rt7390 v       0.000000188083214</t>
  </si>
  <si>
    <t>PROWASTE-rt7391 v       0.000000050022498</t>
  </si>
  <si>
    <t>PROWASTE-rt7394 v       0.000000000758696</t>
  </si>
  <si>
    <t>PROWASTE-rt7405 v       0.000000161117180</t>
  </si>
  <si>
    <t>PROWASTE-rt7415_m       v       0.000000104071768</t>
  </si>
  <si>
    <t>PROWASTE-rt7423 v       0.000000136136491</t>
  </si>
  <si>
    <t>PROWASTE-rt7437 v       0.000000418791584</t>
  </si>
  <si>
    <t>PROWASTE-rt7438 v       0.000000002325181</t>
  </si>
  <si>
    <t>PROWASTE-rt7460 v       0.000000020394740</t>
  </si>
  <si>
    <t>PROWASTE-rt7461 v       0.000000122403928</t>
  </si>
  <si>
    <t>PROWASTE-rt7471 v       0.000000048472054</t>
  </si>
  <si>
    <t>PROWASTE-rt7477 v       0.000000007520511</t>
  </si>
  <si>
    <t>PROWASTE-rt7480 v       0.000000310550843</t>
  </si>
  <si>
    <t>PROWASTE-rt7489_m       v       0.000000008549101</t>
  </si>
  <si>
    <t>PROWASTE-rt7496 v       0.000000378740548</t>
  </si>
  <si>
    <t>PROWASTE-rt7506 v       0.000000032339668</t>
  </si>
  <si>
    <t>PROWASTE-rt7511 v       0.000002566498283</t>
  </si>
  <si>
    <t>PROWASTE-rt7537 v       0.000000171806493</t>
  </si>
  <si>
    <t>PROWASTE-rt7540_m       v       0.000000064138095</t>
  </si>
  <si>
    <t>PROWASTE-rt7571 v       0.000000062970254</t>
  </si>
  <si>
    <t>PROWASTE-rt7574 v       0.000000001205289</t>
  </si>
  <si>
    <t>PROWASTE-rt7579 v       0.000000459197941</t>
  </si>
  <si>
    <t>PROWASTE-rt7589 v       0.000000252958723</t>
  </si>
  <si>
    <t>PROWASTE-rt7594 v       0.000000009520983</t>
  </si>
  <si>
    <t>PROWASTE-rt7595 v       0.000000337084135</t>
  </si>
  <si>
    <t>PROWASTE-rt7599 v       0.000001438403669</t>
  </si>
  <si>
    <t>PROWASTE-rt7605 v       0.000000395518101</t>
  </si>
  <si>
    <t>PROWASTE-rt7614 v       0.000000022397518</t>
  </si>
  <si>
    <t>PROWASTE-rt7616 v       0.000000018214568</t>
  </si>
  <si>
    <t>PROWASTE-rt7626 v       0.000000305656303</t>
  </si>
  <si>
    <t>PROWASTE-rt7643 v       0.000000050144243</t>
  </si>
  <si>
    <t>PROWASTE-rt7648 v       0.000000217960093</t>
  </si>
  <si>
    <t>PROWASTE-rt7651_n       v       0.000001330399124</t>
  </si>
  <si>
    <t>PROWASTE-rt7662 v       0.000000008656634</t>
  </si>
  <si>
    <t>PROWASTE-rt7669 v       0.000000037651188</t>
  </si>
  <si>
    <t>PROWASTE-rt7678 v       0.000000335213729</t>
  </si>
  <si>
    <t>PROWASTE-rt7680 v       0.000000053269842</t>
  </si>
  <si>
    <t>PROWASTE-rt7697 v       0.000000012780510</t>
  </si>
  <si>
    <t>PROWASTE-rt7720 v       0.000000034673854</t>
  </si>
  <si>
    <t>PROWASTE-rt7760 v       0.000000038007859</t>
  </si>
  <si>
    <t>PROWASTE-rt7761 v       0.000000004439265</t>
  </si>
  <si>
    <t>PROWASTE-rt7776 v       0.000001425387151</t>
  </si>
  <si>
    <t>PROWASTE-rt7777 v       0.000000020534990</t>
  </si>
  <si>
    <t>PROWASTE-rt7813 v       0.000000191413111</t>
  </si>
  <si>
    <t>PROWASTE-rt7814 v       0.000000063218441</t>
  </si>
  <si>
    <t>PROWASTE-rt7817 v       0.000000000191021</t>
  </si>
  <si>
    <t>PROWASTE-rt7819 v       0.000000003386020</t>
  </si>
  <si>
    <t>PROWASTE-rt7825 v       0.000000123273139</t>
  </si>
  <si>
    <t>PROWASTE-rt7828 v       0.000000820753007</t>
  </si>
  <si>
    <t>PROWASTE-rt7829 v       0.000000048008031</t>
  </si>
  <si>
    <t>PROWASTE-rt7835 v       0.000000162828898</t>
  </si>
  <si>
    <t>PROWASTE-rt7838 v       0.000000275815509</t>
  </si>
  <si>
    <t>PROWASTE-rt7840 v       0.000000226345967</t>
  </si>
  <si>
    <t>PROWASTE-rt7845 v       0.000000043831841</t>
  </si>
  <si>
    <t>PROWASTE-rt7857 v       0.000000045527756</t>
  </si>
  <si>
    <t>PROWASTE-rt7872 v       0.000000008209749</t>
  </si>
  <si>
    <t>PROWASTE-rt7873 v       0.000000076019701</t>
  </si>
  <si>
    <t>PROWASTE-rt7877 v       0.000000214594322</t>
  </si>
  <si>
    <t>PROWASTE-rt7896 v       0.000000190020757</t>
  </si>
  <si>
    <t>PROWASTE-rt7899 v       0.000000030782751</t>
  </si>
  <si>
    <t>PROWASTE-rt7905 v       0.000000402741488</t>
  </si>
  <si>
    <t>PROWASTE-rt7907 v       0.000000014776835</t>
  </si>
  <si>
    <t>PROWASTE-rt7908_c       v       0.000000069590043</t>
  </si>
  <si>
    <t>PROWASTE-rt7910 v       0.000000091099387</t>
  </si>
  <si>
    <t>PROWASTE-rt7912 v       0.000000272710743</t>
  </si>
  <si>
    <t>PROWASTE-rt7913 v       0.000000291400713</t>
  </si>
  <si>
    <t>PROWASTE-rt7916_x       v       0.000000049994061</t>
  </si>
  <si>
    <t>PROWASTE-rt7917 v       0.000000052230777</t>
  </si>
  <si>
    <t>PROWASTE-rt7919 v       0.000000026155011</t>
  </si>
  <si>
    <t>PROWASTE-rt7922 v       0.000000086845202</t>
  </si>
  <si>
    <t>PROWASTE-rt7955_m       v       0.000000224519880</t>
  </si>
  <si>
    <t>PROWASTE-rt7962_DKMPPH_c        v       0.000000262619362</t>
  </si>
  <si>
    <t>PROWASTE-rt7991 v       0.000004703822547</t>
  </si>
  <si>
    <t>PROWASTE-rt8001 v       0.000000074457913</t>
  </si>
  <si>
    <t>PROWASTE-rt8029 v       0.000000448828843</t>
  </si>
  <si>
    <t>PROWASTE-rt8036_m       v       0.000000035132397</t>
  </si>
  <si>
    <t>PROWASTE-rt8047 v       0.000000003757673</t>
  </si>
  <si>
    <t>PROWASTE-rt8055 v       0.000000035336695</t>
  </si>
  <si>
    <t>PROWASTE-rt8084 v       0.000000020345743</t>
  </si>
  <si>
    <t>PROWASTE-rt8085 v       0.000000002738950</t>
  </si>
  <si>
    <t>PROWASTE-rt8106 v       0.000000016573841</t>
  </si>
  <si>
    <t>PROWASTE-rt8107 v       0.000000165007328</t>
  </si>
  <si>
    <t>PROWASTE-rt8109 v       0.000000019055400</t>
  </si>
  <si>
    <t>PROWASTE-rt8116 v       0.000000001338866</t>
  </si>
  <si>
    <t>PROWASTE-rt8131 v       0.000000001774023</t>
  </si>
  <si>
    <t>PROWASTE-rt8135 v       0.000000060756433</t>
  </si>
  <si>
    <t>PROWASTE-rt8137 v       0.000000038819722</t>
  </si>
  <si>
    <t>PROWASTE-rt8139 v       0.000000043993744</t>
  </si>
  <si>
    <t>PROWASTE-rt8143 v       0.000000122165808</t>
  </si>
  <si>
    <t>PROWASTE-rt8147 v       0.000000037834222</t>
  </si>
  <si>
    <t>PROWASTE-rt8149 v       0.000000058252817</t>
  </si>
  <si>
    <t>PROWASTE-rt8154 v       0.000000125456905</t>
  </si>
  <si>
    <t>PROWASTE-rt8160_m       v       0.000000248500569</t>
  </si>
  <si>
    <t>PROWASTE-rt8174 v       0.000000001133962</t>
  </si>
  <si>
    <t>PROWASTE-rt8181 v       0.000000108037758</t>
  </si>
  <si>
    <t>PROWASTE-rt8184 v       0.000000037446885</t>
  </si>
  <si>
    <t>PROWASTE-rt8196 v       0.000000156304349</t>
  </si>
  <si>
    <t>PROWASTE-rt8223 v       0.000000228407782</t>
  </si>
  <si>
    <t>PROWASTE-rt8224 v       0.000000257282622</t>
  </si>
  <si>
    <t>PROWASTE-rt8239 v       0.000000061084056</t>
  </si>
  <si>
    <t>PROWASTE-rt8250 v       0.000000010576863</t>
  </si>
  <si>
    <t>PROWASTE-rt8251 v       0.000000012256007</t>
  </si>
  <si>
    <t>PROWASTE-rt8262 v       0.000001208184356</t>
  </si>
  <si>
    <t>PROWASTE-rt8267_x       v       0.000000046581320</t>
  </si>
  <si>
    <t>PROWASTE-rt8268 v       0.000000000201822</t>
  </si>
  <si>
    <t>PROWASTE-rt8272 v       0.000000009188297</t>
  </si>
  <si>
    <t>PROWASTE-rt8273 v       0.000000273869282</t>
  </si>
  <si>
    <t>PROWASTE-rt8275 v       0.000000279732131</t>
  </si>
  <si>
    <t>PROWASTE-rt8287 v       0.000000000000000</t>
  </si>
  <si>
    <t>PROWASTE-rt8291 v       0.000000079597851</t>
  </si>
  <si>
    <t>PROWASTE-rt8298 v       0.000000124457149</t>
  </si>
  <si>
    <t>PROWASTE-rt8313 v       0.000000395219013</t>
  </si>
  <si>
    <t>PROWASTE-rt8327 v       0.000000253904182</t>
  </si>
  <si>
    <t>PROWASTE-rt8345 v       0.000000308244921</t>
  </si>
  <si>
    <t>PROWASTE-rt8357 v       0.000000007805235</t>
  </si>
  <si>
    <t>PROWASTE-rt8364 v       0.000000066511352</t>
  </si>
  <si>
    <t>PROWASTE-rt8374 v       0.000000151843737</t>
  </si>
  <si>
    <t>PROWASTE-rt8378 v       0.000000350031209</t>
  </si>
  <si>
    <t>PROWASTE-rt8390 v       0.000000013332418</t>
  </si>
  <si>
    <t>PROWASTE-rt8393 v       0.000000008965016</t>
  </si>
  <si>
    <t>PROWASTE-rt8407 v       0.000000035455589</t>
  </si>
  <si>
    <t>PROWASTE-rt8431 v       0.000000155619400</t>
  </si>
  <si>
    <t>PROWASTE-rt8446 v       0.000000004953307</t>
  </si>
  <si>
    <t>PROWASTE-rt8465 v       0.000000767417716</t>
  </si>
  <si>
    <t>PROWASTE-rt8468 v       0.000000243487406</t>
  </si>
  <si>
    <t>PROWASTE-rt8469 v       0.000000007720799</t>
  </si>
  <si>
    <t>PROWASTE-rt8483 v       0.000000042698343</t>
  </si>
  <si>
    <t>PROWASTE-rt8484 v       0.000000013205823</t>
  </si>
  <si>
    <t>PROWASTE-rt8485 v       0.000000371182096</t>
  </si>
  <si>
    <t>PROWASTE-ASC1   v       0.000002010002235</t>
  </si>
  <si>
    <t>PROWASTE-RPL10  v       0.000000699130806</t>
  </si>
  <si>
    <t>PROWASTE-RPL11A v       0.000000201141236</t>
  </si>
  <si>
    <t>PROWASTE-RPL12A v       0.000001327056224</t>
  </si>
  <si>
    <t>PROWASTE-RPL13A v       0.000000143992836</t>
  </si>
  <si>
    <t>PROWASTE-RPL16A v       0.000000893750339</t>
  </si>
  <si>
    <t>PROWASTE-RPL17A v       0.000001441922418</t>
  </si>
  <si>
    <t>PROWASTE-RPL18A v       0.000000458238590</t>
  </si>
  <si>
    <t>PROWASTE-RPL19A v       0.000001607404958</t>
  </si>
  <si>
    <t>PROWASTE-RPL1A  v       0.000000818171178</t>
  </si>
  <si>
    <t>PROWASTE-RPL20A v       0.000001024040546</t>
  </si>
  <si>
    <t>PROWASTE-RPL21A v       0.000000128931479</t>
  </si>
  <si>
    <t>PROWASTE-RPL21B v       0.000000773044789</t>
  </si>
  <si>
    <t>PROWASTE-RPL22A v       0.000001587511854</t>
  </si>
  <si>
    <t>PROWASTE-RPL23A v       0.000000982481833</t>
  </si>
  <si>
    <t>PROWASTE-RPL24A v       0.000000036944164</t>
  </si>
  <si>
    <t>PROWASTE-RPL25  v       0.000001754109970</t>
  </si>
  <si>
    <t>PROWASTE-RPL26A v       0.000001959960134</t>
  </si>
  <si>
    <t>PROWASTE-RPL27A v       0.000000904304607</t>
  </si>
  <si>
    <t>PROWASTE-RPL28  v       0.000001304842930</t>
  </si>
  <si>
    <t>PROWASTE-RPL3   v       0.000000307620941</t>
  </si>
  <si>
    <t>PROWASTE-RPL30  v       0.000000333127720</t>
  </si>
  <si>
    <t>PROWASTE-RPL31A v       0.000001843727183</t>
  </si>
  <si>
    <t>PROWASTE-RPL32  v       0.000000814046872</t>
  </si>
  <si>
    <t>PROWASTE-RPL33A v       0.000003858990835</t>
  </si>
  <si>
    <t>PROWASTE-RPL34A v       0.000000713789000</t>
  </si>
  <si>
    <t>PROWASTE-RPL35A v       0.000000322208179</t>
  </si>
  <si>
    <t>PROWASTE-RPL36A v       0.000000934548356</t>
  </si>
  <si>
    <t>PROWASTE-RPL37A v       0.000000046462051</t>
  </si>
  <si>
    <t>PROWASTE-RPL38  v       0.000000727359242</t>
  </si>
  <si>
    <t>PROWASTE-RPL42A v       0.000000171563537</t>
  </si>
  <si>
    <t>PROWASTE-RPL43A v       0.000000397613634</t>
  </si>
  <si>
    <t>PROWASTE-RPL4A  v       0.000001279662156</t>
  </si>
  <si>
    <t>PROWASTE-RPL5   v       0.000000773822243</t>
  </si>
  <si>
    <t>PROWASTE-RPL6A  v       0.000000898375083</t>
  </si>
  <si>
    <t>PROWASTE-RPL7A  v       0.000001315253171</t>
  </si>
  <si>
    <t>PROWASTE-RPL8A  v       0.000001195441978</t>
  </si>
  <si>
    <t>PROWASTE-RPL8B  v       0.000000303890660</t>
  </si>
  <si>
    <t>PROWASTE-RPL9A  v       0.000002288121651</t>
  </si>
  <si>
    <t>PROWASTE-RPP0   v       0.000002354105646</t>
  </si>
  <si>
    <t>PROWASTE-RPP2A  v       0.000006992232647</t>
  </si>
  <si>
    <t>PROWASTE-RPS0A  v       0.000001677311141</t>
  </si>
  <si>
    <t>PROWASTE-RPS10A v       0.000001415256317</t>
  </si>
  <si>
    <t>PROWASTE-RPS11A v       0.000000449181089</t>
  </si>
  <si>
    <t>PROWASTE-RPS12  v       0.000001492722710</t>
  </si>
  <si>
    <t>PROWASTE-RPS13  v       0.000000248878558</t>
  </si>
  <si>
    <t>PROWASTE-RPS14A v       0.000000960337027</t>
  </si>
  <si>
    <t>PROWASTE-RPS15  v       0.000000182911493</t>
  </si>
  <si>
    <t>PROWASTE-RPS16A v       0.000001871773355</t>
  </si>
  <si>
    <t>PROWASTE-RPS17A v       0.000000038865323</t>
  </si>
  <si>
    <t>PROWASTE-RPS18A v       0.000002470716085</t>
  </si>
  <si>
    <t>PROWASTE-RPS19A v       0.000003130235195</t>
  </si>
  <si>
    <t>PROWASTE-RPS1A  v       0.000001741291365</t>
  </si>
  <si>
    <t>PROWASTE-RPS2   v       0.000000877111783</t>
  </si>
  <si>
    <t>PROWASTE-RPS20  v       0.000002306982864</t>
  </si>
  <si>
    <t>PROWASTE-RPS21A v       0.000002197189847</t>
  </si>
  <si>
    <t>PROWASTE-RPS22A v       0.000001229640578</t>
  </si>
  <si>
    <t>PROWASTE-RPS24A v       0.000000279191199</t>
  </si>
  <si>
    <t>PROWASTE-RPS25A v       0.000001906943821</t>
  </si>
  <si>
    <t>PROWASTE-RPS26A v       0.000000644770435</t>
  </si>
  <si>
    <t>PROWASTE-RPS27A v       0.000000852806549</t>
  </si>
  <si>
    <t>PROWASTE-RPS28A v       0.000001714601176</t>
  </si>
  <si>
    <t>PROWASTE-RPS29A v       0.000000758578741</t>
  </si>
  <si>
    <t>PROWASTE-RPS3   v       0.000002630569277</t>
  </si>
  <si>
    <t>PROWASTE-RPS31  v       0.000000093437476</t>
  </si>
  <si>
    <t>PROWASTE-RPS4A  v       0.000001211651705</t>
  </si>
  <si>
    <t>PROWASTE-RPS5   v       0.000002528345660</t>
  </si>
  <si>
    <t>PROWASTE-RPS6A  v       0.000000177691436</t>
  </si>
  <si>
    <t>PROWASTE-RPS7A  v       0.000001581946487</t>
  </si>
  <si>
    <t>PROWASTE-RPS8A  v       0.000001188606440</t>
  </si>
  <si>
    <t>PROWASTE-RPS9A  v       0.000002040447583</t>
  </si>
  <si>
    <t>PROWASTE-IMG1   v       0.000000072803438</t>
  </si>
  <si>
    <t>PROWASTE-IMG2   v       0.000000451368882</t>
  </si>
  <si>
    <t>PROWASTE-MNP1   v       0.000000355388530</t>
  </si>
  <si>
    <t>PROWASTE-MRP17  v       0.000000235650665</t>
  </si>
  <si>
    <t>PROWASTE-MRP2   v       0.000000082218652</t>
  </si>
  <si>
    <t>PROWASTE-MRP20  v       0.000000161095560</t>
  </si>
  <si>
    <t>PROWASTE-MRP21  v       0.000003919896665</t>
  </si>
  <si>
    <t>PROWASTE-MRP4   v       0.000000076568028</t>
  </si>
  <si>
    <t>PROWASTE-MRP7   v       0.000000165103948</t>
  </si>
  <si>
    <t>PROWASTE-MRPL1  v       0.000000226020409</t>
  </si>
  <si>
    <t>PROWASTE-MRPL10 v       0.000000150462902</t>
  </si>
  <si>
    <t>PROWASTE-MRPL11 v       0.000000561693027</t>
  </si>
  <si>
    <t>PROWASTE-MRPL16 v       0.000000085664167</t>
  </si>
  <si>
    <t>PROWASTE-MRPL17 v       0.000000152192127</t>
  </si>
  <si>
    <t>PROWASTE-MRPL19 v       0.000000491707600</t>
  </si>
  <si>
    <t>PROWASTE-MRPL20 v       0.000000029317883</t>
  </si>
  <si>
    <t>PROWASTE-MRPL22 v       0.000000073962908</t>
  </si>
  <si>
    <t>PROWASTE-MRPL23 v       0.000000289198311</t>
  </si>
  <si>
    <t>PROWASTE-MRPL24 v       0.000000156817817</t>
  </si>
  <si>
    <t>PROWASTE-MRPL28 v       0.000000273474167</t>
  </si>
  <si>
    <t>PROWASTE-MRPL3  v       0.000000258449559</t>
  </si>
  <si>
    <t>PROWASTE-MRPL31 v       0.000000026846413</t>
  </si>
  <si>
    <t>PROWASTE-MRPL33 v       0.000000148475015</t>
  </si>
  <si>
    <t>PROWASTE-MRPL35 v       0.000000082847043</t>
  </si>
  <si>
    <t>PROWASTE-MRPL37 v       0.000000028271671</t>
  </si>
  <si>
    <t>PROWASTE-MRPL39 v       0.000000218156265</t>
  </si>
  <si>
    <t>PROWASTE-MRPL4  v       0.000000133307188</t>
  </si>
  <si>
    <t>PROWASTE-MRPL49 v       0.000000174108818</t>
  </si>
  <si>
    <t>PROWASTE-MRPL51 v       0.000000454754408</t>
  </si>
  <si>
    <t>PROWASTE-MRPL6  v       0.000000186659132</t>
  </si>
  <si>
    <t>PROWASTE-MRPL7  v       0.000000121271472</t>
  </si>
  <si>
    <t>PROWASTE-MRPL9  v       0.000000063399489</t>
  </si>
  <si>
    <t>PROWASTE-MRPS16 v       0.000000237033658</t>
  </si>
  <si>
    <t>PROWASTE-MRPS18 v       0.000000123408696</t>
  </si>
  <si>
    <t>PROWASTE-MRPS28 v       0.000000043460220</t>
  </si>
  <si>
    <t>PROWASTE-MRPS5  v       0.000000536201704</t>
  </si>
  <si>
    <t>PROWASTE-MRPS8  v       0.000000238727963</t>
  </si>
  <si>
    <t>PROWASTE-MRPS9  v       0.000000129306339</t>
  </si>
  <si>
    <t>PROWASTE-NAM9   v       0.000000128359055</t>
  </si>
  <si>
    <t>PROWASTE-RML2   v       0.000000145078036</t>
  </si>
  <si>
    <t>PROWASTE-RSM10  v       0.000000173655448</t>
  </si>
  <si>
    <t>PROWASTE-RSM18  v       0.000000102751822</t>
  </si>
  <si>
    <t>PROWASTE-RSM23  v       0.000000121159133</t>
  </si>
  <si>
    <t>PROWASTE-RSM24  v       0.000000174365765</t>
  </si>
  <si>
    <t>PROWASTE-RSM27  v       0.000000069339982</t>
  </si>
  <si>
    <t>PROWASTE-RSM7   v       0.000000137521049</t>
  </si>
  <si>
    <t>PROWASTE-SWS2   v       0.000000024388471</t>
  </si>
  <si>
    <t>PROWASTE-YML6   v       0.000000110051873</t>
  </si>
  <si>
    <t>PROWASTE-TOTALPROTEIN   v       0.016474238569164</t>
  </si>
  <si>
    <t>BIOSYN-BIODILAERO       v       100.000000000000000</t>
  </si>
  <si>
    <t>BIOSYN-PROTTOBIO        v       36.795533239888600</t>
  </si>
  <si>
    <t>BIOSYN-PROTMODELED      v       16.925945290348754</t>
  </si>
  <si>
    <t>BIOSYN-PROTDUMMY        v       19.869587949539845</t>
  </si>
  <si>
    <t>BIOSYN-PROTDUMMY2       v       16.908939541871092</t>
  </si>
  <si>
    <t>BIOSYN-PROTCYT  v       0.012044395550550</t>
  </si>
  <si>
    <t>BIOSYN-PROTMITO v       0.004961352927111</t>
  </si>
  <si>
    <t>BIOSYN-CARB     v       36.442355754162000</t>
  </si>
  <si>
    <t>BIOSYN-CARB1    v       1.887915489029922</t>
  </si>
  <si>
    <t>BIOSYN-CARB2    v       1.722788691377668</t>
  </si>
  <si>
    <t>BIOSYN-CARB3    v       5.310486114008695</t>
  </si>
  <si>
    <t>BIOSYN-CARB4    v       111.250539305609700</t>
  </si>
  <si>
    <t>BIOSYN-CARB5    v       29.276646981216278</t>
  </si>
  <si>
    <t>BIOSYN-CARB6    v       2.630324811831805</t>
  </si>
  <si>
    <t>BIOSYN-RNA      v       7.475411302615349</t>
  </si>
  <si>
    <t>BIOSYN-RNA1     v       4.489687417016301</t>
  </si>
  <si>
    <t>BIOSYN-RNA2     v       7.836876150001415</t>
  </si>
  <si>
    <t>BIOSYN-RNA3     v       6.866781269112021</t>
  </si>
  <si>
    <t>BIOSYN-RNA4     v       4.107971349389643</t>
  </si>
  <si>
    <t>BIOSYN-RNA5     v       1.121311695392302</t>
  </si>
  <si>
    <t>BIOSYN-RNA6     v       0.373770565130767</t>
  </si>
  <si>
    <t>BIOSYN-RNA7     v       5.979296133062821</t>
  </si>
  <si>
    <t>BIOSYN-LIPID    v       13.698022228323200</t>
  </si>
  <si>
    <t>BIOSYN-LIPID1   v       11.398319652365320</t>
  </si>
  <si>
    <t>BIOSYN-LIPID2   v       1.405298993187282</t>
  </si>
  <si>
    <t>BIOSYN-LIPID3   v       0.053094148761975</t>
  </si>
  <si>
    <t>BIOSYN-LIPID4   v       0.035323983394672</t>
  </si>
  <si>
    <t>BIOSYN-LIPID5   v       0.064875711505491</t>
  </si>
  <si>
    <t>BIOSYN-LIPID6   v       0.135442462583183</t>
  </si>
  <si>
    <t>BIOSYN-LIPID7   v       0.036340956020077</t>
  </si>
  <si>
    <t>BIOSYN-LIPID8   v       0.004558275820660</t>
  </si>
  <si>
    <t>BIOSYN-LIPID9   v       0.028019935140139</t>
  </si>
  <si>
    <t>BIOSYN-LIPID10  v       2.437667686679118</t>
  </si>
  <si>
    <t>BIOSYN-LIPID11  v       4.574608973199080</t>
  </si>
  <si>
    <t>BIOSYN-LIPID12  v       1.104919719150687</t>
  </si>
  <si>
    <t>BIOSYN-LIPID13  v       0.592528040858074</t>
  </si>
  <si>
    <t>BIOSYN-LIPID14  v       0.898017758574396</t>
  </si>
  <si>
    <t>BIOSYN-DNA      v       1.243706847931510</t>
  </si>
  <si>
    <t>BIOSYN-DNA1     v       0.788437773712321</t>
  </si>
  <si>
    <t>BIOSYN-DNA2     v       1.230608337019796</t>
  </si>
  <si>
    <t>BIOSYN-DNA3     v       1.230610330382801</t>
  </si>
  <si>
    <t>BIOSYN-DNA4     v       0.788439215614665</t>
  </si>
  <si>
    <t>BIOSYN-METAL    v       2.817238660227690</t>
  </si>
  <si>
    <t>BIOSYN-METAL1   v       0.142907485309718</t>
  </si>
  <si>
    <t>BIOSYN-METAL2   v       0.012679480326458</t>
  </si>
  <si>
    <t>BIOSYN-METAL3   v       0.073804640700387</t>
  </si>
  <si>
    <t>BIOSYN-METAL4   v       67.081811742599940</t>
  </si>
  <si>
    <t>BIOSYN-METAL5   v       7.068423400096473</t>
  </si>
  <si>
    <t>BIOSYN-METAL6   v       0.010461186914093</t>
  </si>
  <si>
    <t>BIOSYN-METAL7   v       0.175118658843153</t>
  </si>
  <si>
    <t>BIOSYN-COFACTOR v       0.067529686542473</t>
  </si>
  <si>
    <t>BIOSYN-COFACTOR1        v       0.011112652121901</t>
  </si>
  <si>
    <t>BIOSYN-COFACTOR2        v       0.011112580266082</t>
  </si>
  <si>
    <t>BIOSYN-COFACTOR3        v       0.011112643919112</t>
  </si>
  <si>
    <t>BIOSYN-COFACTOR4        v       0.011112650401387</t>
  </si>
  <si>
    <t>BIOSYN-COFACTOR5        v       0.011112585127912</t>
  </si>
  <si>
    <t>BIOSYN-COFACTOR6        v       0.011112606577171</t>
  </si>
  <si>
    <t>BIOSYN-COFACTOR7        v       0.011112678626092</t>
  </si>
  <si>
    <t>BIOSYN-COFACTOR8        v       0.011112572083290</t>
  </si>
  <si>
    <t>BIOSYN-COFACTOR9        v       0.011112597611967</t>
  </si>
  <si>
    <t>BIOSYN-COFACTOR10       v       0.011112701404370</t>
  </si>
  <si>
    <t>BIOSYN-COFACTOR11       v       0.011112703245475</t>
  </si>
  <si>
    <t>BIOSYN-COFACTOR12       v       0.011112543481148</t>
  </si>
  <si>
    <t>BIOSYN-SO4      v       3.469676097895162</t>
  </si>
  <si>
    <t>BIOSYN-PI       v       11.741055702987945</t>
  </si>
  <si>
    <t>min flux sum</t>
  </si>
  <si>
    <t>RXN-EX_pnto__R_e_REV-SPONT</t>
  </si>
  <si>
    <t>v</t>
  </si>
  <si>
    <t>RXN-EX_ac_e_FWD-SPONT</t>
  </si>
  <si>
    <t>RXN-EX_glc__D_e_REV-SPONT</t>
  </si>
  <si>
    <t>RXN-EX_fol_e_REV-SPONT</t>
  </si>
  <si>
    <t>RXN-EX_fe2_e_REV-SPONT</t>
  </si>
  <si>
    <t>RXN-EX_inost_e_REV-SPONT</t>
  </si>
  <si>
    <t>RXN-EX_o2_e_REV-SPONT</t>
  </si>
  <si>
    <t>RXN-EX_pi_e_FWD-SPONT</t>
  </si>
  <si>
    <t>RXN-EX_pi_e_REV-SPONT</t>
  </si>
  <si>
    <t>RXN-EX_pyr_e_FWD-SPONT</t>
  </si>
  <si>
    <t>RXN-EX_so4_e_REV-SPONT</t>
  </si>
  <si>
    <t>RXN-EX_thm_e_REV-SPONT</t>
  </si>
  <si>
    <t>RXN-EX_h_e_FWD-SPONT</t>
  </si>
  <si>
    <t>RXN-EX_k_e_REV-SPONT</t>
  </si>
  <si>
    <t>RXN-EX_h2o_e_FWD-SPONT</t>
  </si>
  <si>
    <t>RXN-EX_ca2_e_REV-SPONT</t>
  </si>
  <si>
    <t>RXN-EX_cu2_e_REV-SPONT</t>
  </si>
  <si>
    <t>RXN-EX_mg2_e_REV-SPONT</t>
  </si>
  <si>
    <t>RXN-EX_mn2_e_REV-SPONT</t>
  </si>
  <si>
    <t>RXN-EX_zn2_e_REV-SPONT</t>
  </si>
  <si>
    <t>RXN-EX_btn_c_REV-SPONT</t>
  </si>
  <si>
    <t>RXN-13BDGLUCANt_c_en_FWD-SPONT</t>
  </si>
  <si>
    <t>RXN-13GS_c_FWD-rt7616</t>
  </si>
  <si>
    <t>RXN-16GS_c_FWD-rt0150</t>
  </si>
  <si>
    <t>RXN-2OBUTt_c_m_FWD-SPONT</t>
  </si>
  <si>
    <t>RXN-2OXOADPt_c_m_FWD-rt2267</t>
  </si>
  <si>
    <t>RXN-3DSPHR_r_FWD-rt1611</t>
  </si>
  <si>
    <t>RXN-3HACD200_rm_FWD-rt2309</t>
  </si>
  <si>
    <t>RXN-3HACD220_rm_FWD-rt2309</t>
  </si>
  <si>
    <t>RXN-3HACD240_rm_FWD-rt2309</t>
  </si>
  <si>
    <t>RXN-3HACD260_rm_FWD-rt2309</t>
  </si>
  <si>
    <t>RXN-3HAD100_c_FWD-rt0302</t>
  </si>
  <si>
    <t>RXN-3HAD120_c_FWD-rt0302</t>
  </si>
  <si>
    <t>RXN-3HAD140_c_FWD-rt0302</t>
  </si>
  <si>
    <t>RXN-3HAD160_c_FWD-rt0302</t>
  </si>
  <si>
    <t>RXN-3HAD180_c_FWD-rt0302</t>
  </si>
  <si>
    <t>RXN-3HAD40_c_FWD-rt0302</t>
  </si>
  <si>
    <t>RXN-3HAD60_c_FWD-rt0302</t>
  </si>
  <si>
    <t>RXN-3HAD80_c_FWD-rt0302</t>
  </si>
  <si>
    <t>RXN-3HAO_c_FWD-rt0234</t>
  </si>
  <si>
    <t>RXN-3NP4H5MOBCL_m_FWD-SPONT</t>
  </si>
  <si>
    <t>RXN-3NPDHBZH_m_FWD-rt7829</t>
  </si>
  <si>
    <t>RXN-3NPDHMT_m_FWD-rt3097</t>
  </si>
  <si>
    <t>RXN-3OACE200_rm_FWD-rt2975</t>
  </si>
  <si>
    <t>RXN-3OACE220_rm_FWD-rt2975</t>
  </si>
  <si>
    <t>RXN-3OACE240_rm_FWD-rt2975</t>
  </si>
  <si>
    <t>RXN-3OACE260_rm_FWD-rt2975</t>
  </si>
  <si>
    <t>RXN-3OACR200_rm_FWD-rt8327</t>
  </si>
  <si>
    <t>RXN-3OACR220_rm_FWD-rt8327</t>
  </si>
  <si>
    <t>RXN-3OACR240_rm_FWD-rt8327</t>
  </si>
  <si>
    <t>RXN-3OACR260_rm_FWD-rt8327</t>
  </si>
  <si>
    <t>RXN-3OAR100_c_FWD-rt2190</t>
  </si>
  <si>
    <t>RXN-3OAR120_c_FWD-rt2190</t>
  </si>
  <si>
    <t>RXN-3OAR140_c_FWD-rt2190</t>
  </si>
  <si>
    <t>RXN-3OAR160_c_FWD-rt2190</t>
  </si>
  <si>
    <t>RXN-3OAR180_c_FWD-rt2190</t>
  </si>
  <si>
    <t>RXN-3OAR40_c_FWD-rt2190</t>
  </si>
  <si>
    <t>RXN-3OAR60_c_FWD-rt2190</t>
  </si>
  <si>
    <t>RXN-3OAR80_c_FWD-rt2190</t>
  </si>
  <si>
    <t>RXN-3OAS100_c_FWD-rt0409</t>
  </si>
  <si>
    <t>RXN-3OAS120_c_FWD-rt0409</t>
  </si>
  <si>
    <t>RXN-3OAS140_c_FWD-rt0409</t>
  </si>
  <si>
    <t>RXN-3OAS160_c_FWD-rt0409</t>
  </si>
  <si>
    <t>RXN-3OAS180_c_FWD-rt0409</t>
  </si>
  <si>
    <t>RXN-3OAS40_c_FWD-rt0409</t>
  </si>
  <si>
    <t>RXN-3OAS60_c_FWD-rt0409</t>
  </si>
  <si>
    <t>RXN-3OAS80_c_FWD-rt0409</t>
  </si>
  <si>
    <t>RXN-4HBZNPT_m_FWD-rt6869</t>
  </si>
  <si>
    <t>RXN-4HBZt_c_m_FWD-SPONT</t>
  </si>
  <si>
    <t>RXN-5AOPt_c_m_REV-SPONT</t>
  </si>
  <si>
    <t>RXN-AASADy_c_FWD-LYS25</t>
  </si>
  <si>
    <t>RXN-AATA_c_FWD-rt4039</t>
  </si>
  <si>
    <t>RXN-ACACT40ir_c_FWD-rt0310</t>
  </si>
  <si>
    <t>RXN-ACCOAC_c_FWD-rt0271</t>
  </si>
  <si>
    <t>RXN-ACGAM6PS_c_FWD-rt4107</t>
  </si>
  <si>
    <t>RXN-ACGAMPM_c_FWD-rt4597</t>
  </si>
  <si>
    <t>RXN-ACGK_m_FWD-rt1009</t>
  </si>
  <si>
    <t>RXN-ACHBS_m_FWD-ILV26</t>
  </si>
  <si>
    <t>RXN-ACITL_c_FWD-rt1358</t>
  </si>
  <si>
    <t>RXN-ACKr_c_REV-rt5015</t>
  </si>
  <si>
    <t>RXN-ACLS_m_FWD-ILV26</t>
  </si>
  <si>
    <t>RXN-ACOADS180_rm_FWD-rt1362</t>
  </si>
  <si>
    <t>RXN-ACOADS181_rm_FWD-rt0477</t>
  </si>
  <si>
    <t>RXN-ACOADS182_rm_FWD-rt0477</t>
  </si>
  <si>
    <t>RXN-ACOATA_c_FWD-rt0302</t>
  </si>
  <si>
    <t>RXN-ACONTa_m_FWD-rt3256</t>
  </si>
  <si>
    <t>RXN-ACONTb_m_FWD-rt3256</t>
  </si>
  <si>
    <t>RXN-ACOTAi_m_FWD-rt6510</t>
  </si>
  <si>
    <t>RXN-ACt_c_e_FWD-rt7285</t>
  </si>
  <si>
    <t>RXN-ADK1_c_FWD-rt7128_c</t>
  </si>
  <si>
    <t>RXN-ADMDC_c_FWD-rt2849</t>
  </si>
  <si>
    <t>RXN-ADNK1_c_FWD-rt0017</t>
  </si>
  <si>
    <t>RXN-ADPATPt_c_m_FWD-rt4336</t>
  </si>
  <si>
    <t>RXN-ADSK_c_FWD-rt0341</t>
  </si>
  <si>
    <t>RXN-ADSL1r_c_FWD-rt7437</t>
  </si>
  <si>
    <t>RXN-ADSL2i_c_FWD-rt7437</t>
  </si>
  <si>
    <t>RXN-ADSS_c_FWD-rt3802</t>
  </si>
  <si>
    <t>RXN-AFAT_c_FWD-rt3174_c</t>
  </si>
  <si>
    <t>RXN-AGPAT_rm_FWD-rt2059_rm</t>
  </si>
  <si>
    <t>RXN-AGPRi_m_FWD-rt1009</t>
  </si>
  <si>
    <t>RXN-AHCi_c_FWD-rt4544</t>
  </si>
  <si>
    <t>RXN-AHCYSt_c_rm_REV-SPONT</t>
  </si>
  <si>
    <t>RXN-AHSERL2_c_FWD-rt8250</t>
  </si>
  <si>
    <t>RXN-AICART_c_FWD-rt4053</t>
  </si>
  <si>
    <t>RXN-AIRC1_c_FWD-rt3764</t>
  </si>
  <si>
    <t>RXN-AKGDH_m_FWD-KGDCPLX2</t>
  </si>
  <si>
    <t>RXN-AKGMALta_m_FWD-rt2267</t>
  </si>
  <si>
    <t>RXN-ALAS_m_FWD-rt0309</t>
  </si>
  <si>
    <t>RXN-ALAt_c_m_FWD-SPONT</t>
  </si>
  <si>
    <t>RXN-ALATA_L_m_REV-rt1267</t>
  </si>
  <si>
    <t>RXN-ALATRS_c_FWD-rt3605</t>
  </si>
  <si>
    <t>RXN-AMETt_c_m_REV-rt3664</t>
  </si>
  <si>
    <t>RXN-AMETt_c_rm_FWD-SPONT</t>
  </si>
  <si>
    <t>RXN-AMPt_c_l_REV-SPONT</t>
  </si>
  <si>
    <t>RXN-AMPt_c_rm_REV-SPONT</t>
  </si>
  <si>
    <t>RXN-ANPRT_c_FWD-rt1532</t>
  </si>
  <si>
    <t>RXN-ANS_c_FWD-TRP23</t>
  </si>
  <si>
    <t>RXN-ARGSL_c_FWD-rt3236</t>
  </si>
  <si>
    <t>RXN-ARGSS_c_FWD-rt7828</t>
  </si>
  <si>
    <t>RXN-ARGTRS_c_FWD-rt1711</t>
  </si>
  <si>
    <t>RXN-ASAD_c_FWD-rt1962</t>
  </si>
  <si>
    <t>RXN-ASNS1_c_FWD-rt6769</t>
  </si>
  <si>
    <t>RXN-ASNTRS_c_FWD-rt0799</t>
  </si>
  <si>
    <t>RXN-ASPCT_c_FWD-rt8313</t>
  </si>
  <si>
    <t>RXN-ASPK_c_FWD-rt6294</t>
  </si>
  <si>
    <t>RXN-ASPTA_c_REV-rt0568_c</t>
  </si>
  <si>
    <t>RXN-ASPTRS_c_FWD-rt5890</t>
  </si>
  <si>
    <t>RXN-ATPASEP2e_c_FWD-rt0602_c</t>
  </si>
  <si>
    <t>RXN-ATPM_c_FWD-SPONT</t>
  </si>
  <si>
    <t>RXN-ATPPRT_c_FWD-rt1520</t>
  </si>
  <si>
    <t>RXN-ATPS_m_FWD-ATPSCPLX</t>
  </si>
  <si>
    <t>RXN-ATPt_c_en_FWD-SPONT</t>
  </si>
  <si>
    <t>RXN-ATPt_c_en_REV-SPONT</t>
  </si>
  <si>
    <t>RXN-ATPt_c_l_FWD-SPONT</t>
  </si>
  <si>
    <t>RXN-ATPt_c_rm_FWD-SPONT</t>
  </si>
  <si>
    <t>RXN-BPNT_c_FWD-rt2305</t>
  </si>
  <si>
    <t>RXN-C14STR_c_FWD-rt0303</t>
  </si>
  <si>
    <t>RXN-C3STDH1_c_FWD-rt0467</t>
  </si>
  <si>
    <t>RXN-C3STDH2_c_FWD-rt0467</t>
  </si>
  <si>
    <t>RXN-C3STKR1_c_FWD-UNKNOWN</t>
  </si>
  <si>
    <t>RXN-C3STKR2_c_FWD-UNKNOWN</t>
  </si>
  <si>
    <t>RXN-C4STMO1_c_FWD-rt8272</t>
  </si>
  <si>
    <t>RXN-C4STMO2_c_FWD-rt8272</t>
  </si>
  <si>
    <t>RXN-C4STMO3_c_FWD-rt8272</t>
  </si>
  <si>
    <t>RXN-C4STMO4_c_FWD-rt8272</t>
  </si>
  <si>
    <t>RXN-C8STI_c_FWD-rt1745</t>
  </si>
  <si>
    <t>RXN-CA2t_c_e_FWD-UNKNOWN</t>
  </si>
  <si>
    <t>RXN-CBPS_c_FWD-rt3934</t>
  </si>
  <si>
    <t>RXN-CDPDAGS_rm_FWD-rt4513_rm</t>
  </si>
  <si>
    <t>RXN-CDPt_c_rm_REV-SPONT</t>
  </si>
  <si>
    <t>RXN-CERH124A_r_FWD-rt6946</t>
  </si>
  <si>
    <t>RXN-CERS124_c_FWD-rt6800_c</t>
  </si>
  <si>
    <t>RXN-CERS126_c_FWD-rt6800_c</t>
  </si>
  <si>
    <t>RXN-CERS2A26_r_FWD-rt6800_r</t>
  </si>
  <si>
    <t>RXN-CERt_g_r_FWD-SPONT</t>
  </si>
  <si>
    <t>RXN-CHORM_c_FWD-rt1336</t>
  </si>
  <si>
    <t>RXN-CHORS_c_FWD-rt5669</t>
  </si>
  <si>
    <t>RXN-CHRPL_c_FWD-UNKNOWN</t>
  </si>
  <si>
    <t>RXN-CHTNS_c_FWD-rt0073</t>
  </si>
  <si>
    <t>RXN-CITMALta_m_FWD-rt2146</t>
  </si>
  <si>
    <t>RXN-CMPt_c_rm_REV-SPONT</t>
  </si>
  <si>
    <t>RXN-CO2t_c_gm_REV-SPONT</t>
  </si>
  <si>
    <t>RXN-CO2t_c_m_REV-SPONT</t>
  </si>
  <si>
    <t>RXN-CO2t_c_n_REV-SPONT</t>
  </si>
  <si>
    <t>RXN-CO2t_c_r_REV-SPONT</t>
  </si>
  <si>
    <t>RXN-CO2t_c_rm_REV-SPONT</t>
  </si>
  <si>
    <t>RXN-COAt_c_l_REV-SPONT</t>
  </si>
  <si>
    <t>RXN-COAt_c_r_REV-SPONT</t>
  </si>
  <si>
    <t>RXN-COAt_c_rm_REV-SPONT</t>
  </si>
  <si>
    <t>RXN-compACYLCOA_l_FWD-SPONT</t>
  </si>
  <si>
    <t>RXN-compACYLCOA_rm_FWD-SPONT</t>
  </si>
  <si>
    <t>RXN-compCER_r_FWD-SPONT</t>
  </si>
  <si>
    <t>RXN-compFALPD_c_REV-SPONT</t>
  </si>
  <si>
    <t>RXN-compFALPD_rm_REV-SPONT</t>
  </si>
  <si>
    <t>RXN-CPPPGO_c_FWD-rt5829</t>
  </si>
  <si>
    <t>RXN-CS_m_FWD-rt2963</t>
  </si>
  <si>
    <t>RXN-CTPS1_c_FWD-rt8107</t>
  </si>
  <si>
    <t>RXN-CTPt_c_rm_FWD-SPONT</t>
  </si>
  <si>
    <t>RXN-CU2t_c_e_FWD-UNKNOWN</t>
  </si>
  <si>
    <t>RXN-CYSS_c_FWD-rt3663</t>
  </si>
  <si>
    <t>RXN-CYSTGL_c_FWD-rt1131</t>
  </si>
  <si>
    <t>RXN-CYSTRS_c_FWD-rt1487</t>
  </si>
  <si>
    <t>RXN-CYTK1_c_FWD-UNKNOWN</t>
  </si>
  <si>
    <t>RXN-CYTK2_c_REV-UNKNOWN</t>
  </si>
  <si>
    <t>RXN-DAGK_rm_FWD-rt1788</t>
  </si>
  <si>
    <t>RXN-DAGt_c_l_FWD-SPONT</t>
  </si>
  <si>
    <t>RXN-DAGt_c_r_REV-UNKNOWN</t>
  </si>
  <si>
    <t>RXN-DAGt_c_rm_FWD-SPONT</t>
  </si>
  <si>
    <t>RXN-DAGt_gm_rm_FWD-SPONT</t>
  </si>
  <si>
    <t>RXN-DB4PS_c_FWD-rt8298</t>
  </si>
  <si>
    <t>RXN-DCMPDA_c_FWD-rt8268</t>
  </si>
  <si>
    <t>RXN-DDPA_c_FWD-rt2234_c</t>
  </si>
  <si>
    <t>RXN-DGAT_l_FWD-rt8092_l</t>
  </si>
  <si>
    <t>RXN-DHAD1_m_FWD-rt1321</t>
  </si>
  <si>
    <t>RXN-DHAD2_m_FWD-rt1321</t>
  </si>
  <si>
    <t>RXN-DHFRi_c_FWD-rt3791_c</t>
  </si>
  <si>
    <t>RXN-DHORDfum_c_FWD-rt6498</t>
  </si>
  <si>
    <t>RXN-DHORTS_c_REV-rt3923</t>
  </si>
  <si>
    <t>RXN-DHPPDA2_c_FWD-rt7138</t>
  </si>
  <si>
    <t>RXN-DHQS_c_FWD-rt3937</t>
  </si>
  <si>
    <t>RXN-DHQTi_c_FWD-rt2204</t>
  </si>
  <si>
    <t>RXN-DMATT_c_FWD-rt4576</t>
  </si>
  <si>
    <t>RXN-DOCOSAt_c_rm_FWD-UNKNOWN</t>
  </si>
  <si>
    <t>RXN-DOCOSCOAt_c_l_REV-SPONT</t>
  </si>
  <si>
    <t>RXN-DOCOSCOAt_c_rm_REV-SPONT</t>
  </si>
  <si>
    <t>RXN-DOLDPP_c_FWD-rt5681</t>
  </si>
  <si>
    <t>RXN-DOLDPt_c_l_FWD-UNKNOWN</t>
  </si>
  <si>
    <t>RXN-DOLPMT_c_FWD-rt5116</t>
  </si>
  <si>
    <t>RXN-DOLPt_c_r_REV-SPONT</t>
  </si>
  <si>
    <t>RXN-DPCOAK_c_FWD-rt2746</t>
  </si>
  <si>
    <t>RXN-DPMVD_c_FWD-rt3542</t>
  </si>
  <si>
    <t>RXN-DRAPPRy_c_FWD-rt8469</t>
  </si>
  <si>
    <t>RXN-DTMPK_c_FWD-rt6884</t>
  </si>
  <si>
    <t>RXN-EAR100y_c_FWD-rt0302</t>
  </si>
  <si>
    <t>RXN-EAR120y_c_FWD-rt0302</t>
  </si>
  <si>
    <t>RXN-EAR140y_c_FWD-rt0302</t>
  </si>
  <si>
    <t>RXN-EAR160y_c_FWD-rt0302</t>
  </si>
  <si>
    <t>RXN-EAR180y_c_FWD-rt0302</t>
  </si>
  <si>
    <t>RXN-EAR40y_c_FWD-rt0302</t>
  </si>
  <si>
    <t>RXN-EAR60y_c_FWD-rt0302</t>
  </si>
  <si>
    <t>RXN-EAR80y_c_FWD-rt0302</t>
  </si>
  <si>
    <t>RXN-ECOAR200_rm_FWD-rt7873</t>
  </si>
  <si>
    <t>RXN-ECOAR220_rm_FWD-rt7873</t>
  </si>
  <si>
    <t>RXN-ECOAR240_rm_FWD-rt7873</t>
  </si>
  <si>
    <t>RXN-ECOAR260_rm_FWD-rt7873</t>
  </si>
  <si>
    <t>RXN-ENO_c_FWD-rt0669</t>
  </si>
  <si>
    <t>RXN-FACOAE183_c_FWD-rt0088</t>
  </si>
  <si>
    <t>RXN-FACOAL160_l_FWD-rt2799_l</t>
  </si>
  <si>
    <t>RXN-FACOAL180_l_FWD-rt2799_l</t>
  </si>
  <si>
    <t>RXN-FACOAL181_rm_FWD-rt2799_rm</t>
  </si>
  <si>
    <t>RXN-FACOAL182_rm_FWD-rt2799_rm</t>
  </si>
  <si>
    <t>RXN-FACOAL183_rm_FWD-rt2799_rm</t>
  </si>
  <si>
    <t>RXN-FACOAL220_rm_FWD-rt1544_rm</t>
  </si>
  <si>
    <t>RXN-FALPDt_c_l_REV-UNKNOWN</t>
  </si>
  <si>
    <t>RXN-FALPDt_c_rm_FWD-UNKNOWN</t>
  </si>
  <si>
    <t>RXN-FBA_c_FWD-rt7052</t>
  </si>
  <si>
    <t>RXN-FCLT_m_FWD-rt7907</t>
  </si>
  <si>
    <t>RXN-FE2t_c_e_FWD-rt2087</t>
  </si>
  <si>
    <t>RXN-FE2t_c_m_FWD-UNKNOWN</t>
  </si>
  <si>
    <t>RXN-FECOOR_m_FWD-FECOORCPLX4</t>
  </si>
  <si>
    <t>RXN-FECRq9_m_FWD-FECRq9CPLX</t>
  </si>
  <si>
    <t>RXN-FKYNH_c_FWD-rt6420</t>
  </si>
  <si>
    <t>RXN-FMNRx2_c_FWD-rt8485</t>
  </si>
  <si>
    <t>RXN-FOLR_c_FWD-rt3791_c</t>
  </si>
  <si>
    <t>RXN-FOLt_c_e_FWD-SPONT</t>
  </si>
  <si>
    <t>RXN-FRDPt_c_l_REV-UNKNOWN</t>
  </si>
  <si>
    <t>RXN-FRDPt_c_m_FWD-SPONT</t>
  </si>
  <si>
    <t>RXN-FRTT_l_FWD-rt4281</t>
  </si>
  <si>
    <t>RXN-FUM_c_FWD-rt5633_c</t>
  </si>
  <si>
    <t>RXN-G13027t_g_r_REV-UNKNOWN</t>
  </si>
  <si>
    <t>RXN-G3PAT_rm_FWD-rt2297_rm</t>
  </si>
  <si>
    <t>RXN-G3PD1r_c_FWD-rt6208_c</t>
  </si>
  <si>
    <t>RXN-G5SADr_c_FWD-SPONT</t>
  </si>
  <si>
    <t>RXN-G5SDy_c_FWD-rt7905</t>
  </si>
  <si>
    <t>RXN-G6PDH2i_c_FWD-rt1632</t>
  </si>
  <si>
    <t>RXN-GALKi_c_FWD-rt5622</t>
  </si>
  <si>
    <t>RXN-GALT_c_FWD-rt2964</t>
  </si>
  <si>
    <t>RXN-GALtps_e_FWD-rt2833</t>
  </si>
  <si>
    <t>RXN-GAPD_c_FWD-rt3311</t>
  </si>
  <si>
    <t>RXN-GARFT_c_FWD-rt5227</t>
  </si>
  <si>
    <t>RXN-GDPMANNt_c_g_FWD-UNKNOWN</t>
  </si>
  <si>
    <t>RXN-GDPt_c_g_FWD-SPONT</t>
  </si>
  <si>
    <t>RXN-GENERIC_fe2feCATION_c_FWD-SPONT</t>
  </si>
  <si>
    <t>RXN-GENERIC_hemeAheme_c_FWD-SPONT</t>
  </si>
  <si>
    <t>RXN-GENERIC_mg2mg2ormn2_c_FWD-SPONT</t>
  </si>
  <si>
    <t>RXN-GENERIC_phemeheme_m_FWD-SPONT</t>
  </si>
  <si>
    <t>RXN-GENERIC_zn2metal2_c_FWD-SPONT</t>
  </si>
  <si>
    <t>RXN-GF6PTA_c_FWD-rt3731</t>
  </si>
  <si>
    <t>RXN-GGTT_l_FWD-rt4281</t>
  </si>
  <si>
    <t>RXN-GHMT2r_m_REV-UNKNOWN</t>
  </si>
  <si>
    <t>RXN-GK1_c_FWD-rt3157</t>
  </si>
  <si>
    <t>RXN-GLCt_c_e_FWD-rt4674</t>
  </si>
  <si>
    <t>RXN-GLNS_c_FWD-rt3476</t>
  </si>
  <si>
    <t>RXN-GLNTRS_c_FWD-rt5012</t>
  </si>
  <si>
    <t>RXN-GLU5K_c_FWD-rt6820</t>
  </si>
  <si>
    <t>RXN-GLUPRT_c_FWD-rt6932</t>
  </si>
  <si>
    <t>RXN-GLUt_c_m_FWD-rt4150</t>
  </si>
  <si>
    <t>RXN-GLUTRS_c_FWD-rt2385</t>
  </si>
  <si>
    <t>RXN-GLYC3Pt_c_rm_FWD-SPONT</t>
  </si>
  <si>
    <t>RXN-GLYCL_m_FWD-GCV123LPD1</t>
  </si>
  <si>
    <t>RXN-GLYt_c_m_FWD-rt4150</t>
  </si>
  <si>
    <t>RXN-GLYTRS_c_FWD-rt7136</t>
  </si>
  <si>
    <t>RXN-GMPS2_c_FWD-rt7388</t>
  </si>
  <si>
    <t>RXN-GND_c_FWD-rt2224</t>
  </si>
  <si>
    <t>RXN-GPIA1_c_FWD-GPIA1CPLX1</t>
  </si>
  <si>
    <t>RXN-GPIA10a_r_FWD-rt0563</t>
  </si>
  <si>
    <t>RXN-GPIA2_c_FWD-rt1519</t>
  </si>
  <si>
    <t>RXN-GPIA3_c_r_FWD-rt3333</t>
  </si>
  <si>
    <t>RXN-GPIA4_r_FWD-rt3077</t>
  </si>
  <si>
    <t>RXN-GPIA5_r_FWD-GPI14</t>
  </si>
  <si>
    <t>RXN-GPIA6_r_FWD-rt3077</t>
  </si>
  <si>
    <t>RXN-GPIA7_r_FWD-rt4593</t>
  </si>
  <si>
    <t>RXN-GPIA8a_r_FWD-rt0237</t>
  </si>
  <si>
    <t>RXN-GPIA9a_r_FWD-rt4069</t>
  </si>
  <si>
    <t>RXN-GRTT_c_FWD-rt4576</t>
  </si>
  <si>
    <t>RXN-GTPCII2_c_FWD-rt4183</t>
  </si>
  <si>
    <t>RXN-H2Ot_c_e_REV-rt5618</t>
  </si>
  <si>
    <t>RXN-H2Ot_c_l_FWD-SPONT</t>
  </si>
  <si>
    <t>RXN-H2Ot_c_m_REV-SPONT</t>
  </si>
  <si>
    <t>RXN-H2Ot_c_n_FWD-SPONT</t>
  </si>
  <si>
    <t>RXN-H2Ot_c_r_REV-SPONT</t>
  </si>
  <si>
    <t>RXN-H2Ot_c_rm_REV-SPONT</t>
  </si>
  <si>
    <t>RXN-HACNH_m_FWD-rt7648</t>
  </si>
  <si>
    <t>RXN-HCITR_m_FWD-rt7648</t>
  </si>
  <si>
    <t>RXN-HCITS_m_FWD-rt6488_m</t>
  </si>
  <si>
    <t>RXN-HCO3E_n_FWD-UNKNOWN</t>
  </si>
  <si>
    <t>RXN-HCO3t_c_n_REV-SPONT</t>
  </si>
  <si>
    <t>RXN-HDCAt_c_l_FWD-SPONT</t>
  </si>
  <si>
    <t>RXN-HDCAt_c_rm_REV-SPONT</t>
  </si>
  <si>
    <t>RXN-HEMEAt_c_m_FWD-SPONT</t>
  </si>
  <si>
    <t>RXN-HEMEOS_m_FWD-rt2735</t>
  </si>
  <si>
    <t>RXN-HEX1_c_FWD-rt1896</t>
  </si>
  <si>
    <t>RXN-HICITD_m_FWD-rt2060</t>
  </si>
  <si>
    <t>RXN-HISTD_c_FWD-rt3278</t>
  </si>
  <si>
    <t>RXN-HISTP_c_FWD-rt1838</t>
  </si>
  <si>
    <t>RXN-HISTRS_c_FWD-rt0207_c</t>
  </si>
  <si>
    <t>RXN-HKYNH_c_FWD-rt0357</t>
  </si>
  <si>
    <t>RXN-HMGCOAR_c_FWD-rt1206</t>
  </si>
  <si>
    <t>RXN-HMGCOAS_c_FWD-rt3754_c</t>
  </si>
  <si>
    <t>RXN-HOMOX_m_FWD-COX15ARH1YAH1</t>
  </si>
  <si>
    <t>RXN-HSDx_c_FWD-rt3712</t>
  </si>
  <si>
    <t>RXN-HSERTA_c_FWD-rt4145</t>
  </si>
  <si>
    <t>RXN-HSK_c_FWD-rt0283</t>
  </si>
  <si>
    <t>RXN-HSTPT_c_FWD-rt4862</t>
  </si>
  <si>
    <t>RXN-Ht_c_g_REV-SPONT</t>
  </si>
  <si>
    <t>RXN-Ht_c_gm_FWD-SPONT</t>
  </si>
  <si>
    <t>RXN-Ht_c_l_REV-SPONT</t>
  </si>
  <si>
    <t>RXN-Ht_c_n_REV-SPONT</t>
  </si>
  <si>
    <t>RXN-Ht_c_r_REV-SPONT</t>
  </si>
  <si>
    <t>RXN-Ht_c_rm_FWD-SPONT</t>
  </si>
  <si>
    <t>RXN-HXCCOAt_c_r_FWD-SPONT</t>
  </si>
  <si>
    <t>RXN-HXCCOAt_c_rm_REV-SPONT</t>
  </si>
  <si>
    <t>RXN-ICDHx_m_FWD-IDH12</t>
  </si>
  <si>
    <t>RXN-IG3PS_c_FWD-rt0716</t>
  </si>
  <si>
    <t>RXN-IGPDH_c_FWD-rt0339</t>
  </si>
  <si>
    <t>RXN-IGPS_c_FWD-rt8196</t>
  </si>
  <si>
    <t>RXN-ILEt_c_m_FWD-SPONT</t>
  </si>
  <si>
    <t>RXN-ILETA_m_REV-rt6242_m</t>
  </si>
  <si>
    <t>RXN-ILETRS_c_FWD-rt5078</t>
  </si>
  <si>
    <t>RXN-IMPC_c_FWD-rt4053</t>
  </si>
  <si>
    <t>RXN-IMPD_c_FWD-rt0027</t>
  </si>
  <si>
    <t>RXN-INOSTt_c_rm_FWD-SPONT</t>
  </si>
  <si>
    <t>RXN-INOSTtps_e_FWD-rt0734</t>
  </si>
  <si>
    <t>RXN-IPCS_g_FWD-rt4559</t>
  </si>
  <si>
    <t>RXN-IPDDI_c_FWD-rt7835</t>
  </si>
  <si>
    <t>RXN-IPDPt_c_l_REV-UNKNOWN</t>
  </si>
  <si>
    <t>RXN-IPMD_c_FWD-rt5526</t>
  </si>
  <si>
    <t>RXN-IPPMIa_c_REV-rt6546</t>
  </si>
  <si>
    <t>RXN-IPPMIb_c_REV-rt6546</t>
  </si>
  <si>
    <t>RXN-IPPS_c_FWD-rt7120</t>
  </si>
  <si>
    <t>RXN-KARA1i_m_FWD-rt0808</t>
  </si>
  <si>
    <t>RXN-KARA2i_m_FWD-rt0808</t>
  </si>
  <si>
    <t>RXN-Kt_c_e_FWD-UNKNOWN</t>
  </si>
  <si>
    <t>RXN-KYN3OX_c_FWD-rt0899</t>
  </si>
  <si>
    <t>RXN-LACPYRt_c_m_REV-SPONT</t>
  </si>
  <si>
    <t>RXN-LACtps_m_FWD-SPONT</t>
  </si>
  <si>
    <t>RXN-LEUTA_c_REV-rt6485</t>
  </si>
  <si>
    <t>RXN-LEUTRS_c_FWD-rt1776</t>
  </si>
  <si>
    <t>RXN-LINOCOAt_c_l_FWD-UNKNOWN</t>
  </si>
  <si>
    <t>RXN-LINOCOAt_c_rm_REV-UNKNOWN</t>
  </si>
  <si>
    <t>RXN-LINOLNCOAt_c_l_FWD-UNKNOWN</t>
  </si>
  <si>
    <t>RXN-LINOLNCOAt_c_rm_REV-UNKNOWN</t>
  </si>
  <si>
    <t>RXN-LNS14DMy_c_FWD-ERG11NCP1</t>
  </si>
  <si>
    <t>RXN-LNSTLS_c_FWD-rt0872</t>
  </si>
  <si>
    <t>RXN-LYSTRS_c_FWD-rt3577</t>
  </si>
  <si>
    <t>RXN-MALCOAt_c_rm_FWD-SPONT</t>
  </si>
  <si>
    <t>RXN-MAN1PT_c_FWD-rt6588</t>
  </si>
  <si>
    <t>RXN-MAN6PI_c_REV-rt0239</t>
  </si>
  <si>
    <t>RXN-MCOATA_c_FWD-rt0302</t>
  </si>
  <si>
    <t>RXN-MDH_c_REV-rt2246</t>
  </si>
  <si>
    <t>RXN-MDH_m_FWD-rt2810</t>
  </si>
  <si>
    <t>RXN-ME1_m_FWD-rt5549</t>
  </si>
  <si>
    <t>RXN-ME2_m_FWD-rt5549</t>
  </si>
  <si>
    <t>RXN-METAT_c_FWD-rt5403</t>
  </si>
  <si>
    <t>RXN-METB1_c_FWD-rt8357</t>
  </si>
  <si>
    <t>RXN-METS_c_FWD-rt1457</t>
  </si>
  <si>
    <t>RXN-METTRS_c_FWD-rt4772</t>
  </si>
  <si>
    <t>RXN-MEVK1_c_FWD-rt0390</t>
  </si>
  <si>
    <t>RXN-MG2t_c_e_FWD-UNKNOWN</t>
  </si>
  <si>
    <t>RXN-MN2t_c_e_FWD-UNKNOWN</t>
  </si>
  <si>
    <t>RXN-MTHFR3_c_FWD-MET1213</t>
  </si>
  <si>
    <t>RXN-NADHcplxI_c_m_FWD-NADHCPLX6</t>
  </si>
  <si>
    <t>RXN-NADHq9_c_FWD-rt1441</t>
  </si>
  <si>
    <t>RXN-NADHt_c_rm_FWD-SPONT</t>
  </si>
  <si>
    <t>RXN-NADK_c_FWD-rt1814_c</t>
  </si>
  <si>
    <t>RXN-NADPHt_c_r_FWD-SPONT</t>
  </si>
  <si>
    <t>RXN-NADPHt_c_rm_FWD-SPONT</t>
  </si>
  <si>
    <t>RXN-NADPt_c_r_REV-SPONT</t>
  </si>
  <si>
    <t>RXN-NADPt_c_rm_REV-SPONT</t>
  </si>
  <si>
    <t>RXN-NADS2_c_FWD-rt0915_c</t>
  </si>
  <si>
    <t>RXN-NADt_c_rm_REV-SPONT</t>
  </si>
  <si>
    <t>RXN-NDPK1_c_FWD-rt7311</t>
  </si>
  <si>
    <t>RXN-NDPK2_c_FWD-rt7311</t>
  </si>
  <si>
    <t>RXN-NDPK3_c_FWD-rt7311</t>
  </si>
  <si>
    <t>RXN-NDPK4_c_FWD-rt7311</t>
  </si>
  <si>
    <t>RXN-NDPK5_c_FWD-rt7311</t>
  </si>
  <si>
    <t>RXN-NDPK7_c_FWD-rt7311</t>
  </si>
  <si>
    <t>RXN-NDPK8_c_FWD-rt7311</t>
  </si>
  <si>
    <t>RXN-NGLYCANS1_c_FWD-rt2834</t>
  </si>
  <si>
    <t>RXN-NGLYCANS2_c_FWD-ALG1314</t>
  </si>
  <si>
    <t>RXN-NGLYCANS3_c_FWD-rt6298</t>
  </si>
  <si>
    <t>RXN-NGLYCANS4_c_FWD-rt1727</t>
  </si>
  <si>
    <t>RXN-NGLYCANS5_c_FWD-rt1727</t>
  </si>
  <si>
    <t>RXN-NGLYCANS6_c_FWD-rt1577</t>
  </si>
  <si>
    <t>RXN-NGLYCANS7_c_FWD-rt1577</t>
  </si>
  <si>
    <t>RXN-NH4t_c_m_REV-SPONT</t>
  </si>
  <si>
    <t>RXN-NNATi_c_FWD-rt2062_c</t>
  </si>
  <si>
    <t>RXN-NNDPR_c_FWD-rt1963_c</t>
  </si>
  <si>
    <t>RXN-O2t_c_e_FWD-SPONT</t>
  </si>
  <si>
    <t>RXN-O2t_c_m_FWD-SPONT</t>
  </si>
  <si>
    <t>RXN-O2t_c_r_FWD-SPONT</t>
  </si>
  <si>
    <t>RXN-O2t_c_rm_FWD-SPONT</t>
  </si>
  <si>
    <t>RXN-OCBT_c_FWD-rt4934</t>
  </si>
  <si>
    <t>RXN-OCDCAt_c_l_FWD-SPONT</t>
  </si>
  <si>
    <t>RXN-OCDCAt_c_rm_REV-SPONT</t>
  </si>
  <si>
    <t>RXN-OCDCEAt_c_rm_FWD-SPONT</t>
  </si>
  <si>
    <t>RXN-ODECOAt_c_l_FWD-SPONT</t>
  </si>
  <si>
    <t>RXN-ODECOAt_c_rm_REV-SPONT</t>
  </si>
  <si>
    <t>RXN-OGLYCANS1_r_FWD-PMT12</t>
  </si>
  <si>
    <t>RXN-OGLYCANS2_g_FWD-rt7201</t>
  </si>
  <si>
    <t>RXN-OGLYCANS3_g_FWD-rt7201</t>
  </si>
  <si>
    <t>RXN-OGLYCANS4_g_FWD-rt4112</t>
  </si>
  <si>
    <t>RXN-OGLYCANS5_g_FWD-rt4112</t>
  </si>
  <si>
    <t>RXN-OMCDC_c_FWD-rt5646</t>
  </si>
  <si>
    <t>RXN-OMPDC_c_FWD-rt3750</t>
  </si>
  <si>
    <t>RXN-ORNDC_c_FWD-rt4267</t>
  </si>
  <si>
    <t>RXN-ORNTACi_m_FWD-rt7840</t>
  </si>
  <si>
    <t>RXN-ORNtpa_m_FWD-rt4951</t>
  </si>
  <si>
    <t>RXN-ORPT_c_REV-rt2348</t>
  </si>
  <si>
    <t>RXN-P5CR_c_FWD-rt5064</t>
  </si>
  <si>
    <t>RXN-PAILS_rm_FWD-rt6753</t>
  </si>
  <si>
    <t>RXN-PAILt_c_rm_REV-SPONT</t>
  </si>
  <si>
    <t>RXN-PAILt_gm_rm_REV-SPONT</t>
  </si>
  <si>
    <t>RXN-PAILt_rm_vm_FWD-SPONT</t>
  </si>
  <si>
    <t>RXN-PAILt_rm_vm_REV-SPONT</t>
  </si>
  <si>
    <t>RXN-PAPSR_c_FWD-MET16TRX2</t>
  </si>
  <si>
    <t>RXN-PC_c_FWD-rt7325</t>
  </si>
  <si>
    <t>RXN-PCOATA160_c_FWD-rt0302</t>
  </si>
  <si>
    <t>RXN-PCOATA180_c_FWD-rt0302</t>
  </si>
  <si>
    <t>RXN-PCt_c_rm_REV-SPONT</t>
  </si>
  <si>
    <t>RXN-PDH_m_FWD-PDHCPLX</t>
  </si>
  <si>
    <t>RXN-PDMEMT_rm_FWD-rt4380</t>
  </si>
  <si>
    <t>RXN-PEMT_rm_FWD-rt4380</t>
  </si>
  <si>
    <t>RXN-PEt_c_r_FWD-UNKNOWN</t>
  </si>
  <si>
    <t>RXN-PEt_c_rm_REV-SPONT</t>
  </si>
  <si>
    <t>RXN-PEt_gm_rm_FWD-UNKNOWN</t>
  </si>
  <si>
    <t>RXN-PFK_c_FWD-rt0499</t>
  </si>
  <si>
    <t>RXN-PGI_c_FWD-rt1221</t>
  </si>
  <si>
    <t>RXN-PGK_c_FWD-rt7353</t>
  </si>
  <si>
    <t>RXN-PGL_c_FWD-rt6131</t>
  </si>
  <si>
    <t>RXN-PGM_c_FWD-rt1542</t>
  </si>
  <si>
    <t>RXN-PHETA1_c_REV-rt1784_c</t>
  </si>
  <si>
    <t>RXN-PHETRS_c_FWD-FRS12</t>
  </si>
  <si>
    <t>RXN-PItps_e_FWD-rt1948</t>
  </si>
  <si>
    <t>RXN-PItps_m_FWD-rt0521</t>
  </si>
  <si>
    <t>RXN-PKETF_c_FWD-rt5014</t>
  </si>
  <si>
    <t>RXN-PMANM_c_REV-rt0873</t>
  </si>
  <si>
    <t>RXN-PMDPHT_c_FWD-UNKNOWN</t>
  </si>
  <si>
    <t>RXN-PMEMT_rm_FWD-rt4380</t>
  </si>
  <si>
    <t>RXN-PMEVK_c_FWD-rt0334</t>
  </si>
  <si>
    <t>RXN-PMTCOAt_c_l_FWD-SPONT</t>
  </si>
  <si>
    <t>RXN-PMTCOAt_c_r_FWD-SPONT</t>
  </si>
  <si>
    <t>RXN-PMTCOAt_c_rm_FWD-SPONT</t>
  </si>
  <si>
    <t>RXN-PNTK_c_FWD-rt5817</t>
  </si>
  <si>
    <t>RXN-PNTOtps_e_FWD-rt3985</t>
  </si>
  <si>
    <t>RXN-PPA_c_FWD-rt7511</t>
  </si>
  <si>
    <t>RXN-PPBNGD_c_FWD-rt6350</t>
  </si>
  <si>
    <t>RXN-PPBNGS_1_c_FWD-rt5026</t>
  </si>
  <si>
    <t>RXN-PPCDC_c_FWD-rt0168</t>
  </si>
  <si>
    <t>RXN-PPIt_c_l_REV-SPONT</t>
  </si>
  <si>
    <t>RXN-PPIt_c_m_REV-SPONT</t>
  </si>
  <si>
    <t>RXN-PPIt_c_rm_REV-SPONT</t>
  </si>
  <si>
    <t>RXN-PPNCL2_c_FWD-rt0510</t>
  </si>
  <si>
    <t>RXN-PPND2_c_FWD-rt7857</t>
  </si>
  <si>
    <t>RXN-PPNDH_c_FWD-rt5827</t>
  </si>
  <si>
    <t>RXN-PPPG9t_c_m_FWD-SPONT</t>
  </si>
  <si>
    <t>RXN-PPPGO_m_FWD-rt3499</t>
  </si>
  <si>
    <t>RXN-PPTT_l_FWD-rt4281</t>
  </si>
  <si>
    <t>RXN-PRAGSi_c_FWD-rt5891</t>
  </si>
  <si>
    <t>RXN-PRAIi_c_FWD-rt8196</t>
  </si>
  <si>
    <t>RXN-PRAIS_c_FWD-rt5891</t>
  </si>
  <si>
    <t>RXN-PRAMPC_c_FWD-rt3278</t>
  </si>
  <si>
    <t>RXN-PRASCSi_c_FWD-rt0852</t>
  </si>
  <si>
    <t>RXN-PRATPP_c_FWD-rt3278</t>
  </si>
  <si>
    <t>RXN-PREN9DPt_c_l_REV-UNKNOWN</t>
  </si>
  <si>
    <t>RXN-PREN9DPt_c_m_FWD-UNKNOWN</t>
  </si>
  <si>
    <t>RXN-PRENT10_l_FWD-rt4281</t>
  </si>
  <si>
    <t>RXN-PRENT11_l_FWD-rt4281</t>
  </si>
  <si>
    <t>RXN-PRENT12_l_FWD-rt4281</t>
  </si>
  <si>
    <t>RXN-PRENT13_l_FWD-rt4281</t>
  </si>
  <si>
    <t>RXN-PRENT14_l_FWD-rt4281</t>
  </si>
  <si>
    <t>RXN-PRENT15_l_FWD-rt4281</t>
  </si>
  <si>
    <t>RXN-PRENT16_l_FWD-rt4281</t>
  </si>
  <si>
    <t>RXN-PRENT17_l_FWD-rt4281</t>
  </si>
  <si>
    <t>RXN-PRENT18_l_FWD-rt4281</t>
  </si>
  <si>
    <t>RXN-PRENT19_l_FWD-rt4281</t>
  </si>
  <si>
    <t>RXN-PRENT20_l_FWD-rt4281</t>
  </si>
  <si>
    <t>RXN-PRENT21_l_FWD-rt4281</t>
  </si>
  <si>
    <t>RXN-PRENT6_l_FWD-rt4281</t>
  </si>
  <si>
    <t>RXN-PRENT7_l_FWD-rt4281</t>
  </si>
  <si>
    <t>RXN-PRENT8_l_FWD-rt4281</t>
  </si>
  <si>
    <t>RXN-PRENT9_l_FWD-rt4281</t>
  </si>
  <si>
    <t>RXN-PRFGS_c_FWD-rt6665</t>
  </si>
  <si>
    <t>RXN-PRMICI_c_FWD-rt3242_c</t>
  </si>
  <si>
    <t>RXN-PROTRS_c_FWD-rt3118</t>
  </si>
  <si>
    <t>RXN-PRPPS_c_FWD-PRS23</t>
  </si>
  <si>
    <t>RXN-PSCIT_c_FWD-rt5884</t>
  </si>
  <si>
    <t>RXN-PSD_gm_FWD-rt0683_gm</t>
  </si>
  <si>
    <t>RXN-PSPHS_r_FWD-rt6946</t>
  </si>
  <si>
    <t>RXN-PSSA_rm_FWD-rt3215</t>
  </si>
  <si>
    <t>RXN-PSt_c_rm_REV-SPONT</t>
  </si>
  <si>
    <t>RXN-PSt_gm_rm_REV-UNKNOWN</t>
  </si>
  <si>
    <t>RXN-PTPAT_c_FWD-rt6481</t>
  </si>
  <si>
    <t>RXN-PYDX5PS_c_FWD-SNZ1SNO1</t>
  </si>
  <si>
    <t>RXN-PYK_c_FWD-rt4634</t>
  </si>
  <si>
    <t>RXN-PYRtps_e_REV-rt1816_e</t>
  </si>
  <si>
    <t>RXN-Q9MO_m_FWD-rt7829</t>
  </si>
  <si>
    <t>RXN-Q9MT1_m_FWD-COQCPLX</t>
  </si>
  <si>
    <t>RXN-Q9OR_m_FWD-Q9ORCPLX</t>
  </si>
  <si>
    <t>RXN-QUILSYN_c_FWD-SPONT</t>
  </si>
  <si>
    <t>RXN-RBFK_c_FWD-rt0930_c</t>
  </si>
  <si>
    <t>RXN-RBFSa_c_FWD-rt0910</t>
  </si>
  <si>
    <t>RXN-RBFSb_c_FWD-rt4127</t>
  </si>
  <si>
    <t>RXN-RNDR1_c_FWD-RNR124</t>
  </si>
  <si>
    <t>RXN-RNDR2_c_FWD-RNR124</t>
  </si>
  <si>
    <t>RXN-RNDR3_c_FWD-RNR124</t>
  </si>
  <si>
    <t>RXN-RPI_c_FWD-rt4920</t>
  </si>
  <si>
    <t>RXN-SACCD1_c_FWD-rt8465</t>
  </si>
  <si>
    <t>RXN-SACCD2_c_FWD-rt5719</t>
  </si>
  <si>
    <t>RXN-SADT_c_FWD-rt5075</t>
  </si>
  <si>
    <t>RXN-SAM24MT_c_FWD-rt4692</t>
  </si>
  <si>
    <t>RXN-SERAT_c_FWD-rt6880</t>
  </si>
  <si>
    <t>RXN-SERPT_r_FWD-rt10571935</t>
  </si>
  <si>
    <t>RXN-SERt_c_m_REV-rt7910</t>
  </si>
  <si>
    <t>RXN-SERt_c_r_FWD-UNKNOWN</t>
  </si>
  <si>
    <t>RXN-SERt_c_rm_FWD-UNKNOWN</t>
  </si>
  <si>
    <t>RXN-SERTRS_c_FWD-rt5857</t>
  </si>
  <si>
    <t>RXN-SHCHD2_c_FWD-rt5201</t>
  </si>
  <si>
    <t>RXN-SHCHF_c_FWD-rt5201</t>
  </si>
  <si>
    <t>RXN-SHK3Di_c_FWD-rt5884</t>
  </si>
  <si>
    <t>RXN-SHKK_c_FWD-rt5884</t>
  </si>
  <si>
    <t>RXN-SO3R_c_FWD-rt20063076</t>
  </si>
  <si>
    <t>RXN-SO4t_c_e_FWD-rt7368</t>
  </si>
  <si>
    <t>RXN-SPMS_c_FWD-rt8465</t>
  </si>
  <si>
    <t>RXN-SQLEy_r_FWD-rt5361</t>
  </si>
  <si>
    <t>RXN-SQLS_c_FWD-rt8223</t>
  </si>
  <si>
    <t>RXN-SQLt_c_r_FWD-SPONT</t>
  </si>
  <si>
    <t>RXN-SSQ23EPXt_c_r_FWD-SPONT</t>
  </si>
  <si>
    <t>RXN-STCOAt_c_l_FWD-SPONT</t>
  </si>
  <si>
    <t>RXN-STCOAt_c_rm_FWD-SPONT</t>
  </si>
  <si>
    <t>RXN-SUCDq9_m_FWD-SDH1234</t>
  </si>
  <si>
    <t>RXN-SUCFUMt_c_m_FWD-rt4237</t>
  </si>
  <si>
    <t>RXN-TAGL_l_FWD-rt1378</t>
  </si>
  <si>
    <t>RXN-TAGt_c_rm_REV-SPONT</t>
  </si>
  <si>
    <t>RXN-TAGt_l_rm_FWD-SPONT</t>
  </si>
  <si>
    <t>RXN-THMtps_e_FWD-UNKNOWN</t>
  </si>
  <si>
    <t>RXN-THRS_c_FWD-rt1374</t>
  </si>
  <si>
    <t>RXN-THRTRS_c_FWD-rt7480</t>
  </si>
  <si>
    <t>RXN-TMDPK_c_FWD-rt8116</t>
  </si>
  <si>
    <t>RXN-TMDS_c_FWD-rt2476</t>
  </si>
  <si>
    <t>RXN-TPI_c_FWD-rt0932</t>
  </si>
  <si>
    <t>RXN-tpscu2_c_m_FWD-SPONT</t>
  </si>
  <si>
    <t>RXN-TRDR_c_FWD-rt1320</t>
  </si>
  <si>
    <t>RXN-TRPO2_c_FWD-rt7555</t>
  </si>
  <si>
    <t>RXN-TRPS1_c_FWD-rt0894</t>
  </si>
  <si>
    <t>RXN-TRPTRS_c_FWD-rt6341</t>
  </si>
  <si>
    <t>RXN-TTCCOAt_c_l_REV-SPONT</t>
  </si>
  <si>
    <t>RXN-TTCCOAt_c_r_FWD-SPONT</t>
  </si>
  <si>
    <t>RXN-TTCCOAt_c_rm_REV-SPONT</t>
  </si>
  <si>
    <t>RXN-TTCOSAt_c_rm_REV-UNKNOWN</t>
  </si>
  <si>
    <t>RXN-TYRTA_c_FWD-rt7697</t>
  </si>
  <si>
    <t>RXN-TYRTRS_c_FWD-rt8273</t>
  </si>
  <si>
    <t>RXN-UAGDP_c_FWD-rt0711</t>
  </si>
  <si>
    <t>RXN-UDPG4E_c_REV-rt0601</t>
  </si>
  <si>
    <t>RXN-UMPK_c_FWD-rt4822_c</t>
  </si>
  <si>
    <t>RXN-uniDOLDP_l_FWD-UNKNOWN</t>
  </si>
  <si>
    <t>RXN-UPP3MT_2_c_FWD-rt2682</t>
  </si>
  <si>
    <t>RXN-UPP3S_c_FWD-rt2147</t>
  </si>
  <si>
    <t>RXN-UPPDC1_c_FWD-rt5811</t>
  </si>
  <si>
    <t>RXN-VALt_c_m_REV-SPONT</t>
  </si>
  <si>
    <t>RXN-VALTA_c_FWD-rt6485</t>
  </si>
  <si>
    <t>RXN-VALTA_m_REV-rt6242_m</t>
  </si>
  <si>
    <t>RXN-VALTRS_c_FWD-rt8160_c</t>
  </si>
  <si>
    <t>RXN-ZN2t_c_e_FWD-UNKNOWN</t>
  </si>
  <si>
    <t>RXN-DM_5mta_c_FWD-SPONT</t>
  </si>
  <si>
    <t>ENZSYN-rt7201</t>
  </si>
  <si>
    <t>ENZSYN-rt7616</t>
  </si>
  <si>
    <t>ENZSYN-rt6298</t>
  </si>
  <si>
    <t>ENZSYN-rt0150</t>
  </si>
  <si>
    <t>ENZSYN-rt2267</t>
  </si>
  <si>
    <t>ENZSYN-rt1611</t>
  </si>
  <si>
    <t>ENZSYN-rt2309</t>
  </si>
  <si>
    <t>ENZSYN-rt0302</t>
  </si>
  <si>
    <t>ENZSYN-rt0234</t>
  </si>
  <si>
    <t>ENZSYN-rt2975</t>
  </si>
  <si>
    <t>ENZSYN-rt8327</t>
  </si>
  <si>
    <t>ENZSYN-rt0409</t>
  </si>
  <si>
    <t>ENZSYN-rt2190</t>
  </si>
  <si>
    <t>ENZSYN-rt1374</t>
  </si>
  <si>
    <t>ENZSYN-LYS25</t>
  </si>
  <si>
    <t>ENZSYN-rt4039</t>
  </si>
  <si>
    <t>ENZSYN-rt0310</t>
  </si>
  <si>
    <t>ENZSYN-rt0271</t>
  </si>
  <si>
    <t>ENZSYN-rt4107</t>
  </si>
  <si>
    <t>ENZSYN-rt4597</t>
  </si>
  <si>
    <t>ENZSYN-rt1009</t>
  </si>
  <si>
    <t>ENZSYN-ILV26</t>
  </si>
  <si>
    <t>ENZSYN-rt1358</t>
  </si>
  <si>
    <t>ENZSYN-rt5015</t>
  </si>
  <si>
    <t>ENZSYN-rt1362</t>
  </si>
  <si>
    <t>ENZSYN-rt0477</t>
  </si>
  <si>
    <t>ENZSYN-rt3256</t>
  </si>
  <si>
    <t>ENZSYN-rt6510</t>
  </si>
  <si>
    <t>ENZSYN-rt7285</t>
  </si>
  <si>
    <t>ENZSYN-rt7128_c</t>
  </si>
  <si>
    <t>ENZSYN-rt2849</t>
  </si>
  <si>
    <t>ENZSYN-rt0017</t>
  </si>
  <si>
    <t>ENZSYN-rt4336</t>
  </si>
  <si>
    <t>ENZSYN-rt0341</t>
  </si>
  <si>
    <t>ENZSYN-rt7437</t>
  </si>
  <si>
    <t>ENZSYN-rt3802</t>
  </si>
  <si>
    <t>ENZSYN-rt3174_c</t>
  </si>
  <si>
    <t>ENZSYN-rt1378</t>
  </si>
  <si>
    <t>ENZSYN-rt2059_rm</t>
  </si>
  <si>
    <t>ENZSYN-rt4544</t>
  </si>
  <si>
    <t>ENZSYN-rt8250</t>
  </si>
  <si>
    <t>ENZSYN-rt4053</t>
  </si>
  <si>
    <t>ENZSYN-rt3764</t>
  </si>
  <si>
    <t>ENZSYN-KGDCPLX2</t>
  </si>
  <si>
    <t>ENZSYN-rt0309</t>
  </si>
  <si>
    <t>ENZSYN-rt1267</t>
  </si>
  <si>
    <t>ENZSYN-rt3605</t>
  </si>
  <si>
    <t>ENZSYN-rt2062_c</t>
  </si>
  <si>
    <t>ENZSYN-rt1532</t>
  </si>
  <si>
    <t>ENZSYN-TRP23</t>
  </si>
  <si>
    <t>ENZSYN-rt3236</t>
  </si>
  <si>
    <t>ENZSYN-rt7828</t>
  </si>
  <si>
    <t>ENZSYN-rt1711</t>
  </si>
  <si>
    <t>ENZSYN-rt5827</t>
  </si>
  <si>
    <t>ENZSYN-rt1962</t>
  </si>
  <si>
    <t>ENZSYN-rt6769</t>
  </si>
  <si>
    <t>ENZSYN-rt0799</t>
  </si>
  <si>
    <t>ENZSYN-rt8313</t>
  </si>
  <si>
    <t>ENZSYN-rt6294</t>
  </si>
  <si>
    <t>ENZSYN-rt0568_c</t>
  </si>
  <si>
    <t>ENZSYN-rt1784_c</t>
  </si>
  <si>
    <t>ENZSYN-rt5890</t>
  </si>
  <si>
    <t>ENZSYN-rt0602_c</t>
  </si>
  <si>
    <t>ENZSYN-rt1520</t>
  </si>
  <si>
    <t>ENZSYN-ATPSCPLX</t>
  </si>
  <si>
    <t>ENZSYN-rt2305</t>
  </si>
  <si>
    <t>ENZSYN-rt0303</t>
  </si>
  <si>
    <t>ENZSYN-rt0467</t>
  </si>
  <si>
    <t>ENZSYN-rt8272</t>
  </si>
  <si>
    <t>ENZSYN-rt1745</t>
  </si>
  <si>
    <t>ENZSYN-rt3934</t>
  </si>
  <si>
    <t>ENZSYN-rt4513_rm</t>
  </si>
  <si>
    <t>ENZSYN-rt6946</t>
  </si>
  <si>
    <t>ENZSYN-rt6800_c</t>
  </si>
  <si>
    <t>ENZSYN-rt6800_r</t>
  </si>
  <si>
    <t>ENZSYN-rt1336</t>
  </si>
  <si>
    <t>ENZSYN-rt5669</t>
  </si>
  <si>
    <t>ENZSYN-rt0073</t>
  </si>
  <si>
    <t>ENZSYN-rt2146</t>
  </si>
  <si>
    <t>ENZSYN-rt5829</t>
  </si>
  <si>
    <t>ENZSYN-rt2963</t>
  </si>
  <si>
    <t>ENZSYN-rt8107</t>
  </si>
  <si>
    <t>ENZSYN-rt3663</t>
  </si>
  <si>
    <t>ENZSYN-rt1131</t>
  </si>
  <si>
    <t>ENZSYN-rt1487</t>
  </si>
  <si>
    <t>ENZSYN-rt1788</t>
  </si>
  <si>
    <t>ENZSYN-rt8298</t>
  </si>
  <si>
    <t>ENZSYN-rt8268</t>
  </si>
  <si>
    <t>ENZSYN-rt2234_c</t>
  </si>
  <si>
    <t>ENZSYN-rt8092_l</t>
  </si>
  <si>
    <t>ENZSYN-rt3157</t>
  </si>
  <si>
    <t>ENZSYN-rt1321</t>
  </si>
  <si>
    <t>ENZSYN-rt3791_c</t>
  </si>
  <si>
    <t>ENZSYN-rt6498</t>
  </si>
  <si>
    <t>ENZSYN-rt3923</t>
  </si>
  <si>
    <t>ENZSYN-rt7138</t>
  </si>
  <si>
    <t>ENZSYN-rt3937</t>
  </si>
  <si>
    <t>ENZSYN-rt5884</t>
  </si>
  <si>
    <t>ENZSYN-rt2204</t>
  </si>
  <si>
    <t>ENZSYN-rt4576</t>
  </si>
  <si>
    <t>ENZSYN-rt5681</t>
  </si>
  <si>
    <t>ENZSYN-PMT12</t>
  </si>
  <si>
    <t>ENZSYN-rt5116</t>
  </si>
  <si>
    <t>ENZSYN-rt2746</t>
  </si>
  <si>
    <t>ENZSYN-rt1542</t>
  </si>
  <si>
    <t>ENZSYN-rt3542</t>
  </si>
  <si>
    <t>ENZSYN-rt8469</t>
  </si>
  <si>
    <t>ENZSYN-rt6884</t>
  </si>
  <si>
    <t>ENZSYN-rt7873</t>
  </si>
  <si>
    <t>ENZSYN-rt0669</t>
  </si>
  <si>
    <t>ENZSYN-rt0088</t>
  </si>
  <si>
    <t>ENZSYN-rt2799_l</t>
  </si>
  <si>
    <t>ENZSYN-rt2799_rm</t>
  </si>
  <si>
    <t>ENZSYN-rt1544_rm</t>
  </si>
  <si>
    <t>ENZSYN-rt7052</t>
  </si>
  <si>
    <t>ENZSYN-rt7907</t>
  </si>
  <si>
    <t>ENZSYN-rt2087</t>
  </si>
  <si>
    <t>ENZSYN-FECOORCPLX4</t>
  </si>
  <si>
    <t>ENZSYN-FECRq9CPLX</t>
  </si>
  <si>
    <t>ENZSYN-rt6420</t>
  </si>
  <si>
    <t>ENZSYN-rt8485</t>
  </si>
  <si>
    <t>ENZSYN-rt4281</t>
  </si>
  <si>
    <t>ENZSYN-rt5633_c</t>
  </si>
  <si>
    <t>ENZSYN-rt2297_rm</t>
  </si>
  <si>
    <t>ENZSYN-rt6208_c</t>
  </si>
  <si>
    <t>ENZSYN-rt7905</t>
  </si>
  <si>
    <t>ENZSYN-rt1632</t>
  </si>
  <si>
    <t>ENZSYN-rt5622</t>
  </si>
  <si>
    <t>ENZSYN-rt2964</t>
  </si>
  <si>
    <t>ENZSYN-rt3311</t>
  </si>
  <si>
    <t>ENZSYN-rt5227</t>
  </si>
  <si>
    <t>ENZSYN-rt3731</t>
  </si>
  <si>
    <t>ENZSYN-rt4674</t>
  </si>
  <si>
    <t>ENZSYN-rt3476</t>
  </si>
  <si>
    <t>ENZSYN-rt5012</t>
  </si>
  <si>
    <t>ENZSYN-rt6820</t>
  </si>
  <si>
    <t>ENZSYN-rt6932</t>
  </si>
  <si>
    <t>ENZSYN-rt4150</t>
  </si>
  <si>
    <t>ENZSYN-rt2385</t>
  </si>
  <si>
    <t>ENZSYN-GCV123LPD1</t>
  </si>
  <si>
    <t>ENZSYN-rt7136</t>
  </si>
  <si>
    <t>ENZSYN-rt7388</t>
  </si>
  <si>
    <t>ENZSYN-rt2224</t>
  </si>
  <si>
    <t>ENZSYN-GPIA1CPLX1</t>
  </si>
  <si>
    <t>ENZSYN-rt0563</t>
  </si>
  <si>
    <t>ENZSYN-rt1519</t>
  </si>
  <si>
    <t>ENZSYN-rt3333</t>
  </si>
  <si>
    <t>ENZSYN-rt3077</t>
  </si>
  <si>
    <t>ENZSYN-GPI14</t>
  </si>
  <si>
    <t>ENZSYN-rt4593</t>
  </si>
  <si>
    <t>ENZSYN-rt0237</t>
  </si>
  <si>
    <t>ENZSYN-rt4069</t>
  </si>
  <si>
    <t>ENZSYN-rt4183</t>
  </si>
  <si>
    <t>ENZSYN-rt5618</t>
  </si>
  <si>
    <t>ENZSYN-rt7648</t>
  </si>
  <si>
    <t>ENZSYN-rt6488_m</t>
  </si>
  <si>
    <t>ENZSYN-rt2735</t>
  </si>
  <si>
    <t>ENZSYN-rt1896</t>
  </si>
  <si>
    <t>ENZSYN-rt2060</t>
  </si>
  <si>
    <t>ENZSYN-rt3278</t>
  </si>
  <si>
    <t>ENZSYN-rt1838</t>
  </si>
  <si>
    <t>ENZSYN-rt0207_c</t>
  </si>
  <si>
    <t>ENZSYN-rt0357</t>
  </si>
  <si>
    <t>ENZSYN-rt1206</t>
  </si>
  <si>
    <t>ENZSYN-rt3754_c</t>
  </si>
  <si>
    <t>ENZSYN-COX15ARH1YAH1</t>
  </si>
  <si>
    <t>ENZSYN-rt5064</t>
  </si>
  <si>
    <t>ENZSYN-rt3712</t>
  </si>
  <si>
    <t>ENZSYN-rt4145</t>
  </si>
  <si>
    <t>ENZSYN-rt0283</t>
  </si>
  <si>
    <t>ENZSYN-rt4862</t>
  </si>
  <si>
    <t>ENZSYN-IDH12</t>
  </si>
  <si>
    <t>ENZSYN-rt0716</t>
  </si>
  <si>
    <t>ENZSYN-rt0339</t>
  </si>
  <si>
    <t>ENZSYN-rt8196</t>
  </si>
  <si>
    <t>ENZSYN-rt5646</t>
  </si>
  <si>
    <t>ENZSYN-rt6485</t>
  </si>
  <si>
    <t>ENZSYN-rt6242_m</t>
  </si>
  <si>
    <t>ENZSYN-rt5078</t>
  </si>
  <si>
    <t>ENZSYN-rt0027</t>
  </si>
  <si>
    <t>ENZSYN-rt0734</t>
  </si>
  <si>
    <t>ENZSYN-rt4559</t>
  </si>
  <si>
    <t>ENZSYN-rt7835</t>
  </si>
  <si>
    <t>ENZSYN-rt5526</t>
  </si>
  <si>
    <t>ENZSYN-rt6546</t>
  </si>
  <si>
    <t>ENZSYN-rt7120</t>
  </si>
  <si>
    <t>ENZSYN-rt0808</t>
  </si>
  <si>
    <t>ENZSYN-rt0899</t>
  </si>
  <si>
    <t>ENZSYN-rt1776</t>
  </si>
  <si>
    <t>ENZSYN-ERG11NCP1</t>
  </si>
  <si>
    <t>ENZSYN-rt0872</t>
  </si>
  <si>
    <t>ENZSYN-rt3577</t>
  </si>
  <si>
    <t>ENZSYN-rt6588</t>
  </si>
  <si>
    <t>ENZSYN-rt0239</t>
  </si>
  <si>
    <t>ENZSYN-rt2246</t>
  </si>
  <si>
    <t>ENZSYN-rt2810</t>
  </si>
  <si>
    <t>ENZSYN-rt5549</t>
  </si>
  <si>
    <t>ENZSYN-rt5403</t>
  </si>
  <si>
    <t>ENZSYN-rt8357</t>
  </si>
  <si>
    <t>ENZSYN-rt1457</t>
  </si>
  <si>
    <t>ENZSYN-rt4772</t>
  </si>
  <si>
    <t>ENZSYN-rt0390</t>
  </si>
  <si>
    <t>ENZSYN-MET1213</t>
  </si>
  <si>
    <t>ENZSYN-NADHCPLX6</t>
  </si>
  <si>
    <t>ENZSYN-rt1814_c</t>
  </si>
  <si>
    <t>ENZSYN-rt1441</t>
  </si>
  <si>
    <t>ENZSYN-rt0915_c</t>
  </si>
  <si>
    <t>ENZSYN-rt7311</t>
  </si>
  <si>
    <t>ENZSYN-rt2834</t>
  </si>
  <si>
    <t>ENZSYN-ALG1314</t>
  </si>
  <si>
    <t>ENZSYN-rt1727</t>
  </si>
  <si>
    <t>ENZSYN-rt1577</t>
  </si>
  <si>
    <t>ENZSYN-rt1963_c</t>
  </si>
  <si>
    <t>ENZSYN-rt4934</t>
  </si>
  <si>
    <t>ENZSYN-rt4112</t>
  </si>
  <si>
    <t>ENZSYN-rt3750</t>
  </si>
  <si>
    <t>ENZSYN-rt4267</t>
  </si>
  <si>
    <t>ENZSYN-rt7840</t>
  </si>
  <si>
    <t>ENZSYN-rt4951</t>
  </si>
  <si>
    <t>ENZSYN-rt2348</t>
  </si>
  <si>
    <t>ENZSYN-rt6753</t>
  </si>
  <si>
    <t>ENZSYN-MET16TRX2</t>
  </si>
  <si>
    <t>ENZSYN-rt7325</t>
  </si>
  <si>
    <t>ENZSYN-PDHCPLX</t>
  </si>
  <si>
    <t>ENZSYN-rt4380</t>
  </si>
  <si>
    <t>ENZSYN-rt0499</t>
  </si>
  <si>
    <t>ENZSYN-rt1221</t>
  </si>
  <si>
    <t>ENZSYN-rt7353</t>
  </si>
  <si>
    <t>ENZSYN-rt6131</t>
  </si>
  <si>
    <t>ENZSYN-rt7697</t>
  </si>
  <si>
    <t>ENZSYN-FRS12</t>
  </si>
  <si>
    <t>ENZSYN-rt1948</t>
  </si>
  <si>
    <t>ENZSYN-rt0521</t>
  </si>
  <si>
    <t>ENZSYN-rt5014</t>
  </si>
  <si>
    <t>ENZSYN-rt0873</t>
  </si>
  <si>
    <t>ENZSYN-rt0334</t>
  </si>
  <si>
    <t>ENZSYN-rt5817</t>
  </si>
  <si>
    <t>ENZSYN-rt3985</t>
  </si>
  <si>
    <t>ENZSYN-rt7511</t>
  </si>
  <si>
    <t>ENZSYN-rt6350</t>
  </si>
  <si>
    <t>ENZSYN-rt5026</t>
  </si>
  <si>
    <t>ENZSYN-rt0168</t>
  </si>
  <si>
    <t>ENZSYN-rt0510</t>
  </si>
  <si>
    <t>ENZSYN-rt7857</t>
  </si>
  <si>
    <t>ENZSYN-rt3499</t>
  </si>
  <si>
    <t>ENZSYN-rt5891</t>
  </si>
  <si>
    <t>ENZSYN-rt0852</t>
  </si>
  <si>
    <t>ENZSYN-rt6665</t>
  </si>
  <si>
    <t>ENZSYN-rt3242_c</t>
  </si>
  <si>
    <t>ENZSYN-rt3118</t>
  </si>
  <si>
    <t>ENZSYN-PRS23</t>
  </si>
  <si>
    <t>ENZSYN-rt0683_gm</t>
  </si>
  <si>
    <t>ENZSYN-rt3215</t>
  </si>
  <si>
    <t>ENZSYN-rt6481</t>
  </si>
  <si>
    <t>ENZSYN-SNZ1SNO1</t>
  </si>
  <si>
    <t>ENZSYN-rt4634</t>
  </si>
  <si>
    <t>ENZSYN-rt1816_e</t>
  </si>
  <si>
    <t>ENZSYN-rt0930_c</t>
  </si>
  <si>
    <t>ENZSYN-rt0910</t>
  </si>
  <si>
    <t>ENZSYN-rt4127</t>
  </si>
  <si>
    <t>ENZSYN-RNR124</t>
  </si>
  <si>
    <t>ENZSYN-rt4920</t>
  </si>
  <si>
    <t>ENZSYN-rt8465</t>
  </si>
  <si>
    <t>ENZSYN-rt5719</t>
  </si>
  <si>
    <t>ENZSYN-rt5075</t>
  </si>
  <si>
    <t>ENZSYN-rt4692</t>
  </si>
  <si>
    <t>ENZSYN-rt6880</t>
  </si>
  <si>
    <t>ENZSYN-rt10571935</t>
  </si>
  <si>
    <t>ENZSYN-rt7910</t>
  </si>
  <si>
    <t>ENZSYN-rt5857</t>
  </si>
  <si>
    <t>ENZSYN-rt5201</t>
  </si>
  <si>
    <t>ENZSYN-rt20063076</t>
  </si>
  <si>
    <t>ENZSYN-rt7368</t>
  </si>
  <si>
    <t>ENZSYN-rt5361</t>
  </si>
  <si>
    <t>ENZSYN-rt8223</t>
  </si>
  <si>
    <t>ENZSYN-SDH1234</t>
  </si>
  <si>
    <t>ENZSYN-rt4237</t>
  </si>
  <si>
    <t>ENZSYN-rt7480</t>
  </si>
  <si>
    <t>ENZSYN-rt8116</t>
  </si>
  <si>
    <t>ENZSYN-rt2476</t>
  </si>
  <si>
    <t>ENZSYN-rt0932</t>
  </si>
  <si>
    <t>ENZSYN-rt1320</t>
  </si>
  <si>
    <t>ENZSYN-rt7555</t>
  </si>
  <si>
    <t>ENZSYN-rt0894</t>
  </si>
  <si>
    <t>ENZSYN-rt6341</t>
  </si>
  <si>
    <t>ENZSYN-rt8273</t>
  </si>
  <si>
    <t>ENZSYN-rt0711</t>
  </si>
  <si>
    <t>ENZSYN-rt4822_c</t>
  </si>
  <si>
    <t>ENZSYN-rt2682</t>
  </si>
  <si>
    <t>ENZSYN-rt2147</t>
  </si>
  <si>
    <t>ENZSYN-rt5811</t>
  </si>
  <si>
    <t>ENZSYN-rt8160_c</t>
  </si>
  <si>
    <t>ENZLOAD-13GS_c_FWD-rt7616</t>
  </si>
  <si>
    <t>ENZLOAD-16GS_c_FWD-rt0150</t>
  </si>
  <si>
    <t>ENZLOAD-2OXOADPt_c_m_FWD-rt2267</t>
  </si>
  <si>
    <t>ENZLOAD-3DSPHR_r_FWD-rt1611</t>
  </si>
  <si>
    <t>ENZLOAD-3HACD200_rm_FWD-rt2309</t>
  </si>
  <si>
    <t>ENZLOAD-3HACD220_rm_FWD-rt2309</t>
  </si>
  <si>
    <t>ENZLOAD-3HACD240_rm_FWD-rt2309</t>
  </si>
  <si>
    <t>ENZLOAD-3HACD260_rm_FWD-rt2309</t>
  </si>
  <si>
    <t>ENZLOAD-3HAD100_c_FWD-rt0302</t>
  </si>
  <si>
    <t>ENZLOAD-3HAD120_c_FWD-rt0302</t>
  </si>
  <si>
    <t>ENZLOAD-3HAD140_c_FWD-rt0302</t>
  </si>
  <si>
    <t>ENZLOAD-3HAD160_c_FWD-rt0302</t>
  </si>
  <si>
    <t>ENZLOAD-3HAD180_c_FWD-rt0302</t>
  </si>
  <si>
    <t>ENZLOAD-3HAD40_c_FWD-rt0302</t>
  </si>
  <si>
    <t>ENZLOAD-3HAD60_c_FWD-rt0302</t>
  </si>
  <si>
    <t>ENZLOAD-3HAD80_c_FWD-rt0302</t>
  </si>
  <si>
    <t>ENZLOAD-3HAO_c_FWD-rt0234</t>
  </si>
  <si>
    <t>ENZLOAD-3OACE200_rm_FWD-rt2975</t>
  </si>
  <si>
    <t>ENZLOAD-3OACE220_rm_FWD-rt2975</t>
  </si>
  <si>
    <t>ENZLOAD-3OACE240_rm_FWD-rt2975</t>
  </si>
  <si>
    <t>ENZLOAD-3OACE260_rm_FWD-rt2975</t>
  </si>
  <si>
    <t>ENZLOAD-3OACR200_rm_FWD-rt8327</t>
  </si>
  <si>
    <t>ENZLOAD-3OACR220_rm_FWD-rt8327</t>
  </si>
  <si>
    <t>ENZLOAD-3OACR240_rm_FWD-rt8327</t>
  </si>
  <si>
    <t>ENZLOAD-3OACR260_rm_FWD-rt8327</t>
  </si>
  <si>
    <t>ENZLOAD-3OAR100_c_FWD-rt2190</t>
  </si>
  <si>
    <t>ENZLOAD-3OAR120_c_FWD-rt2190</t>
  </si>
  <si>
    <t>ENZLOAD-3OAR140_c_FWD-rt2190</t>
  </si>
  <si>
    <t>ENZLOAD-3OAR160_c_FWD-rt2190</t>
  </si>
  <si>
    <t>ENZLOAD-3OAR180_c_FWD-rt2190</t>
  </si>
  <si>
    <t>ENZLOAD-3OAR40_c_FWD-rt2190</t>
  </si>
  <si>
    <t>ENZLOAD-3OAR60_c_FWD-rt2190</t>
  </si>
  <si>
    <t>ENZLOAD-3OAR80_c_FWD-rt2190</t>
  </si>
  <si>
    <t>ENZLOAD-3OAS100_c_FWD-rt0409</t>
  </si>
  <si>
    <t>ENZLOAD-3OAS120_c_FWD-rt0409</t>
  </si>
  <si>
    <t>ENZLOAD-3OAS140_c_FWD-rt0409</t>
  </si>
  <si>
    <t>ENZLOAD-3OAS160_c_FWD-rt0409</t>
  </si>
  <si>
    <t>ENZLOAD-3OAS180_c_FWD-rt0409</t>
  </si>
  <si>
    <t>ENZLOAD-3OAS40_c_FWD-rt0409</t>
  </si>
  <si>
    <t>ENZLOAD-3OAS60_c_FWD-rt0409</t>
  </si>
  <si>
    <t>ENZLOAD-3OAS80_c_FWD-rt0409</t>
  </si>
  <si>
    <t>ENZLOAD-AASADy_c_FWD-LYS25</t>
  </si>
  <si>
    <t>ENZLOAD-AATA_c_FWD-rt4039</t>
  </si>
  <si>
    <t>ENZLOAD-ACACT40ir_c_FWD-rt0310</t>
  </si>
  <si>
    <t>ENZLOAD-ACCOAC_c_FWD-rt0271</t>
  </si>
  <si>
    <t>ENZLOAD-ACGAM6PS_c_FWD-rt4107</t>
  </si>
  <si>
    <t>ENZLOAD-ACGAMPM_c_FWD-rt4597</t>
  </si>
  <si>
    <t>ENZLOAD-ACGK_m_FWD-rt1009</t>
  </si>
  <si>
    <t>ENZLOAD-ACHBS_m_FWD-ILV26</t>
  </si>
  <si>
    <t>ENZLOAD-ACITL_c_FWD-rt1358</t>
  </si>
  <si>
    <t>ENZLOAD-ACKr_c_REV-rt5015</t>
  </si>
  <si>
    <t>ENZLOAD-ACLS_m_FWD-ILV26</t>
  </si>
  <si>
    <t>ENZLOAD-ACOADS180_rm_FWD-rt1362</t>
  </si>
  <si>
    <t>ENZLOAD-ACOADS181_rm_FWD-rt0477</t>
  </si>
  <si>
    <t>ENZLOAD-ACOADS182_rm_FWD-rt0477</t>
  </si>
  <si>
    <t>ENZLOAD-ACOATA_c_FWD-rt0302</t>
  </si>
  <si>
    <t>ENZLOAD-ACONTa_m_FWD-rt3256</t>
  </si>
  <si>
    <t>ENZLOAD-ACONTb_m_FWD-rt3256</t>
  </si>
  <si>
    <t>ENZLOAD-ACOTAi_m_FWD-rt6510</t>
  </si>
  <si>
    <t>ENZLOAD-ACt_c_e_FWD-rt7285</t>
  </si>
  <si>
    <t>ENZLOAD-ADK1_c_FWD-rt7128_c</t>
  </si>
  <si>
    <t>ENZLOAD-ADMDC_c_FWD-rt2849</t>
  </si>
  <si>
    <t>ENZLOAD-ADNK1_c_FWD-rt0017</t>
  </si>
  <si>
    <t>ENZLOAD-ADPATPt_c_m_FWD-rt4336</t>
  </si>
  <si>
    <t>ENZLOAD-ADSK_c_FWD-rt0341</t>
  </si>
  <si>
    <t>ENZLOAD-ADSL1r_c_FWD-rt7437</t>
  </si>
  <si>
    <t>ENZLOAD-ADSL2i_c_FWD-rt7437</t>
  </si>
  <si>
    <t>ENZLOAD-ADSS_c_FWD-rt3802</t>
  </si>
  <si>
    <t>ENZLOAD-AFAT_c_FWD-rt3174_c</t>
  </si>
  <si>
    <t>ENZLOAD-AGPAT_rm_FWD-rt2059_rm</t>
  </si>
  <si>
    <t>ENZLOAD-AGPRi_m_FWD-rt1009</t>
  </si>
  <si>
    <t>ENZLOAD-AHCi_c_FWD-rt4544</t>
  </si>
  <si>
    <t>ENZLOAD-AHSERL2_c_FWD-rt8250</t>
  </si>
  <si>
    <t>ENZLOAD-AICART_c_FWD-rt4053</t>
  </si>
  <si>
    <t>ENZLOAD-AIRC1_c_FWD-rt3764</t>
  </si>
  <si>
    <t>ENZLOAD-AKGDH_m_FWD-KGDCPLX2</t>
  </si>
  <si>
    <t>ENZLOAD-AKGMALta_m_FWD-rt2267</t>
  </si>
  <si>
    <t>ENZLOAD-ALAS_m_FWD-rt0309</t>
  </si>
  <si>
    <t>ENZLOAD-ALATA_L_m_REV-rt1267</t>
  </si>
  <si>
    <t>ENZLOAD-ALATRS_c_FWD-rt3605</t>
  </si>
  <si>
    <t>ENZLOAD-ANPRT_c_FWD-rt1532</t>
  </si>
  <si>
    <t>ENZLOAD-ANS_c_FWD-TRP23</t>
  </si>
  <si>
    <t>ENZLOAD-ARGSL_c_FWD-rt3236</t>
  </si>
  <si>
    <t>ENZLOAD-ARGSS_c_FWD-rt7828</t>
  </si>
  <si>
    <t>ENZLOAD-ARGTRS_c_FWD-rt1711</t>
  </si>
  <si>
    <t>ENZLOAD-ASAD_c_FWD-rt1962</t>
  </si>
  <si>
    <t>ENZLOAD-ASNS1_c_FWD-rt6769</t>
  </si>
  <si>
    <t>ENZLOAD-ASNTRS_c_FWD-rt0799</t>
  </si>
  <si>
    <t>ENZLOAD-ASPCT_c_FWD-rt8313</t>
  </si>
  <si>
    <t>ENZLOAD-ASPK_c_FWD-rt6294</t>
  </si>
  <si>
    <t>ENZLOAD-ASPTA_c_REV-rt0568_c</t>
  </si>
  <si>
    <t>ENZLOAD-ASPTRS_c_FWD-rt5890</t>
  </si>
  <si>
    <t>ENZLOAD-ATPASEP2e_c_FWD-rt0602_c</t>
  </si>
  <si>
    <t>ENZLOAD-ATPPRT_c_FWD-rt1520</t>
  </si>
  <si>
    <t>ENZLOAD-ATPS_m_FWD-ATPSCPLX</t>
  </si>
  <si>
    <t>ENZLOAD-BPNT_c_FWD-rt2305</t>
  </si>
  <si>
    <t>ENZLOAD-C14STR_c_FWD-rt0303</t>
  </si>
  <si>
    <t>ENZLOAD-C3STDH1_c_FWD-rt0467</t>
  </si>
  <si>
    <t>ENZLOAD-C3STDH2_c_FWD-rt0467</t>
  </si>
  <si>
    <t>ENZLOAD-C4STMO1_c_FWD-rt8272</t>
  </si>
  <si>
    <t>ENZLOAD-C4STMO2_c_FWD-rt8272</t>
  </si>
  <si>
    <t>ENZLOAD-C4STMO3_c_FWD-rt8272</t>
  </si>
  <si>
    <t>ENZLOAD-C4STMO4_c_FWD-rt8272</t>
  </si>
  <si>
    <t>ENZLOAD-C8STI_c_FWD-rt1745</t>
  </si>
  <si>
    <t>ENZLOAD-CBPS_c_FWD-rt3934</t>
  </si>
  <si>
    <t>ENZLOAD-CDPDAGS_rm_FWD-rt4513_rm</t>
  </si>
  <si>
    <t>ENZLOAD-CERH124A_r_FWD-rt6946</t>
  </si>
  <si>
    <t>ENZLOAD-CERS124_c_FWD-rt6800_c</t>
  </si>
  <si>
    <t>ENZLOAD-CERS126_c_FWD-rt6800_c</t>
  </si>
  <si>
    <t>ENZLOAD-CERS2A26_r_FWD-rt6800_r</t>
  </si>
  <si>
    <t>ENZLOAD-CHORM_c_FWD-rt1336</t>
  </si>
  <si>
    <t>ENZLOAD-CHORS_c_FWD-rt5669</t>
  </si>
  <si>
    <t>ENZLOAD-CHTNS_c_FWD-rt0073</t>
  </si>
  <si>
    <t>ENZLOAD-CITMALta_m_FWD-rt2146</t>
  </si>
  <si>
    <t>ENZLOAD-CPPPGO_c_FWD-rt5829</t>
  </si>
  <si>
    <t>ENZLOAD-CS_m_FWD-rt2963</t>
  </si>
  <si>
    <t>ENZLOAD-CTPS1_c_FWD-rt8107</t>
  </si>
  <si>
    <t>ENZLOAD-CYSS_c_FWD-rt3663</t>
  </si>
  <si>
    <t>ENZLOAD-CYSTGL_c_FWD-rt1131</t>
  </si>
  <si>
    <t>ENZLOAD-CYSTRS_c_FWD-rt1487</t>
  </si>
  <si>
    <t>ENZLOAD-DAGK_rm_FWD-rt1788</t>
  </si>
  <si>
    <t>ENZLOAD-DB4PS_c_FWD-rt8298</t>
  </si>
  <si>
    <t>ENZLOAD-DCMPDA_c_FWD-rt8268</t>
  </si>
  <si>
    <t>ENZLOAD-DDPA_c_FWD-rt2234_c</t>
  </si>
  <si>
    <t>ENZLOAD-DGAT_l_FWD-rt8092_l</t>
  </si>
  <si>
    <t>ENZLOAD-DHAD1_m_FWD-rt1321</t>
  </si>
  <si>
    <t>ENZLOAD-DHAD2_m_FWD-rt1321</t>
  </si>
  <si>
    <t>ENZLOAD-DHFRi_c_FWD-rt3791_c</t>
  </si>
  <si>
    <t>ENZLOAD-DHORDfum_c_FWD-rt6498</t>
  </si>
  <si>
    <t>ENZLOAD-DHORTS_c_REV-rt3923</t>
  </si>
  <si>
    <t>ENZLOAD-DHPPDA2_c_FWD-rt7138</t>
  </si>
  <si>
    <t>ENZLOAD-DHQS_c_FWD-rt3937</t>
  </si>
  <si>
    <t>ENZLOAD-DHQTi_c_FWD-rt2204</t>
  </si>
  <si>
    <t>ENZLOAD-DMATT_c_FWD-rt4576</t>
  </si>
  <si>
    <t>ENZLOAD-DOLDPP_c_FWD-rt5681</t>
  </si>
  <si>
    <t>ENZLOAD-DOLPMT_c_FWD-rt5116</t>
  </si>
  <si>
    <t>ENZLOAD-DPCOAK_c_FWD-rt2746</t>
  </si>
  <si>
    <t>ENZLOAD-DPMVD_c_FWD-rt3542</t>
  </si>
  <si>
    <t>ENZLOAD-DRAPPRy_c_FWD-rt8469</t>
  </si>
  <si>
    <t>ENZLOAD-DTMPK_c_FWD-rt6884</t>
  </si>
  <si>
    <t>ENZLOAD-EAR100y_c_FWD-rt0302</t>
  </si>
  <si>
    <t>ENZLOAD-EAR120y_c_FWD-rt0302</t>
  </si>
  <si>
    <t>ENZLOAD-EAR140y_c_FWD-rt0302</t>
  </si>
  <si>
    <t>ENZLOAD-EAR160y_c_FWD-rt0302</t>
  </si>
  <si>
    <t>ENZLOAD-EAR180y_c_FWD-rt0302</t>
  </si>
  <si>
    <t>ENZLOAD-EAR40y_c_FWD-rt0302</t>
  </si>
  <si>
    <t>ENZLOAD-EAR60y_c_FWD-rt0302</t>
  </si>
  <si>
    <t>ENZLOAD-EAR80y_c_FWD-rt0302</t>
  </si>
  <si>
    <t>ENZLOAD-ECOAR200_rm_FWD-rt7873</t>
  </si>
  <si>
    <t>ENZLOAD-ECOAR220_rm_FWD-rt7873</t>
  </si>
  <si>
    <t>ENZLOAD-ECOAR240_rm_FWD-rt7873</t>
  </si>
  <si>
    <t>ENZLOAD-ECOAR260_rm_FWD-rt7873</t>
  </si>
  <si>
    <t>ENZLOAD-ENO_c_FWD-rt0669</t>
  </si>
  <si>
    <t>ENZLOAD-FACOAE183_c_FWD-rt0088</t>
  </si>
  <si>
    <t>ENZLOAD-FACOAL160_l_FWD-rt2799_l</t>
  </si>
  <si>
    <t>ENZLOAD-FACOAL180_l_FWD-rt2799_l</t>
  </si>
  <si>
    <t>ENZLOAD-FACOAL181_rm_FWD-rt2799_rm</t>
  </si>
  <si>
    <t>ENZLOAD-FACOAL182_rm_FWD-rt2799_rm</t>
  </si>
  <si>
    <t>ENZLOAD-FACOAL183_rm_FWD-rt2799_rm</t>
  </si>
  <si>
    <t>ENZLOAD-FACOAL220_rm_FWD-rt1544_rm</t>
  </si>
  <si>
    <t>ENZLOAD-FBA_c_FWD-rt7052</t>
  </si>
  <si>
    <t>ENZLOAD-FCLT_m_FWD-rt7907</t>
  </si>
  <si>
    <t>ENZLOAD-FE2t_c_e_FWD-rt2087</t>
  </si>
  <si>
    <t>ENZLOAD-FECOOR_m_FWD-FECOORCPLX4</t>
  </si>
  <si>
    <t>ENZLOAD-FECRq9_m_FWD-FECRq9CPLX</t>
  </si>
  <si>
    <t>ENZLOAD-FKYNH_c_FWD-rt6420</t>
  </si>
  <si>
    <t>ENZLOAD-FMNRx2_c_FWD-rt8485</t>
  </si>
  <si>
    <t>ENZLOAD-FOLR_c_FWD-rt3791_c</t>
  </si>
  <si>
    <t>ENZLOAD-FRTT_l_FWD-rt4281</t>
  </si>
  <si>
    <t>ENZLOAD-FUM_c_FWD-rt5633_c</t>
  </si>
  <si>
    <t>ENZLOAD-G3PAT_rm_FWD-rt2297_rm</t>
  </si>
  <si>
    <t>ENZLOAD-G3PD1r_c_FWD-rt6208_c</t>
  </si>
  <si>
    <t>ENZLOAD-G5SDy_c_FWD-rt7905</t>
  </si>
  <si>
    <t>ENZLOAD-G6PDH2i_c_FWD-rt1632</t>
  </si>
  <si>
    <t>ENZLOAD-GALKi_c_FWD-rt5622</t>
  </si>
  <si>
    <t>ENZLOAD-GALT_c_FWD-rt2964</t>
  </si>
  <si>
    <t>ENZLOAD-GAPD_c_FWD-rt3311</t>
  </si>
  <si>
    <t>ENZLOAD-GARFT_c_FWD-rt5227</t>
  </si>
  <si>
    <t>ENZLOAD-GF6PTA_c_FWD-rt3731</t>
  </si>
  <si>
    <t>ENZLOAD-GGTT_l_FWD-rt4281</t>
  </si>
  <si>
    <t>ENZLOAD-GK1_c_FWD-rt3157</t>
  </si>
  <si>
    <t>ENZLOAD-GLCt_c_e_FWD-rt4674</t>
  </si>
  <si>
    <t>ENZLOAD-GLNS_c_FWD-rt3476</t>
  </si>
  <si>
    <t>ENZLOAD-GLNTRS_c_FWD-rt5012</t>
  </si>
  <si>
    <t>ENZLOAD-GLU5K_c_FWD-rt6820</t>
  </si>
  <si>
    <t>ENZLOAD-GLUPRT_c_FWD-rt6932</t>
  </si>
  <si>
    <t>ENZLOAD-GLUt_c_m_FWD-rt4150</t>
  </si>
  <si>
    <t>ENZLOAD-GLUTRS_c_FWD-rt2385</t>
  </si>
  <si>
    <t>ENZLOAD-GLYCL_m_FWD-GCV123LPD1</t>
  </si>
  <si>
    <t>ENZLOAD-GLYt_c_m_FWD-rt4150</t>
  </si>
  <si>
    <t>ENZLOAD-GLYTRS_c_FWD-rt7136</t>
  </si>
  <si>
    <t>ENZLOAD-GMPS2_c_FWD-rt7388</t>
  </si>
  <si>
    <t>ENZLOAD-GND_c_FWD-rt2224</t>
  </si>
  <si>
    <t>ENZLOAD-GPIA1_c_FWD-GPIA1CPLX1</t>
  </si>
  <si>
    <t>ENZLOAD-GPIA10a_r_FWD-rt0563</t>
  </si>
  <si>
    <t>ENZLOAD-GPIA2_c_FWD-rt1519</t>
  </si>
  <si>
    <t>ENZLOAD-GPIA3_c_r_FWD-rt3333</t>
  </si>
  <si>
    <t>ENZLOAD-GPIA4_r_FWD-rt3077</t>
  </si>
  <si>
    <t>ENZLOAD-GPIA5_r_FWD-GPI14</t>
  </si>
  <si>
    <t>ENZLOAD-GPIA6_r_FWD-rt3077</t>
  </si>
  <si>
    <t>ENZLOAD-GPIA7_r_FWD-rt4593</t>
  </si>
  <si>
    <t>ENZLOAD-GPIA8a_r_FWD-rt0237</t>
  </si>
  <si>
    <t>ENZLOAD-GPIA9a_r_FWD-rt4069</t>
  </si>
  <si>
    <t>ENZLOAD-GRTT_c_FWD-rt4576</t>
  </si>
  <si>
    <t>ENZLOAD-GTPCII2_c_FWD-rt4183</t>
  </si>
  <si>
    <t>ENZLOAD-H2Ot_c_e_REV-rt5618</t>
  </si>
  <si>
    <t>ENZLOAD-HACNH_m_FWD-rt7648</t>
  </si>
  <si>
    <t>ENZLOAD-HCITR_m_FWD-rt7648</t>
  </si>
  <si>
    <t>ENZLOAD-HCITS_m_FWD-rt6488_m</t>
  </si>
  <si>
    <t>ENZLOAD-HEMEOS_m_FWD-rt2735</t>
  </si>
  <si>
    <t>ENZLOAD-HEX1_c_FWD-rt1896</t>
  </si>
  <si>
    <t>ENZLOAD-HICITD_m_FWD-rt2060</t>
  </si>
  <si>
    <t>ENZLOAD-HISTD_c_FWD-rt3278</t>
  </si>
  <si>
    <t>ENZLOAD-HISTP_c_FWD-rt1838</t>
  </si>
  <si>
    <t>ENZLOAD-HISTRS_c_FWD-rt0207_c</t>
  </si>
  <si>
    <t>ENZLOAD-HKYNH_c_FWD-rt0357</t>
  </si>
  <si>
    <t>ENZLOAD-HMGCOAR_c_FWD-rt1206</t>
  </si>
  <si>
    <t>ENZLOAD-HMGCOAS_c_FWD-rt3754_c</t>
  </si>
  <si>
    <t>ENZLOAD-HOMOX_m_FWD-COX15ARH1YAH1</t>
  </si>
  <si>
    <t>ENZLOAD-HSDx_c_FWD-rt3712</t>
  </si>
  <si>
    <t>ENZLOAD-HSERTA_c_FWD-rt4145</t>
  </si>
  <si>
    <t>ENZLOAD-HSK_c_FWD-rt0283</t>
  </si>
  <si>
    <t>ENZLOAD-HSTPT_c_FWD-rt4862</t>
  </si>
  <si>
    <t>ENZLOAD-ICDHx_m_FWD-IDH12</t>
  </si>
  <si>
    <t>ENZLOAD-IG3PS_c_FWD-rt0716</t>
  </si>
  <si>
    <t>ENZLOAD-IGPDH_c_FWD-rt0339</t>
  </si>
  <si>
    <t>ENZLOAD-IGPS_c_FWD-rt8196</t>
  </si>
  <si>
    <t>ENZLOAD-ILETA_m_REV-rt6242_m</t>
  </si>
  <si>
    <t>ENZLOAD-ILETRS_c_FWD-rt5078</t>
  </si>
  <si>
    <t>ENZLOAD-IMPC_c_FWD-rt4053</t>
  </si>
  <si>
    <t>ENZLOAD-IMPD_c_FWD-rt0027</t>
  </si>
  <si>
    <t>ENZLOAD-INOSTtps_e_FWD-rt0734</t>
  </si>
  <si>
    <t>ENZLOAD-IPCS_g_FWD-rt4559</t>
  </si>
  <si>
    <t>ENZLOAD-IPDDI_c_FWD-rt7835</t>
  </si>
  <si>
    <t>ENZLOAD-IPMD_c_FWD-rt5526</t>
  </si>
  <si>
    <t>ENZLOAD-IPPMIa_c_REV-rt6546</t>
  </si>
  <si>
    <t>ENZLOAD-IPPMIb_c_REV-rt6546</t>
  </si>
  <si>
    <t>ENZLOAD-IPPS_c_FWD-rt7120</t>
  </si>
  <si>
    <t>ENZLOAD-KARA1i_m_FWD-rt0808</t>
  </si>
  <si>
    <t>ENZLOAD-KARA2i_m_FWD-rt0808</t>
  </si>
  <si>
    <t>ENZLOAD-KYN3OX_c_FWD-rt0899</t>
  </si>
  <si>
    <t>ENZLOAD-LEUTA_c_REV-rt6485</t>
  </si>
  <si>
    <t>ENZLOAD-LEUTRS_c_FWD-rt1776</t>
  </si>
  <si>
    <t>ENZLOAD-LNS14DMy_c_FWD-ERG11NCP1</t>
  </si>
  <si>
    <t>ENZLOAD-LNSTLS_c_FWD-rt0872</t>
  </si>
  <si>
    <t>ENZLOAD-LYSTRS_c_FWD-rt3577</t>
  </si>
  <si>
    <t>ENZLOAD-MAN1PT_c_FWD-rt6588</t>
  </si>
  <si>
    <t>ENZLOAD-MAN6PI_c_REV-rt0239</t>
  </si>
  <si>
    <t>ENZLOAD-MCOATA_c_FWD-rt0302</t>
  </si>
  <si>
    <t>ENZLOAD-MDH_c_REV-rt2246</t>
  </si>
  <si>
    <t>ENZLOAD-MDH_m_FWD-rt2810</t>
  </si>
  <si>
    <t>ENZLOAD-ME1_m_FWD-rt5549</t>
  </si>
  <si>
    <t>ENZLOAD-ME2_m_FWD-rt5549</t>
  </si>
  <si>
    <t>ENZLOAD-METAT_c_FWD-rt5403</t>
  </si>
  <si>
    <t>ENZLOAD-METB1_c_FWD-rt8357</t>
  </si>
  <si>
    <t>ENZLOAD-METS_c_FWD-rt1457</t>
  </si>
  <si>
    <t>ENZLOAD-METTRS_c_FWD-rt4772</t>
  </si>
  <si>
    <t>ENZLOAD-MEVK1_c_FWD-rt0390</t>
  </si>
  <si>
    <t>ENZLOAD-MTHFR3_c_FWD-MET1213</t>
  </si>
  <si>
    <t>ENZLOAD-NADHcplxI_c_m_FWD-NADHCPLX6</t>
  </si>
  <si>
    <t>ENZLOAD-NADHq9_c_FWD-rt1441</t>
  </si>
  <si>
    <t>ENZLOAD-NADK_c_FWD-rt1814_c</t>
  </si>
  <si>
    <t>ENZLOAD-NADS2_c_FWD-rt0915_c</t>
  </si>
  <si>
    <t>ENZLOAD-NDPK1_c_FWD-rt7311</t>
  </si>
  <si>
    <t>ENZLOAD-NDPK2_c_FWD-rt7311</t>
  </si>
  <si>
    <t>ENZLOAD-NDPK3_c_FWD-rt7311</t>
  </si>
  <si>
    <t>ENZLOAD-NDPK4_c_FWD-rt7311</t>
  </si>
  <si>
    <t>ENZLOAD-NDPK5_c_FWD-rt7311</t>
  </si>
  <si>
    <t>ENZLOAD-NDPK7_c_FWD-rt7311</t>
  </si>
  <si>
    <t>ENZLOAD-NDPK8_c_FWD-rt7311</t>
  </si>
  <si>
    <t>ENZLOAD-NGLYCANS1_c_FWD-rt2834</t>
  </si>
  <si>
    <t>ENZLOAD-NGLYCANS2_c_FWD-ALG1314</t>
  </si>
  <si>
    <t>ENZLOAD-NGLYCANS3_c_FWD-rt6298</t>
  </si>
  <si>
    <t>ENZLOAD-NGLYCANS4_c_FWD-rt1727</t>
  </si>
  <si>
    <t>ENZLOAD-NGLYCANS5_c_FWD-rt1727</t>
  </si>
  <si>
    <t>ENZLOAD-NGLYCANS6_c_FWD-rt1577</t>
  </si>
  <si>
    <t>ENZLOAD-NGLYCANS7_c_FWD-rt1577</t>
  </si>
  <si>
    <t>ENZLOAD-NNATi_c_FWD-rt2062_c</t>
  </si>
  <si>
    <t>ENZLOAD-NNDPR_c_FWD-rt1963_c</t>
  </si>
  <si>
    <t>ENZLOAD-OCBT_c_FWD-rt4934</t>
  </si>
  <si>
    <t>ENZLOAD-OGLYCANS1_r_FWD-PMT12</t>
  </si>
  <si>
    <t>ENZLOAD-OGLYCANS2_g_FWD-rt7201</t>
  </si>
  <si>
    <t>ENZLOAD-OGLYCANS3_g_FWD-rt7201</t>
  </si>
  <si>
    <t>ENZLOAD-OGLYCANS4_g_FWD-rt4112</t>
  </si>
  <si>
    <t>ENZLOAD-OGLYCANS5_g_FWD-rt4112</t>
  </si>
  <si>
    <t>ENZLOAD-OMCDC_c_FWD-rt5646</t>
  </si>
  <si>
    <t>ENZLOAD-OMPDC_c_FWD-rt3750</t>
  </si>
  <si>
    <t>ENZLOAD-ORNDC_c_FWD-rt4267</t>
  </si>
  <si>
    <t>ENZLOAD-ORNTACi_m_FWD-rt7840</t>
  </si>
  <si>
    <t>ENZLOAD-ORNtpa_m_FWD-rt4951</t>
  </si>
  <si>
    <t>ENZLOAD-ORPT_c_REV-rt2348</t>
  </si>
  <si>
    <t>ENZLOAD-P5CR_c_FWD-rt5064</t>
  </si>
  <si>
    <t>ENZLOAD-PAILS_rm_FWD-rt6753</t>
  </si>
  <si>
    <t>ENZLOAD-PAPSR_c_FWD-MET16TRX2</t>
  </si>
  <si>
    <t>ENZLOAD-PC_c_FWD-rt7325</t>
  </si>
  <si>
    <t>ENZLOAD-PCOATA160_c_FWD-rt0302</t>
  </si>
  <si>
    <t>ENZLOAD-PCOATA180_c_FWD-rt0302</t>
  </si>
  <si>
    <t>ENZLOAD-PDH_m_FWD-PDHCPLX</t>
  </si>
  <si>
    <t>ENZLOAD-PDMEMT_rm_FWD-rt4380</t>
  </si>
  <si>
    <t>ENZLOAD-PEMT_rm_FWD-rt4380</t>
  </si>
  <si>
    <t>ENZLOAD-PFK_c_FWD-rt0499</t>
  </si>
  <si>
    <t>ENZLOAD-PGI_c_FWD-rt1221</t>
  </si>
  <si>
    <t>ENZLOAD-PGK_c_FWD-rt7353</t>
  </si>
  <si>
    <t>ENZLOAD-PGL_c_FWD-rt6131</t>
  </si>
  <si>
    <t>ENZLOAD-PGM_c_FWD-rt1542</t>
  </si>
  <si>
    <t>ENZLOAD-PHETA1_c_REV-rt1784_c</t>
  </si>
  <si>
    <t>ENZLOAD-PHETRS_c_FWD-FRS12</t>
  </si>
  <si>
    <t>ENZLOAD-PItps_e_FWD-rt1948</t>
  </si>
  <si>
    <t>ENZLOAD-PItps_m_FWD-rt0521</t>
  </si>
  <si>
    <t>ENZLOAD-PKETF_c_FWD-rt5014</t>
  </si>
  <si>
    <t>ENZLOAD-PMANM_c_REV-rt0873</t>
  </si>
  <si>
    <t>ENZLOAD-PMEMT_rm_FWD-rt4380</t>
  </si>
  <si>
    <t>ENZLOAD-PMEVK_c_FWD-rt0334</t>
  </si>
  <si>
    <t>ENZLOAD-PNTK_c_FWD-rt5817</t>
  </si>
  <si>
    <t>ENZLOAD-PNTOtps_e_FWD-rt3985</t>
  </si>
  <si>
    <t>ENZLOAD-PPA_c_FWD-rt7511</t>
  </si>
  <si>
    <t>ENZLOAD-PPBNGD_c_FWD-rt6350</t>
  </si>
  <si>
    <t>ENZLOAD-PPBNGS_1_c_FWD-rt5026</t>
  </si>
  <si>
    <t>ENZLOAD-PPCDC_c_FWD-rt0168</t>
  </si>
  <si>
    <t>ENZLOAD-PPNCL2_c_FWD-rt0510</t>
  </si>
  <si>
    <t>ENZLOAD-PPND2_c_FWD-rt7857</t>
  </si>
  <si>
    <t>ENZLOAD-PPNDH_c_FWD-rt5827</t>
  </si>
  <si>
    <t>ENZLOAD-PPPGO_m_FWD-rt3499</t>
  </si>
  <si>
    <t>ENZLOAD-PPTT_l_FWD-rt4281</t>
  </si>
  <si>
    <t>ENZLOAD-PRAGSi_c_FWD-rt5891</t>
  </si>
  <si>
    <t>ENZLOAD-PRAIi_c_FWD-rt8196</t>
  </si>
  <si>
    <t>ENZLOAD-PRAIS_c_FWD-rt5891</t>
  </si>
  <si>
    <t>ENZLOAD-PRAMPC_c_FWD-rt3278</t>
  </si>
  <si>
    <t>ENZLOAD-PRASCSi_c_FWD-rt0852</t>
  </si>
  <si>
    <t>ENZLOAD-PRATPP_c_FWD-rt3278</t>
  </si>
  <si>
    <t>ENZLOAD-PRENT10_l_FWD-rt4281</t>
  </si>
  <si>
    <t>ENZLOAD-PRENT11_l_FWD-rt4281</t>
  </si>
  <si>
    <t>ENZLOAD-PRENT12_l_FWD-rt4281</t>
  </si>
  <si>
    <t>ENZLOAD-PRENT13_l_FWD-rt4281</t>
  </si>
  <si>
    <t>ENZLOAD-PRENT14_l_FWD-rt4281</t>
  </si>
  <si>
    <t>ENZLOAD-PRENT15_l_FWD-rt4281</t>
  </si>
  <si>
    <t>ENZLOAD-PRENT16_l_FWD-rt4281</t>
  </si>
  <si>
    <t>ENZLOAD-PRENT17_l_FWD-rt4281</t>
  </si>
  <si>
    <t>ENZLOAD-PRENT18_l_FWD-rt4281</t>
  </si>
  <si>
    <t>ENZLOAD-PRENT19_l_FWD-rt4281</t>
  </si>
  <si>
    <t>ENZLOAD-PRENT20_l_FWD-rt4281</t>
  </si>
  <si>
    <t>ENZLOAD-PRENT21_l_FWD-rt4281</t>
  </si>
  <si>
    <t>ENZLOAD-PRENT6_l_FWD-rt4281</t>
  </si>
  <si>
    <t>ENZLOAD-PRENT7_l_FWD-rt4281</t>
  </si>
  <si>
    <t>ENZLOAD-PRENT8_l_FWD-rt4281</t>
  </si>
  <si>
    <t>ENZLOAD-PRENT9_l_FWD-rt4281</t>
  </si>
  <si>
    <t>ENZLOAD-PRFGS_c_FWD-rt6665</t>
  </si>
  <si>
    <t>ENZLOAD-PRMICI_c_FWD-rt3242_c</t>
  </si>
  <si>
    <t>ENZLOAD-PROTRS_c_FWD-rt3118</t>
  </si>
  <si>
    <t>ENZLOAD-PRPPS_c_FWD-PRS23</t>
  </si>
  <si>
    <t>ENZLOAD-PSCIT_c_FWD-rt5884</t>
  </si>
  <si>
    <t>ENZLOAD-PSD_gm_FWD-rt0683_gm</t>
  </si>
  <si>
    <t>ENZLOAD-PSPHS_r_FWD-rt6946</t>
  </si>
  <si>
    <t>ENZLOAD-PSSA_rm_FWD-rt3215</t>
  </si>
  <si>
    <t>ENZLOAD-PTPAT_c_FWD-rt6481</t>
  </si>
  <si>
    <t>ENZLOAD-PYDX5PS_c_FWD-SNZ1SNO1</t>
  </si>
  <si>
    <t>ENZLOAD-PYK_c_FWD-rt4634</t>
  </si>
  <si>
    <t>ENZLOAD-PYRtps_e_REV-rt1816_e</t>
  </si>
  <si>
    <t>ENZLOAD-RBFK_c_FWD-rt0930_c</t>
  </si>
  <si>
    <t>ENZLOAD-RBFSa_c_FWD-rt0910</t>
  </si>
  <si>
    <t>ENZLOAD-RBFSb_c_FWD-rt4127</t>
  </si>
  <si>
    <t>ENZLOAD-RNDR1_c_FWD-RNR124</t>
  </si>
  <si>
    <t>ENZLOAD-RNDR2_c_FWD-RNR124</t>
  </si>
  <si>
    <t>ENZLOAD-RNDR3_c_FWD-RNR124</t>
  </si>
  <si>
    <t>ENZLOAD-RPI_c_FWD-rt4920</t>
  </si>
  <si>
    <t>ENZLOAD-SACCD1_c_FWD-rt8465</t>
  </si>
  <si>
    <t>ENZLOAD-SACCD2_c_FWD-rt5719</t>
  </si>
  <si>
    <t>ENZLOAD-SADT_c_FWD-rt5075</t>
  </si>
  <si>
    <t>ENZLOAD-SAM24MT_c_FWD-rt4692</t>
  </si>
  <si>
    <t>ENZLOAD-SERAT_c_FWD-rt6880</t>
  </si>
  <si>
    <t>ENZLOAD-SERPT_r_FWD-rt10571935</t>
  </si>
  <si>
    <t>ENZLOAD-SERt_c_m_REV-rt7910</t>
  </si>
  <si>
    <t>ENZLOAD-SERTRS_c_FWD-rt5857</t>
  </si>
  <si>
    <t>ENZLOAD-SHCHD2_c_FWD-rt5201</t>
  </si>
  <si>
    <t>ENZLOAD-SHCHF_c_FWD-rt5201</t>
  </si>
  <si>
    <t>ENZLOAD-SHK3Di_c_FWD-rt5884</t>
  </si>
  <si>
    <t>ENZLOAD-SHKK_c_FWD-rt5884</t>
  </si>
  <si>
    <t>ENZLOAD-SO3R_c_FWD-rt20063076</t>
  </si>
  <si>
    <t>ENZLOAD-SO4t_c_e_FWD-rt7368</t>
  </si>
  <si>
    <t>ENZLOAD-SPMS_c_FWD-rt8465</t>
  </si>
  <si>
    <t>ENZLOAD-SQLEy_r_FWD-rt5361</t>
  </si>
  <si>
    <t>ENZLOAD-SQLS_c_FWD-rt8223</t>
  </si>
  <si>
    <t>ENZLOAD-SUCDq9_m_FWD-SDH1234</t>
  </si>
  <si>
    <t>ENZLOAD-SUCFUMt_c_m_FWD-rt4237</t>
  </si>
  <si>
    <t>ENZLOAD-TAGL_l_FWD-rt1378</t>
  </si>
  <si>
    <t>ENZLOAD-THRS_c_FWD-rt1374</t>
  </si>
  <si>
    <t>ENZLOAD-THRTRS_c_FWD-rt7480</t>
  </si>
  <si>
    <t>ENZLOAD-TMDPK_c_FWD-rt8116</t>
  </si>
  <si>
    <t>ENZLOAD-TMDS_c_FWD-rt2476</t>
  </si>
  <si>
    <t>ENZLOAD-TPI_c_FWD-rt0932</t>
  </si>
  <si>
    <t>ENZLOAD-TRDR_c_FWD-rt1320</t>
  </si>
  <si>
    <t>ENZLOAD-TRPO2_c_FWD-rt7555</t>
  </si>
  <si>
    <t>ENZLOAD-TRPS1_c_FWD-rt0894</t>
  </si>
  <si>
    <t>ENZLOAD-TRPTRS_c_FWD-rt6341</t>
  </si>
  <si>
    <t>ENZLOAD-TYRTA_c_FWD-rt7697</t>
  </si>
  <si>
    <t>ENZLOAD-TYRTRS_c_FWD-rt8273</t>
  </si>
  <si>
    <t>ENZLOAD-UAGDP_c_FWD-rt0711</t>
  </si>
  <si>
    <t>ENZLOAD-UDPG4E_c_REV-rt0601</t>
  </si>
  <si>
    <t>ENZLOAD-UMPK_c_FWD-rt4822_c</t>
  </si>
  <si>
    <t>ENZLOAD-UPP3MT_2_c_FWD-rt2682</t>
  </si>
  <si>
    <t>ENZLOAD-UPP3S_c_FWD-rt2147</t>
  </si>
  <si>
    <t>ENZLOAD-UPPDC1_c_FWD-rt5811</t>
  </si>
  <si>
    <t>ENZLOAD-VALTA_c_FWD-rt6485</t>
  </si>
  <si>
    <t>ENZLOAD-VALTA_m_REV-rt6242_m</t>
  </si>
  <si>
    <t>ENZLOAD-VALTRS_c_FWD-rt8160_c</t>
  </si>
  <si>
    <t>RIBOSYN-rrna5s_c</t>
  </si>
  <si>
    <t>RIBOSYN-rrna58s_c</t>
  </si>
  <si>
    <t>RIBOSYN-rrna25s_c</t>
  </si>
  <si>
    <t>RIBOSYN-rrna28s_c</t>
  </si>
  <si>
    <t>RIBOSYN-rrnaSSU_c</t>
  </si>
  <si>
    <t>RIBOSYN-rrna_m</t>
  </si>
  <si>
    <t>RIBOSUBSYN-RIBOSUB-ASC1-FROM-ASC1</t>
  </si>
  <si>
    <t>RIBOSUBSYN-RIBOSUB-RPL10-FROM-RPL10</t>
  </si>
  <si>
    <t>RIBOSUBSYN-RIBOSUB-RPL11A-FROM-RPL11A</t>
  </si>
  <si>
    <t>RIBOSUBSYN-RIBOSUB-RPL12A-FROM-RPL12A</t>
  </si>
  <si>
    <t>RIBOSUBSYN-RIBOSUB-RPL13A-FROM-RPL13A</t>
  </si>
  <si>
    <t>RIBOSUBSYN-RIBOSUB-RPL14A-FROM-RPL14A</t>
  </si>
  <si>
    <t>RIBOSUBSYN-RIBOSUB-RPL15A-FROM-RPL15A</t>
  </si>
  <si>
    <t>RIBOSUBSYN-RIBOSUB-RPL16A-FROM-RPL16A</t>
  </si>
  <si>
    <t>RIBOSUBSYN-RIBOSUB-RPL17A-FROM-RPL17A</t>
  </si>
  <si>
    <t>RIBOSUBSYN-RIBOSUB-RPL18A-FROM-RPL18A</t>
  </si>
  <si>
    <t>RIBOSUBSYN-RIBOSUB-RPL19A-FROM-RPL19A</t>
  </si>
  <si>
    <t>RIBOSUBSYN-RIBOSUB-RPL1A-FROM-RPL1A</t>
  </si>
  <si>
    <t>RIBOSUBSYN-RIBOSUB-RPL20A-FROM-RPL20A</t>
  </si>
  <si>
    <t>RIBOSUBSYN-RIBOSUB-RPL21A-FROM-RPL21B</t>
  </si>
  <si>
    <t>RIBOSUBSYN-RIBOSUB-RPL22A-FROM-RPL22A</t>
  </si>
  <si>
    <t>RIBOSUBSYN-RIBOSUB-RPL23A-FROM-RPL23A</t>
  </si>
  <si>
    <t>RIBOSUBSYN-RIBOSUB-RPL25-FROM-RPL25</t>
  </si>
  <si>
    <t>RIBOSUBSYN-RIBOSUB-RPL26A-FROM-RPL26A</t>
  </si>
  <si>
    <t>RIBOSUBSYN-RIBOSUB-RPL27A-FROM-RPL27A</t>
  </si>
  <si>
    <t>RIBOSUBSYN-RIBOSUB-RPL28-FROM-RPL28</t>
  </si>
  <si>
    <t>RIBOSUBSYN-RIBOSUB-RPL29-FROM-RPL29</t>
  </si>
  <si>
    <t>RIBOSUBSYN-RIBOSUB-RPL3-FROM-RPL3</t>
  </si>
  <si>
    <t>RIBOSUBSYN-RIBOSUB-RPL30-FROM-RPL30</t>
  </si>
  <si>
    <t>RIBOSUBSYN-RIBOSUB-RPL31A-FROM-RPL31A</t>
  </si>
  <si>
    <t>RIBOSUBSYN-RIBOSUB-RPL32-FROM-RPL32</t>
  </si>
  <si>
    <t>RIBOSUBSYN-RIBOSUB-RPL33A-FROM-RPL33A</t>
  </si>
  <si>
    <t>RIBOSUBSYN-RIBOSUB-RPL34A-FROM-RPL34A</t>
  </si>
  <si>
    <t>RIBOSUBSYN-RIBOSUB-RPL35A-FROM-RPL35A</t>
  </si>
  <si>
    <t>RIBOSUBSYN-RIBOSUB-RPL36A-FROM-RPL36A</t>
  </si>
  <si>
    <t>RIBOSUBSYN-RIBOSUB-RPL37A-FROM-RPL37A</t>
  </si>
  <si>
    <t>RIBOSUBSYN-RIBOSUB-RPL38-FROM-RPL38</t>
  </si>
  <si>
    <t>RIBOSUBSYN-RIBOSUB-RPL39-FROM-RPL39</t>
  </si>
  <si>
    <t>RIBOSUBSYN-RIBOSUB-RPL40A-FROM-RPL40A</t>
  </si>
  <si>
    <t>RIBOSUBSYN-RIBOSUB-RPL41A-FROM-RPL41A</t>
  </si>
  <si>
    <t>RIBOSUBSYN-RIBOSUB-RPL42A-FROM-RPL42A</t>
  </si>
  <si>
    <t>RIBOSUBSYN-RIBOSUB-RPL43A-FROM-RPL43A</t>
  </si>
  <si>
    <t>RIBOSUBSYN-RIBOSUB-RPL4A-FROM-RPL4A</t>
  </si>
  <si>
    <t>RIBOSUBSYN-RIBOSUB-RPL5-FROM-RPL5</t>
  </si>
  <si>
    <t>RIBOSUBSYN-RIBOSUB-RPL6A-FROM-RPL6A</t>
  </si>
  <si>
    <t>RIBOSUBSYN-RIBOSUB-RPL7A-FROM-RPL7A</t>
  </si>
  <si>
    <t>RIBOSUBSYN-RIBOSUB-RPL8A-FROM-RPL8B</t>
  </si>
  <si>
    <t>RIBOSUBSYN-RIBOSUB-RPL9A-FROM-RPL9A</t>
  </si>
  <si>
    <t>RIBOSUBSYN-RIBOSUB-RPP0-FROM-RPP0</t>
  </si>
  <si>
    <t>RIBOSUBSYN-RIBOSUB-RPP1A-FROM-RPP1A</t>
  </si>
  <si>
    <t>RIBOSUBSYN-RIBOSUB-RPP2A-FROM-RPP2A</t>
  </si>
  <si>
    <t>RIBOSUBSYN-RIBOSUB-RPS0A-FROM-RPS0A</t>
  </si>
  <si>
    <t>RIBOSUBSYN-RIBOSUB-RPS10A-FROM-RPS10A</t>
  </si>
  <si>
    <t>RIBOSUBSYN-RIBOSUB-RPS11A-FROM-RPS11A</t>
  </si>
  <si>
    <t>RIBOSUBSYN-RIBOSUB-RPS12-FROM-RPS12</t>
  </si>
  <si>
    <t>RIBOSUBSYN-RIBOSUB-RPS13-FROM-RPS13</t>
  </si>
  <si>
    <t>RIBOSUBSYN-RIBOSUB-RPS14A-FROM-RPS14A</t>
  </si>
  <si>
    <t>RIBOSUBSYN-RIBOSUB-RPS16A-FROM-RPS16A</t>
  </si>
  <si>
    <t>RIBOSUBSYN-RIBOSUB-RPS17A-FROM-RPS17A</t>
  </si>
  <si>
    <t>RIBOSUBSYN-RIBOSUB-RPS18A-FROM-RPS18A</t>
  </si>
  <si>
    <t>RIBOSUBSYN-RIBOSUB-RPS19A-FROM-RPS19A</t>
  </si>
  <si>
    <t>RIBOSUBSYN-RIBOSUB-RPS1A-FROM-RPS1A</t>
  </si>
  <si>
    <t>RIBOSUBSYN-RIBOSUB-RPS2-FROM-RPS2</t>
  </si>
  <si>
    <t>RIBOSUBSYN-RIBOSUB-RPS20-FROM-RPS20</t>
  </si>
  <si>
    <t>RIBOSUBSYN-RIBOSUB-RPS21A-FROM-RPS21A</t>
  </si>
  <si>
    <t>RIBOSUBSYN-RIBOSUB-RPS22A-FROM-RPS22A</t>
  </si>
  <si>
    <t>RIBOSUBSYN-RIBOSUB-RPS23A-FROM-RPS23A</t>
  </si>
  <si>
    <t>RIBOSUBSYN-RIBOSUB-RPS24A-FROM-RPS24A</t>
  </si>
  <si>
    <t>RIBOSUBSYN-RIBOSUB-RPS25A-FROM-RPS25A</t>
  </si>
  <si>
    <t>RIBOSUBSYN-RIBOSUB-RPS26A-FROM-RPS26A</t>
  </si>
  <si>
    <t>RIBOSUBSYN-RIBOSUB-RPS27A-FROM-RPS27A</t>
  </si>
  <si>
    <t>RIBOSUBSYN-RIBOSUB-RPS28A-FROM-RPS28A</t>
  </si>
  <si>
    <t>RIBOSUBSYN-RIBOSUB-RPS29A-FROM-RPS29A</t>
  </si>
  <si>
    <t>RIBOSUBSYN-RIBOSUB-RPS3-FROM-RPS3</t>
  </si>
  <si>
    <t>RIBOSUBSYN-RIBOSUB-RPS30A-FROM-RPS30A</t>
  </si>
  <si>
    <t>RIBOSUBSYN-RIBOSUB-RPS31-FROM-RPS31</t>
  </si>
  <si>
    <t>RIBOSUBSYN-RIBOSUB-RPS4A-FROM-RPS4A</t>
  </si>
  <si>
    <t>RIBOSUBSYN-RIBOSUB-RPS5-FROM-RPS5</t>
  </si>
  <si>
    <t>RIBOSUBSYN-RIBOSUB-RPS6A-FROM-RPS6A</t>
  </si>
  <si>
    <t>RIBOSUBSYN-RIBOSUB-RPS7A-FROM-RPS7A</t>
  </si>
  <si>
    <t>RIBOSUBSYN-RIBOSUB-RPS8A-FROM-RPS8A</t>
  </si>
  <si>
    <t>RIBOSUBSYN-RIBOSUB-RPS9A-FROM-RPS9A</t>
  </si>
  <si>
    <t>RIBOSYN-ribonuc</t>
  </si>
  <si>
    <t>RIBOSUBSYN-RIBOSUB-rt6850-FROM-rt6850</t>
  </si>
  <si>
    <t>RIBOSUBSYN-RIBOSUB-FYV4-FROM-FYV4</t>
  </si>
  <si>
    <t>RIBOSUBSYN-RIBOSUB-IMG1-FROM-IMG1</t>
  </si>
  <si>
    <t>RIBOSUBSYN-RIBOSUB-IMG2-FROM-IMG2</t>
  </si>
  <si>
    <t>RIBOSUBSYN-RIBOSUB-MHR1-FROM-MHR1</t>
  </si>
  <si>
    <t>RIBOSUBSYN-RIBOSUB-MNP1-FROM-MNP1</t>
  </si>
  <si>
    <t>RIBOSUBSYN-RIBOSUB-MRP1-FROM-MRP1</t>
  </si>
  <si>
    <t>RIBOSUBSYN-RIBOSUB-MRP10-FROM-MRP10</t>
  </si>
  <si>
    <t>RIBOSUBSYN-RIBOSUB-MRP13-FROM-MRP13</t>
  </si>
  <si>
    <t>RIBOSUBSYN-RIBOSUB-MRP17-FROM-MRP17</t>
  </si>
  <si>
    <t>RIBOSUBSYN-RIBOSUB-MRP2-FROM-MRP2</t>
  </si>
  <si>
    <t>RIBOSUBSYN-RIBOSUB-MRP20-FROM-MRP20</t>
  </si>
  <si>
    <t>RIBOSUBSYN-RIBOSUB-MRP21-FROM-MRP21</t>
  </si>
  <si>
    <t>RIBOSUBSYN-RIBOSUB-MRP4-FROM-MRP4</t>
  </si>
  <si>
    <t>RIBOSUBSYN-RIBOSUB-MRP49-FROM-MRP49</t>
  </si>
  <si>
    <t>RIBOSUBSYN-RIBOSUB-MRP51-FROM-MRP51</t>
  </si>
  <si>
    <t>RIBOSUBSYN-RIBOSUB-MRP7-FROM-MRP7</t>
  </si>
  <si>
    <t>RIBOSUBSYN-RIBOSUB-MRPL1-FROM-MRPL1</t>
  </si>
  <si>
    <t>RIBOSUBSYN-RIBOSUB-MRPL10-FROM-MRPL10</t>
  </si>
  <si>
    <t>RIBOSUBSYN-RIBOSUB-MRPL11-FROM-MRPL11</t>
  </si>
  <si>
    <t>RIBOSUBSYN-RIBOSUB-MRPL13-FROM-MRPL13</t>
  </si>
  <si>
    <t>RIBOSUBSYN-RIBOSUB-MRPL15-FROM-MRPL15</t>
  </si>
  <si>
    <t>RIBOSUBSYN-RIBOSUB-MRPL16-FROM-MRPL16</t>
  </si>
  <si>
    <t>RIBOSUBSYN-RIBOSUB-MRPL17-FROM-MRPL17</t>
  </si>
  <si>
    <t>RIBOSUBSYN-RIBOSUB-MRPL19-FROM-MRPL19</t>
  </si>
  <si>
    <t>RIBOSUBSYN-RIBOSUB-MRPL20-FROM-MRPL20</t>
  </si>
  <si>
    <t>RIBOSUBSYN-RIBOSUB-MRPL22-FROM-MRPL22</t>
  </si>
  <si>
    <t>RIBOSUBSYN-RIBOSUB-MRPL23-FROM-MRPL23</t>
  </si>
  <si>
    <t>RIBOSUBSYN-RIBOSUB-MRPL24-FROM-MRPL24</t>
  </si>
  <si>
    <t>RIBOSUBSYN-RIBOSUB-MRPL25-FROM-MRPL25</t>
  </si>
  <si>
    <t>RIBOSUBSYN-RIBOSUB-MRPL27-FROM-MRPL27</t>
  </si>
  <si>
    <t>RIBOSUBSYN-RIBOSUB-MRPL28-FROM-MRPL28</t>
  </si>
  <si>
    <t>RIBOSUBSYN-RIBOSUB-MRPL3-FROM-MRPL3</t>
  </si>
  <si>
    <t>RIBOSUBSYN-RIBOSUB-MRPL31-FROM-MRPL31</t>
  </si>
  <si>
    <t>RIBOSUBSYN-RIBOSUB-MRPL32-FROM-MRPL32</t>
  </si>
  <si>
    <t>RIBOSUBSYN-RIBOSUB-MRPL33-FROM-MRPL33</t>
  </si>
  <si>
    <t>RIBOSUBSYN-RIBOSUB-MRPL35-FROM-MRPL35</t>
  </si>
  <si>
    <t>RIBOSUBSYN-RIBOSUB-MRPL36-FROM-MRPL36</t>
  </si>
  <si>
    <t>RIBOSUBSYN-RIBOSUB-MRPL37-FROM-MRPL37</t>
  </si>
  <si>
    <t>RIBOSUBSYN-RIBOSUB-MRPL38-FROM-MRPL38</t>
  </si>
  <si>
    <t>RIBOSUBSYN-RIBOSUB-MRPL39-FROM-MRPL39</t>
  </si>
  <si>
    <t>RIBOSUBSYN-RIBOSUB-MRPL4-FROM-MRPL4</t>
  </si>
  <si>
    <t>RIBOSUBSYN-RIBOSUB-MRPL40-FROM-MRPL40</t>
  </si>
  <si>
    <t>RIBOSUBSYN-RIBOSUB-MRPL44-FROM-MRPL44</t>
  </si>
  <si>
    <t>RIBOSUBSYN-RIBOSUB-MRPL49-FROM-MRPL49</t>
  </si>
  <si>
    <t>RIBOSUBSYN-RIBOSUB-MRPL50-FROM-MRPL50</t>
  </si>
  <si>
    <t>RIBOSUBSYN-RIBOSUB-MRPL51-FROM-MRPL51</t>
  </si>
  <si>
    <t>RIBOSUBSYN-RIBOSUB-MRPL6-FROM-MRPL6</t>
  </si>
  <si>
    <t>RIBOSUBSYN-RIBOSUB-MRPL7-FROM-MRPL7</t>
  </si>
  <si>
    <t>RIBOSUBSYN-RIBOSUB-MRPL9-FROM-MRPL9</t>
  </si>
  <si>
    <t>RIBOSUBSYN-RIBOSUB-MRPS16-FROM-MRPS16</t>
  </si>
  <si>
    <t>RIBOSUBSYN-RIBOSUB-MRPS17-FROM-MRPS17</t>
  </si>
  <si>
    <t>RIBOSUBSYN-RIBOSUB-MRPS18-FROM-MRPS18</t>
  </si>
  <si>
    <t>RIBOSUBSYN-RIBOSUB-MRPS28-FROM-MRPS28</t>
  </si>
  <si>
    <t>RIBOSUBSYN-RIBOSUB-MRPS35-FROM-MRPS35</t>
  </si>
  <si>
    <t>RIBOSUBSYN-RIBOSUB-MRPS5-FROM-MRPS5</t>
  </si>
  <si>
    <t>RIBOSUBSYN-RIBOSUB-MRPS8-FROM-MRPS8</t>
  </si>
  <si>
    <t>RIBOSUBSYN-RIBOSUB-MRPS9-FROM-MRPS9</t>
  </si>
  <si>
    <t>RIBOSUBSYN-RIBOSUB-MRX14-FROM-MRX14</t>
  </si>
  <si>
    <t>RIBOSUBSYN-RIBOSUB-NAM9-FROM-NAM9</t>
  </si>
  <si>
    <t>RIBOSUBSYN-RIBOSUB-PET123-FROM-PET123</t>
  </si>
  <si>
    <t>RIBOSUBSYN-RIBOSUB-RML2-FROM-RML2</t>
  </si>
  <si>
    <t>RIBOSUBSYN-RIBOSUB-RSM10-FROM-RSM10</t>
  </si>
  <si>
    <t>RIBOSUBSYN-RIBOSUB-RSM18-FROM-RSM18</t>
  </si>
  <si>
    <t>RIBOSUBSYN-RIBOSUB-RSM23-FROM-RSM23</t>
  </si>
  <si>
    <t>RIBOSUBSYN-RIBOSUB-RSM24-FROM-RSM24</t>
  </si>
  <si>
    <t>RIBOSUBSYN-RIBOSUB-RSM26-FROM-RSM26</t>
  </si>
  <si>
    <t>RIBOSUBSYN-RIBOSUB-RSM27-FROM-RSM27</t>
  </si>
  <si>
    <t>RIBOSUBSYN-RIBOSUB-RSM28-FROM-RSM28</t>
  </si>
  <si>
    <t>RIBOSUBSYN-RIBOSUB-RSM7-FROM-RSM7</t>
  </si>
  <si>
    <t>RIBOSUBSYN-RIBOSUB-RTC6-FROM-RTC6</t>
  </si>
  <si>
    <t>RIBOSUBSYN-RIBOSUB-SWS2-FROM-SWS2</t>
  </si>
  <si>
    <t>RIBOSUBSYN-RIBOSUB-VAR1-FROM-VAR1</t>
  </si>
  <si>
    <t>RIBOSUBSYN-RIBOSUB-YML6-FROM-YML6</t>
  </si>
  <si>
    <t>RIBOSYN-ribomito</t>
  </si>
  <si>
    <t>PROSYN-rt0017</t>
  </si>
  <si>
    <t>PROSYN-rt0027</t>
  </si>
  <si>
    <t>PROSYN-rt0073</t>
  </si>
  <si>
    <t>PROSYN-rt0088</t>
  </si>
  <si>
    <t>PROSYN-rt0150</t>
  </si>
  <si>
    <t>PROSYN-rt0168</t>
  </si>
  <si>
    <t>PROSYN-rt0207_c</t>
  </si>
  <si>
    <t>PROSYN-rt0234</t>
  </si>
  <si>
    <t>PROSYN-rt0237</t>
  </si>
  <si>
    <t>PROSYN-rt0239</t>
  </si>
  <si>
    <t>PROSYN-rt0271</t>
  </si>
  <si>
    <t>PROSYN-rt0283</t>
  </si>
  <si>
    <t>PROSYN-rt0302</t>
  </si>
  <si>
    <t>PROSYN-rt0303</t>
  </si>
  <si>
    <t>PROSYN-rt0309</t>
  </si>
  <si>
    <t>PROSYN-rt0310</t>
  </si>
  <si>
    <t>PROSYN-rt0331</t>
  </si>
  <si>
    <t>PROSYN-rt0334</t>
  </si>
  <si>
    <t>PROSYN-rt0339</t>
  </si>
  <si>
    <t>PROSYN-rt0341</t>
  </si>
  <si>
    <t>PROSYN-rt0357</t>
  </si>
  <si>
    <t>PROSYN-rt0376</t>
  </si>
  <si>
    <t>PROSYN-rt0390</t>
  </si>
  <si>
    <t>PROSYN-rt0400</t>
  </si>
  <si>
    <t>PROSYN-rt0409</t>
  </si>
  <si>
    <t>PROSYN-rt0434_m</t>
  </si>
  <si>
    <t>PROSYN-rt0449</t>
  </si>
  <si>
    <t>PROSYN-rt0467</t>
  </si>
  <si>
    <t>PROSYN-rt0477</t>
  </si>
  <si>
    <t>PROSYN-rt0499</t>
  </si>
  <si>
    <t>PROSYN-rt0510</t>
  </si>
  <si>
    <t>PROSYN-rt0521</t>
  </si>
  <si>
    <t>PROSYN-rt0563</t>
  </si>
  <si>
    <t>PROSYN-rt0568_c</t>
  </si>
  <si>
    <t>PROSYN-rt0602_c</t>
  </si>
  <si>
    <t>PROSYN-rt0669</t>
  </si>
  <si>
    <t>PROSYN-rt0683_gm</t>
  </si>
  <si>
    <t>PROSYN-rt0711</t>
  </si>
  <si>
    <t>PROSYN-rt0716</t>
  </si>
  <si>
    <t>PROSYN-rt0734</t>
  </si>
  <si>
    <t>PROSYN-rt0797</t>
  </si>
  <si>
    <t>PROSYN-rt0799</t>
  </si>
  <si>
    <t>PROSYN-rt0808</t>
  </si>
  <si>
    <t>PROSYN-rt0830</t>
  </si>
  <si>
    <t>PROSYN-rt0852</t>
  </si>
  <si>
    <t>PROSYN-rt0872</t>
  </si>
  <si>
    <t>PROSYN-rt0873</t>
  </si>
  <si>
    <t>PROSYN-rt0876</t>
  </si>
  <si>
    <t>PROSYN-rt0894</t>
  </si>
  <si>
    <t>PROSYN-rt0899</t>
  </si>
  <si>
    <t>PROSYN-rt0910</t>
  </si>
  <si>
    <t>PROSYN-rt0915_c</t>
  </si>
  <si>
    <t>PROSYN-rt0930_c</t>
  </si>
  <si>
    <t>PROSYN-rt0932</t>
  </si>
  <si>
    <t>PROSYN-rt1009</t>
  </si>
  <si>
    <t>PROSYN-rt1057</t>
  </si>
  <si>
    <t>PROSYN-rt1127</t>
  </si>
  <si>
    <t>PROSYN-rt1131</t>
  </si>
  <si>
    <t>PROSYN-rt1206</t>
  </si>
  <si>
    <t>PROSYN-rt1221</t>
  </si>
  <si>
    <t>PROSYN-rt1267</t>
  </si>
  <si>
    <t>PROSYN-rt1320</t>
  </si>
  <si>
    <t>PROSYN-rt1321</t>
  </si>
  <si>
    <t>PROSYN-rt1336</t>
  </si>
  <si>
    <t>PROSYN-rt1337</t>
  </si>
  <si>
    <t>PROSYN-rt1358</t>
  </si>
  <si>
    <t>PROSYN-rt1362</t>
  </si>
  <si>
    <t>PROSYN-rt1374</t>
  </si>
  <si>
    <t>PROSYN-rt1378</t>
  </si>
  <si>
    <t>PROSYN-rt1432</t>
  </si>
  <si>
    <t>PROSYN-rt1441</t>
  </si>
  <si>
    <t>PROSYN-rt1457</t>
  </si>
  <si>
    <t>PROSYN-rt1487</t>
  </si>
  <si>
    <t>PROSYN-rt1519</t>
  </si>
  <si>
    <t>PROSYN-rt1520</t>
  </si>
  <si>
    <t>PROSYN-rt1532</t>
  </si>
  <si>
    <t>PROSYN-rt1537</t>
  </si>
  <si>
    <t>PROSYN-rt1542</t>
  </si>
  <si>
    <t>PROSYN-rt1544_rm</t>
  </si>
  <si>
    <t>PROSYN-rt1572</t>
  </si>
  <si>
    <t>PROSYN-rt1577</t>
  </si>
  <si>
    <t>PROSYN-rt1611</t>
  </si>
  <si>
    <t>PROSYN-rt1632</t>
  </si>
  <si>
    <t>PROSYN-rt1639</t>
  </si>
  <si>
    <t>PROSYN-rt1672</t>
  </si>
  <si>
    <t>PROSYN-rt1711</t>
  </si>
  <si>
    <t>PROSYN-rt1727</t>
  </si>
  <si>
    <t>PROSYN-rt1745</t>
  </si>
  <si>
    <t>PROSYN-rt1776</t>
  </si>
  <si>
    <t>PROSYN-rt1784_c</t>
  </si>
  <si>
    <t>PROSYN-rt1788</t>
  </si>
  <si>
    <t>PROSYN-rt1814_c</t>
  </si>
  <si>
    <t>PROSYN-rt1816_e</t>
  </si>
  <si>
    <t>PROSYN-rt1837</t>
  </si>
  <si>
    <t>PROSYN-rt1838</t>
  </si>
  <si>
    <t>PROSYN-rt1852</t>
  </si>
  <si>
    <t>PROSYN-rt1860</t>
  </si>
  <si>
    <t>PROSYN-rt1896</t>
  </si>
  <si>
    <t>PROSYN-rt1935</t>
  </si>
  <si>
    <t>PROSYN-rt1948</t>
  </si>
  <si>
    <t>PROSYN-rt1962</t>
  </si>
  <si>
    <t>PROSYN-rt1963_c</t>
  </si>
  <si>
    <t>PROSYN-rt2006</t>
  </si>
  <si>
    <t>PROSYN-rt2059_rm</t>
  </si>
  <si>
    <t>PROSYN-rt2060</t>
  </si>
  <si>
    <t>PROSYN-rt2062_c</t>
  </si>
  <si>
    <t>PROSYN-rt2087</t>
  </si>
  <si>
    <t>PROSYN-rt2146</t>
  </si>
  <si>
    <t>PROSYN-rt2147</t>
  </si>
  <si>
    <t>PROSYN-rt2190</t>
  </si>
  <si>
    <t>PROSYN-rt2204</t>
  </si>
  <si>
    <t>PROSYN-rt2224</t>
  </si>
  <si>
    <t>PROSYN-rt2234_c</t>
  </si>
  <si>
    <t>PROSYN-rt2246</t>
  </si>
  <si>
    <t>PROSYN-rt2267</t>
  </si>
  <si>
    <t>PROSYN-rt2297_rm</t>
  </si>
  <si>
    <t>PROSYN-rt2305</t>
  </si>
  <si>
    <t>PROSYN-rt2306</t>
  </si>
  <si>
    <t>PROSYN-rt2309</t>
  </si>
  <si>
    <t>PROSYN-rt2317</t>
  </si>
  <si>
    <t>PROSYN-rt2348</t>
  </si>
  <si>
    <t>PROSYN-rt2385</t>
  </si>
  <si>
    <t>PROSYN-rt2476</t>
  </si>
  <si>
    <t>PROSYN-rt2682</t>
  </si>
  <si>
    <t>PROSYN-rt2735</t>
  </si>
  <si>
    <t>PROSYN-rt2746</t>
  </si>
  <si>
    <t>PROSYN-rt2768</t>
  </si>
  <si>
    <t>PROSYN-rt2769</t>
  </si>
  <si>
    <t>PROSYN-rt2777</t>
  </si>
  <si>
    <t>PROSYN-rt2799_l</t>
  </si>
  <si>
    <t>PROSYN-rt2799_rm</t>
  </si>
  <si>
    <t>PROSYN-rt2804_n</t>
  </si>
  <si>
    <t>PROSYN-rt2810</t>
  </si>
  <si>
    <t>PROSYN-rt2834</t>
  </si>
  <si>
    <t>PROSYN-rt2849</t>
  </si>
  <si>
    <t>PROSYN-rt2922_n</t>
  </si>
  <si>
    <t>PROSYN-rt2949</t>
  </si>
  <si>
    <t>PROSYN-rt2963</t>
  </si>
  <si>
    <t>PROSYN-rt2964</t>
  </si>
  <si>
    <t>PROSYN-rt2975</t>
  </si>
  <si>
    <t>PROSYN-rt3077</t>
  </si>
  <si>
    <t>PROSYN-rt3118</t>
  </si>
  <si>
    <t>PROSYN-rt3157</t>
  </si>
  <si>
    <t>PROSYN-rt3160</t>
  </si>
  <si>
    <t>PROSYN-rt3174_c</t>
  </si>
  <si>
    <t>PROSYN-rt3215</t>
  </si>
  <si>
    <t>PROSYN-rt3236</t>
  </si>
  <si>
    <t>PROSYN-rt3242_c</t>
  </si>
  <si>
    <t>PROSYN-rt3250</t>
  </si>
  <si>
    <t>PROSYN-rt3256</t>
  </si>
  <si>
    <t>PROSYN-rt3261</t>
  </si>
  <si>
    <t>PROSYN-rt3278</t>
  </si>
  <si>
    <t>PROSYN-rt3311</t>
  </si>
  <si>
    <t>PROSYN-rt3313</t>
  </si>
  <si>
    <t>PROSYN-rt3314</t>
  </si>
  <si>
    <t>PROSYN-rt3333</t>
  </si>
  <si>
    <t>PROSYN-rt3334</t>
  </si>
  <si>
    <t>PROSYN-rt3373</t>
  </si>
  <si>
    <t>PROSYN-rt3417</t>
  </si>
  <si>
    <t>PROSYN-rt3434</t>
  </si>
  <si>
    <t>PROSYN-rt3458</t>
  </si>
  <si>
    <t>PROSYN-rt3476</t>
  </si>
  <si>
    <t>PROSYN-rt3499</t>
  </si>
  <si>
    <t>PROSYN-rt3542</t>
  </si>
  <si>
    <t>PROSYN-rt3577</t>
  </si>
  <si>
    <t>PROSYN-rt3590</t>
  </si>
  <si>
    <t>PROSYN-rt3599</t>
  </si>
  <si>
    <t>PROSYN-rt3605</t>
  </si>
  <si>
    <t>PROSYN-rt3609</t>
  </si>
  <si>
    <t>PROSYN-rt3663</t>
  </si>
  <si>
    <t>PROSYN-rt3712</t>
  </si>
  <si>
    <t>PROSYN-rt3731</t>
  </si>
  <si>
    <t>PROSYN-rt3748</t>
  </si>
  <si>
    <t>PROSYN-rt3750</t>
  </si>
  <si>
    <t>PROSYN-rt3754_c</t>
  </si>
  <si>
    <t>PROSYN-rt3764</t>
  </si>
  <si>
    <t>PROSYN-rt3791_c</t>
  </si>
  <si>
    <t>PROSYN-rt3802</t>
  </si>
  <si>
    <t>PROSYN-rt3923</t>
  </si>
  <si>
    <t>PROSYN-rt3934</t>
  </si>
  <si>
    <t>PROSYN-rt3937</t>
  </si>
  <si>
    <t>PROSYN-rt3985</t>
  </si>
  <si>
    <t>PROSYN-rt4039</t>
  </si>
  <si>
    <t>PROSYN-rt4053</t>
  </si>
  <si>
    <t>PROSYN-rt4069</t>
  </si>
  <si>
    <t>PROSYN-rt4102</t>
  </si>
  <si>
    <t>PROSYN-rt4107</t>
  </si>
  <si>
    <t>PROSYN-rt4112</t>
  </si>
  <si>
    <t>PROSYN-rt4127</t>
  </si>
  <si>
    <t>PROSYN-rt4138</t>
  </si>
  <si>
    <t>PROSYN-rt4145</t>
  </si>
  <si>
    <t>PROSYN-rt4150</t>
  </si>
  <si>
    <t>PROSYN-rt4183</t>
  </si>
  <si>
    <t>PROSYN-rt4237</t>
  </si>
  <si>
    <t>PROSYN-rt4267</t>
  </si>
  <si>
    <t>PROSYN-rt4281</t>
  </si>
  <si>
    <t>PROSYN-rt4336</t>
  </si>
  <si>
    <t>PROSYN-rt4380</t>
  </si>
  <si>
    <t>PROSYN-rt4475</t>
  </si>
  <si>
    <t>PROSYN-rt4513_rm</t>
  </si>
  <si>
    <t>PROSYN-rt4530</t>
  </si>
  <si>
    <t>PROSYN-rt4544</t>
  </si>
  <si>
    <t>PROSYN-rt4559</t>
  </si>
  <si>
    <t>PROSYN-rt4576</t>
  </si>
  <si>
    <t>PROSYN-rt4593</t>
  </si>
  <si>
    <t>PROSYN-rt4597</t>
  </si>
  <si>
    <t>PROSYN-rt4598</t>
  </si>
  <si>
    <t>PROSYN-rt4634</t>
  </si>
  <si>
    <t>PROSYN-rt4639</t>
  </si>
  <si>
    <t>PROSYN-rt4649</t>
  </si>
  <si>
    <t>PROSYN-rt4674</t>
  </si>
  <si>
    <t>PROSYN-rt4692</t>
  </si>
  <si>
    <t>PROSYN-rt4772</t>
  </si>
  <si>
    <t>PROSYN-rt4822_c</t>
  </si>
  <si>
    <t>PROSYN-rt4846</t>
  </si>
  <si>
    <t>PROSYN-rt4862</t>
  </si>
  <si>
    <t>PROSYN-rt4881</t>
  </si>
  <si>
    <t>PROSYN-rt4907</t>
  </si>
  <si>
    <t>PROSYN-rt4918</t>
  </si>
  <si>
    <t>PROSYN-rt4920</t>
  </si>
  <si>
    <t>PROSYN-rt4934</t>
  </si>
  <si>
    <t>PROSYN-rt4951</t>
  </si>
  <si>
    <t>PROSYN-rt4980</t>
  </si>
  <si>
    <t>PROSYN-rt5012</t>
  </si>
  <si>
    <t>PROSYN-rt5014</t>
  </si>
  <si>
    <t>PROSYN-rt5015</t>
  </si>
  <si>
    <t>PROSYN-rt5026</t>
  </si>
  <si>
    <t>PROSYN-rt5056</t>
  </si>
  <si>
    <t>PROSYN-rt5064</t>
  </si>
  <si>
    <t>PROSYN-rt5075</t>
  </si>
  <si>
    <t>PROSYN-rt5078</t>
  </si>
  <si>
    <t>PROSYN-rt5116</t>
  </si>
  <si>
    <t>PROSYN-rt5201</t>
  </si>
  <si>
    <t>PROSYN-rt5227</t>
  </si>
  <si>
    <t>PROSYN-rt5240</t>
  </si>
  <si>
    <t>PROSYN-rt5246</t>
  </si>
  <si>
    <t>PROSYN-rt5260</t>
  </si>
  <si>
    <t>PROSYN-rt5262</t>
  </si>
  <si>
    <t>PROSYN-rt5354</t>
  </si>
  <si>
    <t>PROSYN-rt5361</t>
  </si>
  <si>
    <t>PROSYN-rt5371</t>
  </si>
  <si>
    <t>PROSYN-rt5403</t>
  </si>
  <si>
    <t>PROSYN-rt5472</t>
  </si>
  <si>
    <t>PROSYN-rt5474</t>
  </si>
  <si>
    <t>PROSYN-rt5526</t>
  </si>
  <si>
    <t>PROSYN-rt5549</t>
  </si>
  <si>
    <t>PROSYN-rt5580</t>
  </si>
  <si>
    <t>PROSYN-rt5618</t>
  </si>
  <si>
    <t>PROSYN-rt5622</t>
  </si>
  <si>
    <t>PROSYN-rt5633_c</t>
  </si>
  <si>
    <t>PROSYN-rt5646</t>
  </si>
  <si>
    <t>PROSYN-rt5669</t>
  </si>
  <si>
    <t>PROSYN-rt5681</t>
  </si>
  <si>
    <t>PROSYN-rt5719</t>
  </si>
  <si>
    <t>PROSYN-rt5758</t>
  </si>
  <si>
    <t>PROSYN-rt5802</t>
  </si>
  <si>
    <t>PROSYN-rt5811</t>
  </si>
  <si>
    <t>PROSYN-rt5817</t>
  </si>
  <si>
    <t>PROSYN-rt5827</t>
  </si>
  <si>
    <t>PROSYN-rt5829</t>
  </si>
  <si>
    <t>PROSYN-rt5857</t>
  </si>
  <si>
    <t>PROSYN-rt5869_n</t>
  </si>
  <si>
    <t>PROSYN-rt5884</t>
  </si>
  <si>
    <t>PROSYN-rt5890</t>
  </si>
  <si>
    <t>PROSYN-rt5891</t>
  </si>
  <si>
    <t>PROSYN-rt6050</t>
  </si>
  <si>
    <t>PROSYN-rt6131</t>
  </si>
  <si>
    <t>PROSYN-rt6208_c</t>
  </si>
  <si>
    <t>PROSYN-rt6242_m</t>
  </si>
  <si>
    <t>PROSYN-rt6294</t>
  </si>
  <si>
    <t>PROSYN-rt6298</t>
  </si>
  <si>
    <t>PROSYN-rt6341</t>
  </si>
  <si>
    <t>PROSYN-rt6350</t>
  </si>
  <si>
    <t>PROSYN-rt6420</t>
  </si>
  <si>
    <t>PROSYN-rt6481</t>
  </si>
  <si>
    <t>PROSYN-rt6485</t>
  </si>
  <si>
    <t>PROSYN-rt6488_m</t>
  </si>
  <si>
    <t>PROSYN-rt6498</t>
  </si>
  <si>
    <t>PROSYN-rt6510</t>
  </si>
  <si>
    <t>PROSYN-rt6544</t>
  </si>
  <si>
    <t>PROSYN-rt6546</t>
  </si>
  <si>
    <t>PROSYN-rt6588</t>
  </si>
  <si>
    <t>PROSYN-rt6665</t>
  </si>
  <si>
    <t>PROSYN-rt6741</t>
  </si>
  <si>
    <t>PROSYN-rt6753</t>
  </si>
  <si>
    <t>PROSYN-rt6769</t>
  </si>
  <si>
    <t>PROSYN-rt6785</t>
  </si>
  <si>
    <t>PROSYN-rt6800_c</t>
  </si>
  <si>
    <t>PROSYN-rt6800_r</t>
  </si>
  <si>
    <t>PROSYN-rt6816</t>
  </si>
  <si>
    <t>PROSYN-rt6820</t>
  </si>
  <si>
    <t>PROSYN-rt6850</t>
  </si>
  <si>
    <t>PROSYN-rt6863</t>
  </si>
  <si>
    <t>PROSYN-rt6880</t>
  </si>
  <si>
    <t>PROSYN-rt6884</t>
  </si>
  <si>
    <t>PROSYN-rt6932</t>
  </si>
  <si>
    <t>PROSYN-rt6946</t>
  </si>
  <si>
    <t>PROSYN-rt6971_c</t>
  </si>
  <si>
    <t>PROSYN-rt7052</t>
  </si>
  <si>
    <t>PROSYN-rt7115</t>
  </si>
  <si>
    <t>PROSYN-rt7120</t>
  </si>
  <si>
    <t>PROSYN-rt7128_c</t>
  </si>
  <si>
    <t>PROSYN-rt7136</t>
  </si>
  <si>
    <t>PROSYN-rt7138</t>
  </si>
  <si>
    <t>PROSYN-rt7201</t>
  </si>
  <si>
    <t>PROSYN-rt7217</t>
  </si>
  <si>
    <t>PROSYN-rt7221</t>
  </si>
  <si>
    <t>PROSYN-rt7285</t>
  </si>
  <si>
    <t>PROSYN-rt7311</t>
  </si>
  <si>
    <t>PROSYN-rt7313</t>
  </si>
  <si>
    <t>PROSYN-rt7317</t>
  </si>
  <si>
    <t>PROSYN-rt7325</t>
  </si>
  <si>
    <t>PROSYN-rt7353</t>
  </si>
  <si>
    <t>PROSYN-rt7368</t>
  </si>
  <si>
    <t>PROSYN-rt7388</t>
  </si>
  <si>
    <t>PROSYN-rt7390</t>
  </si>
  <si>
    <t>PROSYN-rt7437</t>
  </si>
  <si>
    <t>PROSYN-rt7480</t>
  </si>
  <si>
    <t>PROSYN-rt7496</t>
  </si>
  <si>
    <t>PROSYN-rt7511</t>
  </si>
  <si>
    <t>PROSYN-rt7555</t>
  </si>
  <si>
    <t>PROSYN-rt7605</t>
  </si>
  <si>
    <t>PROSYN-rt7616</t>
  </si>
  <si>
    <t>PROSYN-rt7648</t>
  </si>
  <si>
    <t>PROSYN-rt7697</t>
  </si>
  <si>
    <t>PROSYN-rt7828</t>
  </si>
  <si>
    <t>PROSYN-rt7835</t>
  </si>
  <si>
    <t>PROSYN-rt7840</t>
  </si>
  <si>
    <t>PROSYN-rt7857</t>
  </si>
  <si>
    <t>PROSYN-rt7873</t>
  </si>
  <si>
    <t>PROSYN-rt7905</t>
  </si>
  <si>
    <t>PROSYN-rt7907</t>
  </si>
  <si>
    <t>PROSYN-rt7910</t>
  </si>
  <si>
    <t>PROSYN-rt7913</t>
  </si>
  <si>
    <t>PROSYN-rt7991</t>
  </si>
  <si>
    <t>PROSYN-rt8092_l</t>
  </si>
  <si>
    <t>PROSYN-rt8107</t>
  </si>
  <si>
    <t>PROSYN-rt8116</t>
  </si>
  <si>
    <t>PROSYN-rt8160_c</t>
  </si>
  <si>
    <t>PROSYN-rt8196</t>
  </si>
  <si>
    <t>PROSYN-rt8223</t>
  </si>
  <si>
    <t>PROSYN-rt8224</t>
  </si>
  <si>
    <t>PROSYN-rt8250</t>
  </si>
  <si>
    <t>PROSYN-rt8268</t>
  </si>
  <si>
    <t>PROSYN-rt8272</t>
  </si>
  <si>
    <t>PROSYN-rt8273</t>
  </si>
  <si>
    <t>PROSYN-rt8298</t>
  </si>
  <si>
    <t>PROSYN-rt8313</t>
  </si>
  <si>
    <t>PROSYN-rt8327</t>
  </si>
  <si>
    <t>PROSYN-rt8357</t>
  </si>
  <si>
    <t>PROSYN-rt8407</t>
  </si>
  <si>
    <t>PROSYN-rt8465</t>
  </si>
  <si>
    <t>PROSYN-rt8469</t>
  </si>
  <si>
    <t>PROSYN-rtmATP9</t>
  </si>
  <si>
    <t>PROSYN-rtmCOX1</t>
  </si>
  <si>
    <t>PROSYN-rtmCOX2</t>
  </si>
  <si>
    <t>PROSYN-rtmCOX3</t>
  </si>
  <si>
    <t>PROSYN-rtmCOB</t>
  </si>
  <si>
    <t>PROSYN-rtmNAD1</t>
  </si>
  <si>
    <t>PROSYN-rtmNAD2</t>
  </si>
  <si>
    <t>PROSYN-rtmNAD3</t>
  </si>
  <si>
    <t>PROSYN-rtmNAD4</t>
  </si>
  <si>
    <t>PROSYN-rtmNAD4L</t>
  </si>
  <si>
    <t>PROSYN-rtmNAD5</t>
  </si>
  <si>
    <t>PROSYN-rtmNAD6</t>
  </si>
  <si>
    <t>PROSYN-rtmATP6</t>
  </si>
  <si>
    <t>PROSYN-rtmATP8</t>
  </si>
  <si>
    <t>PROSYN-rt8485</t>
  </si>
  <si>
    <t>PROSYN-ASC1</t>
  </si>
  <si>
    <t>PROSYN-RPL10</t>
  </si>
  <si>
    <t>PROSYN-RPL11A</t>
  </si>
  <si>
    <t>PROSYN-RPL12A</t>
  </si>
  <si>
    <t>PROSYN-RPL13A</t>
  </si>
  <si>
    <t>PROSYN-RPL14A</t>
  </si>
  <si>
    <t>PROSYN-RPL15A</t>
  </si>
  <si>
    <t>PROSYN-RPL16A</t>
  </si>
  <si>
    <t>PROSYN-RPL17A</t>
  </si>
  <si>
    <t>PROSYN-RPL18A</t>
  </si>
  <si>
    <t>PROSYN-RPL19A</t>
  </si>
  <si>
    <t>PROSYN-RPL1A</t>
  </si>
  <si>
    <t>PROSYN-RPL20A</t>
  </si>
  <si>
    <t>PROSYN-RPL21B</t>
  </si>
  <si>
    <t>PROSYN-RPL22A</t>
  </si>
  <si>
    <t>PROSYN-RPL23A</t>
  </si>
  <si>
    <t>PROSYN-RPL25</t>
  </si>
  <si>
    <t>PROSYN-RPL26A</t>
  </si>
  <si>
    <t>PROSYN-RPL27A</t>
  </si>
  <si>
    <t>PROSYN-RPL28</t>
  </si>
  <si>
    <t>PROSYN-RPL29</t>
  </si>
  <si>
    <t>PROSYN-RPL3</t>
  </si>
  <si>
    <t>PROSYN-RPL30</t>
  </si>
  <si>
    <t>PROSYN-RPL31A</t>
  </si>
  <si>
    <t>PROSYN-RPL32</t>
  </si>
  <si>
    <t>PROSYN-RPL33A</t>
  </si>
  <si>
    <t>PROSYN-RPL34A</t>
  </si>
  <si>
    <t>PROSYN-RPL35A</t>
  </si>
  <si>
    <t>PROSYN-RPL36A</t>
  </si>
  <si>
    <t>PROSYN-RPL37A</t>
  </si>
  <si>
    <t>PROSYN-RPL38</t>
  </si>
  <si>
    <t>PROSYN-RPL39</t>
  </si>
  <si>
    <t>PROSYN-RPL40A</t>
  </si>
  <si>
    <t>PROSYN-RPL41A</t>
  </si>
  <si>
    <t>PROSYN-RPL42A</t>
  </si>
  <si>
    <t>PROSYN-RPL43A</t>
  </si>
  <si>
    <t>PROSYN-RPL4A</t>
  </si>
  <si>
    <t>PROSYN-RPL5</t>
  </si>
  <si>
    <t>PROSYN-RPL6A</t>
  </si>
  <si>
    <t>PROSYN-RPL7A</t>
  </si>
  <si>
    <t>PROSYN-RPL8B</t>
  </si>
  <si>
    <t>PROSYN-RPL9A</t>
  </si>
  <si>
    <t>PROSYN-RPP0</t>
  </si>
  <si>
    <t>PROSYN-RPP1A</t>
  </si>
  <si>
    <t>PROSYN-RPP2A</t>
  </si>
  <si>
    <t>PROSYN-RPS0A</t>
  </si>
  <si>
    <t>PROSYN-RPS10A</t>
  </si>
  <si>
    <t>PROSYN-RPS11A</t>
  </si>
  <si>
    <t>PROSYN-RPS12</t>
  </si>
  <si>
    <t>PROSYN-RPS13</t>
  </si>
  <si>
    <t>PROSYN-RPS14A</t>
  </si>
  <si>
    <t>PROSYN-RPS16A</t>
  </si>
  <si>
    <t>PROSYN-RPS17A</t>
  </si>
  <si>
    <t>PROSYN-RPS18A</t>
  </si>
  <si>
    <t>PROSYN-RPS19A</t>
  </si>
  <si>
    <t>PROSYN-RPS1A</t>
  </si>
  <si>
    <t>PROSYN-RPS2</t>
  </si>
  <si>
    <t>PROSYN-RPS20</t>
  </si>
  <si>
    <t>PROSYN-RPS21A</t>
  </si>
  <si>
    <t>PROSYN-RPS22A</t>
  </si>
  <si>
    <t>PROSYN-RPS23A</t>
  </si>
  <si>
    <t>PROSYN-RPS24A</t>
  </si>
  <si>
    <t>PROSYN-RPS25A</t>
  </si>
  <si>
    <t>PROSYN-RPS26A</t>
  </si>
  <si>
    <t>PROSYN-RPS27A</t>
  </si>
  <si>
    <t>PROSYN-RPS28A</t>
  </si>
  <si>
    <t>PROSYN-RPS29A</t>
  </si>
  <si>
    <t>PROSYN-RPS3</t>
  </si>
  <si>
    <t>PROSYN-RPS30A</t>
  </si>
  <si>
    <t>PROSYN-RPS31</t>
  </si>
  <si>
    <t>PROSYN-RPS4A</t>
  </si>
  <si>
    <t>PROSYN-RPS5</t>
  </si>
  <si>
    <t>PROSYN-RPS6A</t>
  </si>
  <si>
    <t>PROSYN-RPS7A</t>
  </si>
  <si>
    <t>PROSYN-RPS8A</t>
  </si>
  <si>
    <t>PROSYN-RPS9A</t>
  </si>
  <si>
    <t>PROSYN-FYV4</t>
  </si>
  <si>
    <t>PROSYN-IMG1</t>
  </si>
  <si>
    <t>PROSYN-IMG2</t>
  </si>
  <si>
    <t>PROSYN-MHR1</t>
  </si>
  <si>
    <t>PROSYN-MNP1</t>
  </si>
  <si>
    <t>PROSYN-MRP1</t>
  </si>
  <si>
    <t>PROSYN-MRP10</t>
  </si>
  <si>
    <t>PROSYN-MRP13</t>
  </si>
  <si>
    <t>PROSYN-MRP17</t>
  </si>
  <si>
    <t>PROSYN-MRP2</t>
  </si>
  <si>
    <t>PROSYN-MRP20</t>
  </si>
  <si>
    <t>PROSYN-MRP21</t>
  </si>
  <si>
    <t>PROSYN-MRP4</t>
  </si>
  <si>
    <t>PROSYN-MRP49</t>
  </si>
  <si>
    <t>PROSYN-MRP51</t>
  </si>
  <si>
    <t>PROSYN-MRP7</t>
  </si>
  <si>
    <t>PROSYN-MRPL1</t>
  </si>
  <si>
    <t>PROSYN-MRPL10</t>
  </si>
  <si>
    <t>PROSYN-MRPL11</t>
  </si>
  <si>
    <t>PROSYN-MRPL13</t>
  </si>
  <si>
    <t>PROSYN-MRPL15</t>
  </si>
  <si>
    <t>PROSYN-MRPL16</t>
  </si>
  <si>
    <t>PROSYN-MRPL17</t>
  </si>
  <si>
    <t>PROSYN-MRPL19</t>
  </si>
  <si>
    <t>PROSYN-MRPL20</t>
  </si>
  <si>
    <t>PROSYN-MRPL22</t>
  </si>
  <si>
    <t>PROSYN-MRPL23</t>
  </si>
  <si>
    <t>PROSYN-MRPL24</t>
  </si>
  <si>
    <t>PROSYN-MRPL25</t>
  </si>
  <si>
    <t>PROSYN-MRPL27</t>
  </si>
  <si>
    <t>PROSYN-MRPL28</t>
  </si>
  <si>
    <t>PROSYN-MRPL3</t>
  </si>
  <si>
    <t>PROSYN-MRPL31</t>
  </si>
  <si>
    <t>PROSYN-MRPL32</t>
  </si>
  <si>
    <t>PROSYN-MRPL33</t>
  </si>
  <si>
    <t>PROSYN-MRPL35</t>
  </si>
  <si>
    <t>PROSYN-MRPL36</t>
  </si>
  <si>
    <t>PROSYN-MRPL37</t>
  </si>
  <si>
    <t>PROSYN-MRPL38</t>
  </si>
  <si>
    <t>PROSYN-MRPL39</t>
  </si>
  <si>
    <t>PROSYN-MRPL4</t>
  </si>
  <si>
    <t>PROSYN-MRPL40</t>
  </si>
  <si>
    <t>PROSYN-MRPL44</t>
  </si>
  <si>
    <t>PROSYN-MRPL49</t>
  </si>
  <si>
    <t>PROSYN-MRPL50</t>
  </si>
  <si>
    <t>PROSYN-MRPL51</t>
  </si>
  <si>
    <t>PROSYN-MRPL6</t>
  </si>
  <si>
    <t>PROSYN-MRPL7</t>
  </si>
  <si>
    <t>PROSYN-MRPL9</t>
  </si>
  <si>
    <t>PROSYN-MRPS16</t>
  </si>
  <si>
    <t>PROSYN-MRPS17</t>
  </si>
  <si>
    <t>PROSYN-MRPS18</t>
  </si>
  <si>
    <t>PROSYN-MRPS28</t>
  </si>
  <si>
    <t>PROSYN-MRPS35</t>
  </si>
  <si>
    <t>PROSYN-MRPS5</t>
  </si>
  <si>
    <t>PROSYN-MRPS8</t>
  </si>
  <si>
    <t>PROSYN-MRPS9</t>
  </si>
  <si>
    <t>PROSYN-MRX14</t>
  </si>
  <si>
    <t>PROSYN-NAM9</t>
  </si>
  <si>
    <t>PROSYN-PET123</t>
  </si>
  <si>
    <t>PROSYN-RML2</t>
  </si>
  <si>
    <t>PROSYN-RSM10</t>
  </si>
  <si>
    <t>PROSYN-RSM18</t>
  </si>
  <si>
    <t>PROSYN-RSM23</t>
  </si>
  <si>
    <t>PROSYN-RSM24</t>
  </si>
  <si>
    <t>PROSYN-RSM26</t>
  </si>
  <si>
    <t>PROSYN-RSM27</t>
  </si>
  <si>
    <t>PROSYN-RSM28</t>
  </si>
  <si>
    <t>PROSYN-RSM7</t>
  </si>
  <si>
    <t>PROSYN-RTC6</t>
  </si>
  <si>
    <t>PROSYN-SWS2</t>
  </si>
  <si>
    <t>PROSYN-VAR1</t>
  </si>
  <si>
    <t>PROSYN-YML6</t>
  </si>
  <si>
    <t>PROSYN-PROTDUMMYUNIDENTIFIED</t>
  </si>
  <si>
    <t>BIOSYN-BIODILAERO</t>
  </si>
  <si>
    <t>BIOSYN-PROTTOBIO</t>
  </si>
  <si>
    <t>BIOSYN-PROTMODELED</t>
  </si>
  <si>
    <t>BIOSYN-PROTDUMMY</t>
  </si>
  <si>
    <t>BIOSYN-PROTCYT</t>
  </si>
  <si>
    <t>BIOSYN-PROTMITO</t>
  </si>
  <si>
    <t>BIOSYN-CARB</t>
  </si>
  <si>
    <t>BIOSYN-CARB1</t>
  </si>
  <si>
    <t>BIOSYN-CARB2</t>
  </si>
  <si>
    <t>BIOSYN-CARB3</t>
  </si>
  <si>
    <t>BIOSYN-CARB4</t>
  </si>
  <si>
    <t>BIOSYN-CARB5</t>
  </si>
  <si>
    <t>BIOSYN-CARB6</t>
  </si>
  <si>
    <t>BIOSYN-RNA</t>
  </si>
  <si>
    <t>BIOSYN-RNA1</t>
  </si>
  <si>
    <t>BIOSYN-RNA2</t>
  </si>
  <si>
    <t>BIOSYN-RNA3</t>
  </si>
  <si>
    <t>BIOSYN-RNA4</t>
  </si>
  <si>
    <t>BIOSYN-RNA5</t>
  </si>
  <si>
    <t>BIOSYN-RNA6</t>
  </si>
  <si>
    <t>BIOSYN-RNA7</t>
  </si>
  <si>
    <t>BIOSYN-LIPID</t>
  </si>
  <si>
    <t>BIOSYN-LIPID1</t>
  </si>
  <si>
    <t>BIOSYN-LIPID2</t>
  </si>
  <si>
    <t>BIOSYN-LIPID3</t>
  </si>
  <si>
    <t>BIOSYN-LIPID4</t>
  </si>
  <si>
    <t>BIOSYN-LIPID5</t>
  </si>
  <si>
    <t>BIOSYN-LIPID6</t>
  </si>
  <si>
    <t>BIOSYN-LIPID7</t>
  </si>
  <si>
    <t>BIOSYN-LIPID8</t>
  </si>
  <si>
    <t>BIOSYN-LIPID9</t>
  </si>
  <si>
    <t>BIOSYN-LIPID10</t>
  </si>
  <si>
    <t>BIOSYN-LIPID11</t>
  </si>
  <si>
    <t>BIOSYN-LIPID12</t>
  </si>
  <si>
    <t>BIOSYN-LIPID13</t>
  </si>
  <si>
    <t>BIOSYN-LIPID14</t>
  </si>
  <si>
    <t>BIOSYN-DNA</t>
  </si>
  <si>
    <t>BIOSYN-DNA1</t>
  </si>
  <si>
    <t>BIOSYN-DNA2</t>
  </si>
  <si>
    <t>BIOSYN-DNA3</t>
  </si>
  <si>
    <t>BIOSYN-DNA4</t>
  </si>
  <si>
    <t>BIOSYN-METAL</t>
  </si>
  <si>
    <t>BIOSYN-METAL1</t>
  </si>
  <si>
    <t>BIOSYN-METAL2</t>
  </si>
  <si>
    <t>BIOSYN-METAL3</t>
  </si>
  <si>
    <t>BIOSYN-METAL4</t>
  </si>
  <si>
    <t>BIOSYN-METAL5</t>
  </si>
  <si>
    <t>BIOSYN-METAL6</t>
  </si>
  <si>
    <t>BIOSYN-METAL7</t>
  </si>
  <si>
    <t>BIOSYN-COFACTOR</t>
  </si>
  <si>
    <t>BIOSYN-COFACTOR1</t>
  </si>
  <si>
    <t>BIOSYN-COFACTOR2</t>
  </si>
  <si>
    <t>BIOSYN-COFACTOR3</t>
  </si>
  <si>
    <t>BIOSYN-COFACTOR4</t>
  </si>
  <si>
    <t>BIOSYN-COFACTOR5</t>
  </si>
  <si>
    <t>BIOSYN-COFACTOR6</t>
  </si>
  <si>
    <t>BIOSYN-COFACTOR7</t>
  </si>
  <si>
    <t>BIOSYN-COFACTOR8</t>
  </si>
  <si>
    <t>BIOSYN-COFACTOR9</t>
  </si>
  <si>
    <t>BIOSYN-COFACTOR10</t>
  </si>
  <si>
    <t>BIOSYN-COFACTOR11</t>
  </si>
  <si>
    <t>BIOSYN-COFACTOR12</t>
  </si>
  <si>
    <t>BIOSYN-SO4</t>
  </si>
  <si>
    <t>BIOSYN-PI</t>
  </si>
  <si>
    <t>Column1</t>
  </si>
  <si>
    <t>Column2</t>
  </si>
  <si>
    <t>rba</t>
  </si>
  <si>
    <t>flux in mfs</t>
  </si>
  <si>
    <t>mfs - rba</t>
  </si>
  <si>
    <t>spont?</t>
  </si>
  <si>
    <t>enz</t>
  </si>
  <si>
    <t>kapp_old</t>
  </si>
  <si>
    <t>kapp_slack_ub</t>
  </si>
  <si>
    <t>kapp_slack_lb</t>
  </si>
  <si>
    <t>RXN-ASPGLUt_c_m_FWD-rt8431</t>
  </si>
  <si>
    <t>RXN-DKMEOX_c_FWD-rt7962_c</t>
  </si>
  <si>
    <t>RXN-HACNH_m_FWD-rt3256</t>
  </si>
  <si>
    <t>RXN-ICDHyi_m_FWD-rt2761</t>
  </si>
  <si>
    <t>RXN-MDRPD_c_FWD-rt7461</t>
  </si>
  <si>
    <t>RXN-MTAP_c_FWD-rt0004</t>
  </si>
  <si>
    <t>RXN-MTRI_c_FWD-rt5017</t>
  </si>
  <si>
    <t>RXN-NACt_c_e_FWD-rt3853</t>
  </si>
  <si>
    <t>RXN-NAMNPP_c_FWD-rt1924_c</t>
  </si>
  <si>
    <t>RXN-TALA_c_REV-rt1805</t>
  </si>
  <si>
    <t>protein involved in multiple enzymes?</t>
  </si>
  <si>
    <t>RXN-EX_13BDglucan_e_FWD-SPONT</t>
  </si>
  <si>
    <t>RXN-EX_13BDglucan_e_REV-SPONT</t>
  </si>
  <si>
    <t>RXN-EX_crn_e_FWD-SPONT</t>
  </si>
  <si>
    <t>RXN-EX_crn_e_REV-SPONT</t>
  </si>
  <si>
    <t>RXN-EX_lac__D_e_FWD-SPONT</t>
  </si>
  <si>
    <t>RXN-EX_lac__D_e_REV-SPONT</t>
  </si>
  <si>
    <t>RXN-EX_mev__R_e_FWD-SPONT</t>
  </si>
  <si>
    <t>RXN-EX_mev__R_e_REV-SPONT</t>
  </si>
  <si>
    <t>RXN-EX_pnto__R_e_FWD-SPONT</t>
  </si>
  <si>
    <t>RXN-EX_btd_e_FWD-SPONT</t>
  </si>
  <si>
    <t>RXN-EX_btd_e_REV-SPONT</t>
  </si>
  <si>
    <t>RXN-EX_3mop_e_FWD-SPONT</t>
  </si>
  <si>
    <t>RXN-EX_3mop_e_REV-SPONT</t>
  </si>
  <si>
    <t>RXN-EX_lac__L_e_FWD-SPONT</t>
  </si>
  <si>
    <t>RXN-EX_lac__L_e_REV-SPONT</t>
  </si>
  <si>
    <t>RXN-EX_mal__L_e_FWD-SPONT</t>
  </si>
  <si>
    <t>RXN-EX_mal__L_e_REV-SPONT</t>
  </si>
  <si>
    <t>RXN-EX_g3pi_e_FWD-SPONT</t>
  </si>
  <si>
    <t>RXN-EX_g3pi_e_REV-SPONT</t>
  </si>
  <si>
    <t>RXN-EX_dad_2_e_FWD-SPONT</t>
  </si>
  <si>
    <t>RXN-EX_dad_2_e_REV-SPONT</t>
  </si>
  <si>
    <t>RXN-EX_dgsn_e_FWD-SPONT</t>
  </si>
  <si>
    <t>RXN-EX_dgsn_e_REV-SPONT</t>
  </si>
  <si>
    <t>RXN-EX_din_e_FWD-SPONT</t>
  </si>
  <si>
    <t>RXN-EX_din_e_REV-SPONT</t>
  </si>
  <si>
    <t>RXN-EX_duri_e_FWD-SPONT</t>
  </si>
  <si>
    <t>RXN-EX_duri_e_REV-SPONT</t>
  </si>
  <si>
    <t>RXN-EX_3c3hmp_e_FWD-SPONT</t>
  </si>
  <si>
    <t>RXN-EX_3c3hmp_e_REV-SPONT</t>
  </si>
  <si>
    <t>RXN-EX_2mbald_e_FWD-SPONT</t>
  </si>
  <si>
    <t>RXN-EX_2mbald_e_REV-SPONT</t>
  </si>
  <si>
    <t>RXN-EX_2mbtoh_e_FWD-SPONT</t>
  </si>
  <si>
    <t>RXN-EX_2mbtoh_e_REV-SPONT</t>
  </si>
  <si>
    <t>RXN-EX_2mbac_e_FWD-SPONT</t>
  </si>
  <si>
    <t>RXN-EX_2mbac_e_REV-SPONT</t>
  </si>
  <si>
    <t>RXN-EX_akg_e_FWD-SPONT</t>
  </si>
  <si>
    <t>RXN-EX_akg_e_REV-SPONT</t>
  </si>
  <si>
    <t>RXN-EX_2phetoh_e_FWD-SPONT</t>
  </si>
  <si>
    <t>RXN-EX_2phetoh_e_REV-SPONT</t>
  </si>
  <si>
    <t>RXN-EX_3mbald_e_FWD-SPONT</t>
  </si>
  <si>
    <t>RXN-EX_3mbald_e_REV-SPONT</t>
  </si>
  <si>
    <t>RXN-EX_4abz_e_FWD-SPONT</t>
  </si>
  <si>
    <t>RXN-EX_4abz_e_REV-SPONT</t>
  </si>
  <si>
    <t>RXN-EX_5aop_e_FWD-SPONT</t>
  </si>
  <si>
    <t>RXN-EX_5aop_e_REV-SPONT</t>
  </si>
  <si>
    <t>RXN-EX_5fthf_e_FWD-SPONT</t>
  </si>
  <si>
    <t>RXN-EX_5fthf_e_REV-SPONT</t>
  </si>
  <si>
    <t>RXN-EX_dann_e_FWD-SPONT</t>
  </si>
  <si>
    <t>RXN-EX_dann_e_REV-SPONT</t>
  </si>
  <si>
    <t>RXN-EX_8aonn_e_FWD-SPONT</t>
  </si>
  <si>
    <t>RXN-EX_8aonn_e_REV-SPONT</t>
  </si>
  <si>
    <t>RXN-EX_xan_e_FWD-SPONT</t>
  </si>
  <si>
    <t>RXN-EX_xan_e_REV-SPONT</t>
  </si>
  <si>
    <t>RXN-EX_acald_e_FWD-SPONT</t>
  </si>
  <si>
    <t>RXN-EX_acald_e_REV-SPONT</t>
  </si>
  <si>
    <t>RXN-EX_ac_e_REV-SPONT</t>
  </si>
  <si>
    <t>RXN-EX_ade_e_FWD-SPONT</t>
  </si>
  <si>
    <t>RXN-EX_ade_e_REV-SPONT</t>
  </si>
  <si>
    <t>RXN-EX_pap_e_FWD-SPONT</t>
  </si>
  <si>
    <t>RXN-EX_pap_e_REV-SPONT</t>
  </si>
  <si>
    <t>RXN-EX_adn_e_FWD-SPONT</t>
  </si>
  <si>
    <t>RXN-EX_adn_e_REV-SPONT</t>
  </si>
  <si>
    <t>RXN-EX_alltt_e_FWD-SPONT</t>
  </si>
  <si>
    <t>RXN-EX_alltt_e_REV-SPONT</t>
  </si>
  <si>
    <t>RXN-EX_alltn_e_FWD-SPONT</t>
  </si>
  <si>
    <t>RXN-EX_alltn_e_REV-SPONT</t>
  </si>
  <si>
    <t>RXN-EX_tre_e_FWD-SPONT</t>
  </si>
  <si>
    <t>RXN-EX_tre_e_REV-SPONT</t>
  </si>
  <si>
    <t>RXN-EX_gam6p_e_FWD-SPONT</t>
  </si>
  <si>
    <t>RXN-EX_gam6p_e_REV-SPONT</t>
  </si>
  <si>
    <t>RXN-EX_nh4_e_FWD-SPONT</t>
  </si>
  <si>
    <t>RXN-EX_nh4_e_REV-SPONT</t>
  </si>
  <si>
    <t>RXN-EX_hco3_e_FWD-SPONT</t>
  </si>
  <si>
    <t>RXN-EX_hco3_e_REV-SPONT</t>
  </si>
  <si>
    <t>RXN-EX_co2_e_FWD-SPONT</t>
  </si>
  <si>
    <t>RXN-EX_co2_e_REV-SPONT</t>
  </si>
  <si>
    <t>RXN-EX_chol_e_FWD-SPONT</t>
  </si>
  <si>
    <t>RXN-EX_chol_e_REV-SPONT</t>
  </si>
  <si>
    <t>RXN-EX_cit_e_FWD-SPONT</t>
  </si>
  <si>
    <t>RXN-EX_cit_e_REV-SPONT</t>
  </si>
  <si>
    <t>RXN-EX_cytd_e_FWD-SPONT</t>
  </si>
  <si>
    <t>RXN-EX_cytd_e_REV-SPONT</t>
  </si>
  <si>
    <t>RXN-EX_csn_e_FWD-SPONT</t>
  </si>
  <si>
    <t>RXN-EX_csn_e_REV-SPONT</t>
  </si>
  <si>
    <t>RXN-EX_arab__D_e_FWD-SPONT</t>
  </si>
  <si>
    <t>RXN-EX_arab__D_e_REV-SPONT</t>
  </si>
  <si>
    <t>RXN-EX_fru_e_FWD-SPONT</t>
  </si>
  <si>
    <t>RXN-EX_fru_e_REV-SPONT</t>
  </si>
  <si>
    <t>RXN-EX_gal_e_FWD-SPONT</t>
  </si>
  <si>
    <t>RXN-EX_gal_e_REV-SPONT</t>
  </si>
  <si>
    <t>RXN-EX_galur_e_FWD-SPONT</t>
  </si>
  <si>
    <t>RXN-EX_galur_e_REV-SPONT</t>
  </si>
  <si>
    <t>RXN-EX_sbt__D_e_FWD-SPONT</t>
  </si>
  <si>
    <t>RXN-EX_sbt__D_e_REV-SPONT</t>
  </si>
  <si>
    <t>RXN-EX_glc__D_e_FWD-SPONT</t>
  </si>
  <si>
    <t>RXN-EX_man_e_FWD-SPONT</t>
  </si>
  <si>
    <t>RXN-EX_man_e_REV-SPONT</t>
  </si>
  <si>
    <t>RXN-EX_rib__D_e_FWD-SPONT</t>
  </si>
  <si>
    <t>RXN-EX_rib__D_e_REV-SPONT</t>
  </si>
  <si>
    <t>RXN-EX_xyl__D_e_FWD-SPONT</t>
  </si>
  <si>
    <t>RXN-EX_xyl__D_e_REV-SPONT</t>
  </si>
  <si>
    <t>RXN-EX_dca_e_FWD-SPONT</t>
  </si>
  <si>
    <t>RXN-EX_dca_e_REV-SPONT</t>
  </si>
  <si>
    <t>RXN-EX_dcyt_e_FWD-SPONT</t>
  </si>
  <si>
    <t>RXN-EX_dcyt_e_REV-SPONT</t>
  </si>
  <si>
    <t>RXN-EX_dttp_e_FWD-SPONT</t>
  </si>
  <si>
    <t>RXN-EX_dttp_e_REV-SPONT</t>
  </si>
  <si>
    <t>RXN-EX_epist_e_FWD-SPONT</t>
  </si>
  <si>
    <t>RXN-EX_epist_e_REV-SPONT</t>
  </si>
  <si>
    <t>RXN-EX_ergst_e_FWD-SPONT</t>
  </si>
  <si>
    <t>RXN-EX_ergst_e_REV-SPONT</t>
  </si>
  <si>
    <t>RXN-EX_etoh_e_FWD-SPONT</t>
  </si>
  <si>
    <t>RXN-EX_etoh_e_REV-SPONT</t>
  </si>
  <si>
    <t>RXN-EX_etha_e_FWD-SPONT</t>
  </si>
  <si>
    <t>RXN-EX_etha_e_REV-SPONT</t>
  </si>
  <si>
    <t>RXN-EX_etac_e_FWD-SPONT</t>
  </si>
  <si>
    <t>RXN-EX_etac_e_REV-SPONT</t>
  </si>
  <si>
    <t>RXN-EX_fecost_e_FWD-SPONT</t>
  </si>
  <si>
    <t>RXN-EX_fecost_e_REV-SPONT</t>
  </si>
  <si>
    <t>RXN-EX_fmn_e_FWD-SPONT</t>
  </si>
  <si>
    <t>RXN-EX_fmn_e_REV-SPONT</t>
  </si>
  <si>
    <t>RXN-EX_fol_e_FWD-SPONT</t>
  </si>
  <si>
    <t>RXN-EX_for_e_FWD-SPONT</t>
  </si>
  <si>
    <t>RXN-EX_for_e_REV-SPONT</t>
  </si>
  <si>
    <t>RXN-EX_fum_e_FWD-SPONT</t>
  </si>
  <si>
    <t>RXN-EX_fum_e_REV-SPONT</t>
  </si>
  <si>
    <t>RXN-EX_4abut_e_FWD-SPONT</t>
  </si>
  <si>
    <t>RXN-EX_4abut_e_REV-SPONT</t>
  </si>
  <si>
    <t>RXN-EX_gthox_e_FWD-SPONT</t>
  </si>
  <si>
    <t>RXN-EX_gthox_e_REV-SPONT</t>
  </si>
  <si>
    <t>RXN-EX_gthrd_e_FWD-SPONT</t>
  </si>
  <si>
    <t>RXN-EX_gthrd_e_REV-SPONT</t>
  </si>
  <si>
    <t>RXN-EX_glyc_e_FWD-SPONT</t>
  </si>
  <si>
    <t>RXN-EX_glyc_e_REV-SPONT</t>
  </si>
  <si>
    <t>RXN-EX_gly_e_FWD-SPONT</t>
  </si>
  <si>
    <t>RXN-EX_gly_e_REV-SPONT</t>
  </si>
  <si>
    <t>RXN-EX_gcald_e_FWD-SPONT</t>
  </si>
  <si>
    <t>RXN-EX_gcald_e_REV-SPONT</t>
  </si>
  <si>
    <t>RXN-EX_glx_e_FWD-SPONT</t>
  </si>
  <si>
    <t>RXN-EX_glx_e_REV-SPONT</t>
  </si>
  <si>
    <t>RXN-EX_gua_e_FWD-SPONT</t>
  </si>
  <si>
    <t>RXN-EX_gua_e_REV-SPONT</t>
  </si>
  <si>
    <t>RXN-EX_gsn_e_FWD-SPONT</t>
  </si>
  <si>
    <t>RXN-EX_gsn_e_REV-SPONT</t>
  </si>
  <si>
    <t>RXN-EX_hxdcal_e_FWD-SPONT</t>
  </si>
  <si>
    <t>RXN-EX_hxdcal_e_REV-SPONT</t>
  </si>
  <si>
    <t>RXN-EX_hxan_e_FWD-SPONT</t>
  </si>
  <si>
    <t>RXN-EX_hxan_e_REV-SPONT</t>
  </si>
  <si>
    <t>RXN-EX_id3acald_e_FWD-SPONT</t>
  </si>
  <si>
    <t>RXN-EX_id3acald_e_REV-SPONT</t>
  </si>
  <si>
    <t>RXN-EX_ins_e_FWD-SPONT</t>
  </si>
  <si>
    <t>RXN-EX_ins_e_REV-SPONT</t>
  </si>
  <si>
    <t>RXN-EX_fe2_e_FWD-SPONT</t>
  </si>
  <si>
    <t>RXN-EX_iamac_e_FWD-SPONT</t>
  </si>
  <si>
    <t>RXN-EX_iamac_e_REV-SPONT</t>
  </si>
  <si>
    <t>RXN-EX_iamoh_e_FWD-SPONT</t>
  </si>
  <si>
    <t>RXN-EX_iamoh_e_REV-SPONT</t>
  </si>
  <si>
    <t>RXN-EX_ibutoh_e_FWD-SPONT</t>
  </si>
  <si>
    <t>RXN-EX_ibutoh_e_REV-SPONT</t>
  </si>
  <si>
    <t>RXN-EX_ibutac_e_FWD-SPONT</t>
  </si>
  <si>
    <t>RXN-EX_ibutac_e_REV-SPONT</t>
  </si>
  <si>
    <t>RXN-EX_ibtald_e_FWD-SPONT</t>
  </si>
  <si>
    <t>RXN-EX_ibtald_e_REV-SPONT</t>
  </si>
  <si>
    <t>RXN-EX_ala__L_e_FWD-SPONT</t>
  </si>
  <si>
    <t>RXN-EX_ala__L_e_REV-SPONT</t>
  </si>
  <si>
    <t>RXN-EX_abt__L_e_FWD-SPONT</t>
  </si>
  <si>
    <t>RXN-EX_abt__L_e_REV-SPONT</t>
  </si>
  <si>
    <t>RXN-EX_arab__L_e_FWD-SPONT</t>
  </si>
  <si>
    <t>RXN-EX_arab__L_e_REV-SPONT</t>
  </si>
  <si>
    <t>RXN-EX_arg__L_e_FWD-SPONT</t>
  </si>
  <si>
    <t>RXN-EX_arg__L_e_REV-SPONT</t>
  </si>
  <si>
    <t>RXN-EX_asn__L_e_FWD-SPONT</t>
  </si>
  <si>
    <t>RXN-EX_asn__L_e_REV-SPONT</t>
  </si>
  <si>
    <t>RXN-EX_asp__L_e_FWD-SPONT</t>
  </si>
  <si>
    <t>RXN-EX_asp__L_e_REV-SPONT</t>
  </si>
  <si>
    <t>RXN-EX_cys__L_e_FWD-SPONT</t>
  </si>
  <si>
    <t>RXN-EX_cys__L_e_REV-SPONT</t>
  </si>
  <si>
    <t>RXN-EX_sbt__L_e_FWD-SPONT</t>
  </si>
  <si>
    <t>RXN-EX_sbt__L_e_REV-SPONT</t>
  </si>
  <si>
    <t>RXN-EX_glu__L_e_FWD-SPONT</t>
  </si>
  <si>
    <t>RXN-EX_glu__L_e_REV-SPONT</t>
  </si>
  <si>
    <t>RXN-EX_gln__L_e_FWD-SPONT</t>
  </si>
  <si>
    <t>RXN-EX_gln__L_e_REV-SPONT</t>
  </si>
  <si>
    <t>RXN-EX_his__L_e_FWD-SPONT</t>
  </si>
  <si>
    <t>RXN-EX_his__L_e_REV-SPONT</t>
  </si>
  <si>
    <t>RXN-EX_hom__L_e_FWD-SPONT</t>
  </si>
  <si>
    <t>RXN-EX_hom__L_e_REV-SPONT</t>
  </si>
  <si>
    <t>RXN-EX_ile__L_e_FWD-SPONT</t>
  </si>
  <si>
    <t>RXN-EX_ile__L_e_REV-SPONT</t>
  </si>
  <si>
    <t>RXN-EX_leu__L_e_FWD-SPONT</t>
  </si>
  <si>
    <t>RXN-EX_leu__L_e_REV-SPONT</t>
  </si>
  <si>
    <t>RXN-EX_lys__L_e_FWD-SPONT</t>
  </si>
  <si>
    <t>RXN-EX_lys__L_e_REV-SPONT</t>
  </si>
  <si>
    <t>RXN-EX_met__L_e_FWD-SPONT</t>
  </si>
  <si>
    <t>RXN-EX_met__L_e_REV-SPONT</t>
  </si>
  <si>
    <t>RXN-EX_phe__L_e_FWD-SPONT</t>
  </si>
  <si>
    <t>RXN-EX_phe__L_e_REV-SPONT</t>
  </si>
  <si>
    <t>RXN-EX_pro__L_e_FWD-SPONT</t>
  </si>
  <si>
    <t>RXN-EX_pro__L_e_REV-SPONT</t>
  </si>
  <si>
    <t>RXN-EX_ser__L_e_FWD-SPONT</t>
  </si>
  <si>
    <t>RXN-EX_ser__L_e_REV-SPONT</t>
  </si>
  <si>
    <t>RXN-EX_srb__L_e_FWD-SPONT</t>
  </si>
  <si>
    <t>RXN-EX_srb__L_e_REV-SPONT</t>
  </si>
  <si>
    <t>RXN-EX_thr__L_e_FWD-SPONT</t>
  </si>
  <si>
    <t>RXN-EX_thr__L_e_REV-SPONT</t>
  </si>
  <si>
    <t>RXN-EX_trp__L_e_FWD-SPONT</t>
  </si>
  <si>
    <t>RXN-EX_trp__L_e_REV-SPONT</t>
  </si>
  <si>
    <t>RXN-EX_tyr__L_e_FWD-SPONT</t>
  </si>
  <si>
    <t>RXN-EX_tyr__L_e_REV-SPONT</t>
  </si>
  <si>
    <t>RXN-EX_val__L_e_FWD-SPONT</t>
  </si>
  <si>
    <t>RXN-EX_val__L_e_REV-SPONT</t>
  </si>
  <si>
    <t>RXN-EX_lanost_e_FWD-SPONT</t>
  </si>
  <si>
    <t>RXN-EX_lanost_e_REV-SPONT</t>
  </si>
  <si>
    <t>RXN-EX_ddca_e_FWD-SPONT</t>
  </si>
  <si>
    <t>RXN-EX_ddca_e_REV-SPONT</t>
  </si>
  <si>
    <t>RXN-EX_malt_e_FWD-SPONT</t>
  </si>
  <si>
    <t>RXN-EX_malt_e_REV-SPONT</t>
  </si>
  <si>
    <t>RXN-EX_inost_e_FWD-SPONT</t>
  </si>
  <si>
    <t>RXN-EX_Nfortyr2_e_FWD-SPONT</t>
  </si>
  <si>
    <t>RXN-EX_Nfortyr2_e_REV-SPONT</t>
  </si>
  <si>
    <t>RXN-EX_nac_e_FWD-SPONT</t>
  </si>
  <si>
    <t>RXN-EX_nac_e_REV-SPONT</t>
  </si>
  <si>
    <t>RXN-EX_nmn_e_FWD-SPONT</t>
  </si>
  <si>
    <t>RXN-EX_nmn_e_REV-SPONT</t>
  </si>
  <si>
    <t>RXN-EX_octa_e_FWD-SPONT</t>
  </si>
  <si>
    <t>RXN-EX_octa_e_REV-SPONT</t>
  </si>
  <si>
    <t>RXN-EX_orn_e_FWD-SPONT</t>
  </si>
  <si>
    <t>RXN-EX_orn_e_REV-SPONT</t>
  </si>
  <si>
    <t>RXN-EX_oaa_e_FWD-SPONT</t>
  </si>
  <si>
    <t>RXN-EX_oaa_e_REV-SPONT</t>
  </si>
  <si>
    <t>RXN-EX_o2_e_FWD-SPONT</t>
  </si>
  <si>
    <t>RXN-EX_hdca_e_FWD-SPONT</t>
  </si>
  <si>
    <t>RXN-EX_hdca_e_REV-SPONT</t>
  </si>
  <si>
    <t>RXN-EX_hdcea_e_FWD-SPONT</t>
  </si>
  <si>
    <t>RXN-EX_hdcea_e_REV-SPONT</t>
  </si>
  <si>
    <t>RXN-EX_pectin_e_FWD-SPONT</t>
  </si>
  <si>
    <t>RXN-EX_pectin_e_REV-SPONT</t>
  </si>
  <si>
    <t>RXN-EX_pheac_e_FWD-SPONT</t>
  </si>
  <si>
    <t>RXN-EX_pheac_e_REV-SPONT</t>
  </si>
  <si>
    <t>RXN-EX_pacald_e_FWD-SPONT</t>
  </si>
  <si>
    <t>RXN-EX_pacald_e_REV-SPONT</t>
  </si>
  <si>
    <t>RXN-EX_ptrc_e_FWD-SPONT</t>
  </si>
  <si>
    <t>RXN-EX_ptrc_e_REV-SPONT</t>
  </si>
  <si>
    <t>RXN-EX_pydxn_e_FWD-SPONT</t>
  </si>
  <si>
    <t>RXN-EX_pydxn_e_REV-SPONT</t>
  </si>
  <si>
    <t>RXN-EX_pyr_e_REV-SPONT</t>
  </si>
  <si>
    <t>RXN-EX_ribflv_e_FWD-SPONT</t>
  </si>
  <si>
    <t>RXN-EX_ribflv_e_REV-SPONT</t>
  </si>
  <si>
    <t>RXN-EX_amet_e_FWD-SPONT</t>
  </si>
  <si>
    <t>RXN-EX_amet_e_REV-SPONT</t>
  </si>
  <si>
    <t>RXN-EX_mmet_e_FWD-SPONT</t>
  </si>
  <si>
    <t>RXN-EX_mmet_e_REV-SPONT</t>
  </si>
  <si>
    <t>RXN-EX_g3pc_e_FWD-SPONT</t>
  </si>
  <si>
    <t>RXN-EX_g3pc_e_REV-SPONT</t>
  </si>
  <si>
    <t>RXN-EX_na1_e_FWD-SPONT</t>
  </si>
  <si>
    <t>RXN-EX_na1_e_REV-SPONT</t>
  </si>
  <si>
    <t>RXN-EX_spmd_e_FWD-SPONT</t>
  </si>
  <si>
    <t>RXN-EX_spmd_e_REV-SPONT</t>
  </si>
  <si>
    <t>RXN-EX_sprm_e_FWD-SPONT</t>
  </si>
  <si>
    <t>RXN-EX_sprm_e_REV-SPONT</t>
  </si>
  <si>
    <t>RXN-EX_ocdca_e_FWD-SPONT</t>
  </si>
  <si>
    <t>RXN-EX_ocdca_e_REV-SPONT</t>
  </si>
  <si>
    <t>RXN-EX_succ_e_FWD-SPONT</t>
  </si>
  <si>
    <t>RXN-EX_succ_e_REV-SPONT</t>
  </si>
  <si>
    <t>RXN-EX_sucr_e_FWD-SPONT</t>
  </si>
  <si>
    <t>RXN-EX_sucr_e_REV-SPONT</t>
  </si>
  <si>
    <t>RXN-EX_so4_e_FWD-SPONT</t>
  </si>
  <si>
    <t>RXN-EX_so3_e_FWD-SPONT</t>
  </si>
  <si>
    <t>RXN-EX_so3_e_REV-SPONT</t>
  </si>
  <si>
    <t>RXN-EX_taur_e_FWD-SPONT</t>
  </si>
  <si>
    <t>RXN-EX_taur_e_REV-SPONT</t>
  </si>
  <si>
    <t>RXN-EX_thmpp_e_FWD-SPONT</t>
  </si>
  <si>
    <t>RXN-EX_thmpp_e_REV-SPONT</t>
  </si>
  <si>
    <t>RXN-EX_thm_e_FWD-SPONT</t>
  </si>
  <si>
    <t>RXN-EX_thmmp_e_FWD-SPONT</t>
  </si>
  <si>
    <t>RXN-EX_thmmp_e_REV-SPONT</t>
  </si>
  <si>
    <t>RXN-EX_thymd_e_FWD-SPONT</t>
  </si>
  <si>
    <t>RXN-EX_thymd_e_REV-SPONT</t>
  </si>
  <si>
    <t>RXN-EX_ind3eth_e_FWD-SPONT</t>
  </si>
  <si>
    <t>RXN-EX_ind3eth_e_REV-SPONT</t>
  </si>
  <si>
    <t>RXN-EX_ura_e_FWD-SPONT</t>
  </si>
  <si>
    <t>RXN-EX_ura_e_REV-SPONT</t>
  </si>
  <si>
    <t>RXN-EX_urea_e_FWD-SPONT</t>
  </si>
  <si>
    <t>RXN-EX_urea_e_REV-SPONT</t>
  </si>
  <si>
    <t>RXN-EX_uri_e_FWD-SPONT</t>
  </si>
  <si>
    <t>RXN-EX_uri_e_REV-SPONT</t>
  </si>
  <si>
    <t>RXN-EX_xtsn_e_FWD-SPONT</t>
  </si>
  <si>
    <t>RXN-EX_xtsn_e_REV-SPONT</t>
  </si>
  <si>
    <t>RXN-EX_xylt_e_FWD-SPONT</t>
  </si>
  <si>
    <t>RXN-EX_xylt_e_REV-SPONT</t>
  </si>
  <si>
    <t>RXN-EX_zymst_e_FWD-SPONT</t>
  </si>
  <si>
    <t>RXN-EX_zymst_e_REV-SPONT</t>
  </si>
  <si>
    <t>RXN-EX_but_e_FWD-SPONT</t>
  </si>
  <si>
    <t>RXN-EX_but_e_REV-SPONT</t>
  </si>
  <si>
    <t>RXN-EX_hxa_e_FWD-SPONT</t>
  </si>
  <si>
    <t>RXN-EX_hxa_e_REV-SPONT</t>
  </si>
  <si>
    <t>RXN-EX_ocdcea_e_FWD-SPONT</t>
  </si>
  <si>
    <t>RXN-EX_ocdcea_e_REV-SPONT</t>
  </si>
  <si>
    <t>RXN-EX_ttdca_e_FWD-SPONT</t>
  </si>
  <si>
    <t>RXN-EX_ttdca_e_REV-SPONT</t>
  </si>
  <si>
    <t>RXN-EX_h_e_REV-SPONT</t>
  </si>
  <si>
    <t>RXN-EX_k_e_FWD-SPONT</t>
  </si>
  <si>
    <t>RXN-EX_h2o_e_REV-SPONT</t>
  </si>
  <si>
    <t>RXN-EX_14dmlanost_e_FWD-SPONT</t>
  </si>
  <si>
    <t>RXN-EX_14dmlanost_e_REV-SPONT</t>
  </si>
  <si>
    <t>RXN-EX_ergtetrol_e_FWD-SPONT</t>
  </si>
  <si>
    <t>RXN-EX_ergtetrol_e_REV-SPONT</t>
  </si>
  <si>
    <t>RXN-EX_raffin_e_FWD-SPONT</t>
  </si>
  <si>
    <t>RXN-EX_raffin_e_REV-SPONT</t>
  </si>
  <si>
    <t>RXN-EX_melib_e_FWD-SPONT</t>
  </si>
  <si>
    <t>RXN-EX_melib_e_REV-SPONT</t>
  </si>
  <si>
    <t>RXN-EX_fe3_e_FWD-SPONT</t>
  </si>
  <si>
    <t>RXN-EX_fe3_e_REV-SPONT</t>
  </si>
  <si>
    <t>RXN-EX_arach_e_FWD-SPONT</t>
  </si>
  <si>
    <t>RXN-EX_arach_e_REV-SPONT</t>
  </si>
  <si>
    <t>RXN-EX_nad_e_FWD-SPONT</t>
  </si>
  <si>
    <t>RXN-EX_nad_e_REV-SPONT</t>
  </si>
  <si>
    <t>RXN-EX_nadp_e_FWD-SPONT</t>
  </si>
  <si>
    <t>RXN-EX_nadp_e_REV-SPONT</t>
  </si>
  <si>
    <t>RXN-EX_pydx5p_e_FWD-SPONT</t>
  </si>
  <si>
    <t>RXN-EX_pydx5p_e_REV-SPONT</t>
  </si>
  <si>
    <t>RXN-EX_q9h2_e_FWD-SPONT</t>
  </si>
  <si>
    <t>RXN-EX_q9h2_e_REV-SPONT</t>
  </si>
  <si>
    <t>RXN-EX_ca2_e_FWD-SPONT</t>
  </si>
  <si>
    <t>RXN-EX_cl_e_FWD-SPONT</t>
  </si>
  <si>
    <t>RXN-EX_cl_e_REV-SPONT</t>
  </si>
  <si>
    <t>RXN-EX_cobalt2_e_FWD-SPONT</t>
  </si>
  <si>
    <t>RXN-EX_cobalt2_e_REV-SPONT</t>
  </si>
  <si>
    <t>RXN-EX_cu2_e_FWD-SPONT</t>
  </si>
  <si>
    <t>RXN-EX_mg2_e_FWD-SPONT</t>
  </si>
  <si>
    <t>RXN-EX_mn2_e_FWD-SPONT</t>
  </si>
  <si>
    <t>RXN-EX_mobd_e_FWD-SPONT</t>
  </si>
  <si>
    <t>RXN-EX_mobd_e_REV-SPONT</t>
  </si>
  <si>
    <t>RXN-EX_ni2_e_FWD-SPONT</t>
  </si>
  <si>
    <t>RXN-EX_ni2_e_REV-SPONT</t>
  </si>
  <si>
    <t>RXN-EX_zn2_e_FWD-SPONT</t>
  </si>
  <si>
    <t>RXN-EX_btn_c_FWD-SPONT</t>
  </si>
  <si>
    <t>RXN-EX_abt__D_e_FWD-SPONT</t>
  </si>
  <si>
    <t>RXN-EX_abt__D_e_REV-SPONT</t>
  </si>
  <si>
    <t>RXN-EX_tag_c_FWD-SPONT</t>
  </si>
  <si>
    <t>RXN-EX_tag_c_REV-SPONT</t>
  </si>
  <si>
    <t>RXN-EX_caro_c_FWD-SPONT</t>
  </si>
  <si>
    <t>RXN-EX_caro_c_REV-SPONT</t>
  </si>
  <si>
    <t>RXN-EX_cellb_e_FWD-SPONT</t>
  </si>
  <si>
    <t>RXN-EX_cellb_e_REV-SPONT</t>
  </si>
  <si>
    <t>RXN-EX_docosa_e_FWD-SPONT</t>
  </si>
  <si>
    <t>RXN-EX_docosa_e_REV-SPONT</t>
  </si>
  <si>
    <t>RXN-EX_ttcosa_e_FWD-SPONT</t>
  </si>
  <si>
    <t>RXN-EX_ttcosa_e_REV-SPONT</t>
  </si>
  <si>
    <t>RXN-EX_hxca_e_FWD-SPONT</t>
  </si>
  <si>
    <t>RXN-EX_hxca_e_REV-SPONT</t>
  </si>
  <si>
    <t>RXN-EX_ppa_e_FWD-SPONT</t>
  </si>
  <si>
    <t>RXN-EX_ppa_e_REV-SPONT</t>
  </si>
  <si>
    <t>RXN-EX_fald_e_FWD-SPONT</t>
  </si>
  <si>
    <t>RXN-EX_fald_e_REV-SPONT</t>
  </si>
  <si>
    <t>RXN-12AMANTF_g_FWD-rt2093</t>
  </si>
  <si>
    <t>RXN-12AMANTF_g_FWD-rt7201</t>
  </si>
  <si>
    <t>RXN-13BDGLUCANt_c_en_REV-SPONT</t>
  </si>
  <si>
    <t>RXN-13BGH_e_FWD-rt5185</t>
  </si>
  <si>
    <t>RXN-14BMANTF_c_FWD-rt6298</t>
  </si>
  <si>
    <t>RXN-14DMLANOSTt_c_e_FWD-SPONT</t>
  </si>
  <si>
    <t>RXN-14DMLANOSTt_c_e_REV-SPONT</t>
  </si>
  <si>
    <t>RXN-16GS_c_FWD-rt3279</t>
  </si>
  <si>
    <t>RXN-1AGPCt_l_rm_FWD-SPONT</t>
  </si>
  <si>
    <t>RXN-1AGPCt_l_rm_REV-SPONT</t>
  </si>
  <si>
    <t>RXN-1AGPEt_l_rm_FWD-SPONT</t>
  </si>
  <si>
    <t>RXN-1AGPEt_l_rm_REV-SPONT</t>
  </si>
  <si>
    <t>RXN-1MLCLAT_mm_FWD-rt8106</t>
  </si>
  <si>
    <t>RXN-1MLCLAT_mm_REV-rt8106</t>
  </si>
  <si>
    <t>RXN-2DDA7Pt_c_m_FWD-SPONT</t>
  </si>
  <si>
    <t>RXN-2DDA7Pt_c_m_REV-SPONT</t>
  </si>
  <si>
    <t>RXN-2DHPt_c_m_FWD-SPONT</t>
  </si>
  <si>
    <t>RXN-2DHPt_c_m_REV-SPONT</t>
  </si>
  <si>
    <t>RXN-2DOXG6PP_c_FWD-rt0208</t>
  </si>
  <si>
    <t>RXN-2DOXG6PP_c_FWD-rt5045</t>
  </si>
  <si>
    <t>RXN-2MBACt_c_e_FWD-SPONT</t>
  </si>
  <si>
    <t>RXN-2MBALDt_c_e_FWD-SPONT</t>
  </si>
  <si>
    <t>RXN-2MBALDt_c_e_REV-SPONT</t>
  </si>
  <si>
    <t>RXN-2MBALDt_c_m_FWD-SPONT</t>
  </si>
  <si>
    <t>RXN-2MBALDt_c_m_REV-SPONT</t>
  </si>
  <si>
    <t>RXN-2MBTOHt_c_e_FWD-SPONT</t>
  </si>
  <si>
    <t>RXN-2MBTOHt_c_e_REV-SPONT</t>
  </si>
  <si>
    <t>RXN-2MBTOHt_c_m_FWD-SPONT</t>
  </si>
  <si>
    <t>RXN-2MBTOHt_c_m_REV-SPONT</t>
  </si>
  <si>
    <t>RXN-2OBUTt_c_m_REV-SPONT</t>
  </si>
  <si>
    <t>RXN-2OGMAH_c_FWD-rt6557</t>
  </si>
  <si>
    <t>RXN-2OSUCAH_c_FWD-rt6557</t>
  </si>
  <si>
    <t>RXN-2OXOADPt_c_m_REV-rt2267</t>
  </si>
  <si>
    <t>RXN-2PHETOHt_c_e_FWD-SPONT</t>
  </si>
  <si>
    <t>RXN-2PHETOHt_c_e_REV-SPONT</t>
  </si>
  <si>
    <t>RXN-2PHETOHt_c_m_FWD-SPONT</t>
  </si>
  <si>
    <t>RXN-2PHETOHt_c_m_REV-SPONT</t>
  </si>
  <si>
    <t>RXN-3C3HMPt_c_e_FWD-SPONT</t>
  </si>
  <si>
    <t>RXN-3C3HMPt_c_e_REV-SPONT</t>
  </si>
  <si>
    <t>RXN-3C3HMPt_c_m_FWD-SPONT</t>
  </si>
  <si>
    <t>RXN-3C3HMPt_c_m_REV-SPONT</t>
  </si>
  <si>
    <t>RXN-3C4MOPt_c_m_FWD-SPONT</t>
  </si>
  <si>
    <t>RXN-3C4MOPt_c_m_REV-SPONT</t>
  </si>
  <si>
    <t>RXN-3DHSKD_c_FWD-rt3472</t>
  </si>
  <si>
    <t>RXN-3DHSKD_c_REV-rt3472</t>
  </si>
  <si>
    <t>RXN-3HACD200_rm_REV-rt2309</t>
  </si>
  <si>
    <t>RXN-3HACD220_rm_REV-rt2309</t>
  </si>
  <si>
    <t>RXN-3HACD240_rm_REV-rt2309</t>
  </si>
  <si>
    <t>RXN-3HACD260_rm_REV-rt2309</t>
  </si>
  <si>
    <t>RXN-3HAD40_c_REV-rt0302</t>
  </si>
  <si>
    <t>RXN-3HAD40_m_FWD-rt7207_m</t>
  </si>
  <si>
    <t>RXN-3HAD40_m_REV-rt7207_m</t>
  </si>
  <si>
    <t>RXN-3HAD60_m_FWD-rt7207_m</t>
  </si>
  <si>
    <t>RXN-3HAD60_m_REV-rt7207_m</t>
  </si>
  <si>
    <t>RXN-3HAD80_m_FWD-rt7207_m</t>
  </si>
  <si>
    <t>RXN-3HAD80_m_REV-rt7207_m</t>
  </si>
  <si>
    <t>RXN-3HBHYOX_c_FWD-rt5813</t>
  </si>
  <si>
    <t>RXN-3HBRDH_c_FWD-rt4427</t>
  </si>
  <si>
    <t>RXN-3HBRDH_c_REV-rt4427</t>
  </si>
  <si>
    <t>RXN-3HCINNMH_c_FWD-rt6518</t>
  </si>
  <si>
    <t>RXN-3HPPPNH_c_FWD-rt6518</t>
  </si>
  <si>
    <t>RXN-3HXPHBt_c_m_FWD-SPONT</t>
  </si>
  <si>
    <t>RXN-3HXPHBt_c_m_REV-SPONT</t>
  </si>
  <si>
    <t>RXN-3INDACNLAH_c_FWD-rt4042</t>
  </si>
  <si>
    <t>RXN-3INDACNLAH_c_REV-rt4042</t>
  </si>
  <si>
    <t>RXN-3IPM3MT_c_FWD-rt6691</t>
  </si>
  <si>
    <t>RXN-3MBALDt_c_e_FWD-SPONT</t>
  </si>
  <si>
    <t>RXN-3MBALDt_c_e_REV-SPONT</t>
  </si>
  <si>
    <t>RXN-3MBALDt_c_m_FWD-SPONT</t>
  </si>
  <si>
    <t>RXN-3MBALDt_c_m_REV-SPONT</t>
  </si>
  <si>
    <t>RXN-3MLCLAT_mm_FWD-rt8106</t>
  </si>
  <si>
    <t>RXN-3MLCLAT_mm_REV-rt8106</t>
  </si>
  <si>
    <t>RXN-3MOBDC_c_FWD-rt7423</t>
  </si>
  <si>
    <t>RXN-3MOBR_m_FWD-rt41987068</t>
  </si>
  <si>
    <t>RXN-3MOBR_m_REV-rt41987068</t>
  </si>
  <si>
    <t>RXN-3MOPDC_c_FWD-rt7423</t>
  </si>
  <si>
    <t>RXN-3MOPR_m_FWD-rt4198</t>
  </si>
  <si>
    <t>RXN-3MOPR_m_REV-rt4198</t>
  </si>
  <si>
    <t>RXN-3MOPt_c_e_FWD-SPONT</t>
  </si>
  <si>
    <t>RXN-3MOPt_c_e_REV-SPONT</t>
  </si>
  <si>
    <t>RXN-3OACE200_rm_FWD-rt8287</t>
  </si>
  <si>
    <t>RXN-3OACE220_rm_FWD-rt8287</t>
  </si>
  <si>
    <t>RXN-3OACE240_rm_FWD-rt8287</t>
  </si>
  <si>
    <t>RXN-3OACE260_rm_FWD-rt8287</t>
  </si>
  <si>
    <t>RXN-3OADPCOAT_m_FWD-rt4722</t>
  </si>
  <si>
    <t>RXN-3OADPCOAT_m_REV-rt4722</t>
  </si>
  <si>
    <t>RXN-3OAR100_c_FWD-rt0409</t>
  </si>
  <si>
    <t>RXN-3OAR100_c_REV-rt0409</t>
  </si>
  <si>
    <t>RXN-3OAR100_c_FWD-rt1363</t>
  </si>
  <si>
    <t>RXN-3OAR100_c_REV-rt1363</t>
  </si>
  <si>
    <t>RXN-3OAR100_c_FWD-rt2183</t>
  </si>
  <si>
    <t>RXN-3OAR100_c_REV-rt2183</t>
  </si>
  <si>
    <t>RXN-3OAR100_c_REV-rt2190</t>
  </si>
  <si>
    <t>RXN-3OAR120_c_FWD-rt0409</t>
  </si>
  <si>
    <t>RXN-3OAR120_c_REV-rt0409</t>
  </si>
  <si>
    <t>RXN-3OAR120_c_FWD-rt1363</t>
  </si>
  <si>
    <t>RXN-3OAR120_c_REV-rt1363</t>
  </si>
  <si>
    <t>RXN-3OAR120_c_FWD-rt2183</t>
  </si>
  <si>
    <t>RXN-3OAR120_c_REV-rt2183</t>
  </si>
  <si>
    <t>RXN-3OAR120_c_REV-rt2190</t>
  </si>
  <si>
    <t>RXN-3OAR140_c_FWD-rt0409</t>
  </si>
  <si>
    <t>RXN-3OAR140_c_REV-rt0409</t>
  </si>
  <si>
    <t>RXN-3OAR140_c_FWD-rt1363</t>
  </si>
  <si>
    <t>RXN-3OAR140_c_REV-rt1363</t>
  </si>
  <si>
    <t>RXN-3OAR140_c_FWD-rt2183</t>
  </si>
  <si>
    <t>RXN-3OAR140_c_REV-rt2183</t>
  </si>
  <si>
    <t>RXN-3OAR140_c_REV-rt2190</t>
  </si>
  <si>
    <t>RXN-3OAR160_c_FWD-rt0409</t>
  </si>
  <si>
    <t>RXN-3OAR160_c_REV-rt0409</t>
  </si>
  <si>
    <t>RXN-3OAR160_c_FWD-rt1363</t>
  </si>
  <si>
    <t>RXN-3OAR160_c_REV-rt1363</t>
  </si>
  <si>
    <t>RXN-3OAR160_c_FWD-rt2183</t>
  </si>
  <si>
    <t>RXN-3OAR160_c_REV-rt2183</t>
  </si>
  <si>
    <t>RXN-3OAR160_c_REV-rt2190</t>
  </si>
  <si>
    <t>RXN-3OAR180_c_FWD-rt0409</t>
  </si>
  <si>
    <t>RXN-3OAR180_c_REV-rt0409</t>
  </si>
  <si>
    <t>RXN-3OAR180_c_FWD-rt1363</t>
  </si>
  <si>
    <t>RXN-3OAR180_c_REV-rt1363</t>
  </si>
  <si>
    <t>RXN-3OAR180_c_FWD-rt2183</t>
  </si>
  <si>
    <t>RXN-3OAR180_c_REV-rt2183</t>
  </si>
  <si>
    <t>RXN-3OAR180_c_REV-rt2190</t>
  </si>
  <si>
    <t>RXN-3OAR40_c_FWD-rt0409</t>
  </si>
  <si>
    <t>RXN-3OAR40_c_REV-rt0409</t>
  </si>
  <si>
    <t>RXN-3OAR40_c_FWD-rt1363</t>
  </si>
  <si>
    <t>RXN-3OAR40_c_REV-rt1363</t>
  </si>
  <si>
    <t>RXN-3OAR40_c_FWD-rt2183</t>
  </si>
  <si>
    <t>RXN-3OAR40_c_REV-rt2183</t>
  </si>
  <si>
    <t>RXN-3OAR40_c_REV-rt2190</t>
  </si>
  <si>
    <t>RXN-3OAR40_m_FWD-rt1622_m</t>
  </si>
  <si>
    <t>RXN-3OAR60_c_FWD-rt0409</t>
  </si>
  <si>
    <t>RXN-3OAR60_c_REV-rt0409</t>
  </si>
  <si>
    <t>RXN-3OAR60_c_FWD-rt1363</t>
  </si>
  <si>
    <t>RXN-3OAR60_c_REV-rt1363</t>
  </si>
  <si>
    <t>RXN-3OAR60_c_FWD-rt2183</t>
  </si>
  <si>
    <t>RXN-3OAR60_c_REV-rt2183</t>
  </si>
  <si>
    <t>RXN-3OAR60_c_REV-rt2190</t>
  </si>
  <si>
    <t>RXN-3OAR60_m_FWD-rt1622_m</t>
  </si>
  <si>
    <t>RXN-3OAR80_c_FWD-rt0409</t>
  </si>
  <si>
    <t>RXN-3OAR80_c_REV-rt0409</t>
  </si>
  <si>
    <t>RXN-3OAR80_c_FWD-rt1363</t>
  </si>
  <si>
    <t>RXN-3OAR80_c_REV-rt1363</t>
  </si>
  <si>
    <t>RXN-3OAR80_c_FWD-rt2183</t>
  </si>
  <si>
    <t>RXN-3OAR80_c_REV-rt2183</t>
  </si>
  <si>
    <t>RXN-3OAR80_c_REV-rt2190</t>
  </si>
  <si>
    <t>RXN-3OAR80_m_FWD-rt1622_m</t>
  </si>
  <si>
    <t>RXN-3OAS40_c_REV-rt0409</t>
  </si>
  <si>
    <t>RXN-4ABUTNt_c_m_FWD-SPONT</t>
  </si>
  <si>
    <t>RXN-4ABUTNt_c_m_REV-SPONT</t>
  </si>
  <si>
    <t>RXN-4ABUTt_c_m_FWD-SPONT</t>
  </si>
  <si>
    <t>RXN-4ABUTt_c_m_REV-SPONT</t>
  </si>
  <si>
    <t>RXN-4ABUTtps_e_FWD-rt2901</t>
  </si>
  <si>
    <t>RXN-4ABUTtps_e_FWD-rt4390</t>
  </si>
  <si>
    <t>RXN-4ABZt_c_e_FWD-SPONT</t>
  </si>
  <si>
    <t>RXN-4ABZt_c_e_REV-SPONT</t>
  </si>
  <si>
    <t>RXN-4ABZt_c_m_FWD-SPONT</t>
  </si>
  <si>
    <t>RXN-4ABZt_c_m_REV-SPONT</t>
  </si>
  <si>
    <t>RXN-4AMPMS_c_FWD-rt2779</t>
  </si>
  <si>
    <t>RXN-4CMCOAL_c_FWD-rt3465</t>
  </si>
  <si>
    <t>RXN-4CMCOAL_c_FWD-rt5332</t>
  </si>
  <si>
    <t>RXN-4CMCOAL_c_FWD-rt6434_c</t>
  </si>
  <si>
    <t>RXN-4CMCOAL_c_FWD-rt8267_c</t>
  </si>
  <si>
    <t>RXN-4CMCOAL_x_FWD-rt3465_x</t>
  </si>
  <si>
    <t>RXN-4CMCOAL_x_FWD-rt5332_x</t>
  </si>
  <si>
    <t>RXN-4CMCOAL_x_FWD-rt6434_x</t>
  </si>
  <si>
    <t>RXN-4CMCOAL_x_FWD-rt8267_x</t>
  </si>
  <si>
    <t>RXN-4DPMIPPH_c_FWD-rt1973</t>
  </si>
  <si>
    <t>RXN-4DPMIPPH_c_REV-rt1973</t>
  </si>
  <si>
    <t>RXN-4H2OGLTt_c_m_FWD-SPONT</t>
  </si>
  <si>
    <t>RXN-4H2OGLTt_c_m_REV-SPONT</t>
  </si>
  <si>
    <t>RXN-4H2OGLTt_c_x_FWD-SPONT</t>
  </si>
  <si>
    <t>RXN-4H2OGLTt_c_x_REV-SPONT</t>
  </si>
  <si>
    <t>RXN-4HBZCOAS_c_FWD-SPONT</t>
  </si>
  <si>
    <t>RXN-4HBZF_c_FWD-SPONT</t>
  </si>
  <si>
    <t>RXN-4HBZt_c_m_REV-SPONT</t>
  </si>
  <si>
    <t>RXN-4HGLSD_m_FWD-rt0201</t>
  </si>
  <si>
    <t>RXN-4HPEOR_c_FWD-UNKNOWN</t>
  </si>
  <si>
    <t>RXN-4HPLH_c_FWD-UNKNOWN</t>
  </si>
  <si>
    <t>RXN-4HPPCL_c_FWD-UNKNOWN</t>
  </si>
  <si>
    <t>RXN-4HPPR_c_FWD-UNKNOWN</t>
  </si>
  <si>
    <t>RXN-4HPPR_c_REV-UNKNOWN</t>
  </si>
  <si>
    <t>RXN-4HTHRS_c_FWD-rt1374</t>
  </si>
  <si>
    <t>RXN-4MOPR_m_FWD-rt4198</t>
  </si>
  <si>
    <t>RXN-5AOPt_c_m_FWD-SPONT</t>
  </si>
  <si>
    <t>RXN-5AOPtps_e_FWD-rt2901</t>
  </si>
  <si>
    <t>RXN-5FTHFt_c_e_FWD-SPONT</t>
  </si>
  <si>
    <t>RXN-5FTHFt_c_e_REV-SPONT</t>
  </si>
  <si>
    <t>RXN-6DPMIPPH_c_FWD-rt1395</t>
  </si>
  <si>
    <t>RXN-6DPMIPPH_c_REV-rt1395</t>
  </si>
  <si>
    <t>RXN-6DPMIPPH_c_FWD-rt1973</t>
  </si>
  <si>
    <t>RXN-6DPMIPPH_c_REV-rt1973</t>
  </si>
  <si>
    <t>RXN-AACTOOR_c_FWD-UNKNOWN</t>
  </si>
  <si>
    <t>RXN-AATA_c_FWD-rt0172</t>
  </si>
  <si>
    <t>RXN-AATA_c_REV-rt0172</t>
  </si>
  <si>
    <t>RXN-AATA_c_REV-rt4039</t>
  </si>
  <si>
    <t>RXN-AATA_c_FWD-rt7471</t>
  </si>
  <si>
    <t>RXN-AATA_c_REV-rt7471</t>
  </si>
  <si>
    <t>RXN-ABTA_c_FWD-rt2569</t>
  </si>
  <si>
    <t>RXN-ABTA_c_FWD-rt7537</t>
  </si>
  <si>
    <t>RXN-ABTD2Dx_c_FWD-rt1622_c</t>
  </si>
  <si>
    <t>RXN-ABTD2Dx_c_REV-rt1622_c</t>
  </si>
  <si>
    <t>RXN-ABTD2Dy_c_FWD-rt4606</t>
  </si>
  <si>
    <t>RXN-ABTD2Dy_c_REV-rt4606</t>
  </si>
  <si>
    <t>RXN-ABTD2Dy_c_FWD-rt8084</t>
  </si>
  <si>
    <t>RXN-ABTD2Dy_c_REV-rt8084</t>
  </si>
  <si>
    <t>RXN-ABTD4Dx_c_FWD-rt1622_c</t>
  </si>
  <si>
    <t>RXN-ABTD4Dx_c_REV-rt1622_c</t>
  </si>
  <si>
    <t>RXN-ABTD4Dy_c_FWD-rt4606</t>
  </si>
  <si>
    <t>RXN-ABTD4Dy_c_REV-rt4606</t>
  </si>
  <si>
    <t>RXN-ABTD4Dy_c_FWD-rt8084</t>
  </si>
  <si>
    <t>RXN-ABTD4Dy_c_REV-rt8084</t>
  </si>
  <si>
    <t>RXN-ABTDt_c_e_FWD-UNKNOWN</t>
  </si>
  <si>
    <t>RXN-ABTLD_c_FWD-UNKNOWN</t>
  </si>
  <si>
    <t>RXN-ABTt_c_e_FWD-SPONT</t>
  </si>
  <si>
    <t>RXN-ABTt_c_e_REV-SPONT</t>
  </si>
  <si>
    <t>RXN-ABUTD_m_FWD-rt2756_m</t>
  </si>
  <si>
    <t>RXN-ACACT100i_m_FWD-rt0517</t>
  </si>
  <si>
    <t>RXN-ACACT100i_x_FWD-rt0697</t>
  </si>
  <si>
    <t>RXN-ACACT100i_x_FWD-rt5445</t>
  </si>
  <si>
    <t>RXN-ACACT100i_x_FWD-rt6860</t>
  </si>
  <si>
    <t>RXN-ACACT101ei_x_FWD-rt0697</t>
  </si>
  <si>
    <t>RXN-ACACT101ei_x_FWD-rt5445</t>
  </si>
  <si>
    <t>RXN-ACACT101ei_x_FWD-rt6860</t>
  </si>
  <si>
    <t>RXN-ACACT120i_m_FWD-rt0517</t>
  </si>
  <si>
    <t>RXN-ACACT120i_x_FWD-rt0697</t>
  </si>
  <si>
    <t>RXN-ACACT120i_x_FWD-rt5445</t>
  </si>
  <si>
    <t>RXN-ACACT120i_x_FWD-rt6860</t>
  </si>
  <si>
    <t>RXN-ACACT121ai_m_FWD-rt0517</t>
  </si>
  <si>
    <t>RXN-ACACT121ai_x_FWD-rt0697</t>
  </si>
  <si>
    <t>RXN-ACACT121ai_x_FWD-rt5445</t>
  </si>
  <si>
    <t>RXN-ACACT121ai_x_FWD-rt6860</t>
  </si>
  <si>
    <t>RXN-ACACT121di_x_FWD-rt0697</t>
  </si>
  <si>
    <t>RXN-ACACT121di_x_FWD-rt5445</t>
  </si>
  <si>
    <t>RXN-ACACT121di_x_FWD-rt6860</t>
  </si>
  <si>
    <t>RXN-ACACT122ei_x_FWD-rt0697</t>
  </si>
  <si>
    <t>RXN-ACACT122ei_x_FWD-rt5445</t>
  </si>
  <si>
    <t>RXN-ACACT122ei_x_FWD-rt6860</t>
  </si>
  <si>
    <t>RXN-ACACT140i_m_FWD-rt0517</t>
  </si>
  <si>
    <t>RXN-ACACT140i_x_FWD-rt0697</t>
  </si>
  <si>
    <t>RXN-ACACT140i_x_FWD-rt5445</t>
  </si>
  <si>
    <t>RXN-ACACT140i_x_FWD-rt6860</t>
  </si>
  <si>
    <t>RXN-ACACT141ai_m_FWD-rt0517</t>
  </si>
  <si>
    <t>RXN-ACACT141ai_x_FWD-rt0697</t>
  </si>
  <si>
    <t>RXN-ACACT141ai_x_FWD-rt5445</t>
  </si>
  <si>
    <t>RXN-ACACT141ai_x_FWD-rt6860</t>
  </si>
  <si>
    <t>RXN-ACACT141bi_m_FWD-rt0517</t>
  </si>
  <si>
    <t>RXN-ACACT141bi_x_FWD-rt0697</t>
  </si>
  <si>
    <t>RXN-ACACT141bi_x_FWD-rt5445</t>
  </si>
  <si>
    <t>RXN-ACACT141bi_x_FWD-rt6860</t>
  </si>
  <si>
    <t>RXN-ACACT142i_x_FWD-rt0697</t>
  </si>
  <si>
    <t>RXN-ACACT142i_x_FWD-rt5445</t>
  </si>
  <si>
    <t>RXN-ACACT142i_x_FWD-rt6860</t>
  </si>
  <si>
    <t>RXN-ACACT143i_x_FWD-rt0697</t>
  </si>
  <si>
    <t>RXN-ACACT143i_x_FWD-rt5445</t>
  </si>
  <si>
    <t>RXN-ACACT143i_x_FWD-rt6860</t>
  </si>
  <si>
    <t>RXN-ACACT160i_m_FWD-rt0517</t>
  </si>
  <si>
    <t>RXN-ACACT160i_x_FWD-rt0697</t>
  </si>
  <si>
    <t>RXN-ACACT160i_x_FWD-rt5445</t>
  </si>
  <si>
    <t>RXN-ACACT160i_x_FWD-rt6860</t>
  </si>
  <si>
    <t>RXN-ACACT161ai_m_FWD-rt0517</t>
  </si>
  <si>
    <t>RXN-ACACT161ai_x_FWD-rt0697</t>
  </si>
  <si>
    <t>RXN-ACACT161ai_x_FWD-rt5445</t>
  </si>
  <si>
    <t>RXN-ACACT161ai_x_FWD-rt6860</t>
  </si>
  <si>
    <t>RXN-ACACT161bi_m_FWD-rt0517</t>
  </si>
  <si>
    <t>RXN-ACACT161bi_x_FWD-rt0697</t>
  </si>
  <si>
    <t>RXN-ACACT161bi_x_FWD-rt5445</t>
  </si>
  <si>
    <t>RXN-ACACT161bi_x_FWD-rt6860</t>
  </si>
  <si>
    <t>RXN-ACACT162i_x_FWD-rt0697</t>
  </si>
  <si>
    <t>RXN-ACACT162i_x_FWD-rt5445</t>
  </si>
  <si>
    <t>RXN-ACACT162i_x_FWD-rt6860</t>
  </si>
  <si>
    <t>RXN-ACACT163i_x_FWD-rt0697</t>
  </si>
  <si>
    <t>RXN-ACACT163i_x_FWD-rt5445</t>
  </si>
  <si>
    <t>RXN-ACACT163i_x_FWD-rt6860</t>
  </si>
  <si>
    <t>RXN-ACACT180i_m_FWD-rt0517</t>
  </si>
  <si>
    <t>RXN-ACACT180i_x_FWD-rt0697</t>
  </si>
  <si>
    <t>RXN-ACACT180i_x_FWD-rt5445</t>
  </si>
  <si>
    <t>RXN-ACACT180i_x_FWD-rt6860</t>
  </si>
  <si>
    <t>RXN-ACACT181ai_m_FWD-rt0517</t>
  </si>
  <si>
    <t>RXN-ACACT181ai_x_FWD-rt0697</t>
  </si>
  <si>
    <t>RXN-ACACT181ai_x_FWD-rt5445</t>
  </si>
  <si>
    <t>RXN-ACACT181ai_x_FWD-rt6860</t>
  </si>
  <si>
    <t>RXN-ACACT182i_x_FWD-rt0697</t>
  </si>
  <si>
    <t>RXN-ACACT182i_x_FWD-rt5445</t>
  </si>
  <si>
    <t>RXN-ACACT182i_x_FWD-rt6860</t>
  </si>
  <si>
    <t>RXN-ACACT183i_x_FWD-rt0697</t>
  </si>
  <si>
    <t>RXN-ACACT183i_x_FWD-rt5445</t>
  </si>
  <si>
    <t>RXN-ACACT183i_x_FWD-rt6860</t>
  </si>
  <si>
    <t>RXN-ACACT200i_m_FWD-rt0517</t>
  </si>
  <si>
    <t>RXN-ACACT200i_x_FWD-rt0697</t>
  </si>
  <si>
    <t>RXN-ACACT200i_x_FWD-rt5445</t>
  </si>
  <si>
    <t>RXN-ACACT200i_x_FWD-rt6860</t>
  </si>
  <si>
    <t>RXN-ACACT220i_m_FWD-rt0517</t>
  </si>
  <si>
    <t>RXN-ACACT220i_x_FWD-rt0697</t>
  </si>
  <si>
    <t>RXN-ACACT220i_x_FWD-rt5445</t>
  </si>
  <si>
    <t>RXN-ACACT220i_x_FWD-rt6860</t>
  </si>
  <si>
    <t>RXN-ACACT240i_m_FWD-rt0517</t>
  </si>
  <si>
    <t>RXN-ACACT240i_x_FWD-rt0697</t>
  </si>
  <si>
    <t>RXN-ACACT240i_x_FWD-rt5445</t>
  </si>
  <si>
    <t>RXN-ACACT240i_x_FWD-rt6860</t>
  </si>
  <si>
    <t>RXN-ACACT260i_m_FWD-rt0517</t>
  </si>
  <si>
    <t>RXN-ACACT260i_x_FWD-rt0697</t>
  </si>
  <si>
    <t>RXN-ACACT260i_x_FWD-rt5445</t>
  </si>
  <si>
    <t>RXN-ACACT260i_x_FWD-rt6860</t>
  </si>
  <si>
    <t>RXN-ACACT40i_m_FWD-rt0517</t>
  </si>
  <si>
    <t>RXN-ACACT40i_x_FWD-rt0697</t>
  </si>
  <si>
    <t>RXN-ACACT40i_x_FWD-rt5445</t>
  </si>
  <si>
    <t>RXN-ACACT40i_x_FWD-rt6860</t>
  </si>
  <si>
    <t>RXN-ACACT60i_m_FWD-rt0517</t>
  </si>
  <si>
    <t>RXN-ACACT60i_x_FWD-rt0697</t>
  </si>
  <si>
    <t>RXN-ACACT60i_x_FWD-rt5445</t>
  </si>
  <si>
    <t>RXN-ACACT60i_x_FWD-rt6860</t>
  </si>
  <si>
    <t>RXN-ACACT80i_m_FWD-rt0517</t>
  </si>
  <si>
    <t>RXN-ACACT80i_x_FWD-rt0697</t>
  </si>
  <si>
    <t>RXN-ACACT80i_x_FWD-rt5445</t>
  </si>
  <si>
    <t>RXN-ACACT80i_x_FWD-rt6860</t>
  </si>
  <si>
    <t>RXN-ACALDCD_c_FWD-rt7423</t>
  </si>
  <si>
    <t>RXN-ACALDt_c_e_FWD-SPONT</t>
  </si>
  <si>
    <t>RXN-ACALDt_c_e_REV-SPONT</t>
  </si>
  <si>
    <t>RXN-ACALDt_c_m_FWD-SPONT</t>
  </si>
  <si>
    <t>RXN-ACALDt_c_m_REV-SPONT</t>
  </si>
  <si>
    <t>RXN-ACCOAt_c_n_FWD-SPONT</t>
  </si>
  <si>
    <t>RXN-ACCOAt_c_n_REV-SPONT</t>
  </si>
  <si>
    <t>RXN-ACCOAt_c_r_FWD-rt2578</t>
  </si>
  <si>
    <t>RXN-ACCOAt_c_r_REV-rt2578</t>
  </si>
  <si>
    <t>RXN-ACCOATsucac_m_FWD-rt5429</t>
  </si>
  <si>
    <t>RXN-ACCOATsucpp_m_FWD-rt5429</t>
  </si>
  <si>
    <t>RXN-ACEST1_m_FWD-rt1634</t>
  </si>
  <si>
    <t>RXN-ACEST1_m_FWD-rt6091</t>
  </si>
  <si>
    <t>RXN-ACEST1_x_FWD-UNKNOWN</t>
  </si>
  <si>
    <t>RXN-ACGAM6PS_c_REV-rt4107</t>
  </si>
  <si>
    <t>RXN-ACGAM6S1_r_FWD-rt5121</t>
  </si>
  <si>
    <t>RXN-ACGAM6S1_r_REV-rt5121</t>
  </si>
  <si>
    <t>RXN-ACGAM6S2_r_FWD-rt5121</t>
  </si>
  <si>
    <t>RXN-ACGAM6S2_r_REV-rt5121</t>
  </si>
  <si>
    <t>RXN-ACGAMPM_c_REV-rt4597</t>
  </si>
  <si>
    <t>RXN-ACGS_m_FWD-rt7899</t>
  </si>
  <si>
    <t>RXN-ACHAH_c_FWD-rt3378</t>
  </si>
  <si>
    <t>RXN-ACHAH_c_REV-rt3378</t>
  </si>
  <si>
    <t>RXN-ACHAH_e_FWD-rt1203</t>
  </si>
  <si>
    <t>RXN-ACHBS_m_FWD-rt7317</t>
  </si>
  <si>
    <t>RXN-ACHLE1_c_FWD-rt6872</t>
  </si>
  <si>
    <t>RXN-ACHLE2_c_FWD-rt6872</t>
  </si>
  <si>
    <t>RXN-ACHLE3_c_FWD-rt6872</t>
  </si>
  <si>
    <t>RXN-ACKr_c_FWD-rt5015</t>
  </si>
  <si>
    <t>RXN-ACLS_m_FWD-rt7317</t>
  </si>
  <si>
    <t>RXN-ACOAD100f_m_FWD-rt4202</t>
  </si>
  <si>
    <t>RXN-ACOAD100f_x_FWD-rt2040</t>
  </si>
  <si>
    <t>RXN-ACOAD101df_x_FWD-rt2040</t>
  </si>
  <si>
    <t>RXN-ACOAD102ef_x_FWD-rt2040</t>
  </si>
  <si>
    <t>RXN-ACOAD120f_m_FWD-rt4202</t>
  </si>
  <si>
    <t>RXN-ACOAD120f_x_FWD-rt2040</t>
  </si>
  <si>
    <t>RXN-ACOAD121af_x_FWD-rt2040</t>
  </si>
  <si>
    <t>RXN-ACOAD140f_x_FWD-rt2040</t>
  </si>
  <si>
    <t>RXN-ACOAD141af_x_FWD-rt2040</t>
  </si>
  <si>
    <t>RXN-ACOAD141bf_x_FWD-rt2040</t>
  </si>
  <si>
    <t>RXN-ACOAD142f_x_FWD-rt2040</t>
  </si>
  <si>
    <t>RXN-ACOAD143f_x_FWD-rt2040</t>
  </si>
  <si>
    <t>RXN-ACOAD160f_x_FWD-rt2040</t>
  </si>
  <si>
    <t>RXN-ACOAD161af_x_FWD-rt2040</t>
  </si>
  <si>
    <t>RXN-ACOAD161bf_x_FWD-rt2040</t>
  </si>
  <si>
    <t>RXN-ACOAD162f_x_FWD-rt2040</t>
  </si>
  <si>
    <t>RXN-ACOAD163f_x_FWD-rt2040</t>
  </si>
  <si>
    <t>RXN-ACOAD180f_x_FWD-rt2040</t>
  </si>
  <si>
    <t>RXN-ACOAD181af_x_FWD-rt2040</t>
  </si>
  <si>
    <t>RXN-ACOAD182f_x_FWD-rt2040</t>
  </si>
  <si>
    <t>RXN-ACOAD183f_x_FWD-rt2040</t>
  </si>
  <si>
    <t>RXN-ACOAD40f_m_FWD-rt5702</t>
  </si>
  <si>
    <t>RXN-ACOAD40f_m_REV-rt5702</t>
  </si>
  <si>
    <t>RXN-ACOAD40f_x_FWD-rt2040</t>
  </si>
  <si>
    <t>RXN-ACOAD60f_m_FWD-rt5702</t>
  </si>
  <si>
    <t>RXN-ACOAD60f_m_REV-rt5702</t>
  </si>
  <si>
    <t>RXN-ACOAD60f_x_FWD-rt2040</t>
  </si>
  <si>
    <t>RXN-ACOAD80f_m_FWD-rt4202</t>
  </si>
  <si>
    <t>RXN-ACOAD80f_m_REV-rt4202</t>
  </si>
  <si>
    <t>RXN-ACOAD80f_x_FWD-rt2040</t>
  </si>
  <si>
    <t>RXN-ACOAD82ef_x_FWD-rt2040</t>
  </si>
  <si>
    <t>RXN-ACOADm30f_m_FWD-rt5702</t>
  </si>
  <si>
    <t>RXN-ACOADm30f_m_REV-rt5702</t>
  </si>
  <si>
    <t>RXN-ACOADm40f_m_FWD-rt5702</t>
  </si>
  <si>
    <t>RXN-ACOADm40f_m_REV-rt5702</t>
  </si>
  <si>
    <t>RXN-ACOADm50f_m_FWD-rt1644</t>
  </si>
  <si>
    <t>RXN-ACOADm50f_m_REV-rt1644</t>
  </si>
  <si>
    <t>RXN-ACOADS160_rm_FWD-rt1362</t>
  </si>
  <si>
    <t>RXN-ACOAO100_x_FWD-rt1332</t>
  </si>
  <si>
    <t>RXN-ACOAO100_x_FWD-rt4374</t>
  </si>
  <si>
    <t>RXN-ACOAO100_x_FWD-rt4384</t>
  </si>
  <si>
    <t>RXN-ACOAO101d_x_FWD-rt1332</t>
  </si>
  <si>
    <t>RXN-ACOAO101d_x_FWD-rt4374</t>
  </si>
  <si>
    <t>RXN-ACOAO101d_x_FWD-rt4384</t>
  </si>
  <si>
    <t>RXN-ACOAO102e_x_FWD-rt1332</t>
  </si>
  <si>
    <t>RXN-ACOAO102e_x_FWD-rt4374</t>
  </si>
  <si>
    <t>RXN-ACOAO102e_x_FWD-rt4384</t>
  </si>
  <si>
    <t>RXN-ACOAO120_x_FWD-rt1332</t>
  </si>
  <si>
    <t>RXN-ACOAO120_x_FWD-rt4374</t>
  </si>
  <si>
    <t>RXN-ACOAO120_x_FWD-rt4384</t>
  </si>
  <si>
    <t>RXN-ACOAO121a_x_FWD-rt1332</t>
  </si>
  <si>
    <t>RXN-ACOAO121a_x_FWD-rt4374</t>
  </si>
  <si>
    <t>RXN-ACOAO121a_x_FWD-rt4384</t>
  </si>
  <si>
    <t>RXN-ACOAO140_x_FWD-rt1332</t>
  </si>
  <si>
    <t>RXN-ACOAO140_x_FWD-rt4374</t>
  </si>
  <si>
    <t>RXN-ACOAO140_x_FWD-rt4384</t>
  </si>
  <si>
    <t>RXN-ACOAO141a_x_FWD-rt1332</t>
  </si>
  <si>
    <t>RXN-ACOAO141a_x_FWD-rt4374</t>
  </si>
  <si>
    <t>RXN-ACOAO141a_x_FWD-rt4384</t>
  </si>
  <si>
    <t>RXN-ACOAO141b_x_FWD-rt1332</t>
  </si>
  <si>
    <t>RXN-ACOAO141b_x_FWD-rt4374</t>
  </si>
  <si>
    <t>RXN-ACOAO141b_x_FWD-rt4384</t>
  </si>
  <si>
    <t>RXN-ACOAO142_x_FWD-rt1332</t>
  </si>
  <si>
    <t>RXN-ACOAO142_x_FWD-rt4374</t>
  </si>
  <si>
    <t>RXN-ACOAO142_x_FWD-rt4384</t>
  </si>
  <si>
    <t>RXN-ACOAO143_x_FWD-rt1332</t>
  </si>
  <si>
    <t>RXN-ACOAO143_x_FWD-rt4374</t>
  </si>
  <si>
    <t>RXN-ACOAO143_x_FWD-rt4384</t>
  </si>
  <si>
    <t>RXN-ACOAO160_x_FWD-rt1332</t>
  </si>
  <si>
    <t>RXN-ACOAO160_x_FWD-rt4374</t>
  </si>
  <si>
    <t>RXN-ACOAO160_x_FWD-rt4384</t>
  </si>
  <si>
    <t>RXN-ACOAO161a_x_FWD-rt1332</t>
  </si>
  <si>
    <t>RXN-ACOAO161a_x_FWD-rt4374</t>
  </si>
  <si>
    <t>RXN-ACOAO161a_x_FWD-rt4384</t>
  </si>
  <si>
    <t>RXN-ACOAO161b_x_FWD-rt1332</t>
  </si>
  <si>
    <t>RXN-ACOAO161b_x_FWD-rt4374</t>
  </si>
  <si>
    <t>RXN-ACOAO161b_x_FWD-rt4384</t>
  </si>
  <si>
    <t>RXN-ACOAO162_x_FWD-rt1332</t>
  </si>
  <si>
    <t>RXN-ACOAO162_x_FWD-rt4374</t>
  </si>
  <si>
    <t>RXN-ACOAO162_x_FWD-rt4384</t>
  </si>
  <si>
    <t>RXN-ACOAO163_x_FWD-rt1332</t>
  </si>
  <si>
    <t>RXN-ACOAO163_x_FWD-rt4374</t>
  </si>
  <si>
    <t>RXN-ACOAO163_x_FWD-rt4384</t>
  </si>
  <si>
    <t>RXN-ACOAO180_x_FWD-rt1332</t>
  </si>
  <si>
    <t>RXN-ACOAO180_x_FWD-rt4374</t>
  </si>
  <si>
    <t>RXN-ACOAO180_x_FWD-rt4384</t>
  </si>
  <si>
    <t>RXN-ACOAO181a_x_FWD-rt1332</t>
  </si>
  <si>
    <t>RXN-ACOAO181a_x_FWD-rt4374</t>
  </si>
  <si>
    <t>RXN-ACOAO181a_x_FWD-rt4384</t>
  </si>
  <si>
    <t>RXN-ACOAO182_x_FWD-rt1332</t>
  </si>
  <si>
    <t>RXN-ACOAO182_x_FWD-rt4374</t>
  </si>
  <si>
    <t>RXN-ACOAO182_x_FWD-rt4384</t>
  </si>
  <si>
    <t>RXN-ACOAO183_x_FWD-rt1332</t>
  </si>
  <si>
    <t>RXN-ACOAO183_x_FWD-rt4374</t>
  </si>
  <si>
    <t>RXN-ACOAO183_x_FWD-rt4384</t>
  </si>
  <si>
    <t>RXN-ACOAO200_x_FWD-rt1332</t>
  </si>
  <si>
    <t>RXN-ACOAO200_x_FWD-rt4374</t>
  </si>
  <si>
    <t>RXN-ACOAO200_x_FWD-rt4384</t>
  </si>
  <si>
    <t>RXN-ACOAO220_x_FWD-rt1332</t>
  </si>
  <si>
    <t>RXN-ACOAO220_x_FWD-rt4374</t>
  </si>
  <si>
    <t>RXN-ACOAO220_x_FWD-rt4384</t>
  </si>
  <si>
    <t>RXN-ACOAO240_x_FWD-rt1332</t>
  </si>
  <si>
    <t>RXN-ACOAO240_x_FWD-rt4374</t>
  </si>
  <si>
    <t>RXN-ACOAO240_x_FWD-rt4384</t>
  </si>
  <si>
    <t>RXN-ACOAO260_x_FWD-rt1332</t>
  </si>
  <si>
    <t>RXN-ACOAO260_x_FWD-rt4374</t>
  </si>
  <si>
    <t>RXN-ACOAO260_x_FWD-rt4384</t>
  </si>
  <si>
    <t>RXN-ACOAO40_x_FWD-rt1332</t>
  </si>
  <si>
    <t>RXN-ACOAO40_x_FWD-rt4374</t>
  </si>
  <si>
    <t>RXN-ACOAO40_x_FWD-rt4384</t>
  </si>
  <si>
    <t>RXN-ACOAO60_x_FWD-rt1332</t>
  </si>
  <si>
    <t>RXN-ACOAO60_x_FWD-rt4374</t>
  </si>
  <si>
    <t>RXN-ACOAO60_x_FWD-rt4384</t>
  </si>
  <si>
    <t>RXN-ACOAO80_x_FWD-rt1332</t>
  </si>
  <si>
    <t>RXN-ACOAO80_x_FWD-rt4374</t>
  </si>
  <si>
    <t>RXN-ACOAO80_x_FWD-rt4384</t>
  </si>
  <si>
    <t>RXN-ACOAO82e_x_FWD-rt1332</t>
  </si>
  <si>
    <t>RXN-ACOAO82e_x_FWD-rt4374</t>
  </si>
  <si>
    <t>RXN-ACOAO82e_x_FWD-rt4384</t>
  </si>
  <si>
    <t>RXN-ACOATA_c_REV-rt0302</t>
  </si>
  <si>
    <t>RXN-ACOATA_m_FWD-rt5893</t>
  </si>
  <si>
    <t>RXN-ACOATA_m_REV-rt5893</t>
  </si>
  <si>
    <t>RXN-ACONIs_c_FWD-SPONT</t>
  </si>
  <si>
    <t>RXN-ACONIs_c_REV-SPONT</t>
  </si>
  <si>
    <t>RXN-ACONIs_m_FWD-SPONT</t>
  </si>
  <si>
    <t>RXN-ACONIs_m_REV-SPONT</t>
  </si>
  <si>
    <t>RXN-ACONMT_c_FWD-rt6691</t>
  </si>
  <si>
    <t>RXN-ACONT2_m_FWD-rt4274</t>
  </si>
  <si>
    <t>RXN-ACONT2_m_REV-rt4274</t>
  </si>
  <si>
    <t>RXN-ACONTa_m_REV-rt3256</t>
  </si>
  <si>
    <t>RXN-ACONTa_m_FWD-rt6232</t>
  </si>
  <si>
    <t>RXN-ACONTa_m_REV-rt6232</t>
  </si>
  <si>
    <t>RXN-ACONTb_m_REV-rt3256</t>
  </si>
  <si>
    <t>RXN-ACONTb_m_FWD-rt6232</t>
  </si>
  <si>
    <t>RXN-ACONTb_m_REV-rt6232</t>
  </si>
  <si>
    <t>RXN-ACP1_e_FWD-rt1163</t>
  </si>
  <si>
    <t>RXN-ACP1_e_FWD-rt5051</t>
  </si>
  <si>
    <t>RXN-ACPCS_c_FWD-rt0245</t>
  </si>
  <si>
    <t>RXN-ACPCS_c_REV-rt0245</t>
  </si>
  <si>
    <t>RXN-ACRNAH_x_FWD-rt5418</t>
  </si>
  <si>
    <t>RXN-ACRNt_c_m_FWD-rt0963</t>
  </si>
  <si>
    <t>RXN-ACRNt_c_x_FWD-SPONT</t>
  </si>
  <si>
    <t>RXN-ACS_c_FWD-rt6229_c</t>
  </si>
  <si>
    <t>RXN-ACS_c_FWD-rt7532_c</t>
  </si>
  <si>
    <t>RXN-ACS_n_FWD-rt6229_n</t>
  </si>
  <si>
    <t>RXN-ACS_n_FWD-rt7532_n</t>
  </si>
  <si>
    <t>RXN-ACt_c_e_REV-rt7285</t>
  </si>
  <si>
    <t>RXN-ACt_c_m_FWD-rt5456</t>
  </si>
  <si>
    <t>RXN-ACt_c_m_REV-rt5456</t>
  </si>
  <si>
    <t>RXN-ACt_c_n_FWD-SPONT</t>
  </si>
  <si>
    <t>RXN-ACt_c_n_REV-SPONT</t>
  </si>
  <si>
    <t>RXN-ADA_c_FWD-rt8364</t>
  </si>
  <si>
    <t>RXN-ADCL_c_FWD-rt4108</t>
  </si>
  <si>
    <t>RXN-ADCS_c_FWD-rt5301</t>
  </si>
  <si>
    <t>RXN-ADD_c_FWD-rt3300</t>
  </si>
  <si>
    <t>RXN-ADD_c_FWD-rt8364</t>
  </si>
  <si>
    <t>RXN-ADEt_c_m_FWD-SPONT</t>
  </si>
  <si>
    <t>RXN-ADEt_c_m_REV-SPONT</t>
  </si>
  <si>
    <t>RXN-ADEtps_e_FWD-rt6190</t>
  </si>
  <si>
    <t>RXN-ADK1_c_FWD-rt3932</t>
  </si>
  <si>
    <t>RXN-ADK1_m_FWD-rt6761</t>
  </si>
  <si>
    <t>RXN-ADK1_m_FWD-rt7128_m</t>
  </si>
  <si>
    <t>RXN-ADK3_m_FWD-rt6761</t>
  </si>
  <si>
    <t>RXN-ADK3_m_REV-rt6761</t>
  </si>
  <si>
    <t>RXN-ADK3_m_FWD-rt7128_m</t>
  </si>
  <si>
    <t>RXN-ADK3_m_REV-rt7128_m</t>
  </si>
  <si>
    <t>RXN-ADNCYC_c_FWD-rt4919</t>
  </si>
  <si>
    <t>RXN-ADNtps_e_FWD-rt5601</t>
  </si>
  <si>
    <t>RXN-ADPATPt_c_m_REV-rt4336</t>
  </si>
  <si>
    <t>RXN-ADPATPt_c_x_FWD-rt7777</t>
  </si>
  <si>
    <t>RXN-ADPh_c_FWD-SPONT</t>
  </si>
  <si>
    <t>RXN-ADPh_m_FWD-SPONT</t>
  </si>
  <si>
    <t>RXN-ADPRDP_m_FWD-rt8143</t>
  </si>
  <si>
    <t>RXN-ADPT_c_FWD-rt7825</t>
  </si>
  <si>
    <t>RXN-ADPt_c_en_FWD-SPONT</t>
  </si>
  <si>
    <t>RXN-ADPt_c_en_REV-SPONT</t>
  </si>
  <si>
    <t>RXN-ADPt_c_gm_FWD-SPONT</t>
  </si>
  <si>
    <t>RXN-ADPt_c_gm_REV-SPONT</t>
  </si>
  <si>
    <t>RXN-ADPt_c_n_FWD-SPONT</t>
  </si>
  <si>
    <t>RXN-ADPt_c_n_REV-SPONT</t>
  </si>
  <si>
    <t>RXN-ADPt_c_r_FWD-SPONT</t>
  </si>
  <si>
    <t>RXN-ADPt_c_r_REV-SPONT</t>
  </si>
  <si>
    <t>RXN-ADPt_c_vm_FWD-SPONT</t>
  </si>
  <si>
    <t>RXN-ADPt_c_vm_REV-SPONT</t>
  </si>
  <si>
    <t>RXN-ADSL1r_c_REV-rt7437</t>
  </si>
  <si>
    <t>RXN-AEPI1_c_FWD-rt0136</t>
  </si>
  <si>
    <t>RXN-AEPI1_c_REV-rt0136</t>
  </si>
  <si>
    <t>RXN-AEPI2_c_FWD-rt0136</t>
  </si>
  <si>
    <t>RXN-AEPI2_c_REV-rt0136</t>
  </si>
  <si>
    <t>RXN-AFLTXNB1S_c_FWD-rt2689</t>
  </si>
  <si>
    <t>RXN-AFLTXNB2S_c_FWD-rt2689</t>
  </si>
  <si>
    <t>RXN-AGMT_e_FWD-rt1772</t>
  </si>
  <si>
    <t>RXN-AGNPR_l_FWD-rt7207_l</t>
  </si>
  <si>
    <t>RXN-AGNPR_rm_FWD-rt7207_rm</t>
  </si>
  <si>
    <t>RXN-AGPAT_l_FWD-rt1378</t>
  </si>
  <si>
    <t>RXN-AGPAT_l_FWD-rt2059_l</t>
  </si>
  <si>
    <t>RXN-AGPAT_rm_FWD-rt7662</t>
  </si>
  <si>
    <t>RXN-AGTi_c_FWD-rt0451</t>
  </si>
  <si>
    <t>RXN-AHCYSt_c_m_FWD-SPONT</t>
  </si>
  <si>
    <t>RXN-AHCYSt_c_m_REV-SPONT</t>
  </si>
  <si>
    <t>RXN-AHCYSt_c_rm_FWD-SPONT</t>
  </si>
  <si>
    <t>RXN-AHGDf_m_FWD-rt1883</t>
  </si>
  <si>
    <t>RXN-AHGDf_m_REV-rt1883</t>
  </si>
  <si>
    <t>RXN-AHMMPS4_c_FWD-rt2779</t>
  </si>
  <si>
    <t>RXN-AHSERL_c_FWD-rt8250</t>
  </si>
  <si>
    <t>RXN-AICART_c_REV-rt4053</t>
  </si>
  <si>
    <t>RXN-AKGCITta_m_FWD-rt8378</t>
  </si>
  <si>
    <t>RXN-AKGDH_m_FWD-KGDCPLX</t>
  </si>
  <si>
    <t>RXN-AKGt_c_e_FWD-SPONT</t>
  </si>
  <si>
    <t>RXN-AKGt_c_e_REV-SPONT</t>
  </si>
  <si>
    <t>RXN-AKGt_c_n_FWD-SPONT</t>
  </si>
  <si>
    <t>RXN-AKGt_c_n_REV-SPONT</t>
  </si>
  <si>
    <t>RXN-AKGt_c_x_FWD-SPONT</t>
  </si>
  <si>
    <t>RXN-AKGt_c_x_REV-SPONT</t>
  </si>
  <si>
    <t>RXN-AKP1_c_FWD-rt3253</t>
  </si>
  <si>
    <t>RXN-AKP1_c_FWD-rt5041</t>
  </si>
  <si>
    <t>RXN-ALATA_L_m_FWD-rt1267</t>
  </si>
  <si>
    <t>RXN-ALAtps_e_FWD-rt0594</t>
  </si>
  <si>
    <t>RXN-ALAtps_e_REV-rt0594</t>
  </si>
  <si>
    <t>RXN-ALAtps_e_FWD-rt4390</t>
  </si>
  <si>
    <t>RXN-ALAtps_e_REV-rt4390</t>
  </si>
  <si>
    <t>RXN-ALAtps_e_FWD-rt5861</t>
  </si>
  <si>
    <t>RXN-ALAtps_e_REV-rt5861</t>
  </si>
  <si>
    <t>RXN-ALCD19y_c_FWD-rt3514</t>
  </si>
  <si>
    <t>RXN-ALCD22xi_c_FWD-rt5740</t>
  </si>
  <si>
    <t>RXN-ALCD22xi_c_FWD-rt7110</t>
  </si>
  <si>
    <t>RXN-ALCD22xi_c_FWD-rt8149</t>
  </si>
  <si>
    <t>RXN-ALCD22xi_m_FWD-rt0733_m</t>
  </si>
  <si>
    <t>RXN-ALCD22xi_m_FWD-rt3939_m</t>
  </si>
  <si>
    <t>RXN-ALCD22yi_c_FWD-rt1661</t>
  </si>
  <si>
    <t>RXN-ALCD22yi_c_FWD-rt3514</t>
  </si>
  <si>
    <t>RXN-ALCD22yi_c_FWD-rt4416</t>
  </si>
  <si>
    <t>RXN-ALCD22yi_c_FWD-rt5186</t>
  </si>
  <si>
    <t>RXN-ALCD22yi_c_FWD-rt5194</t>
  </si>
  <si>
    <t>RXN-ALCD22yi_c_FWD-rt5579</t>
  </si>
  <si>
    <t>RXN-ALCD23xi_c_FWD-rt5740</t>
  </si>
  <si>
    <t>RXN-ALCD23xi_c_FWD-rt7110</t>
  </si>
  <si>
    <t>RXN-ALCD23xi_c_FWD-rt8149</t>
  </si>
  <si>
    <t>RXN-ALCD23xi_m_FWD-rt0733_m</t>
  </si>
  <si>
    <t>RXN-ALCD23xi_m_FWD-rt3939_m</t>
  </si>
  <si>
    <t>RXN-ALCD23yi_c_FWD-rt1661</t>
  </si>
  <si>
    <t>RXN-ALCD23yi_c_FWD-rt4416</t>
  </si>
  <si>
    <t>RXN-ALCD23yi_c_FWD-rt5186</t>
  </si>
  <si>
    <t>RXN-ALCD23yi_c_FWD-rt5194</t>
  </si>
  <si>
    <t>RXN-ALCD23yi_c_FWD-rt5579</t>
  </si>
  <si>
    <t>RXN-ALCD24xi_c_FWD-rt5740</t>
  </si>
  <si>
    <t>RXN-ALCD24xi_c_FWD-rt7110</t>
  </si>
  <si>
    <t>RXN-ALCD24xi_c_FWD-rt8149</t>
  </si>
  <si>
    <t>RXN-ALCD24xi_m_FWD-rt0733_m</t>
  </si>
  <si>
    <t>RXN-ALCD24xi_m_FWD-rt3939_m</t>
  </si>
  <si>
    <t>RXN-ALCD24yi_c_FWD-rt1661</t>
  </si>
  <si>
    <t>RXN-ALCD24yi_c_FWD-rt4416</t>
  </si>
  <si>
    <t>RXN-ALCD24yi_c_FWD-rt5186</t>
  </si>
  <si>
    <t>RXN-ALCD24yi_c_FWD-rt5194</t>
  </si>
  <si>
    <t>RXN-ALCD24yi_c_FWD-rt5579</t>
  </si>
  <si>
    <t>RXN-ALCD25xi_c_FWD-rt5740</t>
  </si>
  <si>
    <t>RXN-ALCD25xi_c_FWD-rt7110</t>
  </si>
  <si>
    <t>RXN-ALCD25xi_c_FWD-rt8149</t>
  </si>
  <si>
    <t>RXN-ALCD25xi_m_FWD-rt0733_m</t>
  </si>
  <si>
    <t>RXN-ALCD25xi_m_FWD-rt3939_m</t>
  </si>
  <si>
    <t>RXN-ALCD25yi_c_FWD-rt1661</t>
  </si>
  <si>
    <t>RXN-ALCD25yi_c_FWD-rt4416</t>
  </si>
  <si>
    <t>RXN-ALCD25yi_c_FWD-rt5186</t>
  </si>
  <si>
    <t>RXN-ALCD25yi_c_FWD-rt5194</t>
  </si>
  <si>
    <t>RXN-ALCD25yi_c_FWD-rt5579</t>
  </si>
  <si>
    <t>RXN-ALCD26xi_c_FWD-rt5740</t>
  </si>
  <si>
    <t>RXN-ALCD26xi_c_FWD-rt7110</t>
  </si>
  <si>
    <t>RXN-ALCD26xi_c_FWD-rt8149</t>
  </si>
  <si>
    <t>RXN-ALCD26xi_m_FWD-rt0733_m</t>
  </si>
  <si>
    <t>RXN-ALCD26xi_m_FWD-rt3939_m</t>
  </si>
  <si>
    <t>RXN-ALCD2i1_c_FWD-rt3282</t>
  </si>
  <si>
    <t>RXN-ALCD2i2_c_FWD-rt0733_c</t>
  </si>
  <si>
    <t>RXN-ALCD2i2_c_FWD-rt3939_c</t>
  </si>
  <si>
    <t>RXN-ALCD2i2_c_FWD-rt7070</t>
  </si>
  <si>
    <t>RXN-ALCD2i2_c_FWD-rt7110</t>
  </si>
  <si>
    <t>RXN-ALCD2i2_c_FWD-rt8149</t>
  </si>
  <si>
    <t>RXN-ALCD2i2_m_FWD-rt0733_m</t>
  </si>
  <si>
    <t>RXN-ALCD2i2_m_FWD-rt3939_m</t>
  </si>
  <si>
    <t>RXN-ALDD20x_m_FWD-rt2756_m</t>
  </si>
  <si>
    <t>RXN-ALDD20y_c_FWD-rt7041</t>
  </si>
  <si>
    <t>RXN-ALDD20y_m_FWD-rt2756_m</t>
  </si>
  <si>
    <t>RXN-ALDD20y_m_FWD-rt3674_m</t>
  </si>
  <si>
    <t>RXN-ALDD22x_c_FWD-rt2756_c</t>
  </si>
  <si>
    <t>RXN-ALDD22x_c_FWD-rt7955_c</t>
  </si>
  <si>
    <t>RXN-ALDD2x_c_FWD-rt2756_c</t>
  </si>
  <si>
    <t>RXN-ALDD2y_c_FWD-rt2756_c</t>
  </si>
  <si>
    <t>RXN-ALDD2y_c_FWD-rt3674_c</t>
  </si>
  <si>
    <t>RXN-ALLTN_c_FWD-rt3516</t>
  </si>
  <si>
    <t>RXN-ALLTN_c_REV-rt3516</t>
  </si>
  <si>
    <t>RXN-ALLTNt_c_FWD-rt4534</t>
  </si>
  <si>
    <t>RXN-ALLTTt_c_FWD-rt6702</t>
  </si>
  <si>
    <t>RXN-ALPHNH_c_FWD-rt0958</t>
  </si>
  <si>
    <t>RXN-AMAOTr_c_FWD-rt4363</t>
  </si>
  <si>
    <t>RXN-AMAOTr_c_REV-rt4363</t>
  </si>
  <si>
    <t>RXN-AMETt_c_e_FWD-UNKNOWN</t>
  </si>
  <si>
    <t>RXN-AMETt_c_e_REV-UNKNOWN</t>
  </si>
  <si>
    <t>RXN-AMETt_c_m_FWD-rt3664</t>
  </si>
  <si>
    <t>RXN-AMETt_c_rm_REV-SPONT</t>
  </si>
  <si>
    <t>RXN-AMID_c_FWD-rt1908</t>
  </si>
  <si>
    <t>RXN-AMID_c_FWD-rt3257_c</t>
  </si>
  <si>
    <t>RXN-AMPATPt_c_x_FWD-rt7777</t>
  </si>
  <si>
    <t>RXN-AMPDA_c_FWD-rt3101</t>
  </si>
  <si>
    <t>RXN-AMPt_c_l_FWD-SPONT</t>
  </si>
  <si>
    <t>RXN-AMPt_c_n_FWD-SPONT</t>
  </si>
  <si>
    <t>RXN-AMPt_c_n_REV-SPONT</t>
  </si>
  <si>
    <t>RXN-AMPt_c_rm_FWD-SPONT</t>
  </si>
  <si>
    <t>RXN-ANNAT_c_FWD-rt2062_c</t>
  </si>
  <si>
    <t>RXN-ANNAT_c_FWD-rt7589</t>
  </si>
  <si>
    <t>RXN-ANNAT_n_FWD-rt2062_n</t>
  </si>
  <si>
    <t>RXN-AOBUTDs_c_FWD-UNKNOWN</t>
  </si>
  <si>
    <t>RXN-AOXS_c_FWD-rt4368</t>
  </si>
  <si>
    <t>RXN-AP4AH_c_FWD-rt0084</t>
  </si>
  <si>
    <t>RXN-AP4AH_c_REV-rt0084</t>
  </si>
  <si>
    <t>RXN-ARAB14LO_c_FWD-rt5365</t>
  </si>
  <si>
    <t>RXN-ARAB14LO_x_FWD-rt2122</t>
  </si>
  <si>
    <t>RXN-ARAB1Dx_c_FWD-rt8345</t>
  </si>
  <si>
    <t>RXN-ARABDt_c_FWD-UNKNOWN</t>
  </si>
  <si>
    <t>RXN-ARABDt_c_REV-UNKNOWN</t>
  </si>
  <si>
    <t>RXN-ARABLt_c_FWD-UNKNOWN</t>
  </si>
  <si>
    <t>RXN-ARABLt_c_REV-UNKNOWN</t>
  </si>
  <si>
    <t>RXN-ARABRy_c_FWD-rt5845</t>
  </si>
  <si>
    <t>RXN-ARABRy_c_REV-rt5845</t>
  </si>
  <si>
    <t>RXN-ARACHt_c_e_FWD-rt15442799</t>
  </si>
  <si>
    <t>RXN-ARACHt_c_e_REV-rt15442799</t>
  </si>
  <si>
    <t>RXN-ARACHt_c_rm_FWD-UNKNOWN</t>
  </si>
  <si>
    <t>RXN-ARACHt_c_rm_REV-UNKNOWN</t>
  </si>
  <si>
    <t>RXN-ARAI2_c_FWD-rt6112</t>
  </si>
  <si>
    <t>RXN-ARAI2_c_REV-rt6112</t>
  </si>
  <si>
    <t>RXN-ARAK_c_FWD-rt4526</t>
  </si>
  <si>
    <t>RXN-ARGN_c_FWD-rt7813</t>
  </si>
  <si>
    <t>RXN-ARGSL_c_REV-rt3236</t>
  </si>
  <si>
    <t>RXN-ARGSS_c_REV-rt7828</t>
  </si>
  <si>
    <t>RXN-ARGtpa_v_FWD-rt0111</t>
  </si>
  <si>
    <t>RXN-ARGtps_e_FWD-rt1689</t>
  </si>
  <si>
    <t>RXN-ARGtps_e_REV-rt1689</t>
  </si>
  <si>
    <t>RXN-ARGtps_e_FWD-rt5861</t>
  </si>
  <si>
    <t>RXN-ARGtps_e_REV-rt5861</t>
  </si>
  <si>
    <t>RXN-ARGtps_m_FWD-UNKNOWN</t>
  </si>
  <si>
    <t>RXN-ARMT_c_FWD-rt1648</t>
  </si>
  <si>
    <t>RXN-ARMT_c_FWD-rt3356</t>
  </si>
  <si>
    <t>RXN-ARMT_c_FWD-rt7912</t>
  </si>
  <si>
    <t>RXN-ARMT_c_FWD-rt7917</t>
  </si>
  <si>
    <t>RXN-AROHL_c_FWD-rt5827</t>
  </si>
  <si>
    <t>RXN-AROHL_c_REV-rt5827</t>
  </si>
  <si>
    <t>RXN-ARSO4H_c_FWD-rt6899</t>
  </si>
  <si>
    <t>RXN-ARSO4H_c_FWD-rt6915</t>
  </si>
  <si>
    <t>RXN-ASCBOX_c_FWD-rt5489</t>
  </si>
  <si>
    <t>RXN-ASNN_e_FWD-rt1675</t>
  </si>
  <si>
    <t>RXN-ASNN_e_FWD-rt5259</t>
  </si>
  <si>
    <t>RXN-ASNt_c_m_FWD-UNKNOWN</t>
  </si>
  <si>
    <t>RXN-ASNtpa_v_FWD-rt7819</t>
  </si>
  <si>
    <t>RXN-ASNtps_v_FWD-rt4375</t>
  </si>
  <si>
    <t>RXN-ASNTRS_m_FWD-rt3755</t>
  </si>
  <si>
    <t>RXN-ASPGLUt_c_x_FWD-SPONT</t>
  </si>
  <si>
    <t>RXN-ASPGLUt_c_x_REV-SPONT</t>
  </si>
  <si>
    <t>RXN-ASPTA_c_FWD-rt0568_c</t>
  </si>
  <si>
    <t>RXN-ASPTA_x_FWD-rt5562_x</t>
  </si>
  <si>
    <t>RXN-ASPTA_x_REV-rt5562_x</t>
  </si>
  <si>
    <t>RXN-ASPTA_x_FWD-rt5913_x</t>
  </si>
  <si>
    <t>RXN-ASPTA_x_REV-rt5913_x</t>
  </si>
  <si>
    <t>RXN-ASPTA4_c_FWD-rt1784_c</t>
  </si>
  <si>
    <t>RXN-ASPTA4_c_REV-rt1784_c</t>
  </si>
  <si>
    <t>RXN-ASPTAi_m_FWD-rt5562_m</t>
  </si>
  <si>
    <t>RXN-ASPTAi_m_FWD-rt5913_m</t>
  </si>
  <si>
    <t>RXN-ASPtps_e_FWD-rt0594</t>
  </si>
  <si>
    <t>RXN-ASPtps_e_REV-rt0594</t>
  </si>
  <si>
    <t>RXN-ASPtps_e_FWD-rt5861</t>
  </si>
  <si>
    <t>RXN-ASPtps_e_REV-rt5861</t>
  </si>
  <si>
    <t>RXN-ASPtps_v_FWD-rt0398</t>
  </si>
  <si>
    <t>RXN-ATAH_c_FWD-rt6356</t>
  </si>
  <si>
    <t>RXN-ATAH_c_REV-rt6356</t>
  </si>
  <si>
    <t>RXN-ATHRDHr_c_FWD-rt1844</t>
  </si>
  <si>
    <t>RXN-ATHRDHr_c_REV-rt1844</t>
  </si>
  <si>
    <t>RXN-ATPASEP2e_c_FWD-rt5249</t>
  </si>
  <si>
    <t>RXN-ATPASEP2e_c_FWD-rt7216</t>
  </si>
  <si>
    <t>RXN-ATPASEV_v_FWD-ATPASECPLXgm</t>
  </si>
  <si>
    <t>RXN-ATPATF1_c_FWD-rt5328</t>
  </si>
  <si>
    <t>RXN-ATPATF1_c_FWD-rt8184</t>
  </si>
  <si>
    <t>RXN-ATPHs_c_FWD-UNKNOWN</t>
  </si>
  <si>
    <t>RXN-ATPt_c_gm_FWD-SPONT</t>
  </si>
  <si>
    <t>RXN-ATPt_c_gm_REV-SPONT</t>
  </si>
  <si>
    <t>RXN-ATPt_c_l_REV-SPONT</t>
  </si>
  <si>
    <t>RXN-ATPt_c_n_FWD-SPONT</t>
  </si>
  <si>
    <t>RXN-ATPt_c_n_REV-SPONT</t>
  </si>
  <si>
    <t>RXN-ATPt_c_r_FWD-SPONT</t>
  </si>
  <si>
    <t>RXN-ATPt_c_r_REV-SPONT</t>
  </si>
  <si>
    <t>RXN-ATPt_c_rm_REV-SPONT</t>
  </si>
  <si>
    <t>RXN-ATPt_c_vm_FWD-SPONT</t>
  </si>
  <si>
    <t>RXN-ATPt_c_vm_REV-SPONT</t>
  </si>
  <si>
    <t>RXN-AVNORy_c_FWD-rt7877</t>
  </si>
  <si>
    <t>RXN-AVNORy_c_REV-rt7877</t>
  </si>
  <si>
    <t>RXN-BACCL_c_FWD-rt8036_c</t>
  </si>
  <si>
    <t>RXN-BBOX_m_FWD-rt6692_m</t>
  </si>
  <si>
    <t>RXN-BETALDHx_x_FWD-rt2053</t>
  </si>
  <si>
    <t>RXN-BTDDH_c_FWD-rt5273</t>
  </si>
  <si>
    <t>RXN-BTDDH_c_REV-rt5273</t>
  </si>
  <si>
    <t>RXN-BTDt_c_e_FWD-SPONT</t>
  </si>
  <si>
    <t>RXN-BTDt_c_e_REV-SPONT</t>
  </si>
  <si>
    <t>RXN-BTS1_c_FWD-rt7540_c</t>
  </si>
  <si>
    <t>RXN-BTS1_c_REV-rt7540_c</t>
  </si>
  <si>
    <t>RXN-BTS1_m_FWD-rt7540_m</t>
  </si>
  <si>
    <t>RXN-BUTt_c_e_FWD-UNKNOWN</t>
  </si>
  <si>
    <t>RXN-BUTt_c_e_REV-UNKNOWN</t>
  </si>
  <si>
    <t>RXN-BUTt_c_x_FWD-SPONT</t>
  </si>
  <si>
    <t>RXN-BUTt_c_x_REV-SPONT</t>
  </si>
  <si>
    <t>RXN-BZHYOX_c_FWD-rt5813</t>
  </si>
  <si>
    <t>RXN-BZHYOX_r_FWD-rt1936</t>
  </si>
  <si>
    <t>RXN-C22STDSy_c_FWD-rt3348</t>
  </si>
  <si>
    <t>RXN-C24STR_r_FWD-rt2613</t>
  </si>
  <si>
    <t>RXN-C3STDH1_c_FWD-rt5356</t>
  </si>
  <si>
    <t>RXN-C3STDH2_c_FWD-rt5356</t>
  </si>
  <si>
    <t>RXN-C5STDS_c_FWD-rt0413</t>
  </si>
  <si>
    <t>RXN-CAROL1_c_FWD-rt0221</t>
  </si>
  <si>
    <t>RXN-CAROL1_c_REV-rt0221</t>
  </si>
  <si>
    <t>RXN-CAROL2_c_FWD-rt0221</t>
  </si>
  <si>
    <t>RXN-CAROL2_c_REV-rt0221</t>
  </si>
  <si>
    <t>RXN-CAROL3_c_FWD-rt0221</t>
  </si>
  <si>
    <t>RXN-CAROL3_c_REV-rt0221</t>
  </si>
  <si>
    <t>RXN-CAROMOX1_c_FWD-rt0220</t>
  </si>
  <si>
    <t>RXN-CAROMOX2_c_FWD-rt0220</t>
  </si>
  <si>
    <t>RXN-CAT_c_FWD-rt0986</t>
  </si>
  <si>
    <t>RXN-CAT_x_FWD-rt6937</t>
  </si>
  <si>
    <t>RXN-CATDOX_c_FWD-rt0267</t>
  </si>
  <si>
    <t>RXN-CATOX_e_FWD-rt4763</t>
  </si>
  <si>
    <t>RXN-CATOX_e_FWD-rt4767</t>
  </si>
  <si>
    <t>RXN-CBL_c_FWD-rt0389</t>
  </si>
  <si>
    <t>RXN-CBL_c_FWD-rt0391</t>
  </si>
  <si>
    <t>RXN-CBMHL_c_FWD-rt2726</t>
  </si>
  <si>
    <t>RXN-CBMHL_c_REV-rt2726</t>
  </si>
  <si>
    <t>RXN-CBPS_c_FWD-CPA12</t>
  </si>
  <si>
    <t>RXN-CDPCHOLt_c_rm_FWD-SPONT</t>
  </si>
  <si>
    <t>RXN-CDPCHOLt_c_rm_REV-SPONT</t>
  </si>
  <si>
    <t>RXN-CDPDAGS_mm_FWD-rt4513_mm</t>
  </si>
  <si>
    <t>RXN-CDPEAt_c_rm_FWD-SPONT</t>
  </si>
  <si>
    <t>RXN-CDPEAt_c_rm_REV-SPONT</t>
  </si>
  <si>
    <t>RXN-CDPt_c_n_FWD-SPONT</t>
  </si>
  <si>
    <t>RXN-CDPt_c_n_REV-SPONT</t>
  </si>
  <si>
    <t>RXN-CDPt_c_rm_FWD-SPONT</t>
  </si>
  <si>
    <t>RXN-CELLBH_e_FWD-rt0160</t>
  </si>
  <si>
    <t>RXN-CELLBH_e_FWD-rt1271</t>
  </si>
  <si>
    <t>RXN-CELLBH_e_FWD-rt5118</t>
  </si>
  <si>
    <t>RXN-CELLBH_e_FWD-rt8348</t>
  </si>
  <si>
    <t>RXN-CELLBH_e_FWD-rt8349</t>
  </si>
  <si>
    <t>RXN-CEPHSCOX_x_FWD-rt3508</t>
  </si>
  <si>
    <t>RXN-CEPHSCOX_x_FWD-rt7081</t>
  </si>
  <si>
    <t>RXN-CEPHSCOX_x_FWD-rt7626</t>
  </si>
  <si>
    <t>RXN-CERH124B_r_FWD-rt1296</t>
  </si>
  <si>
    <t>RXN-CERH126A_r_FWD-rt6946</t>
  </si>
  <si>
    <t>RXN-CERH126B_r_FWD-rt1296</t>
  </si>
  <si>
    <t>RXN-CERH2A24_r_FWD-rt1296</t>
  </si>
  <si>
    <t>RXN-CERH2A26_r_FWD-rt1296</t>
  </si>
  <si>
    <t>RXN-CERH324_r_FWD-rt1296</t>
  </si>
  <si>
    <t>RXN-CERH326_r_FWD-rt1296</t>
  </si>
  <si>
    <t>RXN-CERS124_c_FWD-rt3023_c</t>
  </si>
  <si>
    <t>RXN-CERS126_c_FWD-rt3023_c</t>
  </si>
  <si>
    <t>RXN-CERS2A24_r_FWD-rt3023_r</t>
  </si>
  <si>
    <t>RXN-CERS2A24_r_FWD-rt6800_r</t>
  </si>
  <si>
    <t>RXN-CERS2A26_r_FWD-rt3023_r</t>
  </si>
  <si>
    <t>RXN-CERt_g_r_REV-SPONT</t>
  </si>
  <si>
    <t>RXN-CFCOAMT_c_FWD-rt5076</t>
  </si>
  <si>
    <t>RXN-CFCOAMT_c_FWD-rt5077</t>
  </si>
  <si>
    <t>RXN-CHITOSNSE_c_FWD-rt2528</t>
  </si>
  <si>
    <t>RXN-CHLPCTD_c_FWD-rt2172</t>
  </si>
  <si>
    <t>RXN-CHLSTI2_c_FWD-rt5191</t>
  </si>
  <si>
    <t>RXN-CHLSTI2_c_REV-rt5191</t>
  </si>
  <si>
    <t>RXN-CHOLD_c_FWD-rt2848</t>
  </si>
  <si>
    <t>RXN-CHOLD_c_FWD-rt3274</t>
  </si>
  <si>
    <t>RXN-CHOLK_c_FWD-rt7614</t>
  </si>
  <si>
    <t>RXN-CHOLPT_rm_FWD-rt0720</t>
  </si>
  <si>
    <t>RXN-CHOLPT_rm_FWD-rt2983</t>
  </si>
  <si>
    <t>RXN-CHOLt_c_en_FWD-UNKNOWN</t>
  </si>
  <si>
    <t>RXN-CHOLt_c_en_REV-UNKNOWN</t>
  </si>
  <si>
    <t>RXN-CHOLtps_e_FWD-rt7623</t>
  </si>
  <si>
    <t>RXN-CHTNDA_c_FWD-rt0086</t>
  </si>
  <si>
    <t>RXN-CHTNDA_c_FWD-rt0089</t>
  </si>
  <si>
    <t>RXN-CHTNDA_c_FWD-rt4385</t>
  </si>
  <si>
    <t>RXN-CHTNDA_c_FWD-rt6255</t>
  </si>
  <si>
    <t>RXN-CHTNDA_c_FWD-rt6259</t>
  </si>
  <si>
    <t>RXN-CHTNH_e_FWD-rt4171</t>
  </si>
  <si>
    <t>RXN-CHTNH_e_FWD-rt4186</t>
  </si>
  <si>
    <t>RXN-CHTNH_e_FWD-rt4714</t>
  </si>
  <si>
    <t>RXN-CHTNH_e_FWD-rt5596</t>
  </si>
  <si>
    <t>RXN-CHTNH_e_FWD-rt5734</t>
  </si>
  <si>
    <t>RXN-CHTNH_e_FWD-rt6409</t>
  </si>
  <si>
    <t>RXN-CHTNH_v_FWD-rt4284</t>
  </si>
  <si>
    <t>RXN-CHTNS_c_FWD-rt0144</t>
  </si>
  <si>
    <t>RXN-CHTNS_c_FWD-rt0540</t>
  </si>
  <si>
    <t>RXN-CHTNS_c_FWD-rt1343</t>
  </si>
  <si>
    <t>RXN-CHTNS_c_FWD-rt1388</t>
  </si>
  <si>
    <t>RXN-CHTNS_c_FWD-rt6173</t>
  </si>
  <si>
    <t>RXN-CHTNS_c_FWD-rt6592</t>
  </si>
  <si>
    <t>RXN-CHTNS_c_FWD-rt7460</t>
  </si>
  <si>
    <t>RXN-CITCOAL_c_FWD-rt1454</t>
  </si>
  <si>
    <t>RXN-CITCOAL_c_REV-rt1454</t>
  </si>
  <si>
    <t>RXN-CITICITta_m_FWD-rt2146</t>
  </si>
  <si>
    <t>RXN-CITICITta_m_REV-rt2146</t>
  </si>
  <si>
    <t>RXN-CITICTta_x_FWD-SPONT</t>
  </si>
  <si>
    <t>RXN-CITICTta_x_REV-SPONT</t>
  </si>
  <si>
    <t>RXN-CITMALta_m_REV-rt2146</t>
  </si>
  <si>
    <t>RXN-CITMALta_x_FWD-SPONT</t>
  </si>
  <si>
    <t>RXN-CITMALta_x_REV-SPONT</t>
  </si>
  <si>
    <t>RXN-CITt_c_e_FWD-SPONT</t>
  </si>
  <si>
    <t>RXN-CITt_c_e_REV-SPONT</t>
  </si>
  <si>
    <t>RXN-CITt3_m_FWD-rt2146</t>
  </si>
  <si>
    <t>RXN-CITt3_m_REV-rt2146</t>
  </si>
  <si>
    <t>RXN-CLAH1_mm_FWD-UNKNOWN</t>
  </si>
  <si>
    <t>RXN-CLAH3_mm_FWD-UNKNOWN</t>
  </si>
  <si>
    <t>RXN-CLPNS_mm_FWD-rt8047</t>
  </si>
  <si>
    <t>RXN-CLt_c_e_FWD-rt6468</t>
  </si>
  <si>
    <t>RXN-CLt_c_e_REV-rt6468</t>
  </si>
  <si>
    <t>RXN-CMBOLHcis_c_FWD-rt4023</t>
  </si>
  <si>
    <t>RXN-CMBOLHcis_c_FWD-rt6386</t>
  </si>
  <si>
    <t>RXN-CMBOLHtrans_c_FWD-rt4023</t>
  </si>
  <si>
    <t>RXN-CMBOLHtrans_c_FWD-rt6386</t>
  </si>
  <si>
    <t>RXN-CMPA_c_FWD-rt3507</t>
  </si>
  <si>
    <t>RXN-CMPN_c_FWD-UNKNOWN</t>
  </si>
  <si>
    <t>RXN-CMPt_c_rm_FWD-SPONT</t>
  </si>
  <si>
    <t>RXN-CMPt_m_mm_FWD-UNKNOWN</t>
  </si>
  <si>
    <t>RXN-CMPt_m_mm_REV-UNKNOWN</t>
  </si>
  <si>
    <t>RXN-CMUCOC_c_FWD-rt5764</t>
  </si>
  <si>
    <t>RXN-CMUCOC_c_REV-rt5764</t>
  </si>
  <si>
    <t>RXN-CO2t_c_e_FWD-SPONT</t>
  </si>
  <si>
    <t>RXN-CO2t_c_e_REV-SPONT</t>
  </si>
  <si>
    <t>RXN-CO2t_c_gm_FWD-SPONT</t>
  </si>
  <si>
    <t>RXN-CO2t_c_m_FWD-SPONT</t>
  </si>
  <si>
    <t>RXN-CO2t_c_mm_FWD-SPONT</t>
  </si>
  <si>
    <t>RXN-CO2t_c_mm_REV-SPONT</t>
  </si>
  <si>
    <t>RXN-CO2t_c_n_FWD-SPONT</t>
  </si>
  <si>
    <t>RXN-CO2t_c_r_FWD-SPONT</t>
  </si>
  <si>
    <t>RXN-CO2t_c_rm_FWD-SPONT</t>
  </si>
  <si>
    <t>RXN-CO2t_c_vm_FWD-SPONT</t>
  </si>
  <si>
    <t>RXN-CO2t_c_vm_REV-SPONT</t>
  </si>
  <si>
    <t>RXN-CO2t_c_x_FWD-SPONT</t>
  </si>
  <si>
    <t>RXN-CO2t_c_x_REV-SPONT</t>
  </si>
  <si>
    <t>RXN-COAt_c_l_FWD-SPONT</t>
  </si>
  <si>
    <t>RXN-COAt_c_m_FWD-rt0548</t>
  </si>
  <si>
    <t>RXN-COAt_c_mm_FWD-UNKNOWN</t>
  </si>
  <si>
    <t>RXN-COAt_c_mm_REV-UNKNOWN</t>
  </si>
  <si>
    <t>RXN-COAt_c_n_FWD-SPONT</t>
  </si>
  <si>
    <t>RXN-COAt_c_n_REV-SPONT</t>
  </si>
  <si>
    <t>RXN-COAt_c_r_FWD-SPONT</t>
  </si>
  <si>
    <t>RXN-COAt_c_rm_FWD-SPONT</t>
  </si>
  <si>
    <t>RXN-COAt_c_x_FWD-SPONT</t>
  </si>
  <si>
    <t>RXN-COAt_c_x_REV-SPONT</t>
  </si>
  <si>
    <t>RXN-COBALT2t_c_e_FWD-SPONT</t>
  </si>
  <si>
    <t>RXN-compACYLCOA_c_FWD-SPONT</t>
  </si>
  <si>
    <t>RXN-compACYLCOA_c_REV-SPONT</t>
  </si>
  <si>
    <t>RXN-compACYLCOA_l_REV-SPONT</t>
  </si>
  <si>
    <t>RXN-compACYLCOA_m_FWD-SPONT</t>
  </si>
  <si>
    <t>RXN-compACYLCOA_m_REV-SPONT</t>
  </si>
  <si>
    <t>RXN-compACYLCOA_r_FWD-SPONT</t>
  </si>
  <si>
    <t>RXN-compACYLCOA_r_REV-SPONT</t>
  </si>
  <si>
    <t>RXN-compACYLCOA_rm_REV-SPONT</t>
  </si>
  <si>
    <t>RXN-compACYLCOA_x_FWD-SPONT</t>
  </si>
  <si>
    <t>RXN-compACYLCOA_x_REV-SPONT</t>
  </si>
  <si>
    <t>RXN-compCER_g_FWD-SPONT</t>
  </si>
  <si>
    <t>RXN-compCER_g_REV-SPONT</t>
  </si>
  <si>
    <t>RXN-compCER_m_FWD-SPONT</t>
  </si>
  <si>
    <t>RXN-compCER_m_REV-SPONT</t>
  </si>
  <si>
    <t>RXN-compCER_r_REV-SPONT</t>
  </si>
  <si>
    <t>RXN-compFALPD_c_FWD-SPONT</t>
  </si>
  <si>
    <t>RXN-compFALPD_en_FWD-SPONT</t>
  </si>
  <si>
    <t>RXN-compFALPD_en_REV-SPONT</t>
  </si>
  <si>
    <t>RXN-compFALPD_m_FWD-SPONT</t>
  </si>
  <si>
    <t>RXN-compFALPD_m_REV-SPONT</t>
  </si>
  <si>
    <t>RXN-compFALPD_mm_FWD-SPONT</t>
  </si>
  <si>
    <t>RXN-compFALPD_mm_REV-SPONT</t>
  </si>
  <si>
    <t>RXN-compFALPD_rm_FWD-SPONT</t>
  </si>
  <si>
    <t>RXN-CPLSPNEST_e_FWD-rt3377</t>
  </si>
  <si>
    <t>RXN-CRN100t_c_m_FWD-rt0963</t>
  </si>
  <si>
    <t>RXN-CRN100t_c_x_FWD-rt7415_x</t>
  </si>
  <si>
    <t>RXN-CRN120t_c_m_FWD-rt0963</t>
  </si>
  <si>
    <t>RXN-CRN120t_c_x_FWD-rt7415_x</t>
  </si>
  <si>
    <t>RXN-CRN40t_c_m_FWD-rt0963</t>
  </si>
  <si>
    <t>RXN-CRN40t_c_x_FWD-rt7415_x</t>
  </si>
  <si>
    <t>RXN-CRN60t_c_m_FWD-rt0963</t>
  </si>
  <si>
    <t>RXN-CRN60t_c_x_FWD-rt7415_x</t>
  </si>
  <si>
    <t>RXN-CRN80t_c_m_FWD-rt0963</t>
  </si>
  <si>
    <t>RXN-CRN80t_c_x_FWD-rt7415_x</t>
  </si>
  <si>
    <t>RXN-CRNACRNt_c_m_FWD-rt0963</t>
  </si>
  <si>
    <t>RXN-CRNAT100_m_FWD-rt7415_m</t>
  </si>
  <si>
    <t>RXN-CRNAT100_x_FWD-rt5212_x</t>
  </si>
  <si>
    <t>RXN-CRNAT100_x_FWD-rt5877_x</t>
  </si>
  <si>
    <t>RXN-CRNAT120_m_FWD-rt7415_m</t>
  </si>
  <si>
    <t>RXN-CRNAT120_m_REV-rt7415_m</t>
  </si>
  <si>
    <t>RXN-CRNAT120_x_FWD-rt5212_x</t>
  </si>
  <si>
    <t>RXN-CRNAT120_x_FWD-rt5877_x</t>
  </si>
  <si>
    <t>RXN-CRNAT40_m_FWD-rt7415_m</t>
  </si>
  <si>
    <t>RXN-CRNAT40_x_FWD-rt5212_x</t>
  </si>
  <si>
    <t>RXN-CRNAT40_x_FWD-rt5877_x</t>
  </si>
  <si>
    <t>RXN-CRNAT60_m_FWD-rt7415_m</t>
  </si>
  <si>
    <t>RXN-CRNAT60_x_FWD-rt5212_x</t>
  </si>
  <si>
    <t>RXN-CRNAT60_x_FWD-rt5877_x</t>
  </si>
  <si>
    <t>RXN-CRNAT80_m_FWD-rt7415_m</t>
  </si>
  <si>
    <t>RXN-CRNAT80_x_FWD-rt5212_x</t>
  </si>
  <si>
    <t>RXN-CRNAT80_x_FWD-rt5877_x</t>
  </si>
  <si>
    <t>RXN-CRNCARt_c_x_FWD-SPONT</t>
  </si>
  <si>
    <t>RXN-CRNOAT_c_FWD-rt5212_c</t>
  </si>
  <si>
    <t>RXN-CRNOAT_m_FWD-rt0947</t>
  </si>
  <si>
    <t>RXN-CRNOAT_m_FWD-rt5877_m</t>
  </si>
  <si>
    <t>RXN-CRNOAT_x_FWD-rt5877_x</t>
  </si>
  <si>
    <t>RXN-CRNt_c_m_FWD-rt0963</t>
  </si>
  <si>
    <t>RXN-CRNt_c_x_FWD-SPONT</t>
  </si>
  <si>
    <t>RXN-CS_m_FWD-CIT13</t>
  </si>
  <si>
    <t>RXN-CS_m_FWD-rt2960</t>
  </si>
  <si>
    <t>RXN-CS_x_FWD-rt0180</t>
  </si>
  <si>
    <t>RXN-CSND_c_FWD-rt6191</t>
  </si>
  <si>
    <t>RXN-CSNPURt_c_e_FWD-rt6644</t>
  </si>
  <si>
    <t>RXN-CSNPURt_c_e_REV-rt6644</t>
  </si>
  <si>
    <t>RXN-CSNtps_e_FWD-rt6190</t>
  </si>
  <si>
    <t>RXN-CTPCMPt_c_m_FWD-rt4019</t>
  </si>
  <si>
    <t>RXN-CTPS2_c_FWD-rt8107</t>
  </si>
  <si>
    <t>RXN-CTPt_c_rm_REV-SPONT</t>
  </si>
  <si>
    <t>RXN-CTPt_m_mm_FWD-UNKNOWN</t>
  </si>
  <si>
    <t>RXN-CTPt_m_mm_REV-UNKNOWN</t>
  </si>
  <si>
    <t>RXN-CTPt2_m_FWD-rt4019</t>
  </si>
  <si>
    <t>RXN-CYSItps_v_FWD-rt6589</t>
  </si>
  <si>
    <t>RXN-CYStps_e_FWD-rt5861</t>
  </si>
  <si>
    <t>RXN-CYStps_e_REV-rt5861</t>
  </si>
  <si>
    <t>RXN-CYSTS_c_FWD-rt7344</t>
  </si>
  <si>
    <t>RXN-CYTD_c_FWD-rt7919</t>
  </si>
  <si>
    <t>RXN-CYTDK2_c_FWD-rt0265</t>
  </si>
  <si>
    <t>RXN-CYTDtps_e_FWD-rt5601</t>
  </si>
  <si>
    <t>RXN-CYTK2_c_FWD-UNKNOWN</t>
  </si>
  <si>
    <t>RXN-DADA_c_FWD-rt8364</t>
  </si>
  <si>
    <t>RXN-DADK_c_FWD-rt3932</t>
  </si>
  <si>
    <t>RXN-DADK_c_REV-rt3932</t>
  </si>
  <si>
    <t>RXN-DADPt_c_n_FWD-SPONT</t>
  </si>
  <si>
    <t>RXN-DADPt_c_n_REV-SPONT</t>
  </si>
  <si>
    <t>RXN-DADt_c_e_FWD-SPONT</t>
  </si>
  <si>
    <t>RXN-DAG3Pabct_c_m_FWD-rt1060</t>
  </si>
  <si>
    <t>RXN-DAG3Pabct_c_m_REV-rt1060</t>
  </si>
  <si>
    <t>RXN-DAG3Pabct_c_m_FWD-rt4312</t>
  </si>
  <si>
    <t>RXN-DAG3Pabct_c_m_REV-rt4312</t>
  </si>
  <si>
    <t>RXN-DAGL_l_FWD-rt1378</t>
  </si>
  <si>
    <t>RXN-DAGL_m_FWD-rt0632</t>
  </si>
  <si>
    <t>RXN-DAGL_m_FWD-rt5949</t>
  </si>
  <si>
    <t>RXN-DAGt_c_l_REV-SPONT</t>
  </si>
  <si>
    <t>RXN-DAGt_c_mm_FWD-SPONT</t>
  </si>
  <si>
    <t>RXN-DAGt_c_mm_REV-SPONT</t>
  </si>
  <si>
    <t>RXN-DAGt_c_n_FWD-SPONT</t>
  </si>
  <si>
    <t>RXN-DAGt_c_n_REV-SPONT</t>
  </si>
  <si>
    <t>RXN-DAGt_c_r_FWD-UNKNOWN</t>
  </si>
  <si>
    <t>RXN-DAGt_c_rm_REV-SPONT</t>
  </si>
  <si>
    <t>RXN-DAGt_gm_rm_REV-SPONT</t>
  </si>
  <si>
    <t>RXN-DANNt_c_e_FWD-SPONT</t>
  </si>
  <si>
    <t>RXN-DANNt_c_e_REV-SPONT</t>
  </si>
  <si>
    <t>RXN-DAO4hpro_x_FWD-rt3508</t>
  </si>
  <si>
    <t>RXN-DAO4hpro_x_FWD-rt7081</t>
  </si>
  <si>
    <t>RXN-DAO4hpro_x_FWD-rt7626</t>
  </si>
  <si>
    <t>RXN-DAOala_x_FWD-rt3508</t>
  </si>
  <si>
    <t>RXN-DAOala_x_FWD-rt7081</t>
  </si>
  <si>
    <t>RXN-DAOala_x_FWD-rt7626</t>
  </si>
  <si>
    <t>RXN-DAOarg_x_FWD-rt3508</t>
  </si>
  <si>
    <t>RXN-DAOarg_x_FWD-rt7081</t>
  </si>
  <si>
    <t>RXN-DAOarg_x_FWD-rt7626</t>
  </si>
  <si>
    <t>RXN-DAOgly_x_FWD-rt3508</t>
  </si>
  <si>
    <t>RXN-DAOgly_x_FWD-rt7081</t>
  </si>
  <si>
    <t>RXN-DAOgly_x_FWD-rt7626</t>
  </si>
  <si>
    <t>RXN-DAOorn_x_FWD-rt3508</t>
  </si>
  <si>
    <t>RXN-DAOorn_x_FWD-rt7081</t>
  </si>
  <si>
    <t>RXN-DAOorn_x_FWD-rt7626</t>
  </si>
  <si>
    <t>RXN-DAOpro_x_FWD-rt3508</t>
  </si>
  <si>
    <t>RXN-DAOpro_x_FWD-rt7081</t>
  </si>
  <si>
    <t>RXN-DAOpro_x_FWD-rt7626</t>
  </si>
  <si>
    <t>RXN-DBTS_c_FWD-UNKNOWN</t>
  </si>
  <si>
    <t>RXN-DCAt_c_e_FWD-rt15442799</t>
  </si>
  <si>
    <t>RXN-DCAt_c_e_REV-rt15442799</t>
  </si>
  <si>
    <t>RXN-DCAt_c_x_FWD-rt5693</t>
  </si>
  <si>
    <t>RXN-DCAt_c_x_REV-rt5693</t>
  </si>
  <si>
    <t>RXN-DCAt_c_x_FWD-SPONT</t>
  </si>
  <si>
    <t>RXN-DCAt_c_x_REV-SPONT</t>
  </si>
  <si>
    <t>RXN-DCDPt_c_n_FWD-SPONT</t>
  </si>
  <si>
    <t>RXN-DCDPt_c_n_REV-SPONT</t>
  </si>
  <si>
    <t>RXN-DCMPDA_c_FWD-rt0757</t>
  </si>
  <si>
    <t>RXN-DCTPD_c_FWD-rt0757</t>
  </si>
  <si>
    <t>RXN-DCYTD_c_FWD-rt7919</t>
  </si>
  <si>
    <t>RXN-DCYTt_c_e_FWD-SPONT</t>
  </si>
  <si>
    <t>RXN-DDCACOAt_c_l_FWD-SPONT</t>
  </si>
  <si>
    <t>RXN-DDCACOAt_c_l_REV-SPONT</t>
  </si>
  <si>
    <t>RXN-DDCACOAt_c_rm_FWD-SPONT</t>
  </si>
  <si>
    <t>RXN-DDCACOAt_c_rm_REV-SPONT</t>
  </si>
  <si>
    <t>RXN-DDCAt_c_e_FWD-rt15442799</t>
  </si>
  <si>
    <t>RXN-DDCAt_c_e_REV-rt15442799</t>
  </si>
  <si>
    <t>RXN-DDCAt_c_rm_FWD-SPONT</t>
  </si>
  <si>
    <t>RXN-DDCAt_c_rm_REV-SPONT</t>
  </si>
  <si>
    <t>RXN-DDCAt_c_x_FWD-rt5693</t>
  </si>
  <si>
    <t>RXN-DDCAt_c_x_REV-rt5693</t>
  </si>
  <si>
    <t>RXN-DDCAt_c_x_FWD-SPONT</t>
  </si>
  <si>
    <t>RXN-DDCAt_c_x_REV-SPONT</t>
  </si>
  <si>
    <t>RXN-DDCAt_l_rm_FWD-SPONT</t>
  </si>
  <si>
    <t>RXN-DDCAt_l_rm_REV-SPONT</t>
  </si>
  <si>
    <t>RXN-DDPA_c_FWD-rt3787_c</t>
  </si>
  <si>
    <t>RXN-DDPA_m_FWD-rt2234_m</t>
  </si>
  <si>
    <t>RXN-DDPA_m_FWD-rt3787_m</t>
  </si>
  <si>
    <t>RXN-DECOAI82e_x_FWD-rt3539</t>
  </si>
  <si>
    <t>RXN-DECOAR102d_x_FWD-rt4860</t>
  </si>
  <si>
    <t>RXN-DECOAR103e_x_FWD-rt4860</t>
  </si>
  <si>
    <t>RXN-DECOAR82e_x_FWD-rt4860</t>
  </si>
  <si>
    <t>RXN-DGAT_rm_FWD-rt8092_rm</t>
  </si>
  <si>
    <t>RXN-DGDPt_c_n_FWD-SPONT</t>
  </si>
  <si>
    <t>RXN-DGDPt_c_n_REV-SPONT</t>
  </si>
  <si>
    <t>RXN-DGK1_c_FWD-rt3157</t>
  </si>
  <si>
    <t>RXN-DGK1_c_REV-rt3157</t>
  </si>
  <si>
    <t>RXN-DGK1_c_FWD-rt3670</t>
  </si>
  <si>
    <t>RXN-DGK1_c_REV-rt3670</t>
  </si>
  <si>
    <t>RXN-DGLCND3H_c_FWD-rt2544</t>
  </si>
  <si>
    <t>RXN-DGLCND3H_c_REV-rt2544</t>
  </si>
  <si>
    <t>RXN-DGLCND5H_c_FWD-rt2544</t>
  </si>
  <si>
    <t>RXN-DGLCND5H_c_REV-rt2544</t>
  </si>
  <si>
    <t>RXN-DGPP_vm_FWD-rt4719</t>
  </si>
  <si>
    <t>RXN-DGSNt_c_e_FWD-SPONT</t>
  </si>
  <si>
    <t>RXN-DHAD1_c_FWD-rt6258</t>
  </si>
  <si>
    <t>RXN-DHAD2_c_FWD-rt6258</t>
  </si>
  <si>
    <t>RXN-DHAK_c_FWD-rt3901</t>
  </si>
  <si>
    <t>RXN-DHAPAT_l_FWD-rt5001_l</t>
  </si>
  <si>
    <t>RXN-DHAPAT_rm_FWD-rt5001_rm</t>
  </si>
  <si>
    <t>RXN-DHAPt_c_l_FWD-SPONT</t>
  </si>
  <si>
    <t>RXN-DHAPt_c_l_REV-SPONT</t>
  </si>
  <si>
    <t>RXN-DHAPt_c_m_FWD-SPONT</t>
  </si>
  <si>
    <t>RXN-DHAPt_c_m_REV-SPONT</t>
  </si>
  <si>
    <t>RXN-DHAPt_c_rm_FWD-SPONT</t>
  </si>
  <si>
    <t>RXN-DHAPt_c_rm_REV-SPONT</t>
  </si>
  <si>
    <t>RXN-DHAPt_c_x_FWD-UNKNOWN</t>
  </si>
  <si>
    <t>RXN-DHAPt_c_x_REV-UNKNOWN</t>
  </si>
  <si>
    <t>RXN-DHFRi_m_FWD-rt3791_m</t>
  </si>
  <si>
    <t>RXN-DHFS_1_c_FWD-rt2092</t>
  </si>
  <si>
    <t>RXN-DHFt_c_m_FWD-SPONT</t>
  </si>
  <si>
    <t>RXN-DHFt_c_m_REV-SPONT</t>
  </si>
  <si>
    <t>RXN-DHNPA2i_m_FWD-rt6009</t>
  </si>
  <si>
    <t>RXN-DHNPTt_c_m_FWD-SPONT</t>
  </si>
  <si>
    <t>RXN-DHNPTt_c_m_REV-SPONT</t>
  </si>
  <si>
    <t>RXN-DHORTS_c_FWD-rt3923</t>
  </si>
  <si>
    <t>RXN-DHPM2_c_FWD-rt3509</t>
  </si>
  <si>
    <t>RXN-DHPM2_c_REV-rt3509</t>
  </si>
  <si>
    <t>RXN-DHPTS_m_FWD-rt6009</t>
  </si>
  <si>
    <t>RXN-DHPTt_c_m_FWD-SPONT</t>
  </si>
  <si>
    <t>RXN-DHPTt_c_m_REV-SPONT</t>
  </si>
  <si>
    <t>RXN-DHQS_c_FWD-rt5884</t>
  </si>
  <si>
    <t>RXN-DHQTi_c_FWD-rt5884</t>
  </si>
  <si>
    <t>RXN-DINt_c_e_FWD-SPONT</t>
  </si>
  <si>
    <t>RXN-DIPS_c_FWD-rt8137</t>
  </si>
  <si>
    <t>RXN-DKMPPH_c_FWD-rt7962_DKMPPH_c</t>
  </si>
  <si>
    <t>RXN-DM_gcald_c_FWD-UNKNOWN</t>
  </si>
  <si>
    <t>RXN-DNADt_c_n_FWD-SPONT</t>
  </si>
  <si>
    <t>RXN-DNADt_c_n_REV-SPONT</t>
  </si>
  <si>
    <t>RXN-DNMPPA_c_FWD-rt6247</t>
  </si>
  <si>
    <t>RXN-DNTP_c_FWD-rt4736</t>
  </si>
  <si>
    <t>RXN-DNTPPA_c_FWD-UNKNOWN</t>
  </si>
  <si>
    <t>RXN-DOCOSAt_c_e_FWD-UNKNOWN</t>
  </si>
  <si>
    <t>RXN-DOCOSAt_c_e_REV-UNKNOWN</t>
  </si>
  <si>
    <t>RXN-DOCOSAt_c_l_FWD-UNKNOWN</t>
  </si>
  <si>
    <t>RXN-DOCOSAt_c_l_REV-UNKNOWN</t>
  </si>
  <si>
    <t>RXN-DOCOSAt_c_rm_REV-UNKNOWN</t>
  </si>
  <si>
    <t>RXN-DOCOSCOAt_c_en_FWD-SPONT</t>
  </si>
  <si>
    <t>RXN-DOCOSCOAt_c_en_REV-SPONT</t>
  </si>
  <si>
    <t>RXN-DOCOSCOAt_c_l_FWD-SPONT</t>
  </si>
  <si>
    <t>RXN-DOCOSCOAt_c_rm_FWD-SPONT</t>
  </si>
  <si>
    <t>RXN-DOLDPP_c_REV-rt5681</t>
  </si>
  <si>
    <t>RXN-DOLDPt_c_l_REV-UNKNOWN</t>
  </si>
  <si>
    <t>RXN-DOLDPt_c_r_FWD-UNKNOWN</t>
  </si>
  <si>
    <t>RXN-DOLDPt_c_r_REV-UNKNOWN</t>
  </si>
  <si>
    <t>RXN-DOLGLCPt_c_r_FWD-UNKNOWN</t>
  </si>
  <si>
    <t>RXN-DOLGLCPt_c_r_REV-UNKNOWN</t>
  </si>
  <si>
    <t>RXN-DOLK_c_FWD-rt0544</t>
  </si>
  <si>
    <t>RXN-DOLPMMT_r_FWD-PMT12</t>
  </si>
  <si>
    <t>RXN-DOLPMMT_r_FWD-rt3753</t>
  </si>
  <si>
    <t>RXN-DOLPt_c_r_FWD-SPONT</t>
  </si>
  <si>
    <t>RXN-DPGM_c_FWD-rt1542</t>
  </si>
  <si>
    <t>RXN-DPGM_c_REV-rt1542</t>
  </si>
  <si>
    <t>RXN-DPGT_c_FWD-rt3441</t>
  </si>
  <si>
    <t>RXN-DPGT_c_REV-rt3441</t>
  </si>
  <si>
    <t>RXN-DPR_c_FWD-rt5909</t>
  </si>
  <si>
    <t>RXN-DPR_c_FWD-rt8154</t>
  </si>
  <si>
    <t>RXN-DRBK_c_FWD-rt2501</t>
  </si>
  <si>
    <t>RXN-DTTPt_c_FWD-SPONT</t>
  </si>
  <si>
    <t>RXN-DTTPt_c_REV-SPONT</t>
  </si>
  <si>
    <t>RXN-DUDPt_c_n_FWD-SPONT</t>
  </si>
  <si>
    <t>RXN-DUDPt_c_n_REV-SPONT</t>
  </si>
  <si>
    <t>RXN-DUMPt_c_n_FWD-SPONT</t>
  </si>
  <si>
    <t>RXN-DUMPt_c_n_REV-SPONT</t>
  </si>
  <si>
    <t>RXN-DURIK1_c_FWD-UNKNOWN</t>
  </si>
  <si>
    <t>RXN-DURIt_c_e_FWD-UNKNOWN</t>
  </si>
  <si>
    <t>RXN-DUTPDP_c_FWD-rt0031</t>
  </si>
  <si>
    <t>RXN-DUTPDP_c_FWD-rt5532</t>
  </si>
  <si>
    <t>RXN-DXHPSq9_c_FWD-rt1830</t>
  </si>
  <si>
    <t>RXN-E4HGLUt_c_m_FWD-SPONT</t>
  </si>
  <si>
    <t>RXN-E4HGLUt_c_m_REV-SPONT</t>
  </si>
  <si>
    <t>RXN-E4HGLUt_c_x_FWD-SPONT</t>
  </si>
  <si>
    <t>RXN-E4HGLUt_c_x_REV-SPONT</t>
  </si>
  <si>
    <t>RXN-E4Pt_c_m_FWD-SPONT</t>
  </si>
  <si>
    <t>RXN-E4Pt_c_m_REV-SPONT</t>
  </si>
  <si>
    <t>RXN-EAR40y_m_FWD-rt3469</t>
  </si>
  <si>
    <t>RXN-EAR60y_m_FWD-rt3469</t>
  </si>
  <si>
    <t>RXN-EAR80y_m_FWD-rt3469</t>
  </si>
  <si>
    <t>RXN-ECOAH100_m_FWD-rt6437</t>
  </si>
  <si>
    <t>RXN-ECOAH100_m_REV-rt6437</t>
  </si>
  <si>
    <t>RXN-ECOAH100_x_FWD-rt2994</t>
  </si>
  <si>
    <t>RXN-ECOAH100_x_FWD-rt8147</t>
  </si>
  <si>
    <t>RXN-ECOAH101e_x_FWD-rt2994</t>
  </si>
  <si>
    <t>RXN-ECOAH101e_x_FWD-rt8147</t>
  </si>
  <si>
    <t>RXN-ECOAH120_m_FWD-rt6437</t>
  </si>
  <si>
    <t>RXN-ECOAH120_m_REV-rt6437</t>
  </si>
  <si>
    <t>RXN-ECOAH120_x_FWD-rt2994</t>
  </si>
  <si>
    <t>RXN-ECOAH120_x_FWD-rt8147</t>
  </si>
  <si>
    <t>RXN-ECOAH121a_m_FWD-rt6437</t>
  </si>
  <si>
    <t>RXN-ECOAH121a_x_FWD-rt2994</t>
  </si>
  <si>
    <t>RXN-ECOAH121a_x_FWD-rt8147</t>
  </si>
  <si>
    <t>RXN-ECOAH121d_x_FWD-rt2994</t>
  </si>
  <si>
    <t>RXN-ECOAH121d_x_FWD-rt8147</t>
  </si>
  <si>
    <t>RXN-ECOAH122e_x_FWD-rt2994</t>
  </si>
  <si>
    <t>RXN-ECOAH122e_x_FWD-rt8147</t>
  </si>
  <si>
    <t>RXN-ECOAH140_m_FWD-rt6437</t>
  </si>
  <si>
    <t>RXN-ECOAH140_m_REV-rt6437</t>
  </si>
  <si>
    <t>RXN-ECOAH140_x_FWD-rt2994</t>
  </si>
  <si>
    <t>RXN-ECOAH140_x_FWD-rt8147</t>
  </si>
  <si>
    <t>RXN-ECOAH141b_m_FWD-rt6437</t>
  </si>
  <si>
    <t>RXN-ECOAH141b_x_FWD-rt2994</t>
  </si>
  <si>
    <t>RXN-ECOAH141b_x_FWD-rt8147</t>
  </si>
  <si>
    <t>RXN-ECOAH141c_m_FWD-rt6437</t>
  </si>
  <si>
    <t>RXN-ECOAH141c_x_FWD-rt2994</t>
  </si>
  <si>
    <t>RXN-ECOAH141c_x_FWD-rt8147</t>
  </si>
  <si>
    <t>RXN-ECOAH142_x_FWD-rt2994</t>
  </si>
  <si>
    <t>RXN-ECOAH142_x_FWD-rt8147</t>
  </si>
  <si>
    <t>RXN-ECOAH143_x_FWD-rt2994</t>
  </si>
  <si>
    <t>RXN-ECOAH143_x_FWD-rt8147</t>
  </si>
  <si>
    <t>RXN-ECOAH160_m_FWD-rt6437</t>
  </si>
  <si>
    <t>RXN-ECOAH160_m_REV-rt6437</t>
  </si>
  <si>
    <t>RXN-ECOAH160_x_FWD-rt2994</t>
  </si>
  <si>
    <t>RXN-ECOAH160_x_FWD-rt8147</t>
  </si>
  <si>
    <t>RXN-ECOAH161b_m_FWD-rt6437</t>
  </si>
  <si>
    <t>RXN-ECOAH161b_x_FWD-rt2994</t>
  </si>
  <si>
    <t>RXN-ECOAH161b_x_FWD-rt8147</t>
  </si>
  <si>
    <t>RXN-ECOAH161c_m_FWD-rt6437</t>
  </si>
  <si>
    <t>RXN-ECOAH161c_x_FWD-rt2994</t>
  </si>
  <si>
    <t>RXN-ECOAH161c_x_FWD-rt8147</t>
  </si>
  <si>
    <t>RXN-ECOAH162_x_FWD-rt2994</t>
  </si>
  <si>
    <t>RXN-ECOAH162_x_FWD-rt8147</t>
  </si>
  <si>
    <t>RXN-ECOAH163_x_FWD-rt2994</t>
  </si>
  <si>
    <t>RXN-ECOAH163_x_FWD-rt8147</t>
  </si>
  <si>
    <t>RXN-ECOAH180_m_FWD-rt6437</t>
  </si>
  <si>
    <t>RXN-ECOAH180_x_FWD-rt2994</t>
  </si>
  <si>
    <t>RXN-ECOAH180_x_FWD-rt8147</t>
  </si>
  <si>
    <t>RXN-ECOAH181a_m_FWD-rt6437</t>
  </si>
  <si>
    <t>RXN-ECOAH181a_x_FWD-rt2994</t>
  </si>
  <si>
    <t>RXN-ECOAH181a_x_FWD-rt8147</t>
  </si>
  <si>
    <t>RXN-ECOAH182_x_FWD-rt2994</t>
  </si>
  <si>
    <t>RXN-ECOAH182_x_FWD-rt8147</t>
  </si>
  <si>
    <t>RXN-ECOAH183_x_FWD-rt2994</t>
  </si>
  <si>
    <t>RXN-ECOAH183_x_FWD-rt8147</t>
  </si>
  <si>
    <t>RXN-ECOAH200_x_FWD-rt2994</t>
  </si>
  <si>
    <t>RXN-ECOAH200_x_FWD-rt8147</t>
  </si>
  <si>
    <t>RXN-ECOAH220_x_FWD-rt2994</t>
  </si>
  <si>
    <t>RXN-ECOAH220_x_FWD-rt8147</t>
  </si>
  <si>
    <t>RXN-ECOAH240_x_FWD-rt2994</t>
  </si>
  <si>
    <t>RXN-ECOAH240_x_FWD-rt8147</t>
  </si>
  <si>
    <t>RXN-ECOAH260_x_FWD-rt2994</t>
  </si>
  <si>
    <t>RXN-ECOAH260_x_FWD-rt8147</t>
  </si>
  <si>
    <t>RXN-ECOAH40_m_FWD-rt6437</t>
  </si>
  <si>
    <t>RXN-ECOAH40_m_REV-rt6437</t>
  </si>
  <si>
    <t>RXN-ECOAH40_x_FWD-rt2994</t>
  </si>
  <si>
    <t>RXN-ECOAH40_x_FWD-rt8147</t>
  </si>
  <si>
    <t>RXN-ECOAH60_m_FWD-rt6437</t>
  </si>
  <si>
    <t>RXN-ECOAH60_m_REV-rt6437</t>
  </si>
  <si>
    <t>RXN-ECOAH60_x_FWD-rt2994</t>
  </si>
  <si>
    <t>RXN-ECOAH60_x_FWD-rt8147</t>
  </si>
  <si>
    <t>RXN-ECOAH80_m_FWD-rt6437</t>
  </si>
  <si>
    <t>RXN-ECOAH80_m_REV-rt6437</t>
  </si>
  <si>
    <t>RXN-ECOAH80_x_FWD-rt2994</t>
  </si>
  <si>
    <t>RXN-ECOAH80_x_FWD-rt8147</t>
  </si>
  <si>
    <t>RXN-ECOAI101a_x_FWD-rt1925</t>
  </si>
  <si>
    <t>RXN-ECOAI101d_x_FWD-rt1925</t>
  </si>
  <si>
    <t>RXN-ECOAI102e_x_FWD-rt1925</t>
  </si>
  <si>
    <t>RXN-ECOAI121a_x_FWD-rt1925</t>
  </si>
  <si>
    <t>RXN-ECOAI121b_x_FWD-rt1925</t>
  </si>
  <si>
    <t>RXN-ECOAI122c_x_FWD-rt1925</t>
  </si>
  <si>
    <t>RXN-ECOAI122d_x_FWD-rt1925</t>
  </si>
  <si>
    <t>RXN-ECOAI123e_x_FWD-rt1925</t>
  </si>
  <si>
    <t>RXN-ECOAI141a_x_FWD-rt1925</t>
  </si>
  <si>
    <t>RXN-ECOAI142c_x_FWD-rt1925</t>
  </si>
  <si>
    <t>RXN-ECOAI81e_x_FWD-rt1925</t>
  </si>
  <si>
    <t>RXN-ECOAI82e_x_FWD-rt1925</t>
  </si>
  <si>
    <t>RXN-ECOAR122_x_FWD-rt4860</t>
  </si>
  <si>
    <t>RXN-ECOAR142_x_FWD-rt4860</t>
  </si>
  <si>
    <t>RXN-EGHLAT_c_FWD-rt0568_c</t>
  </si>
  <si>
    <t>RXN-EGHLAT_c_FWD-rt1784_c</t>
  </si>
  <si>
    <t>RXN-EGHLAT_m_FWD-rt5562_m</t>
  </si>
  <si>
    <t>RXN-EGHLAT_x_FWD-rt0568_x</t>
  </si>
  <si>
    <t>RXN-EGHLAT_x_FWD-rt5562_x</t>
  </si>
  <si>
    <t>RXN-ENO_c_REV-rt0669</t>
  </si>
  <si>
    <t>RXN-EPGALURS_e_FWD-rt2116</t>
  </si>
  <si>
    <t>RXN-EPISTt_c_e_FWD-rt6543</t>
  </si>
  <si>
    <t>RXN-EPISTt_c_e_REV-rt6543</t>
  </si>
  <si>
    <t>RXN-EPISTt_c_rm_FWD-SPONT</t>
  </si>
  <si>
    <t>RXN-EPISTt_c_rm_REV-SPONT</t>
  </si>
  <si>
    <t>RXN-EPISTt_l_rm_FWD-SPONT</t>
  </si>
  <si>
    <t>RXN-EPISTt_l_rm_REV-SPONT</t>
  </si>
  <si>
    <t>RXN-ERGSTESTt_c_rm_FWD-UNKNOWN</t>
  </si>
  <si>
    <t>RXN-ERGSTESTt_c_rm_REV-UNKNOWN</t>
  </si>
  <si>
    <t>RXN-ERGSTESTt_l_rm_FWD-UNKNOWN</t>
  </si>
  <si>
    <t>RXN-ERGSTESTt_l_rm_REV-UNKNOWN</t>
  </si>
  <si>
    <t>RXN-ERGSTGLCT_c_FWD-rt5466</t>
  </si>
  <si>
    <t>RXN-ERGSTt_c_e_FWD-rt6543</t>
  </si>
  <si>
    <t>RXN-ERGSTt_c_e_REV-rt6543</t>
  </si>
  <si>
    <t>RXN-ERGSTt_c_en_FWD-SPONT</t>
  </si>
  <si>
    <t>RXN-ERGSTt_c_en_REV-SPONT</t>
  </si>
  <si>
    <t>RXN-ERGSTt_c_l_FWD-SPONT</t>
  </si>
  <si>
    <t>RXN-ERGSTt_c_l_REV-SPONT</t>
  </si>
  <si>
    <t>RXN-ERGSTt_c_r_FWD-SPONT</t>
  </si>
  <si>
    <t>RXN-ERGSTt_c_r_REV-SPONT</t>
  </si>
  <si>
    <t>RXN-ERGSTt_c_rm_FWD-SPONT</t>
  </si>
  <si>
    <t>RXN-ERGSTt_c_rm_REV-SPONT</t>
  </si>
  <si>
    <t>RXN-ERGTETROLt_c_e_FWD-SPONT</t>
  </si>
  <si>
    <t>RXN-ERGTETROLt_c_e_REV-SPONT</t>
  </si>
  <si>
    <t>RXN-ERGTETROLt_c_r_FWD-SPONT</t>
  </si>
  <si>
    <t>RXN-ERGTETROLt_c_r_REV-SPONT</t>
  </si>
  <si>
    <t>RXN-ETACt_c_e_FWD-SPONT</t>
  </si>
  <si>
    <t>RXN-ETFOXRq9_c_FWD-CIR1AIM45</t>
  </si>
  <si>
    <t>RXN-ETFOXRq9_m_FWD-CIR1AIM45</t>
  </si>
  <si>
    <t>RXN-ETFOXRq9_m_REV-CIR1AIM45</t>
  </si>
  <si>
    <t>RXN-ETHAK_c_FWD-rt7614</t>
  </si>
  <si>
    <t>RXN-ETHAPT_rm_FWD-rt2983</t>
  </si>
  <si>
    <t>RXN-ETHAt_c_e_FWD-UNKNOWN</t>
  </si>
  <si>
    <t>RXN-ETHAt_c_e_REV-UNKNOWN</t>
  </si>
  <si>
    <t>RXN-ETNO2OX_c_FWD-rt3897</t>
  </si>
  <si>
    <t>RXN-ETOHt_c_e_FWD-SPONT</t>
  </si>
  <si>
    <t>RXN-ETOHt_c_e_REV-SPONT</t>
  </si>
  <si>
    <t>RXN-ETOHt_c_m_FWD-SPONT</t>
  </si>
  <si>
    <t>RXN-ETOHt_c_m_REV-SPONT</t>
  </si>
  <si>
    <t>RXN-F1PP_c_FWD-rt0208</t>
  </si>
  <si>
    <t>RXN-F1PP_c_FWD-rt5045</t>
  </si>
  <si>
    <t>RXN-FACOA120tabc_x_FWD-PXA12</t>
  </si>
  <si>
    <t>RXN-FACOA140tabc_x_FWD-PXA12</t>
  </si>
  <si>
    <t>RXN-FACOA160tabc_x_FWD-PXA12</t>
  </si>
  <si>
    <t>RXN-FACOA161tabc_x_FWD-PXA12</t>
  </si>
  <si>
    <t>RXN-FACOA180tabc_x_FWD-PXA12</t>
  </si>
  <si>
    <t>RXN-FACOA181tabc_x_FWD-PXA12</t>
  </si>
  <si>
    <t>RXN-FACOA182tabc_x_FWD-PXA12</t>
  </si>
  <si>
    <t>RXN-FACOA183tabc_x_FWD-PXA12</t>
  </si>
  <si>
    <t>RXN-FACOA200tabc_x_FWD-PXA12</t>
  </si>
  <si>
    <t>RXN-FACOA220tabc_x_FWD-PXA12</t>
  </si>
  <si>
    <t>RXN-FACOA240tabc_x_FWD-PXA12</t>
  </si>
  <si>
    <t>RXN-FACOA260tabc_x_FWD-PXA12</t>
  </si>
  <si>
    <t>RXN-FACOAE100_x_FWD-rt7680</t>
  </si>
  <si>
    <t>RXN-FACOAE120_c_FWD-rt4680</t>
  </si>
  <si>
    <t>RXN-FACOAE120_x_FWD-rt7680</t>
  </si>
  <si>
    <t>RXN-FACOAE140_c_FWD-rt4680</t>
  </si>
  <si>
    <t>RXN-FACOAE140_x_FWD-rt7680</t>
  </si>
  <si>
    <t>RXN-FACOAE160_c_FWD-rt0088</t>
  </si>
  <si>
    <t>RXN-FACOAE160_c_FWD-rt4680</t>
  </si>
  <si>
    <t>RXN-FACOAE160_x_FWD-rt7680</t>
  </si>
  <si>
    <t>RXN-FACOAE161_c_FWD-rt0088</t>
  </si>
  <si>
    <t>RXN-FACOAE161_c_FWD-rt4680</t>
  </si>
  <si>
    <t>RXN-FACOAE161_x_FWD-rt7680</t>
  </si>
  <si>
    <t>RXN-FACOAE180_c_FWD-rt0088</t>
  </si>
  <si>
    <t>RXN-FACOAE180_c_FWD-rt4680</t>
  </si>
  <si>
    <t>RXN-FACOAE180_x_FWD-rt7680</t>
  </si>
  <si>
    <t>RXN-FACOAE181_c_FWD-rt0088</t>
  </si>
  <si>
    <t>RXN-FACOAE181_c_FWD-rt4680</t>
  </si>
  <si>
    <t>RXN-FACOAE181_x_FWD-rt7680</t>
  </si>
  <si>
    <t>RXN-FACOAE182_c_FWD-rt0088</t>
  </si>
  <si>
    <t>RXN-FACOAE182_c_FWD-rt4680</t>
  </si>
  <si>
    <t>RXN-FACOAE182_x_FWD-rt7680</t>
  </si>
  <si>
    <t>RXN-FACOAE183_c_FWD-rt4680</t>
  </si>
  <si>
    <t>RXN-FACOAE183_x_FWD-rt7680</t>
  </si>
  <si>
    <t>RXN-FACOAE40_x_FWD-rt7680</t>
  </si>
  <si>
    <t>RXN-FACOAE60_x_FWD-rt7680</t>
  </si>
  <si>
    <t>RXN-FACOAE80_x_FWD-rt7680</t>
  </si>
  <si>
    <t>RXN-FACOAL100_c_FWD-rt7532_c</t>
  </si>
  <si>
    <t>RXN-FACOAL100_x_FWD-rt4187</t>
  </si>
  <si>
    <t>RXN-FACOAL100_x_FWD-rt7761</t>
  </si>
  <si>
    <t>RXN-FACOAL120_c_FWD-rt7532_c</t>
  </si>
  <si>
    <t>RXN-FACOAL120_l_FWD-rt2799_l</t>
  </si>
  <si>
    <t>RXN-FACOAL120_rm_FWD-rt2799_rm</t>
  </si>
  <si>
    <t>RXN-FACOAL120_x_FWD-rt4187</t>
  </si>
  <si>
    <t>RXN-FACOAL120_x_FWD-rt7761</t>
  </si>
  <si>
    <t>RXN-FACOAL140_l_FWD-rt2799_l</t>
  </si>
  <si>
    <t>RXN-FACOAL140_rm_FWD-rt2799_rm</t>
  </si>
  <si>
    <t>RXN-FACOAL140_x_FWD-rt4187</t>
  </si>
  <si>
    <t>RXN-FACOAL140_x_FWD-rt7761</t>
  </si>
  <si>
    <t>RXN-FACOAL160_rm_FWD-rt2799_rm</t>
  </si>
  <si>
    <t>RXN-FACOAL160_x_FWD-rt4187</t>
  </si>
  <si>
    <t>RXN-FACOAL160_x_FWD-rt7761</t>
  </si>
  <si>
    <t>RXN-FACOAL161_l_FWD-rt2799_l</t>
  </si>
  <si>
    <t>RXN-FACOAL161_rm_FWD-rt2799_rm</t>
  </si>
  <si>
    <t>RXN-FACOAL161_x_FWD-rt4187</t>
  </si>
  <si>
    <t>RXN-FACOAL161_x_FWD-rt7761</t>
  </si>
  <si>
    <t>RXN-FACOAL180_rm_FWD-rt2799_rm</t>
  </si>
  <si>
    <t>RXN-FACOAL180_x_FWD-rt4187</t>
  </si>
  <si>
    <t>RXN-FACOAL180_x_FWD-rt7761</t>
  </si>
  <si>
    <t>RXN-FACOAL181_l_FWD-rt2799_l</t>
  </si>
  <si>
    <t>RXN-FACOAL181_x_FWD-rt4187</t>
  </si>
  <si>
    <t>RXN-FACOAL181_x_FWD-rt7761</t>
  </si>
  <si>
    <t>RXN-FACOAL182_l_FWD-rt2799_l</t>
  </si>
  <si>
    <t>RXN-FACOAL182_x_FWD-rt4187</t>
  </si>
  <si>
    <t>RXN-FACOAL182_x_FWD-rt7761</t>
  </si>
  <si>
    <t>RXN-FACOAL183_l_FWD-rt2799_l</t>
  </si>
  <si>
    <t>RXN-FACOAL183_x_FWD-rt4187</t>
  </si>
  <si>
    <t>RXN-FACOAL183_x_FWD-rt7761</t>
  </si>
  <si>
    <t>RXN-FACOAL200_en_FWD-rt7380</t>
  </si>
  <si>
    <t>RXN-FACOAL200_l_FWD-rt1544_l</t>
  </si>
  <si>
    <t>RXN-FACOAL200_rm_FWD-rt1544_rm</t>
  </si>
  <si>
    <t>RXN-FACOAL200_x_FWD-rt7761</t>
  </si>
  <si>
    <t>RXN-FACOAL220_en_FWD-rt7380</t>
  </si>
  <si>
    <t>RXN-FACOAL220_l_FWD-rt1544_l</t>
  </si>
  <si>
    <t>RXN-FACOAL220_x_FWD-rt7761</t>
  </si>
  <si>
    <t>RXN-FACOAL240_en_FWD-rt7380</t>
  </si>
  <si>
    <t>RXN-FACOAL240_l_FWD-rt1544_l</t>
  </si>
  <si>
    <t>RXN-FACOAL240_rm_FWD-rt1544_rm</t>
  </si>
  <si>
    <t>RXN-FACOAL240_x_FWD-rt7761</t>
  </si>
  <si>
    <t>RXN-FACOAL260_en_FWD-rt7380</t>
  </si>
  <si>
    <t>RXN-FACOAL260_l_FWD-rt1544_l</t>
  </si>
  <si>
    <t>RXN-FACOAL260_rm_FWD-rt1544_rm</t>
  </si>
  <si>
    <t>RXN-FACOAL260_x_FWD-rt7761</t>
  </si>
  <si>
    <t>RXN-FACOAL40_c_FWD-rt7532_c</t>
  </si>
  <si>
    <t>RXN-FACOAL40o_x_FWD-rt6908</t>
  </si>
  <si>
    <t>RXN-FACOAL60_c_FWD-rt7532_c</t>
  </si>
  <si>
    <t>RXN-FACOAL80_c_FWD-rt7532_c</t>
  </si>
  <si>
    <t>RXN-FACOAL80_x_FWD-rt4187</t>
  </si>
  <si>
    <t>RXN-FACOAL80_x_FWD-rt7761</t>
  </si>
  <si>
    <t>RXN-FADH2t_c_m_FWD-rt5791</t>
  </si>
  <si>
    <t>RXN-FADt_c_m_FWD-rt5791</t>
  </si>
  <si>
    <t>RXN-FALDH_c_FWD-rt5740</t>
  </si>
  <si>
    <t>RXN-FALPDt_c_en_FWD-UNKNOWN</t>
  </si>
  <si>
    <t>RXN-FALPDt_c_en_REV-UNKNOWN</t>
  </si>
  <si>
    <t>RXN-FALPDt_c_l_FWD-UNKNOWN</t>
  </si>
  <si>
    <t>RXN-FALPDt_c_m_FWD-UNKNOWN</t>
  </si>
  <si>
    <t>RXN-FALPDt_c_m_REV-UNKNOWN</t>
  </si>
  <si>
    <t>RXN-FALPDt_c_mm_FWD-UNKNOWN</t>
  </si>
  <si>
    <t>RXN-FALPDt_c_mm_REV-UNKNOWN</t>
  </si>
  <si>
    <t>RXN-FALPDt_c_rm_REV-UNKNOWN</t>
  </si>
  <si>
    <t>RXN-FBA_c_REV-rt7052</t>
  </si>
  <si>
    <t>RXN-FBA2_c_FWD-rt7052</t>
  </si>
  <si>
    <t>RXN-FBA2_c_REV-rt7052</t>
  </si>
  <si>
    <t>RXN-FBA3_c_FWD-rt7052</t>
  </si>
  <si>
    <t>RXN-FBA3_c_REV-rt7052</t>
  </si>
  <si>
    <t>RXN-FBP_c_FWD-rt7055</t>
  </si>
  <si>
    <t>RXN-FBP2_c_FWD-rt6827</t>
  </si>
  <si>
    <t>RXN-FBP2_c_FWD-rt7376</t>
  </si>
  <si>
    <t>RXN-FDH_c_FWD-rt3584</t>
  </si>
  <si>
    <t>RXN-FE2t_c_e_FWD-rt0996</t>
  </si>
  <si>
    <t>RXN-FE3t_c_e_FWD-rt74770996</t>
  </si>
  <si>
    <t>RXN-FE3t_c_m_FWD-SPONT</t>
  </si>
  <si>
    <t>RXN-FE3t_c_m_REV-SPONT</t>
  </si>
  <si>
    <t>RXN-FECOOR_m_FWD-FECOORCPLX1</t>
  </si>
  <si>
    <t>RXN-FECOOR_m_FWD-FECOORCPLX2</t>
  </si>
  <si>
    <t>RXN-FECOOR_m_FWD-FECOORCPLX3</t>
  </si>
  <si>
    <t>RXN-FECOSTt_c_rm_FWD-SPONT</t>
  </si>
  <si>
    <t>RXN-FECOSTt_c_rm_REV-SPONT</t>
  </si>
  <si>
    <t>RXN-FECOSTt_l_rm_FWD-SPONT</t>
  </si>
  <si>
    <t>RXN-FECOSTt_l_rm_REV-SPONT</t>
  </si>
  <si>
    <t>RXN-FECPOR_m_FWD-CCP1CYC7</t>
  </si>
  <si>
    <t>RXN-FECPOR_m_FWD-CCP1CYC7a</t>
  </si>
  <si>
    <t>RXN-FER_c_FWD-rt7329</t>
  </si>
  <si>
    <t>RXN-FKYNH_c_FWD-rt0172</t>
  </si>
  <si>
    <t>RXN-FKYNH_c_FWD-rt3408</t>
  </si>
  <si>
    <t>RXN-FMETTRS_m_FWD-rt3531</t>
  </si>
  <si>
    <t>RXN-FMNAT_m_FWD-rt3174_m</t>
  </si>
  <si>
    <t>RXN-FMNRx_c_FWD-rt8485</t>
  </si>
  <si>
    <t>RXN-FOLD3_m_FWD-rt6009</t>
  </si>
  <si>
    <t>RXN-FOLR_m_FWD-rt3791_m</t>
  </si>
  <si>
    <t>RXN-FOLt_c_e_REV-SPONT</t>
  </si>
  <si>
    <t>RXN-FORt_c_e_FWD-UNKNOWN</t>
  </si>
  <si>
    <t>RXN-FORt_c_e_REV-UNKNOWN</t>
  </si>
  <si>
    <t>RXN-FORt_c_m_FWD-SPONT</t>
  </si>
  <si>
    <t>RXN-FRD_c_FWD-rt3052</t>
  </si>
  <si>
    <t>RXN-FRDPt_c_l_FWD-UNKNOWN</t>
  </si>
  <si>
    <t>RXN-FRDPt_c_m_REV-SPONT</t>
  </si>
  <si>
    <t>RXN-FRMDAH_c_FWD-rt7438</t>
  </si>
  <si>
    <t>RXN-FRMDH_c_FWD-rt6471</t>
  </si>
  <si>
    <t>RXN-FRMDH_c_REV-rt6471</t>
  </si>
  <si>
    <t>RXN-FRTT_c_FWD-rt8135</t>
  </si>
  <si>
    <t>RXN-FRUK_c_FWD-UNKNOWN</t>
  </si>
  <si>
    <t>RXN-FRUtps_e_FWD-rt1375</t>
  </si>
  <si>
    <t>RXN-FRUtps_e_FWD-rt1480</t>
  </si>
  <si>
    <t>RXN-FRUtps_e_FWD-rt2496</t>
  </si>
  <si>
    <t>RXN-FRUtps_e_FWD-rt2707</t>
  </si>
  <si>
    <t>RXN-FRUtps_e_FWD-rt2833</t>
  </si>
  <si>
    <t>RXN-FRUtps_e_FWD-rt3556</t>
  </si>
  <si>
    <t>RXN-FRUtps_e_FWD-rt7817</t>
  </si>
  <si>
    <t>RXN-FTHFCL_c_FWD-rt4194</t>
  </si>
  <si>
    <t>RXN-FTHFL_c_FWD-UNKNOWN</t>
  </si>
  <si>
    <t>RXN-FTHFL_c_REV-UNKNOWN</t>
  </si>
  <si>
    <t>RXN-FTHFL_m_FWD-rt6998</t>
  </si>
  <si>
    <t>RXN-FTHFL_m_REV-rt6998</t>
  </si>
  <si>
    <t>RXN-FUM_c_REV-rt5633_c</t>
  </si>
  <si>
    <t>RXN-FUM_m_FWD-rt5633_m</t>
  </si>
  <si>
    <t>RXN-FUM_m_REV-rt5633_m</t>
  </si>
  <si>
    <t>RXN-FUMACACH_c_FWD-rt3594</t>
  </si>
  <si>
    <t>RXN-FUMACACH_c_REV-rt3594</t>
  </si>
  <si>
    <t>RXN-FUMACACH_m_FWD-rt3874</t>
  </si>
  <si>
    <t>RXN-FUMACACH_m_FWD-rt7056</t>
  </si>
  <si>
    <t>RXN-FUMACACH_m_FWD-rt7624</t>
  </si>
  <si>
    <t>RXN-FUMt_c_e_FWD-SPONT</t>
  </si>
  <si>
    <t>RXN-FUMt_c_e_REV-SPONT</t>
  </si>
  <si>
    <t>RXN-G00006t_c_r_FWD-UNKNOWN</t>
  </si>
  <si>
    <t>RXN-G00006t_c_r_REV-UNKNOWN</t>
  </si>
  <si>
    <t>RXN-G00011t_g_r_FWD-UNKNOWN</t>
  </si>
  <si>
    <t>RXN-G00011t_g_r_REV-UNKNOWN</t>
  </si>
  <si>
    <t>RXN-G13027t_g_r_FWD-UNKNOWN</t>
  </si>
  <si>
    <t>RXN-G3PAT_l_FWD-rt2297_l</t>
  </si>
  <si>
    <t>RXN-G3PAT_rm_FWD-rt7067</t>
  </si>
  <si>
    <t>RXN-G3PCt_c_e_FWD-rt4413</t>
  </si>
  <si>
    <t>RXN-G3PCt_c_e_REV-rt4413</t>
  </si>
  <si>
    <t>RXN-G3PCt_c_en_FWD-UNKNOWN</t>
  </si>
  <si>
    <t>RXN-G3PCt_c_en_REV-UNKNOWN</t>
  </si>
  <si>
    <t>RXN-G3PCt_c_rm_FWD-SPONT</t>
  </si>
  <si>
    <t>RXN-G3PCt_c_rm_REV-SPONT</t>
  </si>
  <si>
    <t>RXN-G3PD1i_m_FWD-rt6208_m</t>
  </si>
  <si>
    <t>RXN-G3PD1i_x_FWD-rt3786_x</t>
  </si>
  <si>
    <t>RXN-G3PD1r_c_FWD-rt3786_c</t>
  </si>
  <si>
    <t>RXN-G3PD1r_c_REV-rt3786_c</t>
  </si>
  <si>
    <t>RXN-G3PD1r_c_REV-rt6208_c</t>
  </si>
  <si>
    <t>RXN-G3PDf_m_FWD-rt2671</t>
  </si>
  <si>
    <t>RXN-G3PIt_c_e_FWD-rt4413</t>
  </si>
  <si>
    <t>RXN-G3PIt_c_e_REV-rt4413</t>
  </si>
  <si>
    <t>RXN-G3PIt_c_en_FWD-UNKNOWN</t>
  </si>
  <si>
    <t>RXN-G3PIt_c_en_REV-UNKNOWN</t>
  </si>
  <si>
    <t>RXN-G3PT_c_FWD-rt0092</t>
  </si>
  <si>
    <t>RXN-G5SADr_c_REV-SPONT</t>
  </si>
  <si>
    <t>RXN-G5SADr_m_FWD-SPONT</t>
  </si>
  <si>
    <t>RXN-G5SADr_m_REV-SPONT</t>
  </si>
  <si>
    <t>RXN-G6PDA_c_FWD-UNKNOWN</t>
  </si>
  <si>
    <t>RXN-G6PE_c_FWD-rt8255</t>
  </si>
  <si>
    <t>RXN-G6PE_c_REV-rt8255</t>
  </si>
  <si>
    <t>RXN-GALOX_e_FWD-rt0174</t>
  </si>
  <si>
    <t>RXN-GALtps_e_FWD-rt2336</t>
  </si>
  <si>
    <t>RXN-GALtps_e_FWD-rt3556</t>
  </si>
  <si>
    <t>RXN-GALtps_e_FWD-rt7817</t>
  </si>
  <si>
    <t>RXN-GALUi_c_FWD-rt3384</t>
  </si>
  <si>
    <t>RXN-GALUi_c_REV-rt3384</t>
  </si>
  <si>
    <t>RXN-GAM6Pt_c_FWD-SPONT</t>
  </si>
  <si>
    <t>RXN-GAM6Pt_c_REV-SPONT</t>
  </si>
  <si>
    <t>RXN-GAPD_c_FWD-rt2245</t>
  </si>
  <si>
    <t>RXN-GAPD_c_REV-rt2245</t>
  </si>
  <si>
    <t>RXN-GAPD_c_REV-rt3311</t>
  </si>
  <si>
    <t>RXN-GBBOX_c_FWD-rt6692_c</t>
  </si>
  <si>
    <t>RXN-GCALDt_c_e_FWD-SPONT</t>
  </si>
  <si>
    <t>RXN-GCALDt_c_e_REV-SPONT</t>
  </si>
  <si>
    <t>RXN-GCALDt_c_m_FWD-SPONT</t>
  </si>
  <si>
    <t>RXN-GCALDt_c_m_REV-SPONT</t>
  </si>
  <si>
    <t>RXN-GDPMANNt_c_g_REV-UNKNOWN</t>
  </si>
  <si>
    <t>RXN-GDPMANt_c_g_FWD-rt4177</t>
  </si>
  <si>
    <t>RXN-GDPt_c_g_REV-SPONT</t>
  </si>
  <si>
    <t>RXN-GDPt_c_n_FWD-SPONT</t>
  </si>
  <si>
    <t>RXN-GDPt_c_n_REV-SPONT</t>
  </si>
  <si>
    <t>RXN-GENERIC_ca2metal2_c_FWD-SPONT</t>
  </si>
  <si>
    <t>RXN-GENERIC_ca2metal2_e_FWD-SPONT</t>
  </si>
  <si>
    <t>RXN-GENERIC_cobalt2metal2_c_FWD-SPONT</t>
  </si>
  <si>
    <t>RXN-GENERIC_cobalt2metal2_e_FWD-SPONT</t>
  </si>
  <si>
    <t>RXN-GENERIC_cu2metal2_c_FWD-SPONT</t>
  </si>
  <si>
    <t>RXN-GENERIC_cu2metal2_e_FWD-SPONT</t>
  </si>
  <si>
    <t>RXN-GENERIC_fe2feCATION_e_FWD-SPONT</t>
  </si>
  <si>
    <t>RXN-GENERIC_fe2feCATION_m_FWD-SPONT</t>
  </si>
  <si>
    <t>RXN-GENERIC_fe2metal2_c_FWD-SPONT</t>
  </si>
  <si>
    <t>RXN-GENERIC_fe2metal2_e_FWD-SPONT</t>
  </si>
  <si>
    <t>RXN-GENERIC_fe2metal2_m_FWD-SPONT</t>
  </si>
  <si>
    <t>RXN-GENERIC_fe3feCATION_c_FWD-SPONT</t>
  </si>
  <si>
    <t>RXN-GENERIC_fe3feCATION_e_FWD-SPONT</t>
  </si>
  <si>
    <t>RXN-GENERIC_hCATION1_c_FWD-SPONT</t>
  </si>
  <si>
    <t>RXN-GENERIC_hCATION1_e_FWD-SPONT</t>
  </si>
  <si>
    <t>RXN-GENERIC_hCATION1_en_FWD-SPONT</t>
  </si>
  <si>
    <t>RXN-GENERIC_hCATION1_g_FWD-SPONT</t>
  </si>
  <si>
    <t>RXN-GENERIC_hCATION1_gm_FWD-SPONT</t>
  </si>
  <si>
    <t>RXN-GENERIC_hCATION1_l_FWD-SPONT</t>
  </si>
  <si>
    <t>RXN-GENERIC_hCATION1_m_FWD-SPONT</t>
  </si>
  <si>
    <t>RXN-GENERIC_hCATION1_mm_FWD-SPONT</t>
  </si>
  <si>
    <t>RXN-GENERIC_hCATION1_n_FWD-SPONT</t>
  </si>
  <si>
    <t>RXN-GENERIC_hCATION1_r_FWD-SPONT</t>
  </si>
  <si>
    <t>RXN-GENERIC_hCATION1_rm_FWD-SPONT</t>
  </si>
  <si>
    <t>RXN-GENERIC_hCATION1_v_FWD-SPONT</t>
  </si>
  <si>
    <t>RXN-GENERIC_hCATION1_vm_FWD-SPONT</t>
  </si>
  <si>
    <t>RXN-GENERIC_hCATION1_x_FWD-SPONT</t>
  </si>
  <si>
    <t>RXN-GENERIC_hemeAheme_m_FWD-SPONT</t>
  </si>
  <si>
    <t>RXN-GENERIC_hemeOheme_m_FWD-SPONT</t>
  </si>
  <si>
    <t>RXN-GENERIC_kCATION1_c_FWD-SPONT</t>
  </si>
  <si>
    <t>RXN-GENERIC_kCATION1_e_FWD-SPONT</t>
  </si>
  <si>
    <t>RXN-GENERIC_kCATION1_m_FWD-SPONT</t>
  </si>
  <si>
    <t>RXN-GENERIC_mg2metal2_c_FWD-SPONT</t>
  </si>
  <si>
    <t>RXN-GENERIC_mg2metal2_e_FWD-SPONT</t>
  </si>
  <si>
    <t>RXN-GENERIC_mg2mg2ormn2_e_FWD-SPONT</t>
  </si>
  <si>
    <t>RXN-GENERIC_mn2metal2_c_FWD-SPONT</t>
  </si>
  <si>
    <t>RXN-GENERIC_mn2metal2_e_FWD-SPONT</t>
  </si>
  <si>
    <t>RXN-GENERIC_mn2mg2ormn2_c_FWD-SPONT</t>
  </si>
  <si>
    <t>RXN-GENERIC_mn2mg2ormn2_e_FWD-SPONT</t>
  </si>
  <si>
    <t>RXN-GENERIC_na1CATION1_c_FWD-SPONT</t>
  </si>
  <si>
    <t>RXN-GENERIC_na1CATION1_e_FWD-SPONT</t>
  </si>
  <si>
    <t>RXN-GENERIC_ni2metal2_c_FWD-SPONT</t>
  </si>
  <si>
    <t>RXN-GENERIC_ni2metal2_e_FWD-SPONT</t>
  </si>
  <si>
    <t>RXN-GENERIC_shemeheme_c_FWD-SPONT</t>
  </si>
  <si>
    <t>RXN-GENERIC_zn2metal2_e_FWD-SPONT</t>
  </si>
  <si>
    <t>RXN-GGTT_c_FWD-UNKNOWN</t>
  </si>
  <si>
    <t>RXN-GHMT2r_c_FWD-rt1299</t>
  </si>
  <si>
    <t>RXN-GHMT2r_c_REV-rt1299</t>
  </si>
  <si>
    <t>RXN-GHMT2r_m_FWD-UNKNOWN</t>
  </si>
  <si>
    <t>RXN-GHMT3_m_FWD-UNKNOWN</t>
  </si>
  <si>
    <t>RXN-GK1_c_FWD-rt3670</t>
  </si>
  <si>
    <t>RXN-GK2_c_FWD-rt3157</t>
  </si>
  <si>
    <t>RXN-GK2_c_REV-rt3157</t>
  </si>
  <si>
    <t>RXN-GLCDx_c_FWD-rt0298</t>
  </si>
  <si>
    <t>RXN-GLCDx_c_REV-rt0298</t>
  </si>
  <si>
    <t>RXN-GLCDx_c_FWD-rt5828</t>
  </si>
  <si>
    <t>RXN-GLCDx_c_REV-rt5828</t>
  </si>
  <si>
    <t>RXN-GLCGSD_c_FWD-rt4271</t>
  </si>
  <si>
    <t>RXN-GLCGSD_v_FWD-rt6375</t>
  </si>
  <si>
    <t>RXN-GLCNtps_e_FWD-rt0518</t>
  </si>
  <si>
    <t>RXN-GLCNtps_e_REV-rt0518</t>
  </si>
  <si>
    <t>RXN-GLCP_c_FWD-rt5888</t>
  </si>
  <si>
    <t>RXN-GLCt_c_e_FWD-rt1375</t>
  </si>
  <si>
    <t>RXN-GLCt_c_e_FWD-rt1473</t>
  </si>
  <si>
    <t>RXN-GLCt_c_e_FWD-rt1480</t>
  </si>
  <si>
    <t>RXN-GLCt_c_e_FWD-rt2336</t>
  </si>
  <si>
    <t>RXN-GLCt_c_e_FWD-rt2496</t>
  </si>
  <si>
    <t>RXN-GLCt_c_e_FWD-rt2707</t>
  </si>
  <si>
    <t>RXN-GLCt_c_e_FWD-rt2833</t>
  </si>
  <si>
    <t>RXN-GLCt_c_e_FWD-rt3556</t>
  </si>
  <si>
    <t>RXN-GLCt_c_e_FWD-rt7817</t>
  </si>
  <si>
    <t>RXN-GLCt_c_r_FWD-UNKNOWN</t>
  </si>
  <si>
    <t>RXN-GLCt_c_r_REV-UNKNOWN</t>
  </si>
  <si>
    <t>RXN-GLCt_c_v_FWD-rt7394</t>
  </si>
  <si>
    <t>RXN-GLCt_c_v_REV-rt7394</t>
  </si>
  <si>
    <t>RXN-GLCtps_e_FWD-rt3525</t>
  </si>
  <si>
    <t>RXN-GLCtps_e_REV-rt3525</t>
  </si>
  <si>
    <t>RXN-GLNt_c_n_FWD-SPONT</t>
  </si>
  <si>
    <t>RXN-GLNt_c_n_REV-SPONT</t>
  </si>
  <si>
    <t>RXN-GLNtpa_v_FWD-rt7819</t>
  </si>
  <si>
    <t>RXN-GLNtps_v_FWD-rt4375</t>
  </si>
  <si>
    <t>RXN-GLUCYS_c_FWD-rt3639</t>
  </si>
  <si>
    <t>RXN-GLUCYS_c_FWD-rt3654</t>
  </si>
  <si>
    <t>RXN-GLUDC_c_FWD-rt1066</t>
  </si>
  <si>
    <t>RXN-GLUDC_c_FWD-rt1067</t>
  </si>
  <si>
    <t>RXN-GLUDC_c_FWD-rt2354</t>
  </si>
  <si>
    <t>RXN-GLUDxi_c_FWD-rt1488</t>
  </si>
  <si>
    <t>RXN-GLUDy_c_FWD-rt3880</t>
  </si>
  <si>
    <t>RXN-GLUN_c_FWD-rt5611</t>
  </si>
  <si>
    <t>RXN-GLUN_e_FWD-rt1675</t>
  </si>
  <si>
    <t>RXN-GLUN_e_FWD-rt5259</t>
  </si>
  <si>
    <t>RXN-GLUR_c_FWD-rt4701</t>
  </si>
  <si>
    <t>RXN-GLUR_c_REV-rt4701</t>
  </si>
  <si>
    <t>RXN-GLUSx_c_FWD-rt7345</t>
  </si>
  <si>
    <t>RXN-GLUt_c_m_FWD-rt8431</t>
  </si>
  <si>
    <t>RXN-GLUt_c_n_FWD-SPONT</t>
  </si>
  <si>
    <t>RXN-GLUt_c_n_REV-SPONT</t>
  </si>
  <si>
    <t>RXN-GLUTCOADH_m_FWD-rt3621</t>
  </si>
  <si>
    <t>RXN-GLUTCOADH_m_REV-rt3621</t>
  </si>
  <si>
    <t>RXN-GLUtps_e_FWD-rt0594</t>
  </si>
  <si>
    <t>RXN-GLUtps_e_REV-rt0594</t>
  </si>
  <si>
    <t>RXN-GLUtps_e_FWD-rt5861</t>
  </si>
  <si>
    <t>RXN-GLUtps_e_REV-rt5861</t>
  </si>
  <si>
    <t>RXN-GLUtps_v_FWD-rt0398</t>
  </si>
  <si>
    <t>RXN-GLUTRS_m_FWD-rt6197</t>
  </si>
  <si>
    <t>RXN-GLXt_c_e_FWD-UNKNOWN</t>
  </si>
  <si>
    <t>RXN-GLXt_c_e_REV-UNKNOWN</t>
  </si>
  <si>
    <t>RXN-GLXt_c_x_FWD-SPONT</t>
  </si>
  <si>
    <t>RXN-GLXt_c_x_REV-SPONT</t>
  </si>
  <si>
    <t>RXN-GLYAT_c_FWD-UNKNOWN</t>
  </si>
  <si>
    <t>RXN-GLYC3Pt_c_l_FWD-SPONT</t>
  </si>
  <si>
    <t>RXN-GLYC3Pt_c_l_REV-SPONT</t>
  </si>
  <si>
    <t>RXN-GLYC3Pt_c_m_FWD-SPONT</t>
  </si>
  <si>
    <t>RXN-GLYC3Pt_c_m_REV-SPONT</t>
  </si>
  <si>
    <t>RXN-GLYC3Pt_c_rm_REV-SPONT</t>
  </si>
  <si>
    <t>RXN-GLYC3Pt_c_x_FWD-UNKNOWN</t>
  </si>
  <si>
    <t>RXN-GLYC3Pt_c_x_REV-UNKNOWN</t>
  </si>
  <si>
    <t>RXN-GLYC3Pt_m_mm_FWD-SPONT</t>
  </si>
  <si>
    <t>RXN-GLYC3Pt_m_mm_REV-SPONT</t>
  </si>
  <si>
    <t>RXN-GLYCDy_c_FWD-rt3388</t>
  </si>
  <si>
    <t>RXN-GLYCK_c_FWD-rt1670</t>
  </si>
  <si>
    <t>RXN-GLYCL_m_REV-GCV123LPD1</t>
  </si>
  <si>
    <t>RXN-GLYCOGENt_c_v_FWD-SPONT</t>
  </si>
  <si>
    <t>RXN-GLYCt_c_l_FWD-SPONT</t>
  </si>
  <si>
    <t>RXN-GLYCt_c_l_REV-SPONT</t>
  </si>
  <si>
    <t>RXN-GLYCt_c_m_FWD-UNKNOWN</t>
  </si>
  <si>
    <t>RXN-GLYCtps_e_FWD-rt2336</t>
  </si>
  <si>
    <t>RXN-GLYCtps_e_REV-rt2336</t>
  </si>
  <si>
    <t>RXN-GLYGS_c_FWD-rt12285634</t>
  </si>
  <si>
    <t>RXN-GLYK_c_FWD-rt2654</t>
  </si>
  <si>
    <t>RXN-GLYOX_c_FWD-rt4673</t>
  </si>
  <si>
    <t>RXN-GLYOX_m_FWD-rt5195</t>
  </si>
  <si>
    <t>RXN-GLYt_c_m_FWD-rt0066</t>
  </si>
  <si>
    <t>RXN-GLYt_c_m_REV-rt0066</t>
  </si>
  <si>
    <t>RXN-GLYt_c_m_REV-rt4150</t>
  </si>
  <si>
    <t>RXN-GLYtps_e_FWD-rt0594</t>
  </si>
  <si>
    <t>RXN-GLYtps_e_REV-rt0594</t>
  </si>
  <si>
    <t>RXN-GLYtps_e_FWD-rt4390</t>
  </si>
  <si>
    <t>RXN-GLYtps_e_REV-rt4390</t>
  </si>
  <si>
    <t>RXN-GLYtps_e_FWD-rt5861</t>
  </si>
  <si>
    <t>RXN-GLYtps_e_REV-rt5861</t>
  </si>
  <si>
    <t>RXN-GMAND_c_FWD-rt2621</t>
  </si>
  <si>
    <t>RXN-GMAND_c_FWD-rt3255</t>
  </si>
  <si>
    <t>RXN-GND_c_FWD-rt6799</t>
  </si>
  <si>
    <t>RXN-GNK_c_FWD-rt8291</t>
  </si>
  <si>
    <t>RXN-GPIA1_c_FWD-GPIA1CPLX2</t>
  </si>
  <si>
    <t>RXN-GPIA10a_r_FWD-rt5724</t>
  </si>
  <si>
    <t>RXN-GPIA5_r_FWD-MCD4GPI14</t>
  </si>
  <si>
    <t>RXN-GPIA8b_r_FWD-rt0563</t>
  </si>
  <si>
    <t>RXN-GPIA8b_r_FWD-rt4069</t>
  </si>
  <si>
    <t>RXN-GSNK_c_FWD-UNKNOWN</t>
  </si>
  <si>
    <t>RXN-GSNt_c_e_FWD-SPONT</t>
  </si>
  <si>
    <t>RXN-GSNt_c_m_FWD-SPONT</t>
  </si>
  <si>
    <t>RXN-GTHO_c_FWD-GLR1GRX1</t>
  </si>
  <si>
    <t>RXN-GTHO_c_FWD-GLR1GRX2</t>
  </si>
  <si>
    <t>RXN-GTHO_c_FWD-GLR1GRX3</t>
  </si>
  <si>
    <t>RXN-GTHO_m_FWD-GLR1GRX5</t>
  </si>
  <si>
    <t>RXN-GTHOXt_c_FWD-UNKNOWN</t>
  </si>
  <si>
    <t>RXN-GTHP_c_FWD-rt0211</t>
  </si>
  <si>
    <t>RXN-GTHP_c_REV-rt0211</t>
  </si>
  <si>
    <t>RXN-GTHP_c_FWD-rt2565</t>
  </si>
  <si>
    <t>RXN-GTHP_c_REV-rt2565</t>
  </si>
  <si>
    <t>RXN-GTHP_c_FWD-rt8181</t>
  </si>
  <si>
    <t>RXN-GTHP_c_REV-rt8181</t>
  </si>
  <si>
    <t>RXN-GTHP_m_FWD-rt0422_m</t>
  </si>
  <si>
    <t>RXN-GTHP_m_REV-rt0422_m</t>
  </si>
  <si>
    <t>RXN-GTHP_m_FWD-rt0882</t>
  </si>
  <si>
    <t>RXN-GTHP_m_REV-rt0882</t>
  </si>
  <si>
    <t>RXN-GTHRDt_c_e_FWD-rt5171</t>
  </si>
  <si>
    <t>RXN-GTHRDt_c_v_FWD-rt4896</t>
  </si>
  <si>
    <t>RXN-GTHRDt_c_v_REV-rt4896</t>
  </si>
  <si>
    <t>RXN-GTHRDtabc_v_FWD-rt4896</t>
  </si>
  <si>
    <t>RXN-GTHS_c_FWD-rt1561</t>
  </si>
  <si>
    <t>RXN-GTMLT_c_FWD-rt1470</t>
  </si>
  <si>
    <t>RXN-GTPCI_c_FWD-rt1964</t>
  </si>
  <si>
    <t>RXN-GTPDPDP_c_FWD-rt1567</t>
  </si>
  <si>
    <t>RXN-GTPDPDP_c_FWD-rt6258</t>
  </si>
  <si>
    <t>RXN-GTPGDPtp_m_FWD-rt5389</t>
  </si>
  <si>
    <t>RXN-GUAD_1_c_FWD-rt0682</t>
  </si>
  <si>
    <t>RXN-GUAD_1_c_FWD-rt1340</t>
  </si>
  <si>
    <t>RXN-GUAD_1_c_FWD-rt3492</t>
  </si>
  <si>
    <t>RXN-GUAPRT_c_FWD-rt4077</t>
  </si>
  <si>
    <t>RXN-GUAPRT_c_FWD-rt7825</t>
  </si>
  <si>
    <t>RXN-GUAt_c_m_FWD-SPONT</t>
  </si>
  <si>
    <t>RXN-GUAt_c_m_REV-SPONT</t>
  </si>
  <si>
    <t>RXN-GUAtps_e_FWD-rt6190</t>
  </si>
  <si>
    <t>RXN-GUAtps_e_REV-rt6190</t>
  </si>
  <si>
    <t>RXN-H2O2t_c_n_FWD-SPONT</t>
  </si>
  <si>
    <t>RXN-H2O2t_c_n_REV-SPONT</t>
  </si>
  <si>
    <t>RXN-H2Ot_c_e_FWD-rt0646</t>
  </si>
  <si>
    <t>RXN-H2Ot_c_e_REV-rt0646</t>
  </si>
  <si>
    <t>RXN-H2Ot_c_e_FWD-rt5618</t>
  </si>
  <si>
    <t>RXN-H2Ot_c_en_FWD-SPONT</t>
  </si>
  <si>
    <t>RXN-H2Ot_c_en_REV-SPONT</t>
  </si>
  <si>
    <t>RXN-H2Ot_c_g_FWD-SPONT</t>
  </si>
  <si>
    <t>RXN-H2Ot_c_g_REV-SPONT</t>
  </si>
  <si>
    <t>RXN-H2Ot_c_gm_FWD-SPONT</t>
  </si>
  <si>
    <t>RXN-H2Ot_c_gm_REV-SPONT</t>
  </si>
  <si>
    <t>RXN-H2Ot_c_l_REV-SPONT</t>
  </si>
  <si>
    <t>RXN-H2Ot_c_m_FWD-SPONT</t>
  </si>
  <si>
    <t>RXN-H2Ot_c_mm_FWD-SPONT</t>
  </si>
  <si>
    <t>RXN-H2Ot_c_mm_REV-SPONT</t>
  </si>
  <si>
    <t>RXN-H2Ot_c_n_REV-SPONT</t>
  </si>
  <si>
    <t>RXN-H2Ot_c_r_FWD-SPONT</t>
  </si>
  <si>
    <t>RXN-H2Ot_c_rm_FWD-SPONT</t>
  </si>
  <si>
    <t>RXN-H2Ot_c_v_FWD-SPONT</t>
  </si>
  <si>
    <t>RXN-H2Ot_c_v_REV-SPONT</t>
  </si>
  <si>
    <t>RXN-H2Ot_c_vm_FWD-SPONT</t>
  </si>
  <si>
    <t>RXN-H2Ot_c_vm_REV-SPONT</t>
  </si>
  <si>
    <t>RXN-H2Ot_c_x_FWD-SPONT</t>
  </si>
  <si>
    <t>RXN-H2Ot_c_x_REV-SPONT</t>
  </si>
  <si>
    <t>RXN-HACD100i_m_FWD-rt2835</t>
  </si>
  <si>
    <t>RXN-HACD100i_x_FWD-rt2994</t>
  </si>
  <si>
    <t>RXN-HACD100i_x_FWD-rt7916_x</t>
  </si>
  <si>
    <t>RXN-HACD101ei_x_FWD-rt2994</t>
  </si>
  <si>
    <t>RXN-HACD101ei_x_FWD-rt7916_x</t>
  </si>
  <si>
    <t>RXN-HACD120i_m_FWD-rt2835</t>
  </si>
  <si>
    <t>RXN-HACD120i_x_FWD-rt2994</t>
  </si>
  <si>
    <t>RXN-HACD120i_x_FWD-rt7916_x</t>
  </si>
  <si>
    <t>RXN-HACD121ai_m_FWD-rt2835</t>
  </si>
  <si>
    <t>RXN-HACD121ai_x_FWD-rt2994</t>
  </si>
  <si>
    <t>RXN-HACD121ai_x_FWD-rt7916_x</t>
  </si>
  <si>
    <t>RXN-HACD121di_x_FWD-rt2994</t>
  </si>
  <si>
    <t>RXN-HACD121di_x_FWD-rt7916_x</t>
  </si>
  <si>
    <t>RXN-HACD122ei_x_FWD-rt2994</t>
  </si>
  <si>
    <t>RXN-HACD122ei_x_FWD-rt7916_x</t>
  </si>
  <si>
    <t>RXN-HACD140i_m_FWD-rt2835</t>
  </si>
  <si>
    <t>RXN-HACD140i_x_FWD-rt2994</t>
  </si>
  <si>
    <t>RXN-HACD140i_x_FWD-rt7916_x</t>
  </si>
  <si>
    <t>RXN-HACD141ai_m_FWD-rt2835</t>
  </si>
  <si>
    <t>RXN-HACD141ai_x_FWD-rt2994</t>
  </si>
  <si>
    <t>RXN-HACD141ai_x_FWD-rt7916_x</t>
  </si>
  <si>
    <t>RXN-HACD141bi_m_FWD-rt2835</t>
  </si>
  <si>
    <t>RXN-HACD141bi_x_FWD-rt2994</t>
  </si>
  <si>
    <t>RXN-HACD141bi_x_FWD-rt7916_x</t>
  </si>
  <si>
    <t>RXN-HACD142i_x_FWD-rt2994</t>
  </si>
  <si>
    <t>RXN-HACD142i_x_FWD-rt7916_x</t>
  </si>
  <si>
    <t>RXN-HACD143i_x_FWD-rt2994</t>
  </si>
  <si>
    <t>RXN-HACD143i_x_FWD-rt7916_x</t>
  </si>
  <si>
    <t>RXN-HACD160i_m_FWD-rt2835</t>
  </si>
  <si>
    <t>RXN-HACD160i_x_FWD-rt2994</t>
  </si>
  <si>
    <t>RXN-HACD160i_x_FWD-rt7916_x</t>
  </si>
  <si>
    <t>RXN-HACD161ai_m_FWD-rt2835</t>
  </si>
  <si>
    <t>RXN-HACD161ai_x_FWD-rt2994</t>
  </si>
  <si>
    <t>RXN-HACD161ai_x_FWD-rt7916_x</t>
  </si>
  <si>
    <t>RXN-HACD161bi_m_FWD-rt2835</t>
  </si>
  <si>
    <t>RXN-HACD161bi_x_FWD-rt2994</t>
  </si>
  <si>
    <t>RXN-HACD161bi_x_FWD-rt7916_x</t>
  </si>
  <si>
    <t>RXN-HACD162i_x_FWD-rt2994</t>
  </si>
  <si>
    <t>RXN-HACD162i_x_FWD-rt7916_x</t>
  </si>
  <si>
    <t>RXN-HACD163i_x_FWD-rt2994</t>
  </si>
  <si>
    <t>RXN-HACD163i_x_FWD-rt7916_x</t>
  </si>
  <si>
    <t>RXN-HACD180i_m_FWD-rt2835</t>
  </si>
  <si>
    <t>RXN-HACD180i_x_FWD-rt2994</t>
  </si>
  <si>
    <t>RXN-HACD180i_x_FWD-rt7916_x</t>
  </si>
  <si>
    <t>RXN-HACD181ai_m_FWD-rt2835</t>
  </si>
  <si>
    <t>RXN-HACD181ai_x_FWD-rt2994</t>
  </si>
  <si>
    <t>RXN-HACD181ai_x_FWD-rt7916_x</t>
  </si>
  <si>
    <t>RXN-HACD182i_x_FWD-rt2994</t>
  </si>
  <si>
    <t>RXN-HACD182i_x_FWD-rt7916_x</t>
  </si>
  <si>
    <t>RXN-HACD183i_x_FWD-rt2994</t>
  </si>
  <si>
    <t>RXN-HACD183i_x_FWD-rt7916_x</t>
  </si>
  <si>
    <t>RXN-HACD200i_x_FWD-rt2994</t>
  </si>
  <si>
    <t>RXN-HACD200i_x_FWD-rt7916_x</t>
  </si>
  <si>
    <t>RXN-HACD220i_x_FWD-rt2994</t>
  </si>
  <si>
    <t>RXN-HACD220i_x_FWD-rt7916_x</t>
  </si>
  <si>
    <t>RXN-HACD240i_x_FWD-rt2994</t>
  </si>
  <si>
    <t>RXN-HACD240i_x_FWD-rt7916_x</t>
  </si>
  <si>
    <t>RXN-HACD260i_x_FWD-rt2994</t>
  </si>
  <si>
    <t>RXN-HACD260i_x_FWD-rt7916_x</t>
  </si>
  <si>
    <t>RXN-HACD40i_m_FWD-rt2835</t>
  </si>
  <si>
    <t>RXN-HACD40i_x_FWD-rt2994</t>
  </si>
  <si>
    <t>RXN-HACD40i_x_FWD-rt7916_x</t>
  </si>
  <si>
    <t>RXN-HACD40y_c_FWD-rt6812</t>
  </si>
  <si>
    <t>RXN-HACD40y_c_REV-rt6812</t>
  </si>
  <si>
    <t>RXN-HACD60i_m_FWD-rt2835</t>
  </si>
  <si>
    <t>RXN-HACD60i_x_FWD-rt2994</t>
  </si>
  <si>
    <t>RXN-HACD60i_x_FWD-rt7916_x</t>
  </si>
  <si>
    <t>RXN-HACD80i_m_FWD-rt2835</t>
  </si>
  <si>
    <t>RXN-HACD80i_x_FWD-rt2994</t>
  </si>
  <si>
    <t>RXN-HACD80i_x_FWD-rt7916_x</t>
  </si>
  <si>
    <t>RXN-HACDm40_c_FWD-rt7916_c</t>
  </si>
  <si>
    <t>RXN-HACDm40_c_REV-rt7916_c</t>
  </si>
  <si>
    <t>RXN-HACNH_m_REV-rt3256</t>
  </si>
  <si>
    <t>RXN-HACNH_m_FWD-rt6232</t>
  </si>
  <si>
    <t>RXN-HACNH_m_REV-rt6232</t>
  </si>
  <si>
    <t>RXN-HACNH_m_REV-rt7648</t>
  </si>
  <si>
    <t>RXN-HCITR_m_REV-rt7648</t>
  </si>
  <si>
    <t>RXN-HCITS_n_FWD-rt6488_n</t>
  </si>
  <si>
    <t>RXN-HCO3E_c_FWD-rt4213</t>
  </si>
  <si>
    <t>RXN-HCO3E_c_REV-rt4213</t>
  </si>
  <si>
    <t>RXN-HCO3E_e_FWD-UNKNOWN</t>
  </si>
  <si>
    <t>RXN-HCO3E_e_REV-UNKNOWN</t>
  </si>
  <si>
    <t>RXN-HCO3E_m_FWD-UNKNOWN</t>
  </si>
  <si>
    <t>RXN-HCO3E_m_REV-UNKNOWN</t>
  </si>
  <si>
    <t>RXN-HCO3E_n_REV-UNKNOWN</t>
  </si>
  <si>
    <t>RXN-HCO3t_c_n_FWD-SPONT</t>
  </si>
  <si>
    <t>RXN-HCYSMT_c_FWD-rt7391</t>
  </si>
  <si>
    <t>RXN-HDCAt_c_e_FWD-rt15442799</t>
  </si>
  <si>
    <t>RXN-HDCAt_c_e_REV-rt15442799</t>
  </si>
  <si>
    <t>RXN-HDCAt_c_en_FWD-SPONT</t>
  </si>
  <si>
    <t>RXN-HDCAt_c_en_REV-SPONT</t>
  </si>
  <si>
    <t>RXN-HDCAt_c_l_REV-SPONT</t>
  </si>
  <si>
    <t>RXN-HDCAt_c_mm_FWD-SPONT</t>
  </si>
  <si>
    <t>RXN-HDCAt_c_mm_REV-SPONT</t>
  </si>
  <si>
    <t>RXN-HDCAt_c_rm_FWD-SPONT</t>
  </si>
  <si>
    <t>RXN-HDCEAt_c_e_FWD-rt15442799</t>
  </si>
  <si>
    <t>RXN-HDCEAt_c_e_REV-rt15442799</t>
  </si>
  <si>
    <t>RXN-HDCEAt_c_en_FWD-SPONT</t>
  </si>
  <si>
    <t>RXN-HDCEAt_c_en_REV-SPONT</t>
  </si>
  <si>
    <t>RXN-HDCEAt_c_l_FWD-SPONT</t>
  </si>
  <si>
    <t>RXN-HDCEAt_c_l_REV-SPONT</t>
  </si>
  <si>
    <t>RXN-HDCEAt_c_rm_FWD-SPONT</t>
  </si>
  <si>
    <t>RXN-HDCEAt_c_rm_REV-SPONT</t>
  </si>
  <si>
    <t>RXN-HDCOAt_c_l_FWD-SPONT</t>
  </si>
  <si>
    <t>RXN-HDCOAt_c_l_REV-SPONT</t>
  </si>
  <si>
    <t>RXN-HDCOAt_c_mm_FWD-SPONT</t>
  </si>
  <si>
    <t>RXN-HDCOAt_c_mm_REV-SPONT</t>
  </si>
  <si>
    <t>RXN-HDCOAt_c_rm_FWD-SPONT</t>
  </si>
  <si>
    <t>RXN-HDCOAt_c_rm_REV-SPONT</t>
  </si>
  <si>
    <t>RXN-HEMEAt_c_m_REV-SPONT</t>
  </si>
  <si>
    <t>RXN-HETZK_c_FWD-rt7845</t>
  </si>
  <si>
    <t>RXN-HEX1_c_FWD-rt3614</t>
  </si>
  <si>
    <t>RXN-HEX4_c_FWD-rt3614</t>
  </si>
  <si>
    <t>RXN-HEX7_c_FWD-rt3614</t>
  </si>
  <si>
    <t>RXN-HEX7b_c_FWD-rt3614</t>
  </si>
  <si>
    <t>RXN-HEX7b_c_REV-rt3614</t>
  </si>
  <si>
    <t>RXN-HGENDO_c_FWD-rt7338</t>
  </si>
  <si>
    <t>RXN-HIBH_m_FWD-rt6850</t>
  </si>
  <si>
    <t>RXN-HIBH_m_REV-rt6850</t>
  </si>
  <si>
    <t>RXN-HIBTD_c_FWD-rt5326</t>
  </si>
  <si>
    <t>RXN-HIBTD_c_REV-rt5326</t>
  </si>
  <si>
    <t>RXN-HISt_c_m_FWD-UNKNOWN</t>
  </si>
  <si>
    <t>RXN-HIStpa_v_FWD-rt0111</t>
  </si>
  <si>
    <t>RXN-HIStpa_v_FWD-rt1949</t>
  </si>
  <si>
    <t>RXN-HISTRS_m_FWD-rt0207_m</t>
  </si>
  <si>
    <t>RXN-HLYSMT_m_FWD-rt1397</t>
  </si>
  <si>
    <t>RXN-HLYSMT_m_FWD-rt1965</t>
  </si>
  <si>
    <t>RXN-HLYSMT_m_FWD-rt2181</t>
  </si>
  <si>
    <t>RXN-HLYSMT_m_FWD-rt2220</t>
  </si>
  <si>
    <t>RXN-HLYSMT_m_FWD-rt4178</t>
  </si>
  <si>
    <t>RXN-HLYSMT_m_FWD-rt6162</t>
  </si>
  <si>
    <t>RXN-HLYSMT_m_FWD-rt6500</t>
  </si>
  <si>
    <t>RXN-HMGCOAS_m_FWD-rt3754_m</t>
  </si>
  <si>
    <t>RXN-HMGCOAt_c_m_FWD-SPONT</t>
  </si>
  <si>
    <t>RXN-HMGCOAt_c_m_REV-SPONT</t>
  </si>
  <si>
    <t>RXN-HMPK1_c_FWD-rt4410</t>
  </si>
  <si>
    <t>RXN-HOMt_c_e_FWD-SPONT</t>
  </si>
  <si>
    <t>RXN-HOMt_c_e_REV-SPONT</t>
  </si>
  <si>
    <t>RXN-HPPK2_m_FWD-rt6009</t>
  </si>
  <si>
    <t>RXN-HPRORy_c_FWD-rt5064</t>
  </si>
  <si>
    <t>RXN-HQLOR_c_FWD-rt3938</t>
  </si>
  <si>
    <t>RXN-HSDx_c_FWD-rt8370</t>
  </si>
  <si>
    <t>RXN-HSDy_c_FWD-rt3712</t>
  </si>
  <si>
    <t>RXN-HSDy_c_FWD-rt8370</t>
  </si>
  <si>
    <t>RXN-Ht_c_e_FWD-SPONT</t>
  </si>
  <si>
    <t>RXN-Ht_c_en_FWD-SPONT</t>
  </si>
  <si>
    <t>RXN-Ht_c_en_REV-SPONT</t>
  </si>
  <si>
    <t>RXN-Ht_c_g_FWD-SPONT</t>
  </si>
  <si>
    <t>RXN-Ht_c_gm_REV-SPONT</t>
  </si>
  <si>
    <t>RXN-Ht_c_l_FWD-SPONT</t>
  </si>
  <si>
    <t>RXN-Ht_c_m_FWD-SPONT</t>
  </si>
  <si>
    <t>RXN-Ht_c_n_FWD-SPONT</t>
  </si>
  <si>
    <t>RXN-Ht_c_r_FWD-SPONT</t>
  </si>
  <si>
    <t>RXN-Ht_c_rm_REV-SPONT</t>
  </si>
  <si>
    <t>RXN-Ht_c_v_FWD-SPONT</t>
  </si>
  <si>
    <t>RXN-Ht_c_v_REV-SPONT</t>
  </si>
  <si>
    <t>RXN-Ht_c_vm_FWD-SPONT</t>
  </si>
  <si>
    <t>RXN-Ht_c_vm_REV-SPONT</t>
  </si>
  <si>
    <t>RXN-Ht_c_x_FWD-SPONT</t>
  </si>
  <si>
    <t>RXN-Ht_c_x_REV-SPONT</t>
  </si>
  <si>
    <t>RXN-Ht_m_mm_FWD-SPONT</t>
  </si>
  <si>
    <t>RXN-Ht_m_mm_REV-SPONT</t>
  </si>
  <si>
    <t>RXN-HXAND_c_FWD-rt7594</t>
  </si>
  <si>
    <t>RXN-HXAND_c_REV-rt7594</t>
  </si>
  <si>
    <t>RXN-HXANt_c_e_FWD-SPONT</t>
  </si>
  <si>
    <t>RXN-HXANt_c_e_REV-SPONT</t>
  </si>
  <si>
    <t>RXN-HXAt_c_e_FWD-UNKNOWN</t>
  </si>
  <si>
    <t>RXN-HXAt_c_e_REV-UNKNOWN</t>
  </si>
  <si>
    <t>RXN-HXAt_c_x_FWD-SPONT</t>
  </si>
  <si>
    <t>RXN-HXAt_c_x_REV-SPONT</t>
  </si>
  <si>
    <t>RXN-HXCAt_c_e_FWD-UNKNOWN</t>
  </si>
  <si>
    <t>RXN-HXCAt_c_e_REV-UNKNOWN</t>
  </si>
  <si>
    <t>RXN-HXCAt_c_rm_FWD-UNKNOWN</t>
  </si>
  <si>
    <t>RXN-HXCAt_c_rm_REV-UNKNOWN</t>
  </si>
  <si>
    <t>RXN-HXCAt_en_rm_FWD-SPONT</t>
  </si>
  <si>
    <t>RXN-HXCAt_en_rm_REV-SPONT</t>
  </si>
  <si>
    <t>RXN-HXCAt_l_rm_FWD-SPONT</t>
  </si>
  <si>
    <t>RXN-HXCAt_l_rm_REV-SPONT</t>
  </si>
  <si>
    <t>RXN-HXCAt_r_rm_FWD-SPONT</t>
  </si>
  <si>
    <t>RXN-HXCAt_r_rm_REV-SPONT</t>
  </si>
  <si>
    <t>RXN-HXCCOAt_c_en_FWD-SPONT</t>
  </si>
  <si>
    <t>RXN-HXCCOAt_c_en_REV-SPONT</t>
  </si>
  <si>
    <t>RXN-HXCCOAt_c_l_FWD-SPONT</t>
  </si>
  <si>
    <t>RXN-HXCCOAt_c_l_REV-SPONT</t>
  </si>
  <si>
    <t>RXN-HXCCOAt_c_r_REV-SPONT</t>
  </si>
  <si>
    <t>RXN-HXCCOAt_c_rm_FWD-SPONT</t>
  </si>
  <si>
    <t>RXN-HYPOE_c_FWD-UNKNOWN</t>
  </si>
  <si>
    <t>RXN-IAMACt_c_e_FWD-SPONT</t>
  </si>
  <si>
    <t>RXN-IAMOHt_c_e_FWD-SPONT</t>
  </si>
  <si>
    <t>RXN-IAMOHt_c_e_REV-SPONT</t>
  </si>
  <si>
    <t>RXN-IAMOHt_c_m_FWD-SPONT</t>
  </si>
  <si>
    <t>RXN-IAMOHt_c_m_REV-SPONT</t>
  </si>
  <si>
    <t>RXN-IBTALDt_c_e_FWD-SPONT</t>
  </si>
  <si>
    <t>RXN-IBTALDt_c_e_REV-SPONT</t>
  </si>
  <si>
    <t>RXN-IBTALDt_c_m_FWD-SPONT</t>
  </si>
  <si>
    <t>RXN-IBTALDt_c_m_REV-SPONT</t>
  </si>
  <si>
    <t>RXN-IBUTACt_c_e_FWD-SPONT</t>
  </si>
  <si>
    <t>RXN-IBUTOHt_c_e_FWD-SPONT</t>
  </si>
  <si>
    <t>RXN-IBUTOHt_c_e_REV-SPONT</t>
  </si>
  <si>
    <t>RXN-IBUTOHt_c_m_FWD-SPONT</t>
  </si>
  <si>
    <t>RXN-IBUTOHt_c_m_REV-SPONT</t>
  </si>
  <si>
    <t>RXN-ICL_1_c_FWD-rt5654_c</t>
  </si>
  <si>
    <t>RXN-ICOSCOAt_c_en_FWD-SPONT</t>
  </si>
  <si>
    <t>RXN-ICOSCOAt_c_en_REV-SPONT</t>
  </si>
  <si>
    <t>RXN-ICOSCOAt_c_rm_FWD-SPONT</t>
  </si>
  <si>
    <t>RXN-ICOSCOAt_c_rm_REV-SPONT</t>
  </si>
  <si>
    <t>RXN-ID3ACALDt_c_e_FWD-SPONT</t>
  </si>
  <si>
    <t>RXN-ID3ACALDt_c_e_REV-SPONT</t>
  </si>
  <si>
    <t>RXN-ID3ACALDt_c_m_FWD-SPONT</t>
  </si>
  <si>
    <t>RXN-ID3ACALDt_c_m_REV-SPONT</t>
  </si>
  <si>
    <t>RXN-ILEt_c_v_FWD-rt6501</t>
  </si>
  <si>
    <t>RXN-ILETA_c_FWD-rt5646</t>
  </si>
  <si>
    <t>RXN-ILETA_c_REV-rt5646</t>
  </si>
  <si>
    <t>RXN-ILETA_c_FWD-rt6485</t>
  </si>
  <si>
    <t>RXN-ILETA_c_REV-rt6485</t>
  </si>
  <si>
    <t>RXN-ILETA_m_FWD-rt6242_m</t>
  </si>
  <si>
    <t>RXN-ILEtpa_v_FWD-rt7819</t>
  </si>
  <si>
    <t>RXN-ILEtps_v_FWD-rt4375</t>
  </si>
  <si>
    <t>RXN-ILETRS_m_FWD-rt7188</t>
  </si>
  <si>
    <t>RXN-IMPC_c_REV-rt4053</t>
  </si>
  <si>
    <t>RXN-IND3ACt_c_m_FWD-SPONT</t>
  </si>
  <si>
    <t>RXN-IND3ACt_c_m_REV-SPONT</t>
  </si>
  <si>
    <t>RXN-IND3ETHt_c_e_FWD-SPONT</t>
  </si>
  <si>
    <t>RXN-IND3ETHt_c_e_REV-SPONT</t>
  </si>
  <si>
    <t>RXN-IND3ETHt_c_m_FWD-SPONT</t>
  </si>
  <si>
    <t>RXN-IND3ETHt_c_m_REV-SPONT</t>
  </si>
  <si>
    <t>RXN-INDPYRD_c_FWD-rt7423</t>
  </si>
  <si>
    <t>RXN-INO3GALT_c_FWD-rt5713</t>
  </si>
  <si>
    <t>RXN-INO3GALT_c_REV-rt5713</t>
  </si>
  <si>
    <t>RXN-INO3GALT_c_FWD-rt5966</t>
  </si>
  <si>
    <t>RXN-INO3GALT_c_REV-rt5966</t>
  </si>
  <si>
    <t>RXN-INOSHP3H_v_FWD-rt2517_v</t>
  </si>
  <si>
    <t>RXN-INOSHPt_c_n_FWD-SPONT</t>
  </si>
  <si>
    <t>RXN-INOSHPt_c_n_REV-SPONT</t>
  </si>
  <si>
    <t>RXN-INOSTt_c_rm_REV-SPONT</t>
  </si>
  <si>
    <t>RXN-INOSTtps_e_FWD-rt4674</t>
  </si>
  <si>
    <t>RXN-INSK_c_FWD-UNKNOWN</t>
  </si>
  <si>
    <t>RXN-INSt_c_e_FWD-SPONT</t>
  </si>
  <si>
    <t>RXN-IPCt_g_r_FWD-SPONT</t>
  </si>
  <si>
    <t>RXN-IPCt_g_r_REV-SPONT</t>
  </si>
  <si>
    <t>RXN-IPDDI_c_REV-rt7835</t>
  </si>
  <si>
    <t>RXN-IPDPt_c_l_FWD-UNKNOWN</t>
  </si>
  <si>
    <t>RXN-IPDPt_c_m_FWD-SPONT</t>
  </si>
  <si>
    <t>RXN-IPDPt_c_m_REV-SPONT</t>
  </si>
  <si>
    <t>RXN-IPK2_n_FWD-rt4892</t>
  </si>
  <si>
    <t>RXN-IPK3_n_FWD-rt4892</t>
  </si>
  <si>
    <t>RXN-IPK4_n_FWD-rt4892</t>
  </si>
  <si>
    <t>RXN-IPK5_n_FWD-rt4892</t>
  </si>
  <si>
    <t>RXN-IPPMIa_c_FWD-rt6546</t>
  </si>
  <si>
    <t>RXN-IPPMIb_c_FWD-rt6546</t>
  </si>
  <si>
    <t>RXN-IPPYP1_c_FWD-rt1395</t>
  </si>
  <si>
    <t>RXN-IPPYP2_c_FWD-rt1973</t>
  </si>
  <si>
    <t>RXN-IPPYP3_c_FWD-rt1973</t>
  </si>
  <si>
    <t>RXN-IPPYP4_c_FWD-rt1395</t>
  </si>
  <si>
    <t>RXN-IPT_g_FWD-rt4804</t>
  </si>
  <si>
    <t>RXN-ITCOAL_m_FWD-LSC12</t>
  </si>
  <si>
    <t>RXN-ITCOAL_m_REV-LSC12</t>
  </si>
  <si>
    <t>RXN-Kt_c_m_FWD-rt7131</t>
  </si>
  <si>
    <t>RXN-Kt_c_m_REV-rt7131</t>
  </si>
  <si>
    <t>RXN-Ktps_e_FWD-rt2101_e</t>
  </si>
  <si>
    <t>RXN-KYN_c_FWD-rt0357</t>
  </si>
  <si>
    <t>RXN-KYNAT2_c_FWD-rt0172</t>
  </si>
  <si>
    <t>RXN-KYNAT2_c_REV-rt0172</t>
  </si>
  <si>
    <t>RXN-KYNAT2_c_FWD-rt4039</t>
  </si>
  <si>
    <t>RXN-KYNAT2_c_REV-rt4039</t>
  </si>
  <si>
    <t>RXN-LACDtps_c_FWD-rt1816_c</t>
  </si>
  <si>
    <t>RXN-LACDtps_c_REV-rt1816_c</t>
  </si>
  <si>
    <t>RXN-LACLtps_c_FWD-rt1816_c</t>
  </si>
  <si>
    <t>RXN-LACPYRt_c_m_FWD-SPONT</t>
  </si>
  <si>
    <t>RXN-LACt_c_m_FWD-rt1816_m</t>
  </si>
  <si>
    <t>RXN-LACt_c_m_REV-rt1816_m</t>
  </si>
  <si>
    <t>RXN-LALDO3_c_FWD-rt3783</t>
  </si>
  <si>
    <t>RXN-LANOSTt_c_e_FWD-rt6543</t>
  </si>
  <si>
    <t>RXN-LANOSTt_c_e_REV-rt6543</t>
  </si>
  <si>
    <t>RXN-LANOSTt_c_rm_FWD-SPONT</t>
  </si>
  <si>
    <t>RXN-LANOSTt_c_rm_REV-SPONT</t>
  </si>
  <si>
    <t>RXN-LANOSTt_l_rm_FWD-SPONT</t>
  </si>
  <si>
    <t>RXN-LANOSTt_l_rm_REV-SPONT</t>
  </si>
  <si>
    <t>RXN-LCADi_c_FWD-rt3783</t>
  </si>
  <si>
    <t>RXN-LCYSTAT_c_FWD-rt1784_c</t>
  </si>
  <si>
    <t>RXN-LCYSTAT_c_REV-rt1784_c</t>
  </si>
  <si>
    <t>RXN-LDH_L_x_FWD-rt5258_x</t>
  </si>
  <si>
    <t>RXN-LEUt_c_v_FWD-rt6501</t>
  </si>
  <si>
    <t>RXN-LEUTA_c_FWD-rt5646</t>
  </si>
  <si>
    <t>RXN-LEUTA_c_REV-rt5646</t>
  </si>
  <si>
    <t>RXN-LEUTA_c_FWD-rt6485</t>
  </si>
  <si>
    <t>RXN-LEUTA_m_FWD-rt6242_m</t>
  </si>
  <si>
    <t>RXN-LEUTA_m_REV-rt6242_m</t>
  </si>
  <si>
    <t>RXN-LEUtpa_v_FWD-rt7819</t>
  </si>
  <si>
    <t>RXN-LEUtps_v_FWD-rt4375</t>
  </si>
  <si>
    <t>RXN-LGTHL_c_FWD-rt4897</t>
  </si>
  <si>
    <t>RXN-LGTHL_c_FWD-rt8152</t>
  </si>
  <si>
    <t>RXN-LINOCOAt_c_l_REV-UNKNOWN</t>
  </si>
  <si>
    <t>RXN-LINOCOAt_c_rm_FWD-UNKNOWN</t>
  </si>
  <si>
    <t>RXN-LINOEAt_c_l_FWD-UNKNOWN</t>
  </si>
  <si>
    <t>RXN-LINOEAt_c_l_REV-UNKNOWN</t>
  </si>
  <si>
    <t>RXN-LINOLENt_c_l_FWD-UNKNOWN</t>
  </si>
  <si>
    <t>RXN-LINOLENt_c_l_REV-UNKNOWN</t>
  </si>
  <si>
    <t>RXN-LINOLNCOAt_c_l_REV-UNKNOWN</t>
  </si>
  <si>
    <t>RXN-LINOLNCOAt_c_rm_FWD-UNKNOWN</t>
  </si>
  <si>
    <t>RXN-LLFC2O_c_FWD-rt0745</t>
  </si>
  <si>
    <t>RXN-LLFC2O_c_FWD-rt8239</t>
  </si>
  <si>
    <t>RXN-LPAP_vm_FWD-rt4719</t>
  </si>
  <si>
    <t>RXN-LPCAT_mm_FWD-rt8106</t>
  </si>
  <si>
    <t>RXN-LPIAT_rm_FWD-rt1153</t>
  </si>
  <si>
    <t>RXN-LSERDHi_c_FWD-rt1844</t>
  </si>
  <si>
    <t>RXN-LTA4H_c_FWD-rt2643_c</t>
  </si>
  <si>
    <t>RXN-LTA4H_c_REV-rt2643_c</t>
  </si>
  <si>
    <t>RXN-LTA4H_n_FWD-rt2643_n</t>
  </si>
  <si>
    <t>RXN-LTA4H_n_REV-rt2643_n</t>
  </si>
  <si>
    <t>RXN-LTA4H2_c_FWD-rt2643_c</t>
  </si>
  <si>
    <t>RXN-LTA4H2_c_REV-rt2643_c</t>
  </si>
  <si>
    <t>RXN-LTA4H2_n_FWD-rt2643_n</t>
  </si>
  <si>
    <t>RXN-LTA4H2_n_REV-rt2643_n</t>
  </si>
  <si>
    <t>RXN-LTA4H3_c_FWD-rt2643_c</t>
  </si>
  <si>
    <t>RXN-LTA4H3_c_REV-rt2643_c</t>
  </si>
  <si>
    <t>RXN-LTA4H3_n_FWD-rt2643_n</t>
  </si>
  <si>
    <t>RXN-LTA4H3_n_REV-rt2643_n</t>
  </si>
  <si>
    <t>RXN-LYSN6MOX_c_FWD-rt2880</t>
  </si>
  <si>
    <t>RXN-LYSt_c_m_FWD-UNKNOWN</t>
  </si>
  <si>
    <t>RXN-LYStpa_v_FWD-rt0111</t>
  </si>
  <si>
    <t>RXN-LYStpa_v_FWD-rt1949</t>
  </si>
  <si>
    <t>RXN-LYStps_e_FWD-rt5861</t>
  </si>
  <si>
    <t>RXN-LYStps_e_REV-rt5861</t>
  </si>
  <si>
    <t>RXN-M1PS_c_FWD-rt1768</t>
  </si>
  <si>
    <t>RXN-MACACI_c_FWD-rt0063</t>
  </si>
  <si>
    <t>RXN-MACACI_c_REV-rt0063</t>
  </si>
  <si>
    <t>RXN-MACACI_c_FWD-rt3852</t>
  </si>
  <si>
    <t>RXN-MACACI_c_REV-rt3852</t>
  </si>
  <si>
    <t>RXN-MAGL_l_FWD-rt1360</t>
  </si>
  <si>
    <t>RXN-MAGL_m_FWD-UNKNOWN</t>
  </si>
  <si>
    <t>RXN-MALCOAt_c_rm_REV-SPONT</t>
  </si>
  <si>
    <t>RXN-MALOAAta_x_FWD-SPONT</t>
  </si>
  <si>
    <t>RXN-MALOAAta_x_REV-SPONT</t>
  </si>
  <si>
    <t>RXN-MALS_c_FWD-rt1089</t>
  </si>
  <si>
    <t>RXN-MALT_c_FWD-rt0767</t>
  </si>
  <si>
    <t>RXN-MALt_c_e_FWD-SPONT</t>
  </si>
  <si>
    <t>RXN-MALt_c_e_REV-SPONT</t>
  </si>
  <si>
    <t>RXN-MALt2_m_FWD-rt5142</t>
  </si>
  <si>
    <t>RXN-MALTtps_e_FWD-rt0769</t>
  </si>
  <si>
    <t>RXN-MAN6PI_c_FWD-rt0239</t>
  </si>
  <si>
    <t>RXN-MANNAN14H_c_FWD-rt0045</t>
  </si>
  <si>
    <t>RXN-MANNANH_c_FWD-rt2404</t>
  </si>
  <si>
    <t>RXN-MANNANH_c_REV-rt2404</t>
  </si>
  <si>
    <t>RXN-MANNANH_e_FWD-rt0564_e</t>
  </si>
  <si>
    <t>RXN-MANNANH_e_REV-rt0564_e</t>
  </si>
  <si>
    <t>RXN-MANNANH_e_FWD-rt2416</t>
  </si>
  <si>
    <t>RXN-MANNANH_e_REV-rt2416</t>
  </si>
  <si>
    <t>RXN-MANNANH_e_FWD-rt2418</t>
  </si>
  <si>
    <t>RXN-MANNANH_e_REV-rt2418</t>
  </si>
  <si>
    <t>RXN-MANNANH_e_FWD-rt6980</t>
  </si>
  <si>
    <t>RXN-MANNANH_e_REV-rt6980</t>
  </si>
  <si>
    <t>RXN-MANNANH_e_FWD-rt7383</t>
  </si>
  <si>
    <t>RXN-MANNANH_e_REV-rt7383</t>
  </si>
  <si>
    <t>RXN-MANNANt_c_r_FWD-SPONT</t>
  </si>
  <si>
    <t>RXN-MANNANt_c_r_REV-SPONT</t>
  </si>
  <si>
    <t>RXN-MANt_c_g_FWD-UNKNOWN</t>
  </si>
  <si>
    <t>RXN-MANt_c_g_REV-UNKNOWN</t>
  </si>
  <si>
    <t>RXN-MANtps_e_FWD-rt1375</t>
  </si>
  <si>
    <t>RXN-MANtps_e_FWD-rt1480</t>
  </si>
  <si>
    <t>RXN-MANtps_e_FWD-rt2496</t>
  </si>
  <si>
    <t>RXN-MANtps_e_FWD-rt2707</t>
  </si>
  <si>
    <t>RXN-MANtps_e_FWD-rt2833</t>
  </si>
  <si>
    <t>RXN-MANtps_e_FWD-rt3556</t>
  </si>
  <si>
    <t>RXN-MANtps_e_FWD-rt7817</t>
  </si>
  <si>
    <t>RXN-MASCBRx_c_FWD-rt1779</t>
  </si>
  <si>
    <t>RXN-MCCC_m_FWD-rt44997326</t>
  </si>
  <si>
    <t>RXN-MCITL2_m_FWD-rt5654_m</t>
  </si>
  <si>
    <t>RXN-MCITL2_m_FWD-rt5794</t>
  </si>
  <si>
    <t>RXN-MCITS_m_FWD-rt2960</t>
  </si>
  <si>
    <t>RXN-MCITS_m_FWD-rt2963</t>
  </si>
  <si>
    <t>RXN-MCOATA_c_FWD-rt0409</t>
  </si>
  <si>
    <t>RXN-MCOATA_m_FWD-ACP1MCT1</t>
  </si>
  <si>
    <t>RXN-MCOATA_m_REV-ACP1MCT1</t>
  </si>
  <si>
    <t>RXN-MDH_c_FWD-rt2246</t>
  </si>
  <si>
    <t>RXN-MDH_m_REV-rt2810</t>
  </si>
  <si>
    <t>RXN-MDLDH_x_FWD-rt5416</t>
  </si>
  <si>
    <t>RXN-MDLDH_x_REV-rt5416</t>
  </si>
  <si>
    <t>RXN-ME2_c_FWD-rt4393</t>
  </si>
  <si>
    <t>RXN-MERLACOR_c_FWD-rt5258_c</t>
  </si>
  <si>
    <t>RXN-MERLACOR_c_REV-rt5258_c</t>
  </si>
  <si>
    <t>RXN-METB1_c_FWD-rt3095</t>
  </si>
  <si>
    <t>RXN-METB1_c_FWD-rt8374</t>
  </si>
  <si>
    <t>RXN-METt_c_m_FWD-UNKNOWN</t>
  </si>
  <si>
    <t>RXN-METtps_e_FWD-rt3257_e</t>
  </si>
  <si>
    <t>RXN-METtps_e_REV-rt3257_e</t>
  </si>
  <si>
    <t>RXN-METtps_e_FWD-rt5861</t>
  </si>
  <si>
    <t>RXN-METtps_e_REV-rt5861</t>
  </si>
  <si>
    <t>RXN-METTRS_m_FWD-rt7150</t>
  </si>
  <si>
    <t>RXN-MEVK2_c_FWD-rt0390</t>
  </si>
  <si>
    <t>RXN-MEVK3_c_FWD-rt0390</t>
  </si>
  <si>
    <t>RXN-MEVK4_c_FWD-rt0390</t>
  </si>
  <si>
    <t>RXN-MEVt_c_e_FWD-SPONT</t>
  </si>
  <si>
    <t>RXN-MEVt_c_e_REV-SPONT</t>
  </si>
  <si>
    <t>RXN-MGCH_m_FWD-rt7760</t>
  </si>
  <si>
    <t>RXN-MGCH_m_REV-rt7760</t>
  </si>
  <si>
    <t>RXN-MGSA_c_FWD-UNKNOWN</t>
  </si>
  <si>
    <t>RXN-MHPGLUT_c_FWD-rt1457</t>
  </si>
  <si>
    <t>RXN-MI13456Pt_c_n_FWD-SPONT</t>
  </si>
  <si>
    <t>RXN-MI13456Pt_c_n_REV-SPONT</t>
  </si>
  <si>
    <t>RXN-MI134PPH_c_FWD-rt6885</t>
  </si>
  <si>
    <t>RXN-MI134PPH_c_REV-rt6885</t>
  </si>
  <si>
    <t>RXN-MI1PP_c_FWD-rt5340</t>
  </si>
  <si>
    <t>RXN-MI1PP_c_FWD-rt8001</t>
  </si>
  <si>
    <t>RXN-MI1Pt_c_r_FWD-SPONT</t>
  </si>
  <si>
    <t>RXN-MI1Pt_c_r_REV-SPONT</t>
  </si>
  <si>
    <t>RXN-MIP2Ct_g_r_FWD-SPONT</t>
  </si>
  <si>
    <t>RXN-MIP2Ct_g_r_REV-SPONT</t>
  </si>
  <si>
    <t>RXN-MIPCS_g_FWD-rt8085</t>
  </si>
  <si>
    <t>RXN-MIPCt_g_r_FWD-SPONT</t>
  </si>
  <si>
    <t>RXN-MIPCt_g_r_REV-SPONT</t>
  </si>
  <si>
    <t>RXN-MOBDt_c_e_FWD-UNKNOWN</t>
  </si>
  <si>
    <t>RXN-MPYRCNST_c_FWD-rt7838</t>
  </si>
  <si>
    <t>RXN-MPYRCNST_c_REV-rt7838</t>
  </si>
  <si>
    <t>RXN-MTHFC_c_FWD-UNKNOWN</t>
  </si>
  <si>
    <t>RXN-MTHFC_c_REV-UNKNOWN</t>
  </si>
  <si>
    <t>RXN-MTHFC_m_FWD-rt6998</t>
  </si>
  <si>
    <t>RXN-MTHFC_m_REV-rt6998</t>
  </si>
  <si>
    <t>RXN-MTHFD_c_FWD-rt6998</t>
  </si>
  <si>
    <t>RXN-MTHFD_c_REV-rt6998</t>
  </si>
  <si>
    <t>RXN-MTHFD_m_FWD-rt6998</t>
  </si>
  <si>
    <t>RXN-MTHFD_m_REV-rt6998</t>
  </si>
  <si>
    <t>RXN-MTHFD2i_c_FWD-rt4257</t>
  </si>
  <si>
    <t>RXN-MTMOHT_m_FWD-rt0075</t>
  </si>
  <si>
    <t>RXN-MTRI_c_REV-rt5017</t>
  </si>
  <si>
    <t>RXN-MUCOCI_c_FWD-rt5684</t>
  </si>
  <si>
    <t>RXN-MUCOCI_c_REV-rt5684</t>
  </si>
  <si>
    <t>RXN-MUCOCI_e_FWD-rt4254</t>
  </si>
  <si>
    <t>RXN-MUCOCI_e_REV-rt4254</t>
  </si>
  <si>
    <t>RXN-NACt_c_e_REV-rt3853</t>
  </si>
  <si>
    <t>RXN-NADDP_x_FWD-rt4066</t>
  </si>
  <si>
    <t>RXN-NADHcplxI_c_m_FWD-NADHCPLX0</t>
  </si>
  <si>
    <t>RXN-NADHcplxI_c_m_FWD-NADHCPLX1</t>
  </si>
  <si>
    <t>RXN-NADHcplxI_c_m_FWD-NADHCPLX2</t>
  </si>
  <si>
    <t>RXN-NADHcplxI_c_m_FWD-NADHCPLX3</t>
  </si>
  <si>
    <t>RXN-NADHcplxI_c_m_FWD-NADHCPLX4</t>
  </si>
  <si>
    <t>RXN-NADHcplxI_c_m_FWD-NADHCPLX5</t>
  </si>
  <si>
    <t>RXN-NADHcplxI_c_m_FWD-NADHCPLX7</t>
  </si>
  <si>
    <t>RXN-NADHcplxI_c_m_FWD-NADHCPLX8</t>
  </si>
  <si>
    <t>RXN-NADHK1_c_FWD-rt1814_c</t>
  </si>
  <si>
    <t>RXN-NADHK1_m_FWD-rt1814_m</t>
  </si>
  <si>
    <t>RXN-NADHq9_c_FWD-rt0604</t>
  </si>
  <si>
    <t>RXN-NADHt_c_rm_REV-SPONT</t>
  </si>
  <si>
    <t>RXN-NADK_m_FWD-rt1814_m</t>
  </si>
  <si>
    <t>RXN-NADN_n_FWD-rt3107</t>
  </si>
  <si>
    <t>RXN-NADN_n_FWD-rt4419</t>
  </si>
  <si>
    <t>RXN-NADN_n_FWD-rt7872</t>
  </si>
  <si>
    <t>RXN-NADPHt_c_l_FWD-SPONT</t>
  </si>
  <si>
    <t>RXN-NADPHt_c_l_REV-SPONT</t>
  </si>
  <si>
    <t>RXN-NADPHt_c_r_REV-SPONT</t>
  </si>
  <si>
    <t>RXN-NADPHt_c_rm_REV-SPONT</t>
  </si>
  <si>
    <t>RXN-NADPHt_c_x_FWD-UNKNOWN</t>
  </si>
  <si>
    <t>RXN-NADPHt_c_x_REV-UNKNOWN</t>
  </si>
  <si>
    <t>RXN-NADPt_c_e_FWD-UNKNOWN</t>
  </si>
  <si>
    <t>RXN-NADPt_c_l_FWD-SPONT</t>
  </si>
  <si>
    <t>RXN-NADPt_c_l_REV-SPONT</t>
  </si>
  <si>
    <t>RXN-NADPt_c_r_FWD-SPONT</t>
  </si>
  <si>
    <t>RXN-NADPt_c_rm_FWD-SPONT</t>
  </si>
  <si>
    <t>RXN-NADPt_c_x_FWD-UNKNOWN</t>
  </si>
  <si>
    <t>RXN-NADPt_c_x_REV-UNKNOWN</t>
  </si>
  <si>
    <t>RXN-NADS2_n_FWD-rt0915_n</t>
  </si>
  <si>
    <t>RXN-NADS2_n_REV-rt0915_n</t>
  </si>
  <si>
    <t>RXN-NADt_c_e_FWD-UNKNOWN</t>
  </si>
  <si>
    <t>RXN-NADt_c_m_FWD-rt2593</t>
  </si>
  <si>
    <t>RXN-NADt_c_m_FWD-rt5934</t>
  </si>
  <si>
    <t>RXN-NADt_c_rm_FWD-SPONT</t>
  </si>
  <si>
    <t>RXN-NADt1_m_FWD-rt2593</t>
  </si>
  <si>
    <t>RXN-NADt2_m_FWD-rt2593</t>
  </si>
  <si>
    <t>RXN-NADt3_m_FWD-rt2593</t>
  </si>
  <si>
    <t>RXN-NAMNPP_m_FWD-rt1924_m</t>
  </si>
  <si>
    <t>RXN-NAtpa_c_FWD-rt2101_c</t>
  </si>
  <si>
    <t>RXN-NAtpa_c_REV-rt2101_c</t>
  </si>
  <si>
    <t>RXN-NAtpa_c_FWD-rt2444</t>
  </si>
  <si>
    <t>RXN-NAtpa_c_REV-rt2444</t>
  </si>
  <si>
    <t>RXN-NCAMt_c_n_FWD-SPONT</t>
  </si>
  <si>
    <t>RXN-NCAMt_c_n_REV-SPONT</t>
  </si>
  <si>
    <t>RXN-NDP1_c_FWD-rt0602_c</t>
  </si>
  <si>
    <t>RXN-NDP10_c_FWD-rt0602_c</t>
  </si>
  <si>
    <t>RXN-NDP3_c_FWD-rt0602_c</t>
  </si>
  <si>
    <t>RXN-NDP3_g_FWD-rt1437</t>
  </si>
  <si>
    <t>RXN-NDP4_c_FWD-rt0602_c</t>
  </si>
  <si>
    <t>RXN-NDP5_c_FWD-rt0602_c</t>
  </si>
  <si>
    <t>RXN-NDP7_c_FWD-rt0602_c</t>
  </si>
  <si>
    <t>RXN-NDP7_g_FWD-rt0602_g</t>
  </si>
  <si>
    <t>RXN-NDP7_g_FWD-rt1437</t>
  </si>
  <si>
    <t>RXN-NDPDA1_c_FWD-UNKNOWN</t>
  </si>
  <si>
    <t>RXN-NDPDA2_c_FWD-UNKNOWN</t>
  </si>
  <si>
    <t>RXN-NDPK1_c_FWD-rt0575</t>
  </si>
  <si>
    <t>RXN-NDPK10_c_FWD-rt0575</t>
  </si>
  <si>
    <t>RXN-NDPK10_c_FWD-rt7311</t>
  </si>
  <si>
    <t>RXN-NDPK2_c_FWD-rt0575</t>
  </si>
  <si>
    <t>RXN-NDPK3_c_FWD-rt0575</t>
  </si>
  <si>
    <t>RXN-NDPK4_c_FWD-rt0575</t>
  </si>
  <si>
    <t>RXN-NDPK5_c_FWD-rt0575</t>
  </si>
  <si>
    <t>RXN-NDPK6_c_FWD-rt0575</t>
  </si>
  <si>
    <t>RXN-NDPK6_c_FWD-rt7311</t>
  </si>
  <si>
    <t>RXN-NDPK7_c_FWD-rt0575</t>
  </si>
  <si>
    <t>RXN-NDPK8_c_FWD-rt0575</t>
  </si>
  <si>
    <t>RXN-NDPK9_c_FWD-rt0575</t>
  </si>
  <si>
    <t>RXN-NDPK9_c_FWD-rt7311</t>
  </si>
  <si>
    <t>RXN-NFORTYR2t_c_e_FWD-rt2566</t>
  </si>
  <si>
    <t>RXN-NFTYROX_c_FWD-rt0820</t>
  </si>
  <si>
    <t>RXN-NGLYCANS10_r_FWD-rt2904</t>
  </si>
  <si>
    <t>RXN-NGLYCANS10_r_REV-rt2904</t>
  </si>
  <si>
    <t>RXN-NGLYCANS11_r_FWD-rt0671</t>
  </si>
  <si>
    <t>RXN-NGLYCANS11_r_REV-rt0671</t>
  </si>
  <si>
    <t>RXN-NGLYCANS12_r_FWD-rt2573</t>
  </si>
  <si>
    <t>RXN-NGLYCANS12_r_REV-rt2573</t>
  </si>
  <si>
    <t>RXN-NGLYCANS13_r_FWD-rt6611</t>
  </si>
  <si>
    <t>RXN-NGLYCANS13_r_REV-rt6611</t>
  </si>
  <si>
    <t>RXN-NGLYCANS14_r_FWD-rt2972</t>
  </si>
  <si>
    <t>RXN-NGLYCANS14_r_REV-rt2972</t>
  </si>
  <si>
    <t>RXN-NGLYCANS15_r_FWD-rt3790</t>
  </si>
  <si>
    <t>RXN-NGLYCANS15_r_REV-rt3790</t>
  </si>
  <si>
    <t>RXN-NGLYCANS16_r_FWD-rt1613</t>
  </si>
  <si>
    <t>RXN-NGLYCANS16_r_REV-rt1613</t>
  </si>
  <si>
    <t>RXN-NGLYCANS17_r_FWD-rt1802</t>
  </si>
  <si>
    <t>RXN-NGLYCANS17_r_REV-rt1802</t>
  </si>
  <si>
    <t>RXN-NGLYCANS18_r_FWD-rt1802</t>
  </si>
  <si>
    <t>RXN-NGLYCANS18_r_REV-rt1802</t>
  </si>
  <si>
    <t>RXN-NGLYCANS19_g_FWD-rt0564_g</t>
  </si>
  <si>
    <t>RXN-NGLYCANS19_g_REV-rt0564_g</t>
  </si>
  <si>
    <t>RXN-NGLYCANS19_g_FWD-rt8131</t>
  </si>
  <si>
    <t>RXN-NGLYCANS19_g_REV-rt8131</t>
  </si>
  <si>
    <t>RXN-NGLYCANS2_c_REV-ALG1314</t>
  </si>
  <si>
    <t>RXN-NGLYCANS3_c_REV-rt6298</t>
  </si>
  <si>
    <t>RXN-NGLYCANS4_c_REV-rt1727</t>
  </si>
  <si>
    <t>RXN-NGLYCANS5_c_REV-rt1727</t>
  </si>
  <si>
    <t>RXN-NGLYCANS6_c_REV-rt1577</t>
  </si>
  <si>
    <t>RXN-NGLYCANS7_c_REV-rt1577</t>
  </si>
  <si>
    <t>RXN-NGLYCANS8_r_FWD-rt5214</t>
  </si>
  <si>
    <t>RXN-NGLYCANS8_r_REV-rt5214</t>
  </si>
  <si>
    <t>RXN-NGLYCANS9_r_FWD-rt0671</t>
  </si>
  <si>
    <t>RXN-NGLYCANS9_r_REV-rt0671</t>
  </si>
  <si>
    <t>RXN-NH4t_c_e_FWD-rt4558</t>
  </si>
  <si>
    <t>RXN-NH4t_c_e_REV-rt4558</t>
  </si>
  <si>
    <t>RXN-NH4t_c_m_FWD-SPONT</t>
  </si>
  <si>
    <t>RXN-NI2t_c_e_FWD-SPONT</t>
  </si>
  <si>
    <t>RXN-NITROPP_c_FWD-rt3422</t>
  </si>
  <si>
    <t>RXN-NITROPP_c_FWD-rt4676</t>
  </si>
  <si>
    <t>RXN-NITRx_c_FWD-rt4334</t>
  </si>
  <si>
    <t>RXN-NITRx_c_REV-rt4334</t>
  </si>
  <si>
    <t>RXN-NITRx_c_FWD-rt6640</t>
  </si>
  <si>
    <t>RXN-NITRx_c_REV-rt6640</t>
  </si>
  <si>
    <t>RXN-NITRy_c_FWD-rt6640</t>
  </si>
  <si>
    <t>RXN-NMNt_c_e_FWD-SPONT</t>
  </si>
  <si>
    <t>RXN-NMNt_c_n_FWD-SPONT</t>
  </si>
  <si>
    <t>RXN-NMNt_c_n_REV-SPONT</t>
  </si>
  <si>
    <t>RXN-NMNt_c_x_FWD-SPONT</t>
  </si>
  <si>
    <t>RXN-NMNt_c_x_REV-SPONT</t>
  </si>
  <si>
    <t>RXN-NNAM_c_FWD-rt3293</t>
  </si>
  <si>
    <t>RXN-NNDPR_m_FWD-rt1963_m</t>
  </si>
  <si>
    <t>RXN-NNMT_c_FWD-rt4917</t>
  </si>
  <si>
    <t>RXN-NNMT_c_FWD-rt5672</t>
  </si>
  <si>
    <t>RXN-NNMT_c_FWD-rt8212</t>
  </si>
  <si>
    <t>RXN-NO3t_c_e_FWD-rt4068</t>
  </si>
  <si>
    <t>RXN-NO3t_c_e_REV-rt4068</t>
  </si>
  <si>
    <t>RXN-NOX_c_FWD-rt4914</t>
  </si>
  <si>
    <t>RXN-NTD10pp_c_FWD-UNKNOWN</t>
  </si>
  <si>
    <t>RXN-NTD1pp_c_FWD-UNKNOWN</t>
  </si>
  <si>
    <t>RXN-NTD2pp_c_FWD-rt1627</t>
  </si>
  <si>
    <t>RXN-NTD3pp_c_FWD-UNKNOWN</t>
  </si>
  <si>
    <t>RXN-NTD4pp_c_FWD-rt1627</t>
  </si>
  <si>
    <t>RXN-NTD5_c_FWD-UNKNOWN</t>
  </si>
  <si>
    <t>RXN-NTD6pp_c_FWD-UNKNOWN</t>
  </si>
  <si>
    <t>RXN-NTD7pp_c_FWD-UNKNOWN</t>
  </si>
  <si>
    <t>RXN-NTD8_c_FWD-UNKNOWN</t>
  </si>
  <si>
    <t>RXN-NTP10_c_FWD-rt0602_c</t>
  </si>
  <si>
    <t>RXN-NTP3_c_FWD-rt0602_c</t>
  </si>
  <si>
    <t>RXN-NTP3_c_FWD-rt5972</t>
  </si>
  <si>
    <t>RXN-NTP3_c_FWD-rt7922</t>
  </si>
  <si>
    <t>RXN-NTP4_c_FWD-rt0602_c</t>
  </si>
  <si>
    <t>RXN-NTP5_c_FWD-rt0602_c</t>
  </si>
  <si>
    <t>RXN-NTP7_c_FWD-rt0602_c</t>
  </si>
  <si>
    <t>RXN-NTPDA2_c_FWD-UNKNOWN</t>
  </si>
  <si>
    <t>RXN-O2t_c_e_REV-SPONT</t>
  </si>
  <si>
    <t>RXN-O2t_c_m_REV-SPONT</t>
  </si>
  <si>
    <t>RXN-O2t_c_r_REV-SPONT</t>
  </si>
  <si>
    <t>RXN-O2t_c_rm_REV-SPONT</t>
  </si>
  <si>
    <t>RXN-O2t_c_x_FWD-SPONT</t>
  </si>
  <si>
    <t>RXN-O2t_c_x_REV-SPONT</t>
  </si>
  <si>
    <t>RXN-OAADC_c_FWD-rt7226</t>
  </si>
  <si>
    <t>RXN-OAAt_c_e_FWD-SPONT</t>
  </si>
  <si>
    <t>RXN-OAAt_c_e_REV-SPONT</t>
  </si>
  <si>
    <t>RXN-OAAtps_m_FWD-rt0643</t>
  </si>
  <si>
    <t>RXN-OAR1_c_FWD-rt2815_c</t>
  </si>
  <si>
    <t>RXN-OAR1_c_REV-rt2815_c</t>
  </si>
  <si>
    <t>RXN-OAR2_c_FWD-rt2815_c</t>
  </si>
  <si>
    <t>RXN-OAR2_c_REV-rt2815_c</t>
  </si>
  <si>
    <t>RXN-OAR3_m_FWD-rt0607</t>
  </si>
  <si>
    <t>RXN-OAR3_m_REV-rt0607</t>
  </si>
  <si>
    <t>RXN-OCDCAt_c_e_FWD-rt15442799</t>
  </si>
  <si>
    <t>RXN-OCDCAt_c_e_REV-rt15442799</t>
  </si>
  <si>
    <t>RXN-OCDCAt_c_en_FWD-SPONT</t>
  </si>
  <si>
    <t>RXN-OCDCAt_c_en_REV-SPONT</t>
  </si>
  <si>
    <t>RXN-OCDCAt_c_l_REV-SPONT</t>
  </si>
  <si>
    <t>RXN-OCDCAt_c_mm_FWD-SPONT</t>
  </si>
  <si>
    <t>RXN-OCDCAt_c_mm_REV-SPONT</t>
  </si>
  <si>
    <t>RXN-OCDCAt_c_rm_FWD-SPONT</t>
  </si>
  <si>
    <t>RXN-OCDCEAt_c_e_FWD-rt15442799</t>
  </si>
  <si>
    <t>RXN-OCDCEAt_c_e_REV-rt15442799</t>
  </si>
  <si>
    <t>RXN-OCDCEAt_c_en_FWD-SPONT</t>
  </si>
  <si>
    <t>RXN-OCDCEAt_c_en_REV-SPONT</t>
  </si>
  <si>
    <t>RXN-OCDCEAt_c_l_FWD-SPONT</t>
  </si>
  <si>
    <t>RXN-OCDCEAt_c_l_REV-SPONT</t>
  </si>
  <si>
    <t>RXN-OCDCEAt_c_rm_REV-SPONT</t>
  </si>
  <si>
    <t>RXN-OCOAT1_m_FWD-rt4722</t>
  </si>
  <si>
    <t>RXN-OCTAt_c_e_FWD-rt15442799</t>
  </si>
  <si>
    <t>RXN-OCTAt_c_e_REV-rt15442799</t>
  </si>
  <si>
    <t>RXN-OCTAt_c_x_FWD-rt5693</t>
  </si>
  <si>
    <t>RXN-OCTAt_c_x_REV-rt5693</t>
  </si>
  <si>
    <t>RXN-OCTAt_c_x_FWD-SPONT</t>
  </si>
  <si>
    <t>RXN-OCTAt_c_x_REV-SPONT</t>
  </si>
  <si>
    <t>RXN-ODECOAt_c_l_REV-SPONT</t>
  </si>
  <si>
    <t>RXN-ODECOAt_c_mm_FWD-SPONT</t>
  </si>
  <si>
    <t>RXN-ODECOAt_c_mm_REV-SPONT</t>
  </si>
  <si>
    <t>RXN-ODECOAt_c_rm_FWD-SPONT</t>
  </si>
  <si>
    <t>RXN-OGLYCANS_B3GAT1_r_FWD-rt2574</t>
  </si>
  <si>
    <t>RXN-OGLYCANS_B3GAT1_r_REV-rt2574</t>
  </si>
  <si>
    <t>RXN-OGLYCANS1_r_FWD-rt3753</t>
  </si>
  <si>
    <t>RXN-OGLYCANS2_g_FWD-rt1384</t>
  </si>
  <si>
    <t>RXN-OGLYCANS2_g_FWD-rt2093</t>
  </si>
  <si>
    <t>RXN-OGLYCANS2_g_FWD-rt7295</t>
  </si>
  <si>
    <t>RXN-OGLYCANS3_g_FWD-rt1384</t>
  </si>
  <si>
    <t>RXN-OGLYCANS3_g_FWD-rt2093</t>
  </si>
  <si>
    <t>RXN-OGLYCANS3_g_FWD-rt7295</t>
  </si>
  <si>
    <t>RXN-OGLYCANS4_g_FWD-rt3226</t>
  </si>
  <si>
    <t>RXN-OGLYCANS5_g_FWD-rt3226</t>
  </si>
  <si>
    <t>RXN-OMCDC_m_FWD-rt6242_m</t>
  </si>
  <si>
    <t>RXN-OPAH_c_FWD-rt1168</t>
  </si>
  <si>
    <t>RXN-OPAH_c_REV-rt1168</t>
  </si>
  <si>
    <t>RXN-OPAH_c_FWD-rt1169</t>
  </si>
  <si>
    <t>RXN-OPAH_c_REV-rt1169</t>
  </si>
  <si>
    <t>RXN-OPAH_c_FWD-rt6960</t>
  </si>
  <si>
    <t>RXN-OPAH_c_REV-rt6960</t>
  </si>
  <si>
    <t>RXN-OPAH_c_FWD-rt7643</t>
  </si>
  <si>
    <t>RXN-OPAH_c_REV-rt7643</t>
  </si>
  <si>
    <t>RXN-ORNCD_m_FWD-rt6574</t>
  </si>
  <si>
    <t>RXN-ORNN5MOX_c_FWD-rt2880</t>
  </si>
  <si>
    <t>RXN-ORNTA_c_FWD-rt6698</t>
  </si>
  <si>
    <t>RXN-ORNtps_e_FWD-rt1689</t>
  </si>
  <si>
    <t>RXN-ORNtps_e_REV-rt1689</t>
  </si>
  <si>
    <t>RXN-ORNtps_e_FWD-rt5861</t>
  </si>
  <si>
    <t>RXN-ORNtps_e_REV-rt5861</t>
  </si>
  <si>
    <t>RXN-ORPT_c_FWD-rt2348</t>
  </si>
  <si>
    <t>RXN-P5CD2_m_FWD-rt0201</t>
  </si>
  <si>
    <t>RXN-PACALDt_c_e_FWD-SPONT</t>
  </si>
  <si>
    <t>RXN-PACALDt_c_e_REV-SPONT</t>
  </si>
  <si>
    <t>RXN-PACALDt_c_m_FWD-SPONT</t>
  </si>
  <si>
    <t>RXN-PACALDt_c_m_REV-SPONT</t>
  </si>
  <si>
    <t>RXN-PACCOAE_c_FWD-rt6217</t>
  </si>
  <si>
    <t>RXN-PACCOAE_x_FWD-rt5558</t>
  </si>
  <si>
    <t>RXN-PACCOAL_x_FWD-rt6434_x</t>
  </si>
  <si>
    <t>RXN-PACt_c_x_FWD-UNKNOWN</t>
  </si>
  <si>
    <t>RXN-PACt_c_x_REV-UNKNOWN</t>
  </si>
  <si>
    <t>RXN-PADAH_c_FWD-rt1908</t>
  </si>
  <si>
    <t>RXN-PADAH_c_REV-rt1908</t>
  </si>
  <si>
    <t>RXN-PAFH_c_FWD-rt3915</t>
  </si>
  <si>
    <t>RXN-PAIL35Pt_c_vm_FWD-SPONT</t>
  </si>
  <si>
    <t>RXN-PAIL35Pt_c_vm_REV-SPONT</t>
  </si>
  <si>
    <t>RXN-PAIL35Pt_en_vm_FWD-SPONT</t>
  </si>
  <si>
    <t>RXN-PAIL35Pt_en_vm_REV-SPONT</t>
  </si>
  <si>
    <t>RXN-PAIL3K_vm_FWD-VPS15TOR1</t>
  </si>
  <si>
    <t>RXN-PAIL3K_vm_FWD-VPS15VPS34</t>
  </si>
  <si>
    <t>RXN-PAIL3Pt_gm_vm_FWD-SPONT</t>
  </si>
  <si>
    <t>RXN-PAIL3Pt_gm_vm_REV-SPONT</t>
  </si>
  <si>
    <t>RXN-PAIL3Pt_rm_vm_FWD-SPONT</t>
  </si>
  <si>
    <t>RXN-PAIL3Pt_rm_vm_REV-SPONT</t>
  </si>
  <si>
    <t>RXN-PAIL45Pt_c_en_FWD-SPONT</t>
  </si>
  <si>
    <t>RXN-PAIL45Pt_c_en_REV-SPONT</t>
  </si>
  <si>
    <t>RXN-PAIL45Pt_c_n_FWD-SPONT</t>
  </si>
  <si>
    <t>RXN-PAIL45Pt_c_n_REV-SPONT</t>
  </si>
  <si>
    <t>RXN-PAIL45Pt_en_rm_FWD-SPONT</t>
  </si>
  <si>
    <t>RXN-PAIL45Pt_en_rm_REV-SPONT</t>
  </si>
  <si>
    <t>RXN-PAIL4K_en_FWD-rt6718_en</t>
  </si>
  <si>
    <t>RXN-PAIL4K_en_FWD-rt6791</t>
  </si>
  <si>
    <t>RXN-PAIL4K_gm_FWD-PIK1FRQ1</t>
  </si>
  <si>
    <t>RXN-PAIL4K_n_FWD-rt1414_n</t>
  </si>
  <si>
    <t>RXN-PAIL4K_vm_FWD-rt6718_vm</t>
  </si>
  <si>
    <t>RXN-PAIL4Pt_c_en_FWD-SPONT</t>
  </si>
  <si>
    <t>RXN-PAIL4Pt_c_en_REV-SPONT</t>
  </si>
  <si>
    <t>RXN-PAIL4Pt_en_rm_FWD-SPONT</t>
  </si>
  <si>
    <t>RXN-PAIL4Pt_en_rm_REV-SPONT</t>
  </si>
  <si>
    <t>RXN-PAILt_c_rm_FWD-SPONT</t>
  </si>
  <si>
    <t>RXN-PAILt_en_rm_FWD-SPONT</t>
  </si>
  <si>
    <t>RXN-PAILt_en_rm_REV-SPONT</t>
  </si>
  <si>
    <t>RXN-PAILt_gm_rm_FWD-SPONT</t>
  </si>
  <si>
    <t>RXN-PAILt_n_rm_FWD-SPONT</t>
  </si>
  <si>
    <t>RXN-PAILt_n_rm_REV-SPONT</t>
  </si>
  <si>
    <t>RXN-PAN4Pt_c_m_FWD-SPONT</t>
  </si>
  <si>
    <t>RXN-PAN4Pt_c_m_REV-SPONT</t>
  </si>
  <si>
    <t>RXN-PAP_rm_FWD-rt4117</t>
  </si>
  <si>
    <t>RXN-PAP_vm_FWD-rt4719</t>
  </si>
  <si>
    <t>RXN-PAPSR_c_FWD-MET16TRX1</t>
  </si>
  <si>
    <t>RXN-PAPt_c_FWD-SPONT</t>
  </si>
  <si>
    <t>RXN-PAPt_c_REV-SPONT</t>
  </si>
  <si>
    <t>RXN-PAPt_c_m_FWD-UNKNOWN</t>
  </si>
  <si>
    <t>RXN-PAPt_c_m_REV-UNKNOWN</t>
  </si>
  <si>
    <t>RXN-PAt_en_rm_FWD-SPONT</t>
  </si>
  <si>
    <t>RXN-PAt_en_rm_REV-SPONT</t>
  </si>
  <si>
    <t>RXN-PAt_gm_rm_FWD-SPONT</t>
  </si>
  <si>
    <t>RXN-PAt_gm_rm_REV-SPONT</t>
  </si>
  <si>
    <t>RXN-PAt_l_rm_FWD-SPONT</t>
  </si>
  <si>
    <t>RXN-PAt_l_rm_REV-SPONT</t>
  </si>
  <si>
    <t>RXN-PAt_mm_rm_FWD-SPONT</t>
  </si>
  <si>
    <t>RXN-PAt_mm_rm_REV-SPONT</t>
  </si>
  <si>
    <t>RXN-PAt_rm_vm_FWD-SPONT</t>
  </si>
  <si>
    <t>RXN-PAt_rm_vm_REV-SPONT</t>
  </si>
  <si>
    <t>RXN-PBAL_c_FWD-rt2107</t>
  </si>
  <si>
    <t>RXN-PC_c_FWD-rt8262</t>
  </si>
  <si>
    <t>RXN-PCLAD_c_FWD-rt4548</t>
  </si>
  <si>
    <t>RXN-PCLAD_c_REV-rt4548</t>
  </si>
  <si>
    <t>RXN-PCOATA140_c_FWD-UNKNOWN</t>
  </si>
  <si>
    <t>RXN-PCOATA140_c_REV-UNKNOWN</t>
  </si>
  <si>
    <t>RXN-PCOATA160_c_REV-rt0302</t>
  </si>
  <si>
    <t>RXN-PCOATA180_c_REV-rt0302</t>
  </si>
  <si>
    <t>RXN-PCt_c_rm_FWD-SPONT</t>
  </si>
  <si>
    <t>RXN-PCt_en_rm_FWD-SPONT</t>
  </si>
  <si>
    <t>RXN-PCt_en_rm_REV-SPONT</t>
  </si>
  <si>
    <t>RXN-PCt_l_rm_FWD-SPONT</t>
  </si>
  <si>
    <t>RXN-PCt_l_rm_REV-SPONT</t>
  </si>
  <si>
    <t>RXN-PCt_mm_rm_FWD-SPONT</t>
  </si>
  <si>
    <t>RXN-PCt_mm_rm_REV-SPONT</t>
  </si>
  <si>
    <t>RXN-PDAGATpc_rm_FWD-rt8109</t>
  </si>
  <si>
    <t>RXN-PDAGATpc_rm_REV-rt8109</t>
  </si>
  <si>
    <t>RXN-PDAGATpe_rm_FWD-rt8109</t>
  </si>
  <si>
    <t>RXN-PDAGATpe_rm_REV-rt8109</t>
  </si>
  <si>
    <t>RXN-PDE1_c_FWD-rt3419</t>
  </si>
  <si>
    <t>RXN-PDE1_c_FWD-rt5322</t>
  </si>
  <si>
    <t>RXN-PDE2_c_FWD-rt3419</t>
  </si>
  <si>
    <t>RXN-PDE2_c_FWD-rt5322</t>
  </si>
  <si>
    <t>RXN-PDE3_c_FWD-rt3419</t>
  </si>
  <si>
    <t>RXN-PDE4_c_FWD-rt3419</t>
  </si>
  <si>
    <t>RXN-PDE5_c_FWD-rt3419</t>
  </si>
  <si>
    <t>RXN-PDX5POi_c_FWD-rt2312</t>
  </si>
  <si>
    <t>RXN-PEMT_rm_FWD-rt2279</t>
  </si>
  <si>
    <t>RXN-PENDPt_c_m_FWD-SPONT</t>
  </si>
  <si>
    <t>RXN-PENDPt_c_m_REV-SPONT</t>
  </si>
  <si>
    <t>RXN-PEt_c_r_REV-UNKNOWN</t>
  </si>
  <si>
    <t>RXN-PEt_c_rm_FWD-SPONT</t>
  </si>
  <si>
    <t>RXN-PEt_en_rm_FWD-SPONT</t>
  </si>
  <si>
    <t>RXN-PEt_en_rm_REV-SPONT</t>
  </si>
  <si>
    <t>RXN-PEt_gm_rm_REV-UNKNOWN</t>
  </si>
  <si>
    <t>RXN-PEt_l_rm_FWD-SPONT</t>
  </si>
  <si>
    <t>RXN-PEt_l_rm_REV-SPONT</t>
  </si>
  <si>
    <t>RXN-PEt_mm_rm_FWD-SPONT</t>
  </si>
  <si>
    <t>RXN-PEt_mm_rm_REV-SPONT</t>
  </si>
  <si>
    <t>RXN-PEt_rm_vm_FWD-SPONT</t>
  </si>
  <si>
    <t>RXN-PEt_rm_vm_REV-SPONT</t>
  </si>
  <si>
    <t>RXN-PEtabc_m_FWD-rt1060</t>
  </si>
  <si>
    <t>RXN-PEtabc_m_REV-rt1060</t>
  </si>
  <si>
    <t>RXN-PEtabc_m_FWD-rt4312</t>
  </si>
  <si>
    <t>RXN-PEtabc_m_REV-rt4312</t>
  </si>
  <si>
    <t>RXN-PFK_c_FWD-rt0491</t>
  </si>
  <si>
    <t>RXN-PFK_c_FWD-rt0495</t>
  </si>
  <si>
    <t>RXN-PGAMT_c_FWD-rt4597</t>
  </si>
  <si>
    <t>RXN-PGAMT_c_REV-rt4597</t>
  </si>
  <si>
    <t>RXN-PGCD_c_FWD-rt0717</t>
  </si>
  <si>
    <t>RXN-PGCD_c_FWD-rt1147</t>
  </si>
  <si>
    <t>RXN-PGCD_c_FWD-rt3683</t>
  </si>
  <si>
    <t>RXN-PGCPH_c_FWD-rt4502</t>
  </si>
  <si>
    <t>RXN-PGI_c_REV-rt1221</t>
  </si>
  <si>
    <t>RXN-PGK_c_REV-rt7353</t>
  </si>
  <si>
    <t>RXN-PGLYCP_c_FWD-rt3422</t>
  </si>
  <si>
    <t>RXN-PGLYCP_c_FWD-rt4676</t>
  </si>
  <si>
    <t>RXN-PGM_c_REV-rt1542</t>
  </si>
  <si>
    <t>RXN-PGM_c_FWD-rt7057</t>
  </si>
  <si>
    <t>RXN-PGM_c_REV-rt7057</t>
  </si>
  <si>
    <t>RXN-PGMT_c_FWD-rt1591</t>
  </si>
  <si>
    <t>RXN-PGMT_c_REV-rt1591</t>
  </si>
  <si>
    <t>RXN-PGPP_mm_FWD-rt2532</t>
  </si>
  <si>
    <t>RXN-PGPS_mm_FWD-rt4228</t>
  </si>
  <si>
    <t>RXN-PGS_x_FWD-rt5040</t>
  </si>
  <si>
    <t>RXN-PGt_c_m_FWD-rt1060</t>
  </si>
  <si>
    <t>RXN-PGt_c_m_REV-rt1060</t>
  </si>
  <si>
    <t>RXN-PGt_c_m_FWD-rt4312</t>
  </si>
  <si>
    <t>RXN-PGt_c_m_REV-rt4312</t>
  </si>
  <si>
    <t>RXN-PHACRDC1_c_FWD-rt4099</t>
  </si>
  <si>
    <t>RXN-PHACRDC1_c_REV-rt4099</t>
  </si>
  <si>
    <t>RXN-PHACRDC2_c_FWD-rt4099</t>
  </si>
  <si>
    <t>RXN-PHACRDC2_c_REV-rt4099</t>
  </si>
  <si>
    <t>RXN-PHACRDC3_c_FWD-rt4099</t>
  </si>
  <si>
    <t>RXN-PHACRDC3_c_REV-rt4099</t>
  </si>
  <si>
    <t>RXN-PHACRDC4_c_FWD-rt4099</t>
  </si>
  <si>
    <t>RXN-PHACRDC4_c_REV-rt4099</t>
  </si>
  <si>
    <t>RXN-PHCD_m_FWD-rt0201</t>
  </si>
  <si>
    <t>RXN-PHCHGS_m_FWD-SPONT</t>
  </si>
  <si>
    <t>RXN-PHEACt_c_e_FWD-SPONT</t>
  </si>
  <si>
    <t>RXN-PHEN2MOXy_c_FWD-rt4453</t>
  </si>
  <si>
    <t>RXN-PHEN2MOXy_c_FWD-rt4454</t>
  </si>
  <si>
    <t>RXN-PHEN2MOXy_c_FWD-rt4555</t>
  </si>
  <si>
    <t>RXN-PHEt_c_m_FWD-SPONT</t>
  </si>
  <si>
    <t>RXN-PHETA1_c_FWD-rt1784_c</t>
  </si>
  <si>
    <t>RXN-PHETA1_c_FWD-rt7471</t>
  </si>
  <si>
    <t>RXN-PHETA1_c_REV-rt7471</t>
  </si>
  <si>
    <t>RXN-PHETA1_c_FWD-rt7697</t>
  </si>
  <si>
    <t>RXN-PHETA1_c_REV-rt7697</t>
  </si>
  <si>
    <t>RXN-PHETA1_m_FWD-rt5562_m</t>
  </si>
  <si>
    <t>RXN-PHEtps_e_FWD-rt5861</t>
  </si>
  <si>
    <t>RXN-PHEtps_e_REV-rt5861</t>
  </si>
  <si>
    <t>RXN-PHETRS_m_FWD-rt5030</t>
  </si>
  <si>
    <t>RXN-PHYTOED1_c_FWD-rt0217</t>
  </si>
  <si>
    <t>RXN-PHYTOED2_c_FWD-rt0217</t>
  </si>
  <si>
    <t>RXN-PHYTOED3_c_FWD-rt0217</t>
  </si>
  <si>
    <t>RXN-PHYTOED4_c_FWD-rt0217</t>
  </si>
  <si>
    <t>RXN-PHYTOED5_c_FWD-rt0217</t>
  </si>
  <si>
    <t>RXN-PHYTOES_c_FWD-rt0221</t>
  </si>
  <si>
    <t>RXN-PHYTOES_c_REV-rt0221</t>
  </si>
  <si>
    <t>RXN-PHYTOES_c_FWD-rt2239</t>
  </si>
  <si>
    <t>RXN-PHYTOES_c_REV-rt2239</t>
  </si>
  <si>
    <t>RXN-PI35P5P_c_FWD-rt7001_c</t>
  </si>
  <si>
    <t>RXN-PI35P5P_c_FWD-rt7049_c</t>
  </si>
  <si>
    <t>RXN-PI35P5P_en_FWD-rt7001_en</t>
  </si>
  <si>
    <t>RXN-PI35P5P_en_FWD-rt7049_en</t>
  </si>
  <si>
    <t>RXN-PI35P5P_vm_FWD-VAC14FIG4</t>
  </si>
  <si>
    <t>RXN-PI3P5K_vm_FWD-rt5771</t>
  </si>
  <si>
    <t>RXN-PI3PP_c_FWD-rt6512</t>
  </si>
  <si>
    <t>RXN-PI3PP_c_FWD-rt7001_c</t>
  </si>
  <si>
    <t>RXN-PI3PP_c_FWD-rt7049_c</t>
  </si>
  <si>
    <t>RXN-PI3PP_en_FWD-rt7001_en</t>
  </si>
  <si>
    <t>RXN-PI3PP_en_FWD-rt7049_en</t>
  </si>
  <si>
    <t>RXN-PI3PP_gm_FWD-rt3013_gm</t>
  </si>
  <si>
    <t>RXN-PI3PP_rm_FWD-rt3013_rm</t>
  </si>
  <si>
    <t>RXN-PI45P5P_c_FWD-rt6972_c</t>
  </si>
  <si>
    <t>RXN-PI45P5P_c_FWD-rt7001_c</t>
  </si>
  <si>
    <t>RXN-PI45P5P_c_FWD-rt7049_c</t>
  </si>
  <si>
    <t>RXN-PI45P5P_c_FWD-rt7177_c</t>
  </si>
  <si>
    <t>RXN-PI45P5P_en_FWD-rt6972_en</t>
  </si>
  <si>
    <t>RXN-PI45P5P_en_FWD-rt7001_en</t>
  </si>
  <si>
    <t>RXN-PI45P5P_en_FWD-rt7049_en</t>
  </si>
  <si>
    <t>RXN-PI45P5P_en_FWD-rt7177_en</t>
  </si>
  <si>
    <t>RXN-PI4P5K_en_FWD-rt3510_en</t>
  </si>
  <si>
    <t>RXN-PI4P5K_n_FWD-rt3510_n</t>
  </si>
  <si>
    <t>RXN-PI4PP_c_FWD-rt7001_c</t>
  </si>
  <si>
    <t>RXN-PI4PP_c_FWD-rt7049_c</t>
  </si>
  <si>
    <t>RXN-PI4PP_en_FWD-rt7001_en</t>
  </si>
  <si>
    <t>RXN-PI4PP_en_FWD-rt7049_en</t>
  </si>
  <si>
    <t>RXN-PI4PP_gm_FWD-rt3013_gm</t>
  </si>
  <si>
    <t>RXN-PI4PP_rm_FWD-rt3013_rm</t>
  </si>
  <si>
    <t>RXN-PIt_c_en_FWD-UNKNOWN</t>
  </si>
  <si>
    <t>RXN-PIt_c_en_REV-UNKNOWN</t>
  </si>
  <si>
    <t>RXN-PIt_c_gm_FWD-SPONT</t>
  </si>
  <si>
    <t>RXN-PIt_c_gm_REV-SPONT</t>
  </si>
  <si>
    <t>RXN-PIt_c_rm_FWD-SPONT</t>
  </si>
  <si>
    <t>RXN-PIt_c_rm_REV-SPONT</t>
  </si>
  <si>
    <t>RXN-PIt_c_v_FWD-rt3050_v</t>
  </si>
  <si>
    <t>RXN-PIt_c_v_REV-rt3050_v</t>
  </si>
  <si>
    <t>RXN-PIt_c_v_FWD-rt3166_v</t>
  </si>
  <si>
    <t>RXN-PIt_c_v_REV-rt3166_v</t>
  </si>
  <si>
    <t>RXN-PIt_c_v_FWD-SPONT</t>
  </si>
  <si>
    <t>RXN-PIt_c_v_REV-SPONT</t>
  </si>
  <si>
    <t>RXN-PIt_c_vm_FWD-rt3050_vm</t>
  </si>
  <si>
    <t>RXN-PIt_c_vm_REV-rt3050_vm</t>
  </si>
  <si>
    <t>RXN-PIt_c_vm_FWD-rt3166_vm</t>
  </si>
  <si>
    <t>RXN-PIt_c_vm_REV-rt3166_vm</t>
  </si>
  <si>
    <t>RXN-PIt_c_vm_FWD-SPONT</t>
  </si>
  <si>
    <t>RXN-PIt_c_vm_REV-SPONT</t>
  </si>
  <si>
    <t>RXN-PIt_m_mm_FWD-UNKNOWN</t>
  </si>
  <si>
    <t>RXN-PIt_m_mm_REV-UNKNOWN</t>
  </si>
  <si>
    <t>RXN-PIt_r_rm_FWD-SPONT</t>
  </si>
  <si>
    <t>RXN-PItps_e_REV-rt1948</t>
  </si>
  <si>
    <t>RXN-PItps_e_FWD-rt3318</t>
  </si>
  <si>
    <t>RXN-PItps_e_REV-rt3318</t>
  </si>
  <si>
    <t>RXN-PItps_m_FWD-rt7506</t>
  </si>
  <si>
    <t>RXN-PKETX_c_FWD-rt5014</t>
  </si>
  <si>
    <t>RXN-PLAA1lpc_en_FWD-rt4017</t>
  </si>
  <si>
    <t>RXN-PLAA1lpc_mm_FWD-rt5790</t>
  </si>
  <si>
    <t>RXN-PLAA1lpc_rm_FWD-rt5941</t>
  </si>
  <si>
    <t>RXN-PLAA1lpe_en_FWD-rt4017</t>
  </si>
  <si>
    <t>RXN-PLAA1lpe_mm_FWD-rt5790</t>
  </si>
  <si>
    <t>RXN-PLAA2pc_en_FWD-rt4017</t>
  </si>
  <si>
    <t>RXN-PLAA2pc_mm_FWD-rt4445</t>
  </si>
  <si>
    <t>RXN-PLAA2pc_rm_FWD-rt5941</t>
  </si>
  <si>
    <t>RXN-PLAA2pe_en_FWD-rt4017</t>
  </si>
  <si>
    <t>RXN-PLAA2pe_mm_FWD-rt4445</t>
  </si>
  <si>
    <t>RXN-PLACipc_m_FWD-rt7489_m</t>
  </si>
  <si>
    <t>RXN-PLACipc_r_FWD-rt7489_r</t>
  </si>
  <si>
    <t>RXN-PLACmip2c_m_FWD-rt7489_m</t>
  </si>
  <si>
    <t>RXN-PLACmip2c_r_FWD-rt7489_r</t>
  </si>
  <si>
    <t>RXN-PLACmipc_m_FWD-rt7489_m</t>
  </si>
  <si>
    <t>RXN-PLACmipc_r_FWD-rt7489_r</t>
  </si>
  <si>
    <t>RXN-PLACpail_c_FWD-rt3387</t>
  </si>
  <si>
    <t>RXN-PLACpail45p_c_FWD-rt4487_c</t>
  </si>
  <si>
    <t>RXN-PLACpail45p_n_FWD-rt4487_n</t>
  </si>
  <si>
    <t>RXN-PLACpg_mm_FWD-rt3355</t>
  </si>
  <si>
    <t>RXN-PLADpc_en_FWD-rt5655</t>
  </si>
  <si>
    <t>RXN-PLADpc_en_FWD-rt8446</t>
  </si>
  <si>
    <t>RXN-PMANM_c_FWD-rt0873</t>
  </si>
  <si>
    <t>RXN-PMI12346PS_c_FWD-rt1395</t>
  </si>
  <si>
    <t>RXN-PMI1346PS_c_FWD-rt1395</t>
  </si>
  <si>
    <t>RXN-PMPK_c_FWD-rt4410</t>
  </si>
  <si>
    <t>RXN-PMTCOAt_c_l_REV-SPONT</t>
  </si>
  <si>
    <t>RXN-PMTCOAt_c_r_REV-SPONT</t>
  </si>
  <si>
    <t>RXN-PMTCOAt_c_rm_REV-SPONT</t>
  </si>
  <si>
    <t>RXN-PNP_c_FWD-rt7908_c</t>
  </si>
  <si>
    <t>RXN-PNTOtps_e_REV-rt3985</t>
  </si>
  <si>
    <t>RXN-POLYAO1_c_FWD-rt7571</t>
  </si>
  <si>
    <t>RXN-POLYAO2_c_FWD-rt7571</t>
  </si>
  <si>
    <t>RXN-POLYAO3_c_FWD-rt7571</t>
  </si>
  <si>
    <t>RXN-PPAt_c_e_FWD-UNKNOWN</t>
  </si>
  <si>
    <t>RXN-PPAt_c_e_REV-UNKNOWN</t>
  </si>
  <si>
    <t>RXN-PPAt_c_m_FWD-UNKNOWN</t>
  </si>
  <si>
    <t>RXN-PPAt_c_m_REV-UNKNOWN</t>
  </si>
  <si>
    <t>RXN-PPCK_c_FWD-rt2473</t>
  </si>
  <si>
    <t>RXN-PPGPPDP_c_FWD-rt8139</t>
  </si>
  <si>
    <t>RXN-PPIt_c_l_FWD-SPONT</t>
  </si>
  <si>
    <t>RXN-PPIt_c_m_FWD-SPONT</t>
  </si>
  <si>
    <t>RXN-PPIt_c_rm_FWD-SPONT</t>
  </si>
  <si>
    <t>RXN-PPIt_c_x_FWD-SPONT</t>
  </si>
  <si>
    <t>RXN-PPIt_c_x_REV-SPONT</t>
  </si>
  <si>
    <t>RXN-PPIt_m_mm_FWD-SPONT</t>
  </si>
  <si>
    <t>RXN-PPIt_m_mm_REV-SPONT</t>
  </si>
  <si>
    <t>RXN-PPM_c_FWD-rt1591</t>
  </si>
  <si>
    <t>RXN-PPM_c_REV-rt1591</t>
  </si>
  <si>
    <t>RXN-PPM_c_FWD-rt5343</t>
  </si>
  <si>
    <t>RXN-PPM_c_REV-rt5343</t>
  </si>
  <si>
    <t>RXN-PPPG9t_c_m_REV-SPONT</t>
  </si>
  <si>
    <t>RXN-PPTT_m_FWD-rt0532</t>
  </si>
  <si>
    <t>RXN-PREN9DPt_c_l_FWD-UNKNOWN</t>
  </si>
  <si>
    <t>RXN-PREN9DPt_c_m_REV-UNKNOWN</t>
  </si>
  <si>
    <t>RXN-PRENT16_l_REV-rt4281</t>
  </si>
  <si>
    <t>RXN-PRENT17_l_REV-rt4281</t>
  </si>
  <si>
    <t>RXN-PROD2_m_FWD-rt6234</t>
  </si>
  <si>
    <t>RXN-PROt_c_m_FWD-SPONT</t>
  </si>
  <si>
    <t>RXN-PROt_c_m_REV-SPONT</t>
  </si>
  <si>
    <t>RXN-PROtps_e_FWD-rt4390</t>
  </si>
  <si>
    <t>RXN-PROtps_e_REV-rt4390</t>
  </si>
  <si>
    <t>RXN-PROtps_e_FWD-rt5861</t>
  </si>
  <si>
    <t>RXN-PROtps_e_REV-rt5861</t>
  </si>
  <si>
    <t>RXN-PRPPt_c_m_FWD-SPONT</t>
  </si>
  <si>
    <t>RXN-PRPPt_c_m_REV-SPONT</t>
  </si>
  <si>
    <t>RXN-PSD_gm_FWD-rt2529_gm</t>
  </si>
  <si>
    <t>RXN-PSD_gm_FWD-rt3078_gm</t>
  </si>
  <si>
    <t>RXN-PSD_mm_FWD-rt2136</t>
  </si>
  <si>
    <t>RXN-PSD_mm_FWD-rt2529_mm</t>
  </si>
  <si>
    <t>RXN-PSD_mm_FWD-rt6186</t>
  </si>
  <si>
    <t>RXN-PSD_vm_FWD-rt0683_vm</t>
  </si>
  <si>
    <t>RXN-PSD_vm_FWD-rt2529_vm</t>
  </si>
  <si>
    <t>RXN-PSD_vm_FWD-rt3078_vm</t>
  </si>
  <si>
    <t>RXN-PSERT_c_FWD-rt7036</t>
  </si>
  <si>
    <t>RXN-PSP_L_c_FWD-rt3683</t>
  </si>
  <si>
    <t>RXN-PSPHPL_r_FWD-rt3557</t>
  </si>
  <si>
    <t>RXN-PSt_c_m_FWD-rt1060</t>
  </si>
  <si>
    <t>RXN-PSt_c_m_REV-rt1060</t>
  </si>
  <si>
    <t>RXN-PSt_c_m_FWD-rt4312</t>
  </si>
  <si>
    <t>RXN-PSt_c_m_REV-rt4312</t>
  </si>
  <si>
    <t>RXN-PSt_c_rm_FWD-SPONT</t>
  </si>
  <si>
    <t>RXN-PSt_en_rm_FWD-SPONT</t>
  </si>
  <si>
    <t>RXN-PSt_en_rm_REV-SPONT</t>
  </si>
  <si>
    <t>RXN-PSt_gm_rm_FWD-UNKNOWN</t>
  </si>
  <si>
    <t>RXN-PSt_mm_rm_FWD-SPONT</t>
  </si>
  <si>
    <t>RXN-PSt_mm_rm_REV-SPONT</t>
  </si>
  <si>
    <t>RXN-PSt_rm_vm_FWD-SPONT</t>
  </si>
  <si>
    <t>RXN-PSt_rm_vm_REV-SPONT</t>
  </si>
  <si>
    <t>RXN-PTRCAT1_c_FWD-rt7678</t>
  </si>
  <si>
    <t>RXN-PTRCAT1_c_REV-rt7678</t>
  </si>
  <si>
    <t>RXN-PTRCtpa_e_FWD-rt1939_e</t>
  </si>
  <si>
    <t>RXN-PTRCtpa_e_REV-rt1939_e</t>
  </si>
  <si>
    <t>RXN-PTRCtpa_e_FWD-rt1987_e</t>
  </si>
  <si>
    <t>RXN-PTRCtpa_e_REV-rt1987_e</t>
  </si>
  <si>
    <t>RXN-PTRCtpa_e_FWD-rt2649_e</t>
  </si>
  <si>
    <t>RXN-PTRCtpa_e_REV-rt2649_e</t>
  </si>
  <si>
    <t>RXN-PTRCtpa_e_FWD-rt2739_e</t>
  </si>
  <si>
    <t>RXN-PTRCtpa_e_REV-rt2739_e</t>
  </si>
  <si>
    <t>RXN-PTRCtpa_v_FWD-rt1939_v</t>
  </si>
  <si>
    <t>RXN-PTRCtpa_v_REV-rt1939_v</t>
  </si>
  <si>
    <t>RXN-PTRCtpa_v_FWD-rt1987_v</t>
  </si>
  <si>
    <t>RXN-PTRCtpa_v_REV-rt1987_v</t>
  </si>
  <si>
    <t>RXN-PTRCtpa_v_FWD-rt2649_v</t>
  </si>
  <si>
    <t>RXN-PTRCtpa_v_REV-rt2649_v</t>
  </si>
  <si>
    <t>RXN-PTRCtpa_v_FWD-rt2739_v</t>
  </si>
  <si>
    <t>RXN-PTRCtpa_v_REV-rt2739_v</t>
  </si>
  <si>
    <t>RXN-PUNP3_c_FWD-rt7908_c</t>
  </si>
  <si>
    <t>RXN-PUNP3_c_REV-rt7908_c</t>
  </si>
  <si>
    <t>RXN-PUNP3_m_FWD-rt7908_m</t>
  </si>
  <si>
    <t>RXN-PUNP3_m_REV-rt7908_m</t>
  </si>
  <si>
    <t>RXN-PUNP5_c_FWD-rt7908_c</t>
  </si>
  <si>
    <t>RXN-PUNP5_c_REV-rt7908_c</t>
  </si>
  <si>
    <t>RXN-PYAM5PO_c_FWD-rt2312</t>
  </si>
  <si>
    <t>RXN-PYDAMK_c_FWD-rt6177</t>
  </si>
  <si>
    <t>RXN-PYDX5Pt_c_e_FWD-UNKNOWN</t>
  </si>
  <si>
    <t>RXN-PYDXK_c_FWD-rt6177</t>
  </si>
  <si>
    <t>RXN-PYDXNK_c_FWD-rt6177</t>
  </si>
  <si>
    <t>RXN-PYDXNO_c_FWD-rt2312</t>
  </si>
  <si>
    <t>RXN-PYDXNOR_c_FWD-rt3182</t>
  </si>
  <si>
    <t>RXN-PYDXNOR_c_REV-rt3182</t>
  </si>
  <si>
    <t>RXN-PYDXNOR_c_FWD-rt6001</t>
  </si>
  <si>
    <t>RXN-PYDXNOR_c_REV-rt6001</t>
  </si>
  <si>
    <t>RXN-PYDXO_c_FWD-rt2312</t>
  </si>
  <si>
    <t>RXN-PYNP2r_c_FWD-UNKNOWN</t>
  </si>
  <si>
    <t>RXN-PYNP2r_c_REV-UNKNOWN</t>
  </si>
  <si>
    <t>RXN-PYRDC_c_FWD-rt7423</t>
  </si>
  <si>
    <t>RXN-PYRDC2_c_FWD-rt7423</t>
  </si>
  <si>
    <t>RXN-PYRtps_e_FWD-rt1816_e</t>
  </si>
  <si>
    <t>RXN-PYRtps_m_FWD-MPC13</t>
  </si>
  <si>
    <t>RXN-Q9H2t_c_e_FWD-UNKNOWN</t>
  </si>
  <si>
    <t>RXN-Q9H2t_c_m_FWD-UNKNOWN</t>
  </si>
  <si>
    <t>RXN-Q9MT2_m_FWD-rt3097</t>
  </si>
  <si>
    <t>RXN-QUINDH_c_FWD-rt5341</t>
  </si>
  <si>
    <t>RXN-QUINDH_c_REV-rt5341</t>
  </si>
  <si>
    <t>RXN-QUINt_c_e_FWD-rt3125</t>
  </si>
  <si>
    <t>RXN-QUINt_c_e_REV-rt3125</t>
  </si>
  <si>
    <t>RXN-QUINt_c_e_FWD-rt5359</t>
  </si>
  <si>
    <t>RXN-QUINt_c_e_REV-rt5359</t>
  </si>
  <si>
    <t>RXN-QUINt_c_e_FWD-rt5363</t>
  </si>
  <si>
    <t>RXN-QUINt_c_e_REV-rt5363</t>
  </si>
  <si>
    <t>RXN-QULNt_c_m_FWD-SPONT</t>
  </si>
  <si>
    <t>RXN-QULNt_c_m_REV-SPONT</t>
  </si>
  <si>
    <t>RXN-RADHx_m_FWD-rt5058</t>
  </si>
  <si>
    <t>RXN-RAFH_e_FWD-rt3242_e</t>
  </si>
  <si>
    <t>RXN-RBFK_m_FWD-rt0930_m</t>
  </si>
  <si>
    <t>RXN-RBK_c_FWD-rt2501</t>
  </si>
  <si>
    <t>RXN-RBK_D_c_FWD-rt6000</t>
  </si>
  <si>
    <t>RXN-RDH_c_FWD-rt5407</t>
  </si>
  <si>
    <t>RXN-RDH_c_REV-rt5407</t>
  </si>
  <si>
    <t>RXN-RHMND2_c_FWD-rt1893</t>
  </si>
  <si>
    <t>RXN-RHMND2_c_REV-rt1893</t>
  </si>
  <si>
    <t>RXN-RIBFLVt_c_m_FWD-SPONT</t>
  </si>
  <si>
    <t>RXN-RIBt_c_e_FWD-UNKNOWN</t>
  </si>
  <si>
    <t>RXN-RLFC2O_c_FWD-rt4960</t>
  </si>
  <si>
    <t>RXN-RLFC2O_m_FWD-rt8275</t>
  </si>
  <si>
    <t>RXN-RNDR1_n_FWD-RNR124</t>
  </si>
  <si>
    <t>RXN-RNDR2_n_FWD-RNR124</t>
  </si>
  <si>
    <t>RXN-RNDR3_n_FWD-RNR124</t>
  </si>
  <si>
    <t>RXN-RNDR4_c_FWD-RNR124</t>
  </si>
  <si>
    <t>RXN-RNDR4_n_FWD-RNR124</t>
  </si>
  <si>
    <t>RXN-RNMK_c_FWD-rt6206</t>
  </si>
  <si>
    <t>RXN-RPE_c_FWD-rt3505</t>
  </si>
  <si>
    <t>RXN-RPE_c_REV-rt3505</t>
  </si>
  <si>
    <t>RXN-RPE_c_FWD-rt7896</t>
  </si>
  <si>
    <t>RXN-RPE_c_REV-rt7896</t>
  </si>
  <si>
    <t>RXN-RPI_c_REV-rt4920</t>
  </si>
  <si>
    <t>RXN-SACCD2_c_FWD-rt8465</t>
  </si>
  <si>
    <t>RXN-SALCMOX_x_FWD-rt1970</t>
  </si>
  <si>
    <t>RXN-SALCMOX_x_FWD-rt2557</t>
  </si>
  <si>
    <t>RXN-SALCMOX_x_FWD-rt3875</t>
  </si>
  <si>
    <t>RXN-SALCMOX_x_FWD-rt5198</t>
  </si>
  <si>
    <t>RXN-SALCMOX_x_FWD-rt5285</t>
  </si>
  <si>
    <t>RXN-SALCMOX_x_FWD-rt5815</t>
  </si>
  <si>
    <t>RXN-SALCMOX_x_FWD-rt7337</t>
  </si>
  <si>
    <t>RXN-SALCMOX_x_FWD-rt7373</t>
  </si>
  <si>
    <t>RXN-SBP_c_FWD-rt4269</t>
  </si>
  <si>
    <t>RXN-SBPP1_r_FWD-rt5044</t>
  </si>
  <si>
    <t>RXN-SBPP2_r_FWD-rt5044</t>
  </si>
  <si>
    <t>RXN-SBTD_D2_c_FWD-rt4606</t>
  </si>
  <si>
    <t>RXN-SBTD_D2_c_FWD-rt8084</t>
  </si>
  <si>
    <t>RXN-SBTD_L_c_FWD-rt4606</t>
  </si>
  <si>
    <t>RXN-SBTDt_c_FWD-UNKNOWN</t>
  </si>
  <si>
    <t>RXN-SBTDt_c_REV-UNKNOWN</t>
  </si>
  <si>
    <t>RXN-SBTLt_c_FWD-UNKNOWN</t>
  </si>
  <si>
    <t>RXN-SBTLt_c_REV-UNKNOWN</t>
  </si>
  <si>
    <t>RXN-SDPDS_c_FWD-rt3986</t>
  </si>
  <si>
    <t>RXN-SERD_L_c_FWD-rt0848_c</t>
  </si>
  <si>
    <t>RXN-SERt_c_m_FWD-rt7910</t>
  </si>
  <si>
    <t>RXN-SERt_c_r_REV-UNKNOWN</t>
  </si>
  <si>
    <t>RXN-SERt_c_rm_REV-UNKNOWN</t>
  </si>
  <si>
    <t>RXN-SERtps_e_FWD-rt0594</t>
  </si>
  <si>
    <t>RXN-SERtps_e_REV-rt0594</t>
  </si>
  <si>
    <t>RXN-SERtps_e_FWD-rt2976</t>
  </si>
  <si>
    <t>RXN-SERtps_e_REV-rt2976</t>
  </si>
  <si>
    <t>RXN-SERtps_e_FWD-rt5861</t>
  </si>
  <si>
    <t>RXN-SERtps_e_REV-rt5861</t>
  </si>
  <si>
    <t>RXN-SERTRS_c_FWD-rt1878</t>
  </si>
  <si>
    <t>RXN-SFGTHi_c_FWD-rt1276</t>
  </si>
  <si>
    <t>RXN-SFGTHi_c_REV-rt1276</t>
  </si>
  <si>
    <t>RXN-SHSL1_c_FWD-rt1131</t>
  </si>
  <si>
    <t>RXN-SHSL1_c_REV-rt1131</t>
  </si>
  <si>
    <t>RXN-SHSL1_c_FWD-rt3095</t>
  </si>
  <si>
    <t>RXN-SHSL1_c_REV-rt3095</t>
  </si>
  <si>
    <t>RXN-SLCBK1_r_FWD-rt2023</t>
  </si>
  <si>
    <t>RXN-SO3t_c_e_FWD-rt4278</t>
  </si>
  <si>
    <t>RXN-SO4t_c_e_FWD-rt5751</t>
  </si>
  <si>
    <t>RXN-SPHGAT181_c_FWD-rt3023_c</t>
  </si>
  <si>
    <t>RXN-SPHGAT181_c_REV-rt3023_c</t>
  </si>
  <si>
    <t>RXN-SPHGLpK_r_FWD-rt2023</t>
  </si>
  <si>
    <t>RXN-SPHINGSt_c_e_FWD-rt8393</t>
  </si>
  <si>
    <t>RXN-SPHINGSt_c_e_REV-rt8393</t>
  </si>
  <si>
    <t>RXN-SPHPL_r_FWD-rt3557</t>
  </si>
  <si>
    <t>RXN-SPMDAT_c_FWD-UNKNOWN</t>
  </si>
  <si>
    <t>RXN-SPMDtpa_e_FWD-rt1939_e</t>
  </si>
  <si>
    <t>RXN-SPMDtpa_e_REV-rt1939_e</t>
  </si>
  <si>
    <t>RXN-SPMDtpa_e_FWD-rt1987_e</t>
  </si>
  <si>
    <t>RXN-SPMDtpa_e_REV-rt1987_e</t>
  </si>
  <si>
    <t>RXN-SPMDtpa_e_FWD-rt2649_e</t>
  </si>
  <si>
    <t>RXN-SPMDtpa_e_REV-rt2649_e</t>
  </si>
  <si>
    <t>RXN-SPMDtpa_e_FWD-rt2739_e</t>
  </si>
  <si>
    <t>RXN-SPMDtpa_e_REV-rt2739_e</t>
  </si>
  <si>
    <t>RXN-SPMDtpa_e_FWD-rt5861</t>
  </si>
  <si>
    <t>RXN-SPMDtpa_e_REV-rt5861</t>
  </si>
  <si>
    <t>RXN-SPMDtpa_e_FWD-rt7439</t>
  </si>
  <si>
    <t>RXN-SPMDtpa_e_REV-rt7439</t>
  </si>
  <si>
    <t>RXN-SPMDtpa_v_FWD-rt1939_v</t>
  </si>
  <si>
    <t>RXN-SPMDtpa_v_REV-rt1939_v</t>
  </si>
  <si>
    <t>RXN-SPMDtpa_v_FWD-rt1987_v</t>
  </si>
  <si>
    <t>RXN-SPMDtpa_v_REV-rt1987_v</t>
  </si>
  <si>
    <t>RXN-SPMDtpa_v_FWD-rt2649_v</t>
  </si>
  <si>
    <t>RXN-SPMDtpa_v_REV-rt2649_v</t>
  </si>
  <si>
    <t>RXN-SPMDtpa_v_FWD-rt2739_v</t>
  </si>
  <si>
    <t>RXN-SPMDtpa_v_REV-rt2739_v</t>
  </si>
  <si>
    <t>RXN-SPRMAT_c_FWD-rt1145</t>
  </si>
  <si>
    <t>RXN-SPRMS_c_FWD-rt4913</t>
  </si>
  <si>
    <t>RXN-SPRMtpa_e_FWD-rt1939_e</t>
  </si>
  <si>
    <t>RXN-SPRMtpa_e_REV-rt1939_e</t>
  </si>
  <si>
    <t>RXN-SPRMtpa_e_FWD-rt1987_e</t>
  </si>
  <si>
    <t>RXN-SPRMtpa_e_REV-rt1987_e</t>
  </si>
  <si>
    <t>RXN-SPRMtpa_e_FWD-rt2649_e</t>
  </si>
  <si>
    <t>RXN-SPRMtpa_e_REV-rt2649_e</t>
  </si>
  <si>
    <t>RXN-SPRMtpa_e_FWD-rt2739_e</t>
  </si>
  <si>
    <t>RXN-SPRMtpa_e_REV-rt2739_e</t>
  </si>
  <si>
    <t>RXN-SPRMtpa_e_FWD-rt3281_e</t>
  </si>
  <si>
    <t>RXN-SPRMtpa_e_REV-rt3281_e</t>
  </si>
  <si>
    <t>RXN-SPRMtpa_e_FWD-rt6406_e</t>
  </si>
  <si>
    <t>RXN-SPRMtpa_e_REV-rt6406_e</t>
  </si>
  <si>
    <t>RXN-SPRMtpa_v_FWD-rt1939_v</t>
  </si>
  <si>
    <t>RXN-SPRMtpa_v_REV-rt1939_v</t>
  </si>
  <si>
    <t>RXN-SPRMtpa_v_FWD-rt1987_v</t>
  </si>
  <si>
    <t>RXN-SPRMtpa_v_REV-rt1987_v</t>
  </si>
  <si>
    <t>RXN-SPRMtpa_v_FWD-rt2649_v</t>
  </si>
  <si>
    <t>RXN-SPRMtpa_v_REV-rt2649_v</t>
  </si>
  <si>
    <t>RXN-SPRMtpa_v_FWD-rt2739_v</t>
  </si>
  <si>
    <t>RXN-SPRMtpa_v_REV-rt2739_v</t>
  </si>
  <si>
    <t>RXN-SPRMtpa_v_FWD-rt3281_v</t>
  </si>
  <si>
    <t>RXN-SPRMtpa_v_REV-rt3281_v</t>
  </si>
  <si>
    <t>RXN-SPRMtpa_v_FWD-rt6406_v</t>
  </si>
  <si>
    <t>RXN-SPRMtpa_v_REV-rt6406_v</t>
  </si>
  <si>
    <t>RXN-SQLEx_r_FWD-rt5361</t>
  </si>
  <si>
    <t>RXN-SQLt_c_r_REV-SPONT</t>
  </si>
  <si>
    <t>RXN-SRBt_c_e_FWD-UNKNOWN</t>
  </si>
  <si>
    <t>RXN-SRBt_c_e_REV-UNKNOWN</t>
  </si>
  <si>
    <t>RXN-SSALy_c_FWD-rt0324</t>
  </si>
  <si>
    <t>RXN-SSALy_c_FWD-rt8468</t>
  </si>
  <si>
    <t>RXN-SSQ23EPXt_c_r_REV-SPONT</t>
  </si>
  <si>
    <t>RXN-STATg_rm_FWD-rt3431</t>
  </si>
  <si>
    <t>RXN-STCOAt_c_l_REV-SPONT</t>
  </si>
  <si>
    <t>RXN-STCOAt_c_rm_REV-SPONT</t>
  </si>
  <si>
    <t>RXN-STEHz161_en_FWD-rt5879</t>
  </si>
  <si>
    <t>RXN-STEHz161_rm_FWD-rt6249</t>
  </si>
  <si>
    <t>RXN-STEHz181_en_FWD-rt5879</t>
  </si>
  <si>
    <t>RXN-STEHz181_rm_FWD-rt6249</t>
  </si>
  <si>
    <t>RXN-SUCCt_c_e_FWD-SPONT</t>
  </si>
  <si>
    <t>RXN-SUCCt_c_e_REV-SPONT</t>
  </si>
  <si>
    <t>RXN-SUCCt2_m_FWD-rt5142</t>
  </si>
  <si>
    <t>RXN-SUCDq9_m_REV-SDH1234</t>
  </si>
  <si>
    <t>RXN-SUCOAS_m_FWD-LSC12</t>
  </si>
  <si>
    <t>RXN-SUCR_e_FWD-rt6458</t>
  </si>
  <si>
    <t>RXN-SULFOX2_c_FWD-rt8390</t>
  </si>
  <si>
    <t>RXN-TAGL_m_FWD-rt0632</t>
  </si>
  <si>
    <t>RXN-TAGL_m_FWD-rt5949</t>
  </si>
  <si>
    <t>RXN-TAGt_c_m_FWD-UNKNOWN</t>
  </si>
  <si>
    <t>RXN-TAGt_c_m_REV-UNKNOWN</t>
  </si>
  <si>
    <t>RXN-TAGt_c_rm_FWD-SPONT</t>
  </si>
  <si>
    <t>RXN-TAGt_l_rm_REV-SPONT</t>
  </si>
  <si>
    <t>RXN-TALA_c_FWD-rt1805</t>
  </si>
  <si>
    <t>RXN-TAUDO_c_FWD-rt0250</t>
  </si>
  <si>
    <t>RXN-TAUDO_c_FWD-rt1858</t>
  </si>
  <si>
    <t>RXN-TAURt_c_e_FWD-SPONT</t>
  </si>
  <si>
    <t>RXN-TAURt_c_e_REV-SPONT</t>
  </si>
  <si>
    <t>RXN-TCHOLAtabc_v_FWD-rt0777</t>
  </si>
  <si>
    <t>RXN-TCHOLAtabc_v_FWD-rt2898</t>
  </si>
  <si>
    <t>RXN-TCHOLAtabc_v_FWD-rt6095</t>
  </si>
  <si>
    <t>RXN-TCHOLAtabc_v_FWD-rt6476</t>
  </si>
  <si>
    <t>RXN-TDCOAt_c_l_FWD-SPONT</t>
  </si>
  <si>
    <t>RXN-TDCOAt_c_l_REV-SPONT</t>
  </si>
  <si>
    <t>RXN-TDCOAt_c_rm_FWD-SPONT</t>
  </si>
  <si>
    <t>RXN-TDCOAt_c_rm_REV-SPONT</t>
  </si>
  <si>
    <t>RXN-TDPDRR_c_FWD-rt3425</t>
  </si>
  <si>
    <t>RXN-THFGLUS_c_FWD-rt6435</t>
  </si>
  <si>
    <t>RXN-THFGLUS_c_REV-rt6435</t>
  </si>
  <si>
    <t>RXN-THIORDXi_m_FWD-rt0553</t>
  </si>
  <si>
    <t>RXN-THIORDXi_n_FWD-rt6669</t>
  </si>
  <si>
    <t>RXN-THIORDXi_x_FWD-rt4894</t>
  </si>
  <si>
    <t>RXN-THMP_c_FWD-rt2517_c</t>
  </si>
  <si>
    <t>RXN-THRA_c_FWD-rt0854</t>
  </si>
  <si>
    <t>RXN-THRA_c_FWD-rt7814</t>
  </si>
  <si>
    <t>RXN-THRA2_c_FWD-rt0854</t>
  </si>
  <si>
    <t>RXN-THRD_L_m_FWD-rt0848_m</t>
  </si>
  <si>
    <t>RXN-THRD_L_m_FWD-rt3541</t>
  </si>
  <si>
    <t>RXN-THRt_c_m_FWD-UNKNOWN</t>
  </si>
  <si>
    <t>RXN-THRtps_e_FWD-rt5861</t>
  </si>
  <si>
    <t>RXN-THRtps_e_REV-rt5861</t>
  </si>
  <si>
    <t>RXN-THYMDt_c_e_FWD-SPONT</t>
  </si>
  <si>
    <t>RXN-THYMDt_c_e_REV-SPONT</t>
  </si>
  <si>
    <t>RXN-THZPSN1_c_FWD-UNKNOWN</t>
  </si>
  <si>
    <t>RXN-THZPSN2_c_FWD-UNKNOWN</t>
  </si>
  <si>
    <t>RXN-TKT1_c_FWD-rt7263_c</t>
  </si>
  <si>
    <t>RXN-TKT1_c_REV-rt7263_c</t>
  </si>
  <si>
    <t>RXN-TKT2_c_FWD-rt7263_c</t>
  </si>
  <si>
    <t>RXN-TKT2_c_REV-rt7263_c</t>
  </si>
  <si>
    <t>RXN-TMABADH_m_FWD-rt7955_m</t>
  </si>
  <si>
    <t>RXN-TMDK1_c_FWD-UNKNOWN</t>
  </si>
  <si>
    <t>RXN-TMDPPK_c_FWD-rt8116</t>
  </si>
  <si>
    <t>RXN-TMDS_c_FWD-rt2477</t>
  </si>
  <si>
    <t>RXN-TMLYSOX_m_FWD-rt0812</t>
  </si>
  <si>
    <t>RXN-TMN_c_FWD-rt4410</t>
  </si>
  <si>
    <t>RXN-TMPK_c_FWD-UNKNOWN</t>
  </si>
  <si>
    <t>RXN-TMPPP_c_FWD-rt7845</t>
  </si>
  <si>
    <t>RXN-TPI_c_REV-rt0932</t>
  </si>
  <si>
    <t>RXN-tpscu2_c_m_REV-SPONT</t>
  </si>
  <si>
    <t>RXN-TRDOXt_c_x_FWD-SPONT</t>
  </si>
  <si>
    <t>RXN-TRDOXt_c_x_REV-SPONT</t>
  </si>
  <si>
    <t>RXN-TRDR_m_FWD-rt7114_m</t>
  </si>
  <si>
    <t>RXN-TRDRDt_c_x_FWD-SPONT</t>
  </si>
  <si>
    <t>RXN-TRDRDt_c_x_REV-SPONT</t>
  </si>
  <si>
    <t>RXN-TRE6PP_c_FWD-TPS12TSL1</t>
  </si>
  <si>
    <t>RXN-TRE6PS_c_FWD-TPS12TSL1</t>
  </si>
  <si>
    <t>RXN-TREH_v_FWD-rt0008</t>
  </si>
  <si>
    <t>RXN-TREH_v_FWD-rt0212</t>
  </si>
  <si>
    <t>RXN-TREt_c_v_FWD-SPONT</t>
  </si>
  <si>
    <t>RXN-TREt_c_v_REV-SPONT</t>
  </si>
  <si>
    <t>RXN-TREtps_e_FWD-rt0769</t>
  </si>
  <si>
    <t>RXN-TREtps_e_REV-rt0769</t>
  </si>
  <si>
    <t>RXN-TROPNDH_c_FWD-rt0537</t>
  </si>
  <si>
    <t>RXN-TROPNDH_c_REV-rt0537</t>
  </si>
  <si>
    <t>RXN-TRPDC_c_FWD-rt1736</t>
  </si>
  <si>
    <t>RXN-TRPDC_c_REV-rt1736</t>
  </si>
  <si>
    <t>RXN-TRPt_c_m_FWD-SPONT</t>
  </si>
  <si>
    <t>RXN-TRPTA_c_FWD-rt7471</t>
  </si>
  <si>
    <t>RXN-TRPTRS_m_FWD-rt7165</t>
  </si>
  <si>
    <t>RXN-TTCCOAt_c_en_FWD-SPONT</t>
  </si>
  <si>
    <t>RXN-TTCCOAt_c_en_REV-SPONT</t>
  </si>
  <si>
    <t>RXN-TTCCOAt_c_l_FWD-SPONT</t>
  </si>
  <si>
    <t>RXN-TTCCOAt_c_r_REV-SPONT</t>
  </si>
  <si>
    <t>RXN-TTCCOAt_c_rm_FWD-SPONT</t>
  </si>
  <si>
    <t>RXN-TTCOSAt_c_e_FWD-UNKNOWN</t>
  </si>
  <si>
    <t>RXN-TTCOSAt_c_e_REV-UNKNOWN</t>
  </si>
  <si>
    <t>RXN-TTCOSAt_c_l_FWD-UNKNOWN</t>
  </si>
  <si>
    <t>RXN-TTCOSAt_c_l_REV-UNKNOWN</t>
  </si>
  <si>
    <t>RXN-TTCOSAt_c_rm_FWD-UNKNOWN</t>
  </si>
  <si>
    <t>RXN-TTDCAt_c_e_FWD-rt15442799</t>
  </si>
  <si>
    <t>RXN-TTDCAt_c_e_REV-rt15442799</t>
  </si>
  <si>
    <t>RXN-TTDCAt_c_rm_FWD-SPONT</t>
  </si>
  <si>
    <t>RXN-TTDCAt_c_rm_REV-SPONT</t>
  </si>
  <si>
    <t>RXN-TTDCAt_c_x_FWD-rt5693</t>
  </si>
  <si>
    <t>RXN-TTDCAt_c_x_REV-rt5693</t>
  </si>
  <si>
    <t>RXN-TTDCAt_c_x_FWD-SPONT</t>
  </si>
  <si>
    <t>RXN-TTDCAt_c_x_REV-SPONT</t>
  </si>
  <si>
    <t>RXN-TTDCAt_l_rm_FWD-SPONT</t>
  </si>
  <si>
    <t>RXN-TTDCAt_l_rm_REV-SPONT</t>
  </si>
  <si>
    <t>RXN-TYRCBOX_x_FWD-rt5309</t>
  </si>
  <si>
    <t>RXN-TYRCBOX_x_REV-rt5309</t>
  </si>
  <si>
    <t>RXN-TYRt_c_m_FWD-SPONT</t>
  </si>
  <si>
    <t>RXN-TYRt_c_v_FWD-rt6501</t>
  </si>
  <si>
    <t>RXN-TYRt_c_x_FWD-SPONT</t>
  </si>
  <si>
    <t>RXN-TYRt_c_x_REV-SPONT</t>
  </si>
  <si>
    <t>RXN-TYRTA_c_FWD-rt7471</t>
  </si>
  <si>
    <t>RXN-TYRTA_c_REV-rt7471</t>
  </si>
  <si>
    <t>RXN-TYRTA_c_REV-rt7697</t>
  </si>
  <si>
    <t>RXN-TYRTA_m_FWD-rt5562_m</t>
  </si>
  <si>
    <t>RXN-TYRTAi_x_FWD-rt0568_x</t>
  </si>
  <si>
    <t>RXN-TYRTAi_x_FWD-rt1784_x</t>
  </si>
  <si>
    <t>RXN-TYRTAi_x_FWD-rt5562_x</t>
  </si>
  <si>
    <t>RXN-TYRtpa_v_FWD-rt0111</t>
  </si>
  <si>
    <t>RXN-TYRtpa_v_FWD-rt7819</t>
  </si>
  <si>
    <t>RXN-TYRtps_v_FWD-rt4375</t>
  </si>
  <si>
    <t>RXN-TYRTRS_m_FWD-rt4769</t>
  </si>
  <si>
    <t>RXN-UAGDP_c_REV-rt0711</t>
  </si>
  <si>
    <t>RXN-UDPG4E_c_FWD-rt0601</t>
  </si>
  <si>
    <t>RXN-UDPGALt_c_g_FWD-rt7574</t>
  </si>
  <si>
    <t>RXN-UDPGD_c_FWD-rt3408</t>
  </si>
  <si>
    <t>RXN-UDPGLDC_c_FWD-rt7050</t>
  </si>
  <si>
    <t>RXN-UGLT_c_FWD-rt2964</t>
  </si>
  <si>
    <t>RXN-UMPK_n_FWD-rt4822_n</t>
  </si>
  <si>
    <t>RXN-UMPt_c_n_FWD-SPONT</t>
  </si>
  <si>
    <t>RXN-UMPt_c_n_REV-SPONT</t>
  </si>
  <si>
    <t>RXN-UNK3_c_FWD-rt5646</t>
  </si>
  <si>
    <t>RXN-UNK3_c_FWD-rt6242_c</t>
  </si>
  <si>
    <t>RXN-UNK3_c_FWD-rt7471</t>
  </si>
  <si>
    <t>RXN-UNK3_c_FWD-rt7697</t>
  </si>
  <si>
    <t>RXN-UPPRT_c_FWD-rt5873</t>
  </si>
  <si>
    <t>RXN-UPPRT_c_FWD-rt6727</t>
  </si>
  <si>
    <t>RXN-URAtps_e_FWD-rt4541</t>
  </si>
  <si>
    <t>RXN-UREA_c_FWD-rt2839</t>
  </si>
  <si>
    <t>RXN-UREA_c_REV-rt2839</t>
  </si>
  <si>
    <t>RXN-UREASE_c_FWD-rt0958</t>
  </si>
  <si>
    <t>RXN-UREAtps_e_FWD-rt7439</t>
  </si>
  <si>
    <t>RXN-UREAtps_e_REV-rt7439</t>
  </si>
  <si>
    <t>RXN-URIDK2_n_FWD-rt4822_n</t>
  </si>
  <si>
    <t>RXN-URIDK2i_c_FWD-rt4822_c</t>
  </si>
  <si>
    <t>RXN-URIH_c_FWD-rt4016</t>
  </si>
  <si>
    <t>RXN-URIH_c_FWD-rt5402</t>
  </si>
  <si>
    <t>RXN-URIK1_c_FWD-rt0265</t>
  </si>
  <si>
    <t>RXN-URIK2_c_FWD-rt0265</t>
  </si>
  <si>
    <t>RXN-URItps_e_FWD-rt1991</t>
  </si>
  <si>
    <t>RXN-URO_c_FWD-rt2202</t>
  </si>
  <si>
    <t>RXN-UTPt_c_m_FWD-rt4019</t>
  </si>
  <si>
    <t>RXN-UTPUMPtp_m_FWD-rt4019</t>
  </si>
  <si>
    <t>RXN-VALt_c_m_FWD-SPONT</t>
  </si>
  <si>
    <t>RXN-VALTA_c_FWD-rt5646</t>
  </si>
  <si>
    <t>RXN-VALTA_c_REV-rt5646</t>
  </si>
  <si>
    <t>RXN-VALTA_c_REV-rt6485</t>
  </si>
  <si>
    <t>RXN-VALTA_m_FWD-rt6242_m</t>
  </si>
  <si>
    <t>RXN-VALtps_e_FWD-rt5861</t>
  </si>
  <si>
    <t>RXN-VALtps_e_REV-rt5861</t>
  </si>
  <si>
    <t>RXN-VALTRS_m_FWD-rt8160_m</t>
  </si>
  <si>
    <t>RXN-VANLLOX_x_FWD-rt7726</t>
  </si>
  <si>
    <t>RXN-XAND_c_FWD-rt7594</t>
  </si>
  <si>
    <t>RXN-XAND_c_REV-rt7594</t>
  </si>
  <si>
    <t>RXN-XANt_c_e_FWD-SPONT</t>
  </si>
  <si>
    <t>RXN-XANt_c_e_REV-SPONT</t>
  </si>
  <si>
    <t>RXN-XPPT_c_FWD-rt4077</t>
  </si>
  <si>
    <t>RXN-XTSNt_c_e_FWD-SPONT</t>
  </si>
  <si>
    <t>RXN-XU5PFGT_x_FWD-rt7263_x</t>
  </si>
  <si>
    <t>RXN-XYLI1_c_FWD-rt0738</t>
  </si>
  <si>
    <t>RXN-XYLI1_c_REV-rt0738</t>
  </si>
  <si>
    <t>RXN-XYLI1_c_FWD-rt5360</t>
  </si>
  <si>
    <t>RXN-XYLI1_c_REV-rt5360</t>
  </si>
  <si>
    <t>RXN-XYLI2_c_FWD-rt0738</t>
  </si>
  <si>
    <t>RXN-XYLI2_c_FWD-rt5360</t>
  </si>
  <si>
    <t>RXN-XYLK_c_FWD-rt8482</t>
  </si>
  <si>
    <t>RXN-XYLRy_c_FWD-rt1406</t>
  </si>
  <si>
    <t>RXN-XYLRy_c_REV-rt1406</t>
  </si>
  <si>
    <t>RXN-XYLt_c_e_FWD-UNKNOWN</t>
  </si>
  <si>
    <t>RXN-XYLt_c_e_REV-UNKNOWN</t>
  </si>
  <si>
    <t>RXN-XYLTOR_c_FWD-rt4609</t>
  </si>
  <si>
    <t>RXN-XYLTOR_c_REV-rt4609</t>
  </si>
  <si>
    <t>RXN-XYLTt_c_e_FWD-UNKNOWN</t>
  </si>
  <si>
    <t>RXN-XYLTt_c_e_REV-UNKNOWN</t>
  </si>
  <si>
    <t>RXN-XYLURx_c_FWD-rt0620</t>
  </si>
  <si>
    <t>RXN-XYLURx_c_FWD-rt0736</t>
  </si>
  <si>
    <t>RXN-XYLURy_c_FWD-rt0620</t>
  </si>
  <si>
    <t>RXN-XYLURy_c_FWD-rt0736</t>
  </si>
  <si>
    <t>RXN-YUMPS_c_FWD-rt6068</t>
  </si>
  <si>
    <t>RXN-YUMPS_c_REV-rt6068</t>
  </si>
  <si>
    <t>RXN-YUMPS_c_FWD-rt7720</t>
  </si>
  <si>
    <t>RXN-YUMPS_c_REV-rt7720</t>
  </si>
  <si>
    <t>RXN-YUMPS_c_FWD-rt8055</t>
  </si>
  <si>
    <t>RXN-YUMPS_c_REV-rt8055</t>
  </si>
  <si>
    <t>RXN-ZEAEPOX1_c_FWD-rt0235</t>
  </si>
  <si>
    <t>RXN-ZEAEPOX1_c_FWD-rt3591</t>
  </si>
  <si>
    <t>RXN-ZEAEPOX1_c_FWD-rt3595</t>
  </si>
  <si>
    <t>RXN-ZEAEPOX2_c_FWD-rt0235</t>
  </si>
  <si>
    <t>RXN-ZEAEPOX2_c_FWD-rt3591</t>
  </si>
  <si>
    <t>RXN-ZEAEPOX2_c_FWD-rt3595</t>
  </si>
  <si>
    <t>RXN-ZYM161t_en_rm_FWD-SPONT</t>
  </si>
  <si>
    <t>RXN-ZYM161t_en_rm_REV-SPONT</t>
  </si>
  <si>
    <t>RXN-ZYM161t_l_rm_FWD-SPONT</t>
  </si>
  <si>
    <t>RXN-ZYM161t_l_rm_REV-SPONT</t>
  </si>
  <si>
    <t>RXN-ZYM181t_en_rm_FWD-SPONT</t>
  </si>
  <si>
    <t>RXN-ZYM181t_en_rm_REV-SPONT</t>
  </si>
  <si>
    <t>RXN-ZYM181t_l_rm_FWD-SPONT</t>
  </si>
  <si>
    <t>RXN-ZYM181t_l_rm_REV-SPONT</t>
  </si>
  <si>
    <t>RXN-ZYMSTt_c_en_FWD-UNKNOWN</t>
  </si>
  <si>
    <t>RXN-ZYMSTt_c_en_REV-UNKNOWN</t>
  </si>
  <si>
    <t>RXN-ZYMSTt_c_rm_FWD-SPONT</t>
  </si>
  <si>
    <t>RXN-ZYMSTt_c_rm_REV-SPONT</t>
  </si>
  <si>
    <t>RXN-ZYMSTt_l_rm_FWD-SPONT</t>
  </si>
  <si>
    <t>RXN-ZYMSTt_l_rm_REV-SPONT</t>
  </si>
  <si>
    <t>RXN-THFAT_m_FWD-THFATcplx</t>
  </si>
  <si>
    <t>RXN-CITtam_m_FWD-rt2146</t>
  </si>
  <si>
    <t>kapp slack / kapp</t>
  </si>
  <si>
    <t>/</t>
  </si>
  <si>
    <t>'RXN-13GS_c_FWD-rt7616'</t>
  </si>
  <si>
    <t>'RXN-NGLYCANS3_c_FWD-rt6298'</t>
  </si>
  <si>
    <t>'RXN-16GS_c_FWD-rt3279'</t>
  </si>
  <si>
    <t>'RXN-2OXOADPt_c_m_FWD-rt2267'</t>
  </si>
  <si>
    <t>'RXN-AKGMALta_m_FWD-rt2267'</t>
  </si>
  <si>
    <t>'RXN-3DSPHR_r_FWD-rt1611'</t>
  </si>
  <si>
    <t>'RXN-3HACD240_rm_FWD-rt2309'</t>
  </si>
  <si>
    <t>'RXN-3HACD220_rm_FWD-rt2309'</t>
  </si>
  <si>
    <t>'RXN-3HACD200_rm_FWD-rt2309'</t>
  </si>
  <si>
    <t>'RXN-3HACD260_rm_FWD-rt2309'</t>
  </si>
  <si>
    <t>'RXN-EAR80y_c_FWD-rt0302'</t>
  </si>
  <si>
    <t>'RXN-EAR140y_c_FWD-rt0302'</t>
  </si>
  <si>
    <t>'RXN-EAR40y_c_FWD-rt0302'</t>
  </si>
  <si>
    <t>'RXN-EAR120y_c_FWD-rt0302'</t>
  </si>
  <si>
    <t>'RXN-PCOATA180_c_FWD-rt0302'</t>
  </si>
  <si>
    <t>'RXN-3HAD100_c_FWD-rt0302'</t>
  </si>
  <si>
    <t>'RXN-EAR180y_c_FWD-rt0302'</t>
  </si>
  <si>
    <t>'RXN-3HAD180_c_FWD-rt0302'</t>
  </si>
  <si>
    <t>'RXN-3HAD80_c_FWD-rt0302'</t>
  </si>
  <si>
    <t>'RXN-MCOATA_c_FWD-rt0302'</t>
  </si>
  <si>
    <t>'RXN-3HAD60_c_FWD-rt0302'</t>
  </si>
  <si>
    <t>'RXN-ACOATA_c_FWD-rt0302'</t>
  </si>
  <si>
    <t>'RXN-EAR160y_c_FWD-rt0302'</t>
  </si>
  <si>
    <t>'RXN-EAR60y_c_FWD-rt0302'</t>
  </si>
  <si>
    <t>'RXN-3HAD140_c_FWD-rt0302'</t>
  </si>
  <si>
    <t>'RXN-PCOATA160_c_FWD-rt0302'</t>
  </si>
  <si>
    <t>'RXN-3HAD120_c_FWD-rt0302'</t>
  </si>
  <si>
    <t>'RXN-EAR100y_c_FWD-rt0302'</t>
  </si>
  <si>
    <t>'RXN-3HAD40_c_FWD-rt0302'</t>
  </si>
  <si>
    <t>'RXN-3HAD160_c_FWD-rt0302'</t>
  </si>
  <si>
    <t>'RXN-3OACE260_rm_FWD-rt2975'</t>
  </si>
  <si>
    <t>'RXN-3OACR220_rm_FWD-rt8327'</t>
  </si>
  <si>
    <t>'RXN-3OACR200_rm_FWD-rt8327'</t>
  </si>
  <si>
    <t>'RXN-3OACR260_rm_FWD-rt8327'</t>
  </si>
  <si>
    <t>'RXN-3OACR240_rm_FWD-rt8327'</t>
  </si>
  <si>
    <t>'RXN-3OAR180_c_FWD-rt0409'</t>
  </si>
  <si>
    <t>'RXN-3OAS100_c_FWD-rt0409'</t>
  </si>
  <si>
    <t>'RXN-3OAS80_c_FWD-rt0409'</t>
  </si>
  <si>
    <t>'RXN-3OAR40_c_FWD-rt0409'</t>
  </si>
  <si>
    <t>'RXN-3OAS180_c_FWD-rt0409'</t>
  </si>
  <si>
    <t>'RXN-3OAS160_c_FWD-rt0409'</t>
  </si>
  <si>
    <t>'RXN-3OAR160_c_FWD-rt0409'</t>
  </si>
  <si>
    <t>'RXN-3OAS120_c_FWD-rt0409'</t>
  </si>
  <si>
    <t>'RXN-3OAS40_c_FWD-rt0409'</t>
  </si>
  <si>
    <t>'RXN-3OAS60_c_FWD-rt0409'</t>
  </si>
  <si>
    <t>'RXN-3OAS140_c_FWD-rt0409'</t>
  </si>
  <si>
    <t>'RXN-3OAR60_c_FWD-rt1363'</t>
  </si>
  <si>
    <t>'RXN-3OAR80_c_FWD-rt2183'</t>
  </si>
  <si>
    <t>'RXN-3OAR120_c_FWD-rt2183'</t>
  </si>
  <si>
    <t>'RXN-3OAR140_c_FWD-rt2190'</t>
  </si>
  <si>
    <t>'RXN-3OAR100_c_FWD-rt2190'</t>
  </si>
  <si>
    <t>'RXN-THRS_c_FWD-rt1374'</t>
  </si>
  <si>
    <t>'RXN-AASADy_c_FWD-LYS25'</t>
  </si>
  <si>
    <t>'RXN-AATA_c_FWD-rt0172'</t>
  </si>
  <si>
    <t>'RXN-TYRTA_c_FWD-rt7471'</t>
  </si>
  <si>
    <t>'RXN-ABTD2Dx_c_REV-rt1622_c'</t>
  </si>
  <si>
    <t>'RXN-ACACT40ir_c_FWD-rt0310'</t>
  </si>
  <si>
    <t>'RXN-ACCOAC_c_FWD-rt0271'</t>
  </si>
  <si>
    <t>'RXN-ACCOATsucac_m_FWD-rt5429'</t>
  </si>
  <si>
    <t>'RXN-ACGAM6PS_c_FWD-rt4107'</t>
  </si>
  <si>
    <t>'RXN-ACGAMPM_c_FWD-rt4597'</t>
  </si>
  <si>
    <t>'RXN-AGPRi_m_FWD-rt1009'</t>
  </si>
  <si>
    <t>'RXN-ACGK_m_FWD-rt1009'</t>
  </si>
  <si>
    <t>'RXN-ACHBS_m_FWD-ILV26'</t>
  </si>
  <si>
    <t>'RXN-ACLS_m_FWD-ILV26'</t>
  </si>
  <si>
    <t>'RXN-ACITL_c_FWD-rt1358'</t>
  </si>
  <si>
    <t>'RXN-ACOADS180_rm_FWD-rt1362'</t>
  </si>
  <si>
    <t>'RXN-ACOADS182_rm_FWD-rt0477'</t>
  </si>
  <si>
    <t>'RXN-ACOADS181_rm_FWD-rt0477'</t>
  </si>
  <si>
    <t>'RXN-ACONTb_m_FWD-rt6232'</t>
  </si>
  <si>
    <t>'RXN-ACONTa_m_FWD-rt6232'</t>
  </si>
  <si>
    <t>'RXN-ACOTAi_m_FWD-rt6510'</t>
  </si>
  <si>
    <t>'RXN-ADK1_c_FWD-rt3932'</t>
  </si>
  <si>
    <t>'RXN-ADMDC_c_FWD-rt2849'</t>
  </si>
  <si>
    <t>'RXN-ADNK1_c_FWD-rt0017'</t>
  </si>
  <si>
    <t>'RXN-ADPATPt_c_m_FWD-rt4336'</t>
  </si>
  <si>
    <t>'RXN-ADPT_c_FWD-rt7825'</t>
  </si>
  <si>
    <t>'RXN-ADSK_c_FWD-rt0341'</t>
  </si>
  <si>
    <t>'RXN-ADSL2i_c_FWD-rt7437'</t>
  </si>
  <si>
    <t>'RXN-ADSL1r_c_FWD-rt7437'</t>
  </si>
  <si>
    <t>'RXN-ADSS_c_FWD-rt3802'</t>
  </si>
  <si>
    <t>'RXN-AFAT_c_FWD-rt3174_c'</t>
  </si>
  <si>
    <t>'RXN-DAGL_l_FWD-rt1378'</t>
  </si>
  <si>
    <t>'RXN-AGPAT_l_FWD-rt1378'</t>
  </si>
  <si>
    <t>'RXN-AHCi_c_FWD-rt4544'</t>
  </si>
  <si>
    <t>'RXN-AHSERL2_c_FWD-rt8250'</t>
  </si>
  <si>
    <t>'RXN-AICART_c_FWD-rt4053'</t>
  </si>
  <si>
    <t>'RXN-IMPC_c_FWD-rt4053'</t>
  </si>
  <si>
    <t>'RXN-AIRC1_c_FWD-rt3764'</t>
  </si>
  <si>
    <t>'RXN-AKGDH_m_FWD-KGDCPLX'</t>
  </si>
  <si>
    <t>'RXN-ALAS_m_FWD-rt0309'</t>
  </si>
  <si>
    <t>'RXN-ALATA_L_m_REV-rt1267'</t>
  </si>
  <si>
    <t>'RXN-ALATRS_c_FWD-rt3605'</t>
  </si>
  <si>
    <t>'RXN-NNATi_c_FWD-rt2062_c'</t>
  </si>
  <si>
    <t>'RXN-ANPRT_c_FWD-rt1532'</t>
  </si>
  <si>
    <t>'RXN-ANS_c_FWD-TRP23'</t>
  </si>
  <si>
    <t>'RXN-ARGSL_c_FWD-rt3236'</t>
  </si>
  <si>
    <t>'RXN-ARGSS_c_FWD-rt7828'</t>
  </si>
  <si>
    <t>'RXN-ARGTRS_c_FWD-rt1711'</t>
  </si>
  <si>
    <t>'RXN-PPNDH_c_FWD-rt5827'</t>
  </si>
  <si>
    <t>'RXN-ASAD_c_FWD-rt1962'</t>
  </si>
  <si>
    <t>'RXN-ASNS1_c_FWD-rt6769'</t>
  </si>
  <si>
    <t>'RXN-ASNTRS_c_FWD-rt0799'</t>
  </si>
  <si>
    <t>'RXN-ASPGLUt_c_m_FWD-rt8431'</t>
  </si>
  <si>
    <t>'RXN-GLUt_c_m_FWD-rt8431'</t>
  </si>
  <si>
    <t>'RXN-ASPK_c_FWD-rt6294'</t>
  </si>
  <si>
    <t>'RXN-ASPTA_c_FWD-rt0568_c'</t>
  </si>
  <si>
    <t>'RXN-ASPTAi_m_FWD-rt5562_m'</t>
  </si>
  <si>
    <t>'RXN-ASPTRS_c_FWD-rt5890'</t>
  </si>
  <si>
    <t>'RXN-ATPASEP2e_c_FWD-rt0602_c'</t>
  </si>
  <si>
    <t>'RXN-ATPPRT_c_FWD-rt1520'</t>
  </si>
  <si>
    <t>'RXN-ATPS_m_FWD-ATPSCPLX'</t>
  </si>
  <si>
    <t>'RXN-BPNT_c_FWD-rt2305'</t>
  </si>
  <si>
    <t>'RXN-C14STR_c_FWD-rt0303'</t>
  </si>
  <si>
    <t>'RXN-C3STDH1_c_FWD-rt0467'</t>
  </si>
  <si>
    <t>'RXN-C3STDH2_c_FWD-rt0467'</t>
  </si>
  <si>
    <t>'RXN-C4STMO1_c_FWD-rt8272'</t>
  </si>
  <si>
    <t>'RXN-C4STMO2_c_FWD-rt8272'</t>
  </si>
  <si>
    <t>'RXN-C4STMO3_c_FWD-rt8272'</t>
  </si>
  <si>
    <t>'RXN-C4STMO4_c_FWD-rt8272'</t>
  </si>
  <si>
    <t>'RXN-C8STI_c_FWD-rt1745'</t>
  </si>
  <si>
    <t>'RXN-CBPS_c_FWD-CPA12'</t>
  </si>
  <si>
    <t>'RXN-CDPDAGS_rm_FWD-rt4513_rm'</t>
  </si>
  <si>
    <t>'RXN-CERH126A_r_FWD-rt6946'</t>
  </si>
  <si>
    <t>'RXN-PSPHS_r_FWD-rt6946'</t>
  </si>
  <si>
    <t>'RXN-CERS124_c_FWD-rt3023_c'</t>
  </si>
  <si>
    <t>'RXN-CERS126_c_FWD-rt3023_c'</t>
  </si>
  <si>
    <t>'RXN-CHORM_c_FWD-rt1336'</t>
  </si>
  <si>
    <t>'RXN-CHORS_c_FWD-rt5669'</t>
  </si>
  <si>
    <t>'RXN-CHTNS_c_FWD-rt6592'</t>
  </si>
  <si>
    <t>'RXN-CITMALta_m_FWD-rt2146'</t>
  </si>
  <si>
    <t>'RXN-CITt3_m_REV-rt2146'</t>
  </si>
  <si>
    <t>'RXN-CPPPGO_c_FWD-rt5829'</t>
  </si>
  <si>
    <t>'RXN-CS_m_FWD-rt2963'</t>
  </si>
  <si>
    <t>'RXN-CTPS1_c_FWD-rt8107'</t>
  </si>
  <si>
    <t>'RXN-CYSTGL_c_FWD-rt1131'</t>
  </si>
  <si>
    <t>'RXN-CYSTRS_c_FWD-rt1487'</t>
  </si>
  <si>
    <t>'RXN-CYSTS_c_FWD-rt7344'</t>
  </si>
  <si>
    <t>'RXN-DAGK_rm_FWD-rt1788'</t>
  </si>
  <si>
    <t>'RXN-DB4PS_c_FWD-rt8298'</t>
  </si>
  <si>
    <t>'RXN-DCMPDA_c_FWD-rt0757'</t>
  </si>
  <si>
    <t>'RXN-DDPA_m_FWD-rt2234_m'</t>
  </si>
  <si>
    <t>'RXN-GK1_c_FWD-rt3157'</t>
  </si>
  <si>
    <t>'RXN-DHAD2_m_FWD-rt1321'</t>
  </si>
  <si>
    <t>'RXN-DHAD1_m_FWD-rt1321'</t>
  </si>
  <si>
    <t>'RXN-FOLR_c_FWD-rt3791_c'</t>
  </si>
  <si>
    <t>'RXN-DHFRi_c_FWD-rt3791_c'</t>
  </si>
  <si>
    <t>'RXN-DHORDfum_c_FWD-rt6498'</t>
  </si>
  <si>
    <t>'RXN-DHORTS_c_REV-rt3923'</t>
  </si>
  <si>
    <t>'RXN-DHPPDA2_c_FWD-rt7138'</t>
  </si>
  <si>
    <t>'RXN-SHKK_c_FWD-rt5884'</t>
  </si>
  <si>
    <t>'RXN-DHQTi_c_FWD-rt5884'</t>
  </si>
  <si>
    <t>'RXN-SHK3Di_c_FWD-rt5884'</t>
  </si>
  <si>
    <t>'RXN-PSCIT_c_FWD-rt5884'</t>
  </si>
  <si>
    <t>'RXN-DHQS_c_FWD-rt5884'</t>
  </si>
  <si>
    <t>'RXN-DKMPPH_c_FWD-rt7962_DKMPPH_c'</t>
  </si>
  <si>
    <t>'RXN-DMATT_c_FWD-rt4576'</t>
  </si>
  <si>
    <t>'RXN-GRTT_c_FWD-rt4576'</t>
  </si>
  <si>
    <t>'RXN-OGLYCANS1_r_FWD-rt3753'</t>
  </si>
  <si>
    <t>'RXN-DOLPMT_c_FWD-rt5116'</t>
  </si>
  <si>
    <t>'RXN-DPCOAK_c_FWD-rt2746'</t>
  </si>
  <si>
    <t>'RXN-DPMVD_c_FWD-rt3542'</t>
  </si>
  <si>
    <t>'RXN-DRAPPRy_c_FWD-rt8469'</t>
  </si>
  <si>
    <t>'RXN-DTMPK_c_FWD-rt6884'</t>
  </si>
  <si>
    <t>'RXN-ECOAR240_rm_FWD-rt7873'</t>
  </si>
  <si>
    <t>'RXN-ECOAR260_rm_FWD-rt7873'</t>
  </si>
  <si>
    <t>'RXN-ECOAR200_rm_FWD-rt7873'</t>
  </si>
  <si>
    <t>'RXN-ECOAR220_rm_FWD-rt7873'</t>
  </si>
  <si>
    <t>'RXN-ENO_c_FWD-rt0669'</t>
  </si>
  <si>
    <t>'RXN-FACOAL181_l_FWD-rt2799_l'</t>
  </si>
  <si>
    <t>'RXN-FACOAL160_l_FWD-rt2799_l'</t>
  </si>
  <si>
    <t>'RXN-FACOAL183_l_FWD-rt2799_l'</t>
  </si>
  <si>
    <t>'RXN-FACOAL182_l_FWD-rt2799_l'</t>
  </si>
  <si>
    <t>'RXN-FACOAL180_l_FWD-rt2799_l'</t>
  </si>
  <si>
    <t>'RXN-FACOAL220_l_FWD-rt1544_l'</t>
  </si>
  <si>
    <t>'RXN-FBA_c_FWD-rt7052'</t>
  </si>
  <si>
    <t>'RXN-FCLT_m_FWD-rt7907'</t>
  </si>
  <si>
    <t>'RXN-FE2t_c_e_FWD-rt0996'</t>
  </si>
  <si>
    <t>'RXN-FE3t_c_e_FWD-rt74770996'</t>
  </si>
  <si>
    <t>'RXN-FECOOR_m_FWD-FECOORCPLX1'</t>
  </si>
  <si>
    <t>'RXN-FECRq9_m_FWD-FECRq9CPLX'</t>
  </si>
  <si>
    <t>'RXN-FMNRx_c_FWD-rt8485'</t>
  </si>
  <si>
    <t>'RXN-PRENT13_l_FWD-rt4281'</t>
  </si>
  <si>
    <t>'RXN-PRENT14_l_FWD-rt4281'</t>
  </si>
  <si>
    <t>'RXN-GGTT_l_FWD-rt4281'</t>
  </si>
  <si>
    <t>'RXN-PRENT12_l_FWD-rt4281'</t>
  </si>
  <si>
    <t>'RXN-PPTT_l_FWD-rt4281'</t>
  </si>
  <si>
    <t>'RXN-PRENT9_l_FWD-rt4281'</t>
  </si>
  <si>
    <t>'RXN-PRENT17_l_FWD-rt4281'</t>
  </si>
  <si>
    <t>'RXN-PRENT7_l_FWD-rt4281'</t>
  </si>
  <si>
    <t>'RXN-PRENT8_l_FWD-rt4281'</t>
  </si>
  <si>
    <t>'RXN-PRENT15_l_FWD-rt4281'</t>
  </si>
  <si>
    <t>'RXN-FRTT_l_FWD-rt4281'</t>
  </si>
  <si>
    <t>'RXN-PRENT10_l_FWD-rt4281'</t>
  </si>
  <si>
    <t>'RXN-PRENT18_l_FWD-rt4281'</t>
  </si>
  <si>
    <t>'RXN-PRENT16_l_FWD-rt4281'</t>
  </si>
  <si>
    <t>'RXN-PRENT19_l_FWD-rt4281'</t>
  </si>
  <si>
    <t>'RXN-PRENT11_l_FWD-rt4281'</t>
  </si>
  <si>
    <t>'RXN-PRENT6_l_FWD-rt4281'</t>
  </si>
  <si>
    <t>'RXN-PRENT21_l_FWD-rt4281'</t>
  </si>
  <si>
    <t>'RXN-PRENT20_l_FWD-rt4281'</t>
  </si>
  <si>
    <t>'RXN-GLCt_c_e_FWD-rt3556'</t>
  </si>
  <si>
    <t>'RXN-MTHFD_c_FWD-rt6998'</t>
  </si>
  <si>
    <t>'RXN-FUM_c_FWD-rt5633_c'</t>
  </si>
  <si>
    <t>'RXN-G3PAT_l_FWD-rt2297_l'</t>
  </si>
  <si>
    <t>'RXN-G3PD1r_c_FWD-rt3786_c'</t>
  </si>
  <si>
    <t>'RXN-G5SDy_c_FWD-rt7905'</t>
  </si>
  <si>
    <t>'RXN-GALUi_c_FWD-rt3384'</t>
  </si>
  <si>
    <t>'RXN-GAPD_c_FWD-rt3311'</t>
  </si>
  <si>
    <t>'RXN-GARFT_c_FWD-rt5227'</t>
  </si>
  <si>
    <t>'RXN-GHMT2r_c_FWD-rt1299'</t>
  </si>
  <si>
    <t>'RXN-GLNS_c_FWD-rt3476'</t>
  </si>
  <si>
    <t>'RXN-GLNTRS_c_FWD-rt5012'</t>
  </si>
  <si>
    <t>'RXN-GLU5K_c_FWD-rt6820'</t>
  </si>
  <si>
    <t>'RXN-GLUDy_c_FWD-rt3880'</t>
  </si>
  <si>
    <t>'RXN-GLUPRT_c_FWD-rt6932'</t>
  </si>
  <si>
    <t>'RXN-GLUTRS_c_FWD-rt2385'</t>
  </si>
  <si>
    <t>'RXN-GLYCL_m_FWD-GCV123LPD1'</t>
  </si>
  <si>
    <t>'RXN-GLYK_c_FWD-rt2654'</t>
  </si>
  <si>
    <t>'RXN-GLYt_c_m_FWD-rt0066'</t>
  </si>
  <si>
    <t>'RXN-GLYTRS_c_FWD-rt7136'</t>
  </si>
  <si>
    <t>'RXN-GMPS2_c_FWD-rt7388'</t>
  </si>
  <si>
    <t>'RXN-GPIA2_c_FWD-rt1519'</t>
  </si>
  <si>
    <t>'RXN-GPIA9a_r_FWD-rt4069'</t>
  </si>
  <si>
    <t>'RXN-GTPCII2_c_FWD-rt4183'</t>
  </si>
  <si>
    <t>'RXN-HACNH_m_FWD-rt7648'</t>
  </si>
  <si>
    <t>'RXN-HCITR_m_FWD-rt7648'</t>
  </si>
  <si>
    <t>'RXN-HCITS_m_FWD-rt6488_m'</t>
  </si>
  <si>
    <t>'RXN-HEX1_c_FWD-rt3614'</t>
  </si>
  <si>
    <t>'RXN-HICITD_m_FWD-rt2060'</t>
  </si>
  <si>
    <t>'RXN-PRAMPC_c_FWD-rt3278'</t>
  </si>
  <si>
    <t>'RXN-HISTD_c_FWD-rt3278'</t>
  </si>
  <si>
    <t>'RXN-PRATPP_c_FWD-rt3278'</t>
  </si>
  <si>
    <t>'RXN-HISTP_c_FWD-rt1838'</t>
  </si>
  <si>
    <t>'RXN-HISTRS_c_FWD-rt0207_c'</t>
  </si>
  <si>
    <t>'RXN-HMGCOAR_c_FWD-rt1206'</t>
  </si>
  <si>
    <t>'RXN-HMGCOAS_c_FWD-rt3754_c'</t>
  </si>
  <si>
    <t>'RXN-HOMOX_m_FWD-COX15ARH1YAH1'</t>
  </si>
  <si>
    <t>'RXN-P5CR_c_FWD-rt5064'</t>
  </si>
  <si>
    <t>'RXN-HSDx_c_FWD-rt3712'</t>
  </si>
  <si>
    <t>'RXN-HSERTA_c_FWD-rt4145'</t>
  </si>
  <si>
    <t>'RXN-HSK_c_FWD-rt0283'</t>
  </si>
  <si>
    <t>'RXN-HSTPT_c_FWD-rt4862'</t>
  </si>
  <si>
    <t>'RXN-ICDHx_m_FWD-IDH12'</t>
  </si>
  <si>
    <t>'RXN-ICDHyi_m_FWD-rt2761'</t>
  </si>
  <si>
    <t>'RXN-IG3PS_c_FWD-rt0716'</t>
  </si>
  <si>
    <t>'RXN-IGPDH_c_FWD-rt0339'</t>
  </si>
  <si>
    <t>'RXN-IGPS_c_FWD-rt8196'</t>
  </si>
  <si>
    <t>'RXN-PRAIi_c_FWD-rt8196'</t>
  </si>
  <si>
    <t>'RXN-OMCDC_c_FWD-rt5646'</t>
  </si>
  <si>
    <t>'RXN-ILETRS_c_FWD-rt5078'</t>
  </si>
  <si>
    <t>'RXN-IMPD_c_FWD-rt0027'</t>
  </si>
  <si>
    <t>'RXN-IPCS_g_FWD-rt4559'</t>
  </si>
  <si>
    <t>'RXN-IPDDI_c_FWD-rt7835'</t>
  </si>
  <si>
    <t>'RXN-IPMD_c_FWD-rt5526'</t>
  </si>
  <si>
    <t>'RXN-IPPMIb_c_REV-rt6546'</t>
  </si>
  <si>
    <t>'RXN-IPPMIa_c_REV-rt6546'</t>
  </si>
  <si>
    <t>'RXN-IPPS_c_FWD-rt7120'</t>
  </si>
  <si>
    <t>'RXN-SUCOAS_m_FWD-LSC12'</t>
  </si>
  <si>
    <t>'RXN-KARA1i_m_FWD-rt0808'</t>
  </si>
  <si>
    <t>'RXN-KARA2i_m_FWD-rt0808'</t>
  </si>
  <si>
    <t>'RXN-LEUTRS_c_FWD-rt1776'</t>
  </si>
  <si>
    <t>'RXN-LNS14DMy_c_FWD-ERG11NCP1'</t>
  </si>
  <si>
    <t>'RXN-LNSTLS_c_FWD-rt0872'</t>
  </si>
  <si>
    <t>'RXN-LYSTRS_c_FWD-rt3577'</t>
  </si>
  <si>
    <t>'RXN-MAGL_l_FWD-rt1360'</t>
  </si>
  <si>
    <t>'RXN-MAN1PT_c_FWD-rt6588'</t>
  </si>
  <si>
    <t>'RXN-MAN6PI_c_REV-rt0239'</t>
  </si>
  <si>
    <t>'RXN-MDH_c_REV-rt2246'</t>
  </si>
  <si>
    <t>'RXN-MDH_m_FWD-rt2810'</t>
  </si>
  <si>
    <t>'RXN-MDRPD_c_FWD-rt7461'</t>
  </si>
  <si>
    <t>'RXN-ME1_m_FWD-rt5549'</t>
  </si>
  <si>
    <t>'RXN-METAT_c_FWD-rt5403'</t>
  </si>
  <si>
    <t>'RXN-METS_c_FWD-rt1457'</t>
  </si>
  <si>
    <t>'RXN-METTRS_c_FWD-rt4772'</t>
  </si>
  <si>
    <t>'RXN-MEVK1_c_FWD-rt0390'</t>
  </si>
  <si>
    <t>'RXN-MTAP_c_FWD-rt0004'</t>
  </si>
  <si>
    <t>'RXN-MTHFR3_c_FWD-MET1213'</t>
  </si>
  <si>
    <t>'RXN-MTRI_c_FWD-rt5017'</t>
  </si>
  <si>
    <t>'RXN-NACt_c_e_FWD-rt3853'</t>
  </si>
  <si>
    <t>'RXN-NADHcplxI_c_m_FWD-NADHCPLX1'</t>
  </si>
  <si>
    <t>'RXN-NADHK1_c_FWD-rt1814_c'</t>
  </si>
  <si>
    <t>'RXN-NADS2_c_FWD-rt0915_c'</t>
  </si>
  <si>
    <t>'RXN-NAMNPP_c_FWD-rt1924_c'</t>
  </si>
  <si>
    <t>'RXN-NDPK3_c_FWD-rt7311'</t>
  </si>
  <si>
    <t>'RXN-NDPK4_c_FWD-rt7311'</t>
  </si>
  <si>
    <t>'RXN-NDPK1_c_FWD-rt7311'</t>
  </si>
  <si>
    <t>'RXN-NGLYCANS1_c_FWD-rt2834'</t>
  </si>
  <si>
    <t>'RXN-NGLYCANS5_c_FWD-rt1727'</t>
  </si>
  <si>
    <t>'RXN-NGLYCANS4_c_FWD-rt1727'</t>
  </si>
  <si>
    <t>'RXN-NGLYCANS6_c_FWD-rt1577'</t>
  </si>
  <si>
    <t>'RXN-NH4t_c_e_FWD-rt4558'</t>
  </si>
  <si>
    <t>'RXN-OCBT_c_FWD-rt4934'</t>
  </si>
  <si>
    <t>'RXN-OGLYCANS2_g_FWD-rt1384'</t>
  </si>
  <si>
    <t>'RXN-OMPDC_c_FWD-rt3750'</t>
  </si>
  <si>
    <t>'RXN-ORNTACi_m_FWD-rt7840'</t>
  </si>
  <si>
    <t>'RXN-ORNtpa_m_FWD-rt4951'</t>
  </si>
  <si>
    <t>'RXN-ORPT_c_REV-rt2348'</t>
  </si>
  <si>
    <t>'RXN-PAILS_rm_FWD-rt6753'</t>
  </si>
  <si>
    <t>'RXN-PAPSR_c_FWD-MET16TRX2'</t>
  </si>
  <si>
    <t>'RXN-PC_c_FWD-rt8262'</t>
  </si>
  <si>
    <t>'RXN-PDH_m_FWD-PDHCPLX'</t>
  </si>
  <si>
    <t>'RXN-PMEMT_rm_FWD-rt4380'</t>
  </si>
  <si>
    <t>'RXN-PDMEMT_rm_FWD-rt4380'</t>
  </si>
  <si>
    <t>'RXN-PEMT_rm_FWD-rt2279'</t>
  </si>
  <si>
    <t>'RXN-PFK_c_FWD-rt0495'</t>
  </si>
  <si>
    <t>'RXN-PGCD_c_FWD-rt0717'</t>
  </si>
  <si>
    <t>'RXN-PSP_L_c_FWD-rt3683'</t>
  </si>
  <si>
    <t>'RXN-PGI_c_FWD-rt1221'</t>
  </si>
  <si>
    <t>'RXN-PGK_c_FWD-rt7353'</t>
  </si>
  <si>
    <t>'RXN-PGM_c_FWD-rt7057'</t>
  </si>
  <si>
    <t>'RXN-PGMT_c_FWD-rt1591'</t>
  </si>
  <si>
    <t>'RXN-PHETA1_c_REV-rt7697'</t>
  </si>
  <si>
    <t>'RXN-PHETRS_c_FWD-FRS12'</t>
  </si>
  <si>
    <t>'RXN-PItps_e_FWD-rt1948'</t>
  </si>
  <si>
    <t>'RXN-PItps_m_FWD-rt0521'</t>
  </si>
  <si>
    <t>'RXN-PMANM_c_REV-rt0873'</t>
  </si>
  <si>
    <t>'RXN-PMEVK_c_FWD-rt0334'</t>
  </si>
  <si>
    <t>'RXN-PNTK_c_FWD-rt5817'</t>
  </si>
  <si>
    <t>'RXN-PPA_c_FWD-rt7511'</t>
  </si>
  <si>
    <t>'RXN-PPBNGD_c_FWD-rt6350'</t>
  </si>
  <si>
    <t>'RXN-PPBNGS_1_c_FWD-rt5026'</t>
  </si>
  <si>
    <t>'RXN-PPNCL2_c_FWD-rt0510'</t>
  </si>
  <si>
    <t>'RXN-PPND2_c_FWD-rt7857'</t>
  </si>
  <si>
    <t>'RXN-PPPGO_m_FWD-rt3499'</t>
  </si>
  <si>
    <t>'RXN-PRAIS_c_FWD-rt5891'</t>
  </si>
  <si>
    <t>'RXN-PRAGSi_c_FWD-rt5891'</t>
  </si>
  <si>
    <t>'RXN-PRASCSi_c_FWD-rt0852'</t>
  </si>
  <si>
    <t>'RXN-PRFGS_c_FWD-rt6665'</t>
  </si>
  <si>
    <t>'RXN-PRMICI_c_FWD-rt3242_c'</t>
  </si>
  <si>
    <t>'RXN-PROTRS_c_FWD-rt3118'</t>
  </si>
  <si>
    <t>'RXN-PRPPS_c_FWD-PRS23'</t>
  </si>
  <si>
    <t>'RXN-PSD_mm_FWD-rt2136'</t>
  </si>
  <si>
    <t>'RXN-PSERT_c_FWD-rt7036'</t>
  </si>
  <si>
    <t>'RXN-PSSA_rm_FWD-rt3215'</t>
  </si>
  <si>
    <t>'RXN-PTPAT_c_FWD-rt6481'</t>
  </si>
  <si>
    <t>'RXN-PYDX5PS_c_FWD-SNZ1SNO1'</t>
  </si>
  <si>
    <t>'RXN-PYK_c_FWD-rt4634'</t>
  </si>
  <si>
    <t>'RXN-RBFK_c_FWD-rt0930_c'</t>
  </si>
  <si>
    <t>'RXN-RBFSa_c_FWD-rt0910'</t>
  </si>
  <si>
    <t>'RXN-RBFSb_c_FWD-rt4127'</t>
  </si>
  <si>
    <t>'RXN-RNDR3_c_FWD-RNR124'</t>
  </si>
  <si>
    <t>'RXN-RNDR1_c_FWD-RNR124'</t>
  </si>
  <si>
    <t>'RXN-RNDR2_c_FWD-RNR124'</t>
  </si>
  <si>
    <t>'RXN-RPE_c_REV-rt3505'</t>
  </si>
  <si>
    <t>'RXN-RPI_c_FWD-rt4920'</t>
  </si>
  <si>
    <t>'RXN-SACCD1_c_FWD-rt8465'</t>
  </si>
  <si>
    <t>'RXN-SPMS_c_FWD-rt8465'</t>
  </si>
  <si>
    <t>'RXN-SACCD2_c_FWD-rt5719'</t>
  </si>
  <si>
    <t>'RXN-SADT_c_FWD-rt5075'</t>
  </si>
  <si>
    <t>'RXN-SAM24MT_c_FWD-rt4692'</t>
  </si>
  <si>
    <t>'RXN-SERPT_r_FWD-rt10571935'</t>
  </si>
  <si>
    <t>'RXN-SERt_c_m_REV-rt7910'</t>
  </si>
  <si>
    <t>'RXN-SERTRS_c_FWD-rt5857'</t>
  </si>
  <si>
    <t>'RXN-SHCHD2_c_FWD-rt5201'</t>
  </si>
  <si>
    <t>'RXN-SHCHF_c_FWD-rt5201'</t>
  </si>
  <si>
    <t>'RXN-SO3R_c_FWD-rt20063076'</t>
  </si>
  <si>
    <t>'RXN-SQLEy_r_FWD-rt5361'</t>
  </si>
  <si>
    <t>'RXN-SQLS_c_FWD-rt8223'</t>
  </si>
  <si>
    <t>'RXN-SUCDq9_m_FWD-SDH1234'</t>
  </si>
  <si>
    <t>'RXN-SUCFUMt_c_m_FWD-rt4237'</t>
  </si>
  <si>
    <t>'RXN-TALA_c_REV-rt1805'</t>
  </si>
  <si>
    <t>'RXN-THRD_L_m_FWD-rt3541'</t>
  </si>
  <si>
    <t>'RXN-THRTRS_c_FWD-rt7480'</t>
  </si>
  <si>
    <t>'RXN-TKT1_c_REV-rt7263_c'</t>
  </si>
  <si>
    <t>'RXN-TKT2_c_REV-rt7263_c'</t>
  </si>
  <si>
    <t>'RXN-TMDPK_c_FWD-rt8116'</t>
  </si>
  <si>
    <t>'RXN-TMDS_c_FWD-rt2477'</t>
  </si>
  <si>
    <t>'RXN-TPI_c_FWD-rt0932'</t>
  </si>
  <si>
    <t>'RXN-TRDR_c_FWD-rt1320'</t>
  </si>
  <si>
    <t>'RXN-TRPS1_c_FWD-rt0894'</t>
  </si>
  <si>
    <t>'RXN-TRPTRS_c_FWD-rt6341'</t>
  </si>
  <si>
    <t>'RXN-TYRTRS_c_FWD-rt8273'</t>
  </si>
  <si>
    <t>'RXN-UAGDP_c_FWD-rt0711'</t>
  </si>
  <si>
    <t>'RXN-UMPK_c_FWD-rt4822_c'</t>
  </si>
  <si>
    <t>'RXN-UNK3_c_FWD-rt6242_c'</t>
  </si>
  <si>
    <t>'RXN-UPP3MT_2_c_FWD-rt2682'</t>
  </si>
  <si>
    <t>'RXN-UPPDC1_c_FWD-rt5811'</t>
  </si>
  <si>
    <t>'RXN-VALTRS_c_FWD-rt8160_c'</t>
  </si>
  <si>
    <t>'RXN-12AMANTF_g_FWD-rt2093'</t>
  </si>
  <si>
    <t>'RXN-12AMANTF_g_FWD-rt7201'</t>
  </si>
  <si>
    <t>'RXN-13BGH_e_FWD-rt5185'</t>
  </si>
  <si>
    <t>'RXN-14BMANTF_c_FWD-rt6298'</t>
  </si>
  <si>
    <t>'RXN-16GS_c_FWD-rt0150'</t>
  </si>
  <si>
    <t>'RXN-1MLCLAT_mm_FWD-rt8106'</t>
  </si>
  <si>
    <t>'RXN-1MLCLAT_mm_REV-rt8106'</t>
  </si>
  <si>
    <t>'RXN-2DOXG6PP_c_FWD-rt0208'</t>
  </si>
  <si>
    <t>'RXN-2DOXG6PP_c_FWD-rt5045'</t>
  </si>
  <si>
    <t>'RXN-2OGMAH_c_FWD-rt6557'</t>
  </si>
  <si>
    <t>'RXN-2OSUCAH_c_FWD-rt6557'</t>
  </si>
  <si>
    <t>'RXN-2OXOADPt_c_m_REV-rt2267'</t>
  </si>
  <si>
    <t>'RXN-3DHSKD_c_FWD-rt3472'</t>
  </si>
  <si>
    <t>'RXN-3DHSKD_c_REV-rt3472'</t>
  </si>
  <si>
    <t>'RXN-3HACD200_rm_REV-rt2309'</t>
  </si>
  <si>
    <t>'RXN-3HACD220_rm_REV-rt2309'</t>
  </si>
  <si>
    <t>'RXN-3HACD240_rm_REV-rt2309'</t>
  </si>
  <si>
    <t>'RXN-3HACD260_rm_REV-rt2309'</t>
  </si>
  <si>
    <t>'RXN-3HAD40_c_REV-rt0302'</t>
  </si>
  <si>
    <t>'RXN-3HAD40_m_FWD-rt7207_m'</t>
  </si>
  <si>
    <t>'RXN-3HAD40_m_REV-rt7207_m'</t>
  </si>
  <si>
    <t>'RXN-3HAD60_m_FWD-rt7207_m'</t>
  </si>
  <si>
    <t>'RXN-3HAD60_m_REV-rt7207_m'</t>
  </si>
  <si>
    <t>'RXN-3HAD80_m_FWD-rt7207_m'</t>
  </si>
  <si>
    <t>'RXN-3HAD80_m_REV-rt7207_m'</t>
  </si>
  <si>
    <t>'RXN-3HAO_c_FWD-rt0234'</t>
  </si>
  <si>
    <t>'RXN-3HBHYOX_c_FWD-rt5813'</t>
  </si>
  <si>
    <t>'RXN-3HBRDH_c_FWD-rt4427'</t>
  </si>
  <si>
    <t>'RXN-3HBRDH_c_REV-rt4427'</t>
  </si>
  <si>
    <t>'RXN-3HCINNMH_c_FWD-rt6518'</t>
  </si>
  <si>
    <t>'RXN-3HPPPNH_c_FWD-rt6518'</t>
  </si>
  <si>
    <t>'RXN-3INDACNLAH_c_FWD-rt4042'</t>
  </si>
  <si>
    <t>'RXN-3INDACNLAH_c_REV-rt4042'</t>
  </si>
  <si>
    <t>'RXN-3IPM3MT_c_FWD-rt6691'</t>
  </si>
  <si>
    <t>'RXN-3MLCLAT_mm_FWD-rt8106'</t>
  </si>
  <si>
    <t>'RXN-3MLCLAT_mm_REV-rt8106'</t>
  </si>
  <si>
    <t>'RXN-3MOBDC_c_FWD-rt7423'</t>
  </si>
  <si>
    <t>'RXN-3MOBR_m_FWD-rt41987068'</t>
  </si>
  <si>
    <t>'RXN-3MOBR_m_REV-rt41987068'</t>
  </si>
  <si>
    <t>'RXN-3MOPDC_c_FWD-rt7423'</t>
  </si>
  <si>
    <t>'RXN-3MOPR_m_FWD-rt4198'</t>
  </si>
  <si>
    <t>'RXN-3MOPR_m_REV-rt4198'</t>
  </si>
  <si>
    <t>'RXN-3NPDHBZH_m_FWD-rt7829'</t>
  </si>
  <si>
    <t>'RXN-3NPDHMT_m_FWD-rt3097'</t>
  </si>
  <si>
    <t>'RXN-3OACE200_rm_FWD-rt2975'</t>
  </si>
  <si>
    <t>'RXN-3OACE200_rm_FWD-rt8287'</t>
  </si>
  <si>
    <t>'RXN-3OACE220_rm_FWD-rt2975'</t>
  </si>
  <si>
    <t>'RXN-3OACE220_rm_FWD-rt8287'</t>
  </si>
  <si>
    <t>'RXN-3OACE240_rm_FWD-rt2975'</t>
  </si>
  <si>
    <t>'RXN-3OACE240_rm_FWD-rt8287'</t>
  </si>
  <si>
    <t>'RXN-3OACE260_rm_FWD-rt8287'</t>
  </si>
  <si>
    <t>'RXN-3OADPCOAT_m_FWD-rt4722'</t>
  </si>
  <si>
    <t>'RXN-3OADPCOAT_m_REV-rt4722'</t>
  </si>
  <si>
    <t>'RXN-3OAR100_c_FWD-rt0409'</t>
  </si>
  <si>
    <t>'RXN-3OAR100_c_REV-rt0409'</t>
  </si>
  <si>
    <t>'RXN-3OAR100_c_FWD-rt1363'</t>
  </si>
  <si>
    <t>'RXN-3OAR100_c_REV-rt1363'</t>
  </si>
  <si>
    <t>'RXN-3OAR100_c_FWD-rt2183'</t>
  </si>
  <si>
    <t>'RXN-3OAR100_c_REV-rt2183'</t>
  </si>
  <si>
    <t>'RXN-3OAR100_c_REV-rt2190'</t>
  </si>
  <si>
    <t>'RXN-3OAR120_c_FWD-rt0409'</t>
  </si>
  <si>
    <t>'RXN-3OAR120_c_REV-rt0409'</t>
  </si>
  <si>
    <t>'RXN-3OAR120_c_FWD-rt1363'</t>
  </si>
  <si>
    <t>'RXN-3OAR120_c_REV-rt1363'</t>
  </si>
  <si>
    <t>'RXN-3OAR120_c_REV-rt2183'</t>
  </si>
  <si>
    <t>'RXN-3OAR120_c_FWD-rt2190'</t>
  </si>
  <si>
    <t>'RXN-3OAR120_c_REV-rt2190'</t>
  </si>
  <si>
    <t>'RXN-3OAR140_c_FWD-rt0409'</t>
  </si>
  <si>
    <t>'RXN-3OAR140_c_REV-rt0409'</t>
  </si>
  <si>
    <t>'RXN-3OAR140_c_FWD-rt1363'</t>
  </si>
  <si>
    <t>'RXN-3OAR140_c_REV-rt1363'</t>
  </si>
  <si>
    <t>'RXN-3OAR140_c_FWD-rt2183'</t>
  </si>
  <si>
    <t>'RXN-3OAR140_c_REV-rt2183'</t>
  </si>
  <si>
    <t>'RXN-3OAR140_c_REV-rt2190'</t>
  </si>
  <si>
    <t>'RXN-3OAR160_c_REV-rt0409'</t>
  </si>
  <si>
    <t>'RXN-3OAR160_c_FWD-rt1363'</t>
  </si>
  <si>
    <t>'RXN-3OAR160_c_REV-rt1363'</t>
  </si>
  <si>
    <t>'RXN-3OAR160_c_FWD-rt2183'</t>
  </si>
  <si>
    <t>'RXN-3OAR160_c_REV-rt2183'</t>
  </si>
  <si>
    <t>'RXN-3OAR160_c_FWD-rt2190'</t>
  </si>
  <si>
    <t>'RXN-3OAR160_c_REV-rt2190'</t>
  </si>
  <si>
    <t>'RXN-3OAR180_c_REV-rt0409'</t>
  </si>
  <si>
    <t>'RXN-3OAR180_c_FWD-rt1363'</t>
  </si>
  <si>
    <t>'RXN-3OAR180_c_REV-rt1363'</t>
  </si>
  <si>
    <t>'RXN-3OAR180_c_FWD-rt2183'</t>
  </si>
  <si>
    <t>'RXN-3OAR180_c_REV-rt2183'</t>
  </si>
  <si>
    <t>'RXN-3OAR180_c_FWD-rt2190'</t>
  </si>
  <si>
    <t>'RXN-3OAR180_c_REV-rt2190'</t>
  </si>
  <si>
    <t>'RXN-3OAR40_c_REV-rt0409'</t>
  </si>
  <si>
    <t>'RXN-3OAR40_c_FWD-rt1363'</t>
  </si>
  <si>
    <t>'RXN-3OAR40_c_REV-rt1363'</t>
  </si>
  <si>
    <t>'RXN-3OAR40_c_FWD-rt2183'</t>
  </si>
  <si>
    <t>'RXN-3OAR40_c_REV-rt2183'</t>
  </si>
  <si>
    <t>'RXN-3OAR40_c_FWD-rt2190'</t>
  </si>
  <si>
    <t>'RXN-3OAR40_c_REV-rt2190'</t>
  </si>
  <si>
    <t>'RXN-3OAR40_m_FWD-rt1622_m'</t>
  </si>
  <si>
    <t>'RXN-3OAR60_c_FWD-rt0409'</t>
  </si>
  <si>
    <t>'RXN-3OAR60_c_REV-rt0409'</t>
  </si>
  <si>
    <t>'RXN-3OAR60_c_REV-rt1363'</t>
  </si>
  <si>
    <t>'RXN-3OAR60_c_FWD-rt2183'</t>
  </si>
  <si>
    <t>'RXN-3OAR60_c_REV-rt2183'</t>
  </si>
  <si>
    <t>'RXN-3OAR60_c_FWD-rt2190'</t>
  </si>
  <si>
    <t>'RXN-3OAR60_c_REV-rt2190'</t>
  </si>
  <si>
    <t>'RXN-3OAR60_m_FWD-rt1622_m'</t>
  </si>
  <si>
    <t>'RXN-3OAR80_c_FWD-rt0409'</t>
  </si>
  <si>
    <t>'RXN-3OAR80_c_REV-rt0409'</t>
  </si>
  <si>
    <t>'RXN-3OAR80_c_FWD-rt1363'</t>
  </si>
  <si>
    <t>'RXN-3OAR80_c_REV-rt1363'</t>
  </si>
  <si>
    <t>'RXN-3OAR80_c_REV-rt2183'</t>
  </si>
  <si>
    <t>'RXN-3OAR80_c_FWD-rt2190'</t>
  </si>
  <si>
    <t>'RXN-3OAR80_c_REV-rt2190'</t>
  </si>
  <si>
    <t>'RXN-3OAR80_m_FWD-rt1622_m'</t>
  </si>
  <si>
    <t>'RXN-3OAS40_c_REV-rt0409'</t>
  </si>
  <si>
    <t>'RXN-4ABUTtps_e_FWD-rt2901'</t>
  </si>
  <si>
    <t>'RXN-4ABUTtps_e_FWD-rt4390'</t>
  </si>
  <si>
    <t>'RXN-4AMPMS_c_FWD-rt2779'</t>
  </si>
  <si>
    <t>'RXN-4CMCOAL_c_FWD-rt3465'</t>
  </si>
  <si>
    <t>'RXN-4CMCOAL_c_FWD-rt5332'</t>
  </si>
  <si>
    <t>'RXN-4CMCOAL_c_FWD-rt6434_c'</t>
  </si>
  <si>
    <t>'RXN-4CMCOAL_c_FWD-rt8267_c'</t>
  </si>
  <si>
    <t>'RXN-4CMCOAL_x_FWD-rt3465_x'</t>
  </si>
  <si>
    <t>'RXN-4CMCOAL_x_FWD-rt5332_x'</t>
  </si>
  <si>
    <t>'RXN-4CMCOAL_x_FWD-rt6434_x'</t>
  </si>
  <si>
    <t>'RXN-4CMCOAL_x_FWD-rt8267_x'</t>
  </si>
  <si>
    <t>'RXN-4DPMIPPH_c_FWD-rt1973'</t>
  </si>
  <si>
    <t>'RXN-4DPMIPPH_c_REV-rt1973'</t>
  </si>
  <si>
    <t>'RXN-4HBZNPT_m_FWD-rt6869'</t>
  </si>
  <si>
    <t>'RXN-4HGLSD_m_FWD-rt0201'</t>
  </si>
  <si>
    <t>'RXN-4HTHRS_c_FWD-rt1374'</t>
  </si>
  <si>
    <t>'RXN-4MOPR_m_FWD-rt4198'</t>
  </si>
  <si>
    <t>'RXN-5AOPtps_e_FWD-rt2901'</t>
  </si>
  <si>
    <t>'RXN-6DPMIPPH_c_FWD-rt1395'</t>
  </si>
  <si>
    <t>'RXN-6DPMIPPH_c_REV-rt1395'</t>
  </si>
  <si>
    <t>'RXN-6DPMIPPH_c_FWD-rt1973'</t>
  </si>
  <si>
    <t>'RXN-6DPMIPPH_c_REV-rt1973'</t>
  </si>
  <si>
    <t>'RXN-AATA_c_REV-rt0172'</t>
  </si>
  <si>
    <t>'RXN-AATA_c_FWD-rt4039'</t>
  </si>
  <si>
    <t>'RXN-AATA_c_REV-rt4039'</t>
  </si>
  <si>
    <t>'RXN-AATA_c_FWD-rt7471'</t>
  </si>
  <si>
    <t>'RXN-AATA_c_REV-rt7471'</t>
  </si>
  <si>
    <t>'RXN-ABTA_c_FWD-rt2569'</t>
  </si>
  <si>
    <t>'RXN-ABTA_c_FWD-rt7537'</t>
  </si>
  <si>
    <t>'RXN-ABTD2Dx_c_FWD-rt1622_c'</t>
  </si>
  <si>
    <t>'RXN-ABTD2Dy_c_FWD-rt4606'</t>
  </si>
  <si>
    <t>'RXN-ABTD2Dy_c_REV-rt4606'</t>
  </si>
  <si>
    <t>'RXN-ABTD2Dy_c_FWD-rt8084'</t>
  </si>
  <si>
    <t>'RXN-ABTD2Dy_c_REV-rt8084'</t>
  </si>
  <si>
    <t>'RXN-ABTD4Dx_c_FWD-rt1622_c'</t>
  </si>
  <si>
    <t>'RXN-ABTD4Dx_c_REV-rt1622_c'</t>
  </si>
  <si>
    <t>'RXN-ABTD4Dy_c_FWD-rt4606'</t>
  </si>
  <si>
    <t>'RXN-ABTD4Dy_c_REV-rt4606'</t>
  </si>
  <si>
    <t>'RXN-ABTD4Dy_c_FWD-rt8084'</t>
  </si>
  <si>
    <t>'RXN-ABTD4Dy_c_REV-rt8084'</t>
  </si>
  <si>
    <t>'RXN-ABUTD_m_FWD-rt2756_m'</t>
  </si>
  <si>
    <t>'RXN-ACACT100i_m_FWD-rt0517'</t>
  </si>
  <si>
    <t>'RXN-ACACT100i_x_FWD-rt0697'</t>
  </si>
  <si>
    <t>'RXN-ACACT100i_x_FWD-rt5445'</t>
  </si>
  <si>
    <t>'RXN-ACACT100i_x_FWD-rt6860'</t>
  </si>
  <si>
    <t>'RXN-ACACT101ei_x_FWD-rt0697'</t>
  </si>
  <si>
    <t>'RXN-ACACT101ei_x_FWD-rt5445'</t>
  </si>
  <si>
    <t>'RXN-ACACT101ei_x_FWD-rt6860'</t>
  </si>
  <si>
    <t>'RXN-ACACT120i_m_FWD-rt0517'</t>
  </si>
  <si>
    <t>'RXN-ACACT120i_x_FWD-rt0697'</t>
  </si>
  <si>
    <t>'RXN-ACACT120i_x_FWD-rt5445'</t>
  </si>
  <si>
    <t>'RXN-ACACT120i_x_FWD-rt6860'</t>
  </si>
  <si>
    <t>'RXN-ACACT121ai_m_FWD-rt0517'</t>
  </si>
  <si>
    <t>'RXN-ACACT121ai_x_FWD-rt0697'</t>
  </si>
  <si>
    <t>'RXN-ACACT121ai_x_FWD-rt5445'</t>
  </si>
  <si>
    <t>'RXN-ACACT121ai_x_FWD-rt6860'</t>
  </si>
  <si>
    <t>'RXN-ACACT121di_x_FWD-rt0697'</t>
  </si>
  <si>
    <t>'RXN-ACACT121di_x_FWD-rt5445'</t>
  </si>
  <si>
    <t>'RXN-ACACT121di_x_FWD-rt6860'</t>
  </si>
  <si>
    <t>'RXN-ACACT122ei_x_FWD-rt0697'</t>
  </si>
  <si>
    <t>'RXN-ACACT122ei_x_FWD-rt5445'</t>
  </si>
  <si>
    <t>'RXN-ACACT122ei_x_FWD-rt6860'</t>
  </si>
  <si>
    <t>'RXN-ACACT140i_m_FWD-rt0517'</t>
  </si>
  <si>
    <t>'RXN-ACACT140i_x_FWD-rt0697'</t>
  </si>
  <si>
    <t>'RXN-ACACT140i_x_FWD-rt5445'</t>
  </si>
  <si>
    <t>'RXN-ACACT140i_x_FWD-rt6860'</t>
  </si>
  <si>
    <t>'RXN-ACACT141ai_m_FWD-rt0517'</t>
  </si>
  <si>
    <t>'RXN-ACACT141ai_x_FWD-rt0697'</t>
  </si>
  <si>
    <t>'RXN-ACACT141ai_x_FWD-rt5445'</t>
  </si>
  <si>
    <t>'RXN-ACACT141ai_x_FWD-rt6860'</t>
  </si>
  <si>
    <t>'RXN-ACACT141bi_m_FWD-rt0517'</t>
  </si>
  <si>
    <t>'RXN-ACACT141bi_x_FWD-rt0697'</t>
  </si>
  <si>
    <t>'RXN-ACACT141bi_x_FWD-rt5445'</t>
  </si>
  <si>
    <t>'RXN-ACACT141bi_x_FWD-rt6860'</t>
  </si>
  <si>
    <t>'RXN-ACACT142i_x_FWD-rt0697'</t>
  </si>
  <si>
    <t>'RXN-ACACT142i_x_FWD-rt5445'</t>
  </si>
  <si>
    <t>'RXN-ACACT142i_x_FWD-rt6860'</t>
  </si>
  <si>
    <t>'RXN-ACACT143i_x_FWD-rt0697'</t>
  </si>
  <si>
    <t>'RXN-ACACT143i_x_FWD-rt5445'</t>
  </si>
  <si>
    <t>'RXN-ACACT143i_x_FWD-rt6860'</t>
  </si>
  <si>
    <t>'RXN-ACACT160i_m_FWD-rt0517'</t>
  </si>
  <si>
    <t>'RXN-ACACT160i_x_FWD-rt0697'</t>
  </si>
  <si>
    <t>'RXN-ACACT160i_x_FWD-rt5445'</t>
  </si>
  <si>
    <t>'RXN-ACACT160i_x_FWD-rt6860'</t>
  </si>
  <si>
    <t>'RXN-ACACT161ai_m_FWD-rt0517'</t>
  </si>
  <si>
    <t>'RXN-ACACT161ai_x_FWD-rt0697'</t>
  </si>
  <si>
    <t>'RXN-ACACT161ai_x_FWD-rt5445'</t>
  </si>
  <si>
    <t>'RXN-ACACT161ai_x_FWD-rt6860'</t>
  </si>
  <si>
    <t>'RXN-ACACT161bi_m_FWD-rt0517'</t>
  </si>
  <si>
    <t>'RXN-ACACT161bi_x_FWD-rt0697'</t>
  </si>
  <si>
    <t>'RXN-ACACT161bi_x_FWD-rt5445'</t>
  </si>
  <si>
    <t>'RXN-ACACT161bi_x_FWD-rt6860'</t>
  </si>
  <si>
    <t>'RXN-ACACT162i_x_FWD-rt0697'</t>
  </si>
  <si>
    <t>'RXN-ACACT162i_x_FWD-rt5445'</t>
  </si>
  <si>
    <t>'RXN-ACACT162i_x_FWD-rt6860'</t>
  </si>
  <si>
    <t>'RXN-ACACT163i_x_FWD-rt0697'</t>
  </si>
  <si>
    <t>'RXN-ACACT163i_x_FWD-rt5445'</t>
  </si>
  <si>
    <t>'RXN-ACACT163i_x_FWD-rt6860'</t>
  </si>
  <si>
    <t>'RXN-ACACT180i_m_FWD-rt0517'</t>
  </si>
  <si>
    <t>'RXN-ACACT180i_x_FWD-rt0697'</t>
  </si>
  <si>
    <t>'RXN-ACACT180i_x_FWD-rt5445'</t>
  </si>
  <si>
    <t>'RXN-ACACT180i_x_FWD-rt6860'</t>
  </si>
  <si>
    <t>'RXN-ACACT181ai_m_FWD-rt0517'</t>
  </si>
  <si>
    <t>'RXN-ACACT181ai_x_FWD-rt0697'</t>
  </si>
  <si>
    <t>'RXN-ACACT181ai_x_FWD-rt5445'</t>
  </si>
  <si>
    <t>'RXN-ACACT181ai_x_FWD-rt6860'</t>
  </si>
  <si>
    <t>'RXN-ACACT182i_x_FWD-rt0697'</t>
  </si>
  <si>
    <t>'RXN-ACACT182i_x_FWD-rt5445'</t>
  </si>
  <si>
    <t>'RXN-ACACT182i_x_FWD-rt6860'</t>
  </si>
  <si>
    <t>'RXN-ACACT183i_x_FWD-rt0697'</t>
  </si>
  <si>
    <t>'RXN-ACACT183i_x_FWD-rt5445'</t>
  </si>
  <si>
    <t>'RXN-ACACT183i_x_FWD-rt6860'</t>
  </si>
  <si>
    <t>'RXN-ACACT200i_m_FWD-rt0517'</t>
  </si>
  <si>
    <t>'RXN-ACACT200i_x_FWD-rt0697'</t>
  </si>
  <si>
    <t>'RXN-ACACT200i_x_FWD-rt5445'</t>
  </si>
  <si>
    <t>'RXN-ACACT200i_x_FWD-rt6860'</t>
  </si>
  <si>
    <t>'RXN-ACACT220i_m_FWD-rt0517'</t>
  </si>
  <si>
    <t>'RXN-ACACT220i_x_FWD-rt0697'</t>
  </si>
  <si>
    <t>'RXN-ACACT220i_x_FWD-rt5445'</t>
  </si>
  <si>
    <t>'RXN-ACACT220i_x_FWD-rt6860'</t>
  </si>
  <si>
    <t>'RXN-ACACT240i_m_FWD-rt0517'</t>
  </si>
  <si>
    <t>'RXN-ACACT240i_x_FWD-rt0697'</t>
  </si>
  <si>
    <t>'RXN-ACACT240i_x_FWD-rt5445'</t>
  </si>
  <si>
    <t>'RXN-ACACT240i_x_FWD-rt6860'</t>
  </si>
  <si>
    <t>'RXN-ACACT260i_m_FWD-rt0517'</t>
  </si>
  <si>
    <t>'RXN-ACACT260i_x_FWD-rt0697'</t>
  </si>
  <si>
    <t>'RXN-ACACT260i_x_FWD-rt5445'</t>
  </si>
  <si>
    <t>'RXN-ACACT260i_x_FWD-rt6860'</t>
  </si>
  <si>
    <t>'RXN-ACACT40i_m_FWD-rt0517'</t>
  </si>
  <si>
    <t>'RXN-ACACT40i_x_FWD-rt0697'</t>
  </si>
  <si>
    <t>'RXN-ACACT40i_x_FWD-rt5445'</t>
  </si>
  <si>
    <t>'RXN-ACACT40i_x_FWD-rt6860'</t>
  </si>
  <si>
    <t>'RXN-ACACT60i_m_FWD-rt0517'</t>
  </si>
  <si>
    <t>'RXN-ACACT60i_x_FWD-rt0697'</t>
  </si>
  <si>
    <t>'RXN-ACACT60i_x_FWD-rt5445'</t>
  </si>
  <si>
    <t>'RXN-ACACT60i_x_FWD-rt6860'</t>
  </si>
  <si>
    <t>'RXN-ACACT80i_m_FWD-rt0517'</t>
  </si>
  <si>
    <t>'RXN-ACACT80i_x_FWD-rt0697'</t>
  </si>
  <si>
    <t>'RXN-ACACT80i_x_FWD-rt5445'</t>
  </si>
  <si>
    <t>'RXN-ACACT80i_x_FWD-rt6860'</t>
  </si>
  <si>
    <t>'RXN-ACALDCD_c_FWD-rt7423'</t>
  </si>
  <si>
    <t>'RXN-ACCOAt_c_r_FWD-rt2578'</t>
  </si>
  <si>
    <t>'RXN-ACCOAt_c_r_REV-rt2578'</t>
  </si>
  <si>
    <t>'RXN-ACCOATsucpp_m_FWD-rt5429'</t>
  </si>
  <si>
    <t>'RXN-ACEST1_m_FWD-rt1634'</t>
  </si>
  <si>
    <t>'RXN-ACEST1_m_FWD-rt6091'</t>
  </si>
  <si>
    <t>'RXN-ACGAM6PS_c_REV-rt4107'</t>
  </si>
  <si>
    <t>'RXN-ACGAM6S1_r_FWD-rt5121'</t>
  </si>
  <si>
    <t>'RXN-ACGAM6S1_r_REV-rt5121'</t>
  </si>
  <si>
    <t>'RXN-ACGAM6S2_r_FWD-rt5121'</t>
  </si>
  <si>
    <t>'RXN-ACGAM6S2_r_REV-rt5121'</t>
  </si>
  <si>
    <t>'RXN-ACGAMPM_c_REV-rt4597'</t>
  </si>
  <si>
    <t>'RXN-ACGS_m_FWD-rt7899'</t>
  </si>
  <si>
    <t>'RXN-ACHAH_c_FWD-rt3378'</t>
  </si>
  <si>
    <t>'RXN-ACHAH_c_REV-rt3378'</t>
  </si>
  <si>
    <t>'RXN-ACHAH_e_FWD-rt1203'</t>
  </si>
  <si>
    <t>'RXN-ACHBS_m_FWD-rt7317'</t>
  </si>
  <si>
    <t>'RXN-ACHLE1_c_FWD-rt6872'</t>
  </si>
  <si>
    <t>'RXN-ACHLE2_c_FWD-rt6872'</t>
  </si>
  <si>
    <t>'RXN-ACHLE3_c_FWD-rt6872'</t>
  </si>
  <si>
    <t>'RXN-ACKr_c_FWD-rt5015'</t>
  </si>
  <si>
    <t>'RXN-ACKr_c_REV-rt5015'</t>
  </si>
  <si>
    <t>'RXN-ACLS_m_FWD-rt7317'</t>
  </si>
  <si>
    <t>'RXN-ACOAD100f_m_FWD-rt4202'</t>
  </si>
  <si>
    <t>'RXN-ACOAD100f_x_FWD-rt2040'</t>
  </si>
  <si>
    <t>'RXN-ACOAD101df_x_FWD-rt2040'</t>
  </si>
  <si>
    <t>'RXN-ACOAD102ef_x_FWD-rt2040'</t>
  </si>
  <si>
    <t>'RXN-ACOAD120f_m_FWD-rt4202'</t>
  </si>
  <si>
    <t>'RXN-ACOAD120f_x_FWD-rt2040'</t>
  </si>
  <si>
    <t>'RXN-ACOAD121af_x_FWD-rt2040'</t>
  </si>
  <si>
    <t>'RXN-ACOAD140f_x_FWD-rt2040'</t>
  </si>
  <si>
    <t>'RXN-ACOAD141af_x_FWD-rt2040'</t>
  </si>
  <si>
    <t>'RXN-ACOAD141bf_x_FWD-rt2040'</t>
  </si>
  <si>
    <t>'RXN-ACOAD142f_x_FWD-rt2040'</t>
  </si>
  <si>
    <t>'RXN-ACOAD143f_x_FWD-rt2040'</t>
  </si>
  <si>
    <t>'RXN-ACOAD160f_x_FWD-rt2040'</t>
  </si>
  <si>
    <t>'RXN-ACOAD161af_x_FWD-rt2040'</t>
  </si>
  <si>
    <t>'RXN-ACOAD161bf_x_FWD-rt2040'</t>
  </si>
  <si>
    <t>'RXN-ACOAD162f_x_FWD-rt2040'</t>
  </si>
  <si>
    <t>'RXN-ACOAD163f_x_FWD-rt2040'</t>
  </si>
  <si>
    <t>'RXN-ACOAD180f_x_FWD-rt2040'</t>
  </si>
  <si>
    <t>'RXN-ACOAD181af_x_FWD-rt2040'</t>
  </si>
  <si>
    <t>'RXN-ACOAD182f_x_FWD-rt2040'</t>
  </si>
  <si>
    <t>'RXN-ACOAD183f_x_FWD-rt2040'</t>
  </si>
  <si>
    <t>'RXN-ACOAD40f_m_FWD-rt5702'</t>
  </si>
  <si>
    <t>'RXN-ACOAD40f_m_REV-rt5702'</t>
  </si>
  <si>
    <t>'RXN-ACOAD40f_x_FWD-rt2040'</t>
  </si>
  <si>
    <t>'RXN-ACOAD60f_m_FWD-rt5702'</t>
  </si>
  <si>
    <t>'RXN-ACOAD60f_m_REV-rt5702'</t>
  </si>
  <si>
    <t>'RXN-ACOAD60f_x_FWD-rt2040'</t>
  </si>
  <si>
    <t>'RXN-ACOAD80f_m_FWD-rt4202'</t>
  </si>
  <si>
    <t>'RXN-ACOAD80f_m_REV-rt4202'</t>
  </si>
  <si>
    <t>'RXN-ACOAD80f_x_FWD-rt2040'</t>
  </si>
  <si>
    <t>'RXN-ACOAD82ef_x_FWD-rt2040'</t>
  </si>
  <si>
    <t>'RXN-ACOADm30f_m_FWD-rt5702'</t>
  </si>
  <si>
    <t>'RXN-ACOADm30f_m_REV-rt5702'</t>
  </si>
  <si>
    <t>'RXN-ACOADm40f_m_FWD-rt5702'</t>
  </si>
  <si>
    <t>'RXN-ACOADm40f_m_REV-rt5702'</t>
  </si>
  <si>
    <t>'RXN-ACOADm50f_m_FWD-rt1644'</t>
  </si>
  <si>
    <t>'RXN-ACOADm50f_m_REV-rt1644'</t>
  </si>
  <si>
    <t>'RXN-ACOADS160_rm_FWD-rt1362'</t>
  </si>
  <si>
    <t>'RXN-ACOAO100_x_FWD-rt1332'</t>
  </si>
  <si>
    <t>'RXN-ACOAO100_x_FWD-rt4374'</t>
  </si>
  <si>
    <t>'RXN-ACOAO100_x_FWD-rt4384'</t>
  </si>
  <si>
    <t>'RXN-ACOAO101d_x_FWD-rt1332'</t>
  </si>
  <si>
    <t>'RXN-ACOAO101d_x_FWD-rt4374'</t>
  </si>
  <si>
    <t>'RXN-ACOAO101d_x_FWD-rt4384'</t>
  </si>
  <si>
    <t>'RXN-ACOAO102e_x_FWD-rt1332'</t>
  </si>
  <si>
    <t>'RXN-ACOAO102e_x_FWD-rt4374'</t>
  </si>
  <si>
    <t>'RXN-ACOAO102e_x_FWD-rt4384'</t>
  </si>
  <si>
    <t>'RXN-ACOAO120_x_FWD-rt1332'</t>
  </si>
  <si>
    <t>'RXN-ACOAO120_x_FWD-rt4374'</t>
  </si>
  <si>
    <t>'RXN-ACOAO120_x_FWD-rt4384'</t>
  </si>
  <si>
    <t>'RXN-ACOAO121a_x_FWD-rt1332'</t>
  </si>
  <si>
    <t>'RXN-ACOAO121a_x_FWD-rt4374'</t>
  </si>
  <si>
    <t>'RXN-ACOAO121a_x_FWD-rt4384'</t>
  </si>
  <si>
    <t>'RXN-ACOAO140_x_FWD-rt1332'</t>
  </si>
  <si>
    <t>'RXN-ACOAO140_x_FWD-rt4374'</t>
  </si>
  <si>
    <t>'RXN-ACOAO140_x_FWD-rt4384'</t>
  </si>
  <si>
    <t>'RXN-ACOAO141a_x_FWD-rt1332'</t>
  </si>
  <si>
    <t>'RXN-ACOAO141a_x_FWD-rt4374'</t>
  </si>
  <si>
    <t>'RXN-ACOAO141a_x_FWD-rt4384'</t>
  </si>
  <si>
    <t>'RXN-ACOAO141b_x_FWD-rt1332'</t>
  </si>
  <si>
    <t>'RXN-ACOAO141b_x_FWD-rt4374'</t>
  </si>
  <si>
    <t>'RXN-ACOAO141b_x_FWD-rt4384'</t>
  </si>
  <si>
    <t>'RXN-ACOAO142_x_FWD-rt1332'</t>
  </si>
  <si>
    <t>'RXN-ACOAO142_x_FWD-rt4374'</t>
  </si>
  <si>
    <t>'RXN-ACOAO142_x_FWD-rt4384'</t>
  </si>
  <si>
    <t>'RXN-ACOAO143_x_FWD-rt1332'</t>
  </si>
  <si>
    <t>'RXN-ACOAO143_x_FWD-rt4374'</t>
  </si>
  <si>
    <t>'RXN-ACOAO143_x_FWD-rt4384'</t>
  </si>
  <si>
    <t>'RXN-ACOAO160_x_FWD-rt1332'</t>
  </si>
  <si>
    <t>'RXN-ACOAO160_x_FWD-rt4374'</t>
  </si>
  <si>
    <t>'RXN-ACOAO160_x_FWD-rt4384'</t>
  </si>
  <si>
    <t>'RXN-ACOAO161a_x_FWD-rt1332'</t>
  </si>
  <si>
    <t>'RXN-ACOAO161a_x_FWD-rt4374'</t>
  </si>
  <si>
    <t>'RXN-ACOAO161a_x_FWD-rt4384'</t>
  </si>
  <si>
    <t>'RXN-ACOAO161b_x_FWD-rt1332'</t>
  </si>
  <si>
    <t>'RXN-ACOAO161b_x_FWD-rt4374'</t>
  </si>
  <si>
    <t>'RXN-ACOAO161b_x_FWD-rt4384'</t>
  </si>
  <si>
    <t>'RXN-ACOAO162_x_FWD-rt1332'</t>
  </si>
  <si>
    <t>'RXN-ACOAO162_x_FWD-rt4374'</t>
  </si>
  <si>
    <t>'RXN-ACOAO162_x_FWD-rt4384'</t>
  </si>
  <si>
    <t>'RXN-ACOAO163_x_FWD-rt1332'</t>
  </si>
  <si>
    <t>'RXN-ACOAO163_x_FWD-rt4374'</t>
  </si>
  <si>
    <t>'RXN-ACOAO163_x_FWD-rt4384'</t>
  </si>
  <si>
    <t>'RXN-ACOAO180_x_FWD-rt1332'</t>
  </si>
  <si>
    <t>'RXN-ACOAO180_x_FWD-rt4374'</t>
  </si>
  <si>
    <t>'RXN-ACOAO180_x_FWD-rt4384'</t>
  </si>
  <si>
    <t>'RXN-ACOAO181a_x_FWD-rt1332'</t>
  </si>
  <si>
    <t>'RXN-ACOAO181a_x_FWD-rt4374'</t>
  </si>
  <si>
    <t>'RXN-ACOAO181a_x_FWD-rt4384'</t>
  </si>
  <si>
    <t>'RXN-ACOAO182_x_FWD-rt1332'</t>
  </si>
  <si>
    <t>'RXN-ACOAO182_x_FWD-rt4374'</t>
  </si>
  <si>
    <t>'RXN-ACOAO182_x_FWD-rt4384'</t>
  </si>
  <si>
    <t>'RXN-ACOAO183_x_FWD-rt1332'</t>
  </si>
  <si>
    <t>'RXN-ACOAO183_x_FWD-rt4374'</t>
  </si>
  <si>
    <t>'RXN-ACOAO183_x_FWD-rt4384'</t>
  </si>
  <si>
    <t>'RXN-ACOAO200_x_FWD-rt1332'</t>
  </si>
  <si>
    <t>'RXN-ACOAO200_x_FWD-rt4374'</t>
  </si>
  <si>
    <t>'RXN-ACOAO200_x_FWD-rt4384'</t>
  </si>
  <si>
    <t>'RXN-ACOAO220_x_FWD-rt1332'</t>
  </si>
  <si>
    <t>'RXN-ACOAO220_x_FWD-rt4374'</t>
  </si>
  <si>
    <t>'RXN-ACOAO220_x_FWD-rt4384'</t>
  </si>
  <si>
    <t>'RXN-ACOAO240_x_FWD-rt1332'</t>
  </si>
  <si>
    <t>'RXN-ACOAO240_x_FWD-rt4374'</t>
  </si>
  <si>
    <t>'RXN-ACOAO240_x_FWD-rt4384'</t>
  </si>
  <si>
    <t>'RXN-ACOAO260_x_FWD-rt1332'</t>
  </si>
  <si>
    <t>'RXN-ACOAO260_x_FWD-rt4374'</t>
  </si>
  <si>
    <t>'RXN-ACOAO260_x_FWD-rt4384'</t>
  </si>
  <si>
    <t>'RXN-ACOAO40_x_FWD-rt1332'</t>
  </si>
  <si>
    <t>'RXN-ACOAO40_x_FWD-rt4374'</t>
  </si>
  <si>
    <t>'RXN-ACOAO40_x_FWD-rt4384'</t>
  </si>
  <si>
    <t>'RXN-ACOAO60_x_FWD-rt1332'</t>
  </si>
  <si>
    <t>'RXN-ACOAO60_x_FWD-rt4374'</t>
  </si>
  <si>
    <t>'RXN-ACOAO60_x_FWD-rt4384'</t>
  </si>
  <si>
    <t>'RXN-ACOAO80_x_FWD-rt1332'</t>
  </si>
  <si>
    <t>'RXN-ACOAO80_x_FWD-rt4374'</t>
  </si>
  <si>
    <t>'RXN-ACOAO80_x_FWD-rt4384'</t>
  </si>
  <si>
    <t>'RXN-ACOAO82e_x_FWD-rt1332'</t>
  </si>
  <si>
    <t>'RXN-ACOAO82e_x_FWD-rt4374'</t>
  </si>
  <si>
    <t>'RXN-ACOAO82e_x_FWD-rt4384'</t>
  </si>
  <si>
    <t>'RXN-ACOATA_c_REV-rt0302'</t>
  </si>
  <si>
    <t>'RXN-ACOATA_m_FWD-rt5893'</t>
  </si>
  <si>
    <t>'RXN-ACOATA_m_REV-rt5893'</t>
  </si>
  <si>
    <t>'RXN-ACONMT_c_FWD-rt6691'</t>
  </si>
  <si>
    <t>'RXN-ACONT2_m_FWD-rt4274'</t>
  </si>
  <si>
    <t>'RXN-ACONT2_m_REV-rt4274'</t>
  </si>
  <si>
    <t>'RXN-ACONTa_m_FWD-rt3256'</t>
  </si>
  <si>
    <t>'RXN-ACONTa_m_REV-rt3256'</t>
  </si>
  <si>
    <t>'RXN-ACONTa_m_REV-rt6232'</t>
  </si>
  <si>
    <t>'RXN-ACONTb_m_FWD-rt3256'</t>
  </si>
  <si>
    <t>'RXN-ACONTb_m_REV-rt3256'</t>
  </si>
  <si>
    <t>'RXN-ACONTb_m_REV-rt6232'</t>
  </si>
  <si>
    <t>'RXN-ACP1_e_FWD-rt1163'</t>
  </si>
  <si>
    <t>'RXN-ACP1_e_FWD-rt5051'</t>
  </si>
  <si>
    <t>'RXN-ACPCS_c_FWD-rt0245'</t>
  </si>
  <si>
    <t>'RXN-ACPCS_c_REV-rt0245'</t>
  </si>
  <si>
    <t>'RXN-ACRNAH_x_FWD-rt5418'</t>
  </si>
  <si>
    <t>'RXN-ACRNt_c_m_FWD-rt0963'</t>
  </si>
  <si>
    <t>'RXN-ACS_c_FWD-rt6229_c'</t>
  </si>
  <si>
    <t>'RXN-ACS_c_FWD-rt7532_c'</t>
  </si>
  <si>
    <t>'RXN-ACS_n_FWD-rt6229_n'</t>
  </si>
  <si>
    <t>'RXN-ACS_n_FWD-rt7532_n'</t>
  </si>
  <si>
    <t>'RXN-ACt_c_e_FWD-rt7285'</t>
  </si>
  <si>
    <t>'RXN-ACt_c_e_REV-rt7285'</t>
  </si>
  <si>
    <t>'RXN-ACt_c_m_FWD-rt5456'</t>
  </si>
  <si>
    <t>'RXN-ACt_c_m_REV-rt5456'</t>
  </si>
  <si>
    <t>'RXN-ADA_c_FWD-rt8364'</t>
  </si>
  <si>
    <t>'RXN-ADCL_c_FWD-rt4108'</t>
  </si>
  <si>
    <t>'RXN-ADCS_c_FWD-rt5301'</t>
  </si>
  <si>
    <t>'RXN-ADD_c_FWD-rt3300'</t>
  </si>
  <si>
    <t>'RXN-ADD_c_FWD-rt8364'</t>
  </si>
  <si>
    <t>'RXN-ADEtps_e_FWD-rt6190'</t>
  </si>
  <si>
    <t>'RXN-ADK1_c_FWD-rt7128_c'</t>
  </si>
  <si>
    <t>'RXN-ADK1_m_FWD-rt6761'</t>
  </si>
  <si>
    <t>'RXN-ADK1_m_FWD-rt7128_m'</t>
  </si>
  <si>
    <t>'RXN-ADK3_m_FWD-rt6761'</t>
  </si>
  <si>
    <t>'RXN-ADK3_m_REV-rt6761'</t>
  </si>
  <si>
    <t>'RXN-ADK3_m_FWD-rt7128_m'</t>
  </si>
  <si>
    <t>'RXN-ADK3_m_REV-rt7128_m'</t>
  </si>
  <si>
    <t>'RXN-ADNCYC_c_FWD-rt4919'</t>
  </si>
  <si>
    <t>'RXN-ADNtps_e_FWD-rt5601'</t>
  </si>
  <si>
    <t>'RXN-ADPATPt_c_m_REV-rt4336'</t>
  </si>
  <si>
    <t>'RXN-ADPATPt_c_x_FWD-rt7777'</t>
  </si>
  <si>
    <t>'RXN-ADPRDP_m_FWD-rt8143'</t>
  </si>
  <si>
    <t>'RXN-ADSL1r_c_REV-rt7437'</t>
  </si>
  <si>
    <t>'RXN-AEPI1_c_FWD-rt0136'</t>
  </si>
  <si>
    <t>'RXN-AEPI1_c_REV-rt0136'</t>
  </si>
  <si>
    <t>'RXN-AEPI2_c_FWD-rt0136'</t>
  </si>
  <si>
    <t>'RXN-AEPI2_c_REV-rt0136'</t>
  </si>
  <si>
    <t>'RXN-AFLTXNB1S_c_FWD-rt2689'</t>
  </si>
  <si>
    <t>'RXN-AFLTXNB2S_c_FWD-rt2689'</t>
  </si>
  <si>
    <t>'RXN-AGMT_e_FWD-rt1772'</t>
  </si>
  <si>
    <t>'RXN-AGNPR_l_FWD-rt7207_l'</t>
  </si>
  <si>
    <t>'RXN-AGNPR_rm_FWD-rt7207_rm'</t>
  </si>
  <si>
    <t>'RXN-AGPAT_l_FWD-rt2059_l'</t>
  </si>
  <si>
    <t>'RXN-AGPAT_rm_FWD-rt2059_rm'</t>
  </si>
  <si>
    <t>'RXN-AGPAT_rm_FWD-rt7662'</t>
  </si>
  <si>
    <t>'RXN-AGTi_c_FWD-rt0451'</t>
  </si>
  <si>
    <t>'RXN-AHGDf_m_FWD-rt1883'</t>
  </si>
  <si>
    <t>'RXN-AHGDf_m_REV-rt1883'</t>
  </si>
  <si>
    <t>'RXN-AHMMPS4_c_FWD-rt2779'</t>
  </si>
  <si>
    <t>'RXN-AHSERL_c_FWD-rt8250'</t>
  </si>
  <si>
    <t>'RXN-AICART_c_REV-rt4053'</t>
  </si>
  <si>
    <t>'RXN-AKGCITta_m_FWD-rt8378'</t>
  </si>
  <si>
    <t>'RXN-AKGDH_m_FWD-KGDCPLX2'</t>
  </si>
  <si>
    <t>'RXN-AKP1_c_FWD-rt3253'</t>
  </si>
  <si>
    <t>'RXN-AKP1_c_FWD-rt5041'</t>
  </si>
  <si>
    <t>'RXN-ALATA_L_m_FWD-rt1267'</t>
  </si>
  <si>
    <t>'RXN-ALAtps_e_FWD-rt0594'</t>
  </si>
  <si>
    <t>'RXN-ALAtps_e_REV-rt0594'</t>
  </si>
  <si>
    <t>'RXN-ALAtps_e_FWD-rt4390'</t>
  </si>
  <si>
    <t>'RXN-ALAtps_e_REV-rt4390'</t>
  </si>
  <si>
    <t>'RXN-ALAtps_e_FWD-rt5861'</t>
  </si>
  <si>
    <t>'RXN-ALAtps_e_REV-rt5861'</t>
  </si>
  <si>
    <t>'RXN-ALCD19y_c_FWD-rt3514'</t>
  </si>
  <si>
    <t>'RXN-ALCD22xi_c_FWD-rt5740'</t>
  </si>
  <si>
    <t>'RXN-ALCD22xi_c_FWD-rt7110'</t>
  </si>
  <si>
    <t>'RXN-ALCD22xi_c_FWD-rt8149'</t>
  </si>
  <si>
    <t>'RXN-ALCD22xi_m_FWD-rt0733_m'</t>
  </si>
  <si>
    <t>'RXN-ALCD22xi_m_FWD-rt3939_m'</t>
  </si>
  <si>
    <t>'RXN-ALCD22yi_c_FWD-rt1661'</t>
  </si>
  <si>
    <t>'RXN-ALCD22yi_c_FWD-rt3514'</t>
  </si>
  <si>
    <t>'RXN-ALCD22yi_c_FWD-rt4416'</t>
  </si>
  <si>
    <t>'RXN-ALCD22yi_c_FWD-rt5186'</t>
  </si>
  <si>
    <t>'RXN-ALCD22yi_c_FWD-rt5194'</t>
  </si>
  <si>
    <t>'RXN-ALCD22yi_c_FWD-rt5579'</t>
  </si>
  <si>
    <t>'RXN-ALCD23xi_c_FWD-rt5740'</t>
  </si>
  <si>
    <t>'RXN-ALCD23xi_c_FWD-rt7110'</t>
  </si>
  <si>
    <t>'RXN-ALCD23xi_c_FWD-rt8149'</t>
  </si>
  <si>
    <t>'RXN-ALCD23xi_m_FWD-rt0733_m'</t>
  </si>
  <si>
    <t>'RXN-ALCD23xi_m_FWD-rt3939_m'</t>
  </si>
  <si>
    <t>'RXN-ALCD23yi_c_FWD-rt1661'</t>
  </si>
  <si>
    <t>'RXN-ALCD23yi_c_FWD-rt4416'</t>
  </si>
  <si>
    <t>'RXN-ALCD23yi_c_FWD-rt5186'</t>
  </si>
  <si>
    <t>'RXN-ALCD23yi_c_FWD-rt5194'</t>
  </si>
  <si>
    <t>'RXN-ALCD23yi_c_FWD-rt5579'</t>
  </si>
  <si>
    <t>'RXN-ALCD24xi_c_FWD-rt5740'</t>
  </si>
  <si>
    <t>'RXN-ALCD24xi_c_FWD-rt7110'</t>
  </si>
  <si>
    <t>'RXN-ALCD24xi_c_FWD-rt8149'</t>
  </si>
  <si>
    <t>'RXN-ALCD24xi_m_FWD-rt0733_m'</t>
  </si>
  <si>
    <t>'RXN-ALCD24xi_m_FWD-rt3939_m'</t>
  </si>
  <si>
    <t>'RXN-ALCD24yi_c_FWD-rt1661'</t>
  </si>
  <si>
    <t>'RXN-ALCD24yi_c_FWD-rt4416'</t>
  </si>
  <si>
    <t>'RXN-ALCD24yi_c_FWD-rt5186'</t>
  </si>
  <si>
    <t>'RXN-ALCD24yi_c_FWD-rt5194'</t>
  </si>
  <si>
    <t>'RXN-ALCD24yi_c_FWD-rt5579'</t>
  </si>
  <si>
    <t>'RXN-ALCD25xi_c_FWD-rt5740'</t>
  </si>
  <si>
    <t>'RXN-ALCD25xi_c_FWD-rt7110'</t>
  </si>
  <si>
    <t>'RXN-ALCD25xi_c_FWD-rt8149'</t>
  </si>
  <si>
    <t>'RXN-ALCD25xi_m_FWD-rt0733_m'</t>
  </si>
  <si>
    <t>'RXN-ALCD25xi_m_FWD-rt3939_m'</t>
  </si>
  <si>
    <t>'RXN-ALCD25yi_c_FWD-rt1661'</t>
  </si>
  <si>
    <t>'RXN-ALCD25yi_c_FWD-rt4416'</t>
  </si>
  <si>
    <t>'RXN-ALCD25yi_c_FWD-rt5186'</t>
  </si>
  <si>
    <t>'RXN-ALCD25yi_c_FWD-rt5194'</t>
  </si>
  <si>
    <t>'RXN-ALCD25yi_c_FWD-rt5579'</t>
  </si>
  <si>
    <t>'RXN-ALCD26xi_c_FWD-rt5740'</t>
  </si>
  <si>
    <t>'RXN-ALCD26xi_c_FWD-rt7110'</t>
  </si>
  <si>
    <t>'RXN-ALCD26xi_c_FWD-rt8149'</t>
  </si>
  <si>
    <t>'RXN-ALCD26xi_m_FWD-rt0733_m'</t>
  </si>
  <si>
    <t>'RXN-ALCD26xi_m_FWD-rt3939_m'</t>
  </si>
  <si>
    <t>'RXN-ALCD2i1_c_FWD-rt3282'</t>
  </si>
  <si>
    <t>'RXN-ALCD2i2_c_FWD-rt0733_c'</t>
  </si>
  <si>
    <t>'RXN-ALCD2i2_c_FWD-rt3939_c'</t>
  </si>
  <si>
    <t>'RXN-ALCD2i2_c_FWD-rt7070'</t>
  </si>
  <si>
    <t>'RXN-ALCD2i2_c_FWD-rt7110'</t>
  </si>
  <si>
    <t>'RXN-ALCD2i2_c_FWD-rt8149'</t>
  </si>
  <si>
    <t>'RXN-ALCD2i2_m_FWD-rt0733_m'</t>
  </si>
  <si>
    <t>'RXN-ALCD2i2_m_FWD-rt3939_m'</t>
  </si>
  <si>
    <t>'RXN-ALDD20x_m_FWD-rt2756_m'</t>
  </si>
  <si>
    <t>'RXN-ALDD20y_c_FWD-rt7041'</t>
  </si>
  <si>
    <t>'RXN-ALDD20y_m_FWD-rt2756_m'</t>
  </si>
  <si>
    <t>'RXN-ALDD20y_m_FWD-rt3674_m'</t>
  </si>
  <si>
    <t>'RXN-ALDD22x_c_FWD-rt2756_c'</t>
  </si>
  <si>
    <t>'RXN-ALDD22x_c_FWD-rt7955_c'</t>
  </si>
  <si>
    <t>'RXN-ALDD2x_c_FWD-rt2756_c'</t>
  </si>
  <si>
    <t>'RXN-ALDD2y_c_FWD-rt2756_c'</t>
  </si>
  <si>
    <t>'RXN-ALDD2y_c_FWD-rt3674_c'</t>
  </si>
  <si>
    <t>'RXN-ALLTN_c_FWD-rt3516'</t>
  </si>
  <si>
    <t>'RXN-ALLTN_c_REV-rt3516'</t>
  </si>
  <si>
    <t>'RXN-ALLTNt_c_FWD-rt4534'</t>
  </si>
  <si>
    <t>'RXN-ALLTTt_c_FWD-rt6702'</t>
  </si>
  <si>
    <t>'RXN-ALPHNH_c_FWD-rt0958'</t>
  </si>
  <si>
    <t>'RXN-AMAOTr_c_FWD-rt4363'</t>
  </si>
  <si>
    <t>'RXN-AMAOTr_c_REV-rt4363'</t>
  </si>
  <si>
    <t>'RXN-AMETt_c_m_FWD-rt3664'</t>
  </si>
  <si>
    <t>'RXN-AMETt_c_m_REV-rt3664'</t>
  </si>
  <si>
    <t>'RXN-AMID_c_FWD-rt1908'</t>
  </si>
  <si>
    <t>'RXN-AMID_c_FWD-rt3257_c'</t>
  </si>
  <si>
    <t>'RXN-AMPATPt_c_x_FWD-rt7777'</t>
  </si>
  <si>
    <t>'RXN-AMPDA_c_FWD-rt3101'</t>
  </si>
  <si>
    <t>'RXN-ANNAT_c_FWD-rt2062_c'</t>
  </si>
  <si>
    <t>'RXN-ANNAT_c_FWD-rt7589'</t>
  </si>
  <si>
    <t>'RXN-ANNAT_n_FWD-rt2062_n'</t>
  </si>
  <si>
    <t>'RXN-AOXS_c_FWD-rt4368'</t>
  </si>
  <si>
    <t>'RXN-AP4AH_c_FWD-rt0084'</t>
  </si>
  <si>
    <t>'RXN-AP4AH_c_REV-rt0084'</t>
  </si>
  <si>
    <t>'RXN-ARAB14LO_c_FWD-rt5365'</t>
  </si>
  <si>
    <t>'RXN-ARAB14LO_x_FWD-rt2122'</t>
  </si>
  <si>
    <t>'RXN-ARAB1Dx_c_FWD-rt8345'</t>
  </si>
  <si>
    <t>'RXN-ARABRy_c_FWD-rt5845'</t>
  </si>
  <si>
    <t>'RXN-ARABRy_c_REV-rt5845'</t>
  </si>
  <si>
    <t>'RXN-ARACHt_c_e_FWD-rt15442799'</t>
  </si>
  <si>
    <t>'RXN-ARACHt_c_e_REV-rt15442799'</t>
  </si>
  <si>
    <t>'RXN-ARAI2_c_FWD-rt6112'</t>
  </si>
  <si>
    <t>'RXN-ARAI2_c_REV-rt6112'</t>
  </si>
  <si>
    <t>'RXN-ARAK_c_FWD-rt4526'</t>
  </si>
  <si>
    <t>'RXN-ARGN_c_FWD-rt7813'</t>
  </si>
  <si>
    <t>'RXN-ARGSL_c_REV-rt3236'</t>
  </si>
  <si>
    <t>'RXN-ARGSS_c_REV-rt7828'</t>
  </si>
  <si>
    <t>'RXN-ARGtpa_v_FWD-rt0111'</t>
  </si>
  <si>
    <t>'RXN-ARGtps_e_FWD-rt1689'</t>
  </si>
  <si>
    <t>'RXN-ARGtps_e_REV-rt1689'</t>
  </si>
  <si>
    <t>'RXN-ARGtps_e_FWD-rt5861'</t>
  </si>
  <si>
    <t>'RXN-ARGtps_e_REV-rt5861'</t>
  </si>
  <si>
    <t>'RXN-ARMT_c_FWD-rt1648'</t>
  </si>
  <si>
    <t>'RXN-ARMT_c_FWD-rt3356'</t>
  </si>
  <si>
    <t>'RXN-ARMT_c_FWD-rt7912'</t>
  </si>
  <si>
    <t>'RXN-ARMT_c_FWD-rt7917'</t>
  </si>
  <si>
    <t>'RXN-AROHL_c_FWD-rt5827'</t>
  </si>
  <si>
    <t>'RXN-AROHL_c_REV-rt5827'</t>
  </si>
  <si>
    <t>'RXN-ARSO4H_c_FWD-rt6899'</t>
  </si>
  <si>
    <t>'RXN-ARSO4H_c_FWD-rt6915'</t>
  </si>
  <si>
    <t>'RXN-ASCBOX_c_FWD-rt5489'</t>
  </si>
  <si>
    <t>'RXN-ASNN_e_FWD-rt1675'</t>
  </si>
  <si>
    <t>'RXN-ASNN_e_FWD-rt5259'</t>
  </si>
  <si>
    <t>'RXN-ASNtpa_v_FWD-rt7819'</t>
  </si>
  <si>
    <t>'RXN-ASNtps_v_FWD-rt4375'</t>
  </si>
  <si>
    <t>'RXN-ASNTRS_m_FWD-rt3755'</t>
  </si>
  <si>
    <t>'RXN-ASPCT_c_FWD-rt8313'</t>
  </si>
  <si>
    <t>'RXN-ASPTA_c_REV-rt0568_c'</t>
  </si>
  <si>
    <t>'RXN-ASPTA_x_FWD-rt5562_x'</t>
  </si>
  <si>
    <t>'RXN-ASPTA_x_REV-rt5562_x'</t>
  </si>
  <si>
    <t>'RXN-ASPTA_x_FWD-rt5913_x'</t>
  </si>
  <si>
    <t>'RXN-ASPTA_x_REV-rt5913_x'</t>
  </si>
  <si>
    <t>'RXN-ASPTA4_c_FWD-rt1784_c'</t>
  </si>
  <si>
    <t>'RXN-ASPTA4_c_REV-rt1784_c'</t>
  </si>
  <si>
    <t>'RXN-ASPTAi_m_FWD-rt5913_m'</t>
  </si>
  <si>
    <t>'RXN-ASPtps_e_FWD-rt0594'</t>
  </si>
  <si>
    <t>'RXN-ASPtps_e_REV-rt0594'</t>
  </si>
  <si>
    <t>'RXN-ASPtps_e_FWD-rt5861'</t>
  </si>
  <si>
    <t>'RXN-ASPtps_e_REV-rt5861'</t>
  </si>
  <si>
    <t>'RXN-ASPtps_v_FWD-rt0398'</t>
  </si>
  <si>
    <t>'RXN-ATAH_c_FWD-rt6356'</t>
  </si>
  <si>
    <t>'RXN-ATAH_c_REV-rt6356'</t>
  </si>
  <si>
    <t>'RXN-ATHRDHr_c_FWD-rt1844'</t>
  </si>
  <si>
    <t>'RXN-ATHRDHr_c_REV-rt1844'</t>
  </si>
  <si>
    <t>'RXN-ATPASEP2e_c_FWD-rt5249'</t>
  </si>
  <si>
    <t>'RXN-ATPASEP2e_c_FWD-rt7216'</t>
  </si>
  <si>
    <t>'RXN-ATPASEV_v_FWD-ATPASECPLXgm'</t>
  </si>
  <si>
    <t>'RXN-ATPATF1_c_FWD-rt5328'</t>
  </si>
  <si>
    <t>'RXN-ATPATF1_c_FWD-rt8184'</t>
  </si>
  <si>
    <t>'RXN-AVNORy_c_FWD-rt7877'</t>
  </si>
  <si>
    <t>'RXN-AVNORy_c_REV-rt7877'</t>
  </si>
  <si>
    <t>'RXN-BACCL_c_FWD-rt8036_c'</t>
  </si>
  <si>
    <t>'RXN-BBOX_m_FWD-rt6692_m'</t>
  </si>
  <si>
    <t>'RXN-BETALDHx_x_FWD-rt2053'</t>
  </si>
  <si>
    <t>'RXN-BTDDH_c_FWD-rt5273'</t>
  </si>
  <si>
    <t>'RXN-BTDDH_c_REV-rt5273'</t>
  </si>
  <si>
    <t>'RXN-BTS1_c_FWD-rt7540_c'</t>
  </si>
  <si>
    <t>'RXN-BTS1_c_REV-rt7540_c'</t>
  </si>
  <si>
    <t>'RXN-BTS1_m_FWD-rt7540_m'</t>
  </si>
  <si>
    <t>'RXN-BZHYOX_c_FWD-rt5813'</t>
  </si>
  <si>
    <t>'RXN-BZHYOX_r_FWD-rt1936'</t>
  </si>
  <si>
    <t>'RXN-C22STDSy_c_FWD-rt3348'</t>
  </si>
  <si>
    <t>'RXN-C24STR_r_FWD-rt2613'</t>
  </si>
  <si>
    <t>'RXN-C3STDH1_c_FWD-rt5356'</t>
  </si>
  <si>
    <t>'RXN-C3STDH2_c_FWD-rt5356'</t>
  </si>
  <si>
    <t>'RXN-C5STDS_c_FWD-rt0413'</t>
  </si>
  <si>
    <t>'RXN-CAROL1_c_FWD-rt0221'</t>
  </si>
  <si>
    <t>'RXN-CAROL1_c_REV-rt0221'</t>
  </si>
  <si>
    <t>'RXN-CAROL2_c_FWD-rt0221'</t>
  </si>
  <si>
    <t>'RXN-CAROL2_c_REV-rt0221'</t>
  </si>
  <si>
    <t>'RXN-CAROL3_c_FWD-rt0221'</t>
  </si>
  <si>
    <t>'RXN-CAROL3_c_REV-rt0221'</t>
  </si>
  <si>
    <t>'RXN-CAROMOX1_c_FWD-rt0220'</t>
  </si>
  <si>
    <t>'RXN-CAROMOX2_c_FWD-rt0220'</t>
  </si>
  <si>
    <t>'RXN-CAT_c_FWD-rt0986'</t>
  </si>
  <si>
    <t>'RXN-CAT_x_FWD-rt6937'</t>
  </si>
  <si>
    <t>'RXN-CATDOX_c_FWD-rt0267'</t>
  </si>
  <si>
    <t>'RXN-CATOX_e_FWD-rt4763'</t>
  </si>
  <si>
    <t>'RXN-CATOX_e_FWD-rt4767'</t>
  </si>
  <si>
    <t>'RXN-CBL_c_FWD-rt0389'</t>
  </si>
  <si>
    <t>'RXN-CBL_c_FWD-rt0391'</t>
  </si>
  <si>
    <t>'RXN-CBMHL_c_FWD-rt2726'</t>
  </si>
  <si>
    <t>'RXN-CBMHL_c_REV-rt2726'</t>
  </si>
  <si>
    <t>'RXN-CBPS_c_FWD-rt3934'</t>
  </si>
  <si>
    <t>'RXN-CDPDAGS_mm_FWD-rt4513_mm'</t>
  </si>
  <si>
    <t>'RXN-CELLBH_e_FWD-rt0160'</t>
  </si>
  <si>
    <t>'RXN-CELLBH_e_FWD-rt1271'</t>
  </si>
  <si>
    <t>'RXN-CELLBH_e_FWD-rt5118'</t>
  </si>
  <si>
    <t>'RXN-CELLBH_e_FWD-rt8348'</t>
  </si>
  <si>
    <t>'RXN-CELLBH_e_FWD-rt8349'</t>
  </si>
  <si>
    <t>'RXN-CEPHSCOX_x_FWD-rt3508'</t>
  </si>
  <si>
    <t>'RXN-CEPHSCOX_x_FWD-rt7081'</t>
  </si>
  <si>
    <t>'RXN-CEPHSCOX_x_FWD-rt7626'</t>
  </si>
  <si>
    <t>'RXN-CERH124A_r_FWD-rt6946'</t>
  </si>
  <si>
    <t>'RXN-CERH124B_r_FWD-rt1296'</t>
  </si>
  <si>
    <t>'RXN-CERH126B_r_FWD-rt1296'</t>
  </si>
  <si>
    <t>'RXN-CERH2A24_r_FWD-rt1296'</t>
  </si>
  <si>
    <t>'RXN-CERH2A26_r_FWD-rt1296'</t>
  </si>
  <si>
    <t>'RXN-CERH324_r_FWD-rt1296'</t>
  </si>
  <si>
    <t>'RXN-CERH326_r_FWD-rt1296'</t>
  </si>
  <si>
    <t>'RXN-CERS124_c_FWD-rt6800_c'</t>
  </si>
  <si>
    <t>'RXN-CERS126_c_FWD-rt6800_c'</t>
  </si>
  <si>
    <t>'RXN-CERS2A24_r_FWD-rt3023_r'</t>
  </si>
  <si>
    <t>'RXN-CERS2A24_r_FWD-rt6800_r'</t>
  </si>
  <si>
    <t>'RXN-CERS2A26_r_FWD-rt3023_r'</t>
  </si>
  <si>
    <t>'RXN-CERS2A26_r_FWD-rt6800_r'</t>
  </si>
  <si>
    <t>'RXN-CFCOAMT_c_FWD-rt5076'</t>
  </si>
  <si>
    <t>'RXN-CFCOAMT_c_FWD-rt5077'</t>
  </si>
  <si>
    <t>'RXN-CHITOSNSE_c_FWD-rt2528'</t>
  </si>
  <si>
    <t>'RXN-CHLPCTD_c_FWD-rt2172'</t>
  </si>
  <si>
    <t>'RXN-CHLSTI2_c_FWD-rt5191'</t>
  </si>
  <si>
    <t>'RXN-CHLSTI2_c_REV-rt5191'</t>
  </si>
  <si>
    <t>'RXN-CHOLD_c_FWD-rt2848'</t>
  </si>
  <si>
    <t>'RXN-CHOLD_c_FWD-rt3274'</t>
  </si>
  <si>
    <t>'RXN-CHOLK_c_FWD-rt7614'</t>
  </si>
  <si>
    <t>'RXN-CHOLPT_rm_FWD-rt0720'</t>
  </si>
  <si>
    <t>'RXN-CHOLPT_rm_FWD-rt2983'</t>
  </si>
  <si>
    <t>'RXN-CHOLtps_e_FWD-rt7623'</t>
  </si>
  <si>
    <t>'RXN-CHTNDA_c_FWD-rt0086'</t>
  </si>
  <si>
    <t>'RXN-CHTNDA_c_FWD-rt0089'</t>
  </si>
  <si>
    <t>'RXN-CHTNDA_c_FWD-rt4385'</t>
  </si>
  <si>
    <t>'RXN-CHTNDA_c_FWD-rt6255'</t>
  </si>
  <si>
    <t>'RXN-CHTNDA_c_FWD-rt6259'</t>
  </si>
  <si>
    <t>'RXN-CHTNH_e_FWD-rt4171'</t>
  </si>
  <si>
    <t>'RXN-CHTNH_e_FWD-rt4186'</t>
  </si>
  <si>
    <t>'RXN-CHTNH_e_FWD-rt4714'</t>
  </si>
  <si>
    <t>'RXN-CHTNH_e_FWD-rt5596'</t>
  </si>
  <si>
    <t>'RXN-CHTNH_e_FWD-rt5734'</t>
  </si>
  <si>
    <t>'RXN-CHTNH_e_FWD-rt6409'</t>
  </si>
  <si>
    <t>'RXN-CHTNH_v_FWD-rt4284'</t>
  </si>
  <si>
    <t>'RXN-CHTNS_c_FWD-rt0073'</t>
  </si>
  <si>
    <t>'RXN-CHTNS_c_FWD-rt0144'</t>
  </si>
  <si>
    <t>'RXN-CHTNS_c_FWD-rt0540'</t>
  </si>
  <si>
    <t>'RXN-CHTNS_c_FWD-rt1343'</t>
  </si>
  <si>
    <t>'RXN-CHTNS_c_FWD-rt1388'</t>
  </si>
  <si>
    <t>'RXN-CHTNS_c_FWD-rt6173'</t>
  </si>
  <si>
    <t>'RXN-CHTNS_c_FWD-rt7460'</t>
  </si>
  <si>
    <t>'RXN-CITCOAL_c_FWD-rt1454'</t>
  </si>
  <si>
    <t>'RXN-CITCOAL_c_REV-rt1454'</t>
  </si>
  <si>
    <t>'RXN-CITICITta_m_FWD-rt2146'</t>
  </si>
  <si>
    <t>'RXN-CITICITta_m_REV-rt2146'</t>
  </si>
  <si>
    <t>'RXN-CITMALta_m_REV-rt2146'</t>
  </si>
  <si>
    <t>'RXN-CITt3_m_FWD-rt2146'</t>
  </si>
  <si>
    <t>'RXN-CLPNS_mm_FWD-rt8047'</t>
  </si>
  <si>
    <t>'RXN-CLt_c_e_FWD-rt6468'</t>
  </si>
  <si>
    <t>'RXN-CLt_c_e_REV-rt6468'</t>
  </si>
  <si>
    <t>'RXN-CMBOLHcis_c_FWD-rt4023'</t>
  </si>
  <si>
    <t>'RXN-CMBOLHcis_c_FWD-rt6386'</t>
  </si>
  <si>
    <t>'RXN-CMBOLHtrans_c_FWD-rt4023'</t>
  </si>
  <si>
    <t>'RXN-CMBOLHtrans_c_FWD-rt6386'</t>
  </si>
  <si>
    <t>'RXN-CMPA_c_FWD-rt3507'</t>
  </si>
  <si>
    <t>'RXN-CMUCOC_c_FWD-rt5764'</t>
  </si>
  <si>
    <t>'RXN-CMUCOC_c_REV-rt5764'</t>
  </si>
  <si>
    <t>'RXN-COAt_c_m_FWD-rt0548'</t>
  </si>
  <si>
    <t>'RXN-CPLSPNEST_e_FWD-rt3377'</t>
  </si>
  <si>
    <t>'RXN-CRN100t_c_m_FWD-rt0963'</t>
  </si>
  <si>
    <t>'RXN-CRN100t_c_x_FWD-rt7415_x'</t>
  </si>
  <si>
    <t>'RXN-CRN120t_c_m_FWD-rt0963'</t>
  </si>
  <si>
    <t>'RXN-CRN120t_c_x_FWD-rt7415_x'</t>
  </si>
  <si>
    <t>'RXN-CRN40t_c_m_FWD-rt0963'</t>
  </si>
  <si>
    <t>'RXN-CRN40t_c_x_FWD-rt7415_x'</t>
  </si>
  <si>
    <t>'RXN-CRN60t_c_m_FWD-rt0963'</t>
  </si>
  <si>
    <t>'RXN-CRN60t_c_x_FWD-rt7415_x'</t>
  </si>
  <si>
    <t>'RXN-CRN80t_c_m_FWD-rt0963'</t>
  </si>
  <si>
    <t>'RXN-CRN80t_c_x_FWD-rt7415_x'</t>
  </si>
  <si>
    <t>'RXN-CRNACRNt_c_m_FWD-rt0963'</t>
  </si>
  <si>
    <t>'RXN-CRNAT100_m_FWD-rt7415_m'</t>
  </si>
  <si>
    <t>'RXN-CRNAT100_x_FWD-rt5212_x'</t>
  </si>
  <si>
    <t>'RXN-CRNAT100_x_FWD-rt5877_x'</t>
  </si>
  <si>
    <t>'RXN-CRNAT120_m_FWD-rt7415_m'</t>
  </si>
  <si>
    <t>'RXN-CRNAT120_m_REV-rt7415_m'</t>
  </si>
  <si>
    <t>'RXN-CRNAT120_x_FWD-rt5212_x'</t>
  </si>
  <si>
    <t>'RXN-CRNAT120_x_FWD-rt5877_x'</t>
  </si>
  <si>
    <t>'RXN-CRNAT40_m_FWD-rt7415_m'</t>
  </si>
  <si>
    <t>'RXN-CRNAT40_x_FWD-rt5212_x'</t>
  </si>
  <si>
    <t>'RXN-CRNAT40_x_FWD-rt5877_x'</t>
  </si>
  <si>
    <t>'RXN-CRNAT60_m_FWD-rt7415_m'</t>
  </si>
  <si>
    <t>'RXN-CRNAT60_x_FWD-rt5212_x'</t>
  </si>
  <si>
    <t>'RXN-CRNAT60_x_FWD-rt5877_x'</t>
  </si>
  <si>
    <t>'RXN-CRNAT80_m_FWD-rt7415_m'</t>
  </si>
  <si>
    <t>'RXN-CRNAT80_x_FWD-rt5212_x'</t>
  </si>
  <si>
    <t>'RXN-CRNAT80_x_FWD-rt5877_x'</t>
  </si>
  <si>
    <t>'RXN-CRNOAT_c_FWD-rt5212_c'</t>
  </si>
  <si>
    <t>'RXN-CRNOAT_m_FWD-rt0947'</t>
  </si>
  <si>
    <t>'RXN-CRNOAT_m_FWD-rt5877_m'</t>
  </si>
  <si>
    <t>'RXN-CRNOAT_x_FWD-rt5877_x'</t>
  </si>
  <si>
    <t>'RXN-CRNt_c_m_FWD-rt0963'</t>
  </si>
  <si>
    <t>'RXN-CS_m_FWD-CIT13'</t>
  </si>
  <si>
    <t>'RXN-CS_m_FWD-rt2960'</t>
  </si>
  <si>
    <t>'RXN-CS_x_FWD-rt0180'</t>
  </si>
  <si>
    <t>'RXN-CSND_c_FWD-rt6191'</t>
  </si>
  <si>
    <t>'RXN-CSNPURt_c_e_FWD-rt6644'</t>
  </si>
  <si>
    <t>'RXN-CSNPURt_c_e_REV-rt6644'</t>
  </si>
  <si>
    <t>'RXN-CSNtps_e_FWD-rt6190'</t>
  </si>
  <si>
    <t>'RXN-CTPCMPt_c_m_FWD-rt4019'</t>
  </si>
  <si>
    <t>'RXN-CTPS2_c_FWD-rt8107'</t>
  </si>
  <si>
    <t>'RXN-CTPt2_m_FWD-rt4019'</t>
  </si>
  <si>
    <t>'RXN-CYSItps_v_FWD-rt6589'</t>
  </si>
  <si>
    <t>'RXN-CYSS_c_FWD-rt3663'</t>
  </si>
  <si>
    <t>'RXN-CYStps_e_FWD-rt5861'</t>
  </si>
  <si>
    <t>'RXN-CYStps_e_REV-rt5861'</t>
  </si>
  <si>
    <t>'RXN-CYTD_c_FWD-rt7919'</t>
  </si>
  <si>
    <t>'RXN-CYTDK2_c_FWD-rt0265'</t>
  </si>
  <si>
    <t>'RXN-CYTDtps_e_FWD-rt5601'</t>
  </si>
  <si>
    <t>'RXN-DADA_c_FWD-rt8364'</t>
  </si>
  <si>
    <t>'RXN-DADK_c_FWD-rt3932'</t>
  </si>
  <si>
    <t>'RXN-DADK_c_REV-rt3932'</t>
  </si>
  <si>
    <t>'RXN-DAG3Pabct_c_m_FWD-rt1060'</t>
  </si>
  <si>
    <t>'RXN-DAG3Pabct_c_m_REV-rt1060'</t>
  </si>
  <si>
    <t>'RXN-DAG3Pabct_c_m_FWD-rt4312'</t>
  </si>
  <si>
    <t>'RXN-DAG3Pabct_c_m_REV-rt4312'</t>
  </si>
  <si>
    <t>'RXN-DAGL_m_FWD-rt0632'</t>
  </si>
  <si>
    <t>'RXN-DAGL_m_FWD-rt5949'</t>
  </si>
  <si>
    <t>'RXN-DAO4hpro_x_FWD-rt3508'</t>
  </si>
  <si>
    <t>'RXN-DAO4hpro_x_FWD-rt7081'</t>
  </si>
  <si>
    <t>'RXN-DAO4hpro_x_FWD-rt7626'</t>
  </si>
  <si>
    <t>'RXN-DAOala_x_FWD-rt3508'</t>
  </si>
  <si>
    <t>'RXN-DAOala_x_FWD-rt7081'</t>
  </si>
  <si>
    <t>'RXN-DAOala_x_FWD-rt7626'</t>
  </si>
  <si>
    <t>'RXN-DAOarg_x_FWD-rt3508'</t>
  </si>
  <si>
    <t>'RXN-DAOarg_x_FWD-rt7081'</t>
  </si>
  <si>
    <t>'RXN-DAOarg_x_FWD-rt7626'</t>
  </si>
  <si>
    <t>'RXN-DAOgly_x_FWD-rt3508'</t>
  </si>
  <si>
    <t>'RXN-DAOgly_x_FWD-rt7081'</t>
  </si>
  <si>
    <t>'RXN-DAOgly_x_FWD-rt7626'</t>
  </si>
  <si>
    <t>'RXN-DAOorn_x_FWD-rt3508'</t>
  </si>
  <si>
    <t>'RXN-DAOorn_x_FWD-rt7081'</t>
  </si>
  <si>
    <t>'RXN-DAOorn_x_FWD-rt7626'</t>
  </si>
  <si>
    <t>'RXN-DAOpro_x_FWD-rt3508'</t>
  </si>
  <si>
    <t>'RXN-DAOpro_x_FWD-rt7081'</t>
  </si>
  <si>
    <t>'RXN-DAOpro_x_FWD-rt7626'</t>
  </si>
  <si>
    <t>'RXN-DCAt_c_e_FWD-rt15442799'</t>
  </si>
  <si>
    <t>'RXN-DCAt_c_e_REV-rt15442799'</t>
  </si>
  <si>
    <t>'RXN-DCAt_c_x_FWD-rt5693'</t>
  </si>
  <si>
    <t>'RXN-DCAt_c_x_REV-rt5693'</t>
  </si>
  <si>
    <t>'RXN-DCMPDA_c_FWD-rt8268'</t>
  </si>
  <si>
    <t>'RXN-DCTPD_c_FWD-rt0757'</t>
  </si>
  <si>
    <t>'RXN-DCYTD_c_FWD-rt7919'</t>
  </si>
  <si>
    <t>'RXN-DDCAt_c_e_FWD-rt15442799'</t>
  </si>
  <si>
    <t>'RXN-DDCAt_c_e_REV-rt15442799'</t>
  </si>
  <si>
    <t>'RXN-DDCAt_c_x_FWD-rt5693'</t>
  </si>
  <si>
    <t>'RXN-DDCAt_c_x_REV-rt5693'</t>
  </si>
  <si>
    <t>'RXN-DDPA_c_FWD-rt2234_c'</t>
  </si>
  <si>
    <t>'RXN-DDPA_c_FWD-rt3787_c'</t>
  </si>
  <si>
    <t>'RXN-DDPA_m_FWD-rt3787_m'</t>
  </si>
  <si>
    <t>'RXN-DECOAI82e_x_FWD-rt3539'</t>
  </si>
  <si>
    <t>'RXN-DECOAR102d_x_FWD-rt4860'</t>
  </si>
  <si>
    <t>'RXN-DECOAR103e_x_FWD-rt4860'</t>
  </si>
  <si>
    <t>'RXN-DECOAR82e_x_FWD-rt4860'</t>
  </si>
  <si>
    <t>'RXN-DGAT_l_FWD-rt8092_l'</t>
  </si>
  <si>
    <t>'RXN-DGAT_rm_FWD-rt8092_rm'</t>
  </si>
  <si>
    <t>'RXN-DGK1_c_FWD-rt3157'</t>
  </si>
  <si>
    <t>'RXN-DGK1_c_REV-rt3157'</t>
  </si>
  <si>
    <t>'RXN-DGK1_c_FWD-rt3670'</t>
  </si>
  <si>
    <t>'RXN-DGK1_c_REV-rt3670'</t>
  </si>
  <si>
    <t>'RXN-DGLCND3H_c_FWD-rt2544'</t>
  </si>
  <si>
    <t>'RXN-DGLCND3H_c_REV-rt2544'</t>
  </si>
  <si>
    <t>'RXN-DGLCND5H_c_FWD-rt2544'</t>
  </si>
  <si>
    <t>'RXN-DGLCND5H_c_REV-rt2544'</t>
  </si>
  <si>
    <t>'RXN-DGPP_vm_FWD-rt4719'</t>
  </si>
  <si>
    <t>'RXN-DHAD1_c_FWD-rt6258'</t>
  </si>
  <si>
    <t>'RXN-DHAD2_c_FWD-rt6258'</t>
  </si>
  <si>
    <t>'RXN-DHAK_c_FWD-rt3901'</t>
  </si>
  <si>
    <t>'RXN-DHAPAT_l_FWD-rt5001_l'</t>
  </si>
  <si>
    <t>'RXN-DHAPAT_rm_FWD-rt5001_rm'</t>
  </si>
  <si>
    <t>'RXN-DHFRi_m_FWD-rt3791_m'</t>
  </si>
  <si>
    <t>'RXN-DHFS_1_c_FWD-rt2092'</t>
  </si>
  <si>
    <t>'RXN-DHNPA2i_m_FWD-rt6009'</t>
  </si>
  <si>
    <t>'RXN-DHORTS_c_FWD-rt3923'</t>
  </si>
  <si>
    <t>'RXN-DHPM2_c_FWD-rt3509'</t>
  </si>
  <si>
    <t>'RXN-DHPM2_c_REV-rt3509'</t>
  </si>
  <si>
    <t>'RXN-DHPTS_m_FWD-rt6009'</t>
  </si>
  <si>
    <t>'RXN-DHQS_c_FWD-rt3937'</t>
  </si>
  <si>
    <t>'RXN-DHQTi_c_FWD-rt2204'</t>
  </si>
  <si>
    <t>'RXN-DIPS_c_FWD-rt8137'</t>
  </si>
  <si>
    <t>'RXN-DKMEOX_c_FWD-rt7962_c'</t>
  </si>
  <si>
    <t>'RXN-DNMPPA_c_FWD-rt6247'</t>
  </si>
  <si>
    <t>'RXN-DNTP_c_FWD-rt4736'</t>
  </si>
  <si>
    <t>'RXN-DOLDPP_c_FWD-rt5681'</t>
  </si>
  <si>
    <t>'RXN-DOLDPP_c_REV-rt5681'</t>
  </si>
  <si>
    <t>'RXN-DOLK_c_FWD-rt0544'</t>
  </si>
  <si>
    <t>'RXN-DOLPMMT_r_FWD-PMT12'</t>
  </si>
  <si>
    <t>'RXN-DOLPMMT_r_FWD-rt3753'</t>
  </si>
  <si>
    <t>'RXN-DPGM_c_FWD-rt1542'</t>
  </si>
  <si>
    <t>'RXN-DPGM_c_REV-rt1542'</t>
  </si>
  <si>
    <t>'RXN-DPGT_c_FWD-rt3441'</t>
  </si>
  <si>
    <t>'RXN-DPGT_c_REV-rt3441'</t>
  </si>
  <si>
    <t>'RXN-DPR_c_FWD-rt5909'</t>
  </si>
  <si>
    <t>'RXN-DPR_c_FWD-rt8154'</t>
  </si>
  <si>
    <t>'RXN-DRBK_c_FWD-rt2501'</t>
  </si>
  <si>
    <t>'RXN-DUTPDP_c_FWD-rt0031'</t>
  </si>
  <si>
    <t>'RXN-DUTPDP_c_FWD-rt5532'</t>
  </si>
  <si>
    <t>'RXN-DXHPSq9_c_FWD-rt1830'</t>
  </si>
  <si>
    <t>'RXN-EAR40y_m_FWD-rt3469'</t>
  </si>
  <si>
    <t>'RXN-EAR60y_m_FWD-rt3469'</t>
  </si>
  <si>
    <t>'RXN-EAR80y_m_FWD-rt3469'</t>
  </si>
  <si>
    <t>'RXN-ECOAH100_m_FWD-rt6437'</t>
  </si>
  <si>
    <t>'RXN-ECOAH100_m_REV-rt6437'</t>
  </si>
  <si>
    <t>'RXN-ECOAH100_x_FWD-rt2994'</t>
  </si>
  <si>
    <t>'RXN-ECOAH100_x_FWD-rt8147'</t>
  </si>
  <si>
    <t>'RXN-ECOAH101e_x_FWD-rt2994'</t>
  </si>
  <si>
    <t>'RXN-ECOAH101e_x_FWD-rt8147'</t>
  </si>
  <si>
    <t>'RXN-ECOAH120_m_FWD-rt6437'</t>
  </si>
  <si>
    <t>'RXN-ECOAH120_m_REV-rt6437'</t>
  </si>
  <si>
    <t>'RXN-ECOAH120_x_FWD-rt2994'</t>
  </si>
  <si>
    <t>'RXN-ECOAH120_x_FWD-rt8147'</t>
  </si>
  <si>
    <t>'RXN-ECOAH121a_m_FWD-rt6437'</t>
  </si>
  <si>
    <t>'RXN-ECOAH121a_x_FWD-rt2994'</t>
  </si>
  <si>
    <t>'RXN-ECOAH121a_x_FWD-rt8147'</t>
  </si>
  <si>
    <t>'RXN-ECOAH121d_x_FWD-rt2994'</t>
  </si>
  <si>
    <t>'RXN-ECOAH121d_x_FWD-rt8147'</t>
  </si>
  <si>
    <t>'RXN-ECOAH122e_x_FWD-rt2994'</t>
  </si>
  <si>
    <t>'RXN-ECOAH122e_x_FWD-rt8147'</t>
  </si>
  <si>
    <t>'RXN-ECOAH140_m_FWD-rt6437'</t>
  </si>
  <si>
    <t>'RXN-ECOAH140_m_REV-rt6437'</t>
  </si>
  <si>
    <t>'RXN-ECOAH140_x_FWD-rt2994'</t>
  </si>
  <si>
    <t>'RXN-ECOAH140_x_FWD-rt8147'</t>
  </si>
  <si>
    <t>'RXN-ECOAH141b_m_FWD-rt6437'</t>
  </si>
  <si>
    <t>'RXN-ECOAH141b_x_FWD-rt2994'</t>
  </si>
  <si>
    <t>'RXN-ECOAH141b_x_FWD-rt8147'</t>
  </si>
  <si>
    <t>'RXN-ECOAH141c_m_FWD-rt6437'</t>
  </si>
  <si>
    <t>'RXN-ECOAH141c_x_FWD-rt2994'</t>
  </si>
  <si>
    <t>'RXN-ECOAH141c_x_FWD-rt8147'</t>
  </si>
  <si>
    <t>'RXN-ECOAH142_x_FWD-rt2994'</t>
  </si>
  <si>
    <t>'RXN-ECOAH142_x_FWD-rt8147'</t>
  </si>
  <si>
    <t>'RXN-ECOAH143_x_FWD-rt2994'</t>
  </si>
  <si>
    <t>'RXN-ECOAH143_x_FWD-rt8147'</t>
  </si>
  <si>
    <t>'RXN-ECOAH160_m_FWD-rt6437'</t>
  </si>
  <si>
    <t>'RXN-ECOAH160_m_REV-rt6437'</t>
  </si>
  <si>
    <t>'RXN-ECOAH160_x_FWD-rt2994'</t>
  </si>
  <si>
    <t>'RXN-ECOAH160_x_FWD-rt8147'</t>
  </si>
  <si>
    <t>'RXN-ECOAH161b_m_FWD-rt6437'</t>
  </si>
  <si>
    <t>'RXN-ECOAH161b_x_FWD-rt2994'</t>
  </si>
  <si>
    <t>'RXN-ECOAH161b_x_FWD-rt8147'</t>
  </si>
  <si>
    <t>'RXN-ECOAH161c_m_FWD-rt6437'</t>
  </si>
  <si>
    <t>'RXN-ECOAH161c_x_FWD-rt2994'</t>
  </si>
  <si>
    <t>'RXN-ECOAH161c_x_FWD-rt8147'</t>
  </si>
  <si>
    <t>'RXN-ECOAH162_x_FWD-rt2994'</t>
  </si>
  <si>
    <t>'RXN-ECOAH162_x_FWD-rt8147'</t>
  </si>
  <si>
    <t>'RXN-ECOAH163_x_FWD-rt2994'</t>
  </si>
  <si>
    <t>'RXN-ECOAH163_x_FWD-rt8147'</t>
  </si>
  <si>
    <t>'RXN-ECOAH180_m_FWD-rt6437'</t>
  </si>
  <si>
    <t>'RXN-ECOAH180_x_FWD-rt2994'</t>
  </si>
  <si>
    <t>'RXN-ECOAH180_x_FWD-rt8147'</t>
  </si>
  <si>
    <t>'RXN-ECOAH181a_m_FWD-rt6437'</t>
  </si>
  <si>
    <t>'RXN-ECOAH181a_x_FWD-rt2994'</t>
  </si>
  <si>
    <t>'RXN-ECOAH181a_x_FWD-rt8147'</t>
  </si>
  <si>
    <t>'RXN-ECOAH182_x_FWD-rt2994'</t>
  </si>
  <si>
    <t>'RXN-ECOAH182_x_FWD-rt8147'</t>
  </si>
  <si>
    <t>'RXN-ECOAH183_x_FWD-rt2994'</t>
  </si>
  <si>
    <t>'RXN-ECOAH183_x_FWD-rt8147'</t>
  </si>
  <si>
    <t>'RXN-ECOAH200_x_FWD-rt2994'</t>
  </si>
  <si>
    <t>'RXN-ECOAH200_x_FWD-rt8147'</t>
  </si>
  <si>
    <t>'RXN-ECOAH220_x_FWD-rt2994'</t>
  </si>
  <si>
    <t>'RXN-ECOAH220_x_FWD-rt8147'</t>
  </si>
  <si>
    <t>'RXN-ECOAH240_x_FWD-rt2994'</t>
  </si>
  <si>
    <t>'RXN-ECOAH240_x_FWD-rt8147'</t>
  </si>
  <si>
    <t>'RXN-ECOAH260_x_FWD-rt2994'</t>
  </si>
  <si>
    <t>'RXN-ECOAH260_x_FWD-rt8147'</t>
  </si>
  <si>
    <t>'RXN-ECOAH40_m_FWD-rt6437'</t>
  </si>
  <si>
    <t>'RXN-ECOAH40_m_REV-rt6437'</t>
  </si>
  <si>
    <t>'RXN-ECOAH40_x_FWD-rt2994'</t>
  </si>
  <si>
    <t>'RXN-ECOAH40_x_FWD-rt8147'</t>
  </si>
  <si>
    <t>'RXN-ECOAH60_m_FWD-rt6437'</t>
  </si>
  <si>
    <t>'RXN-ECOAH60_m_REV-rt6437'</t>
  </si>
  <si>
    <t>'RXN-ECOAH60_x_FWD-rt2994'</t>
  </si>
  <si>
    <t>'RXN-ECOAH60_x_FWD-rt8147'</t>
  </si>
  <si>
    <t>'RXN-ECOAH80_m_FWD-rt6437'</t>
  </si>
  <si>
    <t>'RXN-ECOAH80_m_REV-rt6437'</t>
  </si>
  <si>
    <t>'RXN-ECOAH80_x_FWD-rt2994'</t>
  </si>
  <si>
    <t>'RXN-ECOAH80_x_FWD-rt8147'</t>
  </si>
  <si>
    <t>'RXN-ECOAI101a_x_FWD-rt1925'</t>
  </si>
  <si>
    <t>'RXN-ECOAI101d_x_FWD-rt1925'</t>
  </si>
  <si>
    <t>'RXN-ECOAI102e_x_FWD-rt1925'</t>
  </si>
  <si>
    <t>'RXN-ECOAI121a_x_FWD-rt1925'</t>
  </si>
  <si>
    <t>'RXN-ECOAI121b_x_FWD-rt1925'</t>
  </si>
  <si>
    <t>'RXN-ECOAI122c_x_FWD-rt1925'</t>
  </si>
  <si>
    <t>'RXN-ECOAI122d_x_FWD-rt1925'</t>
  </si>
  <si>
    <t>'RXN-ECOAI123e_x_FWD-rt1925'</t>
  </si>
  <si>
    <t>'RXN-ECOAI141a_x_FWD-rt1925'</t>
  </si>
  <si>
    <t>'RXN-ECOAI142c_x_FWD-rt1925'</t>
  </si>
  <si>
    <t>'RXN-ECOAI81e_x_FWD-rt1925'</t>
  </si>
  <si>
    <t>'RXN-ECOAI82e_x_FWD-rt1925'</t>
  </si>
  <si>
    <t>'RXN-ECOAR122_x_FWD-rt4860'</t>
  </si>
  <si>
    <t>'RXN-ECOAR142_x_FWD-rt4860'</t>
  </si>
  <si>
    <t>'RXN-EGHLAT_c_FWD-rt0568_c'</t>
  </si>
  <si>
    <t>'RXN-EGHLAT_c_FWD-rt1784_c'</t>
  </si>
  <si>
    <t>'RXN-EGHLAT_m_FWD-rt5562_m'</t>
  </si>
  <si>
    <t>'RXN-EGHLAT_x_FWD-rt0568_x'</t>
  </si>
  <si>
    <t>'RXN-EGHLAT_x_FWD-rt5562_x'</t>
  </si>
  <si>
    <t>'RXN-ENO_c_REV-rt0669'</t>
  </si>
  <si>
    <t>'RXN-EPGALURS_e_FWD-rt2116'</t>
  </si>
  <si>
    <t>'RXN-EPISTt_c_e_FWD-rt6543'</t>
  </si>
  <si>
    <t>'RXN-EPISTt_c_e_REV-rt6543'</t>
  </si>
  <si>
    <t>'RXN-ERGSTGLCT_c_FWD-rt5466'</t>
  </si>
  <si>
    <t>'RXN-ERGSTt_c_e_FWD-rt6543'</t>
  </si>
  <si>
    <t>'RXN-ERGSTt_c_e_REV-rt6543'</t>
  </si>
  <si>
    <t>'RXN-ETFOXRq9_c_FWD-CIR1AIM45'</t>
  </si>
  <si>
    <t>'RXN-ETFOXRq9_m_FWD-CIR1AIM45'</t>
  </si>
  <si>
    <t>'RXN-ETFOXRq9_m_REV-CIR1AIM45'</t>
  </si>
  <si>
    <t>'RXN-ETHAK_c_FWD-rt7614'</t>
  </si>
  <si>
    <t>'RXN-ETHAPT_rm_FWD-rt2983'</t>
  </si>
  <si>
    <t>'RXN-ETNO2OX_c_FWD-rt3897'</t>
  </si>
  <si>
    <t>'RXN-F1PP_c_FWD-rt0208'</t>
  </si>
  <si>
    <t>'RXN-F1PP_c_FWD-rt5045'</t>
  </si>
  <si>
    <t>'RXN-FACOA120tabc_x_FWD-PXA12'</t>
  </si>
  <si>
    <t>'RXN-FACOA140tabc_x_FWD-PXA12'</t>
  </si>
  <si>
    <t>'RXN-FACOA160tabc_x_FWD-PXA12'</t>
  </si>
  <si>
    <t>'RXN-FACOA161tabc_x_FWD-PXA12'</t>
  </si>
  <si>
    <t>'RXN-FACOA180tabc_x_FWD-PXA12'</t>
  </si>
  <si>
    <t>'RXN-FACOA181tabc_x_FWD-PXA12'</t>
  </si>
  <si>
    <t>'RXN-FACOA182tabc_x_FWD-PXA12'</t>
  </si>
  <si>
    <t>'RXN-FACOA183tabc_x_FWD-PXA12'</t>
  </si>
  <si>
    <t>'RXN-FACOA200tabc_x_FWD-PXA12'</t>
  </si>
  <si>
    <t>'RXN-FACOA220tabc_x_FWD-PXA12'</t>
  </si>
  <si>
    <t>'RXN-FACOA240tabc_x_FWD-PXA12'</t>
  </si>
  <si>
    <t>'RXN-FACOA260tabc_x_FWD-PXA12'</t>
  </si>
  <si>
    <t>'RXN-FACOAE100_x_FWD-rt7680'</t>
  </si>
  <si>
    <t>'RXN-FACOAE120_c_FWD-rt4680'</t>
  </si>
  <si>
    <t>'RXN-FACOAE120_x_FWD-rt7680'</t>
  </si>
  <si>
    <t>'RXN-FACOAE140_c_FWD-rt4680'</t>
  </si>
  <si>
    <t>'RXN-FACOAE140_x_FWD-rt7680'</t>
  </si>
  <si>
    <t>'RXN-FACOAE160_c_FWD-rt0088'</t>
  </si>
  <si>
    <t>'RXN-FACOAE160_c_FWD-rt4680'</t>
  </si>
  <si>
    <t>'RXN-FACOAE160_x_FWD-rt7680'</t>
  </si>
  <si>
    <t>'RXN-FACOAE161_c_FWD-rt0088'</t>
  </si>
  <si>
    <t>'RXN-FACOAE161_c_FWD-rt4680'</t>
  </si>
  <si>
    <t>'RXN-FACOAE161_x_FWD-rt7680'</t>
  </si>
  <si>
    <t>'RXN-FACOAE180_c_FWD-rt0088'</t>
  </si>
  <si>
    <t>'RXN-FACOAE180_c_FWD-rt4680'</t>
  </si>
  <si>
    <t>'RXN-FACOAE180_x_FWD-rt7680'</t>
  </si>
  <si>
    <t>'RXN-FACOAE181_c_FWD-rt0088'</t>
  </si>
  <si>
    <t>'RXN-FACOAE181_c_FWD-rt4680'</t>
  </si>
  <si>
    <t>'RXN-FACOAE181_x_FWD-rt7680'</t>
  </si>
  <si>
    <t>'RXN-FACOAE182_c_FWD-rt0088'</t>
  </si>
  <si>
    <t>'RXN-FACOAE182_c_FWD-rt4680'</t>
  </si>
  <si>
    <t>'RXN-FACOAE182_x_FWD-rt7680'</t>
  </si>
  <si>
    <t>'RXN-FACOAE183_c_FWD-rt0088'</t>
  </si>
  <si>
    <t>'RXN-FACOAE183_c_FWD-rt4680'</t>
  </si>
  <si>
    <t>'RXN-FACOAE183_x_FWD-rt7680'</t>
  </si>
  <si>
    <t>'RXN-FACOAE40_x_FWD-rt7680'</t>
  </si>
  <si>
    <t>'RXN-FACOAE60_x_FWD-rt7680'</t>
  </si>
  <si>
    <t>'RXN-FACOAE80_x_FWD-rt7680'</t>
  </si>
  <si>
    <t>'RXN-FACOAL100_c_FWD-rt7532_c'</t>
  </si>
  <si>
    <t>'RXN-FACOAL100_x_FWD-rt4187'</t>
  </si>
  <si>
    <t>'RXN-FACOAL100_x_FWD-rt7761'</t>
  </si>
  <si>
    <t>'RXN-FACOAL120_c_FWD-rt7532_c'</t>
  </si>
  <si>
    <t>'RXN-FACOAL120_l_FWD-rt2799_l'</t>
  </si>
  <si>
    <t>'RXN-FACOAL120_rm_FWD-rt2799_rm'</t>
  </si>
  <si>
    <t>'RXN-FACOAL120_x_FWD-rt4187'</t>
  </si>
  <si>
    <t>'RXN-FACOAL120_x_FWD-rt7761'</t>
  </si>
  <si>
    <t>'RXN-FACOAL140_l_FWD-rt2799_l'</t>
  </si>
  <si>
    <t>'RXN-FACOAL140_rm_FWD-rt2799_rm'</t>
  </si>
  <si>
    <t>'RXN-FACOAL140_x_FWD-rt4187'</t>
  </si>
  <si>
    <t>'RXN-FACOAL140_x_FWD-rt7761'</t>
  </si>
  <si>
    <t>'RXN-FACOAL160_rm_FWD-rt2799_rm'</t>
  </si>
  <si>
    <t>'RXN-FACOAL160_x_FWD-rt4187'</t>
  </si>
  <si>
    <t>'RXN-FACOAL160_x_FWD-rt7761'</t>
  </si>
  <si>
    <t>'RXN-FACOAL161_l_FWD-rt2799_l'</t>
  </si>
  <si>
    <t>'RXN-FACOAL161_rm_FWD-rt2799_rm'</t>
  </si>
  <si>
    <t>'RXN-FACOAL161_x_FWD-rt4187'</t>
  </si>
  <si>
    <t>'RXN-FACOAL161_x_FWD-rt7761'</t>
  </si>
  <si>
    <t>'RXN-FACOAL180_rm_FWD-rt2799_rm'</t>
  </si>
  <si>
    <t>'RXN-FACOAL180_x_FWD-rt4187'</t>
  </si>
  <si>
    <t>'RXN-FACOAL180_x_FWD-rt7761'</t>
  </si>
  <si>
    <t>'RXN-FACOAL181_rm_FWD-rt2799_rm'</t>
  </si>
  <si>
    <t>'RXN-FACOAL181_x_FWD-rt4187'</t>
  </si>
  <si>
    <t>'RXN-FACOAL181_x_FWD-rt7761'</t>
  </si>
  <si>
    <t>'RXN-FACOAL182_rm_FWD-rt2799_rm'</t>
  </si>
  <si>
    <t>'RXN-FACOAL182_x_FWD-rt4187'</t>
  </si>
  <si>
    <t>'RXN-FACOAL182_x_FWD-rt7761'</t>
  </si>
  <si>
    <t>'RXN-FACOAL183_rm_FWD-rt2799_rm'</t>
  </si>
  <si>
    <t>'RXN-FACOAL183_x_FWD-rt4187'</t>
  </si>
  <si>
    <t>'RXN-FACOAL183_x_FWD-rt7761'</t>
  </si>
  <si>
    <t>'RXN-FACOAL200_en_FWD-rt7380'</t>
  </si>
  <si>
    <t>'RXN-FACOAL200_l_FWD-rt1544_l'</t>
  </si>
  <si>
    <t>'RXN-FACOAL200_rm_FWD-rt1544_rm'</t>
  </si>
  <si>
    <t>'RXN-FACOAL200_x_FWD-rt7761'</t>
  </si>
  <si>
    <t>'RXN-FACOAL220_en_FWD-rt7380'</t>
  </si>
  <si>
    <t>'RXN-FACOAL220_rm_FWD-rt1544_rm'</t>
  </si>
  <si>
    <t>'RXN-FACOAL220_x_FWD-rt7761'</t>
  </si>
  <si>
    <t>'RXN-FACOAL240_en_FWD-rt7380'</t>
  </si>
  <si>
    <t>'RXN-FACOAL240_l_FWD-rt1544_l'</t>
  </si>
  <si>
    <t>'RXN-FACOAL240_rm_FWD-rt1544_rm'</t>
  </si>
  <si>
    <t>'RXN-FACOAL240_x_FWD-rt7761'</t>
  </si>
  <si>
    <t>'RXN-FACOAL260_en_FWD-rt7380'</t>
  </si>
  <si>
    <t>'RXN-FACOAL260_l_FWD-rt1544_l'</t>
  </si>
  <si>
    <t>'RXN-FACOAL260_rm_FWD-rt1544_rm'</t>
  </si>
  <si>
    <t>'RXN-FACOAL260_x_FWD-rt7761'</t>
  </si>
  <si>
    <t>'RXN-FACOAL40_c_FWD-rt7532_c'</t>
  </si>
  <si>
    <t>'RXN-FACOAL40o_x_FWD-rt6908'</t>
  </si>
  <si>
    <t>'RXN-FACOAL60_c_FWD-rt7532_c'</t>
  </si>
  <si>
    <t>'RXN-FACOAL80_c_FWD-rt7532_c'</t>
  </si>
  <si>
    <t>'RXN-FACOAL80_x_FWD-rt4187'</t>
  </si>
  <si>
    <t>'RXN-FACOAL80_x_FWD-rt7761'</t>
  </si>
  <si>
    <t>'RXN-FADH2t_c_m_FWD-rt5791'</t>
  </si>
  <si>
    <t>'RXN-FADt_c_m_FWD-rt5791'</t>
  </si>
  <si>
    <t>'RXN-FALDH_c_FWD-rt5740'</t>
  </si>
  <si>
    <t>'RXN-FBA_c_REV-rt7052'</t>
  </si>
  <si>
    <t>'RXN-FBA2_c_FWD-rt7052'</t>
  </si>
  <si>
    <t>'RXN-FBA2_c_REV-rt7052'</t>
  </si>
  <si>
    <t>'RXN-FBA3_c_FWD-rt7052'</t>
  </si>
  <si>
    <t>'RXN-FBA3_c_REV-rt7052'</t>
  </si>
  <si>
    <t>'RXN-FBP_c_FWD-rt7055'</t>
  </si>
  <si>
    <t>'RXN-FBP2_c_FWD-rt6827'</t>
  </si>
  <si>
    <t>'RXN-FBP2_c_FWD-rt7376'</t>
  </si>
  <si>
    <t>'RXN-FDH_c_FWD-rt3584'</t>
  </si>
  <si>
    <t>'RXN-FE2t_c_e_FWD-rt2087'</t>
  </si>
  <si>
    <t>'RXN-FECOOR_m_FWD-FECOORCPLX2'</t>
  </si>
  <si>
    <t>'RXN-FECOOR_m_FWD-FECOORCPLX3'</t>
  </si>
  <si>
    <t>'RXN-FECOOR_m_FWD-FECOORCPLX4'</t>
  </si>
  <si>
    <t>'RXN-FECPOR_m_FWD-CCP1CYC7'</t>
  </si>
  <si>
    <t>'RXN-FECPOR_m_FWD-CCP1CYC7a'</t>
  </si>
  <si>
    <t>'RXN-FER_c_FWD-rt7329'</t>
  </si>
  <si>
    <t>'RXN-FKYNH_c_FWD-rt0172'</t>
  </si>
  <si>
    <t>'RXN-FKYNH_c_FWD-rt3408'</t>
  </si>
  <si>
    <t>'RXN-FKYNH_c_FWD-rt6420'</t>
  </si>
  <si>
    <t>'RXN-FMETTRS_m_FWD-rt3531'</t>
  </si>
  <si>
    <t>'RXN-FMNAT_m_FWD-rt3174_m'</t>
  </si>
  <si>
    <t>'RXN-FMNRx2_c_FWD-rt8485'</t>
  </si>
  <si>
    <t>'RXN-FOLD3_m_FWD-rt6009'</t>
  </si>
  <si>
    <t>'RXN-FOLR_m_FWD-rt3791_m'</t>
  </si>
  <si>
    <t>'RXN-FRD_c_FWD-rt3052'</t>
  </si>
  <si>
    <t>'RXN-FRMDAH_c_FWD-rt7438'</t>
  </si>
  <si>
    <t>'RXN-FRMDH_c_FWD-rt6471'</t>
  </si>
  <si>
    <t>'RXN-FRMDH_c_REV-rt6471'</t>
  </si>
  <si>
    <t>'RXN-FRTT_c_FWD-rt8135'</t>
  </si>
  <si>
    <t>'RXN-FRUtps_e_FWD-rt1375'</t>
  </si>
  <si>
    <t>'RXN-FRUtps_e_FWD-rt1480'</t>
  </si>
  <si>
    <t>'RXN-FRUtps_e_FWD-rt2496'</t>
  </si>
  <si>
    <t>'RXN-FRUtps_e_FWD-rt2707'</t>
  </si>
  <si>
    <t>'RXN-FRUtps_e_FWD-rt2833'</t>
  </si>
  <si>
    <t>'RXN-FRUtps_e_FWD-rt3556'</t>
  </si>
  <si>
    <t>'RXN-FRUtps_e_FWD-rt7817'</t>
  </si>
  <si>
    <t>'RXN-FTHFCL_c_FWD-rt4194'</t>
  </si>
  <si>
    <t>'RXN-FTHFL_m_FWD-rt6998'</t>
  </si>
  <si>
    <t>'RXN-FTHFL_m_REV-rt6998'</t>
  </si>
  <si>
    <t>'RXN-FUM_c_REV-rt5633_c'</t>
  </si>
  <si>
    <t>'RXN-FUM_m_FWD-rt5633_m'</t>
  </si>
  <si>
    <t>'RXN-FUM_m_REV-rt5633_m'</t>
  </si>
  <si>
    <t>'RXN-FUMACACH_c_FWD-rt3594'</t>
  </si>
  <si>
    <t>'RXN-FUMACACH_c_REV-rt3594'</t>
  </si>
  <si>
    <t>'RXN-FUMACACH_m_FWD-rt3874'</t>
  </si>
  <si>
    <t>'RXN-FUMACACH_m_FWD-rt7056'</t>
  </si>
  <si>
    <t>'RXN-FUMACACH_m_FWD-rt7624'</t>
  </si>
  <si>
    <t>'RXN-G3PAT_rm_FWD-rt2297_rm'</t>
  </si>
  <si>
    <t>'RXN-G3PAT_rm_FWD-rt7067'</t>
  </si>
  <si>
    <t>'RXN-G3PCt_c_e_FWD-rt4413'</t>
  </si>
  <si>
    <t>'RXN-G3PCt_c_e_REV-rt4413'</t>
  </si>
  <si>
    <t>'RXN-G3PD1i_m_FWD-rt6208_m'</t>
  </si>
  <si>
    <t>'RXN-G3PD1i_x_FWD-rt3786_x'</t>
  </si>
  <si>
    <t>'RXN-G3PD1r_c_REV-rt3786_c'</t>
  </si>
  <si>
    <t>'RXN-G3PD1r_c_FWD-rt6208_c'</t>
  </si>
  <si>
    <t>'RXN-G3PD1r_c_REV-rt6208_c'</t>
  </si>
  <si>
    <t>'RXN-G3PDf_m_FWD-rt2671'</t>
  </si>
  <si>
    <t>'RXN-G3PIt_c_e_FWD-rt4413'</t>
  </si>
  <si>
    <t>'RXN-G3PIt_c_e_REV-rt4413'</t>
  </si>
  <si>
    <t>'RXN-G3PT_c_FWD-rt0092'</t>
  </si>
  <si>
    <t>'RXN-G6PDH2i_c_FWD-rt1632'</t>
  </si>
  <si>
    <t>'RXN-G6PE_c_FWD-rt8255'</t>
  </si>
  <si>
    <t>'RXN-G6PE_c_REV-rt8255'</t>
  </si>
  <si>
    <t>'RXN-GALKi_c_FWD-rt5622'</t>
  </si>
  <si>
    <t>'RXN-GALOX_e_FWD-rt0174'</t>
  </si>
  <si>
    <t>'RXN-GALT_c_FWD-rt2964'</t>
  </si>
  <si>
    <t>'RXN-GALtps_e_FWD-rt2336'</t>
  </si>
  <si>
    <t>'RXN-GALtps_e_FWD-rt2833'</t>
  </si>
  <si>
    <t>'RXN-GALtps_e_FWD-rt3556'</t>
  </si>
  <si>
    <t>'RXN-GALtps_e_FWD-rt7817'</t>
  </si>
  <si>
    <t>'RXN-GALUi_c_REV-rt3384'</t>
  </si>
  <si>
    <t>'RXN-GAPD_c_FWD-rt2245'</t>
  </si>
  <si>
    <t>'RXN-GAPD_c_REV-rt2245'</t>
  </si>
  <si>
    <t>'RXN-GAPD_c_REV-rt3311'</t>
  </si>
  <si>
    <t>'RXN-GBBOX_c_FWD-rt6692_c'</t>
  </si>
  <si>
    <t>'RXN-GDPMANt_c_g_FWD-rt4177'</t>
  </si>
  <si>
    <t>'RXN-GF6PTA_c_FWD-rt3731'</t>
  </si>
  <si>
    <t>'RXN-GHMT2r_c_REV-rt1299'</t>
  </si>
  <si>
    <t>'RXN-GK1_c_FWD-rt3670'</t>
  </si>
  <si>
    <t>'RXN-GK2_c_FWD-rt3157'</t>
  </si>
  <si>
    <t>'RXN-GK2_c_REV-rt3157'</t>
  </si>
  <si>
    <t>'RXN-GLCDx_c_FWD-rt0298'</t>
  </si>
  <si>
    <t>'RXN-GLCDx_c_REV-rt0298'</t>
  </si>
  <si>
    <t>'RXN-GLCDx_c_FWD-rt5828'</t>
  </si>
  <si>
    <t>'RXN-GLCDx_c_REV-rt5828'</t>
  </si>
  <si>
    <t>'RXN-GLCGSD_c_FWD-rt4271'</t>
  </si>
  <si>
    <t>'RXN-GLCGSD_v_FWD-rt6375'</t>
  </si>
  <si>
    <t>'RXN-GLCNtps_e_FWD-rt0518'</t>
  </si>
  <si>
    <t>'RXN-GLCNtps_e_REV-rt0518'</t>
  </si>
  <si>
    <t>'RXN-GLCP_c_FWD-rt5888'</t>
  </si>
  <si>
    <t>'RXN-GLCt_c_e_FWD-rt1375'</t>
  </si>
  <si>
    <t>'RXN-GLCt_c_e_FWD-rt1473'</t>
  </si>
  <si>
    <t>'RXN-GLCt_c_e_FWD-rt1480'</t>
  </si>
  <si>
    <t>'RXN-GLCt_c_e_FWD-rt2336'</t>
  </si>
  <si>
    <t>'RXN-GLCt_c_e_FWD-rt2496'</t>
  </si>
  <si>
    <t>'RXN-GLCt_c_e_FWD-rt2707'</t>
  </si>
  <si>
    <t>'RXN-GLCt_c_e_FWD-rt2833'</t>
  </si>
  <si>
    <t>'RXN-GLCt_c_e_FWD-rt4674'</t>
  </si>
  <si>
    <t>'RXN-GLCt_c_e_FWD-rt7817'</t>
  </si>
  <si>
    <t>'RXN-GLCt_c_v_FWD-rt7394'</t>
  </si>
  <si>
    <t>'RXN-GLCt_c_v_REV-rt7394'</t>
  </si>
  <si>
    <t>'RXN-GLCtps_e_FWD-rt3525'</t>
  </si>
  <si>
    <t>'RXN-GLCtps_e_REV-rt3525'</t>
  </si>
  <si>
    <t>'RXN-GLNtpa_v_FWD-rt7819'</t>
  </si>
  <si>
    <t>'RXN-GLNtps_v_FWD-rt4375'</t>
  </si>
  <si>
    <t>'RXN-GLUCYS_c_FWD-rt3639'</t>
  </si>
  <si>
    <t>'RXN-GLUCYS_c_FWD-rt3654'</t>
  </si>
  <si>
    <t>'RXN-GLUDC_c_FWD-rt1066'</t>
  </si>
  <si>
    <t>'RXN-GLUDC_c_FWD-rt1067'</t>
  </si>
  <si>
    <t>'RXN-GLUDC_c_FWD-rt2354'</t>
  </si>
  <si>
    <t>'RXN-GLUDxi_c_FWD-rt1488'</t>
  </si>
  <si>
    <t>'RXN-GLUN_c_FWD-rt5611'</t>
  </si>
  <si>
    <t>'RXN-GLUN_e_FWD-rt1675'</t>
  </si>
  <si>
    <t>'RXN-GLUN_e_FWD-rt5259'</t>
  </si>
  <si>
    <t>'RXN-GLUR_c_FWD-rt4701'</t>
  </si>
  <si>
    <t>'RXN-GLUR_c_REV-rt4701'</t>
  </si>
  <si>
    <t>'RXN-GLUSx_c_FWD-rt7345'</t>
  </si>
  <si>
    <t>'RXN-GLUt_c_m_FWD-rt4150'</t>
  </si>
  <si>
    <t>'RXN-GLUTCOADH_m_FWD-rt3621'</t>
  </si>
  <si>
    <t>'RXN-GLUTCOADH_m_REV-rt3621'</t>
  </si>
  <si>
    <t>'RXN-GLUtps_e_FWD-rt0594'</t>
  </si>
  <si>
    <t>'RXN-GLUtps_e_REV-rt0594'</t>
  </si>
  <si>
    <t>'RXN-GLUtps_e_FWD-rt5861'</t>
  </si>
  <si>
    <t>'RXN-GLUtps_e_REV-rt5861'</t>
  </si>
  <si>
    <t>'RXN-GLUtps_v_FWD-rt0398'</t>
  </si>
  <si>
    <t>'RXN-GLUTRS_m_FWD-rt6197'</t>
  </si>
  <si>
    <t>'RXN-GLYCDy_c_FWD-rt3388'</t>
  </si>
  <si>
    <t>'RXN-GLYCK_c_FWD-rt1670'</t>
  </si>
  <si>
    <t>'RXN-GLYCL_m_REV-GCV123LPD1'</t>
  </si>
  <si>
    <t>'RXN-GLYCtps_e_FWD-rt2336'</t>
  </si>
  <si>
    <t>'RXN-GLYCtps_e_REV-rt2336'</t>
  </si>
  <si>
    <t>'RXN-GLYGS_c_FWD-rt12285634'</t>
  </si>
  <si>
    <t>'RXN-GLYOX_c_FWD-rt4673'</t>
  </si>
  <si>
    <t>'RXN-GLYOX_m_FWD-rt5195'</t>
  </si>
  <si>
    <t>'RXN-GLYt_c_m_REV-rt0066'</t>
  </si>
  <si>
    <t>'RXN-GLYt_c_m_FWD-rt4150'</t>
  </si>
  <si>
    <t>'RXN-GLYt_c_m_REV-rt4150'</t>
  </si>
  <si>
    <t>'RXN-GLYtps_e_FWD-rt0594'</t>
  </si>
  <si>
    <t>'RXN-GLYtps_e_REV-rt0594'</t>
  </si>
  <si>
    <t>'RXN-GLYtps_e_FWD-rt4390'</t>
  </si>
  <si>
    <t>'RXN-GLYtps_e_REV-rt4390'</t>
  </si>
  <si>
    <t>'RXN-GLYtps_e_FWD-rt5861'</t>
  </si>
  <si>
    <t>'RXN-GLYtps_e_REV-rt5861'</t>
  </si>
  <si>
    <t>'RXN-GMAND_c_FWD-rt2621'</t>
  </si>
  <si>
    <t>'RXN-GMAND_c_FWD-rt3255'</t>
  </si>
  <si>
    <t>'RXN-GND_c_FWD-rt2224'</t>
  </si>
  <si>
    <t>'RXN-GND_c_FWD-rt6799'</t>
  </si>
  <si>
    <t>'RXN-GNK_c_FWD-rt8291'</t>
  </si>
  <si>
    <t>'RXN-GPIA1_c_FWD-GPIA1CPLX1'</t>
  </si>
  <si>
    <t>'RXN-GPIA1_c_FWD-GPIA1CPLX2'</t>
  </si>
  <si>
    <t>'RXN-GPIA10a_r_FWD-rt0563'</t>
  </si>
  <si>
    <t>'RXN-GPIA10a_r_FWD-rt5724'</t>
  </si>
  <si>
    <t>'RXN-GPIA3_c_r_FWD-rt3333'</t>
  </si>
  <si>
    <t>'RXN-GPIA4_r_FWD-rt3077'</t>
  </si>
  <si>
    <t>'RXN-GPIA5_r_FWD-GPI14'</t>
  </si>
  <si>
    <t>'RXN-GPIA5_r_FWD-MCD4GPI14'</t>
  </si>
  <si>
    <t>'RXN-GPIA6_r_FWD-rt3077'</t>
  </si>
  <si>
    <t>'RXN-GPIA7_r_FWD-rt4593'</t>
  </si>
  <si>
    <t>'RXN-GPIA8a_r_FWD-rt0237'</t>
  </si>
  <si>
    <t>'RXN-GPIA8b_r_FWD-rt0563'</t>
  </si>
  <si>
    <t>'RXN-GPIA8b_r_FWD-rt4069'</t>
  </si>
  <si>
    <t>'RXN-GTHO_c_FWD-GLR1GRX1'</t>
  </si>
  <si>
    <t>'RXN-GTHO_c_FWD-GLR1GRX2'</t>
  </si>
  <si>
    <t>'RXN-GTHO_c_FWD-GLR1GRX3'</t>
  </si>
  <si>
    <t>'RXN-GTHO_m_FWD-GLR1GRX5'</t>
  </si>
  <si>
    <t>'RXN-GTHP_c_FWD-rt0211'</t>
  </si>
  <si>
    <t>'RXN-GTHP_c_REV-rt0211'</t>
  </si>
  <si>
    <t>'RXN-GTHP_c_FWD-rt2565'</t>
  </si>
  <si>
    <t>'RXN-GTHP_c_REV-rt2565'</t>
  </si>
  <si>
    <t>'RXN-GTHP_c_FWD-rt8181'</t>
  </si>
  <si>
    <t>'RXN-GTHP_c_REV-rt8181'</t>
  </si>
  <si>
    <t>'RXN-GTHP_m_FWD-rt0422_m'</t>
  </si>
  <si>
    <t>'RXN-GTHP_m_REV-rt0422_m'</t>
  </si>
  <si>
    <t>'RXN-GTHP_m_FWD-rt0882'</t>
  </si>
  <si>
    <t>'RXN-GTHP_m_REV-rt0882'</t>
  </si>
  <si>
    <t>'RXN-GTHRDt_c_e_FWD-rt5171'</t>
  </si>
  <si>
    <t>'RXN-GTHRDt_c_v_FWD-rt4896'</t>
  </si>
  <si>
    <t>'RXN-GTHRDt_c_v_REV-rt4896'</t>
  </si>
  <si>
    <t>'RXN-GTHRDtabc_v_FWD-rt4896'</t>
  </si>
  <si>
    <t>'RXN-GTHS_c_FWD-rt1561'</t>
  </si>
  <si>
    <t>'RXN-GTMLT_c_FWD-rt1470'</t>
  </si>
  <si>
    <t>'RXN-GTPCI_c_FWD-rt1964'</t>
  </si>
  <si>
    <t>'RXN-GTPDPDP_c_FWD-rt1567'</t>
  </si>
  <si>
    <t>'RXN-GTPDPDP_c_FWD-rt6258'</t>
  </si>
  <si>
    <t>'RXN-GTPGDPtp_m_FWD-rt5389'</t>
  </si>
  <si>
    <t>'RXN-GUAD_1_c_FWD-rt0682'</t>
  </si>
  <si>
    <t>'RXN-GUAD_1_c_FWD-rt1340'</t>
  </si>
  <si>
    <t>'RXN-GUAD_1_c_FWD-rt3492'</t>
  </si>
  <si>
    <t>'RXN-GUAPRT_c_FWD-rt4077'</t>
  </si>
  <si>
    <t>'RXN-GUAPRT_c_FWD-rt7825'</t>
  </si>
  <si>
    <t>'RXN-GUAtps_e_FWD-rt6190'</t>
  </si>
  <si>
    <t>'RXN-GUAtps_e_REV-rt6190'</t>
  </si>
  <si>
    <t>'RXN-H2Ot_c_e_FWD-rt0646'</t>
  </si>
  <si>
    <t>'RXN-H2Ot_c_e_REV-rt0646'</t>
  </si>
  <si>
    <t>'RXN-H2Ot_c_e_FWD-rt5618'</t>
  </si>
  <si>
    <t>'RXN-H2Ot_c_e_REV-rt5618'</t>
  </si>
  <si>
    <t>'RXN-HACD100i_m_FWD-rt2835'</t>
  </si>
  <si>
    <t>'RXN-HACD100i_x_FWD-rt2994'</t>
  </si>
  <si>
    <t>'RXN-HACD100i_x_FWD-rt7916_x'</t>
  </si>
  <si>
    <t>'RXN-HACD101ei_x_FWD-rt2994'</t>
  </si>
  <si>
    <t>'RXN-HACD101ei_x_FWD-rt7916_x'</t>
  </si>
  <si>
    <t>'RXN-HACD120i_m_FWD-rt2835'</t>
  </si>
  <si>
    <t>'RXN-HACD120i_x_FWD-rt2994'</t>
  </si>
  <si>
    <t>'RXN-HACD120i_x_FWD-rt7916_x'</t>
  </si>
  <si>
    <t>'RXN-HACD121ai_m_FWD-rt2835'</t>
  </si>
  <si>
    <t>'RXN-HACD121ai_x_FWD-rt2994'</t>
  </si>
  <si>
    <t>'RXN-HACD121ai_x_FWD-rt7916_x'</t>
  </si>
  <si>
    <t>'RXN-HACD121di_x_FWD-rt2994'</t>
  </si>
  <si>
    <t>'RXN-HACD121di_x_FWD-rt7916_x'</t>
  </si>
  <si>
    <t>'RXN-HACD122ei_x_FWD-rt2994'</t>
  </si>
  <si>
    <t>'RXN-HACD122ei_x_FWD-rt7916_x'</t>
  </si>
  <si>
    <t>'RXN-HACD140i_m_FWD-rt2835'</t>
  </si>
  <si>
    <t>'RXN-HACD140i_x_FWD-rt2994'</t>
  </si>
  <si>
    <t>'RXN-HACD140i_x_FWD-rt7916_x'</t>
  </si>
  <si>
    <t>'RXN-HACD141ai_m_FWD-rt2835'</t>
  </si>
  <si>
    <t>'RXN-HACD141ai_x_FWD-rt2994'</t>
  </si>
  <si>
    <t>'RXN-HACD141ai_x_FWD-rt7916_x'</t>
  </si>
  <si>
    <t>'RXN-HACD141bi_m_FWD-rt2835'</t>
  </si>
  <si>
    <t>'RXN-HACD141bi_x_FWD-rt2994'</t>
  </si>
  <si>
    <t>'RXN-HACD141bi_x_FWD-rt7916_x'</t>
  </si>
  <si>
    <t>'RXN-HACD142i_x_FWD-rt2994'</t>
  </si>
  <si>
    <t>'RXN-HACD142i_x_FWD-rt7916_x'</t>
  </si>
  <si>
    <t>'RXN-HACD143i_x_FWD-rt2994'</t>
  </si>
  <si>
    <t>'RXN-HACD143i_x_FWD-rt7916_x'</t>
  </si>
  <si>
    <t>'RXN-HACD160i_m_FWD-rt2835'</t>
  </si>
  <si>
    <t>'RXN-HACD160i_x_FWD-rt2994'</t>
  </si>
  <si>
    <t>'RXN-HACD160i_x_FWD-rt7916_x'</t>
  </si>
  <si>
    <t>'RXN-HACD161ai_m_FWD-rt2835'</t>
  </si>
  <si>
    <t>'RXN-HACD161ai_x_FWD-rt2994'</t>
  </si>
  <si>
    <t>'RXN-HACD161ai_x_FWD-rt7916_x'</t>
  </si>
  <si>
    <t>'RXN-HACD161bi_m_FWD-rt2835'</t>
  </si>
  <si>
    <t>'RXN-HACD161bi_x_FWD-rt2994'</t>
  </si>
  <si>
    <t>'RXN-HACD161bi_x_FWD-rt7916_x'</t>
  </si>
  <si>
    <t>'RXN-HACD162i_x_FWD-rt2994'</t>
  </si>
  <si>
    <t>'RXN-HACD162i_x_FWD-rt7916_x'</t>
  </si>
  <si>
    <t>'RXN-HACD163i_x_FWD-rt2994'</t>
  </si>
  <si>
    <t>'RXN-HACD163i_x_FWD-rt7916_x'</t>
  </si>
  <si>
    <t>'RXN-HACD180i_m_FWD-rt2835'</t>
  </si>
  <si>
    <t>'RXN-HACD180i_x_FWD-rt2994'</t>
  </si>
  <si>
    <t>'RXN-HACD180i_x_FWD-rt7916_x'</t>
  </si>
  <si>
    <t>'RXN-HACD181ai_m_FWD-rt2835'</t>
  </si>
  <si>
    <t>'RXN-HACD181ai_x_FWD-rt2994'</t>
  </si>
  <si>
    <t>'RXN-HACD181ai_x_FWD-rt7916_x'</t>
  </si>
  <si>
    <t>'RXN-HACD182i_x_FWD-rt2994'</t>
  </si>
  <si>
    <t>'RXN-HACD182i_x_FWD-rt7916_x'</t>
  </si>
  <si>
    <t>'RXN-HACD183i_x_FWD-rt2994'</t>
  </si>
  <si>
    <t>'RXN-HACD183i_x_FWD-rt7916_x'</t>
  </si>
  <si>
    <t>'RXN-HACD200i_x_FWD-rt2994'</t>
  </si>
  <si>
    <t>'RXN-HACD200i_x_FWD-rt7916_x'</t>
  </si>
  <si>
    <t>'RXN-HACD220i_x_FWD-rt2994'</t>
  </si>
  <si>
    <t>'RXN-HACD220i_x_FWD-rt7916_x'</t>
  </si>
  <si>
    <t>'RXN-HACD240i_x_FWD-rt2994'</t>
  </si>
  <si>
    <t>'RXN-HACD240i_x_FWD-rt7916_x'</t>
  </si>
  <si>
    <t>'RXN-HACD260i_x_FWD-rt2994'</t>
  </si>
  <si>
    <t>'RXN-HACD260i_x_FWD-rt7916_x'</t>
  </si>
  <si>
    <t>'RXN-HACD40i_m_FWD-rt2835'</t>
  </si>
  <si>
    <t>'RXN-HACD40i_x_FWD-rt2994'</t>
  </si>
  <si>
    <t>'RXN-HACD40i_x_FWD-rt7916_x'</t>
  </si>
  <si>
    <t>'RXN-HACD40y_c_FWD-rt6812'</t>
  </si>
  <si>
    <t>'RXN-HACD40y_c_REV-rt6812'</t>
  </si>
  <si>
    <t>'RXN-HACD60i_m_FWD-rt2835'</t>
  </si>
  <si>
    <t>'RXN-HACD60i_x_FWD-rt2994'</t>
  </si>
  <si>
    <t>'RXN-HACD60i_x_FWD-rt7916_x'</t>
  </si>
  <si>
    <t>'RXN-HACD80i_m_FWD-rt2835'</t>
  </si>
  <si>
    <t>'RXN-HACD80i_x_FWD-rt2994'</t>
  </si>
  <si>
    <t>'RXN-HACD80i_x_FWD-rt7916_x'</t>
  </si>
  <si>
    <t>'RXN-HACDm40_c_FWD-rt7916_c'</t>
  </si>
  <si>
    <t>'RXN-HACDm40_c_REV-rt7916_c'</t>
  </si>
  <si>
    <t>'RXN-HACNH_m_FWD-rt3256'</t>
  </si>
  <si>
    <t>'RXN-HACNH_m_REV-rt3256'</t>
  </si>
  <si>
    <t>'RXN-HACNH_m_FWD-rt6232'</t>
  </si>
  <si>
    <t>'RXN-HACNH_m_REV-rt6232'</t>
  </si>
  <si>
    <t>'RXN-HACNH_m_REV-rt7648'</t>
  </si>
  <si>
    <t>'RXN-HCITR_m_REV-rt7648'</t>
  </si>
  <si>
    <t>'RXN-HCITS_n_FWD-rt6488_n'</t>
  </si>
  <si>
    <t>'RXN-HCO3E_c_FWD-rt4213'</t>
  </si>
  <si>
    <t>'RXN-HCO3E_c_REV-rt4213'</t>
  </si>
  <si>
    <t>'RXN-HCYSMT_c_FWD-rt7391'</t>
  </si>
  <si>
    <t>'RXN-HDCAt_c_e_FWD-rt15442799'</t>
  </si>
  <si>
    <t>'RXN-HDCAt_c_e_REV-rt15442799'</t>
  </si>
  <si>
    <t>'RXN-HDCEAt_c_e_FWD-rt15442799'</t>
  </si>
  <si>
    <t>'RXN-HDCEAt_c_e_REV-rt15442799'</t>
  </si>
  <si>
    <t>'RXN-HEMEOS_m_FWD-rt2735'</t>
  </si>
  <si>
    <t>'RXN-HETZK_c_FWD-rt7845'</t>
  </si>
  <si>
    <t>'RXN-HEX1_c_FWD-rt1896'</t>
  </si>
  <si>
    <t>'RXN-HEX4_c_FWD-rt3614'</t>
  </si>
  <si>
    <t>'RXN-HEX7_c_FWD-rt3614'</t>
  </si>
  <si>
    <t>'RXN-HEX7b_c_FWD-rt3614'</t>
  </si>
  <si>
    <t>'RXN-HEX7b_c_REV-rt3614'</t>
  </si>
  <si>
    <t>'RXN-HGENDO_c_FWD-rt7338'</t>
  </si>
  <si>
    <t>'RXN-HIBH_m_FWD-rt6850'</t>
  </si>
  <si>
    <t>'RXN-HIBH_m_REV-rt6850'</t>
  </si>
  <si>
    <t>'RXN-HIBTD_c_FWD-rt5326'</t>
  </si>
  <si>
    <t>'RXN-HIBTD_c_REV-rt5326'</t>
  </si>
  <si>
    <t>'RXN-HIStpa_v_FWD-rt0111'</t>
  </si>
  <si>
    <t>'RXN-HIStpa_v_FWD-rt1949'</t>
  </si>
  <si>
    <t>'RXN-HISTRS_m_FWD-rt0207_m'</t>
  </si>
  <si>
    <t>'RXN-HKYNH_c_FWD-rt0357'</t>
  </si>
  <si>
    <t>'RXN-HLYSMT_m_FWD-rt1397'</t>
  </si>
  <si>
    <t>'RXN-HLYSMT_m_FWD-rt1965'</t>
  </si>
  <si>
    <t>'RXN-HLYSMT_m_FWD-rt2181'</t>
  </si>
  <si>
    <t>'RXN-HLYSMT_m_FWD-rt2220'</t>
  </si>
  <si>
    <t>'RXN-HLYSMT_m_FWD-rt4178'</t>
  </si>
  <si>
    <t>'RXN-HLYSMT_m_FWD-rt6162'</t>
  </si>
  <si>
    <t>'RXN-HLYSMT_m_FWD-rt6500'</t>
  </si>
  <si>
    <t>'RXN-HMGCOAS_m_FWD-rt3754_m'</t>
  </si>
  <si>
    <t>'RXN-HMPK1_c_FWD-rt4410'</t>
  </si>
  <si>
    <t>'RXN-HPPK2_m_FWD-rt6009'</t>
  </si>
  <si>
    <t>'RXN-HPRORy_c_FWD-rt5064'</t>
  </si>
  <si>
    <t>'RXN-HQLOR_c_FWD-rt3938'</t>
  </si>
  <si>
    <t>'RXN-HSDx_c_FWD-rt8370'</t>
  </si>
  <si>
    <t>'RXN-HSDy_c_FWD-rt3712'</t>
  </si>
  <si>
    <t>'RXN-HSDy_c_FWD-rt8370'</t>
  </si>
  <si>
    <t>'RXN-HXAND_c_FWD-rt7594'</t>
  </si>
  <si>
    <t>'RXN-HXAND_c_REV-rt7594'</t>
  </si>
  <si>
    <t>'RXN-ICL_1_c_FWD-rt5654_c'</t>
  </si>
  <si>
    <t>'RXN-ILEt_c_v_FWD-rt6501'</t>
  </si>
  <si>
    <t>'RXN-ILETA_c_FWD-rt5646'</t>
  </si>
  <si>
    <t>'RXN-ILETA_c_REV-rt5646'</t>
  </si>
  <si>
    <t>'RXN-ILETA_c_FWD-rt6485'</t>
  </si>
  <si>
    <t>'RXN-ILETA_c_REV-rt6485'</t>
  </si>
  <si>
    <t>'RXN-ILETA_m_FWD-rt6242_m'</t>
  </si>
  <si>
    <t>'RXN-ILETA_m_REV-rt6242_m'</t>
  </si>
  <si>
    <t>'RXN-ILEtpa_v_FWD-rt7819'</t>
  </si>
  <si>
    <t>'RXN-ILEtps_v_FWD-rt4375'</t>
  </si>
  <si>
    <t>'RXN-ILETRS_m_FWD-rt7188'</t>
  </si>
  <si>
    <t>'RXN-IMPC_c_REV-rt4053'</t>
  </si>
  <si>
    <t>'RXN-INDPYRD_c_FWD-rt7423'</t>
  </si>
  <si>
    <t>'RXN-INO3GALT_c_FWD-rt5713'</t>
  </si>
  <si>
    <t>'RXN-INO3GALT_c_REV-rt5713'</t>
  </si>
  <si>
    <t>'RXN-INO3GALT_c_FWD-rt5966'</t>
  </si>
  <si>
    <t>'RXN-INO3GALT_c_REV-rt5966'</t>
  </si>
  <si>
    <t>'RXN-INOSHP3H_v_FWD-rt2517_v'</t>
  </si>
  <si>
    <t>'RXN-INOSTtps_e_FWD-rt0734'</t>
  </si>
  <si>
    <t>'RXN-INOSTtps_e_FWD-rt4674'</t>
  </si>
  <si>
    <t>'RXN-IPDDI_c_REV-rt7835'</t>
  </si>
  <si>
    <t>'RXN-IPK2_n_FWD-rt4892'</t>
  </si>
  <si>
    <t>'RXN-IPK3_n_FWD-rt4892'</t>
  </si>
  <si>
    <t>'RXN-IPK4_n_FWD-rt4892'</t>
  </si>
  <si>
    <t>'RXN-IPK5_n_FWD-rt4892'</t>
  </si>
  <si>
    <t>'RXN-IPPMIa_c_FWD-rt6546'</t>
  </si>
  <si>
    <t>'RXN-IPPMIb_c_FWD-rt6546'</t>
  </si>
  <si>
    <t>'RXN-IPPYP1_c_FWD-rt1395'</t>
  </si>
  <si>
    <t>'RXN-IPPYP2_c_FWD-rt1973'</t>
  </si>
  <si>
    <t>'RXN-IPPYP3_c_FWD-rt1973'</t>
  </si>
  <si>
    <t>'RXN-IPPYP4_c_FWD-rt1395'</t>
  </si>
  <si>
    <t>'RXN-IPT_g_FWD-rt4804'</t>
  </si>
  <si>
    <t>'RXN-ITCOAL_m_FWD-LSC12'</t>
  </si>
  <si>
    <t>'RXN-ITCOAL_m_REV-LSC12'</t>
  </si>
  <si>
    <t>'RXN-Kt_c_m_FWD-rt7131'</t>
  </si>
  <si>
    <t>'RXN-Kt_c_m_REV-rt7131'</t>
  </si>
  <si>
    <t>'RXN-Ktps_e_FWD-rt2101_e'</t>
  </si>
  <si>
    <t>'RXN-KYN_c_FWD-rt0357'</t>
  </si>
  <si>
    <t>'RXN-KYN3OX_c_FWD-rt0899'</t>
  </si>
  <si>
    <t>'RXN-KYNAT2_c_FWD-rt0172'</t>
  </si>
  <si>
    <t>'RXN-KYNAT2_c_REV-rt0172'</t>
  </si>
  <si>
    <t>'RXN-KYNAT2_c_FWD-rt4039'</t>
  </si>
  <si>
    <t>'RXN-KYNAT2_c_REV-rt4039'</t>
  </si>
  <si>
    <t>'RXN-LACDtps_c_FWD-rt1816_c'</t>
  </si>
  <si>
    <t>'RXN-LACDtps_c_REV-rt1816_c'</t>
  </si>
  <si>
    <t>'RXN-LACLtps_c_FWD-rt1816_c'</t>
  </si>
  <si>
    <t>'RXN-LACt_c_m_FWD-rt1816_m'</t>
  </si>
  <si>
    <t>'RXN-LACt_c_m_REV-rt1816_m'</t>
  </si>
  <si>
    <t>'RXN-LALDO3_c_FWD-rt3783'</t>
  </si>
  <si>
    <t>'RXN-LANOSTt_c_e_FWD-rt6543'</t>
  </si>
  <si>
    <t>'RXN-LANOSTt_c_e_REV-rt6543'</t>
  </si>
  <si>
    <t>'RXN-LCADi_c_FWD-rt3783'</t>
  </si>
  <si>
    <t>'RXN-LCYSTAT_c_FWD-rt1784_c'</t>
  </si>
  <si>
    <t>'RXN-LCYSTAT_c_REV-rt1784_c'</t>
  </si>
  <si>
    <t>'RXN-LDH_L_x_FWD-rt5258_x'</t>
  </si>
  <si>
    <t>'RXN-LEUt_c_v_FWD-rt6501'</t>
  </si>
  <si>
    <t>'RXN-LEUTA_c_FWD-rt5646'</t>
  </si>
  <si>
    <t>'RXN-LEUTA_c_REV-rt5646'</t>
  </si>
  <si>
    <t>'RXN-LEUTA_c_FWD-rt6485'</t>
  </si>
  <si>
    <t>'RXN-LEUTA_c_REV-rt6485'</t>
  </si>
  <si>
    <t>'RXN-LEUTA_m_FWD-rt6242_m'</t>
  </si>
  <si>
    <t>'RXN-LEUTA_m_REV-rt6242_m'</t>
  </si>
  <si>
    <t>'RXN-LEUtpa_v_FWD-rt7819'</t>
  </si>
  <si>
    <t>'RXN-LEUtps_v_FWD-rt4375'</t>
  </si>
  <si>
    <t>'RXN-LGTHL_c_FWD-rt4897'</t>
  </si>
  <si>
    <t>'RXN-LGTHL_c_FWD-rt8152'</t>
  </si>
  <si>
    <t>'RXN-LLFC2O_c_FWD-rt0745'</t>
  </si>
  <si>
    <t>'RXN-LLFC2O_c_FWD-rt8239'</t>
  </si>
  <si>
    <t>'RXN-LPAP_vm_FWD-rt4719'</t>
  </si>
  <si>
    <t>'RXN-LPCAT_mm_FWD-rt8106'</t>
  </si>
  <si>
    <t>'RXN-LPIAT_rm_FWD-rt1153'</t>
  </si>
  <si>
    <t>'RXN-LSERDHi_c_FWD-rt1844'</t>
  </si>
  <si>
    <t>'RXN-LTA4H_c_FWD-rt2643_c'</t>
  </si>
  <si>
    <t>'RXN-LTA4H_c_REV-rt2643_c'</t>
  </si>
  <si>
    <t>'RXN-LTA4H_n_FWD-rt2643_n'</t>
  </si>
  <si>
    <t>'RXN-LTA4H_n_REV-rt2643_n'</t>
  </si>
  <si>
    <t>'RXN-LTA4H2_c_FWD-rt2643_c'</t>
  </si>
  <si>
    <t>'RXN-LTA4H2_c_REV-rt2643_c'</t>
  </si>
  <si>
    <t>'RXN-LTA4H2_n_FWD-rt2643_n'</t>
  </si>
  <si>
    <t>'RXN-LTA4H2_n_REV-rt2643_n'</t>
  </si>
  <si>
    <t>'RXN-LTA4H3_c_FWD-rt2643_c'</t>
  </si>
  <si>
    <t>'RXN-LTA4H3_c_REV-rt2643_c'</t>
  </si>
  <si>
    <t>'RXN-LTA4H3_n_FWD-rt2643_n'</t>
  </si>
  <si>
    <t>'RXN-LTA4H3_n_REV-rt2643_n'</t>
  </si>
  <si>
    <t>'RXN-LYSN6MOX_c_FWD-rt2880'</t>
  </si>
  <si>
    <t>'RXN-LYStpa_v_FWD-rt0111'</t>
  </si>
  <si>
    <t>'RXN-LYStpa_v_FWD-rt1949'</t>
  </si>
  <si>
    <t>'RXN-LYStps_e_FWD-rt5861'</t>
  </si>
  <si>
    <t>'RXN-LYStps_e_REV-rt5861'</t>
  </si>
  <si>
    <t>'RXN-M1PS_c_FWD-rt1768'</t>
  </si>
  <si>
    <t>'RXN-MACACI_c_FWD-rt0063'</t>
  </si>
  <si>
    <t>'RXN-MACACI_c_REV-rt0063'</t>
  </si>
  <si>
    <t>'RXN-MACACI_c_FWD-rt3852'</t>
  </si>
  <si>
    <t>'RXN-MACACI_c_REV-rt3852'</t>
  </si>
  <si>
    <t>'RXN-MALS_c_FWD-rt1089'</t>
  </si>
  <si>
    <t>'RXN-MALT_c_FWD-rt0767'</t>
  </si>
  <si>
    <t>'RXN-MALt2_m_FWD-rt5142'</t>
  </si>
  <si>
    <t>'RXN-MALTtps_e_FWD-rt0769'</t>
  </si>
  <si>
    <t>'RXN-MAN6PI_c_FWD-rt0239'</t>
  </si>
  <si>
    <t>'RXN-MANNAN14H_c_FWD-rt0045'</t>
  </si>
  <si>
    <t>'RXN-MANNANH_c_FWD-rt2404'</t>
  </si>
  <si>
    <t>'RXN-MANNANH_c_REV-rt2404'</t>
  </si>
  <si>
    <t>'RXN-MANNANH_e_FWD-rt0564_e'</t>
  </si>
  <si>
    <t>'RXN-MANNANH_e_REV-rt0564_e'</t>
  </si>
  <si>
    <t>'RXN-MANNANH_e_FWD-rt2416'</t>
  </si>
  <si>
    <t>'RXN-MANNANH_e_REV-rt2416'</t>
  </si>
  <si>
    <t>'RXN-MANNANH_e_FWD-rt2418'</t>
  </si>
  <si>
    <t>'RXN-MANNANH_e_REV-rt2418'</t>
  </si>
  <si>
    <t>'RXN-MANNANH_e_FWD-rt6980'</t>
  </si>
  <si>
    <t>'RXN-MANNANH_e_REV-rt6980'</t>
  </si>
  <si>
    <t>'RXN-MANNANH_e_FWD-rt7383'</t>
  </si>
  <si>
    <t>'RXN-MANNANH_e_REV-rt7383'</t>
  </si>
  <si>
    <t>'RXN-MANtps_e_FWD-rt1375'</t>
  </si>
  <si>
    <t>'RXN-MANtps_e_FWD-rt1480'</t>
  </si>
  <si>
    <t>'RXN-MANtps_e_FWD-rt2496'</t>
  </si>
  <si>
    <t>'RXN-MANtps_e_FWD-rt2707'</t>
  </si>
  <si>
    <t>'RXN-MANtps_e_FWD-rt2833'</t>
  </si>
  <si>
    <t>'RXN-MANtps_e_FWD-rt3556'</t>
  </si>
  <si>
    <t>'RXN-MANtps_e_FWD-rt7817'</t>
  </si>
  <si>
    <t>'RXN-MASCBRx_c_FWD-rt1779'</t>
  </si>
  <si>
    <t>'RXN-MCCC_m_FWD-rt44997326'</t>
  </si>
  <si>
    <t>'RXN-MCITL2_m_FWD-rt5654_m'</t>
  </si>
  <si>
    <t>'RXN-MCITL2_m_FWD-rt5794'</t>
  </si>
  <si>
    <t>'RXN-MCITS_m_FWD-rt2960'</t>
  </si>
  <si>
    <t>'RXN-MCITS_m_FWD-rt2963'</t>
  </si>
  <si>
    <t>'RXN-MCOATA_c_FWD-rt0409'</t>
  </si>
  <si>
    <t>'RXN-MCOATA_m_FWD-ACP1MCT1'</t>
  </si>
  <si>
    <t>'RXN-MCOATA_m_REV-ACP1MCT1'</t>
  </si>
  <si>
    <t>'RXN-MDH_c_FWD-rt2246'</t>
  </si>
  <si>
    <t>'RXN-MDH_m_REV-rt2810'</t>
  </si>
  <si>
    <t>'RXN-MDLDH_x_FWD-rt5416'</t>
  </si>
  <si>
    <t>'RXN-MDLDH_x_REV-rt5416'</t>
  </si>
  <si>
    <t>'RXN-ME2_c_FWD-rt4393'</t>
  </si>
  <si>
    <t>'RXN-ME2_m_FWD-rt5549'</t>
  </si>
  <si>
    <t>'RXN-MERLACOR_c_FWD-rt5258_c'</t>
  </si>
  <si>
    <t>'RXN-MERLACOR_c_REV-rt5258_c'</t>
  </si>
  <si>
    <t>'RXN-METB1_c_FWD-rt3095'</t>
  </si>
  <si>
    <t>'RXN-METB1_c_FWD-rt8357'</t>
  </si>
  <si>
    <t>'RXN-METB1_c_FWD-rt8374'</t>
  </si>
  <si>
    <t>'RXN-METtps_e_FWD-rt3257_e'</t>
  </si>
  <si>
    <t>'RXN-METtps_e_REV-rt3257_e'</t>
  </si>
  <si>
    <t>'RXN-METtps_e_FWD-rt5861'</t>
  </si>
  <si>
    <t>'RXN-METtps_e_REV-rt5861'</t>
  </si>
  <si>
    <t>'RXN-METTRS_m_FWD-rt7150'</t>
  </si>
  <si>
    <t>'RXN-MEVK2_c_FWD-rt0390'</t>
  </si>
  <si>
    <t>'RXN-MEVK3_c_FWD-rt0390'</t>
  </si>
  <si>
    <t>'RXN-MEVK4_c_FWD-rt0390'</t>
  </si>
  <si>
    <t>'RXN-MGCH_m_FWD-rt7760'</t>
  </si>
  <si>
    <t>'RXN-MGCH_m_REV-rt7760'</t>
  </si>
  <si>
    <t>'RXN-MHPGLUT_c_FWD-rt1457'</t>
  </si>
  <si>
    <t>'RXN-MI134PPH_c_FWD-rt6885'</t>
  </si>
  <si>
    <t>'RXN-MI134PPH_c_REV-rt6885'</t>
  </si>
  <si>
    <t>'RXN-MI1PP_c_FWD-rt5340'</t>
  </si>
  <si>
    <t>'RXN-MI1PP_c_FWD-rt8001'</t>
  </si>
  <si>
    <t>'RXN-MIPCS_g_FWD-rt8085'</t>
  </si>
  <si>
    <t>'RXN-MPYRCNST_c_FWD-rt7838'</t>
  </si>
  <si>
    <t>'RXN-MPYRCNST_c_REV-rt7838'</t>
  </si>
  <si>
    <t>'RXN-MTHFC_m_FWD-rt6998'</t>
  </si>
  <si>
    <t>'RXN-MTHFC_m_REV-rt6998'</t>
  </si>
  <si>
    <t>'RXN-MTHFD_c_REV-rt6998'</t>
  </si>
  <si>
    <t>'RXN-MTHFD_m_FWD-rt6998'</t>
  </si>
  <si>
    <t>'RXN-MTHFD_m_REV-rt6998'</t>
  </si>
  <si>
    <t>'RXN-MTHFD2i_c_FWD-rt4257'</t>
  </si>
  <si>
    <t>'RXN-MTMOHT_m_FWD-rt0075'</t>
  </si>
  <si>
    <t>'RXN-MTRI_c_REV-rt5017'</t>
  </si>
  <si>
    <t>'RXN-MUCOCI_c_FWD-rt5684'</t>
  </si>
  <si>
    <t>'RXN-MUCOCI_c_REV-rt5684'</t>
  </si>
  <si>
    <t>'RXN-MUCOCI_e_FWD-rt4254'</t>
  </si>
  <si>
    <t>'RXN-MUCOCI_e_REV-rt4254'</t>
  </si>
  <si>
    <t>'RXN-NACt_c_e_REV-rt3853'</t>
  </si>
  <si>
    <t>'RXN-NADDP_x_FWD-rt4066'</t>
  </si>
  <si>
    <t>'RXN-NADHcplxI_c_m_FWD-NADHCPLX0'</t>
  </si>
  <si>
    <t>'RXN-NADHcplxI_c_m_FWD-NADHCPLX2'</t>
  </si>
  <si>
    <t>'RXN-NADHcplxI_c_m_FWD-NADHCPLX3'</t>
  </si>
  <si>
    <t>'RXN-NADHcplxI_c_m_FWD-NADHCPLX4'</t>
  </si>
  <si>
    <t>'RXN-NADHcplxI_c_m_FWD-NADHCPLX5'</t>
  </si>
  <si>
    <t>'RXN-NADHcplxI_c_m_FWD-NADHCPLX6'</t>
  </si>
  <si>
    <t>'RXN-NADHcplxI_c_m_FWD-NADHCPLX7'</t>
  </si>
  <si>
    <t>'RXN-NADHcplxI_c_m_FWD-NADHCPLX8'</t>
  </si>
  <si>
    <t>'RXN-NADHK1_m_FWD-rt1814_m'</t>
  </si>
  <si>
    <t>'RXN-NADHq9_c_FWD-rt0604'</t>
  </si>
  <si>
    <t>'RXN-NADHq9_c_FWD-rt1441'</t>
  </si>
  <si>
    <t>'RXN-NADK_c_FWD-rt1814_c'</t>
  </si>
  <si>
    <t>'RXN-NADK_m_FWD-rt1814_m'</t>
  </si>
  <si>
    <t>'RXN-NADN_n_FWD-rt3107'</t>
  </si>
  <si>
    <t>'RXN-NADN_n_FWD-rt4419'</t>
  </si>
  <si>
    <t>'RXN-NADN_n_FWD-rt7872'</t>
  </si>
  <si>
    <t>'RXN-NADS2_n_FWD-rt0915_n'</t>
  </si>
  <si>
    <t>'RXN-NADS2_n_REV-rt0915_n'</t>
  </si>
  <si>
    <t>'RXN-NADt_c_m_FWD-rt2593'</t>
  </si>
  <si>
    <t>'RXN-NADt_c_m_FWD-rt5934'</t>
  </si>
  <si>
    <t>'RXN-NADt1_m_FWD-rt2593'</t>
  </si>
  <si>
    <t>'RXN-NADt2_m_FWD-rt2593'</t>
  </si>
  <si>
    <t>'RXN-NADt3_m_FWD-rt2593'</t>
  </si>
  <si>
    <t>'RXN-NAMNPP_m_FWD-rt1924_m'</t>
  </si>
  <si>
    <t>'RXN-NAtpa_c_FWD-rt2101_c'</t>
  </si>
  <si>
    <t>'RXN-NAtpa_c_REV-rt2101_c'</t>
  </si>
  <si>
    <t>'RXN-NAtpa_c_FWD-rt2444'</t>
  </si>
  <si>
    <t>'RXN-NAtpa_c_REV-rt2444'</t>
  </si>
  <si>
    <t>'RXN-NDP1_c_FWD-rt0602_c'</t>
  </si>
  <si>
    <t>'RXN-NDP10_c_FWD-rt0602_c'</t>
  </si>
  <si>
    <t>'RXN-NDP3_c_FWD-rt0602_c'</t>
  </si>
  <si>
    <t>'RXN-NDP3_g_FWD-rt1437'</t>
  </si>
  <si>
    <t>'RXN-NDP4_c_FWD-rt0602_c'</t>
  </si>
  <si>
    <t>'RXN-NDP5_c_FWD-rt0602_c'</t>
  </si>
  <si>
    <t>'RXN-NDP7_c_FWD-rt0602_c'</t>
  </si>
  <si>
    <t>'RXN-NDP7_g_FWD-rt0602_g'</t>
  </si>
  <si>
    <t>'RXN-NDP7_g_FWD-rt1437'</t>
  </si>
  <si>
    <t>'RXN-NDPK1_c_FWD-rt0575'</t>
  </si>
  <si>
    <t>'RXN-NDPK10_c_FWD-rt0575'</t>
  </si>
  <si>
    <t>'RXN-NDPK10_c_FWD-rt7311'</t>
  </si>
  <si>
    <t>'RXN-NDPK2_c_FWD-rt0575'</t>
  </si>
  <si>
    <t>'RXN-NDPK2_c_FWD-rt7311'</t>
  </si>
  <si>
    <t>'RXN-NDPK3_c_FWD-rt0575'</t>
  </si>
  <si>
    <t>'RXN-NDPK4_c_FWD-rt0575'</t>
  </si>
  <si>
    <t>'RXN-NDPK5_c_FWD-rt0575'</t>
  </si>
  <si>
    <t>'RXN-NDPK5_c_FWD-rt7311'</t>
  </si>
  <si>
    <t>'RXN-NDPK6_c_FWD-rt0575'</t>
  </si>
  <si>
    <t>'RXN-NDPK6_c_FWD-rt7311'</t>
  </si>
  <si>
    <t>'RXN-NDPK7_c_FWD-rt0575'</t>
  </si>
  <si>
    <t>'RXN-NDPK7_c_FWD-rt7311'</t>
  </si>
  <si>
    <t>'RXN-NDPK8_c_FWD-rt0575'</t>
  </si>
  <si>
    <t>'RXN-NDPK8_c_FWD-rt7311'</t>
  </si>
  <si>
    <t>'RXN-NDPK9_c_FWD-rt0575'</t>
  </si>
  <si>
    <t>'RXN-NDPK9_c_FWD-rt7311'</t>
  </si>
  <si>
    <t>'RXN-NFORTYR2t_c_e_FWD-rt2566'</t>
  </si>
  <si>
    <t>'RXN-NFTYROX_c_FWD-rt0820'</t>
  </si>
  <si>
    <t>'RXN-NGLYCANS10_r_FWD-rt2904'</t>
  </si>
  <si>
    <t>'RXN-NGLYCANS10_r_REV-rt2904'</t>
  </si>
  <si>
    <t>'RXN-NGLYCANS11_r_FWD-rt0671'</t>
  </si>
  <si>
    <t>'RXN-NGLYCANS11_r_REV-rt0671'</t>
  </si>
  <si>
    <t>'RXN-NGLYCANS12_r_FWD-rt2573'</t>
  </si>
  <si>
    <t>'RXN-NGLYCANS12_r_REV-rt2573'</t>
  </si>
  <si>
    <t>'RXN-NGLYCANS13_r_FWD-rt6611'</t>
  </si>
  <si>
    <t>'RXN-NGLYCANS13_r_REV-rt6611'</t>
  </si>
  <si>
    <t>'RXN-NGLYCANS14_r_FWD-rt2972'</t>
  </si>
  <si>
    <t>'RXN-NGLYCANS14_r_REV-rt2972'</t>
  </si>
  <si>
    <t>'RXN-NGLYCANS15_r_FWD-rt3790'</t>
  </si>
  <si>
    <t>'RXN-NGLYCANS15_r_REV-rt3790'</t>
  </si>
  <si>
    <t>'RXN-NGLYCANS16_r_FWD-rt1613'</t>
  </si>
  <si>
    <t>'RXN-NGLYCANS16_r_REV-rt1613'</t>
  </si>
  <si>
    <t>'RXN-NGLYCANS17_r_FWD-rt1802'</t>
  </si>
  <si>
    <t>'RXN-NGLYCANS17_r_REV-rt1802'</t>
  </si>
  <si>
    <t>'RXN-NGLYCANS18_r_FWD-rt1802'</t>
  </si>
  <si>
    <t>'RXN-NGLYCANS18_r_REV-rt1802'</t>
  </si>
  <si>
    <t>'RXN-NGLYCANS19_g_FWD-rt0564_g'</t>
  </si>
  <si>
    <t>'RXN-NGLYCANS19_g_REV-rt0564_g'</t>
  </si>
  <si>
    <t>'RXN-NGLYCANS19_g_FWD-rt8131'</t>
  </si>
  <si>
    <t>'RXN-NGLYCANS19_g_REV-rt8131'</t>
  </si>
  <si>
    <t>'RXN-NGLYCANS2_c_FWD-ALG1314'</t>
  </si>
  <si>
    <t>'RXN-NGLYCANS2_c_REV-ALG1314'</t>
  </si>
  <si>
    <t>'RXN-NGLYCANS3_c_REV-rt6298'</t>
  </si>
  <si>
    <t>'RXN-NGLYCANS4_c_REV-rt1727'</t>
  </si>
  <si>
    <t>'RXN-NGLYCANS5_c_REV-rt1727'</t>
  </si>
  <si>
    <t>'RXN-NGLYCANS6_c_REV-rt1577'</t>
  </si>
  <si>
    <t>'RXN-NGLYCANS7_c_FWD-rt1577'</t>
  </si>
  <si>
    <t>'RXN-NGLYCANS7_c_REV-rt1577'</t>
  </si>
  <si>
    <t>'RXN-NGLYCANS8_r_FWD-rt5214'</t>
  </si>
  <si>
    <t>'RXN-NGLYCANS8_r_REV-rt5214'</t>
  </si>
  <si>
    <t>'RXN-NGLYCANS9_r_FWD-rt0671'</t>
  </si>
  <si>
    <t>'RXN-NGLYCANS9_r_REV-rt0671'</t>
  </si>
  <si>
    <t>'RXN-NH4t_c_e_REV-rt4558'</t>
  </si>
  <si>
    <t>'RXN-NITROPP_c_FWD-rt3422'</t>
  </si>
  <si>
    <t>'RXN-NITROPP_c_FWD-rt4676'</t>
  </si>
  <si>
    <t>'RXN-NITRx_c_FWD-rt4334'</t>
  </si>
  <si>
    <t>'RXN-NITRx_c_REV-rt4334'</t>
  </si>
  <si>
    <t>'RXN-NITRx_c_FWD-rt6640'</t>
  </si>
  <si>
    <t>'RXN-NITRx_c_REV-rt6640'</t>
  </si>
  <si>
    <t>'RXN-NITRy_c_FWD-rt6640'</t>
  </si>
  <si>
    <t>'RXN-NNAM_c_FWD-rt3293'</t>
  </si>
  <si>
    <t>'RXN-NNDPR_c_FWD-rt1963_c'</t>
  </si>
  <si>
    <t>'RXN-NNDPR_m_FWD-rt1963_m'</t>
  </si>
  <si>
    <t>'RXN-NNMT_c_FWD-rt4917'</t>
  </si>
  <si>
    <t>'RXN-NNMT_c_FWD-rt5672'</t>
  </si>
  <si>
    <t>'RXN-NNMT_c_FWD-rt8212'</t>
  </si>
  <si>
    <t>'RXN-NO3t_c_e_FWD-rt4068'</t>
  </si>
  <si>
    <t>'RXN-NO3t_c_e_REV-rt4068'</t>
  </si>
  <si>
    <t>'RXN-NOX_c_FWD-rt4914'</t>
  </si>
  <si>
    <t>'RXN-NTD2pp_c_FWD-rt1627'</t>
  </si>
  <si>
    <t>'RXN-NTD4pp_c_FWD-rt1627'</t>
  </si>
  <si>
    <t>'RXN-NTP10_c_FWD-rt0602_c'</t>
  </si>
  <si>
    <t>'RXN-NTP3_c_FWD-rt0602_c'</t>
  </si>
  <si>
    <t>'RXN-NTP3_c_FWD-rt5972'</t>
  </si>
  <si>
    <t>'RXN-NTP3_c_FWD-rt7922'</t>
  </si>
  <si>
    <t>'RXN-NTP4_c_FWD-rt0602_c'</t>
  </si>
  <si>
    <t>'RXN-NTP5_c_FWD-rt0602_c'</t>
  </si>
  <si>
    <t>'RXN-NTP7_c_FWD-rt0602_c'</t>
  </si>
  <si>
    <t>'RXN-OAADC_c_FWD-rt7226'</t>
  </si>
  <si>
    <t>'RXN-OAAtps_m_FWD-rt0643'</t>
  </si>
  <si>
    <t>'RXN-OAR1_c_FWD-rt2815_c'</t>
  </si>
  <si>
    <t>'RXN-OAR1_c_REV-rt2815_c'</t>
  </si>
  <si>
    <t>'RXN-OAR2_c_FWD-rt2815_c'</t>
  </si>
  <si>
    <t>'RXN-OAR2_c_REV-rt2815_c'</t>
  </si>
  <si>
    <t>'RXN-OAR3_m_FWD-rt0607'</t>
  </si>
  <si>
    <t>'RXN-OAR3_m_REV-rt0607'</t>
  </si>
  <si>
    <t>'RXN-OCDCAt_c_e_FWD-rt15442799'</t>
  </si>
  <si>
    <t>'RXN-OCDCAt_c_e_REV-rt15442799'</t>
  </si>
  <si>
    <t>'RXN-OCDCEAt_c_e_FWD-rt15442799'</t>
  </si>
  <si>
    <t>'RXN-OCDCEAt_c_e_REV-rt15442799'</t>
  </si>
  <si>
    <t>'RXN-OCOAT1_m_FWD-rt4722'</t>
  </si>
  <si>
    <t>'RXN-OCTAt_c_e_FWD-rt15442799'</t>
  </si>
  <si>
    <t>'RXN-OCTAt_c_e_REV-rt15442799'</t>
  </si>
  <si>
    <t>'RXN-OCTAt_c_x_FWD-rt5693'</t>
  </si>
  <si>
    <t>'RXN-OCTAt_c_x_REV-rt5693'</t>
  </si>
  <si>
    <t>'RXN-OGLYCANS_B3GAT1_r_FWD-rt2574'</t>
  </si>
  <si>
    <t>'RXN-OGLYCANS_B3GAT1_r_REV-rt2574'</t>
  </si>
  <si>
    <t>'RXN-OGLYCANS1_r_FWD-PMT12'</t>
  </si>
  <si>
    <t>'RXN-OGLYCANS2_g_FWD-rt2093'</t>
  </si>
  <si>
    <t>'RXN-OGLYCANS2_g_FWD-rt7201'</t>
  </si>
  <si>
    <t>'RXN-OGLYCANS2_g_FWD-rt7295'</t>
  </si>
  <si>
    <t>'RXN-OGLYCANS3_g_FWD-rt1384'</t>
  </si>
  <si>
    <t>'RXN-OGLYCANS3_g_FWD-rt2093'</t>
  </si>
  <si>
    <t>'RXN-OGLYCANS3_g_FWD-rt7201'</t>
  </si>
  <si>
    <t>'RXN-OGLYCANS3_g_FWD-rt7295'</t>
  </si>
  <si>
    <t>'RXN-OGLYCANS4_g_FWD-rt3226'</t>
  </si>
  <si>
    <t>'RXN-OGLYCANS4_g_FWD-rt4112'</t>
  </si>
  <si>
    <t>'RXN-OGLYCANS5_g_FWD-rt3226'</t>
  </si>
  <si>
    <t>'RXN-OGLYCANS5_g_FWD-rt4112'</t>
  </si>
  <si>
    <t>'RXN-OMCDC_m_FWD-rt6242_m'</t>
  </si>
  <si>
    <t>'RXN-OPAH_c_FWD-rt1168'</t>
  </si>
  <si>
    <t>'RXN-OPAH_c_REV-rt1168'</t>
  </si>
  <si>
    <t>'RXN-OPAH_c_FWD-rt1169'</t>
  </si>
  <si>
    <t>'RXN-OPAH_c_REV-rt1169'</t>
  </si>
  <si>
    <t>'RXN-OPAH_c_FWD-rt6960'</t>
  </si>
  <si>
    <t>'RXN-OPAH_c_REV-rt6960'</t>
  </si>
  <si>
    <t>'RXN-OPAH_c_FWD-rt7643'</t>
  </si>
  <si>
    <t>'RXN-OPAH_c_REV-rt7643'</t>
  </si>
  <si>
    <t>'RXN-ORNCD_m_FWD-rt6574'</t>
  </si>
  <si>
    <t>'RXN-ORNDC_c_FWD-rt4267'</t>
  </si>
  <si>
    <t>'RXN-ORNN5MOX_c_FWD-rt2880'</t>
  </si>
  <si>
    <t>'RXN-ORNTA_c_FWD-rt6698'</t>
  </si>
  <si>
    <t>'RXN-ORNtps_e_FWD-rt1689'</t>
  </si>
  <si>
    <t>'RXN-ORNtps_e_REV-rt1689'</t>
  </si>
  <si>
    <t>'RXN-ORNtps_e_FWD-rt5861'</t>
  </si>
  <si>
    <t>'RXN-ORNtps_e_REV-rt5861'</t>
  </si>
  <si>
    <t>'RXN-ORPT_c_FWD-rt2348'</t>
  </si>
  <si>
    <t>'RXN-P5CD2_m_FWD-rt0201'</t>
  </si>
  <si>
    <t>'RXN-PACCOAE_c_FWD-rt6217'</t>
  </si>
  <si>
    <t>'RXN-PACCOAE_x_FWD-rt5558'</t>
  </si>
  <si>
    <t>'RXN-PACCOAL_x_FWD-rt6434_x'</t>
  </si>
  <si>
    <t>'RXN-PADAH_c_FWD-rt1908'</t>
  </si>
  <si>
    <t>'RXN-PADAH_c_REV-rt1908'</t>
  </si>
  <si>
    <t>'RXN-PAFH_c_FWD-rt3915'</t>
  </si>
  <si>
    <t>'RXN-PAIL3K_vm_FWD-VPS15TOR1'</t>
  </si>
  <si>
    <t>'RXN-PAIL3K_vm_FWD-VPS15VPS34'</t>
  </si>
  <si>
    <t>'RXN-PAIL4K_en_FWD-rt6718_en'</t>
  </si>
  <si>
    <t>'RXN-PAIL4K_en_FWD-rt6791'</t>
  </si>
  <si>
    <t>'RXN-PAIL4K_gm_FWD-PIK1FRQ1'</t>
  </si>
  <si>
    <t>'RXN-PAIL4K_n_FWD-rt1414_n'</t>
  </si>
  <si>
    <t>'RXN-PAIL4K_vm_FWD-rt6718_vm'</t>
  </si>
  <si>
    <t>'RXN-PAP_rm_FWD-rt4117'</t>
  </si>
  <si>
    <t>'RXN-PAP_vm_FWD-rt4719'</t>
  </si>
  <si>
    <t>'RXN-PAPSR_c_FWD-MET16TRX1'</t>
  </si>
  <si>
    <t>'RXN-PBAL_c_FWD-rt2107'</t>
  </si>
  <si>
    <t>'RXN-PC_c_FWD-rt7325'</t>
  </si>
  <si>
    <t>'RXN-PCLAD_c_FWD-rt4548'</t>
  </si>
  <si>
    <t>'RXN-PCLAD_c_REV-rt4548'</t>
  </si>
  <si>
    <t>'RXN-PCOATA160_c_REV-rt0302'</t>
  </si>
  <si>
    <t>'RXN-PCOATA180_c_REV-rt0302'</t>
  </si>
  <si>
    <t>'RXN-PDAGATpc_rm_FWD-rt8109'</t>
  </si>
  <si>
    <t>'RXN-PDAGATpc_rm_REV-rt8109'</t>
  </si>
  <si>
    <t>'RXN-PDAGATpe_rm_FWD-rt8109'</t>
  </si>
  <si>
    <t>'RXN-PDAGATpe_rm_REV-rt8109'</t>
  </si>
  <si>
    <t>'RXN-PDE1_c_FWD-rt3419'</t>
  </si>
  <si>
    <t>'RXN-PDE1_c_FWD-rt5322'</t>
  </si>
  <si>
    <t>'RXN-PDE2_c_FWD-rt3419'</t>
  </si>
  <si>
    <t>'RXN-PDE2_c_FWD-rt5322'</t>
  </si>
  <si>
    <t>'RXN-PDE3_c_FWD-rt3419'</t>
  </si>
  <si>
    <t>'RXN-PDE4_c_FWD-rt3419'</t>
  </si>
  <si>
    <t>'RXN-PDE5_c_FWD-rt3419'</t>
  </si>
  <si>
    <t>'RXN-PDX5POi_c_FWD-rt2312'</t>
  </si>
  <si>
    <t>'RXN-PEMT_rm_FWD-rt4380'</t>
  </si>
  <si>
    <t>'RXN-PEtabc_m_FWD-rt1060'</t>
  </si>
  <si>
    <t>'RXN-PEtabc_m_REV-rt1060'</t>
  </si>
  <si>
    <t>'RXN-PEtabc_m_FWD-rt4312'</t>
  </si>
  <si>
    <t>'RXN-PEtabc_m_REV-rt4312'</t>
  </si>
  <si>
    <t>'RXN-PFK_c_FWD-rt0491'</t>
  </si>
  <si>
    <t>'RXN-PFK_c_FWD-rt0499'</t>
  </si>
  <si>
    <t>'RXN-PGAMT_c_FWD-rt4597'</t>
  </si>
  <si>
    <t>'RXN-PGAMT_c_REV-rt4597'</t>
  </si>
  <si>
    <t>'RXN-PGCD_c_FWD-rt1147'</t>
  </si>
  <si>
    <t>'RXN-PGCD_c_FWD-rt3683'</t>
  </si>
  <si>
    <t>'RXN-PGCPH_c_FWD-rt4502'</t>
  </si>
  <si>
    <t>'RXN-PGI_c_REV-rt1221'</t>
  </si>
  <si>
    <t>'RXN-PGK_c_REV-rt7353'</t>
  </si>
  <si>
    <t>'RXN-PGL_c_FWD-rt6131'</t>
  </si>
  <si>
    <t>'RXN-PGLYCP_c_FWD-rt3422'</t>
  </si>
  <si>
    <t>'RXN-PGLYCP_c_FWD-rt4676'</t>
  </si>
  <si>
    <t>'RXN-PGM_c_FWD-rt1542'</t>
  </si>
  <si>
    <t>'RXN-PGM_c_REV-rt1542'</t>
  </si>
  <si>
    <t>'RXN-PGM_c_REV-rt7057'</t>
  </si>
  <si>
    <t>'RXN-PGMT_c_REV-rt1591'</t>
  </si>
  <si>
    <t>'RXN-PGPP_mm_FWD-rt2532'</t>
  </si>
  <si>
    <t>'RXN-PGPS_mm_FWD-rt4228'</t>
  </si>
  <si>
    <t>'RXN-PGS_x_FWD-rt5040'</t>
  </si>
  <si>
    <t>'RXN-PGt_c_m_FWD-rt1060'</t>
  </si>
  <si>
    <t>'RXN-PGt_c_m_REV-rt1060'</t>
  </si>
  <si>
    <t>'RXN-PGt_c_m_FWD-rt4312'</t>
  </si>
  <si>
    <t>'RXN-PGt_c_m_REV-rt4312'</t>
  </si>
  <si>
    <t>'RXN-PHACRDC1_c_FWD-rt4099'</t>
  </si>
  <si>
    <t>'RXN-PHACRDC1_c_REV-rt4099'</t>
  </si>
  <si>
    <t>'RXN-PHACRDC2_c_FWD-rt4099'</t>
  </si>
  <si>
    <t>'RXN-PHACRDC2_c_REV-rt4099'</t>
  </si>
  <si>
    <t>'RXN-PHACRDC3_c_FWD-rt4099'</t>
  </si>
  <si>
    <t>'RXN-PHACRDC3_c_REV-rt4099'</t>
  </si>
  <si>
    <t>'RXN-PHACRDC4_c_FWD-rt4099'</t>
  </si>
  <si>
    <t>'RXN-PHACRDC4_c_REV-rt4099'</t>
  </si>
  <si>
    <t>'RXN-PHCD_m_FWD-rt0201'</t>
  </si>
  <si>
    <t>'RXN-PHEN2MOXy_c_FWD-rt4453'</t>
  </si>
  <si>
    <t>'RXN-PHEN2MOXy_c_FWD-rt4454'</t>
  </si>
  <si>
    <t>'RXN-PHEN2MOXy_c_FWD-rt4555'</t>
  </si>
  <si>
    <t>'RXN-PHETA1_c_FWD-rt1784_c'</t>
  </si>
  <si>
    <t>'RXN-PHETA1_c_REV-rt1784_c'</t>
  </si>
  <si>
    <t>'RXN-PHETA1_c_FWD-rt7471'</t>
  </si>
  <si>
    <t>'RXN-PHETA1_c_REV-rt7471'</t>
  </si>
  <si>
    <t>'RXN-PHETA1_c_FWD-rt7697'</t>
  </si>
  <si>
    <t>'RXN-PHETA1_m_FWD-rt5562_m'</t>
  </si>
  <si>
    <t>'RXN-PHEtps_e_FWD-rt5861'</t>
  </si>
  <si>
    <t>'RXN-PHEtps_e_REV-rt5861'</t>
  </si>
  <si>
    <t>'RXN-PHETRS_m_FWD-rt5030'</t>
  </si>
  <si>
    <t>'RXN-PHYTOED1_c_FWD-rt0217'</t>
  </si>
  <si>
    <t>'RXN-PHYTOED2_c_FWD-rt0217'</t>
  </si>
  <si>
    <t>'RXN-PHYTOED3_c_FWD-rt0217'</t>
  </si>
  <si>
    <t>'RXN-PHYTOED4_c_FWD-rt0217'</t>
  </si>
  <si>
    <t>'RXN-PHYTOED5_c_FWD-rt0217'</t>
  </si>
  <si>
    <t>'RXN-PHYTOES_c_FWD-rt0221'</t>
  </si>
  <si>
    <t>'RXN-PHYTOES_c_REV-rt0221'</t>
  </si>
  <si>
    <t>'RXN-PHYTOES_c_FWD-rt2239'</t>
  </si>
  <si>
    <t>'RXN-PHYTOES_c_REV-rt2239'</t>
  </si>
  <si>
    <t>'RXN-PI35P5P_c_FWD-rt7001_c'</t>
  </si>
  <si>
    <t>'RXN-PI35P5P_c_FWD-rt7049_c'</t>
  </si>
  <si>
    <t>'RXN-PI35P5P_en_FWD-rt7001_en'</t>
  </si>
  <si>
    <t>'RXN-PI35P5P_en_FWD-rt7049_en'</t>
  </si>
  <si>
    <t>'RXN-PI35P5P_vm_FWD-VAC14FIG4'</t>
  </si>
  <si>
    <t>'RXN-PI3P5K_vm_FWD-rt5771'</t>
  </si>
  <si>
    <t>'RXN-PI3PP_c_FWD-rt6512'</t>
  </si>
  <si>
    <t>'RXN-PI3PP_c_FWD-rt7001_c'</t>
  </si>
  <si>
    <t>'RXN-PI3PP_c_FWD-rt7049_c'</t>
  </si>
  <si>
    <t>'RXN-PI3PP_en_FWD-rt7001_en'</t>
  </si>
  <si>
    <t>'RXN-PI3PP_en_FWD-rt7049_en'</t>
  </si>
  <si>
    <t>'RXN-PI3PP_gm_FWD-rt3013_gm'</t>
  </si>
  <si>
    <t>'RXN-PI3PP_rm_FWD-rt3013_rm'</t>
  </si>
  <si>
    <t>'RXN-PI45P5P_c_FWD-rt6972_c'</t>
  </si>
  <si>
    <t>'RXN-PI45P5P_c_FWD-rt7001_c'</t>
  </si>
  <si>
    <t>'RXN-PI45P5P_c_FWD-rt7049_c'</t>
  </si>
  <si>
    <t>'RXN-PI45P5P_c_FWD-rt7177_c'</t>
  </si>
  <si>
    <t>'RXN-PI45P5P_en_FWD-rt6972_en'</t>
  </si>
  <si>
    <t>'RXN-PI45P5P_en_FWD-rt7001_en'</t>
  </si>
  <si>
    <t>'RXN-PI45P5P_en_FWD-rt7049_en'</t>
  </si>
  <si>
    <t>'RXN-PI45P5P_en_FWD-rt7177_en'</t>
  </si>
  <si>
    <t>'RXN-PI4P5K_en_FWD-rt3510_en'</t>
  </si>
  <si>
    <t>'RXN-PI4P5K_n_FWD-rt3510_n'</t>
  </si>
  <si>
    <t>'RXN-PI4PP_c_FWD-rt7001_c'</t>
  </si>
  <si>
    <t>'RXN-PI4PP_c_FWD-rt7049_c'</t>
  </si>
  <si>
    <t>'RXN-PI4PP_en_FWD-rt7001_en'</t>
  </si>
  <si>
    <t>'RXN-PI4PP_en_FWD-rt7049_en'</t>
  </si>
  <si>
    <t>'RXN-PI4PP_gm_FWD-rt3013_gm'</t>
  </si>
  <si>
    <t>'RXN-PI4PP_rm_FWD-rt3013_rm'</t>
  </si>
  <si>
    <t>'RXN-PIt_c_v_FWD-rt3050_v'</t>
  </si>
  <si>
    <t>'RXN-PIt_c_v_REV-rt3050_v'</t>
  </si>
  <si>
    <t>'RXN-PIt_c_v_FWD-rt3166_v'</t>
  </si>
  <si>
    <t>'RXN-PIt_c_v_REV-rt3166_v'</t>
  </si>
  <si>
    <t>'RXN-PIt_c_vm_FWD-rt3050_vm'</t>
  </si>
  <si>
    <t>'RXN-PIt_c_vm_REV-rt3050_vm'</t>
  </si>
  <si>
    <t>'RXN-PIt_c_vm_FWD-rt3166_vm'</t>
  </si>
  <si>
    <t>'RXN-PIt_c_vm_REV-rt3166_vm'</t>
  </si>
  <si>
    <t>'RXN-PItps_e_REV-rt1948'</t>
  </si>
  <si>
    <t>'RXN-PItps_e_FWD-rt3318'</t>
  </si>
  <si>
    <t>'RXN-PItps_e_REV-rt3318'</t>
  </si>
  <si>
    <t>'RXN-PItps_m_FWD-rt7506'</t>
  </si>
  <si>
    <t>'RXN-PKETF_c_FWD-rt5014'</t>
  </si>
  <si>
    <t>'RXN-PKETX_c_FWD-rt5014'</t>
  </si>
  <si>
    <t>'RXN-PLAA1lpc_en_FWD-rt4017'</t>
  </si>
  <si>
    <t>'RXN-PLAA1lpc_mm_FWD-rt5790'</t>
  </si>
  <si>
    <t>'RXN-PLAA1lpc_rm_FWD-rt5941'</t>
  </si>
  <si>
    <t>'RXN-PLAA1lpe_en_FWD-rt4017'</t>
  </si>
  <si>
    <t>'RXN-PLAA1lpe_mm_FWD-rt5790'</t>
  </si>
  <si>
    <t>'RXN-PLAA2pc_en_FWD-rt4017'</t>
  </si>
  <si>
    <t>'RXN-PLAA2pc_mm_FWD-rt4445'</t>
  </si>
  <si>
    <t>'RXN-PLAA2pc_rm_FWD-rt5941'</t>
  </si>
  <si>
    <t>'RXN-PLAA2pe_en_FWD-rt4017'</t>
  </si>
  <si>
    <t>'RXN-PLAA2pe_mm_FWD-rt4445'</t>
  </si>
  <si>
    <t>'RXN-PLACipc_m_FWD-rt7489_m'</t>
  </si>
  <si>
    <t>'RXN-PLACipc_r_FWD-rt7489_r'</t>
  </si>
  <si>
    <t>'RXN-PLACmip2c_m_FWD-rt7489_m'</t>
  </si>
  <si>
    <t>'RXN-PLACmip2c_r_FWD-rt7489_r'</t>
  </si>
  <si>
    <t>'RXN-PLACmipc_m_FWD-rt7489_m'</t>
  </si>
  <si>
    <t>'RXN-PLACmipc_r_FWD-rt7489_r'</t>
  </si>
  <si>
    <t>'RXN-PLACpail_c_FWD-rt3387'</t>
  </si>
  <si>
    <t>'RXN-PLACpail45p_c_FWD-rt4487_c'</t>
  </si>
  <si>
    <t>'RXN-PLACpail45p_n_FWD-rt4487_n'</t>
  </si>
  <si>
    <t>'RXN-PLACpg_mm_FWD-rt3355'</t>
  </si>
  <si>
    <t>'RXN-PLADpc_en_FWD-rt5655'</t>
  </si>
  <si>
    <t>'RXN-PLADpc_en_FWD-rt8446'</t>
  </si>
  <si>
    <t>'RXN-PMANM_c_FWD-rt0873'</t>
  </si>
  <si>
    <t>'RXN-PMI12346PS_c_FWD-rt1395'</t>
  </si>
  <si>
    <t>'RXN-PMI1346PS_c_FWD-rt1395'</t>
  </si>
  <si>
    <t>'RXN-PMPK_c_FWD-rt4410'</t>
  </si>
  <si>
    <t>'RXN-PNP_c_FWD-rt7908_c'</t>
  </si>
  <si>
    <t>'RXN-PNTOtps_e_FWD-rt3985'</t>
  </si>
  <si>
    <t>'RXN-PNTOtps_e_REV-rt3985'</t>
  </si>
  <si>
    <t>'RXN-POLYAO1_c_FWD-rt7571'</t>
  </si>
  <si>
    <t>'RXN-POLYAO2_c_FWD-rt7571'</t>
  </si>
  <si>
    <t>'RXN-POLYAO3_c_FWD-rt7571'</t>
  </si>
  <si>
    <t>'RXN-PPCDC_c_FWD-rt0168'</t>
  </si>
  <si>
    <t>'RXN-PPCK_c_FWD-rt2473'</t>
  </si>
  <si>
    <t>'RXN-PPGPPDP_c_FWD-rt8139'</t>
  </si>
  <si>
    <t>'RXN-PPM_c_FWD-rt1591'</t>
  </si>
  <si>
    <t>'RXN-PPM_c_REV-rt1591'</t>
  </si>
  <si>
    <t>'RXN-PPM_c_FWD-rt5343'</t>
  </si>
  <si>
    <t>'RXN-PPM_c_REV-rt5343'</t>
  </si>
  <si>
    <t>'RXN-PPTT_m_FWD-rt0532'</t>
  </si>
  <si>
    <t>'RXN-PRENT16_l_REV-rt4281'</t>
  </si>
  <si>
    <t>'RXN-PRENT17_l_REV-rt4281'</t>
  </si>
  <si>
    <t>'RXN-PROD2_m_FWD-rt6234'</t>
  </si>
  <si>
    <t>'RXN-PROtps_e_FWD-rt4390'</t>
  </si>
  <si>
    <t>'RXN-PROtps_e_REV-rt4390'</t>
  </si>
  <si>
    <t>'RXN-PROtps_e_FWD-rt5861'</t>
  </si>
  <si>
    <t>'RXN-PROtps_e_REV-rt5861'</t>
  </si>
  <si>
    <t>'RXN-PSD_gm_FWD-rt0683_gm'</t>
  </si>
  <si>
    <t>'RXN-PSD_gm_FWD-rt2529_gm'</t>
  </si>
  <si>
    <t>'RXN-PSD_gm_FWD-rt3078_gm'</t>
  </si>
  <si>
    <t>'RXN-PSD_mm_FWD-rt2529_mm'</t>
  </si>
  <si>
    <t>'RXN-PSD_mm_FWD-rt6186'</t>
  </si>
  <si>
    <t>'RXN-PSD_vm_FWD-rt0683_vm'</t>
  </si>
  <si>
    <t>'RXN-PSD_vm_FWD-rt2529_vm'</t>
  </si>
  <si>
    <t>'RXN-PSD_vm_FWD-rt3078_vm'</t>
  </si>
  <si>
    <t>'RXN-PSPHPL_r_FWD-rt3557'</t>
  </si>
  <si>
    <t>'RXN-PSt_c_m_FWD-rt1060'</t>
  </si>
  <si>
    <t>'RXN-PSt_c_m_REV-rt1060'</t>
  </si>
  <si>
    <t>'RXN-PSt_c_m_FWD-rt4312'</t>
  </si>
  <si>
    <t>'RXN-PSt_c_m_REV-rt4312'</t>
  </si>
  <si>
    <t>'RXN-PTRCAT1_c_FWD-rt7678'</t>
  </si>
  <si>
    <t>'RXN-PTRCAT1_c_REV-rt7678'</t>
  </si>
  <si>
    <t>'RXN-PTRCtpa_e_FWD-rt1939_e'</t>
  </si>
  <si>
    <t>'RXN-PTRCtpa_e_REV-rt1939_e'</t>
  </si>
  <si>
    <t>'RXN-PTRCtpa_e_FWD-rt1987_e'</t>
  </si>
  <si>
    <t>'RXN-PTRCtpa_e_REV-rt1987_e'</t>
  </si>
  <si>
    <t>'RXN-PTRCtpa_e_FWD-rt2649_e'</t>
  </si>
  <si>
    <t>'RXN-PTRCtpa_e_REV-rt2649_e'</t>
  </si>
  <si>
    <t>'RXN-PTRCtpa_e_FWD-rt2739_e'</t>
  </si>
  <si>
    <t>'RXN-PTRCtpa_e_REV-rt2739_e'</t>
  </si>
  <si>
    <t>'RXN-PTRCtpa_v_FWD-rt1939_v'</t>
  </si>
  <si>
    <t>'RXN-PTRCtpa_v_REV-rt1939_v'</t>
  </si>
  <si>
    <t>'RXN-PTRCtpa_v_FWD-rt1987_v'</t>
  </si>
  <si>
    <t>'RXN-PTRCtpa_v_REV-rt1987_v'</t>
  </si>
  <si>
    <t>'RXN-PTRCtpa_v_FWD-rt2649_v'</t>
  </si>
  <si>
    <t>'RXN-PTRCtpa_v_REV-rt2649_v'</t>
  </si>
  <si>
    <t>'RXN-PTRCtpa_v_FWD-rt2739_v'</t>
  </si>
  <si>
    <t>'RXN-PTRCtpa_v_REV-rt2739_v'</t>
  </si>
  <si>
    <t>'RXN-PUNP3_c_FWD-rt7908_c'</t>
  </si>
  <si>
    <t>'RXN-PUNP3_c_REV-rt7908_c'</t>
  </si>
  <si>
    <t>'RXN-PUNP3_m_FWD-rt7908_m'</t>
  </si>
  <si>
    <t>'RXN-PUNP3_m_REV-rt7908_m'</t>
  </si>
  <si>
    <t>'RXN-PUNP5_c_FWD-rt7908_c'</t>
  </si>
  <si>
    <t>'RXN-PUNP5_c_REV-rt7908_c'</t>
  </si>
  <si>
    <t>'RXN-PYAM5PO_c_FWD-rt2312'</t>
  </si>
  <si>
    <t>'RXN-PYDAMK_c_FWD-rt6177'</t>
  </si>
  <si>
    <t>'RXN-PYDXK_c_FWD-rt6177'</t>
  </si>
  <si>
    <t>'RXN-PYDXNK_c_FWD-rt6177'</t>
  </si>
  <si>
    <t>'RXN-PYDXNO_c_FWD-rt2312'</t>
  </si>
  <si>
    <t>'RXN-PYDXNOR_c_FWD-rt3182'</t>
  </si>
  <si>
    <t>'RXN-PYDXNOR_c_REV-rt3182'</t>
  </si>
  <si>
    <t>'RXN-PYDXNOR_c_FWD-rt6001'</t>
  </si>
  <si>
    <t>'RXN-PYDXNOR_c_REV-rt6001'</t>
  </si>
  <si>
    <t>'RXN-PYDXO_c_FWD-rt2312'</t>
  </si>
  <si>
    <t>'RXN-PYRDC_c_FWD-rt7423'</t>
  </si>
  <si>
    <t>'RXN-PYRDC2_c_FWD-rt7423'</t>
  </si>
  <si>
    <t>'RXN-PYRtps_e_FWD-rt1816_e'</t>
  </si>
  <si>
    <t>'RXN-PYRtps_e_REV-rt1816_e'</t>
  </si>
  <si>
    <t>'RXN-PYRtps_m_FWD-MPC13'</t>
  </si>
  <si>
    <t>'RXN-Q9MO_m_FWD-rt7829'</t>
  </si>
  <si>
    <t>'RXN-Q9MT1_m_FWD-COQCPLX'</t>
  </si>
  <si>
    <t>'RXN-Q9MT2_m_FWD-rt3097'</t>
  </si>
  <si>
    <t>'RXN-Q9OR_m_FWD-Q9ORCPLX'</t>
  </si>
  <si>
    <t>'RXN-QUINDH_c_FWD-rt5341'</t>
  </si>
  <si>
    <t>'RXN-QUINDH_c_REV-rt5341'</t>
  </si>
  <si>
    <t>'RXN-QUINt_c_e_FWD-rt3125'</t>
  </si>
  <si>
    <t>'RXN-QUINt_c_e_REV-rt3125'</t>
  </si>
  <si>
    <t>'RXN-QUINt_c_e_FWD-rt5359'</t>
  </si>
  <si>
    <t>'RXN-QUINt_c_e_REV-rt5359'</t>
  </si>
  <si>
    <t>'RXN-QUINt_c_e_FWD-rt5363'</t>
  </si>
  <si>
    <t>'RXN-QUINt_c_e_REV-rt5363'</t>
  </si>
  <si>
    <t>'RXN-RADHx_m_FWD-rt5058'</t>
  </si>
  <si>
    <t>'RXN-RAFH_e_FWD-rt3242_e'</t>
  </si>
  <si>
    <t>'RXN-RBFK_m_FWD-rt0930_m'</t>
  </si>
  <si>
    <t>'RXN-RBK_c_FWD-rt2501'</t>
  </si>
  <si>
    <t>'RXN-RBK_D_c_FWD-rt6000'</t>
  </si>
  <si>
    <t>'RXN-RDH_c_FWD-rt5407'</t>
  </si>
  <si>
    <t>'RXN-RDH_c_REV-rt5407'</t>
  </si>
  <si>
    <t>'RXN-RHMND2_c_FWD-rt1893'</t>
  </si>
  <si>
    <t>'RXN-RHMND2_c_REV-rt1893'</t>
  </si>
  <si>
    <t>'RXN-RLFC2O_c_FWD-rt4960'</t>
  </si>
  <si>
    <t>'RXN-RLFC2O_m_FWD-rt8275'</t>
  </si>
  <si>
    <t>'RXN-RNDR1_n_FWD-RNR124'</t>
  </si>
  <si>
    <t>'RXN-RNDR2_n_FWD-RNR124'</t>
  </si>
  <si>
    <t>'RXN-RNDR3_n_FWD-RNR124'</t>
  </si>
  <si>
    <t>'RXN-RNDR4_c_FWD-RNR124'</t>
  </si>
  <si>
    <t>'RXN-RNDR4_n_FWD-RNR124'</t>
  </si>
  <si>
    <t>'RXN-RNMK_c_FWD-rt6206'</t>
  </si>
  <si>
    <t>'RXN-RPE_c_FWD-rt3505'</t>
  </si>
  <si>
    <t>'RXN-RPE_c_FWD-rt7896'</t>
  </si>
  <si>
    <t>'RXN-RPE_c_REV-rt7896'</t>
  </si>
  <si>
    <t>'RXN-RPI_c_REV-rt4920'</t>
  </si>
  <si>
    <t>'RXN-SACCD2_c_FWD-rt8465'</t>
  </si>
  <si>
    <t>'RXN-SALCMOX_x_FWD-rt1970'</t>
  </si>
  <si>
    <t>'RXN-SALCMOX_x_FWD-rt2557'</t>
  </si>
  <si>
    <t>'RXN-SALCMOX_x_FWD-rt3875'</t>
  </si>
  <si>
    <t>'RXN-SALCMOX_x_FWD-rt5198'</t>
  </si>
  <si>
    <t>'RXN-SALCMOX_x_FWD-rt5285'</t>
  </si>
  <si>
    <t>'RXN-SALCMOX_x_FWD-rt5815'</t>
  </si>
  <si>
    <t>'RXN-SALCMOX_x_FWD-rt7337'</t>
  </si>
  <si>
    <t>'RXN-SALCMOX_x_FWD-rt7373'</t>
  </si>
  <si>
    <t>'RXN-SBP_c_FWD-rt4269'</t>
  </si>
  <si>
    <t>'RXN-SBPP1_r_FWD-rt5044'</t>
  </si>
  <si>
    <t>'RXN-SBPP2_r_FWD-rt5044'</t>
  </si>
  <si>
    <t>'RXN-SBTD_D2_c_FWD-rt4606'</t>
  </si>
  <si>
    <t>'RXN-SBTD_D2_c_FWD-rt8084'</t>
  </si>
  <si>
    <t>'RXN-SBTD_L_c_FWD-rt4606'</t>
  </si>
  <si>
    <t>'RXN-SDPDS_c_FWD-rt3986'</t>
  </si>
  <si>
    <t>'RXN-SERAT_c_FWD-rt6880'</t>
  </si>
  <si>
    <t>'RXN-SERD_L_c_FWD-rt0848_c'</t>
  </si>
  <si>
    <t>'RXN-SERt_c_m_FWD-rt7910'</t>
  </si>
  <si>
    <t>'RXN-SERtps_e_FWD-rt0594'</t>
  </si>
  <si>
    <t>'RXN-SERtps_e_REV-rt0594'</t>
  </si>
  <si>
    <t>'RXN-SERtps_e_FWD-rt2976'</t>
  </si>
  <si>
    <t>'RXN-SERtps_e_REV-rt2976'</t>
  </si>
  <si>
    <t>'RXN-SERtps_e_FWD-rt5861'</t>
  </si>
  <si>
    <t>'RXN-SERtps_e_REV-rt5861'</t>
  </si>
  <si>
    <t>'RXN-SERTRS_c_FWD-rt1878'</t>
  </si>
  <si>
    <t>'RXN-SFGTHi_c_FWD-rt1276'</t>
  </si>
  <si>
    <t>'RXN-SFGTHi_c_REV-rt1276'</t>
  </si>
  <si>
    <t>'RXN-SHSL1_c_FWD-rt1131'</t>
  </si>
  <si>
    <t>'RXN-SHSL1_c_REV-rt1131'</t>
  </si>
  <si>
    <t>'RXN-SHSL1_c_FWD-rt3095'</t>
  </si>
  <si>
    <t>'RXN-SHSL1_c_REV-rt3095'</t>
  </si>
  <si>
    <t>'RXN-SLCBK1_r_FWD-rt2023'</t>
  </si>
  <si>
    <t>'RXN-SO3t_c_e_FWD-rt4278'</t>
  </si>
  <si>
    <t>'RXN-SO4t_c_e_FWD-rt5751'</t>
  </si>
  <si>
    <t>'RXN-SO4t_c_e_FWD-rt7368'</t>
  </si>
  <si>
    <t>'RXN-SPHGAT181_c_FWD-rt3023_c'</t>
  </si>
  <si>
    <t>'RXN-SPHGAT181_c_REV-rt3023_c'</t>
  </si>
  <si>
    <t>'RXN-SPHGLpK_r_FWD-rt2023'</t>
  </si>
  <si>
    <t>'RXN-SPHINGSt_c_e_FWD-rt8393'</t>
  </si>
  <si>
    <t>'RXN-SPHINGSt_c_e_REV-rt8393'</t>
  </si>
  <si>
    <t>'RXN-SPHPL_r_FWD-rt3557'</t>
  </si>
  <si>
    <t>'RXN-SPMDtpa_e_FWD-rt1939_e'</t>
  </si>
  <si>
    <t>'RXN-SPMDtpa_e_REV-rt1939_e'</t>
  </si>
  <si>
    <t>'RXN-SPMDtpa_e_FWD-rt1987_e'</t>
  </si>
  <si>
    <t>'RXN-SPMDtpa_e_REV-rt1987_e'</t>
  </si>
  <si>
    <t>'RXN-SPMDtpa_e_FWD-rt2649_e'</t>
  </si>
  <si>
    <t>'RXN-SPMDtpa_e_REV-rt2649_e'</t>
  </si>
  <si>
    <t>'RXN-SPMDtpa_e_FWD-rt2739_e'</t>
  </si>
  <si>
    <t>'RXN-SPMDtpa_e_REV-rt2739_e'</t>
  </si>
  <si>
    <t>'RXN-SPMDtpa_e_FWD-rt5861'</t>
  </si>
  <si>
    <t>'RXN-SPMDtpa_e_REV-rt5861'</t>
  </si>
  <si>
    <t>'RXN-SPMDtpa_e_FWD-rt7439'</t>
  </si>
  <si>
    <t>'RXN-SPMDtpa_e_REV-rt7439'</t>
  </si>
  <si>
    <t>'RXN-SPMDtpa_v_FWD-rt1939_v'</t>
  </si>
  <si>
    <t>'RXN-SPMDtpa_v_REV-rt1939_v'</t>
  </si>
  <si>
    <t>'RXN-SPMDtpa_v_FWD-rt1987_v'</t>
  </si>
  <si>
    <t>'RXN-SPMDtpa_v_REV-rt1987_v'</t>
  </si>
  <si>
    <t>'RXN-SPMDtpa_v_FWD-rt2649_v'</t>
  </si>
  <si>
    <t>'RXN-SPMDtpa_v_REV-rt2649_v'</t>
  </si>
  <si>
    <t>'RXN-SPMDtpa_v_FWD-rt2739_v'</t>
  </si>
  <si>
    <t>'RXN-SPMDtpa_v_REV-rt2739_v'</t>
  </si>
  <si>
    <t>'RXN-SPRMAT_c_FWD-rt1145'</t>
  </si>
  <si>
    <t>'RXN-SPRMS_c_FWD-rt4913'</t>
  </si>
  <si>
    <t>'RXN-SPRMtpa_e_FWD-rt1939_e'</t>
  </si>
  <si>
    <t>'RXN-SPRMtpa_e_REV-rt1939_e'</t>
  </si>
  <si>
    <t>'RXN-SPRMtpa_e_FWD-rt1987_e'</t>
  </si>
  <si>
    <t>'RXN-SPRMtpa_e_REV-rt1987_e'</t>
  </si>
  <si>
    <t>'RXN-SPRMtpa_e_FWD-rt2649_e'</t>
  </si>
  <si>
    <t>'RXN-SPRMtpa_e_REV-rt2649_e'</t>
  </si>
  <si>
    <t>'RXN-SPRMtpa_e_FWD-rt2739_e'</t>
  </si>
  <si>
    <t>'RXN-SPRMtpa_e_REV-rt2739_e'</t>
  </si>
  <si>
    <t>'RXN-SPRMtpa_e_FWD-rt3281_e'</t>
  </si>
  <si>
    <t>'RXN-SPRMtpa_e_REV-rt3281_e'</t>
  </si>
  <si>
    <t>'RXN-SPRMtpa_e_FWD-rt6406_e'</t>
  </si>
  <si>
    <t>'RXN-SPRMtpa_e_REV-rt6406_e'</t>
  </si>
  <si>
    <t>'RXN-SPRMtpa_v_FWD-rt1939_v'</t>
  </si>
  <si>
    <t>'RXN-SPRMtpa_v_REV-rt1939_v'</t>
  </si>
  <si>
    <t>'RXN-SPRMtpa_v_FWD-rt1987_v'</t>
  </si>
  <si>
    <t>'RXN-SPRMtpa_v_REV-rt1987_v'</t>
  </si>
  <si>
    <t>'RXN-SPRMtpa_v_FWD-rt2649_v'</t>
  </si>
  <si>
    <t>'RXN-SPRMtpa_v_REV-rt2649_v'</t>
  </si>
  <si>
    <t>'RXN-SPRMtpa_v_FWD-rt2739_v'</t>
  </si>
  <si>
    <t>'RXN-SPRMtpa_v_REV-rt2739_v'</t>
  </si>
  <si>
    <t>'RXN-SPRMtpa_v_FWD-rt3281_v'</t>
  </si>
  <si>
    <t>'RXN-SPRMtpa_v_REV-rt3281_v'</t>
  </si>
  <si>
    <t>'RXN-SPRMtpa_v_FWD-rt6406_v'</t>
  </si>
  <si>
    <t>'RXN-SPRMtpa_v_REV-rt6406_v'</t>
  </si>
  <si>
    <t>'RXN-SQLEx_r_FWD-rt5361'</t>
  </si>
  <si>
    <t>'RXN-SSALy_c_FWD-rt0324'</t>
  </si>
  <si>
    <t>'RXN-SSALy_c_FWD-rt8468'</t>
  </si>
  <si>
    <t>'RXN-STATg_rm_FWD-rt3431'</t>
  </si>
  <si>
    <t>'RXN-STEHz161_en_FWD-rt5879'</t>
  </si>
  <si>
    <t>'RXN-STEHz161_rm_FWD-rt6249'</t>
  </si>
  <si>
    <t>'RXN-STEHz181_en_FWD-rt5879'</t>
  </si>
  <si>
    <t>'RXN-STEHz181_rm_FWD-rt6249'</t>
  </si>
  <si>
    <t>'RXN-SUCCt2_m_FWD-rt5142'</t>
  </si>
  <si>
    <t>'RXN-SUCDq9_m_REV-SDH1234'</t>
  </si>
  <si>
    <t>'RXN-SUCR_e_FWD-rt6458'</t>
  </si>
  <si>
    <t>'RXN-SULFOX2_c_FWD-rt8390'</t>
  </si>
  <si>
    <t>'RXN-TAGL_l_FWD-rt1378'</t>
  </si>
  <si>
    <t>'RXN-TAGL_m_FWD-rt0632'</t>
  </si>
  <si>
    <t>'RXN-TAGL_m_FWD-rt5949'</t>
  </si>
  <si>
    <t>'RXN-TALA_c_FWD-rt1805'</t>
  </si>
  <si>
    <t>'RXN-TAUDO_c_FWD-rt0250'</t>
  </si>
  <si>
    <t>'RXN-TAUDO_c_FWD-rt1858'</t>
  </si>
  <si>
    <t>'RXN-TCHOLAtabc_v_FWD-rt0777'</t>
  </si>
  <si>
    <t>'RXN-TCHOLAtabc_v_FWD-rt2898'</t>
  </si>
  <si>
    <t>'RXN-TCHOLAtabc_v_FWD-rt6095'</t>
  </si>
  <si>
    <t>'RXN-TCHOLAtabc_v_FWD-rt6476'</t>
  </si>
  <si>
    <t>'RXN-TDPDRR_c_FWD-rt3425'</t>
  </si>
  <si>
    <t>'RXN-THFGLUS_c_FWD-rt6435'</t>
  </si>
  <si>
    <t>'RXN-THFGLUS_c_REV-rt6435'</t>
  </si>
  <si>
    <t>'RXN-THIORDXi_m_FWD-rt0553'</t>
  </si>
  <si>
    <t>'RXN-THIORDXi_n_FWD-rt6669'</t>
  </si>
  <si>
    <t>'RXN-THIORDXi_x_FWD-rt4894'</t>
  </si>
  <si>
    <t>'RXN-THMP_c_FWD-rt2517_c'</t>
  </si>
  <si>
    <t>'RXN-THRA_c_FWD-rt0854'</t>
  </si>
  <si>
    <t>'RXN-THRA_c_FWD-rt7814'</t>
  </si>
  <si>
    <t>'RXN-THRA2_c_FWD-rt0854'</t>
  </si>
  <si>
    <t>'RXN-THRD_L_m_FWD-rt0848_m'</t>
  </si>
  <si>
    <t>'RXN-THRtps_e_FWD-rt5861'</t>
  </si>
  <si>
    <t>'RXN-THRtps_e_REV-rt5861'</t>
  </si>
  <si>
    <t>'RXN-TKT1_c_FWD-rt7263_c'</t>
  </si>
  <si>
    <t>'RXN-TKT2_c_FWD-rt7263_c'</t>
  </si>
  <si>
    <t>'RXN-TMABADH_m_FWD-rt7955_m'</t>
  </si>
  <si>
    <t>'RXN-TMDPPK_c_FWD-rt8116'</t>
  </si>
  <si>
    <t>'RXN-TMDS_c_FWD-rt2476'</t>
  </si>
  <si>
    <t>'RXN-TMLYSOX_m_FWD-rt0812'</t>
  </si>
  <si>
    <t>'RXN-TMN_c_FWD-rt4410'</t>
  </si>
  <si>
    <t>'RXN-TMPPP_c_FWD-rt7845'</t>
  </si>
  <si>
    <t>'RXN-TPI_c_REV-rt0932'</t>
  </si>
  <si>
    <t>'RXN-TRDR_m_FWD-rt7114_m'</t>
  </si>
  <si>
    <t>'RXN-TRE6PP_c_FWD-TPS12TSL1'</t>
  </si>
  <si>
    <t>'RXN-TRE6PS_c_FWD-TPS12TSL1'</t>
  </si>
  <si>
    <t>'RXN-TREH_v_FWD-rt0008'</t>
  </si>
  <si>
    <t>'RXN-TREH_v_FWD-rt0212'</t>
  </si>
  <si>
    <t>'RXN-TREtps_e_FWD-rt0769'</t>
  </si>
  <si>
    <t>'RXN-TREtps_e_REV-rt0769'</t>
  </si>
  <si>
    <t>'RXN-TROPNDH_c_FWD-rt0537'</t>
  </si>
  <si>
    <t>'RXN-TROPNDH_c_REV-rt0537'</t>
  </si>
  <si>
    <t>'RXN-TRPDC_c_FWD-rt1736'</t>
  </si>
  <si>
    <t>'RXN-TRPDC_c_REV-rt1736'</t>
  </si>
  <si>
    <t>'RXN-TRPO2_c_FWD-rt7555'</t>
  </si>
  <si>
    <t>'RXN-TRPTA_c_FWD-rt7471'</t>
  </si>
  <si>
    <t>'RXN-TRPTRS_m_FWD-rt7165'</t>
  </si>
  <si>
    <t>'RXN-TTDCAt_c_e_FWD-rt15442799'</t>
  </si>
  <si>
    <t>'RXN-TTDCAt_c_e_REV-rt15442799'</t>
  </si>
  <si>
    <t>'RXN-TTDCAt_c_x_FWD-rt5693'</t>
  </si>
  <si>
    <t>'RXN-TTDCAt_c_x_REV-rt5693'</t>
  </si>
  <si>
    <t>'RXN-TYRCBOX_x_FWD-rt5309'</t>
  </si>
  <si>
    <t>'RXN-TYRCBOX_x_REV-rt5309'</t>
  </si>
  <si>
    <t>'RXN-TYRt_c_v_FWD-rt6501'</t>
  </si>
  <si>
    <t>'RXN-TYRTA_c_REV-rt7471'</t>
  </si>
  <si>
    <t>'RXN-TYRTA_c_FWD-rt7697'</t>
  </si>
  <si>
    <t>'RXN-TYRTA_c_REV-rt7697'</t>
  </si>
  <si>
    <t>'RXN-TYRTA_m_FWD-rt5562_m'</t>
  </si>
  <si>
    <t>'RXN-TYRTAi_x_FWD-rt0568_x'</t>
  </si>
  <si>
    <t>'RXN-TYRTAi_x_FWD-rt1784_x'</t>
  </si>
  <si>
    <t>'RXN-TYRTAi_x_FWD-rt5562_x'</t>
  </si>
  <si>
    <t>'RXN-TYRtpa_v_FWD-rt0111'</t>
  </si>
  <si>
    <t>'RXN-TYRtpa_v_FWD-rt7819'</t>
  </si>
  <si>
    <t>'RXN-TYRtps_v_FWD-rt4375'</t>
  </si>
  <si>
    <t>'RXN-TYRTRS_m_FWD-rt4769'</t>
  </si>
  <si>
    <t>'RXN-UAGDP_c_REV-rt0711'</t>
  </si>
  <si>
    <t>'RXN-UDPG4E_c_FWD-rt0601'</t>
  </si>
  <si>
    <t>'RXN-UDPG4E_c_REV-rt0601'</t>
  </si>
  <si>
    <t>'RXN-UDPGALt_c_g_FWD-rt7574'</t>
  </si>
  <si>
    <t>'RXN-UDPGD_c_FWD-rt3408'</t>
  </si>
  <si>
    <t>'RXN-UDPGLDC_c_FWD-rt7050'</t>
  </si>
  <si>
    <t>'RXN-UGLT_c_FWD-rt2964'</t>
  </si>
  <si>
    <t>'RXN-UMPK_n_FWD-rt4822_n'</t>
  </si>
  <si>
    <t>'RXN-UNK3_c_FWD-rt5646'</t>
  </si>
  <si>
    <t>'RXN-UNK3_c_FWD-rt7471'</t>
  </si>
  <si>
    <t>'RXN-UNK3_c_FWD-rt7697'</t>
  </si>
  <si>
    <t>'RXN-UPP3S_c_FWD-rt2147'</t>
  </si>
  <si>
    <t>'RXN-UPPRT_c_FWD-rt5873'</t>
  </si>
  <si>
    <t>'RXN-UPPRT_c_FWD-rt6727'</t>
  </si>
  <si>
    <t>'RXN-URAtps_e_FWD-rt4541'</t>
  </si>
  <si>
    <t>'RXN-UREA_c_FWD-rt2839'</t>
  </si>
  <si>
    <t>'RXN-UREA_c_REV-rt2839'</t>
  </si>
  <si>
    <t>'RXN-UREASE_c_FWD-rt0958'</t>
  </si>
  <si>
    <t>'RXN-UREAtps_e_FWD-rt7439'</t>
  </si>
  <si>
    <t>'RXN-UREAtps_e_REV-rt7439'</t>
  </si>
  <si>
    <t>'RXN-URIDK2_n_FWD-rt4822_n'</t>
  </si>
  <si>
    <t>'RXN-URIDK2i_c_FWD-rt4822_c'</t>
  </si>
  <si>
    <t>'RXN-URIH_c_FWD-rt4016'</t>
  </si>
  <si>
    <t>'RXN-URIH_c_FWD-rt5402'</t>
  </si>
  <si>
    <t>'RXN-URIK1_c_FWD-rt0265'</t>
  </si>
  <si>
    <t>'RXN-URIK2_c_FWD-rt0265'</t>
  </si>
  <si>
    <t>'RXN-URItps_e_FWD-rt1991'</t>
  </si>
  <si>
    <t>'RXN-URO_c_FWD-rt2202'</t>
  </si>
  <si>
    <t>'RXN-UTPt_c_m_FWD-rt4019'</t>
  </si>
  <si>
    <t>'RXN-UTPUMPtp_m_FWD-rt4019'</t>
  </si>
  <si>
    <t>'RXN-VALTA_c_FWD-rt5646'</t>
  </si>
  <si>
    <t>'RXN-VALTA_c_REV-rt5646'</t>
  </si>
  <si>
    <t>'RXN-VALTA_c_FWD-rt6485'</t>
  </si>
  <si>
    <t>'RXN-VALTA_c_REV-rt6485'</t>
  </si>
  <si>
    <t>'RXN-VALTA_m_FWD-rt6242_m'</t>
  </si>
  <si>
    <t>'RXN-VALTA_m_REV-rt6242_m'</t>
  </si>
  <si>
    <t>'RXN-VALtps_e_FWD-rt5861'</t>
  </si>
  <si>
    <t>'RXN-VALtps_e_REV-rt5861'</t>
  </si>
  <si>
    <t>'RXN-VALTRS_m_FWD-rt8160_m'</t>
  </si>
  <si>
    <t>'RXN-VANLLOX_x_FWD-rt7726'</t>
  </si>
  <si>
    <t>'RXN-XAND_c_FWD-rt7594'</t>
  </si>
  <si>
    <t>'RXN-XAND_c_REV-rt7594'</t>
  </si>
  <si>
    <t>'RXN-XPPT_c_FWD-rt4077'</t>
  </si>
  <si>
    <t>'RXN-XU5PFGT_x_FWD-rt7263_x'</t>
  </si>
  <si>
    <t>'RXN-XYLI1_c_FWD-rt0738'</t>
  </si>
  <si>
    <t>'RXN-XYLI1_c_REV-rt0738'</t>
  </si>
  <si>
    <t>'RXN-XYLI1_c_FWD-rt5360'</t>
  </si>
  <si>
    <t>'RXN-XYLI1_c_REV-rt5360'</t>
  </si>
  <si>
    <t>'RXN-XYLI2_c_FWD-rt0738'</t>
  </si>
  <si>
    <t>'RXN-XYLI2_c_FWD-rt5360'</t>
  </si>
  <si>
    <t>'RXN-XYLK_c_FWD-rt8482'</t>
  </si>
  <si>
    <t>'RXN-XYLRy_c_FWD-rt1406'</t>
  </si>
  <si>
    <t>'RXN-XYLRy_c_REV-rt1406'</t>
  </si>
  <si>
    <t>'RXN-XYLTOR_c_FWD-rt4609'</t>
  </si>
  <si>
    <t>'RXN-XYLTOR_c_REV-rt4609'</t>
  </si>
  <si>
    <t>'RXN-XYLURx_c_FWD-rt0620'</t>
  </si>
  <si>
    <t>'RXN-XYLURx_c_FWD-rt0736'</t>
  </si>
  <si>
    <t>'RXN-XYLURy_c_FWD-rt0620'</t>
  </si>
  <si>
    <t>'RXN-XYLURy_c_FWD-rt0736'</t>
  </si>
  <si>
    <t>'RXN-YUMPS_c_FWD-rt6068'</t>
  </si>
  <si>
    <t>'RXN-YUMPS_c_REV-rt6068'</t>
  </si>
  <si>
    <t>'RXN-YUMPS_c_FWD-rt7720'</t>
  </si>
  <si>
    <t>'RXN-YUMPS_c_REV-rt7720'</t>
  </si>
  <si>
    <t>'RXN-YUMPS_c_FWD-rt8055'</t>
  </si>
  <si>
    <t>'RXN-YUMPS_c_REV-rt8055'</t>
  </si>
  <si>
    <t>'RXN-ZEAEPOX1_c_FWD-rt0235'</t>
  </si>
  <si>
    <t>'RXN-ZEAEPOX1_c_FWD-rt3591'</t>
  </si>
  <si>
    <t>'RXN-ZEAEPOX1_c_FWD-rt3595'</t>
  </si>
  <si>
    <t>'RXN-ZEAEPOX2_c_FWD-rt0235'</t>
  </si>
  <si>
    <t>'RXN-ZEAEPOX2_c_FWD-rt3591'</t>
  </si>
  <si>
    <t>'RXN-ZEAEPOX2_c_FWD-rt3595'</t>
  </si>
  <si>
    <t>'RXN-THFAT_m_FWD-THFATcplx'</t>
  </si>
  <si>
    <t>r</t>
  </si>
  <si>
    <t>new</t>
  </si>
  <si>
    <t>old</t>
  </si>
  <si>
    <t>new-old</t>
  </si>
  <si>
    <t>rxn-no-enz</t>
  </si>
  <si>
    <t># of isozymes for rxn</t>
  </si>
  <si>
    <t># of rxns using this enz</t>
  </si>
  <si>
    <t>in slack users</t>
  </si>
  <si>
    <t>kapp</t>
  </si>
  <si>
    <t>rxn-no-dir</t>
  </si>
  <si>
    <t>subsystem</t>
  </si>
  <si>
    <t>kapp slacks</t>
  </si>
  <si>
    <t>enzsyn</t>
  </si>
  <si>
    <r>
      <t xml:space="preserve">ENZSYN-rt7616 </t>
    </r>
    <r>
      <rPr>
        <sz val="12"/>
        <color rgb="FF0000FF"/>
        <rFont val="Menlo"/>
        <family val="2"/>
      </rPr>
      <t>1.821456750623119E-08</t>
    </r>
  </si>
  <si>
    <r>
      <t xml:space="preserve">ENZSYN-rt6298 </t>
    </r>
    <r>
      <rPr>
        <sz val="12"/>
        <color rgb="FF0000FF"/>
        <rFont val="Menlo"/>
        <family val="2"/>
      </rPr>
      <t>9.994985239913464E-09</t>
    </r>
  </si>
  <si>
    <r>
      <t xml:space="preserve">ENZSYN-rt3279 </t>
    </r>
    <r>
      <rPr>
        <sz val="12"/>
        <color rgb="FF0000FF"/>
        <rFont val="Menlo"/>
        <family val="2"/>
      </rPr>
      <t>4.832628290795426E-08</t>
    </r>
  </si>
  <si>
    <r>
      <t xml:space="preserve">ENZSYN-rt2267 </t>
    </r>
    <r>
      <rPr>
        <sz val="12"/>
        <color rgb="FF0000FF"/>
        <rFont val="Menlo"/>
        <family val="2"/>
      </rPr>
      <t>4.845922296450015E-07</t>
    </r>
  </si>
  <si>
    <r>
      <t xml:space="preserve">ENZSYN-rt1611 </t>
    </r>
    <r>
      <rPr>
        <sz val="12"/>
        <color rgb="FF0000FF"/>
        <rFont val="Menlo"/>
        <family val="2"/>
      </rPr>
      <t>3.375277224824201E-08</t>
    </r>
  </si>
  <si>
    <r>
      <t xml:space="preserve">ENZSYN-rt2309 </t>
    </r>
    <r>
      <rPr>
        <sz val="12"/>
        <color rgb="FF0000FF"/>
        <rFont val="Menlo"/>
        <family val="2"/>
      </rPr>
      <t>2.790943280799645E-07</t>
    </r>
  </si>
  <si>
    <r>
      <t xml:space="preserve">ENZSYN-rt0302 </t>
    </r>
    <r>
      <rPr>
        <sz val="12"/>
        <color rgb="FF0000FF"/>
        <rFont val="Menlo"/>
        <family val="2"/>
      </rPr>
      <t>3.737521733635792E-07</t>
    </r>
  </si>
  <si>
    <r>
      <t xml:space="preserve">ENZSYN-rt2975 </t>
    </r>
    <r>
      <rPr>
        <sz val="12"/>
        <color rgb="FF0000FF"/>
        <rFont val="Menlo"/>
        <family val="2"/>
      </rPr>
      <t>1.161751686557638E-09</t>
    </r>
  </si>
  <si>
    <r>
      <t xml:space="preserve">ENZSYN-rt8327 </t>
    </r>
    <r>
      <rPr>
        <sz val="12"/>
        <color rgb="FF0000FF"/>
        <rFont val="Menlo"/>
        <family val="2"/>
      </rPr>
      <t>2.539041823508995E-07</t>
    </r>
  </si>
  <si>
    <r>
      <t xml:space="preserve">ENZSYN-rt0409 </t>
    </r>
    <r>
      <rPr>
        <sz val="12"/>
        <color rgb="FF0000FF"/>
        <rFont val="Menlo"/>
        <family val="2"/>
      </rPr>
      <t>3.758664995376395E-07</t>
    </r>
  </si>
  <si>
    <r>
      <t xml:space="preserve">ENZSYN-rt1363 </t>
    </r>
    <r>
      <rPr>
        <sz val="12"/>
        <color rgb="FF0000FF"/>
        <rFont val="Menlo"/>
        <family val="2"/>
      </rPr>
      <t>3.441525244086437E-09</t>
    </r>
  </si>
  <si>
    <r>
      <t xml:space="preserve">ENZSYN-rt2183 </t>
    </r>
    <r>
      <rPr>
        <sz val="12"/>
        <color rgb="FF0000FF"/>
        <rFont val="Menlo"/>
        <family val="2"/>
      </rPr>
      <t>2.670619461871961E-07</t>
    </r>
  </si>
  <si>
    <r>
      <t xml:space="preserve">ENZSYN-rt2190 </t>
    </r>
    <r>
      <rPr>
        <sz val="12"/>
        <color rgb="FF0000FF"/>
        <rFont val="Menlo"/>
        <family val="2"/>
      </rPr>
      <t>1.405722336171712E-07</t>
    </r>
  </si>
  <si>
    <r>
      <t xml:space="preserve">ENZSYN-rt1374 </t>
    </r>
    <r>
      <rPr>
        <sz val="12"/>
        <color rgb="FF0000FF"/>
        <rFont val="Menlo"/>
        <family val="2"/>
      </rPr>
      <t>3.796915141613870E-07</t>
    </r>
  </si>
  <si>
    <r>
      <t xml:space="preserve">ENZSYN-LYS25 </t>
    </r>
    <r>
      <rPr>
        <sz val="12"/>
        <color rgb="FF0000FF"/>
        <rFont val="Menlo"/>
        <family val="2"/>
      </rPr>
      <t>8.689232506819291E-10</t>
    </r>
  </si>
  <si>
    <r>
      <t xml:space="preserve">ENZSYN-rt0172 </t>
    </r>
    <r>
      <rPr>
        <sz val="12"/>
        <color rgb="FF0000FF"/>
        <rFont val="Menlo"/>
        <family val="2"/>
      </rPr>
      <t>2.404323065866408E-07</t>
    </r>
  </si>
  <si>
    <r>
      <t xml:space="preserve">ENZSYN-rt7471 </t>
    </r>
    <r>
      <rPr>
        <sz val="12"/>
        <color rgb="FF0000FF"/>
        <rFont val="Menlo"/>
        <family val="2"/>
      </rPr>
      <t>4.847205439639035E-08</t>
    </r>
  </si>
  <si>
    <r>
      <t xml:space="preserve">ENZSYN-rt1622_c </t>
    </r>
    <r>
      <rPr>
        <sz val="12"/>
        <color rgb="FF0000FF"/>
        <rFont val="Menlo"/>
        <family val="2"/>
      </rPr>
      <t>2.284397501841092E-08</t>
    </r>
  </si>
  <si>
    <r>
      <t xml:space="preserve">ENZSYN-rt0310 </t>
    </r>
    <r>
      <rPr>
        <sz val="12"/>
        <color rgb="FF0000FF"/>
        <rFont val="Menlo"/>
        <family val="2"/>
      </rPr>
      <t>1.158764063909908E-06</t>
    </r>
  </si>
  <si>
    <r>
      <t xml:space="preserve">ENZSYN-rt0271 </t>
    </r>
    <r>
      <rPr>
        <sz val="12"/>
        <color rgb="FF0000FF"/>
        <rFont val="Menlo"/>
        <family val="2"/>
      </rPr>
      <t>2.874605915014151E-07</t>
    </r>
  </si>
  <si>
    <r>
      <t xml:space="preserve">ENZSYN-rt5429 </t>
    </r>
    <r>
      <rPr>
        <sz val="12"/>
        <color rgb="FF0000FF"/>
        <rFont val="Menlo"/>
        <family val="2"/>
      </rPr>
      <t>1.658987892289552E-07</t>
    </r>
  </si>
  <si>
    <r>
      <t xml:space="preserve">ENZSYN-rt4107 </t>
    </r>
    <r>
      <rPr>
        <sz val="12"/>
        <color rgb="FF0000FF"/>
        <rFont val="Menlo"/>
        <family val="2"/>
      </rPr>
      <t>3.917533710265420E-08</t>
    </r>
  </si>
  <si>
    <r>
      <t xml:space="preserve">ENZSYN-rt4597 </t>
    </r>
    <r>
      <rPr>
        <sz val="12"/>
        <color rgb="FF0000FF"/>
        <rFont val="Menlo"/>
        <family val="2"/>
      </rPr>
      <t>1.232428268823416E-07</t>
    </r>
  </si>
  <si>
    <r>
      <t xml:space="preserve">ENZSYN-rt1009 </t>
    </r>
    <r>
      <rPr>
        <sz val="12"/>
        <color rgb="FF0000FF"/>
        <rFont val="Menlo"/>
        <family val="2"/>
      </rPr>
      <t>8.617451318193268E-07</t>
    </r>
  </si>
  <si>
    <r>
      <t xml:space="preserve">ENZSYN-ILV26 </t>
    </r>
    <r>
      <rPr>
        <sz val="12"/>
        <color rgb="FF0000FF"/>
        <rFont val="Menlo"/>
        <family val="2"/>
      </rPr>
      <t>5.584312187165714E-07</t>
    </r>
  </si>
  <si>
    <r>
      <t xml:space="preserve">ENZSYN-rt1358 </t>
    </r>
    <r>
      <rPr>
        <sz val="12"/>
        <color rgb="FF0000FF"/>
        <rFont val="Menlo"/>
        <family val="2"/>
      </rPr>
      <t>6.365217827206629E-07</t>
    </r>
  </si>
  <si>
    <r>
      <t xml:space="preserve">ENZSYN-rt1362 </t>
    </r>
    <r>
      <rPr>
        <sz val="12"/>
        <color rgb="FF0000FF"/>
        <rFont val="Menlo"/>
        <family val="2"/>
      </rPr>
      <t>4.773821911444428E-08</t>
    </r>
  </si>
  <si>
    <r>
      <t xml:space="preserve">ENZSYN-rt0477 </t>
    </r>
    <r>
      <rPr>
        <sz val="12"/>
        <color rgb="FF0000FF"/>
        <rFont val="Menlo"/>
        <family val="2"/>
      </rPr>
      <t>4.835176093783209E-08</t>
    </r>
  </si>
  <si>
    <r>
      <t xml:space="preserve">ENZSYN-rt6232 </t>
    </r>
    <r>
      <rPr>
        <sz val="12"/>
        <color rgb="FF0000FF"/>
        <rFont val="Menlo"/>
        <family val="2"/>
      </rPr>
      <t>5.438721980341973E-08</t>
    </r>
  </si>
  <si>
    <r>
      <t xml:space="preserve">ENZSYN-rt6510 </t>
    </r>
    <r>
      <rPr>
        <sz val="12"/>
        <color rgb="FF0000FF"/>
        <rFont val="Menlo"/>
        <family val="2"/>
      </rPr>
      <t>1.800484461774784E-07</t>
    </r>
  </si>
  <si>
    <r>
      <t xml:space="preserve">ENZSYN-rt5456 </t>
    </r>
    <r>
      <rPr>
        <sz val="12"/>
        <color rgb="FF0000FF"/>
        <rFont val="Menlo"/>
        <family val="2"/>
      </rPr>
      <t>0.000000000000000E+00</t>
    </r>
  </si>
  <si>
    <r>
      <t xml:space="preserve">ENZSYN-rt3932 </t>
    </r>
    <r>
      <rPr>
        <sz val="12"/>
        <color rgb="FF0000FF"/>
        <rFont val="Menlo"/>
        <family val="2"/>
      </rPr>
      <t>1.968002139132760E-07</t>
    </r>
  </si>
  <si>
    <r>
      <t xml:space="preserve">ENZSYN-rt2849 </t>
    </r>
    <r>
      <rPr>
        <sz val="12"/>
        <color rgb="FF0000FF"/>
        <rFont val="Menlo"/>
        <family val="2"/>
      </rPr>
      <t>2.243334521693931E-08</t>
    </r>
  </si>
  <si>
    <r>
      <t xml:space="preserve">ENZSYN-rt0017 </t>
    </r>
    <r>
      <rPr>
        <sz val="12"/>
        <color rgb="FF0000FF"/>
        <rFont val="Menlo"/>
        <family val="2"/>
      </rPr>
      <t>7.526065297505509E-07</t>
    </r>
  </si>
  <si>
    <r>
      <t xml:space="preserve">ENZSYN-rt4336 </t>
    </r>
    <r>
      <rPr>
        <sz val="12"/>
        <color rgb="FF0000FF"/>
        <rFont val="Menlo"/>
        <family val="2"/>
      </rPr>
      <t>7.882814105980363E-06</t>
    </r>
  </si>
  <si>
    <r>
      <t xml:space="preserve">ENZSYN-rt7825 </t>
    </r>
    <r>
      <rPr>
        <sz val="12"/>
        <color rgb="FF0000FF"/>
        <rFont val="Menlo"/>
        <family val="2"/>
      </rPr>
      <t>1.232731389484851E-07</t>
    </r>
  </si>
  <si>
    <r>
      <t xml:space="preserve">ENZSYN-rt0341 </t>
    </r>
    <r>
      <rPr>
        <sz val="12"/>
        <color rgb="FF0000FF"/>
        <rFont val="Menlo"/>
        <family val="2"/>
      </rPr>
      <t>2.408442292928689E-07</t>
    </r>
  </si>
  <si>
    <r>
      <t xml:space="preserve">ENZSYN-rt7437 </t>
    </r>
    <r>
      <rPr>
        <sz val="12"/>
        <color rgb="FF0000FF"/>
        <rFont val="Menlo"/>
        <family val="2"/>
      </rPr>
      <t>1.046978959100274E-07</t>
    </r>
  </si>
  <si>
    <r>
      <t xml:space="preserve">ENZSYN-rt3802 </t>
    </r>
    <r>
      <rPr>
        <sz val="12"/>
        <color rgb="FF0000FF"/>
        <rFont val="Menlo"/>
        <family val="2"/>
      </rPr>
      <t>2.898303114200694E-07</t>
    </r>
  </si>
  <si>
    <r>
      <t xml:space="preserve">ENZSYN-rt3174_c </t>
    </r>
    <r>
      <rPr>
        <sz val="12"/>
        <color rgb="FF0000FF"/>
        <rFont val="Menlo"/>
        <family val="2"/>
      </rPr>
      <t>1.006199740189174E-07</t>
    </r>
  </si>
  <si>
    <r>
      <t xml:space="preserve">ENZSYN-rt1378 </t>
    </r>
    <r>
      <rPr>
        <sz val="12"/>
        <color rgb="FF0000FF"/>
        <rFont val="Menlo"/>
        <family val="2"/>
      </rPr>
      <t>5.119242685946135E-09</t>
    </r>
  </si>
  <si>
    <r>
      <t xml:space="preserve">ENZSYN-rt4544 </t>
    </r>
    <r>
      <rPr>
        <sz val="12"/>
        <color rgb="FF0000FF"/>
        <rFont val="Menlo"/>
        <family val="2"/>
      </rPr>
      <t>9.093970179639789E-07</t>
    </r>
  </si>
  <si>
    <r>
      <t xml:space="preserve">ENZSYN-rt8250 </t>
    </r>
    <r>
      <rPr>
        <sz val="12"/>
        <color rgb="FF0000FF"/>
        <rFont val="Menlo"/>
        <family val="2"/>
      </rPr>
      <t>1.057686252149799E-08</t>
    </r>
  </si>
  <si>
    <r>
      <t xml:space="preserve">ENZSYN-rt4053 </t>
    </r>
    <r>
      <rPr>
        <sz val="12"/>
        <color rgb="FF0000FF"/>
        <rFont val="Menlo"/>
        <family val="2"/>
      </rPr>
      <t>1.029753219489980E-06</t>
    </r>
  </si>
  <si>
    <r>
      <t xml:space="preserve">ENZSYN-rt3764 </t>
    </r>
    <r>
      <rPr>
        <sz val="12"/>
        <color rgb="FF0000FF"/>
        <rFont val="Menlo"/>
        <family val="2"/>
      </rPr>
      <t>3.009805495560719E-07</t>
    </r>
  </si>
  <si>
    <r>
      <t xml:space="preserve">ENZSYN-KGDCPLX </t>
    </r>
    <r>
      <rPr>
        <sz val="12"/>
        <color rgb="FF0000FF"/>
        <rFont val="Menlo"/>
        <family val="2"/>
      </rPr>
      <t>2.423307330105084E-07</t>
    </r>
  </si>
  <si>
    <r>
      <t xml:space="preserve">ENZSYN-rt0309 </t>
    </r>
    <r>
      <rPr>
        <sz val="12"/>
        <color rgb="FF0000FF"/>
        <rFont val="Menlo"/>
        <family val="2"/>
      </rPr>
      <t>2.530382878230470E-08</t>
    </r>
  </si>
  <si>
    <r>
      <t xml:space="preserve">ENZSYN-rt1267 </t>
    </r>
    <r>
      <rPr>
        <sz val="12"/>
        <color rgb="FF0000FF"/>
        <rFont val="Menlo"/>
        <family val="2"/>
      </rPr>
      <t>9.998024749394504E-08</t>
    </r>
  </si>
  <si>
    <r>
      <t xml:space="preserve">ENZSYN-rt3605 </t>
    </r>
    <r>
      <rPr>
        <sz val="12"/>
        <color rgb="FF0000FF"/>
        <rFont val="Menlo"/>
        <family val="2"/>
      </rPr>
      <t>2.572893300134027E-07</t>
    </r>
  </si>
  <si>
    <r>
      <t xml:space="preserve">ENZSYN-rt2062_c </t>
    </r>
    <r>
      <rPr>
        <sz val="12"/>
        <color rgb="FF0000FF"/>
        <rFont val="Menlo"/>
        <family val="2"/>
      </rPr>
      <t>3.039413108023004E-08</t>
    </r>
  </si>
  <si>
    <r>
      <t xml:space="preserve">ENZSYN-rt1532 </t>
    </r>
    <r>
      <rPr>
        <sz val="12"/>
        <color rgb="FF0000FF"/>
        <rFont val="Menlo"/>
        <family val="2"/>
      </rPr>
      <t>1.934990063095123E-08</t>
    </r>
  </si>
  <si>
    <r>
      <t xml:space="preserve">ENZSYN-TRP23 </t>
    </r>
    <r>
      <rPr>
        <sz val="12"/>
        <color rgb="FF0000FF"/>
        <rFont val="Menlo"/>
        <family val="2"/>
      </rPr>
      <t>3.916689998690204E-08</t>
    </r>
  </si>
  <si>
    <r>
      <t xml:space="preserve">ENZSYN-rt3236 </t>
    </r>
    <r>
      <rPr>
        <sz val="12"/>
        <color rgb="FF0000FF"/>
        <rFont val="Menlo"/>
        <family val="2"/>
      </rPr>
      <t>3.135265172225260E-07</t>
    </r>
  </si>
  <si>
    <r>
      <t xml:space="preserve">ENZSYN-rt7828 </t>
    </r>
    <r>
      <rPr>
        <sz val="12"/>
        <color rgb="FF0000FF"/>
        <rFont val="Menlo"/>
        <family val="2"/>
      </rPr>
      <t>8.207530074297107E-07</t>
    </r>
  </si>
  <si>
    <r>
      <t xml:space="preserve">ENZSYN-rt1711 </t>
    </r>
    <r>
      <rPr>
        <sz val="12"/>
        <color rgb="FF0000FF"/>
        <rFont val="Menlo"/>
        <family val="2"/>
      </rPr>
      <t>3.433751684930263E-07</t>
    </r>
  </si>
  <si>
    <r>
      <t xml:space="preserve">ENZSYN-rt5827 </t>
    </r>
    <r>
      <rPr>
        <sz val="12"/>
        <color rgb="FF0000FF"/>
        <rFont val="Menlo"/>
        <family val="2"/>
      </rPr>
      <t>4.912910548310443E-08</t>
    </r>
  </si>
  <si>
    <r>
      <t xml:space="preserve">ENZSYN-rt1962 </t>
    </r>
    <r>
      <rPr>
        <sz val="12"/>
        <color rgb="FF0000FF"/>
        <rFont val="Menlo"/>
        <family val="2"/>
      </rPr>
      <t>5.586102988128528E-07</t>
    </r>
  </si>
  <si>
    <r>
      <t xml:space="preserve">ENZSYN-rt6769 </t>
    </r>
    <r>
      <rPr>
        <sz val="12"/>
        <color rgb="FF0000FF"/>
        <rFont val="Menlo"/>
        <family val="2"/>
      </rPr>
      <t>3.700292841270096E-07</t>
    </r>
  </si>
  <si>
    <r>
      <t xml:space="preserve">ENZSYN-rt0799 </t>
    </r>
    <r>
      <rPr>
        <sz val="12"/>
        <color rgb="FF0000FF"/>
        <rFont val="Menlo"/>
        <family val="2"/>
      </rPr>
      <t>1.944810770325113E-07</t>
    </r>
  </si>
  <si>
    <r>
      <t xml:space="preserve">ENZSYN-rt8313 </t>
    </r>
    <r>
      <rPr>
        <sz val="12"/>
        <color rgb="FF0000FF"/>
        <rFont val="Menlo"/>
        <family val="2"/>
      </rPr>
      <t>0.000000000000000E+00</t>
    </r>
  </si>
  <si>
    <r>
      <t xml:space="preserve">ENZSYN-rt8431 </t>
    </r>
    <r>
      <rPr>
        <sz val="12"/>
        <color rgb="FF0000FF"/>
        <rFont val="Menlo"/>
        <family val="2"/>
      </rPr>
      <t>1.556193997655674E-07</t>
    </r>
  </si>
  <si>
    <r>
      <t xml:space="preserve">ENZSYN-rt6294 </t>
    </r>
    <r>
      <rPr>
        <sz val="12"/>
        <color rgb="FF0000FF"/>
        <rFont val="Menlo"/>
        <family val="2"/>
      </rPr>
      <t>1.993906074158778E-07</t>
    </r>
  </si>
  <si>
    <r>
      <t xml:space="preserve">ENZSYN-rt0568_c </t>
    </r>
    <r>
      <rPr>
        <sz val="12"/>
        <color rgb="FF0000FF"/>
        <rFont val="Menlo"/>
        <family val="2"/>
      </rPr>
      <t>1.528228841081829E-07</t>
    </r>
  </si>
  <si>
    <r>
      <t xml:space="preserve">ENZSYN-rt5562_m </t>
    </r>
    <r>
      <rPr>
        <sz val="12"/>
        <color rgb="FF0000FF"/>
        <rFont val="Menlo"/>
        <family val="2"/>
      </rPr>
      <t>4.203424819560852E-08</t>
    </r>
  </si>
  <si>
    <r>
      <t xml:space="preserve">ENZSYN-rt5890 </t>
    </r>
    <r>
      <rPr>
        <sz val="12"/>
        <color rgb="FF0000FF"/>
        <rFont val="Menlo"/>
        <family val="2"/>
      </rPr>
      <t>4.510272293674697E-07</t>
    </r>
  </si>
  <si>
    <r>
      <t xml:space="preserve">ENZSYN-rt0602_c </t>
    </r>
    <r>
      <rPr>
        <sz val="12"/>
        <color rgb="FF0000FF"/>
        <rFont val="Menlo"/>
        <family val="2"/>
      </rPr>
      <t>1.837494943144012E-08</t>
    </r>
  </si>
  <si>
    <r>
      <t xml:space="preserve">ENZSYN-rt1520 </t>
    </r>
    <r>
      <rPr>
        <sz val="12"/>
        <color rgb="FF0000FF"/>
        <rFont val="Menlo"/>
        <family val="2"/>
      </rPr>
      <t>3.012766963870145E-07</t>
    </r>
  </si>
  <si>
    <r>
      <t xml:space="preserve">ENZSYN-ATPSCPLX </t>
    </r>
    <r>
      <rPr>
        <sz val="12"/>
        <color rgb="FF0000FF"/>
        <rFont val="Menlo"/>
        <family val="2"/>
      </rPr>
      <t>7.349780110226616E-07</t>
    </r>
  </si>
  <si>
    <r>
      <t xml:space="preserve">ENZSYN-rt2305 </t>
    </r>
    <r>
      <rPr>
        <sz val="12"/>
        <color rgb="FF0000FF"/>
        <rFont val="Menlo"/>
        <family val="2"/>
      </rPr>
      <t>1.119286740534385E-06</t>
    </r>
  </si>
  <si>
    <r>
      <t xml:space="preserve">ENZSYN-rt0303 </t>
    </r>
    <r>
      <rPr>
        <sz val="12"/>
        <color rgb="FF0000FF"/>
        <rFont val="Menlo"/>
        <family val="2"/>
      </rPr>
      <t>2.452539442378803E-08</t>
    </r>
  </si>
  <si>
    <r>
      <t xml:space="preserve">ENZSYN-rt0467 </t>
    </r>
    <r>
      <rPr>
        <sz val="12"/>
        <color rgb="FF0000FF"/>
        <rFont val="Menlo"/>
        <family val="2"/>
      </rPr>
      <t>2.464581283997330E-07</t>
    </r>
  </si>
  <si>
    <r>
      <t xml:space="preserve">ENZSYN-rt8272 </t>
    </r>
    <r>
      <rPr>
        <sz val="12"/>
        <color rgb="FF0000FF"/>
        <rFont val="Menlo"/>
        <family val="2"/>
      </rPr>
      <t>9.188296932257034E-09</t>
    </r>
  </si>
  <si>
    <r>
      <t xml:space="preserve">ENZSYN-rt1745 </t>
    </r>
    <r>
      <rPr>
        <sz val="12"/>
        <color rgb="FF0000FF"/>
        <rFont val="Menlo"/>
        <family val="2"/>
      </rPr>
      <t>2.503865537391266E-07</t>
    </r>
  </si>
  <si>
    <r>
      <t xml:space="preserve">ENZSYN-CPA12 </t>
    </r>
    <r>
      <rPr>
        <sz val="12"/>
        <color rgb="FF0000FF"/>
        <rFont val="Menlo"/>
        <family val="2"/>
      </rPr>
      <t>4.813548781625398E-07</t>
    </r>
  </si>
  <si>
    <r>
      <t xml:space="preserve">ENZSYN-rt4513_rm </t>
    </r>
    <r>
      <rPr>
        <sz val="12"/>
        <color rgb="FF0000FF"/>
        <rFont val="Menlo"/>
        <family val="2"/>
      </rPr>
      <t>4.406807512655514E-08</t>
    </r>
  </si>
  <si>
    <r>
      <t xml:space="preserve">ENZSYN-rt6946 </t>
    </r>
    <r>
      <rPr>
        <sz val="12"/>
        <color rgb="FF0000FF"/>
        <rFont val="Menlo"/>
        <family val="2"/>
      </rPr>
      <t>9.308936939443749E-09</t>
    </r>
  </si>
  <si>
    <r>
      <t xml:space="preserve">ENZSYN-rt3023_c </t>
    </r>
    <r>
      <rPr>
        <sz val="12"/>
        <color rgb="FF0000FF"/>
        <rFont val="Menlo"/>
        <family val="2"/>
      </rPr>
      <t>1.018764084136625E-08</t>
    </r>
  </si>
  <si>
    <r>
      <t xml:space="preserve">ENZSYN-rt1336 </t>
    </r>
    <r>
      <rPr>
        <sz val="12"/>
        <color rgb="FF0000FF"/>
        <rFont val="Menlo"/>
        <family val="2"/>
      </rPr>
      <t>1.997694404967398E-07</t>
    </r>
  </si>
  <si>
    <r>
      <t xml:space="preserve">ENZSYN-rt5669 </t>
    </r>
    <r>
      <rPr>
        <sz val="12"/>
        <color rgb="FF0000FF"/>
        <rFont val="Menlo"/>
        <family val="2"/>
      </rPr>
      <t>3.092408273145338E-07</t>
    </r>
  </si>
  <si>
    <r>
      <t xml:space="preserve">ENZSYN-rt6592 </t>
    </r>
    <r>
      <rPr>
        <sz val="12"/>
        <color rgb="FF0000FF"/>
        <rFont val="Menlo"/>
        <family val="2"/>
      </rPr>
      <t>3.938987026938781E-08</t>
    </r>
  </si>
  <si>
    <r>
      <t xml:space="preserve">ENZSYN-rt2146 </t>
    </r>
    <r>
      <rPr>
        <sz val="12"/>
        <color rgb="FF0000FF"/>
        <rFont val="Menlo"/>
        <family val="2"/>
      </rPr>
      <t>7.342041116224579E-08</t>
    </r>
  </si>
  <si>
    <r>
      <t xml:space="preserve">ENZSYN-rt5829 </t>
    </r>
    <r>
      <rPr>
        <sz val="12"/>
        <color rgb="FF0000FF"/>
        <rFont val="Menlo"/>
        <family val="2"/>
      </rPr>
      <t>1.278688191300507E-08</t>
    </r>
  </si>
  <si>
    <r>
      <t xml:space="preserve">ENZSYN-rt2963 </t>
    </r>
    <r>
      <rPr>
        <sz val="12"/>
        <color rgb="FF0000FF"/>
        <rFont val="Menlo"/>
        <family val="2"/>
      </rPr>
      <t>1.710857153231004E-06</t>
    </r>
  </si>
  <si>
    <r>
      <t xml:space="preserve">ENZSYN-rt8107 </t>
    </r>
    <r>
      <rPr>
        <sz val="12"/>
        <color rgb="FF0000FF"/>
        <rFont val="Menlo"/>
        <family val="2"/>
      </rPr>
      <t>1.650073276672396E-07</t>
    </r>
  </si>
  <si>
    <r>
      <t xml:space="preserve">ENZSYN-rt1131 </t>
    </r>
    <r>
      <rPr>
        <sz val="12"/>
        <color rgb="FF0000FF"/>
        <rFont val="Menlo"/>
        <family val="2"/>
      </rPr>
      <t>1.471259886217237E-08</t>
    </r>
  </si>
  <si>
    <r>
      <t xml:space="preserve">ENZSYN-rt1487 </t>
    </r>
    <r>
      <rPr>
        <sz val="12"/>
        <color rgb="FF0000FF"/>
        <rFont val="Menlo"/>
        <family val="2"/>
      </rPr>
      <t>7.590589456712500E-08</t>
    </r>
  </si>
  <si>
    <r>
      <t xml:space="preserve">ENZSYN-rt7344 </t>
    </r>
    <r>
      <rPr>
        <sz val="12"/>
        <color rgb="FF0000FF"/>
        <rFont val="Menlo"/>
        <family val="2"/>
      </rPr>
      <t>1.832278955241534E-07</t>
    </r>
  </si>
  <si>
    <r>
      <t xml:space="preserve">ENZSYN-rt1788 </t>
    </r>
    <r>
      <rPr>
        <sz val="12"/>
        <color rgb="FF0000FF"/>
        <rFont val="Menlo"/>
        <family val="2"/>
      </rPr>
      <t>1.216333091152144E-08</t>
    </r>
  </si>
  <si>
    <r>
      <t xml:space="preserve">ENZSYN-rt8298 </t>
    </r>
    <r>
      <rPr>
        <sz val="12"/>
        <color rgb="FF0000FF"/>
        <rFont val="Menlo"/>
        <family val="2"/>
      </rPr>
      <t>1.244571485173734E-07</t>
    </r>
  </si>
  <si>
    <r>
      <t xml:space="preserve">ENZSYN-rt0757 </t>
    </r>
    <r>
      <rPr>
        <sz val="12"/>
        <color rgb="FF0000FF"/>
        <rFont val="Menlo"/>
        <family val="2"/>
      </rPr>
      <t>4.628700991344356E-08</t>
    </r>
  </si>
  <si>
    <r>
      <t xml:space="preserve">ENZSYN-rt2234_m </t>
    </r>
    <r>
      <rPr>
        <sz val="12"/>
        <color rgb="FF0000FF"/>
        <rFont val="Menlo"/>
        <family val="2"/>
      </rPr>
      <t>3.933999450359202E-07</t>
    </r>
  </si>
  <si>
    <r>
      <t xml:space="preserve">ENZSYN-rt3157 </t>
    </r>
    <r>
      <rPr>
        <sz val="12"/>
        <color rgb="FF0000FF"/>
        <rFont val="Menlo"/>
        <family val="2"/>
      </rPr>
      <t>5.879713630981433E-07</t>
    </r>
  </si>
  <si>
    <r>
      <t xml:space="preserve">ENZSYN-rt1321 </t>
    </r>
    <r>
      <rPr>
        <sz val="12"/>
        <color rgb="FF0000FF"/>
        <rFont val="Menlo"/>
        <family val="2"/>
      </rPr>
      <t>3.706744475521777E-07</t>
    </r>
  </si>
  <si>
    <r>
      <t xml:space="preserve">ENZSYN-rt3791_c </t>
    </r>
    <r>
      <rPr>
        <sz val="12"/>
        <color rgb="FF0000FF"/>
        <rFont val="Menlo"/>
        <family val="2"/>
      </rPr>
      <t>3.081635292046483E-07</t>
    </r>
  </si>
  <si>
    <r>
      <t xml:space="preserve">ENZSYN-rt6498 </t>
    </r>
    <r>
      <rPr>
        <sz val="12"/>
        <color rgb="FF0000FF"/>
        <rFont val="Menlo"/>
        <family val="2"/>
      </rPr>
      <t>6.408609122102083E-07</t>
    </r>
  </si>
  <si>
    <r>
      <t xml:space="preserve">ENZSYN-rt3923 </t>
    </r>
    <r>
      <rPr>
        <sz val="12"/>
        <color rgb="FF0000FF"/>
        <rFont val="Menlo"/>
        <family val="2"/>
      </rPr>
      <t>2.102316291638529E-07</t>
    </r>
  </si>
  <si>
    <r>
      <t xml:space="preserve">ENZSYN-rt7138 </t>
    </r>
    <r>
      <rPr>
        <sz val="12"/>
        <color rgb="FF0000FF"/>
        <rFont val="Menlo"/>
        <family val="2"/>
      </rPr>
      <t>1.339978772516067E-08</t>
    </r>
  </si>
  <si>
    <r>
      <t xml:space="preserve">ENZSYN-rt5884 </t>
    </r>
    <r>
      <rPr>
        <sz val="12"/>
        <color rgb="FF0000FF"/>
        <rFont val="Menlo"/>
        <family val="2"/>
      </rPr>
      <t>1.150543269258172E-07</t>
    </r>
  </si>
  <si>
    <r>
      <t xml:space="preserve">ENZSYN-rt7962_DKMPPH_c </t>
    </r>
    <r>
      <rPr>
        <sz val="12"/>
        <color rgb="FF0000FF"/>
        <rFont val="Menlo"/>
        <family val="2"/>
      </rPr>
      <t>2.626193623704253E-07</t>
    </r>
  </si>
  <si>
    <r>
      <t xml:space="preserve">ENZSYN-rt4576 </t>
    </r>
    <r>
      <rPr>
        <sz val="12"/>
        <color rgb="FF0000FF"/>
        <rFont val="Menlo"/>
        <family val="2"/>
      </rPr>
      <t>4.377974475966506E-07</t>
    </r>
  </si>
  <si>
    <r>
      <t xml:space="preserve">ENZSYN-rt3753 </t>
    </r>
    <r>
      <rPr>
        <sz val="12"/>
        <color rgb="FF0000FF"/>
        <rFont val="Menlo"/>
        <family val="2"/>
      </rPr>
      <t>2.824100499754274E-08</t>
    </r>
  </si>
  <si>
    <r>
      <t xml:space="preserve">ENZSYN-rt5116 </t>
    </r>
    <r>
      <rPr>
        <sz val="12"/>
        <color rgb="FF0000FF"/>
        <rFont val="Menlo"/>
        <family val="2"/>
      </rPr>
      <t>5.028066337606671E-08</t>
    </r>
  </si>
  <si>
    <r>
      <t xml:space="preserve">ENZSYN-rt2746 </t>
    </r>
    <r>
      <rPr>
        <sz val="12"/>
        <color rgb="FF0000FF"/>
        <rFont val="Menlo"/>
        <family val="2"/>
      </rPr>
      <t>2.195139275353024E-08</t>
    </r>
  </si>
  <si>
    <r>
      <t xml:space="preserve">ENZSYN-rt3542 </t>
    </r>
    <r>
      <rPr>
        <sz val="12"/>
        <color rgb="FF0000FF"/>
        <rFont val="Menlo"/>
        <family val="2"/>
      </rPr>
      <t>2.065011120860286E-07</t>
    </r>
  </si>
  <si>
    <r>
      <t xml:space="preserve">ENZSYN-rt8469 </t>
    </r>
    <r>
      <rPr>
        <sz val="12"/>
        <color rgb="FF0000FF"/>
        <rFont val="Menlo"/>
        <family val="2"/>
      </rPr>
      <t>7.720798870284447E-09</t>
    </r>
  </si>
  <si>
    <r>
      <t xml:space="preserve">ENZSYN-rt6884 </t>
    </r>
    <r>
      <rPr>
        <sz val="12"/>
        <color rgb="FF0000FF"/>
        <rFont val="Menlo"/>
        <family val="2"/>
      </rPr>
      <t>1.989334333419377E-07</t>
    </r>
  </si>
  <si>
    <r>
      <t xml:space="preserve">ENZSYN-rt7873 </t>
    </r>
    <r>
      <rPr>
        <sz val="12"/>
        <color rgb="FF0000FF"/>
        <rFont val="Menlo"/>
        <family val="2"/>
      </rPr>
      <t>7.601970110021667E-08</t>
    </r>
  </si>
  <si>
    <r>
      <t xml:space="preserve">ENZSYN-rt0669 </t>
    </r>
    <r>
      <rPr>
        <sz val="12"/>
        <color rgb="FF0000FF"/>
        <rFont val="Menlo"/>
        <family val="2"/>
      </rPr>
      <t>3.926907538488280E-06</t>
    </r>
  </si>
  <si>
    <r>
      <t xml:space="preserve">ENZSYN-rt2799_l </t>
    </r>
    <r>
      <rPr>
        <sz val="12"/>
        <color rgb="FF0000FF"/>
        <rFont val="Menlo"/>
        <family val="2"/>
      </rPr>
      <t>1.417844512549114E-07</t>
    </r>
  </si>
  <si>
    <r>
      <t xml:space="preserve">ENZSYN-rt1544_l </t>
    </r>
    <r>
      <rPr>
        <sz val="12"/>
        <color rgb="FF0000FF"/>
        <rFont val="Menlo"/>
        <family val="2"/>
      </rPr>
      <t>7.385524994144099E-08</t>
    </r>
  </si>
  <si>
    <r>
      <t xml:space="preserve">ENZSYN-rt7052 </t>
    </r>
    <r>
      <rPr>
        <sz val="12"/>
        <color rgb="FF0000FF"/>
        <rFont val="Menlo"/>
        <family val="2"/>
      </rPr>
      <t>2.594859091892792E-06</t>
    </r>
  </si>
  <si>
    <r>
      <t xml:space="preserve">ENZSYN-rt7907 </t>
    </r>
    <r>
      <rPr>
        <sz val="12"/>
        <color rgb="FF0000FF"/>
        <rFont val="Menlo"/>
        <family val="2"/>
      </rPr>
      <t>1.477683458911453E-08</t>
    </r>
  </si>
  <si>
    <r>
      <t xml:space="preserve">ENZSYN-rt3584 </t>
    </r>
    <r>
      <rPr>
        <sz val="12"/>
        <color rgb="FF0000FF"/>
        <rFont val="Menlo"/>
        <family val="2"/>
      </rPr>
      <t>0.000000000000000E+00</t>
    </r>
  </si>
  <si>
    <r>
      <t xml:space="preserve">ENZSYN-rt0996 </t>
    </r>
    <r>
      <rPr>
        <sz val="12"/>
        <color rgb="FF0000FF"/>
        <rFont val="Menlo"/>
        <family val="2"/>
      </rPr>
      <t>1.676721029849547E-07</t>
    </r>
  </si>
  <si>
    <r>
      <t xml:space="preserve">ENZSYN-rt74770996 </t>
    </r>
    <r>
      <rPr>
        <sz val="12"/>
        <color rgb="FF0000FF"/>
        <rFont val="Menlo"/>
        <family val="2"/>
      </rPr>
      <t>7.520510521865852E-09</t>
    </r>
  </si>
  <si>
    <r>
      <t xml:space="preserve">ENZSYN-FECOORCPLX1 </t>
    </r>
    <r>
      <rPr>
        <sz val="12"/>
        <color rgb="FF0000FF"/>
        <rFont val="Menlo"/>
        <family val="2"/>
      </rPr>
      <t>2.788698161282355E-09</t>
    </r>
  </si>
  <si>
    <r>
      <t xml:space="preserve">ENZSYN-FECRq9CPLX </t>
    </r>
    <r>
      <rPr>
        <sz val="12"/>
        <color rgb="FF0000FF"/>
        <rFont val="Menlo"/>
        <family val="2"/>
      </rPr>
      <t>1.880832142414848E-07</t>
    </r>
  </si>
  <si>
    <r>
      <t xml:space="preserve">ENZSYN-rt8485 </t>
    </r>
    <r>
      <rPr>
        <sz val="12"/>
        <color rgb="FF0000FF"/>
        <rFont val="Menlo"/>
        <family val="2"/>
      </rPr>
      <t>1.855910480510522E-07</t>
    </r>
  </si>
  <si>
    <r>
      <t xml:space="preserve">ENZSYN-rt4281 </t>
    </r>
    <r>
      <rPr>
        <sz val="12"/>
        <color rgb="FF0000FF"/>
        <rFont val="Menlo"/>
        <family val="2"/>
      </rPr>
      <t>1.927715977970483E-08</t>
    </r>
  </si>
  <si>
    <r>
      <t xml:space="preserve">ENZSYN-rt3556 </t>
    </r>
    <r>
      <rPr>
        <sz val="12"/>
        <color rgb="FF0000FF"/>
        <rFont val="Menlo"/>
        <family val="2"/>
      </rPr>
      <t>2.112065895570844E-08</t>
    </r>
  </si>
  <si>
    <r>
      <t xml:space="preserve">ENZSYN-rt6998 </t>
    </r>
    <r>
      <rPr>
        <sz val="12"/>
        <color rgb="FF0000FF"/>
        <rFont val="Menlo"/>
        <family val="2"/>
      </rPr>
      <t>3.925406309538064E-07</t>
    </r>
  </si>
  <si>
    <r>
      <t xml:space="preserve">ENZSYN-rt5633_c </t>
    </r>
    <r>
      <rPr>
        <sz val="12"/>
        <color rgb="FF0000FF"/>
        <rFont val="Menlo"/>
        <family val="2"/>
      </rPr>
      <t>9.839106703292783E-07</t>
    </r>
  </si>
  <si>
    <r>
      <t xml:space="preserve">ENZSYN-rt2297_l </t>
    </r>
    <r>
      <rPr>
        <sz val="12"/>
        <color rgb="FF0000FF"/>
        <rFont val="Menlo"/>
        <family val="2"/>
      </rPr>
      <t>7.153562942136030E-09</t>
    </r>
  </si>
  <si>
    <r>
      <t xml:space="preserve">ENZSYN-rt3786_c </t>
    </r>
    <r>
      <rPr>
        <sz val="12"/>
        <color rgb="FF0000FF"/>
        <rFont val="Menlo"/>
        <family val="2"/>
      </rPr>
      <t>1.904884046673367E-07</t>
    </r>
  </si>
  <si>
    <r>
      <t xml:space="preserve">ENZSYN-rt7905 </t>
    </r>
    <r>
      <rPr>
        <sz val="12"/>
        <color rgb="FF0000FF"/>
        <rFont val="Menlo"/>
        <family val="2"/>
      </rPr>
      <t>4.027414875716494E-07</t>
    </r>
  </si>
  <si>
    <r>
      <t xml:space="preserve">ENZSYN-rt3384 </t>
    </r>
    <r>
      <rPr>
        <sz val="12"/>
        <color rgb="FF0000FF"/>
        <rFont val="Menlo"/>
        <family val="2"/>
      </rPr>
      <t>1.713749906045200E-06</t>
    </r>
  </si>
  <si>
    <r>
      <t xml:space="preserve">ENZSYN-rt3311 </t>
    </r>
    <r>
      <rPr>
        <sz val="12"/>
        <color rgb="FF0000FF"/>
        <rFont val="Menlo"/>
        <family val="2"/>
      </rPr>
      <t>2.889475002923930E-10</t>
    </r>
  </si>
  <si>
    <r>
      <t xml:space="preserve">ENZSYN-rt5227 </t>
    </r>
    <r>
      <rPr>
        <sz val="12"/>
        <color rgb="FF0000FF"/>
        <rFont val="Menlo"/>
        <family val="2"/>
      </rPr>
      <t>2.354346364597458E-07</t>
    </r>
  </si>
  <si>
    <r>
      <t xml:space="preserve">ENZSYN-rt3731 </t>
    </r>
    <r>
      <rPr>
        <sz val="12"/>
        <color rgb="FF0000FF"/>
        <rFont val="Menlo"/>
        <family val="2"/>
      </rPr>
      <t>0.000000000000000E+00</t>
    </r>
  </si>
  <si>
    <r>
      <t xml:space="preserve">ENZSYN-rt1299 </t>
    </r>
    <r>
      <rPr>
        <sz val="12"/>
        <color rgb="FF0000FF"/>
        <rFont val="Menlo"/>
        <family val="2"/>
      </rPr>
      <t>1.750084984090710E-06</t>
    </r>
  </si>
  <si>
    <r>
      <t xml:space="preserve">ENZSYN-rt3476 </t>
    </r>
    <r>
      <rPr>
        <sz val="12"/>
        <color rgb="FF0000FF"/>
        <rFont val="Menlo"/>
        <family val="2"/>
      </rPr>
      <t>1.185423861750610E-07</t>
    </r>
  </si>
  <si>
    <r>
      <t xml:space="preserve">ENZSYN-rt5012 </t>
    </r>
    <r>
      <rPr>
        <sz val="12"/>
        <color rgb="FF0000FF"/>
        <rFont val="Menlo"/>
        <family val="2"/>
      </rPr>
      <t>1.631365605353582E-07</t>
    </r>
  </si>
  <si>
    <r>
      <t xml:space="preserve">ENZSYN-rt6820 </t>
    </r>
    <r>
      <rPr>
        <sz val="12"/>
        <color rgb="FF0000FF"/>
        <rFont val="Menlo"/>
        <family val="2"/>
      </rPr>
      <t>4.061059870998060E-08</t>
    </r>
  </si>
  <si>
    <r>
      <t xml:space="preserve">ENZSYN-rt3880 </t>
    </r>
    <r>
      <rPr>
        <sz val="12"/>
        <color rgb="FF0000FF"/>
        <rFont val="Menlo"/>
        <family val="2"/>
      </rPr>
      <t>4.104822264682943E-07</t>
    </r>
  </si>
  <si>
    <r>
      <t xml:space="preserve">ENZSYN-rt6932 </t>
    </r>
    <r>
      <rPr>
        <sz val="12"/>
        <color rgb="FF0000FF"/>
        <rFont val="Menlo"/>
        <family val="2"/>
      </rPr>
      <t>1.359167406289551E-07</t>
    </r>
  </si>
  <si>
    <r>
      <t xml:space="preserve">ENZSYN-rt2385 </t>
    </r>
    <r>
      <rPr>
        <sz val="12"/>
        <color rgb="FF0000FF"/>
        <rFont val="Menlo"/>
        <family val="2"/>
      </rPr>
      <t>2.740451250872279E-07</t>
    </r>
  </si>
  <si>
    <r>
      <t xml:space="preserve">ENZSYN-GCV123LPD1 </t>
    </r>
    <r>
      <rPr>
        <sz val="12"/>
        <color rgb="FF0000FF"/>
        <rFont val="Menlo"/>
        <family val="2"/>
      </rPr>
      <t>2.606611981857125E-07</t>
    </r>
  </si>
  <si>
    <r>
      <t xml:space="preserve">ENZSYN-rt2654 </t>
    </r>
    <r>
      <rPr>
        <sz val="12"/>
        <color rgb="FF0000FF"/>
        <rFont val="Menlo"/>
        <family val="2"/>
      </rPr>
      <t>9.188256614000439E-08</t>
    </r>
  </si>
  <si>
    <r>
      <t xml:space="preserve">ENZSYN-rt0066 </t>
    </r>
    <r>
      <rPr>
        <sz val="12"/>
        <color rgb="FF0000FF"/>
        <rFont val="Menlo"/>
        <family val="2"/>
      </rPr>
      <t>1.484103050647653E-08</t>
    </r>
  </si>
  <si>
    <r>
      <t xml:space="preserve">ENZSYN-rt7136 </t>
    </r>
    <r>
      <rPr>
        <sz val="12"/>
        <color rgb="FF0000FF"/>
        <rFont val="Menlo"/>
        <family val="2"/>
      </rPr>
      <t>3.981613499938958E-07</t>
    </r>
  </si>
  <si>
    <r>
      <t xml:space="preserve">ENZSYN-rt7388 </t>
    </r>
    <r>
      <rPr>
        <sz val="12"/>
        <color rgb="FF0000FF"/>
        <rFont val="Menlo"/>
        <family val="2"/>
      </rPr>
      <t>4.332761066578960E-07</t>
    </r>
  </si>
  <si>
    <r>
      <t xml:space="preserve">ENZSYN-GPIA1CPLX1 </t>
    </r>
    <r>
      <rPr>
        <sz val="12"/>
        <color rgb="FF0000FF"/>
        <rFont val="Menlo"/>
        <family val="2"/>
      </rPr>
      <t>0.000000000000000E+00</t>
    </r>
  </si>
  <si>
    <r>
      <t xml:space="preserve">ENZSYN-rt5724 </t>
    </r>
    <r>
      <rPr>
        <sz val="12"/>
        <color rgb="FF0000FF"/>
        <rFont val="Menlo"/>
        <family val="2"/>
      </rPr>
      <t>0.000000000000000E+00</t>
    </r>
  </si>
  <si>
    <r>
      <t xml:space="preserve">ENZSYN-rt1519 </t>
    </r>
    <r>
      <rPr>
        <sz val="12"/>
        <color rgb="FF0000FF"/>
        <rFont val="Menlo"/>
        <family val="2"/>
      </rPr>
      <t>5.281515031157068E-08</t>
    </r>
  </si>
  <si>
    <r>
      <t xml:space="preserve">ENZSYN-rt4069 </t>
    </r>
    <r>
      <rPr>
        <sz val="12"/>
        <color rgb="FF0000FF"/>
        <rFont val="Menlo"/>
        <family val="2"/>
      </rPr>
      <t>5.842614807869486E-09</t>
    </r>
  </si>
  <si>
    <r>
      <t xml:space="preserve">ENZSYN-rt4183 </t>
    </r>
    <r>
      <rPr>
        <sz val="12"/>
        <color rgb="FF0000FF"/>
        <rFont val="Menlo"/>
        <family val="2"/>
      </rPr>
      <t>5.490973039237842E-08</t>
    </r>
  </si>
  <si>
    <r>
      <t xml:space="preserve">ENZSYN-rt7648 </t>
    </r>
    <r>
      <rPr>
        <sz val="12"/>
        <color rgb="FF0000FF"/>
        <rFont val="Menlo"/>
        <family val="2"/>
      </rPr>
      <t>2.179600932114769E-07</t>
    </r>
  </si>
  <si>
    <r>
      <t xml:space="preserve">ENZSYN-rt6488_m </t>
    </r>
    <r>
      <rPr>
        <sz val="12"/>
        <color rgb="FF0000FF"/>
        <rFont val="Menlo"/>
        <family val="2"/>
      </rPr>
      <t>9.467004126158577E-07</t>
    </r>
  </si>
  <si>
    <r>
      <t xml:space="preserve">ENZSYN-rt2735 </t>
    </r>
    <r>
      <rPr>
        <sz val="12"/>
        <color rgb="FF0000FF"/>
        <rFont val="Menlo"/>
        <family val="2"/>
      </rPr>
      <t>0.000000000000000E+00</t>
    </r>
  </si>
  <si>
    <r>
      <t xml:space="preserve">ENZSYN-rt3614 </t>
    </r>
    <r>
      <rPr>
        <sz val="12"/>
        <color rgb="FF0000FF"/>
        <rFont val="Menlo"/>
        <family val="2"/>
      </rPr>
      <t>4.666745162253117E-07</t>
    </r>
  </si>
  <si>
    <r>
      <t xml:space="preserve">ENZSYN-rt2060 </t>
    </r>
    <r>
      <rPr>
        <sz val="12"/>
        <color rgb="FF0000FF"/>
        <rFont val="Menlo"/>
        <family val="2"/>
      </rPr>
      <t>7.641570272895732E-07</t>
    </r>
  </si>
  <si>
    <r>
      <t xml:space="preserve">ENZSYN-rt3278 </t>
    </r>
    <r>
      <rPr>
        <sz val="12"/>
        <color rgb="FF0000FF"/>
        <rFont val="Menlo"/>
        <family val="2"/>
      </rPr>
      <t>1.347260170418451E-07</t>
    </r>
  </si>
  <si>
    <r>
      <t xml:space="preserve">ENZSYN-rt1838 </t>
    </r>
    <r>
      <rPr>
        <sz val="12"/>
        <color rgb="FF0000FF"/>
        <rFont val="Menlo"/>
        <family val="2"/>
      </rPr>
      <t>2.506062389058457E-08</t>
    </r>
  </si>
  <si>
    <r>
      <t xml:space="preserve">ENZSYN-rt0207_c </t>
    </r>
    <r>
      <rPr>
        <sz val="12"/>
        <color rgb="FF0000FF"/>
        <rFont val="Menlo"/>
        <family val="2"/>
      </rPr>
      <t>1.244706960564047E-07</t>
    </r>
  </si>
  <si>
    <r>
      <t xml:space="preserve">ENZSYN-rt1206 </t>
    </r>
    <r>
      <rPr>
        <sz val="12"/>
        <color rgb="FF0000FF"/>
        <rFont val="Menlo"/>
        <family val="2"/>
      </rPr>
      <t>3.215509987621217E-08</t>
    </r>
  </si>
  <si>
    <r>
      <t xml:space="preserve">ENZSYN-rt3754_c </t>
    </r>
    <r>
      <rPr>
        <sz val="12"/>
        <color rgb="FF0000FF"/>
        <rFont val="Menlo"/>
        <family val="2"/>
      </rPr>
      <t>8.634904674420088E-07</t>
    </r>
  </si>
  <si>
    <r>
      <t xml:space="preserve">ENZSYN-COX15ARH1YAH1 </t>
    </r>
    <r>
      <rPr>
        <sz val="12"/>
        <color rgb="FF0000FF"/>
        <rFont val="Menlo"/>
        <family val="2"/>
      </rPr>
      <t>3.545558854700407E-08</t>
    </r>
  </si>
  <si>
    <r>
      <t xml:space="preserve">ENZSYN-rt5064 </t>
    </r>
    <r>
      <rPr>
        <sz val="12"/>
        <color rgb="FF0000FF"/>
        <rFont val="Menlo"/>
        <family val="2"/>
      </rPr>
      <t>1.732679199194108E-07</t>
    </r>
  </si>
  <si>
    <r>
      <t xml:space="preserve">ENZSYN-rt3712 </t>
    </r>
    <r>
      <rPr>
        <sz val="12"/>
        <color rgb="FF0000FF"/>
        <rFont val="Menlo"/>
        <family val="2"/>
      </rPr>
      <t>1.007362284400062E-07</t>
    </r>
  </si>
  <si>
    <r>
      <t xml:space="preserve">ENZSYN-rt4145 </t>
    </r>
    <r>
      <rPr>
        <sz val="12"/>
        <color rgb="FF0000FF"/>
        <rFont val="Menlo"/>
        <family val="2"/>
      </rPr>
      <t>6.989480190602741E-08</t>
    </r>
  </si>
  <si>
    <r>
      <t xml:space="preserve">ENZSYN-rt0283 </t>
    </r>
    <r>
      <rPr>
        <sz val="12"/>
        <color rgb="FF0000FF"/>
        <rFont val="Menlo"/>
        <family val="2"/>
      </rPr>
      <t>9.862854604539086E-08</t>
    </r>
  </si>
  <si>
    <r>
      <t xml:space="preserve">ENZSYN-rt4862 </t>
    </r>
    <r>
      <rPr>
        <sz val="12"/>
        <color rgb="FF0000FF"/>
        <rFont val="Menlo"/>
        <family val="2"/>
      </rPr>
      <t>2.518782591406293E-07</t>
    </r>
  </si>
  <si>
    <r>
      <t xml:space="preserve">ENZSYN-IDH12 </t>
    </r>
    <r>
      <rPr>
        <sz val="12"/>
        <color rgb="FF0000FF"/>
        <rFont val="Menlo"/>
        <family val="2"/>
      </rPr>
      <t>3.252137463776185E-07</t>
    </r>
  </si>
  <si>
    <r>
      <t xml:space="preserve">ENZSYN-rt2761 </t>
    </r>
    <r>
      <rPr>
        <sz val="12"/>
        <color rgb="FF0000FF"/>
        <rFont val="Menlo"/>
        <family val="2"/>
      </rPr>
      <t>2.421782041370079E-06</t>
    </r>
  </si>
  <si>
    <r>
      <t xml:space="preserve">ENZSYN-rt0716 </t>
    </r>
    <r>
      <rPr>
        <sz val="12"/>
        <color rgb="FF0000FF"/>
        <rFont val="Menlo"/>
        <family val="2"/>
      </rPr>
      <t>2.484336096746833E-07</t>
    </r>
  </si>
  <si>
    <r>
      <t xml:space="preserve">ENZSYN-rt0339 </t>
    </r>
    <r>
      <rPr>
        <sz val="12"/>
        <color rgb="FF0000FF"/>
        <rFont val="Menlo"/>
        <family val="2"/>
      </rPr>
      <t>9.709005074157733E-08</t>
    </r>
  </si>
  <si>
    <r>
      <t xml:space="preserve">ENZSYN-rt8196 </t>
    </r>
    <r>
      <rPr>
        <sz val="12"/>
        <color rgb="FF0000FF"/>
        <rFont val="Menlo"/>
        <family val="2"/>
      </rPr>
      <t>7.797054860869793E-08</t>
    </r>
  </si>
  <si>
    <r>
      <t xml:space="preserve">ENZSYN-rt5646 </t>
    </r>
    <r>
      <rPr>
        <sz val="12"/>
        <color rgb="FF0000FF"/>
        <rFont val="Menlo"/>
        <family val="2"/>
      </rPr>
      <t>4.002983046982990E-10</t>
    </r>
  </si>
  <si>
    <r>
      <t xml:space="preserve">ENZSYN-rt6485 </t>
    </r>
    <r>
      <rPr>
        <sz val="12"/>
        <color rgb="FF0000FF"/>
        <rFont val="Menlo"/>
        <family val="2"/>
      </rPr>
      <t>0.000000000000000E+00</t>
    </r>
  </si>
  <si>
    <r>
      <t xml:space="preserve">ENZSYN-rt5078 </t>
    </r>
    <r>
      <rPr>
        <sz val="12"/>
        <color rgb="FF0000FF"/>
        <rFont val="Menlo"/>
        <family val="2"/>
      </rPr>
      <t>2.760924495710146E-07</t>
    </r>
  </si>
  <si>
    <r>
      <t xml:space="preserve">ENZSYN-rt0027 </t>
    </r>
    <r>
      <rPr>
        <sz val="12"/>
        <color rgb="FF0000FF"/>
        <rFont val="Menlo"/>
        <family val="2"/>
      </rPr>
      <t>9.649997665210734E-08</t>
    </r>
  </si>
  <si>
    <r>
      <t xml:space="preserve">ENZSYN-rt4559 </t>
    </r>
    <r>
      <rPr>
        <sz val="12"/>
        <color rgb="FF0000FF"/>
        <rFont val="Menlo"/>
        <family val="2"/>
      </rPr>
      <t>8.121317269512636E-09</t>
    </r>
  </si>
  <si>
    <r>
      <t xml:space="preserve">ENZSYN-rt7835 </t>
    </r>
    <r>
      <rPr>
        <sz val="12"/>
        <color rgb="FF0000FF"/>
        <rFont val="Menlo"/>
        <family val="2"/>
      </rPr>
      <t>1.628288982878476E-07</t>
    </r>
  </si>
  <si>
    <r>
      <t xml:space="preserve">ENZSYN-rt5526 </t>
    </r>
    <r>
      <rPr>
        <sz val="12"/>
        <color rgb="FF0000FF"/>
        <rFont val="Menlo"/>
        <family val="2"/>
      </rPr>
      <t>4.942935455571927E-07</t>
    </r>
  </si>
  <si>
    <r>
      <t xml:space="preserve">ENZSYN-rt6546 </t>
    </r>
    <r>
      <rPr>
        <sz val="12"/>
        <color rgb="FF0000FF"/>
        <rFont val="Menlo"/>
        <family val="2"/>
      </rPr>
      <t>4.023257866198634E-07</t>
    </r>
  </si>
  <si>
    <r>
      <t xml:space="preserve">ENZSYN-rt7120 </t>
    </r>
    <r>
      <rPr>
        <sz val="12"/>
        <color rgb="FF0000FF"/>
        <rFont val="Menlo"/>
        <family val="2"/>
      </rPr>
      <t>1.418694461865407E-06</t>
    </r>
  </si>
  <si>
    <r>
      <t xml:space="preserve">ENZSYN-LSC12 </t>
    </r>
    <r>
      <rPr>
        <sz val="12"/>
        <color rgb="FF0000FF"/>
        <rFont val="Menlo"/>
        <family val="2"/>
      </rPr>
      <t>1.438403668831297E-06</t>
    </r>
  </si>
  <si>
    <r>
      <t xml:space="preserve">ENZSYN-rt0808 </t>
    </r>
    <r>
      <rPr>
        <sz val="12"/>
        <color rgb="FF0000FF"/>
        <rFont val="Menlo"/>
        <family val="2"/>
      </rPr>
      <t>2.216336464654251E-06</t>
    </r>
  </si>
  <si>
    <r>
      <t xml:space="preserve">ENZSYN-rt1776 </t>
    </r>
    <r>
      <rPr>
        <sz val="12"/>
        <color rgb="FF0000FF"/>
        <rFont val="Menlo"/>
        <family val="2"/>
      </rPr>
      <t>3.883227686821912E-07</t>
    </r>
  </si>
  <si>
    <r>
      <t xml:space="preserve">ENZSYN-ERG11NCP1 </t>
    </r>
    <r>
      <rPr>
        <sz val="12"/>
        <color rgb="FF0000FF"/>
        <rFont val="Menlo"/>
        <family val="2"/>
      </rPr>
      <t>2.329339695096036E-07</t>
    </r>
  </si>
  <si>
    <r>
      <t xml:space="preserve">ENZSYN-rt0872 </t>
    </r>
    <r>
      <rPr>
        <sz val="12"/>
        <color rgb="FF0000FF"/>
        <rFont val="Menlo"/>
        <family val="2"/>
      </rPr>
      <t>8.461464176108823E-08</t>
    </r>
  </si>
  <si>
    <r>
      <t xml:space="preserve">ENZSYN-rt3577 </t>
    </r>
    <r>
      <rPr>
        <sz val="12"/>
        <color rgb="FF0000FF"/>
        <rFont val="Menlo"/>
        <family val="2"/>
      </rPr>
      <t>3.503448490738970E-07</t>
    </r>
  </si>
  <si>
    <r>
      <t xml:space="preserve">ENZSYN-rt1360 </t>
    </r>
    <r>
      <rPr>
        <sz val="12"/>
        <color rgb="FF0000FF"/>
        <rFont val="Menlo"/>
        <family val="2"/>
      </rPr>
      <t>2.006140312753497E-07</t>
    </r>
  </si>
  <si>
    <r>
      <t xml:space="preserve">ENZSYN-rt6588 </t>
    </r>
    <r>
      <rPr>
        <sz val="12"/>
        <color rgb="FF0000FF"/>
        <rFont val="Menlo"/>
        <family val="2"/>
      </rPr>
      <t>8.908766237463135E-07</t>
    </r>
  </si>
  <si>
    <r>
      <t xml:space="preserve">ENZSYN-rt0239 </t>
    </r>
    <r>
      <rPr>
        <sz val="12"/>
        <color rgb="FF0000FF"/>
        <rFont val="Menlo"/>
        <family val="2"/>
      </rPr>
      <t>4.406468229009533E-07</t>
    </r>
  </si>
  <si>
    <r>
      <t xml:space="preserve">ENZSYN-rt2246 </t>
    </r>
    <r>
      <rPr>
        <sz val="12"/>
        <color rgb="FF0000FF"/>
        <rFont val="Menlo"/>
        <family val="2"/>
      </rPr>
      <t>1.578691654329770E-06</t>
    </r>
  </si>
  <si>
    <r>
      <t xml:space="preserve">ENZSYN-rt2810 </t>
    </r>
    <r>
      <rPr>
        <sz val="12"/>
        <color rgb="FF0000FF"/>
        <rFont val="Menlo"/>
        <family val="2"/>
      </rPr>
      <t>2.818720089396877E-06</t>
    </r>
  </si>
  <si>
    <r>
      <t xml:space="preserve">ENZSYN-rt7461 </t>
    </r>
    <r>
      <rPr>
        <sz val="12"/>
        <color rgb="FF0000FF"/>
        <rFont val="Menlo"/>
        <family val="2"/>
      </rPr>
      <t>1.224039275927172E-07</t>
    </r>
  </si>
  <si>
    <r>
      <t xml:space="preserve">ENZSYN-rt5549 </t>
    </r>
    <r>
      <rPr>
        <sz val="12"/>
        <color rgb="FF0000FF"/>
        <rFont val="Menlo"/>
        <family val="2"/>
      </rPr>
      <t>1.755108384841240E-08</t>
    </r>
  </si>
  <si>
    <r>
      <t xml:space="preserve">ENZSYN-rt5403 </t>
    </r>
    <r>
      <rPr>
        <sz val="12"/>
        <color rgb="FF0000FF"/>
        <rFont val="Menlo"/>
        <family val="2"/>
      </rPr>
      <t>2.304503422804982E-06</t>
    </r>
  </si>
  <si>
    <r>
      <t xml:space="preserve">ENZSYN-rt1457 </t>
    </r>
    <r>
      <rPr>
        <sz val="12"/>
        <color rgb="FF0000FF"/>
        <rFont val="Menlo"/>
        <family val="2"/>
      </rPr>
      <t>2.582614655037296E-06</t>
    </r>
  </si>
  <si>
    <r>
      <t xml:space="preserve">ENZSYN-rt4772 </t>
    </r>
    <r>
      <rPr>
        <sz val="12"/>
        <color rgb="FF0000FF"/>
        <rFont val="Menlo"/>
        <family val="2"/>
      </rPr>
      <t>1.531308067283385E-07</t>
    </r>
  </si>
  <si>
    <r>
      <t xml:space="preserve">ENZSYN-rt0390 </t>
    </r>
    <r>
      <rPr>
        <sz val="12"/>
        <color rgb="FF0000FF"/>
        <rFont val="Menlo"/>
        <family val="2"/>
      </rPr>
      <t>6.610669347076947E-07</t>
    </r>
  </si>
  <si>
    <r>
      <t xml:space="preserve">ENZSYN-rt0004 </t>
    </r>
    <r>
      <rPr>
        <sz val="12"/>
        <color rgb="FF0000FF"/>
        <rFont val="Menlo"/>
        <family val="2"/>
      </rPr>
      <t>2.683531548731820E-07</t>
    </r>
  </si>
  <si>
    <r>
      <t xml:space="preserve">ENZSYN-MET1213 </t>
    </r>
    <r>
      <rPr>
        <sz val="12"/>
        <color rgb="FF0000FF"/>
        <rFont val="Menlo"/>
        <family val="2"/>
      </rPr>
      <t>2.037286218666316E-07</t>
    </r>
  </si>
  <si>
    <r>
      <t xml:space="preserve">ENZSYN-rt5017 </t>
    </r>
    <r>
      <rPr>
        <sz val="12"/>
        <color rgb="FF0000FF"/>
        <rFont val="Menlo"/>
        <family val="2"/>
      </rPr>
      <t>1.110831531017884E-07</t>
    </r>
  </si>
  <si>
    <r>
      <t xml:space="preserve">ENZSYN-rt3853 </t>
    </r>
    <r>
      <rPr>
        <sz val="12"/>
        <color rgb="FF0000FF"/>
        <rFont val="Menlo"/>
        <family val="2"/>
      </rPr>
      <t>3.485644877884462E-07</t>
    </r>
  </si>
  <si>
    <r>
      <t xml:space="preserve">ENZSYN-NADHCPLX1 </t>
    </r>
    <r>
      <rPr>
        <sz val="12"/>
        <color rgb="FF0000FF"/>
        <rFont val="Menlo"/>
        <family val="2"/>
      </rPr>
      <t>1.934543863701620E-07</t>
    </r>
  </si>
  <si>
    <r>
      <t xml:space="preserve">ENZSYN-rt1814_c </t>
    </r>
    <r>
      <rPr>
        <sz val="12"/>
        <color rgb="FF0000FF"/>
        <rFont val="Menlo"/>
        <family val="2"/>
      </rPr>
      <t>1.916165186832399E-08</t>
    </r>
  </si>
  <si>
    <r>
      <t xml:space="preserve">ENZSYN-rt0915_c </t>
    </r>
    <r>
      <rPr>
        <sz val="12"/>
        <color rgb="FF0000FF"/>
        <rFont val="Menlo"/>
        <family val="2"/>
      </rPr>
      <t>4.541512291335178E-08</t>
    </r>
  </si>
  <si>
    <r>
      <t xml:space="preserve">ENZSYN-rt1924_c </t>
    </r>
    <r>
      <rPr>
        <sz val="12"/>
        <color rgb="FF0000FF"/>
        <rFont val="Menlo"/>
        <family val="2"/>
      </rPr>
      <t>7.696274460177336E-08</t>
    </r>
  </si>
  <si>
    <r>
      <t xml:space="preserve">ENZSYN-rt7311 </t>
    </r>
    <r>
      <rPr>
        <sz val="12"/>
        <color rgb="FF0000FF"/>
        <rFont val="Menlo"/>
        <family val="2"/>
      </rPr>
      <t>3.719806124961712E-06</t>
    </r>
  </si>
  <si>
    <r>
      <t xml:space="preserve">ENZSYN-rt2834 </t>
    </r>
    <r>
      <rPr>
        <sz val="12"/>
        <color rgb="FF0000FF"/>
        <rFont val="Menlo"/>
        <family val="2"/>
      </rPr>
      <t>5.214888862323311E-09</t>
    </r>
  </si>
  <si>
    <r>
      <t xml:space="preserve">ENZSYN-rt1727 </t>
    </r>
    <r>
      <rPr>
        <sz val="12"/>
        <color rgb="FF0000FF"/>
        <rFont val="Menlo"/>
        <family val="2"/>
      </rPr>
      <t>5.452323386195173E-08</t>
    </r>
  </si>
  <si>
    <r>
      <t xml:space="preserve">ENZSYN-rt1577 </t>
    </r>
    <r>
      <rPr>
        <sz val="12"/>
        <color rgb="FF0000FF"/>
        <rFont val="Menlo"/>
        <family val="2"/>
      </rPr>
      <t>1.729279912640932E-09</t>
    </r>
  </si>
  <si>
    <r>
      <t xml:space="preserve">ENZSYN-rt4558 </t>
    </r>
    <r>
      <rPr>
        <sz val="12"/>
        <color rgb="FF0000FF"/>
        <rFont val="Menlo"/>
        <family val="2"/>
      </rPr>
      <t>1.908253088332381E-10</t>
    </r>
  </si>
  <si>
    <r>
      <t xml:space="preserve">ENZSYN-rt4934 </t>
    </r>
    <r>
      <rPr>
        <sz val="12"/>
        <color rgb="FF0000FF"/>
        <rFont val="Menlo"/>
        <family val="2"/>
      </rPr>
      <t>2.925549766383503E-07</t>
    </r>
  </si>
  <si>
    <r>
      <t xml:space="preserve">ENZSYN-rt1384 </t>
    </r>
    <r>
      <rPr>
        <sz val="12"/>
        <color rgb="FF0000FF"/>
        <rFont val="Menlo"/>
        <family val="2"/>
      </rPr>
      <t>1.461964531469193E-09</t>
    </r>
  </si>
  <si>
    <r>
      <t xml:space="preserve">ENZSYN-rt3750 </t>
    </r>
    <r>
      <rPr>
        <sz val="12"/>
        <color rgb="FF0000FF"/>
        <rFont val="Menlo"/>
        <family val="2"/>
      </rPr>
      <t>2.913277035953026E-07</t>
    </r>
  </si>
  <si>
    <r>
      <t xml:space="preserve">ENZSYN-rt7840 </t>
    </r>
    <r>
      <rPr>
        <sz val="12"/>
        <color rgb="FF0000FF"/>
        <rFont val="Menlo"/>
        <family val="2"/>
      </rPr>
      <t>4.526919334352738E-07</t>
    </r>
  </si>
  <si>
    <r>
      <t xml:space="preserve">ENZSYN-rt4951 </t>
    </r>
    <r>
      <rPr>
        <sz val="12"/>
        <color rgb="FF0000FF"/>
        <rFont val="Menlo"/>
        <family val="2"/>
      </rPr>
      <t>9.512986124928735E-09</t>
    </r>
  </si>
  <si>
    <r>
      <t xml:space="preserve">ENZSYN-rt2348 </t>
    </r>
    <r>
      <rPr>
        <sz val="12"/>
        <color rgb="FF0000FF"/>
        <rFont val="Menlo"/>
        <family val="2"/>
      </rPr>
      <t>4.939033952396180E-07</t>
    </r>
  </si>
  <si>
    <r>
      <t xml:space="preserve">ENZSYN-rt6753 </t>
    </r>
    <r>
      <rPr>
        <sz val="12"/>
        <color rgb="FF0000FF"/>
        <rFont val="Menlo"/>
        <family val="2"/>
      </rPr>
      <t>7.847145565261028E-08</t>
    </r>
  </si>
  <si>
    <r>
      <t xml:space="preserve">ENZSYN-MET16TRX2 </t>
    </r>
    <r>
      <rPr>
        <sz val="12"/>
        <color rgb="FF0000FF"/>
        <rFont val="Menlo"/>
        <family val="2"/>
      </rPr>
      <t>9.712126037727350E-09</t>
    </r>
  </si>
  <si>
    <r>
      <t xml:space="preserve">ENZSYN-rt8262 </t>
    </r>
    <r>
      <rPr>
        <sz val="12"/>
        <color rgb="FF0000FF"/>
        <rFont val="Menlo"/>
        <family val="2"/>
      </rPr>
      <t>1.208184355959646E-06</t>
    </r>
  </si>
  <si>
    <r>
      <t xml:space="preserve">ENZSYN-PDHCPLX </t>
    </r>
    <r>
      <rPr>
        <sz val="12"/>
        <color rgb="FF0000FF"/>
        <rFont val="Menlo"/>
        <family val="2"/>
      </rPr>
      <t>4.797722410709226E-07</t>
    </r>
  </si>
  <si>
    <r>
      <t xml:space="preserve">ENZSYN-rt4380 </t>
    </r>
    <r>
      <rPr>
        <sz val="12"/>
        <color rgb="FF0000FF"/>
        <rFont val="Menlo"/>
        <family val="2"/>
      </rPr>
      <t>2.125367219252925E-07</t>
    </r>
  </si>
  <si>
    <r>
      <t xml:space="preserve">ENZSYN-rt2279 </t>
    </r>
    <r>
      <rPr>
        <sz val="12"/>
        <color rgb="FF0000FF"/>
        <rFont val="Menlo"/>
        <family val="2"/>
      </rPr>
      <t>5.015119313938344E-08</t>
    </r>
  </si>
  <si>
    <r>
      <t xml:space="preserve">ENZSYN-rt0495 </t>
    </r>
    <r>
      <rPr>
        <sz val="12"/>
        <color rgb="FF0000FF"/>
        <rFont val="Menlo"/>
        <family val="2"/>
      </rPr>
      <t>2.833058382655509E-04</t>
    </r>
  </si>
  <si>
    <r>
      <t xml:space="preserve">ENZSYN-rt0717 </t>
    </r>
    <r>
      <rPr>
        <sz val="12"/>
        <color rgb="FF0000FF"/>
        <rFont val="Menlo"/>
        <family val="2"/>
      </rPr>
      <t>3.799185161051457E-07</t>
    </r>
  </si>
  <si>
    <r>
      <t xml:space="preserve">ENZSYN-rt3683 </t>
    </r>
    <r>
      <rPr>
        <sz val="12"/>
        <color rgb="FF0000FF"/>
        <rFont val="Menlo"/>
        <family val="2"/>
      </rPr>
      <t>5.608479014401257E-08</t>
    </r>
  </si>
  <si>
    <r>
      <t xml:space="preserve">ENZSYN-rt1221 </t>
    </r>
    <r>
      <rPr>
        <sz val="12"/>
        <color rgb="FF0000FF"/>
        <rFont val="Menlo"/>
        <family val="2"/>
      </rPr>
      <t>2.028638488125918E-06</t>
    </r>
  </si>
  <si>
    <r>
      <t xml:space="preserve">ENZSYN-rt7353 </t>
    </r>
    <r>
      <rPr>
        <sz val="12"/>
        <color rgb="FF0000FF"/>
        <rFont val="Menlo"/>
        <family val="2"/>
      </rPr>
      <t>2.032268508430587E-06</t>
    </r>
  </si>
  <si>
    <r>
      <t xml:space="preserve">ENZSYN-rt7057 </t>
    </r>
    <r>
      <rPr>
        <sz val="12"/>
        <color rgb="FF0000FF"/>
        <rFont val="Menlo"/>
        <family val="2"/>
      </rPr>
      <t>3.940034389647988E-08</t>
    </r>
  </si>
  <si>
    <r>
      <t xml:space="preserve">ENZSYN-rt1591 </t>
    </r>
    <r>
      <rPr>
        <sz val="12"/>
        <color rgb="FF0000FF"/>
        <rFont val="Menlo"/>
        <family val="2"/>
      </rPr>
      <t>2.123297724410744E-06</t>
    </r>
  </si>
  <si>
    <r>
      <t xml:space="preserve">ENZSYN-rt7697 </t>
    </r>
    <r>
      <rPr>
        <sz val="12"/>
        <color rgb="FF0000FF"/>
        <rFont val="Menlo"/>
        <family val="2"/>
      </rPr>
      <t>1.278051045271010E-08</t>
    </r>
  </si>
  <si>
    <r>
      <t xml:space="preserve">ENZSYN-FRS12 </t>
    </r>
    <r>
      <rPr>
        <sz val="12"/>
        <color rgb="FF0000FF"/>
        <rFont val="Menlo"/>
        <family val="2"/>
      </rPr>
      <t>1.725325549708853E-07</t>
    </r>
  </si>
  <si>
    <r>
      <t xml:space="preserve">ENZSYN-rt1948 </t>
    </r>
    <r>
      <rPr>
        <sz val="12"/>
        <color rgb="FF0000FF"/>
        <rFont val="Menlo"/>
        <family val="2"/>
      </rPr>
      <t>1.084412764647004E-07</t>
    </r>
  </si>
  <si>
    <r>
      <t xml:space="preserve">ENZSYN-rt0521 </t>
    </r>
    <r>
      <rPr>
        <sz val="12"/>
        <color rgb="FF0000FF"/>
        <rFont val="Menlo"/>
        <family val="2"/>
      </rPr>
      <t>3.561172402964652E-06</t>
    </r>
  </si>
  <si>
    <r>
      <t xml:space="preserve">ENZSYN-rt0873 </t>
    </r>
    <r>
      <rPr>
        <sz val="12"/>
        <color rgb="FF0000FF"/>
        <rFont val="Menlo"/>
        <family val="2"/>
      </rPr>
      <t>6.117608812903131E-07</t>
    </r>
  </si>
  <si>
    <r>
      <t xml:space="preserve">ENZSYN-rt0334 </t>
    </r>
    <r>
      <rPr>
        <sz val="12"/>
        <color rgb="FF0000FF"/>
        <rFont val="Menlo"/>
        <family val="2"/>
      </rPr>
      <t>1.822339869987215E-07</t>
    </r>
  </si>
  <si>
    <r>
      <t xml:space="preserve">ENZSYN-rt5817 </t>
    </r>
    <r>
      <rPr>
        <sz val="12"/>
        <color rgb="FF0000FF"/>
        <rFont val="Menlo"/>
        <family val="2"/>
      </rPr>
      <t>5.531369747911075E-08</t>
    </r>
  </si>
  <si>
    <r>
      <t xml:space="preserve">ENZSYN-rt7511 </t>
    </r>
    <r>
      <rPr>
        <sz val="12"/>
        <color rgb="FF0000FF"/>
        <rFont val="Menlo"/>
        <family val="2"/>
      </rPr>
      <t>2.566498283278740E-06</t>
    </r>
  </si>
  <si>
    <r>
      <t xml:space="preserve">ENZSYN-rt6350 </t>
    </r>
    <r>
      <rPr>
        <sz val="12"/>
        <color rgb="FF0000FF"/>
        <rFont val="Menlo"/>
        <family val="2"/>
      </rPr>
      <t>6.973908650036179E-09</t>
    </r>
  </si>
  <si>
    <r>
      <t xml:space="preserve">ENZSYN-rt5026 </t>
    </r>
    <r>
      <rPr>
        <sz val="12"/>
        <color rgb="FF0000FF"/>
        <rFont val="Menlo"/>
        <family val="2"/>
      </rPr>
      <t>4.009359322227354E-08</t>
    </r>
  </si>
  <si>
    <r>
      <t xml:space="preserve">ENZSYN-rt0510 </t>
    </r>
    <r>
      <rPr>
        <sz val="12"/>
        <color rgb="FF0000FF"/>
        <rFont val="Menlo"/>
        <family val="2"/>
      </rPr>
      <t>1.233683814511615E-07</t>
    </r>
  </si>
  <si>
    <r>
      <t xml:space="preserve">ENZSYN-rt7857 </t>
    </r>
    <r>
      <rPr>
        <sz val="12"/>
        <color rgb="FF0000FF"/>
        <rFont val="Menlo"/>
        <family val="2"/>
      </rPr>
      <t>4.552775640001743E-08</t>
    </r>
  </si>
  <si>
    <r>
      <t xml:space="preserve">ENZSYN-rt3499 </t>
    </r>
    <r>
      <rPr>
        <sz val="12"/>
        <color rgb="FF0000FF"/>
        <rFont val="Menlo"/>
        <family val="2"/>
      </rPr>
      <t>1.073749294675765E-08</t>
    </r>
  </si>
  <si>
    <r>
      <t xml:space="preserve">ENZSYN-rt5891 </t>
    </r>
    <r>
      <rPr>
        <sz val="12"/>
        <color rgb="FF0000FF"/>
        <rFont val="Menlo"/>
        <family val="2"/>
      </rPr>
      <t>5.724614991467101E-07</t>
    </r>
  </si>
  <si>
    <r>
      <t xml:space="preserve">ENZSYN-rt0852 </t>
    </r>
    <r>
      <rPr>
        <sz val="12"/>
        <color rgb="FF0000FF"/>
        <rFont val="Menlo"/>
        <family val="2"/>
      </rPr>
      <t>6.196757056451333E-07</t>
    </r>
  </si>
  <si>
    <r>
      <t xml:space="preserve">ENZSYN-rt6665 </t>
    </r>
    <r>
      <rPr>
        <sz val="12"/>
        <color rgb="FF0000FF"/>
        <rFont val="Menlo"/>
        <family val="2"/>
      </rPr>
      <t>2.623462747541883E-07</t>
    </r>
  </si>
  <si>
    <r>
      <t xml:space="preserve">ENZSYN-rt3242_c </t>
    </r>
    <r>
      <rPr>
        <sz val="12"/>
        <color rgb="FF0000FF"/>
        <rFont val="Menlo"/>
        <family val="2"/>
      </rPr>
      <t>1.435750280398009E-07</t>
    </r>
  </si>
  <si>
    <r>
      <t xml:space="preserve">ENZSYN-rt3118 </t>
    </r>
    <r>
      <rPr>
        <sz val="12"/>
        <color rgb="FF0000FF"/>
        <rFont val="Menlo"/>
        <family val="2"/>
      </rPr>
      <t>8.763405771235476E-07</t>
    </r>
  </si>
  <si>
    <r>
      <t xml:space="preserve">ENZSYN-PRS23 </t>
    </r>
    <r>
      <rPr>
        <sz val="12"/>
        <color rgb="FF0000FF"/>
        <rFont val="Menlo"/>
        <family val="2"/>
      </rPr>
      <t>2.572826222319433E-07</t>
    </r>
  </si>
  <si>
    <r>
      <t xml:space="preserve">ENZSYN-rt2136 </t>
    </r>
    <r>
      <rPr>
        <sz val="12"/>
        <color rgb="FF0000FF"/>
        <rFont val="Menlo"/>
        <family val="2"/>
      </rPr>
      <t>1.257502603046469E-07</t>
    </r>
  </si>
  <si>
    <r>
      <t xml:space="preserve">ENZSYN-rt7036 </t>
    </r>
    <r>
      <rPr>
        <sz val="12"/>
        <color rgb="FF0000FF"/>
        <rFont val="Menlo"/>
        <family val="2"/>
      </rPr>
      <t>1.503991647300772E-07</t>
    </r>
  </si>
  <si>
    <r>
      <t xml:space="preserve">ENZSYN-rt3215 </t>
    </r>
    <r>
      <rPr>
        <sz val="12"/>
        <color rgb="FF0000FF"/>
        <rFont val="Menlo"/>
        <family val="2"/>
      </rPr>
      <t>2.153753744503570E-08</t>
    </r>
  </si>
  <si>
    <r>
      <t xml:space="preserve">ENZSYN-rt6481 </t>
    </r>
    <r>
      <rPr>
        <sz val="12"/>
        <color rgb="FF0000FF"/>
        <rFont val="Menlo"/>
        <family val="2"/>
      </rPr>
      <t>1.796295408254692E-08</t>
    </r>
  </si>
  <si>
    <r>
      <t xml:space="preserve">ENZSYN-SNZ1SNO1 </t>
    </r>
    <r>
      <rPr>
        <sz val="12"/>
        <color rgb="FF0000FF"/>
        <rFont val="Menlo"/>
        <family val="2"/>
      </rPr>
      <t>7.388103899469710E-10</t>
    </r>
  </si>
  <si>
    <r>
      <t xml:space="preserve">ENZSYN-rt4634 </t>
    </r>
    <r>
      <rPr>
        <sz val="12"/>
        <color rgb="FF0000FF"/>
        <rFont val="Menlo"/>
        <family val="2"/>
      </rPr>
      <t>3.031766982569677E-06</t>
    </r>
  </si>
  <si>
    <r>
      <t xml:space="preserve">ENZSYN-rt0930_c </t>
    </r>
    <r>
      <rPr>
        <sz val="12"/>
        <color rgb="FF0000FF"/>
        <rFont val="Menlo"/>
        <family val="2"/>
      </rPr>
      <t>3.799509611306423E-07</t>
    </r>
  </si>
  <si>
    <r>
      <t xml:space="preserve">ENZSYN-rt0910 </t>
    </r>
    <r>
      <rPr>
        <sz val="12"/>
        <color rgb="FF0000FF"/>
        <rFont val="Menlo"/>
        <family val="2"/>
      </rPr>
      <t>3.156122679945676E-07</t>
    </r>
  </si>
  <si>
    <r>
      <t xml:space="preserve">ENZSYN-rt4127 </t>
    </r>
    <r>
      <rPr>
        <sz val="12"/>
        <color rgb="FF0000FF"/>
        <rFont val="Menlo"/>
        <family val="2"/>
      </rPr>
      <t>3.763553679502496E-07</t>
    </r>
  </si>
  <si>
    <r>
      <t xml:space="preserve">ENZSYN-RNR124 </t>
    </r>
    <r>
      <rPr>
        <sz val="12"/>
        <color rgb="FF0000FF"/>
        <rFont val="Menlo"/>
        <family val="2"/>
      </rPr>
      <t>5.421858831315816E-08</t>
    </r>
  </si>
  <si>
    <r>
      <t xml:space="preserve">ENZSYN-rt3505 </t>
    </r>
    <r>
      <rPr>
        <sz val="12"/>
        <color rgb="FF0000FF"/>
        <rFont val="Menlo"/>
        <family val="2"/>
      </rPr>
      <t>6.702195472028655E-10</t>
    </r>
  </si>
  <si>
    <r>
      <t xml:space="preserve">ENZSYN-rt4920 </t>
    </r>
    <r>
      <rPr>
        <sz val="12"/>
        <color rgb="FF0000FF"/>
        <rFont val="Menlo"/>
        <family val="2"/>
      </rPr>
      <t>2.103433969725670E-07</t>
    </r>
  </si>
  <si>
    <r>
      <t xml:space="preserve">ENZSYN-rt8465 </t>
    </r>
    <r>
      <rPr>
        <sz val="12"/>
        <color rgb="FF0000FF"/>
        <rFont val="Menlo"/>
        <family val="2"/>
      </rPr>
      <t>7.674177160710339E-07</t>
    </r>
  </si>
  <si>
    <r>
      <t xml:space="preserve">ENZSYN-rt5719 </t>
    </r>
    <r>
      <rPr>
        <sz val="12"/>
        <color rgb="FF0000FF"/>
        <rFont val="Menlo"/>
        <family val="2"/>
      </rPr>
      <t>4.695477838033254E-07</t>
    </r>
  </si>
  <si>
    <r>
      <t xml:space="preserve">ENZSYN-rt5075 </t>
    </r>
    <r>
      <rPr>
        <sz val="12"/>
        <color rgb="FF0000FF"/>
        <rFont val="Menlo"/>
        <family val="2"/>
      </rPr>
      <t>7.960038738800131E-08</t>
    </r>
  </si>
  <si>
    <r>
      <t xml:space="preserve">ENZSYN-rt4692 </t>
    </r>
    <r>
      <rPr>
        <sz val="12"/>
        <color rgb="FF0000FF"/>
        <rFont val="Menlo"/>
        <family val="2"/>
      </rPr>
      <t>3.555067631000230E-07</t>
    </r>
  </si>
  <si>
    <r>
      <t xml:space="preserve">ENZSYN-rt10571935 </t>
    </r>
    <r>
      <rPr>
        <sz val="12"/>
        <color rgb="FF0000FF"/>
        <rFont val="Menlo"/>
        <family val="2"/>
      </rPr>
      <t>3.869785660785614E-08</t>
    </r>
  </si>
  <si>
    <r>
      <t xml:space="preserve">ENZSYN-rt7910 </t>
    </r>
    <r>
      <rPr>
        <sz val="12"/>
        <color rgb="FF0000FF"/>
        <rFont val="Menlo"/>
        <family val="2"/>
      </rPr>
      <t>9.109938699734152E-08</t>
    </r>
  </si>
  <si>
    <r>
      <t xml:space="preserve">ENZSYN-rt5857 </t>
    </r>
    <r>
      <rPr>
        <sz val="12"/>
        <color rgb="FF0000FF"/>
        <rFont val="Menlo"/>
        <family val="2"/>
      </rPr>
      <t>3.497048688935960E-08</t>
    </r>
  </si>
  <si>
    <r>
      <t xml:space="preserve">ENZSYN-rt5201 </t>
    </r>
    <r>
      <rPr>
        <sz val="12"/>
        <color rgb="FF0000FF"/>
        <rFont val="Menlo"/>
        <family val="2"/>
      </rPr>
      <t>1.688684282041271E-08</t>
    </r>
  </si>
  <si>
    <r>
      <t xml:space="preserve">ENZSYN-rt20063076 </t>
    </r>
    <r>
      <rPr>
        <sz val="12"/>
        <color rgb="FF0000FF"/>
        <rFont val="Menlo"/>
        <family val="2"/>
      </rPr>
      <t>1.093287516189387E-07</t>
    </r>
  </si>
  <si>
    <r>
      <t xml:space="preserve">ENZSYN-rt5361 </t>
    </r>
    <r>
      <rPr>
        <sz val="12"/>
        <color rgb="FF0000FF"/>
        <rFont val="Menlo"/>
        <family val="2"/>
      </rPr>
      <t>1.245067232418610E-08</t>
    </r>
  </si>
  <si>
    <r>
      <t xml:space="preserve">ENZSYN-rt8223 </t>
    </r>
    <r>
      <rPr>
        <sz val="12"/>
        <color rgb="FF0000FF"/>
        <rFont val="Menlo"/>
        <family val="2"/>
      </rPr>
      <t>2.284077819564245E-07</t>
    </r>
  </si>
  <si>
    <r>
      <t xml:space="preserve">ENZSYN-SDH1234 </t>
    </r>
    <r>
      <rPr>
        <sz val="12"/>
        <color rgb="FF0000FF"/>
        <rFont val="Menlo"/>
        <family val="2"/>
      </rPr>
      <t>2.162588002584852E-07</t>
    </r>
  </si>
  <si>
    <r>
      <t xml:space="preserve">ENZSYN-rt4237 </t>
    </r>
    <r>
      <rPr>
        <sz val="12"/>
        <color rgb="FF0000FF"/>
        <rFont val="Menlo"/>
        <family val="2"/>
      </rPr>
      <t>5.532540776364371E-08</t>
    </r>
  </si>
  <si>
    <r>
      <t xml:space="preserve">ENZSYN-rt1805 </t>
    </r>
    <r>
      <rPr>
        <sz val="12"/>
        <color rgb="FF0000FF"/>
        <rFont val="Menlo"/>
        <family val="2"/>
      </rPr>
      <t>6.028663792987194E-06</t>
    </r>
  </si>
  <si>
    <r>
      <t xml:space="preserve">ENZSYN-rt3541 </t>
    </r>
    <r>
      <rPr>
        <sz val="12"/>
        <color rgb="FF0000FF"/>
        <rFont val="Menlo"/>
        <family val="2"/>
      </rPr>
      <t>8.322494927567740E-08</t>
    </r>
  </si>
  <si>
    <r>
      <t xml:space="preserve">ENZSYN-rt7480 </t>
    </r>
    <r>
      <rPr>
        <sz val="12"/>
        <color rgb="FF0000FF"/>
        <rFont val="Menlo"/>
        <family val="2"/>
      </rPr>
      <t>3.105508427009192E-07</t>
    </r>
  </si>
  <si>
    <r>
      <t xml:space="preserve">ENZSYN-rt7263_c </t>
    </r>
    <r>
      <rPr>
        <sz val="12"/>
        <color rgb="FF0000FF"/>
        <rFont val="Menlo"/>
        <family val="2"/>
      </rPr>
      <t>8.590222233530405E-07</t>
    </r>
  </si>
  <si>
    <r>
      <t xml:space="preserve">ENZSYN-rt8116 </t>
    </r>
    <r>
      <rPr>
        <sz val="12"/>
        <color rgb="FF0000FF"/>
        <rFont val="Menlo"/>
        <family val="2"/>
      </rPr>
      <t>2.677731153448277E-09</t>
    </r>
  </si>
  <si>
    <r>
      <t xml:space="preserve">ENZSYN-rt2477 </t>
    </r>
    <r>
      <rPr>
        <sz val="12"/>
        <color rgb="FF0000FF"/>
        <rFont val="Menlo"/>
        <family val="2"/>
      </rPr>
      <t>2.718217119702853E-07</t>
    </r>
  </si>
  <si>
    <r>
      <t xml:space="preserve">ENZSYN-rt0932 </t>
    </r>
    <r>
      <rPr>
        <sz val="12"/>
        <color rgb="FF0000FF"/>
        <rFont val="Menlo"/>
        <family val="2"/>
      </rPr>
      <t>1.113623541909558E-06</t>
    </r>
  </si>
  <si>
    <r>
      <t xml:space="preserve">ENZSYN-rt1320 </t>
    </r>
    <r>
      <rPr>
        <sz val="12"/>
        <color rgb="FF0000FF"/>
        <rFont val="Menlo"/>
        <family val="2"/>
      </rPr>
      <t>3.685550839805563E-07</t>
    </r>
  </si>
  <si>
    <r>
      <t xml:space="preserve">ENZSYN-rt0894 </t>
    </r>
    <r>
      <rPr>
        <sz val="12"/>
        <color rgb="FF0000FF"/>
        <rFont val="Menlo"/>
        <family val="2"/>
      </rPr>
      <t>1.889163682191944E-07</t>
    </r>
  </si>
  <si>
    <r>
      <t xml:space="preserve">ENZSYN-rt6341 </t>
    </r>
    <r>
      <rPr>
        <sz val="12"/>
        <color rgb="FF0000FF"/>
        <rFont val="Menlo"/>
        <family val="2"/>
      </rPr>
      <t>2.649486573331564E-07</t>
    </r>
  </si>
  <si>
    <r>
      <t xml:space="preserve">ENZSYN-rt8273 </t>
    </r>
    <r>
      <rPr>
        <sz val="12"/>
        <color rgb="FF0000FF"/>
        <rFont val="Menlo"/>
        <family val="2"/>
      </rPr>
      <t>2.738692816032123E-07</t>
    </r>
  </si>
  <si>
    <r>
      <t xml:space="preserve">ENZSYN-rt0711 </t>
    </r>
    <r>
      <rPr>
        <sz val="12"/>
        <color rgb="FF0000FF"/>
        <rFont val="Menlo"/>
        <family val="2"/>
      </rPr>
      <t>3.188794781325820E-07</t>
    </r>
  </si>
  <si>
    <r>
      <t xml:space="preserve">ENZSYN-rt4822_c </t>
    </r>
    <r>
      <rPr>
        <sz val="12"/>
        <color rgb="FF0000FF"/>
        <rFont val="Menlo"/>
        <family val="2"/>
      </rPr>
      <t>2.578214822227810E-07</t>
    </r>
  </si>
  <si>
    <r>
      <t xml:space="preserve">ENZSYN-rt6242_c </t>
    </r>
    <r>
      <rPr>
        <sz val="12"/>
        <color rgb="FF0000FF"/>
        <rFont val="Menlo"/>
        <family val="2"/>
      </rPr>
      <t>3.925529761386258E-07</t>
    </r>
  </si>
  <si>
    <r>
      <t xml:space="preserve">ENZSYN-rt2682 </t>
    </r>
    <r>
      <rPr>
        <sz val="12"/>
        <color rgb="FF0000FF"/>
        <rFont val="Menlo"/>
        <family val="2"/>
      </rPr>
      <t>2.041264395847465E-08</t>
    </r>
  </si>
  <si>
    <r>
      <t xml:space="preserve">ENZSYN-rt2147 </t>
    </r>
    <r>
      <rPr>
        <sz val="12"/>
        <color rgb="FF0000FF"/>
        <rFont val="Menlo"/>
        <family val="2"/>
      </rPr>
      <t>0.000000000000000E+00</t>
    </r>
  </si>
  <si>
    <r>
      <t xml:space="preserve">ENZSYN-rt5811 </t>
    </r>
    <r>
      <rPr>
        <sz val="12"/>
        <color rgb="FF0000FF"/>
        <rFont val="Menlo"/>
        <family val="2"/>
      </rPr>
      <t>3.461857869557266E-08</t>
    </r>
  </si>
  <si>
    <r>
      <t xml:space="preserve">ENZSYN-rt8160_c </t>
    </r>
    <r>
      <rPr>
        <sz val="12"/>
        <color rgb="FF0000FF"/>
        <rFont val="Menlo"/>
        <family val="2"/>
      </rPr>
      <t>2.485005685832352E-07</t>
    </r>
  </si>
  <si>
    <r>
      <t xml:space="preserve">ENZLOAD-13GS_c_FWD-rt7616 </t>
    </r>
    <r>
      <rPr>
        <sz val="12"/>
        <color rgb="FF0000FF"/>
        <rFont val="Menlo"/>
        <family val="2"/>
      </rPr>
      <t>1.821456750623119E-08</t>
    </r>
  </si>
  <si>
    <r>
      <t xml:space="preserve">ENZLOAD-16GS_c_FWD-rt3279 </t>
    </r>
    <r>
      <rPr>
        <sz val="12"/>
        <color rgb="FF0000FF"/>
        <rFont val="Menlo"/>
        <family val="2"/>
      </rPr>
      <t>4.832628290795426E-08</t>
    </r>
  </si>
  <si>
    <r>
      <t xml:space="preserve">ENZLOAD-2OXOADPt_c_m_FWD-rt2267 </t>
    </r>
    <r>
      <rPr>
        <sz val="12"/>
        <color rgb="FF0000FF"/>
        <rFont val="Menlo"/>
        <family val="2"/>
      </rPr>
      <t>2.422961148225007E-07</t>
    </r>
  </si>
  <si>
    <r>
      <t xml:space="preserve">ENZLOAD-3DSPHR_r_FWD-rt1611 </t>
    </r>
    <r>
      <rPr>
        <sz val="12"/>
        <color rgb="FF0000FF"/>
        <rFont val="Menlo"/>
        <family val="2"/>
      </rPr>
      <t>3.375277224824201E-08</t>
    </r>
  </si>
  <si>
    <r>
      <t xml:space="preserve">ENZLOAD-3HACD200_rm_FWD-rt2309 </t>
    </r>
    <r>
      <rPr>
        <sz val="12"/>
        <color rgb="FF0000FF"/>
        <rFont val="Menlo"/>
        <family val="2"/>
      </rPr>
      <t>6.977358201999113E-08</t>
    </r>
  </si>
  <si>
    <r>
      <t xml:space="preserve">ENZLOAD-3HACD220_rm_FWD-rt2309 </t>
    </r>
    <r>
      <rPr>
        <sz val="12"/>
        <color rgb="FF0000FF"/>
        <rFont val="Menlo"/>
        <family val="2"/>
      </rPr>
      <t>6.977358201999113E-08</t>
    </r>
  </si>
  <si>
    <r>
      <t xml:space="preserve">ENZLOAD-3HACD240_rm_FWD-rt2309 </t>
    </r>
    <r>
      <rPr>
        <sz val="12"/>
        <color rgb="FF0000FF"/>
        <rFont val="Menlo"/>
        <family val="2"/>
      </rPr>
      <t>6.977358201999113E-08</t>
    </r>
  </si>
  <si>
    <r>
      <t xml:space="preserve">ENZLOAD-3HACD260_rm_FWD-rt2309 </t>
    </r>
    <r>
      <rPr>
        <sz val="12"/>
        <color rgb="FF0000FF"/>
        <rFont val="Menlo"/>
        <family val="2"/>
      </rPr>
      <t>6.977358201999113E-08</t>
    </r>
  </si>
  <si>
    <r>
      <t xml:space="preserve">ENZLOAD-3HAD100_c_FWD-rt0302 </t>
    </r>
    <r>
      <rPr>
        <sz val="12"/>
        <color rgb="FF0000FF"/>
        <rFont val="Menlo"/>
        <family val="2"/>
      </rPr>
      <t>1.868760866817896E-08</t>
    </r>
  </si>
  <si>
    <r>
      <t xml:space="preserve">ENZLOAD-3HAD120_c_FWD-rt0302 </t>
    </r>
    <r>
      <rPr>
        <sz val="12"/>
        <color rgb="FF0000FF"/>
        <rFont val="Menlo"/>
        <family val="2"/>
      </rPr>
      <t>1.868760866817896E-08</t>
    </r>
  </si>
  <si>
    <r>
      <t xml:space="preserve">ENZLOAD-3HAD140_c_FWD-rt0302 </t>
    </r>
    <r>
      <rPr>
        <sz val="12"/>
        <color rgb="FF0000FF"/>
        <rFont val="Menlo"/>
        <family val="2"/>
      </rPr>
      <t>1.868760866817896E-08</t>
    </r>
  </si>
  <si>
    <r>
      <t xml:space="preserve">ENZLOAD-3HAD160_c_FWD-rt0302 </t>
    </r>
    <r>
      <rPr>
        <sz val="12"/>
        <color rgb="FF0000FF"/>
        <rFont val="Menlo"/>
        <family val="2"/>
      </rPr>
      <t>1.868760866817896E-08</t>
    </r>
  </si>
  <si>
    <r>
      <t xml:space="preserve">ENZLOAD-3HAD180_c_FWD-rt0302 </t>
    </r>
    <r>
      <rPr>
        <sz val="12"/>
        <color rgb="FF0000FF"/>
        <rFont val="Menlo"/>
        <family val="2"/>
      </rPr>
      <t>1.868760866817913E-08</t>
    </r>
  </si>
  <si>
    <r>
      <t xml:space="preserve">ENZLOAD-3HAD40_c_FWD-rt0302 </t>
    </r>
    <r>
      <rPr>
        <sz val="12"/>
        <color rgb="FF0000FF"/>
        <rFont val="Menlo"/>
        <family val="2"/>
      </rPr>
      <t>1.868760866817896E-08</t>
    </r>
  </si>
  <si>
    <r>
      <t xml:space="preserve">ENZLOAD-3HAD60_c_FWD-rt0302 </t>
    </r>
    <r>
      <rPr>
        <sz val="12"/>
        <color rgb="FF0000FF"/>
        <rFont val="Menlo"/>
        <family val="2"/>
      </rPr>
      <t>1.868760866817896E-08</t>
    </r>
  </si>
  <si>
    <r>
      <t xml:space="preserve">ENZLOAD-3HAD80_c_FWD-rt0302 </t>
    </r>
    <r>
      <rPr>
        <sz val="12"/>
        <color rgb="FF0000FF"/>
        <rFont val="Menlo"/>
        <family val="2"/>
      </rPr>
      <t>1.868760866817896E-08</t>
    </r>
  </si>
  <si>
    <r>
      <t xml:space="preserve">ENZLOAD-3OACE200_rm_FWD-rt8287 </t>
    </r>
    <r>
      <rPr>
        <sz val="12"/>
        <color rgb="FF0000FF"/>
        <rFont val="Menlo"/>
        <family val="2"/>
      </rPr>
      <t>0.000000000000000E+00</t>
    </r>
  </si>
  <si>
    <r>
      <t xml:space="preserve">ENZLOAD-3OACE240_rm_FWD-rt2975 </t>
    </r>
    <r>
      <rPr>
        <sz val="12"/>
        <color rgb="FF0000FF"/>
        <rFont val="Menlo"/>
        <family val="2"/>
      </rPr>
      <t>0.000000000000000E+00</t>
    </r>
  </si>
  <si>
    <r>
      <t xml:space="preserve">ENZLOAD-3OACE260_rm_FWD-rt2975 </t>
    </r>
    <r>
      <rPr>
        <sz val="12"/>
        <color rgb="FF0000FF"/>
        <rFont val="Menlo"/>
        <family val="2"/>
      </rPr>
      <t>1.160751686557638E-09</t>
    </r>
  </si>
  <si>
    <r>
      <t xml:space="preserve">ENZLOAD-3OACR200_rm_FWD-rt8327 </t>
    </r>
    <r>
      <rPr>
        <sz val="12"/>
        <color rgb="FF0000FF"/>
        <rFont val="Menlo"/>
        <family val="2"/>
      </rPr>
      <t>6.347604558772488E-08</t>
    </r>
  </si>
  <si>
    <r>
      <t xml:space="preserve">ENZLOAD-3OACR220_rm_FWD-rt8327 </t>
    </r>
    <r>
      <rPr>
        <sz val="12"/>
        <color rgb="FF0000FF"/>
        <rFont val="Menlo"/>
        <family val="2"/>
      </rPr>
      <t>6.347604558772488E-08</t>
    </r>
  </si>
  <si>
    <r>
      <t xml:space="preserve">ENZLOAD-3OACR240_rm_FWD-rt8327 </t>
    </r>
    <r>
      <rPr>
        <sz val="12"/>
        <color rgb="FF0000FF"/>
        <rFont val="Menlo"/>
        <family val="2"/>
      </rPr>
      <t>6.347604558772488E-08</t>
    </r>
  </si>
  <si>
    <r>
      <t xml:space="preserve">ENZLOAD-3OACR260_rm_FWD-rt8327 </t>
    </r>
    <r>
      <rPr>
        <sz val="12"/>
        <color rgb="FF0000FF"/>
        <rFont val="Menlo"/>
        <family val="2"/>
      </rPr>
      <t>6.347604558772488E-08</t>
    </r>
  </si>
  <si>
    <r>
      <t xml:space="preserve">ENZLOAD-3OAR100_c_FWD-rt2190 </t>
    </r>
    <r>
      <rPr>
        <sz val="12"/>
        <color rgb="FF0000FF"/>
        <rFont val="Menlo"/>
        <family val="2"/>
      </rPr>
      <t>7.028611680858559E-08</t>
    </r>
  </si>
  <si>
    <r>
      <t xml:space="preserve">ENZLOAD-3OAR120_c_FWD-rt2183 </t>
    </r>
    <r>
      <rPr>
        <sz val="12"/>
        <color rgb="FF0000FF"/>
        <rFont val="Menlo"/>
        <family val="2"/>
      </rPr>
      <t>1.335309730935981E-07</t>
    </r>
  </si>
  <si>
    <r>
      <t xml:space="preserve">ENZLOAD-3OAR140_c_FWD-rt2190 </t>
    </r>
    <r>
      <rPr>
        <sz val="12"/>
        <color rgb="FF0000FF"/>
        <rFont val="Menlo"/>
        <family val="2"/>
      </rPr>
      <t>7.028611680858559E-08</t>
    </r>
  </si>
  <si>
    <r>
      <t xml:space="preserve">ENZLOAD-3OAR160_c_FWD-rt0409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</si>
  <si>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ENZLOAD-3OAR180_c_FWD-rt0409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</si>
  <si>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ENZLOAD-3OAR40_c_FWD-rt0409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</si>
  <si>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ENZLOAD-3OAR60_c_FWD-rt1363 </t>
    </r>
    <r>
      <rPr>
        <sz val="12"/>
        <color rgb="FF0000FF"/>
        <rFont val="Menlo"/>
        <family val="2"/>
      </rPr>
      <t>3.441525244086437E-09</t>
    </r>
  </si>
  <si>
    <r>
      <t xml:space="preserve">ENZLOAD-3OAR80_c_FWD-rt2183 </t>
    </r>
    <r>
      <rPr>
        <sz val="12"/>
        <color rgb="FF0000FF"/>
        <rFont val="Menlo"/>
        <family val="2"/>
      </rPr>
      <t>1.335309730935981E-07</t>
    </r>
  </si>
  <si>
    <r>
      <t xml:space="preserve">ENZLOAD-3OAS100_c_FWD-rt0409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</si>
  <si>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ENZLOAD-3OAS120_c_FWD-rt0409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</si>
  <si>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ENZLOAD-3OAS140_c_FWD-rt0409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</si>
  <si>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ENZLOAD-3OAS160_c_FWD-rt0409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</si>
  <si>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ENZLOAD-3OAS180_c_FWD-rt0409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</si>
  <si>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ENZLOAD-3OAS40_c_FWD-rt0409 </t>
    </r>
    <r>
      <rPr>
        <sz val="12"/>
        <color rgb="FF0000FF"/>
        <rFont val="Menlo"/>
        <family val="2"/>
      </rPr>
      <t>3.416968177614900E-08</t>
    </r>
  </si>
  <si>
    <r>
      <t xml:space="preserve">ENZLOAD-3OAS60_c_FWD-rt0409 </t>
    </r>
    <r>
      <rPr>
        <sz val="12"/>
        <color rgb="FF0000FF"/>
        <rFont val="Menlo"/>
        <family val="2"/>
      </rPr>
      <t>3.416968177614904E-08</t>
    </r>
  </si>
  <si>
    <r>
      <t xml:space="preserve">ENZLOAD-3OAS80_c_FWD-rt0409 </t>
    </r>
    <r>
      <rPr>
        <sz val="12"/>
        <color rgb="FF0000FF"/>
        <rFont val="Menlo"/>
        <family val="2"/>
      </rPr>
      <t>3.416968177614904E-08</t>
    </r>
  </si>
  <si>
    <r>
      <t xml:space="preserve">ENZLOAD-AASADy_c_FWD-LYS25 </t>
    </r>
    <r>
      <rPr>
        <sz val="12"/>
        <color rgb="FF0000FF"/>
        <rFont val="Menlo"/>
        <family val="2"/>
      </rPr>
      <t>8.689232506819291E-10</t>
    </r>
  </si>
  <si>
    <r>
      <t xml:space="preserve">ENZLOAD-AATA_c_FWD-rt0172 </t>
    </r>
    <r>
      <rPr>
        <sz val="12"/>
        <color rgb="FF0000FF"/>
        <rFont val="Menlo"/>
        <family val="2"/>
      </rPr>
      <t>2.404323065866408E-07</t>
    </r>
  </si>
  <si>
    <r>
      <t xml:space="preserve">ENZLOAD-ABTD2Dx_c_REV-rt1622_c </t>
    </r>
    <r>
      <rPr>
        <sz val="12"/>
        <color rgb="FF0000FF"/>
        <rFont val="Menlo"/>
        <family val="2"/>
      </rPr>
      <t>2.284397501841092E-08</t>
    </r>
  </si>
  <si>
    <r>
      <t xml:space="preserve">ENZLOAD-ACACT40ir_c_FWD-rt0310 </t>
    </r>
    <r>
      <rPr>
        <sz val="12"/>
        <color rgb="FF0000FF"/>
        <rFont val="Menlo"/>
        <family val="2"/>
      </rPr>
      <t>1.158764063909908E-06</t>
    </r>
  </si>
  <si>
    <r>
      <t xml:space="preserve">ENZLOAD-ACCOAC_c_FWD-rt0271 </t>
    </r>
    <r>
      <rPr>
        <sz val="12"/>
        <color rgb="FF0000FF"/>
        <rFont val="Menlo"/>
        <family val="2"/>
      </rPr>
      <t>2.874605915014151E-07</t>
    </r>
  </si>
  <si>
    <r>
      <t xml:space="preserve">ENZLOAD-ACCOATsucac_m_FWD-rt5429 </t>
    </r>
    <r>
      <rPr>
        <sz val="12"/>
        <color rgb="FF0000FF"/>
        <rFont val="Menlo"/>
        <family val="2"/>
      </rPr>
      <t>1.658987892289552E-07</t>
    </r>
  </si>
  <si>
    <r>
      <t xml:space="preserve">ENZLOAD-ACGAM6PS_c_FWD-rt4107 </t>
    </r>
    <r>
      <rPr>
        <sz val="12"/>
        <color rgb="FF0000FF"/>
        <rFont val="Menlo"/>
        <family val="2"/>
      </rPr>
      <t>3.917533710265420E-08</t>
    </r>
  </si>
  <si>
    <r>
      <t xml:space="preserve">ENZLOAD-ACGAMPM_c_FWD-rt4597 </t>
    </r>
    <r>
      <rPr>
        <sz val="12"/>
        <color rgb="FF0000FF"/>
        <rFont val="Menlo"/>
        <family val="2"/>
      </rPr>
      <t>1.232428268823416E-07</t>
    </r>
  </si>
  <si>
    <r>
      <t xml:space="preserve">ENZLOAD-ACGK_m_FWD-rt1009 </t>
    </r>
    <r>
      <rPr>
        <sz val="12"/>
        <color rgb="FF0000FF"/>
        <rFont val="Menlo"/>
        <family val="2"/>
      </rPr>
      <t>4.308725659096634E-07</t>
    </r>
  </si>
  <si>
    <r>
      <t xml:space="preserve">ENZLOAD-ACHBS_m_FWD-ILV26 </t>
    </r>
    <r>
      <rPr>
        <sz val="12"/>
        <color rgb="FF0000FF"/>
        <rFont val="Menlo"/>
        <family val="2"/>
      </rPr>
      <t>2.792156093582857E-07</t>
    </r>
  </si>
  <si>
    <r>
      <t xml:space="preserve">ENZLOAD-ACITL_c_FWD-rt1358 </t>
    </r>
    <r>
      <rPr>
        <sz val="12"/>
        <color rgb="FF0000FF"/>
        <rFont val="Menlo"/>
        <family val="2"/>
      </rPr>
      <t>6.365217827206629E-07</t>
    </r>
  </si>
  <si>
    <r>
      <t xml:space="preserve">ENZLOAD-ACLS_m_FWD-ILV26 </t>
    </r>
    <r>
      <rPr>
        <sz val="12"/>
        <color rgb="FF0000FF"/>
        <rFont val="Menlo"/>
        <family val="2"/>
      </rPr>
      <t>2.792156093582857E-07</t>
    </r>
  </si>
  <si>
    <r>
      <t xml:space="preserve">ENZLOAD-ACOADS180_rm_FWD-rt1362 </t>
    </r>
    <r>
      <rPr>
        <sz val="12"/>
        <color rgb="FF0000FF"/>
        <rFont val="Menlo"/>
        <family val="2"/>
      </rPr>
      <t>4.773821911444428E-08</t>
    </r>
  </si>
  <si>
    <r>
      <t xml:space="preserve">ENZLOAD-ACOADS181_rm_FWD-rt0477 </t>
    </r>
    <r>
      <rPr>
        <sz val="12"/>
        <color rgb="FF0000FF"/>
        <rFont val="Menlo"/>
        <family val="2"/>
      </rPr>
      <t>2.417588046891605E-08</t>
    </r>
  </si>
  <si>
    <r>
      <t xml:space="preserve">ENZLOAD-ACOADS182_rm_FWD-rt0477 </t>
    </r>
    <r>
      <rPr>
        <sz val="12"/>
        <color rgb="FF0000FF"/>
        <rFont val="Menlo"/>
        <family val="2"/>
      </rPr>
      <t>2.417588046891605E-08</t>
    </r>
  </si>
  <si>
    <r>
      <t xml:space="preserve">ENZLOAD-ACOATA_c_FWD-rt0302 </t>
    </r>
    <r>
      <rPr>
        <sz val="12"/>
        <color rgb="FF0000FF"/>
        <rFont val="Menlo"/>
        <family val="2"/>
      </rPr>
      <t>1.868760866817896E-08</t>
    </r>
  </si>
  <si>
    <r>
      <t xml:space="preserve">ENZLOAD-ACONTa_m_FWD-rt6232 </t>
    </r>
    <r>
      <rPr>
        <sz val="12"/>
        <color rgb="FF0000FF"/>
        <rFont val="Menlo"/>
        <family val="2"/>
      </rPr>
      <t>2.719360990170987E-08</t>
    </r>
  </si>
  <si>
    <r>
      <t xml:space="preserve">ENZLOAD-ACONTb_m_FWD-rt6232 </t>
    </r>
    <r>
      <rPr>
        <sz val="12"/>
        <color rgb="FF0000FF"/>
        <rFont val="Menlo"/>
        <family val="2"/>
      </rPr>
      <t>2.719360990170987E-08</t>
    </r>
  </si>
  <si>
    <r>
      <t xml:space="preserve">ENZLOAD-ACOTAi_m_FWD-rt6510 </t>
    </r>
    <r>
      <rPr>
        <sz val="12"/>
        <color rgb="FF0000FF"/>
        <rFont val="Menlo"/>
        <family val="2"/>
      </rPr>
      <t>1.800484461774784E-07</t>
    </r>
  </si>
  <si>
    <r>
      <t xml:space="preserve">ENZLOAD-ACt_c_m_FWD-rt5456 </t>
    </r>
    <r>
      <rPr>
        <sz val="12"/>
        <color rgb="FF0000FF"/>
        <rFont val="Menlo"/>
        <family val="2"/>
      </rPr>
      <t>0.000000000000000E+00</t>
    </r>
  </si>
  <si>
    <r>
      <t xml:space="preserve">ENZLOAD-ADK1_c_FWD-rt3932 </t>
    </r>
    <r>
      <rPr>
        <sz val="12"/>
        <color rgb="FF0000FF"/>
        <rFont val="Menlo"/>
        <family val="2"/>
      </rPr>
      <t>1.968002139132760E-07</t>
    </r>
  </si>
  <si>
    <r>
      <t xml:space="preserve">ENZLOAD-ADMDC_c_FWD-rt2849 </t>
    </r>
    <r>
      <rPr>
        <sz val="12"/>
        <color rgb="FF0000FF"/>
        <rFont val="Menlo"/>
        <family val="2"/>
      </rPr>
      <t>2.243334521693931E-08</t>
    </r>
  </si>
  <si>
    <r>
      <t xml:space="preserve">ENZLOAD-ADNK1_c_FWD-rt0017 </t>
    </r>
    <r>
      <rPr>
        <sz val="12"/>
        <color rgb="FF0000FF"/>
        <rFont val="Menlo"/>
        <family val="2"/>
      </rPr>
      <t>7.526065297505509E-07</t>
    </r>
  </si>
  <si>
    <r>
      <t xml:space="preserve">ENZLOAD-ADPATPt_c_m_FWD-rt4336 </t>
    </r>
    <r>
      <rPr>
        <sz val="12"/>
        <color rgb="FF0000FF"/>
        <rFont val="Menlo"/>
        <family val="2"/>
      </rPr>
      <t>7.882814105980363E-06</t>
    </r>
  </si>
  <si>
    <r>
      <t xml:space="preserve">ENZLOAD-ADPT_c_FWD-rt7825 </t>
    </r>
    <r>
      <rPr>
        <sz val="12"/>
        <color rgb="FF0000FF"/>
        <rFont val="Menlo"/>
        <family val="2"/>
      </rPr>
      <t>1.232731389484851E-07</t>
    </r>
  </si>
  <si>
    <r>
      <t xml:space="preserve">ENZLOAD-ADSK_c_FWD-rt0341 </t>
    </r>
    <r>
      <rPr>
        <sz val="12"/>
        <color rgb="FF0000FF"/>
        <rFont val="Menlo"/>
        <family val="2"/>
      </rPr>
      <t>2.408442292928689E-07</t>
    </r>
  </si>
  <si>
    <r>
      <t xml:space="preserve">ENZLOAD-ADSL1r_c_FWD-rt7437 </t>
    </r>
    <r>
      <rPr>
        <sz val="12"/>
        <color rgb="FF0000FF"/>
        <rFont val="Menlo"/>
        <family val="2"/>
      </rPr>
      <t>5.234894795501369E-08</t>
    </r>
  </si>
  <si>
    <r>
      <t xml:space="preserve">ENZLOAD-ADSL2i_c_FWD-rt7437 </t>
    </r>
    <r>
      <rPr>
        <sz val="12"/>
        <color rgb="FF0000FF"/>
        <rFont val="Menlo"/>
        <family val="2"/>
      </rPr>
      <t>5.234894795501369E-08</t>
    </r>
  </si>
  <si>
    <r>
      <t xml:space="preserve">ENZLOAD-ADSS_c_FWD-rt3802 </t>
    </r>
    <r>
      <rPr>
        <sz val="12"/>
        <color rgb="FF0000FF"/>
        <rFont val="Menlo"/>
        <family val="2"/>
      </rPr>
      <t>2.898303114200694E-07</t>
    </r>
  </si>
  <si>
    <r>
      <t xml:space="preserve">ENZLOAD-AFAT_c_FWD-rt3174_c </t>
    </r>
    <r>
      <rPr>
        <sz val="12"/>
        <color rgb="FF0000FF"/>
        <rFont val="Menlo"/>
        <family val="2"/>
      </rPr>
      <t>1.006199740189174E-07</t>
    </r>
  </si>
  <si>
    <r>
      <t xml:space="preserve">ENZLOAD-AGPAT_l_FWD-rt1378 </t>
    </r>
    <r>
      <rPr>
        <sz val="12"/>
        <color rgb="FF0000FF"/>
        <rFont val="Menlo"/>
        <family val="2"/>
      </rPr>
      <t>2.559621342973068E-09</t>
    </r>
  </si>
  <si>
    <r>
      <t xml:space="preserve">ENZLOAD-AGPRi_m_FWD-rt1009 </t>
    </r>
    <r>
      <rPr>
        <sz val="12"/>
        <color rgb="FF0000FF"/>
        <rFont val="Menlo"/>
        <family val="2"/>
      </rPr>
      <t>4.308725659096634E-07</t>
    </r>
  </si>
  <si>
    <r>
      <t xml:space="preserve">ENZLOAD-AHCi_c_FWD-rt4544 </t>
    </r>
    <r>
      <rPr>
        <sz val="12"/>
        <color rgb="FF0000FF"/>
        <rFont val="Menlo"/>
        <family val="2"/>
      </rPr>
      <t>9.093970179639789E-07</t>
    </r>
  </si>
  <si>
    <r>
      <t xml:space="preserve">ENZLOAD-AHSERL2_c_FWD-rt8250 </t>
    </r>
    <r>
      <rPr>
        <sz val="12"/>
        <color rgb="FF0000FF"/>
        <rFont val="Menlo"/>
        <family val="2"/>
      </rPr>
      <t>1.057686252149799E-08</t>
    </r>
  </si>
  <si>
    <r>
      <t xml:space="preserve">ENZLOAD-AICART_c_FWD-rt4053 </t>
    </r>
    <r>
      <rPr>
        <sz val="12"/>
        <color rgb="FF0000FF"/>
        <rFont val="Menlo"/>
        <family val="2"/>
      </rPr>
      <t>5.148766097449898E-07</t>
    </r>
  </si>
  <si>
    <r>
      <t xml:space="preserve">ENZLOAD-AIRC1_c_FWD-rt3764 </t>
    </r>
    <r>
      <rPr>
        <sz val="12"/>
        <color rgb="FF0000FF"/>
        <rFont val="Menlo"/>
        <family val="2"/>
      </rPr>
      <t>3.009805495560719E-07</t>
    </r>
  </si>
  <si>
    <r>
      <t xml:space="preserve">ENZLOAD-AKGDH_m_FWD-KGDCPLX </t>
    </r>
    <r>
      <rPr>
        <sz val="12"/>
        <color rgb="FF0000FF"/>
        <rFont val="Menlo"/>
        <family val="2"/>
      </rPr>
      <t>2.423307330105084E-07</t>
    </r>
  </si>
  <si>
    <r>
      <t xml:space="preserve">ENZLOAD-AKGMALta_m_FWD-rt2267 </t>
    </r>
    <r>
      <rPr>
        <sz val="12"/>
        <color rgb="FF0000FF"/>
        <rFont val="Menlo"/>
        <family val="2"/>
      </rPr>
      <t>2.422961148225007E-07</t>
    </r>
  </si>
  <si>
    <r>
      <t xml:space="preserve">ENZLOAD-ALAS_m_FWD-rt0309 </t>
    </r>
    <r>
      <rPr>
        <sz val="12"/>
        <color rgb="FF0000FF"/>
        <rFont val="Menlo"/>
        <family val="2"/>
      </rPr>
      <t>2.530382878230470E-08</t>
    </r>
  </si>
  <si>
    <r>
      <t xml:space="preserve">ENZLOAD-ALATA_L_m_REV-rt1267 </t>
    </r>
    <r>
      <rPr>
        <sz val="12"/>
        <color rgb="FF0000FF"/>
        <rFont val="Menlo"/>
        <family val="2"/>
      </rPr>
      <t>9.998024749394504E-08</t>
    </r>
  </si>
  <si>
    <r>
      <t xml:space="preserve">ENZLOAD-ALATRS_c_FWD-rt3605 </t>
    </r>
    <r>
      <rPr>
        <sz val="12"/>
        <color rgb="FF0000FF"/>
        <rFont val="Menlo"/>
        <family val="2"/>
      </rPr>
      <t>2.572893300134027E-07</t>
    </r>
  </si>
  <si>
    <r>
      <t xml:space="preserve">ENZLOAD-ANPRT_c_FWD-rt1532 </t>
    </r>
    <r>
      <rPr>
        <sz val="12"/>
        <color rgb="FF0000FF"/>
        <rFont val="Menlo"/>
        <family val="2"/>
      </rPr>
      <t>1.934990063095123E-08</t>
    </r>
  </si>
  <si>
    <r>
      <t xml:space="preserve">ENZLOAD-ANS_c_FWD-TRP23 </t>
    </r>
    <r>
      <rPr>
        <sz val="12"/>
        <color rgb="FF0000FF"/>
        <rFont val="Menlo"/>
        <family val="2"/>
      </rPr>
      <t>3.916689998690204E-08</t>
    </r>
  </si>
  <si>
    <r>
      <t xml:space="preserve">ENZLOAD-ARGSL_c_FWD-rt3236 </t>
    </r>
    <r>
      <rPr>
        <sz val="12"/>
        <color rgb="FF0000FF"/>
        <rFont val="Menlo"/>
        <family val="2"/>
      </rPr>
      <t>3.135265172225260E-07</t>
    </r>
  </si>
  <si>
    <r>
      <t xml:space="preserve">ENZLOAD-ARGSS_c_FWD-rt7828 </t>
    </r>
    <r>
      <rPr>
        <sz val="12"/>
        <color rgb="FF0000FF"/>
        <rFont val="Menlo"/>
        <family val="2"/>
      </rPr>
      <t>8.207530074297107E-07</t>
    </r>
  </si>
  <si>
    <r>
      <t xml:space="preserve">ENZLOAD-ARGTRS_c_FWD-rt1711 </t>
    </r>
    <r>
      <rPr>
        <sz val="12"/>
        <color rgb="FF0000FF"/>
        <rFont val="Menlo"/>
        <family val="2"/>
      </rPr>
      <t>3.433751684930263E-07</t>
    </r>
  </si>
  <si>
    <r>
      <t xml:space="preserve">ENZLOAD-ASAD_c_FWD-rt1962 </t>
    </r>
    <r>
      <rPr>
        <sz val="12"/>
        <color rgb="FF0000FF"/>
        <rFont val="Menlo"/>
        <family val="2"/>
      </rPr>
      <t>5.586102988128528E-07</t>
    </r>
  </si>
  <si>
    <r>
      <t xml:space="preserve">ENZLOAD-ASNS1_c_FWD-rt6769 </t>
    </r>
    <r>
      <rPr>
        <sz val="12"/>
        <color rgb="FF0000FF"/>
        <rFont val="Menlo"/>
        <family val="2"/>
      </rPr>
      <t>3.700292841270096E-07</t>
    </r>
  </si>
  <si>
    <r>
      <t xml:space="preserve">ENZLOAD-ASNTRS_c_FWD-rt0799 </t>
    </r>
    <r>
      <rPr>
        <sz val="12"/>
        <color rgb="FF0000FF"/>
        <rFont val="Menlo"/>
        <family val="2"/>
      </rPr>
      <t>1.944810770325113E-07</t>
    </r>
  </si>
  <si>
    <r>
      <t xml:space="preserve">ENZLOAD-ASPCT_c_FWD-rt8313 </t>
    </r>
    <r>
      <rPr>
        <sz val="12"/>
        <color rgb="FF0000FF"/>
        <rFont val="Menlo"/>
        <family val="2"/>
      </rPr>
      <t>0.000000000000000E+00</t>
    </r>
  </si>
  <si>
    <r>
      <t xml:space="preserve">ENZLOAD-ASPGLUt_c_m_FWD-rt8431 </t>
    </r>
    <r>
      <rPr>
        <sz val="12"/>
        <color rgb="FF0000FF"/>
        <rFont val="Menlo"/>
        <family val="2"/>
      </rPr>
      <t>7.780969988278368E-08</t>
    </r>
  </si>
  <si>
    <r>
      <t xml:space="preserve">ENZLOAD-ASPK_c_FWD-rt6294 </t>
    </r>
    <r>
      <rPr>
        <sz val="12"/>
        <color rgb="FF0000FF"/>
        <rFont val="Menlo"/>
        <family val="2"/>
      </rPr>
      <t>1.993906074158778E-07</t>
    </r>
  </si>
  <si>
    <r>
      <t xml:space="preserve">ENZLOAD-ASPTA_c_FWD-rt0568_c </t>
    </r>
    <r>
      <rPr>
        <sz val="12"/>
        <color rgb="FF0000FF"/>
        <rFont val="Menlo"/>
        <family val="2"/>
      </rPr>
      <t>1.528228841081829E-07</t>
    </r>
  </si>
  <si>
    <r>
      <t xml:space="preserve">ENZLOAD-ASPTAi_m_FWD-rt5562_m </t>
    </r>
    <r>
      <rPr>
        <sz val="12"/>
        <color rgb="FF0000FF"/>
        <rFont val="Menlo"/>
        <family val="2"/>
      </rPr>
      <t>4.203424819560852E-08</t>
    </r>
  </si>
  <si>
    <r>
      <t xml:space="preserve">ENZLOAD-ASPTRS_c_FWD-rt5890 </t>
    </r>
    <r>
      <rPr>
        <sz val="12"/>
        <color rgb="FF0000FF"/>
        <rFont val="Menlo"/>
        <family val="2"/>
      </rPr>
      <t>4.510272293674697E-07</t>
    </r>
  </si>
  <si>
    <r>
      <t xml:space="preserve">ENZLOAD-ATPASEP2e_c_FWD-rt0602_c </t>
    </r>
    <r>
      <rPr>
        <sz val="12"/>
        <color rgb="FF0000FF"/>
        <rFont val="Menlo"/>
        <family val="2"/>
      </rPr>
      <t>1.837494943144012E-08</t>
    </r>
  </si>
  <si>
    <r>
      <t xml:space="preserve">ENZLOAD-ATPPRT_c_FWD-rt1520 </t>
    </r>
    <r>
      <rPr>
        <sz val="12"/>
        <color rgb="FF0000FF"/>
        <rFont val="Menlo"/>
        <family val="2"/>
      </rPr>
      <t>3.012766963870145E-07</t>
    </r>
  </si>
  <si>
    <r>
      <t xml:space="preserve">ENZLOAD-ATPS_m_FWD-ATPSCPLX </t>
    </r>
    <r>
      <rPr>
        <sz val="12"/>
        <color rgb="FF0000FF"/>
        <rFont val="Menlo"/>
        <family val="2"/>
      </rPr>
      <t>7.349780110226616E-07</t>
    </r>
  </si>
  <si>
    <r>
      <t xml:space="preserve">ENZLOAD-BPNT_c_FWD-rt2305 </t>
    </r>
    <r>
      <rPr>
        <sz val="12"/>
        <color rgb="FF0000FF"/>
        <rFont val="Menlo"/>
        <family val="2"/>
      </rPr>
      <t>1.119286740534385E-06</t>
    </r>
  </si>
  <si>
    <r>
      <t xml:space="preserve">ENZLOAD-C14STR_c_FWD-rt0303 </t>
    </r>
    <r>
      <rPr>
        <sz val="12"/>
        <color rgb="FF0000FF"/>
        <rFont val="Menlo"/>
        <family val="2"/>
      </rPr>
      <t>2.452539442378803E-08</t>
    </r>
  </si>
  <si>
    <r>
      <t xml:space="preserve">ENZLOAD-C3STDH1_c_FWD-rt0467 </t>
    </r>
    <r>
      <rPr>
        <sz val="12"/>
        <color rgb="FF0000FF"/>
        <rFont val="Menlo"/>
        <family val="2"/>
      </rPr>
      <t>1.232290641998665E-07</t>
    </r>
  </si>
  <si>
    <r>
      <t xml:space="preserve">ENZLOAD-C3STDH2_c_FWD-rt0467 </t>
    </r>
    <r>
      <rPr>
        <sz val="12"/>
        <color rgb="FF0000FF"/>
        <rFont val="Menlo"/>
        <family val="2"/>
      </rPr>
      <t>1.232290641998665E-07</t>
    </r>
  </si>
  <si>
    <r>
      <t xml:space="preserve">ENZLOAD-C4STMO1_c_FWD-rt8272 </t>
    </r>
    <r>
      <rPr>
        <sz val="12"/>
        <color rgb="FF0000FF"/>
        <rFont val="Menlo"/>
        <family val="2"/>
      </rPr>
      <t>2.297074233064259E-09</t>
    </r>
  </si>
  <si>
    <r>
      <t xml:space="preserve">ENZLOAD-C4STMO2_c_FWD-rt8272 </t>
    </r>
    <r>
      <rPr>
        <sz val="12"/>
        <color rgb="FF0000FF"/>
        <rFont val="Menlo"/>
        <family val="2"/>
      </rPr>
      <t>2.297074233064259E-09</t>
    </r>
  </si>
  <si>
    <r>
      <t xml:space="preserve">ENZLOAD-C4STMO3_c_FWD-rt8272 </t>
    </r>
    <r>
      <rPr>
        <sz val="12"/>
        <color rgb="FF0000FF"/>
        <rFont val="Menlo"/>
        <family val="2"/>
      </rPr>
      <t>2.297074233064259E-09</t>
    </r>
  </si>
  <si>
    <r>
      <t xml:space="preserve">ENZLOAD-C4STMO4_c_FWD-rt8272 </t>
    </r>
    <r>
      <rPr>
        <sz val="12"/>
        <color rgb="FF0000FF"/>
        <rFont val="Menlo"/>
        <family val="2"/>
      </rPr>
      <t>2.297074233064259E-09</t>
    </r>
  </si>
  <si>
    <r>
      <t xml:space="preserve">ENZLOAD-C8STI_c_FWD-rt1745 </t>
    </r>
    <r>
      <rPr>
        <sz val="12"/>
        <color rgb="FF0000FF"/>
        <rFont val="Menlo"/>
        <family val="2"/>
      </rPr>
      <t>2.503865537391266E-07</t>
    </r>
  </si>
  <si>
    <r>
      <t xml:space="preserve">ENZLOAD-CBPS_c_FWD-CPA12 </t>
    </r>
    <r>
      <rPr>
        <sz val="12"/>
        <color rgb="FF0000FF"/>
        <rFont val="Menlo"/>
        <family val="2"/>
      </rPr>
      <t>4.813548781625398E-07</t>
    </r>
  </si>
  <si>
    <r>
      <t xml:space="preserve">ENZLOAD-CDPDAGS_rm_FWD-rt4513_rm </t>
    </r>
    <r>
      <rPr>
        <sz val="12"/>
        <color rgb="FF0000FF"/>
        <rFont val="Menlo"/>
        <family val="2"/>
      </rPr>
      <t>4.406807512655514E-08</t>
    </r>
  </si>
  <si>
    <r>
      <t xml:space="preserve">ENZLOAD-CERH126A_r_FWD-rt6946 </t>
    </r>
    <r>
      <rPr>
        <sz val="12"/>
        <color rgb="FF0000FF"/>
        <rFont val="Menlo"/>
        <family val="2"/>
      </rPr>
      <t>4.654468469721875E-09</t>
    </r>
  </si>
  <si>
    <r>
      <t xml:space="preserve">ENZLOAD-CERS124_c_FWD-rt3023_c </t>
    </r>
    <r>
      <rPr>
        <sz val="12"/>
        <color rgb="FF0000FF"/>
        <rFont val="Menlo"/>
        <family val="2"/>
      </rPr>
      <t>5.093820420683125E-09</t>
    </r>
  </si>
  <si>
    <r>
      <t xml:space="preserve">ENZLOAD-CERS126_c_FWD-rt3023_c </t>
    </r>
    <r>
      <rPr>
        <sz val="12"/>
        <color rgb="FF0000FF"/>
        <rFont val="Menlo"/>
        <family val="2"/>
      </rPr>
      <t>5.093820420683125E-09</t>
    </r>
  </si>
  <si>
    <r>
      <t xml:space="preserve">ENZLOAD-CHORM_c_FWD-rt1336 </t>
    </r>
    <r>
      <rPr>
        <sz val="12"/>
        <color rgb="FF0000FF"/>
        <rFont val="Menlo"/>
        <family val="2"/>
      </rPr>
      <t>1.997694404967398E-07</t>
    </r>
  </si>
  <si>
    <r>
      <t xml:space="preserve">ENZLOAD-CHORS_c_FWD-rt5669 </t>
    </r>
    <r>
      <rPr>
        <sz val="12"/>
        <color rgb="FF0000FF"/>
        <rFont val="Menlo"/>
        <family val="2"/>
      </rPr>
      <t>3.092408273145338E-07</t>
    </r>
  </si>
  <si>
    <r>
      <t xml:space="preserve">ENZLOAD-CHTNS_c_FWD-rt6592 </t>
    </r>
    <r>
      <rPr>
        <sz val="12"/>
        <color rgb="FF0000FF"/>
        <rFont val="Menlo"/>
        <family val="2"/>
      </rPr>
      <t>3.938987026938781E-08</t>
    </r>
  </si>
  <si>
    <r>
      <t xml:space="preserve">ENZLOAD-CITMALta_m_FWD-rt2146 </t>
    </r>
    <r>
      <rPr>
        <sz val="12"/>
        <color rgb="FF0000FF"/>
        <rFont val="Menlo"/>
        <family val="2"/>
      </rPr>
      <t>3.671020558112289E-08</t>
    </r>
  </si>
  <si>
    <r>
      <t xml:space="preserve">ENZLOAD-CITt3_m_REV-rt2146 </t>
    </r>
    <r>
      <rPr>
        <sz val="12"/>
        <color rgb="FF0000FF"/>
        <rFont val="Menlo"/>
        <family val="2"/>
      </rPr>
      <t>3.671020558112289E-08</t>
    </r>
  </si>
  <si>
    <r>
      <t xml:space="preserve">ENZLOAD-CPPPGO_c_FWD-rt5829 </t>
    </r>
    <r>
      <rPr>
        <sz val="12"/>
        <color rgb="FF0000FF"/>
        <rFont val="Menlo"/>
        <family val="2"/>
      </rPr>
      <t>1.278688191300507E-08</t>
    </r>
  </si>
  <si>
    <r>
      <t xml:space="preserve">ENZLOAD-CS_m_FWD-rt2963 </t>
    </r>
    <r>
      <rPr>
        <sz val="12"/>
        <color rgb="FF0000FF"/>
        <rFont val="Menlo"/>
        <family val="2"/>
      </rPr>
      <t>1.710857153231004E-06</t>
    </r>
  </si>
  <si>
    <r>
      <t xml:space="preserve">ENZLOAD-CTPS1_c_FWD-rt8107 </t>
    </r>
    <r>
      <rPr>
        <sz val="12"/>
        <color rgb="FF0000FF"/>
        <rFont val="Menlo"/>
        <family val="2"/>
      </rPr>
      <t>1.650073276672396E-07</t>
    </r>
  </si>
  <si>
    <r>
      <t xml:space="preserve">ENZLOAD-CYSTGL_c_FWD-rt1131 </t>
    </r>
    <r>
      <rPr>
        <sz val="12"/>
        <color rgb="FF0000FF"/>
        <rFont val="Menlo"/>
        <family val="2"/>
      </rPr>
      <t>1.471259886217237E-08</t>
    </r>
  </si>
  <si>
    <r>
      <t xml:space="preserve">ENZLOAD-CYSTRS_c_FWD-rt1487 </t>
    </r>
    <r>
      <rPr>
        <sz val="12"/>
        <color rgb="FF0000FF"/>
        <rFont val="Menlo"/>
        <family val="2"/>
      </rPr>
      <t>7.590589456712500E-08</t>
    </r>
  </si>
  <si>
    <r>
      <t xml:space="preserve">ENZLOAD-CYSTS_c_FWD-rt7344 </t>
    </r>
    <r>
      <rPr>
        <sz val="12"/>
        <color rgb="FF0000FF"/>
        <rFont val="Menlo"/>
        <family val="2"/>
      </rPr>
      <t>1.832278955241534E-07</t>
    </r>
  </si>
  <si>
    <r>
      <t xml:space="preserve">ENZLOAD-DAGK_rm_FWD-rt1788 </t>
    </r>
    <r>
      <rPr>
        <sz val="12"/>
        <color rgb="FF0000FF"/>
        <rFont val="Menlo"/>
        <family val="2"/>
      </rPr>
      <t>1.216333091152144E-08</t>
    </r>
  </si>
  <si>
    <r>
      <t xml:space="preserve">ENZLOAD-DAGL_l_FWD-rt1378 </t>
    </r>
    <r>
      <rPr>
        <sz val="12"/>
        <color rgb="FF0000FF"/>
        <rFont val="Menlo"/>
        <family val="2"/>
      </rPr>
      <t>2.559621342973068E-09</t>
    </r>
  </si>
  <si>
    <r>
      <t xml:space="preserve">ENZLOAD-DB4PS_c_FWD-rt8298 </t>
    </r>
    <r>
      <rPr>
        <sz val="12"/>
        <color rgb="FF0000FF"/>
        <rFont val="Menlo"/>
        <family val="2"/>
      </rPr>
      <t>1.244571485173734E-07</t>
    </r>
  </si>
  <si>
    <r>
      <t xml:space="preserve">ENZLOAD-DCMPDA_c_FWD-rt0757 </t>
    </r>
    <r>
      <rPr>
        <sz val="12"/>
        <color rgb="FF0000FF"/>
        <rFont val="Menlo"/>
        <family val="2"/>
      </rPr>
      <t>4.628700991344356E-08</t>
    </r>
  </si>
  <si>
    <r>
      <t xml:space="preserve">ENZLOAD-DDPA_m_FWD-rt2234_m </t>
    </r>
    <r>
      <rPr>
        <sz val="12"/>
        <color rgb="FF0000FF"/>
        <rFont val="Menlo"/>
        <family val="2"/>
      </rPr>
      <t>3.933999450359202E-07</t>
    </r>
  </si>
  <si>
    <r>
      <t xml:space="preserve">ENZLOAD-DHAD1_m_FWD-rt1321 </t>
    </r>
    <r>
      <rPr>
        <sz val="12"/>
        <color rgb="FF0000FF"/>
        <rFont val="Menlo"/>
        <family val="2"/>
      </rPr>
      <t>1.853372237760889E-07</t>
    </r>
  </si>
  <si>
    <r>
      <t xml:space="preserve">ENZLOAD-DHAD2_m_FWD-rt1321 </t>
    </r>
    <r>
      <rPr>
        <sz val="12"/>
        <color rgb="FF0000FF"/>
        <rFont val="Menlo"/>
        <family val="2"/>
      </rPr>
      <t>1.853372237760889E-07</t>
    </r>
  </si>
  <si>
    <r>
      <t xml:space="preserve">ENZLOAD-DHFRi_c_FWD-rt3791_c </t>
    </r>
    <r>
      <rPr>
        <sz val="12"/>
        <color rgb="FF0000FF"/>
        <rFont val="Menlo"/>
        <family val="2"/>
      </rPr>
      <t>1.540817646023242E-07</t>
    </r>
  </si>
  <si>
    <r>
      <t xml:space="preserve">ENZLOAD-DHORDfum_c_FWD-rt6498 </t>
    </r>
    <r>
      <rPr>
        <sz val="12"/>
        <color rgb="FF0000FF"/>
        <rFont val="Menlo"/>
        <family val="2"/>
      </rPr>
      <t>6.408609122102083E-07</t>
    </r>
  </si>
  <si>
    <r>
      <t xml:space="preserve">ENZLOAD-DHORTS_c_REV-rt3923 </t>
    </r>
    <r>
      <rPr>
        <sz val="12"/>
        <color rgb="FF0000FF"/>
        <rFont val="Menlo"/>
        <family val="2"/>
      </rPr>
      <t>2.102316291638529E-07</t>
    </r>
  </si>
  <si>
    <r>
      <t xml:space="preserve">ENZLOAD-DHPPDA2_c_FWD-rt7138 </t>
    </r>
    <r>
      <rPr>
        <sz val="12"/>
        <color rgb="FF0000FF"/>
        <rFont val="Menlo"/>
        <family val="2"/>
      </rPr>
      <t>1.339978772516067E-08</t>
    </r>
  </si>
  <si>
    <r>
      <t xml:space="preserve">ENZLOAD-DHQS_c_FWD-rt5884 </t>
    </r>
    <r>
      <rPr>
        <sz val="12"/>
        <color rgb="FF0000FF"/>
        <rFont val="Menlo"/>
        <family val="2"/>
      </rPr>
      <t>2.301086538516344E-08</t>
    </r>
  </si>
  <si>
    <r>
      <t xml:space="preserve">ENZLOAD-DHQTi_c_FWD-rt5884 </t>
    </r>
    <r>
      <rPr>
        <sz val="12"/>
        <color rgb="FF0000FF"/>
        <rFont val="Menlo"/>
        <family val="2"/>
      </rPr>
      <t>2.301086538516344E-08</t>
    </r>
  </si>
  <si>
    <r>
      <t xml:space="preserve">ENZLOAD-DKMPPH_c_FWD-rt7962_DKMPPH_c </t>
    </r>
    <r>
      <rPr>
        <sz val="12"/>
        <color rgb="FF0000FF"/>
        <rFont val="Menlo"/>
        <family val="2"/>
      </rPr>
      <t>2.626193623704253E-07</t>
    </r>
  </si>
  <si>
    <r>
      <t xml:space="preserve">ENZLOAD-DMATT_c_FWD-rt4576 </t>
    </r>
    <r>
      <rPr>
        <sz val="12"/>
        <color rgb="FF0000FF"/>
        <rFont val="Menlo"/>
        <family val="2"/>
      </rPr>
      <t>2.188987237983253E-07</t>
    </r>
  </si>
  <si>
    <r>
      <t xml:space="preserve">ENZLOAD-DOLPMT_c_FWD-rt5116 </t>
    </r>
    <r>
      <rPr>
        <sz val="12"/>
        <color rgb="FF0000FF"/>
        <rFont val="Menlo"/>
        <family val="2"/>
      </rPr>
      <t>5.028066337606671E-08</t>
    </r>
  </si>
  <si>
    <r>
      <t xml:space="preserve">ENZLOAD-DPCOAK_c_FWD-rt2746 </t>
    </r>
    <r>
      <rPr>
        <sz val="12"/>
        <color rgb="FF0000FF"/>
        <rFont val="Menlo"/>
        <family val="2"/>
      </rPr>
      <t>2.195139275353024E-08</t>
    </r>
  </si>
  <si>
    <r>
      <t xml:space="preserve">ENZLOAD-DPMVD_c_FWD-rt3542 </t>
    </r>
    <r>
      <rPr>
        <sz val="12"/>
        <color rgb="FF0000FF"/>
        <rFont val="Menlo"/>
        <family val="2"/>
      </rPr>
      <t>2.065011120860286E-07</t>
    </r>
  </si>
  <si>
    <r>
      <t xml:space="preserve">ENZLOAD-DRAPPRy_c_FWD-rt8469 </t>
    </r>
    <r>
      <rPr>
        <sz val="12"/>
        <color rgb="FF0000FF"/>
        <rFont val="Menlo"/>
        <family val="2"/>
      </rPr>
      <t>7.720798870284447E-09</t>
    </r>
  </si>
  <si>
    <r>
      <t xml:space="preserve">ENZLOAD-DTMPK_c_FWD-rt6884 </t>
    </r>
    <r>
      <rPr>
        <sz val="12"/>
        <color rgb="FF0000FF"/>
        <rFont val="Menlo"/>
        <family val="2"/>
      </rPr>
      <t>1.989334333419377E-07</t>
    </r>
  </si>
  <si>
    <r>
      <t xml:space="preserve">ENZLOAD-EAR100y_c_FWD-rt0302 </t>
    </r>
    <r>
      <rPr>
        <sz val="12"/>
        <color rgb="FF0000FF"/>
        <rFont val="Menlo"/>
        <family val="2"/>
      </rPr>
      <t>1.868760866817896E-08</t>
    </r>
  </si>
  <si>
    <r>
      <t xml:space="preserve">ENZLOAD-EAR120y_c_FWD-rt0302 </t>
    </r>
    <r>
      <rPr>
        <sz val="12"/>
        <color rgb="FF0000FF"/>
        <rFont val="Menlo"/>
        <family val="2"/>
      </rPr>
      <t>1.868760866817896E-08</t>
    </r>
  </si>
  <si>
    <r>
      <t xml:space="preserve">ENZLOAD-EAR140y_c_FWD-rt0302 </t>
    </r>
    <r>
      <rPr>
        <sz val="12"/>
        <color rgb="FF0000FF"/>
        <rFont val="Menlo"/>
        <family val="2"/>
      </rPr>
      <t>1.868760866817896E-08</t>
    </r>
  </si>
  <si>
    <r>
      <t xml:space="preserve">ENZLOAD-EAR160y_c_FWD-rt0302 </t>
    </r>
    <r>
      <rPr>
        <sz val="12"/>
        <color rgb="FF0000FF"/>
        <rFont val="Menlo"/>
        <family val="2"/>
      </rPr>
      <t>1.868760866817896E-08</t>
    </r>
  </si>
  <si>
    <r>
      <t xml:space="preserve">ENZLOAD-EAR180y_c_FWD-rt0302 </t>
    </r>
    <r>
      <rPr>
        <sz val="12"/>
        <color rgb="FF0000FF"/>
        <rFont val="Menlo"/>
        <family val="2"/>
      </rPr>
      <t>1.868760866817896E-08</t>
    </r>
  </si>
  <si>
    <r>
      <t xml:space="preserve">ENZLOAD-EAR40y_c_FWD-rt0302 </t>
    </r>
    <r>
      <rPr>
        <sz val="12"/>
        <color rgb="FF0000FF"/>
        <rFont val="Menlo"/>
        <family val="2"/>
      </rPr>
      <t>1.868760866817896E-08</t>
    </r>
  </si>
  <si>
    <r>
      <t xml:space="preserve">ENZLOAD-EAR60y_c_FWD-rt0302 </t>
    </r>
    <r>
      <rPr>
        <sz val="12"/>
        <color rgb="FF0000FF"/>
        <rFont val="Menlo"/>
        <family val="2"/>
      </rPr>
      <t>1.868760866817896E-08</t>
    </r>
  </si>
  <si>
    <r>
      <t xml:space="preserve">ENZLOAD-EAR80y_c_FWD-rt0302 </t>
    </r>
    <r>
      <rPr>
        <sz val="12"/>
        <color rgb="FF0000FF"/>
        <rFont val="Menlo"/>
        <family val="2"/>
      </rPr>
      <t>1.868760866817896E-08</t>
    </r>
  </si>
  <si>
    <r>
      <t xml:space="preserve">ENZLOAD-ECOAR200_rm_FWD-rt7873 </t>
    </r>
    <r>
      <rPr>
        <sz val="12"/>
        <color rgb="FF0000FF"/>
        <rFont val="Menlo"/>
        <family val="2"/>
      </rPr>
      <t>1.900492527505417E-08</t>
    </r>
  </si>
  <si>
    <r>
      <t xml:space="preserve">ENZLOAD-ECOAR220_rm_FWD-rt7873 </t>
    </r>
    <r>
      <rPr>
        <sz val="12"/>
        <color rgb="FF0000FF"/>
        <rFont val="Menlo"/>
        <family val="2"/>
      </rPr>
      <t>1.900492527505417E-08</t>
    </r>
  </si>
  <si>
    <r>
      <t xml:space="preserve">ENZLOAD-ECOAR240_rm_FWD-rt7873 </t>
    </r>
    <r>
      <rPr>
        <sz val="12"/>
        <color rgb="FF0000FF"/>
        <rFont val="Menlo"/>
        <family val="2"/>
      </rPr>
      <t>1.900492527505417E-08</t>
    </r>
  </si>
  <si>
    <r>
      <t xml:space="preserve">ENZLOAD-ECOAR260_rm_FWD-rt7873 </t>
    </r>
    <r>
      <rPr>
        <sz val="12"/>
        <color rgb="FF0000FF"/>
        <rFont val="Menlo"/>
        <family val="2"/>
      </rPr>
      <t>1.900492527505417E-08</t>
    </r>
  </si>
  <si>
    <r>
      <t xml:space="preserve">ENZLOAD-ENO_c_FWD-rt0669 </t>
    </r>
    <r>
      <rPr>
        <sz val="12"/>
        <color rgb="FF0000FF"/>
        <rFont val="Menlo"/>
        <family val="2"/>
      </rPr>
      <t>3.926907538488280E-06</t>
    </r>
  </si>
  <si>
    <r>
      <t xml:space="preserve">ENZLOAD-FACOAL160_l_FWD-rt2799_l </t>
    </r>
    <r>
      <rPr>
        <sz val="12"/>
        <color rgb="FF0000FF"/>
        <rFont val="Menlo"/>
        <family val="2"/>
      </rPr>
      <t>2.835689025098227E-08</t>
    </r>
  </si>
  <si>
    <r>
      <t xml:space="preserve">ENZLOAD-FACOAL180_l_FWD-rt2799_l </t>
    </r>
    <r>
      <rPr>
        <sz val="12"/>
        <color rgb="FF0000FF"/>
        <rFont val="Menlo"/>
        <family val="2"/>
      </rPr>
      <t>2.835689025098227E-08</t>
    </r>
  </si>
  <si>
    <r>
      <t xml:space="preserve">ENZLOAD-FACOAL181_l_FWD-rt2799_l </t>
    </r>
    <r>
      <rPr>
        <sz val="12"/>
        <color rgb="FF0000FF"/>
        <rFont val="Menlo"/>
        <family val="2"/>
      </rPr>
      <t>2.835689025098227E-08</t>
    </r>
  </si>
  <si>
    <r>
      <t xml:space="preserve">ENZLOAD-FACOAL182_l_FWD-rt2799_l </t>
    </r>
    <r>
      <rPr>
        <sz val="12"/>
        <color rgb="FF0000FF"/>
        <rFont val="Menlo"/>
        <family val="2"/>
      </rPr>
      <t>2.835689025098227E-08</t>
    </r>
  </si>
  <si>
    <r>
      <t xml:space="preserve">ENZLOAD-FACOAL183_l_FWD-rt2799_l </t>
    </r>
    <r>
      <rPr>
        <sz val="12"/>
        <color rgb="FF0000FF"/>
        <rFont val="Menlo"/>
        <family val="2"/>
      </rPr>
      <t>2.835689025098226E-08</t>
    </r>
  </si>
  <si>
    <r>
      <t xml:space="preserve">ENZLOAD-FACOAL220_l_FWD-rt1544_l </t>
    </r>
    <r>
      <rPr>
        <sz val="12"/>
        <color rgb="FF0000FF"/>
        <rFont val="Menlo"/>
        <family val="2"/>
      </rPr>
      <t>7.385524994144099E-08</t>
    </r>
  </si>
  <si>
    <r>
      <t xml:space="preserve">ENZLOAD-FBA_c_FWD-rt7052 </t>
    </r>
    <r>
      <rPr>
        <sz val="12"/>
        <color rgb="FF0000FF"/>
        <rFont val="Menlo"/>
        <family val="2"/>
      </rPr>
      <t>2.594859091892792E-06</t>
    </r>
  </si>
  <si>
    <r>
      <t xml:space="preserve">ENZLOAD-FCLT_m_FWD-rt7907 </t>
    </r>
    <r>
      <rPr>
        <sz val="12"/>
        <color rgb="FF0000FF"/>
        <rFont val="Menlo"/>
        <family val="2"/>
      </rPr>
      <t>1.477683458911453E-08</t>
    </r>
  </si>
  <si>
    <r>
      <t xml:space="preserve">ENZLOAD-FDH_c_FWD-rt3584 </t>
    </r>
    <r>
      <rPr>
        <sz val="12"/>
        <color rgb="FF0000FF"/>
        <rFont val="Menlo"/>
        <family val="2"/>
      </rPr>
      <t>0.000000000000000E+00</t>
    </r>
  </si>
  <si>
    <r>
      <t xml:space="preserve">ENZLOAD-FE2t_c_e_FWD-rt0996 </t>
    </r>
    <r>
      <rPr>
        <sz val="12"/>
        <color rgb="FF0000FF"/>
        <rFont val="Menlo"/>
        <family val="2"/>
      </rPr>
      <t>1.676721029849547E-07</t>
    </r>
  </si>
  <si>
    <r>
      <t xml:space="preserve">ENZLOAD-FE3t_c_e_FWD-rt74770996 </t>
    </r>
    <r>
      <rPr>
        <sz val="12"/>
        <color rgb="FF0000FF"/>
        <rFont val="Menlo"/>
        <family val="2"/>
      </rPr>
      <t>7.520510521865852E-09</t>
    </r>
  </si>
  <si>
    <r>
      <t xml:space="preserve">ENZLOAD-FECOOR_m_FWD-FECOORCPLX1 </t>
    </r>
    <r>
      <rPr>
        <sz val="12"/>
        <color rgb="FF0000FF"/>
        <rFont val="Menlo"/>
        <family val="2"/>
      </rPr>
      <t>2.788698161282355E-09</t>
    </r>
  </si>
  <si>
    <r>
      <t xml:space="preserve">ENZLOAD-FECRq9_m_FWD-FECRq9CPLX </t>
    </r>
    <r>
      <rPr>
        <sz val="12"/>
        <color rgb="FF0000FF"/>
        <rFont val="Menlo"/>
        <family val="2"/>
      </rPr>
      <t>1.880832142414848E-07</t>
    </r>
  </si>
  <si>
    <r>
      <t xml:space="preserve">ENZLOAD-FMNRx_c_FWD-rt8485 </t>
    </r>
    <r>
      <rPr>
        <sz val="12"/>
        <color rgb="FF0000FF"/>
        <rFont val="Menlo"/>
        <family val="2"/>
      </rPr>
      <t>1.855910480510522E-07</t>
    </r>
  </si>
  <si>
    <r>
      <t xml:space="preserve">ENZLOAD-FOLR_c_FWD-rt3791_c </t>
    </r>
    <r>
      <rPr>
        <sz val="12"/>
        <color rgb="FF0000FF"/>
        <rFont val="Menlo"/>
        <family val="2"/>
      </rPr>
      <t>1.540817646023242E-07</t>
    </r>
  </si>
  <si>
    <r>
      <t xml:space="preserve">ENZLOAD-FRTT_l_FWD-rt4281 </t>
    </r>
    <r>
      <rPr>
        <sz val="12"/>
        <color rgb="FF0000FF"/>
        <rFont val="Menlo"/>
        <family val="2"/>
      </rPr>
      <t>1.014587356826570E-09</t>
    </r>
  </si>
  <si>
    <r>
      <t xml:space="preserve">ENZLOAD-FUM_c_FWD-rt5633_c </t>
    </r>
    <r>
      <rPr>
        <sz val="12"/>
        <color rgb="FF0000FF"/>
        <rFont val="Menlo"/>
        <family val="2"/>
      </rPr>
      <t>9.839106703292783E-07</t>
    </r>
  </si>
  <si>
    <r>
      <t xml:space="preserve">ENZLOAD-G3PAT_l_FWD-rt2297_l </t>
    </r>
    <r>
      <rPr>
        <sz val="12"/>
        <color rgb="FF0000FF"/>
        <rFont val="Menlo"/>
        <family val="2"/>
      </rPr>
      <t>7.153562942136030E-09</t>
    </r>
  </si>
  <si>
    <r>
      <t xml:space="preserve">ENZLOAD-G3PD1r_c_FWD-rt3786_c </t>
    </r>
    <r>
      <rPr>
        <sz val="12"/>
        <color rgb="FF0000FF"/>
        <rFont val="Menlo"/>
        <family val="2"/>
      </rPr>
      <t>1.904884046673367E-07</t>
    </r>
  </si>
  <si>
    <r>
      <t xml:space="preserve">ENZLOAD-G5SDy_c_FWD-rt7905 </t>
    </r>
    <r>
      <rPr>
        <sz val="12"/>
        <color rgb="FF0000FF"/>
        <rFont val="Menlo"/>
        <family val="2"/>
      </rPr>
      <t>4.027414875716494E-07</t>
    </r>
  </si>
  <si>
    <r>
      <t xml:space="preserve">ENZLOAD-GALUi_c_FWD-rt3384 </t>
    </r>
    <r>
      <rPr>
        <sz val="12"/>
        <color rgb="FF0000FF"/>
        <rFont val="Menlo"/>
        <family val="2"/>
      </rPr>
      <t>1.713749906045200E-06</t>
    </r>
  </si>
  <si>
    <r>
      <t xml:space="preserve">ENZLOAD-GAPD_c_FWD-rt3311 </t>
    </r>
    <r>
      <rPr>
        <sz val="12"/>
        <color rgb="FF0000FF"/>
        <rFont val="Menlo"/>
        <family val="2"/>
      </rPr>
      <t>2.889475002923930E-10</t>
    </r>
  </si>
  <si>
    <r>
      <t xml:space="preserve">ENZLOAD-GARFT_c_FWD-rt5227 </t>
    </r>
    <r>
      <rPr>
        <sz val="12"/>
        <color rgb="FF0000FF"/>
        <rFont val="Menlo"/>
        <family val="2"/>
      </rPr>
      <t>2.354346364597458E-07</t>
    </r>
  </si>
  <si>
    <r>
      <t xml:space="preserve">ENZLOAD-GF6PTA_c_FWD-rt3731 </t>
    </r>
    <r>
      <rPr>
        <sz val="12"/>
        <color rgb="FF0000FF"/>
        <rFont val="Menlo"/>
        <family val="2"/>
      </rPr>
      <t>0.000000000000000E+00</t>
    </r>
  </si>
  <si>
    <r>
      <t xml:space="preserve">ENZLOAD-GGTT_l_FWD-rt4281 </t>
    </r>
    <r>
      <rPr>
        <sz val="12"/>
        <color rgb="FF0000FF"/>
        <rFont val="Menlo"/>
        <family val="2"/>
      </rPr>
      <t>1.014587356826570E-09</t>
    </r>
  </si>
  <si>
    <r>
      <t xml:space="preserve">ENZLOAD-GHMT2r_c_FWD-rt1299 </t>
    </r>
    <r>
      <rPr>
        <sz val="12"/>
        <color rgb="FF0000FF"/>
        <rFont val="Menlo"/>
        <family val="2"/>
      </rPr>
      <t>1.750084984090710E-06</t>
    </r>
  </si>
  <si>
    <r>
      <t xml:space="preserve">ENZLOAD-GK1_c_FWD-rt3157 </t>
    </r>
    <r>
      <rPr>
        <sz val="12"/>
        <color rgb="FF0000FF"/>
        <rFont val="Menlo"/>
        <family val="2"/>
      </rPr>
      <t>5.879713630981433E-07</t>
    </r>
  </si>
  <si>
    <r>
      <t xml:space="preserve">ENZLOAD-GLCt_c_e_FWD-rt3556 </t>
    </r>
    <r>
      <rPr>
        <sz val="12"/>
        <color rgb="FF0000FF"/>
        <rFont val="Menlo"/>
        <family val="2"/>
      </rPr>
      <t>2.112065895570844E-08</t>
    </r>
  </si>
  <si>
    <r>
      <t xml:space="preserve">ENZLOAD-GLNS_c_FWD-rt3476 </t>
    </r>
    <r>
      <rPr>
        <sz val="12"/>
        <color rgb="FF0000FF"/>
        <rFont val="Menlo"/>
        <family val="2"/>
      </rPr>
      <t>1.185423861750610E-07</t>
    </r>
  </si>
  <si>
    <r>
      <t xml:space="preserve">ENZLOAD-GLNTRS_c_FWD-rt5012 </t>
    </r>
    <r>
      <rPr>
        <sz val="12"/>
        <color rgb="FF0000FF"/>
        <rFont val="Menlo"/>
        <family val="2"/>
      </rPr>
      <t>1.631365605353582E-07</t>
    </r>
  </si>
  <si>
    <r>
      <t xml:space="preserve">ENZLOAD-GLU5K_c_FWD-rt6820 </t>
    </r>
    <r>
      <rPr>
        <sz val="12"/>
        <color rgb="FF0000FF"/>
        <rFont val="Menlo"/>
        <family val="2"/>
      </rPr>
      <t>4.061059870998060E-08</t>
    </r>
  </si>
  <si>
    <r>
      <t xml:space="preserve">ENZLOAD-GLUDy_c_FWD-rt3880 </t>
    </r>
    <r>
      <rPr>
        <sz val="12"/>
        <color rgb="FF0000FF"/>
        <rFont val="Menlo"/>
        <family val="2"/>
      </rPr>
      <t>4.104822264682943E-07</t>
    </r>
  </si>
  <si>
    <r>
      <t xml:space="preserve">ENZLOAD-GLUPRT_c_FWD-rt6932 </t>
    </r>
    <r>
      <rPr>
        <sz val="12"/>
        <color rgb="FF0000FF"/>
        <rFont val="Menlo"/>
        <family val="2"/>
      </rPr>
      <t>1.359167406289551E-07</t>
    </r>
  </si>
  <si>
    <r>
      <t xml:space="preserve">ENZLOAD-GLUt_c_m_FWD-rt8431 </t>
    </r>
    <r>
      <rPr>
        <sz val="12"/>
        <color rgb="FF0000FF"/>
        <rFont val="Menlo"/>
        <family val="2"/>
      </rPr>
      <t>7.780969988278368E-08</t>
    </r>
  </si>
  <si>
    <r>
      <t xml:space="preserve">ENZLOAD-GLUTRS_c_FWD-rt2385 </t>
    </r>
    <r>
      <rPr>
        <sz val="12"/>
        <color rgb="FF0000FF"/>
        <rFont val="Menlo"/>
        <family val="2"/>
      </rPr>
      <t>2.740451250872279E-07</t>
    </r>
  </si>
  <si>
    <r>
      <t xml:space="preserve">ENZLOAD-GLYCL_m_FWD-GCV123LPD1 </t>
    </r>
    <r>
      <rPr>
        <sz val="12"/>
        <color rgb="FF0000FF"/>
        <rFont val="Menlo"/>
        <family val="2"/>
      </rPr>
      <t>2.606611981857125E-07</t>
    </r>
  </si>
  <si>
    <r>
      <t xml:space="preserve">ENZLOAD-GLYK_c_FWD-rt2654 </t>
    </r>
    <r>
      <rPr>
        <sz val="12"/>
        <color rgb="FF0000FF"/>
        <rFont val="Menlo"/>
        <family val="2"/>
      </rPr>
      <t>9.188256614000439E-08</t>
    </r>
  </si>
  <si>
    <r>
      <t xml:space="preserve">ENZLOAD-GLYt_c_m_FWD-rt0066 </t>
    </r>
    <r>
      <rPr>
        <sz val="12"/>
        <color rgb="FF0000FF"/>
        <rFont val="Menlo"/>
        <family val="2"/>
      </rPr>
      <t>1.484103050647653E-08</t>
    </r>
  </si>
  <si>
    <r>
      <t xml:space="preserve">ENZLOAD-GLYTRS_c_FWD-rt7136 </t>
    </r>
    <r>
      <rPr>
        <sz val="12"/>
        <color rgb="FF0000FF"/>
        <rFont val="Menlo"/>
        <family val="2"/>
      </rPr>
      <t>3.981613499938958E-07</t>
    </r>
  </si>
  <si>
    <r>
      <t xml:space="preserve">ENZLOAD-GMPS2_c_FWD-rt7388 </t>
    </r>
    <r>
      <rPr>
        <sz val="12"/>
        <color rgb="FF0000FF"/>
        <rFont val="Menlo"/>
        <family val="2"/>
      </rPr>
      <t>4.332761066578960E-07</t>
    </r>
  </si>
  <si>
    <r>
      <t xml:space="preserve">ENZLOAD-GPIA1_c_FWD-GPIA1CPLX1 </t>
    </r>
    <r>
      <rPr>
        <sz val="12"/>
        <color rgb="FF0000FF"/>
        <rFont val="Menlo"/>
        <family val="2"/>
      </rPr>
      <t>0.000000000000000E+00</t>
    </r>
  </si>
  <si>
    <r>
      <t xml:space="preserve">ENZLOAD-GPIA10a_r_FWD-rt5724 </t>
    </r>
    <r>
      <rPr>
        <sz val="12"/>
        <color rgb="FF0000FF"/>
        <rFont val="Menlo"/>
        <family val="2"/>
      </rPr>
      <t>0.000000000000000E+00</t>
    </r>
  </si>
  <si>
    <r>
      <t xml:space="preserve">ENZLOAD-GPIA2_c_FWD-rt1519 </t>
    </r>
    <r>
      <rPr>
        <sz val="12"/>
        <color rgb="FF0000FF"/>
        <rFont val="Menlo"/>
        <family val="2"/>
      </rPr>
      <t>5.281515031157068E-08</t>
    </r>
  </si>
  <si>
    <r>
      <t xml:space="preserve">ENZLOAD-GPIA9a_r_FWD-rt4069 </t>
    </r>
    <r>
      <rPr>
        <sz val="12"/>
        <color rgb="FF0000FF"/>
        <rFont val="Menlo"/>
        <family val="2"/>
      </rPr>
      <t>5.842614807869486E-09</t>
    </r>
  </si>
  <si>
    <r>
      <t xml:space="preserve">ENZLOAD-GRTT_c_FWD-rt4576 </t>
    </r>
    <r>
      <rPr>
        <sz val="12"/>
        <color rgb="FF0000FF"/>
        <rFont val="Menlo"/>
        <family val="2"/>
      </rPr>
      <t>2.188987237983253E-07</t>
    </r>
  </si>
  <si>
    <r>
      <t xml:space="preserve">ENZLOAD-GTPCII2_c_FWD-rt4183 </t>
    </r>
    <r>
      <rPr>
        <sz val="12"/>
        <color rgb="FF0000FF"/>
        <rFont val="Menlo"/>
        <family val="2"/>
      </rPr>
      <t>5.490973039237842E-08</t>
    </r>
  </si>
  <si>
    <r>
      <t xml:space="preserve">ENZLOAD-HACNH_m_FWD-rt7648 </t>
    </r>
    <r>
      <rPr>
        <sz val="12"/>
        <color rgb="FF0000FF"/>
        <rFont val="Menlo"/>
        <family val="2"/>
      </rPr>
      <t>1.089800466057385E-07</t>
    </r>
  </si>
  <si>
    <r>
      <t xml:space="preserve">ENZLOAD-HCITR_m_FWD-rt7648 </t>
    </r>
    <r>
      <rPr>
        <sz val="12"/>
        <color rgb="FF0000FF"/>
        <rFont val="Menlo"/>
        <family val="2"/>
      </rPr>
      <t>1.089800466057385E-07</t>
    </r>
  </si>
  <si>
    <r>
      <t xml:space="preserve">ENZLOAD-HCITS_m_FWD-rt6488_m </t>
    </r>
    <r>
      <rPr>
        <sz val="12"/>
        <color rgb="FF0000FF"/>
        <rFont val="Menlo"/>
        <family val="2"/>
      </rPr>
      <t>9.467004126158577E-07</t>
    </r>
  </si>
  <si>
    <r>
      <t xml:space="preserve">ENZLOAD-HEMEOS_m_FWD-rt2735 </t>
    </r>
    <r>
      <rPr>
        <sz val="12"/>
        <color rgb="FF0000FF"/>
        <rFont val="Menlo"/>
        <family val="2"/>
      </rPr>
      <t>0.000000000000000E+00</t>
    </r>
  </si>
  <si>
    <r>
      <t xml:space="preserve">ENZLOAD-HEX1_c_FWD-rt3614 </t>
    </r>
    <r>
      <rPr>
        <sz val="12"/>
        <color rgb="FF0000FF"/>
        <rFont val="Menlo"/>
        <family val="2"/>
      </rPr>
      <t>4.666745162253117E-07</t>
    </r>
  </si>
  <si>
    <r>
      <t xml:space="preserve">ENZLOAD-HICITD_m_FWD-rt2060 </t>
    </r>
    <r>
      <rPr>
        <sz val="12"/>
        <color rgb="FF0000FF"/>
        <rFont val="Menlo"/>
        <family val="2"/>
      </rPr>
      <t>7.641570272895732E-07</t>
    </r>
  </si>
  <si>
    <r>
      <t xml:space="preserve">ENZLOAD-HISTD_c_FWD-rt3278 </t>
    </r>
    <r>
      <rPr>
        <sz val="12"/>
        <color rgb="FF0000FF"/>
        <rFont val="Menlo"/>
        <family val="2"/>
      </rPr>
      <t>4.490867234728171E-08</t>
    </r>
  </si>
  <si>
    <r>
      <t xml:space="preserve">ENZLOAD-HISTP_c_FWD-rt1838 </t>
    </r>
    <r>
      <rPr>
        <sz val="12"/>
        <color rgb="FF0000FF"/>
        <rFont val="Menlo"/>
        <family val="2"/>
      </rPr>
      <t>2.506062389058457E-08</t>
    </r>
  </si>
  <si>
    <r>
      <t xml:space="preserve">ENZLOAD-HISTRS_c_FWD-rt0207_c </t>
    </r>
    <r>
      <rPr>
        <sz val="12"/>
        <color rgb="FF0000FF"/>
        <rFont val="Menlo"/>
        <family val="2"/>
      </rPr>
      <t>1.244706960564047E-07</t>
    </r>
  </si>
  <si>
    <r>
      <t xml:space="preserve">ENZLOAD-HMGCOAR_c_FWD-rt1206 </t>
    </r>
    <r>
      <rPr>
        <sz val="12"/>
        <color rgb="FF0000FF"/>
        <rFont val="Menlo"/>
        <family val="2"/>
      </rPr>
      <t>3.215509987621217E-08</t>
    </r>
  </si>
  <si>
    <r>
      <t xml:space="preserve">ENZLOAD-HMGCOAS_c_FWD-rt3754_c </t>
    </r>
    <r>
      <rPr>
        <sz val="12"/>
        <color rgb="FF0000FF"/>
        <rFont val="Menlo"/>
        <family val="2"/>
      </rPr>
      <t>8.634904674420088E-07</t>
    </r>
  </si>
  <si>
    <r>
      <t xml:space="preserve">ENZLOAD-HOMOX_m_FWD-COX15ARH1YAH1 </t>
    </r>
    <r>
      <rPr>
        <sz val="12"/>
        <color rgb="FF0000FF"/>
        <rFont val="Menlo"/>
        <family val="2"/>
      </rPr>
      <t>3.545558854700407E-08</t>
    </r>
  </si>
  <si>
    <r>
      <t xml:space="preserve">ENZLOAD-HSDx_c_FWD-rt3712 </t>
    </r>
    <r>
      <rPr>
        <sz val="12"/>
        <color rgb="FF0000FF"/>
        <rFont val="Menlo"/>
        <family val="2"/>
      </rPr>
      <t>1.007362284400062E-07</t>
    </r>
  </si>
  <si>
    <r>
      <t xml:space="preserve">ENZLOAD-HSERTA_c_FWD-rt4145 </t>
    </r>
    <r>
      <rPr>
        <sz val="12"/>
        <color rgb="FF0000FF"/>
        <rFont val="Menlo"/>
        <family val="2"/>
      </rPr>
      <t>6.989480190602741E-08</t>
    </r>
  </si>
  <si>
    <r>
      <t xml:space="preserve">ENZLOAD-HSK_c_FWD-rt0283 </t>
    </r>
    <r>
      <rPr>
        <sz val="12"/>
        <color rgb="FF0000FF"/>
        <rFont val="Menlo"/>
        <family val="2"/>
      </rPr>
      <t>9.862854604539086E-08</t>
    </r>
  </si>
  <si>
    <r>
      <t xml:space="preserve">ENZLOAD-HSTPT_c_FWD-rt4862 </t>
    </r>
    <r>
      <rPr>
        <sz val="12"/>
        <color rgb="FF0000FF"/>
        <rFont val="Menlo"/>
        <family val="2"/>
      </rPr>
      <t>2.518782591406293E-07</t>
    </r>
  </si>
  <si>
    <r>
      <t xml:space="preserve">ENZLOAD-ICDHx_m_FWD-IDH12 </t>
    </r>
    <r>
      <rPr>
        <sz val="12"/>
        <color rgb="FF0000FF"/>
        <rFont val="Menlo"/>
        <family val="2"/>
      </rPr>
      <t>3.252137463776185E-07</t>
    </r>
  </si>
  <si>
    <r>
      <t xml:space="preserve">ENZLOAD-ICDHyi_m_FWD-rt2761 </t>
    </r>
    <r>
      <rPr>
        <sz val="12"/>
        <color rgb="FF0000FF"/>
        <rFont val="Menlo"/>
        <family val="2"/>
      </rPr>
      <t>2.421782041370079E-06</t>
    </r>
  </si>
  <si>
    <r>
      <t xml:space="preserve">ENZLOAD-IG3PS_c_FWD-rt0716 </t>
    </r>
    <r>
      <rPr>
        <sz val="12"/>
        <color rgb="FF0000FF"/>
        <rFont val="Menlo"/>
        <family val="2"/>
      </rPr>
      <t>2.484336096746833E-07</t>
    </r>
  </si>
  <si>
    <r>
      <t xml:space="preserve">ENZLOAD-IGPDH_c_FWD-rt0339 </t>
    </r>
    <r>
      <rPr>
        <sz val="12"/>
        <color rgb="FF0000FF"/>
        <rFont val="Menlo"/>
        <family val="2"/>
      </rPr>
      <t>9.709005074157733E-08</t>
    </r>
  </si>
  <si>
    <r>
      <t xml:space="preserve">ENZLOAD-IGPS_c_FWD-rt8196 </t>
    </r>
    <r>
      <rPr>
        <sz val="12"/>
        <color rgb="FF0000FF"/>
        <rFont val="Menlo"/>
        <family val="2"/>
      </rPr>
      <t>3.898527430434897E-08</t>
    </r>
  </si>
  <si>
    <r>
      <t xml:space="preserve">ENZLOAD-ILETA_m_REV-rt6242_m </t>
    </r>
    <r>
      <rPr>
        <sz val="12"/>
        <color rgb="FF0000FF"/>
        <rFont val="Menlo"/>
        <family val="2"/>
      </rPr>
      <t>0.000000000000000E+00</t>
    </r>
  </si>
  <si>
    <r>
      <t xml:space="preserve">ENZLOAD-ILETRS_c_FWD-rt5078 </t>
    </r>
    <r>
      <rPr>
        <sz val="12"/>
        <color rgb="FF0000FF"/>
        <rFont val="Menlo"/>
        <family val="2"/>
      </rPr>
      <t>2.760924495710146E-07</t>
    </r>
  </si>
  <si>
    <r>
      <t xml:space="preserve">ENZLOAD-IMPC_c_FWD-rt4053 </t>
    </r>
    <r>
      <rPr>
        <sz val="12"/>
        <color rgb="FF0000FF"/>
        <rFont val="Menlo"/>
        <family val="2"/>
      </rPr>
      <t>5.148766097449898E-07</t>
    </r>
  </si>
  <si>
    <r>
      <t xml:space="preserve">ENZLOAD-IMPD_c_FWD-rt0027 </t>
    </r>
    <r>
      <rPr>
        <sz val="12"/>
        <color rgb="FF0000FF"/>
        <rFont val="Menlo"/>
        <family val="2"/>
      </rPr>
      <t>9.649997665210734E-08</t>
    </r>
  </si>
  <si>
    <r>
      <t xml:space="preserve">ENZLOAD-IPCS_g_FWD-rt4559 </t>
    </r>
    <r>
      <rPr>
        <sz val="12"/>
        <color rgb="FF0000FF"/>
        <rFont val="Menlo"/>
        <family val="2"/>
      </rPr>
      <t>8.121317269512636E-09</t>
    </r>
  </si>
  <si>
    <r>
      <t xml:space="preserve">ENZLOAD-IPDDI_c_FWD-rt7835 </t>
    </r>
    <r>
      <rPr>
        <sz val="12"/>
        <color rgb="FF0000FF"/>
        <rFont val="Menlo"/>
        <family val="2"/>
      </rPr>
      <t>1.628288982878476E-07</t>
    </r>
  </si>
  <si>
    <r>
      <t xml:space="preserve">ENZLOAD-IPMD_c_FWD-rt5526 </t>
    </r>
    <r>
      <rPr>
        <sz val="12"/>
        <color rgb="FF0000FF"/>
        <rFont val="Menlo"/>
        <family val="2"/>
      </rPr>
      <t>4.942935455571927E-07</t>
    </r>
  </si>
  <si>
    <r>
      <t xml:space="preserve">ENZLOAD-IPPMIa_c_REV-rt6546 </t>
    </r>
    <r>
      <rPr>
        <sz val="12"/>
        <color rgb="FF0000FF"/>
        <rFont val="Menlo"/>
        <family val="2"/>
      </rPr>
      <t>2.011628933099317E-07</t>
    </r>
  </si>
  <si>
    <r>
      <t xml:space="preserve">ENZLOAD-IPPMIb_c_REV-rt6546 </t>
    </r>
    <r>
      <rPr>
        <sz val="12"/>
        <color rgb="FF0000FF"/>
        <rFont val="Menlo"/>
        <family val="2"/>
      </rPr>
      <t>2.011628933099317E-07</t>
    </r>
  </si>
  <si>
    <r>
      <t xml:space="preserve">ENZLOAD-IPPS_c_FWD-rt7120 </t>
    </r>
    <r>
      <rPr>
        <sz val="12"/>
        <color rgb="FF0000FF"/>
        <rFont val="Menlo"/>
        <family val="2"/>
      </rPr>
      <t>1.418694461865407E-06</t>
    </r>
  </si>
  <si>
    <r>
      <t xml:space="preserve">ENZLOAD-KARA1i_m_FWD-rt0808 </t>
    </r>
    <r>
      <rPr>
        <sz val="12"/>
        <color rgb="FF0000FF"/>
        <rFont val="Menlo"/>
        <family val="2"/>
      </rPr>
      <t>1.108168232327126E-06</t>
    </r>
  </si>
  <si>
    <r>
      <t xml:space="preserve">ENZLOAD-KARA2i_m_FWD-rt0808 </t>
    </r>
    <r>
      <rPr>
        <sz val="12"/>
        <color rgb="FF0000FF"/>
        <rFont val="Menlo"/>
        <family val="2"/>
      </rPr>
      <t>1.108168232327126E-06</t>
    </r>
  </si>
  <si>
    <r>
      <t xml:space="preserve">ENZLOAD-LEUTA_c_REV-rt6485 </t>
    </r>
    <r>
      <rPr>
        <sz val="12"/>
        <color rgb="FF0000FF"/>
        <rFont val="Menlo"/>
        <family val="2"/>
      </rPr>
      <t>0.000000000000000E+00</t>
    </r>
  </si>
  <si>
    <r>
      <t xml:space="preserve">ENZLOAD-LEUTRS_c_FWD-rt1776 </t>
    </r>
    <r>
      <rPr>
        <sz val="12"/>
        <color rgb="FF0000FF"/>
        <rFont val="Menlo"/>
        <family val="2"/>
      </rPr>
      <t>3.883227686821912E-07</t>
    </r>
  </si>
  <si>
    <r>
      <t xml:space="preserve">ENZLOAD-LNS14DMy_c_FWD-ERG11NCP1 </t>
    </r>
    <r>
      <rPr>
        <sz val="12"/>
        <color rgb="FF0000FF"/>
        <rFont val="Menlo"/>
        <family val="2"/>
      </rPr>
      <t>2.329339695096036E-07</t>
    </r>
  </si>
  <si>
    <r>
      <t xml:space="preserve">ENZLOAD-LNSTLS_c_FWD-rt0872 </t>
    </r>
    <r>
      <rPr>
        <sz val="12"/>
        <color rgb="FF0000FF"/>
        <rFont val="Menlo"/>
        <family val="2"/>
      </rPr>
      <t>8.461464176108823E-08</t>
    </r>
  </si>
  <si>
    <r>
      <t xml:space="preserve">ENZLOAD-LYSTRS_c_FWD-rt3577 </t>
    </r>
    <r>
      <rPr>
        <sz val="12"/>
        <color rgb="FF0000FF"/>
        <rFont val="Menlo"/>
        <family val="2"/>
      </rPr>
      <t>3.503448490738970E-07</t>
    </r>
  </si>
  <si>
    <r>
      <t xml:space="preserve">ENZLOAD-MAGL_l_FWD-rt1360 </t>
    </r>
    <r>
      <rPr>
        <sz val="12"/>
        <color rgb="FF0000FF"/>
        <rFont val="Menlo"/>
        <family val="2"/>
      </rPr>
      <t>2.006140312753497E-07</t>
    </r>
  </si>
  <si>
    <r>
      <t xml:space="preserve">ENZLOAD-MAN1PT_c_FWD-rt6588 </t>
    </r>
    <r>
      <rPr>
        <sz val="12"/>
        <color rgb="FF0000FF"/>
        <rFont val="Menlo"/>
        <family val="2"/>
      </rPr>
      <t>8.908766237463135E-07</t>
    </r>
  </si>
  <si>
    <r>
      <t xml:space="preserve">ENZLOAD-MAN6PI_c_REV-rt0239 </t>
    </r>
    <r>
      <rPr>
        <sz val="12"/>
        <color rgb="FF0000FF"/>
        <rFont val="Menlo"/>
        <family val="2"/>
      </rPr>
      <t>4.406468229009533E-07</t>
    </r>
  </si>
  <si>
    <r>
      <t xml:space="preserve">ENZLOAD-MCOATA_c_FWD-rt0302 </t>
    </r>
    <r>
      <rPr>
        <sz val="12"/>
        <color rgb="FF0000FF"/>
        <rFont val="Menlo"/>
        <family val="2"/>
      </rPr>
      <t>1.868760866817896E-08</t>
    </r>
  </si>
  <si>
    <r>
      <t xml:space="preserve">ENZLOAD-MDH_c_REV-rt2246 </t>
    </r>
    <r>
      <rPr>
        <sz val="12"/>
        <color rgb="FF0000FF"/>
        <rFont val="Menlo"/>
        <family val="2"/>
      </rPr>
      <t>1.578691654329770E-06</t>
    </r>
  </si>
  <si>
    <r>
      <t xml:space="preserve">ENZLOAD-MDH_m_FWD-rt2810 </t>
    </r>
    <r>
      <rPr>
        <sz val="12"/>
        <color rgb="FF0000FF"/>
        <rFont val="Menlo"/>
        <family val="2"/>
      </rPr>
      <t>2.818720089396877E-06</t>
    </r>
  </si>
  <si>
    <r>
      <t xml:space="preserve">ENZLOAD-MDRPD_c_FWD-rt7461 </t>
    </r>
    <r>
      <rPr>
        <sz val="12"/>
        <color rgb="FF0000FF"/>
        <rFont val="Menlo"/>
        <family val="2"/>
      </rPr>
      <t>1.224039275927172E-07</t>
    </r>
  </si>
  <si>
    <r>
      <t xml:space="preserve">ENZLOAD-ME1_m_FWD-rt5549 </t>
    </r>
    <r>
      <rPr>
        <sz val="12"/>
        <color rgb="FF0000FF"/>
        <rFont val="Menlo"/>
        <family val="2"/>
      </rPr>
      <t>1.755108384841240E-08</t>
    </r>
  </si>
  <si>
    <r>
      <t xml:space="preserve">ENZLOAD-METAT_c_FWD-rt5403 </t>
    </r>
    <r>
      <rPr>
        <sz val="12"/>
        <color rgb="FF0000FF"/>
        <rFont val="Menlo"/>
        <family val="2"/>
      </rPr>
      <t>2.304503422804982E-06</t>
    </r>
  </si>
  <si>
    <r>
      <t xml:space="preserve">ENZLOAD-METS_c_FWD-rt1457 </t>
    </r>
    <r>
      <rPr>
        <sz val="12"/>
        <color rgb="FF0000FF"/>
        <rFont val="Menlo"/>
        <family val="2"/>
      </rPr>
      <t>2.582614655037296E-06</t>
    </r>
  </si>
  <si>
    <r>
      <t xml:space="preserve">ENZLOAD-METTRS_c_FWD-rt4772 </t>
    </r>
    <r>
      <rPr>
        <sz val="12"/>
        <color rgb="FF0000FF"/>
        <rFont val="Menlo"/>
        <family val="2"/>
      </rPr>
      <t>1.531308067283385E-07</t>
    </r>
  </si>
  <si>
    <r>
      <t xml:space="preserve">ENZLOAD-MEVK1_c_FWD-rt0390 </t>
    </r>
    <r>
      <rPr>
        <sz val="12"/>
        <color rgb="FF0000FF"/>
        <rFont val="Menlo"/>
        <family val="2"/>
      </rPr>
      <t>6.610669347076947E-07</t>
    </r>
  </si>
  <si>
    <r>
      <t xml:space="preserve">ENZLOAD-MTAP_c_FWD-rt0004 </t>
    </r>
    <r>
      <rPr>
        <sz val="12"/>
        <color rgb="FF0000FF"/>
        <rFont val="Menlo"/>
        <family val="2"/>
      </rPr>
      <t>2.683531548731820E-07</t>
    </r>
  </si>
  <si>
    <r>
      <t xml:space="preserve">ENZLOAD-MTHFD_c_FWD-rt6998 </t>
    </r>
    <r>
      <rPr>
        <sz val="12"/>
        <color rgb="FF0000FF"/>
        <rFont val="Menlo"/>
        <family val="2"/>
      </rPr>
      <t>3.925406309538064E-07</t>
    </r>
  </si>
  <si>
    <r>
      <t xml:space="preserve">ENZLOAD-MTHFR3_c_FWD-MET1213 </t>
    </r>
    <r>
      <rPr>
        <sz val="12"/>
        <color rgb="FF0000FF"/>
        <rFont val="Menlo"/>
        <family val="2"/>
      </rPr>
      <t>2.037286218666316E-07</t>
    </r>
  </si>
  <si>
    <r>
      <t xml:space="preserve">ENZLOAD-MTRI_c_FWD-rt5017 </t>
    </r>
    <r>
      <rPr>
        <sz val="12"/>
        <color rgb="FF0000FF"/>
        <rFont val="Menlo"/>
        <family val="2"/>
      </rPr>
      <t>1.110831531017884E-07</t>
    </r>
  </si>
  <si>
    <r>
      <t xml:space="preserve">ENZLOAD-NACt_c_e_FWD-rt3853 </t>
    </r>
    <r>
      <rPr>
        <sz val="12"/>
        <color rgb="FF0000FF"/>
        <rFont val="Menlo"/>
        <family val="2"/>
      </rPr>
      <t>3.485644877884462E-07</t>
    </r>
  </si>
  <si>
    <r>
      <t xml:space="preserve">ENZLOAD-NADHcplxI_c_m_FWD-NADHCPLX1 </t>
    </r>
    <r>
      <rPr>
        <sz val="12"/>
        <color rgb="FF0000FF"/>
        <rFont val="Menlo"/>
        <family val="2"/>
      </rPr>
      <t>1.934543863701620E-07</t>
    </r>
  </si>
  <si>
    <r>
      <t xml:space="preserve">ENZLOAD-NADHK1_c_FWD-rt1814_c </t>
    </r>
    <r>
      <rPr>
        <sz val="12"/>
        <color rgb="FF0000FF"/>
        <rFont val="Menlo"/>
        <family val="2"/>
      </rPr>
      <t>1.916165186832399E-08</t>
    </r>
  </si>
  <si>
    <r>
      <t xml:space="preserve">ENZLOAD-NADS2_c_FWD-rt0915_c </t>
    </r>
    <r>
      <rPr>
        <sz val="12"/>
        <color rgb="FF0000FF"/>
        <rFont val="Menlo"/>
        <family val="2"/>
      </rPr>
      <t>4.541512291335178E-08</t>
    </r>
  </si>
  <si>
    <r>
      <t xml:space="preserve">ENZLOAD-NAMNPP_c_FWD-rt1924_c </t>
    </r>
    <r>
      <rPr>
        <sz val="12"/>
        <color rgb="FF0000FF"/>
        <rFont val="Menlo"/>
        <family val="2"/>
      </rPr>
      <t>7.696274460177336E-08</t>
    </r>
  </si>
  <si>
    <r>
      <t xml:space="preserve">ENZLOAD-NDPK1_c_FWD-rt7311 </t>
    </r>
    <r>
      <rPr>
        <sz val="12"/>
        <color rgb="FF0000FF"/>
        <rFont val="Menlo"/>
        <family val="2"/>
      </rPr>
      <t>1.239935374987237E-06</t>
    </r>
  </si>
  <si>
    <r>
      <t xml:space="preserve">ENZLOAD-NDPK3_c_FWD-rt7311 </t>
    </r>
    <r>
      <rPr>
        <sz val="12"/>
        <color rgb="FF0000FF"/>
        <rFont val="Menlo"/>
        <family val="2"/>
      </rPr>
      <t>1.239935374987237E-06</t>
    </r>
  </si>
  <si>
    <r>
      <t xml:space="preserve">ENZLOAD-NDPK4_c_FWD-rt7311 </t>
    </r>
    <r>
      <rPr>
        <sz val="12"/>
        <color rgb="FF0000FF"/>
        <rFont val="Menlo"/>
        <family val="2"/>
      </rPr>
      <t>1.239935374987237E-06</t>
    </r>
  </si>
  <si>
    <r>
      <t xml:space="preserve">ENZLOAD-NGLYCANS1_c_FWD-rt2834 </t>
    </r>
    <r>
      <rPr>
        <sz val="12"/>
        <color rgb="FF0000FF"/>
        <rFont val="Menlo"/>
        <family val="2"/>
      </rPr>
      <t>5.214888862323311E-09</t>
    </r>
  </si>
  <si>
    <r>
      <t xml:space="preserve">ENZLOAD-NGLYCANS3_c_FWD-rt6298 </t>
    </r>
    <r>
      <rPr>
        <sz val="12"/>
        <color rgb="FF0000FF"/>
        <rFont val="Menlo"/>
        <family val="2"/>
      </rPr>
      <t>9.994985239913464E-09</t>
    </r>
  </si>
  <si>
    <r>
      <t xml:space="preserve">ENZLOAD-NGLYCANS4_c_FWD-rt1727 </t>
    </r>
    <r>
      <rPr>
        <sz val="12"/>
        <color rgb="FF0000FF"/>
        <rFont val="Menlo"/>
        <family val="2"/>
      </rPr>
      <t>2.726161693097587E-08</t>
    </r>
  </si>
  <si>
    <r>
      <t xml:space="preserve">ENZLOAD-NGLYCANS5_c_FWD-rt1727 </t>
    </r>
    <r>
      <rPr>
        <sz val="12"/>
        <color rgb="FF0000FF"/>
        <rFont val="Menlo"/>
        <family val="2"/>
      </rPr>
      <t>2.726161693097587E-08</t>
    </r>
  </si>
  <si>
    <r>
      <t xml:space="preserve">ENZLOAD-NGLYCANS6_c_FWD-rt1577 </t>
    </r>
    <r>
      <rPr>
        <sz val="12"/>
        <color rgb="FF0000FF"/>
        <rFont val="Menlo"/>
        <family val="2"/>
      </rPr>
      <t>1.728279912640932E-09</t>
    </r>
  </si>
  <si>
    <r>
      <t xml:space="preserve">ENZLOAD-NGLYCANS7_c_FWD-rt1577 </t>
    </r>
    <r>
      <rPr>
        <sz val="12"/>
        <color rgb="FF0000FF"/>
        <rFont val="Menlo"/>
        <family val="2"/>
      </rPr>
      <t>0.000000000000000E+00</t>
    </r>
  </si>
  <si>
    <r>
      <t xml:space="preserve">ENZLOAD-NH4t_c_e_FWD-rt4558 </t>
    </r>
    <r>
      <rPr>
        <sz val="12"/>
        <color rgb="FF0000FF"/>
        <rFont val="Menlo"/>
        <family val="2"/>
      </rPr>
      <t>1.908253088332381E-10</t>
    </r>
  </si>
  <si>
    <r>
      <t xml:space="preserve">ENZLOAD-NNATi_c_FWD-rt2062_c </t>
    </r>
    <r>
      <rPr>
        <sz val="12"/>
        <color rgb="FF0000FF"/>
        <rFont val="Menlo"/>
        <family val="2"/>
      </rPr>
      <t>3.039413108023004E-08</t>
    </r>
  </si>
  <si>
    <r>
      <t xml:space="preserve">ENZLOAD-OCBT_c_FWD-rt4934 </t>
    </r>
    <r>
      <rPr>
        <sz val="12"/>
        <color rgb="FF0000FF"/>
        <rFont val="Menlo"/>
        <family val="2"/>
      </rPr>
      <t>2.925549766383503E-07</t>
    </r>
  </si>
  <si>
    <r>
      <t xml:space="preserve">ENZLOAD-OGLYCANS1_r_FWD-rt3753 </t>
    </r>
    <r>
      <rPr>
        <sz val="12"/>
        <color rgb="FF0000FF"/>
        <rFont val="Menlo"/>
        <family val="2"/>
      </rPr>
      <t>2.824100499754274E-08</t>
    </r>
  </si>
  <si>
    <r>
      <t xml:space="preserve">ENZLOAD-OGLYCANS2_g_FWD-rt1384 </t>
    </r>
    <r>
      <rPr>
        <sz val="12"/>
        <color rgb="FF0000FF"/>
        <rFont val="Menlo"/>
        <family val="2"/>
      </rPr>
      <t>1.460964531469193E-09</t>
    </r>
  </si>
  <si>
    <r>
      <t xml:space="preserve">ENZLOAD-OGLYCANS3_g_FWD-rt1384 </t>
    </r>
    <r>
      <rPr>
        <sz val="12"/>
        <color rgb="FF0000FF"/>
        <rFont val="Menlo"/>
        <family val="2"/>
      </rPr>
      <t>0.000000000000000E+00</t>
    </r>
  </si>
  <si>
    <r>
      <t xml:space="preserve">ENZLOAD-OMCDC_c_FWD-rt5646 </t>
    </r>
    <r>
      <rPr>
        <sz val="12"/>
        <color rgb="FF0000FF"/>
        <rFont val="Menlo"/>
        <family val="2"/>
      </rPr>
      <t>3.992983046982990E-10</t>
    </r>
  </si>
  <si>
    <r>
      <t xml:space="preserve">ENZLOAD-OMPDC_c_FWD-rt3750 </t>
    </r>
    <r>
      <rPr>
        <sz val="12"/>
        <color rgb="FF0000FF"/>
        <rFont val="Menlo"/>
        <family val="2"/>
      </rPr>
      <t>2.913277035953026E-07</t>
    </r>
  </si>
  <si>
    <r>
      <t xml:space="preserve">ENZLOAD-ORNTACi_m_FWD-rt7840 </t>
    </r>
    <r>
      <rPr>
        <sz val="12"/>
        <color rgb="FF0000FF"/>
        <rFont val="Menlo"/>
        <family val="2"/>
      </rPr>
      <t>4.526919334352738E-07</t>
    </r>
  </si>
  <si>
    <r>
      <t xml:space="preserve">ENZLOAD-ORNtpa_m_FWD-rt4951 </t>
    </r>
    <r>
      <rPr>
        <sz val="12"/>
        <color rgb="FF0000FF"/>
        <rFont val="Menlo"/>
        <family val="2"/>
      </rPr>
      <t>9.512986124928735E-09</t>
    </r>
  </si>
  <si>
    <r>
      <t xml:space="preserve">ENZLOAD-ORPT_c_REV-rt2348 </t>
    </r>
    <r>
      <rPr>
        <sz val="12"/>
        <color rgb="FF0000FF"/>
        <rFont val="Menlo"/>
        <family val="2"/>
      </rPr>
      <t>4.939033952396180E-07</t>
    </r>
  </si>
  <si>
    <r>
      <t xml:space="preserve">ENZLOAD-P5CR_c_FWD-rt5064 </t>
    </r>
    <r>
      <rPr>
        <sz val="12"/>
        <color rgb="FF0000FF"/>
        <rFont val="Menlo"/>
        <family val="2"/>
      </rPr>
      <t>1.732679199194108E-07</t>
    </r>
  </si>
  <si>
    <r>
      <t xml:space="preserve">ENZLOAD-PAILS_rm_FWD-rt6753 </t>
    </r>
    <r>
      <rPr>
        <sz val="12"/>
        <color rgb="FF0000FF"/>
        <rFont val="Menlo"/>
        <family val="2"/>
      </rPr>
      <t>7.847145565261028E-08</t>
    </r>
  </si>
  <si>
    <r>
      <t xml:space="preserve">ENZLOAD-PAPSR_c_FWD-MET16TRX2 </t>
    </r>
    <r>
      <rPr>
        <sz val="12"/>
        <color rgb="FF0000FF"/>
        <rFont val="Menlo"/>
        <family val="2"/>
      </rPr>
      <t>9.712126037727350E-09</t>
    </r>
  </si>
  <si>
    <r>
      <t xml:space="preserve">ENZLOAD-PC_c_FWD-rt8262 </t>
    </r>
    <r>
      <rPr>
        <sz val="12"/>
        <color rgb="FF0000FF"/>
        <rFont val="Menlo"/>
        <family val="2"/>
      </rPr>
      <t>1.208184355959646E-06</t>
    </r>
  </si>
  <si>
    <r>
      <t xml:space="preserve">ENZLOAD-PCOATA160_c_FWD-rt0302 </t>
    </r>
    <r>
      <rPr>
        <sz val="12"/>
        <color rgb="FF0000FF"/>
        <rFont val="Menlo"/>
        <family val="2"/>
      </rPr>
      <t>1.868760866817896E-08</t>
    </r>
  </si>
  <si>
    <r>
      <t xml:space="preserve">ENZLOAD-PCOATA180_c_FWD-rt0302 </t>
    </r>
    <r>
      <rPr>
        <sz val="12"/>
        <color rgb="FF0000FF"/>
        <rFont val="Menlo"/>
        <family val="2"/>
      </rPr>
      <t>1.868760866817896E-08</t>
    </r>
  </si>
  <si>
    <r>
      <t xml:space="preserve">ENZLOAD-PDH_m_FWD-PDHCPLX </t>
    </r>
    <r>
      <rPr>
        <sz val="12"/>
        <color rgb="FF0000FF"/>
        <rFont val="Menlo"/>
        <family val="2"/>
      </rPr>
      <t>4.797722410709226E-07</t>
    </r>
  </si>
  <si>
    <r>
      <t xml:space="preserve">ENZLOAD-PDMEMT_rm_FWD-rt4380 </t>
    </r>
    <r>
      <rPr>
        <sz val="12"/>
        <color rgb="FF0000FF"/>
        <rFont val="Menlo"/>
        <family val="2"/>
      </rPr>
      <t>1.062683609626462E-07</t>
    </r>
  </si>
  <si>
    <r>
      <t xml:space="preserve">ENZLOAD-PEMT_rm_FWD-rt2279 </t>
    </r>
    <r>
      <rPr>
        <sz val="12"/>
        <color rgb="FF0000FF"/>
        <rFont val="Menlo"/>
        <family val="2"/>
      </rPr>
      <t>5.015119313938344E-08</t>
    </r>
  </si>
  <si>
    <r>
      <t xml:space="preserve">ENZLOAD-PFK_c_FWD-rt0495 </t>
    </r>
    <r>
      <rPr>
        <sz val="12"/>
        <color rgb="FF0000FF"/>
        <rFont val="Menlo"/>
        <family val="2"/>
      </rPr>
      <t>2.833058382655509E-04</t>
    </r>
  </si>
  <si>
    <r>
      <t xml:space="preserve">ENZLOAD-PGCD_c_FWD-rt0717 </t>
    </r>
    <r>
      <rPr>
        <sz val="12"/>
        <color rgb="FF0000FF"/>
        <rFont val="Menlo"/>
        <family val="2"/>
      </rPr>
      <t>3.799185161051457E-07</t>
    </r>
  </si>
  <si>
    <r>
      <t xml:space="preserve">ENZLOAD-PGI_c_FWD-rt1221 </t>
    </r>
    <r>
      <rPr>
        <sz val="12"/>
        <color rgb="FF0000FF"/>
        <rFont val="Menlo"/>
        <family val="2"/>
      </rPr>
      <t>2.028638488125918E-06</t>
    </r>
  </si>
  <si>
    <r>
      <t xml:space="preserve">ENZLOAD-PGK_c_FWD-rt7353 </t>
    </r>
    <r>
      <rPr>
        <sz val="12"/>
        <color rgb="FF0000FF"/>
        <rFont val="Menlo"/>
        <family val="2"/>
      </rPr>
      <t>2.032268508430587E-06</t>
    </r>
  </si>
  <si>
    <r>
      <t xml:space="preserve">ENZLOAD-PGM_c_FWD-rt7057 </t>
    </r>
    <r>
      <rPr>
        <sz val="12"/>
        <color rgb="FF0000FF"/>
        <rFont val="Menlo"/>
        <family val="2"/>
      </rPr>
      <t>3.940034389647988E-08</t>
    </r>
  </si>
  <si>
    <r>
      <t xml:space="preserve">ENZLOAD-PGMT_c_FWD-rt1591 </t>
    </r>
    <r>
      <rPr>
        <sz val="12"/>
        <color rgb="FF0000FF"/>
        <rFont val="Menlo"/>
        <family val="2"/>
      </rPr>
      <t>2.123297724410744E-06</t>
    </r>
  </si>
  <si>
    <r>
      <t xml:space="preserve">ENZLOAD-PHETA1_c_REV-rt7697 </t>
    </r>
    <r>
      <rPr>
        <sz val="12"/>
        <color rgb="FF0000FF"/>
        <rFont val="Menlo"/>
        <family val="2"/>
      </rPr>
      <t>1.278051045271010E-08</t>
    </r>
  </si>
  <si>
    <r>
      <t xml:space="preserve">ENZLOAD-PHETRS_c_FWD-FRS12 </t>
    </r>
    <r>
      <rPr>
        <sz val="12"/>
        <color rgb="FF0000FF"/>
        <rFont val="Menlo"/>
        <family val="2"/>
      </rPr>
      <t>1.725325549708853E-07</t>
    </r>
  </si>
  <si>
    <r>
      <t xml:space="preserve">ENZLOAD-PItps_e_FWD-rt1948 </t>
    </r>
    <r>
      <rPr>
        <sz val="12"/>
        <color rgb="FF0000FF"/>
        <rFont val="Menlo"/>
        <family val="2"/>
      </rPr>
      <t>1.084412764647004E-07</t>
    </r>
  </si>
  <si>
    <r>
      <t xml:space="preserve">ENZLOAD-PItps_m_FWD-rt0521 </t>
    </r>
    <r>
      <rPr>
        <sz val="12"/>
        <color rgb="FF0000FF"/>
        <rFont val="Menlo"/>
        <family val="2"/>
      </rPr>
      <t>3.561172402964652E-06</t>
    </r>
  </si>
  <si>
    <r>
      <t xml:space="preserve">ENZLOAD-PMANM_c_REV-rt0873 </t>
    </r>
    <r>
      <rPr>
        <sz val="12"/>
        <color rgb="FF0000FF"/>
        <rFont val="Menlo"/>
        <family val="2"/>
      </rPr>
      <t>6.117608812903131E-07</t>
    </r>
  </si>
  <si>
    <r>
      <t xml:space="preserve">ENZLOAD-PMEMT_rm_FWD-rt4380 </t>
    </r>
    <r>
      <rPr>
        <sz val="12"/>
        <color rgb="FF0000FF"/>
        <rFont val="Menlo"/>
        <family val="2"/>
      </rPr>
      <t>1.062683609626462E-07</t>
    </r>
  </si>
  <si>
    <r>
      <t xml:space="preserve">ENZLOAD-PMEVK_c_FWD-rt0334 </t>
    </r>
    <r>
      <rPr>
        <sz val="12"/>
        <color rgb="FF0000FF"/>
        <rFont val="Menlo"/>
        <family val="2"/>
      </rPr>
      <t>1.822339869987215E-07</t>
    </r>
  </si>
  <si>
    <r>
      <t xml:space="preserve">ENZLOAD-PNTK_c_FWD-rt5817 </t>
    </r>
    <r>
      <rPr>
        <sz val="12"/>
        <color rgb="FF0000FF"/>
        <rFont val="Menlo"/>
        <family val="2"/>
      </rPr>
      <t>5.531369747911075E-08</t>
    </r>
  </si>
  <si>
    <r>
      <t xml:space="preserve">ENZLOAD-PPA_c_FWD-rt7511 </t>
    </r>
    <r>
      <rPr>
        <sz val="12"/>
        <color rgb="FF0000FF"/>
        <rFont val="Menlo"/>
        <family val="2"/>
      </rPr>
      <t>2.566498283278740E-06</t>
    </r>
  </si>
  <si>
    <r>
      <t xml:space="preserve">ENZLOAD-PPBNGD_c_FWD-rt6350 </t>
    </r>
    <r>
      <rPr>
        <sz val="12"/>
        <color rgb="FF0000FF"/>
        <rFont val="Menlo"/>
        <family val="2"/>
      </rPr>
      <t>6.973908650036179E-09</t>
    </r>
  </si>
  <si>
    <r>
      <t xml:space="preserve">ENZLOAD-PPBNGS_1_c_FWD-rt5026 </t>
    </r>
    <r>
      <rPr>
        <sz val="12"/>
        <color rgb="FF0000FF"/>
        <rFont val="Menlo"/>
        <family val="2"/>
      </rPr>
      <t>4.009359322227354E-08</t>
    </r>
  </si>
  <si>
    <r>
      <t xml:space="preserve">ENZLOAD-PPNCL2_c_FWD-rt0510 </t>
    </r>
    <r>
      <rPr>
        <sz val="12"/>
        <color rgb="FF0000FF"/>
        <rFont val="Menlo"/>
        <family val="2"/>
      </rPr>
      <t>1.233683814511615E-07</t>
    </r>
  </si>
  <si>
    <r>
      <t xml:space="preserve">ENZLOAD-PPND2_c_FWD-rt7857 </t>
    </r>
    <r>
      <rPr>
        <sz val="12"/>
        <color rgb="FF0000FF"/>
        <rFont val="Menlo"/>
        <family val="2"/>
      </rPr>
      <t>4.552775640001743E-08</t>
    </r>
  </si>
  <si>
    <r>
      <t xml:space="preserve">ENZLOAD-PPNDH_c_FWD-rt5827 </t>
    </r>
    <r>
      <rPr>
        <sz val="12"/>
        <color rgb="FF0000FF"/>
        <rFont val="Menlo"/>
        <family val="2"/>
      </rPr>
      <t>4.912910548310443E-08</t>
    </r>
  </si>
  <si>
    <r>
      <t xml:space="preserve">ENZLOAD-PPPGO_m_FWD-rt3499 </t>
    </r>
    <r>
      <rPr>
        <sz val="12"/>
        <color rgb="FF0000FF"/>
        <rFont val="Menlo"/>
        <family val="2"/>
      </rPr>
      <t>1.073749294675765E-08</t>
    </r>
  </si>
  <si>
    <r>
      <t xml:space="preserve">ENZLOAD-PPTT_l_FWD-rt4281 </t>
    </r>
    <r>
      <rPr>
        <sz val="12"/>
        <color rgb="FF0000FF"/>
        <rFont val="Menlo"/>
        <family val="2"/>
      </rPr>
      <t>1.014587356826570E-09</t>
    </r>
  </si>
  <si>
    <r>
      <t xml:space="preserve">ENZLOAD-PRAGSi_c_FWD-rt5891 </t>
    </r>
    <r>
      <rPr>
        <sz val="12"/>
        <color rgb="FF0000FF"/>
        <rFont val="Menlo"/>
        <family val="2"/>
      </rPr>
      <t>2.862307495733551E-07</t>
    </r>
  </si>
  <si>
    <r>
      <t xml:space="preserve">ENZLOAD-PRAIi_c_FWD-rt8196 </t>
    </r>
    <r>
      <rPr>
        <sz val="12"/>
        <color rgb="FF0000FF"/>
        <rFont val="Menlo"/>
        <family val="2"/>
      </rPr>
      <t>3.898527430434897E-08</t>
    </r>
  </si>
  <si>
    <r>
      <t xml:space="preserve">ENZLOAD-PRAIS_c_FWD-rt5891 </t>
    </r>
    <r>
      <rPr>
        <sz val="12"/>
        <color rgb="FF0000FF"/>
        <rFont val="Menlo"/>
        <family val="2"/>
      </rPr>
      <t>2.862307495733551E-07</t>
    </r>
  </si>
  <si>
    <r>
      <t xml:space="preserve">ENZLOAD-PRAMPC_c_FWD-rt3278 </t>
    </r>
    <r>
      <rPr>
        <sz val="12"/>
        <color rgb="FF0000FF"/>
        <rFont val="Menlo"/>
        <family val="2"/>
      </rPr>
      <t>4.490867234728172E-08</t>
    </r>
  </si>
  <si>
    <r>
      <t xml:space="preserve">ENZLOAD-PRASCSi_c_FWD-rt0852 </t>
    </r>
    <r>
      <rPr>
        <sz val="12"/>
        <color rgb="FF0000FF"/>
        <rFont val="Menlo"/>
        <family val="2"/>
      </rPr>
      <t>6.196757056451333E-07</t>
    </r>
  </si>
  <si>
    <r>
      <t xml:space="preserve">ENZLOAD-PRATPP_c_FWD-rt3278 </t>
    </r>
    <r>
      <rPr>
        <sz val="12"/>
        <color rgb="FF0000FF"/>
        <rFont val="Menlo"/>
        <family val="2"/>
      </rPr>
      <t>4.490867234728171E-08</t>
    </r>
  </si>
  <si>
    <r>
      <t xml:space="preserve">ENZLOAD-PRENT10_l_FWD-rt4281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</si>
  <si>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ENZLOAD-PRENT11_l_FWD-rt4281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</si>
  <si>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ENZLOAD-PRENT12_l_FWD-rt4281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</si>
  <si>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ENZLOAD-PRENT13_l_FWD-rt4281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</si>
  <si>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ENZLOAD-PRENT14_l_FWD-rt4281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</si>
  <si>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ENZLOAD-PRENT15_l_FWD-rt4281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</si>
  <si>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ENZLOAD-PRENT16_l_FWD-rt4281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</si>
  <si>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ENZLOAD-PRENT17_l_FWD-rt4281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</si>
  <si>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ENZLOAD-PRENT18_l_FWD-rt4281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</si>
  <si>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ENZLOAD-PRENT19_l_FWD-rt4281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</si>
  <si>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ENZLOAD-PRENT20_l_FWD-rt4281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</si>
  <si>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ENZLOAD-PRENT21_l_FWD-rt4281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</si>
  <si>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ENZLOAD-PRENT6_l_FWD-rt4281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</si>
  <si>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ENZLOAD-PRENT7_l_FWD-rt4281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</si>
  <si>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ENZLOAD-PRENT8_l_FWD-rt4281 </t>
    </r>
    <r>
      <rPr>
        <sz val="12"/>
        <color rgb="FF0000FF"/>
        <rFont val="Menlo"/>
        <family val="2"/>
      </rPr>
      <t>1.014587356826570E-09</t>
    </r>
  </si>
  <si>
    <r>
      <t xml:space="preserve">ENZLOAD-PRENT9_l_FWD-rt4281 </t>
    </r>
    <r>
      <rPr>
        <sz val="12"/>
        <color rgb="FF0000FF"/>
        <rFont val="Menlo"/>
        <family val="2"/>
      </rPr>
      <t>1.014587356826580E-09</t>
    </r>
  </si>
  <si>
    <r>
      <t xml:space="preserve">ENZLOAD-PRFGS_c_FWD-rt6665 </t>
    </r>
    <r>
      <rPr>
        <sz val="12"/>
        <color rgb="FF0000FF"/>
        <rFont val="Menlo"/>
        <family val="2"/>
      </rPr>
      <t>2.623462747541883E-07</t>
    </r>
  </si>
  <si>
    <r>
      <t xml:space="preserve">ENZLOAD-PRMICI_c_FWD-rt3242_c </t>
    </r>
    <r>
      <rPr>
        <sz val="12"/>
        <color rgb="FF0000FF"/>
        <rFont val="Menlo"/>
        <family val="2"/>
      </rPr>
      <t>1.435750280398009E-07</t>
    </r>
  </si>
  <si>
    <r>
      <t xml:space="preserve">ENZLOAD-PROTRS_c_FWD-rt3118 </t>
    </r>
    <r>
      <rPr>
        <sz val="12"/>
        <color rgb="FF0000FF"/>
        <rFont val="Menlo"/>
        <family val="2"/>
      </rPr>
      <t>8.763405771235476E-07</t>
    </r>
  </si>
  <si>
    <r>
      <t xml:space="preserve">ENZLOAD-PRPPS_c_FWD-PRS23 </t>
    </r>
    <r>
      <rPr>
        <sz val="12"/>
        <color rgb="FF0000FF"/>
        <rFont val="Menlo"/>
        <family val="2"/>
      </rPr>
      <t>2.572826222319433E-07</t>
    </r>
  </si>
  <si>
    <r>
      <t xml:space="preserve">ENZLOAD-PSCIT_c_FWD-rt5884 </t>
    </r>
    <r>
      <rPr>
        <sz val="12"/>
        <color rgb="FF0000FF"/>
        <rFont val="Menlo"/>
        <family val="2"/>
      </rPr>
      <t>2.301086538516344E-08</t>
    </r>
  </si>
  <si>
    <r>
      <t xml:space="preserve">ENZLOAD-PSD_mm_FWD-rt2136 </t>
    </r>
    <r>
      <rPr>
        <sz val="12"/>
        <color rgb="FF0000FF"/>
        <rFont val="Menlo"/>
        <family val="2"/>
      </rPr>
      <t>1.257502603046469E-07</t>
    </r>
  </si>
  <si>
    <r>
      <t xml:space="preserve">ENZLOAD-PSERT_c_FWD-rt7036 </t>
    </r>
    <r>
      <rPr>
        <sz val="12"/>
        <color rgb="FF0000FF"/>
        <rFont val="Menlo"/>
        <family val="2"/>
      </rPr>
      <t>1.503991647300772E-07</t>
    </r>
  </si>
  <si>
    <r>
      <t xml:space="preserve">ENZLOAD-PSP_L_c_FWD-rt3683 </t>
    </r>
    <r>
      <rPr>
        <sz val="12"/>
        <color rgb="FF0000FF"/>
        <rFont val="Menlo"/>
        <family val="2"/>
      </rPr>
      <t>5.608479014401257E-08</t>
    </r>
  </si>
  <si>
    <r>
      <t xml:space="preserve">ENZLOAD-PSPHS_r_FWD-rt6946 </t>
    </r>
    <r>
      <rPr>
        <sz val="12"/>
        <color rgb="FF0000FF"/>
        <rFont val="Menlo"/>
        <family val="2"/>
      </rPr>
      <t>4.654468469721875E-09</t>
    </r>
  </si>
  <si>
    <r>
      <t xml:space="preserve">ENZLOAD-PSSA_rm_FWD-rt3215 </t>
    </r>
    <r>
      <rPr>
        <sz val="12"/>
        <color rgb="FF0000FF"/>
        <rFont val="Menlo"/>
        <family val="2"/>
      </rPr>
      <t>2.153753744503570E-08</t>
    </r>
  </si>
  <si>
    <r>
      <t xml:space="preserve">ENZLOAD-PTPAT_c_FWD-rt6481 </t>
    </r>
    <r>
      <rPr>
        <sz val="12"/>
        <color rgb="FF0000FF"/>
        <rFont val="Menlo"/>
        <family val="2"/>
      </rPr>
      <t>1.796295408254692E-08</t>
    </r>
  </si>
  <si>
    <r>
      <t xml:space="preserve">ENZLOAD-PYDX5PS_c_FWD-SNZ1SNO1 </t>
    </r>
    <r>
      <rPr>
        <sz val="12"/>
        <color rgb="FF0000FF"/>
        <rFont val="Menlo"/>
        <family val="2"/>
      </rPr>
      <t>7.388103899469710E-10</t>
    </r>
  </si>
  <si>
    <r>
      <t xml:space="preserve">ENZLOAD-PYK_c_FWD-rt4634 </t>
    </r>
    <r>
      <rPr>
        <sz val="12"/>
        <color rgb="FF0000FF"/>
        <rFont val="Menlo"/>
        <family val="2"/>
      </rPr>
      <t>3.031766982569677E-06</t>
    </r>
  </si>
  <si>
    <r>
      <t xml:space="preserve">ENZLOAD-RBFK_c_FWD-rt0930_c </t>
    </r>
    <r>
      <rPr>
        <sz val="12"/>
        <color rgb="FF0000FF"/>
        <rFont val="Menlo"/>
        <family val="2"/>
      </rPr>
      <t>3.799509611306423E-07</t>
    </r>
  </si>
  <si>
    <r>
      <t xml:space="preserve">ENZLOAD-RBFSa_c_FWD-rt0910 </t>
    </r>
    <r>
      <rPr>
        <sz val="12"/>
        <color rgb="FF0000FF"/>
        <rFont val="Menlo"/>
        <family val="2"/>
      </rPr>
      <t>3.156122679945676E-07</t>
    </r>
  </si>
  <si>
    <r>
      <t xml:space="preserve">ENZLOAD-RBFSb_c_FWD-rt4127 </t>
    </r>
    <r>
      <rPr>
        <sz val="12"/>
        <color rgb="FF0000FF"/>
        <rFont val="Menlo"/>
        <family val="2"/>
      </rPr>
      <t>3.763553679502496E-07</t>
    </r>
  </si>
  <si>
    <r>
      <t xml:space="preserve">ENZLOAD-RNDR1_c_FWD-RNR124 </t>
    </r>
    <r>
      <rPr>
        <sz val="12"/>
        <color rgb="FF0000FF"/>
        <rFont val="Menlo"/>
        <family val="2"/>
      </rPr>
      <t>1.807286277105272E-08</t>
    </r>
  </si>
  <si>
    <r>
      <t xml:space="preserve">ENZLOAD-RNDR2_c_FWD-RNR124 </t>
    </r>
    <r>
      <rPr>
        <sz val="12"/>
        <color rgb="FF0000FF"/>
        <rFont val="Menlo"/>
        <family val="2"/>
      </rPr>
      <t>1.807286277105272E-08</t>
    </r>
  </si>
  <si>
    <r>
      <t xml:space="preserve">ENZLOAD-RNDR3_c_FWD-RNR124 </t>
    </r>
    <r>
      <rPr>
        <sz val="12"/>
        <color rgb="FF0000FF"/>
        <rFont val="Menlo"/>
        <family val="2"/>
      </rPr>
      <t>1.807286277105273E-08</t>
    </r>
  </si>
  <si>
    <r>
      <t xml:space="preserve">ENZLOAD-RPE_c_REV-rt3505 </t>
    </r>
    <r>
      <rPr>
        <sz val="12"/>
        <color rgb="FF0000FF"/>
        <rFont val="Menlo"/>
        <family val="2"/>
      </rPr>
      <t>6.702195472028655E-10</t>
    </r>
  </si>
  <si>
    <r>
      <t xml:space="preserve">ENZLOAD-RPI_c_FWD-rt4920 </t>
    </r>
    <r>
      <rPr>
        <sz val="12"/>
        <color rgb="FF0000FF"/>
        <rFont val="Menlo"/>
        <family val="2"/>
      </rPr>
      <t>2.103433969725670E-07</t>
    </r>
  </si>
  <si>
    <r>
      <t xml:space="preserve">ENZLOAD-SACCD1_c_FWD-rt8465 </t>
    </r>
    <r>
      <rPr>
        <sz val="12"/>
        <color rgb="FF0000FF"/>
        <rFont val="Menlo"/>
        <family val="2"/>
      </rPr>
      <t>3.837088580355170E-07</t>
    </r>
  </si>
  <si>
    <r>
      <t xml:space="preserve">ENZLOAD-SACCD2_c_FWD-rt5719 </t>
    </r>
    <r>
      <rPr>
        <sz val="12"/>
        <color rgb="FF0000FF"/>
        <rFont val="Menlo"/>
        <family val="2"/>
      </rPr>
      <t>4.695477838033254E-07</t>
    </r>
  </si>
  <si>
    <r>
      <t xml:space="preserve">ENZLOAD-SADT_c_FWD-rt5075 </t>
    </r>
    <r>
      <rPr>
        <sz val="12"/>
        <color rgb="FF0000FF"/>
        <rFont val="Menlo"/>
        <family val="2"/>
      </rPr>
      <t>7.960038738800131E-08</t>
    </r>
  </si>
  <si>
    <r>
      <t xml:space="preserve">ENZLOAD-SAM24MT_c_FWD-rt4692 </t>
    </r>
    <r>
      <rPr>
        <sz val="12"/>
        <color rgb="FF0000FF"/>
        <rFont val="Menlo"/>
        <family val="2"/>
      </rPr>
      <t>3.555067631000230E-07</t>
    </r>
  </si>
  <si>
    <r>
      <t xml:space="preserve">ENZLOAD-SERPT_r_FWD-rt10571935 </t>
    </r>
    <r>
      <rPr>
        <sz val="12"/>
        <color rgb="FF0000FF"/>
        <rFont val="Menlo"/>
        <family val="2"/>
      </rPr>
      <t>3.869785660785614E-08</t>
    </r>
  </si>
  <si>
    <r>
      <t xml:space="preserve">ENZLOAD-SERt_c_m_REV-rt7910 </t>
    </r>
    <r>
      <rPr>
        <sz val="12"/>
        <color rgb="FF0000FF"/>
        <rFont val="Menlo"/>
        <family val="2"/>
      </rPr>
      <t>9.109938699734152E-08</t>
    </r>
  </si>
  <si>
    <r>
      <t xml:space="preserve">ENZLOAD-SERTRS_c_FWD-rt5857 </t>
    </r>
    <r>
      <rPr>
        <sz val="12"/>
        <color rgb="FF0000FF"/>
        <rFont val="Menlo"/>
        <family val="2"/>
      </rPr>
      <t>3.497048688935960E-08</t>
    </r>
  </si>
  <si>
    <r>
      <t xml:space="preserve">ENZLOAD-SHCHD2_c_FWD-rt5201 </t>
    </r>
    <r>
      <rPr>
        <sz val="12"/>
        <color rgb="FF0000FF"/>
        <rFont val="Menlo"/>
        <family val="2"/>
      </rPr>
      <t>8.443421410206354E-09</t>
    </r>
  </si>
  <si>
    <r>
      <t xml:space="preserve">ENZLOAD-SHCHF_c_FWD-rt5201 </t>
    </r>
    <r>
      <rPr>
        <sz val="12"/>
        <color rgb="FF0000FF"/>
        <rFont val="Menlo"/>
        <family val="2"/>
      </rPr>
      <t>8.443421410206354E-09</t>
    </r>
  </si>
  <si>
    <r>
      <t xml:space="preserve">ENZLOAD-SHK3Di_c_FWD-rt5884 </t>
    </r>
    <r>
      <rPr>
        <sz val="12"/>
        <color rgb="FF0000FF"/>
        <rFont val="Menlo"/>
        <family val="2"/>
      </rPr>
      <t>2.301086538516344E-08</t>
    </r>
  </si>
  <si>
    <r>
      <t xml:space="preserve">ENZLOAD-SHKK_c_FWD-rt5884 </t>
    </r>
    <r>
      <rPr>
        <sz val="12"/>
        <color rgb="FF0000FF"/>
        <rFont val="Menlo"/>
        <family val="2"/>
      </rPr>
      <t>2.301086538516344E-08</t>
    </r>
  </si>
  <si>
    <r>
      <t xml:space="preserve">ENZLOAD-SO3R_c_FWD-rt20063076 </t>
    </r>
    <r>
      <rPr>
        <sz val="12"/>
        <color rgb="FF0000FF"/>
        <rFont val="Menlo"/>
        <family val="2"/>
      </rPr>
      <t>1.093287516189387E-07</t>
    </r>
  </si>
  <si>
    <r>
      <t xml:space="preserve">ENZLOAD-SPMS_c_FWD-rt8465 </t>
    </r>
    <r>
      <rPr>
        <sz val="12"/>
        <color rgb="FF0000FF"/>
        <rFont val="Menlo"/>
        <family val="2"/>
      </rPr>
      <t>3.837088580355170E-07</t>
    </r>
  </si>
  <si>
    <r>
      <t xml:space="preserve">ENZLOAD-SQLEy_r_FWD-rt5361 </t>
    </r>
    <r>
      <rPr>
        <sz val="12"/>
        <color rgb="FF0000FF"/>
        <rFont val="Menlo"/>
        <family val="2"/>
      </rPr>
      <t>1.245067232418610E-08</t>
    </r>
  </si>
  <si>
    <r>
      <t xml:space="preserve">ENZLOAD-SQLS_c_FWD-rt8223 </t>
    </r>
    <r>
      <rPr>
        <sz val="12"/>
        <color rgb="FF0000FF"/>
        <rFont val="Menlo"/>
        <family val="2"/>
      </rPr>
      <t>2.284077819564245E-07</t>
    </r>
  </si>
  <si>
    <r>
      <t xml:space="preserve">ENZLOAD-SUCDq9_m_FWD-SDH1234 </t>
    </r>
    <r>
      <rPr>
        <sz val="12"/>
        <color rgb="FF0000FF"/>
        <rFont val="Menlo"/>
        <family val="2"/>
      </rPr>
      <t>2.162588002584852E-07</t>
    </r>
  </si>
  <si>
    <r>
      <t xml:space="preserve">ENZLOAD-SUCFUMt_c_m_FWD-rt4237 </t>
    </r>
    <r>
      <rPr>
        <sz val="12"/>
        <color rgb="FF0000FF"/>
        <rFont val="Menlo"/>
        <family val="2"/>
      </rPr>
      <t>5.532540776364371E-08</t>
    </r>
  </si>
  <si>
    <r>
      <t xml:space="preserve">ENZLOAD-SUCOAS_m_FWD-LSC12 </t>
    </r>
    <r>
      <rPr>
        <sz val="12"/>
        <color rgb="FF0000FF"/>
        <rFont val="Menlo"/>
        <family val="2"/>
      </rPr>
      <t>1.438403668831297E-06</t>
    </r>
  </si>
  <si>
    <r>
      <t xml:space="preserve">ENZLOAD-TALA_c_REV-rt1805 </t>
    </r>
    <r>
      <rPr>
        <sz val="12"/>
        <color rgb="FF0000FF"/>
        <rFont val="Menlo"/>
        <family val="2"/>
      </rPr>
      <t>6.028663792987194E-06</t>
    </r>
  </si>
  <si>
    <r>
      <t xml:space="preserve">ENZLOAD-THRD_L_m_FWD-rt3541 </t>
    </r>
    <r>
      <rPr>
        <sz val="12"/>
        <color rgb="FF0000FF"/>
        <rFont val="Menlo"/>
        <family val="2"/>
      </rPr>
      <t>8.322494927567740E-08</t>
    </r>
  </si>
  <si>
    <r>
      <t xml:space="preserve">ENZLOAD-THRS_c_FWD-rt1374 </t>
    </r>
    <r>
      <rPr>
        <sz val="12"/>
        <color rgb="FF0000FF"/>
        <rFont val="Menlo"/>
        <family val="2"/>
      </rPr>
      <t>3.796915141613870E-07</t>
    </r>
  </si>
  <si>
    <r>
      <t xml:space="preserve">ENZLOAD-THRTRS_c_FWD-rt7480 </t>
    </r>
    <r>
      <rPr>
        <sz val="12"/>
        <color rgb="FF0000FF"/>
        <rFont val="Menlo"/>
        <family val="2"/>
      </rPr>
      <t>3.105508427009192E-07</t>
    </r>
  </si>
  <si>
    <r>
      <t xml:space="preserve">ENZLOAD-TKT1_c_REV-rt7263_c </t>
    </r>
    <r>
      <rPr>
        <sz val="12"/>
        <color rgb="FF0000FF"/>
        <rFont val="Menlo"/>
        <family val="2"/>
      </rPr>
      <t>4.295111116765202E-07</t>
    </r>
  </si>
  <si>
    <r>
      <t xml:space="preserve">ENZLOAD-TKT2_c_REV-rt7263_c </t>
    </r>
    <r>
      <rPr>
        <sz val="12"/>
        <color rgb="FF0000FF"/>
        <rFont val="Menlo"/>
        <family val="2"/>
      </rPr>
      <t>4.295111116765202E-07</t>
    </r>
  </si>
  <si>
    <r>
      <t xml:space="preserve">ENZLOAD-TMDPK_c_FWD-rt8116 </t>
    </r>
    <r>
      <rPr>
        <sz val="12"/>
        <color rgb="FF0000FF"/>
        <rFont val="Menlo"/>
        <family val="2"/>
      </rPr>
      <t>2.677731153448277E-09</t>
    </r>
  </si>
  <si>
    <r>
      <t xml:space="preserve">ENZLOAD-TMDS_c_FWD-rt2477 </t>
    </r>
    <r>
      <rPr>
        <sz val="12"/>
        <color rgb="FF0000FF"/>
        <rFont val="Menlo"/>
        <family val="2"/>
      </rPr>
      <t>2.718217119702853E-07</t>
    </r>
  </si>
  <si>
    <r>
      <t xml:space="preserve">ENZLOAD-TPI_c_FWD-rt0932 </t>
    </r>
    <r>
      <rPr>
        <sz val="12"/>
        <color rgb="FF0000FF"/>
        <rFont val="Menlo"/>
        <family val="2"/>
      </rPr>
      <t>1.113623541909558E-06</t>
    </r>
  </si>
  <si>
    <r>
      <t xml:space="preserve">ENZLOAD-TRDR_c_FWD-rt1320 </t>
    </r>
    <r>
      <rPr>
        <sz val="12"/>
        <color rgb="FF0000FF"/>
        <rFont val="Menlo"/>
        <family val="2"/>
      </rPr>
      <t>3.685550839805563E-07</t>
    </r>
  </si>
  <si>
    <r>
      <t xml:space="preserve">ENZLOAD-TRPS1_c_FWD-rt0894 </t>
    </r>
    <r>
      <rPr>
        <sz val="12"/>
        <color rgb="FF0000FF"/>
        <rFont val="Menlo"/>
        <family val="2"/>
      </rPr>
      <t>1.889163682191944E-07</t>
    </r>
  </si>
  <si>
    <r>
      <t xml:space="preserve">ENZLOAD-TRPTRS_c_FWD-rt6341 </t>
    </r>
    <r>
      <rPr>
        <sz val="12"/>
        <color rgb="FF0000FF"/>
        <rFont val="Menlo"/>
        <family val="2"/>
      </rPr>
      <t>2.649486573331564E-07</t>
    </r>
  </si>
  <si>
    <r>
      <t xml:space="preserve">ENZLOAD-TYRTA_c_FWD-rt7471 </t>
    </r>
    <r>
      <rPr>
        <sz val="12"/>
        <color rgb="FF0000FF"/>
        <rFont val="Menlo"/>
        <family val="2"/>
      </rPr>
      <t>4.847205439639035E-08</t>
    </r>
  </si>
  <si>
    <r>
      <t xml:space="preserve">ENZLOAD-TYRTRS_c_FWD-rt8273 </t>
    </r>
    <r>
      <rPr>
        <sz val="12"/>
        <color rgb="FF0000FF"/>
        <rFont val="Menlo"/>
        <family val="2"/>
      </rPr>
      <t>2.738692816032123E-07</t>
    </r>
  </si>
  <si>
    <r>
      <t xml:space="preserve">ENZLOAD-UAGDP_c_FWD-rt0711 </t>
    </r>
    <r>
      <rPr>
        <sz val="12"/>
        <color rgb="FF0000FF"/>
        <rFont val="Menlo"/>
        <family val="2"/>
      </rPr>
      <t>3.188794781325820E-07</t>
    </r>
  </si>
  <si>
    <r>
      <t xml:space="preserve">ENZLOAD-UMPK_c_FWD-rt4822_c </t>
    </r>
    <r>
      <rPr>
        <sz val="12"/>
        <color rgb="FF0000FF"/>
        <rFont val="Menlo"/>
        <family val="2"/>
      </rPr>
      <t>2.578214822227810E-07</t>
    </r>
  </si>
  <si>
    <r>
      <t xml:space="preserve">ENZLOAD-UNK3_c_FWD-rt6242_c </t>
    </r>
    <r>
      <rPr>
        <sz val="12"/>
        <color rgb="FF0000FF"/>
        <rFont val="Menlo"/>
        <family val="2"/>
      </rPr>
      <t>3.925529761386258E-07</t>
    </r>
  </si>
  <si>
    <r>
      <t xml:space="preserve">ENZLOAD-UPP3MT_2_c_FWD-rt2682 </t>
    </r>
    <r>
      <rPr>
        <sz val="12"/>
        <color rgb="FF0000FF"/>
        <rFont val="Menlo"/>
        <family val="2"/>
      </rPr>
      <t>2.041264395847465E-08</t>
    </r>
  </si>
  <si>
    <r>
      <t xml:space="preserve">ENZLOAD-UPP3S_c_FWD-rt2147 </t>
    </r>
    <r>
      <rPr>
        <sz val="12"/>
        <color rgb="FF0000FF"/>
        <rFont val="Menlo"/>
        <family val="2"/>
      </rPr>
      <t>0.000000000000000E+00</t>
    </r>
  </si>
  <si>
    <r>
      <t xml:space="preserve">ENZLOAD-UPPDC1_c_FWD-rt5811 </t>
    </r>
    <r>
      <rPr>
        <sz val="12"/>
        <color rgb="FF0000FF"/>
        <rFont val="Menlo"/>
        <family val="2"/>
      </rPr>
      <t>3.461857869557266E-08</t>
    </r>
  </si>
  <si>
    <r>
      <t xml:space="preserve">ENZLOAD-VALTA_c_FWD-rt5646 </t>
    </r>
    <r>
      <rPr>
        <sz val="12"/>
        <color rgb="FF0000FF"/>
        <rFont val="Menlo"/>
        <family val="2"/>
      </rPr>
      <t>0.000000000000000E+00</t>
    </r>
  </si>
  <si>
    <r>
      <t xml:space="preserve">ENZLOAD-VALTRS_c_FWD-rt8160_c </t>
    </r>
    <r>
      <rPr>
        <sz val="12"/>
        <color rgb="FF0000FF"/>
        <rFont val="Menlo"/>
        <family val="2"/>
      </rPr>
      <t>2.485005685832352E-07</t>
    </r>
  </si>
  <si>
    <t>min flux sum results</t>
  </si>
  <si>
    <t>RIBOSUBSYN-RIBOSUB-RPL14A-FROM-RPL14B</t>
  </si>
  <si>
    <t>RIBOSUBSYN-RIBOSUB-RPL8A-FROM-RPL8A</t>
  </si>
  <si>
    <t>RIBOSUBSYN-RIBOSUB-RPS23A-FROM-RPS23B</t>
  </si>
  <si>
    <t>PROSYN-rt0004</t>
  </si>
  <si>
    <t>PROSYN-rt0008</t>
  </si>
  <si>
    <t>PROSYN-rt0031</t>
  </si>
  <si>
    <t>PROSYN-rt0045</t>
  </si>
  <si>
    <t>PROSYN-rt0063</t>
  </si>
  <si>
    <t>PROSYN-rt0066</t>
  </si>
  <si>
    <t>PROSYN-rt0075</t>
  </si>
  <si>
    <t>PROSYN-rt0078</t>
  </si>
  <si>
    <t>PROSYN-rt0084</t>
  </si>
  <si>
    <t>PROSYN-rt0089</t>
  </si>
  <si>
    <t>PROSYN-rt0092</t>
  </si>
  <si>
    <t>PROSYN-rt0136</t>
  </si>
  <si>
    <t>PROSYN-rt0144</t>
  </si>
  <si>
    <t>PROSYN-rt0172</t>
  </si>
  <si>
    <t>PROSYN-rt0180</t>
  </si>
  <si>
    <t>PROSYN-rt0201</t>
  </si>
  <si>
    <t>PROSYN-rt0212</t>
  </si>
  <si>
    <t>PROSYN-rt0217</t>
  </si>
  <si>
    <t>PROSYN-rt0221</t>
  </si>
  <si>
    <t>PROSYN-rt0245</t>
  </si>
  <si>
    <t>PROSYN-rt0250</t>
  </si>
  <si>
    <t>PROSYN-rt0265</t>
  </si>
  <si>
    <t>PROSYN-rt0267</t>
  </si>
  <si>
    <t>PROSYN-rt0324</t>
  </si>
  <si>
    <t>PROSYN-rt0344</t>
  </si>
  <si>
    <t>PROSYN-rt0353</t>
  </si>
  <si>
    <t>PROSYN-rt0398</t>
  </si>
  <si>
    <t>PROSYN-rt0413</t>
  </si>
  <si>
    <t>PROSYN-rt0422_c</t>
  </si>
  <si>
    <t>PROSYN-rt0451</t>
  </si>
  <si>
    <t>PROSYN-rt0517</t>
  </si>
  <si>
    <t>PROSYN-rt0532</t>
  </si>
  <si>
    <t>PROSYN-rt0540</t>
  </si>
  <si>
    <t>PROSYN-rt0544</t>
  </si>
  <si>
    <t>PROSYN-rt0548</t>
  </si>
  <si>
    <t>PROSYN-rt0553</t>
  </si>
  <si>
    <t>PROSYN-rt0564_e</t>
  </si>
  <si>
    <t>PROSYN-rt0594</t>
  </si>
  <si>
    <t>PROSYN-rt0595</t>
  </si>
  <si>
    <t>PROSYN-rt0601</t>
  </si>
  <si>
    <t>PROSYN-rt0602_g</t>
  </si>
  <si>
    <t>PROSYN-rt0604</t>
  </si>
  <si>
    <t>PROSYN-rt0607</t>
  </si>
  <si>
    <t>PROSYN-rt0620</t>
  </si>
  <si>
    <t>PROSYN-rt0632</t>
  </si>
  <si>
    <t>PROSYN-rt0641</t>
  </si>
  <si>
    <t>PROSYN-rt0643</t>
  </si>
  <si>
    <t>PROSYN-rt0671</t>
  </si>
  <si>
    <t>PROSYN-rt0682</t>
  </si>
  <si>
    <t>PROSYN-rt0697</t>
  </si>
  <si>
    <t>PROSYN-rt0712</t>
  </si>
  <si>
    <t>PROSYN-rt0717</t>
  </si>
  <si>
    <t>PROSYN-rt0720</t>
  </si>
  <si>
    <t>PROSYN-rt0745</t>
  </si>
  <si>
    <t>PROSYN-rt0757</t>
  </si>
  <si>
    <t>PROSYN-rt0767</t>
  </si>
  <si>
    <t>PROSYN-rt0769</t>
  </si>
  <si>
    <t>PROSYN-rt0812</t>
  </si>
  <si>
    <t>PROSYN-rt0842</t>
  </si>
  <si>
    <t>PROSYN-rt0848_c</t>
  </si>
  <si>
    <t>PROSYN-rt0854</t>
  </si>
  <si>
    <t>PROSYN-rt0882</t>
  </si>
  <si>
    <t>PROSYN-rt0915_n</t>
  </si>
  <si>
    <t>PROSYN-rt0947</t>
  </si>
  <si>
    <t>PROSYN-rt0958</t>
  </si>
  <si>
    <t>PROSYN-rt0963</t>
  </si>
  <si>
    <t>PROSYN-rt0986</t>
  </si>
  <si>
    <t>PROSYN-rt0996</t>
  </si>
  <si>
    <t>PROSYN-rt1060</t>
  </si>
  <si>
    <t>PROSYN-rt1067</t>
  </si>
  <si>
    <t>PROSYN-rt1089</t>
  </si>
  <si>
    <t>PROSYN-rt1145</t>
  </si>
  <si>
    <t>PROSYN-rt1147</t>
  </si>
  <si>
    <t>PROSYN-rt1153</t>
  </si>
  <si>
    <t>PROSYN-rt1163</t>
  </si>
  <si>
    <t>PROSYN-rt1168</t>
  </si>
  <si>
    <t>PROSYN-rt1169</t>
  </si>
  <si>
    <t>PROSYN-rt1203</t>
  </si>
  <si>
    <t>PROSYN-rt1228</t>
  </si>
  <si>
    <t>PROSYN-rt1254</t>
  </si>
  <si>
    <t>PROSYN-rt1269</t>
  </si>
  <si>
    <t>PROSYN-rt1276</t>
  </si>
  <si>
    <t>PROSYN-rt1296</t>
  </si>
  <si>
    <t>PROSYN-rt1299</t>
  </si>
  <si>
    <t>PROSYN-rt1332</t>
  </si>
  <si>
    <t>PROSYN-rt1340</t>
  </si>
  <si>
    <t>PROSYN-rt1343</t>
  </si>
  <si>
    <t>PROSYN-rt1360</t>
  </si>
  <si>
    <t>PROSYN-rt1363</t>
  </si>
  <si>
    <t>PROSYN-rt1384</t>
  </si>
  <si>
    <t>PROSYN-rt1388</t>
  </si>
  <si>
    <t>PROSYN-rt1395</t>
  </si>
  <si>
    <t>PROSYN-rt1397</t>
  </si>
  <si>
    <t>PROSYN-rt1406</t>
  </si>
  <si>
    <t>PROSYN-rt1414_gm</t>
  </si>
  <si>
    <t>PROSYN-rt1437</t>
  </si>
  <si>
    <t>PROSYN-rt1454</t>
  </si>
  <si>
    <t>PROSYN-rt1470</t>
  </si>
  <si>
    <t>PROSYN-rt1488</t>
  </si>
  <si>
    <t>PROSYN-rt1518_c</t>
  </si>
  <si>
    <t>PROSYN-rt1544_e</t>
  </si>
  <si>
    <t>PROSYN-rt1561</t>
  </si>
  <si>
    <t>PROSYN-rt1567</t>
  </si>
  <si>
    <t>PROSYN-rt1591</t>
  </si>
  <si>
    <t>PROSYN-rt1613</t>
  </si>
  <si>
    <t>PROSYN-rt1622_c</t>
  </si>
  <si>
    <t>PROSYN-rt1627</t>
  </si>
  <si>
    <t>PROSYN-rt1642</t>
  </si>
  <si>
    <t>PROSYN-rt1644</t>
  </si>
  <si>
    <t>PROSYN-rt1648</t>
  </si>
  <si>
    <t>PROSYN-rt1675</t>
  </si>
  <si>
    <t>PROSYN-rt1701_c</t>
  </si>
  <si>
    <t>PROSYN-rt1736</t>
  </si>
  <si>
    <t>PROSYN-rt1768</t>
  </si>
  <si>
    <t>PROSYN-rt1772</t>
  </si>
  <si>
    <t>PROSYN-rt1779</t>
  </si>
  <si>
    <t>PROSYN-rt1784_x</t>
  </si>
  <si>
    <t>PROSYN-rt1802</t>
  </si>
  <si>
    <t>PROSYN-rt1805</t>
  </si>
  <si>
    <t>PROSYN-rt1830</t>
  </si>
  <si>
    <t>PROSYN-rt1844</t>
  </si>
  <si>
    <t>PROSYN-rt1845</t>
  </si>
  <si>
    <t>PROSYN-rt1850_c</t>
  </si>
  <si>
    <t>PROSYN-rt1878</t>
  </si>
  <si>
    <t>PROSYN-rt1883</t>
  </si>
  <si>
    <t>PROSYN-rt1893</t>
  </si>
  <si>
    <t>PROSYN-rt1908</t>
  </si>
  <si>
    <t>PROSYN-rt1924_c</t>
  </si>
  <si>
    <t>PROSYN-rt1936</t>
  </si>
  <si>
    <t>PROSYN-rt1964</t>
  </si>
  <si>
    <t>PROSYN-rt1965</t>
  </si>
  <si>
    <t>PROSYN-rt1970</t>
  </si>
  <si>
    <t>PROSYN-rt1973</t>
  </si>
  <si>
    <t>PROSYN-rt1991</t>
  </si>
  <si>
    <t>PROSYN-rt2040</t>
  </si>
  <si>
    <t>PROSYN-rt2053</t>
  </si>
  <si>
    <t>PROSYN-rt2093</t>
  </si>
  <si>
    <t>PROSYN-rt2101_e</t>
  </si>
  <si>
    <t>PROSYN-rt2107</t>
  </si>
  <si>
    <t>PROSYN-rt2116</t>
  </si>
  <si>
    <t>PROSYN-rt2136</t>
  </si>
  <si>
    <t>PROSYN-rt2172</t>
  </si>
  <si>
    <t>PROSYN-rt2173</t>
  </si>
  <si>
    <t>PROSYN-rt2183</t>
  </si>
  <si>
    <t>PROSYN-rt2202</t>
  </si>
  <si>
    <t>PROSYN-rt2220</t>
  </si>
  <si>
    <t>PROSYN-rt2239</t>
  </si>
  <si>
    <t>PROSYN-rt2245</t>
  </si>
  <si>
    <t>PROSYN-rt2265</t>
  </si>
  <si>
    <t>PROSYN-rt2279</t>
  </si>
  <si>
    <t>PROSYN-rt2312</t>
  </si>
  <si>
    <t>PROSYN-rt2336</t>
  </si>
  <si>
    <t>PROSYN-rt2354</t>
  </si>
  <si>
    <t>PROSYN-rt2393</t>
  </si>
  <si>
    <t>PROSYN-rt2416</t>
  </si>
  <si>
    <t>PROSYN-rt2444</t>
  </si>
  <si>
    <t>PROSYN-rt2473</t>
  </si>
  <si>
    <t>PROSYN-rt2477</t>
  </si>
  <si>
    <t>PROSYN-rt2501</t>
  </si>
  <si>
    <t>PROSYN-rt2517_c</t>
  </si>
  <si>
    <t>PROSYN-rt2528</t>
  </si>
  <si>
    <t>PROSYN-rt2532</t>
  </si>
  <si>
    <t>PROSYN-rt2544</t>
  </si>
  <si>
    <t>PROSYN-rt2566</t>
  </si>
  <si>
    <t>PROSYN-rt2569</t>
  </si>
  <si>
    <t>PROSYN-rt2573</t>
  </si>
  <si>
    <t>PROSYN-rt2574</t>
  </si>
  <si>
    <t>PROSYN-rt2577</t>
  </si>
  <si>
    <t>PROSYN-rt2578</t>
  </si>
  <si>
    <t>PROSYN-rt2593</t>
  </si>
  <si>
    <t>PROSYN-rt2613</t>
  </si>
  <si>
    <t>PROSYN-rt2621</t>
  </si>
  <si>
    <t>PROSYN-rt2643_c</t>
  </si>
  <si>
    <t>PROSYN-rt2649_e</t>
  </si>
  <si>
    <t>PROSYN-rt2654</t>
  </si>
  <si>
    <t>PROSYN-rt2671</t>
  </si>
  <si>
    <t>PROSYN-rt2684</t>
  </si>
  <si>
    <t>PROSYN-rt2696</t>
  </si>
  <si>
    <t>PROSYN-rt2707</t>
  </si>
  <si>
    <t>PROSYN-rt2726</t>
  </si>
  <si>
    <t>PROSYN-rt2749</t>
  </si>
  <si>
    <t>PROSYN-rt2756_c</t>
  </si>
  <si>
    <t>PROSYN-rt2761</t>
  </si>
  <si>
    <t>PROSYN-rt2815_c</t>
  </si>
  <si>
    <t>PROSYN-rt2833</t>
  </si>
  <si>
    <t>PROSYN-rt2835</t>
  </si>
  <si>
    <t>PROSYN-rt2839</t>
  </si>
  <si>
    <t>PROSYN-rt2880</t>
  </si>
  <si>
    <t>PROSYN-rt2898</t>
  </si>
  <si>
    <t>PROSYN-rt2901</t>
  </si>
  <si>
    <t>PROSYN-rt2904</t>
  </si>
  <si>
    <t>PROSYN-rt2922_c</t>
  </si>
  <si>
    <t>PROSYN-rt2960</t>
  </si>
  <si>
    <t>PROSYN-rt2983</t>
  </si>
  <si>
    <t>PROSYN-rt2994</t>
  </si>
  <si>
    <t>PROSYN-rt3013_rm</t>
  </si>
  <si>
    <t>PROSYN-rt3021</t>
  </si>
  <si>
    <t>PROSYN-rt3023_r</t>
  </si>
  <si>
    <t>PROSYN-rt3052</t>
  </si>
  <si>
    <t>PROSYN-rt3078_gm</t>
  </si>
  <si>
    <t>PROSYN-rt3095</t>
  </si>
  <si>
    <t>PROSYN-rt3097</t>
  </si>
  <si>
    <t>PROSYN-rt3101</t>
  </si>
  <si>
    <t>PROSYN-rt3107</t>
  </si>
  <si>
    <t>PROSYN-rt3242_e</t>
  </si>
  <si>
    <t>PROSYN-rt3253</t>
  </si>
  <si>
    <t>PROSYN-rt3255</t>
  </si>
  <si>
    <t>PROSYN-rt3274</t>
  </si>
  <si>
    <t>PROSYN-rt3279</t>
  </si>
  <si>
    <t>PROSYN-rt3300</t>
  </si>
  <si>
    <t>PROSYN-rt3348</t>
  </si>
  <si>
    <t>PROSYN-rt3355</t>
  </si>
  <si>
    <t>PROSYN-rt3356</t>
  </si>
  <si>
    <t>PROSYN-rt3384</t>
  </si>
  <si>
    <t>PROSYN-rt3388</t>
  </si>
  <si>
    <t>PROSYN-rt3408</t>
  </si>
  <si>
    <t>PROSYN-rt3419</t>
  </si>
  <si>
    <t>PROSYN-rt3422</t>
  </si>
  <si>
    <t>PROSYN-rt3425</t>
  </si>
  <si>
    <t>PROSYN-rt3441</t>
  </si>
  <si>
    <t>PROSYN-rt3469</t>
  </si>
  <si>
    <t>PROSYN-rt3492</t>
  </si>
  <si>
    <t>PROSYN-rt3505</t>
  </si>
  <si>
    <t>PROSYN-rt3508</t>
  </si>
  <si>
    <t>PROSYN-rt3510_en</t>
  </si>
  <si>
    <t>PROSYN-rt3514</t>
  </si>
  <si>
    <t>PROSYN-rt3516</t>
  </si>
  <si>
    <t>PROSYN-rt3531</t>
  </si>
  <si>
    <t>PROSYN-rt3539</t>
  </si>
  <si>
    <t>PROSYN-rt3541</t>
  </si>
  <si>
    <t>PROSYN-rt3556</t>
  </si>
  <si>
    <t>PROSYN-rt3557</t>
  </si>
  <si>
    <t>PROSYN-rt3591</t>
  </si>
  <si>
    <t>PROSYN-rt3614</t>
  </si>
  <si>
    <t>PROSYN-rt3621</t>
  </si>
  <si>
    <t>PROSYN-rt3625</t>
  </si>
  <si>
    <t>PROSYN-rt3639</t>
  </si>
  <si>
    <t>PROSYN-rt3664</t>
  </si>
  <si>
    <t>PROSYN-rt3666</t>
  </si>
  <si>
    <t>PROSYN-rt3670</t>
  </si>
  <si>
    <t>PROSYN-rt3674_c</t>
  </si>
  <si>
    <t>PROSYN-rt3682</t>
  </si>
  <si>
    <t>PROSYN-rt3683</t>
  </si>
  <si>
    <t>PROSYN-rt3730</t>
  </si>
  <si>
    <t>PROSYN-rt3753</t>
  </si>
  <si>
    <t>PROSYN-rt3786_x</t>
  </si>
  <si>
    <t>PROSYN-rt3787_c</t>
  </si>
  <si>
    <t>PROSYN-rt3790</t>
  </si>
  <si>
    <t>PROSYN-rt3852</t>
  </si>
  <si>
    <t>PROSYN-rt3853</t>
  </si>
  <si>
    <t>PROSYN-rt3874</t>
  </si>
  <si>
    <t>PROSYN-rt3880</t>
  </si>
  <si>
    <t>PROSYN-rt3897</t>
  </si>
  <si>
    <t>PROSYN-rt3901</t>
  </si>
  <si>
    <t>PROSYN-rt3915</t>
  </si>
  <si>
    <t>PROSYN-rt3932</t>
  </si>
  <si>
    <t>PROSYN-rt3938</t>
  </si>
  <si>
    <t>PROSYN-rt3939_c</t>
  </si>
  <si>
    <t>PROSYN-rt3986</t>
  </si>
  <si>
    <t>PROSYN-rt4016</t>
  </si>
  <si>
    <t>PROSYN-rt4019</t>
  </si>
  <si>
    <t>PROSYN-rt4023</t>
  </si>
  <si>
    <t>PROSYN-rt4042</t>
  </si>
  <si>
    <t>PROSYN-rt4066</t>
  </si>
  <si>
    <t>PROSYN-rt4077</t>
  </si>
  <si>
    <t>PROSYN-rt4117</t>
  </si>
  <si>
    <t>PROSYN-rt4177</t>
  </si>
  <si>
    <t>PROSYN-rt4178</t>
  </si>
  <si>
    <t>PROSYN-rt4186</t>
  </si>
  <si>
    <t>PROSYN-rt4187</t>
  </si>
  <si>
    <t>PROSYN-rt4194</t>
  </si>
  <si>
    <t>PROSYN-rt4202</t>
  </si>
  <si>
    <t>PROSYN-rt4213</t>
  </si>
  <si>
    <t>PROSYN-rt4220</t>
  </si>
  <si>
    <t>PROSYN-rt4228</t>
  </si>
  <si>
    <t>PROSYN-rt4254</t>
  </si>
  <si>
    <t>PROSYN-rt4257</t>
  </si>
  <si>
    <t>PROSYN-rt4269</t>
  </si>
  <si>
    <t>PROSYN-rt4271</t>
  </si>
  <si>
    <t>PROSYN-rt4274</t>
  </si>
  <si>
    <t>PROSYN-rt4278</t>
  </si>
  <si>
    <t>PROSYN-rt4312</t>
  </si>
  <si>
    <t>PROSYN-rt4334</t>
  </si>
  <si>
    <t>PROSYN-rt4363</t>
  </si>
  <si>
    <t>PROSYN-rt4368</t>
  </si>
  <si>
    <t>PROSYN-rt4374</t>
  </si>
  <si>
    <t>PROSYN-rt4375</t>
  </si>
  <si>
    <t>PROSYN-rt4385</t>
  </si>
  <si>
    <t>PROSYN-rt4390</t>
  </si>
  <si>
    <t>PROSYN-rt4393</t>
  </si>
  <si>
    <t>PROSYN-rt4410</t>
  </si>
  <si>
    <t>PROSYN-rt4413</t>
  </si>
  <si>
    <t>PROSYN-rt4416</t>
  </si>
  <si>
    <t>PROSYN-rt4419</t>
  </si>
  <si>
    <t>PROSYN-rt4427</t>
  </si>
  <si>
    <t>PROSYN-rt4445</t>
  </si>
  <si>
    <t>PROSYN-rt4454</t>
  </si>
  <si>
    <t>PROSYN-rt4487_n</t>
  </si>
  <si>
    <t>PROSYN-rt4499</t>
  </si>
  <si>
    <t>PROSYN-rt4502</t>
  </si>
  <si>
    <t>PROSYN-rt4526</t>
  </si>
  <si>
    <t>PROSYN-rt4541</t>
  </si>
  <si>
    <t>PROSYN-rt4548</t>
  </si>
  <si>
    <t>PROSYN-rt4555</t>
  </si>
  <si>
    <t>PROSYN-rt4558</t>
  </si>
  <si>
    <t>PROSYN-rt4609</t>
  </si>
  <si>
    <t>PROSYN-rt4673</t>
  </si>
  <si>
    <t>PROSYN-rt4676</t>
  </si>
  <si>
    <t>PROSYN-rt4680</t>
  </si>
  <si>
    <t>PROSYN-rt4714</t>
  </si>
  <si>
    <t>PROSYN-rt4722</t>
  </si>
  <si>
    <t>PROSYN-rt4736</t>
  </si>
  <si>
    <t>PROSYN-rt4769</t>
  </si>
  <si>
    <t>PROSYN-rt4793</t>
  </si>
  <si>
    <t>PROSYN-rt4799</t>
  </si>
  <si>
    <t>PROSYN-rt4860</t>
  </si>
  <si>
    <t>PROSYN-rt4871</t>
  </si>
  <si>
    <t>PROSYN-rt4892</t>
  </si>
  <si>
    <t>PROSYN-rt4894</t>
  </si>
  <si>
    <t>PROSYN-rt4896</t>
  </si>
  <si>
    <t>PROSYN-rt4897</t>
  </si>
  <si>
    <t>PROSYN-rt4913</t>
  </si>
  <si>
    <t>PROSYN-rt4917</t>
  </si>
  <si>
    <t>PROSYN-rt4919</t>
  </si>
  <si>
    <t>PROSYN-rt4929</t>
  </si>
  <si>
    <t>PROSYN-rt4960</t>
  </si>
  <si>
    <t>PROSYN-rt5001_rm</t>
  </si>
  <si>
    <t>PROSYN-rt5017</t>
  </si>
  <si>
    <t>PROSYN-rt5030</t>
  </si>
  <si>
    <t>PROSYN-rt5041</t>
  </si>
  <si>
    <t>PROSYN-rt5044</t>
  </si>
  <si>
    <t>PROSYN-rt5045</t>
  </si>
  <si>
    <t>PROSYN-rt5051</t>
  </si>
  <si>
    <t>PROSYN-rt5058</t>
  </si>
  <si>
    <t>PROSYN-rt5076</t>
  </si>
  <si>
    <t>PROSYN-rt5077</t>
  </si>
  <si>
    <t>PROSYN-rt5142</t>
  </si>
  <si>
    <t>PROSYN-rt5185</t>
  </si>
  <si>
    <t>PROSYN-rt5194</t>
  </si>
  <si>
    <t>PROSYN-rt5195</t>
  </si>
  <si>
    <t>PROSYN-rt5212_x</t>
  </si>
  <si>
    <t>PROSYN-rt5214</t>
  </si>
  <si>
    <t>PROSYN-rt5249</t>
  </si>
  <si>
    <t>PROSYN-rt5259</t>
  </si>
  <si>
    <t>PROSYN-rt5285</t>
  </si>
  <si>
    <t>PROSYN-rt5301</t>
  </si>
  <si>
    <t>PROSYN-rt5309</t>
  </si>
  <si>
    <t>PROSYN-rt5312</t>
  </si>
  <si>
    <t>PROSYN-rt5322</t>
  </si>
  <si>
    <t>PROSYN-rt5326</t>
  </si>
  <si>
    <t>PROSYN-rt5328</t>
  </si>
  <si>
    <t>PROSYN-rt5332_x</t>
  </si>
  <si>
    <t>PROSYN-rt5340</t>
  </si>
  <si>
    <t>PROSYN-rt5341</t>
  </si>
  <si>
    <t>PROSYN-rt5343</t>
  </si>
  <si>
    <t>PROSYN-rt5356</t>
  </si>
  <si>
    <t>PROSYN-rt5363</t>
  </si>
  <si>
    <t>PROSYN-rt5389</t>
  </si>
  <si>
    <t>PROSYN-rt5398</t>
  </si>
  <si>
    <t>PROSYN-rt5402</t>
  </si>
  <si>
    <t>PROSYN-rt5407</t>
  </si>
  <si>
    <t>PROSYN-rt5418</t>
  </si>
  <si>
    <t>PROSYN-rt5429</t>
  </si>
  <si>
    <t>PROSYN-rt5445</t>
  </si>
  <si>
    <t>PROSYN-rt5466</t>
  </si>
  <si>
    <t>PROSYN-rt5532</t>
  </si>
  <si>
    <t>PROSYN-rt5535</t>
  </si>
  <si>
    <t>PROSYN-rt5558</t>
  </si>
  <si>
    <t>PROSYN-rt5562_x</t>
  </si>
  <si>
    <t>PROSYN-rt5579</t>
  </si>
  <si>
    <t>PROSYN-rt5601</t>
  </si>
  <si>
    <t>PROSYN-rt5611</t>
  </si>
  <si>
    <t>PROSYN-rt5634</t>
  </si>
  <si>
    <t>PROSYN-rt5654_c</t>
  </si>
  <si>
    <t>PROSYN-rt5655</t>
  </si>
  <si>
    <t>PROSYN-rt5684</t>
  </si>
  <si>
    <t>PROSYN-rt5693</t>
  </si>
  <si>
    <t>PROSYN-rt5702</t>
  </si>
  <si>
    <t>PROSYN-rt5713</t>
  </si>
  <si>
    <t>PROSYN-rt5734</t>
  </si>
  <si>
    <t>PROSYN-rt5740</t>
  </si>
  <si>
    <t>PROSYN-rt5764</t>
  </si>
  <si>
    <t>PROSYN-rt5771</t>
  </si>
  <si>
    <t>PROSYN-rt5790</t>
  </si>
  <si>
    <t>PROSYN-rt5791</t>
  </si>
  <si>
    <t>PROSYN-rt5794</t>
  </si>
  <si>
    <t>PROSYN-rt5828</t>
  </si>
  <si>
    <t>PROSYN-rt5845</t>
  </si>
  <si>
    <t>PROSYN-rt5873</t>
  </si>
  <si>
    <t>PROSYN-rt5877_x</t>
  </si>
  <si>
    <t>PROSYN-rt5879</t>
  </si>
  <si>
    <t>PROSYN-rt5888</t>
  </si>
  <si>
    <t>PROSYN-rt5893</t>
  </si>
  <si>
    <t>PROSYN-rt5909</t>
  </si>
  <si>
    <t>PROSYN-rt5913_x</t>
  </si>
  <si>
    <t>PROSYN-rt5934</t>
  </si>
  <si>
    <t>PROSYN-rt5941</t>
  </si>
  <si>
    <t>PROSYN-rt5949</t>
  </si>
  <si>
    <t>PROSYN-rt5966</t>
  </si>
  <si>
    <t>PROSYN-rt5972</t>
  </si>
  <si>
    <t>PROSYN-rt6000</t>
  </si>
  <si>
    <t>PROSYN-rt6001</t>
  </si>
  <si>
    <t>PROSYN-rt6009</t>
  </si>
  <si>
    <t>PROSYN-rt6068</t>
  </si>
  <si>
    <t>PROSYN-rt6091</t>
  </si>
  <si>
    <t>PROSYN-rt6095</t>
  </si>
  <si>
    <t>PROSYN-rt6112</t>
  </si>
  <si>
    <t>PROSYN-rt6162</t>
  </si>
  <si>
    <t>PROSYN-rt6173</t>
  </si>
  <si>
    <t>PROSYN-rt6177</t>
  </si>
  <si>
    <t>PROSYN-rt6186</t>
  </si>
  <si>
    <t>PROSYN-rt6190</t>
  </si>
  <si>
    <t>PROSYN-rt6191</t>
  </si>
  <si>
    <t>PROSYN-rt6197</t>
  </si>
  <si>
    <t>PROSYN-rt6199</t>
  </si>
  <si>
    <t>PROSYN-rt6217</t>
  </si>
  <si>
    <t>PROSYN-rt6229_n</t>
  </si>
  <si>
    <t>PROSYN-rt6232</t>
  </si>
  <si>
    <t>PROSYN-rt6234</t>
  </si>
  <si>
    <t>PROSYN-rt6242_c</t>
  </si>
  <si>
    <t>PROSYN-rt6247</t>
  </si>
  <si>
    <t>PROSYN-rt6249</t>
  </si>
  <si>
    <t>PROSYN-rt6258</t>
  </si>
  <si>
    <t>PROSYN-rt6259</t>
  </si>
  <si>
    <t>PROSYN-rt6356</t>
  </si>
  <si>
    <t>PROSYN-rt6375</t>
  </si>
  <si>
    <t>PROSYN-rt6386</t>
  </si>
  <si>
    <t>PROSYN-rt6409</t>
  </si>
  <si>
    <t>PROSYN-rt6418</t>
  </si>
  <si>
    <t>PROSYN-rt6434_x</t>
  </si>
  <si>
    <t>PROSYN-rt6435</t>
  </si>
  <si>
    <t>PROSYN-rt6437</t>
  </si>
  <si>
    <t>PROSYN-rt6468</t>
  </si>
  <si>
    <t>PROSYN-rt6471</t>
  </si>
  <si>
    <t>PROSYN-rt6476</t>
  </si>
  <si>
    <t>PROSYN-rt6488_n</t>
  </si>
  <si>
    <t>PROSYN-rt6500</t>
  </si>
  <si>
    <t>PROSYN-rt6501</t>
  </si>
  <si>
    <t>PROSYN-rt6512</t>
  </si>
  <si>
    <t>PROSYN-rt6518</t>
  </si>
  <si>
    <t>PROSYN-rt6543</t>
  </si>
  <si>
    <t>PROSYN-rt6557</t>
  </si>
  <si>
    <t>PROSYN-rt6574</t>
  </si>
  <si>
    <t>PROSYN-rt6582</t>
  </si>
  <si>
    <t>PROSYN-rt6592</t>
  </si>
  <si>
    <t>PROSYN-rt6603</t>
  </si>
  <si>
    <t>PROSYN-rt6611</t>
  </si>
  <si>
    <t>PROSYN-rt6640</t>
  </si>
  <si>
    <t>PROSYN-rt6669</t>
  </si>
  <si>
    <t>PROSYN-rt6691</t>
  </si>
  <si>
    <t>PROSYN-rt6692_c</t>
  </si>
  <si>
    <t>PROSYN-rt6698</t>
  </si>
  <si>
    <t>PROSYN-rt6718_vm</t>
  </si>
  <si>
    <t>PROSYN-rt6727</t>
  </si>
  <si>
    <t>PROSYN-rt6761</t>
  </si>
  <si>
    <t>PROSYN-rt6791</t>
  </si>
  <si>
    <t>PROSYN-rt6799</t>
  </si>
  <si>
    <t>PROSYN-rt6811</t>
  </si>
  <si>
    <t>PROSYN-rt6812</t>
  </si>
  <si>
    <t>PROSYN-rt6827</t>
  </si>
  <si>
    <t>PROSYN-rt6860</t>
  </si>
  <si>
    <t>PROSYN-rt6872</t>
  </si>
  <si>
    <t>PROSYN-rt6885</t>
  </si>
  <si>
    <t>PROSYN-rt6908</t>
  </si>
  <si>
    <t>PROSYN-rt6941</t>
  </si>
  <si>
    <t>PROSYN-rt6960</t>
  </si>
  <si>
    <t>PROSYN-rt6971_n</t>
  </si>
  <si>
    <t>PROSYN-rt6972_c</t>
  </si>
  <si>
    <t>PROSYN-rt6980</t>
  </si>
  <si>
    <t>PROSYN-rt6983</t>
  </si>
  <si>
    <t>PROSYN-rt6998</t>
  </si>
  <si>
    <t>PROSYN-rt7036</t>
  </si>
  <si>
    <t>PROSYN-rt7041</t>
  </si>
  <si>
    <t>PROSYN-rt7050</t>
  </si>
  <si>
    <t>PROSYN-rt7055</t>
  </si>
  <si>
    <t>PROSYN-rt7056</t>
  </si>
  <si>
    <t>PROSYN-rt7057</t>
  </si>
  <si>
    <t>PROSYN-rt7067</t>
  </si>
  <si>
    <t>PROSYN-rt7070</t>
  </si>
  <si>
    <t>PROSYN-rt7081</t>
  </si>
  <si>
    <t>PROSYN-rt7110</t>
  </si>
  <si>
    <t>PROSYN-rt7114_c</t>
  </si>
  <si>
    <t>PROSYN-rt7131</t>
  </si>
  <si>
    <t>PROSYN-rt7150</t>
  </si>
  <si>
    <t>PROSYN-rt7165</t>
  </si>
  <si>
    <t>PROSYN-rt7177_en</t>
  </si>
  <si>
    <t>PROSYN-rt7188</t>
  </si>
  <si>
    <t>PROSYN-rt7207_rm</t>
  </si>
  <si>
    <t>PROSYN-rt7226</t>
  </si>
  <si>
    <t>PROSYN-rt7263_c</t>
  </si>
  <si>
    <t>PROSYN-rt7295</t>
  </si>
  <si>
    <t>PROSYN-rt7326</t>
  </si>
  <si>
    <t>PROSYN-rt7344</t>
  </si>
  <si>
    <t>PROSYN-rt7345</t>
  </si>
  <si>
    <t>PROSYN-rt7376</t>
  </si>
  <si>
    <t>PROSYN-rt7380</t>
  </si>
  <si>
    <t>PROSYN-rt7383</t>
  </si>
  <si>
    <t>PROSYN-rt7391</t>
  </si>
  <si>
    <t>PROSYN-rt7394</t>
  </si>
  <si>
    <t>PROSYN-rt7405</t>
  </si>
  <si>
    <t>PROSYN-rt7415_x</t>
  </si>
  <si>
    <t>PROSYN-rt7423</t>
  </si>
  <si>
    <t>PROSYN-rt7438</t>
  </si>
  <si>
    <t>PROSYN-rt7460</t>
  </si>
  <si>
    <t>PROSYN-rt7461</t>
  </si>
  <si>
    <t>PROSYN-rt7471</t>
  </si>
  <si>
    <t>PROSYN-rt7477</t>
  </si>
  <si>
    <t>PROSYN-rt7489_r</t>
  </si>
  <si>
    <t>PROSYN-rt7506</t>
  </si>
  <si>
    <t>PROSYN-rt7537</t>
  </si>
  <si>
    <t>PROSYN-rt7540_c</t>
  </si>
  <si>
    <t>PROSYN-rt7571</t>
  </si>
  <si>
    <t>PROSYN-rt7574</t>
  </si>
  <si>
    <t>PROSYN-rt7579</t>
  </si>
  <si>
    <t>PROSYN-rt7589</t>
  </si>
  <si>
    <t>PROSYN-rt7594</t>
  </si>
  <si>
    <t>PROSYN-rt7595</t>
  </si>
  <si>
    <t>PROSYN-rt7599</t>
  </si>
  <si>
    <t>PROSYN-rt7614</t>
  </si>
  <si>
    <t>PROSYN-rt7626</t>
  </si>
  <si>
    <t>PROSYN-rt7643</t>
  </si>
  <si>
    <t>PROSYN-rt7651_x</t>
  </si>
  <si>
    <t>PROSYN-rt7662</t>
  </si>
  <si>
    <t>PROSYN-rt7669</t>
  </si>
  <si>
    <t>PROSYN-rt7678</t>
  </si>
  <si>
    <t>PROSYN-rt7680</t>
  </si>
  <si>
    <t>PROSYN-rt7720</t>
  </si>
  <si>
    <t>PROSYN-rt7760</t>
  </si>
  <si>
    <t>PROSYN-rt7761</t>
  </si>
  <si>
    <t>PROSYN-rt7776</t>
  </si>
  <si>
    <t>PROSYN-rt7777</t>
  </si>
  <si>
    <t>PROSYN-rt7813</t>
  </si>
  <si>
    <t>PROSYN-rt7814</t>
  </si>
  <si>
    <t>PROSYN-rt7817</t>
  </si>
  <si>
    <t>PROSYN-rt7819</t>
  </si>
  <si>
    <t>PROSYN-rt7825</t>
  </si>
  <si>
    <t>PROSYN-rt7829</t>
  </si>
  <si>
    <t>PROSYN-rt7838</t>
  </si>
  <si>
    <t>PROSYN-rt7845</t>
  </si>
  <si>
    <t>PROSYN-rt7872</t>
  </si>
  <si>
    <t>PROSYN-rt7877</t>
  </si>
  <si>
    <t>PROSYN-rt7896</t>
  </si>
  <si>
    <t>PROSYN-rt7899</t>
  </si>
  <si>
    <t>PROSYN-rt7908_c</t>
  </si>
  <si>
    <t>PROSYN-rt7912</t>
  </si>
  <si>
    <t>PROSYN-rt7916_x</t>
  </si>
  <si>
    <t>PROSYN-rt7917</t>
  </si>
  <si>
    <t>PROSYN-rt7919</t>
  </si>
  <si>
    <t>PROSYN-rt7922</t>
  </si>
  <si>
    <t>PROSYN-rt7955_c</t>
  </si>
  <si>
    <t>PROSYN-rt7962_DKMPPH_c</t>
  </si>
  <si>
    <t>PROSYN-rt8001</t>
  </si>
  <si>
    <t>PROSYN-rt8029</t>
  </si>
  <si>
    <t>PROSYN-rt8036_c</t>
  </si>
  <si>
    <t>PROSYN-rt8047</t>
  </si>
  <si>
    <t>PROSYN-rt8055</t>
  </si>
  <si>
    <t>PROSYN-rt8084</t>
  </si>
  <si>
    <t>PROSYN-rt8085</t>
  </si>
  <si>
    <t>PROSYN-rt8106</t>
  </si>
  <si>
    <t>PROSYN-rt8109</t>
  </si>
  <si>
    <t>PROSYN-rt8131</t>
  </si>
  <si>
    <t>PROSYN-rt8135</t>
  </si>
  <si>
    <t>PROSYN-rt8137</t>
  </si>
  <si>
    <t>PROSYN-rt8139</t>
  </si>
  <si>
    <t>PROSYN-rt8143</t>
  </si>
  <si>
    <t>PROSYN-rt8147</t>
  </si>
  <si>
    <t>PROSYN-rt8149</t>
  </si>
  <si>
    <t>PROSYN-rt8154</t>
  </si>
  <si>
    <t>PROSYN-rt8174</t>
  </si>
  <si>
    <t>PROSYN-rt8181</t>
  </si>
  <si>
    <t>PROSYN-rt8184</t>
  </si>
  <si>
    <t>PROSYN-rt8239</t>
  </si>
  <si>
    <t>PROSYN-rt8251</t>
  </si>
  <si>
    <t>PROSYN-rt8262</t>
  </si>
  <si>
    <t>PROSYN-rt8267_x</t>
  </si>
  <si>
    <t>PROSYN-rt8275</t>
  </si>
  <si>
    <t>PROSYN-rt8287</t>
  </si>
  <si>
    <t>PROSYN-rt8291</t>
  </si>
  <si>
    <t>PROSYN-rt8345</t>
  </si>
  <si>
    <t>PROSYN-rt8364</t>
  </si>
  <si>
    <t>PROSYN-rt8374</t>
  </si>
  <si>
    <t>PROSYN-rt8378</t>
  </si>
  <si>
    <t>PROSYN-rt8390</t>
  </si>
  <si>
    <t>PROSYN-rt8393</t>
  </si>
  <si>
    <t>PROSYN-rt8431</t>
  </si>
  <si>
    <t>PROSYN-rt8446</t>
  </si>
  <si>
    <t>PROSYN-rt8468</t>
  </si>
  <si>
    <t>PROSYN-rt8483</t>
  </si>
  <si>
    <t>PROSYN-rt8484</t>
  </si>
  <si>
    <t>PROSYN-RPL14B</t>
  </si>
  <si>
    <t>PROSYN-RPL21A</t>
  </si>
  <si>
    <t>PROSYN-RPL24A</t>
  </si>
  <si>
    <t>PROSYN-RPL8A</t>
  </si>
  <si>
    <t>PROSYN-RPS15</t>
  </si>
  <si>
    <t>PROSYN-RPS23B</t>
  </si>
  <si>
    <t>PROWASTE-rt0004</t>
  </si>
  <si>
    <t>PROWASTE-rt0008</t>
  </si>
  <si>
    <t>PROWASTE-rt0017</t>
  </si>
  <si>
    <t>PROWASTE-rt0027</t>
  </si>
  <si>
    <t>PROWASTE-rt0031</t>
  </si>
  <si>
    <t>PROWASTE-rt0045</t>
  </si>
  <si>
    <t>PROWASTE-rt0063</t>
  </si>
  <si>
    <t>PROWASTE-rt0066</t>
  </si>
  <si>
    <t>PROWASTE-rt0073</t>
  </si>
  <si>
    <t>PROWASTE-rt0075</t>
  </si>
  <si>
    <t>PROWASTE-rt0078</t>
  </si>
  <si>
    <t>PROWASTE-rt0084</t>
  </si>
  <si>
    <t>PROWASTE-rt0088</t>
  </si>
  <si>
    <t>PROWASTE-rt0089</t>
  </si>
  <si>
    <t>PROWASTE-rt0092</t>
  </si>
  <si>
    <t>PROWASTE-rt0136</t>
  </si>
  <si>
    <t>PROWASTE-rt0144</t>
  </si>
  <si>
    <t>PROWASTE-rt0150</t>
  </si>
  <si>
    <t>PROWASTE-rt0172</t>
  </si>
  <si>
    <t>PROWASTE-rt0180</t>
  </si>
  <si>
    <t>PROWASTE-rt0201</t>
  </si>
  <si>
    <t>PROWASTE-rt0207_c</t>
  </si>
  <si>
    <t>PROWASTE-rt0212</t>
  </si>
  <si>
    <t>PROWASTE-rt0217</t>
  </si>
  <si>
    <t>PROWASTE-rt0221</t>
  </si>
  <si>
    <t>PROWASTE-rt0234</t>
  </si>
  <si>
    <t>PROWASTE-rt0239</t>
  </si>
  <si>
    <t>PROWASTE-rt0245</t>
  </si>
  <si>
    <t>PROWASTE-rt0250</t>
  </si>
  <si>
    <t>PROWASTE-rt0265</t>
  </si>
  <si>
    <t>PROWASTE-rt0267</t>
  </si>
  <si>
    <t>PROWASTE-rt0271</t>
  </si>
  <si>
    <t>PROWASTE-rt0283</t>
  </si>
  <si>
    <t>PROWASTE-rt0302</t>
  </si>
  <si>
    <t>PROWASTE-rt0303</t>
  </si>
  <si>
    <t>PROWASTE-rt0309</t>
  </si>
  <si>
    <t>PROWASTE-rt0310</t>
  </si>
  <si>
    <t>PROWASTE-rt0324</t>
  </si>
  <si>
    <t>PROWASTE-rt0331</t>
  </si>
  <si>
    <t>PROWASTE-rt0334</t>
  </si>
  <si>
    <t>PROWASTE-rt0339</t>
  </si>
  <si>
    <t>PROWASTE-rt0341</t>
  </si>
  <si>
    <t>PROWASTE-rt0344</t>
  </si>
  <si>
    <t>PROWASTE-rt0353</t>
  </si>
  <si>
    <t>PROWASTE-rt0357</t>
  </si>
  <si>
    <t>PROWASTE-rt0376</t>
  </si>
  <si>
    <t>PROWASTE-rt0390</t>
  </si>
  <si>
    <t>PROWASTE-rt0398</t>
  </si>
  <si>
    <t>PROWASTE-rt0400</t>
  </si>
  <si>
    <t>PROWASTE-rt0409</t>
  </si>
  <si>
    <t>PROWASTE-rt0413</t>
  </si>
  <si>
    <t>PROWASTE-rt0422_c</t>
  </si>
  <si>
    <t>PROWASTE-rt0434_m</t>
  </si>
  <si>
    <t>PROWASTE-rt0451</t>
  </si>
  <si>
    <t>PROWASTE-rt0467</t>
  </si>
  <si>
    <t>PROWASTE-rt0477</t>
  </si>
  <si>
    <t>PROWASTE-rt0499</t>
  </si>
  <si>
    <t>PROWASTE-rt0510</t>
  </si>
  <si>
    <t>PROWASTE-rt0517</t>
  </si>
  <si>
    <t>PROWASTE-rt0521</t>
  </si>
  <si>
    <t>PROWASTE-rt0532</t>
  </si>
  <si>
    <t>PROWASTE-rt0540</t>
  </si>
  <si>
    <t>PROWASTE-rt0544</t>
  </si>
  <si>
    <t>PROWASTE-rt0548</t>
  </si>
  <si>
    <t>PROWASTE-rt0553</t>
  </si>
  <si>
    <t>PROWASTE-rt0563</t>
  </si>
  <si>
    <t>PROWASTE-rt0564_e</t>
  </si>
  <si>
    <t>PROWASTE-rt0568_c</t>
  </si>
  <si>
    <t>PROWASTE-rt0594</t>
  </si>
  <si>
    <t>PROWASTE-rt0595</t>
  </si>
  <si>
    <t>PROWASTE-rt0601</t>
  </si>
  <si>
    <t>PROWASTE-rt0602_g</t>
  </si>
  <si>
    <t>PROWASTE-rt0604</t>
  </si>
  <si>
    <t>PROWASTE-rt0607</t>
  </si>
  <si>
    <t>PROWASTE-rt0620</t>
  </si>
  <si>
    <t>PROWASTE-rt0632</t>
  </si>
  <si>
    <t>PROWASTE-rt0641</t>
  </si>
  <si>
    <t>PROWASTE-rt0643</t>
  </si>
  <si>
    <t>PROWASTE-rt0669</t>
  </si>
  <si>
    <t>PROWASTE-rt0671</t>
  </si>
  <si>
    <t>PROWASTE-rt0682</t>
  </si>
  <si>
    <t>PROWASTE-rt0697</t>
  </si>
  <si>
    <t>PROWASTE-rt0711</t>
  </si>
  <si>
    <t>PROWASTE-rt0712</t>
  </si>
  <si>
    <t>PROWASTE-rt0716</t>
  </si>
  <si>
    <t>PROWASTE-rt0717</t>
  </si>
  <si>
    <t>PROWASTE-rt0720</t>
  </si>
  <si>
    <t>PROWASTE-rt0745</t>
  </si>
  <si>
    <t>PROWASTE-rt0757</t>
  </si>
  <si>
    <t>PROWASTE-rt0767</t>
  </si>
  <si>
    <t>PROWASTE-rt0769</t>
  </si>
  <si>
    <t>PROWASTE-rt0797</t>
  </si>
  <si>
    <t>PROWASTE-rt0799</t>
  </si>
  <si>
    <t>PROWASTE-rt0808</t>
  </si>
  <si>
    <t>PROWASTE-rt0812</t>
  </si>
  <si>
    <t>PROWASTE-rt0830</t>
  </si>
  <si>
    <t>PROWASTE-rt0842</t>
  </si>
  <si>
    <t>PROWASTE-rt0848_c</t>
  </si>
  <si>
    <t>PROWASTE-rt0852</t>
  </si>
  <si>
    <t>PROWASTE-rt0854</t>
  </si>
  <si>
    <t>PROWASTE-rt0872</t>
  </si>
  <si>
    <t>PROWASTE-rt0873</t>
  </si>
  <si>
    <t>PROWASTE-rt0876</t>
  </si>
  <si>
    <t>PROWASTE-rt0882</t>
  </si>
  <si>
    <t>PROWASTE-rt0894</t>
  </si>
  <si>
    <t>PROWASTE-rt0899</t>
  </si>
  <si>
    <t>PROWASTE-rt0910</t>
  </si>
  <si>
    <t>PROWASTE-rt0915_n</t>
  </si>
  <si>
    <t>PROWASTE-rt0930_c</t>
  </si>
  <si>
    <t>PROWASTE-rt0932</t>
  </si>
  <si>
    <t>PROWASTE-rt0947</t>
  </si>
  <si>
    <t>PROWASTE-rt0958</t>
  </si>
  <si>
    <t>PROWASTE-rt0963</t>
  </si>
  <si>
    <t>PROWASTE-rt0986</t>
  </si>
  <si>
    <t>PROWASTE-rt0996</t>
  </si>
  <si>
    <t>PROWASTE-rt1009</t>
  </si>
  <si>
    <t>PROWASTE-rt1057</t>
  </si>
  <si>
    <t>PROWASTE-rt1060</t>
  </si>
  <si>
    <t>PROWASTE-rt1067</t>
  </si>
  <si>
    <t>PROWASTE-rt1089</t>
  </si>
  <si>
    <t>PROWASTE-rt1127</t>
  </si>
  <si>
    <t>PROWASTE-rt1131</t>
  </si>
  <si>
    <t>PROWASTE-rt1145</t>
  </si>
  <si>
    <t>PROWASTE-rt1147</t>
  </si>
  <si>
    <t>PROWASTE-rt1153</t>
  </si>
  <si>
    <t>PROWASTE-rt1163</t>
  </si>
  <si>
    <t>PROWASTE-rt1168</t>
  </si>
  <si>
    <t>PROWASTE-rt1169</t>
  </si>
  <si>
    <t>PROWASTE-rt1203</t>
  </si>
  <si>
    <t>PROWASTE-rt1206</t>
  </si>
  <si>
    <t>PROWASTE-rt1221</t>
  </si>
  <si>
    <t>PROWASTE-rt1228</t>
  </si>
  <si>
    <t>PROWASTE-rt1254</t>
  </si>
  <si>
    <t>PROWASTE-rt1267</t>
  </si>
  <si>
    <t>PROWASTE-rt1269</t>
  </si>
  <si>
    <t>PROWASTE-rt1276</t>
  </si>
  <si>
    <t>PROWASTE-rt1296</t>
  </si>
  <si>
    <t>PROWASTE-rt1299</t>
  </si>
  <si>
    <t>PROWASTE-rt1320</t>
  </si>
  <si>
    <t>PROWASTE-rt1321</t>
  </si>
  <si>
    <t>PROWASTE-rt1332</t>
  </si>
  <si>
    <t>PROWASTE-rt1336</t>
  </si>
  <si>
    <t>PROWASTE-rt1337</t>
  </si>
  <si>
    <t>PROWASTE-rt1340</t>
  </si>
  <si>
    <t>PROWASTE-rt1343</t>
  </si>
  <si>
    <t>PROWASTE-rt1358</t>
  </si>
  <si>
    <t>PROWASTE-rt1360</t>
  </si>
  <si>
    <t>PROWASTE-rt1362</t>
  </si>
  <si>
    <t>PROWASTE-rt1363</t>
  </si>
  <si>
    <t>PROWASTE-rt1374</t>
  </si>
  <si>
    <t>PROWASTE-rt1378</t>
  </si>
  <si>
    <t>PROWASTE-rt1384</t>
  </si>
  <si>
    <t>PROWASTE-rt1388</t>
  </si>
  <si>
    <t>PROWASTE-rt1395</t>
  </si>
  <si>
    <t>PROWASTE-rt1397</t>
  </si>
  <si>
    <t>PROWASTE-rt1406</t>
  </si>
  <si>
    <t>PROWASTE-rt1414_gm</t>
  </si>
  <si>
    <t>PROWASTE-rt1432</t>
  </si>
  <si>
    <t>PROWASTE-rt1437</t>
  </si>
  <si>
    <t>PROWASTE-rt1454</t>
  </si>
  <si>
    <t>PROWASTE-rt1457</t>
  </si>
  <si>
    <t>PROWASTE-rt1470</t>
  </si>
  <si>
    <t>PROWASTE-rt1487</t>
  </si>
  <si>
    <t>PROWASTE-rt1488</t>
  </si>
  <si>
    <t>PROWASTE-rt1518_c</t>
  </si>
  <si>
    <t>PROWASTE-rt1519</t>
  </si>
  <si>
    <t>PROWASTE-rt1520</t>
  </si>
  <si>
    <t>PROWASTE-rt1532</t>
  </si>
  <si>
    <t>PROWASTE-rt1542</t>
  </si>
  <si>
    <t>PROWASTE-rt1544_e</t>
  </si>
  <si>
    <t>PROWASTE-rt1561</t>
  </si>
  <si>
    <t>PROWASTE-rt1567</t>
  </si>
  <si>
    <t>PROWASTE-rt1572</t>
  </si>
  <si>
    <t>PROWASTE-rt1577</t>
  </si>
  <si>
    <t>PROWASTE-rt1591</t>
  </si>
  <si>
    <t>PROWASTE-rt1611</t>
  </si>
  <si>
    <t>PROWASTE-rt1613</t>
  </si>
  <si>
    <t>PROWASTE-rt1622_c</t>
  </si>
  <si>
    <t>PROWASTE-rt1627</t>
  </si>
  <si>
    <t>PROWASTE-rt1632</t>
  </si>
  <si>
    <t>PROWASTE-rt1639</t>
  </si>
  <si>
    <t>PROWASTE-rt1642</t>
  </si>
  <si>
    <t>PROWASTE-rt1644</t>
  </si>
  <si>
    <t>PROWASTE-rt1648</t>
  </si>
  <si>
    <t>PROWASTE-rt1672</t>
  </si>
  <si>
    <t>PROWASTE-rt1675</t>
  </si>
  <si>
    <t>PROWASTE-rt1701_c</t>
  </si>
  <si>
    <t>PROWASTE-rt1711</t>
  </si>
  <si>
    <t>PROWASTE-rt1727</t>
  </si>
  <si>
    <t>PROWASTE-rt1736</t>
  </si>
  <si>
    <t>PROWASTE-rt1745</t>
  </si>
  <si>
    <t>PROWASTE-rt1768</t>
  </si>
  <si>
    <t>PROWASTE-rt1772</t>
  </si>
  <si>
    <t>PROWASTE-rt1776</t>
  </si>
  <si>
    <t>PROWASTE-rt1779</t>
  </si>
  <si>
    <t>PROWASTE-rt1784_x</t>
  </si>
  <si>
    <t>PROWASTE-rt1788</t>
  </si>
  <si>
    <t>PROWASTE-rt1802</t>
  </si>
  <si>
    <t>PROWASTE-rt1805</t>
  </si>
  <si>
    <t>PROWASTE-rt1814_c</t>
  </si>
  <si>
    <t>PROWASTE-rt1830</t>
  </si>
  <si>
    <t>PROWASTE-rt1837</t>
  </si>
  <si>
    <t>PROWASTE-rt1838</t>
  </si>
  <si>
    <t>PROWASTE-rt1844</t>
  </si>
  <si>
    <t>PROWASTE-rt1845</t>
  </si>
  <si>
    <t>PROWASTE-rt1850_c</t>
  </si>
  <si>
    <t>PROWASTE-rt1852</t>
  </si>
  <si>
    <t>PROWASTE-rt1878</t>
  </si>
  <si>
    <t>PROWASTE-rt1883</t>
  </si>
  <si>
    <t>PROWASTE-rt1893</t>
  </si>
  <si>
    <t>PROWASTE-rt1896</t>
  </si>
  <si>
    <t>PROWASTE-rt1908</t>
  </si>
  <si>
    <t>PROWASTE-rt1924_c</t>
  </si>
  <si>
    <t>PROWASTE-rt1935</t>
  </si>
  <si>
    <t>PROWASTE-rt1936</t>
  </si>
  <si>
    <t>PROWASTE-rt1948</t>
  </si>
  <si>
    <t>PROWASTE-rt1962</t>
  </si>
  <si>
    <t>PROWASTE-rt1963_c</t>
  </si>
  <si>
    <t>PROWASTE-rt1964</t>
  </si>
  <si>
    <t>PROWASTE-rt1965</t>
  </si>
  <si>
    <t>PROWASTE-rt1970</t>
  </si>
  <si>
    <t>PROWASTE-rt1973</t>
  </si>
  <si>
    <t>PROWASTE-rt1991</t>
  </si>
  <si>
    <t>PROWASTE-rt2006</t>
  </si>
  <si>
    <t>PROWASTE-rt2040</t>
  </si>
  <si>
    <t>PROWASTE-rt2053</t>
  </si>
  <si>
    <t>PROWASTE-rt2059_rm</t>
  </si>
  <si>
    <t>PROWASTE-rt2060</t>
  </si>
  <si>
    <t>PROWASTE-rt2062_c</t>
  </si>
  <si>
    <t>PROWASTE-rt2093</t>
  </si>
  <si>
    <t>PROWASTE-rt2101_e</t>
  </si>
  <si>
    <t>PROWASTE-rt2107</t>
  </si>
  <si>
    <t>PROWASTE-rt2116</t>
  </si>
  <si>
    <t>PROWASTE-rt2136</t>
  </si>
  <si>
    <t>PROWASTE-rt2146</t>
  </si>
  <si>
    <t>PROWASTE-rt2172</t>
  </si>
  <si>
    <t>PROWASTE-rt2173</t>
  </si>
  <si>
    <t>PROWASTE-rt2183</t>
  </si>
  <si>
    <t>PROWASTE-rt2190</t>
  </si>
  <si>
    <t>PROWASTE-rt2202</t>
  </si>
  <si>
    <t>PROWASTE-rt2204</t>
  </si>
  <si>
    <t>PROWASTE-rt2220</t>
  </si>
  <si>
    <t>PROWASTE-rt2224</t>
  </si>
  <si>
    <t>PROWASTE-rt2234_c</t>
  </si>
  <si>
    <t>PROWASTE-rt2239</t>
  </si>
  <si>
    <t>PROWASTE-rt2245</t>
  </si>
  <si>
    <t>PROWASTE-rt2246</t>
  </si>
  <si>
    <t>PROWASTE-rt2265</t>
  </si>
  <si>
    <t>PROWASTE-rt2267</t>
  </si>
  <si>
    <t>PROWASTE-rt2279</t>
  </si>
  <si>
    <t>PROWASTE-rt2297_rm</t>
  </si>
  <si>
    <t>PROWASTE-rt2305</t>
  </si>
  <si>
    <t>PROWASTE-rt2306</t>
  </si>
  <si>
    <t>PROWASTE-rt2309</t>
  </si>
  <si>
    <t>PROWASTE-rt2312</t>
  </si>
  <si>
    <t>PROWASTE-rt2317</t>
  </si>
  <si>
    <t>PROWASTE-rt2336</t>
  </si>
  <si>
    <t>PROWASTE-rt2348</t>
  </si>
  <si>
    <t>PROWASTE-rt2354</t>
  </si>
  <si>
    <t>PROWASTE-rt2385</t>
  </si>
  <si>
    <t>PROWASTE-rt2393</t>
  </si>
  <si>
    <t>PROWASTE-rt2416</t>
  </si>
  <si>
    <t>PROWASTE-rt2444</t>
  </si>
  <si>
    <t>PROWASTE-rt2473</t>
  </si>
  <si>
    <t>PROWASTE-rt2477</t>
  </si>
  <si>
    <t>PROWASTE-rt2501</t>
  </si>
  <si>
    <t>PROWASTE-rt2517_c</t>
  </si>
  <si>
    <t>PROWASTE-rt2528</t>
  </si>
  <si>
    <t>PROWASTE-rt2532</t>
  </si>
  <si>
    <t>PROWASTE-rt2544</t>
  </si>
  <si>
    <t>PROWASTE-rt2566</t>
  </si>
  <si>
    <t>PROWASTE-rt2569</t>
  </si>
  <si>
    <t>PROWASTE-rt2573</t>
  </si>
  <si>
    <t>PROWASTE-rt2574</t>
  </si>
  <si>
    <t>PROWASTE-rt2577</t>
  </si>
  <si>
    <t>PROWASTE-rt2578</t>
  </si>
  <si>
    <t>PROWASTE-rt2593</t>
  </si>
  <si>
    <t>PROWASTE-rt2613</t>
  </si>
  <si>
    <t>PROWASTE-rt2621</t>
  </si>
  <si>
    <t>PROWASTE-rt2643_c</t>
  </si>
  <si>
    <t>PROWASTE-rt2649_e</t>
  </si>
  <si>
    <t>PROWASTE-rt2654</t>
  </si>
  <si>
    <t>PROWASTE-rt2671</t>
  </si>
  <si>
    <t>PROWASTE-rt2682</t>
  </si>
  <si>
    <t>PROWASTE-rt2684</t>
  </si>
  <si>
    <t>PROWASTE-rt2696</t>
  </si>
  <si>
    <t>PROWASTE-rt2707</t>
  </si>
  <si>
    <t>PROWASTE-rt2726</t>
  </si>
  <si>
    <t>PROWASTE-rt2746</t>
  </si>
  <si>
    <t>PROWASTE-rt2749</t>
  </si>
  <si>
    <t>PROWASTE-rt2756_c</t>
  </si>
  <si>
    <t>PROWASTE-rt2761</t>
  </si>
  <si>
    <t>PROWASTE-rt2769</t>
  </si>
  <si>
    <t>PROWASTE-rt2777</t>
  </si>
  <si>
    <t>PROWASTE-rt2799_rm</t>
  </si>
  <si>
    <t>PROWASTE-rt2804_n</t>
  </si>
  <si>
    <t>PROWASTE-rt2810</t>
  </si>
  <si>
    <t>PROWASTE-rt2815_c</t>
  </si>
  <si>
    <t>PROWASTE-rt2833</t>
  </si>
  <si>
    <t>PROWASTE-rt2834</t>
  </si>
  <si>
    <t>PROWASTE-rt2835</t>
  </si>
  <si>
    <t>PROWASTE-rt2839</t>
  </si>
  <si>
    <t>PROWASTE-rt2849</t>
  </si>
  <si>
    <t>PROWASTE-rt2880</t>
  </si>
  <si>
    <t>PROWASTE-rt2898</t>
  </si>
  <si>
    <t>PROWASTE-rt2901</t>
  </si>
  <si>
    <t>PROWASTE-rt2904</t>
  </si>
  <si>
    <t>PROWASTE-rt2922_c</t>
  </si>
  <si>
    <t>PROWASTE-rt2949</t>
  </si>
  <si>
    <t>PROWASTE-rt2960</t>
  </si>
  <si>
    <t>PROWASTE-rt2963</t>
  </si>
  <si>
    <t>PROWASTE-rt2964</t>
  </si>
  <si>
    <t>PROWASTE-rt2975</t>
  </si>
  <si>
    <t>PROWASTE-rt2983</t>
  </si>
  <si>
    <t>PROWASTE-rt2994</t>
  </si>
  <si>
    <t>PROWASTE-rt3013_rm</t>
  </si>
  <si>
    <t>PROWASTE-rt3021</t>
  </si>
  <si>
    <t>PROWASTE-rt3023_r</t>
  </si>
  <si>
    <t>PROWASTE-rt3052</t>
  </si>
  <si>
    <t>PROWASTE-rt3078_gm</t>
  </si>
  <si>
    <t>PROWASTE-rt3095</t>
  </si>
  <si>
    <t>PROWASTE-rt3097</t>
  </si>
  <si>
    <t>PROWASTE-rt3101</t>
  </si>
  <si>
    <t>PROWASTE-rt3107</t>
  </si>
  <si>
    <t>PROWASTE-rt3118</t>
  </si>
  <si>
    <t>PROWASTE-rt3157</t>
  </si>
  <si>
    <t>PROWASTE-rt3174_c</t>
  </si>
  <si>
    <t>PROWASTE-rt3215</t>
  </si>
  <si>
    <t>PROWASTE-rt3236</t>
  </si>
  <si>
    <t>PROWASTE-rt3242_e</t>
  </si>
  <si>
    <t>PROWASTE-rt3250</t>
  </si>
  <si>
    <t>PROWASTE-rt3253</t>
  </si>
  <si>
    <t>PROWASTE-rt3255</t>
  </si>
  <si>
    <t>PROWASTE-rt3256</t>
  </si>
  <si>
    <t>PROWASTE-rt3261</t>
  </si>
  <si>
    <t>PROWASTE-rt3274</t>
  </si>
  <si>
    <t>PROWASTE-rt3278</t>
  </si>
  <si>
    <t>PROWASTE-rt3279</t>
  </si>
  <si>
    <t>PROWASTE-rt3300</t>
  </si>
  <si>
    <t>PROWASTE-rt3311</t>
  </si>
  <si>
    <t>PROWASTE-rt3313</t>
  </si>
  <si>
    <t>PROWASTE-rt3314</t>
  </si>
  <si>
    <t>PROWASTE-rt3334</t>
  </si>
  <si>
    <t>PROWASTE-rt3348</t>
  </si>
  <si>
    <t>PROWASTE-rt3355</t>
  </si>
  <si>
    <t>PROWASTE-rt3356</t>
  </si>
  <si>
    <t>PROWASTE-rt3373</t>
  </si>
  <si>
    <t>PROWASTE-rt3384</t>
  </si>
  <si>
    <t>PROWASTE-rt3388</t>
  </si>
  <si>
    <t>PROWASTE-rt3408</t>
  </si>
  <si>
    <t>PROWASTE-rt3417</t>
  </si>
  <si>
    <t>PROWASTE-rt3419</t>
  </si>
  <si>
    <t>PROWASTE-rt3422</t>
  </si>
  <si>
    <t>PROWASTE-rt3425</t>
  </si>
  <si>
    <t>PROWASTE-rt3441</t>
  </si>
  <si>
    <t>PROWASTE-rt3469</t>
  </si>
  <si>
    <t>PROWASTE-rt3476</t>
  </si>
  <si>
    <t>PROWASTE-rt3492</t>
  </si>
  <si>
    <t>PROWASTE-rt3499</t>
  </si>
  <si>
    <t>PROWASTE-rt3505</t>
  </si>
  <si>
    <t>PROWASTE-rt3508</t>
  </si>
  <si>
    <t>PROWASTE-rt3510_en</t>
  </si>
  <si>
    <t>PROWASTE-rt3514</t>
  </si>
  <si>
    <t>PROWASTE-rt3516</t>
  </si>
  <si>
    <t>PROWASTE-rt3531</t>
  </si>
  <si>
    <t>PROWASTE-rt3539</t>
  </si>
  <si>
    <t>PROWASTE-rt3541</t>
  </si>
  <si>
    <t>PROWASTE-rt3542</t>
  </si>
  <si>
    <t>PROWASTE-rt3556</t>
  </si>
  <si>
    <t>PROWASTE-rt3557</t>
  </si>
  <si>
    <t>PROWASTE-rt3577</t>
  </si>
  <si>
    <t>PROWASTE-rt3590</t>
  </si>
  <si>
    <t>PROWASTE-rt3591</t>
  </si>
  <si>
    <t>PROWASTE-rt3599</t>
  </si>
  <si>
    <t>PROWASTE-rt3605</t>
  </si>
  <si>
    <t>PROWASTE-rt3609</t>
  </si>
  <si>
    <t>PROWASTE-rt3614</t>
  </si>
  <si>
    <t>PROWASTE-rt3621</t>
  </si>
  <si>
    <t>PROWASTE-rt3625</t>
  </si>
  <si>
    <t>PROWASTE-rt3639</t>
  </si>
  <si>
    <t>PROWASTE-rt3663</t>
  </si>
  <si>
    <t>PROWASTE-rt3664</t>
  </si>
  <si>
    <t>PROWASTE-rt3666</t>
  </si>
  <si>
    <t>PROWASTE-rt3670</t>
  </si>
  <si>
    <t>PROWASTE-rt3674_c</t>
  </si>
  <si>
    <t>PROWASTE-rt3682</t>
  </si>
  <si>
    <t>PROWASTE-rt3683</t>
  </si>
  <si>
    <t>PROWASTE-rt3712</t>
  </si>
  <si>
    <t>PROWASTE-rt3730</t>
  </si>
  <si>
    <t>PROWASTE-rt3748</t>
  </si>
  <si>
    <t>PROWASTE-rt3750</t>
  </si>
  <si>
    <t>PROWASTE-rt3753</t>
  </si>
  <si>
    <t>PROWASTE-rt3754_c</t>
  </si>
  <si>
    <t>PROWASTE-rt3764</t>
  </si>
  <si>
    <t>PROWASTE-rt3786_x</t>
  </si>
  <si>
    <t>PROWASTE-rt3787_c</t>
  </si>
  <si>
    <t>PROWASTE-rt3790</t>
  </si>
  <si>
    <t>PROWASTE-rt3791_c</t>
  </si>
  <si>
    <t>PROWASTE-rt3802</t>
  </si>
  <si>
    <t>PROWASTE-rt3852</t>
  </si>
  <si>
    <t>PROWASTE-rt3853</t>
  </si>
  <si>
    <t>PROWASTE-rt3874</t>
  </si>
  <si>
    <t>PROWASTE-rt3880</t>
  </si>
  <si>
    <t>PROWASTE-rt3897</t>
  </si>
  <si>
    <t>PROWASTE-rt3901</t>
  </si>
  <si>
    <t>PROWASTE-rt3915</t>
  </si>
  <si>
    <t>PROWASTE-rt3923</t>
  </si>
  <si>
    <t>PROWASTE-rt3932</t>
  </si>
  <si>
    <t>PROWASTE-rt3934</t>
  </si>
  <si>
    <t>PROWASTE-rt3937</t>
  </si>
  <si>
    <t>PROWASTE-rt3938</t>
  </si>
  <si>
    <t>PROWASTE-rt3939_c</t>
  </si>
  <si>
    <t>PROWASTE-rt3985</t>
  </si>
  <si>
    <t>PROWASTE-rt3986</t>
  </si>
  <si>
    <t>PROWASTE-rt4016</t>
  </si>
  <si>
    <t>PROWASTE-rt4019</t>
  </si>
  <si>
    <t>PROWASTE-rt4023</t>
  </si>
  <si>
    <t>PROWASTE-rt4039</t>
  </si>
  <si>
    <t>PROWASTE-rt4042</t>
  </si>
  <si>
    <t>PROWASTE-rt4053</t>
  </si>
  <si>
    <t>PROWASTE-rt4066</t>
  </si>
  <si>
    <t>PROWASTE-rt4069</t>
  </si>
  <si>
    <t>PROWASTE-rt4077</t>
  </si>
  <si>
    <t>PROWASTE-rt4102</t>
  </si>
  <si>
    <t>PROWASTE-rt4107</t>
  </si>
  <si>
    <t>PROWASTE-rt4112</t>
  </si>
  <si>
    <t>PROWASTE-rt4117</t>
  </si>
  <si>
    <t>PROWASTE-rt4127</t>
  </si>
  <si>
    <t>PROWASTE-rt4145</t>
  </si>
  <si>
    <t>PROWASTE-rt4150</t>
  </si>
  <si>
    <t>PROWASTE-rt4177</t>
  </si>
  <si>
    <t>PROWASTE-rt4178</t>
  </si>
  <si>
    <t>PROWASTE-rt4183</t>
  </si>
  <si>
    <t>PROWASTE-rt4186</t>
  </si>
  <si>
    <t>PROWASTE-rt4187</t>
  </si>
  <si>
    <t>PROWASTE-rt4194</t>
  </si>
  <si>
    <t>PROWASTE-rt4202</t>
  </si>
  <si>
    <t>PROWASTE-rt4213</t>
  </si>
  <si>
    <t>PROWASTE-rt4220</t>
  </si>
  <si>
    <t>PROWASTE-rt4228</t>
  </si>
  <si>
    <t>PROWASTE-rt4237</t>
  </si>
  <si>
    <t>PROWASTE-rt4254</t>
  </si>
  <si>
    <t>PROWASTE-rt4257</t>
  </si>
  <si>
    <t>PROWASTE-rt4267</t>
  </si>
  <si>
    <t>PROWASTE-rt4269</t>
  </si>
  <si>
    <t>PROWASTE-rt4271</t>
  </si>
  <si>
    <t>PROWASTE-rt4274</t>
  </si>
  <si>
    <t>PROWASTE-rt4278</t>
  </si>
  <si>
    <t>PROWASTE-rt4281</t>
  </si>
  <si>
    <t>PROWASTE-rt4312</t>
  </si>
  <si>
    <t>PROWASTE-rt4334</t>
  </si>
  <si>
    <t>PROWASTE-rt4336</t>
  </si>
  <si>
    <t>PROWASTE-rt4363</t>
  </si>
  <si>
    <t>PROWASTE-rt4368</t>
  </si>
  <si>
    <t>PROWASTE-rt4374</t>
  </si>
  <si>
    <t>PROWASTE-rt4375</t>
  </si>
  <si>
    <t>PROWASTE-rt4380</t>
  </si>
  <si>
    <t>PROWASTE-rt4385</t>
  </si>
  <si>
    <t>PROWASTE-rt4390</t>
  </si>
  <si>
    <t>PROWASTE-rt4393</t>
  </si>
  <si>
    <t>PROWASTE-rt4410</t>
  </si>
  <si>
    <t>PROWASTE-rt4413</t>
  </si>
  <si>
    <t>PROWASTE-rt4416</t>
  </si>
  <si>
    <t>PROWASTE-rt4419</t>
  </si>
  <si>
    <t>PROWASTE-rt4427</t>
  </si>
  <si>
    <t>PROWASTE-rt4445</t>
  </si>
  <si>
    <t>PROWASTE-rt4454</t>
  </si>
  <si>
    <t>PROWASTE-rt4475</t>
  </si>
  <si>
    <t>PROWASTE-rt4487_n</t>
  </si>
  <si>
    <t>PROWASTE-rt4499</t>
  </si>
  <si>
    <t>PROWASTE-rt4502</t>
  </si>
  <si>
    <t>PROWASTE-rt4513_rm</t>
  </si>
  <si>
    <t>PROWASTE-rt4526</t>
  </si>
  <si>
    <t>PROWASTE-rt4530</t>
  </si>
  <si>
    <t>PROWASTE-rt4541</t>
  </si>
  <si>
    <t>PROWASTE-rt4544</t>
  </si>
  <si>
    <t>PROWASTE-rt4548</t>
  </si>
  <si>
    <t>PROWASTE-rt4555</t>
  </si>
  <si>
    <t>PROWASTE-rt4558</t>
  </si>
  <si>
    <t>PROWASTE-rt4559</t>
  </si>
  <si>
    <t>PROWASTE-rt4576</t>
  </si>
  <si>
    <t>PROWASTE-rt4597</t>
  </si>
  <si>
    <t>PROWASTE-rt4598</t>
  </si>
  <si>
    <t>PROWASTE-rt4609</t>
  </si>
  <si>
    <t>PROWASTE-rt4634</t>
  </si>
  <si>
    <t>PROWASTE-rt4639</t>
  </si>
  <si>
    <t>PROWASTE-rt4649</t>
  </si>
  <si>
    <t>PROWASTE-rt4673</t>
  </si>
  <si>
    <t>PROWASTE-rt4674</t>
  </si>
  <si>
    <t>PROWASTE-rt4676</t>
  </si>
  <si>
    <t>PROWASTE-rt4680</t>
  </si>
  <si>
    <t>PROWASTE-rt4692</t>
  </si>
  <si>
    <t>PROWASTE-rt4714</t>
  </si>
  <si>
    <t>PROWASTE-rt4722</t>
  </si>
  <si>
    <t>PROWASTE-rt4736</t>
  </si>
  <si>
    <t>PROWASTE-rt4769</t>
  </si>
  <si>
    <t>PROWASTE-rt4772</t>
  </si>
  <si>
    <t>PROWASTE-rt4793</t>
  </si>
  <si>
    <t>PROWASTE-rt4799</t>
  </si>
  <si>
    <t>PROWASTE-rt4822_c</t>
  </si>
  <si>
    <t>PROWASTE-rt4846</t>
  </si>
  <si>
    <t>PROWASTE-rt4860</t>
  </si>
  <si>
    <t>PROWASTE-rt4862</t>
  </si>
  <si>
    <t>PROWASTE-rt4871</t>
  </si>
  <si>
    <t>PROWASTE-rt4881</t>
  </si>
  <si>
    <t>PROWASTE-rt4892</t>
  </si>
  <si>
    <t>PROWASTE-rt4894</t>
  </si>
  <si>
    <t>PROWASTE-rt4896</t>
  </si>
  <si>
    <t>PROWASTE-rt4897</t>
  </si>
  <si>
    <t>PROWASTE-rt4913</t>
  </si>
  <si>
    <t>PROWASTE-rt4917</t>
  </si>
  <si>
    <t>PROWASTE-rt4918</t>
  </si>
  <si>
    <t>PROWASTE-rt4919</t>
  </si>
  <si>
    <t>PROWASTE-rt4920</t>
  </si>
  <si>
    <t>PROWASTE-rt4929</t>
  </si>
  <si>
    <t>PROWASTE-rt4934</t>
  </si>
  <si>
    <t>PROWASTE-rt4951</t>
  </si>
  <si>
    <t>PROWASTE-rt4960</t>
  </si>
  <si>
    <t>PROWASTE-rt5001_rm</t>
  </si>
  <si>
    <t>PROWASTE-rt5012</t>
  </si>
  <si>
    <t>PROWASTE-rt5014</t>
  </si>
  <si>
    <t>PROWASTE-rt5015</t>
  </si>
  <si>
    <t>PROWASTE-rt5017</t>
  </si>
  <si>
    <t>PROWASTE-rt5026</t>
  </si>
  <si>
    <t>PROWASTE-rt5030</t>
  </si>
  <si>
    <t>PROWASTE-rt5041</t>
  </si>
  <si>
    <t>PROWASTE-rt5044</t>
  </si>
  <si>
    <t>PROWASTE-rt5045</t>
  </si>
  <si>
    <t>PROWASTE-rt5051</t>
  </si>
  <si>
    <t>PROWASTE-rt5056</t>
  </si>
  <si>
    <t>PROWASTE-rt5058</t>
  </si>
  <si>
    <t>PROWASTE-rt5064</t>
  </si>
  <si>
    <t>PROWASTE-rt5075</t>
  </si>
  <si>
    <t>PROWASTE-rt5076</t>
  </si>
  <si>
    <t>PROWASTE-rt5077</t>
  </si>
  <si>
    <t>PROWASTE-rt5078</t>
  </si>
  <si>
    <t>PROWASTE-rt5116</t>
  </si>
  <si>
    <t>PROWASTE-rt5142</t>
  </si>
  <si>
    <t>PROWASTE-rt5185</t>
  </si>
  <si>
    <t>PROWASTE-rt5194</t>
  </si>
  <si>
    <t>PROWASTE-rt5195</t>
  </si>
  <si>
    <t>PROWASTE-rt5201</t>
  </si>
  <si>
    <t>PROWASTE-rt5212_x</t>
  </si>
  <si>
    <t>PROWASTE-rt5214</t>
  </si>
  <si>
    <t>PROWASTE-rt5227</t>
  </si>
  <si>
    <t>PROWASTE-rt5246</t>
  </si>
  <si>
    <t>PROWASTE-rt5249</t>
  </si>
  <si>
    <t>PROWASTE-rt5259</t>
  </si>
  <si>
    <t>PROWASTE-rt5260</t>
  </si>
  <si>
    <t>PROWASTE-rt5262</t>
  </si>
  <si>
    <t>PROWASTE-rt5285</t>
  </si>
  <si>
    <t>PROWASTE-rt5301</t>
  </si>
  <si>
    <t>PROWASTE-rt5309</t>
  </si>
  <si>
    <t>PROWASTE-rt5312</t>
  </si>
  <si>
    <t>PROWASTE-rt5322</t>
  </si>
  <si>
    <t>PROWASTE-rt5326</t>
  </si>
  <si>
    <t>PROWASTE-rt5328</t>
  </si>
  <si>
    <t>PROWASTE-rt5332_x</t>
  </si>
  <si>
    <t>PROWASTE-rt5340</t>
  </si>
  <si>
    <t>PROWASTE-rt5341</t>
  </si>
  <si>
    <t>PROWASTE-rt5343</t>
  </si>
  <si>
    <t>PROWASTE-rt5354</t>
  </si>
  <si>
    <t>PROWASTE-rt5356</t>
  </si>
  <si>
    <t>PROWASTE-rt5361</t>
  </si>
  <si>
    <t>PROWASTE-rt5363</t>
  </si>
  <si>
    <t>PROWASTE-rt5389</t>
  </si>
  <si>
    <t>PROWASTE-rt5398</t>
  </si>
  <si>
    <t>PROWASTE-rt5402</t>
  </si>
  <si>
    <t>PROWASTE-rt5403</t>
  </si>
  <si>
    <t>PROWASTE-rt5407</t>
  </si>
  <si>
    <t>PROWASTE-rt5418</t>
  </si>
  <si>
    <t>PROWASTE-rt5429</t>
  </si>
  <si>
    <t>PROWASTE-rt5445</t>
  </si>
  <si>
    <t>PROWASTE-rt5466</t>
  </si>
  <si>
    <t>PROWASTE-rt5472</t>
  </si>
  <si>
    <t>PROWASTE-rt5474</t>
  </si>
  <si>
    <t>PROWASTE-rt5526</t>
  </si>
  <si>
    <t>PROWASTE-rt5532</t>
  </si>
  <si>
    <t>PROWASTE-rt5535</t>
  </si>
  <si>
    <t>PROWASTE-rt5549</t>
  </si>
  <si>
    <t>PROWASTE-rt5558</t>
  </si>
  <si>
    <t>PROWASTE-rt5562_x</t>
  </si>
  <si>
    <t>PROWASTE-rt5579</t>
  </si>
  <si>
    <t>PROWASTE-rt5580</t>
  </si>
  <si>
    <t>PROWASTE-rt5601</t>
  </si>
  <si>
    <t>PROWASTE-rt5611</t>
  </si>
  <si>
    <t>PROWASTE-rt5622</t>
  </si>
  <si>
    <t>PROWASTE-rt5633_c</t>
  </si>
  <si>
    <t>PROWASTE-rt5634</t>
  </si>
  <si>
    <t>PROWASTE-rt5646</t>
  </si>
  <si>
    <t>PROWASTE-rt5654_c</t>
  </si>
  <si>
    <t>PROWASTE-rt5655</t>
  </si>
  <si>
    <t>PROWASTE-rt5669</t>
  </si>
  <si>
    <t>PROWASTE-rt5684</t>
  </si>
  <si>
    <t>PROWASTE-rt5693</t>
  </si>
  <si>
    <t>PROWASTE-rt5702</t>
  </si>
  <si>
    <t>PROWASTE-rt5713</t>
  </si>
  <si>
    <t>PROWASTE-rt5719</t>
  </si>
  <si>
    <t>PROWASTE-rt5734</t>
  </si>
  <si>
    <t>PROWASTE-rt5740</t>
  </si>
  <si>
    <t>PROWASTE-rt5758</t>
  </si>
  <si>
    <t>PROWASTE-rt5764</t>
  </si>
  <si>
    <t>PROWASTE-rt5771</t>
  </si>
  <si>
    <t>PROWASTE-rt5790</t>
  </si>
  <si>
    <t>PROWASTE-rt5791</t>
  </si>
  <si>
    <t>PROWASTE-rt5794</t>
  </si>
  <si>
    <t>PROWASTE-rt5802</t>
  </si>
  <si>
    <t>PROWASTE-rt5811</t>
  </si>
  <si>
    <t>PROWASTE-rt5817</t>
  </si>
  <si>
    <t>PROWASTE-rt5827</t>
  </si>
  <si>
    <t>PROWASTE-rt5828</t>
  </si>
  <si>
    <t>PROWASTE-rt5829</t>
  </si>
  <si>
    <t>PROWASTE-rt5845</t>
  </si>
  <si>
    <t>PROWASTE-rt5857</t>
  </si>
  <si>
    <t>PROWASTE-rt5869_n</t>
  </si>
  <si>
    <t>PROWASTE-rt5873</t>
  </si>
  <si>
    <t>PROWASTE-rt5877_x</t>
  </si>
  <si>
    <t>PROWASTE-rt5879</t>
  </si>
  <si>
    <t>PROWASTE-rt5884</t>
  </si>
  <si>
    <t>PROWASTE-rt5888</t>
  </si>
  <si>
    <t>PROWASTE-rt5890</t>
  </si>
  <si>
    <t>PROWASTE-rt5891</t>
  </si>
  <si>
    <t>PROWASTE-rt5893</t>
  </si>
  <si>
    <t>PROWASTE-rt5909</t>
  </si>
  <si>
    <t>PROWASTE-rt5913_x</t>
  </si>
  <si>
    <t>PROWASTE-rt5934</t>
  </si>
  <si>
    <t>PROWASTE-rt5941</t>
  </si>
  <si>
    <t>PROWASTE-rt5949</t>
  </si>
  <si>
    <t>PROWASTE-rt5966</t>
  </si>
  <si>
    <t>PROWASTE-rt5972</t>
  </si>
  <si>
    <t>PROWASTE-rt6000</t>
  </si>
  <si>
    <t>PROWASTE-rt6001</t>
  </si>
  <si>
    <t>PROWASTE-rt6009</t>
  </si>
  <si>
    <t>PROWASTE-rt6050</t>
  </si>
  <si>
    <t>PROWASTE-rt6068</t>
  </si>
  <si>
    <t>PROWASTE-rt6091</t>
  </si>
  <si>
    <t>PROWASTE-rt6095</t>
  </si>
  <si>
    <t>PROWASTE-rt6112</t>
  </si>
  <si>
    <t>PROWASTE-rt6131</t>
  </si>
  <si>
    <t>PROWASTE-rt6162</t>
  </si>
  <si>
    <t>PROWASTE-rt6173</t>
  </si>
  <si>
    <t>PROWASTE-rt6177</t>
  </si>
  <si>
    <t>PROWASTE-rt6186</t>
  </si>
  <si>
    <t>PROWASTE-rt6190</t>
  </si>
  <si>
    <t>PROWASTE-rt6191</t>
  </si>
  <si>
    <t>PROWASTE-rt6197</t>
  </si>
  <si>
    <t>PROWASTE-rt6199</t>
  </si>
  <si>
    <t>PROWASTE-rt6208_c</t>
  </si>
  <si>
    <t>PROWASTE-rt6217</t>
  </si>
  <si>
    <t>PROWASTE-rt6229_n</t>
  </si>
  <si>
    <t>PROWASTE-rt6232</t>
  </si>
  <si>
    <t>PROWASTE-rt6234</t>
  </si>
  <si>
    <t>PROWASTE-rt6242_c</t>
  </si>
  <si>
    <t>PROWASTE-rt6247</t>
  </si>
  <si>
    <t>PROWASTE-rt6249</t>
  </si>
  <si>
    <t>PROWASTE-rt6258</t>
  </si>
  <si>
    <t>PROWASTE-rt6259</t>
  </si>
  <si>
    <t>PROWASTE-rt6294</t>
  </si>
  <si>
    <t>PROWASTE-rt6298</t>
  </si>
  <si>
    <t>PROWASTE-rt6341</t>
  </si>
  <si>
    <t>PROWASTE-rt6350</t>
  </si>
  <si>
    <t>PROWASTE-rt6356</t>
  </si>
  <si>
    <t>PROWASTE-rt6375</t>
  </si>
  <si>
    <t>PROWASTE-rt6386</t>
  </si>
  <si>
    <t>PROWASTE-rt6409</t>
  </si>
  <si>
    <t>PROWASTE-rt6418</t>
  </si>
  <si>
    <t>PROWASTE-rt6420</t>
  </si>
  <si>
    <t>PROWASTE-rt6434_x</t>
  </si>
  <si>
    <t>PROWASTE-rt6435</t>
  </si>
  <si>
    <t>PROWASTE-rt6437</t>
  </si>
  <si>
    <t>PROWASTE-rt6468</t>
  </si>
  <si>
    <t>PROWASTE-rt6471</t>
  </si>
  <si>
    <t>PROWASTE-rt6476</t>
  </si>
  <si>
    <t>PROWASTE-rt6481</t>
  </si>
  <si>
    <t>PROWASTE-rt6488_n</t>
  </si>
  <si>
    <t>PROWASTE-rt6498</t>
  </si>
  <si>
    <t>PROWASTE-rt6500</t>
  </si>
  <si>
    <t>PROWASTE-rt6501</t>
  </si>
  <si>
    <t>PROWASTE-rt6510</t>
  </si>
  <si>
    <t>PROWASTE-rt6512</t>
  </si>
  <si>
    <t>PROWASTE-rt6518</t>
  </si>
  <si>
    <t>PROWASTE-rt6543</t>
  </si>
  <si>
    <t>PROWASTE-rt6544</t>
  </si>
  <si>
    <t>PROWASTE-rt6546</t>
  </si>
  <si>
    <t>PROWASTE-rt6557</t>
  </si>
  <si>
    <t>PROWASTE-rt6574</t>
  </si>
  <si>
    <t>PROWASTE-rt6582</t>
  </si>
  <si>
    <t>PROWASTE-rt6588</t>
  </si>
  <si>
    <t>PROWASTE-rt6592</t>
  </si>
  <si>
    <t>PROWASTE-rt6603</t>
  </si>
  <si>
    <t>PROWASTE-rt6611</t>
  </si>
  <si>
    <t>PROWASTE-rt6640</t>
  </si>
  <si>
    <t>PROWASTE-rt6665</t>
  </si>
  <si>
    <t>PROWASTE-rt6669</t>
  </si>
  <si>
    <t>PROWASTE-rt6691</t>
  </si>
  <si>
    <t>PROWASTE-rt6692_c</t>
  </si>
  <si>
    <t>PROWASTE-rt6698</t>
  </si>
  <si>
    <t>PROWASTE-rt6718_vm</t>
  </si>
  <si>
    <t>PROWASTE-rt6727</t>
  </si>
  <si>
    <t>PROWASTE-rt6741</t>
  </si>
  <si>
    <t>PROWASTE-rt6753</t>
  </si>
  <si>
    <t>PROWASTE-rt6761</t>
  </si>
  <si>
    <t>PROWASTE-rt6769</t>
  </si>
  <si>
    <t>PROWASTE-rt6791</t>
  </si>
  <si>
    <t>PROWASTE-rt6799</t>
  </si>
  <si>
    <t>PROWASTE-rt6811</t>
  </si>
  <si>
    <t>PROWASTE-rt6812</t>
  </si>
  <si>
    <t>PROWASTE-rt6816</t>
  </si>
  <si>
    <t>PROWASTE-rt6820</t>
  </si>
  <si>
    <t>PROWASTE-rt6827</t>
  </si>
  <si>
    <t>PROWASTE-rt6850</t>
  </si>
  <si>
    <t>PROWASTE-rt6860</t>
  </si>
  <si>
    <t>PROWASTE-rt6872</t>
  </si>
  <si>
    <t>PROWASTE-rt6880</t>
  </si>
  <si>
    <t>PROWASTE-rt6884</t>
  </si>
  <si>
    <t>PROWASTE-rt6885</t>
  </si>
  <si>
    <t>PROWASTE-rt6908</t>
  </si>
  <si>
    <t>PROWASTE-rt6932</t>
  </si>
  <si>
    <t>PROWASTE-rt6941</t>
  </si>
  <si>
    <t>PROWASTE-rt6946</t>
  </si>
  <si>
    <t>PROWASTE-rt6960</t>
  </si>
  <si>
    <t>PROWASTE-rt6971_n</t>
  </si>
  <si>
    <t>PROWASTE-rt6972_c</t>
  </si>
  <si>
    <t>PROWASTE-rt6980</t>
  </si>
  <si>
    <t>PROWASTE-rt6983</t>
  </si>
  <si>
    <t>PROWASTE-rt6998</t>
  </si>
  <si>
    <t>PROWASTE-rt7036</t>
  </si>
  <si>
    <t>PROWASTE-rt7041</t>
  </si>
  <si>
    <t>PROWASTE-rt7050</t>
  </si>
  <si>
    <t>PROWASTE-rt7052</t>
  </si>
  <si>
    <t>PROWASTE-rt7055</t>
  </si>
  <si>
    <t>PROWASTE-rt7056</t>
  </si>
  <si>
    <t>PROWASTE-rt7057</t>
  </si>
  <si>
    <t>PROWASTE-rt7067</t>
  </si>
  <si>
    <t>PROWASTE-rt7070</t>
  </si>
  <si>
    <t>PROWASTE-rt7081</t>
  </si>
  <si>
    <t>PROWASTE-rt7110</t>
  </si>
  <si>
    <t>PROWASTE-rt7114_c</t>
  </si>
  <si>
    <t>PROWASTE-rt7115</t>
  </si>
  <si>
    <t>PROWASTE-rt7120</t>
  </si>
  <si>
    <t>PROWASTE-rt7128_c</t>
  </si>
  <si>
    <t>PROWASTE-rt7131</t>
  </si>
  <si>
    <t>PROWASTE-rt7136</t>
  </si>
  <si>
    <t>PROWASTE-rt7138</t>
  </si>
  <si>
    <t>PROWASTE-rt7150</t>
  </si>
  <si>
    <t>PROWASTE-rt7165</t>
  </si>
  <si>
    <t>PROWASTE-rt7177_en</t>
  </si>
  <si>
    <t>PROWASTE-rt7188</t>
  </si>
  <si>
    <t>PROWASTE-rt7201</t>
  </si>
  <si>
    <t>PROWASTE-rt7207_rm</t>
  </si>
  <si>
    <t>PROWASTE-rt7221</t>
  </si>
  <si>
    <t>PROWASTE-rt7226</t>
  </si>
  <si>
    <t>PROWASTE-rt7263_c</t>
  </si>
  <si>
    <t>PROWASTE-rt7295</t>
  </si>
  <si>
    <t>PROWASTE-rt7311</t>
  </si>
  <si>
    <t>PROWASTE-rt7313</t>
  </si>
  <si>
    <t>PROWASTE-rt7317</t>
  </si>
  <si>
    <t>PROWASTE-rt7325</t>
  </si>
  <si>
    <t>PROWASTE-rt7326</t>
  </si>
  <si>
    <t>PROWASTE-rt7344</t>
  </si>
  <si>
    <t>PROWASTE-rt7345</t>
  </si>
  <si>
    <t>PROWASTE-rt7353</t>
  </si>
  <si>
    <t>PROWASTE-rt7368</t>
  </si>
  <si>
    <t>PROWASTE-rt7376</t>
  </si>
  <si>
    <t>PROWASTE-rt7380</t>
  </si>
  <si>
    <t>PROWASTE-rt7383</t>
  </si>
  <si>
    <t>PROWASTE-rt7388</t>
  </si>
  <si>
    <t>PROWASTE-rt7390</t>
  </si>
  <si>
    <t>PROWASTE-rt7391</t>
  </si>
  <si>
    <t>PROWASTE-rt7394</t>
  </si>
  <si>
    <t>PROWASTE-rt7405</t>
  </si>
  <si>
    <t>PROWASTE-rt7415_x</t>
  </si>
  <si>
    <t>PROWASTE-rt7423</t>
  </si>
  <si>
    <t>PROWASTE-rt7437</t>
  </si>
  <si>
    <t>PROWASTE-rt7438</t>
  </si>
  <si>
    <t>PROWASTE-rt7460</t>
  </si>
  <si>
    <t>PROWASTE-rt7461</t>
  </si>
  <si>
    <t>PROWASTE-rt7471</t>
  </si>
  <si>
    <t>PROWASTE-rt7477</t>
  </si>
  <si>
    <t>PROWASTE-rt7480</t>
  </si>
  <si>
    <t>PROWASTE-rt7489_r</t>
  </si>
  <si>
    <t>PROWASTE-rt7496</t>
  </si>
  <si>
    <t>PROWASTE-rt7506</t>
  </si>
  <si>
    <t>PROWASTE-rt7511</t>
  </si>
  <si>
    <t>PROWASTE-rt7537</t>
  </si>
  <si>
    <t>PROWASTE-rt7540_c</t>
  </si>
  <si>
    <t>PROWASTE-rt7571</t>
  </si>
  <si>
    <t>PROWASTE-rt7574</t>
  </si>
  <si>
    <t>PROWASTE-rt7579</t>
  </si>
  <si>
    <t>PROWASTE-rt7589</t>
  </si>
  <si>
    <t>PROWASTE-rt7594</t>
  </si>
  <si>
    <t>PROWASTE-rt7595</t>
  </si>
  <si>
    <t>PROWASTE-rt7599</t>
  </si>
  <si>
    <t>PROWASTE-rt7605</t>
  </si>
  <si>
    <t>PROWASTE-rt7614</t>
  </si>
  <si>
    <t>PROWASTE-rt7616</t>
  </si>
  <si>
    <t>PROWASTE-rt7626</t>
  </si>
  <si>
    <t>PROWASTE-rt7643</t>
  </si>
  <si>
    <t>PROWASTE-rt7648</t>
  </si>
  <si>
    <t>PROWASTE-rt7651_x</t>
  </si>
  <si>
    <t>PROWASTE-rt7662</t>
  </si>
  <si>
    <t>PROWASTE-rt7669</t>
  </si>
  <si>
    <t>PROWASTE-rt7678</t>
  </si>
  <si>
    <t>PROWASTE-rt7680</t>
  </si>
  <si>
    <t>PROWASTE-rt7697</t>
  </si>
  <si>
    <t>PROWASTE-rt7720</t>
  </si>
  <si>
    <t>PROWASTE-rt7760</t>
  </si>
  <si>
    <t>PROWASTE-rt7761</t>
  </si>
  <si>
    <t>PROWASTE-rt7776</t>
  </si>
  <si>
    <t>PROWASTE-rt7777</t>
  </si>
  <si>
    <t>PROWASTE-rt7813</t>
  </si>
  <si>
    <t>PROWASTE-rt7814</t>
  </si>
  <si>
    <t>PROWASTE-rt7817</t>
  </si>
  <si>
    <t>PROWASTE-rt7819</t>
  </si>
  <si>
    <t>PROWASTE-rt7825</t>
  </si>
  <si>
    <t>PROWASTE-rt7828</t>
  </si>
  <si>
    <t>PROWASTE-rt7829</t>
  </si>
  <si>
    <t>PROWASTE-rt7835</t>
  </si>
  <si>
    <t>PROWASTE-rt7838</t>
  </si>
  <si>
    <t>PROWASTE-rt7840</t>
  </si>
  <si>
    <t>PROWASTE-rt7845</t>
  </si>
  <si>
    <t>PROWASTE-rt7857</t>
  </si>
  <si>
    <t>PROWASTE-rt7872</t>
  </si>
  <si>
    <t>PROWASTE-rt7873</t>
  </si>
  <si>
    <t>PROWASTE-rt7877</t>
  </si>
  <si>
    <t>PROWASTE-rt7896</t>
  </si>
  <si>
    <t>PROWASTE-rt7899</t>
  </si>
  <si>
    <t>PROWASTE-rt7905</t>
  </si>
  <si>
    <t>PROWASTE-rt7907</t>
  </si>
  <si>
    <t>PROWASTE-rt7908_c</t>
  </si>
  <si>
    <t>PROWASTE-rt7910</t>
  </si>
  <si>
    <t>PROWASTE-rt7912</t>
  </si>
  <si>
    <t>PROWASTE-rt7913</t>
  </si>
  <si>
    <t>PROWASTE-rt7916_x</t>
  </si>
  <si>
    <t>PROWASTE-rt7917</t>
  </si>
  <si>
    <t>PROWASTE-rt7919</t>
  </si>
  <si>
    <t>PROWASTE-rt7922</t>
  </si>
  <si>
    <t>PROWASTE-rt7955_c</t>
  </si>
  <si>
    <t>PROWASTE-rt7962_DKMPPH_c</t>
  </si>
  <si>
    <t>PROWASTE-rt7991</t>
  </si>
  <si>
    <t>PROWASTE-rt8001</t>
  </si>
  <si>
    <t>PROWASTE-rt8029</t>
  </si>
  <si>
    <t>PROWASTE-rt8036_c</t>
  </si>
  <si>
    <t>PROWASTE-rt8047</t>
  </si>
  <si>
    <t>PROWASTE-rt8055</t>
  </si>
  <si>
    <t>PROWASTE-rt8084</t>
  </si>
  <si>
    <t>PROWASTE-rt8085</t>
  </si>
  <si>
    <t>PROWASTE-rt8106</t>
  </si>
  <si>
    <t>PROWASTE-rt8107</t>
  </si>
  <si>
    <t>PROWASTE-rt8109</t>
  </si>
  <si>
    <t>PROWASTE-rt8116</t>
  </si>
  <si>
    <t>PROWASTE-rt8131</t>
  </si>
  <si>
    <t>PROWASTE-rt8135</t>
  </si>
  <si>
    <t>PROWASTE-rt8137</t>
  </si>
  <si>
    <t>PROWASTE-rt8139</t>
  </si>
  <si>
    <t>PROWASTE-rt8143</t>
  </si>
  <si>
    <t>PROWASTE-rt8147</t>
  </si>
  <si>
    <t>PROWASTE-rt8149</t>
  </si>
  <si>
    <t>PROWASTE-rt8154</t>
  </si>
  <si>
    <t>PROWASTE-rt8160_c</t>
  </si>
  <si>
    <t>PROWASTE-rt8174</t>
  </si>
  <si>
    <t>PROWASTE-rt8181</t>
  </si>
  <si>
    <t>PROWASTE-rt8184</t>
  </si>
  <si>
    <t>PROWASTE-rt8196</t>
  </si>
  <si>
    <t>PROWASTE-rt8223</t>
  </si>
  <si>
    <t>PROWASTE-rt8224</t>
  </si>
  <si>
    <t>PROWASTE-rt8239</t>
  </si>
  <si>
    <t>PROWASTE-rt8250</t>
  </si>
  <si>
    <t>PROWASTE-rt8251</t>
  </si>
  <si>
    <t>PROWASTE-rt8262</t>
  </si>
  <si>
    <t>PROWASTE-rt8267_x</t>
  </si>
  <si>
    <t>PROWASTE-rt8268</t>
  </si>
  <si>
    <t>PROWASTE-rt8272</t>
  </si>
  <si>
    <t>PROWASTE-rt8273</t>
  </si>
  <si>
    <t>PROWASTE-rt8275</t>
  </si>
  <si>
    <t>PROWASTE-rt8287</t>
  </si>
  <si>
    <t>PROWASTE-rt8291</t>
  </si>
  <si>
    <t>PROWASTE-rt8298</t>
  </si>
  <si>
    <t>PROWASTE-rt8313</t>
  </si>
  <si>
    <t>PROWASTE-rt8327</t>
  </si>
  <si>
    <t>PROWASTE-rt8345</t>
  </si>
  <si>
    <t>PROWASTE-rt8357</t>
  </si>
  <si>
    <t>PROWASTE-rt8364</t>
  </si>
  <si>
    <t>PROWASTE-rt8374</t>
  </si>
  <si>
    <t>PROWASTE-rt8378</t>
  </si>
  <si>
    <t>PROWASTE-rt8390</t>
  </si>
  <si>
    <t>PROWASTE-rt8393</t>
  </si>
  <si>
    <t>PROWASTE-rt8407</t>
  </si>
  <si>
    <t>PROWASTE-rt8431</t>
  </si>
  <si>
    <t>PROWASTE-rt8446</t>
  </si>
  <si>
    <t>PROWASTE-rt8465</t>
  </si>
  <si>
    <t>PROWASTE-rt8468</t>
  </si>
  <si>
    <t>PROWASTE-rt8469</t>
  </si>
  <si>
    <t>PROWASTE-rt8483</t>
  </si>
  <si>
    <t>PROWASTE-rt8484</t>
  </si>
  <si>
    <t>PROWASTE-rt8485</t>
  </si>
  <si>
    <t>PROWASTE-ASC1</t>
  </si>
  <si>
    <t>PROWASTE-RPL10</t>
  </si>
  <si>
    <t>PROWASTE-RPL11A</t>
  </si>
  <si>
    <t>PROWASTE-RPL12A</t>
  </si>
  <si>
    <t>PROWASTE-RPL13A</t>
  </si>
  <si>
    <t>PROWASTE-RPL16A</t>
  </si>
  <si>
    <t>PROWASTE-RPL17A</t>
  </si>
  <si>
    <t>PROWASTE-RPL18A</t>
  </si>
  <si>
    <t>PROWASTE-RPL19A</t>
  </si>
  <si>
    <t>PROWASTE-RPL1A</t>
  </si>
  <si>
    <t>PROWASTE-RPL20A</t>
  </si>
  <si>
    <t>PROWASTE-RPL21A</t>
  </si>
  <si>
    <t>PROWASTE-RPL21B</t>
  </si>
  <si>
    <t>PROWASTE-RPL22A</t>
  </si>
  <si>
    <t>PROWASTE-RPL23A</t>
  </si>
  <si>
    <t>PROWASTE-RPL24A</t>
  </si>
  <si>
    <t>PROWASTE-RPL25</t>
  </si>
  <si>
    <t>PROWASTE-RPL26A</t>
  </si>
  <si>
    <t>PROWASTE-RPL27A</t>
  </si>
  <si>
    <t>PROWASTE-RPL28</t>
  </si>
  <si>
    <t>PROWASTE-RPL3</t>
  </si>
  <si>
    <t>PROWASTE-RPL30</t>
  </si>
  <si>
    <t>PROWASTE-RPL31A</t>
  </si>
  <si>
    <t>PROWASTE-RPL32</t>
  </si>
  <si>
    <t>PROWASTE-RPL33A</t>
  </si>
  <si>
    <t>PROWASTE-RPL34A</t>
  </si>
  <si>
    <t>PROWASTE-RPL35A</t>
  </si>
  <si>
    <t>PROWASTE-RPL36A</t>
  </si>
  <si>
    <t>PROWASTE-RPL37A</t>
  </si>
  <si>
    <t>PROWASTE-RPL38</t>
  </si>
  <si>
    <t>PROWASTE-RPL42A</t>
  </si>
  <si>
    <t>PROWASTE-RPL43A</t>
  </si>
  <si>
    <t>PROWASTE-RPL4A</t>
  </si>
  <si>
    <t>PROWASTE-RPL5</t>
  </si>
  <si>
    <t>PROWASTE-RPL6A</t>
  </si>
  <si>
    <t>PROWASTE-RPL7A</t>
  </si>
  <si>
    <t>PROWASTE-RPL8A</t>
  </si>
  <si>
    <t>PROWASTE-RPL8B</t>
  </si>
  <si>
    <t>PROWASTE-RPL9A</t>
  </si>
  <si>
    <t>PROWASTE-RPP0</t>
  </si>
  <si>
    <t>PROWASTE-RPP2A</t>
  </si>
  <si>
    <t>PROWASTE-RPS0A</t>
  </si>
  <si>
    <t>PROWASTE-RPS10A</t>
  </si>
  <si>
    <t>PROWASTE-RPS11A</t>
  </si>
  <si>
    <t>PROWASTE-RPS12</t>
  </si>
  <si>
    <t>PROWASTE-RPS13</t>
  </si>
  <si>
    <t>PROWASTE-RPS14A</t>
  </si>
  <si>
    <t>PROWASTE-RPS15</t>
  </si>
  <si>
    <t>PROWASTE-RPS16A</t>
  </si>
  <si>
    <t>PROWASTE-RPS17A</t>
  </si>
  <si>
    <t>PROWASTE-RPS18A</t>
  </si>
  <si>
    <t>PROWASTE-RPS19A</t>
  </si>
  <si>
    <t>PROWASTE-RPS1A</t>
  </si>
  <si>
    <t>PROWASTE-RPS2</t>
  </si>
  <si>
    <t>PROWASTE-RPS20</t>
  </si>
  <si>
    <t>PROWASTE-RPS21A</t>
  </si>
  <si>
    <t>PROWASTE-RPS22A</t>
  </si>
  <si>
    <t>PROWASTE-RPS24A</t>
  </si>
  <si>
    <t>PROWASTE-RPS25A</t>
  </si>
  <si>
    <t>PROWASTE-RPS26A</t>
  </si>
  <si>
    <t>PROWASTE-RPS27A</t>
  </si>
  <si>
    <t>PROWASTE-RPS28A</t>
  </si>
  <si>
    <t>PROWASTE-RPS29A</t>
  </si>
  <si>
    <t>PROWASTE-RPS3</t>
  </si>
  <si>
    <t>PROWASTE-RPS31</t>
  </si>
  <si>
    <t>PROWASTE-RPS4A</t>
  </si>
  <si>
    <t>PROWASTE-RPS5</t>
  </si>
  <si>
    <t>PROWASTE-RPS6A</t>
  </si>
  <si>
    <t>PROWASTE-RPS7A</t>
  </si>
  <si>
    <t>PROWASTE-RPS8A</t>
  </si>
  <si>
    <t>PROWASTE-RPS9A</t>
  </si>
  <si>
    <t>PROWASTE-IMG1</t>
  </si>
  <si>
    <t>PROWASTE-IMG2</t>
  </si>
  <si>
    <t>PROWASTE-MNP1</t>
  </si>
  <si>
    <t>PROWASTE-MRP17</t>
  </si>
  <si>
    <t>PROWASTE-MRP2</t>
  </si>
  <si>
    <t>PROWASTE-MRP20</t>
  </si>
  <si>
    <t>PROWASTE-MRP4</t>
  </si>
  <si>
    <t>PROWASTE-MRP7</t>
  </si>
  <si>
    <t>PROWASTE-MRPL1</t>
  </si>
  <si>
    <t>PROWASTE-MRPL10</t>
  </si>
  <si>
    <t>PROWASTE-MRPL11</t>
  </si>
  <si>
    <t>PROWASTE-MRPL16</t>
  </si>
  <si>
    <t>PROWASTE-MRPL17</t>
  </si>
  <si>
    <t>PROWASTE-MRPL19</t>
  </si>
  <si>
    <t>PROWASTE-MRPL20</t>
  </si>
  <si>
    <t>PROWASTE-MRPL22</t>
  </si>
  <si>
    <t>PROWASTE-MRPL23</t>
  </si>
  <si>
    <t>PROWASTE-MRPL24</t>
  </si>
  <si>
    <t>PROWASTE-MRPL28</t>
  </si>
  <si>
    <t>PROWASTE-MRPL3</t>
  </si>
  <si>
    <t>PROWASTE-MRPL31</t>
  </si>
  <si>
    <t>PROWASTE-MRPL33</t>
  </si>
  <si>
    <t>PROWASTE-MRPL35</t>
  </si>
  <si>
    <t>PROWASTE-MRPL37</t>
  </si>
  <si>
    <t>PROWASTE-MRPL39</t>
  </si>
  <si>
    <t>PROWASTE-MRPL4</t>
  </si>
  <si>
    <t>PROWASTE-MRPL49</t>
  </si>
  <si>
    <t>PROWASTE-MRPL51</t>
  </si>
  <si>
    <t>PROWASTE-MRPL6</t>
  </si>
  <si>
    <t>PROWASTE-MRPL7</t>
  </si>
  <si>
    <t>PROWASTE-MRPL9</t>
  </si>
  <si>
    <t>PROWASTE-MRPS16</t>
  </si>
  <si>
    <t>PROWASTE-MRPS18</t>
  </si>
  <si>
    <t>PROWASTE-MRPS28</t>
  </si>
  <si>
    <t>PROWASTE-MRPS5</t>
  </si>
  <si>
    <t>PROWASTE-MRPS8</t>
  </si>
  <si>
    <t>PROWASTE-MRPS9</t>
  </si>
  <si>
    <t>PROWASTE-NAM9</t>
  </si>
  <si>
    <t>PROWASTE-RML2</t>
  </si>
  <si>
    <t>PROWASTE-RSM10</t>
  </si>
  <si>
    <t>PROWASTE-RSM18</t>
  </si>
  <si>
    <t>PROWASTE-RSM23</t>
  </si>
  <si>
    <t>PROWASTE-RSM24</t>
  </si>
  <si>
    <t>PROWASTE-RSM27</t>
  </si>
  <si>
    <t>PROWASTE-RSM7</t>
  </si>
  <si>
    <t>PROWASTE-SWS2</t>
  </si>
  <si>
    <t>PROWASTE-YML6</t>
  </si>
  <si>
    <t>PROWASTE-TOTALPROTEIN</t>
  </si>
  <si>
    <t>BIOSYN-PROTDUMMY2</t>
  </si>
  <si>
    <t>type</t>
  </si>
  <si>
    <t>rxn flux</t>
  </si>
  <si>
    <t>expected kapp</t>
  </si>
  <si>
    <t>enzload flux</t>
  </si>
  <si>
    <t>vtype</t>
  </si>
  <si>
    <t>rtRBA-main/parameterization/kapp/datasets/Rabinowitz2023_batchGlc/min_flux_sum/min_flux_sum.flux_gamsscaled.txt at 8c0072f1dfa3194f5357fb33d4d268785826048f · maranasgroup/rtRBA-main (github.com)</t>
  </si>
  <si>
    <t>PROSYN-rt0434_c</t>
  </si>
  <si>
    <t>PROSYN-rt2059_l</t>
  </si>
  <si>
    <t>PROSYN-rt2101_c</t>
  </si>
  <si>
    <t>PROSYN-rt2297_l</t>
  </si>
  <si>
    <t>PROSYN-rt2804_c</t>
  </si>
  <si>
    <t>PROSYN-rt3013_gm</t>
  </si>
  <si>
    <t>PROSYN-rt3023_c</t>
  </si>
  <si>
    <t>PROSYN-rt3786_c</t>
  </si>
  <si>
    <t>PROSYN-rt4487_c</t>
  </si>
  <si>
    <t>PROSYN-rt5001_l</t>
  </si>
  <si>
    <t>PROSYN-rt5212_c</t>
  </si>
  <si>
    <t>PROSYN-rt5332_c</t>
  </si>
  <si>
    <t>PROSYN-rt5869_c</t>
  </si>
  <si>
    <t>PROSYN-rt6229_c</t>
  </si>
  <si>
    <t>PROSYN-rt6434_c</t>
  </si>
  <si>
    <t>PROSYN-rt7177_c</t>
  </si>
  <si>
    <t>PROSYN-rt7916_c</t>
  </si>
  <si>
    <t>PROSYN-rt7962_c</t>
  </si>
  <si>
    <t>PROSYN-rt8267_c</t>
  </si>
  <si>
    <t>PROSYN-PROTDUMMY</t>
  </si>
  <si>
    <t>PROWASTE-rt0434_c</t>
  </si>
  <si>
    <t>PROWASTE-rt0602_c</t>
  </si>
  <si>
    <t>PROWASTE-rt0915_c</t>
  </si>
  <si>
    <t>PROWASTE-rt1784_c</t>
  </si>
  <si>
    <t>PROWASTE-rt2059_l</t>
  </si>
  <si>
    <t>PROWASTE-rt2101_c</t>
  </si>
  <si>
    <t>PROWASTE-rt2297_l</t>
  </si>
  <si>
    <t>PROWASTE-rt2804_c</t>
  </si>
  <si>
    <t>PROWASTE-rt3013_gm</t>
  </si>
  <si>
    <t>PROWASTE-rt3023_c</t>
  </si>
  <si>
    <t>PROWASTE-rt3242_c</t>
  </si>
  <si>
    <t>PROWASTE-rt3786_c</t>
  </si>
  <si>
    <t>PROWASTE-rt4487_c</t>
  </si>
  <si>
    <t>PROWASTE-rt5001_l</t>
  </si>
  <si>
    <t>PROWASTE-rt5212_c</t>
  </si>
  <si>
    <t>PROWASTE-rt5332_c</t>
  </si>
  <si>
    <t>PROWASTE-rt5869_c</t>
  </si>
  <si>
    <t>PROWASTE-rt6229_c</t>
  </si>
  <si>
    <t>PROWASTE-rt6434_c</t>
  </si>
  <si>
    <t>PROWASTE-rt7177_c</t>
  </si>
  <si>
    <t>PROWASTE-rt7916_c</t>
  </si>
  <si>
    <t>PROWASTE-rt8267_c</t>
  </si>
  <si>
    <t>(mfs - b2+b3) / mfs</t>
  </si>
  <si>
    <t>abs((mfs - b2+b3) / mfs)</t>
  </si>
  <si>
    <t>PROSYN-rt7207_m</t>
  </si>
  <si>
    <t>PROWASTE-rt1544_rm</t>
  </si>
  <si>
    <t>PROWASTE-rt2799_l</t>
  </si>
  <si>
    <t>PROWASTE-rt7207_m</t>
  </si>
  <si>
    <t>(new-old)/old</t>
  </si>
  <si>
    <t>abs((new-old)/old)</t>
  </si>
  <si>
    <t>rxnid</t>
  </si>
  <si>
    <t>kapp (1/s)</t>
  </si>
  <si>
    <t>ENZSYN-rt7471</t>
  </si>
  <si>
    <t>ENZSYN-rt1622_c</t>
  </si>
  <si>
    <t>ENZSYN-rt8084</t>
  </si>
  <si>
    <t>ENZSYN-rt6229_c</t>
  </si>
  <si>
    <t>ENZSYN-rt3932</t>
  </si>
  <si>
    <t>ENZSYN-rt7825</t>
  </si>
  <si>
    <t>ENZSYN-rt7662</t>
  </si>
  <si>
    <t>ENZSYN-rt8431</t>
  </si>
  <si>
    <t>ENZSYN-CPA12</t>
  </si>
  <si>
    <t>ENZSYN-rt3023_c</t>
  </si>
  <si>
    <t>ENZSYN-rt2960</t>
  </si>
  <si>
    <t>ENZSYN-rt7344</t>
  </si>
  <si>
    <t>ENZSYN-rt0757</t>
  </si>
  <si>
    <t>ENZSYN-rt2234_m</t>
  </si>
  <si>
    <t>ENZSYN-rt7962_c</t>
  </si>
  <si>
    <t>ENZSYN-rt1544_l</t>
  </si>
  <si>
    <t>ENZSYN-rt0996</t>
  </si>
  <si>
    <t>ENZSYN-rt74770996</t>
  </si>
  <si>
    <t>ENZSYN-rt6998</t>
  </si>
  <si>
    <t>ENZSYN-rt2297_l</t>
  </si>
  <si>
    <t>ENZSYN-rt3384</t>
  </si>
  <si>
    <t>ENZSYN-rt1299</t>
  </si>
  <si>
    <t>ENZSYN-rt3880</t>
  </si>
  <si>
    <t>ENZSYN-rt2654</t>
  </si>
  <si>
    <t>ENZSYN-rt4213</t>
  </si>
  <si>
    <t>ENZSYN-LSC12</t>
  </si>
  <si>
    <t>ENZSYN-rt1360</t>
  </si>
  <si>
    <t>ENZSYN-rt7461</t>
  </si>
  <si>
    <t>ENZSYN-rt0004</t>
  </si>
  <si>
    <t>ENZSYN-rt5017</t>
  </si>
  <si>
    <t>ENZSYN-rt3853</t>
  </si>
  <si>
    <t>ENZSYN-rt1924_c</t>
  </si>
  <si>
    <t>ENZSYN-rt4558</t>
  </si>
  <si>
    <t>ENZSYN-rt1384</t>
  </si>
  <si>
    <t>ENZSYN-MET16TRX1</t>
  </si>
  <si>
    <t>ENZSYN-rt2279</t>
  </si>
  <si>
    <t>ENZSYN-rt0717</t>
  </si>
  <si>
    <t>ENZSYN-rt3683</t>
  </si>
  <si>
    <t>ENZSYN-rt1591</t>
  </si>
  <si>
    <t>ENZSYN-rt7036</t>
  </si>
  <si>
    <t>ENZSYN-MPC13</t>
  </si>
  <si>
    <t>ENZSYN-rt3505</t>
  </si>
  <si>
    <t>ENZSYN-rt1878</t>
  </si>
  <si>
    <t>ENZSYN-rt1805</t>
  </si>
  <si>
    <t>ENZSYN-rt0848_m</t>
  </si>
  <si>
    <t>ENZSYN-rt7263_c</t>
  </si>
  <si>
    <t>ENZSYN-rt2477</t>
  </si>
  <si>
    <t>ENZLOAD-3OAR120_c_FWD-rt0409</t>
  </si>
  <si>
    <t>ENZLOAD-3OAR160_c_FWD-rt0409</t>
  </si>
  <si>
    <t>ENZLOAD-3OAR40_c_FWD-rt0409</t>
  </si>
  <si>
    <t>ENZLOAD-3OAR80_c_FWD-rt0409</t>
  </si>
  <si>
    <t>ENZLOAD-ABTD4Dx_c_REV-rt1622_c</t>
  </si>
  <si>
    <t>ENZLOAD-ABTD4Dy_c_FWD-rt8084</t>
  </si>
  <si>
    <t>ENZLOAD-ACS_c_FWD-rt6229_c</t>
  </si>
  <si>
    <t>ENZLOAD-ADK1_c_FWD-rt3932</t>
  </si>
  <si>
    <t>ENZLOAD-ADPT_c_FWD-rt7825</t>
  </si>
  <si>
    <t>ENZLOAD-AGPAT_l_FWD-rt1378</t>
  </si>
  <si>
    <t>ENZLOAD-AGPAT_rm_FWD-rt7662</t>
  </si>
  <si>
    <t>ENZLOAD-ASPGLUt_c_m_FWD-rt8431</t>
  </si>
  <si>
    <t>ENZLOAD-ASPTA_c_FWD-rt0568_c</t>
  </si>
  <si>
    <t>ENZLOAD-CBPS_c_FWD-CPA12</t>
  </si>
  <si>
    <t>ENZLOAD-CITt3_m_REV-rt2146</t>
  </si>
  <si>
    <t>ENZLOAD-CS_m_FWD-rt2960</t>
  </si>
  <si>
    <t>ENZLOAD-CYSTS_c_FWD-rt7344</t>
  </si>
  <si>
    <t>ENZLOAD-DAGL_l_FWD-rt1378</t>
  </si>
  <si>
    <t>ENZLOAD-DCMPDA_c_FWD-rt0757</t>
  </si>
  <si>
    <t>ENZLOAD-DDPA_m_FWD-rt2234_m</t>
  </si>
  <si>
    <t>ENZLOAD-DKMEOX_c_FWD-rt7962_c</t>
  </si>
  <si>
    <t>ENZLOAD-FACOAL181_l_FWD-rt2799_l</t>
  </si>
  <si>
    <t>ENZLOAD-FACOAL182_l_FWD-rt2799_l</t>
  </si>
  <si>
    <t>ENZLOAD-FACOAL220_l_FWD-rt1544_l</t>
  </si>
  <si>
    <t>ENZLOAD-FE2t_c_e_FWD-rt0996</t>
  </si>
  <si>
    <t>ENZLOAD-FE3t_c_e_FWD-rt74770996</t>
  </si>
  <si>
    <t>ENZLOAD-FMNRx_c_FWD-rt8485</t>
  </si>
  <si>
    <t>ENZLOAD-G3PAT_l_FWD-rt2297_l</t>
  </si>
  <si>
    <t>ENZLOAD-GALUi_c_FWD-rt3384</t>
  </si>
  <si>
    <t>ENZLOAD-GHMT2r_c_FWD-rt1299</t>
  </si>
  <si>
    <t>ENZLOAD-GLUDy_c_FWD-rt3880</t>
  </si>
  <si>
    <t>ENZLOAD-GLYK_c_FWD-rt2654</t>
  </si>
  <si>
    <t>ENZLOAD-HACNH_m_FWD-rt3256</t>
  </si>
  <si>
    <t>ENZLOAD-HCO3E_c_FWD-rt4213</t>
  </si>
  <si>
    <t>ENZLOAD-INOSTtps_e_FWD-rt4674</t>
  </si>
  <si>
    <t>ENZLOAD-MAGL_l_FWD-rt1360</t>
  </si>
  <si>
    <t>ENZLOAD-MDRPD_c_FWD-rt7461</t>
  </si>
  <si>
    <t>ENZLOAD-MTAP_c_FWD-rt0004</t>
  </si>
  <si>
    <t>ENZLOAD-MTHFD_c_FWD-rt6998</t>
  </si>
  <si>
    <t>ENZLOAD-MTRI_c_FWD-rt5017</t>
  </si>
  <si>
    <t>ENZLOAD-NACt_c_e_FWD-rt3853</t>
  </si>
  <si>
    <t>ENZLOAD-NADHK1_c_FWD-rt1814_c</t>
  </si>
  <si>
    <t>ENZLOAD-NAMNPP_c_FWD-rt1924_c</t>
  </si>
  <si>
    <t>ENZLOAD-NH4t_c_e_FWD-rt4558</t>
  </si>
  <si>
    <t>ENZLOAD-OGLYCANS3_g_FWD-rt1384</t>
  </si>
  <si>
    <t>ENZLOAD-PAPSR_c_FWD-MET16TRX1</t>
  </si>
  <si>
    <t>ENZLOAD-PEMT_rm_FWD-rt2279</t>
  </si>
  <si>
    <t>ENZLOAD-PGCD_c_FWD-rt0717</t>
  </si>
  <si>
    <t>ENZLOAD-PGMT_c_FWD-rt1591</t>
  </si>
  <si>
    <t>ENZLOAD-PSERT_c_FWD-rt7036</t>
  </si>
  <si>
    <t>ENZLOAD-PSP_L_c_FWD-rt3683</t>
  </si>
  <si>
    <t>ENZLOAD-PYRtps_m_FWD-MPC13</t>
  </si>
  <si>
    <t>ENZLOAD-RPE_c_REV-rt3505</t>
  </si>
  <si>
    <t>ENZLOAD-SERTRS_c_FWD-rt1878</t>
  </si>
  <si>
    <t>ENZLOAD-SUCOAS_m_FWD-LSC12</t>
  </si>
  <si>
    <t>ENZLOAD-TALA_c_REV-rt1805</t>
  </si>
  <si>
    <t>ENZLOAD-THRD_L_m_FWD-rt0848_m</t>
  </si>
  <si>
    <t>ENZLOAD-TKT1_c_REV-rt7263_c</t>
  </si>
  <si>
    <t>ENZLOAD-TKT2_c_REV-rt7263_c</t>
  </si>
  <si>
    <t>ENZLOAD-TMDS_c_FWD-rt2477</t>
  </si>
  <si>
    <t>RIBOSUBSYN-RIBOSUB-RPL21A-FROM-RPL21A</t>
  </si>
  <si>
    <t>PROSYN-rt0848_m</t>
  </si>
  <si>
    <t>PROSYN-rt1544_l</t>
  </si>
  <si>
    <t>PROSYN-rt2234_m</t>
  </si>
  <si>
    <t>PROSYN-rt7651_c</t>
  </si>
  <si>
    <t>PROSYN-rt8213</t>
  </si>
  <si>
    <t>PROWASTE-rt6971_c</t>
  </si>
  <si>
    <t>enz_alloc</t>
  </si>
  <si>
    <t>flux_scaled</t>
  </si>
  <si>
    <t>ENZSYN-rt8287</t>
  </si>
  <si>
    <t>ENZSYN-rt0172</t>
  </si>
  <si>
    <t>ENZSYN-KGDCPLX</t>
  </si>
  <si>
    <t>ENZSYN-rt5562_m</t>
  </si>
  <si>
    <t>ENZSYN-FECOORCPLX1</t>
  </si>
  <si>
    <t>ENZSYN-rt2336</t>
  </si>
  <si>
    <t>ENZSYN-rt2245</t>
  </si>
  <si>
    <t>ENZSYN-rt2761</t>
  </si>
  <si>
    <t>ENZSYN-NADHCPLX0</t>
  </si>
  <si>
    <t>ENZSYN-rt2136</t>
  </si>
  <si>
    <t>ENZLOAD-3OACE200_rm_FWD-rt8287</t>
  </si>
  <si>
    <t>ENZLOAD-3OAR100_c_FWD-rt0409</t>
  </si>
  <si>
    <t>ENZLOAD-3OAR140_c_FWD-rt0409</t>
  </si>
  <si>
    <t>ENZLOAD-3OAR180_c_FWD-rt0409</t>
  </si>
  <si>
    <t>ENZLOAD-3OAR60_c_FWD-rt0409</t>
  </si>
  <si>
    <t>ENZLOAD-AATA_c_FWD-rt0172</t>
  </si>
  <si>
    <t>ENZLOAD-AKGDH_m_FWD-KGDCPLX</t>
  </si>
  <si>
    <t>ENZLOAD-ASPTAi_m_FWD-rt5562_m</t>
  </si>
  <si>
    <t>ENZLOAD-CERH126A_r_FWD-rt6946</t>
  </si>
  <si>
    <t>ENZLOAD-CERS124_c_FWD-rt3023_c</t>
  </si>
  <si>
    <t>ENZLOAD-CERS126_c_FWD-rt3023_c</t>
  </si>
  <si>
    <t>ENZLOAD-FECOOR_m_FWD-FECOORCPLX1</t>
  </si>
  <si>
    <t>ENZLOAD-GAPD_c_FWD-rt2245</t>
  </si>
  <si>
    <t>ENZLOAD-GLCt_c_e_FWD-rt2336</t>
  </si>
  <si>
    <t>ENZLOAD-ICDHyi_m_FWD-rt2761</t>
  </si>
  <si>
    <t>ENZLOAD-LEUTA_c_REV-rt5646</t>
  </si>
  <si>
    <t>ENZLOAD-NADHcplxI_c_m_FWD-NADHCPLX0</t>
  </si>
  <si>
    <t>ENZLOAD-OGLYCANS2_g_FWD-rt1384</t>
  </si>
  <si>
    <t>ENZLOAD-PSD_mm_FWD-rt2136</t>
  </si>
  <si>
    <t>ENZLOAD-TYRTA_c_FWD-rt7471</t>
  </si>
  <si>
    <t>ENZLOAD-UNK3_c_FWD-rt5646</t>
  </si>
  <si>
    <t>ENZLOAD-VALTA_c_FWD-rt5646</t>
  </si>
  <si>
    <t>PROSYN-rt0906</t>
  </si>
  <si>
    <t>PROSYN-rt2984</t>
  </si>
  <si>
    <t>PROSYN-rt3401</t>
  </si>
  <si>
    <t>PROSYN-rt3584</t>
  </si>
  <si>
    <t>PROSYN-rt5562_m</t>
  </si>
  <si>
    <t>PROSYN-rt6718_en</t>
  </si>
  <si>
    <t>PROSYN-rt7207_l</t>
  </si>
  <si>
    <t>PROWASTE-rt2922_n</t>
  </si>
  <si>
    <t>PROWASTE-rt6718_en</t>
  </si>
  <si>
    <t>PROWASTE-rt7207_l</t>
  </si>
  <si>
    <t>PROWASTE-rt7651_c</t>
  </si>
  <si>
    <t>'RXN-CHORS_c_FWD-YGL148W'</t>
  </si>
  <si>
    <t>'RXN-FE2t_c_e_FWD-YMR058W'</t>
  </si>
  <si>
    <t>'RXN-HCITS_m_FWD-YDL131W'</t>
  </si>
  <si>
    <t>'RXN-FUM_c_FWD-YPL262W_c'</t>
  </si>
  <si>
    <t>'RXN-IPMD_c_FWD-YCL018W'</t>
  </si>
  <si>
    <t>'RXN-ARGSL_c_FWD-YHR018C'</t>
  </si>
  <si>
    <t>'RXN-ADSK_c_FWD-YKL001C'</t>
  </si>
  <si>
    <t>'RXN-HSERTA_c_FWD-YNL277W'</t>
  </si>
  <si>
    <t>'RXN-PPA_m_FWD-YMR267W'</t>
  </si>
  <si>
    <t>'RXN-MDH_c_FWD-YOL126C'</t>
  </si>
  <si>
    <t>'RXN-PAILS_rm_FWD-YPR113W'</t>
  </si>
  <si>
    <t>'RXN-UPP3S_c_FWD-YOR278W'</t>
  </si>
  <si>
    <t>'RXN-DOLPMT_c_FWD-YPR183W'</t>
  </si>
  <si>
    <t>'RXN-ATPPRT_c_FWD-YER055C'</t>
  </si>
  <si>
    <t>'RXN-ASPK_c_FWD-YER052C'</t>
  </si>
  <si>
    <t>'RXN-HCO3E_c_FWD-YNL036W'</t>
  </si>
  <si>
    <t>'RXN-SLFAT_c_FWD-YCL050C'</t>
  </si>
  <si>
    <t>'RXN-G6PDH2i_c_FWD-YNL241C'</t>
  </si>
  <si>
    <t>'RXN-ALATA_L_m_REV-YLR089C'</t>
  </si>
  <si>
    <t>'RXN-PRFGS_c_FWD-YGR061C'</t>
  </si>
  <si>
    <t>'RXN-P5CR_c_FWD-YER023W'</t>
  </si>
  <si>
    <t>'RXN-MAN1PT_c_FWD-YDL055C'</t>
  </si>
  <si>
    <t>'RXN-NAMNPP_c_FWD-YOR209C'</t>
  </si>
  <si>
    <t>'RXN-PYDXNtps_e_FWD-YGL186C'</t>
  </si>
  <si>
    <t>'RXN-3DSPHR_r_FWD-YBR265W'</t>
  </si>
  <si>
    <t>'RXN-ARGN_c_FWD-YPL111W'</t>
  </si>
  <si>
    <t>'RXN-PPNDH_c_FWD-YNL316C'</t>
  </si>
  <si>
    <t>'RXN-SACCD2_c_FWD-YIR034C'</t>
  </si>
  <si>
    <t>'RXN-NACt_c_e_FWD-YGR260W'</t>
  </si>
  <si>
    <t>'RXN-TALA_c_FWD-YLR354C'</t>
  </si>
  <si>
    <t>'RXN-ARGSS_c_FWD-YOL058W'</t>
  </si>
  <si>
    <t>'RXN-DNMPPA_c_FWD-YDL100C'</t>
  </si>
  <si>
    <t>'RXN-BPNT_c_FWD-YOL064C'</t>
  </si>
  <si>
    <t>'RXN-HISTRS_c_FWD-YPR033C_c'</t>
  </si>
  <si>
    <t>'RXN-AHSERL2_c_FWD-YLR303W'</t>
  </si>
  <si>
    <t>'RXN-UMPK_c_FWD-YKL024C_c'</t>
  </si>
  <si>
    <t>'RXN-SO4t_c_e_FWD-YBR294W'</t>
  </si>
  <si>
    <t>'RXN-GHMT2r_c_FWD-YLR058C'</t>
  </si>
  <si>
    <t>'RXN-CYSTGL_c_FWD-YAL012W'</t>
  </si>
  <si>
    <t>'RXN-PGCD_c_FWD-YIL074C'</t>
  </si>
  <si>
    <t>'RXN-SACCD1_c_FWD-YNR050C'</t>
  </si>
  <si>
    <t>'RXN-FBA_c_FWD-YKL060C'</t>
  </si>
  <si>
    <t>'RXN-ACACT40ir_m_FWD-YPL028W'</t>
  </si>
  <si>
    <t>'RXN-VALTA_m_REV-YHR208W'</t>
  </si>
  <si>
    <t>'RXN-UAGDP_c_FWD-YDL103C'</t>
  </si>
  <si>
    <t>'RXN-ACCOAC_c_FWD-YNR016C'</t>
  </si>
  <si>
    <t>'RXN-PAP_rm_FWD-YMR165C'</t>
  </si>
  <si>
    <t>'RXN-DHORTS_c_REV-YLR420W'</t>
  </si>
  <si>
    <t>'RXN-PNTK_c_FWD-YDR531W'</t>
  </si>
  <si>
    <t>'RXN-PSSA_rm_FWD-YER026C'</t>
  </si>
  <si>
    <t>'RXN-3C3HMPt_c_m_REV-YKL120W'</t>
  </si>
  <si>
    <t>'RXN-GK1_c_FWD-YDR454C'</t>
  </si>
  <si>
    <t>'RXN-GTPCI_c_FWD-YGR267C'</t>
  </si>
  <si>
    <t>'RXN-GLNS_c_FWD-YPR035W'</t>
  </si>
  <si>
    <t>'RXN-IPPS_m_FWD-YNL104C_m'</t>
  </si>
  <si>
    <t>'RXN-C14STR_c_FWD-YNL280C'</t>
  </si>
  <si>
    <t>'RXN-PSD_mm_FWD-YNL169C'</t>
  </si>
  <si>
    <t>'RXN-PGL_c_FWD-YHR163W'</t>
  </si>
  <si>
    <t>'RXN-GARFT_c_FWD-YDR408C'</t>
  </si>
  <si>
    <t>'RXN-ICDHyi_m_FWD-YDL066W'</t>
  </si>
  <si>
    <t>'RXN-NNATi_c_FWD-YLR328W_c'</t>
  </si>
  <si>
    <t>'RXN-NADHq6_m_FWD-YML120C'</t>
  </si>
  <si>
    <t>'RXN-TPI_c_FWD-YDR050C'</t>
  </si>
  <si>
    <t>'RXN-ALATRS_c_FWD-YOR335C'</t>
  </si>
  <si>
    <t>'RXN-PMEVK_c_FWD-YMR220W'</t>
  </si>
  <si>
    <t>'RXN-ACS_c_FWD-YLR153C'</t>
  </si>
  <si>
    <t>'RXN-VALTRS_c_FWD-YGR094W_c'</t>
  </si>
  <si>
    <t>'RXN-ACOTAi_m_FWD-YOL140W'</t>
  </si>
  <si>
    <t>'RXN-ASPTA_c_REV-YLR027C_c'</t>
  </si>
  <si>
    <t>'RXN-ORNTACi_m_FWD-YMR062C'</t>
  </si>
  <si>
    <t>'RXN-PPNCL2_c_FWD-YIL083C'</t>
  </si>
  <si>
    <t>'RXN-GLUt_c_m_FWD-YPR021C'</t>
  </si>
  <si>
    <t>'RXN-THRS_c_FWD-YCR053W'</t>
  </si>
  <si>
    <t>'RXN-METS_c_FWD-YER091C'</t>
  </si>
  <si>
    <t>'RXN-TRDR_c_FWD-YDR353W'</t>
  </si>
  <si>
    <t>'RXN-PMANM_c_REV-YFL045C'</t>
  </si>
  <si>
    <t>'RXN-TMDS_c_FWD-YOR074C'</t>
  </si>
  <si>
    <t>'RXN-GALUi_c_FWD-YKL035W'</t>
  </si>
  <si>
    <t>'RXN-TRPS1_c_FWD-YGL026C'</t>
  </si>
  <si>
    <t>'RXN-GLUTRS_c_FWD-GUS1ARC1'</t>
  </si>
  <si>
    <t>'RXN-LEUTRS_c_FWD-YPL160W'</t>
  </si>
  <si>
    <t>'RXN-C24STR_r_FWD-YGL012W'</t>
  </si>
  <si>
    <t>'RXN-AHCi_c_FWD-YER043C'</t>
  </si>
  <si>
    <t>'RXN-FUM_m_FWD-YPL262W_m'</t>
  </si>
  <si>
    <t>'RXN-GLU5K_c_FWD-YDR300C'</t>
  </si>
  <si>
    <t>'RXN-HSTPT_c_FWD-YIL116W'</t>
  </si>
  <si>
    <t>'RXN-MAN6PI_c_REV-YER003C'</t>
  </si>
  <si>
    <t>'RXN-THRTRS_c_FWD-YIL078W'</t>
  </si>
  <si>
    <t>'RXN-CYSTRS_c_FWD-YNL247W'</t>
  </si>
  <si>
    <t>'RXN-CYSTS_c_FWD-YGR155W'</t>
  </si>
  <si>
    <t>'RXN-PPND2_c_FWD-YBR166C'</t>
  </si>
  <si>
    <t>'RXN-TRPTRS_c_FWD-YOL097C'</t>
  </si>
  <si>
    <t>'RXN-PItps_e_FWD-YNR013C'</t>
  </si>
  <si>
    <t>'RXN-HMGCOAS_m_FWD-YML126C'</t>
  </si>
  <si>
    <t>'RXN-PSERT_c_FWD-YOR184W'</t>
  </si>
  <si>
    <t>'RXN-OMPDC_c_FWD-YEL021W'</t>
  </si>
  <si>
    <t>'RXN-HSDx_c_FWD-YJR139C'</t>
  </si>
  <si>
    <t>'RXN-NADHq6_c_FWD-YMR145C'</t>
  </si>
  <si>
    <t>'RXN-LNSTLS_c_FWD-YHR072W'</t>
  </si>
  <si>
    <t>'RXN-IPCS_g_FWD-KEI1AUR1'</t>
  </si>
  <si>
    <t>'RXN-FECRq6_m_FWD-FECRq6CPLX'</t>
  </si>
  <si>
    <t>'RXN-PTPAT_c_FWD-YGR277C'</t>
  </si>
  <si>
    <t>'RXN-HICITD_m_FWD-YIL094C'</t>
  </si>
  <si>
    <t>'RXN-ILETRS_c_FWD-YBL076C'</t>
  </si>
  <si>
    <t>'RXN-CHORM_c_FWD-YPR060C'</t>
  </si>
  <si>
    <t>'RXN-PFK_c_FWD-PFK12'</t>
  </si>
  <si>
    <t>'RXN-ADNK1_c_FWD-YJR105W'</t>
  </si>
  <si>
    <t>'RXN-PROTRS_c_FWD-YHR020W'</t>
  </si>
  <si>
    <t>'RXN-ICDHy_c_FWD-YLR174W'</t>
  </si>
  <si>
    <t>'RXN-DPMVD_c_FWD-YNR043W'</t>
  </si>
  <si>
    <t>'RXN-NH4t_c_e_FWD-YNL142W'</t>
  </si>
  <si>
    <t>'RXN-HSK_c_FWD-YHR025W'</t>
  </si>
  <si>
    <t>'RXN-DHORDfum_c_FWD-YKL216W'</t>
  </si>
  <si>
    <t>'RXN-ASNTRS_c_FWD-YHR019C'</t>
  </si>
  <si>
    <t>'RXN-TYRTRS_c_FWD-YGR185C'</t>
  </si>
  <si>
    <t>'RXN-SERtps_e_REV-YDR105C'</t>
  </si>
  <si>
    <t>'RXN-ORNtpa_m_FWD-YOR130C'</t>
  </si>
  <si>
    <t>'RXN-CS_m_FWD-YNR001C'</t>
  </si>
  <si>
    <t>'RXN-PSP_L_c_FWD-YGR208W'</t>
  </si>
  <si>
    <t>'RXN-IG3PS_c_FWD-YBR248C'</t>
  </si>
  <si>
    <t>'RXN-METTRS_c_FWD-MES1ARC1'</t>
  </si>
  <si>
    <t>'RXN-ASAD_c_FWD-YDR158W'</t>
  </si>
  <si>
    <t>'RXN-OCBT_c_FWD-YJL088W'</t>
  </si>
  <si>
    <t>'RXN-CTPS2_c_FWD-YJR103W'</t>
  </si>
  <si>
    <t>'RXN-PEMT_rm_FWD-YGR157W'</t>
  </si>
  <si>
    <t>'RXN-ALAS_m_FWD-YDR232W'</t>
  </si>
  <si>
    <t>'RXN-PGI_c_FWD-YBR196C'</t>
  </si>
  <si>
    <t>'RXN-FE2t_c_m_FWD-YKR052C'</t>
  </si>
  <si>
    <t>'RXN-ARGTRS_c_FWD-YDR341C'</t>
  </si>
  <si>
    <t>'RXN-MEVK1_c_FWD-YMR208W'</t>
  </si>
  <si>
    <t>'RXN-ANPRT_c_FWD-YDR354W'</t>
  </si>
  <si>
    <t>'RXN-GLNTRS_c_FWD-YOR168W'</t>
  </si>
  <si>
    <t>'RXN-ALDD2y_c_FWD-YPL061W'</t>
  </si>
  <si>
    <t>'RXN-NADS2_c_FWD-YHR074W_c'</t>
  </si>
  <si>
    <t>'RXN-PYRDC_c_FWD-YLR044C'</t>
  </si>
  <si>
    <t>'RXN-ASPTRS_c_FWD-YLL018C'</t>
  </si>
  <si>
    <t>'RXN-DHFS_1_c_FWD-YMR113W'</t>
  </si>
  <si>
    <t>'RXN-RPE_c_FWD-YJL121C'</t>
  </si>
  <si>
    <t>'RXN-CDPDAGS_rm_FWD-YBR029C'</t>
  </si>
  <si>
    <t>'RXN-ADSS_c_FWD-YNL220W'</t>
  </si>
  <si>
    <t>'RXN-MDH_m_FWD-YKL085W'</t>
  </si>
  <si>
    <t>'RXN-AFAT_c_FWD-YDL045C'</t>
  </si>
  <si>
    <t>'RXN-SO3R_c_FWD-MET510'</t>
  </si>
  <si>
    <t>'RXN-COAt_c_m_FWD-YHR002W'</t>
  </si>
  <si>
    <t>'RXN-GND_c_FWD-YHR183W'</t>
  </si>
  <si>
    <t>'RXN-FMNRx_c_FWD-YLR011W'</t>
  </si>
  <si>
    <t>'RXN-IGPDH_c_FWD-YOR202W'</t>
  </si>
  <si>
    <t>'RXN-ACGAM6PS_c_FWD-YFL017C'</t>
  </si>
  <si>
    <t>'RXN-SQLEy_r_FWD-YGR175C'</t>
  </si>
  <si>
    <t>'RXN-AIRC1_c_FWD-YOR128C'</t>
  </si>
  <si>
    <t>'RXN-PGK_c_FWD-YCR012W'</t>
  </si>
  <si>
    <t>'RXN-GLUPRT_c_FWD-YMR300C'</t>
  </si>
  <si>
    <t>'RXN-HISTP_c_FWD-YFR025C'</t>
  </si>
  <si>
    <t>'RXN-ME1_m_FWD-YKL029C'</t>
  </si>
  <si>
    <t>'RXN-ATPASEP2e_c_FWD-YGL008C'</t>
  </si>
  <si>
    <t>'RXN-PRASCSi_c_FWD-YAR015W'</t>
  </si>
  <si>
    <t>'RXN-GF6PTA_c_FWD-YKL104C'</t>
  </si>
  <si>
    <t>'RXN-G5SDy_c_FWD-YOR323C'</t>
  </si>
  <si>
    <t>'RXN-SQLS_c_FWD-YHR190W'</t>
  </si>
  <si>
    <t>'RXN-ACGAMPM_c_FWD-YEL058W'</t>
  </si>
  <si>
    <t>'RXN-IPDDI_c_FWD-YPL117C'</t>
  </si>
  <si>
    <t>'RXN-MTHFC_c_FWD-YGR204W'</t>
  </si>
  <si>
    <t>'RXN-MTHFD_c_FWD-YGR204W'</t>
  </si>
  <si>
    <t>'RXN-FTHFL_c_REV-YGR204W'</t>
  </si>
  <si>
    <t>'RXN-PRATPP_c_FWD-YCL030C'</t>
  </si>
  <si>
    <t>'RXN-PRAMPC_c_FWD-YCL030C'</t>
  </si>
  <si>
    <t>'RXN-HISTD_c_FWD-YCL030C'</t>
  </si>
  <si>
    <t>'RXN-PRAIS_c_FWD-YGL234W'</t>
  </si>
  <si>
    <t>'RXN-PRAGSi_c_FWD-YGL234W'</t>
  </si>
  <si>
    <t>'RXN-C3STKR1_c_FWD-YLR100W'</t>
  </si>
  <si>
    <t>'RXN-C3STKR2_c_FWD-YLR100W'</t>
  </si>
  <si>
    <t>'RXN-DHPTS_m_FWD-YNL256W'</t>
  </si>
  <si>
    <t>'RXN-DHNPA2i_m_FWD-YNL256W'</t>
  </si>
  <si>
    <t>'RXN-CUtps_c_e_FWD-YOL122C'</t>
  </si>
  <si>
    <t>'RXN-CA2tps_c_e_FWD-YOL122C'</t>
  </si>
  <si>
    <t>'RXN-IPPMIb_c_REV-YGL009C'</t>
  </si>
  <si>
    <t>'RXN-IPPMIa_c_REV-YGL009C'</t>
  </si>
  <si>
    <t>'RXN-SERt_c_r_FWD-YKR039W_rm'</t>
  </si>
  <si>
    <t>'RXN-SERt_c_rm_FWD-YKR039W_rm'</t>
  </si>
  <si>
    <t>'RXN-3OACR200_rm_FWD-YBR159W'</t>
  </si>
  <si>
    <t>'RXN-3OACR240_rm_FWD-YBR159W'</t>
  </si>
  <si>
    <t>'RXN-3OACR260_rm_FWD-YBR159W'</t>
  </si>
  <si>
    <t>'RXN-3OACR220_rm_FWD-YBR159W'</t>
  </si>
  <si>
    <t>'RXN-LEUTA_c_REV-YJR148W'</t>
  </si>
  <si>
    <t>'RXN-OMCDC_c_FWD-YJR148W'</t>
  </si>
  <si>
    <t>'RXN-ILETA_c_REV-YJR148W'</t>
  </si>
  <si>
    <t>'RXN-SHK3Di_c_FWD-YDR127W'</t>
  </si>
  <si>
    <t>'RXN-SHKK_c_FWD-YDR127W'</t>
  </si>
  <si>
    <t>'RXN-PSCIT_c_FWD-YDR127W'</t>
  </si>
  <si>
    <t>'RXN-DHQTi_c_FWD-YDR127W'</t>
  </si>
  <si>
    <t>'RXN-DHQS_c_FWD-YDR127W'</t>
  </si>
  <si>
    <t>'RXN-KARA2i_m_FWD-YLR355C'</t>
  </si>
  <si>
    <t>'RXN-KARA1i_m_FWD-YLR355C'</t>
  </si>
  <si>
    <t>'RXN-NDPK8_c_FWD-YKL067W'</t>
  </si>
  <si>
    <t>'RXN-NDPK3_c_FWD-YKL067W'</t>
  </si>
  <si>
    <t>'RXN-NDPK2_c_FWD-YKL067W'</t>
  </si>
  <si>
    <t>'RXN-NDPK7_c_FWD-YKL067W'</t>
  </si>
  <si>
    <t>'RXN-NDPK4_c_FWD-YKL067W'</t>
  </si>
  <si>
    <t>'RXN-NDPK5_c_FWD-YKL067W'</t>
  </si>
  <si>
    <t>'RXN-NDPK1_c_FWD-YKL067W'</t>
  </si>
  <si>
    <t>'RXN-ACOADS160_rm_FWD-YGL055W'</t>
  </si>
  <si>
    <t>'RXN-ACOADS180_rm_FWD-YGL055W'</t>
  </si>
  <si>
    <t>'RXN-ADSL1r_c_FWD-YLR359W'</t>
  </si>
  <si>
    <t>'RXN-ADSL2i_c_FWD-YLR359W'</t>
  </si>
  <si>
    <t>'RXN-3HACD200_rm_FWD-YJL097W'</t>
  </si>
  <si>
    <t>'RXN-3HACD240_rm_FWD-YJL097W'</t>
  </si>
  <si>
    <t>'RXN-3HACD260_rm_FWD-YJL097W'</t>
  </si>
  <si>
    <t>'RXN-3HACD220_rm_FWD-YJL097W'</t>
  </si>
  <si>
    <t>'RXN-IGPS_c_FWD-TRP23'</t>
  </si>
  <si>
    <t>'RXN-DHAD2_m_FWD-YJR016C'</t>
  </si>
  <si>
    <t>'RXN-DHAD1_m_FWD-YJR016C'</t>
  </si>
  <si>
    <t>'RXN-C3STDH2_c_FWD-YGL001C'</t>
  </si>
  <si>
    <t>'RXN-C3STDH1_c_FWD-YGL001C'</t>
  </si>
  <si>
    <t>'RXN-ACGK_m_FWD-YER069W'</t>
  </si>
  <si>
    <t>'RXN-AGPRi_m_FWD-YER069W'</t>
  </si>
  <si>
    <t>'RXN-lumpFACS160_c_FWD-FAS12'</t>
  </si>
  <si>
    <t>'RXN-lumpFACS180_c_FWD-FAS12'</t>
  </si>
  <si>
    <t>'RXN-GRTT_c_FWD-YJL167W'</t>
  </si>
  <si>
    <t>'RXN-DMATT_c_FWD-YJL167W'</t>
  </si>
  <si>
    <t>'RXN-ACONTa_m_FWD-YLR304C_m'</t>
  </si>
  <si>
    <t>'RXN-ACONTb_m_FWD-YLR304C_m'</t>
  </si>
  <si>
    <t>'RXN-C4STMO3_c_FWD-YGR060W'</t>
  </si>
  <si>
    <t>'RXN-C4STMO2_c_FWD-YGR060W'</t>
  </si>
  <si>
    <t>'RXN-C4STMO4_c_FWD-YGR060W'</t>
  </si>
  <si>
    <t>'RXN-C4STMO1_c_FWD-YGR060W'</t>
  </si>
  <si>
    <t>'RXN-CITMALta_m_FWD-YBR291C'</t>
  </si>
  <si>
    <t>'RXN-CITICITt_c_m_FWD-YBR291C'</t>
  </si>
  <si>
    <t>'RXN-ECOAR240_rm_FWD-YDL015C'</t>
  </si>
  <si>
    <t>'RXN-ECOAR200_rm_FWD-YDL015C'</t>
  </si>
  <si>
    <t>'RXN-ECOAR220_rm_FWD-YDL015C'</t>
  </si>
  <si>
    <t>'RXN-ECOAR260_rm_FWD-YDL015C'</t>
  </si>
  <si>
    <t>'RXN-ADPATPt_c_m_FWD-YBL030C'</t>
  </si>
  <si>
    <t>'RXN-ADPATPt_c_m_FWD-YMR056C'</t>
  </si>
  <si>
    <t>'RXN-ZN2tps_c_e_FWD-YGL255W'</t>
  </si>
  <si>
    <t>'RXN-ZN2tps_c_e_FWD-YLR130C'</t>
  </si>
  <si>
    <t>'RXN-HMGCOAR_c_FWD-YLR450W'</t>
  </si>
  <si>
    <t>'RXN-HMGCOAR_c_FWD-YML075C'</t>
  </si>
  <si>
    <t>'RXN-ASNS1_c_FWD-YPR145W'</t>
  </si>
  <si>
    <t>'RXN-ASNS1_c_FWD-YGR124W'</t>
  </si>
  <si>
    <t>'RXN-NADHK1_c_FWD-YEL041W'</t>
  </si>
  <si>
    <t>'RXN-NADHK1_c_FWD-YJR049C'</t>
  </si>
  <si>
    <t>'RXN-INOSTtps_e_FWD-YDR497C'</t>
  </si>
  <si>
    <t>'RXN-INOSTtps_e_FWD-YOL103W'</t>
  </si>
  <si>
    <t>'RXN-AATA_c_FWD-YER152C'</t>
  </si>
  <si>
    <t>'RXN-AATA_c_FWD-YJL060W'</t>
  </si>
  <si>
    <t>'RXN-AATA_c_FWD-YGL202W'</t>
  </si>
  <si>
    <t>'RXN-PGM_c_FWD-YKL152C'</t>
  </si>
  <si>
    <t>'RXN-PGM_c_FWD-YOR283W'</t>
  </si>
  <si>
    <t>'RXN-16GS_c_FWD-YGR143W'</t>
  </si>
  <si>
    <t>'RXN-16GS_c_FWD-YPR159W'</t>
  </si>
  <si>
    <t>'RXN-ENO_c_FWD-YHR174W'</t>
  </si>
  <si>
    <t>'RXN-ENO_c_FWD-YGR254W'</t>
  </si>
  <si>
    <t>'RXN-ORPT_c_REV-YML106W'</t>
  </si>
  <si>
    <t>'RXN-ORPT_c_REV-YMR271C'</t>
  </si>
  <si>
    <t>'RXN-PGMT_c_FWD-YMR105C'</t>
  </si>
  <si>
    <t>'RXN-PGMT_c_FWD-YKL127W'</t>
  </si>
  <si>
    <t>'RXN-GAPD_c_FWD-YJL052W'</t>
  </si>
  <si>
    <t>'RXN-GAPD_c_FWD-YGR192C'</t>
  </si>
  <si>
    <t>'RXN-CERS126_r_FWD-LIP1LAC1'</t>
  </si>
  <si>
    <t>'RXN-CERS126_r_FWD-LIP1LAG1'</t>
  </si>
  <si>
    <t>'RXN-CERS124_r_FWD-LIP1LAC1'</t>
  </si>
  <si>
    <t>'RXN-CERS124_r_FWD-LIP1LAG1'</t>
  </si>
  <si>
    <t>'RXN-RNDR1_c_FWD-RNR1234'</t>
  </si>
  <si>
    <t>'RXN-RNDR2_c_FWD-RNR1234'</t>
  </si>
  <si>
    <t>'RXN-RNDR3_c_FWD-RNR1234'</t>
  </si>
  <si>
    <t>'RXN-TRE6PS_c_FWD-TPS123'</t>
  </si>
  <si>
    <t>'RXN-TRE6PP_c_FWD-TPS123'</t>
  </si>
  <si>
    <t>'RXN-TKT1_c_FWD-YBR117C'</t>
  </si>
  <si>
    <t>'RXN-TKT1_c_FWD-YPR074C'</t>
  </si>
  <si>
    <t>'RXN-TKT2_c_FWD-YBR117C'</t>
  </si>
  <si>
    <t>'RXN-TKT2_c_FWD-YPR074C'</t>
  </si>
  <si>
    <t>'RXN-3OACE200_rm_FWD-YCR034W'</t>
  </si>
  <si>
    <t>'RXN-3OACE200_rm_FWD-YLR372W'</t>
  </si>
  <si>
    <t>'RXN-3OACE220_rm_FWD-YCR034W'</t>
  </si>
  <si>
    <t>'RXN-3OACE220_rm_FWD-YLR372W'</t>
  </si>
  <si>
    <t>'RXN-3OACE240_rm_FWD-YCR034W'</t>
  </si>
  <si>
    <t>'RXN-3OACE240_rm_FWD-YLR372W'</t>
  </si>
  <si>
    <t>'RXN-STATg161_rm_FWD-YCR048W'</t>
  </si>
  <si>
    <t>'RXN-STATg161_rm_FWD-YNR019W'</t>
  </si>
  <si>
    <t>'RXN-STATg181_rm_FWD-YCR048W'</t>
  </si>
  <si>
    <t>'RXN-STATg181_rm_FWD-YNR019W'</t>
  </si>
  <si>
    <t>'RXN-HCITR_m_FWD-YDR234W'</t>
  </si>
  <si>
    <t>'RXN-HCITR_m_FWD-YJL200C'</t>
  </si>
  <si>
    <t>'RXN-HACNH_m_FWD-YDR234W'</t>
  </si>
  <si>
    <t>'RXN-HACNH_m_FWD-YJL200C'</t>
  </si>
  <si>
    <t>'RXN-Ktps_e_FWD-YDR456W'</t>
  </si>
  <si>
    <t>'RXN-Ktps_e_FWD-YLR138W'</t>
  </si>
  <si>
    <t>'RXN-AATA_c_FWD-YHR137W'</t>
  </si>
  <si>
    <t>'RXN-PHETA1_c_REV-YGL202W'</t>
  </si>
  <si>
    <t>'RXN-PHETA1_c_REV-YHR137W'</t>
  </si>
  <si>
    <t>'RXN-TYRTA_c_FWD-YGL202W'</t>
  </si>
  <si>
    <t>'RXN-TYRTA_c_FWD-YHR137W'</t>
  </si>
  <si>
    <t>'RXN-ASPCT_c_FWD-YJL130C'</t>
  </si>
  <si>
    <t>'RXN-PMEMT_rm_FWD-YJR073C'</t>
  </si>
  <si>
    <t>'RXN-PDMEMT_rm_FWD-YJR073C'</t>
  </si>
  <si>
    <t>'RXN-AICART_c_FWD-YLR028C'</t>
  </si>
  <si>
    <t>'RXN-AICART_c_FWD-YMR120C'</t>
  </si>
  <si>
    <t>'RXN-IMPC_c_FWD-YLR028C'</t>
  </si>
  <si>
    <t>'RXN-IMPC_c_FWD-YMR120C'</t>
  </si>
  <si>
    <t>'RXN-3OACE260_rm_FWD-YLR372W'</t>
  </si>
  <si>
    <t>'RXN-3OACE260_rm_FWD-YCR034W'</t>
  </si>
  <si>
    <t>'RXN-2OXOADPt_c_m_FWD-YOR222W'</t>
  </si>
  <si>
    <t>'RXN-2OXOADPt_c_m_FWD-YPL134C'</t>
  </si>
  <si>
    <t>'RXN-13GS_c_FWD-GSC1RHO1'</t>
  </si>
  <si>
    <t>'RXN-13GS_c_FWD-GSC2RHO1'</t>
  </si>
  <si>
    <t>'RXN-GLYGS_c_FWD-GSY1GLG1'</t>
  </si>
  <si>
    <t>'RXN-GLYGS_c_FWD-GSY1GLG2'</t>
  </si>
  <si>
    <t>'RXN-GLYGS_c_FWD-GSY2GLG1'</t>
  </si>
  <si>
    <t>'RXN-GLYGS_c_FWD-GSY2GLG2'</t>
  </si>
  <si>
    <t>'RXN-SERPT_r_FWD-LCB12'</t>
  </si>
  <si>
    <t>'RXN-DOLPMMT_r_FWD-PMT13'</t>
  </si>
  <si>
    <t>'RXN-DOLPMMT_r_FWD-PMT35'</t>
  </si>
  <si>
    <t>'RXN-DOLPMMT_r_FWD-PMT4'</t>
  </si>
  <si>
    <t>'RXN-PRPPS_c_FWD-PRS12'</t>
  </si>
  <si>
    <t>'RXN-PRPPS_c_FWD-PRS13'</t>
  </si>
  <si>
    <t>'RXN-PRPPS_c_FWD-PRS14'</t>
  </si>
  <si>
    <t>'RXN-PRPPS_c_FWD-PRS25'</t>
  </si>
  <si>
    <t>'RXN-PRPPS_c_FWD-PRS45'</t>
  </si>
  <si>
    <t>'RXN-SUCDq6_m_FWD-SDH1234'</t>
  </si>
  <si>
    <t>'RXN-SUCDq6_m_FWD-SDH9234'</t>
  </si>
  <si>
    <t>'RXN-PPCDC_c_FWD-CAB3SIS2VHS3'</t>
  </si>
  <si>
    <t>'RXN-PYK_c_FWD-YAL038W'</t>
  </si>
  <si>
    <t>'RXN-PYK_c_FWD-YOR347C'</t>
  </si>
  <si>
    <t>'RXN-ACS_c_FWD-YAL054C_c'</t>
  </si>
  <si>
    <t>'RXN-GLUDy_c_FWD-YAL062W'</t>
  </si>
  <si>
    <t>'RXN-GLUDy_c_FWD-YOR375C'</t>
  </si>
  <si>
    <t>'RXN-G3PAT_rm_FWD-YBL011W'</t>
  </si>
  <si>
    <t>'RXN-G3PAT_rm_FWD-YKR067W_rm'</t>
  </si>
  <si>
    <t>'RXN-CTPS2_c_FWD-YBL039C'</t>
  </si>
  <si>
    <t>'RXN-CHTNS_c_FWD-YBR023C'</t>
  </si>
  <si>
    <t>'RXN-CHTNS_c_FWD-YBR038W'</t>
  </si>
  <si>
    <t>'RXN-CHTNS_c_FWD-YNL192W'</t>
  </si>
  <si>
    <t>'RXN-GLYTRS_c_FWD-YBR121C'</t>
  </si>
  <si>
    <t>'RXN-GLYTRS_c_FWD-YPR081C'</t>
  </si>
  <si>
    <t>'RXN-PC_c_FWD-YBR218C'</t>
  </si>
  <si>
    <t>'RXN-PC_c_FWD-YGL062W'</t>
  </si>
  <si>
    <t>'RXN-DDPA_c_FWD-YBR249C'</t>
  </si>
  <si>
    <t>'RXN-DDPA_c_FWD-YDR035W'</t>
  </si>
  <si>
    <t>'RXN-SO4t_c_e_FWD-YLR092W'</t>
  </si>
  <si>
    <t>'RXN-HEX1_c_FWD-YCL040W'</t>
  </si>
  <si>
    <t>'RXN-HEX1_c_FWD-YGL253W'</t>
  </si>
  <si>
    <t>'RXN-HEX1_c_FWD-YFR053C'</t>
  </si>
  <si>
    <t>'RXN-PItps_e_FWD-YML123C'</t>
  </si>
  <si>
    <t>'RXN-PItps_e_FWD-YCR037C'</t>
  </si>
  <si>
    <t>'RXN-PItps_e_FWD-YBR296C'</t>
  </si>
  <si>
    <t>'RXN-PItps_e_FWD-YJL198W'</t>
  </si>
  <si>
    <t>'RXN-G3PD1r_c_FWD-YDL022W'</t>
  </si>
  <si>
    <t>'RXN-G3PD1r_c_FWD-YOL059W_c'</t>
  </si>
  <si>
    <t>'RXN-AGPAT_rm_FWD-YDL052C'</t>
  </si>
  <si>
    <t>'RXN-AGPAT_rm_FWD-YOR175C'</t>
  </si>
  <si>
    <t>'RXN-NADHq6_c_FWD-YDL085W'</t>
  </si>
  <si>
    <t>'RXN-ADK1_c_FWD-YDL166C'</t>
  </si>
  <si>
    <t>'RXN-ADK1_c_FWD-YDR226W'</t>
  </si>
  <si>
    <t>'RXN-SERTRS_c_FWD-YDR023W'</t>
  </si>
  <si>
    <t>'RXN-SERTRS_c_FWD-YHR011W'</t>
  </si>
  <si>
    <t>'RXN-GLCt_c_e_FWD-YOL156W'</t>
  </si>
  <si>
    <t>'RXN-GLCt_c_e_FWD-YJR158W'</t>
  </si>
  <si>
    <t>'RXN-GLCt_c_e_FWD-YJL214W'</t>
  </si>
  <si>
    <t>'RXN-GLCt_c_e_FWD-YJR160C'</t>
  </si>
  <si>
    <t>'RXN-GLCt_c_e_FWD-YJL219W'</t>
  </si>
  <si>
    <t>'RXN-GLCt_c_e_FWD-YDL245C'</t>
  </si>
  <si>
    <t>'RXN-GLCt_c_e_FWD-YDL247W'</t>
  </si>
  <si>
    <t>'RXN-GLCt_c_e_FWD-YDR342C'</t>
  </si>
  <si>
    <t>'RXN-GLCt_c_e_FWD-YDR536W'</t>
  </si>
  <si>
    <t>'RXN-GLCt_c_e_FWD-YEL069C'</t>
  </si>
  <si>
    <t>'RXN-GLCt_c_e_FWD-YDR343C'</t>
  </si>
  <si>
    <t>'RXN-GLCt_c_e_FWD-YDR387C'</t>
  </si>
  <si>
    <t>'RXN-GLCt_c_e_FWD-YNR072W'</t>
  </si>
  <si>
    <t>'RXN-GLCt_c_e_FWD-YDR345C'</t>
  </si>
  <si>
    <t>'RXN-GLCt_c_e_FWD-YHR092C'</t>
  </si>
  <si>
    <t>'RXN-GLCt_c_e_FWD-YMR011W'</t>
  </si>
  <si>
    <t>'RXN-GLCt_c_e_FWD-YHR094C'</t>
  </si>
  <si>
    <t>'RXN-GLCt_c_e_FWD-YFL011W'</t>
  </si>
  <si>
    <t>'RXN-GLCt_c_e_FWD-YHR096C'</t>
  </si>
  <si>
    <t>'RXN-GLCt_c_e_FWD-YLR081W'</t>
  </si>
  <si>
    <t>'RXN-METAT_c_FWD-YDR502C'</t>
  </si>
  <si>
    <t>'RXN-METAT_c_FWD-YLR180W'</t>
  </si>
  <si>
    <t>'RXN-PItps_m_FWD-YER053C'</t>
  </si>
  <si>
    <t>'RXN-PItps_m_FWD-YJR077C'</t>
  </si>
  <si>
    <t>'RXN-PGCD_c_FWD-YER081W'</t>
  </si>
  <si>
    <t>'RXN-MTHFR3_c_FWD-YGL125W'</t>
  </si>
  <si>
    <t>'RXN-MTHFR3_c_FWD-YPL023C'</t>
  </si>
  <si>
    <t>'RXN-NNATi_c_FWD-YGR010W'</t>
  </si>
  <si>
    <t>'RXN-GLYtps_e_REV-YBR069C'</t>
  </si>
  <si>
    <t>'RXN-GLYtps_e_REV-YBR068C'</t>
  </si>
  <si>
    <t>'RXN-GLYtps_e_REV-YDR046C'</t>
  </si>
  <si>
    <t>'RXN-GLYtps_e_REV-YGR191W'</t>
  </si>
  <si>
    <t>'RXN-GLYtps_e_REV-YDR508C'</t>
  </si>
  <si>
    <t>'RXN-PYRDC_c_FWD-YGR087C'</t>
  </si>
  <si>
    <t>'RXN-PYRDC_c_FWD-YLR134W'</t>
  </si>
  <si>
    <t>'RXN-PRMICI_c_FWD-YIL020C'</t>
  </si>
  <si>
    <t>'RXN-CERH124A_r_FWD-YDR297W'</t>
  </si>
  <si>
    <t>'RXN-CERH124B_r_FWD-YMR272C'</t>
  </si>
  <si>
    <t>'RXN-CERH126A_r_FWD-YDR297W'</t>
  </si>
  <si>
    <t>'RXN-CERH126B_r_FWD-YMR272C'</t>
  </si>
  <si>
    <t>'RXN-CERH2A24_r_FWD-YMR272C'</t>
  </si>
  <si>
    <t>'RXN-CERH2A26_r_FWD-YMR272C'</t>
  </si>
  <si>
    <t>'RXN-CERH324_r_FWD-YMR272C'</t>
  </si>
  <si>
    <t>'RXN-CERH326_r_FWD-YMR272C'</t>
  </si>
  <si>
    <t>'RXN-DCMPDA_c_FWD-YHR144C'</t>
  </si>
  <si>
    <t>'RXN-DTMPK_c_FWD-YJR057W'</t>
  </si>
  <si>
    <t>'RXN-FDH_c_FWD-YOR388C'</t>
  </si>
  <si>
    <t>'RXN-GMPS2_c_FWD-YMR217W'</t>
  </si>
  <si>
    <t>'RXN-HEMEOS_m_FWD-YPL172C'</t>
  </si>
  <si>
    <t>'RXN-PPBNGD_c_FWD-YDL205C'</t>
  </si>
  <si>
    <t>'RXN-IMPD_c_FWD-YML056C'</t>
  </si>
  <si>
    <t>'RXN-THRD_L_c_FWD-YCL064C'</t>
  </si>
  <si>
    <t>'RXN-LYSTRS_c_FWD-YDR037W'</t>
  </si>
  <si>
    <t>'RXN-PRAIi_c_FWD-YDR007W'</t>
  </si>
  <si>
    <t>'RXN-RPI_c_FWD-YOR095C'</t>
  </si>
  <si>
    <t>'RXN-SHCHD2_c_FWD-YBR213W'</t>
  </si>
  <si>
    <t>'RXN-SHCHF_c_FWD-YBR213W'</t>
  </si>
  <si>
    <t>'RXN-PNTOtps_e_FWD-YCR028C'</t>
  </si>
  <si>
    <t>'RXN-SUCFUMt_c_m_FWD-YJR095W'</t>
  </si>
  <si>
    <t>'RXN-THMtps_e_FWD-YOR192C'</t>
  </si>
  <si>
    <t>'RXN-UREAtps_e_REV-YHL016C'</t>
  </si>
  <si>
    <t>'RXN-FORt_c_e_REV-YNL065W'</t>
  </si>
  <si>
    <t>'RXN-PYDXK_c_FWD-YNR027W'</t>
  </si>
  <si>
    <t>'RXN-RIBFLVt_c_e_FWD-YOR306C'</t>
  </si>
  <si>
    <t>'RXN-FMNH_c_REV-YDL024C'</t>
  </si>
  <si>
    <t>'RXN-DHFRi_c_FWD-YOR236W_c'</t>
  </si>
  <si>
    <t>'RXN-DGAT_l_FWD-YOR245C_l'</t>
  </si>
  <si>
    <t>hvd + inactive essential</t>
  </si>
  <si>
    <t>kapp (1/h)</t>
  </si>
  <si>
    <t>'RXN-ME2_m_FWD-YKL029C'</t>
  </si>
  <si>
    <t>'RXN-DGAT_rm_FWD-YOR245C_rm'</t>
  </si>
  <si>
    <t>'RXN-IMPD_c_FWD-YHR216W'</t>
  </si>
  <si>
    <t>'RXN-PSPHS_r_FWD-YDR297W'</t>
  </si>
  <si>
    <t>old-new</t>
  </si>
  <si>
    <t>min flux sum results (new)</t>
  </si>
  <si>
    <t>PROSYN-rt0207_m</t>
  </si>
  <si>
    <t>PROSYN-rt0422_m</t>
  </si>
  <si>
    <t>PROSYN-rt0564_g</t>
  </si>
  <si>
    <t>PROSYN-rt0568_x</t>
  </si>
  <si>
    <t>PROSYN-rt0930_m</t>
  </si>
  <si>
    <t>PROSYN-rt1380</t>
  </si>
  <si>
    <t>PROSYN-rt1414_n</t>
  </si>
  <si>
    <t>PROSYN-rt1518_m</t>
  </si>
  <si>
    <t>PROSYN-rt1622_m</t>
  </si>
  <si>
    <t>PROSYN-rt1701_m</t>
  </si>
  <si>
    <t>PROSYN-rt1814_m</t>
  </si>
  <si>
    <t>PROSYN-rt1850_m</t>
  </si>
  <si>
    <t>PROSYN-rt1924_m</t>
  </si>
  <si>
    <t>PROSYN-rt1963_m</t>
  </si>
  <si>
    <t>PROSYN-rt2062_n</t>
  </si>
  <si>
    <t>PROSYN-rt2434_v</t>
  </si>
  <si>
    <t>PROSYN-rt2443</t>
  </si>
  <si>
    <t>PROSYN-rt2517_v</t>
  </si>
  <si>
    <t>PROSYN-rt2643_n</t>
  </si>
  <si>
    <t>PROSYN-rt2649_v</t>
  </si>
  <si>
    <t>PROSYN-rt2657</t>
  </si>
  <si>
    <t>PROSYN-rt2756_m</t>
  </si>
  <si>
    <t>PROSYN-rt2799_e</t>
  </si>
  <si>
    <t>PROSYN-rt2815_m</t>
  </si>
  <si>
    <t>PROSYN-rt3035</t>
  </si>
  <si>
    <t>PROSYN-rt3078_vm</t>
  </si>
  <si>
    <t>PROSYN-rt3174_m</t>
  </si>
  <si>
    <t>PROSYN-rt3510_n</t>
  </si>
  <si>
    <t>PROSYN-rt3674_m</t>
  </si>
  <si>
    <t>PROSYN-rt3754_m</t>
  </si>
  <si>
    <t>PROSYN-rt3787_m</t>
  </si>
  <si>
    <t>PROSYN-rt3791_m</t>
  </si>
  <si>
    <t>PROSYN-rt3939_m</t>
  </si>
  <si>
    <t>PROSYN-rt4513_mm</t>
  </si>
  <si>
    <t>PROSYN-rt4822_n</t>
  </si>
  <si>
    <t>PROSYN-rt5633_m</t>
  </si>
  <si>
    <t>PROSYN-rt5654_m</t>
  </si>
  <si>
    <t>PROSYN-rt5877_m</t>
  </si>
  <si>
    <t>PROSYN-rt5913_m</t>
  </si>
  <si>
    <t>PROSYN-rt6208_m</t>
  </si>
  <si>
    <t>PROSYN-rt6692_m</t>
  </si>
  <si>
    <t>PROSYN-rt6971_x</t>
  </si>
  <si>
    <t>PROSYN-rt6972_en</t>
  </si>
  <si>
    <t>PROSYN-rt7114_m</t>
  </si>
  <si>
    <t>PROSYN-rt7128_m</t>
  </si>
  <si>
    <t>PROSYN-rt7263_x</t>
  </si>
  <si>
    <t>PROSYN-rt7415_m</t>
  </si>
  <si>
    <t>PROSYN-rt7489_m</t>
  </si>
  <si>
    <t>PROSYN-rt7540_m</t>
  </si>
  <si>
    <t>PROSYN-rt7651_n</t>
  </si>
  <si>
    <t>PROSYN-rt7908_m</t>
  </si>
  <si>
    <t>PROSYN-rt7955_m</t>
  </si>
  <si>
    <t>PROSYN-rt8036_m</t>
  </si>
  <si>
    <t>PROSYN-rt8160_m</t>
  </si>
  <si>
    <t>PROSYN-rt8214</t>
  </si>
  <si>
    <t>PROWASTE-rt0207_m</t>
  </si>
  <si>
    <t>PROWASTE-rt0422_m</t>
  </si>
  <si>
    <t>PROWASTE-rt0449</t>
  </si>
  <si>
    <t>PROWASTE-rt0564_g</t>
  </si>
  <si>
    <t>PROWASTE-rt0568_x</t>
  </si>
  <si>
    <t>PROWASTE-rt0848_m</t>
  </si>
  <si>
    <t>PROWASTE-rt0906</t>
  </si>
  <si>
    <t>PROWASTE-rt0930_m</t>
  </si>
  <si>
    <t>PROWASTE-rt1380</t>
  </si>
  <si>
    <t>PROWASTE-rt1414_n</t>
  </si>
  <si>
    <t>PROWASTE-rt1518_m</t>
  </si>
  <si>
    <t>PROWASTE-rt1544_l</t>
  </si>
  <si>
    <t>PROWASTE-rt1622_m</t>
  </si>
  <si>
    <t>PROWASTE-rt1701_m</t>
  </si>
  <si>
    <t>PROWASTE-rt1814_m</t>
  </si>
  <si>
    <t>PROWASTE-rt1850_m</t>
  </si>
  <si>
    <t>PROWASTE-rt1860</t>
  </si>
  <si>
    <t>PROWASTE-rt1924_m</t>
  </si>
  <si>
    <t>PROWASTE-rt1963_m</t>
  </si>
  <si>
    <t>PROWASTE-rt2062_n</t>
  </si>
  <si>
    <t>PROWASTE-rt2234_m</t>
  </si>
  <si>
    <t>PROWASTE-rt2434_v</t>
  </si>
  <si>
    <t>PROWASTE-rt2443</t>
  </si>
  <si>
    <t>PROWASTE-rt2517_v</t>
  </si>
  <si>
    <t>PROWASTE-rt2643_n</t>
  </si>
  <si>
    <t>PROWASTE-rt2649_v</t>
  </si>
  <si>
    <t>PROWASTE-rt2657</t>
  </si>
  <si>
    <t>PROWASTE-rt2756_m</t>
  </si>
  <si>
    <t>PROWASTE-rt2768</t>
  </si>
  <si>
    <t>PROWASTE-rt2799_e</t>
  </si>
  <si>
    <t>PROWASTE-rt2815_m</t>
  </si>
  <si>
    <t>PROWASTE-rt2984</t>
  </si>
  <si>
    <t>PROWASTE-rt3035</t>
  </si>
  <si>
    <t>PROWASTE-rt3078_vm</t>
  </si>
  <si>
    <t>PROWASTE-rt3160</t>
  </si>
  <si>
    <t>PROWASTE-rt3174_m</t>
  </si>
  <si>
    <t>PROWASTE-rt3401</t>
  </si>
  <si>
    <t>PROWASTE-rt3434</t>
  </si>
  <si>
    <t>PROWASTE-rt3510_n</t>
  </si>
  <si>
    <t>PROWASTE-rt3674_m</t>
  </si>
  <si>
    <t>PROWASTE-rt3754_m</t>
  </si>
  <si>
    <t>PROWASTE-rt3787_m</t>
  </si>
  <si>
    <t>PROWASTE-rt3791_m</t>
  </si>
  <si>
    <t>PROWASTE-rt3939_m</t>
  </si>
  <si>
    <t>PROWASTE-rt4138</t>
  </si>
  <si>
    <t>PROWASTE-rt4513_mm</t>
  </si>
  <si>
    <t>PROWASTE-rt4822_n</t>
  </si>
  <si>
    <t>PROWASTE-rt4907</t>
  </si>
  <si>
    <t>PROWASTE-rt4980</t>
  </si>
  <si>
    <t>PROWASTE-rt5240</t>
  </si>
  <si>
    <t>PROWASTE-rt5562_m</t>
  </si>
  <si>
    <t>PROWASTE-rt5633_m</t>
  </si>
  <si>
    <t>PROWASTE-rt5654_m</t>
  </si>
  <si>
    <t>PROWASTE-rt5877_m</t>
  </si>
  <si>
    <t>PROWASTE-rt5913_m</t>
  </si>
  <si>
    <t>PROWASTE-rt6208_m</t>
  </si>
  <si>
    <t>PROWASTE-rt6242_m</t>
  </si>
  <si>
    <t>PROWASTE-rt6488_m</t>
  </si>
  <si>
    <t>PROWASTE-rt6692_m</t>
  </si>
  <si>
    <t>PROWASTE-rt6863</t>
  </si>
  <si>
    <t>PROWASTE-rt6971_x</t>
  </si>
  <si>
    <t>PROWASTE-rt6972_en</t>
  </si>
  <si>
    <t>PROWASTE-rt7114_m</t>
  </si>
  <si>
    <t>PROWASTE-rt7128_m</t>
  </si>
  <si>
    <t>PROWASTE-rt7217</t>
  </si>
  <si>
    <t>PROWASTE-rt7263_x</t>
  </si>
  <si>
    <t>PROWASTE-rt7415_m</t>
  </si>
  <si>
    <t>PROWASTE-rt7489_m</t>
  </si>
  <si>
    <t>PROWASTE-rt7540_m</t>
  </si>
  <si>
    <t>PROWASTE-rt7651_n</t>
  </si>
  <si>
    <t>PROWASTE-rt7908_m</t>
  </si>
  <si>
    <t>PROWASTE-rt7955_m</t>
  </si>
  <si>
    <t>PROWASTE-rt7962_c</t>
  </si>
  <si>
    <t>PROWASTE-rt8036_m</t>
  </si>
  <si>
    <t>PROWASTE-rt8160_m</t>
  </si>
  <si>
    <t>PROWASTE-rt8213</t>
  </si>
  <si>
    <t>PROWASTE-rt8214</t>
  </si>
  <si>
    <t>PROWASTE-rtmATP9</t>
  </si>
  <si>
    <t>PROWASTE-rtmCOX1</t>
  </si>
  <si>
    <t>PROWASTE-rtmCOX2</t>
  </si>
  <si>
    <t>PROWASTE-rtmCOX3</t>
  </si>
  <si>
    <t>PROWASTE-rtmCOB</t>
  </si>
  <si>
    <t>PROWASTE-rtmNAD1</t>
  </si>
  <si>
    <t>PROWASTE-rtmNAD2</t>
  </si>
  <si>
    <t>PROWASTE-rtmNAD3</t>
  </si>
  <si>
    <t>PROWASTE-rtmNAD4</t>
  </si>
  <si>
    <t>PROWASTE-rtmNAD4L</t>
  </si>
  <si>
    <t>PROWASTE-rtmNAD5</t>
  </si>
  <si>
    <t>PROWASTE-rtmNAD6</t>
  </si>
  <si>
    <t>PROWASTE-rtmATP6</t>
  </si>
  <si>
    <t>PROWASTE-rtmATP8</t>
  </si>
  <si>
    <t>PROWASTE-RPP1A</t>
  </si>
  <si>
    <t>BIOSYN-TRNA</t>
  </si>
  <si>
    <t>BIOSYN-MRNA</t>
  </si>
  <si>
    <t>BIOSYN-CARB-13BDglucan_c</t>
  </si>
  <si>
    <t>BIOSYN-CARB-16BDglucan_en</t>
  </si>
  <si>
    <t>BIOSYN-CARB-chtn_c</t>
  </si>
  <si>
    <t>BIOSYN-CARB-G00006_c</t>
  </si>
  <si>
    <t>BIOSYN-CARB-gpianchorSC_r</t>
  </si>
  <si>
    <t>BIOSYN-CARB-oglycanSC_g</t>
  </si>
  <si>
    <t>BIOSYN-COFACTOR-amet_c</t>
  </si>
  <si>
    <t>BIOSYN-COFACTOR-btn_c</t>
  </si>
  <si>
    <t>BIOSYN-COFACTOR-coa_c</t>
  </si>
  <si>
    <t>BIOSYN-COFACTOR-fad_c</t>
  </si>
  <si>
    <t>BIOSYN-COFACTOR-hemeA_c</t>
  </si>
  <si>
    <t>BIOSYN-COFACTOR-nad_c</t>
  </si>
  <si>
    <t>BIOSYN-COFACTOR-nadp_c</t>
  </si>
  <si>
    <t>BIOSYN-COFACTOR-pydx5p_c</t>
  </si>
  <si>
    <t>BIOSYN-COFACTOR-ribflv_c</t>
  </si>
  <si>
    <t>BIOSYN-COFACTOR-spmd_c</t>
  </si>
  <si>
    <t>BIOSYN-COFACTOR-thf_c</t>
  </si>
  <si>
    <t>BIOSYN-COFACTOR-thmpp_c</t>
  </si>
  <si>
    <t>BIOSYN-DNA-datp_c</t>
  </si>
  <si>
    <t>BIOSYN-DNA-dctp_c</t>
  </si>
  <si>
    <t>BIOSYN-DNA-dgtp_c</t>
  </si>
  <si>
    <t>BIOSYN-DNA-dttp_c</t>
  </si>
  <si>
    <t>BIOSYN-LIPID-docosa_c</t>
  </si>
  <si>
    <t>BIOSYN-LIPID-epist_c</t>
  </si>
  <si>
    <t>BIOSYN-LIPID-hdca_c</t>
  </si>
  <si>
    <t>BIOSYN-LIPID-ipc_g</t>
  </si>
  <si>
    <t>BIOSYN-LIPID-linoea_c</t>
  </si>
  <si>
    <t>BIOSYN-LIPID-linolen_c</t>
  </si>
  <si>
    <t>BIOSYN-LIPID-ocdca_c</t>
  </si>
  <si>
    <t>BIOSYN-LIPID-ocdcea_c</t>
  </si>
  <si>
    <t>BIOSYN-LIPID-pail_c</t>
  </si>
  <si>
    <t>BIOSYN-LIPID-pc_c</t>
  </si>
  <si>
    <t>BIOSYN-LIPID-pe_c</t>
  </si>
  <si>
    <t>BIOSYN-LIPID-ps_c</t>
  </si>
  <si>
    <t>BIOSYN-LIPID-tag_c</t>
  </si>
  <si>
    <t>BIOSYN-LIPID-ttcosa_c</t>
  </si>
  <si>
    <t>BIOSYN-METAL-ca2_c</t>
  </si>
  <si>
    <t>BIOSYN-METAL-cu2_c</t>
  </si>
  <si>
    <t>BIOSYN-METAL-fe2_c</t>
  </si>
  <si>
    <t>BIOSYN-METAL-k_c</t>
  </si>
  <si>
    <t>BIOSYN-METAL-mg2_c</t>
  </si>
  <si>
    <t>BIOSYN-METAL-mn2_c</t>
  </si>
  <si>
    <t>BIOSYN-METAL-zn2_c</t>
  </si>
  <si>
    <t>BIOSYN-PI-pi_c</t>
  </si>
  <si>
    <t>BIOSYN-RNA-atp_c</t>
  </si>
  <si>
    <t>BIOSYN-RNA-ctp_c</t>
  </si>
  <si>
    <t>BIOSYN-RNA-gtp_c</t>
  </si>
  <si>
    <t>BIOSYN-RNA-utp_c</t>
  </si>
  <si>
    <t>BIOSYN-SO4-so4_c</t>
  </si>
  <si>
    <t>old flux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</si>
</sst>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10"/>
      <color rgb="FF000000"/>
      <name val="Arial Unicode MS"/>
      <family val="2"/>
    </font>
    <font>
      <sz val="8"/>
      <name val="Aptos Narrow"/>
      <family val="2"/>
      <scheme val="minor"/>
    </font>
    <font>
      <sz val="12"/>
      <name val="Aptos Narrow"/>
      <family val="2"/>
      <scheme val="minor"/>
    </font>
    <font>
      <sz val="12"/>
      <name val="Andale Mono"/>
      <family val="2"/>
    </font>
    <font>
      <sz val="12"/>
      <color rgb="FF3B3B3B"/>
      <name val="Menlo"/>
      <family val="2"/>
    </font>
    <font>
      <sz val="12"/>
      <color rgb="FF0000FF"/>
      <name val="Menlo"/>
      <family val="2"/>
    </font>
    <font>
      <u/>
      <sz val="12"/>
      <color theme="10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7" fillId="0" borderId="0" applyNumberFormat="0" applyFill="0" applyBorder="0" applyAlignment="0" applyProtection="0"/>
    <xf numFmtId="9" fontId="8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11" fontId="0" fillId="0" borderId="0" xfId="0" applyNumberForma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11" fontId="1" fillId="0" borderId="0" xfId="0" applyNumberFormat="1" applyFont="1"/>
    <xf numFmtId="0" fontId="1" fillId="0" borderId="0" xfId="0" applyFont="1" applyAlignment="1">
      <alignment wrapText="1"/>
    </xf>
    <xf numFmtId="0" fontId="7" fillId="0" borderId="0" xfId="1"/>
    <xf numFmtId="9" fontId="0" fillId="0" borderId="0" xfId="2" applyFont="1"/>
  </cellXfs>
  <cellStyles count="3">
    <cellStyle name="Hyperlink" xfId="1" builtinId="8"/>
    <cellStyle name="Normal" xfId="0" builtinId="0"/>
    <cellStyle name="Percent" xfId="2" builtinId="5"/>
  </cellStyles>
  <dxfs count="104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3B3B3B"/>
        <name val="Menl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ndale Mono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 Unicode MS"/>
        <family val="2"/>
        <scheme val="none"/>
      </font>
    </dxf>
    <dxf>
      <alignment horizontal="general" vertical="bottom" textRotation="0" wrapText="1" indent="0" justifyLastLine="0" shrinkToFit="0" readingOrder="0"/>
    </dxf>
  </dxfs>
  <tableStyles count="0" defaultTableStyle="TableStyleLight1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jm6426/Documents/rtRBA-main/optional-extras/proteins_in_multiple_enzymes.xlsx" TargetMode="External"/><Relationship Id="rId1" Type="http://schemas.openxmlformats.org/officeDocument/2006/relationships/externalLinkPath" Target="proteins_in_multiple_enzym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ejm6426/Documents/rtRBA-main/build_model/input/optional/iRhtoC.xlsm" TargetMode="External"/><Relationship Id="rId1" Type="http://schemas.openxmlformats.org/officeDocument/2006/relationships/externalLinkPath" Target="/Users/ejm6426/Documents/rtRBA-main/build_model/input/optional/iRhtoC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2"/>
      <sheetName val="Sheet2 (3)"/>
      <sheetName val="Sheet2 (2)"/>
      <sheetName val="enz"/>
      <sheetName val="Sheet1"/>
    </sheetNames>
    <sheetDataSet>
      <sheetData sheetId="0"/>
      <sheetData sheetId="1"/>
      <sheetData sheetId="2">
        <row r="1">
          <cell r="A1" t="str">
            <v>met is prot</v>
          </cell>
          <cell r="B1" t="str">
            <v>TRUE</v>
          </cell>
        </row>
        <row r="2">
          <cell r="A2" t="str">
            <v>rxn is enzsyn</v>
          </cell>
          <cell r="B2" t="str">
            <v>TRUE</v>
          </cell>
        </row>
        <row r="4">
          <cell r="A4" t="str">
            <v>met</v>
          </cell>
          <cell r="B4" t="str">
            <v>Count of rxn</v>
          </cell>
        </row>
        <row r="5">
          <cell r="A5" t="str">
            <v>'PRO-rt0004'</v>
          </cell>
          <cell r="B5">
            <v>1</v>
          </cell>
        </row>
        <row r="6">
          <cell r="A6" t="str">
            <v>'PRO-rt0008'</v>
          </cell>
          <cell r="B6">
            <v>1</v>
          </cell>
        </row>
        <row r="7">
          <cell r="A7" t="str">
            <v>'PRO-rt0017'</v>
          </cell>
          <cell r="B7">
            <v>1</v>
          </cell>
        </row>
        <row r="8">
          <cell r="A8" t="str">
            <v>'PRO-rt0027'</v>
          </cell>
          <cell r="B8">
            <v>1</v>
          </cell>
        </row>
        <row r="9">
          <cell r="A9" t="str">
            <v>'PRO-rt0031'</v>
          </cell>
          <cell r="B9">
            <v>1</v>
          </cell>
        </row>
        <row r="10">
          <cell r="A10" t="str">
            <v>'PRO-rt0045'</v>
          </cell>
          <cell r="B10">
            <v>1</v>
          </cell>
        </row>
        <row r="11">
          <cell r="A11" t="str">
            <v>'PRO-rt0063'</v>
          </cell>
          <cell r="B11">
            <v>1</v>
          </cell>
        </row>
        <row r="12">
          <cell r="A12" t="str">
            <v>'PRO-rt0066'</v>
          </cell>
          <cell r="B12">
            <v>1</v>
          </cell>
        </row>
        <row r="13">
          <cell r="A13" t="str">
            <v>'PRO-rt0073'</v>
          </cell>
          <cell r="B13">
            <v>1</v>
          </cell>
        </row>
        <row r="14">
          <cell r="A14" t="str">
            <v>'PRO-rt0075'</v>
          </cell>
          <cell r="B14">
            <v>1</v>
          </cell>
        </row>
        <row r="15">
          <cell r="A15" t="str">
            <v>'PRO-rt0078'</v>
          </cell>
          <cell r="B15">
            <v>1</v>
          </cell>
        </row>
        <row r="16">
          <cell r="A16" t="str">
            <v>'PRO-rt0084'</v>
          </cell>
          <cell r="B16">
            <v>1</v>
          </cell>
        </row>
        <row r="17">
          <cell r="A17" t="str">
            <v>'PRO-rt0086'</v>
          </cell>
          <cell r="B17">
            <v>1</v>
          </cell>
        </row>
        <row r="18">
          <cell r="A18" t="str">
            <v>'PRO-rt0088'</v>
          </cell>
          <cell r="B18">
            <v>1</v>
          </cell>
        </row>
        <row r="19">
          <cell r="A19" t="str">
            <v>'PRO-rt0089'</v>
          </cell>
          <cell r="B19">
            <v>1</v>
          </cell>
        </row>
        <row r="20">
          <cell r="A20" t="str">
            <v>'PRO-rt0092'</v>
          </cell>
          <cell r="B20">
            <v>1</v>
          </cell>
        </row>
        <row r="21">
          <cell r="A21" t="str">
            <v>'PRO-rt0111'</v>
          </cell>
          <cell r="B21">
            <v>1</v>
          </cell>
        </row>
        <row r="22">
          <cell r="A22" t="str">
            <v>'PRO-rt0136'</v>
          </cell>
          <cell r="B22">
            <v>1</v>
          </cell>
        </row>
        <row r="23">
          <cell r="A23" t="str">
            <v>'PRO-rt0144'</v>
          </cell>
          <cell r="B23">
            <v>1</v>
          </cell>
        </row>
        <row r="24">
          <cell r="A24" t="str">
            <v>'PRO-rt0150'</v>
          </cell>
          <cell r="B24">
            <v>1</v>
          </cell>
        </row>
        <row r="25">
          <cell r="A25" t="str">
            <v>'PRO-rt0160'</v>
          </cell>
          <cell r="B25">
            <v>1</v>
          </cell>
        </row>
        <row r="26">
          <cell r="A26" t="str">
            <v>'PRO-rt0168'</v>
          </cell>
          <cell r="B26">
            <v>1</v>
          </cell>
        </row>
        <row r="27">
          <cell r="A27" t="str">
            <v>'PRO-rt0172'</v>
          </cell>
          <cell r="B27">
            <v>1</v>
          </cell>
        </row>
        <row r="28">
          <cell r="A28" t="str">
            <v>'PRO-rt0174'</v>
          </cell>
          <cell r="B28">
            <v>1</v>
          </cell>
        </row>
        <row r="29">
          <cell r="A29" t="str">
            <v>'PRO-rt0180'</v>
          </cell>
          <cell r="B29">
            <v>1</v>
          </cell>
        </row>
        <row r="30">
          <cell r="A30" t="str">
            <v>'PRO-rt0201'</v>
          </cell>
          <cell r="B30">
            <v>1</v>
          </cell>
        </row>
        <row r="31">
          <cell r="A31" t="str">
            <v>'PRO-rt0207_c'</v>
          </cell>
          <cell r="B31">
            <v>1</v>
          </cell>
        </row>
        <row r="32">
          <cell r="A32" t="str">
            <v>'PRO-rt0207_m'</v>
          </cell>
          <cell r="B32">
            <v>1</v>
          </cell>
        </row>
        <row r="33">
          <cell r="A33" t="str">
            <v>'PRO-rt0208'</v>
          </cell>
          <cell r="B33">
            <v>1</v>
          </cell>
        </row>
        <row r="34">
          <cell r="A34" t="str">
            <v>'PRO-rt0211'</v>
          </cell>
          <cell r="B34">
            <v>1</v>
          </cell>
        </row>
        <row r="35">
          <cell r="A35" t="str">
            <v>'PRO-rt0212'</v>
          </cell>
          <cell r="B35">
            <v>1</v>
          </cell>
        </row>
        <row r="36">
          <cell r="A36" t="str">
            <v>'PRO-rt0217'</v>
          </cell>
          <cell r="B36">
            <v>1</v>
          </cell>
        </row>
        <row r="37">
          <cell r="A37" t="str">
            <v>'PRO-rt0220'</v>
          </cell>
          <cell r="B37">
            <v>1</v>
          </cell>
        </row>
        <row r="38">
          <cell r="A38" t="str">
            <v>'PRO-rt0221'</v>
          </cell>
          <cell r="B38">
            <v>1</v>
          </cell>
        </row>
        <row r="39">
          <cell r="A39" t="str">
            <v>'PRO-rt0234'</v>
          </cell>
          <cell r="B39">
            <v>1</v>
          </cell>
        </row>
        <row r="40">
          <cell r="A40" t="str">
            <v>'PRO-rt0235'</v>
          </cell>
          <cell r="B40">
            <v>1</v>
          </cell>
        </row>
        <row r="41">
          <cell r="A41" t="str">
            <v>'PRO-rt0237'</v>
          </cell>
          <cell r="B41">
            <v>1</v>
          </cell>
        </row>
        <row r="42">
          <cell r="A42" t="str">
            <v>'PRO-rt0239'</v>
          </cell>
          <cell r="B42">
            <v>1</v>
          </cell>
        </row>
        <row r="43">
          <cell r="A43" t="str">
            <v>'PRO-rt0245'</v>
          </cell>
          <cell r="B43">
            <v>1</v>
          </cell>
        </row>
        <row r="44">
          <cell r="A44" t="str">
            <v>'PRO-rt0250'</v>
          </cell>
          <cell r="B44">
            <v>1</v>
          </cell>
        </row>
        <row r="45">
          <cell r="A45" t="str">
            <v>'PRO-rt0265'</v>
          </cell>
          <cell r="B45">
            <v>1</v>
          </cell>
        </row>
        <row r="46">
          <cell r="A46" t="str">
            <v>'PRO-rt0267'</v>
          </cell>
          <cell r="B46">
            <v>1</v>
          </cell>
        </row>
        <row r="47">
          <cell r="A47" t="str">
            <v>'PRO-rt0271'</v>
          </cell>
          <cell r="B47">
            <v>1</v>
          </cell>
        </row>
        <row r="48">
          <cell r="A48" t="str">
            <v>'PRO-rt0283'</v>
          </cell>
          <cell r="B48">
            <v>1</v>
          </cell>
        </row>
        <row r="49">
          <cell r="A49" t="str">
            <v>'PRO-rt0298'</v>
          </cell>
          <cell r="B49">
            <v>1</v>
          </cell>
        </row>
        <row r="50">
          <cell r="A50" t="str">
            <v>'PRO-rt0302'</v>
          </cell>
          <cell r="B50">
            <v>1</v>
          </cell>
        </row>
        <row r="51">
          <cell r="A51" t="str">
            <v>'PRO-rt0303'</v>
          </cell>
          <cell r="B51">
            <v>1</v>
          </cell>
        </row>
        <row r="52">
          <cell r="A52" t="str">
            <v>'PRO-rt0309'</v>
          </cell>
          <cell r="B52">
            <v>1</v>
          </cell>
        </row>
        <row r="53">
          <cell r="A53" t="str">
            <v>'PRO-rt0310'</v>
          </cell>
          <cell r="B53">
            <v>1</v>
          </cell>
        </row>
        <row r="54">
          <cell r="A54" t="str">
            <v>'PRO-rt0324'</v>
          </cell>
          <cell r="B54">
            <v>1</v>
          </cell>
        </row>
        <row r="55">
          <cell r="A55" t="str">
            <v>'PRO-rt0331'</v>
          </cell>
          <cell r="B55">
            <v>9</v>
          </cell>
        </row>
        <row r="56">
          <cell r="A56" t="str">
            <v>'PRO-rt0334'</v>
          </cell>
          <cell r="B56">
            <v>1</v>
          </cell>
        </row>
        <row r="57">
          <cell r="A57" t="str">
            <v>'PRO-rt0339'</v>
          </cell>
          <cell r="B57">
            <v>1</v>
          </cell>
        </row>
        <row r="58">
          <cell r="A58" t="str">
            <v>'PRO-rt0341'</v>
          </cell>
          <cell r="B58">
            <v>1</v>
          </cell>
        </row>
        <row r="59">
          <cell r="A59" t="str">
            <v>'PRO-rt0344'</v>
          </cell>
          <cell r="B59">
            <v>1</v>
          </cell>
        </row>
        <row r="60">
          <cell r="A60" t="str">
            <v>'PRO-rt0357'</v>
          </cell>
          <cell r="B60">
            <v>1</v>
          </cell>
        </row>
        <row r="61">
          <cell r="A61" t="str">
            <v>'PRO-rt0376'</v>
          </cell>
          <cell r="B61">
            <v>1</v>
          </cell>
        </row>
        <row r="62">
          <cell r="A62" t="str">
            <v>'PRO-rt0389'</v>
          </cell>
          <cell r="B62">
            <v>1</v>
          </cell>
        </row>
        <row r="63">
          <cell r="A63" t="str">
            <v>'PRO-rt0390'</v>
          </cell>
          <cell r="B63">
            <v>1</v>
          </cell>
        </row>
        <row r="64">
          <cell r="A64" t="str">
            <v>'PRO-rt0391'</v>
          </cell>
          <cell r="B64">
            <v>1</v>
          </cell>
        </row>
        <row r="65">
          <cell r="A65" t="str">
            <v>'PRO-rt0398'</v>
          </cell>
          <cell r="B65">
            <v>1</v>
          </cell>
        </row>
        <row r="66">
          <cell r="A66" t="str">
            <v>'PRO-rt0400'</v>
          </cell>
          <cell r="B66">
            <v>1</v>
          </cell>
        </row>
        <row r="67">
          <cell r="A67" t="str">
            <v>'PRO-rt0409'</v>
          </cell>
          <cell r="B67">
            <v>1</v>
          </cell>
        </row>
        <row r="68">
          <cell r="A68" t="str">
            <v>'PRO-rt0413'</v>
          </cell>
          <cell r="B68">
            <v>1</v>
          </cell>
        </row>
        <row r="69">
          <cell r="A69" t="str">
            <v>'PRO-rt0422_c'</v>
          </cell>
          <cell r="B69">
            <v>1</v>
          </cell>
        </row>
        <row r="70">
          <cell r="A70" t="str">
            <v>'PRO-rt0422_m'</v>
          </cell>
          <cell r="B70">
            <v>1</v>
          </cell>
        </row>
        <row r="71">
          <cell r="A71" t="str">
            <v>'PRO-rt0434_m'</v>
          </cell>
          <cell r="B71">
            <v>6</v>
          </cell>
        </row>
        <row r="72">
          <cell r="A72" t="str">
            <v>'PRO-rt0449'</v>
          </cell>
          <cell r="B72">
            <v>1</v>
          </cell>
        </row>
        <row r="73">
          <cell r="A73" t="str">
            <v>'PRO-rt0451'</v>
          </cell>
          <cell r="B73">
            <v>1</v>
          </cell>
        </row>
        <row r="74">
          <cell r="A74" t="str">
            <v>'PRO-rt0467'</v>
          </cell>
          <cell r="B74">
            <v>1</v>
          </cell>
        </row>
        <row r="75">
          <cell r="A75" t="str">
            <v>'PRO-rt0477'</v>
          </cell>
          <cell r="B75">
            <v>1</v>
          </cell>
        </row>
        <row r="76">
          <cell r="A76" t="str">
            <v>'PRO-rt0491'</v>
          </cell>
          <cell r="B76">
            <v>1</v>
          </cell>
        </row>
        <row r="77">
          <cell r="A77" t="str">
            <v>'PRO-rt0495'</v>
          </cell>
          <cell r="B77">
            <v>1</v>
          </cell>
        </row>
        <row r="78">
          <cell r="A78" t="str">
            <v>'PRO-rt0499'</v>
          </cell>
          <cell r="B78">
            <v>1</v>
          </cell>
        </row>
        <row r="79">
          <cell r="A79" t="str">
            <v>'PRO-rt0510'</v>
          </cell>
          <cell r="B79">
            <v>1</v>
          </cell>
        </row>
        <row r="80">
          <cell r="A80" t="str">
            <v>'PRO-rt0517'</v>
          </cell>
          <cell r="B80">
            <v>1</v>
          </cell>
        </row>
        <row r="81">
          <cell r="A81" t="str">
            <v>'PRO-rt0518'</v>
          </cell>
          <cell r="B81">
            <v>1</v>
          </cell>
        </row>
        <row r="82">
          <cell r="A82" t="str">
            <v>'PRO-rt0521'</v>
          </cell>
          <cell r="B82">
            <v>1</v>
          </cell>
        </row>
        <row r="83">
          <cell r="A83" t="str">
            <v>'PRO-rt0532'</v>
          </cell>
          <cell r="B83">
            <v>1</v>
          </cell>
        </row>
        <row r="84">
          <cell r="A84" t="str">
            <v>'PRO-rt0537'</v>
          </cell>
          <cell r="B84">
            <v>1</v>
          </cell>
        </row>
        <row r="85">
          <cell r="A85" t="str">
            <v>'PRO-rt0540'</v>
          </cell>
          <cell r="B85">
            <v>1</v>
          </cell>
        </row>
        <row r="86">
          <cell r="A86" t="str">
            <v>'PRO-rt0544'</v>
          </cell>
          <cell r="B86">
            <v>1</v>
          </cell>
        </row>
        <row r="87">
          <cell r="A87" t="str">
            <v>'PRO-rt0548'</v>
          </cell>
          <cell r="B87">
            <v>1</v>
          </cell>
        </row>
        <row r="88">
          <cell r="A88" t="str">
            <v>'PRO-rt0553'</v>
          </cell>
          <cell r="B88">
            <v>1</v>
          </cell>
        </row>
        <row r="89">
          <cell r="A89" t="str">
            <v>'PRO-rt0563'</v>
          </cell>
          <cell r="B89">
            <v>1</v>
          </cell>
        </row>
        <row r="90">
          <cell r="A90" t="str">
            <v>'PRO-rt0564_e'</v>
          </cell>
          <cell r="B90">
            <v>1</v>
          </cell>
        </row>
        <row r="91">
          <cell r="A91" t="str">
            <v>'PRO-rt0564_g'</v>
          </cell>
          <cell r="B91">
            <v>1</v>
          </cell>
        </row>
        <row r="92">
          <cell r="A92" t="str">
            <v>'PRO-rt0568_c'</v>
          </cell>
          <cell r="B92">
            <v>1</v>
          </cell>
        </row>
        <row r="93">
          <cell r="A93" t="str">
            <v>'PRO-rt0568_x'</v>
          </cell>
          <cell r="B93">
            <v>1</v>
          </cell>
        </row>
        <row r="94">
          <cell r="A94" t="str">
            <v>'PRO-rt0575'</v>
          </cell>
          <cell r="B94">
            <v>1</v>
          </cell>
        </row>
        <row r="95">
          <cell r="A95" t="str">
            <v>'PRO-rt0594'</v>
          </cell>
          <cell r="B95">
            <v>1</v>
          </cell>
        </row>
        <row r="96">
          <cell r="A96" t="str">
            <v>'PRO-rt0601'</v>
          </cell>
          <cell r="B96">
            <v>1</v>
          </cell>
        </row>
        <row r="97">
          <cell r="A97" t="str">
            <v>'PRO-rt0602_c'</v>
          </cell>
          <cell r="B97">
            <v>1</v>
          </cell>
        </row>
        <row r="98">
          <cell r="A98" t="str">
            <v>'PRO-rt0602_g'</v>
          </cell>
          <cell r="B98">
            <v>1</v>
          </cell>
        </row>
        <row r="99">
          <cell r="A99" t="str">
            <v>'PRO-rt0604'</v>
          </cell>
          <cell r="B99">
            <v>1</v>
          </cell>
        </row>
        <row r="100">
          <cell r="A100" t="str">
            <v>'PRO-rt0607'</v>
          </cell>
          <cell r="B100">
            <v>1</v>
          </cell>
        </row>
        <row r="101">
          <cell r="A101" t="str">
            <v>'PRO-rt0620'</v>
          </cell>
          <cell r="B101">
            <v>1</v>
          </cell>
        </row>
        <row r="102">
          <cell r="A102" t="str">
            <v>'PRO-rt0632'</v>
          </cell>
          <cell r="B102">
            <v>1</v>
          </cell>
        </row>
        <row r="103">
          <cell r="A103" t="str">
            <v>'PRO-rt0641'</v>
          </cell>
          <cell r="B103">
            <v>2</v>
          </cell>
        </row>
        <row r="104">
          <cell r="A104" t="str">
            <v>'PRO-rt0643'</v>
          </cell>
          <cell r="B104">
            <v>1</v>
          </cell>
        </row>
        <row r="105">
          <cell r="A105" t="str">
            <v>'PRO-rt0646'</v>
          </cell>
          <cell r="B105">
            <v>1</v>
          </cell>
        </row>
        <row r="106">
          <cell r="A106" t="str">
            <v>'PRO-rt0669'</v>
          </cell>
          <cell r="B106">
            <v>1</v>
          </cell>
        </row>
        <row r="107">
          <cell r="A107" t="str">
            <v>'PRO-rt0671'</v>
          </cell>
          <cell r="B107">
            <v>1</v>
          </cell>
        </row>
        <row r="108">
          <cell r="A108" t="str">
            <v>'PRO-rt0682'</v>
          </cell>
          <cell r="B108">
            <v>1</v>
          </cell>
        </row>
        <row r="109">
          <cell r="A109" t="str">
            <v>'PRO-rt0683_gm'</v>
          </cell>
          <cell r="B109">
            <v>1</v>
          </cell>
        </row>
        <row r="110">
          <cell r="A110" t="str">
            <v>'PRO-rt0683_vm'</v>
          </cell>
          <cell r="B110">
            <v>1</v>
          </cell>
        </row>
        <row r="111">
          <cell r="A111" t="str">
            <v>'PRO-rt0697'</v>
          </cell>
          <cell r="B111">
            <v>1</v>
          </cell>
        </row>
        <row r="112">
          <cell r="A112" t="str">
            <v>'PRO-rt0711'</v>
          </cell>
          <cell r="B112">
            <v>1</v>
          </cell>
        </row>
        <row r="113">
          <cell r="A113" t="str">
            <v>'PRO-rt0716'</v>
          </cell>
          <cell r="B113">
            <v>1</v>
          </cell>
        </row>
        <row r="114">
          <cell r="A114" t="str">
            <v>'PRO-rt0717'</v>
          </cell>
          <cell r="B114">
            <v>1</v>
          </cell>
        </row>
        <row r="115">
          <cell r="A115" t="str">
            <v>'PRO-rt0720'</v>
          </cell>
          <cell r="B115">
            <v>1</v>
          </cell>
        </row>
        <row r="116">
          <cell r="A116" t="str">
            <v>'PRO-rt0733_c'</v>
          </cell>
          <cell r="B116">
            <v>1</v>
          </cell>
        </row>
        <row r="117">
          <cell r="A117" t="str">
            <v>'PRO-rt0733_m'</v>
          </cell>
          <cell r="B117">
            <v>1</v>
          </cell>
        </row>
        <row r="118">
          <cell r="A118" t="str">
            <v>'PRO-rt0734'</v>
          </cell>
          <cell r="B118">
            <v>1</v>
          </cell>
        </row>
        <row r="119">
          <cell r="A119" t="str">
            <v>'PRO-rt0736'</v>
          </cell>
          <cell r="B119">
            <v>1</v>
          </cell>
        </row>
        <row r="120">
          <cell r="A120" t="str">
            <v>'PRO-rt0738'</v>
          </cell>
          <cell r="B120">
            <v>1</v>
          </cell>
        </row>
        <row r="121">
          <cell r="A121" t="str">
            <v>'PRO-rt0745'</v>
          </cell>
          <cell r="B121">
            <v>1</v>
          </cell>
        </row>
        <row r="122">
          <cell r="A122" t="str">
            <v>'PRO-rt0757'</v>
          </cell>
          <cell r="B122">
            <v>1</v>
          </cell>
        </row>
        <row r="123">
          <cell r="A123" t="str">
            <v>'PRO-rt0767'</v>
          </cell>
          <cell r="B123">
            <v>1</v>
          </cell>
        </row>
        <row r="124">
          <cell r="A124" t="str">
            <v>'PRO-rt0769'</v>
          </cell>
          <cell r="B124">
            <v>1</v>
          </cell>
        </row>
        <row r="125">
          <cell r="A125" t="str">
            <v>'PRO-rt0777'</v>
          </cell>
          <cell r="B125">
            <v>1</v>
          </cell>
        </row>
        <row r="126">
          <cell r="A126" t="str">
            <v>'PRO-rt0797'</v>
          </cell>
          <cell r="B126">
            <v>4</v>
          </cell>
        </row>
        <row r="127">
          <cell r="A127" t="str">
            <v>'PRO-rt0799'</v>
          </cell>
          <cell r="B127">
            <v>1</v>
          </cell>
        </row>
        <row r="128">
          <cell r="A128" t="str">
            <v>'PRO-rt0808'</v>
          </cell>
          <cell r="B128">
            <v>1</v>
          </cell>
        </row>
        <row r="129">
          <cell r="A129" t="str">
            <v>'PRO-rt0812'</v>
          </cell>
          <cell r="B129">
            <v>1</v>
          </cell>
        </row>
        <row r="130">
          <cell r="A130" t="str">
            <v>'PRO-rt0820'</v>
          </cell>
          <cell r="B130">
            <v>1</v>
          </cell>
        </row>
        <row r="131">
          <cell r="A131" t="str">
            <v>'PRO-rt0830'</v>
          </cell>
          <cell r="B131">
            <v>1</v>
          </cell>
        </row>
        <row r="132">
          <cell r="A132" t="str">
            <v>'PRO-rt0842'</v>
          </cell>
          <cell r="B132">
            <v>1</v>
          </cell>
        </row>
        <row r="133">
          <cell r="A133" t="str">
            <v>'PRO-rt0848_c'</v>
          </cell>
          <cell r="B133">
            <v>1</v>
          </cell>
        </row>
        <row r="134">
          <cell r="A134" t="str">
            <v>'PRO-rt0848_m'</v>
          </cell>
          <cell r="B134">
            <v>1</v>
          </cell>
        </row>
        <row r="135">
          <cell r="A135" t="str">
            <v>'PRO-rt0852'</v>
          </cell>
          <cell r="B135">
            <v>1</v>
          </cell>
        </row>
        <row r="136">
          <cell r="A136" t="str">
            <v>'PRO-rt0854'</v>
          </cell>
          <cell r="B136">
            <v>1</v>
          </cell>
        </row>
        <row r="137">
          <cell r="A137" t="str">
            <v>'PRO-rt0872'</v>
          </cell>
          <cell r="B137">
            <v>1</v>
          </cell>
        </row>
        <row r="138">
          <cell r="A138" t="str">
            <v>'PRO-rt0873'</v>
          </cell>
          <cell r="B138">
            <v>1</v>
          </cell>
        </row>
        <row r="139">
          <cell r="A139" t="str">
            <v>'PRO-rt0876'</v>
          </cell>
          <cell r="B139">
            <v>1</v>
          </cell>
        </row>
        <row r="140">
          <cell r="A140" t="str">
            <v>'PRO-rt0882'</v>
          </cell>
          <cell r="B140">
            <v>2</v>
          </cell>
        </row>
        <row r="141">
          <cell r="A141" t="str">
            <v>'PRO-rt0894'</v>
          </cell>
          <cell r="B141">
            <v>1</v>
          </cell>
        </row>
        <row r="142">
          <cell r="A142" t="str">
            <v>'PRO-rt0899'</v>
          </cell>
          <cell r="B142">
            <v>1</v>
          </cell>
        </row>
        <row r="143">
          <cell r="A143" t="str">
            <v>'PRO-rt0906'</v>
          </cell>
          <cell r="B143">
            <v>1</v>
          </cell>
        </row>
        <row r="144">
          <cell r="A144" t="str">
            <v>'PRO-rt0910'</v>
          </cell>
          <cell r="B144">
            <v>1</v>
          </cell>
        </row>
        <row r="145">
          <cell r="A145" t="str">
            <v>'PRO-rt0915_c'</v>
          </cell>
          <cell r="B145">
            <v>1</v>
          </cell>
        </row>
        <row r="146">
          <cell r="A146" t="str">
            <v>'PRO-rt0915_n'</v>
          </cell>
          <cell r="B146">
            <v>1</v>
          </cell>
        </row>
        <row r="147">
          <cell r="A147" t="str">
            <v>'PRO-rt0930_c'</v>
          </cell>
          <cell r="B147">
            <v>1</v>
          </cell>
        </row>
        <row r="148">
          <cell r="A148" t="str">
            <v>'PRO-rt0930_m'</v>
          </cell>
          <cell r="B148">
            <v>1</v>
          </cell>
        </row>
        <row r="149">
          <cell r="A149" t="str">
            <v>'PRO-rt0932'</v>
          </cell>
          <cell r="B149">
            <v>1</v>
          </cell>
        </row>
        <row r="150">
          <cell r="A150" t="str">
            <v>'PRO-rt0947'</v>
          </cell>
          <cell r="B150">
            <v>1</v>
          </cell>
        </row>
        <row r="151">
          <cell r="A151" t="str">
            <v>'PRO-rt0958'</v>
          </cell>
          <cell r="B151">
            <v>1</v>
          </cell>
        </row>
        <row r="152">
          <cell r="A152" t="str">
            <v>'PRO-rt0963'</v>
          </cell>
          <cell r="B152">
            <v>1</v>
          </cell>
        </row>
        <row r="153">
          <cell r="A153" t="str">
            <v>'PRO-rt0986'</v>
          </cell>
          <cell r="B153">
            <v>1</v>
          </cell>
        </row>
        <row r="154">
          <cell r="A154" t="str">
            <v>'PRO-rt0996'</v>
          </cell>
          <cell r="B154">
            <v>2</v>
          </cell>
        </row>
        <row r="155">
          <cell r="A155" t="str">
            <v>'PRO-rt1009'</v>
          </cell>
          <cell r="B155">
            <v>1</v>
          </cell>
        </row>
        <row r="156">
          <cell r="A156" t="str">
            <v>'PRO-rt1057'</v>
          </cell>
          <cell r="B156">
            <v>1</v>
          </cell>
        </row>
        <row r="157">
          <cell r="A157" t="str">
            <v>'PRO-rt1060'</v>
          </cell>
          <cell r="B157">
            <v>1</v>
          </cell>
        </row>
        <row r="158">
          <cell r="A158" t="str">
            <v>'PRO-rt1066'</v>
          </cell>
          <cell r="B158">
            <v>1</v>
          </cell>
        </row>
        <row r="159">
          <cell r="A159" t="str">
            <v>'PRO-rt1067'</v>
          </cell>
          <cell r="B159">
            <v>1</v>
          </cell>
        </row>
        <row r="160">
          <cell r="A160" t="str">
            <v>'PRO-rt1089'</v>
          </cell>
          <cell r="B160">
            <v>1</v>
          </cell>
        </row>
        <row r="161">
          <cell r="A161" t="str">
            <v>'PRO-rt1127'</v>
          </cell>
          <cell r="B161">
            <v>1</v>
          </cell>
        </row>
        <row r="162">
          <cell r="A162" t="str">
            <v>'PRO-rt1131'</v>
          </cell>
          <cell r="B162">
            <v>1</v>
          </cell>
        </row>
        <row r="163">
          <cell r="A163" t="str">
            <v>'PRO-rt1145'</v>
          </cell>
          <cell r="B163">
            <v>1</v>
          </cell>
        </row>
        <row r="164">
          <cell r="A164" t="str">
            <v>'PRO-rt1147'</v>
          </cell>
          <cell r="B164">
            <v>1</v>
          </cell>
        </row>
        <row r="165">
          <cell r="A165" t="str">
            <v>'PRO-rt1153'</v>
          </cell>
          <cell r="B165">
            <v>1</v>
          </cell>
        </row>
        <row r="166">
          <cell r="A166" t="str">
            <v>'PRO-rt1163'</v>
          </cell>
          <cell r="B166">
            <v>1</v>
          </cell>
        </row>
        <row r="167">
          <cell r="A167" t="str">
            <v>'PRO-rt1168'</v>
          </cell>
          <cell r="B167">
            <v>1</v>
          </cell>
        </row>
        <row r="168">
          <cell r="A168" t="str">
            <v>'PRO-rt1169'</v>
          </cell>
          <cell r="B168">
            <v>1</v>
          </cell>
        </row>
        <row r="169">
          <cell r="A169" t="str">
            <v>'PRO-rt1203'</v>
          </cell>
          <cell r="B169">
            <v>1</v>
          </cell>
        </row>
        <row r="170">
          <cell r="A170" t="str">
            <v>'PRO-rt1206'</v>
          </cell>
          <cell r="B170">
            <v>1</v>
          </cell>
        </row>
        <row r="171">
          <cell r="A171" t="str">
            <v>'PRO-rt1221'</v>
          </cell>
          <cell r="B171">
            <v>1</v>
          </cell>
        </row>
        <row r="172">
          <cell r="A172" t="str">
            <v>'PRO-rt1228'</v>
          </cell>
          <cell r="B172">
            <v>1</v>
          </cell>
        </row>
        <row r="173">
          <cell r="A173" t="str">
            <v>'PRO-rt1254'</v>
          </cell>
          <cell r="B173">
            <v>1</v>
          </cell>
        </row>
        <row r="174">
          <cell r="A174" t="str">
            <v>'PRO-rt1267'</v>
          </cell>
          <cell r="B174">
            <v>1</v>
          </cell>
        </row>
        <row r="175">
          <cell r="A175" t="str">
            <v>'PRO-rt1269'</v>
          </cell>
          <cell r="B175">
            <v>1</v>
          </cell>
        </row>
        <row r="176">
          <cell r="A176" t="str">
            <v>'PRO-rt1271'</v>
          </cell>
          <cell r="B176">
            <v>1</v>
          </cell>
        </row>
        <row r="177">
          <cell r="A177" t="str">
            <v>'PRO-rt1276'</v>
          </cell>
          <cell r="B177">
            <v>1</v>
          </cell>
        </row>
        <row r="178">
          <cell r="A178" t="str">
            <v>'PRO-rt1296'</v>
          </cell>
          <cell r="B178">
            <v>1</v>
          </cell>
        </row>
        <row r="179">
          <cell r="A179" t="str">
            <v>'PRO-rt1299'</v>
          </cell>
          <cell r="B179">
            <v>1</v>
          </cell>
        </row>
        <row r="180">
          <cell r="A180" t="str">
            <v>'PRO-rt1320'</v>
          </cell>
          <cell r="B180">
            <v>1</v>
          </cell>
        </row>
        <row r="181">
          <cell r="A181" t="str">
            <v>'PRO-rt1321'</v>
          </cell>
          <cell r="B181">
            <v>1</v>
          </cell>
        </row>
        <row r="182">
          <cell r="A182" t="str">
            <v>'PRO-rt1332'</v>
          </cell>
          <cell r="B182">
            <v>1</v>
          </cell>
        </row>
        <row r="183">
          <cell r="A183" t="str">
            <v>'PRO-rt1336'</v>
          </cell>
          <cell r="B183">
            <v>1</v>
          </cell>
        </row>
        <row r="184">
          <cell r="A184" t="str">
            <v>'PRO-rt1337'</v>
          </cell>
          <cell r="B184">
            <v>1</v>
          </cell>
        </row>
        <row r="185">
          <cell r="A185" t="str">
            <v>'PRO-rt1340'</v>
          </cell>
          <cell r="B185">
            <v>1</v>
          </cell>
        </row>
        <row r="186">
          <cell r="A186" t="str">
            <v>'PRO-rt1343'</v>
          </cell>
          <cell r="B186">
            <v>1</v>
          </cell>
        </row>
        <row r="187">
          <cell r="A187" t="str">
            <v>'PRO-rt1358'</v>
          </cell>
          <cell r="B187">
            <v>1</v>
          </cell>
        </row>
        <row r="188">
          <cell r="A188" t="str">
            <v>'PRO-rt1360'</v>
          </cell>
          <cell r="B188">
            <v>1</v>
          </cell>
        </row>
        <row r="189">
          <cell r="A189" t="str">
            <v>'PRO-rt1362'</v>
          </cell>
          <cell r="B189">
            <v>1</v>
          </cell>
        </row>
        <row r="190">
          <cell r="A190" t="str">
            <v>'PRO-rt1363'</v>
          </cell>
          <cell r="B190">
            <v>1</v>
          </cell>
        </row>
        <row r="191">
          <cell r="A191" t="str">
            <v>'PRO-rt1374'</v>
          </cell>
          <cell r="B191">
            <v>1</v>
          </cell>
        </row>
        <row r="192">
          <cell r="A192" t="str">
            <v>'PRO-rt1375'</v>
          </cell>
          <cell r="B192">
            <v>1</v>
          </cell>
        </row>
        <row r="193">
          <cell r="A193" t="str">
            <v>'PRO-rt1378'</v>
          </cell>
          <cell r="B193">
            <v>1</v>
          </cell>
        </row>
        <row r="194">
          <cell r="A194" t="str">
            <v>'PRO-rt1380'</v>
          </cell>
          <cell r="B194">
            <v>1</v>
          </cell>
        </row>
        <row r="195">
          <cell r="A195" t="str">
            <v>'PRO-rt1384'</v>
          </cell>
          <cell r="B195">
            <v>1</v>
          </cell>
        </row>
        <row r="196">
          <cell r="A196" t="str">
            <v>'PRO-rt1388'</v>
          </cell>
          <cell r="B196">
            <v>1</v>
          </cell>
        </row>
        <row r="197">
          <cell r="A197" t="str">
            <v>'PRO-rt1395'</v>
          </cell>
          <cell r="B197">
            <v>1</v>
          </cell>
        </row>
        <row r="198">
          <cell r="A198" t="str">
            <v>'PRO-rt1397'</v>
          </cell>
          <cell r="B198">
            <v>1</v>
          </cell>
        </row>
        <row r="199">
          <cell r="A199" t="str">
            <v>'PRO-rt1406'</v>
          </cell>
          <cell r="B199">
            <v>1</v>
          </cell>
        </row>
        <row r="200">
          <cell r="A200" t="str">
            <v>'PRO-rt1414_gm'</v>
          </cell>
          <cell r="B200">
            <v>1</v>
          </cell>
        </row>
        <row r="201">
          <cell r="A201" t="str">
            <v>'PRO-rt1414_n'</v>
          </cell>
          <cell r="B201">
            <v>1</v>
          </cell>
        </row>
        <row r="202">
          <cell r="A202" t="str">
            <v>'PRO-rt1432'</v>
          </cell>
          <cell r="B202">
            <v>1</v>
          </cell>
        </row>
        <row r="203">
          <cell r="A203" t="str">
            <v>'PRO-rt1437'</v>
          </cell>
          <cell r="B203">
            <v>1</v>
          </cell>
        </row>
        <row r="204">
          <cell r="A204" t="str">
            <v>'PRO-rt1441'</v>
          </cell>
          <cell r="B204">
            <v>1</v>
          </cell>
        </row>
        <row r="205">
          <cell r="A205" t="str">
            <v>'PRO-rt1454'</v>
          </cell>
          <cell r="B205">
            <v>1</v>
          </cell>
        </row>
        <row r="206">
          <cell r="A206" t="str">
            <v>'PRO-rt1457'</v>
          </cell>
          <cell r="B206">
            <v>1</v>
          </cell>
        </row>
        <row r="207">
          <cell r="A207" t="str">
            <v>'PRO-rt1470'</v>
          </cell>
          <cell r="B207">
            <v>1</v>
          </cell>
        </row>
        <row r="208">
          <cell r="A208" t="str">
            <v>'PRO-rt1473'</v>
          </cell>
          <cell r="B208">
            <v>1</v>
          </cell>
        </row>
        <row r="209">
          <cell r="A209" t="str">
            <v>'PRO-rt1480'</v>
          </cell>
          <cell r="B209">
            <v>1</v>
          </cell>
        </row>
        <row r="210">
          <cell r="A210" t="str">
            <v>'PRO-rt1487'</v>
          </cell>
          <cell r="B210">
            <v>1</v>
          </cell>
        </row>
        <row r="211">
          <cell r="A211" t="str">
            <v>'PRO-rt1488'</v>
          </cell>
          <cell r="B211">
            <v>1</v>
          </cell>
        </row>
        <row r="212">
          <cell r="A212" t="str">
            <v>'PRO-rt1518_m'</v>
          </cell>
          <cell r="B212">
            <v>1</v>
          </cell>
        </row>
        <row r="213">
          <cell r="A213" t="str">
            <v>'PRO-rt1519'</v>
          </cell>
          <cell r="B213">
            <v>1</v>
          </cell>
        </row>
        <row r="214">
          <cell r="A214" t="str">
            <v>'PRO-rt1520'</v>
          </cell>
          <cell r="B214">
            <v>1</v>
          </cell>
        </row>
        <row r="215">
          <cell r="A215" t="str">
            <v>'PRO-rt1532'</v>
          </cell>
          <cell r="B215">
            <v>1</v>
          </cell>
        </row>
        <row r="216">
          <cell r="A216" t="str">
            <v>'PRO-rt1537'</v>
          </cell>
          <cell r="B216">
            <v>2</v>
          </cell>
        </row>
        <row r="217">
          <cell r="A217" t="str">
            <v>'PRO-rt1542'</v>
          </cell>
          <cell r="B217">
            <v>1</v>
          </cell>
        </row>
        <row r="218">
          <cell r="A218" t="str">
            <v>'PRO-rt1544_e'</v>
          </cell>
          <cell r="B218">
            <v>1</v>
          </cell>
        </row>
        <row r="219">
          <cell r="A219" t="str">
            <v>'PRO-rt1544_l'</v>
          </cell>
          <cell r="B219">
            <v>1</v>
          </cell>
        </row>
        <row r="220">
          <cell r="A220" t="str">
            <v>'PRO-rt1544_rm'</v>
          </cell>
          <cell r="B220">
            <v>1</v>
          </cell>
        </row>
        <row r="221">
          <cell r="A221" t="str">
            <v>'PRO-rt1561'</v>
          </cell>
          <cell r="B221">
            <v>1</v>
          </cell>
        </row>
        <row r="222">
          <cell r="A222" t="str">
            <v>'PRO-rt1567'</v>
          </cell>
          <cell r="B222">
            <v>1</v>
          </cell>
        </row>
        <row r="223">
          <cell r="A223" t="str">
            <v>'PRO-rt1572'</v>
          </cell>
          <cell r="B223">
            <v>1</v>
          </cell>
        </row>
        <row r="224">
          <cell r="A224" t="str">
            <v>'PRO-rt1577'</v>
          </cell>
          <cell r="B224">
            <v>1</v>
          </cell>
        </row>
        <row r="225">
          <cell r="A225" t="str">
            <v>'PRO-rt1591'</v>
          </cell>
          <cell r="B225">
            <v>1</v>
          </cell>
        </row>
        <row r="226">
          <cell r="A226" t="str">
            <v>'PRO-rt1611'</v>
          </cell>
          <cell r="B226">
            <v>1</v>
          </cell>
        </row>
        <row r="227">
          <cell r="A227" t="str">
            <v>'PRO-rt1613'</v>
          </cell>
          <cell r="B227">
            <v>1</v>
          </cell>
        </row>
        <row r="228">
          <cell r="A228" t="str">
            <v>'PRO-rt1622_c'</v>
          </cell>
          <cell r="B228">
            <v>1</v>
          </cell>
        </row>
        <row r="229">
          <cell r="A229" t="str">
            <v>'PRO-rt1622_m'</v>
          </cell>
          <cell r="B229">
            <v>1</v>
          </cell>
        </row>
        <row r="230">
          <cell r="A230" t="str">
            <v>'PRO-rt1627'</v>
          </cell>
          <cell r="B230">
            <v>1</v>
          </cell>
        </row>
        <row r="231">
          <cell r="A231" t="str">
            <v>'PRO-rt1632'</v>
          </cell>
          <cell r="B231">
            <v>1</v>
          </cell>
        </row>
        <row r="232">
          <cell r="A232" t="str">
            <v>'PRO-rt1634'</v>
          </cell>
          <cell r="B232">
            <v>1</v>
          </cell>
        </row>
        <row r="233">
          <cell r="A233" t="str">
            <v>'PRO-rt1639'</v>
          </cell>
          <cell r="B233">
            <v>1</v>
          </cell>
        </row>
        <row r="234">
          <cell r="A234" t="str">
            <v>'PRO-rt1642'</v>
          </cell>
          <cell r="B234">
            <v>1</v>
          </cell>
        </row>
        <row r="235">
          <cell r="A235" t="str">
            <v>'PRO-rt1644'</v>
          </cell>
          <cell r="B235">
            <v>1</v>
          </cell>
        </row>
        <row r="236">
          <cell r="A236" t="str">
            <v>'PRO-rt1648'</v>
          </cell>
          <cell r="B236">
            <v>1</v>
          </cell>
        </row>
        <row r="237">
          <cell r="A237" t="str">
            <v>'PRO-rt1661'</v>
          </cell>
          <cell r="B237">
            <v>1</v>
          </cell>
        </row>
        <row r="238">
          <cell r="A238" t="str">
            <v>'PRO-rt1670'</v>
          </cell>
          <cell r="B238">
            <v>1</v>
          </cell>
        </row>
        <row r="239">
          <cell r="A239" t="str">
            <v>'PRO-rt1672'</v>
          </cell>
          <cell r="B239">
            <v>5</v>
          </cell>
        </row>
        <row r="240">
          <cell r="A240" t="str">
            <v>'PRO-rt1675'</v>
          </cell>
          <cell r="B240">
            <v>1</v>
          </cell>
        </row>
        <row r="241">
          <cell r="A241" t="str">
            <v>'PRO-rt1689'</v>
          </cell>
          <cell r="B241">
            <v>1</v>
          </cell>
        </row>
        <row r="242">
          <cell r="A242" t="str">
            <v>'PRO-rt1701_m'</v>
          </cell>
          <cell r="B242">
            <v>1</v>
          </cell>
        </row>
        <row r="243">
          <cell r="A243" t="str">
            <v>'PRO-rt1711'</v>
          </cell>
          <cell r="B243">
            <v>1</v>
          </cell>
        </row>
        <row r="244">
          <cell r="A244" t="str">
            <v>'PRO-rt1727'</v>
          </cell>
          <cell r="B244">
            <v>1</v>
          </cell>
        </row>
        <row r="245">
          <cell r="A245" t="str">
            <v>'PRO-rt1736'</v>
          </cell>
          <cell r="B245">
            <v>1</v>
          </cell>
        </row>
        <row r="246">
          <cell r="A246" t="str">
            <v>'PRO-rt1745'</v>
          </cell>
          <cell r="B246">
            <v>1</v>
          </cell>
        </row>
        <row r="247">
          <cell r="A247" t="str">
            <v>'PRO-rt1768'</v>
          </cell>
          <cell r="B247">
            <v>1</v>
          </cell>
        </row>
        <row r="248">
          <cell r="A248" t="str">
            <v>'PRO-rt1772'</v>
          </cell>
          <cell r="B248">
            <v>1</v>
          </cell>
        </row>
        <row r="249">
          <cell r="A249" t="str">
            <v>'PRO-rt1776'</v>
          </cell>
          <cell r="B249">
            <v>1</v>
          </cell>
        </row>
        <row r="250">
          <cell r="A250" t="str">
            <v>'PRO-rt1779'</v>
          </cell>
          <cell r="B250">
            <v>1</v>
          </cell>
        </row>
        <row r="251">
          <cell r="A251" t="str">
            <v>'PRO-rt1784_c'</v>
          </cell>
          <cell r="B251">
            <v>1</v>
          </cell>
        </row>
        <row r="252">
          <cell r="A252" t="str">
            <v>'PRO-rt1784_x'</v>
          </cell>
          <cell r="B252">
            <v>1</v>
          </cell>
        </row>
        <row r="253">
          <cell r="A253" t="str">
            <v>'PRO-rt1788'</v>
          </cell>
          <cell r="B253">
            <v>1</v>
          </cell>
        </row>
        <row r="254">
          <cell r="A254" t="str">
            <v>'PRO-rt1802'</v>
          </cell>
          <cell r="B254">
            <v>1</v>
          </cell>
        </row>
        <row r="255">
          <cell r="A255" t="str">
            <v>'PRO-rt1805'</v>
          </cell>
          <cell r="B255">
            <v>1</v>
          </cell>
        </row>
        <row r="256">
          <cell r="A256" t="str">
            <v>'PRO-rt1814_c'</v>
          </cell>
          <cell r="B256">
            <v>1</v>
          </cell>
        </row>
        <row r="257">
          <cell r="A257" t="str">
            <v>'PRO-rt1814_m'</v>
          </cell>
          <cell r="B257">
            <v>1</v>
          </cell>
        </row>
        <row r="258">
          <cell r="A258" t="str">
            <v>'PRO-rt1816_c'</v>
          </cell>
          <cell r="B258">
            <v>1</v>
          </cell>
        </row>
        <row r="259">
          <cell r="A259" t="str">
            <v>'PRO-rt1816_e'</v>
          </cell>
          <cell r="B259">
            <v>1</v>
          </cell>
        </row>
        <row r="260">
          <cell r="A260" t="str">
            <v>'PRO-rt1816_m'</v>
          </cell>
          <cell r="B260">
            <v>1</v>
          </cell>
        </row>
        <row r="261">
          <cell r="A261" t="str">
            <v>'PRO-rt1830'</v>
          </cell>
          <cell r="B261">
            <v>1</v>
          </cell>
        </row>
        <row r="262">
          <cell r="A262" t="str">
            <v>'PRO-rt1837'</v>
          </cell>
          <cell r="B262">
            <v>2</v>
          </cell>
        </row>
        <row r="263">
          <cell r="A263" t="str">
            <v>'PRO-rt1838'</v>
          </cell>
          <cell r="B263">
            <v>1</v>
          </cell>
        </row>
        <row r="264">
          <cell r="A264" t="str">
            <v>'PRO-rt1844'</v>
          </cell>
          <cell r="B264">
            <v>1</v>
          </cell>
        </row>
        <row r="265">
          <cell r="A265" t="str">
            <v>'PRO-rt1845'</v>
          </cell>
          <cell r="B265">
            <v>2</v>
          </cell>
        </row>
        <row r="266">
          <cell r="A266" t="str">
            <v>'PRO-rt1852'</v>
          </cell>
          <cell r="B266">
            <v>1</v>
          </cell>
        </row>
        <row r="267">
          <cell r="A267" t="str">
            <v>'PRO-rt1858'</v>
          </cell>
          <cell r="B267">
            <v>1</v>
          </cell>
        </row>
        <row r="268">
          <cell r="A268" t="str">
            <v>'PRO-rt1860'</v>
          </cell>
          <cell r="B268">
            <v>1</v>
          </cell>
        </row>
        <row r="269">
          <cell r="A269" t="str">
            <v>'PRO-rt1878'</v>
          </cell>
          <cell r="B269">
            <v>1</v>
          </cell>
        </row>
        <row r="270">
          <cell r="A270" t="str">
            <v>'PRO-rt1883'</v>
          </cell>
          <cell r="B270">
            <v>1</v>
          </cell>
        </row>
        <row r="271">
          <cell r="A271" t="str">
            <v>'PRO-rt1893'</v>
          </cell>
          <cell r="B271">
            <v>1</v>
          </cell>
        </row>
        <row r="272">
          <cell r="A272" t="str">
            <v>'PRO-rt1896'</v>
          </cell>
          <cell r="B272">
            <v>1</v>
          </cell>
        </row>
        <row r="273">
          <cell r="A273" t="str">
            <v>'PRO-rt1908'</v>
          </cell>
          <cell r="B273">
            <v>1</v>
          </cell>
        </row>
        <row r="274">
          <cell r="A274" t="str">
            <v>'PRO-rt1924_c'</v>
          </cell>
          <cell r="B274">
            <v>1</v>
          </cell>
        </row>
        <row r="275">
          <cell r="A275" t="str">
            <v>'PRO-rt1924_m'</v>
          </cell>
          <cell r="B275">
            <v>1</v>
          </cell>
        </row>
        <row r="276">
          <cell r="A276" t="str">
            <v>'PRO-rt1925'</v>
          </cell>
          <cell r="B276">
            <v>1</v>
          </cell>
        </row>
        <row r="277">
          <cell r="A277" t="str">
            <v>'PRO-rt1935'</v>
          </cell>
          <cell r="B277">
            <v>1</v>
          </cell>
        </row>
        <row r="278">
          <cell r="A278" t="str">
            <v>'PRO-rt1936'</v>
          </cell>
          <cell r="B278">
            <v>1</v>
          </cell>
        </row>
        <row r="279">
          <cell r="A279" t="str">
            <v>'PRO-rt1939_e'</v>
          </cell>
          <cell r="B279">
            <v>1</v>
          </cell>
        </row>
        <row r="280">
          <cell r="A280" t="str">
            <v>'PRO-rt1939_v'</v>
          </cell>
          <cell r="B280">
            <v>1</v>
          </cell>
        </row>
        <row r="281">
          <cell r="A281" t="str">
            <v>'PRO-rt1948'</v>
          </cell>
          <cell r="B281">
            <v>1</v>
          </cell>
        </row>
        <row r="282">
          <cell r="A282" t="str">
            <v>'PRO-rt1949'</v>
          </cell>
          <cell r="B282">
            <v>1</v>
          </cell>
        </row>
        <row r="283">
          <cell r="A283" t="str">
            <v>'PRO-rt1962'</v>
          </cell>
          <cell r="B283">
            <v>1</v>
          </cell>
        </row>
        <row r="284">
          <cell r="A284" t="str">
            <v>'PRO-rt1963_c'</v>
          </cell>
          <cell r="B284">
            <v>1</v>
          </cell>
        </row>
        <row r="285">
          <cell r="A285" t="str">
            <v>'PRO-rt1963_m'</v>
          </cell>
          <cell r="B285">
            <v>1</v>
          </cell>
        </row>
        <row r="286">
          <cell r="A286" t="str">
            <v>'PRO-rt1964'</v>
          </cell>
          <cell r="B286">
            <v>1</v>
          </cell>
        </row>
        <row r="287">
          <cell r="A287" t="str">
            <v>'PRO-rt1965'</v>
          </cell>
          <cell r="B287">
            <v>1</v>
          </cell>
        </row>
        <row r="288">
          <cell r="A288" t="str">
            <v>'PRO-rt1970'</v>
          </cell>
          <cell r="B288">
            <v>1</v>
          </cell>
        </row>
        <row r="289">
          <cell r="A289" t="str">
            <v>'PRO-rt1973'</v>
          </cell>
          <cell r="B289">
            <v>1</v>
          </cell>
        </row>
        <row r="290">
          <cell r="A290" t="str">
            <v>'PRO-rt1987_e'</v>
          </cell>
          <cell r="B290">
            <v>1</v>
          </cell>
        </row>
        <row r="291">
          <cell r="A291" t="str">
            <v>'PRO-rt1987_v'</v>
          </cell>
          <cell r="B291">
            <v>1</v>
          </cell>
        </row>
        <row r="292">
          <cell r="A292" t="str">
            <v>'PRO-rt1991'</v>
          </cell>
          <cell r="B292">
            <v>1</v>
          </cell>
        </row>
        <row r="293">
          <cell r="A293" t="str">
            <v>'PRO-rt2006'</v>
          </cell>
          <cell r="B293">
            <v>1</v>
          </cell>
        </row>
        <row r="294">
          <cell r="A294" t="str">
            <v>'PRO-rt2023'</v>
          </cell>
          <cell r="B294">
            <v>1</v>
          </cell>
        </row>
        <row r="295">
          <cell r="A295" t="str">
            <v>'PRO-rt2040'</v>
          </cell>
          <cell r="B295">
            <v>1</v>
          </cell>
        </row>
        <row r="296">
          <cell r="A296" t="str">
            <v>'PRO-rt2053'</v>
          </cell>
          <cell r="B296">
            <v>1</v>
          </cell>
        </row>
        <row r="297">
          <cell r="A297" t="str">
            <v>'PRO-rt2059_l'</v>
          </cell>
          <cell r="B297">
            <v>1</v>
          </cell>
        </row>
        <row r="298">
          <cell r="A298" t="str">
            <v>'PRO-rt2059_rm'</v>
          </cell>
          <cell r="B298">
            <v>1</v>
          </cell>
        </row>
        <row r="299">
          <cell r="A299" t="str">
            <v>'PRO-rt2060'</v>
          </cell>
          <cell r="B299">
            <v>1</v>
          </cell>
        </row>
        <row r="300">
          <cell r="A300" t="str">
            <v>'PRO-rt2062_c'</v>
          </cell>
          <cell r="B300">
            <v>1</v>
          </cell>
        </row>
        <row r="301">
          <cell r="A301" t="str">
            <v>'PRO-rt2062_n'</v>
          </cell>
          <cell r="B301">
            <v>1</v>
          </cell>
        </row>
        <row r="302">
          <cell r="A302" t="str">
            <v>'PRO-rt2087'</v>
          </cell>
          <cell r="B302">
            <v>1</v>
          </cell>
        </row>
        <row r="303">
          <cell r="A303" t="str">
            <v>'PRO-rt2092'</v>
          </cell>
          <cell r="B303">
            <v>1</v>
          </cell>
        </row>
        <row r="304">
          <cell r="A304" t="str">
            <v>'PRO-rt2093'</v>
          </cell>
          <cell r="B304">
            <v>1</v>
          </cell>
        </row>
        <row r="305">
          <cell r="A305" t="str">
            <v>'PRO-rt2101_c'</v>
          </cell>
          <cell r="B305">
            <v>1</v>
          </cell>
        </row>
        <row r="306">
          <cell r="A306" t="str">
            <v>'PRO-rt2101_e'</v>
          </cell>
          <cell r="B306">
            <v>1</v>
          </cell>
        </row>
        <row r="307">
          <cell r="A307" t="str">
            <v>'PRO-rt2107'</v>
          </cell>
          <cell r="B307">
            <v>1</v>
          </cell>
        </row>
        <row r="308">
          <cell r="A308" t="str">
            <v>'PRO-rt2116'</v>
          </cell>
          <cell r="B308">
            <v>1</v>
          </cell>
        </row>
        <row r="309">
          <cell r="A309" t="str">
            <v>'PRO-rt2122'</v>
          </cell>
          <cell r="B309">
            <v>1</v>
          </cell>
        </row>
        <row r="310">
          <cell r="A310" t="str">
            <v>'PRO-rt2136'</v>
          </cell>
          <cell r="B310">
            <v>1</v>
          </cell>
        </row>
        <row r="311">
          <cell r="A311" t="str">
            <v>'PRO-rt2146'</v>
          </cell>
          <cell r="B311">
            <v>1</v>
          </cell>
        </row>
        <row r="312">
          <cell r="A312" t="str">
            <v>'PRO-rt2147'</v>
          </cell>
          <cell r="B312">
            <v>1</v>
          </cell>
        </row>
        <row r="313">
          <cell r="A313" t="str">
            <v>'PRO-rt2172'</v>
          </cell>
          <cell r="B313">
            <v>1</v>
          </cell>
        </row>
        <row r="314">
          <cell r="A314" t="str">
            <v>'PRO-rt2173'</v>
          </cell>
          <cell r="B314">
            <v>1</v>
          </cell>
        </row>
        <row r="315">
          <cell r="A315" t="str">
            <v>'PRO-rt2181'</v>
          </cell>
          <cell r="B315">
            <v>1</v>
          </cell>
        </row>
        <row r="316">
          <cell r="A316" t="str">
            <v>'PRO-rt2183'</v>
          </cell>
          <cell r="B316">
            <v>1</v>
          </cell>
        </row>
        <row r="317">
          <cell r="A317" t="str">
            <v>'PRO-rt2190'</v>
          </cell>
          <cell r="B317">
            <v>1</v>
          </cell>
        </row>
        <row r="318">
          <cell r="A318" t="str">
            <v>'PRO-rt2202'</v>
          </cell>
          <cell r="B318">
            <v>1</v>
          </cell>
        </row>
        <row r="319">
          <cell r="A319" t="str">
            <v>'PRO-rt2204'</v>
          </cell>
          <cell r="B319">
            <v>1</v>
          </cell>
        </row>
        <row r="320">
          <cell r="A320" t="str">
            <v>'PRO-rt2220'</v>
          </cell>
          <cell r="B320">
            <v>1</v>
          </cell>
        </row>
        <row r="321">
          <cell r="A321" t="str">
            <v>'PRO-rt2224'</v>
          </cell>
          <cell r="B321">
            <v>1</v>
          </cell>
        </row>
        <row r="322">
          <cell r="A322" t="str">
            <v>'PRO-rt2234_c'</v>
          </cell>
          <cell r="B322">
            <v>1</v>
          </cell>
        </row>
        <row r="323">
          <cell r="A323" t="str">
            <v>'PRO-rt2234_m'</v>
          </cell>
          <cell r="B323">
            <v>1</v>
          </cell>
        </row>
        <row r="324">
          <cell r="A324" t="str">
            <v>'PRO-rt2239'</v>
          </cell>
          <cell r="B324">
            <v>1</v>
          </cell>
        </row>
        <row r="325">
          <cell r="A325" t="str">
            <v>'PRO-rt2245'</v>
          </cell>
          <cell r="B325">
            <v>1</v>
          </cell>
        </row>
        <row r="326">
          <cell r="A326" t="str">
            <v>'PRO-rt2246'</v>
          </cell>
          <cell r="B326">
            <v>1</v>
          </cell>
        </row>
        <row r="327">
          <cell r="A327" t="str">
            <v>'PRO-rt2267'</v>
          </cell>
          <cell r="B327">
            <v>1</v>
          </cell>
        </row>
        <row r="328">
          <cell r="A328" t="str">
            <v>'PRO-rt2279'</v>
          </cell>
          <cell r="B328">
            <v>1</v>
          </cell>
        </row>
        <row r="329">
          <cell r="A329" t="str">
            <v>'PRO-rt2297_l'</v>
          </cell>
          <cell r="B329">
            <v>1</v>
          </cell>
        </row>
        <row r="330">
          <cell r="A330" t="str">
            <v>'PRO-rt2297_rm'</v>
          </cell>
          <cell r="B330">
            <v>1</v>
          </cell>
        </row>
        <row r="331">
          <cell r="A331" t="str">
            <v>'PRO-rt2305'</v>
          </cell>
          <cell r="B331">
            <v>1</v>
          </cell>
        </row>
        <row r="332">
          <cell r="A332" t="str">
            <v>'PRO-rt2306'</v>
          </cell>
          <cell r="B332">
            <v>1</v>
          </cell>
        </row>
        <row r="333">
          <cell r="A333" t="str">
            <v>'PRO-rt2309'</v>
          </cell>
          <cell r="B333">
            <v>1</v>
          </cell>
        </row>
        <row r="334">
          <cell r="A334" t="str">
            <v>'PRO-rt2312'</v>
          </cell>
          <cell r="B334">
            <v>1</v>
          </cell>
        </row>
        <row r="335">
          <cell r="A335" t="str">
            <v>'PRO-rt2317'</v>
          </cell>
          <cell r="B335">
            <v>4</v>
          </cell>
        </row>
        <row r="336">
          <cell r="A336" t="str">
            <v>'PRO-rt2336'</v>
          </cell>
          <cell r="B336">
            <v>1</v>
          </cell>
        </row>
        <row r="337">
          <cell r="A337" t="str">
            <v>'PRO-rt2348'</v>
          </cell>
          <cell r="B337">
            <v>1</v>
          </cell>
        </row>
        <row r="338">
          <cell r="A338" t="str">
            <v>'PRO-rt2354'</v>
          </cell>
          <cell r="B338">
            <v>1</v>
          </cell>
        </row>
        <row r="339">
          <cell r="A339" t="str">
            <v>'PRO-rt2385'</v>
          </cell>
          <cell r="B339">
            <v>1</v>
          </cell>
        </row>
        <row r="340">
          <cell r="A340" t="str">
            <v>'PRO-rt2404'</v>
          </cell>
          <cell r="B340">
            <v>1</v>
          </cell>
        </row>
        <row r="341">
          <cell r="A341" t="str">
            <v>'PRO-rt2416'</v>
          </cell>
          <cell r="B341">
            <v>1</v>
          </cell>
        </row>
        <row r="342">
          <cell r="A342" t="str">
            <v>'PRO-rt2418'</v>
          </cell>
          <cell r="B342">
            <v>1</v>
          </cell>
        </row>
        <row r="343">
          <cell r="A343" t="str">
            <v>'PRO-rt2434_v'</v>
          </cell>
          <cell r="B343">
            <v>1</v>
          </cell>
        </row>
        <row r="344">
          <cell r="A344" t="str">
            <v>'PRO-rt2443'</v>
          </cell>
          <cell r="B344">
            <v>1</v>
          </cell>
        </row>
        <row r="345">
          <cell r="A345" t="str">
            <v>'PRO-rt2444'</v>
          </cell>
          <cell r="B345">
            <v>1</v>
          </cell>
        </row>
        <row r="346">
          <cell r="A346" t="str">
            <v>'PRO-rt2473'</v>
          </cell>
          <cell r="B346">
            <v>1</v>
          </cell>
        </row>
        <row r="347">
          <cell r="A347" t="str">
            <v>'PRO-rt2476'</v>
          </cell>
          <cell r="B347">
            <v>1</v>
          </cell>
        </row>
        <row r="348">
          <cell r="A348" t="str">
            <v>'PRO-rt2477'</v>
          </cell>
          <cell r="B348">
            <v>1</v>
          </cell>
        </row>
        <row r="349">
          <cell r="A349" t="str">
            <v>'PRO-rt2496'</v>
          </cell>
          <cell r="B349">
            <v>1</v>
          </cell>
        </row>
        <row r="350">
          <cell r="A350" t="str">
            <v>'PRO-rt2501'</v>
          </cell>
          <cell r="B350">
            <v>1</v>
          </cell>
        </row>
        <row r="351">
          <cell r="A351" t="str">
            <v>'PRO-rt2517_c'</v>
          </cell>
          <cell r="B351">
            <v>1</v>
          </cell>
        </row>
        <row r="352">
          <cell r="A352" t="str">
            <v>'PRO-rt2517_v'</v>
          </cell>
          <cell r="B352">
            <v>1</v>
          </cell>
        </row>
        <row r="353">
          <cell r="A353" t="str">
            <v>'PRO-rt2528'</v>
          </cell>
          <cell r="B353">
            <v>1</v>
          </cell>
        </row>
        <row r="354">
          <cell r="A354" t="str">
            <v>'PRO-rt2529_gm'</v>
          </cell>
          <cell r="B354">
            <v>1</v>
          </cell>
        </row>
        <row r="355">
          <cell r="A355" t="str">
            <v>'PRO-rt2529_mm'</v>
          </cell>
          <cell r="B355">
            <v>1</v>
          </cell>
        </row>
        <row r="356">
          <cell r="A356" t="str">
            <v>'PRO-rt2529_vm'</v>
          </cell>
          <cell r="B356">
            <v>1</v>
          </cell>
        </row>
        <row r="357">
          <cell r="A357" t="str">
            <v>'PRO-rt2532'</v>
          </cell>
          <cell r="B357">
            <v>1</v>
          </cell>
        </row>
        <row r="358">
          <cell r="A358" t="str">
            <v>'PRO-rt2544'</v>
          </cell>
          <cell r="B358">
            <v>1</v>
          </cell>
        </row>
        <row r="359">
          <cell r="A359" t="str">
            <v>'PRO-rt2557'</v>
          </cell>
          <cell r="B359">
            <v>1</v>
          </cell>
        </row>
        <row r="360">
          <cell r="A360" t="str">
            <v>'PRO-rt2565'</v>
          </cell>
          <cell r="B360">
            <v>1</v>
          </cell>
        </row>
        <row r="361">
          <cell r="A361" t="str">
            <v>'PRO-rt2566'</v>
          </cell>
          <cell r="B361">
            <v>1</v>
          </cell>
        </row>
        <row r="362">
          <cell r="A362" t="str">
            <v>'PRO-rt2569'</v>
          </cell>
          <cell r="B362">
            <v>1</v>
          </cell>
        </row>
        <row r="363">
          <cell r="A363" t="str">
            <v>'PRO-rt2573'</v>
          </cell>
          <cell r="B363">
            <v>1</v>
          </cell>
        </row>
        <row r="364">
          <cell r="A364" t="str">
            <v>'PRO-rt2574'</v>
          </cell>
          <cell r="B364">
            <v>1</v>
          </cell>
        </row>
        <row r="365">
          <cell r="A365" t="str">
            <v>'PRO-rt2578'</v>
          </cell>
          <cell r="B365">
            <v>1</v>
          </cell>
        </row>
        <row r="366">
          <cell r="A366" t="str">
            <v>'PRO-rt2593'</v>
          </cell>
          <cell r="B366">
            <v>1</v>
          </cell>
        </row>
        <row r="367">
          <cell r="A367" t="str">
            <v>'PRO-rt2613'</v>
          </cell>
          <cell r="B367">
            <v>1</v>
          </cell>
        </row>
        <row r="368">
          <cell r="A368" t="str">
            <v>'PRO-rt2621'</v>
          </cell>
          <cell r="B368">
            <v>1</v>
          </cell>
        </row>
        <row r="369">
          <cell r="A369" t="str">
            <v>'PRO-rt2643_c'</v>
          </cell>
          <cell r="B369">
            <v>1</v>
          </cell>
        </row>
        <row r="370">
          <cell r="A370" t="str">
            <v>'PRO-rt2643_n'</v>
          </cell>
          <cell r="B370">
            <v>1</v>
          </cell>
        </row>
        <row r="371">
          <cell r="A371" t="str">
            <v>'PRO-rt2649_e'</v>
          </cell>
          <cell r="B371">
            <v>1</v>
          </cell>
        </row>
        <row r="372">
          <cell r="A372" t="str">
            <v>'PRO-rt2649_v'</v>
          </cell>
          <cell r="B372">
            <v>1</v>
          </cell>
        </row>
        <row r="373">
          <cell r="A373" t="str">
            <v>'PRO-rt2654'</v>
          </cell>
          <cell r="B373">
            <v>1</v>
          </cell>
        </row>
        <row r="374">
          <cell r="A374" t="str">
            <v>'PRO-rt2657'</v>
          </cell>
          <cell r="B374">
            <v>1</v>
          </cell>
        </row>
        <row r="375">
          <cell r="A375" t="str">
            <v>'PRO-rt2671'</v>
          </cell>
          <cell r="B375">
            <v>1</v>
          </cell>
        </row>
        <row r="376">
          <cell r="A376" t="str">
            <v>'PRO-rt2682'</v>
          </cell>
          <cell r="B376">
            <v>1</v>
          </cell>
        </row>
        <row r="377">
          <cell r="A377" t="str">
            <v>'PRO-rt2684'</v>
          </cell>
          <cell r="B377">
            <v>1</v>
          </cell>
        </row>
        <row r="378">
          <cell r="A378" t="str">
            <v>'PRO-rt2689'</v>
          </cell>
          <cell r="B378">
            <v>1</v>
          </cell>
        </row>
        <row r="379">
          <cell r="A379" t="str">
            <v>'PRO-rt2696'</v>
          </cell>
          <cell r="B379">
            <v>1</v>
          </cell>
        </row>
        <row r="380">
          <cell r="A380" t="str">
            <v>'PRO-rt2707'</v>
          </cell>
          <cell r="B380">
            <v>1</v>
          </cell>
        </row>
        <row r="381">
          <cell r="A381" t="str">
            <v>'PRO-rt2726'</v>
          </cell>
          <cell r="B381">
            <v>1</v>
          </cell>
        </row>
        <row r="382">
          <cell r="A382" t="str">
            <v>'PRO-rt2735'</v>
          </cell>
          <cell r="B382">
            <v>1</v>
          </cell>
        </row>
        <row r="383">
          <cell r="A383" t="str">
            <v>'PRO-rt2739_e'</v>
          </cell>
          <cell r="B383">
            <v>1</v>
          </cell>
        </row>
        <row r="384">
          <cell r="A384" t="str">
            <v>'PRO-rt2739_v'</v>
          </cell>
          <cell r="B384">
            <v>1</v>
          </cell>
        </row>
        <row r="385">
          <cell r="A385" t="str">
            <v>'PRO-rt2746'</v>
          </cell>
          <cell r="B385">
            <v>1</v>
          </cell>
        </row>
        <row r="386">
          <cell r="A386" t="str">
            <v>'PRO-rt2749'</v>
          </cell>
          <cell r="B386">
            <v>1</v>
          </cell>
        </row>
        <row r="387">
          <cell r="A387" t="str">
            <v>'PRO-rt2756_c'</v>
          </cell>
          <cell r="B387">
            <v>1</v>
          </cell>
        </row>
        <row r="388">
          <cell r="A388" t="str">
            <v>'PRO-rt2756_m'</v>
          </cell>
          <cell r="B388">
            <v>1</v>
          </cell>
        </row>
        <row r="389">
          <cell r="A389" t="str">
            <v>'PRO-rt2761'</v>
          </cell>
          <cell r="B389">
            <v>1</v>
          </cell>
        </row>
        <row r="390">
          <cell r="A390" t="str">
            <v>'PRO-rt2768'</v>
          </cell>
          <cell r="B390">
            <v>1</v>
          </cell>
        </row>
        <row r="391">
          <cell r="A391" t="str">
            <v>'PRO-rt2769'</v>
          </cell>
          <cell r="B391">
            <v>1</v>
          </cell>
        </row>
        <row r="392">
          <cell r="A392" t="str">
            <v>'PRO-rt2777'</v>
          </cell>
          <cell r="B392">
            <v>1</v>
          </cell>
        </row>
        <row r="393">
          <cell r="A393" t="str">
            <v>'PRO-rt2779'</v>
          </cell>
          <cell r="B393">
            <v>1</v>
          </cell>
        </row>
        <row r="394">
          <cell r="A394" t="str">
            <v>'PRO-rt2799_e'</v>
          </cell>
          <cell r="B394">
            <v>1</v>
          </cell>
        </row>
        <row r="395">
          <cell r="A395" t="str">
            <v>'PRO-rt2799_l'</v>
          </cell>
          <cell r="B395">
            <v>1</v>
          </cell>
        </row>
        <row r="396">
          <cell r="A396" t="str">
            <v>'PRO-rt2799_rm'</v>
          </cell>
          <cell r="B396">
            <v>1</v>
          </cell>
        </row>
        <row r="397">
          <cell r="A397" t="str">
            <v>'PRO-rt2804_n'</v>
          </cell>
          <cell r="B397">
            <v>1</v>
          </cell>
        </row>
        <row r="398">
          <cell r="A398" t="str">
            <v>'PRO-rt2810'</v>
          </cell>
          <cell r="B398">
            <v>1</v>
          </cell>
        </row>
        <row r="399">
          <cell r="A399" t="str">
            <v>'PRO-rt2815_c'</v>
          </cell>
          <cell r="B399">
            <v>1</v>
          </cell>
        </row>
        <row r="400">
          <cell r="A400" t="str">
            <v>'PRO-rt2833'</v>
          </cell>
          <cell r="B400">
            <v>1</v>
          </cell>
        </row>
        <row r="401">
          <cell r="A401" t="str">
            <v>'PRO-rt2834'</v>
          </cell>
          <cell r="B401">
            <v>1</v>
          </cell>
        </row>
        <row r="402">
          <cell r="A402" t="str">
            <v>'PRO-rt2835'</v>
          </cell>
          <cell r="B402">
            <v>1</v>
          </cell>
        </row>
        <row r="403">
          <cell r="A403" t="str">
            <v>'PRO-rt2839'</v>
          </cell>
          <cell r="B403">
            <v>1</v>
          </cell>
        </row>
        <row r="404">
          <cell r="A404" t="str">
            <v>'PRO-rt2848'</v>
          </cell>
          <cell r="B404">
            <v>1</v>
          </cell>
        </row>
        <row r="405">
          <cell r="A405" t="str">
            <v>'PRO-rt2849'</v>
          </cell>
          <cell r="B405">
            <v>1</v>
          </cell>
        </row>
        <row r="406">
          <cell r="A406" t="str">
            <v>'PRO-rt2880'</v>
          </cell>
          <cell r="B406">
            <v>1</v>
          </cell>
        </row>
        <row r="407">
          <cell r="A407" t="str">
            <v>'PRO-rt2898'</v>
          </cell>
          <cell r="B407">
            <v>1</v>
          </cell>
        </row>
        <row r="408">
          <cell r="A408" t="str">
            <v>'PRO-rt2901'</v>
          </cell>
          <cell r="B408">
            <v>1</v>
          </cell>
        </row>
        <row r="409">
          <cell r="A409" t="str">
            <v>'PRO-rt2904'</v>
          </cell>
          <cell r="B409">
            <v>1</v>
          </cell>
        </row>
        <row r="410">
          <cell r="A410" t="str">
            <v>'PRO-rt2922_n'</v>
          </cell>
          <cell r="B410">
            <v>1</v>
          </cell>
        </row>
        <row r="411">
          <cell r="A411" t="str">
            <v>'PRO-rt2949'</v>
          </cell>
          <cell r="B411">
            <v>4</v>
          </cell>
        </row>
        <row r="412">
          <cell r="A412" t="str">
            <v>'PRO-rt2960'</v>
          </cell>
          <cell r="B412">
            <v>2</v>
          </cell>
        </row>
        <row r="413">
          <cell r="A413" t="str">
            <v>'PRO-rt2963'</v>
          </cell>
          <cell r="B413">
            <v>2</v>
          </cell>
        </row>
        <row r="414">
          <cell r="A414" t="str">
            <v>'PRO-rt2964'</v>
          </cell>
          <cell r="B414">
            <v>1</v>
          </cell>
        </row>
        <row r="415">
          <cell r="A415" t="str">
            <v>'PRO-rt2972'</v>
          </cell>
          <cell r="B415">
            <v>1</v>
          </cell>
        </row>
        <row r="416">
          <cell r="A416" t="str">
            <v>'PRO-rt2975'</v>
          </cell>
          <cell r="B416">
            <v>1</v>
          </cell>
        </row>
        <row r="417">
          <cell r="A417" t="str">
            <v>'PRO-rt2976'</v>
          </cell>
          <cell r="B417">
            <v>1</v>
          </cell>
        </row>
        <row r="418">
          <cell r="A418" t="str">
            <v>'PRO-rt2983'</v>
          </cell>
          <cell r="B418">
            <v>1</v>
          </cell>
        </row>
        <row r="419">
          <cell r="A419" t="str">
            <v>'PRO-rt2984'</v>
          </cell>
          <cell r="B419">
            <v>2</v>
          </cell>
        </row>
        <row r="420">
          <cell r="A420" t="str">
            <v>'PRO-rt2994'</v>
          </cell>
          <cell r="B420">
            <v>1</v>
          </cell>
        </row>
        <row r="421">
          <cell r="A421" t="str">
            <v>'PRO-rt3013_gm'</v>
          </cell>
          <cell r="B421">
            <v>1</v>
          </cell>
        </row>
        <row r="422">
          <cell r="A422" t="str">
            <v>'PRO-rt3013_rm'</v>
          </cell>
          <cell r="B422">
            <v>1</v>
          </cell>
        </row>
        <row r="423">
          <cell r="A423" t="str">
            <v>'PRO-rt3021'</v>
          </cell>
          <cell r="B423">
            <v>1</v>
          </cell>
        </row>
        <row r="424">
          <cell r="A424" t="str">
            <v>'PRO-rt3023_c'</v>
          </cell>
          <cell r="B424">
            <v>1</v>
          </cell>
        </row>
        <row r="425">
          <cell r="A425" t="str">
            <v>'PRO-rt3023_r'</v>
          </cell>
          <cell r="B425">
            <v>1</v>
          </cell>
        </row>
        <row r="426">
          <cell r="A426" t="str">
            <v>'PRO-rt3035'</v>
          </cell>
          <cell r="B426">
            <v>1</v>
          </cell>
        </row>
        <row r="427">
          <cell r="A427" t="str">
            <v>'PRO-rt3050_v'</v>
          </cell>
          <cell r="B427">
            <v>1</v>
          </cell>
        </row>
        <row r="428">
          <cell r="A428" t="str">
            <v>'PRO-rt3050_vm'</v>
          </cell>
          <cell r="B428">
            <v>1</v>
          </cell>
        </row>
        <row r="429">
          <cell r="A429" t="str">
            <v>'PRO-rt3052'</v>
          </cell>
          <cell r="B429">
            <v>1</v>
          </cell>
        </row>
        <row r="430">
          <cell r="A430" t="str">
            <v>'PRO-rt3077'</v>
          </cell>
          <cell r="B430">
            <v>1</v>
          </cell>
        </row>
        <row r="431">
          <cell r="A431" t="str">
            <v>'PRO-rt3078_gm'</v>
          </cell>
          <cell r="B431">
            <v>1</v>
          </cell>
        </row>
        <row r="432">
          <cell r="A432" t="str">
            <v>'PRO-rt3078_vm'</v>
          </cell>
          <cell r="B432">
            <v>1</v>
          </cell>
        </row>
        <row r="433">
          <cell r="A433" t="str">
            <v>'PRO-rt3095'</v>
          </cell>
          <cell r="B433">
            <v>1</v>
          </cell>
        </row>
        <row r="434">
          <cell r="A434" t="str">
            <v>'PRO-rt3097'</v>
          </cell>
          <cell r="B434">
            <v>3</v>
          </cell>
        </row>
        <row r="435">
          <cell r="A435" t="str">
            <v>'PRO-rt3101'</v>
          </cell>
          <cell r="B435">
            <v>1</v>
          </cell>
        </row>
        <row r="436">
          <cell r="A436" t="str">
            <v>'PRO-rt3107'</v>
          </cell>
          <cell r="B436">
            <v>1</v>
          </cell>
        </row>
        <row r="437">
          <cell r="A437" t="str">
            <v>'PRO-rt3118'</v>
          </cell>
          <cell r="B437">
            <v>1</v>
          </cell>
        </row>
        <row r="438">
          <cell r="A438" t="str">
            <v>'PRO-rt3125'</v>
          </cell>
          <cell r="B438">
            <v>1</v>
          </cell>
        </row>
        <row r="439">
          <cell r="A439" t="str">
            <v>'PRO-rt3157'</v>
          </cell>
          <cell r="B439">
            <v>1</v>
          </cell>
        </row>
        <row r="440">
          <cell r="A440" t="str">
            <v>'PRO-rt3160'</v>
          </cell>
          <cell r="B440">
            <v>2</v>
          </cell>
        </row>
        <row r="441">
          <cell r="A441" t="str">
            <v>'PRO-rt3166_v'</v>
          </cell>
          <cell r="B441">
            <v>1</v>
          </cell>
        </row>
        <row r="442">
          <cell r="A442" t="str">
            <v>'PRO-rt3166_vm'</v>
          </cell>
          <cell r="B442">
            <v>1</v>
          </cell>
        </row>
        <row r="443">
          <cell r="A443" t="str">
            <v>'PRO-rt3174_c'</v>
          </cell>
          <cell r="B443">
            <v>1</v>
          </cell>
        </row>
        <row r="444">
          <cell r="A444" t="str">
            <v>'PRO-rt3174_m'</v>
          </cell>
          <cell r="B444">
            <v>1</v>
          </cell>
        </row>
        <row r="445">
          <cell r="A445" t="str">
            <v>'PRO-rt3182'</v>
          </cell>
          <cell r="B445">
            <v>1</v>
          </cell>
        </row>
        <row r="446">
          <cell r="A446" t="str">
            <v>'PRO-rt3215'</v>
          </cell>
          <cell r="B446">
            <v>1</v>
          </cell>
        </row>
        <row r="447">
          <cell r="A447" t="str">
            <v>'PRO-rt3226'</v>
          </cell>
          <cell r="B447">
            <v>1</v>
          </cell>
        </row>
        <row r="448">
          <cell r="A448" t="str">
            <v>'PRO-rt3236'</v>
          </cell>
          <cell r="B448">
            <v>1</v>
          </cell>
        </row>
        <row r="449">
          <cell r="A449" t="str">
            <v>'PRO-rt3242_c'</v>
          </cell>
          <cell r="B449">
            <v>1</v>
          </cell>
        </row>
        <row r="450">
          <cell r="A450" t="str">
            <v>'PRO-rt3242_e'</v>
          </cell>
          <cell r="B450">
            <v>1</v>
          </cell>
        </row>
        <row r="451">
          <cell r="A451" t="str">
            <v>'PRO-rt3250'</v>
          </cell>
          <cell r="B451">
            <v>1</v>
          </cell>
        </row>
        <row r="452">
          <cell r="A452" t="str">
            <v>'PRO-rt3253'</v>
          </cell>
          <cell r="B452">
            <v>1</v>
          </cell>
        </row>
        <row r="453">
          <cell r="A453" t="str">
            <v>'PRO-rt3255'</v>
          </cell>
          <cell r="B453">
            <v>1</v>
          </cell>
        </row>
        <row r="454">
          <cell r="A454" t="str">
            <v>'PRO-rt3256'</v>
          </cell>
          <cell r="B454">
            <v>1</v>
          </cell>
        </row>
        <row r="455">
          <cell r="A455" t="str">
            <v>'PRO-rt3257_c'</v>
          </cell>
          <cell r="B455">
            <v>1</v>
          </cell>
        </row>
        <row r="456">
          <cell r="A456" t="str">
            <v>'PRO-rt3257_e'</v>
          </cell>
          <cell r="B456">
            <v>1</v>
          </cell>
        </row>
        <row r="457">
          <cell r="A457" t="str">
            <v>'PRO-rt3261'</v>
          </cell>
          <cell r="B457">
            <v>1</v>
          </cell>
        </row>
        <row r="458">
          <cell r="A458" t="str">
            <v>'PRO-rt3274'</v>
          </cell>
          <cell r="B458">
            <v>1</v>
          </cell>
        </row>
        <row r="459">
          <cell r="A459" t="str">
            <v>'PRO-rt3278'</v>
          </cell>
          <cell r="B459">
            <v>1</v>
          </cell>
        </row>
        <row r="460">
          <cell r="A460" t="str">
            <v>'PRO-rt3279'</v>
          </cell>
          <cell r="B460">
            <v>1</v>
          </cell>
        </row>
        <row r="461">
          <cell r="A461" t="str">
            <v>'PRO-rt3281_e'</v>
          </cell>
          <cell r="B461">
            <v>1</v>
          </cell>
        </row>
        <row r="462">
          <cell r="A462" t="str">
            <v>'PRO-rt3281_v'</v>
          </cell>
          <cell r="B462">
            <v>1</v>
          </cell>
        </row>
        <row r="463">
          <cell r="A463" t="str">
            <v>'PRO-rt3282'</v>
          </cell>
          <cell r="B463">
            <v>1</v>
          </cell>
        </row>
        <row r="464">
          <cell r="A464" t="str">
            <v>'PRO-rt3293'</v>
          </cell>
          <cell r="B464">
            <v>1</v>
          </cell>
        </row>
        <row r="465">
          <cell r="A465" t="str">
            <v>'PRO-rt3300'</v>
          </cell>
          <cell r="B465">
            <v>1</v>
          </cell>
        </row>
        <row r="466">
          <cell r="A466" t="str">
            <v>'PRO-rt3311'</v>
          </cell>
          <cell r="B466">
            <v>1</v>
          </cell>
        </row>
        <row r="467">
          <cell r="A467" t="str">
            <v>'PRO-rt3313'</v>
          </cell>
          <cell r="B467">
            <v>1</v>
          </cell>
        </row>
        <row r="468">
          <cell r="A468" t="str">
            <v>'PRO-rt3314'</v>
          </cell>
          <cell r="B468">
            <v>1</v>
          </cell>
        </row>
        <row r="469">
          <cell r="A469" t="str">
            <v>'PRO-rt3318'</v>
          </cell>
          <cell r="B469">
            <v>1</v>
          </cell>
        </row>
        <row r="470">
          <cell r="A470" t="str">
            <v>'PRO-rt3333'</v>
          </cell>
          <cell r="B470">
            <v>1</v>
          </cell>
        </row>
        <row r="471">
          <cell r="A471" t="str">
            <v>'PRO-rt3334'</v>
          </cell>
          <cell r="B471">
            <v>9</v>
          </cell>
        </row>
        <row r="472">
          <cell r="A472" t="str">
            <v>'PRO-rt3348'</v>
          </cell>
          <cell r="B472">
            <v>1</v>
          </cell>
        </row>
        <row r="473">
          <cell r="A473" t="str">
            <v>'PRO-rt3355'</v>
          </cell>
          <cell r="B473">
            <v>1</v>
          </cell>
        </row>
        <row r="474">
          <cell r="A474" t="str">
            <v>'PRO-rt3356'</v>
          </cell>
          <cell r="B474">
            <v>1</v>
          </cell>
        </row>
        <row r="475">
          <cell r="A475" t="str">
            <v>'PRO-rt3373'</v>
          </cell>
          <cell r="B475">
            <v>2</v>
          </cell>
        </row>
        <row r="476">
          <cell r="A476" t="str">
            <v>'PRO-rt3377'</v>
          </cell>
          <cell r="B476">
            <v>1</v>
          </cell>
        </row>
        <row r="477">
          <cell r="A477" t="str">
            <v>'PRO-rt3378'</v>
          </cell>
          <cell r="B477">
            <v>1</v>
          </cell>
        </row>
        <row r="478">
          <cell r="A478" t="str">
            <v>'PRO-rt3384'</v>
          </cell>
          <cell r="B478">
            <v>1</v>
          </cell>
        </row>
        <row r="479">
          <cell r="A479" t="str">
            <v>'PRO-rt3387'</v>
          </cell>
          <cell r="B479">
            <v>1</v>
          </cell>
        </row>
        <row r="480">
          <cell r="A480" t="str">
            <v>'PRO-rt3388'</v>
          </cell>
          <cell r="B480">
            <v>1</v>
          </cell>
        </row>
        <row r="481">
          <cell r="A481" t="str">
            <v>'PRO-rt3401'</v>
          </cell>
          <cell r="B481">
            <v>2</v>
          </cell>
        </row>
        <row r="482">
          <cell r="A482" t="str">
            <v>'PRO-rt3408'</v>
          </cell>
          <cell r="B482">
            <v>1</v>
          </cell>
        </row>
        <row r="483">
          <cell r="A483" t="str">
            <v>'PRO-rt3417'</v>
          </cell>
          <cell r="B483">
            <v>4</v>
          </cell>
        </row>
        <row r="484">
          <cell r="A484" t="str">
            <v>'PRO-rt3419'</v>
          </cell>
          <cell r="B484">
            <v>1</v>
          </cell>
        </row>
        <row r="485">
          <cell r="A485" t="str">
            <v>'PRO-rt3422'</v>
          </cell>
          <cell r="B485">
            <v>1</v>
          </cell>
        </row>
        <row r="486">
          <cell r="A486" t="str">
            <v>'PRO-rt3425'</v>
          </cell>
          <cell r="B486">
            <v>1</v>
          </cell>
        </row>
        <row r="487">
          <cell r="A487" t="str">
            <v>'PRO-rt3431'</v>
          </cell>
          <cell r="B487">
            <v>1</v>
          </cell>
        </row>
        <row r="488">
          <cell r="A488" t="str">
            <v>'PRO-rt3434'</v>
          </cell>
          <cell r="B488">
            <v>1</v>
          </cell>
        </row>
        <row r="489">
          <cell r="A489" t="str">
            <v>'PRO-rt3441'</v>
          </cell>
          <cell r="B489">
            <v>1</v>
          </cell>
        </row>
        <row r="490">
          <cell r="A490" t="str">
            <v>'PRO-rt3458'</v>
          </cell>
          <cell r="B490">
            <v>2</v>
          </cell>
        </row>
        <row r="491">
          <cell r="A491" t="str">
            <v>'PRO-rt3465_c'</v>
          </cell>
          <cell r="B491">
            <v>1</v>
          </cell>
        </row>
        <row r="492">
          <cell r="A492" t="str">
            <v>'PRO-rt3465_x'</v>
          </cell>
          <cell r="B492">
            <v>1</v>
          </cell>
        </row>
        <row r="493">
          <cell r="A493" t="str">
            <v>'PRO-rt3469'</v>
          </cell>
          <cell r="B493">
            <v>1</v>
          </cell>
        </row>
        <row r="494">
          <cell r="A494" t="str">
            <v>'PRO-rt3472'</v>
          </cell>
          <cell r="B494">
            <v>1</v>
          </cell>
        </row>
        <row r="495">
          <cell r="A495" t="str">
            <v>'PRO-rt3476'</v>
          </cell>
          <cell r="B495">
            <v>1</v>
          </cell>
        </row>
        <row r="496">
          <cell r="A496" t="str">
            <v>'PRO-rt3492'</v>
          </cell>
          <cell r="B496">
            <v>1</v>
          </cell>
        </row>
        <row r="497">
          <cell r="A497" t="str">
            <v>'PRO-rt3499'</v>
          </cell>
          <cell r="B497">
            <v>1</v>
          </cell>
        </row>
        <row r="498">
          <cell r="A498" t="str">
            <v>'PRO-rt3505'</v>
          </cell>
          <cell r="B498">
            <v>1</v>
          </cell>
        </row>
        <row r="499">
          <cell r="A499" t="str">
            <v>'PRO-rt3507'</v>
          </cell>
          <cell r="B499">
            <v>1</v>
          </cell>
        </row>
        <row r="500">
          <cell r="A500" t="str">
            <v>'PRO-rt3508'</v>
          </cell>
          <cell r="B500">
            <v>1</v>
          </cell>
        </row>
        <row r="501">
          <cell r="A501" t="str">
            <v>'PRO-rt3509'</v>
          </cell>
          <cell r="B501">
            <v>1</v>
          </cell>
        </row>
        <row r="502">
          <cell r="A502" t="str">
            <v>'PRO-rt3510_en'</v>
          </cell>
          <cell r="B502">
            <v>1</v>
          </cell>
        </row>
        <row r="503">
          <cell r="A503" t="str">
            <v>'PRO-rt3510_n'</v>
          </cell>
          <cell r="B503">
            <v>1</v>
          </cell>
        </row>
        <row r="504">
          <cell r="A504" t="str">
            <v>'PRO-rt3514'</v>
          </cell>
          <cell r="B504">
            <v>1</v>
          </cell>
        </row>
        <row r="505">
          <cell r="A505" t="str">
            <v>'PRO-rt3516'</v>
          </cell>
          <cell r="B505">
            <v>1</v>
          </cell>
        </row>
        <row r="506">
          <cell r="A506" t="str">
            <v>'PRO-rt3525'</v>
          </cell>
          <cell r="B506">
            <v>1</v>
          </cell>
        </row>
        <row r="507">
          <cell r="A507" t="str">
            <v>'PRO-rt3531'</v>
          </cell>
          <cell r="B507">
            <v>1</v>
          </cell>
        </row>
        <row r="508">
          <cell r="A508" t="str">
            <v>'PRO-rt3539'</v>
          </cell>
          <cell r="B508">
            <v>1</v>
          </cell>
        </row>
        <row r="509">
          <cell r="A509" t="str">
            <v>'PRO-rt3541'</v>
          </cell>
          <cell r="B509">
            <v>1</v>
          </cell>
        </row>
        <row r="510">
          <cell r="A510" t="str">
            <v>'PRO-rt3542'</v>
          </cell>
          <cell r="B510">
            <v>1</v>
          </cell>
        </row>
        <row r="511">
          <cell r="A511" t="str">
            <v>'PRO-rt3556'</v>
          </cell>
          <cell r="B511">
            <v>1</v>
          </cell>
        </row>
        <row r="512">
          <cell r="A512" t="str">
            <v>'PRO-rt3557'</v>
          </cell>
          <cell r="B512">
            <v>1</v>
          </cell>
        </row>
        <row r="513">
          <cell r="A513" t="str">
            <v>'PRO-rt3577'</v>
          </cell>
          <cell r="B513">
            <v>1</v>
          </cell>
        </row>
        <row r="514">
          <cell r="A514" t="str">
            <v>'PRO-rt3584'</v>
          </cell>
          <cell r="B514">
            <v>1</v>
          </cell>
        </row>
        <row r="515">
          <cell r="A515" t="str">
            <v>'PRO-rt3590'</v>
          </cell>
          <cell r="B515">
            <v>1</v>
          </cell>
        </row>
        <row r="516">
          <cell r="A516" t="str">
            <v>'PRO-rt3591'</v>
          </cell>
          <cell r="B516">
            <v>1</v>
          </cell>
        </row>
        <row r="517">
          <cell r="A517" t="str">
            <v>'PRO-rt3594'</v>
          </cell>
          <cell r="B517">
            <v>1</v>
          </cell>
        </row>
        <row r="518">
          <cell r="A518" t="str">
            <v>'PRO-rt3595'</v>
          </cell>
          <cell r="B518">
            <v>1</v>
          </cell>
        </row>
        <row r="519">
          <cell r="A519" t="str">
            <v>'PRO-rt3599'</v>
          </cell>
          <cell r="B519">
            <v>1</v>
          </cell>
        </row>
        <row r="520">
          <cell r="A520" t="str">
            <v>'PRO-rt3605'</v>
          </cell>
          <cell r="B520">
            <v>1</v>
          </cell>
        </row>
        <row r="521">
          <cell r="A521" t="str">
            <v>'PRO-rt3609'</v>
          </cell>
          <cell r="B521">
            <v>1</v>
          </cell>
        </row>
        <row r="522">
          <cell r="A522" t="str">
            <v>'PRO-rt3614'</v>
          </cell>
          <cell r="B522">
            <v>1</v>
          </cell>
        </row>
        <row r="523">
          <cell r="A523" t="str">
            <v>'PRO-rt3621'</v>
          </cell>
          <cell r="B523">
            <v>1</v>
          </cell>
        </row>
        <row r="524">
          <cell r="A524" t="str">
            <v>'PRO-rt3639'</v>
          </cell>
          <cell r="B524">
            <v>1</v>
          </cell>
        </row>
        <row r="525">
          <cell r="A525" t="str">
            <v>'PRO-rt3654'</v>
          </cell>
          <cell r="B525">
            <v>1</v>
          </cell>
        </row>
        <row r="526">
          <cell r="A526" t="str">
            <v>'PRO-rt3663'</v>
          </cell>
          <cell r="B526">
            <v>1</v>
          </cell>
        </row>
        <row r="527">
          <cell r="A527" t="str">
            <v>'PRO-rt3664'</v>
          </cell>
          <cell r="B527">
            <v>1</v>
          </cell>
        </row>
        <row r="528">
          <cell r="A528" t="str">
            <v>'PRO-rt3666'</v>
          </cell>
          <cell r="B528">
            <v>1</v>
          </cell>
        </row>
        <row r="529">
          <cell r="A529" t="str">
            <v>'PRO-rt3670'</v>
          </cell>
          <cell r="B529">
            <v>1</v>
          </cell>
        </row>
        <row r="530">
          <cell r="A530" t="str">
            <v>'PRO-rt3674_c'</v>
          </cell>
          <cell r="B530">
            <v>1</v>
          </cell>
        </row>
        <row r="531">
          <cell r="A531" t="str">
            <v>'PRO-rt3674_m'</v>
          </cell>
          <cell r="B531">
            <v>1</v>
          </cell>
        </row>
        <row r="532">
          <cell r="A532" t="str">
            <v>'PRO-rt3682'</v>
          </cell>
          <cell r="B532">
            <v>1</v>
          </cell>
        </row>
        <row r="533">
          <cell r="A533" t="str">
            <v>'PRO-rt3683'</v>
          </cell>
          <cell r="B533">
            <v>1</v>
          </cell>
        </row>
        <row r="534">
          <cell r="A534" t="str">
            <v>'PRO-rt3712'</v>
          </cell>
          <cell r="B534">
            <v>1</v>
          </cell>
        </row>
        <row r="535">
          <cell r="A535" t="str">
            <v>'PRO-rt3731'</v>
          </cell>
          <cell r="B535">
            <v>1</v>
          </cell>
        </row>
        <row r="536">
          <cell r="A536" t="str">
            <v>'PRO-rt3748'</v>
          </cell>
          <cell r="B536">
            <v>2</v>
          </cell>
        </row>
        <row r="537">
          <cell r="A537" t="str">
            <v>'PRO-rt3750'</v>
          </cell>
          <cell r="B537">
            <v>1</v>
          </cell>
        </row>
        <row r="538">
          <cell r="A538" t="str">
            <v>'PRO-rt3753'</v>
          </cell>
          <cell r="B538">
            <v>1</v>
          </cell>
        </row>
        <row r="539">
          <cell r="A539" t="str">
            <v>'PRO-rt3754_c'</v>
          </cell>
          <cell r="B539">
            <v>1</v>
          </cell>
        </row>
        <row r="540">
          <cell r="A540" t="str">
            <v>'PRO-rt3754_m'</v>
          </cell>
          <cell r="B540">
            <v>1</v>
          </cell>
        </row>
        <row r="541">
          <cell r="A541" t="str">
            <v>'PRO-rt3755'</v>
          </cell>
          <cell r="B541">
            <v>1</v>
          </cell>
        </row>
        <row r="542">
          <cell r="A542" t="str">
            <v>'PRO-rt3764'</v>
          </cell>
          <cell r="B542">
            <v>1</v>
          </cell>
        </row>
        <row r="543">
          <cell r="A543" t="str">
            <v>'PRO-rt3783'</v>
          </cell>
          <cell r="B543">
            <v>1</v>
          </cell>
        </row>
        <row r="544">
          <cell r="A544" t="str">
            <v>'PRO-rt3786_c'</v>
          </cell>
          <cell r="B544">
            <v>1</v>
          </cell>
        </row>
        <row r="545">
          <cell r="A545" t="str">
            <v>'PRO-rt3786_x'</v>
          </cell>
          <cell r="B545">
            <v>1</v>
          </cell>
        </row>
        <row r="546">
          <cell r="A546" t="str">
            <v>'PRO-rt3787_c'</v>
          </cell>
          <cell r="B546">
            <v>1</v>
          </cell>
        </row>
        <row r="547">
          <cell r="A547" t="str">
            <v>'PRO-rt3787_m'</v>
          </cell>
          <cell r="B547">
            <v>1</v>
          </cell>
        </row>
        <row r="548">
          <cell r="A548" t="str">
            <v>'PRO-rt3790'</v>
          </cell>
          <cell r="B548">
            <v>1</v>
          </cell>
        </row>
        <row r="549">
          <cell r="A549" t="str">
            <v>'PRO-rt3791_c'</v>
          </cell>
          <cell r="B549">
            <v>1</v>
          </cell>
        </row>
        <row r="550">
          <cell r="A550" t="str">
            <v>'PRO-rt3791_m'</v>
          </cell>
          <cell r="B550">
            <v>1</v>
          </cell>
        </row>
        <row r="551">
          <cell r="A551" t="str">
            <v>'PRO-rt3802'</v>
          </cell>
          <cell r="B551">
            <v>1</v>
          </cell>
        </row>
        <row r="552">
          <cell r="A552" t="str">
            <v>'PRO-rt3852'</v>
          </cell>
          <cell r="B552">
            <v>1</v>
          </cell>
        </row>
        <row r="553">
          <cell r="A553" t="str">
            <v>'PRO-rt3853'</v>
          </cell>
          <cell r="B553">
            <v>1</v>
          </cell>
        </row>
        <row r="554">
          <cell r="A554" t="str">
            <v>'PRO-rt3874'</v>
          </cell>
          <cell r="B554">
            <v>1</v>
          </cell>
        </row>
        <row r="555">
          <cell r="A555" t="str">
            <v>'PRO-rt3875'</v>
          </cell>
          <cell r="B555">
            <v>1</v>
          </cell>
        </row>
        <row r="556">
          <cell r="A556" t="str">
            <v>'PRO-rt3880'</v>
          </cell>
          <cell r="B556">
            <v>1</v>
          </cell>
        </row>
        <row r="557">
          <cell r="A557" t="str">
            <v>'PRO-rt3897'</v>
          </cell>
          <cell r="B557">
            <v>1</v>
          </cell>
        </row>
        <row r="558">
          <cell r="A558" t="str">
            <v>'PRO-rt3901'</v>
          </cell>
          <cell r="B558">
            <v>1</v>
          </cell>
        </row>
        <row r="559">
          <cell r="A559" t="str">
            <v>'PRO-rt3915'</v>
          </cell>
          <cell r="B559">
            <v>1</v>
          </cell>
        </row>
        <row r="560">
          <cell r="A560" t="str">
            <v>'PRO-rt3923'</v>
          </cell>
          <cell r="B560">
            <v>1</v>
          </cell>
        </row>
        <row r="561">
          <cell r="A561" t="str">
            <v>'PRO-rt3932'</v>
          </cell>
          <cell r="B561">
            <v>1</v>
          </cell>
        </row>
        <row r="562">
          <cell r="A562" t="str">
            <v>'PRO-rt3934'</v>
          </cell>
          <cell r="B562">
            <v>1</v>
          </cell>
        </row>
        <row r="563">
          <cell r="A563" t="str">
            <v>'PRO-rt3937'</v>
          </cell>
          <cell r="B563">
            <v>1</v>
          </cell>
        </row>
        <row r="564">
          <cell r="A564" t="str">
            <v>'PRO-rt3938'</v>
          </cell>
          <cell r="B564">
            <v>1</v>
          </cell>
        </row>
        <row r="565">
          <cell r="A565" t="str">
            <v>'PRO-rt3939_c'</v>
          </cell>
          <cell r="B565">
            <v>1</v>
          </cell>
        </row>
        <row r="566">
          <cell r="A566" t="str">
            <v>'PRO-rt3939_m'</v>
          </cell>
          <cell r="B566">
            <v>1</v>
          </cell>
        </row>
        <row r="567">
          <cell r="A567" t="str">
            <v>'PRO-rt3985'</v>
          </cell>
          <cell r="B567">
            <v>1</v>
          </cell>
        </row>
        <row r="568">
          <cell r="A568" t="str">
            <v>'PRO-rt3986'</v>
          </cell>
          <cell r="B568">
            <v>1</v>
          </cell>
        </row>
        <row r="569">
          <cell r="A569" t="str">
            <v>'PRO-rt4016'</v>
          </cell>
          <cell r="B569">
            <v>1</v>
          </cell>
        </row>
        <row r="570">
          <cell r="A570" t="str">
            <v>'PRO-rt4017'</v>
          </cell>
          <cell r="B570">
            <v>1</v>
          </cell>
        </row>
        <row r="571">
          <cell r="A571" t="str">
            <v>'PRO-rt4019'</v>
          </cell>
          <cell r="B571">
            <v>1</v>
          </cell>
        </row>
        <row r="572">
          <cell r="A572" t="str">
            <v>'PRO-rt4023'</v>
          </cell>
          <cell r="B572">
            <v>1</v>
          </cell>
        </row>
        <row r="573">
          <cell r="A573" t="str">
            <v>'PRO-rt4039'</v>
          </cell>
          <cell r="B573">
            <v>1</v>
          </cell>
        </row>
        <row r="574">
          <cell r="A574" t="str">
            <v>'PRO-rt4042'</v>
          </cell>
          <cell r="B574">
            <v>1</v>
          </cell>
        </row>
        <row r="575">
          <cell r="A575" t="str">
            <v>'PRO-rt4053'</v>
          </cell>
          <cell r="B575">
            <v>1</v>
          </cell>
        </row>
        <row r="576">
          <cell r="A576" t="str">
            <v>'PRO-rt4066'</v>
          </cell>
          <cell r="B576">
            <v>1</v>
          </cell>
        </row>
        <row r="577">
          <cell r="A577" t="str">
            <v>'PRO-rt4068'</v>
          </cell>
          <cell r="B577">
            <v>1</v>
          </cell>
        </row>
        <row r="578">
          <cell r="A578" t="str">
            <v>'PRO-rt4069'</v>
          </cell>
          <cell r="B578">
            <v>1</v>
          </cell>
        </row>
        <row r="579">
          <cell r="A579" t="str">
            <v>'PRO-rt4077'</v>
          </cell>
          <cell r="B579">
            <v>1</v>
          </cell>
        </row>
        <row r="580">
          <cell r="A580" t="str">
            <v>'PRO-rt4099'</v>
          </cell>
          <cell r="B580">
            <v>1</v>
          </cell>
        </row>
        <row r="581">
          <cell r="A581" t="str">
            <v>'PRO-rt4102'</v>
          </cell>
          <cell r="B581">
            <v>1</v>
          </cell>
        </row>
        <row r="582">
          <cell r="A582" t="str">
            <v>'PRO-rt4107'</v>
          </cell>
          <cell r="B582">
            <v>1</v>
          </cell>
        </row>
        <row r="583">
          <cell r="A583" t="str">
            <v>'PRO-rt4108'</v>
          </cell>
          <cell r="B583">
            <v>1</v>
          </cell>
        </row>
        <row r="584">
          <cell r="A584" t="str">
            <v>'PRO-rt4112'</v>
          </cell>
          <cell r="B584">
            <v>1</v>
          </cell>
        </row>
        <row r="585">
          <cell r="A585" t="str">
            <v>'PRO-rt4117'</v>
          </cell>
          <cell r="B585">
            <v>1</v>
          </cell>
        </row>
        <row r="586">
          <cell r="A586" t="str">
            <v>'PRO-rt4127'</v>
          </cell>
          <cell r="B586">
            <v>1</v>
          </cell>
        </row>
        <row r="587">
          <cell r="A587" t="str">
            <v>'PRO-rt4138'</v>
          </cell>
          <cell r="B587">
            <v>4</v>
          </cell>
        </row>
        <row r="588">
          <cell r="A588" t="str">
            <v>'PRO-rt4145'</v>
          </cell>
          <cell r="B588">
            <v>1</v>
          </cell>
        </row>
        <row r="589">
          <cell r="A589" t="str">
            <v>'PRO-rt4150'</v>
          </cell>
          <cell r="B589">
            <v>1</v>
          </cell>
        </row>
        <row r="590">
          <cell r="A590" t="str">
            <v>'PRO-rt4171'</v>
          </cell>
          <cell r="B590">
            <v>1</v>
          </cell>
        </row>
        <row r="591">
          <cell r="A591" t="str">
            <v>'PRO-rt4177'</v>
          </cell>
          <cell r="B591">
            <v>1</v>
          </cell>
        </row>
        <row r="592">
          <cell r="A592" t="str">
            <v>'PRO-rt4178'</v>
          </cell>
          <cell r="B592">
            <v>1</v>
          </cell>
        </row>
        <row r="593">
          <cell r="A593" t="str">
            <v>'PRO-rt4183'</v>
          </cell>
          <cell r="B593">
            <v>1</v>
          </cell>
        </row>
        <row r="594">
          <cell r="A594" t="str">
            <v>'PRO-rt4186'</v>
          </cell>
          <cell r="B594">
            <v>1</v>
          </cell>
        </row>
        <row r="595">
          <cell r="A595" t="str">
            <v>'PRO-rt4187'</v>
          </cell>
          <cell r="B595">
            <v>1</v>
          </cell>
        </row>
        <row r="596">
          <cell r="A596" t="str">
            <v>'PRO-rt4194'</v>
          </cell>
          <cell r="B596">
            <v>1</v>
          </cell>
        </row>
        <row r="597">
          <cell r="A597" t="str">
            <v>'PRO-rt4198'</v>
          </cell>
          <cell r="B597">
            <v>2</v>
          </cell>
        </row>
        <row r="598">
          <cell r="A598" t="str">
            <v>'PRO-rt4202'</v>
          </cell>
          <cell r="B598">
            <v>1</v>
          </cell>
        </row>
        <row r="599">
          <cell r="A599" t="str">
            <v>'PRO-rt4213'</v>
          </cell>
          <cell r="B599">
            <v>1</v>
          </cell>
        </row>
        <row r="600">
          <cell r="A600" t="str">
            <v>'PRO-rt4220'</v>
          </cell>
          <cell r="B600">
            <v>1</v>
          </cell>
        </row>
        <row r="601">
          <cell r="A601" t="str">
            <v>'PRO-rt4228'</v>
          </cell>
          <cell r="B601">
            <v>1</v>
          </cell>
        </row>
        <row r="602">
          <cell r="A602" t="str">
            <v>'PRO-rt4237'</v>
          </cell>
          <cell r="B602">
            <v>1</v>
          </cell>
        </row>
        <row r="603">
          <cell r="A603" t="str">
            <v>'PRO-rt4254'</v>
          </cell>
          <cell r="B603">
            <v>1</v>
          </cell>
        </row>
        <row r="604">
          <cell r="A604" t="str">
            <v>'PRO-rt4257'</v>
          </cell>
          <cell r="B604">
            <v>1</v>
          </cell>
        </row>
        <row r="605">
          <cell r="A605" t="str">
            <v>'PRO-rt4267'</v>
          </cell>
          <cell r="B605">
            <v>1</v>
          </cell>
        </row>
        <row r="606">
          <cell r="A606" t="str">
            <v>'PRO-rt4269'</v>
          </cell>
          <cell r="B606">
            <v>1</v>
          </cell>
        </row>
        <row r="607">
          <cell r="A607" t="str">
            <v>'PRO-rt4271'</v>
          </cell>
          <cell r="B607">
            <v>1</v>
          </cell>
        </row>
        <row r="608">
          <cell r="A608" t="str">
            <v>'PRO-rt4274'</v>
          </cell>
          <cell r="B608">
            <v>1</v>
          </cell>
        </row>
        <row r="609">
          <cell r="A609" t="str">
            <v>'PRO-rt4278'</v>
          </cell>
          <cell r="B609">
            <v>1</v>
          </cell>
        </row>
        <row r="610">
          <cell r="A610" t="str">
            <v>'PRO-rt4281'</v>
          </cell>
          <cell r="B610">
            <v>1</v>
          </cell>
        </row>
        <row r="611">
          <cell r="A611" t="str">
            <v>'PRO-rt4284'</v>
          </cell>
          <cell r="B611">
            <v>1</v>
          </cell>
        </row>
        <row r="612">
          <cell r="A612" t="str">
            <v>'PRO-rt4312'</v>
          </cell>
          <cell r="B612">
            <v>1</v>
          </cell>
        </row>
        <row r="613">
          <cell r="A613" t="str">
            <v>'PRO-rt4334'</v>
          </cell>
          <cell r="B613">
            <v>1</v>
          </cell>
        </row>
        <row r="614">
          <cell r="A614" t="str">
            <v>'PRO-rt4336'</v>
          </cell>
          <cell r="B614">
            <v>1</v>
          </cell>
        </row>
        <row r="615">
          <cell r="A615" t="str">
            <v>'PRO-rt4363'</v>
          </cell>
          <cell r="B615">
            <v>1</v>
          </cell>
        </row>
        <row r="616">
          <cell r="A616" t="str">
            <v>'PRO-rt4368'</v>
          </cell>
          <cell r="B616">
            <v>1</v>
          </cell>
        </row>
        <row r="617">
          <cell r="A617" t="str">
            <v>'PRO-rt4374'</v>
          </cell>
          <cell r="B617">
            <v>1</v>
          </cell>
        </row>
        <row r="618">
          <cell r="A618" t="str">
            <v>'PRO-rt4375'</v>
          </cell>
          <cell r="B618">
            <v>1</v>
          </cell>
        </row>
        <row r="619">
          <cell r="A619" t="str">
            <v>'PRO-rt4380'</v>
          </cell>
          <cell r="B619">
            <v>1</v>
          </cell>
        </row>
        <row r="620">
          <cell r="A620" t="str">
            <v>'PRO-rt4384'</v>
          </cell>
          <cell r="B620">
            <v>1</v>
          </cell>
        </row>
        <row r="621">
          <cell r="A621" t="str">
            <v>'PRO-rt4385'</v>
          </cell>
          <cell r="B621">
            <v>1</v>
          </cell>
        </row>
        <row r="622">
          <cell r="A622" t="str">
            <v>'PRO-rt4390'</v>
          </cell>
          <cell r="B622">
            <v>1</v>
          </cell>
        </row>
        <row r="623">
          <cell r="A623" t="str">
            <v>'PRO-rt4393'</v>
          </cell>
          <cell r="B623">
            <v>1</v>
          </cell>
        </row>
        <row r="624">
          <cell r="A624" t="str">
            <v>'PRO-rt4410'</v>
          </cell>
          <cell r="B624">
            <v>1</v>
          </cell>
        </row>
        <row r="625">
          <cell r="A625" t="str">
            <v>'PRO-rt4413'</v>
          </cell>
          <cell r="B625">
            <v>1</v>
          </cell>
        </row>
        <row r="626">
          <cell r="A626" t="str">
            <v>'PRO-rt4416'</v>
          </cell>
          <cell r="B626">
            <v>1</v>
          </cell>
        </row>
        <row r="627">
          <cell r="A627" t="str">
            <v>'PRO-rt4419'</v>
          </cell>
          <cell r="B627">
            <v>1</v>
          </cell>
        </row>
        <row r="628">
          <cell r="A628" t="str">
            <v>'PRO-rt4427'</v>
          </cell>
          <cell r="B628">
            <v>1</v>
          </cell>
        </row>
        <row r="629">
          <cell r="A629" t="str">
            <v>'PRO-rt4445'</v>
          </cell>
          <cell r="B629">
            <v>1</v>
          </cell>
        </row>
        <row r="630">
          <cell r="A630" t="str">
            <v>'PRO-rt4453'</v>
          </cell>
          <cell r="B630">
            <v>1</v>
          </cell>
        </row>
        <row r="631">
          <cell r="A631" t="str">
            <v>'PRO-rt4454'</v>
          </cell>
          <cell r="B631">
            <v>1</v>
          </cell>
        </row>
        <row r="632">
          <cell r="A632" t="str">
            <v>'PRO-rt4475'</v>
          </cell>
          <cell r="B632">
            <v>1</v>
          </cell>
        </row>
        <row r="633">
          <cell r="A633" t="str">
            <v>'PRO-rt4487_c'</v>
          </cell>
          <cell r="B633">
            <v>1</v>
          </cell>
        </row>
        <row r="634">
          <cell r="A634" t="str">
            <v>'PRO-rt4487_n'</v>
          </cell>
          <cell r="B634">
            <v>1</v>
          </cell>
        </row>
        <row r="635">
          <cell r="A635" t="str">
            <v>'PRO-rt4499'</v>
          </cell>
          <cell r="B635">
            <v>1</v>
          </cell>
        </row>
        <row r="636">
          <cell r="A636" t="str">
            <v>'PRO-rt4502'</v>
          </cell>
          <cell r="B636">
            <v>1</v>
          </cell>
        </row>
        <row r="637">
          <cell r="A637" t="str">
            <v>'PRO-rt4513_mm'</v>
          </cell>
          <cell r="B637">
            <v>1</v>
          </cell>
        </row>
        <row r="638">
          <cell r="A638" t="str">
            <v>'PRO-rt4513_rm'</v>
          </cell>
          <cell r="B638">
            <v>1</v>
          </cell>
        </row>
        <row r="639">
          <cell r="A639" t="str">
            <v>'PRO-rt4526'</v>
          </cell>
          <cell r="B639">
            <v>1</v>
          </cell>
        </row>
        <row r="640">
          <cell r="A640" t="str">
            <v>'PRO-rt4530'</v>
          </cell>
          <cell r="B640">
            <v>2</v>
          </cell>
        </row>
        <row r="641">
          <cell r="A641" t="str">
            <v>'PRO-rt4534'</v>
          </cell>
          <cell r="B641">
            <v>1</v>
          </cell>
        </row>
        <row r="642">
          <cell r="A642" t="str">
            <v>'PRO-rt4541'</v>
          </cell>
          <cell r="B642">
            <v>1</v>
          </cell>
        </row>
        <row r="643">
          <cell r="A643" t="str">
            <v>'PRO-rt4544'</v>
          </cell>
          <cell r="B643">
            <v>1</v>
          </cell>
        </row>
        <row r="644">
          <cell r="A644" t="str">
            <v>'PRO-rt4548'</v>
          </cell>
          <cell r="B644">
            <v>1</v>
          </cell>
        </row>
        <row r="645">
          <cell r="A645" t="str">
            <v>'PRO-rt4555'</v>
          </cell>
          <cell r="B645">
            <v>1</v>
          </cell>
        </row>
        <row r="646">
          <cell r="A646" t="str">
            <v>'PRO-rt4558'</v>
          </cell>
          <cell r="B646">
            <v>1</v>
          </cell>
        </row>
        <row r="647">
          <cell r="A647" t="str">
            <v>'PRO-rt4559'</v>
          </cell>
          <cell r="B647">
            <v>1</v>
          </cell>
        </row>
        <row r="648">
          <cell r="A648" t="str">
            <v>'PRO-rt4576'</v>
          </cell>
          <cell r="B648">
            <v>1</v>
          </cell>
        </row>
        <row r="649">
          <cell r="A649" t="str">
            <v>'PRO-rt4593'</v>
          </cell>
          <cell r="B649">
            <v>1</v>
          </cell>
        </row>
        <row r="650">
          <cell r="A650" t="str">
            <v>'PRO-rt4597'</v>
          </cell>
          <cell r="B650">
            <v>1</v>
          </cell>
        </row>
        <row r="651">
          <cell r="A651" t="str">
            <v>'PRO-rt4598'</v>
          </cell>
          <cell r="B651">
            <v>1</v>
          </cell>
        </row>
        <row r="652">
          <cell r="A652" t="str">
            <v>'PRO-rt4606'</v>
          </cell>
          <cell r="B652">
            <v>1</v>
          </cell>
        </row>
        <row r="653">
          <cell r="A653" t="str">
            <v>'PRO-rt4609'</v>
          </cell>
          <cell r="B653">
            <v>1</v>
          </cell>
        </row>
        <row r="654">
          <cell r="A654" t="str">
            <v>'PRO-rt4634'</v>
          </cell>
          <cell r="B654">
            <v>1</v>
          </cell>
        </row>
        <row r="655">
          <cell r="A655" t="str">
            <v>'PRO-rt4639'</v>
          </cell>
          <cell r="B655">
            <v>4</v>
          </cell>
        </row>
        <row r="656">
          <cell r="A656" t="str">
            <v>'PRO-rt4649'</v>
          </cell>
          <cell r="B656">
            <v>9</v>
          </cell>
        </row>
        <row r="657">
          <cell r="A657" t="str">
            <v>'PRO-rt4673'</v>
          </cell>
          <cell r="B657">
            <v>1</v>
          </cell>
        </row>
        <row r="658">
          <cell r="A658" t="str">
            <v>'PRO-rt4674'</v>
          </cell>
          <cell r="B658">
            <v>1</v>
          </cell>
        </row>
        <row r="659">
          <cell r="A659" t="str">
            <v>'PRO-rt4676'</v>
          </cell>
          <cell r="B659">
            <v>1</v>
          </cell>
        </row>
        <row r="660">
          <cell r="A660" t="str">
            <v>'PRO-rt4680'</v>
          </cell>
          <cell r="B660">
            <v>1</v>
          </cell>
        </row>
        <row r="661">
          <cell r="A661" t="str">
            <v>'PRO-rt4692'</v>
          </cell>
          <cell r="B661">
            <v>1</v>
          </cell>
        </row>
        <row r="662">
          <cell r="A662" t="str">
            <v>'PRO-rt4701'</v>
          </cell>
          <cell r="B662">
            <v>1</v>
          </cell>
        </row>
        <row r="663">
          <cell r="A663" t="str">
            <v>'PRO-rt4714'</v>
          </cell>
          <cell r="B663">
            <v>1</v>
          </cell>
        </row>
        <row r="664">
          <cell r="A664" t="str">
            <v>'PRO-rt4719'</v>
          </cell>
          <cell r="B664">
            <v>1</v>
          </cell>
        </row>
        <row r="665">
          <cell r="A665" t="str">
            <v>'PRO-rt4722'</v>
          </cell>
          <cell r="B665">
            <v>1</v>
          </cell>
        </row>
        <row r="666">
          <cell r="A666" t="str">
            <v>'PRO-rt4736'</v>
          </cell>
          <cell r="B666">
            <v>1</v>
          </cell>
        </row>
        <row r="667">
          <cell r="A667" t="str">
            <v>'PRO-rt4763'</v>
          </cell>
          <cell r="B667">
            <v>1</v>
          </cell>
        </row>
        <row r="668">
          <cell r="A668" t="str">
            <v>'PRO-rt4767'</v>
          </cell>
          <cell r="B668">
            <v>1</v>
          </cell>
        </row>
        <row r="669">
          <cell r="A669" t="str">
            <v>'PRO-rt4769'</v>
          </cell>
          <cell r="B669">
            <v>1</v>
          </cell>
        </row>
        <row r="670">
          <cell r="A670" t="str">
            <v>'PRO-rt4772'</v>
          </cell>
          <cell r="B670">
            <v>1</v>
          </cell>
        </row>
        <row r="671">
          <cell r="A671" t="str">
            <v>'PRO-rt4793'</v>
          </cell>
          <cell r="B671">
            <v>1</v>
          </cell>
        </row>
        <row r="672">
          <cell r="A672" t="str">
            <v>'PRO-rt4799'</v>
          </cell>
          <cell r="B672">
            <v>1</v>
          </cell>
        </row>
        <row r="673">
          <cell r="A673" t="str">
            <v>'PRO-rt4804'</v>
          </cell>
          <cell r="B673">
            <v>1</v>
          </cell>
        </row>
        <row r="674">
          <cell r="A674" t="str">
            <v>'PRO-rt4822_c'</v>
          </cell>
          <cell r="B674">
            <v>1</v>
          </cell>
        </row>
        <row r="675">
          <cell r="A675" t="str">
            <v>'PRO-rt4822_n'</v>
          </cell>
          <cell r="B675">
            <v>1</v>
          </cell>
        </row>
        <row r="676">
          <cell r="A676" t="str">
            <v>'PRO-rt4846'</v>
          </cell>
          <cell r="B676">
            <v>9</v>
          </cell>
        </row>
        <row r="677">
          <cell r="A677" t="str">
            <v>'PRO-rt4860'</v>
          </cell>
          <cell r="B677">
            <v>1</v>
          </cell>
        </row>
        <row r="678">
          <cell r="A678" t="str">
            <v>'PRO-rt4862'</v>
          </cell>
          <cell r="B678">
            <v>1</v>
          </cell>
        </row>
        <row r="679">
          <cell r="A679" t="str">
            <v>'PRO-rt4881'</v>
          </cell>
          <cell r="B679">
            <v>1</v>
          </cell>
        </row>
        <row r="680">
          <cell r="A680" t="str">
            <v>'PRO-rt4892'</v>
          </cell>
          <cell r="B680">
            <v>1</v>
          </cell>
        </row>
        <row r="681">
          <cell r="A681" t="str">
            <v>'PRO-rt4894'</v>
          </cell>
          <cell r="B681">
            <v>1</v>
          </cell>
        </row>
        <row r="682">
          <cell r="A682" t="str">
            <v>'PRO-rt4896'</v>
          </cell>
          <cell r="B682">
            <v>1</v>
          </cell>
        </row>
        <row r="683">
          <cell r="A683" t="str">
            <v>'PRO-rt4897'</v>
          </cell>
          <cell r="B683">
            <v>1</v>
          </cell>
        </row>
        <row r="684">
          <cell r="A684" t="str">
            <v>'PRO-rt4907'</v>
          </cell>
          <cell r="B684">
            <v>2</v>
          </cell>
        </row>
        <row r="685">
          <cell r="A685" t="str">
            <v>'PRO-rt4913'</v>
          </cell>
          <cell r="B685">
            <v>1</v>
          </cell>
        </row>
        <row r="686">
          <cell r="A686" t="str">
            <v>'PRO-rt4914'</v>
          </cell>
          <cell r="B686">
            <v>1</v>
          </cell>
        </row>
        <row r="687">
          <cell r="A687" t="str">
            <v>'PRO-rt4917'</v>
          </cell>
          <cell r="B687">
            <v>1</v>
          </cell>
        </row>
        <row r="688">
          <cell r="A688" t="str">
            <v>'PRO-rt4918'</v>
          </cell>
          <cell r="B688">
            <v>1</v>
          </cell>
        </row>
        <row r="689">
          <cell r="A689" t="str">
            <v>'PRO-rt4919'</v>
          </cell>
          <cell r="B689">
            <v>1</v>
          </cell>
        </row>
        <row r="690">
          <cell r="A690" t="str">
            <v>'PRO-rt4920'</v>
          </cell>
          <cell r="B690">
            <v>1</v>
          </cell>
        </row>
        <row r="691">
          <cell r="A691" t="str">
            <v>'PRO-rt4929'</v>
          </cell>
          <cell r="B691">
            <v>1</v>
          </cell>
        </row>
        <row r="692">
          <cell r="A692" t="str">
            <v>'PRO-rt4934'</v>
          </cell>
          <cell r="B692">
            <v>1</v>
          </cell>
        </row>
        <row r="693">
          <cell r="A693" t="str">
            <v>'PRO-rt4951'</v>
          </cell>
          <cell r="B693">
            <v>1</v>
          </cell>
        </row>
        <row r="694">
          <cell r="A694" t="str">
            <v>'PRO-rt4960'</v>
          </cell>
          <cell r="B694">
            <v>1</v>
          </cell>
        </row>
        <row r="695">
          <cell r="A695" t="str">
            <v>'PRO-rt4980'</v>
          </cell>
          <cell r="B695">
            <v>1</v>
          </cell>
        </row>
        <row r="696">
          <cell r="A696" t="str">
            <v>'PRO-rt5001_l'</v>
          </cell>
          <cell r="B696">
            <v>1</v>
          </cell>
        </row>
        <row r="697">
          <cell r="A697" t="str">
            <v>'PRO-rt5001_rm'</v>
          </cell>
          <cell r="B697">
            <v>1</v>
          </cell>
        </row>
        <row r="698">
          <cell r="A698" t="str">
            <v>'PRO-rt5012'</v>
          </cell>
          <cell r="B698">
            <v>1</v>
          </cell>
        </row>
        <row r="699">
          <cell r="A699" t="str">
            <v>'PRO-rt5014'</v>
          </cell>
          <cell r="B699">
            <v>1</v>
          </cell>
        </row>
        <row r="700">
          <cell r="A700" t="str">
            <v>'PRO-rt5015'</v>
          </cell>
          <cell r="B700">
            <v>1</v>
          </cell>
        </row>
        <row r="701">
          <cell r="A701" t="str">
            <v>'PRO-rt5017'</v>
          </cell>
          <cell r="B701">
            <v>1</v>
          </cell>
        </row>
        <row r="702">
          <cell r="A702" t="str">
            <v>'PRO-rt5026'</v>
          </cell>
          <cell r="B702">
            <v>1</v>
          </cell>
        </row>
        <row r="703">
          <cell r="A703" t="str">
            <v>'PRO-rt5030'</v>
          </cell>
          <cell r="B703">
            <v>1</v>
          </cell>
        </row>
        <row r="704">
          <cell r="A704" t="str">
            <v>'PRO-rt5040'</v>
          </cell>
          <cell r="B704">
            <v>1</v>
          </cell>
        </row>
        <row r="705">
          <cell r="A705" t="str">
            <v>'PRO-rt5041'</v>
          </cell>
          <cell r="B705">
            <v>1</v>
          </cell>
        </row>
        <row r="706">
          <cell r="A706" t="str">
            <v>'PRO-rt5044'</v>
          </cell>
          <cell r="B706">
            <v>1</v>
          </cell>
        </row>
        <row r="707">
          <cell r="A707" t="str">
            <v>'PRO-rt5045'</v>
          </cell>
          <cell r="B707">
            <v>1</v>
          </cell>
        </row>
        <row r="708">
          <cell r="A708" t="str">
            <v>'PRO-rt5051'</v>
          </cell>
          <cell r="B708">
            <v>1</v>
          </cell>
        </row>
        <row r="709">
          <cell r="A709" t="str">
            <v>'PRO-rt5056'</v>
          </cell>
          <cell r="B709">
            <v>1</v>
          </cell>
        </row>
        <row r="710">
          <cell r="A710" t="str">
            <v>'PRO-rt5058'</v>
          </cell>
          <cell r="B710">
            <v>1</v>
          </cell>
        </row>
        <row r="711">
          <cell r="A711" t="str">
            <v>'PRO-rt5064'</v>
          </cell>
          <cell r="B711">
            <v>1</v>
          </cell>
        </row>
        <row r="712">
          <cell r="A712" t="str">
            <v>'PRO-rt5075'</v>
          </cell>
          <cell r="B712">
            <v>1</v>
          </cell>
        </row>
        <row r="713">
          <cell r="A713" t="str">
            <v>'PRO-rt5076'</v>
          </cell>
          <cell r="B713">
            <v>1</v>
          </cell>
        </row>
        <row r="714">
          <cell r="A714" t="str">
            <v>'PRO-rt5077'</v>
          </cell>
          <cell r="B714">
            <v>1</v>
          </cell>
        </row>
        <row r="715">
          <cell r="A715" t="str">
            <v>'PRO-rt5078'</v>
          </cell>
          <cell r="B715">
            <v>1</v>
          </cell>
        </row>
        <row r="716">
          <cell r="A716" t="str">
            <v>'PRO-rt5116'</v>
          </cell>
          <cell r="B716">
            <v>1</v>
          </cell>
        </row>
        <row r="717">
          <cell r="A717" t="str">
            <v>'PRO-rt5118'</v>
          </cell>
          <cell r="B717">
            <v>1</v>
          </cell>
        </row>
        <row r="718">
          <cell r="A718" t="str">
            <v>'PRO-rt5121'</v>
          </cell>
          <cell r="B718">
            <v>1</v>
          </cell>
        </row>
        <row r="719">
          <cell r="A719" t="str">
            <v>'PRO-rt5142'</v>
          </cell>
          <cell r="B719">
            <v>1</v>
          </cell>
        </row>
        <row r="720">
          <cell r="A720" t="str">
            <v>'PRO-rt5171'</v>
          </cell>
          <cell r="B720">
            <v>1</v>
          </cell>
        </row>
        <row r="721">
          <cell r="A721" t="str">
            <v>'PRO-rt5185'</v>
          </cell>
          <cell r="B721">
            <v>1</v>
          </cell>
        </row>
        <row r="722">
          <cell r="A722" t="str">
            <v>'PRO-rt5186'</v>
          </cell>
          <cell r="B722">
            <v>1</v>
          </cell>
        </row>
        <row r="723">
          <cell r="A723" t="str">
            <v>'PRO-rt5191'</v>
          </cell>
          <cell r="B723">
            <v>1</v>
          </cell>
        </row>
        <row r="724">
          <cell r="A724" t="str">
            <v>'PRO-rt5194'</v>
          </cell>
          <cell r="B724">
            <v>1</v>
          </cell>
        </row>
        <row r="725">
          <cell r="A725" t="str">
            <v>'PRO-rt5195'</v>
          </cell>
          <cell r="B725">
            <v>1</v>
          </cell>
        </row>
        <row r="726">
          <cell r="A726" t="str">
            <v>'PRO-rt5198'</v>
          </cell>
          <cell r="B726">
            <v>1</v>
          </cell>
        </row>
        <row r="727">
          <cell r="A727" t="str">
            <v>'PRO-rt5201'</v>
          </cell>
          <cell r="B727">
            <v>1</v>
          </cell>
        </row>
        <row r="728">
          <cell r="A728" t="str">
            <v>'PRO-rt5212_c'</v>
          </cell>
          <cell r="B728">
            <v>1</v>
          </cell>
        </row>
        <row r="729">
          <cell r="A729" t="str">
            <v>'PRO-rt5212_x'</v>
          </cell>
          <cell r="B729">
            <v>1</v>
          </cell>
        </row>
        <row r="730">
          <cell r="A730" t="str">
            <v>'PRO-rt5214'</v>
          </cell>
          <cell r="B730">
            <v>1</v>
          </cell>
        </row>
        <row r="731">
          <cell r="A731" t="str">
            <v>'PRO-rt5227'</v>
          </cell>
          <cell r="B731">
            <v>1</v>
          </cell>
        </row>
        <row r="732">
          <cell r="A732" t="str">
            <v>'PRO-rt5240'</v>
          </cell>
          <cell r="B732">
            <v>1</v>
          </cell>
        </row>
        <row r="733">
          <cell r="A733" t="str">
            <v>'PRO-rt5246'</v>
          </cell>
          <cell r="B733">
            <v>1</v>
          </cell>
        </row>
        <row r="734">
          <cell r="A734" t="str">
            <v>'PRO-rt5249'</v>
          </cell>
          <cell r="B734">
            <v>1</v>
          </cell>
        </row>
        <row r="735">
          <cell r="A735" t="str">
            <v>'PRO-rt5258_c'</v>
          </cell>
          <cell r="B735">
            <v>1</v>
          </cell>
        </row>
        <row r="736">
          <cell r="A736" t="str">
            <v>'PRO-rt5258_x'</v>
          </cell>
          <cell r="B736">
            <v>1</v>
          </cell>
        </row>
        <row r="737">
          <cell r="A737" t="str">
            <v>'PRO-rt5259'</v>
          </cell>
          <cell r="B737">
            <v>1</v>
          </cell>
        </row>
        <row r="738">
          <cell r="A738" t="str">
            <v>'PRO-rt5260'</v>
          </cell>
          <cell r="B738">
            <v>4</v>
          </cell>
        </row>
        <row r="739">
          <cell r="A739" t="str">
            <v>'PRO-rt5262'</v>
          </cell>
          <cell r="B739">
            <v>1</v>
          </cell>
        </row>
        <row r="740">
          <cell r="A740" t="str">
            <v>'PRO-rt5273'</v>
          </cell>
          <cell r="B740">
            <v>1</v>
          </cell>
        </row>
        <row r="741">
          <cell r="A741" t="str">
            <v>'PRO-rt5285'</v>
          </cell>
          <cell r="B741">
            <v>1</v>
          </cell>
        </row>
        <row r="742">
          <cell r="A742" t="str">
            <v>'PRO-rt5301'</v>
          </cell>
          <cell r="B742">
            <v>1</v>
          </cell>
        </row>
        <row r="743">
          <cell r="A743" t="str">
            <v>'PRO-rt5309'</v>
          </cell>
          <cell r="B743">
            <v>1</v>
          </cell>
        </row>
        <row r="744">
          <cell r="A744" t="str">
            <v>'PRO-rt5322'</v>
          </cell>
          <cell r="B744">
            <v>1</v>
          </cell>
        </row>
        <row r="745">
          <cell r="A745" t="str">
            <v>'PRO-rt5326'</v>
          </cell>
          <cell r="B745">
            <v>1</v>
          </cell>
        </row>
        <row r="746">
          <cell r="A746" t="str">
            <v>'PRO-rt5328'</v>
          </cell>
          <cell r="B746">
            <v>1</v>
          </cell>
        </row>
        <row r="747">
          <cell r="A747" t="str">
            <v>'PRO-rt5332_c'</v>
          </cell>
          <cell r="B747">
            <v>1</v>
          </cell>
        </row>
        <row r="748">
          <cell r="A748" t="str">
            <v>'PRO-rt5332_x'</v>
          </cell>
          <cell r="B748">
            <v>1</v>
          </cell>
        </row>
        <row r="749">
          <cell r="A749" t="str">
            <v>'PRO-rt5340'</v>
          </cell>
          <cell r="B749">
            <v>1</v>
          </cell>
        </row>
        <row r="750">
          <cell r="A750" t="str">
            <v>'PRO-rt5341'</v>
          </cell>
          <cell r="B750">
            <v>1</v>
          </cell>
        </row>
        <row r="751">
          <cell r="A751" t="str">
            <v>'PRO-rt5343'</v>
          </cell>
          <cell r="B751">
            <v>1</v>
          </cell>
        </row>
        <row r="752">
          <cell r="A752" t="str">
            <v>'PRO-rt5354'</v>
          </cell>
          <cell r="B752">
            <v>1</v>
          </cell>
        </row>
        <row r="753">
          <cell r="A753" t="str">
            <v>'PRO-rt5356'</v>
          </cell>
          <cell r="B753">
            <v>1</v>
          </cell>
        </row>
        <row r="754">
          <cell r="A754" t="str">
            <v>'PRO-rt5359'</v>
          </cell>
          <cell r="B754">
            <v>1</v>
          </cell>
        </row>
        <row r="755">
          <cell r="A755" t="str">
            <v>'PRO-rt5360'</v>
          </cell>
          <cell r="B755">
            <v>1</v>
          </cell>
        </row>
        <row r="756">
          <cell r="A756" t="str">
            <v>'PRO-rt5361'</v>
          </cell>
          <cell r="B756">
            <v>1</v>
          </cell>
        </row>
        <row r="757">
          <cell r="A757" t="str">
            <v>'PRO-rt5363'</v>
          </cell>
          <cell r="B757">
            <v>1</v>
          </cell>
        </row>
        <row r="758">
          <cell r="A758" t="str">
            <v>'PRO-rt5365'</v>
          </cell>
          <cell r="B758">
            <v>1</v>
          </cell>
        </row>
        <row r="759">
          <cell r="A759" t="str">
            <v>'PRO-rt5371'</v>
          </cell>
          <cell r="B759">
            <v>2</v>
          </cell>
        </row>
        <row r="760">
          <cell r="A760" t="str">
            <v>'PRO-rt5389'</v>
          </cell>
          <cell r="B760">
            <v>1</v>
          </cell>
        </row>
        <row r="761">
          <cell r="A761" t="str">
            <v>'PRO-rt5395'</v>
          </cell>
          <cell r="B761">
            <v>1</v>
          </cell>
        </row>
        <row r="762">
          <cell r="A762" t="str">
            <v>'PRO-rt5398'</v>
          </cell>
          <cell r="B762">
            <v>1</v>
          </cell>
        </row>
        <row r="763">
          <cell r="A763" t="str">
            <v>'PRO-rt5402'</v>
          </cell>
          <cell r="B763">
            <v>1</v>
          </cell>
        </row>
        <row r="764">
          <cell r="A764" t="str">
            <v>'PRO-rt5403'</v>
          </cell>
          <cell r="B764">
            <v>1</v>
          </cell>
        </row>
        <row r="765">
          <cell r="A765" t="str">
            <v>'PRO-rt5407'</v>
          </cell>
          <cell r="B765">
            <v>1</v>
          </cell>
        </row>
        <row r="766">
          <cell r="A766" t="str">
            <v>'PRO-rt5416'</v>
          </cell>
          <cell r="B766">
            <v>1</v>
          </cell>
        </row>
        <row r="767">
          <cell r="A767" t="str">
            <v>'PRO-rt5418'</v>
          </cell>
          <cell r="B767">
            <v>1</v>
          </cell>
        </row>
        <row r="768">
          <cell r="A768" t="str">
            <v>'PRO-rt5429'</v>
          </cell>
          <cell r="B768">
            <v>1</v>
          </cell>
        </row>
        <row r="769">
          <cell r="A769" t="str">
            <v>'PRO-rt5445'</v>
          </cell>
          <cell r="B769">
            <v>1</v>
          </cell>
        </row>
        <row r="770">
          <cell r="A770" t="str">
            <v>'PRO-rt5456'</v>
          </cell>
          <cell r="B770">
            <v>1</v>
          </cell>
        </row>
        <row r="771">
          <cell r="A771" t="str">
            <v>'PRO-rt5466'</v>
          </cell>
          <cell r="B771">
            <v>1</v>
          </cell>
        </row>
        <row r="772">
          <cell r="A772" t="str">
            <v>'PRO-rt5472'</v>
          </cell>
          <cell r="B772">
            <v>1</v>
          </cell>
        </row>
        <row r="773">
          <cell r="A773" t="str">
            <v>'PRO-rt5474'</v>
          </cell>
          <cell r="B773">
            <v>1</v>
          </cell>
        </row>
        <row r="774">
          <cell r="A774" t="str">
            <v>'PRO-rt5489'</v>
          </cell>
          <cell r="B774">
            <v>1</v>
          </cell>
        </row>
        <row r="775">
          <cell r="A775" t="str">
            <v>'PRO-rt5526'</v>
          </cell>
          <cell r="B775">
            <v>1</v>
          </cell>
        </row>
        <row r="776">
          <cell r="A776" t="str">
            <v>'PRO-rt5532'</v>
          </cell>
          <cell r="B776">
            <v>1</v>
          </cell>
        </row>
        <row r="777">
          <cell r="A777" t="str">
            <v>'PRO-rt5535'</v>
          </cell>
          <cell r="B777">
            <v>1</v>
          </cell>
        </row>
        <row r="778">
          <cell r="A778" t="str">
            <v>'PRO-rt5549'</v>
          </cell>
          <cell r="B778">
            <v>1</v>
          </cell>
        </row>
        <row r="779">
          <cell r="A779" t="str">
            <v>'PRO-rt5558'</v>
          </cell>
          <cell r="B779">
            <v>1</v>
          </cell>
        </row>
        <row r="780">
          <cell r="A780" t="str">
            <v>'PRO-rt5562_m'</v>
          </cell>
          <cell r="B780">
            <v>1</v>
          </cell>
        </row>
        <row r="781">
          <cell r="A781" t="str">
            <v>'PRO-rt5562_x'</v>
          </cell>
          <cell r="B781">
            <v>1</v>
          </cell>
        </row>
        <row r="782">
          <cell r="A782" t="str">
            <v>'PRO-rt5579'</v>
          </cell>
          <cell r="B782">
            <v>1</v>
          </cell>
        </row>
        <row r="783">
          <cell r="A783" t="str">
            <v>'PRO-rt5580'</v>
          </cell>
          <cell r="B783">
            <v>1</v>
          </cell>
        </row>
        <row r="784">
          <cell r="A784" t="str">
            <v>'PRO-rt5596'</v>
          </cell>
          <cell r="B784">
            <v>1</v>
          </cell>
        </row>
        <row r="785">
          <cell r="A785" t="str">
            <v>'PRO-rt5601'</v>
          </cell>
          <cell r="B785">
            <v>1</v>
          </cell>
        </row>
        <row r="786">
          <cell r="A786" t="str">
            <v>'PRO-rt5611'</v>
          </cell>
          <cell r="B786">
            <v>1</v>
          </cell>
        </row>
        <row r="787">
          <cell r="A787" t="str">
            <v>'PRO-rt5618'</v>
          </cell>
          <cell r="B787">
            <v>1</v>
          </cell>
        </row>
        <row r="788">
          <cell r="A788" t="str">
            <v>'PRO-rt5622'</v>
          </cell>
          <cell r="B788">
            <v>1</v>
          </cell>
        </row>
        <row r="789">
          <cell r="A789" t="str">
            <v>'PRO-rt5633_c'</v>
          </cell>
          <cell r="B789">
            <v>1</v>
          </cell>
        </row>
        <row r="790">
          <cell r="A790" t="str">
            <v>'PRO-rt5633_m'</v>
          </cell>
          <cell r="B790">
            <v>1</v>
          </cell>
        </row>
        <row r="791">
          <cell r="A791" t="str">
            <v>'PRO-rt5634'</v>
          </cell>
          <cell r="B791">
            <v>1</v>
          </cell>
        </row>
        <row r="792">
          <cell r="A792" t="str">
            <v>'PRO-rt5646'</v>
          </cell>
          <cell r="B792">
            <v>1</v>
          </cell>
        </row>
        <row r="793">
          <cell r="A793" t="str">
            <v>'PRO-rt5654_c'</v>
          </cell>
          <cell r="B793">
            <v>1</v>
          </cell>
        </row>
        <row r="794">
          <cell r="A794" t="str">
            <v>'PRO-rt5654_m'</v>
          </cell>
          <cell r="B794">
            <v>1</v>
          </cell>
        </row>
        <row r="795">
          <cell r="A795" t="str">
            <v>'PRO-rt5655'</v>
          </cell>
          <cell r="B795">
            <v>1</v>
          </cell>
        </row>
        <row r="796">
          <cell r="A796" t="str">
            <v>'PRO-rt5669'</v>
          </cell>
          <cell r="B796">
            <v>1</v>
          </cell>
        </row>
        <row r="797">
          <cell r="A797" t="str">
            <v>'PRO-rt5672'</v>
          </cell>
          <cell r="B797">
            <v>1</v>
          </cell>
        </row>
        <row r="798">
          <cell r="A798" t="str">
            <v>'PRO-rt5681'</v>
          </cell>
          <cell r="B798">
            <v>1</v>
          </cell>
        </row>
        <row r="799">
          <cell r="A799" t="str">
            <v>'PRO-rt5684'</v>
          </cell>
          <cell r="B799">
            <v>1</v>
          </cell>
        </row>
        <row r="800">
          <cell r="A800" t="str">
            <v>'PRO-rt5693'</v>
          </cell>
          <cell r="B800">
            <v>1</v>
          </cell>
        </row>
        <row r="801">
          <cell r="A801" t="str">
            <v>'PRO-rt5702'</v>
          </cell>
          <cell r="B801">
            <v>1</v>
          </cell>
        </row>
        <row r="802">
          <cell r="A802" t="str">
            <v>'PRO-rt5713'</v>
          </cell>
          <cell r="B802">
            <v>1</v>
          </cell>
        </row>
        <row r="803">
          <cell r="A803" t="str">
            <v>'PRO-rt5719'</v>
          </cell>
          <cell r="B803">
            <v>1</v>
          </cell>
        </row>
        <row r="804">
          <cell r="A804" t="str">
            <v>'PRO-rt5724'</v>
          </cell>
          <cell r="B804">
            <v>1</v>
          </cell>
        </row>
        <row r="805">
          <cell r="A805" t="str">
            <v>'PRO-rt5734'</v>
          </cell>
          <cell r="B805">
            <v>1</v>
          </cell>
        </row>
        <row r="806">
          <cell r="A806" t="str">
            <v>'PRO-rt5740'</v>
          </cell>
          <cell r="B806">
            <v>1</v>
          </cell>
        </row>
        <row r="807">
          <cell r="A807" t="str">
            <v>'PRO-rt5751'</v>
          </cell>
          <cell r="B807">
            <v>1</v>
          </cell>
        </row>
        <row r="808">
          <cell r="A808" t="str">
            <v>'PRO-rt5758'</v>
          </cell>
          <cell r="B808">
            <v>1</v>
          </cell>
        </row>
        <row r="809">
          <cell r="A809" t="str">
            <v>'PRO-rt5764'</v>
          </cell>
          <cell r="B809">
            <v>1</v>
          </cell>
        </row>
        <row r="810">
          <cell r="A810" t="str">
            <v>'PRO-rt5771'</v>
          </cell>
          <cell r="B810">
            <v>1</v>
          </cell>
        </row>
        <row r="811">
          <cell r="A811" t="str">
            <v>'PRO-rt5790'</v>
          </cell>
          <cell r="B811">
            <v>1</v>
          </cell>
        </row>
        <row r="812">
          <cell r="A812" t="str">
            <v>'PRO-rt5791'</v>
          </cell>
          <cell r="B812">
            <v>1</v>
          </cell>
        </row>
        <row r="813">
          <cell r="A813" t="str">
            <v>'PRO-rt5794'</v>
          </cell>
          <cell r="B813">
            <v>1</v>
          </cell>
        </row>
        <row r="814">
          <cell r="A814" t="str">
            <v>'PRO-rt5802'</v>
          </cell>
          <cell r="B814">
            <v>1</v>
          </cell>
        </row>
        <row r="815">
          <cell r="A815" t="str">
            <v>'PRO-rt5811'</v>
          </cell>
          <cell r="B815">
            <v>1</v>
          </cell>
        </row>
        <row r="816">
          <cell r="A816" t="str">
            <v>'PRO-rt5813'</v>
          </cell>
          <cell r="B816">
            <v>1</v>
          </cell>
        </row>
        <row r="817">
          <cell r="A817" t="str">
            <v>'PRO-rt5815'</v>
          </cell>
          <cell r="B817">
            <v>1</v>
          </cell>
        </row>
        <row r="818">
          <cell r="A818" t="str">
            <v>'PRO-rt5817'</v>
          </cell>
          <cell r="B818">
            <v>1</v>
          </cell>
        </row>
        <row r="819">
          <cell r="A819" t="str">
            <v>'PRO-rt5827'</v>
          </cell>
          <cell r="B819">
            <v>1</v>
          </cell>
        </row>
        <row r="820">
          <cell r="A820" t="str">
            <v>'PRO-rt5828'</v>
          </cell>
          <cell r="B820">
            <v>1</v>
          </cell>
        </row>
        <row r="821">
          <cell r="A821" t="str">
            <v>'PRO-rt5829'</v>
          </cell>
          <cell r="B821">
            <v>1</v>
          </cell>
        </row>
        <row r="822">
          <cell r="A822" t="str">
            <v>'PRO-rt5845'</v>
          </cell>
          <cell r="B822">
            <v>1</v>
          </cell>
        </row>
        <row r="823">
          <cell r="A823" t="str">
            <v>'PRO-rt5857'</v>
          </cell>
          <cell r="B823">
            <v>1</v>
          </cell>
        </row>
        <row r="824">
          <cell r="A824" t="str">
            <v>'PRO-rt5861'</v>
          </cell>
          <cell r="B824">
            <v>1</v>
          </cell>
        </row>
        <row r="825">
          <cell r="A825" t="str">
            <v>'PRO-rt5869_n'</v>
          </cell>
          <cell r="B825">
            <v>1</v>
          </cell>
        </row>
        <row r="826">
          <cell r="A826" t="str">
            <v>'PRO-rt5873'</v>
          </cell>
          <cell r="B826">
            <v>1</v>
          </cell>
        </row>
        <row r="827">
          <cell r="A827" t="str">
            <v>'PRO-rt5877_m'</v>
          </cell>
          <cell r="B827">
            <v>1</v>
          </cell>
        </row>
        <row r="828">
          <cell r="A828" t="str">
            <v>'PRO-rt5877_x'</v>
          </cell>
          <cell r="B828">
            <v>1</v>
          </cell>
        </row>
        <row r="829">
          <cell r="A829" t="str">
            <v>'PRO-rt5879'</v>
          </cell>
          <cell r="B829">
            <v>1</v>
          </cell>
        </row>
        <row r="830">
          <cell r="A830" t="str">
            <v>'PRO-rt5884'</v>
          </cell>
          <cell r="B830">
            <v>1</v>
          </cell>
        </row>
        <row r="831">
          <cell r="A831" t="str">
            <v>'PRO-rt5888'</v>
          </cell>
          <cell r="B831">
            <v>1</v>
          </cell>
        </row>
        <row r="832">
          <cell r="A832" t="str">
            <v>'PRO-rt5890'</v>
          </cell>
          <cell r="B832">
            <v>1</v>
          </cell>
        </row>
        <row r="833">
          <cell r="A833" t="str">
            <v>'PRO-rt5891'</v>
          </cell>
          <cell r="B833">
            <v>1</v>
          </cell>
        </row>
        <row r="834">
          <cell r="A834" t="str">
            <v>'PRO-rt5893'</v>
          </cell>
          <cell r="B834">
            <v>2</v>
          </cell>
        </row>
        <row r="835">
          <cell r="A835" t="str">
            <v>'PRO-rt5909'</v>
          </cell>
          <cell r="B835">
            <v>1</v>
          </cell>
        </row>
        <row r="836">
          <cell r="A836" t="str">
            <v>'PRO-rt5913_m'</v>
          </cell>
          <cell r="B836">
            <v>1</v>
          </cell>
        </row>
        <row r="837">
          <cell r="A837" t="str">
            <v>'PRO-rt5913_x'</v>
          </cell>
          <cell r="B837">
            <v>1</v>
          </cell>
        </row>
        <row r="838">
          <cell r="A838" t="str">
            <v>'PRO-rt5934'</v>
          </cell>
          <cell r="B838">
            <v>1</v>
          </cell>
        </row>
        <row r="839">
          <cell r="A839" t="str">
            <v>'PRO-rt5941'</v>
          </cell>
          <cell r="B839">
            <v>1</v>
          </cell>
        </row>
        <row r="840">
          <cell r="A840" t="str">
            <v>'PRO-rt5949'</v>
          </cell>
          <cell r="B840">
            <v>1</v>
          </cell>
        </row>
        <row r="841">
          <cell r="A841" t="str">
            <v>'PRO-rt5966'</v>
          </cell>
          <cell r="B841">
            <v>1</v>
          </cell>
        </row>
        <row r="842">
          <cell r="A842" t="str">
            <v>'PRO-rt5972'</v>
          </cell>
          <cell r="B842">
            <v>1</v>
          </cell>
        </row>
        <row r="843">
          <cell r="A843" t="str">
            <v>'PRO-rt6000'</v>
          </cell>
          <cell r="B843">
            <v>1</v>
          </cell>
        </row>
        <row r="844">
          <cell r="A844" t="str">
            <v>'PRO-rt6001'</v>
          </cell>
          <cell r="B844">
            <v>1</v>
          </cell>
        </row>
        <row r="845">
          <cell r="A845" t="str">
            <v>'PRO-rt6009'</v>
          </cell>
          <cell r="B845">
            <v>1</v>
          </cell>
        </row>
        <row r="846">
          <cell r="A846" t="str">
            <v>'PRO-rt6050'</v>
          </cell>
          <cell r="B846">
            <v>9</v>
          </cell>
        </row>
        <row r="847">
          <cell r="A847" t="str">
            <v>'PRO-rt6068'</v>
          </cell>
          <cell r="B847">
            <v>1</v>
          </cell>
        </row>
        <row r="848">
          <cell r="A848" t="str">
            <v>'PRO-rt6091'</v>
          </cell>
          <cell r="B848">
            <v>1</v>
          </cell>
        </row>
        <row r="849">
          <cell r="A849" t="str">
            <v>'PRO-rt6095'</v>
          </cell>
          <cell r="B849">
            <v>1</v>
          </cell>
        </row>
        <row r="850">
          <cell r="A850" t="str">
            <v>'PRO-rt6112'</v>
          </cell>
          <cell r="B850">
            <v>1</v>
          </cell>
        </row>
        <row r="851">
          <cell r="A851" t="str">
            <v>'PRO-rt6131'</v>
          </cell>
          <cell r="B851">
            <v>1</v>
          </cell>
        </row>
        <row r="852">
          <cell r="A852" t="str">
            <v>'PRO-rt6162'</v>
          </cell>
          <cell r="B852">
            <v>1</v>
          </cell>
        </row>
        <row r="853">
          <cell r="A853" t="str">
            <v>'PRO-rt6173'</v>
          </cell>
          <cell r="B853">
            <v>1</v>
          </cell>
        </row>
        <row r="854">
          <cell r="A854" t="str">
            <v>'PRO-rt6177'</v>
          </cell>
          <cell r="B854">
            <v>1</v>
          </cell>
        </row>
        <row r="855">
          <cell r="A855" t="str">
            <v>'PRO-rt6186'</v>
          </cell>
          <cell r="B855">
            <v>1</v>
          </cell>
        </row>
        <row r="856">
          <cell r="A856" t="str">
            <v>'PRO-rt6190'</v>
          </cell>
          <cell r="B856">
            <v>1</v>
          </cell>
        </row>
        <row r="857">
          <cell r="A857" t="str">
            <v>'PRO-rt6191'</v>
          </cell>
          <cell r="B857">
            <v>1</v>
          </cell>
        </row>
        <row r="858">
          <cell r="A858" t="str">
            <v>'PRO-rt6197'</v>
          </cell>
          <cell r="B858">
            <v>1</v>
          </cell>
        </row>
        <row r="859">
          <cell r="A859" t="str">
            <v>'PRO-rt6206'</v>
          </cell>
          <cell r="B859">
            <v>1</v>
          </cell>
        </row>
        <row r="860">
          <cell r="A860" t="str">
            <v>'PRO-rt6208_c'</v>
          </cell>
          <cell r="B860">
            <v>1</v>
          </cell>
        </row>
        <row r="861">
          <cell r="A861" t="str">
            <v>'PRO-rt6208_m'</v>
          </cell>
          <cell r="B861">
            <v>1</v>
          </cell>
        </row>
        <row r="862">
          <cell r="A862" t="str">
            <v>'PRO-rt6217'</v>
          </cell>
          <cell r="B862">
            <v>1</v>
          </cell>
        </row>
        <row r="863">
          <cell r="A863" t="str">
            <v>'PRO-rt6229_c'</v>
          </cell>
          <cell r="B863">
            <v>1</v>
          </cell>
        </row>
        <row r="864">
          <cell r="A864" t="str">
            <v>'PRO-rt6229_n'</v>
          </cell>
          <cell r="B864">
            <v>1</v>
          </cell>
        </row>
        <row r="865">
          <cell r="A865" t="str">
            <v>'PRO-rt6232'</v>
          </cell>
          <cell r="B865">
            <v>1</v>
          </cell>
        </row>
        <row r="866">
          <cell r="A866" t="str">
            <v>'PRO-rt6234'</v>
          </cell>
          <cell r="B866">
            <v>1</v>
          </cell>
        </row>
        <row r="867">
          <cell r="A867" t="str">
            <v>'PRO-rt6242_c'</v>
          </cell>
          <cell r="B867">
            <v>1</v>
          </cell>
        </row>
        <row r="868">
          <cell r="A868" t="str">
            <v>'PRO-rt6242_m'</v>
          </cell>
          <cell r="B868">
            <v>1</v>
          </cell>
        </row>
        <row r="869">
          <cell r="A869" t="str">
            <v>'PRO-rt6247'</v>
          </cell>
          <cell r="B869">
            <v>1</v>
          </cell>
        </row>
        <row r="870">
          <cell r="A870" t="str">
            <v>'PRO-rt6249'</v>
          </cell>
          <cell r="B870">
            <v>1</v>
          </cell>
        </row>
        <row r="871">
          <cell r="A871" t="str">
            <v>'PRO-rt6255'</v>
          </cell>
          <cell r="B871">
            <v>1</v>
          </cell>
        </row>
        <row r="872">
          <cell r="A872" t="str">
            <v>'PRO-rt6258'</v>
          </cell>
          <cell r="B872">
            <v>1</v>
          </cell>
        </row>
        <row r="873">
          <cell r="A873" t="str">
            <v>'PRO-rt6259'</v>
          </cell>
          <cell r="B873">
            <v>1</v>
          </cell>
        </row>
        <row r="874">
          <cell r="A874" t="str">
            <v>'PRO-rt6294'</v>
          </cell>
          <cell r="B874">
            <v>1</v>
          </cell>
        </row>
        <row r="875">
          <cell r="A875" t="str">
            <v>'PRO-rt6298'</v>
          </cell>
          <cell r="B875">
            <v>1</v>
          </cell>
        </row>
        <row r="876">
          <cell r="A876" t="str">
            <v>'PRO-rt6341'</v>
          </cell>
          <cell r="B876">
            <v>1</v>
          </cell>
        </row>
        <row r="877">
          <cell r="A877" t="str">
            <v>'PRO-rt6350'</v>
          </cell>
          <cell r="B877">
            <v>1</v>
          </cell>
        </row>
        <row r="878">
          <cell r="A878" t="str">
            <v>'PRO-rt6356'</v>
          </cell>
          <cell r="B878">
            <v>1</v>
          </cell>
        </row>
        <row r="879">
          <cell r="A879" t="str">
            <v>'PRO-rt6375'</v>
          </cell>
          <cell r="B879">
            <v>1</v>
          </cell>
        </row>
        <row r="880">
          <cell r="A880" t="str">
            <v>'PRO-rt6386'</v>
          </cell>
          <cell r="B880">
            <v>1</v>
          </cell>
        </row>
        <row r="881">
          <cell r="A881" t="str">
            <v>'PRO-rt6406_e'</v>
          </cell>
          <cell r="B881">
            <v>1</v>
          </cell>
        </row>
        <row r="882">
          <cell r="A882" t="str">
            <v>'PRO-rt6406_v'</v>
          </cell>
          <cell r="B882">
            <v>1</v>
          </cell>
        </row>
        <row r="883">
          <cell r="A883" t="str">
            <v>'PRO-rt6409'</v>
          </cell>
          <cell r="B883">
            <v>1</v>
          </cell>
        </row>
        <row r="884">
          <cell r="A884" t="str">
            <v>'PRO-rt6420'</v>
          </cell>
          <cell r="B884">
            <v>1</v>
          </cell>
        </row>
        <row r="885">
          <cell r="A885" t="str">
            <v>'PRO-rt6434_c'</v>
          </cell>
          <cell r="B885">
            <v>1</v>
          </cell>
        </row>
        <row r="886">
          <cell r="A886" t="str">
            <v>'PRO-rt6434_x'</v>
          </cell>
          <cell r="B886">
            <v>1</v>
          </cell>
        </row>
        <row r="887">
          <cell r="A887" t="str">
            <v>'PRO-rt6435'</v>
          </cell>
          <cell r="B887">
            <v>1</v>
          </cell>
        </row>
        <row r="888">
          <cell r="A888" t="str">
            <v>'PRO-rt6437'</v>
          </cell>
          <cell r="B888">
            <v>1</v>
          </cell>
        </row>
        <row r="889">
          <cell r="A889" t="str">
            <v>'PRO-rt6458'</v>
          </cell>
          <cell r="B889">
            <v>1</v>
          </cell>
        </row>
        <row r="890">
          <cell r="A890" t="str">
            <v>'PRO-rt6468'</v>
          </cell>
          <cell r="B890">
            <v>1</v>
          </cell>
        </row>
        <row r="891">
          <cell r="A891" t="str">
            <v>'PRO-rt6471'</v>
          </cell>
          <cell r="B891">
            <v>1</v>
          </cell>
        </row>
        <row r="892">
          <cell r="A892" t="str">
            <v>'PRO-rt6476'</v>
          </cell>
          <cell r="B892">
            <v>1</v>
          </cell>
        </row>
        <row r="893">
          <cell r="A893" t="str">
            <v>'PRO-rt6481'</v>
          </cell>
          <cell r="B893">
            <v>1</v>
          </cell>
        </row>
        <row r="894">
          <cell r="A894" t="str">
            <v>'PRO-rt6485'</v>
          </cell>
          <cell r="B894">
            <v>1</v>
          </cell>
        </row>
        <row r="895">
          <cell r="A895" t="str">
            <v>'PRO-rt6488_m'</v>
          </cell>
          <cell r="B895">
            <v>1</v>
          </cell>
        </row>
        <row r="896">
          <cell r="A896" t="str">
            <v>'PRO-rt6488_n'</v>
          </cell>
          <cell r="B896">
            <v>1</v>
          </cell>
        </row>
        <row r="897">
          <cell r="A897" t="str">
            <v>'PRO-rt6498'</v>
          </cell>
          <cell r="B897">
            <v>1</v>
          </cell>
        </row>
        <row r="898">
          <cell r="A898" t="str">
            <v>'PRO-rt6500'</v>
          </cell>
          <cell r="B898">
            <v>1</v>
          </cell>
        </row>
        <row r="899">
          <cell r="A899" t="str">
            <v>'PRO-rt6501'</v>
          </cell>
          <cell r="B899">
            <v>1</v>
          </cell>
        </row>
        <row r="900">
          <cell r="A900" t="str">
            <v>'PRO-rt6510'</v>
          </cell>
          <cell r="B900">
            <v>1</v>
          </cell>
        </row>
        <row r="901">
          <cell r="A901" t="str">
            <v>'PRO-rt6512'</v>
          </cell>
          <cell r="B901">
            <v>1</v>
          </cell>
        </row>
        <row r="902">
          <cell r="A902" t="str">
            <v>'PRO-rt6518'</v>
          </cell>
          <cell r="B902">
            <v>1</v>
          </cell>
        </row>
        <row r="903">
          <cell r="A903" t="str">
            <v>'PRO-rt6543'</v>
          </cell>
          <cell r="B903">
            <v>1</v>
          </cell>
        </row>
        <row r="904">
          <cell r="A904" t="str">
            <v>'PRO-rt6544'</v>
          </cell>
          <cell r="B904">
            <v>1</v>
          </cell>
        </row>
        <row r="905">
          <cell r="A905" t="str">
            <v>'PRO-rt6546'</v>
          </cell>
          <cell r="B905">
            <v>1</v>
          </cell>
        </row>
        <row r="906">
          <cell r="A906" t="str">
            <v>'PRO-rt6557'</v>
          </cell>
          <cell r="B906">
            <v>1</v>
          </cell>
        </row>
        <row r="907">
          <cell r="A907" t="str">
            <v>'PRO-rt6574'</v>
          </cell>
          <cell r="B907">
            <v>1</v>
          </cell>
        </row>
        <row r="908">
          <cell r="A908" t="str">
            <v>'PRO-rt6588'</v>
          </cell>
          <cell r="B908">
            <v>1</v>
          </cell>
        </row>
        <row r="909">
          <cell r="A909" t="str">
            <v>'PRO-rt6589'</v>
          </cell>
          <cell r="B909">
            <v>1</v>
          </cell>
        </row>
        <row r="910">
          <cell r="A910" t="str">
            <v>'PRO-rt6592'</v>
          </cell>
          <cell r="B910">
            <v>1</v>
          </cell>
        </row>
        <row r="911">
          <cell r="A911" t="str">
            <v>'PRO-rt6603'</v>
          </cell>
          <cell r="B911">
            <v>1</v>
          </cell>
        </row>
        <row r="912">
          <cell r="A912" t="str">
            <v>'PRO-rt6611'</v>
          </cell>
          <cell r="B912">
            <v>1</v>
          </cell>
        </row>
        <row r="913">
          <cell r="A913" t="str">
            <v>'PRO-rt6640'</v>
          </cell>
          <cell r="B913">
            <v>1</v>
          </cell>
        </row>
        <row r="914">
          <cell r="A914" t="str">
            <v>'PRO-rt6644'</v>
          </cell>
          <cell r="B914">
            <v>1</v>
          </cell>
        </row>
        <row r="915">
          <cell r="A915" t="str">
            <v>'PRO-rt6665'</v>
          </cell>
          <cell r="B915">
            <v>1</v>
          </cell>
        </row>
        <row r="916">
          <cell r="A916" t="str">
            <v>'PRO-rt6669'</v>
          </cell>
          <cell r="B916">
            <v>1</v>
          </cell>
        </row>
        <row r="917">
          <cell r="A917" t="str">
            <v>'PRO-rt6691'</v>
          </cell>
          <cell r="B917">
            <v>1</v>
          </cell>
        </row>
        <row r="918">
          <cell r="A918" t="str">
            <v>'PRO-rt6692_c'</v>
          </cell>
          <cell r="B918">
            <v>1</v>
          </cell>
        </row>
        <row r="919">
          <cell r="A919" t="str">
            <v>'PRO-rt6692_m'</v>
          </cell>
          <cell r="B919">
            <v>1</v>
          </cell>
        </row>
        <row r="920">
          <cell r="A920" t="str">
            <v>'PRO-rt6698'</v>
          </cell>
          <cell r="B920">
            <v>1</v>
          </cell>
        </row>
        <row r="921">
          <cell r="A921" t="str">
            <v>'PRO-rt6702'</v>
          </cell>
          <cell r="B921">
            <v>1</v>
          </cell>
        </row>
        <row r="922">
          <cell r="A922" t="str">
            <v>'PRO-rt6718_en'</v>
          </cell>
          <cell r="B922">
            <v>1</v>
          </cell>
        </row>
        <row r="923">
          <cell r="A923" t="str">
            <v>'PRO-rt6718_vm'</v>
          </cell>
          <cell r="B923">
            <v>1</v>
          </cell>
        </row>
        <row r="924">
          <cell r="A924" t="str">
            <v>'PRO-rt6727'</v>
          </cell>
          <cell r="B924">
            <v>1</v>
          </cell>
        </row>
        <row r="925">
          <cell r="A925" t="str">
            <v>'PRO-rt6741'</v>
          </cell>
          <cell r="B925">
            <v>1</v>
          </cell>
        </row>
        <row r="926">
          <cell r="A926" t="str">
            <v>'PRO-rt6753'</v>
          </cell>
          <cell r="B926">
            <v>1</v>
          </cell>
        </row>
        <row r="927">
          <cell r="A927" t="str">
            <v>'PRO-rt6761'</v>
          </cell>
          <cell r="B927">
            <v>1</v>
          </cell>
        </row>
        <row r="928">
          <cell r="A928" t="str">
            <v>'PRO-rt6769'</v>
          </cell>
          <cell r="B928">
            <v>1</v>
          </cell>
        </row>
        <row r="929">
          <cell r="A929" t="str">
            <v>'PRO-rt6785'</v>
          </cell>
          <cell r="B929">
            <v>2</v>
          </cell>
        </row>
        <row r="930">
          <cell r="A930" t="str">
            <v>'PRO-rt6791'</v>
          </cell>
          <cell r="B930">
            <v>1</v>
          </cell>
        </row>
        <row r="931">
          <cell r="A931" t="str">
            <v>'PRO-rt6799'</v>
          </cell>
          <cell r="B931">
            <v>1</v>
          </cell>
        </row>
        <row r="932">
          <cell r="A932" t="str">
            <v>'PRO-rt6800_c'</v>
          </cell>
          <cell r="B932">
            <v>1</v>
          </cell>
        </row>
        <row r="933">
          <cell r="A933" t="str">
            <v>'PRO-rt6800_r'</v>
          </cell>
          <cell r="B933">
            <v>1</v>
          </cell>
        </row>
        <row r="934">
          <cell r="A934" t="str">
            <v>'PRO-rt6811'</v>
          </cell>
          <cell r="B934">
            <v>1</v>
          </cell>
        </row>
        <row r="935">
          <cell r="A935" t="str">
            <v>'PRO-rt6812'</v>
          </cell>
          <cell r="B935">
            <v>1</v>
          </cell>
        </row>
        <row r="936">
          <cell r="A936" t="str">
            <v>'PRO-rt6816'</v>
          </cell>
          <cell r="B936">
            <v>2</v>
          </cell>
        </row>
        <row r="937">
          <cell r="A937" t="str">
            <v>'PRO-rt6820'</v>
          </cell>
          <cell r="B937">
            <v>1</v>
          </cell>
        </row>
        <row r="938">
          <cell r="A938" t="str">
            <v>'PRO-rt6827'</v>
          </cell>
          <cell r="B938">
            <v>1</v>
          </cell>
        </row>
        <row r="939">
          <cell r="A939" t="str">
            <v>'PRO-rt6850'</v>
          </cell>
          <cell r="B939">
            <v>1</v>
          </cell>
        </row>
        <row r="940">
          <cell r="A940" t="str">
            <v>'PRO-rt6860'</v>
          </cell>
          <cell r="B940">
            <v>1</v>
          </cell>
        </row>
        <row r="941">
          <cell r="A941" t="str">
            <v>'PRO-rt6863'</v>
          </cell>
          <cell r="B941">
            <v>1</v>
          </cell>
        </row>
        <row r="942">
          <cell r="A942" t="str">
            <v>'PRO-rt6869'</v>
          </cell>
          <cell r="B942">
            <v>1</v>
          </cell>
        </row>
        <row r="943">
          <cell r="A943" t="str">
            <v>'PRO-rt6872'</v>
          </cell>
          <cell r="B943">
            <v>1</v>
          </cell>
        </row>
        <row r="944">
          <cell r="A944" t="str">
            <v>'PRO-rt6880'</v>
          </cell>
          <cell r="B944">
            <v>1</v>
          </cell>
        </row>
        <row r="945">
          <cell r="A945" t="str">
            <v>'PRO-rt6884'</v>
          </cell>
          <cell r="B945">
            <v>1</v>
          </cell>
        </row>
        <row r="946">
          <cell r="A946" t="str">
            <v>'PRO-rt6885'</v>
          </cell>
          <cell r="B946">
            <v>1</v>
          </cell>
        </row>
        <row r="947">
          <cell r="A947" t="str">
            <v>'PRO-rt6899'</v>
          </cell>
          <cell r="B947">
            <v>1</v>
          </cell>
        </row>
        <row r="948">
          <cell r="A948" t="str">
            <v>'PRO-rt6908'</v>
          </cell>
          <cell r="B948">
            <v>1</v>
          </cell>
        </row>
        <row r="949">
          <cell r="A949" t="str">
            <v>'PRO-rt6915'</v>
          </cell>
          <cell r="B949">
            <v>1</v>
          </cell>
        </row>
        <row r="950">
          <cell r="A950" t="str">
            <v>'PRO-rt6932'</v>
          </cell>
          <cell r="B950">
            <v>1</v>
          </cell>
        </row>
        <row r="951">
          <cell r="A951" t="str">
            <v>'PRO-rt6937'</v>
          </cell>
          <cell r="B951">
            <v>1</v>
          </cell>
        </row>
        <row r="952">
          <cell r="A952" t="str">
            <v>'PRO-rt6941'</v>
          </cell>
          <cell r="B952">
            <v>1</v>
          </cell>
        </row>
        <row r="953">
          <cell r="A953" t="str">
            <v>'PRO-rt6946'</v>
          </cell>
          <cell r="B953">
            <v>1</v>
          </cell>
        </row>
        <row r="954">
          <cell r="A954" t="str">
            <v>'PRO-rt6960'</v>
          </cell>
          <cell r="B954">
            <v>1</v>
          </cell>
        </row>
        <row r="955">
          <cell r="A955" t="str">
            <v>'PRO-rt6971_c'</v>
          </cell>
          <cell r="B955">
            <v>1</v>
          </cell>
        </row>
        <row r="956">
          <cell r="A956" t="str">
            <v>'PRO-rt6972_c'</v>
          </cell>
          <cell r="B956">
            <v>1</v>
          </cell>
        </row>
        <row r="957">
          <cell r="A957" t="str">
            <v>'PRO-rt6972_en'</v>
          </cell>
          <cell r="B957">
            <v>1</v>
          </cell>
        </row>
        <row r="958">
          <cell r="A958" t="str">
            <v>'PRO-rt6980'</v>
          </cell>
          <cell r="B958">
            <v>1</v>
          </cell>
        </row>
        <row r="959">
          <cell r="A959" t="str">
            <v>'PRO-rt6983'</v>
          </cell>
          <cell r="B959">
            <v>1</v>
          </cell>
        </row>
        <row r="960">
          <cell r="A960" t="str">
            <v>'PRO-rt6998'</v>
          </cell>
          <cell r="B960">
            <v>1</v>
          </cell>
        </row>
        <row r="961">
          <cell r="A961" t="str">
            <v>'PRO-rt7001_c'</v>
          </cell>
          <cell r="B961">
            <v>1</v>
          </cell>
        </row>
        <row r="962">
          <cell r="A962" t="str">
            <v>'PRO-rt7001_en'</v>
          </cell>
          <cell r="B962">
            <v>1</v>
          </cell>
        </row>
        <row r="963">
          <cell r="A963" t="str">
            <v>'PRO-rt7036'</v>
          </cell>
          <cell r="B963">
            <v>1</v>
          </cell>
        </row>
        <row r="964">
          <cell r="A964" t="str">
            <v>'PRO-rt7041'</v>
          </cell>
          <cell r="B964">
            <v>1</v>
          </cell>
        </row>
        <row r="965">
          <cell r="A965" t="str">
            <v>'PRO-rt7049_c'</v>
          </cell>
          <cell r="B965">
            <v>1</v>
          </cell>
        </row>
        <row r="966">
          <cell r="A966" t="str">
            <v>'PRO-rt7049_en'</v>
          </cell>
          <cell r="B966">
            <v>1</v>
          </cell>
        </row>
        <row r="967">
          <cell r="A967" t="str">
            <v>'PRO-rt7050'</v>
          </cell>
          <cell r="B967">
            <v>1</v>
          </cell>
        </row>
        <row r="968">
          <cell r="A968" t="str">
            <v>'PRO-rt7052'</v>
          </cell>
          <cell r="B968">
            <v>1</v>
          </cell>
        </row>
        <row r="969">
          <cell r="A969" t="str">
            <v>'PRO-rt7055'</v>
          </cell>
          <cell r="B969">
            <v>1</v>
          </cell>
        </row>
        <row r="970">
          <cell r="A970" t="str">
            <v>'PRO-rt7056'</v>
          </cell>
          <cell r="B970">
            <v>1</v>
          </cell>
        </row>
        <row r="971">
          <cell r="A971" t="str">
            <v>'PRO-rt7057'</v>
          </cell>
          <cell r="B971">
            <v>1</v>
          </cell>
        </row>
        <row r="972">
          <cell r="A972" t="str">
            <v>'PRO-rt7067'</v>
          </cell>
          <cell r="B972">
            <v>1</v>
          </cell>
        </row>
        <row r="973">
          <cell r="A973" t="str">
            <v>'PRO-rt7068'</v>
          </cell>
          <cell r="B973">
            <v>1</v>
          </cell>
        </row>
        <row r="974">
          <cell r="A974" t="str">
            <v>'PRO-rt7070'</v>
          </cell>
          <cell r="B974">
            <v>1</v>
          </cell>
        </row>
        <row r="975">
          <cell r="A975" t="str">
            <v>'PRO-rt7081'</v>
          </cell>
          <cell r="B975">
            <v>1</v>
          </cell>
        </row>
        <row r="976">
          <cell r="A976" t="str">
            <v>'PRO-rt7110'</v>
          </cell>
          <cell r="B976">
            <v>1</v>
          </cell>
        </row>
        <row r="977">
          <cell r="A977" t="str">
            <v>'PRO-rt7114_c'</v>
          </cell>
          <cell r="B977">
            <v>3</v>
          </cell>
        </row>
        <row r="978">
          <cell r="A978" t="str">
            <v>'PRO-rt7114_m'</v>
          </cell>
          <cell r="B978">
            <v>2</v>
          </cell>
        </row>
        <row r="979">
          <cell r="A979" t="str">
            <v>'PRO-rt7115'</v>
          </cell>
          <cell r="B979">
            <v>1</v>
          </cell>
        </row>
        <row r="980">
          <cell r="A980" t="str">
            <v>'PRO-rt7120'</v>
          </cell>
          <cell r="B980">
            <v>1</v>
          </cell>
        </row>
        <row r="981">
          <cell r="A981" t="str">
            <v>'PRO-rt7128_c'</v>
          </cell>
          <cell r="B981">
            <v>1</v>
          </cell>
        </row>
        <row r="982">
          <cell r="A982" t="str">
            <v>'PRO-rt7128_m'</v>
          </cell>
          <cell r="B982">
            <v>1</v>
          </cell>
        </row>
        <row r="983">
          <cell r="A983" t="str">
            <v>'PRO-rt7131'</v>
          </cell>
          <cell r="B983">
            <v>1</v>
          </cell>
        </row>
        <row r="984">
          <cell r="A984" t="str">
            <v>'PRO-rt7136'</v>
          </cell>
          <cell r="B984">
            <v>1</v>
          </cell>
        </row>
        <row r="985">
          <cell r="A985" t="str">
            <v>'PRO-rt7138'</v>
          </cell>
          <cell r="B985">
            <v>1</v>
          </cell>
        </row>
        <row r="986">
          <cell r="A986" t="str">
            <v>'PRO-rt7150'</v>
          </cell>
          <cell r="B986">
            <v>1</v>
          </cell>
        </row>
        <row r="987">
          <cell r="A987" t="str">
            <v>'PRO-rt7165'</v>
          </cell>
          <cell r="B987">
            <v>1</v>
          </cell>
        </row>
        <row r="988">
          <cell r="A988" t="str">
            <v>'PRO-rt7177_c'</v>
          </cell>
          <cell r="B988">
            <v>1</v>
          </cell>
        </row>
        <row r="989">
          <cell r="A989" t="str">
            <v>'PRO-rt7177_en'</v>
          </cell>
          <cell r="B989">
            <v>1</v>
          </cell>
        </row>
        <row r="990">
          <cell r="A990" t="str">
            <v>'PRO-rt7188'</v>
          </cell>
          <cell r="B990">
            <v>1</v>
          </cell>
        </row>
        <row r="991">
          <cell r="A991" t="str">
            <v>'PRO-rt7201'</v>
          </cell>
          <cell r="B991">
            <v>1</v>
          </cell>
        </row>
        <row r="992">
          <cell r="A992" t="str">
            <v>'PRO-rt7207_l'</v>
          </cell>
          <cell r="B992">
            <v>1</v>
          </cell>
        </row>
        <row r="993">
          <cell r="A993" t="str">
            <v>'PRO-rt7207_m'</v>
          </cell>
          <cell r="B993">
            <v>1</v>
          </cell>
        </row>
        <row r="994">
          <cell r="A994" t="str">
            <v>'PRO-rt7207_rm'</v>
          </cell>
          <cell r="B994">
            <v>1</v>
          </cell>
        </row>
        <row r="995">
          <cell r="A995" t="str">
            <v>'PRO-rt7216'</v>
          </cell>
          <cell r="B995">
            <v>1</v>
          </cell>
        </row>
        <row r="996">
          <cell r="A996" t="str">
            <v>'PRO-rt7217'</v>
          </cell>
          <cell r="B996">
            <v>1</v>
          </cell>
        </row>
        <row r="997">
          <cell r="A997" t="str">
            <v>'PRO-rt7221'</v>
          </cell>
          <cell r="B997">
            <v>1</v>
          </cell>
        </row>
        <row r="998">
          <cell r="A998" t="str">
            <v>'PRO-rt7226'</v>
          </cell>
          <cell r="B998">
            <v>1</v>
          </cell>
        </row>
        <row r="999">
          <cell r="A999" t="str">
            <v>'PRO-rt7263_c'</v>
          </cell>
          <cell r="B999">
            <v>1</v>
          </cell>
        </row>
        <row r="1000">
          <cell r="A1000" t="str">
            <v>'PRO-rt7263_x'</v>
          </cell>
          <cell r="B1000">
            <v>1</v>
          </cell>
        </row>
        <row r="1001">
          <cell r="A1001" t="str">
            <v>'PRO-rt7285'</v>
          </cell>
          <cell r="B1001">
            <v>1</v>
          </cell>
        </row>
        <row r="1002">
          <cell r="A1002" t="str">
            <v>'PRO-rt7295'</v>
          </cell>
          <cell r="B1002">
            <v>1</v>
          </cell>
        </row>
        <row r="1003">
          <cell r="A1003" t="str">
            <v>'PRO-rt7311'</v>
          </cell>
          <cell r="B1003">
            <v>1</v>
          </cell>
        </row>
        <row r="1004">
          <cell r="A1004" t="str">
            <v>'PRO-rt7313'</v>
          </cell>
          <cell r="B1004">
            <v>1</v>
          </cell>
        </row>
        <row r="1005">
          <cell r="A1005" t="str">
            <v>'PRO-rt7317'</v>
          </cell>
          <cell r="B1005">
            <v>2</v>
          </cell>
        </row>
        <row r="1006">
          <cell r="A1006" t="str">
            <v>'PRO-rt7325'</v>
          </cell>
          <cell r="B1006">
            <v>1</v>
          </cell>
        </row>
        <row r="1007">
          <cell r="A1007" t="str">
            <v>'PRO-rt7326'</v>
          </cell>
          <cell r="B1007">
            <v>1</v>
          </cell>
        </row>
        <row r="1008">
          <cell r="A1008" t="str">
            <v>'PRO-rt7329'</v>
          </cell>
          <cell r="B1008">
            <v>1</v>
          </cell>
        </row>
        <row r="1009">
          <cell r="A1009" t="str">
            <v>'PRO-rt7337'</v>
          </cell>
          <cell r="B1009">
            <v>1</v>
          </cell>
        </row>
        <row r="1010">
          <cell r="A1010" t="str">
            <v>'PRO-rt7338'</v>
          </cell>
          <cell r="B1010">
            <v>1</v>
          </cell>
        </row>
        <row r="1011">
          <cell r="A1011" t="str">
            <v>'PRO-rt7344'</v>
          </cell>
          <cell r="B1011">
            <v>1</v>
          </cell>
        </row>
        <row r="1012">
          <cell r="A1012" t="str">
            <v>'PRO-rt7345'</v>
          </cell>
          <cell r="B1012">
            <v>1</v>
          </cell>
        </row>
        <row r="1013">
          <cell r="A1013" t="str">
            <v>'PRO-rt7353'</v>
          </cell>
          <cell r="B1013">
            <v>1</v>
          </cell>
        </row>
        <row r="1014">
          <cell r="A1014" t="str">
            <v>'PRO-rt7368'</v>
          </cell>
          <cell r="B1014">
            <v>1</v>
          </cell>
        </row>
        <row r="1015">
          <cell r="A1015" t="str">
            <v>'PRO-rt7373'</v>
          </cell>
          <cell r="B1015">
            <v>1</v>
          </cell>
        </row>
        <row r="1016">
          <cell r="A1016" t="str">
            <v>'PRO-rt7376'</v>
          </cell>
          <cell r="B1016">
            <v>1</v>
          </cell>
        </row>
        <row r="1017">
          <cell r="A1017" t="str">
            <v>'PRO-rt7380'</v>
          </cell>
          <cell r="B1017">
            <v>1</v>
          </cell>
        </row>
        <row r="1018">
          <cell r="A1018" t="str">
            <v>'PRO-rt7383'</v>
          </cell>
          <cell r="B1018">
            <v>1</v>
          </cell>
        </row>
        <row r="1019">
          <cell r="A1019" t="str">
            <v>'PRO-rt7388'</v>
          </cell>
          <cell r="B1019">
            <v>1</v>
          </cell>
        </row>
        <row r="1020">
          <cell r="A1020" t="str">
            <v>'PRO-rt7390'</v>
          </cell>
          <cell r="B1020">
            <v>1</v>
          </cell>
        </row>
        <row r="1021">
          <cell r="A1021" t="str">
            <v>'PRO-rt7391'</v>
          </cell>
          <cell r="B1021">
            <v>1</v>
          </cell>
        </row>
        <row r="1022">
          <cell r="A1022" t="str">
            <v>'PRO-rt7394'</v>
          </cell>
          <cell r="B1022">
            <v>1</v>
          </cell>
        </row>
        <row r="1023">
          <cell r="A1023" t="str">
            <v>'PRO-rt7405'</v>
          </cell>
          <cell r="B1023">
            <v>1</v>
          </cell>
        </row>
        <row r="1024">
          <cell r="A1024" t="str">
            <v>'PRO-rt7415_m'</v>
          </cell>
          <cell r="B1024">
            <v>1</v>
          </cell>
        </row>
        <row r="1025">
          <cell r="A1025" t="str">
            <v>'PRO-rt7415_x'</v>
          </cell>
          <cell r="B1025">
            <v>1</v>
          </cell>
        </row>
        <row r="1026">
          <cell r="A1026" t="str">
            <v>'PRO-rt7423'</v>
          </cell>
          <cell r="B1026">
            <v>1</v>
          </cell>
        </row>
        <row r="1027">
          <cell r="A1027" t="str">
            <v>'PRO-rt7437'</v>
          </cell>
          <cell r="B1027">
            <v>1</v>
          </cell>
        </row>
        <row r="1028">
          <cell r="A1028" t="str">
            <v>'PRO-rt7438'</v>
          </cell>
          <cell r="B1028">
            <v>1</v>
          </cell>
        </row>
        <row r="1029">
          <cell r="A1029" t="str">
            <v>'PRO-rt7439'</v>
          </cell>
          <cell r="B1029">
            <v>1</v>
          </cell>
        </row>
        <row r="1030">
          <cell r="A1030" t="str">
            <v>'PRO-rt7460'</v>
          </cell>
          <cell r="B1030">
            <v>1</v>
          </cell>
        </row>
        <row r="1031">
          <cell r="A1031" t="str">
            <v>'PRO-rt7461'</v>
          </cell>
          <cell r="B1031">
            <v>1</v>
          </cell>
        </row>
        <row r="1032">
          <cell r="A1032" t="str">
            <v>'PRO-rt7471'</v>
          </cell>
          <cell r="B1032">
            <v>1</v>
          </cell>
        </row>
        <row r="1033">
          <cell r="A1033" t="str">
            <v>'PRO-rt7477'</v>
          </cell>
          <cell r="B1033">
            <v>1</v>
          </cell>
        </row>
        <row r="1034">
          <cell r="A1034" t="str">
            <v>'PRO-rt7480'</v>
          </cell>
          <cell r="B1034">
            <v>1</v>
          </cell>
        </row>
        <row r="1035">
          <cell r="A1035" t="str">
            <v>'PRO-rt7489_m'</v>
          </cell>
          <cell r="B1035">
            <v>1</v>
          </cell>
        </row>
        <row r="1036">
          <cell r="A1036" t="str">
            <v>'PRO-rt7489_r'</v>
          </cell>
          <cell r="B1036">
            <v>1</v>
          </cell>
        </row>
        <row r="1037">
          <cell r="A1037" t="str">
            <v>'PRO-rt7496'</v>
          </cell>
          <cell r="B1037">
            <v>9</v>
          </cell>
        </row>
        <row r="1038">
          <cell r="A1038" t="str">
            <v>'PRO-rt7506'</v>
          </cell>
          <cell r="B1038">
            <v>1</v>
          </cell>
        </row>
        <row r="1039">
          <cell r="A1039" t="str">
            <v>'PRO-rt7511'</v>
          </cell>
          <cell r="B1039">
            <v>1</v>
          </cell>
        </row>
        <row r="1040">
          <cell r="A1040" t="str">
            <v>'PRO-rt7532_c'</v>
          </cell>
          <cell r="B1040">
            <v>1</v>
          </cell>
        </row>
        <row r="1041">
          <cell r="A1041" t="str">
            <v>'PRO-rt7532_n'</v>
          </cell>
          <cell r="B1041">
            <v>1</v>
          </cell>
        </row>
        <row r="1042">
          <cell r="A1042" t="str">
            <v>'PRO-rt7537'</v>
          </cell>
          <cell r="B1042">
            <v>1</v>
          </cell>
        </row>
        <row r="1043">
          <cell r="A1043" t="str">
            <v>'PRO-rt7540_c'</v>
          </cell>
          <cell r="B1043">
            <v>1</v>
          </cell>
        </row>
        <row r="1044">
          <cell r="A1044" t="str">
            <v>'PRO-rt7540_m'</v>
          </cell>
          <cell r="B1044">
            <v>1</v>
          </cell>
        </row>
        <row r="1045">
          <cell r="A1045" t="str">
            <v>'PRO-rt7555'</v>
          </cell>
          <cell r="B1045">
            <v>1</v>
          </cell>
        </row>
        <row r="1046">
          <cell r="A1046" t="str">
            <v>'PRO-rt7571'</v>
          </cell>
          <cell r="B1046">
            <v>1</v>
          </cell>
        </row>
        <row r="1047">
          <cell r="A1047" t="str">
            <v>'PRO-rt7574'</v>
          </cell>
          <cell r="B1047">
            <v>1</v>
          </cell>
        </row>
        <row r="1048">
          <cell r="A1048" t="str">
            <v>'PRO-rt7579'</v>
          </cell>
          <cell r="B1048">
            <v>1</v>
          </cell>
        </row>
        <row r="1049">
          <cell r="A1049" t="str">
            <v>'PRO-rt7589'</v>
          </cell>
          <cell r="B1049">
            <v>1</v>
          </cell>
        </row>
        <row r="1050">
          <cell r="A1050" t="str">
            <v>'PRO-rt7594'</v>
          </cell>
          <cell r="B1050">
            <v>1</v>
          </cell>
        </row>
        <row r="1051">
          <cell r="A1051" t="str">
            <v>'PRO-rt7595'</v>
          </cell>
          <cell r="B1051">
            <v>1</v>
          </cell>
        </row>
        <row r="1052">
          <cell r="A1052" t="str">
            <v>'PRO-rt7599'</v>
          </cell>
          <cell r="B1052">
            <v>1</v>
          </cell>
        </row>
        <row r="1053">
          <cell r="A1053" t="str">
            <v>'PRO-rt7605'</v>
          </cell>
          <cell r="B1053">
            <v>9</v>
          </cell>
        </row>
        <row r="1054">
          <cell r="A1054" t="str">
            <v>'PRO-rt7614'</v>
          </cell>
          <cell r="B1054">
            <v>1</v>
          </cell>
        </row>
        <row r="1055">
          <cell r="A1055" t="str">
            <v>'PRO-rt7616'</v>
          </cell>
          <cell r="B1055">
            <v>1</v>
          </cell>
        </row>
        <row r="1056">
          <cell r="A1056" t="str">
            <v>'PRO-rt7623'</v>
          </cell>
          <cell r="B1056">
            <v>1</v>
          </cell>
        </row>
        <row r="1057">
          <cell r="A1057" t="str">
            <v>'PRO-rt7624'</v>
          </cell>
          <cell r="B1057">
            <v>1</v>
          </cell>
        </row>
        <row r="1058">
          <cell r="A1058" t="str">
            <v>'PRO-rt7626'</v>
          </cell>
          <cell r="B1058">
            <v>1</v>
          </cell>
        </row>
        <row r="1059">
          <cell r="A1059" t="str">
            <v>'PRO-rt7643'</v>
          </cell>
          <cell r="B1059">
            <v>1</v>
          </cell>
        </row>
        <row r="1060">
          <cell r="A1060" t="str">
            <v>'PRO-rt7648'</v>
          </cell>
          <cell r="B1060">
            <v>1</v>
          </cell>
        </row>
        <row r="1061">
          <cell r="A1061" t="str">
            <v>'PRO-rt7651_c'</v>
          </cell>
          <cell r="B1061">
            <v>1</v>
          </cell>
        </row>
        <row r="1062">
          <cell r="A1062" t="str">
            <v>'PRO-rt7662'</v>
          </cell>
          <cell r="B1062">
            <v>1</v>
          </cell>
        </row>
        <row r="1063">
          <cell r="A1063" t="str">
            <v>'PRO-rt7669'</v>
          </cell>
          <cell r="B1063">
            <v>2</v>
          </cell>
        </row>
        <row r="1064">
          <cell r="A1064" t="str">
            <v>'PRO-rt7678'</v>
          </cell>
          <cell r="B1064">
            <v>1</v>
          </cell>
        </row>
        <row r="1065">
          <cell r="A1065" t="str">
            <v>'PRO-rt7680'</v>
          </cell>
          <cell r="B1065">
            <v>1</v>
          </cell>
        </row>
        <row r="1066">
          <cell r="A1066" t="str">
            <v>'PRO-rt7697'</v>
          </cell>
          <cell r="B1066">
            <v>1</v>
          </cell>
        </row>
        <row r="1067">
          <cell r="A1067" t="str">
            <v>'PRO-rt7720'</v>
          </cell>
          <cell r="B1067">
            <v>1</v>
          </cell>
        </row>
        <row r="1068">
          <cell r="A1068" t="str">
            <v>'PRO-rt7726'</v>
          </cell>
          <cell r="B1068">
            <v>1</v>
          </cell>
        </row>
        <row r="1069">
          <cell r="A1069" t="str">
            <v>'PRO-rt7760'</v>
          </cell>
          <cell r="B1069">
            <v>1</v>
          </cell>
        </row>
        <row r="1070">
          <cell r="A1070" t="str">
            <v>'PRO-rt7761'</v>
          </cell>
          <cell r="B1070">
            <v>1</v>
          </cell>
        </row>
        <row r="1071">
          <cell r="A1071" t="str">
            <v>'PRO-rt7776'</v>
          </cell>
          <cell r="B1071">
            <v>1</v>
          </cell>
        </row>
        <row r="1072">
          <cell r="A1072" t="str">
            <v>'PRO-rt7777'</v>
          </cell>
          <cell r="B1072">
            <v>1</v>
          </cell>
        </row>
        <row r="1073">
          <cell r="A1073" t="str">
            <v>'PRO-rt7813'</v>
          </cell>
          <cell r="B1073">
            <v>1</v>
          </cell>
        </row>
        <row r="1074">
          <cell r="A1074" t="str">
            <v>'PRO-rt7814'</v>
          </cell>
          <cell r="B1074">
            <v>1</v>
          </cell>
        </row>
        <row r="1075">
          <cell r="A1075" t="str">
            <v>'PRO-rt7817'</v>
          </cell>
          <cell r="B1075">
            <v>1</v>
          </cell>
        </row>
        <row r="1076">
          <cell r="A1076" t="str">
            <v>'PRO-rt7819'</v>
          </cell>
          <cell r="B1076">
            <v>1</v>
          </cell>
        </row>
        <row r="1077">
          <cell r="A1077" t="str">
            <v>'PRO-rt7825'</v>
          </cell>
          <cell r="B1077">
            <v>1</v>
          </cell>
        </row>
        <row r="1078">
          <cell r="A1078" t="str">
            <v>'PRO-rt7828'</v>
          </cell>
          <cell r="B1078">
            <v>1</v>
          </cell>
        </row>
        <row r="1079">
          <cell r="A1079" t="str">
            <v>'PRO-rt7829'</v>
          </cell>
          <cell r="B1079">
            <v>3</v>
          </cell>
        </row>
        <row r="1080">
          <cell r="A1080" t="str">
            <v>'PRO-rt7835'</v>
          </cell>
          <cell r="B1080">
            <v>1</v>
          </cell>
        </row>
        <row r="1081">
          <cell r="A1081" t="str">
            <v>'PRO-rt7838'</v>
          </cell>
          <cell r="B1081">
            <v>1</v>
          </cell>
        </row>
        <row r="1082">
          <cell r="A1082" t="str">
            <v>'PRO-rt7840'</v>
          </cell>
          <cell r="B1082">
            <v>1</v>
          </cell>
        </row>
        <row r="1083">
          <cell r="A1083" t="str">
            <v>'PRO-rt7845'</v>
          </cell>
          <cell r="B1083">
            <v>1</v>
          </cell>
        </row>
        <row r="1084">
          <cell r="A1084" t="str">
            <v>'PRO-rt7857'</v>
          </cell>
          <cell r="B1084">
            <v>1</v>
          </cell>
        </row>
        <row r="1085">
          <cell r="A1085" t="str">
            <v>'PRO-rt7872'</v>
          </cell>
          <cell r="B1085">
            <v>1</v>
          </cell>
        </row>
        <row r="1086">
          <cell r="A1086" t="str">
            <v>'PRO-rt7873'</v>
          </cell>
          <cell r="B1086">
            <v>1</v>
          </cell>
        </row>
        <row r="1087">
          <cell r="A1087" t="str">
            <v>'PRO-rt7877'</v>
          </cell>
          <cell r="B1087">
            <v>1</v>
          </cell>
        </row>
        <row r="1088">
          <cell r="A1088" t="str">
            <v>'PRO-rt7896'</v>
          </cell>
          <cell r="B1088">
            <v>1</v>
          </cell>
        </row>
        <row r="1089">
          <cell r="A1089" t="str">
            <v>'PRO-rt7899'</v>
          </cell>
          <cell r="B1089">
            <v>1</v>
          </cell>
        </row>
        <row r="1090">
          <cell r="A1090" t="str">
            <v>'PRO-rt7905'</v>
          </cell>
          <cell r="B1090">
            <v>1</v>
          </cell>
        </row>
        <row r="1091">
          <cell r="A1091" t="str">
            <v>'PRO-rt7907'</v>
          </cell>
          <cell r="B1091">
            <v>1</v>
          </cell>
        </row>
        <row r="1092">
          <cell r="A1092" t="str">
            <v>'PRO-rt7908_c'</v>
          </cell>
          <cell r="B1092">
            <v>1</v>
          </cell>
        </row>
        <row r="1093">
          <cell r="A1093" t="str">
            <v>'PRO-rt7908_m'</v>
          </cell>
          <cell r="B1093">
            <v>1</v>
          </cell>
        </row>
        <row r="1094">
          <cell r="A1094" t="str">
            <v>'PRO-rt7910'</v>
          </cell>
          <cell r="B1094">
            <v>1</v>
          </cell>
        </row>
        <row r="1095">
          <cell r="A1095" t="str">
            <v>'PRO-rt7912'</v>
          </cell>
          <cell r="B1095">
            <v>1</v>
          </cell>
        </row>
        <row r="1096">
          <cell r="A1096" t="str">
            <v>'PRO-rt7913'</v>
          </cell>
          <cell r="B1096">
            <v>1</v>
          </cell>
        </row>
        <row r="1097">
          <cell r="A1097" t="str">
            <v>'PRO-rt7916_c'</v>
          </cell>
          <cell r="B1097">
            <v>1</v>
          </cell>
        </row>
        <row r="1098">
          <cell r="A1098" t="str">
            <v>'PRO-rt7916_x'</v>
          </cell>
          <cell r="B1098">
            <v>1</v>
          </cell>
        </row>
        <row r="1099">
          <cell r="A1099" t="str">
            <v>'PRO-rt7917'</v>
          </cell>
          <cell r="B1099">
            <v>1</v>
          </cell>
        </row>
        <row r="1100">
          <cell r="A1100" t="str">
            <v>'PRO-rt7919'</v>
          </cell>
          <cell r="B1100">
            <v>1</v>
          </cell>
        </row>
        <row r="1101">
          <cell r="A1101" t="str">
            <v>'PRO-rt7922'</v>
          </cell>
          <cell r="B1101">
            <v>1</v>
          </cell>
        </row>
        <row r="1102">
          <cell r="A1102" t="str">
            <v>'PRO-rt7955_c'</v>
          </cell>
          <cell r="B1102">
            <v>1</v>
          </cell>
        </row>
        <row r="1103">
          <cell r="A1103" t="str">
            <v>'PRO-rt7955_m'</v>
          </cell>
          <cell r="B1103">
            <v>1</v>
          </cell>
        </row>
        <row r="1104">
          <cell r="A1104" t="str">
            <v>'PRO-rt7962_c'</v>
          </cell>
          <cell r="B1104">
            <v>1</v>
          </cell>
        </row>
        <row r="1105">
          <cell r="A1105" t="str">
            <v>'PRO-rt7962_DKMPPH_c'</v>
          </cell>
          <cell r="B1105">
            <v>1</v>
          </cell>
        </row>
        <row r="1106">
          <cell r="A1106" t="str">
            <v>'PRO-rt7991'</v>
          </cell>
          <cell r="B1106">
            <v>1</v>
          </cell>
        </row>
        <row r="1107">
          <cell r="A1107" t="str">
            <v>'PRO-rt8001'</v>
          </cell>
          <cell r="B1107">
            <v>1</v>
          </cell>
        </row>
        <row r="1108">
          <cell r="A1108" t="str">
            <v>'PRO-rt8029'</v>
          </cell>
          <cell r="B1108">
            <v>1</v>
          </cell>
        </row>
        <row r="1109">
          <cell r="A1109" t="str">
            <v>'PRO-rt8036_c'</v>
          </cell>
          <cell r="B1109">
            <v>1</v>
          </cell>
        </row>
        <row r="1110">
          <cell r="A1110" t="str">
            <v>'PRO-rt8047'</v>
          </cell>
          <cell r="B1110">
            <v>1</v>
          </cell>
        </row>
        <row r="1111">
          <cell r="A1111" t="str">
            <v>'PRO-rt8055'</v>
          </cell>
          <cell r="B1111">
            <v>1</v>
          </cell>
        </row>
        <row r="1112">
          <cell r="A1112" t="str">
            <v>'PRO-rt8084'</v>
          </cell>
          <cell r="B1112">
            <v>1</v>
          </cell>
        </row>
        <row r="1113">
          <cell r="A1113" t="str">
            <v>'PRO-rt8085'</v>
          </cell>
          <cell r="B1113">
            <v>1</v>
          </cell>
        </row>
        <row r="1114">
          <cell r="A1114" t="str">
            <v>'PRO-rt8092_l'</v>
          </cell>
          <cell r="B1114">
            <v>1</v>
          </cell>
        </row>
        <row r="1115">
          <cell r="A1115" t="str">
            <v>'PRO-rt8092_rm'</v>
          </cell>
          <cell r="B1115">
            <v>1</v>
          </cell>
        </row>
        <row r="1116">
          <cell r="A1116" t="str">
            <v>'PRO-rt8106'</v>
          </cell>
          <cell r="B1116">
            <v>1</v>
          </cell>
        </row>
        <row r="1117">
          <cell r="A1117" t="str">
            <v>'PRO-rt8107'</v>
          </cell>
          <cell r="B1117">
            <v>1</v>
          </cell>
        </row>
        <row r="1118">
          <cell r="A1118" t="str">
            <v>'PRO-rt8109'</v>
          </cell>
          <cell r="B1118">
            <v>1</v>
          </cell>
        </row>
        <row r="1119">
          <cell r="A1119" t="str">
            <v>'PRO-rt8116'</v>
          </cell>
          <cell r="B1119">
            <v>1</v>
          </cell>
        </row>
        <row r="1120">
          <cell r="A1120" t="str">
            <v>'PRO-rt8131'</v>
          </cell>
          <cell r="B1120">
            <v>1</v>
          </cell>
        </row>
        <row r="1121">
          <cell r="A1121" t="str">
            <v>'PRO-rt8135'</v>
          </cell>
          <cell r="B1121">
            <v>1</v>
          </cell>
        </row>
        <row r="1122">
          <cell r="A1122" t="str">
            <v>'PRO-rt8137'</v>
          </cell>
          <cell r="B1122">
            <v>1</v>
          </cell>
        </row>
        <row r="1123">
          <cell r="A1123" t="str">
            <v>'PRO-rt8139'</v>
          </cell>
          <cell r="B1123">
            <v>1</v>
          </cell>
        </row>
        <row r="1124">
          <cell r="A1124" t="str">
            <v>'PRO-rt8143'</v>
          </cell>
          <cell r="B1124">
            <v>1</v>
          </cell>
        </row>
        <row r="1125">
          <cell r="A1125" t="str">
            <v>'PRO-rt8147'</v>
          </cell>
          <cell r="B1125">
            <v>1</v>
          </cell>
        </row>
        <row r="1126">
          <cell r="A1126" t="str">
            <v>'PRO-rt8149'</v>
          </cell>
          <cell r="B1126">
            <v>1</v>
          </cell>
        </row>
        <row r="1127">
          <cell r="A1127" t="str">
            <v>'PRO-rt8152'</v>
          </cell>
          <cell r="B1127">
            <v>1</v>
          </cell>
        </row>
        <row r="1128">
          <cell r="A1128" t="str">
            <v>'PRO-rt8154'</v>
          </cell>
          <cell r="B1128">
            <v>1</v>
          </cell>
        </row>
        <row r="1129">
          <cell r="A1129" t="str">
            <v>'PRO-rt8160_c'</v>
          </cell>
          <cell r="B1129">
            <v>1</v>
          </cell>
        </row>
        <row r="1130">
          <cell r="A1130" t="str">
            <v>'PRO-rt8160_m'</v>
          </cell>
          <cell r="B1130">
            <v>1</v>
          </cell>
        </row>
        <row r="1131">
          <cell r="A1131" t="str">
            <v>'PRO-rt8174'</v>
          </cell>
          <cell r="B1131">
            <v>1</v>
          </cell>
        </row>
        <row r="1132">
          <cell r="A1132" t="str">
            <v>'PRO-rt8181'</v>
          </cell>
          <cell r="B1132">
            <v>2</v>
          </cell>
        </row>
        <row r="1133">
          <cell r="A1133" t="str">
            <v>'PRO-rt8184'</v>
          </cell>
          <cell r="B1133">
            <v>1</v>
          </cell>
        </row>
        <row r="1134">
          <cell r="A1134" t="str">
            <v>'PRO-rt8196'</v>
          </cell>
          <cell r="B1134">
            <v>2</v>
          </cell>
        </row>
        <row r="1135">
          <cell r="A1135" t="str">
            <v>'PRO-rt8212'</v>
          </cell>
          <cell r="B1135">
            <v>1</v>
          </cell>
        </row>
        <row r="1136">
          <cell r="A1136" t="str">
            <v>'PRO-rt8213'</v>
          </cell>
          <cell r="B1136">
            <v>1</v>
          </cell>
        </row>
        <row r="1137">
          <cell r="A1137" t="str">
            <v>'PRO-rt8214'</v>
          </cell>
          <cell r="B1137">
            <v>1</v>
          </cell>
        </row>
        <row r="1138">
          <cell r="A1138" t="str">
            <v>'PRO-rt8223'</v>
          </cell>
          <cell r="B1138">
            <v>1</v>
          </cell>
        </row>
        <row r="1139">
          <cell r="A1139" t="str">
            <v>'PRO-rt8224'</v>
          </cell>
          <cell r="B1139">
            <v>1</v>
          </cell>
        </row>
        <row r="1140">
          <cell r="A1140" t="str">
            <v>'PRO-rt8239'</v>
          </cell>
          <cell r="B1140">
            <v>1</v>
          </cell>
        </row>
        <row r="1141">
          <cell r="A1141" t="str">
            <v>'PRO-rt8250'</v>
          </cell>
          <cell r="B1141">
            <v>1</v>
          </cell>
        </row>
        <row r="1142">
          <cell r="A1142" t="str">
            <v>'PRO-rt8251'</v>
          </cell>
          <cell r="B1142">
            <v>1</v>
          </cell>
        </row>
        <row r="1143">
          <cell r="A1143" t="str">
            <v>'PRO-rt8255'</v>
          </cell>
          <cell r="B1143">
            <v>1</v>
          </cell>
        </row>
        <row r="1144">
          <cell r="A1144" t="str">
            <v>'PRO-rt8262'</v>
          </cell>
          <cell r="B1144">
            <v>1</v>
          </cell>
        </row>
        <row r="1145">
          <cell r="A1145" t="str">
            <v>'PRO-rt8267_c'</v>
          </cell>
          <cell r="B1145">
            <v>1</v>
          </cell>
        </row>
        <row r="1146">
          <cell r="A1146" t="str">
            <v>'PRO-rt8267_x'</v>
          </cell>
          <cell r="B1146">
            <v>1</v>
          </cell>
        </row>
        <row r="1147">
          <cell r="A1147" t="str">
            <v>'PRO-rt8268'</v>
          </cell>
          <cell r="B1147">
            <v>1</v>
          </cell>
        </row>
        <row r="1148">
          <cell r="A1148" t="str">
            <v>'PRO-rt8272'</v>
          </cell>
          <cell r="B1148">
            <v>1</v>
          </cell>
        </row>
        <row r="1149">
          <cell r="A1149" t="str">
            <v>'PRO-rt8273'</v>
          </cell>
          <cell r="B1149">
            <v>1</v>
          </cell>
        </row>
        <row r="1150">
          <cell r="A1150" t="str">
            <v>'PRO-rt8275'</v>
          </cell>
          <cell r="B1150">
            <v>1</v>
          </cell>
        </row>
        <row r="1151">
          <cell r="A1151" t="str">
            <v>'PRO-rt8287'</v>
          </cell>
          <cell r="B1151">
            <v>1</v>
          </cell>
        </row>
        <row r="1152">
          <cell r="A1152" t="str">
            <v>'PRO-rt8291'</v>
          </cell>
          <cell r="B1152">
            <v>1</v>
          </cell>
        </row>
        <row r="1153">
          <cell r="A1153" t="str">
            <v>'PRO-rt8298'</v>
          </cell>
          <cell r="B1153">
            <v>1</v>
          </cell>
        </row>
        <row r="1154">
          <cell r="A1154" t="str">
            <v>'PRO-rt8313'</v>
          </cell>
          <cell r="B1154">
            <v>2</v>
          </cell>
        </row>
        <row r="1155">
          <cell r="A1155" t="str">
            <v>'PRO-rt8327'</v>
          </cell>
          <cell r="B1155">
            <v>1</v>
          </cell>
        </row>
        <row r="1156">
          <cell r="A1156" t="str">
            <v>'PRO-rt8345'</v>
          </cell>
          <cell r="B1156">
            <v>1</v>
          </cell>
        </row>
        <row r="1157">
          <cell r="A1157" t="str">
            <v>'PRO-rt8348'</v>
          </cell>
          <cell r="B1157">
            <v>1</v>
          </cell>
        </row>
        <row r="1158">
          <cell r="A1158" t="str">
            <v>'PRO-rt8349'</v>
          </cell>
          <cell r="B1158">
            <v>1</v>
          </cell>
        </row>
        <row r="1159">
          <cell r="A1159" t="str">
            <v>'PRO-rt8357'</v>
          </cell>
          <cell r="B1159">
            <v>1</v>
          </cell>
        </row>
        <row r="1160">
          <cell r="A1160" t="str">
            <v>'PRO-rt8364'</v>
          </cell>
          <cell r="B1160">
            <v>1</v>
          </cell>
        </row>
        <row r="1161">
          <cell r="A1161" t="str">
            <v>'PRO-rt8370'</v>
          </cell>
          <cell r="B1161">
            <v>1</v>
          </cell>
        </row>
        <row r="1162">
          <cell r="A1162" t="str">
            <v>'PRO-rt8374'</v>
          </cell>
          <cell r="B1162">
            <v>1</v>
          </cell>
        </row>
        <row r="1163">
          <cell r="A1163" t="str">
            <v>'PRO-rt8378'</v>
          </cell>
          <cell r="B1163">
            <v>1</v>
          </cell>
        </row>
        <row r="1164">
          <cell r="A1164" t="str">
            <v>'PRO-rt8390'</v>
          </cell>
          <cell r="B1164">
            <v>1</v>
          </cell>
        </row>
        <row r="1165">
          <cell r="A1165" t="str">
            <v>'PRO-rt8393'</v>
          </cell>
          <cell r="B1165">
            <v>1</v>
          </cell>
        </row>
        <row r="1166">
          <cell r="A1166" t="str">
            <v>'PRO-rt8407'</v>
          </cell>
          <cell r="B1166">
            <v>1</v>
          </cell>
        </row>
        <row r="1167">
          <cell r="A1167" t="str">
            <v>'PRO-rt8421'</v>
          </cell>
          <cell r="B1167">
            <v>1</v>
          </cell>
        </row>
        <row r="1168">
          <cell r="A1168" t="str">
            <v>'PRO-rt8431'</v>
          </cell>
          <cell r="B1168">
            <v>1</v>
          </cell>
        </row>
        <row r="1169">
          <cell r="A1169" t="str">
            <v>'PRO-rt8446'</v>
          </cell>
          <cell r="B1169">
            <v>1</v>
          </cell>
        </row>
        <row r="1170">
          <cell r="A1170" t="str">
            <v>'PRO-rt8465'</v>
          </cell>
          <cell r="B1170">
            <v>1</v>
          </cell>
        </row>
        <row r="1171">
          <cell r="A1171" t="str">
            <v>'PRO-rt8468'</v>
          </cell>
          <cell r="B1171">
            <v>1</v>
          </cell>
        </row>
        <row r="1172">
          <cell r="A1172" t="str">
            <v>'PRO-rt8469'</v>
          </cell>
          <cell r="B1172">
            <v>1</v>
          </cell>
        </row>
        <row r="1173">
          <cell r="A1173" t="str">
            <v>'PRO-rt8482'</v>
          </cell>
          <cell r="B1173">
            <v>1</v>
          </cell>
        </row>
        <row r="1174">
          <cell r="A1174" t="str">
            <v>'PRO-rt8483'</v>
          </cell>
          <cell r="B1174">
            <v>1</v>
          </cell>
        </row>
        <row r="1175">
          <cell r="A1175" t="str">
            <v>'PRO-rt8484'</v>
          </cell>
          <cell r="B1175">
            <v>2</v>
          </cell>
        </row>
        <row r="1176">
          <cell r="A1176" t="str">
            <v>'PRO-rt8485'</v>
          </cell>
          <cell r="B1176">
            <v>1</v>
          </cell>
        </row>
        <row r="1177">
          <cell r="A1177" t="str">
            <v>'PRO-rtmATP6'</v>
          </cell>
          <cell r="B1177">
            <v>1</v>
          </cell>
        </row>
        <row r="1178">
          <cell r="A1178" t="str">
            <v>'PRO-rtmATP8'</v>
          </cell>
          <cell r="B1178">
            <v>1</v>
          </cell>
        </row>
        <row r="1179">
          <cell r="A1179" t="str">
            <v>'PRO-rtmATP9'</v>
          </cell>
          <cell r="B1179">
            <v>1</v>
          </cell>
        </row>
        <row r="1180">
          <cell r="A1180" t="str">
            <v>'PRO-rtmCOB'</v>
          </cell>
          <cell r="B1180">
            <v>1</v>
          </cell>
        </row>
        <row r="1181">
          <cell r="A1181" t="str">
            <v>'PRO-rtmCOX1'</v>
          </cell>
          <cell r="B1181">
            <v>4</v>
          </cell>
        </row>
        <row r="1182">
          <cell r="A1182" t="str">
            <v>'PRO-rtmCOX2'</v>
          </cell>
          <cell r="B1182">
            <v>4</v>
          </cell>
        </row>
        <row r="1183">
          <cell r="A1183" t="str">
            <v>'PRO-rtmCOX3'</v>
          </cell>
          <cell r="B1183">
            <v>4</v>
          </cell>
        </row>
        <row r="1184">
          <cell r="A1184" t="str">
            <v>'PRO-rtmNAD1'</v>
          </cell>
          <cell r="B1184">
            <v>9</v>
          </cell>
        </row>
        <row r="1185">
          <cell r="A1185" t="str">
            <v>'PRO-rtmNAD2'</v>
          </cell>
          <cell r="B1185">
            <v>9</v>
          </cell>
        </row>
        <row r="1186">
          <cell r="A1186" t="str">
            <v>'PRO-rtmNAD3'</v>
          </cell>
          <cell r="B1186">
            <v>9</v>
          </cell>
        </row>
        <row r="1187">
          <cell r="A1187" t="str">
            <v>'PRO-rtmNAD4'</v>
          </cell>
          <cell r="B1187">
            <v>9</v>
          </cell>
        </row>
        <row r="1188">
          <cell r="A1188" t="str">
            <v>'PRO-rtmNAD4L'</v>
          </cell>
          <cell r="B1188">
            <v>9</v>
          </cell>
        </row>
        <row r="1189">
          <cell r="A1189" t="str">
            <v>'PRO-rtmNAD5'</v>
          </cell>
          <cell r="B1189">
            <v>9</v>
          </cell>
        </row>
        <row r="1190">
          <cell r="A1190" t="str">
            <v>'PRO-rtmNAD6'</v>
          </cell>
          <cell r="B1190">
            <v>9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ts"/>
      <sheetName val="genes"/>
      <sheetName val="rxns"/>
      <sheetName val="rxn-ec-number-lists"/>
      <sheetName val="iRhtoC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5F40DBC-B6E2-C34C-B990-471BE1EB7572}" name="mfs" displayName="mfs" ref="A2:D2742" totalsRowShown="0" headerRowDxfId="103" dataDxfId="102">
  <autoFilter ref="A2:D2742" xr:uid="{DB2F6F62-95B5-CA43-8791-8FF83844333B}"/>
  <tableColumns count="4">
    <tableColumn id="2" xr3:uid="{713C9B92-E78B-BC4A-842B-109037CBA439}" name="rxn" dataDxfId="101">
      <calculatedColumnFormula>_xlfn.TEXTBEFORE(#REF!," ")</calculatedColumnFormula>
    </tableColumn>
    <tableColumn id="4" xr3:uid="{2DDA66E2-D49C-7144-B5D5-F24D7F7A92E9}" name="vtype" dataDxfId="100"/>
    <tableColumn id="3" xr3:uid="{4D9E7B98-28EC-6A45-9AF9-77C741144DC7}" name="flux" dataDxfId="99">
      <calculatedColumnFormula>_xlfn.NUMBERVALUE(_xlfn.TEXTAFTER(#REF!," ",-1))</calculatedColumnFormula>
    </tableColumn>
    <tableColumn id="1" xr3:uid="{E67CD643-C25A-3A47-8F4D-B838977A780A}" name="flux_scaled" dataDxfId="98">
      <calculatedColumnFormula>mfs[[#This Row],[flux]]/1000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4B0EF90-2603-F841-A755-EAB33AA4A220}" name="b2b3" displayName="b2b3" ref="F2:P3290" totalsRowShown="0" headerRowDxfId="97">
  <autoFilter ref="F2:P3290" xr:uid="{A65409D2-D856-8D48-93C8-9098096EC1B9}">
    <filterColumn colId="0">
      <filters>
        <filter val="PROSYN-ASC1"/>
        <filter val="PROSYN-FYV4"/>
        <filter val="PROSYN-IMG1"/>
        <filter val="PROSYN-IMG2"/>
        <filter val="PROSYN-MHR1"/>
        <filter val="PROSYN-MNP1"/>
        <filter val="PROSYN-MRP1"/>
        <filter val="PROSYN-MRP13"/>
        <filter val="PROSYN-MRP17"/>
        <filter val="PROSYN-MRP2"/>
        <filter val="PROSYN-MRP20"/>
        <filter val="PROSYN-MRP21"/>
        <filter val="PROSYN-MRP4"/>
        <filter val="PROSYN-MRP49"/>
        <filter val="PROSYN-MRP51"/>
        <filter val="PROSYN-MRP7"/>
        <filter val="PROSYN-MRPL1"/>
        <filter val="PROSYN-MRPL10"/>
        <filter val="PROSYN-MRPL11"/>
        <filter val="PROSYN-MRPL13"/>
        <filter val="PROSYN-MRPL15"/>
        <filter val="PROSYN-MRPL16"/>
        <filter val="PROSYN-MRPL17"/>
        <filter val="PROSYN-MRPL19"/>
        <filter val="PROSYN-MRPL20"/>
        <filter val="PROSYN-MRPL22"/>
        <filter val="PROSYN-MRPL23"/>
        <filter val="PROSYN-MRPL24"/>
        <filter val="PROSYN-MRPL25"/>
        <filter val="PROSYN-MRPL27"/>
        <filter val="PROSYN-MRPL28"/>
        <filter val="PROSYN-MRPL3"/>
        <filter val="PROSYN-MRPL31"/>
        <filter val="PROSYN-MRPL32"/>
        <filter val="PROSYN-MRPL33"/>
        <filter val="PROSYN-MRPL35"/>
        <filter val="PROSYN-MRPL36"/>
        <filter val="PROSYN-MRPL37"/>
        <filter val="PROSYN-MRPL38"/>
        <filter val="PROSYN-MRPL39"/>
        <filter val="PROSYN-MRPL4"/>
        <filter val="PROSYN-MRPL40"/>
        <filter val="PROSYN-MRPL44"/>
        <filter val="PROSYN-MRPL49"/>
        <filter val="PROSYN-MRPL50"/>
        <filter val="PROSYN-MRPL51"/>
        <filter val="PROSYN-MRPL6"/>
        <filter val="PROSYN-MRPL7"/>
        <filter val="PROSYN-MRPL9"/>
        <filter val="PROSYN-MRPS16"/>
        <filter val="PROSYN-MRPS17"/>
        <filter val="PROSYN-MRPS18"/>
        <filter val="PROSYN-MRPS28"/>
        <filter val="PROSYN-MRPS35"/>
        <filter val="PROSYN-MRPS5"/>
        <filter val="PROSYN-MRPS8"/>
        <filter val="PROSYN-MRPS9"/>
        <filter val="PROSYN-MRX14"/>
        <filter val="PROSYN-NAM9"/>
        <filter val="PROSYN-PET123"/>
        <filter val="PROSYN-PROTDUMMY"/>
        <filter val="PROSYN-PROTDUMMYUNIDENTIFIED"/>
        <filter val="PROSYN-RML2"/>
        <filter val="PROSYN-RPL10"/>
        <filter val="PROSYN-RPL11A"/>
        <filter val="PROSYN-RPL12A"/>
        <filter val="PROSYN-RPL13A"/>
        <filter val="PROSYN-RPL14A"/>
        <filter val="PROSYN-RPL14B"/>
        <filter val="PROSYN-RPL15A"/>
        <filter val="PROSYN-RPL16A"/>
        <filter val="PROSYN-RPL17A"/>
        <filter val="PROSYN-RPL18A"/>
        <filter val="PROSYN-RPL19A"/>
        <filter val="PROSYN-RPL1A"/>
        <filter val="PROSYN-RPL20A"/>
        <filter val="PROSYN-RPL21A"/>
        <filter val="PROSYN-RPL21B"/>
        <filter val="PROSYN-RPL22A"/>
        <filter val="PROSYN-RPL23A"/>
        <filter val="PROSYN-RPL24A"/>
        <filter val="PROSYN-RPL25"/>
        <filter val="PROSYN-RPL26A"/>
        <filter val="PROSYN-RPL27A"/>
        <filter val="PROSYN-RPL28"/>
        <filter val="PROSYN-RPL3"/>
        <filter val="PROSYN-RPL30"/>
        <filter val="PROSYN-RPL31A"/>
        <filter val="PROSYN-RPL32"/>
        <filter val="PROSYN-RPL33A"/>
        <filter val="PROSYN-RPL34A"/>
        <filter val="PROSYN-RPL35A"/>
        <filter val="PROSYN-RPL36A"/>
        <filter val="PROSYN-RPL37A"/>
        <filter val="PROSYN-RPL38"/>
        <filter val="PROSYN-RPL39"/>
        <filter val="PROSYN-RPL40A"/>
        <filter val="PROSYN-RPL41A"/>
        <filter val="PROSYN-RPL42A"/>
        <filter val="PROSYN-RPL43A"/>
        <filter val="PROSYN-RPL4A"/>
        <filter val="PROSYN-RPL5"/>
        <filter val="PROSYN-RPL6A"/>
        <filter val="PROSYN-RPL7A"/>
        <filter val="PROSYN-RPL8A"/>
        <filter val="PROSYN-RPL8B"/>
        <filter val="PROSYN-RPL9A"/>
        <filter val="PROSYN-RPP0"/>
        <filter val="PROSYN-RPP1A"/>
        <filter val="PROSYN-RPP2A"/>
        <filter val="PROSYN-RPS0A"/>
        <filter val="PROSYN-RPS10A"/>
        <filter val="PROSYN-RPS11A"/>
        <filter val="PROSYN-RPS12"/>
        <filter val="PROSYN-RPS13"/>
        <filter val="PROSYN-RPS14A"/>
        <filter val="PROSYN-RPS15"/>
        <filter val="PROSYN-RPS16A"/>
        <filter val="PROSYN-RPS17A"/>
        <filter val="PROSYN-RPS18A"/>
        <filter val="PROSYN-RPS19A"/>
        <filter val="PROSYN-RPS1A"/>
        <filter val="PROSYN-RPS2"/>
        <filter val="PROSYN-RPS20"/>
        <filter val="PROSYN-RPS21A"/>
        <filter val="PROSYN-RPS22A"/>
        <filter val="PROSYN-RPS23A"/>
        <filter val="PROSYN-RPS23B"/>
        <filter val="PROSYN-RPS24A"/>
        <filter val="PROSYN-RPS25A"/>
        <filter val="PROSYN-RPS26A"/>
        <filter val="PROSYN-RPS27A"/>
        <filter val="PROSYN-RPS28A"/>
        <filter val="PROSYN-RPS29A"/>
        <filter val="PROSYN-RPS3"/>
        <filter val="PROSYN-RPS30A"/>
        <filter val="PROSYN-RPS31"/>
        <filter val="PROSYN-RPS4A"/>
        <filter val="PROSYN-RPS5"/>
        <filter val="PROSYN-RPS6A"/>
        <filter val="PROSYN-RPS7A"/>
        <filter val="PROSYN-RPS8A"/>
        <filter val="PROSYN-RPS9A"/>
        <filter val="PROSYN-RSM10"/>
        <filter val="PROSYN-RSM18"/>
        <filter val="PROSYN-RSM23"/>
        <filter val="PROSYN-RSM24"/>
        <filter val="PROSYN-RSM26"/>
        <filter val="PROSYN-RSM27"/>
        <filter val="PROSYN-RSM28"/>
        <filter val="PROSYN-RSM7"/>
        <filter val="PROSYN-rt0004"/>
        <filter val="PROSYN-rt0008"/>
        <filter val="PROSYN-rt0017"/>
        <filter val="PROSYN-rt0027"/>
        <filter val="PROSYN-rt0031"/>
        <filter val="PROSYN-rt0045"/>
        <filter val="PROSYN-rt0063"/>
        <filter val="PROSYN-rt0066"/>
        <filter val="PROSYN-rt0073"/>
        <filter val="PROSYN-rt0075"/>
        <filter val="PROSYN-rt0078"/>
        <filter val="PROSYN-rt0084"/>
        <filter val="PROSYN-rt0088"/>
        <filter val="PROSYN-rt0089"/>
        <filter val="PROSYN-rt0092"/>
        <filter val="PROSYN-rt0136"/>
        <filter val="PROSYN-rt0144"/>
        <filter val="PROSYN-rt0150"/>
        <filter val="PROSYN-rt0172"/>
        <filter val="PROSYN-rt0180"/>
        <filter val="PROSYN-rt0201"/>
        <filter val="PROSYN-rt0207_c"/>
        <filter val="PROSYN-rt0212"/>
        <filter val="PROSYN-rt0217"/>
        <filter val="PROSYN-rt0221"/>
        <filter val="PROSYN-rt0234"/>
        <filter val="PROSYN-rt0239"/>
        <filter val="PROSYN-rt0245"/>
        <filter val="PROSYN-rt0250"/>
        <filter val="PROSYN-rt0265"/>
        <filter val="PROSYN-rt0267"/>
        <filter val="PROSYN-rt0271"/>
        <filter val="PROSYN-rt0283"/>
        <filter val="PROSYN-rt0302"/>
        <filter val="PROSYN-rt0303"/>
        <filter val="PROSYN-rt0309"/>
        <filter val="PROSYN-rt0310"/>
        <filter val="PROSYN-rt0324"/>
        <filter val="PROSYN-rt0331"/>
        <filter val="PROSYN-rt0334"/>
        <filter val="PROSYN-rt0339"/>
        <filter val="PROSYN-rt0341"/>
        <filter val="PROSYN-rt0344"/>
        <filter val="PROSYN-rt0353"/>
        <filter val="PROSYN-rt0357"/>
        <filter val="PROSYN-rt0376"/>
        <filter val="PROSYN-rt0390"/>
        <filter val="PROSYN-rt0398"/>
        <filter val="PROSYN-rt0400"/>
        <filter val="PROSYN-rt0409"/>
        <filter val="PROSYN-rt0413"/>
        <filter val="PROSYN-rt0422_c"/>
        <filter val="PROSYN-rt0434_c"/>
        <filter val="PROSYN-rt0434_m"/>
        <filter val="PROSYN-rt0451"/>
        <filter val="PROSYN-rt0467"/>
        <filter val="PROSYN-rt0477"/>
        <filter val="PROSYN-rt0499"/>
        <filter val="PROSYN-rt0510"/>
        <filter val="PROSYN-rt0517"/>
        <filter val="PROSYN-rt0521"/>
        <filter val="PROSYN-rt0532"/>
        <filter val="PROSYN-rt0540"/>
        <filter val="PROSYN-rt0544"/>
        <filter val="PROSYN-rt0548"/>
        <filter val="PROSYN-rt0553"/>
        <filter val="PROSYN-rt0563"/>
        <filter val="PROSYN-rt0564_e"/>
        <filter val="PROSYN-rt0568_c"/>
        <filter val="PROSYN-rt0594"/>
        <filter val="PROSYN-rt0595"/>
        <filter val="PROSYN-rt0601"/>
        <filter val="PROSYN-rt0602_c"/>
        <filter val="PROSYN-rt0604"/>
        <filter val="PROSYN-rt0607"/>
        <filter val="PROSYN-rt0620"/>
        <filter val="PROSYN-rt0632"/>
        <filter val="PROSYN-rt0641"/>
        <filter val="PROSYN-rt0643"/>
        <filter val="PROSYN-rt0669"/>
        <filter val="PROSYN-rt0671"/>
        <filter val="PROSYN-rt0682"/>
        <filter val="PROSYN-rt0697"/>
        <filter val="PROSYN-rt0711"/>
        <filter val="PROSYN-rt0712"/>
        <filter val="PROSYN-rt0716"/>
        <filter val="PROSYN-rt0717"/>
        <filter val="PROSYN-rt0720"/>
        <filter val="PROSYN-rt0745"/>
        <filter val="PROSYN-rt0757"/>
        <filter val="PROSYN-rt0767"/>
        <filter val="PROSYN-rt0769"/>
        <filter val="PROSYN-rt0797"/>
        <filter val="PROSYN-rt0799"/>
        <filter val="PROSYN-rt0808"/>
        <filter val="PROSYN-rt0812"/>
        <filter val="PROSYN-rt0830"/>
        <filter val="PROSYN-rt0842"/>
        <filter val="PROSYN-rt0848_m"/>
        <filter val="PROSYN-rt0852"/>
        <filter val="PROSYN-rt0854"/>
        <filter val="PROSYN-rt0872"/>
        <filter val="PROSYN-rt0873"/>
        <filter val="PROSYN-rt0876"/>
        <filter val="PROSYN-rt0882"/>
        <filter val="PROSYN-rt0894"/>
        <filter val="PROSYN-rt0899"/>
        <filter val="PROSYN-rt0906"/>
        <filter val="PROSYN-rt0910"/>
        <filter val="PROSYN-rt0915_c"/>
        <filter val="PROSYN-rt0930_c"/>
        <filter val="PROSYN-rt0932"/>
        <filter val="PROSYN-rt0947"/>
        <filter val="PROSYN-rt0958"/>
        <filter val="PROSYN-rt0963"/>
        <filter val="PROSYN-rt0986"/>
        <filter val="PROSYN-rt0996"/>
        <filter val="PROSYN-rt1009"/>
        <filter val="PROSYN-rt1057"/>
        <filter val="PROSYN-rt1060"/>
        <filter val="PROSYN-rt1067"/>
        <filter val="PROSYN-rt1089"/>
        <filter val="PROSYN-rt1127"/>
        <filter val="PROSYN-rt1131"/>
        <filter val="PROSYN-rt1145"/>
        <filter val="PROSYN-rt1147"/>
        <filter val="PROSYN-rt1153"/>
        <filter val="PROSYN-rt1163"/>
        <filter val="PROSYN-rt1168"/>
        <filter val="PROSYN-rt1169"/>
        <filter val="PROSYN-rt1203"/>
        <filter val="PROSYN-rt1206"/>
        <filter val="PROSYN-rt1221"/>
        <filter val="PROSYN-rt1228"/>
        <filter val="PROSYN-rt1254"/>
        <filter val="PROSYN-rt1267"/>
        <filter val="PROSYN-rt1269"/>
        <filter val="PROSYN-rt1276"/>
        <filter val="PROSYN-rt1296"/>
        <filter val="PROSYN-rt1299"/>
        <filter val="PROSYN-rt1320"/>
        <filter val="PROSYN-rt1321"/>
        <filter val="PROSYN-rt1332"/>
        <filter val="PROSYN-rt1336"/>
        <filter val="PROSYN-rt1337"/>
        <filter val="PROSYN-rt1340"/>
        <filter val="PROSYN-rt1343"/>
        <filter val="PROSYN-rt1358"/>
        <filter val="PROSYN-rt1360"/>
        <filter val="PROSYN-rt1362"/>
        <filter val="PROSYN-rt1363"/>
        <filter val="PROSYN-rt1374"/>
        <filter val="PROSYN-rt1378"/>
        <filter val="PROSYN-rt1384"/>
        <filter val="PROSYN-rt1388"/>
        <filter val="PROSYN-rt1395"/>
        <filter val="PROSYN-rt1397"/>
        <filter val="PROSYN-rt1406"/>
        <filter val="PROSYN-rt1414_gm"/>
        <filter val="PROSYN-rt1432"/>
        <filter val="PROSYN-rt1437"/>
        <filter val="PROSYN-rt1454"/>
        <filter val="PROSYN-rt1457"/>
        <filter val="PROSYN-rt1470"/>
        <filter val="PROSYN-rt1487"/>
        <filter val="PROSYN-rt1488"/>
        <filter val="PROSYN-rt1518_c"/>
        <filter val="PROSYN-rt1519"/>
        <filter val="PROSYN-rt1520"/>
        <filter val="PROSYN-rt1532"/>
        <filter val="PROSYN-rt1537"/>
        <filter val="PROSYN-rt1542"/>
        <filter val="PROSYN-rt1544_l"/>
        <filter val="PROSYN-rt1561"/>
        <filter val="PROSYN-rt1567"/>
        <filter val="PROSYN-rt1572"/>
        <filter val="PROSYN-rt1577"/>
        <filter val="PROSYN-rt1591"/>
        <filter val="PROSYN-rt1611"/>
        <filter val="PROSYN-rt1613"/>
        <filter val="PROSYN-rt1622_c"/>
        <filter val="PROSYN-rt1627"/>
        <filter val="PROSYN-rt1632"/>
        <filter val="PROSYN-rt1639"/>
        <filter val="PROSYN-rt1642"/>
        <filter val="PROSYN-rt1644"/>
        <filter val="PROSYN-rt1648"/>
        <filter val="PROSYN-rt1672"/>
        <filter val="PROSYN-rt1675"/>
        <filter val="PROSYN-rt1701_c"/>
        <filter val="PROSYN-rt1711"/>
        <filter val="PROSYN-rt1727"/>
        <filter val="PROSYN-rt1736"/>
        <filter val="PROSYN-rt1745"/>
        <filter val="PROSYN-rt1768"/>
        <filter val="PROSYN-rt1772"/>
        <filter val="PROSYN-rt1776"/>
        <filter val="PROSYN-rt1779"/>
        <filter val="PROSYN-rt1784_c"/>
        <filter val="PROSYN-rt1788"/>
        <filter val="PROSYN-rt1802"/>
        <filter val="PROSYN-rt1805"/>
        <filter val="PROSYN-rt1814_c"/>
        <filter val="PROSYN-rt1830"/>
        <filter val="PROSYN-rt1837"/>
        <filter val="PROSYN-rt1838"/>
        <filter val="PROSYN-rt1844"/>
        <filter val="PROSYN-rt1845"/>
        <filter val="PROSYN-rt1850_c"/>
        <filter val="PROSYN-rt1852"/>
        <filter val="PROSYN-rt1860"/>
        <filter val="PROSYN-rt1878"/>
        <filter val="PROSYN-rt1883"/>
        <filter val="PROSYN-rt1893"/>
        <filter val="PROSYN-rt1896"/>
        <filter val="PROSYN-rt1908"/>
        <filter val="PROSYN-rt1924_c"/>
        <filter val="PROSYN-rt1935"/>
        <filter val="PROSYN-rt1936"/>
        <filter val="PROSYN-rt1948"/>
        <filter val="PROSYN-rt1962"/>
        <filter val="PROSYN-rt1963_c"/>
        <filter val="PROSYN-rt1964"/>
        <filter val="PROSYN-rt1965"/>
        <filter val="PROSYN-rt1970"/>
        <filter val="PROSYN-rt1973"/>
        <filter val="PROSYN-rt1991"/>
        <filter val="PROSYN-rt2006"/>
        <filter val="PROSYN-rt2040"/>
        <filter val="PROSYN-rt2053"/>
        <filter val="PROSYN-rt2059_l"/>
        <filter val="PROSYN-rt2060"/>
        <filter val="PROSYN-rt2062_c"/>
        <filter val="PROSYN-rt2093"/>
        <filter val="PROSYN-rt2101_e"/>
        <filter val="PROSYN-rt2107"/>
        <filter val="PROSYN-rt2116"/>
        <filter val="PROSYN-rt2136"/>
        <filter val="PROSYN-rt2146"/>
        <filter val="PROSYN-rt2147"/>
        <filter val="PROSYN-rt2172"/>
        <filter val="PROSYN-rt2173"/>
        <filter val="PROSYN-rt2183"/>
        <filter val="PROSYN-rt2190"/>
        <filter val="PROSYN-rt2202"/>
        <filter val="PROSYN-rt2204"/>
        <filter val="PROSYN-rt2220"/>
        <filter val="PROSYN-rt2224"/>
        <filter val="PROSYN-rt2234_m"/>
        <filter val="PROSYN-rt2239"/>
        <filter val="PROSYN-rt2245"/>
        <filter val="PROSYN-rt2246"/>
        <filter val="PROSYN-rt2265"/>
        <filter val="PROSYN-rt2267"/>
        <filter val="PROSYN-rt2279"/>
        <filter val="PROSYN-rt2297_l"/>
        <filter val="PROSYN-rt2305"/>
        <filter val="PROSYN-rt2306"/>
        <filter val="PROSYN-rt2309"/>
        <filter val="PROSYN-rt2312"/>
        <filter val="PROSYN-rt2317"/>
        <filter val="PROSYN-rt2336"/>
        <filter val="PROSYN-rt2348"/>
        <filter val="PROSYN-rt2354"/>
        <filter val="PROSYN-rt2385"/>
        <filter val="PROSYN-rt2393"/>
        <filter val="PROSYN-rt2416"/>
        <filter val="PROSYN-rt2444"/>
        <filter val="PROSYN-rt2473"/>
        <filter val="PROSYN-rt2477"/>
        <filter val="PROSYN-rt2501"/>
        <filter val="PROSYN-rt2517_c"/>
        <filter val="PROSYN-rt2532"/>
        <filter val="PROSYN-rt2544"/>
        <filter val="PROSYN-rt2566"/>
        <filter val="PROSYN-rt2569"/>
        <filter val="PROSYN-rt2573"/>
        <filter val="PROSYN-rt2574"/>
        <filter val="PROSYN-rt2577"/>
        <filter val="PROSYN-rt2578"/>
        <filter val="PROSYN-rt2593"/>
        <filter val="PROSYN-rt2613"/>
        <filter val="PROSYN-rt2621"/>
        <filter val="PROSYN-rt2643_c"/>
        <filter val="PROSYN-rt2649_e"/>
        <filter val="PROSYN-rt2654"/>
        <filter val="PROSYN-rt2671"/>
        <filter val="PROSYN-rt2682"/>
        <filter val="PROSYN-rt2684"/>
        <filter val="PROSYN-rt2696"/>
        <filter val="PROSYN-rt2707"/>
        <filter val="PROSYN-rt2726"/>
        <filter val="PROSYN-rt2746"/>
        <filter val="PROSYN-rt2749"/>
        <filter val="PROSYN-rt2756_c"/>
        <filter val="PROSYN-rt2761"/>
        <filter val="PROSYN-rt2768"/>
        <filter val="PROSYN-rt2769"/>
        <filter val="PROSYN-rt2777"/>
        <filter val="PROSYN-rt2799_l"/>
        <filter val="PROSYN-rt2799_rm"/>
        <filter val="PROSYN-rt2804_n"/>
        <filter val="PROSYN-rt2810"/>
        <filter val="PROSYN-rt2815_c"/>
        <filter val="PROSYN-rt2833"/>
        <filter val="PROSYN-rt2834"/>
        <filter val="PROSYN-rt2835"/>
        <filter val="PROSYN-rt2839"/>
        <filter val="PROSYN-rt2849"/>
        <filter val="PROSYN-rt2880"/>
        <filter val="PROSYN-rt2898"/>
        <filter val="PROSYN-rt2901"/>
        <filter val="PROSYN-rt2904"/>
        <filter val="PROSYN-rt2922_n"/>
        <filter val="PROSYN-rt2949"/>
        <filter val="PROSYN-rt2960"/>
        <filter val="PROSYN-rt2963"/>
        <filter val="PROSYN-rt2964"/>
        <filter val="PROSYN-rt2975"/>
        <filter val="PROSYN-rt2983"/>
        <filter val="PROSYN-rt2984"/>
        <filter val="PROSYN-rt2994"/>
        <filter val="PROSYN-rt3013_rm"/>
        <filter val="PROSYN-rt3021"/>
        <filter val="PROSYN-rt3023_c"/>
        <filter val="PROSYN-rt3052"/>
        <filter val="PROSYN-rt3077"/>
        <filter val="PROSYN-rt3078_gm"/>
        <filter val="PROSYN-rt3095"/>
        <filter val="PROSYN-rt3097"/>
        <filter val="PROSYN-rt3101"/>
        <filter val="PROSYN-rt3107"/>
        <filter val="PROSYN-rt3118"/>
        <filter val="PROSYN-rt3157"/>
        <filter val="PROSYN-rt3174_c"/>
        <filter val="PROSYN-rt3215"/>
        <filter val="PROSYN-rt3236"/>
        <filter val="PROSYN-rt3242_c"/>
        <filter val="PROSYN-rt3250"/>
        <filter val="PROSYN-rt3253"/>
        <filter val="PROSYN-rt3255"/>
        <filter val="PROSYN-rt3256"/>
        <filter val="PROSYN-rt3261"/>
        <filter val="PROSYN-rt3274"/>
        <filter val="PROSYN-rt3278"/>
        <filter val="PROSYN-rt3279"/>
        <filter val="PROSYN-rt3300"/>
        <filter val="PROSYN-rt3311"/>
        <filter val="PROSYN-rt3313"/>
        <filter val="PROSYN-rt3314"/>
        <filter val="PROSYN-rt3334"/>
        <filter val="PROSYN-rt3348"/>
        <filter val="PROSYN-rt3355"/>
        <filter val="PROSYN-rt3356"/>
        <filter val="PROSYN-rt3373"/>
        <filter val="PROSYN-rt3384"/>
        <filter val="PROSYN-rt3388"/>
        <filter val="PROSYN-rt3401"/>
        <filter val="PROSYN-rt3408"/>
        <filter val="PROSYN-rt3417"/>
        <filter val="PROSYN-rt3419"/>
        <filter val="PROSYN-rt3422"/>
        <filter val="PROSYN-rt3425"/>
        <filter val="PROSYN-rt3434"/>
        <filter val="PROSYN-rt3441"/>
        <filter val="PROSYN-rt3469"/>
        <filter val="PROSYN-rt3476"/>
        <filter val="PROSYN-rt3492"/>
        <filter val="PROSYN-rt3499"/>
        <filter val="PROSYN-rt3505"/>
        <filter val="PROSYN-rt3508"/>
        <filter val="PROSYN-rt3510_en"/>
        <filter val="PROSYN-rt3514"/>
        <filter val="PROSYN-rt3516"/>
        <filter val="PROSYN-rt3531"/>
        <filter val="PROSYN-rt3539"/>
        <filter val="PROSYN-rt3541"/>
        <filter val="PROSYN-rt3542"/>
        <filter val="PROSYN-rt3556"/>
        <filter val="PROSYN-rt3557"/>
        <filter val="PROSYN-rt3577"/>
        <filter val="PROSYN-rt3584"/>
        <filter val="PROSYN-rt3590"/>
        <filter val="PROSYN-rt3591"/>
        <filter val="PROSYN-rt3599"/>
        <filter val="PROSYN-rt3605"/>
        <filter val="PROSYN-rt3609"/>
        <filter val="PROSYN-rt3614"/>
        <filter val="PROSYN-rt3621"/>
        <filter val="PROSYN-rt3625"/>
        <filter val="PROSYN-rt3639"/>
        <filter val="PROSYN-rt3663"/>
        <filter val="PROSYN-rt3664"/>
        <filter val="PROSYN-rt3666"/>
        <filter val="PROSYN-rt3670"/>
        <filter val="PROSYN-rt3674_c"/>
        <filter val="PROSYN-rt3682"/>
        <filter val="PROSYN-rt3683"/>
        <filter val="PROSYN-rt3712"/>
        <filter val="PROSYN-rt3730"/>
        <filter val="PROSYN-rt3748"/>
        <filter val="PROSYN-rt3750"/>
        <filter val="PROSYN-rt3753"/>
        <filter val="PROSYN-rt3754_c"/>
        <filter val="PROSYN-rt3764"/>
        <filter val="PROSYN-rt3786_c"/>
        <filter val="PROSYN-rt3787_c"/>
        <filter val="PROSYN-rt3790"/>
        <filter val="PROSYN-rt3791_c"/>
        <filter val="PROSYN-rt3802"/>
        <filter val="PROSYN-rt3852"/>
        <filter val="PROSYN-rt3853"/>
        <filter val="PROSYN-rt3874"/>
        <filter val="PROSYN-rt3880"/>
        <filter val="PROSYN-rt3897"/>
        <filter val="PROSYN-rt3901"/>
        <filter val="PROSYN-rt3915"/>
        <filter val="PROSYN-rt3923"/>
        <filter val="PROSYN-rt3932"/>
        <filter val="PROSYN-rt3934"/>
        <filter val="PROSYN-rt3937"/>
        <filter val="PROSYN-rt3938"/>
        <filter val="PROSYN-rt3939_c"/>
        <filter val="PROSYN-rt3985"/>
        <filter val="PROSYN-rt3986"/>
        <filter val="PROSYN-rt4016"/>
        <filter val="PROSYN-rt4019"/>
        <filter val="PROSYN-rt4023"/>
        <filter val="PROSYN-rt4039"/>
        <filter val="PROSYN-rt4042"/>
        <filter val="PROSYN-rt4053"/>
        <filter val="PROSYN-rt4066"/>
        <filter val="PROSYN-rt4069"/>
        <filter val="PROSYN-rt4077"/>
        <filter val="PROSYN-rt4102"/>
        <filter val="PROSYN-rt4107"/>
        <filter val="PROSYN-rt4112"/>
        <filter val="PROSYN-rt4117"/>
        <filter val="PROSYN-rt4127"/>
        <filter val="PROSYN-rt4138"/>
        <filter val="PROSYN-rt4145"/>
        <filter val="PROSYN-rt4150"/>
        <filter val="PROSYN-rt4177"/>
        <filter val="PROSYN-rt4178"/>
        <filter val="PROSYN-rt4183"/>
        <filter val="PROSYN-rt4186"/>
        <filter val="PROSYN-rt4187"/>
        <filter val="PROSYN-rt4194"/>
        <filter val="PROSYN-rt4202"/>
        <filter val="PROSYN-rt4213"/>
        <filter val="PROSYN-rt4220"/>
        <filter val="PROSYN-rt4228"/>
        <filter val="PROSYN-rt4237"/>
        <filter val="PROSYN-rt4254"/>
        <filter val="PROSYN-rt4257"/>
        <filter val="PROSYN-rt4267"/>
        <filter val="PROSYN-rt4269"/>
        <filter val="PROSYN-rt4271"/>
        <filter val="PROSYN-rt4274"/>
        <filter val="PROSYN-rt4278"/>
        <filter val="PROSYN-rt4281"/>
        <filter val="PROSYN-rt4312"/>
        <filter val="PROSYN-rt4334"/>
        <filter val="PROSYN-rt4336"/>
        <filter val="PROSYN-rt4363"/>
        <filter val="PROSYN-rt4368"/>
        <filter val="PROSYN-rt4374"/>
        <filter val="PROSYN-rt4375"/>
        <filter val="PROSYN-rt4380"/>
        <filter val="PROSYN-rt4385"/>
        <filter val="PROSYN-rt4390"/>
        <filter val="PROSYN-rt4393"/>
        <filter val="PROSYN-rt4410"/>
        <filter val="PROSYN-rt4413"/>
        <filter val="PROSYN-rt4416"/>
        <filter val="PROSYN-rt4419"/>
        <filter val="PROSYN-rt4427"/>
        <filter val="PROSYN-rt4445"/>
        <filter val="PROSYN-rt4454"/>
        <filter val="PROSYN-rt4475"/>
        <filter val="PROSYN-rt4487_n"/>
        <filter val="PROSYN-rt4499"/>
        <filter val="PROSYN-rt4502"/>
        <filter val="PROSYN-rt4513_rm"/>
        <filter val="PROSYN-rt4526"/>
        <filter val="PROSYN-rt4530"/>
        <filter val="PROSYN-rt4541"/>
        <filter val="PROSYN-rt4544"/>
        <filter val="PROSYN-rt4548"/>
        <filter val="PROSYN-rt4555"/>
        <filter val="PROSYN-rt4558"/>
        <filter val="PROSYN-rt4559"/>
        <filter val="PROSYN-rt4576"/>
        <filter val="PROSYN-rt4597"/>
        <filter val="PROSYN-rt4598"/>
        <filter val="PROSYN-rt4609"/>
        <filter val="PROSYN-rt4634"/>
        <filter val="PROSYN-rt4639"/>
        <filter val="PROSYN-rt4649"/>
        <filter val="PROSYN-rt4673"/>
        <filter val="PROSYN-rt4674"/>
        <filter val="PROSYN-rt4676"/>
        <filter val="PROSYN-rt4680"/>
        <filter val="PROSYN-rt4692"/>
        <filter val="PROSYN-rt4714"/>
        <filter val="PROSYN-rt4722"/>
        <filter val="PROSYN-rt4736"/>
        <filter val="PROSYN-rt4769"/>
        <filter val="PROSYN-rt4772"/>
        <filter val="PROSYN-rt4793"/>
        <filter val="PROSYN-rt4799"/>
        <filter val="PROSYN-rt4822_c"/>
        <filter val="PROSYN-rt4846"/>
        <filter val="PROSYN-rt4860"/>
        <filter val="PROSYN-rt4862"/>
        <filter val="PROSYN-rt4871"/>
        <filter val="PROSYN-rt4881"/>
        <filter val="PROSYN-rt4892"/>
        <filter val="PROSYN-rt4894"/>
        <filter val="PROSYN-rt4896"/>
        <filter val="PROSYN-rt4897"/>
        <filter val="PROSYN-rt4913"/>
        <filter val="PROSYN-rt4917"/>
        <filter val="PROSYN-rt4918"/>
        <filter val="PROSYN-rt4919"/>
        <filter val="PROSYN-rt4920"/>
        <filter val="PROSYN-rt4929"/>
        <filter val="PROSYN-rt4934"/>
        <filter val="PROSYN-rt4951"/>
        <filter val="PROSYN-rt4960"/>
        <filter val="PROSYN-rt4980"/>
        <filter val="PROSYN-rt5001_l"/>
        <filter val="PROSYN-rt5012"/>
        <filter val="PROSYN-rt5014"/>
        <filter val="PROSYN-rt5015"/>
        <filter val="PROSYN-rt5017"/>
        <filter val="PROSYN-rt5026"/>
        <filter val="PROSYN-rt5030"/>
        <filter val="PROSYN-rt5041"/>
        <filter val="PROSYN-rt5044"/>
        <filter val="PROSYN-rt5045"/>
        <filter val="PROSYN-rt5051"/>
        <filter val="PROSYN-rt5056"/>
        <filter val="PROSYN-rt5058"/>
        <filter val="PROSYN-rt5064"/>
        <filter val="PROSYN-rt5075"/>
        <filter val="PROSYN-rt5076"/>
        <filter val="PROSYN-rt5077"/>
        <filter val="PROSYN-rt5078"/>
        <filter val="PROSYN-rt5116"/>
        <filter val="PROSYN-rt5142"/>
        <filter val="PROSYN-rt5185"/>
        <filter val="PROSYN-rt5194"/>
        <filter val="PROSYN-rt5195"/>
        <filter val="PROSYN-rt5201"/>
        <filter val="PROSYN-rt5212_c"/>
        <filter val="PROSYN-rt5214"/>
        <filter val="PROSYN-rt5227"/>
        <filter val="PROSYN-rt5240"/>
        <filter val="PROSYN-rt5246"/>
        <filter val="PROSYN-rt5249"/>
        <filter val="PROSYN-rt5259"/>
        <filter val="PROSYN-rt5260"/>
        <filter val="PROSYN-rt5262"/>
        <filter val="PROSYN-rt5285"/>
        <filter val="PROSYN-rt5301"/>
        <filter val="PROSYN-rt5309"/>
        <filter val="PROSYN-rt5312"/>
        <filter val="PROSYN-rt5322"/>
        <filter val="PROSYN-rt5326"/>
        <filter val="PROSYN-rt5328"/>
        <filter val="PROSYN-rt5332_x"/>
        <filter val="PROSYN-rt5340"/>
        <filter val="PROSYN-rt5341"/>
        <filter val="PROSYN-rt5343"/>
        <filter val="PROSYN-rt5354"/>
        <filter val="PROSYN-rt5356"/>
        <filter val="PROSYN-rt5361"/>
        <filter val="PROSYN-rt5363"/>
        <filter val="PROSYN-rt5389"/>
        <filter val="PROSYN-rt5398"/>
        <filter val="PROSYN-rt5402"/>
        <filter val="PROSYN-rt5403"/>
        <filter val="PROSYN-rt5407"/>
        <filter val="PROSYN-rt5418"/>
        <filter val="PROSYN-rt5429"/>
        <filter val="PROSYN-rt5445"/>
        <filter val="PROSYN-rt5466"/>
        <filter val="PROSYN-rt5472"/>
        <filter val="PROSYN-rt5474"/>
        <filter val="PROSYN-rt5526"/>
        <filter val="PROSYN-rt5532"/>
        <filter val="PROSYN-rt5535"/>
        <filter val="PROSYN-rt5549"/>
        <filter val="PROSYN-rt5558"/>
        <filter val="PROSYN-rt5562_m"/>
        <filter val="PROSYN-rt5579"/>
        <filter val="PROSYN-rt5580"/>
        <filter val="PROSYN-rt5601"/>
        <filter val="PROSYN-rt5611"/>
        <filter val="PROSYN-rt5622"/>
        <filter val="PROSYN-rt5633_c"/>
        <filter val="PROSYN-rt5634"/>
        <filter val="PROSYN-rt5646"/>
        <filter val="PROSYN-rt5654_c"/>
        <filter val="PROSYN-rt5655"/>
        <filter val="PROSYN-rt5669"/>
        <filter val="PROSYN-rt5684"/>
        <filter val="PROSYN-rt5693"/>
        <filter val="PROSYN-rt5702"/>
        <filter val="PROSYN-rt5713"/>
        <filter val="PROSYN-rt5719"/>
        <filter val="PROSYN-rt5734"/>
        <filter val="PROSYN-rt5740"/>
        <filter val="PROSYN-rt5758"/>
        <filter val="PROSYN-rt5764"/>
        <filter val="PROSYN-rt5771"/>
        <filter val="PROSYN-rt5790"/>
        <filter val="PROSYN-rt5791"/>
        <filter val="PROSYN-rt5794"/>
        <filter val="PROSYN-rt5802"/>
        <filter val="PROSYN-rt5811"/>
        <filter val="PROSYN-rt5817"/>
        <filter val="PROSYN-rt5827"/>
        <filter val="PROSYN-rt5828"/>
        <filter val="PROSYN-rt5829"/>
        <filter val="PROSYN-rt5845"/>
        <filter val="PROSYN-rt5857"/>
        <filter val="PROSYN-rt5869_c"/>
        <filter val="PROSYN-rt5869_n"/>
        <filter val="PROSYN-rt5873"/>
        <filter val="PROSYN-rt5877_x"/>
        <filter val="PROSYN-rt5879"/>
        <filter val="PROSYN-rt5884"/>
        <filter val="PROSYN-rt5888"/>
        <filter val="PROSYN-rt5890"/>
        <filter val="PROSYN-rt5891"/>
        <filter val="PROSYN-rt5893"/>
        <filter val="PROSYN-rt5909"/>
        <filter val="PROSYN-rt5913_x"/>
        <filter val="PROSYN-rt5934"/>
        <filter val="PROSYN-rt5941"/>
        <filter val="PROSYN-rt5949"/>
        <filter val="PROSYN-rt5966"/>
        <filter val="PROSYN-rt5972"/>
        <filter val="PROSYN-rt6000"/>
        <filter val="PROSYN-rt6001"/>
        <filter val="PROSYN-rt6009"/>
        <filter val="PROSYN-rt6050"/>
        <filter val="PROSYN-rt6068"/>
        <filter val="PROSYN-rt6091"/>
        <filter val="PROSYN-rt6095"/>
        <filter val="PROSYN-rt6112"/>
        <filter val="PROSYN-rt6131"/>
        <filter val="PROSYN-rt6162"/>
        <filter val="PROSYN-rt6173"/>
        <filter val="PROSYN-rt6177"/>
        <filter val="PROSYN-rt6186"/>
        <filter val="PROSYN-rt6190"/>
        <filter val="PROSYN-rt6191"/>
        <filter val="PROSYN-rt6197"/>
        <filter val="PROSYN-rt6199"/>
        <filter val="PROSYN-rt6208_c"/>
        <filter val="PROSYN-rt6217"/>
        <filter val="PROSYN-rt6229_c"/>
        <filter val="PROSYN-rt6232"/>
        <filter val="PROSYN-rt6234"/>
        <filter val="PROSYN-rt6242_m"/>
        <filter val="PROSYN-rt6247"/>
        <filter val="PROSYN-rt6249"/>
        <filter val="PROSYN-rt6258"/>
        <filter val="PROSYN-rt6259"/>
        <filter val="PROSYN-rt6294"/>
        <filter val="PROSYN-rt6298"/>
        <filter val="PROSYN-rt6341"/>
        <filter val="PROSYN-rt6350"/>
        <filter val="PROSYN-rt6356"/>
        <filter val="PROSYN-rt6375"/>
        <filter val="PROSYN-rt6386"/>
        <filter val="PROSYN-rt6409"/>
        <filter val="PROSYN-rt6418"/>
        <filter val="PROSYN-rt6420"/>
        <filter val="PROSYN-rt6434_x"/>
        <filter val="PROSYN-rt6435"/>
        <filter val="PROSYN-rt6437"/>
        <filter val="PROSYN-rt6468"/>
        <filter val="PROSYN-rt6471"/>
        <filter val="PROSYN-rt6476"/>
        <filter val="PROSYN-rt6481"/>
        <filter val="PROSYN-rt6488_m"/>
        <filter val="PROSYN-rt6498"/>
        <filter val="PROSYN-rt6500"/>
        <filter val="PROSYN-rt6501"/>
        <filter val="PROSYN-rt6510"/>
        <filter val="PROSYN-rt6512"/>
        <filter val="PROSYN-rt6518"/>
        <filter val="PROSYN-rt6543"/>
        <filter val="PROSYN-rt6544"/>
        <filter val="PROSYN-rt6546"/>
        <filter val="PROSYN-rt6557"/>
        <filter val="PROSYN-rt6574"/>
        <filter val="PROSYN-rt6582"/>
        <filter val="PROSYN-rt6588"/>
        <filter val="PROSYN-rt6592"/>
        <filter val="PROSYN-rt6603"/>
        <filter val="PROSYN-rt6611"/>
        <filter val="PROSYN-rt6640"/>
        <filter val="PROSYN-rt6665"/>
        <filter val="PROSYN-rt6669"/>
        <filter val="PROSYN-rt6691"/>
        <filter val="PROSYN-rt6692_c"/>
        <filter val="PROSYN-rt6698"/>
        <filter val="PROSYN-rt6718_en"/>
        <filter val="PROSYN-rt6727"/>
        <filter val="PROSYN-rt6741"/>
        <filter val="PROSYN-rt6753"/>
        <filter val="PROSYN-rt6761"/>
        <filter val="PROSYN-rt6769"/>
        <filter val="PROSYN-rt6791"/>
        <filter val="PROSYN-rt6799"/>
        <filter val="PROSYN-rt6811"/>
        <filter val="PROSYN-rt6812"/>
        <filter val="PROSYN-rt6816"/>
        <filter val="PROSYN-rt6820"/>
        <filter val="PROSYN-rt6827"/>
        <filter val="PROSYN-rt6850"/>
        <filter val="PROSYN-rt6860"/>
        <filter val="PROSYN-rt6863"/>
        <filter val="PROSYN-rt6872"/>
        <filter val="PROSYN-rt6880"/>
        <filter val="PROSYN-rt6884"/>
        <filter val="PROSYN-rt6885"/>
        <filter val="PROSYN-rt6908"/>
        <filter val="PROSYN-rt6932"/>
        <filter val="PROSYN-rt6941"/>
        <filter val="PROSYN-rt6946"/>
        <filter val="PROSYN-rt6960"/>
        <filter val="PROSYN-rt6971_c"/>
        <filter val="PROSYN-rt6972_c"/>
        <filter val="PROSYN-rt6980"/>
        <filter val="PROSYN-rt6983"/>
        <filter val="PROSYN-rt6998"/>
        <filter val="PROSYN-rt7036"/>
        <filter val="PROSYN-rt7041"/>
        <filter val="PROSYN-rt7050"/>
        <filter val="PROSYN-rt7052"/>
        <filter val="PROSYN-rt7055"/>
        <filter val="PROSYN-rt7056"/>
        <filter val="PROSYN-rt7057"/>
        <filter val="PROSYN-rt7067"/>
        <filter val="PROSYN-rt7070"/>
        <filter val="PROSYN-rt7081"/>
        <filter val="PROSYN-rt7110"/>
        <filter val="PROSYN-rt7114_c"/>
        <filter val="PROSYN-rt7115"/>
        <filter val="PROSYN-rt7120"/>
        <filter val="PROSYN-rt7128_c"/>
        <filter val="PROSYN-rt7131"/>
        <filter val="PROSYN-rt7136"/>
        <filter val="PROSYN-rt7138"/>
        <filter val="PROSYN-rt7150"/>
        <filter val="PROSYN-rt7165"/>
        <filter val="PROSYN-rt7177_en"/>
        <filter val="PROSYN-rt7188"/>
        <filter val="PROSYN-rt7201"/>
        <filter val="PROSYN-rt7207_l"/>
        <filter val="PROSYN-rt7217"/>
        <filter val="PROSYN-rt7221"/>
        <filter val="PROSYN-rt7226"/>
        <filter val="PROSYN-rt7263_c"/>
        <filter val="PROSYN-rt7295"/>
        <filter val="PROSYN-rt7311"/>
        <filter val="PROSYN-rt7313"/>
        <filter val="PROSYN-rt7317"/>
        <filter val="PROSYN-rt7325"/>
        <filter val="PROSYN-rt7326"/>
        <filter val="PROSYN-rt7344"/>
        <filter val="PROSYN-rt7345"/>
        <filter val="PROSYN-rt7353"/>
        <filter val="PROSYN-rt7368"/>
        <filter val="PROSYN-rt7376"/>
        <filter val="PROSYN-rt7380"/>
        <filter val="PROSYN-rt7383"/>
        <filter val="PROSYN-rt7388"/>
        <filter val="PROSYN-rt7390"/>
        <filter val="PROSYN-rt7391"/>
        <filter val="PROSYN-rt7394"/>
        <filter val="PROSYN-rt7405"/>
        <filter val="PROSYN-rt7415_x"/>
        <filter val="PROSYN-rt7423"/>
        <filter val="PROSYN-rt7437"/>
        <filter val="PROSYN-rt7438"/>
        <filter val="PROSYN-rt7460"/>
        <filter val="PROSYN-rt7461"/>
        <filter val="PROSYN-rt7471"/>
        <filter val="PROSYN-rt7477"/>
        <filter val="PROSYN-rt7480"/>
        <filter val="PROSYN-rt7489_r"/>
        <filter val="PROSYN-rt7496"/>
        <filter val="PROSYN-rt7506"/>
        <filter val="PROSYN-rt7511"/>
        <filter val="PROSYN-rt7537"/>
        <filter val="PROSYN-rt7540_c"/>
        <filter val="PROSYN-rt7571"/>
        <filter val="PROSYN-rt7574"/>
        <filter val="PROSYN-rt7579"/>
        <filter val="PROSYN-rt7589"/>
        <filter val="PROSYN-rt7594"/>
        <filter val="PROSYN-rt7595"/>
        <filter val="PROSYN-rt7599"/>
        <filter val="PROSYN-rt7605"/>
        <filter val="PROSYN-rt7614"/>
        <filter val="PROSYN-rt7616"/>
        <filter val="PROSYN-rt7626"/>
        <filter val="PROSYN-rt7643"/>
        <filter val="PROSYN-rt7648"/>
        <filter val="PROSYN-rt7651_c"/>
        <filter val="PROSYN-rt7662"/>
        <filter val="PROSYN-rt7669"/>
        <filter val="PROSYN-rt7678"/>
        <filter val="PROSYN-rt7680"/>
        <filter val="PROSYN-rt7697"/>
        <filter val="PROSYN-rt7720"/>
        <filter val="PROSYN-rt7760"/>
        <filter val="PROSYN-rt7761"/>
        <filter val="PROSYN-rt7776"/>
        <filter val="PROSYN-rt7777"/>
        <filter val="PROSYN-rt7813"/>
        <filter val="PROSYN-rt7814"/>
        <filter val="PROSYN-rt7817"/>
        <filter val="PROSYN-rt7819"/>
        <filter val="PROSYN-rt7825"/>
        <filter val="PROSYN-rt7828"/>
        <filter val="PROSYN-rt7829"/>
        <filter val="PROSYN-rt7835"/>
        <filter val="PROSYN-rt7838"/>
        <filter val="PROSYN-rt7840"/>
        <filter val="PROSYN-rt7845"/>
        <filter val="PROSYN-rt7857"/>
        <filter val="PROSYN-rt7872"/>
        <filter val="PROSYN-rt7873"/>
        <filter val="PROSYN-rt7877"/>
        <filter val="PROSYN-rt7896"/>
        <filter val="PROSYN-rt7899"/>
        <filter val="PROSYN-rt7905"/>
        <filter val="PROSYN-rt7907"/>
        <filter val="PROSYN-rt7908_c"/>
        <filter val="PROSYN-rt7910"/>
        <filter val="PROSYN-rt7912"/>
        <filter val="PROSYN-rt7913"/>
        <filter val="PROSYN-rt7916_c"/>
        <filter val="PROSYN-rt7917"/>
        <filter val="PROSYN-rt7919"/>
        <filter val="PROSYN-rt7922"/>
        <filter val="PROSYN-rt7955_c"/>
        <filter val="PROSYN-rt7962_c"/>
        <filter val="PROSYN-rt7991"/>
        <filter val="PROSYN-rt8001"/>
        <filter val="PROSYN-rt8029"/>
        <filter val="PROSYN-rt8036_c"/>
        <filter val="PROSYN-rt8047"/>
        <filter val="PROSYN-rt8055"/>
        <filter val="PROSYN-rt8084"/>
        <filter val="PROSYN-rt8085"/>
        <filter val="PROSYN-rt8106"/>
        <filter val="PROSYN-rt8107"/>
        <filter val="PROSYN-rt8109"/>
        <filter val="PROSYN-rt8116"/>
        <filter val="PROSYN-rt8131"/>
        <filter val="PROSYN-rt8135"/>
        <filter val="PROSYN-rt8137"/>
        <filter val="PROSYN-rt8139"/>
        <filter val="PROSYN-rt8143"/>
        <filter val="PROSYN-rt8147"/>
        <filter val="PROSYN-rt8149"/>
        <filter val="PROSYN-rt8154"/>
        <filter val="PROSYN-rt8160_c"/>
        <filter val="PROSYN-rt8174"/>
        <filter val="PROSYN-rt8181"/>
        <filter val="PROSYN-rt8184"/>
        <filter val="PROSYN-rt8196"/>
        <filter val="PROSYN-rt8213"/>
        <filter val="PROSYN-rt8223"/>
        <filter val="PROSYN-rt8224"/>
        <filter val="PROSYN-rt8239"/>
        <filter val="PROSYN-rt8250"/>
        <filter val="PROSYN-rt8251"/>
        <filter val="PROSYN-rt8262"/>
        <filter val="PROSYN-rt8267_c"/>
        <filter val="PROSYN-rt8268"/>
        <filter val="PROSYN-rt8272"/>
        <filter val="PROSYN-rt8273"/>
        <filter val="PROSYN-rt8275"/>
        <filter val="PROSYN-rt8287"/>
        <filter val="PROSYN-rt8291"/>
        <filter val="PROSYN-rt8298"/>
        <filter val="PROSYN-rt8313"/>
        <filter val="PROSYN-rt8327"/>
        <filter val="PROSYN-rt8345"/>
        <filter val="PROSYN-rt8357"/>
        <filter val="PROSYN-rt8364"/>
        <filter val="PROSYN-rt8374"/>
        <filter val="PROSYN-rt8378"/>
        <filter val="PROSYN-rt8390"/>
        <filter val="PROSYN-rt8393"/>
        <filter val="PROSYN-rt8407"/>
        <filter val="PROSYN-rt8431"/>
        <filter val="PROSYN-rt8446"/>
        <filter val="PROSYN-rt8465"/>
        <filter val="PROSYN-rt8468"/>
        <filter val="PROSYN-rt8469"/>
        <filter val="PROSYN-rt8483"/>
        <filter val="PROSYN-rt8484"/>
        <filter val="PROSYN-rt8485"/>
        <filter val="PROSYN-rtmATP6"/>
        <filter val="PROSYN-rtmATP8"/>
        <filter val="PROSYN-rtmATP9"/>
        <filter val="PROSYN-rtmCOB"/>
        <filter val="PROSYN-rtmCOX1"/>
        <filter val="PROSYN-rtmCOX2"/>
        <filter val="PROSYN-rtmCOX3"/>
        <filter val="PROSYN-rtmNAD1"/>
        <filter val="PROSYN-rtmNAD2"/>
        <filter val="PROSYN-rtmNAD3"/>
        <filter val="PROSYN-rtmNAD4"/>
        <filter val="PROSYN-rtmNAD4L"/>
        <filter val="PROSYN-rtmNAD5"/>
        <filter val="PROSYN-rtmNAD6"/>
        <filter val="PROSYN-SWS2"/>
        <filter val="PROSYN-VAR1"/>
        <filter val="PROSYN-YML6"/>
      </filters>
    </filterColumn>
  </autoFilter>
  <sortState xmlns:xlrd2="http://schemas.microsoft.com/office/spreadsheetml/2017/richdata2" ref="F3:N3254">
    <sortCondition descending="1" ref="K2:K3254"/>
  </sortState>
  <tableColumns count="11">
    <tableColumn id="1" xr3:uid="{F534E19C-6412-B34E-A9EC-74DBD0117DD6}" name="rxn"/>
    <tableColumn id="2" xr3:uid="{5E2C2D71-9F4B-9B41-98B9-0A26BFC56C6F}" name="vtype"/>
    <tableColumn id="3" xr3:uid="{EF7EA772-48FD-7741-835F-FF782B8CBE79}" name="flux"/>
    <tableColumn id="4" xr3:uid="{CEE1BA0B-0126-3744-BFEB-EBED5089BFD6}" name="flux in mfs" dataDxfId="96">
      <calculatedColumnFormula>_xlfn.XLOOKUP(b2b3[[#This Row],[rxn]],mfs[rxn],mfs[flux_scaled],0)</calculatedColumnFormula>
    </tableColumn>
    <tableColumn id="5" xr3:uid="{E1C32220-533B-2142-AA51-14568BF1D9F9}" name="(mfs - b2+b3) / mfs" dataDxfId="95">
      <calculatedColumnFormula>(b2b3[[#This Row],[flux]]-b2b3[[#This Row],[flux in mfs]])/b2b3[[#This Row],[flux]]</calculatedColumnFormula>
    </tableColumn>
    <tableColumn id="9" xr3:uid="{823C3E0B-283D-314E-88F6-A4632019E9C7}" name="abs((mfs - b2+b3) / mfs)" dataDxfId="94">
      <calculatedColumnFormula>ABS(b2b3[[#This Row],[(mfs - b2+b3) / mfs]])</calculatedColumnFormula>
    </tableColumn>
    <tableColumn id="6" xr3:uid="{ACE55793-C489-8845-AA30-472CBF857947}" name="spont?" dataDxfId="93">
      <calculatedColumnFormula>_xlfn.TEXTAFTER(b2b3[[#This Row],[rxn]],"-",-1)="SPONT"</calculatedColumnFormula>
    </tableColumn>
    <tableColumn id="7" xr3:uid="{0EF43900-1221-4940-A268-0510F0B4E368}" name="enz" dataDxfId="92">
      <calculatedColumnFormula>_xlfn.TEXTAFTER(b2b3[[#This Row],[rxn]],"-",-1)</calculatedColumnFormula>
    </tableColumn>
    <tableColumn id="8" xr3:uid="{88AA09B3-2221-C648-A1F0-4780D7950F40}" name="Column1" dataDxfId="91">
      <calculatedColumnFormula>_xlfn.XLOOKUP("'PRO-"&amp;b2b3[[#This Row],[enz]]&amp;"'",'[1]Sheet2 (2)'!$A:$A,'[1]Sheet2 (2)'!$B:$B,"")</calculatedColumnFormula>
    </tableColumn>
    <tableColumn id="10" xr3:uid="{0EAF6907-4302-254E-964E-3117281E183B}" name="old flux" dataDxfId="90">
      <calculatedColumnFormula>IFERROR(_xlfn.XLOOKUP(b2b3[[#This Row],[Column2]],Table17[[#This Row],[rxn-no-enz]],Table17[[#This Row],[flux]],0),0)</calculatedColumnFormula>
    </tableColumn>
    <tableColumn id="11" xr3:uid="{2962F3A1-114F-B34D-BC94-62D83456E911}" name="Column2" dataDxfId="89">
      <calculatedColumnFormula>_xlfn.TEXTBEFORE(b2b3[[#This Row],[rxn]],"-",-1,,,"")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F6F62-95B5-CA43-8791-8FF83844333B}" name="Table7" displayName="Table7" ref="A2:D2775" totalsRowShown="0" headerRowDxfId="88" dataDxfId="87">
  <autoFilter ref="A2:D2775" xr:uid="{DB2F6F62-95B5-CA43-8791-8FF83844333B}"/>
  <tableColumns count="4">
    <tableColumn id="1" xr3:uid="{40393C66-3452-7943-8B04-850AA84212E9}" name="raw" dataDxfId="86"/>
    <tableColumn id="2" xr3:uid="{42A79FBB-F25B-7144-86AD-D8C3F34E4727}" name="rxn" dataDxfId="85">
      <calculatedColumnFormula>_xlfn.TEXTBEFORE(Table7[[#This Row],[raw]]," ")</calculatedColumnFormula>
    </tableColumn>
    <tableColumn id="4" xr3:uid="{6057729F-36F4-9E4F-BB0D-00869150AAEA}" name="vtype" dataDxfId="84"/>
    <tableColumn id="3" xr3:uid="{D33A9E71-B764-3845-93EA-161D1B61FFF8}" name="flux" dataDxfId="83">
      <calculatedColumnFormula>_xlfn.NUMBERVALUE(_xlfn.TEXTAFTER(Table7[[#This Row],[raw]]," ",-1))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65409D2-D856-8D48-93C8-9098096EC1B9}" name="Table2" displayName="Table2" ref="G2:N2025" totalsRowShown="0">
  <autoFilter ref="G2:N2025" xr:uid="{A65409D2-D856-8D48-93C8-9098096EC1B9}">
    <filterColumn colId="5">
      <filters>
        <filter val="FALSE"/>
      </filters>
    </filterColumn>
  </autoFilter>
  <sortState xmlns:xlrd2="http://schemas.microsoft.com/office/spreadsheetml/2017/richdata2" ref="G10:L2024">
    <sortCondition ref="K2:K2025"/>
  </sortState>
  <tableColumns count="8">
    <tableColumn id="1" xr3:uid="{23251762-F364-5246-8434-A93041B91A4B}" name="rxn"/>
    <tableColumn id="2" xr3:uid="{2CE27D00-5E3A-FE48-BD5A-F9CF2D45E1C0}" name="Column2"/>
    <tableColumn id="3" xr3:uid="{38EB33B6-EA9E-2541-88F4-414913D91645}" name="flux"/>
    <tableColumn id="4" xr3:uid="{E5CEDDB9-F58D-264C-BC34-13AD9A433300}" name="flux in mfs" dataDxfId="82">
      <calculatedColumnFormula>_xlfn.XLOOKUP(Table2[[#This Row],[rxn]],Table7[rxn],Table7[flux],0)</calculatedColumnFormula>
    </tableColumn>
    <tableColumn id="5" xr3:uid="{0615D828-7F9E-2143-ADDA-AD27F1E826F6}" name="mfs - rba" dataDxfId="81">
      <calculatedColumnFormula>Table2[[#This Row],[flux]]-Table2[[#This Row],[flux in mfs]]</calculatedColumnFormula>
    </tableColumn>
    <tableColumn id="6" xr3:uid="{02663295-FE4F-A24A-99CC-9F110A2176DC}" name="spont?" dataDxfId="80">
      <calculatedColumnFormula>_xlfn.TEXTAFTER(Table2[[#This Row],[rxn]],"-",-1)="SPONT"</calculatedColumnFormula>
    </tableColumn>
    <tableColumn id="7" xr3:uid="{FB7770D8-6063-5842-8AC0-298054713986}" name="enz" dataDxfId="79">
      <calculatedColumnFormula>_xlfn.TEXTAFTER(Table2[[#This Row],[rxn]],"-",-1)</calculatedColumnFormula>
    </tableColumn>
    <tableColumn id="8" xr3:uid="{D3E5094B-26E9-7542-9536-6ED884817712}" name="Column1" dataDxfId="78">
      <calculatedColumnFormula>_xlfn.XLOOKUP("'PRO-"&amp;Table2[[#This Row],[enz]]&amp;"'",'[1]Sheet2 (2)'!$A:$A,'[1]Sheet2 (2)'!$B:$B,"")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00652E-D720-654F-8123-BB06D98039CC}" name="Table4" displayName="Table4" ref="A1:G4002" totalsRowShown="0" headerRowDxfId="77">
  <autoFilter ref="A1:G4002" xr:uid="{BC00652E-D720-654F-8123-BB06D98039CC}">
    <filterColumn colId="2">
      <filters blank="1">
        <filter val="0.000593286"/>
        <filter val="0.001111254"/>
        <filter val="0.001111261"/>
        <filter val="0.001111317"/>
        <filter val="0.001111644"/>
        <filter val="0.001186572"/>
        <filter val="0.001252078"/>
        <filter val="0.00130556"/>
        <filter val="0.002313465"/>
        <filter val="0.002416818"/>
        <filter val="0.004833637"/>
        <filter val="0.004843448"/>
        <filter val="0.009686897"/>
        <filter val="0.468026939"/>
        <filter val="1.466304898"/>
        <filter val="1.878082101"/>
        <filter val="1.923568875"/>
        <filter val="2.42901E-05"/>
        <filter val="371.3488788"/>
        <filter val="5.309688368"/>
        <filter val="8.699562141"/>
        <filter val="9.145552805"/>
      </filters>
    </filterColumn>
  </autoFilter>
  <sortState xmlns:xlrd2="http://schemas.microsoft.com/office/spreadsheetml/2017/richdata2" ref="A767:G4002">
    <sortCondition descending="1" ref="E1:E4002"/>
  </sortState>
  <tableColumns count="7">
    <tableColumn id="1" xr3:uid="{0F639377-8DC9-5142-9313-C2440DC1A214}" name="rxn"/>
    <tableColumn id="2" xr3:uid="{F647F86D-85D0-9B43-AA94-57DE6B5877DE}" name="kapp_old"/>
    <tableColumn id="3" xr3:uid="{EFA623C3-DE35-7348-84C9-87D5BDB1C022}" name="kapp_slack_ub"/>
    <tableColumn id="4" xr3:uid="{373C2432-E181-B14B-B142-B202CC377820}" name="kapp_slack_lb"/>
    <tableColumn id="5" xr3:uid="{70553689-5A5F-4947-AC88-5AB355EA9C44}" name="kapp slack / kapp" dataDxfId="76">
      <calculatedColumnFormula>Table4[[#This Row],[kapp_slack_ub]]/Table4[[#This Row],[kapp_old]]</calculatedColumnFormula>
    </tableColumn>
    <tableColumn id="6" xr3:uid="{1EB7E2D6-1F8D-7849-AEBB-A1CF42181125}" name="enz" dataDxfId="75">
      <calculatedColumnFormula>"'PRO-"&amp;_xlfn.TEXTAFTER(Table4[[#This Row],[rxn]],"-",-1)&amp;"'"</calculatedColumnFormula>
    </tableColumn>
    <tableColumn id="7" xr3:uid="{D9C6B895-90D8-9A4F-9086-4FA3FAFAE2B2}" name="protein involved in multiple enzymes?" dataDxfId="74">
      <calculatedColumnFormula>_xlfn.XLOOKUP(Table4[[#This Row],[enz]],'[1]Sheet2 (2)'!$A:$A,'[1]Sheet2 (2)'!$B:$B,"")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47F291-2E6C-5844-B0B7-67F1518D2FEA}" name="Table3" displayName="Table3" ref="L2:M2593" totalsRowShown="0" headerRowDxfId="73">
  <autoFilter ref="L2:M2593" xr:uid="{7147F291-2E6C-5844-B0B7-67F1518D2FEA}"/>
  <tableColumns count="2">
    <tableColumn id="1" xr3:uid="{BE9D24F2-7496-5942-8547-C8A1D6F97A75}" name="r"/>
    <tableColumn id="2" xr3:uid="{086AD2A2-BE03-AA41-9539-9CC64EA30FBD}" name="kapp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59F3307-DF8F-1B45-BECD-B4B10CF1475E}" name="Table5" displayName="Table5" ref="A2:J2593" totalsRowShown="0" headerRowDxfId="72">
  <autoFilter ref="A2:J2593" xr:uid="{C59F3307-DF8F-1B45-BECD-B4B10CF1475E}">
    <filterColumn colId="0">
      <customFilters>
        <customFilter val="*rt7697*"/>
        <customFilter val="*UNK3*"/>
      </customFilters>
    </filterColumn>
  </autoFilter>
  <tableColumns count="10">
    <tableColumn id="1" xr3:uid="{53C35DA9-E3CE-5740-8C26-B2B977A10C5C}" name="r"/>
    <tableColumn id="7" xr3:uid="{8E2D5D60-EDE9-D845-B2CA-8362083122D3}" name="enz" dataDxfId="71">
      <calculatedColumnFormula>_xlfn.TEXTAFTER(Table5[[#This Row],[r]],"-",-1)</calculatedColumnFormula>
    </tableColumn>
    <tableColumn id="6" xr3:uid="{27330613-EDE0-5340-9AA7-7E3ED8129857}" name="rxn-no-enz" dataDxfId="70">
      <calculatedColumnFormula>_xlfn.TEXTAFTER(_xlfn.TEXTBEFORE(Table5[[#This Row],[r]],"-"&amp;Table5[[#This Row],[enz]]),"'RXN-")</calculatedColumnFormula>
    </tableColumn>
    <tableColumn id="2" xr3:uid="{4CFE651F-8D3D-154C-8370-E2AFFD3A6D2D}" name="kapp"/>
    <tableColumn id="3" xr3:uid="{973B4223-5AFA-3248-8C83-18B95153E647}" name="old" dataDxfId="69">
      <calculatedColumnFormula>_xlfn.XLOOKUP(Table5[[#This Row],[r]],Table3[r],Table3[kapp],"")</calculatedColumnFormula>
    </tableColumn>
    <tableColumn id="4" xr3:uid="{A68449D7-3CBE-2943-BB2F-C74A2CF0E230}" name="new-old" dataDxfId="68">
      <calculatedColumnFormula>Table5[[#This Row],[kapp]]-Table5[[#This Row],[old]]</calculatedColumnFormula>
    </tableColumn>
    <tableColumn id="5" xr3:uid="{C8CE51CF-392A-F643-8539-F4BA51EEE546}" name="# of rxns using this enz" dataDxfId="67">
      <calculatedColumnFormula array="1">IF(ROWS(_xlfn._xlws.FILTER(Table5[r],Table5[enz]=Table5[[#This Row],[enz]]))&gt;1,"many","1")</calculatedColumnFormula>
    </tableColumn>
    <tableColumn id="8" xr3:uid="{3FA77642-D168-4F43-81BE-8D4F09F5ED6B}" name="# of isozymes for rxn" dataDxfId="66">
      <calculatedColumnFormula array="1">IF(ROWS(_xlfn._xlws.FILTER(Table5[r],Table5[rxn-no-enz]=Table5[[#This Row],[rxn-no-enz]]))&gt;1,"many","1")</calculatedColumnFormula>
    </tableColumn>
    <tableColumn id="9" xr3:uid="{5BBE444F-7744-C54F-92AF-C26417913422}" name="in slack users" dataDxfId="65">
      <calculatedColumnFormula>_xlfn.XLOOKUP(SUBSTITUTE(Table5[[#This Row],[r]],"'",""),Table6[rxn],Table6[rxn],"no")</calculatedColumnFormula>
    </tableColumn>
    <tableColumn id="10" xr3:uid="{807451D4-4B9F-CA4E-ACE8-132023B0786A}" name="expected kapp" dataDxfId="64">
      <calculatedColumnFormula array="1">_xlfn.XLOOKUP(Table5[[#This Row],[r]],"'"&amp;Table6[rxn]&amp;"'",Table6[expected kapp],"")</calculatedColumnFormula>
    </tableColumn>
  </tableColumns>
  <tableStyleInfo name="TableStyleLight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5CE1895-4BE1-0245-B4D3-16886EB528FD}" name="Table6" displayName="Table6" ref="O2:Y37" totalsRowShown="0" headerRowDxfId="63" dataDxfId="62">
  <autoFilter ref="O2:Y37" xr:uid="{E5CE1895-4BE1-0245-B4D3-16886EB528FD}"/>
  <tableColumns count="11">
    <tableColumn id="1" xr3:uid="{556E562A-455D-054B-B9B3-FD3B560D5F62}" name="rxn"/>
    <tableColumn id="11" xr3:uid="{BC6483A7-8188-F54A-A0C2-694A85697263}" name="kapp_old" dataDxfId="61"/>
    <tableColumn id="10" xr3:uid="{8C9D4EB0-67E1-8241-9CF0-511032BCF172}" name="kapp_slack_ub" dataDxfId="60"/>
    <tableColumn id="9" xr3:uid="{4FF8ED64-84EB-8048-99D7-6C00386D75A0}" name="kapp_slack_lb" dataDxfId="59"/>
    <tableColumn id="2" xr3:uid="{E68A27C9-24A4-C34A-B5A4-357AB4FFDFD6}" name="enz" dataDxfId="58">
      <calculatedColumnFormula>_xlfn.TEXTAFTER(Table6[[#This Row],[rxn]],"-",-1)</calculatedColumnFormula>
    </tableColumn>
    <tableColumn id="3" xr3:uid="{00152841-C985-9D4C-AD0D-B24F27278778}" name="rxn-no-enz" dataDxfId="57">
      <calculatedColumnFormula>_xlfn.TEXTAFTER(_xlfn.TEXTBEFORE(Table6[[#This Row],[rxn]],"-"&amp;Table6[[#This Row],[enz]]),"RXN-")</calculatedColumnFormula>
    </tableColumn>
    <tableColumn id="4" xr3:uid="{AB9AF0A7-0664-7140-9667-58FD4DF1A592}" name="rxn-no-dir" dataDxfId="56">
      <calculatedColumnFormula>_xlfn.TEXTBEFORE(Table6[[#This Row],[rxn-no-enz]],"_",-1)</calculatedColumnFormula>
    </tableColumn>
    <tableColumn id="5" xr3:uid="{A4FDC240-5972-2E42-B72B-1379582FBF2D}" name="subsystem" dataDxfId="55">
      <calculatedColumnFormula>_xlfn.XLOOKUP(Table6[[#This Row],[rxn-no-dir]],[2]!rxns[Column1.id],[2]!rxns[Column1.subsystem],"")</calculatedColumnFormula>
    </tableColumn>
    <tableColumn id="6" xr3:uid="{99F90477-6470-1543-9654-D3CFB198296E}" name="enzload flux" dataDxfId="54">
      <calculatedColumnFormula>_xlfn.XLOOKUP(SUBSTITUTE(Table6[[#This Row],[rxn]],"RXN-","ENZLOAD-"),Table8[rxn],Table8[flux],Table6[[#This Row],[rxn flux]]/Table6[[#This Row],[kapp_old]])</calculatedColumnFormula>
    </tableColumn>
    <tableColumn id="7" xr3:uid="{473BE241-D848-A940-8F87-C8E08D2F9181}" name="rxn flux" dataDxfId="53">
      <calculatedColumnFormula>_xlfn.XLOOKUP(Table6[[#This Row],[rxn]],Table9[rxn],Table9[flux],_xlfn.XLOOKUP(Table6[[#This Row],[rxn-no-enz]],Table9[rxn-no-enz],Table9[flux],0))</calculatedColumnFormula>
    </tableColumn>
    <tableColumn id="8" xr3:uid="{0519BF6C-D747-0E4C-AE46-2A18922EB3EA}" name="expected kapp" dataDxfId="52">
      <calculatedColumnFormula>Table6[[#This Row],[rxn flux]]/Table6[[#This Row],[enzload flux]]</calculatedColumnFormula>
    </tableColumn>
  </tableColumns>
  <tableStyleInfo name="TableStyleLight1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B238F20-7D10-974A-800D-E4CCDA2E1F54}" name="Table8" displayName="Table8" ref="AA2:AC683" totalsRowShown="0" headerRowDxfId="51" dataDxfId="50">
  <autoFilter ref="AA2:AC683" xr:uid="{4B238F20-7D10-974A-800D-E4CCDA2E1F54}"/>
  <tableColumns count="3">
    <tableColumn id="1" xr3:uid="{81DFADA0-6492-184B-B786-3D1C921397F6}" name="raw" dataDxfId="49"/>
    <tableColumn id="2" xr3:uid="{C7A0D3E6-8375-DA43-BD22-EAED52745EE4}" name="rxn" dataDxfId="48">
      <calculatedColumnFormula>_xlfn.TEXTBEFORE(Table8[[#This Row],[raw]]," ")</calculatedColumnFormula>
    </tableColumn>
    <tableColumn id="3" xr3:uid="{5AAB8486-BCC9-954B-A55F-EA4A88703415}" name="flux" dataDxfId="47">
      <calculatedColumnFormula>_xlfn.NUMBERVALUE(_xlfn.TEXTAFTER(Table8[[#This Row],[raw]]," "))</calculatedColumnFormula>
    </tableColumn>
  </tableColumns>
  <tableStyleInfo name="TableStyleLight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7C3BB55-9481-0F4F-99D7-3BE3208F0D97}" name="Table9" displayName="Table9" ref="AE2:AJ2797" totalsRowShown="0" headerRowDxfId="46" dataDxfId="45">
  <autoFilter ref="AE2:AJ2797" xr:uid="{D7C3BB55-9481-0F4F-99D7-3BE3208F0D97}"/>
  <tableColumns count="6">
    <tableColumn id="1" xr3:uid="{A68AC7D7-AA3F-F14D-8F9F-ECAB10C46093}" name="rxn" dataDxfId="44"/>
    <tableColumn id="2" xr3:uid="{A7E99F5B-C37A-6B47-80EE-9F0A97FEC2A5}" name="type" dataDxfId="43"/>
    <tableColumn id="3" xr3:uid="{6ACA4A53-5335-CE4B-A178-BAE7CB876D06}" name="flux" dataDxfId="42"/>
    <tableColumn id="4" xr3:uid="{C1B7097D-A41F-8745-A6CC-D54E124D90CD}" name="enz" dataDxfId="41">
      <calculatedColumnFormula>_xlfn.TEXTAFTER(Table9[[#This Row],[rxn]],"-",-1)</calculatedColumnFormula>
    </tableColumn>
    <tableColumn id="5" xr3:uid="{01CED08F-F9D1-5B4A-B1C2-82F00626BF3C}" name="rxn-no-enz" dataDxfId="40">
      <calculatedColumnFormula>_xlfn.TEXTAFTER(_xlfn.TEXTBEFORE(Table9[[#This Row],[rxn]],"-"&amp;Table9[[#This Row],[enz]]),"RXN-")</calculatedColumnFormula>
    </tableColumn>
    <tableColumn id="6" xr3:uid="{095746C7-6296-2B41-9CA4-DAE0A40866BC}" name="rxn-no-dir" dataDxfId="39">
      <calculatedColumnFormula>_xlfn.TEXTBEFORE(Table9[[#This Row],[rxn]],"_",-1)</calculatedColumnFormula>
    </tableColumn>
  </tableColumns>
  <tableStyleInfo name="TableStyleLight1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2E6F35E-DC92-CF45-941C-96CD1710E906}" name="Table312" displayName="Table312" ref="M2:N2595" totalsRowShown="0" headerRowDxfId="38">
  <autoFilter ref="M2:N2595" xr:uid="{7147F291-2E6C-5844-B0B7-67F1518D2FEA}"/>
  <tableColumns count="2">
    <tableColumn id="1" xr3:uid="{B838B8A1-2292-9142-A81C-DB664B9FDAE6}" name="rxnid"/>
    <tableColumn id="2" xr3:uid="{FF4A8351-1A39-F341-994D-21D23A6071FD}" name="kapp (1/s)"/>
  </tableColumns>
  <tableStyleInfo name="TableStyleLight1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255DCBE-C048-B84C-9C34-D77495E86DD4}" name="Table513" displayName="Table513" ref="A2:K388" totalsRowShown="0" headerRowDxfId="37">
  <autoFilter ref="A2:K388" xr:uid="{C59F3307-DF8F-1B45-BECD-B4B10CF1475E}"/>
  <sortState xmlns:xlrd2="http://schemas.microsoft.com/office/spreadsheetml/2017/richdata2" ref="A3:K406">
    <sortCondition descending="1" ref="G2:G2595"/>
  </sortState>
  <tableColumns count="11">
    <tableColumn id="1" xr3:uid="{39C739A8-E09D-DE47-9751-9A88D9980136}" name="rxnid"/>
    <tableColumn id="2" xr3:uid="{A96C89CA-86B6-0A4A-B5F5-FA66A46ED14C}" name="kapp (1/s)"/>
    <tableColumn id="7" xr3:uid="{50061082-2861-4F4C-98FD-B88AD92C0E6C}" name="enz" dataDxfId="36">
      <calculatedColumnFormula>_xlfn.TEXTAFTER(Table513[[#This Row],[rxnid]],"-",-1)</calculatedColumnFormula>
    </tableColumn>
    <tableColumn id="6" xr3:uid="{0A262A99-989C-3440-B8D5-09DA1341FD12}" name="rxn-no-enz" dataDxfId="35">
      <calculatedColumnFormula>_xlfn.TEXTAFTER(_xlfn.TEXTBEFORE(Table513[[#This Row],[rxnid]],"-"&amp;Table513[[#This Row],[enz]]),"RXN-")</calculatedColumnFormula>
    </tableColumn>
    <tableColumn id="3" xr3:uid="{F84B5930-BF61-8E40-9954-72C869DAF777}" name="old" dataDxfId="34">
      <calculatedColumnFormula>_xlfn.XLOOKUP(Table513[[#This Row],[rxnid]],Table312[rxnid],Table312[kapp (1/s)],"")</calculatedColumnFormula>
    </tableColumn>
    <tableColumn id="4" xr3:uid="{BE3715E8-BD8F-B748-8887-38E6B878C453}" name="(new-old)/old" dataDxfId="33">
      <calculatedColumnFormula>(Table513[[#This Row],[kapp (1/s)]]-Table513[[#This Row],[old]])/Table513[[#This Row],[old]]</calculatedColumnFormula>
    </tableColumn>
    <tableColumn id="11" xr3:uid="{8F070EFF-8081-0045-B9F8-224C0224C90C}" name="abs((new-old)/old)" dataDxfId="32">
      <calculatedColumnFormula>ABS(Table513[[#This Row],[(new-old)/old]])</calculatedColumnFormula>
    </tableColumn>
    <tableColumn id="5" xr3:uid="{EE153EE5-6E20-EC48-A6C9-97D87127146B}" name="# of rxns using this enz" dataDxfId="31">
      <calculatedColumnFormula array="1">IF(ROWS(_xlfn._xlws.FILTER(Table513[rxnid],Table513[enz]=Table513[[#This Row],[enz]]))&gt;1,"many","1")</calculatedColumnFormula>
    </tableColumn>
    <tableColumn id="8" xr3:uid="{1E376F0B-C025-C94B-962A-84BEFD7444FA}" name="# of isozymes for rxn" dataDxfId="30">
      <calculatedColumnFormula array="1">IF(ROWS(_xlfn._xlws.FILTER(Table513[rxnid],Table513[rxn-no-enz]=Table513[[#This Row],[rxn-no-enz]]))&gt;1,"many","1")</calculatedColumnFormula>
    </tableColumn>
    <tableColumn id="9" xr3:uid="{ED4774B1-E9D4-9148-ABAA-7D4C71A36CF4}" name="in slack users" dataDxfId="29">
      <calculatedColumnFormula>_xlfn.XLOOKUP(SUBSTITUTE(Table513[[#This Row],[rxnid]],"'",""),Table614[rxn],Table614[rxn],"no")</calculatedColumnFormula>
    </tableColumn>
    <tableColumn id="10" xr3:uid="{3428038E-6567-2C4F-A374-DFADD17A82D9}" name="expected kapp" dataDxfId="28">
      <calculatedColumnFormula array="1">_xlfn.XLOOKUP(Table513[[#This Row],[rxnid]],"'"&amp;Table614[rxn]&amp;"'",Table614[expected kapp],"")</calculatedColumnFormula>
    </tableColumn>
  </tableColumns>
  <tableStyleInfo name="TableStyleLight1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1697A6F-10F6-0644-A38B-524CA213071F}" name="Table614" displayName="Table614" ref="P2:Z37" totalsRowShown="0" headerRowDxfId="27" dataDxfId="26">
  <autoFilter ref="P2:Z37" xr:uid="{E5CE1895-4BE1-0245-B4D3-16886EB528FD}"/>
  <tableColumns count="11">
    <tableColumn id="1" xr3:uid="{3DD8077E-6A3D-624E-A11A-D3E58662BE99}" name="rxn"/>
    <tableColumn id="11" xr3:uid="{31C72AFE-4078-7947-8CF5-1358D8943F6B}" name="kapp_old" dataDxfId="25"/>
    <tableColumn id="10" xr3:uid="{5879F3E2-DBCD-A546-8216-3C173278555E}" name="kapp_slack_ub" dataDxfId="24"/>
    <tableColumn id="9" xr3:uid="{1E7AEA70-E66F-874C-B8AC-010AFC8C82F5}" name="kapp_slack_lb" dataDxfId="23"/>
    <tableColumn id="2" xr3:uid="{F859F454-D819-8249-8466-3D3AE6274888}" name="enz" dataDxfId="22">
      <calculatedColumnFormula>_xlfn.TEXTAFTER(Table614[[#This Row],[rxn]],"-",-1)</calculatedColumnFormula>
    </tableColumn>
    <tableColumn id="3" xr3:uid="{5D3E8EFF-B3B1-1F45-9156-E9335C97EC9D}" name="rxn-no-enz" dataDxfId="21">
      <calculatedColumnFormula>_xlfn.TEXTAFTER(_xlfn.TEXTBEFORE(Table614[[#This Row],[rxn]],"-"&amp;Table614[[#This Row],[enz]]),"RXN-")</calculatedColumnFormula>
    </tableColumn>
    <tableColumn id="4" xr3:uid="{3B34D9B7-451C-9C4C-8CE9-96854E5ACAC6}" name="rxn-no-dir" dataDxfId="20">
      <calculatedColumnFormula>_xlfn.TEXTBEFORE(Table614[[#This Row],[rxn-no-enz]],"_",-1)</calculatedColumnFormula>
    </tableColumn>
    <tableColumn id="5" xr3:uid="{05B66380-8F74-C142-ABE0-9C36AE1FD576}" name="subsystem" dataDxfId="19">
      <calculatedColumnFormula>_xlfn.XLOOKUP(Table614[[#This Row],[rxn-no-dir]],[2]!rxns[Column1.id],[2]!rxns[Column1.subsystem],"")</calculatedColumnFormula>
    </tableColumn>
    <tableColumn id="6" xr3:uid="{2108E80B-FEB5-FD41-8846-9A2CCFE03B2F}" name="enzload flux" dataDxfId="18">
      <calculatedColumnFormula>_xlfn.XLOOKUP(SUBSTITUTE(Table614[[#This Row],[rxn]],"RXN-","ENZLOAD-"),Table815[rxn],Table815[flux],Table614[[#This Row],[rxn flux]]/Table614[[#This Row],[kapp_old]])</calculatedColumnFormula>
    </tableColumn>
    <tableColumn id="7" xr3:uid="{58F01E37-6F4E-3949-B183-8C9CA50ACD13}" name="rxn flux" dataDxfId="17">
      <calculatedColumnFormula>_xlfn.XLOOKUP(Table614[[#This Row],[rxn]],Table916[type],Table916[enz],_xlfn.XLOOKUP(Table614[[#This Row],[rxn-no-enz]],Table916[rxn-no-dir],Table916[enz],0))</calculatedColumnFormula>
    </tableColumn>
    <tableColumn id="8" xr3:uid="{C2F288C4-318B-DC43-A51D-09C86BCE8C76}" name="expected kapp" dataDxfId="16">
      <calculatedColumnFormula>Table614[[#This Row],[rxn flux]]/Table614[[#This Row],[enzload flux]]</calculatedColumnFormula>
    </tableColumn>
  </tableColumns>
  <tableStyleInfo name="TableStyleLight1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29253CF5-53A3-2341-A93E-845C98BBA4E6}" name="Table815" displayName="Table815" ref="AB2:AD683" totalsRowShown="0" headerRowDxfId="15" dataDxfId="14">
  <autoFilter ref="AB2:AD683" xr:uid="{4B238F20-7D10-974A-800D-E4CCDA2E1F54}"/>
  <tableColumns count="3">
    <tableColumn id="1" xr3:uid="{FD5A1FA2-DA40-CF40-967D-622B2B45C00F}" name="raw" dataDxfId="13"/>
    <tableColumn id="2" xr3:uid="{F641992F-8262-0544-B117-59DFAA9304A9}" name="rxn" dataDxfId="12">
      <calculatedColumnFormula>_xlfn.TEXTBEFORE(Table815[[#This Row],[raw]]," ")</calculatedColumnFormula>
    </tableColumn>
    <tableColumn id="3" xr3:uid="{B23E3106-D4D2-1E46-A09B-41C6FAFC1676}" name="flux" dataDxfId="11">
      <calculatedColumnFormula>_xlfn.NUMBERVALUE(_xlfn.TEXTAFTER(Table815[[#This Row],[raw]]," "))</calculatedColumnFormula>
    </tableColumn>
  </tableColumns>
  <tableStyleInfo name="TableStyleLight1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A902023-0EAE-424E-B2A4-EBF993A792F4}" name="Table916" displayName="Table916" ref="AG2:AL2797" totalsRowShown="0" headerRowDxfId="10" dataDxfId="9">
  <autoFilter ref="AG2:AL2797" xr:uid="{D7C3BB55-9481-0F4F-99D7-3BE3208F0D97}"/>
  <tableColumns count="6">
    <tableColumn id="1" xr3:uid="{F9A3AD5B-8BC4-4A46-B675-5274A7DB461F}" name="type" dataDxfId="8"/>
    <tableColumn id="2" xr3:uid="{59D5B8E4-F696-1A45-980E-8BDD580AD099}" name="flux" dataDxfId="7"/>
    <tableColumn id="3" xr3:uid="{E2E5B7ED-9CD5-D942-90A1-C748A0E09B29}" name="enz" dataDxfId="6"/>
    <tableColumn id="4" xr3:uid="{737CAE2C-95F7-ED49-A715-980A76D35DF3}" name="rxn-no-enz" dataDxfId="5">
      <calculatedColumnFormula>_xlfn.TEXTAFTER(Table916[[#This Row],[type]],"-",-1)</calculatedColumnFormula>
    </tableColumn>
    <tableColumn id="5" xr3:uid="{AB2A9FF9-FE03-0B42-A775-4383918C981B}" name="rxn-no-dir" dataDxfId="4">
      <calculatedColumnFormula>_xlfn.TEXTAFTER(_xlfn.TEXTBEFORE(Table916[[#This Row],[type]],"-"&amp;Table916[[#This Row],[rxn-no-enz]]),"RXN-")</calculatedColumnFormula>
    </tableColumn>
    <tableColumn id="6" xr3:uid="{61495994-46EF-3D4F-BB63-AC8183BB91DE}" name="Column1" dataDxfId="3">
      <calculatedColumnFormula>_xlfn.TEXTBEFORE(Table916[[#This Row],[type]],"_",-1)</calculatedColumnFormula>
    </tableColumn>
  </tableColumns>
  <tableStyleInfo name="TableStyleLight1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DBED6E2-0C2E-8B44-B745-ACD7D6C1F7C1}" name="Table17" displayName="Table17" ref="AN2:AR2972" totalsRowShown="0">
  <autoFilter ref="AN2:AR2972" xr:uid="{ADBED6E2-0C2E-8B44-B745-ACD7D6C1F7C1}"/>
  <tableColumns count="5">
    <tableColumn id="1" xr3:uid="{BFFAD4C6-4352-8340-8F0D-816E975918F8}" name="rxn"/>
    <tableColumn id="2" xr3:uid="{446CDA78-5E7F-D148-8817-9B5FF3E1FEEB}" name="type"/>
    <tableColumn id="3" xr3:uid="{469A3097-EC14-064A-897A-2792BD087B44}" name="flux"/>
    <tableColumn id="4" xr3:uid="{66C84557-4FC9-1747-9B0B-D481982E3037}" name="rxn-no-enz" dataDxfId="2">
      <calculatedColumnFormula>_xlfn.TEXTBEFORE(Table17[[#This Row],[rxn]],"-",-1)</calculatedColumnFormula>
    </tableColumn>
    <tableColumn id="5" xr3:uid="{269AEDAA-277B-F840-983B-1D8DAD5325ED}" name="rxn-no-dir"/>
  </tableColumns>
  <tableStyleInfo name="TableStyleLight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5AC97E88-E67C-5545-AE63-AD75728F3EDF}" name="Table16" displayName="Table16" ref="A2:B446" totalsRowShown="0">
  <autoFilter ref="A2:B446" xr:uid="{5AC97E88-E67C-5545-AE63-AD75728F3EDF}"/>
  <tableColumns count="2">
    <tableColumn id="1" xr3:uid="{C8C63A23-EC6B-1247-807F-DAC009FFEC9F}" name="rxn"/>
    <tableColumn id="2" xr3:uid="{6B2DBF12-2570-634D-8F08-DE386CF41766}" name="kapp (1/h)"/>
  </tableColumns>
  <tableStyleInfo name="TableStyleLight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213A8F8-590E-324F-B0F0-1C99A8299D1A}" name="Table18" displayName="Table18" ref="D2:G304" totalsRowShown="0">
  <autoFilter ref="D2:G304" xr:uid="{8213A8F8-590E-324F-B0F0-1C99A8299D1A}"/>
  <tableColumns count="4">
    <tableColumn id="1" xr3:uid="{C4A6106D-45D1-FB49-882A-C902D26327D0}" name="rxn"/>
    <tableColumn id="2" xr3:uid="{F369F1B2-FEF1-2649-9EFE-68E029067C17}" name="kapp (1/h)"/>
    <tableColumn id="3" xr3:uid="{4BD645D4-336E-1A4A-B3F4-456AB430B466}" name="old" dataDxfId="1">
      <calculatedColumnFormula>_xlfn.XLOOKUP(Table18[[#This Row],[rxn]],Table16[rxn],Table16[kapp (1/h)],0)</calculatedColumnFormula>
    </tableColumn>
    <tableColumn id="4" xr3:uid="{6355F965-7822-3A4F-9869-B781FF5C0AC1}" name="old-new" dataDxfId="0">
      <calculatedColumnFormula>Table18[[#This Row],[old]]-Table18[[#This Row],[kapp (1/h)]]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hyperlink" Target="https://github.com/maranasgroup/rtRBA-main/blob/8c0072f1dfa3194f5357fb33d4d268785826048f/parameterization/kapp/datasets/Rabinowitz2023_batchGlc/min_flux_sum/min_flux_sum.flux_gamsscaled.txt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Relationship Id="rId5" Type="http://schemas.openxmlformats.org/officeDocument/2006/relationships/table" Target="../tables/table10.xml"/><Relationship Id="rId4" Type="http://schemas.openxmlformats.org/officeDocument/2006/relationships/table" Target="../tables/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4" Type="http://schemas.openxmlformats.org/officeDocument/2006/relationships/table" Target="../tables/table1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table" Target="../tables/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D4A43-11FF-714C-A985-9552E691F26E}">
  <dimension ref="A1:Q3290"/>
  <sheetViews>
    <sheetView tabSelected="1" workbookViewId="0">
      <selection activeCell="P1" sqref="P1"/>
    </sheetView>
  </sheetViews>
  <sheetFormatPr baseColWidth="10" defaultRowHeight="16" x14ac:dyDescent="0.2"/>
  <cols>
    <col min="4" max="4" width="12.33203125" bestFit="1" customWidth="1"/>
    <col min="6" max="6" width="29.1640625" customWidth="1"/>
    <col min="7" max="8" width="11" customWidth="1"/>
    <col min="9" max="9" width="12.1640625" bestFit="1" customWidth="1"/>
    <col min="10" max="10" width="12.83203125" bestFit="1" customWidth="1"/>
    <col min="11" max="11" width="12.83203125" customWidth="1"/>
    <col min="15" max="15" width="12.1640625" bestFit="1" customWidth="1"/>
  </cols>
  <sheetData>
    <row r="1" spans="1:17" x14ac:dyDescent="0.2">
      <c r="A1" t="s">
        <v>2776</v>
      </c>
      <c r="B1" s="11" t="s">
        <v>13132</v>
      </c>
      <c r="D1" cm="1">
        <f t="array" ref="D1">AVERAGE(_xlfn._xlws.FILTER(mfs[flux_scaled],LEFT(mfs[rxn],4)="RXN-"))</f>
        <v>0.34690888953885324</v>
      </c>
      <c r="F1" t="s">
        <v>13299</v>
      </c>
      <c r="H1" cm="1">
        <f t="array" ref="H1">MEDIAN(_xlfn._xlws.FILTER(b2b3[flux],(LEFT(b2b3[rxn],4)="RXN-")*(_xlfn.NUMBERVALUE(b2b3[old flux])&lt;&gt;0)))</f>
        <v>2.2309102530955398E-2</v>
      </c>
      <c r="I1">
        <f>MEDIAN(b2b3[flux in mfs])</f>
        <v>6.4642135999999988E-11</v>
      </c>
      <c r="O1" cm="1">
        <f t="array" ref="O1">MEDIAN(_xlfn._xlws.FILTER(b2b3[old flux],(LEFT(b2b3[rxn],4)="RXN-")*(_xlfn.NUMBERVALUE(b2b3[old flux])&lt;&gt;0)))</f>
        <v>6.1408441655530402E-2</v>
      </c>
      <c r="P1" s="12">
        <f>H1/O1</f>
        <v>0.36329048465515418</v>
      </c>
      <c r="Q1" t="str">
        <f>"total PROSYN flux - new/old:"&amp;0.000687394/0.00497</f>
        <v>total PROSYN flux - new/old:0.138308651911469</v>
      </c>
    </row>
    <row r="2" spans="1:17" s="2" customFormat="1" ht="34" x14ac:dyDescent="0.2">
      <c r="A2" s="2" t="s">
        <v>1</v>
      </c>
      <c r="B2" s="2" t="s">
        <v>13131</v>
      </c>
      <c r="C2" s="2" t="s">
        <v>2</v>
      </c>
      <c r="D2" s="2" t="s">
        <v>13300</v>
      </c>
      <c r="F2" s="2" t="s">
        <v>1</v>
      </c>
      <c r="G2" s="2" t="s">
        <v>13131</v>
      </c>
      <c r="H2" s="2" t="s">
        <v>2</v>
      </c>
      <c r="I2" s="2" t="s">
        <v>4803</v>
      </c>
      <c r="J2" s="2" t="s">
        <v>13175</v>
      </c>
      <c r="K2" s="2" t="s">
        <v>13176</v>
      </c>
      <c r="L2" s="2" t="s">
        <v>4805</v>
      </c>
      <c r="M2" s="2" t="s">
        <v>4806</v>
      </c>
      <c r="N2" s="2" t="s">
        <v>4800</v>
      </c>
      <c r="O2" s="2" t="s">
        <v>13972</v>
      </c>
      <c r="P2" s="2" t="s">
        <v>4801</v>
      </c>
    </row>
    <row r="3" spans="1:17" ht="17" hidden="1" x14ac:dyDescent="0.25">
      <c r="A3" s="1" t="s">
        <v>2777</v>
      </c>
      <c r="B3" s="1" t="s">
        <v>2778</v>
      </c>
      <c r="C3" s="1">
        <v>1.1112763326422999E-2</v>
      </c>
      <c r="D3" s="1">
        <f>mfs[[#This Row],[flux]]/1000</f>
        <v>1.1112763326423E-5</v>
      </c>
      <c r="F3" t="s">
        <v>2777</v>
      </c>
      <c r="G3" t="s">
        <v>2778</v>
      </c>
      <c r="H3" s="3">
        <v>1.11126222521229E-5</v>
      </c>
      <c r="I3">
        <f>_xlfn.XLOOKUP(b2b3[[#This Row],[rxn]],mfs[rxn],mfs[flux_scaled],0)</f>
        <v>1.1112763326423E-5</v>
      </c>
      <c r="J3">
        <f>(b2b3[[#This Row],[flux]]-b2b3[[#This Row],[flux in mfs]])/b2b3[[#This Row],[flux]]</f>
        <v>-1.2694960460166214E-5</v>
      </c>
      <c r="K3">
        <f>ABS(b2b3[[#This Row],[(mfs - b2+b3) / mfs]])</f>
        <v>1.2694960460166214E-5</v>
      </c>
      <c r="L3" t="b">
        <f>_xlfn.TEXTAFTER(b2b3[[#This Row],[rxn]],"-",-1)="SPONT"</f>
        <v>1</v>
      </c>
      <c r="M3" t="str">
        <f>_xlfn.TEXTAFTER(b2b3[[#This Row],[rxn]],"-",-1)</f>
        <v>SPONT</v>
      </c>
      <c r="N3" t="str">
        <f>_xlfn.XLOOKUP("'PRO-"&amp;b2b3[[#This Row],[enz]]&amp;"'",'[1]Sheet2 (2)'!$A:$A,'[1]Sheet2 (2)'!$B:$B,"")</f>
        <v/>
      </c>
      <c r="O3">
        <f>IFERROR(_xlfn.XLOOKUP(b2b3[[#This Row],[Column2]],Table17[[#This Row],[rxn-no-enz]],Table17[[#This Row],[flux]],0),0)</f>
        <v>3.8000698791578999E-5</v>
      </c>
      <c r="P3" t="str">
        <f>_xlfn.TEXTBEFORE(b2b3[[#This Row],[rxn]],"-",-1,,,"")</f>
        <v>RXN-EX_pnto__R_e_REV</v>
      </c>
    </row>
    <row r="4" spans="1:17" ht="17" hidden="1" x14ac:dyDescent="0.25">
      <c r="A4" s="1" t="s">
        <v>4892</v>
      </c>
      <c r="B4" s="1" t="s">
        <v>2778</v>
      </c>
      <c r="C4" s="1">
        <v>581.41751726972802</v>
      </c>
      <c r="D4" s="1">
        <f>mfs[[#This Row],[flux]]/1000</f>
        <v>0.58141751726972801</v>
      </c>
      <c r="F4" t="s">
        <v>4892</v>
      </c>
      <c r="G4" t="s">
        <v>2778</v>
      </c>
      <c r="H4">
        <v>0.58141914480124401</v>
      </c>
      <c r="I4">
        <f>_xlfn.XLOOKUP(b2b3[[#This Row],[rxn]],mfs[rxn],mfs[flux_scaled],0)</f>
        <v>0.58141751726972801</v>
      </c>
      <c r="J4">
        <f>(b2b3[[#This Row],[flux]]-b2b3[[#This Row],[flux in mfs]])/b2b3[[#This Row],[flux]]</f>
        <v>2.7992396372814469E-6</v>
      </c>
      <c r="K4">
        <f>ABS(b2b3[[#This Row],[(mfs - b2+b3) / mfs]])</f>
        <v>2.7992396372814469E-6</v>
      </c>
      <c r="L4" t="b">
        <f>_xlfn.TEXTAFTER(b2b3[[#This Row],[rxn]],"-",-1)="SPONT"</f>
        <v>1</v>
      </c>
      <c r="M4" t="str">
        <f>_xlfn.TEXTAFTER(b2b3[[#This Row],[rxn]],"-",-1)</f>
        <v>SPONT</v>
      </c>
      <c r="N4" t="str">
        <f>_xlfn.XLOOKUP("'PRO-"&amp;b2b3[[#This Row],[enz]]&amp;"'",'[1]Sheet2 (2)'!$A:$A,'[1]Sheet2 (2)'!$B:$B,"")</f>
        <v/>
      </c>
      <c r="O4">
        <f>IFERROR(_xlfn.XLOOKUP(b2b3[[#This Row],[Column2]],Table17[[#This Row],[rxn-no-enz]],Table17[[#This Row],[flux]],0),0)</f>
        <v>1.99389706174086</v>
      </c>
      <c r="P4" t="str">
        <f>_xlfn.TEXTBEFORE(b2b3[[#This Row],[rxn]],"-",-1,,,"")</f>
        <v>RXN-EX_nh4_e_REV</v>
      </c>
    </row>
    <row r="5" spans="1:17" ht="17" hidden="1" x14ac:dyDescent="0.25">
      <c r="A5" s="1" t="s">
        <v>4895</v>
      </c>
      <c r="B5" s="1" t="s">
        <v>2778</v>
      </c>
      <c r="C5" s="1">
        <v>4006.6162603358098</v>
      </c>
      <c r="D5" s="1">
        <f>mfs[[#This Row],[flux]]/1000</f>
        <v>4.00661626033581</v>
      </c>
      <c r="F5" t="s">
        <v>4895</v>
      </c>
      <c r="G5" t="s">
        <v>2778</v>
      </c>
      <c r="H5">
        <v>4.0066212738325504</v>
      </c>
      <c r="I5">
        <f>_xlfn.XLOOKUP(b2b3[[#This Row],[rxn]],mfs[rxn],mfs[flux_scaled],0)</f>
        <v>4.00661626033581</v>
      </c>
      <c r="J5">
        <f>(b2b3[[#This Row],[flux]]-b2b3[[#This Row],[flux in mfs]])/b2b3[[#This Row],[flux]]</f>
        <v>1.2513028803516151E-6</v>
      </c>
      <c r="K5">
        <f>ABS(b2b3[[#This Row],[(mfs - b2+b3) / mfs]])</f>
        <v>1.2513028803516151E-6</v>
      </c>
      <c r="L5" t="b">
        <f>_xlfn.TEXTAFTER(b2b3[[#This Row],[rxn]],"-",-1)="SPONT"</f>
        <v>1</v>
      </c>
      <c r="M5" t="str">
        <f>_xlfn.TEXTAFTER(b2b3[[#This Row],[rxn]],"-",-1)</f>
        <v>SPONT</v>
      </c>
      <c r="N5" t="str">
        <f>_xlfn.XLOOKUP("'PRO-"&amp;b2b3[[#This Row],[enz]]&amp;"'",'[1]Sheet2 (2)'!$A:$A,'[1]Sheet2 (2)'!$B:$B,"")</f>
        <v/>
      </c>
      <c r="O5">
        <f>IFERROR(_xlfn.XLOOKUP(b2b3[[#This Row],[Column2]],Table17[[#This Row],[rxn-no-enz]],Table17[[#This Row],[flux]],0),0)</f>
        <v>16.5881555703522</v>
      </c>
      <c r="P5" t="str">
        <f>_xlfn.TEXTBEFORE(b2b3[[#This Row],[rxn]],"-",-1,,,"")</f>
        <v>RXN-EX_co2_e_FWD</v>
      </c>
    </row>
    <row r="6" spans="1:17" ht="17" hidden="1" x14ac:dyDescent="0.25">
      <c r="A6" s="1" t="s">
        <v>2780</v>
      </c>
      <c r="B6" s="1" t="s">
        <v>2778</v>
      </c>
      <c r="C6" s="1">
        <v>1353.245177</v>
      </c>
      <c r="D6" s="1">
        <f>mfs[[#This Row],[flux]]/1000</f>
        <v>1.353245177</v>
      </c>
      <c r="F6" t="s">
        <v>2780</v>
      </c>
      <c r="G6" t="s">
        <v>2778</v>
      </c>
      <c r="H6">
        <v>1.353245177</v>
      </c>
      <c r="I6">
        <f>_xlfn.XLOOKUP(b2b3[[#This Row],[rxn]],mfs[rxn],mfs[flux_scaled],0)</f>
        <v>1.353245177</v>
      </c>
      <c r="J6">
        <f>(b2b3[[#This Row],[flux]]-b2b3[[#This Row],[flux in mfs]])/b2b3[[#This Row],[flux]]</f>
        <v>0</v>
      </c>
      <c r="K6">
        <f>ABS(b2b3[[#This Row],[(mfs - b2+b3) / mfs]])</f>
        <v>0</v>
      </c>
      <c r="L6" t="b">
        <f>_xlfn.TEXTAFTER(b2b3[[#This Row],[rxn]],"-",-1)="SPONT"</f>
        <v>1</v>
      </c>
      <c r="M6" t="str">
        <f>_xlfn.TEXTAFTER(b2b3[[#This Row],[rxn]],"-",-1)</f>
        <v>SPONT</v>
      </c>
      <c r="N6" t="str">
        <f>_xlfn.XLOOKUP("'PRO-"&amp;b2b3[[#This Row],[enz]]&amp;"'",'[1]Sheet2 (2)'!$A:$A,'[1]Sheet2 (2)'!$B:$B,"")</f>
        <v/>
      </c>
      <c r="O6">
        <f>IFERROR(_xlfn.XLOOKUP(b2b3[[#This Row],[Column2]],Table17[[#This Row],[rxn-no-enz]],Table17[[#This Row],[flux]],0),0)</f>
        <v>5.3259663404197601</v>
      </c>
      <c r="P6" t="str">
        <f>_xlfn.TEXTBEFORE(b2b3[[#This Row],[rxn]],"-",-1,,,"")</f>
        <v>RXN-EX_glc__D_e_REV</v>
      </c>
    </row>
    <row r="7" spans="1:17" ht="17" hidden="1" x14ac:dyDescent="0.25">
      <c r="A7" s="1" t="s">
        <v>2781</v>
      </c>
      <c r="B7" s="1" t="s">
        <v>2778</v>
      </c>
      <c r="C7" s="1">
        <v>1.1112678626092E-2</v>
      </c>
      <c r="D7" s="1">
        <f>mfs[[#This Row],[flux]]/1000</f>
        <v>1.1112678626092E-5</v>
      </c>
      <c r="F7" t="s">
        <v>2781</v>
      </c>
      <c r="G7" t="s">
        <v>2778</v>
      </c>
      <c r="H7" s="3">
        <v>1.11126786260917E-5</v>
      </c>
      <c r="I7">
        <f>_xlfn.XLOOKUP(b2b3[[#This Row],[rxn]],mfs[rxn],mfs[flux_scaled],0)</f>
        <v>1.1112678626092E-5</v>
      </c>
      <c r="J7">
        <f>(b2b3[[#This Row],[flux]]-b2b3[[#This Row],[flux in mfs]])/b2b3[[#This Row],[flux]]</f>
        <v>-2.6982663083947983E-14</v>
      </c>
      <c r="K7">
        <f>ABS(b2b3[[#This Row],[(mfs - b2+b3) / mfs]])</f>
        <v>2.6982663083947983E-14</v>
      </c>
      <c r="L7" t="b">
        <f>_xlfn.TEXTAFTER(b2b3[[#This Row],[rxn]],"-",-1)="SPONT"</f>
        <v>1</v>
      </c>
      <c r="M7" t="str">
        <f>_xlfn.TEXTAFTER(b2b3[[#This Row],[rxn]],"-",-1)</f>
        <v>SPONT</v>
      </c>
      <c r="N7" t="str">
        <f>_xlfn.XLOOKUP("'PRO-"&amp;b2b3[[#This Row],[enz]]&amp;"'",'[1]Sheet2 (2)'!$A:$A,'[1]Sheet2 (2)'!$B:$B,"")</f>
        <v/>
      </c>
      <c r="O7">
        <f>IFERROR(_xlfn.XLOOKUP(b2b3[[#This Row],[Column2]],Table17[[#This Row],[rxn-no-enz]],Table17[[#This Row],[flux]],0),0)</f>
        <v>3.8000103487990003E-5</v>
      </c>
      <c r="P7" t="str">
        <f>_xlfn.TEXTBEFORE(b2b3[[#This Row],[rxn]],"-",-1,,,"")</f>
        <v>RXN-EX_fol_e_REV</v>
      </c>
    </row>
    <row r="8" spans="1:17" ht="17" hidden="1" x14ac:dyDescent="0.25">
      <c r="A8" s="1" t="s">
        <v>2782</v>
      </c>
      <c r="B8" s="1" t="s">
        <v>2778</v>
      </c>
      <c r="C8" s="1">
        <v>8.4917948382739999E-2</v>
      </c>
      <c r="D8" s="1">
        <f>mfs[[#This Row],[flux]]/1000</f>
        <v>8.4917948382740003E-5</v>
      </c>
      <c r="F8" t="s">
        <v>2782</v>
      </c>
      <c r="G8" t="s">
        <v>2778</v>
      </c>
      <c r="H8" s="3">
        <v>8.4917411203619807E-5</v>
      </c>
      <c r="I8">
        <f>_xlfn.XLOOKUP(b2b3[[#This Row],[rxn]],mfs[rxn],mfs[flux_scaled],0)</f>
        <v>8.4917948382740003E-5</v>
      </c>
      <c r="J8">
        <f>(b2b3[[#This Row],[flux]]-b2b3[[#This Row],[flux in mfs]])/b2b3[[#This Row],[flux]]</f>
        <v>-6.3259008085884078E-6</v>
      </c>
      <c r="K8">
        <f>ABS(b2b3[[#This Row],[(mfs - b2+b3) / mfs]])</f>
        <v>6.3259008085884078E-6</v>
      </c>
      <c r="L8" t="b">
        <f>_xlfn.TEXTAFTER(b2b3[[#This Row],[rxn]],"-",-1)="SPONT"</f>
        <v>1</v>
      </c>
      <c r="M8" t="str">
        <f>_xlfn.TEXTAFTER(b2b3[[#This Row],[rxn]],"-",-1)</f>
        <v>SPONT</v>
      </c>
      <c r="N8" t="str">
        <f>_xlfn.XLOOKUP("'PRO-"&amp;b2b3[[#This Row],[enz]]&amp;"'",'[1]Sheet2 (2)'!$A:$A,'[1]Sheet2 (2)'!$B:$B,"")</f>
        <v/>
      </c>
      <c r="O8">
        <f>IFERROR(_xlfn.XLOOKUP(b2b3[[#This Row],[Column2]],Table17[[#This Row],[rxn-no-enz]],Table17[[#This Row],[flux]],0),0)</f>
        <v>2.8996671580670998E-4</v>
      </c>
      <c r="P8" t="str">
        <f>_xlfn.TEXTBEFORE(b2b3[[#This Row],[rxn]],"-",-1,,,"")</f>
        <v>RXN-EX_fe2_e_REV</v>
      </c>
    </row>
    <row r="9" spans="1:17" ht="17" hidden="1" x14ac:dyDescent="0.25">
      <c r="A9" s="1" t="s">
        <v>2783</v>
      </c>
      <c r="B9" s="1" t="s">
        <v>2778</v>
      </c>
      <c r="C9" s="1">
        <v>5.2236009342834304</v>
      </c>
      <c r="D9" s="1">
        <f>mfs[[#This Row],[flux]]/1000</f>
        <v>5.2236009342834303E-3</v>
      </c>
      <c r="F9" t="s">
        <v>2783</v>
      </c>
      <c r="G9" t="s">
        <v>2778</v>
      </c>
      <c r="H9" s="3">
        <v>5.2236009342834303E-3</v>
      </c>
      <c r="I9">
        <f>_xlfn.XLOOKUP(b2b3[[#This Row],[rxn]],mfs[rxn],mfs[flux_scaled],0)</f>
        <v>5.2236009342834303E-3</v>
      </c>
      <c r="J9">
        <f>(b2b3[[#This Row],[flux]]-b2b3[[#This Row],[flux in mfs]])/b2b3[[#This Row],[flux]]</f>
        <v>0</v>
      </c>
      <c r="K9">
        <f>ABS(b2b3[[#This Row],[(mfs - b2+b3) / mfs]])</f>
        <v>0</v>
      </c>
      <c r="L9" t="b">
        <f>_xlfn.TEXTAFTER(b2b3[[#This Row],[rxn]],"-",-1)="SPONT"</f>
        <v>1</v>
      </c>
      <c r="M9" t="str">
        <f>_xlfn.TEXTAFTER(b2b3[[#This Row],[rxn]],"-",-1)</f>
        <v>SPONT</v>
      </c>
      <c r="N9" t="str">
        <f>_xlfn.XLOOKUP("'PRO-"&amp;b2b3[[#This Row],[enz]]&amp;"'",'[1]Sheet2 (2)'!$A:$A,'[1]Sheet2 (2)'!$B:$B,"")</f>
        <v/>
      </c>
      <c r="O9">
        <f>IFERROR(_xlfn.XLOOKUP(b2b3[[#This Row],[Column2]],Table17[[#This Row],[rxn-no-enz]],Table17[[#This Row],[flux]],0),0)</f>
        <v>1.7059319711279799E-2</v>
      </c>
      <c r="P9" t="str">
        <f>_xlfn.TEXTBEFORE(b2b3[[#This Row],[rxn]],"-",-1,,,"")</f>
        <v>RXN-EX_inost_e_REV</v>
      </c>
    </row>
    <row r="10" spans="1:17" ht="17" hidden="1" x14ac:dyDescent="0.25">
      <c r="A10" s="1" t="s">
        <v>5042</v>
      </c>
      <c r="B10" s="1" t="s">
        <v>2778</v>
      </c>
      <c r="C10" s="1">
        <v>2.2231927529219001E-2</v>
      </c>
      <c r="D10" s="1">
        <f>mfs[[#This Row],[flux]]/1000</f>
        <v>2.2231927529218999E-5</v>
      </c>
      <c r="F10" t="s">
        <v>5042</v>
      </c>
      <c r="G10" t="s">
        <v>2778</v>
      </c>
      <c r="H10" s="3">
        <v>2.2225904729275399E-5</v>
      </c>
      <c r="I10">
        <f>_xlfn.XLOOKUP(b2b3[[#This Row],[rxn]],mfs[rxn],mfs[flux_scaled],0)</f>
        <v>2.2231927529218999E-5</v>
      </c>
      <c r="J10">
        <f>(b2b3[[#This Row],[flux]]-b2b3[[#This Row],[flux in mfs]])/b2b3[[#This Row],[flux]]</f>
        <v>-2.7098109242173525E-4</v>
      </c>
      <c r="K10">
        <f>ABS(b2b3[[#This Row],[(mfs - b2+b3) / mfs]])</f>
        <v>2.7098109242173525E-4</v>
      </c>
      <c r="L10" t="b">
        <f>_xlfn.TEXTAFTER(b2b3[[#This Row],[rxn]],"-",-1)="SPONT"</f>
        <v>1</v>
      </c>
      <c r="M10" t="str">
        <f>_xlfn.TEXTAFTER(b2b3[[#This Row],[rxn]],"-",-1)</f>
        <v>SPONT</v>
      </c>
      <c r="N10" t="str">
        <f>_xlfn.XLOOKUP("'PRO-"&amp;b2b3[[#This Row],[enz]]&amp;"'",'[1]Sheet2 (2)'!$A:$A,'[1]Sheet2 (2)'!$B:$B,"")</f>
        <v/>
      </c>
      <c r="O10">
        <f>IFERROR(_xlfn.XLOOKUP(b2b3[[#This Row],[Column2]],Table17[[#This Row],[rxn-no-enz]],Table17[[#This Row],[flux]],0),0)</f>
        <v>7.6034225275054007E-5</v>
      </c>
      <c r="P10" t="str">
        <f>_xlfn.TEXTBEFORE(b2b3[[#This Row],[rxn]],"-",-1,,,"")</f>
        <v>RXN-EX_nac_e_REV</v>
      </c>
    </row>
    <row r="11" spans="1:17" ht="17" hidden="1" x14ac:dyDescent="0.25">
      <c r="A11" s="1" t="s">
        <v>2784</v>
      </c>
      <c r="B11" s="1" t="s">
        <v>2778</v>
      </c>
      <c r="C11" s="1">
        <v>3570.6667604366899</v>
      </c>
      <c r="D11" s="1">
        <f>mfs[[#This Row],[flux]]/1000</f>
        <v>3.5706667604366897</v>
      </c>
      <c r="F11" t="s">
        <v>2784</v>
      </c>
      <c r="G11" t="s">
        <v>2778</v>
      </c>
      <c r="H11" s="3">
        <v>3.57067650068239</v>
      </c>
      <c r="I11">
        <f>_xlfn.XLOOKUP(b2b3[[#This Row],[rxn]],mfs[rxn],mfs[flux_scaled],0)</f>
        <v>3.5706667604366897</v>
      </c>
      <c r="J11">
        <f>(b2b3[[#This Row],[flux]]-b2b3[[#This Row],[flux in mfs]])/b2b3[[#This Row],[flux]]</f>
        <v>2.7278432247661752E-6</v>
      </c>
      <c r="K11">
        <f>ABS(b2b3[[#This Row],[(mfs - b2+b3) / mfs]])</f>
        <v>2.7278432247661752E-6</v>
      </c>
      <c r="L11" t="b">
        <f>_xlfn.TEXTAFTER(b2b3[[#This Row],[rxn]],"-",-1)="SPONT"</f>
        <v>1</v>
      </c>
      <c r="M11" t="str">
        <f>_xlfn.TEXTAFTER(b2b3[[#This Row],[rxn]],"-",-1)</f>
        <v>SPONT</v>
      </c>
      <c r="N11" t="str">
        <f>_xlfn.XLOOKUP("'PRO-"&amp;b2b3[[#This Row],[enz]]&amp;"'",'[1]Sheet2 (2)'!$A:$A,'[1]Sheet2 (2)'!$B:$B,"")</f>
        <v/>
      </c>
      <c r="O11">
        <f>IFERROR(_xlfn.XLOOKUP(b2b3[[#This Row],[Column2]],Table17[[#This Row],[rxn-no-enz]],Table17[[#This Row],[flux]],0),0)</f>
        <v>15.2154010020848</v>
      </c>
      <c r="P11" t="str">
        <f>_xlfn.TEXTBEFORE(b2b3[[#This Row],[rxn]],"-",-1,,,"")</f>
        <v>RXN-EX_o2_e_REV</v>
      </c>
    </row>
    <row r="12" spans="1:17" ht="17" hidden="1" x14ac:dyDescent="0.25">
      <c r="A12" s="1" t="s">
        <v>2786</v>
      </c>
      <c r="B12" s="1" t="s">
        <v>2778</v>
      </c>
      <c r="C12" s="1">
        <v>59.833164852159797</v>
      </c>
      <c r="D12" s="1">
        <f>mfs[[#This Row],[flux]]/1000</f>
        <v>5.9833164852159795E-2</v>
      </c>
      <c r="F12" t="s">
        <v>2786</v>
      </c>
      <c r="G12" t="s">
        <v>2778</v>
      </c>
      <c r="H12" s="3">
        <v>5.9833136520982301E-2</v>
      </c>
      <c r="I12">
        <f>_xlfn.XLOOKUP(b2b3[[#This Row],[rxn]],mfs[rxn],mfs[flux_scaled],0)</f>
        <v>5.9833164852159795E-2</v>
      </c>
      <c r="J12">
        <f>(b2b3[[#This Row],[flux]]-b2b3[[#This Row],[flux in mfs]])/b2b3[[#This Row],[flux]]</f>
        <v>-4.7350313123488703E-7</v>
      </c>
      <c r="K12">
        <f>ABS(b2b3[[#This Row],[(mfs - b2+b3) / mfs]])</f>
        <v>4.7350313123488703E-7</v>
      </c>
      <c r="L12" t="b">
        <f>_xlfn.TEXTAFTER(b2b3[[#This Row],[rxn]],"-",-1)="SPONT"</f>
        <v>1</v>
      </c>
      <c r="M12" t="str">
        <f>_xlfn.TEXTAFTER(b2b3[[#This Row],[rxn]],"-",-1)</f>
        <v>SPONT</v>
      </c>
      <c r="N12" t="str">
        <f>_xlfn.XLOOKUP("'PRO-"&amp;b2b3[[#This Row],[enz]]&amp;"'",'[1]Sheet2 (2)'!$A:$A,'[1]Sheet2 (2)'!$B:$B,"")</f>
        <v/>
      </c>
      <c r="O12">
        <f>IFERROR(_xlfn.XLOOKUP(b2b3[[#This Row],[Column2]],Table17[[#This Row],[rxn-no-enz]],Table17[[#This Row],[flux]],0),0)</f>
        <v>0.19144707212947301</v>
      </c>
      <c r="P12" t="str">
        <f>_xlfn.TEXTBEFORE(b2b3[[#This Row],[rxn]],"-",-1,,,"")</f>
        <v>RXN-EX_pi_e_REV</v>
      </c>
    </row>
    <row r="13" spans="1:17" ht="17" hidden="1" x14ac:dyDescent="0.25">
      <c r="A13" s="1" t="s">
        <v>2788</v>
      </c>
      <c r="B13" s="1" t="s">
        <v>2778</v>
      </c>
      <c r="C13" s="1">
        <v>12.9267444535949</v>
      </c>
      <c r="D13" s="1">
        <f>mfs[[#This Row],[flux]]/1000</f>
        <v>1.29267444535949E-2</v>
      </c>
      <c r="F13" t="s">
        <v>2788</v>
      </c>
      <c r="G13" t="s">
        <v>2778</v>
      </c>
      <c r="H13" s="3">
        <v>1.29264550492011E-2</v>
      </c>
      <c r="I13">
        <f>_xlfn.XLOOKUP(b2b3[[#This Row],[rxn]],mfs[rxn],mfs[flux_scaled],0)</f>
        <v>1.29267444535949E-2</v>
      </c>
      <c r="J13">
        <f>(b2b3[[#This Row],[flux]]-b2b3[[#This Row],[flux in mfs]])/b2b3[[#This Row],[flux]]</f>
        <v>-2.2388535193809514E-5</v>
      </c>
      <c r="K13">
        <f>ABS(b2b3[[#This Row],[(mfs - b2+b3) / mfs]])</f>
        <v>2.2388535193809514E-5</v>
      </c>
      <c r="L13" t="b">
        <f>_xlfn.TEXTAFTER(b2b3[[#This Row],[rxn]],"-",-1)="SPONT"</f>
        <v>1</v>
      </c>
      <c r="M13" t="str">
        <f>_xlfn.TEXTAFTER(b2b3[[#This Row],[rxn]],"-",-1)</f>
        <v>SPONT</v>
      </c>
      <c r="N13" t="str">
        <f>_xlfn.XLOOKUP("'PRO-"&amp;b2b3[[#This Row],[enz]]&amp;"'",'[1]Sheet2 (2)'!$A:$A,'[1]Sheet2 (2)'!$B:$B,"")</f>
        <v/>
      </c>
      <c r="O13">
        <f>IFERROR(_xlfn.XLOOKUP(b2b3[[#This Row],[Column2]],Table17[[#This Row],[rxn-no-enz]],Table17[[#This Row],[flux]],0),0)</f>
        <v>4.4703133852729199E-2</v>
      </c>
      <c r="P13" t="str">
        <f>_xlfn.TEXTBEFORE(b2b3[[#This Row],[rxn]],"-",-1,,,"")</f>
        <v>RXN-EX_so4_e_REV</v>
      </c>
    </row>
    <row r="14" spans="1:17" ht="17" hidden="1" x14ac:dyDescent="0.25">
      <c r="A14" s="1" t="s">
        <v>2789</v>
      </c>
      <c r="B14" s="1" t="s">
        <v>2778</v>
      </c>
      <c r="C14" s="1">
        <v>1.1117530823634999E-2</v>
      </c>
      <c r="D14" s="1">
        <f>mfs[[#This Row],[flux]]/1000</f>
        <v>1.1117530823634999E-5</v>
      </c>
      <c r="F14" t="s">
        <v>2789</v>
      </c>
      <c r="G14" t="s">
        <v>2778</v>
      </c>
      <c r="H14" s="3">
        <v>1.1113164225147401E-5</v>
      </c>
      <c r="I14">
        <f>_xlfn.XLOOKUP(b2b3[[#This Row],[rxn]],mfs[rxn],mfs[flux_scaled],0)</f>
        <v>1.1117530823634999E-5</v>
      </c>
      <c r="J14">
        <f>(b2b3[[#This Row],[flux]]-b2b3[[#This Row],[flux in mfs]])/b2b3[[#This Row],[flux]]</f>
        <v>-3.9292125979002978E-4</v>
      </c>
      <c r="K14">
        <f>ABS(b2b3[[#This Row],[(mfs - b2+b3) / mfs]])</f>
        <v>3.9292125979002978E-4</v>
      </c>
      <c r="L14" t="b">
        <f>_xlfn.TEXTAFTER(b2b3[[#This Row],[rxn]],"-",-1)="SPONT"</f>
        <v>1</v>
      </c>
      <c r="M14" t="str">
        <f>_xlfn.TEXTAFTER(b2b3[[#This Row],[rxn]],"-",-1)</f>
        <v>SPONT</v>
      </c>
      <c r="N14" t="str">
        <f>_xlfn.XLOOKUP("'PRO-"&amp;b2b3[[#This Row],[enz]]&amp;"'",'[1]Sheet2 (2)'!$A:$A,'[1]Sheet2 (2)'!$B:$B,"")</f>
        <v/>
      </c>
      <c r="O14">
        <f>IFERROR(_xlfn.XLOOKUP(b2b3[[#This Row],[Column2]],Table17[[#This Row],[rxn-no-enz]],Table17[[#This Row],[flux]],0),0)</f>
        <v>3.8041031379112E-5</v>
      </c>
      <c r="P14" t="str">
        <f>_xlfn.TEXTBEFORE(b2b3[[#This Row],[rxn]],"-",-1,,,"")</f>
        <v>RXN-EX_thm_e_REV</v>
      </c>
    </row>
    <row r="15" spans="1:17" ht="17" hidden="1" x14ac:dyDescent="0.25">
      <c r="A15" s="1" t="s">
        <v>2790</v>
      </c>
      <c r="B15" s="1" t="s">
        <v>2778</v>
      </c>
      <c r="C15" s="1">
        <v>186.51786980996999</v>
      </c>
      <c r="D15" s="1">
        <f>mfs[[#This Row],[flux]]/1000</f>
        <v>0.18651786980996998</v>
      </c>
      <c r="F15" t="s">
        <v>2790</v>
      </c>
      <c r="G15" t="s">
        <v>2778</v>
      </c>
      <c r="H15" s="3">
        <v>0.186521135715188</v>
      </c>
      <c r="I15">
        <f>_xlfn.XLOOKUP(b2b3[[#This Row],[rxn]],mfs[rxn],mfs[flux_scaled],0)</f>
        <v>0.18651786980996998</v>
      </c>
      <c r="J15">
        <f>(b2b3[[#This Row],[flux]]-b2b3[[#This Row],[flux in mfs]])/b2b3[[#This Row],[flux]]</f>
        <v>1.750957179995349E-5</v>
      </c>
      <c r="K15">
        <f>ABS(b2b3[[#This Row],[(mfs - b2+b3) / mfs]])</f>
        <v>1.750957179995349E-5</v>
      </c>
      <c r="L15" t="b">
        <f>_xlfn.TEXTAFTER(b2b3[[#This Row],[rxn]],"-",-1)="SPONT"</f>
        <v>1</v>
      </c>
      <c r="M15" t="str">
        <f>_xlfn.TEXTAFTER(b2b3[[#This Row],[rxn]],"-",-1)</f>
        <v>SPONT</v>
      </c>
      <c r="N15" t="str">
        <f>_xlfn.XLOOKUP("'PRO-"&amp;b2b3[[#This Row],[enz]]&amp;"'",'[1]Sheet2 (2)'!$A:$A,'[1]Sheet2 (2)'!$B:$B,"")</f>
        <v/>
      </c>
      <c r="O15">
        <f>IFERROR(_xlfn.XLOOKUP(b2b3[[#This Row],[Column2]],Table17[[#This Row],[rxn-no-enz]],Table17[[#This Row],[flux]],0),0)</f>
        <v>0.58301548837422701</v>
      </c>
      <c r="P15" t="str">
        <f>_xlfn.TEXTBEFORE(b2b3[[#This Row],[rxn]],"-",-1,,,"")</f>
        <v>RXN-EX_h_e_FWD</v>
      </c>
    </row>
    <row r="16" spans="1:17" ht="17" hidden="1" x14ac:dyDescent="0.25">
      <c r="A16" s="1" t="s">
        <v>2791</v>
      </c>
      <c r="B16" s="1" t="s">
        <v>2778</v>
      </c>
      <c r="C16" s="1">
        <v>67.081817464870198</v>
      </c>
      <c r="D16" s="1">
        <f>mfs[[#This Row],[flux]]/1000</f>
        <v>6.70818174648702E-2</v>
      </c>
      <c r="F16" t="s">
        <v>2791</v>
      </c>
      <c r="G16" t="s">
        <v>2778</v>
      </c>
      <c r="H16" s="3">
        <v>6.7081812314826905E-2</v>
      </c>
      <c r="I16">
        <f>_xlfn.XLOOKUP(b2b3[[#This Row],[rxn]],mfs[rxn],mfs[flux_scaled],0)</f>
        <v>6.70818174648702E-2</v>
      </c>
      <c r="J16">
        <f>(b2b3[[#This Row],[flux]]-b2b3[[#This Row],[flux in mfs]])/b2b3[[#This Row],[flux]]</f>
        <v>-7.6772572428863096E-8</v>
      </c>
      <c r="K16">
        <f>ABS(b2b3[[#This Row],[(mfs - b2+b3) / mfs]])</f>
        <v>7.6772572428863096E-8</v>
      </c>
      <c r="L16" t="b">
        <f>_xlfn.TEXTAFTER(b2b3[[#This Row],[rxn]],"-",-1)="SPONT"</f>
        <v>1</v>
      </c>
      <c r="M16" t="str">
        <f>_xlfn.TEXTAFTER(b2b3[[#This Row],[rxn]],"-",-1)</f>
        <v>SPONT</v>
      </c>
      <c r="N16" t="str">
        <f>_xlfn.XLOOKUP("'PRO-"&amp;b2b3[[#This Row],[enz]]&amp;"'",'[1]Sheet2 (2)'!$A:$A,'[1]Sheet2 (2)'!$B:$B,"")</f>
        <v/>
      </c>
      <c r="O16">
        <f>IFERROR(_xlfn.XLOOKUP(b2b3[[#This Row],[Column2]],Table17[[#This Row],[rxn-no-enz]],Table17[[#This Row],[flux]],0),0)</f>
        <v>0.22896101304004701</v>
      </c>
      <c r="P16" t="str">
        <f>_xlfn.TEXTBEFORE(b2b3[[#This Row],[rxn]],"-",-1,,,"")</f>
        <v>RXN-EX_k_e_REV</v>
      </c>
    </row>
    <row r="17" spans="1:16" ht="17" hidden="1" x14ac:dyDescent="0.25">
      <c r="A17" s="1" t="s">
        <v>2792</v>
      </c>
      <c r="B17" s="1" t="s">
        <v>2778</v>
      </c>
      <c r="C17" s="1">
        <v>5706.1762753072699</v>
      </c>
      <c r="D17" s="1">
        <f>mfs[[#This Row],[flux]]/1000</f>
        <v>5.7061762753072696</v>
      </c>
      <c r="F17" t="s">
        <v>2792</v>
      </c>
      <c r="G17" t="s">
        <v>2778</v>
      </c>
      <c r="H17" s="3">
        <v>5.7061818069653896</v>
      </c>
      <c r="I17">
        <f>_xlfn.XLOOKUP(b2b3[[#This Row],[rxn]],mfs[rxn],mfs[flux_scaled],0)</f>
        <v>5.7061762753072696</v>
      </c>
      <c r="J17">
        <f>(b2b3[[#This Row],[flux]]-b2b3[[#This Row],[flux in mfs]])/b2b3[[#This Row],[flux]]</f>
        <v>9.6941497960223535E-7</v>
      </c>
      <c r="K17">
        <f>ABS(b2b3[[#This Row],[(mfs - b2+b3) / mfs]])</f>
        <v>9.6941497960223535E-7</v>
      </c>
      <c r="L17" t="b">
        <f>_xlfn.TEXTAFTER(b2b3[[#This Row],[rxn]],"-",-1)="SPONT"</f>
        <v>1</v>
      </c>
      <c r="M17" t="str">
        <f>_xlfn.TEXTAFTER(b2b3[[#This Row],[rxn]],"-",-1)</f>
        <v>SPONT</v>
      </c>
      <c r="N17" t="str">
        <f>_xlfn.XLOOKUP("'PRO-"&amp;b2b3[[#This Row],[enz]]&amp;"'",'[1]Sheet2 (2)'!$A:$A,'[1]Sheet2 (2)'!$B:$B,"")</f>
        <v/>
      </c>
      <c r="O17">
        <f>IFERROR(_xlfn.XLOOKUP(b2b3[[#This Row],[Column2]],Table17[[#This Row],[rxn-no-enz]],Table17[[#This Row],[flux]],0),0)</f>
        <v>22.602485763867701</v>
      </c>
      <c r="P17" t="str">
        <f>_xlfn.TEXTBEFORE(b2b3[[#This Row],[rxn]],"-",-1,,,"")</f>
        <v>RXN-EX_h2o_e_FWD</v>
      </c>
    </row>
    <row r="18" spans="1:16" ht="17" hidden="1" x14ac:dyDescent="0.25">
      <c r="A18" s="1" t="s">
        <v>5133</v>
      </c>
      <c r="B18" s="1" t="s">
        <v>2778</v>
      </c>
      <c r="C18" s="1">
        <v>1.84954832E-7</v>
      </c>
      <c r="D18" s="1">
        <f>mfs[[#This Row],[flux]]/1000</f>
        <v>1.8495483200000002E-10</v>
      </c>
      <c r="F18" t="s">
        <v>5133</v>
      </c>
      <c r="G18" t="s">
        <v>2778</v>
      </c>
      <c r="H18" s="3">
        <v>1.8495483199335801E-11</v>
      </c>
      <c r="I18">
        <f>_xlfn.XLOOKUP(b2b3[[#This Row],[rxn]],mfs[rxn],mfs[flux_scaled],0)</f>
        <v>1.8495483200000002E-10</v>
      </c>
      <c r="J18">
        <f>(b2b3[[#This Row],[flux]]-b2b3[[#This Row],[flux in mfs]])/b2b3[[#This Row],[flux]]</f>
        <v>-9.0000000003591154</v>
      </c>
      <c r="K18">
        <f>ABS(b2b3[[#This Row],[(mfs - b2+b3) / mfs]])</f>
        <v>9.0000000003591154</v>
      </c>
      <c r="L18" t="b">
        <f>_xlfn.TEXTAFTER(b2b3[[#This Row],[rxn]],"-",-1)="SPONT"</f>
        <v>1</v>
      </c>
      <c r="M18" t="str">
        <f>_xlfn.TEXTAFTER(b2b3[[#This Row],[rxn]],"-",-1)</f>
        <v>SPONT</v>
      </c>
      <c r="N18" t="str">
        <f>_xlfn.XLOOKUP("'PRO-"&amp;b2b3[[#This Row],[enz]]&amp;"'",'[1]Sheet2 (2)'!$A:$A,'[1]Sheet2 (2)'!$B:$B,"")</f>
        <v/>
      </c>
      <c r="O18">
        <f>IFERROR(_xlfn.XLOOKUP(b2b3[[#This Row],[Column2]],Table17[[#This Row],[rxn-no-enz]],Table17[[#This Row],[flux]],0),0)</f>
        <v>1.348376155E-9</v>
      </c>
      <c r="P18" t="str">
        <f>_xlfn.TEXTBEFORE(b2b3[[#This Row],[rxn]],"-",-1,,,"")</f>
        <v>RXN-EX_fe3_e_REV</v>
      </c>
    </row>
    <row r="19" spans="1:16" ht="17" hidden="1" x14ac:dyDescent="0.25">
      <c r="A19" s="1" t="s">
        <v>2793</v>
      </c>
      <c r="B19" s="1" t="s">
        <v>2778</v>
      </c>
      <c r="C19" s="1">
        <v>0.142907690616106</v>
      </c>
      <c r="D19" s="1">
        <f>mfs[[#This Row],[flux]]/1000</f>
        <v>1.42907690616106E-4</v>
      </c>
      <c r="F19" t="s">
        <v>2793</v>
      </c>
      <c r="G19" t="s">
        <v>2778</v>
      </c>
      <c r="H19" s="3">
        <v>1.4290750584035699E-4</v>
      </c>
      <c r="I19">
        <f>_xlfn.XLOOKUP(b2b3[[#This Row],[rxn]],mfs[rxn],mfs[flux_scaled],0)</f>
        <v>1.42907690616106E-4</v>
      </c>
      <c r="J19">
        <f>(b2b3[[#This Row],[flux]]-b2b3[[#This Row],[flux in mfs]])/b2b3[[#This Row],[flux]]</f>
        <v>-1.2929744167222132E-6</v>
      </c>
      <c r="K19">
        <f>ABS(b2b3[[#This Row],[(mfs - b2+b3) / mfs]])</f>
        <v>1.2929744167222132E-6</v>
      </c>
      <c r="L19" t="b">
        <f>_xlfn.TEXTAFTER(b2b3[[#This Row],[rxn]],"-",-1)="SPONT"</f>
        <v>1</v>
      </c>
      <c r="M19" t="str">
        <f>_xlfn.TEXTAFTER(b2b3[[#This Row],[rxn]],"-",-1)</f>
        <v>SPONT</v>
      </c>
      <c r="N19" t="str">
        <f>_xlfn.XLOOKUP("'PRO-"&amp;b2b3[[#This Row],[enz]]&amp;"'",'[1]Sheet2 (2)'!$A:$A,'[1]Sheet2 (2)'!$B:$B,"")</f>
        <v/>
      </c>
      <c r="O19">
        <f>IFERROR(_xlfn.XLOOKUP(b2b3[[#This Row],[Column2]],Table17[[#This Row],[rxn-no-enz]],Table17[[#This Row],[flux]],0),0)</f>
        <v>4.8800816286774501E-4</v>
      </c>
      <c r="P19" t="str">
        <f>_xlfn.TEXTBEFORE(b2b3[[#This Row],[rxn]],"-",-1,,,"")</f>
        <v>RXN-EX_ca2_e_REV</v>
      </c>
    </row>
    <row r="20" spans="1:16" ht="17" hidden="1" x14ac:dyDescent="0.25">
      <c r="A20" s="1" t="s">
        <v>5148</v>
      </c>
      <c r="B20" s="1" t="s">
        <v>2778</v>
      </c>
      <c r="C20" s="1">
        <v>3.7100852610000001E-6</v>
      </c>
      <c r="D20" s="1">
        <f>mfs[[#This Row],[flux]]/1000</f>
        <v>3.7100852610000001E-9</v>
      </c>
      <c r="F20" t="s">
        <v>5148</v>
      </c>
      <c r="G20" t="s">
        <v>2778</v>
      </c>
      <c r="H20" s="3">
        <v>3.7100852611126901E-10</v>
      </c>
      <c r="I20">
        <f>_xlfn.XLOOKUP(b2b3[[#This Row],[rxn]],mfs[rxn],mfs[flux_scaled],0)</f>
        <v>3.7100852610000001E-9</v>
      </c>
      <c r="J20">
        <f>(b2b3[[#This Row],[flux]]-b2b3[[#This Row],[flux in mfs]])/b2b3[[#This Row],[flux]]</f>
        <v>-8.9999999996962607</v>
      </c>
      <c r="K20">
        <f>ABS(b2b3[[#This Row],[(mfs - b2+b3) / mfs]])</f>
        <v>8.9999999996962607</v>
      </c>
      <c r="L20" t="b">
        <f>_xlfn.TEXTAFTER(b2b3[[#This Row],[rxn]],"-",-1)="SPONT"</f>
        <v>1</v>
      </c>
      <c r="M20" t="str">
        <f>_xlfn.TEXTAFTER(b2b3[[#This Row],[rxn]],"-",-1)</f>
        <v>SPONT</v>
      </c>
      <c r="N20" t="str">
        <f>_xlfn.XLOOKUP("'PRO-"&amp;b2b3[[#This Row],[enz]]&amp;"'",'[1]Sheet2 (2)'!$A:$A,'[1]Sheet2 (2)'!$B:$B,"")</f>
        <v/>
      </c>
      <c r="O20">
        <f>IFERROR(_xlfn.XLOOKUP(b2b3[[#This Row],[Column2]],Table17[[#This Row],[rxn-no-enz]],Table17[[#This Row],[flux]],0),0)</f>
        <v>3.4980840980000003E-8</v>
      </c>
      <c r="P20" t="str">
        <f>_xlfn.TEXTBEFORE(b2b3[[#This Row],[rxn]],"-",-1,,,"")</f>
        <v>RXN-EX_cobalt2_e_REV</v>
      </c>
    </row>
    <row r="21" spans="1:16" ht="17" hidden="1" x14ac:dyDescent="0.25">
      <c r="A21" s="1" t="s">
        <v>2794</v>
      </c>
      <c r="B21" s="1" t="s">
        <v>2778</v>
      </c>
      <c r="C21" s="1">
        <v>1.2679480326457999E-2</v>
      </c>
      <c r="D21" s="1">
        <f>mfs[[#This Row],[flux]]/1000</f>
        <v>1.2679480326457999E-5</v>
      </c>
      <c r="F21" t="s">
        <v>2794</v>
      </c>
      <c r="G21" t="s">
        <v>2778</v>
      </c>
      <c r="H21" s="3">
        <v>1.2679480712342099E-5</v>
      </c>
      <c r="I21">
        <f>_xlfn.XLOOKUP(b2b3[[#This Row],[rxn]],mfs[rxn],mfs[flux_scaled],0)</f>
        <v>1.2679480326457999E-5</v>
      </c>
      <c r="J21">
        <f>(b2b3[[#This Row],[flux]]-b2b3[[#This Row],[flux in mfs]])/b2b3[[#This Row],[flux]]</f>
        <v>3.0433746426825843E-8</v>
      </c>
      <c r="K21">
        <f>ABS(b2b3[[#This Row],[(mfs - b2+b3) / mfs]])</f>
        <v>3.0433746426825843E-8</v>
      </c>
      <c r="L21" t="b">
        <f>_xlfn.TEXTAFTER(b2b3[[#This Row],[rxn]],"-",-1)="SPONT"</f>
        <v>1</v>
      </c>
      <c r="M21" t="str">
        <f>_xlfn.TEXTAFTER(b2b3[[#This Row],[rxn]],"-",-1)</f>
        <v>SPONT</v>
      </c>
      <c r="N21" t="str">
        <f>_xlfn.XLOOKUP("'PRO-"&amp;b2b3[[#This Row],[enz]]&amp;"'",'[1]Sheet2 (2)'!$A:$A,'[1]Sheet2 (2)'!$B:$B,"")</f>
        <v/>
      </c>
      <c r="O21">
        <f>IFERROR(_xlfn.XLOOKUP(b2b3[[#This Row],[Column2]],Table17[[#This Row],[rxn-no-enz]],Table17[[#This Row],[flux]],0),0)</f>
        <v>4.3300001939028001E-5</v>
      </c>
      <c r="P21" t="str">
        <f>_xlfn.TEXTBEFORE(b2b3[[#This Row],[rxn]],"-",-1,,,"")</f>
        <v>RXN-EX_cu2_e_REV</v>
      </c>
    </row>
    <row r="22" spans="1:16" ht="17" hidden="1" x14ac:dyDescent="0.25">
      <c r="A22" s="1" t="s">
        <v>2795</v>
      </c>
      <c r="B22" s="1" t="s">
        <v>2778</v>
      </c>
      <c r="C22" s="1">
        <v>7.0684520024779198</v>
      </c>
      <c r="D22" s="1">
        <f>mfs[[#This Row],[flux]]/1000</f>
        <v>7.06845200247792E-3</v>
      </c>
      <c r="F22" t="s">
        <v>2795</v>
      </c>
      <c r="G22" t="s">
        <v>2778</v>
      </c>
      <c r="H22" s="3">
        <v>7.0684262603346098E-3</v>
      </c>
      <c r="I22">
        <f>_xlfn.XLOOKUP(b2b3[[#This Row],[rxn]],mfs[rxn],mfs[flux_scaled],0)</f>
        <v>7.06845200247792E-3</v>
      </c>
      <c r="J22">
        <f>(b2b3[[#This Row],[flux]]-b2b3[[#This Row],[flux in mfs]])/b2b3[[#This Row],[flux]]</f>
        <v>-3.6418493115864592E-6</v>
      </c>
      <c r="K22">
        <f>ABS(b2b3[[#This Row],[(mfs - b2+b3) / mfs]])</f>
        <v>3.6418493115864592E-6</v>
      </c>
      <c r="L22" t="b">
        <f>_xlfn.TEXTAFTER(b2b3[[#This Row],[rxn]],"-",-1)="SPONT"</f>
        <v>1</v>
      </c>
      <c r="M22" t="str">
        <f>_xlfn.TEXTAFTER(b2b3[[#This Row],[rxn]],"-",-1)</f>
        <v>SPONT</v>
      </c>
      <c r="N22" t="str">
        <f>_xlfn.XLOOKUP("'PRO-"&amp;b2b3[[#This Row],[enz]]&amp;"'",'[1]Sheet2 (2)'!$A:$A,'[1]Sheet2 (2)'!$B:$B,"")</f>
        <v/>
      </c>
      <c r="O22">
        <f>IFERROR(_xlfn.XLOOKUP(b2b3[[#This Row],[Column2]],Table17[[#This Row],[rxn-no-enz]],Table17[[#This Row],[flux]],0),0)</f>
        <v>2.4125901474848301E-2</v>
      </c>
      <c r="P22" t="str">
        <f>_xlfn.TEXTBEFORE(b2b3[[#This Row],[rxn]],"-",-1,,,"")</f>
        <v>RXN-EX_mg2_e_REV</v>
      </c>
    </row>
    <row r="23" spans="1:16" ht="17" hidden="1" x14ac:dyDescent="0.25">
      <c r="A23" s="1" t="s">
        <v>2796</v>
      </c>
      <c r="B23" s="1" t="s">
        <v>2778</v>
      </c>
      <c r="C23" s="1">
        <v>1.0470525490465E-2</v>
      </c>
      <c r="D23" s="1">
        <f>mfs[[#This Row],[flux]]/1000</f>
        <v>1.0470525490465E-5</v>
      </c>
      <c r="F23" t="s">
        <v>2796</v>
      </c>
      <c r="G23" t="s">
        <v>2778</v>
      </c>
      <c r="H23" s="3">
        <v>1.04618784692972E-5</v>
      </c>
      <c r="I23">
        <f>_xlfn.XLOOKUP(b2b3[[#This Row],[rxn]],mfs[rxn],mfs[flux_scaled],0)</f>
        <v>1.0470525490465E-5</v>
      </c>
      <c r="J23">
        <f>(b2b3[[#This Row],[flux]]-b2b3[[#This Row],[flux in mfs]])/b2b3[[#This Row],[flux]]</f>
        <v>-8.2652663125231611E-4</v>
      </c>
      <c r="K23">
        <f>ABS(b2b3[[#This Row],[(mfs - b2+b3) / mfs]])</f>
        <v>8.2652663125231611E-4</v>
      </c>
      <c r="L23" t="b">
        <f>_xlfn.TEXTAFTER(b2b3[[#This Row],[rxn]],"-",-1)="SPONT"</f>
        <v>1</v>
      </c>
      <c r="M23" t="str">
        <f>_xlfn.TEXTAFTER(b2b3[[#This Row],[rxn]],"-",-1)</f>
        <v>SPONT</v>
      </c>
      <c r="N23" t="str">
        <f>_xlfn.XLOOKUP("'PRO-"&amp;b2b3[[#This Row],[enz]]&amp;"'",'[1]Sheet2 (2)'!$A:$A,'[1]Sheet2 (2)'!$B:$B,"")</f>
        <v/>
      </c>
      <c r="O23">
        <f>IFERROR(_xlfn.XLOOKUP(b2b3[[#This Row],[Column2]],Table17[[#This Row],[rxn-no-enz]],Table17[[#This Row],[flux]],0),0)</f>
        <v>3.5733307159186999E-5</v>
      </c>
      <c r="P23" t="str">
        <f>_xlfn.TEXTBEFORE(b2b3[[#This Row],[rxn]],"-",-1,,,"")</f>
        <v>RXN-EX_mn2_e_REV</v>
      </c>
    </row>
    <row r="24" spans="1:16" ht="17" hidden="1" x14ac:dyDescent="0.25">
      <c r="A24" s="1" t="s">
        <v>5155</v>
      </c>
      <c r="B24" s="1" t="s">
        <v>2778</v>
      </c>
      <c r="C24" s="1">
        <v>3.8647125199999998E-7</v>
      </c>
      <c r="D24" s="1">
        <f>mfs[[#This Row],[flux]]/1000</f>
        <v>3.8647125199999998E-10</v>
      </c>
      <c r="F24" t="s">
        <v>5155</v>
      </c>
      <c r="G24" t="s">
        <v>2778</v>
      </c>
      <c r="H24" s="3">
        <v>2.5469509066237E-10</v>
      </c>
      <c r="I24">
        <f>_xlfn.XLOOKUP(b2b3[[#This Row],[rxn]],mfs[rxn],mfs[flux_scaled],0)</f>
        <v>3.8647125199999998E-10</v>
      </c>
      <c r="J24">
        <f>(b2b3[[#This Row],[flux]]-b2b3[[#This Row],[flux in mfs]])/b2b3[[#This Row],[flux]]</f>
        <v>-0.51738791271919593</v>
      </c>
      <c r="K24">
        <f>ABS(b2b3[[#This Row],[(mfs - b2+b3) / mfs]])</f>
        <v>0.51738791271919593</v>
      </c>
      <c r="L24" t="b">
        <f>_xlfn.TEXTAFTER(b2b3[[#This Row],[rxn]],"-",-1)="SPONT"</f>
        <v>1</v>
      </c>
      <c r="M24" t="str">
        <f>_xlfn.TEXTAFTER(b2b3[[#This Row],[rxn]],"-",-1)</f>
        <v>SPONT</v>
      </c>
      <c r="N24" t="str">
        <f>_xlfn.XLOOKUP("'PRO-"&amp;b2b3[[#This Row],[enz]]&amp;"'",'[1]Sheet2 (2)'!$A:$A,'[1]Sheet2 (2)'!$B:$B,"")</f>
        <v/>
      </c>
      <c r="O24">
        <f>IFERROR(_xlfn.XLOOKUP(b2b3[[#This Row],[Column2]],Table17[[#This Row],[rxn-no-enz]],Table17[[#This Row],[flux]],0),0)</f>
        <v>2.2696519521E-8</v>
      </c>
      <c r="P24" t="str">
        <f>_xlfn.TEXTBEFORE(b2b3[[#This Row],[rxn]],"-",-1,,,"")</f>
        <v>RXN-EX_ni2_e_REV</v>
      </c>
    </row>
    <row r="25" spans="1:16" ht="17" hidden="1" x14ac:dyDescent="0.25">
      <c r="A25" s="1" t="s">
        <v>2797</v>
      </c>
      <c r="B25" s="1" t="s">
        <v>2778</v>
      </c>
      <c r="C25" s="1">
        <v>0.175133975691111</v>
      </c>
      <c r="D25" s="1">
        <f>mfs[[#This Row],[flux]]/1000</f>
        <v>1.75133975691111E-4</v>
      </c>
      <c r="F25" t="s">
        <v>2797</v>
      </c>
      <c r="G25" t="s">
        <v>2778</v>
      </c>
      <c r="H25" s="3">
        <v>1.7512019052794801E-4</v>
      </c>
      <c r="I25">
        <f>_xlfn.XLOOKUP(b2b3[[#This Row],[rxn]],mfs[rxn],mfs[flux_scaled],0)</f>
        <v>1.75133975691111E-4</v>
      </c>
      <c r="J25">
        <f>(b2b3[[#This Row],[flux]]-b2b3[[#This Row],[flux in mfs]])/b2b3[[#This Row],[flux]]</f>
        <v>-7.8718296967531621E-5</v>
      </c>
      <c r="K25">
        <f>ABS(b2b3[[#This Row],[(mfs - b2+b3) / mfs]])</f>
        <v>7.8718296967531621E-5</v>
      </c>
      <c r="L25" t="b">
        <f>_xlfn.TEXTAFTER(b2b3[[#This Row],[rxn]],"-",-1)="SPONT"</f>
        <v>1</v>
      </c>
      <c r="M25" t="str">
        <f>_xlfn.TEXTAFTER(b2b3[[#This Row],[rxn]],"-",-1)</f>
        <v>SPONT</v>
      </c>
      <c r="N25" t="str">
        <f>_xlfn.XLOOKUP("'PRO-"&amp;b2b3[[#This Row],[enz]]&amp;"'",'[1]Sheet2 (2)'!$A:$A,'[1]Sheet2 (2)'!$B:$B,"")</f>
        <v/>
      </c>
      <c r="O25">
        <f>IFERROR(_xlfn.XLOOKUP(b2b3[[#This Row],[Column2]],Table17[[#This Row],[rxn-no-enz]],Table17[[#This Row],[flux]],0),0)</f>
        <v>6.1562007600376295E-4</v>
      </c>
      <c r="P25" t="str">
        <f>_xlfn.TEXTBEFORE(b2b3[[#This Row],[rxn]],"-",-1,,,"")</f>
        <v>RXN-EX_zn2_e_REV</v>
      </c>
    </row>
    <row r="26" spans="1:16" ht="17" hidden="1" x14ac:dyDescent="0.25">
      <c r="A26" s="1" t="s">
        <v>2798</v>
      </c>
      <c r="B26" s="1" t="s">
        <v>2778</v>
      </c>
      <c r="C26" s="1">
        <v>1.1114601657598E-2</v>
      </c>
      <c r="D26" s="1">
        <f>mfs[[#This Row],[flux]]/1000</f>
        <v>1.1114601657598001E-5</v>
      </c>
      <c r="F26" t="s">
        <v>2798</v>
      </c>
      <c r="G26" t="s">
        <v>2778</v>
      </c>
      <c r="H26" s="3">
        <v>1.1112891429693201E-5</v>
      </c>
      <c r="I26">
        <f>_xlfn.XLOOKUP(b2b3[[#This Row],[rxn]],mfs[rxn],mfs[flux_scaled],0)</f>
        <v>1.1114601657598001E-5</v>
      </c>
      <c r="J26">
        <f>(b2b3[[#This Row],[flux]]-b2b3[[#This Row],[flux in mfs]])/b2b3[[#This Row],[flux]]</f>
        <v>-1.5389585290380512E-4</v>
      </c>
      <c r="K26">
        <f>ABS(b2b3[[#This Row],[(mfs - b2+b3) / mfs]])</f>
        <v>1.5389585290380512E-4</v>
      </c>
      <c r="L26" t="b">
        <f>_xlfn.TEXTAFTER(b2b3[[#This Row],[rxn]],"-",-1)="SPONT"</f>
        <v>1</v>
      </c>
      <c r="M26" t="str">
        <f>_xlfn.TEXTAFTER(b2b3[[#This Row],[rxn]],"-",-1)</f>
        <v>SPONT</v>
      </c>
      <c r="N26" t="str">
        <f>_xlfn.XLOOKUP("'PRO-"&amp;b2b3[[#This Row],[enz]]&amp;"'",'[1]Sheet2 (2)'!$A:$A,'[1]Sheet2 (2)'!$B:$B,"")</f>
        <v/>
      </c>
      <c r="O26">
        <f>IFERROR(_xlfn.XLOOKUP(b2b3[[#This Row],[Column2]],Table17[[#This Row],[rxn-no-enz]],Table17[[#This Row],[flux]],0),0)</f>
        <v>3.8009727099782003E-5</v>
      </c>
      <c r="P26" t="str">
        <f>_xlfn.TEXTBEFORE(b2b3[[#This Row],[rxn]],"-",-1,,,"")</f>
        <v>RXN-EX_btn_c_REV</v>
      </c>
    </row>
    <row r="27" spans="1:16" ht="17" hidden="1" x14ac:dyDescent="0.25">
      <c r="A27" s="1" t="s">
        <v>2799</v>
      </c>
      <c r="B27" s="1" t="s">
        <v>2778</v>
      </c>
      <c r="C27" s="1">
        <v>111.250539305609</v>
      </c>
      <c r="D27" s="1">
        <f>mfs[[#This Row],[flux]]/1000</f>
        <v>0.11125053930560899</v>
      </c>
      <c r="F27" t="s">
        <v>2799</v>
      </c>
      <c r="G27" t="s">
        <v>2778</v>
      </c>
      <c r="H27" s="3">
        <v>0.11125053930560901</v>
      </c>
      <c r="I27">
        <f>_xlfn.XLOOKUP(b2b3[[#This Row],[rxn]],mfs[rxn],mfs[flux_scaled],0)</f>
        <v>0.11125053930560899</v>
      </c>
      <c r="J27">
        <f>(b2b3[[#This Row],[flux]]-b2b3[[#This Row],[flux in mfs]])/b2b3[[#This Row],[flux]]</f>
        <v>1.2474355535204824E-16</v>
      </c>
      <c r="K27">
        <f>ABS(b2b3[[#This Row],[(mfs - b2+b3) / mfs]])</f>
        <v>1.2474355535204824E-16</v>
      </c>
      <c r="L27" t="b">
        <f>_xlfn.TEXTAFTER(b2b3[[#This Row],[rxn]],"-",-1)="SPONT"</f>
        <v>1</v>
      </c>
      <c r="M27" t="str">
        <f>_xlfn.TEXTAFTER(b2b3[[#This Row],[rxn]],"-",-1)</f>
        <v>SPONT</v>
      </c>
      <c r="N27" t="str">
        <f>_xlfn.XLOOKUP("'PRO-"&amp;b2b3[[#This Row],[enz]]&amp;"'",'[1]Sheet2 (2)'!$A:$A,'[1]Sheet2 (2)'!$B:$B,"")</f>
        <v/>
      </c>
      <c r="O27">
        <f>IFERROR(_xlfn.XLOOKUP(b2b3[[#This Row],[Column2]],Table17[[#This Row],[rxn-no-enz]],Table17[[#This Row],[flux]],0),0)</f>
        <v>0.52840477099618999</v>
      </c>
      <c r="P27" t="str">
        <f>_xlfn.TEXTBEFORE(b2b3[[#This Row],[rxn]],"-",-1,,,"")</f>
        <v>RXN-13BDGLUCANt_c_en_FWD</v>
      </c>
    </row>
    <row r="28" spans="1:16" ht="17" hidden="1" x14ac:dyDescent="0.25">
      <c r="A28" s="1" t="s">
        <v>2800</v>
      </c>
      <c r="B28" s="1" t="s">
        <v>2778</v>
      </c>
      <c r="C28" s="1">
        <v>111.250539305609</v>
      </c>
      <c r="D28" s="1">
        <f>mfs[[#This Row],[flux]]/1000</f>
        <v>0.11125053930560899</v>
      </c>
      <c r="F28" t="s">
        <v>2800</v>
      </c>
      <c r="G28" t="s">
        <v>2778</v>
      </c>
      <c r="H28" s="3">
        <v>0.11125053930560901</v>
      </c>
      <c r="I28">
        <f>_xlfn.XLOOKUP(b2b3[[#This Row],[rxn]],mfs[rxn],mfs[flux_scaled],0)</f>
        <v>0.11125053930560899</v>
      </c>
      <c r="J28">
        <f>(b2b3[[#This Row],[flux]]-b2b3[[#This Row],[flux in mfs]])/b2b3[[#This Row],[flux]]</f>
        <v>1.2474355535204824E-16</v>
      </c>
      <c r="K28">
        <f>ABS(b2b3[[#This Row],[(mfs - b2+b3) / mfs]])</f>
        <v>1.2474355535204824E-16</v>
      </c>
      <c r="L28" t="b">
        <f>_xlfn.TEXTAFTER(b2b3[[#This Row],[rxn]],"-",-1)="SPONT"</f>
        <v>0</v>
      </c>
      <c r="M28" t="str">
        <f>_xlfn.TEXTAFTER(b2b3[[#This Row],[rxn]],"-",-1)</f>
        <v>rt7616</v>
      </c>
      <c r="N28">
        <f>_xlfn.XLOOKUP("'PRO-"&amp;b2b3[[#This Row],[enz]]&amp;"'",'[1]Sheet2 (2)'!$A:$A,'[1]Sheet2 (2)'!$B:$B,"")</f>
        <v>1</v>
      </c>
      <c r="O28">
        <f>IFERROR(_xlfn.XLOOKUP(b2b3[[#This Row],[Column2]],Table17[[#This Row],[rxn-no-enz]],Table17[[#This Row],[flux]],0),0)</f>
        <v>0.52840477099618999</v>
      </c>
      <c r="P28" t="str">
        <f>_xlfn.TEXTBEFORE(b2b3[[#This Row],[rxn]],"-",-1,,,"")</f>
        <v>RXN-13GS_c_FWD</v>
      </c>
    </row>
    <row r="29" spans="1:16" ht="17" hidden="1" x14ac:dyDescent="0.25">
      <c r="A29" s="1" t="s">
        <v>5183</v>
      </c>
      <c r="B29" s="1" t="s">
        <v>2778</v>
      </c>
      <c r="C29" s="1">
        <v>29.276646981216199</v>
      </c>
      <c r="D29" s="1">
        <f>mfs[[#This Row],[flux]]/1000</f>
        <v>2.9276646981216198E-2</v>
      </c>
      <c r="F29" t="s">
        <v>5183</v>
      </c>
      <c r="G29" t="s">
        <v>2778</v>
      </c>
      <c r="H29" s="3">
        <v>2.9276646981216198E-2</v>
      </c>
      <c r="I29">
        <f>_xlfn.XLOOKUP(b2b3[[#This Row],[rxn]],mfs[rxn],mfs[flux_scaled],0)</f>
        <v>2.9276646981216198E-2</v>
      </c>
      <c r="J29">
        <f>(b2b3[[#This Row],[flux]]-b2b3[[#This Row],[flux in mfs]])/b2b3[[#This Row],[flux]]</f>
        <v>0</v>
      </c>
      <c r="K29">
        <f>ABS(b2b3[[#This Row],[(mfs - b2+b3) / mfs]])</f>
        <v>0</v>
      </c>
      <c r="L29" t="b">
        <f>_xlfn.TEXTAFTER(b2b3[[#This Row],[rxn]],"-",-1)="SPONT"</f>
        <v>0</v>
      </c>
      <c r="M29" t="str">
        <f>_xlfn.TEXTAFTER(b2b3[[#This Row],[rxn]],"-",-1)</f>
        <v>rt3279</v>
      </c>
      <c r="N29">
        <f>_xlfn.XLOOKUP("'PRO-"&amp;b2b3[[#This Row],[enz]]&amp;"'",'[1]Sheet2 (2)'!$A:$A,'[1]Sheet2 (2)'!$B:$B,"")</f>
        <v>1</v>
      </c>
      <c r="O29">
        <f>IFERROR(_xlfn.XLOOKUP(b2b3[[#This Row],[Column2]],Table17[[#This Row],[rxn-no-enz]],Table17[[#This Row],[flux]],0),0)</f>
        <v>0.139054280404667</v>
      </c>
      <c r="P29" t="str">
        <f>_xlfn.TEXTBEFORE(b2b3[[#This Row],[rxn]],"-",-1,,,"")</f>
        <v>RXN-16GS_c_FWD</v>
      </c>
    </row>
    <row r="30" spans="1:16" ht="17" hidden="1" x14ac:dyDescent="0.25">
      <c r="A30" s="1" t="s">
        <v>5191</v>
      </c>
      <c r="B30" s="1" t="s">
        <v>2778</v>
      </c>
      <c r="C30" s="1">
        <v>23.968741454858701</v>
      </c>
      <c r="D30" s="1">
        <f>mfs[[#This Row],[flux]]/1000</f>
        <v>2.3968741454858701E-2</v>
      </c>
      <c r="F30" t="s">
        <v>5191</v>
      </c>
      <c r="G30" t="s">
        <v>2778</v>
      </c>
      <c r="H30" s="3">
        <v>2.3968186383973598E-2</v>
      </c>
      <c r="I30">
        <f>_xlfn.XLOOKUP(b2b3[[#This Row],[rxn]],mfs[rxn],mfs[flux_scaled],0)</f>
        <v>2.3968741454858701E-2</v>
      </c>
      <c r="J30">
        <f>(b2b3[[#This Row],[flux]]-b2b3[[#This Row],[flux in mfs]])/b2b3[[#This Row],[flux]]</f>
        <v>-2.3158651898409743E-5</v>
      </c>
      <c r="K30">
        <f>ABS(b2b3[[#This Row],[(mfs - b2+b3) / mfs]])</f>
        <v>2.3158651898409743E-5</v>
      </c>
      <c r="L30" t="b">
        <f>_xlfn.TEXTAFTER(b2b3[[#This Row],[rxn]],"-",-1)="SPONT"</f>
        <v>1</v>
      </c>
      <c r="M30" t="str">
        <f>_xlfn.TEXTAFTER(b2b3[[#This Row],[rxn]],"-",-1)</f>
        <v>SPONT</v>
      </c>
      <c r="N30" t="str">
        <f>_xlfn.XLOOKUP("'PRO-"&amp;b2b3[[#This Row],[enz]]&amp;"'",'[1]Sheet2 (2)'!$A:$A,'[1]Sheet2 (2)'!$B:$B,"")</f>
        <v/>
      </c>
      <c r="O30">
        <f>IFERROR(_xlfn.XLOOKUP(b2b3[[#This Row],[Column2]],Table17[[#This Row],[rxn-no-enz]],Table17[[#This Row],[flux]],0),0)</f>
        <v>7.8232289533575805E-2</v>
      </c>
      <c r="P30" t="str">
        <f>_xlfn.TEXTBEFORE(b2b3[[#This Row],[rxn]],"-",-1,,,"")</f>
        <v>RXN-2DDA7Pt_c_m_REV</v>
      </c>
    </row>
    <row r="31" spans="1:16" ht="17" hidden="1" x14ac:dyDescent="0.25">
      <c r="A31" s="1" t="s">
        <v>2802</v>
      </c>
      <c r="B31" s="1" t="s">
        <v>2778</v>
      </c>
      <c r="C31" s="1">
        <v>2.9901074126406599</v>
      </c>
      <c r="D31" s="1">
        <f>mfs[[#This Row],[flux]]/1000</f>
        <v>2.99010741264066E-3</v>
      </c>
      <c r="F31" t="s">
        <v>2802</v>
      </c>
      <c r="G31" t="s">
        <v>2778</v>
      </c>
      <c r="H31" s="3">
        <v>2.9898726600897998E-3</v>
      </c>
      <c r="I31">
        <f>_xlfn.XLOOKUP(b2b3[[#This Row],[rxn]],mfs[rxn],mfs[flux_scaled],0)</f>
        <v>2.99010741264066E-3</v>
      </c>
      <c r="J31">
        <f>(b2b3[[#This Row],[flux]]-b2b3[[#This Row],[flux in mfs]])/b2b3[[#This Row],[flux]]</f>
        <v>-7.8515902698383507E-5</v>
      </c>
      <c r="K31">
        <f>ABS(b2b3[[#This Row],[(mfs - b2+b3) / mfs]])</f>
        <v>7.8515902698383507E-5</v>
      </c>
      <c r="L31" t="b">
        <f>_xlfn.TEXTAFTER(b2b3[[#This Row],[rxn]],"-",-1)="SPONT"</f>
        <v>1</v>
      </c>
      <c r="M31" t="str">
        <f>_xlfn.TEXTAFTER(b2b3[[#This Row],[rxn]],"-",-1)</f>
        <v>SPONT</v>
      </c>
      <c r="N31" t="str">
        <f>_xlfn.XLOOKUP("'PRO-"&amp;b2b3[[#This Row],[enz]]&amp;"'",'[1]Sheet2 (2)'!$A:$A,'[1]Sheet2 (2)'!$B:$B,"")</f>
        <v/>
      </c>
      <c r="O31">
        <f>IFERROR(_xlfn.XLOOKUP(b2b3[[#This Row],[Column2]],Table17[[#This Row],[rxn-no-enz]],Table17[[#This Row],[flux]],0),0)</f>
        <v>8.4838979803388195E-3</v>
      </c>
      <c r="P31" t="str">
        <f>_xlfn.TEXTBEFORE(b2b3[[#This Row],[rxn]],"-",-1,,,"")</f>
        <v>RXN-2OBUTt_c_m_FWD</v>
      </c>
    </row>
    <row r="32" spans="1:16" ht="17" hidden="1" x14ac:dyDescent="0.25">
      <c r="A32" s="1" t="s">
        <v>2803</v>
      </c>
      <c r="B32" s="1" t="s">
        <v>2778</v>
      </c>
      <c r="C32" s="1">
        <v>20.2163088828265</v>
      </c>
      <c r="D32" s="1">
        <f>mfs[[#This Row],[flux]]/1000</f>
        <v>2.0216308882826498E-2</v>
      </c>
      <c r="F32" t="s">
        <v>2803</v>
      </c>
      <c r="G32" t="s">
        <v>2778</v>
      </c>
      <c r="H32" s="3">
        <v>2.0215950303916701E-2</v>
      </c>
      <c r="I32">
        <f>_xlfn.XLOOKUP(b2b3[[#This Row],[rxn]],mfs[rxn],mfs[flux_scaled],0)</f>
        <v>2.0216308882826498E-2</v>
      </c>
      <c r="J32">
        <f>(b2b3[[#This Row],[flux]]-b2b3[[#This Row],[flux in mfs]])/b2b3[[#This Row],[flux]]</f>
        <v>-1.7737425369907713E-5</v>
      </c>
      <c r="K32">
        <f>ABS(b2b3[[#This Row],[(mfs - b2+b3) / mfs]])</f>
        <v>1.7737425369907713E-5</v>
      </c>
      <c r="L32" t="b">
        <f>_xlfn.TEXTAFTER(b2b3[[#This Row],[rxn]],"-",-1)="SPONT"</f>
        <v>0</v>
      </c>
      <c r="M32" t="str">
        <f>_xlfn.TEXTAFTER(b2b3[[#This Row],[rxn]],"-",-1)</f>
        <v>rt2267</v>
      </c>
      <c r="N32">
        <f>_xlfn.XLOOKUP("'PRO-"&amp;b2b3[[#This Row],[enz]]&amp;"'",'[1]Sheet2 (2)'!$A:$A,'[1]Sheet2 (2)'!$B:$B,"")</f>
        <v>1</v>
      </c>
      <c r="O32">
        <f>IFERROR(_xlfn.XLOOKUP(b2b3[[#This Row],[Column2]],Table17[[#This Row],[rxn-no-enz]],Table17[[#This Row],[flux]],0),0)</f>
        <v>8.1685794345402102E-2</v>
      </c>
      <c r="P32" t="str">
        <f>_xlfn.TEXTBEFORE(b2b3[[#This Row],[rxn]],"-",-1,,,"")</f>
        <v>RXN-2OXOADPt_c_m_FWD</v>
      </c>
    </row>
    <row r="33" spans="1:16" ht="17" hidden="1" x14ac:dyDescent="0.25">
      <c r="A33" s="1" t="s">
        <v>2804</v>
      </c>
      <c r="B33" s="1" t="s">
        <v>2778</v>
      </c>
      <c r="C33" s="1">
        <v>0.89801775857439603</v>
      </c>
      <c r="D33" s="1">
        <f>mfs[[#This Row],[flux]]/1000</f>
        <v>8.9801775857439598E-4</v>
      </c>
      <c r="F33" t="s">
        <v>2804</v>
      </c>
      <c r="G33" t="s">
        <v>2778</v>
      </c>
      <c r="H33" s="3">
        <v>8.9801775857439501E-4</v>
      </c>
      <c r="I33">
        <f>_xlfn.XLOOKUP(b2b3[[#This Row],[rxn]],mfs[rxn],mfs[flux_scaled],0)</f>
        <v>8.9801775857439598E-4</v>
      </c>
      <c r="J33">
        <f>(b2b3[[#This Row],[flux]]-b2b3[[#This Row],[flux in mfs]])/b2b3[[#This Row],[flux]]</f>
        <v>-1.0865953884765149E-15</v>
      </c>
      <c r="K33">
        <f>ABS(b2b3[[#This Row],[(mfs - b2+b3) / mfs]])</f>
        <v>1.0865953884765149E-15</v>
      </c>
      <c r="L33" t="b">
        <f>_xlfn.TEXTAFTER(b2b3[[#This Row],[rxn]],"-",-1)="SPONT"</f>
        <v>0</v>
      </c>
      <c r="M33" t="str">
        <f>_xlfn.TEXTAFTER(b2b3[[#This Row],[rxn]],"-",-1)</f>
        <v>rt1611</v>
      </c>
      <c r="N33">
        <f>_xlfn.XLOOKUP("'PRO-"&amp;b2b3[[#This Row],[enz]]&amp;"'",'[1]Sheet2 (2)'!$A:$A,'[1]Sheet2 (2)'!$B:$B,"")</f>
        <v>1</v>
      </c>
      <c r="O33">
        <f>IFERROR(_xlfn.XLOOKUP(b2b3[[#This Row],[Column2]],Table17[[#This Row],[rxn-no-enz]],Table17[[#This Row],[flux]],0),0)</f>
        <v>2.1785631351795599E-3</v>
      </c>
      <c r="P33" t="str">
        <f>_xlfn.TEXTBEFORE(b2b3[[#This Row],[rxn]],"-",-1,,,"")</f>
        <v>RXN-3DSPHR_r_FWD</v>
      </c>
    </row>
    <row r="34" spans="1:16" ht="17" hidden="1" x14ac:dyDescent="0.25">
      <c r="A34" s="1" t="s">
        <v>2805</v>
      </c>
      <c r="B34" s="1" t="s">
        <v>2778</v>
      </c>
      <c r="C34" s="1">
        <v>2.64302976273488</v>
      </c>
      <c r="D34" s="1">
        <f>mfs[[#This Row],[flux]]/1000</f>
        <v>2.6430297627348799E-3</v>
      </c>
      <c r="F34" t="s">
        <v>2805</v>
      </c>
      <c r="G34" t="s">
        <v>2778</v>
      </c>
      <c r="H34" s="3">
        <v>2.6430297627348799E-3</v>
      </c>
      <c r="I34">
        <f>_xlfn.XLOOKUP(b2b3[[#This Row],[rxn]],mfs[rxn],mfs[flux_scaled],0)</f>
        <v>2.6430297627348799E-3</v>
      </c>
      <c r="J34">
        <f>(b2b3[[#This Row],[flux]]-b2b3[[#This Row],[flux in mfs]])/b2b3[[#This Row],[flux]]</f>
        <v>0</v>
      </c>
      <c r="K34">
        <f>ABS(b2b3[[#This Row],[(mfs - b2+b3) / mfs]])</f>
        <v>0</v>
      </c>
      <c r="L34" t="b">
        <f>_xlfn.TEXTAFTER(b2b3[[#This Row],[rxn]],"-",-1)="SPONT"</f>
        <v>0</v>
      </c>
      <c r="M34" t="str">
        <f>_xlfn.TEXTAFTER(b2b3[[#This Row],[rxn]],"-",-1)</f>
        <v>rt2309</v>
      </c>
      <c r="N34">
        <f>_xlfn.XLOOKUP("'PRO-"&amp;b2b3[[#This Row],[enz]]&amp;"'",'[1]Sheet2 (2)'!$A:$A,'[1]Sheet2 (2)'!$B:$B,"")</f>
        <v>1</v>
      </c>
      <c r="O34">
        <f>IFERROR(_xlfn.XLOOKUP(b2b3[[#This Row],[Column2]],Table17[[#This Row],[rxn-no-enz]],Table17[[#This Row],[flux]],0),0)</f>
        <v>7.0032077004292502E-3</v>
      </c>
      <c r="P34" t="str">
        <f>_xlfn.TEXTBEFORE(b2b3[[#This Row],[rxn]],"-",-1,,,"")</f>
        <v>RXN-3HACD200_rm_FWD</v>
      </c>
    </row>
    <row r="35" spans="1:16" ht="17" hidden="1" x14ac:dyDescent="0.25">
      <c r="A35" s="1" t="s">
        <v>2806</v>
      </c>
      <c r="B35" s="1" t="s">
        <v>2778</v>
      </c>
      <c r="C35" s="1">
        <v>2.64302976273488</v>
      </c>
      <c r="D35" s="1">
        <f>mfs[[#This Row],[flux]]/1000</f>
        <v>2.6430297627348799E-3</v>
      </c>
      <c r="F35" t="s">
        <v>2806</v>
      </c>
      <c r="G35" t="s">
        <v>2778</v>
      </c>
      <c r="H35" s="3">
        <v>2.6430297627348799E-3</v>
      </c>
      <c r="I35">
        <f>_xlfn.XLOOKUP(b2b3[[#This Row],[rxn]],mfs[rxn],mfs[flux_scaled],0)</f>
        <v>2.6430297627348799E-3</v>
      </c>
      <c r="J35">
        <f>(b2b3[[#This Row],[flux]]-b2b3[[#This Row],[flux in mfs]])/b2b3[[#This Row],[flux]]</f>
        <v>0</v>
      </c>
      <c r="K35">
        <f>ABS(b2b3[[#This Row],[(mfs - b2+b3) / mfs]])</f>
        <v>0</v>
      </c>
      <c r="L35" t="b">
        <f>_xlfn.TEXTAFTER(b2b3[[#This Row],[rxn]],"-",-1)="SPONT"</f>
        <v>0</v>
      </c>
      <c r="M35" t="str">
        <f>_xlfn.TEXTAFTER(b2b3[[#This Row],[rxn]],"-",-1)</f>
        <v>rt2309</v>
      </c>
      <c r="N35">
        <f>_xlfn.XLOOKUP("'PRO-"&amp;b2b3[[#This Row],[enz]]&amp;"'",'[1]Sheet2 (2)'!$A:$A,'[1]Sheet2 (2)'!$B:$B,"")</f>
        <v>1</v>
      </c>
      <c r="O35">
        <f>IFERROR(_xlfn.XLOOKUP(b2b3[[#This Row],[Column2]],Table17[[#This Row],[rxn-no-enz]],Table17[[#This Row],[flux]],0),0)</f>
        <v>7.0032077004292502E-3</v>
      </c>
      <c r="P35" t="str">
        <f>_xlfn.TEXTBEFORE(b2b3[[#This Row],[rxn]],"-",-1,,,"")</f>
        <v>RXN-3HACD220_rm_FWD</v>
      </c>
    </row>
    <row r="36" spans="1:16" ht="17" hidden="1" x14ac:dyDescent="0.25">
      <c r="A36" s="1" t="s">
        <v>2807</v>
      </c>
      <c r="B36" s="1" t="s">
        <v>2778</v>
      </c>
      <c r="C36" s="1">
        <v>2.16201192196305</v>
      </c>
      <c r="D36" s="1">
        <f>mfs[[#This Row],[flux]]/1000</f>
        <v>2.1620119219630499E-3</v>
      </c>
      <c r="F36" t="s">
        <v>2807</v>
      </c>
      <c r="G36" t="s">
        <v>2778</v>
      </c>
      <c r="H36" s="3">
        <v>2.1620119219630599E-3</v>
      </c>
      <c r="I36">
        <f>_xlfn.XLOOKUP(b2b3[[#This Row],[rxn]],mfs[rxn],mfs[flux_scaled],0)</f>
        <v>2.1620119219630499E-3</v>
      </c>
      <c r="J36">
        <f>(b2b3[[#This Row],[flux]]-b2b3[[#This Row],[flux in mfs]])/b2b3[[#This Row],[flux]]</f>
        <v>4.6136008250175913E-15</v>
      </c>
      <c r="K36">
        <f>ABS(b2b3[[#This Row],[(mfs - b2+b3) / mfs]])</f>
        <v>4.6136008250175913E-15</v>
      </c>
      <c r="L36" t="b">
        <f>_xlfn.TEXTAFTER(b2b3[[#This Row],[rxn]],"-",-1)="SPONT"</f>
        <v>0</v>
      </c>
      <c r="M36" t="str">
        <f>_xlfn.TEXTAFTER(b2b3[[#This Row],[rxn]],"-",-1)</f>
        <v>rt2309</v>
      </c>
      <c r="N36">
        <f>_xlfn.XLOOKUP("'PRO-"&amp;b2b3[[#This Row],[enz]]&amp;"'",'[1]Sheet2 (2)'!$A:$A,'[1]Sheet2 (2)'!$B:$B,"")</f>
        <v>1</v>
      </c>
      <c r="O36">
        <f>IFERROR(_xlfn.XLOOKUP(b2b3[[#This Row],[Column2]],Table17[[#This Row],[rxn-no-enz]],Table17[[#This Row],[flux]],0),0)</f>
        <v>5.6717778811325803E-3</v>
      </c>
      <c r="P36" t="str">
        <f>_xlfn.TEXTBEFORE(b2b3[[#This Row],[rxn]],"-",-1,,,"")</f>
        <v>RXN-3HACD240_rm_FWD</v>
      </c>
    </row>
    <row r="37" spans="1:16" ht="17" hidden="1" x14ac:dyDescent="0.25">
      <c r="A37" s="1" t="s">
        <v>2808</v>
      </c>
      <c r="B37" s="1" t="s">
        <v>2778</v>
      </c>
      <c r="C37" s="1">
        <v>0.44900887928719802</v>
      </c>
      <c r="D37" s="1">
        <f>mfs[[#This Row],[flux]]/1000</f>
        <v>4.4900887928719799E-4</v>
      </c>
      <c r="F37" t="s">
        <v>2808</v>
      </c>
      <c r="G37" t="s">
        <v>2778</v>
      </c>
      <c r="H37" s="3">
        <v>4.4900887928719702E-4</v>
      </c>
      <c r="I37">
        <f>_xlfn.XLOOKUP(b2b3[[#This Row],[rxn]],mfs[rxn],mfs[flux_scaled],0)</f>
        <v>4.4900887928719799E-4</v>
      </c>
      <c r="J37">
        <f>(b2b3[[#This Row],[flux]]-b2b3[[#This Row],[flux in mfs]])/b2b3[[#This Row],[flux]]</f>
        <v>-2.1731907769530322E-15</v>
      </c>
      <c r="K37">
        <f>ABS(b2b3[[#This Row],[(mfs - b2+b3) / mfs]])</f>
        <v>2.1731907769530322E-15</v>
      </c>
      <c r="L37" t="b">
        <f>_xlfn.TEXTAFTER(b2b3[[#This Row],[rxn]],"-",-1)="SPONT"</f>
        <v>0</v>
      </c>
      <c r="M37" t="str">
        <f>_xlfn.TEXTAFTER(b2b3[[#This Row],[rxn]],"-",-1)</f>
        <v>rt2309</v>
      </c>
      <c r="N37">
        <f>_xlfn.XLOOKUP("'PRO-"&amp;b2b3[[#This Row],[enz]]&amp;"'",'[1]Sheet2 (2)'!$A:$A,'[1]Sheet2 (2)'!$B:$B,"")</f>
        <v>1</v>
      </c>
      <c r="O37">
        <f>IFERROR(_xlfn.XLOOKUP(b2b3[[#This Row],[Column2]],Table17[[#This Row],[rxn-no-enz]],Table17[[#This Row],[flux]],0),0)</f>
        <v>1.08928156758978E-3</v>
      </c>
      <c r="P37" t="str">
        <f>_xlfn.TEXTBEFORE(b2b3[[#This Row],[rxn]],"-",-1,,,"")</f>
        <v>RXN-3HACD260_rm_FWD</v>
      </c>
    </row>
    <row r="38" spans="1:16" ht="17" hidden="1" x14ac:dyDescent="0.25">
      <c r="A38" s="1" t="s">
        <v>2809</v>
      </c>
      <c r="B38" s="1" t="s">
        <v>2778</v>
      </c>
      <c r="C38" s="1">
        <v>29.452783276800499</v>
      </c>
      <c r="D38" s="1">
        <f>mfs[[#This Row],[flux]]/1000</f>
        <v>2.9452783276800499E-2</v>
      </c>
      <c r="F38" t="s">
        <v>2809</v>
      </c>
      <c r="G38" t="s">
        <v>2778</v>
      </c>
      <c r="H38" s="3">
        <v>2.9452783276800499E-2</v>
      </c>
      <c r="I38">
        <f>_xlfn.XLOOKUP(b2b3[[#This Row],[rxn]],mfs[rxn],mfs[flux_scaled],0)</f>
        <v>2.9452783276800499E-2</v>
      </c>
      <c r="J38">
        <f>(b2b3[[#This Row],[flux]]-b2b3[[#This Row],[flux in mfs]])/b2b3[[#This Row],[flux]]</f>
        <v>0</v>
      </c>
      <c r="K38">
        <f>ABS(b2b3[[#This Row],[(mfs - b2+b3) / mfs]])</f>
        <v>0</v>
      </c>
      <c r="L38" t="b">
        <f>_xlfn.TEXTAFTER(b2b3[[#This Row],[rxn]],"-",-1)="SPONT"</f>
        <v>0</v>
      </c>
      <c r="M38" t="str">
        <f>_xlfn.TEXTAFTER(b2b3[[#This Row],[rxn]],"-",-1)</f>
        <v>rt0302</v>
      </c>
      <c r="N38">
        <f>_xlfn.XLOOKUP("'PRO-"&amp;b2b3[[#This Row],[enz]]&amp;"'",'[1]Sheet2 (2)'!$A:$A,'[1]Sheet2 (2)'!$B:$B,"")</f>
        <v>1</v>
      </c>
      <c r="O38">
        <f>IFERROR(_xlfn.XLOOKUP(b2b3[[#This Row],[Column2]],Table17[[#This Row],[rxn-no-enz]],Table17[[#This Row],[flux]],0),0)</f>
        <v>8.4612113928917598E-2</v>
      </c>
      <c r="P38" t="str">
        <f>_xlfn.TEXTBEFORE(b2b3[[#This Row],[rxn]],"-",-1,,,"")</f>
        <v>RXN-3HAD100_c_FWD</v>
      </c>
    </row>
    <row r="39" spans="1:16" ht="17" hidden="1" x14ac:dyDescent="0.25">
      <c r="A39" s="1" t="s">
        <v>2810</v>
      </c>
      <c r="B39" s="1" t="s">
        <v>2778</v>
      </c>
      <c r="C39" s="1">
        <v>29.452783276800499</v>
      </c>
      <c r="D39" s="1">
        <f>mfs[[#This Row],[flux]]/1000</f>
        <v>2.9452783276800499E-2</v>
      </c>
      <c r="F39" t="s">
        <v>2810</v>
      </c>
      <c r="G39" t="s">
        <v>2778</v>
      </c>
      <c r="H39" s="3">
        <v>2.9452783276800499E-2</v>
      </c>
      <c r="I39">
        <f>_xlfn.XLOOKUP(b2b3[[#This Row],[rxn]],mfs[rxn],mfs[flux_scaled],0)</f>
        <v>2.9452783276800499E-2</v>
      </c>
      <c r="J39">
        <f>(b2b3[[#This Row],[flux]]-b2b3[[#This Row],[flux in mfs]])/b2b3[[#This Row],[flux]]</f>
        <v>0</v>
      </c>
      <c r="K39">
        <f>ABS(b2b3[[#This Row],[(mfs - b2+b3) / mfs]])</f>
        <v>0</v>
      </c>
      <c r="L39" t="b">
        <f>_xlfn.TEXTAFTER(b2b3[[#This Row],[rxn]],"-",-1)="SPONT"</f>
        <v>0</v>
      </c>
      <c r="M39" t="str">
        <f>_xlfn.TEXTAFTER(b2b3[[#This Row],[rxn]],"-",-1)</f>
        <v>rt0302</v>
      </c>
      <c r="N39">
        <f>_xlfn.XLOOKUP("'PRO-"&amp;b2b3[[#This Row],[enz]]&amp;"'",'[1]Sheet2 (2)'!$A:$A,'[1]Sheet2 (2)'!$B:$B,"")</f>
        <v>1</v>
      </c>
      <c r="O39">
        <f>IFERROR(_xlfn.XLOOKUP(b2b3[[#This Row],[Column2]],Table17[[#This Row],[rxn-no-enz]],Table17[[#This Row],[flux]],0),0)</f>
        <v>8.4612113928917598E-2</v>
      </c>
      <c r="P39" t="str">
        <f>_xlfn.TEXTBEFORE(b2b3[[#This Row],[rxn]],"-",-1,,,"")</f>
        <v>RXN-3HAD120_c_FWD</v>
      </c>
    </row>
    <row r="40" spans="1:16" ht="17" hidden="1" x14ac:dyDescent="0.25">
      <c r="A40" s="1" t="s">
        <v>2811</v>
      </c>
      <c r="B40" s="1" t="s">
        <v>2778</v>
      </c>
      <c r="C40" s="1">
        <v>29.452783276800499</v>
      </c>
      <c r="D40" s="1">
        <f>mfs[[#This Row],[flux]]/1000</f>
        <v>2.9452783276800499E-2</v>
      </c>
      <c r="F40" t="s">
        <v>2811</v>
      </c>
      <c r="G40" t="s">
        <v>2778</v>
      </c>
      <c r="H40" s="3">
        <v>2.9452783276800499E-2</v>
      </c>
      <c r="I40">
        <f>_xlfn.XLOOKUP(b2b3[[#This Row],[rxn]],mfs[rxn],mfs[flux_scaled],0)</f>
        <v>2.9452783276800499E-2</v>
      </c>
      <c r="J40">
        <f>(b2b3[[#This Row],[flux]]-b2b3[[#This Row],[flux in mfs]])/b2b3[[#This Row],[flux]]</f>
        <v>0</v>
      </c>
      <c r="K40">
        <f>ABS(b2b3[[#This Row],[(mfs - b2+b3) / mfs]])</f>
        <v>0</v>
      </c>
      <c r="L40" t="b">
        <f>_xlfn.TEXTAFTER(b2b3[[#This Row],[rxn]],"-",-1)="SPONT"</f>
        <v>0</v>
      </c>
      <c r="M40" t="str">
        <f>_xlfn.TEXTAFTER(b2b3[[#This Row],[rxn]],"-",-1)</f>
        <v>rt0302</v>
      </c>
      <c r="N40">
        <f>_xlfn.XLOOKUP("'PRO-"&amp;b2b3[[#This Row],[enz]]&amp;"'",'[1]Sheet2 (2)'!$A:$A,'[1]Sheet2 (2)'!$B:$B,"")</f>
        <v>1</v>
      </c>
      <c r="O40">
        <f>IFERROR(_xlfn.XLOOKUP(b2b3[[#This Row],[Column2]],Table17[[#This Row],[rxn-no-enz]],Table17[[#This Row],[flux]],0),0)</f>
        <v>8.4612113928917598E-2</v>
      </c>
      <c r="P40" t="str">
        <f>_xlfn.TEXTBEFORE(b2b3[[#This Row],[rxn]],"-",-1,,,"")</f>
        <v>RXN-3HAD140_c_FWD</v>
      </c>
    </row>
    <row r="41" spans="1:16" ht="17" hidden="1" x14ac:dyDescent="0.25">
      <c r="A41" s="1" t="s">
        <v>2812</v>
      </c>
      <c r="B41" s="1" t="s">
        <v>2778</v>
      </c>
      <c r="C41" s="1">
        <v>29.452783276800499</v>
      </c>
      <c r="D41" s="1">
        <f>mfs[[#This Row],[flux]]/1000</f>
        <v>2.9452783276800499E-2</v>
      </c>
      <c r="F41" t="s">
        <v>2812</v>
      </c>
      <c r="G41" t="s">
        <v>2778</v>
      </c>
      <c r="H41" s="3">
        <v>2.9452783276800499E-2</v>
      </c>
      <c r="I41">
        <f>_xlfn.XLOOKUP(b2b3[[#This Row],[rxn]],mfs[rxn],mfs[flux_scaled],0)</f>
        <v>2.9452783276800499E-2</v>
      </c>
      <c r="J41">
        <f>(b2b3[[#This Row],[flux]]-b2b3[[#This Row],[flux in mfs]])/b2b3[[#This Row],[flux]]</f>
        <v>0</v>
      </c>
      <c r="K41">
        <f>ABS(b2b3[[#This Row],[(mfs - b2+b3) / mfs]])</f>
        <v>0</v>
      </c>
      <c r="L41" t="b">
        <f>_xlfn.TEXTAFTER(b2b3[[#This Row],[rxn]],"-",-1)="SPONT"</f>
        <v>0</v>
      </c>
      <c r="M41" t="str">
        <f>_xlfn.TEXTAFTER(b2b3[[#This Row],[rxn]],"-",-1)</f>
        <v>rt0302</v>
      </c>
      <c r="N41">
        <f>_xlfn.XLOOKUP("'PRO-"&amp;b2b3[[#This Row],[enz]]&amp;"'",'[1]Sheet2 (2)'!$A:$A,'[1]Sheet2 (2)'!$B:$B,"")</f>
        <v>1</v>
      </c>
      <c r="O41">
        <f>IFERROR(_xlfn.XLOOKUP(b2b3[[#This Row],[Column2]],Table17[[#This Row],[rxn-no-enz]],Table17[[#This Row],[flux]],0),0)</f>
        <v>8.4612113928917598E-2</v>
      </c>
      <c r="P41" t="str">
        <f>_xlfn.TEXTBEFORE(b2b3[[#This Row],[rxn]],"-",-1,,,"")</f>
        <v>RXN-3HAD160_c_FWD</v>
      </c>
    </row>
    <row r="42" spans="1:16" ht="17" hidden="1" x14ac:dyDescent="0.25">
      <c r="A42" s="1" t="s">
        <v>2813</v>
      </c>
      <c r="B42" s="1" t="s">
        <v>2778</v>
      </c>
      <c r="C42" s="1">
        <v>22.3091025309554</v>
      </c>
      <c r="D42" s="1">
        <f>mfs[[#This Row],[flux]]/1000</f>
        <v>2.2309102530955398E-2</v>
      </c>
      <c r="F42" t="s">
        <v>2813</v>
      </c>
      <c r="G42" t="s">
        <v>2778</v>
      </c>
      <c r="H42" s="3">
        <v>2.2309102530955398E-2</v>
      </c>
      <c r="I42">
        <f>_xlfn.XLOOKUP(b2b3[[#This Row],[rxn]],mfs[rxn],mfs[flux_scaled],0)</f>
        <v>2.2309102530955398E-2</v>
      </c>
      <c r="J42">
        <f>(b2b3[[#This Row],[flux]]-b2b3[[#This Row],[flux in mfs]])/b2b3[[#This Row],[flux]]</f>
        <v>0</v>
      </c>
      <c r="K42">
        <f>ABS(b2b3[[#This Row],[(mfs - b2+b3) / mfs]])</f>
        <v>0</v>
      </c>
      <c r="L42" t="b">
        <f>_xlfn.TEXTAFTER(b2b3[[#This Row],[rxn]],"-",-1)="SPONT"</f>
        <v>0</v>
      </c>
      <c r="M42" t="str">
        <f>_xlfn.TEXTAFTER(b2b3[[#This Row],[rxn]],"-",-1)</f>
        <v>rt0302</v>
      </c>
      <c r="N42">
        <f>_xlfn.XLOOKUP("'PRO-"&amp;b2b3[[#This Row],[enz]]&amp;"'",'[1]Sheet2 (2)'!$A:$A,'[1]Sheet2 (2)'!$B:$B,"")</f>
        <v>1</v>
      </c>
      <c r="O42">
        <f>IFERROR(_xlfn.XLOOKUP(b2b3[[#This Row],[Column2]],Table17[[#This Row],[rxn-no-enz]],Table17[[#This Row],[flux]],0),0)</f>
        <v>6.1408441655530402E-2</v>
      </c>
      <c r="P42" t="str">
        <f>_xlfn.TEXTBEFORE(b2b3[[#This Row],[rxn]],"-",-1,,,"")</f>
        <v>RXN-3HAD180_c_FWD</v>
      </c>
    </row>
    <row r="43" spans="1:16" ht="17" hidden="1" x14ac:dyDescent="0.25">
      <c r="A43" s="1" t="s">
        <v>2814</v>
      </c>
      <c r="B43" s="1" t="s">
        <v>2778</v>
      </c>
      <c r="C43" s="1">
        <v>29.452783276800499</v>
      </c>
      <c r="D43" s="1">
        <f>mfs[[#This Row],[flux]]/1000</f>
        <v>2.9452783276800499E-2</v>
      </c>
      <c r="F43" t="s">
        <v>2814</v>
      </c>
      <c r="G43" t="s">
        <v>2778</v>
      </c>
      <c r="H43" s="3">
        <v>2.9452783276800499E-2</v>
      </c>
      <c r="I43">
        <f>_xlfn.XLOOKUP(b2b3[[#This Row],[rxn]],mfs[rxn],mfs[flux_scaled],0)</f>
        <v>2.9452783276800499E-2</v>
      </c>
      <c r="J43">
        <f>(b2b3[[#This Row],[flux]]-b2b3[[#This Row],[flux in mfs]])/b2b3[[#This Row],[flux]]</f>
        <v>0</v>
      </c>
      <c r="K43">
        <f>ABS(b2b3[[#This Row],[(mfs - b2+b3) / mfs]])</f>
        <v>0</v>
      </c>
      <c r="L43" t="b">
        <f>_xlfn.TEXTAFTER(b2b3[[#This Row],[rxn]],"-",-1)="SPONT"</f>
        <v>0</v>
      </c>
      <c r="M43" t="str">
        <f>_xlfn.TEXTAFTER(b2b3[[#This Row],[rxn]],"-",-1)</f>
        <v>rt0302</v>
      </c>
      <c r="N43">
        <f>_xlfn.XLOOKUP("'PRO-"&amp;b2b3[[#This Row],[enz]]&amp;"'",'[1]Sheet2 (2)'!$A:$A,'[1]Sheet2 (2)'!$B:$B,"")</f>
        <v>1</v>
      </c>
      <c r="O43">
        <f>IFERROR(_xlfn.XLOOKUP(b2b3[[#This Row],[Column2]],Table17[[#This Row],[rxn-no-enz]],Table17[[#This Row],[flux]],0),0)</f>
        <v>8.4612113928917598E-2</v>
      </c>
      <c r="P43" t="str">
        <f>_xlfn.TEXTBEFORE(b2b3[[#This Row],[rxn]],"-",-1,,,"")</f>
        <v>RXN-3HAD40_c_FWD</v>
      </c>
    </row>
    <row r="44" spans="1:16" ht="17" hidden="1" x14ac:dyDescent="0.25">
      <c r="A44" s="1" t="s">
        <v>2815</v>
      </c>
      <c r="B44" s="1" t="s">
        <v>2778</v>
      </c>
      <c r="C44" s="1">
        <v>29.452783276800499</v>
      </c>
      <c r="D44" s="1">
        <f>mfs[[#This Row],[flux]]/1000</f>
        <v>2.9452783276800499E-2</v>
      </c>
      <c r="F44" t="s">
        <v>2815</v>
      </c>
      <c r="G44" t="s">
        <v>2778</v>
      </c>
      <c r="H44" s="3">
        <v>2.9452783276800499E-2</v>
      </c>
      <c r="I44">
        <f>_xlfn.XLOOKUP(b2b3[[#This Row],[rxn]],mfs[rxn],mfs[flux_scaled],0)</f>
        <v>2.9452783276800499E-2</v>
      </c>
      <c r="J44">
        <f>(b2b3[[#This Row],[flux]]-b2b3[[#This Row],[flux in mfs]])/b2b3[[#This Row],[flux]]</f>
        <v>0</v>
      </c>
      <c r="K44">
        <f>ABS(b2b3[[#This Row],[(mfs - b2+b3) / mfs]])</f>
        <v>0</v>
      </c>
      <c r="L44" t="b">
        <f>_xlfn.TEXTAFTER(b2b3[[#This Row],[rxn]],"-",-1)="SPONT"</f>
        <v>0</v>
      </c>
      <c r="M44" t="str">
        <f>_xlfn.TEXTAFTER(b2b3[[#This Row],[rxn]],"-",-1)</f>
        <v>rt0302</v>
      </c>
      <c r="N44">
        <f>_xlfn.XLOOKUP("'PRO-"&amp;b2b3[[#This Row],[enz]]&amp;"'",'[1]Sheet2 (2)'!$A:$A,'[1]Sheet2 (2)'!$B:$B,"")</f>
        <v>1</v>
      </c>
      <c r="O44">
        <f>IFERROR(_xlfn.XLOOKUP(b2b3[[#This Row],[Column2]],Table17[[#This Row],[rxn-no-enz]],Table17[[#This Row],[flux]],0),0)</f>
        <v>8.4612113928917598E-2</v>
      </c>
      <c r="P44" t="str">
        <f>_xlfn.TEXTBEFORE(b2b3[[#This Row],[rxn]],"-",-1,,,"")</f>
        <v>RXN-3HAD60_c_FWD</v>
      </c>
    </row>
    <row r="45" spans="1:16" ht="17" hidden="1" x14ac:dyDescent="0.25">
      <c r="A45" s="1" t="s">
        <v>2816</v>
      </c>
      <c r="B45" s="1" t="s">
        <v>2778</v>
      </c>
      <c r="C45" s="1">
        <v>29.452783276800499</v>
      </c>
      <c r="D45" s="1">
        <f>mfs[[#This Row],[flux]]/1000</f>
        <v>2.9452783276800499E-2</v>
      </c>
      <c r="F45" t="s">
        <v>2816</v>
      </c>
      <c r="G45" t="s">
        <v>2778</v>
      </c>
      <c r="H45" s="3">
        <v>2.9452783276800499E-2</v>
      </c>
      <c r="I45">
        <f>_xlfn.XLOOKUP(b2b3[[#This Row],[rxn]],mfs[rxn],mfs[flux_scaled],0)</f>
        <v>2.9452783276800499E-2</v>
      </c>
      <c r="J45">
        <f>(b2b3[[#This Row],[flux]]-b2b3[[#This Row],[flux in mfs]])/b2b3[[#This Row],[flux]]</f>
        <v>0</v>
      </c>
      <c r="K45">
        <f>ABS(b2b3[[#This Row],[(mfs - b2+b3) / mfs]])</f>
        <v>0</v>
      </c>
      <c r="L45" t="b">
        <f>_xlfn.TEXTAFTER(b2b3[[#This Row],[rxn]],"-",-1)="SPONT"</f>
        <v>0</v>
      </c>
      <c r="M45" t="str">
        <f>_xlfn.TEXTAFTER(b2b3[[#This Row],[rxn]],"-",-1)</f>
        <v>rt0302</v>
      </c>
      <c r="N45">
        <f>_xlfn.XLOOKUP("'PRO-"&amp;b2b3[[#This Row],[enz]]&amp;"'",'[1]Sheet2 (2)'!$A:$A,'[1]Sheet2 (2)'!$B:$B,"")</f>
        <v>1</v>
      </c>
      <c r="O45">
        <f>IFERROR(_xlfn.XLOOKUP(b2b3[[#This Row],[Column2]],Table17[[#This Row],[rxn-no-enz]],Table17[[#This Row],[flux]],0),0)</f>
        <v>8.4612113928917598E-2</v>
      </c>
      <c r="P45" t="str">
        <f>_xlfn.TEXTBEFORE(b2b3[[#This Row],[rxn]],"-",-1,,,"")</f>
        <v>RXN-3HAD80_c_FWD</v>
      </c>
    </row>
    <row r="46" spans="1:16" ht="17" hidden="1" x14ac:dyDescent="0.25">
      <c r="A46" s="1" t="s">
        <v>5256</v>
      </c>
      <c r="B46" s="1" t="s">
        <v>2778</v>
      </c>
      <c r="C46" s="1">
        <v>2.64302976273488</v>
      </c>
      <c r="D46" s="1">
        <f>mfs[[#This Row],[flux]]/1000</f>
        <v>2.6430297627348799E-3</v>
      </c>
      <c r="F46" t="s">
        <v>2821</v>
      </c>
      <c r="G46" t="s">
        <v>2778</v>
      </c>
      <c r="H46" s="3">
        <v>2.6430297627348799E-3</v>
      </c>
      <c r="I46">
        <f>_xlfn.XLOOKUP(b2b3[[#This Row],[rxn]],mfs[rxn],mfs[flux_scaled],0)</f>
        <v>0</v>
      </c>
      <c r="J46">
        <f>(b2b3[[#This Row],[flux]]-b2b3[[#This Row],[flux in mfs]])/b2b3[[#This Row],[flux]]</f>
        <v>1</v>
      </c>
      <c r="K46">
        <f>ABS(b2b3[[#This Row],[(mfs - b2+b3) / mfs]])</f>
        <v>1</v>
      </c>
      <c r="L46" t="b">
        <f>_xlfn.TEXTAFTER(b2b3[[#This Row],[rxn]],"-",-1)="SPONT"</f>
        <v>0</v>
      </c>
      <c r="M46" t="str">
        <f>_xlfn.TEXTAFTER(b2b3[[#This Row],[rxn]],"-",-1)</f>
        <v>rt2975</v>
      </c>
      <c r="N46">
        <f>_xlfn.XLOOKUP("'PRO-"&amp;b2b3[[#This Row],[enz]]&amp;"'",'[1]Sheet2 (2)'!$A:$A,'[1]Sheet2 (2)'!$B:$B,"")</f>
        <v>1</v>
      </c>
      <c r="O46">
        <f>IFERROR(_xlfn.XLOOKUP(b2b3[[#This Row],[Column2]],Table17[[#This Row],[rxn-no-enz]],Table17[[#This Row],[flux]],0),0)</f>
        <v>7.0032077004292502E-3</v>
      </c>
      <c r="P46" t="str">
        <f>_xlfn.TEXTBEFORE(b2b3[[#This Row],[rxn]],"-",-1,,,"")</f>
        <v>RXN-3OACE200_rm_FWD</v>
      </c>
    </row>
    <row r="47" spans="1:16" ht="17" hidden="1" x14ac:dyDescent="0.25">
      <c r="A47" s="1" t="s">
        <v>5257</v>
      </c>
      <c r="B47" s="1" t="s">
        <v>2778</v>
      </c>
      <c r="C47" s="1">
        <v>2.64302976273488</v>
      </c>
      <c r="D47" s="1">
        <f>mfs[[#This Row],[flux]]/1000</f>
        <v>2.6430297627348799E-3</v>
      </c>
      <c r="F47" t="s">
        <v>5257</v>
      </c>
      <c r="G47" t="s">
        <v>2778</v>
      </c>
      <c r="H47" s="3">
        <v>2.6430297627348799E-3</v>
      </c>
      <c r="I47">
        <f>_xlfn.XLOOKUP(b2b3[[#This Row],[rxn]],mfs[rxn],mfs[flux_scaled],0)</f>
        <v>2.6430297627348799E-3</v>
      </c>
      <c r="J47">
        <f>(b2b3[[#This Row],[flux]]-b2b3[[#This Row],[flux in mfs]])/b2b3[[#This Row],[flux]]</f>
        <v>0</v>
      </c>
      <c r="K47">
        <f>ABS(b2b3[[#This Row],[(mfs - b2+b3) / mfs]])</f>
        <v>0</v>
      </c>
      <c r="L47" t="b">
        <f>_xlfn.TEXTAFTER(b2b3[[#This Row],[rxn]],"-",-1)="SPONT"</f>
        <v>0</v>
      </c>
      <c r="M47" t="str">
        <f>_xlfn.TEXTAFTER(b2b3[[#This Row],[rxn]],"-",-1)</f>
        <v>rt8287</v>
      </c>
      <c r="N47">
        <f>_xlfn.XLOOKUP("'PRO-"&amp;b2b3[[#This Row],[enz]]&amp;"'",'[1]Sheet2 (2)'!$A:$A,'[1]Sheet2 (2)'!$B:$B,"")</f>
        <v>1</v>
      </c>
      <c r="O47">
        <f>IFERROR(_xlfn.XLOOKUP(b2b3[[#This Row],[Column2]],Table17[[#This Row],[rxn-no-enz]],Table17[[#This Row],[flux]],0),0)</f>
        <v>7.0032077004292502E-3</v>
      </c>
      <c r="P47" t="str">
        <f>_xlfn.TEXTBEFORE(b2b3[[#This Row],[rxn]],"-",-1,,,"")</f>
        <v>RXN-3OACE220_rm_FWD</v>
      </c>
    </row>
    <row r="48" spans="1:16" ht="17" hidden="1" x14ac:dyDescent="0.25">
      <c r="A48" s="1" t="s">
        <v>2823</v>
      </c>
      <c r="B48" s="1" t="s">
        <v>2778</v>
      </c>
      <c r="C48" s="1">
        <v>2.16201192196305</v>
      </c>
      <c r="D48" s="1">
        <f>mfs[[#This Row],[flux]]/1000</f>
        <v>2.1620119219630499E-3</v>
      </c>
      <c r="F48" t="s">
        <v>2823</v>
      </c>
      <c r="G48" t="s">
        <v>2778</v>
      </c>
      <c r="H48" s="3">
        <v>2.1620119219630599E-3</v>
      </c>
      <c r="I48">
        <f>_xlfn.XLOOKUP(b2b3[[#This Row],[rxn]],mfs[rxn],mfs[flux_scaled],0)</f>
        <v>2.1620119219630499E-3</v>
      </c>
      <c r="J48">
        <f>(b2b3[[#This Row],[flux]]-b2b3[[#This Row],[flux in mfs]])/b2b3[[#This Row],[flux]]</f>
        <v>4.6136008250175913E-15</v>
      </c>
      <c r="K48">
        <f>ABS(b2b3[[#This Row],[(mfs - b2+b3) / mfs]])</f>
        <v>4.6136008250175913E-15</v>
      </c>
      <c r="L48" t="b">
        <f>_xlfn.TEXTAFTER(b2b3[[#This Row],[rxn]],"-",-1)="SPONT"</f>
        <v>0</v>
      </c>
      <c r="M48" t="str">
        <f>_xlfn.TEXTAFTER(b2b3[[#This Row],[rxn]],"-",-1)</f>
        <v>rt2975</v>
      </c>
      <c r="N48">
        <f>_xlfn.XLOOKUP("'PRO-"&amp;b2b3[[#This Row],[enz]]&amp;"'",'[1]Sheet2 (2)'!$A:$A,'[1]Sheet2 (2)'!$B:$B,"")</f>
        <v>1</v>
      </c>
      <c r="O48">
        <f>IFERROR(_xlfn.XLOOKUP(b2b3[[#This Row],[Column2]],Table17[[#This Row],[rxn-no-enz]],Table17[[#This Row],[flux]],0),0)</f>
        <v>5.6717778811325803E-3</v>
      </c>
      <c r="P48" t="str">
        <f>_xlfn.TEXTBEFORE(b2b3[[#This Row],[rxn]],"-",-1,,,"")</f>
        <v>RXN-3OACE240_rm_FWD</v>
      </c>
    </row>
    <row r="49" spans="1:16" ht="17" hidden="1" x14ac:dyDescent="0.25">
      <c r="A49" s="1" t="s">
        <v>2824</v>
      </c>
      <c r="B49" s="1" t="s">
        <v>2778</v>
      </c>
      <c r="C49" s="1">
        <v>0.44900887928719802</v>
      </c>
      <c r="D49" s="1">
        <f>mfs[[#This Row],[flux]]/1000</f>
        <v>4.4900887928719799E-4</v>
      </c>
      <c r="F49" t="s">
        <v>5259</v>
      </c>
      <c r="G49" t="s">
        <v>2778</v>
      </c>
      <c r="H49" s="3">
        <v>4.4900887928719702E-4</v>
      </c>
      <c r="I49">
        <f>_xlfn.XLOOKUP(b2b3[[#This Row],[rxn]],mfs[rxn],mfs[flux_scaled],0)</f>
        <v>0</v>
      </c>
      <c r="J49">
        <f>(b2b3[[#This Row],[flux]]-b2b3[[#This Row],[flux in mfs]])/b2b3[[#This Row],[flux]]</f>
        <v>1</v>
      </c>
      <c r="K49">
        <f>ABS(b2b3[[#This Row],[(mfs - b2+b3) / mfs]])</f>
        <v>1</v>
      </c>
      <c r="L49" t="b">
        <f>_xlfn.TEXTAFTER(b2b3[[#This Row],[rxn]],"-",-1)="SPONT"</f>
        <v>0</v>
      </c>
      <c r="M49" t="str">
        <f>_xlfn.TEXTAFTER(b2b3[[#This Row],[rxn]],"-",-1)</f>
        <v>rt8287</v>
      </c>
      <c r="N49">
        <f>_xlfn.XLOOKUP("'PRO-"&amp;b2b3[[#This Row],[enz]]&amp;"'",'[1]Sheet2 (2)'!$A:$A,'[1]Sheet2 (2)'!$B:$B,"")</f>
        <v>1</v>
      </c>
      <c r="O49">
        <f>IFERROR(_xlfn.XLOOKUP(b2b3[[#This Row],[Column2]],Table17[[#This Row],[rxn-no-enz]],Table17[[#This Row],[flux]],0),0)</f>
        <v>1.08928156758978E-3</v>
      </c>
      <c r="P49" t="str">
        <f>_xlfn.TEXTBEFORE(b2b3[[#This Row],[rxn]],"-",-1,,,"")</f>
        <v>RXN-3OACE260_rm_FWD</v>
      </c>
    </row>
    <row r="50" spans="1:16" ht="17" hidden="1" x14ac:dyDescent="0.25">
      <c r="A50" s="1" t="s">
        <v>2825</v>
      </c>
      <c r="B50" s="1" t="s">
        <v>2778</v>
      </c>
      <c r="C50" s="1">
        <v>2.64302976273488</v>
      </c>
      <c r="D50" s="1">
        <f>mfs[[#This Row],[flux]]/1000</f>
        <v>2.6430297627348799E-3</v>
      </c>
      <c r="F50" t="s">
        <v>2825</v>
      </c>
      <c r="G50" t="s">
        <v>2778</v>
      </c>
      <c r="H50" s="3">
        <v>2.6430297627348799E-3</v>
      </c>
      <c r="I50">
        <f>_xlfn.XLOOKUP(b2b3[[#This Row],[rxn]],mfs[rxn],mfs[flux_scaled],0)</f>
        <v>2.6430297627348799E-3</v>
      </c>
      <c r="J50">
        <f>(b2b3[[#This Row],[flux]]-b2b3[[#This Row],[flux in mfs]])/b2b3[[#This Row],[flux]]</f>
        <v>0</v>
      </c>
      <c r="K50">
        <f>ABS(b2b3[[#This Row],[(mfs - b2+b3) / mfs]])</f>
        <v>0</v>
      </c>
      <c r="L50" t="b">
        <f>_xlfn.TEXTAFTER(b2b3[[#This Row],[rxn]],"-",-1)="SPONT"</f>
        <v>0</v>
      </c>
      <c r="M50" t="str">
        <f>_xlfn.TEXTAFTER(b2b3[[#This Row],[rxn]],"-",-1)</f>
        <v>rt8327</v>
      </c>
      <c r="N50">
        <f>_xlfn.XLOOKUP("'PRO-"&amp;b2b3[[#This Row],[enz]]&amp;"'",'[1]Sheet2 (2)'!$A:$A,'[1]Sheet2 (2)'!$B:$B,"")</f>
        <v>1</v>
      </c>
      <c r="O50">
        <f>IFERROR(_xlfn.XLOOKUP(b2b3[[#This Row],[Column2]],Table17[[#This Row],[rxn-no-enz]],Table17[[#This Row],[flux]],0),0)</f>
        <v>7.0032077004292502E-3</v>
      </c>
      <c r="P50" t="str">
        <f>_xlfn.TEXTBEFORE(b2b3[[#This Row],[rxn]],"-",-1,,,"")</f>
        <v>RXN-3OACR200_rm_FWD</v>
      </c>
    </row>
    <row r="51" spans="1:16" ht="17" hidden="1" x14ac:dyDescent="0.25">
      <c r="A51" s="1" t="s">
        <v>2826</v>
      </c>
      <c r="B51" s="1" t="s">
        <v>2778</v>
      </c>
      <c r="C51" s="1">
        <v>2.64302976273488</v>
      </c>
      <c r="D51" s="1">
        <f>mfs[[#This Row],[flux]]/1000</f>
        <v>2.6430297627348799E-3</v>
      </c>
      <c r="F51" t="s">
        <v>2826</v>
      </c>
      <c r="G51" t="s">
        <v>2778</v>
      </c>
      <c r="H51" s="3">
        <v>2.6430297627348799E-3</v>
      </c>
      <c r="I51">
        <f>_xlfn.XLOOKUP(b2b3[[#This Row],[rxn]],mfs[rxn],mfs[flux_scaled],0)</f>
        <v>2.6430297627348799E-3</v>
      </c>
      <c r="J51">
        <f>(b2b3[[#This Row],[flux]]-b2b3[[#This Row],[flux in mfs]])/b2b3[[#This Row],[flux]]</f>
        <v>0</v>
      </c>
      <c r="K51">
        <f>ABS(b2b3[[#This Row],[(mfs - b2+b3) / mfs]])</f>
        <v>0</v>
      </c>
      <c r="L51" t="b">
        <f>_xlfn.TEXTAFTER(b2b3[[#This Row],[rxn]],"-",-1)="SPONT"</f>
        <v>0</v>
      </c>
      <c r="M51" t="str">
        <f>_xlfn.TEXTAFTER(b2b3[[#This Row],[rxn]],"-",-1)</f>
        <v>rt8327</v>
      </c>
      <c r="N51">
        <f>_xlfn.XLOOKUP("'PRO-"&amp;b2b3[[#This Row],[enz]]&amp;"'",'[1]Sheet2 (2)'!$A:$A,'[1]Sheet2 (2)'!$B:$B,"")</f>
        <v>1</v>
      </c>
      <c r="O51">
        <f>IFERROR(_xlfn.XLOOKUP(b2b3[[#This Row],[Column2]],Table17[[#This Row],[rxn-no-enz]],Table17[[#This Row],[flux]],0),0)</f>
        <v>7.0032077004292502E-3</v>
      </c>
      <c r="P51" t="str">
        <f>_xlfn.TEXTBEFORE(b2b3[[#This Row],[rxn]],"-",-1,,,"")</f>
        <v>RXN-3OACR220_rm_FWD</v>
      </c>
    </row>
    <row r="52" spans="1:16" ht="17" hidden="1" x14ac:dyDescent="0.25">
      <c r="A52" s="1" t="s">
        <v>2827</v>
      </c>
      <c r="B52" s="1" t="s">
        <v>2778</v>
      </c>
      <c r="C52" s="1">
        <v>2.16201192196305</v>
      </c>
      <c r="D52" s="1">
        <f>mfs[[#This Row],[flux]]/1000</f>
        <v>2.1620119219630499E-3</v>
      </c>
      <c r="F52" t="s">
        <v>2827</v>
      </c>
      <c r="G52" t="s">
        <v>2778</v>
      </c>
      <c r="H52" s="3">
        <v>2.1620119219630599E-3</v>
      </c>
      <c r="I52">
        <f>_xlfn.XLOOKUP(b2b3[[#This Row],[rxn]],mfs[rxn],mfs[flux_scaled],0)</f>
        <v>2.1620119219630499E-3</v>
      </c>
      <c r="J52">
        <f>(b2b3[[#This Row],[flux]]-b2b3[[#This Row],[flux in mfs]])/b2b3[[#This Row],[flux]]</f>
        <v>4.6136008250175913E-15</v>
      </c>
      <c r="K52">
        <f>ABS(b2b3[[#This Row],[(mfs - b2+b3) / mfs]])</f>
        <v>4.6136008250175913E-15</v>
      </c>
      <c r="L52" t="b">
        <f>_xlfn.TEXTAFTER(b2b3[[#This Row],[rxn]],"-",-1)="SPONT"</f>
        <v>0</v>
      </c>
      <c r="M52" t="str">
        <f>_xlfn.TEXTAFTER(b2b3[[#This Row],[rxn]],"-",-1)</f>
        <v>rt8327</v>
      </c>
      <c r="N52">
        <f>_xlfn.XLOOKUP("'PRO-"&amp;b2b3[[#This Row],[enz]]&amp;"'",'[1]Sheet2 (2)'!$A:$A,'[1]Sheet2 (2)'!$B:$B,"")</f>
        <v>1</v>
      </c>
      <c r="O52">
        <f>IFERROR(_xlfn.XLOOKUP(b2b3[[#This Row],[Column2]],Table17[[#This Row],[rxn-no-enz]],Table17[[#This Row],[flux]],0),0)</f>
        <v>5.6717778811325803E-3</v>
      </c>
      <c r="P52" t="str">
        <f>_xlfn.TEXTBEFORE(b2b3[[#This Row],[rxn]],"-",-1,,,"")</f>
        <v>RXN-3OACR240_rm_FWD</v>
      </c>
    </row>
    <row r="53" spans="1:16" ht="17" hidden="1" x14ac:dyDescent="0.25">
      <c r="A53" s="1" t="s">
        <v>2828</v>
      </c>
      <c r="B53" s="1" t="s">
        <v>2778</v>
      </c>
      <c r="C53" s="1">
        <v>0.44900887928719802</v>
      </c>
      <c r="D53" s="1">
        <f>mfs[[#This Row],[flux]]/1000</f>
        <v>4.4900887928719799E-4</v>
      </c>
      <c r="F53" t="s">
        <v>2828</v>
      </c>
      <c r="G53" t="s">
        <v>2778</v>
      </c>
      <c r="H53" s="3">
        <v>4.4900887928719702E-4</v>
      </c>
      <c r="I53">
        <f>_xlfn.XLOOKUP(b2b3[[#This Row],[rxn]],mfs[rxn],mfs[flux_scaled],0)</f>
        <v>4.4900887928719799E-4</v>
      </c>
      <c r="J53">
        <f>(b2b3[[#This Row],[flux]]-b2b3[[#This Row],[flux in mfs]])/b2b3[[#This Row],[flux]]</f>
        <v>-2.1731907769530322E-15</v>
      </c>
      <c r="K53">
        <f>ABS(b2b3[[#This Row],[(mfs - b2+b3) / mfs]])</f>
        <v>2.1731907769530322E-15</v>
      </c>
      <c r="L53" t="b">
        <f>_xlfn.TEXTAFTER(b2b3[[#This Row],[rxn]],"-",-1)="SPONT"</f>
        <v>0</v>
      </c>
      <c r="M53" t="str">
        <f>_xlfn.TEXTAFTER(b2b3[[#This Row],[rxn]],"-",-1)</f>
        <v>rt8327</v>
      </c>
      <c r="N53">
        <f>_xlfn.XLOOKUP("'PRO-"&amp;b2b3[[#This Row],[enz]]&amp;"'",'[1]Sheet2 (2)'!$A:$A,'[1]Sheet2 (2)'!$B:$B,"")</f>
        <v>1</v>
      </c>
      <c r="O53">
        <f>IFERROR(_xlfn.XLOOKUP(b2b3[[#This Row],[Column2]],Table17[[#This Row],[rxn-no-enz]],Table17[[#This Row],[flux]],0),0)</f>
        <v>1.08928156758978E-3</v>
      </c>
      <c r="P53" t="str">
        <f>_xlfn.TEXTBEFORE(b2b3[[#This Row],[rxn]],"-",-1,,,"")</f>
        <v>RXN-3OACR260_rm_FWD</v>
      </c>
    </row>
    <row r="54" spans="1:16" ht="17" hidden="1" x14ac:dyDescent="0.25">
      <c r="A54" s="1" t="s">
        <v>2829</v>
      </c>
      <c r="B54" s="1" t="s">
        <v>2778</v>
      </c>
      <c r="C54" s="1">
        <v>29.452783276800499</v>
      </c>
      <c r="D54" s="1">
        <f>mfs[[#This Row],[flux]]/1000</f>
        <v>2.9452783276800499E-2</v>
      </c>
      <c r="F54" t="s">
        <v>5262</v>
      </c>
      <c r="G54" t="s">
        <v>2778</v>
      </c>
      <c r="H54" s="3">
        <v>2.9452783276800499E-2</v>
      </c>
      <c r="I54">
        <f>_xlfn.XLOOKUP(b2b3[[#This Row],[rxn]],mfs[rxn],mfs[flux_scaled],0)</f>
        <v>0</v>
      </c>
      <c r="J54">
        <f>(b2b3[[#This Row],[flux]]-b2b3[[#This Row],[flux in mfs]])/b2b3[[#This Row],[flux]]</f>
        <v>1</v>
      </c>
      <c r="K54">
        <f>ABS(b2b3[[#This Row],[(mfs - b2+b3) / mfs]])</f>
        <v>1</v>
      </c>
      <c r="L54" t="b">
        <f>_xlfn.TEXTAFTER(b2b3[[#This Row],[rxn]],"-",-1)="SPONT"</f>
        <v>0</v>
      </c>
      <c r="M54" t="str">
        <f>_xlfn.TEXTAFTER(b2b3[[#This Row],[rxn]],"-",-1)</f>
        <v>rt0409</v>
      </c>
      <c r="N54">
        <f>_xlfn.XLOOKUP("'PRO-"&amp;b2b3[[#This Row],[enz]]&amp;"'",'[1]Sheet2 (2)'!$A:$A,'[1]Sheet2 (2)'!$B:$B,"")</f>
        <v>1</v>
      </c>
      <c r="O54">
        <f>IFERROR(_xlfn.XLOOKUP(b2b3[[#This Row],[Column2]],Table17[[#This Row],[rxn-no-enz]],Table17[[#This Row],[flux]],0),0)</f>
        <v>8.4612113928917598E-2</v>
      </c>
      <c r="P54" t="str">
        <f>_xlfn.TEXTBEFORE(b2b3[[#This Row],[rxn]],"-",-1,,,"")</f>
        <v>RXN-3OAR100_c_FWD</v>
      </c>
    </row>
    <row r="55" spans="1:16" ht="17" hidden="1" x14ac:dyDescent="0.25">
      <c r="A55" s="1" t="s">
        <v>5273</v>
      </c>
      <c r="B55" s="1" t="s">
        <v>2778</v>
      </c>
      <c r="C55" s="1">
        <v>29.452783276800499</v>
      </c>
      <c r="D55" s="1">
        <f>mfs[[#This Row],[flux]]/1000</f>
        <v>2.9452783276800499E-2</v>
      </c>
      <c r="F55" t="s">
        <v>5269</v>
      </c>
      <c r="G55" t="s">
        <v>2778</v>
      </c>
      <c r="H55" s="3">
        <v>2.9452783276800499E-2</v>
      </c>
      <c r="I55">
        <f>_xlfn.XLOOKUP(b2b3[[#This Row],[rxn]],mfs[rxn],mfs[flux_scaled],0)</f>
        <v>0</v>
      </c>
      <c r="J55">
        <f>(b2b3[[#This Row],[flux]]-b2b3[[#This Row],[flux in mfs]])/b2b3[[#This Row],[flux]]</f>
        <v>1</v>
      </c>
      <c r="K55">
        <f>ABS(b2b3[[#This Row],[(mfs - b2+b3) / mfs]])</f>
        <v>1</v>
      </c>
      <c r="L55" t="b">
        <f>_xlfn.TEXTAFTER(b2b3[[#This Row],[rxn]],"-",-1)="SPONT"</f>
        <v>0</v>
      </c>
      <c r="M55" t="str">
        <f>_xlfn.TEXTAFTER(b2b3[[#This Row],[rxn]],"-",-1)</f>
        <v>rt0409</v>
      </c>
      <c r="N55">
        <f>_xlfn.XLOOKUP("'PRO-"&amp;b2b3[[#This Row],[enz]]&amp;"'",'[1]Sheet2 (2)'!$A:$A,'[1]Sheet2 (2)'!$B:$B,"")</f>
        <v>1</v>
      </c>
      <c r="O55">
        <f>IFERROR(_xlfn.XLOOKUP(b2b3[[#This Row],[Column2]],Table17[[#This Row],[rxn-no-enz]],Table17[[#This Row],[flux]],0),0)</f>
        <v>8.4612113928917598E-2</v>
      </c>
      <c r="P55" t="str">
        <f>_xlfn.TEXTBEFORE(b2b3[[#This Row],[rxn]],"-",-1,,,"")</f>
        <v>RXN-3OAR120_c_FWD</v>
      </c>
    </row>
    <row r="56" spans="1:16" ht="17" hidden="1" x14ac:dyDescent="0.25">
      <c r="A56" s="1" t="s">
        <v>2831</v>
      </c>
      <c r="B56" s="1" t="s">
        <v>2778</v>
      </c>
      <c r="C56" s="1">
        <v>29.452783276800499</v>
      </c>
      <c r="D56" s="1">
        <f>mfs[[#This Row],[flux]]/1000</f>
        <v>2.9452783276800499E-2</v>
      </c>
      <c r="F56" t="s">
        <v>5276</v>
      </c>
      <c r="G56" t="s">
        <v>2778</v>
      </c>
      <c r="H56" s="3">
        <v>2.9452783276800499E-2</v>
      </c>
      <c r="I56">
        <f>_xlfn.XLOOKUP(b2b3[[#This Row],[rxn]],mfs[rxn],mfs[flux_scaled],0)</f>
        <v>0</v>
      </c>
      <c r="J56">
        <f>(b2b3[[#This Row],[flux]]-b2b3[[#This Row],[flux in mfs]])/b2b3[[#This Row],[flux]]</f>
        <v>1</v>
      </c>
      <c r="K56">
        <f>ABS(b2b3[[#This Row],[(mfs - b2+b3) / mfs]])</f>
        <v>1</v>
      </c>
      <c r="L56" t="b">
        <f>_xlfn.TEXTAFTER(b2b3[[#This Row],[rxn]],"-",-1)="SPONT"</f>
        <v>0</v>
      </c>
      <c r="M56" t="str">
        <f>_xlfn.TEXTAFTER(b2b3[[#This Row],[rxn]],"-",-1)</f>
        <v>rt0409</v>
      </c>
      <c r="N56">
        <f>_xlfn.XLOOKUP("'PRO-"&amp;b2b3[[#This Row],[enz]]&amp;"'",'[1]Sheet2 (2)'!$A:$A,'[1]Sheet2 (2)'!$B:$B,"")</f>
        <v>1</v>
      </c>
      <c r="O56">
        <f>IFERROR(_xlfn.XLOOKUP(b2b3[[#This Row],[Column2]],Table17[[#This Row],[rxn-no-enz]],Table17[[#This Row],[flux]],0),0)</f>
        <v>8.4612113928917598E-2</v>
      </c>
      <c r="P56" t="str">
        <f>_xlfn.TEXTBEFORE(b2b3[[#This Row],[rxn]],"-",-1,,,"")</f>
        <v>RXN-3OAR140_c_FWD</v>
      </c>
    </row>
    <row r="57" spans="1:16" ht="17" hidden="1" x14ac:dyDescent="0.25">
      <c r="A57" s="1" t="s">
        <v>5283</v>
      </c>
      <c r="B57" s="1" t="s">
        <v>2778</v>
      </c>
      <c r="C57" s="1">
        <v>29.452783276800499</v>
      </c>
      <c r="D57" s="1">
        <f>mfs[[#This Row],[flux]]/1000</f>
        <v>2.9452783276800499E-2</v>
      </c>
      <c r="F57" t="s">
        <v>5283</v>
      </c>
      <c r="G57" t="s">
        <v>2778</v>
      </c>
      <c r="H57" s="3">
        <v>2.9452783276800499E-2</v>
      </c>
      <c r="I57">
        <f>_xlfn.XLOOKUP(b2b3[[#This Row],[rxn]],mfs[rxn],mfs[flux_scaled],0)</f>
        <v>2.9452783276800499E-2</v>
      </c>
      <c r="J57">
        <f>(b2b3[[#This Row],[flux]]-b2b3[[#This Row],[flux in mfs]])/b2b3[[#This Row],[flux]]</f>
        <v>0</v>
      </c>
      <c r="K57">
        <f>ABS(b2b3[[#This Row],[(mfs - b2+b3) / mfs]])</f>
        <v>0</v>
      </c>
      <c r="L57" t="b">
        <f>_xlfn.TEXTAFTER(b2b3[[#This Row],[rxn]],"-",-1)="SPONT"</f>
        <v>0</v>
      </c>
      <c r="M57" t="str">
        <f>_xlfn.TEXTAFTER(b2b3[[#This Row],[rxn]],"-",-1)</f>
        <v>rt0409</v>
      </c>
      <c r="N57">
        <f>_xlfn.XLOOKUP("'PRO-"&amp;b2b3[[#This Row],[enz]]&amp;"'",'[1]Sheet2 (2)'!$A:$A,'[1]Sheet2 (2)'!$B:$B,"")</f>
        <v>1</v>
      </c>
      <c r="O57">
        <f>IFERROR(_xlfn.XLOOKUP(b2b3[[#This Row],[Column2]],Table17[[#This Row],[rxn-no-enz]],Table17[[#This Row],[flux]],0),0)</f>
        <v>8.4612113928917598E-2</v>
      </c>
      <c r="P57" t="str">
        <f>_xlfn.TEXTBEFORE(b2b3[[#This Row],[rxn]],"-",-1,,,"")</f>
        <v>RXN-3OAR160_c_FWD</v>
      </c>
    </row>
    <row r="58" spans="1:16" ht="17" hidden="1" x14ac:dyDescent="0.25">
      <c r="A58" s="1" t="s">
        <v>5290</v>
      </c>
      <c r="B58" s="1" t="s">
        <v>2778</v>
      </c>
      <c r="C58" s="1">
        <v>22.3091025309554</v>
      </c>
      <c r="D58" s="1">
        <f>mfs[[#This Row],[flux]]/1000</f>
        <v>2.2309102530955398E-2</v>
      </c>
      <c r="F58" t="s">
        <v>5290</v>
      </c>
      <c r="G58" t="s">
        <v>2778</v>
      </c>
      <c r="H58" s="3">
        <v>2.2309102530955398E-2</v>
      </c>
      <c r="I58">
        <f>_xlfn.XLOOKUP(b2b3[[#This Row],[rxn]],mfs[rxn],mfs[flux_scaled],0)</f>
        <v>2.2309102530955398E-2</v>
      </c>
      <c r="J58">
        <f>(b2b3[[#This Row],[flux]]-b2b3[[#This Row],[flux in mfs]])/b2b3[[#This Row],[flux]]</f>
        <v>0</v>
      </c>
      <c r="K58">
        <f>ABS(b2b3[[#This Row],[(mfs - b2+b3) / mfs]])</f>
        <v>0</v>
      </c>
      <c r="L58" t="b">
        <f>_xlfn.TEXTAFTER(b2b3[[#This Row],[rxn]],"-",-1)="SPONT"</f>
        <v>0</v>
      </c>
      <c r="M58" t="str">
        <f>_xlfn.TEXTAFTER(b2b3[[#This Row],[rxn]],"-",-1)</f>
        <v>rt0409</v>
      </c>
      <c r="N58">
        <f>_xlfn.XLOOKUP("'PRO-"&amp;b2b3[[#This Row],[enz]]&amp;"'",'[1]Sheet2 (2)'!$A:$A,'[1]Sheet2 (2)'!$B:$B,"")</f>
        <v>1</v>
      </c>
      <c r="O58">
        <f>IFERROR(_xlfn.XLOOKUP(b2b3[[#This Row],[Column2]],Table17[[#This Row],[rxn-no-enz]],Table17[[#This Row],[flux]],0),0)</f>
        <v>6.1408441655530402E-2</v>
      </c>
      <c r="P58" t="str">
        <f>_xlfn.TEXTBEFORE(b2b3[[#This Row],[rxn]],"-",-1,,,"")</f>
        <v>RXN-3OAR180_c_FWD</v>
      </c>
    </row>
    <row r="59" spans="1:16" ht="17" hidden="1" x14ac:dyDescent="0.25">
      <c r="A59" s="1" t="s">
        <v>5297</v>
      </c>
      <c r="B59" s="1" t="s">
        <v>2778</v>
      </c>
      <c r="C59" s="1">
        <v>29.452783276800499</v>
      </c>
      <c r="D59" s="1">
        <f>mfs[[#This Row],[flux]]/1000</f>
        <v>2.9452783276800499E-2</v>
      </c>
      <c r="F59" t="s">
        <v>5297</v>
      </c>
      <c r="G59" t="s">
        <v>2778</v>
      </c>
      <c r="H59" s="3">
        <v>2.9452783276800499E-2</v>
      </c>
      <c r="I59">
        <f>_xlfn.XLOOKUP(b2b3[[#This Row],[rxn]],mfs[rxn],mfs[flux_scaled],0)</f>
        <v>2.9452783276800499E-2</v>
      </c>
      <c r="J59">
        <f>(b2b3[[#This Row],[flux]]-b2b3[[#This Row],[flux in mfs]])/b2b3[[#This Row],[flux]]</f>
        <v>0</v>
      </c>
      <c r="K59">
        <f>ABS(b2b3[[#This Row],[(mfs - b2+b3) / mfs]])</f>
        <v>0</v>
      </c>
      <c r="L59" t="b">
        <f>_xlfn.TEXTAFTER(b2b3[[#This Row],[rxn]],"-",-1)="SPONT"</f>
        <v>0</v>
      </c>
      <c r="M59" t="str">
        <f>_xlfn.TEXTAFTER(b2b3[[#This Row],[rxn]],"-",-1)</f>
        <v>rt0409</v>
      </c>
      <c r="N59">
        <f>_xlfn.XLOOKUP("'PRO-"&amp;b2b3[[#This Row],[enz]]&amp;"'",'[1]Sheet2 (2)'!$A:$A,'[1]Sheet2 (2)'!$B:$B,"")</f>
        <v>1</v>
      </c>
      <c r="O59">
        <f>IFERROR(_xlfn.XLOOKUP(b2b3[[#This Row],[Column2]],Table17[[#This Row],[rxn-no-enz]],Table17[[#This Row],[flux]],0),0)</f>
        <v>8.4612113928917598E-2</v>
      </c>
      <c r="P59" t="str">
        <f>_xlfn.TEXTBEFORE(b2b3[[#This Row],[rxn]],"-",-1,,,"")</f>
        <v>RXN-3OAR40_c_FWD</v>
      </c>
    </row>
    <row r="60" spans="1:16" ht="17" hidden="1" x14ac:dyDescent="0.25">
      <c r="A60" s="1" t="s">
        <v>5307</v>
      </c>
      <c r="B60" s="1" t="s">
        <v>2778</v>
      </c>
      <c r="C60" s="1">
        <v>29.452783276800499</v>
      </c>
      <c r="D60" s="1">
        <f>mfs[[#This Row],[flux]]/1000</f>
        <v>2.9452783276800499E-2</v>
      </c>
      <c r="F60" t="s">
        <v>5305</v>
      </c>
      <c r="G60" t="s">
        <v>2778</v>
      </c>
      <c r="H60" s="3">
        <v>2.9452783276800499E-2</v>
      </c>
      <c r="I60">
        <f>_xlfn.XLOOKUP(b2b3[[#This Row],[rxn]],mfs[rxn],mfs[flux_scaled],0)</f>
        <v>0</v>
      </c>
      <c r="J60">
        <f>(b2b3[[#This Row],[flux]]-b2b3[[#This Row],[flux in mfs]])/b2b3[[#This Row],[flux]]</f>
        <v>1</v>
      </c>
      <c r="K60">
        <f>ABS(b2b3[[#This Row],[(mfs - b2+b3) / mfs]])</f>
        <v>1</v>
      </c>
      <c r="L60" t="b">
        <f>_xlfn.TEXTAFTER(b2b3[[#This Row],[rxn]],"-",-1)="SPONT"</f>
        <v>0</v>
      </c>
      <c r="M60" t="str">
        <f>_xlfn.TEXTAFTER(b2b3[[#This Row],[rxn]],"-",-1)</f>
        <v>rt0409</v>
      </c>
      <c r="N60">
        <f>_xlfn.XLOOKUP("'PRO-"&amp;b2b3[[#This Row],[enz]]&amp;"'",'[1]Sheet2 (2)'!$A:$A,'[1]Sheet2 (2)'!$B:$B,"")</f>
        <v>1</v>
      </c>
      <c r="O60">
        <f>IFERROR(_xlfn.XLOOKUP(b2b3[[#This Row],[Column2]],Table17[[#This Row],[rxn-no-enz]],Table17[[#This Row],[flux]],0),0)</f>
        <v>8.4612113928917598E-2</v>
      </c>
      <c r="P60" t="str">
        <f>_xlfn.TEXTBEFORE(b2b3[[#This Row],[rxn]],"-",-1,,,"")</f>
        <v>RXN-3OAR60_c_FWD</v>
      </c>
    </row>
    <row r="61" spans="1:16" ht="17" hidden="1" x14ac:dyDescent="0.25">
      <c r="A61" s="1" t="s">
        <v>5317</v>
      </c>
      <c r="B61" s="1" t="s">
        <v>2778</v>
      </c>
      <c r="C61" s="1">
        <v>29.452783276800499</v>
      </c>
      <c r="D61" s="1">
        <f>mfs[[#This Row],[flux]]/1000</f>
        <v>2.9452783276800499E-2</v>
      </c>
      <c r="F61" t="s">
        <v>5313</v>
      </c>
      <c r="G61" t="s">
        <v>2778</v>
      </c>
      <c r="H61" s="3">
        <v>2.9452783276800499E-2</v>
      </c>
      <c r="I61">
        <f>_xlfn.XLOOKUP(b2b3[[#This Row],[rxn]],mfs[rxn],mfs[flux_scaled],0)</f>
        <v>0</v>
      </c>
      <c r="J61">
        <f>(b2b3[[#This Row],[flux]]-b2b3[[#This Row],[flux in mfs]])/b2b3[[#This Row],[flux]]</f>
        <v>1</v>
      </c>
      <c r="K61">
        <f>ABS(b2b3[[#This Row],[(mfs - b2+b3) / mfs]])</f>
        <v>1</v>
      </c>
      <c r="L61" t="b">
        <f>_xlfn.TEXTAFTER(b2b3[[#This Row],[rxn]],"-",-1)="SPONT"</f>
        <v>0</v>
      </c>
      <c r="M61" t="str">
        <f>_xlfn.TEXTAFTER(b2b3[[#This Row],[rxn]],"-",-1)</f>
        <v>rt0409</v>
      </c>
      <c r="N61">
        <f>_xlfn.XLOOKUP("'PRO-"&amp;b2b3[[#This Row],[enz]]&amp;"'",'[1]Sheet2 (2)'!$A:$A,'[1]Sheet2 (2)'!$B:$B,"")</f>
        <v>1</v>
      </c>
      <c r="O61">
        <f>IFERROR(_xlfn.XLOOKUP(b2b3[[#This Row],[Column2]],Table17[[#This Row],[rxn-no-enz]],Table17[[#This Row],[flux]],0),0)</f>
        <v>8.4612113928917598E-2</v>
      </c>
      <c r="P61" t="str">
        <f>_xlfn.TEXTBEFORE(b2b3[[#This Row],[rxn]],"-",-1,,,"")</f>
        <v>RXN-3OAR80_c_FWD</v>
      </c>
    </row>
    <row r="62" spans="1:16" ht="17" hidden="1" x14ac:dyDescent="0.25">
      <c r="A62" s="1" t="s">
        <v>2837</v>
      </c>
      <c r="B62" s="1" t="s">
        <v>2778</v>
      </c>
      <c r="C62" s="1">
        <v>29.452783276800499</v>
      </c>
      <c r="D62" s="1">
        <f>mfs[[#This Row],[flux]]/1000</f>
        <v>2.9452783276800499E-2</v>
      </c>
      <c r="F62" t="s">
        <v>2837</v>
      </c>
      <c r="G62" t="s">
        <v>2778</v>
      </c>
      <c r="H62" s="3">
        <v>2.9452783276800499E-2</v>
      </c>
      <c r="I62">
        <f>_xlfn.XLOOKUP(b2b3[[#This Row],[rxn]],mfs[rxn],mfs[flux_scaled],0)</f>
        <v>2.9452783276800499E-2</v>
      </c>
      <c r="J62">
        <f>(b2b3[[#This Row],[flux]]-b2b3[[#This Row],[flux in mfs]])/b2b3[[#This Row],[flux]]</f>
        <v>0</v>
      </c>
      <c r="K62">
        <f>ABS(b2b3[[#This Row],[(mfs - b2+b3) / mfs]])</f>
        <v>0</v>
      </c>
      <c r="L62" t="b">
        <f>_xlfn.TEXTAFTER(b2b3[[#This Row],[rxn]],"-",-1)="SPONT"</f>
        <v>0</v>
      </c>
      <c r="M62" t="str">
        <f>_xlfn.TEXTAFTER(b2b3[[#This Row],[rxn]],"-",-1)</f>
        <v>rt0409</v>
      </c>
      <c r="N62">
        <f>_xlfn.XLOOKUP("'PRO-"&amp;b2b3[[#This Row],[enz]]&amp;"'",'[1]Sheet2 (2)'!$A:$A,'[1]Sheet2 (2)'!$B:$B,"")</f>
        <v>1</v>
      </c>
      <c r="O62">
        <f>IFERROR(_xlfn.XLOOKUP(b2b3[[#This Row],[Column2]],Table17[[#This Row],[rxn-no-enz]],Table17[[#This Row],[flux]],0),0)</f>
        <v>8.4612113928917598E-2</v>
      </c>
      <c r="P62" t="str">
        <f>_xlfn.TEXTBEFORE(b2b3[[#This Row],[rxn]],"-",-1,,,"")</f>
        <v>RXN-3OAS100_c_FWD</v>
      </c>
    </row>
    <row r="63" spans="1:16" ht="17" hidden="1" x14ac:dyDescent="0.25">
      <c r="A63" s="1" t="s">
        <v>2838</v>
      </c>
      <c r="B63" s="1" t="s">
        <v>2778</v>
      </c>
      <c r="C63" s="1">
        <v>29.452783276800499</v>
      </c>
      <c r="D63" s="1">
        <f>mfs[[#This Row],[flux]]/1000</f>
        <v>2.9452783276800499E-2</v>
      </c>
      <c r="F63" t="s">
        <v>2838</v>
      </c>
      <c r="G63" t="s">
        <v>2778</v>
      </c>
      <c r="H63" s="3">
        <v>2.9452783276800499E-2</v>
      </c>
      <c r="I63">
        <f>_xlfn.XLOOKUP(b2b3[[#This Row],[rxn]],mfs[rxn],mfs[flux_scaled],0)</f>
        <v>2.9452783276800499E-2</v>
      </c>
      <c r="J63">
        <f>(b2b3[[#This Row],[flux]]-b2b3[[#This Row],[flux in mfs]])/b2b3[[#This Row],[flux]]</f>
        <v>0</v>
      </c>
      <c r="K63">
        <f>ABS(b2b3[[#This Row],[(mfs - b2+b3) / mfs]])</f>
        <v>0</v>
      </c>
      <c r="L63" t="b">
        <f>_xlfn.TEXTAFTER(b2b3[[#This Row],[rxn]],"-",-1)="SPONT"</f>
        <v>0</v>
      </c>
      <c r="M63" t="str">
        <f>_xlfn.TEXTAFTER(b2b3[[#This Row],[rxn]],"-",-1)</f>
        <v>rt0409</v>
      </c>
      <c r="N63">
        <f>_xlfn.XLOOKUP("'PRO-"&amp;b2b3[[#This Row],[enz]]&amp;"'",'[1]Sheet2 (2)'!$A:$A,'[1]Sheet2 (2)'!$B:$B,"")</f>
        <v>1</v>
      </c>
      <c r="O63">
        <f>IFERROR(_xlfn.XLOOKUP(b2b3[[#This Row],[Column2]],Table17[[#This Row],[rxn-no-enz]],Table17[[#This Row],[flux]],0),0)</f>
        <v>8.4612113928917598E-2</v>
      </c>
      <c r="P63" t="str">
        <f>_xlfn.TEXTBEFORE(b2b3[[#This Row],[rxn]],"-",-1,,,"")</f>
        <v>RXN-3OAS120_c_FWD</v>
      </c>
    </row>
    <row r="64" spans="1:16" ht="17" hidden="1" x14ac:dyDescent="0.25">
      <c r="A64" s="1" t="s">
        <v>2839</v>
      </c>
      <c r="B64" s="1" t="s">
        <v>2778</v>
      </c>
      <c r="C64" s="1">
        <v>29.452783276800499</v>
      </c>
      <c r="D64" s="1">
        <f>mfs[[#This Row],[flux]]/1000</f>
        <v>2.9452783276800499E-2</v>
      </c>
      <c r="F64" t="s">
        <v>2839</v>
      </c>
      <c r="G64" t="s">
        <v>2778</v>
      </c>
      <c r="H64" s="3">
        <v>2.9452783276800499E-2</v>
      </c>
      <c r="I64">
        <f>_xlfn.XLOOKUP(b2b3[[#This Row],[rxn]],mfs[rxn],mfs[flux_scaled],0)</f>
        <v>2.9452783276800499E-2</v>
      </c>
      <c r="J64">
        <f>(b2b3[[#This Row],[flux]]-b2b3[[#This Row],[flux in mfs]])/b2b3[[#This Row],[flux]]</f>
        <v>0</v>
      </c>
      <c r="K64">
        <f>ABS(b2b3[[#This Row],[(mfs - b2+b3) / mfs]])</f>
        <v>0</v>
      </c>
      <c r="L64" t="b">
        <f>_xlfn.TEXTAFTER(b2b3[[#This Row],[rxn]],"-",-1)="SPONT"</f>
        <v>0</v>
      </c>
      <c r="M64" t="str">
        <f>_xlfn.TEXTAFTER(b2b3[[#This Row],[rxn]],"-",-1)</f>
        <v>rt0409</v>
      </c>
      <c r="N64">
        <f>_xlfn.XLOOKUP("'PRO-"&amp;b2b3[[#This Row],[enz]]&amp;"'",'[1]Sheet2 (2)'!$A:$A,'[1]Sheet2 (2)'!$B:$B,"")</f>
        <v>1</v>
      </c>
      <c r="O64">
        <f>IFERROR(_xlfn.XLOOKUP(b2b3[[#This Row],[Column2]],Table17[[#This Row],[rxn-no-enz]],Table17[[#This Row],[flux]],0),0)</f>
        <v>8.4612113928917598E-2</v>
      </c>
      <c r="P64" t="str">
        <f>_xlfn.TEXTBEFORE(b2b3[[#This Row],[rxn]],"-",-1,,,"")</f>
        <v>RXN-3OAS140_c_FWD</v>
      </c>
    </row>
    <row r="65" spans="1:16" ht="17" hidden="1" x14ac:dyDescent="0.25">
      <c r="A65" s="1" t="s">
        <v>2840</v>
      </c>
      <c r="B65" s="1" t="s">
        <v>2778</v>
      </c>
      <c r="C65" s="1">
        <v>29.452783276800499</v>
      </c>
      <c r="D65" s="1">
        <f>mfs[[#This Row],[flux]]/1000</f>
        <v>2.9452783276800499E-2</v>
      </c>
      <c r="F65" t="s">
        <v>2840</v>
      </c>
      <c r="G65" t="s">
        <v>2778</v>
      </c>
      <c r="H65" s="3">
        <v>2.9452783276800499E-2</v>
      </c>
      <c r="I65">
        <f>_xlfn.XLOOKUP(b2b3[[#This Row],[rxn]],mfs[rxn],mfs[flux_scaled],0)</f>
        <v>2.9452783276800499E-2</v>
      </c>
      <c r="J65">
        <f>(b2b3[[#This Row],[flux]]-b2b3[[#This Row],[flux in mfs]])/b2b3[[#This Row],[flux]]</f>
        <v>0</v>
      </c>
      <c r="K65">
        <f>ABS(b2b3[[#This Row],[(mfs - b2+b3) / mfs]])</f>
        <v>0</v>
      </c>
      <c r="L65" t="b">
        <f>_xlfn.TEXTAFTER(b2b3[[#This Row],[rxn]],"-",-1)="SPONT"</f>
        <v>0</v>
      </c>
      <c r="M65" t="str">
        <f>_xlfn.TEXTAFTER(b2b3[[#This Row],[rxn]],"-",-1)</f>
        <v>rt0409</v>
      </c>
      <c r="N65">
        <f>_xlfn.XLOOKUP("'PRO-"&amp;b2b3[[#This Row],[enz]]&amp;"'",'[1]Sheet2 (2)'!$A:$A,'[1]Sheet2 (2)'!$B:$B,"")</f>
        <v>1</v>
      </c>
      <c r="O65">
        <f>IFERROR(_xlfn.XLOOKUP(b2b3[[#This Row],[Column2]],Table17[[#This Row],[rxn-no-enz]],Table17[[#This Row],[flux]],0),0)</f>
        <v>8.4612113928917598E-2</v>
      </c>
      <c r="P65" t="str">
        <f>_xlfn.TEXTBEFORE(b2b3[[#This Row],[rxn]],"-",-1,,,"")</f>
        <v>RXN-3OAS160_c_FWD</v>
      </c>
    </row>
    <row r="66" spans="1:16" ht="17" hidden="1" x14ac:dyDescent="0.25">
      <c r="A66" s="1" t="s">
        <v>2841</v>
      </c>
      <c r="B66" s="1" t="s">
        <v>2778</v>
      </c>
      <c r="C66" s="1">
        <v>22.3091025309554</v>
      </c>
      <c r="D66" s="1">
        <f>mfs[[#This Row],[flux]]/1000</f>
        <v>2.2309102530955398E-2</v>
      </c>
      <c r="F66" t="s">
        <v>2841</v>
      </c>
      <c r="G66" t="s">
        <v>2778</v>
      </c>
      <c r="H66" s="3">
        <v>2.2309102530955398E-2</v>
      </c>
      <c r="I66">
        <f>_xlfn.XLOOKUP(b2b3[[#This Row],[rxn]],mfs[rxn],mfs[flux_scaled],0)</f>
        <v>2.2309102530955398E-2</v>
      </c>
      <c r="J66">
        <f>(b2b3[[#This Row],[flux]]-b2b3[[#This Row],[flux in mfs]])/b2b3[[#This Row],[flux]]</f>
        <v>0</v>
      </c>
      <c r="K66">
        <f>ABS(b2b3[[#This Row],[(mfs - b2+b3) / mfs]])</f>
        <v>0</v>
      </c>
      <c r="L66" t="b">
        <f>_xlfn.TEXTAFTER(b2b3[[#This Row],[rxn]],"-",-1)="SPONT"</f>
        <v>0</v>
      </c>
      <c r="M66" t="str">
        <f>_xlfn.TEXTAFTER(b2b3[[#This Row],[rxn]],"-",-1)</f>
        <v>rt0409</v>
      </c>
      <c r="N66">
        <f>_xlfn.XLOOKUP("'PRO-"&amp;b2b3[[#This Row],[enz]]&amp;"'",'[1]Sheet2 (2)'!$A:$A,'[1]Sheet2 (2)'!$B:$B,"")</f>
        <v>1</v>
      </c>
      <c r="O66">
        <f>IFERROR(_xlfn.XLOOKUP(b2b3[[#This Row],[Column2]],Table17[[#This Row],[rxn-no-enz]],Table17[[#This Row],[flux]],0),0)</f>
        <v>6.1408441655530402E-2</v>
      </c>
      <c r="P66" t="str">
        <f>_xlfn.TEXTBEFORE(b2b3[[#This Row],[rxn]],"-",-1,,,"")</f>
        <v>RXN-3OAS180_c_FWD</v>
      </c>
    </row>
    <row r="67" spans="1:16" ht="17" hidden="1" x14ac:dyDescent="0.25">
      <c r="A67" s="1" t="s">
        <v>2842</v>
      </c>
      <c r="B67" s="1" t="s">
        <v>2778</v>
      </c>
      <c r="C67" s="1">
        <v>29.452783276800499</v>
      </c>
      <c r="D67" s="1">
        <f>mfs[[#This Row],[flux]]/1000</f>
        <v>2.9452783276800499E-2</v>
      </c>
      <c r="F67" t="s">
        <v>2842</v>
      </c>
      <c r="G67" t="s">
        <v>2778</v>
      </c>
      <c r="H67" s="3">
        <v>2.9452783276800499E-2</v>
      </c>
      <c r="I67">
        <f>_xlfn.XLOOKUP(b2b3[[#This Row],[rxn]],mfs[rxn],mfs[flux_scaled],0)</f>
        <v>2.9452783276800499E-2</v>
      </c>
      <c r="J67">
        <f>(b2b3[[#This Row],[flux]]-b2b3[[#This Row],[flux in mfs]])/b2b3[[#This Row],[flux]]</f>
        <v>0</v>
      </c>
      <c r="K67">
        <f>ABS(b2b3[[#This Row],[(mfs - b2+b3) / mfs]])</f>
        <v>0</v>
      </c>
      <c r="L67" t="b">
        <f>_xlfn.TEXTAFTER(b2b3[[#This Row],[rxn]],"-",-1)="SPONT"</f>
        <v>0</v>
      </c>
      <c r="M67" t="str">
        <f>_xlfn.TEXTAFTER(b2b3[[#This Row],[rxn]],"-",-1)</f>
        <v>rt0409</v>
      </c>
      <c r="N67">
        <f>_xlfn.XLOOKUP("'PRO-"&amp;b2b3[[#This Row],[enz]]&amp;"'",'[1]Sheet2 (2)'!$A:$A,'[1]Sheet2 (2)'!$B:$B,"")</f>
        <v>1</v>
      </c>
      <c r="O67">
        <f>IFERROR(_xlfn.XLOOKUP(b2b3[[#This Row],[Column2]],Table17[[#This Row],[rxn-no-enz]],Table17[[#This Row],[flux]],0),0)</f>
        <v>8.4612113928917598E-2</v>
      </c>
      <c r="P67" t="str">
        <f>_xlfn.TEXTBEFORE(b2b3[[#This Row],[rxn]],"-",-1,,,"")</f>
        <v>RXN-3OAS40_c_FWD</v>
      </c>
    </row>
    <row r="68" spans="1:16" ht="17" hidden="1" x14ac:dyDescent="0.25">
      <c r="A68" s="1" t="s">
        <v>2843</v>
      </c>
      <c r="B68" s="1" t="s">
        <v>2778</v>
      </c>
      <c r="C68" s="1">
        <v>29.452783276800499</v>
      </c>
      <c r="D68" s="1">
        <f>mfs[[#This Row],[flux]]/1000</f>
        <v>2.9452783276800499E-2</v>
      </c>
      <c r="F68" t="s">
        <v>2843</v>
      </c>
      <c r="G68" t="s">
        <v>2778</v>
      </c>
      <c r="H68" s="3">
        <v>2.9452783276800499E-2</v>
      </c>
      <c r="I68">
        <f>_xlfn.XLOOKUP(b2b3[[#This Row],[rxn]],mfs[rxn],mfs[flux_scaled],0)</f>
        <v>2.9452783276800499E-2</v>
      </c>
      <c r="J68">
        <f>(b2b3[[#This Row],[flux]]-b2b3[[#This Row],[flux in mfs]])/b2b3[[#This Row],[flux]]</f>
        <v>0</v>
      </c>
      <c r="K68">
        <f>ABS(b2b3[[#This Row],[(mfs - b2+b3) / mfs]])</f>
        <v>0</v>
      </c>
      <c r="L68" t="b">
        <f>_xlfn.TEXTAFTER(b2b3[[#This Row],[rxn]],"-",-1)="SPONT"</f>
        <v>0</v>
      </c>
      <c r="M68" t="str">
        <f>_xlfn.TEXTAFTER(b2b3[[#This Row],[rxn]],"-",-1)</f>
        <v>rt0409</v>
      </c>
      <c r="N68">
        <f>_xlfn.XLOOKUP("'PRO-"&amp;b2b3[[#This Row],[enz]]&amp;"'",'[1]Sheet2 (2)'!$A:$A,'[1]Sheet2 (2)'!$B:$B,"")</f>
        <v>1</v>
      </c>
      <c r="O68">
        <f>IFERROR(_xlfn.XLOOKUP(b2b3[[#This Row],[Column2]],Table17[[#This Row],[rxn-no-enz]],Table17[[#This Row],[flux]],0),0)</f>
        <v>8.4612113928917598E-2</v>
      </c>
      <c r="P68" t="str">
        <f>_xlfn.TEXTBEFORE(b2b3[[#This Row],[rxn]],"-",-1,,,"")</f>
        <v>RXN-3OAS60_c_FWD</v>
      </c>
    </row>
    <row r="69" spans="1:16" ht="17" hidden="1" x14ac:dyDescent="0.25">
      <c r="A69" s="1" t="s">
        <v>2844</v>
      </c>
      <c r="B69" s="1" t="s">
        <v>2778</v>
      </c>
      <c r="C69" s="1">
        <v>29.452783276800499</v>
      </c>
      <c r="D69" s="1">
        <f>mfs[[#This Row],[flux]]/1000</f>
        <v>2.9452783276800499E-2</v>
      </c>
      <c r="F69" t="s">
        <v>2844</v>
      </c>
      <c r="G69" t="s">
        <v>2778</v>
      </c>
      <c r="H69" s="3">
        <v>2.9452783276800499E-2</v>
      </c>
      <c r="I69">
        <f>_xlfn.XLOOKUP(b2b3[[#This Row],[rxn]],mfs[rxn],mfs[flux_scaled],0)</f>
        <v>2.9452783276800499E-2</v>
      </c>
      <c r="J69">
        <f>(b2b3[[#This Row],[flux]]-b2b3[[#This Row],[flux in mfs]])/b2b3[[#This Row],[flux]]</f>
        <v>0</v>
      </c>
      <c r="K69">
        <f>ABS(b2b3[[#This Row],[(mfs - b2+b3) / mfs]])</f>
        <v>0</v>
      </c>
      <c r="L69" t="b">
        <f>_xlfn.TEXTAFTER(b2b3[[#This Row],[rxn]],"-",-1)="SPONT"</f>
        <v>0</v>
      </c>
      <c r="M69" t="str">
        <f>_xlfn.TEXTAFTER(b2b3[[#This Row],[rxn]],"-",-1)</f>
        <v>rt0409</v>
      </c>
      <c r="N69">
        <f>_xlfn.XLOOKUP("'PRO-"&amp;b2b3[[#This Row],[enz]]&amp;"'",'[1]Sheet2 (2)'!$A:$A,'[1]Sheet2 (2)'!$B:$B,"")</f>
        <v>1</v>
      </c>
      <c r="O69">
        <f>IFERROR(_xlfn.XLOOKUP(b2b3[[#This Row],[Column2]],Table17[[#This Row],[rxn-no-enz]],Table17[[#This Row],[flux]],0),0)</f>
        <v>8.4612113928917598E-2</v>
      </c>
      <c r="P69" t="str">
        <f>_xlfn.TEXTBEFORE(b2b3[[#This Row],[rxn]],"-",-1,,,"")</f>
        <v>RXN-3OAS80_c_FWD</v>
      </c>
    </row>
    <row r="70" spans="1:16" ht="17" hidden="1" x14ac:dyDescent="0.25">
      <c r="A70" s="1" t="s">
        <v>2847</v>
      </c>
      <c r="B70" s="1" t="s">
        <v>2778</v>
      </c>
      <c r="C70" s="1">
        <v>8.8904819661663997E-2</v>
      </c>
      <c r="D70" s="1">
        <f>mfs[[#This Row],[flux]]/1000</f>
        <v>8.8904819661663996E-5</v>
      </c>
      <c r="F70" t="s">
        <v>2847</v>
      </c>
      <c r="G70" t="s">
        <v>2778</v>
      </c>
      <c r="H70" s="3">
        <v>8.8901789751456704E-5</v>
      </c>
      <c r="I70">
        <f>_xlfn.XLOOKUP(b2b3[[#This Row],[rxn]],mfs[rxn],mfs[flux_scaled],0)</f>
        <v>8.8904819661663996E-5</v>
      </c>
      <c r="J70">
        <f>(b2b3[[#This Row],[flux]]-b2b3[[#This Row],[flux in mfs]])/b2b3[[#This Row],[flux]]</f>
        <v>-3.4081543417331757E-5</v>
      </c>
      <c r="K70">
        <f>ABS(b2b3[[#This Row],[(mfs - b2+b3) / mfs]])</f>
        <v>3.4081543417331757E-5</v>
      </c>
      <c r="L70" t="b">
        <f>_xlfn.TEXTAFTER(b2b3[[#This Row],[rxn]],"-",-1)="SPONT"</f>
        <v>1</v>
      </c>
      <c r="M70" t="str">
        <f>_xlfn.TEXTAFTER(b2b3[[#This Row],[rxn]],"-",-1)</f>
        <v>SPONT</v>
      </c>
      <c r="N70" t="str">
        <f>_xlfn.XLOOKUP("'PRO-"&amp;b2b3[[#This Row],[enz]]&amp;"'",'[1]Sheet2 (2)'!$A:$A,'[1]Sheet2 (2)'!$B:$B,"")</f>
        <v/>
      </c>
      <c r="O70">
        <f>IFERROR(_xlfn.XLOOKUP(b2b3[[#This Row],[Column2]],Table17[[#This Row],[rxn-no-enz]],Table17[[#This Row],[flux]],0),0)</f>
        <v>3.0445032619640599E-4</v>
      </c>
      <c r="P70" t="str">
        <f>_xlfn.TEXTBEFORE(b2b3[[#This Row],[rxn]],"-",-1,,,"")</f>
        <v>RXN-5AOPt_c_m_REV</v>
      </c>
    </row>
    <row r="71" spans="1:16" ht="17" hidden="1" x14ac:dyDescent="0.25">
      <c r="A71" s="1" t="s">
        <v>2848</v>
      </c>
      <c r="B71" s="1" t="s">
        <v>2778</v>
      </c>
      <c r="C71" s="1">
        <v>20.2163088828265</v>
      </c>
      <c r="D71" s="1">
        <f>mfs[[#This Row],[flux]]/1000</f>
        <v>2.0216308882826498E-2</v>
      </c>
      <c r="F71" t="s">
        <v>2848</v>
      </c>
      <c r="G71" t="s">
        <v>2778</v>
      </c>
      <c r="H71" s="3">
        <v>2.0215950303916701E-2</v>
      </c>
      <c r="I71">
        <f>_xlfn.XLOOKUP(b2b3[[#This Row],[rxn]],mfs[rxn],mfs[flux_scaled],0)</f>
        <v>2.0216308882826498E-2</v>
      </c>
      <c r="J71">
        <f>(b2b3[[#This Row],[flux]]-b2b3[[#This Row],[flux in mfs]])/b2b3[[#This Row],[flux]]</f>
        <v>-1.7737425369907713E-5</v>
      </c>
      <c r="K71">
        <f>ABS(b2b3[[#This Row],[(mfs - b2+b3) / mfs]])</f>
        <v>1.7737425369907713E-5</v>
      </c>
      <c r="L71" t="b">
        <f>_xlfn.TEXTAFTER(b2b3[[#This Row],[rxn]],"-",-1)="SPONT"</f>
        <v>0</v>
      </c>
      <c r="M71" t="str">
        <f>_xlfn.TEXTAFTER(b2b3[[#This Row],[rxn]],"-",-1)</f>
        <v>LYS25</v>
      </c>
      <c r="N71" t="str">
        <f>_xlfn.XLOOKUP("'PRO-"&amp;b2b3[[#This Row],[enz]]&amp;"'",'[1]Sheet2 (2)'!$A:$A,'[1]Sheet2 (2)'!$B:$B,"")</f>
        <v/>
      </c>
      <c r="O71">
        <f>IFERROR(_xlfn.XLOOKUP(b2b3[[#This Row],[Column2]],Table17[[#This Row],[rxn-no-enz]],Table17[[#This Row],[flux]],0),0)</f>
        <v>8.1685794345402102E-2</v>
      </c>
      <c r="P71" t="str">
        <f>_xlfn.TEXTBEFORE(b2b3[[#This Row],[rxn]],"-",-1,,,"")</f>
        <v>RXN-AASADy_c_FWD</v>
      </c>
    </row>
    <row r="72" spans="1:16" ht="17" hidden="1" x14ac:dyDescent="0.25">
      <c r="A72" s="1" t="s">
        <v>5367</v>
      </c>
      <c r="B72" s="1" t="s">
        <v>2778</v>
      </c>
      <c r="C72" s="1">
        <v>20.2163088828265</v>
      </c>
      <c r="D72" s="1">
        <f>mfs[[#This Row],[flux]]/1000</f>
        <v>2.0216308882826498E-2</v>
      </c>
      <c r="F72" t="s">
        <v>5367</v>
      </c>
      <c r="G72" t="s">
        <v>2778</v>
      </c>
      <c r="H72" s="3">
        <v>2.0215950303916701E-2</v>
      </c>
      <c r="I72">
        <f>_xlfn.XLOOKUP(b2b3[[#This Row],[rxn]],mfs[rxn],mfs[flux_scaled],0)</f>
        <v>2.0216308882826498E-2</v>
      </c>
      <c r="J72">
        <f>(b2b3[[#This Row],[flux]]-b2b3[[#This Row],[flux in mfs]])/b2b3[[#This Row],[flux]]</f>
        <v>-1.7737425369907713E-5</v>
      </c>
      <c r="K72">
        <f>ABS(b2b3[[#This Row],[(mfs - b2+b3) / mfs]])</f>
        <v>1.7737425369907713E-5</v>
      </c>
      <c r="L72" t="b">
        <f>_xlfn.TEXTAFTER(b2b3[[#This Row],[rxn]],"-",-1)="SPONT"</f>
        <v>0</v>
      </c>
      <c r="M72" t="str">
        <f>_xlfn.TEXTAFTER(b2b3[[#This Row],[rxn]],"-",-1)</f>
        <v>rt0172</v>
      </c>
      <c r="N72">
        <f>_xlfn.XLOOKUP("'PRO-"&amp;b2b3[[#This Row],[enz]]&amp;"'",'[1]Sheet2 (2)'!$A:$A,'[1]Sheet2 (2)'!$B:$B,"")</f>
        <v>1</v>
      </c>
      <c r="O72">
        <f>IFERROR(_xlfn.XLOOKUP(b2b3[[#This Row],[Column2]],Table17[[#This Row],[rxn-no-enz]],Table17[[#This Row],[flux]],0),0)</f>
        <v>8.1685794345402102E-2</v>
      </c>
      <c r="P72" t="str">
        <f>_xlfn.TEXTBEFORE(b2b3[[#This Row],[rxn]],"-",-1,,,"")</f>
        <v>RXN-AATA_c_FWD</v>
      </c>
    </row>
    <row r="73" spans="1:16" ht="17" hidden="1" x14ac:dyDescent="0.25">
      <c r="A73" s="1" t="s">
        <v>5375</v>
      </c>
      <c r="B73" s="1" t="s">
        <v>2778</v>
      </c>
      <c r="C73" s="1">
        <v>572.68953249332799</v>
      </c>
      <c r="D73" s="1">
        <f>mfs[[#This Row],[flux]]/1000</f>
        <v>0.57268953249332799</v>
      </c>
      <c r="F73" t="s">
        <v>5375</v>
      </c>
      <c r="G73" t="s">
        <v>2778</v>
      </c>
      <c r="H73" s="3">
        <v>0.57243767907972798</v>
      </c>
      <c r="I73">
        <f>_xlfn.XLOOKUP(b2b3[[#This Row],[rxn]],mfs[rxn],mfs[flux_scaled],0)</f>
        <v>0.57268953249332799</v>
      </c>
      <c r="J73">
        <f>(b2b3[[#This Row],[flux]]-b2b3[[#This Row],[flux in mfs]])/b2b3[[#This Row],[flux]]</f>
        <v>-4.3996652003219035E-4</v>
      </c>
      <c r="K73">
        <f>ABS(b2b3[[#This Row],[(mfs - b2+b3) / mfs]])</f>
        <v>4.3996652003219035E-4</v>
      </c>
      <c r="L73" t="b">
        <f>_xlfn.TEXTAFTER(b2b3[[#This Row],[rxn]],"-",-1)="SPONT"</f>
        <v>0</v>
      </c>
      <c r="M73" t="str">
        <f>_xlfn.TEXTAFTER(b2b3[[#This Row],[rxn]],"-",-1)</f>
        <v>rt1622_c</v>
      </c>
      <c r="N73">
        <f>_xlfn.XLOOKUP("'PRO-"&amp;b2b3[[#This Row],[enz]]&amp;"'",'[1]Sheet2 (2)'!$A:$A,'[1]Sheet2 (2)'!$B:$B,"")</f>
        <v>1</v>
      </c>
      <c r="O73">
        <f>IFERROR(_xlfn.XLOOKUP(b2b3[[#This Row],[Column2]],Table17[[#This Row],[rxn-no-enz]],Table17[[#This Row],[flux]],0),0)</f>
        <v>4.4670073329776603</v>
      </c>
      <c r="P73" t="str">
        <f>_xlfn.TEXTBEFORE(b2b3[[#This Row],[rxn]],"-",-1,,,"")</f>
        <v>RXN-ABTD2Dx_c_REV</v>
      </c>
    </row>
    <row r="74" spans="1:16" ht="17" hidden="1" x14ac:dyDescent="0.25">
      <c r="A74" s="1" t="s">
        <v>5376</v>
      </c>
      <c r="B74" s="1" t="s">
        <v>2778</v>
      </c>
      <c r="C74" s="1">
        <v>572.68953249332799</v>
      </c>
      <c r="D74" s="1">
        <f>mfs[[#This Row],[flux]]/1000</f>
        <v>0.57268953249332799</v>
      </c>
      <c r="F74" t="s">
        <v>5378</v>
      </c>
      <c r="G74" t="s">
        <v>2778</v>
      </c>
      <c r="H74" s="3">
        <v>0.57243767907972798</v>
      </c>
      <c r="I74">
        <f>_xlfn.XLOOKUP(b2b3[[#This Row],[rxn]],mfs[rxn],mfs[flux_scaled],0)</f>
        <v>0</v>
      </c>
      <c r="J74">
        <f>(b2b3[[#This Row],[flux]]-b2b3[[#This Row],[flux in mfs]])/b2b3[[#This Row],[flux]]</f>
        <v>1</v>
      </c>
      <c r="K74">
        <f>ABS(b2b3[[#This Row],[(mfs - b2+b3) / mfs]])</f>
        <v>1</v>
      </c>
      <c r="L74" t="b">
        <f>_xlfn.TEXTAFTER(b2b3[[#This Row],[rxn]],"-",-1)="SPONT"</f>
        <v>0</v>
      </c>
      <c r="M74" t="str">
        <f>_xlfn.TEXTAFTER(b2b3[[#This Row],[rxn]],"-",-1)</f>
        <v>rt8084</v>
      </c>
      <c r="N74">
        <f>_xlfn.XLOOKUP("'PRO-"&amp;b2b3[[#This Row],[enz]]&amp;"'",'[1]Sheet2 (2)'!$A:$A,'[1]Sheet2 (2)'!$B:$B,"")</f>
        <v>1</v>
      </c>
      <c r="O74">
        <f>IFERROR(_xlfn.XLOOKUP(b2b3[[#This Row],[Column2]],Table17[[#This Row],[rxn-no-enz]],Table17[[#This Row],[flux]],0),0)</f>
        <v>4.4670073329776603</v>
      </c>
      <c r="P74" t="str">
        <f>_xlfn.TEXTBEFORE(b2b3[[#This Row],[rxn]],"-",-1,,,"")</f>
        <v>RXN-ABTD2Dy_c_FWD</v>
      </c>
    </row>
    <row r="75" spans="1:16" ht="17" hidden="1" x14ac:dyDescent="0.25">
      <c r="A75" s="1" t="s">
        <v>2850</v>
      </c>
      <c r="B75" s="1" t="s">
        <v>2778</v>
      </c>
      <c r="C75" s="1">
        <v>99.433452151825804</v>
      </c>
      <c r="D75" s="1">
        <f>mfs[[#This Row],[flux]]/1000</f>
        <v>9.9433452151825807E-2</v>
      </c>
      <c r="F75" t="s">
        <v>2850</v>
      </c>
      <c r="G75" t="s">
        <v>2778</v>
      </c>
      <c r="H75" s="3">
        <v>9.9433452152983395E-2</v>
      </c>
      <c r="I75">
        <f>_xlfn.XLOOKUP(b2b3[[#This Row],[rxn]],mfs[rxn],mfs[flux_scaled],0)</f>
        <v>9.9433452151825807E-2</v>
      </c>
      <c r="J75">
        <f>(b2b3[[#This Row],[flux]]-b2b3[[#This Row],[flux in mfs]])/b2b3[[#This Row],[flux]]</f>
        <v>1.1641835713721572E-11</v>
      </c>
      <c r="K75">
        <f>ABS(b2b3[[#This Row],[(mfs - b2+b3) / mfs]])</f>
        <v>1.1641835713721572E-11</v>
      </c>
      <c r="L75" t="b">
        <f>_xlfn.TEXTAFTER(b2b3[[#This Row],[rxn]],"-",-1)="SPONT"</f>
        <v>0</v>
      </c>
      <c r="M75" t="str">
        <f>_xlfn.TEXTAFTER(b2b3[[#This Row],[rxn]],"-",-1)</f>
        <v>rt0310</v>
      </c>
      <c r="N75">
        <f>_xlfn.XLOOKUP("'PRO-"&amp;b2b3[[#This Row],[enz]]&amp;"'",'[1]Sheet2 (2)'!$A:$A,'[1]Sheet2 (2)'!$B:$B,"")</f>
        <v>1</v>
      </c>
      <c r="O75">
        <f>IFERROR(_xlfn.XLOOKUP(b2b3[[#This Row],[Column2]],Table17[[#This Row],[rxn-no-enz]],Table17[[#This Row],[flux]],0),0)</f>
        <v>0.31331518589507901</v>
      </c>
      <c r="P75" t="str">
        <f>_xlfn.TEXTBEFORE(b2b3[[#This Row],[rxn]],"-",-1,,,"")</f>
        <v>RXN-ACACT40ir_c_FWD</v>
      </c>
    </row>
    <row r="76" spans="1:16" ht="17" hidden="1" x14ac:dyDescent="0.25">
      <c r="A76" s="1" t="s">
        <v>2851</v>
      </c>
      <c r="B76" s="1" t="s">
        <v>2778</v>
      </c>
      <c r="C76" s="1">
        <v>236.37566579527899</v>
      </c>
      <c r="D76" s="1">
        <f>mfs[[#This Row],[flux]]/1000</f>
        <v>0.23637566579527899</v>
      </c>
      <c r="F76" t="s">
        <v>2851</v>
      </c>
      <c r="G76" t="s">
        <v>2778</v>
      </c>
      <c r="H76" s="3">
        <v>0.23637566579527899</v>
      </c>
      <c r="I76">
        <f>_xlfn.XLOOKUP(b2b3[[#This Row],[rxn]],mfs[rxn],mfs[flux_scaled],0)</f>
        <v>0.23637566579527899</v>
      </c>
      <c r="J76">
        <f>(b2b3[[#This Row],[flux]]-b2b3[[#This Row],[flux in mfs]])/b2b3[[#This Row],[flux]]</f>
        <v>0</v>
      </c>
      <c r="K76">
        <f>ABS(b2b3[[#This Row],[(mfs - b2+b3) / mfs]])</f>
        <v>0</v>
      </c>
      <c r="L76" t="b">
        <f>_xlfn.TEXTAFTER(b2b3[[#This Row],[rxn]],"-",-1)="SPONT"</f>
        <v>0</v>
      </c>
      <c r="M76" t="str">
        <f>_xlfn.TEXTAFTER(b2b3[[#This Row],[rxn]],"-",-1)</f>
        <v>rt0271</v>
      </c>
      <c r="N76">
        <f>_xlfn.XLOOKUP("'PRO-"&amp;b2b3[[#This Row],[enz]]&amp;"'",'[1]Sheet2 (2)'!$A:$A,'[1]Sheet2 (2)'!$B:$B,"")</f>
        <v>1</v>
      </c>
      <c r="O76">
        <f>IFERROR(_xlfn.XLOOKUP(b2b3[[#This Row],[Column2]],Table17[[#This Row],[rxn-no-enz]],Table17[[#This Row],[flux]],0),0)</f>
        <v>0.67446071400753405</v>
      </c>
      <c r="P76" t="str">
        <f>_xlfn.TEXTBEFORE(b2b3[[#This Row],[rxn]],"-",-1,,,"")</f>
        <v>RXN-ACCOAC_c_FWD</v>
      </c>
    </row>
    <row r="77" spans="1:16" ht="17" hidden="1" x14ac:dyDescent="0.25">
      <c r="A77" s="1" t="s">
        <v>5499</v>
      </c>
      <c r="B77" s="1" t="s">
        <v>2778</v>
      </c>
      <c r="C77" s="1">
        <v>11.3449838447297</v>
      </c>
      <c r="D77" s="1">
        <f>mfs[[#This Row],[flux]]/1000</f>
        <v>1.1344983844729701E-2</v>
      </c>
      <c r="F77" t="s">
        <v>2852</v>
      </c>
      <c r="G77" t="s">
        <v>2778</v>
      </c>
      <c r="H77" s="3">
        <v>7.9638176836170603E-3</v>
      </c>
      <c r="I77">
        <f>_xlfn.XLOOKUP(b2b3[[#This Row],[rxn]],mfs[rxn],mfs[flux_scaled],0)</f>
        <v>7.9638176836170603E-3</v>
      </c>
      <c r="J77">
        <f>(b2b3[[#This Row],[flux]]-b2b3[[#This Row],[flux in mfs]])/b2b3[[#This Row],[flux]]</f>
        <v>0</v>
      </c>
      <c r="K77">
        <f>ABS(b2b3[[#This Row],[(mfs - b2+b3) / mfs]])</f>
        <v>0</v>
      </c>
      <c r="L77" t="b">
        <f>_xlfn.TEXTAFTER(b2b3[[#This Row],[rxn]],"-",-1)="SPONT"</f>
        <v>0</v>
      </c>
      <c r="M77" t="str">
        <f>_xlfn.TEXTAFTER(b2b3[[#This Row],[rxn]],"-",-1)</f>
        <v>rt4107</v>
      </c>
      <c r="N77">
        <f>_xlfn.XLOOKUP("'PRO-"&amp;b2b3[[#This Row],[enz]]&amp;"'",'[1]Sheet2 (2)'!$A:$A,'[1]Sheet2 (2)'!$B:$B,"")</f>
        <v>1</v>
      </c>
      <c r="O77">
        <f>IFERROR(_xlfn.XLOOKUP(b2b3[[#This Row],[Column2]],Table17[[#This Row],[rxn-no-enz]],Table17[[#This Row],[flux]],0),0)</f>
        <v>3.7825324867213898E-2</v>
      </c>
      <c r="P77" t="str">
        <f>_xlfn.TEXTBEFORE(b2b3[[#This Row],[rxn]],"-",-1,,,"")</f>
        <v>RXN-ACGAM6PS_c_FWD</v>
      </c>
    </row>
    <row r="78" spans="1:16" ht="17" hidden="1" x14ac:dyDescent="0.25">
      <c r="A78" s="1" t="s">
        <v>2852</v>
      </c>
      <c r="B78" s="1" t="s">
        <v>2778</v>
      </c>
      <c r="C78" s="1">
        <v>7.9638176836170604</v>
      </c>
      <c r="D78" s="1">
        <f>mfs[[#This Row],[flux]]/1000</f>
        <v>7.9638176836170603E-3</v>
      </c>
      <c r="F78" t="s">
        <v>2853</v>
      </c>
      <c r="G78" t="s">
        <v>2778</v>
      </c>
      <c r="H78" s="3">
        <v>7.9638176836170603E-3</v>
      </c>
      <c r="I78">
        <f>_xlfn.XLOOKUP(b2b3[[#This Row],[rxn]],mfs[rxn],mfs[flux_scaled],0)</f>
        <v>7.9638176836170603E-3</v>
      </c>
      <c r="J78">
        <f>(b2b3[[#This Row],[flux]]-b2b3[[#This Row],[flux in mfs]])/b2b3[[#This Row],[flux]]</f>
        <v>0</v>
      </c>
      <c r="K78">
        <f>ABS(b2b3[[#This Row],[(mfs - b2+b3) / mfs]])</f>
        <v>0</v>
      </c>
      <c r="L78" t="b">
        <f>_xlfn.TEXTAFTER(b2b3[[#This Row],[rxn]],"-",-1)="SPONT"</f>
        <v>0</v>
      </c>
      <c r="M78" t="str">
        <f>_xlfn.TEXTAFTER(b2b3[[#This Row],[rxn]],"-",-1)</f>
        <v>rt4597</v>
      </c>
      <c r="N78">
        <f>_xlfn.XLOOKUP("'PRO-"&amp;b2b3[[#This Row],[enz]]&amp;"'",'[1]Sheet2 (2)'!$A:$A,'[1]Sheet2 (2)'!$B:$B,"")</f>
        <v>1</v>
      </c>
      <c r="O78">
        <f>IFERROR(_xlfn.XLOOKUP(b2b3[[#This Row],[Column2]],Table17[[#This Row],[rxn-no-enz]],Table17[[#This Row],[flux]],0),0)</f>
        <v>3.7825324867213898E-2</v>
      </c>
      <c r="P78" t="str">
        <f>_xlfn.TEXTBEFORE(b2b3[[#This Row],[rxn]],"-",-1,,,"")</f>
        <v>RXN-ACGAMPM_c_FWD</v>
      </c>
    </row>
    <row r="79" spans="1:16" ht="17" hidden="1" x14ac:dyDescent="0.25">
      <c r="A79" s="1" t="s">
        <v>2853</v>
      </c>
      <c r="B79" s="1" t="s">
        <v>2778</v>
      </c>
      <c r="C79" s="1">
        <v>7.9638176836170604</v>
      </c>
      <c r="D79" s="1">
        <f>mfs[[#This Row],[flux]]/1000</f>
        <v>7.9638176836170603E-3</v>
      </c>
      <c r="F79" t="s">
        <v>2854</v>
      </c>
      <c r="G79" t="s">
        <v>2778</v>
      </c>
      <c r="H79" s="3">
        <v>2.01830313737692E-2</v>
      </c>
      <c r="I79">
        <f>_xlfn.XLOOKUP(b2b3[[#This Row],[rxn]],mfs[rxn],mfs[flux_scaled],0)</f>
        <v>2.01823791628673E-2</v>
      </c>
      <c r="J79">
        <f>(b2b3[[#This Row],[flux]]-b2b3[[#This Row],[flux in mfs]])/b2b3[[#This Row],[flux]]</f>
        <v>3.2314813856358827E-5</v>
      </c>
      <c r="K79">
        <f>ABS(b2b3[[#This Row],[(mfs - b2+b3) / mfs]])</f>
        <v>3.2314813856358827E-5</v>
      </c>
      <c r="L79" t="b">
        <f>_xlfn.TEXTAFTER(b2b3[[#This Row],[rxn]],"-",-1)="SPONT"</f>
        <v>0</v>
      </c>
      <c r="M79" t="str">
        <f>_xlfn.TEXTAFTER(b2b3[[#This Row],[rxn]],"-",-1)</f>
        <v>rt1009</v>
      </c>
      <c r="N79">
        <f>_xlfn.XLOOKUP("'PRO-"&amp;b2b3[[#This Row],[enz]]&amp;"'",'[1]Sheet2 (2)'!$A:$A,'[1]Sheet2 (2)'!$B:$B,"")</f>
        <v>1</v>
      </c>
      <c r="O79">
        <f>IFERROR(_xlfn.XLOOKUP(b2b3[[#This Row],[Column2]],Table17[[#This Row],[rxn-no-enz]],Table17[[#This Row],[flux]],0),0)</f>
        <v>5.6446702827488898E-2</v>
      </c>
      <c r="P79" t="str">
        <f>_xlfn.TEXTBEFORE(b2b3[[#This Row],[rxn]],"-",-1,,,"")</f>
        <v>RXN-ACGK_m_FWD</v>
      </c>
    </row>
    <row r="80" spans="1:16" ht="17" hidden="1" x14ac:dyDescent="0.25">
      <c r="A80" s="1" t="s">
        <v>2854</v>
      </c>
      <c r="B80" s="1" t="s">
        <v>2778</v>
      </c>
      <c r="C80" s="1">
        <v>20.182379162867299</v>
      </c>
      <c r="D80" s="1">
        <f>mfs[[#This Row],[flux]]/1000</f>
        <v>2.01823791628673E-2</v>
      </c>
      <c r="F80" t="s">
        <v>2855</v>
      </c>
      <c r="G80" t="s">
        <v>2778</v>
      </c>
      <c r="H80" s="3">
        <v>1.4713067225436201E-2</v>
      </c>
      <c r="I80">
        <f>_xlfn.XLOOKUP(b2b3[[#This Row],[rxn]],mfs[rxn],mfs[flux_scaled],0)</f>
        <v>1.4713771210306099E-2</v>
      </c>
      <c r="J80">
        <f>(b2b3[[#This Row],[flux]]-b2b3[[#This Row],[flux in mfs]])/b2b3[[#This Row],[flux]]</f>
        <v>-4.784759419039308E-5</v>
      </c>
      <c r="K80">
        <f>ABS(b2b3[[#This Row],[(mfs - b2+b3) / mfs]])</f>
        <v>4.784759419039308E-5</v>
      </c>
      <c r="L80" t="b">
        <f>_xlfn.TEXTAFTER(b2b3[[#This Row],[rxn]],"-",-1)="SPONT"</f>
        <v>0</v>
      </c>
      <c r="M80" t="str">
        <f>_xlfn.TEXTAFTER(b2b3[[#This Row],[rxn]],"-",-1)</f>
        <v>ILV26</v>
      </c>
      <c r="N80" t="str">
        <f>_xlfn.XLOOKUP("'PRO-"&amp;b2b3[[#This Row],[enz]]&amp;"'",'[1]Sheet2 (2)'!$A:$A,'[1]Sheet2 (2)'!$B:$B,"")</f>
        <v/>
      </c>
      <c r="O80">
        <f>IFERROR(_xlfn.XLOOKUP(b2b3[[#This Row],[Column2]],Table17[[#This Row],[rxn-no-enz]],Table17[[#This Row],[flux]],0),0)</f>
        <v>5.3660107796354502E-2</v>
      </c>
      <c r="P80" t="str">
        <f>_xlfn.TEXTBEFORE(b2b3[[#This Row],[rxn]],"-",-1,,,"")</f>
        <v>RXN-ACHBS_m_FWD</v>
      </c>
    </row>
    <row r="81" spans="1:16" ht="17" hidden="1" x14ac:dyDescent="0.25">
      <c r="A81" s="1" t="s">
        <v>2855</v>
      </c>
      <c r="B81" s="1" t="s">
        <v>2778</v>
      </c>
      <c r="C81" s="1">
        <v>14.713771210306099</v>
      </c>
      <c r="D81" s="1">
        <f>mfs[[#This Row],[flux]]/1000</f>
        <v>1.4713771210306099E-2</v>
      </c>
      <c r="F81" t="s">
        <v>2856</v>
      </c>
      <c r="G81" t="s">
        <v>2778</v>
      </c>
      <c r="H81" s="3">
        <v>0.59854691017388195</v>
      </c>
      <c r="I81">
        <f>_xlfn.XLOOKUP(b2b3[[#This Row],[rxn]],mfs[rxn],mfs[flux_scaled],0)</f>
        <v>0.60989220489121798</v>
      </c>
      <c r="J81">
        <f>(b2b3[[#This Row],[flux]]-b2b3[[#This Row],[flux in mfs]])/b2b3[[#This Row],[flux]]</f>
        <v>-1.8954729402980534E-2</v>
      </c>
      <c r="K81">
        <f>ABS(b2b3[[#This Row],[(mfs - b2+b3) / mfs]])</f>
        <v>1.8954729402980534E-2</v>
      </c>
      <c r="L81" t="b">
        <f>_xlfn.TEXTAFTER(b2b3[[#This Row],[rxn]],"-",-1)="SPONT"</f>
        <v>0</v>
      </c>
      <c r="M81" t="str">
        <f>_xlfn.TEXTAFTER(b2b3[[#This Row],[rxn]],"-",-1)</f>
        <v>rt1358</v>
      </c>
      <c r="N81">
        <f>_xlfn.XLOOKUP("'PRO-"&amp;b2b3[[#This Row],[enz]]&amp;"'",'[1]Sheet2 (2)'!$A:$A,'[1]Sheet2 (2)'!$B:$B,"")</f>
        <v>1</v>
      </c>
      <c r="O81">
        <f>IFERROR(_xlfn.XLOOKUP(b2b3[[#This Row],[Column2]],Table17[[#This Row],[rxn-no-enz]],Table17[[#This Row],[flux]],0),0)</f>
        <v>1.7585466373436001</v>
      </c>
      <c r="P81" t="str">
        <f>_xlfn.TEXTBEFORE(b2b3[[#This Row],[rxn]],"-",-1,,,"")</f>
        <v>RXN-ACITL_c_FWD</v>
      </c>
    </row>
    <row r="82" spans="1:16" ht="17" hidden="1" x14ac:dyDescent="0.25">
      <c r="A82" s="1" t="s">
        <v>2856</v>
      </c>
      <c r="B82" s="1" t="s">
        <v>2778</v>
      </c>
      <c r="C82" s="1">
        <v>609.89220489121794</v>
      </c>
      <c r="D82" s="1">
        <f>mfs[[#This Row],[flux]]/1000</f>
        <v>0.60989220489121798</v>
      </c>
      <c r="F82" t="s">
        <v>2858</v>
      </c>
      <c r="G82" t="s">
        <v>2778</v>
      </c>
      <c r="H82" s="3">
        <v>4.9975005844533599E-2</v>
      </c>
      <c r="I82">
        <f>_xlfn.XLOOKUP(b2b3[[#This Row],[rxn]],mfs[rxn],mfs[flux_scaled],0)</f>
        <v>4.9976670667264397E-2</v>
      </c>
      <c r="J82">
        <f>(b2b3[[#This Row],[flux]]-b2b3[[#This Row],[flux in mfs]])/b2b3[[#This Row],[flux]]</f>
        <v>-3.3313107275618284E-5</v>
      </c>
      <c r="K82">
        <f>ABS(b2b3[[#This Row],[(mfs - b2+b3) / mfs]])</f>
        <v>3.3313107275618284E-5</v>
      </c>
      <c r="L82" t="b">
        <f>_xlfn.TEXTAFTER(b2b3[[#This Row],[rxn]],"-",-1)="SPONT"</f>
        <v>0</v>
      </c>
      <c r="M82" t="str">
        <f>_xlfn.TEXTAFTER(b2b3[[#This Row],[rxn]],"-",-1)</f>
        <v>ILV26</v>
      </c>
      <c r="N82" t="str">
        <f>_xlfn.XLOOKUP("'PRO-"&amp;b2b3[[#This Row],[enz]]&amp;"'",'[1]Sheet2 (2)'!$A:$A,'[1]Sheet2 (2)'!$B:$B,"")</f>
        <v/>
      </c>
      <c r="O82">
        <f>IFERROR(_xlfn.XLOOKUP(b2b3[[#This Row],[Column2]],Table17[[#This Row],[rxn-no-enz]],Table17[[#This Row],[flux]],0),0)</f>
        <v>0</v>
      </c>
      <c r="P82" t="str">
        <f>_xlfn.TEXTBEFORE(b2b3[[#This Row],[rxn]],"-",-1,,,"")</f>
        <v>RXN-ACLS_m_FWD</v>
      </c>
    </row>
    <row r="83" spans="1:16" ht="17" hidden="1" x14ac:dyDescent="0.25">
      <c r="A83" s="1" t="s">
        <v>2858</v>
      </c>
      <c r="B83" s="1" t="s">
        <v>2778</v>
      </c>
      <c r="C83" s="1">
        <v>49.976670667264401</v>
      </c>
      <c r="D83" s="1">
        <f>mfs[[#This Row],[flux]]/1000</f>
        <v>4.9976670667264397E-2</v>
      </c>
      <c r="F83" t="s">
        <v>2859</v>
      </c>
      <c r="G83" t="s">
        <v>2778</v>
      </c>
      <c r="H83" s="3">
        <v>1.6764215575018799E-2</v>
      </c>
      <c r="I83">
        <f>_xlfn.XLOOKUP(b2b3[[#This Row],[rxn]],mfs[rxn],mfs[flux_scaled],0)</f>
        <v>1.6764215575018799E-2</v>
      </c>
      <c r="J83">
        <f>(b2b3[[#This Row],[flux]]-b2b3[[#This Row],[flux in mfs]])/b2b3[[#This Row],[flux]]</f>
        <v>0</v>
      </c>
      <c r="K83">
        <f>ABS(b2b3[[#This Row],[(mfs - b2+b3) / mfs]])</f>
        <v>0</v>
      </c>
      <c r="L83" t="b">
        <f>_xlfn.TEXTAFTER(b2b3[[#This Row],[rxn]],"-",-1)="SPONT"</f>
        <v>0</v>
      </c>
      <c r="M83" t="str">
        <f>_xlfn.TEXTAFTER(b2b3[[#This Row],[rxn]],"-",-1)</f>
        <v>rt1362</v>
      </c>
      <c r="N83">
        <f>_xlfn.XLOOKUP("'PRO-"&amp;b2b3[[#This Row],[enz]]&amp;"'",'[1]Sheet2 (2)'!$A:$A,'[1]Sheet2 (2)'!$B:$B,"")</f>
        <v>1</v>
      </c>
      <c r="O83">
        <f>IFERROR(_xlfn.XLOOKUP(b2b3[[#This Row],[Column2]],Table17[[#This Row],[rxn-no-enz]],Table17[[#This Row],[flux]],0),0)</f>
        <v>0</v>
      </c>
      <c r="P83" t="str">
        <f>_xlfn.TEXTBEFORE(b2b3[[#This Row],[rxn]],"-",-1,,,"")</f>
        <v>RXN-ACOADS180_rm_FWD</v>
      </c>
    </row>
    <row r="84" spans="1:16" ht="17" hidden="1" x14ac:dyDescent="0.25">
      <c r="A84" s="1" t="s">
        <v>2859</v>
      </c>
      <c r="B84" s="1" t="s">
        <v>2778</v>
      </c>
      <c r="C84" s="1">
        <v>16.764215575018799</v>
      </c>
      <c r="D84" s="1">
        <f>mfs[[#This Row],[flux]]/1000</f>
        <v>1.6764215575018799E-2</v>
      </c>
      <c r="F84" t="s">
        <v>2860</v>
      </c>
      <c r="G84" t="s">
        <v>2778</v>
      </c>
      <c r="H84" s="3">
        <v>1.14359482246456E-2</v>
      </c>
      <c r="I84">
        <f>_xlfn.XLOOKUP(b2b3[[#This Row],[rxn]],mfs[rxn],mfs[flux_scaled],0)</f>
        <v>1.14359482246455E-2</v>
      </c>
      <c r="J84">
        <f>(b2b3[[#This Row],[flux]]-b2b3[[#This Row],[flux in mfs]])/b2b3[[#This Row],[flux]]</f>
        <v>8.7980427709371541E-15</v>
      </c>
      <c r="K84">
        <f>ABS(b2b3[[#This Row],[(mfs - b2+b3) / mfs]])</f>
        <v>8.7980427709371541E-15</v>
      </c>
      <c r="L84" t="b">
        <f>_xlfn.TEXTAFTER(b2b3[[#This Row],[rxn]],"-",-1)="SPONT"</f>
        <v>0</v>
      </c>
      <c r="M84" t="str">
        <f>_xlfn.TEXTAFTER(b2b3[[#This Row],[rxn]],"-",-1)</f>
        <v>rt0477</v>
      </c>
      <c r="N84">
        <f>_xlfn.XLOOKUP("'PRO-"&amp;b2b3[[#This Row],[enz]]&amp;"'",'[1]Sheet2 (2)'!$A:$A,'[1]Sheet2 (2)'!$B:$B,"")</f>
        <v>1</v>
      </c>
      <c r="O84">
        <f>IFERROR(_xlfn.XLOOKUP(b2b3[[#This Row],[Column2]],Table17[[#This Row],[rxn-no-enz]],Table17[[#This Row],[flux]],0),0)</f>
        <v>0</v>
      </c>
      <c r="P84" t="str">
        <f>_xlfn.TEXTBEFORE(b2b3[[#This Row],[rxn]],"-",-1,,,"")</f>
        <v>RXN-ACOADS181_rm_FWD</v>
      </c>
    </row>
    <row r="85" spans="1:16" ht="17" hidden="1" x14ac:dyDescent="0.25">
      <c r="A85" s="1" t="s">
        <v>2860</v>
      </c>
      <c r="B85" s="1" t="s">
        <v>2778</v>
      </c>
      <c r="C85" s="1">
        <v>11.4359482246455</v>
      </c>
      <c r="D85" s="1">
        <f>mfs[[#This Row],[flux]]/1000</f>
        <v>1.14359482246455E-2</v>
      </c>
      <c r="F85" t="s">
        <v>2861</v>
      </c>
      <c r="G85" t="s">
        <v>2778</v>
      </c>
      <c r="H85" s="3">
        <v>2.2626649775934998E-3</v>
      </c>
      <c r="I85">
        <f>_xlfn.XLOOKUP(b2b3[[#This Row],[rxn]],mfs[rxn],mfs[flux_scaled],0)</f>
        <v>2.2626649775934998E-3</v>
      </c>
      <c r="J85">
        <f>(b2b3[[#This Row],[flux]]-b2b3[[#This Row],[flux in mfs]])/b2b3[[#This Row],[flux]]</f>
        <v>0</v>
      </c>
      <c r="K85">
        <f>ABS(b2b3[[#This Row],[(mfs - b2+b3) / mfs]])</f>
        <v>0</v>
      </c>
      <c r="L85" t="b">
        <f>_xlfn.TEXTAFTER(b2b3[[#This Row],[rxn]],"-",-1)="SPONT"</f>
        <v>0</v>
      </c>
      <c r="M85" t="str">
        <f>_xlfn.TEXTAFTER(b2b3[[#This Row],[rxn]],"-",-1)</f>
        <v>rt0477</v>
      </c>
      <c r="N85">
        <f>_xlfn.XLOOKUP("'PRO-"&amp;b2b3[[#This Row],[enz]]&amp;"'",'[1]Sheet2 (2)'!$A:$A,'[1]Sheet2 (2)'!$B:$B,"")</f>
        <v>1</v>
      </c>
      <c r="O85">
        <f>IFERROR(_xlfn.XLOOKUP(b2b3[[#This Row],[Column2]],Table17[[#This Row],[rxn-no-enz]],Table17[[#This Row],[flux]],0),0)</f>
        <v>0</v>
      </c>
      <c r="P85" t="str">
        <f>_xlfn.TEXTBEFORE(b2b3[[#This Row],[rxn]],"-",-1,,,"")</f>
        <v>RXN-ACOADS182_rm_FWD</v>
      </c>
    </row>
    <row r="86" spans="1:16" ht="17" hidden="1" x14ac:dyDescent="0.25">
      <c r="A86" s="1" t="s">
        <v>2861</v>
      </c>
      <c r="B86" s="1" t="s">
        <v>2778</v>
      </c>
      <c r="C86" s="1">
        <v>2.2626649775934999</v>
      </c>
      <c r="D86" s="1">
        <f>mfs[[#This Row],[flux]]/1000</f>
        <v>2.2626649775934998E-3</v>
      </c>
      <c r="F86" t="s">
        <v>2862</v>
      </c>
      <c r="G86" t="s">
        <v>2778</v>
      </c>
      <c r="H86" s="3">
        <v>2.9452783276800499E-2</v>
      </c>
      <c r="I86">
        <f>_xlfn.XLOOKUP(b2b3[[#This Row],[rxn]],mfs[rxn],mfs[flux_scaled],0)</f>
        <v>2.9452783276800499E-2</v>
      </c>
      <c r="J86">
        <f>(b2b3[[#This Row],[flux]]-b2b3[[#This Row],[flux in mfs]])/b2b3[[#This Row],[flux]]</f>
        <v>0</v>
      </c>
      <c r="K86">
        <f>ABS(b2b3[[#This Row],[(mfs - b2+b3) / mfs]])</f>
        <v>0</v>
      </c>
      <c r="L86" t="b">
        <f>_xlfn.TEXTAFTER(b2b3[[#This Row],[rxn]],"-",-1)="SPONT"</f>
        <v>0</v>
      </c>
      <c r="M86" t="str">
        <f>_xlfn.TEXTAFTER(b2b3[[#This Row],[rxn]],"-",-1)</f>
        <v>rt0302</v>
      </c>
      <c r="N86">
        <f>_xlfn.XLOOKUP("'PRO-"&amp;b2b3[[#This Row],[enz]]&amp;"'",'[1]Sheet2 (2)'!$A:$A,'[1]Sheet2 (2)'!$B:$B,"")</f>
        <v>1</v>
      </c>
      <c r="O86">
        <f>IFERROR(_xlfn.XLOOKUP(b2b3[[#This Row],[Column2]],Table17[[#This Row],[rxn-no-enz]],Table17[[#This Row],[flux]],0),0)</f>
        <v>0</v>
      </c>
      <c r="P86" t="str">
        <f>_xlfn.TEXTBEFORE(b2b3[[#This Row],[rxn]],"-",-1,,,"")</f>
        <v>RXN-ACOATA_c_FWD</v>
      </c>
    </row>
    <row r="87" spans="1:16" ht="17" hidden="1" x14ac:dyDescent="0.25">
      <c r="A87" s="1" t="s">
        <v>2862</v>
      </c>
      <c r="B87" s="1" t="s">
        <v>2778</v>
      </c>
      <c r="C87" s="1">
        <v>29.452783276800499</v>
      </c>
      <c r="D87" s="1">
        <f>mfs[[#This Row],[flux]]/1000</f>
        <v>2.9452783276800499E-2</v>
      </c>
      <c r="F87" t="s">
        <v>2863</v>
      </c>
      <c r="G87" t="s">
        <v>2778</v>
      </c>
      <c r="H87" s="3">
        <v>0.22180582105711399</v>
      </c>
      <c r="I87">
        <f>_xlfn.XLOOKUP(b2b3[[#This Row],[rxn]],mfs[rxn],mfs[flux_scaled],0)</f>
        <v>0</v>
      </c>
      <c r="J87">
        <f>(b2b3[[#This Row],[flux]]-b2b3[[#This Row],[flux in mfs]])/b2b3[[#This Row],[flux]]</f>
        <v>1</v>
      </c>
      <c r="K87">
        <f>ABS(b2b3[[#This Row],[(mfs - b2+b3) / mfs]])</f>
        <v>1</v>
      </c>
      <c r="L87" t="b">
        <f>_xlfn.TEXTAFTER(b2b3[[#This Row],[rxn]],"-",-1)="SPONT"</f>
        <v>0</v>
      </c>
      <c r="M87" t="str">
        <f>_xlfn.TEXTAFTER(b2b3[[#This Row],[rxn]],"-",-1)</f>
        <v>rt3256</v>
      </c>
      <c r="N87">
        <f>_xlfn.XLOOKUP("'PRO-"&amp;b2b3[[#This Row],[enz]]&amp;"'",'[1]Sheet2 (2)'!$A:$A,'[1]Sheet2 (2)'!$B:$B,"")</f>
        <v>1</v>
      </c>
      <c r="O87">
        <f>IFERROR(_xlfn.XLOOKUP(b2b3[[#This Row],[Column2]],Table17[[#This Row],[rxn-no-enz]],Table17[[#This Row],[flux]],0),0)</f>
        <v>0</v>
      </c>
      <c r="P87" t="str">
        <f>_xlfn.TEXTBEFORE(b2b3[[#This Row],[rxn]],"-",-1,,,"")</f>
        <v>RXN-ACONTa_m_FWD</v>
      </c>
    </row>
    <row r="88" spans="1:16" ht="17" hidden="1" x14ac:dyDescent="0.25">
      <c r="A88" s="1" t="s">
        <v>5650</v>
      </c>
      <c r="B88" s="1" t="s">
        <v>2778</v>
      </c>
      <c r="C88" s="1">
        <v>221.76347015600999</v>
      </c>
      <c r="D88" s="1">
        <f>mfs[[#This Row],[flux]]/1000</f>
        <v>0.22176347015601</v>
      </c>
      <c r="F88" t="s">
        <v>2864</v>
      </c>
      <c r="G88" t="s">
        <v>2778</v>
      </c>
      <c r="H88" s="3">
        <v>0.22180582105711399</v>
      </c>
      <c r="I88">
        <f>_xlfn.XLOOKUP(b2b3[[#This Row],[rxn]],mfs[rxn],mfs[flux_scaled],0)</f>
        <v>0</v>
      </c>
      <c r="J88">
        <f>(b2b3[[#This Row],[flux]]-b2b3[[#This Row],[flux in mfs]])/b2b3[[#This Row],[flux]]</f>
        <v>1</v>
      </c>
      <c r="K88">
        <f>ABS(b2b3[[#This Row],[(mfs - b2+b3) / mfs]])</f>
        <v>1</v>
      </c>
      <c r="L88" t="b">
        <f>_xlfn.TEXTAFTER(b2b3[[#This Row],[rxn]],"-",-1)="SPONT"</f>
        <v>0</v>
      </c>
      <c r="M88" t="str">
        <f>_xlfn.TEXTAFTER(b2b3[[#This Row],[rxn]],"-",-1)</f>
        <v>rt3256</v>
      </c>
      <c r="N88">
        <f>_xlfn.XLOOKUP("'PRO-"&amp;b2b3[[#This Row],[enz]]&amp;"'",'[1]Sheet2 (2)'!$A:$A,'[1]Sheet2 (2)'!$B:$B,"")</f>
        <v>1</v>
      </c>
      <c r="O88">
        <f>IFERROR(_xlfn.XLOOKUP(b2b3[[#This Row],[Column2]],Table17[[#This Row],[rxn-no-enz]],Table17[[#This Row],[flux]],0),0)</f>
        <v>0</v>
      </c>
      <c r="P88" t="str">
        <f>_xlfn.TEXTBEFORE(b2b3[[#This Row],[rxn]],"-",-1,,,"")</f>
        <v>RXN-ACONTb_m_FWD</v>
      </c>
    </row>
    <row r="89" spans="1:16" ht="17" hidden="1" x14ac:dyDescent="0.25">
      <c r="A89" s="1" t="s">
        <v>5653</v>
      </c>
      <c r="B89" s="1" t="s">
        <v>2778</v>
      </c>
      <c r="C89" s="1">
        <v>221.76347015600999</v>
      </c>
      <c r="D89" s="1">
        <f>mfs[[#This Row],[flux]]/1000</f>
        <v>0.22176347015601</v>
      </c>
      <c r="F89" t="s">
        <v>2865</v>
      </c>
      <c r="G89" t="s">
        <v>2778</v>
      </c>
      <c r="H89" s="3">
        <v>2.01830313737692E-2</v>
      </c>
      <c r="I89">
        <f>_xlfn.XLOOKUP(b2b3[[#This Row],[rxn]],mfs[rxn],mfs[flux_scaled],0)</f>
        <v>2.01823791628673E-2</v>
      </c>
      <c r="J89">
        <f>(b2b3[[#This Row],[flux]]-b2b3[[#This Row],[flux in mfs]])/b2b3[[#This Row],[flux]]</f>
        <v>3.2314813856358827E-5</v>
      </c>
      <c r="K89">
        <f>ABS(b2b3[[#This Row],[(mfs - b2+b3) / mfs]])</f>
        <v>3.2314813856358827E-5</v>
      </c>
      <c r="L89" t="b">
        <f>_xlfn.TEXTAFTER(b2b3[[#This Row],[rxn]],"-",-1)="SPONT"</f>
        <v>0</v>
      </c>
      <c r="M89" t="str">
        <f>_xlfn.TEXTAFTER(b2b3[[#This Row],[rxn]],"-",-1)</f>
        <v>rt6510</v>
      </c>
      <c r="N89">
        <f>_xlfn.XLOOKUP("'PRO-"&amp;b2b3[[#This Row],[enz]]&amp;"'",'[1]Sheet2 (2)'!$A:$A,'[1]Sheet2 (2)'!$B:$B,"")</f>
        <v>1</v>
      </c>
      <c r="O89">
        <f>IFERROR(_xlfn.XLOOKUP(b2b3[[#This Row],[Column2]],Table17[[#This Row],[rxn-no-enz]],Table17[[#This Row],[flux]],0),0)</f>
        <v>0</v>
      </c>
      <c r="P89" t="str">
        <f>_xlfn.TEXTBEFORE(b2b3[[#This Row],[rxn]],"-",-1,,,"")</f>
        <v>RXN-ACOTAi_m_FWD</v>
      </c>
    </row>
    <row r="90" spans="1:16" ht="17" hidden="1" x14ac:dyDescent="0.25">
      <c r="A90" s="1" t="s">
        <v>2865</v>
      </c>
      <c r="B90" s="1" t="s">
        <v>2778</v>
      </c>
      <c r="C90" s="1">
        <v>20.182379162867299</v>
      </c>
      <c r="D90" s="1">
        <f>mfs[[#This Row],[flux]]/1000</f>
        <v>2.01823791628673E-2</v>
      </c>
      <c r="F90" t="s">
        <v>5662</v>
      </c>
      <c r="G90" t="s">
        <v>2778</v>
      </c>
      <c r="H90" s="3">
        <v>1.13446944403359E-2</v>
      </c>
      <c r="I90">
        <f>_xlfn.XLOOKUP(b2b3[[#This Row],[rxn]],mfs[rxn],mfs[flux_scaled],0)</f>
        <v>0</v>
      </c>
      <c r="J90">
        <f>(b2b3[[#This Row],[flux]]-b2b3[[#This Row],[flux in mfs]])/b2b3[[#This Row],[flux]]</f>
        <v>1</v>
      </c>
      <c r="K90">
        <f>ABS(b2b3[[#This Row],[(mfs - b2+b3) / mfs]])</f>
        <v>1</v>
      </c>
      <c r="L90" t="b">
        <f>_xlfn.TEXTAFTER(b2b3[[#This Row],[rxn]],"-",-1)="SPONT"</f>
        <v>0</v>
      </c>
      <c r="M90" t="str">
        <f>_xlfn.TEXTAFTER(b2b3[[#This Row],[rxn]],"-",-1)</f>
        <v>rt6229_c</v>
      </c>
      <c r="N90">
        <f>_xlfn.XLOOKUP("'PRO-"&amp;b2b3[[#This Row],[enz]]&amp;"'",'[1]Sheet2 (2)'!$A:$A,'[1]Sheet2 (2)'!$B:$B,"")</f>
        <v>1</v>
      </c>
      <c r="O90">
        <f>IFERROR(_xlfn.XLOOKUP(b2b3[[#This Row],[Column2]],Table17[[#This Row],[rxn-no-enz]],Table17[[#This Row],[flux]],0),0)</f>
        <v>0</v>
      </c>
      <c r="P90" t="str">
        <f>_xlfn.TEXTBEFORE(b2b3[[#This Row],[rxn]],"-",-1,,,"")</f>
        <v>RXN-ACS_c_FWD</v>
      </c>
    </row>
    <row r="91" spans="1:16" ht="17" hidden="1" x14ac:dyDescent="0.25">
      <c r="A91" s="1" t="s">
        <v>5667</v>
      </c>
      <c r="B91" s="1" t="s">
        <v>2778</v>
      </c>
      <c r="C91" s="1">
        <v>11.3449838447297</v>
      </c>
      <c r="D91" s="1">
        <f>mfs[[#This Row],[flux]]/1000</f>
        <v>1.1344983844729701E-2</v>
      </c>
      <c r="F91" t="s">
        <v>5679</v>
      </c>
      <c r="G91" t="s">
        <v>2778</v>
      </c>
      <c r="H91" s="3">
        <v>0.48971921862905399</v>
      </c>
      <c r="I91">
        <f>_xlfn.XLOOKUP(b2b3[[#This Row],[rxn]],mfs[rxn],mfs[flux_scaled],0)</f>
        <v>0</v>
      </c>
      <c r="J91">
        <f>(b2b3[[#This Row],[flux]]-b2b3[[#This Row],[flux in mfs]])/b2b3[[#This Row],[flux]]</f>
        <v>1</v>
      </c>
      <c r="K91">
        <f>ABS(b2b3[[#This Row],[(mfs - b2+b3) / mfs]])</f>
        <v>1</v>
      </c>
      <c r="L91" t="b">
        <f>_xlfn.TEXTAFTER(b2b3[[#This Row],[rxn]],"-",-1)="SPONT"</f>
        <v>0</v>
      </c>
      <c r="M91" t="str">
        <f>_xlfn.TEXTAFTER(b2b3[[#This Row],[rxn]],"-",-1)</f>
        <v>rt3932</v>
      </c>
      <c r="N91">
        <f>_xlfn.XLOOKUP("'PRO-"&amp;b2b3[[#This Row],[enz]]&amp;"'",'[1]Sheet2 (2)'!$A:$A,'[1]Sheet2 (2)'!$B:$B,"")</f>
        <v>1</v>
      </c>
      <c r="O91">
        <f>IFERROR(_xlfn.XLOOKUP(b2b3[[#This Row],[Column2]],Table17[[#This Row],[rxn-no-enz]],Table17[[#This Row],[flux]],0),0)</f>
        <v>0</v>
      </c>
      <c r="P91" t="str">
        <f>_xlfn.TEXTBEFORE(b2b3[[#This Row],[rxn]],"-",-1,,,"")</f>
        <v>RXN-ADK1_c_FWD</v>
      </c>
    </row>
    <row r="92" spans="1:16" ht="17" hidden="1" x14ac:dyDescent="0.25">
      <c r="A92" s="1" t="s">
        <v>2867</v>
      </c>
      <c r="B92" s="1" t="s">
        <v>2778</v>
      </c>
      <c r="C92" s="1">
        <v>478.37530018131503</v>
      </c>
      <c r="D92" s="1">
        <f>mfs[[#This Row],[flux]]/1000</f>
        <v>0.47837530018131502</v>
      </c>
      <c r="F92" t="s">
        <v>2868</v>
      </c>
      <c r="G92" t="s">
        <v>2778</v>
      </c>
      <c r="H92" s="3">
        <v>1.1112543481147901E-5</v>
      </c>
      <c r="I92">
        <f>_xlfn.XLOOKUP(b2b3[[#This Row],[rxn]],mfs[rxn],mfs[flux_scaled],0)</f>
        <v>1.1112543481148001E-5</v>
      </c>
      <c r="J92">
        <f>(b2b3[[#This Row],[flux]]-b2b3[[#This Row],[flux in mfs]])/b2b3[[#This Row],[flux]]</f>
        <v>-8.9943304109963166E-15</v>
      </c>
      <c r="K92">
        <f>ABS(b2b3[[#This Row],[(mfs - b2+b3) / mfs]])</f>
        <v>8.9943304109963166E-15</v>
      </c>
      <c r="L92" t="b">
        <f>_xlfn.TEXTAFTER(b2b3[[#This Row],[rxn]],"-",-1)="SPONT"</f>
        <v>0</v>
      </c>
      <c r="M92" t="str">
        <f>_xlfn.TEXTAFTER(b2b3[[#This Row],[rxn]],"-",-1)</f>
        <v>rt2849</v>
      </c>
      <c r="N92">
        <f>_xlfn.XLOOKUP("'PRO-"&amp;b2b3[[#This Row],[enz]]&amp;"'",'[1]Sheet2 (2)'!$A:$A,'[1]Sheet2 (2)'!$B:$B,"")</f>
        <v>1</v>
      </c>
      <c r="O92">
        <f>IFERROR(_xlfn.XLOOKUP(b2b3[[#This Row],[Column2]],Table17[[#This Row],[rxn-no-enz]],Table17[[#This Row],[flux]],0),0)</f>
        <v>0</v>
      </c>
      <c r="P92" t="str">
        <f>_xlfn.TEXTBEFORE(b2b3[[#This Row],[rxn]],"-",-1,,,"")</f>
        <v>RXN-ADMDC_c_FWD</v>
      </c>
    </row>
    <row r="93" spans="1:16" ht="17" hidden="1" x14ac:dyDescent="0.25">
      <c r="A93" s="1" t="s">
        <v>2868</v>
      </c>
      <c r="B93" s="1" t="s">
        <v>2778</v>
      </c>
      <c r="C93" s="1">
        <v>1.1112543481148001E-2</v>
      </c>
      <c r="D93" s="1">
        <f>mfs[[#This Row],[flux]]/1000</f>
        <v>1.1112543481148001E-5</v>
      </c>
      <c r="F93" t="s">
        <v>2869</v>
      </c>
      <c r="G93" t="s">
        <v>2778</v>
      </c>
      <c r="H93" s="3">
        <v>2.5122146672938099E-2</v>
      </c>
      <c r="I93">
        <f>_xlfn.XLOOKUP(b2b3[[#This Row],[rxn]],mfs[rxn],mfs[flux_scaled],0)</f>
        <v>2.5122147581654E-2</v>
      </c>
      <c r="J93">
        <f>(b2b3[[#This Row],[flux]]-b2b3[[#This Row],[flux in mfs]])/b2b3[[#This Row],[flux]]</f>
        <v>-3.6171904931863003E-8</v>
      </c>
      <c r="K93">
        <f>ABS(b2b3[[#This Row],[(mfs - b2+b3) / mfs]])</f>
        <v>3.6171904931863003E-8</v>
      </c>
      <c r="L93" t="b">
        <f>_xlfn.TEXTAFTER(b2b3[[#This Row],[rxn]],"-",-1)="SPONT"</f>
        <v>0</v>
      </c>
      <c r="M93" t="str">
        <f>_xlfn.TEXTAFTER(b2b3[[#This Row],[rxn]],"-",-1)</f>
        <v>rt0017</v>
      </c>
      <c r="N93">
        <f>_xlfn.XLOOKUP("'PRO-"&amp;b2b3[[#This Row],[enz]]&amp;"'",'[1]Sheet2 (2)'!$A:$A,'[1]Sheet2 (2)'!$B:$B,"")</f>
        <v>1</v>
      </c>
      <c r="O93">
        <f>IFERROR(_xlfn.XLOOKUP(b2b3[[#This Row],[Column2]],Table17[[#This Row],[rxn-no-enz]],Table17[[#This Row],[flux]],0),0)</f>
        <v>0</v>
      </c>
      <c r="P93" t="str">
        <f>_xlfn.TEXTBEFORE(b2b3[[#This Row],[rxn]],"-",-1,,,"")</f>
        <v>RXN-ADNK1_c_FWD</v>
      </c>
    </row>
    <row r="94" spans="1:16" ht="17" hidden="1" x14ac:dyDescent="0.25">
      <c r="A94" s="1" t="s">
        <v>2869</v>
      </c>
      <c r="B94" s="1" t="s">
        <v>2778</v>
      </c>
      <c r="C94" s="1">
        <v>25.122147581654001</v>
      </c>
      <c r="D94" s="1">
        <f>mfs[[#This Row],[flux]]/1000</f>
        <v>2.5122147581654E-2</v>
      </c>
      <c r="F94" t="s">
        <v>2870</v>
      </c>
      <c r="G94" t="s">
        <v>2778</v>
      </c>
      <c r="H94" s="3">
        <v>20.635228038189499</v>
      </c>
      <c r="I94">
        <f>_xlfn.XLOOKUP(b2b3[[#This Row],[rxn]],mfs[rxn],mfs[flux_scaled],0)</f>
        <v>20.623845197380099</v>
      </c>
      <c r="J94">
        <f>(b2b3[[#This Row],[flux]]-b2b3[[#This Row],[flux in mfs]])/b2b3[[#This Row],[flux]]</f>
        <v>5.5162176004713631E-4</v>
      </c>
      <c r="K94">
        <f>ABS(b2b3[[#This Row],[(mfs - b2+b3) / mfs]])</f>
        <v>5.5162176004713631E-4</v>
      </c>
      <c r="L94" t="b">
        <f>_xlfn.TEXTAFTER(b2b3[[#This Row],[rxn]],"-",-1)="SPONT"</f>
        <v>0</v>
      </c>
      <c r="M94" t="str">
        <f>_xlfn.TEXTAFTER(b2b3[[#This Row],[rxn]],"-",-1)</f>
        <v>rt4336</v>
      </c>
      <c r="N94">
        <f>_xlfn.XLOOKUP("'PRO-"&amp;b2b3[[#This Row],[enz]]&amp;"'",'[1]Sheet2 (2)'!$A:$A,'[1]Sheet2 (2)'!$B:$B,"")</f>
        <v>1</v>
      </c>
      <c r="O94">
        <f>IFERROR(_xlfn.XLOOKUP(b2b3[[#This Row],[Column2]],Table17[[#This Row],[rxn-no-enz]],Table17[[#This Row],[flux]],0),0)</f>
        <v>0</v>
      </c>
      <c r="P94" t="str">
        <f>_xlfn.TEXTBEFORE(b2b3[[#This Row],[rxn]],"-",-1,,,"")</f>
        <v>RXN-ADPATPt_c_m_FWD</v>
      </c>
    </row>
    <row r="95" spans="1:16" ht="17" hidden="1" x14ac:dyDescent="0.25">
      <c r="A95" s="1" t="s">
        <v>2870</v>
      </c>
      <c r="B95" s="1" t="s">
        <v>2778</v>
      </c>
      <c r="C95" s="1">
        <v>20623.845197380098</v>
      </c>
      <c r="D95" s="1">
        <f>mfs[[#This Row],[flux]]/1000</f>
        <v>20.623845197380099</v>
      </c>
      <c r="F95" t="s">
        <v>5693</v>
      </c>
      <c r="G95" t="s">
        <v>2778</v>
      </c>
      <c r="H95" s="3">
        <v>1.1112543481147901E-5</v>
      </c>
      <c r="I95">
        <f>_xlfn.XLOOKUP(b2b3[[#This Row],[rxn]],mfs[rxn],mfs[flux_scaled],0)</f>
        <v>1.1112543481148001E-5</v>
      </c>
      <c r="J95">
        <f>(b2b3[[#This Row],[flux]]-b2b3[[#This Row],[flux in mfs]])/b2b3[[#This Row],[flux]]</f>
        <v>-8.9943304109963166E-15</v>
      </c>
      <c r="K95">
        <f>ABS(b2b3[[#This Row],[(mfs - b2+b3) / mfs]])</f>
        <v>8.9943304109963166E-15</v>
      </c>
      <c r="L95" t="b">
        <f>_xlfn.TEXTAFTER(b2b3[[#This Row],[rxn]],"-",-1)="SPONT"</f>
        <v>0</v>
      </c>
      <c r="M95" t="str">
        <f>_xlfn.TEXTAFTER(b2b3[[#This Row],[rxn]],"-",-1)</f>
        <v>rt7825</v>
      </c>
      <c r="N95">
        <f>_xlfn.XLOOKUP("'PRO-"&amp;b2b3[[#This Row],[enz]]&amp;"'",'[1]Sheet2 (2)'!$A:$A,'[1]Sheet2 (2)'!$B:$B,"")</f>
        <v>1</v>
      </c>
      <c r="O95">
        <f>IFERROR(_xlfn.XLOOKUP(b2b3[[#This Row],[Column2]],Table17[[#This Row],[rxn-no-enz]],Table17[[#This Row],[flux]],0),0)</f>
        <v>0</v>
      </c>
      <c r="P95" t="str">
        <f>_xlfn.TEXTBEFORE(b2b3[[#This Row],[rxn]],"-",-1,,,"")</f>
        <v>RXN-ADPT_c_FWD</v>
      </c>
    </row>
    <row r="96" spans="1:16" ht="17" hidden="1" x14ac:dyDescent="0.25">
      <c r="A96" s="1" t="s">
        <v>5693</v>
      </c>
      <c r="B96" s="1" t="s">
        <v>2778</v>
      </c>
      <c r="C96" s="1">
        <v>1.1112543481148001E-2</v>
      </c>
      <c r="D96" s="1">
        <f>mfs[[#This Row],[flux]]/1000</f>
        <v>1.1112543481148001E-5</v>
      </c>
      <c r="F96" t="s">
        <v>2871</v>
      </c>
      <c r="G96" t="s">
        <v>2778</v>
      </c>
      <c r="H96" s="3">
        <v>9.4567789513059792E-3</v>
      </c>
      <c r="I96">
        <f>_xlfn.XLOOKUP(b2b3[[#This Row],[rxn]],mfs[rxn],mfs[flux_scaled],0)</f>
        <v>9.4570683556997898E-3</v>
      </c>
      <c r="J96">
        <f>(b2b3[[#This Row],[flux]]-b2b3[[#This Row],[flux in mfs]])/b2b3[[#This Row],[flux]]</f>
        <v>-3.0602850642995857E-5</v>
      </c>
      <c r="K96">
        <f>ABS(b2b3[[#This Row],[(mfs - b2+b3) / mfs]])</f>
        <v>3.0602850642995857E-5</v>
      </c>
      <c r="L96" t="b">
        <f>_xlfn.TEXTAFTER(b2b3[[#This Row],[rxn]],"-",-1)="SPONT"</f>
        <v>0</v>
      </c>
      <c r="M96" t="str">
        <f>_xlfn.TEXTAFTER(b2b3[[#This Row],[rxn]],"-",-1)</f>
        <v>rt0341</v>
      </c>
      <c r="N96">
        <f>_xlfn.XLOOKUP("'PRO-"&amp;b2b3[[#This Row],[enz]]&amp;"'",'[1]Sheet2 (2)'!$A:$A,'[1]Sheet2 (2)'!$B:$B,"")</f>
        <v>1</v>
      </c>
      <c r="O96">
        <f>IFERROR(_xlfn.XLOOKUP(b2b3[[#This Row],[Column2]],Table17[[#This Row],[rxn-no-enz]],Table17[[#This Row],[flux]],0),0)</f>
        <v>0</v>
      </c>
      <c r="P96" t="str">
        <f>_xlfn.TEXTBEFORE(b2b3[[#This Row],[rxn]],"-",-1,,,"")</f>
        <v>RXN-ADSK_c_FWD</v>
      </c>
    </row>
    <row r="97" spans="1:16" ht="17" hidden="1" x14ac:dyDescent="0.25">
      <c r="A97" s="1" t="s">
        <v>2871</v>
      </c>
      <c r="B97" s="1" t="s">
        <v>2778</v>
      </c>
      <c r="C97" s="1">
        <v>9.4570683556997892</v>
      </c>
      <c r="D97" s="1">
        <f>mfs[[#This Row],[flux]]/1000</f>
        <v>9.4570683556997898E-3</v>
      </c>
      <c r="F97" t="s">
        <v>2872</v>
      </c>
      <c r="G97" t="s">
        <v>2778</v>
      </c>
      <c r="H97" s="3">
        <v>1.23977343260302E-2</v>
      </c>
      <c r="I97">
        <f>_xlfn.XLOOKUP(b2b3[[#This Row],[rxn]],mfs[rxn],mfs[flux_scaled],0)</f>
        <v>1.2398135546497499E-2</v>
      </c>
      <c r="J97">
        <f>(b2b3[[#This Row],[flux]]-b2b3[[#This Row],[flux in mfs]])/b2b3[[#This Row],[flux]]</f>
        <v>-3.2362402415504151E-5</v>
      </c>
      <c r="K97">
        <f>ABS(b2b3[[#This Row],[(mfs - b2+b3) / mfs]])</f>
        <v>3.2362402415504151E-5</v>
      </c>
      <c r="L97" t="b">
        <f>_xlfn.TEXTAFTER(b2b3[[#This Row],[rxn]],"-",-1)="SPONT"</f>
        <v>0</v>
      </c>
      <c r="M97" t="str">
        <f>_xlfn.TEXTAFTER(b2b3[[#This Row],[rxn]],"-",-1)</f>
        <v>rt7437</v>
      </c>
      <c r="N97">
        <f>_xlfn.XLOOKUP("'PRO-"&amp;b2b3[[#This Row],[enz]]&amp;"'",'[1]Sheet2 (2)'!$A:$A,'[1]Sheet2 (2)'!$B:$B,"")</f>
        <v>1</v>
      </c>
      <c r="O97">
        <f>IFERROR(_xlfn.XLOOKUP(b2b3[[#This Row],[Column2]],Table17[[#This Row],[rxn-no-enz]],Table17[[#This Row],[flux]],0),0)</f>
        <v>0</v>
      </c>
      <c r="P97" t="str">
        <f>_xlfn.TEXTBEFORE(b2b3[[#This Row],[rxn]],"-",-1,,,"")</f>
        <v>RXN-ADSL1r_c_FWD</v>
      </c>
    </row>
    <row r="98" spans="1:16" ht="17" hidden="1" x14ac:dyDescent="0.25">
      <c r="A98" s="1" t="s">
        <v>2872</v>
      </c>
      <c r="B98" s="1" t="s">
        <v>2778</v>
      </c>
      <c r="C98" s="1">
        <v>12.3981355464975</v>
      </c>
      <c r="D98" s="1">
        <f>mfs[[#This Row],[flux]]/1000</f>
        <v>1.2398135546497499E-2</v>
      </c>
      <c r="F98" t="s">
        <v>2873</v>
      </c>
      <c r="G98" t="s">
        <v>2778</v>
      </c>
      <c r="H98" s="3">
        <v>1.34549076220386E-2</v>
      </c>
      <c r="I98">
        <f>_xlfn.XLOOKUP(b2b3[[#This Row],[rxn]],mfs[rxn],mfs[flux_scaled],0)</f>
        <v>1.34552059165471E-2</v>
      </c>
      <c r="J98">
        <f>(b2b3[[#This Row],[flux]]-b2b3[[#This Row],[flux in mfs]])/b2b3[[#This Row],[flux]]</f>
        <v>-2.216994102669248E-5</v>
      </c>
      <c r="K98">
        <f>ABS(b2b3[[#This Row],[(mfs - b2+b3) / mfs]])</f>
        <v>2.216994102669248E-5</v>
      </c>
      <c r="L98" t="b">
        <f>_xlfn.TEXTAFTER(b2b3[[#This Row],[rxn]],"-",-1)="SPONT"</f>
        <v>0</v>
      </c>
      <c r="M98" t="str">
        <f>_xlfn.TEXTAFTER(b2b3[[#This Row],[rxn]],"-",-1)</f>
        <v>rt7437</v>
      </c>
      <c r="N98">
        <f>_xlfn.XLOOKUP("'PRO-"&amp;b2b3[[#This Row],[enz]]&amp;"'",'[1]Sheet2 (2)'!$A:$A,'[1]Sheet2 (2)'!$B:$B,"")</f>
        <v>1</v>
      </c>
      <c r="O98">
        <f>IFERROR(_xlfn.XLOOKUP(b2b3[[#This Row],[Column2]],Table17[[#This Row],[rxn-no-enz]],Table17[[#This Row],[flux]],0),0)</f>
        <v>0</v>
      </c>
      <c r="P98" t="str">
        <f>_xlfn.TEXTBEFORE(b2b3[[#This Row],[rxn]],"-",-1,,,"")</f>
        <v>RXN-ADSL2i_c_FWD</v>
      </c>
    </row>
    <row r="99" spans="1:16" ht="17" hidden="1" x14ac:dyDescent="0.25">
      <c r="A99" s="1" t="s">
        <v>2873</v>
      </c>
      <c r="B99" s="1" t="s">
        <v>2778</v>
      </c>
      <c r="C99" s="1">
        <v>13.455205916547101</v>
      </c>
      <c r="D99" s="1">
        <f>mfs[[#This Row],[flux]]/1000</f>
        <v>1.34552059165471E-2</v>
      </c>
      <c r="F99" t="s">
        <v>2874</v>
      </c>
      <c r="G99" t="s">
        <v>2778</v>
      </c>
      <c r="H99" s="3">
        <v>1.23977343260302E-2</v>
      </c>
      <c r="I99">
        <f>_xlfn.XLOOKUP(b2b3[[#This Row],[rxn]],mfs[rxn],mfs[flux_scaled],0)</f>
        <v>1.2398135546497499E-2</v>
      </c>
      <c r="J99">
        <f>(b2b3[[#This Row],[flux]]-b2b3[[#This Row],[flux in mfs]])/b2b3[[#This Row],[flux]]</f>
        <v>-3.2362402415504151E-5</v>
      </c>
      <c r="K99">
        <f>ABS(b2b3[[#This Row],[(mfs - b2+b3) / mfs]])</f>
        <v>3.2362402415504151E-5</v>
      </c>
      <c r="L99" t="b">
        <f>_xlfn.TEXTAFTER(b2b3[[#This Row],[rxn]],"-",-1)="SPONT"</f>
        <v>0</v>
      </c>
      <c r="M99" t="str">
        <f>_xlfn.TEXTAFTER(b2b3[[#This Row],[rxn]],"-",-1)</f>
        <v>rt3802</v>
      </c>
      <c r="N99">
        <f>_xlfn.XLOOKUP("'PRO-"&amp;b2b3[[#This Row],[enz]]&amp;"'",'[1]Sheet2 (2)'!$A:$A,'[1]Sheet2 (2)'!$B:$B,"")</f>
        <v>1</v>
      </c>
      <c r="O99">
        <f>IFERROR(_xlfn.XLOOKUP(b2b3[[#This Row],[Column2]],Table17[[#This Row],[rxn-no-enz]],Table17[[#This Row],[flux]],0),0)</f>
        <v>0</v>
      </c>
      <c r="P99" t="str">
        <f>_xlfn.TEXTBEFORE(b2b3[[#This Row],[rxn]],"-",-1,,,"")</f>
        <v>RXN-ADSS_c_FWD</v>
      </c>
    </row>
    <row r="100" spans="1:16" ht="17" hidden="1" x14ac:dyDescent="0.25">
      <c r="A100" s="1" t="s">
        <v>2874</v>
      </c>
      <c r="B100" s="1" t="s">
        <v>2778</v>
      </c>
      <c r="C100" s="1">
        <v>12.3981355464975</v>
      </c>
      <c r="D100" s="1">
        <f>mfs[[#This Row],[flux]]/1000</f>
        <v>1.2398135546497499E-2</v>
      </c>
      <c r="F100" t="s">
        <v>2875</v>
      </c>
      <c r="G100" t="s">
        <v>2778</v>
      </c>
      <c r="H100" s="3">
        <v>1.1113410960178101E-5</v>
      </c>
      <c r="I100">
        <f>_xlfn.XLOOKUP(b2b3[[#This Row],[rxn]],mfs[rxn],mfs[flux_scaled],0)</f>
        <v>1.1120314297558999E-5</v>
      </c>
      <c r="J100">
        <f>(b2b3[[#This Row],[flux]]-b2b3[[#This Row],[flux in mfs]])/b2b3[[#This Row],[flux]]</f>
        <v>-6.2117179015827801E-4</v>
      </c>
      <c r="K100">
        <f>ABS(b2b3[[#This Row],[(mfs - b2+b3) / mfs]])</f>
        <v>6.2117179015827801E-4</v>
      </c>
      <c r="L100" t="b">
        <f>_xlfn.TEXTAFTER(b2b3[[#This Row],[rxn]],"-",-1)="SPONT"</f>
        <v>0</v>
      </c>
      <c r="M100" t="str">
        <f>_xlfn.TEXTAFTER(b2b3[[#This Row],[rxn]],"-",-1)</f>
        <v>rt3174_c</v>
      </c>
      <c r="N100">
        <f>_xlfn.XLOOKUP("'PRO-"&amp;b2b3[[#This Row],[enz]]&amp;"'",'[1]Sheet2 (2)'!$A:$A,'[1]Sheet2 (2)'!$B:$B,"")</f>
        <v>1</v>
      </c>
      <c r="O100">
        <f>IFERROR(_xlfn.XLOOKUP(b2b3[[#This Row],[Column2]],Table17[[#This Row],[rxn-no-enz]],Table17[[#This Row],[flux]],0),0)</f>
        <v>0</v>
      </c>
      <c r="P100" t="str">
        <f>_xlfn.TEXTBEFORE(b2b3[[#This Row],[rxn]],"-",-1,,,"")</f>
        <v>RXN-AFAT_c_FWD</v>
      </c>
    </row>
    <row r="101" spans="1:16" ht="17" hidden="1" x14ac:dyDescent="0.25">
      <c r="A101" s="1" t="s">
        <v>2875</v>
      </c>
      <c r="B101" s="1" t="s">
        <v>2778</v>
      </c>
      <c r="C101" s="1">
        <v>1.1120314297558999E-2</v>
      </c>
      <c r="D101" s="1">
        <f>mfs[[#This Row],[flux]]/1000</f>
        <v>1.1120314297558999E-5</v>
      </c>
      <c r="F101" t="s">
        <v>5714</v>
      </c>
      <c r="G101" t="s">
        <v>2778</v>
      </c>
      <c r="H101" s="3">
        <v>7.8055810625556193E-6</v>
      </c>
      <c r="I101">
        <f>_xlfn.XLOOKUP(b2b3[[#This Row],[rxn]],mfs[rxn],mfs[flux_scaled],0)</f>
        <v>7.8055810625539998E-6</v>
      </c>
      <c r="J101">
        <f>(b2b3[[#This Row],[flux]]-b2b3[[#This Row],[flux in mfs]])/b2b3[[#This Row],[flux]]</f>
        <v>2.074832074858978E-13</v>
      </c>
      <c r="K101">
        <f>ABS(b2b3[[#This Row],[(mfs - b2+b3) / mfs]])</f>
        <v>2.074832074858978E-13</v>
      </c>
      <c r="L101" t="b">
        <f>_xlfn.TEXTAFTER(b2b3[[#This Row],[rxn]],"-",-1)="SPONT"</f>
        <v>0</v>
      </c>
      <c r="M101" t="str">
        <f>_xlfn.TEXTAFTER(b2b3[[#This Row],[rxn]],"-",-1)</f>
        <v>rt1378</v>
      </c>
      <c r="N101">
        <f>_xlfn.XLOOKUP("'PRO-"&amp;b2b3[[#This Row],[enz]]&amp;"'",'[1]Sheet2 (2)'!$A:$A,'[1]Sheet2 (2)'!$B:$B,"")</f>
        <v>1</v>
      </c>
      <c r="O101">
        <f>IFERROR(_xlfn.XLOOKUP(b2b3[[#This Row],[Column2]],Table17[[#This Row],[rxn-no-enz]],Table17[[#This Row],[flux]],0),0)</f>
        <v>0</v>
      </c>
      <c r="P101" t="str">
        <f>_xlfn.TEXTBEFORE(b2b3[[#This Row],[rxn]],"-",-1,,,"")</f>
        <v>RXN-AGPAT_l_FWD</v>
      </c>
    </row>
    <row r="102" spans="1:16" ht="17" hidden="1" x14ac:dyDescent="0.25">
      <c r="A102" s="1" t="s">
        <v>5714</v>
      </c>
      <c r="B102" s="1" t="s">
        <v>2778</v>
      </c>
      <c r="C102" s="1">
        <v>7.805581062554E-3</v>
      </c>
      <c r="D102" s="1">
        <f>mfs[[#This Row],[flux]]/1000</f>
        <v>7.8055810625539998E-6</v>
      </c>
      <c r="F102" t="s">
        <v>5716</v>
      </c>
      <c r="G102" t="s">
        <v>2778</v>
      </c>
      <c r="H102" s="3">
        <v>1.2283173115652E-2</v>
      </c>
      <c r="I102">
        <f>_xlfn.XLOOKUP(b2b3[[#This Row],[rxn]],mfs[rxn],mfs[flux_scaled],0)</f>
        <v>1.1995133321041599E-2</v>
      </c>
      <c r="J102">
        <f>(b2b3[[#This Row],[flux]]-b2b3[[#This Row],[flux in mfs]])/b2b3[[#This Row],[flux]]</f>
        <v>2.34499499354415E-2</v>
      </c>
      <c r="K102">
        <f>ABS(b2b3[[#This Row],[(mfs - b2+b3) / mfs]])</f>
        <v>2.34499499354415E-2</v>
      </c>
      <c r="L102" t="b">
        <f>_xlfn.TEXTAFTER(b2b3[[#This Row],[rxn]],"-",-1)="SPONT"</f>
        <v>0</v>
      </c>
      <c r="M102" t="str">
        <f>_xlfn.TEXTAFTER(b2b3[[#This Row],[rxn]],"-",-1)</f>
        <v>rt7662</v>
      </c>
      <c r="N102">
        <f>_xlfn.XLOOKUP("'PRO-"&amp;b2b3[[#This Row],[enz]]&amp;"'",'[1]Sheet2 (2)'!$A:$A,'[1]Sheet2 (2)'!$B:$B,"")</f>
        <v>1</v>
      </c>
      <c r="O102">
        <f>IFERROR(_xlfn.XLOOKUP(b2b3[[#This Row],[Column2]],Table17[[#This Row],[rxn-no-enz]],Table17[[#This Row],[flux]],0),0)</f>
        <v>3.3505411471513098E-2</v>
      </c>
      <c r="P102" t="str">
        <f>_xlfn.TEXTBEFORE(b2b3[[#This Row],[rxn]],"-",-1,,,"")</f>
        <v>RXN-AGPAT_rm_FWD</v>
      </c>
    </row>
    <row r="103" spans="1:16" ht="17" hidden="1" x14ac:dyDescent="0.25">
      <c r="A103" s="1" t="s">
        <v>5716</v>
      </c>
      <c r="B103" s="1" t="s">
        <v>2778</v>
      </c>
      <c r="C103" s="1">
        <v>11.9951333210416</v>
      </c>
      <c r="D103" s="1">
        <f>mfs[[#This Row],[flux]]/1000</f>
        <v>1.1995133321041599E-2</v>
      </c>
      <c r="F103" t="s">
        <v>2877</v>
      </c>
      <c r="G103" t="s">
        <v>2778</v>
      </c>
      <c r="H103" s="3">
        <v>2.01830313737692E-2</v>
      </c>
      <c r="I103">
        <f>_xlfn.XLOOKUP(b2b3[[#This Row],[rxn]],mfs[rxn],mfs[flux_scaled],0)</f>
        <v>2.01823791628673E-2</v>
      </c>
      <c r="J103">
        <f>(b2b3[[#This Row],[flux]]-b2b3[[#This Row],[flux in mfs]])/b2b3[[#This Row],[flux]]</f>
        <v>3.2314813856358827E-5</v>
      </c>
      <c r="K103">
        <f>ABS(b2b3[[#This Row],[(mfs - b2+b3) / mfs]])</f>
        <v>3.2314813856358827E-5</v>
      </c>
      <c r="L103" t="b">
        <f>_xlfn.TEXTAFTER(b2b3[[#This Row],[rxn]],"-",-1)="SPONT"</f>
        <v>0</v>
      </c>
      <c r="M103" t="str">
        <f>_xlfn.TEXTAFTER(b2b3[[#This Row],[rxn]],"-",-1)</f>
        <v>rt1009</v>
      </c>
      <c r="N103">
        <f>_xlfn.XLOOKUP("'PRO-"&amp;b2b3[[#This Row],[enz]]&amp;"'",'[1]Sheet2 (2)'!$A:$A,'[1]Sheet2 (2)'!$B:$B,"")</f>
        <v>1</v>
      </c>
      <c r="O103">
        <f>IFERROR(_xlfn.XLOOKUP(b2b3[[#This Row],[Column2]],Table17[[#This Row],[rxn-no-enz]],Table17[[#This Row],[flux]],0),0)</f>
        <v>5.6446702827488898E-2</v>
      </c>
      <c r="P103" t="str">
        <f>_xlfn.TEXTBEFORE(b2b3[[#This Row],[rxn]],"-",-1,,,"")</f>
        <v>RXN-AGPRi_m_FWD</v>
      </c>
    </row>
    <row r="104" spans="1:16" ht="17" hidden="1" x14ac:dyDescent="0.25">
      <c r="A104" s="1" t="s">
        <v>2877</v>
      </c>
      <c r="B104" s="1" t="s">
        <v>2778</v>
      </c>
      <c r="C104" s="1">
        <v>20.182379162867299</v>
      </c>
      <c r="D104" s="1">
        <f>mfs[[#This Row],[flux]]/1000</f>
        <v>2.01823791628673E-2</v>
      </c>
      <c r="F104" t="s">
        <v>2878</v>
      </c>
      <c r="G104" t="s">
        <v>2778</v>
      </c>
      <c r="H104" s="3">
        <v>2.5122146672938099E-2</v>
      </c>
      <c r="I104">
        <f>_xlfn.XLOOKUP(b2b3[[#This Row],[rxn]],mfs[rxn],mfs[flux_scaled],0)</f>
        <v>2.5122147581654E-2</v>
      </c>
      <c r="J104">
        <f>(b2b3[[#This Row],[flux]]-b2b3[[#This Row],[flux in mfs]])/b2b3[[#This Row],[flux]]</f>
        <v>-3.6171904931863003E-8</v>
      </c>
      <c r="K104">
        <f>ABS(b2b3[[#This Row],[(mfs - b2+b3) / mfs]])</f>
        <v>3.6171904931863003E-8</v>
      </c>
      <c r="L104" t="b">
        <f>_xlfn.TEXTAFTER(b2b3[[#This Row],[rxn]],"-",-1)="SPONT"</f>
        <v>0</v>
      </c>
      <c r="M104" t="str">
        <f>_xlfn.TEXTAFTER(b2b3[[#This Row],[rxn]],"-",-1)</f>
        <v>rt4544</v>
      </c>
      <c r="N104">
        <f>_xlfn.XLOOKUP("'PRO-"&amp;b2b3[[#This Row],[enz]]&amp;"'",'[1]Sheet2 (2)'!$A:$A,'[1]Sheet2 (2)'!$B:$B,"")</f>
        <v>1</v>
      </c>
      <c r="O104">
        <f>IFERROR(_xlfn.XLOOKUP(b2b3[[#This Row],[Column2]],Table17[[#This Row],[rxn-no-enz]],Table17[[#This Row],[flux]],0),0)</f>
        <v>6.0944241449440599E-2</v>
      </c>
      <c r="P104" t="str">
        <f>_xlfn.TEXTBEFORE(b2b3[[#This Row],[rxn]],"-",-1,,,"")</f>
        <v>RXN-AHCi_c_FWD</v>
      </c>
    </row>
    <row r="105" spans="1:16" ht="17" hidden="1" x14ac:dyDescent="0.25">
      <c r="A105" s="1" t="s">
        <v>2878</v>
      </c>
      <c r="B105" s="1" t="s">
        <v>2778</v>
      </c>
      <c r="C105" s="1">
        <v>25.122147581654001</v>
      </c>
      <c r="D105" s="1">
        <f>mfs[[#This Row],[flux]]/1000</f>
        <v>2.5122147581654E-2</v>
      </c>
      <c r="F105" t="s">
        <v>2879</v>
      </c>
      <c r="G105" t="s">
        <v>2778</v>
      </c>
      <c r="H105" s="3">
        <v>1.37238269195972E-2</v>
      </c>
      <c r="I105">
        <f>_xlfn.XLOOKUP(b2b3[[#This Row],[rxn]],mfs[rxn],mfs[flux_scaled],0)</f>
        <v>1.3723826919597198E-2</v>
      </c>
      <c r="J105">
        <f>(b2b3[[#This Row],[flux]]-b2b3[[#This Row],[flux in mfs]])/b2b3[[#This Row],[flux]]</f>
        <v>1.2640231373799065E-16</v>
      </c>
      <c r="K105">
        <f>ABS(b2b3[[#This Row],[(mfs - b2+b3) / mfs]])</f>
        <v>1.2640231373799065E-16</v>
      </c>
      <c r="L105" t="b">
        <f>_xlfn.TEXTAFTER(b2b3[[#This Row],[rxn]],"-",-1)="SPONT"</f>
        <v>1</v>
      </c>
      <c r="M105" t="str">
        <f>_xlfn.TEXTAFTER(b2b3[[#This Row],[rxn]],"-",-1)</f>
        <v>SPONT</v>
      </c>
      <c r="N105" t="str">
        <f>_xlfn.XLOOKUP("'PRO-"&amp;b2b3[[#This Row],[enz]]&amp;"'",'[1]Sheet2 (2)'!$A:$A,'[1]Sheet2 (2)'!$B:$B,"")</f>
        <v/>
      </c>
      <c r="O105">
        <f>IFERROR(_xlfn.XLOOKUP(b2b3[[#This Row],[Column2]],Table17[[#This Row],[rxn-no-enz]],Table17[[#This Row],[flux]],0),0)</f>
        <v>3.3292641732451903E-2</v>
      </c>
      <c r="P105" t="str">
        <f>_xlfn.TEXTBEFORE(b2b3[[#This Row],[rxn]],"-",-1,,,"")</f>
        <v>RXN-AHCYSt_c_rm_REV</v>
      </c>
    </row>
    <row r="106" spans="1:16" ht="17" hidden="1" x14ac:dyDescent="0.25">
      <c r="A106" s="1" t="s">
        <v>2879</v>
      </c>
      <c r="B106" s="1" t="s">
        <v>2778</v>
      </c>
      <c r="C106" s="1">
        <v>13.723826919597199</v>
      </c>
      <c r="D106" s="1">
        <f>mfs[[#This Row],[flux]]/1000</f>
        <v>1.3723826919597198E-2</v>
      </c>
      <c r="F106" t="s">
        <v>2880</v>
      </c>
      <c r="G106" t="s">
        <v>2778</v>
      </c>
      <c r="H106" s="3">
        <v>9.4567789513059792E-3</v>
      </c>
      <c r="I106">
        <f>_xlfn.XLOOKUP(b2b3[[#This Row],[rxn]],mfs[rxn],mfs[flux_scaled],0)</f>
        <v>9.4570683556997898E-3</v>
      </c>
      <c r="J106">
        <f>(b2b3[[#This Row],[flux]]-b2b3[[#This Row],[flux in mfs]])/b2b3[[#This Row],[flux]]</f>
        <v>-3.0602850642995857E-5</v>
      </c>
      <c r="K106">
        <f>ABS(b2b3[[#This Row],[(mfs - b2+b3) / mfs]])</f>
        <v>3.0602850642995857E-5</v>
      </c>
      <c r="L106" t="b">
        <f>_xlfn.TEXTAFTER(b2b3[[#This Row],[rxn]],"-",-1)="SPONT"</f>
        <v>0</v>
      </c>
      <c r="M106" t="str">
        <f>_xlfn.TEXTAFTER(b2b3[[#This Row],[rxn]],"-",-1)</f>
        <v>rt8250</v>
      </c>
      <c r="N106">
        <f>_xlfn.XLOOKUP("'PRO-"&amp;b2b3[[#This Row],[enz]]&amp;"'",'[1]Sheet2 (2)'!$A:$A,'[1]Sheet2 (2)'!$B:$B,"")</f>
        <v>1</v>
      </c>
      <c r="O106">
        <f>IFERROR(_xlfn.XLOOKUP(b2b3[[#This Row],[Column2]],Table17[[#This Row],[rxn-no-enz]],Table17[[#This Row],[flux]],0),0)</f>
        <v>3.2860522937453999E-2</v>
      </c>
      <c r="P106" t="str">
        <f>_xlfn.TEXTBEFORE(b2b3[[#This Row],[rxn]],"-",-1,,,"")</f>
        <v>RXN-AHSERL2_c_FWD</v>
      </c>
    </row>
    <row r="107" spans="1:16" ht="17" hidden="1" x14ac:dyDescent="0.25">
      <c r="A107" s="1" t="s">
        <v>2880</v>
      </c>
      <c r="B107" s="1" t="s">
        <v>2778</v>
      </c>
      <c r="C107" s="1">
        <v>9.4570683556997892</v>
      </c>
      <c r="D107" s="1">
        <f>mfs[[#This Row],[flux]]/1000</f>
        <v>9.4570683556997898E-3</v>
      </c>
      <c r="F107" t="s">
        <v>2881</v>
      </c>
      <c r="G107" t="s">
        <v>2778</v>
      </c>
      <c r="H107" s="3">
        <v>2.05182899169883E-2</v>
      </c>
      <c r="I107">
        <f>_xlfn.XLOOKUP(b2b3[[#This Row],[rxn]],mfs[rxn],mfs[flux_scaled],0)</f>
        <v>2.0518599741614397E-2</v>
      </c>
      <c r="J107">
        <f>(b2b3[[#This Row],[flux]]-b2b3[[#This Row],[flux in mfs]])/b2b3[[#This Row],[flux]]</f>
        <v>-1.5099924377248996E-5</v>
      </c>
      <c r="K107">
        <f>ABS(b2b3[[#This Row],[(mfs - b2+b3) / mfs]])</f>
        <v>1.5099924377248996E-5</v>
      </c>
      <c r="L107" t="b">
        <f>_xlfn.TEXTAFTER(b2b3[[#This Row],[rxn]],"-",-1)="SPONT"</f>
        <v>0</v>
      </c>
      <c r="M107" t="str">
        <f>_xlfn.TEXTAFTER(b2b3[[#This Row],[rxn]],"-",-1)</f>
        <v>rt4053</v>
      </c>
      <c r="N107">
        <f>_xlfn.XLOOKUP("'PRO-"&amp;b2b3[[#This Row],[enz]]&amp;"'",'[1]Sheet2 (2)'!$A:$A,'[1]Sheet2 (2)'!$B:$B,"")</f>
        <v>1</v>
      </c>
      <c r="O107">
        <f>IFERROR(_xlfn.XLOOKUP(b2b3[[#This Row],[Column2]],Table17[[#This Row],[rxn-no-enz]],Table17[[#This Row],[flux]],0),0)</f>
        <v>5.9242408201214798E-2</v>
      </c>
      <c r="P107" t="str">
        <f>_xlfn.TEXTBEFORE(b2b3[[#This Row],[rxn]],"-",-1,,,"")</f>
        <v>RXN-AICART_c_FWD</v>
      </c>
    </row>
    <row r="108" spans="1:16" ht="17" hidden="1" x14ac:dyDescent="0.25">
      <c r="A108" s="1" t="s">
        <v>2881</v>
      </c>
      <c r="B108" s="1" t="s">
        <v>2778</v>
      </c>
      <c r="C108" s="1">
        <v>20.518599741614398</v>
      </c>
      <c r="D108" s="1">
        <f>mfs[[#This Row],[flux]]/1000</f>
        <v>2.0518599741614397E-2</v>
      </c>
      <c r="F108" t="s">
        <v>2882</v>
      </c>
      <c r="G108" t="s">
        <v>2778</v>
      </c>
      <c r="H108" s="3">
        <v>1.34549076220386E-2</v>
      </c>
      <c r="I108">
        <f>_xlfn.XLOOKUP(b2b3[[#This Row],[rxn]],mfs[rxn],mfs[flux_scaled],0)</f>
        <v>1.34552059165471E-2</v>
      </c>
      <c r="J108">
        <f>(b2b3[[#This Row],[flux]]-b2b3[[#This Row],[flux in mfs]])/b2b3[[#This Row],[flux]]</f>
        <v>-2.216994102669248E-5</v>
      </c>
      <c r="K108">
        <f>ABS(b2b3[[#This Row],[(mfs - b2+b3) / mfs]])</f>
        <v>2.216994102669248E-5</v>
      </c>
      <c r="L108" t="b">
        <f>_xlfn.TEXTAFTER(b2b3[[#This Row],[rxn]],"-",-1)="SPONT"</f>
        <v>0</v>
      </c>
      <c r="M108" t="str">
        <f>_xlfn.TEXTAFTER(b2b3[[#This Row],[rxn]],"-",-1)</f>
        <v>rt3764</v>
      </c>
      <c r="N108">
        <f>_xlfn.XLOOKUP("'PRO-"&amp;b2b3[[#This Row],[enz]]&amp;"'",'[1]Sheet2 (2)'!$A:$A,'[1]Sheet2 (2)'!$B:$B,"")</f>
        <v>1</v>
      </c>
      <c r="O108">
        <f>IFERROR(_xlfn.XLOOKUP(b2b3[[#This Row],[Column2]],Table17[[#This Row],[rxn-no-enz]],Table17[[#This Row],[flux]],0),0)</f>
        <v>3.9919577191746602E-2</v>
      </c>
      <c r="P108" t="str">
        <f>_xlfn.TEXTBEFORE(b2b3[[#This Row],[rxn]],"-",-1,,,"")</f>
        <v>RXN-AIRC1_c_FWD</v>
      </c>
    </row>
    <row r="109" spans="1:16" ht="17" hidden="1" x14ac:dyDescent="0.25">
      <c r="A109" s="1" t="s">
        <v>2882</v>
      </c>
      <c r="B109" s="1" t="s">
        <v>2778</v>
      </c>
      <c r="C109" s="1">
        <v>13.455205916547101</v>
      </c>
      <c r="D109" s="1">
        <f>mfs[[#This Row],[flux]]/1000</f>
        <v>1.34552059165471E-2</v>
      </c>
      <c r="F109" t="s">
        <v>5727</v>
      </c>
      <c r="G109" t="s">
        <v>2778</v>
      </c>
      <c r="H109" s="3">
        <v>0.12751822886664499</v>
      </c>
      <c r="I109">
        <f>_xlfn.XLOOKUP(b2b3[[#This Row],[rxn]],mfs[rxn],mfs[flux_scaled],0)</f>
        <v>0.127478030520846</v>
      </c>
      <c r="J109">
        <f>(b2b3[[#This Row],[flux]]-b2b3[[#This Row],[flux in mfs]])/b2b3[[#This Row],[flux]]</f>
        <v>3.1523607374621046E-4</v>
      </c>
      <c r="K109">
        <f>ABS(b2b3[[#This Row],[(mfs - b2+b3) / mfs]])</f>
        <v>3.1523607374621046E-4</v>
      </c>
      <c r="L109" t="b">
        <f>_xlfn.TEXTAFTER(b2b3[[#This Row],[rxn]],"-",-1)="SPONT"</f>
        <v>0</v>
      </c>
      <c r="M109" t="str">
        <f>_xlfn.TEXTAFTER(b2b3[[#This Row],[rxn]],"-",-1)</f>
        <v>KGDCPLX</v>
      </c>
      <c r="N109" t="str">
        <f>_xlfn.XLOOKUP("'PRO-"&amp;b2b3[[#This Row],[enz]]&amp;"'",'[1]Sheet2 (2)'!$A:$A,'[1]Sheet2 (2)'!$B:$B,"")</f>
        <v/>
      </c>
      <c r="O109">
        <f>IFERROR(_xlfn.XLOOKUP(b2b3[[#This Row],[Column2]],Table17[[#This Row],[rxn-no-enz]],Table17[[#This Row],[flux]],0),0)</f>
        <v>4.58458737415872</v>
      </c>
      <c r="P109" t="str">
        <f>_xlfn.TEXTBEFORE(b2b3[[#This Row],[rxn]],"-",-1,,,"")</f>
        <v>RXN-AKGDH_m_FWD</v>
      </c>
    </row>
    <row r="110" spans="1:16" ht="17" hidden="1" x14ac:dyDescent="0.25">
      <c r="A110" s="1" t="s">
        <v>5727</v>
      </c>
      <c r="B110" s="1" t="s">
        <v>2778</v>
      </c>
      <c r="C110" s="1">
        <v>127.478030520846</v>
      </c>
      <c r="D110" s="1">
        <f>mfs[[#This Row],[flux]]/1000</f>
        <v>0.127478030520846</v>
      </c>
      <c r="F110" t="s">
        <v>2884</v>
      </c>
      <c r="G110" t="s">
        <v>2778</v>
      </c>
      <c r="H110" s="3">
        <v>3.9595635576247701</v>
      </c>
      <c r="I110">
        <f>_xlfn.XLOOKUP(b2b3[[#This Row],[rxn]],mfs[rxn],mfs[flux_scaled],0)</f>
        <v>3.9483677613500698</v>
      </c>
      <c r="J110">
        <f>(b2b3[[#This Row],[flux]]-b2b3[[#This Row],[flux in mfs]])/b2b3[[#This Row],[flux]]</f>
        <v>2.8275329115859133E-3</v>
      </c>
      <c r="K110">
        <f>ABS(b2b3[[#This Row],[(mfs - b2+b3) / mfs]])</f>
        <v>2.8275329115859133E-3</v>
      </c>
      <c r="L110" t="b">
        <f>_xlfn.TEXTAFTER(b2b3[[#This Row],[rxn]],"-",-1)="SPONT"</f>
        <v>0</v>
      </c>
      <c r="M110" t="str">
        <f>_xlfn.TEXTAFTER(b2b3[[#This Row],[rxn]],"-",-1)</f>
        <v>rt2267</v>
      </c>
      <c r="N110">
        <f>_xlfn.XLOOKUP("'PRO-"&amp;b2b3[[#This Row],[enz]]&amp;"'",'[1]Sheet2 (2)'!$A:$A,'[1]Sheet2 (2)'!$B:$B,"")</f>
        <v>1</v>
      </c>
      <c r="O110">
        <f>IFERROR(_xlfn.XLOOKUP(b2b3[[#This Row],[Column2]],Table17[[#This Row],[rxn-no-enz]],Table17[[#This Row],[flux]],0),0)</f>
        <v>0.81123777427461896</v>
      </c>
      <c r="P110" t="str">
        <f>_xlfn.TEXTBEFORE(b2b3[[#This Row],[rxn]],"-",-1,,,"")</f>
        <v>RXN-AKGMALta_m_FWD</v>
      </c>
    </row>
    <row r="111" spans="1:16" ht="17" hidden="1" x14ac:dyDescent="0.25">
      <c r="A111" s="1" t="s">
        <v>2884</v>
      </c>
      <c r="B111" s="1" t="s">
        <v>2778</v>
      </c>
      <c r="C111" s="1">
        <v>3948.3677613500699</v>
      </c>
      <c r="D111" s="1">
        <f>mfs[[#This Row],[flux]]/1000</f>
        <v>3.9483677613500698</v>
      </c>
      <c r="F111" t="s">
        <v>2885</v>
      </c>
      <c r="G111" t="s">
        <v>2778</v>
      </c>
      <c r="H111" s="3">
        <v>8.8901789751456704E-5</v>
      </c>
      <c r="I111">
        <f>_xlfn.XLOOKUP(b2b3[[#This Row],[rxn]],mfs[rxn],mfs[flux_scaled],0)</f>
        <v>8.8904819661663996E-5</v>
      </c>
      <c r="J111">
        <f>(b2b3[[#This Row],[flux]]-b2b3[[#This Row],[flux in mfs]])/b2b3[[#This Row],[flux]]</f>
        <v>-3.4081543417331757E-5</v>
      </c>
      <c r="K111">
        <f>ABS(b2b3[[#This Row],[(mfs - b2+b3) / mfs]])</f>
        <v>3.4081543417331757E-5</v>
      </c>
      <c r="L111" t="b">
        <f>_xlfn.TEXTAFTER(b2b3[[#This Row],[rxn]],"-",-1)="SPONT"</f>
        <v>0</v>
      </c>
      <c r="M111" t="str">
        <f>_xlfn.TEXTAFTER(b2b3[[#This Row],[rxn]],"-",-1)</f>
        <v>rt0309</v>
      </c>
      <c r="N111">
        <f>_xlfn.XLOOKUP("'PRO-"&amp;b2b3[[#This Row],[enz]]&amp;"'",'[1]Sheet2 (2)'!$A:$A,'[1]Sheet2 (2)'!$B:$B,"")</f>
        <v>1</v>
      </c>
      <c r="O111">
        <f>IFERROR(_xlfn.XLOOKUP(b2b3[[#This Row],[Column2]],Table17[[#This Row],[rxn-no-enz]],Table17[[#This Row],[flux]],0),0)</f>
        <v>3.0445032619640599E-4</v>
      </c>
      <c r="P111" t="str">
        <f>_xlfn.TEXTBEFORE(b2b3[[#This Row],[rxn]],"-",-1,,,"")</f>
        <v>RXN-ALAS_m_FWD</v>
      </c>
    </row>
    <row r="112" spans="1:16" ht="17" hidden="1" x14ac:dyDescent="0.25">
      <c r="A112" s="1" t="s">
        <v>2885</v>
      </c>
      <c r="B112" s="1" t="s">
        <v>2778</v>
      </c>
      <c r="C112" s="1">
        <v>8.8904819661663997E-2</v>
      </c>
      <c r="D112" s="1">
        <f>mfs[[#This Row],[flux]]/1000</f>
        <v>8.8904819661663996E-5</v>
      </c>
      <c r="F112" t="s">
        <v>2886</v>
      </c>
      <c r="G112" t="s">
        <v>2778</v>
      </c>
      <c r="H112" s="3">
        <v>3.4602901908797903E-2</v>
      </c>
      <c r="I112">
        <f>_xlfn.XLOOKUP(b2b3[[#This Row],[rxn]],mfs[rxn],mfs[flux_scaled],0)</f>
        <v>3.4602593187605599E-2</v>
      </c>
      <c r="J112">
        <f>(b2b3[[#This Row],[flux]]-b2b3[[#This Row],[flux in mfs]])/b2b3[[#This Row],[flux]]</f>
        <v>8.9218295366795833E-6</v>
      </c>
      <c r="K112">
        <f>ABS(b2b3[[#This Row],[(mfs - b2+b3) / mfs]])</f>
        <v>8.9218295366795833E-6</v>
      </c>
      <c r="L112" t="b">
        <f>_xlfn.TEXTAFTER(b2b3[[#This Row],[rxn]],"-",-1)="SPONT"</f>
        <v>1</v>
      </c>
      <c r="M112" t="str">
        <f>_xlfn.TEXTAFTER(b2b3[[#This Row],[rxn]],"-",-1)</f>
        <v>SPONT</v>
      </c>
      <c r="N112" t="str">
        <f>_xlfn.XLOOKUP("'PRO-"&amp;b2b3[[#This Row],[enz]]&amp;"'",'[1]Sheet2 (2)'!$A:$A,'[1]Sheet2 (2)'!$B:$B,"")</f>
        <v/>
      </c>
      <c r="O112">
        <f>IFERROR(_xlfn.XLOOKUP(b2b3[[#This Row],[Column2]],Table17[[#This Row],[rxn-no-enz]],Table17[[#This Row],[flux]],0),0)</f>
        <v>0.17097739696984099</v>
      </c>
      <c r="P112" t="str">
        <f>_xlfn.TEXTBEFORE(b2b3[[#This Row],[rxn]],"-",-1,,,"")</f>
        <v>RXN-ALAt_c_m_FWD</v>
      </c>
    </row>
    <row r="113" spans="1:16" ht="17" hidden="1" x14ac:dyDescent="0.25">
      <c r="A113" s="1" t="s">
        <v>2886</v>
      </c>
      <c r="B113" s="1" t="s">
        <v>2778</v>
      </c>
      <c r="C113" s="1">
        <v>34.602593187605599</v>
      </c>
      <c r="D113" s="1">
        <f>mfs[[#This Row],[flux]]/1000</f>
        <v>3.4602593187605599E-2</v>
      </c>
      <c r="F113" t="s">
        <v>2887</v>
      </c>
      <c r="G113" t="s">
        <v>2778</v>
      </c>
      <c r="H113" s="3">
        <v>3.4602901908797903E-2</v>
      </c>
      <c r="I113">
        <f>_xlfn.XLOOKUP(b2b3[[#This Row],[rxn]],mfs[rxn],mfs[flux_scaled],0)</f>
        <v>3.4602593187605599E-2</v>
      </c>
      <c r="J113">
        <f>(b2b3[[#This Row],[flux]]-b2b3[[#This Row],[flux in mfs]])/b2b3[[#This Row],[flux]]</f>
        <v>8.9218295366795833E-6</v>
      </c>
      <c r="K113">
        <f>ABS(b2b3[[#This Row],[(mfs - b2+b3) / mfs]])</f>
        <v>8.9218295366795833E-6</v>
      </c>
      <c r="L113" t="b">
        <f>_xlfn.TEXTAFTER(b2b3[[#This Row],[rxn]],"-",-1)="SPONT"</f>
        <v>0</v>
      </c>
      <c r="M113" t="str">
        <f>_xlfn.TEXTAFTER(b2b3[[#This Row],[rxn]],"-",-1)</f>
        <v>rt1267</v>
      </c>
      <c r="N113">
        <f>_xlfn.XLOOKUP("'PRO-"&amp;b2b3[[#This Row],[enz]]&amp;"'",'[1]Sheet2 (2)'!$A:$A,'[1]Sheet2 (2)'!$B:$B,"")</f>
        <v>1</v>
      </c>
      <c r="O113">
        <f>IFERROR(_xlfn.XLOOKUP(b2b3[[#This Row],[Column2]],Table17[[#This Row],[rxn-no-enz]],Table17[[#This Row],[flux]],0),0)</f>
        <v>0.17097739696984099</v>
      </c>
      <c r="P113" t="str">
        <f>_xlfn.TEXTBEFORE(b2b3[[#This Row],[rxn]],"-",-1,,,"")</f>
        <v>RXN-ALATA_L_m_REV</v>
      </c>
    </row>
    <row r="114" spans="1:16" ht="17" hidden="1" x14ac:dyDescent="0.25">
      <c r="A114" s="1" t="s">
        <v>2887</v>
      </c>
      <c r="B114" s="1" t="s">
        <v>2778</v>
      </c>
      <c r="C114" s="1">
        <v>34.602593187605599</v>
      </c>
      <c r="D114" s="1">
        <f>mfs[[#This Row],[flux]]/1000</f>
        <v>3.4602593187605599E-2</v>
      </c>
      <c r="F114" t="s">
        <v>2888</v>
      </c>
      <c r="G114" t="s">
        <v>2778</v>
      </c>
      <c r="H114" s="3">
        <v>3.4602901908797903E-2</v>
      </c>
      <c r="I114">
        <f>_xlfn.XLOOKUP(b2b3[[#This Row],[rxn]],mfs[rxn],mfs[flux_scaled],0)</f>
        <v>3.4602593187605599E-2</v>
      </c>
      <c r="J114">
        <f>(b2b3[[#This Row],[flux]]-b2b3[[#This Row],[flux in mfs]])/b2b3[[#This Row],[flux]]</f>
        <v>8.9218295366795833E-6</v>
      </c>
      <c r="K114">
        <f>ABS(b2b3[[#This Row],[(mfs - b2+b3) / mfs]])</f>
        <v>8.9218295366795833E-6</v>
      </c>
      <c r="L114" t="b">
        <f>_xlfn.TEXTAFTER(b2b3[[#This Row],[rxn]],"-",-1)="SPONT"</f>
        <v>0</v>
      </c>
      <c r="M114" t="str">
        <f>_xlfn.TEXTAFTER(b2b3[[#This Row],[rxn]],"-",-1)</f>
        <v>rt3605</v>
      </c>
      <c r="N114">
        <f>_xlfn.XLOOKUP("'PRO-"&amp;b2b3[[#This Row],[enz]]&amp;"'",'[1]Sheet2 (2)'!$A:$A,'[1]Sheet2 (2)'!$B:$B,"")</f>
        <v>1</v>
      </c>
      <c r="O114">
        <f>IFERROR(_xlfn.XLOOKUP(b2b3[[#This Row],[Column2]],Table17[[#This Row],[rxn-no-enz]],Table17[[#This Row],[flux]],0),0)</f>
        <v>0.17097739696984099</v>
      </c>
      <c r="P114" t="str">
        <f>_xlfn.TEXTBEFORE(b2b3[[#This Row],[rxn]],"-",-1,,,"")</f>
        <v>RXN-ALATRS_c_FWD</v>
      </c>
    </row>
    <row r="115" spans="1:16" ht="17" hidden="1" x14ac:dyDescent="0.25">
      <c r="A115" s="1" t="s">
        <v>2888</v>
      </c>
      <c r="B115" s="1" t="s">
        <v>2778</v>
      </c>
      <c r="C115" s="1">
        <v>34.602593187605599</v>
      </c>
      <c r="D115" s="1">
        <f>mfs[[#This Row],[flux]]/1000</f>
        <v>3.4602593187605599E-2</v>
      </c>
      <c r="F115" t="s">
        <v>2890</v>
      </c>
      <c r="G115" t="s">
        <v>2778</v>
      </c>
      <c r="H115" s="3">
        <v>1.37238269195972E-2</v>
      </c>
      <c r="I115">
        <f>_xlfn.XLOOKUP(b2b3[[#This Row],[rxn]],mfs[rxn],mfs[flux_scaled],0)</f>
        <v>1.3723826919597198E-2</v>
      </c>
      <c r="J115">
        <f>(b2b3[[#This Row],[flux]]-b2b3[[#This Row],[flux in mfs]])/b2b3[[#This Row],[flux]]</f>
        <v>1.2640231373799065E-16</v>
      </c>
      <c r="K115">
        <f>ABS(b2b3[[#This Row],[(mfs - b2+b3) / mfs]])</f>
        <v>1.2640231373799065E-16</v>
      </c>
      <c r="L115" t="b">
        <f>_xlfn.TEXTAFTER(b2b3[[#This Row],[rxn]],"-",-1)="SPONT"</f>
        <v>1</v>
      </c>
      <c r="M115" t="str">
        <f>_xlfn.TEXTAFTER(b2b3[[#This Row],[rxn]],"-",-1)</f>
        <v>SPONT</v>
      </c>
      <c r="N115" t="str">
        <f>_xlfn.XLOOKUP("'PRO-"&amp;b2b3[[#This Row],[enz]]&amp;"'",'[1]Sheet2 (2)'!$A:$A,'[1]Sheet2 (2)'!$B:$B,"")</f>
        <v/>
      </c>
      <c r="O115">
        <f>IFERROR(_xlfn.XLOOKUP(b2b3[[#This Row],[Column2]],Table17[[#This Row],[rxn-no-enz]],Table17[[#This Row],[flux]],0),0)</f>
        <v>3.3292641732451903E-2</v>
      </c>
      <c r="P115" t="str">
        <f>_xlfn.TEXTBEFORE(b2b3[[#This Row],[rxn]],"-",-1,,,"")</f>
        <v>RXN-AMETt_c_rm_FWD</v>
      </c>
    </row>
    <row r="116" spans="1:16" ht="17" hidden="1" x14ac:dyDescent="0.25">
      <c r="A116" s="1" t="s">
        <v>2890</v>
      </c>
      <c r="B116" s="1" t="s">
        <v>2778</v>
      </c>
      <c r="C116" s="1">
        <v>13.723826919597199</v>
      </c>
      <c r="D116" s="1">
        <f>mfs[[#This Row],[flux]]/1000</f>
        <v>1.3723826919597198E-2</v>
      </c>
      <c r="F116" t="s">
        <v>2891</v>
      </c>
      <c r="G116" t="s">
        <v>2778</v>
      </c>
      <c r="H116" s="3">
        <v>1.5611162125111201E-5</v>
      </c>
      <c r="I116">
        <f>_xlfn.XLOOKUP(b2b3[[#This Row],[rxn]],mfs[rxn],mfs[flux_scaled],0)</f>
        <v>1.5611162125109999E-5</v>
      </c>
      <c r="J116">
        <f>(b2b3[[#This Row],[flux]]-b2b3[[#This Row],[flux in mfs]])/b2b3[[#This Row],[flux]]</f>
        <v>7.7046588553863905E-14</v>
      </c>
      <c r="K116">
        <f>ABS(b2b3[[#This Row],[(mfs - b2+b3) / mfs]])</f>
        <v>7.7046588553863905E-14</v>
      </c>
      <c r="L116" t="b">
        <f>_xlfn.TEXTAFTER(b2b3[[#This Row],[rxn]],"-",-1)="SPONT"</f>
        <v>1</v>
      </c>
      <c r="M116" t="str">
        <f>_xlfn.TEXTAFTER(b2b3[[#This Row],[rxn]],"-",-1)</f>
        <v>SPONT</v>
      </c>
      <c r="N116" t="str">
        <f>_xlfn.XLOOKUP("'PRO-"&amp;b2b3[[#This Row],[enz]]&amp;"'",'[1]Sheet2 (2)'!$A:$A,'[1]Sheet2 (2)'!$B:$B,"")</f>
        <v/>
      </c>
      <c r="O116">
        <f>IFERROR(_xlfn.XLOOKUP(b2b3[[#This Row],[Column2]],Table17[[#This Row],[rxn-no-enz]],Table17[[#This Row],[flux]],0),0)</f>
        <v>0</v>
      </c>
      <c r="P116" t="str">
        <f>_xlfn.TEXTBEFORE(b2b3[[#This Row],[rxn]],"-",-1,,,"")</f>
        <v>RXN-AMPt_c_l_REV</v>
      </c>
    </row>
    <row r="117" spans="1:16" ht="17" hidden="1" x14ac:dyDescent="0.25">
      <c r="A117" s="1" t="s">
        <v>2891</v>
      </c>
      <c r="B117" s="1" t="s">
        <v>2778</v>
      </c>
      <c r="C117" s="1">
        <v>1.561116212511E-2</v>
      </c>
      <c r="D117" s="1">
        <f>mfs[[#This Row],[flux]]/1000</f>
        <v>1.5611162125109999E-5</v>
      </c>
      <c r="F117" t="s">
        <v>2892</v>
      </c>
      <c r="G117" t="s">
        <v>2778</v>
      </c>
      <c r="H117" s="3">
        <v>2.02812953870078E-4</v>
      </c>
      <c r="I117">
        <f>_xlfn.XLOOKUP(b2b3[[#This Row],[rxn]],mfs[rxn],mfs[flux_scaled],0)</f>
        <v>2.0281295387008E-4</v>
      </c>
      <c r="J117">
        <f>(b2b3[[#This Row],[flux]]-b2b3[[#This Row],[flux in mfs]])/b2b3[[#This Row],[flux]]</f>
        <v>-9.8897727232111728E-15</v>
      </c>
      <c r="K117">
        <f>ABS(b2b3[[#This Row],[(mfs - b2+b3) / mfs]])</f>
        <v>9.8897727232111728E-15</v>
      </c>
      <c r="L117" t="b">
        <f>_xlfn.TEXTAFTER(b2b3[[#This Row],[rxn]],"-",-1)="SPONT"</f>
        <v>1</v>
      </c>
      <c r="M117" t="str">
        <f>_xlfn.TEXTAFTER(b2b3[[#This Row],[rxn]],"-",-1)</f>
        <v>SPONT</v>
      </c>
      <c r="N117" t="str">
        <f>_xlfn.XLOOKUP("'PRO-"&amp;b2b3[[#This Row],[enz]]&amp;"'",'[1]Sheet2 (2)'!$A:$A,'[1]Sheet2 (2)'!$B:$B,"")</f>
        <v/>
      </c>
      <c r="O117">
        <f>IFERROR(_xlfn.XLOOKUP(b2b3[[#This Row],[Column2]],Table17[[#This Row],[rxn-no-enz]],Table17[[#This Row],[flux]],0),0)</f>
        <v>0</v>
      </c>
      <c r="P117" t="str">
        <f>_xlfn.TEXTBEFORE(b2b3[[#This Row],[rxn]],"-",-1,,,"")</f>
        <v>RXN-AMPt_c_rm_REV</v>
      </c>
    </row>
    <row r="118" spans="1:16" ht="17" hidden="1" x14ac:dyDescent="0.25">
      <c r="A118" s="1" t="s">
        <v>2892</v>
      </c>
      <c r="B118" s="1" t="s">
        <v>2778</v>
      </c>
      <c r="C118" s="1">
        <v>0.20281295387008</v>
      </c>
      <c r="D118" s="1">
        <f>mfs[[#This Row],[flux]]/1000</f>
        <v>2.0281295387008E-4</v>
      </c>
      <c r="F118" t="s">
        <v>2893</v>
      </c>
      <c r="G118" t="s">
        <v>2778</v>
      </c>
      <c r="H118" s="3">
        <v>3.4427879395059402E-3</v>
      </c>
      <c r="I118">
        <f>_xlfn.XLOOKUP(b2b3[[#This Row],[rxn]],mfs[rxn],mfs[flux_scaled],0)</f>
        <v>3.4429518592145499E-3</v>
      </c>
      <c r="J118">
        <f>(b2b3[[#This Row],[flux]]-b2b3[[#This Row],[flux in mfs]])/b2b3[[#This Row],[flux]]</f>
        <v>-4.7612490658722844E-5</v>
      </c>
      <c r="K118">
        <f>ABS(b2b3[[#This Row],[(mfs - b2+b3) / mfs]])</f>
        <v>4.7612490658722844E-5</v>
      </c>
      <c r="L118" t="b">
        <f>_xlfn.TEXTAFTER(b2b3[[#This Row],[rxn]],"-",-1)="SPONT"</f>
        <v>0</v>
      </c>
      <c r="M118" t="str">
        <f>_xlfn.TEXTAFTER(b2b3[[#This Row],[rxn]],"-",-1)</f>
        <v>rt1532</v>
      </c>
      <c r="N118">
        <f>_xlfn.XLOOKUP("'PRO-"&amp;b2b3[[#This Row],[enz]]&amp;"'",'[1]Sheet2 (2)'!$A:$A,'[1]Sheet2 (2)'!$B:$B,"")</f>
        <v>1</v>
      </c>
      <c r="O118">
        <f>IFERROR(_xlfn.XLOOKUP(b2b3[[#This Row],[Column2]],Table17[[#This Row],[rxn-no-enz]],Table17[[#This Row],[flux]],0),0)</f>
        <v>0</v>
      </c>
      <c r="P118" t="str">
        <f>_xlfn.TEXTBEFORE(b2b3[[#This Row],[rxn]],"-",-1,,,"")</f>
        <v>RXN-ANPRT_c_FWD</v>
      </c>
    </row>
    <row r="119" spans="1:16" ht="17" hidden="1" x14ac:dyDescent="0.25">
      <c r="A119" s="1" t="s">
        <v>2893</v>
      </c>
      <c r="B119" s="1" t="s">
        <v>2778</v>
      </c>
      <c r="C119" s="1">
        <v>3.44295185921455</v>
      </c>
      <c r="D119" s="1">
        <f>mfs[[#This Row],[flux]]/1000</f>
        <v>3.4429518592145499E-3</v>
      </c>
      <c r="F119" t="s">
        <v>2894</v>
      </c>
      <c r="G119" t="s">
        <v>2778</v>
      </c>
      <c r="H119" s="3">
        <v>3.4427879395059402E-3</v>
      </c>
      <c r="I119">
        <f>_xlfn.XLOOKUP(b2b3[[#This Row],[rxn]],mfs[rxn],mfs[flux_scaled],0)</f>
        <v>3.4429518592145499E-3</v>
      </c>
      <c r="J119">
        <f>(b2b3[[#This Row],[flux]]-b2b3[[#This Row],[flux in mfs]])/b2b3[[#This Row],[flux]]</f>
        <v>-4.7612490658722844E-5</v>
      </c>
      <c r="K119">
        <f>ABS(b2b3[[#This Row],[(mfs - b2+b3) / mfs]])</f>
        <v>4.7612490658722844E-5</v>
      </c>
      <c r="L119" t="b">
        <f>_xlfn.TEXTAFTER(b2b3[[#This Row],[rxn]],"-",-1)="SPONT"</f>
        <v>0</v>
      </c>
      <c r="M119" t="str">
        <f>_xlfn.TEXTAFTER(b2b3[[#This Row],[rxn]],"-",-1)</f>
        <v>TRP23</v>
      </c>
      <c r="N119" t="str">
        <f>_xlfn.XLOOKUP("'PRO-"&amp;b2b3[[#This Row],[enz]]&amp;"'",'[1]Sheet2 (2)'!$A:$A,'[1]Sheet2 (2)'!$B:$B,"")</f>
        <v/>
      </c>
      <c r="O119">
        <f>IFERROR(_xlfn.XLOOKUP(b2b3[[#This Row],[Column2]],Table17[[#This Row],[rxn-no-enz]],Table17[[#This Row],[flux]],0),0)</f>
        <v>0</v>
      </c>
      <c r="P119" t="str">
        <f>_xlfn.TEXTBEFORE(b2b3[[#This Row],[rxn]],"-",-1,,,"")</f>
        <v>RXN-ANS_c_FWD</v>
      </c>
    </row>
    <row r="120" spans="1:16" ht="17" hidden="1" x14ac:dyDescent="0.25">
      <c r="A120" s="1" t="s">
        <v>2894</v>
      </c>
      <c r="B120" s="1" t="s">
        <v>2778</v>
      </c>
      <c r="C120" s="1">
        <v>3.44295185921455</v>
      </c>
      <c r="D120" s="1">
        <f>mfs[[#This Row],[flux]]/1000</f>
        <v>3.4429518592145499E-3</v>
      </c>
      <c r="F120" t="s">
        <v>2895</v>
      </c>
      <c r="G120" t="s">
        <v>2778</v>
      </c>
      <c r="H120" s="3">
        <v>2.0171918830287999E-2</v>
      </c>
      <c r="I120">
        <f>_xlfn.XLOOKUP(b2b3[[#This Row],[rxn]],mfs[rxn],mfs[flux_scaled],0)</f>
        <v>2.0171266619386098E-2</v>
      </c>
      <c r="J120">
        <f>(b2b3[[#This Row],[flux]]-b2b3[[#This Row],[flux in mfs]])/b2b3[[#This Row],[flux]]</f>
        <v>3.2332615820420199E-5</v>
      </c>
      <c r="K120">
        <f>ABS(b2b3[[#This Row],[(mfs - b2+b3) / mfs]])</f>
        <v>3.2332615820420199E-5</v>
      </c>
      <c r="L120" t="b">
        <f>_xlfn.TEXTAFTER(b2b3[[#This Row],[rxn]],"-",-1)="SPONT"</f>
        <v>0</v>
      </c>
      <c r="M120" t="str">
        <f>_xlfn.TEXTAFTER(b2b3[[#This Row],[rxn]],"-",-1)</f>
        <v>rt3236</v>
      </c>
      <c r="N120">
        <f>_xlfn.XLOOKUP("'PRO-"&amp;b2b3[[#This Row],[enz]]&amp;"'",'[1]Sheet2 (2)'!$A:$A,'[1]Sheet2 (2)'!$B:$B,"")</f>
        <v>1</v>
      </c>
      <c r="O120">
        <f>IFERROR(_xlfn.XLOOKUP(b2b3[[#This Row],[Column2]],Table17[[#This Row],[rxn-no-enz]],Table17[[#This Row],[flux]],0),0)</f>
        <v>0</v>
      </c>
      <c r="P120" t="str">
        <f>_xlfn.TEXTBEFORE(b2b3[[#This Row],[rxn]],"-",-1,,,"")</f>
        <v>RXN-ARGSL_c_FWD</v>
      </c>
    </row>
    <row r="121" spans="1:16" ht="17" hidden="1" x14ac:dyDescent="0.25">
      <c r="A121" s="1" t="s">
        <v>2895</v>
      </c>
      <c r="B121" s="1" t="s">
        <v>2778</v>
      </c>
      <c r="C121" s="1">
        <v>20.171266619386099</v>
      </c>
      <c r="D121" s="1">
        <f>mfs[[#This Row],[flux]]/1000</f>
        <v>2.0171266619386098E-2</v>
      </c>
      <c r="F121" t="s">
        <v>2896</v>
      </c>
      <c r="G121" t="s">
        <v>2778</v>
      </c>
      <c r="H121" s="3">
        <v>2.0171918830287999E-2</v>
      </c>
      <c r="I121">
        <f>_xlfn.XLOOKUP(b2b3[[#This Row],[rxn]],mfs[rxn],mfs[flux_scaled],0)</f>
        <v>2.0171266619386098E-2</v>
      </c>
      <c r="J121">
        <f>(b2b3[[#This Row],[flux]]-b2b3[[#This Row],[flux in mfs]])/b2b3[[#This Row],[flux]]</f>
        <v>3.2332615820420199E-5</v>
      </c>
      <c r="K121">
        <f>ABS(b2b3[[#This Row],[(mfs - b2+b3) / mfs]])</f>
        <v>3.2332615820420199E-5</v>
      </c>
      <c r="L121" t="b">
        <f>_xlfn.TEXTAFTER(b2b3[[#This Row],[rxn]],"-",-1)="SPONT"</f>
        <v>0</v>
      </c>
      <c r="M121" t="str">
        <f>_xlfn.TEXTAFTER(b2b3[[#This Row],[rxn]],"-",-1)</f>
        <v>rt7828</v>
      </c>
      <c r="N121">
        <f>_xlfn.XLOOKUP("'PRO-"&amp;b2b3[[#This Row],[enz]]&amp;"'",'[1]Sheet2 (2)'!$A:$A,'[1]Sheet2 (2)'!$B:$B,"")</f>
        <v>1</v>
      </c>
      <c r="O121">
        <f>IFERROR(_xlfn.XLOOKUP(b2b3[[#This Row],[Column2]],Table17[[#This Row],[rxn-no-enz]],Table17[[#This Row],[flux]],0),0)</f>
        <v>0</v>
      </c>
      <c r="P121" t="str">
        <f>_xlfn.TEXTBEFORE(b2b3[[#This Row],[rxn]],"-",-1,,,"")</f>
        <v>RXN-ARGSS_c_FWD</v>
      </c>
    </row>
    <row r="122" spans="1:16" ht="17" hidden="1" x14ac:dyDescent="0.25">
      <c r="A122" s="1" t="s">
        <v>2896</v>
      </c>
      <c r="B122" s="1" t="s">
        <v>2778</v>
      </c>
      <c r="C122" s="1">
        <v>20.171266619386099</v>
      </c>
      <c r="D122" s="1">
        <f>mfs[[#This Row],[flux]]/1000</f>
        <v>2.0171266619386098E-2</v>
      </c>
      <c r="F122" t="s">
        <v>2897</v>
      </c>
      <c r="G122" t="s">
        <v>2778</v>
      </c>
      <c r="H122" s="3">
        <v>2.0171918830287999E-2</v>
      </c>
      <c r="I122">
        <f>_xlfn.XLOOKUP(b2b3[[#This Row],[rxn]],mfs[rxn],mfs[flux_scaled],0)</f>
        <v>2.0171266619386098E-2</v>
      </c>
      <c r="J122">
        <f>(b2b3[[#This Row],[flux]]-b2b3[[#This Row],[flux in mfs]])/b2b3[[#This Row],[flux]]</f>
        <v>3.2332615820420199E-5</v>
      </c>
      <c r="K122">
        <f>ABS(b2b3[[#This Row],[(mfs - b2+b3) / mfs]])</f>
        <v>3.2332615820420199E-5</v>
      </c>
      <c r="L122" t="b">
        <f>_xlfn.TEXTAFTER(b2b3[[#This Row],[rxn]],"-",-1)="SPONT"</f>
        <v>0</v>
      </c>
      <c r="M122" t="str">
        <f>_xlfn.TEXTAFTER(b2b3[[#This Row],[rxn]],"-",-1)</f>
        <v>rt1711</v>
      </c>
      <c r="N122">
        <f>_xlfn.XLOOKUP("'PRO-"&amp;b2b3[[#This Row],[enz]]&amp;"'",'[1]Sheet2 (2)'!$A:$A,'[1]Sheet2 (2)'!$B:$B,"")</f>
        <v>1</v>
      </c>
      <c r="O122">
        <f>IFERROR(_xlfn.XLOOKUP(b2b3[[#This Row],[Column2]],Table17[[#This Row],[rxn-no-enz]],Table17[[#This Row],[flux]],0),0)</f>
        <v>0</v>
      </c>
      <c r="P122" t="str">
        <f>_xlfn.TEXTBEFORE(b2b3[[#This Row],[rxn]],"-",-1,,,"")</f>
        <v>RXN-ARGTRS_c_FWD</v>
      </c>
    </row>
    <row r="123" spans="1:16" ht="17" hidden="1" x14ac:dyDescent="0.25">
      <c r="A123" s="1" t="s">
        <v>2897</v>
      </c>
      <c r="B123" s="1" t="s">
        <v>2778</v>
      </c>
      <c r="C123" s="1">
        <v>20.171266619386099</v>
      </c>
      <c r="D123" s="1">
        <f>mfs[[#This Row],[flux]]/1000</f>
        <v>2.0171266619386098E-2</v>
      </c>
      <c r="F123" t="s">
        <v>2898</v>
      </c>
      <c r="G123" t="s">
        <v>2778</v>
      </c>
      <c r="H123" s="3">
        <v>4.01455270478027E-2</v>
      </c>
      <c r="I123">
        <f>_xlfn.XLOOKUP(b2b3[[#This Row],[rxn]],mfs[rxn],mfs[flux_scaled],0)</f>
        <v>4.0145966736230297E-2</v>
      </c>
      <c r="J123">
        <f>(b2b3[[#This Row],[flux]]-b2b3[[#This Row],[flux in mfs]])/b2b3[[#This Row],[flux]]</f>
        <v>-1.0952364059737204E-5</v>
      </c>
      <c r="K123">
        <f>ABS(b2b3[[#This Row],[(mfs - b2+b3) / mfs]])</f>
        <v>1.0952364059737204E-5</v>
      </c>
      <c r="L123" t="b">
        <f>_xlfn.TEXTAFTER(b2b3[[#This Row],[rxn]],"-",-1)="SPONT"</f>
        <v>0</v>
      </c>
      <c r="M123" t="str">
        <f>_xlfn.TEXTAFTER(b2b3[[#This Row],[rxn]],"-",-1)</f>
        <v>rt1962</v>
      </c>
      <c r="N123">
        <f>_xlfn.XLOOKUP("'PRO-"&amp;b2b3[[#This Row],[enz]]&amp;"'",'[1]Sheet2 (2)'!$A:$A,'[1]Sheet2 (2)'!$B:$B,"")</f>
        <v>1</v>
      </c>
      <c r="O123">
        <f>IFERROR(_xlfn.XLOOKUP(b2b3[[#This Row],[Column2]],Table17[[#This Row],[rxn-no-enz]],Table17[[#This Row],[flux]],0),0)</f>
        <v>0</v>
      </c>
      <c r="P123" t="str">
        <f>_xlfn.TEXTBEFORE(b2b3[[#This Row],[rxn]],"-",-1,,,"")</f>
        <v>RXN-ASAD_c_FWD</v>
      </c>
    </row>
    <row r="124" spans="1:16" ht="17" hidden="1" x14ac:dyDescent="0.25">
      <c r="A124" s="1" t="s">
        <v>2898</v>
      </c>
      <c r="B124" s="1" t="s">
        <v>2778</v>
      </c>
      <c r="C124" s="1">
        <v>40.145966736230299</v>
      </c>
      <c r="D124" s="1">
        <f>mfs[[#This Row],[flux]]/1000</f>
        <v>4.0145966736230297E-2</v>
      </c>
      <c r="F124" t="s">
        <v>2899</v>
      </c>
      <c r="G124" t="s">
        <v>2778</v>
      </c>
      <c r="H124" s="3">
        <v>1.0368200451543E-2</v>
      </c>
      <c r="I124">
        <f>_xlfn.XLOOKUP(b2b3[[#This Row],[rxn]],mfs[rxn],mfs[flux_scaled],0)</f>
        <v>1.0368511147175101E-2</v>
      </c>
      <c r="J124">
        <f>(b2b3[[#This Row],[flux]]-b2b3[[#This Row],[flux in mfs]])/b2b3[[#This Row],[flux]]</f>
        <v>-2.9966206146621075E-5</v>
      </c>
      <c r="K124">
        <f>ABS(b2b3[[#This Row],[(mfs - b2+b3) / mfs]])</f>
        <v>2.9966206146621075E-5</v>
      </c>
      <c r="L124" t="b">
        <f>_xlfn.TEXTAFTER(b2b3[[#This Row],[rxn]],"-",-1)="SPONT"</f>
        <v>0</v>
      </c>
      <c r="M124" t="str">
        <f>_xlfn.TEXTAFTER(b2b3[[#This Row],[rxn]],"-",-1)</f>
        <v>rt6769</v>
      </c>
      <c r="N124">
        <f>_xlfn.XLOOKUP("'PRO-"&amp;b2b3[[#This Row],[enz]]&amp;"'",'[1]Sheet2 (2)'!$A:$A,'[1]Sheet2 (2)'!$B:$B,"")</f>
        <v>1</v>
      </c>
      <c r="O124">
        <f>IFERROR(_xlfn.XLOOKUP(b2b3[[#This Row],[Column2]],Table17[[#This Row],[rxn-no-enz]],Table17[[#This Row],[flux]],0),0)</f>
        <v>0</v>
      </c>
      <c r="P124" t="str">
        <f>_xlfn.TEXTBEFORE(b2b3[[#This Row],[rxn]],"-",-1,,,"")</f>
        <v>RXN-ASNS1_c_FWD</v>
      </c>
    </row>
    <row r="125" spans="1:16" ht="17" hidden="1" x14ac:dyDescent="0.25">
      <c r="A125" s="1" t="s">
        <v>2899</v>
      </c>
      <c r="B125" s="1" t="s">
        <v>2778</v>
      </c>
      <c r="C125" s="1">
        <v>10.3685111471751</v>
      </c>
      <c r="D125" s="1">
        <f>mfs[[#This Row],[flux]]/1000</f>
        <v>1.0368511147175101E-2</v>
      </c>
      <c r="F125" t="s">
        <v>2900</v>
      </c>
      <c r="G125" t="s">
        <v>2778</v>
      </c>
      <c r="H125" s="3">
        <v>1.0368200451543E-2</v>
      </c>
      <c r="I125">
        <f>_xlfn.XLOOKUP(b2b3[[#This Row],[rxn]],mfs[rxn],mfs[flux_scaled],0)</f>
        <v>1.0368511147175101E-2</v>
      </c>
      <c r="J125">
        <f>(b2b3[[#This Row],[flux]]-b2b3[[#This Row],[flux in mfs]])/b2b3[[#This Row],[flux]]</f>
        <v>-2.9966206146621075E-5</v>
      </c>
      <c r="K125">
        <f>ABS(b2b3[[#This Row],[(mfs - b2+b3) / mfs]])</f>
        <v>2.9966206146621075E-5</v>
      </c>
      <c r="L125" t="b">
        <f>_xlfn.TEXTAFTER(b2b3[[#This Row],[rxn]],"-",-1)="SPONT"</f>
        <v>0</v>
      </c>
      <c r="M125" t="str">
        <f>_xlfn.TEXTAFTER(b2b3[[#This Row],[rxn]],"-",-1)</f>
        <v>rt0799</v>
      </c>
      <c r="N125">
        <f>_xlfn.XLOOKUP("'PRO-"&amp;b2b3[[#This Row],[enz]]&amp;"'",'[1]Sheet2 (2)'!$A:$A,'[1]Sheet2 (2)'!$B:$B,"")</f>
        <v>1</v>
      </c>
      <c r="O125">
        <f>IFERROR(_xlfn.XLOOKUP(b2b3[[#This Row],[Column2]],Table17[[#This Row],[rxn-no-enz]],Table17[[#This Row],[flux]],0),0)</f>
        <v>0</v>
      </c>
      <c r="P125" t="str">
        <f>_xlfn.TEXTBEFORE(b2b3[[#This Row],[rxn]],"-",-1,,,"")</f>
        <v>RXN-ASNTRS_c_FWD</v>
      </c>
    </row>
    <row r="126" spans="1:16" ht="17" hidden="1" x14ac:dyDescent="0.25">
      <c r="A126" s="1" t="s">
        <v>2900</v>
      </c>
      <c r="B126" s="1" t="s">
        <v>2778</v>
      </c>
      <c r="C126" s="1">
        <v>10.3685111471751</v>
      </c>
      <c r="D126" s="1">
        <f>mfs[[#This Row],[flux]]/1000</f>
        <v>1.0368511147175101E-2</v>
      </c>
      <c r="F126" t="s">
        <v>2901</v>
      </c>
      <c r="G126" t="s">
        <v>2778</v>
      </c>
      <c r="H126" s="3">
        <v>1.39655129663255E-2</v>
      </c>
      <c r="I126">
        <f>_xlfn.XLOOKUP(b2b3[[#This Row],[rxn]],mfs[rxn],mfs[flux_scaled],0)</f>
        <v>1.39652180776106E-2</v>
      </c>
      <c r="J126">
        <f>(b2b3[[#This Row],[flux]]-b2b3[[#This Row],[flux in mfs]])/b2b3[[#This Row],[flux]]</f>
        <v>2.1115494691170874E-5</v>
      </c>
      <c r="K126">
        <f>ABS(b2b3[[#This Row],[(mfs - b2+b3) / mfs]])</f>
        <v>2.1115494691170874E-5</v>
      </c>
      <c r="L126" t="b">
        <f>_xlfn.TEXTAFTER(b2b3[[#This Row],[rxn]],"-",-1)="SPONT"</f>
        <v>0</v>
      </c>
      <c r="M126" t="str">
        <f>_xlfn.TEXTAFTER(b2b3[[#This Row],[rxn]],"-",-1)</f>
        <v>rt8313</v>
      </c>
      <c r="N126">
        <f>_xlfn.XLOOKUP("'PRO-"&amp;b2b3[[#This Row],[enz]]&amp;"'",'[1]Sheet2 (2)'!$A:$A,'[1]Sheet2 (2)'!$B:$B,"")</f>
        <v>2</v>
      </c>
      <c r="O126">
        <f>IFERROR(_xlfn.XLOOKUP(b2b3[[#This Row],[Column2]],Table17[[#This Row],[rxn-no-enz]],Table17[[#This Row],[flux]],0),0)</f>
        <v>0</v>
      </c>
      <c r="P126" t="str">
        <f>_xlfn.TEXTBEFORE(b2b3[[#This Row],[rxn]],"-",-1,,,"")</f>
        <v>RXN-ASPCT_c_FWD</v>
      </c>
    </row>
    <row r="127" spans="1:16" ht="17" hidden="1" x14ac:dyDescent="0.25">
      <c r="A127" s="1" t="s">
        <v>2901</v>
      </c>
      <c r="B127" s="1" t="s">
        <v>2778</v>
      </c>
      <c r="C127" s="1">
        <v>13.965218077610601</v>
      </c>
      <c r="D127" s="1">
        <f>mfs[[#This Row],[flux]]/1000</f>
        <v>1.39652180776106E-2</v>
      </c>
      <c r="F127" t="s">
        <v>4810</v>
      </c>
      <c r="G127" t="s">
        <v>2778</v>
      </c>
      <c r="H127" s="3">
        <v>3.7458019590817599</v>
      </c>
      <c r="I127">
        <f>_xlfn.XLOOKUP(b2b3[[#This Row],[rxn]],mfs[rxn],mfs[flux_scaled],0)</f>
        <v>3.7346069074868602</v>
      </c>
      <c r="J127">
        <f>(b2b3[[#This Row],[flux]]-b2b3[[#This Row],[flux in mfs]])/b2b3[[#This Row],[flux]]</f>
        <v>2.9886928666255728E-3</v>
      </c>
      <c r="K127">
        <f>ABS(b2b3[[#This Row],[(mfs - b2+b3) / mfs]])</f>
        <v>2.9886928666255728E-3</v>
      </c>
      <c r="L127" t="b">
        <f>_xlfn.TEXTAFTER(b2b3[[#This Row],[rxn]],"-",-1)="SPONT"</f>
        <v>0</v>
      </c>
      <c r="M127" t="str">
        <f>_xlfn.TEXTAFTER(b2b3[[#This Row],[rxn]],"-",-1)</f>
        <v>rt8431</v>
      </c>
      <c r="N127">
        <f>_xlfn.XLOOKUP("'PRO-"&amp;b2b3[[#This Row],[enz]]&amp;"'",'[1]Sheet2 (2)'!$A:$A,'[1]Sheet2 (2)'!$B:$B,"")</f>
        <v>1</v>
      </c>
      <c r="O127">
        <f>IFERROR(_xlfn.XLOOKUP(b2b3[[#This Row],[Column2]],Table17[[#This Row],[rxn-no-enz]],Table17[[#This Row],[flux]],0),0)</f>
        <v>0</v>
      </c>
      <c r="P127" t="str">
        <f>_xlfn.TEXTBEFORE(b2b3[[#This Row],[rxn]],"-",-1,,,"")</f>
        <v>RXN-ASPGLUt_c_m_FWD</v>
      </c>
    </row>
    <row r="128" spans="1:16" ht="17" hidden="1" x14ac:dyDescent="0.25">
      <c r="A128" s="1" t="s">
        <v>4810</v>
      </c>
      <c r="B128" s="1" t="s">
        <v>2778</v>
      </c>
      <c r="C128" s="1">
        <v>3734.6069074868601</v>
      </c>
      <c r="D128" s="1">
        <f>mfs[[#This Row],[flux]]/1000</f>
        <v>3.7346069074868602</v>
      </c>
      <c r="F128" t="s">
        <v>2902</v>
      </c>
      <c r="G128" t="s">
        <v>2778</v>
      </c>
      <c r="H128" s="3">
        <v>4.01455270478027E-2</v>
      </c>
      <c r="I128">
        <f>_xlfn.XLOOKUP(b2b3[[#This Row],[rxn]],mfs[rxn],mfs[flux_scaled],0)</f>
        <v>4.0145966736230297E-2</v>
      </c>
      <c r="J128">
        <f>(b2b3[[#This Row],[flux]]-b2b3[[#This Row],[flux in mfs]])/b2b3[[#This Row],[flux]]</f>
        <v>-1.0952364059737204E-5</v>
      </c>
      <c r="K128">
        <f>ABS(b2b3[[#This Row],[(mfs - b2+b3) / mfs]])</f>
        <v>1.0952364059737204E-5</v>
      </c>
      <c r="L128" t="b">
        <f>_xlfn.TEXTAFTER(b2b3[[#This Row],[rxn]],"-",-1)="SPONT"</f>
        <v>0</v>
      </c>
      <c r="M128" t="str">
        <f>_xlfn.TEXTAFTER(b2b3[[#This Row],[rxn]],"-",-1)</f>
        <v>rt6294</v>
      </c>
      <c r="N128">
        <f>_xlfn.XLOOKUP("'PRO-"&amp;b2b3[[#This Row],[enz]]&amp;"'",'[1]Sheet2 (2)'!$A:$A,'[1]Sheet2 (2)'!$B:$B,"")</f>
        <v>1</v>
      </c>
      <c r="O128">
        <f>IFERROR(_xlfn.XLOOKUP(b2b3[[#This Row],[Column2]],Table17[[#This Row],[rxn-no-enz]],Table17[[#This Row],[flux]],0),0)</f>
        <v>0</v>
      </c>
      <c r="P128" t="str">
        <f>_xlfn.TEXTBEFORE(b2b3[[#This Row],[rxn]],"-",-1,,,"")</f>
        <v>RXN-ASPK_c_FWD</v>
      </c>
    </row>
    <row r="129" spans="1:16" ht="17" hidden="1" x14ac:dyDescent="0.25">
      <c r="A129" s="1" t="s">
        <v>2902</v>
      </c>
      <c r="B129" s="1" t="s">
        <v>2778</v>
      </c>
      <c r="C129" s="1">
        <v>40.145966736230299</v>
      </c>
      <c r="D129" s="1">
        <f>mfs[[#This Row],[flux]]/1000</f>
        <v>4.0145966736230297E-2</v>
      </c>
      <c r="F129" t="s">
        <v>5875</v>
      </c>
      <c r="G129" t="s">
        <v>2778</v>
      </c>
      <c r="H129" s="3">
        <v>3.6168545132082301</v>
      </c>
      <c r="I129">
        <f>_xlfn.XLOOKUP(b2b3[[#This Row],[rxn]],mfs[rxn],mfs[flux_scaled],0)</f>
        <v>3.6056591891346996</v>
      </c>
      <c r="J129">
        <f>(b2b3[[#This Row],[flux]]-b2b3[[#This Row],[flux in mfs]])/b2b3[[#This Row],[flux]]</f>
        <v>3.0953205423792456E-3</v>
      </c>
      <c r="K129">
        <f>ABS(b2b3[[#This Row],[(mfs - b2+b3) / mfs]])</f>
        <v>3.0953205423792456E-3</v>
      </c>
      <c r="L129" t="b">
        <f>_xlfn.TEXTAFTER(b2b3[[#This Row],[rxn]],"-",-1)="SPONT"</f>
        <v>0</v>
      </c>
      <c r="M129" t="str">
        <f>_xlfn.TEXTAFTER(b2b3[[#This Row],[rxn]],"-",-1)</f>
        <v>rt0568_c</v>
      </c>
      <c r="N129">
        <f>_xlfn.XLOOKUP("'PRO-"&amp;b2b3[[#This Row],[enz]]&amp;"'",'[1]Sheet2 (2)'!$A:$A,'[1]Sheet2 (2)'!$B:$B,"")</f>
        <v>1</v>
      </c>
      <c r="O129">
        <f>IFERROR(_xlfn.XLOOKUP(b2b3[[#This Row],[Column2]],Table17[[#This Row],[rxn-no-enz]],Table17[[#This Row],[flux]],0),0)</f>
        <v>0</v>
      </c>
      <c r="P129" t="str">
        <f>_xlfn.TEXTBEFORE(b2b3[[#This Row],[rxn]],"-",-1,,,"")</f>
        <v>RXN-ASPTA_c_FWD</v>
      </c>
    </row>
    <row r="130" spans="1:16" ht="17" hidden="1" x14ac:dyDescent="0.25">
      <c r="A130" s="1" t="s">
        <v>5875</v>
      </c>
      <c r="B130" s="1" t="s">
        <v>2778</v>
      </c>
      <c r="C130" s="1">
        <v>3605.6591891346998</v>
      </c>
      <c r="D130" s="1">
        <f>mfs[[#This Row],[flux]]/1000</f>
        <v>3.6056591891346996</v>
      </c>
      <c r="F130" t="s">
        <v>5882</v>
      </c>
      <c r="G130" t="s">
        <v>2778</v>
      </c>
      <c r="H130" s="3">
        <v>3.7458019590817599</v>
      </c>
      <c r="I130">
        <f>_xlfn.XLOOKUP(b2b3[[#This Row],[rxn]],mfs[rxn],mfs[flux_scaled],0)</f>
        <v>3.7346069074868602</v>
      </c>
      <c r="J130">
        <f>(b2b3[[#This Row],[flux]]-b2b3[[#This Row],[flux in mfs]])/b2b3[[#This Row],[flux]]</f>
        <v>2.9886928666255728E-3</v>
      </c>
      <c r="K130">
        <f>ABS(b2b3[[#This Row],[(mfs - b2+b3) / mfs]])</f>
        <v>2.9886928666255728E-3</v>
      </c>
      <c r="L130" t="b">
        <f>_xlfn.TEXTAFTER(b2b3[[#This Row],[rxn]],"-",-1)="SPONT"</f>
        <v>0</v>
      </c>
      <c r="M130" t="str">
        <f>_xlfn.TEXTAFTER(b2b3[[#This Row],[rxn]],"-",-1)</f>
        <v>rt5562_m</v>
      </c>
      <c r="N130">
        <f>_xlfn.XLOOKUP("'PRO-"&amp;b2b3[[#This Row],[enz]]&amp;"'",'[1]Sheet2 (2)'!$A:$A,'[1]Sheet2 (2)'!$B:$B,"")</f>
        <v>1</v>
      </c>
      <c r="O130">
        <f>IFERROR(_xlfn.XLOOKUP(b2b3[[#This Row],[Column2]],Table17[[#This Row],[rxn-no-enz]],Table17[[#This Row],[flux]],0),0)</f>
        <v>0</v>
      </c>
      <c r="P130" t="str">
        <f>_xlfn.TEXTBEFORE(b2b3[[#This Row],[rxn]],"-",-1,,,"")</f>
        <v>RXN-ASPTAi_m_FWD</v>
      </c>
    </row>
    <row r="131" spans="1:16" ht="17" hidden="1" x14ac:dyDescent="0.25">
      <c r="A131" s="1" t="s">
        <v>5882</v>
      </c>
      <c r="B131" s="1" t="s">
        <v>2778</v>
      </c>
      <c r="C131" s="1">
        <v>3734.6069074868601</v>
      </c>
      <c r="D131" s="1">
        <f>mfs[[#This Row],[flux]]/1000</f>
        <v>3.7346069074868602</v>
      </c>
      <c r="F131" t="s">
        <v>2904</v>
      </c>
      <c r="G131" t="s">
        <v>2778</v>
      </c>
      <c r="H131" s="3">
        <v>1.8443644629503E-2</v>
      </c>
      <c r="I131">
        <f>_xlfn.XLOOKUP(b2b3[[#This Row],[rxn]],mfs[rxn],mfs[flux_scaled],0)</f>
        <v>1.8443414308715097E-2</v>
      </c>
      <c r="J131">
        <f>(b2b3[[#This Row],[flux]]-b2b3[[#This Row],[flux in mfs]])/b2b3[[#This Row],[flux]]</f>
        <v>1.2487813148119655E-5</v>
      </c>
      <c r="K131">
        <f>ABS(b2b3[[#This Row],[(mfs - b2+b3) / mfs]])</f>
        <v>1.2487813148119655E-5</v>
      </c>
      <c r="L131" t="b">
        <f>_xlfn.TEXTAFTER(b2b3[[#This Row],[rxn]],"-",-1)="SPONT"</f>
        <v>0</v>
      </c>
      <c r="M131" t="str">
        <f>_xlfn.TEXTAFTER(b2b3[[#This Row],[rxn]],"-",-1)</f>
        <v>rt5890</v>
      </c>
      <c r="N131">
        <f>_xlfn.XLOOKUP("'PRO-"&amp;b2b3[[#This Row],[enz]]&amp;"'",'[1]Sheet2 (2)'!$A:$A,'[1]Sheet2 (2)'!$B:$B,"")</f>
        <v>1</v>
      </c>
      <c r="O131">
        <f>IFERROR(_xlfn.XLOOKUP(b2b3[[#This Row],[Column2]],Table17[[#This Row],[rxn-no-enz]],Table17[[#This Row],[flux]],0),0)</f>
        <v>0</v>
      </c>
      <c r="P131" t="str">
        <f>_xlfn.TEXTBEFORE(b2b3[[#This Row],[rxn]],"-",-1,,,"")</f>
        <v>RXN-ASPTRS_c_FWD</v>
      </c>
    </row>
    <row r="132" spans="1:16" ht="17" hidden="1" x14ac:dyDescent="0.25">
      <c r="A132" s="1" t="s">
        <v>2904</v>
      </c>
      <c r="B132" s="1" t="s">
        <v>2778</v>
      </c>
      <c r="C132" s="1">
        <v>18.443414308715099</v>
      </c>
      <c r="D132" s="1">
        <f>mfs[[#This Row],[flux]]/1000</f>
        <v>1.8443414308715097E-2</v>
      </c>
      <c r="F132" t="s">
        <v>5893</v>
      </c>
      <c r="G132" t="s">
        <v>2778</v>
      </c>
      <c r="H132" s="3">
        <v>0.25160009895693097</v>
      </c>
      <c r="I132">
        <f>_xlfn.XLOOKUP(b2b3[[#This Row],[rxn]],mfs[rxn],mfs[flux_scaled],0)</f>
        <v>0</v>
      </c>
      <c r="J132">
        <f>(b2b3[[#This Row],[flux]]-b2b3[[#This Row],[flux in mfs]])/b2b3[[#This Row],[flux]]</f>
        <v>1</v>
      </c>
      <c r="K132">
        <f>ABS(b2b3[[#This Row],[(mfs - b2+b3) / mfs]])</f>
        <v>1</v>
      </c>
      <c r="L132" t="b">
        <f>_xlfn.TEXTAFTER(b2b3[[#This Row],[rxn]],"-",-1)="SPONT"</f>
        <v>0</v>
      </c>
      <c r="M132" t="str">
        <f>_xlfn.TEXTAFTER(b2b3[[#This Row],[rxn]],"-",-1)</f>
        <v>rt5249</v>
      </c>
      <c r="N132">
        <f>_xlfn.XLOOKUP("'PRO-"&amp;b2b3[[#This Row],[enz]]&amp;"'",'[1]Sheet2 (2)'!$A:$A,'[1]Sheet2 (2)'!$B:$B,"")</f>
        <v>1</v>
      </c>
      <c r="O132">
        <f>IFERROR(_xlfn.XLOOKUP(b2b3[[#This Row],[Column2]],Table17[[#This Row],[rxn-no-enz]],Table17[[#This Row],[flux]],0),0)</f>
        <v>0</v>
      </c>
      <c r="P132" t="str">
        <f>_xlfn.TEXTBEFORE(b2b3[[#This Row],[rxn]],"-",-1,,,"")</f>
        <v>RXN-ATPASEP2e_c_FWD</v>
      </c>
    </row>
    <row r="133" spans="1:16" ht="17" hidden="1" x14ac:dyDescent="0.25">
      <c r="A133" s="1" t="s">
        <v>2905</v>
      </c>
      <c r="B133" s="1" t="s">
        <v>2778</v>
      </c>
      <c r="C133" s="1">
        <v>251.596865890564</v>
      </c>
      <c r="D133" s="1">
        <f>mfs[[#This Row],[flux]]/1000</f>
        <v>0.25159686589056401</v>
      </c>
      <c r="F133" t="s">
        <v>2906</v>
      </c>
      <c r="G133" t="s">
        <v>2778</v>
      </c>
      <c r="H133" s="3">
        <v>1.3128602753907299</v>
      </c>
      <c r="I133">
        <f>_xlfn.XLOOKUP(b2b3[[#This Row],[rxn]],mfs[rxn],mfs[flux_scaled],0)</f>
        <v>1.3128602753907301</v>
      </c>
      <c r="J133">
        <f>(b2b3[[#This Row],[flux]]-b2b3[[#This Row],[flux in mfs]])/b2b3[[#This Row],[flux]]</f>
        <v>-1.6913041630340061E-16</v>
      </c>
      <c r="K133">
        <f>ABS(b2b3[[#This Row],[(mfs - b2+b3) / mfs]])</f>
        <v>1.6913041630340061E-16</v>
      </c>
      <c r="L133" t="b">
        <f>_xlfn.TEXTAFTER(b2b3[[#This Row],[rxn]],"-",-1)="SPONT"</f>
        <v>1</v>
      </c>
      <c r="M133" t="str">
        <f>_xlfn.TEXTAFTER(b2b3[[#This Row],[rxn]],"-",-1)</f>
        <v>SPONT</v>
      </c>
      <c r="N133" t="str">
        <f>_xlfn.XLOOKUP("'PRO-"&amp;b2b3[[#This Row],[enz]]&amp;"'",'[1]Sheet2 (2)'!$A:$A,'[1]Sheet2 (2)'!$B:$B,"")</f>
        <v/>
      </c>
      <c r="O133">
        <f>IFERROR(_xlfn.XLOOKUP(b2b3[[#This Row],[Column2]],Table17[[#This Row],[rxn-no-enz]],Table17[[#This Row],[flux]],0),0)</f>
        <v>0</v>
      </c>
      <c r="P133" t="str">
        <f>_xlfn.TEXTBEFORE(b2b3[[#This Row],[rxn]],"-",-1,,,"")</f>
        <v>RXN-ATPM_c_FWD</v>
      </c>
    </row>
    <row r="134" spans="1:16" ht="17" hidden="1" x14ac:dyDescent="0.25">
      <c r="A134" s="1" t="s">
        <v>2906</v>
      </c>
      <c r="B134" s="1" t="s">
        <v>2778</v>
      </c>
      <c r="C134" s="1">
        <v>1312.8602753907301</v>
      </c>
      <c r="D134" s="1">
        <f>mfs[[#This Row],[flux]]/1000</f>
        <v>1.3128602753907301</v>
      </c>
      <c r="F134" t="s">
        <v>2907</v>
      </c>
      <c r="G134" t="s">
        <v>2778</v>
      </c>
      <c r="H134" s="3">
        <v>7.0633822949497001E-3</v>
      </c>
      <c r="I134">
        <f>_xlfn.XLOOKUP(b2b3[[#This Row],[rxn]],mfs[rxn],mfs[flux_scaled],0)</f>
        <v>7.0633938250672093E-3</v>
      </c>
      <c r="J134">
        <f>(b2b3[[#This Row],[flux]]-b2b3[[#This Row],[flux in mfs]])/b2b3[[#This Row],[flux]]</f>
        <v>-1.632379082389958E-6</v>
      </c>
      <c r="K134">
        <f>ABS(b2b3[[#This Row],[(mfs - b2+b3) / mfs]])</f>
        <v>1.632379082389958E-6</v>
      </c>
      <c r="L134" t="b">
        <f>_xlfn.TEXTAFTER(b2b3[[#This Row],[rxn]],"-",-1)="SPONT"</f>
        <v>0</v>
      </c>
      <c r="M134" t="str">
        <f>_xlfn.TEXTAFTER(b2b3[[#This Row],[rxn]],"-",-1)</f>
        <v>rt1520</v>
      </c>
      <c r="N134">
        <f>_xlfn.XLOOKUP("'PRO-"&amp;b2b3[[#This Row],[enz]]&amp;"'",'[1]Sheet2 (2)'!$A:$A,'[1]Sheet2 (2)'!$B:$B,"")</f>
        <v>1</v>
      </c>
      <c r="O134">
        <f>IFERROR(_xlfn.XLOOKUP(b2b3[[#This Row],[Column2]],Table17[[#This Row],[rxn-no-enz]],Table17[[#This Row],[flux]],0),0)</f>
        <v>0</v>
      </c>
      <c r="P134" t="str">
        <f>_xlfn.TEXTBEFORE(b2b3[[#This Row],[rxn]],"-",-1,,,"")</f>
        <v>RXN-ATPPRT_c_FWD</v>
      </c>
    </row>
    <row r="135" spans="1:16" ht="17" hidden="1" x14ac:dyDescent="0.25">
      <c r="A135" s="1" t="s">
        <v>2907</v>
      </c>
      <c r="B135" s="1" t="s">
        <v>2778</v>
      </c>
      <c r="C135" s="1">
        <v>7.0633938250672097</v>
      </c>
      <c r="D135" s="1">
        <f>mfs[[#This Row],[flux]]/1000</f>
        <v>7.0633938250672093E-3</v>
      </c>
      <c r="F135" t="s">
        <v>2908</v>
      </c>
      <c r="G135" t="s">
        <v>2778</v>
      </c>
      <c r="H135" s="3">
        <v>6.8426605808287899</v>
      </c>
      <c r="I135">
        <f>_xlfn.XLOOKUP(b2b3[[#This Row],[rxn]],mfs[rxn],mfs[flux_scaled],0)</f>
        <v>6.8426611448955201</v>
      </c>
      <c r="J135">
        <f>(b2b3[[#This Row],[flux]]-b2b3[[#This Row],[flux in mfs]])/b2b3[[#This Row],[flux]]</f>
        <v>-8.2433831628810901E-8</v>
      </c>
      <c r="K135">
        <f>ABS(b2b3[[#This Row],[(mfs - b2+b3) / mfs]])</f>
        <v>8.2433831628810901E-8</v>
      </c>
      <c r="L135" t="b">
        <f>_xlfn.TEXTAFTER(b2b3[[#This Row],[rxn]],"-",-1)="SPONT"</f>
        <v>0</v>
      </c>
      <c r="M135" t="str">
        <f>_xlfn.TEXTAFTER(b2b3[[#This Row],[rxn]],"-",-1)</f>
        <v>ATPSCPLX</v>
      </c>
      <c r="N135" t="str">
        <f>_xlfn.XLOOKUP("'PRO-"&amp;b2b3[[#This Row],[enz]]&amp;"'",'[1]Sheet2 (2)'!$A:$A,'[1]Sheet2 (2)'!$B:$B,"")</f>
        <v/>
      </c>
      <c r="O135">
        <f>IFERROR(_xlfn.XLOOKUP(b2b3[[#This Row],[Column2]],Table17[[#This Row],[rxn-no-enz]],Table17[[#This Row],[flux]],0),0)</f>
        <v>0</v>
      </c>
      <c r="P135" t="str">
        <f>_xlfn.TEXTBEFORE(b2b3[[#This Row],[rxn]],"-",-1,,,"")</f>
        <v>RXN-ATPS_m_FWD</v>
      </c>
    </row>
    <row r="136" spans="1:16" ht="17" hidden="1" x14ac:dyDescent="0.25">
      <c r="A136" s="1" t="s">
        <v>2908</v>
      </c>
      <c r="B136" s="1" t="s">
        <v>2778</v>
      </c>
      <c r="C136" s="1">
        <v>6842.66114489552</v>
      </c>
      <c r="D136" s="1">
        <f>mfs[[#This Row],[flux]]/1000</f>
        <v>6.8426611448955201</v>
      </c>
      <c r="F136" t="s">
        <v>2911</v>
      </c>
      <c r="G136" t="s">
        <v>2778</v>
      </c>
      <c r="H136" s="3">
        <v>1.5611162125111201E-5</v>
      </c>
      <c r="I136">
        <f>_xlfn.XLOOKUP(b2b3[[#This Row],[rxn]],mfs[rxn],mfs[flux_scaled],0)</f>
        <v>1.5611162125109999E-5</v>
      </c>
      <c r="J136">
        <f>(b2b3[[#This Row],[flux]]-b2b3[[#This Row],[flux in mfs]])/b2b3[[#This Row],[flux]]</f>
        <v>7.7046588553863905E-14</v>
      </c>
      <c r="K136">
        <f>ABS(b2b3[[#This Row],[(mfs - b2+b3) / mfs]])</f>
        <v>7.7046588553863905E-14</v>
      </c>
      <c r="L136" t="b">
        <f>_xlfn.TEXTAFTER(b2b3[[#This Row],[rxn]],"-",-1)="SPONT"</f>
        <v>1</v>
      </c>
      <c r="M136" t="str">
        <f>_xlfn.TEXTAFTER(b2b3[[#This Row],[rxn]],"-",-1)</f>
        <v>SPONT</v>
      </c>
      <c r="N136" t="str">
        <f>_xlfn.XLOOKUP("'PRO-"&amp;b2b3[[#This Row],[enz]]&amp;"'",'[1]Sheet2 (2)'!$A:$A,'[1]Sheet2 (2)'!$B:$B,"")</f>
        <v/>
      </c>
      <c r="O136">
        <f>IFERROR(_xlfn.XLOOKUP(b2b3[[#This Row],[Column2]],Table17[[#This Row],[rxn-no-enz]],Table17[[#This Row],[flux]],0),0)</f>
        <v>0</v>
      </c>
      <c r="P136" t="str">
        <f>_xlfn.TEXTBEFORE(b2b3[[#This Row],[rxn]],"-",-1,,,"")</f>
        <v>RXN-ATPt_c_l_FWD</v>
      </c>
    </row>
    <row r="137" spans="1:16" ht="17" hidden="1" x14ac:dyDescent="0.25">
      <c r="A137" s="1" t="s">
        <v>2911</v>
      </c>
      <c r="B137" s="1" t="s">
        <v>2778</v>
      </c>
      <c r="C137" s="1">
        <v>1.561116212511E-2</v>
      </c>
      <c r="D137" s="1">
        <f>mfs[[#This Row],[flux]]/1000</f>
        <v>1.5611162125109999E-5</v>
      </c>
      <c r="F137" t="s">
        <v>2912</v>
      </c>
      <c r="G137" t="s">
        <v>2778</v>
      </c>
      <c r="H137" s="3">
        <v>2.02812953870078E-4</v>
      </c>
      <c r="I137">
        <f>_xlfn.XLOOKUP(b2b3[[#This Row],[rxn]],mfs[rxn],mfs[flux_scaled],0)</f>
        <v>2.0281295387008E-4</v>
      </c>
      <c r="J137">
        <f>(b2b3[[#This Row],[flux]]-b2b3[[#This Row],[flux in mfs]])/b2b3[[#This Row],[flux]]</f>
        <v>-9.8897727232111728E-15</v>
      </c>
      <c r="K137">
        <f>ABS(b2b3[[#This Row],[(mfs - b2+b3) / mfs]])</f>
        <v>9.8897727232111728E-15</v>
      </c>
      <c r="L137" t="b">
        <f>_xlfn.TEXTAFTER(b2b3[[#This Row],[rxn]],"-",-1)="SPONT"</f>
        <v>1</v>
      </c>
      <c r="M137" t="str">
        <f>_xlfn.TEXTAFTER(b2b3[[#This Row],[rxn]],"-",-1)</f>
        <v>SPONT</v>
      </c>
      <c r="N137" t="str">
        <f>_xlfn.XLOOKUP("'PRO-"&amp;b2b3[[#This Row],[enz]]&amp;"'",'[1]Sheet2 (2)'!$A:$A,'[1]Sheet2 (2)'!$B:$B,"")</f>
        <v/>
      </c>
      <c r="O137">
        <f>IFERROR(_xlfn.XLOOKUP(b2b3[[#This Row],[Column2]],Table17[[#This Row],[rxn-no-enz]],Table17[[#This Row],[flux]],0),0)</f>
        <v>0</v>
      </c>
      <c r="P137" t="str">
        <f>_xlfn.TEXTBEFORE(b2b3[[#This Row],[rxn]],"-",-1,,,"")</f>
        <v>RXN-ATPt_c_rm_FWD</v>
      </c>
    </row>
    <row r="138" spans="1:16" ht="17" hidden="1" x14ac:dyDescent="0.25">
      <c r="A138" s="1" t="s">
        <v>2912</v>
      </c>
      <c r="B138" s="1" t="s">
        <v>2778</v>
      </c>
      <c r="C138" s="1">
        <v>0.20281295387008</v>
      </c>
      <c r="D138" s="1">
        <f>mfs[[#This Row],[flux]]/1000</f>
        <v>2.0281295387008E-4</v>
      </c>
      <c r="F138" t="s">
        <v>2913</v>
      </c>
      <c r="G138" t="s">
        <v>2778</v>
      </c>
      <c r="H138" s="3">
        <v>9.4567789513059792E-3</v>
      </c>
      <c r="I138">
        <f>_xlfn.XLOOKUP(b2b3[[#This Row],[rxn]],mfs[rxn],mfs[flux_scaled],0)</f>
        <v>9.4570683556997898E-3</v>
      </c>
      <c r="J138">
        <f>(b2b3[[#This Row],[flux]]-b2b3[[#This Row],[flux in mfs]])/b2b3[[#This Row],[flux]]</f>
        <v>-3.0602850642995857E-5</v>
      </c>
      <c r="K138">
        <f>ABS(b2b3[[#This Row],[(mfs - b2+b3) / mfs]])</f>
        <v>3.0602850642995857E-5</v>
      </c>
      <c r="L138" t="b">
        <f>_xlfn.TEXTAFTER(b2b3[[#This Row],[rxn]],"-",-1)="SPONT"</f>
        <v>0</v>
      </c>
      <c r="M138" t="str">
        <f>_xlfn.TEXTAFTER(b2b3[[#This Row],[rxn]],"-",-1)</f>
        <v>rt2305</v>
      </c>
      <c r="N138">
        <f>_xlfn.XLOOKUP("'PRO-"&amp;b2b3[[#This Row],[enz]]&amp;"'",'[1]Sheet2 (2)'!$A:$A,'[1]Sheet2 (2)'!$B:$B,"")</f>
        <v>1</v>
      </c>
      <c r="O138">
        <f>IFERROR(_xlfn.XLOOKUP(b2b3[[#This Row],[Column2]],Table17[[#This Row],[rxn-no-enz]],Table17[[#This Row],[flux]],0),0)</f>
        <v>0</v>
      </c>
      <c r="P138" t="str">
        <f>_xlfn.TEXTBEFORE(b2b3[[#This Row],[rxn]],"-",-1,,,"")</f>
        <v>RXN-BPNT_c_FWD</v>
      </c>
    </row>
    <row r="139" spans="1:16" ht="17" hidden="1" x14ac:dyDescent="0.25">
      <c r="A139" s="1" t="s">
        <v>2913</v>
      </c>
      <c r="B139" s="1" t="s">
        <v>2778</v>
      </c>
      <c r="C139" s="1">
        <v>9.4570683556997892</v>
      </c>
      <c r="D139" s="1">
        <f>mfs[[#This Row],[flux]]/1000</f>
        <v>9.4570683556997898E-3</v>
      </c>
      <c r="F139" t="s">
        <v>2914</v>
      </c>
      <c r="G139" t="s">
        <v>2778</v>
      </c>
      <c r="H139" s="3">
        <v>1.1398319652365299E-2</v>
      </c>
      <c r="I139">
        <f>_xlfn.XLOOKUP(b2b3[[#This Row],[rxn]],mfs[rxn],mfs[flux_scaled],0)</f>
        <v>1.1398319652365301E-2</v>
      </c>
      <c r="J139">
        <f>(b2b3[[#This Row],[flux]]-b2b3[[#This Row],[flux in mfs]])/b2b3[[#This Row],[flux]]</f>
        <v>-1.5219115877460319E-16</v>
      </c>
      <c r="K139">
        <f>ABS(b2b3[[#This Row],[(mfs - b2+b3) / mfs]])</f>
        <v>1.5219115877460319E-16</v>
      </c>
      <c r="L139" t="b">
        <f>_xlfn.TEXTAFTER(b2b3[[#This Row],[rxn]],"-",-1)="SPONT"</f>
        <v>0</v>
      </c>
      <c r="M139" t="str">
        <f>_xlfn.TEXTAFTER(b2b3[[#This Row],[rxn]],"-",-1)</f>
        <v>rt0303</v>
      </c>
      <c r="N139">
        <f>_xlfn.XLOOKUP("'PRO-"&amp;b2b3[[#This Row],[enz]]&amp;"'",'[1]Sheet2 (2)'!$A:$A,'[1]Sheet2 (2)'!$B:$B,"")</f>
        <v>1</v>
      </c>
      <c r="O139">
        <f>IFERROR(_xlfn.XLOOKUP(b2b3[[#This Row],[Column2]],Table17[[#This Row],[rxn-no-enz]],Table17[[#This Row],[flux]],0),0)</f>
        <v>0</v>
      </c>
      <c r="P139" t="str">
        <f>_xlfn.TEXTBEFORE(b2b3[[#This Row],[rxn]],"-",-1,,,"")</f>
        <v>RXN-C14STR_c_FWD</v>
      </c>
    </row>
    <row r="140" spans="1:16" ht="17" hidden="1" x14ac:dyDescent="0.25">
      <c r="A140" s="1" t="s">
        <v>2914</v>
      </c>
      <c r="B140" s="1" t="s">
        <v>2778</v>
      </c>
      <c r="C140" s="1">
        <v>11.3983196523653</v>
      </c>
      <c r="D140" s="1">
        <f>mfs[[#This Row],[flux]]/1000</f>
        <v>1.1398319652365301E-2</v>
      </c>
      <c r="F140" t="s">
        <v>2915</v>
      </c>
      <c r="G140" t="s">
        <v>2778</v>
      </c>
      <c r="H140" s="3">
        <v>1.1398319652365299E-2</v>
      </c>
      <c r="I140">
        <f>_xlfn.XLOOKUP(b2b3[[#This Row],[rxn]],mfs[rxn],mfs[flux_scaled],0)</f>
        <v>1.1398319652365301E-2</v>
      </c>
      <c r="J140">
        <f>(b2b3[[#This Row],[flux]]-b2b3[[#This Row],[flux in mfs]])/b2b3[[#This Row],[flux]]</f>
        <v>-1.5219115877460319E-16</v>
      </c>
      <c r="K140">
        <f>ABS(b2b3[[#This Row],[(mfs - b2+b3) / mfs]])</f>
        <v>1.5219115877460319E-16</v>
      </c>
      <c r="L140" t="b">
        <f>_xlfn.TEXTAFTER(b2b3[[#This Row],[rxn]],"-",-1)="SPONT"</f>
        <v>0</v>
      </c>
      <c r="M140" t="str">
        <f>_xlfn.TEXTAFTER(b2b3[[#This Row],[rxn]],"-",-1)</f>
        <v>rt0467</v>
      </c>
      <c r="N140">
        <f>_xlfn.XLOOKUP("'PRO-"&amp;b2b3[[#This Row],[enz]]&amp;"'",'[1]Sheet2 (2)'!$A:$A,'[1]Sheet2 (2)'!$B:$B,"")</f>
        <v>1</v>
      </c>
      <c r="O140">
        <f>IFERROR(_xlfn.XLOOKUP(b2b3[[#This Row],[Column2]],Table17[[#This Row],[rxn-no-enz]],Table17[[#This Row],[flux]],0),0)</f>
        <v>0</v>
      </c>
      <c r="P140" t="str">
        <f>_xlfn.TEXTBEFORE(b2b3[[#This Row],[rxn]],"-",-1,,,"")</f>
        <v>RXN-C3STDH1_c_FWD</v>
      </c>
    </row>
    <row r="141" spans="1:16" ht="17" hidden="1" x14ac:dyDescent="0.25">
      <c r="A141" s="1" t="s">
        <v>2915</v>
      </c>
      <c r="B141" s="1" t="s">
        <v>2778</v>
      </c>
      <c r="C141" s="1">
        <v>11.3983196523653</v>
      </c>
      <c r="D141" s="1">
        <f>mfs[[#This Row],[flux]]/1000</f>
        <v>1.1398319652365301E-2</v>
      </c>
      <c r="F141" t="s">
        <v>5930</v>
      </c>
      <c r="G141" t="s">
        <v>2778</v>
      </c>
      <c r="H141" s="3">
        <v>1.1398319652365299E-2</v>
      </c>
      <c r="I141">
        <f>_xlfn.XLOOKUP(b2b3[[#This Row],[rxn]],mfs[rxn],mfs[flux_scaled],0)</f>
        <v>0</v>
      </c>
      <c r="J141">
        <f>(b2b3[[#This Row],[flux]]-b2b3[[#This Row],[flux in mfs]])/b2b3[[#This Row],[flux]]</f>
        <v>1</v>
      </c>
      <c r="K141">
        <f>ABS(b2b3[[#This Row],[(mfs - b2+b3) / mfs]])</f>
        <v>1</v>
      </c>
      <c r="L141" t="b">
        <f>_xlfn.TEXTAFTER(b2b3[[#This Row],[rxn]],"-",-1)="SPONT"</f>
        <v>0</v>
      </c>
      <c r="M141" t="str">
        <f>_xlfn.TEXTAFTER(b2b3[[#This Row],[rxn]],"-",-1)</f>
        <v>rt5356</v>
      </c>
      <c r="N141">
        <f>_xlfn.XLOOKUP("'PRO-"&amp;b2b3[[#This Row],[enz]]&amp;"'",'[1]Sheet2 (2)'!$A:$A,'[1]Sheet2 (2)'!$B:$B,"")</f>
        <v>1</v>
      </c>
      <c r="O141">
        <f>IFERROR(_xlfn.XLOOKUP(b2b3[[#This Row],[Column2]],Table17[[#This Row],[rxn-no-enz]],Table17[[#This Row],[flux]],0),0)</f>
        <v>0</v>
      </c>
      <c r="P141" t="str">
        <f>_xlfn.TEXTBEFORE(b2b3[[#This Row],[rxn]],"-",-1,,,"")</f>
        <v>RXN-C3STDH2_c_FWD</v>
      </c>
    </row>
    <row r="142" spans="1:16" ht="17" hidden="1" x14ac:dyDescent="0.25">
      <c r="A142" s="1" t="s">
        <v>2916</v>
      </c>
      <c r="B142" s="1" t="s">
        <v>2778</v>
      </c>
      <c r="C142" s="1">
        <v>11.3983196523653</v>
      </c>
      <c r="D142" s="1">
        <f>mfs[[#This Row],[flux]]/1000</f>
        <v>1.1398319652365301E-2</v>
      </c>
      <c r="F142" t="s">
        <v>2917</v>
      </c>
      <c r="G142" t="s">
        <v>2778</v>
      </c>
      <c r="H142" s="3">
        <v>1.1398319652365299E-2</v>
      </c>
      <c r="I142">
        <f>_xlfn.XLOOKUP(b2b3[[#This Row],[rxn]],mfs[rxn],mfs[flux_scaled],0)</f>
        <v>1.1398319652365301E-2</v>
      </c>
      <c r="J142">
        <f>(b2b3[[#This Row],[flux]]-b2b3[[#This Row],[flux in mfs]])/b2b3[[#This Row],[flux]]</f>
        <v>-1.5219115877460319E-16</v>
      </c>
      <c r="K142">
        <f>ABS(b2b3[[#This Row],[(mfs - b2+b3) / mfs]])</f>
        <v>1.5219115877460319E-16</v>
      </c>
      <c r="L142" t="b">
        <f>_xlfn.TEXTAFTER(b2b3[[#This Row],[rxn]],"-",-1)="SPONT"</f>
        <v>0</v>
      </c>
      <c r="M142" t="str">
        <f>_xlfn.TEXTAFTER(b2b3[[#This Row],[rxn]],"-",-1)</f>
        <v>UNKNOWN</v>
      </c>
      <c r="N142" t="str">
        <f>_xlfn.XLOOKUP("'PRO-"&amp;b2b3[[#This Row],[enz]]&amp;"'",'[1]Sheet2 (2)'!$A:$A,'[1]Sheet2 (2)'!$B:$B,"")</f>
        <v/>
      </c>
      <c r="O142">
        <f>IFERROR(_xlfn.XLOOKUP(b2b3[[#This Row],[Column2]],Table17[[#This Row],[rxn-no-enz]],Table17[[#This Row],[flux]],0),0)</f>
        <v>0</v>
      </c>
      <c r="P142" t="str">
        <f>_xlfn.TEXTBEFORE(b2b3[[#This Row],[rxn]],"-",-1,,,"")</f>
        <v>RXN-C3STKR1_c_FWD</v>
      </c>
    </row>
    <row r="143" spans="1:16" ht="17" hidden="1" x14ac:dyDescent="0.25">
      <c r="A143" s="1" t="s">
        <v>2917</v>
      </c>
      <c r="B143" s="1" t="s">
        <v>2778</v>
      </c>
      <c r="C143" s="1">
        <v>11.3983196523653</v>
      </c>
      <c r="D143" s="1">
        <f>mfs[[#This Row],[flux]]/1000</f>
        <v>1.1398319652365301E-2</v>
      </c>
      <c r="F143" t="s">
        <v>2918</v>
      </c>
      <c r="G143" t="s">
        <v>2778</v>
      </c>
      <c r="H143" s="3">
        <v>1.1398319652365299E-2</v>
      </c>
      <c r="I143">
        <f>_xlfn.XLOOKUP(b2b3[[#This Row],[rxn]],mfs[rxn],mfs[flux_scaled],0)</f>
        <v>1.1398319652365301E-2</v>
      </c>
      <c r="J143">
        <f>(b2b3[[#This Row],[flux]]-b2b3[[#This Row],[flux in mfs]])/b2b3[[#This Row],[flux]]</f>
        <v>-1.5219115877460319E-16</v>
      </c>
      <c r="K143">
        <f>ABS(b2b3[[#This Row],[(mfs - b2+b3) / mfs]])</f>
        <v>1.5219115877460319E-16</v>
      </c>
      <c r="L143" t="b">
        <f>_xlfn.TEXTAFTER(b2b3[[#This Row],[rxn]],"-",-1)="SPONT"</f>
        <v>0</v>
      </c>
      <c r="M143" t="str">
        <f>_xlfn.TEXTAFTER(b2b3[[#This Row],[rxn]],"-",-1)</f>
        <v>UNKNOWN</v>
      </c>
      <c r="N143" t="str">
        <f>_xlfn.XLOOKUP("'PRO-"&amp;b2b3[[#This Row],[enz]]&amp;"'",'[1]Sheet2 (2)'!$A:$A,'[1]Sheet2 (2)'!$B:$B,"")</f>
        <v/>
      </c>
      <c r="O143">
        <f>IFERROR(_xlfn.XLOOKUP(b2b3[[#This Row],[Column2]],Table17[[#This Row],[rxn-no-enz]],Table17[[#This Row],[flux]],0),0)</f>
        <v>0</v>
      </c>
      <c r="P143" t="str">
        <f>_xlfn.TEXTBEFORE(b2b3[[#This Row],[rxn]],"-",-1,,,"")</f>
        <v>RXN-C3STKR2_c_FWD</v>
      </c>
    </row>
    <row r="144" spans="1:16" ht="17" hidden="1" x14ac:dyDescent="0.25">
      <c r="A144" s="1" t="s">
        <v>2918</v>
      </c>
      <c r="B144" s="1" t="s">
        <v>2778</v>
      </c>
      <c r="C144" s="1">
        <v>11.3983196523653</v>
      </c>
      <c r="D144" s="1">
        <f>mfs[[#This Row],[flux]]/1000</f>
        <v>1.1398319652365301E-2</v>
      </c>
      <c r="F144" t="s">
        <v>2919</v>
      </c>
      <c r="G144" t="s">
        <v>2778</v>
      </c>
      <c r="H144" s="3">
        <v>1.1398319652365299E-2</v>
      </c>
      <c r="I144">
        <f>_xlfn.XLOOKUP(b2b3[[#This Row],[rxn]],mfs[rxn],mfs[flux_scaled],0)</f>
        <v>1.1398319652365301E-2</v>
      </c>
      <c r="J144">
        <f>(b2b3[[#This Row],[flux]]-b2b3[[#This Row],[flux in mfs]])/b2b3[[#This Row],[flux]]</f>
        <v>-1.5219115877460319E-16</v>
      </c>
      <c r="K144">
        <f>ABS(b2b3[[#This Row],[(mfs - b2+b3) / mfs]])</f>
        <v>1.5219115877460319E-16</v>
      </c>
      <c r="L144" t="b">
        <f>_xlfn.TEXTAFTER(b2b3[[#This Row],[rxn]],"-",-1)="SPONT"</f>
        <v>0</v>
      </c>
      <c r="M144" t="str">
        <f>_xlfn.TEXTAFTER(b2b3[[#This Row],[rxn]],"-",-1)</f>
        <v>rt8272</v>
      </c>
      <c r="N144">
        <f>_xlfn.XLOOKUP("'PRO-"&amp;b2b3[[#This Row],[enz]]&amp;"'",'[1]Sheet2 (2)'!$A:$A,'[1]Sheet2 (2)'!$B:$B,"")</f>
        <v>1</v>
      </c>
      <c r="O144">
        <f>IFERROR(_xlfn.XLOOKUP(b2b3[[#This Row],[Column2]],Table17[[#This Row],[rxn-no-enz]],Table17[[#This Row],[flux]],0),0)</f>
        <v>0</v>
      </c>
      <c r="P144" t="str">
        <f>_xlfn.TEXTBEFORE(b2b3[[#This Row],[rxn]],"-",-1,,,"")</f>
        <v>RXN-C4STMO1_c_FWD</v>
      </c>
    </row>
    <row r="145" spans="1:16" ht="17" hidden="1" x14ac:dyDescent="0.25">
      <c r="A145" s="1" t="s">
        <v>2919</v>
      </c>
      <c r="B145" s="1" t="s">
        <v>2778</v>
      </c>
      <c r="C145" s="1">
        <v>11.3983196523653</v>
      </c>
      <c r="D145" s="1">
        <f>mfs[[#This Row],[flux]]/1000</f>
        <v>1.1398319652365301E-2</v>
      </c>
      <c r="F145" t="s">
        <v>2920</v>
      </c>
      <c r="G145" t="s">
        <v>2778</v>
      </c>
      <c r="H145" s="3">
        <v>1.1398319652365299E-2</v>
      </c>
      <c r="I145">
        <f>_xlfn.XLOOKUP(b2b3[[#This Row],[rxn]],mfs[rxn],mfs[flux_scaled],0)</f>
        <v>1.1398319652365301E-2</v>
      </c>
      <c r="J145">
        <f>(b2b3[[#This Row],[flux]]-b2b3[[#This Row],[flux in mfs]])/b2b3[[#This Row],[flux]]</f>
        <v>-1.5219115877460319E-16</v>
      </c>
      <c r="K145">
        <f>ABS(b2b3[[#This Row],[(mfs - b2+b3) / mfs]])</f>
        <v>1.5219115877460319E-16</v>
      </c>
      <c r="L145" t="b">
        <f>_xlfn.TEXTAFTER(b2b3[[#This Row],[rxn]],"-",-1)="SPONT"</f>
        <v>0</v>
      </c>
      <c r="M145" t="str">
        <f>_xlfn.TEXTAFTER(b2b3[[#This Row],[rxn]],"-",-1)</f>
        <v>rt8272</v>
      </c>
      <c r="N145">
        <f>_xlfn.XLOOKUP("'PRO-"&amp;b2b3[[#This Row],[enz]]&amp;"'",'[1]Sheet2 (2)'!$A:$A,'[1]Sheet2 (2)'!$B:$B,"")</f>
        <v>1</v>
      </c>
      <c r="O145">
        <f>IFERROR(_xlfn.XLOOKUP(b2b3[[#This Row],[Column2]],Table17[[#This Row],[rxn-no-enz]],Table17[[#This Row],[flux]],0),0)</f>
        <v>0</v>
      </c>
      <c r="P145" t="str">
        <f>_xlfn.TEXTBEFORE(b2b3[[#This Row],[rxn]],"-",-1,,,"")</f>
        <v>RXN-C4STMO2_c_FWD</v>
      </c>
    </row>
    <row r="146" spans="1:16" ht="17" hidden="1" x14ac:dyDescent="0.25">
      <c r="A146" s="1" t="s">
        <v>2920</v>
      </c>
      <c r="B146" s="1" t="s">
        <v>2778</v>
      </c>
      <c r="C146" s="1">
        <v>11.3983196523653</v>
      </c>
      <c r="D146" s="1">
        <f>mfs[[#This Row],[flux]]/1000</f>
        <v>1.1398319652365301E-2</v>
      </c>
      <c r="F146" t="s">
        <v>2921</v>
      </c>
      <c r="G146" t="s">
        <v>2778</v>
      </c>
      <c r="H146" s="3">
        <v>1.1398319652365299E-2</v>
      </c>
      <c r="I146">
        <f>_xlfn.XLOOKUP(b2b3[[#This Row],[rxn]],mfs[rxn],mfs[flux_scaled],0)</f>
        <v>1.1398319652365301E-2</v>
      </c>
      <c r="J146">
        <f>(b2b3[[#This Row],[flux]]-b2b3[[#This Row],[flux in mfs]])/b2b3[[#This Row],[flux]]</f>
        <v>-1.5219115877460319E-16</v>
      </c>
      <c r="K146">
        <f>ABS(b2b3[[#This Row],[(mfs - b2+b3) / mfs]])</f>
        <v>1.5219115877460319E-16</v>
      </c>
      <c r="L146" t="b">
        <f>_xlfn.TEXTAFTER(b2b3[[#This Row],[rxn]],"-",-1)="SPONT"</f>
        <v>0</v>
      </c>
      <c r="M146" t="str">
        <f>_xlfn.TEXTAFTER(b2b3[[#This Row],[rxn]],"-",-1)</f>
        <v>rt8272</v>
      </c>
      <c r="N146">
        <f>_xlfn.XLOOKUP("'PRO-"&amp;b2b3[[#This Row],[enz]]&amp;"'",'[1]Sheet2 (2)'!$A:$A,'[1]Sheet2 (2)'!$B:$B,"")</f>
        <v>1</v>
      </c>
      <c r="O146">
        <f>IFERROR(_xlfn.XLOOKUP(b2b3[[#This Row],[Column2]],Table17[[#This Row],[rxn-no-enz]],Table17[[#This Row],[flux]],0),0)</f>
        <v>0</v>
      </c>
      <c r="P146" t="str">
        <f>_xlfn.TEXTBEFORE(b2b3[[#This Row],[rxn]],"-",-1,,,"")</f>
        <v>RXN-C4STMO3_c_FWD</v>
      </c>
    </row>
    <row r="147" spans="1:16" ht="17" hidden="1" x14ac:dyDescent="0.25">
      <c r="A147" s="1" t="s">
        <v>2921</v>
      </c>
      <c r="B147" s="1" t="s">
        <v>2778</v>
      </c>
      <c r="C147" s="1">
        <v>11.3983196523653</v>
      </c>
      <c r="D147" s="1">
        <f>mfs[[#This Row],[flux]]/1000</f>
        <v>1.1398319652365301E-2</v>
      </c>
      <c r="F147" t="s">
        <v>2922</v>
      </c>
      <c r="G147" t="s">
        <v>2778</v>
      </c>
      <c r="H147" s="3">
        <v>1.1398319652365299E-2</v>
      </c>
      <c r="I147">
        <f>_xlfn.XLOOKUP(b2b3[[#This Row],[rxn]],mfs[rxn],mfs[flux_scaled],0)</f>
        <v>1.1398319652365301E-2</v>
      </c>
      <c r="J147">
        <f>(b2b3[[#This Row],[flux]]-b2b3[[#This Row],[flux in mfs]])/b2b3[[#This Row],[flux]]</f>
        <v>-1.5219115877460319E-16</v>
      </c>
      <c r="K147">
        <f>ABS(b2b3[[#This Row],[(mfs - b2+b3) / mfs]])</f>
        <v>1.5219115877460319E-16</v>
      </c>
      <c r="L147" t="b">
        <f>_xlfn.TEXTAFTER(b2b3[[#This Row],[rxn]],"-",-1)="SPONT"</f>
        <v>0</v>
      </c>
      <c r="M147" t="str">
        <f>_xlfn.TEXTAFTER(b2b3[[#This Row],[rxn]],"-",-1)</f>
        <v>rt8272</v>
      </c>
      <c r="N147">
        <f>_xlfn.XLOOKUP("'PRO-"&amp;b2b3[[#This Row],[enz]]&amp;"'",'[1]Sheet2 (2)'!$A:$A,'[1]Sheet2 (2)'!$B:$B,"")</f>
        <v>1</v>
      </c>
      <c r="O147">
        <f>IFERROR(_xlfn.XLOOKUP(b2b3[[#This Row],[Column2]],Table17[[#This Row],[rxn-no-enz]],Table17[[#This Row],[flux]],0),0)</f>
        <v>0</v>
      </c>
      <c r="P147" t="str">
        <f>_xlfn.TEXTBEFORE(b2b3[[#This Row],[rxn]],"-",-1,,,"")</f>
        <v>RXN-C4STMO4_c_FWD</v>
      </c>
    </row>
    <row r="148" spans="1:16" ht="17" hidden="1" x14ac:dyDescent="0.25">
      <c r="A148" s="1" t="s">
        <v>2922</v>
      </c>
      <c r="B148" s="1" t="s">
        <v>2778</v>
      </c>
      <c r="C148" s="1">
        <v>11.3983196523653</v>
      </c>
      <c r="D148" s="1">
        <f>mfs[[#This Row],[flux]]/1000</f>
        <v>1.1398319652365301E-2</v>
      </c>
      <c r="F148" t="s">
        <v>2923</v>
      </c>
      <c r="G148" t="s">
        <v>2778</v>
      </c>
      <c r="H148" s="3">
        <v>1.1398319652365299E-2</v>
      </c>
      <c r="I148">
        <f>_xlfn.XLOOKUP(b2b3[[#This Row],[rxn]],mfs[rxn],mfs[flux_scaled],0)</f>
        <v>1.1398319652365301E-2</v>
      </c>
      <c r="J148">
        <f>(b2b3[[#This Row],[flux]]-b2b3[[#This Row],[flux in mfs]])/b2b3[[#This Row],[flux]]</f>
        <v>-1.5219115877460319E-16</v>
      </c>
      <c r="K148">
        <f>ABS(b2b3[[#This Row],[(mfs - b2+b3) / mfs]])</f>
        <v>1.5219115877460319E-16</v>
      </c>
      <c r="L148" t="b">
        <f>_xlfn.TEXTAFTER(b2b3[[#This Row],[rxn]],"-",-1)="SPONT"</f>
        <v>0</v>
      </c>
      <c r="M148" t="str">
        <f>_xlfn.TEXTAFTER(b2b3[[#This Row],[rxn]],"-",-1)</f>
        <v>rt1745</v>
      </c>
      <c r="N148">
        <f>_xlfn.XLOOKUP("'PRO-"&amp;b2b3[[#This Row],[enz]]&amp;"'",'[1]Sheet2 (2)'!$A:$A,'[1]Sheet2 (2)'!$B:$B,"")</f>
        <v>1</v>
      </c>
      <c r="O148">
        <f>IFERROR(_xlfn.XLOOKUP(b2b3[[#This Row],[Column2]],Table17[[#This Row],[rxn-no-enz]],Table17[[#This Row],[flux]],0),0)</f>
        <v>0</v>
      </c>
      <c r="P148" t="str">
        <f>_xlfn.TEXTBEFORE(b2b3[[#This Row],[rxn]],"-",-1,,,"")</f>
        <v>RXN-C8STI_c_FWD</v>
      </c>
    </row>
    <row r="149" spans="1:16" ht="17" hidden="1" x14ac:dyDescent="0.25">
      <c r="A149" s="1" t="s">
        <v>2923</v>
      </c>
      <c r="B149" s="1" t="s">
        <v>2778</v>
      </c>
      <c r="C149" s="1">
        <v>11.3983196523653</v>
      </c>
      <c r="D149" s="1">
        <f>mfs[[#This Row],[flux]]/1000</f>
        <v>1.1398319652365301E-2</v>
      </c>
      <c r="F149" t="s">
        <v>2924</v>
      </c>
      <c r="G149" t="s">
        <v>2778</v>
      </c>
      <c r="H149" s="3">
        <v>1.4290750584035699E-4</v>
      </c>
      <c r="I149">
        <f>_xlfn.XLOOKUP(b2b3[[#This Row],[rxn]],mfs[rxn],mfs[flux_scaled],0)</f>
        <v>1.42907690616106E-4</v>
      </c>
      <c r="J149">
        <f>(b2b3[[#This Row],[flux]]-b2b3[[#This Row],[flux in mfs]])/b2b3[[#This Row],[flux]]</f>
        <v>-1.2929744167222132E-6</v>
      </c>
      <c r="K149">
        <f>ABS(b2b3[[#This Row],[(mfs - b2+b3) / mfs]])</f>
        <v>1.2929744167222132E-6</v>
      </c>
      <c r="L149" t="b">
        <f>_xlfn.TEXTAFTER(b2b3[[#This Row],[rxn]],"-",-1)="SPONT"</f>
        <v>0</v>
      </c>
      <c r="M149" t="str">
        <f>_xlfn.TEXTAFTER(b2b3[[#This Row],[rxn]],"-",-1)</f>
        <v>UNKNOWN</v>
      </c>
      <c r="N149" t="str">
        <f>_xlfn.XLOOKUP("'PRO-"&amp;b2b3[[#This Row],[enz]]&amp;"'",'[1]Sheet2 (2)'!$A:$A,'[1]Sheet2 (2)'!$B:$B,"")</f>
        <v/>
      </c>
      <c r="O149">
        <f>IFERROR(_xlfn.XLOOKUP(b2b3[[#This Row],[Column2]],Table17[[#This Row],[rxn-no-enz]],Table17[[#This Row],[flux]],0),0)</f>
        <v>0</v>
      </c>
      <c r="P149" t="str">
        <f>_xlfn.TEXTBEFORE(b2b3[[#This Row],[rxn]],"-",-1,,,"")</f>
        <v>RXN-CA2t_c_e_FWD</v>
      </c>
    </row>
    <row r="150" spans="1:16" ht="17" hidden="1" x14ac:dyDescent="0.25">
      <c r="A150" s="1" t="s">
        <v>2924</v>
      </c>
      <c r="B150" s="1" t="s">
        <v>2778</v>
      </c>
      <c r="C150" s="1">
        <v>0.142907690616106</v>
      </c>
      <c r="D150" s="1">
        <f>mfs[[#This Row],[flux]]/1000</f>
        <v>1.42907690616106E-4</v>
      </c>
      <c r="F150" t="s">
        <v>2925</v>
      </c>
      <c r="G150" t="s">
        <v>2778</v>
      </c>
      <c r="H150" s="3">
        <v>3.4137431796613597E-2</v>
      </c>
      <c r="I150">
        <f>_xlfn.XLOOKUP(b2b3[[#This Row],[rxn]],mfs[rxn],mfs[flux_scaled],0)</f>
        <v>0</v>
      </c>
      <c r="J150">
        <f>(b2b3[[#This Row],[flux]]-b2b3[[#This Row],[flux in mfs]])/b2b3[[#This Row],[flux]]</f>
        <v>1</v>
      </c>
      <c r="K150">
        <f>ABS(b2b3[[#This Row],[(mfs - b2+b3) / mfs]])</f>
        <v>1</v>
      </c>
      <c r="L150" t="b">
        <f>_xlfn.TEXTAFTER(b2b3[[#This Row],[rxn]],"-",-1)="SPONT"</f>
        <v>0</v>
      </c>
      <c r="M150" t="str">
        <f>_xlfn.TEXTAFTER(b2b3[[#This Row],[rxn]],"-",-1)</f>
        <v>rt3934</v>
      </c>
      <c r="N150">
        <f>_xlfn.XLOOKUP("'PRO-"&amp;b2b3[[#This Row],[enz]]&amp;"'",'[1]Sheet2 (2)'!$A:$A,'[1]Sheet2 (2)'!$B:$B,"")</f>
        <v>1</v>
      </c>
      <c r="O150">
        <f>IFERROR(_xlfn.XLOOKUP(b2b3[[#This Row],[Column2]],Table17[[#This Row],[rxn-no-enz]],Table17[[#This Row],[flux]],0),0)</f>
        <v>0</v>
      </c>
      <c r="P150" t="str">
        <f>_xlfn.TEXTBEFORE(b2b3[[#This Row],[rxn]],"-",-1,,,"")</f>
        <v>RXN-CBPS_c_FWD</v>
      </c>
    </row>
    <row r="151" spans="1:16" ht="17" hidden="1" x14ac:dyDescent="0.25">
      <c r="A151" s="1" t="s">
        <v>5949</v>
      </c>
      <c r="B151" s="1" t="s">
        <v>2778</v>
      </c>
      <c r="C151" s="1">
        <v>34.136484696996803</v>
      </c>
      <c r="D151" s="1">
        <f>mfs[[#This Row],[flux]]/1000</f>
        <v>3.4136484696996802E-2</v>
      </c>
      <c r="F151" t="s">
        <v>2926</v>
      </c>
      <c r="G151" t="s">
        <v>2778</v>
      </c>
      <c r="H151" s="3">
        <v>1.7159404134580999E-2</v>
      </c>
      <c r="I151">
        <f>_xlfn.XLOOKUP(b2b3[[#This Row],[rxn]],mfs[rxn],mfs[flux_scaled],0)</f>
        <v>1.7159404134580999E-2</v>
      </c>
      <c r="J151">
        <f>(b2b3[[#This Row],[flux]]-b2b3[[#This Row],[flux in mfs]])/b2b3[[#This Row],[flux]]</f>
        <v>0</v>
      </c>
      <c r="K151">
        <f>ABS(b2b3[[#This Row],[(mfs - b2+b3) / mfs]])</f>
        <v>0</v>
      </c>
      <c r="L151" t="b">
        <f>_xlfn.TEXTAFTER(b2b3[[#This Row],[rxn]],"-",-1)="SPONT"</f>
        <v>0</v>
      </c>
      <c r="M151" t="str">
        <f>_xlfn.TEXTAFTER(b2b3[[#This Row],[rxn]],"-",-1)</f>
        <v>rt4513_rm</v>
      </c>
      <c r="N151">
        <f>_xlfn.XLOOKUP("'PRO-"&amp;b2b3[[#This Row],[enz]]&amp;"'",'[1]Sheet2 (2)'!$A:$A,'[1]Sheet2 (2)'!$B:$B,"")</f>
        <v>1</v>
      </c>
      <c r="O151">
        <f>IFERROR(_xlfn.XLOOKUP(b2b3[[#This Row],[Column2]],Table17[[#This Row],[rxn-no-enz]],Table17[[#This Row],[flux]],0),0)</f>
        <v>0</v>
      </c>
      <c r="P151" t="str">
        <f>_xlfn.TEXTBEFORE(b2b3[[#This Row],[rxn]],"-",-1,,,"")</f>
        <v>RXN-CDPDAGS_rm_FWD</v>
      </c>
    </row>
    <row r="152" spans="1:16" ht="17" hidden="1" x14ac:dyDescent="0.25">
      <c r="A152" s="1" t="s">
        <v>2926</v>
      </c>
      <c r="B152" s="1" t="s">
        <v>2778</v>
      </c>
      <c r="C152" s="1">
        <v>17.159404134580999</v>
      </c>
      <c r="D152" s="1">
        <f>mfs[[#This Row],[flux]]/1000</f>
        <v>1.7159404134580999E-2</v>
      </c>
      <c r="F152" t="s">
        <v>2927</v>
      </c>
      <c r="G152" t="s">
        <v>2778</v>
      </c>
      <c r="H152" s="3">
        <v>4.8684254378664098E-3</v>
      </c>
      <c r="I152">
        <f>_xlfn.XLOOKUP(b2b3[[#This Row],[rxn]],mfs[rxn],mfs[flux_scaled],0)</f>
        <v>5.1564652324768692E-3</v>
      </c>
      <c r="J152">
        <f>(b2b3[[#This Row],[flux]]-b2b3[[#This Row],[flux in mfs]])/b2b3[[#This Row],[flux]]</f>
        <v>-5.9164877492032204E-2</v>
      </c>
      <c r="K152">
        <f>ABS(b2b3[[#This Row],[(mfs - b2+b3) / mfs]])</f>
        <v>5.9164877492032204E-2</v>
      </c>
      <c r="L152" t="b">
        <f>_xlfn.TEXTAFTER(b2b3[[#This Row],[rxn]],"-",-1)="SPONT"</f>
        <v>1</v>
      </c>
      <c r="M152" t="str">
        <f>_xlfn.TEXTAFTER(b2b3[[#This Row],[rxn]],"-",-1)</f>
        <v>SPONT</v>
      </c>
      <c r="N152" t="str">
        <f>_xlfn.XLOOKUP("'PRO-"&amp;b2b3[[#This Row],[enz]]&amp;"'",'[1]Sheet2 (2)'!$A:$A,'[1]Sheet2 (2)'!$B:$B,"")</f>
        <v/>
      </c>
      <c r="O152">
        <f>IFERROR(_xlfn.XLOOKUP(b2b3[[#This Row],[Column2]],Table17[[#This Row],[rxn-no-enz]],Table17[[#This Row],[flux]],0),0)</f>
        <v>0</v>
      </c>
      <c r="P152" t="str">
        <f>_xlfn.TEXTBEFORE(b2b3[[#This Row],[rxn]],"-",-1,,,"")</f>
        <v>RXN-CDPt_c_rm_REV</v>
      </c>
    </row>
    <row r="153" spans="1:16" ht="17" hidden="1" x14ac:dyDescent="0.25">
      <c r="A153" s="1" t="s">
        <v>2927</v>
      </c>
      <c r="B153" s="1" t="s">
        <v>2778</v>
      </c>
      <c r="C153" s="1">
        <v>5.1564652324768696</v>
      </c>
      <c r="D153" s="1">
        <f>mfs[[#This Row],[flux]]/1000</f>
        <v>5.1564652324768692E-3</v>
      </c>
      <c r="F153" t="s">
        <v>2928</v>
      </c>
      <c r="G153" t="s">
        <v>2778</v>
      </c>
      <c r="H153" s="3">
        <v>2.2450443964359799E-4</v>
      </c>
      <c r="I153">
        <f>_xlfn.XLOOKUP(b2b3[[#This Row],[rxn]],mfs[rxn],mfs[flux_scaled],0)</f>
        <v>2.24504439643599E-4</v>
      </c>
      <c r="J153">
        <f>(b2b3[[#This Row],[flux]]-b2b3[[#This Row],[flux in mfs]])/b2b3[[#This Row],[flux]]</f>
        <v>-4.4671143748479101E-15</v>
      </c>
      <c r="K153">
        <f>ABS(b2b3[[#This Row],[(mfs - b2+b3) / mfs]])</f>
        <v>4.4671143748479101E-15</v>
      </c>
      <c r="L153" t="b">
        <f>_xlfn.TEXTAFTER(b2b3[[#This Row],[rxn]],"-",-1)="SPONT"</f>
        <v>0</v>
      </c>
      <c r="M153" t="str">
        <f>_xlfn.TEXTAFTER(b2b3[[#This Row],[rxn]],"-",-1)</f>
        <v>rt6946</v>
      </c>
      <c r="N153">
        <f>_xlfn.XLOOKUP("'PRO-"&amp;b2b3[[#This Row],[enz]]&amp;"'",'[1]Sheet2 (2)'!$A:$A,'[1]Sheet2 (2)'!$B:$B,"")</f>
        <v>1</v>
      </c>
      <c r="O153">
        <f>IFERROR(_xlfn.XLOOKUP(b2b3[[#This Row],[Column2]],Table17[[#This Row],[rxn-no-enz]],Table17[[#This Row],[flux]],0),0)</f>
        <v>0</v>
      </c>
      <c r="P153" t="str">
        <f>_xlfn.TEXTBEFORE(b2b3[[#This Row],[rxn]],"-",-1,,,"")</f>
        <v>RXN-CERH124A_r_FWD</v>
      </c>
    </row>
    <row r="154" spans="1:16" ht="17" hidden="1" x14ac:dyDescent="0.25">
      <c r="A154" s="1" t="s">
        <v>2928</v>
      </c>
      <c r="B154" s="1" t="s">
        <v>2778</v>
      </c>
      <c r="C154" s="1">
        <v>0.22450443964359901</v>
      </c>
      <c r="D154" s="1">
        <f>mfs[[#This Row],[flux]]/1000</f>
        <v>2.24504439643599E-4</v>
      </c>
      <c r="F154" t="s">
        <v>5967</v>
      </c>
      <c r="G154" t="s">
        <v>2778</v>
      </c>
      <c r="H154" s="3">
        <v>2.2450443964359799E-4</v>
      </c>
      <c r="I154">
        <f>_xlfn.XLOOKUP(b2b3[[#This Row],[rxn]],mfs[rxn],mfs[flux_scaled],0)</f>
        <v>2.24504439643599E-4</v>
      </c>
      <c r="J154">
        <f>(b2b3[[#This Row],[flux]]-b2b3[[#This Row],[flux in mfs]])/b2b3[[#This Row],[flux]]</f>
        <v>-4.4671143748479101E-15</v>
      </c>
      <c r="K154">
        <f>ABS(b2b3[[#This Row],[(mfs - b2+b3) / mfs]])</f>
        <v>4.4671143748479101E-15</v>
      </c>
      <c r="L154" t="b">
        <f>_xlfn.TEXTAFTER(b2b3[[#This Row],[rxn]],"-",-1)="SPONT"</f>
        <v>0</v>
      </c>
      <c r="M154" t="str">
        <f>_xlfn.TEXTAFTER(b2b3[[#This Row],[rxn]],"-",-1)</f>
        <v>rt6946</v>
      </c>
      <c r="N154">
        <f>_xlfn.XLOOKUP("'PRO-"&amp;b2b3[[#This Row],[enz]]&amp;"'",'[1]Sheet2 (2)'!$A:$A,'[1]Sheet2 (2)'!$B:$B,"")</f>
        <v>1</v>
      </c>
      <c r="O154">
        <f>IFERROR(_xlfn.XLOOKUP(b2b3[[#This Row],[Column2]],Table17[[#This Row],[rxn-no-enz]],Table17[[#This Row],[flux]],0),0)</f>
        <v>0</v>
      </c>
      <c r="P154" t="str">
        <f>_xlfn.TEXTBEFORE(b2b3[[#This Row],[rxn]],"-",-1,,,"")</f>
        <v>RXN-CERH126A_r_FWD</v>
      </c>
    </row>
    <row r="155" spans="1:16" ht="17" hidden="1" x14ac:dyDescent="0.25">
      <c r="A155" s="1" t="s">
        <v>5967</v>
      </c>
      <c r="B155" s="1" t="s">
        <v>2778</v>
      </c>
      <c r="C155" s="1">
        <v>0.22450443964359901</v>
      </c>
      <c r="D155" s="1">
        <f>mfs[[#This Row],[flux]]/1000</f>
        <v>2.24504439643599E-4</v>
      </c>
      <c r="F155" t="s">
        <v>5973</v>
      </c>
      <c r="G155" t="s">
        <v>2778</v>
      </c>
      <c r="H155" s="3">
        <v>4.4900887928719702E-4</v>
      </c>
      <c r="I155">
        <f>_xlfn.XLOOKUP(b2b3[[#This Row],[rxn]],mfs[rxn],mfs[flux_scaled],0)</f>
        <v>4.4900887928719799E-4</v>
      </c>
      <c r="J155">
        <f>(b2b3[[#This Row],[flux]]-b2b3[[#This Row],[flux in mfs]])/b2b3[[#This Row],[flux]]</f>
        <v>-2.1731907769530322E-15</v>
      </c>
      <c r="K155">
        <f>ABS(b2b3[[#This Row],[(mfs - b2+b3) / mfs]])</f>
        <v>2.1731907769530322E-15</v>
      </c>
      <c r="L155" t="b">
        <f>_xlfn.TEXTAFTER(b2b3[[#This Row],[rxn]],"-",-1)="SPONT"</f>
        <v>0</v>
      </c>
      <c r="M155" t="str">
        <f>_xlfn.TEXTAFTER(b2b3[[#This Row],[rxn]],"-",-1)</f>
        <v>rt3023_c</v>
      </c>
      <c r="N155">
        <f>_xlfn.XLOOKUP("'PRO-"&amp;b2b3[[#This Row],[enz]]&amp;"'",'[1]Sheet2 (2)'!$A:$A,'[1]Sheet2 (2)'!$B:$B,"")</f>
        <v>1</v>
      </c>
      <c r="O155">
        <f>IFERROR(_xlfn.XLOOKUP(b2b3[[#This Row],[Column2]],Table17[[#This Row],[rxn-no-enz]],Table17[[#This Row],[flux]],0),0)</f>
        <v>0</v>
      </c>
      <c r="P155" t="str">
        <f>_xlfn.TEXTBEFORE(b2b3[[#This Row],[rxn]],"-",-1,,,"")</f>
        <v>RXN-CERS124_c_FWD</v>
      </c>
    </row>
    <row r="156" spans="1:16" ht="17" hidden="1" x14ac:dyDescent="0.25">
      <c r="A156" s="1" t="s">
        <v>5973</v>
      </c>
      <c r="B156" s="1" t="s">
        <v>2778</v>
      </c>
      <c r="C156" s="1">
        <v>0.44900887928719802</v>
      </c>
      <c r="D156" s="1">
        <f>mfs[[#This Row],[flux]]/1000</f>
        <v>4.4900887928719799E-4</v>
      </c>
      <c r="F156" t="s">
        <v>5974</v>
      </c>
      <c r="G156" t="s">
        <v>2778</v>
      </c>
      <c r="H156" s="3">
        <v>4.4900887928719702E-4</v>
      </c>
      <c r="I156">
        <f>_xlfn.XLOOKUP(b2b3[[#This Row],[rxn]],mfs[rxn],mfs[flux_scaled],0)</f>
        <v>4.4900887928719799E-4</v>
      </c>
      <c r="J156">
        <f>(b2b3[[#This Row],[flux]]-b2b3[[#This Row],[flux in mfs]])/b2b3[[#This Row],[flux]]</f>
        <v>-2.1731907769530322E-15</v>
      </c>
      <c r="K156">
        <f>ABS(b2b3[[#This Row],[(mfs - b2+b3) / mfs]])</f>
        <v>2.1731907769530322E-15</v>
      </c>
      <c r="L156" t="b">
        <f>_xlfn.TEXTAFTER(b2b3[[#This Row],[rxn]],"-",-1)="SPONT"</f>
        <v>0</v>
      </c>
      <c r="M156" t="str">
        <f>_xlfn.TEXTAFTER(b2b3[[#This Row],[rxn]],"-",-1)</f>
        <v>rt3023_c</v>
      </c>
      <c r="N156">
        <f>_xlfn.XLOOKUP("'PRO-"&amp;b2b3[[#This Row],[enz]]&amp;"'",'[1]Sheet2 (2)'!$A:$A,'[1]Sheet2 (2)'!$B:$B,"")</f>
        <v>1</v>
      </c>
      <c r="O156">
        <f>IFERROR(_xlfn.XLOOKUP(b2b3[[#This Row],[Column2]],Table17[[#This Row],[rxn-no-enz]],Table17[[#This Row],[flux]],0),0)</f>
        <v>0</v>
      </c>
      <c r="P156" t="str">
        <f>_xlfn.TEXTBEFORE(b2b3[[#This Row],[rxn]],"-",-1,,,"")</f>
        <v>RXN-CERS126_c_FWD</v>
      </c>
    </row>
    <row r="157" spans="1:16" ht="17" hidden="1" x14ac:dyDescent="0.25">
      <c r="A157" s="1" t="s">
        <v>5974</v>
      </c>
      <c r="B157" s="1" t="s">
        <v>2778</v>
      </c>
      <c r="C157" s="1">
        <v>0.44900887928719802</v>
      </c>
      <c r="D157" s="1">
        <f>mfs[[#This Row],[flux]]/1000</f>
        <v>4.4900887928719799E-4</v>
      </c>
      <c r="F157" t="s">
        <v>2932</v>
      </c>
      <c r="G157" t="s">
        <v>2778</v>
      </c>
      <c r="H157" s="3">
        <v>8.9801775857439501E-4</v>
      </c>
      <c r="I157">
        <f>_xlfn.XLOOKUP(b2b3[[#This Row],[rxn]],mfs[rxn],mfs[flux_scaled],0)</f>
        <v>8.9801775857439598E-4</v>
      </c>
      <c r="J157">
        <f>(b2b3[[#This Row],[flux]]-b2b3[[#This Row],[flux in mfs]])/b2b3[[#This Row],[flux]]</f>
        <v>-1.0865953884765149E-15</v>
      </c>
      <c r="K157">
        <f>ABS(b2b3[[#This Row],[(mfs - b2+b3) / mfs]])</f>
        <v>1.0865953884765149E-15</v>
      </c>
      <c r="L157" t="b">
        <f>_xlfn.TEXTAFTER(b2b3[[#This Row],[rxn]],"-",-1)="SPONT"</f>
        <v>1</v>
      </c>
      <c r="M157" t="str">
        <f>_xlfn.TEXTAFTER(b2b3[[#This Row],[rxn]],"-",-1)</f>
        <v>SPONT</v>
      </c>
      <c r="N157" t="str">
        <f>_xlfn.XLOOKUP("'PRO-"&amp;b2b3[[#This Row],[enz]]&amp;"'",'[1]Sheet2 (2)'!$A:$A,'[1]Sheet2 (2)'!$B:$B,"")</f>
        <v/>
      </c>
      <c r="O157">
        <f>IFERROR(_xlfn.XLOOKUP(b2b3[[#This Row],[Column2]],Table17[[#This Row],[rxn-no-enz]],Table17[[#This Row],[flux]],0),0)</f>
        <v>0</v>
      </c>
      <c r="P157" t="str">
        <f>_xlfn.TEXTBEFORE(b2b3[[#This Row],[rxn]],"-",-1,,,"")</f>
        <v>RXN-CERt_g_r_FWD</v>
      </c>
    </row>
    <row r="158" spans="1:16" ht="17" hidden="1" x14ac:dyDescent="0.25">
      <c r="A158" s="1" t="s">
        <v>2932</v>
      </c>
      <c r="B158" s="1" t="s">
        <v>2778</v>
      </c>
      <c r="C158" s="1">
        <v>0.89801775857439603</v>
      </c>
      <c r="D158" s="1">
        <f>mfs[[#This Row],[flux]]/1000</f>
        <v>8.9801775857439598E-4</v>
      </c>
      <c r="F158" t="s">
        <v>2933</v>
      </c>
      <c r="G158" t="s">
        <v>2778</v>
      </c>
      <c r="H158" s="3">
        <v>2.0525398444467598E-2</v>
      </c>
      <c r="I158">
        <f>_xlfn.XLOOKUP(b2b3[[#This Row],[rxn]],mfs[rxn],mfs[flux_scaled],0)</f>
        <v>2.0525789595644099E-2</v>
      </c>
      <c r="J158">
        <f>(b2b3[[#This Row],[flux]]-b2b3[[#This Row],[flux in mfs]])/b2b3[[#This Row],[flux]]</f>
        <v>-1.9056934634377113E-5</v>
      </c>
      <c r="K158">
        <f>ABS(b2b3[[#This Row],[(mfs - b2+b3) / mfs]])</f>
        <v>1.9056934634377113E-5</v>
      </c>
      <c r="L158" t="b">
        <f>_xlfn.TEXTAFTER(b2b3[[#This Row],[rxn]],"-",-1)="SPONT"</f>
        <v>0</v>
      </c>
      <c r="M158" t="str">
        <f>_xlfn.TEXTAFTER(b2b3[[#This Row],[rxn]],"-",-1)</f>
        <v>rt1336</v>
      </c>
      <c r="N158">
        <f>_xlfn.XLOOKUP("'PRO-"&amp;b2b3[[#This Row],[enz]]&amp;"'",'[1]Sheet2 (2)'!$A:$A,'[1]Sheet2 (2)'!$B:$B,"")</f>
        <v>1</v>
      </c>
      <c r="O158">
        <f>IFERROR(_xlfn.XLOOKUP(b2b3[[#This Row],[Column2]],Table17[[#This Row],[rxn-no-enz]],Table17[[#This Row],[flux]],0),0)</f>
        <v>0</v>
      </c>
      <c r="P158" t="str">
        <f>_xlfn.TEXTBEFORE(b2b3[[#This Row],[rxn]],"-",-1,,,"")</f>
        <v>RXN-CHORM_c_FWD</v>
      </c>
    </row>
    <row r="159" spans="1:16" ht="17" hidden="1" x14ac:dyDescent="0.25">
      <c r="A159" s="1" t="s">
        <v>2933</v>
      </c>
      <c r="B159" s="1" t="s">
        <v>2778</v>
      </c>
      <c r="C159" s="1">
        <v>20.525789595644099</v>
      </c>
      <c r="D159" s="1">
        <f>mfs[[#This Row],[flux]]/1000</f>
        <v>2.0525789595644099E-2</v>
      </c>
      <c r="F159" t="s">
        <v>2934</v>
      </c>
      <c r="G159" t="s">
        <v>2778</v>
      </c>
      <c r="H159" s="3">
        <v>2.3968186383973598E-2</v>
      </c>
      <c r="I159">
        <f>_xlfn.XLOOKUP(b2b3[[#This Row],[rxn]],mfs[rxn],mfs[flux_scaled],0)</f>
        <v>2.3968741454858701E-2</v>
      </c>
      <c r="J159">
        <f>(b2b3[[#This Row],[flux]]-b2b3[[#This Row],[flux in mfs]])/b2b3[[#This Row],[flux]]</f>
        <v>-2.3158651898409743E-5</v>
      </c>
      <c r="K159">
        <f>ABS(b2b3[[#This Row],[(mfs - b2+b3) / mfs]])</f>
        <v>2.3158651898409743E-5</v>
      </c>
      <c r="L159" t="b">
        <f>_xlfn.TEXTAFTER(b2b3[[#This Row],[rxn]],"-",-1)="SPONT"</f>
        <v>0</v>
      </c>
      <c r="M159" t="str">
        <f>_xlfn.TEXTAFTER(b2b3[[#This Row],[rxn]],"-",-1)</f>
        <v>rt5669</v>
      </c>
      <c r="N159">
        <f>_xlfn.XLOOKUP("'PRO-"&amp;b2b3[[#This Row],[enz]]&amp;"'",'[1]Sheet2 (2)'!$A:$A,'[1]Sheet2 (2)'!$B:$B,"")</f>
        <v>1</v>
      </c>
      <c r="O159">
        <f>IFERROR(_xlfn.XLOOKUP(b2b3[[#This Row],[Column2]],Table17[[#This Row],[rxn-no-enz]],Table17[[#This Row],[flux]],0),0)</f>
        <v>0</v>
      </c>
      <c r="P159" t="str">
        <f>_xlfn.TEXTBEFORE(b2b3[[#This Row],[rxn]],"-",-1,,,"")</f>
        <v>RXN-CHORS_c_FWD</v>
      </c>
    </row>
    <row r="160" spans="1:16" ht="17" hidden="1" x14ac:dyDescent="0.25">
      <c r="A160" s="1" t="s">
        <v>2934</v>
      </c>
      <c r="B160" s="1" t="s">
        <v>2778</v>
      </c>
      <c r="C160" s="1">
        <v>23.968741454858701</v>
      </c>
      <c r="D160" s="1">
        <f>mfs[[#This Row],[flux]]/1000</f>
        <v>2.3968741454858701E-2</v>
      </c>
      <c r="F160" t="s">
        <v>6007</v>
      </c>
      <c r="G160" t="s">
        <v>2778</v>
      </c>
      <c r="H160" s="3">
        <v>2.6303248118318E-3</v>
      </c>
      <c r="I160">
        <f>_xlfn.XLOOKUP(b2b3[[#This Row],[rxn]],mfs[rxn],mfs[flux_scaled],0)</f>
        <v>0</v>
      </c>
      <c r="J160">
        <f>(b2b3[[#This Row],[flux]]-b2b3[[#This Row],[flux in mfs]])/b2b3[[#This Row],[flux]]</f>
        <v>1</v>
      </c>
      <c r="K160">
        <f>ABS(b2b3[[#This Row],[(mfs - b2+b3) / mfs]])</f>
        <v>1</v>
      </c>
      <c r="L160" t="b">
        <f>_xlfn.TEXTAFTER(b2b3[[#This Row],[rxn]],"-",-1)="SPONT"</f>
        <v>0</v>
      </c>
      <c r="M160" t="str">
        <f>_xlfn.TEXTAFTER(b2b3[[#This Row],[rxn]],"-",-1)</f>
        <v>rt1343</v>
      </c>
      <c r="N160">
        <f>_xlfn.XLOOKUP("'PRO-"&amp;b2b3[[#This Row],[enz]]&amp;"'",'[1]Sheet2 (2)'!$A:$A,'[1]Sheet2 (2)'!$B:$B,"")</f>
        <v>1</v>
      </c>
      <c r="O160">
        <f>IFERROR(_xlfn.XLOOKUP(b2b3[[#This Row],[Column2]],Table17[[#This Row],[rxn-no-enz]],Table17[[#This Row],[flux]],0),0)</f>
        <v>0</v>
      </c>
      <c r="P160" t="str">
        <f>_xlfn.TEXTBEFORE(b2b3[[#This Row],[rxn]],"-",-1,,,"")</f>
        <v>RXN-CHTNS_c_FWD</v>
      </c>
    </row>
    <row r="161" spans="1:16" ht="17" hidden="1" x14ac:dyDescent="0.25">
      <c r="A161" s="1" t="s">
        <v>6010</v>
      </c>
      <c r="B161" s="1" t="s">
        <v>2778</v>
      </c>
      <c r="C161" s="1">
        <v>2.6303248118317999</v>
      </c>
      <c r="D161" s="1">
        <f>mfs[[#This Row],[flux]]/1000</f>
        <v>2.6303248118318E-3</v>
      </c>
      <c r="F161" t="s">
        <v>2937</v>
      </c>
      <c r="G161" t="s">
        <v>2778</v>
      </c>
      <c r="H161" s="3">
        <v>0.57457872378990804</v>
      </c>
      <c r="I161">
        <f>_xlfn.XLOOKUP(b2b3[[#This Row],[rxn]],mfs[rxn],mfs[flux_scaled],0)</f>
        <v>0.58592346343635904</v>
      </c>
      <c r="J161">
        <f>(b2b3[[#This Row],[flux]]-b2b3[[#This Row],[flux in mfs]])/b2b3[[#This Row],[flux]]</f>
        <v>-1.9744447848018726E-2</v>
      </c>
      <c r="K161">
        <f>ABS(b2b3[[#This Row],[(mfs - b2+b3) / mfs]])</f>
        <v>1.9744447848018726E-2</v>
      </c>
      <c r="L161" t="b">
        <f>_xlfn.TEXTAFTER(b2b3[[#This Row],[rxn]],"-",-1)="SPONT"</f>
        <v>0</v>
      </c>
      <c r="M161" t="str">
        <f>_xlfn.TEXTAFTER(b2b3[[#This Row],[rxn]],"-",-1)</f>
        <v>rt2146</v>
      </c>
      <c r="N161">
        <f>_xlfn.XLOOKUP("'PRO-"&amp;b2b3[[#This Row],[enz]]&amp;"'",'[1]Sheet2 (2)'!$A:$A,'[1]Sheet2 (2)'!$B:$B,"")</f>
        <v>1</v>
      </c>
      <c r="O161">
        <f>IFERROR(_xlfn.XLOOKUP(b2b3[[#This Row],[Column2]],Table17[[#This Row],[rxn-no-enz]],Table17[[#This Row],[flux]],0),0)</f>
        <v>0</v>
      </c>
      <c r="P161" t="str">
        <f>_xlfn.TEXTBEFORE(b2b3[[#This Row],[rxn]],"-",-1,,,"")</f>
        <v>RXN-CITMALta_m_FWD</v>
      </c>
    </row>
    <row r="162" spans="1:16" ht="17" hidden="1" x14ac:dyDescent="0.25">
      <c r="A162" s="1" t="s">
        <v>2937</v>
      </c>
      <c r="B162" s="1" t="s">
        <v>2778</v>
      </c>
      <c r="C162" s="1">
        <v>585.92346343635904</v>
      </c>
      <c r="D162" s="1">
        <f>mfs[[#This Row],[flux]]/1000</f>
        <v>0.58592346343635904</v>
      </c>
      <c r="F162" t="s">
        <v>6024</v>
      </c>
      <c r="G162" t="s">
        <v>2778</v>
      </c>
      <c r="H162" s="3">
        <v>2.3968186383973598E-2</v>
      </c>
      <c r="I162">
        <f>_xlfn.XLOOKUP(b2b3[[#This Row],[rxn]],mfs[rxn],mfs[flux_scaled],0)</f>
        <v>2.3968741454858701E-2</v>
      </c>
      <c r="J162">
        <f>(b2b3[[#This Row],[flux]]-b2b3[[#This Row],[flux in mfs]])/b2b3[[#This Row],[flux]]</f>
        <v>-2.3158651898409743E-5</v>
      </c>
      <c r="K162">
        <f>ABS(b2b3[[#This Row],[(mfs - b2+b3) / mfs]])</f>
        <v>2.3158651898409743E-5</v>
      </c>
      <c r="L162" t="b">
        <f>_xlfn.TEXTAFTER(b2b3[[#This Row],[rxn]],"-",-1)="SPONT"</f>
        <v>0</v>
      </c>
      <c r="M162" t="str">
        <f>_xlfn.TEXTAFTER(b2b3[[#This Row],[rxn]],"-",-1)</f>
        <v>rt2146</v>
      </c>
      <c r="N162">
        <f>_xlfn.XLOOKUP("'PRO-"&amp;b2b3[[#This Row],[enz]]&amp;"'",'[1]Sheet2 (2)'!$A:$A,'[1]Sheet2 (2)'!$B:$B,"")</f>
        <v>1</v>
      </c>
      <c r="O162">
        <f>IFERROR(_xlfn.XLOOKUP(b2b3[[#This Row],[Column2]],Table17[[#This Row],[rxn-no-enz]],Table17[[#This Row],[flux]],0),0)</f>
        <v>0</v>
      </c>
      <c r="P162" t="str">
        <f>_xlfn.TEXTBEFORE(b2b3[[#This Row],[rxn]],"-",-1,,,"")</f>
        <v>RXN-CITt3_m_REV</v>
      </c>
    </row>
    <row r="163" spans="1:16" ht="17" hidden="1" x14ac:dyDescent="0.25">
      <c r="A163" s="1" t="s">
        <v>6024</v>
      </c>
      <c r="B163" s="1" t="s">
        <v>2778</v>
      </c>
      <c r="C163" s="1">
        <v>23.968741454858701</v>
      </c>
      <c r="D163" s="1">
        <f>mfs[[#This Row],[flux]]/1000</f>
        <v>2.3968741454858701E-2</v>
      </c>
      <c r="F163" t="s">
        <v>2938</v>
      </c>
      <c r="G163" t="s">
        <v>2778</v>
      </c>
      <c r="H163" s="3">
        <v>1.7159404134580999E-2</v>
      </c>
      <c r="I163">
        <f>_xlfn.XLOOKUP(b2b3[[#This Row],[rxn]],mfs[rxn],mfs[flux_scaled],0)</f>
        <v>1.7159404134580999E-2</v>
      </c>
      <c r="J163">
        <f>(b2b3[[#This Row],[flux]]-b2b3[[#This Row],[flux in mfs]])/b2b3[[#This Row],[flux]]</f>
        <v>0</v>
      </c>
      <c r="K163">
        <f>ABS(b2b3[[#This Row],[(mfs - b2+b3) / mfs]])</f>
        <v>0</v>
      </c>
      <c r="L163" t="b">
        <f>_xlfn.TEXTAFTER(b2b3[[#This Row],[rxn]],"-",-1)="SPONT"</f>
        <v>1</v>
      </c>
      <c r="M163" t="str">
        <f>_xlfn.TEXTAFTER(b2b3[[#This Row],[rxn]],"-",-1)</f>
        <v>SPONT</v>
      </c>
      <c r="N163" t="str">
        <f>_xlfn.XLOOKUP("'PRO-"&amp;b2b3[[#This Row],[enz]]&amp;"'",'[1]Sheet2 (2)'!$A:$A,'[1]Sheet2 (2)'!$B:$B,"")</f>
        <v/>
      </c>
      <c r="O163">
        <f>IFERROR(_xlfn.XLOOKUP(b2b3[[#This Row],[Column2]],Table17[[#This Row],[rxn-no-enz]],Table17[[#This Row],[flux]],0),0)</f>
        <v>0</v>
      </c>
      <c r="P163" t="str">
        <f>_xlfn.TEXTBEFORE(b2b3[[#This Row],[rxn]],"-",-1,,,"")</f>
        <v>RXN-CMPt_c_rm_REV</v>
      </c>
    </row>
    <row r="164" spans="1:16" ht="17" hidden="1" x14ac:dyDescent="0.25">
      <c r="A164" s="1" t="s">
        <v>2938</v>
      </c>
      <c r="B164" s="1" t="s">
        <v>2778</v>
      </c>
      <c r="C164" s="1">
        <v>17.159404134580999</v>
      </c>
      <c r="D164" s="1">
        <f>mfs[[#This Row],[flux]]/1000</f>
        <v>1.7159404134580999E-2</v>
      </c>
      <c r="F164" t="s">
        <v>6041</v>
      </c>
      <c r="G164" t="s">
        <v>2778</v>
      </c>
      <c r="H164" s="3">
        <v>4.0066212738325504</v>
      </c>
      <c r="I164">
        <f>_xlfn.XLOOKUP(b2b3[[#This Row],[rxn]],mfs[rxn],mfs[flux_scaled],0)</f>
        <v>4.00661626033581</v>
      </c>
      <c r="J164">
        <f>(b2b3[[#This Row],[flux]]-b2b3[[#This Row],[flux in mfs]])/b2b3[[#This Row],[flux]]</f>
        <v>1.2513028803516151E-6</v>
      </c>
      <c r="K164">
        <f>ABS(b2b3[[#This Row],[(mfs - b2+b3) / mfs]])</f>
        <v>1.2513028803516151E-6</v>
      </c>
      <c r="L164" t="b">
        <f>_xlfn.TEXTAFTER(b2b3[[#This Row],[rxn]],"-",-1)="SPONT"</f>
        <v>1</v>
      </c>
      <c r="M164" t="str">
        <f>_xlfn.TEXTAFTER(b2b3[[#This Row],[rxn]],"-",-1)</f>
        <v>SPONT</v>
      </c>
      <c r="N164" t="str">
        <f>_xlfn.XLOOKUP("'PRO-"&amp;b2b3[[#This Row],[enz]]&amp;"'",'[1]Sheet2 (2)'!$A:$A,'[1]Sheet2 (2)'!$B:$B,"")</f>
        <v/>
      </c>
      <c r="O164">
        <f>IFERROR(_xlfn.XLOOKUP(b2b3[[#This Row],[Column2]],Table17[[#This Row],[rxn-no-enz]],Table17[[#This Row],[flux]],0),0)</f>
        <v>0</v>
      </c>
      <c r="P164" t="str">
        <f>_xlfn.TEXTBEFORE(b2b3[[#This Row],[rxn]],"-",-1,,,"")</f>
        <v>RXN-CO2t_c_e_FWD</v>
      </c>
    </row>
    <row r="165" spans="1:16" ht="17" hidden="1" x14ac:dyDescent="0.25">
      <c r="A165" s="1" t="s">
        <v>6041</v>
      </c>
      <c r="B165" s="1" t="s">
        <v>2778</v>
      </c>
      <c r="C165" s="1">
        <v>4006.6162603358098</v>
      </c>
      <c r="D165" s="1">
        <f>mfs[[#This Row],[flux]]/1000</f>
        <v>4.00661626033581</v>
      </c>
      <c r="F165" t="s">
        <v>2940</v>
      </c>
      <c r="G165" t="s">
        <v>2778</v>
      </c>
      <c r="H165" s="3">
        <v>2.2935614683027601</v>
      </c>
      <c r="I165">
        <f>_xlfn.XLOOKUP(b2b3[[#This Row],[rxn]],mfs[rxn],mfs[flux_scaled],0)</f>
        <v>2.2934786806675103</v>
      </c>
      <c r="J165">
        <f>(b2b3[[#This Row],[flux]]-b2b3[[#This Row],[flux in mfs]])/b2b3[[#This Row],[flux]]</f>
        <v>3.6095668851242437E-5</v>
      </c>
      <c r="K165">
        <f>ABS(b2b3[[#This Row],[(mfs - b2+b3) / mfs]])</f>
        <v>3.6095668851242437E-5</v>
      </c>
      <c r="L165" t="b">
        <f>_xlfn.TEXTAFTER(b2b3[[#This Row],[rxn]],"-",-1)="SPONT"</f>
        <v>1</v>
      </c>
      <c r="M165" t="str">
        <f>_xlfn.TEXTAFTER(b2b3[[#This Row],[rxn]],"-",-1)</f>
        <v>SPONT</v>
      </c>
      <c r="N165" t="str">
        <f>_xlfn.XLOOKUP("'PRO-"&amp;b2b3[[#This Row],[enz]]&amp;"'",'[1]Sheet2 (2)'!$A:$A,'[1]Sheet2 (2)'!$B:$B,"")</f>
        <v/>
      </c>
      <c r="O165">
        <f>IFERROR(_xlfn.XLOOKUP(b2b3[[#This Row],[Column2]],Table17[[#This Row],[rxn-no-enz]],Table17[[#This Row],[flux]],0),0)</f>
        <v>0</v>
      </c>
      <c r="P165" t="str">
        <f>_xlfn.TEXTBEFORE(b2b3[[#This Row],[rxn]],"-",-1,,,"")</f>
        <v>RXN-CO2t_c_m_REV</v>
      </c>
    </row>
    <row r="166" spans="1:16" ht="17" hidden="1" x14ac:dyDescent="0.25">
      <c r="A166" s="1" t="s">
        <v>2940</v>
      </c>
      <c r="B166" s="1" t="s">
        <v>2778</v>
      </c>
      <c r="C166" s="1">
        <v>2293.4786806675102</v>
      </c>
      <c r="D166" s="1">
        <f>mfs[[#This Row],[flux]]/1000</f>
        <v>2.2934786806675103</v>
      </c>
      <c r="F166" t="s">
        <v>6046</v>
      </c>
      <c r="G166" t="s">
        <v>2778</v>
      </c>
      <c r="H166" s="3">
        <v>1.13432751594395E-2</v>
      </c>
      <c r="I166">
        <f>_xlfn.XLOOKUP(b2b3[[#This Row],[rxn]],mfs[rxn],mfs[flux_scaled],0)</f>
        <v>1.13432751594395E-2</v>
      </c>
      <c r="J166">
        <f>(b2b3[[#This Row],[flux]]-b2b3[[#This Row],[flux in mfs]])/b2b3[[#This Row],[flux]]</f>
        <v>0</v>
      </c>
      <c r="K166">
        <f>ABS(b2b3[[#This Row],[(mfs - b2+b3) / mfs]])</f>
        <v>0</v>
      </c>
      <c r="L166" t="b">
        <f>_xlfn.TEXTAFTER(b2b3[[#This Row],[rxn]],"-",-1)="SPONT"</f>
        <v>1</v>
      </c>
      <c r="M166" t="str">
        <f>_xlfn.TEXTAFTER(b2b3[[#This Row],[rxn]],"-",-1)</f>
        <v>SPONT</v>
      </c>
      <c r="N166" t="str">
        <f>_xlfn.XLOOKUP("'PRO-"&amp;b2b3[[#This Row],[enz]]&amp;"'",'[1]Sheet2 (2)'!$A:$A,'[1]Sheet2 (2)'!$B:$B,"")</f>
        <v/>
      </c>
      <c r="O166">
        <f>IFERROR(_xlfn.XLOOKUP(b2b3[[#This Row],[Column2]],Table17[[#This Row],[rxn-no-enz]],Table17[[#This Row],[flux]],0),0)</f>
        <v>0</v>
      </c>
      <c r="P166" t="str">
        <f>_xlfn.TEXTBEFORE(b2b3[[#This Row],[rxn]],"-",-1,,,"")</f>
        <v>RXN-CO2t_c_mm_REV</v>
      </c>
    </row>
    <row r="167" spans="1:16" ht="17" hidden="1" x14ac:dyDescent="0.25">
      <c r="A167" s="1" t="s">
        <v>6046</v>
      </c>
      <c r="B167" s="1" t="s">
        <v>2778</v>
      </c>
      <c r="C167" s="1">
        <v>11.3432751594395</v>
      </c>
      <c r="D167" s="1">
        <f>mfs[[#This Row],[flux]]/1000</f>
        <v>1.13432751594395E-2</v>
      </c>
      <c r="F167" t="s">
        <v>2942</v>
      </c>
      <c r="G167" t="s">
        <v>2778</v>
      </c>
      <c r="H167" s="3">
        <v>8.9801775857439501E-4</v>
      </c>
      <c r="I167">
        <f>_xlfn.XLOOKUP(b2b3[[#This Row],[rxn]],mfs[rxn],mfs[flux_scaled],0)</f>
        <v>8.9801775857439598E-4</v>
      </c>
      <c r="J167">
        <f>(b2b3[[#This Row],[flux]]-b2b3[[#This Row],[flux in mfs]])/b2b3[[#This Row],[flux]]</f>
        <v>-1.0865953884765149E-15</v>
      </c>
      <c r="K167">
        <f>ABS(b2b3[[#This Row],[(mfs - b2+b3) / mfs]])</f>
        <v>1.0865953884765149E-15</v>
      </c>
      <c r="L167" t="b">
        <f>_xlfn.TEXTAFTER(b2b3[[#This Row],[rxn]],"-",-1)="SPONT"</f>
        <v>1</v>
      </c>
      <c r="M167" t="str">
        <f>_xlfn.TEXTAFTER(b2b3[[#This Row],[rxn]],"-",-1)</f>
        <v>SPONT</v>
      </c>
      <c r="N167" t="str">
        <f>_xlfn.XLOOKUP("'PRO-"&amp;b2b3[[#This Row],[enz]]&amp;"'",'[1]Sheet2 (2)'!$A:$A,'[1]Sheet2 (2)'!$B:$B,"")</f>
        <v/>
      </c>
      <c r="O167">
        <f>IFERROR(_xlfn.XLOOKUP(b2b3[[#This Row],[Column2]],Table17[[#This Row],[rxn-no-enz]],Table17[[#This Row],[flux]],0),0)</f>
        <v>0</v>
      </c>
      <c r="P167" t="str">
        <f>_xlfn.TEXTBEFORE(b2b3[[#This Row],[rxn]],"-",-1,,,"")</f>
        <v>RXN-CO2t_c_r_REV</v>
      </c>
    </row>
    <row r="168" spans="1:16" ht="17" hidden="1" x14ac:dyDescent="0.25">
      <c r="A168" s="1" t="s">
        <v>2942</v>
      </c>
      <c r="B168" s="1" t="s">
        <v>2778</v>
      </c>
      <c r="C168" s="1">
        <v>0.89801775857439603</v>
      </c>
      <c r="D168" s="1">
        <f>mfs[[#This Row],[flux]]/1000</f>
        <v>8.9801775857439598E-4</v>
      </c>
      <c r="F168" t="s">
        <v>2943</v>
      </c>
      <c r="G168" t="s">
        <v>2778</v>
      </c>
      <c r="H168" s="3">
        <v>7.8970803267200303E-3</v>
      </c>
      <c r="I168">
        <f>_xlfn.XLOOKUP(b2b3[[#This Row],[rxn]],mfs[rxn],mfs[flux_scaled],0)</f>
        <v>7.8970803267200303E-3</v>
      </c>
      <c r="J168">
        <f>(b2b3[[#This Row],[flux]]-b2b3[[#This Row],[flux in mfs]])/b2b3[[#This Row],[flux]]</f>
        <v>0</v>
      </c>
      <c r="K168">
        <f>ABS(b2b3[[#This Row],[(mfs - b2+b3) / mfs]])</f>
        <v>0</v>
      </c>
      <c r="L168" t="b">
        <f>_xlfn.TEXTAFTER(b2b3[[#This Row],[rxn]],"-",-1)="SPONT"</f>
        <v>1</v>
      </c>
      <c r="M168" t="str">
        <f>_xlfn.TEXTAFTER(b2b3[[#This Row],[rxn]],"-",-1)</f>
        <v>SPONT</v>
      </c>
      <c r="N168" t="str">
        <f>_xlfn.XLOOKUP("'PRO-"&amp;b2b3[[#This Row],[enz]]&amp;"'",'[1]Sheet2 (2)'!$A:$A,'[1]Sheet2 (2)'!$B:$B,"")</f>
        <v/>
      </c>
      <c r="O168">
        <f>IFERROR(_xlfn.XLOOKUP(b2b3[[#This Row],[Column2]],Table17[[#This Row],[rxn-no-enz]],Table17[[#This Row],[flux]],0),0)</f>
        <v>0</v>
      </c>
      <c r="P168" t="str">
        <f>_xlfn.TEXTBEFORE(b2b3[[#This Row],[rxn]],"-",-1,,,"")</f>
        <v>RXN-CO2t_c_rm_REV</v>
      </c>
    </row>
    <row r="169" spans="1:16" ht="17" hidden="1" x14ac:dyDescent="0.25">
      <c r="A169" s="1" t="s">
        <v>2943</v>
      </c>
      <c r="B169" s="1" t="s">
        <v>2778</v>
      </c>
      <c r="C169" s="1">
        <v>7.8970803267200296</v>
      </c>
      <c r="D169" s="1">
        <f>mfs[[#This Row],[flux]]/1000</f>
        <v>7.8970803267200303E-3</v>
      </c>
      <c r="F169" t="s">
        <v>2945</v>
      </c>
      <c r="G169" t="s">
        <v>2778</v>
      </c>
      <c r="H169" s="3">
        <v>3.6839510061787099E-3</v>
      </c>
      <c r="I169">
        <f>_xlfn.XLOOKUP(b2b3[[#This Row],[rxn]],mfs[rxn],mfs[flux_scaled],0)</f>
        <v>3.6839510061787099E-3</v>
      </c>
      <c r="J169">
        <f>(b2b3[[#This Row],[flux]]-b2b3[[#This Row],[flux in mfs]])/b2b3[[#This Row],[flux]]</f>
        <v>0</v>
      </c>
      <c r="K169">
        <f>ABS(b2b3[[#This Row],[(mfs - b2+b3) / mfs]])</f>
        <v>0</v>
      </c>
      <c r="L169" t="b">
        <f>_xlfn.TEXTAFTER(b2b3[[#This Row],[rxn]],"-",-1)="SPONT"</f>
        <v>1</v>
      </c>
      <c r="M169" t="str">
        <f>_xlfn.TEXTAFTER(b2b3[[#This Row],[rxn]],"-",-1)</f>
        <v>SPONT</v>
      </c>
      <c r="N169" t="str">
        <f>_xlfn.XLOOKUP("'PRO-"&amp;b2b3[[#This Row],[enz]]&amp;"'",'[1]Sheet2 (2)'!$A:$A,'[1]Sheet2 (2)'!$B:$B,"")</f>
        <v/>
      </c>
      <c r="O169">
        <f>IFERROR(_xlfn.XLOOKUP(b2b3[[#This Row],[Column2]],Table17[[#This Row],[rxn-no-enz]],Table17[[#This Row],[flux]],0),0)</f>
        <v>0</v>
      </c>
      <c r="P169" t="str">
        <f>_xlfn.TEXTBEFORE(b2b3[[#This Row],[rxn]],"-",-1,,,"")</f>
        <v>RXN-COAt_c_r_REV</v>
      </c>
    </row>
    <row r="170" spans="1:16" ht="17" hidden="1" x14ac:dyDescent="0.25">
      <c r="A170" s="1" t="s">
        <v>2945</v>
      </c>
      <c r="B170" s="1" t="s">
        <v>2778</v>
      </c>
      <c r="C170" s="1">
        <v>3.68395100617871</v>
      </c>
      <c r="D170" s="1">
        <f>mfs[[#This Row],[flux]]/1000</f>
        <v>3.6839510061787099E-3</v>
      </c>
      <c r="F170" t="s">
        <v>2946</v>
      </c>
      <c r="G170" t="s">
        <v>2778</v>
      </c>
      <c r="H170" s="3">
        <v>3.36659125973418E-2</v>
      </c>
      <c r="I170">
        <f>_xlfn.XLOOKUP(b2b3[[#This Row],[rxn]],mfs[rxn],mfs[flux_scaled],0)</f>
        <v>3.36659125973418E-2</v>
      </c>
      <c r="J170">
        <f>(b2b3[[#This Row],[flux]]-b2b3[[#This Row],[flux in mfs]])/b2b3[[#This Row],[flux]]</f>
        <v>0</v>
      </c>
      <c r="K170">
        <f>ABS(b2b3[[#This Row],[(mfs - b2+b3) / mfs]])</f>
        <v>0</v>
      </c>
      <c r="L170" t="b">
        <f>_xlfn.TEXTAFTER(b2b3[[#This Row],[rxn]],"-",-1)="SPONT"</f>
        <v>1</v>
      </c>
      <c r="M170" t="str">
        <f>_xlfn.TEXTAFTER(b2b3[[#This Row],[rxn]],"-",-1)</f>
        <v>SPONT</v>
      </c>
      <c r="N170" t="str">
        <f>_xlfn.XLOOKUP("'PRO-"&amp;b2b3[[#This Row],[enz]]&amp;"'",'[1]Sheet2 (2)'!$A:$A,'[1]Sheet2 (2)'!$B:$B,"")</f>
        <v/>
      </c>
      <c r="O170">
        <f>IFERROR(_xlfn.XLOOKUP(b2b3[[#This Row],[Column2]],Table17[[#This Row],[rxn-no-enz]],Table17[[#This Row],[flux]],0),0)</f>
        <v>0</v>
      </c>
      <c r="P170" t="str">
        <f>_xlfn.TEXTBEFORE(b2b3[[#This Row],[rxn]],"-",-1,,,"")</f>
        <v>RXN-COAt_c_rm_REV</v>
      </c>
    </row>
    <row r="171" spans="1:16" ht="17" hidden="1" x14ac:dyDescent="0.25">
      <c r="A171" s="1" t="s">
        <v>2946</v>
      </c>
      <c r="B171" s="1" t="s">
        <v>2778</v>
      </c>
      <c r="C171" s="1">
        <v>33.665912597341801</v>
      </c>
      <c r="D171" s="1">
        <f>mfs[[#This Row],[flux]]/1000</f>
        <v>3.36659125973418E-2</v>
      </c>
      <c r="F171" t="s">
        <v>6064</v>
      </c>
      <c r="G171" t="s">
        <v>2778</v>
      </c>
      <c r="H171" s="3">
        <v>3.7100852611126901E-10</v>
      </c>
      <c r="I171">
        <f>_xlfn.XLOOKUP(b2b3[[#This Row],[rxn]],mfs[rxn],mfs[flux_scaled],0)</f>
        <v>3.7100852610000001E-9</v>
      </c>
      <c r="J171">
        <f>(b2b3[[#This Row],[flux]]-b2b3[[#This Row],[flux in mfs]])/b2b3[[#This Row],[flux]]</f>
        <v>-8.9999999996962607</v>
      </c>
      <c r="K171">
        <f>ABS(b2b3[[#This Row],[(mfs - b2+b3) / mfs]])</f>
        <v>8.9999999996962607</v>
      </c>
      <c r="L171" t="b">
        <f>_xlfn.TEXTAFTER(b2b3[[#This Row],[rxn]],"-",-1)="SPONT"</f>
        <v>1</v>
      </c>
      <c r="M171" t="str">
        <f>_xlfn.TEXTAFTER(b2b3[[#This Row],[rxn]],"-",-1)</f>
        <v>SPONT</v>
      </c>
      <c r="N171" t="str">
        <f>_xlfn.XLOOKUP("'PRO-"&amp;b2b3[[#This Row],[enz]]&amp;"'",'[1]Sheet2 (2)'!$A:$A,'[1]Sheet2 (2)'!$B:$B,"")</f>
        <v/>
      </c>
      <c r="O171">
        <f>IFERROR(_xlfn.XLOOKUP(b2b3[[#This Row],[Column2]],Table17[[#This Row],[rxn-no-enz]],Table17[[#This Row],[flux]],0),0)</f>
        <v>0</v>
      </c>
      <c r="P171" t="str">
        <f>_xlfn.TEXTBEFORE(b2b3[[#This Row],[rxn]],"-",-1,,,"")</f>
        <v>RXN-COBALT2t_c_e_FWD</v>
      </c>
    </row>
    <row r="172" spans="1:16" ht="17" hidden="1" x14ac:dyDescent="0.25">
      <c r="A172" s="1" t="s">
        <v>6064</v>
      </c>
      <c r="B172" s="1" t="s">
        <v>2778</v>
      </c>
      <c r="C172" s="1">
        <v>3.7100852610000001E-6</v>
      </c>
      <c r="D172" s="1">
        <f>mfs[[#This Row],[flux]]/1000</f>
        <v>3.7100852610000001E-9</v>
      </c>
      <c r="F172" t="s">
        <v>2947</v>
      </c>
      <c r="G172" t="s">
        <v>2778</v>
      </c>
      <c r="H172" s="3">
        <v>1.5611162125111201E-5</v>
      </c>
      <c r="I172">
        <f>_xlfn.XLOOKUP(b2b3[[#This Row],[rxn]],mfs[rxn],mfs[flux_scaled],0)</f>
        <v>1.5611162125108E-5</v>
      </c>
      <c r="J172">
        <f>(b2b3[[#This Row],[flux]]-b2b3[[#This Row],[flux in mfs]])/b2b3[[#This Row],[flux]]</f>
        <v>2.0509584840394759E-13</v>
      </c>
      <c r="K172">
        <f>ABS(b2b3[[#This Row],[(mfs - b2+b3) / mfs]])</f>
        <v>2.0509584840394759E-13</v>
      </c>
      <c r="L172" t="b">
        <f>_xlfn.TEXTAFTER(b2b3[[#This Row],[rxn]],"-",-1)="SPONT"</f>
        <v>1</v>
      </c>
      <c r="M172" t="str">
        <f>_xlfn.TEXTAFTER(b2b3[[#This Row],[rxn]],"-",-1)</f>
        <v>SPONT</v>
      </c>
      <c r="N172" t="str">
        <f>_xlfn.XLOOKUP("'PRO-"&amp;b2b3[[#This Row],[enz]]&amp;"'",'[1]Sheet2 (2)'!$A:$A,'[1]Sheet2 (2)'!$B:$B,"")</f>
        <v/>
      </c>
      <c r="O172">
        <f>IFERROR(_xlfn.XLOOKUP(b2b3[[#This Row],[Column2]],Table17[[#This Row],[rxn-no-enz]],Table17[[#This Row],[flux]],0),0)</f>
        <v>0</v>
      </c>
      <c r="P172" t="str">
        <f>_xlfn.TEXTBEFORE(b2b3[[#This Row],[rxn]],"-",-1,,,"")</f>
        <v>RXN-compACYLCOA_l_FWD</v>
      </c>
    </row>
    <row r="173" spans="1:16" ht="17" hidden="1" x14ac:dyDescent="0.25">
      <c r="A173" s="1" t="s">
        <v>2947</v>
      </c>
      <c r="B173" s="1" t="s">
        <v>2778</v>
      </c>
      <c r="C173" s="1">
        <v>1.5611162125108E-2</v>
      </c>
      <c r="D173" s="1">
        <f>mfs[[#This Row],[flux]]/1000</f>
        <v>1.5611162125108E-5</v>
      </c>
      <c r="F173" t="s">
        <v>2948</v>
      </c>
      <c r="G173" t="s">
        <v>2778</v>
      </c>
      <c r="H173" s="3">
        <v>2.5971645224491802E-2</v>
      </c>
      <c r="I173">
        <f>_xlfn.XLOOKUP(b2b3[[#This Row],[rxn]],mfs[rxn],mfs[flux_scaled],0)</f>
        <v>2.5971645224491802E-2</v>
      </c>
      <c r="J173">
        <f>(b2b3[[#This Row],[flux]]-b2b3[[#This Row],[flux in mfs]])/b2b3[[#This Row],[flux]]</f>
        <v>0</v>
      </c>
      <c r="K173">
        <f>ABS(b2b3[[#This Row],[(mfs - b2+b3) / mfs]])</f>
        <v>0</v>
      </c>
      <c r="L173" t="b">
        <f>_xlfn.TEXTAFTER(b2b3[[#This Row],[rxn]],"-",-1)="SPONT"</f>
        <v>1</v>
      </c>
      <c r="M173" t="str">
        <f>_xlfn.TEXTAFTER(b2b3[[#This Row],[rxn]],"-",-1)</f>
        <v>SPONT</v>
      </c>
      <c r="N173" t="str">
        <f>_xlfn.XLOOKUP("'PRO-"&amp;b2b3[[#This Row],[enz]]&amp;"'",'[1]Sheet2 (2)'!$A:$A,'[1]Sheet2 (2)'!$B:$B,"")</f>
        <v/>
      </c>
      <c r="O173">
        <f>IFERROR(_xlfn.XLOOKUP(b2b3[[#This Row],[Column2]],Table17[[#This Row],[rxn-no-enz]],Table17[[#This Row],[flux]],0),0)</f>
        <v>0</v>
      </c>
      <c r="P173" t="str">
        <f>_xlfn.TEXTBEFORE(b2b3[[#This Row],[rxn]],"-",-1,,,"")</f>
        <v>RXN-compACYLCOA_rm_FWD</v>
      </c>
    </row>
    <row r="174" spans="1:16" ht="17" hidden="1" x14ac:dyDescent="0.25">
      <c r="A174" s="1" t="s">
        <v>2948</v>
      </c>
      <c r="B174" s="1" t="s">
        <v>2778</v>
      </c>
      <c r="C174" s="1">
        <v>25.971645224491802</v>
      </c>
      <c r="D174" s="1">
        <f>mfs[[#This Row],[flux]]/1000</f>
        <v>2.5971645224491802E-2</v>
      </c>
      <c r="F174" t="s">
        <v>2949</v>
      </c>
      <c r="G174" t="s">
        <v>2778</v>
      </c>
      <c r="H174" s="3">
        <v>8.9801775857439501E-4</v>
      </c>
      <c r="I174">
        <f>_xlfn.XLOOKUP(b2b3[[#This Row],[rxn]],mfs[rxn],mfs[flux_scaled],0)</f>
        <v>8.9801775857439598E-4</v>
      </c>
      <c r="J174">
        <f>(b2b3[[#This Row],[flux]]-b2b3[[#This Row],[flux in mfs]])/b2b3[[#This Row],[flux]]</f>
        <v>-1.0865953884765149E-15</v>
      </c>
      <c r="K174">
        <f>ABS(b2b3[[#This Row],[(mfs - b2+b3) / mfs]])</f>
        <v>1.0865953884765149E-15</v>
      </c>
      <c r="L174" t="b">
        <f>_xlfn.TEXTAFTER(b2b3[[#This Row],[rxn]],"-",-1)="SPONT"</f>
        <v>1</v>
      </c>
      <c r="M174" t="str">
        <f>_xlfn.TEXTAFTER(b2b3[[#This Row],[rxn]],"-",-1)</f>
        <v>SPONT</v>
      </c>
      <c r="N174" t="str">
        <f>_xlfn.XLOOKUP("'PRO-"&amp;b2b3[[#This Row],[enz]]&amp;"'",'[1]Sheet2 (2)'!$A:$A,'[1]Sheet2 (2)'!$B:$B,"")</f>
        <v/>
      </c>
      <c r="O174">
        <f>IFERROR(_xlfn.XLOOKUP(b2b3[[#This Row],[Column2]],Table17[[#This Row],[rxn-no-enz]],Table17[[#This Row],[flux]],0),0)</f>
        <v>0</v>
      </c>
      <c r="P174" t="str">
        <f>_xlfn.TEXTBEFORE(b2b3[[#This Row],[rxn]],"-",-1,,,"")</f>
        <v>RXN-compCER_r_FWD</v>
      </c>
    </row>
    <row r="175" spans="1:16" ht="17" hidden="1" x14ac:dyDescent="0.25">
      <c r="A175" s="1" t="s">
        <v>2949</v>
      </c>
      <c r="B175" s="1" t="s">
        <v>2778</v>
      </c>
      <c r="C175" s="1">
        <v>0.89801775857439603</v>
      </c>
      <c r="D175" s="1">
        <f>mfs[[#This Row],[flux]]/1000</f>
        <v>8.9801775857439598E-4</v>
      </c>
      <c r="F175" t="s">
        <v>2950</v>
      </c>
      <c r="G175" t="s">
        <v>2778</v>
      </c>
      <c r="H175" s="3">
        <v>4.1479427498604399E-4</v>
      </c>
      <c r="I175">
        <f>_xlfn.XLOOKUP(b2b3[[#This Row],[rxn]],mfs[rxn],mfs[flux_scaled],0)</f>
        <v>4.1479427498604496E-4</v>
      </c>
      <c r="J175">
        <f>(b2b3[[#This Row],[flux]]-b2b3[[#This Row],[flux in mfs]])/b2b3[[#This Row],[flux]]</f>
        <v>-2.352447982243209E-15</v>
      </c>
      <c r="K175">
        <f>ABS(b2b3[[#This Row],[(mfs - b2+b3) / mfs]])</f>
        <v>2.352447982243209E-15</v>
      </c>
      <c r="L175" t="b">
        <f>_xlfn.TEXTAFTER(b2b3[[#This Row],[rxn]],"-",-1)="SPONT"</f>
        <v>1</v>
      </c>
      <c r="M175" t="str">
        <f>_xlfn.TEXTAFTER(b2b3[[#This Row],[rxn]],"-",-1)</f>
        <v>SPONT</v>
      </c>
      <c r="N175" t="str">
        <f>_xlfn.XLOOKUP("'PRO-"&amp;b2b3[[#This Row],[enz]]&amp;"'",'[1]Sheet2 (2)'!$A:$A,'[1]Sheet2 (2)'!$B:$B,"")</f>
        <v/>
      </c>
      <c r="O175">
        <f>IFERROR(_xlfn.XLOOKUP(b2b3[[#This Row],[Column2]],Table17[[#This Row],[rxn-no-enz]],Table17[[#This Row],[flux]],0),0)</f>
        <v>0</v>
      </c>
      <c r="P175" t="str">
        <f>_xlfn.TEXTBEFORE(b2b3[[#This Row],[rxn]],"-",-1,,,"")</f>
        <v>RXN-compFALPD_c_REV</v>
      </c>
    </row>
    <row r="176" spans="1:16" ht="17" hidden="1" x14ac:dyDescent="0.25">
      <c r="A176" s="1" t="s">
        <v>2950</v>
      </c>
      <c r="B176" s="1" t="s">
        <v>2778</v>
      </c>
      <c r="C176" s="1">
        <v>0.41479427498604499</v>
      </c>
      <c r="D176" s="1">
        <f>mfs[[#This Row],[flux]]/1000</f>
        <v>4.1479427498604496E-4</v>
      </c>
      <c r="F176" t="s">
        <v>2951</v>
      </c>
      <c r="G176" t="s">
        <v>2778</v>
      </c>
      <c r="H176" s="3">
        <v>1.6128531423534201E-4</v>
      </c>
      <c r="I176">
        <f>_xlfn.XLOOKUP(b2b3[[#This Row],[rxn]],mfs[rxn],mfs[flux_scaled],0)</f>
        <v>1.6128531423534301E-4</v>
      </c>
      <c r="J176">
        <f>(b2b3[[#This Row],[flux]]-b2b3[[#This Row],[flux in mfs]])/b2b3[[#This Row],[flux]]</f>
        <v>-6.2180925418027408E-15</v>
      </c>
      <c r="K176">
        <f>ABS(b2b3[[#This Row],[(mfs - b2+b3) / mfs]])</f>
        <v>6.2180925418027408E-15</v>
      </c>
      <c r="L176" t="b">
        <f>_xlfn.TEXTAFTER(b2b3[[#This Row],[rxn]],"-",-1)="SPONT"</f>
        <v>1</v>
      </c>
      <c r="M176" t="str">
        <f>_xlfn.TEXTAFTER(b2b3[[#This Row],[rxn]],"-",-1)</f>
        <v>SPONT</v>
      </c>
      <c r="N176" t="str">
        <f>_xlfn.XLOOKUP("'PRO-"&amp;b2b3[[#This Row],[enz]]&amp;"'",'[1]Sheet2 (2)'!$A:$A,'[1]Sheet2 (2)'!$B:$B,"")</f>
        <v/>
      </c>
      <c r="O176">
        <f>IFERROR(_xlfn.XLOOKUP(b2b3[[#This Row],[Column2]],Table17[[#This Row],[rxn-no-enz]],Table17[[#This Row],[flux]],0),0)</f>
        <v>0</v>
      </c>
      <c r="P176" t="str">
        <f>_xlfn.TEXTBEFORE(b2b3[[#This Row],[rxn]],"-",-1,,,"")</f>
        <v>RXN-compFALPD_rm_REV</v>
      </c>
    </row>
    <row r="177" spans="1:16" ht="17" hidden="1" x14ac:dyDescent="0.25">
      <c r="A177" s="1" t="s">
        <v>2951</v>
      </c>
      <c r="B177" s="1" t="s">
        <v>2778</v>
      </c>
      <c r="C177" s="1">
        <v>0.16128531423534301</v>
      </c>
      <c r="D177" s="1">
        <f>mfs[[#This Row],[flux]]/1000</f>
        <v>1.6128531423534301E-4</v>
      </c>
      <c r="F177" t="s">
        <v>2952</v>
      </c>
      <c r="G177" t="s">
        <v>2778</v>
      </c>
      <c r="H177" s="3">
        <v>1.1112673231136899E-5</v>
      </c>
      <c r="I177">
        <f>_xlfn.XLOOKUP(b2b3[[#This Row],[rxn]],mfs[rxn],mfs[flux_scaled],0)</f>
        <v>1.1112597611966999E-5</v>
      </c>
      <c r="J177">
        <f>(b2b3[[#This Row],[flux]]-b2b3[[#This Row],[flux in mfs]])/b2b3[[#This Row],[flux]]</f>
        <v>6.8047686031570621E-6</v>
      </c>
      <c r="K177">
        <f>ABS(b2b3[[#This Row],[(mfs - b2+b3) / mfs]])</f>
        <v>6.8047686031570621E-6</v>
      </c>
      <c r="L177" t="b">
        <f>_xlfn.TEXTAFTER(b2b3[[#This Row],[rxn]],"-",-1)="SPONT"</f>
        <v>0</v>
      </c>
      <c r="M177" t="str">
        <f>_xlfn.TEXTAFTER(b2b3[[#This Row],[rxn]],"-",-1)</f>
        <v>rt5829</v>
      </c>
      <c r="N177">
        <f>_xlfn.XLOOKUP("'PRO-"&amp;b2b3[[#This Row],[enz]]&amp;"'",'[1]Sheet2 (2)'!$A:$A,'[1]Sheet2 (2)'!$B:$B,"")</f>
        <v>1</v>
      </c>
      <c r="O177">
        <f>IFERROR(_xlfn.XLOOKUP(b2b3[[#This Row],[Column2]],Table17[[#This Row],[rxn-no-enz]],Table17[[#This Row],[flux]],0),0)</f>
        <v>0</v>
      </c>
      <c r="P177" t="str">
        <f>_xlfn.TEXTBEFORE(b2b3[[#This Row],[rxn]],"-",-1,,,"")</f>
        <v>RXN-CPPPGO_c_FWD</v>
      </c>
    </row>
    <row r="178" spans="1:16" ht="17" hidden="1" x14ac:dyDescent="0.25">
      <c r="A178" s="1" t="s">
        <v>2952</v>
      </c>
      <c r="B178" s="1" t="s">
        <v>2778</v>
      </c>
      <c r="C178" s="1">
        <v>1.1112597611967E-2</v>
      </c>
      <c r="D178" s="1">
        <f>mfs[[#This Row],[flux]]/1000</f>
        <v>1.1112597611966999E-5</v>
      </c>
      <c r="F178" t="s">
        <v>6123</v>
      </c>
      <c r="G178" t="s">
        <v>2778</v>
      </c>
      <c r="H178" s="3">
        <v>0.82035273123099595</v>
      </c>
      <c r="I178">
        <f>_xlfn.XLOOKUP(b2b3[[#This Row],[rxn]],mfs[rxn],mfs[flux_scaled],0)</f>
        <v>0</v>
      </c>
      <c r="J178">
        <f>(b2b3[[#This Row],[flux]]-b2b3[[#This Row],[flux in mfs]])/b2b3[[#This Row],[flux]]</f>
        <v>1</v>
      </c>
      <c r="K178">
        <f>ABS(b2b3[[#This Row],[(mfs - b2+b3) / mfs]])</f>
        <v>1</v>
      </c>
      <c r="L178" t="b">
        <f>_xlfn.TEXTAFTER(b2b3[[#This Row],[rxn]],"-",-1)="SPONT"</f>
        <v>0</v>
      </c>
      <c r="M178" t="str">
        <f>_xlfn.TEXTAFTER(b2b3[[#This Row],[rxn]],"-",-1)</f>
        <v>CIT13</v>
      </c>
      <c r="N178" t="str">
        <f>_xlfn.XLOOKUP("'PRO-"&amp;b2b3[[#This Row],[enz]]&amp;"'",'[1]Sheet2 (2)'!$A:$A,'[1]Sheet2 (2)'!$B:$B,"")</f>
        <v/>
      </c>
      <c r="O178">
        <f>IFERROR(_xlfn.XLOOKUP(b2b3[[#This Row],[Column2]],Table17[[#This Row],[rxn-no-enz]],Table17[[#This Row],[flux]],0),0)</f>
        <v>0</v>
      </c>
      <c r="P178" t="str">
        <f>_xlfn.TEXTBEFORE(b2b3[[#This Row],[rxn]],"-",-1,,,"")</f>
        <v>RXN-CS_m_FWD</v>
      </c>
    </row>
    <row r="179" spans="1:16" ht="17" hidden="1" x14ac:dyDescent="0.25">
      <c r="A179" s="1" t="s">
        <v>2953</v>
      </c>
      <c r="B179" s="1" t="s">
        <v>2778</v>
      </c>
      <c r="C179" s="1">
        <v>831.65567504722799</v>
      </c>
      <c r="D179" s="1">
        <f>mfs[[#This Row],[flux]]/1000</f>
        <v>0.83165567504722804</v>
      </c>
      <c r="F179" t="s">
        <v>2954</v>
      </c>
      <c r="G179" t="s">
        <v>2778</v>
      </c>
      <c r="H179" s="3">
        <v>9.8569301744253403E-3</v>
      </c>
      <c r="I179">
        <f>_xlfn.XLOOKUP(b2b3[[#This Row],[rxn]],mfs[rxn],mfs[flux_scaled],0)</f>
        <v>9.8562418778567404E-3</v>
      </c>
      <c r="J179">
        <f>(b2b3[[#This Row],[flux]]-b2b3[[#This Row],[flux in mfs]])/b2b3[[#This Row],[flux]]</f>
        <v>6.9828694778198674E-5</v>
      </c>
      <c r="K179">
        <f>ABS(b2b3[[#This Row],[(mfs - b2+b3) / mfs]])</f>
        <v>6.9828694778198674E-5</v>
      </c>
      <c r="L179" t="b">
        <f>_xlfn.TEXTAFTER(b2b3[[#This Row],[rxn]],"-",-1)="SPONT"</f>
        <v>0</v>
      </c>
      <c r="M179" t="str">
        <f>_xlfn.TEXTAFTER(b2b3[[#This Row],[rxn]],"-",-1)</f>
        <v>rt8107</v>
      </c>
      <c r="N179">
        <f>_xlfn.XLOOKUP("'PRO-"&amp;b2b3[[#This Row],[enz]]&amp;"'",'[1]Sheet2 (2)'!$A:$A,'[1]Sheet2 (2)'!$B:$B,"")</f>
        <v>1</v>
      </c>
      <c r="O179">
        <f>IFERROR(_xlfn.XLOOKUP(b2b3[[#This Row],[Column2]],Table17[[#This Row],[rxn-no-enz]],Table17[[#This Row],[flux]],0),0)</f>
        <v>0</v>
      </c>
      <c r="P179" t="str">
        <f>_xlfn.TEXTBEFORE(b2b3[[#This Row],[rxn]],"-",-1,,,"")</f>
        <v>RXN-CTPS1_c_FWD</v>
      </c>
    </row>
    <row r="180" spans="1:16" ht="17" hidden="1" x14ac:dyDescent="0.25">
      <c r="A180" s="1" t="s">
        <v>2954</v>
      </c>
      <c r="B180" s="1" t="s">
        <v>2778</v>
      </c>
      <c r="C180" s="1">
        <v>9.8562418778567409</v>
      </c>
      <c r="D180" s="1">
        <f>mfs[[#This Row],[flux]]/1000</f>
        <v>9.8562418778567404E-3</v>
      </c>
      <c r="F180" t="s">
        <v>2955</v>
      </c>
      <c r="G180" t="s">
        <v>2778</v>
      </c>
      <c r="H180" s="3">
        <v>2.2027829572447401E-2</v>
      </c>
      <c r="I180">
        <f>_xlfn.XLOOKUP(b2b3[[#This Row],[rxn]],mfs[rxn],mfs[flux_scaled],0)</f>
        <v>2.23158693670579E-2</v>
      </c>
      <c r="J180">
        <f>(b2b3[[#This Row],[flux]]-b2b3[[#This Row],[flux in mfs]])/b2b3[[#This Row],[flux]]</f>
        <v>-1.3076176827279521E-2</v>
      </c>
      <c r="K180">
        <f>ABS(b2b3[[#This Row],[(mfs - b2+b3) / mfs]])</f>
        <v>1.3076176827279521E-2</v>
      </c>
      <c r="L180" t="b">
        <f>_xlfn.TEXTAFTER(b2b3[[#This Row],[rxn]],"-",-1)="SPONT"</f>
        <v>1</v>
      </c>
      <c r="M180" t="str">
        <f>_xlfn.TEXTAFTER(b2b3[[#This Row],[rxn]],"-",-1)</f>
        <v>SPONT</v>
      </c>
      <c r="N180" t="str">
        <f>_xlfn.XLOOKUP("'PRO-"&amp;b2b3[[#This Row],[enz]]&amp;"'",'[1]Sheet2 (2)'!$A:$A,'[1]Sheet2 (2)'!$B:$B,"")</f>
        <v/>
      </c>
      <c r="O180">
        <f>IFERROR(_xlfn.XLOOKUP(b2b3[[#This Row],[Column2]],Table17[[#This Row],[rxn-no-enz]],Table17[[#This Row],[flux]],0),0)</f>
        <v>0</v>
      </c>
      <c r="P180" t="str">
        <f>_xlfn.TEXTBEFORE(b2b3[[#This Row],[rxn]],"-",-1,,,"")</f>
        <v>RXN-CTPt_c_rm_FWD</v>
      </c>
    </row>
    <row r="181" spans="1:16" ht="17" hidden="1" x14ac:dyDescent="0.25">
      <c r="A181" s="1" t="s">
        <v>2955</v>
      </c>
      <c r="B181" s="1" t="s">
        <v>2778</v>
      </c>
      <c r="C181" s="1">
        <v>22.3158693670579</v>
      </c>
      <c r="D181" s="1">
        <f>mfs[[#This Row],[flux]]/1000</f>
        <v>2.23158693670579E-2</v>
      </c>
      <c r="F181" t="s">
        <v>2956</v>
      </c>
      <c r="G181" t="s">
        <v>2778</v>
      </c>
      <c r="H181" s="3">
        <v>1.2679480712342099E-5</v>
      </c>
      <c r="I181">
        <f>_xlfn.XLOOKUP(b2b3[[#This Row],[rxn]],mfs[rxn],mfs[flux_scaled],0)</f>
        <v>1.2679480326457999E-5</v>
      </c>
      <c r="J181">
        <f>(b2b3[[#This Row],[flux]]-b2b3[[#This Row],[flux in mfs]])/b2b3[[#This Row],[flux]]</f>
        <v>3.0433746426825843E-8</v>
      </c>
      <c r="K181">
        <f>ABS(b2b3[[#This Row],[(mfs - b2+b3) / mfs]])</f>
        <v>3.0433746426825843E-8</v>
      </c>
      <c r="L181" t="b">
        <f>_xlfn.TEXTAFTER(b2b3[[#This Row],[rxn]],"-",-1)="SPONT"</f>
        <v>0</v>
      </c>
      <c r="M181" t="str">
        <f>_xlfn.TEXTAFTER(b2b3[[#This Row],[rxn]],"-",-1)</f>
        <v>UNKNOWN</v>
      </c>
      <c r="N181" t="str">
        <f>_xlfn.XLOOKUP("'PRO-"&amp;b2b3[[#This Row],[enz]]&amp;"'",'[1]Sheet2 (2)'!$A:$A,'[1]Sheet2 (2)'!$B:$B,"")</f>
        <v/>
      </c>
      <c r="O181">
        <f>IFERROR(_xlfn.XLOOKUP(b2b3[[#This Row],[Column2]],Table17[[#This Row],[rxn-no-enz]],Table17[[#This Row],[flux]],0),0)</f>
        <v>0</v>
      </c>
      <c r="P181" t="str">
        <f>_xlfn.TEXTBEFORE(b2b3[[#This Row],[rxn]],"-",-1,,,"")</f>
        <v>RXN-CU2t_c_e_FWD</v>
      </c>
    </row>
    <row r="182" spans="1:16" ht="17" hidden="1" x14ac:dyDescent="0.25">
      <c r="A182" s="1" t="s">
        <v>2956</v>
      </c>
      <c r="B182" s="1" t="s">
        <v>2778</v>
      </c>
      <c r="C182" s="1">
        <v>1.2679480326457999E-2</v>
      </c>
      <c r="D182" s="1">
        <f>mfs[[#This Row],[flux]]/1000</f>
        <v>1.2679480326457999E-5</v>
      </c>
      <c r="F182" t="s">
        <v>2958</v>
      </c>
      <c r="G182" t="s">
        <v>2778</v>
      </c>
      <c r="H182" s="3">
        <v>2.9898726600897998E-3</v>
      </c>
      <c r="I182">
        <f>_xlfn.XLOOKUP(b2b3[[#This Row],[rxn]],mfs[rxn],mfs[flux_scaled],0)</f>
        <v>2.99010741264066E-3</v>
      </c>
      <c r="J182">
        <f>(b2b3[[#This Row],[flux]]-b2b3[[#This Row],[flux in mfs]])/b2b3[[#This Row],[flux]]</f>
        <v>-7.8515902698383507E-5</v>
      </c>
      <c r="K182">
        <f>ABS(b2b3[[#This Row],[(mfs - b2+b3) / mfs]])</f>
        <v>7.8515902698383507E-5</v>
      </c>
      <c r="L182" t="b">
        <f>_xlfn.TEXTAFTER(b2b3[[#This Row],[rxn]],"-",-1)="SPONT"</f>
        <v>0</v>
      </c>
      <c r="M182" t="str">
        <f>_xlfn.TEXTAFTER(b2b3[[#This Row],[rxn]],"-",-1)</f>
        <v>rt1131</v>
      </c>
      <c r="N182">
        <f>_xlfn.XLOOKUP("'PRO-"&amp;b2b3[[#This Row],[enz]]&amp;"'",'[1]Sheet2 (2)'!$A:$A,'[1]Sheet2 (2)'!$B:$B,"")</f>
        <v>1</v>
      </c>
      <c r="O182">
        <f>IFERROR(_xlfn.XLOOKUP(b2b3[[#This Row],[Column2]],Table17[[#This Row],[rxn-no-enz]],Table17[[#This Row],[flux]],0),0)</f>
        <v>0</v>
      </c>
      <c r="P182" t="str">
        <f>_xlfn.TEXTBEFORE(b2b3[[#This Row],[rxn]],"-",-1,,,"")</f>
        <v>RXN-CYSTGL_c_FWD</v>
      </c>
    </row>
    <row r="183" spans="1:16" ht="17" hidden="1" x14ac:dyDescent="0.25">
      <c r="A183" s="1" t="s">
        <v>2958</v>
      </c>
      <c r="B183" s="1" t="s">
        <v>2778</v>
      </c>
      <c r="C183" s="1">
        <v>2.9901074126406599</v>
      </c>
      <c r="D183" s="1">
        <f>mfs[[#This Row],[flux]]/1000</f>
        <v>2.99010741264066E-3</v>
      </c>
      <c r="F183" t="s">
        <v>2959</v>
      </c>
      <c r="G183" t="s">
        <v>2778</v>
      </c>
      <c r="H183" s="3">
        <v>2.97876003783768E-3</v>
      </c>
      <c r="I183">
        <f>_xlfn.XLOOKUP(b2b3[[#This Row],[rxn]],mfs[rxn],mfs[flux_scaled],0)</f>
        <v>2.9789946493142599E-3</v>
      </c>
      <c r="J183">
        <f>(b2b3[[#This Row],[flux]]-b2b3[[#This Row],[flux in mfs]])/b2b3[[#This Row],[flux]]</f>
        <v>-7.8761455639165693E-5</v>
      </c>
      <c r="K183">
        <f>ABS(b2b3[[#This Row],[(mfs - b2+b3) / mfs]])</f>
        <v>7.8761455639165693E-5</v>
      </c>
      <c r="L183" t="b">
        <f>_xlfn.TEXTAFTER(b2b3[[#This Row],[rxn]],"-",-1)="SPONT"</f>
        <v>0</v>
      </c>
      <c r="M183" t="str">
        <f>_xlfn.TEXTAFTER(b2b3[[#This Row],[rxn]],"-",-1)</f>
        <v>rt1487</v>
      </c>
      <c r="N183">
        <f>_xlfn.XLOOKUP("'PRO-"&amp;b2b3[[#This Row],[enz]]&amp;"'",'[1]Sheet2 (2)'!$A:$A,'[1]Sheet2 (2)'!$B:$B,"")</f>
        <v>1</v>
      </c>
      <c r="O183">
        <f>IFERROR(_xlfn.XLOOKUP(b2b3[[#This Row],[Column2]],Table17[[#This Row],[rxn-no-enz]],Table17[[#This Row],[flux]],0),0)</f>
        <v>0</v>
      </c>
      <c r="P183" t="str">
        <f>_xlfn.TEXTBEFORE(b2b3[[#This Row],[rxn]],"-",-1,,,"")</f>
        <v>RXN-CYSTRS_c_FWD</v>
      </c>
    </row>
    <row r="184" spans="1:16" ht="17" hidden="1" x14ac:dyDescent="0.25">
      <c r="A184" s="1" t="s">
        <v>2959</v>
      </c>
      <c r="B184" s="1" t="s">
        <v>2778</v>
      </c>
      <c r="C184" s="1">
        <v>2.9789946493142598</v>
      </c>
      <c r="D184" s="1">
        <f>mfs[[#This Row],[flux]]/1000</f>
        <v>2.9789946493142599E-3</v>
      </c>
      <c r="F184" t="s">
        <v>6139</v>
      </c>
      <c r="G184" t="s">
        <v>2778</v>
      </c>
      <c r="H184" s="3">
        <v>2.9898726600897998E-3</v>
      </c>
      <c r="I184">
        <f>_xlfn.XLOOKUP(b2b3[[#This Row],[rxn]],mfs[rxn],mfs[flux_scaled],0)</f>
        <v>2.99010741264066E-3</v>
      </c>
      <c r="J184">
        <f>(b2b3[[#This Row],[flux]]-b2b3[[#This Row],[flux in mfs]])/b2b3[[#This Row],[flux]]</f>
        <v>-7.8515902698383507E-5</v>
      </c>
      <c r="K184">
        <f>ABS(b2b3[[#This Row],[(mfs - b2+b3) / mfs]])</f>
        <v>7.8515902698383507E-5</v>
      </c>
      <c r="L184" t="b">
        <f>_xlfn.TEXTAFTER(b2b3[[#This Row],[rxn]],"-",-1)="SPONT"</f>
        <v>0</v>
      </c>
      <c r="M184" t="str">
        <f>_xlfn.TEXTAFTER(b2b3[[#This Row],[rxn]],"-",-1)</f>
        <v>rt7344</v>
      </c>
      <c r="N184">
        <f>_xlfn.XLOOKUP("'PRO-"&amp;b2b3[[#This Row],[enz]]&amp;"'",'[1]Sheet2 (2)'!$A:$A,'[1]Sheet2 (2)'!$B:$B,"")</f>
        <v>1</v>
      </c>
      <c r="O184">
        <f>IFERROR(_xlfn.XLOOKUP(b2b3[[#This Row],[Column2]],Table17[[#This Row],[rxn-no-enz]],Table17[[#This Row],[flux]],0),0)</f>
        <v>0</v>
      </c>
      <c r="P184" t="str">
        <f>_xlfn.TEXTBEFORE(b2b3[[#This Row],[rxn]],"-",-1,,,"")</f>
        <v>RXN-CYSTS_c_FWD</v>
      </c>
    </row>
    <row r="185" spans="1:16" ht="17" hidden="1" x14ac:dyDescent="0.25">
      <c r="A185" s="1" t="s">
        <v>6139</v>
      </c>
      <c r="B185" s="1" t="s">
        <v>2778</v>
      </c>
      <c r="C185" s="1">
        <v>2.9901074126406599</v>
      </c>
      <c r="D185" s="1">
        <f>mfs[[#This Row],[flux]]/1000</f>
        <v>2.99010741264066E-3</v>
      </c>
      <c r="F185" t="s">
        <v>2960</v>
      </c>
      <c r="G185" t="s">
        <v>2778</v>
      </c>
      <c r="H185" s="3">
        <v>1.71705167568331E-2</v>
      </c>
      <c r="I185">
        <f>_xlfn.XLOOKUP(b2b3[[#This Row],[rxn]],mfs[rxn],mfs[flux_scaled],0)</f>
        <v>1.7170516897907401E-2</v>
      </c>
      <c r="J185">
        <f>(b2b3[[#This Row],[flux]]-b2b3[[#This Row],[flux in mfs]])/b2b3[[#This Row],[flux]]</f>
        <v>-8.2160778003407742E-9</v>
      </c>
      <c r="K185">
        <f>ABS(b2b3[[#This Row],[(mfs - b2+b3) / mfs]])</f>
        <v>8.2160778003407742E-9</v>
      </c>
      <c r="L185" t="b">
        <f>_xlfn.TEXTAFTER(b2b3[[#This Row],[rxn]],"-",-1)="SPONT"</f>
        <v>0</v>
      </c>
      <c r="M185" t="str">
        <f>_xlfn.TEXTAFTER(b2b3[[#This Row],[rxn]],"-",-1)</f>
        <v>UNKNOWN</v>
      </c>
      <c r="N185" t="str">
        <f>_xlfn.XLOOKUP("'PRO-"&amp;b2b3[[#This Row],[enz]]&amp;"'",'[1]Sheet2 (2)'!$A:$A,'[1]Sheet2 (2)'!$B:$B,"")</f>
        <v/>
      </c>
      <c r="O185">
        <f>IFERROR(_xlfn.XLOOKUP(b2b3[[#This Row],[Column2]],Table17[[#This Row],[rxn-no-enz]],Table17[[#This Row],[flux]],0),0)</f>
        <v>0</v>
      </c>
      <c r="P185" t="str">
        <f>_xlfn.TEXTBEFORE(b2b3[[#This Row],[rxn]],"-",-1,,,"")</f>
        <v>RXN-CYTK1_c_FWD</v>
      </c>
    </row>
    <row r="186" spans="1:16" ht="17" hidden="1" x14ac:dyDescent="0.25">
      <c r="A186" s="1" t="s">
        <v>2960</v>
      </c>
      <c r="B186" s="1" t="s">
        <v>2778</v>
      </c>
      <c r="C186" s="1">
        <v>17.170516897907401</v>
      </c>
      <c r="D186" s="1">
        <f>mfs[[#This Row],[flux]]/1000</f>
        <v>1.7170516897907401E-2</v>
      </c>
      <c r="F186" t="s">
        <v>2961</v>
      </c>
      <c r="G186" t="s">
        <v>2778</v>
      </c>
      <c r="H186" s="3">
        <v>7.8843921561466397E-4</v>
      </c>
      <c r="I186">
        <f>_xlfn.XLOOKUP(b2b3[[#This Row],[rxn]],mfs[rxn],mfs[flux_scaled],0)</f>
        <v>7.8843921561466506E-4</v>
      </c>
      <c r="J186">
        <f>(b2b3[[#This Row],[flux]]-b2b3[[#This Row],[flux in mfs]])/b2b3[[#This Row],[flux]]</f>
        <v>-1.3751246145719234E-15</v>
      </c>
      <c r="K186">
        <f>ABS(b2b3[[#This Row],[(mfs - b2+b3) / mfs]])</f>
        <v>1.3751246145719234E-15</v>
      </c>
      <c r="L186" t="b">
        <f>_xlfn.TEXTAFTER(b2b3[[#This Row],[rxn]],"-",-1)="SPONT"</f>
        <v>0</v>
      </c>
      <c r="M186" t="str">
        <f>_xlfn.TEXTAFTER(b2b3[[#This Row],[rxn]],"-",-1)</f>
        <v>UNKNOWN</v>
      </c>
      <c r="N186" t="str">
        <f>_xlfn.XLOOKUP("'PRO-"&amp;b2b3[[#This Row],[enz]]&amp;"'",'[1]Sheet2 (2)'!$A:$A,'[1]Sheet2 (2)'!$B:$B,"")</f>
        <v/>
      </c>
      <c r="O186">
        <f>IFERROR(_xlfn.XLOOKUP(b2b3[[#This Row],[Column2]],Table17[[#This Row],[rxn-no-enz]],Table17[[#This Row],[flux]],0),0)</f>
        <v>0</v>
      </c>
      <c r="P186" t="str">
        <f>_xlfn.TEXTBEFORE(b2b3[[#This Row],[rxn]],"-",-1,,,"")</f>
        <v>RXN-CYTK2_c_REV</v>
      </c>
    </row>
    <row r="187" spans="1:16" ht="17" hidden="1" x14ac:dyDescent="0.25">
      <c r="A187" s="1" t="s">
        <v>2961</v>
      </c>
      <c r="B187" s="1" t="s">
        <v>2778</v>
      </c>
      <c r="C187" s="1">
        <v>0.78843921561466501</v>
      </c>
      <c r="D187" s="1">
        <f>mfs[[#This Row],[flux]]/1000</f>
        <v>7.8843921561466506E-4</v>
      </c>
      <c r="F187" t="s">
        <v>2962</v>
      </c>
      <c r="G187" t="s">
        <v>2778</v>
      </c>
      <c r="H187" s="3">
        <v>4.8684254378664098E-3</v>
      </c>
      <c r="I187">
        <f>_xlfn.XLOOKUP(b2b3[[#This Row],[rxn]],mfs[rxn],mfs[flux_scaled],0)</f>
        <v>5.1564652324768692E-3</v>
      </c>
      <c r="J187">
        <f>(b2b3[[#This Row],[flux]]-b2b3[[#This Row],[flux in mfs]])/b2b3[[#This Row],[flux]]</f>
        <v>-5.9164877492032204E-2</v>
      </c>
      <c r="K187">
        <f>ABS(b2b3[[#This Row],[(mfs - b2+b3) / mfs]])</f>
        <v>5.9164877492032204E-2</v>
      </c>
      <c r="L187" t="b">
        <f>_xlfn.TEXTAFTER(b2b3[[#This Row],[rxn]],"-",-1)="SPONT"</f>
        <v>0</v>
      </c>
      <c r="M187" t="str">
        <f>_xlfn.TEXTAFTER(b2b3[[#This Row],[rxn]],"-",-1)</f>
        <v>rt1788</v>
      </c>
      <c r="N187">
        <f>_xlfn.XLOOKUP("'PRO-"&amp;b2b3[[#This Row],[enz]]&amp;"'",'[1]Sheet2 (2)'!$A:$A,'[1]Sheet2 (2)'!$B:$B,"")</f>
        <v>1</v>
      </c>
      <c r="O187">
        <f>IFERROR(_xlfn.XLOOKUP(b2b3[[#This Row],[Column2]],Table17[[#This Row],[rxn-no-enz]],Table17[[#This Row],[flux]],0),0)</f>
        <v>0</v>
      </c>
      <c r="P187" t="str">
        <f>_xlfn.TEXTBEFORE(b2b3[[#This Row],[rxn]],"-",-1,,,"")</f>
        <v>RXN-DAGK_rm_FWD</v>
      </c>
    </row>
    <row r="188" spans="1:16" ht="17" hidden="1" x14ac:dyDescent="0.25">
      <c r="A188" s="1" t="s">
        <v>2962</v>
      </c>
      <c r="B188" s="1" t="s">
        <v>2778</v>
      </c>
      <c r="C188" s="1">
        <v>5.1564652324768696</v>
      </c>
      <c r="D188" s="1">
        <f>mfs[[#This Row],[flux]]/1000</f>
        <v>5.1564652324768692E-3</v>
      </c>
      <c r="F188" t="s">
        <v>6154</v>
      </c>
      <c r="G188" t="s">
        <v>2778</v>
      </c>
      <c r="H188" s="3">
        <v>2.8803979461046301E-4</v>
      </c>
      <c r="I188">
        <f>_xlfn.XLOOKUP(b2b3[[#This Row],[rxn]],mfs[rxn],mfs[flux_scaled],0)</f>
        <v>0</v>
      </c>
      <c r="J188">
        <f>(b2b3[[#This Row],[flux]]-b2b3[[#This Row],[flux in mfs]])/b2b3[[#This Row],[flux]]</f>
        <v>1</v>
      </c>
      <c r="K188">
        <f>ABS(b2b3[[#This Row],[(mfs - b2+b3) / mfs]])</f>
        <v>1</v>
      </c>
      <c r="L188" t="b">
        <f>_xlfn.TEXTAFTER(b2b3[[#This Row],[rxn]],"-",-1)="SPONT"</f>
        <v>0</v>
      </c>
      <c r="M188" t="str">
        <f>_xlfn.TEXTAFTER(b2b3[[#This Row],[rxn]],"-",-1)</f>
        <v>rt1378</v>
      </c>
      <c r="N188">
        <f>_xlfn.XLOOKUP("'PRO-"&amp;b2b3[[#This Row],[enz]]&amp;"'",'[1]Sheet2 (2)'!$A:$A,'[1]Sheet2 (2)'!$B:$B,"")</f>
        <v>1</v>
      </c>
      <c r="O188">
        <f>IFERROR(_xlfn.XLOOKUP(b2b3[[#This Row],[Column2]],Table17[[#This Row],[rxn-no-enz]],Table17[[#This Row],[flux]],0),0)</f>
        <v>0</v>
      </c>
      <c r="P188" t="str">
        <f>_xlfn.TEXTBEFORE(b2b3[[#This Row],[rxn]],"-",-1,,,"")</f>
        <v>RXN-DAGL_l_FWD</v>
      </c>
    </row>
    <row r="189" spans="1:16" ht="17" hidden="1" x14ac:dyDescent="0.25">
      <c r="A189" s="1" t="s">
        <v>2964</v>
      </c>
      <c r="B189" s="1" t="s">
        <v>2778</v>
      </c>
      <c r="C189" s="1">
        <v>5.6637464670897604</v>
      </c>
      <c r="D189" s="1">
        <f>mfs[[#This Row],[flux]]/1000</f>
        <v>5.66374646708976E-3</v>
      </c>
      <c r="F189" t="s">
        <v>2963</v>
      </c>
      <c r="G189" t="s">
        <v>2778</v>
      </c>
      <c r="H189" s="3">
        <v>2.8803979461046301E-4</v>
      </c>
      <c r="I189">
        <f>_xlfn.XLOOKUP(b2b3[[#This Row],[rxn]],mfs[rxn],mfs[flux_scaled],0)</f>
        <v>0</v>
      </c>
      <c r="J189">
        <f>(b2b3[[#This Row],[flux]]-b2b3[[#This Row],[flux in mfs]])/b2b3[[#This Row],[flux]]</f>
        <v>1</v>
      </c>
      <c r="K189">
        <f>ABS(b2b3[[#This Row],[(mfs - b2+b3) / mfs]])</f>
        <v>1</v>
      </c>
      <c r="L189" t="b">
        <f>_xlfn.TEXTAFTER(b2b3[[#This Row],[rxn]],"-",-1)="SPONT"</f>
        <v>1</v>
      </c>
      <c r="M189" t="str">
        <f>_xlfn.TEXTAFTER(b2b3[[#This Row],[rxn]],"-",-1)</f>
        <v>SPONT</v>
      </c>
      <c r="N189" t="str">
        <f>_xlfn.XLOOKUP("'PRO-"&amp;b2b3[[#This Row],[enz]]&amp;"'",'[1]Sheet2 (2)'!$A:$A,'[1]Sheet2 (2)'!$B:$B,"")</f>
        <v/>
      </c>
      <c r="O189">
        <f>IFERROR(_xlfn.XLOOKUP(b2b3[[#This Row],[Column2]],Table17[[#This Row],[rxn-no-enz]],Table17[[#This Row],[flux]],0),0)</f>
        <v>0</v>
      </c>
      <c r="P189" t="str">
        <f>_xlfn.TEXTBEFORE(b2b3[[#This Row],[rxn]],"-",-1,,,"")</f>
        <v>RXN-DAGt_c_l_FWD</v>
      </c>
    </row>
    <row r="190" spans="1:16" ht="17" hidden="1" x14ac:dyDescent="0.25">
      <c r="A190" s="1" t="s">
        <v>2965</v>
      </c>
      <c r="B190" s="1" t="s">
        <v>2778</v>
      </c>
      <c r="C190" s="1">
        <v>5.6637464670897604</v>
      </c>
      <c r="D190" s="1">
        <f>mfs[[#This Row],[flux]]/1000</f>
        <v>5.66374646708976E-3</v>
      </c>
      <c r="F190" t="s">
        <v>2964</v>
      </c>
      <c r="G190" t="s">
        <v>2778</v>
      </c>
      <c r="H190" s="3">
        <v>5.66374646708976E-3</v>
      </c>
      <c r="I190">
        <f>_xlfn.XLOOKUP(b2b3[[#This Row],[rxn]],mfs[rxn],mfs[flux_scaled],0)</f>
        <v>5.66374646708976E-3</v>
      </c>
      <c r="J190">
        <f>(b2b3[[#This Row],[flux]]-b2b3[[#This Row],[flux in mfs]])/b2b3[[#This Row],[flux]]</f>
        <v>0</v>
      </c>
      <c r="K190">
        <f>ABS(b2b3[[#This Row],[(mfs - b2+b3) / mfs]])</f>
        <v>0</v>
      </c>
      <c r="L190" t="b">
        <f>_xlfn.TEXTAFTER(b2b3[[#This Row],[rxn]],"-",-1)="SPONT"</f>
        <v>0</v>
      </c>
      <c r="M190" t="str">
        <f>_xlfn.TEXTAFTER(b2b3[[#This Row],[rxn]],"-",-1)</f>
        <v>UNKNOWN</v>
      </c>
      <c r="N190" t="str">
        <f>_xlfn.XLOOKUP("'PRO-"&amp;b2b3[[#This Row],[enz]]&amp;"'",'[1]Sheet2 (2)'!$A:$A,'[1]Sheet2 (2)'!$B:$B,"")</f>
        <v/>
      </c>
      <c r="O190">
        <f>IFERROR(_xlfn.XLOOKUP(b2b3[[#This Row],[Column2]],Table17[[#This Row],[rxn-no-enz]],Table17[[#This Row],[flux]],0),0)</f>
        <v>0</v>
      </c>
      <c r="P190" t="str">
        <f>_xlfn.TEXTBEFORE(b2b3[[#This Row],[rxn]],"-",-1,,,"")</f>
        <v>RXN-DAGt_c_r_REV</v>
      </c>
    </row>
    <row r="191" spans="1:16" ht="17" hidden="1" x14ac:dyDescent="0.25">
      <c r="A191" s="1" t="s">
        <v>2966</v>
      </c>
      <c r="B191" s="1" t="s">
        <v>2778</v>
      </c>
      <c r="C191" s="1">
        <v>0.89801775857439603</v>
      </c>
      <c r="D191" s="1">
        <f>mfs[[#This Row],[flux]]/1000</f>
        <v>8.9801775857439598E-4</v>
      </c>
      <c r="F191" t="s">
        <v>2965</v>
      </c>
      <c r="G191" t="s">
        <v>2778</v>
      </c>
      <c r="H191" s="3">
        <v>5.3757066724792997E-3</v>
      </c>
      <c r="I191">
        <f>_xlfn.XLOOKUP(b2b3[[#This Row],[rxn]],mfs[rxn],mfs[flux_scaled],0)</f>
        <v>5.66374646708976E-3</v>
      </c>
      <c r="J191">
        <f>(b2b3[[#This Row],[flux]]-b2b3[[#This Row],[flux in mfs]])/b2b3[[#This Row],[flux]]</f>
        <v>-5.358175439241647E-2</v>
      </c>
      <c r="K191">
        <f>ABS(b2b3[[#This Row],[(mfs - b2+b3) / mfs]])</f>
        <v>5.358175439241647E-2</v>
      </c>
      <c r="L191" t="b">
        <f>_xlfn.TEXTAFTER(b2b3[[#This Row],[rxn]],"-",-1)="SPONT"</f>
        <v>1</v>
      </c>
      <c r="M191" t="str">
        <f>_xlfn.TEXTAFTER(b2b3[[#This Row],[rxn]],"-",-1)</f>
        <v>SPONT</v>
      </c>
      <c r="N191" t="str">
        <f>_xlfn.XLOOKUP("'PRO-"&amp;b2b3[[#This Row],[enz]]&amp;"'",'[1]Sheet2 (2)'!$A:$A,'[1]Sheet2 (2)'!$B:$B,"")</f>
        <v/>
      </c>
      <c r="O191">
        <f>IFERROR(_xlfn.XLOOKUP(b2b3[[#This Row],[Column2]],Table17[[#This Row],[rxn-no-enz]],Table17[[#This Row],[flux]],0),0)</f>
        <v>0</v>
      </c>
      <c r="P191" t="str">
        <f>_xlfn.TEXTBEFORE(b2b3[[#This Row],[rxn]],"-",-1,,,"")</f>
        <v>RXN-DAGt_c_rm_FWD</v>
      </c>
    </row>
    <row r="192" spans="1:16" ht="17" hidden="1" x14ac:dyDescent="0.25">
      <c r="A192" s="1" t="s">
        <v>2967</v>
      </c>
      <c r="B192" s="1" t="s">
        <v>2778</v>
      </c>
      <c r="C192" s="1">
        <v>4.4467849400515E-2</v>
      </c>
      <c r="D192" s="1">
        <f>mfs[[#This Row],[flux]]/1000</f>
        <v>4.4467849400514998E-5</v>
      </c>
      <c r="F192" t="s">
        <v>2966</v>
      </c>
      <c r="G192" t="s">
        <v>2778</v>
      </c>
      <c r="H192" s="3">
        <v>8.9801775857439501E-4</v>
      </c>
      <c r="I192">
        <f>_xlfn.XLOOKUP(b2b3[[#This Row],[rxn]],mfs[rxn],mfs[flux_scaled],0)</f>
        <v>8.9801775857439598E-4</v>
      </c>
      <c r="J192">
        <f>(b2b3[[#This Row],[flux]]-b2b3[[#This Row],[flux in mfs]])/b2b3[[#This Row],[flux]]</f>
        <v>-1.0865953884765149E-15</v>
      </c>
      <c r="K192">
        <f>ABS(b2b3[[#This Row],[(mfs - b2+b3) / mfs]])</f>
        <v>1.0865953884765149E-15</v>
      </c>
      <c r="L192" t="b">
        <f>_xlfn.TEXTAFTER(b2b3[[#This Row],[rxn]],"-",-1)="SPONT"</f>
        <v>1</v>
      </c>
      <c r="M192" t="str">
        <f>_xlfn.TEXTAFTER(b2b3[[#This Row],[rxn]],"-",-1)</f>
        <v>SPONT</v>
      </c>
      <c r="N192" t="str">
        <f>_xlfn.XLOOKUP("'PRO-"&amp;b2b3[[#This Row],[enz]]&amp;"'",'[1]Sheet2 (2)'!$A:$A,'[1]Sheet2 (2)'!$B:$B,"")</f>
        <v/>
      </c>
      <c r="O192">
        <f>IFERROR(_xlfn.XLOOKUP(b2b3[[#This Row],[Column2]],Table17[[#This Row],[rxn-no-enz]],Table17[[#This Row],[flux]],0),0)</f>
        <v>0</v>
      </c>
      <c r="P192" t="str">
        <f>_xlfn.TEXTBEFORE(b2b3[[#This Row],[rxn]],"-",-1,,,"")</f>
        <v>RXN-DAGt_gm_rm_FWD</v>
      </c>
    </row>
    <row r="193" spans="1:16" ht="17" hidden="1" x14ac:dyDescent="0.25">
      <c r="A193" s="1" t="s">
        <v>6194</v>
      </c>
      <c r="B193" s="1" t="s">
        <v>2778</v>
      </c>
      <c r="C193" s="1">
        <v>0.78843921561466501</v>
      </c>
      <c r="D193" s="1">
        <f>mfs[[#This Row],[flux]]/1000</f>
        <v>7.8843921561466506E-4</v>
      </c>
      <c r="F193" t="s">
        <v>2967</v>
      </c>
      <c r="G193" t="s">
        <v>2778</v>
      </c>
      <c r="H193" s="3">
        <v>4.4452188479843699E-5</v>
      </c>
      <c r="I193">
        <f>_xlfn.XLOOKUP(b2b3[[#This Row],[rxn]],mfs[rxn],mfs[flux_scaled],0)</f>
        <v>4.4467849400514998E-5</v>
      </c>
      <c r="J193">
        <f>(b2b3[[#This Row],[flux]]-b2b3[[#This Row],[flux in mfs]])/b2b3[[#This Row],[flux]]</f>
        <v>-3.5230932844623639E-4</v>
      </c>
      <c r="K193">
        <f>ABS(b2b3[[#This Row],[(mfs - b2+b3) / mfs]])</f>
        <v>3.5230932844623639E-4</v>
      </c>
      <c r="L193" t="b">
        <f>_xlfn.TEXTAFTER(b2b3[[#This Row],[rxn]],"-",-1)="SPONT"</f>
        <v>0</v>
      </c>
      <c r="M193" t="str">
        <f>_xlfn.TEXTAFTER(b2b3[[#This Row],[rxn]],"-",-1)</f>
        <v>rt8298</v>
      </c>
      <c r="N193">
        <f>_xlfn.XLOOKUP("'PRO-"&amp;b2b3[[#This Row],[enz]]&amp;"'",'[1]Sheet2 (2)'!$A:$A,'[1]Sheet2 (2)'!$B:$B,"")</f>
        <v>1</v>
      </c>
      <c r="O193">
        <f>IFERROR(_xlfn.XLOOKUP(b2b3[[#This Row],[Column2]],Table17[[#This Row],[rxn-no-enz]],Table17[[#This Row],[flux]],0),0)</f>
        <v>0</v>
      </c>
      <c r="P193" t="str">
        <f>_xlfn.TEXTBEFORE(b2b3[[#This Row],[rxn]],"-",-1,,,"")</f>
        <v>RXN-DB4PS_c_FWD</v>
      </c>
    </row>
    <row r="194" spans="1:16" ht="17" hidden="1" x14ac:dyDescent="0.25">
      <c r="A194" s="1" t="s">
        <v>6213</v>
      </c>
      <c r="B194" s="1" t="s">
        <v>2778</v>
      </c>
      <c r="C194" s="1">
        <v>23.968741454858701</v>
      </c>
      <c r="D194" s="1">
        <f>mfs[[#This Row],[flux]]/1000</f>
        <v>2.3968741454858701E-2</v>
      </c>
      <c r="F194" t="s">
        <v>2968</v>
      </c>
      <c r="G194" t="s">
        <v>2778</v>
      </c>
      <c r="H194" s="3">
        <v>7.8843921561466397E-4</v>
      </c>
      <c r="I194">
        <f>_xlfn.XLOOKUP(b2b3[[#This Row],[rxn]],mfs[rxn],mfs[flux_scaled],0)</f>
        <v>0</v>
      </c>
      <c r="J194">
        <f>(b2b3[[#This Row],[flux]]-b2b3[[#This Row],[flux in mfs]])/b2b3[[#This Row],[flux]]</f>
        <v>1</v>
      </c>
      <c r="K194">
        <f>ABS(b2b3[[#This Row],[(mfs - b2+b3) / mfs]])</f>
        <v>1</v>
      </c>
      <c r="L194" t="b">
        <f>_xlfn.TEXTAFTER(b2b3[[#This Row],[rxn]],"-",-1)="SPONT"</f>
        <v>0</v>
      </c>
      <c r="M194" t="str">
        <f>_xlfn.TEXTAFTER(b2b3[[#This Row],[rxn]],"-",-1)</f>
        <v>rt8268</v>
      </c>
      <c r="N194">
        <f>_xlfn.XLOOKUP("'PRO-"&amp;b2b3[[#This Row],[enz]]&amp;"'",'[1]Sheet2 (2)'!$A:$A,'[1]Sheet2 (2)'!$B:$B,"")</f>
        <v>1</v>
      </c>
      <c r="O194">
        <f>IFERROR(_xlfn.XLOOKUP(b2b3[[#This Row],[Column2]],Table17[[#This Row],[rxn-no-enz]],Table17[[#This Row],[flux]],0),0)</f>
        <v>0</v>
      </c>
      <c r="P194" t="str">
        <f>_xlfn.TEXTBEFORE(b2b3[[#This Row],[rxn]],"-",-1,,,"")</f>
        <v>RXN-DCMPDA_c_FWD</v>
      </c>
    </row>
    <row r="195" spans="1:16" ht="17" hidden="1" x14ac:dyDescent="0.25">
      <c r="A195" s="1" t="s">
        <v>6219</v>
      </c>
      <c r="B195" s="1" t="s">
        <v>2778</v>
      </c>
      <c r="C195" s="1">
        <v>1.98137858240866</v>
      </c>
      <c r="D195" s="1">
        <f>mfs[[#This Row],[flux]]/1000</f>
        <v>1.9813785824086601E-3</v>
      </c>
      <c r="F195" t="s">
        <v>6213</v>
      </c>
      <c r="G195" t="s">
        <v>2778</v>
      </c>
      <c r="H195" s="3">
        <v>2.3968186383973598E-2</v>
      </c>
      <c r="I195">
        <f>_xlfn.XLOOKUP(b2b3[[#This Row],[rxn]],mfs[rxn],mfs[flux_scaled],0)</f>
        <v>2.3968741454858701E-2</v>
      </c>
      <c r="J195">
        <f>(b2b3[[#This Row],[flux]]-b2b3[[#This Row],[flux in mfs]])/b2b3[[#This Row],[flux]]</f>
        <v>-2.3158651898409743E-5</v>
      </c>
      <c r="K195">
        <f>ABS(b2b3[[#This Row],[(mfs - b2+b3) / mfs]])</f>
        <v>2.3158651898409743E-5</v>
      </c>
      <c r="L195" t="b">
        <f>_xlfn.TEXTAFTER(b2b3[[#This Row],[rxn]],"-",-1)="SPONT"</f>
        <v>0</v>
      </c>
      <c r="M195" t="str">
        <f>_xlfn.TEXTAFTER(b2b3[[#This Row],[rxn]],"-",-1)</f>
        <v>rt2234_m</v>
      </c>
      <c r="N195">
        <f>_xlfn.XLOOKUP("'PRO-"&amp;b2b3[[#This Row],[enz]]&amp;"'",'[1]Sheet2 (2)'!$A:$A,'[1]Sheet2 (2)'!$B:$B,"")</f>
        <v>1</v>
      </c>
      <c r="O195">
        <f>IFERROR(_xlfn.XLOOKUP(b2b3[[#This Row],[Column2]],Table17[[#This Row],[rxn-no-enz]],Table17[[#This Row],[flux]],0),0)</f>
        <v>0</v>
      </c>
      <c r="P195" t="str">
        <f>_xlfn.TEXTBEFORE(b2b3[[#This Row],[rxn]],"-",-1,,,"")</f>
        <v>RXN-DDPA_m_FWD</v>
      </c>
    </row>
    <row r="196" spans="1:16" ht="17" hidden="1" x14ac:dyDescent="0.25">
      <c r="A196" s="1" t="s">
        <v>2971</v>
      </c>
      <c r="B196" s="1" t="s">
        <v>2778</v>
      </c>
      <c r="C196" s="1">
        <v>49.976670667264401</v>
      </c>
      <c r="D196" s="1">
        <f>mfs[[#This Row],[flux]]/1000</f>
        <v>4.9976670667264397E-2</v>
      </c>
      <c r="F196" t="s">
        <v>6219</v>
      </c>
      <c r="G196" t="s">
        <v>2778</v>
      </c>
      <c r="H196" s="3">
        <v>1.4052989931877401E-3</v>
      </c>
      <c r="I196">
        <f>_xlfn.XLOOKUP(b2b3[[#This Row],[rxn]],mfs[rxn],mfs[flux_scaled],0)</f>
        <v>1.9813785824086601E-3</v>
      </c>
      <c r="J196">
        <f>(b2b3[[#This Row],[flux]]-b2b3[[#This Row],[flux in mfs]])/b2b3[[#This Row],[flux]]</f>
        <v>-0.40993382334542033</v>
      </c>
      <c r="K196">
        <f>ABS(b2b3[[#This Row],[(mfs - b2+b3) / mfs]])</f>
        <v>0.40993382334542033</v>
      </c>
      <c r="L196" t="b">
        <f>_xlfn.TEXTAFTER(b2b3[[#This Row],[rxn]],"-",-1)="SPONT"</f>
        <v>0</v>
      </c>
      <c r="M196" t="str">
        <f>_xlfn.TEXTAFTER(b2b3[[#This Row],[rxn]],"-",-1)</f>
        <v>rt8092_rm</v>
      </c>
      <c r="N196">
        <f>_xlfn.XLOOKUP("'PRO-"&amp;b2b3[[#This Row],[enz]]&amp;"'",'[1]Sheet2 (2)'!$A:$A,'[1]Sheet2 (2)'!$B:$B,"")</f>
        <v>1</v>
      </c>
      <c r="O196">
        <f>IFERROR(_xlfn.XLOOKUP(b2b3[[#This Row],[Column2]],Table17[[#This Row],[rxn-no-enz]],Table17[[#This Row],[flux]],0),0)</f>
        <v>0</v>
      </c>
      <c r="P196" t="str">
        <f>_xlfn.TEXTBEFORE(b2b3[[#This Row],[rxn]],"-",-1,,,"")</f>
        <v>RXN-DGAT_rm_FWD</v>
      </c>
    </row>
    <row r="197" spans="1:16" ht="17" hidden="1" x14ac:dyDescent="0.25">
      <c r="A197" s="1" t="s">
        <v>2972</v>
      </c>
      <c r="B197" s="1" t="s">
        <v>2778</v>
      </c>
      <c r="C197" s="1">
        <v>14.713771210306099</v>
      </c>
      <c r="D197" s="1">
        <f>mfs[[#This Row],[flux]]/1000</f>
        <v>1.4713771210306099E-2</v>
      </c>
      <c r="F197" t="s">
        <v>2971</v>
      </c>
      <c r="G197" t="s">
        <v>2778</v>
      </c>
      <c r="H197" s="3">
        <v>4.9975005844533599E-2</v>
      </c>
      <c r="I197">
        <f>_xlfn.XLOOKUP(b2b3[[#This Row],[rxn]],mfs[rxn],mfs[flux_scaled],0)</f>
        <v>4.9976670667264397E-2</v>
      </c>
      <c r="J197">
        <f>(b2b3[[#This Row],[flux]]-b2b3[[#This Row],[flux in mfs]])/b2b3[[#This Row],[flux]]</f>
        <v>-3.3313107275618284E-5</v>
      </c>
      <c r="K197">
        <f>ABS(b2b3[[#This Row],[(mfs - b2+b3) / mfs]])</f>
        <v>3.3313107275618284E-5</v>
      </c>
      <c r="L197" t="b">
        <f>_xlfn.TEXTAFTER(b2b3[[#This Row],[rxn]],"-",-1)="SPONT"</f>
        <v>0</v>
      </c>
      <c r="M197" t="str">
        <f>_xlfn.TEXTAFTER(b2b3[[#This Row],[rxn]],"-",-1)</f>
        <v>rt1321</v>
      </c>
      <c r="N197">
        <f>_xlfn.XLOOKUP("'PRO-"&amp;b2b3[[#This Row],[enz]]&amp;"'",'[1]Sheet2 (2)'!$A:$A,'[1]Sheet2 (2)'!$B:$B,"")</f>
        <v>1</v>
      </c>
      <c r="O197">
        <f>IFERROR(_xlfn.XLOOKUP(b2b3[[#This Row],[Column2]],Table17[[#This Row],[rxn-no-enz]],Table17[[#This Row],[flux]],0),0)</f>
        <v>0</v>
      </c>
      <c r="P197" t="str">
        <f>_xlfn.TEXTBEFORE(b2b3[[#This Row],[rxn]],"-",-1,,,"")</f>
        <v>RXN-DHAD1_m_FWD</v>
      </c>
    </row>
    <row r="198" spans="1:16" ht="17" hidden="1" x14ac:dyDescent="0.25">
      <c r="A198" s="1" t="s">
        <v>2973</v>
      </c>
      <c r="B198" s="1" t="s">
        <v>2778</v>
      </c>
      <c r="C198" s="1">
        <v>0.79955189424075701</v>
      </c>
      <c r="D198" s="1">
        <f>mfs[[#This Row],[flux]]/1000</f>
        <v>7.9955189424075698E-4</v>
      </c>
      <c r="F198" t="s">
        <v>2972</v>
      </c>
      <c r="G198" t="s">
        <v>2778</v>
      </c>
      <c r="H198" s="3">
        <v>1.4713067225436201E-2</v>
      </c>
      <c r="I198">
        <f>_xlfn.XLOOKUP(b2b3[[#This Row],[rxn]],mfs[rxn],mfs[flux_scaled],0)</f>
        <v>1.4713771210306099E-2</v>
      </c>
      <c r="J198">
        <f>(b2b3[[#This Row],[flux]]-b2b3[[#This Row],[flux in mfs]])/b2b3[[#This Row],[flux]]</f>
        <v>-4.784759419039308E-5</v>
      </c>
      <c r="K198">
        <f>ABS(b2b3[[#This Row],[(mfs - b2+b3) / mfs]])</f>
        <v>4.784759419039308E-5</v>
      </c>
      <c r="L198" t="b">
        <f>_xlfn.TEXTAFTER(b2b3[[#This Row],[rxn]],"-",-1)="SPONT"</f>
        <v>0</v>
      </c>
      <c r="M198" t="str">
        <f>_xlfn.TEXTAFTER(b2b3[[#This Row],[rxn]],"-",-1)</f>
        <v>rt1321</v>
      </c>
      <c r="N198">
        <f>_xlfn.XLOOKUP("'PRO-"&amp;b2b3[[#This Row],[enz]]&amp;"'",'[1]Sheet2 (2)'!$A:$A,'[1]Sheet2 (2)'!$B:$B,"")</f>
        <v>1</v>
      </c>
      <c r="O198">
        <f>IFERROR(_xlfn.XLOOKUP(b2b3[[#This Row],[Column2]],Table17[[#This Row],[rxn-no-enz]],Table17[[#This Row],[flux]],0),0)</f>
        <v>0</v>
      </c>
      <c r="P198" t="str">
        <f>_xlfn.TEXTBEFORE(b2b3[[#This Row],[rxn]],"-",-1,,,"")</f>
        <v>RXN-DHAD2_m_FWD</v>
      </c>
    </row>
    <row r="199" spans="1:16" ht="17" hidden="1" x14ac:dyDescent="0.25">
      <c r="A199" s="1" t="s">
        <v>2974</v>
      </c>
      <c r="B199" s="1" t="s">
        <v>2778</v>
      </c>
      <c r="C199" s="1">
        <v>13.965218077610601</v>
      </c>
      <c r="D199" s="1">
        <f>mfs[[#This Row],[flux]]/1000</f>
        <v>1.39652180776106E-2</v>
      </c>
      <c r="F199" t="s">
        <v>6234</v>
      </c>
      <c r="G199" t="s">
        <v>2778</v>
      </c>
      <c r="H199" s="3">
        <v>2.8803979461046301E-4</v>
      </c>
      <c r="I199">
        <f>_xlfn.XLOOKUP(b2b3[[#This Row],[rxn]],mfs[rxn],mfs[flux_scaled],0)</f>
        <v>0</v>
      </c>
      <c r="J199">
        <f>(b2b3[[#This Row],[flux]]-b2b3[[#This Row],[flux in mfs]])/b2b3[[#This Row],[flux]]</f>
        <v>1</v>
      </c>
      <c r="K199">
        <f>ABS(b2b3[[#This Row],[(mfs - b2+b3) / mfs]])</f>
        <v>1</v>
      </c>
      <c r="L199" t="b">
        <f>_xlfn.TEXTAFTER(b2b3[[#This Row],[rxn]],"-",-1)="SPONT"</f>
        <v>0</v>
      </c>
      <c r="M199" t="str">
        <f>_xlfn.TEXTAFTER(b2b3[[#This Row],[rxn]],"-",-1)</f>
        <v>rt3901</v>
      </c>
      <c r="N199">
        <f>_xlfn.XLOOKUP("'PRO-"&amp;b2b3[[#This Row],[enz]]&amp;"'",'[1]Sheet2 (2)'!$A:$A,'[1]Sheet2 (2)'!$B:$B,"")</f>
        <v>1</v>
      </c>
      <c r="O199">
        <f>IFERROR(_xlfn.XLOOKUP(b2b3[[#This Row],[Column2]],Table17[[#This Row],[rxn-no-enz]],Table17[[#This Row],[flux]],0),0)</f>
        <v>0</v>
      </c>
      <c r="P199" t="str">
        <f>_xlfn.TEXTBEFORE(b2b3[[#This Row],[rxn]],"-",-1,,,"")</f>
        <v>RXN-DHAK_c_FWD</v>
      </c>
    </row>
    <row r="200" spans="1:16" ht="17" hidden="1" x14ac:dyDescent="0.25">
      <c r="A200" s="1" t="s">
        <v>2975</v>
      </c>
      <c r="B200" s="1" t="s">
        <v>2778</v>
      </c>
      <c r="C200" s="1">
        <v>13.965218077610601</v>
      </c>
      <c r="D200" s="1">
        <f>mfs[[#This Row],[flux]]/1000</f>
        <v>1.39652180776106E-2</v>
      </c>
      <c r="F200" t="s">
        <v>2973</v>
      </c>
      <c r="G200" t="s">
        <v>2778</v>
      </c>
      <c r="H200" s="3">
        <v>7.99551894240756E-4</v>
      </c>
      <c r="I200">
        <f>_xlfn.XLOOKUP(b2b3[[#This Row],[rxn]],mfs[rxn],mfs[flux_scaled],0)</f>
        <v>7.9955189424075698E-4</v>
      </c>
      <c r="J200">
        <f>(b2b3[[#This Row],[flux]]-b2b3[[#This Row],[flux in mfs]])/b2b3[[#This Row],[flux]]</f>
        <v>-1.2204110355632935E-15</v>
      </c>
      <c r="K200">
        <f>ABS(b2b3[[#This Row],[(mfs - b2+b3) / mfs]])</f>
        <v>1.2204110355632935E-15</v>
      </c>
      <c r="L200" t="b">
        <f>_xlfn.TEXTAFTER(b2b3[[#This Row],[rxn]],"-",-1)="SPONT"</f>
        <v>0</v>
      </c>
      <c r="M200" t="str">
        <f>_xlfn.TEXTAFTER(b2b3[[#This Row],[rxn]],"-",-1)</f>
        <v>rt3791_c</v>
      </c>
      <c r="N200">
        <f>_xlfn.XLOOKUP("'PRO-"&amp;b2b3[[#This Row],[enz]]&amp;"'",'[1]Sheet2 (2)'!$A:$A,'[1]Sheet2 (2)'!$B:$B,"")</f>
        <v>1</v>
      </c>
      <c r="O200">
        <f>IFERROR(_xlfn.XLOOKUP(b2b3[[#This Row],[Column2]],Table17[[#This Row],[rxn-no-enz]],Table17[[#This Row],[flux]],0),0)</f>
        <v>0</v>
      </c>
      <c r="P200" t="str">
        <f>_xlfn.TEXTBEFORE(b2b3[[#This Row],[rxn]],"-",-1,,,"")</f>
        <v>RXN-DHFRi_c_FWD</v>
      </c>
    </row>
    <row r="201" spans="1:16" ht="17" hidden="1" x14ac:dyDescent="0.25">
      <c r="A201" s="1" t="s">
        <v>2976</v>
      </c>
      <c r="B201" s="1" t="s">
        <v>2778</v>
      </c>
      <c r="C201" s="1">
        <v>2.2233924700257E-2</v>
      </c>
      <c r="D201" s="1">
        <f>mfs[[#This Row],[flux]]/1000</f>
        <v>2.2233924700257001E-5</v>
      </c>
      <c r="F201" t="s">
        <v>2974</v>
      </c>
      <c r="G201" t="s">
        <v>2778</v>
      </c>
      <c r="H201" s="3">
        <v>1.39655129663255E-2</v>
      </c>
      <c r="I201">
        <f>_xlfn.XLOOKUP(b2b3[[#This Row],[rxn]],mfs[rxn],mfs[flux_scaled],0)</f>
        <v>1.39652180776106E-2</v>
      </c>
      <c r="J201">
        <f>(b2b3[[#This Row],[flux]]-b2b3[[#This Row],[flux in mfs]])/b2b3[[#This Row],[flux]]</f>
        <v>2.1115494691170874E-5</v>
      </c>
      <c r="K201">
        <f>ABS(b2b3[[#This Row],[(mfs - b2+b3) / mfs]])</f>
        <v>2.1115494691170874E-5</v>
      </c>
      <c r="L201" t="b">
        <f>_xlfn.TEXTAFTER(b2b3[[#This Row],[rxn]],"-",-1)="SPONT"</f>
        <v>0</v>
      </c>
      <c r="M201" t="str">
        <f>_xlfn.TEXTAFTER(b2b3[[#This Row],[rxn]],"-",-1)</f>
        <v>rt6498</v>
      </c>
      <c r="N201">
        <f>_xlfn.XLOOKUP("'PRO-"&amp;b2b3[[#This Row],[enz]]&amp;"'",'[1]Sheet2 (2)'!$A:$A,'[1]Sheet2 (2)'!$B:$B,"")</f>
        <v>1</v>
      </c>
      <c r="O201">
        <f>IFERROR(_xlfn.XLOOKUP(b2b3[[#This Row],[Column2]],Table17[[#This Row],[rxn-no-enz]],Table17[[#This Row],[flux]],0),0)</f>
        <v>0</v>
      </c>
      <c r="P201" t="str">
        <f>_xlfn.TEXTBEFORE(b2b3[[#This Row],[rxn]],"-",-1,,,"")</f>
        <v>RXN-DHORDfum_c_FWD</v>
      </c>
    </row>
    <row r="202" spans="1:16" ht="17" hidden="1" x14ac:dyDescent="0.25">
      <c r="A202" s="1" t="s">
        <v>6258</v>
      </c>
      <c r="B202" s="1" t="s">
        <v>2778</v>
      </c>
      <c r="C202" s="1">
        <v>23.968741454858701</v>
      </c>
      <c r="D202" s="1">
        <f>mfs[[#This Row],[flux]]/1000</f>
        <v>2.3968741454858701E-2</v>
      </c>
      <c r="F202" t="s">
        <v>2975</v>
      </c>
      <c r="G202" t="s">
        <v>2778</v>
      </c>
      <c r="H202" s="3">
        <v>1.39655129663255E-2</v>
      </c>
      <c r="I202">
        <f>_xlfn.XLOOKUP(b2b3[[#This Row],[rxn]],mfs[rxn],mfs[flux_scaled],0)</f>
        <v>1.39652180776106E-2</v>
      </c>
      <c r="J202">
        <f>(b2b3[[#This Row],[flux]]-b2b3[[#This Row],[flux in mfs]])/b2b3[[#This Row],[flux]]</f>
        <v>2.1115494691170874E-5</v>
      </c>
      <c r="K202">
        <f>ABS(b2b3[[#This Row],[(mfs - b2+b3) / mfs]])</f>
        <v>2.1115494691170874E-5</v>
      </c>
      <c r="L202" t="b">
        <f>_xlfn.TEXTAFTER(b2b3[[#This Row],[rxn]],"-",-1)="SPONT"</f>
        <v>0</v>
      </c>
      <c r="M202" t="str">
        <f>_xlfn.TEXTAFTER(b2b3[[#This Row],[rxn]],"-",-1)</f>
        <v>rt3923</v>
      </c>
      <c r="N202">
        <f>_xlfn.XLOOKUP("'PRO-"&amp;b2b3[[#This Row],[enz]]&amp;"'",'[1]Sheet2 (2)'!$A:$A,'[1]Sheet2 (2)'!$B:$B,"")</f>
        <v>1</v>
      </c>
      <c r="O202">
        <f>IFERROR(_xlfn.XLOOKUP(b2b3[[#This Row],[Column2]],Table17[[#This Row],[rxn-no-enz]],Table17[[#This Row],[flux]],0),0)</f>
        <v>0</v>
      </c>
      <c r="P202" t="str">
        <f>_xlfn.TEXTBEFORE(b2b3[[#This Row],[rxn]],"-",-1,,,"")</f>
        <v>RXN-DHORTS_c_REV</v>
      </c>
    </row>
    <row r="203" spans="1:16" ht="17" hidden="1" x14ac:dyDescent="0.25">
      <c r="A203" s="1" t="s">
        <v>6259</v>
      </c>
      <c r="B203" s="1" t="s">
        <v>2778</v>
      </c>
      <c r="C203" s="1">
        <v>23.968741454858701</v>
      </c>
      <c r="D203" s="1">
        <f>mfs[[#This Row],[flux]]/1000</f>
        <v>2.3968741454858701E-2</v>
      </c>
      <c r="F203" t="s">
        <v>2976</v>
      </c>
      <c r="G203" t="s">
        <v>2778</v>
      </c>
      <c r="H203" s="3">
        <v>2.2226094239921798E-5</v>
      </c>
      <c r="I203">
        <f>_xlfn.XLOOKUP(b2b3[[#This Row],[rxn]],mfs[rxn],mfs[flux_scaled],0)</f>
        <v>2.2233924700257001E-5</v>
      </c>
      <c r="J203">
        <f>(b2b3[[#This Row],[flux]]-b2b3[[#This Row],[flux in mfs]])/b2b3[[#This Row],[flux]]</f>
        <v>-3.5230932842611517E-4</v>
      </c>
      <c r="K203">
        <f>ABS(b2b3[[#This Row],[(mfs - b2+b3) / mfs]])</f>
        <v>3.5230932842611517E-4</v>
      </c>
      <c r="L203" t="b">
        <f>_xlfn.TEXTAFTER(b2b3[[#This Row],[rxn]],"-",-1)="SPONT"</f>
        <v>0</v>
      </c>
      <c r="M203" t="str">
        <f>_xlfn.TEXTAFTER(b2b3[[#This Row],[rxn]],"-",-1)</f>
        <v>rt7138</v>
      </c>
      <c r="N203">
        <f>_xlfn.XLOOKUP("'PRO-"&amp;b2b3[[#This Row],[enz]]&amp;"'",'[1]Sheet2 (2)'!$A:$A,'[1]Sheet2 (2)'!$B:$B,"")</f>
        <v>1</v>
      </c>
      <c r="O203">
        <f>IFERROR(_xlfn.XLOOKUP(b2b3[[#This Row],[Column2]],Table17[[#This Row],[rxn-no-enz]],Table17[[#This Row],[flux]],0),0)</f>
        <v>0</v>
      </c>
      <c r="P203" t="str">
        <f>_xlfn.TEXTBEFORE(b2b3[[#This Row],[rxn]],"-",-1,,,"")</f>
        <v>RXN-DHPPDA2_c_FWD</v>
      </c>
    </row>
    <row r="204" spans="1:16" ht="17" hidden="1" x14ac:dyDescent="0.25">
      <c r="A204" s="1" t="s">
        <v>4811</v>
      </c>
      <c r="B204" s="1" t="s">
        <v>2778</v>
      </c>
      <c r="C204" s="1">
        <v>1.1112543481148001E-2</v>
      </c>
      <c r="D204" s="1">
        <f>mfs[[#This Row],[flux]]/1000</f>
        <v>1.1112543481148001E-5</v>
      </c>
      <c r="F204" t="s">
        <v>6258</v>
      </c>
      <c r="G204" t="s">
        <v>2778</v>
      </c>
      <c r="H204" s="3">
        <v>2.3968186383973598E-2</v>
      </c>
      <c r="I204">
        <f>_xlfn.XLOOKUP(b2b3[[#This Row],[rxn]],mfs[rxn],mfs[flux_scaled],0)</f>
        <v>2.3968741454858701E-2</v>
      </c>
      <c r="J204">
        <f>(b2b3[[#This Row],[flux]]-b2b3[[#This Row],[flux in mfs]])/b2b3[[#This Row],[flux]]</f>
        <v>-2.3158651898409743E-5</v>
      </c>
      <c r="K204">
        <f>ABS(b2b3[[#This Row],[(mfs - b2+b3) / mfs]])</f>
        <v>2.3158651898409743E-5</v>
      </c>
      <c r="L204" t="b">
        <f>_xlfn.TEXTAFTER(b2b3[[#This Row],[rxn]],"-",-1)="SPONT"</f>
        <v>0</v>
      </c>
      <c r="M204" t="str">
        <f>_xlfn.TEXTAFTER(b2b3[[#This Row],[rxn]],"-",-1)</f>
        <v>rt5884</v>
      </c>
      <c r="N204">
        <f>_xlfn.XLOOKUP("'PRO-"&amp;b2b3[[#This Row],[enz]]&amp;"'",'[1]Sheet2 (2)'!$A:$A,'[1]Sheet2 (2)'!$B:$B,"")</f>
        <v>1</v>
      </c>
      <c r="O204">
        <f>IFERROR(_xlfn.XLOOKUP(b2b3[[#This Row],[Column2]],Table17[[#This Row],[rxn-no-enz]],Table17[[#This Row],[flux]],0),0)</f>
        <v>0</v>
      </c>
      <c r="P204" t="str">
        <f>_xlfn.TEXTBEFORE(b2b3[[#This Row],[rxn]],"-",-1,,,"")</f>
        <v>RXN-DHQS_c_FWD</v>
      </c>
    </row>
    <row r="205" spans="1:16" ht="17" hidden="1" x14ac:dyDescent="0.25">
      <c r="A205" s="1" t="s">
        <v>6262</v>
      </c>
      <c r="B205" s="1" t="s">
        <v>2778</v>
      </c>
      <c r="C205" s="1">
        <v>1.1112543481148001E-2</v>
      </c>
      <c r="D205" s="1">
        <f>mfs[[#This Row],[flux]]/1000</f>
        <v>1.1112543481148001E-5</v>
      </c>
      <c r="F205" t="s">
        <v>2978</v>
      </c>
      <c r="G205" t="s">
        <v>2778</v>
      </c>
      <c r="H205" s="3">
        <v>2.3968186383973598E-2</v>
      </c>
      <c r="I205">
        <f>_xlfn.XLOOKUP(b2b3[[#This Row],[rxn]],mfs[rxn],mfs[flux_scaled],0)</f>
        <v>0</v>
      </c>
      <c r="J205">
        <f>(b2b3[[#This Row],[flux]]-b2b3[[#This Row],[flux in mfs]])/b2b3[[#This Row],[flux]]</f>
        <v>1</v>
      </c>
      <c r="K205">
        <f>ABS(b2b3[[#This Row],[(mfs - b2+b3) / mfs]])</f>
        <v>1</v>
      </c>
      <c r="L205" t="b">
        <f>_xlfn.TEXTAFTER(b2b3[[#This Row],[rxn]],"-",-1)="SPONT"</f>
        <v>0</v>
      </c>
      <c r="M205" t="str">
        <f>_xlfn.TEXTAFTER(b2b3[[#This Row],[rxn]],"-",-1)</f>
        <v>rt2204</v>
      </c>
      <c r="N205">
        <f>_xlfn.XLOOKUP("'PRO-"&amp;b2b3[[#This Row],[enz]]&amp;"'",'[1]Sheet2 (2)'!$A:$A,'[1]Sheet2 (2)'!$B:$B,"")</f>
        <v>1</v>
      </c>
      <c r="O205">
        <f>IFERROR(_xlfn.XLOOKUP(b2b3[[#This Row],[Column2]],Table17[[#This Row],[rxn-no-enz]],Table17[[#This Row],[flux]],0),0)</f>
        <v>0</v>
      </c>
      <c r="P205" t="str">
        <f>_xlfn.TEXTBEFORE(b2b3[[#This Row],[rxn]],"-",-1,,,"")</f>
        <v>RXN-DHQTi_c_FWD</v>
      </c>
    </row>
    <row r="206" spans="1:16" ht="17" hidden="1" x14ac:dyDescent="0.25">
      <c r="A206" s="1" t="s">
        <v>2979</v>
      </c>
      <c r="B206" s="1" t="s">
        <v>2778</v>
      </c>
      <c r="C206" s="1">
        <v>24.5305405937202</v>
      </c>
      <c r="D206" s="1">
        <f>mfs[[#This Row],[flux]]/1000</f>
        <v>2.4530540593720201E-2</v>
      </c>
      <c r="F206" t="s">
        <v>4811</v>
      </c>
      <c r="G206" t="s">
        <v>2778</v>
      </c>
      <c r="H206" s="3">
        <v>1.1112543481147901E-5</v>
      </c>
      <c r="I206">
        <f>_xlfn.XLOOKUP(b2b3[[#This Row],[rxn]],mfs[rxn],mfs[flux_scaled],0)</f>
        <v>1.1112543481148001E-5</v>
      </c>
      <c r="J206">
        <f>(b2b3[[#This Row],[flux]]-b2b3[[#This Row],[flux in mfs]])/b2b3[[#This Row],[flux]]</f>
        <v>-8.9943304109963166E-15</v>
      </c>
      <c r="K206">
        <f>ABS(b2b3[[#This Row],[(mfs - b2+b3) / mfs]])</f>
        <v>8.9943304109963166E-15</v>
      </c>
      <c r="L206" t="b">
        <f>_xlfn.TEXTAFTER(b2b3[[#This Row],[rxn]],"-",-1)="SPONT"</f>
        <v>0</v>
      </c>
      <c r="M206" t="str">
        <f>_xlfn.TEXTAFTER(b2b3[[#This Row],[rxn]],"-",-1)</f>
        <v>rt7962_c</v>
      </c>
      <c r="N206">
        <f>_xlfn.XLOOKUP("'PRO-"&amp;b2b3[[#This Row],[enz]]&amp;"'",'[1]Sheet2 (2)'!$A:$A,'[1]Sheet2 (2)'!$B:$B,"")</f>
        <v>1</v>
      </c>
      <c r="O206">
        <f>IFERROR(_xlfn.XLOOKUP(b2b3[[#This Row],[Column2]],Table17[[#This Row],[rxn-no-enz]],Table17[[#This Row],[flux]],0),0)</f>
        <v>0</v>
      </c>
      <c r="P206" t="str">
        <f>_xlfn.TEXTBEFORE(b2b3[[#This Row],[rxn]],"-",-1,,,"")</f>
        <v>RXN-DKMEOX_c_FWD</v>
      </c>
    </row>
    <row r="207" spans="1:16" ht="17" hidden="1" x14ac:dyDescent="0.25">
      <c r="A207" s="1" t="s">
        <v>6271</v>
      </c>
      <c r="B207" s="1" t="s">
        <v>2778</v>
      </c>
      <c r="C207" s="1">
        <v>2.92709289846E-4</v>
      </c>
      <c r="D207" s="1">
        <f>mfs[[#This Row],[flux]]/1000</f>
        <v>2.9270928984599998E-7</v>
      </c>
      <c r="F207" t="s">
        <v>6262</v>
      </c>
      <c r="G207" t="s">
        <v>2778</v>
      </c>
      <c r="H207" s="3">
        <v>1.1112543481147901E-5</v>
      </c>
      <c r="I207">
        <f>_xlfn.XLOOKUP(b2b3[[#This Row],[rxn]],mfs[rxn],mfs[flux_scaled],0)</f>
        <v>1.1112543481148001E-5</v>
      </c>
      <c r="J207">
        <f>(b2b3[[#This Row],[flux]]-b2b3[[#This Row],[flux in mfs]])/b2b3[[#This Row],[flux]]</f>
        <v>-8.9943304109963166E-15</v>
      </c>
      <c r="K207">
        <f>ABS(b2b3[[#This Row],[(mfs - b2+b3) / mfs]])</f>
        <v>8.9943304109963166E-15</v>
      </c>
      <c r="L207" t="b">
        <f>_xlfn.TEXTAFTER(b2b3[[#This Row],[rxn]],"-",-1)="SPONT"</f>
        <v>0</v>
      </c>
      <c r="M207" t="str">
        <f>_xlfn.TEXTAFTER(b2b3[[#This Row],[rxn]],"-",-1)</f>
        <v>rt7962_DKMPPH_c</v>
      </c>
      <c r="N207">
        <f>_xlfn.XLOOKUP("'PRO-"&amp;b2b3[[#This Row],[enz]]&amp;"'",'[1]Sheet2 (2)'!$A:$A,'[1]Sheet2 (2)'!$B:$B,"")</f>
        <v>1</v>
      </c>
      <c r="O207">
        <f>IFERROR(_xlfn.XLOOKUP(b2b3[[#This Row],[Column2]],Table17[[#This Row],[rxn-no-enz]],Table17[[#This Row],[flux]],0),0)</f>
        <v>0</v>
      </c>
      <c r="P207" t="str">
        <f>_xlfn.TEXTBEFORE(b2b3[[#This Row],[rxn]],"-",-1,,,"")</f>
        <v>RXN-DKMPPH_c_FWD</v>
      </c>
    </row>
    <row r="208" spans="1:16" ht="17" hidden="1" x14ac:dyDescent="0.25">
      <c r="A208" s="1" t="s">
        <v>2980</v>
      </c>
      <c r="B208" s="1" t="s">
        <v>2778</v>
      </c>
      <c r="C208" s="1">
        <v>2.9264075454830001E-3</v>
      </c>
      <c r="D208" s="1">
        <f>mfs[[#This Row],[flux]]/1000</f>
        <v>2.926407545483E-6</v>
      </c>
      <c r="F208" t="s">
        <v>2979</v>
      </c>
      <c r="G208" t="s">
        <v>2778</v>
      </c>
      <c r="H208" s="3">
        <v>2.4530540594106101E-2</v>
      </c>
      <c r="I208">
        <f>_xlfn.XLOOKUP(b2b3[[#This Row],[rxn]],mfs[rxn],mfs[flux_scaled],0)</f>
        <v>2.4530540593720201E-2</v>
      </c>
      <c r="J208">
        <f>(b2b3[[#This Row],[flux]]-b2b3[[#This Row],[flux in mfs]])/b2b3[[#This Row],[flux]]</f>
        <v>1.5731395893681033E-11</v>
      </c>
      <c r="K208">
        <f>ABS(b2b3[[#This Row],[(mfs - b2+b3) / mfs]])</f>
        <v>1.5731395893681033E-11</v>
      </c>
      <c r="L208" t="b">
        <f>_xlfn.TEXTAFTER(b2b3[[#This Row],[rxn]],"-",-1)="SPONT"</f>
        <v>0</v>
      </c>
      <c r="M208" t="str">
        <f>_xlfn.TEXTAFTER(b2b3[[#This Row],[rxn]],"-",-1)</f>
        <v>rt4576</v>
      </c>
      <c r="N208">
        <f>_xlfn.XLOOKUP("'PRO-"&amp;b2b3[[#This Row],[enz]]&amp;"'",'[1]Sheet2 (2)'!$A:$A,'[1]Sheet2 (2)'!$B:$B,"")</f>
        <v>1</v>
      </c>
      <c r="O208">
        <f>IFERROR(_xlfn.XLOOKUP(b2b3[[#This Row],[Column2]],Table17[[#This Row],[rxn-no-enz]],Table17[[#This Row],[flux]],0),0)</f>
        <v>0</v>
      </c>
      <c r="P208" t="str">
        <f>_xlfn.TEXTBEFORE(b2b3[[#This Row],[rxn]],"-",-1,,,"")</f>
        <v>RXN-DMATT_c_FWD</v>
      </c>
    </row>
    <row r="209" spans="1:16" ht="17" hidden="1" x14ac:dyDescent="0.25">
      <c r="A209" s="1" t="s">
        <v>2983</v>
      </c>
      <c r="B209" s="1" t="s">
        <v>2778</v>
      </c>
      <c r="C209" s="1">
        <v>1.72278869137766</v>
      </c>
      <c r="D209" s="1">
        <f>mfs[[#This Row],[flux]]/1000</f>
        <v>1.72278869137766E-3</v>
      </c>
      <c r="F209" t="s">
        <v>6271</v>
      </c>
      <c r="G209" t="s">
        <v>2778</v>
      </c>
      <c r="H209" s="3">
        <v>2.9270928984583502E-7</v>
      </c>
      <c r="I209">
        <f>_xlfn.XLOOKUP(b2b3[[#This Row],[rxn]],mfs[rxn],mfs[flux_scaled],0)</f>
        <v>2.9270928984599998E-7</v>
      </c>
      <c r="J209">
        <f>(b2b3[[#This Row],[flux]]-b2b3[[#This Row],[flux in mfs]])/b2b3[[#This Row],[flux]]</f>
        <v>-5.6356143176957736E-13</v>
      </c>
      <c r="K209">
        <f>ABS(b2b3[[#This Row],[(mfs - b2+b3) / mfs]])</f>
        <v>5.6356143176957736E-13</v>
      </c>
      <c r="L209" t="b">
        <f>_xlfn.TEXTAFTER(b2b3[[#This Row],[rxn]],"-",-1)="SPONT"</f>
        <v>0</v>
      </c>
      <c r="M209" t="str">
        <f>_xlfn.TEXTAFTER(b2b3[[#This Row],[rxn]],"-",-1)</f>
        <v>UNKNOWN</v>
      </c>
      <c r="N209" t="str">
        <f>_xlfn.XLOOKUP("'PRO-"&amp;b2b3[[#This Row],[enz]]&amp;"'",'[1]Sheet2 (2)'!$A:$A,'[1]Sheet2 (2)'!$B:$B,"")</f>
        <v/>
      </c>
      <c r="O209">
        <f>IFERROR(_xlfn.XLOOKUP(b2b3[[#This Row],[Column2]],Table17[[#This Row],[rxn-no-enz]],Table17[[#This Row],[flux]],0),0)</f>
        <v>0</v>
      </c>
      <c r="P209" t="str">
        <f>_xlfn.TEXTBEFORE(b2b3[[#This Row],[rxn]],"-",-1,,,"")</f>
        <v>RXN-DOCOSAt_c_l_FWD</v>
      </c>
    </row>
    <row r="210" spans="1:16" ht="17" hidden="1" x14ac:dyDescent="0.25">
      <c r="A210" s="1" t="s">
        <v>2984</v>
      </c>
      <c r="B210" s="1" t="s">
        <v>2778</v>
      </c>
      <c r="C210" s="1">
        <v>1.72278869137766</v>
      </c>
      <c r="D210" s="1">
        <f>mfs[[#This Row],[flux]]/1000</f>
        <v>1.72278869137766E-3</v>
      </c>
      <c r="F210" t="s">
        <v>2980</v>
      </c>
      <c r="G210" t="s">
        <v>2778</v>
      </c>
      <c r="H210" s="3">
        <v>2.9264075454827899E-6</v>
      </c>
      <c r="I210">
        <f>_xlfn.XLOOKUP(b2b3[[#This Row],[rxn]],mfs[rxn],mfs[flux_scaled],0)</f>
        <v>2.926407545483E-6</v>
      </c>
      <c r="J210">
        <f>(b2b3[[#This Row],[flux]]-b2b3[[#This Row],[flux in mfs]])/b2b3[[#This Row],[flux]]</f>
        <v>-7.1782268072443312E-14</v>
      </c>
      <c r="K210">
        <f>ABS(b2b3[[#This Row],[(mfs - b2+b3) / mfs]])</f>
        <v>7.1782268072443312E-14</v>
      </c>
      <c r="L210" t="b">
        <f>_xlfn.TEXTAFTER(b2b3[[#This Row],[rxn]],"-",-1)="SPONT"</f>
        <v>0</v>
      </c>
      <c r="M210" t="str">
        <f>_xlfn.TEXTAFTER(b2b3[[#This Row],[rxn]],"-",-1)</f>
        <v>UNKNOWN</v>
      </c>
      <c r="N210" t="str">
        <f>_xlfn.XLOOKUP("'PRO-"&amp;b2b3[[#This Row],[enz]]&amp;"'",'[1]Sheet2 (2)'!$A:$A,'[1]Sheet2 (2)'!$B:$B,"")</f>
        <v/>
      </c>
      <c r="O210">
        <f>IFERROR(_xlfn.XLOOKUP(b2b3[[#This Row],[Column2]],Table17[[#This Row],[rxn-no-enz]],Table17[[#This Row],[flux]],0),0)</f>
        <v>0</v>
      </c>
      <c r="P210" t="str">
        <f>_xlfn.TEXTBEFORE(b2b3[[#This Row],[rxn]],"-",-1,,,"")</f>
        <v>RXN-DOCOSAt_c_rm_FWD</v>
      </c>
    </row>
    <row r="211" spans="1:16" ht="17" hidden="1" x14ac:dyDescent="0.25">
      <c r="A211" s="1" t="s">
        <v>2985</v>
      </c>
      <c r="B211" s="1" t="s">
        <v>2778</v>
      </c>
      <c r="C211" s="1">
        <v>12.862148070128301</v>
      </c>
      <c r="D211" s="1">
        <f>mfs[[#This Row],[flux]]/1000</f>
        <v>1.2862148070128301E-2</v>
      </c>
      <c r="F211" t="s">
        <v>2983</v>
      </c>
      <c r="G211" t="s">
        <v>2778</v>
      </c>
      <c r="H211" s="3">
        <v>1.72278869137766E-3</v>
      </c>
      <c r="I211">
        <f>_xlfn.XLOOKUP(b2b3[[#This Row],[rxn]],mfs[rxn],mfs[flux_scaled],0)</f>
        <v>1.72278869137766E-3</v>
      </c>
      <c r="J211">
        <f>(b2b3[[#This Row],[flux]]-b2b3[[#This Row],[flux in mfs]])/b2b3[[#This Row],[flux]]</f>
        <v>0</v>
      </c>
      <c r="K211">
        <f>ABS(b2b3[[#This Row],[(mfs - b2+b3) / mfs]])</f>
        <v>0</v>
      </c>
      <c r="L211" t="b">
        <f>_xlfn.TEXTAFTER(b2b3[[#This Row],[rxn]],"-",-1)="SPONT"</f>
        <v>0</v>
      </c>
      <c r="M211" t="str">
        <f>_xlfn.TEXTAFTER(b2b3[[#This Row],[rxn]],"-",-1)</f>
        <v>rt5681</v>
      </c>
      <c r="N211">
        <f>_xlfn.XLOOKUP("'PRO-"&amp;b2b3[[#This Row],[enz]]&amp;"'",'[1]Sheet2 (2)'!$A:$A,'[1]Sheet2 (2)'!$B:$B,"")</f>
        <v>1</v>
      </c>
      <c r="O211">
        <f>IFERROR(_xlfn.XLOOKUP(b2b3[[#This Row],[Column2]],Table17[[#This Row],[rxn-no-enz]],Table17[[#This Row],[flux]],0),0)</f>
        <v>0</v>
      </c>
      <c r="P211" t="str">
        <f>_xlfn.TEXTBEFORE(b2b3[[#This Row],[rxn]],"-",-1,,,"")</f>
        <v>RXN-DOLDPP_c_FWD</v>
      </c>
    </row>
    <row r="212" spans="1:16" ht="17" hidden="1" x14ac:dyDescent="0.25">
      <c r="A212" s="1" t="s">
        <v>2986</v>
      </c>
      <c r="B212" s="1" t="s">
        <v>2778</v>
      </c>
      <c r="C212" s="1">
        <v>12.862148070128301</v>
      </c>
      <c r="D212" s="1">
        <f>mfs[[#This Row],[flux]]/1000</f>
        <v>1.2862148070128301E-2</v>
      </c>
      <c r="F212" t="s">
        <v>2984</v>
      </c>
      <c r="G212" t="s">
        <v>2778</v>
      </c>
      <c r="H212" s="3">
        <v>1.72278869137766E-3</v>
      </c>
      <c r="I212">
        <f>_xlfn.XLOOKUP(b2b3[[#This Row],[rxn]],mfs[rxn],mfs[flux_scaled],0)</f>
        <v>1.72278869137766E-3</v>
      </c>
      <c r="J212">
        <f>(b2b3[[#This Row],[flux]]-b2b3[[#This Row],[flux in mfs]])/b2b3[[#This Row],[flux]]</f>
        <v>0</v>
      </c>
      <c r="K212">
        <f>ABS(b2b3[[#This Row],[(mfs - b2+b3) / mfs]])</f>
        <v>0</v>
      </c>
      <c r="L212" t="b">
        <f>_xlfn.TEXTAFTER(b2b3[[#This Row],[rxn]],"-",-1)="SPONT"</f>
        <v>0</v>
      </c>
      <c r="M212" t="str">
        <f>_xlfn.TEXTAFTER(b2b3[[#This Row],[rxn]],"-",-1)</f>
        <v>UNKNOWN</v>
      </c>
      <c r="N212" t="str">
        <f>_xlfn.XLOOKUP("'PRO-"&amp;b2b3[[#This Row],[enz]]&amp;"'",'[1]Sheet2 (2)'!$A:$A,'[1]Sheet2 (2)'!$B:$B,"")</f>
        <v/>
      </c>
      <c r="O212">
        <f>IFERROR(_xlfn.XLOOKUP(b2b3[[#This Row],[Column2]],Table17[[#This Row],[rxn-no-enz]],Table17[[#This Row],[flux]],0),0)</f>
        <v>0</v>
      </c>
      <c r="P212" t="str">
        <f>_xlfn.TEXTBEFORE(b2b3[[#This Row],[rxn]],"-",-1,,,"")</f>
        <v>RXN-DOLDPt_c_l_FWD</v>
      </c>
    </row>
    <row r="213" spans="1:16" ht="17" hidden="1" x14ac:dyDescent="0.25">
      <c r="A213" s="1" t="s">
        <v>2987</v>
      </c>
      <c r="B213" s="1" t="s">
        <v>2778</v>
      </c>
      <c r="C213" s="1">
        <v>1.1112606576944E-2</v>
      </c>
      <c r="D213" s="1">
        <f>mfs[[#This Row],[flux]]/1000</f>
        <v>1.1112606576944001E-5</v>
      </c>
      <c r="F213" t="s">
        <v>2985</v>
      </c>
      <c r="G213" t="s">
        <v>2778</v>
      </c>
      <c r="H213" s="3">
        <v>1.2862148070128299E-2</v>
      </c>
      <c r="I213">
        <f>_xlfn.XLOOKUP(b2b3[[#This Row],[rxn]],mfs[rxn],mfs[flux_scaled],0)</f>
        <v>1.2862148070128301E-2</v>
      </c>
      <c r="J213">
        <f>(b2b3[[#This Row],[flux]]-b2b3[[#This Row],[flux in mfs]])/b2b3[[#This Row],[flux]]</f>
        <v>-1.3487043272387885E-16</v>
      </c>
      <c r="K213">
        <f>ABS(b2b3[[#This Row],[(mfs - b2+b3) / mfs]])</f>
        <v>1.3487043272387885E-16</v>
      </c>
      <c r="L213" t="b">
        <f>_xlfn.TEXTAFTER(b2b3[[#This Row],[rxn]],"-",-1)="SPONT"</f>
        <v>0</v>
      </c>
      <c r="M213" t="str">
        <f>_xlfn.TEXTAFTER(b2b3[[#This Row],[rxn]],"-",-1)</f>
        <v>rt5116</v>
      </c>
      <c r="N213">
        <f>_xlfn.XLOOKUP("'PRO-"&amp;b2b3[[#This Row],[enz]]&amp;"'",'[1]Sheet2 (2)'!$A:$A,'[1]Sheet2 (2)'!$B:$B,"")</f>
        <v>1</v>
      </c>
      <c r="O213">
        <f>IFERROR(_xlfn.XLOOKUP(b2b3[[#This Row],[Column2]],Table17[[#This Row],[rxn-no-enz]],Table17[[#This Row],[flux]],0),0)</f>
        <v>0</v>
      </c>
      <c r="P213" t="str">
        <f>_xlfn.TEXTBEFORE(b2b3[[#This Row],[rxn]],"-",-1,,,"")</f>
        <v>RXN-DOLPMT_c_FWD</v>
      </c>
    </row>
    <row r="214" spans="1:16" ht="17" hidden="1" x14ac:dyDescent="0.25">
      <c r="A214" s="1" t="s">
        <v>2988</v>
      </c>
      <c r="B214" s="1" t="s">
        <v>2778</v>
      </c>
      <c r="C214" s="1">
        <v>99.433452151825804</v>
      </c>
      <c r="D214" s="1">
        <f>mfs[[#This Row],[flux]]/1000</f>
        <v>9.9433452151825807E-2</v>
      </c>
      <c r="F214" t="s">
        <v>2986</v>
      </c>
      <c r="G214" t="s">
        <v>2778</v>
      </c>
      <c r="H214" s="3">
        <v>1.2862148070128299E-2</v>
      </c>
      <c r="I214">
        <f>_xlfn.XLOOKUP(b2b3[[#This Row],[rxn]],mfs[rxn],mfs[flux_scaled],0)</f>
        <v>1.2862148070128301E-2</v>
      </c>
      <c r="J214">
        <f>(b2b3[[#This Row],[flux]]-b2b3[[#This Row],[flux in mfs]])/b2b3[[#This Row],[flux]]</f>
        <v>-1.3487043272387885E-16</v>
      </c>
      <c r="K214">
        <f>ABS(b2b3[[#This Row],[(mfs - b2+b3) / mfs]])</f>
        <v>1.3487043272387885E-16</v>
      </c>
      <c r="L214" t="b">
        <f>_xlfn.TEXTAFTER(b2b3[[#This Row],[rxn]],"-",-1)="SPONT"</f>
        <v>1</v>
      </c>
      <c r="M214" t="str">
        <f>_xlfn.TEXTAFTER(b2b3[[#This Row],[rxn]],"-",-1)</f>
        <v>SPONT</v>
      </c>
      <c r="N214" t="str">
        <f>_xlfn.XLOOKUP("'PRO-"&amp;b2b3[[#This Row],[enz]]&amp;"'",'[1]Sheet2 (2)'!$A:$A,'[1]Sheet2 (2)'!$B:$B,"")</f>
        <v/>
      </c>
      <c r="O214">
        <f>IFERROR(_xlfn.XLOOKUP(b2b3[[#This Row],[Column2]],Table17[[#This Row],[rxn-no-enz]],Table17[[#This Row],[flux]],0),0)</f>
        <v>0</v>
      </c>
      <c r="P214" t="str">
        <f>_xlfn.TEXTBEFORE(b2b3[[#This Row],[rxn]],"-",-1,,,"")</f>
        <v>RXN-DOLPt_c_r_REV</v>
      </c>
    </row>
    <row r="215" spans="1:16" ht="17" hidden="1" x14ac:dyDescent="0.25">
      <c r="A215" s="1" t="s">
        <v>2989</v>
      </c>
      <c r="B215" s="1" t="s">
        <v>2778</v>
      </c>
      <c r="C215" s="1">
        <v>2.2233924700257E-2</v>
      </c>
      <c r="D215" s="1">
        <f>mfs[[#This Row],[flux]]/1000</f>
        <v>2.2233924700257001E-5</v>
      </c>
      <c r="F215" t="s">
        <v>2987</v>
      </c>
      <c r="G215" t="s">
        <v>2778</v>
      </c>
      <c r="H215" s="3">
        <v>1.1112606577170099E-5</v>
      </c>
      <c r="I215">
        <f>_xlfn.XLOOKUP(b2b3[[#This Row],[rxn]],mfs[rxn],mfs[flux_scaled],0)</f>
        <v>1.1112606576944001E-5</v>
      </c>
      <c r="J215">
        <f>(b2b3[[#This Row],[flux]]-b2b3[[#This Row],[flux in mfs]])/b2b3[[#This Row],[flux]]</f>
        <v>2.034612699014203E-11</v>
      </c>
      <c r="K215">
        <f>ABS(b2b3[[#This Row],[(mfs - b2+b3) / mfs]])</f>
        <v>2.034612699014203E-11</v>
      </c>
      <c r="L215" t="b">
        <f>_xlfn.TEXTAFTER(b2b3[[#This Row],[rxn]],"-",-1)="SPONT"</f>
        <v>0</v>
      </c>
      <c r="M215" t="str">
        <f>_xlfn.TEXTAFTER(b2b3[[#This Row],[rxn]],"-",-1)</f>
        <v>rt2746</v>
      </c>
      <c r="N215">
        <f>_xlfn.XLOOKUP("'PRO-"&amp;b2b3[[#This Row],[enz]]&amp;"'",'[1]Sheet2 (2)'!$A:$A,'[1]Sheet2 (2)'!$B:$B,"")</f>
        <v>1</v>
      </c>
      <c r="O215">
        <f>IFERROR(_xlfn.XLOOKUP(b2b3[[#This Row],[Column2]],Table17[[#This Row],[rxn-no-enz]],Table17[[#This Row],[flux]],0),0)</f>
        <v>0</v>
      </c>
      <c r="P215" t="str">
        <f>_xlfn.TEXTBEFORE(b2b3[[#This Row],[rxn]],"-",-1,,,"")</f>
        <v>RXN-DPCOAK_c_FWD</v>
      </c>
    </row>
    <row r="216" spans="1:16" ht="17" hidden="1" x14ac:dyDescent="0.25">
      <c r="A216" s="1" t="s">
        <v>2990</v>
      </c>
      <c r="B216" s="1" t="s">
        <v>2778</v>
      </c>
      <c r="C216" s="1">
        <v>0.78843921561466501</v>
      </c>
      <c r="D216" s="1">
        <f>mfs[[#This Row],[flux]]/1000</f>
        <v>7.8843921561466506E-4</v>
      </c>
      <c r="F216" t="s">
        <v>2988</v>
      </c>
      <c r="G216" t="s">
        <v>2778</v>
      </c>
      <c r="H216" s="3">
        <v>9.9433452152983395E-2</v>
      </c>
      <c r="I216">
        <f>_xlfn.XLOOKUP(b2b3[[#This Row],[rxn]],mfs[rxn],mfs[flux_scaled],0)</f>
        <v>9.9433452151825807E-2</v>
      </c>
      <c r="J216">
        <f>(b2b3[[#This Row],[flux]]-b2b3[[#This Row],[flux in mfs]])/b2b3[[#This Row],[flux]]</f>
        <v>1.1641835713721572E-11</v>
      </c>
      <c r="K216">
        <f>ABS(b2b3[[#This Row],[(mfs - b2+b3) / mfs]])</f>
        <v>1.1641835713721572E-11</v>
      </c>
      <c r="L216" t="b">
        <f>_xlfn.TEXTAFTER(b2b3[[#This Row],[rxn]],"-",-1)="SPONT"</f>
        <v>0</v>
      </c>
      <c r="M216" t="str">
        <f>_xlfn.TEXTAFTER(b2b3[[#This Row],[rxn]],"-",-1)</f>
        <v>rt3542</v>
      </c>
      <c r="N216">
        <f>_xlfn.XLOOKUP("'PRO-"&amp;b2b3[[#This Row],[enz]]&amp;"'",'[1]Sheet2 (2)'!$A:$A,'[1]Sheet2 (2)'!$B:$B,"")</f>
        <v>1</v>
      </c>
      <c r="O216">
        <f>IFERROR(_xlfn.XLOOKUP(b2b3[[#This Row],[Column2]],Table17[[#This Row],[rxn-no-enz]],Table17[[#This Row],[flux]],0),0)</f>
        <v>0</v>
      </c>
      <c r="P216" t="str">
        <f>_xlfn.TEXTBEFORE(b2b3[[#This Row],[rxn]],"-",-1,,,"")</f>
        <v>RXN-DPMVD_c_FWD</v>
      </c>
    </row>
    <row r="217" spans="1:16" ht="17" hidden="1" x14ac:dyDescent="0.25">
      <c r="A217" s="1" t="s">
        <v>6310</v>
      </c>
      <c r="B217" s="1" t="s">
        <v>2778</v>
      </c>
      <c r="C217" s="1">
        <v>23.968741454858701</v>
      </c>
      <c r="D217" s="1">
        <f>mfs[[#This Row],[flux]]/1000</f>
        <v>2.3968741454858701E-2</v>
      </c>
      <c r="F217" t="s">
        <v>2989</v>
      </c>
      <c r="G217" t="s">
        <v>2778</v>
      </c>
      <c r="H217" s="3">
        <v>2.2226094239921798E-5</v>
      </c>
      <c r="I217">
        <f>_xlfn.XLOOKUP(b2b3[[#This Row],[rxn]],mfs[rxn],mfs[flux_scaled],0)</f>
        <v>2.2233924700257001E-5</v>
      </c>
      <c r="J217">
        <f>(b2b3[[#This Row],[flux]]-b2b3[[#This Row],[flux in mfs]])/b2b3[[#This Row],[flux]]</f>
        <v>-3.5230932842611517E-4</v>
      </c>
      <c r="K217">
        <f>ABS(b2b3[[#This Row],[(mfs - b2+b3) / mfs]])</f>
        <v>3.5230932842611517E-4</v>
      </c>
      <c r="L217" t="b">
        <f>_xlfn.TEXTAFTER(b2b3[[#This Row],[rxn]],"-",-1)="SPONT"</f>
        <v>0</v>
      </c>
      <c r="M217" t="str">
        <f>_xlfn.TEXTAFTER(b2b3[[#This Row],[rxn]],"-",-1)</f>
        <v>rt8469</v>
      </c>
      <c r="N217">
        <f>_xlfn.XLOOKUP("'PRO-"&amp;b2b3[[#This Row],[enz]]&amp;"'",'[1]Sheet2 (2)'!$A:$A,'[1]Sheet2 (2)'!$B:$B,"")</f>
        <v>1</v>
      </c>
      <c r="O217">
        <f>IFERROR(_xlfn.XLOOKUP(b2b3[[#This Row],[Column2]],Table17[[#This Row],[rxn-no-enz]],Table17[[#This Row],[flux]],0),0)</f>
        <v>0</v>
      </c>
      <c r="P217" t="str">
        <f>_xlfn.TEXTBEFORE(b2b3[[#This Row],[rxn]],"-",-1,,,"")</f>
        <v>RXN-DRAPPRy_c_FWD</v>
      </c>
    </row>
    <row r="218" spans="1:16" ht="17" hidden="1" x14ac:dyDescent="0.25">
      <c r="A218" s="1" t="s">
        <v>2991</v>
      </c>
      <c r="B218" s="1" t="s">
        <v>2778</v>
      </c>
      <c r="C218" s="1">
        <v>29.452783276800499</v>
      </c>
      <c r="D218" s="1">
        <f>mfs[[#This Row],[flux]]/1000</f>
        <v>2.9452783276800499E-2</v>
      </c>
      <c r="F218" t="s">
        <v>2990</v>
      </c>
      <c r="G218" t="s">
        <v>2778</v>
      </c>
      <c r="H218" s="3">
        <v>7.8843921561466397E-4</v>
      </c>
      <c r="I218">
        <f>_xlfn.XLOOKUP(b2b3[[#This Row],[rxn]],mfs[rxn],mfs[flux_scaled],0)</f>
        <v>7.8843921561466506E-4</v>
      </c>
      <c r="J218">
        <f>(b2b3[[#This Row],[flux]]-b2b3[[#This Row],[flux in mfs]])/b2b3[[#This Row],[flux]]</f>
        <v>-1.3751246145719234E-15</v>
      </c>
      <c r="K218">
        <f>ABS(b2b3[[#This Row],[(mfs - b2+b3) / mfs]])</f>
        <v>1.3751246145719234E-15</v>
      </c>
      <c r="L218" t="b">
        <f>_xlfn.TEXTAFTER(b2b3[[#This Row],[rxn]],"-",-1)="SPONT"</f>
        <v>0</v>
      </c>
      <c r="M218" t="str">
        <f>_xlfn.TEXTAFTER(b2b3[[#This Row],[rxn]],"-",-1)</f>
        <v>rt6884</v>
      </c>
      <c r="N218">
        <f>_xlfn.XLOOKUP("'PRO-"&amp;b2b3[[#This Row],[enz]]&amp;"'",'[1]Sheet2 (2)'!$A:$A,'[1]Sheet2 (2)'!$B:$B,"")</f>
        <v>1</v>
      </c>
      <c r="O218">
        <f>IFERROR(_xlfn.XLOOKUP(b2b3[[#This Row],[Column2]],Table17[[#This Row],[rxn-no-enz]],Table17[[#This Row],[flux]],0),0)</f>
        <v>0</v>
      </c>
      <c r="P218" t="str">
        <f>_xlfn.TEXTBEFORE(b2b3[[#This Row],[rxn]],"-",-1,,,"")</f>
        <v>RXN-DTMPK_c_FWD</v>
      </c>
    </row>
    <row r="219" spans="1:16" ht="17" hidden="1" x14ac:dyDescent="0.25">
      <c r="A219" s="1" t="s">
        <v>2992</v>
      </c>
      <c r="B219" s="1" t="s">
        <v>2778</v>
      </c>
      <c r="C219" s="1">
        <v>29.452783276800499</v>
      </c>
      <c r="D219" s="1">
        <f>mfs[[#This Row],[flux]]/1000</f>
        <v>2.9452783276800499E-2</v>
      </c>
      <c r="F219" t="s">
        <v>6310</v>
      </c>
      <c r="G219" t="s">
        <v>2778</v>
      </c>
      <c r="H219" s="3">
        <v>2.3968186383973598E-2</v>
      </c>
      <c r="I219">
        <f>_xlfn.XLOOKUP(b2b3[[#This Row],[rxn]],mfs[rxn],mfs[flux_scaled],0)</f>
        <v>2.3968741454858701E-2</v>
      </c>
      <c r="J219">
        <f>(b2b3[[#This Row],[flux]]-b2b3[[#This Row],[flux in mfs]])/b2b3[[#This Row],[flux]]</f>
        <v>-2.3158651898409743E-5</v>
      </c>
      <c r="K219">
        <f>ABS(b2b3[[#This Row],[(mfs - b2+b3) / mfs]])</f>
        <v>2.3158651898409743E-5</v>
      </c>
      <c r="L219" t="b">
        <f>_xlfn.TEXTAFTER(b2b3[[#This Row],[rxn]],"-",-1)="SPONT"</f>
        <v>1</v>
      </c>
      <c r="M219" t="str">
        <f>_xlfn.TEXTAFTER(b2b3[[#This Row],[rxn]],"-",-1)</f>
        <v>SPONT</v>
      </c>
      <c r="N219" t="str">
        <f>_xlfn.XLOOKUP("'PRO-"&amp;b2b3[[#This Row],[enz]]&amp;"'",'[1]Sheet2 (2)'!$A:$A,'[1]Sheet2 (2)'!$B:$B,"")</f>
        <v/>
      </c>
      <c r="O219">
        <f>IFERROR(_xlfn.XLOOKUP(b2b3[[#This Row],[Column2]],Table17[[#This Row],[rxn-no-enz]],Table17[[#This Row],[flux]],0),0)</f>
        <v>0</v>
      </c>
      <c r="P219" t="str">
        <f>_xlfn.TEXTBEFORE(b2b3[[#This Row],[rxn]],"-",-1,,,"")</f>
        <v>RXN-E4Pt_c_m_FWD</v>
      </c>
    </row>
    <row r="220" spans="1:16" ht="17" hidden="1" x14ac:dyDescent="0.25">
      <c r="A220" s="1" t="s">
        <v>2993</v>
      </c>
      <c r="B220" s="1" t="s">
        <v>2778</v>
      </c>
      <c r="C220" s="1">
        <v>29.452783276800499</v>
      </c>
      <c r="D220" s="1">
        <f>mfs[[#This Row],[flux]]/1000</f>
        <v>2.9452783276800499E-2</v>
      </c>
      <c r="F220" t="s">
        <v>2991</v>
      </c>
      <c r="G220" t="s">
        <v>2778</v>
      </c>
      <c r="H220" s="3">
        <v>2.9452783276800499E-2</v>
      </c>
      <c r="I220">
        <f>_xlfn.XLOOKUP(b2b3[[#This Row],[rxn]],mfs[rxn],mfs[flux_scaled],0)</f>
        <v>2.9452783276800499E-2</v>
      </c>
      <c r="J220">
        <f>(b2b3[[#This Row],[flux]]-b2b3[[#This Row],[flux in mfs]])/b2b3[[#This Row],[flux]]</f>
        <v>0</v>
      </c>
      <c r="K220">
        <f>ABS(b2b3[[#This Row],[(mfs - b2+b3) / mfs]])</f>
        <v>0</v>
      </c>
      <c r="L220" t="b">
        <f>_xlfn.TEXTAFTER(b2b3[[#This Row],[rxn]],"-",-1)="SPONT"</f>
        <v>0</v>
      </c>
      <c r="M220" t="str">
        <f>_xlfn.TEXTAFTER(b2b3[[#This Row],[rxn]],"-",-1)</f>
        <v>rt0302</v>
      </c>
      <c r="N220">
        <f>_xlfn.XLOOKUP("'PRO-"&amp;b2b3[[#This Row],[enz]]&amp;"'",'[1]Sheet2 (2)'!$A:$A,'[1]Sheet2 (2)'!$B:$B,"")</f>
        <v>1</v>
      </c>
      <c r="O220">
        <f>IFERROR(_xlfn.XLOOKUP(b2b3[[#This Row],[Column2]],Table17[[#This Row],[rxn-no-enz]],Table17[[#This Row],[flux]],0),0)</f>
        <v>0</v>
      </c>
      <c r="P220" t="str">
        <f>_xlfn.TEXTBEFORE(b2b3[[#This Row],[rxn]],"-",-1,,,"")</f>
        <v>RXN-EAR100y_c_FWD</v>
      </c>
    </row>
    <row r="221" spans="1:16" ht="17" hidden="1" x14ac:dyDescent="0.25">
      <c r="A221" s="1" t="s">
        <v>2994</v>
      </c>
      <c r="B221" s="1" t="s">
        <v>2778</v>
      </c>
      <c r="C221" s="1">
        <v>29.452783276800499</v>
      </c>
      <c r="D221" s="1">
        <f>mfs[[#This Row],[flux]]/1000</f>
        <v>2.9452783276800499E-2</v>
      </c>
      <c r="F221" t="s">
        <v>2992</v>
      </c>
      <c r="G221" t="s">
        <v>2778</v>
      </c>
      <c r="H221" s="3">
        <v>2.9452783276800499E-2</v>
      </c>
      <c r="I221">
        <f>_xlfn.XLOOKUP(b2b3[[#This Row],[rxn]],mfs[rxn],mfs[flux_scaled],0)</f>
        <v>2.9452783276800499E-2</v>
      </c>
      <c r="J221">
        <f>(b2b3[[#This Row],[flux]]-b2b3[[#This Row],[flux in mfs]])/b2b3[[#This Row],[flux]]</f>
        <v>0</v>
      </c>
      <c r="K221">
        <f>ABS(b2b3[[#This Row],[(mfs - b2+b3) / mfs]])</f>
        <v>0</v>
      </c>
      <c r="L221" t="b">
        <f>_xlfn.TEXTAFTER(b2b3[[#This Row],[rxn]],"-",-1)="SPONT"</f>
        <v>0</v>
      </c>
      <c r="M221" t="str">
        <f>_xlfn.TEXTAFTER(b2b3[[#This Row],[rxn]],"-",-1)</f>
        <v>rt0302</v>
      </c>
      <c r="N221">
        <f>_xlfn.XLOOKUP("'PRO-"&amp;b2b3[[#This Row],[enz]]&amp;"'",'[1]Sheet2 (2)'!$A:$A,'[1]Sheet2 (2)'!$B:$B,"")</f>
        <v>1</v>
      </c>
      <c r="O221">
        <f>IFERROR(_xlfn.XLOOKUP(b2b3[[#This Row],[Column2]],Table17[[#This Row],[rxn-no-enz]],Table17[[#This Row],[flux]],0),0)</f>
        <v>0</v>
      </c>
      <c r="P221" t="str">
        <f>_xlfn.TEXTBEFORE(b2b3[[#This Row],[rxn]],"-",-1,,,"")</f>
        <v>RXN-EAR120y_c_FWD</v>
      </c>
    </row>
    <row r="222" spans="1:16" ht="17" hidden="1" x14ac:dyDescent="0.25">
      <c r="A222" s="1" t="s">
        <v>2995</v>
      </c>
      <c r="B222" s="1" t="s">
        <v>2778</v>
      </c>
      <c r="C222" s="1">
        <v>22.3091025309554</v>
      </c>
      <c r="D222" s="1">
        <f>mfs[[#This Row],[flux]]/1000</f>
        <v>2.2309102530955398E-2</v>
      </c>
      <c r="F222" t="s">
        <v>2993</v>
      </c>
      <c r="G222" t="s">
        <v>2778</v>
      </c>
      <c r="H222" s="3">
        <v>2.9452783276800499E-2</v>
      </c>
      <c r="I222">
        <f>_xlfn.XLOOKUP(b2b3[[#This Row],[rxn]],mfs[rxn],mfs[flux_scaled],0)</f>
        <v>2.9452783276800499E-2</v>
      </c>
      <c r="J222">
        <f>(b2b3[[#This Row],[flux]]-b2b3[[#This Row],[flux in mfs]])/b2b3[[#This Row],[flux]]</f>
        <v>0</v>
      </c>
      <c r="K222">
        <f>ABS(b2b3[[#This Row],[(mfs - b2+b3) / mfs]])</f>
        <v>0</v>
      </c>
      <c r="L222" t="b">
        <f>_xlfn.TEXTAFTER(b2b3[[#This Row],[rxn]],"-",-1)="SPONT"</f>
        <v>0</v>
      </c>
      <c r="M222" t="str">
        <f>_xlfn.TEXTAFTER(b2b3[[#This Row],[rxn]],"-",-1)</f>
        <v>rt0302</v>
      </c>
      <c r="N222">
        <f>_xlfn.XLOOKUP("'PRO-"&amp;b2b3[[#This Row],[enz]]&amp;"'",'[1]Sheet2 (2)'!$A:$A,'[1]Sheet2 (2)'!$B:$B,"")</f>
        <v>1</v>
      </c>
      <c r="O222">
        <f>IFERROR(_xlfn.XLOOKUP(b2b3[[#This Row],[Column2]],Table17[[#This Row],[rxn-no-enz]],Table17[[#This Row],[flux]],0),0)</f>
        <v>0</v>
      </c>
      <c r="P222" t="str">
        <f>_xlfn.TEXTBEFORE(b2b3[[#This Row],[rxn]],"-",-1,,,"")</f>
        <v>RXN-EAR140y_c_FWD</v>
      </c>
    </row>
    <row r="223" spans="1:16" ht="17" hidden="1" x14ac:dyDescent="0.25">
      <c r="A223" s="1" t="s">
        <v>2996</v>
      </c>
      <c r="B223" s="1" t="s">
        <v>2778</v>
      </c>
      <c r="C223" s="1">
        <v>29.452783276800499</v>
      </c>
      <c r="D223" s="1">
        <f>mfs[[#This Row],[flux]]/1000</f>
        <v>2.9452783276800499E-2</v>
      </c>
      <c r="F223" t="s">
        <v>2994</v>
      </c>
      <c r="G223" t="s">
        <v>2778</v>
      </c>
      <c r="H223" s="3">
        <v>2.9452783276800499E-2</v>
      </c>
      <c r="I223">
        <f>_xlfn.XLOOKUP(b2b3[[#This Row],[rxn]],mfs[rxn],mfs[flux_scaled],0)</f>
        <v>2.9452783276800499E-2</v>
      </c>
      <c r="J223">
        <f>(b2b3[[#This Row],[flux]]-b2b3[[#This Row],[flux in mfs]])/b2b3[[#This Row],[flux]]</f>
        <v>0</v>
      </c>
      <c r="K223">
        <f>ABS(b2b3[[#This Row],[(mfs - b2+b3) / mfs]])</f>
        <v>0</v>
      </c>
      <c r="L223" t="b">
        <f>_xlfn.TEXTAFTER(b2b3[[#This Row],[rxn]],"-",-1)="SPONT"</f>
        <v>0</v>
      </c>
      <c r="M223" t="str">
        <f>_xlfn.TEXTAFTER(b2b3[[#This Row],[rxn]],"-",-1)</f>
        <v>rt0302</v>
      </c>
      <c r="N223">
        <f>_xlfn.XLOOKUP("'PRO-"&amp;b2b3[[#This Row],[enz]]&amp;"'",'[1]Sheet2 (2)'!$A:$A,'[1]Sheet2 (2)'!$B:$B,"")</f>
        <v>1</v>
      </c>
      <c r="O223">
        <f>IFERROR(_xlfn.XLOOKUP(b2b3[[#This Row],[Column2]],Table17[[#This Row],[rxn-no-enz]],Table17[[#This Row],[flux]],0),0)</f>
        <v>0</v>
      </c>
      <c r="P223" t="str">
        <f>_xlfn.TEXTBEFORE(b2b3[[#This Row],[rxn]],"-",-1,,,"")</f>
        <v>RXN-EAR160y_c_FWD</v>
      </c>
    </row>
    <row r="224" spans="1:16" ht="17" hidden="1" x14ac:dyDescent="0.25">
      <c r="A224" s="1" t="s">
        <v>2997</v>
      </c>
      <c r="B224" s="1" t="s">
        <v>2778</v>
      </c>
      <c r="C224" s="1">
        <v>29.452783276800499</v>
      </c>
      <c r="D224" s="1">
        <f>mfs[[#This Row],[flux]]/1000</f>
        <v>2.9452783276800499E-2</v>
      </c>
      <c r="F224" t="s">
        <v>2995</v>
      </c>
      <c r="G224" t="s">
        <v>2778</v>
      </c>
      <c r="H224" s="3">
        <v>2.2309102530955398E-2</v>
      </c>
      <c r="I224">
        <f>_xlfn.XLOOKUP(b2b3[[#This Row],[rxn]],mfs[rxn],mfs[flux_scaled],0)</f>
        <v>2.2309102530955398E-2</v>
      </c>
      <c r="J224">
        <f>(b2b3[[#This Row],[flux]]-b2b3[[#This Row],[flux in mfs]])/b2b3[[#This Row],[flux]]</f>
        <v>0</v>
      </c>
      <c r="K224">
        <f>ABS(b2b3[[#This Row],[(mfs - b2+b3) / mfs]])</f>
        <v>0</v>
      </c>
      <c r="L224" t="b">
        <f>_xlfn.TEXTAFTER(b2b3[[#This Row],[rxn]],"-",-1)="SPONT"</f>
        <v>0</v>
      </c>
      <c r="M224" t="str">
        <f>_xlfn.TEXTAFTER(b2b3[[#This Row],[rxn]],"-",-1)</f>
        <v>rt0302</v>
      </c>
      <c r="N224">
        <f>_xlfn.XLOOKUP("'PRO-"&amp;b2b3[[#This Row],[enz]]&amp;"'",'[1]Sheet2 (2)'!$A:$A,'[1]Sheet2 (2)'!$B:$B,"")</f>
        <v>1</v>
      </c>
      <c r="O224">
        <f>IFERROR(_xlfn.XLOOKUP(b2b3[[#This Row],[Column2]],Table17[[#This Row],[rxn-no-enz]],Table17[[#This Row],[flux]],0),0)</f>
        <v>0</v>
      </c>
      <c r="P224" t="str">
        <f>_xlfn.TEXTBEFORE(b2b3[[#This Row],[rxn]],"-",-1,,,"")</f>
        <v>RXN-EAR180y_c_FWD</v>
      </c>
    </row>
    <row r="225" spans="1:16" ht="17" hidden="1" x14ac:dyDescent="0.25">
      <c r="A225" s="1" t="s">
        <v>2998</v>
      </c>
      <c r="B225" s="1" t="s">
        <v>2778</v>
      </c>
      <c r="C225" s="1">
        <v>29.452783276800499</v>
      </c>
      <c r="D225" s="1">
        <f>mfs[[#This Row],[flux]]/1000</f>
        <v>2.9452783276800499E-2</v>
      </c>
      <c r="F225" t="s">
        <v>2996</v>
      </c>
      <c r="G225" t="s">
        <v>2778</v>
      </c>
      <c r="H225" s="3">
        <v>2.9452783276800499E-2</v>
      </c>
      <c r="I225">
        <f>_xlfn.XLOOKUP(b2b3[[#This Row],[rxn]],mfs[rxn],mfs[flux_scaled],0)</f>
        <v>2.9452783276800499E-2</v>
      </c>
      <c r="J225">
        <f>(b2b3[[#This Row],[flux]]-b2b3[[#This Row],[flux in mfs]])/b2b3[[#This Row],[flux]]</f>
        <v>0</v>
      </c>
      <c r="K225">
        <f>ABS(b2b3[[#This Row],[(mfs - b2+b3) / mfs]])</f>
        <v>0</v>
      </c>
      <c r="L225" t="b">
        <f>_xlfn.TEXTAFTER(b2b3[[#This Row],[rxn]],"-",-1)="SPONT"</f>
        <v>0</v>
      </c>
      <c r="M225" t="str">
        <f>_xlfn.TEXTAFTER(b2b3[[#This Row],[rxn]],"-",-1)</f>
        <v>rt0302</v>
      </c>
      <c r="N225">
        <f>_xlfn.XLOOKUP("'PRO-"&amp;b2b3[[#This Row],[enz]]&amp;"'",'[1]Sheet2 (2)'!$A:$A,'[1]Sheet2 (2)'!$B:$B,"")</f>
        <v>1</v>
      </c>
      <c r="O225">
        <f>IFERROR(_xlfn.XLOOKUP(b2b3[[#This Row],[Column2]],Table17[[#This Row],[rxn-no-enz]],Table17[[#This Row],[flux]],0),0)</f>
        <v>0</v>
      </c>
      <c r="P225" t="str">
        <f>_xlfn.TEXTBEFORE(b2b3[[#This Row],[rxn]],"-",-1,,,"")</f>
        <v>RXN-EAR40y_c_FWD</v>
      </c>
    </row>
    <row r="226" spans="1:16" ht="17" hidden="1" x14ac:dyDescent="0.25">
      <c r="A226" s="1" t="s">
        <v>2999</v>
      </c>
      <c r="B226" s="1" t="s">
        <v>2778</v>
      </c>
      <c r="C226" s="1">
        <v>2.64302976273488</v>
      </c>
      <c r="D226" s="1">
        <f>mfs[[#This Row],[flux]]/1000</f>
        <v>2.6430297627348799E-3</v>
      </c>
      <c r="F226" t="s">
        <v>2997</v>
      </c>
      <c r="G226" t="s">
        <v>2778</v>
      </c>
      <c r="H226" s="3">
        <v>2.9452783276800499E-2</v>
      </c>
      <c r="I226">
        <f>_xlfn.XLOOKUP(b2b3[[#This Row],[rxn]],mfs[rxn],mfs[flux_scaled],0)</f>
        <v>2.9452783276800499E-2</v>
      </c>
      <c r="J226">
        <f>(b2b3[[#This Row],[flux]]-b2b3[[#This Row],[flux in mfs]])/b2b3[[#This Row],[flux]]</f>
        <v>0</v>
      </c>
      <c r="K226">
        <f>ABS(b2b3[[#This Row],[(mfs - b2+b3) / mfs]])</f>
        <v>0</v>
      </c>
      <c r="L226" t="b">
        <f>_xlfn.TEXTAFTER(b2b3[[#This Row],[rxn]],"-",-1)="SPONT"</f>
        <v>0</v>
      </c>
      <c r="M226" t="str">
        <f>_xlfn.TEXTAFTER(b2b3[[#This Row],[rxn]],"-",-1)</f>
        <v>rt0302</v>
      </c>
      <c r="N226">
        <f>_xlfn.XLOOKUP("'PRO-"&amp;b2b3[[#This Row],[enz]]&amp;"'",'[1]Sheet2 (2)'!$A:$A,'[1]Sheet2 (2)'!$B:$B,"")</f>
        <v>1</v>
      </c>
      <c r="O226">
        <f>IFERROR(_xlfn.XLOOKUP(b2b3[[#This Row],[Column2]],Table17[[#This Row],[rxn-no-enz]],Table17[[#This Row],[flux]],0),0)</f>
        <v>0</v>
      </c>
      <c r="P226" t="str">
        <f>_xlfn.TEXTBEFORE(b2b3[[#This Row],[rxn]],"-",-1,,,"")</f>
        <v>RXN-EAR60y_c_FWD</v>
      </c>
    </row>
    <row r="227" spans="1:16" ht="17" hidden="1" x14ac:dyDescent="0.25">
      <c r="A227" s="1" t="s">
        <v>3000</v>
      </c>
      <c r="B227" s="1" t="s">
        <v>2778</v>
      </c>
      <c r="C227" s="1">
        <v>2.64302976273488</v>
      </c>
      <c r="D227" s="1">
        <f>mfs[[#This Row],[flux]]/1000</f>
        <v>2.6430297627348799E-3</v>
      </c>
      <c r="F227" t="s">
        <v>2998</v>
      </c>
      <c r="G227" t="s">
        <v>2778</v>
      </c>
      <c r="H227" s="3">
        <v>2.9452783276800499E-2</v>
      </c>
      <c r="I227">
        <f>_xlfn.XLOOKUP(b2b3[[#This Row],[rxn]],mfs[rxn],mfs[flux_scaled],0)</f>
        <v>2.9452783276800499E-2</v>
      </c>
      <c r="J227">
        <f>(b2b3[[#This Row],[flux]]-b2b3[[#This Row],[flux in mfs]])/b2b3[[#This Row],[flux]]</f>
        <v>0</v>
      </c>
      <c r="K227">
        <f>ABS(b2b3[[#This Row],[(mfs - b2+b3) / mfs]])</f>
        <v>0</v>
      </c>
      <c r="L227" t="b">
        <f>_xlfn.TEXTAFTER(b2b3[[#This Row],[rxn]],"-",-1)="SPONT"</f>
        <v>0</v>
      </c>
      <c r="M227" t="str">
        <f>_xlfn.TEXTAFTER(b2b3[[#This Row],[rxn]],"-",-1)</f>
        <v>rt0302</v>
      </c>
      <c r="N227">
        <f>_xlfn.XLOOKUP("'PRO-"&amp;b2b3[[#This Row],[enz]]&amp;"'",'[1]Sheet2 (2)'!$A:$A,'[1]Sheet2 (2)'!$B:$B,"")</f>
        <v>1</v>
      </c>
      <c r="O227">
        <f>IFERROR(_xlfn.XLOOKUP(b2b3[[#This Row],[Column2]],Table17[[#This Row],[rxn-no-enz]],Table17[[#This Row],[flux]],0),0)</f>
        <v>0</v>
      </c>
      <c r="P227" t="str">
        <f>_xlfn.TEXTBEFORE(b2b3[[#This Row],[rxn]],"-",-1,,,"")</f>
        <v>RXN-EAR80y_c_FWD</v>
      </c>
    </row>
    <row r="228" spans="1:16" ht="17" hidden="1" x14ac:dyDescent="0.25">
      <c r="A228" s="1" t="s">
        <v>3001</v>
      </c>
      <c r="B228" s="1" t="s">
        <v>2778</v>
      </c>
      <c r="C228" s="1">
        <v>2.16201192196305</v>
      </c>
      <c r="D228" s="1">
        <f>mfs[[#This Row],[flux]]/1000</f>
        <v>2.1620119219630499E-3</v>
      </c>
      <c r="F228" t="s">
        <v>2999</v>
      </c>
      <c r="G228" t="s">
        <v>2778</v>
      </c>
      <c r="H228" s="3">
        <v>2.6430297627348799E-3</v>
      </c>
      <c r="I228">
        <f>_xlfn.XLOOKUP(b2b3[[#This Row],[rxn]],mfs[rxn],mfs[flux_scaled],0)</f>
        <v>2.6430297627348799E-3</v>
      </c>
      <c r="J228">
        <f>(b2b3[[#This Row],[flux]]-b2b3[[#This Row],[flux in mfs]])/b2b3[[#This Row],[flux]]</f>
        <v>0</v>
      </c>
      <c r="K228">
        <f>ABS(b2b3[[#This Row],[(mfs - b2+b3) / mfs]])</f>
        <v>0</v>
      </c>
      <c r="L228" t="b">
        <f>_xlfn.TEXTAFTER(b2b3[[#This Row],[rxn]],"-",-1)="SPONT"</f>
        <v>0</v>
      </c>
      <c r="M228" t="str">
        <f>_xlfn.TEXTAFTER(b2b3[[#This Row],[rxn]],"-",-1)</f>
        <v>rt7873</v>
      </c>
      <c r="N228">
        <f>_xlfn.XLOOKUP("'PRO-"&amp;b2b3[[#This Row],[enz]]&amp;"'",'[1]Sheet2 (2)'!$A:$A,'[1]Sheet2 (2)'!$B:$B,"")</f>
        <v>1</v>
      </c>
      <c r="O228">
        <f>IFERROR(_xlfn.XLOOKUP(b2b3[[#This Row],[Column2]],Table17[[#This Row],[rxn-no-enz]],Table17[[#This Row],[flux]],0),0)</f>
        <v>0</v>
      </c>
      <c r="P228" t="str">
        <f>_xlfn.TEXTBEFORE(b2b3[[#This Row],[rxn]],"-",-1,,,"")</f>
        <v>RXN-ECOAR200_rm_FWD</v>
      </c>
    </row>
    <row r="229" spans="1:16" ht="17" hidden="1" x14ac:dyDescent="0.25">
      <c r="A229" s="1" t="s">
        <v>3002</v>
      </c>
      <c r="B229" s="1" t="s">
        <v>2778</v>
      </c>
      <c r="C229" s="1">
        <v>0.44900887928719802</v>
      </c>
      <c r="D229" s="1">
        <f>mfs[[#This Row],[flux]]/1000</f>
        <v>4.4900887928719799E-4</v>
      </c>
      <c r="F229" t="s">
        <v>3000</v>
      </c>
      <c r="G229" t="s">
        <v>2778</v>
      </c>
      <c r="H229" s="3">
        <v>2.6430297627348799E-3</v>
      </c>
      <c r="I229">
        <f>_xlfn.XLOOKUP(b2b3[[#This Row],[rxn]],mfs[rxn],mfs[flux_scaled],0)</f>
        <v>2.6430297627348799E-3</v>
      </c>
      <c r="J229">
        <f>(b2b3[[#This Row],[flux]]-b2b3[[#This Row],[flux in mfs]])/b2b3[[#This Row],[flux]]</f>
        <v>0</v>
      </c>
      <c r="K229">
        <f>ABS(b2b3[[#This Row],[(mfs - b2+b3) / mfs]])</f>
        <v>0</v>
      </c>
      <c r="L229" t="b">
        <f>_xlfn.TEXTAFTER(b2b3[[#This Row],[rxn]],"-",-1)="SPONT"</f>
        <v>0</v>
      </c>
      <c r="M229" t="str">
        <f>_xlfn.TEXTAFTER(b2b3[[#This Row],[rxn]],"-",-1)</f>
        <v>rt7873</v>
      </c>
      <c r="N229">
        <f>_xlfn.XLOOKUP("'PRO-"&amp;b2b3[[#This Row],[enz]]&amp;"'",'[1]Sheet2 (2)'!$A:$A,'[1]Sheet2 (2)'!$B:$B,"")</f>
        <v>1</v>
      </c>
      <c r="O229">
        <f>IFERROR(_xlfn.XLOOKUP(b2b3[[#This Row],[Column2]],Table17[[#This Row],[rxn-no-enz]],Table17[[#This Row],[flux]],0),0)</f>
        <v>0</v>
      </c>
      <c r="P229" t="str">
        <f>_xlfn.TEXTBEFORE(b2b3[[#This Row],[rxn]],"-",-1,,,"")</f>
        <v>RXN-ECOAR220_rm_FWD</v>
      </c>
    </row>
    <row r="230" spans="1:16" ht="17" hidden="1" x14ac:dyDescent="0.25">
      <c r="A230" s="1" t="s">
        <v>3003</v>
      </c>
      <c r="B230" s="1" t="s">
        <v>2778</v>
      </c>
      <c r="C230" s="1">
        <v>1211.58869189698</v>
      </c>
      <c r="D230" s="1">
        <f>mfs[[#This Row],[flux]]/1000</f>
        <v>1.21158869189698</v>
      </c>
      <c r="F230" t="s">
        <v>3001</v>
      </c>
      <c r="G230" t="s">
        <v>2778</v>
      </c>
      <c r="H230" s="3">
        <v>2.1620119219630599E-3</v>
      </c>
      <c r="I230">
        <f>_xlfn.XLOOKUP(b2b3[[#This Row],[rxn]],mfs[rxn],mfs[flux_scaled],0)</f>
        <v>2.1620119219630499E-3</v>
      </c>
      <c r="J230">
        <f>(b2b3[[#This Row],[flux]]-b2b3[[#This Row],[flux in mfs]])/b2b3[[#This Row],[flux]]</f>
        <v>4.6136008250175913E-15</v>
      </c>
      <c r="K230">
        <f>ABS(b2b3[[#This Row],[(mfs - b2+b3) / mfs]])</f>
        <v>4.6136008250175913E-15</v>
      </c>
      <c r="L230" t="b">
        <f>_xlfn.TEXTAFTER(b2b3[[#This Row],[rxn]],"-",-1)="SPONT"</f>
        <v>0</v>
      </c>
      <c r="M230" t="str">
        <f>_xlfn.TEXTAFTER(b2b3[[#This Row],[rxn]],"-",-1)</f>
        <v>rt7873</v>
      </c>
      <c r="N230">
        <f>_xlfn.XLOOKUP("'PRO-"&amp;b2b3[[#This Row],[enz]]&amp;"'",'[1]Sheet2 (2)'!$A:$A,'[1]Sheet2 (2)'!$B:$B,"")</f>
        <v>1</v>
      </c>
      <c r="O230">
        <f>IFERROR(_xlfn.XLOOKUP(b2b3[[#This Row],[Column2]],Table17[[#This Row],[rxn-no-enz]],Table17[[#This Row],[flux]],0),0)</f>
        <v>0</v>
      </c>
      <c r="P230" t="str">
        <f>_xlfn.TEXTBEFORE(b2b3[[#This Row],[rxn]],"-",-1,,,"")</f>
        <v>RXN-ECOAR240_rm_FWD</v>
      </c>
    </row>
    <row r="231" spans="1:16" ht="17" hidden="1" x14ac:dyDescent="0.25">
      <c r="A231" s="1" t="s">
        <v>6500</v>
      </c>
      <c r="B231" s="1" t="s">
        <v>2778</v>
      </c>
      <c r="C231" s="1">
        <v>4.4493733652127998E-2</v>
      </c>
      <c r="D231" s="1">
        <f>mfs[[#This Row],[flux]]/1000</f>
        <v>4.4493733652127997E-5</v>
      </c>
      <c r="F231" t="s">
        <v>3002</v>
      </c>
      <c r="G231" t="s">
        <v>2778</v>
      </c>
      <c r="H231" s="3">
        <v>4.4900887928719702E-4</v>
      </c>
      <c r="I231">
        <f>_xlfn.XLOOKUP(b2b3[[#This Row],[rxn]],mfs[rxn],mfs[flux_scaled],0)</f>
        <v>4.4900887928719799E-4</v>
      </c>
      <c r="J231">
        <f>(b2b3[[#This Row],[flux]]-b2b3[[#This Row],[flux in mfs]])/b2b3[[#This Row],[flux]]</f>
        <v>-2.1731907769530322E-15</v>
      </c>
      <c r="K231">
        <f>ABS(b2b3[[#This Row],[(mfs - b2+b3) / mfs]])</f>
        <v>2.1731907769530322E-15</v>
      </c>
      <c r="L231" t="b">
        <f>_xlfn.TEXTAFTER(b2b3[[#This Row],[rxn]],"-",-1)="SPONT"</f>
        <v>0</v>
      </c>
      <c r="M231" t="str">
        <f>_xlfn.TEXTAFTER(b2b3[[#This Row],[rxn]],"-",-1)</f>
        <v>rt7873</v>
      </c>
      <c r="N231">
        <f>_xlfn.XLOOKUP("'PRO-"&amp;b2b3[[#This Row],[enz]]&amp;"'",'[1]Sheet2 (2)'!$A:$A,'[1]Sheet2 (2)'!$B:$B,"")</f>
        <v>1</v>
      </c>
      <c r="O231">
        <f>IFERROR(_xlfn.XLOOKUP(b2b3[[#This Row],[Column2]],Table17[[#This Row],[rxn-no-enz]],Table17[[#This Row],[flux]],0),0)</f>
        <v>0</v>
      </c>
      <c r="P231" t="str">
        <f>_xlfn.TEXTBEFORE(b2b3[[#This Row],[rxn]],"-",-1,,,"")</f>
        <v>RXN-ECOAR260_rm_FWD</v>
      </c>
    </row>
    <row r="232" spans="1:16" ht="17" hidden="1" x14ac:dyDescent="0.25">
      <c r="A232" s="1" t="s">
        <v>6507</v>
      </c>
      <c r="B232" s="1" t="s">
        <v>2778</v>
      </c>
      <c r="C232" s="1">
        <v>2.9661250747035999E-2</v>
      </c>
      <c r="D232" s="1">
        <f>mfs[[#This Row],[flux]]/1000</f>
        <v>2.9661250747035998E-5</v>
      </c>
      <c r="F232" t="s">
        <v>3003</v>
      </c>
      <c r="G232" t="s">
        <v>2778</v>
      </c>
      <c r="H232" s="3">
        <v>1.2116276262924599</v>
      </c>
      <c r="I232">
        <f>_xlfn.XLOOKUP(b2b3[[#This Row],[rxn]],mfs[rxn],mfs[flux_scaled],0)</f>
        <v>1.21158869189698</v>
      </c>
      <c r="J232">
        <f>(b2b3[[#This Row],[flux]]-b2b3[[#This Row],[flux in mfs]])/b2b3[[#This Row],[flux]]</f>
        <v>3.2133961486995394E-5</v>
      </c>
      <c r="K232">
        <f>ABS(b2b3[[#This Row],[(mfs - b2+b3) / mfs]])</f>
        <v>3.2133961486995394E-5</v>
      </c>
      <c r="L232" t="b">
        <f>_xlfn.TEXTAFTER(b2b3[[#This Row],[rxn]],"-",-1)="SPONT"</f>
        <v>0</v>
      </c>
      <c r="M232" t="str">
        <f>_xlfn.TEXTAFTER(b2b3[[#This Row],[rxn]],"-",-1)</f>
        <v>rt0669</v>
      </c>
      <c r="N232">
        <f>_xlfn.XLOOKUP("'PRO-"&amp;b2b3[[#This Row],[enz]]&amp;"'",'[1]Sheet2 (2)'!$A:$A,'[1]Sheet2 (2)'!$B:$B,"")</f>
        <v>1</v>
      </c>
      <c r="O232">
        <f>IFERROR(_xlfn.XLOOKUP(b2b3[[#This Row],[Column2]],Table17[[#This Row],[rxn-no-enz]],Table17[[#This Row],[flux]],0),0)</f>
        <v>0</v>
      </c>
      <c r="P232" t="str">
        <f>_xlfn.TEXTBEFORE(b2b3[[#This Row],[rxn]],"-",-1,,,"")</f>
        <v>RXN-ENO_c_FWD</v>
      </c>
    </row>
    <row r="233" spans="1:16" ht="17" hidden="1" x14ac:dyDescent="0.25">
      <c r="A233" s="1" t="s">
        <v>6510</v>
      </c>
      <c r="B233" s="1" t="s">
        <v>2778</v>
      </c>
      <c r="C233" s="1">
        <v>3.2335243998110001E-3</v>
      </c>
      <c r="D233" s="1">
        <f>mfs[[#This Row],[flux]]/1000</f>
        <v>3.2335243998109999E-6</v>
      </c>
      <c r="F233" t="s">
        <v>6500</v>
      </c>
      <c r="G233" t="s">
        <v>2778</v>
      </c>
      <c r="H233" s="3">
        <v>4.4493733652127502E-5</v>
      </c>
      <c r="I233">
        <f>_xlfn.XLOOKUP(b2b3[[#This Row],[rxn]],mfs[rxn],mfs[flux_scaled],0)</f>
        <v>4.4493733652127997E-5</v>
      </c>
      <c r="J233">
        <f>(b2b3[[#This Row],[flux]]-b2b3[[#This Row],[flux in mfs]])/b2b3[[#This Row],[flux]]</f>
        <v>-1.1117683336355803E-14</v>
      </c>
      <c r="K233">
        <f>ABS(b2b3[[#This Row],[(mfs - b2+b3) / mfs]])</f>
        <v>1.1117683336355803E-14</v>
      </c>
      <c r="L233" t="b">
        <f>_xlfn.TEXTAFTER(b2b3[[#This Row],[rxn]],"-",-1)="SPONT"</f>
        <v>0</v>
      </c>
      <c r="M233" t="str">
        <f>_xlfn.TEXTAFTER(b2b3[[#This Row],[rxn]],"-",-1)</f>
        <v>rt2799_rm</v>
      </c>
      <c r="N233">
        <f>_xlfn.XLOOKUP("'PRO-"&amp;b2b3[[#This Row],[enz]]&amp;"'",'[1]Sheet2 (2)'!$A:$A,'[1]Sheet2 (2)'!$B:$B,"")</f>
        <v>1</v>
      </c>
      <c r="O233">
        <f>IFERROR(_xlfn.XLOOKUP(b2b3[[#This Row],[Column2]],Table17[[#This Row],[rxn-no-enz]],Table17[[#This Row],[flux]],0),0)</f>
        <v>0</v>
      </c>
      <c r="P233" t="str">
        <f>_xlfn.TEXTBEFORE(b2b3[[#This Row],[rxn]],"-",-1,,,"")</f>
        <v>RXN-FACOAL160_rm_FWD</v>
      </c>
    </row>
    <row r="234" spans="1:16" ht="17" hidden="1" x14ac:dyDescent="0.25">
      <c r="A234" s="1" t="s">
        <v>3007</v>
      </c>
      <c r="B234" s="1" t="s">
        <v>2778</v>
      </c>
      <c r="C234" s="1">
        <v>5.1213553330536003E-2</v>
      </c>
      <c r="D234" s="1">
        <f>mfs[[#This Row],[flux]]/1000</f>
        <v>5.1213553330536005E-5</v>
      </c>
      <c r="F234" t="s">
        <v>6507</v>
      </c>
      <c r="G234" t="s">
        <v>2778</v>
      </c>
      <c r="H234" s="3">
        <v>2.96612507470359E-5</v>
      </c>
      <c r="I234">
        <f>_xlfn.XLOOKUP(b2b3[[#This Row],[rxn]],mfs[rxn],mfs[flux_scaled],0)</f>
        <v>2.9661250747035998E-5</v>
      </c>
      <c r="J234">
        <f>(b2b3[[#This Row],[flux]]-b2b3[[#This Row],[flux in mfs]])/b2b3[[#This Row],[flux]]</f>
        <v>-3.3125987410128923E-15</v>
      </c>
      <c r="K234">
        <f>ABS(b2b3[[#This Row],[(mfs - b2+b3) / mfs]])</f>
        <v>3.3125987410128923E-15</v>
      </c>
      <c r="L234" t="b">
        <f>_xlfn.TEXTAFTER(b2b3[[#This Row],[rxn]],"-",-1)="SPONT"</f>
        <v>0</v>
      </c>
      <c r="M234" t="str">
        <f>_xlfn.TEXTAFTER(b2b3[[#This Row],[rxn]],"-",-1)</f>
        <v>rt2799_rm</v>
      </c>
      <c r="N234">
        <f>_xlfn.XLOOKUP("'PRO-"&amp;b2b3[[#This Row],[enz]]&amp;"'",'[1]Sheet2 (2)'!$A:$A,'[1]Sheet2 (2)'!$B:$B,"")</f>
        <v>1</v>
      </c>
      <c r="O234">
        <f>IFERROR(_xlfn.XLOOKUP(b2b3[[#This Row],[Column2]],Table17[[#This Row],[rxn-no-enz]],Table17[[#This Row],[flux]],0),0)</f>
        <v>0</v>
      </c>
      <c r="P234" t="str">
        <f>_xlfn.TEXTBEFORE(b2b3[[#This Row],[rxn]],"-",-1,,,"")</f>
        <v>RXN-FACOAL180_rm_FWD</v>
      </c>
    </row>
    <row r="235" spans="1:16" ht="17" hidden="1" x14ac:dyDescent="0.25">
      <c r="A235" s="1" t="s">
        <v>6513</v>
      </c>
      <c r="B235" s="1" t="s">
        <v>2778</v>
      </c>
      <c r="C235" s="1">
        <v>1.2084928435453E-2</v>
      </c>
      <c r="D235" s="1">
        <f>mfs[[#This Row],[flux]]/1000</f>
        <v>1.2084928435453001E-5</v>
      </c>
      <c r="F235" t="s">
        <v>6510</v>
      </c>
      <c r="G235" t="s">
        <v>2778</v>
      </c>
      <c r="H235" s="3">
        <v>3.2335243998121599E-6</v>
      </c>
      <c r="I235">
        <f>_xlfn.XLOOKUP(b2b3[[#This Row],[rxn]],mfs[rxn],mfs[flux_scaled],0)</f>
        <v>3.2335243998109999E-6</v>
      </c>
      <c r="J235">
        <f>(b2b3[[#This Row],[flux]]-b2b3[[#This Row],[flux in mfs]])/b2b3[[#This Row],[flux]]</f>
        <v>3.5874528156711947E-13</v>
      </c>
      <c r="K235">
        <f>ABS(b2b3[[#This Row],[(mfs - b2+b3) / mfs]])</f>
        <v>3.5874528156711947E-13</v>
      </c>
      <c r="L235" t="b">
        <f>_xlfn.TEXTAFTER(b2b3[[#This Row],[rxn]],"-",-1)="SPONT"</f>
        <v>0</v>
      </c>
      <c r="M235" t="str">
        <f>_xlfn.TEXTAFTER(b2b3[[#This Row],[rxn]],"-",-1)</f>
        <v>rt2799_l</v>
      </c>
      <c r="N235">
        <f>_xlfn.XLOOKUP("'PRO-"&amp;b2b3[[#This Row],[enz]]&amp;"'",'[1]Sheet2 (2)'!$A:$A,'[1]Sheet2 (2)'!$B:$B,"")</f>
        <v>1</v>
      </c>
      <c r="O235">
        <f>IFERROR(_xlfn.XLOOKUP(b2b3[[#This Row],[Column2]],Table17[[#This Row],[rxn-no-enz]],Table17[[#This Row],[flux]],0),0)</f>
        <v>0</v>
      </c>
      <c r="P235" t="str">
        <f>_xlfn.TEXTBEFORE(b2b3[[#This Row],[rxn]],"-",-1,,,"")</f>
        <v>RXN-FACOAL181_l_FWD</v>
      </c>
    </row>
    <row r="236" spans="1:16" ht="17" hidden="1" x14ac:dyDescent="0.25">
      <c r="A236" s="1" t="s">
        <v>3008</v>
      </c>
      <c r="B236" s="1" t="s">
        <v>2778</v>
      </c>
      <c r="C236" s="1">
        <v>5.7363380002199003E-2</v>
      </c>
      <c r="D236" s="1">
        <f>mfs[[#This Row],[flux]]/1000</f>
        <v>5.7363380002199005E-5</v>
      </c>
      <c r="F236" t="s">
        <v>3007</v>
      </c>
      <c r="G236" t="s">
        <v>2778</v>
      </c>
      <c r="H236" s="3">
        <v>5.1213553330534E-5</v>
      </c>
      <c r="I236">
        <f>_xlfn.XLOOKUP(b2b3[[#This Row],[rxn]],mfs[rxn],mfs[flux_scaled],0)</f>
        <v>5.1213553330536005E-5</v>
      </c>
      <c r="J236">
        <f>(b2b3[[#This Row],[flux]]-b2b3[[#This Row],[flux in mfs]])/b2b3[[#This Row],[flux]]</f>
        <v>-3.9164906331588632E-14</v>
      </c>
      <c r="K236">
        <f>ABS(b2b3[[#This Row],[(mfs - b2+b3) / mfs]])</f>
        <v>3.9164906331588632E-14</v>
      </c>
      <c r="L236" t="b">
        <f>_xlfn.TEXTAFTER(b2b3[[#This Row],[rxn]],"-",-1)="SPONT"</f>
        <v>0</v>
      </c>
      <c r="M236" t="str">
        <f>_xlfn.TEXTAFTER(b2b3[[#This Row],[rxn]],"-",-1)</f>
        <v>rt2799_rm</v>
      </c>
      <c r="N236">
        <f>_xlfn.XLOOKUP("'PRO-"&amp;b2b3[[#This Row],[enz]]&amp;"'",'[1]Sheet2 (2)'!$A:$A,'[1]Sheet2 (2)'!$B:$B,"")</f>
        <v>1</v>
      </c>
      <c r="O236">
        <f>IFERROR(_xlfn.XLOOKUP(b2b3[[#This Row],[Column2]],Table17[[#This Row],[rxn-no-enz]],Table17[[#This Row],[flux]],0),0)</f>
        <v>0</v>
      </c>
      <c r="P236" t="str">
        <f>_xlfn.TEXTBEFORE(b2b3[[#This Row],[rxn]],"-",-1,,,"")</f>
        <v>RXN-FACOAL181_rm_FWD</v>
      </c>
    </row>
    <row r="237" spans="1:16" ht="17" hidden="1" x14ac:dyDescent="0.25">
      <c r="A237" s="1" t="s">
        <v>3009</v>
      </c>
      <c r="B237" s="1" t="s">
        <v>2778</v>
      </c>
      <c r="C237" s="1">
        <v>1.4130528950786999E-2</v>
      </c>
      <c r="D237" s="1">
        <f>mfs[[#This Row],[flux]]/1000</f>
        <v>1.4130528950786998E-5</v>
      </c>
      <c r="F237" t="s">
        <v>6513</v>
      </c>
      <c r="G237" t="s">
        <v>2778</v>
      </c>
      <c r="H237" s="3">
        <v>1.2084928435453201E-5</v>
      </c>
      <c r="I237">
        <f>_xlfn.XLOOKUP(b2b3[[#This Row],[rxn]],mfs[rxn],mfs[flux_scaled],0)</f>
        <v>1.2084928435453001E-5</v>
      </c>
      <c r="J237">
        <f>(b2b3[[#This Row],[flux]]-b2b3[[#This Row],[flux in mfs]])/b2b3[[#This Row],[flux]]</f>
        <v>1.6541246116573994E-14</v>
      </c>
      <c r="K237">
        <f>ABS(b2b3[[#This Row],[(mfs - b2+b3) / mfs]])</f>
        <v>1.6541246116573994E-14</v>
      </c>
      <c r="L237" t="b">
        <f>_xlfn.TEXTAFTER(b2b3[[#This Row],[rxn]],"-",-1)="SPONT"</f>
        <v>0</v>
      </c>
      <c r="M237" t="str">
        <f>_xlfn.TEXTAFTER(b2b3[[#This Row],[rxn]],"-",-1)</f>
        <v>rt2799_l</v>
      </c>
      <c r="N237">
        <f>_xlfn.XLOOKUP("'PRO-"&amp;b2b3[[#This Row],[enz]]&amp;"'",'[1]Sheet2 (2)'!$A:$A,'[1]Sheet2 (2)'!$B:$B,"")</f>
        <v>1</v>
      </c>
      <c r="O237">
        <f>IFERROR(_xlfn.XLOOKUP(b2b3[[#This Row],[Column2]],Table17[[#This Row],[rxn-no-enz]],Table17[[#This Row],[flux]],0),0)</f>
        <v>0</v>
      </c>
      <c r="P237" t="str">
        <f>_xlfn.TEXTBEFORE(b2b3[[#This Row],[rxn]],"-",-1,,,"")</f>
        <v>RXN-FACOAL182_l_FWD</v>
      </c>
    </row>
    <row r="238" spans="1:16" ht="17" hidden="1" x14ac:dyDescent="0.25">
      <c r="A238" s="1" t="s">
        <v>6524</v>
      </c>
      <c r="B238" s="1" t="s">
        <v>2778</v>
      </c>
      <c r="C238" s="1">
        <v>2.92709289846E-4</v>
      </c>
      <c r="D238" s="1">
        <f>mfs[[#This Row],[flux]]/1000</f>
        <v>2.9270928984599998E-7</v>
      </c>
      <c r="F238" t="s">
        <v>3008</v>
      </c>
      <c r="G238" t="s">
        <v>2778</v>
      </c>
      <c r="H238" s="3">
        <v>5.7363380002198903E-5</v>
      </c>
      <c r="I238">
        <f>_xlfn.XLOOKUP(b2b3[[#This Row],[rxn]],mfs[rxn],mfs[flux_scaled],0)</f>
        <v>5.7363380002199005E-5</v>
      </c>
      <c r="J238">
        <f>(b2b3[[#This Row],[flux]]-b2b3[[#This Row],[flux in mfs]])/b2b3[[#This Row],[flux]]</f>
        <v>-1.7719310414870906E-15</v>
      </c>
      <c r="K238">
        <f>ABS(b2b3[[#This Row],[(mfs - b2+b3) / mfs]])</f>
        <v>1.7719310414870906E-15</v>
      </c>
      <c r="L238" t="b">
        <f>_xlfn.TEXTAFTER(b2b3[[#This Row],[rxn]],"-",-1)="SPONT"</f>
        <v>0</v>
      </c>
      <c r="M238" t="str">
        <f>_xlfn.TEXTAFTER(b2b3[[#This Row],[rxn]],"-",-1)</f>
        <v>rt2799_rm</v>
      </c>
      <c r="N238">
        <f>_xlfn.XLOOKUP("'PRO-"&amp;b2b3[[#This Row],[enz]]&amp;"'",'[1]Sheet2 (2)'!$A:$A,'[1]Sheet2 (2)'!$B:$B,"")</f>
        <v>1</v>
      </c>
      <c r="O238">
        <f>IFERROR(_xlfn.XLOOKUP(b2b3[[#This Row],[Column2]],Table17[[#This Row],[rxn-no-enz]],Table17[[#This Row],[flux]],0),0)</f>
        <v>0</v>
      </c>
      <c r="P238" t="str">
        <f>_xlfn.TEXTBEFORE(b2b3[[#This Row],[rxn]],"-",-1,,,"")</f>
        <v>RXN-FACOAL182_rm_FWD</v>
      </c>
    </row>
    <row r="239" spans="1:16" ht="17" hidden="1" x14ac:dyDescent="0.25">
      <c r="A239" s="1" t="s">
        <v>3010</v>
      </c>
      <c r="B239" s="1" t="s">
        <v>2778</v>
      </c>
      <c r="C239" s="1">
        <v>5.9505071873950004E-3</v>
      </c>
      <c r="D239" s="1">
        <f>mfs[[#This Row],[flux]]/1000</f>
        <v>5.9505071873950002E-6</v>
      </c>
      <c r="F239" t="s">
        <v>3009</v>
      </c>
      <c r="G239" t="s">
        <v>2778</v>
      </c>
      <c r="H239" s="3">
        <v>1.41305289507868E-5</v>
      </c>
      <c r="I239">
        <f>_xlfn.XLOOKUP(b2b3[[#This Row],[rxn]],mfs[rxn],mfs[flux_scaled],0)</f>
        <v>1.4130528950786998E-5</v>
      </c>
      <c r="J239">
        <f>(b2b3[[#This Row],[flux]]-b2b3[[#This Row],[flux in mfs]])/b2b3[[#This Row],[flux]]</f>
        <v>-1.4026772129182751E-14</v>
      </c>
      <c r="K239">
        <f>ABS(b2b3[[#This Row],[(mfs - b2+b3) / mfs]])</f>
        <v>1.4026772129182751E-14</v>
      </c>
      <c r="L239" t="b">
        <f>_xlfn.TEXTAFTER(b2b3[[#This Row],[rxn]],"-",-1)="SPONT"</f>
        <v>0</v>
      </c>
      <c r="M239" t="str">
        <f>_xlfn.TEXTAFTER(b2b3[[#This Row],[rxn]],"-",-1)</f>
        <v>rt2799_rm</v>
      </c>
      <c r="N239">
        <f>_xlfn.XLOOKUP("'PRO-"&amp;b2b3[[#This Row],[enz]]&amp;"'",'[1]Sheet2 (2)'!$A:$A,'[1]Sheet2 (2)'!$B:$B,"")</f>
        <v>1</v>
      </c>
      <c r="O239">
        <f>IFERROR(_xlfn.XLOOKUP(b2b3[[#This Row],[Column2]],Table17[[#This Row],[rxn-no-enz]],Table17[[#This Row],[flux]],0),0)</f>
        <v>0</v>
      </c>
      <c r="P239" t="str">
        <f>_xlfn.TEXTBEFORE(b2b3[[#This Row],[rxn]],"-",-1,,,"")</f>
        <v>RXN-FACOAL183_rm_FWD</v>
      </c>
    </row>
    <row r="240" spans="1:16" ht="17" hidden="1" x14ac:dyDescent="0.25">
      <c r="A240" s="1" t="s">
        <v>6550</v>
      </c>
      <c r="B240" s="1" t="s">
        <v>2778</v>
      </c>
      <c r="C240" s="1">
        <v>0.41479427498604499</v>
      </c>
      <c r="D240" s="1">
        <f>mfs[[#This Row],[flux]]/1000</f>
        <v>4.1479427498604496E-4</v>
      </c>
      <c r="F240" t="s">
        <v>6524</v>
      </c>
      <c r="G240" t="s">
        <v>2778</v>
      </c>
      <c r="H240" s="3">
        <v>2.9270928984583502E-7</v>
      </c>
      <c r="I240">
        <f>_xlfn.XLOOKUP(b2b3[[#This Row],[rxn]],mfs[rxn],mfs[flux_scaled],0)</f>
        <v>2.9270928984599998E-7</v>
      </c>
      <c r="J240">
        <f>(b2b3[[#This Row],[flux]]-b2b3[[#This Row],[flux in mfs]])/b2b3[[#This Row],[flux]]</f>
        <v>-5.6356143176957736E-13</v>
      </c>
      <c r="K240">
        <f>ABS(b2b3[[#This Row],[(mfs - b2+b3) / mfs]])</f>
        <v>5.6356143176957736E-13</v>
      </c>
      <c r="L240" t="b">
        <f>_xlfn.TEXTAFTER(b2b3[[#This Row],[rxn]],"-",-1)="SPONT"</f>
        <v>0</v>
      </c>
      <c r="M240" t="str">
        <f>_xlfn.TEXTAFTER(b2b3[[#This Row],[rxn]],"-",-1)</f>
        <v>rt1544_l</v>
      </c>
      <c r="N240">
        <f>_xlfn.XLOOKUP("'PRO-"&amp;b2b3[[#This Row],[enz]]&amp;"'",'[1]Sheet2 (2)'!$A:$A,'[1]Sheet2 (2)'!$B:$B,"")</f>
        <v>1</v>
      </c>
      <c r="O240">
        <f>IFERROR(_xlfn.XLOOKUP(b2b3[[#This Row],[Column2]],Table17[[#This Row],[rxn-no-enz]],Table17[[#This Row],[flux]],0),0)</f>
        <v>0</v>
      </c>
      <c r="P240" t="str">
        <f>_xlfn.TEXTBEFORE(b2b3[[#This Row],[rxn]],"-",-1,,,"")</f>
        <v>RXN-FACOAL220_l_FWD</v>
      </c>
    </row>
    <row r="241" spans="1:16" ht="17" hidden="1" x14ac:dyDescent="0.25">
      <c r="A241" s="1" t="s">
        <v>3013</v>
      </c>
      <c r="B241" s="1" t="s">
        <v>2778</v>
      </c>
      <c r="C241" s="1">
        <v>1128.7027540274601</v>
      </c>
      <c r="D241" s="1">
        <f>mfs[[#This Row],[flux]]/1000</f>
        <v>1.1287027540274601</v>
      </c>
      <c r="F241" t="s">
        <v>3010</v>
      </c>
      <c r="G241" t="s">
        <v>2778</v>
      </c>
      <c r="H241" s="3">
        <v>5.9505071873954602E-6</v>
      </c>
      <c r="I241">
        <f>_xlfn.XLOOKUP(b2b3[[#This Row],[rxn]],mfs[rxn],mfs[flux_scaled],0)</f>
        <v>5.9505071873950002E-6</v>
      </c>
      <c r="J241">
        <f>(b2b3[[#This Row],[flux]]-b2b3[[#This Row],[flux in mfs]])/b2b3[[#This Row],[flux]]</f>
        <v>7.7294065173694977E-14</v>
      </c>
      <c r="K241">
        <f>ABS(b2b3[[#This Row],[(mfs - b2+b3) / mfs]])</f>
        <v>7.7294065173694977E-14</v>
      </c>
      <c r="L241" t="b">
        <f>_xlfn.TEXTAFTER(b2b3[[#This Row],[rxn]],"-",-1)="SPONT"</f>
        <v>0</v>
      </c>
      <c r="M241" t="str">
        <f>_xlfn.TEXTAFTER(b2b3[[#This Row],[rxn]],"-",-1)</f>
        <v>rt1544_rm</v>
      </c>
      <c r="N241">
        <f>_xlfn.XLOOKUP("'PRO-"&amp;b2b3[[#This Row],[enz]]&amp;"'",'[1]Sheet2 (2)'!$A:$A,'[1]Sheet2 (2)'!$B:$B,"")</f>
        <v>1</v>
      </c>
      <c r="O241">
        <f>IFERROR(_xlfn.XLOOKUP(b2b3[[#This Row],[Column2]],Table17[[#This Row],[rxn-no-enz]],Table17[[#This Row],[flux]],0),0)</f>
        <v>0</v>
      </c>
      <c r="P241" t="str">
        <f>_xlfn.TEXTBEFORE(b2b3[[#This Row],[rxn]],"-",-1,,,"")</f>
        <v>RXN-FACOAL220_rm_FWD</v>
      </c>
    </row>
    <row r="242" spans="1:16" ht="17" hidden="1" x14ac:dyDescent="0.25">
      <c r="A242" s="1" t="s">
        <v>3014</v>
      </c>
      <c r="B242" s="1" t="s">
        <v>2778</v>
      </c>
      <c r="C242" s="1">
        <v>1.1112597611967E-2</v>
      </c>
      <c r="D242" s="1">
        <f>mfs[[#This Row],[flux]]/1000</f>
        <v>1.1112597611966999E-5</v>
      </c>
      <c r="F242" t="s">
        <v>3011</v>
      </c>
      <c r="G242" t="s">
        <v>2778</v>
      </c>
      <c r="H242" s="3">
        <v>5.76079589220927E-4</v>
      </c>
      <c r="I242">
        <f>_xlfn.XLOOKUP(b2b3[[#This Row],[rxn]],mfs[rxn],mfs[flux_scaled],0)</f>
        <v>0</v>
      </c>
      <c r="J242">
        <f>(b2b3[[#This Row],[flux]]-b2b3[[#This Row],[flux in mfs]])/b2b3[[#This Row],[flux]]</f>
        <v>1</v>
      </c>
      <c r="K242">
        <f>ABS(b2b3[[#This Row],[(mfs - b2+b3) / mfs]])</f>
        <v>1</v>
      </c>
      <c r="L242" t="b">
        <f>_xlfn.TEXTAFTER(b2b3[[#This Row],[rxn]],"-",-1)="SPONT"</f>
        <v>0</v>
      </c>
      <c r="M242" t="str">
        <f>_xlfn.TEXTAFTER(b2b3[[#This Row],[rxn]],"-",-1)</f>
        <v>UNKNOWN</v>
      </c>
      <c r="N242" t="str">
        <f>_xlfn.XLOOKUP("'PRO-"&amp;b2b3[[#This Row],[enz]]&amp;"'",'[1]Sheet2 (2)'!$A:$A,'[1]Sheet2 (2)'!$B:$B,"")</f>
        <v/>
      </c>
      <c r="O242">
        <f>IFERROR(_xlfn.XLOOKUP(b2b3[[#This Row],[Column2]],Table17[[#This Row],[rxn-no-enz]],Table17[[#This Row],[flux]],0),0)</f>
        <v>0</v>
      </c>
      <c r="P242" t="str">
        <f>_xlfn.TEXTBEFORE(b2b3[[#This Row],[rxn]],"-",-1,,,"")</f>
        <v>RXN-FALPDt_c_l_REV</v>
      </c>
    </row>
    <row r="243" spans="1:16" ht="17" hidden="1" x14ac:dyDescent="0.25">
      <c r="A243" s="1" t="s">
        <v>6559</v>
      </c>
      <c r="B243" s="1" t="s">
        <v>2778</v>
      </c>
      <c r="C243" s="1">
        <v>1832.5966222925699</v>
      </c>
      <c r="D243" s="1">
        <f>mfs[[#This Row],[flux]]/1000</f>
        <v>1.8325966222925698</v>
      </c>
      <c r="F243" t="s">
        <v>3012</v>
      </c>
      <c r="G243" t="s">
        <v>2778</v>
      </c>
      <c r="H243" s="3">
        <v>1.6128531423488201E-4</v>
      </c>
      <c r="I243">
        <f>_xlfn.XLOOKUP(b2b3[[#This Row],[rxn]],mfs[rxn],mfs[flux_scaled],0)</f>
        <v>0</v>
      </c>
      <c r="J243">
        <f>(b2b3[[#This Row],[flux]]-b2b3[[#This Row],[flux in mfs]])/b2b3[[#This Row],[flux]]</f>
        <v>1</v>
      </c>
      <c r="K243">
        <f>ABS(b2b3[[#This Row],[(mfs - b2+b3) / mfs]])</f>
        <v>1</v>
      </c>
      <c r="L243" t="b">
        <f>_xlfn.TEXTAFTER(b2b3[[#This Row],[rxn]],"-",-1)="SPONT"</f>
        <v>0</v>
      </c>
      <c r="M243" t="str">
        <f>_xlfn.TEXTAFTER(b2b3[[#This Row],[rxn]],"-",-1)</f>
        <v>UNKNOWN</v>
      </c>
      <c r="N243" t="str">
        <f>_xlfn.XLOOKUP("'PRO-"&amp;b2b3[[#This Row],[enz]]&amp;"'",'[1]Sheet2 (2)'!$A:$A,'[1]Sheet2 (2)'!$B:$B,"")</f>
        <v/>
      </c>
      <c r="O243">
        <f>IFERROR(_xlfn.XLOOKUP(b2b3[[#This Row],[Column2]],Table17[[#This Row],[rxn-no-enz]],Table17[[#This Row],[flux]],0),0)</f>
        <v>0</v>
      </c>
      <c r="P243" t="str">
        <f>_xlfn.TEXTBEFORE(b2b3[[#This Row],[rxn]],"-",-1,,,"")</f>
        <v>RXN-FALPDt_c_rm_FWD</v>
      </c>
    </row>
    <row r="244" spans="1:16" ht="17" hidden="1" x14ac:dyDescent="0.25">
      <c r="A244" s="1" t="s">
        <v>6560</v>
      </c>
      <c r="B244" s="1" t="s">
        <v>2778</v>
      </c>
      <c r="C244" s="1">
        <v>8.4917948382739999E-2</v>
      </c>
      <c r="D244" s="1">
        <f>mfs[[#This Row],[flux]]/1000</f>
        <v>8.4917948382740003E-5</v>
      </c>
      <c r="F244" t="s">
        <v>3013</v>
      </c>
      <c r="G244" t="s">
        <v>2778</v>
      </c>
      <c r="H244" s="3">
        <v>1.1287030782034</v>
      </c>
      <c r="I244">
        <f>_xlfn.XLOOKUP(b2b3[[#This Row],[rxn]],mfs[rxn],mfs[flux_scaled],0)</f>
        <v>1.1287027540274601</v>
      </c>
      <c r="J244">
        <f>(b2b3[[#This Row],[flux]]-b2b3[[#This Row],[flux in mfs]])/b2b3[[#This Row],[flux]]</f>
        <v>2.87211000067244E-7</v>
      </c>
      <c r="K244">
        <f>ABS(b2b3[[#This Row],[(mfs - b2+b3) / mfs]])</f>
        <v>2.87211000067244E-7</v>
      </c>
      <c r="L244" t="b">
        <f>_xlfn.TEXTAFTER(b2b3[[#This Row],[rxn]],"-",-1)="SPONT"</f>
        <v>0</v>
      </c>
      <c r="M244" t="str">
        <f>_xlfn.TEXTAFTER(b2b3[[#This Row],[rxn]],"-",-1)</f>
        <v>rt7052</v>
      </c>
      <c r="N244">
        <f>_xlfn.XLOOKUP("'PRO-"&amp;b2b3[[#This Row],[enz]]&amp;"'",'[1]Sheet2 (2)'!$A:$A,'[1]Sheet2 (2)'!$B:$B,"")</f>
        <v>1</v>
      </c>
      <c r="O244">
        <f>IFERROR(_xlfn.XLOOKUP(b2b3[[#This Row],[Column2]],Table17[[#This Row],[rxn-no-enz]],Table17[[#This Row],[flux]],0),0)</f>
        <v>0</v>
      </c>
      <c r="P244" t="str">
        <f>_xlfn.TEXTBEFORE(b2b3[[#This Row],[rxn]],"-",-1,,,"")</f>
        <v>RXN-FBA_c_FWD</v>
      </c>
    </row>
    <row r="245" spans="1:16" ht="17" hidden="1" x14ac:dyDescent="0.25">
      <c r="A245" s="1" t="s">
        <v>3016</v>
      </c>
      <c r="B245" s="1" t="s">
        <v>2778</v>
      </c>
      <c r="C245" s="1">
        <v>1.1112597611967E-2</v>
      </c>
      <c r="D245" s="1">
        <f>mfs[[#This Row],[flux]]/1000</f>
        <v>1.1112597611966999E-5</v>
      </c>
      <c r="F245" t="s">
        <v>3014</v>
      </c>
      <c r="G245" t="s">
        <v>2778</v>
      </c>
      <c r="H245" s="3">
        <v>1.1112673231136899E-5</v>
      </c>
      <c r="I245">
        <f>_xlfn.XLOOKUP(b2b3[[#This Row],[rxn]],mfs[rxn],mfs[flux_scaled],0)</f>
        <v>1.1112597611966999E-5</v>
      </c>
      <c r="J245">
        <f>(b2b3[[#This Row],[flux]]-b2b3[[#This Row],[flux in mfs]])/b2b3[[#This Row],[flux]]</f>
        <v>6.8047686031570621E-6</v>
      </c>
      <c r="K245">
        <f>ABS(b2b3[[#This Row],[(mfs - b2+b3) / mfs]])</f>
        <v>6.8047686031570621E-6</v>
      </c>
      <c r="L245" t="b">
        <f>_xlfn.TEXTAFTER(b2b3[[#This Row],[rxn]],"-",-1)="SPONT"</f>
        <v>0</v>
      </c>
      <c r="M245" t="str">
        <f>_xlfn.TEXTAFTER(b2b3[[#This Row],[rxn]],"-",-1)</f>
        <v>rt7907</v>
      </c>
      <c r="N245">
        <f>_xlfn.XLOOKUP("'PRO-"&amp;b2b3[[#This Row],[enz]]&amp;"'",'[1]Sheet2 (2)'!$A:$A,'[1]Sheet2 (2)'!$B:$B,"")</f>
        <v>1</v>
      </c>
      <c r="O245">
        <f>IFERROR(_xlfn.XLOOKUP(b2b3[[#This Row],[Column2]],Table17[[#This Row],[rxn-no-enz]],Table17[[#This Row],[flux]],0),0)</f>
        <v>0</v>
      </c>
      <c r="P245" t="str">
        <f>_xlfn.TEXTBEFORE(b2b3[[#This Row],[rxn]],"-",-1,,,"")</f>
        <v>RXN-FCLT_m_FWD</v>
      </c>
    </row>
    <row r="246" spans="1:16" ht="17" hidden="1" x14ac:dyDescent="0.25">
      <c r="A246" s="1" t="s">
        <v>6561</v>
      </c>
      <c r="B246" s="1" t="s">
        <v>2778</v>
      </c>
      <c r="C246" s="1">
        <v>1.84954832E-7</v>
      </c>
      <c r="D246" s="1">
        <f>mfs[[#This Row],[flux]]/1000</f>
        <v>1.8495483200000002E-10</v>
      </c>
      <c r="F246" t="s">
        <v>6559</v>
      </c>
      <c r="G246" t="s">
        <v>2778</v>
      </c>
      <c r="H246" s="3">
        <v>1.83252114227975</v>
      </c>
      <c r="I246">
        <f>_xlfn.XLOOKUP(b2b3[[#This Row],[rxn]],mfs[rxn],mfs[flux_scaled],0)</f>
        <v>1.8325966222925698</v>
      </c>
      <c r="J246">
        <f>(b2b3[[#This Row],[flux]]-b2b3[[#This Row],[flux in mfs]])/b2b3[[#This Row],[flux]]</f>
        <v>-4.118916343080272E-5</v>
      </c>
      <c r="K246">
        <f>ABS(b2b3[[#This Row],[(mfs - b2+b3) / mfs]])</f>
        <v>4.118916343080272E-5</v>
      </c>
      <c r="L246" t="b">
        <f>_xlfn.TEXTAFTER(b2b3[[#This Row],[rxn]],"-",-1)="SPONT"</f>
        <v>0</v>
      </c>
      <c r="M246" t="str">
        <f>_xlfn.TEXTAFTER(b2b3[[#This Row],[rxn]],"-",-1)</f>
        <v>rt3584</v>
      </c>
      <c r="N246">
        <f>_xlfn.XLOOKUP("'PRO-"&amp;b2b3[[#This Row],[enz]]&amp;"'",'[1]Sheet2 (2)'!$A:$A,'[1]Sheet2 (2)'!$B:$B,"")</f>
        <v>1</v>
      </c>
      <c r="O246">
        <f>IFERROR(_xlfn.XLOOKUP(b2b3[[#This Row],[Column2]],Table17[[#This Row],[rxn-no-enz]],Table17[[#This Row],[flux]],0),0)</f>
        <v>0</v>
      </c>
      <c r="P246" t="str">
        <f>_xlfn.TEXTBEFORE(b2b3[[#This Row],[rxn]],"-",-1,,,"")</f>
        <v>RXN-FDH_c_FWD</v>
      </c>
    </row>
    <row r="247" spans="1:16" ht="17" hidden="1" x14ac:dyDescent="0.25">
      <c r="A247" s="1" t="s">
        <v>6564</v>
      </c>
      <c r="B247" s="1" t="s">
        <v>2778</v>
      </c>
      <c r="C247" s="1">
        <v>3425.7106070237501</v>
      </c>
      <c r="D247" s="1">
        <f>mfs[[#This Row],[flux]]/1000</f>
        <v>3.42571060702375</v>
      </c>
      <c r="F247" t="s">
        <v>6560</v>
      </c>
      <c r="G247" t="s">
        <v>2778</v>
      </c>
      <c r="H247" s="3">
        <v>8.4917411203619807E-5</v>
      </c>
      <c r="I247">
        <f>_xlfn.XLOOKUP(b2b3[[#This Row],[rxn]],mfs[rxn],mfs[flux_scaled],0)</f>
        <v>8.4917948382740003E-5</v>
      </c>
      <c r="J247">
        <f>(b2b3[[#This Row],[flux]]-b2b3[[#This Row],[flux in mfs]])/b2b3[[#This Row],[flux]]</f>
        <v>-6.3259008085884078E-6</v>
      </c>
      <c r="K247">
        <f>ABS(b2b3[[#This Row],[(mfs - b2+b3) / mfs]])</f>
        <v>6.3259008085884078E-6</v>
      </c>
      <c r="L247" t="b">
        <f>_xlfn.TEXTAFTER(b2b3[[#This Row],[rxn]],"-",-1)="SPONT"</f>
        <v>0</v>
      </c>
      <c r="M247" t="str">
        <f>_xlfn.TEXTAFTER(b2b3[[#This Row],[rxn]],"-",-1)</f>
        <v>rt0996</v>
      </c>
      <c r="N247">
        <f>_xlfn.XLOOKUP("'PRO-"&amp;b2b3[[#This Row],[enz]]&amp;"'",'[1]Sheet2 (2)'!$A:$A,'[1]Sheet2 (2)'!$B:$B,"")</f>
        <v>2</v>
      </c>
      <c r="O247">
        <f>IFERROR(_xlfn.XLOOKUP(b2b3[[#This Row],[Column2]],Table17[[#This Row],[rxn-no-enz]],Table17[[#This Row],[flux]],0),0)</f>
        <v>0</v>
      </c>
      <c r="P247" t="str">
        <f>_xlfn.TEXTBEFORE(b2b3[[#This Row],[rxn]],"-",-1,,,"")</f>
        <v>RXN-FE2t_c_e_FWD</v>
      </c>
    </row>
    <row r="248" spans="1:16" ht="17" hidden="1" x14ac:dyDescent="0.25">
      <c r="A248" s="1" t="s">
        <v>3018</v>
      </c>
      <c r="B248" s="1" t="s">
        <v>2778</v>
      </c>
      <c r="C248" s="1">
        <v>6851.4212140475101</v>
      </c>
      <c r="D248" s="1">
        <f>mfs[[#This Row],[flux]]/1000</f>
        <v>6.8514212140475106</v>
      </c>
      <c r="F248" t="s">
        <v>3016</v>
      </c>
      <c r="G248" t="s">
        <v>2778</v>
      </c>
      <c r="H248" s="3">
        <v>1.1112673231136899E-5</v>
      </c>
      <c r="I248">
        <f>_xlfn.XLOOKUP(b2b3[[#This Row],[rxn]],mfs[rxn],mfs[flux_scaled],0)</f>
        <v>1.1112597611966999E-5</v>
      </c>
      <c r="J248">
        <f>(b2b3[[#This Row],[flux]]-b2b3[[#This Row],[flux in mfs]])/b2b3[[#This Row],[flux]]</f>
        <v>6.8047686031570621E-6</v>
      </c>
      <c r="K248">
        <f>ABS(b2b3[[#This Row],[(mfs - b2+b3) / mfs]])</f>
        <v>6.8047686031570621E-6</v>
      </c>
      <c r="L248" t="b">
        <f>_xlfn.TEXTAFTER(b2b3[[#This Row],[rxn]],"-",-1)="SPONT"</f>
        <v>0</v>
      </c>
      <c r="M248" t="str">
        <f>_xlfn.TEXTAFTER(b2b3[[#This Row],[rxn]],"-",-1)</f>
        <v>UNKNOWN</v>
      </c>
      <c r="N248" t="str">
        <f>_xlfn.XLOOKUP("'PRO-"&amp;b2b3[[#This Row],[enz]]&amp;"'",'[1]Sheet2 (2)'!$A:$A,'[1]Sheet2 (2)'!$B:$B,"")</f>
        <v/>
      </c>
      <c r="O248">
        <f>IFERROR(_xlfn.XLOOKUP(b2b3[[#This Row],[Column2]],Table17[[#This Row],[rxn-no-enz]],Table17[[#This Row],[flux]],0),0)</f>
        <v>0</v>
      </c>
      <c r="P248" t="str">
        <f>_xlfn.TEXTBEFORE(b2b3[[#This Row],[rxn]],"-",-1,,,"")</f>
        <v>RXN-FE2t_c_m_FWD</v>
      </c>
    </row>
    <row r="249" spans="1:16" ht="17" hidden="1" x14ac:dyDescent="0.25">
      <c r="A249" s="1" t="s">
        <v>6578</v>
      </c>
      <c r="B249" s="1" t="s">
        <v>2778</v>
      </c>
      <c r="C249" s="1">
        <v>3.0924082700000002E-7</v>
      </c>
      <c r="D249" s="1">
        <f>mfs[[#This Row],[flux]]/1000</f>
        <v>3.09240827E-10</v>
      </c>
      <c r="F249" t="s">
        <v>6561</v>
      </c>
      <c r="G249" t="s">
        <v>2778</v>
      </c>
      <c r="H249" s="3">
        <v>1.8495483199335801E-11</v>
      </c>
      <c r="I249">
        <f>_xlfn.XLOOKUP(b2b3[[#This Row],[rxn]],mfs[rxn],mfs[flux_scaled],0)</f>
        <v>1.8495483200000002E-10</v>
      </c>
      <c r="J249">
        <f>(b2b3[[#This Row],[flux]]-b2b3[[#This Row],[flux in mfs]])/b2b3[[#This Row],[flux]]</f>
        <v>-9.0000000003591154</v>
      </c>
      <c r="K249">
        <f>ABS(b2b3[[#This Row],[(mfs - b2+b3) / mfs]])</f>
        <v>9.0000000003591154</v>
      </c>
      <c r="L249" t="b">
        <f>_xlfn.TEXTAFTER(b2b3[[#This Row],[rxn]],"-",-1)="SPONT"</f>
        <v>0</v>
      </c>
      <c r="M249" t="str">
        <f>_xlfn.TEXTAFTER(b2b3[[#This Row],[rxn]],"-",-1)</f>
        <v>rt74770996</v>
      </c>
      <c r="N249" t="str">
        <f>_xlfn.XLOOKUP("'PRO-"&amp;b2b3[[#This Row],[enz]]&amp;"'",'[1]Sheet2 (2)'!$A:$A,'[1]Sheet2 (2)'!$B:$B,"")</f>
        <v/>
      </c>
      <c r="O249">
        <f>IFERROR(_xlfn.XLOOKUP(b2b3[[#This Row],[Column2]],Table17[[#This Row],[rxn-no-enz]],Table17[[#This Row],[flux]],0),0)</f>
        <v>0</v>
      </c>
      <c r="P249" t="str">
        <f>_xlfn.TEXTBEFORE(b2b3[[#This Row],[rxn]],"-",-1,,,"")</f>
        <v>RXN-FE3t_c_e_FWD</v>
      </c>
    </row>
    <row r="250" spans="1:16" ht="17" hidden="1" x14ac:dyDescent="0.25">
      <c r="A250" s="1" t="s">
        <v>3021</v>
      </c>
      <c r="B250" s="1" t="s">
        <v>2778</v>
      </c>
      <c r="C250" s="1">
        <v>1.1112678626092E-2</v>
      </c>
      <c r="D250" s="1">
        <f>mfs[[#This Row],[flux]]/1000</f>
        <v>1.1112678626092E-5</v>
      </c>
      <c r="F250" t="s">
        <v>6564</v>
      </c>
      <c r="G250" t="s">
        <v>2778</v>
      </c>
      <c r="H250" s="3">
        <v>3.4257203470796398</v>
      </c>
      <c r="I250">
        <f>_xlfn.XLOOKUP(b2b3[[#This Row],[rxn]],mfs[rxn],mfs[flux_scaled],0)</f>
        <v>3.42571060702375</v>
      </c>
      <c r="J250">
        <f>(b2b3[[#This Row],[flux]]-b2b3[[#This Row],[flux in mfs]])/b2b3[[#This Row],[flux]]</f>
        <v>2.8432139529812567E-6</v>
      </c>
      <c r="K250">
        <f>ABS(b2b3[[#This Row],[(mfs - b2+b3) / mfs]])</f>
        <v>2.8432139529812567E-6</v>
      </c>
      <c r="L250" t="b">
        <f>_xlfn.TEXTAFTER(b2b3[[#This Row],[rxn]],"-",-1)="SPONT"</f>
        <v>0</v>
      </c>
      <c r="M250" t="str">
        <f>_xlfn.TEXTAFTER(b2b3[[#This Row],[rxn]],"-",-1)</f>
        <v>FECOORCPLX1</v>
      </c>
      <c r="N250" t="str">
        <f>_xlfn.XLOOKUP("'PRO-"&amp;b2b3[[#This Row],[enz]]&amp;"'",'[1]Sheet2 (2)'!$A:$A,'[1]Sheet2 (2)'!$B:$B,"")</f>
        <v/>
      </c>
      <c r="O250">
        <f>IFERROR(_xlfn.XLOOKUP(b2b3[[#This Row],[Column2]],Table17[[#This Row],[rxn-no-enz]],Table17[[#This Row],[flux]],0),0)</f>
        <v>0</v>
      </c>
      <c r="P250" t="str">
        <f>_xlfn.TEXTBEFORE(b2b3[[#This Row],[rxn]],"-",-1,,,"")</f>
        <v>RXN-FECOOR_m_FWD</v>
      </c>
    </row>
    <row r="251" spans="1:16" ht="17" hidden="1" x14ac:dyDescent="0.25">
      <c r="A251" s="1" t="s">
        <v>3022</v>
      </c>
      <c r="B251" s="1" t="s">
        <v>2778</v>
      </c>
      <c r="C251" s="1">
        <v>1.1112678626092E-2</v>
      </c>
      <c r="D251" s="1">
        <f>mfs[[#This Row],[flux]]/1000</f>
        <v>1.1112678626092E-5</v>
      </c>
      <c r="F251" t="s">
        <v>3018</v>
      </c>
      <c r="G251" t="s">
        <v>2778</v>
      </c>
      <c r="H251" s="3">
        <v>6.8514406941592902</v>
      </c>
      <c r="I251">
        <f>_xlfn.XLOOKUP(b2b3[[#This Row],[rxn]],mfs[rxn],mfs[flux_scaled],0)</f>
        <v>6.8514212140475106</v>
      </c>
      <c r="J251">
        <f>(b2b3[[#This Row],[flux]]-b2b3[[#This Row],[flux in mfs]])/b2b3[[#This Row],[flux]]</f>
        <v>2.843213952981252E-6</v>
      </c>
      <c r="K251">
        <f>ABS(b2b3[[#This Row],[(mfs - b2+b3) / mfs]])</f>
        <v>2.843213952981252E-6</v>
      </c>
      <c r="L251" t="b">
        <f>_xlfn.TEXTAFTER(b2b3[[#This Row],[rxn]],"-",-1)="SPONT"</f>
        <v>0</v>
      </c>
      <c r="M251" t="str">
        <f>_xlfn.TEXTAFTER(b2b3[[#This Row],[rxn]],"-",-1)</f>
        <v>FECRq9CPLX</v>
      </c>
      <c r="N251" t="str">
        <f>_xlfn.XLOOKUP("'PRO-"&amp;b2b3[[#This Row],[enz]]&amp;"'",'[1]Sheet2 (2)'!$A:$A,'[1]Sheet2 (2)'!$B:$B,"")</f>
        <v/>
      </c>
      <c r="O251">
        <f>IFERROR(_xlfn.XLOOKUP(b2b3[[#This Row],[Column2]],Table17[[#This Row],[rxn-no-enz]],Table17[[#This Row],[flux]],0),0)</f>
        <v>0</v>
      </c>
      <c r="P251" t="str">
        <f>_xlfn.TEXTBEFORE(b2b3[[#This Row],[rxn]],"-",-1,,,"")</f>
        <v>RXN-FECRq9_m_FWD</v>
      </c>
    </row>
    <row r="252" spans="1:16" ht="17" hidden="1" x14ac:dyDescent="0.25">
      <c r="A252" s="1" t="s">
        <v>3023</v>
      </c>
      <c r="B252" s="1" t="s">
        <v>2778</v>
      </c>
      <c r="C252" s="1">
        <v>1.72278869137766</v>
      </c>
      <c r="D252" s="1">
        <f>mfs[[#This Row],[flux]]/1000</f>
        <v>1.72278869137766E-3</v>
      </c>
      <c r="F252" t="s">
        <v>6578</v>
      </c>
      <c r="G252" t="s">
        <v>2778</v>
      </c>
      <c r="H252" s="3">
        <v>3.09240827314533E-11</v>
      </c>
      <c r="I252">
        <f>_xlfn.XLOOKUP(b2b3[[#This Row],[rxn]],mfs[rxn],mfs[flux_scaled],0)</f>
        <v>3.09240827E-10</v>
      </c>
      <c r="J252">
        <f>(b2b3[[#This Row],[flux]]-b2b3[[#This Row],[flux in mfs]])/b2b3[[#This Row],[flux]]</f>
        <v>-8.9999999898288667</v>
      </c>
      <c r="K252">
        <f>ABS(b2b3[[#This Row],[(mfs - b2+b3) / mfs]])</f>
        <v>8.9999999898288667</v>
      </c>
      <c r="L252" t="b">
        <f>_xlfn.TEXTAFTER(b2b3[[#This Row],[rxn]],"-",-1)="SPONT"</f>
        <v>0</v>
      </c>
      <c r="M252" t="str">
        <f>_xlfn.TEXTAFTER(b2b3[[#This Row],[rxn]],"-",-1)</f>
        <v>rt8485</v>
      </c>
      <c r="N252">
        <f>_xlfn.XLOOKUP("'PRO-"&amp;b2b3[[#This Row],[enz]]&amp;"'",'[1]Sheet2 (2)'!$A:$A,'[1]Sheet2 (2)'!$B:$B,"")</f>
        <v>1</v>
      </c>
      <c r="O252">
        <f>IFERROR(_xlfn.XLOOKUP(b2b3[[#This Row],[Column2]],Table17[[#This Row],[rxn-no-enz]],Table17[[#This Row],[flux]],0),0)</f>
        <v>0</v>
      </c>
      <c r="P252" t="str">
        <f>_xlfn.TEXTBEFORE(b2b3[[#This Row],[rxn]],"-",-1,,,"")</f>
        <v>RXN-FMNRx_c_FWD</v>
      </c>
    </row>
    <row r="253" spans="1:16" ht="17" hidden="1" x14ac:dyDescent="0.25">
      <c r="A253" s="1" t="s">
        <v>3024</v>
      </c>
      <c r="B253" s="1" t="s">
        <v>2778</v>
      </c>
      <c r="C253" s="1">
        <v>1.1112597611967E-2</v>
      </c>
      <c r="D253" s="1">
        <f>mfs[[#This Row],[flux]]/1000</f>
        <v>1.1112597611966999E-5</v>
      </c>
      <c r="F253" t="s">
        <v>3021</v>
      </c>
      <c r="G253" t="s">
        <v>2778</v>
      </c>
      <c r="H253" s="3">
        <v>1.11126786260917E-5</v>
      </c>
      <c r="I253">
        <f>_xlfn.XLOOKUP(b2b3[[#This Row],[rxn]],mfs[rxn],mfs[flux_scaled],0)</f>
        <v>1.1112678626092E-5</v>
      </c>
      <c r="J253">
        <f>(b2b3[[#This Row],[flux]]-b2b3[[#This Row],[flux in mfs]])/b2b3[[#This Row],[flux]]</f>
        <v>-2.6982663083947983E-14</v>
      </c>
      <c r="K253">
        <f>ABS(b2b3[[#This Row],[(mfs - b2+b3) / mfs]])</f>
        <v>2.6982663083947983E-14</v>
      </c>
      <c r="L253" t="b">
        <f>_xlfn.TEXTAFTER(b2b3[[#This Row],[rxn]],"-",-1)="SPONT"</f>
        <v>0</v>
      </c>
      <c r="M253" t="str">
        <f>_xlfn.TEXTAFTER(b2b3[[#This Row],[rxn]],"-",-1)</f>
        <v>rt3791_c</v>
      </c>
      <c r="N253">
        <f>_xlfn.XLOOKUP("'PRO-"&amp;b2b3[[#This Row],[enz]]&amp;"'",'[1]Sheet2 (2)'!$A:$A,'[1]Sheet2 (2)'!$B:$B,"")</f>
        <v>1</v>
      </c>
      <c r="O253">
        <f>IFERROR(_xlfn.XLOOKUP(b2b3[[#This Row],[Column2]],Table17[[#This Row],[rxn-no-enz]],Table17[[#This Row],[flux]],0),0)</f>
        <v>0</v>
      </c>
      <c r="P253" t="str">
        <f>_xlfn.TEXTBEFORE(b2b3[[#This Row],[rxn]],"-",-1,,,"")</f>
        <v>RXN-FOLR_c_FWD</v>
      </c>
    </row>
    <row r="254" spans="1:16" ht="17" hidden="1" x14ac:dyDescent="0.25">
      <c r="A254" s="1" t="s">
        <v>3025</v>
      </c>
      <c r="B254" s="1" t="s">
        <v>2778</v>
      </c>
      <c r="C254" s="1">
        <v>1.72278869137766</v>
      </c>
      <c r="D254" s="1">
        <f>mfs[[#This Row],[flux]]/1000</f>
        <v>1.72278869137766E-3</v>
      </c>
      <c r="F254" t="s">
        <v>3022</v>
      </c>
      <c r="G254" t="s">
        <v>2778</v>
      </c>
      <c r="H254" s="3">
        <v>1.11126786260917E-5</v>
      </c>
      <c r="I254">
        <f>_xlfn.XLOOKUP(b2b3[[#This Row],[rxn]],mfs[rxn],mfs[flux_scaled],0)</f>
        <v>1.1112678626092E-5</v>
      </c>
      <c r="J254">
        <f>(b2b3[[#This Row],[flux]]-b2b3[[#This Row],[flux in mfs]])/b2b3[[#This Row],[flux]]</f>
        <v>-2.6982663083947983E-14</v>
      </c>
      <c r="K254">
        <f>ABS(b2b3[[#This Row],[(mfs - b2+b3) / mfs]])</f>
        <v>2.6982663083947983E-14</v>
      </c>
      <c r="L254" t="b">
        <f>_xlfn.TEXTAFTER(b2b3[[#This Row],[rxn]],"-",-1)="SPONT"</f>
        <v>1</v>
      </c>
      <c r="M254" t="str">
        <f>_xlfn.TEXTAFTER(b2b3[[#This Row],[rxn]],"-",-1)</f>
        <v>SPONT</v>
      </c>
      <c r="N254" t="str">
        <f>_xlfn.XLOOKUP("'PRO-"&amp;b2b3[[#This Row],[enz]]&amp;"'",'[1]Sheet2 (2)'!$A:$A,'[1]Sheet2 (2)'!$B:$B,"")</f>
        <v/>
      </c>
      <c r="O254">
        <f>IFERROR(_xlfn.XLOOKUP(b2b3[[#This Row],[Column2]],Table17[[#This Row],[rxn-no-enz]],Table17[[#This Row],[flux]],0),0)</f>
        <v>0</v>
      </c>
      <c r="P254" t="str">
        <f>_xlfn.TEXTBEFORE(b2b3[[#This Row],[rxn]],"-",-1,,,"")</f>
        <v>RXN-FOLt_c_e_FWD</v>
      </c>
    </row>
    <row r="255" spans="1:16" ht="17" hidden="1" x14ac:dyDescent="0.25">
      <c r="A255" s="1" t="s">
        <v>6602</v>
      </c>
      <c r="B255" s="1" t="s">
        <v>2778</v>
      </c>
      <c r="C255" s="1">
        <v>1821.1204883226201</v>
      </c>
      <c r="D255" s="1">
        <f>mfs[[#This Row],[flux]]/1000</f>
        <v>1.82112048832262</v>
      </c>
      <c r="F255" t="s">
        <v>3023</v>
      </c>
      <c r="G255" t="s">
        <v>2778</v>
      </c>
      <c r="H255" s="3">
        <v>1.72278869137766E-3</v>
      </c>
      <c r="I255">
        <f>_xlfn.XLOOKUP(b2b3[[#This Row],[rxn]],mfs[rxn],mfs[flux_scaled],0)</f>
        <v>1.72278869137766E-3</v>
      </c>
      <c r="J255">
        <f>(b2b3[[#This Row],[flux]]-b2b3[[#This Row],[flux in mfs]])/b2b3[[#This Row],[flux]]</f>
        <v>0</v>
      </c>
      <c r="K255">
        <f>ABS(b2b3[[#This Row],[(mfs - b2+b3) / mfs]])</f>
        <v>0</v>
      </c>
      <c r="L255" t="b">
        <f>_xlfn.TEXTAFTER(b2b3[[#This Row],[rxn]],"-",-1)="SPONT"</f>
        <v>0</v>
      </c>
      <c r="M255" t="str">
        <f>_xlfn.TEXTAFTER(b2b3[[#This Row],[rxn]],"-",-1)</f>
        <v>UNKNOWN</v>
      </c>
      <c r="N255" t="str">
        <f>_xlfn.XLOOKUP("'PRO-"&amp;b2b3[[#This Row],[enz]]&amp;"'",'[1]Sheet2 (2)'!$A:$A,'[1]Sheet2 (2)'!$B:$B,"")</f>
        <v/>
      </c>
      <c r="O255">
        <f>IFERROR(_xlfn.XLOOKUP(b2b3[[#This Row],[Column2]],Table17[[#This Row],[rxn-no-enz]],Table17[[#This Row],[flux]],0),0)</f>
        <v>0</v>
      </c>
      <c r="P255" t="str">
        <f>_xlfn.TEXTBEFORE(b2b3[[#This Row],[rxn]],"-",-1,,,"")</f>
        <v>RXN-FRDPt_c_l_REV</v>
      </c>
    </row>
    <row r="256" spans="1:16" ht="17" hidden="1" x14ac:dyDescent="0.25">
      <c r="A256" s="1" t="s">
        <v>3026</v>
      </c>
      <c r="B256" s="1" t="s">
        <v>2778</v>
      </c>
      <c r="C256" s="1">
        <v>46.024608082431001</v>
      </c>
      <c r="D256" s="1">
        <f>mfs[[#This Row],[flux]]/1000</f>
        <v>4.6024608082431001E-2</v>
      </c>
      <c r="F256" t="s">
        <v>3024</v>
      </c>
      <c r="G256" t="s">
        <v>2778</v>
      </c>
      <c r="H256" s="3">
        <v>1.11125979978512E-5</v>
      </c>
      <c r="I256">
        <f>_xlfn.XLOOKUP(b2b3[[#This Row],[rxn]],mfs[rxn],mfs[flux_scaled],0)</f>
        <v>1.1112597611966999E-5</v>
      </c>
      <c r="J256">
        <f>(b2b3[[#This Row],[flux]]-b2b3[[#This Row],[flux in mfs]])/b2b3[[#This Row],[flux]]</f>
        <v>3.4724931186006486E-8</v>
      </c>
      <c r="K256">
        <f>ABS(b2b3[[#This Row],[(mfs - b2+b3) / mfs]])</f>
        <v>3.4724931186006486E-8</v>
      </c>
      <c r="L256" t="b">
        <f>_xlfn.TEXTAFTER(b2b3[[#This Row],[rxn]],"-",-1)="SPONT"</f>
        <v>1</v>
      </c>
      <c r="M256" t="str">
        <f>_xlfn.TEXTAFTER(b2b3[[#This Row],[rxn]],"-",-1)</f>
        <v>SPONT</v>
      </c>
      <c r="N256" t="str">
        <f>_xlfn.XLOOKUP("'PRO-"&amp;b2b3[[#This Row],[enz]]&amp;"'",'[1]Sheet2 (2)'!$A:$A,'[1]Sheet2 (2)'!$B:$B,"")</f>
        <v/>
      </c>
      <c r="O256">
        <f>IFERROR(_xlfn.XLOOKUP(b2b3[[#This Row],[Column2]],Table17[[#This Row],[rxn-no-enz]],Table17[[#This Row],[flux]],0),0)</f>
        <v>0</v>
      </c>
      <c r="P256" t="str">
        <f>_xlfn.TEXTBEFORE(b2b3[[#This Row],[rxn]],"-",-1,,,"")</f>
        <v>RXN-FRDPt_c_m_FWD</v>
      </c>
    </row>
    <row r="257" spans="1:16" ht="17" hidden="1" x14ac:dyDescent="0.25">
      <c r="A257" s="1" t="s">
        <v>6606</v>
      </c>
      <c r="B257" s="1" t="s">
        <v>2778</v>
      </c>
      <c r="C257" s="1">
        <v>127.389125701184</v>
      </c>
      <c r="D257" s="1">
        <f>mfs[[#This Row],[flux]]/1000</f>
        <v>0.12738912570118399</v>
      </c>
      <c r="F257" t="s">
        <v>3025</v>
      </c>
      <c r="G257" t="s">
        <v>2778</v>
      </c>
      <c r="H257" s="3">
        <v>1.72278869137766E-3</v>
      </c>
      <c r="I257">
        <f>_xlfn.XLOOKUP(b2b3[[#This Row],[rxn]],mfs[rxn],mfs[flux_scaled],0)</f>
        <v>1.72278869137766E-3</v>
      </c>
      <c r="J257">
        <f>(b2b3[[#This Row],[flux]]-b2b3[[#This Row],[flux in mfs]])/b2b3[[#This Row],[flux]]</f>
        <v>0</v>
      </c>
      <c r="K257">
        <f>ABS(b2b3[[#This Row],[(mfs - b2+b3) / mfs]])</f>
        <v>0</v>
      </c>
      <c r="L257" t="b">
        <f>_xlfn.TEXTAFTER(b2b3[[#This Row],[rxn]],"-",-1)="SPONT"</f>
        <v>0</v>
      </c>
      <c r="M257" t="str">
        <f>_xlfn.TEXTAFTER(b2b3[[#This Row],[rxn]],"-",-1)</f>
        <v>rt4281</v>
      </c>
      <c r="N257">
        <f>_xlfn.XLOOKUP("'PRO-"&amp;b2b3[[#This Row],[enz]]&amp;"'",'[1]Sheet2 (2)'!$A:$A,'[1]Sheet2 (2)'!$B:$B,"")</f>
        <v>1</v>
      </c>
      <c r="O257">
        <f>IFERROR(_xlfn.XLOOKUP(b2b3[[#This Row],[Column2]],Table17[[#This Row],[rxn-no-enz]],Table17[[#This Row],[flux]],0),0)</f>
        <v>0</v>
      </c>
      <c r="P257" t="str">
        <f>_xlfn.TEXTBEFORE(b2b3[[#This Row],[rxn]],"-",-1,,,"")</f>
        <v>RXN-FRTT_l_FWD</v>
      </c>
    </row>
    <row r="258" spans="1:16" ht="17" hidden="1" x14ac:dyDescent="0.25">
      <c r="A258" s="1" t="s">
        <v>3027</v>
      </c>
      <c r="B258" s="1" t="s">
        <v>2778</v>
      </c>
      <c r="C258" s="1">
        <v>5.3104861140086896</v>
      </c>
      <c r="D258" s="1">
        <f>mfs[[#This Row],[flux]]/1000</f>
        <v>5.3104861140086893E-3</v>
      </c>
      <c r="F258" t="s">
        <v>6602</v>
      </c>
      <c r="G258" t="s">
        <v>2778</v>
      </c>
      <c r="H258" s="3">
        <v>1.8210450318011799</v>
      </c>
      <c r="I258">
        <f>_xlfn.XLOOKUP(b2b3[[#This Row],[rxn]],mfs[rxn],mfs[flux_scaled],0)</f>
        <v>1.82112048832262</v>
      </c>
      <c r="J258">
        <f>(b2b3[[#This Row],[flux]]-b2b3[[#This Row],[flux in mfs]])/b2b3[[#This Row],[flux]]</f>
        <v>-4.1435834986133301E-5</v>
      </c>
      <c r="K258">
        <f>ABS(b2b3[[#This Row],[(mfs - b2+b3) / mfs]])</f>
        <v>4.1435834986133301E-5</v>
      </c>
      <c r="L258" t="b">
        <f>_xlfn.TEXTAFTER(b2b3[[#This Row],[rxn]],"-",-1)="SPONT"</f>
        <v>0</v>
      </c>
      <c r="M258" t="str">
        <f>_xlfn.TEXTAFTER(b2b3[[#This Row],[rxn]],"-",-1)</f>
        <v>UNKNOWN</v>
      </c>
      <c r="N258" t="str">
        <f>_xlfn.XLOOKUP("'PRO-"&amp;b2b3[[#This Row],[enz]]&amp;"'",'[1]Sheet2 (2)'!$A:$A,'[1]Sheet2 (2)'!$B:$B,"")</f>
        <v/>
      </c>
      <c r="O258">
        <f>IFERROR(_xlfn.XLOOKUP(b2b3[[#This Row],[Column2]],Table17[[#This Row],[rxn-no-enz]],Table17[[#This Row],[flux]],0),0)</f>
        <v>0</v>
      </c>
      <c r="P258" t="str">
        <f>_xlfn.TEXTBEFORE(b2b3[[#This Row],[rxn]],"-",-1,,,"")</f>
        <v>RXN-FTHFL_c_REV</v>
      </c>
    </row>
    <row r="259" spans="1:16" ht="17" hidden="1" x14ac:dyDescent="0.25">
      <c r="A259" s="1" t="s">
        <v>6620</v>
      </c>
      <c r="B259" s="1" t="s">
        <v>2778</v>
      </c>
      <c r="C259" s="1">
        <v>7.805581062554E-3</v>
      </c>
      <c r="D259" s="1">
        <f>mfs[[#This Row],[flux]]/1000</f>
        <v>7.8055810625539998E-6</v>
      </c>
      <c r="F259" t="s">
        <v>3026</v>
      </c>
      <c r="G259" t="s">
        <v>2778</v>
      </c>
      <c r="H259" s="3">
        <v>4.6024560778356899E-2</v>
      </c>
      <c r="I259">
        <f>_xlfn.XLOOKUP(b2b3[[#This Row],[rxn]],mfs[rxn],mfs[flux_scaled],0)</f>
        <v>4.6024608082431001E-2</v>
      </c>
      <c r="J259">
        <f>(b2b3[[#This Row],[flux]]-b2b3[[#This Row],[flux in mfs]])/b2b3[[#This Row],[flux]]</f>
        <v>-1.0278006634339228E-6</v>
      </c>
      <c r="K259">
        <f>ABS(b2b3[[#This Row],[(mfs - b2+b3) / mfs]])</f>
        <v>1.0278006634339228E-6</v>
      </c>
      <c r="L259" t="b">
        <f>_xlfn.TEXTAFTER(b2b3[[#This Row],[rxn]],"-",-1)="SPONT"</f>
        <v>0</v>
      </c>
      <c r="M259" t="str">
        <f>_xlfn.TEXTAFTER(b2b3[[#This Row],[rxn]],"-",-1)</f>
        <v>rt5633_c</v>
      </c>
      <c r="N259">
        <f>_xlfn.XLOOKUP("'PRO-"&amp;b2b3[[#This Row],[enz]]&amp;"'",'[1]Sheet2 (2)'!$A:$A,'[1]Sheet2 (2)'!$B:$B,"")</f>
        <v>1</v>
      </c>
      <c r="O259">
        <f>IFERROR(_xlfn.XLOOKUP(b2b3[[#This Row],[Column2]],Table17[[#This Row],[rxn-no-enz]],Table17[[#This Row],[flux]],0),0)</f>
        <v>0</v>
      </c>
      <c r="P259" t="str">
        <f>_xlfn.TEXTBEFORE(b2b3[[#This Row],[rxn]],"-",-1,,,"")</f>
        <v>RXN-FUM_c_FWD</v>
      </c>
    </row>
    <row r="260" spans="1:16" ht="17" hidden="1" x14ac:dyDescent="0.25">
      <c r="A260" s="1" t="s">
        <v>6621</v>
      </c>
      <c r="B260" s="1" t="s">
        <v>2778</v>
      </c>
      <c r="C260" s="1">
        <v>11.9951333210416</v>
      </c>
      <c r="D260" s="1">
        <f>mfs[[#This Row],[flux]]/1000</f>
        <v>1.1995133321041599E-2</v>
      </c>
      <c r="F260" t="s">
        <v>6606</v>
      </c>
      <c r="G260" t="s">
        <v>2778</v>
      </c>
      <c r="H260" s="3">
        <v>0.127429327076893</v>
      </c>
      <c r="I260">
        <f>_xlfn.XLOOKUP(b2b3[[#This Row],[rxn]],mfs[rxn],mfs[flux_scaled],0)</f>
        <v>0.12738912570118399</v>
      </c>
      <c r="J260">
        <f>(b2b3[[#This Row],[flux]]-b2b3[[#This Row],[flux in mfs]])/b2b3[[#This Row],[flux]]</f>
        <v>3.1547977715326852E-4</v>
      </c>
      <c r="K260">
        <f>ABS(b2b3[[#This Row],[(mfs - b2+b3) / mfs]])</f>
        <v>3.1547977715326852E-4</v>
      </c>
      <c r="L260" t="b">
        <f>_xlfn.TEXTAFTER(b2b3[[#This Row],[rxn]],"-",-1)="SPONT"</f>
        <v>0</v>
      </c>
      <c r="M260" t="str">
        <f>_xlfn.TEXTAFTER(b2b3[[#This Row],[rxn]],"-",-1)</f>
        <v>rt5633_m</v>
      </c>
      <c r="N260">
        <f>_xlfn.XLOOKUP("'PRO-"&amp;b2b3[[#This Row],[enz]]&amp;"'",'[1]Sheet2 (2)'!$A:$A,'[1]Sheet2 (2)'!$B:$B,"")</f>
        <v>1</v>
      </c>
      <c r="O260">
        <f>IFERROR(_xlfn.XLOOKUP(b2b3[[#This Row],[Column2]],Table17[[#This Row],[rxn-no-enz]],Table17[[#This Row],[flux]],0),0)</f>
        <v>0</v>
      </c>
      <c r="P260" t="str">
        <f>_xlfn.TEXTBEFORE(b2b3[[#This Row],[rxn]],"-",-1,,,"")</f>
        <v>RXN-FUM_m_FWD</v>
      </c>
    </row>
    <row r="261" spans="1:16" ht="17" hidden="1" x14ac:dyDescent="0.25">
      <c r="A261" s="1" t="s">
        <v>6630</v>
      </c>
      <c r="B261" s="1" t="s">
        <v>2778</v>
      </c>
      <c r="C261" s="1">
        <v>12.0029389021041</v>
      </c>
      <c r="D261" s="1">
        <f>mfs[[#This Row],[flux]]/1000</f>
        <v>1.2002938902104101E-2</v>
      </c>
      <c r="F261" t="s">
        <v>3027</v>
      </c>
      <c r="G261" t="s">
        <v>2778</v>
      </c>
      <c r="H261" s="3">
        <v>5.3104861140086902E-3</v>
      </c>
      <c r="I261">
        <f>_xlfn.XLOOKUP(b2b3[[#This Row],[rxn]],mfs[rxn],mfs[flux_scaled],0)</f>
        <v>5.3104861140086893E-3</v>
      </c>
      <c r="J261">
        <f>(b2b3[[#This Row],[flux]]-b2b3[[#This Row],[flux in mfs]])/b2b3[[#This Row],[flux]]</f>
        <v>1.633300077181944E-16</v>
      </c>
      <c r="K261">
        <f>ABS(b2b3[[#This Row],[(mfs - b2+b3) / mfs]])</f>
        <v>1.633300077181944E-16</v>
      </c>
      <c r="L261" t="b">
        <f>_xlfn.TEXTAFTER(b2b3[[#This Row],[rxn]],"-",-1)="SPONT"</f>
        <v>0</v>
      </c>
      <c r="M261" t="str">
        <f>_xlfn.TEXTAFTER(b2b3[[#This Row],[rxn]],"-",-1)</f>
        <v>UNKNOWN</v>
      </c>
      <c r="N261" t="str">
        <f>_xlfn.XLOOKUP("'PRO-"&amp;b2b3[[#This Row],[enz]]&amp;"'",'[1]Sheet2 (2)'!$A:$A,'[1]Sheet2 (2)'!$B:$B,"")</f>
        <v/>
      </c>
      <c r="O261">
        <f>IFERROR(_xlfn.XLOOKUP(b2b3[[#This Row],[Column2]],Table17[[#This Row],[rxn-no-enz]],Table17[[#This Row],[flux]],0),0)</f>
        <v>0</v>
      </c>
      <c r="P261" t="str">
        <f>_xlfn.TEXTBEFORE(b2b3[[#This Row],[rxn]],"-",-1,,,"")</f>
        <v>RXN-G13027t_g_r_REV</v>
      </c>
    </row>
    <row r="262" spans="1:16" ht="17" hidden="1" x14ac:dyDescent="0.25">
      <c r="A262" s="1" t="s">
        <v>3030</v>
      </c>
      <c r="B262" s="1" t="s">
        <v>2778</v>
      </c>
      <c r="C262" s="1">
        <v>18.829075177936598</v>
      </c>
      <c r="D262" s="1">
        <f>mfs[[#This Row],[flux]]/1000</f>
        <v>1.8829075177936597E-2</v>
      </c>
      <c r="F262" t="s">
        <v>6620</v>
      </c>
      <c r="G262" t="s">
        <v>2778</v>
      </c>
      <c r="H262" s="3">
        <v>7.8055810625556193E-6</v>
      </c>
      <c r="I262">
        <f>_xlfn.XLOOKUP(b2b3[[#This Row],[rxn]],mfs[rxn],mfs[flux_scaled],0)</f>
        <v>7.8055810625539998E-6</v>
      </c>
      <c r="J262">
        <f>(b2b3[[#This Row],[flux]]-b2b3[[#This Row],[flux in mfs]])/b2b3[[#This Row],[flux]]</f>
        <v>2.074832074858978E-13</v>
      </c>
      <c r="K262">
        <f>ABS(b2b3[[#This Row],[(mfs - b2+b3) / mfs]])</f>
        <v>2.074832074858978E-13</v>
      </c>
      <c r="L262" t="b">
        <f>_xlfn.TEXTAFTER(b2b3[[#This Row],[rxn]],"-",-1)="SPONT"</f>
        <v>0</v>
      </c>
      <c r="M262" t="str">
        <f>_xlfn.TEXTAFTER(b2b3[[#This Row],[rxn]],"-",-1)</f>
        <v>rt2297_l</v>
      </c>
      <c r="N262">
        <f>_xlfn.XLOOKUP("'PRO-"&amp;b2b3[[#This Row],[enz]]&amp;"'",'[1]Sheet2 (2)'!$A:$A,'[1]Sheet2 (2)'!$B:$B,"")</f>
        <v>1</v>
      </c>
      <c r="O262">
        <f>IFERROR(_xlfn.XLOOKUP(b2b3[[#This Row],[Column2]],Table17[[#This Row],[rxn-no-enz]],Table17[[#This Row],[flux]],0),0)</f>
        <v>0</v>
      </c>
      <c r="P262" t="str">
        <f>_xlfn.TEXTBEFORE(b2b3[[#This Row],[rxn]],"-",-1,,,"")</f>
        <v>RXN-G3PAT_l_FWD</v>
      </c>
    </row>
    <row r="263" spans="1:16" ht="17" hidden="1" x14ac:dyDescent="0.25">
      <c r="A263" s="1" t="s">
        <v>3031</v>
      </c>
      <c r="B263" s="1" t="s">
        <v>2778</v>
      </c>
      <c r="C263" s="1">
        <v>18.829075177936598</v>
      </c>
      <c r="D263" s="1">
        <f>mfs[[#This Row],[flux]]/1000</f>
        <v>1.8829075177936597E-2</v>
      </c>
      <c r="F263" t="s">
        <v>3028</v>
      </c>
      <c r="G263" t="s">
        <v>2778</v>
      </c>
      <c r="H263" s="3">
        <v>1.2283173115652E-2</v>
      </c>
      <c r="I263">
        <f>_xlfn.XLOOKUP(b2b3[[#This Row],[rxn]],mfs[rxn],mfs[flux_scaled],0)</f>
        <v>0</v>
      </c>
      <c r="J263">
        <f>(b2b3[[#This Row],[flux]]-b2b3[[#This Row],[flux in mfs]])/b2b3[[#This Row],[flux]]</f>
        <v>1</v>
      </c>
      <c r="K263">
        <f>ABS(b2b3[[#This Row],[(mfs - b2+b3) / mfs]])</f>
        <v>1</v>
      </c>
      <c r="L263" t="b">
        <f>_xlfn.TEXTAFTER(b2b3[[#This Row],[rxn]],"-",-1)="SPONT"</f>
        <v>0</v>
      </c>
      <c r="M263" t="str">
        <f>_xlfn.TEXTAFTER(b2b3[[#This Row],[rxn]],"-",-1)</f>
        <v>rt2297_rm</v>
      </c>
      <c r="N263">
        <f>_xlfn.XLOOKUP("'PRO-"&amp;b2b3[[#This Row],[enz]]&amp;"'",'[1]Sheet2 (2)'!$A:$A,'[1]Sheet2 (2)'!$B:$B,"")</f>
        <v>1</v>
      </c>
      <c r="O263">
        <f>IFERROR(_xlfn.XLOOKUP(b2b3[[#This Row],[Column2]],Table17[[#This Row],[rxn-no-enz]],Table17[[#This Row],[flux]],0),0)</f>
        <v>0</v>
      </c>
      <c r="P263" t="str">
        <f>_xlfn.TEXTBEFORE(b2b3[[#This Row],[rxn]],"-",-1,,,"")</f>
        <v>RXN-G3PAT_rm_FWD</v>
      </c>
    </row>
    <row r="264" spans="1:16" ht="17" hidden="1" x14ac:dyDescent="0.25">
      <c r="A264" s="1" t="s">
        <v>6649</v>
      </c>
      <c r="B264" s="1" t="s">
        <v>2778</v>
      </c>
      <c r="C264" s="1">
        <v>140.52718628682501</v>
      </c>
      <c r="D264" s="1">
        <f>mfs[[#This Row],[flux]]/1000</f>
        <v>0.14052718628682501</v>
      </c>
      <c r="F264" t="s">
        <v>3029</v>
      </c>
      <c r="G264" t="s">
        <v>2778</v>
      </c>
      <c r="H264" s="3">
        <v>1.22909786967146E-2</v>
      </c>
      <c r="I264">
        <f>_xlfn.XLOOKUP(b2b3[[#This Row],[rxn]],mfs[rxn],mfs[flux_scaled],0)</f>
        <v>0</v>
      </c>
      <c r="J264">
        <f>(b2b3[[#This Row],[flux]]-b2b3[[#This Row],[flux in mfs]])/b2b3[[#This Row],[flux]]</f>
        <v>1</v>
      </c>
      <c r="K264">
        <f>ABS(b2b3[[#This Row],[(mfs - b2+b3) / mfs]])</f>
        <v>1</v>
      </c>
      <c r="L264" t="b">
        <f>_xlfn.TEXTAFTER(b2b3[[#This Row],[rxn]],"-",-1)="SPONT"</f>
        <v>0</v>
      </c>
      <c r="M264" t="str">
        <f>_xlfn.TEXTAFTER(b2b3[[#This Row],[rxn]],"-",-1)</f>
        <v>rt6208_c</v>
      </c>
      <c r="N264">
        <f>_xlfn.XLOOKUP("'PRO-"&amp;b2b3[[#This Row],[enz]]&amp;"'",'[1]Sheet2 (2)'!$A:$A,'[1]Sheet2 (2)'!$B:$B,"")</f>
        <v>1</v>
      </c>
      <c r="O264">
        <f>IFERROR(_xlfn.XLOOKUP(b2b3[[#This Row],[Column2]],Table17[[#This Row],[rxn-no-enz]],Table17[[#This Row],[flux]],0),0)</f>
        <v>0</v>
      </c>
      <c r="P264" t="str">
        <f>_xlfn.TEXTBEFORE(b2b3[[#This Row],[rxn]],"-",-1,,,"")</f>
        <v>RXN-G3PD1r_c_FWD</v>
      </c>
    </row>
    <row r="265" spans="1:16" ht="17" hidden="1" x14ac:dyDescent="0.25">
      <c r="A265" s="1" t="s">
        <v>3036</v>
      </c>
      <c r="B265" s="1" t="s">
        <v>2778</v>
      </c>
      <c r="C265" s="1">
        <v>2220.1833369728101</v>
      </c>
      <c r="D265" s="1">
        <f>mfs[[#This Row],[flux]]/1000</f>
        <v>2.2201833369728101</v>
      </c>
      <c r="F265" t="s">
        <v>3030</v>
      </c>
      <c r="G265" t="s">
        <v>2778</v>
      </c>
      <c r="H265" s="3">
        <v>1.88296367396916E-2</v>
      </c>
      <c r="I265">
        <f>_xlfn.XLOOKUP(b2b3[[#This Row],[rxn]],mfs[rxn],mfs[flux_scaled],0)</f>
        <v>1.8829075177936597E-2</v>
      </c>
      <c r="J265">
        <f>(b2b3[[#This Row],[flux]]-b2b3[[#This Row],[flux in mfs]])/b2b3[[#This Row],[flux]]</f>
        <v>2.9823292013887255E-5</v>
      </c>
      <c r="K265">
        <f>ABS(b2b3[[#This Row],[(mfs - b2+b3) / mfs]])</f>
        <v>2.9823292013887255E-5</v>
      </c>
      <c r="L265" t="b">
        <f>_xlfn.TEXTAFTER(b2b3[[#This Row],[rxn]],"-",-1)="SPONT"</f>
        <v>1</v>
      </c>
      <c r="M265" t="str">
        <f>_xlfn.TEXTAFTER(b2b3[[#This Row],[rxn]],"-",-1)</f>
        <v>SPONT</v>
      </c>
      <c r="N265" t="str">
        <f>_xlfn.XLOOKUP("'PRO-"&amp;b2b3[[#This Row],[enz]]&amp;"'",'[1]Sheet2 (2)'!$A:$A,'[1]Sheet2 (2)'!$B:$B,"")</f>
        <v/>
      </c>
      <c r="O265">
        <f>IFERROR(_xlfn.XLOOKUP(b2b3[[#This Row],[Column2]],Table17[[#This Row],[rxn-no-enz]],Table17[[#This Row],[flux]],0),0)</f>
        <v>0</v>
      </c>
      <c r="P265" t="str">
        <f>_xlfn.TEXTBEFORE(b2b3[[#This Row],[rxn]],"-",-1,,,"")</f>
        <v>RXN-G5SADr_c_FWD</v>
      </c>
    </row>
    <row r="266" spans="1:16" ht="17" hidden="1" x14ac:dyDescent="0.25">
      <c r="A266" s="1" t="s">
        <v>3037</v>
      </c>
      <c r="B266" s="1" t="s">
        <v>2778</v>
      </c>
      <c r="C266" s="1">
        <v>13.455205916547101</v>
      </c>
      <c r="D266" s="1">
        <f>mfs[[#This Row],[flux]]/1000</f>
        <v>1.34552059165471E-2</v>
      </c>
      <c r="F266" t="s">
        <v>3031</v>
      </c>
      <c r="G266" t="s">
        <v>2778</v>
      </c>
      <c r="H266" s="3">
        <v>1.88296367396916E-2</v>
      </c>
      <c r="I266">
        <f>_xlfn.XLOOKUP(b2b3[[#This Row],[rxn]],mfs[rxn],mfs[flux_scaled],0)</f>
        <v>1.8829075177936597E-2</v>
      </c>
      <c r="J266">
        <f>(b2b3[[#This Row],[flux]]-b2b3[[#This Row],[flux in mfs]])/b2b3[[#This Row],[flux]]</f>
        <v>2.9823292013887255E-5</v>
      </c>
      <c r="K266">
        <f>ABS(b2b3[[#This Row],[(mfs - b2+b3) / mfs]])</f>
        <v>2.9823292013887255E-5</v>
      </c>
      <c r="L266" t="b">
        <f>_xlfn.TEXTAFTER(b2b3[[#This Row],[rxn]],"-",-1)="SPONT"</f>
        <v>0</v>
      </c>
      <c r="M266" t="str">
        <f>_xlfn.TEXTAFTER(b2b3[[#This Row],[rxn]],"-",-1)</f>
        <v>rt7905</v>
      </c>
      <c r="N266">
        <f>_xlfn.XLOOKUP("'PRO-"&amp;b2b3[[#This Row],[enz]]&amp;"'",'[1]Sheet2 (2)'!$A:$A,'[1]Sheet2 (2)'!$B:$B,"")</f>
        <v>1</v>
      </c>
      <c r="O266">
        <f>IFERROR(_xlfn.XLOOKUP(b2b3[[#This Row],[Column2]],Table17[[#This Row],[rxn-no-enz]],Table17[[#This Row],[flux]],0),0)</f>
        <v>0</v>
      </c>
      <c r="P266" t="str">
        <f>_xlfn.TEXTBEFORE(b2b3[[#This Row],[rxn]],"-",-1,,,"")</f>
        <v>RXN-G5SDy_c_FWD</v>
      </c>
    </row>
    <row r="267" spans="1:16" ht="17" hidden="1" x14ac:dyDescent="0.25">
      <c r="A267" s="1" t="s">
        <v>3038</v>
      </c>
      <c r="B267" s="1" t="s">
        <v>2778</v>
      </c>
      <c r="C267" s="1">
        <v>21.241944456034702</v>
      </c>
      <c r="D267" s="1">
        <f>mfs[[#This Row],[flux]]/1000</f>
        <v>2.1241944456034702E-2</v>
      </c>
      <c r="F267" t="s">
        <v>6649</v>
      </c>
      <c r="G267" t="s">
        <v>2778</v>
      </c>
      <c r="H267" s="3">
        <v>0.14052718628682601</v>
      </c>
      <c r="I267">
        <f>_xlfn.XLOOKUP(b2b3[[#This Row],[rxn]],mfs[rxn],mfs[flux_scaled],0)</f>
        <v>0.14052718628682501</v>
      </c>
      <c r="J267">
        <f>(b2b3[[#This Row],[flux]]-b2b3[[#This Row],[flux in mfs]])/b2b3[[#This Row],[flux]]</f>
        <v>7.1103730784390792E-15</v>
      </c>
      <c r="K267">
        <f>ABS(b2b3[[#This Row],[(mfs - b2+b3) / mfs]])</f>
        <v>7.1103730784390792E-15</v>
      </c>
      <c r="L267" t="b">
        <f>_xlfn.TEXTAFTER(b2b3[[#This Row],[rxn]],"-",-1)="SPONT"</f>
        <v>0</v>
      </c>
      <c r="M267" t="str">
        <f>_xlfn.TEXTAFTER(b2b3[[#This Row],[rxn]],"-",-1)</f>
        <v>rt3384</v>
      </c>
      <c r="N267">
        <f>_xlfn.XLOOKUP("'PRO-"&amp;b2b3[[#This Row],[enz]]&amp;"'",'[1]Sheet2 (2)'!$A:$A,'[1]Sheet2 (2)'!$B:$B,"")</f>
        <v>1</v>
      </c>
      <c r="O267">
        <f>IFERROR(_xlfn.XLOOKUP(b2b3[[#This Row],[Column2]],Table17[[#This Row],[rxn-no-enz]],Table17[[#This Row],[flux]],0),0)</f>
        <v>0</v>
      </c>
      <c r="P267" t="str">
        <f>_xlfn.TEXTBEFORE(b2b3[[#This Row],[rxn]],"-",-1,,,"")</f>
        <v>RXN-GALUi_c_FWD</v>
      </c>
    </row>
    <row r="268" spans="1:16" ht="17" hidden="1" x14ac:dyDescent="0.25">
      <c r="A268" s="1" t="s">
        <v>3039</v>
      </c>
      <c r="B268" s="1" t="s">
        <v>2778</v>
      </c>
      <c r="C268" s="1">
        <v>21.241944456034702</v>
      </c>
      <c r="D268" s="1">
        <f>mfs[[#This Row],[flux]]/1000</f>
        <v>2.1241944456034702E-2</v>
      </c>
      <c r="F268" t="s">
        <v>6653</v>
      </c>
      <c r="G268" t="s">
        <v>2778</v>
      </c>
      <c r="H268" s="3">
        <v>2.22018426921752</v>
      </c>
      <c r="I268">
        <f>_xlfn.XLOOKUP(b2b3[[#This Row],[rxn]],mfs[rxn],mfs[flux_scaled],0)</f>
        <v>0</v>
      </c>
      <c r="J268">
        <f>(b2b3[[#This Row],[flux]]-b2b3[[#This Row],[flux in mfs]])/b2b3[[#This Row],[flux]]</f>
        <v>1</v>
      </c>
      <c r="K268">
        <f>ABS(b2b3[[#This Row],[(mfs - b2+b3) / mfs]])</f>
        <v>1</v>
      </c>
      <c r="L268" t="b">
        <f>_xlfn.TEXTAFTER(b2b3[[#This Row],[rxn]],"-",-1)="SPONT"</f>
        <v>0</v>
      </c>
      <c r="M268" t="str">
        <f>_xlfn.TEXTAFTER(b2b3[[#This Row],[rxn]],"-",-1)</f>
        <v>rt2245</v>
      </c>
      <c r="N268">
        <f>_xlfn.XLOOKUP("'PRO-"&amp;b2b3[[#This Row],[enz]]&amp;"'",'[1]Sheet2 (2)'!$A:$A,'[1]Sheet2 (2)'!$B:$B,"")</f>
        <v>1</v>
      </c>
      <c r="O268">
        <f>IFERROR(_xlfn.XLOOKUP(b2b3[[#This Row],[Column2]],Table17[[#This Row],[rxn-no-enz]],Table17[[#This Row],[flux]],0),0)</f>
        <v>0</v>
      </c>
      <c r="P268" t="str">
        <f>_xlfn.TEXTBEFORE(b2b3[[#This Row],[rxn]],"-",-1,,,"")</f>
        <v>RXN-GAPD_c_FWD</v>
      </c>
    </row>
    <row r="269" spans="1:16" ht="17" hidden="1" x14ac:dyDescent="0.25">
      <c r="A269" s="1" t="s">
        <v>6677</v>
      </c>
      <c r="B269" s="1" t="s">
        <v>2778</v>
      </c>
      <c r="C269" s="1">
        <v>1.2952096399999999E-7</v>
      </c>
      <c r="D269" s="1">
        <f>mfs[[#This Row],[flux]]/1000</f>
        <v>1.29520964E-10</v>
      </c>
      <c r="F269" t="s">
        <v>3037</v>
      </c>
      <c r="G269" t="s">
        <v>2778</v>
      </c>
      <c r="H269" s="3">
        <v>1.34549076220386E-2</v>
      </c>
      <c r="I269">
        <f>_xlfn.XLOOKUP(b2b3[[#This Row],[rxn]],mfs[rxn],mfs[flux_scaled],0)</f>
        <v>1.34552059165471E-2</v>
      </c>
      <c r="J269">
        <f>(b2b3[[#This Row],[flux]]-b2b3[[#This Row],[flux in mfs]])/b2b3[[#This Row],[flux]]</f>
        <v>-2.216994102669248E-5</v>
      </c>
      <c r="K269">
        <f>ABS(b2b3[[#This Row],[(mfs - b2+b3) / mfs]])</f>
        <v>2.216994102669248E-5</v>
      </c>
      <c r="L269" t="b">
        <f>_xlfn.TEXTAFTER(b2b3[[#This Row],[rxn]],"-",-1)="SPONT"</f>
        <v>0</v>
      </c>
      <c r="M269" t="str">
        <f>_xlfn.TEXTAFTER(b2b3[[#This Row],[rxn]],"-",-1)</f>
        <v>rt5227</v>
      </c>
      <c r="N269">
        <f>_xlfn.XLOOKUP("'PRO-"&amp;b2b3[[#This Row],[enz]]&amp;"'",'[1]Sheet2 (2)'!$A:$A,'[1]Sheet2 (2)'!$B:$B,"")</f>
        <v>1</v>
      </c>
      <c r="O269">
        <f>IFERROR(_xlfn.XLOOKUP(b2b3[[#This Row],[Column2]],Table17[[#This Row],[rxn-no-enz]],Table17[[#This Row],[flux]],0),0)</f>
        <v>0</v>
      </c>
      <c r="P269" t="str">
        <f>_xlfn.TEXTBEFORE(b2b3[[#This Row],[rxn]],"-",-1,,,"")</f>
        <v>RXN-GARFT_c_FWD</v>
      </c>
    </row>
    <row r="270" spans="1:16" ht="17" hidden="1" x14ac:dyDescent="0.25">
      <c r="A270" s="1" t="s">
        <v>6679</v>
      </c>
      <c r="B270" s="1" t="s">
        <v>2778</v>
      </c>
      <c r="C270" s="1">
        <v>1.52206385E-7</v>
      </c>
      <c r="D270" s="1">
        <f>mfs[[#This Row],[flux]]/1000</f>
        <v>1.5220638500000001E-10</v>
      </c>
      <c r="F270" t="s">
        <v>3038</v>
      </c>
      <c r="G270" t="s">
        <v>2778</v>
      </c>
      <c r="H270" s="3">
        <v>2.1241944456034698E-2</v>
      </c>
      <c r="I270">
        <f>_xlfn.XLOOKUP(b2b3[[#This Row],[rxn]],mfs[rxn],mfs[flux_scaled],0)</f>
        <v>2.1241944456034702E-2</v>
      </c>
      <c r="J270">
        <f>(b2b3[[#This Row],[flux]]-b2b3[[#This Row],[flux in mfs]])/b2b3[[#This Row],[flux]]</f>
        <v>-1.6333000771819489E-16</v>
      </c>
      <c r="K270">
        <f>ABS(b2b3[[#This Row],[(mfs - b2+b3) / mfs]])</f>
        <v>1.6333000771819489E-16</v>
      </c>
      <c r="L270" t="b">
        <f>_xlfn.TEXTAFTER(b2b3[[#This Row],[rxn]],"-",-1)="SPONT"</f>
        <v>0</v>
      </c>
      <c r="M270" t="str">
        <f>_xlfn.TEXTAFTER(b2b3[[#This Row],[rxn]],"-",-1)</f>
        <v>UNKNOWN</v>
      </c>
      <c r="N270" t="str">
        <f>_xlfn.XLOOKUP("'PRO-"&amp;b2b3[[#This Row],[enz]]&amp;"'",'[1]Sheet2 (2)'!$A:$A,'[1]Sheet2 (2)'!$B:$B,"")</f>
        <v/>
      </c>
      <c r="O270">
        <f>IFERROR(_xlfn.XLOOKUP(b2b3[[#This Row],[Column2]],Table17[[#This Row],[rxn-no-enz]],Table17[[#This Row],[flux]],0),0)</f>
        <v>0</v>
      </c>
      <c r="P270" t="str">
        <f>_xlfn.TEXTBEFORE(b2b3[[#This Row],[rxn]],"-",-1,,,"")</f>
        <v>RXN-GDPMANNt_c_g_FWD</v>
      </c>
    </row>
    <row r="271" spans="1:16" ht="17" hidden="1" x14ac:dyDescent="0.25">
      <c r="A271" s="1" t="s">
        <v>6701</v>
      </c>
      <c r="B271" s="1" t="s">
        <v>2778</v>
      </c>
      <c r="C271" s="1">
        <v>2.423098017E-6</v>
      </c>
      <c r="D271" s="1">
        <f>mfs[[#This Row],[flux]]/1000</f>
        <v>2.4230980169999999E-9</v>
      </c>
      <c r="F271" t="s">
        <v>3039</v>
      </c>
      <c r="G271" t="s">
        <v>2778</v>
      </c>
      <c r="H271" s="3">
        <v>2.1241944456034698E-2</v>
      </c>
      <c r="I271">
        <f>_xlfn.XLOOKUP(b2b3[[#This Row],[rxn]],mfs[rxn],mfs[flux_scaled],0)</f>
        <v>2.1241944456034702E-2</v>
      </c>
      <c r="J271">
        <f>(b2b3[[#This Row],[flux]]-b2b3[[#This Row],[flux in mfs]])/b2b3[[#This Row],[flux]]</f>
        <v>-1.6333000771819489E-16</v>
      </c>
      <c r="K271">
        <f>ABS(b2b3[[#This Row],[(mfs - b2+b3) / mfs]])</f>
        <v>1.6333000771819489E-16</v>
      </c>
      <c r="L271" t="b">
        <f>_xlfn.TEXTAFTER(b2b3[[#This Row],[rxn]],"-",-1)="SPONT"</f>
        <v>1</v>
      </c>
      <c r="M271" t="str">
        <f>_xlfn.TEXTAFTER(b2b3[[#This Row],[rxn]],"-",-1)</f>
        <v>SPONT</v>
      </c>
      <c r="N271" t="str">
        <f>_xlfn.XLOOKUP("'PRO-"&amp;b2b3[[#This Row],[enz]]&amp;"'",'[1]Sheet2 (2)'!$A:$A,'[1]Sheet2 (2)'!$B:$B,"")</f>
        <v/>
      </c>
      <c r="O271">
        <f>IFERROR(_xlfn.XLOOKUP(b2b3[[#This Row],[Column2]],Table17[[#This Row],[rxn-no-enz]],Table17[[#This Row],[flux]],0),0)</f>
        <v>0</v>
      </c>
      <c r="P271" t="str">
        <f>_xlfn.TEXTBEFORE(b2b3[[#This Row],[rxn]],"-",-1,,,"")</f>
        <v>RXN-GDPt_c_g_FWD</v>
      </c>
    </row>
    <row r="272" spans="1:16" ht="17" hidden="1" x14ac:dyDescent="0.25">
      <c r="A272" s="1" t="s">
        <v>6703</v>
      </c>
      <c r="B272" s="1" t="s">
        <v>2778</v>
      </c>
      <c r="C272" s="1">
        <v>3.9876319060000001E-6</v>
      </c>
      <c r="D272" s="1">
        <f>mfs[[#This Row],[flux]]/1000</f>
        <v>3.9876319060000001E-9</v>
      </c>
      <c r="F272" t="s">
        <v>6677</v>
      </c>
      <c r="G272" t="s">
        <v>2778</v>
      </c>
      <c r="H272" s="3">
        <v>1.2952096355172699E-11</v>
      </c>
      <c r="I272">
        <f>_xlfn.XLOOKUP(b2b3[[#This Row],[rxn]],mfs[rxn],mfs[flux_scaled],0)</f>
        <v>1.29520964E-10</v>
      </c>
      <c r="J272">
        <f>(b2b3[[#This Row],[flux]]-b2b3[[#This Row],[flux in mfs]])/b2b3[[#This Row],[flux]]</f>
        <v>-9.000000034610073</v>
      </c>
      <c r="K272">
        <f>ABS(b2b3[[#This Row],[(mfs - b2+b3) / mfs]])</f>
        <v>9.000000034610073</v>
      </c>
      <c r="L272" t="b">
        <f>_xlfn.TEXTAFTER(b2b3[[#This Row],[rxn]],"-",-1)="SPONT"</f>
        <v>1</v>
      </c>
      <c r="M272" t="str">
        <f>_xlfn.TEXTAFTER(b2b3[[#This Row],[rxn]],"-",-1)</f>
        <v>SPONT</v>
      </c>
      <c r="N272" t="str">
        <f>_xlfn.XLOOKUP("'PRO-"&amp;b2b3[[#This Row],[enz]]&amp;"'",'[1]Sheet2 (2)'!$A:$A,'[1]Sheet2 (2)'!$B:$B,"")</f>
        <v/>
      </c>
      <c r="O272">
        <f>IFERROR(_xlfn.XLOOKUP(b2b3[[#This Row],[Column2]],Table17[[#This Row],[rxn-no-enz]],Table17[[#This Row],[flux]],0),0)</f>
        <v>0</v>
      </c>
      <c r="P272" t="str">
        <f>_xlfn.TEXTBEFORE(b2b3[[#This Row],[rxn]],"-",-1,,,"")</f>
        <v>RXN-GENERIC_fe3feCATION_c_FWD</v>
      </c>
    </row>
    <row r="273" spans="1:16" ht="17" hidden="1" x14ac:dyDescent="0.25">
      <c r="A273" s="1" t="s">
        <v>6709</v>
      </c>
      <c r="B273" s="1" t="s">
        <v>2778</v>
      </c>
      <c r="C273" s="1">
        <v>2.8618823700000001E-7</v>
      </c>
      <c r="D273" s="1">
        <f>mfs[[#This Row],[flux]]/1000</f>
        <v>2.8618823700000001E-10</v>
      </c>
      <c r="F273" t="s">
        <v>6679</v>
      </c>
      <c r="G273" t="s">
        <v>2778</v>
      </c>
      <c r="H273" s="3">
        <v>1.52206384835004E-11</v>
      </c>
      <c r="I273">
        <f>_xlfn.XLOOKUP(b2b3[[#This Row],[rxn]],mfs[rxn],mfs[flux_scaled],0)</f>
        <v>1.5220638500000001E-10</v>
      </c>
      <c r="J273">
        <f>(b2b3[[#This Row],[flux]]-b2b3[[#This Row],[flux in mfs]])/b2b3[[#This Row],[flux]]</f>
        <v>-9.0000000108402816</v>
      </c>
      <c r="K273">
        <f>ABS(b2b3[[#This Row],[(mfs - b2+b3) / mfs]])</f>
        <v>9.0000000108402816</v>
      </c>
      <c r="L273" t="b">
        <f>_xlfn.TEXTAFTER(b2b3[[#This Row],[rxn]],"-",-1)="SPONT"</f>
        <v>1</v>
      </c>
      <c r="M273" t="str">
        <f>_xlfn.TEXTAFTER(b2b3[[#This Row],[rxn]],"-",-1)</f>
        <v>SPONT</v>
      </c>
      <c r="N273" t="str">
        <f>_xlfn.XLOOKUP("'PRO-"&amp;b2b3[[#This Row],[enz]]&amp;"'",'[1]Sheet2 (2)'!$A:$A,'[1]Sheet2 (2)'!$B:$B,"")</f>
        <v/>
      </c>
      <c r="O273">
        <f>IFERROR(_xlfn.XLOOKUP(b2b3[[#This Row],[Column2]],Table17[[#This Row],[rxn-no-enz]],Table17[[#This Row],[flux]],0),0)</f>
        <v>0</v>
      </c>
      <c r="P273" t="str">
        <f>_xlfn.TEXTBEFORE(b2b3[[#This Row],[rxn]],"-",-1,,,"")</f>
        <v>RXN-GENERIC_hCATION1_c_FWD</v>
      </c>
    </row>
    <row r="274" spans="1:16" ht="17" hidden="1" x14ac:dyDescent="0.25">
      <c r="A274" s="1" t="s">
        <v>3045</v>
      </c>
      <c r="B274" s="1" t="s">
        <v>2778</v>
      </c>
      <c r="C274" s="1">
        <v>7.9638176836170604</v>
      </c>
      <c r="D274" s="1">
        <f>mfs[[#This Row],[flux]]/1000</f>
        <v>7.9638176836170603E-3</v>
      </c>
      <c r="F274" t="s">
        <v>6703</v>
      </c>
      <c r="G274" t="s">
        <v>2778</v>
      </c>
      <c r="H274" s="3">
        <v>3.9877055927328799E-10</v>
      </c>
      <c r="I274">
        <f>_xlfn.XLOOKUP(b2b3[[#This Row],[rxn]],mfs[rxn],mfs[flux_scaled],0)</f>
        <v>3.9876319060000001E-9</v>
      </c>
      <c r="J274">
        <f>(b2b3[[#This Row],[flux]]-b2b3[[#This Row],[flux in mfs]])/b2b3[[#This Row],[flux]]</f>
        <v>-8.9998152152129425</v>
      </c>
      <c r="K274">
        <f>ABS(b2b3[[#This Row],[(mfs - b2+b3) / mfs]])</f>
        <v>8.9998152152129425</v>
      </c>
      <c r="L274" t="b">
        <f>_xlfn.TEXTAFTER(b2b3[[#This Row],[rxn]],"-",-1)="SPONT"</f>
        <v>1</v>
      </c>
      <c r="M274" t="str">
        <f>_xlfn.TEXTAFTER(b2b3[[#This Row],[rxn]],"-",-1)</f>
        <v>SPONT</v>
      </c>
      <c r="N274" t="str">
        <f>_xlfn.XLOOKUP("'PRO-"&amp;b2b3[[#This Row],[enz]]&amp;"'",'[1]Sheet2 (2)'!$A:$A,'[1]Sheet2 (2)'!$B:$B,"")</f>
        <v/>
      </c>
      <c r="O274">
        <f>IFERROR(_xlfn.XLOOKUP(b2b3[[#This Row],[Column2]],Table17[[#This Row],[rxn-no-enz]],Table17[[#This Row],[flux]],0),0)</f>
        <v>0</v>
      </c>
      <c r="P274" t="str">
        <f>_xlfn.TEXTBEFORE(b2b3[[#This Row],[rxn]],"-",-1,,,"")</f>
        <v>RXN-GENERIC_mn2mg2ormn2_c_FWD</v>
      </c>
    </row>
    <row r="275" spans="1:16" ht="17" hidden="1" x14ac:dyDescent="0.25">
      <c r="A275" s="1" t="s">
        <v>3046</v>
      </c>
      <c r="B275" s="1" t="s">
        <v>2778</v>
      </c>
      <c r="C275" s="1">
        <v>1.72278869137766</v>
      </c>
      <c r="D275" s="1">
        <f>mfs[[#This Row],[flux]]/1000</f>
        <v>1.72278869137766E-3</v>
      </c>
      <c r="F275" t="s">
        <v>6707</v>
      </c>
      <c r="G275" t="s">
        <v>2778</v>
      </c>
      <c r="H275" s="3">
        <v>2.4230980173287002E-10</v>
      </c>
      <c r="I275">
        <f>_xlfn.XLOOKUP(b2b3[[#This Row],[rxn]],mfs[rxn],mfs[flux_scaled],0)</f>
        <v>0</v>
      </c>
      <c r="J275">
        <f>(b2b3[[#This Row],[flux]]-b2b3[[#This Row],[flux in mfs]])/b2b3[[#This Row],[flux]]</f>
        <v>1</v>
      </c>
      <c r="K275">
        <f>ABS(b2b3[[#This Row],[(mfs - b2+b3) / mfs]])</f>
        <v>1</v>
      </c>
      <c r="L275" t="b">
        <f>_xlfn.TEXTAFTER(b2b3[[#This Row],[rxn]],"-",-1)="SPONT"</f>
        <v>1</v>
      </c>
      <c r="M275" t="str">
        <f>_xlfn.TEXTAFTER(b2b3[[#This Row],[rxn]],"-",-1)</f>
        <v>SPONT</v>
      </c>
      <c r="N275" t="str">
        <f>_xlfn.XLOOKUP("'PRO-"&amp;b2b3[[#This Row],[enz]]&amp;"'",'[1]Sheet2 (2)'!$A:$A,'[1]Sheet2 (2)'!$B:$B,"")</f>
        <v/>
      </c>
      <c r="O275">
        <f>IFERROR(_xlfn.XLOOKUP(b2b3[[#This Row],[Column2]],Table17[[#This Row],[rxn-no-enz]],Table17[[#This Row],[flux]],0),0)</f>
        <v>0</v>
      </c>
      <c r="P275" t="str">
        <f>_xlfn.TEXTBEFORE(b2b3[[#This Row],[rxn]],"-",-1,,,"")</f>
        <v>RXN-GENERIC_ni2metal2_c_FWD</v>
      </c>
    </row>
    <row r="276" spans="1:16" ht="17" hidden="1" x14ac:dyDescent="0.25">
      <c r="A276" s="1" t="s">
        <v>6712</v>
      </c>
      <c r="B276" s="1" t="s">
        <v>2778</v>
      </c>
      <c r="C276" s="1">
        <v>1887.47184172111</v>
      </c>
      <c r="D276" s="1">
        <f>mfs[[#This Row],[flux]]/1000</f>
        <v>1.88747184172111</v>
      </c>
      <c r="F276" t="s">
        <v>3043</v>
      </c>
      <c r="G276" t="s">
        <v>2778</v>
      </c>
      <c r="H276" s="3">
        <v>3.7616642848296901E-11</v>
      </c>
      <c r="I276">
        <f>_xlfn.XLOOKUP(b2b3[[#This Row],[rxn]],mfs[rxn],mfs[flux_scaled],0)</f>
        <v>0</v>
      </c>
      <c r="J276">
        <f>(b2b3[[#This Row],[flux]]-b2b3[[#This Row],[flux in mfs]])/b2b3[[#This Row],[flux]]</f>
        <v>1</v>
      </c>
      <c r="K276">
        <f>ABS(b2b3[[#This Row],[(mfs - b2+b3) / mfs]])</f>
        <v>1</v>
      </c>
      <c r="L276" t="b">
        <f>_xlfn.TEXTAFTER(b2b3[[#This Row],[rxn]],"-",-1)="SPONT"</f>
        <v>1</v>
      </c>
      <c r="M276" t="str">
        <f>_xlfn.TEXTAFTER(b2b3[[#This Row],[rxn]],"-",-1)</f>
        <v>SPONT</v>
      </c>
      <c r="N276" t="str">
        <f>_xlfn.XLOOKUP("'PRO-"&amp;b2b3[[#This Row],[enz]]&amp;"'",'[1]Sheet2 (2)'!$A:$A,'[1]Sheet2 (2)'!$B:$B,"")</f>
        <v/>
      </c>
      <c r="O276">
        <f>IFERROR(_xlfn.XLOOKUP(b2b3[[#This Row],[Column2]],Table17[[#This Row],[rxn-no-enz]],Table17[[#This Row],[flux]],0),0)</f>
        <v>0</v>
      </c>
      <c r="P276" t="str">
        <f>_xlfn.TEXTBEFORE(b2b3[[#This Row],[rxn]],"-",-1,,,"")</f>
        <v>RXN-GENERIC_phemeheme_m_FWD</v>
      </c>
    </row>
    <row r="277" spans="1:16" ht="17" hidden="1" x14ac:dyDescent="0.25">
      <c r="A277" s="1" t="s">
        <v>3047</v>
      </c>
      <c r="B277" s="1" t="s">
        <v>2778</v>
      </c>
      <c r="C277" s="1">
        <v>923.29675637175205</v>
      </c>
      <c r="D277" s="1">
        <f>mfs[[#This Row],[flux]]/1000</f>
        <v>0.92329675637175201</v>
      </c>
      <c r="F277" t="s">
        <v>6709</v>
      </c>
      <c r="G277" t="s">
        <v>2778</v>
      </c>
      <c r="H277" s="3">
        <v>2.8622044815321099E-11</v>
      </c>
      <c r="I277">
        <f>_xlfn.XLOOKUP(b2b3[[#This Row],[rxn]],mfs[rxn],mfs[flux_scaled],0)</f>
        <v>2.8618823700000001E-10</v>
      </c>
      <c r="J277">
        <f>(b2b3[[#This Row],[flux]]-b2b3[[#This Row],[flux in mfs]])/b2b3[[#This Row],[flux]]</f>
        <v>-8.9988746033549027</v>
      </c>
      <c r="K277">
        <f>ABS(b2b3[[#This Row],[(mfs - b2+b3) / mfs]])</f>
        <v>8.9988746033549027</v>
      </c>
      <c r="L277" t="b">
        <f>_xlfn.TEXTAFTER(b2b3[[#This Row],[rxn]],"-",-1)="SPONT"</f>
        <v>1</v>
      </c>
      <c r="M277" t="str">
        <f>_xlfn.TEXTAFTER(b2b3[[#This Row],[rxn]],"-",-1)</f>
        <v>SPONT</v>
      </c>
      <c r="N277" t="str">
        <f>_xlfn.XLOOKUP("'PRO-"&amp;b2b3[[#This Row],[enz]]&amp;"'",'[1]Sheet2 (2)'!$A:$A,'[1]Sheet2 (2)'!$B:$B,"")</f>
        <v/>
      </c>
      <c r="O277">
        <f>IFERROR(_xlfn.XLOOKUP(b2b3[[#This Row],[Column2]],Table17[[#This Row],[rxn-no-enz]],Table17[[#This Row],[flux]],0),0)</f>
        <v>0</v>
      </c>
      <c r="P277" t="str">
        <f>_xlfn.TEXTBEFORE(b2b3[[#This Row],[rxn]],"-",-1,,,"")</f>
        <v>RXN-GENERIC_shemeheme_c_FWD</v>
      </c>
    </row>
    <row r="278" spans="1:16" ht="17" hidden="1" x14ac:dyDescent="0.25">
      <c r="A278" s="1" t="s">
        <v>6716</v>
      </c>
      <c r="B278" s="1" t="s">
        <v>2778</v>
      </c>
      <c r="C278" s="1">
        <v>8.1204641951168206</v>
      </c>
      <c r="D278" s="1">
        <f>mfs[[#This Row],[flux]]/1000</f>
        <v>8.1204641951168211E-3</v>
      </c>
      <c r="F278" t="s">
        <v>3045</v>
      </c>
      <c r="G278" t="s">
        <v>2778</v>
      </c>
      <c r="H278" s="3">
        <v>7.9638176836170603E-3</v>
      </c>
      <c r="I278">
        <f>_xlfn.XLOOKUP(b2b3[[#This Row],[rxn]],mfs[rxn],mfs[flux_scaled],0)</f>
        <v>7.9638176836170603E-3</v>
      </c>
      <c r="J278">
        <f>(b2b3[[#This Row],[flux]]-b2b3[[#This Row],[flux in mfs]])/b2b3[[#This Row],[flux]]</f>
        <v>0</v>
      </c>
      <c r="K278">
        <f>ABS(b2b3[[#This Row],[(mfs - b2+b3) / mfs]])</f>
        <v>0</v>
      </c>
      <c r="L278" t="b">
        <f>_xlfn.TEXTAFTER(b2b3[[#This Row],[rxn]],"-",-1)="SPONT"</f>
        <v>0</v>
      </c>
      <c r="M278" t="str">
        <f>_xlfn.TEXTAFTER(b2b3[[#This Row],[rxn]],"-",-1)</f>
        <v>rt3731</v>
      </c>
      <c r="N278">
        <f>_xlfn.XLOOKUP("'PRO-"&amp;b2b3[[#This Row],[enz]]&amp;"'",'[1]Sheet2 (2)'!$A:$A,'[1]Sheet2 (2)'!$B:$B,"")</f>
        <v>1</v>
      </c>
      <c r="O278">
        <f>IFERROR(_xlfn.XLOOKUP(b2b3[[#This Row],[Column2]],Table17[[#This Row],[rxn-no-enz]],Table17[[#This Row],[flux]],0),0)</f>
        <v>0</v>
      </c>
      <c r="P278" t="str">
        <f>_xlfn.TEXTBEFORE(b2b3[[#This Row],[rxn]],"-",-1,,,"")</f>
        <v>RXN-GF6PTA_c_FWD</v>
      </c>
    </row>
    <row r="279" spans="1:16" ht="17" hidden="1" x14ac:dyDescent="0.25">
      <c r="A279" s="1" t="s">
        <v>3049</v>
      </c>
      <c r="B279" s="1" t="s">
        <v>2778</v>
      </c>
      <c r="C279" s="1">
        <v>1353.245177</v>
      </c>
      <c r="D279" s="1">
        <f>mfs[[#This Row],[flux]]/1000</f>
        <v>1.353245177</v>
      </c>
      <c r="F279" t="s">
        <v>3046</v>
      </c>
      <c r="G279" t="s">
        <v>2778</v>
      </c>
      <c r="H279" s="3">
        <v>1.72278869137766E-3</v>
      </c>
      <c r="I279">
        <f>_xlfn.XLOOKUP(b2b3[[#This Row],[rxn]],mfs[rxn],mfs[flux_scaled],0)</f>
        <v>1.72278869137766E-3</v>
      </c>
      <c r="J279">
        <f>(b2b3[[#This Row],[flux]]-b2b3[[#This Row],[flux in mfs]])/b2b3[[#This Row],[flux]]</f>
        <v>0</v>
      </c>
      <c r="K279">
        <f>ABS(b2b3[[#This Row],[(mfs - b2+b3) / mfs]])</f>
        <v>0</v>
      </c>
      <c r="L279" t="b">
        <f>_xlfn.TEXTAFTER(b2b3[[#This Row],[rxn]],"-",-1)="SPONT"</f>
        <v>0</v>
      </c>
      <c r="M279" t="str">
        <f>_xlfn.TEXTAFTER(b2b3[[#This Row],[rxn]],"-",-1)</f>
        <v>rt4281</v>
      </c>
      <c r="N279">
        <f>_xlfn.XLOOKUP("'PRO-"&amp;b2b3[[#This Row],[enz]]&amp;"'",'[1]Sheet2 (2)'!$A:$A,'[1]Sheet2 (2)'!$B:$B,"")</f>
        <v>1</v>
      </c>
      <c r="O279">
        <f>IFERROR(_xlfn.XLOOKUP(b2b3[[#This Row],[Column2]],Table17[[#This Row],[rxn-no-enz]],Table17[[#This Row],[flux]],0),0)</f>
        <v>0</v>
      </c>
      <c r="P279" t="str">
        <f>_xlfn.TEXTBEFORE(b2b3[[#This Row],[rxn]],"-",-1,,,"")</f>
        <v>RXN-GGTT_l_FWD</v>
      </c>
    </row>
    <row r="280" spans="1:16" ht="17" hidden="1" x14ac:dyDescent="0.25">
      <c r="A280" s="1" t="s">
        <v>3050</v>
      </c>
      <c r="B280" s="1" t="s">
        <v>2778</v>
      </c>
      <c r="C280" s="1">
        <v>111.307106385857</v>
      </c>
      <c r="D280" s="1">
        <f>mfs[[#This Row],[flux]]/1000</f>
        <v>0.111307106385857</v>
      </c>
      <c r="F280" t="s">
        <v>6712</v>
      </c>
      <c r="G280" t="s">
        <v>2778</v>
      </c>
      <c r="H280" s="3">
        <v>1.8873957215199799</v>
      </c>
      <c r="I280">
        <f>_xlfn.XLOOKUP(b2b3[[#This Row],[rxn]],mfs[rxn],mfs[flux_scaled],0)</f>
        <v>1.88747184172111</v>
      </c>
      <c r="J280">
        <f>(b2b3[[#This Row],[flux]]-b2b3[[#This Row],[flux in mfs]])/b2b3[[#This Row],[flux]]</f>
        <v>-4.0330811531576106E-5</v>
      </c>
      <c r="K280">
        <f>ABS(b2b3[[#This Row],[(mfs - b2+b3) / mfs]])</f>
        <v>4.0330811531576106E-5</v>
      </c>
      <c r="L280" t="b">
        <f>_xlfn.TEXTAFTER(b2b3[[#This Row],[rxn]],"-",-1)="SPONT"</f>
        <v>0</v>
      </c>
      <c r="M280" t="str">
        <f>_xlfn.TEXTAFTER(b2b3[[#This Row],[rxn]],"-",-1)</f>
        <v>rt1299</v>
      </c>
      <c r="N280">
        <f>_xlfn.XLOOKUP("'PRO-"&amp;b2b3[[#This Row],[enz]]&amp;"'",'[1]Sheet2 (2)'!$A:$A,'[1]Sheet2 (2)'!$B:$B,"")</f>
        <v>1</v>
      </c>
      <c r="O280">
        <f>IFERROR(_xlfn.XLOOKUP(b2b3[[#This Row],[Column2]],Table17[[#This Row],[rxn-no-enz]],Table17[[#This Row],[flux]],0),0)</f>
        <v>0</v>
      </c>
      <c r="P280" t="str">
        <f>_xlfn.TEXTBEFORE(b2b3[[#This Row],[rxn]],"-",-1,,,"")</f>
        <v>RXN-GHMT2r_c_FWD</v>
      </c>
    </row>
    <row r="281" spans="1:16" ht="17" hidden="1" x14ac:dyDescent="0.25">
      <c r="A281" s="1" t="s">
        <v>3051</v>
      </c>
      <c r="B281" s="1" t="s">
        <v>2778</v>
      </c>
      <c r="C281" s="1">
        <v>13.2677174157671</v>
      </c>
      <c r="D281" s="1">
        <f>mfs[[#This Row],[flux]]/1000</f>
        <v>1.32677174157671E-2</v>
      </c>
      <c r="F281" t="s">
        <v>3047</v>
      </c>
      <c r="G281" t="s">
        <v>2778</v>
      </c>
      <c r="H281" s="3">
        <v>0.92325889350164303</v>
      </c>
      <c r="I281">
        <f>_xlfn.XLOOKUP(b2b3[[#This Row],[rxn]],mfs[rxn],mfs[flux_scaled],0)</f>
        <v>0.92329675637175201</v>
      </c>
      <c r="J281">
        <f>(b2b3[[#This Row],[flux]]-b2b3[[#This Row],[flux in mfs]])/b2b3[[#This Row],[flux]]</f>
        <v>-4.1010024788802211E-5</v>
      </c>
      <c r="K281">
        <f>ABS(b2b3[[#This Row],[(mfs - b2+b3) / mfs]])</f>
        <v>4.1010024788802211E-5</v>
      </c>
      <c r="L281" t="b">
        <f>_xlfn.TEXTAFTER(b2b3[[#This Row],[rxn]],"-",-1)="SPONT"</f>
        <v>0</v>
      </c>
      <c r="M281" t="str">
        <f>_xlfn.TEXTAFTER(b2b3[[#This Row],[rxn]],"-",-1)</f>
        <v>UNKNOWN</v>
      </c>
      <c r="N281" t="str">
        <f>_xlfn.XLOOKUP("'PRO-"&amp;b2b3[[#This Row],[enz]]&amp;"'",'[1]Sheet2 (2)'!$A:$A,'[1]Sheet2 (2)'!$B:$B,"")</f>
        <v/>
      </c>
      <c r="O281">
        <f>IFERROR(_xlfn.XLOOKUP(b2b3[[#This Row],[Column2]],Table17[[#This Row],[rxn-no-enz]],Table17[[#This Row],[flux]],0),0)</f>
        <v>0</v>
      </c>
      <c r="P281" t="str">
        <f>_xlfn.TEXTBEFORE(b2b3[[#This Row],[rxn]],"-",-1,,,"")</f>
        <v>RXN-GHMT2r_m_REV</v>
      </c>
    </row>
    <row r="282" spans="1:16" ht="17" hidden="1" x14ac:dyDescent="0.25">
      <c r="A282" s="1" t="s">
        <v>3052</v>
      </c>
      <c r="B282" s="1" t="s">
        <v>2778</v>
      </c>
      <c r="C282" s="1">
        <v>18.829075177936598</v>
      </c>
      <c r="D282" s="1">
        <f>mfs[[#This Row],[flux]]/1000</f>
        <v>1.8829075177936597E-2</v>
      </c>
      <c r="F282" t="s">
        <v>3048</v>
      </c>
      <c r="G282" t="s">
        <v>2778</v>
      </c>
      <c r="H282" s="3">
        <v>8.1205555909581902E-3</v>
      </c>
      <c r="I282">
        <f>_xlfn.XLOOKUP(b2b3[[#This Row],[rxn]],mfs[rxn],mfs[flux_scaled],0)</f>
        <v>0</v>
      </c>
      <c r="J282">
        <f>(b2b3[[#This Row],[flux]]-b2b3[[#This Row],[flux in mfs]])/b2b3[[#This Row],[flux]]</f>
        <v>1</v>
      </c>
      <c r="K282">
        <f>ABS(b2b3[[#This Row],[(mfs - b2+b3) / mfs]])</f>
        <v>1</v>
      </c>
      <c r="L282" t="b">
        <f>_xlfn.TEXTAFTER(b2b3[[#This Row],[rxn]],"-",-1)="SPONT"</f>
        <v>0</v>
      </c>
      <c r="M282" t="str">
        <f>_xlfn.TEXTAFTER(b2b3[[#This Row],[rxn]],"-",-1)</f>
        <v>rt3157</v>
      </c>
      <c r="N282">
        <f>_xlfn.XLOOKUP("'PRO-"&amp;b2b3[[#This Row],[enz]]&amp;"'",'[1]Sheet2 (2)'!$A:$A,'[1]Sheet2 (2)'!$B:$B,"")</f>
        <v>1</v>
      </c>
      <c r="O282">
        <f>IFERROR(_xlfn.XLOOKUP(b2b3[[#This Row],[Column2]],Table17[[#This Row],[rxn-no-enz]],Table17[[#This Row],[flux]],0),0)</f>
        <v>0</v>
      </c>
      <c r="P282" t="str">
        <f>_xlfn.TEXTBEFORE(b2b3[[#This Row],[rxn]],"-",-1,,,"")</f>
        <v>RXN-GK1_c_FWD</v>
      </c>
    </row>
    <row r="283" spans="1:16" ht="17" hidden="1" x14ac:dyDescent="0.25">
      <c r="A283" s="1" t="s">
        <v>6753</v>
      </c>
      <c r="B283" s="1" t="s">
        <v>2778</v>
      </c>
      <c r="C283" s="1">
        <v>1399.1198221382101</v>
      </c>
      <c r="D283" s="1">
        <f>mfs[[#This Row],[flux]]/1000</f>
        <v>1.3991198221382102</v>
      </c>
      <c r="F283" t="s">
        <v>6736</v>
      </c>
      <c r="G283" t="s">
        <v>2778</v>
      </c>
      <c r="H283" s="3">
        <v>1.353245177</v>
      </c>
      <c r="I283">
        <f>_xlfn.XLOOKUP(b2b3[[#This Row],[rxn]],mfs[rxn],mfs[flux_scaled],0)</f>
        <v>0</v>
      </c>
      <c r="J283">
        <f>(b2b3[[#This Row],[flux]]-b2b3[[#This Row],[flux in mfs]])/b2b3[[#This Row],[flux]]</f>
        <v>1</v>
      </c>
      <c r="K283">
        <f>ABS(b2b3[[#This Row],[(mfs - b2+b3) / mfs]])</f>
        <v>1</v>
      </c>
      <c r="L283" t="b">
        <f>_xlfn.TEXTAFTER(b2b3[[#This Row],[rxn]],"-",-1)="SPONT"</f>
        <v>0</v>
      </c>
      <c r="M283" t="str">
        <f>_xlfn.TEXTAFTER(b2b3[[#This Row],[rxn]],"-",-1)</f>
        <v>rt7817</v>
      </c>
      <c r="N283">
        <f>_xlfn.XLOOKUP("'PRO-"&amp;b2b3[[#This Row],[enz]]&amp;"'",'[1]Sheet2 (2)'!$A:$A,'[1]Sheet2 (2)'!$B:$B,"")</f>
        <v>1</v>
      </c>
      <c r="O283">
        <f>IFERROR(_xlfn.XLOOKUP(b2b3[[#This Row],[Column2]],Table17[[#This Row],[rxn-no-enz]],Table17[[#This Row],[flux]],0),0)</f>
        <v>0</v>
      </c>
      <c r="P283" t="str">
        <f>_xlfn.TEXTBEFORE(b2b3[[#This Row],[rxn]],"-",-1,,,"")</f>
        <v>RXN-GLCt_c_e_FWD</v>
      </c>
    </row>
    <row r="284" spans="1:16" ht="17" hidden="1" x14ac:dyDescent="0.25">
      <c r="A284" s="1" t="s">
        <v>3053</v>
      </c>
      <c r="B284" s="1" t="s">
        <v>2778</v>
      </c>
      <c r="C284" s="1">
        <v>13.455205916547101</v>
      </c>
      <c r="D284" s="1">
        <f>mfs[[#This Row],[flux]]/1000</f>
        <v>1.34552059165471E-2</v>
      </c>
      <c r="F284" t="s">
        <v>3050</v>
      </c>
      <c r="G284" t="s">
        <v>2778</v>
      </c>
      <c r="H284" s="3">
        <v>0.111307760630214</v>
      </c>
      <c r="I284">
        <f>_xlfn.XLOOKUP(b2b3[[#This Row],[rxn]],mfs[rxn],mfs[flux_scaled],0)</f>
        <v>0.111307106385857</v>
      </c>
      <c r="J284">
        <f>(b2b3[[#This Row],[flux]]-b2b3[[#This Row],[flux in mfs]])/b2b3[[#This Row],[flux]]</f>
        <v>5.8777964204060142E-6</v>
      </c>
      <c r="K284">
        <f>ABS(b2b3[[#This Row],[(mfs - b2+b3) / mfs]])</f>
        <v>5.8777964204060142E-6</v>
      </c>
      <c r="L284" t="b">
        <f>_xlfn.TEXTAFTER(b2b3[[#This Row],[rxn]],"-",-1)="SPONT"</f>
        <v>0</v>
      </c>
      <c r="M284" t="str">
        <f>_xlfn.TEXTAFTER(b2b3[[#This Row],[rxn]],"-",-1)</f>
        <v>rt3476</v>
      </c>
      <c r="N284">
        <f>_xlfn.XLOOKUP("'PRO-"&amp;b2b3[[#This Row],[enz]]&amp;"'",'[1]Sheet2 (2)'!$A:$A,'[1]Sheet2 (2)'!$B:$B,"")</f>
        <v>1</v>
      </c>
      <c r="O284">
        <f>IFERROR(_xlfn.XLOOKUP(b2b3[[#This Row],[Column2]],Table17[[#This Row],[rxn-no-enz]],Table17[[#This Row],[flux]],0),0)</f>
        <v>0</v>
      </c>
      <c r="P284" t="str">
        <f>_xlfn.TEXTBEFORE(b2b3[[#This Row],[rxn]],"-",-1,,,"")</f>
        <v>RXN-GLNS_c_FWD</v>
      </c>
    </row>
    <row r="285" spans="1:16" ht="17" hidden="1" x14ac:dyDescent="0.25">
      <c r="A285" s="1" t="s">
        <v>6760</v>
      </c>
      <c r="B285" s="1" t="s">
        <v>2778</v>
      </c>
      <c r="C285" s="1">
        <v>139.65779339091</v>
      </c>
      <c r="D285" s="1">
        <f>mfs[[#This Row],[flux]]/1000</f>
        <v>0.13965779339091</v>
      </c>
      <c r="F285" t="s">
        <v>3051</v>
      </c>
      <c r="G285" t="s">
        <v>2778</v>
      </c>
      <c r="H285" s="3">
        <v>1.32684301110697E-2</v>
      </c>
      <c r="I285">
        <f>_xlfn.XLOOKUP(b2b3[[#This Row],[rxn]],mfs[rxn],mfs[flux_scaled],0)</f>
        <v>1.32677174157671E-2</v>
      </c>
      <c r="J285">
        <f>(b2b3[[#This Row],[flux]]-b2b3[[#This Row],[flux in mfs]])/b2b3[[#This Row],[flux]]</f>
        <v>5.3713611680824168E-5</v>
      </c>
      <c r="K285">
        <f>ABS(b2b3[[#This Row],[(mfs - b2+b3) / mfs]])</f>
        <v>5.3713611680824168E-5</v>
      </c>
      <c r="L285" t="b">
        <f>_xlfn.TEXTAFTER(b2b3[[#This Row],[rxn]],"-",-1)="SPONT"</f>
        <v>0</v>
      </c>
      <c r="M285" t="str">
        <f>_xlfn.TEXTAFTER(b2b3[[#This Row],[rxn]],"-",-1)</f>
        <v>rt5012</v>
      </c>
      <c r="N285">
        <f>_xlfn.XLOOKUP("'PRO-"&amp;b2b3[[#This Row],[enz]]&amp;"'",'[1]Sheet2 (2)'!$A:$A,'[1]Sheet2 (2)'!$B:$B,"")</f>
        <v>1</v>
      </c>
      <c r="O285">
        <f>IFERROR(_xlfn.XLOOKUP(b2b3[[#This Row],[Column2]],Table17[[#This Row],[rxn-no-enz]],Table17[[#This Row],[flux]],0),0)</f>
        <v>0</v>
      </c>
      <c r="P285" t="str">
        <f>_xlfn.TEXTBEFORE(b2b3[[#This Row],[rxn]],"-",-1,,,"")</f>
        <v>RXN-GLNTRS_c_FWD</v>
      </c>
    </row>
    <row r="286" spans="1:16" ht="17" hidden="1" x14ac:dyDescent="0.25">
      <c r="A286" s="1" t="s">
        <v>3055</v>
      </c>
      <c r="B286" s="1" t="s">
        <v>2778</v>
      </c>
      <c r="C286" s="1">
        <v>21.789958995766501</v>
      </c>
      <c r="D286" s="1">
        <f>mfs[[#This Row],[flux]]/1000</f>
        <v>2.1789958995766502E-2</v>
      </c>
      <c r="F286" t="s">
        <v>3052</v>
      </c>
      <c r="G286" t="s">
        <v>2778</v>
      </c>
      <c r="H286" s="3">
        <v>1.88296367396916E-2</v>
      </c>
      <c r="I286">
        <f>_xlfn.XLOOKUP(b2b3[[#This Row],[rxn]],mfs[rxn],mfs[flux_scaled],0)</f>
        <v>1.8829075177936597E-2</v>
      </c>
      <c r="J286">
        <f>(b2b3[[#This Row],[flux]]-b2b3[[#This Row],[flux in mfs]])/b2b3[[#This Row],[flux]]</f>
        <v>2.9823292013887255E-5</v>
      </c>
      <c r="K286">
        <f>ABS(b2b3[[#This Row],[(mfs - b2+b3) / mfs]])</f>
        <v>2.9823292013887255E-5</v>
      </c>
      <c r="L286" t="b">
        <f>_xlfn.TEXTAFTER(b2b3[[#This Row],[rxn]],"-",-1)="SPONT"</f>
        <v>0</v>
      </c>
      <c r="M286" t="str">
        <f>_xlfn.TEXTAFTER(b2b3[[#This Row],[rxn]],"-",-1)</f>
        <v>rt6820</v>
      </c>
      <c r="N286">
        <f>_xlfn.XLOOKUP("'PRO-"&amp;b2b3[[#This Row],[enz]]&amp;"'",'[1]Sheet2 (2)'!$A:$A,'[1]Sheet2 (2)'!$B:$B,"")</f>
        <v>1</v>
      </c>
      <c r="O286">
        <f>IFERROR(_xlfn.XLOOKUP(b2b3[[#This Row],[Column2]],Table17[[#This Row],[rxn-no-enz]],Table17[[#This Row],[flux]],0),0)</f>
        <v>0</v>
      </c>
      <c r="P286" t="str">
        <f>_xlfn.TEXTBEFORE(b2b3[[#This Row],[rxn]],"-",-1,,,"")</f>
        <v>RXN-GLU5K_c_FWD</v>
      </c>
    </row>
    <row r="287" spans="1:16" ht="17" hidden="1" x14ac:dyDescent="0.25">
      <c r="A287" s="1" t="s">
        <v>6776</v>
      </c>
      <c r="B287" s="1" t="s">
        <v>2778</v>
      </c>
      <c r="C287" s="1">
        <v>7.805581062554E-3</v>
      </c>
      <c r="D287" s="1">
        <f>mfs[[#This Row],[flux]]/1000</f>
        <v>7.8055810625539998E-6</v>
      </c>
      <c r="F287" t="s">
        <v>6753</v>
      </c>
      <c r="G287" t="s">
        <v>2778</v>
      </c>
      <c r="H287" s="3">
        <v>1.3990815309284099</v>
      </c>
      <c r="I287">
        <f>_xlfn.XLOOKUP(b2b3[[#This Row],[rxn]],mfs[rxn],mfs[flux_scaled],0)</f>
        <v>1.3991198221382102</v>
      </c>
      <c r="J287">
        <f>(b2b3[[#This Row],[flux]]-b2b3[[#This Row],[flux in mfs]])/b2b3[[#This Row],[flux]]</f>
        <v>-2.7368819438883501E-5</v>
      </c>
      <c r="K287">
        <f>ABS(b2b3[[#This Row],[(mfs - b2+b3) / mfs]])</f>
        <v>2.7368819438883501E-5</v>
      </c>
      <c r="L287" t="b">
        <f>_xlfn.TEXTAFTER(b2b3[[#This Row],[rxn]],"-",-1)="SPONT"</f>
        <v>0</v>
      </c>
      <c r="M287" t="str">
        <f>_xlfn.TEXTAFTER(b2b3[[#This Row],[rxn]],"-",-1)</f>
        <v>rt3880</v>
      </c>
      <c r="N287">
        <f>_xlfn.XLOOKUP("'PRO-"&amp;b2b3[[#This Row],[enz]]&amp;"'",'[1]Sheet2 (2)'!$A:$A,'[1]Sheet2 (2)'!$B:$B,"")</f>
        <v>1</v>
      </c>
      <c r="O287">
        <f>IFERROR(_xlfn.XLOOKUP(b2b3[[#This Row],[Column2]],Table17[[#This Row],[rxn-no-enz]],Table17[[#This Row],[flux]],0),0)</f>
        <v>0</v>
      </c>
      <c r="P287" t="str">
        <f>_xlfn.TEXTBEFORE(b2b3[[#This Row],[rxn]],"-",-1,,,"")</f>
        <v>RXN-GLUDy_c_FWD</v>
      </c>
    </row>
    <row r="288" spans="1:16" ht="17" hidden="1" x14ac:dyDescent="0.25">
      <c r="A288" s="1" t="s">
        <v>3056</v>
      </c>
      <c r="B288" s="1" t="s">
        <v>2778</v>
      </c>
      <c r="C288" s="1">
        <v>11.9951333210416</v>
      </c>
      <c r="D288" s="1">
        <f>mfs[[#This Row],[flux]]/1000</f>
        <v>1.1995133321041599E-2</v>
      </c>
      <c r="F288" t="s">
        <v>3053</v>
      </c>
      <c r="G288" t="s">
        <v>2778</v>
      </c>
      <c r="H288" s="3">
        <v>1.34549076220386E-2</v>
      </c>
      <c r="I288">
        <f>_xlfn.XLOOKUP(b2b3[[#This Row],[rxn]],mfs[rxn],mfs[flux_scaled],0)</f>
        <v>1.34552059165471E-2</v>
      </c>
      <c r="J288">
        <f>(b2b3[[#This Row],[flux]]-b2b3[[#This Row],[flux in mfs]])/b2b3[[#This Row],[flux]]</f>
        <v>-2.216994102669248E-5</v>
      </c>
      <c r="K288">
        <f>ABS(b2b3[[#This Row],[(mfs - b2+b3) / mfs]])</f>
        <v>2.216994102669248E-5</v>
      </c>
      <c r="L288" t="b">
        <f>_xlfn.TEXTAFTER(b2b3[[#This Row],[rxn]],"-",-1)="SPONT"</f>
        <v>0</v>
      </c>
      <c r="M288" t="str">
        <f>_xlfn.TEXTAFTER(b2b3[[#This Row],[rxn]],"-",-1)</f>
        <v>rt6932</v>
      </c>
      <c r="N288">
        <f>_xlfn.XLOOKUP("'PRO-"&amp;b2b3[[#This Row],[enz]]&amp;"'",'[1]Sheet2 (2)'!$A:$A,'[1]Sheet2 (2)'!$B:$B,"")</f>
        <v>1</v>
      </c>
      <c r="O288">
        <f>IFERROR(_xlfn.XLOOKUP(b2b3[[#This Row],[Column2]],Table17[[#This Row],[rxn-no-enz]],Table17[[#This Row],[flux]],0),0)</f>
        <v>0</v>
      </c>
      <c r="P288" t="str">
        <f>_xlfn.TEXTBEFORE(b2b3[[#This Row],[rxn]],"-",-1,,,"")</f>
        <v>RXN-GLUPRT_c_FWD</v>
      </c>
    </row>
    <row r="289" spans="1:16" ht="17" hidden="1" x14ac:dyDescent="0.25">
      <c r="A289" s="1" t="s">
        <v>3057</v>
      </c>
      <c r="B289" s="1" t="s">
        <v>2778</v>
      </c>
      <c r="C289" s="1">
        <v>923.29675637175205</v>
      </c>
      <c r="D289" s="1">
        <f>mfs[[#This Row],[flux]]/1000</f>
        <v>0.92329675637175201</v>
      </c>
      <c r="F289" t="s">
        <v>6760</v>
      </c>
      <c r="G289" t="s">
        <v>2778</v>
      </c>
      <c r="H289" s="3">
        <v>0.139657037726306</v>
      </c>
      <c r="I289">
        <f>_xlfn.XLOOKUP(b2b3[[#This Row],[rxn]],mfs[rxn],mfs[flux_scaled],0)</f>
        <v>0.13965779339091</v>
      </c>
      <c r="J289">
        <f>(b2b3[[#This Row],[flux]]-b2b3[[#This Row],[flux in mfs]])/b2b3[[#This Row],[flux]]</f>
        <v>-5.4108594618970303E-6</v>
      </c>
      <c r="K289">
        <f>ABS(b2b3[[#This Row],[(mfs - b2+b3) / mfs]])</f>
        <v>5.4108594618970303E-6</v>
      </c>
      <c r="L289" t="b">
        <f>_xlfn.TEXTAFTER(b2b3[[#This Row],[rxn]],"-",-1)="SPONT"</f>
        <v>0</v>
      </c>
      <c r="M289" t="str">
        <f>_xlfn.TEXTAFTER(b2b3[[#This Row],[rxn]],"-",-1)</f>
        <v>rt8431</v>
      </c>
      <c r="N289">
        <f>_xlfn.XLOOKUP("'PRO-"&amp;b2b3[[#This Row],[enz]]&amp;"'",'[1]Sheet2 (2)'!$A:$A,'[1]Sheet2 (2)'!$B:$B,"")</f>
        <v>1</v>
      </c>
      <c r="O289">
        <f>IFERROR(_xlfn.XLOOKUP(b2b3[[#This Row],[Column2]],Table17[[#This Row],[rxn-no-enz]],Table17[[#This Row],[flux]],0),0)</f>
        <v>0</v>
      </c>
      <c r="P289" t="str">
        <f>_xlfn.TEXTBEFORE(b2b3[[#This Row],[rxn]],"-",-1,,,"")</f>
        <v>RXN-GLUt_c_m_FWD</v>
      </c>
    </row>
    <row r="290" spans="1:16" ht="17" hidden="1" x14ac:dyDescent="0.25">
      <c r="A290" s="1" t="s">
        <v>6798</v>
      </c>
      <c r="B290" s="1" t="s">
        <v>2778</v>
      </c>
      <c r="C290" s="1">
        <v>1846.68241756316</v>
      </c>
      <c r="D290" s="1">
        <f>mfs[[#This Row],[flux]]/1000</f>
        <v>1.84668241756316</v>
      </c>
      <c r="F290" t="s">
        <v>3055</v>
      </c>
      <c r="G290" t="s">
        <v>2778</v>
      </c>
      <c r="H290" s="3">
        <v>2.17905436620217E-2</v>
      </c>
      <c r="I290">
        <f>_xlfn.XLOOKUP(b2b3[[#This Row],[rxn]],mfs[rxn],mfs[flux_scaled],0)</f>
        <v>2.1789958995766502E-2</v>
      </c>
      <c r="J290">
        <f>(b2b3[[#This Row],[flux]]-b2b3[[#This Row],[flux in mfs]])/b2b3[[#This Row],[flux]]</f>
        <v>2.6831191743840618E-5</v>
      </c>
      <c r="K290">
        <f>ABS(b2b3[[#This Row],[(mfs - b2+b3) / mfs]])</f>
        <v>2.6831191743840618E-5</v>
      </c>
      <c r="L290" t="b">
        <f>_xlfn.TEXTAFTER(b2b3[[#This Row],[rxn]],"-",-1)="SPONT"</f>
        <v>0</v>
      </c>
      <c r="M290" t="str">
        <f>_xlfn.TEXTAFTER(b2b3[[#This Row],[rxn]],"-",-1)</f>
        <v>rt2385</v>
      </c>
      <c r="N290">
        <f>_xlfn.XLOOKUP("'PRO-"&amp;b2b3[[#This Row],[enz]]&amp;"'",'[1]Sheet2 (2)'!$A:$A,'[1]Sheet2 (2)'!$B:$B,"")</f>
        <v>1</v>
      </c>
      <c r="O290">
        <f>IFERROR(_xlfn.XLOOKUP(b2b3[[#This Row],[Column2]],Table17[[#This Row],[rxn-no-enz]],Table17[[#This Row],[flux]],0),0)</f>
        <v>0</v>
      </c>
      <c r="P290" t="str">
        <f>_xlfn.TEXTBEFORE(b2b3[[#This Row],[rxn]],"-",-1,,,"")</f>
        <v>RXN-GLUTRS_c_FWD</v>
      </c>
    </row>
    <row r="291" spans="1:16" ht="17" hidden="1" x14ac:dyDescent="0.25">
      <c r="A291" s="1" t="s">
        <v>3059</v>
      </c>
      <c r="B291" s="1" t="s">
        <v>2778</v>
      </c>
      <c r="C291" s="1">
        <v>27.334218241403399</v>
      </c>
      <c r="D291" s="1">
        <f>mfs[[#This Row],[flux]]/1000</f>
        <v>2.7334218241403398E-2</v>
      </c>
      <c r="F291" t="s">
        <v>6776</v>
      </c>
      <c r="G291" t="s">
        <v>2778</v>
      </c>
      <c r="H291" s="3">
        <v>7.8055810625556193E-6</v>
      </c>
      <c r="I291">
        <f>_xlfn.XLOOKUP(b2b3[[#This Row],[rxn]],mfs[rxn],mfs[flux_scaled],0)</f>
        <v>7.8055810625539998E-6</v>
      </c>
      <c r="J291">
        <f>(b2b3[[#This Row],[flux]]-b2b3[[#This Row],[flux in mfs]])/b2b3[[#This Row],[flux]]</f>
        <v>2.074832074858978E-13</v>
      </c>
      <c r="K291">
        <f>ABS(b2b3[[#This Row],[(mfs - b2+b3) / mfs]])</f>
        <v>2.074832074858978E-13</v>
      </c>
      <c r="L291" t="b">
        <f>_xlfn.TEXTAFTER(b2b3[[#This Row],[rxn]],"-",-1)="SPONT"</f>
        <v>1</v>
      </c>
      <c r="M291" t="str">
        <f>_xlfn.TEXTAFTER(b2b3[[#This Row],[rxn]],"-",-1)</f>
        <v>SPONT</v>
      </c>
      <c r="N291" t="str">
        <f>_xlfn.XLOOKUP("'PRO-"&amp;b2b3[[#This Row],[enz]]&amp;"'",'[1]Sheet2 (2)'!$A:$A,'[1]Sheet2 (2)'!$B:$B,"")</f>
        <v/>
      </c>
      <c r="O291">
        <f>IFERROR(_xlfn.XLOOKUP(b2b3[[#This Row],[Column2]],Table17[[#This Row],[rxn-no-enz]],Table17[[#This Row],[flux]],0),0)</f>
        <v>0</v>
      </c>
      <c r="P291" t="str">
        <f>_xlfn.TEXTBEFORE(b2b3[[#This Row],[rxn]],"-",-1,,,"")</f>
        <v>RXN-GLYC3Pt_c_l_FWD</v>
      </c>
    </row>
    <row r="292" spans="1:16" ht="17" hidden="1" x14ac:dyDescent="0.25">
      <c r="A292" s="1" t="s">
        <v>3060</v>
      </c>
      <c r="B292" s="1" t="s">
        <v>2778</v>
      </c>
      <c r="C292" s="1">
        <v>8.1204641951168206</v>
      </c>
      <c r="D292" s="1">
        <f>mfs[[#This Row],[flux]]/1000</f>
        <v>8.1204641951168211E-3</v>
      </c>
      <c r="F292" t="s">
        <v>3056</v>
      </c>
      <c r="G292" t="s">
        <v>2778</v>
      </c>
      <c r="H292" s="3">
        <v>1.2283173115652E-2</v>
      </c>
      <c r="I292">
        <f>_xlfn.XLOOKUP(b2b3[[#This Row],[rxn]],mfs[rxn],mfs[flux_scaled],0)</f>
        <v>1.1995133321041599E-2</v>
      </c>
      <c r="J292">
        <f>(b2b3[[#This Row],[flux]]-b2b3[[#This Row],[flux in mfs]])/b2b3[[#This Row],[flux]]</f>
        <v>2.34499499354415E-2</v>
      </c>
      <c r="K292">
        <f>ABS(b2b3[[#This Row],[(mfs - b2+b3) / mfs]])</f>
        <v>2.34499499354415E-2</v>
      </c>
      <c r="L292" t="b">
        <f>_xlfn.TEXTAFTER(b2b3[[#This Row],[rxn]],"-",-1)="SPONT"</f>
        <v>1</v>
      </c>
      <c r="M292" t="str">
        <f>_xlfn.TEXTAFTER(b2b3[[#This Row],[rxn]],"-",-1)</f>
        <v>SPONT</v>
      </c>
      <c r="N292" t="str">
        <f>_xlfn.XLOOKUP("'PRO-"&amp;b2b3[[#This Row],[enz]]&amp;"'",'[1]Sheet2 (2)'!$A:$A,'[1]Sheet2 (2)'!$B:$B,"")</f>
        <v/>
      </c>
      <c r="O292">
        <f>IFERROR(_xlfn.XLOOKUP(b2b3[[#This Row],[Column2]],Table17[[#This Row],[rxn-no-enz]],Table17[[#This Row],[flux]],0),0)</f>
        <v>0</v>
      </c>
      <c r="P292" t="str">
        <f>_xlfn.TEXTBEFORE(b2b3[[#This Row],[rxn]],"-",-1,,,"")</f>
        <v>RXN-GLYC3Pt_c_rm_FWD</v>
      </c>
    </row>
    <row r="293" spans="1:16" ht="17" hidden="1" x14ac:dyDescent="0.25">
      <c r="A293" s="1" t="s">
        <v>3062</v>
      </c>
      <c r="B293" s="1" t="s">
        <v>2778</v>
      </c>
      <c r="C293" s="1">
        <v>1.8879154890299199</v>
      </c>
      <c r="D293" s="1">
        <f>mfs[[#This Row],[flux]]/1000</f>
        <v>1.8879154890299199E-3</v>
      </c>
      <c r="F293" t="s">
        <v>6785</v>
      </c>
      <c r="G293" t="s">
        <v>2778</v>
      </c>
      <c r="H293" s="3">
        <v>2.8803979461046301E-4</v>
      </c>
      <c r="I293">
        <f>_xlfn.XLOOKUP(b2b3[[#This Row],[rxn]],mfs[rxn],mfs[flux_scaled],0)</f>
        <v>0</v>
      </c>
      <c r="J293">
        <f>(b2b3[[#This Row],[flux]]-b2b3[[#This Row],[flux in mfs]])/b2b3[[#This Row],[flux]]</f>
        <v>1</v>
      </c>
      <c r="K293">
        <f>ABS(b2b3[[#This Row],[(mfs - b2+b3) / mfs]])</f>
        <v>1</v>
      </c>
      <c r="L293" t="b">
        <f>_xlfn.TEXTAFTER(b2b3[[#This Row],[rxn]],"-",-1)="SPONT"</f>
        <v>0</v>
      </c>
      <c r="M293" t="str">
        <f>_xlfn.TEXTAFTER(b2b3[[#This Row],[rxn]],"-",-1)</f>
        <v>rt3388</v>
      </c>
      <c r="N293">
        <f>_xlfn.XLOOKUP("'PRO-"&amp;b2b3[[#This Row],[enz]]&amp;"'",'[1]Sheet2 (2)'!$A:$A,'[1]Sheet2 (2)'!$B:$B,"")</f>
        <v>1</v>
      </c>
      <c r="O293">
        <f>IFERROR(_xlfn.XLOOKUP(b2b3[[#This Row],[Column2]],Table17[[#This Row],[rxn-no-enz]],Table17[[#This Row],[flux]],0),0)</f>
        <v>0</v>
      </c>
      <c r="P293" t="str">
        <f>_xlfn.TEXTBEFORE(b2b3[[#This Row],[rxn]],"-",-1,,,"")</f>
        <v>RXN-GLYCDy_c_FWD</v>
      </c>
    </row>
    <row r="294" spans="1:16" ht="17" hidden="1" x14ac:dyDescent="0.25">
      <c r="A294" s="1" t="s">
        <v>6812</v>
      </c>
      <c r="B294" s="1" t="s">
        <v>2778</v>
      </c>
      <c r="C294" s="1">
        <v>1.8879154890299199</v>
      </c>
      <c r="D294" s="1">
        <f>mfs[[#This Row],[flux]]/1000</f>
        <v>1.8879154890299199E-3</v>
      </c>
      <c r="F294" t="s">
        <v>3057</v>
      </c>
      <c r="G294" t="s">
        <v>2778</v>
      </c>
      <c r="H294" s="3">
        <v>0.92325889350164303</v>
      </c>
      <c r="I294">
        <f>_xlfn.XLOOKUP(b2b3[[#This Row],[rxn]],mfs[rxn],mfs[flux_scaled],0)</f>
        <v>0.92329675637175201</v>
      </c>
      <c r="J294">
        <f>(b2b3[[#This Row],[flux]]-b2b3[[#This Row],[flux in mfs]])/b2b3[[#This Row],[flux]]</f>
        <v>-4.1010024788802211E-5</v>
      </c>
      <c r="K294">
        <f>ABS(b2b3[[#This Row],[(mfs - b2+b3) / mfs]])</f>
        <v>4.1010024788802211E-5</v>
      </c>
      <c r="L294" t="b">
        <f>_xlfn.TEXTAFTER(b2b3[[#This Row],[rxn]],"-",-1)="SPONT"</f>
        <v>0</v>
      </c>
      <c r="M294" t="str">
        <f>_xlfn.TEXTAFTER(b2b3[[#This Row],[rxn]],"-",-1)</f>
        <v>GCV123LPD1</v>
      </c>
      <c r="N294" t="str">
        <f>_xlfn.XLOOKUP("'PRO-"&amp;b2b3[[#This Row],[enz]]&amp;"'",'[1]Sheet2 (2)'!$A:$A,'[1]Sheet2 (2)'!$B:$B,"")</f>
        <v/>
      </c>
      <c r="O294">
        <f>IFERROR(_xlfn.XLOOKUP(b2b3[[#This Row],[Column2]],Table17[[#This Row],[rxn-no-enz]],Table17[[#This Row],[flux]],0),0)</f>
        <v>0</v>
      </c>
      <c r="P294" t="str">
        <f>_xlfn.TEXTBEFORE(b2b3[[#This Row],[rxn]],"-",-1,,,"")</f>
        <v>RXN-GLYCL_m_FWD</v>
      </c>
    </row>
    <row r="295" spans="1:16" ht="17" hidden="1" x14ac:dyDescent="0.25">
      <c r="A295" s="1" t="s">
        <v>3064</v>
      </c>
      <c r="B295" s="1" t="s">
        <v>2778</v>
      </c>
      <c r="C295" s="1">
        <v>1.8879154890299199</v>
      </c>
      <c r="D295" s="1">
        <f>mfs[[#This Row],[flux]]/1000</f>
        <v>1.8879154890299199E-3</v>
      </c>
      <c r="F295" t="s">
        <v>6789</v>
      </c>
      <c r="G295" t="s">
        <v>2778</v>
      </c>
      <c r="H295" s="3">
        <v>2.8803979461046301E-4</v>
      </c>
      <c r="I295">
        <f>_xlfn.XLOOKUP(b2b3[[#This Row],[rxn]],mfs[rxn],mfs[flux_scaled],0)</f>
        <v>0</v>
      </c>
      <c r="J295">
        <f>(b2b3[[#This Row],[flux]]-b2b3[[#This Row],[flux in mfs]])/b2b3[[#This Row],[flux]]</f>
        <v>1</v>
      </c>
      <c r="K295">
        <f>ABS(b2b3[[#This Row],[(mfs - b2+b3) / mfs]])</f>
        <v>1</v>
      </c>
      <c r="L295" t="b">
        <f>_xlfn.TEXTAFTER(b2b3[[#This Row],[rxn]],"-",-1)="SPONT"</f>
        <v>1</v>
      </c>
      <c r="M295" t="str">
        <f>_xlfn.TEXTAFTER(b2b3[[#This Row],[rxn]],"-",-1)</f>
        <v>SPONT</v>
      </c>
      <c r="N295" t="str">
        <f>_xlfn.XLOOKUP("'PRO-"&amp;b2b3[[#This Row],[enz]]&amp;"'",'[1]Sheet2 (2)'!$A:$A,'[1]Sheet2 (2)'!$B:$B,"")</f>
        <v/>
      </c>
      <c r="O295">
        <f>IFERROR(_xlfn.XLOOKUP(b2b3[[#This Row],[Column2]],Table17[[#This Row],[rxn-no-enz]],Table17[[#This Row],[flux]],0),0)</f>
        <v>0</v>
      </c>
      <c r="P295" t="str">
        <f>_xlfn.TEXTBEFORE(b2b3[[#This Row],[rxn]],"-",-1,,,"")</f>
        <v>RXN-GLYCt_c_l_FWD</v>
      </c>
    </row>
    <row r="296" spans="1:16" ht="17" hidden="1" x14ac:dyDescent="0.25">
      <c r="A296" s="1" t="s">
        <v>3065</v>
      </c>
      <c r="B296" s="1" t="s">
        <v>2778</v>
      </c>
      <c r="C296" s="1">
        <v>1.8879154890299199</v>
      </c>
      <c r="D296" s="1">
        <f>mfs[[#This Row],[flux]]/1000</f>
        <v>1.8879154890299199E-3</v>
      </c>
      <c r="F296" t="s">
        <v>6798</v>
      </c>
      <c r="G296" t="s">
        <v>2778</v>
      </c>
      <c r="H296" s="3">
        <v>1.8466066887930299</v>
      </c>
      <c r="I296">
        <f>_xlfn.XLOOKUP(b2b3[[#This Row],[rxn]],mfs[rxn],mfs[flux_scaled],0)</f>
        <v>1.84668241756316</v>
      </c>
      <c r="J296">
        <f>(b2b3[[#This Row],[flux]]-b2b3[[#This Row],[flux in mfs]])/b2b3[[#This Row],[flux]]</f>
        <v>-4.1009691229682176E-5</v>
      </c>
      <c r="K296">
        <f>ABS(b2b3[[#This Row],[(mfs - b2+b3) / mfs]])</f>
        <v>4.1009691229682176E-5</v>
      </c>
      <c r="L296" t="b">
        <f>_xlfn.TEXTAFTER(b2b3[[#This Row],[rxn]],"-",-1)="SPONT"</f>
        <v>0</v>
      </c>
      <c r="M296" t="str">
        <f>_xlfn.TEXTAFTER(b2b3[[#This Row],[rxn]],"-",-1)</f>
        <v>rt0066</v>
      </c>
      <c r="N296">
        <f>_xlfn.XLOOKUP("'PRO-"&amp;b2b3[[#This Row],[enz]]&amp;"'",'[1]Sheet2 (2)'!$A:$A,'[1]Sheet2 (2)'!$B:$B,"")</f>
        <v>1</v>
      </c>
      <c r="O296">
        <f>IFERROR(_xlfn.XLOOKUP(b2b3[[#This Row],[Column2]],Table17[[#This Row],[rxn-no-enz]],Table17[[#This Row],[flux]],0),0)</f>
        <v>0</v>
      </c>
      <c r="P296" t="str">
        <f>_xlfn.TEXTBEFORE(b2b3[[#This Row],[rxn]],"-",-1,,,"")</f>
        <v>RXN-GLYt_c_m_FWD</v>
      </c>
    </row>
    <row r="297" spans="1:16" ht="17" hidden="1" x14ac:dyDescent="0.25">
      <c r="A297" s="1" t="s">
        <v>3066</v>
      </c>
      <c r="B297" s="1" t="s">
        <v>2778</v>
      </c>
      <c r="C297" s="1">
        <v>1.8879154890299199</v>
      </c>
      <c r="D297" s="1">
        <f>mfs[[#This Row],[flux]]/1000</f>
        <v>1.8879154890299199E-3</v>
      </c>
      <c r="F297" t="s">
        <v>3059</v>
      </c>
      <c r="G297" t="s">
        <v>2778</v>
      </c>
      <c r="H297" s="3">
        <v>2.73341251049035E-2</v>
      </c>
      <c r="I297">
        <f>_xlfn.XLOOKUP(b2b3[[#This Row],[rxn]],mfs[rxn],mfs[flux_scaled],0)</f>
        <v>2.7334218241403398E-2</v>
      </c>
      <c r="J297">
        <f>(b2b3[[#This Row],[flux]]-b2b3[[#This Row],[flux in mfs]])/b2b3[[#This Row],[flux]]</f>
        <v>-3.4073342219796672E-6</v>
      </c>
      <c r="K297">
        <f>ABS(b2b3[[#This Row],[(mfs - b2+b3) / mfs]])</f>
        <v>3.4073342219796672E-6</v>
      </c>
      <c r="L297" t="b">
        <f>_xlfn.TEXTAFTER(b2b3[[#This Row],[rxn]],"-",-1)="SPONT"</f>
        <v>0</v>
      </c>
      <c r="M297" t="str">
        <f>_xlfn.TEXTAFTER(b2b3[[#This Row],[rxn]],"-",-1)</f>
        <v>rt7136</v>
      </c>
      <c r="N297">
        <f>_xlfn.XLOOKUP("'PRO-"&amp;b2b3[[#This Row],[enz]]&amp;"'",'[1]Sheet2 (2)'!$A:$A,'[1]Sheet2 (2)'!$B:$B,"")</f>
        <v>1</v>
      </c>
      <c r="O297">
        <f>IFERROR(_xlfn.XLOOKUP(b2b3[[#This Row],[Column2]],Table17[[#This Row],[rxn-no-enz]],Table17[[#This Row],[flux]],0),0)</f>
        <v>0</v>
      </c>
      <c r="P297" t="str">
        <f>_xlfn.TEXTBEFORE(b2b3[[#This Row],[rxn]],"-",-1,,,"")</f>
        <v>RXN-GLYTRS_c_FWD</v>
      </c>
    </row>
    <row r="298" spans="1:16" ht="17" hidden="1" x14ac:dyDescent="0.25">
      <c r="A298" s="1" t="s">
        <v>3067</v>
      </c>
      <c r="B298" s="1" t="s">
        <v>2778</v>
      </c>
      <c r="C298" s="1">
        <v>1.8879154890299199</v>
      </c>
      <c r="D298" s="1">
        <f>mfs[[#This Row],[flux]]/1000</f>
        <v>1.8879154890299199E-3</v>
      </c>
      <c r="F298" t="s">
        <v>3060</v>
      </c>
      <c r="G298" t="s">
        <v>2778</v>
      </c>
      <c r="H298" s="3">
        <v>8.1205555909581902E-3</v>
      </c>
      <c r="I298">
        <f>_xlfn.XLOOKUP(b2b3[[#This Row],[rxn]],mfs[rxn],mfs[flux_scaled],0)</f>
        <v>8.1204641951168211E-3</v>
      </c>
      <c r="J298">
        <f>(b2b3[[#This Row],[flux]]-b2b3[[#This Row],[flux in mfs]])/b2b3[[#This Row],[flux]]</f>
        <v>1.125487540172774E-5</v>
      </c>
      <c r="K298">
        <f>ABS(b2b3[[#This Row],[(mfs - b2+b3) / mfs]])</f>
        <v>1.125487540172774E-5</v>
      </c>
      <c r="L298" t="b">
        <f>_xlfn.TEXTAFTER(b2b3[[#This Row],[rxn]],"-",-1)="SPONT"</f>
        <v>0</v>
      </c>
      <c r="M298" t="str">
        <f>_xlfn.TEXTAFTER(b2b3[[#This Row],[rxn]],"-",-1)</f>
        <v>rt7388</v>
      </c>
      <c r="N298">
        <f>_xlfn.XLOOKUP("'PRO-"&amp;b2b3[[#This Row],[enz]]&amp;"'",'[1]Sheet2 (2)'!$A:$A,'[1]Sheet2 (2)'!$B:$B,"")</f>
        <v>1</v>
      </c>
      <c r="O298">
        <f>IFERROR(_xlfn.XLOOKUP(b2b3[[#This Row],[Column2]],Table17[[#This Row],[rxn-no-enz]],Table17[[#This Row],[flux]],0),0)</f>
        <v>0</v>
      </c>
      <c r="P298" t="str">
        <f>_xlfn.TEXTBEFORE(b2b3[[#This Row],[rxn]],"-",-1,,,"")</f>
        <v>RXN-GMPS2_c_FWD</v>
      </c>
    </row>
    <row r="299" spans="1:16" ht="17" hidden="1" x14ac:dyDescent="0.25">
      <c r="A299" s="1" t="s">
        <v>3068</v>
      </c>
      <c r="B299" s="1" t="s">
        <v>2778</v>
      </c>
      <c r="C299" s="1">
        <v>1.8879154890299199</v>
      </c>
      <c r="D299" s="1">
        <f>mfs[[#This Row],[flux]]/1000</f>
        <v>1.8879154890299199E-3</v>
      </c>
      <c r="F299" t="s">
        <v>3062</v>
      </c>
      <c r="G299" t="s">
        <v>2778</v>
      </c>
      <c r="H299" s="3">
        <v>1.8879154890299201E-3</v>
      </c>
      <c r="I299">
        <f>_xlfn.XLOOKUP(b2b3[[#This Row],[rxn]],mfs[rxn],mfs[flux_scaled],0)</f>
        <v>1.8879154890299199E-3</v>
      </c>
      <c r="J299">
        <f>(b2b3[[#This Row],[flux]]-b2b3[[#This Row],[flux in mfs]])/b2b3[[#This Row],[flux]]</f>
        <v>1.1485706630253953E-16</v>
      </c>
      <c r="K299">
        <f>ABS(b2b3[[#This Row],[(mfs - b2+b3) / mfs]])</f>
        <v>1.1485706630253953E-16</v>
      </c>
      <c r="L299" t="b">
        <f>_xlfn.TEXTAFTER(b2b3[[#This Row],[rxn]],"-",-1)="SPONT"</f>
        <v>0</v>
      </c>
      <c r="M299" t="str">
        <f>_xlfn.TEXTAFTER(b2b3[[#This Row],[rxn]],"-",-1)</f>
        <v>GPIA1CPLX1</v>
      </c>
      <c r="N299" t="str">
        <f>_xlfn.XLOOKUP("'PRO-"&amp;b2b3[[#This Row],[enz]]&amp;"'",'[1]Sheet2 (2)'!$A:$A,'[1]Sheet2 (2)'!$B:$B,"")</f>
        <v/>
      </c>
      <c r="O299">
        <f>IFERROR(_xlfn.XLOOKUP(b2b3[[#This Row],[Column2]],Table17[[#This Row],[rxn-no-enz]],Table17[[#This Row],[flux]],0),0)</f>
        <v>0</v>
      </c>
      <c r="P299" t="str">
        <f>_xlfn.TEXTBEFORE(b2b3[[#This Row],[rxn]],"-",-1,,,"")</f>
        <v>RXN-GPIA1_c_FWD</v>
      </c>
    </row>
    <row r="300" spans="1:16" ht="17" hidden="1" x14ac:dyDescent="0.25">
      <c r="A300" s="1" t="s">
        <v>3069</v>
      </c>
      <c r="B300" s="1" t="s">
        <v>2778</v>
      </c>
      <c r="C300" s="1">
        <v>1.8879154890299199</v>
      </c>
      <c r="D300" s="1">
        <f>mfs[[#This Row],[flux]]/1000</f>
        <v>1.8879154890299199E-3</v>
      </c>
      <c r="F300" t="s">
        <v>3063</v>
      </c>
      <c r="G300" t="s">
        <v>2778</v>
      </c>
      <c r="H300" s="3">
        <v>1.8879154890299201E-3</v>
      </c>
      <c r="I300">
        <f>_xlfn.XLOOKUP(b2b3[[#This Row],[rxn]],mfs[rxn],mfs[flux_scaled],0)</f>
        <v>0</v>
      </c>
      <c r="J300">
        <f>(b2b3[[#This Row],[flux]]-b2b3[[#This Row],[flux in mfs]])/b2b3[[#This Row],[flux]]</f>
        <v>1</v>
      </c>
      <c r="K300">
        <f>ABS(b2b3[[#This Row],[(mfs - b2+b3) / mfs]])</f>
        <v>1</v>
      </c>
      <c r="L300" t="b">
        <f>_xlfn.TEXTAFTER(b2b3[[#This Row],[rxn]],"-",-1)="SPONT"</f>
        <v>0</v>
      </c>
      <c r="M300" t="str">
        <f>_xlfn.TEXTAFTER(b2b3[[#This Row],[rxn]],"-",-1)</f>
        <v>rt0563</v>
      </c>
      <c r="N300">
        <f>_xlfn.XLOOKUP("'PRO-"&amp;b2b3[[#This Row],[enz]]&amp;"'",'[1]Sheet2 (2)'!$A:$A,'[1]Sheet2 (2)'!$B:$B,"")</f>
        <v>1</v>
      </c>
      <c r="O300">
        <f>IFERROR(_xlfn.XLOOKUP(b2b3[[#This Row],[Column2]],Table17[[#This Row],[rxn-no-enz]],Table17[[#This Row],[flux]],0),0)</f>
        <v>0</v>
      </c>
      <c r="P300" t="str">
        <f>_xlfn.TEXTBEFORE(b2b3[[#This Row],[rxn]],"-",-1,,,"")</f>
        <v>RXN-GPIA10a_r_FWD</v>
      </c>
    </row>
    <row r="301" spans="1:16" ht="17" hidden="1" x14ac:dyDescent="0.25">
      <c r="A301" s="1" t="s">
        <v>3070</v>
      </c>
      <c r="B301" s="1" t="s">
        <v>2778</v>
      </c>
      <c r="C301" s="1">
        <v>1.8879154890299199</v>
      </c>
      <c r="D301" s="1">
        <f>mfs[[#This Row],[flux]]/1000</f>
        <v>1.8879154890299199E-3</v>
      </c>
      <c r="F301" t="s">
        <v>3064</v>
      </c>
      <c r="G301" t="s">
        <v>2778</v>
      </c>
      <c r="H301" s="3">
        <v>1.8879154890299201E-3</v>
      </c>
      <c r="I301">
        <f>_xlfn.XLOOKUP(b2b3[[#This Row],[rxn]],mfs[rxn],mfs[flux_scaled],0)</f>
        <v>1.8879154890299199E-3</v>
      </c>
      <c r="J301">
        <f>(b2b3[[#This Row],[flux]]-b2b3[[#This Row],[flux in mfs]])/b2b3[[#This Row],[flux]]</f>
        <v>1.1485706630253953E-16</v>
      </c>
      <c r="K301">
        <f>ABS(b2b3[[#This Row],[(mfs - b2+b3) / mfs]])</f>
        <v>1.1485706630253953E-16</v>
      </c>
      <c r="L301" t="b">
        <f>_xlfn.TEXTAFTER(b2b3[[#This Row],[rxn]],"-",-1)="SPONT"</f>
        <v>0</v>
      </c>
      <c r="M301" t="str">
        <f>_xlfn.TEXTAFTER(b2b3[[#This Row],[rxn]],"-",-1)</f>
        <v>rt1519</v>
      </c>
      <c r="N301">
        <f>_xlfn.XLOOKUP("'PRO-"&amp;b2b3[[#This Row],[enz]]&amp;"'",'[1]Sheet2 (2)'!$A:$A,'[1]Sheet2 (2)'!$B:$B,"")</f>
        <v>1</v>
      </c>
      <c r="O301">
        <f>IFERROR(_xlfn.XLOOKUP(b2b3[[#This Row],[Column2]],Table17[[#This Row],[rxn-no-enz]],Table17[[#This Row],[flux]],0),0)</f>
        <v>0</v>
      </c>
      <c r="P301" t="str">
        <f>_xlfn.TEXTBEFORE(b2b3[[#This Row],[rxn]],"-",-1,,,"")</f>
        <v>RXN-GPIA2_c_FWD</v>
      </c>
    </row>
    <row r="302" spans="1:16" ht="17" hidden="1" x14ac:dyDescent="0.25">
      <c r="A302" s="1" t="s">
        <v>3071</v>
      </c>
      <c r="B302" s="1" t="s">
        <v>2778</v>
      </c>
      <c r="C302" s="1">
        <v>1.8879154890299199</v>
      </c>
      <c r="D302" s="1">
        <f>mfs[[#This Row],[flux]]/1000</f>
        <v>1.8879154890299199E-3</v>
      </c>
      <c r="F302" t="s">
        <v>3065</v>
      </c>
      <c r="G302" t="s">
        <v>2778</v>
      </c>
      <c r="H302" s="3">
        <v>1.8879154890299201E-3</v>
      </c>
      <c r="I302">
        <f>_xlfn.XLOOKUP(b2b3[[#This Row],[rxn]],mfs[rxn],mfs[flux_scaled],0)</f>
        <v>1.8879154890299199E-3</v>
      </c>
      <c r="J302">
        <f>(b2b3[[#This Row],[flux]]-b2b3[[#This Row],[flux in mfs]])/b2b3[[#This Row],[flux]]</f>
        <v>1.1485706630253953E-16</v>
      </c>
      <c r="K302">
        <f>ABS(b2b3[[#This Row],[(mfs - b2+b3) / mfs]])</f>
        <v>1.1485706630253953E-16</v>
      </c>
      <c r="L302" t="b">
        <f>_xlfn.TEXTAFTER(b2b3[[#This Row],[rxn]],"-",-1)="SPONT"</f>
        <v>0</v>
      </c>
      <c r="M302" t="str">
        <f>_xlfn.TEXTAFTER(b2b3[[#This Row],[rxn]],"-",-1)</f>
        <v>rt3333</v>
      </c>
      <c r="N302">
        <f>_xlfn.XLOOKUP("'PRO-"&amp;b2b3[[#This Row],[enz]]&amp;"'",'[1]Sheet2 (2)'!$A:$A,'[1]Sheet2 (2)'!$B:$B,"")</f>
        <v>1</v>
      </c>
      <c r="O302">
        <f>IFERROR(_xlfn.XLOOKUP(b2b3[[#This Row],[Column2]],Table17[[#This Row],[rxn-no-enz]],Table17[[#This Row],[flux]],0),0)</f>
        <v>0</v>
      </c>
      <c r="P302" t="str">
        <f>_xlfn.TEXTBEFORE(b2b3[[#This Row],[rxn]],"-",-1,,,"")</f>
        <v>RXN-GPIA3_c_r_FWD</v>
      </c>
    </row>
    <row r="303" spans="1:16" ht="17" hidden="1" x14ac:dyDescent="0.25">
      <c r="A303" s="1" t="s">
        <v>3072</v>
      </c>
      <c r="B303" s="1" t="s">
        <v>2778</v>
      </c>
      <c r="C303" s="1">
        <v>24.5305405937202</v>
      </c>
      <c r="D303" s="1">
        <f>mfs[[#This Row],[flux]]/1000</f>
        <v>2.4530540593720201E-2</v>
      </c>
      <c r="F303" t="s">
        <v>3066</v>
      </c>
      <c r="G303" t="s">
        <v>2778</v>
      </c>
      <c r="H303" s="3">
        <v>1.8879154890299201E-3</v>
      </c>
      <c r="I303">
        <f>_xlfn.XLOOKUP(b2b3[[#This Row],[rxn]],mfs[rxn],mfs[flux_scaled],0)</f>
        <v>1.8879154890299199E-3</v>
      </c>
      <c r="J303">
        <f>(b2b3[[#This Row],[flux]]-b2b3[[#This Row],[flux in mfs]])/b2b3[[#This Row],[flux]]</f>
        <v>1.1485706630253953E-16</v>
      </c>
      <c r="K303">
        <f>ABS(b2b3[[#This Row],[(mfs - b2+b3) / mfs]])</f>
        <v>1.1485706630253953E-16</v>
      </c>
      <c r="L303" t="b">
        <f>_xlfn.TEXTAFTER(b2b3[[#This Row],[rxn]],"-",-1)="SPONT"</f>
        <v>0</v>
      </c>
      <c r="M303" t="str">
        <f>_xlfn.TEXTAFTER(b2b3[[#This Row],[rxn]],"-",-1)</f>
        <v>rt3077</v>
      </c>
      <c r="N303">
        <f>_xlfn.XLOOKUP("'PRO-"&amp;b2b3[[#This Row],[enz]]&amp;"'",'[1]Sheet2 (2)'!$A:$A,'[1]Sheet2 (2)'!$B:$B,"")</f>
        <v>1</v>
      </c>
      <c r="O303">
        <f>IFERROR(_xlfn.XLOOKUP(b2b3[[#This Row],[Column2]],Table17[[#This Row],[rxn-no-enz]],Table17[[#This Row],[flux]],0),0)</f>
        <v>0</v>
      </c>
      <c r="P303" t="str">
        <f>_xlfn.TEXTBEFORE(b2b3[[#This Row],[rxn]],"-",-1,,,"")</f>
        <v>RXN-GPIA4_r_FWD</v>
      </c>
    </row>
    <row r="304" spans="1:16" ht="17" hidden="1" x14ac:dyDescent="0.25">
      <c r="A304" s="1" t="s">
        <v>3073</v>
      </c>
      <c r="B304" s="1" t="s">
        <v>2778</v>
      </c>
      <c r="C304" s="1">
        <v>2.2233924700257E-2</v>
      </c>
      <c r="D304" s="1">
        <f>mfs[[#This Row],[flux]]/1000</f>
        <v>2.2233924700257001E-5</v>
      </c>
      <c r="F304" t="s">
        <v>3067</v>
      </c>
      <c r="G304" t="s">
        <v>2778</v>
      </c>
      <c r="H304" s="3">
        <v>1.8879154890299201E-3</v>
      </c>
      <c r="I304">
        <f>_xlfn.XLOOKUP(b2b3[[#This Row],[rxn]],mfs[rxn],mfs[flux_scaled],0)</f>
        <v>1.8879154890299199E-3</v>
      </c>
      <c r="J304">
        <f>(b2b3[[#This Row],[flux]]-b2b3[[#This Row],[flux in mfs]])/b2b3[[#This Row],[flux]]</f>
        <v>1.1485706630253953E-16</v>
      </c>
      <c r="K304">
        <f>ABS(b2b3[[#This Row],[(mfs - b2+b3) / mfs]])</f>
        <v>1.1485706630253953E-16</v>
      </c>
      <c r="L304" t="b">
        <f>_xlfn.TEXTAFTER(b2b3[[#This Row],[rxn]],"-",-1)="SPONT"</f>
        <v>0</v>
      </c>
      <c r="M304" t="str">
        <f>_xlfn.TEXTAFTER(b2b3[[#This Row],[rxn]],"-",-1)</f>
        <v>GPI14</v>
      </c>
      <c r="N304" t="str">
        <f>_xlfn.XLOOKUP("'PRO-"&amp;b2b3[[#This Row],[enz]]&amp;"'",'[1]Sheet2 (2)'!$A:$A,'[1]Sheet2 (2)'!$B:$B,"")</f>
        <v/>
      </c>
      <c r="O304">
        <f>IFERROR(_xlfn.XLOOKUP(b2b3[[#This Row],[Column2]],Table17[[#This Row],[rxn-no-enz]],Table17[[#This Row],[flux]],0),0)</f>
        <v>0</v>
      </c>
      <c r="P304" t="str">
        <f>_xlfn.TEXTBEFORE(b2b3[[#This Row],[rxn]],"-",-1,,,"")</f>
        <v>RXN-GPIA5_r_FWD</v>
      </c>
    </row>
    <row r="305" spans="1:16" ht="17" hidden="1" x14ac:dyDescent="0.25">
      <c r="A305" s="1" t="s">
        <v>3074</v>
      </c>
      <c r="B305" s="1" t="s">
        <v>2778</v>
      </c>
      <c r="C305" s="1">
        <v>5706.1762753072699</v>
      </c>
      <c r="D305" s="1">
        <f>mfs[[#This Row],[flux]]/1000</f>
        <v>5.7061762753072696</v>
      </c>
      <c r="F305" t="s">
        <v>3068</v>
      </c>
      <c r="G305" t="s">
        <v>2778</v>
      </c>
      <c r="H305" s="3">
        <v>1.8879154890299201E-3</v>
      </c>
      <c r="I305">
        <f>_xlfn.XLOOKUP(b2b3[[#This Row],[rxn]],mfs[rxn],mfs[flux_scaled],0)</f>
        <v>1.8879154890299199E-3</v>
      </c>
      <c r="J305">
        <f>(b2b3[[#This Row],[flux]]-b2b3[[#This Row],[flux in mfs]])/b2b3[[#This Row],[flux]]</f>
        <v>1.1485706630253953E-16</v>
      </c>
      <c r="K305">
        <f>ABS(b2b3[[#This Row],[(mfs - b2+b3) / mfs]])</f>
        <v>1.1485706630253953E-16</v>
      </c>
      <c r="L305" t="b">
        <f>_xlfn.TEXTAFTER(b2b3[[#This Row],[rxn]],"-",-1)="SPONT"</f>
        <v>0</v>
      </c>
      <c r="M305" t="str">
        <f>_xlfn.TEXTAFTER(b2b3[[#This Row],[rxn]],"-",-1)</f>
        <v>rt3077</v>
      </c>
      <c r="N305">
        <f>_xlfn.XLOOKUP("'PRO-"&amp;b2b3[[#This Row],[enz]]&amp;"'",'[1]Sheet2 (2)'!$A:$A,'[1]Sheet2 (2)'!$B:$B,"")</f>
        <v>1</v>
      </c>
      <c r="O305">
        <f>IFERROR(_xlfn.XLOOKUP(b2b3[[#This Row],[Column2]],Table17[[#This Row],[rxn-no-enz]],Table17[[#This Row],[flux]],0),0)</f>
        <v>0</v>
      </c>
      <c r="P305" t="str">
        <f>_xlfn.TEXTBEFORE(b2b3[[#This Row],[rxn]],"-",-1,,,"")</f>
        <v>RXN-GPIA6_r_FWD</v>
      </c>
    </row>
    <row r="306" spans="1:16" ht="17" hidden="1" x14ac:dyDescent="0.25">
      <c r="A306" s="1" t="s">
        <v>3076</v>
      </c>
      <c r="B306" s="1" t="s">
        <v>2778</v>
      </c>
      <c r="C306" s="1">
        <v>25517.624046141798</v>
      </c>
      <c r="D306" s="1">
        <f>mfs[[#This Row],[flux]]/1000</f>
        <v>25.517624046141798</v>
      </c>
      <c r="F306" t="s">
        <v>3069</v>
      </c>
      <c r="G306" t="s">
        <v>2778</v>
      </c>
      <c r="H306" s="3">
        <v>1.8879154890299201E-3</v>
      </c>
      <c r="I306">
        <f>_xlfn.XLOOKUP(b2b3[[#This Row],[rxn]],mfs[rxn],mfs[flux_scaled],0)</f>
        <v>1.8879154890299199E-3</v>
      </c>
      <c r="J306">
        <f>(b2b3[[#This Row],[flux]]-b2b3[[#This Row],[flux in mfs]])/b2b3[[#This Row],[flux]]</f>
        <v>1.1485706630253953E-16</v>
      </c>
      <c r="K306">
        <f>ABS(b2b3[[#This Row],[(mfs - b2+b3) / mfs]])</f>
        <v>1.1485706630253953E-16</v>
      </c>
      <c r="L306" t="b">
        <f>_xlfn.TEXTAFTER(b2b3[[#This Row],[rxn]],"-",-1)="SPONT"</f>
        <v>0</v>
      </c>
      <c r="M306" t="str">
        <f>_xlfn.TEXTAFTER(b2b3[[#This Row],[rxn]],"-",-1)</f>
        <v>rt4593</v>
      </c>
      <c r="N306">
        <f>_xlfn.XLOOKUP("'PRO-"&amp;b2b3[[#This Row],[enz]]&amp;"'",'[1]Sheet2 (2)'!$A:$A,'[1]Sheet2 (2)'!$B:$B,"")</f>
        <v>1</v>
      </c>
      <c r="O306">
        <f>IFERROR(_xlfn.XLOOKUP(b2b3[[#This Row],[Column2]],Table17[[#This Row],[rxn-no-enz]],Table17[[#This Row],[flux]],0),0)</f>
        <v>0</v>
      </c>
      <c r="P306" t="str">
        <f>_xlfn.TEXTBEFORE(b2b3[[#This Row],[rxn]],"-",-1,,,"")</f>
        <v>RXN-GPIA7_r_FWD</v>
      </c>
    </row>
    <row r="307" spans="1:16" ht="17" hidden="1" x14ac:dyDescent="0.25">
      <c r="A307" s="1" t="s">
        <v>3078</v>
      </c>
      <c r="B307" s="1" t="s">
        <v>2778</v>
      </c>
      <c r="C307" s="1">
        <v>11.847328531652501</v>
      </c>
      <c r="D307" s="1">
        <f>mfs[[#This Row],[flux]]/1000</f>
        <v>1.1847328531652501E-2</v>
      </c>
      <c r="F307" t="s">
        <v>3070</v>
      </c>
      <c r="G307" t="s">
        <v>2778</v>
      </c>
      <c r="H307" s="3">
        <v>1.8879154890299201E-3</v>
      </c>
      <c r="I307">
        <f>_xlfn.XLOOKUP(b2b3[[#This Row],[rxn]],mfs[rxn],mfs[flux_scaled],0)</f>
        <v>1.8879154890299199E-3</v>
      </c>
      <c r="J307">
        <f>(b2b3[[#This Row],[flux]]-b2b3[[#This Row],[flux in mfs]])/b2b3[[#This Row],[flux]]</f>
        <v>1.1485706630253953E-16</v>
      </c>
      <c r="K307">
        <f>ABS(b2b3[[#This Row],[(mfs - b2+b3) / mfs]])</f>
        <v>1.1485706630253953E-16</v>
      </c>
      <c r="L307" t="b">
        <f>_xlfn.TEXTAFTER(b2b3[[#This Row],[rxn]],"-",-1)="SPONT"</f>
        <v>0</v>
      </c>
      <c r="M307" t="str">
        <f>_xlfn.TEXTAFTER(b2b3[[#This Row],[rxn]],"-",-1)</f>
        <v>rt0237</v>
      </c>
      <c r="N307">
        <f>_xlfn.XLOOKUP("'PRO-"&amp;b2b3[[#This Row],[enz]]&amp;"'",'[1]Sheet2 (2)'!$A:$A,'[1]Sheet2 (2)'!$B:$B,"")</f>
        <v>1</v>
      </c>
      <c r="O307">
        <f>IFERROR(_xlfn.XLOOKUP(b2b3[[#This Row],[Column2]],Table17[[#This Row],[rxn-no-enz]],Table17[[#This Row],[flux]],0),0)</f>
        <v>0</v>
      </c>
      <c r="P307" t="str">
        <f>_xlfn.TEXTBEFORE(b2b3[[#This Row],[rxn]],"-",-1,,,"")</f>
        <v>RXN-GPIA8a_r_FWD</v>
      </c>
    </row>
    <row r="308" spans="1:16" ht="17" hidden="1" x14ac:dyDescent="0.25">
      <c r="A308" s="1" t="s">
        <v>3079</v>
      </c>
      <c r="B308" s="1" t="s">
        <v>2778</v>
      </c>
      <c r="C308" s="1">
        <v>68.246658292014502</v>
      </c>
      <c r="D308" s="1">
        <f>mfs[[#This Row],[flux]]/1000</f>
        <v>6.8246658292014498E-2</v>
      </c>
      <c r="F308" t="s">
        <v>3071</v>
      </c>
      <c r="G308" t="s">
        <v>2778</v>
      </c>
      <c r="H308" s="3">
        <v>1.8879154890299201E-3</v>
      </c>
      <c r="I308">
        <f>_xlfn.XLOOKUP(b2b3[[#This Row],[rxn]],mfs[rxn],mfs[flux_scaled],0)</f>
        <v>1.8879154890299199E-3</v>
      </c>
      <c r="J308">
        <f>(b2b3[[#This Row],[flux]]-b2b3[[#This Row],[flux in mfs]])/b2b3[[#This Row],[flux]]</f>
        <v>1.1485706630253953E-16</v>
      </c>
      <c r="K308">
        <f>ABS(b2b3[[#This Row],[(mfs - b2+b3) / mfs]])</f>
        <v>1.1485706630253953E-16</v>
      </c>
      <c r="L308" t="b">
        <f>_xlfn.TEXTAFTER(b2b3[[#This Row],[rxn]],"-",-1)="SPONT"</f>
        <v>0</v>
      </c>
      <c r="M308" t="str">
        <f>_xlfn.TEXTAFTER(b2b3[[#This Row],[rxn]],"-",-1)</f>
        <v>rt4069</v>
      </c>
      <c r="N308">
        <f>_xlfn.XLOOKUP("'PRO-"&amp;b2b3[[#This Row],[enz]]&amp;"'",'[1]Sheet2 (2)'!$A:$A,'[1]Sheet2 (2)'!$B:$B,"")</f>
        <v>1</v>
      </c>
      <c r="O308">
        <f>IFERROR(_xlfn.XLOOKUP(b2b3[[#This Row],[Column2]],Table17[[#This Row],[rxn-no-enz]],Table17[[#This Row],[flux]],0),0)</f>
        <v>0</v>
      </c>
      <c r="P308" t="str">
        <f>_xlfn.TEXTBEFORE(b2b3[[#This Row],[rxn]],"-",-1,,,"")</f>
        <v>RXN-GPIA9a_r_FWD</v>
      </c>
    </row>
    <row r="309" spans="1:16" ht="17" hidden="1" x14ac:dyDescent="0.25">
      <c r="A309" s="1" t="s">
        <v>3080</v>
      </c>
      <c r="B309" s="1" t="s">
        <v>2778</v>
      </c>
      <c r="C309" s="1">
        <v>20.2163088828265</v>
      </c>
      <c r="D309" s="1">
        <f>mfs[[#This Row],[flux]]/1000</f>
        <v>2.0216308882826498E-2</v>
      </c>
      <c r="F309" t="s">
        <v>3072</v>
      </c>
      <c r="G309" t="s">
        <v>2778</v>
      </c>
      <c r="H309" s="3">
        <v>2.4530540594106101E-2</v>
      </c>
      <c r="I309">
        <f>_xlfn.XLOOKUP(b2b3[[#This Row],[rxn]],mfs[rxn],mfs[flux_scaled],0)</f>
        <v>2.4530540593720201E-2</v>
      </c>
      <c r="J309">
        <f>(b2b3[[#This Row],[flux]]-b2b3[[#This Row],[flux in mfs]])/b2b3[[#This Row],[flux]]</f>
        <v>1.5731395893681033E-11</v>
      </c>
      <c r="K309">
        <f>ABS(b2b3[[#This Row],[(mfs - b2+b3) / mfs]])</f>
        <v>1.5731395893681033E-11</v>
      </c>
      <c r="L309" t="b">
        <f>_xlfn.TEXTAFTER(b2b3[[#This Row],[rxn]],"-",-1)="SPONT"</f>
        <v>0</v>
      </c>
      <c r="M309" t="str">
        <f>_xlfn.TEXTAFTER(b2b3[[#This Row],[rxn]],"-",-1)</f>
        <v>rt4576</v>
      </c>
      <c r="N309">
        <f>_xlfn.XLOOKUP("'PRO-"&amp;b2b3[[#This Row],[enz]]&amp;"'",'[1]Sheet2 (2)'!$A:$A,'[1]Sheet2 (2)'!$B:$B,"")</f>
        <v>1</v>
      </c>
      <c r="O309">
        <f>IFERROR(_xlfn.XLOOKUP(b2b3[[#This Row],[Column2]],Table17[[#This Row],[rxn-no-enz]],Table17[[#This Row],[flux]],0),0)</f>
        <v>0</v>
      </c>
      <c r="P309" t="str">
        <f>_xlfn.TEXTBEFORE(b2b3[[#This Row],[rxn]],"-",-1,,,"")</f>
        <v>RXN-GRTT_c_FWD</v>
      </c>
    </row>
    <row r="310" spans="1:16" ht="17" hidden="1" x14ac:dyDescent="0.25">
      <c r="A310" s="1" t="s">
        <v>3081</v>
      </c>
      <c r="B310" s="1" t="s">
        <v>2778</v>
      </c>
      <c r="C310" s="1">
        <v>20.2163088828265</v>
      </c>
      <c r="D310" s="1">
        <f>mfs[[#This Row],[flux]]/1000</f>
        <v>2.0216308882826498E-2</v>
      </c>
      <c r="F310" t="s">
        <v>3073</v>
      </c>
      <c r="G310" t="s">
        <v>2778</v>
      </c>
      <c r="H310" s="3">
        <v>2.2226094239921798E-5</v>
      </c>
      <c r="I310">
        <f>_xlfn.XLOOKUP(b2b3[[#This Row],[rxn]],mfs[rxn],mfs[flux_scaled],0)</f>
        <v>2.2233924700257001E-5</v>
      </c>
      <c r="J310">
        <f>(b2b3[[#This Row],[flux]]-b2b3[[#This Row],[flux in mfs]])/b2b3[[#This Row],[flux]]</f>
        <v>-3.5230932842611517E-4</v>
      </c>
      <c r="K310">
        <f>ABS(b2b3[[#This Row],[(mfs - b2+b3) / mfs]])</f>
        <v>3.5230932842611517E-4</v>
      </c>
      <c r="L310" t="b">
        <f>_xlfn.TEXTAFTER(b2b3[[#This Row],[rxn]],"-",-1)="SPONT"</f>
        <v>0</v>
      </c>
      <c r="M310" t="str">
        <f>_xlfn.TEXTAFTER(b2b3[[#This Row],[rxn]],"-",-1)</f>
        <v>rt4183</v>
      </c>
      <c r="N310">
        <f>_xlfn.XLOOKUP("'PRO-"&amp;b2b3[[#This Row],[enz]]&amp;"'",'[1]Sheet2 (2)'!$A:$A,'[1]Sheet2 (2)'!$B:$B,"")</f>
        <v>1</v>
      </c>
      <c r="O310">
        <f>IFERROR(_xlfn.XLOOKUP(b2b3[[#This Row],[Column2]],Table17[[#This Row],[rxn-no-enz]],Table17[[#This Row],[flux]],0),0)</f>
        <v>0</v>
      </c>
      <c r="P310" t="str">
        <f>_xlfn.TEXTBEFORE(b2b3[[#This Row],[rxn]],"-",-1,,,"")</f>
        <v>RXN-GTPCII2_c_FWD</v>
      </c>
    </row>
    <row r="311" spans="1:16" ht="17" hidden="1" x14ac:dyDescent="0.25">
      <c r="A311" s="1" t="s">
        <v>3082</v>
      </c>
      <c r="B311" s="1" t="s">
        <v>2778</v>
      </c>
      <c r="C311" s="1">
        <v>20.2163088828265</v>
      </c>
      <c r="D311" s="1">
        <f>mfs[[#This Row],[flux]]/1000</f>
        <v>2.0216308882826498E-2</v>
      </c>
      <c r="F311" t="s">
        <v>6856</v>
      </c>
      <c r="G311" t="s">
        <v>2778</v>
      </c>
      <c r="H311" s="3">
        <v>5.7061818069653896</v>
      </c>
      <c r="I311">
        <f>_xlfn.XLOOKUP(b2b3[[#This Row],[rxn]],mfs[rxn],mfs[flux_scaled],0)</f>
        <v>0</v>
      </c>
      <c r="J311">
        <f>(b2b3[[#This Row],[flux]]-b2b3[[#This Row],[flux in mfs]])/b2b3[[#This Row],[flux]]</f>
        <v>1</v>
      </c>
      <c r="K311">
        <f>ABS(b2b3[[#This Row],[(mfs - b2+b3) / mfs]])</f>
        <v>1</v>
      </c>
      <c r="L311" t="b">
        <f>_xlfn.TEXTAFTER(b2b3[[#This Row],[rxn]],"-",-1)="SPONT"</f>
        <v>0</v>
      </c>
      <c r="M311" t="str">
        <f>_xlfn.TEXTAFTER(b2b3[[#This Row],[rxn]],"-",-1)</f>
        <v>rt0646</v>
      </c>
      <c r="N311">
        <f>_xlfn.XLOOKUP("'PRO-"&amp;b2b3[[#This Row],[enz]]&amp;"'",'[1]Sheet2 (2)'!$A:$A,'[1]Sheet2 (2)'!$B:$B,"")</f>
        <v>1</v>
      </c>
      <c r="O311">
        <f>IFERROR(_xlfn.XLOOKUP(b2b3[[#This Row],[Column2]],Table17[[#This Row],[rxn-no-enz]],Table17[[#This Row],[flux]],0),0)</f>
        <v>0</v>
      </c>
      <c r="P311" t="str">
        <f>_xlfn.TEXTBEFORE(b2b3[[#This Row],[rxn]],"-",-1,,,"")</f>
        <v>RXN-H2Ot_c_e_REV</v>
      </c>
    </row>
    <row r="312" spans="1:16" ht="17" hidden="1" x14ac:dyDescent="0.25">
      <c r="A312" s="1" t="s">
        <v>6955</v>
      </c>
      <c r="B312" s="1" t="s">
        <v>2778</v>
      </c>
      <c r="C312" s="1">
        <v>543.22737317035603</v>
      </c>
      <c r="D312" s="1">
        <f>mfs[[#This Row],[flux]]/1000</f>
        <v>0.54322737317035608</v>
      </c>
      <c r="F312" t="s">
        <v>3075</v>
      </c>
      <c r="G312" t="s">
        <v>2778</v>
      </c>
      <c r="H312" s="3">
        <v>5.76079589220927E-4</v>
      </c>
      <c r="I312">
        <f>_xlfn.XLOOKUP(b2b3[[#This Row],[rxn]],mfs[rxn],mfs[flux_scaled],0)</f>
        <v>0</v>
      </c>
      <c r="J312">
        <f>(b2b3[[#This Row],[flux]]-b2b3[[#This Row],[flux in mfs]])/b2b3[[#This Row],[flux]]</f>
        <v>1</v>
      </c>
      <c r="K312">
        <f>ABS(b2b3[[#This Row],[(mfs - b2+b3) / mfs]])</f>
        <v>1</v>
      </c>
      <c r="L312" t="b">
        <f>_xlfn.TEXTAFTER(b2b3[[#This Row],[rxn]],"-",-1)="SPONT"</f>
        <v>1</v>
      </c>
      <c r="M312" t="str">
        <f>_xlfn.TEXTAFTER(b2b3[[#This Row],[rxn]],"-",-1)</f>
        <v>SPONT</v>
      </c>
      <c r="N312" t="str">
        <f>_xlfn.XLOOKUP("'PRO-"&amp;b2b3[[#This Row],[enz]]&amp;"'",'[1]Sheet2 (2)'!$A:$A,'[1]Sheet2 (2)'!$B:$B,"")</f>
        <v/>
      </c>
      <c r="O312">
        <f>IFERROR(_xlfn.XLOOKUP(b2b3[[#This Row],[Column2]],Table17[[#This Row],[rxn-no-enz]],Table17[[#This Row],[flux]],0),0)</f>
        <v>0</v>
      </c>
      <c r="P312" t="str">
        <f>_xlfn.TEXTBEFORE(b2b3[[#This Row],[rxn]],"-",-1,,,"")</f>
        <v>RXN-H2Ot_c_l_FWD</v>
      </c>
    </row>
    <row r="313" spans="1:16" ht="17" hidden="1" x14ac:dyDescent="0.25">
      <c r="A313" s="1" t="s">
        <v>6971</v>
      </c>
      <c r="B313" s="1" t="s">
        <v>2778</v>
      </c>
      <c r="C313" s="1">
        <v>1.7172001420659999E-2</v>
      </c>
      <c r="D313" s="1">
        <f>mfs[[#This Row],[flux]]/1000</f>
        <v>1.7172001420659998E-5</v>
      </c>
      <c r="F313" t="s">
        <v>3076</v>
      </c>
      <c r="G313" t="s">
        <v>2778</v>
      </c>
      <c r="H313" s="3">
        <v>25.528940984433898</v>
      </c>
      <c r="I313">
        <f>_xlfn.XLOOKUP(b2b3[[#This Row],[rxn]],mfs[rxn],mfs[flux_scaled],0)</f>
        <v>25.517624046141798</v>
      </c>
      <c r="J313">
        <f>(b2b3[[#This Row],[flux]]-b2b3[[#This Row],[flux in mfs]])/b2b3[[#This Row],[flux]]</f>
        <v>4.4329838433177524E-4</v>
      </c>
      <c r="K313">
        <f>ABS(b2b3[[#This Row],[(mfs - b2+b3) / mfs]])</f>
        <v>4.4329838433177524E-4</v>
      </c>
      <c r="L313" t="b">
        <f>_xlfn.TEXTAFTER(b2b3[[#This Row],[rxn]],"-",-1)="SPONT"</f>
        <v>1</v>
      </c>
      <c r="M313" t="str">
        <f>_xlfn.TEXTAFTER(b2b3[[#This Row],[rxn]],"-",-1)</f>
        <v>SPONT</v>
      </c>
      <c r="N313" t="str">
        <f>_xlfn.XLOOKUP("'PRO-"&amp;b2b3[[#This Row],[enz]]&amp;"'",'[1]Sheet2 (2)'!$A:$A,'[1]Sheet2 (2)'!$B:$B,"")</f>
        <v/>
      </c>
      <c r="O313">
        <f>IFERROR(_xlfn.XLOOKUP(b2b3[[#This Row],[Column2]],Table17[[#This Row],[rxn-no-enz]],Table17[[#This Row],[flux]],0),0)</f>
        <v>0</v>
      </c>
      <c r="P313" t="str">
        <f>_xlfn.TEXTBEFORE(b2b3[[#This Row],[rxn]],"-",-1,,,"")</f>
        <v>RXN-H2Ot_c_m_REV</v>
      </c>
    </row>
    <row r="314" spans="1:16" ht="17" hidden="1" x14ac:dyDescent="0.25">
      <c r="A314" s="1" t="s">
        <v>3087</v>
      </c>
      <c r="B314" s="1" t="s">
        <v>2778</v>
      </c>
      <c r="C314" s="1">
        <v>1.1112597611967E-2</v>
      </c>
      <c r="D314" s="1">
        <f>mfs[[#This Row],[flux]]/1000</f>
        <v>1.1112597611966999E-5</v>
      </c>
      <c r="F314" t="s">
        <v>3078</v>
      </c>
      <c r="G314" t="s">
        <v>2778</v>
      </c>
      <c r="H314" s="3">
        <v>1.1847328531652501E-2</v>
      </c>
      <c r="I314">
        <f>_xlfn.XLOOKUP(b2b3[[#This Row],[rxn]],mfs[rxn],mfs[flux_scaled],0)</f>
        <v>1.1847328531652501E-2</v>
      </c>
      <c r="J314">
        <f>(b2b3[[#This Row],[flux]]-b2b3[[#This Row],[flux in mfs]])/b2b3[[#This Row],[flux]]</f>
        <v>0</v>
      </c>
      <c r="K314">
        <f>ABS(b2b3[[#This Row],[(mfs - b2+b3) / mfs]])</f>
        <v>0</v>
      </c>
      <c r="L314" t="b">
        <f>_xlfn.TEXTAFTER(b2b3[[#This Row],[rxn]],"-",-1)="SPONT"</f>
        <v>1</v>
      </c>
      <c r="M314" t="str">
        <f>_xlfn.TEXTAFTER(b2b3[[#This Row],[rxn]],"-",-1)</f>
        <v>SPONT</v>
      </c>
      <c r="N314" t="str">
        <f>_xlfn.XLOOKUP("'PRO-"&amp;b2b3[[#This Row],[enz]]&amp;"'",'[1]Sheet2 (2)'!$A:$A,'[1]Sheet2 (2)'!$B:$B,"")</f>
        <v/>
      </c>
      <c r="O314">
        <f>IFERROR(_xlfn.XLOOKUP(b2b3[[#This Row],[Column2]],Table17[[#This Row],[rxn-no-enz]],Table17[[#This Row],[flux]],0),0)</f>
        <v>0</v>
      </c>
      <c r="P314" t="str">
        <f>_xlfn.TEXTBEFORE(b2b3[[#This Row],[rxn]],"-",-1,,,"")</f>
        <v>RXN-H2Ot_c_r_REV</v>
      </c>
    </row>
    <row r="315" spans="1:16" ht="17" hidden="1" x14ac:dyDescent="0.25">
      <c r="A315" s="1" t="s">
        <v>3088</v>
      </c>
      <c r="B315" s="1" t="s">
        <v>2778</v>
      </c>
      <c r="C315" s="1">
        <v>1.1112597611967E-2</v>
      </c>
      <c r="D315" s="1">
        <f>mfs[[#This Row],[flux]]/1000</f>
        <v>1.1112597611966999E-5</v>
      </c>
      <c r="F315" t="s">
        <v>3079</v>
      </c>
      <c r="G315" t="s">
        <v>2778</v>
      </c>
      <c r="H315" s="3">
        <v>6.8822737881235399E-2</v>
      </c>
      <c r="I315">
        <f>_xlfn.XLOOKUP(b2b3[[#This Row],[rxn]],mfs[rxn],mfs[flux_scaled],0)</f>
        <v>6.8246658292014498E-2</v>
      </c>
      <c r="J315">
        <f>(b2b3[[#This Row],[flux]]-b2b3[[#This Row],[flux in mfs]])/b2b3[[#This Row],[flux]]</f>
        <v>8.3704834616579564E-3</v>
      </c>
      <c r="K315">
        <f>ABS(b2b3[[#This Row],[(mfs - b2+b3) / mfs]])</f>
        <v>8.3704834616579564E-3</v>
      </c>
      <c r="L315" t="b">
        <f>_xlfn.TEXTAFTER(b2b3[[#This Row],[rxn]],"-",-1)="SPONT"</f>
        <v>1</v>
      </c>
      <c r="M315" t="str">
        <f>_xlfn.TEXTAFTER(b2b3[[#This Row],[rxn]],"-",-1)</f>
        <v>SPONT</v>
      </c>
      <c r="N315" t="str">
        <f>_xlfn.XLOOKUP("'PRO-"&amp;b2b3[[#This Row],[enz]]&amp;"'",'[1]Sheet2 (2)'!$A:$A,'[1]Sheet2 (2)'!$B:$B,"")</f>
        <v/>
      </c>
      <c r="O315">
        <f>IFERROR(_xlfn.XLOOKUP(b2b3[[#This Row],[Column2]],Table17[[#This Row],[rxn-no-enz]],Table17[[#This Row],[flux]],0),0)</f>
        <v>0</v>
      </c>
      <c r="P315" t="str">
        <f>_xlfn.TEXTBEFORE(b2b3[[#This Row],[rxn]],"-",-1,,,"")</f>
        <v>RXN-H2Ot_c_rm_REV</v>
      </c>
    </row>
    <row r="316" spans="1:16" ht="17" hidden="1" x14ac:dyDescent="0.25">
      <c r="A316" s="1" t="s">
        <v>6988</v>
      </c>
      <c r="B316" s="1" t="s">
        <v>2778</v>
      </c>
      <c r="C316" s="1">
        <v>1353.245177</v>
      </c>
      <c r="D316" s="1">
        <f>mfs[[#This Row],[flux]]/1000</f>
        <v>1.353245177</v>
      </c>
      <c r="F316" t="s">
        <v>4812</v>
      </c>
      <c r="G316" t="s">
        <v>2778</v>
      </c>
      <c r="H316" s="3">
        <v>2.0215950303916701E-2</v>
      </c>
      <c r="I316">
        <f>_xlfn.XLOOKUP(b2b3[[#This Row],[rxn]],mfs[rxn],mfs[flux_scaled],0)</f>
        <v>0</v>
      </c>
      <c r="J316">
        <f>(b2b3[[#This Row],[flux]]-b2b3[[#This Row],[flux in mfs]])/b2b3[[#This Row],[flux]]</f>
        <v>1</v>
      </c>
      <c r="K316">
        <f>ABS(b2b3[[#This Row],[(mfs - b2+b3) / mfs]])</f>
        <v>1</v>
      </c>
      <c r="L316" t="b">
        <f>_xlfn.TEXTAFTER(b2b3[[#This Row],[rxn]],"-",-1)="SPONT"</f>
        <v>0</v>
      </c>
      <c r="M316" t="str">
        <f>_xlfn.TEXTAFTER(b2b3[[#This Row],[rxn]],"-",-1)</f>
        <v>rt3256</v>
      </c>
      <c r="N316">
        <f>_xlfn.XLOOKUP("'PRO-"&amp;b2b3[[#This Row],[enz]]&amp;"'",'[1]Sheet2 (2)'!$A:$A,'[1]Sheet2 (2)'!$B:$B,"")</f>
        <v>1</v>
      </c>
      <c r="O316">
        <f>IFERROR(_xlfn.XLOOKUP(b2b3[[#This Row],[Column2]],Table17[[#This Row],[rxn-no-enz]],Table17[[#This Row],[flux]],0),0)</f>
        <v>0</v>
      </c>
      <c r="P316" t="str">
        <f>_xlfn.TEXTBEFORE(b2b3[[#This Row],[rxn]],"-",-1,,,"")</f>
        <v>RXN-HACNH_m_FWD</v>
      </c>
    </row>
    <row r="317" spans="1:16" ht="17" hidden="1" x14ac:dyDescent="0.25">
      <c r="A317" s="1" t="s">
        <v>3090</v>
      </c>
      <c r="B317" s="1" t="s">
        <v>2778</v>
      </c>
      <c r="C317" s="1">
        <v>20.2163088828265</v>
      </c>
      <c r="D317" s="1">
        <f>mfs[[#This Row],[flux]]/1000</f>
        <v>2.0216308882826498E-2</v>
      </c>
      <c r="F317" t="s">
        <v>3081</v>
      </c>
      <c r="G317" t="s">
        <v>2778</v>
      </c>
      <c r="H317" s="3">
        <v>2.0215950303916701E-2</v>
      </c>
      <c r="I317">
        <f>_xlfn.XLOOKUP(b2b3[[#This Row],[rxn]],mfs[rxn],mfs[flux_scaled],0)</f>
        <v>2.0216308882826498E-2</v>
      </c>
      <c r="J317">
        <f>(b2b3[[#This Row],[flux]]-b2b3[[#This Row],[flux in mfs]])/b2b3[[#This Row],[flux]]</f>
        <v>-1.7737425369907713E-5</v>
      </c>
      <c r="K317">
        <f>ABS(b2b3[[#This Row],[(mfs - b2+b3) / mfs]])</f>
        <v>1.7737425369907713E-5</v>
      </c>
      <c r="L317" t="b">
        <f>_xlfn.TEXTAFTER(b2b3[[#This Row],[rxn]],"-",-1)="SPONT"</f>
        <v>0</v>
      </c>
      <c r="M317" t="str">
        <f>_xlfn.TEXTAFTER(b2b3[[#This Row],[rxn]],"-",-1)</f>
        <v>rt7648</v>
      </c>
      <c r="N317">
        <f>_xlfn.XLOOKUP("'PRO-"&amp;b2b3[[#This Row],[enz]]&amp;"'",'[1]Sheet2 (2)'!$A:$A,'[1]Sheet2 (2)'!$B:$B,"")</f>
        <v>1</v>
      </c>
      <c r="O317">
        <f>IFERROR(_xlfn.XLOOKUP(b2b3[[#This Row],[Column2]],Table17[[#This Row],[rxn-no-enz]],Table17[[#This Row],[flux]],0),0)</f>
        <v>0</v>
      </c>
      <c r="P317" t="str">
        <f>_xlfn.TEXTBEFORE(b2b3[[#This Row],[rxn]],"-",-1,,,"")</f>
        <v>RXN-HCITR_m_FWD</v>
      </c>
    </row>
    <row r="318" spans="1:16" ht="17" hidden="1" x14ac:dyDescent="0.25">
      <c r="A318" s="1" t="s">
        <v>3091</v>
      </c>
      <c r="B318" s="1" t="s">
        <v>2778</v>
      </c>
      <c r="C318" s="1">
        <v>7.0633938250672097</v>
      </c>
      <c r="D318" s="1">
        <f>mfs[[#This Row],[flux]]/1000</f>
        <v>7.0633938250672093E-3</v>
      </c>
      <c r="F318" t="s">
        <v>3082</v>
      </c>
      <c r="G318" t="s">
        <v>2778</v>
      </c>
      <c r="H318" s="3">
        <v>2.0215950303916701E-2</v>
      </c>
      <c r="I318">
        <f>_xlfn.XLOOKUP(b2b3[[#This Row],[rxn]],mfs[rxn],mfs[flux_scaled],0)</f>
        <v>2.0216308882826498E-2</v>
      </c>
      <c r="J318">
        <f>(b2b3[[#This Row],[flux]]-b2b3[[#This Row],[flux in mfs]])/b2b3[[#This Row],[flux]]</f>
        <v>-1.7737425369907713E-5</v>
      </c>
      <c r="K318">
        <f>ABS(b2b3[[#This Row],[(mfs - b2+b3) / mfs]])</f>
        <v>1.7737425369907713E-5</v>
      </c>
      <c r="L318" t="b">
        <f>_xlfn.TEXTAFTER(b2b3[[#This Row],[rxn]],"-",-1)="SPONT"</f>
        <v>0</v>
      </c>
      <c r="M318" t="str">
        <f>_xlfn.TEXTAFTER(b2b3[[#This Row],[rxn]],"-",-1)</f>
        <v>rt6488_m</v>
      </c>
      <c r="N318">
        <f>_xlfn.XLOOKUP("'PRO-"&amp;b2b3[[#This Row],[enz]]&amp;"'",'[1]Sheet2 (2)'!$A:$A,'[1]Sheet2 (2)'!$B:$B,"")</f>
        <v>1</v>
      </c>
      <c r="O318">
        <f>IFERROR(_xlfn.XLOOKUP(b2b3[[#This Row],[Column2]],Table17[[#This Row],[rxn-no-enz]],Table17[[#This Row],[flux]],0),0)</f>
        <v>0</v>
      </c>
      <c r="P318" t="str">
        <f>_xlfn.TEXTBEFORE(b2b3[[#This Row],[rxn]],"-",-1,,,"")</f>
        <v>RXN-HCITS_m_FWD</v>
      </c>
    </row>
    <row r="319" spans="1:16" ht="17" hidden="1" x14ac:dyDescent="0.25">
      <c r="A319" s="1" t="s">
        <v>3092</v>
      </c>
      <c r="B319" s="1" t="s">
        <v>2778</v>
      </c>
      <c r="C319" s="1">
        <v>7.0633938250672097</v>
      </c>
      <c r="D319" s="1">
        <f>mfs[[#This Row],[flux]]/1000</f>
        <v>7.0633938250672093E-3</v>
      </c>
      <c r="F319" t="s">
        <v>6955</v>
      </c>
      <c r="G319" t="s">
        <v>2778</v>
      </c>
      <c r="H319" s="3">
        <v>0.543229394846099</v>
      </c>
      <c r="I319">
        <f>_xlfn.XLOOKUP(b2b3[[#This Row],[rxn]],mfs[rxn],mfs[flux_scaled],0)</f>
        <v>0.54322737317035608</v>
      </c>
      <c r="J319">
        <f>(b2b3[[#This Row],[flux]]-b2b3[[#This Row],[flux in mfs]])/b2b3[[#This Row],[flux]]</f>
        <v>3.7215875320913624E-6</v>
      </c>
      <c r="K319">
        <f>ABS(b2b3[[#This Row],[(mfs - b2+b3) / mfs]])</f>
        <v>3.7215875320913624E-6</v>
      </c>
      <c r="L319" t="b">
        <f>_xlfn.TEXTAFTER(b2b3[[#This Row],[rxn]],"-",-1)="SPONT"</f>
        <v>0</v>
      </c>
      <c r="M319" t="str">
        <f>_xlfn.TEXTAFTER(b2b3[[#This Row],[rxn]],"-",-1)</f>
        <v>rt4213</v>
      </c>
      <c r="N319">
        <f>_xlfn.XLOOKUP("'PRO-"&amp;b2b3[[#This Row],[enz]]&amp;"'",'[1]Sheet2 (2)'!$A:$A,'[1]Sheet2 (2)'!$B:$B,"")</f>
        <v>1</v>
      </c>
      <c r="O319">
        <f>IFERROR(_xlfn.XLOOKUP(b2b3[[#This Row],[Column2]],Table17[[#This Row],[rxn-no-enz]],Table17[[#This Row],[flux]],0),0)</f>
        <v>0</v>
      </c>
      <c r="P319" t="str">
        <f>_xlfn.TEXTBEFORE(b2b3[[#This Row],[rxn]],"-",-1,,,"")</f>
        <v>RXN-HCO3E_c_FWD</v>
      </c>
    </row>
    <row r="320" spans="1:16" ht="17" hidden="1" x14ac:dyDescent="0.25">
      <c r="A320" s="1" t="s">
        <v>3093</v>
      </c>
      <c r="B320" s="1" t="s">
        <v>2778</v>
      </c>
      <c r="C320" s="1">
        <v>7.0633938250672097</v>
      </c>
      <c r="D320" s="1">
        <f>mfs[[#This Row],[flux]]/1000</f>
        <v>7.0633938250672093E-3</v>
      </c>
      <c r="F320" t="s">
        <v>6971</v>
      </c>
      <c r="G320" t="s">
        <v>2778</v>
      </c>
      <c r="H320" s="3">
        <v>1.7172001420660401E-5</v>
      </c>
      <c r="I320">
        <f>_xlfn.XLOOKUP(b2b3[[#This Row],[rxn]],mfs[rxn],mfs[flux_scaled],0)</f>
        <v>1.7172001420659998E-5</v>
      </c>
      <c r="J320">
        <f>(b2b3[[#This Row],[flux]]-b2b3[[#This Row],[flux in mfs]])/b2b3[[#This Row],[flux]]</f>
        <v>2.3479364636433928E-14</v>
      </c>
      <c r="K320">
        <f>ABS(b2b3[[#This Row],[(mfs - b2+b3) / mfs]])</f>
        <v>2.3479364636433928E-14</v>
      </c>
      <c r="L320" t="b">
        <f>_xlfn.TEXTAFTER(b2b3[[#This Row],[rxn]],"-",-1)="SPONT"</f>
        <v>1</v>
      </c>
      <c r="M320" t="str">
        <f>_xlfn.TEXTAFTER(b2b3[[#This Row],[rxn]],"-",-1)</f>
        <v>SPONT</v>
      </c>
      <c r="N320" t="str">
        <f>_xlfn.XLOOKUP("'PRO-"&amp;b2b3[[#This Row],[enz]]&amp;"'",'[1]Sheet2 (2)'!$A:$A,'[1]Sheet2 (2)'!$B:$B,"")</f>
        <v/>
      </c>
      <c r="O320">
        <f>IFERROR(_xlfn.XLOOKUP(b2b3[[#This Row],[Column2]],Table17[[#This Row],[rxn-no-enz]],Table17[[#This Row],[flux]],0),0)</f>
        <v>0</v>
      </c>
      <c r="P320" t="str">
        <f>_xlfn.TEXTBEFORE(b2b3[[#This Row],[rxn]],"-",-1,,,"")</f>
        <v>RXN-HDCAt_c_rm_FWD</v>
      </c>
    </row>
    <row r="321" spans="1:16" ht="17" hidden="1" x14ac:dyDescent="0.25">
      <c r="A321" s="1" t="s">
        <v>3095</v>
      </c>
      <c r="B321" s="1" t="s">
        <v>2778</v>
      </c>
      <c r="C321" s="1">
        <v>99.433452151825804</v>
      </c>
      <c r="D321" s="1">
        <f>mfs[[#This Row],[flux]]/1000</f>
        <v>9.9433452151825807E-2</v>
      </c>
      <c r="F321" t="s">
        <v>3087</v>
      </c>
      <c r="G321" t="s">
        <v>2778</v>
      </c>
      <c r="H321" s="3">
        <v>1.1112597611967301E-5</v>
      </c>
      <c r="I321">
        <f>_xlfn.XLOOKUP(b2b3[[#This Row],[rxn]],mfs[rxn],mfs[flux_scaled],0)</f>
        <v>1.1112597611966999E-5</v>
      </c>
      <c r="J321">
        <f>(b2b3[[#This Row],[flux]]-b2b3[[#This Row],[flux in mfs]])/b2b3[[#This Row],[flux]]</f>
        <v>2.7135305331113092E-14</v>
      </c>
      <c r="K321">
        <f>ABS(b2b3[[#This Row],[(mfs - b2+b3) / mfs]])</f>
        <v>2.7135305331113092E-14</v>
      </c>
      <c r="L321" t="b">
        <f>_xlfn.TEXTAFTER(b2b3[[#This Row],[rxn]],"-",-1)="SPONT"</f>
        <v>1</v>
      </c>
      <c r="M321" t="str">
        <f>_xlfn.TEXTAFTER(b2b3[[#This Row],[rxn]],"-",-1)</f>
        <v>SPONT</v>
      </c>
      <c r="N321" t="str">
        <f>_xlfn.XLOOKUP("'PRO-"&amp;b2b3[[#This Row],[enz]]&amp;"'",'[1]Sheet2 (2)'!$A:$A,'[1]Sheet2 (2)'!$B:$B,"")</f>
        <v/>
      </c>
      <c r="O321">
        <f>IFERROR(_xlfn.XLOOKUP(b2b3[[#This Row],[Column2]],Table17[[#This Row],[rxn-no-enz]],Table17[[#This Row],[flux]],0),0)</f>
        <v>0</v>
      </c>
      <c r="P321" t="str">
        <f>_xlfn.TEXTBEFORE(b2b3[[#This Row],[rxn]],"-",-1,,,"")</f>
        <v>RXN-HEMEAt_c_m_FWD</v>
      </c>
    </row>
    <row r="322" spans="1:16" ht="17" hidden="1" x14ac:dyDescent="0.25">
      <c r="A322" s="1" t="s">
        <v>3096</v>
      </c>
      <c r="B322" s="1" t="s">
        <v>2778</v>
      </c>
      <c r="C322" s="1">
        <v>99.433452151825804</v>
      </c>
      <c r="D322" s="1">
        <f>mfs[[#This Row],[flux]]/1000</f>
        <v>9.9433452151825807E-2</v>
      </c>
      <c r="F322" t="s">
        <v>3088</v>
      </c>
      <c r="G322" t="s">
        <v>2778</v>
      </c>
      <c r="H322" s="3">
        <v>1.11125979978512E-5</v>
      </c>
      <c r="I322">
        <f>_xlfn.XLOOKUP(b2b3[[#This Row],[rxn]],mfs[rxn],mfs[flux_scaled],0)</f>
        <v>1.1112597611966999E-5</v>
      </c>
      <c r="J322">
        <f>(b2b3[[#This Row],[flux]]-b2b3[[#This Row],[flux in mfs]])/b2b3[[#This Row],[flux]]</f>
        <v>3.4724931186006486E-8</v>
      </c>
      <c r="K322">
        <f>ABS(b2b3[[#This Row],[(mfs - b2+b3) / mfs]])</f>
        <v>3.4724931186006486E-8</v>
      </c>
      <c r="L322" t="b">
        <f>_xlfn.TEXTAFTER(b2b3[[#This Row],[rxn]],"-",-1)="SPONT"</f>
        <v>0</v>
      </c>
      <c r="M322" t="str">
        <f>_xlfn.TEXTAFTER(b2b3[[#This Row],[rxn]],"-",-1)</f>
        <v>rt2735</v>
      </c>
      <c r="N322">
        <f>_xlfn.XLOOKUP("'PRO-"&amp;b2b3[[#This Row],[enz]]&amp;"'",'[1]Sheet2 (2)'!$A:$A,'[1]Sheet2 (2)'!$B:$B,"")</f>
        <v>1</v>
      </c>
      <c r="O322">
        <f>IFERROR(_xlfn.XLOOKUP(b2b3[[#This Row],[Column2]],Table17[[#This Row],[rxn-no-enz]],Table17[[#This Row],[flux]],0),0)</f>
        <v>0</v>
      </c>
      <c r="P322" t="str">
        <f>_xlfn.TEXTBEFORE(b2b3[[#This Row],[rxn]],"-",-1,,,"")</f>
        <v>RXN-HEMEOS_m_FWD</v>
      </c>
    </row>
    <row r="323" spans="1:16" ht="17" hidden="1" x14ac:dyDescent="0.25">
      <c r="A323" s="1" t="s">
        <v>3097</v>
      </c>
      <c r="B323" s="1" t="s">
        <v>2778</v>
      </c>
      <c r="C323" s="1">
        <v>1.1112597611967E-2</v>
      </c>
      <c r="D323" s="1">
        <f>mfs[[#This Row],[flux]]/1000</f>
        <v>1.1112597611966999E-5</v>
      </c>
      <c r="F323" t="s">
        <v>3089</v>
      </c>
      <c r="G323" t="s">
        <v>2778</v>
      </c>
      <c r="H323" s="3">
        <v>1.353245177</v>
      </c>
      <c r="I323">
        <f>_xlfn.XLOOKUP(b2b3[[#This Row],[rxn]],mfs[rxn],mfs[flux_scaled],0)</f>
        <v>0</v>
      </c>
      <c r="J323">
        <f>(b2b3[[#This Row],[flux]]-b2b3[[#This Row],[flux in mfs]])/b2b3[[#This Row],[flux]]</f>
        <v>1</v>
      </c>
      <c r="K323">
        <f>ABS(b2b3[[#This Row],[(mfs - b2+b3) / mfs]])</f>
        <v>1</v>
      </c>
      <c r="L323" t="b">
        <f>_xlfn.TEXTAFTER(b2b3[[#This Row],[rxn]],"-",-1)="SPONT"</f>
        <v>0</v>
      </c>
      <c r="M323" t="str">
        <f>_xlfn.TEXTAFTER(b2b3[[#This Row],[rxn]],"-",-1)</f>
        <v>rt1896</v>
      </c>
      <c r="N323">
        <f>_xlfn.XLOOKUP("'PRO-"&amp;b2b3[[#This Row],[enz]]&amp;"'",'[1]Sheet2 (2)'!$A:$A,'[1]Sheet2 (2)'!$B:$B,"")</f>
        <v>1</v>
      </c>
      <c r="O323">
        <f>IFERROR(_xlfn.XLOOKUP(b2b3[[#This Row],[Column2]],Table17[[#This Row],[rxn-no-enz]],Table17[[#This Row],[flux]],0),0)</f>
        <v>0</v>
      </c>
      <c r="P323" t="str">
        <f>_xlfn.TEXTBEFORE(b2b3[[#This Row],[rxn]],"-",-1,,,"")</f>
        <v>RXN-HEX1_c_FWD</v>
      </c>
    </row>
    <row r="324" spans="1:16" ht="17" hidden="1" x14ac:dyDescent="0.25">
      <c r="A324" s="1" t="s">
        <v>3098</v>
      </c>
      <c r="B324" s="1" t="s">
        <v>2778</v>
      </c>
      <c r="C324" s="1">
        <v>40.145966736230299</v>
      </c>
      <c r="D324" s="1">
        <f>mfs[[#This Row],[flux]]/1000</f>
        <v>4.0145966736230297E-2</v>
      </c>
      <c r="F324" t="s">
        <v>3090</v>
      </c>
      <c r="G324" t="s">
        <v>2778</v>
      </c>
      <c r="H324" s="3">
        <v>2.0215950303916701E-2</v>
      </c>
      <c r="I324">
        <f>_xlfn.XLOOKUP(b2b3[[#This Row],[rxn]],mfs[rxn],mfs[flux_scaled],0)</f>
        <v>2.0216308882826498E-2</v>
      </c>
      <c r="J324">
        <f>(b2b3[[#This Row],[flux]]-b2b3[[#This Row],[flux in mfs]])/b2b3[[#This Row],[flux]]</f>
        <v>-1.7737425369907713E-5</v>
      </c>
      <c r="K324">
        <f>ABS(b2b3[[#This Row],[(mfs - b2+b3) / mfs]])</f>
        <v>1.7737425369907713E-5</v>
      </c>
      <c r="L324" t="b">
        <f>_xlfn.TEXTAFTER(b2b3[[#This Row],[rxn]],"-",-1)="SPONT"</f>
        <v>0</v>
      </c>
      <c r="M324" t="str">
        <f>_xlfn.TEXTAFTER(b2b3[[#This Row],[rxn]],"-",-1)</f>
        <v>rt2060</v>
      </c>
      <c r="N324">
        <f>_xlfn.XLOOKUP("'PRO-"&amp;b2b3[[#This Row],[enz]]&amp;"'",'[1]Sheet2 (2)'!$A:$A,'[1]Sheet2 (2)'!$B:$B,"")</f>
        <v>1</v>
      </c>
      <c r="O324">
        <f>IFERROR(_xlfn.XLOOKUP(b2b3[[#This Row],[Column2]],Table17[[#This Row],[rxn-no-enz]],Table17[[#This Row],[flux]],0),0)</f>
        <v>0</v>
      </c>
      <c r="P324" t="str">
        <f>_xlfn.TEXTBEFORE(b2b3[[#This Row],[rxn]],"-",-1,,,"")</f>
        <v>RXN-HICITD_m_FWD</v>
      </c>
    </row>
    <row r="325" spans="1:16" ht="17" hidden="1" x14ac:dyDescent="0.25">
      <c r="A325" s="1" t="s">
        <v>3099</v>
      </c>
      <c r="B325" s="1" t="s">
        <v>2778</v>
      </c>
      <c r="C325" s="1">
        <v>9.4570683556997892</v>
      </c>
      <c r="D325" s="1">
        <f>mfs[[#This Row],[flux]]/1000</f>
        <v>9.4570683556997898E-3</v>
      </c>
      <c r="F325" t="s">
        <v>3091</v>
      </c>
      <c r="G325" t="s">
        <v>2778</v>
      </c>
      <c r="H325" s="3">
        <v>7.0633822949497001E-3</v>
      </c>
      <c r="I325">
        <f>_xlfn.XLOOKUP(b2b3[[#This Row],[rxn]],mfs[rxn],mfs[flux_scaled],0)</f>
        <v>7.0633938250672093E-3</v>
      </c>
      <c r="J325">
        <f>(b2b3[[#This Row],[flux]]-b2b3[[#This Row],[flux in mfs]])/b2b3[[#This Row],[flux]]</f>
        <v>-1.632379082389958E-6</v>
      </c>
      <c r="K325">
        <f>ABS(b2b3[[#This Row],[(mfs - b2+b3) / mfs]])</f>
        <v>1.632379082389958E-6</v>
      </c>
      <c r="L325" t="b">
        <f>_xlfn.TEXTAFTER(b2b3[[#This Row],[rxn]],"-",-1)="SPONT"</f>
        <v>0</v>
      </c>
      <c r="M325" t="str">
        <f>_xlfn.TEXTAFTER(b2b3[[#This Row],[rxn]],"-",-1)</f>
        <v>rt3278</v>
      </c>
      <c r="N325">
        <f>_xlfn.XLOOKUP("'PRO-"&amp;b2b3[[#This Row],[enz]]&amp;"'",'[1]Sheet2 (2)'!$A:$A,'[1]Sheet2 (2)'!$B:$B,"")</f>
        <v>1</v>
      </c>
      <c r="O325">
        <f>IFERROR(_xlfn.XLOOKUP(b2b3[[#This Row],[Column2]],Table17[[#This Row],[rxn-no-enz]],Table17[[#This Row],[flux]],0),0)</f>
        <v>0</v>
      </c>
      <c r="P325" t="str">
        <f>_xlfn.TEXTBEFORE(b2b3[[#This Row],[rxn]],"-",-1,,,"")</f>
        <v>RXN-HISTD_c_FWD</v>
      </c>
    </row>
    <row r="326" spans="1:16" ht="17" hidden="1" x14ac:dyDescent="0.25">
      <c r="A326" s="1" t="s">
        <v>3100</v>
      </c>
      <c r="B326" s="1" t="s">
        <v>2778</v>
      </c>
      <c r="C326" s="1">
        <v>30.6888983805305</v>
      </c>
      <c r="D326" s="1">
        <f>mfs[[#This Row],[flux]]/1000</f>
        <v>3.0688898380530499E-2</v>
      </c>
      <c r="F326" t="s">
        <v>3092</v>
      </c>
      <c r="G326" t="s">
        <v>2778</v>
      </c>
      <c r="H326" s="3">
        <v>7.0633822949497001E-3</v>
      </c>
      <c r="I326">
        <f>_xlfn.XLOOKUP(b2b3[[#This Row],[rxn]],mfs[rxn],mfs[flux_scaled],0)</f>
        <v>7.0633938250672093E-3</v>
      </c>
      <c r="J326">
        <f>(b2b3[[#This Row],[flux]]-b2b3[[#This Row],[flux in mfs]])/b2b3[[#This Row],[flux]]</f>
        <v>-1.632379082389958E-6</v>
      </c>
      <c r="K326">
        <f>ABS(b2b3[[#This Row],[(mfs - b2+b3) / mfs]])</f>
        <v>1.632379082389958E-6</v>
      </c>
      <c r="L326" t="b">
        <f>_xlfn.TEXTAFTER(b2b3[[#This Row],[rxn]],"-",-1)="SPONT"</f>
        <v>0</v>
      </c>
      <c r="M326" t="str">
        <f>_xlfn.TEXTAFTER(b2b3[[#This Row],[rxn]],"-",-1)</f>
        <v>rt1838</v>
      </c>
      <c r="N326">
        <f>_xlfn.XLOOKUP("'PRO-"&amp;b2b3[[#This Row],[enz]]&amp;"'",'[1]Sheet2 (2)'!$A:$A,'[1]Sheet2 (2)'!$B:$B,"")</f>
        <v>1</v>
      </c>
      <c r="O326">
        <f>IFERROR(_xlfn.XLOOKUP(b2b3[[#This Row],[Column2]],Table17[[#This Row],[rxn-no-enz]],Table17[[#This Row],[flux]],0),0)</f>
        <v>0</v>
      </c>
      <c r="P326" t="str">
        <f>_xlfn.TEXTBEFORE(b2b3[[#This Row],[rxn]],"-",-1,,,"")</f>
        <v>RXN-HISTP_c_FWD</v>
      </c>
    </row>
    <row r="327" spans="1:16" ht="17" hidden="1" x14ac:dyDescent="0.25">
      <c r="A327" s="1" t="s">
        <v>3101</v>
      </c>
      <c r="B327" s="1" t="s">
        <v>2778</v>
      </c>
      <c r="C327" s="1">
        <v>7.0633938250672097</v>
      </c>
      <c r="D327" s="1">
        <f>mfs[[#This Row],[flux]]/1000</f>
        <v>7.0633938250672093E-3</v>
      </c>
      <c r="F327" t="s">
        <v>3093</v>
      </c>
      <c r="G327" t="s">
        <v>2778</v>
      </c>
      <c r="H327" s="3">
        <v>7.0633822949497001E-3</v>
      </c>
      <c r="I327">
        <f>_xlfn.XLOOKUP(b2b3[[#This Row],[rxn]],mfs[rxn],mfs[flux_scaled],0)</f>
        <v>7.0633938250672093E-3</v>
      </c>
      <c r="J327">
        <f>(b2b3[[#This Row],[flux]]-b2b3[[#This Row],[flux in mfs]])/b2b3[[#This Row],[flux]]</f>
        <v>-1.632379082389958E-6</v>
      </c>
      <c r="K327">
        <f>ABS(b2b3[[#This Row],[(mfs - b2+b3) / mfs]])</f>
        <v>1.632379082389958E-6</v>
      </c>
      <c r="L327" t="b">
        <f>_xlfn.TEXTAFTER(b2b3[[#This Row],[rxn]],"-",-1)="SPONT"</f>
        <v>0</v>
      </c>
      <c r="M327" t="str">
        <f>_xlfn.TEXTAFTER(b2b3[[#This Row],[rxn]],"-",-1)</f>
        <v>rt0207_c</v>
      </c>
      <c r="N327">
        <f>_xlfn.XLOOKUP("'PRO-"&amp;b2b3[[#This Row],[enz]]&amp;"'",'[1]Sheet2 (2)'!$A:$A,'[1]Sheet2 (2)'!$B:$B,"")</f>
        <v>1</v>
      </c>
      <c r="O327">
        <f>IFERROR(_xlfn.XLOOKUP(b2b3[[#This Row],[Column2]],Table17[[#This Row],[rxn-no-enz]],Table17[[#This Row],[flux]],0),0)</f>
        <v>0</v>
      </c>
      <c r="P327" t="str">
        <f>_xlfn.TEXTBEFORE(b2b3[[#This Row],[rxn]],"-",-1,,,"")</f>
        <v>RXN-HISTRS_c_FWD</v>
      </c>
    </row>
    <row r="328" spans="1:16" ht="17" hidden="1" x14ac:dyDescent="0.25">
      <c r="A328" s="1" t="s">
        <v>3102</v>
      </c>
      <c r="B328" s="1" t="s">
        <v>2778</v>
      </c>
      <c r="C328" s="1">
        <v>21.241944456034702</v>
      </c>
      <c r="D328" s="1">
        <f>mfs[[#This Row],[flux]]/1000</f>
        <v>2.1241944456034702E-2</v>
      </c>
      <c r="F328" t="s">
        <v>3095</v>
      </c>
      <c r="G328" t="s">
        <v>2778</v>
      </c>
      <c r="H328" s="3">
        <v>9.9433452152983395E-2</v>
      </c>
      <c r="I328">
        <f>_xlfn.XLOOKUP(b2b3[[#This Row],[rxn]],mfs[rxn],mfs[flux_scaled],0)</f>
        <v>9.9433452151825807E-2</v>
      </c>
      <c r="J328">
        <f>(b2b3[[#This Row],[flux]]-b2b3[[#This Row],[flux in mfs]])/b2b3[[#This Row],[flux]]</f>
        <v>1.1641835713721572E-11</v>
      </c>
      <c r="K328">
        <f>ABS(b2b3[[#This Row],[(mfs - b2+b3) / mfs]])</f>
        <v>1.1641835713721572E-11</v>
      </c>
      <c r="L328" t="b">
        <f>_xlfn.TEXTAFTER(b2b3[[#This Row],[rxn]],"-",-1)="SPONT"</f>
        <v>0</v>
      </c>
      <c r="M328" t="str">
        <f>_xlfn.TEXTAFTER(b2b3[[#This Row],[rxn]],"-",-1)</f>
        <v>rt1206</v>
      </c>
      <c r="N328">
        <f>_xlfn.XLOOKUP("'PRO-"&amp;b2b3[[#This Row],[enz]]&amp;"'",'[1]Sheet2 (2)'!$A:$A,'[1]Sheet2 (2)'!$B:$B,"")</f>
        <v>1</v>
      </c>
      <c r="O328">
        <f>IFERROR(_xlfn.XLOOKUP(b2b3[[#This Row],[Column2]],Table17[[#This Row],[rxn-no-enz]],Table17[[#This Row],[flux]],0),0)</f>
        <v>0</v>
      </c>
      <c r="P328" t="str">
        <f>_xlfn.TEXTBEFORE(b2b3[[#This Row],[rxn]],"-",-1,,,"")</f>
        <v>RXN-HMGCOAR_c_FWD</v>
      </c>
    </row>
    <row r="329" spans="1:16" ht="17" hidden="1" x14ac:dyDescent="0.25">
      <c r="A329" s="1" t="s">
        <v>3106</v>
      </c>
      <c r="B329" s="1" t="s">
        <v>2778</v>
      </c>
      <c r="C329" s="1">
        <v>2.4921808020337999E-2</v>
      </c>
      <c r="D329" s="1">
        <f>mfs[[#This Row],[flux]]/1000</f>
        <v>2.4921808020337997E-5</v>
      </c>
      <c r="F329" t="s">
        <v>3096</v>
      </c>
      <c r="G329" t="s">
        <v>2778</v>
      </c>
      <c r="H329" s="3">
        <v>9.9433452152983395E-2</v>
      </c>
      <c r="I329">
        <f>_xlfn.XLOOKUP(b2b3[[#This Row],[rxn]],mfs[rxn],mfs[flux_scaled],0)</f>
        <v>9.9433452151825807E-2</v>
      </c>
      <c r="J329">
        <f>(b2b3[[#This Row],[flux]]-b2b3[[#This Row],[flux in mfs]])/b2b3[[#This Row],[flux]]</f>
        <v>1.1641835713721572E-11</v>
      </c>
      <c r="K329">
        <f>ABS(b2b3[[#This Row],[(mfs - b2+b3) / mfs]])</f>
        <v>1.1641835713721572E-11</v>
      </c>
      <c r="L329" t="b">
        <f>_xlfn.TEXTAFTER(b2b3[[#This Row],[rxn]],"-",-1)="SPONT"</f>
        <v>0</v>
      </c>
      <c r="M329" t="str">
        <f>_xlfn.TEXTAFTER(b2b3[[#This Row],[rxn]],"-",-1)</f>
        <v>rt3754_c</v>
      </c>
      <c r="N329">
        <f>_xlfn.XLOOKUP("'PRO-"&amp;b2b3[[#This Row],[enz]]&amp;"'",'[1]Sheet2 (2)'!$A:$A,'[1]Sheet2 (2)'!$B:$B,"")</f>
        <v>1</v>
      </c>
      <c r="O329">
        <f>IFERROR(_xlfn.XLOOKUP(b2b3[[#This Row],[Column2]],Table17[[#This Row],[rxn-no-enz]],Table17[[#This Row],[flux]],0),0)</f>
        <v>0</v>
      </c>
      <c r="P329" t="str">
        <f>_xlfn.TEXTBEFORE(b2b3[[#This Row],[rxn]],"-",-1,,,"")</f>
        <v>RXN-HMGCOAS_c_FWD</v>
      </c>
    </row>
    <row r="330" spans="1:16" ht="17" hidden="1" x14ac:dyDescent="0.25">
      <c r="A330" s="1" t="s">
        <v>3107</v>
      </c>
      <c r="B330" s="1" t="s">
        <v>2778</v>
      </c>
      <c r="C330" s="1">
        <v>24.557930332973701</v>
      </c>
      <c r="D330" s="1">
        <f>mfs[[#This Row],[flux]]/1000</f>
        <v>2.4557930332973699E-2</v>
      </c>
      <c r="F330" t="s">
        <v>3097</v>
      </c>
      <c r="G330" t="s">
        <v>2778</v>
      </c>
      <c r="H330" s="3">
        <v>1.11125979978512E-5</v>
      </c>
      <c r="I330">
        <f>_xlfn.XLOOKUP(b2b3[[#This Row],[rxn]],mfs[rxn],mfs[flux_scaled],0)</f>
        <v>1.1112597611966999E-5</v>
      </c>
      <c r="J330">
        <f>(b2b3[[#This Row],[flux]]-b2b3[[#This Row],[flux in mfs]])/b2b3[[#This Row],[flux]]</f>
        <v>3.4724931186006486E-8</v>
      </c>
      <c r="K330">
        <f>ABS(b2b3[[#This Row],[(mfs - b2+b3) / mfs]])</f>
        <v>3.4724931186006486E-8</v>
      </c>
      <c r="L330" t="b">
        <f>_xlfn.TEXTAFTER(b2b3[[#This Row],[rxn]],"-",-1)="SPONT"</f>
        <v>0</v>
      </c>
      <c r="M330" t="str">
        <f>_xlfn.TEXTAFTER(b2b3[[#This Row],[rxn]],"-",-1)</f>
        <v>COX15ARH1YAH1</v>
      </c>
      <c r="N330" t="str">
        <f>_xlfn.XLOOKUP("'PRO-"&amp;b2b3[[#This Row],[enz]]&amp;"'",'[1]Sheet2 (2)'!$A:$A,'[1]Sheet2 (2)'!$B:$B,"")</f>
        <v/>
      </c>
      <c r="O330">
        <f>IFERROR(_xlfn.XLOOKUP(b2b3[[#This Row],[Column2]],Table17[[#This Row],[rxn-no-enz]],Table17[[#This Row],[flux]],0),0)</f>
        <v>0</v>
      </c>
      <c r="P330" t="str">
        <f>_xlfn.TEXTBEFORE(b2b3[[#This Row],[rxn]],"-",-1,,,"")</f>
        <v>RXN-HOMOX_m_FWD</v>
      </c>
    </row>
    <row r="331" spans="1:16" ht="17" hidden="1" x14ac:dyDescent="0.25">
      <c r="A331" s="1" t="s">
        <v>7037</v>
      </c>
      <c r="B331" s="1" t="s">
        <v>2778</v>
      </c>
      <c r="C331" s="1">
        <v>22.686550318879</v>
      </c>
      <c r="D331" s="1">
        <f>mfs[[#This Row],[flux]]/1000</f>
        <v>2.2686550318878999E-2</v>
      </c>
      <c r="F331" t="s">
        <v>3098</v>
      </c>
      <c r="G331" t="s">
        <v>2778</v>
      </c>
      <c r="H331" s="3">
        <v>4.01455270478027E-2</v>
      </c>
      <c r="I331">
        <f>_xlfn.XLOOKUP(b2b3[[#This Row],[rxn]],mfs[rxn],mfs[flux_scaled],0)</f>
        <v>4.0145966736230297E-2</v>
      </c>
      <c r="J331">
        <f>(b2b3[[#This Row],[flux]]-b2b3[[#This Row],[flux in mfs]])/b2b3[[#This Row],[flux]]</f>
        <v>-1.0952364059737204E-5</v>
      </c>
      <c r="K331">
        <f>ABS(b2b3[[#This Row],[(mfs - b2+b3) / mfs]])</f>
        <v>1.0952364059737204E-5</v>
      </c>
      <c r="L331" t="b">
        <f>_xlfn.TEXTAFTER(b2b3[[#This Row],[rxn]],"-",-1)="SPONT"</f>
        <v>0</v>
      </c>
      <c r="M331" t="str">
        <f>_xlfn.TEXTAFTER(b2b3[[#This Row],[rxn]],"-",-1)</f>
        <v>rt3712</v>
      </c>
      <c r="N331">
        <f>_xlfn.XLOOKUP("'PRO-"&amp;b2b3[[#This Row],[enz]]&amp;"'",'[1]Sheet2 (2)'!$A:$A,'[1]Sheet2 (2)'!$B:$B,"")</f>
        <v>1</v>
      </c>
      <c r="O331">
        <f>IFERROR(_xlfn.XLOOKUP(b2b3[[#This Row],[Column2]],Table17[[#This Row],[rxn-no-enz]],Table17[[#This Row],[flux]],0),0)</f>
        <v>0</v>
      </c>
      <c r="P331" t="str">
        <f>_xlfn.TEXTBEFORE(b2b3[[#This Row],[rxn]],"-",-1,,,"")</f>
        <v>RXN-HSDx_c_FWD</v>
      </c>
    </row>
    <row r="332" spans="1:16" ht="17" hidden="1" x14ac:dyDescent="0.25">
      <c r="A332" s="1" t="s">
        <v>3108</v>
      </c>
      <c r="B332" s="1" t="s">
        <v>2778</v>
      </c>
      <c r="C332" s="1">
        <v>0.44900887928719802</v>
      </c>
      <c r="D332" s="1">
        <f>mfs[[#This Row],[flux]]/1000</f>
        <v>4.4900887928719799E-4</v>
      </c>
      <c r="F332" t="s">
        <v>3099</v>
      </c>
      <c r="G332" t="s">
        <v>2778</v>
      </c>
      <c r="H332" s="3">
        <v>9.4567789513059792E-3</v>
      </c>
      <c r="I332">
        <f>_xlfn.XLOOKUP(b2b3[[#This Row],[rxn]],mfs[rxn],mfs[flux_scaled],0)</f>
        <v>9.4570683556997898E-3</v>
      </c>
      <c r="J332">
        <f>(b2b3[[#This Row],[flux]]-b2b3[[#This Row],[flux in mfs]])/b2b3[[#This Row],[flux]]</f>
        <v>-3.0602850642995857E-5</v>
      </c>
      <c r="K332">
        <f>ABS(b2b3[[#This Row],[(mfs - b2+b3) / mfs]])</f>
        <v>3.0602850642995857E-5</v>
      </c>
      <c r="L332" t="b">
        <f>_xlfn.TEXTAFTER(b2b3[[#This Row],[rxn]],"-",-1)="SPONT"</f>
        <v>0</v>
      </c>
      <c r="M332" t="str">
        <f>_xlfn.TEXTAFTER(b2b3[[#This Row],[rxn]],"-",-1)</f>
        <v>rt4145</v>
      </c>
      <c r="N332">
        <f>_xlfn.XLOOKUP("'PRO-"&amp;b2b3[[#This Row],[enz]]&amp;"'",'[1]Sheet2 (2)'!$A:$A,'[1]Sheet2 (2)'!$B:$B,"")</f>
        <v>1</v>
      </c>
      <c r="O332">
        <f>IFERROR(_xlfn.XLOOKUP(b2b3[[#This Row],[Column2]],Table17[[#This Row],[rxn-no-enz]],Table17[[#This Row],[flux]],0),0)</f>
        <v>0</v>
      </c>
      <c r="P332" t="str">
        <f>_xlfn.TEXTBEFORE(b2b3[[#This Row],[rxn]],"-",-1,,,"")</f>
        <v>RXN-HSERTA_c_FWD</v>
      </c>
    </row>
    <row r="333" spans="1:16" ht="17" hidden="1" x14ac:dyDescent="0.25">
      <c r="A333" s="1" t="s">
        <v>3109</v>
      </c>
      <c r="B333" s="1" t="s">
        <v>2778</v>
      </c>
      <c r="C333" s="1">
        <v>0.44900887928719802</v>
      </c>
      <c r="D333" s="1">
        <f>mfs[[#This Row],[flux]]/1000</f>
        <v>4.4900887928719799E-4</v>
      </c>
      <c r="F333" t="s">
        <v>3100</v>
      </c>
      <c r="G333" t="s">
        <v>2778</v>
      </c>
      <c r="H333" s="3">
        <v>3.0688748096496701E-2</v>
      </c>
      <c r="I333">
        <f>_xlfn.XLOOKUP(b2b3[[#This Row],[rxn]],mfs[rxn],mfs[flux_scaled],0)</f>
        <v>3.0688898380530499E-2</v>
      </c>
      <c r="J333">
        <f>(b2b3[[#This Row],[flux]]-b2b3[[#This Row],[flux in mfs]])/b2b3[[#This Row],[flux]]</f>
        <v>-4.8970402221940869E-6</v>
      </c>
      <c r="K333">
        <f>ABS(b2b3[[#This Row],[(mfs - b2+b3) / mfs]])</f>
        <v>4.8970402221940869E-6</v>
      </c>
      <c r="L333" t="b">
        <f>_xlfn.TEXTAFTER(b2b3[[#This Row],[rxn]],"-",-1)="SPONT"</f>
        <v>0</v>
      </c>
      <c r="M333" t="str">
        <f>_xlfn.TEXTAFTER(b2b3[[#This Row],[rxn]],"-",-1)</f>
        <v>rt0283</v>
      </c>
      <c r="N333">
        <f>_xlfn.XLOOKUP("'PRO-"&amp;b2b3[[#This Row],[enz]]&amp;"'",'[1]Sheet2 (2)'!$A:$A,'[1]Sheet2 (2)'!$B:$B,"")</f>
        <v>1</v>
      </c>
      <c r="O333">
        <f>IFERROR(_xlfn.XLOOKUP(b2b3[[#This Row],[Column2]],Table17[[#This Row],[rxn-no-enz]],Table17[[#This Row],[flux]],0),0)</f>
        <v>0</v>
      </c>
      <c r="P333" t="str">
        <f>_xlfn.TEXTBEFORE(b2b3[[#This Row],[rxn]],"-",-1,,,"")</f>
        <v>RXN-HSK_c_FWD</v>
      </c>
    </row>
    <row r="334" spans="1:16" ht="17" hidden="1" x14ac:dyDescent="0.25">
      <c r="A334" s="1" t="s">
        <v>3110</v>
      </c>
      <c r="B334" s="1" t="s">
        <v>2778</v>
      </c>
      <c r="C334" s="1">
        <v>136.89064911557199</v>
      </c>
      <c r="D334" s="1">
        <f>mfs[[#This Row],[flux]]/1000</f>
        <v>0.136890649115572</v>
      </c>
      <c r="F334" t="s">
        <v>3101</v>
      </c>
      <c r="G334" t="s">
        <v>2778</v>
      </c>
      <c r="H334" s="3">
        <v>7.0633822949497001E-3</v>
      </c>
      <c r="I334">
        <f>_xlfn.XLOOKUP(b2b3[[#This Row],[rxn]],mfs[rxn],mfs[flux_scaled],0)</f>
        <v>7.0633938250672093E-3</v>
      </c>
      <c r="J334">
        <f>(b2b3[[#This Row],[flux]]-b2b3[[#This Row],[flux in mfs]])/b2b3[[#This Row],[flux]]</f>
        <v>-1.632379082389958E-6</v>
      </c>
      <c r="K334">
        <f>ABS(b2b3[[#This Row],[(mfs - b2+b3) / mfs]])</f>
        <v>1.632379082389958E-6</v>
      </c>
      <c r="L334" t="b">
        <f>_xlfn.TEXTAFTER(b2b3[[#This Row],[rxn]],"-",-1)="SPONT"</f>
        <v>0</v>
      </c>
      <c r="M334" t="str">
        <f>_xlfn.TEXTAFTER(b2b3[[#This Row],[rxn]],"-",-1)</f>
        <v>rt4862</v>
      </c>
      <c r="N334">
        <f>_xlfn.XLOOKUP("'PRO-"&amp;b2b3[[#This Row],[enz]]&amp;"'",'[1]Sheet2 (2)'!$A:$A,'[1]Sheet2 (2)'!$B:$B,"")</f>
        <v>1</v>
      </c>
      <c r="O334">
        <f>IFERROR(_xlfn.XLOOKUP(b2b3[[#This Row],[Column2]],Table17[[#This Row],[rxn-no-enz]],Table17[[#This Row],[flux]],0),0)</f>
        <v>0</v>
      </c>
      <c r="P334" t="str">
        <f>_xlfn.TEXTBEFORE(b2b3[[#This Row],[rxn]],"-",-1,,,"")</f>
        <v>RXN-HSTPT_c_FWD</v>
      </c>
    </row>
    <row r="335" spans="1:16" ht="17" hidden="1" x14ac:dyDescent="0.25">
      <c r="A335" s="1" t="s">
        <v>4813</v>
      </c>
      <c r="B335" s="1" t="s">
        <v>2778</v>
      </c>
      <c r="C335" s="1">
        <v>84.872821040437898</v>
      </c>
      <c r="D335" s="1">
        <f>mfs[[#This Row],[flux]]/1000</f>
        <v>8.4872821040437904E-2</v>
      </c>
      <c r="F335" t="s">
        <v>3102</v>
      </c>
      <c r="G335" t="s">
        <v>2778</v>
      </c>
      <c r="H335" s="3">
        <v>2.1241944456034698E-2</v>
      </c>
      <c r="I335">
        <f>_xlfn.XLOOKUP(b2b3[[#This Row],[rxn]],mfs[rxn],mfs[flux_scaled],0)</f>
        <v>2.1241944456034702E-2</v>
      </c>
      <c r="J335">
        <f>(b2b3[[#This Row],[flux]]-b2b3[[#This Row],[flux in mfs]])/b2b3[[#This Row],[flux]]</f>
        <v>-1.6333000771819489E-16</v>
      </c>
      <c r="K335">
        <f>ABS(b2b3[[#This Row],[(mfs - b2+b3) / mfs]])</f>
        <v>1.6333000771819489E-16</v>
      </c>
      <c r="L335" t="b">
        <f>_xlfn.TEXTAFTER(b2b3[[#This Row],[rxn]],"-",-1)="SPONT"</f>
        <v>1</v>
      </c>
      <c r="M335" t="str">
        <f>_xlfn.TEXTAFTER(b2b3[[#This Row],[rxn]],"-",-1)</f>
        <v>SPONT</v>
      </c>
      <c r="N335" t="str">
        <f>_xlfn.XLOOKUP("'PRO-"&amp;b2b3[[#This Row],[enz]]&amp;"'",'[1]Sheet2 (2)'!$A:$A,'[1]Sheet2 (2)'!$B:$B,"")</f>
        <v/>
      </c>
      <c r="O335">
        <f>IFERROR(_xlfn.XLOOKUP(b2b3[[#This Row],[Column2]],Table17[[#This Row],[rxn-no-enz]],Table17[[#This Row],[flux]],0),0)</f>
        <v>0</v>
      </c>
      <c r="P335" t="str">
        <f>_xlfn.TEXTBEFORE(b2b3[[#This Row],[rxn]],"-",-1,,,"")</f>
        <v>RXN-Ht_c_g_REV</v>
      </c>
    </row>
    <row r="336" spans="1:16" ht="17" hidden="1" x14ac:dyDescent="0.25">
      <c r="A336" s="1" t="s">
        <v>3111</v>
      </c>
      <c r="B336" s="1" t="s">
        <v>2778</v>
      </c>
      <c r="C336" s="1">
        <v>7.0633938250672097</v>
      </c>
      <c r="D336" s="1">
        <f>mfs[[#This Row],[flux]]/1000</f>
        <v>7.0633938250672093E-3</v>
      </c>
      <c r="F336" t="s">
        <v>3104</v>
      </c>
      <c r="G336" t="s">
        <v>2778</v>
      </c>
      <c r="H336" s="3">
        <v>5.76079589220927E-4</v>
      </c>
      <c r="I336">
        <f>_xlfn.XLOOKUP(b2b3[[#This Row],[rxn]],mfs[rxn],mfs[flux_scaled],0)</f>
        <v>0</v>
      </c>
      <c r="J336">
        <f>(b2b3[[#This Row],[flux]]-b2b3[[#This Row],[flux in mfs]])/b2b3[[#This Row],[flux]]</f>
        <v>1</v>
      </c>
      <c r="K336">
        <f>ABS(b2b3[[#This Row],[(mfs - b2+b3) / mfs]])</f>
        <v>1</v>
      </c>
      <c r="L336" t="b">
        <f>_xlfn.TEXTAFTER(b2b3[[#This Row],[rxn]],"-",-1)="SPONT"</f>
        <v>1</v>
      </c>
      <c r="M336" t="str">
        <f>_xlfn.TEXTAFTER(b2b3[[#This Row],[rxn]],"-",-1)</f>
        <v>SPONT</v>
      </c>
      <c r="N336" t="str">
        <f>_xlfn.XLOOKUP("'PRO-"&amp;b2b3[[#This Row],[enz]]&amp;"'",'[1]Sheet2 (2)'!$A:$A,'[1]Sheet2 (2)'!$B:$B,"")</f>
        <v/>
      </c>
      <c r="O336">
        <f>IFERROR(_xlfn.XLOOKUP(b2b3[[#This Row],[Column2]],Table17[[#This Row],[rxn-no-enz]],Table17[[#This Row],[flux]],0),0)</f>
        <v>0</v>
      </c>
      <c r="P336" t="str">
        <f>_xlfn.TEXTBEFORE(b2b3[[#This Row],[rxn]],"-",-1,,,"")</f>
        <v>RXN-Ht_c_l_REV</v>
      </c>
    </row>
    <row r="337" spans="1:16" ht="17" hidden="1" x14ac:dyDescent="0.25">
      <c r="A337" s="1" t="s">
        <v>3112</v>
      </c>
      <c r="B337" s="1" t="s">
        <v>2778</v>
      </c>
      <c r="C337" s="1">
        <v>7.0633938250672097</v>
      </c>
      <c r="D337" s="1">
        <f>mfs[[#This Row],[flux]]/1000</f>
        <v>7.0633938250672093E-3</v>
      </c>
      <c r="F337" t="s">
        <v>3106</v>
      </c>
      <c r="G337" t="s">
        <v>2778</v>
      </c>
      <c r="H337" s="3">
        <v>2.49218080203369E-5</v>
      </c>
      <c r="I337">
        <f>_xlfn.XLOOKUP(b2b3[[#This Row],[rxn]],mfs[rxn],mfs[flux_scaled],0)</f>
        <v>2.4921808020337997E-5</v>
      </c>
      <c r="J337">
        <f>(b2b3[[#This Row],[flux]]-b2b3[[#This Row],[flux in mfs]])/b2b3[[#This Row],[flux]]</f>
        <v>-4.4047955860416485E-14</v>
      </c>
      <c r="K337">
        <f>ABS(b2b3[[#This Row],[(mfs - b2+b3) / mfs]])</f>
        <v>4.4047955860416485E-14</v>
      </c>
      <c r="L337" t="b">
        <f>_xlfn.TEXTAFTER(b2b3[[#This Row],[rxn]],"-",-1)="SPONT"</f>
        <v>1</v>
      </c>
      <c r="M337" t="str">
        <f>_xlfn.TEXTAFTER(b2b3[[#This Row],[rxn]],"-",-1)</f>
        <v>SPONT</v>
      </c>
      <c r="N337" t="str">
        <f>_xlfn.XLOOKUP("'PRO-"&amp;b2b3[[#This Row],[enz]]&amp;"'",'[1]Sheet2 (2)'!$A:$A,'[1]Sheet2 (2)'!$B:$B,"")</f>
        <v/>
      </c>
      <c r="O337">
        <f>IFERROR(_xlfn.XLOOKUP(b2b3[[#This Row],[Column2]],Table17[[#This Row],[rxn-no-enz]],Table17[[#This Row],[flux]],0),0)</f>
        <v>0</v>
      </c>
      <c r="P337" t="str">
        <f>_xlfn.TEXTBEFORE(b2b3[[#This Row],[rxn]],"-",-1,,,"")</f>
        <v>RXN-Ht_c_r_REV</v>
      </c>
    </row>
    <row r="338" spans="1:16" ht="17" hidden="1" x14ac:dyDescent="0.25">
      <c r="A338" s="1" t="s">
        <v>3113</v>
      </c>
      <c r="B338" s="1" t="s">
        <v>2778</v>
      </c>
      <c r="C338" s="1">
        <v>3.44295185921455</v>
      </c>
      <c r="D338" s="1">
        <f>mfs[[#This Row],[flux]]/1000</f>
        <v>3.4429518592145499E-3</v>
      </c>
      <c r="F338" t="s">
        <v>3107</v>
      </c>
      <c r="G338" t="s">
        <v>2778</v>
      </c>
      <c r="H338" s="3">
        <v>2.54220497168051E-2</v>
      </c>
      <c r="I338">
        <f>_xlfn.XLOOKUP(b2b3[[#This Row],[rxn]],mfs[rxn],mfs[flux_scaled],0)</f>
        <v>2.4557930332973699E-2</v>
      </c>
      <c r="J338">
        <f>(b2b3[[#This Row],[flux]]-b2b3[[#This Row],[flux in mfs]])/b2b3[[#This Row],[flux]]</f>
        <v>3.3990940677776249E-2</v>
      </c>
      <c r="K338">
        <f>ABS(b2b3[[#This Row],[(mfs - b2+b3) / mfs]])</f>
        <v>3.3990940677776249E-2</v>
      </c>
      <c r="L338" t="b">
        <f>_xlfn.TEXTAFTER(b2b3[[#This Row],[rxn]],"-",-1)="SPONT"</f>
        <v>1</v>
      </c>
      <c r="M338" t="str">
        <f>_xlfn.TEXTAFTER(b2b3[[#This Row],[rxn]],"-",-1)</f>
        <v>SPONT</v>
      </c>
      <c r="N338" t="str">
        <f>_xlfn.XLOOKUP("'PRO-"&amp;b2b3[[#This Row],[enz]]&amp;"'",'[1]Sheet2 (2)'!$A:$A,'[1]Sheet2 (2)'!$B:$B,"")</f>
        <v/>
      </c>
      <c r="O338">
        <f>IFERROR(_xlfn.XLOOKUP(b2b3[[#This Row],[Column2]],Table17[[#This Row],[rxn-no-enz]],Table17[[#This Row],[flux]],0),0)</f>
        <v>0</v>
      </c>
      <c r="P338" t="str">
        <f>_xlfn.TEXTBEFORE(b2b3[[#This Row],[rxn]],"-",-1,,,"")</f>
        <v>RXN-Ht_c_rm_FWD</v>
      </c>
    </row>
    <row r="339" spans="1:16" ht="17" hidden="1" x14ac:dyDescent="0.25">
      <c r="A339" s="1" t="s">
        <v>3114</v>
      </c>
      <c r="B339" s="1" t="s">
        <v>2778</v>
      </c>
      <c r="C339" s="1">
        <v>14.713771210306099</v>
      </c>
      <c r="D339" s="1">
        <f>mfs[[#This Row],[flux]]/1000</f>
        <v>1.4713771210306099E-2</v>
      </c>
      <c r="F339" t="s">
        <v>7037</v>
      </c>
      <c r="G339" t="s">
        <v>2778</v>
      </c>
      <c r="H339" s="3">
        <v>2.2686550318878999E-2</v>
      </c>
      <c r="I339">
        <f>_xlfn.XLOOKUP(b2b3[[#This Row],[rxn]],mfs[rxn],mfs[flux_scaled],0)</f>
        <v>2.2686550318878999E-2</v>
      </c>
      <c r="J339">
        <f>(b2b3[[#This Row],[flux]]-b2b3[[#This Row],[flux in mfs]])/b2b3[[#This Row],[flux]]</f>
        <v>0</v>
      </c>
      <c r="K339">
        <f>ABS(b2b3[[#This Row],[(mfs - b2+b3) / mfs]])</f>
        <v>0</v>
      </c>
      <c r="L339" t="b">
        <f>_xlfn.TEXTAFTER(b2b3[[#This Row],[rxn]],"-",-1)="SPONT"</f>
        <v>1</v>
      </c>
      <c r="M339" t="str">
        <f>_xlfn.TEXTAFTER(b2b3[[#This Row],[rxn]],"-",-1)</f>
        <v>SPONT</v>
      </c>
      <c r="N339" t="str">
        <f>_xlfn.XLOOKUP("'PRO-"&amp;b2b3[[#This Row],[enz]]&amp;"'",'[1]Sheet2 (2)'!$A:$A,'[1]Sheet2 (2)'!$B:$B,"")</f>
        <v/>
      </c>
      <c r="O339">
        <f>IFERROR(_xlfn.XLOOKUP(b2b3[[#This Row],[Column2]],Table17[[#This Row],[rxn-no-enz]],Table17[[#This Row],[flux]],0),0)</f>
        <v>0</v>
      </c>
      <c r="P339" t="str">
        <f>_xlfn.TEXTBEFORE(b2b3[[#This Row],[rxn]],"-",-1,,,"")</f>
        <v>RXN-Ht_m_mm_FWD</v>
      </c>
    </row>
    <row r="340" spans="1:16" ht="17" hidden="1" x14ac:dyDescent="0.25">
      <c r="A340" s="1" t="s">
        <v>3115</v>
      </c>
      <c r="B340" s="1" t="s">
        <v>2778</v>
      </c>
      <c r="C340" s="1">
        <v>14.713771210306099</v>
      </c>
      <c r="D340" s="1">
        <f>mfs[[#This Row],[flux]]/1000</f>
        <v>1.4713771210306099E-2</v>
      </c>
      <c r="F340" t="s">
        <v>3108</v>
      </c>
      <c r="G340" t="s">
        <v>2778</v>
      </c>
      <c r="H340" s="3">
        <v>4.4900887928719702E-4</v>
      </c>
      <c r="I340">
        <f>_xlfn.XLOOKUP(b2b3[[#This Row],[rxn]],mfs[rxn],mfs[flux_scaled],0)</f>
        <v>4.4900887928719799E-4</v>
      </c>
      <c r="J340">
        <f>(b2b3[[#This Row],[flux]]-b2b3[[#This Row],[flux in mfs]])/b2b3[[#This Row],[flux]]</f>
        <v>-2.1731907769530322E-15</v>
      </c>
      <c r="K340">
        <f>ABS(b2b3[[#This Row],[(mfs - b2+b3) / mfs]])</f>
        <v>2.1731907769530322E-15</v>
      </c>
      <c r="L340" t="b">
        <f>_xlfn.TEXTAFTER(b2b3[[#This Row],[rxn]],"-",-1)="SPONT"</f>
        <v>1</v>
      </c>
      <c r="M340" t="str">
        <f>_xlfn.TEXTAFTER(b2b3[[#This Row],[rxn]],"-",-1)</f>
        <v>SPONT</v>
      </c>
      <c r="N340" t="str">
        <f>_xlfn.XLOOKUP("'PRO-"&amp;b2b3[[#This Row],[enz]]&amp;"'",'[1]Sheet2 (2)'!$A:$A,'[1]Sheet2 (2)'!$B:$B,"")</f>
        <v/>
      </c>
      <c r="O340">
        <f>IFERROR(_xlfn.XLOOKUP(b2b3[[#This Row],[Column2]],Table17[[#This Row],[rxn-no-enz]],Table17[[#This Row],[flux]],0),0)</f>
        <v>0</v>
      </c>
      <c r="P340" t="str">
        <f>_xlfn.TEXTBEFORE(b2b3[[#This Row],[rxn]],"-",-1,,,"")</f>
        <v>RXN-HXCCOAt_c_r_FWD</v>
      </c>
    </row>
    <row r="341" spans="1:16" ht="17" hidden="1" x14ac:dyDescent="0.25">
      <c r="A341" s="1" t="s">
        <v>3116</v>
      </c>
      <c r="B341" s="1" t="s">
        <v>2778</v>
      </c>
      <c r="C341" s="1">
        <v>14.713771210306099</v>
      </c>
      <c r="D341" s="1">
        <f>mfs[[#This Row],[flux]]/1000</f>
        <v>1.4713771210306099E-2</v>
      </c>
      <c r="F341" t="s">
        <v>3109</v>
      </c>
      <c r="G341" t="s">
        <v>2778</v>
      </c>
      <c r="H341" s="3">
        <v>4.4900887928719702E-4</v>
      </c>
      <c r="I341">
        <f>_xlfn.XLOOKUP(b2b3[[#This Row],[rxn]],mfs[rxn],mfs[flux_scaled],0)</f>
        <v>4.4900887928719799E-4</v>
      </c>
      <c r="J341">
        <f>(b2b3[[#This Row],[flux]]-b2b3[[#This Row],[flux in mfs]])/b2b3[[#This Row],[flux]]</f>
        <v>-2.1731907769530322E-15</v>
      </c>
      <c r="K341">
        <f>ABS(b2b3[[#This Row],[(mfs - b2+b3) / mfs]])</f>
        <v>2.1731907769530322E-15</v>
      </c>
      <c r="L341" t="b">
        <f>_xlfn.TEXTAFTER(b2b3[[#This Row],[rxn]],"-",-1)="SPONT"</f>
        <v>1</v>
      </c>
      <c r="M341" t="str">
        <f>_xlfn.TEXTAFTER(b2b3[[#This Row],[rxn]],"-",-1)</f>
        <v>SPONT</v>
      </c>
      <c r="N341" t="str">
        <f>_xlfn.XLOOKUP("'PRO-"&amp;b2b3[[#This Row],[enz]]&amp;"'",'[1]Sheet2 (2)'!$A:$A,'[1]Sheet2 (2)'!$B:$B,"")</f>
        <v/>
      </c>
      <c r="O341">
        <f>IFERROR(_xlfn.XLOOKUP(b2b3[[#This Row],[Column2]],Table17[[#This Row],[rxn-no-enz]],Table17[[#This Row],[flux]],0),0)</f>
        <v>0</v>
      </c>
      <c r="P341" t="str">
        <f>_xlfn.TEXTBEFORE(b2b3[[#This Row],[rxn]],"-",-1,,,"")</f>
        <v>RXN-HXCCOAt_c_rm_REV</v>
      </c>
    </row>
    <row r="342" spans="1:16" ht="17" hidden="1" x14ac:dyDescent="0.25">
      <c r="A342" s="1" t="s">
        <v>3117</v>
      </c>
      <c r="B342" s="1" t="s">
        <v>2778</v>
      </c>
      <c r="C342" s="1">
        <v>20.518599741614398</v>
      </c>
      <c r="D342" s="1">
        <f>mfs[[#This Row],[flux]]/1000</f>
        <v>2.0518599741614397E-2</v>
      </c>
      <c r="F342" t="s">
        <v>3110</v>
      </c>
      <c r="G342" t="s">
        <v>2778</v>
      </c>
      <c r="H342" s="3">
        <v>0.22180582105711399</v>
      </c>
      <c r="I342">
        <f>_xlfn.XLOOKUP(b2b3[[#This Row],[rxn]],mfs[rxn],mfs[flux_scaled],0)</f>
        <v>0.136890649115572</v>
      </c>
      <c r="J342">
        <f>(b2b3[[#This Row],[flux]]-b2b3[[#This Row],[flux in mfs]])/b2b3[[#This Row],[flux]]</f>
        <v>0.38283563315354435</v>
      </c>
      <c r="K342">
        <f>ABS(b2b3[[#This Row],[(mfs - b2+b3) / mfs]])</f>
        <v>0.38283563315354435</v>
      </c>
      <c r="L342" t="b">
        <f>_xlfn.TEXTAFTER(b2b3[[#This Row],[rxn]],"-",-1)="SPONT"</f>
        <v>0</v>
      </c>
      <c r="M342" t="str">
        <f>_xlfn.TEXTAFTER(b2b3[[#This Row],[rxn]],"-",-1)</f>
        <v>IDH12</v>
      </c>
      <c r="N342" t="str">
        <f>_xlfn.XLOOKUP("'PRO-"&amp;b2b3[[#This Row],[enz]]&amp;"'",'[1]Sheet2 (2)'!$A:$A,'[1]Sheet2 (2)'!$B:$B,"")</f>
        <v/>
      </c>
      <c r="O342">
        <f>IFERROR(_xlfn.XLOOKUP(b2b3[[#This Row],[Column2]],Table17[[#This Row],[rxn-no-enz]],Table17[[#This Row],[flux]],0),0)</f>
        <v>0</v>
      </c>
      <c r="P342" t="str">
        <f>_xlfn.TEXTBEFORE(b2b3[[#This Row],[rxn]],"-",-1,,,"")</f>
        <v>RXN-ICDHx_m_FWD</v>
      </c>
    </row>
    <row r="343" spans="1:16" ht="17" hidden="1" x14ac:dyDescent="0.25">
      <c r="A343" s="1" t="s">
        <v>3118</v>
      </c>
      <c r="B343" s="1" t="s">
        <v>2778</v>
      </c>
      <c r="C343" s="1">
        <v>8.1204641951168206</v>
      </c>
      <c r="D343" s="1">
        <f>mfs[[#This Row],[flux]]/1000</f>
        <v>8.1204641951168211E-3</v>
      </c>
      <c r="F343" t="s">
        <v>3111</v>
      </c>
      <c r="G343" t="s">
        <v>2778</v>
      </c>
      <c r="H343" s="3">
        <v>7.0633822949497001E-3</v>
      </c>
      <c r="I343">
        <f>_xlfn.XLOOKUP(b2b3[[#This Row],[rxn]],mfs[rxn],mfs[flux_scaled],0)</f>
        <v>7.0633938250672093E-3</v>
      </c>
      <c r="J343">
        <f>(b2b3[[#This Row],[flux]]-b2b3[[#This Row],[flux in mfs]])/b2b3[[#This Row],[flux]]</f>
        <v>-1.632379082389958E-6</v>
      </c>
      <c r="K343">
        <f>ABS(b2b3[[#This Row],[(mfs - b2+b3) / mfs]])</f>
        <v>1.632379082389958E-6</v>
      </c>
      <c r="L343" t="b">
        <f>_xlfn.TEXTAFTER(b2b3[[#This Row],[rxn]],"-",-1)="SPONT"</f>
        <v>0</v>
      </c>
      <c r="M343" t="str">
        <f>_xlfn.TEXTAFTER(b2b3[[#This Row],[rxn]],"-",-1)</f>
        <v>rt0716</v>
      </c>
      <c r="N343">
        <f>_xlfn.XLOOKUP("'PRO-"&amp;b2b3[[#This Row],[enz]]&amp;"'",'[1]Sheet2 (2)'!$A:$A,'[1]Sheet2 (2)'!$B:$B,"")</f>
        <v>1</v>
      </c>
      <c r="O343">
        <f>IFERROR(_xlfn.XLOOKUP(b2b3[[#This Row],[Column2]],Table17[[#This Row],[rxn-no-enz]],Table17[[#This Row],[flux]],0),0)</f>
        <v>0</v>
      </c>
      <c r="P343" t="str">
        <f>_xlfn.TEXTBEFORE(b2b3[[#This Row],[rxn]],"-",-1,,,"")</f>
        <v>RXN-IG3PS_c_FWD</v>
      </c>
    </row>
    <row r="344" spans="1:16" ht="17" hidden="1" x14ac:dyDescent="0.25">
      <c r="A344" s="1" t="s">
        <v>3119</v>
      </c>
      <c r="B344" s="1" t="s">
        <v>2778</v>
      </c>
      <c r="C344" s="1">
        <v>5.2236009342834304</v>
      </c>
      <c r="D344" s="1">
        <f>mfs[[#This Row],[flux]]/1000</f>
        <v>5.2236009342834303E-3</v>
      </c>
      <c r="F344" t="s">
        <v>3112</v>
      </c>
      <c r="G344" t="s">
        <v>2778</v>
      </c>
      <c r="H344" s="3">
        <v>7.0633822949497001E-3</v>
      </c>
      <c r="I344">
        <f>_xlfn.XLOOKUP(b2b3[[#This Row],[rxn]],mfs[rxn],mfs[flux_scaled],0)</f>
        <v>7.0633938250672093E-3</v>
      </c>
      <c r="J344">
        <f>(b2b3[[#This Row],[flux]]-b2b3[[#This Row],[flux in mfs]])/b2b3[[#This Row],[flux]]</f>
        <v>-1.632379082389958E-6</v>
      </c>
      <c r="K344">
        <f>ABS(b2b3[[#This Row],[(mfs - b2+b3) / mfs]])</f>
        <v>1.632379082389958E-6</v>
      </c>
      <c r="L344" t="b">
        <f>_xlfn.TEXTAFTER(b2b3[[#This Row],[rxn]],"-",-1)="SPONT"</f>
        <v>0</v>
      </c>
      <c r="M344" t="str">
        <f>_xlfn.TEXTAFTER(b2b3[[#This Row],[rxn]],"-",-1)</f>
        <v>rt0339</v>
      </c>
      <c r="N344">
        <f>_xlfn.XLOOKUP("'PRO-"&amp;b2b3[[#This Row],[enz]]&amp;"'",'[1]Sheet2 (2)'!$A:$A,'[1]Sheet2 (2)'!$B:$B,"")</f>
        <v>1</v>
      </c>
      <c r="O344">
        <f>IFERROR(_xlfn.XLOOKUP(b2b3[[#This Row],[Column2]],Table17[[#This Row],[rxn-no-enz]],Table17[[#This Row],[flux]],0),0)</f>
        <v>0</v>
      </c>
      <c r="P344" t="str">
        <f>_xlfn.TEXTBEFORE(b2b3[[#This Row],[rxn]],"-",-1,,,"")</f>
        <v>RXN-IGPDH_c_FWD</v>
      </c>
    </row>
    <row r="345" spans="1:16" ht="17" hidden="1" x14ac:dyDescent="0.25">
      <c r="A345" s="1" t="s">
        <v>3120</v>
      </c>
      <c r="B345" s="1" t="s">
        <v>2778</v>
      </c>
      <c r="C345" s="1">
        <v>5.2236009342834304</v>
      </c>
      <c r="D345" s="1">
        <f>mfs[[#This Row],[flux]]/1000</f>
        <v>5.2236009342834303E-3</v>
      </c>
      <c r="F345" t="s">
        <v>3113</v>
      </c>
      <c r="G345" t="s">
        <v>2778</v>
      </c>
      <c r="H345" s="3">
        <v>3.4427879395059402E-3</v>
      </c>
      <c r="I345">
        <f>_xlfn.XLOOKUP(b2b3[[#This Row],[rxn]],mfs[rxn],mfs[flux_scaled],0)</f>
        <v>3.4429518592145499E-3</v>
      </c>
      <c r="J345">
        <f>(b2b3[[#This Row],[flux]]-b2b3[[#This Row],[flux in mfs]])/b2b3[[#This Row],[flux]]</f>
        <v>-4.7612490658722844E-5</v>
      </c>
      <c r="K345">
        <f>ABS(b2b3[[#This Row],[(mfs - b2+b3) / mfs]])</f>
        <v>4.7612490658722844E-5</v>
      </c>
      <c r="L345" t="b">
        <f>_xlfn.TEXTAFTER(b2b3[[#This Row],[rxn]],"-",-1)="SPONT"</f>
        <v>0</v>
      </c>
      <c r="M345" t="str">
        <f>_xlfn.TEXTAFTER(b2b3[[#This Row],[rxn]],"-",-1)</f>
        <v>rt8196</v>
      </c>
      <c r="N345">
        <f>_xlfn.XLOOKUP("'PRO-"&amp;b2b3[[#This Row],[enz]]&amp;"'",'[1]Sheet2 (2)'!$A:$A,'[1]Sheet2 (2)'!$B:$B,"")</f>
        <v>2</v>
      </c>
      <c r="O345">
        <f>IFERROR(_xlfn.XLOOKUP(b2b3[[#This Row],[Column2]],Table17[[#This Row],[rxn-no-enz]],Table17[[#This Row],[flux]],0),0)</f>
        <v>0</v>
      </c>
      <c r="P345" t="str">
        <f>_xlfn.TEXTBEFORE(b2b3[[#This Row],[rxn]],"-",-1,,,"")</f>
        <v>RXN-IGPS_c_FWD</v>
      </c>
    </row>
    <row r="346" spans="1:16" ht="17" hidden="1" x14ac:dyDescent="0.25">
      <c r="A346" s="1" t="s">
        <v>3121</v>
      </c>
      <c r="B346" s="1" t="s">
        <v>2778</v>
      </c>
      <c r="C346" s="1">
        <v>0.89801775857439603</v>
      </c>
      <c r="D346" s="1">
        <f>mfs[[#This Row],[flux]]/1000</f>
        <v>8.9801775857439598E-4</v>
      </c>
      <c r="F346" t="s">
        <v>3114</v>
      </c>
      <c r="G346" t="s">
        <v>2778</v>
      </c>
      <c r="H346" s="3">
        <v>1.4713067225436201E-2</v>
      </c>
      <c r="I346">
        <f>_xlfn.XLOOKUP(b2b3[[#This Row],[rxn]],mfs[rxn],mfs[flux_scaled],0)</f>
        <v>1.4713771210306099E-2</v>
      </c>
      <c r="J346">
        <f>(b2b3[[#This Row],[flux]]-b2b3[[#This Row],[flux in mfs]])/b2b3[[#This Row],[flux]]</f>
        <v>-4.784759419039308E-5</v>
      </c>
      <c r="K346">
        <f>ABS(b2b3[[#This Row],[(mfs - b2+b3) / mfs]])</f>
        <v>4.784759419039308E-5</v>
      </c>
      <c r="L346" t="b">
        <f>_xlfn.TEXTAFTER(b2b3[[#This Row],[rxn]],"-",-1)="SPONT"</f>
        <v>1</v>
      </c>
      <c r="M346" t="str">
        <f>_xlfn.TEXTAFTER(b2b3[[#This Row],[rxn]],"-",-1)</f>
        <v>SPONT</v>
      </c>
      <c r="N346" t="str">
        <f>_xlfn.XLOOKUP("'PRO-"&amp;b2b3[[#This Row],[enz]]&amp;"'",'[1]Sheet2 (2)'!$A:$A,'[1]Sheet2 (2)'!$B:$B,"")</f>
        <v/>
      </c>
      <c r="O346">
        <f>IFERROR(_xlfn.XLOOKUP(b2b3[[#This Row],[Column2]],Table17[[#This Row],[rxn-no-enz]],Table17[[#This Row],[flux]],0),0)</f>
        <v>0</v>
      </c>
      <c r="P346" t="str">
        <f>_xlfn.TEXTBEFORE(b2b3[[#This Row],[rxn]],"-",-1,,,"")</f>
        <v>RXN-ILEt_c_m_FWD</v>
      </c>
    </row>
    <row r="347" spans="1:16" ht="17" hidden="1" x14ac:dyDescent="0.25">
      <c r="A347" s="1" t="s">
        <v>3122</v>
      </c>
      <c r="B347" s="1" t="s">
        <v>2778</v>
      </c>
      <c r="C347" s="1">
        <v>24.5305405937202</v>
      </c>
      <c r="D347" s="1">
        <f>mfs[[#This Row],[flux]]/1000</f>
        <v>2.4530540593720201E-2</v>
      </c>
      <c r="F347" t="s">
        <v>3115</v>
      </c>
      <c r="G347" t="s">
        <v>2778</v>
      </c>
      <c r="H347" s="3">
        <v>1.4713067225436201E-2</v>
      </c>
      <c r="I347">
        <f>_xlfn.XLOOKUP(b2b3[[#This Row],[rxn]],mfs[rxn],mfs[flux_scaled],0)</f>
        <v>1.4713771210306099E-2</v>
      </c>
      <c r="J347">
        <f>(b2b3[[#This Row],[flux]]-b2b3[[#This Row],[flux in mfs]])/b2b3[[#This Row],[flux]]</f>
        <v>-4.784759419039308E-5</v>
      </c>
      <c r="K347">
        <f>ABS(b2b3[[#This Row],[(mfs - b2+b3) / mfs]])</f>
        <v>4.784759419039308E-5</v>
      </c>
      <c r="L347" t="b">
        <f>_xlfn.TEXTAFTER(b2b3[[#This Row],[rxn]],"-",-1)="SPONT"</f>
        <v>0</v>
      </c>
      <c r="M347" t="str">
        <f>_xlfn.TEXTAFTER(b2b3[[#This Row],[rxn]],"-",-1)</f>
        <v>rt6242_m</v>
      </c>
      <c r="N347">
        <f>_xlfn.XLOOKUP("'PRO-"&amp;b2b3[[#This Row],[enz]]&amp;"'",'[1]Sheet2 (2)'!$A:$A,'[1]Sheet2 (2)'!$B:$B,"")</f>
        <v>1</v>
      </c>
      <c r="O347">
        <f>IFERROR(_xlfn.XLOOKUP(b2b3[[#This Row],[Column2]],Table17[[#This Row],[rxn-no-enz]],Table17[[#This Row],[flux]],0),0)</f>
        <v>0</v>
      </c>
      <c r="P347" t="str">
        <f>_xlfn.TEXTBEFORE(b2b3[[#This Row],[rxn]],"-",-1,,,"")</f>
        <v>RXN-ILETA_m_REV</v>
      </c>
    </row>
    <row r="348" spans="1:16" ht="17" hidden="1" x14ac:dyDescent="0.25">
      <c r="A348" s="1" t="s">
        <v>3123</v>
      </c>
      <c r="B348" s="1" t="s">
        <v>2778</v>
      </c>
      <c r="C348" s="1">
        <v>25.841830370665001</v>
      </c>
      <c r="D348" s="1">
        <f>mfs[[#This Row],[flux]]/1000</f>
        <v>2.5841830370665002E-2</v>
      </c>
      <c r="F348" t="s">
        <v>3116</v>
      </c>
      <c r="G348" t="s">
        <v>2778</v>
      </c>
      <c r="H348" s="3">
        <v>1.4713067225436201E-2</v>
      </c>
      <c r="I348">
        <f>_xlfn.XLOOKUP(b2b3[[#This Row],[rxn]],mfs[rxn],mfs[flux_scaled],0)</f>
        <v>1.4713771210306099E-2</v>
      </c>
      <c r="J348">
        <f>(b2b3[[#This Row],[flux]]-b2b3[[#This Row],[flux in mfs]])/b2b3[[#This Row],[flux]]</f>
        <v>-4.784759419039308E-5</v>
      </c>
      <c r="K348">
        <f>ABS(b2b3[[#This Row],[(mfs - b2+b3) / mfs]])</f>
        <v>4.784759419039308E-5</v>
      </c>
      <c r="L348" t="b">
        <f>_xlfn.TEXTAFTER(b2b3[[#This Row],[rxn]],"-",-1)="SPONT"</f>
        <v>0</v>
      </c>
      <c r="M348" t="str">
        <f>_xlfn.TEXTAFTER(b2b3[[#This Row],[rxn]],"-",-1)</f>
        <v>rt5078</v>
      </c>
      <c r="N348">
        <f>_xlfn.XLOOKUP("'PRO-"&amp;b2b3[[#This Row],[enz]]&amp;"'",'[1]Sheet2 (2)'!$A:$A,'[1]Sheet2 (2)'!$B:$B,"")</f>
        <v>1</v>
      </c>
      <c r="O348">
        <f>IFERROR(_xlfn.XLOOKUP(b2b3[[#This Row],[Column2]],Table17[[#This Row],[rxn-no-enz]],Table17[[#This Row],[flux]],0),0)</f>
        <v>0</v>
      </c>
      <c r="P348" t="str">
        <f>_xlfn.TEXTBEFORE(b2b3[[#This Row],[rxn]],"-",-1,,,"")</f>
        <v>RXN-ILETRS_c_FWD</v>
      </c>
    </row>
    <row r="349" spans="1:16" ht="17" hidden="1" x14ac:dyDescent="0.25">
      <c r="A349" s="1" t="s">
        <v>3124</v>
      </c>
      <c r="B349" s="1" t="s">
        <v>2778</v>
      </c>
      <c r="C349" s="1">
        <v>28.342513324344399</v>
      </c>
      <c r="D349" s="1">
        <f>mfs[[#This Row],[flux]]/1000</f>
        <v>2.8342513324344398E-2</v>
      </c>
      <c r="F349" t="s">
        <v>3117</v>
      </c>
      <c r="G349" t="s">
        <v>2778</v>
      </c>
      <c r="H349" s="3">
        <v>2.05182899169883E-2</v>
      </c>
      <c r="I349">
        <f>_xlfn.XLOOKUP(b2b3[[#This Row],[rxn]],mfs[rxn],mfs[flux_scaled],0)</f>
        <v>2.0518599741614397E-2</v>
      </c>
      <c r="J349">
        <f>(b2b3[[#This Row],[flux]]-b2b3[[#This Row],[flux in mfs]])/b2b3[[#This Row],[flux]]</f>
        <v>-1.5099924377248996E-5</v>
      </c>
      <c r="K349">
        <f>ABS(b2b3[[#This Row],[(mfs - b2+b3) / mfs]])</f>
        <v>1.5099924377248996E-5</v>
      </c>
      <c r="L349" t="b">
        <f>_xlfn.TEXTAFTER(b2b3[[#This Row],[rxn]],"-",-1)="SPONT"</f>
        <v>0</v>
      </c>
      <c r="M349" t="str">
        <f>_xlfn.TEXTAFTER(b2b3[[#This Row],[rxn]],"-",-1)</f>
        <v>rt4053</v>
      </c>
      <c r="N349">
        <f>_xlfn.XLOOKUP("'PRO-"&amp;b2b3[[#This Row],[enz]]&amp;"'",'[1]Sheet2 (2)'!$A:$A,'[1]Sheet2 (2)'!$B:$B,"")</f>
        <v>1</v>
      </c>
      <c r="O349">
        <f>IFERROR(_xlfn.XLOOKUP(b2b3[[#This Row],[Column2]],Table17[[#This Row],[rxn-no-enz]],Table17[[#This Row],[flux]],0),0)</f>
        <v>0</v>
      </c>
      <c r="P349" t="str">
        <f>_xlfn.TEXTBEFORE(b2b3[[#This Row],[rxn]],"-",-1,,,"")</f>
        <v>RXN-IMPC_c_FWD</v>
      </c>
    </row>
    <row r="350" spans="1:16" ht="17" hidden="1" x14ac:dyDescent="0.25">
      <c r="A350" s="1" t="s">
        <v>3125</v>
      </c>
      <c r="B350" s="1" t="s">
        <v>2778</v>
      </c>
      <c r="C350" s="1">
        <v>28.342513324344399</v>
      </c>
      <c r="D350" s="1">
        <f>mfs[[#This Row],[flux]]/1000</f>
        <v>2.8342513324344398E-2</v>
      </c>
      <c r="F350" t="s">
        <v>3118</v>
      </c>
      <c r="G350" t="s">
        <v>2778</v>
      </c>
      <c r="H350" s="3">
        <v>8.1205555909581902E-3</v>
      </c>
      <c r="I350">
        <f>_xlfn.XLOOKUP(b2b3[[#This Row],[rxn]],mfs[rxn],mfs[flux_scaled],0)</f>
        <v>8.1204641951168211E-3</v>
      </c>
      <c r="J350">
        <f>(b2b3[[#This Row],[flux]]-b2b3[[#This Row],[flux in mfs]])/b2b3[[#This Row],[flux]]</f>
        <v>1.125487540172774E-5</v>
      </c>
      <c r="K350">
        <f>ABS(b2b3[[#This Row],[(mfs - b2+b3) / mfs]])</f>
        <v>1.125487540172774E-5</v>
      </c>
      <c r="L350" t="b">
        <f>_xlfn.TEXTAFTER(b2b3[[#This Row],[rxn]],"-",-1)="SPONT"</f>
        <v>0</v>
      </c>
      <c r="M350" t="str">
        <f>_xlfn.TEXTAFTER(b2b3[[#This Row],[rxn]],"-",-1)</f>
        <v>rt0027</v>
      </c>
      <c r="N350">
        <f>_xlfn.XLOOKUP("'PRO-"&amp;b2b3[[#This Row],[enz]]&amp;"'",'[1]Sheet2 (2)'!$A:$A,'[1]Sheet2 (2)'!$B:$B,"")</f>
        <v>1</v>
      </c>
      <c r="O350">
        <f>IFERROR(_xlfn.XLOOKUP(b2b3[[#This Row],[Column2]],Table17[[#This Row],[rxn-no-enz]],Table17[[#This Row],[flux]],0),0)</f>
        <v>0</v>
      </c>
      <c r="P350" t="str">
        <f>_xlfn.TEXTBEFORE(b2b3[[#This Row],[rxn]],"-",-1,,,"")</f>
        <v>RXN-IMPD_c_FWD</v>
      </c>
    </row>
    <row r="351" spans="1:16" ht="17" hidden="1" x14ac:dyDescent="0.25">
      <c r="A351" s="1" t="s">
        <v>3126</v>
      </c>
      <c r="B351" s="1" t="s">
        <v>2778</v>
      </c>
      <c r="C351" s="1">
        <v>28.342513324344399</v>
      </c>
      <c r="D351" s="1">
        <f>mfs[[#This Row],[flux]]/1000</f>
        <v>2.8342513324344398E-2</v>
      </c>
      <c r="F351" t="s">
        <v>3119</v>
      </c>
      <c r="G351" t="s">
        <v>2778</v>
      </c>
      <c r="H351" s="3">
        <v>5.2236009342834303E-3</v>
      </c>
      <c r="I351">
        <f>_xlfn.XLOOKUP(b2b3[[#This Row],[rxn]],mfs[rxn],mfs[flux_scaled],0)</f>
        <v>5.2236009342834303E-3</v>
      </c>
      <c r="J351">
        <f>(b2b3[[#This Row],[flux]]-b2b3[[#This Row],[flux in mfs]])/b2b3[[#This Row],[flux]]</f>
        <v>0</v>
      </c>
      <c r="K351">
        <f>ABS(b2b3[[#This Row],[(mfs - b2+b3) / mfs]])</f>
        <v>0</v>
      </c>
      <c r="L351" t="b">
        <f>_xlfn.TEXTAFTER(b2b3[[#This Row],[rxn]],"-",-1)="SPONT"</f>
        <v>1</v>
      </c>
      <c r="M351" t="str">
        <f>_xlfn.TEXTAFTER(b2b3[[#This Row],[rxn]],"-",-1)</f>
        <v>SPONT</v>
      </c>
      <c r="N351" t="str">
        <f>_xlfn.XLOOKUP("'PRO-"&amp;b2b3[[#This Row],[enz]]&amp;"'",'[1]Sheet2 (2)'!$A:$A,'[1]Sheet2 (2)'!$B:$B,"")</f>
        <v/>
      </c>
      <c r="O351">
        <f>IFERROR(_xlfn.XLOOKUP(b2b3[[#This Row],[Column2]],Table17[[#This Row],[rxn-no-enz]],Table17[[#This Row],[flux]],0),0)</f>
        <v>0</v>
      </c>
      <c r="P351" t="str">
        <f>_xlfn.TEXTBEFORE(b2b3[[#This Row],[rxn]],"-",-1,,,"")</f>
        <v>RXN-INOSTt_c_rm_FWD</v>
      </c>
    </row>
    <row r="352" spans="1:16" ht="17" hidden="1" x14ac:dyDescent="0.25">
      <c r="A352" s="1" t="s">
        <v>3127</v>
      </c>
      <c r="B352" s="1" t="s">
        <v>2778</v>
      </c>
      <c r="C352" s="1">
        <v>28.342513324344399</v>
      </c>
      <c r="D352" s="1">
        <f>mfs[[#This Row],[flux]]/1000</f>
        <v>2.8342513324344398E-2</v>
      </c>
      <c r="F352" t="s">
        <v>7112</v>
      </c>
      <c r="G352" t="s">
        <v>2778</v>
      </c>
      <c r="H352" s="3">
        <v>5.2236009342834303E-3</v>
      </c>
      <c r="I352">
        <f>_xlfn.XLOOKUP(b2b3[[#This Row],[rxn]],mfs[rxn],mfs[flux_scaled],0)</f>
        <v>0</v>
      </c>
      <c r="J352">
        <f>(b2b3[[#This Row],[flux]]-b2b3[[#This Row],[flux in mfs]])/b2b3[[#This Row],[flux]]</f>
        <v>1</v>
      </c>
      <c r="K352">
        <f>ABS(b2b3[[#This Row],[(mfs - b2+b3) / mfs]])</f>
        <v>1</v>
      </c>
      <c r="L352" t="b">
        <f>_xlfn.TEXTAFTER(b2b3[[#This Row],[rxn]],"-",-1)="SPONT"</f>
        <v>0</v>
      </c>
      <c r="M352" t="str">
        <f>_xlfn.TEXTAFTER(b2b3[[#This Row],[rxn]],"-",-1)</f>
        <v>rt4674</v>
      </c>
      <c r="N352">
        <f>_xlfn.XLOOKUP("'PRO-"&amp;b2b3[[#This Row],[enz]]&amp;"'",'[1]Sheet2 (2)'!$A:$A,'[1]Sheet2 (2)'!$B:$B,"")</f>
        <v>1</v>
      </c>
      <c r="O352">
        <f>IFERROR(_xlfn.XLOOKUP(b2b3[[#This Row],[Column2]],Table17[[#This Row],[rxn-no-enz]],Table17[[#This Row],[flux]],0),0)</f>
        <v>0</v>
      </c>
      <c r="P352" t="str">
        <f>_xlfn.TEXTBEFORE(b2b3[[#This Row],[rxn]],"-",-1,,,"")</f>
        <v>RXN-INOSTtps_e_FWD</v>
      </c>
    </row>
    <row r="353" spans="1:16" ht="17" hidden="1" x14ac:dyDescent="0.25">
      <c r="A353" s="1" t="s">
        <v>3128</v>
      </c>
      <c r="B353" s="1" t="s">
        <v>2778</v>
      </c>
      <c r="C353" s="1">
        <v>49.976670667264401</v>
      </c>
      <c r="D353" s="1">
        <f>mfs[[#This Row],[flux]]/1000</f>
        <v>4.9976670667264397E-2</v>
      </c>
      <c r="F353" t="s">
        <v>3121</v>
      </c>
      <c r="G353" t="s">
        <v>2778</v>
      </c>
      <c r="H353" s="3">
        <v>8.9801775857439501E-4</v>
      </c>
      <c r="I353">
        <f>_xlfn.XLOOKUP(b2b3[[#This Row],[rxn]],mfs[rxn],mfs[flux_scaled],0)</f>
        <v>8.9801775857439598E-4</v>
      </c>
      <c r="J353">
        <f>(b2b3[[#This Row],[flux]]-b2b3[[#This Row],[flux in mfs]])/b2b3[[#This Row],[flux]]</f>
        <v>-1.0865953884765149E-15</v>
      </c>
      <c r="K353">
        <f>ABS(b2b3[[#This Row],[(mfs - b2+b3) / mfs]])</f>
        <v>1.0865953884765149E-15</v>
      </c>
      <c r="L353" t="b">
        <f>_xlfn.TEXTAFTER(b2b3[[#This Row],[rxn]],"-",-1)="SPONT"</f>
        <v>0</v>
      </c>
      <c r="M353" t="str">
        <f>_xlfn.TEXTAFTER(b2b3[[#This Row],[rxn]],"-",-1)</f>
        <v>rt4559</v>
      </c>
      <c r="N353">
        <f>_xlfn.XLOOKUP("'PRO-"&amp;b2b3[[#This Row],[enz]]&amp;"'",'[1]Sheet2 (2)'!$A:$A,'[1]Sheet2 (2)'!$B:$B,"")</f>
        <v>1</v>
      </c>
      <c r="O353">
        <f>IFERROR(_xlfn.XLOOKUP(b2b3[[#This Row],[Column2]],Table17[[#This Row],[rxn-no-enz]],Table17[[#This Row],[flux]],0),0)</f>
        <v>0</v>
      </c>
      <c r="P353" t="str">
        <f>_xlfn.TEXTBEFORE(b2b3[[#This Row],[rxn]],"-",-1,,,"")</f>
        <v>RXN-IPCS_g_FWD</v>
      </c>
    </row>
    <row r="354" spans="1:16" ht="17" hidden="1" x14ac:dyDescent="0.25">
      <c r="A354" s="1" t="s">
        <v>3129</v>
      </c>
      <c r="B354" s="1" t="s">
        <v>2778</v>
      </c>
      <c r="C354" s="1">
        <v>14.713771210306099</v>
      </c>
      <c r="D354" s="1">
        <f>mfs[[#This Row],[flux]]/1000</f>
        <v>1.4713771210306099E-2</v>
      </c>
      <c r="F354" t="s">
        <v>3122</v>
      </c>
      <c r="G354" t="s">
        <v>2778</v>
      </c>
      <c r="H354" s="3">
        <v>2.4530540594106101E-2</v>
      </c>
      <c r="I354">
        <f>_xlfn.XLOOKUP(b2b3[[#This Row],[rxn]],mfs[rxn],mfs[flux_scaled],0)</f>
        <v>2.4530540593720201E-2</v>
      </c>
      <c r="J354">
        <f>(b2b3[[#This Row],[flux]]-b2b3[[#This Row],[flux in mfs]])/b2b3[[#This Row],[flux]]</f>
        <v>1.5731395893681033E-11</v>
      </c>
      <c r="K354">
        <f>ABS(b2b3[[#This Row],[(mfs - b2+b3) / mfs]])</f>
        <v>1.5731395893681033E-11</v>
      </c>
      <c r="L354" t="b">
        <f>_xlfn.TEXTAFTER(b2b3[[#This Row],[rxn]],"-",-1)="SPONT"</f>
        <v>0</v>
      </c>
      <c r="M354" t="str">
        <f>_xlfn.TEXTAFTER(b2b3[[#This Row],[rxn]],"-",-1)</f>
        <v>rt7835</v>
      </c>
      <c r="N354">
        <f>_xlfn.XLOOKUP("'PRO-"&amp;b2b3[[#This Row],[enz]]&amp;"'",'[1]Sheet2 (2)'!$A:$A,'[1]Sheet2 (2)'!$B:$B,"")</f>
        <v>1</v>
      </c>
      <c r="O354">
        <f>IFERROR(_xlfn.XLOOKUP(b2b3[[#This Row],[Column2]],Table17[[#This Row],[rxn-no-enz]],Table17[[#This Row],[flux]],0),0)</f>
        <v>0</v>
      </c>
      <c r="P354" t="str">
        <f>_xlfn.TEXTBEFORE(b2b3[[#This Row],[rxn]],"-",-1,,,"")</f>
        <v>RXN-IPDDI_c_FWD</v>
      </c>
    </row>
    <row r="355" spans="1:16" ht="17" hidden="1" x14ac:dyDescent="0.25">
      <c r="A355" s="1" t="s">
        <v>3130</v>
      </c>
      <c r="B355" s="1" t="s">
        <v>2778</v>
      </c>
      <c r="C355" s="1">
        <v>67.081817464870198</v>
      </c>
      <c r="D355" s="1">
        <f>mfs[[#This Row],[flux]]/1000</f>
        <v>6.70818174648702E-2</v>
      </c>
      <c r="F355" t="s">
        <v>3123</v>
      </c>
      <c r="G355" t="s">
        <v>2778</v>
      </c>
      <c r="H355" s="3">
        <v>2.5841830370664998E-2</v>
      </c>
      <c r="I355">
        <f>_xlfn.XLOOKUP(b2b3[[#This Row],[rxn]],mfs[rxn],mfs[flux_scaled],0)</f>
        <v>2.5841830370665002E-2</v>
      </c>
      <c r="J355">
        <f>(b2b3[[#This Row],[flux]]-b2b3[[#This Row],[flux in mfs]])/b2b3[[#This Row],[flux]]</f>
        <v>-1.3425701284271427E-16</v>
      </c>
      <c r="K355">
        <f>ABS(b2b3[[#This Row],[(mfs - b2+b3) / mfs]])</f>
        <v>1.3425701284271427E-16</v>
      </c>
      <c r="L355" t="b">
        <f>_xlfn.TEXTAFTER(b2b3[[#This Row],[rxn]],"-",-1)="SPONT"</f>
        <v>0</v>
      </c>
      <c r="M355" t="str">
        <f>_xlfn.TEXTAFTER(b2b3[[#This Row],[rxn]],"-",-1)</f>
        <v>UNKNOWN</v>
      </c>
      <c r="N355" t="str">
        <f>_xlfn.XLOOKUP("'PRO-"&amp;b2b3[[#This Row],[enz]]&amp;"'",'[1]Sheet2 (2)'!$A:$A,'[1]Sheet2 (2)'!$B:$B,"")</f>
        <v/>
      </c>
      <c r="O355">
        <f>IFERROR(_xlfn.XLOOKUP(b2b3[[#This Row],[Column2]],Table17[[#This Row],[rxn-no-enz]],Table17[[#This Row],[flux]],0),0)</f>
        <v>0</v>
      </c>
      <c r="P355" t="str">
        <f>_xlfn.TEXTBEFORE(b2b3[[#This Row],[rxn]],"-",-1,,,"")</f>
        <v>RXN-IPDPt_c_l_REV</v>
      </c>
    </row>
    <row r="356" spans="1:16" ht="17" hidden="1" x14ac:dyDescent="0.25">
      <c r="A356" s="1" t="s">
        <v>7161</v>
      </c>
      <c r="B356" s="1" t="s">
        <v>2778</v>
      </c>
      <c r="C356" s="1">
        <v>28.342513324344399</v>
      </c>
      <c r="D356" s="1">
        <f>mfs[[#This Row],[flux]]/1000</f>
        <v>2.8342513324344398E-2</v>
      </c>
      <c r="F356" t="s">
        <v>3124</v>
      </c>
      <c r="G356" t="s">
        <v>2778</v>
      </c>
      <c r="H356" s="3">
        <v>2.8342202448265099E-2</v>
      </c>
      <c r="I356">
        <f>_xlfn.XLOOKUP(b2b3[[#This Row],[rxn]],mfs[rxn],mfs[flux_scaled],0)</f>
        <v>2.8342513324344398E-2</v>
      </c>
      <c r="J356">
        <f>(b2b3[[#This Row],[flux]]-b2b3[[#This Row],[flux in mfs]])/b2b3[[#This Row],[flux]]</f>
        <v>-1.0968663422214268E-5</v>
      </c>
      <c r="K356">
        <f>ABS(b2b3[[#This Row],[(mfs - b2+b3) / mfs]])</f>
        <v>1.0968663422214268E-5</v>
      </c>
      <c r="L356" t="b">
        <f>_xlfn.TEXTAFTER(b2b3[[#This Row],[rxn]],"-",-1)="SPONT"</f>
        <v>0</v>
      </c>
      <c r="M356" t="str">
        <f>_xlfn.TEXTAFTER(b2b3[[#This Row],[rxn]],"-",-1)</f>
        <v>rt5526</v>
      </c>
      <c r="N356">
        <f>_xlfn.XLOOKUP("'PRO-"&amp;b2b3[[#This Row],[enz]]&amp;"'",'[1]Sheet2 (2)'!$A:$A,'[1]Sheet2 (2)'!$B:$B,"")</f>
        <v>1</v>
      </c>
      <c r="O356">
        <f>IFERROR(_xlfn.XLOOKUP(b2b3[[#This Row],[Column2]],Table17[[#This Row],[rxn-no-enz]],Table17[[#This Row],[flux]],0),0)</f>
        <v>0</v>
      </c>
      <c r="P356" t="str">
        <f>_xlfn.TEXTBEFORE(b2b3[[#This Row],[rxn]],"-",-1,,,"")</f>
        <v>RXN-IPMD_c_FWD</v>
      </c>
    </row>
    <row r="357" spans="1:16" ht="17" hidden="1" x14ac:dyDescent="0.25">
      <c r="A357" s="1" t="s">
        <v>3135</v>
      </c>
      <c r="B357" s="1" t="s">
        <v>2778</v>
      </c>
      <c r="C357" s="1">
        <v>28.342513324344399</v>
      </c>
      <c r="D357" s="1">
        <f>mfs[[#This Row],[flux]]/1000</f>
        <v>2.8342513324344398E-2</v>
      </c>
      <c r="F357" t="s">
        <v>3125</v>
      </c>
      <c r="G357" t="s">
        <v>2778</v>
      </c>
      <c r="H357" s="3">
        <v>2.8342202448265099E-2</v>
      </c>
      <c r="I357">
        <f>_xlfn.XLOOKUP(b2b3[[#This Row],[rxn]],mfs[rxn],mfs[flux_scaled],0)</f>
        <v>2.8342513324344398E-2</v>
      </c>
      <c r="J357">
        <f>(b2b3[[#This Row],[flux]]-b2b3[[#This Row],[flux in mfs]])/b2b3[[#This Row],[flux]]</f>
        <v>-1.0968663422214268E-5</v>
      </c>
      <c r="K357">
        <f>ABS(b2b3[[#This Row],[(mfs - b2+b3) / mfs]])</f>
        <v>1.0968663422214268E-5</v>
      </c>
      <c r="L357" t="b">
        <f>_xlfn.TEXTAFTER(b2b3[[#This Row],[rxn]],"-",-1)="SPONT"</f>
        <v>0</v>
      </c>
      <c r="M357" t="str">
        <f>_xlfn.TEXTAFTER(b2b3[[#This Row],[rxn]],"-",-1)</f>
        <v>rt6546</v>
      </c>
      <c r="N357">
        <f>_xlfn.XLOOKUP("'PRO-"&amp;b2b3[[#This Row],[enz]]&amp;"'",'[1]Sheet2 (2)'!$A:$A,'[1]Sheet2 (2)'!$B:$B,"")</f>
        <v>1</v>
      </c>
      <c r="O357">
        <f>IFERROR(_xlfn.XLOOKUP(b2b3[[#This Row],[Column2]],Table17[[#This Row],[rxn-no-enz]],Table17[[#This Row],[flux]],0),0)</f>
        <v>0</v>
      </c>
      <c r="P357" t="str">
        <f>_xlfn.TEXTBEFORE(b2b3[[#This Row],[rxn]],"-",-1,,,"")</f>
        <v>RXN-IPPMIa_c_REV</v>
      </c>
    </row>
    <row r="358" spans="1:16" ht="17" hidden="1" x14ac:dyDescent="0.25">
      <c r="A358" s="1" t="s">
        <v>7169</v>
      </c>
      <c r="B358" s="1" t="s">
        <v>2778</v>
      </c>
      <c r="C358" s="1">
        <v>6.5326000693890001E-3</v>
      </c>
      <c r="D358" s="1">
        <f>mfs[[#This Row],[flux]]/1000</f>
        <v>6.532600069389E-6</v>
      </c>
      <c r="F358" t="s">
        <v>3126</v>
      </c>
      <c r="G358" t="s">
        <v>2778</v>
      </c>
      <c r="H358" s="3">
        <v>2.8342202448265099E-2</v>
      </c>
      <c r="I358">
        <f>_xlfn.XLOOKUP(b2b3[[#This Row],[rxn]],mfs[rxn],mfs[flux_scaled],0)</f>
        <v>2.8342513324344398E-2</v>
      </c>
      <c r="J358">
        <f>(b2b3[[#This Row],[flux]]-b2b3[[#This Row],[flux in mfs]])/b2b3[[#This Row],[flux]]</f>
        <v>-1.0968663422214268E-5</v>
      </c>
      <c r="K358">
        <f>ABS(b2b3[[#This Row],[(mfs - b2+b3) / mfs]])</f>
        <v>1.0968663422214268E-5</v>
      </c>
      <c r="L358" t="b">
        <f>_xlfn.TEXTAFTER(b2b3[[#This Row],[rxn]],"-",-1)="SPONT"</f>
        <v>0</v>
      </c>
      <c r="M358" t="str">
        <f>_xlfn.TEXTAFTER(b2b3[[#This Row],[rxn]],"-",-1)</f>
        <v>rt6546</v>
      </c>
      <c r="N358">
        <f>_xlfn.XLOOKUP("'PRO-"&amp;b2b3[[#This Row],[enz]]&amp;"'",'[1]Sheet2 (2)'!$A:$A,'[1]Sheet2 (2)'!$B:$B,"")</f>
        <v>1</v>
      </c>
      <c r="O358">
        <f>IFERROR(_xlfn.XLOOKUP(b2b3[[#This Row],[Column2]],Table17[[#This Row],[rxn-no-enz]],Table17[[#This Row],[flux]],0),0)</f>
        <v>0</v>
      </c>
      <c r="P358" t="str">
        <f>_xlfn.TEXTBEFORE(b2b3[[#This Row],[rxn]],"-",-1,,,"")</f>
        <v>RXN-IPPMIb_c_REV</v>
      </c>
    </row>
    <row r="359" spans="1:16" ht="17" hidden="1" x14ac:dyDescent="0.25">
      <c r="A359" s="1" t="s">
        <v>7170</v>
      </c>
      <c r="B359" s="1" t="s">
        <v>2778</v>
      </c>
      <c r="C359" s="1">
        <v>6.5326000693890001E-3</v>
      </c>
      <c r="D359" s="1">
        <f>mfs[[#This Row],[flux]]/1000</f>
        <v>6.532600069389E-6</v>
      </c>
      <c r="F359" t="s">
        <v>3127</v>
      </c>
      <c r="G359" t="s">
        <v>2778</v>
      </c>
      <c r="H359" s="3">
        <v>2.8342202448265099E-2</v>
      </c>
      <c r="I359">
        <f>_xlfn.XLOOKUP(b2b3[[#This Row],[rxn]],mfs[rxn],mfs[flux_scaled],0)</f>
        <v>2.8342513324344398E-2</v>
      </c>
      <c r="J359">
        <f>(b2b3[[#This Row],[flux]]-b2b3[[#This Row],[flux in mfs]])/b2b3[[#This Row],[flux]]</f>
        <v>-1.0968663422214268E-5</v>
      </c>
      <c r="K359">
        <f>ABS(b2b3[[#This Row],[(mfs - b2+b3) / mfs]])</f>
        <v>1.0968663422214268E-5</v>
      </c>
      <c r="L359" t="b">
        <f>_xlfn.TEXTAFTER(b2b3[[#This Row],[rxn]],"-",-1)="SPONT"</f>
        <v>0</v>
      </c>
      <c r="M359" t="str">
        <f>_xlfn.TEXTAFTER(b2b3[[#This Row],[rxn]],"-",-1)</f>
        <v>rt7120</v>
      </c>
      <c r="N359">
        <f>_xlfn.XLOOKUP("'PRO-"&amp;b2b3[[#This Row],[enz]]&amp;"'",'[1]Sheet2 (2)'!$A:$A,'[1]Sheet2 (2)'!$B:$B,"")</f>
        <v>1</v>
      </c>
      <c r="O359">
        <f>IFERROR(_xlfn.XLOOKUP(b2b3[[#This Row],[Column2]],Table17[[#This Row],[rxn-no-enz]],Table17[[#This Row],[flux]],0),0)</f>
        <v>0</v>
      </c>
      <c r="P359" t="str">
        <f>_xlfn.TEXTBEFORE(b2b3[[#This Row],[rxn]],"-",-1,,,"")</f>
        <v>RXN-IPPS_c_FWD</v>
      </c>
    </row>
    <row r="360" spans="1:16" ht="17" hidden="1" x14ac:dyDescent="0.25">
      <c r="A360" s="1" t="s">
        <v>7171</v>
      </c>
      <c r="B360" s="1" t="s">
        <v>2778</v>
      </c>
      <c r="C360" s="1">
        <v>1.2084928435453E-2</v>
      </c>
      <c r="D360" s="1">
        <f>mfs[[#This Row],[flux]]/1000</f>
        <v>1.2084928435453001E-5</v>
      </c>
      <c r="F360" t="s">
        <v>3128</v>
      </c>
      <c r="G360" t="s">
        <v>2778</v>
      </c>
      <c r="H360" s="3">
        <v>4.9975005844533599E-2</v>
      </c>
      <c r="I360">
        <f>_xlfn.XLOOKUP(b2b3[[#This Row],[rxn]],mfs[rxn],mfs[flux_scaled],0)</f>
        <v>4.9976670667264397E-2</v>
      </c>
      <c r="J360">
        <f>(b2b3[[#This Row],[flux]]-b2b3[[#This Row],[flux in mfs]])/b2b3[[#This Row],[flux]]</f>
        <v>-3.3313107275618284E-5</v>
      </c>
      <c r="K360">
        <f>ABS(b2b3[[#This Row],[(mfs - b2+b3) / mfs]])</f>
        <v>3.3313107275618284E-5</v>
      </c>
      <c r="L360" t="b">
        <f>_xlfn.TEXTAFTER(b2b3[[#This Row],[rxn]],"-",-1)="SPONT"</f>
        <v>0</v>
      </c>
      <c r="M360" t="str">
        <f>_xlfn.TEXTAFTER(b2b3[[#This Row],[rxn]],"-",-1)</f>
        <v>rt0808</v>
      </c>
      <c r="N360">
        <f>_xlfn.XLOOKUP("'PRO-"&amp;b2b3[[#This Row],[enz]]&amp;"'",'[1]Sheet2 (2)'!$A:$A,'[1]Sheet2 (2)'!$B:$B,"")</f>
        <v>1</v>
      </c>
      <c r="O360">
        <f>IFERROR(_xlfn.XLOOKUP(b2b3[[#This Row],[Column2]],Table17[[#This Row],[rxn-no-enz]],Table17[[#This Row],[flux]],0),0)</f>
        <v>0</v>
      </c>
      <c r="P360" t="str">
        <f>_xlfn.TEXTBEFORE(b2b3[[#This Row],[rxn]],"-",-1,,,"")</f>
        <v>RXN-KARA1i_m_FWD</v>
      </c>
    </row>
    <row r="361" spans="1:16" ht="17" hidden="1" x14ac:dyDescent="0.25">
      <c r="A361" s="1" t="s">
        <v>3138</v>
      </c>
      <c r="B361" s="1" t="s">
        <v>2778</v>
      </c>
      <c r="C361" s="1">
        <v>1.3677251361050001E-3</v>
      </c>
      <c r="D361" s="1">
        <f>mfs[[#This Row],[flux]]/1000</f>
        <v>1.3677251361050001E-6</v>
      </c>
      <c r="F361" t="s">
        <v>3129</v>
      </c>
      <c r="G361" t="s">
        <v>2778</v>
      </c>
      <c r="H361" s="3">
        <v>1.4713067225436201E-2</v>
      </c>
      <c r="I361">
        <f>_xlfn.XLOOKUP(b2b3[[#This Row],[rxn]],mfs[rxn],mfs[flux_scaled],0)</f>
        <v>1.4713771210306099E-2</v>
      </c>
      <c r="J361">
        <f>(b2b3[[#This Row],[flux]]-b2b3[[#This Row],[flux in mfs]])/b2b3[[#This Row],[flux]]</f>
        <v>-4.784759419039308E-5</v>
      </c>
      <c r="K361">
        <f>ABS(b2b3[[#This Row],[(mfs - b2+b3) / mfs]])</f>
        <v>4.784759419039308E-5</v>
      </c>
      <c r="L361" t="b">
        <f>_xlfn.TEXTAFTER(b2b3[[#This Row],[rxn]],"-",-1)="SPONT"</f>
        <v>0</v>
      </c>
      <c r="M361" t="str">
        <f>_xlfn.TEXTAFTER(b2b3[[#This Row],[rxn]],"-",-1)</f>
        <v>rt0808</v>
      </c>
      <c r="N361">
        <f>_xlfn.XLOOKUP("'PRO-"&amp;b2b3[[#This Row],[enz]]&amp;"'",'[1]Sheet2 (2)'!$A:$A,'[1]Sheet2 (2)'!$B:$B,"")</f>
        <v>1</v>
      </c>
      <c r="O361">
        <f>IFERROR(_xlfn.XLOOKUP(b2b3[[#This Row],[Column2]],Table17[[#This Row],[rxn-no-enz]],Table17[[#This Row],[flux]],0),0)</f>
        <v>0</v>
      </c>
      <c r="P361" t="str">
        <f>_xlfn.TEXTBEFORE(b2b3[[#This Row],[rxn]],"-",-1,,,"")</f>
        <v>RXN-KARA2i_m_FWD</v>
      </c>
    </row>
    <row r="362" spans="1:16" ht="17" hidden="1" x14ac:dyDescent="0.25">
      <c r="A362" s="1" t="s">
        <v>3139</v>
      </c>
      <c r="B362" s="1" t="s">
        <v>2778</v>
      </c>
      <c r="C362" s="1">
        <v>1.3677251361050001E-3</v>
      </c>
      <c r="D362" s="1">
        <f>mfs[[#This Row],[flux]]/1000</f>
        <v>1.3677251361050001E-6</v>
      </c>
      <c r="F362" t="s">
        <v>3130</v>
      </c>
      <c r="G362" t="s">
        <v>2778</v>
      </c>
      <c r="H362" s="3">
        <v>6.7081812314826905E-2</v>
      </c>
      <c r="I362">
        <f>_xlfn.XLOOKUP(b2b3[[#This Row],[rxn]],mfs[rxn],mfs[flux_scaled],0)</f>
        <v>6.70818174648702E-2</v>
      </c>
      <c r="J362">
        <f>(b2b3[[#This Row],[flux]]-b2b3[[#This Row],[flux in mfs]])/b2b3[[#This Row],[flux]]</f>
        <v>-7.6772572428863096E-8</v>
      </c>
      <c r="K362">
        <f>ABS(b2b3[[#This Row],[(mfs - b2+b3) / mfs]])</f>
        <v>7.6772572428863096E-8</v>
      </c>
      <c r="L362" t="b">
        <f>_xlfn.TEXTAFTER(b2b3[[#This Row],[rxn]],"-",-1)="SPONT"</f>
        <v>0</v>
      </c>
      <c r="M362" t="str">
        <f>_xlfn.TEXTAFTER(b2b3[[#This Row],[rxn]],"-",-1)</f>
        <v>UNKNOWN</v>
      </c>
      <c r="N362" t="str">
        <f>_xlfn.XLOOKUP("'PRO-"&amp;b2b3[[#This Row],[enz]]&amp;"'",'[1]Sheet2 (2)'!$A:$A,'[1]Sheet2 (2)'!$B:$B,"")</f>
        <v/>
      </c>
      <c r="O362">
        <f>IFERROR(_xlfn.XLOOKUP(b2b3[[#This Row],[Column2]],Table17[[#This Row],[rxn-no-enz]],Table17[[#This Row],[flux]],0),0)</f>
        <v>0</v>
      </c>
      <c r="P362" t="str">
        <f>_xlfn.TEXTBEFORE(b2b3[[#This Row],[rxn]],"-",-1,,,"")</f>
        <v>RXN-Kt_c_e_FWD</v>
      </c>
    </row>
    <row r="363" spans="1:16" ht="17" hidden="1" x14ac:dyDescent="0.25">
      <c r="A363" s="1" t="s">
        <v>3140</v>
      </c>
      <c r="B363" s="1" t="s">
        <v>2778</v>
      </c>
      <c r="C363" s="1">
        <v>11.3983196523653</v>
      </c>
      <c r="D363" s="1">
        <f>mfs[[#This Row],[flux]]/1000</f>
        <v>1.1398319652365301E-2</v>
      </c>
      <c r="F363" t="s">
        <v>7161</v>
      </c>
      <c r="G363" t="s">
        <v>2778</v>
      </c>
      <c r="H363" s="3">
        <v>2.8342202448265099E-2</v>
      </c>
      <c r="I363">
        <f>_xlfn.XLOOKUP(b2b3[[#This Row],[rxn]],mfs[rxn],mfs[flux_scaled],0)</f>
        <v>2.8342513324344398E-2</v>
      </c>
      <c r="J363">
        <f>(b2b3[[#This Row],[flux]]-b2b3[[#This Row],[flux in mfs]])/b2b3[[#This Row],[flux]]</f>
        <v>-1.0968663422214268E-5</v>
      </c>
      <c r="K363">
        <f>ABS(b2b3[[#This Row],[(mfs - b2+b3) / mfs]])</f>
        <v>1.0968663422214268E-5</v>
      </c>
      <c r="L363" t="b">
        <f>_xlfn.TEXTAFTER(b2b3[[#This Row],[rxn]],"-",-1)="SPONT"</f>
        <v>0</v>
      </c>
      <c r="M363" t="str">
        <f>_xlfn.TEXTAFTER(b2b3[[#This Row],[rxn]],"-",-1)</f>
        <v>rt5646</v>
      </c>
      <c r="N363">
        <f>_xlfn.XLOOKUP("'PRO-"&amp;b2b3[[#This Row],[enz]]&amp;"'",'[1]Sheet2 (2)'!$A:$A,'[1]Sheet2 (2)'!$B:$B,"")</f>
        <v>1</v>
      </c>
      <c r="O363">
        <f>IFERROR(_xlfn.XLOOKUP(b2b3[[#This Row],[Column2]],Table17[[#This Row],[rxn-no-enz]],Table17[[#This Row],[flux]],0),0)</f>
        <v>0</v>
      </c>
      <c r="P363" t="str">
        <f>_xlfn.TEXTBEFORE(b2b3[[#This Row],[rxn]],"-",-1,,,"")</f>
        <v>RXN-LEUTA_c_REV</v>
      </c>
    </row>
    <row r="364" spans="1:16" ht="17" hidden="1" x14ac:dyDescent="0.25">
      <c r="A364" s="1" t="s">
        <v>3141</v>
      </c>
      <c r="B364" s="1" t="s">
        <v>2778</v>
      </c>
      <c r="C364" s="1">
        <v>11.3983196523653</v>
      </c>
      <c r="D364" s="1">
        <f>mfs[[#This Row],[flux]]/1000</f>
        <v>1.1398319652365301E-2</v>
      </c>
      <c r="F364" t="s">
        <v>3135</v>
      </c>
      <c r="G364" t="s">
        <v>2778</v>
      </c>
      <c r="H364" s="3">
        <v>2.8342202448265099E-2</v>
      </c>
      <c r="I364">
        <f>_xlfn.XLOOKUP(b2b3[[#This Row],[rxn]],mfs[rxn],mfs[flux_scaled],0)</f>
        <v>2.8342513324344398E-2</v>
      </c>
      <c r="J364">
        <f>(b2b3[[#This Row],[flux]]-b2b3[[#This Row],[flux in mfs]])/b2b3[[#This Row],[flux]]</f>
        <v>-1.0968663422214268E-5</v>
      </c>
      <c r="K364">
        <f>ABS(b2b3[[#This Row],[(mfs - b2+b3) / mfs]])</f>
        <v>1.0968663422214268E-5</v>
      </c>
      <c r="L364" t="b">
        <f>_xlfn.TEXTAFTER(b2b3[[#This Row],[rxn]],"-",-1)="SPONT"</f>
        <v>0</v>
      </c>
      <c r="M364" t="str">
        <f>_xlfn.TEXTAFTER(b2b3[[#This Row],[rxn]],"-",-1)</f>
        <v>rt1776</v>
      </c>
      <c r="N364">
        <f>_xlfn.XLOOKUP("'PRO-"&amp;b2b3[[#This Row],[enz]]&amp;"'",'[1]Sheet2 (2)'!$A:$A,'[1]Sheet2 (2)'!$B:$B,"")</f>
        <v>1</v>
      </c>
      <c r="O364">
        <f>IFERROR(_xlfn.XLOOKUP(b2b3[[#This Row],[Column2]],Table17[[#This Row],[rxn-no-enz]],Table17[[#This Row],[flux]],0),0)</f>
        <v>0</v>
      </c>
      <c r="P364" t="str">
        <f>_xlfn.TEXTBEFORE(b2b3[[#This Row],[rxn]],"-",-1,,,"")</f>
        <v>RXN-LEUTRS_c_FWD</v>
      </c>
    </row>
    <row r="365" spans="1:16" ht="17" hidden="1" x14ac:dyDescent="0.25">
      <c r="A365" s="1" t="s">
        <v>3142</v>
      </c>
      <c r="B365" s="1" t="s">
        <v>2778</v>
      </c>
      <c r="C365" s="1">
        <v>20.2163088828265</v>
      </c>
      <c r="D365" s="1">
        <f>mfs[[#This Row],[flux]]/1000</f>
        <v>2.0216308882826498E-2</v>
      </c>
      <c r="F365" t="s">
        <v>7169</v>
      </c>
      <c r="G365" t="s">
        <v>2778</v>
      </c>
      <c r="H365" s="3">
        <v>6.5326000693876701E-6</v>
      </c>
      <c r="I365">
        <f>_xlfn.XLOOKUP(b2b3[[#This Row],[rxn]],mfs[rxn],mfs[flux_scaled],0)</f>
        <v>6.532600069389E-6</v>
      </c>
      <c r="J365">
        <f>(b2b3[[#This Row],[flux]]-b2b3[[#This Row],[flux in mfs]])/b2b3[[#This Row],[flux]]</f>
        <v>-2.0357005067874967E-13</v>
      </c>
      <c r="K365">
        <f>ABS(b2b3[[#This Row],[(mfs - b2+b3) / mfs]])</f>
        <v>2.0357005067874967E-13</v>
      </c>
      <c r="L365" t="b">
        <f>_xlfn.TEXTAFTER(b2b3[[#This Row],[rxn]],"-",-1)="SPONT"</f>
        <v>0</v>
      </c>
      <c r="M365" t="str">
        <f>_xlfn.TEXTAFTER(b2b3[[#This Row],[rxn]],"-",-1)</f>
        <v>UNKNOWN</v>
      </c>
      <c r="N365" t="str">
        <f>_xlfn.XLOOKUP("'PRO-"&amp;b2b3[[#This Row],[enz]]&amp;"'",'[1]Sheet2 (2)'!$A:$A,'[1]Sheet2 (2)'!$B:$B,"")</f>
        <v/>
      </c>
      <c r="O365">
        <f>IFERROR(_xlfn.XLOOKUP(b2b3[[#This Row],[Column2]],Table17[[#This Row],[rxn-no-enz]],Table17[[#This Row],[flux]],0),0)</f>
        <v>0</v>
      </c>
      <c r="P365" t="str">
        <f>_xlfn.TEXTBEFORE(b2b3[[#This Row],[rxn]],"-",-1,,,"")</f>
        <v>RXN-LINOCOAt_c_l_REV</v>
      </c>
    </row>
    <row r="366" spans="1:16" ht="17" hidden="1" x14ac:dyDescent="0.25">
      <c r="A366" s="1" t="s">
        <v>3143</v>
      </c>
      <c r="B366" s="1" t="s">
        <v>2778</v>
      </c>
      <c r="C366" s="1">
        <v>7.89708032672001</v>
      </c>
      <c r="D366" s="1">
        <f>mfs[[#This Row],[flux]]/1000</f>
        <v>7.8970803267200095E-3</v>
      </c>
      <c r="F366" t="s">
        <v>7170</v>
      </c>
      <c r="G366" t="s">
        <v>2778</v>
      </c>
      <c r="H366" s="3">
        <v>6.5326000693876701E-6</v>
      </c>
      <c r="I366">
        <f>_xlfn.XLOOKUP(b2b3[[#This Row],[rxn]],mfs[rxn],mfs[flux_scaled],0)</f>
        <v>6.532600069389E-6</v>
      </c>
      <c r="J366">
        <f>(b2b3[[#This Row],[flux]]-b2b3[[#This Row],[flux in mfs]])/b2b3[[#This Row],[flux]]</f>
        <v>-2.0357005067874967E-13</v>
      </c>
      <c r="K366">
        <f>ABS(b2b3[[#This Row],[(mfs - b2+b3) / mfs]])</f>
        <v>2.0357005067874967E-13</v>
      </c>
      <c r="L366" t="b">
        <f>_xlfn.TEXTAFTER(b2b3[[#This Row],[rxn]],"-",-1)="SPONT"</f>
        <v>0</v>
      </c>
      <c r="M366" t="str">
        <f>_xlfn.TEXTAFTER(b2b3[[#This Row],[rxn]],"-",-1)</f>
        <v>UNKNOWN</v>
      </c>
      <c r="N366" t="str">
        <f>_xlfn.XLOOKUP("'PRO-"&amp;b2b3[[#This Row],[enz]]&amp;"'",'[1]Sheet2 (2)'!$A:$A,'[1]Sheet2 (2)'!$B:$B,"")</f>
        <v/>
      </c>
      <c r="O366">
        <f>IFERROR(_xlfn.XLOOKUP(b2b3[[#This Row],[Column2]],Table17[[#This Row],[rxn-no-enz]],Table17[[#This Row],[flux]],0),0)</f>
        <v>0</v>
      </c>
      <c r="P366" t="str">
        <f>_xlfn.TEXTBEFORE(b2b3[[#This Row],[rxn]],"-",-1,,,"")</f>
        <v>RXN-LINOCOAt_c_rm_FWD</v>
      </c>
    </row>
    <row r="367" spans="1:16" ht="17" hidden="1" x14ac:dyDescent="0.25">
      <c r="A367" s="1" t="s">
        <v>3144</v>
      </c>
      <c r="B367" s="1" t="s">
        <v>2778</v>
      </c>
      <c r="C367" s="1">
        <v>42.718035983051401</v>
      </c>
      <c r="D367" s="1">
        <f>mfs[[#This Row],[flux]]/1000</f>
        <v>4.2718035983051399E-2</v>
      </c>
      <c r="F367" t="s">
        <v>7171</v>
      </c>
      <c r="G367" t="s">
        <v>2778</v>
      </c>
      <c r="H367" s="3">
        <v>1.2084928435453201E-5</v>
      </c>
      <c r="I367">
        <f>_xlfn.XLOOKUP(b2b3[[#This Row],[rxn]],mfs[rxn],mfs[flux_scaled],0)</f>
        <v>1.2084928435453001E-5</v>
      </c>
      <c r="J367">
        <f>(b2b3[[#This Row],[flux]]-b2b3[[#This Row],[flux in mfs]])/b2b3[[#This Row],[flux]]</f>
        <v>1.6541246116573994E-14</v>
      </c>
      <c r="K367">
        <f>ABS(b2b3[[#This Row],[(mfs - b2+b3) / mfs]])</f>
        <v>1.6541246116573994E-14</v>
      </c>
      <c r="L367" t="b">
        <f>_xlfn.TEXTAFTER(b2b3[[#This Row],[rxn]],"-",-1)="SPONT"</f>
        <v>0</v>
      </c>
      <c r="M367" t="str">
        <f>_xlfn.TEXTAFTER(b2b3[[#This Row],[rxn]],"-",-1)</f>
        <v>UNKNOWN</v>
      </c>
      <c r="N367" t="str">
        <f>_xlfn.XLOOKUP("'PRO-"&amp;b2b3[[#This Row],[enz]]&amp;"'",'[1]Sheet2 (2)'!$A:$A,'[1]Sheet2 (2)'!$B:$B,"")</f>
        <v/>
      </c>
      <c r="O367">
        <f>IFERROR(_xlfn.XLOOKUP(b2b3[[#This Row],[Column2]],Table17[[#This Row],[rxn-no-enz]],Table17[[#This Row],[flux]],0),0)</f>
        <v>0</v>
      </c>
      <c r="P367" t="str">
        <f>_xlfn.TEXTBEFORE(b2b3[[#This Row],[rxn]],"-",-1,,,"")</f>
        <v>RXN-LINOEAt_c_l_FWD</v>
      </c>
    </row>
    <row r="368" spans="1:16" ht="17" hidden="1" x14ac:dyDescent="0.25">
      <c r="A368" s="1" t="s">
        <v>3145</v>
      </c>
      <c r="B368" s="1" t="s">
        <v>2778</v>
      </c>
      <c r="C368" s="1">
        <v>42.718035983051401</v>
      </c>
      <c r="D368" s="1">
        <f>mfs[[#This Row],[flux]]/1000</f>
        <v>4.2718035983051399E-2</v>
      </c>
      <c r="F368" t="s">
        <v>3138</v>
      </c>
      <c r="G368" t="s">
        <v>2778</v>
      </c>
      <c r="H368" s="3">
        <v>1.36772513610524E-6</v>
      </c>
      <c r="I368">
        <f>_xlfn.XLOOKUP(b2b3[[#This Row],[rxn]],mfs[rxn],mfs[flux_scaled],0)</f>
        <v>1.3677251361050001E-6</v>
      </c>
      <c r="J368">
        <f>(b2b3[[#This Row],[flux]]-b2b3[[#This Row],[flux in mfs]])/b2b3[[#This Row],[flux]]</f>
        <v>1.7541688455985186E-13</v>
      </c>
      <c r="K368">
        <f>ABS(b2b3[[#This Row],[(mfs - b2+b3) / mfs]])</f>
        <v>1.7541688455985186E-13</v>
      </c>
      <c r="L368" t="b">
        <f>_xlfn.TEXTAFTER(b2b3[[#This Row],[rxn]],"-",-1)="SPONT"</f>
        <v>0</v>
      </c>
      <c r="M368" t="str">
        <f>_xlfn.TEXTAFTER(b2b3[[#This Row],[rxn]],"-",-1)</f>
        <v>UNKNOWN</v>
      </c>
      <c r="N368" t="str">
        <f>_xlfn.XLOOKUP("'PRO-"&amp;b2b3[[#This Row],[enz]]&amp;"'",'[1]Sheet2 (2)'!$A:$A,'[1]Sheet2 (2)'!$B:$B,"")</f>
        <v/>
      </c>
      <c r="O368">
        <f>IFERROR(_xlfn.XLOOKUP(b2b3[[#This Row],[Column2]],Table17[[#This Row],[rxn-no-enz]],Table17[[#This Row],[flux]],0),0)</f>
        <v>0</v>
      </c>
      <c r="P368" t="str">
        <f>_xlfn.TEXTBEFORE(b2b3[[#This Row],[rxn]],"-",-1,,,"")</f>
        <v>RXN-LINOLNCOAt_c_l_FWD</v>
      </c>
    </row>
    <row r="369" spans="1:16" ht="17" hidden="1" x14ac:dyDescent="0.25">
      <c r="A369" s="1" t="s">
        <v>3146</v>
      </c>
      <c r="B369" s="1" t="s">
        <v>2778</v>
      </c>
      <c r="C369" s="1">
        <v>228.478585468559</v>
      </c>
      <c r="D369" s="1">
        <f>mfs[[#This Row],[flux]]/1000</f>
        <v>0.22847858546855901</v>
      </c>
      <c r="F369" t="s">
        <v>3139</v>
      </c>
      <c r="G369" t="s">
        <v>2778</v>
      </c>
      <c r="H369" s="3">
        <v>1.36772513610524E-6</v>
      </c>
      <c r="I369">
        <f>_xlfn.XLOOKUP(b2b3[[#This Row],[rxn]],mfs[rxn],mfs[flux_scaled],0)</f>
        <v>1.3677251361050001E-6</v>
      </c>
      <c r="J369">
        <f>(b2b3[[#This Row],[flux]]-b2b3[[#This Row],[flux in mfs]])/b2b3[[#This Row],[flux]]</f>
        <v>1.7541688455985186E-13</v>
      </c>
      <c r="K369">
        <f>ABS(b2b3[[#This Row],[(mfs - b2+b3) / mfs]])</f>
        <v>1.7541688455985186E-13</v>
      </c>
      <c r="L369" t="b">
        <f>_xlfn.TEXTAFTER(b2b3[[#This Row],[rxn]],"-",-1)="SPONT"</f>
        <v>0</v>
      </c>
      <c r="M369" t="str">
        <f>_xlfn.TEXTAFTER(b2b3[[#This Row],[rxn]],"-",-1)</f>
        <v>UNKNOWN</v>
      </c>
      <c r="N369" t="str">
        <f>_xlfn.XLOOKUP("'PRO-"&amp;b2b3[[#This Row],[enz]]&amp;"'",'[1]Sheet2 (2)'!$A:$A,'[1]Sheet2 (2)'!$B:$B,"")</f>
        <v/>
      </c>
      <c r="O369">
        <f>IFERROR(_xlfn.XLOOKUP(b2b3[[#This Row],[Column2]],Table17[[#This Row],[rxn-no-enz]],Table17[[#This Row],[flux]],0),0)</f>
        <v>0</v>
      </c>
      <c r="P369" t="str">
        <f>_xlfn.TEXTBEFORE(b2b3[[#This Row],[rxn]],"-",-1,,,"")</f>
        <v>RXN-LINOLNCOAt_c_rm_REV</v>
      </c>
    </row>
    <row r="370" spans="1:16" ht="17" hidden="1" x14ac:dyDescent="0.25">
      <c r="A370" s="1" t="s">
        <v>3147</v>
      </c>
      <c r="B370" s="1" t="s">
        <v>2778</v>
      </c>
      <c r="C370" s="1">
        <v>4488.2666167039997</v>
      </c>
      <c r="D370" s="1">
        <f>mfs[[#This Row],[flux]]/1000</f>
        <v>4.4882666167039993</v>
      </c>
      <c r="F370" t="s">
        <v>3140</v>
      </c>
      <c r="G370" t="s">
        <v>2778</v>
      </c>
      <c r="H370" s="3">
        <v>1.1398319652365299E-2</v>
      </c>
      <c r="I370">
        <f>_xlfn.XLOOKUP(b2b3[[#This Row],[rxn]],mfs[rxn],mfs[flux_scaled],0)</f>
        <v>1.1398319652365301E-2</v>
      </c>
      <c r="J370">
        <f>(b2b3[[#This Row],[flux]]-b2b3[[#This Row],[flux in mfs]])/b2b3[[#This Row],[flux]]</f>
        <v>-1.5219115877460319E-16</v>
      </c>
      <c r="K370">
        <f>ABS(b2b3[[#This Row],[(mfs - b2+b3) / mfs]])</f>
        <v>1.5219115877460319E-16</v>
      </c>
      <c r="L370" t="b">
        <f>_xlfn.TEXTAFTER(b2b3[[#This Row],[rxn]],"-",-1)="SPONT"</f>
        <v>0</v>
      </c>
      <c r="M370" t="str">
        <f>_xlfn.TEXTAFTER(b2b3[[#This Row],[rxn]],"-",-1)</f>
        <v>ERG11NCP1</v>
      </c>
      <c r="N370" t="str">
        <f>_xlfn.XLOOKUP("'PRO-"&amp;b2b3[[#This Row],[enz]]&amp;"'",'[1]Sheet2 (2)'!$A:$A,'[1]Sheet2 (2)'!$B:$B,"")</f>
        <v/>
      </c>
      <c r="O370">
        <f>IFERROR(_xlfn.XLOOKUP(b2b3[[#This Row],[Column2]],Table17[[#This Row],[rxn-no-enz]],Table17[[#This Row],[flux]],0),0)</f>
        <v>0</v>
      </c>
      <c r="P370" t="str">
        <f>_xlfn.TEXTBEFORE(b2b3[[#This Row],[rxn]],"-",-1,,,"")</f>
        <v>RXN-LNS14DMy_c_FWD</v>
      </c>
    </row>
    <row r="371" spans="1:16" ht="17" hidden="1" x14ac:dyDescent="0.25">
      <c r="A371" s="1" t="s">
        <v>3148</v>
      </c>
      <c r="B371" s="1" t="s">
        <v>2778</v>
      </c>
      <c r="C371" s="1">
        <v>4566.2625825340901</v>
      </c>
      <c r="D371" s="1">
        <f>mfs[[#This Row],[flux]]/1000</f>
        <v>4.5662625825340903</v>
      </c>
      <c r="F371" t="s">
        <v>3141</v>
      </c>
      <c r="G371" t="s">
        <v>2778</v>
      </c>
      <c r="H371" s="3">
        <v>1.1398319652365299E-2</v>
      </c>
      <c r="I371">
        <f>_xlfn.XLOOKUP(b2b3[[#This Row],[rxn]],mfs[rxn],mfs[flux_scaled],0)</f>
        <v>1.1398319652365301E-2</v>
      </c>
      <c r="J371">
        <f>(b2b3[[#This Row],[flux]]-b2b3[[#This Row],[flux in mfs]])/b2b3[[#This Row],[flux]]</f>
        <v>-1.5219115877460319E-16</v>
      </c>
      <c r="K371">
        <f>ABS(b2b3[[#This Row],[(mfs - b2+b3) / mfs]])</f>
        <v>1.5219115877460319E-16</v>
      </c>
      <c r="L371" t="b">
        <f>_xlfn.TEXTAFTER(b2b3[[#This Row],[rxn]],"-",-1)="SPONT"</f>
        <v>0</v>
      </c>
      <c r="M371" t="str">
        <f>_xlfn.TEXTAFTER(b2b3[[#This Row],[rxn]],"-",-1)</f>
        <v>rt0872</v>
      </c>
      <c r="N371">
        <f>_xlfn.XLOOKUP("'PRO-"&amp;b2b3[[#This Row],[enz]]&amp;"'",'[1]Sheet2 (2)'!$A:$A,'[1]Sheet2 (2)'!$B:$B,"")</f>
        <v>1</v>
      </c>
      <c r="O371">
        <f>IFERROR(_xlfn.XLOOKUP(b2b3[[#This Row],[Column2]],Table17[[#This Row],[rxn-no-enz]],Table17[[#This Row],[flux]],0),0)</f>
        <v>0</v>
      </c>
      <c r="P371" t="str">
        <f>_xlfn.TEXTBEFORE(b2b3[[#This Row],[rxn]],"-",-1,,,"")</f>
        <v>RXN-LNSTLS_c_FWD</v>
      </c>
    </row>
    <row r="372" spans="1:16" ht="17" hidden="1" x14ac:dyDescent="0.25">
      <c r="A372" s="1" t="s">
        <v>4814</v>
      </c>
      <c r="B372" s="1" t="s">
        <v>2778</v>
      </c>
      <c r="C372" s="1">
        <v>1.1112543481148001E-2</v>
      </c>
      <c r="D372" s="1">
        <f>mfs[[#This Row],[flux]]/1000</f>
        <v>1.1112543481148001E-5</v>
      </c>
      <c r="F372" t="s">
        <v>3142</v>
      </c>
      <c r="G372" t="s">
        <v>2778</v>
      </c>
      <c r="H372" s="3">
        <v>2.0215950303916701E-2</v>
      </c>
      <c r="I372">
        <f>_xlfn.XLOOKUP(b2b3[[#This Row],[rxn]],mfs[rxn],mfs[flux_scaled],0)</f>
        <v>2.0216308882826498E-2</v>
      </c>
      <c r="J372">
        <f>(b2b3[[#This Row],[flux]]-b2b3[[#This Row],[flux in mfs]])/b2b3[[#This Row],[flux]]</f>
        <v>-1.7737425369907713E-5</v>
      </c>
      <c r="K372">
        <f>ABS(b2b3[[#This Row],[(mfs - b2+b3) / mfs]])</f>
        <v>1.7737425369907713E-5</v>
      </c>
      <c r="L372" t="b">
        <f>_xlfn.TEXTAFTER(b2b3[[#This Row],[rxn]],"-",-1)="SPONT"</f>
        <v>0</v>
      </c>
      <c r="M372" t="str">
        <f>_xlfn.TEXTAFTER(b2b3[[#This Row],[rxn]],"-",-1)</f>
        <v>rt3577</v>
      </c>
      <c r="N372">
        <f>_xlfn.XLOOKUP("'PRO-"&amp;b2b3[[#This Row],[enz]]&amp;"'",'[1]Sheet2 (2)'!$A:$A,'[1]Sheet2 (2)'!$B:$B,"")</f>
        <v>1</v>
      </c>
      <c r="O372">
        <f>IFERROR(_xlfn.XLOOKUP(b2b3[[#This Row],[Column2]],Table17[[#This Row],[rxn-no-enz]],Table17[[#This Row],[flux]],0),0)</f>
        <v>0</v>
      </c>
      <c r="P372" t="str">
        <f>_xlfn.TEXTBEFORE(b2b3[[#This Row],[rxn]],"-",-1,,,"")</f>
        <v>RXN-LYSTRS_c_FWD</v>
      </c>
    </row>
    <row r="373" spans="1:16" ht="17" hidden="1" x14ac:dyDescent="0.25">
      <c r="A373" s="1" t="s">
        <v>3149</v>
      </c>
      <c r="B373" s="1" t="s">
        <v>2778</v>
      </c>
      <c r="C373" s="1">
        <v>95.417767953523196</v>
      </c>
      <c r="D373" s="1">
        <f>mfs[[#This Row],[flux]]/1000</f>
        <v>9.5417767953523192E-2</v>
      </c>
      <c r="F373" t="s">
        <v>7206</v>
      </c>
      <c r="G373" t="s">
        <v>2778</v>
      </c>
      <c r="H373" s="3">
        <v>2.8803979461046301E-4</v>
      </c>
      <c r="I373">
        <f>_xlfn.XLOOKUP(b2b3[[#This Row],[rxn]],mfs[rxn],mfs[flux_scaled],0)</f>
        <v>0</v>
      </c>
      <c r="J373">
        <f>(b2b3[[#This Row],[flux]]-b2b3[[#This Row],[flux in mfs]])/b2b3[[#This Row],[flux]]</f>
        <v>1</v>
      </c>
      <c r="K373">
        <f>ABS(b2b3[[#This Row],[(mfs - b2+b3) / mfs]])</f>
        <v>1</v>
      </c>
      <c r="L373" t="b">
        <f>_xlfn.TEXTAFTER(b2b3[[#This Row],[rxn]],"-",-1)="SPONT"</f>
        <v>0</v>
      </c>
      <c r="M373" t="str">
        <f>_xlfn.TEXTAFTER(b2b3[[#This Row],[rxn]],"-",-1)</f>
        <v>rt1360</v>
      </c>
      <c r="N373">
        <f>_xlfn.XLOOKUP("'PRO-"&amp;b2b3[[#This Row],[enz]]&amp;"'",'[1]Sheet2 (2)'!$A:$A,'[1]Sheet2 (2)'!$B:$B,"")</f>
        <v>1</v>
      </c>
      <c r="O373">
        <f>IFERROR(_xlfn.XLOOKUP(b2b3[[#This Row],[Column2]],Table17[[#This Row],[rxn-no-enz]],Table17[[#This Row],[flux]],0),0)</f>
        <v>0</v>
      </c>
      <c r="P373" t="str">
        <f>_xlfn.TEXTBEFORE(b2b3[[#This Row],[rxn]],"-",-1,,,"")</f>
        <v>RXN-MAGL_l_FWD</v>
      </c>
    </row>
    <row r="374" spans="1:16" ht="17" hidden="1" x14ac:dyDescent="0.25">
      <c r="A374" s="1" t="s">
        <v>3151</v>
      </c>
      <c r="B374" s="1" t="s">
        <v>2778</v>
      </c>
      <c r="C374" s="1">
        <v>25.144372697218401</v>
      </c>
      <c r="D374" s="1">
        <f>mfs[[#This Row],[flux]]/1000</f>
        <v>2.5144372697218399E-2</v>
      </c>
      <c r="F374" t="s">
        <v>3143</v>
      </c>
      <c r="G374" t="s">
        <v>2778</v>
      </c>
      <c r="H374" s="3">
        <v>7.8970803267200303E-3</v>
      </c>
      <c r="I374">
        <f>_xlfn.XLOOKUP(b2b3[[#This Row],[rxn]],mfs[rxn],mfs[flux_scaled],0)</f>
        <v>7.8970803267200095E-3</v>
      </c>
      <c r="J374">
        <f>(b2b3[[#This Row],[flux]]-b2b3[[#This Row],[flux in mfs]])/b2b3[[#This Row],[flux]]</f>
        <v>2.6359972104231686E-15</v>
      </c>
      <c r="K374">
        <f>ABS(b2b3[[#This Row],[(mfs - b2+b3) / mfs]])</f>
        <v>2.6359972104231686E-15</v>
      </c>
      <c r="L374" t="b">
        <f>_xlfn.TEXTAFTER(b2b3[[#This Row],[rxn]],"-",-1)="SPONT"</f>
        <v>1</v>
      </c>
      <c r="M374" t="str">
        <f>_xlfn.TEXTAFTER(b2b3[[#This Row],[rxn]],"-",-1)</f>
        <v>SPONT</v>
      </c>
      <c r="N374" t="str">
        <f>_xlfn.XLOOKUP("'PRO-"&amp;b2b3[[#This Row],[enz]]&amp;"'",'[1]Sheet2 (2)'!$A:$A,'[1]Sheet2 (2)'!$B:$B,"")</f>
        <v/>
      </c>
      <c r="O374">
        <f>IFERROR(_xlfn.XLOOKUP(b2b3[[#This Row],[Column2]],Table17[[#This Row],[rxn-no-enz]],Table17[[#This Row],[flux]],0),0)</f>
        <v>0</v>
      </c>
      <c r="P374" t="str">
        <f>_xlfn.TEXTBEFORE(b2b3[[#This Row],[rxn]],"-",-1,,,"")</f>
        <v>RXN-MALCOAt_c_rm_FWD</v>
      </c>
    </row>
    <row r="375" spans="1:16" ht="17" hidden="1" x14ac:dyDescent="0.25">
      <c r="A375" s="1" t="s">
        <v>3153</v>
      </c>
      <c r="B375" s="1" t="s">
        <v>2778</v>
      </c>
      <c r="C375" s="1">
        <v>31.589108524713101</v>
      </c>
      <c r="D375" s="1">
        <f>mfs[[#This Row],[flux]]/1000</f>
        <v>3.1589108524713104E-2</v>
      </c>
      <c r="F375" t="s">
        <v>3144</v>
      </c>
      <c r="G375" t="s">
        <v>2778</v>
      </c>
      <c r="H375" s="3">
        <v>4.2718035983051399E-2</v>
      </c>
      <c r="I375">
        <f>_xlfn.XLOOKUP(b2b3[[#This Row],[rxn]],mfs[rxn],mfs[flux_scaled],0)</f>
        <v>4.2718035983051399E-2</v>
      </c>
      <c r="J375">
        <f>(b2b3[[#This Row],[flux]]-b2b3[[#This Row],[flux in mfs]])/b2b3[[#This Row],[flux]]</f>
        <v>0</v>
      </c>
      <c r="K375">
        <f>ABS(b2b3[[#This Row],[(mfs - b2+b3) / mfs]])</f>
        <v>0</v>
      </c>
      <c r="L375" t="b">
        <f>_xlfn.TEXTAFTER(b2b3[[#This Row],[rxn]],"-",-1)="SPONT"</f>
        <v>0</v>
      </c>
      <c r="M375" t="str">
        <f>_xlfn.TEXTAFTER(b2b3[[#This Row],[rxn]],"-",-1)</f>
        <v>rt6588</v>
      </c>
      <c r="N375">
        <f>_xlfn.XLOOKUP("'PRO-"&amp;b2b3[[#This Row],[enz]]&amp;"'",'[1]Sheet2 (2)'!$A:$A,'[1]Sheet2 (2)'!$B:$B,"")</f>
        <v>1</v>
      </c>
      <c r="O375">
        <f>IFERROR(_xlfn.XLOOKUP(b2b3[[#This Row],[Column2]],Table17[[#This Row],[rxn-no-enz]],Table17[[#This Row],[flux]],0),0)</f>
        <v>0</v>
      </c>
      <c r="P375" t="str">
        <f>_xlfn.TEXTBEFORE(b2b3[[#This Row],[rxn]],"-",-1,,,"")</f>
        <v>RXN-MAN1PT_c_FWD</v>
      </c>
    </row>
    <row r="376" spans="1:16" ht="17" hidden="1" x14ac:dyDescent="0.25">
      <c r="A376" s="1" t="s">
        <v>3154</v>
      </c>
      <c r="B376" s="1" t="s">
        <v>2778</v>
      </c>
      <c r="C376" s="1">
        <v>6.4558483709758301</v>
      </c>
      <c r="D376" s="1">
        <f>mfs[[#This Row],[flux]]/1000</f>
        <v>6.4558483709758301E-3</v>
      </c>
      <c r="F376" t="s">
        <v>3145</v>
      </c>
      <c r="G376" t="s">
        <v>2778</v>
      </c>
      <c r="H376" s="3">
        <v>4.2718035983051399E-2</v>
      </c>
      <c r="I376">
        <f>_xlfn.XLOOKUP(b2b3[[#This Row],[rxn]],mfs[rxn],mfs[flux_scaled],0)</f>
        <v>4.2718035983051399E-2</v>
      </c>
      <c r="J376">
        <f>(b2b3[[#This Row],[flux]]-b2b3[[#This Row],[flux in mfs]])/b2b3[[#This Row],[flux]]</f>
        <v>0</v>
      </c>
      <c r="K376">
        <f>ABS(b2b3[[#This Row],[(mfs - b2+b3) / mfs]])</f>
        <v>0</v>
      </c>
      <c r="L376" t="b">
        <f>_xlfn.TEXTAFTER(b2b3[[#This Row],[rxn]],"-",-1)="SPONT"</f>
        <v>0</v>
      </c>
      <c r="M376" t="str">
        <f>_xlfn.TEXTAFTER(b2b3[[#This Row],[rxn]],"-",-1)</f>
        <v>rt0239</v>
      </c>
      <c r="N376">
        <f>_xlfn.XLOOKUP("'PRO-"&amp;b2b3[[#This Row],[enz]]&amp;"'",'[1]Sheet2 (2)'!$A:$A,'[1]Sheet2 (2)'!$B:$B,"")</f>
        <v>1</v>
      </c>
      <c r="O376">
        <f>IFERROR(_xlfn.XLOOKUP(b2b3[[#This Row],[Column2]],Table17[[#This Row],[rxn-no-enz]],Table17[[#This Row],[flux]],0),0)</f>
        <v>0</v>
      </c>
      <c r="P376" t="str">
        <f>_xlfn.TEXTBEFORE(b2b3[[#This Row],[rxn]],"-",-1,,,"")</f>
        <v>RXN-MAN6PI_c_REV</v>
      </c>
    </row>
    <row r="377" spans="1:16" ht="17" hidden="1" x14ac:dyDescent="0.25">
      <c r="A377" s="1" t="s">
        <v>3155</v>
      </c>
      <c r="B377" s="1" t="s">
        <v>2778</v>
      </c>
      <c r="C377" s="1">
        <v>99.433452151825804</v>
      </c>
      <c r="D377" s="1">
        <f>mfs[[#This Row],[flux]]/1000</f>
        <v>9.9433452151825807E-2</v>
      </c>
      <c r="F377" t="s">
        <v>7248</v>
      </c>
      <c r="G377" t="s">
        <v>2778</v>
      </c>
      <c r="H377" s="3">
        <v>0.22847858546855901</v>
      </c>
      <c r="I377">
        <f>_xlfn.XLOOKUP(b2b3[[#This Row],[rxn]],mfs[rxn],mfs[flux_scaled],0)</f>
        <v>0</v>
      </c>
      <c r="J377">
        <f>(b2b3[[#This Row],[flux]]-b2b3[[#This Row],[flux in mfs]])/b2b3[[#This Row],[flux]]</f>
        <v>1</v>
      </c>
      <c r="K377">
        <f>ABS(b2b3[[#This Row],[(mfs - b2+b3) / mfs]])</f>
        <v>1</v>
      </c>
      <c r="L377" t="b">
        <f>_xlfn.TEXTAFTER(b2b3[[#This Row],[rxn]],"-",-1)="SPONT"</f>
        <v>0</v>
      </c>
      <c r="M377" t="str">
        <f>_xlfn.TEXTAFTER(b2b3[[#This Row],[rxn]],"-",-1)</f>
        <v>rt0409</v>
      </c>
      <c r="N377">
        <f>_xlfn.XLOOKUP("'PRO-"&amp;b2b3[[#This Row],[enz]]&amp;"'",'[1]Sheet2 (2)'!$A:$A,'[1]Sheet2 (2)'!$B:$B,"")</f>
        <v>1</v>
      </c>
      <c r="O377">
        <f>IFERROR(_xlfn.XLOOKUP(b2b3[[#This Row],[Column2]],Table17[[#This Row],[rxn-no-enz]],Table17[[#This Row],[flux]],0),0)</f>
        <v>0</v>
      </c>
      <c r="P377" t="str">
        <f>_xlfn.TEXTBEFORE(b2b3[[#This Row],[rxn]],"-",-1,,,"")</f>
        <v>RXN-MCOATA_c_FWD</v>
      </c>
    </row>
    <row r="378" spans="1:16" ht="17" hidden="1" x14ac:dyDescent="0.25">
      <c r="A378" s="1" t="s">
        <v>3156</v>
      </c>
      <c r="B378" s="1" t="s">
        <v>2778</v>
      </c>
      <c r="C378" s="1">
        <v>7.0684520024779198</v>
      </c>
      <c r="D378" s="1">
        <f>mfs[[#This Row],[flux]]/1000</f>
        <v>7.06845200247792E-3</v>
      </c>
      <c r="F378" t="s">
        <v>3147</v>
      </c>
      <c r="G378" t="s">
        <v>2778</v>
      </c>
      <c r="H378" s="3">
        <v>4.4881177206363203</v>
      </c>
      <c r="I378">
        <f>_xlfn.XLOOKUP(b2b3[[#This Row],[rxn]],mfs[rxn],mfs[flux_scaled],0)</f>
        <v>4.4882666167039993</v>
      </c>
      <c r="J378">
        <f>(b2b3[[#This Row],[flux]]-b2b3[[#This Row],[flux in mfs]])/b2b3[[#This Row],[flux]]</f>
        <v>-3.3175615468899214E-5</v>
      </c>
      <c r="K378">
        <f>ABS(b2b3[[#This Row],[(mfs - b2+b3) / mfs]])</f>
        <v>3.3175615468899214E-5</v>
      </c>
      <c r="L378" t="b">
        <f>_xlfn.TEXTAFTER(b2b3[[#This Row],[rxn]],"-",-1)="SPONT"</f>
        <v>0</v>
      </c>
      <c r="M378" t="str">
        <f>_xlfn.TEXTAFTER(b2b3[[#This Row],[rxn]],"-",-1)</f>
        <v>rt2246</v>
      </c>
      <c r="N378">
        <f>_xlfn.XLOOKUP("'PRO-"&amp;b2b3[[#This Row],[enz]]&amp;"'",'[1]Sheet2 (2)'!$A:$A,'[1]Sheet2 (2)'!$B:$B,"")</f>
        <v>1</v>
      </c>
      <c r="O378">
        <f>IFERROR(_xlfn.XLOOKUP(b2b3[[#This Row],[Column2]],Table17[[#This Row],[rxn-no-enz]],Table17[[#This Row],[flux]],0),0)</f>
        <v>0</v>
      </c>
      <c r="P378" t="str">
        <f>_xlfn.TEXTBEFORE(b2b3[[#This Row],[rxn]],"-",-1,,,"")</f>
        <v>RXN-MDH_c_REV</v>
      </c>
    </row>
    <row r="379" spans="1:16" ht="17" hidden="1" x14ac:dyDescent="0.25">
      <c r="A379" s="1" t="s">
        <v>3157</v>
      </c>
      <c r="B379" s="1" t="s">
        <v>2778</v>
      </c>
      <c r="C379" s="1">
        <v>1.0470525490465E-2</v>
      </c>
      <c r="D379" s="1">
        <f>mfs[[#This Row],[flux]]/1000</f>
        <v>1.0470525490465E-5</v>
      </c>
      <c r="F379" t="s">
        <v>3148</v>
      </c>
      <c r="G379" t="s">
        <v>2778</v>
      </c>
      <c r="H379" s="3">
        <v>4.5661546903127599</v>
      </c>
      <c r="I379">
        <f>_xlfn.XLOOKUP(b2b3[[#This Row],[rxn]],mfs[rxn],mfs[flux_scaled],0)</f>
        <v>4.5662625825340903</v>
      </c>
      <c r="J379">
        <f>(b2b3[[#This Row],[flux]]-b2b3[[#This Row],[flux in mfs]])/b2b3[[#This Row],[flux]]</f>
        <v>-2.3628682917674472E-5</v>
      </c>
      <c r="K379">
        <f>ABS(b2b3[[#This Row],[(mfs - b2+b3) / mfs]])</f>
        <v>2.3628682917674472E-5</v>
      </c>
      <c r="L379" t="b">
        <f>_xlfn.TEXTAFTER(b2b3[[#This Row],[rxn]],"-",-1)="SPONT"</f>
        <v>0</v>
      </c>
      <c r="M379" t="str">
        <f>_xlfn.TEXTAFTER(b2b3[[#This Row],[rxn]],"-",-1)</f>
        <v>rt2810</v>
      </c>
      <c r="N379">
        <f>_xlfn.XLOOKUP("'PRO-"&amp;b2b3[[#This Row],[enz]]&amp;"'",'[1]Sheet2 (2)'!$A:$A,'[1]Sheet2 (2)'!$B:$B,"")</f>
        <v>1</v>
      </c>
      <c r="O379">
        <f>IFERROR(_xlfn.XLOOKUP(b2b3[[#This Row],[Column2]],Table17[[#This Row],[rxn-no-enz]],Table17[[#This Row],[flux]],0),0)</f>
        <v>0</v>
      </c>
      <c r="P379" t="str">
        <f>_xlfn.TEXTBEFORE(b2b3[[#This Row],[rxn]],"-",-1,,,"")</f>
        <v>RXN-MDH_m_FWD</v>
      </c>
    </row>
    <row r="380" spans="1:16" ht="17" hidden="1" x14ac:dyDescent="0.25">
      <c r="A380" s="1" t="s">
        <v>4815</v>
      </c>
      <c r="B380" s="1" t="s">
        <v>2778</v>
      </c>
      <c r="C380" s="1">
        <v>1.1112543481148001E-2</v>
      </c>
      <c r="D380" s="1">
        <f>mfs[[#This Row],[flux]]/1000</f>
        <v>1.1112543481148001E-5</v>
      </c>
      <c r="F380" t="s">
        <v>4814</v>
      </c>
      <c r="G380" t="s">
        <v>2778</v>
      </c>
      <c r="H380" s="3">
        <v>1.1112543481147901E-5</v>
      </c>
      <c r="I380">
        <f>_xlfn.XLOOKUP(b2b3[[#This Row],[rxn]],mfs[rxn],mfs[flux_scaled],0)</f>
        <v>1.1112543481148001E-5</v>
      </c>
      <c r="J380">
        <f>(b2b3[[#This Row],[flux]]-b2b3[[#This Row],[flux in mfs]])/b2b3[[#This Row],[flux]]</f>
        <v>-8.9943304109963166E-15</v>
      </c>
      <c r="K380">
        <f>ABS(b2b3[[#This Row],[(mfs - b2+b3) / mfs]])</f>
        <v>8.9943304109963166E-15</v>
      </c>
      <c r="L380" t="b">
        <f>_xlfn.TEXTAFTER(b2b3[[#This Row],[rxn]],"-",-1)="SPONT"</f>
        <v>0</v>
      </c>
      <c r="M380" t="str">
        <f>_xlfn.TEXTAFTER(b2b3[[#This Row],[rxn]],"-",-1)</f>
        <v>rt7461</v>
      </c>
      <c r="N380">
        <f>_xlfn.XLOOKUP("'PRO-"&amp;b2b3[[#This Row],[enz]]&amp;"'",'[1]Sheet2 (2)'!$A:$A,'[1]Sheet2 (2)'!$B:$B,"")</f>
        <v>1</v>
      </c>
      <c r="O380">
        <f>IFERROR(_xlfn.XLOOKUP(b2b3[[#This Row],[Column2]],Table17[[#This Row],[rxn-no-enz]],Table17[[#This Row],[flux]],0),0)</f>
        <v>0</v>
      </c>
      <c r="P380" t="str">
        <f>_xlfn.TEXTBEFORE(b2b3[[#This Row],[rxn]],"-",-1,,,"")</f>
        <v>RXN-MDRPD_c_FWD</v>
      </c>
    </row>
    <row r="381" spans="1:16" ht="17" hidden="1" x14ac:dyDescent="0.25">
      <c r="A381" s="1" t="s">
        <v>7291</v>
      </c>
      <c r="B381" s="1" t="s">
        <v>2778</v>
      </c>
      <c r="C381" s="1">
        <v>1855.0942939807801</v>
      </c>
      <c r="D381" s="1">
        <f>mfs[[#This Row],[flux]]/1000</f>
        <v>1.8550942939807802</v>
      </c>
      <c r="F381" t="s">
        <v>3149</v>
      </c>
      <c r="G381" t="s">
        <v>2778</v>
      </c>
      <c r="H381" s="3">
        <v>1.0545813735072801E-2</v>
      </c>
      <c r="I381">
        <f>_xlfn.XLOOKUP(b2b3[[#This Row],[rxn]],mfs[rxn],mfs[flux_scaled],0)</f>
        <v>9.5417767953523192E-2</v>
      </c>
      <c r="J381">
        <f>(b2b3[[#This Row],[flux]]-b2b3[[#This Row],[flux in mfs]])/b2b3[[#This Row],[flux]]</f>
        <v>-8.0479284340275239</v>
      </c>
      <c r="K381">
        <f>ABS(b2b3[[#This Row],[(mfs - b2+b3) / mfs]])</f>
        <v>8.0479284340275239</v>
      </c>
      <c r="L381" t="b">
        <f>_xlfn.TEXTAFTER(b2b3[[#This Row],[rxn]],"-",-1)="SPONT"</f>
        <v>0</v>
      </c>
      <c r="M381" t="str">
        <f>_xlfn.TEXTAFTER(b2b3[[#This Row],[rxn]],"-",-1)</f>
        <v>rt5549</v>
      </c>
      <c r="N381">
        <f>_xlfn.XLOOKUP("'PRO-"&amp;b2b3[[#This Row],[enz]]&amp;"'",'[1]Sheet2 (2)'!$A:$A,'[1]Sheet2 (2)'!$B:$B,"")</f>
        <v>1</v>
      </c>
      <c r="O381">
        <f>IFERROR(_xlfn.XLOOKUP(b2b3[[#This Row],[Column2]],Table17[[#This Row],[rxn-no-enz]],Table17[[#This Row],[flux]],0),0)</f>
        <v>0</v>
      </c>
      <c r="P381" t="str">
        <f>_xlfn.TEXTBEFORE(b2b3[[#This Row],[rxn]],"-",-1,,,"")</f>
        <v>RXN-ME1_m_FWD</v>
      </c>
    </row>
    <row r="382" spans="1:16" ht="17" hidden="1" x14ac:dyDescent="0.25">
      <c r="A382" s="1" t="s">
        <v>7295</v>
      </c>
      <c r="B382" s="1" t="s">
        <v>2778</v>
      </c>
      <c r="C382" s="1">
        <v>1855.0942939807801</v>
      </c>
      <c r="D382" s="1">
        <f>mfs[[#This Row],[flux]]/1000</f>
        <v>1.8550942939807802</v>
      </c>
      <c r="F382" t="s">
        <v>3150</v>
      </c>
      <c r="G382" t="s">
        <v>2778</v>
      </c>
      <c r="H382" s="3">
        <v>8.4871104443739104E-2</v>
      </c>
      <c r="I382">
        <f>_xlfn.XLOOKUP(b2b3[[#This Row],[rxn]],mfs[rxn],mfs[flux_scaled],0)</f>
        <v>0</v>
      </c>
      <c r="J382">
        <f>(b2b3[[#This Row],[flux]]-b2b3[[#This Row],[flux in mfs]])/b2b3[[#This Row],[flux]]</f>
        <v>1</v>
      </c>
      <c r="K382">
        <f>ABS(b2b3[[#This Row],[(mfs - b2+b3) / mfs]])</f>
        <v>1</v>
      </c>
      <c r="L382" t="b">
        <f>_xlfn.TEXTAFTER(b2b3[[#This Row],[rxn]],"-",-1)="SPONT"</f>
        <v>0</v>
      </c>
      <c r="M382" t="str">
        <f>_xlfn.TEXTAFTER(b2b3[[#This Row],[rxn]],"-",-1)</f>
        <v>rt5549</v>
      </c>
      <c r="N382">
        <f>_xlfn.XLOOKUP("'PRO-"&amp;b2b3[[#This Row],[enz]]&amp;"'",'[1]Sheet2 (2)'!$A:$A,'[1]Sheet2 (2)'!$B:$B,"")</f>
        <v>1</v>
      </c>
      <c r="O382">
        <f>IFERROR(_xlfn.XLOOKUP(b2b3[[#This Row],[Column2]],Table17[[#This Row],[rxn-no-enz]],Table17[[#This Row],[flux]],0),0)</f>
        <v>0</v>
      </c>
      <c r="P382" t="str">
        <f>_xlfn.TEXTBEFORE(b2b3[[#This Row],[rxn]],"-",-1,,,"")</f>
        <v>RXN-ME2_m_FWD</v>
      </c>
    </row>
    <row r="383" spans="1:16" ht="17" hidden="1" x14ac:dyDescent="0.25">
      <c r="A383" s="1" t="s">
        <v>3158</v>
      </c>
      <c r="B383" s="1" t="s">
        <v>2778</v>
      </c>
      <c r="C383" s="1">
        <v>31.589108524713101</v>
      </c>
      <c r="D383" s="1">
        <f>mfs[[#This Row],[flux]]/1000</f>
        <v>3.1589108524713104E-2</v>
      </c>
      <c r="F383" t="s">
        <v>3151</v>
      </c>
      <c r="G383" t="s">
        <v>2778</v>
      </c>
      <c r="H383" s="3">
        <v>2.5144371788502502E-2</v>
      </c>
      <c r="I383">
        <f>_xlfn.XLOOKUP(b2b3[[#This Row],[rxn]],mfs[rxn],mfs[flux_scaled],0)</f>
        <v>2.5144372697218399E-2</v>
      </c>
      <c r="J383">
        <f>(b2b3[[#This Row],[flux]]-b2b3[[#This Row],[flux in mfs]])/b2b3[[#This Row],[flux]]</f>
        <v>-3.6139932439429936E-8</v>
      </c>
      <c r="K383">
        <f>ABS(b2b3[[#This Row],[(mfs - b2+b3) / mfs]])</f>
        <v>3.6139932439429936E-8</v>
      </c>
      <c r="L383" t="b">
        <f>_xlfn.TEXTAFTER(b2b3[[#This Row],[rxn]],"-",-1)="SPONT"</f>
        <v>0</v>
      </c>
      <c r="M383" t="str">
        <f>_xlfn.TEXTAFTER(b2b3[[#This Row],[rxn]],"-",-1)</f>
        <v>rt5403</v>
      </c>
      <c r="N383">
        <f>_xlfn.XLOOKUP("'PRO-"&amp;b2b3[[#This Row],[enz]]&amp;"'",'[1]Sheet2 (2)'!$A:$A,'[1]Sheet2 (2)'!$B:$B,"")</f>
        <v>1</v>
      </c>
      <c r="O383">
        <f>IFERROR(_xlfn.XLOOKUP(b2b3[[#This Row],[Column2]],Table17[[#This Row],[rxn-no-enz]],Table17[[#This Row],[flux]],0),0)</f>
        <v>0</v>
      </c>
      <c r="P383" t="str">
        <f>_xlfn.TEXTBEFORE(b2b3[[#This Row],[rxn]],"-",-1,,,"")</f>
        <v>RXN-METAT_c_FWD</v>
      </c>
    </row>
    <row r="384" spans="1:16" ht="17" hidden="1" x14ac:dyDescent="0.25">
      <c r="A384" s="1" t="s">
        <v>4816</v>
      </c>
      <c r="B384" s="1" t="s">
        <v>2778</v>
      </c>
      <c r="C384" s="1">
        <v>1.1112543481148001E-2</v>
      </c>
      <c r="D384" s="1">
        <f>mfs[[#This Row],[flux]]/1000</f>
        <v>1.1112543481148001E-5</v>
      </c>
      <c r="F384" t="s">
        <v>3153</v>
      </c>
      <c r="G384" t="s">
        <v>2778</v>
      </c>
      <c r="H384" s="3">
        <v>3.1589052964154297E-2</v>
      </c>
      <c r="I384">
        <f>_xlfn.XLOOKUP(b2b3[[#This Row],[rxn]],mfs[rxn],mfs[flux_scaled],0)</f>
        <v>3.1589108524713104E-2</v>
      </c>
      <c r="J384">
        <f>(b2b3[[#This Row],[flux]]-b2b3[[#This Row],[flux in mfs]])/b2b3[[#This Row],[flux]]</f>
        <v>-1.758854843466137E-6</v>
      </c>
      <c r="K384">
        <f>ABS(b2b3[[#This Row],[(mfs - b2+b3) / mfs]])</f>
        <v>1.758854843466137E-6</v>
      </c>
      <c r="L384" t="b">
        <f>_xlfn.TEXTAFTER(b2b3[[#This Row],[rxn]],"-",-1)="SPONT"</f>
        <v>0</v>
      </c>
      <c r="M384" t="str">
        <f>_xlfn.TEXTAFTER(b2b3[[#This Row],[rxn]],"-",-1)</f>
        <v>rt1457</v>
      </c>
      <c r="N384">
        <f>_xlfn.XLOOKUP("'PRO-"&amp;b2b3[[#This Row],[enz]]&amp;"'",'[1]Sheet2 (2)'!$A:$A,'[1]Sheet2 (2)'!$B:$B,"")</f>
        <v>1</v>
      </c>
      <c r="O384">
        <f>IFERROR(_xlfn.XLOOKUP(b2b3[[#This Row],[Column2]],Table17[[#This Row],[rxn-no-enz]],Table17[[#This Row],[flux]],0),0)</f>
        <v>0</v>
      </c>
      <c r="P384" t="str">
        <f>_xlfn.TEXTBEFORE(b2b3[[#This Row],[rxn]],"-",-1,,,"")</f>
        <v>RXN-METS_c_FWD</v>
      </c>
    </row>
    <row r="385" spans="1:16" ht="17" hidden="1" x14ac:dyDescent="0.25">
      <c r="A385" s="1" t="s">
        <v>4817</v>
      </c>
      <c r="B385" s="1" t="s">
        <v>2778</v>
      </c>
      <c r="C385" s="1">
        <v>2.2231927529219001E-2</v>
      </c>
      <c r="D385" s="1">
        <f>mfs[[#This Row],[flux]]/1000</f>
        <v>2.2231927529218999E-5</v>
      </c>
      <c r="F385" t="s">
        <v>3154</v>
      </c>
      <c r="G385" t="s">
        <v>2778</v>
      </c>
      <c r="H385" s="3">
        <v>6.4557937191328796E-3</v>
      </c>
      <c r="I385">
        <f>_xlfn.XLOOKUP(b2b3[[#This Row],[rxn]],mfs[rxn],mfs[flux_scaled],0)</f>
        <v>6.4558483709758301E-3</v>
      </c>
      <c r="J385">
        <f>(b2b3[[#This Row],[flux]]-b2b3[[#This Row],[flux in mfs]])/b2b3[[#This Row],[flux]]</f>
        <v>-8.4655497570354132E-6</v>
      </c>
      <c r="K385">
        <f>ABS(b2b3[[#This Row],[(mfs - b2+b3) / mfs]])</f>
        <v>8.4655497570354132E-6</v>
      </c>
      <c r="L385" t="b">
        <f>_xlfn.TEXTAFTER(b2b3[[#This Row],[rxn]],"-",-1)="SPONT"</f>
        <v>0</v>
      </c>
      <c r="M385" t="str">
        <f>_xlfn.TEXTAFTER(b2b3[[#This Row],[rxn]],"-",-1)</f>
        <v>rt4772</v>
      </c>
      <c r="N385">
        <f>_xlfn.XLOOKUP("'PRO-"&amp;b2b3[[#This Row],[enz]]&amp;"'",'[1]Sheet2 (2)'!$A:$A,'[1]Sheet2 (2)'!$B:$B,"")</f>
        <v>1</v>
      </c>
      <c r="O385">
        <f>IFERROR(_xlfn.XLOOKUP(b2b3[[#This Row],[Column2]],Table17[[#This Row],[rxn-no-enz]],Table17[[#This Row],[flux]],0),0)</f>
        <v>0</v>
      </c>
      <c r="P385" t="str">
        <f>_xlfn.TEXTBEFORE(b2b3[[#This Row],[rxn]],"-",-1,,,"")</f>
        <v>RXN-METTRS_c_FWD</v>
      </c>
    </row>
    <row r="386" spans="1:16" ht="17" hidden="1" x14ac:dyDescent="0.25">
      <c r="A386" s="1" t="s">
        <v>7309</v>
      </c>
      <c r="B386" s="1" t="s">
        <v>2778</v>
      </c>
      <c r="C386" s="1">
        <v>6710.0668702687199</v>
      </c>
      <c r="D386" s="1">
        <f>mfs[[#This Row],[flux]]/1000</f>
        <v>6.7100668702687196</v>
      </c>
      <c r="F386" t="s">
        <v>3155</v>
      </c>
      <c r="G386" t="s">
        <v>2778</v>
      </c>
      <c r="H386" s="3">
        <v>9.9433452152983395E-2</v>
      </c>
      <c r="I386">
        <f>_xlfn.XLOOKUP(b2b3[[#This Row],[rxn]],mfs[rxn],mfs[flux_scaled],0)</f>
        <v>9.9433452151825807E-2</v>
      </c>
      <c r="J386">
        <f>(b2b3[[#This Row],[flux]]-b2b3[[#This Row],[flux in mfs]])/b2b3[[#This Row],[flux]]</f>
        <v>1.1641835713721572E-11</v>
      </c>
      <c r="K386">
        <f>ABS(b2b3[[#This Row],[(mfs - b2+b3) / mfs]])</f>
        <v>1.1641835713721572E-11</v>
      </c>
      <c r="L386" t="b">
        <f>_xlfn.TEXTAFTER(b2b3[[#This Row],[rxn]],"-",-1)="SPONT"</f>
        <v>0</v>
      </c>
      <c r="M386" t="str">
        <f>_xlfn.TEXTAFTER(b2b3[[#This Row],[rxn]],"-",-1)</f>
        <v>rt0390</v>
      </c>
      <c r="N386">
        <f>_xlfn.XLOOKUP("'PRO-"&amp;b2b3[[#This Row],[enz]]&amp;"'",'[1]Sheet2 (2)'!$A:$A,'[1]Sheet2 (2)'!$B:$B,"")</f>
        <v>1</v>
      </c>
      <c r="O386">
        <f>IFERROR(_xlfn.XLOOKUP(b2b3[[#This Row],[Column2]],Table17[[#This Row],[rxn-no-enz]],Table17[[#This Row],[flux]],0),0)</f>
        <v>0</v>
      </c>
      <c r="P386" t="str">
        <f>_xlfn.TEXTBEFORE(b2b3[[#This Row],[rxn]],"-",-1,,,"")</f>
        <v>RXN-MEVK1_c_FWD</v>
      </c>
    </row>
    <row r="387" spans="1:16" ht="17" hidden="1" x14ac:dyDescent="0.25">
      <c r="A387" s="1" t="s">
        <v>7316</v>
      </c>
      <c r="B387" s="1" t="s">
        <v>2778</v>
      </c>
      <c r="C387" s="1">
        <v>1.1114628684480999E-2</v>
      </c>
      <c r="D387" s="1">
        <f>mfs[[#This Row],[flux]]/1000</f>
        <v>1.1114628684480999E-5</v>
      </c>
      <c r="F387" t="s">
        <v>3156</v>
      </c>
      <c r="G387" t="s">
        <v>2778</v>
      </c>
      <c r="H387" s="3">
        <v>7.0684262603346098E-3</v>
      </c>
      <c r="I387">
        <f>_xlfn.XLOOKUP(b2b3[[#This Row],[rxn]],mfs[rxn],mfs[flux_scaled],0)</f>
        <v>7.06845200247792E-3</v>
      </c>
      <c r="J387">
        <f>(b2b3[[#This Row],[flux]]-b2b3[[#This Row],[flux in mfs]])/b2b3[[#This Row],[flux]]</f>
        <v>-3.6418493115864592E-6</v>
      </c>
      <c r="K387">
        <f>ABS(b2b3[[#This Row],[(mfs - b2+b3) / mfs]])</f>
        <v>3.6418493115864592E-6</v>
      </c>
      <c r="L387" t="b">
        <f>_xlfn.TEXTAFTER(b2b3[[#This Row],[rxn]],"-",-1)="SPONT"</f>
        <v>0</v>
      </c>
      <c r="M387" t="str">
        <f>_xlfn.TEXTAFTER(b2b3[[#This Row],[rxn]],"-",-1)</f>
        <v>UNKNOWN</v>
      </c>
      <c r="N387" t="str">
        <f>_xlfn.XLOOKUP("'PRO-"&amp;b2b3[[#This Row],[enz]]&amp;"'",'[1]Sheet2 (2)'!$A:$A,'[1]Sheet2 (2)'!$B:$B,"")</f>
        <v/>
      </c>
      <c r="O387">
        <f>IFERROR(_xlfn.XLOOKUP(b2b3[[#This Row],[Column2]],Table17[[#This Row],[rxn-no-enz]],Table17[[#This Row],[flux]],0),0)</f>
        <v>0</v>
      </c>
      <c r="P387" t="str">
        <f>_xlfn.TEXTBEFORE(b2b3[[#This Row],[rxn]],"-",-1,,,"")</f>
        <v>RXN-MG2t_c_e_FWD</v>
      </c>
    </row>
    <row r="388" spans="1:16" ht="17" hidden="1" x14ac:dyDescent="0.25">
      <c r="A388" s="1" t="s">
        <v>3161</v>
      </c>
      <c r="B388" s="1" t="s">
        <v>2778</v>
      </c>
      <c r="C388" s="1">
        <v>30.462828777257901</v>
      </c>
      <c r="D388" s="1">
        <f>mfs[[#This Row],[flux]]/1000</f>
        <v>3.0462828777257901E-2</v>
      </c>
      <c r="F388" t="s">
        <v>3157</v>
      </c>
      <c r="G388" t="s">
        <v>2778</v>
      </c>
      <c r="H388" s="3">
        <v>1.04618784692972E-5</v>
      </c>
      <c r="I388">
        <f>_xlfn.XLOOKUP(b2b3[[#This Row],[rxn]],mfs[rxn],mfs[flux_scaled],0)</f>
        <v>1.0470525490465E-5</v>
      </c>
      <c r="J388">
        <f>(b2b3[[#This Row],[flux]]-b2b3[[#This Row],[flux in mfs]])/b2b3[[#This Row],[flux]]</f>
        <v>-8.2652663125231611E-4</v>
      </c>
      <c r="K388">
        <f>ABS(b2b3[[#This Row],[(mfs - b2+b3) / mfs]])</f>
        <v>8.2652663125231611E-4</v>
      </c>
      <c r="L388" t="b">
        <f>_xlfn.TEXTAFTER(b2b3[[#This Row],[rxn]],"-",-1)="SPONT"</f>
        <v>0</v>
      </c>
      <c r="M388" t="str">
        <f>_xlfn.TEXTAFTER(b2b3[[#This Row],[rxn]],"-",-1)</f>
        <v>UNKNOWN</v>
      </c>
      <c r="N388" t="str">
        <f>_xlfn.XLOOKUP("'PRO-"&amp;b2b3[[#This Row],[enz]]&amp;"'",'[1]Sheet2 (2)'!$A:$A,'[1]Sheet2 (2)'!$B:$B,"")</f>
        <v/>
      </c>
      <c r="O388">
        <f>IFERROR(_xlfn.XLOOKUP(b2b3[[#This Row],[Column2]],Table17[[#This Row],[rxn-no-enz]],Table17[[#This Row],[flux]],0),0)</f>
        <v>0</v>
      </c>
      <c r="P388" t="str">
        <f>_xlfn.TEXTBEFORE(b2b3[[#This Row],[rxn]],"-",-1,,,"")</f>
        <v>RXN-MN2t_c_e_FWD</v>
      </c>
    </row>
    <row r="389" spans="1:16" ht="17" hidden="1" x14ac:dyDescent="0.25">
      <c r="A389" s="1" t="s">
        <v>3163</v>
      </c>
      <c r="B389" s="1" t="s">
        <v>2778</v>
      </c>
      <c r="C389" s="1">
        <v>12.7453462902269</v>
      </c>
      <c r="D389" s="1">
        <f>mfs[[#This Row],[flux]]/1000</f>
        <v>1.2745346290226899E-2</v>
      </c>
      <c r="F389" t="s">
        <v>4815</v>
      </c>
      <c r="G389" t="s">
        <v>2778</v>
      </c>
      <c r="H389" s="3">
        <v>1.1112543481147901E-5</v>
      </c>
      <c r="I389">
        <f>_xlfn.XLOOKUP(b2b3[[#This Row],[rxn]],mfs[rxn],mfs[flux_scaled],0)</f>
        <v>1.1112543481148001E-5</v>
      </c>
      <c r="J389">
        <f>(b2b3[[#This Row],[flux]]-b2b3[[#This Row],[flux in mfs]])/b2b3[[#This Row],[flux]]</f>
        <v>-8.9943304109963166E-15</v>
      </c>
      <c r="K389">
        <f>ABS(b2b3[[#This Row],[(mfs - b2+b3) / mfs]])</f>
        <v>8.9943304109963166E-15</v>
      </c>
      <c r="L389" t="b">
        <f>_xlfn.TEXTAFTER(b2b3[[#This Row],[rxn]],"-",-1)="SPONT"</f>
        <v>0</v>
      </c>
      <c r="M389" t="str">
        <f>_xlfn.TEXTAFTER(b2b3[[#This Row],[rxn]],"-",-1)</f>
        <v>rt0004</v>
      </c>
      <c r="N389">
        <f>_xlfn.XLOOKUP("'PRO-"&amp;b2b3[[#This Row],[enz]]&amp;"'",'[1]Sheet2 (2)'!$A:$A,'[1]Sheet2 (2)'!$B:$B,"")</f>
        <v>1</v>
      </c>
      <c r="O389">
        <f>IFERROR(_xlfn.XLOOKUP(b2b3[[#This Row],[Column2]],Table17[[#This Row],[rxn-no-enz]],Table17[[#This Row],[flux]],0),0)</f>
        <v>0</v>
      </c>
      <c r="P389" t="str">
        <f>_xlfn.TEXTBEFORE(b2b3[[#This Row],[rxn]],"-",-1,,,"")</f>
        <v>RXN-MTAP_c_FWD</v>
      </c>
    </row>
    <row r="390" spans="1:16" ht="17" hidden="1" x14ac:dyDescent="0.25">
      <c r="A390" s="1" t="s">
        <v>3164</v>
      </c>
      <c r="B390" s="1" t="s">
        <v>2778</v>
      </c>
      <c r="C390" s="1">
        <v>15.794160653440001</v>
      </c>
      <c r="D390" s="1">
        <f>mfs[[#This Row],[flux]]/1000</f>
        <v>1.5794160653440002E-2</v>
      </c>
      <c r="F390" t="s">
        <v>7291</v>
      </c>
      <c r="G390" t="s">
        <v>2778</v>
      </c>
      <c r="H390" s="3">
        <v>1.85501822934021</v>
      </c>
      <c r="I390">
        <f>_xlfn.XLOOKUP(b2b3[[#This Row],[rxn]],mfs[rxn],mfs[flux_scaled],0)</f>
        <v>1.8550942939807802</v>
      </c>
      <c r="J390">
        <f>(b2b3[[#This Row],[flux]]-b2b3[[#This Row],[flux in mfs]])/b2b3[[#This Row],[flux]]</f>
        <v>-4.1004794113128122E-5</v>
      </c>
      <c r="K390">
        <f>ABS(b2b3[[#This Row],[(mfs - b2+b3) / mfs]])</f>
        <v>4.1004794113128122E-5</v>
      </c>
      <c r="L390" t="b">
        <f>_xlfn.TEXTAFTER(b2b3[[#This Row],[rxn]],"-",-1)="SPONT"</f>
        <v>0</v>
      </c>
      <c r="M390" t="str">
        <f>_xlfn.TEXTAFTER(b2b3[[#This Row],[rxn]],"-",-1)</f>
        <v>UNKNOWN</v>
      </c>
      <c r="N390" t="str">
        <f>_xlfn.XLOOKUP("'PRO-"&amp;b2b3[[#This Row],[enz]]&amp;"'",'[1]Sheet2 (2)'!$A:$A,'[1]Sheet2 (2)'!$B:$B,"")</f>
        <v/>
      </c>
      <c r="O390">
        <f>IFERROR(_xlfn.XLOOKUP(b2b3[[#This Row],[Column2]],Table17[[#This Row],[rxn-no-enz]],Table17[[#This Row],[flux]],0),0)</f>
        <v>0</v>
      </c>
      <c r="P390" t="str">
        <f>_xlfn.TEXTBEFORE(b2b3[[#This Row],[rxn]],"-",-1,,,"")</f>
        <v>RXN-MTHFC_c_FWD</v>
      </c>
    </row>
    <row r="391" spans="1:16" ht="17" hidden="1" x14ac:dyDescent="0.25">
      <c r="A391" s="1" t="s">
        <v>3165</v>
      </c>
      <c r="B391" s="1" t="s">
        <v>2778</v>
      </c>
      <c r="C391" s="1">
        <v>12.7453462902269</v>
      </c>
      <c r="D391" s="1">
        <f>mfs[[#This Row],[flux]]/1000</f>
        <v>1.2745346290226899E-2</v>
      </c>
      <c r="F391" t="s">
        <v>7295</v>
      </c>
      <c r="G391" t="s">
        <v>2778</v>
      </c>
      <c r="H391" s="3">
        <v>1.85501822934021</v>
      </c>
      <c r="I391">
        <f>_xlfn.XLOOKUP(b2b3[[#This Row],[rxn]],mfs[rxn],mfs[flux_scaled],0)</f>
        <v>1.8550942939807802</v>
      </c>
      <c r="J391">
        <f>(b2b3[[#This Row],[flux]]-b2b3[[#This Row],[flux in mfs]])/b2b3[[#This Row],[flux]]</f>
        <v>-4.1004794113128122E-5</v>
      </c>
      <c r="K391">
        <f>ABS(b2b3[[#This Row],[(mfs - b2+b3) / mfs]])</f>
        <v>4.1004794113128122E-5</v>
      </c>
      <c r="L391" t="b">
        <f>_xlfn.TEXTAFTER(b2b3[[#This Row],[rxn]],"-",-1)="SPONT"</f>
        <v>0</v>
      </c>
      <c r="M391" t="str">
        <f>_xlfn.TEXTAFTER(b2b3[[#This Row],[rxn]],"-",-1)</f>
        <v>rt6998</v>
      </c>
      <c r="N391">
        <f>_xlfn.XLOOKUP("'PRO-"&amp;b2b3[[#This Row],[enz]]&amp;"'",'[1]Sheet2 (2)'!$A:$A,'[1]Sheet2 (2)'!$B:$B,"")</f>
        <v>1</v>
      </c>
      <c r="O391">
        <f>IFERROR(_xlfn.XLOOKUP(b2b3[[#This Row],[Column2]],Table17[[#This Row],[rxn-no-enz]],Table17[[#This Row],[flux]],0),0)</f>
        <v>0</v>
      </c>
      <c r="P391" t="str">
        <f>_xlfn.TEXTBEFORE(b2b3[[#This Row],[rxn]],"-",-1,,,"")</f>
        <v>RXN-MTHFD_c_FWD</v>
      </c>
    </row>
    <row r="392" spans="1:16" ht="17" hidden="1" x14ac:dyDescent="0.25">
      <c r="A392" s="1" t="s">
        <v>3166</v>
      </c>
      <c r="B392" s="1" t="s">
        <v>2778</v>
      </c>
      <c r="C392" s="1">
        <v>15.794160653440001</v>
      </c>
      <c r="D392" s="1">
        <f>mfs[[#This Row],[flux]]/1000</f>
        <v>1.5794160653440002E-2</v>
      </c>
      <c r="F392" t="s">
        <v>3158</v>
      </c>
      <c r="G392" t="s">
        <v>2778</v>
      </c>
      <c r="H392" s="3">
        <v>3.1589052964154297E-2</v>
      </c>
      <c r="I392">
        <f>_xlfn.XLOOKUP(b2b3[[#This Row],[rxn]],mfs[rxn],mfs[flux_scaled],0)</f>
        <v>3.1589108524713104E-2</v>
      </c>
      <c r="J392">
        <f>(b2b3[[#This Row],[flux]]-b2b3[[#This Row],[flux in mfs]])/b2b3[[#This Row],[flux]]</f>
        <v>-1.758854843466137E-6</v>
      </c>
      <c r="K392">
        <f>ABS(b2b3[[#This Row],[(mfs - b2+b3) / mfs]])</f>
        <v>1.758854843466137E-6</v>
      </c>
      <c r="L392" t="b">
        <f>_xlfn.TEXTAFTER(b2b3[[#This Row],[rxn]],"-",-1)="SPONT"</f>
        <v>0</v>
      </c>
      <c r="M392" t="str">
        <f>_xlfn.TEXTAFTER(b2b3[[#This Row],[rxn]],"-",-1)</f>
        <v>MET1213</v>
      </c>
      <c r="N392" t="str">
        <f>_xlfn.XLOOKUP("'PRO-"&amp;b2b3[[#This Row],[enz]]&amp;"'",'[1]Sheet2 (2)'!$A:$A,'[1]Sheet2 (2)'!$B:$B,"")</f>
        <v/>
      </c>
      <c r="O392">
        <f>IFERROR(_xlfn.XLOOKUP(b2b3[[#This Row],[Column2]],Table17[[#This Row],[rxn-no-enz]],Table17[[#This Row],[flux]],0),0)</f>
        <v>0</v>
      </c>
      <c r="P392" t="str">
        <f>_xlfn.TEXTBEFORE(b2b3[[#This Row],[rxn]],"-",-1,,,"")</f>
        <v>RXN-MTHFR3_c_FWD</v>
      </c>
    </row>
    <row r="393" spans="1:16" ht="17" hidden="1" x14ac:dyDescent="0.25">
      <c r="A393" s="1" t="s">
        <v>3167</v>
      </c>
      <c r="B393" s="1" t="s">
        <v>2778</v>
      </c>
      <c r="C393" s="1">
        <v>2.2231927529219001E-2</v>
      </c>
      <c r="D393" s="1">
        <f>mfs[[#This Row],[flux]]/1000</f>
        <v>2.2231927529218999E-5</v>
      </c>
      <c r="F393" t="s">
        <v>4816</v>
      </c>
      <c r="G393" t="s">
        <v>2778</v>
      </c>
      <c r="H393" s="3">
        <v>1.1112543481147901E-5</v>
      </c>
      <c r="I393">
        <f>_xlfn.XLOOKUP(b2b3[[#This Row],[rxn]],mfs[rxn],mfs[flux_scaled],0)</f>
        <v>1.1112543481148001E-5</v>
      </c>
      <c r="J393">
        <f>(b2b3[[#This Row],[flux]]-b2b3[[#This Row],[flux in mfs]])/b2b3[[#This Row],[flux]]</f>
        <v>-8.9943304109963166E-15</v>
      </c>
      <c r="K393">
        <f>ABS(b2b3[[#This Row],[(mfs - b2+b3) / mfs]])</f>
        <v>8.9943304109963166E-15</v>
      </c>
      <c r="L393" t="b">
        <f>_xlfn.TEXTAFTER(b2b3[[#This Row],[rxn]],"-",-1)="SPONT"</f>
        <v>0</v>
      </c>
      <c r="M393" t="str">
        <f>_xlfn.TEXTAFTER(b2b3[[#This Row],[rxn]],"-",-1)</f>
        <v>rt5017</v>
      </c>
      <c r="N393">
        <f>_xlfn.XLOOKUP("'PRO-"&amp;b2b3[[#This Row],[enz]]&amp;"'",'[1]Sheet2 (2)'!$A:$A,'[1]Sheet2 (2)'!$B:$B,"")</f>
        <v>1</v>
      </c>
      <c r="O393">
        <f>IFERROR(_xlfn.XLOOKUP(b2b3[[#This Row],[Column2]],Table17[[#This Row],[rxn-no-enz]],Table17[[#This Row],[flux]],0),0)</f>
        <v>0</v>
      </c>
      <c r="P393" t="str">
        <f>_xlfn.TEXTBEFORE(b2b3[[#This Row],[rxn]],"-",-1,,,"")</f>
        <v>RXN-MTRI_c_FWD</v>
      </c>
    </row>
    <row r="394" spans="1:16" ht="17" hidden="1" x14ac:dyDescent="0.25">
      <c r="A394" s="1" t="s">
        <v>3168</v>
      </c>
      <c r="B394" s="1" t="s">
        <v>2778</v>
      </c>
      <c r="C394" s="1">
        <v>30.462828777257901</v>
      </c>
      <c r="D394" s="1">
        <f>mfs[[#This Row],[flux]]/1000</f>
        <v>3.0462828777257901E-2</v>
      </c>
      <c r="F394" t="s">
        <v>4817</v>
      </c>
      <c r="G394" t="s">
        <v>2778</v>
      </c>
      <c r="H394" s="3">
        <v>2.2225904729275399E-5</v>
      </c>
      <c r="I394">
        <f>_xlfn.XLOOKUP(b2b3[[#This Row],[rxn]],mfs[rxn],mfs[flux_scaled],0)</f>
        <v>2.2231927529218999E-5</v>
      </c>
      <c r="J394">
        <f>(b2b3[[#This Row],[flux]]-b2b3[[#This Row],[flux in mfs]])/b2b3[[#This Row],[flux]]</f>
        <v>-2.7098109242173525E-4</v>
      </c>
      <c r="K394">
        <f>ABS(b2b3[[#This Row],[(mfs - b2+b3) / mfs]])</f>
        <v>2.7098109242173525E-4</v>
      </c>
      <c r="L394" t="b">
        <f>_xlfn.TEXTAFTER(b2b3[[#This Row],[rxn]],"-",-1)="SPONT"</f>
        <v>0</v>
      </c>
      <c r="M394" t="str">
        <f>_xlfn.TEXTAFTER(b2b3[[#This Row],[rxn]],"-",-1)</f>
        <v>rt3853</v>
      </c>
      <c r="N394">
        <f>_xlfn.XLOOKUP("'PRO-"&amp;b2b3[[#This Row],[enz]]&amp;"'",'[1]Sheet2 (2)'!$A:$A,'[1]Sheet2 (2)'!$B:$B,"")</f>
        <v>1</v>
      </c>
      <c r="O394">
        <f>IFERROR(_xlfn.XLOOKUP(b2b3[[#This Row],[Column2]],Table17[[#This Row],[rxn-no-enz]],Table17[[#This Row],[flux]],0),0)</f>
        <v>0</v>
      </c>
      <c r="P394" t="str">
        <f>_xlfn.TEXTBEFORE(b2b3[[#This Row],[rxn]],"-",-1,,,"")</f>
        <v>RXN-NACt_c_e_FWD</v>
      </c>
    </row>
    <row r="395" spans="1:16" ht="17" hidden="1" x14ac:dyDescent="0.25">
      <c r="A395" s="1" t="s">
        <v>4818</v>
      </c>
      <c r="B395" s="1" t="s">
        <v>2778</v>
      </c>
      <c r="C395" s="1">
        <v>2.2231927529219001E-2</v>
      </c>
      <c r="D395" s="1">
        <f>mfs[[#This Row],[flux]]/1000</f>
        <v>2.2231927529218999E-5</v>
      </c>
      <c r="F395" t="s">
        <v>7308</v>
      </c>
      <c r="G395" t="s">
        <v>2778</v>
      </c>
      <c r="H395" s="3">
        <v>6.7100458541160704</v>
      </c>
      <c r="I395">
        <f>_xlfn.XLOOKUP(b2b3[[#This Row],[rxn]],mfs[rxn],mfs[flux_scaled],0)</f>
        <v>0</v>
      </c>
      <c r="J395">
        <f>(b2b3[[#This Row],[flux]]-b2b3[[#This Row],[flux in mfs]])/b2b3[[#This Row],[flux]]</f>
        <v>1</v>
      </c>
      <c r="K395">
        <f>ABS(b2b3[[#This Row],[(mfs - b2+b3) / mfs]])</f>
        <v>1</v>
      </c>
      <c r="L395" t="b">
        <f>_xlfn.TEXTAFTER(b2b3[[#This Row],[rxn]],"-",-1)="SPONT"</f>
        <v>0</v>
      </c>
      <c r="M395" t="str">
        <f>_xlfn.TEXTAFTER(b2b3[[#This Row],[rxn]],"-",-1)</f>
        <v>NADHCPLX0</v>
      </c>
      <c r="N395" t="str">
        <f>_xlfn.XLOOKUP("'PRO-"&amp;b2b3[[#This Row],[enz]]&amp;"'",'[1]Sheet2 (2)'!$A:$A,'[1]Sheet2 (2)'!$B:$B,"")</f>
        <v/>
      </c>
      <c r="O395">
        <f>IFERROR(_xlfn.XLOOKUP(b2b3[[#This Row],[Column2]],Table17[[#This Row],[rxn-no-enz]],Table17[[#This Row],[flux]],0),0)</f>
        <v>0</v>
      </c>
      <c r="P395" t="str">
        <f>_xlfn.TEXTBEFORE(b2b3[[#This Row],[rxn]],"-",-1,,,"")</f>
        <v>RXN-NADHcplxI_c_m_FWD</v>
      </c>
    </row>
    <row r="396" spans="1:16" ht="17" hidden="1" x14ac:dyDescent="0.25">
      <c r="A396" s="1" t="s">
        <v>7364</v>
      </c>
      <c r="B396" s="1" t="s">
        <v>2778</v>
      </c>
      <c r="C396" s="1">
        <v>730.60270654844498</v>
      </c>
      <c r="D396" s="1">
        <f>mfs[[#This Row],[flux]]/1000</f>
        <v>0.73060270654844495</v>
      </c>
      <c r="F396" t="s">
        <v>7316</v>
      </c>
      <c r="G396" t="s">
        <v>2778</v>
      </c>
      <c r="H396" s="3">
        <v>1.1112789483571201E-5</v>
      </c>
      <c r="I396">
        <f>_xlfn.XLOOKUP(b2b3[[#This Row],[rxn]],mfs[rxn],mfs[flux_scaled],0)</f>
        <v>1.1114628684480999E-5</v>
      </c>
      <c r="J396">
        <f>(b2b3[[#This Row],[flux]]-b2b3[[#This Row],[flux in mfs]])/b2b3[[#This Row],[flux]]</f>
        <v>-1.6550308205852009E-4</v>
      </c>
      <c r="K396">
        <f>ABS(b2b3[[#This Row],[(mfs - b2+b3) / mfs]])</f>
        <v>1.6550308205852009E-4</v>
      </c>
      <c r="L396" t="b">
        <f>_xlfn.TEXTAFTER(b2b3[[#This Row],[rxn]],"-",-1)="SPONT"</f>
        <v>0</v>
      </c>
      <c r="M396" t="str">
        <f>_xlfn.TEXTAFTER(b2b3[[#This Row],[rxn]],"-",-1)</f>
        <v>rt1814_c</v>
      </c>
      <c r="N396">
        <f>_xlfn.XLOOKUP("'PRO-"&amp;b2b3[[#This Row],[enz]]&amp;"'",'[1]Sheet2 (2)'!$A:$A,'[1]Sheet2 (2)'!$B:$B,"")</f>
        <v>1</v>
      </c>
      <c r="O396">
        <f>IFERROR(_xlfn.XLOOKUP(b2b3[[#This Row],[Column2]],Table17[[#This Row],[rxn-no-enz]],Table17[[#This Row],[flux]],0),0)</f>
        <v>0</v>
      </c>
      <c r="P396" t="str">
        <f>_xlfn.TEXTBEFORE(b2b3[[#This Row],[rxn]],"-",-1,,,"")</f>
        <v>RXN-NADHK1_c_FWD</v>
      </c>
    </row>
    <row r="397" spans="1:16" ht="17" hidden="1" x14ac:dyDescent="0.25">
      <c r="A397" s="1" t="s">
        <v>7367</v>
      </c>
      <c r="B397" s="1" t="s">
        <v>2778</v>
      </c>
      <c r="C397" s="1">
        <v>162.45622204805301</v>
      </c>
      <c r="D397" s="1">
        <f>mfs[[#This Row],[flux]]/1000</f>
        <v>0.16245622204805302</v>
      </c>
      <c r="F397" t="s">
        <v>3161</v>
      </c>
      <c r="G397" t="s">
        <v>2778</v>
      </c>
      <c r="H397" s="3">
        <v>3.0462828777257901E-2</v>
      </c>
      <c r="I397">
        <f>_xlfn.XLOOKUP(b2b3[[#This Row],[rxn]],mfs[rxn],mfs[flux_scaled],0)</f>
        <v>3.0462828777257901E-2</v>
      </c>
      <c r="J397">
        <f>(b2b3[[#This Row],[flux]]-b2b3[[#This Row],[flux in mfs]])/b2b3[[#This Row],[flux]]</f>
        <v>0</v>
      </c>
      <c r="K397">
        <f>ABS(b2b3[[#This Row],[(mfs - b2+b3) / mfs]])</f>
        <v>0</v>
      </c>
      <c r="L397" t="b">
        <f>_xlfn.TEXTAFTER(b2b3[[#This Row],[rxn]],"-",-1)="SPONT"</f>
        <v>1</v>
      </c>
      <c r="M397" t="str">
        <f>_xlfn.TEXTAFTER(b2b3[[#This Row],[rxn]],"-",-1)</f>
        <v>SPONT</v>
      </c>
      <c r="N397" t="str">
        <f>_xlfn.XLOOKUP("'PRO-"&amp;b2b3[[#This Row],[enz]]&amp;"'",'[1]Sheet2 (2)'!$A:$A,'[1]Sheet2 (2)'!$B:$B,"")</f>
        <v/>
      </c>
      <c r="O397">
        <f>IFERROR(_xlfn.XLOOKUP(b2b3[[#This Row],[Column2]],Table17[[#This Row],[rxn-no-enz]],Table17[[#This Row],[flux]],0),0)</f>
        <v>0</v>
      </c>
      <c r="P397" t="str">
        <f>_xlfn.TEXTBEFORE(b2b3[[#This Row],[rxn]],"-",-1,,,"")</f>
        <v>RXN-NADHt_c_rm_FWD</v>
      </c>
    </row>
    <row r="398" spans="1:16" ht="17" hidden="1" x14ac:dyDescent="0.25">
      <c r="A398" s="1" t="s">
        <v>7368</v>
      </c>
      <c r="B398" s="1" t="s">
        <v>2778</v>
      </c>
      <c r="C398" s="1">
        <v>20.307934577749801</v>
      </c>
      <c r="D398" s="1">
        <f>mfs[[#This Row],[flux]]/1000</f>
        <v>2.0307934577749803E-2</v>
      </c>
      <c r="F398" t="s">
        <v>3163</v>
      </c>
      <c r="G398" t="s">
        <v>2778</v>
      </c>
      <c r="H398" s="3">
        <v>1.2745346290226899E-2</v>
      </c>
      <c r="I398">
        <f>_xlfn.XLOOKUP(b2b3[[#This Row],[rxn]],mfs[rxn],mfs[flux_scaled],0)</f>
        <v>1.2745346290226899E-2</v>
      </c>
      <c r="J398">
        <f>(b2b3[[#This Row],[flux]]-b2b3[[#This Row],[flux in mfs]])/b2b3[[#This Row],[flux]]</f>
        <v>0</v>
      </c>
      <c r="K398">
        <f>ABS(b2b3[[#This Row],[(mfs - b2+b3) / mfs]])</f>
        <v>0</v>
      </c>
      <c r="L398" t="b">
        <f>_xlfn.TEXTAFTER(b2b3[[#This Row],[rxn]],"-",-1)="SPONT"</f>
        <v>1</v>
      </c>
      <c r="M398" t="str">
        <f>_xlfn.TEXTAFTER(b2b3[[#This Row],[rxn]],"-",-1)</f>
        <v>SPONT</v>
      </c>
      <c r="N398" t="str">
        <f>_xlfn.XLOOKUP("'PRO-"&amp;b2b3[[#This Row],[enz]]&amp;"'",'[1]Sheet2 (2)'!$A:$A,'[1]Sheet2 (2)'!$B:$B,"")</f>
        <v/>
      </c>
      <c r="O398">
        <f>IFERROR(_xlfn.XLOOKUP(b2b3[[#This Row],[Column2]],Table17[[#This Row],[rxn-no-enz]],Table17[[#This Row],[flux]],0),0)</f>
        <v>0</v>
      </c>
      <c r="P398" t="str">
        <f>_xlfn.TEXTBEFORE(b2b3[[#This Row],[rxn]],"-",-1,,,"")</f>
        <v>RXN-NADPHt_c_r_FWD</v>
      </c>
    </row>
    <row r="399" spans="1:16" ht="17" hidden="1" x14ac:dyDescent="0.25">
      <c r="A399" s="1" t="s">
        <v>3172</v>
      </c>
      <c r="B399" s="1" t="s">
        <v>2778</v>
      </c>
      <c r="C399" s="1">
        <v>0.78843921561466501</v>
      </c>
      <c r="D399" s="1">
        <f>mfs[[#This Row],[flux]]/1000</f>
        <v>7.8843921561466506E-4</v>
      </c>
      <c r="F399" t="s">
        <v>3164</v>
      </c>
      <c r="G399" t="s">
        <v>2778</v>
      </c>
      <c r="H399" s="3">
        <v>1.5794160653440002E-2</v>
      </c>
      <c r="I399">
        <f>_xlfn.XLOOKUP(b2b3[[#This Row],[rxn]],mfs[rxn],mfs[flux_scaled],0)</f>
        <v>1.5794160653440002E-2</v>
      </c>
      <c r="J399">
        <f>(b2b3[[#This Row],[flux]]-b2b3[[#This Row],[flux in mfs]])/b2b3[[#This Row],[flux]]</f>
        <v>0</v>
      </c>
      <c r="K399">
        <f>ABS(b2b3[[#This Row],[(mfs - b2+b3) / mfs]])</f>
        <v>0</v>
      </c>
      <c r="L399" t="b">
        <f>_xlfn.TEXTAFTER(b2b3[[#This Row],[rxn]],"-",-1)="SPONT"</f>
        <v>1</v>
      </c>
      <c r="M399" t="str">
        <f>_xlfn.TEXTAFTER(b2b3[[#This Row],[rxn]],"-",-1)</f>
        <v>SPONT</v>
      </c>
      <c r="N399" t="str">
        <f>_xlfn.XLOOKUP("'PRO-"&amp;b2b3[[#This Row],[enz]]&amp;"'",'[1]Sheet2 (2)'!$A:$A,'[1]Sheet2 (2)'!$B:$B,"")</f>
        <v/>
      </c>
      <c r="O399">
        <f>IFERROR(_xlfn.XLOOKUP(b2b3[[#This Row],[Column2]],Table17[[#This Row],[rxn-no-enz]],Table17[[#This Row],[flux]],0),0)</f>
        <v>0</v>
      </c>
      <c r="P399" t="str">
        <f>_xlfn.TEXTBEFORE(b2b3[[#This Row],[rxn]],"-",-1,,,"")</f>
        <v>RXN-NADPHt_c_rm_FWD</v>
      </c>
    </row>
    <row r="400" spans="1:16" ht="17" hidden="1" x14ac:dyDescent="0.25">
      <c r="A400" s="1" t="s">
        <v>3173</v>
      </c>
      <c r="B400" s="1" t="s">
        <v>2778</v>
      </c>
      <c r="C400" s="1">
        <v>1.2306103303828</v>
      </c>
      <c r="D400" s="1">
        <f>mfs[[#This Row],[flux]]/1000</f>
        <v>1.2306103303827999E-3</v>
      </c>
      <c r="F400" t="s">
        <v>3165</v>
      </c>
      <c r="G400" t="s">
        <v>2778</v>
      </c>
      <c r="H400" s="3">
        <v>1.2745346290226899E-2</v>
      </c>
      <c r="I400">
        <f>_xlfn.XLOOKUP(b2b3[[#This Row],[rxn]],mfs[rxn],mfs[flux_scaled],0)</f>
        <v>1.2745346290226899E-2</v>
      </c>
      <c r="J400">
        <f>(b2b3[[#This Row],[flux]]-b2b3[[#This Row],[flux in mfs]])/b2b3[[#This Row],[flux]]</f>
        <v>0</v>
      </c>
      <c r="K400">
        <f>ABS(b2b3[[#This Row],[(mfs - b2+b3) / mfs]])</f>
        <v>0</v>
      </c>
      <c r="L400" t="b">
        <f>_xlfn.TEXTAFTER(b2b3[[#This Row],[rxn]],"-",-1)="SPONT"</f>
        <v>1</v>
      </c>
      <c r="M400" t="str">
        <f>_xlfn.TEXTAFTER(b2b3[[#This Row],[rxn]],"-",-1)</f>
        <v>SPONT</v>
      </c>
      <c r="N400" t="str">
        <f>_xlfn.XLOOKUP("'PRO-"&amp;b2b3[[#This Row],[enz]]&amp;"'",'[1]Sheet2 (2)'!$A:$A,'[1]Sheet2 (2)'!$B:$B,"")</f>
        <v/>
      </c>
      <c r="O400">
        <f>IFERROR(_xlfn.XLOOKUP(b2b3[[#This Row],[Column2]],Table17[[#This Row],[rxn-no-enz]],Table17[[#This Row],[flux]],0),0)</f>
        <v>0</v>
      </c>
      <c r="P400" t="str">
        <f>_xlfn.TEXTBEFORE(b2b3[[#This Row],[rxn]],"-",-1,,,"")</f>
        <v>RXN-NADPt_c_r_REV</v>
      </c>
    </row>
    <row r="401" spans="1:16" ht="17" hidden="1" x14ac:dyDescent="0.25">
      <c r="A401" s="1" t="s">
        <v>3174</v>
      </c>
      <c r="B401" s="1" t="s">
        <v>2778</v>
      </c>
      <c r="C401" s="1">
        <v>1.23060833701979</v>
      </c>
      <c r="D401" s="1">
        <f>mfs[[#This Row],[flux]]/1000</f>
        <v>1.2306083370197899E-3</v>
      </c>
      <c r="F401" t="s">
        <v>3166</v>
      </c>
      <c r="G401" t="s">
        <v>2778</v>
      </c>
      <c r="H401" s="3">
        <v>1.5794160653440002E-2</v>
      </c>
      <c r="I401">
        <f>_xlfn.XLOOKUP(b2b3[[#This Row],[rxn]],mfs[rxn],mfs[flux_scaled],0)</f>
        <v>1.5794160653440002E-2</v>
      </c>
      <c r="J401">
        <f>(b2b3[[#This Row],[flux]]-b2b3[[#This Row],[flux in mfs]])/b2b3[[#This Row],[flux]]</f>
        <v>0</v>
      </c>
      <c r="K401">
        <f>ABS(b2b3[[#This Row],[(mfs - b2+b3) / mfs]])</f>
        <v>0</v>
      </c>
      <c r="L401" t="b">
        <f>_xlfn.TEXTAFTER(b2b3[[#This Row],[rxn]],"-",-1)="SPONT"</f>
        <v>1</v>
      </c>
      <c r="M401" t="str">
        <f>_xlfn.TEXTAFTER(b2b3[[#This Row],[rxn]],"-",-1)</f>
        <v>SPONT</v>
      </c>
      <c r="N401" t="str">
        <f>_xlfn.XLOOKUP("'PRO-"&amp;b2b3[[#This Row],[enz]]&amp;"'",'[1]Sheet2 (2)'!$A:$A,'[1]Sheet2 (2)'!$B:$B,"")</f>
        <v/>
      </c>
      <c r="O401">
        <f>IFERROR(_xlfn.XLOOKUP(b2b3[[#This Row],[Column2]],Table17[[#This Row],[rxn-no-enz]],Table17[[#This Row],[flux]],0),0)</f>
        <v>0</v>
      </c>
      <c r="P401" t="str">
        <f>_xlfn.TEXTBEFORE(b2b3[[#This Row],[rxn]],"-",-1,,,"")</f>
        <v>RXN-NADPt_c_rm_REV</v>
      </c>
    </row>
    <row r="402" spans="1:16" ht="17" hidden="1" x14ac:dyDescent="0.25">
      <c r="A402" s="1" t="s">
        <v>7374</v>
      </c>
      <c r="B402" s="1" t="s">
        <v>2778</v>
      </c>
      <c r="C402" s="1">
        <v>0.78843777371232104</v>
      </c>
      <c r="D402" s="1">
        <f>mfs[[#This Row],[flux]]/1000</f>
        <v>7.88437773712321E-4</v>
      </c>
      <c r="F402" t="s">
        <v>3167</v>
      </c>
      <c r="G402" t="s">
        <v>2778</v>
      </c>
      <c r="H402" s="3">
        <v>2.2225904729275399E-5</v>
      </c>
      <c r="I402">
        <f>_xlfn.XLOOKUP(b2b3[[#This Row],[rxn]],mfs[rxn],mfs[flux_scaled],0)</f>
        <v>2.2231927529218999E-5</v>
      </c>
      <c r="J402">
        <f>(b2b3[[#This Row],[flux]]-b2b3[[#This Row],[flux in mfs]])/b2b3[[#This Row],[flux]]</f>
        <v>-2.7098109242173525E-4</v>
      </c>
      <c r="K402">
        <f>ABS(b2b3[[#This Row],[(mfs - b2+b3) / mfs]])</f>
        <v>2.7098109242173525E-4</v>
      </c>
      <c r="L402" t="b">
        <f>_xlfn.TEXTAFTER(b2b3[[#This Row],[rxn]],"-",-1)="SPONT"</f>
        <v>0</v>
      </c>
      <c r="M402" t="str">
        <f>_xlfn.TEXTAFTER(b2b3[[#This Row],[rxn]],"-",-1)</f>
        <v>rt0915_c</v>
      </c>
      <c r="N402">
        <f>_xlfn.XLOOKUP("'PRO-"&amp;b2b3[[#This Row],[enz]]&amp;"'",'[1]Sheet2 (2)'!$A:$A,'[1]Sheet2 (2)'!$B:$B,"")</f>
        <v>1</v>
      </c>
      <c r="O402">
        <f>IFERROR(_xlfn.XLOOKUP(b2b3[[#This Row],[Column2]],Table17[[#This Row],[rxn-no-enz]],Table17[[#This Row],[flux]],0),0)</f>
        <v>0</v>
      </c>
      <c r="P402" t="str">
        <f>_xlfn.TEXTBEFORE(b2b3[[#This Row],[rxn]],"-",-1,,,"")</f>
        <v>RXN-NADS2_c_FWD</v>
      </c>
    </row>
    <row r="403" spans="1:16" ht="17" hidden="1" x14ac:dyDescent="0.25">
      <c r="A403" s="1" t="s">
        <v>3176</v>
      </c>
      <c r="B403" s="1" t="s">
        <v>2778</v>
      </c>
      <c r="C403" s="1">
        <v>1.72278869137766</v>
      </c>
      <c r="D403" s="1">
        <f>mfs[[#This Row],[flux]]/1000</f>
        <v>1.72278869137766E-3</v>
      </c>
      <c r="F403" t="s">
        <v>3168</v>
      </c>
      <c r="G403" t="s">
        <v>2778</v>
      </c>
      <c r="H403" s="3">
        <v>3.0462828777257901E-2</v>
      </c>
      <c r="I403">
        <f>_xlfn.XLOOKUP(b2b3[[#This Row],[rxn]],mfs[rxn],mfs[flux_scaled],0)</f>
        <v>3.0462828777257901E-2</v>
      </c>
      <c r="J403">
        <f>(b2b3[[#This Row],[flux]]-b2b3[[#This Row],[flux in mfs]])/b2b3[[#This Row],[flux]]</f>
        <v>0</v>
      </c>
      <c r="K403">
        <f>ABS(b2b3[[#This Row],[(mfs - b2+b3) / mfs]])</f>
        <v>0</v>
      </c>
      <c r="L403" t="b">
        <f>_xlfn.TEXTAFTER(b2b3[[#This Row],[rxn]],"-",-1)="SPONT"</f>
        <v>1</v>
      </c>
      <c r="M403" t="str">
        <f>_xlfn.TEXTAFTER(b2b3[[#This Row],[rxn]],"-",-1)</f>
        <v>SPONT</v>
      </c>
      <c r="N403" t="str">
        <f>_xlfn.XLOOKUP("'PRO-"&amp;b2b3[[#This Row],[enz]]&amp;"'",'[1]Sheet2 (2)'!$A:$A,'[1]Sheet2 (2)'!$B:$B,"")</f>
        <v/>
      </c>
      <c r="O403">
        <f>IFERROR(_xlfn.XLOOKUP(b2b3[[#This Row],[Column2]],Table17[[#This Row],[rxn-no-enz]],Table17[[#This Row],[flux]],0),0)</f>
        <v>0</v>
      </c>
      <c r="P403" t="str">
        <f>_xlfn.TEXTBEFORE(b2b3[[#This Row],[rxn]],"-",-1,,,"")</f>
        <v>RXN-NADt_c_rm_REV</v>
      </c>
    </row>
    <row r="404" spans="1:16" ht="17" hidden="1" x14ac:dyDescent="0.25">
      <c r="A404" s="1" t="s">
        <v>3177</v>
      </c>
      <c r="B404" s="1" t="s">
        <v>2778</v>
      </c>
      <c r="C404" s="1">
        <v>1.72278869137766</v>
      </c>
      <c r="D404" s="1">
        <f>mfs[[#This Row],[flux]]/1000</f>
        <v>1.72278869137766E-3</v>
      </c>
      <c r="F404" t="s">
        <v>4818</v>
      </c>
      <c r="G404" t="s">
        <v>2778</v>
      </c>
      <c r="H404" s="3">
        <v>2.2225904729275399E-5</v>
      </c>
      <c r="I404">
        <f>_xlfn.XLOOKUP(b2b3[[#This Row],[rxn]],mfs[rxn],mfs[flux_scaled],0)</f>
        <v>2.2231927529218999E-5</v>
      </c>
      <c r="J404">
        <f>(b2b3[[#This Row],[flux]]-b2b3[[#This Row],[flux in mfs]])/b2b3[[#This Row],[flux]]</f>
        <v>-2.7098109242173525E-4</v>
      </c>
      <c r="K404">
        <f>ABS(b2b3[[#This Row],[(mfs - b2+b3) / mfs]])</f>
        <v>2.7098109242173525E-4</v>
      </c>
      <c r="L404" t="b">
        <f>_xlfn.TEXTAFTER(b2b3[[#This Row],[rxn]],"-",-1)="SPONT"</f>
        <v>0</v>
      </c>
      <c r="M404" t="str">
        <f>_xlfn.TEXTAFTER(b2b3[[#This Row],[rxn]],"-",-1)</f>
        <v>rt1924_c</v>
      </c>
      <c r="N404">
        <f>_xlfn.XLOOKUP("'PRO-"&amp;b2b3[[#This Row],[enz]]&amp;"'",'[1]Sheet2 (2)'!$A:$A,'[1]Sheet2 (2)'!$B:$B,"")</f>
        <v>1</v>
      </c>
      <c r="O404">
        <f>IFERROR(_xlfn.XLOOKUP(b2b3[[#This Row],[Column2]],Table17[[#This Row],[rxn-no-enz]],Table17[[#This Row],[flux]],0),0)</f>
        <v>0</v>
      </c>
      <c r="P404" t="str">
        <f>_xlfn.TEXTBEFORE(b2b3[[#This Row],[rxn]],"-",-1,,,"")</f>
        <v>RXN-NAMNPP_c_FWD</v>
      </c>
    </row>
    <row r="405" spans="1:16" ht="17" hidden="1" x14ac:dyDescent="0.25">
      <c r="A405" s="1" t="s">
        <v>3178</v>
      </c>
      <c r="B405" s="1" t="s">
        <v>2778</v>
      </c>
      <c r="C405" s="1">
        <v>1.72278869137766</v>
      </c>
      <c r="D405" s="1">
        <f>mfs[[#This Row],[flux]]/1000</f>
        <v>1.72278869137766E-3</v>
      </c>
      <c r="F405" t="s">
        <v>3169</v>
      </c>
      <c r="G405" t="s">
        <v>2778</v>
      </c>
      <c r="H405" s="3">
        <v>0.73060246845481003</v>
      </c>
      <c r="I405">
        <f>_xlfn.XLOOKUP(b2b3[[#This Row],[rxn]],mfs[rxn],mfs[flux_scaled],0)</f>
        <v>0</v>
      </c>
      <c r="J405">
        <f>(b2b3[[#This Row],[flux]]-b2b3[[#This Row],[flux in mfs]])/b2b3[[#This Row],[flux]]</f>
        <v>1</v>
      </c>
      <c r="K405">
        <f>ABS(b2b3[[#This Row],[(mfs - b2+b3) / mfs]])</f>
        <v>1</v>
      </c>
      <c r="L405" t="b">
        <f>_xlfn.TEXTAFTER(b2b3[[#This Row],[rxn]],"-",-1)="SPONT"</f>
        <v>0</v>
      </c>
      <c r="M405" t="str">
        <f>_xlfn.TEXTAFTER(b2b3[[#This Row],[rxn]],"-",-1)</f>
        <v>rt7311</v>
      </c>
      <c r="N405">
        <f>_xlfn.XLOOKUP("'PRO-"&amp;b2b3[[#This Row],[enz]]&amp;"'",'[1]Sheet2 (2)'!$A:$A,'[1]Sheet2 (2)'!$B:$B,"")</f>
        <v>1</v>
      </c>
      <c r="O405">
        <f>IFERROR(_xlfn.XLOOKUP(b2b3[[#This Row],[Column2]],Table17[[#This Row],[rxn-no-enz]],Table17[[#This Row],[flux]],0),0)</f>
        <v>0</v>
      </c>
      <c r="P405" t="str">
        <f>_xlfn.TEXTBEFORE(b2b3[[#This Row],[rxn]],"-",-1,,,"")</f>
        <v>RXN-NDPK1_c_FWD</v>
      </c>
    </row>
    <row r="406" spans="1:16" ht="17" hidden="1" x14ac:dyDescent="0.25">
      <c r="A406" s="1" t="s">
        <v>3179</v>
      </c>
      <c r="B406" s="1" t="s">
        <v>2778</v>
      </c>
      <c r="C406" s="1">
        <v>1.72278869137766</v>
      </c>
      <c r="D406" s="1">
        <f>mfs[[#This Row],[flux]]/1000</f>
        <v>1.72278869137766E-3</v>
      </c>
      <c r="F406" t="s">
        <v>3170</v>
      </c>
      <c r="G406" t="s">
        <v>2778</v>
      </c>
      <c r="H406" s="3">
        <v>0.16245651693676799</v>
      </c>
      <c r="I406">
        <f>_xlfn.XLOOKUP(b2b3[[#This Row],[rxn]],mfs[rxn],mfs[flux_scaled],0)</f>
        <v>0</v>
      </c>
      <c r="J406">
        <f>(b2b3[[#This Row],[flux]]-b2b3[[#This Row],[flux in mfs]])/b2b3[[#This Row],[flux]]</f>
        <v>1</v>
      </c>
      <c r="K406">
        <f>ABS(b2b3[[#This Row],[(mfs - b2+b3) / mfs]])</f>
        <v>1</v>
      </c>
      <c r="L406" t="b">
        <f>_xlfn.TEXTAFTER(b2b3[[#This Row],[rxn]],"-",-1)="SPONT"</f>
        <v>0</v>
      </c>
      <c r="M406" t="str">
        <f>_xlfn.TEXTAFTER(b2b3[[#This Row],[rxn]],"-",-1)</f>
        <v>rt7311</v>
      </c>
      <c r="N406">
        <f>_xlfn.XLOOKUP("'PRO-"&amp;b2b3[[#This Row],[enz]]&amp;"'",'[1]Sheet2 (2)'!$A:$A,'[1]Sheet2 (2)'!$B:$B,"")</f>
        <v>1</v>
      </c>
      <c r="O406">
        <f>IFERROR(_xlfn.XLOOKUP(b2b3[[#This Row],[Column2]],Table17[[#This Row],[rxn-no-enz]],Table17[[#This Row],[flux]],0),0)</f>
        <v>0</v>
      </c>
      <c r="P406" t="str">
        <f>_xlfn.TEXTBEFORE(b2b3[[#This Row],[rxn]],"-",-1,,,"")</f>
        <v>RXN-NDPK2_c_FWD</v>
      </c>
    </row>
    <row r="407" spans="1:16" ht="17" hidden="1" x14ac:dyDescent="0.25">
      <c r="A407" s="1" t="s">
        <v>3180</v>
      </c>
      <c r="B407" s="1" t="s">
        <v>2778</v>
      </c>
      <c r="C407" s="1">
        <v>1.72278869137766</v>
      </c>
      <c r="D407" s="1">
        <f>mfs[[#This Row],[flux]]/1000</f>
        <v>1.72278869137766E-3</v>
      </c>
      <c r="F407" t="s">
        <v>3171</v>
      </c>
      <c r="G407" t="s">
        <v>2778</v>
      </c>
      <c r="H407" s="3">
        <v>2.0019894642065099E-2</v>
      </c>
      <c r="I407">
        <f>_xlfn.XLOOKUP(b2b3[[#This Row],[rxn]],mfs[rxn],mfs[flux_scaled],0)</f>
        <v>0</v>
      </c>
      <c r="J407">
        <f>(b2b3[[#This Row],[flux]]-b2b3[[#This Row],[flux in mfs]])/b2b3[[#This Row],[flux]]</f>
        <v>1</v>
      </c>
      <c r="K407">
        <f>ABS(b2b3[[#This Row],[(mfs - b2+b3) / mfs]])</f>
        <v>1</v>
      </c>
      <c r="L407" t="b">
        <f>_xlfn.TEXTAFTER(b2b3[[#This Row],[rxn]],"-",-1)="SPONT"</f>
        <v>0</v>
      </c>
      <c r="M407" t="str">
        <f>_xlfn.TEXTAFTER(b2b3[[#This Row],[rxn]],"-",-1)</f>
        <v>rt7311</v>
      </c>
      <c r="N407">
        <f>_xlfn.XLOOKUP("'PRO-"&amp;b2b3[[#This Row],[enz]]&amp;"'",'[1]Sheet2 (2)'!$A:$A,'[1]Sheet2 (2)'!$B:$B,"")</f>
        <v>1</v>
      </c>
      <c r="O407">
        <f>IFERROR(_xlfn.XLOOKUP(b2b3[[#This Row],[Column2]],Table17[[#This Row],[rxn-no-enz]],Table17[[#This Row],[flux]],0),0)</f>
        <v>0</v>
      </c>
      <c r="P407" t="str">
        <f>_xlfn.TEXTBEFORE(b2b3[[#This Row],[rxn]],"-",-1,,,"")</f>
        <v>RXN-NDPK3_c_FWD</v>
      </c>
    </row>
    <row r="408" spans="1:16" ht="17" hidden="1" x14ac:dyDescent="0.25">
      <c r="A408" s="1" t="s">
        <v>3181</v>
      </c>
      <c r="B408" s="1" t="s">
        <v>2778</v>
      </c>
      <c r="C408" s="1">
        <v>1.72278869137766</v>
      </c>
      <c r="D408" s="1">
        <f>mfs[[#This Row],[flux]]/1000</f>
        <v>1.72278869137766E-3</v>
      </c>
      <c r="F408" t="s">
        <v>3172</v>
      </c>
      <c r="G408" t="s">
        <v>2778</v>
      </c>
      <c r="H408" s="3">
        <v>7.8843921561466397E-4</v>
      </c>
      <c r="I408">
        <f>_xlfn.XLOOKUP(b2b3[[#This Row],[rxn]],mfs[rxn],mfs[flux_scaled],0)</f>
        <v>7.8843921561466506E-4</v>
      </c>
      <c r="J408">
        <f>(b2b3[[#This Row],[flux]]-b2b3[[#This Row],[flux in mfs]])/b2b3[[#This Row],[flux]]</f>
        <v>-1.3751246145719234E-15</v>
      </c>
      <c r="K408">
        <f>ABS(b2b3[[#This Row],[(mfs - b2+b3) / mfs]])</f>
        <v>1.3751246145719234E-15</v>
      </c>
      <c r="L408" t="b">
        <f>_xlfn.TEXTAFTER(b2b3[[#This Row],[rxn]],"-",-1)="SPONT"</f>
        <v>0</v>
      </c>
      <c r="M408" t="str">
        <f>_xlfn.TEXTAFTER(b2b3[[#This Row],[rxn]],"-",-1)</f>
        <v>rt7311</v>
      </c>
      <c r="N408">
        <f>_xlfn.XLOOKUP("'PRO-"&amp;b2b3[[#This Row],[enz]]&amp;"'",'[1]Sheet2 (2)'!$A:$A,'[1]Sheet2 (2)'!$B:$B,"")</f>
        <v>1</v>
      </c>
      <c r="O408">
        <f>IFERROR(_xlfn.XLOOKUP(b2b3[[#This Row],[Column2]],Table17[[#This Row],[rxn-no-enz]],Table17[[#This Row],[flux]],0),0)</f>
        <v>0</v>
      </c>
      <c r="P408" t="str">
        <f>_xlfn.TEXTBEFORE(b2b3[[#This Row],[rxn]],"-",-1,,,"")</f>
        <v>RXN-NDPK4_c_FWD</v>
      </c>
    </row>
    <row r="409" spans="1:16" ht="17" hidden="1" x14ac:dyDescent="0.25">
      <c r="A409" s="1" t="s">
        <v>3182</v>
      </c>
      <c r="B409" s="1" t="s">
        <v>2778</v>
      </c>
      <c r="C409" s="1">
        <v>1.72278869137766</v>
      </c>
      <c r="D409" s="1">
        <f>mfs[[#This Row],[flux]]/1000</f>
        <v>1.72278869137766E-3</v>
      </c>
      <c r="F409" t="s">
        <v>3173</v>
      </c>
      <c r="G409" t="s">
        <v>2778</v>
      </c>
      <c r="H409" s="3">
        <v>1.2306103303827999E-3</v>
      </c>
      <c r="I409">
        <f>_xlfn.XLOOKUP(b2b3[[#This Row],[rxn]],mfs[rxn],mfs[flux_scaled],0)</f>
        <v>1.2306103303827999E-3</v>
      </c>
      <c r="J409">
        <f>(b2b3[[#This Row],[flux]]-b2b3[[#This Row],[flux in mfs]])/b2b3[[#This Row],[flux]]</f>
        <v>0</v>
      </c>
      <c r="K409">
        <f>ABS(b2b3[[#This Row],[(mfs - b2+b3) / mfs]])</f>
        <v>0</v>
      </c>
      <c r="L409" t="b">
        <f>_xlfn.TEXTAFTER(b2b3[[#This Row],[rxn]],"-",-1)="SPONT"</f>
        <v>0</v>
      </c>
      <c r="M409" t="str">
        <f>_xlfn.TEXTAFTER(b2b3[[#This Row],[rxn]],"-",-1)</f>
        <v>rt7311</v>
      </c>
      <c r="N409">
        <f>_xlfn.XLOOKUP("'PRO-"&amp;b2b3[[#This Row],[enz]]&amp;"'",'[1]Sheet2 (2)'!$A:$A,'[1]Sheet2 (2)'!$B:$B,"")</f>
        <v>1</v>
      </c>
      <c r="O409">
        <f>IFERROR(_xlfn.XLOOKUP(b2b3[[#This Row],[Column2]],Table17[[#This Row],[rxn-no-enz]],Table17[[#This Row],[flux]],0),0)</f>
        <v>0</v>
      </c>
      <c r="P409" t="str">
        <f>_xlfn.TEXTBEFORE(b2b3[[#This Row],[rxn]],"-",-1,,,"")</f>
        <v>RXN-NDPK5_c_FWD</v>
      </c>
    </row>
    <row r="410" spans="1:16" ht="17" hidden="1" x14ac:dyDescent="0.25">
      <c r="A410" s="1" t="s">
        <v>7411</v>
      </c>
      <c r="B410" s="1" t="s">
        <v>2778</v>
      </c>
      <c r="C410" s="1">
        <v>581.41751726972802</v>
      </c>
      <c r="D410" s="1">
        <f>mfs[[#This Row],[flux]]/1000</f>
        <v>0.58141751726972801</v>
      </c>
      <c r="F410" t="s">
        <v>3174</v>
      </c>
      <c r="G410" t="s">
        <v>2778</v>
      </c>
      <c r="H410" s="3">
        <v>1.2306083370197899E-3</v>
      </c>
      <c r="I410">
        <f>_xlfn.XLOOKUP(b2b3[[#This Row],[rxn]],mfs[rxn],mfs[flux_scaled],0)</f>
        <v>1.2306083370197899E-3</v>
      </c>
      <c r="J410">
        <f>(b2b3[[#This Row],[flux]]-b2b3[[#This Row],[flux in mfs]])/b2b3[[#This Row],[flux]]</f>
        <v>0</v>
      </c>
      <c r="K410">
        <f>ABS(b2b3[[#This Row],[(mfs - b2+b3) / mfs]])</f>
        <v>0</v>
      </c>
      <c r="L410" t="b">
        <f>_xlfn.TEXTAFTER(b2b3[[#This Row],[rxn]],"-",-1)="SPONT"</f>
        <v>0</v>
      </c>
      <c r="M410" t="str">
        <f>_xlfn.TEXTAFTER(b2b3[[#This Row],[rxn]],"-",-1)</f>
        <v>rt7311</v>
      </c>
      <c r="N410">
        <f>_xlfn.XLOOKUP("'PRO-"&amp;b2b3[[#This Row],[enz]]&amp;"'",'[1]Sheet2 (2)'!$A:$A,'[1]Sheet2 (2)'!$B:$B,"")</f>
        <v>1</v>
      </c>
      <c r="O410">
        <f>IFERROR(_xlfn.XLOOKUP(b2b3[[#This Row],[Column2]],Table17[[#This Row],[rxn-no-enz]],Table17[[#This Row],[flux]],0),0)</f>
        <v>0</v>
      </c>
      <c r="P410" t="str">
        <f>_xlfn.TEXTBEFORE(b2b3[[#This Row],[rxn]],"-",-1,,,"")</f>
        <v>RXN-NDPK7_c_FWD</v>
      </c>
    </row>
    <row r="411" spans="1:16" ht="17" hidden="1" x14ac:dyDescent="0.25">
      <c r="A411" s="1" t="s">
        <v>3183</v>
      </c>
      <c r="B411" s="1" t="s">
        <v>2778</v>
      </c>
      <c r="C411" s="1">
        <v>935.02042016941698</v>
      </c>
      <c r="D411" s="1">
        <f>mfs[[#This Row],[flux]]/1000</f>
        <v>0.935020420169417</v>
      </c>
      <c r="F411" t="s">
        <v>3175</v>
      </c>
      <c r="G411" t="s">
        <v>2778</v>
      </c>
      <c r="H411" s="3">
        <v>7.8843777371232003E-4</v>
      </c>
      <c r="I411">
        <f>_xlfn.XLOOKUP(b2b3[[#This Row],[rxn]],mfs[rxn],mfs[flux_scaled],0)</f>
        <v>0</v>
      </c>
      <c r="J411">
        <f>(b2b3[[#This Row],[flux]]-b2b3[[#This Row],[flux in mfs]])/b2b3[[#This Row],[flux]]</f>
        <v>1</v>
      </c>
      <c r="K411">
        <f>ABS(b2b3[[#This Row],[(mfs - b2+b3) / mfs]])</f>
        <v>1</v>
      </c>
      <c r="L411" t="b">
        <f>_xlfn.TEXTAFTER(b2b3[[#This Row],[rxn]],"-",-1)="SPONT"</f>
        <v>0</v>
      </c>
      <c r="M411" t="str">
        <f>_xlfn.TEXTAFTER(b2b3[[#This Row],[rxn]],"-",-1)</f>
        <v>rt7311</v>
      </c>
      <c r="N411">
        <f>_xlfn.XLOOKUP("'PRO-"&amp;b2b3[[#This Row],[enz]]&amp;"'",'[1]Sheet2 (2)'!$A:$A,'[1]Sheet2 (2)'!$B:$B,"")</f>
        <v>1</v>
      </c>
      <c r="O411">
        <f>IFERROR(_xlfn.XLOOKUP(b2b3[[#This Row],[Column2]],Table17[[#This Row],[rxn-no-enz]],Table17[[#This Row],[flux]],0),0)</f>
        <v>0</v>
      </c>
      <c r="P411" t="str">
        <f>_xlfn.TEXTBEFORE(b2b3[[#This Row],[rxn]],"-",-1,,,"")</f>
        <v>RXN-NDPK8_c_FWD</v>
      </c>
    </row>
    <row r="412" spans="1:16" ht="17" hidden="1" x14ac:dyDescent="0.25">
      <c r="A412" s="1" t="s">
        <v>7414</v>
      </c>
      <c r="B412" s="1" t="s">
        <v>2778</v>
      </c>
      <c r="C412" s="1">
        <v>3.8647125199999998E-7</v>
      </c>
      <c r="D412" s="1">
        <f>mfs[[#This Row],[flux]]/1000</f>
        <v>3.8647125199999998E-10</v>
      </c>
      <c r="F412" t="s">
        <v>3176</v>
      </c>
      <c r="G412" t="s">
        <v>2778</v>
      </c>
      <c r="H412" s="3">
        <v>1.72278869137766E-3</v>
      </c>
      <c r="I412">
        <f>_xlfn.XLOOKUP(b2b3[[#This Row],[rxn]],mfs[rxn],mfs[flux_scaled],0)</f>
        <v>1.72278869137766E-3</v>
      </c>
      <c r="J412">
        <f>(b2b3[[#This Row],[flux]]-b2b3[[#This Row],[flux in mfs]])/b2b3[[#This Row],[flux]]</f>
        <v>0</v>
      </c>
      <c r="K412">
        <f>ABS(b2b3[[#This Row],[(mfs - b2+b3) / mfs]])</f>
        <v>0</v>
      </c>
      <c r="L412" t="b">
        <f>_xlfn.TEXTAFTER(b2b3[[#This Row],[rxn]],"-",-1)="SPONT"</f>
        <v>0</v>
      </c>
      <c r="M412" t="str">
        <f>_xlfn.TEXTAFTER(b2b3[[#This Row],[rxn]],"-",-1)</f>
        <v>rt2834</v>
      </c>
      <c r="N412">
        <f>_xlfn.XLOOKUP("'PRO-"&amp;b2b3[[#This Row],[enz]]&amp;"'",'[1]Sheet2 (2)'!$A:$A,'[1]Sheet2 (2)'!$B:$B,"")</f>
        <v>1</v>
      </c>
      <c r="O412">
        <f>IFERROR(_xlfn.XLOOKUP(b2b3[[#This Row],[Column2]],Table17[[#This Row],[rxn-no-enz]],Table17[[#This Row],[flux]],0),0)</f>
        <v>0</v>
      </c>
      <c r="P412" t="str">
        <f>_xlfn.TEXTBEFORE(b2b3[[#This Row],[rxn]],"-",-1,,,"")</f>
        <v>RXN-NGLYCANS1_c_FWD</v>
      </c>
    </row>
    <row r="413" spans="1:16" ht="17" hidden="1" x14ac:dyDescent="0.25">
      <c r="A413" s="1" t="s">
        <v>3184</v>
      </c>
      <c r="B413" s="1" t="s">
        <v>2778</v>
      </c>
      <c r="C413" s="1">
        <v>2.2231927529219001E-2</v>
      </c>
      <c r="D413" s="1">
        <f>mfs[[#This Row],[flux]]/1000</f>
        <v>2.2231927529218999E-5</v>
      </c>
      <c r="F413" t="s">
        <v>3177</v>
      </c>
      <c r="G413" t="s">
        <v>2778</v>
      </c>
      <c r="H413" s="3">
        <v>1.72278869137766E-3</v>
      </c>
      <c r="I413">
        <f>_xlfn.XLOOKUP(b2b3[[#This Row],[rxn]],mfs[rxn],mfs[flux_scaled],0)</f>
        <v>1.72278869137766E-3</v>
      </c>
      <c r="J413">
        <f>(b2b3[[#This Row],[flux]]-b2b3[[#This Row],[flux in mfs]])/b2b3[[#This Row],[flux]]</f>
        <v>0</v>
      </c>
      <c r="K413">
        <f>ABS(b2b3[[#This Row],[(mfs - b2+b3) / mfs]])</f>
        <v>0</v>
      </c>
      <c r="L413" t="b">
        <f>_xlfn.TEXTAFTER(b2b3[[#This Row],[rxn]],"-",-1)="SPONT"</f>
        <v>0</v>
      </c>
      <c r="M413" t="str">
        <f>_xlfn.TEXTAFTER(b2b3[[#This Row],[rxn]],"-",-1)</f>
        <v>ALG1314</v>
      </c>
      <c r="N413" t="str">
        <f>_xlfn.XLOOKUP("'PRO-"&amp;b2b3[[#This Row],[enz]]&amp;"'",'[1]Sheet2 (2)'!$A:$A,'[1]Sheet2 (2)'!$B:$B,"")</f>
        <v/>
      </c>
      <c r="O413">
        <f>IFERROR(_xlfn.XLOOKUP(b2b3[[#This Row],[Column2]],Table17[[#This Row],[rxn-no-enz]],Table17[[#This Row],[flux]],0),0)</f>
        <v>0</v>
      </c>
      <c r="P413" t="str">
        <f>_xlfn.TEXTBEFORE(b2b3[[#This Row],[rxn]],"-",-1,,,"")</f>
        <v>RXN-NGLYCANS2_c_FWD</v>
      </c>
    </row>
    <row r="414" spans="1:16" ht="17" hidden="1" x14ac:dyDescent="0.25">
      <c r="A414" s="1" t="s">
        <v>3186</v>
      </c>
      <c r="B414" s="1" t="s">
        <v>2778</v>
      </c>
      <c r="C414" s="1">
        <v>3570.6667604366899</v>
      </c>
      <c r="D414" s="1">
        <f>mfs[[#This Row],[flux]]/1000</f>
        <v>3.5706667604366897</v>
      </c>
      <c r="F414" t="s">
        <v>3178</v>
      </c>
      <c r="G414" t="s">
        <v>2778</v>
      </c>
      <c r="H414" s="3">
        <v>1.72278869137766E-3</v>
      </c>
      <c r="I414">
        <f>_xlfn.XLOOKUP(b2b3[[#This Row],[rxn]],mfs[rxn],mfs[flux_scaled],0)</f>
        <v>1.72278869137766E-3</v>
      </c>
      <c r="J414">
        <f>(b2b3[[#This Row],[flux]]-b2b3[[#This Row],[flux in mfs]])/b2b3[[#This Row],[flux]]</f>
        <v>0</v>
      </c>
      <c r="K414">
        <f>ABS(b2b3[[#This Row],[(mfs - b2+b3) / mfs]])</f>
        <v>0</v>
      </c>
      <c r="L414" t="b">
        <f>_xlfn.TEXTAFTER(b2b3[[#This Row],[rxn]],"-",-1)="SPONT"</f>
        <v>0</v>
      </c>
      <c r="M414" t="str">
        <f>_xlfn.TEXTAFTER(b2b3[[#This Row],[rxn]],"-",-1)</f>
        <v>rt6298</v>
      </c>
      <c r="N414">
        <f>_xlfn.XLOOKUP("'PRO-"&amp;b2b3[[#This Row],[enz]]&amp;"'",'[1]Sheet2 (2)'!$A:$A,'[1]Sheet2 (2)'!$B:$B,"")</f>
        <v>1</v>
      </c>
      <c r="O414">
        <f>IFERROR(_xlfn.XLOOKUP(b2b3[[#This Row],[Column2]],Table17[[#This Row],[rxn-no-enz]],Table17[[#This Row],[flux]],0),0)</f>
        <v>0</v>
      </c>
      <c r="P414" t="str">
        <f>_xlfn.TEXTBEFORE(b2b3[[#This Row],[rxn]],"-",-1,,,"")</f>
        <v>RXN-NGLYCANS3_c_FWD</v>
      </c>
    </row>
    <row r="415" spans="1:16" ht="17" hidden="1" x14ac:dyDescent="0.25">
      <c r="A415" s="1" t="s">
        <v>3187</v>
      </c>
      <c r="B415" s="1" t="s">
        <v>2778</v>
      </c>
      <c r="C415" s="1">
        <v>3425.7495011153901</v>
      </c>
      <c r="D415" s="1">
        <f>mfs[[#This Row],[flux]]/1000</f>
        <v>3.4257495011153902</v>
      </c>
      <c r="F415" t="s">
        <v>3179</v>
      </c>
      <c r="G415" t="s">
        <v>2778</v>
      </c>
      <c r="H415" s="3">
        <v>1.72278869137766E-3</v>
      </c>
      <c r="I415">
        <f>_xlfn.XLOOKUP(b2b3[[#This Row],[rxn]],mfs[rxn],mfs[flux_scaled],0)</f>
        <v>1.72278869137766E-3</v>
      </c>
      <c r="J415">
        <f>(b2b3[[#This Row],[flux]]-b2b3[[#This Row],[flux in mfs]])/b2b3[[#This Row],[flux]]</f>
        <v>0</v>
      </c>
      <c r="K415">
        <f>ABS(b2b3[[#This Row],[(mfs - b2+b3) / mfs]])</f>
        <v>0</v>
      </c>
      <c r="L415" t="b">
        <f>_xlfn.TEXTAFTER(b2b3[[#This Row],[rxn]],"-",-1)="SPONT"</f>
        <v>0</v>
      </c>
      <c r="M415" t="str">
        <f>_xlfn.TEXTAFTER(b2b3[[#This Row],[rxn]],"-",-1)</f>
        <v>rt1727</v>
      </c>
      <c r="N415">
        <f>_xlfn.XLOOKUP("'PRO-"&amp;b2b3[[#This Row],[enz]]&amp;"'",'[1]Sheet2 (2)'!$A:$A,'[1]Sheet2 (2)'!$B:$B,"")</f>
        <v>1</v>
      </c>
      <c r="O415">
        <f>IFERROR(_xlfn.XLOOKUP(b2b3[[#This Row],[Column2]],Table17[[#This Row],[rxn-no-enz]],Table17[[#This Row],[flux]],0),0)</f>
        <v>0</v>
      </c>
      <c r="P415" t="str">
        <f>_xlfn.TEXTBEFORE(b2b3[[#This Row],[rxn]],"-",-1,,,"")</f>
        <v>RXN-NGLYCANS4_c_FWD</v>
      </c>
    </row>
    <row r="416" spans="1:16" ht="17" hidden="1" x14ac:dyDescent="0.25">
      <c r="A416" s="1" t="s">
        <v>3188</v>
      </c>
      <c r="B416" s="1" t="s">
        <v>2778</v>
      </c>
      <c r="C416" s="1">
        <v>11.847328531652501</v>
      </c>
      <c r="D416" s="1">
        <f>mfs[[#This Row],[flux]]/1000</f>
        <v>1.1847328531652501E-2</v>
      </c>
      <c r="F416" t="s">
        <v>3180</v>
      </c>
      <c r="G416" t="s">
        <v>2778</v>
      </c>
      <c r="H416" s="3">
        <v>1.72278869137766E-3</v>
      </c>
      <c r="I416">
        <f>_xlfn.XLOOKUP(b2b3[[#This Row],[rxn]],mfs[rxn],mfs[flux_scaled],0)</f>
        <v>1.72278869137766E-3</v>
      </c>
      <c r="J416">
        <f>(b2b3[[#This Row],[flux]]-b2b3[[#This Row],[flux in mfs]])/b2b3[[#This Row],[flux]]</f>
        <v>0</v>
      </c>
      <c r="K416">
        <f>ABS(b2b3[[#This Row],[(mfs - b2+b3) / mfs]])</f>
        <v>0</v>
      </c>
      <c r="L416" t="b">
        <f>_xlfn.TEXTAFTER(b2b3[[#This Row],[rxn]],"-",-1)="SPONT"</f>
        <v>0</v>
      </c>
      <c r="M416" t="str">
        <f>_xlfn.TEXTAFTER(b2b3[[#This Row],[rxn]],"-",-1)</f>
        <v>rt1727</v>
      </c>
      <c r="N416">
        <f>_xlfn.XLOOKUP("'PRO-"&amp;b2b3[[#This Row],[enz]]&amp;"'",'[1]Sheet2 (2)'!$A:$A,'[1]Sheet2 (2)'!$B:$B,"")</f>
        <v>1</v>
      </c>
      <c r="O416">
        <f>IFERROR(_xlfn.XLOOKUP(b2b3[[#This Row],[Column2]],Table17[[#This Row],[rxn-no-enz]],Table17[[#This Row],[flux]],0),0)</f>
        <v>0</v>
      </c>
      <c r="P416" t="str">
        <f>_xlfn.TEXTBEFORE(b2b3[[#This Row],[rxn]],"-",-1,,,"")</f>
        <v>RXN-NGLYCANS5_c_FWD</v>
      </c>
    </row>
    <row r="417" spans="1:16" ht="17" hidden="1" x14ac:dyDescent="0.25">
      <c r="A417" s="1" t="s">
        <v>3189</v>
      </c>
      <c r="B417" s="1" t="s">
        <v>2778</v>
      </c>
      <c r="C417" s="1">
        <v>30.462828777257901</v>
      </c>
      <c r="D417" s="1">
        <f>mfs[[#This Row],[flux]]/1000</f>
        <v>3.0462828777257901E-2</v>
      </c>
      <c r="F417" t="s">
        <v>3181</v>
      </c>
      <c r="G417" t="s">
        <v>2778</v>
      </c>
      <c r="H417" s="3">
        <v>1.72278869137766E-3</v>
      </c>
      <c r="I417">
        <f>_xlfn.XLOOKUP(b2b3[[#This Row],[rxn]],mfs[rxn],mfs[flux_scaled],0)</f>
        <v>1.72278869137766E-3</v>
      </c>
      <c r="J417">
        <f>(b2b3[[#This Row],[flux]]-b2b3[[#This Row],[flux in mfs]])/b2b3[[#This Row],[flux]]</f>
        <v>0</v>
      </c>
      <c r="K417">
        <f>ABS(b2b3[[#This Row],[(mfs - b2+b3) / mfs]])</f>
        <v>0</v>
      </c>
      <c r="L417" t="b">
        <f>_xlfn.TEXTAFTER(b2b3[[#This Row],[rxn]],"-",-1)="SPONT"</f>
        <v>0</v>
      </c>
      <c r="M417" t="str">
        <f>_xlfn.TEXTAFTER(b2b3[[#This Row],[rxn]],"-",-1)</f>
        <v>rt1577</v>
      </c>
      <c r="N417">
        <f>_xlfn.XLOOKUP("'PRO-"&amp;b2b3[[#This Row],[enz]]&amp;"'",'[1]Sheet2 (2)'!$A:$A,'[1]Sheet2 (2)'!$B:$B,"")</f>
        <v>1</v>
      </c>
      <c r="O417">
        <f>IFERROR(_xlfn.XLOOKUP(b2b3[[#This Row],[Column2]],Table17[[#This Row],[rxn-no-enz]],Table17[[#This Row],[flux]],0),0)</f>
        <v>0</v>
      </c>
      <c r="P417" t="str">
        <f>_xlfn.TEXTBEFORE(b2b3[[#This Row],[rxn]],"-",-1,,,"")</f>
        <v>RXN-NGLYCANS6_c_FWD</v>
      </c>
    </row>
    <row r="418" spans="1:16" ht="17" hidden="1" x14ac:dyDescent="0.25">
      <c r="A418" s="1" t="s">
        <v>3190</v>
      </c>
      <c r="B418" s="1" t="s">
        <v>2778</v>
      </c>
      <c r="C418" s="1">
        <v>20.171266619386099</v>
      </c>
      <c r="D418" s="1">
        <f>mfs[[#This Row],[flux]]/1000</f>
        <v>2.0171266619386098E-2</v>
      </c>
      <c r="F418" t="s">
        <v>3182</v>
      </c>
      <c r="G418" t="s">
        <v>2778</v>
      </c>
      <c r="H418" s="3">
        <v>1.72278869137766E-3</v>
      </c>
      <c r="I418">
        <f>_xlfn.XLOOKUP(b2b3[[#This Row],[rxn]],mfs[rxn],mfs[flux_scaled],0)</f>
        <v>1.72278869137766E-3</v>
      </c>
      <c r="J418">
        <f>(b2b3[[#This Row],[flux]]-b2b3[[#This Row],[flux in mfs]])/b2b3[[#This Row],[flux]]</f>
        <v>0</v>
      </c>
      <c r="K418">
        <f>ABS(b2b3[[#This Row],[(mfs - b2+b3) / mfs]])</f>
        <v>0</v>
      </c>
      <c r="L418" t="b">
        <f>_xlfn.TEXTAFTER(b2b3[[#This Row],[rxn]],"-",-1)="SPONT"</f>
        <v>0</v>
      </c>
      <c r="M418" t="str">
        <f>_xlfn.TEXTAFTER(b2b3[[#This Row],[rxn]],"-",-1)</f>
        <v>rt1577</v>
      </c>
      <c r="N418">
        <f>_xlfn.XLOOKUP("'PRO-"&amp;b2b3[[#This Row],[enz]]&amp;"'",'[1]Sheet2 (2)'!$A:$A,'[1]Sheet2 (2)'!$B:$B,"")</f>
        <v>1</v>
      </c>
      <c r="O418">
        <f>IFERROR(_xlfn.XLOOKUP(b2b3[[#This Row],[Column2]],Table17[[#This Row],[rxn-no-enz]],Table17[[#This Row],[flux]],0),0)</f>
        <v>0</v>
      </c>
      <c r="P418" t="str">
        <f>_xlfn.TEXTBEFORE(b2b3[[#This Row],[rxn]],"-",-1,,,"")</f>
        <v>RXN-NGLYCANS7_c_FWD</v>
      </c>
    </row>
    <row r="419" spans="1:16" ht="17" hidden="1" x14ac:dyDescent="0.25">
      <c r="A419" s="1" t="s">
        <v>7475</v>
      </c>
      <c r="B419" s="1" t="s">
        <v>2778</v>
      </c>
      <c r="C419" s="1">
        <v>1.1467299589404E-2</v>
      </c>
      <c r="D419" s="1">
        <f>mfs[[#This Row],[flux]]/1000</f>
        <v>1.1467299589404E-5</v>
      </c>
      <c r="F419" t="s">
        <v>7411</v>
      </c>
      <c r="G419" t="s">
        <v>2778</v>
      </c>
      <c r="H419" s="3">
        <v>0.58141914480124401</v>
      </c>
      <c r="I419">
        <f>_xlfn.XLOOKUP(b2b3[[#This Row],[rxn]],mfs[rxn],mfs[flux_scaled],0)</f>
        <v>0.58141751726972801</v>
      </c>
      <c r="J419">
        <f>(b2b3[[#This Row],[flux]]-b2b3[[#This Row],[flux in mfs]])/b2b3[[#This Row],[flux]]</f>
        <v>2.7992396372814469E-6</v>
      </c>
      <c r="K419">
        <f>ABS(b2b3[[#This Row],[(mfs - b2+b3) / mfs]])</f>
        <v>2.7992396372814469E-6</v>
      </c>
      <c r="L419" t="b">
        <f>_xlfn.TEXTAFTER(b2b3[[#This Row],[rxn]],"-",-1)="SPONT"</f>
        <v>0</v>
      </c>
      <c r="M419" t="str">
        <f>_xlfn.TEXTAFTER(b2b3[[#This Row],[rxn]],"-",-1)</f>
        <v>rt4558</v>
      </c>
      <c r="N419">
        <f>_xlfn.XLOOKUP("'PRO-"&amp;b2b3[[#This Row],[enz]]&amp;"'",'[1]Sheet2 (2)'!$A:$A,'[1]Sheet2 (2)'!$B:$B,"")</f>
        <v>1</v>
      </c>
      <c r="O419">
        <f>IFERROR(_xlfn.XLOOKUP(b2b3[[#This Row],[Column2]],Table17[[#This Row],[rxn-no-enz]],Table17[[#This Row],[flux]],0),0)</f>
        <v>0</v>
      </c>
      <c r="P419" t="str">
        <f>_xlfn.TEXTBEFORE(b2b3[[#This Row],[rxn]],"-",-1,,,"")</f>
        <v>RXN-NH4t_c_e_FWD</v>
      </c>
    </row>
    <row r="420" spans="1:16" ht="17" hidden="1" x14ac:dyDescent="0.25">
      <c r="A420" s="1" t="s">
        <v>7480</v>
      </c>
      <c r="B420" s="1" t="s">
        <v>2778</v>
      </c>
      <c r="C420" s="1">
        <v>3.2335243998110001E-3</v>
      </c>
      <c r="D420" s="1">
        <f>mfs[[#This Row],[flux]]/1000</f>
        <v>3.2335243998109999E-6</v>
      </c>
      <c r="F420" t="s">
        <v>3183</v>
      </c>
      <c r="G420" t="s">
        <v>2778</v>
      </c>
      <c r="H420" s="3">
        <v>0.93498208806699001</v>
      </c>
      <c r="I420">
        <f>_xlfn.XLOOKUP(b2b3[[#This Row],[rxn]],mfs[rxn],mfs[flux_scaled],0)</f>
        <v>0.935020420169417</v>
      </c>
      <c r="J420">
        <f>(b2b3[[#This Row],[flux]]-b2b3[[#This Row],[flux in mfs]])/b2b3[[#This Row],[flux]]</f>
        <v>-4.099768639015805E-5</v>
      </c>
      <c r="K420">
        <f>ABS(b2b3[[#This Row],[(mfs - b2+b3) / mfs]])</f>
        <v>4.099768639015805E-5</v>
      </c>
      <c r="L420" t="b">
        <f>_xlfn.TEXTAFTER(b2b3[[#This Row],[rxn]],"-",-1)="SPONT"</f>
        <v>1</v>
      </c>
      <c r="M420" t="str">
        <f>_xlfn.TEXTAFTER(b2b3[[#This Row],[rxn]],"-",-1)</f>
        <v>SPONT</v>
      </c>
      <c r="N420" t="str">
        <f>_xlfn.XLOOKUP("'PRO-"&amp;b2b3[[#This Row],[enz]]&amp;"'",'[1]Sheet2 (2)'!$A:$A,'[1]Sheet2 (2)'!$B:$B,"")</f>
        <v/>
      </c>
      <c r="O420">
        <f>IFERROR(_xlfn.XLOOKUP(b2b3[[#This Row],[Column2]],Table17[[#This Row],[rxn-no-enz]],Table17[[#This Row],[flux]],0),0)</f>
        <v>0</v>
      </c>
      <c r="P420" t="str">
        <f>_xlfn.TEXTBEFORE(b2b3[[#This Row],[rxn]],"-",-1,,,"")</f>
        <v>RXN-NH4t_c_m_REV</v>
      </c>
    </row>
    <row r="421" spans="1:16" ht="17" hidden="1" x14ac:dyDescent="0.25">
      <c r="A421" s="1" t="s">
        <v>3193</v>
      </c>
      <c r="B421" s="1" t="s">
        <v>2778</v>
      </c>
      <c r="C421" s="1">
        <v>1.7806687478283002E-2</v>
      </c>
      <c r="D421" s="1">
        <f>mfs[[#This Row],[flux]]/1000</f>
        <v>1.7806687478283003E-5</v>
      </c>
      <c r="F421" t="s">
        <v>7414</v>
      </c>
      <c r="G421" t="s">
        <v>2778</v>
      </c>
      <c r="H421" s="3">
        <v>2.5469509066237E-10</v>
      </c>
      <c r="I421">
        <f>_xlfn.XLOOKUP(b2b3[[#This Row],[rxn]],mfs[rxn],mfs[flux_scaled],0)</f>
        <v>3.8647125199999998E-10</v>
      </c>
      <c r="J421">
        <f>(b2b3[[#This Row],[flux]]-b2b3[[#This Row],[flux in mfs]])/b2b3[[#This Row],[flux]]</f>
        <v>-0.51738791271919593</v>
      </c>
      <c r="K421">
        <f>ABS(b2b3[[#This Row],[(mfs - b2+b3) / mfs]])</f>
        <v>0.51738791271919593</v>
      </c>
      <c r="L421" t="b">
        <f>_xlfn.TEXTAFTER(b2b3[[#This Row],[rxn]],"-",-1)="SPONT"</f>
        <v>1</v>
      </c>
      <c r="M421" t="str">
        <f>_xlfn.TEXTAFTER(b2b3[[#This Row],[rxn]],"-",-1)</f>
        <v>SPONT</v>
      </c>
      <c r="N421" t="str">
        <f>_xlfn.XLOOKUP("'PRO-"&amp;b2b3[[#This Row],[enz]]&amp;"'",'[1]Sheet2 (2)'!$A:$A,'[1]Sheet2 (2)'!$B:$B,"")</f>
        <v/>
      </c>
      <c r="O421">
        <f>IFERROR(_xlfn.XLOOKUP(b2b3[[#This Row],[Column2]],Table17[[#This Row],[rxn-no-enz]],Table17[[#This Row],[flux]],0),0)</f>
        <v>0</v>
      </c>
      <c r="P421" t="str">
        <f>_xlfn.TEXTBEFORE(b2b3[[#This Row],[rxn]],"-",-1,,,"")</f>
        <v>RXN-NI2t_c_e_FWD</v>
      </c>
    </row>
    <row r="422" spans="1:16" ht="17" hidden="1" x14ac:dyDescent="0.25">
      <c r="A422" s="1" t="s">
        <v>7496</v>
      </c>
      <c r="B422" s="1" t="s">
        <v>2778</v>
      </c>
      <c r="C422" s="1">
        <v>5.3104861140086896</v>
      </c>
      <c r="D422" s="1">
        <f>mfs[[#This Row],[flux]]/1000</f>
        <v>5.3104861140086893E-3</v>
      </c>
      <c r="F422" t="s">
        <v>3184</v>
      </c>
      <c r="G422" t="s">
        <v>2778</v>
      </c>
      <c r="H422" s="3">
        <v>2.2225904729275399E-5</v>
      </c>
      <c r="I422">
        <f>_xlfn.XLOOKUP(b2b3[[#This Row],[rxn]],mfs[rxn],mfs[flux_scaled],0)</f>
        <v>2.2231927529218999E-5</v>
      </c>
      <c r="J422">
        <f>(b2b3[[#This Row],[flux]]-b2b3[[#This Row],[flux in mfs]])/b2b3[[#This Row],[flux]]</f>
        <v>-2.7098109242173525E-4</v>
      </c>
      <c r="K422">
        <f>ABS(b2b3[[#This Row],[(mfs - b2+b3) / mfs]])</f>
        <v>2.7098109242173525E-4</v>
      </c>
      <c r="L422" t="b">
        <f>_xlfn.TEXTAFTER(b2b3[[#This Row],[rxn]],"-",-1)="SPONT"</f>
        <v>0</v>
      </c>
      <c r="M422" t="str">
        <f>_xlfn.TEXTAFTER(b2b3[[#This Row],[rxn]],"-",-1)</f>
        <v>rt2062_c</v>
      </c>
      <c r="N422">
        <f>_xlfn.XLOOKUP("'PRO-"&amp;b2b3[[#This Row],[enz]]&amp;"'",'[1]Sheet2 (2)'!$A:$A,'[1]Sheet2 (2)'!$B:$B,"")</f>
        <v>1</v>
      </c>
      <c r="O422">
        <f>IFERROR(_xlfn.XLOOKUP(b2b3[[#This Row],[Column2]],Table17[[#This Row],[rxn-no-enz]],Table17[[#This Row],[flux]],0),0)</f>
        <v>0</v>
      </c>
      <c r="P422" t="str">
        <f>_xlfn.TEXTBEFORE(b2b3[[#This Row],[rxn]],"-",-1,,,"")</f>
        <v>RXN-NNATi_c_FWD</v>
      </c>
    </row>
    <row r="423" spans="1:16" ht="17" hidden="1" x14ac:dyDescent="0.25">
      <c r="A423" s="1" t="s">
        <v>7497</v>
      </c>
      <c r="B423" s="1" t="s">
        <v>2778</v>
      </c>
      <c r="C423" s="1">
        <v>5.3104861140086896</v>
      </c>
      <c r="D423" s="1">
        <f>mfs[[#This Row],[flux]]/1000</f>
        <v>5.3104861140086893E-3</v>
      </c>
      <c r="F423" t="s">
        <v>3186</v>
      </c>
      <c r="G423" t="s">
        <v>2778</v>
      </c>
      <c r="H423" s="3">
        <v>3.57067650068239</v>
      </c>
      <c r="I423">
        <f>_xlfn.XLOOKUP(b2b3[[#This Row],[rxn]],mfs[rxn],mfs[flux_scaled],0)</f>
        <v>3.5706667604366897</v>
      </c>
      <c r="J423">
        <f>(b2b3[[#This Row],[flux]]-b2b3[[#This Row],[flux in mfs]])/b2b3[[#This Row],[flux]]</f>
        <v>2.7278432247661752E-6</v>
      </c>
      <c r="K423">
        <f>ABS(b2b3[[#This Row],[(mfs - b2+b3) / mfs]])</f>
        <v>2.7278432247661752E-6</v>
      </c>
      <c r="L423" t="b">
        <f>_xlfn.TEXTAFTER(b2b3[[#This Row],[rxn]],"-",-1)="SPONT"</f>
        <v>1</v>
      </c>
      <c r="M423" t="str">
        <f>_xlfn.TEXTAFTER(b2b3[[#This Row],[rxn]],"-",-1)</f>
        <v>SPONT</v>
      </c>
      <c r="N423" t="str">
        <f>_xlfn.XLOOKUP("'PRO-"&amp;b2b3[[#This Row],[enz]]&amp;"'",'[1]Sheet2 (2)'!$A:$A,'[1]Sheet2 (2)'!$B:$B,"")</f>
        <v/>
      </c>
      <c r="O423">
        <f>IFERROR(_xlfn.XLOOKUP(b2b3[[#This Row],[Column2]],Table17[[#This Row],[rxn-no-enz]],Table17[[#This Row],[flux]],0),0)</f>
        <v>0</v>
      </c>
      <c r="P423" t="str">
        <f>_xlfn.TEXTBEFORE(b2b3[[#This Row],[rxn]],"-",-1,,,"")</f>
        <v>RXN-O2t_c_e_FWD</v>
      </c>
    </row>
    <row r="424" spans="1:16" ht="17" hidden="1" x14ac:dyDescent="0.25">
      <c r="A424" s="1" t="s">
        <v>7500</v>
      </c>
      <c r="B424" s="1" t="s">
        <v>2778</v>
      </c>
      <c r="C424" s="1">
        <v>5.3104861140086896</v>
      </c>
      <c r="D424" s="1">
        <f>mfs[[#This Row],[flux]]/1000</f>
        <v>5.3104861140086893E-3</v>
      </c>
      <c r="F424" t="s">
        <v>3187</v>
      </c>
      <c r="G424" t="s">
        <v>2778</v>
      </c>
      <c r="H424" s="3">
        <v>3.4257592412854798</v>
      </c>
      <c r="I424">
        <f>_xlfn.XLOOKUP(b2b3[[#This Row],[rxn]],mfs[rxn],mfs[flux_scaled],0)</f>
        <v>3.4257495011153902</v>
      </c>
      <c r="J424">
        <f>(b2b3[[#This Row],[flux]]-b2b3[[#This Row],[flux in mfs]])/b2b3[[#This Row],[flux]]</f>
        <v>2.8432150082836785E-6</v>
      </c>
      <c r="K424">
        <f>ABS(b2b3[[#This Row],[(mfs - b2+b3) / mfs]])</f>
        <v>2.8432150082836785E-6</v>
      </c>
      <c r="L424" t="b">
        <f>_xlfn.TEXTAFTER(b2b3[[#This Row],[rxn]],"-",-1)="SPONT"</f>
        <v>1</v>
      </c>
      <c r="M424" t="str">
        <f>_xlfn.TEXTAFTER(b2b3[[#This Row],[rxn]],"-",-1)</f>
        <v>SPONT</v>
      </c>
      <c r="N424" t="str">
        <f>_xlfn.XLOOKUP("'PRO-"&amp;b2b3[[#This Row],[enz]]&amp;"'",'[1]Sheet2 (2)'!$A:$A,'[1]Sheet2 (2)'!$B:$B,"")</f>
        <v/>
      </c>
      <c r="O424">
        <f>IFERROR(_xlfn.XLOOKUP(b2b3[[#This Row],[Column2]],Table17[[#This Row],[rxn-no-enz]],Table17[[#This Row],[flux]],0),0)</f>
        <v>0</v>
      </c>
      <c r="P424" t="str">
        <f>_xlfn.TEXTBEFORE(b2b3[[#This Row],[rxn]],"-",-1,,,"")</f>
        <v>RXN-O2t_c_m_FWD</v>
      </c>
    </row>
    <row r="425" spans="1:16" ht="17" hidden="1" x14ac:dyDescent="0.25">
      <c r="A425" s="1" t="s">
        <v>7503</v>
      </c>
      <c r="B425" s="1" t="s">
        <v>2778</v>
      </c>
      <c r="C425" s="1">
        <v>5.3104861140086896</v>
      </c>
      <c r="D425" s="1">
        <f>mfs[[#This Row],[flux]]/1000</f>
        <v>5.3104861140086893E-3</v>
      </c>
      <c r="F425" t="s">
        <v>3188</v>
      </c>
      <c r="G425" t="s">
        <v>2778</v>
      </c>
      <c r="H425" s="3">
        <v>1.1847328531652501E-2</v>
      </c>
      <c r="I425">
        <f>_xlfn.XLOOKUP(b2b3[[#This Row],[rxn]],mfs[rxn],mfs[flux_scaled],0)</f>
        <v>1.1847328531652501E-2</v>
      </c>
      <c r="J425">
        <f>(b2b3[[#This Row],[flux]]-b2b3[[#This Row],[flux in mfs]])/b2b3[[#This Row],[flux]]</f>
        <v>0</v>
      </c>
      <c r="K425">
        <f>ABS(b2b3[[#This Row],[(mfs - b2+b3) / mfs]])</f>
        <v>0</v>
      </c>
      <c r="L425" t="b">
        <f>_xlfn.TEXTAFTER(b2b3[[#This Row],[rxn]],"-",-1)="SPONT"</f>
        <v>1</v>
      </c>
      <c r="M425" t="str">
        <f>_xlfn.TEXTAFTER(b2b3[[#This Row],[rxn]],"-",-1)</f>
        <v>SPONT</v>
      </c>
      <c r="N425" t="str">
        <f>_xlfn.XLOOKUP("'PRO-"&amp;b2b3[[#This Row],[enz]]&amp;"'",'[1]Sheet2 (2)'!$A:$A,'[1]Sheet2 (2)'!$B:$B,"")</f>
        <v/>
      </c>
      <c r="O425">
        <f>IFERROR(_xlfn.XLOOKUP(b2b3[[#This Row],[Column2]],Table17[[#This Row],[rxn-no-enz]],Table17[[#This Row],[flux]],0),0)</f>
        <v>0</v>
      </c>
      <c r="P425" t="str">
        <f>_xlfn.TEXTBEFORE(b2b3[[#This Row],[rxn]],"-",-1,,,"")</f>
        <v>RXN-O2t_c_r_FWD</v>
      </c>
    </row>
    <row r="426" spans="1:16" ht="17" hidden="1" x14ac:dyDescent="0.25">
      <c r="A426" s="1" t="s">
        <v>7504</v>
      </c>
      <c r="B426" s="1" t="s">
        <v>2778</v>
      </c>
      <c r="C426" s="1">
        <v>5.3104861140086896</v>
      </c>
      <c r="D426" s="1">
        <f>mfs[[#This Row],[flux]]/1000</f>
        <v>5.3104861140086893E-3</v>
      </c>
      <c r="F426" t="s">
        <v>3189</v>
      </c>
      <c r="G426" t="s">
        <v>2778</v>
      </c>
      <c r="H426" s="3">
        <v>3.0462828777257901E-2</v>
      </c>
      <c r="I426">
        <f>_xlfn.XLOOKUP(b2b3[[#This Row],[rxn]],mfs[rxn],mfs[flux_scaled],0)</f>
        <v>3.0462828777257901E-2</v>
      </c>
      <c r="J426">
        <f>(b2b3[[#This Row],[flux]]-b2b3[[#This Row],[flux in mfs]])/b2b3[[#This Row],[flux]]</f>
        <v>0</v>
      </c>
      <c r="K426">
        <f>ABS(b2b3[[#This Row],[(mfs - b2+b3) / mfs]])</f>
        <v>0</v>
      </c>
      <c r="L426" t="b">
        <f>_xlfn.TEXTAFTER(b2b3[[#This Row],[rxn]],"-",-1)="SPONT"</f>
        <v>1</v>
      </c>
      <c r="M426" t="str">
        <f>_xlfn.TEXTAFTER(b2b3[[#This Row],[rxn]],"-",-1)</f>
        <v>SPONT</v>
      </c>
      <c r="N426" t="str">
        <f>_xlfn.XLOOKUP("'PRO-"&amp;b2b3[[#This Row],[enz]]&amp;"'",'[1]Sheet2 (2)'!$A:$A,'[1]Sheet2 (2)'!$B:$B,"")</f>
        <v/>
      </c>
      <c r="O426">
        <f>IFERROR(_xlfn.XLOOKUP(b2b3[[#This Row],[Column2]],Table17[[#This Row],[rxn-no-enz]],Table17[[#This Row],[flux]],0),0)</f>
        <v>0</v>
      </c>
      <c r="P426" t="str">
        <f>_xlfn.TEXTBEFORE(b2b3[[#This Row],[rxn]],"-",-1,,,"")</f>
        <v>RXN-O2t_c_rm_FWD</v>
      </c>
    </row>
    <row r="427" spans="1:16" ht="17" hidden="1" x14ac:dyDescent="0.25">
      <c r="A427" s="1" t="s">
        <v>3201</v>
      </c>
      <c r="B427" s="1" t="s">
        <v>2778</v>
      </c>
      <c r="C427" s="1">
        <v>28.342513324344399</v>
      </c>
      <c r="D427" s="1">
        <f>mfs[[#This Row],[flux]]/1000</f>
        <v>2.8342513324344398E-2</v>
      </c>
      <c r="F427" t="s">
        <v>3190</v>
      </c>
      <c r="G427" t="s">
        <v>2778</v>
      </c>
      <c r="H427" s="3">
        <v>2.0171918830287999E-2</v>
      </c>
      <c r="I427">
        <f>_xlfn.XLOOKUP(b2b3[[#This Row],[rxn]],mfs[rxn],mfs[flux_scaled],0)</f>
        <v>2.0171266619386098E-2</v>
      </c>
      <c r="J427">
        <f>(b2b3[[#This Row],[flux]]-b2b3[[#This Row],[flux in mfs]])/b2b3[[#This Row],[flux]]</f>
        <v>3.2332615820420199E-5</v>
      </c>
      <c r="K427">
        <f>ABS(b2b3[[#This Row],[(mfs - b2+b3) / mfs]])</f>
        <v>3.2332615820420199E-5</v>
      </c>
      <c r="L427" t="b">
        <f>_xlfn.TEXTAFTER(b2b3[[#This Row],[rxn]],"-",-1)="SPONT"</f>
        <v>0</v>
      </c>
      <c r="M427" t="str">
        <f>_xlfn.TEXTAFTER(b2b3[[#This Row],[rxn]],"-",-1)</f>
        <v>rt4934</v>
      </c>
      <c r="N427">
        <f>_xlfn.XLOOKUP("'PRO-"&amp;b2b3[[#This Row],[enz]]&amp;"'",'[1]Sheet2 (2)'!$A:$A,'[1]Sheet2 (2)'!$B:$B,"")</f>
        <v>1</v>
      </c>
      <c r="O427">
        <f>IFERROR(_xlfn.XLOOKUP(b2b3[[#This Row],[Column2]],Table17[[#This Row],[rxn-no-enz]],Table17[[#This Row],[flux]],0),0)</f>
        <v>0</v>
      </c>
      <c r="P427" t="str">
        <f>_xlfn.TEXTBEFORE(b2b3[[#This Row],[rxn]],"-",-1,,,"")</f>
        <v>RXN-OCBT_c_FWD</v>
      </c>
    </row>
    <row r="428" spans="1:16" ht="17" hidden="1" x14ac:dyDescent="0.25">
      <c r="A428" s="1" t="s">
        <v>3202</v>
      </c>
      <c r="B428" s="1" t="s">
        <v>2778</v>
      </c>
      <c r="C428" s="1">
        <v>13.965218077610601</v>
      </c>
      <c r="D428" s="1">
        <f>mfs[[#This Row],[flux]]/1000</f>
        <v>1.39652180776106E-2</v>
      </c>
      <c r="F428" t="s">
        <v>7475</v>
      </c>
      <c r="G428" t="s">
        <v>2778</v>
      </c>
      <c r="H428" s="3">
        <v>1.14672995894038E-5</v>
      </c>
      <c r="I428">
        <f>_xlfn.XLOOKUP(b2b3[[#This Row],[rxn]],mfs[rxn],mfs[flux_scaled],0)</f>
        <v>1.1467299589404E-5</v>
      </c>
      <c r="J428">
        <f>(b2b3[[#This Row],[flux]]-b2b3[[#This Row],[flux in mfs]])/b2b3[[#This Row],[flux]]</f>
        <v>-1.7432157762471777E-14</v>
      </c>
      <c r="K428">
        <f>ABS(b2b3[[#This Row],[(mfs - b2+b3) / mfs]])</f>
        <v>1.7432157762471777E-14</v>
      </c>
      <c r="L428" t="b">
        <f>_xlfn.TEXTAFTER(b2b3[[#This Row],[rxn]],"-",-1)="SPONT"</f>
        <v>1</v>
      </c>
      <c r="M428" t="str">
        <f>_xlfn.TEXTAFTER(b2b3[[#This Row],[rxn]],"-",-1)</f>
        <v>SPONT</v>
      </c>
      <c r="N428" t="str">
        <f>_xlfn.XLOOKUP("'PRO-"&amp;b2b3[[#This Row],[enz]]&amp;"'",'[1]Sheet2 (2)'!$A:$A,'[1]Sheet2 (2)'!$B:$B,"")</f>
        <v/>
      </c>
      <c r="O428">
        <f>IFERROR(_xlfn.XLOOKUP(b2b3[[#This Row],[Column2]],Table17[[#This Row],[rxn-no-enz]],Table17[[#This Row],[flux]],0),0)</f>
        <v>0</v>
      </c>
      <c r="P428" t="str">
        <f>_xlfn.TEXTBEFORE(b2b3[[#This Row],[rxn]],"-",-1,,,"")</f>
        <v>RXN-OCDCAt_c_rm_FWD</v>
      </c>
    </row>
    <row r="429" spans="1:16" ht="17" hidden="1" x14ac:dyDescent="0.25">
      <c r="A429" s="1" t="s">
        <v>3203</v>
      </c>
      <c r="B429" s="1" t="s">
        <v>2778</v>
      </c>
      <c r="C429" s="1">
        <v>1.1112543481148001E-2</v>
      </c>
      <c r="D429" s="1">
        <f>mfs[[#This Row],[flux]]/1000</f>
        <v>1.1112543481148001E-5</v>
      </c>
      <c r="F429" t="s">
        <v>7480</v>
      </c>
      <c r="G429" t="s">
        <v>2778</v>
      </c>
      <c r="H429" s="3">
        <v>3.2335243998121599E-6</v>
      </c>
      <c r="I429">
        <f>_xlfn.XLOOKUP(b2b3[[#This Row],[rxn]],mfs[rxn],mfs[flux_scaled],0)</f>
        <v>3.2335243998109999E-6</v>
      </c>
      <c r="J429">
        <f>(b2b3[[#This Row],[flux]]-b2b3[[#This Row],[flux in mfs]])/b2b3[[#This Row],[flux]]</f>
        <v>3.5874528156711947E-13</v>
      </c>
      <c r="K429">
        <f>ABS(b2b3[[#This Row],[(mfs - b2+b3) / mfs]])</f>
        <v>3.5874528156711947E-13</v>
      </c>
      <c r="L429" t="b">
        <f>_xlfn.TEXTAFTER(b2b3[[#This Row],[rxn]],"-",-1)="SPONT"</f>
        <v>1</v>
      </c>
      <c r="M429" t="str">
        <f>_xlfn.TEXTAFTER(b2b3[[#This Row],[rxn]],"-",-1)</f>
        <v>SPONT</v>
      </c>
      <c r="N429" t="str">
        <f>_xlfn.XLOOKUP("'PRO-"&amp;b2b3[[#This Row],[enz]]&amp;"'",'[1]Sheet2 (2)'!$A:$A,'[1]Sheet2 (2)'!$B:$B,"")</f>
        <v/>
      </c>
      <c r="O429">
        <f>IFERROR(_xlfn.XLOOKUP(b2b3[[#This Row],[Column2]],Table17[[#This Row],[rxn-no-enz]],Table17[[#This Row],[flux]],0),0)</f>
        <v>0</v>
      </c>
      <c r="P429" t="str">
        <f>_xlfn.TEXTBEFORE(b2b3[[#This Row],[rxn]],"-",-1,,,"")</f>
        <v>RXN-OCDCEAt_c_l_FWD</v>
      </c>
    </row>
    <row r="430" spans="1:16" ht="17" hidden="1" x14ac:dyDescent="0.25">
      <c r="A430" s="1" t="s">
        <v>3204</v>
      </c>
      <c r="B430" s="1" t="s">
        <v>2778</v>
      </c>
      <c r="C430" s="1">
        <v>20.182379162867299</v>
      </c>
      <c r="D430" s="1">
        <f>mfs[[#This Row],[flux]]/1000</f>
        <v>2.01823791628673E-2</v>
      </c>
      <c r="F430" t="s">
        <v>3193</v>
      </c>
      <c r="G430" t="s">
        <v>2778</v>
      </c>
      <c r="H430" s="3">
        <v>1.7806687478281698E-5</v>
      </c>
      <c r="I430">
        <f>_xlfn.XLOOKUP(b2b3[[#This Row],[rxn]],mfs[rxn],mfs[flux_scaled],0)</f>
        <v>1.7806687478283003E-5</v>
      </c>
      <c r="J430">
        <f>(b2b3[[#This Row],[flux]]-b2b3[[#This Row],[flux in mfs]])/b2b3[[#This Row],[flux]]</f>
        <v>-7.3255103755968031E-14</v>
      </c>
      <c r="K430">
        <f>ABS(b2b3[[#This Row],[(mfs - b2+b3) / mfs]])</f>
        <v>7.3255103755968031E-14</v>
      </c>
      <c r="L430" t="b">
        <f>_xlfn.TEXTAFTER(b2b3[[#This Row],[rxn]],"-",-1)="SPONT"</f>
        <v>1</v>
      </c>
      <c r="M430" t="str">
        <f>_xlfn.TEXTAFTER(b2b3[[#This Row],[rxn]],"-",-1)</f>
        <v>SPONT</v>
      </c>
      <c r="N430" t="str">
        <f>_xlfn.XLOOKUP("'PRO-"&amp;b2b3[[#This Row],[enz]]&amp;"'",'[1]Sheet2 (2)'!$A:$A,'[1]Sheet2 (2)'!$B:$B,"")</f>
        <v/>
      </c>
      <c r="O430">
        <f>IFERROR(_xlfn.XLOOKUP(b2b3[[#This Row],[Column2]],Table17[[#This Row],[rxn-no-enz]],Table17[[#This Row],[flux]],0),0)</f>
        <v>0</v>
      </c>
      <c r="P430" t="str">
        <f>_xlfn.TEXTBEFORE(b2b3[[#This Row],[rxn]],"-",-1,,,"")</f>
        <v>RXN-OCDCEAt_c_rm_FWD</v>
      </c>
    </row>
    <row r="431" spans="1:16" ht="17" hidden="1" x14ac:dyDescent="0.25">
      <c r="A431" s="1" t="s">
        <v>3205</v>
      </c>
      <c r="B431" s="1" t="s">
        <v>2778</v>
      </c>
      <c r="C431" s="1">
        <v>20.182379162867299</v>
      </c>
      <c r="D431" s="1">
        <f>mfs[[#This Row],[flux]]/1000</f>
        <v>2.01823791628673E-2</v>
      </c>
      <c r="F431" t="s">
        <v>7496</v>
      </c>
      <c r="G431" t="s">
        <v>2778</v>
      </c>
      <c r="H431" s="3">
        <v>5.3104861140086902E-3</v>
      </c>
      <c r="I431">
        <f>_xlfn.XLOOKUP(b2b3[[#This Row],[rxn]],mfs[rxn],mfs[flux_scaled],0)</f>
        <v>5.3104861140086893E-3</v>
      </c>
      <c r="J431">
        <f>(b2b3[[#This Row],[flux]]-b2b3[[#This Row],[flux in mfs]])/b2b3[[#This Row],[flux]]</f>
        <v>1.633300077181944E-16</v>
      </c>
      <c r="K431">
        <f>ABS(b2b3[[#This Row],[(mfs - b2+b3) / mfs]])</f>
        <v>1.633300077181944E-16</v>
      </c>
      <c r="L431" t="b">
        <f>_xlfn.TEXTAFTER(b2b3[[#This Row],[rxn]],"-",-1)="SPONT"</f>
        <v>0</v>
      </c>
      <c r="M431" t="str">
        <f>_xlfn.TEXTAFTER(b2b3[[#This Row],[rxn]],"-",-1)</f>
        <v>rt3753</v>
      </c>
      <c r="N431">
        <f>_xlfn.XLOOKUP("'PRO-"&amp;b2b3[[#This Row],[enz]]&amp;"'",'[1]Sheet2 (2)'!$A:$A,'[1]Sheet2 (2)'!$B:$B,"")</f>
        <v>1</v>
      </c>
      <c r="O431">
        <f>IFERROR(_xlfn.XLOOKUP(b2b3[[#This Row],[Column2]],Table17[[#This Row],[rxn-no-enz]],Table17[[#This Row],[flux]],0),0)</f>
        <v>0</v>
      </c>
      <c r="P431" t="str">
        <f>_xlfn.TEXTBEFORE(b2b3[[#This Row],[rxn]],"-",-1,,,"")</f>
        <v>RXN-OGLYCANS1_r_FWD</v>
      </c>
    </row>
    <row r="432" spans="1:16" ht="17" hidden="1" x14ac:dyDescent="0.25">
      <c r="A432" s="1" t="s">
        <v>3206</v>
      </c>
      <c r="B432" s="1" t="s">
        <v>2778</v>
      </c>
      <c r="C432" s="1">
        <v>13.965218077610601</v>
      </c>
      <c r="D432" s="1">
        <f>mfs[[#This Row],[flux]]/1000</f>
        <v>1.39652180776106E-2</v>
      </c>
      <c r="F432" t="s">
        <v>3197</v>
      </c>
      <c r="G432" t="s">
        <v>2778</v>
      </c>
      <c r="H432" s="3">
        <v>5.3104861140086902E-3</v>
      </c>
      <c r="I432">
        <f>_xlfn.XLOOKUP(b2b3[[#This Row],[rxn]],mfs[rxn],mfs[flux_scaled],0)</f>
        <v>0</v>
      </c>
      <c r="J432">
        <f>(b2b3[[#This Row],[flux]]-b2b3[[#This Row],[flux in mfs]])/b2b3[[#This Row],[flux]]</f>
        <v>1</v>
      </c>
      <c r="K432">
        <f>ABS(b2b3[[#This Row],[(mfs - b2+b3) / mfs]])</f>
        <v>1</v>
      </c>
      <c r="L432" t="b">
        <f>_xlfn.TEXTAFTER(b2b3[[#This Row],[rxn]],"-",-1)="SPONT"</f>
        <v>0</v>
      </c>
      <c r="M432" t="str">
        <f>_xlfn.TEXTAFTER(b2b3[[#This Row],[rxn]],"-",-1)</f>
        <v>rt7201</v>
      </c>
      <c r="N432">
        <f>_xlfn.XLOOKUP("'PRO-"&amp;b2b3[[#This Row],[enz]]&amp;"'",'[1]Sheet2 (2)'!$A:$A,'[1]Sheet2 (2)'!$B:$B,"")</f>
        <v>1</v>
      </c>
      <c r="O432">
        <f>IFERROR(_xlfn.XLOOKUP(b2b3[[#This Row],[Column2]],Table17[[#This Row],[rxn-no-enz]],Table17[[#This Row],[flux]],0),0)</f>
        <v>0</v>
      </c>
      <c r="P432" t="str">
        <f>_xlfn.TEXTBEFORE(b2b3[[#This Row],[rxn]],"-",-1,,,"")</f>
        <v>RXN-OGLYCANS2_g_FWD</v>
      </c>
    </row>
    <row r="433" spans="1:16" ht="17" hidden="1" x14ac:dyDescent="0.25">
      <c r="A433" s="1" t="s">
        <v>3207</v>
      </c>
      <c r="B433" s="1" t="s">
        <v>2778</v>
      </c>
      <c r="C433" s="1">
        <v>18.829075177936598</v>
      </c>
      <c r="D433" s="1">
        <f>mfs[[#This Row],[flux]]/1000</f>
        <v>1.8829075177936597E-2</v>
      </c>
      <c r="F433" t="s">
        <v>7501</v>
      </c>
      <c r="G433" t="s">
        <v>2778</v>
      </c>
      <c r="H433" s="3">
        <v>5.3104861140086902E-3</v>
      </c>
      <c r="I433">
        <f>_xlfn.XLOOKUP(b2b3[[#This Row],[rxn]],mfs[rxn],mfs[flux_scaled],0)</f>
        <v>0</v>
      </c>
      <c r="J433">
        <f>(b2b3[[#This Row],[flux]]-b2b3[[#This Row],[flux in mfs]])/b2b3[[#This Row],[flux]]</f>
        <v>1</v>
      </c>
      <c r="K433">
        <f>ABS(b2b3[[#This Row],[(mfs - b2+b3) / mfs]])</f>
        <v>1</v>
      </c>
      <c r="L433" t="b">
        <f>_xlfn.TEXTAFTER(b2b3[[#This Row],[rxn]],"-",-1)="SPONT"</f>
        <v>0</v>
      </c>
      <c r="M433" t="str">
        <f>_xlfn.TEXTAFTER(b2b3[[#This Row],[rxn]],"-",-1)</f>
        <v>rt2093</v>
      </c>
      <c r="N433">
        <f>_xlfn.XLOOKUP("'PRO-"&amp;b2b3[[#This Row],[enz]]&amp;"'",'[1]Sheet2 (2)'!$A:$A,'[1]Sheet2 (2)'!$B:$B,"")</f>
        <v>1</v>
      </c>
      <c r="O433">
        <f>IFERROR(_xlfn.XLOOKUP(b2b3[[#This Row],[Column2]],Table17[[#This Row],[rxn-no-enz]],Table17[[#This Row],[flux]],0),0)</f>
        <v>0</v>
      </c>
      <c r="P433" t="str">
        <f>_xlfn.TEXTBEFORE(b2b3[[#This Row],[rxn]],"-",-1,,,"")</f>
        <v>RXN-OGLYCANS3_g_FWD</v>
      </c>
    </row>
    <row r="434" spans="1:16" ht="17" hidden="1" x14ac:dyDescent="0.25">
      <c r="A434" s="1" t="s">
        <v>3208</v>
      </c>
      <c r="B434" s="1" t="s">
        <v>2778</v>
      </c>
      <c r="C434" s="1">
        <v>5.2236009342834304</v>
      </c>
      <c r="D434" s="1">
        <f>mfs[[#This Row],[flux]]/1000</f>
        <v>5.2236009342834303E-3</v>
      </c>
      <c r="F434" t="s">
        <v>3199</v>
      </c>
      <c r="G434" t="s">
        <v>2778</v>
      </c>
      <c r="H434" s="3">
        <v>5.3104861140086902E-3</v>
      </c>
      <c r="I434">
        <f>_xlfn.XLOOKUP(b2b3[[#This Row],[rxn]],mfs[rxn],mfs[flux_scaled],0)</f>
        <v>0</v>
      </c>
      <c r="J434">
        <f>(b2b3[[#This Row],[flux]]-b2b3[[#This Row],[flux in mfs]])/b2b3[[#This Row],[flux]]</f>
        <v>1</v>
      </c>
      <c r="K434">
        <f>ABS(b2b3[[#This Row],[(mfs - b2+b3) / mfs]])</f>
        <v>1</v>
      </c>
      <c r="L434" t="b">
        <f>_xlfn.TEXTAFTER(b2b3[[#This Row],[rxn]],"-",-1)="SPONT"</f>
        <v>0</v>
      </c>
      <c r="M434" t="str">
        <f>_xlfn.TEXTAFTER(b2b3[[#This Row],[rxn]],"-",-1)</f>
        <v>rt4112</v>
      </c>
      <c r="N434">
        <f>_xlfn.XLOOKUP("'PRO-"&amp;b2b3[[#This Row],[enz]]&amp;"'",'[1]Sheet2 (2)'!$A:$A,'[1]Sheet2 (2)'!$B:$B,"")</f>
        <v>1</v>
      </c>
      <c r="O434">
        <f>IFERROR(_xlfn.XLOOKUP(b2b3[[#This Row],[Column2]],Table17[[#This Row],[rxn-no-enz]],Table17[[#This Row],[flux]],0),0)</f>
        <v>0</v>
      </c>
      <c r="P434" t="str">
        <f>_xlfn.TEXTBEFORE(b2b3[[#This Row],[rxn]],"-",-1,,,"")</f>
        <v>RXN-OGLYCANS4_g_FWD</v>
      </c>
    </row>
    <row r="435" spans="1:16" ht="17" hidden="1" x14ac:dyDescent="0.25">
      <c r="A435" s="1" t="s">
        <v>3209</v>
      </c>
      <c r="B435" s="1" t="s">
        <v>2778</v>
      </c>
      <c r="C435" s="1">
        <v>4.3255831757090402</v>
      </c>
      <c r="D435" s="1">
        <f>mfs[[#This Row],[flux]]/1000</f>
        <v>4.3255831757090402E-3</v>
      </c>
      <c r="F435" t="s">
        <v>3200</v>
      </c>
      <c r="G435" t="s">
        <v>2778</v>
      </c>
      <c r="H435" s="3">
        <v>5.3104861140086902E-3</v>
      </c>
      <c r="I435">
        <f>_xlfn.XLOOKUP(b2b3[[#This Row],[rxn]],mfs[rxn],mfs[flux_scaled],0)</f>
        <v>0</v>
      </c>
      <c r="J435">
        <f>(b2b3[[#This Row],[flux]]-b2b3[[#This Row],[flux in mfs]])/b2b3[[#This Row],[flux]]</f>
        <v>1</v>
      </c>
      <c r="K435">
        <f>ABS(b2b3[[#This Row],[(mfs - b2+b3) / mfs]])</f>
        <v>1</v>
      </c>
      <c r="L435" t="b">
        <f>_xlfn.TEXTAFTER(b2b3[[#This Row],[rxn]],"-",-1)="SPONT"</f>
        <v>0</v>
      </c>
      <c r="M435" t="str">
        <f>_xlfn.TEXTAFTER(b2b3[[#This Row],[rxn]],"-",-1)</f>
        <v>rt4112</v>
      </c>
      <c r="N435">
        <f>_xlfn.XLOOKUP("'PRO-"&amp;b2b3[[#This Row],[enz]]&amp;"'",'[1]Sheet2 (2)'!$A:$A,'[1]Sheet2 (2)'!$B:$B,"")</f>
        <v>1</v>
      </c>
      <c r="O435">
        <f>IFERROR(_xlfn.XLOOKUP(b2b3[[#This Row],[Column2]],Table17[[#This Row],[rxn-no-enz]],Table17[[#This Row],[flux]],0),0)</f>
        <v>0</v>
      </c>
      <c r="P435" t="str">
        <f>_xlfn.TEXTBEFORE(b2b3[[#This Row],[rxn]],"-",-1,,,"")</f>
        <v>RXN-OGLYCANS5_g_FWD</v>
      </c>
    </row>
    <row r="436" spans="1:16" ht="17" hidden="1" x14ac:dyDescent="0.25">
      <c r="A436" s="1" t="s">
        <v>3210</v>
      </c>
      <c r="B436" s="1" t="s">
        <v>2778</v>
      </c>
      <c r="C436" s="1">
        <v>0.89801775857439603</v>
      </c>
      <c r="D436" s="1">
        <f>mfs[[#This Row],[flux]]/1000</f>
        <v>8.9801775857439598E-4</v>
      </c>
      <c r="F436" t="s">
        <v>3201</v>
      </c>
      <c r="G436" t="s">
        <v>2778</v>
      </c>
      <c r="H436" s="3">
        <v>2.8342202448265099E-2</v>
      </c>
      <c r="I436">
        <f>_xlfn.XLOOKUP(b2b3[[#This Row],[rxn]],mfs[rxn],mfs[flux_scaled],0)</f>
        <v>2.8342513324344398E-2</v>
      </c>
      <c r="J436">
        <f>(b2b3[[#This Row],[flux]]-b2b3[[#This Row],[flux in mfs]])/b2b3[[#This Row],[flux]]</f>
        <v>-1.0968663422214268E-5</v>
      </c>
      <c r="K436">
        <f>ABS(b2b3[[#This Row],[(mfs - b2+b3) / mfs]])</f>
        <v>1.0968663422214268E-5</v>
      </c>
      <c r="L436" t="b">
        <f>_xlfn.TEXTAFTER(b2b3[[#This Row],[rxn]],"-",-1)="SPONT"</f>
        <v>0</v>
      </c>
      <c r="M436" t="str">
        <f>_xlfn.TEXTAFTER(b2b3[[#This Row],[rxn]],"-",-1)</f>
        <v>rt5646</v>
      </c>
      <c r="N436">
        <f>_xlfn.XLOOKUP("'PRO-"&amp;b2b3[[#This Row],[enz]]&amp;"'",'[1]Sheet2 (2)'!$A:$A,'[1]Sheet2 (2)'!$B:$B,"")</f>
        <v>1</v>
      </c>
      <c r="O436">
        <f>IFERROR(_xlfn.XLOOKUP(b2b3[[#This Row],[Column2]],Table17[[#This Row],[rxn-no-enz]],Table17[[#This Row],[flux]],0),0)</f>
        <v>0</v>
      </c>
      <c r="P436" t="str">
        <f>_xlfn.TEXTBEFORE(b2b3[[#This Row],[rxn]],"-",-1,,,"")</f>
        <v>RXN-OMCDC_c_FWD</v>
      </c>
    </row>
    <row r="437" spans="1:16" ht="17" hidden="1" x14ac:dyDescent="0.25">
      <c r="A437" s="1" t="s">
        <v>3213</v>
      </c>
      <c r="B437" s="1" t="s">
        <v>2778</v>
      </c>
      <c r="C437" s="1">
        <v>9.4570683556997892</v>
      </c>
      <c r="D437" s="1">
        <f>mfs[[#This Row],[flux]]/1000</f>
        <v>9.4570683556997898E-3</v>
      </c>
      <c r="F437" t="s">
        <v>3202</v>
      </c>
      <c r="G437" t="s">
        <v>2778</v>
      </c>
      <c r="H437" s="3">
        <v>1.39655129663255E-2</v>
      </c>
      <c r="I437">
        <f>_xlfn.XLOOKUP(b2b3[[#This Row],[rxn]],mfs[rxn],mfs[flux_scaled],0)</f>
        <v>1.39652180776106E-2</v>
      </c>
      <c r="J437">
        <f>(b2b3[[#This Row],[flux]]-b2b3[[#This Row],[flux in mfs]])/b2b3[[#This Row],[flux]]</f>
        <v>2.1115494691170874E-5</v>
      </c>
      <c r="K437">
        <f>ABS(b2b3[[#This Row],[(mfs - b2+b3) / mfs]])</f>
        <v>2.1115494691170874E-5</v>
      </c>
      <c r="L437" t="b">
        <f>_xlfn.TEXTAFTER(b2b3[[#This Row],[rxn]],"-",-1)="SPONT"</f>
        <v>0</v>
      </c>
      <c r="M437" t="str">
        <f>_xlfn.TEXTAFTER(b2b3[[#This Row],[rxn]],"-",-1)</f>
        <v>rt3750</v>
      </c>
      <c r="N437">
        <f>_xlfn.XLOOKUP("'PRO-"&amp;b2b3[[#This Row],[enz]]&amp;"'",'[1]Sheet2 (2)'!$A:$A,'[1]Sheet2 (2)'!$B:$B,"")</f>
        <v>1</v>
      </c>
      <c r="O437">
        <f>IFERROR(_xlfn.XLOOKUP(b2b3[[#This Row],[Column2]],Table17[[#This Row],[rxn-no-enz]],Table17[[#This Row],[flux]],0),0)</f>
        <v>0</v>
      </c>
      <c r="P437" t="str">
        <f>_xlfn.TEXTBEFORE(b2b3[[#This Row],[rxn]],"-",-1,,,"")</f>
        <v>RXN-OMPDC_c_FWD</v>
      </c>
    </row>
    <row r="438" spans="1:16" ht="17" hidden="1" x14ac:dyDescent="0.25">
      <c r="A438" s="1" t="s">
        <v>7579</v>
      </c>
      <c r="B438" s="1" t="s">
        <v>2778</v>
      </c>
      <c r="C438" s="1">
        <v>7.805581062554E-3</v>
      </c>
      <c r="D438" s="1">
        <f>mfs[[#This Row],[flux]]/1000</f>
        <v>7.8055810625539998E-6</v>
      </c>
      <c r="F438" t="s">
        <v>3203</v>
      </c>
      <c r="G438" t="s">
        <v>2778</v>
      </c>
      <c r="H438" s="3">
        <v>1.1112543481147901E-5</v>
      </c>
      <c r="I438">
        <f>_xlfn.XLOOKUP(b2b3[[#This Row],[rxn]],mfs[rxn],mfs[flux_scaled],0)</f>
        <v>1.1112543481148001E-5</v>
      </c>
      <c r="J438">
        <f>(b2b3[[#This Row],[flux]]-b2b3[[#This Row],[flux in mfs]])/b2b3[[#This Row],[flux]]</f>
        <v>-8.9943304109963166E-15</v>
      </c>
      <c r="K438">
        <f>ABS(b2b3[[#This Row],[(mfs - b2+b3) / mfs]])</f>
        <v>8.9943304109963166E-15</v>
      </c>
      <c r="L438" t="b">
        <f>_xlfn.TEXTAFTER(b2b3[[#This Row],[rxn]],"-",-1)="SPONT"</f>
        <v>0</v>
      </c>
      <c r="M438" t="str">
        <f>_xlfn.TEXTAFTER(b2b3[[#This Row],[rxn]],"-",-1)</f>
        <v>rt4267</v>
      </c>
      <c r="N438">
        <f>_xlfn.XLOOKUP("'PRO-"&amp;b2b3[[#This Row],[enz]]&amp;"'",'[1]Sheet2 (2)'!$A:$A,'[1]Sheet2 (2)'!$B:$B,"")</f>
        <v>1</v>
      </c>
      <c r="O438">
        <f>IFERROR(_xlfn.XLOOKUP(b2b3[[#This Row],[Column2]],Table17[[#This Row],[rxn-no-enz]],Table17[[#This Row],[flux]],0),0)</f>
        <v>0</v>
      </c>
      <c r="P438" t="str">
        <f>_xlfn.TEXTBEFORE(b2b3[[#This Row],[rxn]],"-",-1,,,"")</f>
        <v>RXN-ORNDC_c_FWD</v>
      </c>
    </row>
    <row r="439" spans="1:16" ht="17" hidden="1" x14ac:dyDescent="0.25">
      <c r="A439" s="1" t="s">
        <v>7586</v>
      </c>
      <c r="B439" s="1" t="s">
        <v>2778</v>
      </c>
      <c r="C439" s="1">
        <v>272.71522267808001</v>
      </c>
      <c r="D439" s="1">
        <f>mfs[[#This Row],[flux]]/1000</f>
        <v>0.27271522267808002</v>
      </c>
      <c r="F439" t="s">
        <v>3204</v>
      </c>
      <c r="G439" t="s">
        <v>2778</v>
      </c>
      <c r="H439" s="3">
        <v>2.01830313737692E-2</v>
      </c>
      <c r="I439">
        <f>_xlfn.XLOOKUP(b2b3[[#This Row],[rxn]],mfs[rxn],mfs[flux_scaled],0)</f>
        <v>2.01823791628673E-2</v>
      </c>
      <c r="J439">
        <f>(b2b3[[#This Row],[flux]]-b2b3[[#This Row],[flux in mfs]])/b2b3[[#This Row],[flux]]</f>
        <v>3.2314813856358827E-5</v>
      </c>
      <c r="K439">
        <f>ABS(b2b3[[#This Row],[(mfs - b2+b3) / mfs]])</f>
        <v>3.2314813856358827E-5</v>
      </c>
      <c r="L439" t="b">
        <f>_xlfn.TEXTAFTER(b2b3[[#This Row],[rxn]],"-",-1)="SPONT"</f>
        <v>0</v>
      </c>
      <c r="M439" t="str">
        <f>_xlfn.TEXTAFTER(b2b3[[#This Row],[rxn]],"-",-1)</f>
        <v>rt7840</v>
      </c>
      <c r="N439">
        <f>_xlfn.XLOOKUP("'PRO-"&amp;b2b3[[#This Row],[enz]]&amp;"'",'[1]Sheet2 (2)'!$A:$A,'[1]Sheet2 (2)'!$B:$B,"")</f>
        <v>1</v>
      </c>
      <c r="O439">
        <f>IFERROR(_xlfn.XLOOKUP(b2b3[[#This Row],[Column2]],Table17[[#This Row],[rxn-no-enz]],Table17[[#This Row],[flux]],0),0)</f>
        <v>0</v>
      </c>
      <c r="P439" t="str">
        <f>_xlfn.TEXTBEFORE(b2b3[[#This Row],[rxn]],"-",-1,,,"")</f>
        <v>RXN-ORNTACi_m_FWD</v>
      </c>
    </row>
    <row r="440" spans="1:16" ht="17" hidden="1" x14ac:dyDescent="0.25">
      <c r="A440" s="1" t="s">
        <v>3215</v>
      </c>
      <c r="B440" s="1" t="s">
        <v>2778</v>
      </c>
      <c r="C440" s="1">
        <v>7.1436807458451002</v>
      </c>
      <c r="D440" s="1">
        <f>mfs[[#This Row],[flux]]/1000</f>
        <v>7.1436807458451004E-3</v>
      </c>
      <c r="F440" t="s">
        <v>3205</v>
      </c>
      <c r="G440" t="s">
        <v>2778</v>
      </c>
      <c r="H440" s="3">
        <v>2.01830313737692E-2</v>
      </c>
      <c r="I440">
        <f>_xlfn.XLOOKUP(b2b3[[#This Row],[rxn]],mfs[rxn],mfs[flux_scaled],0)</f>
        <v>2.01823791628673E-2</v>
      </c>
      <c r="J440">
        <f>(b2b3[[#This Row],[flux]]-b2b3[[#This Row],[flux in mfs]])/b2b3[[#This Row],[flux]]</f>
        <v>3.2314813856358827E-5</v>
      </c>
      <c r="K440">
        <f>ABS(b2b3[[#This Row],[(mfs - b2+b3) / mfs]])</f>
        <v>3.2314813856358827E-5</v>
      </c>
      <c r="L440" t="b">
        <f>_xlfn.TEXTAFTER(b2b3[[#This Row],[rxn]],"-",-1)="SPONT"</f>
        <v>0</v>
      </c>
      <c r="M440" t="str">
        <f>_xlfn.TEXTAFTER(b2b3[[#This Row],[rxn]],"-",-1)</f>
        <v>rt4951</v>
      </c>
      <c r="N440">
        <f>_xlfn.XLOOKUP("'PRO-"&amp;b2b3[[#This Row],[enz]]&amp;"'",'[1]Sheet2 (2)'!$A:$A,'[1]Sheet2 (2)'!$B:$B,"")</f>
        <v>1</v>
      </c>
      <c r="O440">
        <f>IFERROR(_xlfn.XLOOKUP(b2b3[[#This Row],[Column2]],Table17[[#This Row],[rxn-no-enz]],Table17[[#This Row],[flux]],0),0)</f>
        <v>0</v>
      </c>
      <c r="P440" t="str">
        <f>_xlfn.TEXTBEFORE(b2b3[[#This Row],[rxn]],"-",-1,,,"")</f>
        <v>RXN-ORNtpa_m_FWD</v>
      </c>
    </row>
    <row r="441" spans="1:16" ht="17" hidden="1" x14ac:dyDescent="0.25">
      <c r="A441" s="1" t="s">
        <v>3216</v>
      </c>
      <c r="B441" s="1" t="s">
        <v>2778</v>
      </c>
      <c r="C441" s="1">
        <v>22.3091025309554</v>
      </c>
      <c r="D441" s="1">
        <f>mfs[[#This Row],[flux]]/1000</f>
        <v>2.2309102530955398E-2</v>
      </c>
      <c r="F441" t="s">
        <v>3206</v>
      </c>
      <c r="G441" t="s">
        <v>2778</v>
      </c>
      <c r="H441" s="3">
        <v>1.39655129663255E-2</v>
      </c>
      <c r="I441">
        <f>_xlfn.XLOOKUP(b2b3[[#This Row],[rxn]],mfs[rxn],mfs[flux_scaled],0)</f>
        <v>1.39652180776106E-2</v>
      </c>
      <c r="J441">
        <f>(b2b3[[#This Row],[flux]]-b2b3[[#This Row],[flux in mfs]])/b2b3[[#This Row],[flux]]</f>
        <v>2.1115494691170874E-5</v>
      </c>
      <c r="K441">
        <f>ABS(b2b3[[#This Row],[(mfs - b2+b3) / mfs]])</f>
        <v>2.1115494691170874E-5</v>
      </c>
      <c r="L441" t="b">
        <f>_xlfn.TEXTAFTER(b2b3[[#This Row],[rxn]],"-",-1)="SPONT"</f>
        <v>0</v>
      </c>
      <c r="M441" t="str">
        <f>_xlfn.TEXTAFTER(b2b3[[#This Row],[rxn]],"-",-1)</f>
        <v>rt2348</v>
      </c>
      <c r="N441">
        <f>_xlfn.XLOOKUP("'PRO-"&amp;b2b3[[#This Row],[enz]]&amp;"'",'[1]Sheet2 (2)'!$A:$A,'[1]Sheet2 (2)'!$B:$B,"")</f>
        <v>1</v>
      </c>
      <c r="O441">
        <f>IFERROR(_xlfn.XLOOKUP(b2b3[[#This Row],[Column2]],Table17[[#This Row],[rxn-no-enz]],Table17[[#This Row],[flux]],0),0)</f>
        <v>0</v>
      </c>
      <c r="P441" t="str">
        <f>_xlfn.TEXTBEFORE(b2b3[[#This Row],[rxn]],"-",-1,,,"")</f>
        <v>RXN-ORPT_c_REV</v>
      </c>
    </row>
    <row r="442" spans="1:16" ht="17" hidden="1" x14ac:dyDescent="0.25">
      <c r="A442" s="1" t="s">
        <v>3217</v>
      </c>
      <c r="B442" s="1" t="s">
        <v>2778</v>
      </c>
      <c r="C442" s="1">
        <v>4.57460897319908</v>
      </c>
      <c r="D442" s="1">
        <f>mfs[[#This Row],[flux]]/1000</f>
        <v>4.5746089731990803E-3</v>
      </c>
      <c r="F442" t="s">
        <v>3207</v>
      </c>
      <c r="G442" t="s">
        <v>2778</v>
      </c>
      <c r="H442" s="3">
        <v>1.88296367396916E-2</v>
      </c>
      <c r="I442">
        <f>_xlfn.XLOOKUP(b2b3[[#This Row],[rxn]],mfs[rxn],mfs[flux_scaled],0)</f>
        <v>1.8829075177936597E-2</v>
      </c>
      <c r="J442">
        <f>(b2b3[[#This Row],[flux]]-b2b3[[#This Row],[flux in mfs]])/b2b3[[#This Row],[flux]]</f>
        <v>2.9823292013887255E-5</v>
      </c>
      <c r="K442">
        <f>ABS(b2b3[[#This Row],[(mfs - b2+b3) / mfs]])</f>
        <v>2.9823292013887255E-5</v>
      </c>
      <c r="L442" t="b">
        <f>_xlfn.TEXTAFTER(b2b3[[#This Row],[rxn]],"-",-1)="SPONT"</f>
        <v>0</v>
      </c>
      <c r="M442" t="str">
        <f>_xlfn.TEXTAFTER(b2b3[[#This Row],[rxn]],"-",-1)</f>
        <v>rt5064</v>
      </c>
      <c r="N442">
        <f>_xlfn.XLOOKUP("'PRO-"&amp;b2b3[[#This Row],[enz]]&amp;"'",'[1]Sheet2 (2)'!$A:$A,'[1]Sheet2 (2)'!$B:$B,"")</f>
        <v>1</v>
      </c>
      <c r="O442">
        <f>IFERROR(_xlfn.XLOOKUP(b2b3[[#This Row],[Column2]],Table17[[#This Row],[rxn-no-enz]],Table17[[#This Row],[flux]],0),0)</f>
        <v>0</v>
      </c>
      <c r="P442" t="str">
        <f>_xlfn.TEXTBEFORE(b2b3[[#This Row],[rxn]],"-",-1,,,"")</f>
        <v>RXN-P5CR_c_FWD</v>
      </c>
    </row>
    <row r="443" spans="1:16" ht="17" hidden="1" x14ac:dyDescent="0.25">
      <c r="A443" s="1" t="s">
        <v>7601</v>
      </c>
      <c r="B443" s="1" t="s">
        <v>2778</v>
      </c>
      <c r="C443" s="1">
        <v>0.57607958922138702</v>
      </c>
      <c r="D443" s="1">
        <f>mfs[[#This Row],[flux]]/1000</f>
        <v>5.7607958922138703E-4</v>
      </c>
      <c r="F443" t="s">
        <v>3208</v>
      </c>
      <c r="G443" t="s">
        <v>2778</v>
      </c>
      <c r="H443" s="3">
        <v>5.2236009342834303E-3</v>
      </c>
      <c r="I443">
        <f>_xlfn.XLOOKUP(b2b3[[#This Row],[rxn]],mfs[rxn],mfs[flux_scaled],0)</f>
        <v>5.2236009342834303E-3</v>
      </c>
      <c r="J443">
        <f>(b2b3[[#This Row],[flux]]-b2b3[[#This Row],[flux in mfs]])/b2b3[[#This Row],[flux]]</f>
        <v>0</v>
      </c>
      <c r="K443">
        <f>ABS(b2b3[[#This Row],[(mfs - b2+b3) / mfs]])</f>
        <v>0</v>
      </c>
      <c r="L443" t="b">
        <f>_xlfn.TEXTAFTER(b2b3[[#This Row],[rxn]],"-",-1)="SPONT"</f>
        <v>0</v>
      </c>
      <c r="M443" t="str">
        <f>_xlfn.TEXTAFTER(b2b3[[#This Row],[rxn]],"-",-1)</f>
        <v>rt6753</v>
      </c>
      <c r="N443">
        <f>_xlfn.XLOOKUP("'PRO-"&amp;b2b3[[#This Row],[enz]]&amp;"'",'[1]Sheet2 (2)'!$A:$A,'[1]Sheet2 (2)'!$B:$B,"")</f>
        <v>1</v>
      </c>
      <c r="O443">
        <f>IFERROR(_xlfn.XLOOKUP(b2b3[[#This Row],[Column2]],Table17[[#This Row],[rxn-no-enz]],Table17[[#This Row],[flux]],0),0)</f>
        <v>0</v>
      </c>
      <c r="P443" t="str">
        <f>_xlfn.TEXTBEFORE(b2b3[[#This Row],[rxn]],"-",-1,,,"")</f>
        <v>RXN-PAILS_rm_FWD</v>
      </c>
    </row>
    <row r="444" spans="1:16" ht="17" hidden="1" x14ac:dyDescent="0.25">
      <c r="A444" s="1" t="s">
        <v>3218</v>
      </c>
      <c r="B444" s="1" t="s">
        <v>2778</v>
      </c>
      <c r="C444" s="1">
        <v>840.52700008532497</v>
      </c>
      <c r="D444" s="1">
        <f>mfs[[#This Row],[flux]]/1000</f>
        <v>0.84052700008532499</v>
      </c>
      <c r="F444" t="s">
        <v>3209</v>
      </c>
      <c r="G444" t="s">
        <v>2778</v>
      </c>
      <c r="H444" s="3">
        <v>4.3255831757090402E-3</v>
      </c>
      <c r="I444">
        <f>_xlfn.XLOOKUP(b2b3[[#This Row],[rxn]],mfs[rxn],mfs[flux_scaled],0)</f>
        <v>4.3255831757090402E-3</v>
      </c>
      <c r="J444">
        <f>(b2b3[[#This Row],[flux]]-b2b3[[#This Row],[flux in mfs]])/b2b3[[#This Row],[flux]]</f>
        <v>0</v>
      </c>
      <c r="K444">
        <f>ABS(b2b3[[#This Row],[(mfs - b2+b3) / mfs]])</f>
        <v>0</v>
      </c>
      <c r="L444" t="b">
        <f>_xlfn.TEXTAFTER(b2b3[[#This Row],[rxn]],"-",-1)="SPONT"</f>
        <v>1</v>
      </c>
      <c r="M444" t="str">
        <f>_xlfn.TEXTAFTER(b2b3[[#This Row],[rxn]],"-",-1)</f>
        <v>SPONT</v>
      </c>
      <c r="N444" t="str">
        <f>_xlfn.XLOOKUP("'PRO-"&amp;b2b3[[#This Row],[enz]]&amp;"'",'[1]Sheet2 (2)'!$A:$A,'[1]Sheet2 (2)'!$B:$B,"")</f>
        <v/>
      </c>
      <c r="O444">
        <f>IFERROR(_xlfn.XLOOKUP(b2b3[[#This Row],[Column2]],Table17[[#This Row],[rxn-no-enz]],Table17[[#This Row],[flux]],0),0)</f>
        <v>0</v>
      </c>
      <c r="P444" t="str">
        <f>_xlfn.TEXTBEFORE(b2b3[[#This Row],[rxn]],"-",-1,,,"")</f>
        <v>RXN-PAILt_c_rm_REV</v>
      </c>
    </row>
    <row r="445" spans="1:16" ht="17" hidden="1" x14ac:dyDescent="0.25">
      <c r="A445" s="1" t="s">
        <v>3219</v>
      </c>
      <c r="B445" s="1" t="s">
        <v>2778</v>
      </c>
      <c r="C445" s="1">
        <v>4.57460897319908</v>
      </c>
      <c r="D445" s="1">
        <f>mfs[[#This Row],[flux]]/1000</f>
        <v>4.5746089731990803E-3</v>
      </c>
      <c r="F445" t="s">
        <v>3210</v>
      </c>
      <c r="G445" t="s">
        <v>2778</v>
      </c>
      <c r="H445" s="3">
        <v>8.9801775857439501E-4</v>
      </c>
      <c r="I445">
        <f>_xlfn.XLOOKUP(b2b3[[#This Row],[rxn]],mfs[rxn],mfs[flux_scaled],0)</f>
        <v>8.9801775857439598E-4</v>
      </c>
      <c r="J445">
        <f>(b2b3[[#This Row],[flux]]-b2b3[[#This Row],[flux in mfs]])/b2b3[[#This Row],[flux]]</f>
        <v>-1.0865953884765149E-15</v>
      </c>
      <c r="K445">
        <f>ABS(b2b3[[#This Row],[(mfs - b2+b3) / mfs]])</f>
        <v>1.0865953884765149E-15</v>
      </c>
      <c r="L445" t="b">
        <f>_xlfn.TEXTAFTER(b2b3[[#This Row],[rxn]],"-",-1)="SPONT"</f>
        <v>1</v>
      </c>
      <c r="M445" t="str">
        <f>_xlfn.TEXTAFTER(b2b3[[#This Row],[rxn]],"-",-1)</f>
        <v>SPONT</v>
      </c>
      <c r="N445" t="str">
        <f>_xlfn.XLOOKUP("'PRO-"&amp;b2b3[[#This Row],[enz]]&amp;"'",'[1]Sheet2 (2)'!$A:$A,'[1]Sheet2 (2)'!$B:$B,"")</f>
        <v/>
      </c>
      <c r="O445">
        <f>IFERROR(_xlfn.XLOOKUP(b2b3[[#This Row],[Column2]],Table17[[#This Row],[rxn-no-enz]],Table17[[#This Row],[flux]],0),0)</f>
        <v>0</v>
      </c>
      <c r="P445" t="str">
        <f>_xlfn.TEXTBEFORE(b2b3[[#This Row],[rxn]],"-",-1,,,"")</f>
        <v>RXN-PAILt_gm_rm_REV</v>
      </c>
    </row>
    <row r="446" spans="1:16" ht="17" hidden="1" x14ac:dyDescent="0.25">
      <c r="A446" s="1" t="s">
        <v>7612</v>
      </c>
      <c r="B446" s="1" t="s">
        <v>2778</v>
      </c>
      <c r="C446" s="1">
        <v>4.57460897319908</v>
      </c>
      <c r="D446" s="1">
        <f>mfs[[#This Row],[flux]]/1000</f>
        <v>4.5746089731990803E-3</v>
      </c>
      <c r="F446" t="s">
        <v>7570</v>
      </c>
      <c r="G446" t="s">
        <v>2778</v>
      </c>
      <c r="H446" s="3">
        <v>9.4567789513059792E-3</v>
      </c>
      <c r="I446">
        <f>_xlfn.XLOOKUP(b2b3[[#This Row],[rxn]],mfs[rxn],mfs[flux_scaled],0)</f>
        <v>0</v>
      </c>
      <c r="J446">
        <f>(b2b3[[#This Row],[flux]]-b2b3[[#This Row],[flux in mfs]])/b2b3[[#This Row],[flux]]</f>
        <v>1</v>
      </c>
      <c r="K446">
        <f>ABS(b2b3[[#This Row],[(mfs - b2+b3) / mfs]])</f>
        <v>1</v>
      </c>
      <c r="L446" t="b">
        <f>_xlfn.TEXTAFTER(b2b3[[#This Row],[rxn]],"-",-1)="SPONT"</f>
        <v>0</v>
      </c>
      <c r="M446" t="str">
        <f>_xlfn.TEXTAFTER(b2b3[[#This Row],[rxn]],"-",-1)</f>
        <v>MET16TRX1</v>
      </c>
      <c r="N446" t="str">
        <f>_xlfn.XLOOKUP("'PRO-"&amp;b2b3[[#This Row],[enz]]&amp;"'",'[1]Sheet2 (2)'!$A:$A,'[1]Sheet2 (2)'!$B:$B,"")</f>
        <v/>
      </c>
      <c r="O446">
        <f>IFERROR(_xlfn.XLOOKUP(b2b3[[#This Row],[Column2]],Table17[[#This Row],[rxn-no-enz]],Table17[[#This Row],[flux]],0),0)</f>
        <v>0</v>
      </c>
      <c r="P446" t="str">
        <f>_xlfn.TEXTBEFORE(b2b3[[#This Row],[rxn]],"-",-1,,,"")</f>
        <v>RXN-PAPSR_c_FWD</v>
      </c>
    </row>
    <row r="447" spans="1:16" ht="17" hidden="1" x14ac:dyDescent="0.25">
      <c r="A447" s="1" t="s">
        <v>3221</v>
      </c>
      <c r="B447" s="1" t="s">
        <v>2778</v>
      </c>
      <c r="C447" s="1">
        <v>5.6637464670897604</v>
      </c>
      <c r="D447" s="1">
        <f>mfs[[#This Row],[flux]]/1000</f>
        <v>5.66374646708976E-3</v>
      </c>
      <c r="F447" t="s">
        <v>7579</v>
      </c>
      <c r="G447" t="s">
        <v>2778</v>
      </c>
      <c r="H447" s="3">
        <v>7.8055810625556193E-6</v>
      </c>
      <c r="I447">
        <f>_xlfn.XLOOKUP(b2b3[[#This Row],[rxn]],mfs[rxn],mfs[flux_scaled],0)</f>
        <v>7.8055810625539998E-6</v>
      </c>
      <c r="J447">
        <f>(b2b3[[#This Row],[flux]]-b2b3[[#This Row],[flux in mfs]])/b2b3[[#This Row],[flux]]</f>
        <v>2.074832074858978E-13</v>
      </c>
      <c r="K447">
        <f>ABS(b2b3[[#This Row],[(mfs - b2+b3) / mfs]])</f>
        <v>2.074832074858978E-13</v>
      </c>
      <c r="L447" t="b">
        <f>_xlfn.TEXTAFTER(b2b3[[#This Row],[rxn]],"-",-1)="SPONT"</f>
        <v>1</v>
      </c>
      <c r="M447" t="str">
        <f>_xlfn.TEXTAFTER(b2b3[[#This Row],[rxn]],"-",-1)</f>
        <v>SPONT</v>
      </c>
      <c r="N447" t="str">
        <f>_xlfn.XLOOKUP("'PRO-"&amp;b2b3[[#This Row],[enz]]&amp;"'",'[1]Sheet2 (2)'!$A:$A,'[1]Sheet2 (2)'!$B:$B,"")</f>
        <v/>
      </c>
      <c r="O447">
        <f>IFERROR(_xlfn.XLOOKUP(b2b3[[#This Row],[Column2]],Table17[[#This Row],[rxn-no-enz]],Table17[[#This Row],[flux]],0),0)</f>
        <v>0</v>
      </c>
      <c r="P447" t="str">
        <f>_xlfn.TEXTBEFORE(b2b3[[#This Row],[rxn]],"-",-1,,,"")</f>
        <v>RXN-PAt_l_rm_FWD</v>
      </c>
    </row>
    <row r="448" spans="1:16" ht="17" hidden="1" x14ac:dyDescent="0.25">
      <c r="A448" s="1" t="s">
        <v>3222</v>
      </c>
      <c r="B448" s="1" t="s">
        <v>2778</v>
      </c>
      <c r="C448" s="1">
        <v>6.7686661862404502</v>
      </c>
      <c r="D448" s="1">
        <f>mfs[[#This Row],[flux]]/1000</f>
        <v>6.7686661862404506E-3</v>
      </c>
      <c r="F448" t="s">
        <v>3214</v>
      </c>
      <c r="G448" t="s">
        <v>2778</v>
      </c>
      <c r="H448" s="3">
        <v>0.27271629725420699</v>
      </c>
      <c r="I448">
        <f>_xlfn.XLOOKUP(b2b3[[#This Row],[rxn]],mfs[rxn],mfs[flux_scaled],0)</f>
        <v>0</v>
      </c>
      <c r="J448">
        <f>(b2b3[[#This Row],[flux]]-b2b3[[#This Row],[flux in mfs]])/b2b3[[#This Row],[flux]]</f>
        <v>1</v>
      </c>
      <c r="K448">
        <f>ABS(b2b3[[#This Row],[(mfs - b2+b3) / mfs]])</f>
        <v>1</v>
      </c>
      <c r="L448" t="b">
        <f>_xlfn.TEXTAFTER(b2b3[[#This Row],[rxn]],"-",-1)="SPONT"</f>
        <v>0</v>
      </c>
      <c r="M448" t="str">
        <f>_xlfn.TEXTAFTER(b2b3[[#This Row],[rxn]],"-",-1)</f>
        <v>rt7325</v>
      </c>
      <c r="N448">
        <f>_xlfn.XLOOKUP("'PRO-"&amp;b2b3[[#This Row],[enz]]&amp;"'",'[1]Sheet2 (2)'!$A:$A,'[1]Sheet2 (2)'!$B:$B,"")</f>
        <v>1</v>
      </c>
      <c r="O448">
        <f>IFERROR(_xlfn.XLOOKUP(b2b3[[#This Row],[Column2]],Table17[[#This Row],[rxn-no-enz]],Table17[[#This Row],[flux]],0),0)</f>
        <v>0</v>
      </c>
      <c r="P448" t="str">
        <f>_xlfn.TEXTBEFORE(b2b3[[#This Row],[rxn]],"-",-1,,,"")</f>
        <v>RXN-PC_c_FWD</v>
      </c>
    </row>
    <row r="449" spans="1:16" ht="17" hidden="1" x14ac:dyDescent="0.25">
      <c r="A449" s="1" t="s">
        <v>7622</v>
      </c>
      <c r="B449" s="1" t="s">
        <v>2778</v>
      </c>
      <c r="C449" s="1">
        <v>11.3432751594395</v>
      </c>
      <c r="D449" s="1">
        <f>mfs[[#This Row],[flux]]/1000</f>
        <v>1.13432751594395E-2</v>
      </c>
      <c r="F449" t="s">
        <v>3215</v>
      </c>
      <c r="G449" t="s">
        <v>2778</v>
      </c>
      <c r="H449" s="3">
        <v>7.1436807458451004E-3</v>
      </c>
      <c r="I449">
        <f>_xlfn.XLOOKUP(b2b3[[#This Row],[rxn]],mfs[rxn],mfs[flux_scaled],0)</f>
        <v>7.1436807458451004E-3</v>
      </c>
      <c r="J449">
        <f>(b2b3[[#This Row],[flux]]-b2b3[[#This Row],[flux in mfs]])/b2b3[[#This Row],[flux]]</f>
        <v>0</v>
      </c>
      <c r="K449">
        <f>ABS(b2b3[[#This Row],[(mfs - b2+b3) / mfs]])</f>
        <v>0</v>
      </c>
      <c r="L449" t="b">
        <f>_xlfn.TEXTAFTER(b2b3[[#This Row],[rxn]],"-",-1)="SPONT"</f>
        <v>0</v>
      </c>
      <c r="M449" t="str">
        <f>_xlfn.TEXTAFTER(b2b3[[#This Row],[rxn]],"-",-1)</f>
        <v>rt0302</v>
      </c>
      <c r="N449">
        <f>_xlfn.XLOOKUP("'PRO-"&amp;b2b3[[#This Row],[enz]]&amp;"'",'[1]Sheet2 (2)'!$A:$A,'[1]Sheet2 (2)'!$B:$B,"")</f>
        <v>1</v>
      </c>
      <c r="O449">
        <f>IFERROR(_xlfn.XLOOKUP(b2b3[[#This Row],[Column2]],Table17[[#This Row],[rxn-no-enz]],Table17[[#This Row],[flux]],0),0)</f>
        <v>0</v>
      </c>
      <c r="P449" t="str">
        <f>_xlfn.TEXTBEFORE(b2b3[[#This Row],[rxn]],"-",-1,,,"")</f>
        <v>RXN-PCOATA160_c_FWD</v>
      </c>
    </row>
    <row r="450" spans="1:16" ht="17" hidden="1" x14ac:dyDescent="0.25">
      <c r="A450" s="1" t="s">
        <v>7631</v>
      </c>
      <c r="B450" s="1" t="s">
        <v>2778</v>
      </c>
      <c r="C450" s="1">
        <v>1128.7027540274601</v>
      </c>
      <c r="D450" s="1">
        <f>mfs[[#This Row],[flux]]/1000</f>
        <v>1.1287027540274601</v>
      </c>
      <c r="F450" t="s">
        <v>3216</v>
      </c>
      <c r="G450" t="s">
        <v>2778</v>
      </c>
      <c r="H450" s="3">
        <v>2.2309102530955398E-2</v>
      </c>
      <c r="I450">
        <f>_xlfn.XLOOKUP(b2b3[[#This Row],[rxn]],mfs[rxn],mfs[flux_scaled],0)</f>
        <v>2.2309102530955398E-2</v>
      </c>
      <c r="J450">
        <f>(b2b3[[#This Row],[flux]]-b2b3[[#This Row],[flux in mfs]])/b2b3[[#This Row],[flux]]</f>
        <v>0</v>
      </c>
      <c r="K450">
        <f>ABS(b2b3[[#This Row],[(mfs - b2+b3) / mfs]])</f>
        <v>0</v>
      </c>
      <c r="L450" t="b">
        <f>_xlfn.TEXTAFTER(b2b3[[#This Row],[rxn]],"-",-1)="SPONT"</f>
        <v>0</v>
      </c>
      <c r="M450" t="str">
        <f>_xlfn.TEXTAFTER(b2b3[[#This Row],[rxn]],"-",-1)</f>
        <v>rt0302</v>
      </c>
      <c r="N450">
        <f>_xlfn.XLOOKUP("'PRO-"&amp;b2b3[[#This Row],[enz]]&amp;"'",'[1]Sheet2 (2)'!$A:$A,'[1]Sheet2 (2)'!$B:$B,"")</f>
        <v>1</v>
      </c>
      <c r="O450">
        <f>IFERROR(_xlfn.XLOOKUP(b2b3[[#This Row],[Column2]],Table17[[#This Row],[rxn-no-enz]],Table17[[#This Row],[flux]],0),0)</f>
        <v>0</v>
      </c>
      <c r="P450" t="str">
        <f>_xlfn.TEXTBEFORE(b2b3[[#This Row],[rxn]],"-",-1,,,"")</f>
        <v>RXN-PCOATA180_c_FWD</v>
      </c>
    </row>
    <row r="451" spans="1:16" ht="17" hidden="1" x14ac:dyDescent="0.25">
      <c r="A451" s="1" t="s">
        <v>7634</v>
      </c>
      <c r="B451" s="1" t="s">
        <v>2778</v>
      </c>
      <c r="C451" s="1">
        <v>1008.59464507582</v>
      </c>
      <c r="D451" s="1">
        <f>mfs[[#This Row],[flux]]/1000</f>
        <v>1.0085946450758201</v>
      </c>
      <c r="F451" t="s">
        <v>3217</v>
      </c>
      <c r="G451" t="s">
        <v>2778</v>
      </c>
      <c r="H451" s="3">
        <v>4.5746089731990699E-3</v>
      </c>
      <c r="I451">
        <f>_xlfn.XLOOKUP(b2b3[[#This Row],[rxn]],mfs[rxn],mfs[flux_scaled],0)</f>
        <v>4.5746089731990803E-3</v>
      </c>
      <c r="J451">
        <f>(b2b3[[#This Row],[flux]]-b2b3[[#This Row],[flux in mfs]])/b2b3[[#This Row],[flux]]</f>
        <v>-2.27524164728383E-15</v>
      </c>
      <c r="K451">
        <f>ABS(b2b3[[#This Row],[(mfs - b2+b3) / mfs]])</f>
        <v>2.27524164728383E-15</v>
      </c>
      <c r="L451" t="b">
        <f>_xlfn.TEXTAFTER(b2b3[[#This Row],[rxn]],"-",-1)="SPONT"</f>
        <v>1</v>
      </c>
      <c r="M451" t="str">
        <f>_xlfn.TEXTAFTER(b2b3[[#This Row],[rxn]],"-",-1)</f>
        <v>SPONT</v>
      </c>
      <c r="N451" t="str">
        <f>_xlfn.XLOOKUP("'PRO-"&amp;b2b3[[#This Row],[enz]]&amp;"'",'[1]Sheet2 (2)'!$A:$A,'[1]Sheet2 (2)'!$B:$B,"")</f>
        <v/>
      </c>
      <c r="O451">
        <f>IFERROR(_xlfn.XLOOKUP(b2b3[[#This Row],[Column2]],Table17[[#This Row],[rxn-no-enz]],Table17[[#This Row],[flux]],0),0)</f>
        <v>0</v>
      </c>
      <c r="P451" t="str">
        <f>_xlfn.TEXTBEFORE(b2b3[[#This Row],[rxn]],"-",-1,,,"")</f>
        <v>RXN-PCt_c_rm_REV</v>
      </c>
    </row>
    <row r="452" spans="1:16" ht="17" hidden="1" x14ac:dyDescent="0.25">
      <c r="A452" s="1" t="s">
        <v>3225</v>
      </c>
      <c r="B452" s="1" t="s">
        <v>2778</v>
      </c>
      <c r="C452" s="1">
        <v>1212.7179907131699</v>
      </c>
      <c r="D452" s="1">
        <f>mfs[[#This Row],[flux]]/1000</f>
        <v>1.21271799071317</v>
      </c>
      <c r="F452" t="s">
        <v>7601</v>
      </c>
      <c r="G452" t="s">
        <v>2778</v>
      </c>
      <c r="H452" s="3">
        <v>0</v>
      </c>
      <c r="I452">
        <f>_xlfn.XLOOKUP(b2b3[[#This Row],[rxn]],mfs[rxn],mfs[flux_scaled],0)</f>
        <v>5.7607958922138703E-4</v>
      </c>
      <c r="J452" t="e">
        <f>(b2b3[[#This Row],[flux]]-b2b3[[#This Row],[flux in mfs]])/b2b3[[#This Row],[flux]]</f>
        <v>#DIV/0!</v>
      </c>
      <c r="K452" t="e">
        <f>ABS(b2b3[[#This Row],[(mfs - b2+b3) / mfs]])</f>
        <v>#DIV/0!</v>
      </c>
      <c r="L452" t="b">
        <f>_xlfn.TEXTAFTER(b2b3[[#This Row],[rxn]],"-",-1)="SPONT"</f>
        <v>0</v>
      </c>
      <c r="M452" t="str">
        <f>_xlfn.TEXTAFTER(b2b3[[#This Row],[rxn]],"-",-1)</f>
        <v>rt8109</v>
      </c>
      <c r="N452">
        <f>_xlfn.XLOOKUP("'PRO-"&amp;b2b3[[#This Row],[enz]]&amp;"'",'[1]Sheet2 (2)'!$A:$A,'[1]Sheet2 (2)'!$B:$B,"")</f>
        <v>1</v>
      </c>
      <c r="O452">
        <f>IFERROR(_xlfn.XLOOKUP(b2b3[[#This Row],[Column2]],Table17[[#This Row],[rxn-no-enz]],Table17[[#This Row],[flux]],0),0)</f>
        <v>0</v>
      </c>
      <c r="P452" t="str">
        <f>_xlfn.TEXTBEFORE(b2b3[[#This Row],[rxn]],"-",-1,,,"")</f>
        <v>RXN-PDAGATpc_rm_REV</v>
      </c>
    </row>
    <row r="453" spans="1:16" ht="17" hidden="1" x14ac:dyDescent="0.25">
      <c r="A453" s="1" t="s">
        <v>3226</v>
      </c>
      <c r="B453" s="1" t="s">
        <v>2778</v>
      </c>
      <c r="C453" s="1">
        <v>2220.1833369728101</v>
      </c>
      <c r="D453" s="1">
        <f>mfs[[#This Row],[flux]]/1000</f>
        <v>2.2201833369728101</v>
      </c>
      <c r="F453" t="s">
        <v>3218</v>
      </c>
      <c r="G453" t="s">
        <v>2778</v>
      </c>
      <c r="H453" s="3">
        <v>0.84056868153491304</v>
      </c>
      <c r="I453">
        <f>_xlfn.XLOOKUP(b2b3[[#This Row],[rxn]],mfs[rxn],mfs[flux_scaled],0)</f>
        <v>0.84052700008532499</v>
      </c>
      <c r="J453">
        <f>(b2b3[[#This Row],[flux]]-b2b3[[#This Row],[flux in mfs]])/b2b3[[#This Row],[flux]]</f>
        <v>4.9587202692273818E-5</v>
      </c>
      <c r="K453">
        <f>ABS(b2b3[[#This Row],[(mfs - b2+b3) / mfs]])</f>
        <v>4.9587202692273818E-5</v>
      </c>
      <c r="L453" t="b">
        <f>_xlfn.TEXTAFTER(b2b3[[#This Row],[rxn]],"-",-1)="SPONT"</f>
        <v>0</v>
      </c>
      <c r="M453" t="str">
        <f>_xlfn.TEXTAFTER(b2b3[[#This Row],[rxn]],"-",-1)</f>
        <v>PDHCPLX</v>
      </c>
      <c r="N453" t="str">
        <f>_xlfn.XLOOKUP("'PRO-"&amp;b2b3[[#This Row],[enz]]&amp;"'",'[1]Sheet2 (2)'!$A:$A,'[1]Sheet2 (2)'!$B:$B,"")</f>
        <v/>
      </c>
      <c r="O453">
        <f>IFERROR(_xlfn.XLOOKUP(b2b3[[#This Row],[Column2]],Table17[[#This Row],[rxn-no-enz]],Table17[[#This Row],[flux]],0),0)</f>
        <v>0</v>
      </c>
      <c r="P453" t="str">
        <f>_xlfn.TEXTBEFORE(b2b3[[#This Row],[rxn]],"-",-1,,,"")</f>
        <v>RXN-PDH_m_FWD</v>
      </c>
    </row>
    <row r="454" spans="1:16" ht="17" hidden="1" x14ac:dyDescent="0.25">
      <c r="A454" s="1" t="s">
        <v>3228</v>
      </c>
      <c r="B454" s="1" t="s">
        <v>2778</v>
      </c>
      <c r="C454" s="1">
        <v>1211.58869189698</v>
      </c>
      <c r="D454" s="1">
        <f>mfs[[#This Row],[flux]]/1000</f>
        <v>1.21158869189698</v>
      </c>
      <c r="F454" t="s">
        <v>3219</v>
      </c>
      <c r="G454" t="s">
        <v>2778</v>
      </c>
      <c r="H454" s="3">
        <v>4.5746089731990699E-3</v>
      </c>
      <c r="I454">
        <f>_xlfn.XLOOKUP(b2b3[[#This Row],[rxn]],mfs[rxn],mfs[flux_scaled],0)</f>
        <v>4.5746089731990803E-3</v>
      </c>
      <c r="J454">
        <f>(b2b3[[#This Row],[flux]]-b2b3[[#This Row],[flux in mfs]])/b2b3[[#This Row],[flux]]</f>
        <v>-2.27524164728383E-15</v>
      </c>
      <c r="K454">
        <f>ABS(b2b3[[#This Row],[(mfs - b2+b3) / mfs]])</f>
        <v>2.27524164728383E-15</v>
      </c>
      <c r="L454" t="b">
        <f>_xlfn.TEXTAFTER(b2b3[[#This Row],[rxn]],"-",-1)="SPONT"</f>
        <v>0</v>
      </c>
      <c r="M454" t="str">
        <f>_xlfn.TEXTAFTER(b2b3[[#This Row],[rxn]],"-",-1)</f>
        <v>rt4380</v>
      </c>
      <c r="N454">
        <f>_xlfn.XLOOKUP("'PRO-"&amp;b2b3[[#This Row],[enz]]&amp;"'",'[1]Sheet2 (2)'!$A:$A,'[1]Sheet2 (2)'!$B:$B,"")</f>
        <v>1</v>
      </c>
      <c r="O454">
        <f>IFERROR(_xlfn.XLOOKUP(b2b3[[#This Row],[Column2]],Table17[[#This Row],[rxn-no-enz]],Table17[[#This Row],[flux]],0),0)</f>
        <v>0</v>
      </c>
      <c r="P454" t="str">
        <f>_xlfn.TEXTBEFORE(b2b3[[#This Row],[rxn]],"-",-1,,,"")</f>
        <v>RXN-PDMEMT_rm_FWD</v>
      </c>
    </row>
    <row r="455" spans="1:16" ht="17" hidden="1" x14ac:dyDescent="0.25">
      <c r="A455" s="1" t="s">
        <v>7645</v>
      </c>
      <c r="B455" s="1" t="s">
        <v>2778</v>
      </c>
      <c r="C455" s="1">
        <v>140.52718628682501</v>
      </c>
      <c r="D455" s="1">
        <f>mfs[[#This Row],[flux]]/1000</f>
        <v>0.14052718628682501</v>
      </c>
      <c r="F455" t="s">
        <v>7612</v>
      </c>
      <c r="G455" t="s">
        <v>2778</v>
      </c>
      <c r="H455" s="3">
        <v>4.5746089731990699E-3</v>
      </c>
      <c r="I455">
        <f>_xlfn.XLOOKUP(b2b3[[#This Row],[rxn]],mfs[rxn],mfs[flux_scaled],0)</f>
        <v>4.5746089731990803E-3</v>
      </c>
      <c r="J455">
        <f>(b2b3[[#This Row],[flux]]-b2b3[[#This Row],[flux in mfs]])/b2b3[[#This Row],[flux]]</f>
        <v>-2.27524164728383E-15</v>
      </c>
      <c r="K455">
        <f>ABS(b2b3[[#This Row],[(mfs - b2+b3) / mfs]])</f>
        <v>2.27524164728383E-15</v>
      </c>
      <c r="L455" t="b">
        <f>_xlfn.TEXTAFTER(b2b3[[#This Row],[rxn]],"-",-1)="SPONT"</f>
        <v>0</v>
      </c>
      <c r="M455" t="str">
        <f>_xlfn.TEXTAFTER(b2b3[[#This Row],[rxn]],"-",-1)</f>
        <v>rt2279</v>
      </c>
      <c r="N455">
        <f>_xlfn.XLOOKUP("'PRO-"&amp;b2b3[[#This Row],[enz]]&amp;"'",'[1]Sheet2 (2)'!$A:$A,'[1]Sheet2 (2)'!$B:$B,"")</f>
        <v>1</v>
      </c>
      <c r="O455">
        <f>IFERROR(_xlfn.XLOOKUP(b2b3[[#This Row],[Column2]],Table17[[#This Row],[rxn-no-enz]],Table17[[#This Row],[flux]],0),0)</f>
        <v>0</v>
      </c>
      <c r="P455" t="str">
        <f>_xlfn.TEXTBEFORE(b2b3[[#This Row],[rxn]],"-",-1,,,"")</f>
        <v>RXN-PEMT_rm_FWD</v>
      </c>
    </row>
    <row r="456" spans="1:16" ht="17" hidden="1" x14ac:dyDescent="0.25">
      <c r="A456" s="1" t="s">
        <v>7673</v>
      </c>
      <c r="B456" s="1" t="s">
        <v>2778</v>
      </c>
      <c r="C456" s="1">
        <v>11.5636381329817</v>
      </c>
      <c r="D456" s="1">
        <f>mfs[[#This Row],[flux]]/1000</f>
        <v>1.15636381329817E-2</v>
      </c>
      <c r="F456" t="s">
        <v>3221</v>
      </c>
      <c r="G456" t="s">
        <v>2778</v>
      </c>
      <c r="H456" s="3">
        <v>5.66374646708976E-3</v>
      </c>
      <c r="I456">
        <f>_xlfn.XLOOKUP(b2b3[[#This Row],[rxn]],mfs[rxn],mfs[flux_scaled],0)</f>
        <v>5.66374646708976E-3</v>
      </c>
      <c r="J456">
        <f>(b2b3[[#This Row],[flux]]-b2b3[[#This Row],[flux in mfs]])/b2b3[[#This Row],[flux]]</f>
        <v>0</v>
      </c>
      <c r="K456">
        <f>ABS(b2b3[[#This Row],[(mfs - b2+b3) / mfs]])</f>
        <v>0</v>
      </c>
      <c r="L456" t="b">
        <f>_xlfn.TEXTAFTER(b2b3[[#This Row],[rxn]],"-",-1)="SPONT"</f>
        <v>0</v>
      </c>
      <c r="M456" t="str">
        <f>_xlfn.TEXTAFTER(b2b3[[#This Row],[rxn]],"-",-1)</f>
        <v>UNKNOWN</v>
      </c>
      <c r="N456" t="str">
        <f>_xlfn.XLOOKUP("'PRO-"&amp;b2b3[[#This Row],[enz]]&amp;"'",'[1]Sheet2 (2)'!$A:$A,'[1]Sheet2 (2)'!$B:$B,"")</f>
        <v/>
      </c>
      <c r="O456">
        <f>IFERROR(_xlfn.XLOOKUP(b2b3[[#This Row],[Column2]],Table17[[#This Row],[rxn-no-enz]],Table17[[#This Row],[flux]],0),0)</f>
        <v>0</v>
      </c>
      <c r="P456" t="str">
        <f>_xlfn.TEXTBEFORE(b2b3[[#This Row],[rxn]],"-",-1,,,"")</f>
        <v>RXN-PEt_c_r_FWD</v>
      </c>
    </row>
    <row r="457" spans="1:16" ht="17" hidden="1" x14ac:dyDescent="0.25">
      <c r="A457" s="1" t="s">
        <v>3230</v>
      </c>
      <c r="B457" s="1" t="s">
        <v>2778</v>
      </c>
      <c r="C457" s="1">
        <v>11.5636381329817</v>
      </c>
      <c r="D457" s="1">
        <f>mfs[[#This Row],[flux]]/1000</f>
        <v>1.15636381329817E-2</v>
      </c>
      <c r="F457" t="s">
        <v>3222</v>
      </c>
      <c r="G457" t="s">
        <v>2778</v>
      </c>
      <c r="H457" s="3">
        <v>6.7686661862404497E-3</v>
      </c>
      <c r="I457">
        <f>_xlfn.XLOOKUP(b2b3[[#This Row],[rxn]],mfs[rxn],mfs[flux_scaled],0)</f>
        <v>6.7686661862404506E-3</v>
      </c>
      <c r="J457">
        <f>(b2b3[[#This Row],[flux]]-b2b3[[#This Row],[flux in mfs]])/b2b3[[#This Row],[flux]]</f>
        <v>-1.2814367175494676E-16</v>
      </c>
      <c r="K457">
        <f>ABS(b2b3[[#This Row],[(mfs - b2+b3) / mfs]])</f>
        <v>1.2814367175494676E-16</v>
      </c>
      <c r="L457" t="b">
        <f>_xlfn.TEXTAFTER(b2b3[[#This Row],[rxn]],"-",-1)="SPONT"</f>
        <v>1</v>
      </c>
      <c r="M457" t="str">
        <f>_xlfn.TEXTAFTER(b2b3[[#This Row],[rxn]],"-",-1)</f>
        <v>SPONT</v>
      </c>
      <c r="N457" t="str">
        <f>_xlfn.XLOOKUP("'PRO-"&amp;b2b3[[#This Row],[enz]]&amp;"'",'[1]Sheet2 (2)'!$A:$A,'[1]Sheet2 (2)'!$B:$B,"")</f>
        <v/>
      </c>
      <c r="O457">
        <f>IFERROR(_xlfn.XLOOKUP(b2b3[[#This Row],[Column2]],Table17[[#This Row],[rxn-no-enz]],Table17[[#This Row],[flux]],0),0)</f>
        <v>0</v>
      </c>
      <c r="P457" t="str">
        <f>_xlfn.TEXTBEFORE(b2b3[[#This Row],[rxn]],"-",-1,,,"")</f>
        <v>RXN-PEt_c_rm_REV</v>
      </c>
    </row>
    <row r="458" spans="1:16" ht="17" hidden="1" x14ac:dyDescent="0.25">
      <c r="A458" s="1" t="s">
        <v>3231</v>
      </c>
      <c r="B458" s="1" t="s">
        <v>2778</v>
      </c>
      <c r="C458" s="1">
        <v>59.833164852159797</v>
      </c>
      <c r="D458" s="1">
        <f>mfs[[#This Row],[flux]]/1000</f>
        <v>5.9833164852159795E-2</v>
      </c>
      <c r="F458" t="s">
        <v>7622</v>
      </c>
      <c r="G458" t="s">
        <v>2778</v>
      </c>
      <c r="H458" s="3">
        <v>1.13432751594395E-2</v>
      </c>
      <c r="I458">
        <f>_xlfn.XLOOKUP(b2b3[[#This Row],[rxn]],mfs[rxn],mfs[flux_scaled],0)</f>
        <v>1.13432751594395E-2</v>
      </c>
      <c r="J458">
        <f>(b2b3[[#This Row],[flux]]-b2b3[[#This Row],[flux in mfs]])/b2b3[[#This Row],[flux]]</f>
        <v>0</v>
      </c>
      <c r="K458">
        <f>ABS(b2b3[[#This Row],[(mfs - b2+b3) / mfs]])</f>
        <v>0</v>
      </c>
      <c r="L458" t="b">
        <f>_xlfn.TEXTAFTER(b2b3[[#This Row],[rxn]],"-",-1)="SPONT"</f>
        <v>1</v>
      </c>
      <c r="M458" t="str">
        <f>_xlfn.TEXTAFTER(b2b3[[#This Row],[rxn]],"-",-1)</f>
        <v>SPONT</v>
      </c>
      <c r="N458" t="str">
        <f>_xlfn.XLOOKUP("'PRO-"&amp;b2b3[[#This Row],[enz]]&amp;"'",'[1]Sheet2 (2)'!$A:$A,'[1]Sheet2 (2)'!$B:$B,"")</f>
        <v/>
      </c>
      <c r="O458">
        <f>IFERROR(_xlfn.XLOOKUP(b2b3[[#This Row],[Column2]],Table17[[#This Row],[rxn-no-enz]],Table17[[#This Row],[flux]],0),0)</f>
        <v>0</v>
      </c>
      <c r="P458" t="str">
        <f>_xlfn.TEXTBEFORE(b2b3[[#This Row],[rxn]],"-",-1,,,"")</f>
        <v>RXN-PEt_mm_rm_FWD</v>
      </c>
    </row>
    <row r="459" spans="1:16" ht="17" hidden="1" x14ac:dyDescent="0.25">
      <c r="A459" s="1" t="s">
        <v>3232</v>
      </c>
      <c r="B459" s="1" t="s">
        <v>2778</v>
      </c>
      <c r="C459" s="1">
        <v>20599.8764559253</v>
      </c>
      <c r="D459" s="1">
        <f>mfs[[#This Row],[flux]]/1000</f>
        <v>20.599876455925301</v>
      </c>
      <c r="F459" t="s">
        <v>3224</v>
      </c>
      <c r="G459" t="s">
        <v>2778</v>
      </c>
      <c r="H459" s="3">
        <v>1.1287030782034</v>
      </c>
      <c r="I459">
        <f>_xlfn.XLOOKUP(b2b3[[#This Row],[rxn]],mfs[rxn],mfs[flux_scaled],0)</f>
        <v>0</v>
      </c>
      <c r="J459">
        <f>(b2b3[[#This Row],[flux]]-b2b3[[#This Row],[flux in mfs]])/b2b3[[#This Row],[flux]]</f>
        <v>1</v>
      </c>
      <c r="K459">
        <f>ABS(b2b3[[#This Row],[(mfs - b2+b3) / mfs]])</f>
        <v>1</v>
      </c>
      <c r="L459" t="b">
        <f>_xlfn.TEXTAFTER(b2b3[[#This Row],[rxn]],"-",-1)="SPONT"</f>
        <v>0</v>
      </c>
      <c r="M459" t="str">
        <f>_xlfn.TEXTAFTER(b2b3[[#This Row],[rxn]],"-",-1)</f>
        <v>rt0499</v>
      </c>
      <c r="N459">
        <f>_xlfn.XLOOKUP("'PRO-"&amp;b2b3[[#This Row],[enz]]&amp;"'",'[1]Sheet2 (2)'!$A:$A,'[1]Sheet2 (2)'!$B:$B,"")</f>
        <v>1</v>
      </c>
      <c r="O459">
        <f>IFERROR(_xlfn.XLOOKUP(b2b3[[#This Row],[Column2]],Table17[[#This Row],[rxn-no-enz]],Table17[[#This Row],[flux]],0),0)</f>
        <v>0</v>
      </c>
      <c r="P459" t="str">
        <f>_xlfn.TEXTBEFORE(b2b3[[#This Row],[rxn]],"-",-1,,,"")</f>
        <v>RXN-PFK_c_FWD</v>
      </c>
    </row>
    <row r="460" spans="1:16" ht="17" hidden="1" x14ac:dyDescent="0.25">
      <c r="A460" s="1" t="s">
        <v>7749</v>
      </c>
      <c r="B460" s="1" t="s">
        <v>2778</v>
      </c>
      <c r="C460" s="1">
        <v>0.57607958922138702</v>
      </c>
      <c r="D460" s="1">
        <f>mfs[[#This Row],[flux]]/1000</f>
        <v>5.7607958922138703E-4</v>
      </c>
      <c r="F460" t="s">
        <v>7634</v>
      </c>
      <c r="G460" t="s">
        <v>2778</v>
      </c>
      <c r="H460" s="3">
        <v>1.0085566429250601</v>
      </c>
      <c r="I460">
        <f>_xlfn.XLOOKUP(b2b3[[#This Row],[rxn]],mfs[rxn],mfs[flux_scaled],0)</f>
        <v>1.0085946450758201</v>
      </c>
      <c r="J460">
        <f>(b2b3[[#This Row],[flux]]-b2b3[[#This Row],[flux in mfs]])/b2b3[[#This Row],[flux]]</f>
        <v>-3.7679738690512733E-5</v>
      </c>
      <c r="K460">
        <f>ABS(b2b3[[#This Row],[(mfs - b2+b3) / mfs]])</f>
        <v>3.7679738690512733E-5</v>
      </c>
      <c r="L460" t="b">
        <f>_xlfn.TEXTAFTER(b2b3[[#This Row],[rxn]],"-",-1)="SPONT"</f>
        <v>0</v>
      </c>
      <c r="M460" t="str">
        <f>_xlfn.TEXTAFTER(b2b3[[#This Row],[rxn]],"-",-1)</f>
        <v>rt0717</v>
      </c>
      <c r="N460">
        <f>_xlfn.XLOOKUP("'PRO-"&amp;b2b3[[#This Row],[enz]]&amp;"'",'[1]Sheet2 (2)'!$A:$A,'[1]Sheet2 (2)'!$B:$B,"")</f>
        <v>1</v>
      </c>
      <c r="O460">
        <f>IFERROR(_xlfn.XLOOKUP(b2b3[[#This Row],[Column2]],Table17[[#This Row],[rxn-no-enz]],Table17[[#This Row],[flux]],0),0)</f>
        <v>0</v>
      </c>
      <c r="P460" t="str">
        <f>_xlfn.TEXTBEFORE(b2b3[[#This Row],[rxn]],"-",-1,,,"")</f>
        <v>RXN-PGCD_c_FWD</v>
      </c>
    </row>
    <row r="461" spans="1:16" ht="17" hidden="1" x14ac:dyDescent="0.25">
      <c r="A461" s="1" t="s">
        <v>3234</v>
      </c>
      <c r="B461" s="1" t="s">
        <v>2778</v>
      </c>
      <c r="C461" s="1">
        <v>42.718035983051401</v>
      </c>
      <c r="D461" s="1">
        <f>mfs[[#This Row],[flux]]/1000</f>
        <v>4.2718035983051399E-2</v>
      </c>
      <c r="F461" t="s">
        <v>3225</v>
      </c>
      <c r="G461" t="s">
        <v>2778</v>
      </c>
      <c r="H461" s="3">
        <v>1.21271799071317</v>
      </c>
      <c r="I461">
        <f>_xlfn.XLOOKUP(b2b3[[#This Row],[rxn]],mfs[rxn],mfs[flux_scaled],0)</f>
        <v>1.21271799071317</v>
      </c>
      <c r="J461">
        <f>(b2b3[[#This Row],[flux]]-b2b3[[#This Row],[flux in mfs]])/b2b3[[#This Row],[flux]]</f>
        <v>0</v>
      </c>
      <c r="K461">
        <f>ABS(b2b3[[#This Row],[(mfs - b2+b3) / mfs]])</f>
        <v>0</v>
      </c>
      <c r="L461" t="b">
        <f>_xlfn.TEXTAFTER(b2b3[[#This Row],[rxn]],"-",-1)="SPONT"</f>
        <v>0</v>
      </c>
      <c r="M461" t="str">
        <f>_xlfn.TEXTAFTER(b2b3[[#This Row],[rxn]],"-",-1)</f>
        <v>rt1221</v>
      </c>
      <c r="N461">
        <f>_xlfn.XLOOKUP("'PRO-"&amp;b2b3[[#This Row],[enz]]&amp;"'",'[1]Sheet2 (2)'!$A:$A,'[1]Sheet2 (2)'!$B:$B,"")</f>
        <v>1</v>
      </c>
      <c r="O461">
        <f>IFERROR(_xlfn.XLOOKUP(b2b3[[#This Row],[Column2]],Table17[[#This Row],[rxn-no-enz]],Table17[[#This Row],[flux]],0),0)</f>
        <v>0</v>
      </c>
      <c r="P461" t="str">
        <f>_xlfn.TEXTBEFORE(b2b3[[#This Row],[rxn]],"-",-1,,,"")</f>
        <v>RXN-PGI_c_FWD</v>
      </c>
    </row>
    <row r="462" spans="1:16" ht="17" hidden="1" x14ac:dyDescent="0.25">
      <c r="A462" s="1" t="s">
        <v>3235</v>
      </c>
      <c r="B462" s="1" t="s">
        <v>2778</v>
      </c>
      <c r="C462" s="1">
        <v>2.2233924700257E-2</v>
      </c>
      <c r="D462" s="1">
        <f>mfs[[#This Row],[flux]]/1000</f>
        <v>2.2233924700257001E-5</v>
      </c>
      <c r="F462" t="s">
        <v>3226</v>
      </c>
      <c r="G462" t="s">
        <v>2778</v>
      </c>
      <c r="H462" s="3">
        <v>2.22018426921752</v>
      </c>
      <c r="I462">
        <f>_xlfn.XLOOKUP(b2b3[[#This Row],[rxn]],mfs[rxn],mfs[flux_scaled],0)</f>
        <v>2.2201833369728101</v>
      </c>
      <c r="J462">
        <f>(b2b3[[#This Row],[flux]]-b2b3[[#This Row],[flux in mfs]])/b2b3[[#This Row],[flux]]</f>
        <v>4.1989519644740131E-7</v>
      </c>
      <c r="K462">
        <f>ABS(b2b3[[#This Row],[(mfs - b2+b3) / mfs]])</f>
        <v>4.1989519644740131E-7</v>
      </c>
      <c r="L462" t="b">
        <f>_xlfn.TEXTAFTER(b2b3[[#This Row],[rxn]],"-",-1)="SPONT"</f>
        <v>0</v>
      </c>
      <c r="M462" t="str">
        <f>_xlfn.TEXTAFTER(b2b3[[#This Row],[rxn]],"-",-1)</f>
        <v>rt7353</v>
      </c>
      <c r="N462">
        <f>_xlfn.XLOOKUP("'PRO-"&amp;b2b3[[#This Row],[enz]]&amp;"'",'[1]Sheet2 (2)'!$A:$A,'[1]Sheet2 (2)'!$B:$B,"")</f>
        <v>1</v>
      </c>
      <c r="O462">
        <f>IFERROR(_xlfn.XLOOKUP(b2b3[[#This Row],[Column2]],Table17[[#This Row],[rxn-no-enz]],Table17[[#This Row],[flux]],0),0)</f>
        <v>0</v>
      </c>
      <c r="P462" t="str">
        <f>_xlfn.TEXTBEFORE(b2b3[[#This Row],[rxn]],"-",-1,,,"")</f>
        <v>RXN-PGK_c_FWD</v>
      </c>
    </row>
    <row r="463" spans="1:16" ht="17" hidden="1" x14ac:dyDescent="0.25">
      <c r="A463" s="1" t="s">
        <v>3236</v>
      </c>
      <c r="B463" s="1" t="s">
        <v>2778</v>
      </c>
      <c r="C463" s="1">
        <v>4.57460897319908</v>
      </c>
      <c r="D463" s="1">
        <f>mfs[[#This Row],[flux]]/1000</f>
        <v>4.5746089731990803E-3</v>
      </c>
      <c r="F463" t="s">
        <v>3228</v>
      </c>
      <c r="G463" t="s">
        <v>2778</v>
      </c>
      <c r="H463" s="3">
        <v>1.2116276262924599</v>
      </c>
      <c r="I463">
        <f>_xlfn.XLOOKUP(b2b3[[#This Row],[rxn]],mfs[rxn],mfs[flux_scaled],0)</f>
        <v>1.21158869189698</v>
      </c>
      <c r="J463">
        <f>(b2b3[[#This Row],[flux]]-b2b3[[#This Row],[flux in mfs]])/b2b3[[#This Row],[flux]]</f>
        <v>3.2133961486995394E-5</v>
      </c>
      <c r="K463">
        <f>ABS(b2b3[[#This Row],[(mfs - b2+b3) / mfs]])</f>
        <v>3.2133961486995394E-5</v>
      </c>
      <c r="L463" t="b">
        <f>_xlfn.TEXTAFTER(b2b3[[#This Row],[rxn]],"-",-1)="SPONT"</f>
        <v>0</v>
      </c>
      <c r="M463" t="str">
        <f>_xlfn.TEXTAFTER(b2b3[[#This Row],[rxn]],"-",-1)</f>
        <v>rt1542</v>
      </c>
      <c r="N463">
        <f>_xlfn.XLOOKUP("'PRO-"&amp;b2b3[[#This Row],[enz]]&amp;"'",'[1]Sheet2 (2)'!$A:$A,'[1]Sheet2 (2)'!$B:$B,"")</f>
        <v>1</v>
      </c>
      <c r="O463">
        <f>IFERROR(_xlfn.XLOOKUP(b2b3[[#This Row],[Column2]],Table17[[#This Row],[rxn-no-enz]],Table17[[#This Row],[flux]],0),0)</f>
        <v>0</v>
      </c>
      <c r="P463" t="str">
        <f>_xlfn.TEXTBEFORE(b2b3[[#This Row],[rxn]],"-",-1,,,"")</f>
        <v>RXN-PGM_c_FWD</v>
      </c>
    </row>
    <row r="464" spans="1:16" ht="17" hidden="1" x14ac:dyDescent="0.25">
      <c r="A464" s="1" t="s">
        <v>3237</v>
      </c>
      <c r="B464" s="1" t="s">
        <v>2778</v>
      </c>
      <c r="C464" s="1">
        <v>99.433452151825804</v>
      </c>
      <c r="D464" s="1">
        <f>mfs[[#This Row],[flux]]/1000</f>
        <v>9.9433452151825807E-2</v>
      </c>
      <c r="F464" t="s">
        <v>7645</v>
      </c>
      <c r="G464" t="s">
        <v>2778</v>
      </c>
      <c r="H464" s="3">
        <v>0.14052718628682601</v>
      </c>
      <c r="I464">
        <f>_xlfn.XLOOKUP(b2b3[[#This Row],[rxn]],mfs[rxn],mfs[flux_scaled],0)</f>
        <v>0.14052718628682501</v>
      </c>
      <c r="J464">
        <f>(b2b3[[#This Row],[flux]]-b2b3[[#This Row],[flux in mfs]])/b2b3[[#This Row],[flux]]</f>
        <v>7.1103730784390792E-15</v>
      </c>
      <c r="K464">
        <f>ABS(b2b3[[#This Row],[(mfs - b2+b3) / mfs]])</f>
        <v>7.1103730784390792E-15</v>
      </c>
      <c r="L464" t="b">
        <f>_xlfn.TEXTAFTER(b2b3[[#This Row],[rxn]],"-",-1)="SPONT"</f>
        <v>0</v>
      </c>
      <c r="M464" t="str">
        <f>_xlfn.TEXTAFTER(b2b3[[#This Row],[rxn]],"-",-1)</f>
        <v>rt1591</v>
      </c>
      <c r="N464">
        <f>_xlfn.XLOOKUP("'PRO-"&amp;b2b3[[#This Row],[enz]]&amp;"'",'[1]Sheet2 (2)'!$A:$A,'[1]Sheet2 (2)'!$B:$B,"")</f>
        <v>1</v>
      </c>
      <c r="O464">
        <f>IFERROR(_xlfn.XLOOKUP(b2b3[[#This Row],[Column2]],Table17[[#This Row],[rxn-no-enz]],Table17[[#This Row],[flux]],0),0)</f>
        <v>0</v>
      </c>
      <c r="P464" t="str">
        <f>_xlfn.TEXTBEFORE(b2b3[[#This Row],[rxn]],"-",-1,,,"")</f>
        <v>RXN-PGMT_c_FWD</v>
      </c>
    </row>
    <row r="465" spans="1:16" ht="17" hidden="1" x14ac:dyDescent="0.25">
      <c r="A465" s="1" t="s">
        <v>3238</v>
      </c>
      <c r="B465" s="1" t="s">
        <v>2778</v>
      </c>
      <c r="C465" s="1">
        <v>2.6445308639929999E-3</v>
      </c>
      <c r="D465" s="1">
        <f>mfs[[#This Row],[flux]]/1000</f>
        <v>2.6445308639930001E-6</v>
      </c>
      <c r="F465" t="s">
        <v>3229</v>
      </c>
      <c r="G465" t="s">
        <v>2778</v>
      </c>
      <c r="H465" s="3">
        <v>1.15634678927435E-2</v>
      </c>
      <c r="I465">
        <f>_xlfn.XLOOKUP(b2b3[[#This Row],[rxn]],mfs[rxn],mfs[flux_scaled],0)</f>
        <v>0</v>
      </c>
      <c r="J465">
        <f>(b2b3[[#This Row],[flux]]-b2b3[[#This Row],[flux in mfs]])/b2b3[[#This Row],[flux]]</f>
        <v>1</v>
      </c>
      <c r="K465">
        <f>ABS(b2b3[[#This Row],[(mfs - b2+b3) / mfs]])</f>
        <v>1</v>
      </c>
      <c r="L465" t="b">
        <f>_xlfn.TEXTAFTER(b2b3[[#This Row],[rxn]],"-",-1)="SPONT"</f>
        <v>0</v>
      </c>
      <c r="M465" t="str">
        <f>_xlfn.TEXTAFTER(b2b3[[#This Row],[rxn]],"-",-1)</f>
        <v>rt1784_c</v>
      </c>
      <c r="N465">
        <f>_xlfn.XLOOKUP("'PRO-"&amp;b2b3[[#This Row],[enz]]&amp;"'",'[1]Sheet2 (2)'!$A:$A,'[1]Sheet2 (2)'!$B:$B,"")</f>
        <v>1</v>
      </c>
      <c r="O465">
        <f>IFERROR(_xlfn.XLOOKUP(b2b3[[#This Row],[Column2]],Table17[[#This Row],[rxn-no-enz]],Table17[[#This Row],[flux]],0),0)</f>
        <v>0</v>
      </c>
      <c r="P465" t="str">
        <f>_xlfn.TEXTBEFORE(b2b3[[#This Row],[rxn]],"-",-1,,,"")</f>
        <v>RXN-PHETA1_c_REV</v>
      </c>
    </row>
    <row r="466" spans="1:16" ht="17" hidden="1" x14ac:dyDescent="0.25">
      <c r="A466" s="1" t="s">
        <v>3239</v>
      </c>
      <c r="B466" s="1" t="s">
        <v>2778</v>
      </c>
      <c r="C466" s="1">
        <v>2.7859332476043099</v>
      </c>
      <c r="D466" s="1">
        <f>mfs[[#This Row],[flux]]/1000</f>
        <v>2.7859332476043099E-3</v>
      </c>
      <c r="F466" t="s">
        <v>3230</v>
      </c>
      <c r="G466" t="s">
        <v>2778</v>
      </c>
      <c r="H466" s="3">
        <v>1.15634678927435E-2</v>
      </c>
      <c r="I466">
        <f>_xlfn.XLOOKUP(b2b3[[#This Row],[rxn]],mfs[rxn],mfs[flux_scaled],0)</f>
        <v>1.15636381329817E-2</v>
      </c>
      <c r="J466">
        <f>(b2b3[[#This Row],[flux]]-b2b3[[#This Row],[flux in mfs]])/b2b3[[#This Row],[flux]]</f>
        <v>-1.4722247666436017E-5</v>
      </c>
      <c r="K466">
        <f>ABS(b2b3[[#This Row],[(mfs - b2+b3) / mfs]])</f>
        <v>1.4722247666436017E-5</v>
      </c>
      <c r="L466" t="b">
        <f>_xlfn.TEXTAFTER(b2b3[[#This Row],[rxn]],"-",-1)="SPONT"</f>
        <v>0</v>
      </c>
      <c r="M466" t="str">
        <f>_xlfn.TEXTAFTER(b2b3[[#This Row],[rxn]],"-",-1)</f>
        <v>FRS12</v>
      </c>
      <c r="N466" t="str">
        <f>_xlfn.XLOOKUP("'PRO-"&amp;b2b3[[#This Row],[enz]]&amp;"'",'[1]Sheet2 (2)'!$A:$A,'[1]Sheet2 (2)'!$B:$B,"")</f>
        <v/>
      </c>
      <c r="O466">
        <f>IFERROR(_xlfn.XLOOKUP(b2b3[[#This Row],[Column2]],Table17[[#This Row],[rxn-no-enz]],Table17[[#This Row],[flux]],0),0)</f>
        <v>0</v>
      </c>
      <c r="P466" t="str">
        <f>_xlfn.TEXTBEFORE(b2b3[[#This Row],[rxn]],"-",-1,,,"")</f>
        <v>RXN-PHETRS_c_FWD</v>
      </c>
    </row>
    <row r="467" spans="1:16" ht="17" hidden="1" x14ac:dyDescent="0.25">
      <c r="A467" s="1" t="s">
        <v>3240</v>
      </c>
      <c r="B467" s="1" t="s">
        <v>2778</v>
      </c>
      <c r="C467" s="1">
        <v>4.3551029673767898</v>
      </c>
      <c r="D467" s="1">
        <f>mfs[[#This Row],[flux]]/1000</f>
        <v>4.3551029673767902E-3</v>
      </c>
      <c r="F467" t="s">
        <v>3231</v>
      </c>
      <c r="G467" t="s">
        <v>2778</v>
      </c>
      <c r="H467" s="3">
        <v>5.9833136520982301E-2</v>
      </c>
      <c r="I467">
        <f>_xlfn.XLOOKUP(b2b3[[#This Row],[rxn]],mfs[rxn],mfs[flux_scaled],0)</f>
        <v>5.9833164852159795E-2</v>
      </c>
      <c r="J467">
        <f>(b2b3[[#This Row],[flux]]-b2b3[[#This Row],[flux in mfs]])/b2b3[[#This Row],[flux]]</f>
        <v>-4.7350313123488703E-7</v>
      </c>
      <c r="K467">
        <f>ABS(b2b3[[#This Row],[(mfs - b2+b3) / mfs]])</f>
        <v>4.7350313123488703E-7</v>
      </c>
      <c r="L467" t="b">
        <f>_xlfn.TEXTAFTER(b2b3[[#This Row],[rxn]],"-",-1)="SPONT"</f>
        <v>0</v>
      </c>
      <c r="M467" t="str">
        <f>_xlfn.TEXTAFTER(b2b3[[#This Row],[rxn]],"-",-1)</f>
        <v>rt1948</v>
      </c>
      <c r="N467">
        <f>_xlfn.XLOOKUP("'PRO-"&amp;b2b3[[#This Row],[enz]]&amp;"'",'[1]Sheet2 (2)'!$A:$A,'[1]Sheet2 (2)'!$B:$B,"")</f>
        <v>1</v>
      </c>
      <c r="O467">
        <f>IFERROR(_xlfn.XLOOKUP(b2b3[[#This Row],[Column2]],Table17[[#This Row],[rxn-no-enz]],Table17[[#This Row],[flux]],0),0)</f>
        <v>0</v>
      </c>
      <c r="P467" t="str">
        <f>_xlfn.TEXTBEFORE(b2b3[[#This Row],[rxn]],"-",-1,,,"")</f>
        <v>RXN-PItps_e_FWD</v>
      </c>
    </row>
    <row r="468" spans="1:16" ht="17" hidden="1" x14ac:dyDescent="0.25">
      <c r="A468" s="1" t="s">
        <v>3241</v>
      </c>
      <c r="B468" s="1" t="s">
        <v>2778</v>
      </c>
      <c r="C468" s="1">
        <v>1.1112763326422999E-2</v>
      </c>
      <c r="D468" s="1">
        <f>mfs[[#This Row],[flux]]/1000</f>
        <v>1.1112763326423E-5</v>
      </c>
      <c r="F468" t="s">
        <v>3232</v>
      </c>
      <c r="G468" t="s">
        <v>2778</v>
      </c>
      <c r="H468" s="3">
        <v>20.611259851805499</v>
      </c>
      <c r="I468">
        <f>_xlfn.XLOOKUP(b2b3[[#This Row],[rxn]],mfs[rxn],mfs[flux_scaled],0)</f>
        <v>20.599876455925301</v>
      </c>
      <c r="J468">
        <f>(b2b3[[#This Row],[flux]]-b2b3[[#This Row],[flux in mfs]])/b2b3[[#This Row],[flux]]</f>
        <v>5.5229015412180938E-4</v>
      </c>
      <c r="K468">
        <f>ABS(b2b3[[#This Row],[(mfs - b2+b3) / mfs]])</f>
        <v>5.5229015412180938E-4</v>
      </c>
      <c r="L468" t="b">
        <f>_xlfn.TEXTAFTER(b2b3[[#This Row],[rxn]],"-",-1)="SPONT"</f>
        <v>0</v>
      </c>
      <c r="M468" t="str">
        <f>_xlfn.TEXTAFTER(b2b3[[#This Row],[rxn]],"-",-1)</f>
        <v>rt0521</v>
      </c>
      <c r="N468">
        <f>_xlfn.XLOOKUP("'PRO-"&amp;b2b3[[#This Row],[enz]]&amp;"'",'[1]Sheet2 (2)'!$A:$A,'[1]Sheet2 (2)'!$B:$B,"")</f>
        <v>1</v>
      </c>
      <c r="O468">
        <f>IFERROR(_xlfn.XLOOKUP(b2b3[[#This Row],[Column2]],Table17[[#This Row],[rxn-no-enz]],Table17[[#This Row],[flux]],0),0)</f>
        <v>0</v>
      </c>
      <c r="P468" t="str">
        <f>_xlfn.TEXTBEFORE(b2b3[[#This Row],[rxn]],"-",-1,,,"")</f>
        <v>RXN-PItps_m_FWD</v>
      </c>
    </row>
    <row r="469" spans="1:16" ht="17" hidden="1" x14ac:dyDescent="0.25">
      <c r="A469" s="1" t="s">
        <v>3242</v>
      </c>
      <c r="B469" s="1" t="s">
        <v>2778</v>
      </c>
      <c r="C469" s="1">
        <v>1.1112763326422999E-2</v>
      </c>
      <c r="D469" s="1">
        <f>mfs[[#This Row],[flux]]/1000</f>
        <v>1.1112763326423E-5</v>
      </c>
      <c r="F469" t="s">
        <v>7749</v>
      </c>
      <c r="G469" t="s">
        <v>2778</v>
      </c>
      <c r="H469" s="3">
        <v>0</v>
      </c>
      <c r="I469">
        <f>_xlfn.XLOOKUP(b2b3[[#This Row],[rxn]],mfs[rxn],mfs[flux_scaled],0)</f>
        <v>5.7607958922138703E-4</v>
      </c>
      <c r="J469" t="e">
        <f>(b2b3[[#This Row],[flux]]-b2b3[[#This Row],[flux in mfs]])/b2b3[[#This Row],[flux]]</f>
        <v>#DIV/0!</v>
      </c>
      <c r="K469" t="e">
        <f>ABS(b2b3[[#This Row],[(mfs - b2+b3) / mfs]])</f>
        <v>#DIV/0!</v>
      </c>
      <c r="L469" t="b">
        <f>_xlfn.TEXTAFTER(b2b3[[#This Row],[rxn]],"-",-1)="SPONT"</f>
        <v>0</v>
      </c>
      <c r="M469" t="str">
        <f>_xlfn.TEXTAFTER(b2b3[[#This Row],[rxn]],"-",-1)</f>
        <v>rt5941</v>
      </c>
      <c r="N469">
        <f>_xlfn.XLOOKUP("'PRO-"&amp;b2b3[[#This Row],[enz]]&amp;"'",'[1]Sheet2 (2)'!$A:$A,'[1]Sheet2 (2)'!$B:$B,"")</f>
        <v>1</v>
      </c>
      <c r="O469">
        <f>IFERROR(_xlfn.XLOOKUP(b2b3[[#This Row],[Column2]],Table17[[#This Row],[rxn-no-enz]],Table17[[#This Row],[flux]],0),0)</f>
        <v>0</v>
      </c>
      <c r="P469" t="str">
        <f>_xlfn.TEXTBEFORE(b2b3[[#This Row],[rxn]],"-",-1,,,"")</f>
        <v>RXN-PLAA2pc_rm_FWD</v>
      </c>
    </row>
    <row r="470" spans="1:16" ht="17" hidden="1" x14ac:dyDescent="0.25">
      <c r="A470" s="1" t="s">
        <v>3243</v>
      </c>
      <c r="B470" s="1" t="s">
        <v>2778</v>
      </c>
      <c r="C470" s="1">
        <v>806.54008523506195</v>
      </c>
      <c r="D470" s="1">
        <f>mfs[[#This Row],[flux]]/1000</f>
        <v>0.80654008523506193</v>
      </c>
      <c r="F470" t="s">
        <v>3234</v>
      </c>
      <c r="G470" t="s">
        <v>2778</v>
      </c>
      <c r="H470" s="3">
        <v>4.2718035983051399E-2</v>
      </c>
      <c r="I470">
        <f>_xlfn.XLOOKUP(b2b3[[#This Row],[rxn]],mfs[rxn],mfs[flux_scaled],0)</f>
        <v>4.2718035983051399E-2</v>
      </c>
      <c r="J470">
        <f>(b2b3[[#This Row],[flux]]-b2b3[[#This Row],[flux in mfs]])/b2b3[[#This Row],[flux]]</f>
        <v>0</v>
      </c>
      <c r="K470">
        <f>ABS(b2b3[[#This Row],[(mfs - b2+b3) / mfs]])</f>
        <v>0</v>
      </c>
      <c r="L470" t="b">
        <f>_xlfn.TEXTAFTER(b2b3[[#This Row],[rxn]],"-",-1)="SPONT"</f>
        <v>0</v>
      </c>
      <c r="M470" t="str">
        <f>_xlfn.TEXTAFTER(b2b3[[#This Row],[rxn]],"-",-1)</f>
        <v>rt0873</v>
      </c>
      <c r="N470">
        <f>_xlfn.XLOOKUP("'PRO-"&amp;b2b3[[#This Row],[enz]]&amp;"'",'[1]Sheet2 (2)'!$A:$A,'[1]Sheet2 (2)'!$B:$B,"")</f>
        <v>1</v>
      </c>
      <c r="O470">
        <f>IFERROR(_xlfn.XLOOKUP(b2b3[[#This Row],[Column2]],Table17[[#This Row],[rxn-no-enz]],Table17[[#This Row],[flux]],0),0)</f>
        <v>0</v>
      </c>
      <c r="P470" t="str">
        <f>_xlfn.TEXTBEFORE(b2b3[[#This Row],[rxn]],"-",-1,,,"")</f>
        <v>RXN-PMANM_c_REV</v>
      </c>
    </row>
    <row r="471" spans="1:16" ht="17" hidden="1" x14ac:dyDescent="0.25">
      <c r="A471" s="1" t="s">
        <v>3244</v>
      </c>
      <c r="B471" s="1" t="s">
        <v>2778</v>
      </c>
      <c r="C471" s="1">
        <v>1.1113102457708E-2</v>
      </c>
      <c r="D471" s="1">
        <f>mfs[[#This Row],[flux]]/1000</f>
        <v>1.1113102457708E-5</v>
      </c>
      <c r="F471" t="s">
        <v>3235</v>
      </c>
      <c r="G471" t="s">
        <v>2778</v>
      </c>
      <c r="H471" s="3">
        <v>2.2226094239921798E-5</v>
      </c>
      <c r="I471">
        <f>_xlfn.XLOOKUP(b2b3[[#This Row],[rxn]],mfs[rxn],mfs[flux_scaled],0)</f>
        <v>2.2233924700257001E-5</v>
      </c>
      <c r="J471">
        <f>(b2b3[[#This Row],[flux]]-b2b3[[#This Row],[flux in mfs]])/b2b3[[#This Row],[flux]]</f>
        <v>-3.5230932842611517E-4</v>
      </c>
      <c r="K471">
        <f>ABS(b2b3[[#This Row],[(mfs - b2+b3) / mfs]])</f>
        <v>3.5230932842611517E-4</v>
      </c>
      <c r="L471" t="b">
        <f>_xlfn.TEXTAFTER(b2b3[[#This Row],[rxn]],"-",-1)="SPONT"</f>
        <v>0</v>
      </c>
      <c r="M471" t="str">
        <f>_xlfn.TEXTAFTER(b2b3[[#This Row],[rxn]],"-",-1)</f>
        <v>UNKNOWN</v>
      </c>
      <c r="N471" t="str">
        <f>_xlfn.XLOOKUP("'PRO-"&amp;b2b3[[#This Row],[enz]]&amp;"'",'[1]Sheet2 (2)'!$A:$A,'[1]Sheet2 (2)'!$B:$B,"")</f>
        <v/>
      </c>
      <c r="O471">
        <f>IFERROR(_xlfn.XLOOKUP(b2b3[[#This Row],[Column2]],Table17[[#This Row],[rxn-no-enz]],Table17[[#This Row],[flux]],0),0)</f>
        <v>0</v>
      </c>
      <c r="P471" t="str">
        <f>_xlfn.TEXTBEFORE(b2b3[[#This Row],[rxn]],"-",-1,,,"")</f>
        <v>RXN-PMDPHT_c_FWD</v>
      </c>
    </row>
    <row r="472" spans="1:16" ht="17" hidden="1" x14ac:dyDescent="0.25">
      <c r="A472" s="1" t="s">
        <v>3245</v>
      </c>
      <c r="B472" s="1" t="s">
        <v>2778</v>
      </c>
      <c r="C472" s="1">
        <v>4.4452409830831999E-2</v>
      </c>
      <c r="D472" s="1">
        <f>mfs[[#This Row],[flux]]/1000</f>
        <v>4.4452409830831998E-5</v>
      </c>
      <c r="F472" t="s">
        <v>3236</v>
      </c>
      <c r="G472" t="s">
        <v>2778</v>
      </c>
      <c r="H472" s="3">
        <v>4.5746089731990699E-3</v>
      </c>
      <c r="I472">
        <f>_xlfn.XLOOKUP(b2b3[[#This Row],[rxn]],mfs[rxn],mfs[flux_scaled],0)</f>
        <v>4.5746089731990803E-3</v>
      </c>
      <c r="J472">
        <f>(b2b3[[#This Row],[flux]]-b2b3[[#This Row],[flux in mfs]])/b2b3[[#This Row],[flux]]</f>
        <v>-2.27524164728383E-15</v>
      </c>
      <c r="K472">
        <f>ABS(b2b3[[#This Row],[(mfs - b2+b3) / mfs]])</f>
        <v>2.27524164728383E-15</v>
      </c>
      <c r="L472" t="b">
        <f>_xlfn.TEXTAFTER(b2b3[[#This Row],[rxn]],"-",-1)="SPONT"</f>
        <v>0</v>
      </c>
      <c r="M472" t="str">
        <f>_xlfn.TEXTAFTER(b2b3[[#This Row],[rxn]],"-",-1)</f>
        <v>rt4380</v>
      </c>
      <c r="N472">
        <f>_xlfn.XLOOKUP("'PRO-"&amp;b2b3[[#This Row],[enz]]&amp;"'",'[1]Sheet2 (2)'!$A:$A,'[1]Sheet2 (2)'!$B:$B,"")</f>
        <v>1</v>
      </c>
      <c r="O472">
        <f>IFERROR(_xlfn.XLOOKUP(b2b3[[#This Row],[Column2]],Table17[[#This Row],[rxn-no-enz]],Table17[[#This Row],[flux]],0),0)</f>
        <v>0</v>
      </c>
      <c r="P472" t="str">
        <f>_xlfn.TEXTBEFORE(b2b3[[#This Row],[rxn]],"-",-1,,,"")</f>
        <v>RXN-PMEMT_rm_FWD</v>
      </c>
    </row>
    <row r="473" spans="1:16" ht="17" hidden="1" x14ac:dyDescent="0.25">
      <c r="A473" s="1" t="s">
        <v>3246</v>
      </c>
      <c r="B473" s="1" t="s">
        <v>2778</v>
      </c>
      <c r="C473" s="1">
        <v>1.1112763326422999E-2</v>
      </c>
      <c r="D473" s="1">
        <f>mfs[[#This Row],[flux]]/1000</f>
        <v>1.1112763326423E-5</v>
      </c>
      <c r="F473" t="s">
        <v>3237</v>
      </c>
      <c r="G473" t="s">
        <v>2778</v>
      </c>
      <c r="H473" s="3">
        <v>9.9433452152983395E-2</v>
      </c>
      <c r="I473">
        <f>_xlfn.XLOOKUP(b2b3[[#This Row],[rxn]],mfs[rxn],mfs[flux_scaled],0)</f>
        <v>9.9433452151825807E-2</v>
      </c>
      <c r="J473">
        <f>(b2b3[[#This Row],[flux]]-b2b3[[#This Row],[flux in mfs]])/b2b3[[#This Row],[flux]]</f>
        <v>1.1641835713721572E-11</v>
      </c>
      <c r="K473">
        <f>ABS(b2b3[[#This Row],[(mfs - b2+b3) / mfs]])</f>
        <v>1.1641835713721572E-11</v>
      </c>
      <c r="L473" t="b">
        <f>_xlfn.TEXTAFTER(b2b3[[#This Row],[rxn]],"-",-1)="SPONT"</f>
        <v>0</v>
      </c>
      <c r="M473" t="str">
        <f>_xlfn.TEXTAFTER(b2b3[[#This Row],[rxn]],"-",-1)</f>
        <v>rt0334</v>
      </c>
      <c r="N473">
        <f>_xlfn.XLOOKUP("'PRO-"&amp;b2b3[[#This Row],[enz]]&amp;"'",'[1]Sheet2 (2)'!$A:$A,'[1]Sheet2 (2)'!$B:$B,"")</f>
        <v>1</v>
      </c>
      <c r="O473">
        <f>IFERROR(_xlfn.XLOOKUP(b2b3[[#This Row],[Column2]],Table17[[#This Row],[rxn-no-enz]],Table17[[#This Row],[flux]],0),0)</f>
        <v>0</v>
      </c>
      <c r="P473" t="str">
        <f>_xlfn.TEXTBEFORE(b2b3[[#This Row],[rxn]],"-",-1,,,"")</f>
        <v>RXN-PMEVK_c_FWD</v>
      </c>
    </row>
    <row r="474" spans="1:16" ht="17" hidden="1" x14ac:dyDescent="0.25">
      <c r="A474" s="1" t="s">
        <v>3247</v>
      </c>
      <c r="B474" s="1" t="s">
        <v>2778</v>
      </c>
      <c r="C474" s="1">
        <v>25.857441532790101</v>
      </c>
      <c r="D474" s="1">
        <f>mfs[[#This Row],[flux]]/1000</f>
        <v>2.5857441532790102E-2</v>
      </c>
      <c r="F474" t="s">
        <v>3238</v>
      </c>
      <c r="G474" t="s">
        <v>2778</v>
      </c>
      <c r="H474" s="3">
        <v>2.6445308639938399E-6</v>
      </c>
      <c r="I474">
        <f>_xlfn.XLOOKUP(b2b3[[#This Row],[rxn]],mfs[rxn],mfs[flux_scaled],0)</f>
        <v>2.6445308639930001E-6</v>
      </c>
      <c r="J474">
        <f>(b2b3[[#This Row],[flux]]-b2b3[[#This Row],[flux in mfs]])/b2b3[[#This Row],[flux]]</f>
        <v>3.1757359259339505E-13</v>
      </c>
      <c r="K474">
        <f>ABS(b2b3[[#This Row],[(mfs - b2+b3) / mfs]])</f>
        <v>3.1757359259339505E-13</v>
      </c>
      <c r="L474" t="b">
        <f>_xlfn.TEXTAFTER(b2b3[[#This Row],[rxn]],"-",-1)="SPONT"</f>
        <v>1</v>
      </c>
      <c r="M474" t="str">
        <f>_xlfn.TEXTAFTER(b2b3[[#This Row],[rxn]],"-",-1)</f>
        <v>SPONT</v>
      </c>
      <c r="N474" t="str">
        <f>_xlfn.XLOOKUP("'PRO-"&amp;b2b3[[#This Row],[enz]]&amp;"'",'[1]Sheet2 (2)'!$A:$A,'[1]Sheet2 (2)'!$B:$B,"")</f>
        <v/>
      </c>
      <c r="O474">
        <f>IFERROR(_xlfn.XLOOKUP(b2b3[[#This Row],[Column2]],Table17[[#This Row],[rxn-no-enz]],Table17[[#This Row],[flux]],0),0)</f>
        <v>0</v>
      </c>
      <c r="P474" t="str">
        <f>_xlfn.TEXTBEFORE(b2b3[[#This Row],[rxn]],"-",-1,,,"")</f>
        <v>RXN-PMTCOAt_c_l_FWD</v>
      </c>
    </row>
    <row r="475" spans="1:16" ht="17" hidden="1" x14ac:dyDescent="0.25">
      <c r="A475" s="1" t="s">
        <v>3248</v>
      </c>
      <c r="B475" s="1" t="s">
        <v>2778</v>
      </c>
      <c r="C475" s="1">
        <v>1.1112597611967E-2</v>
      </c>
      <c r="D475" s="1">
        <f>mfs[[#This Row],[flux]]/1000</f>
        <v>1.1112597611966999E-5</v>
      </c>
      <c r="F475" t="s">
        <v>3239</v>
      </c>
      <c r="G475" t="s">
        <v>2778</v>
      </c>
      <c r="H475" s="3">
        <v>2.7859332476043099E-3</v>
      </c>
      <c r="I475">
        <f>_xlfn.XLOOKUP(b2b3[[#This Row],[rxn]],mfs[rxn],mfs[flux_scaled],0)</f>
        <v>2.7859332476043099E-3</v>
      </c>
      <c r="J475">
        <f>(b2b3[[#This Row],[flux]]-b2b3[[#This Row],[flux in mfs]])/b2b3[[#This Row],[flux]]</f>
        <v>0</v>
      </c>
      <c r="K475">
        <f>ABS(b2b3[[#This Row],[(mfs - b2+b3) / mfs]])</f>
        <v>0</v>
      </c>
      <c r="L475" t="b">
        <f>_xlfn.TEXTAFTER(b2b3[[#This Row],[rxn]],"-",-1)="SPONT"</f>
        <v>1</v>
      </c>
      <c r="M475" t="str">
        <f>_xlfn.TEXTAFTER(b2b3[[#This Row],[rxn]],"-",-1)</f>
        <v>SPONT</v>
      </c>
      <c r="N475" t="str">
        <f>_xlfn.XLOOKUP("'PRO-"&amp;b2b3[[#This Row],[enz]]&amp;"'",'[1]Sheet2 (2)'!$A:$A,'[1]Sheet2 (2)'!$B:$B,"")</f>
        <v/>
      </c>
      <c r="O475">
        <f>IFERROR(_xlfn.XLOOKUP(b2b3[[#This Row],[Column2]],Table17[[#This Row],[rxn-no-enz]],Table17[[#This Row],[flux]],0),0)</f>
        <v>0</v>
      </c>
      <c r="P475" t="str">
        <f>_xlfn.TEXTBEFORE(b2b3[[#This Row],[rxn]],"-",-1,,,"")</f>
        <v>RXN-PMTCOAt_c_r_FWD</v>
      </c>
    </row>
    <row r="476" spans="1:16" ht="17" hidden="1" x14ac:dyDescent="0.25">
      <c r="A476" s="1" t="s">
        <v>3249</v>
      </c>
      <c r="B476" s="1" t="s">
        <v>2778</v>
      </c>
      <c r="C476" s="1">
        <v>17.3622170884511</v>
      </c>
      <c r="D476" s="1">
        <f>mfs[[#This Row],[flux]]/1000</f>
        <v>1.73622170884511E-2</v>
      </c>
      <c r="F476" t="s">
        <v>3240</v>
      </c>
      <c r="G476" t="s">
        <v>2778</v>
      </c>
      <c r="H476" s="3">
        <v>4.3551029673767902E-3</v>
      </c>
      <c r="I476">
        <f>_xlfn.XLOOKUP(b2b3[[#This Row],[rxn]],mfs[rxn],mfs[flux_scaled],0)</f>
        <v>4.3551029673767902E-3</v>
      </c>
      <c r="J476">
        <f>(b2b3[[#This Row],[flux]]-b2b3[[#This Row],[flux in mfs]])/b2b3[[#This Row],[flux]]</f>
        <v>0</v>
      </c>
      <c r="K476">
        <f>ABS(b2b3[[#This Row],[(mfs - b2+b3) / mfs]])</f>
        <v>0</v>
      </c>
      <c r="L476" t="b">
        <f>_xlfn.TEXTAFTER(b2b3[[#This Row],[rxn]],"-",-1)="SPONT"</f>
        <v>1</v>
      </c>
      <c r="M476" t="str">
        <f>_xlfn.TEXTAFTER(b2b3[[#This Row],[rxn]],"-",-1)</f>
        <v>SPONT</v>
      </c>
      <c r="N476" t="str">
        <f>_xlfn.XLOOKUP("'PRO-"&amp;b2b3[[#This Row],[enz]]&amp;"'",'[1]Sheet2 (2)'!$A:$A,'[1]Sheet2 (2)'!$B:$B,"")</f>
        <v/>
      </c>
      <c r="O476">
        <f>IFERROR(_xlfn.XLOOKUP(b2b3[[#This Row],[Column2]],Table17[[#This Row],[rxn-no-enz]],Table17[[#This Row],[flux]],0),0)</f>
        <v>0</v>
      </c>
      <c r="P476" t="str">
        <f>_xlfn.TEXTBEFORE(b2b3[[#This Row],[rxn]],"-",-1,,,"")</f>
        <v>RXN-PMTCOAt_c_rm_FWD</v>
      </c>
    </row>
    <row r="477" spans="1:16" ht="17" hidden="1" x14ac:dyDescent="0.25">
      <c r="A477" s="1" t="s">
        <v>3250</v>
      </c>
      <c r="B477" s="1" t="s">
        <v>2778</v>
      </c>
      <c r="C477" s="1">
        <v>1.1112763326422999E-2</v>
      </c>
      <c r="D477" s="1">
        <f>mfs[[#This Row],[flux]]/1000</f>
        <v>1.1112763326423E-5</v>
      </c>
      <c r="F477" t="s">
        <v>3241</v>
      </c>
      <c r="G477" t="s">
        <v>2778</v>
      </c>
      <c r="H477" s="3">
        <v>1.11126222521229E-5</v>
      </c>
      <c r="I477">
        <f>_xlfn.XLOOKUP(b2b3[[#This Row],[rxn]],mfs[rxn],mfs[flux_scaled],0)</f>
        <v>1.1112763326423E-5</v>
      </c>
      <c r="J477">
        <f>(b2b3[[#This Row],[flux]]-b2b3[[#This Row],[flux in mfs]])/b2b3[[#This Row],[flux]]</f>
        <v>-1.2694960460166214E-5</v>
      </c>
      <c r="K477">
        <f>ABS(b2b3[[#This Row],[(mfs - b2+b3) / mfs]])</f>
        <v>1.2694960460166214E-5</v>
      </c>
      <c r="L477" t="b">
        <f>_xlfn.TEXTAFTER(b2b3[[#This Row],[rxn]],"-",-1)="SPONT"</f>
        <v>0</v>
      </c>
      <c r="M477" t="str">
        <f>_xlfn.TEXTAFTER(b2b3[[#This Row],[rxn]],"-",-1)</f>
        <v>rt5817</v>
      </c>
      <c r="N477">
        <f>_xlfn.XLOOKUP("'PRO-"&amp;b2b3[[#This Row],[enz]]&amp;"'",'[1]Sheet2 (2)'!$A:$A,'[1]Sheet2 (2)'!$B:$B,"")</f>
        <v>1</v>
      </c>
      <c r="O477">
        <f>IFERROR(_xlfn.XLOOKUP(b2b3[[#This Row],[Column2]],Table17[[#This Row],[rxn-no-enz]],Table17[[#This Row],[flux]],0),0)</f>
        <v>0</v>
      </c>
      <c r="P477" t="str">
        <f>_xlfn.TEXTBEFORE(b2b3[[#This Row],[rxn]],"-",-1,,,"")</f>
        <v>RXN-PNTK_c_FWD</v>
      </c>
    </row>
    <row r="478" spans="1:16" ht="17" hidden="1" x14ac:dyDescent="0.25">
      <c r="A478" s="1" t="s">
        <v>3251</v>
      </c>
      <c r="B478" s="1" t="s">
        <v>2778</v>
      </c>
      <c r="C478" s="1">
        <v>8.9621514626624492</v>
      </c>
      <c r="D478" s="1">
        <f>mfs[[#This Row],[flux]]/1000</f>
        <v>8.9621514626624498E-3</v>
      </c>
      <c r="F478" t="s">
        <v>3242</v>
      </c>
      <c r="G478" t="s">
        <v>2778</v>
      </c>
      <c r="H478" s="3">
        <v>1.11126222521229E-5</v>
      </c>
      <c r="I478">
        <f>_xlfn.XLOOKUP(b2b3[[#This Row],[rxn]],mfs[rxn],mfs[flux_scaled],0)</f>
        <v>1.1112763326423E-5</v>
      </c>
      <c r="J478">
        <f>(b2b3[[#This Row],[flux]]-b2b3[[#This Row],[flux in mfs]])/b2b3[[#This Row],[flux]]</f>
        <v>-1.2694960460166214E-5</v>
      </c>
      <c r="K478">
        <f>ABS(b2b3[[#This Row],[(mfs - b2+b3) / mfs]])</f>
        <v>1.2694960460166214E-5</v>
      </c>
      <c r="L478" t="b">
        <f>_xlfn.TEXTAFTER(b2b3[[#This Row],[rxn]],"-",-1)="SPONT"</f>
        <v>0</v>
      </c>
      <c r="M478" t="str">
        <f>_xlfn.TEXTAFTER(b2b3[[#This Row],[rxn]],"-",-1)</f>
        <v>rt3985</v>
      </c>
      <c r="N478">
        <f>_xlfn.XLOOKUP("'PRO-"&amp;b2b3[[#This Row],[enz]]&amp;"'",'[1]Sheet2 (2)'!$A:$A,'[1]Sheet2 (2)'!$B:$B,"")</f>
        <v>1</v>
      </c>
      <c r="O478">
        <f>IFERROR(_xlfn.XLOOKUP(b2b3[[#This Row],[Column2]],Table17[[#This Row],[rxn-no-enz]],Table17[[#This Row],[flux]],0),0)</f>
        <v>0</v>
      </c>
      <c r="P478" t="str">
        <f>_xlfn.TEXTBEFORE(b2b3[[#This Row],[rxn]],"-",-1,,,"")</f>
        <v>RXN-PNTOtps_e_FWD</v>
      </c>
    </row>
    <row r="479" spans="1:16" ht="17" hidden="1" x14ac:dyDescent="0.25">
      <c r="A479" s="1" t="s">
        <v>3252</v>
      </c>
      <c r="B479" s="1" t="s">
        <v>2778</v>
      </c>
      <c r="C479" s="1">
        <v>11.5636381329817</v>
      </c>
      <c r="D479" s="1">
        <f>mfs[[#This Row],[flux]]/1000</f>
        <v>1.15636381329817E-2</v>
      </c>
      <c r="F479" t="s">
        <v>3243</v>
      </c>
      <c r="G479" t="s">
        <v>2778</v>
      </c>
      <c r="H479" s="3">
        <v>0.81788439419404602</v>
      </c>
      <c r="I479">
        <f>_xlfn.XLOOKUP(b2b3[[#This Row],[rxn]],mfs[rxn],mfs[flux_scaled],0)</f>
        <v>0.80654008523506193</v>
      </c>
      <c r="J479">
        <f>(b2b3[[#This Row],[flux]]-b2b3[[#This Row],[flux in mfs]])/b2b3[[#This Row],[flux]]</f>
        <v>1.387030861514715E-2</v>
      </c>
      <c r="K479">
        <f>ABS(b2b3[[#This Row],[(mfs - b2+b3) / mfs]])</f>
        <v>1.387030861514715E-2</v>
      </c>
      <c r="L479" t="b">
        <f>_xlfn.TEXTAFTER(b2b3[[#This Row],[rxn]],"-",-1)="SPONT"</f>
        <v>0</v>
      </c>
      <c r="M479" t="str">
        <f>_xlfn.TEXTAFTER(b2b3[[#This Row],[rxn]],"-",-1)</f>
        <v>rt7511</v>
      </c>
      <c r="N479">
        <f>_xlfn.XLOOKUP("'PRO-"&amp;b2b3[[#This Row],[enz]]&amp;"'",'[1]Sheet2 (2)'!$A:$A,'[1]Sheet2 (2)'!$B:$B,"")</f>
        <v>1</v>
      </c>
      <c r="O479">
        <f>IFERROR(_xlfn.XLOOKUP(b2b3[[#This Row],[Column2]],Table17[[#This Row],[rxn-no-enz]],Table17[[#This Row],[flux]],0),0)</f>
        <v>0</v>
      </c>
      <c r="P479" t="str">
        <f>_xlfn.TEXTBEFORE(b2b3[[#This Row],[rxn]],"-",-1,,,"")</f>
        <v>RXN-PPA_c_FWD</v>
      </c>
    </row>
    <row r="480" spans="1:16" ht="17" hidden="1" x14ac:dyDescent="0.25">
      <c r="A480" s="1" t="s">
        <v>3253</v>
      </c>
      <c r="B480" s="1" t="s">
        <v>2778</v>
      </c>
      <c r="C480" s="1">
        <v>1.1112597611967E-2</v>
      </c>
      <c r="D480" s="1">
        <f>mfs[[#This Row],[flux]]/1000</f>
        <v>1.1112597611966999E-5</v>
      </c>
      <c r="F480" t="s">
        <v>3244</v>
      </c>
      <c r="G480" t="s">
        <v>2778</v>
      </c>
      <c r="H480" s="3">
        <v>1.11127237189321E-5</v>
      </c>
      <c r="I480">
        <f>_xlfn.XLOOKUP(b2b3[[#This Row],[rxn]],mfs[rxn],mfs[flux_scaled],0)</f>
        <v>1.1113102457708E-5</v>
      </c>
      <c r="J480">
        <f>(b2b3[[#This Row],[flux]]-b2b3[[#This Row],[flux in mfs]])/b2b3[[#This Row],[flux]]</f>
        <v>-3.4081543416264611E-5</v>
      </c>
      <c r="K480">
        <f>ABS(b2b3[[#This Row],[(mfs - b2+b3) / mfs]])</f>
        <v>3.4081543416264611E-5</v>
      </c>
      <c r="L480" t="b">
        <f>_xlfn.TEXTAFTER(b2b3[[#This Row],[rxn]],"-",-1)="SPONT"</f>
        <v>0</v>
      </c>
      <c r="M480" t="str">
        <f>_xlfn.TEXTAFTER(b2b3[[#This Row],[rxn]],"-",-1)</f>
        <v>rt6350</v>
      </c>
      <c r="N480">
        <f>_xlfn.XLOOKUP("'PRO-"&amp;b2b3[[#This Row],[enz]]&amp;"'",'[1]Sheet2 (2)'!$A:$A,'[1]Sheet2 (2)'!$B:$B,"")</f>
        <v>1</v>
      </c>
      <c r="O480">
        <f>IFERROR(_xlfn.XLOOKUP(b2b3[[#This Row],[Column2]],Table17[[#This Row],[rxn-no-enz]],Table17[[#This Row],[flux]],0),0)</f>
        <v>0</v>
      </c>
      <c r="P480" t="str">
        <f>_xlfn.TEXTBEFORE(b2b3[[#This Row],[rxn]],"-",-1,,,"")</f>
        <v>RXN-PPBNGD_c_FWD</v>
      </c>
    </row>
    <row r="481" spans="1:16" ht="17" hidden="1" x14ac:dyDescent="0.25">
      <c r="A481" s="1" t="s">
        <v>3254</v>
      </c>
      <c r="B481" s="1" t="s">
        <v>2778</v>
      </c>
      <c r="C481" s="1">
        <v>5.5562988059840003E-3</v>
      </c>
      <c r="D481" s="1">
        <f>mfs[[#This Row],[flux]]/1000</f>
        <v>5.5562988059840002E-6</v>
      </c>
      <c r="F481" t="s">
        <v>3245</v>
      </c>
      <c r="G481" t="s">
        <v>2778</v>
      </c>
      <c r="H481" s="3">
        <v>4.4450894875728298E-5</v>
      </c>
      <c r="I481">
        <f>_xlfn.XLOOKUP(b2b3[[#This Row],[rxn]],mfs[rxn],mfs[flux_scaled],0)</f>
        <v>4.4452409830831998E-5</v>
      </c>
      <c r="J481">
        <f>(b2b3[[#This Row],[flux]]-b2b3[[#This Row],[flux in mfs]])/b2b3[[#This Row],[flux]]</f>
        <v>-3.4081543418551349E-5</v>
      </c>
      <c r="K481">
        <f>ABS(b2b3[[#This Row],[(mfs - b2+b3) / mfs]])</f>
        <v>3.4081543418551349E-5</v>
      </c>
      <c r="L481" t="b">
        <f>_xlfn.TEXTAFTER(b2b3[[#This Row],[rxn]],"-",-1)="SPONT"</f>
        <v>0</v>
      </c>
      <c r="M481" t="str">
        <f>_xlfn.TEXTAFTER(b2b3[[#This Row],[rxn]],"-",-1)</f>
        <v>rt5026</v>
      </c>
      <c r="N481">
        <f>_xlfn.XLOOKUP("'PRO-"&amp;b2b3[[#This Row],[enz]]&amp;"'",'[1]Sheet2 (2)'!$A:$A,'[1]Sheet2 (2)'!$B:$B,"")</f>
        <v>1</v>
      </c>
      <c r="O481">
        <f>IFERROR(_xlfn.XLOOKUP(b2b3[[#This Row],[Column2]],Table17[[#This Row],[rxn-no-enz]],Table17[[#This Row],[flux]],0),0)</f>
        <v>0</v>
      </c>
      <c r="P481" t="str">
        <f>_xlfn.TEXTBEFORE(b2b3[[#This Row],[rxn]],"-",-1,,,"")</f>
        <v>RXN-PPBNGS_1_c_FWD</v>
      </c>
    </row>
    <row r="482" spans="1:16" ht="17" hidden="1" x14ac:dyDescent="0.25">
      <c r="A482" s="1" t="s">
        <v>3255</v>
      </c>
      <c r="B482" s="1" t="s">
        <v>2778</v>
      </c>
      <c r="C482" s="1">
        <v>1.72278869137766</v>
      </c>
      <c r="D482" s="1">
        <f>mfs[[#This Row],[flux]]/1000</f>
        <v>1.72278869137766E-3</v>
      </c>
      <c r="F482" t="s">
        <v>3246</v>
      </c>
      <c r="G482" t="s">
        <v>2778</v>
      </c>
      <c r="H482" s="3">
        <v>1.11126222521229E-5</v>
      </c>
      <c r="I482">
        <f>_xlfn.XLOOKUP(b2b3[[#This Row],[rxn]],mfs[rxn],mfs[flux_scaled],0)</f>
        <v>1.1112763326423E-5</v>
      </c>
      <c r="J482">
        <f>(b2b3[[#This Row],[flux]]-b2b3[[#This Row],[flux in mfs]])/b2b3[[#This Row],[flux]]</f>
        <v>-1.2694960460166214E-5</v>
      </c>
      <c r="K482">
        <f>ABS(b2b3[[#This Row],[(mfs - b2+b3) / mfs]])</f>
        <v>1.2694960460166214E-5</v>
      </c>
      <c r="L482" t="b">
        <f>_xlfn.TEXTAFTER(b2b3[[#This Row],[rxn]],"-",-1)="SPONT"</f>
        <v>0</v>
      </c>
      <c r="M482" t="str">
        <f>_xlfn.TEXTAFTER(b2b3[[#This Row],[rxn]],"-",-1)</f>
        <v>rt0168</v>
      </c>
      <c r="N482">
        <f>_xlfn.XLOOKUP("'PRO-"&amp;b2b3[[#This Row],[enz]]&amp;"'",'[1]Sheet2 (2)'!$A:$A,'[1]Sheet2 (2)'!$B:$B,"")</f>
        <v>1</v>
      </c>
      <c r="O482">
        <f>IFERROR(_xlfn.XLOOKUP(b2b3[[#This Row],[Column2]],Table17[[#This Row],[rxn-no-enz]],Table17[[#This Row],[flux]],0),0)</f>
        <v>0</v>
      </c>
      <c r="P482" t="str">
        <f>_xlfn.TEXTBEFORE(b2b3[[#This Row],[rxn]],"-",-1,,,"")</f>
        <v>RXN-PPCDC_c_FWD</v>
      </c>
    </row>
    <row r="483" spans="1:16" ht="17" hidden="1" x14ac:dyDescent="0.25">
      <c r="A483" s="1" t="s">
        <v>3256</v>
      </c>
      <c r="B483" s="1" t="s">
        <v>2778</v>
      </c>
      <c r="C483" s="1">
        <v>13.455205916547101</v>
      </c>
      <c r="D483" s="1">
        <f>mfs[[#This Row],[flux]]/1000</f>
        <v>1.34552059165471E-2</v>
      </c>
      <c r="F483" t="s">
        <v>3247</v>
      </c>
      <c r="G483" t="s">
        <v>2778</v>
      </c>
      <c r="H483" s="3">
        <v>2.5857441532790099E-2</v>
      </c>
      <c r="I483">
        <f>_xlfn.XLOOKUP(b2b3[[#This Row],[rxn]],mfs[rxn],mfs[flux_scaled],0)</f>
        <v>2.5857441532790102E-2</v>
      </c>
      <c r="J483">
        <f>(b2b3[[#This Row],[flux]]-b2b3[[#This Row],[flux in mfs]])/b2b3[[#This Row],[flux]]</f>
        <v>-1.3417595656376024E-16</v>
      </c>
      <c r="K483">
        <f>ABS(b2b3[[#This Row],[(mfs - b2+b3) / mfs]])</f>
        <v>1.3417595656376024E-16</v>
      </c>
      <c r="L483" t="b">
        <f>_xlfn.TEXTAFTER(b2b3[[#This Row],[rxn]],"-",-1)="SPONT"</f>
        <v>1</v>
      </c>
      <c r="M483" t="str">
        <f>_xlfn.TEXTAFTER(b2b3[[#This Row],[rxn]],"-",-1)</f>
        <v>SPONT</v>
      </c>
      <c r="N483" t="str">
        <f>_xlfn.XLOOKUP("'PRO-"&amp;b2b3[[#This Row],[enz]]&amp;"'",'[1]Sheet2 (2)'!$A:$A,'[1]Sheet2 (2)'!$B:$B,"")</f>
        <v/>
      </c>
      <c r="O483">
        <f>IFERROR(_xlfn.XLOOKUP(b2b3[[#This Row],[Column2]],Table17[[#This Row],[rxn-no-enz]],Table17[[#This Row],[flux]],0),0)</f>
        <v>0</v>
      </c>
      <c r="P483" t="str">
        <f>_xlfn.TEXTBEFORE(b2b3[[#This Row],[rxn]],"-",-1,,,"")</f>
        <v>RXN-PPIt_c_l_REV</v>
      </c>
    </row>
    <row r="484" spans="1:16" ht="17" hidden="1" x14ac:dyDescent="0.25">
      <c r="A484" s="1" t="s">
        <v>3257</v>
      </c>
      <c r="B484" s="1" t="s">
        <v>2778</v>
      </c>
      <c r="C484" s="1">
        <v>3.44295185921455</v>
      </c>
      <c r="D484" s="1">
        <f>mfs[[#This Row],[flux]]/1000</f>
        <v>3.4429518592145499E-3</v>
      </c>
      <c r="F484" t="s">
        <v>3248</v>
      </c>
      <c r="G484" t="s">
        <v>2778</v>
      </c>
      <c r="H484" s="3">
        <v>1.11125979978512E-5</v>
      </c>
      <c r="I484">
        <f>_xlfn.XLOOKUP(b2b3[[#This Row],[rxn]],mfs[rxn],mfs[flux_scaled],0)</f>
        <v>1.1112597611966999E-5</v>
      </c>
      <c r="J484">
        <f>(b2b3[[#This Row],[flux]]-b2b3[[#This Row],[flux in mfs]])/b2b3[[#This Row],[flux]]</f>
        <v>3.4724931186006486E-8</v>
      </c>
      <c r="K484">
        <f>ABS(b2b3[[#This Row],[(mfs - b2+b3) / mfs]])</f>
        <v>3.4724931186006486E-8</v>
      </c>
      <c r="L484" t="b">
        <f>_xlfn.TEXTAFTER(b2b3[[#This Row],[rxn]],"-",-1)="SPONT"</f>
        <v>1</v>
      </c>
      <c r="M484" t="str">
        <f>_xlfn.TEXTAFTER(b2b3[[#This Row],[rxn]],"-",-1)</f>
        <v>SPONT</v>
      </c>
      <c r="N484" t="str">
        <f>_xlfn.XLOOKUP("'PRO-"&amp;b2b3[[#This Row],[enz]]&amp;"'",'[1]Sheet2 (2)'!$A:$A,'[1]Sheet2 (2)'!$B:$B,"")</f>
        <v/>
      </c>
      <c r="O484">
        <f>IFERROR(_xlfn.XLOOKUP(b2b3[[#This Row],[Column2]],Table17[[#This Row],[rxn-no-enz]],Table17[[#This Row],[flux]],0),0)</f>
        <v>0</v>
      </c>
      <c r="P484" t="str">
        <f>_xlfn.TEXTBEFORE(b2b3[[#This Row],[rxn]],"-",-1,,,"")</f>
        <v>RXN-PPIt_c_m_REV</v>
      </c>
    </row>
    <row r="485" spans="1:16" ht="17" hidden="1" x14ac:dyDescent="0.25">
      <c r="A485" s="1" t="s">
        <v>3258</v>
      </c>
      <c r="B485" s="1" t="s">
        <v>2778</v>
      </c>
      <c r="C485" s="1">
        <v>13.455205916547101</v>
      </c>
      <c r="D485" s="1">
        <f>mfs[[#This Row],[flux]]/1000</f>
        <v>1.34552059165471E-2</v>
      </c>
      <c r="F485" t="s">
        <v>3249</v>
      </c>
      <c r="G485" t="s">
        <v>2778</v>
      </c>
      <c r="H485" s="3">
        <v>1.73622170884511E-2</v>
      </c>
      <c r="I485">
        <f>_xlfn.XLOOKUP(b2b3[[#This Row],[rxn]],mfs[rxn],mfs[flux_scaled],0)</f>
        <v>1.73622170884511E-2</v>
      </c>
      <c r="J485">
        <f>(b2b3[[#This Row],[flux]]-b2b3[[#This Row],[flux in mfs]])/b2b3[[#This Row],[flux]]</f>
        <v>0</v>
      </c>
      <c r="K485">
        <f>ABS(b2b3[[#This Row],[(mfs - b2+b3) / mfs]])</f>
        <v>0</v>
      </c>
      <c r="L485" t="b">
        <f>_xlfn.TEXTAFTER(b2b3[[#This Row],[rxn]],"-",-1)="SPONT"</f>
        <v>1</v>
      </c>
      <c r="M485" t="str">
        <f>_xlfn.TEXTAFTER(b2b3[[#This Row],[rxn]],"-",-1)</f>
        <v>SPONT</v>
      </c>
      <c r="N485" t="str">
        <f>_xlfn.XLOOKUP("'PRO-"&amp;b2b3[[#This Row],[enz]]&amp;"'",'[1]Sheet2 (2)'!$A:$A,'[1]Sheet2 (2)'!$B:$B,"")</f>
        <v/>
      </c>
      <c r="O485">
        <f>IFERROR(_xlfn.XLOOKUP(b2b3[[#This Row],[Column2]],Table17[[#This Row],[rxn-no-enz]],Table17[[#This Row],[flux]],0),0)</f>
        <v>0</v>
      </c>
      <c r="P485" t="str">
        <f>_xlfn.TEXTBEFORE(b2b3[[#This Row],[rxn]],"-",-1,,,"")</f>
        <v>RXN-PPIt_c_rm_REV</v>
      </c>
    </row>
    <row r="486" spans="1:16" ht="17" hidden="1" x14ac:dyDescent="0.25">
      <c r="A486" s="1" t="s">
        <v>3259</v>
      </c>
      <c r="B486" s="1" t="s">
        <v>2778</v>
      </c>
      <c r="C486" s="1">
        <v>7.0633938250672097</v>
      </c>
      <c r="D486" s="1">
        <f>mfs[[#This Row],[flux]]/1000</f>
        <v>7.0633938250672093E-3</v>
      </c>
      <c r="F486" t="s">
        <v>3250</v>
      </c>
      <c r="G486" t="s">
        <v>2778</v>
      </c>
      <c r="H486" s="3">
        <v>1.11126222521229E-5</v>
      </c>
      <c r="I486">
        <f>_xlfn.XLOOKUP(b2b3[[#This Row],[rxn]],mfs[rxn],mfs[flux_scaled],0)</f>
        <v>1.1112763326423E-5</v>
      </c>
      <c r="J486">
        <f>(b2b3[[#This Row],[flux]]-b2b3[[#This Row],[flux in mfs]])/b2b3[[#This Row],[flux]]</f>
        <v>-1.2694960460166214E-5</v>
      </c>
      <c r="K486">
        <f>ABS(b2b3[[#This Row],[(mfs - b2+b3) / mfs]])</f>
        <v>1.2694960460166214E-5</v>
      </c>
      <c r="L486" t="b">
        <f>_xlfn.TEXTAFTER(b2b3[[#This Row],[rxn]],"-",-1)="SPONT"</f>
        <v>0</v>
      </c>
      <c r="M486" t="str">
        <f>_xlfn.TEXTAFTER(b2b3[[#This Row],[rxn]],"-",-1)</f>
        <v>rt0510</v>
      </c>
      <c r="N486">
        <f>_xlfn.XLOOKUP("'PRO-"&amp;b2b3[[#This Row],[enz]]&amp;"'",'[1]Sheet2 (2)'!$A:$A,'[1]Sheet2 (2)'!$B:$B,"")</f>
        <v>1</v>
      </c>
      <c r="O486">
        <f>IFERROR(_xlfn.XLOOKUP(b2b3[[#This Row],[Column2]],Table17[[#This Row],[rxn-no-enz]],Table17[[#This Row],[flux]],0),0)</f>
        <v>0</v>
      </c>
      <c r="P486" t="str">
        <f>_xlfn.TEXTBEFORE(b2b3[[#This Row],[rxn]],"-",-1,,,"")</f>
        <v>RXN-PPNCL2_c_FWD</v>
      </c>
    </row>
    <row r="487" spans="1:16" ht="17" hidden="1" x14ac:dyDescent="0.25">
      <c r="A487" s="1" t="s">
        <v>3260</v>
      </c>
      <c r="B487" s="1" t="s">
        <v>2778</v>
      </c>
      <c r="C487" s="1">
        <v>13.455205916547101</v>
      </c>
      <c r="D487" s="1">
        <f>mfs[[#This Row],[flux]]/1000</f>
        <v>1.34552059165471E-2</v>
      </c>
      <c r="F487" t="s">
        <v>3251</v>
      </c>
      <c r="G487" t="s">
        <v>2778</v>
      </c>
      <c r="H487" s="3">
        <v>8.9619305517241298E-3</v>
      </c>
      <c r="I487">
        <f>_xlfn.XLOOKUP(b2b3[[#This Row],[rxn]],mfs[rxn],mfs[flux_scaled],0)</f>
        <v>8.9621514626624498E-3</v>
      </c>
      <c r="J487">
        <f>(b2b3[[#This Row],[flux]]-b2b3[[#This Row],[flux in mfs]])/b2b3[[#This Row],[flux]]</f>
        <v>-2.4649927495532333E-5</v>
      </c>
      <c r="K487">
        <f>ABS(b2b3[[#This Row],[(mfs - b2+b3) / mfs]])</f>
        <v>2.4649927495532333E-5</v>
      </c>
      <c r="L487" t="b">
        <f>_xlfn.TEXTAFTER(b2b3[[#This Row],[rxn]],"-",-1)="SPONT"</f>
        <v>0</v>
      </c>
      <c r="M487" t="str">
        <f>_xlfn.TEXTAFTER(b2b3[[#This Row],[rxn]],"-",-1)</f>
        <v>rt7857</v>
      </c>
      <c r="N487">
        <f>_xlfn.XLOOKUP("'PRO-"&amp;b2b3[[#This Row],[enz]]&amp;"'",'[1]Sheet2 (2)'!$A:$A,'[1]Sheet2 (2)'!$B:$B,"")</f>
        <v>1</v>
      </c>
      <c r="O487">
        <f>IFERROR(_xlfn.XLOOKUP(b2b3[[#This Row],[Column2]],Table17[[#This Row],[rxn-no-enz]],Table17[[#This Row],[flux]],0),0)</f>
        <v>0</v>
      </c>
      <c r="P487" t="str">
        <f>_xlfn.TEXTBEFORE(b2b3[[#This Row],[rxn]],"-",-1,,,"")</f>
        <v>RXN-PPND2_c_FWD</v>
      </c>
    </row>
    <row r="488" spans="1:16" ht="17" hidden="1" x14ac:dyDescent="0.25">
      <c r="A488" s="1" t="s">
        <v>3261</v>
      </c>
      <c r="B488" s="1" t="s">
        <v>2778</v>
      </c>
      <c r="C488" s="1">
        <v>7.0633938250672097</v>
      </c>
      <c r="D488" s="1">
        <f>mfs[[#This Row],[flux]]/1000</f>
        <v>7.0633938250672093E-3</v>
      </c>
      <c r="F488" t="s">
        <v>3252</v>
      </c>
      <c r="G488" t="s">
        <v>2778</v>
      </c>
      <c r="H488" s="3">
        <v>1.15634678927435E-2</v>
      </c>
      <c r="I488">
        <f>_xlfn.XLOOKUP(b2b3[[#This Row],[rxn]],mfs[rxn],mfs[flux_scaled],0)</f>
        <v>1.15636381329817E-2</v>
      </c>
      <c r="J488">
        <f>(b2b3[[#This Row],[flux]]-b2b3[[#This Row],[flux in mfs]])/b2b3[[#This Row],[flux]]</f>
        <v>-1.4722247666436017E-5</v>
      </c>
      <c r="K488">
        <f>ABS(b2b3[[#This Row],[(mfs - b2+b3) / mfs]])</f>
        <v>1.4722247666436017E-5</v>
      </c>
      <c r="L488" t="b">
        <f>_xlfn.TEXTAFTER(b2b3[[#This Row],[rxn]],"-",-1)="SPONT"</f>
        <v>0</v>
      </c>
      <c r="M488" t="str">
        <f>_xlfn.TEXTAFTER(b2b3[[#This Row],[rxn]],"-",-1)</f>
        <v>rt5827</v>
      </c>
      <c r="N488">
        <f>_xlfn.XLOOKUP("'PRO-"&amp;b2b3[[#This Row],[enz]]&amp;"'",'[1]Sheet2 (2)'!$A:$A,'[1]Sheet2 (2)'!$B:$B,"")</f>
        <v>1</v>
      </c>
      <c r="O488">
        <f>IFERROR(_xlfn.XLOOKUP(b2b3[[#This Row],[Column2]],Table17[[#This Row],[rxn-no-enz]],Table17[[#This Row],[flux]],0),0)</f>
        <v>0</v>
      </c>
      <c r="P488" t="str">
        <f>_xlfn.TEXTBEFORE(b2b3[[#This Row],[rxn]],"-",-1,,,"")</f>
        <v>RXN-PPNDH_c_FWD</v>
      </c>
    </row>
    <row r="489" spans="1:16" ht="17" hidden="1" x14ac:dyDescent="0.25">
      <c r="A489" s="1" t="s">
        <v>3264</v>
      </c>
      <c r="B489" s="1" t="s">
        <v>2778</v>
      </c>
      <c r="C489" s="1">
        <v>1.72278869137766</v>
      </c>
      <c r="D489" s="1">
        <f>mfs[[#This Row],[flux]]/1000</f>
        <v>1.72278869137766E-3</v>
      </c>
      <c r="F489" t="s">
        <v>3253</v>
      </c>
      <c r="G489" t="s">
        <v>2778</v>
      </c>
      <c r="H489" s="3">
        <v>1.1112673231136899E-5</v>
      </c>
      <c r="I489">
        <f>_xlfn.XLOOKUP(b2b3[[#This Row],[rxn]],mfs[rxn],mfs[flux_scaled],0)</f>
        <v>1.1112597611966999E-5</v>
      </c>
      <c r="J489">
        <f>(b2b3[[#This Row],[flux]]-b2b3[[#This Row],[flux in mfs]])/b2b3[[#This Row],[flux]]</f>
        <v>6.8047686031570621E-6</v>
      </c>
      <c r="K489">
        <f>ABS(b2b3[[#This Row],[(mfs - b2+b3) / mfs]])</f>
        <v>6.8047686031570621E-6</v>
      </c>
      <c r="L489" t="b">
        <f>_xlfn.TEXTAFTER(b2b3[[#This Row],[rxn]],"-",-1)="SPONT"</f>
        <v>1</v>
      </c>
      <c r="M489" t="str">
        <f>_xlfn.TEXTAFTER(b2b3[[#This Row],[rxn]],"-",-1)</f>
        <v>SPONT</v>
      </c>
      <c r="N489" t="str">
        <f>_xlfn.XLOOKUP("'PRO-"&amp;b2b3[[#This Row],[enz]]&amp;"'",'[1]Sheet2 (2)'!$A:$A,'[1]Sheet2 (2)'!$B:$B,"")</f>
        <v/>
      </c>
      <c r="O489">
        <f>IFERROR(_xlfn.XLOOKUP(b2b3[[#This Row],[Column2]],Table17[[#This Row],[rxn-no-enz]],Table17[[#This Row],[flux]],0),0)</f>
        <v>0</v>
      </c>
      <c r="P489" t="str">
        <f>_xlfn.TEXTBEFORE(b2b3[[#This Row],[rxn]],"-",-1,,,"")</f>
        <v>RXN-PPPG9t_c_m_FWD</v>
      </c>
    </row>
    <row r="490" spans="1:16" ht="17" hidden="1" x14ac:dyDescent="0.25">
      <c r="A490" s="1" t="s">
        <v>3265</v>
      </c>
      <c r="B490" s="1" t="s">
        <v>2778</v>
      </c>
      <c r="C490" s="1">
        <v>1.72278869137766</v>
      </c>
      <c r="D490" s="1">
        <f>mfs[[#This Row],[flux]]/1000</f>
        <v>1.72278869137766E-3</v>
      </c>
      <c r="F490" t="s">
        <v>3254</v>
      </c>
      <c r="G490" t="s">
        <v>2778</v>
      </c>
      <c r="H490" s="3">
        <v>5.5563366155684701E-6</v>
      </c>
      <c r="I490">
        <f>_xlfn.XLOOKUP(b2b3[[#This Row],[rxn]],mfs[rxn],mfs[flux_scaled],0)</f>
        <v>5.5562988059840002E-6</v>
      </c>
      <c r="J490">
        <f>(b2b3[[#This Row],[flux]]-b2b3[[#This Row],[flux in mfs]])/b2b3[[#This Row],[flux]]</f>
        <v>6.8047685167210065E-6</v>
      </c>
      <c r="K490">
        <f>ABS(b2b3[[#This Row],[(mfs - b2+b3) / mfs]])</f>
        <v>6.8047685167210065E-6</v>
      </c>
      <c r="L490" t="b">
        <f>_xlfn.TEXTAFTER(b2b3[[#This Row],[rxn]],"-",-1)="SPONT"</f>
        <v>0</v>
      </c>
      <c r="M490" t="str">
        <f>_xlfn.TEXTAFTER(b2b3[[#This Row],[rxn]],"-",-1)</f>
        <v>rt3499</v>
      </c>
      <c r="N490">
        <f>_xlfn.XLOOKUP("'PRO-"&amp;b2b3[[#This Row],[enz]]&amp;"'",'[1]Sheet2 (2)'!$A:$A,'[1]Sheet2 (2)'!$B:$B,"")</f>
        <v>1</v>
      </c>
      <c r="O490">
        <f>IFERROR(_xlfn.XLOOKUP(b2b3[[#This Row],[Column2]],Table17[[#This Row],[rxn-no-enz]],Table17[[#This Row],[flux]],0),0)</f>
        <v>0</v>
      </c>
      <c r="P490" t="str">
        <f>_xlfn.TEXTBEFORE(b2b3[[#This Row],[rxn]],"-",-1,,,"")</f>
        <v>RXN-PPPGO_m_FWD</v>
      </c>
    </row>
    <row r="491" spans="1:16" ht="17" hidden="1" x14ac:dyDescent="0.25">
      <c r="A491" s="1" t="s">
        <v>3266</v>
      </c>
      <c r="B491" s="1" t="s">
        <v>2778</v>
      </c>
      <c r="C491" s="1">
        <v>1.72278869137766</v>
      </c>
      <c r="D491" s="1">
        <f>mfs[[#This Row],[flux]]/1000</f>
        <v>1.72278869137766E-3</v>
      </c>
      <c r="F491" t="s">
        <v>3255</v>
      </c>
      <c r="G491" t="s">
        <v>2778</v>
      </c>
      <c r="H491" s="3">
        <v>1.72278869137766E-3</v>
      </c>
      <c r="I491">
        <f>_xlfn.XLOOKUP(b2b3[[#This Row],[rxn]],mfs[rxn],mfs[flux_scaled],0)</f>
        <v>1.72278869137766E-3</v>
      </c>
      <c r="J491">
        <f>(b2b3[[#This Row],[flux]]-b2b3[[#This Row],[flux in mfs]])/b2b3[[#This Row],[flux]]</f>
        <v>0</v>
      </c>
      <c r="K491">
        <f>ABS(b2b3[[#This Row],[(mfs - b2+b3) / mfs]])</f>
        <v>0</v>
      </c>
      <c r="L491" t="b">
        <f>_xlfn.TEXTAFTER(b2b3[[#This Row],[rxn]],"-",-1)="SPONT"</f>
        <v>0</v>
      </c>
      <c r="M491" t="str">
        <f>_xlfn.TEXTAFTER(b2b3[[#This Row],[rxn]],"-",-1)</f>
        <v>rt4281</v>
      </c>
      <c r="N491">
        <f>_xlfn.XLOOKUP("'PRO-"&amp;b2b3[[#This Row],[enz]]&amp;"'",'[1]Sheet2 (2)'!$A:$A,'[1]Sheet2 (2)'!$B:$B,"")</f>
        <v>1</v>
      </c>
      <c r="O491">
        <f>IFERROR(_xlfn.XLOOKUP(b2b3[[#This Row],[Column2]],Table17[[#This Row],[rxn-no-enz]],Table17[[#This Row],[flux]],0),0)</f>
        <v>0</v>
      </c>
      <c r="P491" t="str">
        <f>_xlfn.TEXTBEFORE(b2b3[[#This Row],[rxn]],"-",-1,,,"")</f>
        <v>RXN-PPTT_l_FWD</v>
      </c>
    </row>
    <row r="492" spans="1:16" ht="17" hidden="1" x14ac:dyDescent="0.25">
      <c r="A492" s="1" t="s">
        <v>3267</v>
      </c>
      <c r="B492" s="1" t="s">
        <v>2778</v>
      </c>
      <c r="C492" s="1">
        <v>1.72278869137766</v>
      </c>
      <c r="D492" s="1">
        <f>mfs[[#This Row],[flux]]/1000</f>
        <v>1.72278869137766E-3</v>
      </c>
      <c r="F492" t="s">
        <v>3256</v>
      </c>
      <c r="G492" t="s">
        <v>2778</v>
      </c>
      <c r="H492" s="3">
        <v>1.34549076220386E-2</v>
      </c>
      <c r="I492">
        <f>_xlfn.XLOOKUP(b2b3[[#This Row],[rxn]],mfs[rxn],mfs[flux_scaled],0)</f>
        <v>1.34552059165471E-2</v>
      </c>
      <c r="J492">
        <f>(b2b3[[#This Row],[flux]]-b2b3[[#This Row],[flux in mfs]])/b2b3[[#This Row],[flux]]</f>
        <v>-2.216994102669248E-5</v>
      </c>
      <c r="K492">
        <f>ABS(b2b3[[#This Row],[(mfs - b2+b3) / mfs]])</f>
        <v>2.216994102669248E-5</v>
      </c>
      <c r="L492" t="b">
        <f>_xlfn.TEXTAFTER(b2b3[[#This Row],[rxn]],"-",-1)="SPONT"</f>
        <v>0</v>
      </c>
      <c r="M492" t="str">
        <f>_xlfn.TEXTAFTER(b2b3[[#This Row],[rxn]],"-",-1)</f>
        <v>rt5891</v>
      </c>
      <c r="N492">
        <f>_xlfn.XLOOKUP("'PRO-"&amp;b2b3[[#This Row],[enz]]&amp;"'",'[1]Sheet2 (2)'!$A:$A,'[1]Sheet2 (2)'!$B:$B,"")</f>
        <v>1</v>
      </c>
      <c r="O492">
        <f>IFERROR(_xlfn.XLOOKUP(b2b3[[#This Row],[Column2]],Table17[[#This Row],[rxn-no-enz]],Table17[[#This Row],[flux]],0),0)</f>
        <v>0</v>
      </c>
      <c r="P492" t="str">
        <f>_xlfn.TEXTBEFORE(b2b3[[#This Row],[rxn]],"-",-1,,,"")</f>
        <v>RXN-PRAGSi_c_FWD</v>
      </c>
    </row>
    <row r="493" spans="1:16" ht="17" hidden="1" x14ac:dyDescent="0.25">
      <c r="A493" s="1" t="s">
        <v>3268</v>
      </c>
      <c r="B493" s="1" t="s">
        <v>2778</v>
      </c>
      <c r="C493" s="1">
        <v>1.5313677256690299</v>
      </c>
      <c r="D493" s="1">
        <f>mfs[[#This Row],[flux]]/1000</f>
        <v>1.5313677256690299E-3</v>
      </c>
      <c r="F493" t="s">
        <v>3257</v>
      </c>
      <c r="G493" t="s">
        <v>2778</v>
      </c>
      <c r="H493" s="3">
        <v>3.4427879395059402E-3</v>
      </c>
      <c r="I493">
        <f>_xlfn.XLOOKUP(b2b3[[#This Row],[rxn]],mfs[rxn],mfs[flux_scaled],0)</f>
        <v>3.4429518592145499E-3</v>
      </c>
      <c r="J493">
        <f>(b2b3[[#This Row],[flux]]-b2b3[[#This Row],[flux in mfs]])/b2b3[[#This Row],[flux]]</f>
        <v>-4.7612490658722844E-5</v>
      </c>
      <c r="K493">
        <f>ABS(b2b3[[#This Row],[(mfs - b2+b3) / mfs]])</f>
        <v>4.7612490658722844E-5</v>
      </c>
      <c r="L493" t="b">
        <f>_xlfn.TEXTAFTER(b2b3[[#This Row],[rxn]],"-",-1)="SPONT"</f>
        <v>0</v>
      </c>
      <c r="M493" t="str">
        <f>_xlfn.TEXTAFTER(b2b3[[#This Row],[rxn]],"-",-1)</f>
        <v>rt8196</v>
      </c>
      <c r="N493">
        <f>_xlfn.XLOOKUP("'PRO-"&amp;b2b3[[#This Row],[enz]]&amp;"'",'[1]Sheet2 (2)'!$A:$A,'[1]Sheet2 (2)'!$B:$B,"")</f>
        <v>2</v>
      </c>
      <c r="O493">
        <f>IFERROR(_xlfn.XLOOKUP(b2b3[[#This Row],[Column2]],Table17[[#This Row],[rxn-no-enz]],Table17[[#This Row],[flux]],0),0)</f>
        <v>0</v>
      </c>
      <c r="P493" t="str">
        <f>_xlfn.TEXTBEFORE(b2b3[[#This Row],[rxn]],"-",-1,,,"")</f>
        <v>RXN-PRAIi_c_FWD</v>
      </c>
    </row>
    <row r="494" spans="1:16" ht="17" hidden="1" x14ac:dyDescent="0.25">
      <c r="A494" s="1" t="s">
        <v>3269</v>
      </c>
      <c r="B494" s="1" t="s">
        <v>2778</v>
      </c>
      <c r="C494" s="1">
        <v>1.3399467599604</v>
      </c>
      <c r="D494" s="1">
        <f>mfs[[#This Row],[flux]]/1000</f>
        <v>1.3399467599604E-3</v>
      </c>
      <c r="F494" t="s">
        <v>3258</v>
      </c>
      <c r="G494" t="s">
        <v>2778</v>
      </c>
      <c r="H494" s="3">
        <v>1.34549076220386E-2</v>
      </c>
      <c r="I494">
        <f>_xlfn.XLOOKUP(b2b3[[#This Row],[rxn]],mfs[rxn],mfs[flux_scaled],0)</f>
        <v>1.34552059165471E-2</v>
      </c>
      <c r="J494">
        <f>(b2b3[[#This Row],[flux]]-b2b3[[#This Row],[flux in mfs]])/b2b3[[#This Row],[flux]]</f>
        <v>-2.216994102669248E-5</v>
      </c>
      <c r="K494">
        <f>ABS(b2b3[[#This Row],[(mfs - b2+b3) / mfs]])</f>
        <v>2.216994102669248E-5</v>
      </c>
      <c r="L494" t="b">
        <f>_xlfn.TEXTAFTER(b2b3[[#This Row],[rxn]],"-",-1)="SPONT"</f>
        <v>0</v>
      </c>
      <c r="M494" t="str">
        <f>_xlfn.TEXTAFTER(b2b3[[#This Row],[rxn]],"-",-1)</f>
        <v>rt5891</v>
      </c>
      <c r="N494">
        <f>_xlfn.XLOOKUP("'PRO-"&amp;b2b3[[#This Row],[enz]]&amp;"'",'[1]Sheet2 (2)'!$A:$A,'[1]Sheet2 (2)'!$B:$B,"")</f>
        <v>1</v>
      </c>
      <c r="O494">
        <f>IFERROR(_xlfn.XLOOKUP(b2b3[[#This Row],[Column2]],Table17[[#This Row],[rxn-no-enz]],Table17[[#This Row],[flux]],0),0)</f>
        <v>0</v>
      </c>
      <c r="P494" t="str">
        <f>_xlfn.TEXTBEFORE(b2b3[[#This Row],[rxn]],"-",-1,,,"")</f>
        <v>RXN-PRAIS_c_FWD</v>
      </c>
    </row>
    <row r="495" spans="1:16" ht="17" hidden="1" x14ac:dyDescent="0.25">
      <c r="A495" s="1" t="s">
        <v>3270</v>
      </c>
      <c r="B495" s="1" t="s">
        <v>2778</v>
      </c>
      <c r="C495" s="1">
        <v>1.1485257942517699</v>
      </c>
      <c r="D495" s="1">
        <f>mfs[[#This Row],[flux]]/1000</f>
        <v>1.1485257942517699E-3</v>
      </c>
      <c r="F495" t="s">
        <v>3259</v>
      </c>
      <c r="G495" t="s">
        <v>2778</v>
      </c>
      <c r="H495" s="3">
        <v>7.0633822949497001E-3</v>
      </c>
      <c r="I495">
        <f>_xlfn.XLOOKUP(b2b3[[#This Row],[rxn]],mfs[rxn],mfs[flux_scaled],0)</f>
        <v>7.0633938250672093E-3</v>
      </c>
      <c r="J495">
        <f>(b2b3[[#This Row],[flux]]-b2b3[[#This Row],[flux in mfs]])/b2b3[[#This Row],[flux]]</f>
        <v>-1.632379082389958E-6</v>
      </c>
      <c r="K495">
        <f>ABS(b2b3[[#This Row],[(mfs - b2+b3) / mfs]])</f>
        <v>1.632379082389958E-6</v>
      </c>
      <c r="L495" t="b">
        <f>_xlfn.TEXTAFTER(b2b3[[#This Row],[rxn]],"-",-1)="SPONT"</f>
        <v>0</v>
      </c>
      <c r="M495" t="str">
        <f>_xlfn.TEXTAFTER(b2b3[[#This Row],[rxn]],"-",-1)</f>
        <v>rt3278</v>
      </c>
      <c r="N495">
        <f>_xlfn.XLOOKUP("'PRO-"&amp;b2b3[[#This Row],[enz]]&amp;"'",'[1]Sheet2 (2)'!$A:$A,'[1]Sheet2 (2)'!$B:$B,"")</f>
        <v>1</v>
      </c>
      <c r="O495">
        <f>IFERROR(_xlfn.XLOOKUP(b2b3[[#This Row],[Column2]],Table17[[#This Row],[rxn-no-enz]],Table17[[#This Row],[flux]],0),0)</f>
        <v>0</v>
      </c>
      <c r="P495" t="str">
        <f>_xlfn.TEXTBEFORE(b2b3[[#This Row],[rxn]],"-",-1,,,"")</f>
        <v>RXN-PRAMPC_c_FWD</v>
      </c>
    </row>
    <row r="496" spans="1:16" ht="17" hidden="1" x14ac:dyDescent="0.25">
      <c r="A496" s="1" t="s">
        <v>3271</v>
      </c>
      <c r="B496" s="1" t="s">
        <v>2778</v>
      </c>
      <c r="C496" s="1">
        <v>0.95710482854314904</v>
      </c>
      <c r="D496" s="1">
        <f>mfs[[#This Row],[flux]]/1000</f>
        <v>9.5710482854314909E-4</v>
      </c>
      <c r="F496" t="s">
        <v>3260</v>
      </c>
      <c r="G496" t="s">
        <v>2778</v>
      </c>
      <c r="H496" s="3">
        <v>1.34549076220386E-2</v>
      </c>
      <c r="I496">
        <f>_xlfn.XLOOKUP(b2b3[[#This Row],[rxn]],mfs[rxn],mfs[flux_scaled],0)</f>
        <v>1.34552059165471E-2</v>
      </c>
      <c r="J496">
        <f>(b2b3[[#This Row],[flux]]-b2b3[[#This Row],[flux in mfs]])/b2b3[[#This Row],[flux]]</f>
        <v>-2.216994102669248E-5</v>
      </c>
      <c r="K496">
        <f>ABS(b2b3[[#This Row],[(mfs - b2+b3) / mfs]])</f>
        <v>2.216994102669248E-5</v>
      </c>
      <c r="L496" t="b">
        <f>_xlfn.TEXTAFTER(b2b3[[#This Row],[rxn]],"-",-1)="SPONT"</f>
        <v>0</v>
      </c>
      <c r="M496" t="str">
        <f>_xlfn.TEXTAFTER(b2b3[[#This Row],[rxn]],"-",-1)</f>
        <v>rt0852</v>
      </c>
      <c r="N496">
        <f>_xlfn.XLOOKUP("'PRO-"&amp;b2b3[[#This Row],[enz]]&amp;"'",'[1]Sheet2 (2)'!$A:$A,'[1]Sheet2 (2)'!$B:$B,"")</f>
        <v>1</v>
      </c>
      <c r="O496">
        <f>IFERROR(_xlfn.XLOOKUP(b2b3[[#This Row],[Column2]],Table17[[#This Row],[rxn-no-enz]],Table17[[#This Row],[flux]],0),0)</f>
        <v>0</v>
      </c>
      <c r="P496" t="str">
        <f>_xlfn.TEXTBEFORE(b2b3[[#This Row],[rxn]],"-",-1,,,"")</f>
        <v>RXN-PRASCSi_c_FWD</v>
      </c>
    </row>
    <row r="497" spans="1:16" ht="17" hidden="1" x14ac:dyDescent="0.25">
      <c r="A497" s="1" t="s">
        <v>3272</v>
      </c>
      <c r="B497" s="1" t="s">
        <v>2778</v>
      </c>
      <c r="C497" s="1">
        <v>0.76568386283451895</v>
      </c>
      <c r="D497" s="1">
        <f>mfs[[#This Row],[flux]]/1000</f>
        <v>7.6568386283451897E-4</v>
      </c>
      <c r="F497" t="s">
        <v>3261</v>
      </c>
      <c r="G497" t="s">
        <v>2778</v>
      </c>
      <c r="H497" s="3">
        <v>7.0633822949497001E-3</v>
      </c>
      <c r="I497">
        <f>_xlfn.XLOOKUP(b2b3[[#This Row],[rxn]],mfs[rxn],mfs[flux_scaled],0)</f>
        <v>7.0633938250672093E-3</v>
      </c>
      <c r="J497">
        <f>(b2b3[[#This Row],[flux]]-b2b3[[#This Row],[flux in mfs]])/b2b3[[#This Row],[flux]]</f>
        <v>-1.632379082389958E-6</v>
      </c>
      <c r="K497">
        <f>ABS(b2b3[[#This Row],[(mfs - b2+b3) / mfs]])</f>
        <v>1.632379082389958E-6</v>
      </c>
      <c r="L497" t="b">
        <f>_xlfn.TEXTAFTER(b2b3[[#This Row],[rxn]],"-",-1)="SPONT"</f>
        <v>0</v>
      </c>
      <c r="M497" t="str">
        <f>_xlfn.TEXTAFTER(b2b3[[#This Row],[rxn]],"-",-1)</f>
        <v>rt3278</v>
      </c>
      <c r="N497">
        <f>_xlfn.XLOOKUP("'PRO-"&amp;b2b3[[#This Row],[enz]]&amp;"'",'[1]Sheet2 (2)'!$A:$A,'[1]Sheet2 (2)'!$B:$B,"")</f>
        <v>1</v>
      </c>
      <c r="O497">
        <f>IFERROR(_xlfn.XLOOKUP(b2b3[[#This Row],[Column2]],Table17[[#This Row],[rxn-no-enz]],Table17[[#This Row],[flux]],0),0)</f>
        <v>0</v>
      </c>
      <c r="P497" t="str">
        <f>_xlfn.TEXTBEFORE(b2b3[[#This Row],[rxn]],"-",-1,,,"")</f>
        <v>RXN-PRATPP_c_FWD</v>
      </c>
    </row>
    <row r="498" spans="1:16" ht="17" hidden="1" x14ac:dyDescent="0.25">
      <c r="A498" s="1" t="s">
        <v>3273</v>
      </c>
      <c r="B498" s="1" t="s">
        <v>2778</v>
      </c>
      <c r="C498" s="1">
        <v>0.57426289712588896</v>
      </c>
      <c r="D498" s="1">
        <f>mfs[[#This Row],[flux]]/1000</f>
        <v>5.7426289712588896E-4</v>
      </c>
      <c r="F498" t="s">
        <v>3264</v>
      </c>
      <c r="G498" t="s">
        <v>2778</v>
      </c>
      <c r="H498" s="3">
        <v>1.72278869137766E-3</v>
      </c>
      <c r="I498">
        <f>_xlfn.XLOOKUP(b2b3[[#This Row],[rxn]],mfs[rxn],mfs[flux_scaled],0)</f>
        <v>1.72278869137766E-3</v>
      </c>
      <c r="J498">
        <f>(b2b3[[#This Row],[flux]]-b2b3[[#This Row],[flux in mfs]])/b2b3[[#This Row],[flux]]</f>
        <v>0</v>
      </c>
      <c r="K498">
        <f>ABS(b2b3[[#This Row],[(mfs - b2+b3) / mfs]])</f>
        <v>0</v>
      </c>
      <c r="L498" t="b">
        <f>_xlfn.TEXTAFTER(b2b3[[#This Row],[rxn]],"-",-1)="SPONT"</f>
        <v>0</v>
      </c>
      <c r="M498" t="str">
        <f>_xlfn.TEXTAFTER(b2b3[[#This Row],[rxn]],"-",-1)</f>
        <v>rt4281</v>
      </c>
      <c r="N498">
        <f>_xlfn.XLOOKUP("'PRO-"&amp;b2b3[[#This Row],[enz]]&amp;"'",'[1]Sheet2 (2)'!$A:$A,'[1]Sheet2 (2)'!$B:$B,"")</f>
        <v>1</v>
      </c>
      <c r="O498">
        <f>IFERROR(_xlfn.XLOOKUP(b2b3[[#This Row],[Column2]],Table17[[#This Row],[rxn-no-enz]],Table17[[#This Row],[flux]],0),0)</f>
        <v>0</v>
      </c>
      <c r="P498" t="str">
        <f>_xlfn.TEXTBEFORE(b2b3[[#This Row],[rxn]],"-",-1,,,"")</f>
        <v>RXN-PRENT10_l_FWD</v>
      </c>
    </row>
    <row r="499" spans="1:16" ht="17" hidden="1" x14ac:dyDescent="0.25">
      <c r="A499" s="1" t="s">
        <v>3274</v>
      </c>
      <c r="B499" s="1" t="s">
        <v>2778</v>
      </c>
      <c r="C499" s="1">
        <v>0.38284193141725897</v>
      </c>
      <c r="D499" s="1">
        <f>mfs[[#This Row],[flux]]/1000</f>
        <v>3.82841931417259E-4</v>
      </c>
      <c r="F499" t="s">
        <v>3265</v>
      </c>
      <c r="G499" t="s">
        <v>2778</v>
      </c>
      <c r="H499" s="3">
        <v>1.72278869137766E-3</v>
      </c>
      <c r="I499">
        <f>_xlfn.XLOOKUP(b2b3[[#This Row],[rxn]],mfs[rxn],mfs[flux_scaled],0)</f>
        <v>1.72278869137766E-3</v>
      </c>
      <c r="J499">
        <f>(b2b3[[#This Row],[flux]]-b2b3[[#This Row],[flux in mfs]])/b2b3[[#This Row],[flux]]</f>
        <v>0</v>
      </c>
      <c r="K499">
        <f>ABS(b2b3[[#This Row],[(mfs - b2+b3) / mfs]])</f>
        <v>0</v>
      </c>
      <c r="L499" t="b">
        <f>_xlfn.TEXTAFTER(b2b3[[#This Row],[rxn]],"-",-1)="SPONT"</f>
        <v>0</v>
      </c>
      <c r="M499" t="str">
        <f>_xlfn.TEXTAFTER(b2b3[[#This Row],[rxn]],"-",-1)</f>
        <v>rt4281</v>
      </c>
      <c r="N499">
        <f>_xlfn.XLOOKUP("'PRO-"&amp;b2b3[[#This Row],[enz]]&amp;"'",'[1]Sheet2 (2)'!$A:$A,'[1]Sheet2 (2)'!$B:$B,"")</f>
        <v>1</v>
      </c>
      <c r="O499">
        <f>IFERROR(_xlfn.XLOOKUP(b2b3[[#This Row],[Column2]],Table17[[#This Row],[rxn-no-enz]],Table17[[#This Row],[flux]],0),0)</f>
        <v>0</v>
      </c>
      <c r="P499" t="str">
        <f>_xlfn.TEXTBEFORE(b2b3[[#This Row],[rxn]],"-",-1,,,"")</f>
        <v>RXN-PRENT11_l_FWD</v>
      </c>
    </row>
    <row r="500" spans="1:16" ht="17" hidden="1" x14ac:dyDescent="0.25">
      <c r="A500" s="1" t="s">
        <v>3275</v>
      </c>
      <c r="B500" s="1" t="s">
        <v>2778</v>
      </c>
      <c r="C500" s="1">
        <v>0.19142096570862999</v>
      </c>
      <c r="D500" s="1">
        <f>mfs[[#This Row],[flux]]/1000</f>
        <v>1.9142096570862999E-4</v>
      </c>
      <c r="F500" t="s">
        <v>3266</v>
      </c>
      <c r="G500" t="s">
        <v>2778</v>
      </c>
      <c r="H500" s="3">
        <v>1.72278869137766E-3</v>
      </c>
      <c r="I500">
        <f>_xlfn.XLOOKUP(b2b3[[#This Row],[rxn]],mfs[rxn],mfs[flux_scaled],0)</f>
        <v>1.72278869137766E-3</v>
      </c>
      <c r="J500">
        <f>(b2b3[[#This Row],[flux]]-b2b3[[#This Row],[flux in mfs]])/b2b3[[#This Row],[flux]]</f>
        <v>0</v>
      </c>
      <c r="K500">
        <f>ABS(b2b3[[#This Row],[(mfs - b2+b3) / mfs]])</f>
        <v>0</v>
      </c>
      <c r="L500" t="b">
        <f>_xlfn.TEXTAFTER(b2b3[[#This Row],[rxn]],"-",-1)="SPONT"</f>
        <v>0</v>
      </c>
      <c r="M500" t="str">
        <f>_xlfn.TEXTAFTER(b2b3[[#This Row],[rxn]],"-",-1)</f>
        <v>rt4281</v>
      </c>
      <c r="N500">
        <f>_xlfn.XLOOKUP("'PRO-"&amp;b2b3[[#This Row],[enz]]&amp;"'",'[1]Sheet2 (2)'!$A:$A,'[1]Sheet2 (2)'!$B:$B,"")</f>
        <v>1</v>
      </c>
      <c r="O500">
        <f>IFERROR(_xlfn.XLOOKUP(b2b3[[#This Row],[Column2]],Table17[[#This Row],[rxn-no-enz]],Table17[[#This Row],[flux]],0),0)</f>
        <v>0</v>
      </c>
      <c r="P500" t="str">
        <f>_xlfn.TEXTBEFORE(b2b3[[#This Row],[rxn]],"-",-1,,,"")</f>
        <v>RXN-PRENT12_l_FWD</v>
      </c>
    </row>
    <row r="501" spans="1:16" ht="17" hidden="1" x14ac:dyDescent="0.25">
      <c r="A501" s="1" t="s">
        <v>3276</v>
      </c>
      <c r="B501" s="1" t="s">
        <v>2778</v>
      </c>
      <c r="C501" s="1">
        <v>1.72278869137766</v>
      </c>
      <c r="D501" s="1">
        <f>mfs[[#This Row],[flux]]/1000</f>
        <v>1.72278869137766E-3</v>
      </c>
      <c r="F501" t="s">
        <v>3267</v>
      </c>
      <c r="G501" t="s">
        <v>2778</v>
      </c>
      <c r="H501" s="3">
        <v>1.72278869137766E-3</v>
      </c>
      <c r="I501">
        <f>_xlfn.XLOOKUP(b2b3[[#This Row],[rxn]],mfs[rxn],mfs[flux_scaled],0)</f>
        <v>1.72278869137766E-3</v>
      </c>
      <c r="J501">
        <f>(b2b3[[#This Row],[flux]]-b2b3[[#This Row],[flux in mfs]])/b2b3[[#This Row],[flux]]</f>
        <v>0</v>
      </c>
      <c r="K501">
        <f>ABS(b2b3[[#This Row],[(mfs - b2+b3) / mfs]])</f>
        <v>0</v>
      </c>
      <c r="L501" t="b">
        <f>_xlfn.TEXTAFTER(b2b3[[#This Row],[rxn]],"-",-1)="SPONT"</f>
        <v>0</v>
      </c>
      <c r="M501" t="str">
        <f>_xlfn.TEXTAFTER(b2b3[[#This Row],[rxn]],"-",-1)</f>
        <v>rt4281</v>
      </c>
      <c r="N501">
        <f>_xlfn.XLOOKUP("'PRO-"&amp;b2b3[[#This Row],[enz]]&amp;"'",'[1]Sheet2 (2)'!$A:$A,'[1]Sheet2 (2)'!$B:$B,"")</f>
        <v>1</v>
      </c>
      <c r="O501">
        <f>IFERROR(_xlfn.XLOOKUP(b2b3[[#This Row],[Column2]],Table17[[#This Row],[rxn-no-enz]],Table17[[#This Row],[flux]],0),0)</f>
        <v>0</v>
      </c>
      <c r="P501" t="str">
        <f>_xlfn.TEXTBEFORE(b2b3[[#This Row],[rxn]],"-",-1,,,"")</f>
        <v>RXN-PRENT13_l_FWD</v>
      </c>
    </row>
    <row r="502" spans="1:16" ht="17" hidden="1" x14ac:dyDescent="0.25">
      <c r="A502" s="1" t="s">
        <v>3277</v>
      </c>
      <c r="B502" s="1" t="s">
        <v>2778</v>
      </c>
      <c r="C502" s="1">
        <v>1.72278869137766</v>
      </c>
      <c r="D502" s="1">
        <f>mfs[[#This Row],[flux]]/1000</f>
        <v>1.72278869137766E-3</v>
      </c>
      <c r="F502" t="s">
        <v>3268</v>
      </c>
      <c r="G502" t="s">
        <v>2778</v>
      </c>
      <c r="H502" s="3">
        <v>1.5313677256690299E-3</v>
      </c>
      <c r="I502">
        <f>_xlfn.XLOOKUP(b2b3[[#This Row],[rxn]],mfs[rxn],mfs[flux_scaled],0)</f>
        <v>1.5313677256690299E-3</v>
      </c>
      <c r="J502">
        <f>(b2b3[[#This Row],[flux]]-b2b3[[#This Row],[flux in mfs]])/b2b3[[#This Row],[flux]]</f>
        <v>0</v>
      </c>
      <c r="K502">
        <f>ABS(b2b3[[#This Row],[(mfs - b2+b3) / mfs]])</f>
        <v>0</v>
      </c>
      <c r="L502" t="b">
        <f>_xlfn.TEXTAFTER(b2b3[[#This Row],[rxn]],"-",-1)="SPONT"</f>
        <v>0</v>
      </c>
      <c r="M502" t="str">
        <f>_xlfn.TEXTAFTER(b2b3[[#This Row],[rxn]],"-",-1)</f>
        <v>rt4281</v>
      </c>
      <c r="N502">
        <f>_xlfn.XLOOKUP("'PRO-"&amp;b2b3[[#This Row],[enz]]&amp;"'",'[1]Sheet2 (2)'!$A:$A,'[1]Sheet2 (2)'!$B:$B,"")</f>
        <v>1</v>
      </c>
      <c r="O502">
        <f>IFERROR(_xlfn.XLOOKUP(b2b3[[#This Row],[Column2]],Table17[[#This Row],[rxn-no-enz]],Table17[[#This Row],[flux]],0),0)</f>
        <v>0</v>
      </c>
      <c r="P502" t="str">
        <f>_xlfn.TEXTBEFORE(b2b3[[#This Row],[rxn]],"-",-1,,,"")</f>
        <v>RXN-PRENT14_l_FWD</v>
      </c>
    </row>
    <row r="503" spans="1:16" ht="17" hidden="1" x14ac:dyDescent="0.25">
      <c r="A503" s="1" t="s">
        <v>3278</v>
      </c>
      <c r="B503" s="1" t="s">
        <v>2778</v>
      </c>
      <c r="C503" s="1">
        <v>1.72278869137766</v>
      </c>
      <c r="D503" s="1">
        <f>mfs[[#This Row],[flux]]/1000</f>
        <v>1.72278869137766E-3</v>
      </c>
      <c r="F503" t="s">
        <v>3269</v>
      </c>
      <c r="G503" t="s">
        <v>2778</v>
      </c>
      <c r="H503" s="3">
        <v>1.3399467599604E-3</v>
      </c>
      <c r="I503">
        <f>_xlfn.XLOOKUP(b2b3[[#This Row],[rxn]],mfs[rxn],mfs[flux_scaled],0)</f>
        <v>1.3399467599604E-3</v>
      </c>
      <c r="J503">
        <f>(b2b3[[#This Row],[flux]]-b2b3[[#This Row],[flux in mfs]])/b2b3[[#This Row],[flux]]</f>
        <v>0</v>
      </c>
      <c r="K503">
        <f>ABS(b2b3[[#This Row],[(mfs - b2+b3) / mfs]])</f>
        <v>0</v>
      </c>
      <c r="L503" t="b">
        <f>_xlfn.TEXTAFTER(b2b3[[#This Row],[rxn]],"-",-1)="SPONT"</f>
        <v>0</v>
      </c>
      <c r="M503" t="str">
        <f>_xlfn.TEXTAFTER(b2b3[[#This Row],[rxn]],"-",-1)</f>
        <v>rt4281</v>
      </c>
      <c r="N503">
        <f>_xlfn.XLOOKUP("'PRO-"&amp;b2b3[[#This Row],[enz]]&amp;"'",'[1]Sheet2 (2)'!$A:$A,'[1]Sheet2 (2)'!$B:$B,"")</f>
        <v>1</v>
      </c>
      <c r="O503">
        <f>IFERROR(_xlfn.XLOOKUP(b2b3[[#This Row],[Column2]],Table17[[#This Row],[rxn-no-enz]],Table17[[#This Row],[flux]],0),0)</f>
        <v>0</v>
      </c>
      <c r="P503" t="str">
        <f>_xlfn.TEXTBEFORE(b2b3[[#This Row],[rxn]],"-",-1,,,"")</f>
        <v>RXN-PRENT15_l_FWD</v>
      </c>
    </row>
    <row r="504" spans="1:16" ht="17" hidden="1" x14ac:dyDescent="0.25">
      <c r="A504" s="1" t="s">
        <v>3279</v>
      </c>
      <c r="B504" s="1" t="s">
        <v>2778</v>
      </c>
      <c r="C504" s="1">
        <v>1.72278869137766</v>
      </c>
      <c r="D504" s="1">
        <f>mfs[[#This Row],[flux]]/1000</f>
        <v>1.72278869137766E-3</v>
      </c>
      <c r="F504" t="s">
        <v>3270</v>
      </c>
      <c r="G504" t="s">
        <v>2778</v>
      </c>
      <c r="H504" s="3">
        <v>1.1485257942517701E-3</v>
      </c>
      <c r="I504">
        <f>_xlfn.XLOOKUP(b2b3[[#This Row],[rxn]],mfs[rxn],mfs[flux_scaled],0)</f>
        <v>1.1485257942517699E-3</v>
      </c>
      <c r="J504">
        <f>(b2b3[[#This Row],[flux]]-b2b3[[#This Row],[flux in mfs]])/b2b3[[#This Row],[flux]]</f>
        <v>1.8879892431006817E-16</v>
      </c>
      <c r="K504">
        <f>ABS(b2b3[[#This Row],[(mfs - b2+b3) / mfs]])</f>
        <v>1.8879892431006817E-16</v>
      </c>
      <c r="L504" t="b">
        <f>_xlfn.TEXTAFTER(b2b3[[#This Row],[rxn]],"-",-1)="SPONT"</f>
        <v>0</v>
      </c>
      <c r="M504" t="str">
        <f>_xlfn.TEXTAFTER(b2b3[[#This Row],[rxn]],"-",-1)</f>
        <v>rt4281</v>
      </c>
      <c r="N504">
        <f>_xlfn.XLOOKUP("'PRO-"&amp;b2b3[[#This Row],[enz]]&amp;"'",'[1]Sheet2 (2)'!$A:$A,'[1]Sheet2 (2)'!$B:$B,"")</f>
        <v>1</v>
      </c>
      <c r="O504">
        <f>IFERROR(_xlfn.XLOOKUP(b2b3[[#This Row],[Column2]],Table17[[#This Row],[rxn-no-enz]],Table17[[#This Row],[flux]],0),0)</f>
        <v>0</v>
      </c>
      <c r="P504" t="str">
        <f>_xlfn.TEXTBEFORE(b2b3[[#This Row],[rxn]],"-",-1,,,"")</f>
        <v>RXN-PRENT16_l_FWD</v>
      </c>
    </row>
    <row r="505" spans="1:16" ht="17" hidden="1" x14ac:dyDescent="0.25">
      <c r="A505" s="1" t="s">
        <v>3280</v>
      </c>
      <c r="B505" s="1" t="s">
        <v>2778</v>
      </c>
      <c r="C505" s="1">
        <v>13.455205916547101</v>
      </c>
      <c r="D505" s="1">
        <f>mfs[[#This Row],[flux]]/1000</f>
        <v>1.34552059165471E-2</v>
      </c>
      <c r="F505" t="s">
        <v>3271</v>
      </c>
      <c r="G505" t="s">
        <v>2778</v>
      </c>
      <c r="H505" s="3">
        <v>9.5710482854314801E-4</v>
      </c>
      <c r="I505">
        <f>_xlfn.XLOOKUP(b2b3[[#This Row],[rxn]],mfs[rxn],mfs[flux_scaled],0)</f>
        <v>9.5710482854314909E-4</v>
      </c>
      <c r="J505">
        <f>(b2b3[[#This Row],[flux]]-b2b3[[#This Row],[flux in mfs]])/b2b3[[#This Row],[flux]]</f>
        <v>-1.1327935458604017E-15</v>
      </c>
      <c r="K505">
        <f>ABS(b2b3[[#This Row],[(mfs - b2+b3) / mfs]])</f>
        <v>1.1327935458604017E-15</v>
      </c>
      <c r="L505" t="b">
        <f>_xlfn.TEXTAFTER(b2b3[[#This Row],[rxn]],"-",-1)="SPONT"</f>
        <v>0</v>
      </c>
      <c r="M505" t="str">
        <f>_xlfn.TEXTAFTER(b2b3[[#This Row],[rxn]],"-",-1)</f>
        <v>rt4281</v>
      </c>
      <c r="N505">
        <f>_xlfn.XLOOKUP("'PRO-"&amp;b2b3[[#This Row],[enz]]&amp;"'",'[1]Sheet2 (2)'!$A:$A,'[1]Sheet2 (2)'!$B:$B,"")</f>
        <v>1</v>
      </c>
      <c r="O505">
        <f>IFERROR(_xlfn.XLOOKUP(b2b3[[#This Row],[Column2]],Table17[[#This Row],[rxn-no-enz]],Table17[[#This Row],[flux]],0),0)</f>
        <v>0</v>
      </c>
      <c r="P505" t="str">
        <f>_xlfn.TEXTBEFORE(b2b3[[#This Row],[rxn]],"-",-1,,,"")</f>
        <v>RXN-PRENT17_l_FWD</v>
      </c>
    </row>
    <row r="506" spans="1:16" ht="17" hidden="1" x14ac:dyDescent="0.25">
      <c r="A506" s="1" t="s">
        <v>3281</v>
      </c>
      <c r="B506" s="1" t="s">
        <v>2778</v>
      </c>
      <c r="C506" s="1">
        <v>7.0633938250672097</v>
      </c>
      <c r="D506" s="1">
        <f>mfs[[#This Row],[flux]]/1000</f>
        <v>7.0633938250672093E-3</v>
      </c>
      <c r="F506" t="s">
        <v>3272</v>
      </c>
      <c r="G506" t="s">
        <v>2778</v>
      </c>
      <c r="H506" s="3">
        <v>7.6568386283451897E-4</v>
      </c>
      <c r="I506">
        <f>_xlfn.XLOOKUP(b2b3[[#This Row],[rxn]],mfs[rxn],mfs[flux_scaled],0)</f>
        <v>7.6568386283451897E-4</v>
      </c>
      <c r="J506">
        <f>(b2b3[[#This Row],[flux]]-b2b3[[#This Row],[flux in mfs]])/b2b3[[#This Row],[flux]]</f>
        <v>0</v>
      </c>
      <c r="K506">
        <f>ABS(b2b3[[#This Row],[(mfs - b2+b3) / mfs]])</f>
        <v>0</v>
      </c>
      <c r="L506" t="b">
        <f>_xlfn.TEXTAFTER(b2b3[[#This Row],[rxn]],"-",-1)="SPONT"</f>
        <v>0</v>
      </c>
      <c r="M506" t="str">
        <f>_xlfn.TEXTAFTER(b2b3[[#This Row],[rxn]],"-",-1)</f>
        <v>rt4281</v>
      </c>
      <c r="N506">
        <f>_xlfn.XLOOKUP("'PRO-"&amp;b2b3[[#This Row],[enz]]&amp;"'",'[1]Sheet2 (2)'!$A:$A,'[1]Sheet2 (2)'!$B:$B,"")</f>
        <v>1</v>
      </c>
      <c r="O506">
        <f>IFERROR(_xlfn.XLOOKUP(b2b3[[#This Row],[Column2]],Table17[[#This Row],[rxn-no-enz]],Table17[[#This Row],[flux]],0),0)</f>
        <v>0</v>
      </c>
      <c r="P506" t="str">
        <f>_xlfn.TEXTBEFORE(b2b3[[#This Row],[rxn]],"-",-1,,,"")</f>
        <v>RXN-PRENT18_l_FWD</v>
      </c>
    </row>
    <row r="507" spans="1:16" ht="17" hidden="1" x14ac:dyDescent="0.25">
      <c r="A507" s="1" t="s">
        <v>3282</v>
      </c>
      <c r="B507" s="1" t="s">
        <v>2778</v>
      </c>
      <c r="C507" s="1">
        <v>18.829075177936598</v>
      </c>
      <c r="D507" s="1">
        <f>mfs[[#This Row],[flux]]/1000</f>
        <v>1.8829075177936597E-2</v>
      </c>
      <c r="F507" t="s">
        <v>3273</v>
      </c>
      <c r="G507" t="s">
        <v>2778</v>
      </c>
      <c r="H507" s="3">
        <v>5.7426289712588896E-4</v>
      </c>
      <c r="I507">
        <f>_xlfn.XLOOKUP(b2b3[[#This Row],[rxn]],mfs[rxn],mfs[flux_scaled],0)</f>
        <v>5.7426289712588896E-4</v>
      </c>
      <c r="J507">
        <f>(b2b3[[#This Row],[flux]]-b2b3[[#This Row],[flux in mfs]])/b2b3[[#This Row],[flux]]</f>
        <v>0</v>
      </c>
      <c r="K507">
        <f>ABS(b2b3[[#This Row],[(mfs - b2+b3) / mfs]])</f>
        <v>0</v>
      </c>
      <c r="L507" t="b">
        <f>_xlfn.TEXTAFTER(b2b3[[#This Row],[rxn]],"-",-1)="SPONT"</f>
        <v>0</v>
      </c>
      <c r="M507" t="str">
        <f>_xlfn.TEXTAFTER(b2b3[[#This Row],[rxn]],"-",-1)</f>
        <v>rt4281</v>
      </c>
      <c r="N507">
        <f>_xlfn.XLOOKUP("'PRO-"&amp;b2b3[[#This Row],[enz]]&amp;"'",'[1]Sheet2 (2)'!$A:$A,'[1]Sheet2 (2)'!$B:$B,"")</f>
        <v>1</v>
      </c>
      <c r="O507">
        <f>IFERROR(_xlfn.XLOOKUP(b2b3[[#This Row],[Column2]],Table17[[#This Row],[rxn-no-enz]],Table17[[#This Row],[flux]],0),0)</f>
        <v>0</v>
      </c>
      <c r="P507" t="str">
        <f>_xlfn.TEXTBEFORE(b2b3[[#This Row],[rxn]],"-",-1,,,"")</f>
        <v>RXN-PRENT19_l_FWD</v>
      </c>
    </row>
    <row r="508" spans="1:16" ht="17" hidden="1" x14ac:dyDescent="0.25">
      <c r="A508" s="1" t="s">
        <v>3283</v>
      </c>
      <c r="B508" s="1" t="s">
        <v>2778</v>
      </c>
      <c r="C508" s="1">
        <v>37.9601141494499</v>
      </c>
      <c r="D508" s="1">
        <f>mfs[[#This Row],[flux]]/1000</f>
        <v>3.79601141494499E-2</v>
      </c>
      <c r="F508" t="s">
        <v>3274</v>
      </c>
      <c r="G508" t="s">
        <v>2778</v>
      </c>
      <c r="H508" s="3">
        <v>3.82841931417259E-4</v>
      </c>
      <c r="I508">
        <f>_xlfn.XLOOKUP(b2b3[[#This Row],[rxn]],mfs[rxn],mfs[flux_scaled],0)</f>
        <v>3.82841931417259E-4</v>
      </c>
      <c r="J508">
        <f>(b2b3[[#This Row],[flux]]-b2b3[[#This Row],[flux in mfs]])/b2b3[[#This Row],[flux]]</f>
        <v>0</v>
      </c>
      <c r="K508">
        <f>ABS(b2b3[[#This Row],[(mfs - b2+b3) / mfs]])</f>
        <v>0</v>
      </c>
      <c r="L508" t="b">
        <f>_xlfn.TEXTAFTER(b2b3[[#This Row],[rxn]],"-",-1)="SPONT"</f>
        <v>0</v>
      </c>
      <c r="M508" t="str">
        <f>_xlfn.TEXTAFTER(b2b3[[#This Row],[rxn]],"-",-1)</f>
        <v>rt4281</v>
      </c>
      <c r="N508">
        <f>_xlfn.XLOOKUP("'PRO-"&amp;b2b3[[#This Row],[enz]]&amp;"'",'[1]Sheet2 (2)'!$A:$A,'[1]Sheet2 (2)'!$B:$B,"")</f>
        <v>1</v>
      </c>
      <c r="O508">
        <f>IFERROR(_xlfn.XLOOKUP(b2b3[[#This Row],[Column2]],Table17[[#This Row],[rxn-no-enz]],Table17[[#This Row],[flux]],0),0)</f>
        <v>0</v>
      </c>
      <c r="P508" t="str">
        <f>_xlfn.TEXTBEFORE(b2b3[[#This Row],[rxn]],"-",-1,,,"")</f>
        <v>RXN-PRENT20_l_FWD</v>
      </c>
    </row>
    <row r="509" spans="1:16" ht="17" hidden="1" x14ac:dyDescent="0.25">
      <c r="A509" s="1" t="s">
        <v>3284</v>
      </c>
      <c r="B509" s="1" t="s">
        <v>2778</v>
      </c>
      <c r="C509" s="1">
        <v>23.968741454858701</v>
      </c>
      <c r="D509" s="1">
        <f>mfs[[#This Row],[flux]]/1000</f>
        <v>2.3968741454858701E-2</v>
      </c>
      <c r="F509" t="s">
        <v>3275</v>
      </c>
      <c r="G509" t="s">
        <v>2778</v>
      </c>
      <c r="H509" s="3">
        <v>1.9142096570862901E-4</v>
      </c>
      <c r="I509">
        <f>_xlfn.XLOOKUP(b2b3[[#This Row],[rxn]],mfs[rxn],mfs[flux_scaled],0)</f>
        <v>1.9142096570862999E-4</v>
      </c>
      <c r="J509">
        <f>(b2b3[[#This Row],[flux]]-b2b3[[#This Row],[flux in mfs]])/b2b3[[#This Row],[flux]]</f>
        <v>-5.0975709563718231E-15</v>
      </c>
      <c r="K509">
        <f>ABS(b2b3[[#This Row],[(mfs - b2+b3) / mfs]])</f>
        <v>5.0975709563718231E-15</v>
      </c>
      <c r="L509" t="b">
        <f>_xlfn.TEXTAFTER(b2b3[[#This Row],[rxn]],"-",-1)="SPONT"</f>
        <v>0</v>
      </c>
      <c r="M509" t="str">
        <f>_xlfn.TEXTAFTER(b2b3[[#This Row],[rxn]],"-",-1)</f>
        <v>rt4281</v>
      </c>
      <c r="N509">
        <f>_xlfn.XLOOKUP("'PRO-"&amp;b2b3[[#This Row],[enz]]&amp;"'",'[1]Sheet2 (2)'!$A:$A,'[1]Sheet2 (2)'!$B:$B,"")</f>
        <v>1</v>
      </c>
      <c r="O509">
        <f>IFERROR(_xlfn.XLOOKUP(b2b3[[#This Row],[Column2]],Table17[[#This Row],[rxn-no-enz]],Table17[[#This Row],[flux]],0),0)</f>
        <v>0</v>
      </c>
      <c r="P509" t="str">
        <f>_xlfn.TEXTBEFORE(b2b3[[#This Row],[rxn]],"-",-1,,,"")</f>
        <v>RXN-PRENT21_l_FWD</v>
      </c>
    </row>
    <row r="510" spans="1:16" ht="17" hidden="1" x14ac:dyDescent="0.25">
      <c r="A510" s="1" t="s">
        <v>7810</v>
      </c>
      <c r="B510" s="1" t="s">
        <v>2778</v>
      </c>
      <c r="C510" s="1">
        <v>11.3432751594395</v>
      </c>
      <c r="D510" s="1">
        <f>mfs[[#This Row],[flux]]/1000</f>
        <v>1.13432751594395E-2</v>
      </c>
      <c r="F510" t="s">
        <v>3276</v>
      </c>
      <c r="G510" t="s">
        <v>2778</v>
      </c>
      <c r="H510" s="3">
        <v>1.72278869137766E-3</v>
      </c>
      <c r="I510">
        <f>_xlfn.XLOOKUP(b2b3[[#This Row],[rxn]],mfs[rxn],mfs[flux_scaled],0)</f>
        <v>1.72278869137766E-3</v>
      </c>
      <c r="J510">
        <f>(b2b3[[#This Row],[flux]]-b2b3[[#This Row],[flux in mfs]])/b2b3[[#This Row],[flux]]</f>
        <v>0</v>
      </c>
      <c r="K510">
        <f>ABS(b2b3[[#This Row],[(mfs - b2+b3) / mfs]])</f>
        <v>0</v>
      </c>
      <c r="L510" t="b">
        <f>_xlfn.TEXTAFTER(b2b3[[#This Row],[rxn]],"-",-1)="SPONT"</f>
        <v>0</v>
      </c>
      <c r="M510" t="str">
        <f>_xlfn.TEXTAFTER(b2b3[[#This Row],[rxn]],"-",-1)</f>
        <v>rt4281</v>
      </c>
      <c r="N510">
        <f>_xlfn.XLOOKUP("'PRO-"&amp;b2b3[[#This Row],[enz]]&amp;"'",'[1]Sheet2 (2)'!$A:$A,'[1]Sheet2 (2)'!$B:$B,"")</f>
        <v>1</v>
      </c>
      <c r="O510">
        <f>IFERROR(_xlfn.XLOOKUP(b2b3[[#This Row],[Column2]],Table17[[#This Row],[rxn-no-enz]],Table17[[#This Row],[flux]],0),0)</f>
        <v>0</v>
      </c>
      <c r="P510" t="str">
        <f>_xlfn.TEXTBEFORE(b2b3[[#This Row],[rxn]],"-",-1,,,"")</f>
        <v>RXN-PRENT6_l_FWD</v>
      </c>
    </row>
    <row r="511" spans="1:16" ht="17" hidden="1" x14ac:dyDescent="0.25">
      <c r="A511" s="1" t="s">
        <v>7816</v>
      </c>
      <c r="B511" s="1" t="s">
        <v>2778</v>
      </c>
      <c r="C511" s="1">
        <v>1008.59464507582</v>
      </c>
      <c r="D511" s="1">
        <f>mfs[[#This Row],[flux]]/1000</f>
        <v>1.0085946450758201</v>
      </c>
      <c r="F511" t="s">
        <v>3277</v>
      </c>
      <c r="G511" t="s">
        <v>2778</v>
      </c>
      <c r="H511" s="3">
        <v>1.72278869137766E-3</v>
      </c>
      <c r="I511">
        <f>_xlfn.XLOOKUP(b2b3[[#This Row],[rxn]],mfs[rxn],mfs[flux_scaled],0)</f>
        <v>1.72278869137766E-3</v>
      </c>
      <c r="J511">
        <f>(b2b3[[#This Row],[flux]]-b2b3[[#This Row],[flux in mfs]])/b2b3[[#This Row],[flux]]</f>
        <v>0</v>
      </c>
      <c r="K511">
        <f>ABS(b2b3[[#This Row],[(mfs - b2+b3) / mfs]])</f>
        <v>0</v>
      </c>
      <c r="L511" t="b">
        <f>_xlfn.TEXTAFTER(b2b3[[#This Row],[rxn]],"-",-1)="SPONT"</f>
        <v>0</v>
      </c>
      <c r="M511" t="str">
        <f>_xlfn.TEXTAFTER(b2b3[[#This Row],[rxn]],"-",-1)</f>
        <v>rt4281</v>
      </c>
      <c r="N511">
        <f>_xlfn.XLOOKUP("'PRO-"&amp;b2b3[[#This Row],[enz]]&amp;"'",'[1]Sheet2 (2)'!$A:$A,'[1]Sheet2 (2)'!$B:$B,"")</f>
        <v>1</v>
      </c>
      <c r="O511">
        <f>IFERROR(_xlfn.XLOOKUP(b2b3[[#This Row],[Column2]],Table17[[#This Row],[rxn-no-enz]],Table17[[#This Row],[flux]],0),0)</f>
        <v>0</v>
      </c>
      <c r="P511" t="str">
        <f>_xlfn.TEXTBEFORE(b2b3[[#This Row],[rxn]],"-",-1,,,"")</f>
        <v>RXN-PRENT7_l_FWD</v>
      </c>
    </row>
    <row r="512" spans="1:16" ht="17" hidden="1" x14ac:dyDescent="0.25">
      <c r="A512" s="1" t="s">
        <v>7817</v>
      </c>
      <c r="B512" s="1" t="s">
        <v>2778</v>
      </c>
      <c r="C512" s="1">
        <v>1008.59464507582</v>
      </c>
      <c r="D512" s="1">
        <f>mfs[[#This Row],[flux]]/1000</f>
        <v>1.0085946450758201</v>
      </c>
      <c r="F512" t="s">
        <v>3278</v>
      </c>
      <c r="G512" t="s">
        <v>2778</v>
      </c>
      <c r="H512" s="3">
        <v>1.72278869137766E-3</v>
      </c>
      <c r="I512">
        <f>_xlfn.XLOOKUP(b2b3[[#This Row],[rxn]],mfs[rxn],mfs[flux_scaled],0)</f>
        <v>1.72278869137766E-3</v>
      </c>
      <c r="J512">
        <f>(b2b3[[#This Row],[flux]]-b2b3[[#This Row],[flux in mfs]])/b2b3[[#This Row],[flux]]</f>
        <v>0</v>
      </c>
      <c r="K512">
        <f>ABS(b2b3[[#This Row],[(mfs - b2+b3) / mfs]])</f>
        <v>0</v>
      </c>
      <c r="L512" t="b">
        <f>_xlfn.TEXTAFTER(b2b3[[#This Row],[rxn]],"-",-1)="SPONT"</f>
        <v>0</v>
      </c>
      <c r="M512" t="str">
        <f>_xlfn.TEXTAFTER(b2b3[[#This Row],[rxn]],"-",-1)</f>
        <v>rt4281</v>
      </c>
      <c r="N512">
        <f>_xlfn.XLOOKUP("'PRO-"&amp;b2b3[[#This Row],[enz]]&amp;"'",'[1]Sheet2 (2)'!$A:$A,'[1]Sheet2 (2)'!$B:$B,"")</f>
        <v>1</v>
      </c>
      <c r="O512">
        <f>IFERROR(_xlfn.XLOOKUP(b2b3[[#This Row],[Column2]],Table17[[#This Row],[rxn-no-enz]],Table17[[#This Row],[flux]],0),0)</f>
        <v>0</v>
      </c>
      <c r="P512" t="str">
        <f>_xlfn.TEXTBEFORE(b2b3[[#This Row],[rxn]],"-",-1,,,"")</f>
        <v>RXN-PRENT8_l_FWD</v>
      </c>
    </row>
    <row r="513" spans="1:16" ht="17" hidden="1" x14ac:dyDescent="0.25">
      <c r="A513" s="1" t="s">
        <v>3287</v>
      </c>
      <c r="B513" s="1" t="s">
        <v>2778</v>
      </c>
      <c r="C513" s="1">
        <v>11.935803200297601</v>
      </c>
      <c r="D513" s="1">
        <f>mfs[[#This Row],[flux]]/1000</f>
        <v>1.1935803200297601E-2</v>
      </c>
      <c r="F513" t="s">
        <v>3279</v>
      </c>
      <c r="G513" t="s">
        <v>2778</v>
      </c>
      <c r="H513" s="3">
        <v>1.72278869137766E-3</v>
      </c>
      <c r="I513">
        <f>_xlfn.XLOOKUP(b2b3[[#This Row],[rxn]],mfs[rxn],mfs[flux_scaled],0)</f>
        <v>1.72278869137766E-3</v>
      </c>
      <c r="J513">
        <f>(b2b3[[#This Row],[flux]]-b2b3[[#This Row],[flux in mfs]])/b2b3[[#This Row],[flux]]</f>
        <v>0</v>
      </c>
      <c r="K513">
        <f>ABS(b2b3[[#This Row],[(mfs - b2+b3) / mfs]])</f>
        <v>0</v>
      </c>
      <c r="L513" t="b">
        <f>_xlfn.TEXTAFTER(b2b3[[#This Row],[rxn]],"-",-1)="SPONT"</f>
        <v>0</v>
      </c>
      <c r="M513" t="str">
        <f>_xlfn.TEXTAFTER(b2b3[[#This Row],[rxn]],"-",-1)</f>
        <v>rt4281</v>
      </c>
      <c r="N513">
        <f>_xlfn.XLOOKUP("'PRO-"&amp;b2b3[[#This Row],[enz]]&amp;"'",'[1]Sheet2 (2)'!$A:$A,'[1]Sheet2 (2)'!$B:$B,"")</f>
        <v>1</v>
      </c>
      <c r="O513">
        <f>IFERROR(_xlfn.XLOOKUP(b2b3[[#This Row],[Column2]],Table17[[#This Row],[rxn-no-enz]],Table17[[#This Row],[flux]],0),0)</f>
        <v>0</v>
      </c>
      <c r="P513" t="str">
        <f>_xlfn.TEXTBEFORE(b2b3[[#This Row],[rxn]],"-",-1,,,"")</f>
        <v>RXN-PRENT9_l_FWD</v>
      </c>
    </row>
    <row r="514" spans="1:16" ht="17" hidden="1" x14ac:dyDescent="0.25">
      <c r="A514" s="1" t="s">
        <v>3288</v>
      </c>
      <c r="B514" s="1" t="s">
        <v>2778</v>
      </c>
      <c r="C514" s="1">
        <v>0.59252804085807398</v>
      </c>
      <c r="D514" s="1">
        <f>mfs[[#This Row],[flux]]/1000</f>
        <v>5.9252804085807402E-4</v>
      </c>
      <c r="F514" t="s">
        <v>3280</v>
      </c>
      <c r="G514" t="s">
        <v>2778</v>
      </c>
      <c r="H514" s="3">
        <v>1.34549076220386E-2</v>
      </c>
      <c r="I514">
        <f>_xlfn.XLOOKUP(b2b3[[#This Row],[rxn]],mfs[rxn],mfs[flux_scaled],0)</f>
        <v>1.34552059165471E-2</v>
      </c>
      <c r="J514">
        <f>(b2b3[[#This Row],[flux]]-b2b3[[#This Row],[flux in mfs]])/b2b3[[#This Row],[flux]]</f>
        <v>-2.216994102669248E-5</v>
      </c>
      <c r="K514">
        <f>ABS(b2b3[[#This Row],[(mfs - b2+b3) / mfs]])</f>
        <v>2.216994102669248E-5</v>
      </c>
      <c r="L514" t="b">
        <f>_xlfn.TEXTAFTER(b2b3[[#This Row],[rxn]],"-",-1)="SPONT"</f>
        <v>0</v>
      </c>
      <c r="M514" t="str">
        <f>_xlfn.TEXTAFTER(b2b3[[#This Row],[rxn]],"-",-1)</f>
        <v>rt6665</v>
      </c>
      <c r="N514">
        <f>_xlfn.XLOOKUP("'PRO-"&amp;b2b3[[#This Row],[enz]]&amp;"'",'[1]Sheet2 (2)'!$A:$A,'[1]Sheet2 (2)'!$B:$B,"")</f>
        <v>1</v>
      </c>
      <c r="O514">
        <f>IFERROR(_xlfn.XLOOKUP(b2b3[[#This Row],[Column2]],Table17[[#This Row],[rxn-no-enz]],Table17[[#This Row],[flux]],0),0)</f>
        <v>0</v>
      </c>
      <c r="P514" t="str">
        <f>_xlfn.TEXTBEFORE(b2b3[[#This Row],[rxn]],"-",-1,,,"")</f>
        <v>RXN-PRFGS_c_FWD</v>
      </c>
    </row>
    <row r="515" spans="1:16" ht="17" hidden="1" x14ac:dyDescent="0.25">
      <c r="A515" s="1" t="s">
        <v>7828</v>
      </c>
      <c r="B515" s="1" t="s">
        <v>2778</v>
      </c>
      <c r="C515" s="1">
        <v>11.3432751594395</v>
      </c>
      <c r="D515" s="1">
        <f>mfs[[#This Row],[flux]]/1000</f>
        <v>1.13432751594395E-2</v>
      </c>
      <c r="F515" t="s">
        <v>3281</v>
      </c>
      <c r="G515" t="s">
        <v>2778</v>
      </c>
      <c r="H515" s="3">
        <v>7.0633822949497001E-3</v>
      </c>
      <c r="I515">
        <f>_xlfn.XLOOKUP(b2b3[[#This Row],[rxn]],mfs[rxn],mfs[flux_scaled],0)</f>
        <v>7.0633938250672093E-3</v>
      </c>
      <c r="J515">
        <f>(b2b3[[#This Row],[flux]]-b2b3[[#This Row],[flux in mfs]])/b2b3[[#This Row],[flux]]</f>
        <v>-1.632379082389958E-6</v>
      </c>
      <c r="K515">
        <f>ABS(b2b3[[#This Row],[(mfs - b2+b3) / mfs]])</f>
        <v>1.632379082389958E-6</v>
      </c>
      <c r="L515" t="b">
        <f>_xlfn.TEXTAFTER(b2b3[[#This Row],[rxn]],"-",-1)="SPONT"</f>
        <v>0</v>
      </c>
      <c r="M515" t="str">
        <f>_xlfn.TEXTAFTER(b2b3[[#This Row],[rxn]],"-",-1)</f>
        <v>rt3242_c</v>
      </c>
      <c r="N515">
        <f>_xlfn.XLOOKUP("'PRO-"&amp;b2b3[[#This Row],[enz]]&amp;"'",'[1]Sheet2 (2)'!$A:$A,'[1]Sheet2 (2)'!$B:$B,"")</f>
        <v>1</v>
      </c>
      <c r="O515">
        <f>IFERROR(_xlfn.XLOOKUP(b2b3[[#This Row],[Column2]],Table17[[#This Row],[rxn-no-enz]],Table17[[#This Row],[flux]],0),0)</f>
        <v>0</v>
      </c>
      <c r="P515" t="str">
        <f>_xlfn.TEXTBEFORE(b2b3[[#This Row],[rxn]],"-",-1,,,"")</f>
        <v>RXN-PRMICI_c_FWD</v>
      </c>
    </row>
    <row r="516" spans="1:16" ht="17" hidden="1" x14ac:dyDescent="0.25">
      <c r="A516" s="1" t="s">
        <v>3290</v>
      </c>
      <c r="B516" s="1" t="s">
        <v>2778</v>
      </c>
      <c r="C516" s="1">
        <v>1.1112606576944E-2</v>
      </c>
      <c r="D516" s="1">
        <f>mfs[[#This Row],[flux]]/1000</f>
        <v>1.1112606576944001E-5</v>
      </c>
      <c r="F516" t="s">
        <v>3282</v>
      </c>
      <c r="G516" t="s">
        <v>2778</v>
      </c>
      <c r="H516" s="3">
        <v>1.88296367396916E-2</v>
      </c>
      <c r="I516">
        <f>_xlfn.XLOOKUP(b2b3[[#This Row],[rxn]],mfs[rxn],mfs[flux_scaled],0)</f>
        <v>1.8829075177936597E-2</v>
      </c>
      <c r="J516">
        <f>(b2b3[[#This Row],[flux]]-b2b3[[#This Row],[flux in mfs]])/b2b3[[#This Row],[flux]]</f>
        <v>2.9823292013887255E-5</v>
      </c>
      <c r="K516">
        <f>ABS(b2b3[[#This Row],[(mfs - b2+b3) / mfs]])</f>
        <v>2.9823292013887255E-5</v>
      </c>
      <c r="L516" t="b">
        <f>_xlfn.TEXTAFTER(b2b3[[#This Row],[rxn]],"-",-1)="SPONT"</f>
        <v>0</v>
      </c>
      <c r="M516" t="str">
        <f>_xlfn.TEXTAFTER(b2b3[[#This Row],[rxn]],"-",-1)</f>
        <v>rt3118</v>
      </c>
      <c r="N516">
        <f>_xlfn.XLOOKUP("'PRO-"&amp;b2b3[[#This Row],[enz]]&amp;"'",'[1]Sheet2 (2)'!$A:$A,'[1]Sheet2 (2)'!$B:$B,"")</f>
        <v>1</v>
      </c>
      <c r="O516">
        <f>IFERROR(_xlfn.XLOOKUP(b2b3[[#This Row],[Column2]],Table17[[#This Row],[rxn-no-enz]],Table17[[#This Row],[flux]],0),0)</f>
        <v>0</v>
      </c>
      <c r="P516" t="str">
        <f>_xlfn.TEXTBEFORE(b2b3[[#This Row],[rxn]],"-",-1,,,"")</f>
        <v>RXN-PROTRS_c_FWD</v>
      </c>
    </row>
    <row r="517" spans="1:16" ht="17" hidden="1" x14ac:dyDescent="0.25">
      <c r="A517" s="1" t="s">
        <v>3291</v>
      </c>
      <c r="B517" s="1" t="s">
        <v>2778</v>
      </c>
      <c r="C517" s="1">
        <v>1.1121802278920999E-2</v>
      </c>
      <c r="D517" s="1">
        <f>mfs[[#This Row],[flux]]/1000</f>
        <v>1.1121802278920998E-5</v>
      </c>
      <c r="F517" t="s">
        <v>3283</v>
      </c>
      <c r="G517" t="s">
        <v>2778</v>
      </c>
      <c r="H517" s="3">
        <v>3.7959929271030299E-2</v>
      </c>
      <c r="I517">
        <f>_xlfn.XLOOKUP(b2b3[[#This Row],[rxn]],mfs[rxn],mfs[flux_scaled],0)</f>
        <v>3.79601141494499E-2</v>
      </c>
      <c r="J517">
        <f>(b2b3[[#This Row],[flux]]-b2b3[[#This Row],[flux in mfs]])/b2b3[[#This Row],[flux]]</f>
        <v>-4.8703573255162743E-6</v>
      </c>
      <c r="K517">
        <f>ABS(b2b3[[#This Row],[(mfs - b2+b3) / mfs]])</f>
        <v>4.8703573255162743E-6</v>
      </c>
      <c r="L517" t="b">
        <f>_xlfn.TEXTAFTER(b2b3[[#This Row],[rxn]],"-",-1)="SPONT"</f>
        <v>0</v>
      </c>
      <c r="M517" t="str">
        <f>_xlfn.TEXTAFTER(b2b3[[#This Row],[rxn]],"-",-1)</f>
        <v>PRS23</v>
      </c>
      <c r="N517" t="str">
        <f>_xlfn.XLOOKUP("'PRO-"&amp;b2b3[[#This Row],[enz]]&amp;"'",'[1]Sheet2 (2)'!$A:$A,'[1]Sheet2 (2)'!$B:$B,"")</f>
        <v/>
      </c>
      <c r="O517">
        <f>IFERROR(_xlfn.XLOOKUP(b2b3[[#This Row],[Column2]],Table17[[#This Row],[rxn-no-enz]],Table17[[#This Row],[flux]],0),0)</f>
        <v>0</v>
      </c>
      <c r="P517" t="str">
        <f>_xlfn.TEXTBEFORE(b2b3[[#This Row],[rxn]],"-",-1,,,"")</f>
        <v>RXN-PRPPS_c_FWD</v>
      </c>
    </row>
    <row r="518" spans="1:16" ht="17" hidden="1" x14ac:dyDescent="0.25">
      <c r="A518" s="1" t="s">
        <v>3292</v>
      </c>
      <c r="B518" s="1" t="s">
        <v>2778</v>
      </c>
      <c r="C518" s="1">
        <v>1163.6512089872599</v>
      </c>
      <c r="D518" s="1">
        <f>mfs[[#This Row],[flux]]/1000</f>
        <v>1.1636512089872599</v>
      </c>
      <c r="F518" t="s">
        <v>3284</v>
      </c>
      <c r="G518" t="s">
        <v>2778</v>
      </c>
      <c r="H518" s="3">
        <v>2.3968186383973598E-2</v>
      </c>
      <c r="I518">
        <f>_xlfn.XLOOKUP(b2b3[[#This Row],[rxn]],mfs[rxn],mfs[flux_scaled],0)</f>
        <v>2.3968741454858701E-2</v>
      </c>
      <c r="J518">
        <f>(b2b3[[#This Row],[flux]]-b2b3[[#This Row],[flux in mfs]])/b2b3[[#This Row],[flux]]</f>
        <v>-2.3158651898409743E-5</v>
      </c>
      <c r="K518">
        <f>ABS(b2b3[[#This Row],[(mfs - b2+b3) / mfs]])</f>
        <v>2.3158651898409743E-5</v>
      </c>
      <c r="L518" t="b">
        <f>_xlfn.TEXTAFTER(b2b3[[#This Row],[rxn]],"-",-1)="SPONT"</f>
        <v>0</v>
      </c>
      <c r="M518" t="str">
        <f>_xlfn.TEXTAFTER(b2b3[[#This Row],[rxn]],"-",-1)</f>
        <v>rt5884</v>
      </c>
      <c r="N518">
        <f>_xlfn.XLOOKUP("'PRO-"&amp;b2b3[[#This Row],[enz]]&amp;"'",'[1]Sheet2 (2)'!$A:$A,'[1]Sheet2 (2)'!$B:$B,"")</f>
        <v>1</v>
      </c>
      <c r="O518">
        <f>IFERROR(_xlfn.XLOOKUP(b2b3[[#This Row],[Column2]],Table17[[#This Row],[rxn-no-enz]],Table17[[#This Row],[flux]],0),0)</f>
        <v>0</v>
      </c>
      <c r="P518" t="str">
        <f>_xlfn.TEXTBEFORE(b2b3[[#This Row],[rxn]],"-",-1,,,"")</f>
        <v>RXN-PSCIT_c_FWD</v>
      </c>
    </row>
    <row r="519" spans="1:16" ht="17" hidden="1" x14ac:dyDescent="0.25">
      <c r="A519" s="1" t="s">
        <v>7871</v>
      </c>
      <c r="B519" s="1" t="s">
        <v>2778</v>
      </c>
      <c r="C519" s="1">
        <v>894.37893786424297</v>
      </c>
      <c r="D519" s="1">
        <f>mfs[[#This Row],[flux]]/1000</f>
        <v>0.89437893786424294</v>
      </c>
      <c r="F519" t="s">
        <v>7812</v>
      </c>
      <c r="G519" t="s">
        <v>2778</v>
      </c>
      <c r="H519" s="3">
        <v>1.13432751594395E-2</v>
      </c>
      <c r="I519">
        <f>_xlfn.XLOOKUP(b2b3[[#This Row],[rxn]],mfs[rxn],mfs[flux_scaled],0)</f>
        <v>0</v>
      </c>
      <c r="J519">
        <f>(b2b3[[#This Row],[flux]]-b2b3[[#This Row],[flux in mfs]])/b2b3[[#This Row],[flux]]</f>
        <v>1</v>
      </c>
      <c r="K519">
        <f>ABS(b2b3[[#This Row],[(mfs - b2+b3) / mfs]])</f>
        <v>1</v>
      </c>
      <c r="L519" t="b">
        <f>_xlfn.TEXTAFTER(b2b3[[#This Row],[rxn]],"-",-1)="SPONT"</f>
        <v>0</v>
      </c>
      <c r="M519" t="str">
        <f>_xlfn.TEXTAFTER(b2b3[[#This Row],[rxn]],"-",-1)</f>
        <v>rt6186</v>
      </c>
      <c r="N519">
        <f>_xlfn.XLOOKUP("'PRO-"&amp;b2b3[[#This Row],[enz]]&amp;"'",'[1]Sheet2 (2)'!$A:$A,'[1]Sheet2 (2)'!$B:$B,"")</f>
        <v>1</v>
      </c>
      <c r="O519">
        <f>IFERROR(_xlfn.XLOOKUP(b2b3[[#This Row],[Column2]],Table17[[#This Row],[rxn-no-enz]],Table17[[#This Row],[flux]],0),0)</f>
        <v>0</v>
      </c>
      <c r="P519" t="str">
        <f>_xlfn.TEXTBEFORE(b2b3[[#This Row],[rxn]],"-",-1,,,"")</f>
        <v>RXN-PSD_mm_FWD</v>
      </c>
    </row>
    <row r="520" spans="1:16" ht="17" hidden="1" x14ac:dyDescent="0.25">
      <c r="A520" s="1" t="s">
        <v>3298</v>
      </c>
      <c r="B520" s="1" t="s">
        <v>2778</v>
      </c>
      <c r="C520" s="1">
        <v>1.1121344434175E-2</v>
      </c>
      <c r="D520" s="1">
        <f>mfs[[#This Row],[flux]]/1000</f>
        <v>1.1121344434174999E-5</v>
      </c>
      <c r="F520" t="s">
        <v>7816</v>
      </c>
      <c r="G520" t="s">
        <v>2778</v>
      </c>
      <c r="H520" s="3">
        <v>1.0085566429250601</v>
      </c>
      <c r="I520">
        <f>_xlfn.XLOOKUP(b2b3[[#This Row],[rxn]],mfs[rxn],mfs[flux_scaled],0)</f>
        <v>1.0085946450758201</v>
      </c>
      <c r="J520">
        <f>(b2b3[[#This Row],[flux]]-b2b3[[#This Row],[flux in mfs]])/b2b3[[#This Row],[flux]]</f>
        <v>-3.7679738690512733E-5</v>
      </c>
      <c r="K520">
        <f>ABS(b2b3[[#This Row],[(mfs - b2+b3) / mfs]])</f>
        <v>3.7679738690512733E-5</v>
      </c>
      <c r="L520" t="b">
        <f>_xlfn.TEXTAFTER(b2b3[[#This Row],[rxn]],"-",-1)="SPONT"</f>
        <v>0</v>
      </c>
      <c r="M520" t="str">
        <f>_xlfn.TEXTAFTER(b2b3[[#This Row],[rxn]],"-",-1)</f>
        <v>rt7036</v>
      </c>
      <c r="N520">
        <f>_xlfn.XLOOKUP("'PRO-"&amp;b2b3[[#This Row],[enz]]&amp;"'",'[1]Sheet2 (2)'!$A:$A,'[1]Sheet2 (2)'!$B:$B,"")</f>
        <v>1</v>
      </c>
      <c r="O520">
        <f>IFERROR(_xlfn.XLOOKUP(b2b3[[#This Row],[Column2]],Table17[[#This Row],[rxn-no-enz]],Table17[[#This Row],[flux]],0),0)</f>
        <v>0</v>
      </c>
      <c r="P520" t="str">
        <f>_xlfn.TEXTBEFORE(b2b3[[#This Row],[rxn]],"-",-1,,,"")</f>
        <v>RXN-PSERT_c_FWD</v>
      </c>
    </row>
    <row r="521" spans="1:16" ht="17" hidden="1" x14ac:dyDescent="0.25">
      <c r="A521" s="1" t="s">
        <v>3299</v>
      </c>
      <c r="B521" s="1" t="s">
        <v>2778</v>
      </c>
      <c r="C521" s="1">
        <v>4.4467849400515E-2</v>
      </c>
      <c r="D521" s="1">
        <f>mfs[[#This Row],[flux]]/1000</f>
        <v>4.4467849400514998E-5</v>
      </c>
      <c r="F521" t="s">
        <v>7817</v>
      </c>
      <c r="G521" t="s">
        <v>2778</v>
      </c>
      <c r="H521" s="3">
        <v>1.0085566429250601</v>
      </c>
      <c r="I521">
        <f>_xlfn.XLOOKUP(b2b3[[#This Row],[rxn]],mfs[rxn],mfs[flux_scaled],0)</f>
        <v>1.0085946450758201</v>
      </c>
      <c r="J521">
        <f>(b2b3[[#This Row],[flux]]-b2b3[[#This Row],[flux in mfs]])/b2b3[[#This Row],[flux]]</f>
        <v>-3.7679738690512733E-5</v>
      </c>
      <c r="K521">
        <f>ABS(b2b3[[#This Row],[(mfs - b2+b3) / mfs]])</f>
        <v>3.7679738690512733E-5</v>
      </c>
      <c r="L521" t="b">
        <f>_xlfn.TEXTAFTER(b2b3[[#This Row],[rxn]],"-",-1)="SPONT"</f>
        <v>0</v>
      </c>
      <c r="M521" t="str">
        <f>_xlfn.TEXTAFTER(b2b3[[#This Row],[rxn]],"-",-1)</f>
        <v>rt3683</v>
      </c>
      <c r="N521">
        <f>_xlfn.XLOOKUP("'PRO-"&amp;b2b3[[#This Row],[enz]]&amp;"'",'[1]Sheet2 (2)'!$A:$A,'[1]Sheet2 (2)'!$B:$B,"")</f>
        <v>1</v>
      </c>
      <c r="O521">
        <f>IFERROR(_xlfn.XLOOKUP(b2b3[[#This Row],[Column2]],Table17[[#This Row],[rxn-no-enz]],Table17[[#This Row],[flux]],0),0)</f>
        <v>0</v>
      </c>
      <c r="P521" t="str">
        <f>_xlfn.TEXTBEFORE(b2b3[[#This Row],[rxn]],"-",-1,,,"")</f>
        <v>RXN-PSP_L_c_FWD</v>
      </c>
    </row>
    <row r="522" spans="1:16" ht="17" hidden="1" x14ac:dyDescent="0.25">
      <c r="A522" s="1" t="s">
        <v>3300</v>
      </c>
      <c r="B522" s="1" t="s">
        <v>2778</v>
      </c>
      <c r="C522" s="1">
        <v>2.2233924700257E-2</v>
      </c>
      <c r="D522" s="1">
        <f>mfs[[#This Row],[flux]]/1000</f>
        <v>2.2233924700257001E-5</v>
      </c>
      <c r="F522" t="s">
        <v>3287</v>
      </c>
      <c r="G522" t="s">
        <v>2778</v>
      </c>
      <c r="H522" s="3">
        <v>1.19358032002976E-2</v>
      </c>
      <c r="I522">
        <f>_xlfn.XLOOKUP(b2b3[[#This Row],[rxn]],mfs[rxn],mfs[flux_scaled],0)</f>
        <v>1.1935803200297601E-2</v>
      </c>
      <c r="J522">
        <f>(b2b3[[#This Row],[flux]]-b2b3[[#This Row],[flux in mfs]])/b2b3[[#This Row],[flux]]</f>
        <v>-1.4533780817813371E-16</v>
      </c>
      <c r="K522">
        <f>ABS(b2b3[[#This Row],[(mfs - b2+b3) / mfs]])</f>
        <v>1.4533780817813371E-16</v>
      </c>
      <c r="L522" t="b">
        <f>_xlfn.TEXTAFTER(b2b3[[#This Row],[rxn]],"-",-1)="SPONT"</f>
        <v>0</v>
      </c>
      <c r="M522" t="str">
        <f>_xlfn.TEXTAFTER(b2b3[[#This Row],[rxn]],"-",-1)</f>
        <v>rt3215</v>
      </c>
      <c r="N522">
        <f>_xlfn.XLOOKUP("'PRO-"&amp;b2b3[[#This Row],[enz]]&amp;"'",'[1]Sheet2 (2)'!$A:$A,'[1]Sheet2 (2)'!$B:$B,"")</f>
        <v>1</v>
      </c>
      <c r="O522">
        <f>IFERROR(_xlfn.XLOOKUP(b2b3[[#This Row],[Column2]],Table17[[#This Row],[rxn-no-enz]],Table17[[#This Row],[flux]],0),0)</f>
        <v>0</v>
      </c>
      <c r="P522" t="str">
        <f>_xlfn.TEXTBEFORE(b2b3[[#This Row],[rxn]],"-",-1,,,"")</f>
        <v>RXN-PSSA_rm_FWD</v>
      </c>
    </row>
    <row r="523" spans="1:16" ht="17" hidden="1" x14ac:dyDescent="0.25">
      <c r="A523" s="1" t="s">
        <v>3301</v>
      </c>
      <c r="B523" s="1" t="s">
        <v>2778</v>
      </c>
      <c r="C523" s="1">
        <v>0.78843777371232104</v>
      </c>
      <c r="D523" s="1">
        <f>mfs[[#This Row],[flux]]/1000</f>
        <v>7.88437773712321E-4</v>
      </c>
      <c r="F523" t="s">
        <v>3288</v>
      </c>
      <c r="G523" t="s">
        <v>2778</v>
      </c>
      <c r="H523" s="3">
        <v>5.9252804085807304E-4</v>
      </c>
      <c r="I523">
        <f>_xlfn.XLOOKUP(b2b3[[#This Row],[rxn]],mfs[rxn],mfs[flux_scaled],0)</f>
        <v>5.9252804085807402E-4</v>
      </c>
      <c r="J523">
        <f>(b2b3[[#This Row],[flux]]-b2b3[[#This Row],[flux in mfs]])/b2b3[[#This Row],[flux]]</f>
        <v>-1.6468114383647895E-15</v>
      </c>
      <c r="K523">
        <f>ABS(b2b3[[#This Row],[(mfs - b2+b3) / mfs]])</f>
        <v>1.6468114383647895E-15</v>
      </c>
      <c r="L523" t="b">
        <f>_xlfn.TEXTAFTER(b2b3[[#This Row],[rxn]],"-",-1)="SPONT"</f>
        <v>1</v>
      </c>
      <c r="M523" t="str">
        <f>_xlfn.TEXTAFTER(b2b3[[#This Row],[rxn]],"-",-1)</f>
        <v>SPONT</v>
      </c>
      <c r="N523" t="str">
        <f>_xlfn.XLOOKUP("'PRO-"&amp;b2b3[[#This Row],[enz]]&amp;"'",'[1]Sheet2 (2)'!$A:$A,'[1]Sheet2 (2)'!$B:$B,"")</f>
        <v/>
      </c>
      <c r="O523">
        <f>IFERROR(_xlfn.XLOOKUP(b2b3[[#This Row],[Column2]],Table17[[#This Row],[rxn-no-enz]],Table17[[#This Row],[flux]],0),0)</f>
        <v>0</v>
      </c>
      <c r="P523" t="str">
        <f>_xlfn.TEXTBEFORE(b2b3[[#This Row],[rxn]],"-",-1,,,"")</f>
        <v>RXN-PSt_c_rm_REV</v>
      </c>
    </row>
    <row r="524" spans="1:16" ht="17" hidden="1" x14ac:dyDescent="0.25">
      <c r="A524" s="1" t="s">
        <v>3302</v>
      </c>
      <c r="B524" s="1" t="s">
        <v>2778</v>
      </c>
      <c r="C524" s="1">
        <v>1.2306103303828</v>
      </c>
      <c r="D524" s="1">
        <f>mfs[[#This Row],[flux]]/1000</f>
        <v>1.2306103303827999E-3</v>
      </c>
      <c r="F524" t="s">
        <v>7828</v>
      </c>
      <c r="G524" t="s">
        <v>2778</v>
      </c>
      <c r="H524" s="3">
        <v>1.13432751594395E-2</v>
      </c>
      <c r="I524">
        <f>_xlfn.XLOOKUP(b2b3[[#This Row],[rxn]],mfs[rxn],mfs[flux_scaled],0)</f>
        <v>1.13432751594395E-2</v>
      </c>
      <c r="J524">
        <f>(b2b3[[#This Row],[flux]]-b2b3[[#This Row],[flux in mfs]])/b2b3[[#This Row],[flux]]</f>
        <v>0</v>
      </c>
      <c r="K524">
        <f>ABS(b2b3[[#This Row],[(mfs - b2+b3) / mfs]])</f>
        <v>0</v>
      </c>
      <c r="L524" t="b">
        <f>_xlfn.TEXTAFTER(b2b3[[#This Row],[rxn]],"-",-1)="SPONT"</f>
        <v>1</v>
      </c>
      <c r="M524" t="str">
        <f>_xlfn.TEXTAFTER(b2b3[[#This Row],[rxn]],"-",-1)</f>
        <v>SPONT</v>
      </c>
      <c r="N524" t="str">
        <f>_xlfn.XLOOKUP("'PRO-"&amp;b2b3[[#This Row],[enz]]&amp;"'",'[1]Sheet2 (2)'!$A:$A,'[1]Sheet2 (2)'!$B:$B,"")</f>
        <v/>
      </c>
      <c r="O524">
        <f>IFERROR(_xlfn.XLOOKUP(b2b3[[#This Row],[Column2]],Table17[[#This Row],[rxn-no-enz]],Table17[[#This Row],[flux]],0),0)</f>
        <v>0</v>
      </c>
      <c r="P524" t="str">
        <f>_xlfn.TEXTBEFORE(b2b3[[#This Row],[rxn]],"-",-1,,,"")</f>
        <v>RXN-PSt_mm_rm_REV</v>
      </c>
    </row>
    <row r="525" spans="1:16" ht="17" hidden="1" x14ac:dyDescent="0.25">
      <c r="A525" s="1" t="s">
        <v>3303</v>
      </c>
      <c r="B525" s="1" t="s">
        <v>2778</v>
      </c>
      <c r="C525" s="1">
        <v>2.01904755263446</v>
      </c>
      <c r="D525" s="1">
        <f>mfs[[#This Row],[flux]]/1000</f>
        <v>2.0190475526344598E-3</v>
      </c>
      <c r="F525" t="s">
        <v>3290</v>
      </c>
      <c r="G525" t="s">
        <v>2778</v>
      </c>
      <c r="H525" s="3">
        <v>1.1112606577170099E-5</v>
      </c>
      <c r="I525">
        <f>_xlfn.XLOOKUP(b2b3[[#This Row],[rxn]],mfs[rxn],mfs[flux_scaled],0)</f>
        <v>1.1112606576944001E-5</v>
      </c>
      <c r="J525">
        <f>(b2b3[[#This Row],[flux]]-b2b3[[#This Row],[flux in mfs]])/b2b3[[#This Row],[flux]]</f>
        <v>2.034612699014203E-11</v>
      </c>
      <c r="K525">
        <f>ABS(b2b3[[#This Row],[(mfs - b2+b3) / mfs]])</f>
        <v>2.034612699014203E-11</v>
      </c>
      <c r="L525" t="b">
        <f>_xlfn.TEXTAFTER(b2b3[[#This Row],[rxn]],"-",-1)="SPONT"</f>
        <v>0</v>
      </c>
      <c r="M525" t="str">
        <f>_xlfn.TEXTAFTER(b2b3[[#This Row],[rxn]],"-",-1)</f>
        <v>rt6481</v>
      </c>
      <c r="N525">
        <f>_xlfn.XLOOKUP("'PRO-"&amp;b2b3[[#This Row],[enz]]&amp;"'",'[1]Sheet2 (2)'!$A:$A,'[1]Sheet2 (2)'!$B:$B,"")</f>
        <v>1</v>
      </c>
      <c r="O525">
        <f>IFERROR(_xlfn.XLOOKUP(b2b3[[#This Row],[Column2]],Table17[[#This Row],[rxn-no-enz]],Table17[[#This Row],[flux]],0),0)</f>
        <v>0</v>
      </c>
      <c r="P525" t="str">
        <f>_xlfn.TEXTBEFORE(b2b3[[#This Row],[rxn]],"-",-1,,,"")</f>
        <v>RXN-PTPAT_c_FWD</v>
      </c>
    </row>
    <row r="526" spans="1:16" ht="17" hidden="1" x14ac:dyDescent="0.25">
      <c r="A526" s="1" t="s">
        <v>7905</v>
      </c>
      <c r="B526" s="1" t="s">
        <v>2778</v>
      </c>
      <c r="C526" s="1">
        <v>33.333383019039204</v>
      </c>
      <c r="D526" s="1">
        <f>mfs[[#This Row],[flux]]/1000</f>
        <v>3.3333383019039202E-2</v>
      </c>
      <c r="F526" t="s">
        <v>3291</v>
      </c>
      <c r="G526" t="s">
        <v>2778</v>
      </c>
      <c r="H526" s="3">
        <v>1.11136131507296E-5</v>
      </c>
      <c r="I526">
        <f>_xlfn.XLOOKUP(b2b3[[#This Row],[rxn]],mfs[rxn],mfs[flux_scaled],0)</f>
        <v>1.1121802278920998E-5</v>
      </c>
      <c r="J526">
        <f>(b2b3[[#This Row],[flux]]-b2b3[[#This Row],[flux in mfs]])/b2b3[[#This Row],[flux]]</f>
        <v>-7.3685560945236435E-4</v>
      </c>
      <c r="K526">
        <f>ABS(b2b3[[#This Row],[(mfs - b2+b3) / mfs]])</f>
        <v>7.3685560945236435E-4</v>
      </c>
      <c r="L526" t="b">
        <f>_xlfn.TEXTAFTER(b2b3[[#This Row],[rxn]],"-",-1)="SPONT"</f>
        <v>0</v>
      </c>
      <c r="M526" t="str">
        <f>_xlfn.TEXTAFTER(b2b3[[#This Row],[rxn]],"-",-1)</f>
        <v>SNZ1SNO1</v>
      </c>
      <c r="N526" t="str">
        <f>_xlfn.XLOOKUP("'PRO-"&amp;b2b3[[#This Row],[enz]]&amp;"'",'[1]Sheet2 (2)'!$A:$A,'[1]Sheet2 (2)'!$B:$B,"")</f>
        <v/>
      </c>
      <c r="O526">
        <f>IFERROR(_xlfn.XLOOKUP(b2b3[[#This Row],[Column2]],Table17[[#This Row],[rxn-no-enz]],Table17[[#This Row],[flux]],0),0)</f>
        <v>0</v>
      </c>
      <c r="P526" t="str">
        <f>_xlfn.TEXTBEFORE(b2b3[[#This Row],[rxn]],"-",-1,,,"")</f>
        <v>RXN-PYDX5PS_c_FWD</v>
      </c>
    </row>
    <row r="527" spans="1:16" ht="17" hidden="1" x14ac:dyDescent="0.25">
      <c r="A527" s="1" t="s">
        <v>3304</v>
      </c>
      <c r="B527" s="1" t="s">
        <v>2778</v>
      </c>
      <c r="C527" s="1">
        <v>33.288915169638599</v>
      </c>
      <c r="D527" s="1">
        <f>mfs[[#This Row],[flux]]/1000</f>
        <v>3.3288915169638597E-2</v>
      </c>
      <c r="F527" t="s">
        <v>3292</v>
      </c>
      <c r="G527" t="s">
        <v>2778</v>
      </c>
      <c r="H527" s="3">
        <v>1.1636912535245101</v>
      </c>
      <c r="I527">
        <f>_xlfn.XLOOKUP(b2b3[[#This Row],[rxn]],mfs[rxn],mfs[flux_scaled],0)</f>
        <v>1.1636512089872599</v>
      </c>
      <c r="J527">
        <f>(b2b3[[#This Row],[flux]]-b2b3[[#This Row],[flux in mfs]])/b2b3[[#This Row],[flux]]</f>
        <v>3.4411650967441667E-5</v>
      </c>
      <c r="K527">
        <f>ABS(b2b3[[#This Row],[(mfs - b2+b3) / mfs]])</f>
        <v>3.4411650967441667E-5</v>
      </c>
      <c r="L527" t="b">
        <f>_xlfn.TEXTAFTER(b2b3[[#This Row],[rxn]],"-",-1)="SPONT"</f>
        <v>0</v>
      </c>
      <c r="M527" t="str">
        <f>_xlfn.TEXTAFTER(b2b3[[#This Row],[rxn]],"-",-1)</f>
        <v>rt4634</v>
      </c>
      <c r="N527">
        <f>_xlfn.XLOOKUP("'PRO-"&amp;b2b3[[#This Row],[enz]]&amp;"'",'[1]Sheet2 (2)'!$A:$A,'[1]Sheet2 (2)'!$B:$B,"")</f>
        <v>1</v>
      </c>
      <c r="O527">
        <f>IFERROR(_xlfn.XLOOKUP(b2b3[[#This Row],[Column2]],Table17[[#This Row],[rxn-no-enz]],Table17[[#This Row],[flux]],0),0)</f>
        <v>0</v>
      </c>
      <c r="P527" t="str">
        <f>_xlfn.TEXTBEFORE(b2b3[[#This Row],[rxn]],"-",-1,,,"")</f>
        <v>RXN-PYK_c_FWD</v>
      </c>
    </row>
    <row r="528" spans="1:16" ht="17" hidden="1" x14ac:dyDescent="0.25">
      <c r="A528" s="1" t="s">
        <v>3305</v>
      </c>
      <c r="B528" s="1" t="s">
        <v>2778</v>
      </c>
      <c r="C528" s="1">
        <v>20.2163088828265</v>
      </c>
      <c r="D528" s="1">
        <f>mfs[[#This Row],[flux]]/1000</f>
        <v>2.0216308882826498E-2</v>
      </c>
      <c r="F528" t="s">
        <v>7871</v>
      </c>
      <c r="G528" t="s">
        <v>2778</v>
      </c>
      <c r="H528" s="3">
        <v>0.89441774417940201</v>
      </c>
      <c r="I528">
        <f>_xlfn.XLOOKUP(b2b3[[#This Row],[rxn]],mfs[rxn],mfs[flux_scaled],0)</f>
        <v>0.89437893786424294</v>
      </c>
      <c r="J528">
        <f>(b2b3[[#This Row],[flux]]-b2b3[[#This Row],[flux in mfs]])/b2b3[[#This Row],[flux]]</f>
        <v>4.3387237576185758E-5</v>
      </c>
      <c r="K528">
        <f>ABS(b2b3[[#This Row],[(mfs - b2+b3) / mfs]])</f>
        <v>4.3387237576185758E-5</v>
      </c>
      <c r="L528" t="b">
        <f>_xlfn.TEXTAFTER(b2b3[[#This Row],[rxn]],"-",-1)="SPONT"</f>
        <v>0</v>
      </c>
      <c r="M528" t="str">
        <f>_xlfn.TEXTAFTER(b2b3[[#This Row],[rxn]],"-",-1)</f>
        <v>MPC13</v>
      </c>
      <c r="N528" t="str">
        <f>_xlfn.XLOOKUP("'PRO-"&amp;b2b3[[#This Row],[enz]]&amp;"'",'[1]Sheet2 (2)'!$A:$A,'[1]Sheet2 (2)'!$B:$B,"")</f>
        <v/>
      </c>
      <c r="O528">
        <f>IFERROR(_xlfn.XLOOKUP(b2b3[[#This Row],[Column2]],Table17[[#This Row],[rxn-no-enz]],Table17[[#This Row],[flux]],0),0)</f>
        <v>0</v>
      </c>
      <c r="P528" t="str">
        <f>_xlfn.TEXTBEFORE(b2b3[[#This Row],[rxn]],"-",-1,,,"")</f>
        <v>RXN-PYRtps_m_FWD</v>
      </c>
    </row>
    <row r="529" spans="1:16" ht="17" hidden="1" x14ac:dyDescent="0.25">
      <c r="A529" s="1" t="s">
        <v>3306</v>
      </c>
      <c r="B529" s="1" t="s">
        <v>2778</v>
      </c>
      <c r="C529" s="1">
        <v>20.2163088828265</v>
      </c>
      <c r="D529" s="1">
        <f>mfs[[#This Row],[flux]]/1000</f>
        <v>2.0216308882826498E-2</v>
      </c>
      <c r="F529" t="s">
        <v>3298</v>
      </c>
      <c r="G529" t="s">
        <v>2778</v>
      </c>
      <c r="H529" s="3">
        <v>1.11135139738398E-5</v>
      </c>
      <c r="I529">
        <f>_xlfn.XLOOKUP(b2b3[[#This Row],[rxn]],mfs[rxn],mfs[flux_scaled],0)</f>
        <v>1.1121344434174999E-5</v>
      </c>
      <c r="J529">
        <f>(b2b3[[#This Row],[flux]]-b2b3[[#This Row],[flux in mfs]])/b2b3[[#This Row],[flux]]</f>
        <v>-7.0458905739725507E-4</v>
      </c>
      <c r="K529">
        <f>ABS(b2b3[[#This Row],[(mfs - b2+b3) / mfs]])</f>
        <v>7.0458905739725507E-4</v>
      </c>
      <c r="L529" t="b">
        <f>_xlfn.TEXTAFTER(b2b3[[#This Row],[rxn]],"-",-1)="SPONT"</f>
        <v>0</v>
      </c>
      <c r="M529" t="str">
        <f>_xlfn.TEXTAFTER(b2b3[[#This Row],[rxn]],"-",-1)</f>
        <v>rt0930_c</v>
      </c>
      <c r="N529">
        <f>_xlfn.XLOOKUP("'PRO-"&amp;b2b3[[#This Row],[enz]]&amp;"'",'[1]Sheet2 (2)'!$A:$A,'[1]Sheet2 (2)'!$B:$B,"")</f>
        <v>1</v>
      </c>
      <c r="O529">
        <f>IFERROR(_xlfn.XLOOKUP(b2b3[[#This Row],[Column2]],Table17[[#This Row],[rxn-no-enz]],Table17[[#This Row],[flux]],0),0)</f>
        <v>0</v>
      </c>
      <c r="P529" t="str">
        <f>_xlfn.TEXTBEFORE(b2b3[[#This Row],[rxn]],"-",-1,,,"")</f>
        <v>RXN-RBFK_c_FWD</v>
      </c>
    </row>
    <row r="530" spans="1:16" ht="17" hidden="1" x14ac:dyDescent="0.25">
      <c r="A530" s="1" t="s">
        <v>3307</v>
      </c>
      <c r="B530" s="1" t="s">
        <v>2778</v>
      </c>
      <c r="C530" s="1">
        <v>9.4570683556997892</v>
      </c>
      <c r="D530" s="1">
        <f>mfs[[#This Row],[flux]]/1000</f>
        <v>9.4570683556997898E-3</v>
      </c>
      <c r="F530" t="s">
        <v>3299</v>
      </c>
      <c r="G530" t="s">
        <v>2778</v>
      </c>
      <c r="H530" s="3">
        <v>4.4452188479843699E-5</v>
      </c>
      <c r="I530">
        <f>_xlfn.XLOOKUP(b2b3[[#This Row],[rxn]],mfs[rxn],mfs[flux_scaled],0)</f>
        <v>4.4467849400514998E-5</v>
      </c>
      <c r="J530">
        <f>(b2b3[[#This Row],[flux]]-b2b3[[#This Row],[flux in mfs]])/b2b3[[#This Row],[flux]]</f>
        <v>-3.5230932844623639E-4</v>
      </c>
      <c r="K530">
        <f>ABS(b2b3[[#This Row],[(mfs - b2+b3) / mfs]])</f>
        <v>3.5230932844623639E-4</v>
      </c>
      <c r="L530" t="b">
        <f>_xlfn.TEXTAFTER(b2b3[[#This Row],[rxn]],"-",-1)="SPONT"</f>
        <v>0</v>
      </c>
      <c r="M530" t="str">
        <f>_xlfn.TEXTAFTER(b2b3[[#This Row],[rxn]],"-",-1)</f>
        <v>rt0910</v>
      </c>
      <c r="N530">
        <f>_xlfn.XLOOKUP("'PRO-"&amp;b2b3[[#This Row],[enz]]&amp;"'",'[1]Sheet2 (2)'!$A:$A,'[1]Sheet2 (2)'!$B:$B,"")</f>
        <v>1</v>
      </c>
      <c r="O530">
        <f>IFERROR(_xlfn.XLOOKUP(b2b3[[#This Row],[Column2]],Table17[[#This Row],[rxn-no-enz]],Table17[[#This Row],[flux]],0),0)</f>
        <v>0</v>
      </c>
      <c r="P530" t="str">
        <f>_xlfn.TEXTBEFORE(b2b3[[#This Row],[rxn]],"-",-1,,,"")</f>
        <v>RXN-RBFSa_c_FWD</v>
      </c>
    </row>
    <row r="531" spans="1:16" ht="17" hidden="1" x14ac:dyDescent="0.25">
      <c r="A531" s="1" t="s">
        <v>3308</v>
      </c>
      <c r="B531" s="1" t="s">
        <v>2778</v>
      </c>
      <c r="C531" s="1">
        <v>11.3983196523653</v>
      </c>
      <c r="D531" s="1">
        <f>mfs[[#This Row],[flux]]/1000</f>
        <v>1.1398319652365301E-2</v>
      </c>
      <c r="F531" t="s">
        <v>3300</v>
      </c>
      <c r="G531" t="s">
        <v>2778</v>
      </c>
      <c r="H531" s="3">
        <v>2.2226094239921798E-5</v>
      </c>
      <c r="I531">
        <f>_xlfn.XLOOKUP(b2b3[[#This Row],[rxn]],mfs[rxn],mfs[flux_scaled],0)</f>
        <v>2.2233924700257001E-5</v>
      </c>
      <c r="J531">
        <f>(b2b3[[#This Row],[flux]]-b2b3[[#This Row],[flux in mfs]])/b2b3[[#This Row],[flux]]</f>
        <v>-3.5230932842611517E-4</v>
      </c>
      <c r="K531">
        <f>ABS(b2b3[[#This Row],[(mfs - b2+b3) / mfs]])</f>
        <v>3.5230932842611517E-4</v>
      </c>
      <c r="L531" t="b">
        <f>_xlfn.TEXTAFTER(b2b3[[#This Row],[rxn]],"-",-1)="SPONT"</f>
        <v>0</v>
      </c>
      <c r="M531" t="str">
        <f>_xlfn.TEXTAFTER(b2b3[[#This Row],[rxn]],"-",-1)</f>
        <v>rt4127</v>
      </c>
      <c r="N531">
        <f>_xlfn.XLOOKUP("'PRO-"&amp;b2b3[[#This Row],[enz]]&amp;"'",'[1]Sheet2 (2)'!$A:$A,'[1]Sheet2 (2)'!$B:$B,"")</f>
        <v>1</v>
      </c>
      <c r="O531">
        <f>IFERROR(_xlfn.XLOOKUP(b2b3[[#This Row],[Column2]],Table17[[#This Row],[rxn-no-enz]],Table17[[#This Row],[flux]],0),0)</f>
        <v>0</v>
      </c>
      <c r="P531" t="str">
        <f>_xlfn.TEXTBEFORE(b2b3[[#This Row],[rxn]],"-",-1,,,"")</f>
        <v>RXN-RBFSb_c_FWD</v>
      </c>
    </row>
    <row r="532" spans="1:16" ht="17" hidden="1" x14ac:dyDescent="0.25">
      <c r="A532" s="1" t="s">
        <v>3310</v>
      </c>
      <c r="B532" s="1" t="s">
        <v>2778</v>
      </c>
      <c r="C532" s="1">
        <v>0.89801775857439603</v>
      </c>
      <c r="D532" s="1">
        <f>mfs[[#This Row],[flux]]/1000</f>
        <v>8.9801775857439598E-4</v>
      </c>
      <c r="F532" t="s">
        <v>3301</v>
      </c>
      <c r="G532" t="s">
        <v>2778</v>
      </c>
      <c r="H532" s="3">
        <v>7.8843777371232003E-4</v>
      </c>
      <c r="I532">
        <f>_xlfn.XLOOKUP(b2b3[[#This Row],[rxn]],mfs[rxn],mfs[flux_scaled],0)</f>
        <v>7.88437773712321E-4</v>
      </c>
      <c r="J532">
        <f>(b2b3[[#This Row],[flux]]-b2b3[[#This Row],[flux in mfs]])/b2b3[[#This Row],[flux]]</f>
        <v>-1.2376144164713636E-15</v>
      </c>
      <c r="K532">
        <f>ABS(b2b3[[#This Row],[(mfs - b2+b3) / mfs]])</f>
        <v>1.2376144164713636E-15</v>
      </c>
      <c r="L532" t="b">
        <f>_xlfn.TEXTAFTER(b2b3[[#This Row],[rxn]],"-",-1)="SPONT"</f>
        <v>0</v>
      </c>
      <c r="M532" t="str">
        <f>_xlfn.TEXTAFTER(b2b3[[#This Row],[rxn]],"-",-1)</f>
        <v>RNR124</v>
      </c>
      <c r="N532" t="str">
        <f>_xlfn.XLOOKUP("'PRO-"&amp;b2b3[[#This Row],[enz]]&amp;"'",'[1]Sheet2 (2)'!$A:$A,'[1]Sheet2 (2)'!$B:$B,"")</f>
        <v/>
      </c>
      <c r="O532">
        <f>IFERROR(_xlfn.XLOOKUP(b2b3[[#This Row],[Column2]],Table17[[#This Row],[rxn-no-enz]],Table17[[#This Row],[flux]],0),0)</f>
        <v>0</v>
      </c>
      <c r="P532" t="str">
        <f>_xlfn.TEXTBEFORE(b2b3[[#This Row],[rxn]],"-",-1,,,"")</f>
        <v>RXN-RNDR1_c_FWD</v>
      </c>
    </row>
    <row r="533" spans="1:16" ht="17" hidden="1" x14ac:dyDescent="0.25">
      <c r="A533" s="1" t="s">
        <v>3311</v>
      </c>
      <c r="B533" s="1" t="s">
        <v>2778</v>
      </c>
      <c r="C533" s="1">
        <v>923.29675637175205</v>
      </c>
      <c r="D533" s="1">
        <f>mfs[[#This Row],[flux]]/1000</f>
        <v>0.92329675637175201</v>
      </c>
      <c r="F533" t="s">
        <v>3302</v>
      </c>
      <c r="G533" t="s">
        <v>2778</v>
      </c>
      <c r="H533" s="3">
        <v>1.2306103303827999E-3</v>
      </c>
      <c r="I533">
        <f>_xlfn.XLOOKUP(b2b3[[#This Row],[rxn]],mfs[rxn],mfs[flux_scaled],0)</f>
        <v>1.2306103303827999E-3</v>
      </c>
      <c r="J533">
        <f>(b2b3[[#This Row],[flux]]-b2b3[[#This Row],[flux in mfs]])/b2b3[[#This Row],[flux]]</f>
        <v>0</v>
      </c>
      <c r="K533">
        <f>ABS(b2b3[[#This Row],[(mfs - b2+b3) / mfs]])</f>
        <v>0</v>
      </c>
      <c r="L533" t="b">
        <f>_xlfn.TEXTAFTER(b2b3[[#This Row],[rxn]],"-",-1)="SPONT"</f>
        <v>0</v>
      </c>
      <c r="M533" t="str">
        <f>_xlfn.TEXTAFTER(b2b3[[#This Row],[rxn]],"-",-1)</f>
        <v>RNR124</v>
      </c>
      <c r="N533" t="str">
        <f>_xlfn.XLOOKUP("'PRO-"&amp;b2b3[[#This Row],[enz]]&amp;"'",'[1]Sheet2 (2)'!$A:$A,'[1]Sheet2 (2)'!$B:$B,"")</f>
        <v/>
      </c>
      <c r="O533">
        <f>IFERROR(_xlfn.XLOOKUP(b2b3[[#This Row],[Column2]],Table17[[#This Row],[rxn-no-enz]],Table17[[#This Row],[flux]],0),0)</f>
        <v>0</v>
      </c>
      <c r="P533" t="str">
        <f>_xlfn.TEXTBEFORE(b2b3[[#This Row],[rxn]],"-",-1,,,"")</f>
        <v>RXN-RNDR2_c_FWD</v>
      </c>
    </row>
    <row r="534" spans="1:16" ht="17" hidden="1" x14ac:dyDescent="0.25">
      <c r="A534" s="1" t="s">
        <v>3312</v>
      </c>
      <c r="B534" s="1" t="s">
        <v>2778</v>
      </c>
      <c r="C534" s="1">
        <v>0.89801775857439603</v>
      </c>
      <c r="D534" s="1">
        <f>mfs[[#This Row],[flux]]/1000</f>
        <v>8.9801775857439598E-4</v>
      </c>
      <c r="F534" t="s">
        <v>3303</v>
      </c>
      <c r="G534" t="s">
        <v>2778</v>
      </c>
      <c r="H534" s="3">
        <v>2.0190475526344598E-3</v>
      </c>
      <c r="I534">
        <f>_xlfn.XLOOKUP(b2b3[[#This Row],[rxn]],mfs[rxn],mfs[flux_scaled],0)</f>
        <v>2.0190475526344598E-3</v>
      </c>
      <c r="J534">
        <f>(b2b3[[#This Row],[flux]]-b2b3[[#This Row],[flux in mfs]])/b2b3[[#This Row],[flux]]</f>
        <v>0</v>
      </c>
      <c r="K534">
        <f>ABS(b2b3[[#This Row],[(mfs - b2+b3) / mfs]])</f>
        <v>0</v>
      </c>
      <c r="L534" t="b">
        <f>_xlfn.TEXTAFTER(b2b3[[#This Row],[rxn]],"-",-1)="SPONT"</f>
        <v>0</v>
      </c>
      <c r="M534" t="str">
        <f>_xlfn.TEXTAFTER(b2b3[[#This Row],[rxn]],"-",-1)</f>
        <v>RNR124</v>
      </c>
      <c r="N534" t="str">
        <f>_xlfn.XLOOKUP("'PRO-"&amp;b2b3[[#This Row],[enz]]&amp;"'",'[1]Sheet2 (2)'!$A:$A,'[1]Sheet2 (2)'!$B:$B,"")</f>
        <v/>
      </c>
      <c r="O534">
        <f>IFERROR(_xlfn.XLOOKUP(b2b3[[#This Row],[Column2]],Table17[[#This Row],[rxn-no-enz]],Table17[[#This Row],[flux]],0),0)</f>
        <v>0</v>
      </c>
      <c r="P534" t="str">
        <f>_xlfn.TEXTBEFORE(b2b3[[#This Row],[rxn]],"-",-1,,,"")</f>
        <v>RXN-RNDR3_c_FWD</v>
      </c>
    </row>
    <row r="535" spans="1:16" ht="17" hidden="1" x14ac:dyDescent="0.25">
      <c r="A535" s="1" t="s">
        <v>3313</v>
      </c>
      <c r="B535" s="1" t="s">
        <v>2778</v>
      </c>
      <c r="C535" s="1">
        <v>11.935803200297601</v>
      </c>
      <c r="D535" s="1">
        <f>mfs[[#This Row],[flux]]/1000</f>
        <v>1.1935803200297601E-2</v>
      </c>
      <c r="F535" t="s">
        <v>7907</v>
      </c>
      <c r="G535" t="s">
        <v>2778</v>
      </c>
      <c r="H535" s="3">
        <v>3.3333058843098402E-2</v>
      </c>
      <c r="I535">
        <f>_xlfn.XLOOKUP(b2b3[[#This Row],[rxn]],mfs[rxn],mfs[flux_scaled],0)</f>
        <v>0</v>
      </c>
      <c r="J535">
        <f>(b2b3[[#This Row],[flux]]-b2b3[[#This Row],[flux in mfs]])/b2b3[[#This Row],[flux]]</f>
        <v>1</v>
      </c>
      <c r="K535">
        <f>ABS(b2b3[[#This Row],[(mfs - b2+b3) / mfs]])</f>
        <v>1</v>
      </c>
      <c r="L535" t="b">
        <f>_xlfn.TEXTAFTER(b2b3[[#This Row],[rxn]],"-",-1)="SPONT"</f>
        <v>0</v>
      </c>
      <c r="M535" t="str">
        <f>_xlfn.TEXTAFTER(b2b3[[#This Row],[rxn]],"-",-1)</f>
        <v>rt7896</v>
      </c>
      <c r="N535">
        <f>_xlfn.XLOOKUP("'PRO-"&amp;b2b3[[#This Row],[enz]]&amp;"'",'[1]Sheet2 (2)'!$A:$A,'[1]Sheet2 (2)'!$B:$B,"")</f>
        <v>1</v>
      </c>
      <c r="O535">
        <f>IFERROR(_xlfn.XLOOKUP(b2b3[[#This Row],[Column2]],Table17[[#This Row],[rxn-no-enz]],Table17[[#This Row],[flux]],0),0)</f>
        <v>0</v>
      </c>
      <c r="P535" t="str">
        <f>_xlfn.TEXTBEFORE(b2b3[[#This Row],[rxn]],"-",-1,,,"")</f>
        <v>RXN-RPE_c_REV</v>
      </c>
    </row>
    <row r="536" spans="1:16" ht="17" hidden="1" x14ac:dyDescent="0.25">
      <c r="A536" s="1" t="s">
        <v>3314</v>
      </c>
      <c r="B536" s="1" t="s">
        <v>2778</v>
      </c>
      <c r="C536" s="1">
        <v>25.152679495738202</v>
      </c>
      <c r="D536" s="1">
        <f>mfs[[#This Row],[flux]]/1000</f>
        <v>2.5152679495738201E-2</v>
      </c>
      <c r="F536" t="s">
        <v>3304</v>
      </c>
      <c r="G536" t="s">
        <v>2778</v>
      </c>
      <c r="H536" s="3">
        <v>3.3288606654618601E-2</v>
      </c>
      <c r="I536">
        <f>_xlfn.XLOOKUP(b2b3[[#This Row],[rxn]],mfs[rxn],mfs[flux_scaled],0)</f>
        <v>3.3288915169638597E-2</v>
      </c>
      <c r="J536">
        <f>(b2b3[[#This Row],[flux]]-b2b3[[#This Row],[flux in mfs]])/b2b3[[#This Row],[flux]]</f>
        <v>-9.2678862530145112E-6</v>
      </c>
      <c r="K536">
        <f>ABS(b2b3[[#This Row],[(mfs - b2+b3) / mfs]])</f>
        <v>9.2678862530145112E-6</v>
      </c>
      <c r="L536" t="b">
        <f>_xlfn.TEXTAFTER(b2b3[[#This Row],[rxn]],"-",-1)="SPONT"</f>
        <v>0</v>
      </c>
      <c r="M536" t="str">
        <f>_xlfn.TEXTAFTER(b2b3[[#This Row],[rxn]],"-",-1)</f>
        <v>rt4920</v>
      </c>
      <c r="N536">
        <f>_xlfn.XLOOKUP("'PRO-"&amp;b2b3[[#This Row],[enz]]&amp;"'",'[1]Sheet2 (2)'!$A:$A,'[1]Sheet2 (2)'!$B:$B,"")</f>
        <v>1</v>
      </c>
      <c r="O536">
        <f>IFERROR(_xlfn.XLOOKUP(b2b3[[#This Row],[Column2]],Table17[[#This Row],[rxn-no-enz]],Table17[[#This Row],[flux]],0),0)</f>
        <v>0</v>
      </c>
      <c r="P536" t="str">
        <f>_xlfn.TEXTBEFORE(b2b3[[#This Row],[rxn]],"-",-1,,,"")</f>
        <v>RXN-RPI_c_FWD</v>
      </c>
    </row>
    <row r="537" spans="1:16" ht="17" hidden="1" x14ac:dyDescent="0.25">
      <c r="A537" s="1" t="s">
        <v>3315</v>
      </c>
      <c r="B537" s="1" t="s">
        <v>2778</v>
      </c>
      <c r="C537" s="1">
        <v>5.0484574100000003E-7</v>
      </c>
      <c r="D537" s="1">
        <f>mfs[[#This Row],[flux]]/1000</f>
        <v>5.0484574100000006E-10</v>
      </c>
      <c r="F537" t="s">
        <v>3305</v>
      </c>
      <c r="G537" t="s">
        <v>2778</v>
      </c>
      <c r="H537" s="3">
        <v>2.0215950303916701E-2</v>
      </c>
      <c r="I537">
        <f>_xlfn.XLOOKUP(b2b3[[#This Row],[rxn]],mfs[rxn],mfs[flux_scaled],0)</f>
        <v>2.0216308882826498E-2</v>
      </c>
      <c r="J537">
        <f>(b2b3[[#This Row],[flux]]-b2b3[[#This Row],[flux in mfs]])/b2b3[[#This Row],[flux]]</f>
        <v>-1.7737425369907713E-5</v>
      </c>
      <c r="K537">
        <f>ABS(b2b3[[#This Row],[(mfs - b2+b3) / mfs]])</f>
        <v>1.7737425369907713E-5</v>
      </c>
      <c r="L537" t="b">
        <f>_xlfn.TEXTAFTER(b2b3[[#This Row],[rxn]],"-",-1)="SPONT"</f>
        <v>0</v>
      </c>
      <c r="M537" t="str">
        <f>_xlfn.TEXTAFTER(b2b3[[#This Row],[rxn]],"-",-1)</f>
        <v>rt8465</v>
      </c>
      <c r="N537">
        <f>_xlfn.XLOOKUP("'PRO-"&amp;b2b3[[#This Row],[enz]]&amp;"'",'[1]Sheet2 (2)'!$A:$A,'[1]Sheet2 (2)'!$B:$B,"")</f>
        <v>1</v>
      </c>
      <c r="O537">
        <f>IFERROR(_xlfn.XLOOKUP(b2b3[[#This Row],[Column2]],Table17[[#This Row],[rxn-no-enz]],Table17[[#This Row],[flux]],0),0)</f>
        <v>0</v>
      </c>
      <c r="P537" t="str">
        <f>_xlfn.TEXTBEFORE(b2b3[[#This Row],[rxn]],"-",-1,,,"")</f>
        <v>RXN-SACCD1_c_FWD</v>
      </c>
    </row>
    <row r="538" spans="1:16" ht="17" hidden="1" x14ac:dyDescent="0.25">
      <c r="A538" s="1" t="s">
        <v>3316</v>
      </c>
      <c r="B538" s="1" t="s">
        <v>2778</v>
      </c>
      <c r="C538" s="1">
        <v>5.0484574100000003E-7</v>
      </c>
      <c r="D538" s="1">
        <f>mfs[[#This Row],[flux]]/1000</f>
        <v>5.0484574100000006E-10</v>
      </c>
      <c r="F538" t="s">
        <v>3306</v>
      </c>
      <c r="G538" t="s">
        <v>2778</v>
      </c>
      <c r="H538" s="3">
        <v>2.0215950303916701E-2</v>
      </c>
      <c r="I538">
        <f>_xlfn.XLOOKUP(b2b3[[#This Row],[rxn]],mfs[rxn],mfs[flux_scaled],0)</f>
        <v>2.0216308882826498E-2</v>
      </c>
      <c r="J538">
        <f>(b2b3[[#This Row],[flux]]-b2b3[[#This Row],[flux in mfs]])/b2b3[[#This Row],[flux]]</f>
        <v>-1.7737425369907713E-5</v>
      </c>
      <c r="K538">
        <f>ABS(b2b3[[#This Row],[(mfs - b2+b3) / mfs]])</f>
        <v>1.7737425369907713E-5</v>
      </c>
      <c r="L538" t="b">
        <f>_xlfn.TEXTAFTER(b2b3[[#This Row],[rxn]],"-",-1)="SPONT"</f>
        <v>0</v>
      </c>
      <c r="M538" t="str">
        <f>_xlfn.TEXTAFTER(b2b3[[#This Row],[rxn]],"-",-1)</f>
        <v>rt5719</v>
      </c>
      <c r="N538">
        <f>_xlfn.XLOOKUP("'PRO-"&amp;b2b3[[#This Row],[enz]]&amp;"'",'[1]Sheet2 (2)'!$A:$A,'[1]Sheet2 (2)'!$B:$B,"")</f>
        <v>1</v>
      </c>
      <c r="O538">
        <f>IFERROR(_xlfn.XLOOKUP(b2b3[[#This Row],[Column2]],Table17[[#This Row],[rxn-no-enz]],Table17[[#This Row],[flux]],0),0)</f>
        <v>0</v>
      </c>
      <c r="P538" t="str">
        <f>_xlfn.TEXTBEFORE(b2b3[[#This Row],[rxn]],"-",-1,,,"")</f>
        <v>RXN-SACCD2_c_FWD</v>
      </c>
    </row>
    <row r="539" spans="1:16" ht="17" hidden="1" x14ac:dyDescent="0.25">
      <c r="A539" s="1" t="s">
        <v>3317</v>
      </c>
      <c r="B539" s="1" t="s">
        <v>2778</v>
      </c>
      <c r="C539" s="1">
        <v>23.968741454858701</v>
      </c>
      <c r="D539" s="1">
        <f>mfs[[#This Row],[flux]]/1000</f>
        <v>2.3968741454858701E-2</v>
      </c>
      <c r="F539" t="s">
        <v>3307</v>
      </c>
      <c r="G539" t="s">
        <v>2778</v>
      </c>
      <c r="H539" s="3">
        <v>9.4567789513059792E-3</v>
      </c>
      <c r="I539">
        <f>_xlfn.XLOOKUP(b2b3[[#This Row],[rxn]],mfs[rxn],mfs[flux_scaled],0)</f>
        <v>9.4570683556997898E-3</v>
      </c>
      <c r="J539">
        <f>(b2b3[[#This Row],[flux]]-b2b3[[#This Row],[flux in mfs]])/b2b3[[#This Row],[flux]]</f>
        <v>-3.0602850642995857E-5</v>
      </c>
      <c r="K539">
        <f>ABS(b2b3[[#This Row],[(mfs - b2+b3) / mfs]])</f>
        <v>3.0602850642995857E-5</v>
      </c>
      <c r="L539" t="b">
        <f>_xlfn.TEXTAFTER(b2b3[[#This Row],[rxn]],"-",-1)="SPONT"</f>
        <v>0</v>
      </c>
      <c r="M539" t="str">
        <f>_xlfn.TEXTAFTER(b2b3[[#This Row],[rxn]],"-",-1)</f>
        <v>rt5075</v>
      </c>
      <c r="N539">
        <f>_xlfn.XLOOKUP("'PRO-"&amp;b2b3[[#This Row],[enz]]&amp;"'",'[1]Sheet2 (2)'!$A:$A,'[1]Sheet2 (2)'!$B:$B,"")</f>
        <v>1</v>
      </c>
      <c r="O539">
        <f>IFERROR(_xlfn.XLOOKUP(b2b3[[#This Row],[Column2]],Table17[[#This Row],[rxn-no-enz]],Table17[[#This Row],[flux]],0),0)</f>
        <v>0</v>
      </c>
      <c r="P539" t="str">
        <f>_xlfn.TEXTBEFORE(b2b3[[#This Row],[rxn]],"-",-1,,,"")</f>
        <v>RXN-SADT_c_FWD</v>
      </c>
    </row>
    <row r="540" spans="1:16" ht="17" hidden="1" x14ac:dyDescent="0.25">
      <c r="A540" s="1" t="s">
        <v>3318</v>
      </c>
      <c r="B540" s="1" t="s">
        <v>2778</v>
      </c>
      <c r="C540" s="1">
        <v>23.968741454858701</v>
      </c>
      <c r="D540" s="1">
        <f>mfs[[#This Row],[flux]]/1000</f>
        <v>2.3968741454858701E-2</v>
      </c>
      <c r="F540" t="s">
        <v>3308</v>
      </c>
      <c r="G540" t="s">
        <v>2778</v>
      </c>
      <c r="H540" s="3">
        <v>1.1398319652365299E-2</v>
      </c>
      <c r="I540">
        <f>_xlfn.XLOOKUP(b2b3[[#This Row],[rxn]],mfs[rxn],mfs[flux_scaled],0)</f>
        <v>1.1398319652365301E-2</v>
      </c>
      <c r="J540">
        <f>(b2b3[[#This Row],[flux]]-b2b3[[#This Row],[flux in mfs]])/b2b3[[#This Row],[flux]]</f>
        <v>-1.5219115877460319E-16</v>
      </c>
      <c r="K540">
        <f>ABS(b2b3[[#This Row],[(mfs - b2+b3) / mfs]])</f>
        <v>1.5219115877460319E-16</v>
      </c>
      <c r="L540" t="b">
        <f>_xlfn.TEXTAFTER(b2b3[[#This Row],[rxn]],"-",-1)="SPONT"</f>
        <v>0</v>
      </c>
      <c r="M540" t="str">
        <f>_xlfn.TEXTAFTER(b2b3[[#This Row],[rxn]],"-",-1)</f>
        <v>rt4692</v>
      </c>
      <c r="N540">
        <f>_xlfn.XLOOKUP("'PRO-"&amp;b2b3[[#This Row],[enz]]&amp;"'",'[1]Sheet2 (2)'!$A:$A,'[1]Sheet2 (2)'!$B:$B,"")</f>
        <v>1</v>
      </c>
      <c r="O540">
        <f>IFERROR(_xlfn.XLOOKUP(b2b3[[#This Row],[Column2]],Table17[[#This Row],[rxn-no-enz]],Table17[[#This Row],[flux]],0),0)</f>
        <v>0</v>
      </c>
      <c r="P540" t="str">
        <f>_xlfn.TEXTBEFORE(b2b3[[#This Row],[rxn]],"-",-1,,,"")</f>
        <v>RXN-SAM24MT_c_FWD</v>
      </c>
    </row>
    <row r="541" spans="1:16" ht="17" hidden="1" x14ac:dyDescent="0.25">
      <c r="A541" s="1" t="s">
        <v>3319</v>
      </c>
      <c r="B541" s="1" t="s">
        <v>2778</v>
      </c>
      <c r="C541" s="1">
        <v>9.4570683556997892</v>
      </c>
      <c r="D541" s="1">
        <f>mfs[[#This Row],[flux]]/1000</f>
        <v>9.4570683556997898E-3</v>
      </c>
      <c r="F541" t="s">
        <v>3310</v>
      </c>
      <c r="G541" t="s">
        <v>2778</v>
      </c>
      <c r="H541" s="3">
        <v>8.9801775857439501E-4</v>
      </c>
      <c r="I541">
        <f>_xlfn.XLOOKUP(b2b3[[#This Row],[rxn]],mfs[rxn],mfs[flux_scaled],0)</f>
        <v>8.9801775857439598E-4</v>
      </c>
      <c r="J541">
        <f>(b2b3[[#This Row],[flux]]-b2b3[[#This Row],[flux in mfs]])/b2b3[[#This Row],[flux]]</f>
        <v>-1.0865953884765149E-15</v>
      </c>
      <c r="K541">
        <f>ABS(b2b3[[#This Row],[(mfs - b2+b3) / mfs]])</f>
        <v>1.0865953884765149E-15</v>
      </c>
      <c r="L541" t="b">
        <f>_xlfn.TEXTAFTER(b2b3[[#This Row],[rxn]],"-",-1)="SPONT"</f>
        <v>0</v>
      </c>
      <c r="M541" t="str">
        <f>_xlfn.TEXTAFTER(b2b3[[#This Row],[rxn]],"-",-1)</f>
        <v>rt10571935</v>
      </c>
      <c r="N541" t="str">
        <f>_xlfn.XLOOKUP("'PRO-"&amp;b2b3[[#This Row],[enz]]&amp;"'",'[1]Sheet2 (2)'!$A:$A,'[1]Sheet2 (2)'!$B:$B,"")</f>
        <v/>
      </c>
      <c r="O541">
        <f>IFERROR(_xlfn.XLOOKUP(b2b3[[#This Row],[Column2]],Table17[[#This Row],[rxn-no-enz]],Table17[[#This Row],[flux]],0),0)</f>
        <v>0</v>
      </c>
      <c r="P541" t="str">
        <f>_xlfn.TEXTBEFORE(b2b3[[#This Row],[rxn]],"-",-1,,,"")</f>
        <v>RXN-SERPT_r_FWD</v>
      </c>
    </row>
    <row r="542" spans="1:16" ht="17" hidden="1" x14ac:dyDescent="0.25">
      <c r="A542" s="1" t="s">
        <v>7948</v>
      </c>
      <c r="B542" s="1" t="s">
        <v>2778</v>
      </c>
      <c r="C542" s="1">
        <v>12.9267444535949</v>
      </c>
      <c r="D542" s="1">
        <f>mfs[[#This Row],[flux]]/1000</f>
        <v>1.29267444535949E-2</v>
      </c>
      <c r="F542" t="s">
        <v>3311</v>
      </c>
      <c r="G542" t="s">
        <v>2778</v>
      </c>
      <c r="H542" s="3">
        <v>0.92325889350164303</v>
      </c>
      <c r="I542">
        <f>_xlfn.XLOOKUP(b2b3[[#This Row],[rxn]],mfs[rxn],mfs[flux_scaled],0)</f>
        <v>0.92329675637175201</v>
      </c>
      <c r="J542">
        <f>(b2b3[[#This Row],[flux]]-b2b3[[#This Row],[flux in mfs]])/b2b3[[#This Row],[flux]]</f>
        <v>-4.1010024788802211E-5</v>
      </c>
      <c r="K542">
        <f>ABS(b2b3[[#This Row],[(mfs - b2+b3) / mfs]])</f>
        <v>4.1010024788802211E-5</v>
      </c>
      <c r="L542" t="b">
        <f>_xlfn.TEXTAFTER(b2b3[[#This Row],[rxn]],"-",-1)="SPONT"</f>
        <v>0</v>
      </c>
      <c r="M542" t="str">
        <f>_xlfn.TEXTAFTER(b2b3[[#This Row],[rxn]],"-",-1)</f>
        <v>rt7910</v>
      </c>
      <c r="N542">
        <f>_xlfn.XLOOKUP("'PRO-"&amp;b2b3[[#This Row],[enz]]&amp;"'",'[1]Sheet2 (2)'!$A:$A,'[1]Sheet2 (2)'!$B:$B,"")</f>
        <v>1</v>
      </c>
      <c r="O542">
        <f>IFERROR(_xlfn.XLOOKUP(b2b3[[#This Row],[Column2]],Table17[[#This Row],[rxn-no-enz]],Table17[[#This Row],[flux]],0),0)</f>
        <v>0</v>
      </c>
      <c r="P542" t="str">
        <f>_xlfn.TEXTBEFORE(b2b3[[#This Row],[rxn]],"-",-1,,,"")</f>
        <v>RXN-SERt_c_m_REV</v>
      </c>
    </row>
    <row r="543" spans="1:16" ht="17" hidden="1" x14ac:dyDescent="0.25">
      <c r="A543" s="1" t="s">
        <v>3321</v>
      </c>
      <c r="B543" s="1" t="s">
        <v>2778</v>
      </c>
      <c r="C543" s="1">
        <v>1.1112543481148001E-2</v>
      </c>
      <c r="D543" s="1">
        <f>mfs[[#This Row],[flux]]/1000</f>
        <v>1.1112543481148001E-5</v>
      </c>
      <c r="F543" t="s">
        <v>3312</v>
      </c>
      <c r="G543" t="s">
        <v>2778</v>
      </c>
      <c r="H543" s="3">
        <v>8.9801775857439501E-4</v>
      </c>
      <c r="I543">
        <f>_xlfn.XLOOKUP(b2b3[[#This Row],[rxn]],mfs[rxn],mfs[flux_scaled],0)</f>
        <v>8.9801775857439598E-4</v>
      </c>
      <c r="J543">
        <f>(b2b3[[#This Row],[flux]]-b2b3[[#This Row],[flux in mfs]])/b2b3[[#This Row],[flux]]</f>
        <v>-1.0865953884765149E-15</v>
      </c>
      <c r="K543">
        <f>ABS(b2b3[[#This Row],[(mfs - b2+b3) / mfs]])</f>
        <v>1.0865953884765149E-15</v>
      </c>
      <c r="L543" t="b">
        <f>_xlfn.TEXTAFTER(b2b3[[#This Row],[rxn]],"-",-1)="SPONT"</f>
        <v>0</v>
      </c>
      <c r="M543" t="str">
        <f>_xlfn.TEXTAFTER(b2b3[[#This Row],[rxn]],"-",-1)</f>
        <v>UNKNOWN</v>
      </c>
      <c r="N543" t="str">
        <f>_xlfn.XLOOKUP("'PRO-"&amp;b2b3[[#This Row],[enz]]&amp;"'",'[1]Sheet2 (2)'!$A:$A,'[1]Sheet2 (2)'!$B:$B,"")</f>
        <v/>
      </c>
      <c r="O543">
        <f>IFERROR(_xlfn.XLOOKUP(b2b3[[#This Row],[Column2]],Table17[[#This Row],[rxn-no-enz]],Table17[[#This Row],[flux]],0),0)</f>
        <v>0</v>
      </c>
      <c r="P543" t="str">
        <f>_xlfn.TEXTBEFORE(b2b3[[#This Row],[rxn]],"-",-1,,,"")</f>
        <v>RXN-SERt_c_r_FWD</v>
      </c>
    </row>
    <row r="544" spans="1:16" ht="17" hidden="1" x14ac:dyDescent="0.25">
      <c r="A544" s="1" t="s">
        <v>3322</v>
      </c>
      <c r="B544" s="1" t="s">
        <v>2778</v>
      </c>
      <c r="C544" s="1">
        <v>11.3983196523653</v>
      </c>
      <c r="D544" s="1">
        <f>mfs[[#This Row],[flux]]/1000</f>
        <v>1.1398319652365301E-2</v>
      </c>
      <c r="F544" t="s">
        <v>3313</v>
      </c>
      <c r="G544" t="s">
        <v>2778</v>
      </c>
      <c r="H544" s="3">
        <v>1.19358032002976E-2</v>
      </c>
      <c r="I544">
        <f>_xlfn.XLOOKUP(b2b3[[#This Row],[rxn]],mfs[rxn],mfs[flux_scaled],0)</f>
        <v>1.1935803200297601E-2</v>
      </c>
      <c r="J544">
        <f>(b2b3[[#This Row],[flux]]-b2b3[[#This Row],[flux in mfs]])/b2b3[[#This Row],[flux]]</f>
        <v>-1.4533780817813371E-16</v>
      </c>
      <c r="K544">
        <f>ABS(b2b3[[#This Row],[(mfs - b2+b3) / mfs]])</f>
        <v>1.4533780817813371E-16</v>
      </c>
      <c r="L544" t="b">
        <f>_xlfn.TEXTAFTER(b2b3[[#This Row],[rxn]],"-",-1)="SPONT"</f>
        <v>0</v>
      </c>
      <c r="M544" t="str">
        <f>_xlfn.TEXTAFTER(b2b3[[#This Row],[rxn]],"-",-1)</f>
        <v>UNKNOWN</v>
      </c>
      <c r="N544" t="str">
        <f>_xlfn.XLOOKUP("'PRO-"&amp;b2b3[[#This Row],[enz]]&amp;"'",'[1]Sheet2 (2)'!$A:$A,'[1]Sheet2 (2)'!$B:$B,"")</f>
        <v/>
      </c>
      <c r="O544">
        <f>IFERROR(_xlfn.XLOOKUP(b2b3[[#This Row],[Column2]],Table17[[#This Row],[rxn-no-enz]],Table17[[#This Row],[flux]],0),0)</f>
        <v>0</v>
      </c>
      <c r="P544" t="str">
        <f>_xlfn.TEXTBEFORE(b2b3[[#This Row],[rxn]],"-",-1,,,"")</f>
        <v>RXN-SERt_c_rm_FWD</v>
      </c>
    </row>
    <row r="545" spans="1:16" ht="17" hidden="1" x14ac:dyDescent="0.25">
      <c r="A545" s="1" t="s">
        <v>3323</v>
      </c>
      <c r="B545" s="1" t="s">
        <v>2778</v>
      </c>
      <c r="C545" s="1">
        <v>11.3983196523653</v>
      </c>
      <c r="D545" s="1">
        <f>mfs[[#This Row],[flux]]/1000</f>
        <v>1.1398319652365301E-2</v>
      </c>
      <c r="F545" t="s">
        <v>7939</v>
      </c>
      <c r="G545" t="s">
        <v>2778</v>
      </c>
      <c r="H545" s="3">
        <v>2.5153333348256899E-2</v>
      </c>
      <c r="I545">
        <f>_xlfn.XLOOKUP(b2b3[[#This Row],[rxn]],mfs[rxn],mfs[flux_scaled],0)</f>
        <v>0</v>
      </c>
      <c r="J545">
        <f>(b2b3[[#This Row],[flux]]-b2b3[[#This Row],[flux in mfs]])/b2b3[[#This Row],[flux]]</f>
        <v>1</v>
      </c>
      <c r="K545">
        <f>ABS(b2b3[[#This Row],[(mfs - b2+b3) / mfs]])</f>
        <v>1</v>
      </c>
      <c r="L545" t="b">
        <f>_xlfn.TEXTAFTER(b2b3[[#This Row],[rxn]],"-",-1)="SPONT"</f>
        <v>0</v>
      </c>
      <c r="M545" t="str">
        <f>_xlfn.TEXTAFTER(b2b3[[#This Row],[rxn]],"-",-1)</f>
        <v>rt1878</v>
      </c>
      <c r="N545">
        <f>_xlfn.XLOOKUP("'PRO-"&amp;b2b3[[#This Row],[enz]]&amp;"'",'[1]Sheet2 (2)'!$A:$A,'[1]Sheet2 (2)'!$B:$B,"")</f>
        <v>1</v>
      </c>
      <c r="O545">
        <f>IFERROR(_xlfn.XLOOKUP(b2b3[[#This Row],[Column2]],Table17[[#This Row],[rxn-no-enz]],Table17[[#This Row],[flux]],0),0)</f>
        <v>0</v>
      </c>
      <c r="P545" t="str">
        <f>_xlfn.TEXTBEFORE(b2b3[[#This Row],[rxn]],"-",-1,,,"")</f>
        <v>RXN-SERTRS_c_FWD</v>
      </c>
    </row>
    <row r="546" spans="1:16" ht="17" hidden="1" x14ac:dyDescent="0.25">
      <c r="A546" s="1" t="s">
        <v>3324</v>
      </c>
      <c r="B546" s="1" t="s">
        <v>2778</v>
      </c>
      <c r="C546" s="1">
        <v>11.3983196523653</v>
      </c>
      <c r="D546" s="1">
        <f>mfs[[#This Row],[flux]]/1000</f>
        <v>1.1398319652365301E-2</v>
      </c>
      <c r="F546" t="s">
        <v>3315</v>
      </c>
      <c r="G546" t="s">
        <v>2778</v>
      </c>
      <c r="H546" s="3">
        <v>5.0487795139108797E-11</v>
      </c>
      <c r="I546">
        <f>_xlfn.XLOOKUP(b2b3[[#This Row],[rxn]],mfs[rxn],mfs[flux_scaled],0)</f>
        <v>5.0484574100000006E-10</v>
      </c>
      <c r="J546">
        <f>(b2b3[[#This Row],[flux]]-b2b3[[#This Row],[flux in mfs]])/b2b3[[#This Row],[flux]]</f>
        <v>-8.9993620162853389</v>
      </c>
      <c r="K546">
        <f>ABS(b2b3[[#This Row],[(mfs - b2+b3) / mfs]])</f>
        <v>8.9993620162853389</v>
      </c>
      <c r="L546" t="b">
        <f>_xlfn.TEXTAFTER(b2b3[[#This Row],[rxn]],"-",-1)="SPONT"</f>
        <v>0</v>
      </c>
      <c r="M546" t="str">
        <f>_xlfn.TEXTAFTER(b2b3[[#This Row],[rxn]],"-",-1)</f>
        <v>rt5201</v>
      </c>
      <c r="N546">
        <f>_xlfn.XLOOKUP("'PRO-"&amp;b2b3[[#This Row],[enz]]&amp;"'",'[1]Sheet2 (2)'!$A:$A,'[1]Sheet2 (2)'!$B:$B,"")</f>
        <v>1</v>
      </c>
      <c r="O546">
        <f>IFERROR(_xlfn.XLOOKUP(b2b3[[#This Row],[Column2]],Table17[[#This Row],[rxn-no-enz]],Table17[[#This Row],[flux]],0),0)</f>
        <v>0</v>
      </c>
      <c r="P546" t="str">
        <f>_xlfn.TEXTBEFORE(b2b3[[#This Row],[rxn]],"-",-1,,,"")</f>
        <v>RXN-SHCHD2_c_FWD</v>
      </c>
    </row>
    <row r="547" spans="1:16" ht="17" hidden="1" x14ac:dyDescent="0.25">
      <c r="A547" s="1" t="s">
        <v>3325</v>
      </c>
      <c r="B547" s="1" t="s">
        <v>2778</v>
      </c>
      <c r="C547" s="1">
        <v>11.3983196523653</v>
      </c>
      <c r="D547" s="1">
        <f>mfs[[#This Row],[flux]]/1000</f>
        <v>1.1398319652365301E-2</v>
      </c>
      <c r="F547" t="s">
        <v>3316</v>
      </c>
      <c r="G547" t="s">
        <v>2778</v>
      </c>
      <c r="H547" s="3">
        <v>5.0487795139108797E-11</v>
      </c>
      <c r="I547">
        <f>_xlfn.XLOOKUP(b2b3[[#This Row],[rxn]],mfs[rxn],mfs[flux_scaled],0)</f>
        <v>5.0484574100000006E-10</v>
      </c>
      <c r="J547">
        <f>(b2b3[[#This Row],[flux]]-b2b3[[#This Row],[flux in mfs]])/b2b3[[#This Row],[flux]]</f>
        <v>-8.9993620162853389</v>
      </c>
      <c r="K547">
        <f>ABS(b2b3[[#This Row],[(mfs - b2+b3) / mfs]])</f>
        <v>8.9993620162853389</v>
      </c>
      <c r="L547" t="b">
        <f>_xlfn.TEXTAFTER(b2b3[[#This Row],[rxn]],"-",-1)="SPONT"</f>
        <v>0</v>
      </c>
      <c r="M547" t="str">
        <f>_xlfn.TEXTAFTER(b2b3[[#This Row],[rxn]],"-",-1)</f>
        <v>rt5201</v>
      </c>
      <c r="N547">
        <f>_xlfn.XLOOKUP("'PRO-"&amp;b2b3[[#This Row],[enz]]&amp;"'",'[1]Sheet2 (2)'!$A:$A,'[1]Sheet2 (2)'!$B:$B,"")</f>
        <v>1</v>
      </c>
      <c r="O547">
        <f>IFERROR(_xlfn.XLOOKUP(b2b3[[#This Row],[Column2]],Table17[[#This Row],[rxn-no-enz]],Table17[[#This Row],[flux]],0),0)</f>
        <v>0</v>
      </c>
      <c r="P547" t="str">
        <f>_xlfn.TEXTBEFORE(b2b3[[#This Row],[rxn]],"-",-1,,,"")</f>
        <v>RXN-SHCHF_c_FWD</v>
      </c>
    </row>
    <row r="548" spans="1:16" ht="17" hidden="1" x14ac:dyDescent="0.25">
      <c r="A548" s="1" t="s">
        <v>3326</v>
      </c>
      <c r="B548" s="1" t="s">
        <v>2778</v>
      </c>
      <c r="C548" s="1">
        <v>1.7610327546850001E-3</v>
      </c>
      <c r="D548" s="1">
        <f>mfs[[#This Row],[flux]]/1000</f>
        <v>1.7610327546850002E-6</v>
      </c>
      <c r="F548" t="s">
        <v>3317</v>
      </c>
      <c r="G548" t="s">
        <v>2778</v>
      </c>
      <c r="H548" s="3">
        <v>2.3968186383973598E-2</v>
      </c>
      <c r="I548">
        <f>_xlfn.XLOOKUP(b2b3[[#This Row],[rxn]],mfs[rxn],mfs[flux_scaled],0)</f>
        <v>2.3968741454858701E-2</v>
      </c>
      <c r="J548">
        <f>(b2b3[[#This Row],[flux]]-b2b3[[#This Row],[flux in mfs]])/b2b3[[#This Row],[flux]]</f>
        <v>-2.3158651898409743E-5</v>
      </c>
      <c r="K548">
        <f>ABS(b2b3[[#This Row],[(mfs - b2+b3) / mfs]])</f>
        <v>2.3158651898409743E-5</v>
      </c>
      <c r="L548" t="b">
        <f>_xlfn.TEXTAFTER(b2b3[[#This Row],[rxn]],"-",-1)="SPONT"</f>
        <v>0</v>
      </c>
      <c r="M548" t="str">
        <f>_xlfn.TEXTAFTER(b2b3[[#This Row],[rxn]],"-",-1)</f>
        <v>rt5884</v>
      </c>
      <c r="N548">
        <f>_xlfn.XLOOKUP("'PRO-"&amp;b2b3[[#This Row],[enz]]&amp;"'",'[1]Sheet2 (2)'!$A:$A,'[1]Sheet2 (2)'!$B:$B,"")</f>
        <v>1</v>
      </c>
      <c r="O548">
        <f>IFERROR(_xlfn.XLOOKUP(b2b3[[#This Row],[Column2]],Table17[[#This Row],[rxn-no-enz]],Table17[[#This Row],[flux]],0),0)</f>
        <v>0</v>
      </c>
      <c r="P548" t="str">
        <f>_xlfn.TEXTBEFORE(b2b3[[#This Row],[rxn]],"-",-1,,,"")</f>
        <v>RXN-SHK3Di_c_FWD</v>
      </c>
    </row>
    <row r="549" spans="1:16" ht="17" hidden="1" x14ac:dyDescent="0.25">
      <c r="A549" s="1" t="s">
        <v>3327</v>
      </c>
      <c r="B549" s="1" t="s">
        <v>2778</v>
      </c>
      <c r="C549" s="1">
        <v>22.307341498200699</v>
      </c>
      <c r="D549" s="1">
        <f>mfs[[#This Row],[flux]]/1000</f>
        <v>2.2307341498200701E-2</v>
      </c>
      <c r="F549" t="s">
        <v>3318</v>
      </c>
      <c r="G549" t="s">
        <v>2778</v>
      </c>
      <c r="H549" s="3">
        <v>2.3968186383973598E-2</v>
      </c>
      <c r="I549">
        <f>_xlfn.XLOOKUP(b2b3[[#This Row],[rxn]],mfs[rxn],mfs[flux_scaled],0)</f>
        <v>2.3968741454858701E-2</v>
      </c>
      <c r="J549">
        <f>(b2b3[[#This Row],[flux]]-b2b3[[#This Row],[flux in mfs]])/b2b3[[#This Row],[flux]]</f>
        <v>-2.3158651898409743E-5</v>
      </c>
      <c r="K549">
        <f>ABS(b2b3[[#This Row],[(mfs - b2+b3) / mfs]])</f>
        <v>2.3158651898409743E-5</v>
      </c>
      <c r="L549" t="b">
        <f>_xlfn.TEXTAFTER(b2b3[[#This Row],[rxn]],"-",-1)="SPONT"</f>
        <v>0</v>
      </c>
      <c r="M549" t="str">
        <f>_xlfn.TEXTAFTER(b2b3[[#This Row],[rxn]],"-",-1)</f>
        <v>rt5884</v>
      </c>
      <c r="N549">
        <f>_xlfn.XLOOKUP("'PRO-"&amp;b2b3[[#This Row],[enz]]&amp;"'",'[1]Sheet2 (2)'!$A:$A,'[1]Sheet2 (2)'!$B:$B,"")</f>
        <v>1</v>
      </c>
      <c r="O549">
        <f>IFERROR(_xlfn.XLOOKUP(b2b3[[#This Row],[Column2]],Table17[[#This Row],[rxn-no-enz]],Table17[[#This Row],[flux]],0),0)</f>
        <v>0</v>
      </c>
      <c r="P549" t="str">
        <f>_xlfn.TEXTBEFORE(b2b3[[#This Row],[rxn]],"-",-1,,,"")</f>
        <v>RXN-SHKK_c_FWD</v>
      </c>
    </row>
    <row r="550" spans="1:16" ht="17" hidden="1" x14ac:dyDescent="0.25">
      <c r="A550" s="1" t="s">
        <v>3328</v>
      </c>
      <c r="B550" s="1" t="s">
        <v>2778</v>
      </c>
      <c r="C550" s="1">
        <v>141.354343778794</v>
      </c>
      <c r="D550" s="1">
        <f>mfs[[#This Row],[flux]]/1000</f>
        <v>0.14135434377879399</v>
      </c>
      <c r="F550" t="s">
        <v>3319</v>
      </c>
      <c r="G550" t="s">
        <v>2778</v>
      </c>
      <c r="H550" s="3">
        <v>9.4567789513059792E-3</v>
      </c>
      <c r="I550">
        <f>_xlfn.XLOOKUP(b2b3[[#This Row],[rxn]],mfs[rxn],mfs[flux_scaled],0)</f>
        <v>9.4570683556997898E-3</v>
      </c>
      <c r="J550">
        <f>(b2b3[[#This Row],[flux]]-b2b3[[#This Row],[flux in mfs]])/b2b3[[#This Row],[flux]]</f>
        <v>-3.0602850642995857E-5</v>
      </c>
      <c r="K550">
        <f>ABS(b2b3[[#This Row],[(mfs - b2+b3) / mfs]])</f>
        <v>3.0602850642995857E-5</v>
      </c>
      <c r="L550" t="b">
        <f>_xlfn.TEXTAFTER(b2b3[[#This Row],[rxn]],"-",-1)="SPONT"</f>
        <v>0</v>
      </c>
      <c r="M550" t="str">
        <f>_xlfn.TEXTAFTER(b2b3[[#This Row],[rxn]],"-",-1)</f>
        <v>rt20063076</v>
      </c>
      <c r="N550" t="str">
        <f>_xlfn.XLOOKUP("'PRO-"&amp;b2b3[[#This Row],[enz]]&amp;"'",'[1]Sheet2 (2)'!$A:$A,'[1]Sheet2 (2)'!$B:$B,"")</f>
        <v/>
      </c>
      <c r="O550">
        <f>IFERROR(_xlfn.XLOOKUP(b2b3[[#This Row],[Column2]],Table17[[#This Row],[rxn-no-enz]],Table17[[#This Row],[flux]],0),0)</f>
        <v>0</v>
      </c>
      <c r="P550" t="str">
        <f>_xlfn.TEXTBEFORE(b2b3[[#This Row],[rxn]],"-",-1,,,"")</f>
        <v>RXN-SO3R_c_FWD</v>
      </c>
    </row>
    <row r="551" spans="1:16" ht="17" hidden="1" x14ac:dyDescent="0.25">
      <c r="A551" s="1" t="s">
        <v>3329</v>
      </c>
      <c r="B551" s="1" t="s">
        <v>2778</v>
      </c>
      <c r="C551" s="1">
        <v>13.965218077610601</v>
      </c>
      <c r="D551" s="1">
        <f>mfs[[#This Row],[flux]]/1000</f>
        <v>1.39652180776106E-2</v>
      </c>
      <c r="F551" t="s">
        <v>3320</v>
      </c>
      <c r="G551" t="s">
        <v>2778</v>
      </c>
      <c r="H551" s="3">
        <v>1.29264550492011E-2</v>
      </c>
      <c r="I551">
        <f>_xlfn.XLOOKUP(b2b3[[#This Row],[rxn]],mfs[rxn],mfs[flux_scaled],0)</f>
        <v>0</v>
      </c>
      <c r="J551">
        <f>(b2b3[[#This Row],[flux]]-b2b3[[#This Row],[flux in mfs]])/b2b3[[#This Row],[flux]]</f>
        <v>1</v>
      </c>
      <c r="K551">
        <f>ABS(b2b3[[#This Row],[(mfs - b2+b3) / mfs]])</f>
        <v>1</v>
      </c>
      <c r="L551" t="b">
        <f>_xlfn.TEXTAFTER(b2b3[[#This Row],[rxn]],"-",-1)="SPONT"</f>
        <v>0</v>
      </c>
      <c r="M551" t="str">
        <f>_xlfn.TEXTAFTER(b2b3[[#This Row],[rxn]],"-",-1)</f>
        <v>rt7368</v>
      </c>
      <c r="N551">
        <f>_xlfn.XLOOKUP("'PRO-"&amp;b2b3[[#This Row],[enz]]&amp;"'",'[1]Sheet2 (2)'!$A:$A,'[1]Sheet2 (2)'!$B:$B,"")</f>
        <v>1</v>
      </c>
      <c r="O551">
        <f>IFERROR(_xlfn.XLOOKUP(b2b3[[#This Row],[Column2]],Table17[[#This Row],[rxn-no-enz]],Table17[[#This Row],[flux]],0),0)</f>
        <v>0</v>
      </c>
      <c r="P551" t="str">
        <f>_xlfn.TEXTBEFORE(b2b3[[#This Row],[rxn]],"-",-1,,,"")</f>
        <v>RXN-SO4t_c_e_FWD</v>
      </c>
    </row>
    <row r="552" spans="1:16" ht="17" hidden="1" x14ac:dyDescent="0.25">
      <c r="A552" s="1" t="s">
        <v>8020</v>
      </c>
      <c r="B552" s="1" t="s">
        <v>2778</v>
      </c>
      <c r="C552" s="1">
        <v>116.044141856454</v>
      </c>
      <c r="D552" s="1">
        <f>mfs[[#This Row],[flux]]/1000</f>
        <v>0.11604414185645401</v>
      </c>
      <c r="F552" t="s">
        <v>3321</v>
      </c>
      <c r="G552" t="s">
        <v>2778</v>
      </c>
      <c r="H552" s="3">
        <v>1.1112543481147901E-5</v>
      </c>
      <c r="I552">
        <f>_xlfn.XLOOKUP(b2b3[[#This Row],[rxn]],mfs[rxn],mfs[flux_scaled],0)</f>
        <v>1.1112543481148001E-5</v>
      </c>
      <c r="J552">
        <f>(b2b3[[#This Row],[flux]]-b2b3[[#This Row],[flux in mfs]])/b2b3[[#This Row],[flux]]</f>
        <v>-8.9943304109963166E-15</v>
      </c>
      <c r="K552">
        <f>ABS(b2b3[[#This Row],[(mfs - b2+b3) / mfs]])</f>
        <v>8.9943304109963166E-15</v>
      </c>
      <c r="L552" t="b">
        <f>_xlfn.TEXTAFTER(b2b3[[#This Row],[rxn]],"-",-1)="SPONT"</f>
        <v>0</v>
      </c>
      <c r="M552" t="str">
        <f>_xlfn.TEXTAFTER(b2b3[[#This Row],[rxn]],"-",-1)</f>
        <v>rt8465</v>
      </c>
      <c r="N552">
        <f>_xlfn.XLOOKUP("'PRO-"&amp;b2b3[[#This Row],[enz]]&amp;"'",'[1]Sheet2 (2)'!$A:$A,'[1]Sheet2 (2)'!$B:$B,"")</f>
        <v>1</v>
      </c>
      <c r="O552">
        <f>IFERROR(_xlfn.XLOOKUP(b2b3[[#This Row],[Column2]],Table17[[#This Row],[rxn-no-enz]],Table17[[#This Row],[flux]],0),0)</f>
        <v>0</v>
      </c>
      <c r="P552" t="str">
        <f>_xlfn.TEXTBEFORE(b2b3[[#This Row],[rxn]],"-",-1,,,"")</f>
        <v>RXN-SPMS_c_FWD</v>
      </c>
    </row>
    <row r="553" spans="1:16" ht="17" hidden="1" x14ac:dyDescent="0.25">
      <c r="A553" s="1" t="s">
        <v>3331</v>
      </c>
      <c r="B553" s="1" t="s">
        <v>2778</v>
      </c>
      <c r="C553" s="1">
        <v>1.4052989931872799</v>
      </c>
      <c r="D553" s="1">
        <f>mfs[[#This Row],[flux]]/1000</f>
        <v>1.40529899318728E-3</v>
      </c>
      <c r="F553" t="s">
        <v>3322</v>
      </c>
      <c r="G553" t="s">
        <v>2778</v>
      </c>
      <c r="H553" s="3">
        <v>1.1398319652365299E-2</v>
      </c>
      <c r="I553">
        <f>_xlfn.XLOOKUP(b2b3[[#This Row],[rxn]],mfs[rxn],mfs[flux_scaled],0)</f>
        <v>1.1398319652365301E-2</v>
      </c>
      <c r="J553">
        <f>(b2b3[[#This Row],[flux]]-b2b3[[#This Row],[flux in mfs]])/b2b3[[#This Row],[flux]]</f>
        <v>-1.5219115877460319E-16</v>
      </c>
      <c r="K553">
        <f>ABS(b2b3[[#This Row],[(mfs - b2+b3) / mfs]])</f>
        <v>1.5219115877460319E-16</v>
      </c>
      <c r="L553" t="b">
        <f>_xlfn.TEXTAFTER(b2b3[[#This Row],[rxn]],"-",-1)="SPONT"</f>
        <v>0</v>
      </c>
      <c r="M553" t="str">
        <f>_xlfn.TEXTAFTER(b2b3[[#This Row],[rxn]],"-",-1)</f>
        <v>rt5361</v>
      </c>
      <c r="N553">
        <f>_xlfn.XLOOKUP("'PRO-"&amp;b2b3[[#This Row],[enz]]&amp;"'",'[1]Sheet2 (2)'!$A:$A,'[1]Sheet2 (2)'!$B:$B,"")</f>
        <v>1</v>
      </c>
      <c r="O553">
        <f>IFERROR(_xlfn.XLOOKUP(b2b3[[#This Row],[Column2]],Table17[[#This Row],[rxn-no-enz]],Table17[[#This Row],[flux]],0),0)</f>
        <v>0</v>
      </c>
      <c r="P553" t="str">
        <f>_xlfn.TEXTBEFORE(b2b3[[#This Row],[rxn]],"-",-1,,,"")</f>
        <v>RXN-SQLEy_r_FWD</v>
      </c>
    </row>
    <row r="554" spans="1:16" ht="17" hidden="1" x14ac:dyDescent="0.25">
      <c r="A554" s="1" t="s">
        <v>4819</v>
      </c>
      <c r="B554" s="1" t="s">
        <v>2778</v>
      </c>
      <c r="C554" s="1">
        <v>4.6823207820902297</v>
      </c>
      <c r="D554" s="1">
        <f>mfs[[#This Row],[flux]]/1000</f>
        <v>4.6823207820902296E-3</v>
      </c>
      <c r="F554" t="s">
        <v>3323</v>
      </c>
      <c r="G554" t="s">
        <v>2778</v>
      </c>
      <c r="H554" s="3">
        <v>1.1398319652365299E-2</v>
      </c>
      <c r="I554">
        <f>_xlfn.XLOOKUP(b2b3[[#This Row],[rxn]],mfs[rxn],mfs[flux_scaled],0)</f>
        <v>1.1398319652365301E-2</v>
      </c>
      <c r="J554">
        <f>(b2b3[[#This Row],[flux]]-b2b3[[#This Row],[flux in mfs]])/b2b3[[#This Row],[flux]]</f>
        <v>-1.5219115877460319E-16</v>
      </c>
      <c r="K554">
        <f>ABS(b2b3[[#This Row],[(mfs - b2+b3) / mfs]])</f>
        <v>1.5219115877460319E-16</v>
      </c>
      <c r="L554" t="b">
        <f>_xlfn.TEXTAFTER(b2b3[[#This Row],[rxn]],"-",-1)="SPONT"</f>
        <v>0</v>
      </c>
      <c r="M554" t="str">
        <f>_xlfn.TEXTAFTER(b2b3[[#This Row],[rxn]],"-",-1)</f>
        <v>rt8223</v>
      </c>
      <c r="N554">
        <f>_xlfn.XLOOKUP("'PRO-"&amp;b2b3[[#This Row],[enz]]&amp;"'",'[1]Sheet2 (2)'!$A:$A,'[1]Sheet2 (2)'!$B:$B,"")</f>
        <v>1</v>
      </c>
      <c r="O554">
        <f>IFERROR(_xlfn.XLOOKUP(b2b3[[#This Row],[Column2]],Table17[[#This Row],[rxn-no-enz]],Table17[[#This Row],[flux]],0),0)</f>
        <v>0</v>
      </c>
      <c r="P554" t="str">
        <f>_xlfn.TEXTBEFORE(b2b3[[#This Row],[rxn]],"-",-1,,,"")</f>
        <v>RXN-SQLS_c_FWD</v>
      </c>
    </row>
    <row r="555" spans="1:16" ht="17" hidden="1" x14ac:dyDescent="0.25">
      <c r="A555" s="1" t="s">
        <v>3333</v>
      </c>
      <c r="B555" s="1" t="s">
        <v>2778</v>
      </c>
      <c r="C555" s="1">
        <v>1.1117530823634999E-2</v>
      </c>
      <c r="D555" s="1">
        <f>mfs[[#This Row],[flux]]/1000</f>
        <v>1.1117530823634999E-5</v>
      </c>
      <c r="F555" t="s">
        <v>3324</v>
      </c>
      <c r="G555" t="s">
        <v>2778</v>
      </c>
      <c r="H555" s="3">
        <v>1.1398319652365299E-2</v>
      </c>
      <c r="I555">
        <f>_xlfn.XLOOKUP(b2b3[[#This Row],[rxn]],mfs[rxn],mfs[flux_scaled],0)</f>
        <v>1.1398319652365301E-2</v>
      </c>
      <c r="J555">
        <f>(b2b3[[#This Row],[flux]]-b2b3[[#This Row],[flux in mfs]])/b2b3[[#This Row],[flux]]</f>
        <v>-1.5219115877460319E-16</v>
      </c>
      <c r="K555">
        <f>ABS(b2b3[[#This Row],[(mfs - b2+b3) / mfs]])</f>
        <v>1.5219115877460319E-16</v>
      </c>
      <c r="L555" t="b">
        <f>_xlfn.TEXTAFTER(b2b3[[#This Row],[rxn]],"-",-1)="SPONT"</f>
        <v>1</v>
      </c>
      <c r="M555" t="str">
        <f>_xlfn.TEXTAFTER(b2b3[[#This Row],[rxn]],"-",-1)</f>
        <v>SPONT</v>
      </c>
      <c r="N555" t="str">
        <f>_xlfn.XLOOKUP("'PRO-"&amp;b2b3[[#This Row],[enz]]&amp;"'",'[1]Sheet2 (2)'!$A:$A,'[1]Sheet2 (2)'!$B:$B,"")</f>
        <v/>
      </c>
      <c r="O555">
        <f>IFERROR(_xlfn.XLOOKUP(b2b3[[#This Row],[Column2]],Table17[[#This Row],[rxn-no-enz]],Table17[[#This Row],[flux]],0),0)</f>
        <v>0</v>
      </c>
      <c r="P555" t="str">
        <f>_xlfn.TEXTBEFORE(b2b3[[#This Row],[rxn]],"-",-1,,,"")</f>
        <v>RXN-SQLt_c_r_FWD</v>
      </c>
    </row>
    <row r="556" spans="1:16" ht="17" hidden="1" x14ac:dyDescent="0.25">
      <c r="A556" s="1" t="s">
        <v>8052</v>
      </c>
      <c r="B556" s="1" t="s">
        <v>2778</v>
      </c>
      <c r="C556" s="1">
        <v>11.723663797665401</v>
      </c>
      <c r="D556" s="1">
        <f>mfs[[#This Row],[flux]]/1000</f>
        <v>1.1723663797665401E-2</v>
      </c>
      <c r="F556" t="s">
        <v>3325</v>
      </c>
      <c r="G556" t="s">
        <v>2778</v>
      </c>
      <c r="H556" s="3">
        <v>1.1398319652365299E-2</v>
      </c>
      <c r="I556">
        <f>_xlfn.XLOOKUP(b2b3[[#This Row],[rxn]],mfs[rxn],mfs[flux_scaled],0)</f>
        <v>1.1398319652365301E-2</v>
      </c>
      <c r="J556">
        <f>(b2b3[[#This Row],[flux]]-b2b3[[#This Row],[flux in mfs]])/b2b3[[#This Row],[flux]]</f>
        <v>-1.5219115877460319E-16</v>
      </c>
      <c r="K556">
        <f>ABS(b2b3[[#This Row],[(mfs - b2+b3) / mfs]])</f>
        <v>1.5219115877460319E-16</v>
      </c>
      <c r="L556" t="b">
        <f>_xlfn.TEXTAFTER(b2b3[[#This Row],[rxn]],"-",-1)="SPONT"</f>
        <v>1</v>
      </c>
      <c r="M556" t="str">
        <f>_xlfn.TEXTAFTER(b2b3[[#This Row],[rxn]],"-",-1)</f>
        <v>SPONT</v>
      </c>
      <c r="N556" t="str">
        <f>_xlfn.XLOOKUP("'PRO-"&amp;b2b3[[#This Row],[enz]]&amp;"'",'[1]Sheet2 (2)'!$A:$A,'[1]Sheet2 (2)'!$B:$B,"")</f>
        <v/>
      </c>
      <c r="O556">
        <f>IFERROR(_xlfn.XLOOKUP(b2b3[[#This Row],[Column2]],Table17[[#This Row],[rxn-no-enz]],Table17[[#This Row],[flux]],0),0)</f>
        <v>0</v>
      </c>
      <c r="P556" t="str">
        <f>_xlfn.TEXTBEFORE(b2b3[[#This Row],[rxn]],"-",-1,,,"")</f>
        <v>RXN-SSQ23EPXt_c_r_FWD</v>
      </c>
    </row>
    <row r="557" spans="1:16" ht="17" hidden="1" x14ac:dyDescent="0.25">
      <c r="A557" s="1" t="s">
        <v>3334</v>
      </c>
      <c r="B557" s="1" t="s">
        <v>2778</v>
      </c>
      <c r="C557" s="1">
        <v>30.6888983805305</v>
      </c>
      <c r="D557" s="1">
        <f>mfs[[#This Row],[flux]]/1000</f>
        <v>3.0688898380530499E-2</v>
      </c>
      <c r="F557" t="s">
        <v>3326</v>
      </c>
      <c r="G557" t="s">
        <v>2778</v>
      </c>
      <c r="H557" s="3">
        <v>1.7610327546852901E-6</v>
      </c>
      <c r="I557">
        <f>_xlfn.XLOOKUP(b2b3[[#This Row],[rxn]],mfs[rxn],mfs[flux_scaled],0)</f>
        <v>1.7610327546850002E-6</v>
      </c>
      <c r="J557">
        <f>(b2b3[[#This Row],[flux]]-b2b3[[#This Row],[flux in mfs]])/b2b3[[#This Row],[flux]]</f>
        <v>1.6461762305471205E-13</v>
      </c>
      <c r="K557">
        <f>ABS(b2b3[[#This Row],[(mfs - b2+b3) / mfs]])</f>
        <v>1.6461762305471205E-13</v>
      </c>
      <c r="L557" t="b">
        <f>_xlfn.TEXTAFTER(b2b3[[#This Row],[rxn]],"-",-1)="SPONT"</f>
        <v>1</v>
      </c>
      <c r="M557" t="str">
        <f>_xlfn.TEXTAFTER(b2b3[[#This Row],[rxn]],"-",-1)</f>
        <v>SPONT</v>
      </c>
      <c r="N557" t="str">
        <f>_xlfn.XLOOKUP("'PRO-"&amp;b2b3[[#This Row],[enz]]&amp;"'",'[1]Sheet2 (2)'!$A:$A,'[1]Sheet2 (2)'!$B:$B,"")</f>
        <v/>
      </c>
      <c r="O557">
        <f>IFERROR(_xlfn.XLOOKUP(b2b3[[#This Row],[Column2]],Table17[[#This Row],[rxn-no-enz]],Table17[[#This Row],[flux]],0),0)</f>
        <v>0</v>
      </c>
      <c r="P557" t="str">
        <f>_xlfn.TEXTBEFORE(b2b3[[#This Row],[rxn]],"-",-1,,,"")</f>
        <v>RXN-STCOAt_c_l_FWD</v>
      </c>
    </row>
    <row r="558" spans="1:16" ht="17" hidden="1" x14ac:dyDescent="0.25">
      <c r="A558" s="1" t="s">
        <v>8054</v>
      </c>
      <c r="B558" s="1" t="s">
        <v>2778</v>
      </c>
      <c r="C558" s="1">
        <v>11.723663797665401</v>
      </c>
      <c r="D558" s="1">
        <f>mfs[[#This Row],[flux]]/1000</f>
        <v>1.1723663797665401E-2</v>
      </c>
      <c r="F558" t="s">
        <v>3327</v>
      </c>
      <c r="G558" t="s">
        <v>2778</v>
      </c>
      <c r="H558" s="3">
        <v>2.2307341498200701E-2</v>
      </c>
      <c r="I558">
        <f>_xlfn.XLOOKUP(b2b3[[#This Row],[rxn]],mfs[rxn],mfs[flux_scaled],0)</f>
        <v>2.2307341498200701E-2</v>
      </c>
      <c r="J558">
        <f>(b2b3[[#This Row],[flux]]-b2b3[[#This Row],[flux in mfs]])/b2b3[[#This Row],[flux]]</f>
        <v>0</v>
      </c>
      <c r="K558">
        <f>ABS(b2b3[[#This Row],[(mfs - b2+b3) / mfs]])</f>
        <v>0</v>
      </c>
      <c r="L558" t="b">
        <f>_xlfn.TEXTAFTER(b2b3[[#This Row],[rxn]],"-",-1)="SPONT"</f>
        <v>1</v>
      </c>
      <c r="M558" t="str">
        <f>_xlfn.TEXTAFTER(b2b3[[#This Row],[rxn]],"-",-1)</f>
        <v>SPONT</v>
      </c>
      <c r="N558" t="str">
        <f>_xlfn.XLOOKUP("'PRO-"&amp;b2b3[[#This Row],[enz]]&amp;"'",'[1]Sheet2 (2)'!$A:$A,'[1]Sheet2 (2)'!$B:$B,"")</f>
        <v/>
      </c>
      <c r="O558">
        <f>IFERROR(_xlfn.XLOOKUP(b2b3[[#This Row],[Column2]],Table17[[#This Row],[rxn-no-enz]],Table17[[#This Row],[flux]],0),0)</f>
        <v>0</v>
      </c>
      <c r="P558" t="str">
        <f>_xlfn.TEXTBEFORE(b2b3[[#This Row],[rxn]],"-",-1,,,"")</f>
        <v>RXN-STCOAt_c_rm_FWD</v>
      </c>
    </row>
    <row r="559" spans="1:16" ht="17" hidden="1" x14ac:dyDescent="0.25">
      <c r="A559" s="1" t="s">
        <v>3335</v>
      </c>
      <c r="B559" s="1" t="s">
        <v>2778</v>
      </c>
      <c r="C559" s="1">
        <v>18.965234582865001</v>
      </c>
      <c r="D559" s="1">
        <f>mfs[[#This Row],[flux]]/1000</f>
        <v>1.8965234582865E-2</v>
      </c>
      <c r="F559" t="s">
        <v>3328</v>
      </c>
      <c r="G559" t="s">
        <v>2778</v>
      </c>
      <c r="H559" s="3">
        <v>0.14139484004321901</v>
      </c>
      <c r="I559">
        <f>_xlfn.XLOOKUP(b2b3[[#This Row],[rxn]],mfs[rxn],mfs[flux_scaled],0)</f>
        <v>0.14135434377879399</v>
      </c>
      <c r="J559">
        <f>(b2b3[[#This Row],[flux]]-b2b3[[#This Row],[flux in mfs]])/b2b3[[#This Row],[flux]]</f>
        <v>2.8640553228556631E-4</v>
      </c>
      <c r="K559">
        <f>ABS(b2b3[[#This Row],[(mfs - b2+b3) / mfs]])</f>
        <v>2.8640553228556631E-4</v>
      </c>
      <c r="L559" t="b">
        <f>_xlfn.TEXTAFTER(b2b3[[#This Row],[rxn]],"-",-1)="SPONT"</f>
        <v>0</v>
      </c>
      <c r="M559" t="str">
        <f>_xlfn.TEXTAFTER(b2b3[[#This Row],[rxn]],"-",-1)</f>
        <v>SDH1234</v>
      </c>
      <c r="N559" t="str">
        <f>_xlfn.XLOOKUP("'PRO-"&amp;b2b3[[#This Row],[enz]]&amp;"'",'[1]Sheet2 (2)'!$A:$A,'[1]Sheet2 (2)'!$B:$B,"")</f>
        <v/>
      </c>
      <c r="O559">
        <f>IFERROR(_xlfn.XLOOKUP(b2b3[[#This Row],[Column2]],Table17[[#This Row],[rxn-no-enz]],Table17[[#This Row],[flux]],0),0)</f>
        <v>0</v>
      </c>
      <c r="P559" t="str">
        <f>_xlfn.TEXTBEFORE(b2b3[[#This Row],[rxn]],"-",-1,,,"")</f>
        <v>RXN-SUCDq9_m_FWD</v>
      </c>
    </row>
    <row r="560" spans="1:16" ht="17" hidden="1" x14ac:dyDescent="0.25">
      <c r="A560" s="1" t="s">
        <v>8062</v>
      </c>
      <c r="B560" s="1" t="s">
        <v>2778</v>
      </c>
      <c r="C560" s="1">
        <v>4.6823207820902297</v>
      </c>
      <c r="D560" s="1">
        <f>mfs[[#This Row],[flux]]/1000</f>
        <v>4.6823207820902296E-3</v>
      </c>
      <c r="F560" t="s">
        <v>3329</v>
      </c>
      <c r="G560" t="s">
        <v>2778</v>
      </c>
      <c r="H560" s="3">
        <v>1.39655129663255E-2</v>
      </c>
      <c r="I560">
        <f>_xlfn.XLOOKUP(b2b3[[#This Row],[rxn]],mfs[rxn],mfs[flux_scaled],0)</f>
        <v>1.39652180776106E-2</v>
      </c>
      <c r="J560">
        <f>(b2b3[[#This Row],[flux]]-b2b3[[#This Row],[flux in mfs]])/b2b3[[#This Row],[flux]]</f>
        <v>2.1115494691170874E-5</v>
      </c>
      <c r="K560">
        <f>ABS(b2b3[[#This Row],[(mfs - b2+b3) / mfs]])</f>
        <v>2.1115494691170874E-5</v>
      </c>
      <c r="L560" t="b">
        <f>_xlfn.TEXTAFTER(b2b3[[#This Row],[rxn]],"-",-1)="SPONT"</f>
        <v>0</v>
      </c>
      <c r="M560" t="str">
        <f>_xlfn.TEXTAFTER(b2b3[[#This Row],[rxn]],"-",-1)</f>
        <v>rt4237</v>
      </c>
      <c r="N560">
        <f>_xlfn.XLOOKUP("'PRO-"&amp;b2b3[[#This Row],[enz]]&amp;"'",'[1]Sheet2 (2)'!$A:$A,'[1]Sheet2 (2)'!$B:$B,"")</f>
        <v>1</v>
      </c>
      <c r="O560">
        <f>IFERROR(_xlfn.XLOOKUP(b2b3[[#This Row],[Column2]],Table17[[#This Row],[rxn-no-enz]],Table17[[#This Row],[flux]],0),0)</f>
        <v>0</v>
      </c>
      <c r="P560" t="str">
        <f>_xlfn.TEXTBEFORE(b2b3[[#This Row],[rxn]],"-",-1,,,"")</f>
        <v>RXN-SUCFUMt_c_m_FWD</v>
      </c>
    </row>
    <row r="561" spans="1:16" ht="17" hidden="1" x14ac:dyDescent="0.25">
      <c r="A561" s="1" t="s">
        <v>8064</v>
      </c>
      <c r="B561" s="1" t="s">
        <v>2778</v>
      </c>
      <c r="C561" s="1">
        <v>28.651062236948899</v>
      </c>
      <c r="D561" s="1">
        <f>mfs[[#This Row],[flux]]/1000</f>
        <v>2.8651062236948899E-2</v>
      </c>
      <c r="F561" t="s">
        <v>8020</v>
      </c>
      <c r="G561" t="s">
        <v>2778</v>
      </c>
      <c r="H561" s="3">
        <v>0.127429327076893</v>
      </c>
      <c r="I561">
        <f>_xlfn.XLOOKUP(b2b3[[#This Row],[rxn]],mfs[rxn],mfs[flux_scaled],0)</f>
        <v>0.11604414185645401</v>
      </c>
      <c r="J561">
        <f>(b2b3[[#This Row],[flux]]-b2b3[[#This Row],[flux in mfs]])/b2b3[[#This Row],[flux]]</f>
        <v>8.9345094112982165E-2</v>
      </c>
      <c r="K561">
        <f>ABS(b2b3[[#This Row],[(mfs - b2+b3) / mfs]])</f>
        <v>8.9345094112982165E-2</v>
      </c>
      <c r="L561" t="b">
        <f>_xlfn.TEXTAFTER(b2b3[[#This Row],[rxn]],"-",-1)="SPONT"</f>
        <v>0</v>
      </c>
      <c r="M561" t="str">
        <f>_xlfn.TEXTAFTER(b2b3[[#This Row],[rxn]],"-",-1)</f>
        <v>LSC12</v>
      </c>
      <c r="N561" t="str">
        <f>_xlfn.XLOOKUP("'PRO-"&amp;b2b3[[#This Row],[enz]]&amp;"'",'[1]Sheet2 (2)'!$A:$A,'[1]Sheet2 (2)'!$B:$B,"")</f>
        <v/>
      </c>
      <c r="O561">
        <f>IFERROR(_xlfn.XLOOKUP(b2b3[[#This Row],[Column2]],Table17[[#This Row],[rxn-no-enz]],Table17[[#This Row],[flux]],0),0)</f>
        <v>0</v>
      </c>
      <c r="P561" t="str">
        <f>_xlfn.TEXTBEFORE(b2b3[[#This Row],[rxn]],"-",-1,,,"")</f>
        <v>RXN-SUCOAS_m_FWD</v>
      </c>
    </row>
    <row r="562" spans="1:16" ht="17" hidden="1" x14ac:dyDescent="0.25">
      <c r="A562" s="1" t="s">
        <v>3336</v>
      </c>
      <c r="B562" s="1" t="s">
        <v>2778</v>
      </c>
      <c r="C562" s="1">
        <v>1.1117530823634999E-2</v>
      </c>
      <c r="D562" s="1">
        <f>mfs[[#This Row],[flux]]/1000</f>
        <v>1.1117530823634999E-5</v>
      </c>
      <c r="F562" t="s">
        <v>3331</v>
      </c>
      <c r="G562" t="s">
        <v>2778</v>
      </c>
      <c r="H562" s="3">
        <v>1.40529899318728E-3</v>
      </c>
      <c r="I562">
        <f>_xlfn.XLOOKUP(b2b3[[#This Row],[rxn]],mfs[rxn],mfs[flux_scaled],0)</f>
        <v>1.40529899318728E-3</v>
      </c>
      <c r="J562">
        <f>(b2b3[[#This Row],[flux]]-b2b3[[#This Row],[flux in mfs]])/b2b3[[#This Row],[flux]]</f>
        <v>0</v>
      </c>
      <c r="K562">
        <f>ABS(b2b3[[#This Row],[(mfs - b2+b3) / mfs]])</f>
        <v>0</v>
      </c>
      <c r="L562" t="b">
        <f>_xlfn.TEXTAFTER(b2b3[[#This Row],[rxn]],"-",-1)="SPONT"</f>
        <v>1</v>
      </c>
      <c r="M562" t="str">
        <f>_xlfn.TEXTAFTER(b2b3[[#This Row],[rxn]],"-",-1)</f>
        <v>SPONT</v>
      </c>
      <c r="N562" t="str">
        <f>_xlfn.XLOOKUP("'PRO-"&amp;b2b3[[#This Row],[enz]]&amp;"'",'[1]Sheet2 (2)'!$A:$A,'[1]Sheet2 (2)'!$B:$B,"")</f>
        <v/>
      </c>
      <c r="O562">
        <f>IFERROR(_xlfn.XLOOKUP(b2b3[[#This Row],[Column2]],Table17[[#This Row],[rxn-no-enz]],Table17[[#This Row],[flux]],0),0)</f>
        <v>0</v>
      </c>
      <c r="P562" t="str">
        <f>_xlfn.TEXTBEFORE(b2b3[[#This Row],[rxn]],"-",-1,,,"")</f>
        <v>RXN-TAGt_c_rm_REV</v>
      </c>
    </row>
    <row r="563" spans="1:16" ht="17" hidden="1" x14ac:dyDescent="0.25">
      <c r="A563" s="1" t="s">
        <v>8068</v>
      </c>
      <c r="B563" s="1" t="s">
        <v>2778</v>
      </c>
      <c r="C563" s="1">
        <v>0.78843921561466501</v>
      </c>
      <c r="D563" s="1">
        <f>mfs[[#This Row],[flux]]/1000</f>
        <v>7.8843921561466506E-4</v>
      </c>
      <c r="F563" t="s">
        <v>4819</v>
      </c>
      <c r="G563" t="s">
        <v>2778</v>
      </c>
      <c r="H563" s="3">
        <v>4.6824362295624297E-3</v>
      </c>
      <c r="I563">
        <f>_xlfn.XLOOKUP(b2b3[[#This Row],[rxn]],mfs[rxn],mfs[flux_scaled],0)</f>
        <v>4.6823207820902296E-3</v>
      </c>
      <c r="J563">
        <f>(b2b3[[#This Row],[flux]]-b2b3[[#This Row],[flux in mfs]])/b2b3[[#This Row],[flux]]</f>
        <v>2.465542861453803E-5</v>
      </c>
      <c r="K563">
        <f>ABS(b2b3[[#This Row],[(mfs - b2+b3) / mfs]])</f>
        <v>2.465542861453803E-5</v>
      </c>
      <c r="L563" t="b">
        <f>_xlfn.TEXTAFTER(b2b3[[#This Row],[rxn]],"-",-1)="SPONT"</f>
        <v>0</v>
      </c>
      <c r="M563" t="str">
        <f>_xlfn.TEXTAFTER(b2b3[[#This Row],[rxn]],"-",-1)</f>
        <v>rt1805</v>
      </c>
      <c r="N563">
        <f>_xlfn.XLOOKUP("'PRO-"&amp;b2b3[[#This Row],[enz]]&amp;"'",'[1]Sheet2 (2)'!$A:$A,'[1]Sheet2 (2)'!$B:$B,"")</f>
        <v>1</v>
      </c>
      <c r="O563">
        <f>IFERROR(_xlfn.XLOOKUP(b2b3[[#This Row],[Column2]],Table17[[#This Row],[rxn-no-enz]],Table17[[#This Row],[flux]],0),0)</f>
        <v>0</v>
      </c>
      <c r="P563" t="str">
        <f>_xlfn.TEXTBEFORE(b2b3[[#This Row],[rxn]],"-",-1,,,"")</f>
        <v>RXN-TALA_c_REV</v>
      </c>
    </row>
    <row r="564" spans="1:16" ht="17" hidden="1" x14ac:dyDescent="0.25">
      <c r="A564" s="1" t="s">
        <v>3338</v>
      </c>
      <c r="B564" s="1" t="s">
        <v>2778</v>
      </c>
      <c r="C564" s="1">
        <v>1116.6998151253599</v>
      </c>
      <c r="D564" s="1">
        <f>mfs[[#This Row],[flux]]/1000</f>
        <v>1.11669981512536</v>
      </c>
      <c r="F564" t="s">
        <v>3333</v>
      </c>
      <c r="G564" t="s">
        <v>2778</v>
      </c>
      <c r="H564" s="3">
        <v>1.1113164225147401E-5</v>
      </c>
      <c r="I564">
        <f>_xlfn.XLOOKUP(b2b3[[#This Row],[rxn]],mfs[rxn],mfs[flux_scaled],0)</f>
        <v>1.1117530823634999E-5</v>
      </c>
      <c r="J564">
        <f>(b2b3[[#This Row],[flux]]-b2b3[[#This Row],[flux in mfs]])/b2b3[[#This Row],[flux]]</f>
        <v>-3.9292125979002978E-4</v>
      </c>
      <c r="K564">
        <f>ABS(b2b3[[#This Row],[(mfs - b2+b3) / mfs]])</f>
        <v>3.9292125979002978E-4</v>
      </c>
      <c r="L564" t="b">
        <f>_xlfn.TEXTAFTER(b2b3[[#This Row],[rxn]],"-",-1)="SPONT"</f>
        <v>0</v>
      </c>
      <c r="M564" t="str">
        <f>_xlfn.TEXTAFTER(b2b3[[#This Row],[rxn]],"-",-1)</f>
        <v>UNKNOWN</v>
      </c>
      <c r="N564" t="str">
        <f>_xlfn.XLOOKUP("'PRO-"&amp;b2b3[[#This Row],[enz]]&amp;"'",'[1]Sheet2 (2)'!$A:$A,'[1]Sheet2 (2)'!$B:$B,"")</f>
        <v/>
      </c>
      <c r="O564">
        <f>IFERROR(_xlfn.XLOOKUP(b2b3[[#This Row],[Column2]],Table17[[#This Row],[rxn-no-enz]],Table17[[#This Row],[flux]],0),0)</f>
        <v>0</v>
      </c>
      <c r="P564" t="str">
        <f>_xlfn.TEXTBEFORE(b2b3[[#This Row],[rxn]],"-",-1,,,"")</f>
        <v>RXN-THMtps_e_FWD</v>
      </c>
    </row>
    <row r="565" spans="1:16" ht="17" hidden="1" x14ac:dyDescent="0.25">
      <c r="A565" s="1" t="s">
        <v>3340</v>
      </c>
      <c r="B565" s="1" t="s">
        <v>2778</v>
      </c>
      <c r="C565" s="1">
        <v>13.495164012429401</v>
      </c>
      <c r="D565" s="1">
        <f>mfs[[#This Row],[flux]]/1000</f>
        <v>1.34951640124294E-2</v>
      </c>
      <c r="F565" t="s">
        <v>8052</v>
      </c>
      <c r="G565" t="s">
        <v>2778</v>
      </c>
      <c r="H565" s="3">
        <v>1.1723194565346399E-2</v>
      </c>
      <c r="I565">
        <f>_xlfn.XLOOKUP(b2b3[[#This Row],[rxn]],mfs[rxn],mfs[flux_scaled],0)</f>
        <v>1.1723663797665401E-2</v>
      </c>
      <c r="J565">
        <f>(b2b3[[#This Row],[flux]]-b2b3[[#This Row],[flux in mfs]])/b2b3[[#This Row],[flux]]</f>
        <v>-4.0025977252743996E-5</v>
      </c>
      <c r="K565">
        <f>ABS(b2b3[[#This Row],[(mfs - b2+b3) / mfs]])</f>
        <v>4.0025977252743996E-5</v>
      </c>
      <c r="L565" t="b">
        <f>_xlfn.TEXTAFTER(b2b3[[#This Row],[rxn]],"-",-1)="SPONT"</f>
        <v>0</v>
      </c>
      <c r="M565" t="str">
        <f>_xlfn.TEXTAFTER(b2b3[[#This Row],[rxn]],"-",-1)</f>
        <v>rt0848_m</v>
      </c>
      <c r="N565">
        <f>_xlfn.XLOOKUP("'PRO-"&amp;b2b3[[#This Row],[enz]]&amp;"'",'[1]Sheet2 (2)'!$A:$A,'[1]Sheet2 (2)'!$B:$B,"")</f>
        <v>1</v>
      </c>
      <c r="O565">
        <f>IFERROR(_xlfn.XLOOKUP(b2b3[[#This Row],[Column2]],Table17[[#This Row],[rxn-no-enz]],Table17[[#This Row],[flux]],0),0)</f>
        <v>0</v>
      </c>
      <c r="P565" t="str">
        <f>_xlfn.TEXTBEFORE(b2b3[[#This Row],[rxn]],"-",-1,,,"")</f>
        <v>RXN-THRD_L_m_FWD</v>
      </c>
    </row>
    <row r="566" spans="1:16" ht="17" hidden="1" x14ac:dyDescent="0.25">
      <c r="A566" s="1" t="s">
        <v>3342</v>
      </c>
      <c r="B566" s="1" t="s">
        <v>2778</v>
      </c>
      <c r="C566" s="1">
        <v>3.44295185921455</v>
      </c>
      <c r="D566" s="1">
        <f>mfs[[#This Row],[flux]]/1000</f>
        <v>3.4429518592145499E-3</v>
      </c>
      <c r="F566" t="s">
        <v>3334</v>
      </c>
      <c r="G566" t="s">
        <v>2778</v>
      </c>
      <c r="H566" s="3">
        <v>3.0688748096496701E-2</v>
      </c>
      <c r="I566">
        <f>_xlfn.XLOOKUP(b2b3[[#This Row],[rxn]],mfs[rxn],mfs[flux_scaled],0)</f>
        <v>3.0688898380530499E-2</v>
      </c>
      <c r="J566">
        <f>(b2b3[[#This Row],[flux]]-b2b3[[#This Row],[flux in mfs]])/b2b3[[#This Row],[flux]]</f>
        <v>-4.8970402221940869E-6</v>
      </c>
      <c r="K566">
        <f>ABS(b2b3[[#This Row],[(mfs - b2+b3) / mfs]])</f>
        <v>4.8970402221940869E-6</v>
      </c>
      <c r="L566" t="b">
        <f>_xlfn.TEXTAFTER(b2b3[[#This Row],[rxn]],"-",-1)="SPONT"</f>
        <v>0</v>
      </c>
      <c r="M566" t="str">
        <f>_xlfn.TEXTAFTER(b2b3[[#This Row],[rxn]],"-",-1)</f>
        <v>rt1374</v>
      </c>
      <c r="N566">
        <f>_xlfn.XLOOKUP("'PRO-"&amp;b2b3[[#This Row],[enz]]&amp;"'",'[1]Sheet2 (2)'!$A:$A,'[1]Sheet2 (2)'!$B:$B,"")</f>
        <v>1</v>
      </c>
      <c r="O566">
        <f>IFERROR(_xlfn.XLOOKUP(b2b3[[#This Row],[Column2]],Table17[[#This Row],[rxn-no-enz]],Table17[[#This Row],[flux]],0),0)</f>
        <v>0</v>
      </c>
      <c r="P566" t="str">
        <f>_xlfn.TEXTBEFORE(b2b3[[#This Row],[rxn]],"-",-1,,,"")</f>
        <v>RXN-THRS_c_FWD</v>
      </c>
    </row>
    <row r="567" spans="1:16" ht="17" hidden="1" x14ac:dyDescent="0.25">
      <c r="A567" s="1" t="s">
        <v>3343</v>
      </c>
      <c r="B567" s="1" t="s">
        <v>2778</v>
      </c>
      <c r="C567" s="1">
        <v>3.44295185921455</v>
      </c>
      <c r="D567" s="1">
        <f>mfs[[#This Row],[flux]]/1000</f>
        <v>3.4429518592145499E-3</v>
      </c>
      <c r="F567" t="s">
        <v>8054</v>
      </c>
      <c r="G567" t="s">
        <v>2778</v>
      </c>
      <c r="H567" s="3">
        <v>1.1723194565346399E-2</v>
      </c>
      <c r="I567">
        <f>_xlfn.XLOOKUP(b2b3[[#This Row],[rxn]],mfs[rxn],mfs[flux_scaled],0)</f>
        <v>1.1723663797665401E-2</v>
      </c>
      <c r="J567">
        <f>(b2b3[[#This Row],[flux]]-b2b3[[#This Row],[flux in mfs]])/b2b3[[#This Row],[flux]]</f>
        <v>-4.0025977252743996E-5</v>
      </c>
      <c r="K567">
        <f>ABS(b2b3[[#This Row],[(mfs - b2+b3) / mfs]])</f>
        <v>4.0025977252743996E-5</v>
      </c>
      <c r="L567" t="b">
        <f>_xlfn.TEXTAFTER(b2b3[[#This Row],[rxn]],"-",-1)="SPONT"</f>
        <v>0</v>
      </c>
      <c r="M567" t="str">
        <f>_xlfn.TEXTAFTER(b2b3[[#This Row],[rxn]],"-",-1)</f>
        <v>UNKNOWN</v>
      </c>
      <c r="N567" t="str">
        <f>_xlfn.XLOOKUP("'PRO-"&amp;b2b3[[#This Row],[enz]]&amp;"'",'[1]Sheet2 (2)'!$A:$A,'[1]Sheet2 (2)'!$B:$B,"")</f>
        <v/>
      </c>
      <c r="O567">
        <f>IFERROR(_xlfn.XLOOKUP(b2b3[[#This Row],[Column2]],Table17[[#This Row],[rxn-no-enz]],Table17[[#This Row],[flux]],0),0)</f>
        <v>0</v>
      </c>
      <c r="P567" t="str">
        <f>_xlfn.TEXTBEFORE(b2b3[[#This Row],[rxn]],"-",-1,,,"")</f>
        <v>RXN-THRt_c_m_FWD</v>
      </c>
    </row>
    <row r="568" spans="1:16" ht="17" hidden="1" x14ac:dyDescent="0.25">
      <c r="A568" s="1" t="s">
        <v>3344</v>
      </c>
      <c r="B568" s="1" t="s">
        <v>2778</v>
      </c>
      <c r="C568" s="1">
        <v>7.5931131460300005E-4</v>
      </c>
      <c r="D568" s="1">
        <f>mfs[[#This Row],[flux]]/1000</f>
        <v>7.5931131460300005E-7</v>
      </c>
      <c r="F568" t="s">
        <v>3335</v>
      </c>
      <c r="G568" t="s">
        <v>2778</v>
      </c>
      <c r="H568" s="3">
        <v>1.89655535311502E-2</v>
      </c>
      <c r="I568">
        <f>_xlfn.XLOOKUP(b2b3[[#This Row],[rxn]],mfs[rxn],mfs[flux_scaled],0)</f>
        <v>1.8965234582865E-2</v>
      </c>
      <c r="J568">
        <f>(b2b3[[#This Row],[flux]]-b2b3[[#This Row],[flux in mfs]])/b2b3[[#This Row],[flux]]</f>
        <v>1.6817241040481935E-5</v>
      </c>
      <c r="K568">
        <f>ABS(b2b3[[#This Row],[(mfs - b2+b3) / mfs]])</f>
        <v>1.6817241040481935E-5</v>
      </c>
      <c r="L568" t="b">
        <f>_xlfn.TEXTAFTER(b2b3[[#This Row],[rxn]],"-",-1)="SPONT"</f>
        <v>0</v>
      </c>
      <c r="M568" t="str">
        <f>_xlfn.TEXTAFTER(b2b3[[#This Row],[rxn]],"-",-1)</f>
        <v>rt7480</v>
      </c>
      <c r="N568">
        <f>_xlfn.XLOOKUP("'PRO-"&amp;b2b3[[#This Row],[enz]]&amp;"'",'[1]Sheet2 (2)'!$A:$A,'[1]Sheet2 (2)'!$B:$B,"")</f>
        <v>1</v>
      </c>
      <c r="O568">
        <f>IFERROR(_xlfn.XLOOKUP(b2b3[[#This Row],[Column2]],Table17[[#This Row],[rxn-no-enz]],Table17[[#This Row],[flux]],0),0)</f>
        <v>0</v>
      </c>
      <c r="P568" t="str">
        <f>_xlfn.TEXTBEFORE(b2b3[[#This Row],[rxn]],"-",-1,,,"")</f>
        <v>RXN-THRTRS_c_FWD</v>
      </c>
    </row>
    <row r="569" spans="1:16" ht="17" hidden="1" x14ac:dyDescent="0.25">
      <c r="A569" s="1" t="s">
        <v>3345</v>
      </c>
      <c r="B569" s="1" t="s">
        <v>2778</v>
      </c>
      <c r="C569" s="1">
        <v>0.44900887928719802</v>
      </c>
      <c r="D569" s="1">
        <f>mfs[[#This Row],[flux]]/1000</f>
        <v>4.4900887928719799E-4</v>
      </c>
      <c r="F569" t="s">
        <v>8062</v>
      </c>
      <c r="G569" t="s">
        <v>2778</v>
      </c>
      <c r="H569" s="3">
        <v>4.6824362295624297E-3</v>
      </c>
      <c r="I569">
        <f>_xlfn.XLOOKUP(b2b3[[#This Row],[rxn]],mfs[rxn],mfs[flux_scaled],0)</f>
        <v>4.6823207820902296E-3</v>
      </c>
      <c r="J569">
        <f>(b2b3[[#This Row],[flux]]-b2b3[[#This Row],[flux in mfs]])/b2b3[[#This Row],[flux]]</f>
        <v>2.465542861453803E-5</v>
      </c>
      <c r="K569">
        <f>ABS(b2b3[[#This Row],[(mfs - b2+b3) / mfs]])</f>
        <v>2.465542861453803E-5</v>
      </c>
      <c r="L569" t="b">
        <f>_xlfn.TEXTAFTER(b2b3[[#This Row],[rxn]],"-",-1)="SPONT"</f>
        <v>0</v>
      </c>
      <c r="M569" t="str">
        <f>_xlfn.TEXTAFTER(b2b3[[#This Row],[rxn]],"-",-1)</f>
        <v>rt7263_c</v>
      </c>
      <c r="N569">
        <f>_xlfn.XLOOKUP("'PRO-"&amp;b2b3[[#This Row],[enz]]&amp;"'",'[1]Sheet2 (2)'!$A:$A,'[1]Sheet2 (2)'!$B:$B,"")</f>
        <v>1</v>
      </c>
      <c r="O569">
        <f>IFERROR(_xlfn.XLOOKUP(b2b3[[#This Row],[Column2]],Table17[[#This Row],[rxn-no-enz]],Table17[[#This Row],[flux]],0),0)</f>
        <v>0</v>
      </c>
      <c r="P569" t="str">
        <f>_xlfn.TEXTBEFORE(b2b3[[#This Row],[rxn]],"-",-1,,,"")</f>
        <v>RXN-TKT1_c_REV</v>
      </c>
    </row>
    <row r="570" spans="1:16" ht="17" hidden="1" x14ac:dyDescent="0.25">
      <c r="A570" s="1" t="s">
        <v>3346</v>
      </c>
      <c r="B570" s="1" t="s">
        <v>2778</v>
      </c>
      <c r="C570" s="1">
        <v>0.44976819060180101</v>
      </c>
      <c r="D570" s="1">
        <f>mfs[[#This Row],[flux]]/1000</f>
        <v>4.4976819060180102E-4</v>
      </c>
      <c r="F570" t="s">
        <v>8064</v>
      </c>
      <c r="G570" t="s">
        <v>2778</v>
      </c>
      <c r="H570" s="3">
        <v>2.8650622613536E-2</v>
      </c>
      <c r="I570">
        <f>_xlfn.XLOOKUP(b2b3[[#This Row],[rxn]],mfs[rxn],mfs[flux_scaled],0)</f>
        <v>2.8651062236948899E-2</v>
      </c>
      <c r="J570">
        <f>(b2b3[[#This Row],[flux]]-b2b3[[#This Row],[flux in mfs]])/b2b3[[#This Row],[flux]]</f>
        <v>-1.5344288284031071E-5</v>
      </c>
      <c r="K570">
        <f>ABS(b2b3[[#This Row],[(mfs - b2+b3) / mfs]])</f>
        <v>1.5344288284031071E-5</v>
      </c>
      <c r="L570" t="b">
        <f>_xlfn.TEXTAFTER(b2b3[[#This Row],[rxn]],"-",-1)="SPONT"</f>
        <v>0</v>
      </c>
      <c r="M570" t="str">
        <f>_xlfn.TEXTAFTER(b2b3[[#This Row],[rxn]],"-",-1)</f>
        <v>rt7263_c</v>
      </c>
      <c r="N570">
        <f>_xlfn.XLOOKUP("'PRO-"&amp;b2b3[[#This Row],[enz]]&amp;"'",'[1]Sheet2 (2)'!$A:$A,'[1]Sheet2 (2)'!$B:$B,"")</f>
        <v>1</v>
      </c>
      <c r="O570">
        <f>IFERROR(_xlfn.XLOOKUP(b2b3[[#This Row],[Column2]],Table17[[#This Row],[rxn-no-enz]],Table17[[#This Row],[flux]],0),0)</f>
        <v>0</v>
      </c>
      <c r="P570" t="str">
        <f>_xlfn.TEXTBEFORE(b2b3[[#This Row],[rxn]],"-",-1,,,"")</f>
        <v>RXN-TKT2_c_REV</v>
      </c>
    </row>
    <row r="571" spans="1:16" ht="17" hidden="1" x14ac:dyDescent="0.25">
      <c r="A571" s="1" t="s">
        <v>3347</v>
      </c>
      <c r="B571" s="1" t="s">
        <v>2778</v>
      </c>
      <c r="C571" s="1">
        <v>7.8447563990929996E-3</v>
      </c>
      <c r="D571" s="1">
        <f>mfs[[#This Row],[flux]]/1000</f>
        <v>7.8447563990929997E-6</v>
      </c>
      <c r="F571" t="s">
        <v>3336</v>
      </c>
      <c r="G571" t="s">
        <v>2778</v>
      </c>
      <c r="H571" s="3">
        <v>1.1113164225147401E-5</v>
      </c>
      <c r="I571">
        <f>_xlfn.XLOOKUP(b2b3[[#This Row],[rxn]],mfs[rxn],mfs[flux_scaled],0)</f>
        <v>1.1117530823634999E-5</v>
      </c>
      <c r="J571">
        <f>(b2b3[[#This Row],[flux]]-b2b3[[#This Row],[flux in mfs]])/b2b3[[#This Row],[flux]]</f>
        <v>-3.9292125979002978E-4</v>
      </c>
      <c r="K571">
        <f>ABS(b2b3[[#This Row],[(mfs - b2+b3) / mfs]])</f>
        <v>3.9292125979002978E-4</v>
      </c>
      <c r="L571" t="b">
        <f>_xlfn.TEXTAFTER(b2b3[[#This Row],[rxn]],"-",-1)="SPONT"</f>
        <v>0</v>
      </c>
      <c r="M571" t="str">
        <f>_xlfn.TEXTAFTER(b2b3[[#This Row],[rxn]],"-",-1)</f>
        <v>rt8116</v>
      </c>
      <c r="N571">
        <f>_xlfn.XLOOKUP("'PRO-"&amp;b2b3[[#This Row],[enz]]&amp;"'",'[1]Sheet2 (2)'!$A:$A,'[1]Sheet2 (2)'!$B:$B,"")</f>
        <v>1</v>
      </c>
      <c r="O571">
        <f>IFERROR(_xlfn.XLOOKUP(b2b3[[#This Row],[Column2]],Table17[[#This Row],[rxn-no-enz]],Table17[[#This Row],[flux]],0),0)</f>
        <v>0</v>
      </c>
      <c r="P571" t="str">
        <f>_xlfn.TEXTBEFORE(b2b3[[#This Row],[rxn]],"-",-1,,,"")</f>
        <v>RXN-TMDPK_c_FWD</v>
      </c>
    </row>
    <row r="572" spans="1:16" ht="17" hidden="1" x14ac:dyDescent="0.25">
      <c r="A572" s="1" t="s">
        <v>8121</v>
      </c>
      <c r="B572" s="1" t="s">
        <v>2778</v>
      </c>
      <c r="C572" s="1">
        <v>8.9621514626624492</v>
      </c>
      <c r="D572" s="1">
        <f>mfs[[#This Row],[flux]]/1000</f>
        <v>8.9621514626624498E-3</v>
      </c>
      <c r="F572" t="s">
        <v>8068</v>
      </c>
      <c r="G572" t="s">
        <v>2778</v>
      </c>
      <c r="H572" s="3">
        <v>7.8843921561466397E-4</v>
      </c>
      <c r="I572">
        <f>_xlfn.XLOOKUP(b2b3[[#This Row],[rxn]],mfs[rxn],mfs[flux_scaled],0)</f>
        <v>7.8843921561466506E-4</v>
      </c>
      <c r="J572">
        <f>(b2b3[[#This Row],[flux]]-b2b3[[#This Row],[flux in mfs]])/b2b3[[#This Row],[flux]]</f>
        <v>-1.3751246145719234E-15</v>
      </c>
      <c r="K572">
        <f>ABS(b2b3[[#This Row],[(mfs - b2+b3) / mfs]])</f>
        <v>1.3751246145719234E-15</v>
      </c>
      <c r="L572" t="b">
        <f>_xlfn.TEXTAFTER(b2b3[[#This Row],[rxn]],"-",-1)="SPONT"</f>
        <v>0</v>
      </c>
      <c r="M572" t="str">
        <f>_xlfn.TEXTAFTER(b2b3[[#This Row],[rxn]],"-",-1)</f>
        <v>rt2477</v>
      </c>
      <c r="N572">
        <f>_xlfn.XLOOKUP("'PRO-"&amp;b2b3[[#This Row],[enz]]&amp;"'",'[1]Sheet2 (2)'!$A:$A,'[1]Sheet2 (2)'!$B:$B,"")</f>
        <v>1</v>
      </c>
      <c r="O572">
        <f>IFERROR(_xlfn.XLOOKUP(b2b3[[#This Row],[Column2]],Table17[[#This Row],[rxn-no-enz]],Table17[[#This Row],[flux]],0),0)</f>
        <v>0</v>
      </c>
      <c r="P572" t="str">
        <f>_xlfn.TEXTBEFORE(b2b3[[#This Row],[rxn]],"-",-1,,,"")</f>
        <v>RXN-TMDS_c_FWD</v>
      </c>
    </row>
    <row r="573" spans="1:16" ht="17" hidden="1" x14ac:dyDescent="0.25">
      <c r="A573" s="1" t="s">
        <v>3349</v>
      </c>
      <c r="B573" s="1" t="s">
        <v>2778</v>
      </c>
      <c r="C573" s="1">
        <v>8.9621514626624492</v>
      </c>
      <c r="D573" s="1">
        <f>mfs[[#This Row],[flux]]/1000</f>
        <v>8.9621514626624498E-3</v>
      </c>
      <c r="F573" t="s">
        <v>3338</v>
      </c>
      <c r="G573" t="s">
        <v>2778</v>
      </c>
      <c r="H573" s="3">
        <v>1.1167001393013001</v>
      </c>
      <c r="I573">
        <f>_xlfn.XLOOKUP(b2b3[[#This Row],[rxn]],mfs[rxn],mfs[flux_scaled],0)</f>
        <v>1.11669981512536</v>
      </c>
      <c r="J573">
        <f>(b2b3[[#This Row],[flux]]-b2b3[[#This Row],[flux in mfs]])/b2b3[[#This Row],[flux]]</f>
        <v>2.9029811019335155E-7</v>
      </c>
      <c r="K573">
        <f>ABS(b2b3[[#This Row],[(mfs - b2+b3) / mfs]])</f>
        <v>2.9029811019335155E-7</v>
      </c>
      <c r="L573" t="b">
        <f>_xlfn.TEXTAFTER(b2b3[[#This Row],[rxn]],"-",-1)="SPONT"</f>
        <v>0</v>
      </c>
      <c r="M573" t="str">
        <f>_xlfn.TEXTAFTER(b2b3[[#This Row],[rxn]],"-",-1)</f>
        <v>rt0932</v>
      </c>
      <c r="N573">
        <f>_xlfn.XLOOKUP("'PRO-"&amp;b2b3[[#This Row],[enz]]&amp;"'",'[1]Sheet2 (2)'!$A:$A,'[1]Sheet2 (2)'!$B:$B,"")</f>
        <v>1</v>
      </c>
      <c r="O573">
        <f>IFERROR(_xlfn.XLOOKUP(b2b3[[#This Row],[Column2]],Table17[[#This Row],[rxn-no-enz]],Table17[[#This Row],[flux]],0),0)</f>
        <v>0</v>
      </c>
      <c r="P573" t="str">
        <f>_xlfn.TEXTBEFORE(b2b3[[#This Row],[rxn]],"-",-1,,,"")</f>
        <v>RXN-TPI_c_FWD</v>
      </c>
    </row>
    <row r="574" spans="1:16" ht="17" hidden="1" x14ac:dyDescent="0.25">
      <c r="A574" s="1" t="s">
        <v>3350</v>
      </c>
      <c r="B574" s="1" t="s">
        <v>2778</v>
      </c>
      <c r="C574" s="1">
        <v>7.9638176836170604</v>
      </c>
      <c r="D574" s="1">
        <f>mfs[[#This Row],[flux]]/1000</f>
        <v>7.9638176836170603E-3</v>
      </c>
      <c r="F574" t="s">
        <v>3339</v>
      </c>
      <c r="G574" t="s">
        <v>2778</v>
      </c>
      <c r="H574" s="3">
        <v>3.8588388031008502E-13</v>
      </c>
      <c r="I574">
        <f>_xlfn.XLOOKUP(b2b3[[#This Row],[rxn]],mfs[rxn],mfs[flux_scaled],0)</f>
        <v>0</v>
      </c>
      <c r="J574">
        <f>(b2b3[[#This Row],[flux]]-b2b3[[#This Row],[flux in mfs]])/b2b3[[#This Row],[flux]]</f>
        <v>1</v>
      </c>
      <c r="K574">
        <f>ABS(b2b3[[#This Row],[(mfs - b2+b3) / mfs]])</f>
        <v>1</v>
      </c>
      <c r="L574" t="b">
        <f>_xlfn.TEXTAFTER(b2b3[[#This Row],[rxn]],"-",-1)="SPONT"</f>
        <v>1</v>
      </c>
      <c r="M574" t="str">
        <f>_xlfn.TEXTAFTER(b2b3[[#This Row],[rxn]],"-",-1)</f>
        <v>SPONT</v>
      </c>
      <c r="N574" t="str">
        <f>_xlfn.XLOOKUP("'PRO-"&amp;b2b3[[#This Row],[enz]]&amp;"'",'[1]Sheet2 (2)'!$A:$A,'[1]Sheet2 (2)'!$B:$B,"")</f>
        <v/>
      </c>
      <c r="O574">
        <f>IFERROR(_xlfn.XLOOKUP(b2b3[[#This Row],[Column2]],Table17[[#This Row],[rxn-no-enz]],Table17[[#This Row],[flux]],0),0)</f>
        <v>0</v>
      </c>
      <c r="P574" t="str">
        <f>_xlfn.TEXTBEFORE(b2b3[[#This Row],[rxn]],"-",-1,,,"")</f>
        <v>RXN-tpscu2_c_m_FWD</v>
      </c>
    </row>
    <row r="575" spans="1:16" ht="17" hidden="1" x14ac:dyDescent="0.25">
      <c r="A575" s="1" t="s">
        <v>3352</v>
      </c>
      <c r="B575" s="1" t="s">
        <v>2778</v>
      </c>
      <c r="C575" s="1">
        <v>15.6880067689883</v>
      </c>
      <c r="D575" s="1">
        <f>mfs[[#This Row],[flux]]/1000</f>
        <v>1.5688006768988301E-2</v>
      </c>
      <c r="F575" t="s">
        <v>3340</v>
      </c>
      <c r="G575" t="s">
        <v>2778</v>
      </c>
      <c r="H575" s="3">
        <v>1.3494874608035499E-2</v>
      </c>
      <c r="I575">
        <f>_xlfn.XLOOKUP(b2b3[[#This Row],[rxn]],mfs[rxn],mfs[flux_scaled],0)</f>
        <v>1.34951640124294E-2</v>
      </c>
      <c r="J575">
        <f>(b2b3[[#This Row],[flux]]-b2b3[[#This Row],[flux in mfs]])/b2b3[[#This Row],[flux]]</f>
        <v>-2.144550448275556E-5</v>
      </c>
      <c r="K575">
        <f>ABS(b2b3[[#This Row],[(mfs - b2+b3) / mfs]])</f>
        <v>2.144550448275556E-5</v>
      </c>
      <c r="L575" t="b">
        <f>_xlfn.TEXTAFTER(b2b3[[#This Row],[rxn]],"-",-1)="SPONT"</f>
        <v>0</v>
      </c>
      <c r="M575" t="str">
        <f>_xlfn.TEXTAFTER(b2b3[[#This Row],[rxn]],"-",-1)</f>
        <v>rt1320</v>
      </c>
      <c r="N575">
        <f>_xlfn.XLOOKUP("'PRO-"&amp;b2b3[[#This Row],[enz]]&amp;"'",'[1]Sheet2 (2)'!$A:$A,'[1]Sheet2 (2)'!$B:$B,"")</f>
        <v>1</v>
      </c>
      <c r="O575">
        <f>IFERROR(_xlfn.XLOOKUP(b2b3[[#This Row],[Column2]],Table17[[#This Row],[rxn-no-enz]],Table17[[#This Row],[flux]],0),0)</f>
        <v>0</v>
      </c>
      <c r="P575" t="str">
        <f>_xlfn.TEXTBEFORE(b2b3[[#This Row],[rxn]],"-",-1,,,"")</f>
        <v>RXN-TRDR_c_FWD</v>
      </c>
    </row>
    <row r="576" spans="1:16" ht="17" hidden="1" x14ac:dyDescent="0.25">
      <c r="A576" s="1" t="s">
        <v>3353</v>
      </c>
      <c r="B576" s="1" t="s">
        <v>2778</v>
      </c>
      <c r="C576" s="1">
        <v>0.19142096570862999</v>
      </c>
      <c r="D576" s="1">
        <f>mfs[[#This Row],[flux]]/1000</f>
        <v>1.9142096570862999E-4</v>
      </c>
      <c r="F576" t="s">
        <v>3342</v>
      </c>
      <c r="G576" t="s">
        <v>2778</v>
      </c>
      <c r="H576" s="3">
        <v>3.4427879395059402E-3</v>
      </c>
      <c r="I576">
        <f>_xlfn.XLOOKUP(b2b3[[#This Row],[rxn]],mfs[rxn],mfs[flux_scaled],0)</f>
        <v>3.4429518592145499E-3</v>
      </c>
      <c r="J576">
        <f>(b2b3[[#This Row],[flux]]-b2b3[[#This Row],[flux in mfs]])/b2b3[[#This Row],[flux]]</f>
        <v>-4.7612490658722844E-5</v>
      </c>
      <c r="K576">
        <f>ABS(b2b3[[#This Row],[(mfs - b2+b3) / mfs]])</f>
        <v>4.7612490658722844E-5</v>
      </c>
      <c r="L576" t="b">
        <f>_xlfn.TEXTAFTER(b2b3[[#This Row],[rxn]],"-",-1)="SPONT"</f>
        <v>0</v>
      </c>
      <c r="M576" t="str">
        <f>_xlfn.TEXTAFTER(b2b3[[#This Row],[rxn]],"-",-1)</f>
        <v>rt0894</v>
      </c>
      <c r="N576">
        <f>_xlfn.XLOOKUP("'PRO-"&amp;b2b3[[#This Row],[enz]]&amp;"'",'[1]Sheet2 (2)'!$A:$A,'[1]Sheet2 (2)'!$B:$B,"")</f>
        <v>1</v>
      </c>
      <c r="O576">
        <f>IFERROR(_xlfn.XLOOKUP(b2b3[[#This Row],[Column2]],Table17[[#This Row],[rxn-no-enz]],Table17[[#This Row],[flux]],0),0)</f>
        <v>0</v>
      </c>
      <c r="P576" t="str">
        <f>_xlfn.TEXTBEFORE(b2b3[[#This Row],[rxn]],"-",-1,,,"")</f>
        <v>RXN-TRPS1_c_FWD</v>
      </c>
    </row>
    <row r="577" spans="1:16" ht="17" hidden="1" x14ac:dyDescent="0.25">
      <c r="A577" s="1" t="s">
        <v>8141</v>
      </c>
      <c r="B577" s="1" t="s">
        <v>2778</v>
      </c>
      <c r="C577" s="1">
        <v>1.1112543481148001E-2</v>
      </c>
      <c r="D577" s="1">
        <f>mfs[[#This Row],[flux]]/1000</f>
        <v>1.1112543481148001E-5</v>
      </c>
      <c r="F577" t="s">
        <v>3343</v>
      </c>
      <c r="G577" t="s">
        <v>2778</v>
      </c>
      <c r="H577" s="3">
        <v>3.4427879395059402E-3</v>
      </c>
      <c r="I577">
        <f>_xlfn.XLOOKUP(b2b3[[#This Row],[rxn]],mfs[rxn],mfs[flux_scaled],0)</f>
        <v>3.4429518592145499E-3</v>
      </c>
      <c r="J577">
        <f>(b2b3[[#This Row],[flux]]-b2b3[[#This Row],[flux in mfs]])/b2b3[[#This Row],[flux]]</f>
        <v>-4.7612490658722844E-5</v>
      </c>
      <c r="K577">
        <f>ABS(b2b3[[#This Row],[(mfs - b2+b3) / mfs]])</f>
        <v>4.7612490658722844E-5</v>
      </c>
      <c r="L577" t="b">
        <f>_xlfn.TEXTAFTER(b2b3[[#This Row],[rxn]],"-",-1)="SPONT"</f>
        <v>0</v>
      </c>
      <c r="M577" t="str">
        <f>_xlfn.TEXTAFTER(b2b3[[#This Row],[rxn]],"-",-1)</f>
        <v>rt6341</v>
      </c>
      <c r="N577">
        <f>_xlfn.XLOOKUP("'PRO-"&amp;b2b3[[#This Row],[enz]]&amp;"'",'[1]Sheet2 (2)'!$A:$A,'[1]Sheet2 (2)'!$B:$B,"")</f>
        <v>1</v>
      </c>
      <c r="O577">
        <f>IFERROR(_xlfn.XLOOKUP(b2b3[[#This Row],[Column2]],Table17[[#This Row],[rxn-no-enz]],Table17[[#This Row],[flux]],0),0)</f>
        <v>0</v>
      </c>
      <c r="P577" t="str">
        <f>_xlfn.TEXTBEFORE(b2b3[[#This Row],[rxn]],"-",-1,,,"")</f>
        <v>RXN-TRPTRS_c_FWD</v>
      </c>
    </row>
    <row r="578" spans="1:16" ht="17" hidden="1" x14ac:dyDescent="0.25">
      <c r="A578" s="1" t="s">
        <v>3354</v>
      </c>
      <c r="B578" s="1" t="s">
        <v>2778</v>
      </c>
      <c r="C578" s="1">
        <v>5.0484574100000003E-7</v>
      </c>
      <c r="D578" s="1">
        <f>mfs[[#This Row],[flux]]/1000</f>
        <v>5.0484574100000006E-10</v>
      </c>
      <c r="F578" t="s">
        <v>3344</v>
      </c>
      <c r="G578" t="s">
        <v>2778</v>
      </c>
      <c r="H578" s="3">
        <v>7.5931131460328497E-7</v>
      </c>
      <c r="I578">
        <f>_xlfn.XLOOKUP(b2b3[[#This Row],[rxn]],mfs[rxn],mfs[flux_scaled],0)</f>
        <v>7.5931131460300005E-7</v>
      </c>
      <c r="J578">
        <f>(b2b3[[#This Row],[flux]]-b2b3[[#This Row],[flux in mfs]])/b2b3[[#This Row],[flux]]</f>
        <v>3.7523569338819468E-13</v>
      </c>
      <c r="K578">
        <f>ABS(b2b3[[#This Row],[(mfs - b2+b3) / mfs]])</f>
        <v>3.7523569338819468E-13</v>
      </c>
      <c r="L578" t="b">
        <f>_xlfn.TEXTAFTER(b2b3[[#This Row],[rxn]],"-",-1)="SPONT"</f>
        <v>1</v>
      </c>
      <c r="M578" t="str">
        <f>_xlfn.TEXTAFTER(b2b3[[#This Row],[rxn]],"-",-1)</f>
        <v>SPONT</v>
      </c>
      <c r="N578" t="str">
        <f>_xlfn.XLOOKUP("'PRO-"&amp;b2b3[[#This Row],[enz]]&amp;"'",'[1]Sheet2 (2)'!$A:$A,'[1]Sheet2 (2)'!$B:$B,"")</f>
        <v/>
      </c>
      <c r="O578">
        <f>IFERROR(_xlfn.XLOOKUP(b2b3[[#This Row],[Column2]],Table17[[#This Row],[rxn-no-enz]],Table17[[#This Row],[flux]],0),0)</f>
        <v>0</v>
      </c>
      <c r="P578" t="str">
        <f>_xlfn.TEXTBEFORE(b2b3[[#This Row],[rxn]],"-",-1,,,"")</f>
        <v>RXN-TTCCOAt_c_l_REV</v>
      </c>
    </row>
    <row r="579" spans="1:16" ht="17" hidden="1" x14ac:dyDescent="0.25">
      <c r="A579" s="1" t="s">
        <v>3355</v>
      </c>
      <c r="B579" s="1" t="s">
        <v>2778</v>
      </c>
      <c r="C579" s="1">
        <v>1.1113102457708E-2</v>
      </c>
      <c r="D579" s="1">
        <f>mfs[[#This Row],[flux]]/1000</f>
        <v>1.1113102457708E-5</v>
      </c>
      <c r="F579" t="s">
        <v>3345</v>
      </c>
      <c r="G579" t="s">
        <v>2778</v>
      </c>
      <c r="H579" s="3">
        <v>4.4900887928719702E-4</v>
      </c>
      <c r="I579">
        <f>_xlfn.XLOOKUP(b2b3[[#This Row],[rxn]],mfs[rxn],mfs[flux_scaled],0)</f>
        <v>4.4900887928719799E-4</v>
      </c>
      <c r="J579">
        <f>(b2b3[[#This Row],[flux]]-b2b3[[#This Row],[flux in mfs]])/b2b3[[#This Row],[flux]]</f>
        <v>-2.1731907769530322E-15</v>
      </c>
      <c r="K579">
        <f>ABS(b2b3[[#This Row],[(mfs - b2+b3) / mfs]])</f>
        <v>2.1731907769530322E-15</v>
      </c>
      <c r="L579" t="b">
        <f>_xlfn.TEXTAFTER(b2b3[[#This Row],[rxn]],"-",-1)="SPONT"</f>
        <v>1</v>
      </c>
      <c r="M579" t="str">
        <f>_xlfn.TEXTAFTER(b2b3[[#This Row],[rxn]],"-",-1)</f>
        <v>SPONT</v>
      </c>
      <c r="N579" t="str">
        <f>_xlfn.XLOOKUP("'PRO-"&amp;b2b3[[#This Row],[enz]]&amp;"'",'[1]Sheet2 (2)'!$A:$A,'[1]Sheet2 (2)'!$B:$B,"")</f>
        <v/>
      </c>
      <c r="O579">
        <f>IFERROR(_xlfn.XLOOKUP(b2b3[[#This Row],[Column2]],Table17[[#This Row],[rxn-no-enz]],Table17[[#This Row],[flux]],0),0)</f>
        <v>0</v>
      </c>
      <c r="P579" t="str">
        <f>_xlfn.TEXTBEFORE(b2b3[[#This Row],[rxn]],"-",-1,,,"")</f>
        <v>RXN-TTCCOAt_c_r_FWD</v>
      </c>
    </row>
    <row r="580" spans="1:16" ht="17" hidden="1" x14ac:dyDescent="0.25">
      <c r="A580" s="1" t="s">
        <v>3356</v>
      </c>
      <c r="B580" s="1" t="s">
        <v>2778</v>
      </c>
      <c r="C580" s="1">
        <v>1.1112597611967E-2</v>
      </c>
      <c r="D580" s="1">
        <f>mfs[[#This Row],[flux]]/1000</f>
        <v>1.1112597611966999E-5</v>
      </c>
      <c r="F580" t="s">
        <v>3346</v>
      </c>
      <c r="G580" t="s">
        <v>2778</v>
      </c>
      <c r="H580" s="3">
        <v>4.4976819060180102E-4</v>
      </c>
      <c r="I580">
        <f>_xlfn.XLOOKUP(b2b3[[#This Row],[rxn]],mfs[rxn],mfs[flux_scaled],0)</f>
        <v>4.4976819060180102E-4</v>
      </c>
      <c r="J580">
        <f>(b2b3[[#This Row],[flux]]-b2b3[[#This Row],[flux in mfs]])/b2b3[[#This Row],[flux]]</f>
        <v>0</v>
      </c>
      <c r="K580">
        <f>ABS(b2b3[[#This Row],[(mfs - b2+b3) / mfs]])</f>
        <v>0</v>
      </c>
      <c r="L580" t="b">
        <f>_xlfn.TEXTAFTER(b2b3[[#This Row],[rxn]],"-",-1)="SPONT"</f>
        <v>1</v>
      </c>
      <c r="M580" t="str">
        <f>_xlfn.TEXTAFTER(b2b3[[#This Row],[rxn]],"-",-1)</f>
        <v>SPONT</v>
      </c>
      <c r="N580" t="str">
        <f>_xlfn.XLOOKUP("'PRO-"&amp;b2b3[[#This Row],[enz]]&amp;"'",'[1]Sheet2 (2)'!$A:$A,'[1]Sheet2 (2)'!$B:$B,"")</f>
        <v/>
      </c>
      <c r="O580">
        <f>IFERROR(_xlfn.XLOOKUP(b2b3[[#This Row],[Column2]],Table17[[#This Row],[rxn-no-enz]],Table17[[#This Row],[flux]],0),0)</f>
        <v>0</v>
      </c>
      <c r="P580" t="str">
        <f>_xlfn.TEXTBEFORE(b2b3[[#This Row],[rxn]],"-",-1,,,"")</f>
        <v>RXN-TTCCOAt_c_rm_REV</v>
      </c>
    </row>
    <row r="581" spans="1:16" ht="17" hidden="1" x14ac:dyDescent="0.25">
      <c r="A581" s="1" t="s">
        <v>3357</v>
      </c>
      <c r="B581" s="1" t="s">
        <v>2778</v>
      </c>
      <c r="C581" s="1">
        <v>49.976670667264401</v>
      </c>
      <c r="D581" s="1">
        <f>mfs[[#This Row],[flux]]/1000</f>
        <v>4.9976670667264397E-2</v>
      </c>
      <c r="F581" t="s">
        <v>3347</v>
      </c>
      <c r="G581" t="s">
        <v>2778</v>
      </c>
      <c r="H581" s="3">
        <v>7.8447563990928405E-6</v>
      </c>
      <c r="I581">
        <f>_xlfn.XLOOKUP(b2b3[[#This Row],[rxn]],mfs[rxn],mfs[flux_scaled],0)</f>
        <v>7.8447563990929997E-6</v>
      </c>
      <c r="J581">
        <f>(b2b3[[#This Row],[flux]]-b2b3[[#This Row],[flux in mfs]])/b2b3[[#This Row],[flux]]</f>
        <v>-2.0299189163123416E-14</v>
      </c>
      <c r="K581">
        <f>ABS(b2b3[[#This Row],[(mfs - b2+b3) / mfs]])</f>
        <v>2.0299189163123416E-14</v>
      </c>
      <c r="L581" t="b">
        <f>_xlfn.TEXTAFTER(b2b3[[#This Row],[rxn]],"-",-1)="SPONT"</f>
        <v>0</v>
      </c>
      <c r="M581" t="str">
        <f>_xlfn.TEXTAFTER(b2b3[[#This Row],[rxn]],"-",-1)</f>
        <v>UNKNOWN</v>
      </c>
      <c r="N581" t="str">
        <f>_xlfn.XLOOKUP("'PRO-"&amp;b2b3[[#This Row],[enz]]&amp;"'",'[1]Sheet2 (2)'!$A:$A,'[1]Sheet2 (2)'!$B:$B,"")</f>
        <v/>
      </c>
      <c r="O581">
        <f>IFERROR(_xlfn.XLOOKUP(b2b3[[#This Row],[Column2]],Table17[[#This Row],[rxn-no-enz]],Table17[[#This Row],[flux]],0),0)</f>
        <v>0</v>
      </c>
      <c r="P581" t="str">
        <f>_xlfn.TEXTBEFORE(b2b3[[#This Row],[rxn]],"-",-1,,,"")</f>
        <v>RXN-TTCOSAt_c_rm_REV</v>
      </c>
    </row>
    <row r="582" spans="1:16" ht="17" hidden="1" x14ac:dyDescent="0.25">
      <c r="A582" s="1" t="s">
        <v>8164</v>
      </c>
      <c r="B582" s="1" t="s">
        <v>2778</v>
      </c>
      <c r="C582" s="1">
        <v>28.342513324344399</v>
      </c>
      <c r="D582" s="1">
        <f>mfs[[#This Row],[flux]]/1000</f>
        <v>2.8342513324344398E-2</v>
      </c>
      <c r="F582" t="s">
        <v>8121</v>
      </c>
      <c r="G582" t="s">
        <v>2778</v>
      </c>
      <c r="H582" s="3">
        <v>8.9619305517241298E-3</v>
      </c>
      <c r="I582">
        <f>_xlfn.XLOOKUP(b2b3[[#This Row],[rxn]],mfs[rxn],mfs[flux_scaled],0)</f>
        <v>8.9621514626624498E-3</v>
      </c>
      <c r="J582">
        <f>(b2b3[[#This Row],[flux]]-b2b3[[#This Row],[flux in mfs]])/b2b3[[#This Row],[flux]]</f>
        <v>-2.4649927495532333E-5</v>
      </c>
      <c r="K582">
        <f>ABS(b2b3[[#This Row],[(mfs - b2+b3) / mfs]])</f>
        <v>2.4649927495532333E-5</v>
      </c>
      <c r="L582" t="b">
        <f>_xlfn.TEXTAFTER(b2b3[[#This Row],[rxn]],"-",-1)="SPONT"</f>
        <v>0</v>
      </c>
      <c r="M582" t="str">
        <f>_xlfn.TEXTAFTER(b2b3[[#This Row],[rxn]],"-",-1)</f>
        <v>rt7471</v>
      </c>
      <c r="N582">
        <f>_xlfn.XLOOKUP("'PRO-"&amp;b2b3[[#This Row],[enz]]&amp;"'",'[1]Sheet2 (2)'!$A:$A,'[1]Sheet2 (2)'!$B:$B,"")</f>
        <v>1</v>
      </c>
      <c r="O582">
        <f>IFERROR(_xlfn.XLOOKUP(b2b3[[#This Row],[Column2]],Table17[[#This Row],[rxn-no-enz]],Table17[[#This Row],[flux]],0),0)</f>
        <v>0</v>
      </c>
      <c r="P582" t="str">
        <f>_xlfn.TEXTBEFORE(b2b3[[#This Row],[rxn]],"-",-1,,,"")</f>
        <v>RXN-TYRTA_c_FWD</v>
      </c>
    </row>
    <row r="583" spans="1:16" ht="17" hidden="1" x14ac:dyDescent="0.25">
      <c r="A583" s="1" t="s">
        <v>3359</v>
      </c>
      <c r="B583" s="1" t="s">
        <v>2778</v>
      </c>
      <c r="C583" s="1">
        <v>49.976670667264401</v>
      </c>
      <c r="D583" s="1">
        <f>mfs[[#This Row],[flux]]/1000</f>
        <v>4.9976670667264397E-2</v>
      </c>
      <c r="F583" t="s">
        <v>3349</v>
      </c>
      <c r="G583" t="s">
        <v>2778</v>
      </c>
      <c r="H583" s="3">
        <v>8.9619305517241298E-3</v>
      </c>
      <c r="I583">
        <f>_xlfn.XLOOKUP(b2b3[[#This Row],[rxn]],mfs[rxn],mfs[flux_scaled],0)</f>
        <v>8.9621514626624498E-3</v>
      </c>
      <c r="J583">
        <f>(b2b3[[#This Row],[flux]]-b2b3[[#This Row],[flux in mfs]])/b2b3[[#This Row],[flux]]</f>
        <v>-2.4649927495532333E-5</v>
      </c>
      <c r="K583">
        <f>ABS(b2b3[[#This Row],[(mfs - b2+b3) / mfs]])</f>
        <v>2.4649927495532333E-5</v>
      </c>
      <c r="L583" t="b">
        <f>_xlfn.TEXTAFTER(b2b3[[#This Row],[rxn]],"-",-1)="SPONT"</f>
        <v>0</v>
      </c>
      <c r="M583" t="str">
        <f>_xlfn.TEXTAFTER(b2b3[[#This Row],[rxn]],"-",-1)</f>
        <v>rt8273</v>
      </c>
      <c r="N583">
        <f>_xlfn.XLOOKUP("'PRO-"&amp;b2b3[[#This Row],[enz]]&amp;"'",'[1]Sheet2 (2)'!$A:$A,'[1]Sheet2 (2)'!$B:$B,"")</f>
        <v>1</v>
      </c>
      <c r="O583">
        <f>IFERROR(_xlfn.XLOOKUP(b2b3[[#This Row],[Column2]],Table17[[#This Row],[rxn-no-enz]],Table17[[#This Row],[flux]],0),0)</f>
        <v>0</v>
      </c>
      <c r="P583" t="str">
        <f>_xlfn.TEXTBEFORE(b2b3[[#This Row],[rxn]],"-",-1,,,"")</f>
        <v>RXN-TYRTRS_c_FWD</v>
      </c>
    </row>
    <row r="584" spans="1:16" ht="17" hidden="1" x14ac:dyDescent="0.25">
      <c r="A584" s="1" t="s">
        <v>3360</v>
      </c>
      <c r="B584" s="1" t="s">
        <v>2778</v>
      </c>
      <c r="C584" s="1">
        <v>21.634157342919998</v>
      </c>
      <c r="D584" s="1">
        <f>mfs[[#This Row],[flux]]/1000</f>
        <v>2.1634157342919999E-2</v>
      </c>
      <c r="F584" t="s">
        <v>3350</v>
      </c>
      <c r="G584" t="s">
        <v>2778</v>
      </c>
      <c r="H584" s="3">
        <v>7.9638176836170603E-3</v>
      </c>
      <c r="I584">
        <f>_xlfn.XLOOKUP(b2b3[[#This Row],[rxn]],mfs[rxn],mfs[flux_scaled],0)</f>
        <v>7.9638176836170603E-3</v>
      </c>
      <c r="J584">
        <f>(b2b3[[#This Row],[flux]]-b2b3[[#This Row],[flux in mfs]])/b2b3[[#This Row],[flux]]</f>
        <v>0</v>
      </c>
      <c r="K584">
        <f>ABS(b2b3[[#This Row],[(mfs - b2+b3) / mfs]])</f>
        <v>0</v>
      </c>
      <c r="L584" t="b">
        <f>_xlfn.TEXTAFTER(b2b3[[#This Row],[rxn]],"-",-1)="SPONT"</f>
        <v>0</v>
      </c>
      <c r="M584" t="str">
        <f>_xlfn.TEXTAFTER(b2b3[[#This Row],[rxn]],"-",-1)</f>
        <v>rt0711</v>
      </c>
      <c r="N584">
        <f>_xlfn.XLOOKUP("'PRO-"&amp;b2b3[[#This Row],[enz]]&amp;"'",'[1]Sheet2 (2)'!$A:$A,'[1]Sheet2 (2)'!$B:$B,"")</f>
        <v>1</v>
      </c>
      <c r="O584">
        <f>IFERROR(_xlfn.XLOOKUP(b2b3[[#This Row],[Column2]],Table17[[#This Row],[rxn-no-enz]],Table17[[#This Row],[flux]],0),0)</f>
        <v>0</v>
      </c>
      <c r="P584" t="str">
        <f>_xlfn.TEXTBEFORE(b2b3[[#This Row],[rxn]],"-",-1,,,"")</f>
        <v>RXN-UAGDP_c_FWD</v>
      </c>
    </row>
    <row r="585" spans="1:16" ht="17" hidden="1" x14ac:dyDescent="0.25">
      <c r="A585" s="1" t="s">
        <v>3361</v>
      </c>
      <c r="B585" s="1" t="s">
        <v>2778</v>
      </c>
      <c r="C585" s="1">
        <v>0.175133975691111</v>
      </c>
      <c r="D585" s="1">
        <f>mfs[[#This Row],[flux]]/1000</f>
        <v>1.75133975691111E-4</v>
      </c>
      <c r="F585" t="s">
        <v>3352</v>
      </c>
      <c r="G585" t="s">
        <v>2778</v>
      </c>
      <c r="H585" s="3">
        <v>1.5688301657703199E-2</v>
      </c>
      <c r="I585">
        <f>_xlfn.XLOOKUP(b2b3[[#This Row],[rxn]],mfs[rxn],mfs[flux_scaled],0)</f>
        <v>1.5688006768988301E-2</v>
      </c>
      <c r="J585">
        <f>(b2b3[[#This Row],[flux]]-b2b3[[#This Row],[flux in mfs]])/b2b3[[#This Row],[flux]]</f>
        <v>1.8796726461043947E-5</v>
      </c>
      <c r="K585">
        <f>ABS(b2b3[[#This Row],[(mfs - b2+b3) / mfs]])</f>
        <v>1.8796726461043947E-5</v>
      </c>
      <c r="L585" t="b">
        <f>_xlfn.TEXTAFTER(b2b3[[#This Row],[rxn]],"-",-1)="SPONT"</f>
        <v>0</v>
      </c>
      <c r="M585" t="str">
        <f>_xlfn.TEXTAFTER(b2b3[[#This Row],[rxn]],"-",-1)</f>
        <v>rt4822_c</v>
      </c>
      <c r="N585">
        <f>_xlfn.XLOOKUP("'PRO-"&amp;b2b3[[#This Row],[enz]]&amp;"'",'[1]Sheet2 (2)'!$A:$A,'[1]Sheet2 (2)'!$B:$B,"")</f>
        <v>1</v>
      </c>
      <c r="O585">
        <f>IFERROR(_xlfn.XLOOKUP(b2b3[[#This Row],[Column2]],Table17[[#This Row],[rxn-no-enz]],Table17[[#This Row],[flux]],0),0)</f>
        <v>0</v>
      </c>
      <c r="P585" t="str">
        <f>_xlfn.TEXTBEFORE(b2b3[[#This Row],[rxn]],"-",-1,,,"")</f>
        <v>RXN-UMPK_c_FWD</v>
      </c>
    </row>
    <row r="586" spans="1:16" ht="17" hidden="1" x14ac:dyDescent="0.25">
      <c r="A586" s="1" t="s">
        <v>4060</v>
      </c>
      <c r="B586" s="1" t="s">
        <v>2778</v>
      </c>
      <c r="C586" s="1">
        <v>6.7000895200000001E-7</v>
      </c>
      <c r="D586" s="1">
        <f>mfs[[#This Row],[flux]]/1000</f>
        <v>6.7000895200000001E-10</v>
      </c>
      <c r="F586" t="s">
        <v>3353</v>
      </c>
      <c r="G586" t="s">
        <v>2778</v>
      </c>
      <c r="H586" s="3">
        <v>1.9142096570862901E-4</v>
      </c>
      <c r="I586">
        <f>_xlfn.XLOOKUP(b2b3[[#This Row],[rxn]],mfs[rxn],mfs[flux_scaled],0)</f>
        <v>1.9142096570862999E-4</v>
      </c>
      <c r="J586">
        <f>(b2b3[[#This Row],[flux]]-b2b3[[#This Row],[flux in mfs]])/b2b3[[#This Row],[flux]]</f>
        <v>-5.0975709563718231E-15</v>
      </c>
      <c r="K586">
        <f>ABS(b2b3[[#This Row],[(mfs - b2+b3) / mfs]])</f>
        <v>5.0975709563718231E-15</v>
      </c>
      <c r="L586" t="b">
        <f>_xlfn.TEXTAFTER(b2b3[[#This Row],[rxn]],"-",-1)="SPONT"</f>
        <v>0</v>
      </c>
      <c r="M586" t="str">
        <f>_xlfn.TEXTAFTER(b2b3[[#This Row],[rxn]],"-",-1)</f>
        <v>UNKNOWN</v>
      </c>
      <c r="N586" t="str">
        <f>_xlfn.XLOOKUP("'PRO-"&amp;b2b3[[#This Row],[enz]]&amp;"'",'[1]Sheet2 (2)'!$A:$A,'[1]Sheet2 (2)'!$B:$B,"")</f>
        <v/>
      </c>
      <c r="O586">
        <f>IFERROR(_xlfn.XLOOKUP(b2b3[[#This Row],[Column2]],Table17[[#This Row],[rxn-no-enz]],Table17[[#This Row],[flux]],0),0)</f>
        <v>0</v>
      </c>
      <c r="P586" t="str">
        <f>_xlfn.TEXTBEFORE(b2b3[[#This Row],[rxn]],"-",-1,,,"")</f>
        <v>RXN-uniDOLDP_l_FWD</v>
      </c>
    </row>
    <row r="587" spans="1:16" ht="17" hidden="1" x14ac:dyDescent="0.25">
      <c r="A587" s="1" t="s">
        <v>4061</v>
      </c>
      <c r="B587" s="1" t="s">
        <v>2778</v>
      </c>
      <c r="C587" s="1">
        <v>6.7000895200000001E-7</v>
      </c>
      <c r="D587" s="1">
        <f>mfs[[#This Row],[flux]]/1000</f>
        <v>6.7000895200000001E-10</v>
      </c>
      <c r="F587" t="s">
        <v>8141</v>
      </c>
      <c r="G587" t="s">
        <v>2778</v>
      </c>
      <c r="H587" s="3">
        <v>1.1112543481147901E-5</v>
      </c>
      <c r="I587">
        <f>_xlfn.XLOOKUP(b2b3[[#This Row],[rxn]],mfs[rxn],mfs[flux_scaled],0)</f>
        <v>1.1112543481148001E-5</v>
      </c>
      <c r="J587">
        <f>(b2b3[[#This Row],[flux]]-b2b3[[#This Row],[flux in mfs]])/b2b3[[#This Row],[flux]]</f>
        <v>-8.9943304109963166E-15</v>
      </c>
      <c r="K587">
        <f>ABS(b2b3[[#This Row],[(mfs - b2+b3) / mfs]])</f>
        <v>8.9943304109963166E-15</v>
      </c>
      <c r="L587" t="b">
        <f>_xlfn.TEXTAFTER(b2b3[[#This Row],[rxn]],"-",-1)="SPONT"</f>
        <v>0</v>
      </c>
      <c r="M587" t="str">
        <f>_xlfn.TEXTAFTER(b2b3[[#This Row],[rxn]],"-",-1)</f>
        <v>rt5646</v>
      </c>
      <c r="N587">
        <f>_xlfn.XLOOKUP("'PRO-"&amp;b2b3[[#This Row],[enz]]&amp;"'",'[1]Sheet2 (2)'!$A:$A,'[1]Sheet2 (2)'!$B:$B,"")</f>
        <v>1</v>
      </c>
      <c r="O587">
        <f>IFERROR(_xlfn.XLOOKUP(b2b3[[#This Row],[Column2]],Table17[[#This Row],[rxn-no-enz]],Table17[[#This Row],[flux]],0),0)</f>
        <v>0</v>
      </c>
      <c r="P587" t="str">
        <f>_xlfn.TEXTBEFORE(b2b3[[#This Row],[rxn]],"-",-1,,,"")</f>
        <v>RXN-UNK3_c_FWD</v>
      </c>
    </row>
    <row r="588" spans="1:16" ht="17" hidden="1" x14ac:dyDescent="0.25">
      <c r="A588" s="1" t="s">
        <v>4062</v>
      </c>
      <c r="B588" s="1" t="s">
        <v>2778</v>
      </c>
      <c r="C588" s="1">
        <v>6.7000895200000001E-7</v>
      </c>
      <c r="D588" s="1">
        <f>mfs[[#This Row],[flux]]/1000</f>
        <v>6.7000895200000001E-10</v>
      </c>
      <c r="F588" t="s">
        <v>3354</v>
      </c>
      <c r="G588" t="s">
        <v>2778</v>
      </c>
      <c r="H588" s="3">
        <v>5.0487795139108797E-11</v>
      </c>
      <c r="I588">
        <f>_xlfn.XLOOKUP(b2b3[[#This Row],[rxn]],mfs[rxn],mfs[flux_scaled],0)</f>
        <v>5.0484574100000006E-10</v>
      </c>
      <c r="J588">
        <f>(b2b3[[#This Row],[flux]]-b2b3[[#This Row],[flux in mfs]])/b2b3[[#This Row],[flux]]</f>
        <v>-8.9993620162853389</v>
      </c>
      <c r="K588">
        <f>ABS(b2b3[[#This Row],[(mfs - b2+b3) / mfs]])</f>
        <v>8.9993620162853389</v>
      </c>
      <c r="L588" t="b">
        <f>_xlfn.TEXTAFTER(b2b3[[#This Row],[rxn]],"-",-1)="SPONT"</f>
        <v>0</v>
      </c>
      <c r="M588" t="str">
        <f>_xlfn.TEXTAFTER(b2b3[[#This Row],[rxn]],"-",-1)</f>
        <v>rt2682</v>
      </c>
      <c r="N588">
        <f>_xlfn.XLOOKUP("'PRO-"&amp;b2b3[[#This Row],[enz]]&amp;"'",'[1]Sheet2 (2)'!$A:$A,'[1]Sheet2 (2)'!$B:$B,"")</f>
        <v>1</v>
      </c>
      <c r="O588">
        <f>IFERROR(_xlfn.XLOOKUP(b2b3[[#This Row],[Column2]],Table17[[#This Row],[rxn-no-enz]],Table17[[#This Row],[flux]],0),0)</f>
        <v>0</v>
      </c>
      <c r="P588" t="str">
        <f>_xlfn.TEXTBEFORE(b2b3[[#This Row],[rxn]],"-",-1,,,"")</f>
        <v>RXN-UPP3MT_2_c_FWD</v>
      </c>
    </row>
    <row r="589" spans="1:16" ht="17" hidden="1" x14ac:dyDescent="0.25">
      <c r="A589" s="1" t="s">
        <v>4063</v>
      </c>
      <c r="B589" s="1" t="s">
        <v>2778</v>
      </c>
      <c r="C589" s="1">
        <v>6.7000895200000001E-7</v>
      </c>
      <c r="D589" s="1">
        <f>mfs[[#This Row],[flux]]/1000</f>
        <v>6.7000895200000001E-10</v>
      </c>
      <c r="F589" t="s">
        <v>3355</v>
      </c>
      <c r="G589" t="s">
        <v>2778</v>
      </c>
      <c r="H589" s="3">
        <v>1.11127237189321E-5</v>
      </c>
      <c r="I589">
        <f>_xlfn.XLOOKUP(b2b3[[#This Row],[rxn]],mfs[rxn],mfs[flux_scaled],0)</f>
        <v>1.1113102457708E-5</v>
      </c>
      <c r="J589">
        <f>(b2b3[[#This Row],[flux]]-b2b3[[#This Row],[flux in mfs]])/b2b3[[#This Row],[flux]]</f>
        <v>-3.4081543416264611E-5</v>
      </c>
      <c r="K589">
        <f>ABS(b2b3[[#This Row],[(mfs - b2+b3) / mfs]])</f>
        <v>3.4081543416264611E-5</v>
      </c>
      <c r="L589" t="b">
        <f>_xlfn.TEXTAFTER(b2b3[[#This Row],[rxn]],"-",-1)="SPONT"</f>
        <v>0</v>
      </c>
      <c r="M589" t="str">
        <f>_xlfn.TEXTAFTER(b2b3[[#This Row],[rxn]],"-",-1)</f>
        <v>rt2147</v>
      </c>
      <c r="N589">
        <f>_xlfn.XLOOKUP("'PRO-"&amp;b2b3[[#This Row],[enz]]&amp;"'",'[1]Sheet2 (2)'!$A:$A,'[1]Sheet2 (2)'!$B:$B,"")</f>
        <v>1</v>
      </c>
      <c r="O589">
        <f>IFERROR(_xlfn.XLOOKUP(b2b3[[#This Row],[Column2]],Table17[[#This Row],[rxn-no-enz]],Table17[[#This Row],[flux]],0),0)</f>
        <v>0</v>
      </c>
      <c r="P589" t="str">
        <f>_xlfn.TEXTBEFORE(b2b3[[#This Row],[rxn]],"-",-1,,,"")</f>
        <v>RXN-UPP3S_c_FWD</v>
      </c>
    </row>
    <row r="590" spans="1:16" ht="17" hidden="1" x14ac:dyDescent="0.25">
      <c r="A590" s="1" t="s">
        <v>4064</v>
      </c>
      <c r="B590" s="1" t="s">
        <v>2778</v>
      </c>
      <c r="C590" s="1">
        <v>6.7000895200000001E-7</v>
      </c>
      <c r="D590" s="1">
        <f>mfs[[#This Row],[flux]]/1000</f>
        <v>6.7000895200000001E-10</v>
      </c>
      <c r="F590" t="s">
        <v>3356</v>
      </c>
      <c r="G590" t="s">
        <v>2778</v>
      </c>
      <c r="H590" s="3">
        <v>1.1112673231136899E-5</v>
      </c>
      <c r="I590">
        <f>_xlfn.XLOOKUP(b2b3[[#This Row],[rxn]],mfs[rxn],mfs[flux_scaled],0)</f>
        <v>1.1112597611966999E-5</v>
      </c>
      <c r="J590">
        <f>(b2b3[[#This Row],[flux]]-b2b3[[#This Row],[flux in mfs]])/b2b3[[#This Row],[flux]]</f>
        <v>6.8047686031570621E-6</v>
      </c>
      <c r="K590">
        <f>ABS(b2b3[[#This Row],[(mfs - b2+b3) / mfs]])</f>
        <v>6.8047686031570621E-6</v>
      </c>
      <c r="L590" t="b">
        <f>_xlfn.TEXTAFTER(b2b3[[#This Row],[rxn]],"-",-1)="SPONT"</f>
        <v>0</v>
      </c>
      <c r="M590" t="str">
        <f>_xlfn.TEXTAFTER(b2b3[[#This Row],[rxn]],"-",-1)</f>
        <v>rt5811</v>
      </c>
      <c r="N590">
        <f>_xlfn.XLOOKUP("'PRO-"&amp;b2b3[[#This Row],[enz]]&amp;"'",'[1]Sheet2 (2)'!$A:$A,'[1]Sheet2 (2)'!$B:$B,"")</f>
        <v>1</v>
      </c>
      <c r="O590">
        <f>IFERROR(_xlfn.XLOOKUP(b2b3[[#This Row],[Column2]],Table17[[#This Row],[rxn-no-enz]],Table17[[#This Row],[flux]],0),0)</f>
        <v>0</v>
      </c>
      <c r="P590" t="str">
        <f>_xlfn.TEXTBEFORE(b2b3[[#This Row],[rxn]],"-",-1,,,"")</f>
        <v>RXN-UPPDC1_c_FWD</v>
      </c>
    </row>
    <row r="591" spans="1:16" ht="17" hidden="1" x14ac:dyDescent="0.25">
      <c r="A591" s="1" t="s">
        <v>4067</v>
      </c>
      <c r="B591" s="1" t="s">
        <v>2778</v>
      </c>
      <c r="C591" s="1">
        <v>6.7000895200000001E-7</v>
      </c>
      <c r="D591" s="1">
        <f>mfs[[#This Row],[flux]]/1000</f>
        <v>6.7000895200000001E-10</v>
      </c>
      <c r="F591" t="s">
        <v>3357</v>
      </c>
      <c r="G591" t="s">
        <v>2778</v>
      </c>
      <c r="H591" s="3">
        <v>4.9975005844533599E-2</v>
      </c>
      <c r="I591">
        <f>_xlfn.XLOOKUP(b2b3[[#This Row],[rxn]],mfs[rxn],mfs[flux_scaled],0)</f>
        <v>4.9976670667264397E-2</v>
      </c>
      <c r="J591">
        <f>(b2b3[[#This Row],[flux]]-b2b3[[#This Row],[flux in mfs]])/b2b3[[#This Row],[flux]]</f>
        <v>-3.3313107275618284E-5</v>
      </c>
      <c r="K591">
        <f>ABS(b2b3[[#This Row],[(mfs - b2+b3) / mfs]])</f>
        <v>3.3313107275618284E-5</v>
      </c>
      <c r="L591" t="b">
        <f>_xlfn.TEXTAFTER(b2b3[[#This Row],[rxn]],"-",-1)="SPONT"</f>
        <v>1</v>
      </c>
      <c r="M591" t="str">
        <f>_xlfn.TEXTAFTER(b2b3[[#This Row],[rxn]],"-",-1)</f>
        <v>SPONT</v>
      </c>
      <c r="N591" t="str">
        <f>_xlfn.XLOOKUP("'PRO-"&amp;b2b3[[#This Row],[enz]]&amp;"'",'[1]Sheet2 (2)'!$A:$A,'[1]Sheet2 (2)'!$B:$B,"")</f>
        <v/>
      </c>
      <c r="O591">
        <f>IFERROR(_xlfn.XLOOKUP(b2b3[[#This Row],[Column2]],Table17[[#This Row],[rxn-no-enz]],Table17[[#This Row],[flux]],0),0)</f>
        <v>0</v>
      </c>
      <c r="P591" t="str">
        <f>_xlfn.TEXTBEFORE(b2b3[[#This Row],[rxn]],"-",-1,,,"")</f>
        <v>RXN-VALt_c_m_REV</v>
      </c>
    </row>
    <row r="592" spans="1:16" ht="17" hidden="1" x14ac:dyDescent="0.25">
      <c r="A592" s="1" t="s">
        <v>4068</v>
      </c>
      <c r="B592" s="1" t="s">
        <v>2778</v>
      </c>
      <c r="C592" s="1">
        <v>6.7000895200000001E-7</v>
      </c>
      <c r="D592" s="1">
        <f>mfs[[#This Row],[flux]]/1000</f>
        <v>6.7000895200000001E-10</v>
      </c>
      <c r="F592" t="s">
        <v>8164</v>
      </c>
      <c r="G592" t="s">
        <v>2778</v>
      </c>
      <c r="H592" s="3">
        <v>2.8342202448265099E-2</v>
      </c>
      <c r="I592">
        <f>_xlfn.XLOOKUP(b2b3[[#This Row],[rxn]],mfs[rxn],mfs[flux_scaled],0)</f>
        <v>2.8342513324344398E-2</v>
      </c>
      <c r="J592">
        <f>(b2b3[[#This Row],[flux]]-b2b3[[#This Row],[flux in mfs]])/b2b3[[#This Row],[flux]]</f>
        <v>-1.0968663422214268E-5</v>
      </c>
      <c r="K592">
        <f>ABS(b2b3[[#This Row],[(mfs - b2+b3) / mfs]])</f>
        <v>1.0968663422214268E-5</v>
      </c>
      <c r="L592" t="b">
        <f>_xlfn.TEXTAFTER(b2b3[[#This Row],[rxn]],"-",-1)="SPONT"</f>
        <v>0</v>
      </c>
      <c r="M592" t="str">
        <f>_xlfn.TEXTAFTER(b2b3[[#This Row],[rxn]],"-",-1)</f>
        <v>rt5646</v>
      </c>
      <c r="N592">
        <f>_xlfn.XLOOKUP("'PRO-"&amp;b2b3[[#This Row],[enz]]&amp;"'",'[1]Sheet2 (2)'!$A:$A,'[1]Sheet2 (2)'!$B:$B,"")</f>
        <v>1</v>
      </c>
      <c r="O592">
        <f>IFERROR(_xlfn.XLOOKUP(b2b3[[#This Row],[Column2]],Table17[[#This Row],[rxn-no-enz]],Table17[[#This Row],[flux]],0),0)</f>
        <v>0</v>
      </c>
      <c r="P592" t="str">
        <f>_xlfn.TEXTBEFORE(b2b3[[#This Row],[rxn]],"-",-1,,,"")</f>
        <v>RXN-VALTA_c_FWD</v>
      </c>
    </row>
    <row r="593" spans="1:16" ht="17" hidden="1" x14ac:dyDescent="0.25">
      <c r="A593" s="1" t="s">
        <v>4069</v>
      </c>
      <c r="B593" s="1" t="s">
        <v>2778</v>
      </c>
      <c r="C593" s="1">
        <v>6.7000895200000001E-7</v>
      </c>
      <c r="D593" s="1">
        <f>mfs[[#This Row],[flux]]/1000</f>
        <v>6.7000895200000001E-10</v>
      </c>
      <c r="F593" t="s">
        <v>3359</v>
      </c>
      <c r="G593" t="s">
        <v>2778</v>
      </c>
      <c r="H593" s="3">
        <v>4.9975005844533599E-2</v>
      </c>
      <c r="I593">
        <f>_xlfn.XLOOKUP(b2b3[[#This Row],[rxn]],mfs[rxn],mfs[flux_scaled],0)</f>
        <v>4.9976670667264397E-2</v>
      </c>
      <c r="J593">
        <f>(b2b3[[#This Row],[flux]]-b2b3[[#This Row],[flux in mfs]])/b2b3[[#This Row],[flux]]</f>
        <v>-3.3313107275618284E-5</v>
      </c>
      <c r="K593">
        <f>ABS(b2b3[[#This Row],[(mfs - b2+b3) / mfs]])</f>
        <v>3.3313107275618284E-5</v>
      </c>
      <c r="L593" t="b">
        <f>_xlfn.TEXTAFTER(b2b3[[#This Row],[rxn]],"-",-1)="SPONT"</f>
        <v>0</v>
      </c>
      <c r="M593" t="str">
        <f>_xlfn.TEXTAFTER(b2b3[[#This Row],[rxn]],"-",-1)</f>
        <v>rt6242_m</v>
      </c>
      <c r="N593">
        <f>_xlfn.XLOOKUP("'PRO-"&amp;b2b3[[#This Row],[enz]]&amp;"'",'[1]Sheet2 (2)'!$A:$A,'[1]Sheet2 (2)'!$B:$B,"")</f>
        <v>1</v>
      </c>
      <c r="O593">
        <f>IFERROR(_xlfn.XLOOKUP(b2b3[[#This Row],[Column2]],Table17[[#This Row],[rxn-no-enz]],Table17[[#This Row],[flux]],0),0)</f>
        <v>0</v>
      </c>
      <c r="P593" t="str">
        <f>_xlfn.TEXTBEFORE(b2b3[[#This Row],[rxn]],"-",-1,,,"")</f>
        <v>RXN-VALTA_m_REV</v>
      </c>
    </row>
    <row r="594" spans="1:16" ht="17" hidden="1" x14ac:dyDescent="0.25">
      <c r="A594" s="1" t="s">
        <v>4070</v>
      </c>
      <c r="B594" s="1" t="s">
        <v>2778</v>
      </c>
      <c r="C594" s="1">
        <v>6.7000895200000001E-7</v>
      </c>
      <c r="D594" s="1">
        <f>mfs[[#This Row],[flux]]/1000</f>
        <v>6.7000895200000001E-10</v>
      </c>
      <c r="F594" t="s">
        <v>3360</v>
      </c>
      <c r="G594" t="s">
        <v>2778</v>
      </c>
      <c r="H594" s="3">
        <v>2.1632803396268399E-2</v>
      </c>
      <c r="I594">
        <f>_xlfn.XLOOKUP(b2b3[[#This Row],[rxn]],mfs[rxn],mfs[flux_scaled],0)</f>
        <v>2.1634157342919999E-2</v>
      </c>
      <c r="J594">
        <f>(b2b3[[#This Row],[flux]]-b2b3[[#This Row],[flux in mfs]])/b2b3[[#This Row],[flux]]</f>
        <v>-6.2587664982592485E-5</v>
      </c>
      <c r="K594">
        <f>ABS(b2b3[[#This Row],[(mfs - b2+b3) / mfs]])</f>
        <v>6.2587664982592485E-5</v>
      </c>
      <c r="L594" t="b">
        <f>_xlfn.TEXTAFTER(b2b3[[#This Row],[rxn]],"-",-1)="SPONT"</f>
        <v>0</v>
      </c>
      <c r="M594" t="str">
        <f>_xlfn.TEXTAFTER(b2b3[[#This Row],[rxn]],"-",-1)</f>
        <v>rt8160_c</v>
      </c>
      <c r="N594">
        <f>_xlfn.XLOOKUP("'PRO-"&amp;b2b3[[#This Row],[enz]]&amp;"'",'[1]Sheet2 (2)'!$A:$A,'[1]Sheet2 (2)'!$B:$B,"")</f>
        <v>1</v>
      </c>
      <c r="O594">
        <f>IFERROR(_xlfn.XLOOKUP(b2b3[[#This Row],[Column2]],Table17[[#This Row],[rxn-no-enz]],Table17[[#This Row],[flux]],0),0)</f>
        <v>0</v>
      </c>
      <c r="P594" t="str">
        <f>_xlfn.TEXTBEFORE(b2b3[[#This Row],[rxn]],"-",-1,,,"")</f>
        <v>RXN-VALTRS_c_FWD</v>
      </c>
    </row>
    <row r="595" spans="1:16" ht="17" hidden="1" x14ac:dyDescent="0.25">
      <c r="A595" s="1" t="s">
        <v>4071</v>
      </c>
      <c r="B595" s="1" t="s">
        <v>2778</v>
      </c>
      <c r="C595" s="1">
        <v>1.6991670699999999E-7</v>
      </c>
      <c r="D595" s="1">
        <f>mfs[[#This Row],[flux]]/1000</f>
        <v>1.6991670699999999E-10</v>
      </c>
      <c r="F595" t="s">
        <v>3361</v>
      </c>
      <c r="G595" t="s">
        <v>2778</v>
      </c>
      <c r="H595" s="3">
        <v>1.7512019052794801E-4</v>
      </c>
      <c r="I595">
        <f>_xlfn.XLOOKUP(b2b3[[#This Row],[rxn]],mfs[rxn],mfs[flux_scaled],0)</f>
        <v>1.75133975691111E-4</v>
      </c>
      <c r="J595">
        <f>(b2b3[[#This Row],[flux]]-b2b3[[#This Row],[flux in mfs]])/b2b3[[#This Row],[flux]]</f>
        <v>-7.8718296967531621E-5</v>
      </c>
      <c r="K595">
        <f>ABS(b2b3[[#This Row],[(mfs - b2+b3) / mfs]])</f>
        <v>7.8718296967531621E-5</v>
      </c>
      <c r="L595" t="b">
        <f>_xlfn.TEXTAFTER(b2b3[[#This Row],[rxn]],"-",-1)="SPONT"</f>
        <v>0</v>
      </c>
      <c r="M595" t="str">
        <f>_xlfn.TEXTAFTER(b2b3[[#This Row],[rxn]],"-",-1)</f>
        <v>UNKNOWN</v>
      </c>
      <c r="N595" t="str">
        <f>_xlfn.XLOOKUP("'PRO-"&amp;b2b3[[#This Row],[enz]]&amp;"'",'[1]Sheet2 (2)'!$A:$A,'[1]Sheet2 (2)'!$B:$B,"")</f>
        <v/>
      </c>
      <c r="O595">
        <f>IFERROR(_xlfn.XLOOKUP(b2b3[[#This Row],[Column2]],Table17[[#This Row],[rxn-no-enz]],Table17[[#This Row],[flux]],0),0)</f>
        <v>0</v>
      </c>
      <c r="P595" t="str">
        <f>_xlfn.TEXTBEFORE(b2b3[[#This Row],[rxn]],"-",-1,,,"")</f>
        <v>RXN-ZN2t_c_e_FWD</v>
      </c>
    </row>
    <row r="596" spans="1:16" ht="17" hidden="1" x14ac:dyDescent="0.25">
      <c r="A596" s="1" t="s">
        <v>11513</v>
      </c>
      <c r="B596" s="1" t="s">
        <v>2778</v>
      </c>
      <c r="C596" s="1">
        <v>5.0009224500000002E-7</v>
      </c>
      <c r="D596" s="1">
        <f>mfs[[#This Row],[flux]]/1000</f>
        <v>5.0009224500000005E-10</v>
      </c>
      <c r="F596" t="s">
        <v>3364</v>
      </c>
      <c r="G596" t="s">
        <v>2778</v>
      </c>
      <c r="H596" s="3">
        <v>1.8214567506231101E-12</v>
      </c>
      <c r="I596">
        <f>_xlfn.XLOOKUP(b2b3[[#This Row],[rxn]],mfs[rxn],mfs[flux_scaled],0)</f>
        <v>0</v>
      </c>
      <c r="J596">
        <f>(b2b3[[#This Row],[flux]]-b2b3[[#This Row],[flux in mfs]])/b2b3[[#This Row],[flux]]</f>
        <v>1</v>
      </c>
      <c r="K596">
        <f>ABS(b2b3[[#This Row],[(mfs - b2+b3) / mfs]])</f>
        <v>1</v>
      </c>
      <c r="L596" t="b">
        <f>_xlfn.TEXTAFTER(b2b3[[#This Row],[rxn]],"-",-1)="SPONT"</f>
        <v>0</v>
      </c>
      <c r="M596" t="str">
        <f>_xlfn.TEXTAFTER(b2b3[[#This Row],[rxn]],"-",-1)</f>
        <v>rt7616</v>
      </c>
      <c r="N596">
        <f>_xlfn.XLOOKUP("'PRO-"&amp;b2b3[[#This Row],[enz]]&amp;"'",'[1]Sheet2 (2)'!$A:$A,'[1]Sheet2 (2)'!$B:$B,"")</f>
        <v>1</v>
      </c>
      <c r="O596">
        <f>IFERROR(_xlfn.XLOOKUP(b2b3[[#This Row],[Column2]],Table17[[#This Row],[rxn-no-enz]],Table17[[#This Row],[flux]],0),0)</f>
        <v>0</v>
      </c>
      <c r="P596" t="str">
        <f>_xlfn.TEXTBEFORE(b2b3[[#This Row],[rxn]],"-",-1,,,"")</f>
        <v>ENZSYN</v>
      </c>
    </row>
    <row r="597" spans="1:16" ht="17" hidden="1" x14ac:dyDescent="0.25">
      <c r="A597" s="1" t="s">
        <v>4072</v>
      </c>
      <c r="B597" s="1" t="s">
        <v>2778</v>
      </c>
      <c r="C597" s="1">
        <v>6.7000895200000001E-7</v>
      </c>
      <c r="D597" s="1">
        <f>mfs[[#This Row],[flux]]/1000</f>
        <v>6.7000895200000001E-10</v>
      </c>
      <c r="F597" t="s">
        <v>3365</v>
      </c>
      <c r="G597" t="s">
        <v>2778</v>
      </c>
      <c r="H597" s="3">
        <v>9.9949852399134603E-13</v>
      </c>
      <c r="I597">
        <f>_xlfn.XLOOKUP(b2b3[[#This Row],[rxn]],mfs[rxn],mfs[flux_scaled],0)</f>
        <v>0</v>
      </c>
      <c r="J597">
        <f>(b2b3[[#This Row],[flux]]-b2b3[[#This Row],[flux in mfs]])/b2b3[[#This Row],[flux]]</f>
        <v>1</v>
      </c>
      <c r="K597">
        <f>ABS(b2b3[[#This Row],[(mfs - b2+b3) / mfs]])</f>
        <v>1</v>
      </c>
      <c r="L597" t="b">
        <f>_xlfn.TEXTAFTER(b2b3[[#This Row],[rxn]],"-",-1)="SPONT"</f>
        <v>0</v>
      </c>
      <c r="M597" t="str">
        <f>_xlfn.TEXTAFTER(b2b3[[#This Row],[rxn]],"-",-1)</f>
        <v>rt6298</v>
      </c>
      <c r="N597">
        <f>_xlfn.XLOOKUP("'PRO-"&amp;b2b3[[#This Row],[enz]]&amp;"'",'[1]Sheet2 (2)'!$A:$A,'[1]Sheet2 (2)'!$B:$B,"")</f>
        <v>1</v>
      </c>
      <c r="O597">
        <f>IFERROR(_xlfn.XLOOKUP(b2b3[[#This Row],[Column2]],Table17[[#This Row],[rxn-no-enz]],Table17[[#This Row],[flux]],0),0)</f>
        <v>0</v>
      </c>
      <c r="P597" t="str">
        <f>_xlfn.TEXTBEFORE(b2b3[[#This Row],[rxn]],"-",-1,,,"")</f>
        <v>ENZSYN</v>
      </c>
    </row>
    <row r="598" spans="1:16" ht="17" hidden="1" x14ac:dyDescent="0.25">
      <c r="A598" s="1" t="s">
        <v>4073</v>
      </c>
      <c r="B598" s="1" t="s">
        <v>2778</v>
      </c>
      <c r="C598" s="1">
        <v>6.7000895200000001E-7</v>
      </c>
      <c r="D598" s="1">
        <f>mfs[[#This Row],[flux]]/1000</f>
        <v>6.7000895200000001E-10</v>
      </c>
      <c r="F598" t="s">
        <v>3366</v>
      </c>
      <c r="G598" t="s">
        <v>2778</v>
      </c>
      <c r="H598" s="3">
        <v>3.0084914967029899E-13</v>
      </c>
      <c r="I598">
        <f>_xlfn.XLOOKUP(b2b3[[#This Row],[rxn]],mfs[rxn],mfs[flux_scaled],0)</f>
        <v>0</v>
      </c>
      <c r="J598">
        <f>(b2b3[[#This Row],[flux]]-b2b3[[#This Row],[flux in mfs]])/b2b3[[#This Row],[flux]]</f>
        <v>1</v>
      </c>
      <c r="K598">
        <f>ABS(b2b3[[#This Row],[(mfs - b2+b3) / mfs]])</f>
        <v>1</v>
      </c>
      <c r="L598" t="b">
        <f>_xlfn.TEXTAFTER(b2b3[[#This Row],[rxn]],"-",-1)="SPONT"</f>
        <v>0</v>
      </c>
      <c r="M598" t="str">
        <f>_xlfn.TEXTAFTER(b2b3[[#This Row],[rxn]],"-",-1)</f>
        <v>rt0150</v>
      </c>
      <c r="N598">
        <f>_xlfn.XLOOKUP("'PRO-"&amp;b2b3[[#This Row],[enz]]&amp;"'",'[1]Sheet2 (2)'!$A:$A,'[1]Sheet2 (2)'!$B:$B,"")</f>
        <v>1</v>
      </c>
      <c r="O598">
        <f>IFERROR(_xlfn.XLOOKUP(b2b3[[#This Row],[Column2]],Table17[[#This Row],[rxn-no-enz]],Table17[[#This Row],[flux]],0),0)</f>
        <v>0</v>
      </c>
      <c r="P598" t="str">
        <f>_xlfn.TEXTBEFORE(b2b3[[#This Row],[rxn]],"-",-1,,,"")</f>
        <v>ENZSYN</v>
      </c>
    </row>
    <row r="599" spans="1:16" ht="17" hidden="1" x14ac:dyDescent="0.25">
      <c r="A599" s="1" t="s">
        <v>4074</v>
      </c>
      <c r="B599" s="1" t="s">
        <v>2778</v>
      </c>
      <c r="C599" s="1">
        <v>6.7000895200000001E-7</v>
      </c>
      <c r="D599" s="1">
        <f>mfs[[#This Row],[flux]]/1000</f>
        <v>6.7000895200000001E-10</v>
      </c>
      <c r="F599" t="s">
        <v>3367</v>
      </c>
      <c r="G599" t="s">
        <v>2778</v>
      </c>
      <c r="H599" s="3">
        <v>4.84592229645001E-11</v>
      </c>
      <c r="I599">
        <f>_xlfn.XLOOKUP(b2b3[[#This Row],[rxn]],mfs[rxn],mfs[flux_scaled],0)</f>
        <v>0</v>
      </c>
      <c r="J599">
        <f>(b2b3[[#This Row],[flux]]-b2b3[[#This Row],[flux in mfs]])/b2b3[[#This Row],[flux]]</f>
        <v>1</v>
      </c>
      <c r="K599">
        <f>ABS(b2b3[[#This Row],[(mfs - b2+b3) / mfs]])</f>
        <v>1</v>
      </c>
      <c r="L599" t="b">
        <f>_xlfn.TEXTAFTER(b2b3[[#This Row],[rxn]],"-",-1)="SPONT"</f>
        <v>0</v>
      </c>
      <c r="M599" t="str">
        <f>_xlfn.TEXTAFTER(b2b3[[#This Row],[rxn]],"-",-1)</f>
        <v>rt2267</v>
      </c>
      <c r="N599">
        <f>_xlfn.XLOOKUP("'PRO-"&amp;b2b3[[#This Row],[enz]]&amp;"'",'[1]Sheet2 (2)'!$A:$A,'[1]Sheet2 (2)'!$B:$B,"")</f>
        <v>1</v>
      </c>
      <c r="O599">
        <f>IFERROR(_xlfn.XLOOKUP(b2b3[[#This Row],[Column2]],Table17[[#This Row],[rxn-no-enz]],Table17[[#This Row],[flux]],0),0)</f>
        <v>0</v>
      </c>
      <c r="P599" t="str">
        <f>_xlfn.TEXTBEFORE(b2b3[[#This Row],[rxn]],"-",-1,,,"")</f>
        <v>ENZSYN</v>
      </c>
    </row>
    <row r="600" spans="1:16" ht="17" hidden="1" x14ac:dyDescent="0.25">
      <c r="A600" s="1" t="s">
        <v>4075</v>
      </c>
      <c r="B600" s="1" t="s">
        <v>2778</v>
      </c>
      <c r="C600" s="1">
        <v>6.7000895200000001E-7</v>
      </c>
      <c r="D600" s="1">
        <f>mfs[[#This Row],[flux]]/1000</f>
        <v>6.7000895200000001E-10</v>
      </c>
      <c r="F600" t="s">
        <v>3368</v>
      </c>
      <c r="G600" t="s">
        <v>2778</v>
      </c>
      <c r="H600" s="3">
        <v>1.6876386124121E-12</v>
      </c>
      <c r="I600">
        <f>_xlfn.XLOOKUP(b2b3[[#This Row],[rxn]],mfs[rxn],mfs[flux_scaled],0)</f>
        <v>0</v>
      </c>
      <c r="J600">
        <f>(b2b3[[#This Row],[flux]]-b2b3[[#This Row],[flux in mfs]])/b2b3[[#This Row],[flux]]</f>
        <v>1</v>
      </c>
      <c r="K600">
        <f>ABS(b2b3[[#This Row],[(mfs - b2+b3) / mfs]])</f>
        <v>1</v>
      </c>
      <c r="L600" t="b">
        <f>_xlfn.TEXTAFTER(b2b3[[#This Row],[rxn]],"-",-1)="SPONT"</f>
        <v>0</v>
      </c>
      <c r="M600" t="str">
        <f>_xlfn.TEXTAFTER(b2b3[[#This Row],[rxn]],"-",-1)</f>
        <v>rt1611</v>
      </c>
      <c r="N600">
        <f>_xlfn.XLOOKUP("'PRO-"&amp;b2b3[[#This Row],[enz]]&amp;"'",'[1]Sheet2 (2)'!$A:$A,'[1]Sheet2 (2)'!$B:$B,"")</f>
        <v>1</v>
      </c>
      <c r="O600">
        <f>IFERROR(_xlfn.XLOOKUP(b2b3[[#This Row],[Column2]],Table17[[#This Row],[rxn-no-enz]],Table17[[#This Row],[flux]],0),0)</f>
        <v>0</v>
      </c>
      <c r="P600" t="str">
        <f>_xlfn.TEXTBEFORE(b2b3[[#This Row],[rxn]],"-",-1,,,"")</f>
        <v>ENZSYN</v>
      </c>
    </row>
    <row r="601" spans="1:16" ht="17" hidden="1" x14ac:dyDescent="0.25">
      <c r="A601" s="1" t="s">
        <v>4076</v>
      </c>
      <c r="B601" s="1" t="s">
        <v>2778</v>
      </c>
      <c r="C601" s="1">
        <v>6.7000895200000001E-7</v>
      </c>
      <c r="D601" s="1">
        <f>mfs[[#This Row],[flux]]/1000</f>
        <v>6.7000895200000001E-10</v>
      </c>
      <c r="F601" t="s">
        <v>3369</v>
      </c>
      <c r="G601" t="s">
        <v>2778</v>
      </c>
      <c r="H601" s="3">
        <v>2.79094328079964E-11</v>
      </c>
      <c r="I601">
        <f>_xlfn.XLOOKUP(b2b3[[#This Row],[rxn]],mfs[rxn],mfs[flux_scaled],0)</f>
        <v>0</v>
      </c>
      <c r="J601">
        <f>(b2b3[[#This Row],[flux]]-b2b3[[#This Row],[flux in mfs]])/b2b3[[#This Row],[flux]]</f>
        <v>1</v>
      </c>
      <c r="K601">
        <f>ABS(b2b3[[#This Row],[(mfs - b2+b3) / mfs]])</f>
        <v>1</v>
      </c>
      <c r="L601" t="b">
        <f>_xlfn.TEXTAFTER(b2b3[[#This Row],[rxn]],"-",-1)="SPONT"</f>
        <v>0</v>
      </c>
      <c r="M601" t="str">
        <f>_xlfn.TEXTAFTER(b2b3[[#This Row],[rxn]],"-",-1)</f>
        <v>rt2309</v>
      </c>
      <c r="N601">
        <f>_xlfn.XLOOKUP("'PRO-"&amp;b2b3[[#This Row],[enz]]&amp;"'",'[1]Sheet2 (2)'!$A:$A,'[1]Sheet2 (2)'!$B:$B,"")</f>
        <v>1</v>
      </c>
      <c r="O601">
        <f>IFERROR(_xlfn.XLOOKUP(b2b3[[#This Row],[Column2]],Table17[[#This Row],[rxn-no-enz]],Table17[[#This Row],[flux]],0),0)</f>
        <v>0</v>
      </c>
      <c r="P601" t="str">
        <f>_xlfn.TEXTBEFORE(b2b3[[#This Row],[rxn]],"-",-1,,,"")</f>
        <v>ENZSYN</v>
      </c>
    </row>
    <row r="602" spans="1:16" ht="17" hidden="1" x14ac:dyDescent="0.25">
      <c r="A602" s="1" t="s">
        <v>4077</v>
      </c>
      <c r="B602" s="1" t="s">
        <v>2778</v>
      </c>
      <c r="C602" s="1">
        <v>6.7000895200000001E-7</v>
      </c>
      <c r="D602" s="1">
        <f>mfs[[#This Row],[flux]]/1000</f>
        <v>6.7000895200000001E-10</v>
      </c>
      <c r="F602" t="s">
        <v>3370</v>
      </c>
      <c r="G602" t="s">
        <v>2778</v>
      </c>
      <c r="H602" s="3">
        <v>3.7375217336357903E-11</v>
      </c>
      <c r="I602">
        <f>_xlfn.XLOOKUP(b2b3[[#This Row],[rxn]],mfs[rxn],mfs[flux_scaled],0)</f>
        <v>0</v>
      </c>
      <c r="J602">
        <f>(b2b3[[#This Row],[flux]]-b2b3[[#This Row],[flux in mfs]])/b2b3[[#This Row],[flux]]</f>
        <v>1</v>
      </c>
      <c r="K602">
        <f>ABS(b2b3[[#This Row],[(mfs - b2+b3) / mfs]])</f>
        <v>1</v>
      </c>
      <c r="L602" t="b">
        <f>_xlfn.TEXTAFTER(b2b3[[#This Row],[rxn]],"-",-1)="SPONT"</f>
        <v>0</v>
      </c>
      <c r="M602" t="str">
        <f>_xlfn.TEXTAFTER(b2b3[[#This Row],[rxn]],"-",-1)</f>
        <v>rt0302</v>
      </c>
      <c r="N602">
        <f>_xlfn.XLOOKUP("'PRO-"&amp;b2b3[[#This Row],[enz]]&amp;"'",'[1]Sheet2 (2)'!$A:$A,'[1]Sheet2 (2)'!$B:$B,"")</f>
        <v>1</v>
      </c>
      <c r="O602">
        <f>IFERROR(_xlfn.XLOOKUP(b2b3[[#This Row],[Column2]],Table17[[#This Row],[rxn-no-enz]],Table17[[#This Row],[flux]],0),0)</f>
        <v>0</v>
      </c>
      <c r="P602" t="str">
        <f>_xlfn.TEXTBEFORE(b2b3[[#This Row],[rxn]],"-",-1,,,"")</f>
        <v>ENZSYN</v>
      </c>
    </row>
    <row r="603" spans="1:16" ht="17" hidden="1" x14ac:dyDescent="0.25">
      <c r="A603" s="1" t="s">
        <v>4078</v>
      </c>
      <c r="B603" s="1" t="s">
        <v>2778</v>
      </c>
      <c r="C603" s="1">
        <v>6.7000895200000001E-7</v>
      </c>
      <c r="D603" s="1">
        <f>mfs[[#This Row],[flux]]/1000</f>
        <v>6.7000895200000001E-10</v>
      </c>
      <c r="F603" t="s">
        <v>3372</v>
      </c>
      <c r="G603" t="s">
        <v>2778</v>
      </c>
      <c r="H603" s="3">
        <v>1.1617516865576301E-13</v>
      </c>
      <c r="I603">
        <f>_xlfn.XLOOKUP(b2b3[[#This Row],[rxn]],mfs[rxn],mfs[flux_scaled],0)</f>
        <v>0</v>
      </c>
      <c r="J603">
        <f>(b2b3[[#This Row],[flux]]-b2b3[[#This Row],[flux in mfs]])/b2b3[[#This Row],[flux]]</f>
        <v>1</v>
      </c>
      <c r="K603">
        <f>ABS(b2b3[[#This Row],[(mfs - b2+b3) / mfs]])</f>
        <v>1</v>
      </c>
      <c r="L603" t="b">
        <f>_xlfn.TEXTAFTER(b2b3[[#This Row],[rxn]],"-",-1)="SPONT"</f>
        <v>0</v>
      </c>
      <c r="M603" t="str">
        <f>_xlfn.TEXTAFTER(b2b3[[#This Row],[rxn]],"-",-1)</f>
        <v>rt2975</v>
      </c>
      <c r="N603">
        <f>_xlfn.XLOOKUP("'PRO-"&amp;b2b3[[#This Row],[enz]]&amp;"'",'[1]Sheet2 (2)'!$A:$A,'[1]Sheet2 (2)'!$B:$B,"")</f>
        <v>1</v>
      </c>
      <c r="O603">
        <f>IFERROR(_xlfn.XLOOKUP(b2b3[[#This Row],[Column2]],Table17[[#This Row],[rxn-no-enz]],Table17[[#This Row],[flux]],0),0)</f>
        <v>0</v>
      </c>
      <c r="P603" t="str">
        <f>_xlfn.TEXTBEFORE(b2b3[[#This Row],[rxn]],"-",-1,,,"")</f>
        <v>ENZSYN</v>
      </c>
    </row>
    <row r="604" spans="1:16" ht="17" hidden="1" x14ac:dyDescent="0.25">
      <c r="A604" s="1" t="s">
        <v>4079</v>
      </c>
      <c r="B604" s="1" t="s">
        <v>2778</v>
      </c>
      <c r="C604" s="1">
        <v>6.7000895200000001E-7</v>
      </c>
      <c r="D604" s="1">
        <f>mfs[[#This Row],[flux]]/1000</f>
        <v>6.7000895200000001E-10</v>
      </c>
      <c r="F604" t="s">
        <v>13301</v>
      </c>
      <c r="G604" t="s">
        <v>2778</v>
      </c>
      <c r="H604" s="3">
        <v>0</v>
      </c>
      <c r="I604">
        <f>_xlfn.XLOOKUP(b2b3[[#This Row],[rxn]],mfs[rxn],mfs[flux_scaled],0)</f>
        <v>0</v>
      </c>
      <c r="J604" t="e">
        <f>(b2b3[[#This Row],[flux]]-b2b3[[#This Row],[flux in mfs]])/b2b3[[#This Row],[flux]]</f>
        <v>#DIV/0!</v>
      </c>
      <c r="K604" t="e">
        <f>ABS(b2b3[[#This Row],[(mfs - b2+b3) / mfs]])</f>
        <v>#DIV/0!</v>
      </c>
      <c r="L604" t="b">
        <f>_xlfn.TEXTAFTER(b2b3[[#This Row],[rxn]],"-",-1)="SPONT"</f>
        <v>0</v>
      </c>
      <c r="M604" t="str">
        <f>_xlfn.TEXTAFTER(b2b3[[#This Row],[rxn]],"-",-1)</f>
        <v>rt8287</v>
      </c>
      <c r="N604">
        <f>_xlfn.XLOOKUP("'PRO-"&amp;b2b3[[#This Row],[enz]]&amp;"'",'[1]Sheet2 (2)'!$A:$A,'[1]Sheet2 (2)'!$B:$B,"")</f>
        <v>1</v>
      </c>
      <c r="O604">
        <f>IFERROR(_xlfn.XLOOKUP(b2b3[[#This Row],[Column2]],Table17[[#This Row],[rxn-no-enz]],Table17[[#This Row],[flux]],0),0)</f>
        <v>0</v>
      </c>
      <c r="P604" t="str">
        <f>_xlfn.TEXTBEFORE(b2b3[[#This Row],[rxn]],"-",-1,,,"")</f>
        <v>ENZSYN</v>
      </c>
    </row>
    <row r="605" spans="1:16" ht="17" hidden="1" x14ac:dyDescent="0.25">
      <c r="A605" s="1" t="s">
        <v>4081</v>
      </c>
      <c r="B605" s="1" t="s">
        <v>2778</v>
      </c>
      <c r="C605" s="1">
        <v>6.7000895200000001E-7</v>
      </c>
      <c r="D605" s="1">
        <f>mfs[[#This Row],[flux]]/1000</f>
        <v>6.7000895200000001E-10</v>
      </c>
      <c r="F605" t="s">
        <v>3373</v>
      </c>
      <c r="G605" t="s">
        <v>2778</v>
      </c>
      <c r="H605" s="3">
        <v>2.5390418235089901E-11</v>
      </c>
      <c r="I605">
        <f>_xlfn.XLOOKUP(b2b3[[#This Row],[rxn]],mfs[rxn],mfs[flux_scaled],0)</f>
        <v>0</v>
      </c>
      <c r="J605">
        <f>(b2b3[[#This Row],[flux]]-b2b3[[#This Row],[flux in mfs]])/b2b3[[#This Row],[flux]]</f>
        <v>1</v>
      </c>
      <c r="K605">
        <f>ABS(b2b3[[#This Row],[(mfs - b2+b3) / mfs]])</f>
        <v>1</v>
      </c>
      <c r="L605" t="b">
        <f>_xlfn.TEXTAFTER(b2b3[[#This Row],[rxn]],"-",-1)="SPONT"</f>
        <v>0</v>
      </c>
      <c r="M605" t="str">
        <f>_xlfn.TEXTAFTER(b2b3[[#This Row],[rxn]],"-",-1)</f>
        <v>rt8327</v>
      </c>
      <c r="N605">
        <f>_xlfn.XLOOKUP("'PRO-"&amp;b2b3[[#This Row],[enz]]&amp;"'",'[1]Sheet2 (2)'!$A:$A,'[1]Sheet2 (2)'!$B:$B,"")</f>
        <v>1</v>
      </c>
      <c r="O605">
        <f>IFERROR(_xlfn.XLOOKUP(b2b3[[#This Row],[Column2]],Table17[[#This Row],[rxn-no-enz]],Table17[[#This Row],[flux]],0),0)</f>
        <v>0</v>
      </c>
      <c r="P605" t="str">
        <f>_xlfn.TEXTBEFORE(b2b3[[#This Row],[rxn]],"-",-1,,,"")</f>
        <v>ENZSYN</v>
      </c>
    </row>
    <row r="606" spans="1:16" ht="17" hidden="1" x14ac:dyDescent="0.25">
      <c r="A606" s="1" t="s">
        <v>4082</v>
      </c>
      <c r="B606" s="1" t="s">
        <v>2778</v>
      </c>
      <c r="C606" s="1">
        <v>6.7000895200000001E-7</v>
      </c>
      <c r="D606" s="1">
        <f>mfs[[#This Row],[flux]]/1000</f>
        <v>6.7000895200000001E-10</v>
      </c>
      <c r="F606" t="s">
        <v>3374</v>
      </c>
      <c r="G606" t="s">
        <v>2778</v>
      </c>
      <c r="H606" s="3">
        <v>3.7586649953763901E-11</v>
      </c>
      <c r="I606">
        <f>_xlfn.XLOOKUP(b2b3[[#This Row],[rxn]],mfs[rxn],mfs[flux_scaled],0)</f>
        <v>0</v>
      </c>
      <c r="J606">
        <f>(b2b3[[#This Row],[flux]]-b2b3[[#This Row],[flux in mfs]])/b2b3[[#This Row],[flux]]</f>
        <v>1</v>
      </c>
      <c r="K606">
        <f>ABS(b2b3[[#This Row],[(mfs - b2+b3) / mfs]])</f>
        <v>1</v>
      </c>
      <c r="L606" t="b">
        <f>_xlfn.TEXTAFTER(b2b3[[#This Row],[rxn]],"-",-1)="SPONT"</f>
        <v>0</v>
      </c>
      <c r="M606" t="str">
        <f>_xlfn.TEXTAFTER(b2b3[[#This Row],[rxn]],"-",-1)</f>
        <v>rt0409</v>
      </c>
      <c r="N606">
        <f>_xlfn.XLOOKUP("'PRO-"&amp;b2b3[[#This Row],[enz]]&amp;"'",'[1]Sheet2 (2)'!$A:$A,'[1]Sheet2 (2)'!$B:$B,"")</f>
        <v>1</v>
      </c>
      <c r="O606">
        <f>IFERROR(_xlfn.XLOOKUP(b2b3[[#This Row],[Column2]],Table17[[#This Row],[rxn-no-enz]],Table17[[#This Row],[flux]],0),0)</f>
        <v>0</v>
      </c>
      <c r="P606" t="str">
        <f>_xlfn.TEXTBEFORE(b2b3[[#This Row],[rxn]],"-",-1,,,"")</f>
        <v>ENZSYN</v>
      </c>
    </row>
    <row r="607" spans="1:16" ht="17" hidden="1" x14ac:dyDescent="0.25">
      <c r="A607" s="1" t="s">
        <v>4083</v>
      </c>
      <c r="B607" s="1" t="s">
        <v>2778</v>
      </c>
      <c r="C607" s="1">
        <v>6.7000895200000001E-7</v>
      </c>
      <c r="D607" s="1">
        <f>mfs[[#This Row],[flux]]/1000</f>
        <v>6.7000895200000001E-10</v>
      </c>
      <c r="F607" t="s">
        <v>3376</v>
      </c>
      <c r="G607" t="s">
        <v>2778</v>
      </c>
      <c r="H607" s="3">
        <v>3.7969151416138701E-11</v>
      </c>
      <c r="I607">
        <f>_xlfn.XLOOKUP(b2b3[[#This Row],[rxn]],mfs[rxn],mfs[flux_scaled],0)</f>
        <v>0</v>
      </c>
      <c r="J607">
        <f>(b2b3[[#This Row],[flux]]-b2b3[[#This Row],[flux in mfs]])/b2b3[[#This Row],[flux]]</f>
        <v>1</v>
      </c>
      <c r="K607">
        <f>ABS(b2b3[[#This Row],[(mfs - b2+b3) / mfs]])</f>
        <v>1</v>
      </c>
      <c r="L607" t="b">
        <f>_xlfn.TEXTAFTER(b2b3[[#This Row],[rxn]],"-",-1)="SPONT"</f>
        <v>0</v>
      </c>
      <c r="M607" t="str">
        <f>_xlfn.TEXTAFTER(b2b3[[#This Row],[rxn]],"-",-1)</f>
        <v>rt1374</v>
      </c>
      <c r="N607">
        <f>_xlfn.XLOOKUP("'PRO-"&amp;b2b3[[#This Row],[enz]]&amp;"'",'[1]Sheet2 (2)'!$A:$A,'[1]Sheet2 (2)'!$B:$B,"")</f>
        <v>1</v>
      </c>
      <c r="O607">
        <f>IFERROR(_xlfn.XLOOKUP(b2b3[[#This Row],[Column2]],Table17[[#This Row],[rxn-no-enz]],Table17[[#This Row],[flux]],0),0)</f>
        <v>0</v>
      </c>
      <c r="P607" t="str">
        <f>_xlfn.TEXTBEFORE(b2b3[[#This Row],[rxn]],"-",-1,,,"")</f>
        <v>ENZSYN</v>
      </c>
    </row>
    <row r="608" spans="1:16" ht="17" hidden="1" x14ac:dyDescent="0.25">
      <c r="A608" s="1" t="s">
        <v>4084</v>
      </c>
      <c r="B608" s="1" t="s">
        <v>2778</v>
      </c>
      <c r="C608" s="1">
        <v>6.7000895200000001E-7</v>
      </c>
      <c r="D608" s="1">
        <f>mfs[[#This Row],[flux]]/1000</f>
        <v>6.7000895200000001E-10</v>
      </c>
      <c r="F608" t="s">
        <v>3377</v>
      </c>
      <c r="G608" t="s">
        <v>2778</v>
      </c>
      <c r="H608" s="3">
        <v>4.3446162534096399E-14</v>
      </c>
      <c r="I608">
        <f>_xlfn.XLOOKUP(b2b3[[#This Row],[rxn]],mfs[rxn],mfs[flux_scaled],0)</f>
        <v>0</v>
      </c>
      <c r="J608">
        <f>(b2b3[[#This Row],[flux]]-b2b3[[#This Row],[flux in mfs]])/b2b3[[#This Row],[flux]]</f>
        <v>1</v>
      </c>
      <c r="K608">
        <f>ABS(b2b3[[#This Row],[(mfs - b2+b3) / mfs]])</f>
        <v>1</v>
      </c>
      <c r="L608" t="b">
        <f>_xlfn.TEXTAFTER(b2b3[[#This Row],[rxn]],"-",-1)="SPONT"</f>
        <v>0</v>
      </c>
      <c r="M608" t="str">
        <f>_xlfn.TEXTAFTER(b2b3[[#This Row],[rxn]],"-",-1)</f>
        <v>LYS25</v>
      </c>
      <c r="N608" t="str">
        <f>_xlfn.XLOOKUP("'PRO-"&amp;b2b3[[#This Row],[enz]]&amp;"'",'[1]Sheet2 (2)'!$A:$A,'[1]Sheet2 (2)'!$B:$B,"")</f>
        <v/>
      </c>
      <c r="O608">
        <f>IFERROR(_xlfn.XLOOKUP(b2b3[[#This Row],[Column2]],Table17[[#This Row],[rxn-no-enz]],Table17[[#This Row],[flux]],0),0)</f>
        <v>0</v>
      </c>
      <c r="P608" t="str">
        <f>_xlfn.TEXTBEFORE(b2b3[[#This Row],[rxn]],"-",-1,,,"")</f>
        <v>ENZSYN</v>
      </c>
    </row>
    <row r="609" spans="1:16" ht="17" hidden="1" x14ac:dyDescent="0.25">
      <c r="A609" s="1" t="s">
        <v>4085</v>
      </c>
      <c r="B609" s="1" t="s">
        <v>2778</v>
      </c>
      <c r="C609" s="1">
        <v>6.7000895200000001E-7</v>
      </c>
      <c r="D609" s="1">
        <f>mfs[[#This Row],[flux]]/1000</f>
        <v>6.7000895200000001E-10</v>
      </c>
      <c r="F609" t="s">
        <v>13302</v>
      </c>
      <c r="G609" t="s">
        <v>2778</v>
      </c>
      <c r="H609" s="3">
        <v>2.4043230658664E-11</v>
      </c>
      <c r="I609">
        <f>_xlfn.XLOOKUP(b2b3[[#This Row],[rxn]],mfs[rxn],mfs[flux_scaled],0)</f>
        <v>0</v>
      </c>
      <c r="J609">
        <f>(b2b3[[#This Row],[flux]]-b2b3[[#This Row],[flux in mfs]])/b2b3[[#This Row],[flux]]</f>
        <v>1</v>
      </c>
      <c r="K609">
        <f>ABS(b2b3[[#This Row],[(mfs - b2+b3) / mfs]])</f>
        <v>1</v>
      </c>
      <c r="L609" t="b">
        <f>_xlfn.TEXTAFTER(b2b3[[#This Row],[rxn]],"-",-1)="SPONT"</f>
        <v>0</v>
      </c>
      <c r="M609" t="str">
        <f>_xlfn.TEXTAFTER(b2b3[[#This Row],[rxn]],"-",-1)</f>
        <v>rt0172</v>
      </c>
      <c r="N609">
        <f>_xlfn.XLOOKUP("'PRO-"&amp;b2b3[[#This Row],[enz]]&amp;"'",'[1]Sheet2 (2)'!$A:$A,'[1]Sheet2 (2)'!$B:$B,"")</f>
        <v>1</v>
      </c>
      <c r="O609">
        <f>IFERROR(_xlfn.XLOOKUP(b2b3[[#This Row],[Column2]],Table17[[#This Row],[rxn-no-enz]],Table17[[#This Row],[flux]],0),0)</f>
        <v>0</v>
      </c>
      <c r="P609" t="str">
        <f>_xlfn.TEXTBEFORE(b2b3[[#This Row],[rxn]],"-",-1,,,"")</f>
        <v>ENZSYN</v>
      </c>
    </row>
    <row r="610" spans="1:16" ht="17" hidden="1" x14ac:dyDescent="0.25">
      <c r="A610" s="1" t="s">
        <v>4087</v>
      </c>
      <c r="B610" s="1" t="s">
        <v>2778</v>
      </c>
      <c r="C610" s="1">
        <v>6.7000895200000001E-7</v>
      </c>
      <c r="D610" s="1">
        <f>mfs[[#This Row],[flux]]/1000</f>
        <v>6.7000895200000001E-10</v>
      </c>
      <c r="F610" t="s">
        <v>13185</v>
      </c>
      <c r="G610" t="s">
        <v>2778</v>
      </c>
      <c r="H610" s="3">
        <v>4.8472054396390302E-12</v>
      </c>
      <c r="I610">
        <f>_xlfn.XLOOKUP(b2b3[[#This Row],[rxn]],mfs[rxn],mfs[flux_scaled],0)</f>
        <v>0</v>
      </c>
      <c r="J610">
        <f>(b2b3[[#This Row],[flux]]-b2b3[[#This Row],[flux in mfs]])/b2b3[[#This Row],[flux]]</f>
        <v>1</v>
      </c>
      <c r="K610">
        <f>ABS(b2b3[[#This Row],[(mfs - b2+b3) / mfs]])</f>
        <v>1</v>
      </c>
      <c r="L610" t="b">
        <f>_xlfn.TEXTAFTER(b2b3[[#This Row],[rxn]],"-",-1)="SPONT"</f>
        <v>0</v>
      </c>
      <c r="M610" t="str">
        <f>_xlfn.TEXTAFTER(b2b3[[#This Row],[rxn]],"-",-1)</f>
        <v>rt7471</v>
      </c>
      <c r="N610">
        <f>_xlfn.XLOOKUP("'PRO-"&amp;b2b3[[#This Row],[enz]]&amp;"'",'[1]Sheet2 (2)'!$A:$A,'[1]Sheet2 (2)'!$B:$B,"")</f>
        <v>1</v>
      </c>
      <c r="O610">
        <f>IFERROR(_xlfn.XLOOKUP(b2b3[[#This Row],[Column2]],Table17[[#This Row],[rxn-no-enz]],Table17[[#This Row],[flux]],0),0)</f>
        <v>0</v>
      </c>
      <c r="P610" t="str">
        <f>_xlfn.TEXTBEFORE(b2b3[[#This Row],[rxn]],"-",-1,,,"")</f>
        <v>ENZSYN</v>
      </c>
    </row>
    <row r="611" spans="1:16" ht="17" hidden="1" x14ac:dyDescent="0.25">
      <c r="A611" s="1" t="s">
        <v>4089</v>
      </c>
      <c r="B611" s="1" t="s">
        <v>2778</v>
      </c>
      <c r="C611" s="1">
        <v>6.7000895200000001E-7</v>
      </c>
      <c r="D611" s="1">
        <f>mfs[[#This Row],[flux]]/1000</f>
        <v>6.7000895200000001E-10</v>
      </c>
      <c r="F611" t="s">
        <v>13186</v>
      </c>
      <c r="G611" t="s">
        <v>2778</v>
      </c>
      <c r="H611" s="3">
        <v>2.28439750184109E-12</v>
      </c>
      <c r="I611">
        <f>_xlfn.XLOOKUP(b2b3[[#This Row],[rxn]],mfs[rxn],mfs[flux_scaled],0)</f>
        <v>0</v>
      </c>
      <c r="J611">
        <f>(b2b3[[#This Row],[flux]]-b2b3[[#This Row],[flux in mfs]])/b2b3[[#This Row],[flux]]</f>
        <v>1</v>
      </c>
      <c r="K611">
        <f>ABS(b2b3[[#This Row],[(mfs - b2+b3) / mfs]])</f>
        <v>1</v>
      </c>
      <c r="L611" t="b">
        <f>_xlfn.TEXTAFTER(b2b3[[#This Row],[rxn]],"-",-1)="SPONT"</f>
        <v>0</v>
      </c>
      <c r="M611" t="str">
        <f>_xlfn.TEXTAFTER(b2b3[[#This Row],[rxn]],"-",-1)</f>
        <v>rt1622_c</v>
      </c>
      <c r="N611">
        <f>_xlfn.XLOOKUP("'PRO-"&amp;b2b3[[#This Row],[enz]]&amp;"'",'[1]Sheet2 (2)'!$A:$A,'[1]Sheet2 (2)'!$B:$B,"")</f>
        <v>1</v>
      </c>
      <c r="O611">
        <f>IFERROR(_xlfn.XLOOKUP(b2b3[[#This Row],[Column2]],Table17[[#This Row],[rxn-no-enz]],Table17[[#This Row],[flux]],0),0)</f>
        <v>0</v>
      </c>
      <c r="P611" t="str">
        <f>_xlfn.TEXTBEFORE(b2b3[[#This Row],[rxn]],"-",-1,,,"")</f>
        <v>ENZSYN</v>
      </c>
    </row>
    <row r="612" spans="1:16" ht="17" hidden="1" x14ac:dyDescent="0.25">
      <c r="A612" s="1" t="s">
        <v>4090</v>
      </c>
      <c r="B612" s="1" t="s">
        <v>2778</v>
      </c>
      <c r="C612" s="1">
        <v>6.7000895200000001E-7</v>
      </c>
      <c r="D612" s="1">
        <f>mfs[[#This Row],[flux]]/1000</f>
        <v>6.7000895200000001E-10</v>
      </c>
      <c r="F612" t="s">
        <v>13187</v>
      </c>
      <c r="G612" t="s">
        <v>2778</v>
      </c>
      <c r="H612" s="3">
        <v>2.03457428507293E-12</v>
      </c>
      <c r="I612">
        <f>_xlfn.XLOOKUP(b2b3[[#This Row],[rxn]],mfs[rxn],mfs[flux_scaled],0)</f>
        <v>0</v>
      </c>
      <c r="J612">
        <f>(b2b3[[#This Row],[flux]]-b2b3[[#This Row],[flux in mfs]])/b2b3[[#This Row],[flux]]</f>
        <v>1</v>
      </c>
      <c r="K612">
        <f>ABS(b2b3[[#This Row],[(mfs - b2+b3) / mfs]])</f>
        <v>1</v>
      </c>
      <c r="L612" t="b">
        <f>_xlfn.TEXTAFTER(b2b3[[#This Row],[rxn]],"-",-1)="SPONT"</f>
        <v>0</v>
      </c>
      <c r="M612" t="str">
        <f>_xlfn.TEXTAFTER(b2b3[[#This Row],[rxn]],"-",-1)</f>
        <v>rt8084</v>
      </c>
      <c r="N612">
        <f>_xlfn.XLOOKUP("'PRO-"&amp;b2b3[[#This Row],[enz]]&amp;"'",'[1]Sheet2 (2)'!$A:$A,'[1]Sheet2 (2)'!$B:$B,"")</f>
        <v>1</v>
      </c>
      <c r="O612">
        <f>IFERROR(_xlfn.XLOOKUP(b2b3[[#This Row],[Column2]],Table17[[#This Row],[rxn-no-enz]],Table17[[#This Row],[flux]],0),0)</f>
        <v>0</v>
      </c>
      <c r="P612" t="str">
        <f>_xlfn.TEXTBEFORE(b2b3[[#This Row],[rxn]],"-",-1,,,"")</f>
        <v>ENZSYN</v>
      </c>
    </row>
    <row r="613" spans="1:16" ht="17" hidden="1" x14ac:dyDescent="0.25">
      <c r="A613" s="1" t="s">
        <v>4091</v>
      </c>
      <c r="B613" s="1" t="s">
        <v>2778</v>
      </c>
      <c r="C613" s="1">
        <v>6.7000895200000001E-7</v>
      </c>
      <c r="D613" s="1">
        <f>mfs[[#This Row],[flux]]/1000</f>
        <v>6.7000895200000001E-10</v>
      </c>
      <c r="F613" t="s">
        <v>3379</v>
      </c>
      <c r="G613" t="s">
        <v>2778</v>
      </c>
      <c r="H613" s="3">
        <v>1.1587640639099E-10</v>
      </c>
      <c r="I613">
        <f>_xlfn.XLOOKUP(b2b3[[#This Row],[rxn]],mfs[rxn],mfs[flux_scaled],0)</f>
        <v>0</v>
      </c>
      <c r="J613">
        <f>(b2b3[[#This Row],[flux]]-b2b3[[#This Row],[flux in mfs]])/b2b3[[#This Row],[flux]]</f>
        <v>1</v>
      </c>
      <c r="K613">
        <f>ABS(b2b3[[#This Row],[(mfs - b2+b3) / mfs]])</f>
        <v>1</v>
      </c>
      <c r="L613" t="b">
        <f>_xlfn.TEXTAFTER(b2b3[[#This Row],[rxn]],"-",-1)="SPONT"</f>
        <v>0</v>
      </c>
      <c r="M613" t="str">
        <f>_xlfn.TEXTAFTER(b2b3[[#This Row],[rxn]],"-",-1)</f>
        <v>rt0310</v>
      </c>
      <c r="N613">
        <f>_xlfn.XLOOKUP("'PRO-"&amp;b2b3[[#This Row],[enz]]&amp;"'",'[1]Sheet2 (2)'!$A:$A,'[1]Sheet2 (2)'!$B:$B,"")</f>
        <v>1</v>
      </c>
      <c r="O613">
        <f>IFERROR(_xlfn.XLOOKUP(b2b3[[#This Row],[Column2]],Table17[[#This Row],[rxn-no-enz]],Table17[[#This Row],[flux]],0),0)</f>
        <v>0</v>
      </c>
      <c r="P613" t="str">
        <f>_xlfn.TEXTBEFORE(b2b3[[#This Row],[rxn]],"-",-1,,,"")</f>
        <v>ENZSYN</v>
      </c>
    </row>
    <row r="614" spans="1:16" ht="17" hidden="1" x14ac:dyDescent="0.25">
      <c r="A614" s="1" t="s">
        <v>4092</v>
      </c>
      <c r="B614" s="1" t="s">
        <v>2778</v>
      </c>
      <c r="C614" s="1">
        <v>6.7000895200000001E-7</v>
      </c>
      <c r="D614" s="1">
        <f>mfs[[#This Row],[flux]]/1000</f>
        <v>6.7000895200000001E-10</v>
      </c>
      <c r="F614" t="s">
        <v>3380</v>
      </c>
      <c r="G614" t="s">
        <v>2778</v>
      </c>
      <c r="H614" s="3">
        <v>2.8746059150141499E-11</v>
      </c>
      <c r="I614">
        <f>_xlfn.XLOOKUP(b2b3[[#This Row],[rxn]],mfs[rxn],mfs[flux_scaled],0)</f>
        <v>0</v>
      </c>
      <c r="J614">
        <f>(b2b3[[#This Row],[flux]]-b2b3[[#This Row],[flux in mfs]])/b2b3[[#This Row],[flux]]</f>
        <v>1</v>
      </c>
      <c r="K614">
        <f>ABS(b2b3[[#This Row],[(mfs - b2+b3) / mfs]])</f>
        <v>1</v>
      </c>
      <c r="L614" t="b">
        <f>_xlfn.TEXTAFTER(b2b3[[#This Row],[rxn]],"-",-1)="SPONT"</f>
        <v>0</v>
      </c>
      <c r="M614" t="str">
        <f>_xlfn.TEXTAFTER(b2b3[[#This Row],[rxn]],"-",-1)</f>
        <v>rt0271</v>
      </c>
      <c r="N614">
        <f>_xlfn.XLOOKUP("'PRO-"&amp;b2b3[[#This Row],[enz]]&amp;"'",'[1]Sheet2 (2)'!$A:$A,'[1]Sheet2 (2)'!$B:$B,"")</f>
        <v>1</v>
      </c>
      <c r="O614">
        <f>IFERROR(_xlfn.XLOOKUP(b2b3[[#This Row],[Column2]],Table17[[#This Row],[rxn-no-enz]],Table17[[#This Row],[flux]],0),0)</f>
        <v>0</v>
      </c>
      <c r="P614" t="str">
        <f>_xlfn.TEXTBEFORE(b2b3[[#This Row],[rxn]],"-",-1,,,"")</f>
        <v>ENZSYN</v>
      </c>
    </row>
    <row r="615" spans="1:16" ht="17" hidden="1" x14ac:dyDescent="0.25">
      <c r="A615" s="1" t="s">
        <v>4093</v>
      </c>
      <c r="B615" s="1" t="s">
        <v>2778</v>
      </c>
      <c r="C615" s="1">
        <v>6.7000895200000001E-7</v>
      </c>
      <c r="D615" s="1">
        <f>mfs[[#This Row],[flux]]/1000</f>
        <v>6.7000895200000001E-10</v>
      </c>
      <c r="F615" t="s">
        <v>3381</v>
      </c>
      <c r="G615" t="s">
        <v>2778</v>
      </c>
      <c r="H615" s="3">
        <v>3.9175337102654203E-12</v>
      </c>
      <c r="I615">
        <f>_xlfn.XLOOKUP(b2b3[[#This Row],[rxn]],mfs[rxn],mfs[flux_scaled],0)</f>
        <v>0</v>
      </c>
      <c r="J615">
        <f>(b2b3[[#This Row],[flux]]-b2b3[[#This Row],[flux in mfs]])/b2b3[[#This Row],[flux]]</f>
        <v>1</v>
      </c>
      <c r="K615">
        <f>ABS(b2b3[[#This Row],[(mfs - b2+b3) / mfs]])</f>
        <v>1</v>
      </c>
      <c r="L615" t="b">
        <f>_xlfn.TEXTAFTER(b2b3[[#This Row],[rxn]],"-",-1)="SPONT"</f>
        <v>0</v>
      </c>
      <c r="M615" t="str">
        <f>_xlfn.TEXTAFTER(b2b3[[#This Row],[rxn]],"-",-1)</f>
        <v>rt4107</v>
      </c>
      <c r="N615">
        <f>_xlfn.XLOOKUP("'PRO-"&amp;b2b3[[#This Row],[enz]]&amp;"'",'[1]Sheet2 (2)'!$A:$A,'[1]Sheet2 (2)'!$B:$B,"")</f>
        <v>1</v>
      </c>
      <c r="O615">
        <f>IFERROR(_xlfn.XLOOKUP(b2b3[[#This Row],[Column2]],Table17[[#This Row],[rxn-no-enz]],Table17[[#This Row],[flux]],0),0)</f>
        <v>0</v>
      </c>
      <c r="P615" t="str">
        <f>_xlfn.TEXTBEFORE(b2b3[[#This Row],[rxn]],"-",-1,,,"")</f>
        <v>ENZSYN</v>
      </c>
    </row>
    <row r="616" spans="1:16" ht="17" hidden="1" x14ac:dyDescent="0.25">
      <c r="A616" s="1" t="s">
        <v>4094</v>
      </c>
      <c r="B616" s="1" t="s">
        <v>2778</v>
      </c>
      <c r="C616" s="1">
        <v>6.7000895200000001E-7</v>
      </c>
      <c r="D616" s="1">
        <f>mfs[[#This Row],[flux]]/1000</f>
        <v>6.7000895200000001E-10</v>
      </c>
      <c r="F616" t="s">
        <v>3382</v>
      </c>
      <c r="G616" t="s">
        <v>2778</v>
      </c>
      <c r="H616" s="3">
        <v>1.23242826882341E-11</v>
      </c>
      <c r="I616">
        <f>_xlfn.XLOOKUP(b2b3[[#This Row],[rxn]],mfs[rxn],mfs[flux_scaled],0)</f>
        <v>0</v>
      </c>
      <c r="J616">
        <f>(b2b3[[#This Row],[flux]]-b2b3[[#This Row],[flux in mfs]])/b2b3[[#This Row],[flux]]</f>
        <v>1</v>
      </c>
      <c r="K616">
        <f>ABS(b2b3[[#This Row],[(mfs - b2+b3) / mfs]])</f>
        <v>1</v>
      </c>
      <c r="L616" t="b">
        <f>_xlfn.TEXTAFTER(b2b3[[#This Row],[rxn]],"-",-1)="SPONT"</f>
        <v>0</v>
      </c>
      <c r="M616" t="str">
        <f>_xlfn.TEXTAFTER(b2b3[[#This Row],[rxn]],"-",-1)</f>
        <v>rt4597</v>
      </c>
      <c r="N616">
        <f>_xlfn.XLOOKUP("'PRO-"&amp;b2b3[[#This Row],[enz]]&amp;"'",'[1]Sheet2 (2)'!$A:$A,'[1]Sheet2 (2)'!$B:$B,"")</f>
        <v>1</v>
      </c>
      <c r="O616">
        <f>IFERROR(_xlfn.XLOOKUP(b2b3[[#This Row],[Column2]],Table17[[#This Row],[rxn-no-enz]],Table17[[#This Row],[flux]],0),0)</f>
        <v>0</v>
      </c>
      <c r="P616" t="str">
        <f>_xlfn.TEXTBEFORE(b2b3[[#This Row],[rxn]],"-",-1,,,"")</f>
        <v>ENZSYN</v>
      </c>
    </row>
    <row r="617" spans="1:16" ht="17" hidden="1" x14ac:dyDescent="0.25">
      <c r="A617" s="1" t="s">
        <v>4095</v>
      </c>
      <c r="B617" s="1" t="s">
        <v>2778</v>
      </c>
      <c r="C617" s="1">
        <v>6.7000895200000001E-7</v>
      </c>
      <c r="D617" s="1">
        <f>mfs[[#This Row],[flux]]/1000</f>
        <v>6.7000895200000001E-10</v>
      </c>
      <c r="F617" t="s">
        <v>3383</v>
      </c>
      <c r="G617" t="s">
        <v>2778</v>
      </c>
      <c r="H617" s="3">
        <v>8.6174513181932597E-11</v>
      </c>
      <c r="I617">
        <f>_xlfn.XLOOKUP(b2b3[[#This Row],[rxn]],mfs[rxn],mfs[flux_scaled],0)</f>
        <v>0</v>
      </c>
      <c r="J617">
        <f>(b2b3[[#This Row],[flux]]-b2b3[[#This Row],[flux in mfs]])/b2b3[[#This Row],[flux]]</f>
        <v>1</v>
      </c>
      <c r="K617">
        <f>ABS(b2b3[[#This Row],[(mfs - b2+b3) / mfs]])</f>
        <v>1</v>
      </c>
      <c r="L617" t="b">
        <f>_xlfn.TEXTAFTER(b2b3[[#This Row],[rxn]],"-",-1)="SPONT"</f>
        <v>0</v>
      </c>
      <c r="M617" t="str">
        <f>_xlfn.TEXTAFTER(b2b3[[#This Row],[rxn]],"-",-1)</f>
        <v>rt1009</v>
      </c>
      <c r="N617">
        <f>_xlfn.XLOOKUP("'PRO-"&amp;b2b3[[#This Row],[enz]]&amp;"'",'[1]Sheet2 (2)'!$A:$A,'[1]Sheet2 (2)'!$B:$B,"")</f>
        <v>1</v>
      </c>
      <c r="O617">
        <f>IFERROR(_xlfn.XLOOKUP(b2b3[[#This Row],[Column2]],Table17[[#This Row],[rxn-no-enz]],Table17[[#This Row],[flux]],0),0)</f>
        <v>0</v>
      </c>
      <c r="P617" t="str">
        <f>_xlfn.TEXTBEFORE(b2b3[[#This Row],[rxn]],"-",-1,,,"")</f>
        <v>ENZSYN</v>
      </c>
    </row>
    <row r="618" spans="1:16" ht="17" hidden="1" x14ac:dyDescent="0.25">
      <c r="A618" s="1" t="s">
        <v>4097</v>
      </c>
      <c r="B618" s="1" t="s">
        <v>2778</v>
      </c>
      <c r="C618" s="1">
        <v>6.7000895200000001E-7</v>
      </c>
      <c r="D618" s="1">
        <f>mfs[[#This Row],[flux]]/1000</f>
        <v>6.7000895200000001E-10</v>
      </c>
      <c r="F618" t="s">
        <v>3384</v>
      </c>
      <c r="G618" t="s">
        <v>2778</v>
      </c>
      <c r="H618" s="3">
        <v>3.8929430258398798E-11</v>
      </c>
      <c r="I618">
        <f>_xlfn.XLOOKUP(b2b3[[#This Row],[rxn]],mfs[rxn],mfs[flux_scaled],0)</f>
        <v>0</v>
      </c>
      <c r="J618">
        <f>(b2b3[[#This Row],[flux]]-b2b3[[#This Row],[flux in mfs]])/b2b3[[#This Row],[flux]]</f>
        <v>1</v>
      </c>
      <c r="K618">
        <f>ABS(b2b3[[#This Row],[(mfs - b2+b3) / mfs]])</f>
        <v>1</v>
      </c>
      <c r="L618" t="b">
        <f>_xlfn.TEXTAFTER(b2b3[[#This Row],[rxn]],"-",-1)="SPONT"</f>
        <v>0</v>
      </c>
      <c r="M618" t="str">
        <f>_xlfn.TEXTAFTER(b2b3[[#This Row],[rxn]],"-",-1)</f>
        <v>ILV26</v>
      </c>
      <c r="N618" t="str">
        <f>_xlfn.XLOOKUP("'PRO-"&amp;b2b3[[#This Row],[enz]]&amp;"'",'[1]Sheet2 (2)'!$A:$A,'[1]Sheet2 (2)'!$B:$B,"")</f>
        <v/>
      </c>
      <c r="O618">
        <f>IFERROR(_xlfn.XLOOKUP(b2b3[[#This Row],[Column2]],Table17[[#This Row],[rxn-no-enz]],Table17[[#This Row],[flux]],0),0)</f>
        <v>0</v>
      </c>
      <c r="P618" t="str">
        <f>_xlfn.TEXTBEFORE(b2b3[[#This Row],[rxn]],"-",-1,,,"")</f>
        <v>ENZSYN</v>
      </c>
    </row>
    <row r="619" spans="1:16" ht="17" hidden="1" x14ac:dyDescent="0.25">
      <c r="A619" s="1" t="s">
        <v>4098</v>
      </c>
      <c r="B619" s="1" t="s">
        <v>2778</v>
      </c>
      <c r="C619" s="1">
        <v>6.7000895200000001E-7</v>
      </c>
      <c r="D619" s="1">
        <f>mfs[[#This Row],[flux]]/1000</f>
        <v>6.7000895200000001E-10</v>
      </c>
      <c r="F619" t="s">
        <v>3385</v>
      </c>
      <c r="G619" t="s">
        <v>2778</v>
      </c>
      <c r="H619" s="3">
        <v>6.3652178272066203E-11</v>
      </c>
      <c r="I619">
        <f>_xlfn.XLOOKUP(b2b3[[#This Row],[rxn]],mfs[rxn],mfs[flux_scaled],0)</f>
        <v>0</v>
      </c>
      <c r="J619">
        <f>(b2b3[[#This Row],[flux]]-b2b3[[#This Row],[flux in mfs]])/b2b3[[#This Row],[flux]]</f>
        <v>1</v>
      </c>
      <c r="K619">
        <f>ABS(b2b3[[#This Row],[(mfs - b2+b3) / mfs]])</f>
        <v>1</v>
      </c>
      <c r="L619" t="b">
        <f>_xlfn.TEXTAFTER(b2b3[[#This Row],[rxn]],"-",-1)="SPONT"</f>
        <v>0</v>
      </c>
      <c r="M619" t="str">
        <f>_xlfn.TEXTAFTER(b2b3[[#This Row],[rxn]],"-",-1)</f>
        <v>rt1358</v>
      </c>
      <c r="N619">
        <f>_xlfn.XLOOKUP("'PRO-"&amp;b2b3[[#This Row],[enz]]&amp;"'",'[1]Sheet2 (2)'!$A:$A,'[1]Sheet2 (2)'!$B:$B,"")</f>
        <v>1</v>
      </c>
      <c r="O619">
        <f>IFERROR(_xlfn.XLOOKUP(b2b3[[#This Row],[Column2]],Table17[[#This Row],[rxn-no-enz]],Table17[[#This Row],[flux]],0),0)</f>
        <v>0</v>
      </c>
      <c r="P619" t="str">
        <f>_xlfn.TEXTBEFORE(b2b3[[#This Row],[rxn]],"-",-1,,,"")</f>
        <v>ENZSYN</v>
      </c>
    </row>
    <row r="620" spans="1:16" ht="17" hidden="1" x14ac:dyDescent="0.25">
      <c r="A620" s="1" t="s">
        <v>4099</v>
      </c>
      <c r="B620" s="1" t="s">
        <v>2778</v>
      </c>
      <c r="C620" s="1">
        <v>6.7000895200000001E-7</v>
      </c>
      <c r="D620" s="1">
        <f>mfs[[#This Row],[flux]]/1000</f>
        <v>6.7000895200000001E-10</v>
      </c>
      <c r="F620" t="s">
        <v>3387</v>
      </c>
      <c r="G620" t="s">
        <v>2778</v>
      </c>
      <c r="H620" s="3">
        <v>4.7738219114444196E-12</v>
      </c>
      <c r="I620">
        <f>_xlfn.XLOOKUP(b2b3[[#This Row],[rxn]],mfs[rxn],mfs[flux_scaled],0)</f>
        <v>0</v>
      </c>
      <c r="J620">
        <f>(b2b3[[#This Row],[flux]]-b2b3[[#This Row],[flux in mfs]])/b2b3[[#This Row],[flux]]</f>
        <v>1</v>
      </c>
      <c r="K620">
        <f>ABS(b2b3[[#This Row],[(mfs - b2+b3) / mfs]])</f>
        <v>1</v>
      </c>
      <c r="L620" t="b">
        <f>_xlfn.TEXTAFTER(b2b3[[#This Row],[rxn]],"-",-1)="SPONT"</f>
        <v>0</v>
      </c>
      <c r="M620" t="str">
        <f>_xlfn.TEXTAFTER(b2b3[[#This Row],[rxn]],"-",-1)</f>
        <v>rt1362</v>
      </c>
      <c r="N620">
        <f>_xlfn.XLOOKUP("'PRO-"&amp;b2b3[[#This Row],[enz]]&amp;"'",'[1]Sheet2 (2)'!$A:$A,'[1]Sheet2 (2)'!$B:$B,"")</f>
        <v>1</v>
      </c>
      <c r="O620">
        <f>IFERROR(_xlfn.XLOOKUP(b2b3[[#This Row],[Column2]],Table17[[#This Row],[rxn-no-enz]],Table17[[#This Row],[flux]],0),0)</f>
        <v>0</v>
      </c>
      <c r="P620" t="str">
        <f>_xlfn.TEXTBEFORE(b2b3[[#This Row],[rxn]],"-",-1,,,"")</f>
        <v>ENZSYN</v>
      </c>
    </row>
    <row r="621" spans="1:16" ht="17" hidden="1" x14ac:dyDescent="0.25">
      <c r="A621" s="1" t="s">
        <v>4100</v>
      </c>
      <c r="B621" s="1" t="s">
        <v>2778</v>
      </c>
      <c r="C621" s="1">
        <v>6.7000895200000001E-7</v>
      </c>
      <c r="D621" s="1">
        <f>mfs[[#This Row],[flux]]/1000</f>
        <v>6.7000895200000001E-10</v>
      </c>
      <c r="F621" t="s">
        <v>3388</v>
      </c>
      <c r="G621" t="s">
        <v>2778</v>
      </c>
      <c r="H621" s="3">
        <v>4.8351760937831999E-12</v>
      </c>
      <c r="I621">
        <f>_xlfn.XLOOKUP(b2b3[[#This Row],[rxn]],mfs[rxn],mfs[flux_scaled],0)</f>
        <v>0</v>
      </c>
      <c r="J621">
        <f>(b2b3[[#This Row],[flux]]-b2b3[[#This Row],[flux in mfs]])/b2b3[[#This Row],[flux]]</f>
        <v>1</v>
      </c>
      <c r="K621">
        <f>ABS(b2b3[[#This Row],[(mfs - b2+b3) / mfs]])</f>
        <v>1</v>
      </c>
      <c r="L621" t="b">
        <f>_xlfn.TEXTAFTER(b2b3[[#This Row],[rxn]],"-",-1)="SPONT"</f>
        <v>0</v>
      </c>
      <c r="M621" t="str">
        <f>_xlfn.TEXTAFTER(b2b3[[#This Row],[rxn]],"-",-1)</f>
        <v>rt0477</v>
      </c>
      <c r="N621">
        <f>_xlfn.XLOOKUP("'PRO-"&amp;b2b3[[#This Row],[enz]]&amp;"'",'[1]Sheet2 (2)'!$A:$A,'[1]Sheet2 (2)'!$B:$B,"")</f>
        <v>1</v>
      </c>
      <c r="O621">
        <f>IFERROR(_xlfn.XLOOKUP(b2b3[[#This Row],[Column2]],Table17[[#This Row],[rxn-no-enz]],Table17[[#This Row],[flux]],0),0)</f>
        <v>0</v>
      </c>
      <c r="P621" t="str">
        <f>_xlfn.TEXTBEFORE(b2b3[[#This Row],[rxn]],"-",-1,,,"")</f>
        <v>ENZSYN</v>
      </c>
    </row>
    <row r="622" spans="1:16" ht="17" hidden="1" x14ac:dyDescent="0.25">
      <c r="A622" s="1" t="s">
        <v>4101</v>
      </c>
      <c r="B622" s="1" t="s">
        <v>2778</v>
      </c>
      <c r="C622" s="1">
        <v>6.7000895200000001E-7</v>
      </c>
      <c r="D622" s="1">
        <f>mfs[[#This Row],[flux]]/1000</f>
        <v>6.7000895200000001E-10</v>
      </c>
      <c r="F622" t="s">
        <v>3389</v>
      </c>
      <c r="G622" t="s">
        <v>2778</v>
      </c>
      <c r="H622" s="3">
        <v>9.8118472114457501E-11</v>
      </c>
      <c r="I622">
        <f>_xlfn.XLOOKUP(b2b3[[#This Row],[rxn]],mfs[rxn],mfs[flux_scaled],0)</f>
        <v>0</v>
      </c>
      <c r="J622">
        <f>(b2b3[[#This Row],[flux]]-b2b3[[#This Row],[flux in mfs]])/b2b3[[#This Row],[flux]]</f>
        <v>1</v>
      </c>
      <c r="K622">
        <f>ABS(b2b3[[#This Row],[(mfs - b2+b3) / mfs]])</f>
        <v>1</v>
      </c>
      <c r="L622" t="b">
        <f>_xlfn.TEXTAFTER(b2b3[[#This Row],[rxn]],"-",-1)="SPONT"</f>
        <v>0</v>
      </c>
      <c r="M622" t="str">
        <f>_xlfn.TEXTAFTER(b2b3[[#This Row],[rxn]],"-",-1)</f>
        <v>rt3256</v>
      </c>
      <c r="N622">
        <f>_xlfn.XLOOKUP("'PRO-"&amp;b2b3[[#This Row],[enz]]&amp;"'",'[1]Sheet2 (2)'!$A:$A,'[1]Sheet2 (2)'!$B:$B,"")</f>
        <v>1</v>
      </c>
      <c r="O622">
        <f>IFERROR(_xlfn.XLOOKUP(b2b3[[#This Row],[Column2]],Table17[[#This Row],[rxn-no-enz]],Table17[[#This Row],[flux]],0),0)</f>
        <v>0</v>
      </c>
      <c r="P622" t="str">
        <f>_xlfn.TEXTBEFORE(b2b3[[#This Row],[rxn]],"-",-1,,,"")</f>
        <v>ENZSYN</v>
      </c>
    </row>
    <row r="623" spans="1:16" ht="17" hidden="1" x14ac:dyDescent="0.25">
      <c r="A623" s="1" t="s">
        <v>4102</v>
      </c>
      <c r="B623" s="1" t="s">
        <v>2778</v>
      </c>
      <c r="C623" s="1">
        <v>6.7000895200000001E-7</v>
      </c>
      <c r="D623" s="1">
        <f>mfs[[#This Row],[flux]]/1000</f>
        <v>6.7000895200000001E-10</v>
      </c>
      <c r="F623" t="s">
        <v>3390</v>
      </c>
      <c r="G623" t="s">
        <v>2778</v>
      </c>
      <c r="H623" s="3">
        <v>1.8004844617747801E-11</v>
      </c>
      <c r="I623">
        <f>_xlfn.XLOOKUP(b2b3[[#This Row],[rxn]],mfs[rxn],mfs[flux_scaled],0)</f>
        <v>0</v>
      </c>
      <c r="J623">
        <f>(b2b3[[#This Row],[flux]]-b2b3[[#This Row],[flux in mfs]])/b2b3[[#This Row],[flux]]</f>
        <v>1</v>
      </c>
      <c r="K623">
        <f>ABS(b2b3[[#This Row],[(mfs - b2+b3) / mfs]])</f>
        <v>1</v>
      </c>
      <c r="L623" t="b">
        <f>_xlfn.TEXTAFTER(b2b3[[#This Row],[rxn]],"-",-1)="SPONT"</f>
        <v>0</v>
      </c>
      <c r="M623" t="str">
        <f>_xlfn.TEXTAFTER(b2b3[[#This Row],[rxn]],"-",-1)</f>
        <v>rt6510</v>
      </c>
      <c r="N623">
        <f>_xlfn.XLOOKUP("'PRO-"&amp;b2b3[[#This Row],[enz]]&amp;"'",'[1]Sheet2 (2)'!$A:$A,'[1]Sheet2 (2)'!$B:$B,"")</f>
        <v>1</v>
      </c>
      <c r="O623">
        <f>IFERROR(_xlfn.XLOOKUP(b2b3[[#This Row],[Column2]],Table17[[#This Row],[rxn-no-enz]],Table17[[#This Row],[flux]],0),0)</f>
        <v>0</v>
      </c>
      <c r="P623" t="str">
        <f>_xlfn.TEXTBEFORE(b2b3[[#This Row],[rxn]],"-",-1,,,"")</f>
        <v>ENZSYN</v>
      </c>
    </row>
    <row r="624" spans="1:16" ht="17" hidden="1" x14ac:dyDescent="0.25">
      <c r="A624" s="1" t="s">
        <v>4103</v>
      </c>
      <c r="B624" s="1" t="s">
        <v>2778</v>
      </c>
      <c r="C624" s="1">
        <v>6.7000895200000001E-7</v>
      </c>
      <c r="D624" s="1">
        <f>mfs[[#This Row],[flux]]/1000</f>
        <v>6.7000895200000001E-10</v>
      </c>
      <c r="F624" t="s">
        <v>13188</v>
      </c>
      <c r="G624" t="s">
        <v>2778</v>
      </c>
      <c r="H624" s="3">
        <v>7.0323102567408396E-11</v>
      </c>
      <c r="I624">
        <f>_xlfn.XLOOKUP(b2b3[[#This Row],[rxn]],mfs[rxn],mfs[flux_scaled],0)</f>
        <v>0</v>
      </c>
      <c r="J624">
        <f>(b2b3[[#This Row],[flux]]-b2b3[[#This Row],[flux in mfs]])/b2b3[[#This Row],[flux]]</f>
        <v>1</v>
      </c>
      <c r="K624">
        <f>ABS(b2b3[[#This Row],[(mfs - b2+b3) / mfs]])</f>
        <v>1</v>
      </c>
      <c r="L624" t="b">
        <f>_xlfn.TEXTAFTER(b2b3[[#This Row],[rxn]],"-",-1)="SPONT"</f>
        <v>0</v>
      </c>
      <c r="M624" t="str">
        <f>_xlfn.TEXTAFTER(b2b3[[#This Row],[rxn]],"-",-1)</f>
        <v>rt6229_c</v>
      </c>
      <c r="N624">
        <f>_xlfn.XLOOKUP("'PRO-"&amp;b2b3[[#This Row],[enz]]&amp;"'",'[1]Sheet2 (2)'!$A:$A,'[1]Sheet2 (2)'!$B:$B,"")</f>
        <v>1</v>
      </c>
      <c r="O624">
        <f>IFERROR(_xlfn.XLOOKUP(b2b3[[#This Row],[Column2]],Table17[[#This Row],[rxn-no-enz]],Table17[[#This Row],[flux]],0),0)</f>
        <v>0</v>
      </c>
      <c r="P624" t="str">
        <f>_xlfn.TEXTBEFORE(b2b3[[#This Row],[rxn]],"-",-1,,,"")</f>
        <v>ENZSYN</v>
      </c>
    </row>
    <row r="625" spans="1:16" ht="17" hidden="1" x14ac:dyDescent="0.25">
      <c r="A625" s="1" t="s">
        <v>4104</v>
      </c>
      <c r="B625" s="1" t="s">
        <v>2778</v>
      </c>
      <c r="C625" s="1">
        <v>6.7000895200000001E-7</v>
      </c>
      <c r="D625" s="1">
        <f>mfs[[#This Row],[flux]]/1000</f>
        <v>6.7000895200000001E-10</v>
      </c>
      <c r="F625" t="s">
        <v>13189</v>
      </c>
      <c r="G625" t="s">
        <v>2778</v>
      </c>
      <c r="H625" s="3">
        <v>9.8400106956637995E-12</v>
      </c>
      <c r="I625">
        <f>_xlfn.XLOOKUP(b2b3[[#This Row],[rxn]],mfs[rxn],mfs[flux_scaled],0)</f>
        <v>0</v>
      </c>
      <c r="J625">
        <f>(b2b3[[#This Row],[flux]]-b2b3[[#This Row],[flux in mfs]])/b2b3[[#This Row],[flux]]</f>
        <v>1</v>
      </c>
      <c r="K625">
        <f>ABS(b2b3[[#This Row],[(mfs - b2+b3) / mfs]])</f>
        <v>1</v>
      </c>
      <c r="L625" t="b">
        <f>_xlfn.TEXTAFTER(b2b3[[#This Row],[rxn]],"-",-1)="SPONT"</f>
        <v>0</v>
      </c>
      <c r="M625" t="str">
        <f>_xlfn.TEXTAFTER(b2b3[[#This Row],[rxn]],"-",-1)</f>
        <v>rt3932</v>
      </c>
      <c r="N625">
        <f>_xlfn.XLOOKUP("'PRO-"&amp;b2b3[[#This Row],[enz]]&amp;"'",'[1]Sheet2 (2)'!$A:$A,'[1]Sheet2 (2)'!$B:$B,"")</f>
        <v>1</v>
      </c>
      <c r="O625">
        <f>IFERROR(_xlfn.XLOOKUP(b2b3[[#This Row],[Column2]],Table17[[#This Row],[rxn-no-enz]],Table17[[#This Row],[flux]],0),0)</f>
        <v>0</v>
      </c>
      <c r="P625" t="str">
        <f>_xlfn.TEXTBEFORE(b2b3[[#This Row],[rxn]],"-",-1,,,"")</f>
        <v>ENZSYN</v>
      </c>
    </row>
    <row r="626" spans="1:16" ht="17" hidden="1" x14ac:dyDescent="0.25">
      <c r="A626" s="1" t="s">
        <v>4105</v>
      </c>
      <c r="B626" s="1" t="s">
        <v>2778</v>
      </c>
      <c r="C626" s="1">
        <v>6.7000895200000001E-7</v>
      </c>
      <c r="D626" s="1">
        <f>mfs[[#This Row],[flux]]/1000</f>
        <v>6.7000895200000001E-10</v>
      </c>
      <c r="F626" t="s">
        <v>3393</v>
      </c>
      <c r="G626" t="s">
        <v>2778</v>
      </c>
      <c r="H626" s="3">
        <v>2.24333452169393E-12</v>
      </c>
      <c r="I626">
        <f>_xlfn.XLOOKUP(b2b3[[#This Row],[rxn]],mfs[rxn],mfs[flux_scaled],0)</f>
        <v>0</v>
      </c>
      <c r="J626">
        <f>(b2b3[[#This Row],[flux]]-b2b3[[#This Row],[flux in mfs]])/b2b3[[#This Row],[flux]]</f>
        <v>1</v>
      </c>
      <c r="K626">
        <f>ABS(b2b3[[#This Row],[(mfs - b2+b3) / mfs]])</f>
        <v>1</v>
      </c>
      <c r="L626" t="b">
        <f>_xlfn.TEXTAFTER(b2b3[[#This Row],[rxn]],"-",-1)="SPONT"</f>
        <v>0</v>
      </c>
      <c r="M626" t="str">
        <f>_xlfn.TEXTAFTER(b2b3[[#This Row],[rxn]],"-",-1)</f>
        <v>rt2849</v>
      </c>
      <c r="N626">
        <f>_xlfn.XLOOKUP("'PRO-"&amp;b2b3[[#This Row],[enz]]&amp;"'",'[1]Sheet2 (2)'!$A:$A,'[1]Sheet2 (2)'!$B:$B,"")</f>
        <v>1</v>
      </c>
      <c r="O626">
        <f>IFERROR(_xlfn.XLOOKUP(b2b3[[#This Row],[Column2]],Table17[[#This Row],[rxn-no-enz]],Table17[[#This Row],[flux]],0),0)</f>
        <v>0</v>
      </c>
      <c r="P626" t="str">
        <f>_xlfn.TEXTBEFORE(b2b3[[#This Row],[rxn]],"-",-1,,,"")</f>
        <v>ENZSYN</v>
      </c>
    </row>
    <row r="627" spans="1:16" ht="17" hidden="1" x14ac:dyDescent="0.25">
      <c r="A627" s="1" t="s">
        <v>11514</v>
      </c>
      <c r="B627" s="1" t="s">
        <v>2778</v>
      </c>
      <c r="C627" s="1">
        <v>6.7000895200000001E-7</v>
      </c>
      <c r="D627" s="1">
        <f>mfs[[#This Row],[flux]]/1000</f>
        <v>6.7000895200000001E-10</v>
      </c>
      <c r="F627" t="s">
        <v>3394</v>
      </c>
      <c r="G627" t="s">
        <v>2778</v>
      </c>
      <c r="H627" s="3">
        <v>7.5260652975055001E-11</v>
      </c>
      <c r="I627">
        <f>_xlfn.XLOOKUP(b2b3[[#This Row],[rxn]],mfs[rxn],mfs[flux_scaled],0)</f>
        <v>0</v>
      </c>
      <c r="J627">
        <f>(b2b3[[#This Row],[flux]]-b2b3[[#This Row],[flux in mfs]])/b2b3[[#This Row],[flux]]</f>
        <v>1</v>
      </c>
      <c r="K627">
        <f>ABS(b2b3[[#This Row],[(mfs - b2+b3) / mfs]])</f>
        <v>1</v>
      </c>
      <c r="L627" t="b">
        <f>_xlfn.TEXTAFTER(b2b3[[#This Row],[rxn]],"-",-1)="SPONT"</f>
        <v>0</v>
      </c>
      <c r="M627" t="str">
        <f>_xlfn.TEXTAFTER(b2b3[[#This Row],[rxn]],"-",-1)</f>
        <v>rt0017</v>
      </c>
      <c r="N627">
        <f>_xlfn.XLOOKUP("'PRO-"&amp;b2b3[[#This Row],[enz]]&amp;"'",'[1]Sheet2 (2)'!$A:$A,'[1]Sheet2 (2)'!$B:$B,"")</f>
        <v>1</v>
      </c>
      <c r="O627">
        <f>IFERROR(_xlfn.XLOOKUP(b2b3[[#This Row],[Column2]],Table17[[#This Row],[rxn-no-enz]],Table17[[#This Row],[flux]],0),0)</f>
        <v>0</v>
      </c>
      <c r="P627" t="str">
        <f>_xlfn.TEXTBEFORE(b2b3[[#This Row],[rxn]],"-",-1,,,"")</f>
        <v>ENZSYN</v>
      </c>
    </row>
    <row r="628" spans="1:16" ht="17" hidden="1" x14ac:dyDescent="0.25">
      <c r="A628" s="1" t="s">
        <v>4107</v>
      </c>
      <c r="B628" s="1" t="s">
        <v>2778</v>
      </c>
      <c r="C628" s="1">
        <v>6.7000895200000001E-7</v>
      </c>
      <c r="D628" s="1">
        <f>mfs[[#This Row],[flux]]/1000</f>
        <v>6.7000895200000001E-10</v>
      </c>
      <c r="F628" t="s">
        <v>3395</v>
      </c>
      <c r="G628" t="s">
        <v>2778</v>
      </c>
      <c r="H628" s="3">
        <v>7.8828141059803604E-10</v>
      </c>
      <c r="I628">
        <f>_xlfn.XLOOKUP(b2b3[[#This Row],[rxn]],mfs[rxn],mfs[flux_scaled],0)</f>
        <v>0</v>
      </c>
      <c r="J628">
        <f>(b2b3[[#This Row],[flux]]-b2b3[[#This Row],[flux in mfs]])/b2b3[[#This Row],[flux]]</f>
        <v>1</v>
      </c>
      <c r="K628">
        <f>ABS(b2b3[[#This Row],[(mfs - b2+b3) / mfs]])</f>
        <v>1</v>
      </c>
      <c r="L628" t="b">
        <f>_xlfn.TEXTAFTER(b2b3[[#This Row],[rxn]],"-",-1)="SPONT"</f>
        <v>0</v>
      </c>
      <c r="M628" t="str">
        <f>_xlfn.TEXTAFTER(b2b3[[#This Row],[rxn]],"-",-1)</f>
        <v>rt4336</v>
      </c>
      <c r="N628">
        <f>_xlfn.XLOOKUP("'PRO-"&amp;b2b3[[#This Row],[enz]]&amp;"'",'[1]Sheet2 (2)'!$A:$A,'[1]Sheet2 (2)'!$B:$B,"")</f>
        <v>1</v>
      </c>
      <c r="O628">
        <f>IFERROR(_xlfn.XLOOKUP(b2b3[[#This Row],[Column2]],Table17[[#This Row],[rxn-no-enz]],Table17[[#This Row],[flux]],0),0)</f>
        <v>0</v>
      </c>
      <c r="P628" t="str">
        <f>_xlfn.TEXTBEFORE(b2b3[[#This Row],[rxn]],"-",-1,,,"")</f>
        <v>ENZSYN</v>
      </c>
    </row>
    <row r="629" spans="1:16" ht="17" hidden="1" x14ac:dyDescent="0.25">
      <c r="A629" s="1" t="s">
        <v>4109</v>
      </c>
      <c r="B629" s="1" t="s">
        <v>2778</v>
      </c>
      <c r="C629" s="1">
        <v>6.7000895200000001E-7</v>
      </c>
      <c r="D629" s="1">
        <f>mfs[[#This Row],[flux]]/1000</f>
        <v>6.7000895200000001E-10</v>
      </c>
      <c r="F629" t="s">
        <v>13190</v>
      </c>
      <c r="G629" t="s">
        <v>2778</v>
      </c>
      <c r="H629" s="3">
        <v>1.23273138948485E-11</v>
      </c>
      <c r="I629">
        <f>_xlfn.XLOOKUP(b2b3[[#This Row],[rxn]],mfs[rxn],mfs[flux_scaled],0)</f>
        <v>0</v>
      </c>
      <c r="J629">
        <f>(b2b3[[#This Row],[flux]]-b2b3[[#This Row],[flux in mfs]])/b2b3[[#This Row],[flux]]</f>
        <v>1</v>
      </c>
      <c r="K629">
        <f>ABS(b2b3[[#This Row],[(mfs - b2+b3) / mfs]])</f>
        <v>1</v>
      </c>
      <c r="L629" t="b">
        <f>_xlfn.TEXTAFTER(b2b3[[#This Row],[rxn]],"-",-1)="SPONT"</f>
        <v>0</v>
      </c>
      <c r="M629" t="str">
        <f>_xlfn.TEXTAFTER(b2b3[[#This Row],[rxn]],"-",-1)</f>
        <v>rt7825</v>
      </c>
      <c r="N629">
        <f>_xlfn.XLOOKUP("'PRO-"&amp;b2b3[[#This Row],[enz]]&amp;"'",'[1]Sheet2 (2)'!$A:$A,'[1]Sheet2 (2)'!$B:$B,"")</f>
        <v>1</v>
      </c>
      <c r="O629">
        <f>IFERROR(_xlfn.XLOOKUP(b2b3[[#This Row],[Column2]],Table17[[#This Row],[rxn-no-enz]],Table17[[#This Row],[flux]],0),0)</f>
        <v>0</v>
      </c>
      <c r="P629" t="str">
        <f>_xlfn.TEXTBEFORE(b2b3[[#This Row],[rxn]],"-",-1,,,"")</f>
        <v>ENZSYN</v>
      </c>
    </row>
    <row r="630" spans="1:16" ht="17" hidden="1" x14ac:dyDescent="0.25">
      <c r="A630" s="1" t="s">
        <v>4111</v>
      </c>
      <c r="B630" s="1" t="s">
        <v>2778</v>
      </c>
      <c r="C630" s="1">
        <v>6.7000895200000001E-7</v>
      </c>
      <c r="D630" s="1">
        <f>mfs[[#This Row],[flux]]/1000</f>
        <v>6.7000895200000001E-10</v>
      </c>
      <c r="F630" t="s">
        <v>3396</v>
      </c>
      <c r="G630" t="s">
        <v>2778</v>
      </c>
      <c r="H630" s="3">
        <v>2.4084422929286801E-11</v>
      </c>
      <c r="I630">
        <f>_xlfn.XLOOKUP(b2b3[[#This Row],[rxn]],mfs[rxn],mfs[flux_scaled],0)</f>
        <v>0</v>
      </c>
      <c r="J630">
        <f>(b2b3[[#This Row],[flux]]-b2b3[[#This Row],[flux in mfs]])/b2b3[[#This Row],[flux]]</f>
        <v>1</v>
      </c>
      <c r="K630">
        <f>ABS(b2b3[[#This Row],[(mfs - b2+b3) / mfs]])</f>
        <v>1</v>
      </c>
      <c r="L630" t="b">
        <f>_xlfn.TEXTAFTER(b2b3[[#This Row],[rxn]],"-",-1)="SPONT"</f>
        <v>0</v>
      </c>
      <c r="M630" t="str">
        <f>_xlfn.TEXTAFTER(b2b3[[#This Row],[rxn]],"-",-1)</f>
        <v>rt0341</v>
      </c>
      <c r="N630">
        <f>_xlfn.XLOOKUP("'PRO-"&amp;b2b3[[#This Row],[enz]]&amp;"'",'[1]Sheet2 (2)'!$A:$A,'[1]Sheet2 (2)'!$B:$B,"")</f>
        <v>1</v>
      </c>
      <c r="O630">
        <f>IFERROR(_xlfn.XLOOKUP(b2b3[[#This Row],[Column2]],Table17[[#This Row],[rxn-no-enz]],Table17[[#This Row],[flux]],0),0)</f>
        <v>0</v>
      </c>
      <c r="P630" t="str">
        <f>_xlfn.TEXTBEFORE(b2b3[[#This Row],[rxn]],"-",-1,,,"")</f>
        <v>ENZSYN</v>
      </c>
    </row>
    <row r="631" spans="1:16" ht="17" hidden="1" x14ac:dyDescent="0.25">
      <c r="A631" s="1" t="s">
        <v>4112</v>
      </c>
      <c r="B631" s="1" t="s">
        <v>2778</v>
      </c>
      <c r="C631" s="1">
        <v>6.7000895200000001E-7</v>
      </c>
      <c r="D631" s="1">
        <f>mfs[[#This Row],[flux]]/1000</f>
        <v>6.7000895200000001E-10</v>
      </c>
      <c r="F631" t="s">
        <v>3397</v>
      </c>
      <c r="G631" t="s">
        <v>2778</v>
      </c>
      <c r="H631" s="3">
        <v>1.04697895910027E-11</v>
      </c>
      <c r="I631">
        <f>_xlfn.XLOOKUP(b2b3[[#This Row],[rxn]],mfs[rxn],mfs[flux_scaled],0)</f>
        <v>0</v>
      </c>
      <c r="J631">
        <f>(b2b3[[#This Row],[flux]]-b2b3[[#This Row],[flux in mfs]])/b2b3[[#This Row],[flux]]</f>
        <v>1</v>
      </c>
      <c r="K631">
        <f>ABS(b2b3[[#This Row],[(mfs - b2+b3) / mfs]])</f>
        <v>1</v>
      </c>
      <c r="L631" t="b">
        <f>_xlfn.TEXTAFTER(b2b3[[#This Row],[rxn]],"-",-1)="SPONT"</f>
        <v>0</v>
      </c>
      <c r="M631" t="str">
        <f>_xlfn.TEXTAFTER(b2b3[[#This Row],[rxn]],"-",-1)</f>
        <v>rt7437</v>
      </c>
      <c r="N631">
        <f>_xlfn.XLOOKUP("'PRO-"&amp;b2b3[[#This Row],[enz]]&amp;"'",'[1]Sheet2 (2)'!$A:$A,'[1]Sheet2 (2)'!$B:$B,"")</f>
        <v>1</v>
      </c>
      <c r="O631">
        <f>IFERROR(_xlfn.XLOOKUP(b2b3[[#This Row],[Column2]],Table17[[#This Row],[rxn-no-enz]],Table17[[#This Row],[flux]],0),0)</f>
        <v>0</v>
      </c>
      <c r="P631" t="str">
        <f>_xlfn.TEXTBEFORE(b2b3[[#This Row],[rxn]],"-",-1,,,"")</f>
        <v>ENZSYN</v>
      </c>
    </row>
    <row r="632" spans="1:16" ht="17" hidden="1" x14ac:dyDescent="0.25">
      <c r="A632" s="1" t="s">
        <v>4113</v>
      </c>
      <c r="B632" s="1" t="s">
        <v>2778</v>
      </c>
      <c r="C632" s="1">
        <v>6.7000895200000001E-7</v>
      </c>
      <c r="D632" s="1">
        <f>mfs[[#This Row],[flux]]/1000</f>
        <v>6.7000895200000001E-10</v>
      </c>
      <c r="F632" t="s">
        <v>3398</v>
      </c>
      <c r="G632" t="s">
        <v>2778</v>
      </c>
      <c r="H632" s="3">
        <v>2.8983031142006899E-11</v>
      </c>
      <c r="I632">
        <f>_xlfn.XLOOKUP(b2b3[[#This Row],[rxn]],mfs[rxn],mfs[flux_scaled],0)</f>
        <v>0</v>
      </c>
      <c r="J632">
        <f>(b2b3[[#This Row],[flux]]-b2b3[[#This Row],[flux in mfs]])/b2b3[[#This Row],[flux]]</f>
        <v>1</v>
      </c>
      <c r="K632">
        <f>ABS(b2b3[[#This Row],[(mfs - b2+b3) / mfs]])</f>
        <v>1</v>
      </c>
      <c r="L632" t="b">
        <f>_xlfn.TEXTAFTER(b2b3[[#This Row],[rxn]],"-",-1)="SPONT"</f>
        <v>0</v>
      </c>
      <c r="M632" t="str">
        <f>_xlfn.TEXTAFTER(b2b3[[#This Row],[rxn]],"-",-1)</f>
        <v>rt3802</v>
      </c>
      <c r="N632">
        <f>_xlfn.XLOOKUP("'PRO-"&amp;b2b3[[#This Row],[enz]]&amp;"'",'[1]Sheet2 (2)'!$A:$A,'[1]Sheet2 (2)'!$B:$B,"")</f>
        <v>1</v>
      </c>
      <c r="O632">
        <f>IFERROR(_xlfn.XLOOKUP(b2b3[[#This Row],[Column2]],Table17[[#This Row],[rxn-no-enz]],Table17[[#This Row],[flux]],0),0)</f>
        <v>0</v>
      </c>
      <c r="P632" t="str">
        <f>_xlfn.TEXTBEFORE(b2b3[[#This Row],[rxn]],"-",-1,,,"")</f>
        <v>ENZSYN</v>
      </c>
    </row>
    <row r="633" spans="1:16" ht="17" hidden="1" x14ac:dyDescent="0.25">
      <c r="A633" s="1" t="s">
        <v>4114</v>
      </c>
      <c r="B633" s="1" t="s">
        <v>2778</v>
      </c>
      <c r="C633" s="1">
        <v>6.7000895200000001E-7</v>
      </c>
      <c r="D633" s="1">
        <f>mfs[[#This Row],[flux]]/1000</f>
        <v>6.7000895200000001E-10</v>
      </c>
      <c r="F633" t="s">
        <v>3399</v>
      </c>
      <c r="G633" t="s">
        <v>2778</v>
      </c>
      <c r="H633" s="3">
        <v>5.0309987009458696E-12</v>
      </c>
      <c r="I633">
        <f>_xlfn.XLOOKUP(b2b3[[#This Row],[rxn]],mfs[rxn],mfs[flux_scaled],0)</f>
        <v>0</v>
      </c>
      <c r="J633">
        <f>(b2b3[[#This Row],[flux]]-b2b3[[#This Row],[flux in mfs]])/b2b3[[#This Row],[flux]]</f>
        <v>1</v>
      </c>
      <c r="K633">
        <f>ABS(b2b3[[#This Row],[(mfs - b2+b3) / mfs]])</f>
        <v>1</v>
      </c>
      <c r="L633" t="b">
        <f>_xlfn.TEXTAFTER(b2b3[[#This Row],[rxn]],"-",-1)="SPONT"</f>
        <v>0</v>
      </c>
      <c r="M633" t="str">
        <f>_xlfn.TEXTAFTER(b2b3[[#This Row],[rxn]],"-",-1)</f>
        <v>rt3174_c</v>
      </c>
      <c r="N633">
        <f>_xlfn.XLOOKUP("'PRO-"&amp;b2b3[[#This Row],[enz]]&amp;"'",'[1]Sheet2 (2)'!$A:$A,'[1]Sheet2 (2)'!$B:$B,"")</f>
        <v>1</v>
      </c>
      <c r="O633">
        <f>IFERROR(_xlfn.XLOOKUP(b2b3[[#This Row],[Column2]],Table17[[#This Row],[rxn-no-enz]],Table17[[#This Row],[flux]],0),0)</f>
        <v>0</v>
      </c>
      <c r="P633" t="str">
        <f>_xlfn.TEXTBEFORE(b2b3[[#This Row],[rxn]],"-",-1,,,"")</f>
        <v>ENZSYN</v>
      </c>
    </row>
    <row r="634" spans="1:16" ht="17" hidden="1" x14ac:dyDescent="0.25">
      <c r="A634" s="1" t="s">
        <v>4115</v>
      </c>
      <c r="B634" s="1" t="s">
        <v>2778</v>
      </c>
      <c r="C634" s="1">
        <v>6.7000895200000001E-7</v>
      </c>
      <c r="D634" s="1">
        <f>mfs[[#This Row],[flux]]/1000</f>
        <v>6.7000895200000001E-10</v>
      </c>
      <c r="F634" t="s">
        <v>3400</v>
      </c>
      <c r="G634" t="s">
        <v>2778</v>
      </c>
      <c r="H634" s="3">
        <v>5.1192426859461298E-13</v>
      </c>
      <c r="I634">
        <f>_xlfn.XLOOKUP(b2b3[[#This Row],[rxn]],mfs[rxn],mfs[flux_scaled],0)</f>
        <v>0</v>
      </c>
      <c r="J634">
        <f>(b2b3[[#This Row],[flux]]-b2b3[[#This Row],[flux in mfs]])/b2b3[[#This Row],[flux]]</f>
        <v>1</v>
      </c>
      <c r="K634">
        <f>ABS(b2b3[[#This Row],[(mfs - b2+b3) / mfs]])</f>
        <v>1</v>
      </c>
      <c r="L634" t="b">
        <f>_xlfn.TEXTAFTER(b2b3[[#This Row],[rxn]],"-",-1)="SPONT"</f>
        <v>0</v>
      </c>
      <c r="M634" t="str">
        <f>_xlfn.TEXTAFTER(b2b3[[#This Row],[rxn]],"-",-1)</f>
        <v>rt1378</v>
      </c>
      <c r="N634">
        <f>_xlfn.XLOOKUP("'PRO-"&amp;b2b3[[#This Row],[enz]]&amp;"'",'[1]Sheet2 (2)'!$A:$A,'[1]Sheet2 (2)'!$B:$B,"")</f>
        <v>1</v>
      </c>
      <c r="O634">
        <f>IFERROR(_xlfn.XLOOKUP(b2b3[[#This Row],[Column2]],Table17[[#This Row],[rxn-no-enz]],Table17[[#This Row],[flux]],0),0)</f>
        <v>0</v>
      </c>
      <c r="P634" t="str">
        <f>_xlfn.TEXTBEFORE(b2b3[[#This Row],[rxn]],"-",-1,,,"")</f>
        <v>ENZSYN</v>
      </c>
    </row>
    <row r="635" spans="1:16" ht="17" hidden="1" x14ac:dyDescent="0.25">
      <c r="A635" s="1" t="s">
        <v>4116</v>
      </c>
      <c r="B635" s="1" t="s">
        <v>2778</v>
      </c>
      <c r="C635" s="1">
        <v>6.7000895200000001E-7</v>
      </c>
      <c r="D635" s="1">
        <f>mfs[[#This Row],[flux]]/1000</f>
        <v>6.7000895200000001E-10</v>
      </c>
      <c r="F635" t="s">
        <v>13191</v>
      </c>
      <c r="G635" t="s">
        <v>2778</v>
      </c>
      <c r="H635" s="3">
        <v>8.6566342386881701E-13</v>
      </c>
      <c r="I635">
        <f>_xlfn.XLOOKUP(b2b3[[#This Row],[rxn]],mfs[rxn],mfs[flux_scaled],0)</f>
        <v>0</v>
      </c>
      <c r="J635">
        <f>(b2b3[[#This Row],[flux]]-b2b3[[#This Row],[flux in mfs]])/b2b3[[#This Row],[flux]]</f>
        <v>1</v>
      </c>
      <c r="K635">
        <f>ABS(b2b3[[#This Row],[(mfs - b2+b3) / mfs]])</f>
        <v>1</v>
      </c>
      <c r="L635" t="b">
        <f>_xlfn.TEXTAFTER(b2b3[[#This Row],[rxn]],"-",-1)="SPONT"</f>
        <v>0</v>
      </c>
      <c r="M635" t="str">
        <f>_xlfn.TEXTAFTER(b2b3[[#This Row],[rxn]],"-",-1)</f>
        <v>rt7662</v>
      </c>
      <c r="N635">
        <f>_xlfn.XLOOKUP("'PRO-"&amp;b2b3[[#This Row],[enz]]&amp;"'",'[1]Sheet2 (2)'!$A:$A,'[1]Sheet2 (2)'!$B:$B,"")</f>
        <v>1</v>
      </c>
      <c r="O635">
        <f>IFERROR(_xlfn.XLOOKUP(b2b3[[#This Row],[Column2]],Table17[[#This Row],[rxn-no-enz]],Table17[[#This Row],[flux]],0),0)</f>
        <v>0</v>
      </c>
      <c r="P635" t="str">
        <f>_xlfn.TEXTBEFORE(b2b3[[#This Row],[rxn]],"-",-1,,,"")</f>
        <v>ENZSYN</v>
      </c>
    </row>
    <row r="636" spans="1:16" ht="17" hidden="1" x14ac:dyDescent="0.25">
      <c r="A636" s="1" t="s">
        <v>4117</v>
      </c>
      <c r="B636" s="1" t="s">
        <v>2778</v>
      </c>
      <c r="C636" s="1">
        <v>6.7000895200000001E-7</v>
      </c>
      <c r="D636" s="1">
        <f>mfs[[#This Row],[flux]]/1000</f>
        <v>6.7000895200000001E-10</v>
      </c>
      <c r="F636" t="s">
        <v>3402</v>
      </c>
      <c r="G636" t="s">
        <v>2778</v>
      </c>
      <c r="H636" s="3">
        <v>9.0939701796397797E-11</v>
      </c>
      <c r="I636">
        <f>_xlfn.XLOOKUP(b2b3[[#This Row],[rxn]],mfs[rxn],mfs[flux_scaled],0)</f>
        <v>0</v>
      </c>
      <c r="J636">
        <f>(b2b3[[#This Row],[flux]]-b2b3[[#This Row],[flux in mfs]])/b2b3[[#This Row],[flux]]</f>
        <v>1</v>
      </c>
      <c r="K636">
        <f>ABS(b2b3[[#This Row],[(mfs - b2+b3) / mfs]])</f>
        <v>1</v>
      </c>
      <c r="L636" t="b">
        <f>_xlfn.TEXTAFTER(b2b3[[#This Row],[rxn]],"-",-1)="SPONT"</f>
        <v>0</v>
      </c>
      <c r="M636" t="str">
        <f>_xlfn.TEXTAFTER(b2b3[[#This Row],[rxn]],"-",-1)</f>
        <v>rt4544</v>
      </c>
      <c r="N636">
        <f>_xlfn.XLOOKUP("'PRO-"&amp;b2b3[[#This Row],[enz]]&amp;"'",'[1]Sheet2 (2)'!$A:$A,'[1]Sheet2 (2)'!$B:$B,"")</f>
        <v>1</v>
      </c>
      <c r="O636">
        <f>IFERROR(_xlfn.XLOOKUP(b2b3[[#This Row],[Column2]],Table17[[#This Row],[rxn-no-enz]],Table17[[#This Row],[flux]],0),0)</f>
        <v>0</v>
      </c>
      <c r="P636" t="str">
        <f>_xlfn.TEXTBEFORE(b2b3[[#This Row],[rxn]],"-",-1,,,"")</f>
        <v>ENZSYN</v>
      </c>
    </row>
    <row r="637" spans="1:16" ht="17" hidden="1" x14ac:dyDescent="0.25">
      <c r="A637" s="1" t="s">
        <v>4119</v>
      </c>
      <c r="B637" s="1" t="s">
        <v>2778</v>
      </c>
      <c r="C637" s="1">
        <v>6.7000895200000001E-7</v>
      </c>
      <c r="D637" s="1">
        <f>mfs[[#This Row],[flux]]/1000</f>
        <v>6.7000895200000001E-10</v>
      </c>
      <c r="F637" t="s">
        <v>3403</v>
      </c>
      <c r="G637" t="s">
        <v>2778</v>
      </c>
      <c r="H637" s="3">
        <v>1.0576862521497901E-12</v>
      </c>
      <c r="I637">
        <f>_xlfn.XLOOKUP(b2b3[[#This Row],[rxn]],mfs[rxn],mfs[flux_scaled],0)</f>
        <v>0</v>
      </c>
      <c r="J637">
        <f>(b2b3[[#This Row],[flux]]-b2b3[[#This Row],[flux in mfs]])/b2b3[[#This Row],[flux]]</f>
        <v>1</v>
      </c>
      <c r="K637">
        <f>ABS(b2b3[[#This Row],[(mfs - b2+b3) / mfs]])</f>
        <v>1</v>
      </c>
      <c r="L637" t="b">
        <f>_xlfn.TEXTAFTER(b2b3[[#This Row],[rxn]],"-",-1)="SPONT"</f>
        <v>0</v>
      </c>
      <c r="M637" t="str">
        <f>_xlfn.TEXTAFTER(b2b3[[#This Row],[rxn]],"-",-1)</f>
        <v>rt8250</v>
      </c>
      <c r="N637">
        <f>_xlfn.XLOOKUP("'PRO-"&amp;b2b3[[#This Row],[enz]]&amp;"'",'[1]Sheet2 (2)'!$A:$A,'[1]Sheet2 (2)'!$B:$B,"")</f>
        <v>1</v>
      </c>
      <c r="O637">
        <f>IFERROR(_xlfn.XLOOKUP(b2b3[[#This Row],[Column2]],Table17[[#This Row],[rxn-no-enz]],Table17[[#This Row],[flux]],0),0)</f>
        <v>0</v>
      </c>
      <c r="P637" t="str">
        <f>_xlfn.TEXTBEFORE(b2b3[[#This Row],[rxn]],"-",-1,,,"")</f>
        <v>ENZSYN</v>
      </c>
    </row>
    <row r="638" spans="1:16" ht="17" hidden="1" x14ac:dyDescent="0.25">
      <c r="A638" s="1" t="s">
        <v>4120</v>
      </c>
      <c r="B638" s="1" t="s">
        <v>2778</v>
      </c>
      <c r="C638" s="1">
        <v>6.7000895200000001E-7</v>
      </c>
      <c r="D638" s="1">
        <f>mfs[[#This Row],[flux]]/1000</f>
        <v>6.7000895200000001E-10</v>
      </c>
      <c r="F638" t="s">
        <v>3404</v>
      </c>
      <c r="G638" t="s">
        <v>2778</v>
      </c>
      <c r="H638" s="3">
        <v>1.02975321948998E-10</v>
      </c>
      <c r="I638">
        <f>_xlfn.XLOOKUP(b2b3[[#This Row],[rxn]],mfs[rxn],mfs[flux_scaled],0)</f>
        <v>0</v>
      </c>
      <c r="J638">
        <f>(b2b3[[#This Row],[flux]]-b2b3[[#This Row],[flux in mfs]])/b2b3[[#This Row],[flux]]</f>
        <v>1</v>
      </c>
      <c r="K638">
        <f>ABS(b2b3[[#This Row],[(mfs - b2+b3) / mfs]])</f>
        <v>1</v>
      </c>
      <c r="L638" t="b">
        <f>_xlfn.TEXTAFTER(b2b3[[#This Row],[rxn]],"-",-1)="SPONT"</f>
        <v>0</v>
      </c>
      <c r="M638" t="str">
        <f>_xlfn.TEXTAFTER(b2b3[[#This Row],[rxn]],"-",-1)</f>
        <v>rt4053</v>
      </c>
      <c r="N638">
        <f>_xlfn.XLOOKUP("'PRO-"&amp;b2b3[[#This Row],[enz]]&amp;"'",'[1]Sheet2 (2)'!$A:$A,'[1]Sheet2 (2)'!$B:$B,"")</f>
        <v>1</v>
      </c>
      <c r="O638">
        <f>IFERROR(_xlfn.XLOOKUP(b2b3[[#This Row],[Column2]],Table17[[#This Row],[rxn-no-enz]],Table17[[#This Row],[flux]],0),0)</f>
        <v>0</v>
      </c>
      <c r="P638" t="str">
        <f>_xlfn.TEXTBEFORE(b2b3[[#This Row],[rxn]],"-",-1,,,"")</f>
        <v>ENZSYN</v>
      </c>
    </row>
    <row r="639" spans="1:16" ht="17" hidden="1" x14ac:dyDescent="0.25">
      <c r="A639" s="1" t="s">
        <v>4121</v>
      </c>
      <c r="B639" s="1" t="s">
        <v>2778</v>
      </c>
      <c r="C639" s="1">
        <v>6.7000895200000001E-7</v>
      </c>
      <c r="D639" s="1">
        <f>mfs[[#This Row],[flux]]/1000</f>
        <v>6.7000895200000001E-10</v>
      </c>
      <c r="F639" t="s">
        <v>3405</v>
      </c>
      <c r="G639" t="s">
        <v>2778</v>
      </c>
      <c r="H639" s="3">
        <v>3.0098054955607097E-11</v>
      </c>
      <c r="I639">
        <f>_xlfn.XLOOKUP(b2b3[[#This Row],[rxn]],mfs[rxn],mfs[flux_scaled],0)</f>
        <v>0</v>
      </c>
      <c r="J639">
        <f>(b2b3[[#This Row],[flux]]-b2b3[[#This Row],[flux in mfs]])/b2b3[[#This Row],[flux]]</f>
        <v>1</v>
      </c>
      <c r="K639">
        <f>ABS(b2b3[[#This Row],[(mfs - b2+b3) / mfs]])</f>
        <v>1</v>
      </c>
      <c r="L639" t="b">
        <f>_xlfn.TEXTAFTER(b2b3[[#This Row],[rxn]],"-",-1)="SPONT"</f>
        <v>0</v>
      </c>
      <c r="M639" t="str">
        <f>_xlfn.TEXTAFTER(b2b3[[#This Row],[rxn]],"-",-1)</f>
        <v>rt3764</v>
      </c>
      <c r="N639">
        <f>_xlfn.XLOOKUP("'PRO-"&amp;b2b3[[#This Row],[enz]]&amp;"'",'[1]Sheet2 (2)'!$A:$A,'[1]Sheet2 (2)'!$B:$B,"")</f>
        <v>1</v>
      </c>
      <c r="O639">
        <f>IFERROR(_xlfn.XLOOKUP(b2b3[[#This Row],[Column2]],Table17[[#This Row],[rxn-no-enz]],Table17[[#This Row],[flux]],0),0)</f>
        <v>0</v>
      </c>
      <c r="P639" t="str">
        <f>_xlfn.TEXTBEFORE(b2b3[[#This Row],[rxn]],"-",-1,,,"")</f>
        <v>ENZSYN</v>
      </c>
    </row>
    <row r="640" spans="1:16" ht="17" hidden="1" x14ac:dyDescent="0.25">
      <c r="A640" s="1" t="s">
        <v>4122</v>
      </c>
      <c r="B640" s="1" t="s">
        <v>2778</v>
      </c>
      <c r="C640" s="1">
        <v>6.7000895200000001E-7</v>
      </c>
      <c r="D640" s="1">
        <f>mfs[[#This Row],[flux]]/1000</f>
        <v>6.7000895200000001E-10</v>
      </c>
      <c r="F640" t="s">
        <v>13303</v>
      </c>
      <c r="G640" t="s">
        <v>2778</v>
      </c>
      <c r="H640" s="3">
        <v>2.4233073301050801E-11</v>
      </c>
      <c r="I640">
        <f>_xlfn.XLOOKUP(b2b3[[#This Row],[rxn]],mfs[rxn],mfs[flux_scaled],0)</f>
        <v>0</v>
      </c>
      <c r="J640">
        <f>(b2b3[[#This Row],[flux]]-b2b3[[#This Row],[flux in mfs]])/b2b3[[#This Row],[flux]]</f>
        <v>1</v>
      </c>
      <c r="K640">
        <f>ABS(b2b3[[#This Row],[(mfs - b2+b3) / mfs]])</f>
        <v>1</v>
      </c>
      <c r="L640" t="b">
        <f>_xlfn.TEXTAFTER(b2b3[[#This Row],[rxn]],"-",-1)="SPONT"</f>
        <v>0</v>
      </c>
      <c r="M640" t="str">
        <f>_xlfn.TEXTAFTER(b2b3[[#This Row],[rxn]],"-",-1)</f>
        <v>KGDCPLX</v>
      </c>
      <c r="N640" t="str">
        <f>_xlfn.XLOOKUP("'PRO-"&amp;b2b3[[#This Row],[enz]]&amp;"'",'[1]Sheet2 (2)'!$A:$A,'[1]Sheet2 (2)'!$B:$B,"")</f>
        <v/>
      </c>
      <c r="O640">
        <f>IFERROR(_xlfn.XLOOKUP(b2b3[[#This Row],[Column2]],Table17[[#This Row],[rxn-no-enz]],Table17[[#This Row],[flux]],0),0)</f>
        <v>0</v>
      </c>
      <c r="P640" t="str">
        <f>_xlfn.TEXTBEFORE(b2b3[[#This Row],[rxn]],"-",-1,,,"")</f>
        <v>ENZSYN</v>
      </c>
    </row>
    <row r="641" spans="1:16" ht="17" hidden="1" x14ac:dyDescent="0.25">
      <c r="A641" s="1" t="s">
        <v>4123</v>
      </c>
      <c r="B641" s="1" t="s">
        <v>2778</v>
      </c>
      <c r="C641" s="1">
        <v>6.7000895200000001E-7</v>
      </c>
      <c r="D641" s="1">
        <f>mfs[[#This Row],[flux]]/1000</f>
        <v>6.7000895200000001E-10</v>
      </c>
      <c r="F641" t="s">
        <v>3407</v>
      </c>
      <c r="G641" t="s">
        <v>2778</v>
      </c>
      <c r="H641" s="3">
        <v>2.5303828782304699E-12</v>
      </c>
      <c r="I641">
        <f>_xlfn.XLOOKUP(b2b3[[#This Row],[rxn]],mfs[rxn],mfs[flux_scaled],0)</f>
        <v>0</v>
      </c>
      <c r="J641">
        <f>(b2b3[[#This Row],[flux]]-b2b3[[#This Row],[flux in mfs]])/b2b3[[#This Row],[flux]]</f>
        <v>1</v>
      </c>
      <c r="K641">
        <f>ABS(b2b3[[#This Row],[(mfs - b2+b3) / mfs]])</f>
        <v>1</v>
      </c>
      <c r="L641" t="b">
        <f>_xlfn.TEXTAFTER(b2b3[[#This Row],[rxn]],"-",-1)="SPONT"</f>
        <v>0</v>
      </c>
      <c r="M641" t="str">
        <f>_xlfn.TEXTAFTER(b2b3[[#This Row],[rxn]],"-",-1)</f>
        <v>rt0309</v>
      </c>
      <c r="N641">
        <f>_xlfn.XLOOKUP("'PRO-"&amp;b2b3[[#This Row],[enz]]&amp;"'",'[1]Sheet2 (2)'!$A:$A,'[1]Sheet2 (2)'!$B:$B,"")</f>
        <v>1</v>
      </c>
      <c r="O641">
        <f>IFERROR(_xlfn.XLOOKUP(b2b3[[#This Row],[Column2]],Table17[[#This Row],[rxn-no-enz]],Table17[[#This Row],[flux]],0),0)</f>
        <v>0</v>
      </c>
      <c r="P641" t="str">
        <f>_xlfn.TEXTBEFORE(b2b3[[#This Row],[rxn]],"-",-1,,,"")</f>
        <v>ENZSYN</v>
      </c>
    </row>
    <row r="642" spans="1:16" ht="17" hidden="1" x14ac:dyDescent="0.25">
      <c r="A642" s="1" t="s">
        <v>4124</v>
      </c>
      <c r="B642" s="1" t="s">
        <v>2778</v>
      </c>
      <c r="C642" s="1">
        <v>6.7000895200000001E-7</v>
      </c>
      <c r="D642" s="1">
        <f>mfs[[#This Row],[flux]]/1000</f>
        <v>6.7000895200000001E-10</v>
      </c>
      <c r="F642" t="s">
        <v>3408</v>
      </c>
      <c r="G642" t="s">
        <v>2778</v>
      </c>
      <c r="H642" s="3">
        <v>9.9980247493945003E-12</v>
      </c>
      <c r="I642">
        <f>_xlfn.XLOOKUP(b2b3[[#This Row],[rxn]],mfs[rxn],mfs[flux_scaled],0)</f>
        <v>0</v>
      </c>
      <c r="J642">
        <f>(b2b3[[#This Row],[flux]]-b2b3[[#This Row],[flux in mfs]])/b2b3[[#This Row],[flux]]</f>
        <v>1</v>
      </c>
      <c r="K642">
        <f>ABS(b2b3[[#This Row],[(mfs - b2+b3) / mfs]])</f>
        <v>1</v>
      </c>
      <c r="L642" t="b">
        <f>_xlfn.TEXTAFTER(b2b3[[#This Row],[rxn]],"-",-1)="SPONT"</f>
        <v>0</v>
      </c>
      <c r="M642" t="str">
        <f>_xlfn.TEXTAFTER(b2b3[[#This Row],[rxn]],"-",-1)</f>
        <v>rt1267</v>
      </c>
      <c r="N642">
        <f>_xlfn.XLOOKUP("'PRO-"&amp;b2b3[[#This Row],[enz]]&amp;"'",'[1]Sheet2 (2)'!$A:$A,'[1]Sheet2 (2)'!$B:$B,"")</f>
        <v>1</v>
      </c>
      <c r="O642">
        <f>IFERROR(_xlfn.XLOOKUP(b2b3[[#This Row],[Column2]],Table17[[#This Row],[rxn-no-enz]],Table17[[#This Row],[flux]],0),0)</f>
        <v>0</v>
      </c>
      <c r="P642" t="str">
        <f>_xlfn.TEXTBEFORE(b2b3[[#This Row],[rxn]],"-",-1,,,"")</f>
        <v>ENZSYN</v>
      </c>
    </row>
    <row r="643" spans="1:16" ht="17" hidden="1" x14ac:dyDescent="0.25">
      <c r="A643" s="1" t="s">
        <v>4125</v>
      </c>
      <c r="B643" s="1" t="s">
        <v>2778</v>
      </c>
      <c r="C643" s="1">
        <v>6.7000895200000001E-7</v>
      </c>
      <c r="D643" s="1">
        <f>mfs[[#This Row],[flux]]/1000</f>
        <v>6.7000895200000001E-10</v>
      </c>
      <c r="F643" t="s">
        <v>3409</v>
      </c>
      <c r="G643" t="s">
        <v>2778</v>
      </c>
      <c r="H643" s="3">
        <v>2.57289330013402E-11</v>
      </c>
      <c r="I643">
        <f>_xlfn.XLOOKUP(b2b3[[#This Row],[rxn]],mfs[rxn],mfs[flux_scaled],0)</f>
        <v>0</v>
      </c>
      <c r="J643">
        <f>(b2b3[[#This Row],[flux]]-b2b3[[#This Row],[flux in mfs]])/b2b3[[#This Row],[flux]]</f>
        <v>1</v>
      </c>
      <c r="K643">
        <f>ABS(b2b3[[#This Row],[(mfs - b2+b3) / mfs]])</f>
        <v>1</v>
      </c>
      <c r="L643" t="b">
        <f>_xlfn.TEXTAFTER(b2b3[[#This Row],[rxn]],"-",-1)="SPONT"</f>
        <v>0</v>
      </c>
      <c r="M643" t="str">
        <f>_xlfn.TEXTAFTER(b2b3[[#This Row],[rxn]],"-",-1)</f>
        <v>rt3605</v>
      </c>
      <c r="N643">
        <f>_xlfn.XLOOKUP("'PRO-"&amp;b2b3[[#This Row],[enz]]&amp;"'",'[1]Sheet2 (2)'!$A:$A,'[1]Sheet2 (2)'!$B:$B,"")</f>
        <v>1</v>
      </c>
      <c r="O643">
        <f>IFERROR(_xlfn.XLOOKUP(b2b3[[#This Row],[Column2]],Table17[[#This Row],[rxn-no-enz]],Table17[[#This Row],[flux]],0),0)</f>
        <v>0</v>
      </c>
      <c r="P643" t="str">
        <f>_xlfn.TEXTBEFORE(b2b3[[#This Row],[rxn]],"-",-1,,,"")</f>
        <v>ENZSYN</v>
      </c>
    </row>
    <row r="644" spans="1:16" ht="17" hidden="1" x14ac:dyDescent="0.25">
      <c r="A644" s="1" t="s">
        <v>4126</v>
      </c>
      <c r="B644" s="1" t="s">
        <v>2778</v>
      </c>
      <c r="C644" s="1">
        <v>1.90018634E-7</v>
      </c>
      <c r="D644" s="1">
        <f>mfs[[#This Row],[flux]]/1000</f>
        <v>1.9001863400000001E-10</v>
      </c>
      <c r="F644" t="s">
        <v>3410</v>
      </c>
      <c r="G644" t="s">
        <v>2778</v>
      </c>
      <c r="H644" s="3">
        <v>1.5197065540115E-12</v>
      </c>
      <c r="I644">
        <f>_xlfn.XLOOKUP(b2b3[[#This Row],[rxn]],mfs[rxn],mfs[flux_scaled],0)</f>
        <v>0</v>
      </c>
      <c r="J644">
        <f>(b2b3[[#This Row],[flux]]-b2b3[[#This Row],[flux in mfs]])/b2b3[[#This Row],[flux]]</f>
        <v>1</v>
      </c>
      <c r="K644">
        <f>ABS(b2b3[[#This Row],[(mfs - b2+b3) / mfs]])</f>
        <v>1</v>
      </c>
      <c r="L644" t="b">
        <f>_xlfn.TEXTAFTER(b2b3[[#This Row],[rxn]],"-",-1)="SPONT"</f>
        <v>0</v>
      </c>
      <c r="M644" t="str">
        <f>_xlfn.TEXTAFTER(b2b3[[#This Row],[rxn]],"-",-1)</f>
        <v>rt2062_c</v>
      </c>
      <c r="N644">
        <f>_xlfn.XLOOKUP("'PRO-"&amp;b2b3[[#This Row],[enz]]&amp;"'",'[1]Sheet2 (2)'!$A:$A,'[1]Sheet2 (2)'!$B:$B,"")</f>
        <v>1</v>
      </c>
      <c r="O644">
        <f>IFERROR(_xlfn.XLOOKUP(b2b3[[#This Row],[Column2]],Table17[[#This Row],[rxn-no-enz]],Table17[[#This Row],[flux]],0),0)</f>
        <v>0</v>
      </c>
      <c r="P644" t="str">
        <f>_xlfn.TEXTBEFORE(b2b3[[#This Row],[rxn]],"-",-1,,,"")</f>
        <v>ENZSYN</v>
      </c>
    </row>
    <row r="645" spans="1:16" ht="17" hidden="1" x14ac:dyDescent="0.25">
      <c r="A645" s="1" t="s">
        <v>11515</v>
      </c>
      <c r="B645" s="1" t="s">
        <v>2778</v>
      </c>
      <c r="C645" s="1">
        <v>4.7999031799999999E-7</v>
      </c>
      <c r="D645" s="1">
        <f>mfs[[#This Row],[flux]]/1000</f>
        <v>4.79990318E-10</v>
      </c>
      <c r="F645" t="s">
        <v>3411</v>
      </c>
      <c r="G645" t="s">
        <v>2778</v>
      </c>
      <c r="H645" s="3">
        <v>1.9349900630951202E-12</v>
      </c>
      <c r="I645">
        <f>_xlfn.XLOOKUP(b2b3[[#This Row],[rxn]],mfs[rxn],mfs[flux_scaled],0)</f>
        <v>0</v>
      </c>
      <c r="J645">
        <f>(b2b3[[#This Row],[flux]]-b2b3[[#This Row],[flux in mfs]])/b2b3[[#This Row],[flux]]</f>
        <v>1</v>
      </c>
      <c r="K645">
        <f>ABS(b2b3[[#This Row],[(mfs - b2+b3) / mfs]])</f>
        <v>1</v>
      </c>
      <c r="L645" t="b">
        <f>_xlfn.TEXTAFTER(b2b3[[#This Row],[rxn]],"-",-1)="SPONT"</f>
        <v>0</v>
      </c>
      <c r="M645" t="str">
        <f>_xlfn.TEXTAFTER(b2b3[[#This Row],[rxn]],"-",-1)</f>
        <v>rt1532</v>
      </c>
      <c r="N645">
        <f>_xlfn.XLOOKUP("'PRO-"&amp;b2b3[[#This Row],[enz]]&amp;"'",'[1]Sheet2 (2)'!$A:$A,'[1]Sheet2 (2)'!$B:$B,"")</f>
        <v>1</v>
      </c>
      <c r="O645">
        <f>IFERROR(_xlfn.XLOOKUP(b2b3[[#This Row],[Column2]],Table17[[#This Row],[rxn-no-enz]],Table17[[#This Row],[flux]],0),0)</f>
        <v>0</v>
      </c>
      <c r="P645" t="str">
        <f>_xlfn.TEXTBEFORE(b2b3[[#This Row],[rxn]],"-",-1,,,"")</f>
        <v>ENZSYN</v>
      </c>
    </row>
    <row r="646" spans="1:16" ht="17" hidden="1" x14ac:dyDescent="0.25">
      <c r="A646" s="1" t="s">
        <v>4127</v>
      </c>
      <c r="B646" s="1" t="s">
        <v>2778</v>
      </c>
      <c r="C646" s="1">
        <v>6.7000895200000001E-7</v>
      </c>
      <c r="D646" s="1">
        <f>mfs[[#This Row],[flux]]/1000</f>
        <v>6.7000895200000001E-10</v>
      </c>
      <c r="F646" t="s">
        <v>3412</v>
      </c>
      <c r="G646" t="s">
        <v>2778</v>
      </c>
      <c r="H646" s="3">
        <v>3.9166899986901998E-12</v>
      </c>
      <c r="I646">
        <f>_xlfn.XLOOKUP(b2b3[[#This Row],[rxn]],mfs[rxn],mfs[flux_scaled],0)</f>
        <v>0</v>
      </c>
      <c r="J646">
        <f>(b2b3[[#This Row],[flux]]-b2b3[[#This Row],[flux in mfs]])/b2b3[[#This Row],[flux]]</f>
        <v>1</v>
      </c>
      <c r="K646">
        <f>ABS(b2b3[[#This Row],[(mfs - b2+b3) / mfs]])</f>
        <v>1</v>
      </c>
      <c r="L646" t="b">
        <f>_xlfn.TEXTAFTER(b2b3[[#This Row],[rxn]],"-",-1)="SPONT"</f>
        <v>0</v>
      </c>
      <c r="M646" t="str">
        <f>_xlfn.TEXTAFTER(b2b3[[#This Row],[rxn]],"-",-1)</f>
        <v>TRP23</v>
      </c>
      <c r="N646" t="str">
        <f>_xlfn.XLOOKUP("'PRO-"&amp;b2b3[[#This Row],[enz]]&amp;"'",'[1]Sheet2 (2)'!$A:$A,'[1]Sheet2 (2)'!$B:$B,"")</f>
        <v/>
      </c>
      <c r="O646">
        <f>IFERROR(_xlfn.XLOOKUP(b2b3[[#This Row],[Column2]],Table17[[#This Row],[rxn-no-enz]],Table17[[#This Row],[flux]],0),0)</f>
        <v>0</v>
      </c>
      <c r="P646" t="str">
        <f>_xlfn.TEXTBEFORE(b2b3[[#This Row],[rxn]],"-",-1,,,"")</f>
        <v>ENZSYN</v>
      </c>
    </row>
    <row r="647" spans="1:16" ht="17" hidden="1" x14ac:dyDescent="0.25">
      <c r="A647" s="1" t="s">
        <v>4129</v>
      </c>
      <c r="B647" s="1" t="s">
        <v>2778</v>
      </c>
      <c r="C647" s="1">
        <v>6.7000895200000001E-7</v>
      </c>
      <c r="D647" s="1">
        <f>mfs[[#This Row],[flux]]/1000</f>
        <v>6.7000895200000001E-10</v>
      </c>
      <c r="F647" t="s">
        <v>3413</v>
      </c>
      <c r="G647" t="s">
        <v>2778</v>
      </c>
      <c r="H647" s="3">
        <v>3.1352651722252499E-11</v>
      </c>
      <c r="I647">
        <f>_xlfn.XLOOKUP(b2b3[[#This Row],[rxn]],mfs[rxn],mfs[flux_scaled],0)</f>
        <v>0</v>
      </c>
      <c r="J647">
        <f>(b2b3[[#This Row],[flux]]-b2b3[[#This Row],[flux in mfs]])/b2b3[[#This Row],[flux]]</f>
        <v>1</v>
      </c>
      <c r="K647">
        <f>ABS(b2b3[[#This Row],[(mfs - b2+b3) / mfs]])</f>
        <v>1</v>
      </c>
      <c r="L647" t="b">
        <f>_xlfn.TEXTAFTER(b2b3[[#This Row],[rxn]],"-",-1)="SPONT"</f>
        <v>0</v>
      </c>
      <c r="M647" t="str">
        <f>_xlfn.TEXTAFTER(b2b3[[#This Row],[rxn]],"-",-1)</f>
        <v>rt3236</v>
      </c>
      <c r="N647">
        <f>_xlfn.XLOOKUP("'PRO-"&amp;b2b3[[#This Row],[enz]]&amp;"'",'[1]Sheet2 (2)'!$A:$A,'[1]Sheet2 (2)'!$B:$B,"")</f>
        <v>1</v>
      </c>
      <c r="O647">
        <f>IFERROR(_xlfn.XLOOKUP(b2b3[[#This Row],[Column2]],Table17[[#This Row],[rxn-no-enz]],Table17[[#This Row],[flux]],0),0)</f>
        <v>0</v>
      </c>
      <c r="P647" t="str">
        <f>_xlfn.TEXTBEFORE(b2b3[[#This Row],[rxn]],"-",-1,,,"")</f>
        <v>ENZSYN</v>
      </c>
    </row>
    <row r="648" spans="1:16" ht="17" hidden="1" x14ac:dyDescent="0.25">
      <c r="A648" s="1" t="s">
        <v>4130</v>
      </c>
      <c r="B648" s="1" t="s">
        <v>2778</v>
      </c>
      <c r="C648" s="1">
        <v>6.7000895200000001E-7</v>
      </c>
      <c r="D648" s="1">
        <f>mfs[[#This Row],[flux]]/1000</f>
        <v>6.7000895200000001E-10</v>
      </c>
      <c r="F648" t="s">
        <v>3414</v>
      </c>
      <c r="G648" t="s">
        <v>2778</v>
      </c>
      <c r="H648" s="3">
        <v>8.2075300742971006E-11</v>
      </c>
      <c r="I648">
        <f>_xlfn.XLOOKUP(b2b3[[#This Row],[rxn]],mfs[rxn],mfs[flux_scaled],0)</f>
        <v>0</v>
      </c>
      <c r="J648">
        <f>(b2b3[[#This Row],[flux]]-b2b3[[#This Row],[flux in mfs]])/b2b3[[#This Row],[flux]]</f>
        <v>1</v>
      </c>
      <c r="K648">
        <f>ABS(b2b3[[#This Row],[(mfs - b2+b3) / mfs]])</f>
        <v>1</v>
      </c>
      <c r="L648" t="b">
        <f>_xlfn.TEXTAFTER(b2b3[[#This Row],[rxn]],"-",-1)="SPONT"</f>
        <v>0</v>
      </c>
      <c r="M648" t="str">
        <f>_xlfn.TEXTAFTER(b2b3[[#This Row],[rxn]],"-",-1)</f>
        <v>rt7828</v>
      </c>
      <c r="N648">
        <f>_xlfn.XLOOKUP("'PRO-"&amp;b2b3[[#This Row],[enz]]&amp;"'",'[1]Sheet2 (2)'!$A:$A,'[1]Sheet2 (2)'!$B:$B,"")</f>
        <v>1</v>
      </c>
      <c r="O648">
        <f>IFERROR(_xlfn.XLOOKUP(b2b3[[#This Row],[Column2]],Table17[[#This Row],[rxn-no-enz]],Table17[[#This Row],[flux]],0),0)</f>
        <v>0</v>
      </c>
      <c r="P648" t="str">
        <f>_xlfn.TEXTBEFORE(b2b3[[#This Row],[rxn]],"-",-1,,,"")</f>
        <v>ENZSYN</v>
      </c>
    </row>
    <row r="649" spans="1:16" ht="17" hidden="1" x14ac:dyDescent="0.25">
      <c r="A649" s="1" t="s">
        <v>4131</v>
      </c>
      <c r="B649" s="1" t="s">
        <v>2778</v>
      </c>
      <c r="C649" s="1">
        <v>6.7000895200000001E-7</v>
      </c>
      <c r="D649" s="1">
        <f>mfs[[#This Row],[flux]]/1000</f>
        <v>6.7000895200000001E-10</v>
      </c>
      <c r="F649" t="s">
        <v>3415</v>
      </c>
      <c r="G649" t="s">
        <v>2778</v>
      </c>
      <c r="H649" s="3">
        <v>3.4337516849302597E-11</v>
      </c>
      <c r="I649">
        <f>_xlfn.XLOOKUP(b2b3[[#This Row],[rxn]],mfs[rxn],mfs[flux_scaled],0)</f>
        <v>0</v>
      </c>
      <c r="J649">
        <f>(b2b3[[#This Row],[flux]]-b2b3[[#This Row],[flux in mfs]])/b2b3[[#This Row],[flux]]</f>
        <v>1</v>
      </c>
      <c r="K649">
        <f>ABS(b2b3[[#This Row],[(mfs - b2+b3) / mfs]])</f>
        <v>1</v>
      </c>
      <c r="L649" t="b">
        <f>_xlfn.TEXTAFTER(b2b3[[#This Row],[rxn]],"-",-1)="SPONT"</f>
        <v>0</v>
      </c>
      <c r="M649" t="str">
        <f>_xlfn.TEXTAFTER(b2b3[[#This Row],[rxn]],"-",-1)</f>
        <v>rt1711</v>
      </c>
      <c r="N649">
        <f>_xlfn.XLOOKUP("'PRO-"&amp;b2b3[[#This Row],[enz]]&amp;"'",'[1]Sheet2 (2)'!$A:$A,'[1]Sheet2 (2)'!$B:$B,"")</f>
        <v>1</v>
      </c>
      <c r="O649">
        <f>IFERROR(_xlfn.XLOOKUP(b2b3[[#This Row],[Column2]],Table17[[#This Row],[rxn-no-enz]],Table17[[#This Row],[flux]],0),0)</f>
        <v>0</v>
      </c>
      <c r="P649" t="str">
        <f>_xlfn.TEXTBEFORE(b2b3[[#This Row],[rxn]],"-",-1,,,"")</f>
        <v>ENZSYN</v>
      </c>
    </row>
    <row r="650" spans="1:16" ht="17" hidden="1" x14ac:dyDescent="0.25">
      <c r="A650" s="1" t="s">
        <v>4132</v>
      </c>
      <c r="B650" s="1" t="s">
        <v>2778</v>
      </c>
      <c r="C650" s="1">
        <v>6.7000895200000001E-7</v>
      </c>
      <c r="D650" s="1">
        <f>mfs[[#This Row],[flux]]/1000</f>
        <v>6.7000895200000001E-10</v>
      </c>
      <c r="F650" t="s">
        <v>3416</v>
      </c>
      <c r="G650" t="s">
        <v>2778</v>
      </c>
      <c r="H650" s="3">
        <v>2.4564552741552199E-12</v>
      </c>
      <c r="I650">
        <f>_xlfn.XLOOKUP(b2b3[[#This Row],[rxn]],mfs[rxn],mfs[flux_scaled],0)</f>
        <v>0</v>
      </c>
      <c r="J650">
        <f>(b2b3[[#This Row],[flux]]-b2b3[[#This Row],[flux in mfs]])/b2b3[[#This Row],[flux]]</f>
        <v>1</v>
      </c>
      <c r="K650">
        <f>ABS(b2b3[[#This Row],[(mfs - b2+b3) / mfs]])</f>
        <v>1</v>
      </c>
      <c r="L650" t="b">
        <f>_xlfn.TEXTAFTER(b2b3[[#This Row],[rxn]],"-",-1)="SPONT"</f>
        <v>0</v>
      </c>
      <c r="M650" t="str">
        <f>_xlfn.TEXTAFTER(b2b3[[#This Row],[rxn]],"-",-1)</f>
        <v>rt5827</v>
      </c>
      <c r="N650">
        <f>_xlfn.XLOOKUP("'PRO-"&amp;b2b3[[#This Row],[enz]]&amp;"'",'[1]Sheet2 (2)'!$A:$A,'[1]Sheet2 (2)'!$B:$B,"")</f>
        <v>1</v>
      </c>
      <c r="O650">
        <f>IFERROR(_xlfn.XLOOKUP(b2b3[[#This Row],[Column2]],Table17[[#This Row],[rxn-no-enz]],Table17[[#This Row],[flux]],0),0)</f>
        <v>0</v>
      </c>
      <c r="P650" t="str">
        <f>_xlfn.TEXTBEFORE(b2b3[[#This Row],[rxn]],"-",-1,,,"")</f>
        <v>ENZSYN</v>
      </c>
    </row>
    <row r="651" spans="1:16" ht="17" hidden="1" x14ac:dyDescent="0.25">
      <c r="A651" s="1" t="s">
        <v>4133</v>
      </c>
      <c r="B651" s="1" t="s">
        <v>2778</v>
      </c>
      <c r="C651" s="1">
        <v>6.7000895200000001E-7</v>
      </c>
      <c r="D651" s="1">
        <f>mfs[[#This Row],[flux]]/1000</f>
        <v>6.7000895200000001E-10</v>
      </c>
      <c r="F651" t="s">
        <v>3417</v>
      </c>
      <c r="G651" t="s">
        <v>2778</v>
      </c>
      <c r="H651" s="3">
        <v>5.5861029881285198E-11</v>
      </c>
      <c r="I651">
        <f>_xlfn.XLOOKUP(b2b3[[#This Row],[rxn]],mfs[rxn],mfs[flux_scaled],0)</f>
        <v>0</v>
      </c>
      <c r="J651">
        <f>(b2b3[[#This Row],[flux]]-b2b3[[#This Row],[flux in mfs]])/b2b3[[#This Row],[flux]]</f>
        <v>1</v>
      </c>
      <c r="K651">
        <f>ABS(b2b3[[#This Row],[(mfs - b2+b3) / mfs]])</f>
        <v>1</v>
      </c>
      <c r="L651" t="b">
        <f>_xlfn.TEXTAFTER(b2b3[[#This Row],[rxn]],"-",-1)="SPONT"</f>
        <v>0</v>
      </c>
      <c r="M651" t="str">
        <f>_xlfn.TEXTAFTER(b2b3[[#This Row],[rxn]],"-",-1)</f>
        <v>rt1962</v>
      </c>
      <c r="N651">
        <f>_xlfn.XLOOKUP("'PRO-"&amp;b2b3[[#This Row],[enz]]&amp;"'",'[1]Sheet2 (2)'!$A:$A,'[1]Sheet2 (2)'!$B:$B,"")</f>
        <v>1</v>
      </c>
      <c r="O651">
        <f>IFERROR(_xlfn.XLOOKUP(b2b3[[#This Row],[Column2]],Table17[[#This Row],[rxn-no-enz]],Table17[[#This Row],[flux]],0),0)</f>
        <v>0</v>
      </c>
      <c r="P651" t="str">
        <f>_xlfn.TEXTBEFORE(b2b3[[#This Row],[rxn]],"-",-1,,,"")</f>
        <v>ENZSYN</v>
      </c>
    </row>
    <row r="652" spans="1:16" ht="17" hidden="1" x14ac:dyDescent="0.25">
      <c r="A652" s="1" t="s">
        <v>4134</v>
      </c>
      <c r="B652" s="1" t="s">
        <v>2778</v>
      </c>
      <c r="C652" s="1">
        <v>6.7000895200000001E-7</v>
      </c>
      <c r="D652" s="1">
        <f>mfs[[#This Row],[flux]]/1000</f>
        <v>6.7000895200000001E-10</v>
      </c>
      <c r="F652" t="s">
        <v>3418</v>
      </c>
      <c r="G652" t="s">
        <v>2778</v>
      </c>
      <c r="H652" s="3">
        <v>3.7002928412700898E-11</v>
      </c>
      <c r="I652">
        <f>_xlfn.XLOOKUP(b2b3[[#This Row],[rxn]],mfs[rxn],mfs[flux_scaled],0)</f>
        <v>0</v>
      </c>
      <c r="J652">
        <f>(b2b3[[#This Row],[flux]]-b2b3[[#This Row],[flux in mfs]])/b2b3[[#This Row],[flux]]</f>
        <v>1</v>
      </c>
      <c r="K652">
        <f>ABS(b2b3[[#This Row],[(mfs - b2+b3) / mfs]])</f>
        <v>1</v>
      </c>
      <c r="L652" t="b">
        <f>_xlfn.TEXTAFTER(b2b3[[#This Row],[rxn]],"-",-1)="SPONT"</f>
        <v>0</v>
      </c>
      <c r="M652" t="str">
        <f>_xlfn.TEXTAFTER(b2b3[[#This Row],[rxn]],"-",-1)</f>
        <v>rt6769</v>
      </c>
      <c r="N652">
        <f>_xlfn.XLOOKUP("'PRO-"&amp;b2b3[[#This Row],[enz]]&amp;"'",'[1]Sheet2 (2)'!$A:$A,'[1]Sheet2 (2)'!$B:$B,"")</f>
        <v>1</v>
      </c>
      <c r="O652">
        <f>IFERROR(_xlfn.XLOOKUP(b2b3[[#This Row],[Column2]],Table17[[#This Row],[rxn-no-enz]],Table17[[#This Row],[flux]],0),0)</f>
        <v>0</v>
      </c>
      <c r="P652" t="str">
        <f>_xlfn.TEXTBEFORE(b2b3[[#This Row],[rxn]],"-",-1,,,"")</f>
        <v>ENZSYN</v>
      </c>
    </row>
    <row r="653" spans="1:16" ht="17" hidden="1" x14ac:dyDescent="0.25">
      <c r="A653" s="1" t="s">
        <v>4136</v>
      </c>
      <c r="B653" s="1" t="s">
        <v>2778</v>
      </c>
      <c r="C653" s="1">
        <v>6.7000895200000001E-7</v>
      </c>
      <c r="D653" s="1">
        <f>mfs[[#This Row],[flux]]/1000</f>
        <v>6.7000895200000001E-10</v>
      </c>
      <c r="F653" t="s">
        <v>3419</v>
      </c>
      <c r="G653" t="s">
        <v>2778</v>
      </c>
      <c r="H653" s="3">
        <v>1.9448107703251099E-11</v>
      </c>
      <c r="I653">
        <f>_xlfn.XLOOKUP(b2b3[[#This Row],[rxn]],mfs[rxn],mfs[flux_scaled],0)</f>
        <v>0</v>
      </c>
      <c r="J653">
        <f>(b2b3[[#This Row],[flux]]-b2b3[[#This Row],[flux in mfs]])/b2b3[[#This Row],[flux]]</f>
        <v>1</v>
      </c>
      <c r="K653">
        <f>ABS(b2b3[[#This Row],[(mfs - b2+b3) / mfs]])</f>
        <v>1</v>
      </c>
      <c r="L653" t="b">
        <f>_xlfn.TEXTAFTER(b2b3[[#This Row],[rxn]],"-",-1)="SPONT"</f>
        <v>0</v>
      </c>
      <c r="M653" t="str">
        <f>_xlfn.TEXTAFTER(b2b3[[#This Row],[rxn]],"-",-1)</f>
        <v>rt0799</v>
      </c>
      <c r="N653">
        <f>_xlfn.XLOOKUP("'PRO-"&amp;b2b3[[#This Row],[enz]]&amp;"'",'[1]Sheet2 (2)'!$A:$A,'[1]Sheet2 (2)'!$B:$B,"")</f>
        <v>1</v>
      </c>
      <c r="O653">
        <f>IFERROR(_xlfn.XLOOKUP(b2b3[[#This Row],[Column2]],Table17[[#This Row],[rxn-no-enz]],Table17[[#This Row],[flux]],0),0)</f>
        <v>0</v>
      </c>
      <c r="P653" t="str">
        <f>_xlfn.TEXTBEFORE(b2b3[[#This Row],[rxn]],"-",-1,,,"")</f>
        <v>ENZSYN</v>
      </c>
    </row>
    <row r="654" spans="1:16" ht="17" hidden="1" x14ac:dyDescent="0.25">
      <c r="A654" s="1" t="s">
        <v>4137</v>
      </c>
      <c r="B654" s="1" t="s">
        <v>2778</v>
      </c>
      <c r="C654" s="1">
        <v>6.7000895200000001E-7</v>
      </c>
      <c r="D654" s="1">
        <f>mfs[[#This Row],[flux]]/1000</f>
        <v>6.7000895200000001E-10</v>
      </c>
      <c r="F654" t="s">
        <v>13192</v>
      </c>
      <c r="G654" t="s">
        <v>2778</v>
      </c>
      <c r="H654" s="3">
        <v>1.5561939976556701E-11</v>
      </c>
      <c r="I654">
        <f>_xlfn.XLOOKUP(b2b3[[#This Row],[rxn]],mfs[rxn],mfs[flux_scaled],0)</f>
        <v>0</v>
      </c>
      <c r="J654">
        <f>(b2b3[[#This Row],[flux]]-b2b3[[#This Row],[flux in mfs]])/b2b3[[#This Row],[flux]]</f>
        <v>1</v>
      </c>
      <c r="K654">
        <f>ABS(b2b3[[#This Row],[(mfs - b2+b3) / mfs]])</f>
        <v>1</v>
      </c>
      <c r="L654" t="b">
        <f>_xlfn.TEXTAFTER(b2b3[[#This Row],[rxn]],"-",-1)="SPONT"</f>
        <v>0</v>
      </c>
      <c r="M654" t="str">
        <f>_xlfn.TEXTAFTER(b2b3[[#This Row],[rxn]],"-",-1)</f>
        <v>rt8431</v>
      </c>
      <c r="N654">
        <f>_xlfn.XLOOKUP("'PRO-"&amp;b2b3[[#This Row],[enz]]&amp;"'",'[1]Sheet2 (2)'!$A:$A,'[1]Sheet2 (2)'!$B:$B,"")</f>
        <v>1</v>
      </c>
      <c r="O654">
        <f>IFERROR(_xlfn.XLOOKUP(b2b3[[#This Row],[Column2]],Table17[[#This Row],[rxn-no-enz]],Table17[[#This Row],[flux]],0),0)</f>
        <v>0</v>
      </c>
      <c r="P654" t="str">
        <f>_xlfn.TEXTBEFORE(b2b3[[#This Row],[rxn]],"-",-1,,,"")</f>
        <v>ENZSYN</v>
      </c>
    </row>
    <row r="655" spans="1:16" ht="17" hidden="1" x14ac:dyDescent="0.25">
      <c r="A655" s="1" t="s">
        <v>4138</v>
      </c>
      <c r="B655" s="1" t="s">
        <v>2778</v>
      </c>
      <c r="C655" s="1">
        <v>6.7000895200000001E-7</v>
      </c>
      <c r="D655" s="1">
        <f>mfs[[#This Row],[flux]]/1000</f>
        <v>6.7000895200000001E-10</v>
      </c>
      <c r="F655" t="s">
        <v>3421</v>
      </c>
      <c r="G655" t="s">
        <v>2778</v>
      </c>
      <c r="H655" s="3">
        <v>1.9939060741587699E-11</v>
      </c>
      <c r="I655">
        <f>_xlfn.XLOOKUP(b2b3[[#This Row],[rxn]],mfs[rxn],mfs[flux_scaled],0)</f>
        <v>0</v>
      </c>
      <c r="J655">
        <f>(b2b3[[#This Row],[flux]]-b2b3[[#This Row],[flux in mfs]])/b2b3[[#This Row],[flux]]</f>
        <v>1</v>
      </c>
      <c r="K655">
        <f>ABS(b2b3[[#This Row],[(mfs - b2+b3) / mfs]])</f>
        <v>1</v>
      </c>
      <c r="L655" t="b">
        <f>_xlfn.TEXTAFTER(b2b3[[#This Row],[rxn]],"-",-1)="SPONT"</f>
        <v>0</v>
      </c>
      <c r="M655" t="str">
        <f>_xlfn.TEXTAFTER(b2b3[[#This Row],[rxn]],"-",-1)</f>
        <v>rt6294</v>
      </c>
      <c r="N655">
        <f>_xlfn.XLOOKUP("'PRO-"&amp;b2b3[[#This Row],[enz]]&amp;"'",'[1]Sheet2 (2)'!$A:$A,'[1]Sheet2 (2)'!$B:$B,"")</f>
        <v>1</v>
      </c>
      <c r="O655">
        <f>IFERROR(_xlfn.XLOOKUP(b2b3[[#This Row],[Column2]],Table17[[#This Row],[rxn-no-enz]],Table17[[#This Row],[flux]],0),0)</f>
        <v>0</v>
      </c>
      <c r="P655" t="str">
        <f>_xlfn.TEXTBEFORE(b2b3[[#This Row],[rxn]],"-",-1,,,"")</f>
        <v>ENZSYN</v>
      </c>
    </row>
    <row r="656" spans="1:16" ht="17" hidden="1" x14ac:dyDescent="0.25">
      <c r="A656" s="1" t="s">
        <v>4139</v>
      </c>
      <c r="B656" s="1" t="s">
        <v>2778</v>
      </c>
      <c r="C656" s="1">
        <v>6.7000895200000001E-7</v>
      </c>
      <c r="D656" s="1">
        <f>mfs[[#This Row],[flux]]/1000</f>
        <v>6.7000895200000001E-10</v>
      </c>
      <c r="F656" t="s">
        <v>3422</v>
      </c>
      <c r="G656" t="s">
        <v>2778</v>
      </c>
      <c r="H656" s="3">
        <v>1.5282288410818201E-11</v>
      </c>
      <c r="I656">
        <f>_xlfn.XLOOKUP(b2b3[[#This Row],[rxn]],mfs[rxn],mfs[flux_scaled],0)</f>
        <v>0</v>
      </c>
      <c r="J656">
        <f>(b2b3[[#This Row],[flux]]-b2b3[[#This Row],[flux in mfs]])/b2b3[[#This Row],[flux]]</f>
        <v>1</v>
      </c>
      <c r="K656">
        <f>ABS(b2b3[[#This Row],[(mfs - b2+b3) / mfs]])</f>
        <v>1</v>
      </c>
      <c r="L656" t="b">
        <f>_xlfn.TEXTAFTER(b2b3[[#This Row],[rxn]],"-",-1)="SPONT"</f>
        <v>0</v>
      </c>
      <c r="M656" t="str">
        <f>_xlfn.TEXTAFTER(b2b3[[#This Row],[rxn]],"-",-1)</f>
        <v>rt0568_c</v>
      </c>
      <c r="N656">
        <f>_xlfn.XLOOKUP("'PRO-"&amp;b2b3[[#This Row],[enz]]&amp;"'",'[1]Sheet2 (2)'!$A:$A,'[1]Sheet2 (2)'!$B:$B,"")</f>
        <v>1</v>
      </c>
      <c r="O656">
        <f>IFERROR(_xlfn.XLOOKUP(b2b3[[#This Row],[Column2]],Table17[[#This Row],[rxn-no-enz]],Table17[[#This Row],[flux]],0),0)</f>
        <v>0</v>
      </c>
      <c r="P656" t="str">
        <f>_xlfn.TEXTBEFORE(b2b3[[#This Row],[rxn]],"-",-1,,,"")</f>
        <v>ENZSYN</v>
      </c>
    </row>
    <row r="657" spans="1:16" ht="17" hidden="1" x14ac:dyDescent="0.25">
      <c r="A657" s="1" t="s">
        <v>4140</v>
      </c>
      <c r="B657" s="1" t="s">
        <v>2778</v>
      </c>
      <c r="C657" s="1">
        <v>6.7000895200000001E-7</v>
      </c>
      <c r="D657" s="1">
        <f>mfs[[#This Row],[flux]]/1000</f>
        <v>6.7000895200000001E-10</v>
      </c>
      <c r="F657" t="s">
        <v>3423</v>
      </c>
      <c r="G657" t="s">
        <v>2778</v>
      </c>
      <c r="H657" s="3">
        <v>4.36208168542884E-12</v>
      </c>
      <c r="I657">
        <f>_xlfn.XLOOKUP(b2b3[[#This Row],[rxn]],mfs[rxn],mfs[flux_scaled],0)</f>
        <v>0</v>
      </c>
      <c r="J657">
        <f>(b2b3[[#This Row],[flux]]-b2b3[[#This Row],[flux in mfs]])/b2b3[[#This Row],[flux]]</f>
        <v>1</v>
      </c>
      <c r="K657">
        <f>ABS(b2b3[[#This Row],[(mfs - b2+b3) / mfs]])</f>
        <v>1</v>
      </c>
      <c r="L657" t="b">
        <f>_xlfn.TEXTAFTER(b2b3[[#This Row],[rxn]],"-",-1)="SPONT"</f>
        <v>0</v>
      </c>
      <c r="M657" t="str">
        <f>_xlfn.TEXTAFTER(b2b3[[#This Row],[rxn]],"-",-1)</f>
        <v>rt1784_c</v>
      </c>
      <c r="N657">
        <f>_xlfn.XLOOKUP("'PRO-"&amp;b2b3[[#This Row],[enz]]&amp;"'",'[1]Sheet2 (2)'!$A:$A,'[1]Sheet2 (2)'!$B:$B,"")</f>
        <v>1</v>
      </c>
      <c r="O657">
        <f>IFERROR(_xlfn.XLOOKUP(b2b3[[#This Row],[Column2]],Table17[[#This Row],[rxn-no-enz]],Table17[[#This Row],[flux]],0),0)</f>
        <v>0</v>
      </c>
      <c r="P657" t="str">
        <f>_xlfn.TEXTBEFORE(b2b3[[#This Row],[rxn]],"-",-1,,,"")</f>
        <v>ENZSYN</v>
      </c>
    </row>
    <row r="658" spans="1:16" ht="17" hidden="1" x14ac:dyDescent="0.25">
      <c r="A658" s="1" t="s">
        <v>4141</v>
      </c>
      <c r="B658" s="1" t="s">
        <v>2778</v>
      </c>
      <c r="C658" s="1">
        <v>6.7000895200000001E-7</v>
      </c>
      <c r="D658" s="1">
        <f>mfs[[#This Row],[flux]]/1000</f>
        <v>6.7000895200000001E-10</v>
      </c>
      <c r="F658" t="s">
        <v>13304</v>
      </c>
      <c r="G658" t="s">
        <v>2778</v>
      </c>
      <c r="H658" s="3">
        <v>4.2034248195608499E-12</v>
      </c>
      <c r="I658">
        <f>_xlfn.XLOOKUP(b2b3[[#This Row],[rxn]],mfs[rxn],mfs[flux_scaled],0)</f>
        <v>0</v>
      </c>
      <c r="J658">
        <f>(b2b3[[#This Row],[flux]]-b2b3[[#This Row],[flux in mfs]])/b2b3[[#This Row],[flux]]</f>
        <v>1</v>
      </c>
      <c r="K658">
        <f>ABS(b2b3[[#This Row],[(mfs - b2+b3) / mfs]])</f>
        <v>1</v>
      </c>
      <c r="L658" t="b">
        <f>_xlfn.TEXTAFTER(b2b3[[#This Row],[rxn]],"-",-1)="SPONT"</f>
        <v>0</v>
      </c>
      <c r="M658" t="str">
        <f>_xlfn.TEXTAFTER(b2b3[[#This Row],[rxn]],"-",-1)</f>
        <v>rt5562_m</v>
      </c>
      <c r="N658">
        <f>_xlfn.XLOOKUP("'PRO-"&amp;b2b3[[#This Row],[enz]]&amp;"'",'[1]Sheet2 (2)'!$A:$A,'[1]Sheet2 (2)'!$B:$B,"")</f>
        <v>1</v>
      </c>
      <c r="O658">
        <f>IFERROR(_xlfn.XLOOKUP(b2b3[[#This Row],[Column2]],Table17[[#This Row],[rxn-no-enz]],Table17[[#This Row],[flux]],0),0)</f>
        <v>0</v>
      </c>
      <c r="P658" t="str">
        <f>_xlfn.TEXTBEFORE(b2b3[[#This Row],[rxn]],"-",-1,,,"")</f>
        <v>ENZSYN</v>
      </c>
    </row>
    <row r="659" spans="1:16" ht="17" hidden="1" x14ac:dyDescent="0.25">
      <c r="A659" s="1" t="s">
        <v>4142</v>
      </c>
      <c r="B659" s="1" t="s">
        <v>2778</v>
      </c>
      <c r="C659" s="1">
        <v>6.7000895200000001E-7</v>
      </c>
      <c r="D659" s="1">
        <f>mfs[[#This Row],[flux]]/1000</f>
        <v>6.7000895200000001E-10</v>
      </c>
      <c r="F659" t="s">
        <v>3424</v>
      </c>
      <c r="G659" t="s">
        <v>2778</v>
      </c>
      <c r="H659" s="3">
        <v>4.51027229367469E-11</v>
      </c>
      <c r="I659">
        <f>_xlfn.XLOOKUP(b2b3[[#This Row],[rxn]],mfs[rxn],mfs[flux_scaled],0)</f>
        <v>0</v>
      </c>
      <c r="J659">
        <f>(b2b3[[#This Row],[flux]]-b2b3[[#This Row],[flux in mfs]])/b2b3[[#This Row],[flux]]</f>
        <v>1</v>
      </c>
      <c r="K659">
        <f>ABS(b2b3[[#This Row],[(mfs - b2+b3) / mfs]])</f>
        <v>1</v>
      </c>
      <c r="L659" t="b">
        <f>_xlfn.TEXTAFTER(b2b3[[#This Row],[rxn]],"-",-1)="SPONT"</f>
        <v>0</v>
      </c>
      <c r="M659" t="str">
        <f>_xlfn.TEXTAFTER(b2b3[[#This Row],[rxn]],"-",-1)</f>
        <v>rt5890</v>
      </c>
      <c r="N659">
        <f>_xlfn.XLOOKUP("'PRO-"&amp;b2b3[[#This Row],[enz]]&amp;"'",'[1]Sheet2 (2)'!$A:$A,'[1]Sheet2 (2)'!$B:$B,"")</f>
        <v>1</v>
      </c>
      <c r="O659">
        <f>IFERROR(_xlfn.XLOOKUP(b2b3[[#This Row],[Column2]],Table17[[#This Row],[rxn-no-enz]],Table17[[#This Row],[flux]],0),0)</f>
        <v>0</v>
      </c>
      <c r="P659" t="str">
        <f>_xlfn.TEXTBEFORE(b2b3[[#This Row],[rxn]],"-",-1,,,"")</f>
        <v>ENZSYN</v>
      </c>
    </row>
    <row r="660" spans="1:16" ht="17" hidden="1" x14ac:dyDescent="0.25">
      <c r="A660" s="1" t="s">
        <v>11516</v>
      </c>
      <c r="B660" s="1" t="s">
        <v>2778</v>
      </c>
      <c r="C660" s="1">
        <v>8.0505946499999995E-7</v>
      </c>
      <c r="D660" s="1">
        <f>mfs[[#This Row],[flux]]/1000</f>
        <v>8.050594649999999E-10</v>
      </c>
      <c r="F660" t="s">
        <v>3425</v>
      </c>
      <c r="G660" t="s">
        <v>2778</v>
      </c>
      <c r="H660" s="3">
        <v>9.1874747157200608E-13</v>
      </c>
      <c r="I660">
        <f>_xlfn.XLOOKUP(b2b3[[#This Row],[rxn]],mfs[rxn],mfs[flux_scaled],0)</f>
        <v>0</v>
      </c>
      <c r="J660">
        <f>(b2b3[[#This Row],[flux]]-b2b3[[#This Row],[flux in mfs]])/b2b3[[#This Row],[flux]]</f>
        <v>1</v>
      </c>
      <c r="K660">
        <f>ABS(b2b3[[#This Row],[(mfs - b2+b3) / mfs]])</f>
        <v>1</v>
      </c>
      <c r="L660" t="b">
        <f>_xlfn.TEXTAFTER(b2b3[[#This Row],[rxn]],"-",-1)="SPONT"</f>
        <v>0</v>
      </c>
      <c r="M660" t="str">
        <f>_xlfn.TEXTAFTER(b2b3[[#This Row],[rxn]],"-",-1)</f>
        <v>rt0602_c</v>
      </c>
      <c r="N660">
        <f>_xlfn.XLOOKUP("'PRO-"&amp;b2b3[[#This Row],[enz]]&amp;"'",'[1]Sheet2 (2)'!$A:$A,'[1]Sheet2 (2)'!$B:$B,"")</f>
        <v>1</v>
      </c>
      <c r="O660">
        <f>IFERROR(_xlfn.XLOOKUP(b2b3[[#This Row],[Column2]],Table17[[#This Row],[rxn-no-enz]],Table17[[#This Row],[flux]],0),0)</f>
        <v>0</v>
      </c>
      <c r="P660" t="str">
        <f>_xlfn.TEXTBEFORE(b2b3[[#This Row],[rxn]],"-",-1,,,"")</f>
        <v>ENZSYN</v>
      </c>
    </row>
    <row r="661" spans="1:16" ht="17" hidden="1" x14ac:dyDescent="0.25">
      <c r="A661" s="1" t="s">
        <v>11517</v>
      </c>
      <c r="B661" s="1" t="s">
        <v>2778</v>
      </c>
      <c r="C661" s="1">
        <v>4.6560150000000003E-8</v>
      </c>
      <c r="D661" s="1">
        <f>mfs[[#This Row],[flux]]/1000</f>
        <v>4.6560150000000001E-11</v>
      </c>
      <c r="F661" t="s">
        <v>3426</v>
      </c>
      <c r="G661" t="s">
        <v>2778</v>
      </c>
      <c r="H661" s="3">
        <v>3.0127669638701399E-11</v>
      </c>
      <c r="I661">
        <f>_xlfn.XLOOKUP(b2b3[[#This Row],[rxn]],mfs[rxn],mfs[flux_scaled],0)</f>
        <v>0</v>
      </c>
      <c r="J661">
        <f>(b2b3[[#This Row],[flux]]-b2b3[[#This Row],[flux in mfs]])/b2b3[[#This Row],[flux]]</f>
        <v>1</v>
      </c>
      <c r="K661">
        <f>ABS(b2b3[[#This Row],[(mfs - b2+b3) / mfs]])</f>
        <v>1</v>
      </c>
      <c r="L661" t="b">
        <f>_xlfn.TEXTAFTER(b2b3[[#This Row],[rxn]],"-",-1)="SPONT"</f>
        <v>0</v>
      </c>
      <c r="M661" t="str">
        <f>_xlfn.TEXTAFTER(b2b3[[#This Row],[rxn]],"-",-1)</f>
        <v>rt1520</v>
      </c>
      <c r="N661">
        <f>_xlfn.XLOOKUP("'PRO-"&amp;b2b3[[#This Row],[enz]]&amp;"'",'[1]Sheet2 (2)'!$A:$A,'[1]Sheet2 (2)'!$B:$B,"")</f>
        <v>1</v>
      </c>
      <c r="O661">
        <f>IFERROR(_xlfn.XLOOKUP(b2b3[[#This Row],[Column2]],Table17[[#This Row],[rxn-no-enz]],Table17[[#This Row],[flux]],0),0)</f>
        <v>0</v>
      </c>
      <c r="P661" t="str">
        <f>_xlfn.TEXTBEFORE(b2b3[[#This Row],[rxn]],"-",-1,,,"")</f>
        <v>ENZSYN</v>
      </c>
    </row>
    <row r="662" spans="1:16" ht="17" hidden="1" x14ac:dyDescent="0.25">
      <c r="A662" s="1" t="s">
        <v>4218</v>
      </c>
      <c r="B662" s="1" t="s">
        <v>2778</v>
      </c>
      <c r="C662" s="1">
        <v>7.5260652999999997E-7</v>
      </c>
      <c r="D662" s="1">
        <f>mfs[[#This Row],[flux]]/1000</f>
        <v>7.5260653E-10</v>
      </c>
      <c r="F662" t="s">
        <v>3427</v>
      </c>
      <c r="G662" t="s">
        <v>2778</v>
      </c>
      <c r="H662" s="3">
        <v>3.6748900551133001E-11</v>
      </c>
      <c r="I662">
        <f>_xlfn.XLOOKUP(b2b3[[#This Row],[rxn]],mfs[rxn],mfs[flux_scaled],0)</f>
        <v>0</v>
      </c>
      <c r="J662">
        <f>(b2b3[[#This Row],[flux]]-b2b3[[#This Row],[flux in mfs]])/b2b3[[#This Row],[flux]]</f>
        <v>1</v>
      </c>
      <c r="K662">
        <f>ABS(b2b3[[#This Row],[(mfs - b2+b3) / mfs]])</f>
        <v>1</v>
      </c>
      <c r="L662" t="b">
        <f>_xlfn.TEXTAFTER(b2b3[[#This Row],[rxn]],"-",-1)="SPONT"</f>
        <v>0</v>
      </c>
      <c r="M662" t="str">
        <f>_xlfn.TEXTAFTER(b2b3[[#This Row],[rxn]],"-",-1)</f>
        <v>ATPSCPLX</v>
      </c>
      <c r="N662" t="str">
        <f>_xlfn.XLOOKUP("'PRO-"&amp;b2b3[[#This Row],[enz]]&amp;"'",'[1]Sheet2 (2)'!$A:$A,'[1]Sheet2 (2)'!$B:$B,"")</f>
        <v/>
      </c>
      <c r="O662">
        <f>IFERROR(_xlfn.XLOOKUP(b2b3[[#This Row],[Column2]],Table17[[#This Row],[rxn-no-enz]],Table17[[#This Row],[flux]],0),0)</f>
        <v>0</v>
      </c>
      <c r="P662" t="str">
        <f>_xlfn.TEXTBEFORE(b2b3[[#This Row],[rxn]],"-",-1,,,"")</f>
        <v>ENZSYN</v>
      </c>
    </row>
    <row r="663" spans="1:16" ht="17" hidden="1" x14ac:dyDescent="0.25">
      <c r="A663" s="1" t="s">
        <v>4219</v>
      </c>
      <c r="B663" s="1" t="s">
        <v>2778</v>
      </c>
      <c r="C663" s="1">
        <v>3.8599990700000002E-7</v>
      </c>
      <c r="D663" s="1">
        <f>mfs[[#This Row],[flux]]/1000</f>
        <v>3.8599990700000004E-10</v>
      </c>
      <c r="F663" t="s">
        <v>3428</v>
      </c>
      <c r="G663" t="s">
        <v>2778</v>
      </c>
      <c r="H663" s="3">
        <v>5.5964337026719203E-11</v>
      </c>
      <c r="I663">
        <f>_xlfn.XLOOKUP(b2b3[[#This Row],[rxn]],mfs[rxn],mfs[flux_scaled],0)</f>
        <v>0</v>
      </c>
      <c r="J663">
        <f>(b2b3[[#This Row],[flux]]-b2b3[[#This Row],[flux in mfs]])/b2b3[[#This Row],[flux]]</f>
        <v>1</v>
      </c>
      <c r="K663">
        <f>ABS(b2b3[[#This Row],[(mfs - b2+b3) / mfs]])</f>
        <v>1</v>
      </c>
      <c r="L663" t="b">
        <f>_xlfn.TEXTAFTER(b2b3[[#This Row],[rxn]],"-",-1)="SPONT"</f>
        <v>0</v>
      </c>
      <c r="M663" t="str">
        <f>_xlfn.TEXTAFTER(b2b3[[#This Row],[rxn]],"-",-1)</f>
        <v>rt2305</v>
      </c>
      <c r="N663">
        <f>_xlfn.XLOOKUP("'PRO-"&amp;b2b3[[#This Row],[enz]]&amp;"'",'[1]Sheet2 (2)'!$A:$A,'[1]Sheet2 (2)'!$B:$B,"")</f>
        <v>1</v>
      </c>
      <c r="O663">
        <f>IFERROR(_xlfn.XLOOKUP(b2b3[[#This Row],[Column2]],Table17[[#This Row],[rxn-no-enz]],Table17[[#This Row],[flux]],0),0)</f>
        <v>0</v>
      </c>
      <c r="P663" t="str">
        <f>_xlfn.TEXTBEFORE(b2b3[[#This Row],[rxn]],"-",-1,,,"")</f>
        <v>ENZSYN</v>
      </c>
    </row>
    <row r="664" spans="1:16" ht="17" hidden="1" x14ac:dyDescent="0.25">
      <c r="A664" s="1" t="s">
        <v>11518</v>
      </c>
      <c r="B664" s="1" t="s">
        <v>2778</v>
      </c>
      <c r="C664" s="1">
        <v>6.2793055300000003E-7</v>
      </c>
      <c r="D664" s="1">
        <f>mfs[[#This Row],[flux]]/1000</f>
        <v>6.2793055300000003E-10</v>
      </c>
      <c r="F664" t="s">
        <v>3429</v>
      </c>
      <c r="G664" t="s">
        <v>2778</v>
      </c>
      <c r="H664" s="3">
        <v>2.4525394423788002E-12</v>
      </c>
      <c r="I664">
        <f>_xlfn.XLOOKUP(b2b3[[#This Row],[rxn]],mfs[rxn],mfs[flux_scaled],0)</f>
        <v>0</v>
      </c>
      <c r="J664">
        <f>(b2b3[[#This Row],[flux]]-b2b3[[#This Row],[flux in mfs]])/b2b3[[#This Row],[flux]]</f>
        <v>1</v>
      </c>
      <c r="K664">
        <f>ABS(b2b3[[#This Row],[(mfs - b2+b3) / mfs]])</f>
        <v>1</v>
      </c>
      <c r="L664" t="b">
        <f>_xlfn.TEXTAFTER(b2b3[[#This Row],[rxn]],"-",-1)="SPONT"</f>
        <v>0</v>
      </c>
      <c r="M664" t="str">
        <f>_xlfn.TEXTAFTER(b2b3[[#This Row],[rxn]],"-",-1)</f>
        <v>rt0303</v>
      </c>
      <c r="N664">
        <f>_xlfn.XLOOKUP("'PRO-"&amp;b2b3[[#This Row],[enz]]&amp;"'",'[1]Sheet2 (2)'!$A:$A,'[1]Sheet2 (2)'!$B:$B,"")</f>
        <v>1</v>
      </c>
      <c r="O664">
        <f>IFERROR(_xlfn.XLOOKUP(b2b3[[#This Row],[Column2]],Table17[[#This Row],[rxn-no-enz]],Table17[[#This Row],[flux]],0),0)</f>
        <v>0</v>
      </c>
      <c r="P664" t="str">
        <f>_xlfn.TEXTBEFORE(b2b3[[#This Row],[rxn]],"-",-1,,,"")</f>
        <v>ENZSYN</v>
      </c>
    </row>
    <row r="665" spans="1:16" ht="17" hidden="1" x14ac:dyDescent="0.25">
      <c r="A665" s="1" t="s">
        <v>11519</v>
      </c>
      <c r="B665" s="1" t="s">
        <v>2778</v>
      </c>
      <c r="C665" s="1">
        <v>3.873E-10</v>
      </c>
      <c r="D665" s="1">
        <f>mfs[[#This Row],[flux]]/1000</f>
        <v>3.8729999999999998E-13</v>
      </c>
      <c r="F665" t="s">
        <v>3430</v>
      </c>
      <c r="G665" t="s">
        <v>2778</v>
      </c>
      <c r="H665" s="3">
        <v>2.46458128399733E-11</v>
      </c>
      <c r="I665">
        <f>_xlfn.XLOOKUP(b2b3[[#This Row],[rxn]],mfs[rxn],mfs[flux_scaled],0)</f>
        <v>0</v>
      </c>
      <c r="J665">
        <f>(b2b3[[#This Row],[flux]]-b2b3[[#This Row],[flux in mfs]])/b2b3[[#This Row],[flux]]</f>
        <v>1</v>
      </c>
      <c r="K665">
        <f>ABS(b2b3[[#This Row],[(mfs - b2+b3) / mfs]])</f>
        <v>1</v>
      </c>
      <c r="L665" t="b">
        <f>_xlfn.TEXTAFTER(b2b3[[#This Row],[rxn]],"-",-1)="SPONT"</f>
        <v>0</v>
      </c>
      <c r="M665" t="str">
        <f>_xlfn.TEXTAFTER(b2b3[[#This Row],[rxn]],"-",-1)</f>
        <v>rt0467</v>
      </c>
      <c r="N665">
        <f>_xlfn.XLOOKUP("'PRO-"&amp;b2b3[[#This Row],[enz]]&amp;"'",'[1]Sheet2 (2)'!$A:$A,'[1]Sheet2 (2)'!$B:$B,"")</f>
        <v>1</v>
      </c>
      <c r="O665">
        <f>IFERROR(_xlfn.XLOOKUP(b2b3[[#This Row],[Column2]],Table17[[#This Row],[rxn-no-enz]],Table17[[#This Row],[flux]],0),0)</f>
        <v>0</v>
      </c>
      <c r="P665" t="str">
        <f>_xlfn.TEXTBEFORE(b2b3[[#This Row],[rxn]],"-",-1,,,"")</f>
        <v>ENZSYN</v>
      </c>
    </row>
    <row r="666" spans="1:16" ht="17" hidden="1" x14ac:dyDescent="0.25">
      <c r="A666" s="1" t="s">
        <v>11520</v>
      </c>
      <c r="B666" s="1" t="s">
        <v>2778</v>
      </c>
      <c r="C666" s="1">
        <v>1.4639944400000001E-7</v>
      </c>
      <c r="D666" s="1">
        <f>mfs[[#This Row],[flux]]/1000</f>
        <v>1.4639944400000002E-10</v>
      </c>
      <c r="F666" t="s">
        <v>3431</v>
      </c>
      <c r="G666" t="s">
        <v>2778</v>
      </c>
      <c r="H666" s="3">
        <v>9.1882969322570306E-13</v>
      </c>
      <c r="I666">
        <f>_xlfn.XLOOKUP(b2b3[[#This Row],[rxn]],mfs[rxn],mfs[flux_scaled],0)</f>
        <v>0</v>
      </c>
      <c r="J666">
        <f>(b2b3[[#This Row],[flux]]-b2b3[[#This Row],[flux in mfs]])/b2b3[[#This Row],[flux]]</f>
        <v>1</v>
      </c>
      <c r="K666">
        <f>ABS(b2b3[[#This Row],[(mfs - b2+b3) / mfs]])</f>
        <v>1</v>
      </c>
      <c r="L666" t="b">
        <f>_xlfn.TEXTAFTER(b2b3[[#This Row],[rxn]],"-",-1)="SPONT"</f>
        <v>0</v>
      </c>
      <c r="M666" t="str">
        <f>_xlfn.TEXTAFTER(b2b3[[#This Row],[rxn]],"-",-1)</f>
        <v>rt8272</v>
      </c>
      <c r="N666">
        <f>_xlfn.XLOOKUP("'PRO-"&amp;b2b3[[#This Row],[enz]]&amp;"'",'[1]Sheet2 (2)'!$A:$A,'[1]Sheet2 (2)'!$B:$B,"")</f>
        <v>1</v>
      </c>
      <c r="O666">
        <f>IFERROR(_xlfn.XLOOKUP(b2b3[[#This Row],[Column2]],Table17[[#This Row],[rxn-no-enz]],Table17[[#This Row],[flux]],0),0)</f>
        <v>0</v>
      </c>
      <c r="P666" t="str">
        <f>_xlfn.TEXTBEFORE(b2b3[[#This Row],[rxn]],"-",-1,,,"")</f>
        <v>ENZSYN</v>
      </c>
    </row>
    <row r="667" spans="1:16" ht="17" hidden="1" x14ac:dyDescent="0.25">
      <c r="A667" s="1" t="s">
        <v>11521</v>
      </c>
      <c r="B667" s="1" t="s">
        <v>2778</v>
      </c>
      <c r="C667" s="1">
        <v>1.4841031E-8</v>
      </c>
      <c r="D667" s="1">
        <f>mfs[[#This Row],[flux]]/1000</f>
        <v>1.4841031000000001E-11</v>
      </c>
      <c r="F667" t="s">
        <v>3432</v>
      </c>
      <c r="G667" t="s">
        <v>2778</v>
      </c>
      <c r="H667" s="3">
        <v>2.5038655373912598E-11</v>
      </c>
      <c r="I667">
        <f>_xlfn.XLOOKUP(b2b3[[#This Row],[rxn]],mfs[rxn],mfs[flux_scaled],0)</f>
        <v>0</v>
      </c>
      <c r="J667">
        <f>(b2b3[[#This Row],[flux]]-b2b3[[#This Row],[flux in mfs]])/b2b3[[#This Row],[flux]]</f>
        <v>1</v>
      </c>
      <c r="K667">
        <f>ABS(b2b3[[#This Row],[(mfs - b2+b3) / mfs]])</f>
        <v>1</v>
      </c>
      <c r="L667" t="b">
        <f>_xlfn.TEXTAFTER(b2b3[[#This Row],[rxn]],"-",-1)="SPONT"</f>
        <v>0</v>
      </c>
      <c r="M667" t="str">
        <f>_xlfn.TEXTAFTER(b2b3[[#This Row],[rxn]],"-",-1)</f>
        <v>rt1745</v>
      </c>
      <c r="N667">
        <f>_xlfn.XLOOKUP("'PRO-"&amp;b2b3[[#This Row],[enz]]&amp;"'",'[1]Sheet2 (2)'!$A:$A,'[1]Sheet2 (2)'!$B:$B,"")</f>
        <v>1</v>
      </c>
      <c r="O667">
        <f>IFERROR(_xlfn.XLOOKUP(b2b3[[#This Row],[Column2]],Table17[[#This Row],[rxn-no-enz]],Table17[[#This Row],[flux]],0),0)</f>
        <v>0</v>
      </c>
      <c r="P667" t="str">
        <f>_xlfn.TEXTBEFORE(b2b3[[#This Row],[rxn]],"-",-1,,,"")</f>
        <v>ENZSYN</v>
      </c>
    </row>
    <row r="668" spans="1:16" ht="17" hidden="1" x14ac:dyDescent="0.25">
      <c r="A668" s="1" t="s">
        <v>4220</v>
      </c>
      <c r="B668" s="1" t="s">
        <v>2778</v>
      </c>
      <c r="C668" s="1">
        <v>1.889872E-9</v>
      </c>
      <c r="D668" s="1">
        <f>mfs[[#This Row],[flux]]/1000</f>
        <v>1.8898719999999998E-12</v>
      </c>
      <c r="F668" t="s">
        <v>13193</v>
      </c>
      <c r="G668" t="s">
        <v>2778</v>
      </c>
      <c r="H668" s="3">
        <v>3.9521801318655597E-11</v>
      </c>
      <c r="I668">
        <f>_xlfn.XLOOKUP(b2b3[[#This Row],[rxn]],mfs[rxn],mfs[flux_scaled],0)</f>
        <v>0</v>
      </c>
      <c r="J668">
        <f>(b2b3[[#This Row],[flux]]-b2b3[[#This Row],[flux in mfs]])/b2b3[[#This Row],[flux]]</f>
        <v>1</v>
      </c>
      <c r="K668">
        <f>ABS(b2b3[[#This Row],[(mfs - b2+b3) / mfs]])</f>
        <v>1</v>
      </c>
      <c r="L668" t="b">
        <f>_xlfn.TEXTAFTER(b2b3[[#This Row],[rxn]],"-",-1)="SPONT"</f>
        <v>0</v>
      </c>
      <c r="M668" t="str">
        <f>_xlfn.TEXTAFTER(b2b3[[#This Row],[rxn]],"-",-1)</f>
        <v>CPA12</v>
      </c>
      <c r="N668" t="str">
        <f>_xlfn.XLOOKUP("'PRO-"&amp;b2b3[[#This Row],[enz]]&amp;"'",'[1]Sheet2 (2)'!$A:$A,'[1]Sheet2 (2)'!$B:$B,"")</f>
        <v/>
      </c>
      <c r="O668">
        <f>IFERROR(_xlfn.XLOOKUP(b2b3[[#This Row],[Column2]],Table17[[#This Row],[rxn-no-enz]],Table17[[#This Row],[flux]],0),0)</f>
        <v>0</v>
      </c>
      <c r="P668" t="str">
        <f>_xlfn.TEXTBEFORE(b2b3[[#This Row],[rxn]],"-",-1,,,"")</f>
        <v>ENZSYN</v>
      </c>
    </row>
    <row r="669" spans="1:16" ht="17" hidden="1" x14ac:dyDescent="0.25">
      <c r="A669" s="1" t="s">
        <v>11522</v>
      </c>
      <c r="B669" s="1" t="s">
        <v>2778</v>
      </c>
      <c r="C669" s="1">
        <v>7.1425346999999994E-8</v>
      </c>
      <c r="D669" s="1">
        <f>mfs[[#This Row],[flux]]/1000</f>
        <v>7.1425346999999989E-11</v>
      </c>
      <c r="F669" t="s">
        <v>3434</v>
      </c>
      <c r="G669" t="s">
        <v>2778</v>
      </c>
      <c r="H669" s="3">
        <v>4.40680751265551E-12</v>
      </c>
      <c r="I669">
        <f>_xlfn.XLOOKUP(b2b3[[#This Row],[rxn]],mfs[rxn],mfs[flux_scaled],0)</f>
        <v>0</v>
      </c>
      <c r="J669">
        <f>(b2b3[[#This Row],[flux]]-b2b3[[#This Row],[flux in mfs]])/b2b3[[#This Row],[flux]]</f>
        <v>1</v>
      </c>
      <c r="K669">
        <f>ABS(b2b3[[#This Row],[(mfs - b2+b3) / mfs]])</f>
        <v>1</v>
      </c>
      <c r="L669" t="b">
        <f>_xlfn.TEXTAFTER(b2b3[[#This Row],[rxn]],"-",-1)="SPONT"</f>
        <v>0</v>
      </c>
      <c r="M669" t="str">
        <f>_xlfn.TEXTAFTER(b2b3[[#This Row],[rxn]],"-",-1)</f>
        <v>rt4513_rm</v>
      </c>
      <c r="N669">
        <f>_xlfn.XLOOKUP("'PRO-"&amp;b2b3[[#This Row],[enz]]&amp;"'",'[1]Sheet2 (2)'!$A:$A,'[1]Sheet2 (2)'!$B:$B,"")</f>
        <v>1</v>
      </c>
      <c r="O669">
        <f>IFERROR(_xlfn.XLOOKUP(b2b3[[#This Row],[Column2]],Table17[[#This Row],[rxn-no-enz]],Table17[[#This Row],[flux]],0),0)</f>
        <v>0</v>
      </c>
      <c r="P669" t="str">
        <f>_xlfn.TEXTBEFORE(b2b3[[#This Row],[rxn]],"-",-1,,,"")</f>
        <v>ENZSYN</v>
      </c>
    </row>
    <row r="670" spans="1:16" ht="17" hidden="1" x14ac:dyDescent="0.25">
      <c r="A670" s="1" t="s">
        <v>11523</v>
      </c>
      <c r="B670" s="1" t="s">
        <v>2778</v>
      </c>
      <c r="C670" s="1">
        <v>4.34817526E-7</v>
      </c>
      <c r="D670" s="1">
        <f>mfs[[#This Row],[flux]]/1000</f>
        <v>4.3481752599999998E-10</v>
      </c>
      <c r="F670" t="s">
        <v>3435</v>
      </c>
      <c r="G670" t="s">
        <v>2778</v>
      </c>
      <c r="H670" s="3">
        <v>9.3089369394437492E-13</v>
      </c>
      <c r="I670">
        <f>_xlfn.XLOOKUP(b2b3[[#This Row],[rxn]],mfs[rxn],mfs[flux_scaled],0)</f>
        <v>0</v>
      </c>
      <c r="J670">
        <f>(b2b3[[#This Row],[flux]]-b2b3[[#This Row],[flux in mfs]])/b2b3[[#This Row],[flux]]</f>
        <v>1</v>
      </c>
      <c r="K670">
        <f>ABS(b2b3[[#This Row],[(mfs - b2+b3) / mfs]])</f>
        <v>1</v>
      </c>
      <c r="L670" t="b">
        <f>_xlfn.TEXTAFTER(b2b3[[#This Row],[rxn]],"-",-1)="SPONT"</f>
        <v>0</v>
      </c>
      <c r="M670" t="str">
        <f>_xlfn.TEXTAFTER(b2b3[[#This Row],[rxn]],"-",-1)</f>
        <v>rt6946</v>
      </c>
      <c r="N670">
        <f>_xlfn.XLOOKUP("'PRO-"&amp;b2b3[[#This Row],[enz]]&amp;"'",'[1]Sheet2 (2)'!$A:$A,'[1]Sheet2 (2)'!$B:$B,"")</f>
        <v>1</v>
      </c>
      <c r="O670">
        <f>IFERROR(_xlfn.XLOOKUP(b2b3[[#This Row],[Column2]],Table17[[#This Row],[rxn-no-enz]],Table17[[#This Row],[flux]],0),0)</f>
        <v>0</v>
      </c>
      <c r="P670" t="str">
        <f>_xlfn.TEXTBEFORE(b2b3[[#This Row],[rxn]],"-",-1,,,"")</f>
        <v>ENZSYN</v>
      </c>
    </row>
    <row r="671" spans="1:16" ht="17" hidden="1" x14ac:dyDescent="0.25">
      <c r="A671" s="1" t="s">
        <v>11524</v>
      </c>
      <c r="B671" s="1" t="s">
        <v>2778</v>
      </c>
      <c r="C671" s="1">
        <v>1.9383986999999999E-8</v>
      </c>
      <c r="D671" s="1">
        <f>mfs[[#This Row],[flux]]/1000</f>
        <v>1.9383987E-11</v>
      </c>
      <c r="F671" t="s">
        <v>13194</v>
      </c>
      <c r="G671" t="s">
        <v>2778</v>
      </c>
      <c r="H671" s="3">
        <v>1.01866408413662E-12</v>
      </c>
      <c r="I671">
        <f>_xlfn.XLOOKUP(b2b3[[#This Row],[rxn]],mfs[rxn],mfs[flux_scaled],0)</f>
        <v>0</v>
      </c>
      <c r="J671">
        <f>(b2b3[[#This Row],[flux]]-b2b3[[#This Row],[flux in mfs]])/b2b3[[#This Row],[flux]]</f>
        <v>1</v>
      </c>
      <c r="K671">
        <f>ABS(b2b3[[#This Row],[(mfs - b2+b3) / mfs]])</f>
        <v>1</v>
      </c>
      <c r="L671" t="b">
        <f>_xlfn.TEXTAFTER(b2b3[[#This Row],[rxn]],"-",-1)="SPONT"</f>
        <v>0</v>
      </c>
      <c r="M671" t="str">
        <f>_xlfn.TEXTAFTER(b2b3[[#This Row],[rxn]],"-",-1)</f>
        <v>rt3023_c</v>
      </c>
      <c r="N671">
        <f>_xlfn.XLOOKUP("'PRO-"&amp;b2b3[[#This Row],[enz]]&amp;"'",'[1]Sheet2 (2)'!$A:$A,'[1]Sheet2 (2)'!$B:$B,"")</f>
        <v>1</v>
      </c>
      <c r="O671">
        <f>IFERROR(_xlfn.XLOOKUP(b2b3[[#This Row],[Column2]],Table17[[#This Row],[rxn-no-enz]],Table17[[#This Row],[flux]],0),0)</f>
        <v>0</v>
      </c>
      <c r="P671" t="str">
        <f>_xlfn.TEXTBEFORE(b2b3[[#This Row],[rxn]],"-",-1,,,"")</f>
        <v>ENZSYN</v>
      </c>
    </row>
    <row r="672" spans="1:16" ht="17" hidden="1" x14ac:dyDescent="0.25">
      <c r="A672" s="1" t="s">
        <v>4221</v>
      </c>
      <c r="B672" s="1" t="s">
        <v>2778</v>
      </c>
      <c r="C672" s="1">
        <v>1.3772069999999999E-7</v>
      </c>
      <c r="D672" s="1">
        <f>mfs[[#This Row],[flux]]/1000</f>
        <v>1.3772069999999998E-10</v>
      </c>
      <c r="F672" t="s">
        <v>3438</v>
      </c>
      <c r="G672" t="s">
        <v>2778</v>
      </c>
      <c r="H672" s="3">
        <v>1.99769440496739E-11</v>
      </c>
      <c r="I672">
        <f>_xlfn.XLOOKUP(b2b3[[#This Row],[rxn]],mfs[rxn],mfs[flux_scaled],0)</f>
        <v>0</v>
      </c>
      <c r="J672">
        <f>(b2b3[[#This Row],[flux]]-b2b3[[#This Row],[flux in mfs]])/b2b3[[#This Row],[flux]]</f>
        <v>1</v>
      </c>
      <c r="K672">
        <f>ABS(b2b3[[#This Row],[(mfs - b2+b3) / mfs]])</f>
        <v>1</v>
      </c>
      <c r="L672" t="b">
        <f>_xlfn.TEXTAFTER(b2b3[[#This Row],[rxn]],"-",-1)="SPONT"</f>
        <v>0</v>
      </c>
      <c r="M672" t="str">
        <f>_xlfn.TEXTAFTER(b2b3[[#This Row],[rxn]],"-",-1)</f>
        <v>rt1336</v>
      </c>
      <c r="N672">
        <f>_xlfn.XLOOKUP("'PRO-"&amp;b2b3[[#This Row],[enz]]&amp;"'",'[1]Sheet2 (2)'!$A:$A,'[1]Sheet2 (2)'!$B:$B,"")</f>
        <v>1</v>
      </c>
      <c r="O672">
        <f>IFERROR(_xlfn.XLOOKUP(b2b3[[#This Row],[Column2]],Table17[[#This Row],[rxn-no-enz]],Table17[[#This Row],[flux]],0),0)</f>
        <v>0</v>
      </c>
      <c r="P672" t="str">
        <f>_xlfn.TEXTBEFORE(b2b3[[#This Row],[rxn]],"-",-1,,,"")</f>
        <v>ENZSYN</v>
      </c>
    </row>
    <row r="673" spans="1:16" ht="17" hidden="1" x14ac:dyDescent="0.25">
      <c r="A673" s="1" t="s">
        <v>11525</v>
      </c>
      <c r="B673" s="1" t="s">
        <v>2778</v>
      </c>
      <c r="C673" s="1">
        <v>3.6209465000000003E-8</v>
      </c>
      <c r="D673" s="1">
        <f>mfs[[#This Row],[flux]]/1000</f>
        <v>3.6209465000000005E-11</v>
      </c>
      <c r="F673" t="s">
        <v>3439</v>
      </c>
      <c r="G673" t="s">
        <v>2778</v>
      </c>
      <c r="H673" s="3">
        <v>3.09240827314533E-11</v>
      </c>
      <c r="I673">
        <f>_xlfn.XLOOKUP(b2b3[[#This Row],[rxn]],mfs[rxn],mfs[flux_scaled],0)</f>
        <v>0</v>
      </c>
      <c r="J673">
        <f>(b2b3[[#This Row],[flux]]-b2b3[[#This Row],[flux in mfs]])/b2b3[[#This Row],[flux]]</f>
        <v>1</v>
      </c>
      <c r="K673">
        <f>ABS(b2b3[[#This Row],[(mfs - b2+b3) / mfs]])</f>
        <v>1</v>
      </c>
      <c r="L673" t="b">
        <f>_xlfn.TEXTAFTER(b2b3[[#This Row],[rxn]],"-",-1)="SPONT"</f>
        <v>0</v>
      </c>
      <c r="M673" t="str">
        <f>_xlfn.TEXTAFTER(b2b3[[#This Row],[rxn]],"-",-1)</f>
        <v>rt5669</v>
      </c>
      <c r="N673">
        <f>_xlfn.XLOOKUP("'PRO-"&amp;b2b3[[#This Row],[enz]]&amp;"'",'[1]Sheet2 (2)'!$A:$A,'[1]Sheet2 (2)'!$B:$B,"")</f>
        <v>1</v>
      </c>
      <c r="O673">
        <f>IFERROR(_xlfn.XLOOKUP(b2b3[[#This Row],[Column2]],Table17[[#This Row],[rxn-no-enz]],Table17[[#This Row],[flux]],0),0)</f>
        <v>0</v>
      </c>
      <c r="P673" t="str">
        <f>_xlfn.TEXTBEFORE(b2b3[[#This Row],[rxn]],"-",-1,,,"")</f>
        <v>ENZSYN</v>
      </c>
    </row>
    <row r="674" spans="1:16" ht="17" hidden="1" x14ac:dyDescent="0.25">
      <c r="A674" s="1" t="s">
        <v>11526</v>
      </c>
      <c r="B674" s="1" t="s">
        <v>2778</v>
      </c>
      <c r="C674" s="1">
        <v>3.0368592000000001E-8</v>
      </c>
      <c r="D674" s="1">
        <f>mfs[[#This Row],[flux]]/1000</f>
        <v>3.0368592000000002E-11</v>
      </c>
      <c r="F674" t="s">
        <v>3440</v>
      </c>
      <c r="G674" t="s">
        <v>2778</v>
      </c>
      <c r="H674" s="3">
        <v>1.8898723691043399E-13</v>
      </c>
      <c r="I674">
        <f>_xlfn.XLOOKUP(b2b3[[#This Row],[rxn]],mfs[rxn],mfs[flux_scaled],0)</f>
        <v>0</v>
      </c>
      <c r="J674">
        <f>(b2b3[[#This Row],[flux]]-b2b3[[#This Row],[flux in mfs]])/b2b3[[#This Row],[flux]]</f>
        <v>1</v>
      </c>
      <c r="K674">
        <f>ABS(b2b3[[#This Row],[(mfs - b2+b3) / mfs]])</f>
        <v>1</v>
      </c>
      <c r="L674" t="b">
        <f>_xlfn.TEXTAFTER(b2b3[[#This Row],[rxn]],"-",-1)="SPONT"</f>
        <v>0</v>
      </c>
      <c r="M674" t="str">
        <f>_xlfn.TEXTAFTER(b2b3[[#This Row],[rxn]],"-",-1)</f>
        <v>rt0073</v>
      </c>
      <c r="N674">
        <f>_xlfn.XLOOKUP("'PRO-"&amp;b2b3[[#This Row],[enz]]&amp;"'",'[1]Sheet2 (2)'!$A:$A,'[1]Sheet2 (2)'!$B:$B,"")</f>
        <v>1</v>
      </c>
      <c r="O674">
        <f>IFERROR(_xlfn.XLOOKUP(b2b3[[#This Row],[Column2]],Table17[[#This Row],[rxn-no-enz]],Table17[[#This Row],[flux]],0),0)</f>
        <v>0</v>
      </c>
      <c r="P674" t="str">
        <f>_xlfn.TEXTBEFORE(b2b3[[#This Row],[rxn]],"-",-1,,,"")</f>
        <v>ENZSYN</v>
      </c>
    </row>
    <row r="675" spans="1:16" ht="17" hidden="1" x14ac:dyDescent="0.25">
      <c r="A675" s="1" t="s">
        <v>11527</v>
      </c>
      <c r="B675" s="1" t="s">
        <v>2778</v>
      </c>
      <c r="C675" s="1">
        <v>6.4369566000000001E-8</v>
      </c>
      <c r="D675" s="1">
        <f>mfs[[#This Row],[flux]]/1000</f>
        <v>6.4369566000000001E-11</v>
      </c>
      <c r="F675" t="s">
        <v>3441</v>
      </c>
      <c r="G675" t="s">
        <v>2778</v>
      </c>
      <c r="H675" s="3">
        <v>7.3420411162245705E-12</v>
      </c>
      <c r="I675">
        <f>_xlfn.XLOOKUP(b2b3[[#This Row],[rxn]],mfs[rxn],mfs[flux_scaled],0)</f>
        <v>0</v>
      </c>
      <c r="J675">
        <f>(b2b3[[#This Row],[flux]]-b2b3[[#This Row],[flux in mfs]])/b2b3[[#This Row],[flux]]</f>
        <v>1</v>
      </c>
      <c r="K675">
        <f>ABS(b2b3[[#This Row],[(mfs - b2+b3) / mfs]])</f>
        <v>1</v>
      </c>
      <c r="L675" t="b">
        <f>_xlfn.TEXTAFTER(b2b3[[#This Row],[rxn]],"-",-1)="SPONT"</f>
        <v>0</v>
      </c>
      <c r="M675" t="str">
        <f>_xlfn.TEXTAFTER(b2b3[[#This Row],[rxn]],"-",-1)</f>
        <v>rt2146</v>
      </c>
      <c r="N675">
        <f>_xlfn.XLOOKUP("'PRO-"&amp;b2b3[[#This Row],[enz]]&amp;"'",'[1]Sheet2 (2)'!$A:$A,'[1]Sheet2 (2)'!$B:$B,"")</f>
        <v>1</v>
      </c>
      <c r="O675">
        <f>IFERROR(_xlfn.XLOOKUP(b2b3[[#This Row],[Column2]],Table17[[#This Row],[rxn-no-enz]],Table17[[#This Row],[flux]],0),0)</f>
        <v>0</v>
      </c>
      <c r="P675" t="str">
        <f>_xlfn.TEXTBEFORE(b2b3[[#This Row],[rxn]],"-",-1,,,"")</f>
        <v>ENZSYN</v>
      </c>
    </row>
    <row r="676" spans="1:16" ht="17" hidden="1" x14ac:dyDescent="0.25">
      <c r="A676" s="1" t="s">
        <v>11528</v>
      </c>
      <c r="B676" s="1" t="s">
        <v>2778</v>
      </c>
      <c r="C676" s="1">
        <v>2.7725782E-8</v>
      </c>
      <c r="D676" s="1">
        <f>mfs[[#This Row],[flux]]/1000</f>
        <v>2.7725781999999999E-11</v>
      </c>
      <c r="F676" t="s">
        <v>3442</v>
      </c>
      <c r="G676" t="s">
        <v>2778</v>
      </c>
      <c r="H676" s="3">
        <v>1.2786881913004999E-12</v>
      </c>
      <c r="I676">
        <f>_xlfn.XLOOKUP(b2b3[[#This Row],[rxn]],mfs[rxn],mfs[flux_scaled],0)</f>
        <v>0</v>
      </c>
      <c r="J676">
        <f>(b2b3[[#This Row],[flux]]-b2b3[[#This Row],[flux in mfs]])/b2b3[[#This Row],[flux]]</f>
        <v>1</v>
      </c>
      <c r="K676">
        <f>ABS(b2b3[[#This Row],[(mfs - b2+b3) / mfs]])</f>
        <v>1</v>
      </c>
      <c r="L676" t="b">
        <f>_xlfn.TEXTAFTER(b2b3[[#This Row],[rxn]],"-",-1)="SPONT"</f>
        <v>0</v>
      </c>
      <c r="M676" t="str">
        <f>_xlfn.TEXTAFTER(b2b3[[#This Row],[rxn]],"-",-1)</f>
        <v>rt5829</v>
      </c>
      <c r="N676">
        <f>_xlfn.XLOOKUP("'PRO-"&amp;b2b3[[#This Row],[enz]]&amp;"'",'[1]Sheet2 (2)'!$A:$A,'[1]Sheet2 (2)'!$B:$B,"")</f>
        <v>1</v>
      </c>
      <c r="O676">
        <f>IFERROR(_xlfn.XLOOKUP(b2b3[[#This Row],[Column2]],Table17[[#This Row],[rxn-no-enz]],Table17[[#This Row],[flux]],0),0)</f>
        <v>0</v>
      </c>
      <c r="P676" t="str">
        <f>_xlfn.TEXTBEFORE(b2b3[[#This Row],[rxn]],"-",-1,,,"")</f>
        <v>ENZSYN</v>
      </c>
    </row>
    <row r="677" spans="1:16" ht="17" hidden="1" x14ac:dyDescent="0.25">
      <c r="A677" s="1" t="s">
        <v>4222</v>
      </c>
      <c r="B677" s="1" t="s">
        <v>2778</v>
      </c>
      <c r="C677" s="1">
        <v>3.0084910000000001E-9</v>
      </c>
      <c r="D677" s="1">
        <f>mfs[[#This Row],[flux]]/1000</f>
        <v>3.008491E-12</v>
      </c>
      <c r="F677" t="s">
        <v>13195</v>
      </c>
      <c r="G677" t="s">
        <v>2778</v>
      </c>
      <c r="H677" s="3">
        <v>4.6615715914368902E-10</v>
      </c>
      <c r="I677">
        <f>_xlfn.XLOOKUP(b2b3[[#This Row],[rxn]],mfs[rxn],mfs[flux_scaled],0)</f>
        <v>0</v>
      </c>
      <c r="J677">
        <f>(b2b3[[#This Row],[flux]]-b2b3[[#This Row],[flux in mfs]])/b2b3[[#This Row],[flux]]</f>
        <v>1</v>
      </c>
      <c r="K677">
        <f>ABS(b2b3[[#This Row],[(mfs - b2+b3) / mfs]])</f>
        <v>1</v>
      </c>
      <c r="L677" t="b">
        <f>_xlfn.TEXTAFTER(b2b3[[#This Row],[rxn]],"-",-1)="SPONT"</f>
        <v>0</v>
      </c>
      <c r="M677" t="str">
        <f>_xlfn.TEXTAFTER(b2b3[[#This Row],[rxn]],"-",-1)</f>
        <v>rt2960</v>
      </c>
      <c r="N677">
        <f>_xlfn.XLOOKUP("'PRO-"&amp;b2b3[[#This Row],[enz]]&amp;"'",'[1]Sheet2 (2)'!$A:$A,'[1]Sheet2 (2)'!$B:$B,"")</f>
        <v>2</v>
      </c>
      <c r="O677">
        <f>IFERROR(_xlfn.XLOOKUP(b2b3[[#This Row],[Column2]],Table17[[#This Row],[rxn-no-enz]],Table17[[#This Row],[flux]],0),0)</f>
        <v>0</v>
      </c>
      <c r="P677" t="str">
        <f>_xlfn.TEXTBEFORE(b2b3[[#This Row],[rxn]],"-",-1,,,"")</f>
        <v>ENZSYN</v>
      </c>
    </row>
    <row r="678" spans="1:16" ht="17" hidden="1" x14ac:dyDescent="0.25">
      <c r="A678" s="1" t="s">
        <v>11529</v>
      </c>
      <c r="B678" s="1" t="s">
        <v>2778</v>
      </c>
      <c r="C678" s="1">
        <v>2.4043230699999999E-7</v>
      </c>
      <c r="D678" s="1">
        <f>mfs[[#This Row],[flux]]/1000</f>
        <v>2.4043230699999998E-10</v>
      </c>
      <c r="F678" t="s">
        <v>3444</v>
      </c>
      <c r="G678" t="s">
        <v>2778</v>
      </c>
      <c r="H678" s="3">
        <v>1.6500732766723901E-11</v>
      </c>
      <c r="I678">
        <f>_xlfn.XLOOKUP(b2b3[[#This Row],[rxn]],mfs[rxn],mfs[flux_scaled],0)</f>
        <v>0</v>
      </c>
      <c r="J678">
        <f>(b2b3[[#This Row],[flux]]-b2b3[[#This Row],[flux in mfs]])/b2b3[[#This Row],[flux]]</f>
        <v>1</v>
      </c>
      <c r="K678">
        <f>ABS(b2b3[[#This Row],[(mfs - b2+b3) / mfs]])</f>
        <v>1</v>
      </c>
      <c r="L678" t="b">
        <f>_xlfn.TEXTAFTER(b2b3[[#This Row],[rxn]],"-",-1)="SPONT"</f>
        <v>0</v>
      </c>
      <c r="M678" t="str">
        <f>_xlfn.TEXTAFTER(b2b3[[#This Row],[rxn]],"-",-1)</f>
        <v>rt8107</v>
      </c>
      <c r="N678">
        <f>_xlfn.XLOOKUP("'PRO-"&amp;b2b3[[#This Row],[enz]]&amp;"'",'[1]Sheet2 (2)'!$A:$A,'[1]Sheet2 (2)'!$B:$B,"")</f>
        <v>1</v>
      </c>
      <c r="O678">
        <f>IFERROR(_xlfn.XLOOKUP(b2b3[[#This Row],[Column2]],Table17[[#This Row],[rxn-no-enz]],Table17[[#This Row],[flux]],0),0)</f>
        <v>0</v>
      </c>
      <c r="P678" t="str">
        <f>_xlfn.TEXTBEFORE(b2b3[[#This Row],[rxn]],"-",-1,,,"")</f>
        <v>ENZSYN</v>
      </c>
    </row>
    <row r="679" spans="1:16" ht="17" hidden="1" x14ac:dyDescent="0.25">
      <c r="A679" s="1" t="s">
        <v>11530</v>
      </c>
      <c r="B679" s="1" t="s">
        <v>2778</v>
      </c>
      <c r="C679" s="1">
        <v>1.7694287200000001E-7</v>
      </c>
      <c r="D679" s="1">
        <f>mfs[[#This Row],[flux]]/1000</f>
        <v>1.7694287200000001E-10</v>
      </c>
      <c r="F679" t="s">
        <v>3446</v>
      </c>
      <c r="G679" t="s">
        <v>2778</v>
      </c>
      <c r="H679" s="3">
        <v>1.4712598862172299E-12</v>
      </c>
      <c r="I679">
        <f>_xlfn.XLOOKUP(b2b3[[#This Row],[rxn]],mfs[rxn],mfs[flux_scaled],0)</f>
        <v>0</v>
      </c>
      <c r="J679">
        <f>(b2b3[[#This Row],[flux]]-b2b3[[#This Row],[flux in mfs]])/b2b3[[#This Row],[flux]]</f>
        <v>1</v>
      </c>
      <c r="K679">
        <f>ABS(b2b3[[#This Row],[(mfs - b2+b3) / mfs]])</f>
        <v>1</v>
      </c>
      <c r="L679" t="b">
        <f>_xlfn.TEXTAFTER(b2b3[[#This Row],[rxn]],"-",-1)="SPONT"</f>
        <v>0</v>
      </c>
      <c r="M679" t="str">
        <f>_xlfn.TEXTAFTER(b2b3[[#This Row],[rxn]],"-",-1)</f>
        <v>rt1131</v>
      </c>
      <c r="N679">
        <f>_xlfn.XLOOKUP("'PRO-"&amp;b2b3[[#This Row],[enz]]&amp;"'",'[1]Sheet2 (2)'!$A:$A,'[1]Sheet2 (2)'!$B:$B,"")</f>
        <v>1</v>
      </c>
      <c r="O679">
        <f>IFERROR(_xlfn.XLOOKUP(b2b3[[#This Row],[Column2]],Table17[[#This Row],[rxn-no-enz]],Table17[[#This Row],[flux]],0),0)</f>
        <v>0</v>
      </c>
      <c r="P679" t="str">
        <f>_xlfn.TEXTBEFORE(b2b3[[#This Row],[rxn]],"-",-1,,,"")</f>
        <v>ENZSYN</v>
      </c>
    </row>
    <row r="680" spans="1:16" ht="17" hidden="1" x14ac:dyDescent="0.25">
      <c r="A680" s="1" t="s">
        <v>11531</v>
      </c>
      <c r="B680" s="1" t="s">
        <v>2778</v>
      </c>
      <c r="C680" s="1">
        <v>1.2879592099999999E-7</v>
      </c>
      <c r="D680" s="1">
        <f>mfs[[#This Row],[flux]]/1000</f>
        <v>1.28795921E-10</v>
      </c>
      <c r="F680" t="s">
        <v>3447</v>
      </c>
      <c r="G680" t="s">
        <v>2778</v>
      </c>
      <c r="H680" s="3">
        <v>7.5905894567125003E-12</v>
      </c>
      <c r="I680">
        <f>_xlfn.XLOOKUP(b2b3[[#This Row],[rxn]],mfs[rxn],mfs[flux_scaled],0)</f>
        <v>0</v>
      </c>
      <c r="J680">
        <f>(b2b3[[#This Row],[flux]]-b2b3[[#This Row],[flux in mfs]])/b2b3[[#This Row],[flux]]</f>
        <v>1</v>
      </c>
      <c r="K680">
        <f>ABS(b2b3[[#This Row],[(mfs - b2+b3) / mfs]])</f>
        <v>1</v>
      </c>
      <c r="L680" t="b">
        <f>_xlfn.TEXTAFTER(b2b3[[#This Row],[rxn]],"-",-1)="SPONT"</f>
        <v>0</v>
      </c>
      <c r="M680" t="str">
        <f>_xlfn.TEXTAFTER(b2b3[[#This Row],[rxn]],"-",-1)</f>
        <v>rt1487</v>
      </c>
      <c r="N680">
        <f>_xlfn.XLOOKUP("'PRO-"&amp;b2b3[[#This Row],[enz]]&amp;"'",'[1]Sheet2 (2)'!$A:$A,'[1]Sheet2 (2)'!$B:$B,"")</f>
        <v>1</v>
      </c>
      <c r="O680">
        <f>IFERROR(_xlfn.XLOOKUP(b2b3[[#This Row],[Column2]],Table17[[#This Row],[rxn-no-enz]],Table17[[#This Row],[flux]],0),0)</f>
        <v>0</v>
      </c>
      <c r="P680" t="str">
        <f>_xlfn.TEXTBEFORE(b2b3[[#This Row],[rxn]],"-",-1,,,"")</f>
        <v>ENZSYN</v>
      </c>
    </row>
    <row r="681" spans="1:16" ht="17" hidden="1" x14ac:dyDescent="0.25">
      <c r="A681" s="1" t="s">
        <v>4224</v>
      </c>
      <c r="B681" s="1" t="s">
        <v>2778</v>
      </c>
      <c r="C681" s="1">
        <v>1.2447069600000001E-7</v>
      </c>
      <c r="D681" s="1">
        <f>mfs[[#This Row],[flux]]/1000</f>
        <v>1.2447069600000002E-10</v>
      </c>
      <c r="F681" t="s">
        <v>13196</v>
      </c>
      <c r="G681" t="s">
        <v>2778</v>
      </c>
      <c r="H681" s="3">
        <v>1.83227895524153E-11</v>
      </c>
      <c r="I681">
        <f>_xlfn.XLOOKUP(b2b3[[#This Row],[rxn]],mfs[rxn],mfs[flux_scaled],0)</f>
        <v>0</v>
      </c>
      <c r="J681">
        <f>(b2b3[[#This Row],[flux]]-b2b3[[#This Row],[flux in mfs]])/b2b3[[#This Row],[flux]]</f>
        <v>1</v>
      </c>
      <c r="K681">
        <f>ABS(b2b3[[#This Row],[(mfs - b2+b3) / mfs]])</f>
        <v>1</v>
      </c>
      <c r="L681" t="b">
        <f>_xlfn.TEXTAFTER(b2b3[[#This Row],[rxn]],"-",-1)="SPONT"</f>
        <v>0</v>
      </c>
      <c r="M681" t="str">
        <f>_xlfn.TEXTAFTER(b2b3[[#This Row],[rxn]],"-",-1)</f>
        <v>rt7344</v>
      </c>
      <c r="N681">
        <f>_xlfn.XLOOKUP("'PRO-"&amp;b2b3[[#This Row],[enz]]&amp;"'",'[1]Sheet2 (2)'!$A:$A,'[1]Sheet2 (2)'!$B:$B,"")</f>
        <v>1</v>
      </c>
      <c r="O681">
        <f>IFERROR(_xlfn.XLOOKUP(b2b3[[#This Row],[Column2]],Table17[[#This Row],[rxn-no-enz]],Table17[[#This Row],[flux]],0),0)</f>
        <v>0</v>
      </c>
      <c r="P681" t="str">
        <f>_xlfn.TEXTBEFORE(b2b3[[#This Row],[rxn]],"-",-1,,,"")</f>
        <v>ENZSYN</v>
      </c>
    </row>
    <row r="682" spans="1:16" ht="17" hidden="1" x14ac:dyDescent="0.25">
      <c r="A682" s="1" t="s">
        <v>11532</v>
      </c>
      <c r="B682" s="1" t="s">
        <v>2778</v>
      </c>
      <c r="C682" s="1">
        <v>1.2299572099999999E-7</v>
      </c>
      <c r="D682" s="1">
        <f>mfs[[#This Row],[flux]]/1000</f>
        <v>1.2299572099999999E-10</v>
      </c>
      <c r="F682" t="s">
        <v>3448</v>
      </c>
      <c r="G682" t="s">
        <v>2778</v>
      </c>
      <c r="H682" s="3">
        <v>1.21633309115214E-12</v>
      </c>
      <c r="I682">
        <f>_xlfn.XLOOKUP(b2b3[[#This Row],[rxn]],mfs[rxn],mfs[flux_scaled],0)</f>
        <v>0</v>
      </c>
      <c r="J682">
        <f>(b2b3[[#This Row],[flux]]-b2b3[[#This Row],[flux in mfs]])/b2b3[[#This Row],[flux]]</f>
        <v>1</v>
      </c>
      <c r="K682">
        <f>ABS(b2b3[[#This Row],[(mfs - b2+b3) / mfs]])</f>
        <v>1</v>
      </c>
      <c r="L682" t="b">
        <f>_xlfn.TEXTAFTER(b2b3[[#This Row],[rxn]],"-",-1)="SPONT"</f>
        <v>0</v>
      </c>
      <c r="M682" t="str">
        <f>_xlfn.TEXTAFTER(b2b3[[#This Row],[rxn]],"-",-1)</f>
        <v>rt1788</v>
      </c>
      <c r="N682">
        <f>_xlfn.XLOOKUP("'PRO-"&amp;b2b3[[#This Row],[enz]]&amp;"'",'[1]Sheet2 (2)'!$A:$A,'[1]Sheet2 (2)'!$B:$B,"")</f>
        <v>1</v>
      </c>
      <c r="O682">
        <f>IFERROR(_xlfn.XLOOKUP(b2b3[[#This Row],[Column2]],Table17[[#This Row],[rxn-no-enz]],Table17[[#This Row],[flux]],0),0)</f>
        <v>0</v>
      </c>
      <c r="P682" t="str">
        <f>_xlfn.TEXTBEFORE(b2b3[[#This Row],[rxn]],"-",-1,,,"")</f>
        <v>ENZSYN</v>
      </c>
    </row>
    <row r="683" spans="1:16" ht="17" hidden="1" x14ac:dyDescent="0.25">
      <c r="A683" s="1" t="s">
        <v>11533</v>
      </c>
      <c r="B683" s="1" t="s">
        <v>2778</v>
      </c>
      <c r="C683" s="1">
        <v>1.1633545999999999E-8</v>
      </c>
      <c r="D683" s="1">
        <f>mfs[[#This Row],[flux]]/1000</f>
        <v>1.1633546E-11</v>
      </c>
      <c r="F683" t="s">
        <v>3449</v>
      </c>
      <c r="G683" t="s">
        <v>2778</v>
      </c>
      <c r="H683" s="3">
        <v>6.2228574258686702E-12</v>
      </c>
      <c r="I683">
        <f>_xlfn.XLOOKUP(b2b3[[#This Row],[rxn]],mfs[rxn],mfs[flux_scaled],0)</f>
        <v>0</v>
      </c>
      <c r="J683">
        <f>(b2b3[[#This Row],[flux]]-b2b3[[#This Row],[flux in mfs]])/b2b3[[#This Row],[flux]]</f>
        <v>1</v>
      </c>
      <c r="K683">
        <f>ABS(b2b3[[#This Row],[(mfs - b2+b3) / mfs]])</f>
        <v>1</v>
      </c>
      <c r="L683" t="b">
        <f>_xlfn.TEXTAFTER(b2b3[[#This Row],[rxn]],"-",-1)="SPONT"</f>
        <v>0</v>
      </c>
      <c r="M683" t="str">
        <f>_xlfn.TEXTAFTER(b2b3[[#This Row],[rxn]],"-",-1)</f>
        <v>rt8298</v>
      </c>
      <c r="N683">
        <f>_xlfn.XLOOKUP("'PRO-"&amp;b2b3[[#This Row],[enz]]&amp;"'",'[1]Sheet2 (2)'!$A:$A,'[1]Sheet2 (2)'!$B:$B,"")</f>
        <v>1</v>
      </c>
      <c r="O683">
        <f>IFERROR(_xlfn.XLOOKUP(b2b3[[#This Row],[Column2]],Table17[[#This Row],[rxn-no-enz]],Table17[[#This Row],[flux]],0),0)</f>
        <v>0</v>
      </c>
      <c r="P683" t="str">
        <f>_xlfn.TEXTBEFORE(b2b3[[#This Row],[rxn]],"-",-1,,,"")</f>
        <v>ENZSYN</v>
      </c>
    </row>
    <row r="684" spans="1:16" ht="17" hidden="1" x14ac:dyDescent="0.25">
      <c r="A684" s="1" t="s">
        <v>11534</v>
      </c>
      <c r="B684" s="1" t="s">
        <v>2778</v>
      </c>
      <c r="C684" s="1">
        <v>1.0715987999999999E-8</v>
      </c>
      <c r="D684" s="1">
        <f>mfs[[#This Row],[flux]]/1000</f>
        <v>1.0715987999999999E-11</v>
      </c>
      <c r="F684" t="s">
        <v>13197</v>
      </c>
      <c r="G684" t="s">
        <v>2778</v>
      </c>
      <c r="H684" s="3">
        <v>2.31435049567217E-12</v>
      </c>
      <c r="I684">
        <f>_xlfn.XLOOKUP(b2b3[[#This Row],[rxn]],mfs[rxn],mfs[flux_scaled],0)</f>
        <v>0</v>
      </c>
      <c r="J684">
        <f>(b2b3[[#This Row],[flux]]-b2b3[[#This Row],[flux in mfs]])/b2b3[[#This Row],[flux]]</f>
        <v>1</v>
      </c>
      <c r="K684">
        <f>ABS(b2b3[[#This Row],[(mfs - b2+b3) / mfs]])</f>
        <v>1</v>
      </c>
      <c r="L684" t="b">
        <f>_xlfn.TEXTAFTER(b2b3[[#This Row],[rxn]],"-",-1)="SPONT"</f>
        <v>0</v>
      </c>
      <c r="M684" t="str">
        <f>_xlfn.TEXTAFTER(b2b3[[#This Row],[rxn]],"-",-1)</f>
        <v>rt0757</v>
      </c>
      <c r="N684">
        <f>_xlfn.XLOOKUP("'PRO-"&amp;b2b3[[#This Row],[enz]]&amp;"'",'[1]Sheet2 (2)'!$A:$A,'[1]Sheet2 (2)'!$B:$B,"")</f>
        <v>1</v>
      </c>
      <c r="O684">
        <f>IFERROR(_xlfn.XLOOKUP(b2b3[[#This Row],[Column2]],Table17[[#This Row],[rxn-no-enz]],Table17[[#This Row],[flux]],0),0)</f>
        <v>0</v>
      </c>
      <c r="P684" t="str">
        <f>_xlfn.TEXTBEFORE(b2b3[[#This Row],[rxn]],"-",-1,,,"")</f>
        <v>ENZSYN</v>
      </c>
    </row>
    <row r="685" spans="1:16" ht="17" hidden="1" x14ac:dyDescent="0.25">
      <c r="A685" s="1" t="s">
        <v>4225</v>
      </c>
      <c r="B685" s="1" t="s">
        <v>2778</v>
      </c>
      <c r="C685" s="1">
        <v>1.24813995E-7</v>
      </c>
      <c r="D685" s="1">
        <f>mfs[[#This Row],[flux]]/1000</f>
        <v>1.2481399499999999E-10</v>
      </c>
      <c r="F685" t="s">
        <v>13198</v>
      </c>
      <c r="G685" t="s">
        <v>2778</v>
      </c>
      <c r="H685" s="3">
        <v>3.9339994503592003E-11</v>
      </c>
      <c r="I685">
        <f>_xlfn.XLOOKUP(b2b3[[#This Row],[rxn]],mfs[rxn],mfs[flux_scaled],0)</f>
        <v>0</v>
      </c>
      <c r="J685">
        <f>(b2b3[[#This Row],[flux]]-b2b3[[#This Row],[flux in mfs]])/b2b3[[#This Row],[flux]]</f>
        <v>1</v>
      </c>
      <c r="K685">
        <f>ABS(b2b3[[#This Row],[(mfs - b2+b3) / mfs]])</f>
        <v>1</v>
      </c>
      <c r="L685" t="b">
        <f>_xlfn.TEXTAFTER(b2b3[[#This Row],[rxn]],"-",-1)="SPONT"</f>
        <v>0</v>
      </c>
      <c r="M685" t="str">
        <f>_xlfn.TEXTAFTER(b2b3[[#This Row],[rxn]],"-",-1)</f>
        <v>rt2234_m</v>
      </c>
      <c r="N685">
        <f>_xlfn.XLOOKUP("'PRO-"&amp;b2b3[[#This Row],[enz]]&amp;"'",'[1]Sheet2 (2)'!$A:$A,'[1]Sheet2 (2)'!$B:$B,"")</f>
        <v>1</v>
      </c>
      <c r="O685">
        <f>IFERROR(_xlfn.XLOOKUP(b2b3[[#This Row],[Column2]],Table17[[#This Row],[rxn-no-enz]],Table17[[#This Row],[flux]],0),0)</f>
        <v>0</v>
      </c>
      <c r="P685" t="str">
        <f>_xlfn.TEXTBEFORE(b2b3[[#This Row],[rxn]],"-",-1,,,"")</f>
        <v>ENZSYN</v>
      </c>
    </row>
    <row r="686" spans="1:16" ht="17" hidden="1" x14ac:dyDescent="0.25">
      <c r="A686" s="1" t="s">
        <v>4227</v>
      </c>
      <c r="B686" s="1" t="s">
        <v>2778</v>
      </c>
      <c r="C686" s="1">
        <v>4.4064682299999998E-7</v>
      </c>
      <c r="D686" s="1">
        <f>mfs[[#This Row],[flux]]/1000</f>
        <v>4.4064682300000001E-10</v>
      </c>
      <c r="F686" t="s">
        <v>3453</v>
      </c>
      <c r="G686" t="s">
        <v>2778</v>
      </c>
      <c r="H686" s="3">
        <v>5.8797136309814302E-11</v>
      </c>
      <c r="I686">
        <f>_xlfn.XLOOKUP(b2b3[[#This Row],[rxn]],mfs[rxn],mfs[flux_scaled],0)</f>
        <v>0</v>
      </c>
      <c r="J686">
        <f>(b2b3[[#This Row],[flux]]-b2b3[[#This Row],[flux in mfs]])/b2b3[[#This Row],[flux]]</f>
        <v>1</v>
      </c>
      <c r="K686">
        <f>ABS(b2b3[[#This Row],[(mfs - b2+b3) / mfs]])</f>
        <v>1</v>
      </c>
      <c r="L686" t="b">
        <f>_xlfn.TEXTAFTER(b2b3[[#This Row],[rxn]],"-",-1)="SPONT"</f>
        <v>0</v>
      </c>
      <c r="M686" t="str">
        <f>_xlfn.TEXTAFTER(b2b3[[#This Row],[rxn]],"-",-1)</f>
        <v>rt3157</v>
      </c>
      <c r="N686">
        <f>_xlfn.XLOOKUP("'PRO-"&amp;b2b3[[#This Row],[enz]]&amp;"'",'[1]Sheet2 (2)'!$A:$A,'[1]Sheet2 (2)'!$B:$B,"")</f>
        <v>1</v>
      </c>
      <c r="O686">
        <f>IFERROR(_xlfn.XLOOKUP(b2b3[[#This Row],[Column2]],Table17[[#This Row],[rxn-no-enz]],Table17[[#This Row],[flux]],0),0)</f>
        <v>0</v>
      </c>
      <c r="P686" t="str">
        <f>_xlfn.TEXTBEFORE(b2b3[[#This Row],[rxn]],"-",-1,,,"")</f>
        <v>ENZSYN</v>
      </c>
    </row>
    <row r="687" spans="1:16" ht="17" hidden="1" x14ac:dyDescent="0.25">
      <c r="A687" s="1" t="s">
        <v>11535</v>
      </c>
      <c r="B687" s="1" t="s">
        <v>2778</v>
      </c>
      <c r="C687" s="1">
        <v>2.3317080000000002E-9</v>
      </c>
      <c r="D687" s="1">
        <f>mfs[[#This Row],[flux]]/1000</f>
        <v>2.331708E-12</v>
      </c>
      <c r="F687" t="s">
        <v>3454</v>
      </c>
      <c r="G687" t="s">
        <v>2778</v>
      </c>
      <c r="H687" s="3">
        <v>3.7067444755217701E-11</v>
      </c>
      <c r="I687">
        <f>_xlfn.XLOOKUP(b2b3[[#This Row],[rxn]],mfs[rxn],mfs[flux_scaled],0)</f>
        <v>0</v>
      </c>
      <c r="J687">
        <f>(b2b3[[#This Row],[flux]]-b2b3[[#This Row],[flux in mfs]])/b2b3[[#This Row],[flux]]</f>
        <v>1</v>
      </c>
      <c r="K687">
        <f>ABS(b2b3[[#This Row],[(mfs - b2+b3) / mfs]])</f>
        <v>1</v>
      </c>
      <c r="L687" t="b">
        <f>_xlfn.TEXTAFTER(b2b3[[#This Row],[rxn]],"-",-1)="SPONT"</f>
        <v>0</v>
      </c>
      <c r="M687" t="str">
        <f>_xlfn.TEXTAFTER(b2b3[[#This Row],[rxn]],"-",-1)</f>
        <v>rt1321</v>
      </c>
      <c r="N687">
        <f>_xlfn.XLOOKUP("'PRO-"&amp;b2b3[[#This Row],[enz]]&amp;"'",'[1]Sheet2 (2)'!$A:$A,'[1]Sheet2 (2)'!$B:$B,"")</f>
        <v>1</v>
      </c>
      <c r="O687">
        <f>IFERROR(_xlfn.XLOOKUP(b2b3[[#This Row],[Column2]],Table17[[#This Row],[rxn-no-enz]],Table17[[#This Row],[flux]],0),0)</f>
        <v>0</v>
      </c>
      <c r="P687" t="str">
        <f>_xlfn.TEXTBEFORE(b2b3[[#This Row],[rxn]],"-",-1,,,"")</f>
        <v>ENZSYN</v>
      </c>
    </row>
    <row r="688" spans="1:16" ht="17" hidden="1" x14ac:dyDescent="0.25">
      <c r="A688" s="1" t="s">
        <v>11536</v>
      </c>
      <c r="B688" s="1" t="s">
        <v>2778</v>
      </c>
      <c r="C688" s="1">
        <v>2.218419E-9</v>
      </c>
      <c r="D688" s="1">
        <f>mfs[[#This Row],[flux]]/1000</f>
        <v>2.218419E-12</v>
      </c>
      <c r="F688" t="s">
        <v>3455</v>
      </c>
      <c r="G688" t="s">
        <v>2778</v>
      </c>
      <c r="H688" s="3">
        <v>3.0816352920464799E-11</v>
      </c>
      <c r="I688">
        <f>_xlfn.XLOOKUP(b2b3[[#This Row],[rxn]],mfs[rxn],mfs[flux_scaled],0)</f>
        <v>0</v>
      </c>
      <c r="J688">
        <f>(b2b3[[#This Row],[flux]]-b2b3[[#This Row],[flux in mfs]])/b2b3[[#This Row],[flux]]</f>
        <v>1</v>
      </c>
      <c r="K688">
        <f>ABS(b2b3[[#This Row],[(mfs - b2+b3) / mfs]])</f>
        <v>1</v>
      </c>
      <c r="L688" t="b">
        <f>_xlfn.TEXTAFTER(b2b3[[#This Row],[rxn]],"-",-1)="SPONT"</f>
        <v>0</v>
      </c>
      <c r="M688" t="str">
        <f>_xlfn.TEXTAFTER(b2b3[[#This Row],[rxn]],"-",-1)</f>
        <v>rt3791_c</v>
      </c>
      <c r="N688">
        <f>_xlfn.XLOOKUP("'PRO-"&amp;b2b3[[#This Row],[enz]]&amp;"'",'[1]Sheet2 (2)'!$A:$A,'[1]Sheet2 (2)'!$B:$B,"")</f>
        <v>1</v>
      </c>
      <c r="O688">
        <f>IFERROR(_xlfn.XLOOKUP(b2b3[[#This Row],[Column2]],Table17[[#This Row],[rxn-no-enz]],Table17[[#This Row],[flux]],0),0)</f>
        <v>0</v>
      </c>
      <c r="P688" t="str">
        <f>_xlfn.TEXTBEFORE(b2b3[[#This Row],[rxn]],"-",-1,,,"")</f>
        <v>ENZSYN</v>
      </c>
    </row>
    <row r="689" spans="1:16" ht="17" hidden="1" x14ac:dyDescent="0.25">
      <c r="A689" s="1" t="s">
        <v>11537</v>
      </c>
      <c r="B689" s="1" t="s">
        <v>2778</v>
      </c>
      <c r="C689" s="1">
        <v>2.6314894E-8</v>
      </c>
      <c r="D689" s="1">
        <f>mfs[[#This Row],[flux]]/1000</f>
        <v>2.6314894000000002E-11</v>
      </c>
      <c r="F689" t="s">
        <v>3456</v>
      </c>
      <c r="G689" t="s">
        <v>2778</v>
      </c>
      <c r="H689" s="3">
        <v>6.4086091221020806E-11</v>
      </c>
      <c r="I689">
        <f>_xlfn.XLOOKUP(b2b3[[#This Row],[rxn]],mfs[rxn],mfs[flux_scaled],0)</f>
        <v>0</v>
      </c>
      <c r="J689">
        <f>(b2b3[[#This Row],[flux]]-b2b3[[#This Row],[flux in mfs]])/b2b3[[#This Row],[flux]]</f>
        <v>1</v>
      </c>
      <c r="K689">
        <f>ABS(b2b3[[#This Row],[(mfs - b2+b3) / mfs]])</f>
        <v>1</v>
      </c>
      <c r="L689" t="b">
        <f>_xlfn.TEXTAFTER(b2b3[[#This Row],[rxn]],"-",-1)="SPONT"</f>
        <v>0</v>
      </c>
      <c r="M689" t="str">
        <f>_xlfn.TEXTAFTER(b2b3[[#This Row],[rxn]],"-",-1)</f>
        <v>rt6498</v>
      </c>
      <c r="N689">
        <f>_xlfn.XLOOKUP("'PRO-"&amp;b2b3[[#This Row],[enz]]&amp;"'",'[1]Sheet2 (2)'!$A:$A,'[1]Sheet2 (2)'!$B:$B,"")</f>
        <v>1</v>
      </c>
      <c r="O689">
        <f>IFERROR(_xlfn.XLOOKUP(b2b3[[#This Row],[Column2]],Table17[[#This Row],[rxn-no-enz]],Table17[[#This Row],[flux]],0),0)</f>
        <v>0</v>
      </c>
      <c r="P689" t="str">
        <f>_xlfn.TEXTBEFORE(b2b3[[#This Row],[rxn]],"-",-1,,,"")</f>
        <v>ENZSYN</v>
      </c>
    </row>
    <row r="690" spans="1:16" ht="17" hidden="1" x14ac:dyDescent="0.25">
      <c r="A690" s="1" t="s">
        <v>11538</v>
      </c>
      <c r="B690" s="1" t="s">
        <v>2778</v>
      </c>
      <c r="C690" s="1">
        <v>1.7539673999999999E-8</v>
      </c>
      <c r="D690" s="1">
        <f>mfs[[#This Row],[flux]]/1000</f>
        <v>1.7539673999999998E-11</v>
      </c>
      <c r="F690" t="s">
        <v>3457</v>
      </c>
      <c r="G690" t="s">
        <v>2778</v>
      </c>
      <c r="H690" s="3">
        <v>2.10231629163852E-11</v>
      </c>
      <c r="I690">
        <f>_xlfn.XLOOKUP(b2b3[[#This Row],[rxn]],mfs[rxn],mfs[flux_scaled],0)</f>
        <v>0</v>
      </c>
      <c r="J690">
        <f>(b2b3[[#This Row],[flux]]-b2b3[[#This Row],[flux in mfs]])/b2b3[[#This Row],[flux]]</f>
        <v>1</v>
      </c>
      <c r="K690">
        <f>ABS(b2b3[[#This Row],[(mfs - b2+b3) / mfs]])</f>
        <v>1</v>
      </c>
      <c r="L690" t="b">
        <f>_xlfn.TEXTAFTER(b2b3[[#This Row],[rxn]],"-",-1)="SPONT"</f>
        <v>0</v>
      </c>
      <c r="M690" t="str">
        <f>_xlfn.TEXTAFTER(b2b3[[#This Row],[rxn]],"-",-1)</f>
        <v>rt3923</v>
      </c>
      <c r="N690">
        <f>_xlfn.XLOOKUP("'PRO-"&amp;b2b3[[#This Row],[enz]]&amp;"'",'[1]Sheet2 (2)'!$A:$A,'[1]Sheet2 (2)'!$B:$B,"")</f>
        <v>1</v>
      </c>
      <c r="O690">
        <f>IFERROR(_xlfn.XLOOKUP(b2b3[[#This Row],[Column2]],Table17[[#This Row],[rxn-no-enz]],Table17[[#This Row],[flux]],0),0)</f>
        <v>0</v>
      </c>
      <c r="P690" t="str">
        <f>_xlfn.TEXTBEFORE(b2b3[[#This Row],[rxn]],"-",-1,,,"")</f>
        <v>ENZSYN</v>
      </c>
    </row>
    <row r="691" spans="1:16" ht="17" hidden="1" x14ac:dyDescent="0.25">
      <c r="A691" s="1" t="s">
        <v>4228</v>
      </c>
      <c r="B691" s="1" t="s">
        <v>2778</v>
      </c>
      <c r="C691" s="1">
        <v>5.7492118299999997E-7</v>
      </c>
      <c r="D691" s="1">
        <f>mfs[[#This Row],[flux]]/1000</f>
        <v>5.7492118299999993E-10</v>
      </c>
      <c r="F691" t="s">
        <v>3458</v>
      </c>
      <c r="G691" t="s">
        <v>2778</v>
      </c>
      <c r="H691" s="3">
        <v>6.6998938625803305E-13</v>
      </c>
      <c r="I691">
        <f>_xlfn.XLOOKUP(b2b3[[#This Row],[rxn]],mfs[rxn],mfs[flux_scaled],0)</f>
        <v>0</v>
      </c>
      <c r="J691">
        <f>(b2b3[[#This Row],[flux]]-b2b3[[#This Row],[flux in mfs]])/b2b3[[#This Row],[flux]]</f>
        <v>1</v>
      </c>
      <c r="K691">
        <f>ABS(b2b3[[#This Row],[(mfs - b2+b3) / mfs]])</f>
        <v>1</v>
      </c>
      <c r="L691" t="b">
        <f>_xlfn.TEXTAFTER(b2b3[[#This Row],[rxn]],"-",-1)="SPONT"</f>
        <v>0</v>
      </c>
      <c r="M691" t="str">
        <f>_xlfn.TEXTAFTER(b2b3[[#This Row],[rxn]],"-",-1)</f>
        <v>rt7138</v>
      </c>
      <c r="N691">
        <f>_xlfn.XLOOKUP("'PRO-"&amp;b2b3[[#This Row],[enz]]&amp;"'",'[1]Sheet2 (2)'!$A:$A,'[1]Sheet2 (2)'!$B:$B,"")</f>
        <v>1</v>
      </c>
      <c r="O691">
        <f>IFERROR(_xlfn.XLOOKUP(b2b3[[#This Row],[Column2]],Table17[[#This Row],[rxn-no-enz]],Table17[[#This Row],[flux]],0),0)</f>
        <v>0</v>
      </c>
      <c r="P691" t="str">
        <f>_xlfn.TEXTBEFORE(b2b3[[#This Row],[rxn]],"-",-1,,,"")</f>
        <v>ENZSYN</v>
      </c>
    </row>
    <row r="692" spans="1:16" ht="17" hidden="1" x14ac:dyDescent="0.25">
      <c r="A692" s="1" t="s">
        <v>4229</v>
      </c>
      <c r="B692" s="1" t="s">
        <v>2778</v>
      </c>
      <c r="C692" s="1">
        <v>9.8628545999999997E-8</v>
      </c>
      <c r="D692" s="1">
        <f>mfs[[#This Row],[flux]]/1000</f>
        <v>9.8628546E-11</v>
      </c>
      <c r="F692" t="s">
        <v>3459</v>
      </c>
      <c r="G692" t="s">
        <v>2778</v>
      </c>
      <c r="H692" s="3">
        <v>4.1121697813054303E-12</v>
      </c>
      <c r="I692">
        <f>_xlfn.XLOOKUP(b2b3[[#This Row],[rxn]],mfs[rxn],mfs[flux_scaled],0)</f>
        <v>0</v>
      </c>
      <c r="J692">
        <f>(b2b3[[#This Row],[flux]]-b2b3[[#This Row],[flux in mfs]])/b2b3[[#This Row],[flux]]</f>
        <v>1</v>
      </c>
      <c r="K692">
        <f>ABS(b2b3[[#This Row],[(mfs - b2+b3) / mfs]])</f>
        <v>1</v>
      </c>
      <c r="L692" t="b">
        <f>_xlfn.TEXTAFTER(b2b3[[#This Row],[rxn]],"-",-1)="SPONT"</f>
        <v>0</v>
      </c>
      <c r="M692" t="str">
        <f>_xlfn.TEXTAFTER(b2b3[[#This Row],[rxn]],"-",-1)</f>
        <v>rt3937</v>
      </c>
      <c r="N692">
        <f>_xlfn.XLOOKUP("'PRO-"&amp;b2b3[[#This Row],[enz]]&amp;"'",'[1]Sheet2 (2)'!$A:$A,'[1]Sheet2 (2)'!$B:$B,"")</f>
        <v>1</v>
      </c>
      <c r="O692">
        <f>IFERROR(_xlfn.XLOOKUP(b2b3[[#This Row],[Column2]],Table17[[#This Row],[rxn-no-enz]],Table17[[#This Row],[flux]],0),0)</f>
        <v>0</v>
      </c>
      <c r="P692" t="str">
        <f>_xlfn.TEXTBEFORE(b2b3[[#This Row],[rxn]],"-",-1,,,"")</f>
        <v>ENZSYN</v>
      </c>
    </row>
    <row r="693" spans="1:16" ht="17" hidden="1" x14ac:dyDescent="0.25">
      <c r="A693" s="1" t="s">
        <v>4230</v>
      </c>
      <c r="B693" s="1" t="s">
        <v>2778</v>
      </c>
      <c r="C693" s="1">
        <v>3.7375217300000002E-7</v>
      </c>
      <c r="D693" s="1">
        <f>mfs[[#This Row],[flux]]/1000</f>
        <v>3.7375217300000001E-10</v>
      </c>
      <c r="F693" t="s">
        <v>3460</v>
      </c>
      <c r="G693" t="s">
        <v>2778</v>
      </c>
      <c r="H693" s="3">
        <v>1.15054326925817E-11</v>
      </c>
      <c r="I693">
        <f>_xlfn.XLOOKUP(b2b3[[#This Row],[rxn]],mfs[rxn],mfs[flux_scaled],0)</f>
        <v>0</v>
      </c>
      <c r="J693">
        <f>(b2b3[[#This Row],[flux]]-b2b3[[#This Row],[flux in mfs]])/b2b3[[#This Row],[flux]]</f>
        <v>1</v>
      </c>
      <c r="K693">
        <f>ABS(b2b3[[#This Row],[(mfs - b2+b3) / mfs]])</f>
        <v>1</v>
      </c>
      <c r="L693" t="b">
        <f>_xlfn.TEXTAFTER(b2b3[[#This Row],[rxn]],"-",-1)="SPONT"</f>
        <v>0</v>
      </c>
      <c r="M693" t="str">
        <f>_xlfn.TEXTAFTER(b2b3[[#This Row],[rxn]],"-",-1)</f>
        <v>rt5884</v>
      </c>
      <c r="N693">
        <f>_xlfn.XLOOKUP("'PRO-"&amp;b2b3[[#This Row],[enz]]&amp;"'",'[1]Sheet2 (2)'!$A:$A,'[1]Sheet2 (2)'!$B:$B,"")</f>
        <v>1</v>
      </c>
      <c r="O693">
        <f>IFERROR(_xlfn.XLOOKUP(b2b3[[#This Row],[Column2]],Table17[[#This Row],[rxn-no-enz]],Table17[[#This Row],[flux]],0),0)</f>
        <v>0</v>
      </c>
      <c r="P693" t="str">
        <f>_xlfn.TEXTBEFORE(b2b3[[#This Row],[rxn]],"-",-1,,,"")</f>
        <v>ENZSYN</v>
      </c>
    </row>
    <row r="694" spans="1:16" ht="17" hidden="1" x14ac:dyDescent="0.25">
      <c r="A694" s="1" t="s">
        <v>4231</v>
      </c>
      <c r="B694" s="1" t="s">
        <v>2778</v>
      </c>
      <c r="C694" s="1">
        <v>2.4525393999999999E-8</v>
      </c>
      <c r="D694" s="1">
        <f>mfs[[#This Row],[flux]]/1000</f>
        <v>2.4525393999999999E-11</v>
      </c>
      <c r="F694" t="s">
        <v>3461</v>
      </c>
      <c r="G694" t="s">
        <v>2778</v>
      </c>
      <c r="H694" s="3">
        <v>9.7641590545688301E-14</v>
      </c>
      <c r="I694">
        <f>_xlfn.XLOOKUP(b2b3[[#This Row],[rxn]],mfs[rxn],mfs[flux_scaled],0)</f>
        <v>0</v>
      </c>
      <c r="J694">
        <f>(b2b3[[#This Row],[flux]]-b2b3[[#This Row],[flux in mfs]])/b2b3[[#This Row],[flux]]</f>
        <v>1</v>
      </c>
      <c r="K694">
        <f>ABS(b2b3[[#This Row],[(mfs - b2+b3) / mfs]])</f>
        <v>1</v>
      </c>
      <c r="L694" t="b">
        <f>_xlfn.TEXTAFTER(b2b3[[#This Row],[rxn]],"-",-1)="SPONT"</f>
        <v>0</v>
      </c>
      <c r="M694" t="str">
        <f>_xlfn.TEXTAFTER(b2b3[[#This Row],[rxn]],"-",-1)</f>
        <v>rt2204</v>
      </c>
      <c r="N694">
        <f>_xlfn.XLOOKUP("'PRO-"&amp;b2b3[[#This Row],[enz]]&amp;"'",'[1]Sheet2 (2)'!$A:$A,'[1]Sheet2 (2)'!$B:$B,"")</f>
        <v>1</v>
      </c>
      <c r="O694">
        <f>IFERROR(_xlfn.XLOOKUP(b2b3[[#This Row],[Column2]],Table17[[#This Row],[rxn-no-enz]],Table17[[#This Row],[flux]],0),0)</f>
        <v>0</v>
      </c>
      <c r="P694" t="str">
        <f>_xlfn.TEXTBEFORE(b2b3[[#This Row],[rxn]],"-",-1,,,"")</f>
        <v>ENZSYN</v>
      </c>
    </row>
    <row r="695" spans="1:16" ht="17" hidden="1" x14ac:dyDescent="0.25">
      <c r="A695" s="1" t="s">
        <v>4232</v>
      </c>
      <c r="B695" s="1" t="s">
        <v>2778</v>
      </c>
      <c r="C695" s="1">
        <v>2.5303829000000001E-8</v>
      </c>
      <c r="D695" s="1">
        <f>mfs[[#This Row],[flux]]/1000</f>
        <v>2.5303829000000003E-11</v>
      </c>
      <c r="F695" t="s">
        <v>13199</v>
      </c>
      <c r="G695" t="s">
        <v>2778</v>
      </c>
      <c r="H695" s="3">
        <v>2.62618362370425E-11</v>
      </c>
      <c r="I695">
        <f>_xlfn.XLOOKUP(b2b3[[#This Row],[rxn]],mfs[rxn],mfs[flux_scaled],0)</f>
        <v>0</v>
      </c>
      <c r="J695">
        <f>(b2b3[[#This Row],[flux]]-b2b3[[#This Row],[flux in mfs]])/b2b3[[#This Row],[flux]]</f>
        <v>1</v>
      </c>
      <c r="K695">
        <f>ABS(b2b3[[#This Row],[(mfs - b2+b3) / mfs]])</f>
        <v>1</v>
      </c>
      <c r="L695" t="b">
        <f>_xlfn.TEXTAFTER(b2b3[[#This Row],[rxn]],"-",-1)="SPONT"</f>
        <v>0</v>
      </c>
      <c r="M695" t="str">
        <f>_xlfn.TEXTAFTER(b2b3[[#This Row],[rxn]],"-",-1)</f>
        <v>rt7962_c</v>
      </c>
      <c r="N695">
        <f>_xlfn.XLOOKUP("'PRO-"&amp;b2b3[[#This Row],[enz]]&amp;"'",'[1]Sheet2 (2)'!$A:$A,'[1]Sheet2 (2)'!$B:$B,"")</f>
        <v>1</v>
      </c>
      <c r="O695">
        <f>IFERROR(_xlfn.XLOOKUP(b2b3[[#This Row],[Column2]],Table17[[#This Row],[rxn-no-enz]],Table17[[#This Row],[flux]],0),0)</f>
        <v>0</v>
      </c>
      <c r="P695" t="str">
        <f>_xlfn.TEXTBEFORE(b2b3[[#This Row],[rxn]],"-",-1,,,"")</f>
        <v>ENZSYN</v>
      </c>
    </row>
    <row r="696" spans="1:16" ht="17" hidden="1" x14ac:dyDescent="0.25">
      <c r="A696" s="1" t="s">
        <v>4233</v>
      </c>
      <c r="B696" s="1" t="s">
        <v>2778</v>
      </c>
      <c r="C696" s="1">
        <v>1.1587640639999999E-6</v>
      </c>
      <c r="D696" s="1">
        <f>mfs[[#This Row],[flux]]/1000</f>
        <v>1.1587640639999999E-9</v>
      </c>
      <c r="F696" t="s">
        <v>3462</v>
      </c>
      <c r="G696" t="s">
        <v>2778</v>
      </c>
      <c r="H696" s="3">
        <v>4.3779744759664997E-11</v>
      </c>
      <c r="I696">
        <f>_xlfn.XLOOKUP(b2b3[[#This Row],[rxn]],mfs[rxn],mfs[flux_scaled],0)</f>
        <v>0</v>
      </c>
      <c r="J696">
        <f>(b2b3[[#This Row],[flux]]-b2b3[[#This Row],[flux in mfs]])/b2b3[[#This Row],[flux]]</f>
        <v>1</v>
      </c>
      <c r="K696">
        <f>ABS(b2b3[[#This Row],[(mfs - b2+b3) / mfs]])</f>
        <v>1</v>
      </c>
      <c r="L696" t="b">
        <f>_xlfn.TEXTAFTER(b2b3[[#This Row],[rxn]],"-",-1)="SPONT"</f>
        <v>0</v>
      </c>
      <c r="M696" t="str">
        <f>_xlfn.TEXTAFTER(b2b3[[#This Row],[rxn]],"-",-1)</f>
        <v>rt4576</v>
      </c>
      <c r="N696">
        <f>_xlfn.XLOOKUP("'PRO-"&amp;b2b3[[#This Row],[enz]]&amp;"'",'[1]Sheet2 (2)'!$A:$A,'[1]Sheet2 (2)'!$B:$B,"")</f>
        <v>1</v>
      </c>
      <c r="O696">
        <f>IFERROR(_xlfn.XLOOKUP(b2b3[[#This Row],[Column2]],Table17[[#This Row],[rxn-no-enz]],Table17[[#This Row],[flux]],0),0)</f>
        <v>0</v>
      </c>
      <c r="P696" t="str">
        <f>_xlfn.TEXTBEFORE(b2b3[[#This Row],[rxn]],"-",-1,,,"")</f>
        <v>ENZSYN</v>
      </c>
    </row>
    <row r="697" spans="1:16" ht="17" hidden="1" x14ac:dyDescent="0.25">
      <c r="A697" s="1" t="s">
        <v>11539</v>
      </c>
      <c r="B697" s="1" t="s">
        <v>2778</v>
      </c>
      <c r="C697" s="1">
        <v>2.6635098599999998E-7</v>
      </c>
      <c r="D697" s="1">
        <f>mfs[[#This Row],[flux]]/1000</f>
        <v>2.6635098599999995E-10</v>
      </c>
      <c r="F697" t="s">
        <v>3464</v>
      </c>
      <c r="G697" t="s">
        <v>2778</v>
      </c>
      <c r="H697" s="3">
        <v>1.23617568215883E-12</v>
      </c>
      <c r="I697">
        <f>_xlfn.XLOOKUP(b2b3[[#This Row],[rxn]],mfs[rxn],mfs[flux_scaled],0)</f>
        <v>0</v>
      </c>
      <c r="J697">
        <f>(b2b3[[#This Row],[flux]]-b2b3[[#This Row],[flux in mfs]])/b2b3[[#This Row],[flux]]</f>
        <v>1</v>
      </c>
      <c r="K697">
        <f>ABS(b2b3[[#This Row],[(mfs - b2+b3) / mfs]])</f>
        <v>1</v>
      </c>
      <c r="L697" t="b">
        <f>_xlfn.TEXTAFTER(b2b3[[#This Row],[rxn]],"-",-1)="SPONT"</f>
        <v>0</v>
      </c>
      <c r="M697" t="str">
        <f>_xlfn.TEXTAFTER(b2b3[[#This Row],[rxn]],"-",-1)</f>
        <v>PMT12</v>
      </c>
      <c r="N697" t="str">
        <f>_xlfn.XLOOKUP("'PRO-"&amp;b2b3[[#This Row],[enz]]&amp;"'",'[1]Sheet2 (2)'!$A:$A,'[1]Sheet2 (2)'!$B:$B,"")</f>
        <v/>
      </c>
      <c r="O697">
        <f>IFERROR(_xlfn.XLOOKUP(b2b3[[#This Row],[Column2]],Table17[[#This Row],[rxn-no-enz]],Table17[[#This Row],[flux]],0),0)</f>
        <v>0</v>
      </c>
      <c r="P697" t="str">
        <f>_xlfn.TEXTBEFORE(b2b3[[#This Row],[rxn]],"-",-1,,,"")</f>
        <v>ENZSYN</v>
      </c>
    </row>
    <row r="698" spans="1:16" ht="17" hidden="1" x14ac:dyDescent="0.25">
      <c r="A698" s="1" t="s">
        <v>4234</v>
      </c>
      <c r="B698" s="1" t="s">
        <v>2778</v>
      </c>
      <c r="C698" s="1">
        <v>9.6727193000000002E-8</v>
      </c>
      <c r="D698" s="1">
        <f>mfs[[#This Row],[flux]]/1000</f>
        <v>9.6727193E-11</v>
      </c>
      <c r="F698" t="s">
        <v>3465</v>
      </c>
      <c r="G698" t="s">
        <v>2778</v>
      </c>
      <c r="H698" s="3">
        <v>5.0280663376066699E-12</v>
      </c>
      <c r="I698">
        <f>_xlfn.XLOOKUP(b2b3[[#This Row],[rxn]],mfs[rxn],mfs[flux_scaled],0)</f>
        <v>0</v>
      </c>
      <c r="J698">
        <f>(b2b3[[#This Row],[flux]]-b2b3[[#This Row],[flux in mfs]])/b2b3[[#This Row],[flux]]</f>
        <v>1</v>
      </c>
      <c r="K698">
        <f>ABS(b2b3[[#This Row],[(mfs - b2+b3) / mfs]])</f>
        <v>1</v>
      </c>
      <c r="L698" t="b">
        <f>_xlfn.TEXTAFTER(b2b3[[#This Row],[rxn]],"-",-1)="SPONT"</f>
        <v>0</v>
      </c>
      <c r="M698" t="str">
        <f>_xlfn.TEXTAFTER(b2b3[[#This Row],[rxn]],"-",-1)</f>
        <v>rt5116</v>
      </c>
      <c r="N698">
        <f>_xlfn.XLOOKUP("'PRO-"&amp;b2b3[[#This Row],[enz]]&amp;"'",'[1]Sheet2 (2)'!$A:$A,'[1]Sheet2 (2)'!$B:$B,"")</f>
        <v>1</v>
      </c>
      <c r="O698">
        <f>IFERROR(_xlfn.XLOOKUP(b2b3[[#This Row],[Column2]],Table17[[#This Row],[rxn-no-enz]],Table17[[#This Row],[flux]],0),0)</f>
        <v>0</v>
      </c>
      <c r="P698" t="str">
        <f>_xlfn.TEXTBEFORE(b2b3[[#This Row],[rxn]],"-",-1,,,"")</f>
        <v>ENZSYN</v>
      </c>
    </row>
    <row r="699" spans="1:16" ht="17" hidden="1" x14ac:dyDescent="0.25">
      <c r="A699" s="1" t="s">
        <v>4235</v>
      </c>
      <c r="B699" s="1" t="s">
        <v>2778</v>
      </c>
      <c r="C699" s="1">
        <v>9.1116992999999996E-8</v>
      </c>
      <c r="D699" s="1">
        <f>mfs[[#This Row],[flux]]/1000</f>
        <v>9.1116992999999994E-11</v>
      </c>
      <c r="F699" t="s">
        <v>3466</v>
      </c>
      <c r="G699" t="s">
        <v>2778</v>
      </c>
      <c r="H699" s="3">
        <v>2.1951392753530202E-12</v>
      </c>
      <c r="I699">
        <f>_xlfn.XLOOKUP(b2b3[[#This Row],[rxn]],mfs[rxn],mfs[flux_scaled],0)</f>
        <v>0</v>
      </c>
      <c r="J699">
        <f>(b2b3[[#This Row],[flux]]-b2b3[[#This Row],[flux in mfs]])/b2b3[[#This Row],[flux]]</f>
        <v>1</v>
      </c>
      <c r="K699">
        <f>ABS(b2b3[[#This Row],[(mfs - b2+b3) / mfs]])</f>
        <v>1</v>
      </c>
      <c r="L699" t="b">
        <f>_xlfn.TEXTAFTER(b2b3[[#This Row],[rxn]],"-",-1)="SPONT"</f>
        <v>0</v>
      </c>
      <c r="M699" t="str">
        <f>_xlfn.TEXTAFTER(b2b3[[#This Row],[rxn]],"-",-1)</f>
        <v>rt2746</v>
      </c>
      <c r="N699">
        <f>_xlfn.XLOOKUP("'PRO-"&amp;b2b3[[#This Row],[enz]]&amp;"'",'[1]Sheet2 (2)'!$A:$A,'[1]Sheet2 (2)'!$B:$B,"")</f>
        <v>1</v>
      </c>
      <c r="O699">
        <f>IFERROR(_xlfn.XLOOKUP(b2b3[[#This Row],[Column2]],Table17[[#This Row],[rxn-no-enz]],Table17[[#This Row],[flux]],0),0)</f>
        <v>0</v>
      </c>
      <c r="P699" t="str">
        <f>_xlfn.TEXTBEFORE(b2b3[[#This Row],[rxn]],"-",-1,,,"")</f>
        <v>ENZSYN</v>
      </c>
    </row>
    <row r="700" spans="1:16" ht="17" hidden="1" x14ac:dyDescent="0.25">
      <c r="A700" s="1" t="s">
        <v>4236</v>
      </c>
      <c r="B700" s="1" t="s">
        <v>2778</v>
      </c>
      <c r="C700" s="1">
        <v>9.7090051000000004E-8</v>
      </c>
      <c r="D700" s="1">
        <f>mfs[[#This Row],[flux]]/1000</f>
        <v>9.7090051000000008E-11</v>
      </c>
      <c r="F700" t="s">
        <v>3467</v>
      </c>
      <c r="G700" t="s">
        <v>2778</v>
      </c>
      <c r="H700" s="3">
        <v>3.40389171222093E-10</v>
      </c>
      <c r="I700">
        <f>_xlfn.XLOOKUP(b2b3[[#This Row],[rxn]],mfs[rxn],mfs[flux_scaled],0)</f>
        <v>0</v>
      </c>
      <c r="J700">
        <f>(b2b3[[#This Row],[flux]]-b2b3[[#This Row],[flux in mfs]])/b2b3[[#This Row],[flux]]</f>
        <v>1</v>
      </c>
      <c r="K700">
        <f>ABS(b2b3[[#This Row],[(mfs - b2+b3) / mfs]])</f>
        <v>1</v>
      </c>
      <c r="L700" t="b">
        <f>_xlfn.TEXTAFTER(b2b3[[#This Row],[rxn]],"-",-1)="SPONT"</f>
        <v>0</v>
      </c>
      <c r="M700" t="str">
        <f>_xlfn.TEXTAFTER(b2b3[[#This Row],[rxn]],"-",-1)</f>
        <v>rt1542</v>
      </c>
      <c r="N700">
        <f>_xlfn.XLOOKUP("'PRO-"&amp;b2b3[[#This Row],[enz]]&amp;"'",'[1]Sheet2 (2)'!$A:$A,'[1]Sheet2 (2)'!$B:$B,"")</f>
        <v>1</v>
      </c>
      <c r="O700">
        <f>IFERROR(_xlfn.XLOOKUP(b2b3[[#This Row],[Column2]],Table17[[#This Row],[rxn-no-enz]],Table17[[#This Row],[flux]],0),0)</f>
        <v>0</v>
      </c>
      <c r="P700" t="str">
        <f>_xlfn.TEXTBEFORE(b2b3[[#This Row],[rxn]],"-",-1,,,"")</f>
        <v>ENZSYN</v>
      </c>
    </row>
    <row r="701" spans="1:16" ht="17" hidden="1" x14ac:dyDescent="0.25">
      <c r="A701" s="1" t="s">
        <v>4237</v>
      </c>
      <c r="B701" s="1" t="s">
        <v>2778</v>
      </c>
      <c r="C701" s="1">
        <v>2.4084422900000002E-7</v>
      </c>
      <c r="D701" s="1">
        <f>mfs[[#This Row],[flux]]/1000</f>
        <v>2.40844229E-10</v>
      </c>
      <c r="F701" t="s">
        <v>3468</v>
      </c>
      <c r="G701" t="s">
        <v>2778</v>
      </c>
      <c r="H701" s="3">
        <v>2.0650111208602799E-11</v>
      </c>
      <c r="I701">
        <f>_xlfn.XLOOKUP(b2b3[[#This Row],[rxn]],mfs[rxn],mfs[flux_scaled],0)</f>
        <v>0</v>
      </c>
      <c r="J701">
        <f>(b2b3[[#This Row],[flux]]-b2b3[[#This Row],[flux in mfs]])/b2b3[[#This Row],[flux]]</f>
        <v>1</v>
      </c>
      <c r="K701">
        <f>ABS(b2b3[[#This Row],[(mfs - b2+b3) / mfs]])</f>
        <v>1</v>
      </c>
      <c r="L701" t="b">
        <f>_xlfn.TEXTAFTER(b2b3[[#This Row],[rxn]],"-",-1)="SPONT"</f>
        <v>0</v>
      </c>
      <c r="M701" t="str">
        <f>_xlfn.TEXTAFTER(b2b3[[#This Row],[rxn]],"-",-1)</f>
        <v>rt3542</v>
      </c>
      <c r="N701">
        <f>_xlfn.XLOOKUP("'PRO-"&amp;b2b3[[#This Row],[enz]]&amp;"'",'[1]Sheet2 (2)'!$A:$A,'[1]Sheet2 (2)'!$B:$B,"")</f>
        <v>1</v>
      </c>
      <c r="O701">
        <f>IFERROR(_xlfn.XLOOKUP(b2b3[[#This Row],[Column2]],Table17[[#This Row],[rxn-no-enz]],Table17[[#This Row],[flux]],0),0)</f>
        <v>0</v>
      </c>
      <c r="P701" t="str">
        <f>_xlfn.TEXTBEFORE(b2b3[[#This Row],[rxn]],"-",-1,,,"")</f>
        <v>ENZSYN</v>
      </c>
    </row>
    <row r="702" spans="1:16" ht="17" hidden="1" x14ac:dyDescent="0.25">
      <c r="A702" s="1" t="s">
        <v>11540</v>
      </c>
      <c r="B702" s="1" t="s">
        <v>2778</v>
      </c>
      <c r="C702" s="1">
        <v>7.1777160000000003E-9</v>
      </c>
      <c r="D702" s="1">
        <f>mfs[[#This Row],[flux]]/1000</f>
        <v>7.1777160000000004E-12</v>
      </c>
      <c r="F702" t="s">
        <v>3469</v>
      </c>
      <c r="G702" t="s">
        <v>2778</v>
      </c>
      <c r="H702" s="3">
        <v>7.7207988702844396E-13</v>
      </c>
      <c r="I702">
        <f>_xlfn.XLOOKUP(b2b3[[#This Row],[rxn]],mfs[rxn],mfs[flux_scaled],0)</f>
        <v>0</v>
      </c>
      <c r="J702">
        <f>(b2b3[[#This Row],[flux]]-b2b3[[#This Row],[flux in mfs]])/b2b3[[#This Row],[flux]]</f>
        <v>1</v>
      </c>
      <c r="K702">
        <f>ABS(b2b3[[#This Row],[(mfs - b2+b3) / mfs]])</f>
        <v>1</v>
      </c>
      <c r="L702" t="b">
        <f>_xlfn.TEXTAFTER(b2b3[[#This Row],[rxn]],"-",-1)="SPONT"</f>
        <v>0</v>
      </c>
      <c r="M702" t="str">
        <f>_xlfn.TEXTAFTER(b2b3[[#This Row],[rxn]],"-",-1)</f>
        <v>rt8469</v>
      </c>
      <c r="N702">
        <f>_xlfn.XLOOKUP("'PRO-"&amp;b2b3[[#This Row],[enz]]&amp;"'",'[1]Sheet2 (2)'!$A:$A,'[1]Sheet2 (2)'!$B:$B,"")</f>
        <v>1</v>
      </c>
      <c r="O702">
        <f>IFERROR(_xlfn.XLOOKUP(b2b3[[#This Row],[Column2]],Table17[[#This Row],[rxn-no-enz]],Table17[[#This Row],[flux]],0),0)</f>
        <v>0</v>
      </c>
      <c r="P702" t="str">
        <f>_xlfn.TEXTBEFORE(b2b3[[#This Row],[rxn]],"-",-1,,,"")</f>
        <v>ENZSYN</v>
      </c>
    </row>
    <row r="703" spans="1:16" ht="17" hidden="1" x14ac:dyDescent="0.25">
      <c r="A703" s="1" t="s">
        <v>11541</v>
      </c>
      <c r="B703" s="1" t="s">
        <v>2778</v>
      </c>
      <c r="C703" s="1">
        <v>1.2090632999999999E-8</v>
      </c>
      <c r="D703" s="1">
        <f>mfs[[#This Row],[flux]]/1000</f>
        <v>1.2090632999999999E-11</v>
      </c>
      <c r="F703" t="s">
        <v>3470</v>
      </c>
      <c r="G703" t="s">
        <v>2778</v>
      </c>
      <c r="H703" s="3">
        <v>9.9466716670968796E-12</v>
      </c>
      <c r="I703">
        <f>_xlfn.XLOOKUP(b2b3[[#This Row],[rxn]],mfs[rxn],mfs[flux_scaled],0)</f>
        <v>0</v>
      </c>
      <c r="J703">
        <f>(b2b3[[#This Row],[flux]]-b2b3[[#This Row],[flux in mfs]])/b2b3[[#This Row],[flux]]</f>
        <v>1</v>
      </c>
      <c r="K703">
        <f>ABS(b2b3[[#This Row],[(mfs - b2+b3) / mfs]])</f>
        <v>1</v>
      </c>
      <c r="L703" t="b">
        <f>_xlfn.TEXTAFTER(b2b3[[#This Row],[rxn]],"-",-1)="SPONT"</f>
        <v>0</v>
      </c>
      <c r="M703" t="str">
        <f>_xlfn.TEXTAFTER(b2b3[[#This Row],[rxn]],"-",-1)</f>
        <v>rt6884</v>
      </c>
      <c r="N703">
        <f>_xlfn.XLOOKUP("'PRO-"&amp;b2b3[[#This Row],[enz]]&amp;"'",'[1]Sheet2 (2)'!$A:$A,'[1]Sheet2 (2)'!$B:$B,"")</f>
        <v>1</v>
      </c>
      <c r="O703">
        <f>IFERROR(_xlfn.XLOOKUP(b2b3[[#This Row],[Column2]],Table17[[#This Row],[rxn-no-enz]],Table17[[#This Row],[flux]],0),0)</f>
        <v>0</v>
      </c>
      <c r="P703" t="str">
        <f>_xlfn.TEXTBEFORE(b2b3[[#This Row],[rxn]],"-",-1,,,"")</f>
        <v>ENZSYN</v>
      </c>
    </row>
    <row r="704" spans="1:16" ht="17" hidden="1" x14ac:dyDescent="0.25">
      <c r="A704" s="1" t="s">
        <v>4238</v>
      </c>
      <c r="B704" s="1" t="s">
        <v>2778</v>
      </c>
      <c r="C704" s="1">
        <v>2.0695434E-8</v>
      </c>
      <c r="D704" s="1">
        <f>mfs[[#This Row],[flux]]/1000</f>
        <v>2.0695434000000001E-11</v>
      </c>
      <c r="F704" t="s">
        <v>3471</v>
      </c>
      <c r="G704" t="s">
        <v>2778</v>
      </c>
      <c r="H704" s="3">
        <v>7.6019701100216597E-12</v>
      </c>
      <c r="I704">
        <f>_xlfn.XLOOKUP(b2b3[[#This Row],[rxn]],mfs[rxn],mfs[flux_scaled],0)</f>
        <v>0</v>
      </c>
      <c r="J704">
        <f>(b2b3[[#This Row],[flux]]-b2b3[[#This Row],[flux in mfs]])/b2b3[[#This Row],[flux]]</f>
        <v>1</v>
      </c>
      <c r="K704">
        <f>ABS(b2b3[[#This Row],[(mfs - b2+b3) / mfs]])</f>
        <v>1</v>
      </c>
      <c r="L704" t="b">
        <f>_xlfn.TEXTAFTER(b2b3[[#This Row],[rxn]],"-",-1)="SPONT"</f>
        <v>0</v>
      </c>
      <c r="M704" t="str">
        <f>_xlfn.TEXTAFTER(b2b3[[#This Row],[rxn]],"-",-1)</f>
        <v>rt7873</v>
      </c>
      <c r="N704">
        <f>_xlfn.XLOOKUP("'PRO-"&amp;b2b3[[#This Row],[enz]]&amp;"'",'[1]Sheet2 (2)'!$A:$A,'[1]Sheet2 (2)'!$B:$B,"")</f>
        <v>1</v>
      </c>
      <c r="O704">
        <f>IFERROR(_xlfn.XLOOKUP(b2b3[[#This Row],[Column2]],Table17[[#This Row],[rxn-no-enz]],Table17[[#This Row],[flux]],0),0)</f>
        <v>0</v>
      </c>
      <c r="P704" t="str">
        <f>_xlfn.TEXTBEFORE(b2b3[[#This Row],[rxn]],"-",-1,,,"")</f>
        <v>ENZSYN</v>
      </c>
    </row>
    <row r="705" spans="1:16" ht="17" hidden="1" x14ac:dyDescent="0.25">
      <c r="A705" s="1" t="s">
        <v>4239</v>
      </c>
      <c r="B705" s="1" t="s">
        <v>2778</v>
      </c>
      <c r="C705" s="1">
        <v>2.18657503E-7</v>
      </c>
      <c r="D705" s="1">
        <f>mfs[[#This Row],[flux]]/1000</f>
        <v>2.1865750299999998E-10</v>
      </c>
      <c r="F705" t="s">
        <v>3472</v>
      </c>
      <c r="G705" t="s">
        <v>2778</v>
      </c>
      <c r="H705" s="3">
        <v>3.9269075384882801E-10</v>
      </c>
      <c r="I705">
        <f>_xlfn.XLOOKUP(b2b3[[#This Row],[rxn]],mfs[rxn],mfs[flux_scaled],0)</f>
        <v>0</v>
      </c>
      <c r="J705">
        <f>(b2b3[[#This Row],[flux]]-b2b3[[#This Row],[flux in mfs]])/b2b3[[#This Row],[flux]]</f>
        <v>1</v>
      </c>
      <c r="K705">
        <f>ABS(b2b3[[#This Row],[(mfs - b2+b3) / mfs]])</f>
        <v>1</v>
      </c>
      <c r="L705" t="b">
        <f>_xlfn.TEXTAFTER(b2b3[[#This Row],[rxn]],"-",-1)="SPONT"</f>
        <v>0</v>
      </c>
      <c r="M705" t="str">
        <f>_xlfn.TEXTAFTER(b2b3[[#This Row],[rxn]],"-",-1)</f>
        <v>rt0669</v>
      </c>
      <c r="N705">
        <f>_xlfn.XLOOKUP("'PRO-"&amp;b2b3[[#This Row],[enz]]&amp;"'",'[1]Sheet2 (2)'!$A:$A,'[1]Sheet2 (2)'!$B:$B,"")</f>
        <v>1</v>
      </c>
      <c r="O705">
        <f>IFERROR(_xlfn.XLOOKUP(b2b3[[#This Row],[Column2]],Table17[[#This Row],[rxn-no-enz]],Table17[[#This Row],[flux]],0),0)</f>
        <v>0</v>
      </c>
      <c r="P705" t="str">
        <f>_xlfn.TEXTBEFORE(b2b3[[#This Row],[rxn]],"-",-1,,,"")</f>
        <v>ENZSYN</v>
      </c>
    </row>
    <row r="706" spans="1:16" ht="17" hidden="1" x14ac:dyDescent="0.25">
      <c r="A706" s="1" t="s">
        <v>4240</v>
      </c>
      <c r="B706" s="1" t="s">
        <v>2778</v>
      </c>
      <c r="C706" s="1">
        <v>6.6106693500000003E-7</v>
      </c>
      <c r="D706" s="1">
        <f>mfs[[#This Row],[flux]]/1000</f>
        <v>6.6106693500000007E-10</v>
      </c>
      <c r="F706" t="s">
        <v>3474</v>
      </c>
      <c r="G706" t="s">
        <v>2778</v>
      </c>
      <c r="H706" s="3">
        <v>1.41779451254911E-11</v>
      </c>
      <c r="I706">
        <f>_xlfn.XLOOKUP(b2b3[[#This Row],[rxn]],mfs[rxn],mfs[flux_scaled],0)</f>
        <v>0</v>
      </c>
      <c r="J706">
        <f>(b2b3[[#This Row],[flux]]-b2b3[[#This Row],[flux in mfs]])/b2b3[[#This Row],[flux]]</f>
        <v>1</v>
      </c>
      <c r="K706">
        <f>ABS(b2b3[[#This Row],[(mfs - b2+b3) / mfs]])</f>
        <v>1</v>
      </c>
      <c r="L706" t="b">
        <f>_xlfn.TEXTAFTER(b2b3[[#This Row],[rxn]],"-",-1)="SPONT"</f>
        <v>0</v>
      </c>
      <c r="M706" t="str">
        <f>_xlfn.TEXTAFTER(b2b3[[#This Row],[rxn]],"-",-1)</f>
        <v>rt2799_l</v>
      </c>
      <c r="N706">
        <f>_xlfn.XLOOKUP("'PRO-"&amp;b2b3[[#This Row],[enz]]&amp;"'",'[1]Sheet2 (2)'!$A:$A,'[1]Sheet2 (2)'!$B:$B,"")</f>
        <v>1</v>
      </c>
      <c r="O706">
        <f>IFERROR(_xlfn.XLOOKUP(b2b3[[#This Row],[Column2]],Table17[[#This Row],[rxn-no-enz]],Table17[[#This Row],[flux]],0),0)</f>
        <v>0</v>
      </c>
      <c r="P706" t="str">
        <f>_xlfn.TEXTBEFORE(b2b3[[#This Row],[rxn]],"-",-1,,,"")</f>
        <v>ENZSYN</v>
      </c>
    </row>
    <row r="707" spans="1:16" ht="17" hidden="1" x14ac:dyDescent="0.25">
      <c r="A707" s="1" t="s">
        <v>11542</v>
      </c>
      <c r="B707" s="1" t="s">
        <v>2778</v>
      </c>
      <c r="C707" s="1">
        <v>4.0722899999999999E-10</v>
      </c>
      <c r="D707" s="1">
        <f>mfs[[#This Row],[flux]]/1000</f>
        <v>4.07229E-13</v>
      </c>
      <c r="F707" t="s">
        <v>3475</v>
      </c>
      <c r="G707" t="s">
        <v>2778</v>
      </c>
      <c r="H707" s="3">
        <v>0</v>
      </c>
      <c r="I707">
        <f>_xlfn.XLOOKUP(b2b3[[#This Row],[rxn]],mfs[rxn],mfs[flux_scaled],0)</f>
        <v>0</v>
      </c>
      <c r="J707" t="e">
        <f>(b2b3[[#This Row],[flux]]-b2b3[[#This Row],[flux in mfs]])/b2b3[[#This Row],[flux]]</f>
        <v>#DIV/0!</v>
      </c>
      <c r="K707" t="e">
        <f>ABS(b2b3[[#This Row],[(mfs - b2+b3) / mfs]])</f>
        <v>#DIV/0!</v>
      </c>
      <c r="L707" t="b">
        <f>_xlfn.TEXTAFTER(b2b3[[#This Row],[rxn]],"-",-1)="SPONT"</f>
        <v>0</v>
      </c>
      <c r="M707" t="str">
        <f>_xlfn.TEXTAFTER(b2b3[[#This Row],[rxn]],"-",-1)</f>
        <v>rt2799_rm</v>
      </c>
      <c r="N707">
        <f>_xlfn.XLOOKUP("'PRO-"&amp;b2b3[[#This Row],[enz]]&amp;"'",'[1]Sheet2 (2)'!$A:$A,'[1]Sheet2 (2)'!$B:$B,"")</f>
        <v>1</v>
      </c>
      <c r="O707">
        <f>IFERROR(_xlfn.XLOOKUP(b2b3[[#This Row],[Column2]],Table17[[#This Row],[rxn-no-enz]],Table17[[#This Row],[flux]],0),0)</f>
        <v>0</v>
      </c>
      <c r="P707" t="str">
        <f>_xlfn.TEXTBEFORE(b2b3[[#This Row],[rxn]],"-",-1,,,"")</f>
        <v>ENZSYN</v>
      </c>
    </row>
    <row r="708" spans="1:16" ht="17" hidden="1" x14ac:dyDescent="0.25">
      <c r="A708" s="1" t="s">
        <v>4241</v>
      </c>
      <c r="B708" s="1" t="s">
        <v>2778</v>
      </c>
      <c r="C708" s="1">
        <v>1.2361757E-8</v>
      </c>
      <c r="D708" s="1">
        <f>mfs[[#This Row],[flux]]/1000</f>
        <v>1.2361757000000001E-11</v>
      </c>
      <c r="F708" t="s">
        <v>13200</v>
      </c>
      <c r="G708" t="s">
        <v>2778</v>
      </c>
      <c r="H708" s="3">
        <v>7.3854249941440899E-12</v>
      </c>
      <c r="I708">
        <f>_xlfn.XLOOKUP(b2b3[[#This Row],[rxn]],mfs[rxn],mfs[flux_scaled],0)</f>
        <v>0</v>
      </c>
      <c r="J708">
        <f>(b2b3[[#This Row],[flux]]-b2b3[[#This Row],[flux in mfs]])/b2b3[[#This Row],[flux]]</f>
        <v>1</v>
      </c>
      <c r="K708">
        <f>ABS(b2b3[[#This Row],[(mfs - b2+b3) / mfs]])</f>
        <v>1</v>
      </c>
      <c r="L708" t="b">
        <f>_xlfn.TEXTAFTER(b2b3[[#This Row],[rxn]],"-",-1)="SPONT"</f>
        <v>0</v>
      </c>
      <c r="M708" t="str">
        <f>_xlfn.TEXTAFTER(b2b3[[#This Row],[rxn]],"-",-1)</f>
        <v>rt1544_l</v>
      </c>
      <c r="N708">
        <f>_xlfn.XLOOKUP("'PRO-"&amp;b2b3[[#This Row],[enz]]&amp;"'",'[1]Sheet2 (2)'!$A:$A,'[1]Sheet2 (2)'!$B:$B,"")</f>
        <v>1</v>
      </c>
      <c r="O708">
        <f>IFERROR(_xlfn.XLOOKUP(b2b3[[#This Row],[Column2]],Table17[[#This Row],[rxn-no-enz]],Table17[[#This Row],[flux]],0),0)</f>
        <v>0</v>
      </c>
      <c r="P708" t="str">
        <f>_xlfn.TEXTBEFORE(b2b3[[#This Row],[rxn]],"-",-1,,,"")</f>
        <v>ENZSYN</v>
      </c>
    </row>
    <row r="709" spans="1:16" ht="17" hidden="1" x14ac:dyDescent="0.25">
      <c r="A709" s="1" t="s">
        <v>4242</v>
      </c>
      <c r="B709" s="1" t="s">
        <v>2778</v>
      </c>
      <c r="C709" s="1">
        <v>3.758665E-7</v>
      </c>
      <c r="D709" s="1">
        <f>mfs[[#This Row],[flux]]/1000</f>
        <v>3.7586649999999999E-10</v>
      </c>
      <c r="F709" t="s">
        <v>3477</v>
      </c>
      <c r="G709" t="s">
        <v>2778</v>
      </c>
      <c r="H709" s="3">
        <v>2.5948590918927902E-10</v>
      </c>
      <c r="I709">
        <f>_xlfn.XLOOKUP(b2b3[[#This Row],[rxn]],mfs[rxn],mfs[flux_scaled],0)</f>
        <v>0</v>
      </c>
      <c r="J709">
        <f>(b2b3[[#This Row],[flux]]-b2b3[[#This Row],[flux in mfs]])/b2b3[[#This Row],[flux]]</f>
        <v>1</v>
      </c>
      <c r="K709">
        <f>ABS(b2b3[[#This Row],[(mfs - b2+b3) / mfs]])</f>
        <v>1</v>
      </c>
      <c r="L709" t="b">
        <f>_xlfn.TEXTAFTER(b2b3[[#This Row],[rxn]],"-",-1)="SPONT"</f>
        <v>0</v>
      </c>
      <c r="M709" t="str">
        <f>_xlfn.TEXTAFTER(b2b3[[#This Row],[rxn]],"-",-1)</f>
        <v>rt7052</v>
      </c>
      <c r="N709">
        <f>_xlfn.XLOOKUP("'PRO-"&amp;b2b3[[#This Row],[enz]]&amp;"'",'[1]Sheet2 (2)'!$A:$A,'[1]Sheet2 (2)'!$B:$B,"")</f>
        <v>1</v>
      </c>
      <c r="O709">
        <f>IFERROR(_xlfn.XLOOKUP(b2b3[[#This Row],[Column2]],Table17[[#This Row],[rxn-no-enz]],Table17[[#This Row],[flux]],0),0)</f>
        <v>0</v>
      </c>
      <c r="P709" t="str">
        <f>_xlfn.TEXTBEFORE(b2b3[[#This Row],[rxn]],"-",-1,,,"")</f>
        <v>ENZSYN</v>
      </c>
    </row>
    <row r="710" spans="1:16" ht="17" hidden="1" x14ac:dyDescent="0.25">
      <c r="A710" s="1" t="s">
        <v>11544</v>
      </c>
      <c r="B710" s="1" t="s">
        <v>2778</v>
      </c>
      <c r="C710" s="1">
        <v>3.0145998900000001E-7</v>
      </c>
      <c r="D710" s="1">
        <f>mfs[[#This Row],[flux]]/1000</f>
        <v>3.0145998900000002E-10</v>
      </c>
      <c r="F710" t="s">
        <v>3478</v>
      </c>
      <c r="G710" t="s">
        <v>2778</v>
      </c>
      <c r="H710" s="3">
        <v>1.47768345891145E-12</v>
      </c>
      <c r="I710">
        <f>_xlfn.XLOOKUP(b2b3[[#This Row],[rxn]],mfs[rxn],mfs[flux_scaled],0)</f>
        <v>0</v>
      </c>
      <c r="J710">
        <f>(b2b3[[#This Row],[flux]]-b2b3[[#This Row],[flux in mfs]])/b2b3[[#This Row],[flux]]</f>
        <v>1</v>
      </c>
      <c r="K710">
        <f>ABS(b2b3[[#This Row],[(mfs - b2+b3) / mfs]])</f>
        <v>1</v>
      </c>
      <c r="L710" t="b">
        <f>_xlfn.TEXTAFTER(b2b3[[#This Row],[rxn]],"-",-1)="SPONT"</f>
        <v>0</v>
      </c>
      <c r="M710" t="str">
        <f>_xlfn.TEXTAFTER(b2b3[[#This Row],[rxn]],"-",-1)</f>
        <v>rt7907</v>
      </c>
      <c r="N710">
        <f>_xlfn.XLOOKUP("'PRO-"&amp;b2b3[[#This Row],[enz]]&amp;"'",'[1]Sheet2 (2)'!$A:$A,'[1]Sheet2 (2)'!$B:$B,"")</f>
        <v>1</v>
      </c>
      <c r="O710">
        <f>IFERROR(_xlfn.XLOOKUP(b2b3[[#This Row],[Column2]],Table17[[#This Row],[rxn-no-enz]],Table17[[#This Row],[flux]],0),0)</f>
        <v>0</v>
      </c>
      <c r="P710" t="str">
        <f>_xlfn.TEXTBEFORE(b2b3[[#This Row],[rxn]],"-",-1,,,"")</f>
        <v>ENZSYN</v>
      </c>
    </row>
    <row r="711" spans="1:16" ht="17" hidden="1" x14ac:dyDescent="0.25">
      <c r="A711" s="1" t="s">
        <v>13133</v>
      </c>
      <c r="B711" s="1" t="s">
        <v>2778</v>
      </c>
      <c r="C711" s="1">
        <v>2.3978154000000002E-7</v>
      </c>
      <c r="D711" s="1">
        <f>mfs[[#This Row],[flux]]/1000</f>
        <v>2.3978154000000001E-10</v>
      </c>
      <c r="F711" t="s">
        <v>13201</v>
      </c>
      <c r="G711" t="s">
        <v>2778</v>
      </c>
      <c r="H711" s="3">
        <v>1.67672102984954E-11</v>
      </c>
      <c r="I711">
        <f>_xlfn.XLOOKUP(b2b3[[#This Row],[rxn]],mfs[rxn],mfs[flux_scaled],0)</f>
        <v>0</v>
      </c>
      <c r="J711">
        <f>(b2b3[[#This Row],[flux]]-b2b3[[#This Row],[flux in mfs]])/b2b3[[#This Row],[flux]]</f>
        <v>1</v>
      </c>
      <c r="K711">
        <f>ABS(b2b3[[#This Row],[(mfs - b2+b3) / mfs]])</f>
        <v>1</v>
      </c>
      <c r="L711" t="b">
        <f>_xlfn.TEXTAFTER(b2b3[[#This Row],[rxn]],"-",-1)="SPONT"</f>
        <v>0</v>
      </c>
      <c r="M711" t="str">
        <f>_xlfn.TEXTAFTER(b2b3[[#This Row],[rxn]],"-",-1)</f>
        <v>rt0996</v>
      </c>
      <c r="N711">
        <f>_xlfn.XLOOKUP("'PRO-"&amp;b2b3[[#This Row],[enz]]&amp;"'",'[1]Sheet2 (2)'!$A:$A,'[1]Sheet2 (2)'!$B:$B,"")</f>
        <v>2</v>
      </c>
      <c r="O711">
        <f>IFERROR(_xlfn.XLOOKUP(b2b3[[#This Row],[Column2]],Table17[[#This Row],[rxn-no-enz]],Table17[[#This Row],[flux]],0),0)</f>
        <v>0</v>
      </c>
      <c r="P711" t="str">
        <f>_xlfn.TEXTBEFORE(b2b3[[#This Row],[rxn]],"-",-1,,,"")</f>
        <v>ENZSYN</v>
      </c>
    </row>
    <row r="712" spans="1:16" ht="17" hidden="1" x14ac:dyDescent="0.25">
      <c r="A712" s="1" t="s">
        <v>11545</v>
      </c>
      <c r="B712" s="1" t="s">
        <v>2778</v>
      </c>
      <c r="C712" s="1">
        <v>1.583780541E-6</v>
      </c>
      <c r="D712" s="1">
        <f>mfs[[#This Row],[flux]]/1000</f>
        <v>1.583780541E-9</v>
      </c>
      <c r="F712" t="s">
        <v>13202</v>
      </c>
      <c r="G712" t="s">
        <v>2778</v>
      </c>
      <c r="H712" s="3">
        <v>7.5205105218658502E-13</v>
      </c>
      <c r="I712">
        <f>_xlfn.XLOOKUP(b2b3[[#This Row],[rxn]],mfs[rxn],mfs[flux_scaled],0)</f>
        <v>0</v>
      </c>
      <c r="J712">
        <f>(b2b3[[#This Row],[flux]]-b2b3[[#This Row],[flux in mfs]])/b2b3[[#This Row],[flux]]</f>
        <v>1</v>
      </c>
      <c r="K712">
        <f>ABS(b2b3[[#This Row],[(mfs - b2+b3) / mfs]])</f>
        <v>1</v>
      </c>
      <c r="L712" t="b">
        <f>_xlfn.TEXTAFTER(b2b3[[#This Row],[rxn]],"-",-1)="SPONT"</f>
        <v>0</v>
      </c>
      <c r="M712" t="str">
        <f>_xlfn.TEXTAFTER(b2b3[[#This Row],[rxn]],"-",-1)</f>
        <v>rt74770996</v>
      </c>
      <c r="N712" t="str">
        <f>_xlfn.XLOOKUP("'PRO-"&amp;b2b3[[#This Row],[enz]]&amp;"'",'[1]Sheet2 (2)'!$A:$A,'[1]Sheet2 (2)'!$B:$B,"")</f>
        <v/>
      </c>
      <c r="O712">
        <f>IFERROR(_xlfn.XLOOKUP(b2b3[[#This Row],[Column2]],Table17[[#This Row],[rxn-no-enz]],Table17[[#This Row],[flux]],0),0)</f>
        <v>0</v>
      </c>
      <c r="P712" t="str">
        <f>_xlfn.TEXTBEFORE(b2b3[[#This Row],[rxn]],"-",-1,,,"")</f>
        <v>ENZSYN</v>
      </c>
    </row>
    <row r="713" spans="1:16" ht="17" hidden="1" x14ac:dyDescent="0.25">
      <c r="A713" s="1" t="s">
        <v>4245</v>
      </c>
      <c r="B713" s="1" t="s">
        <v>2778</v>
      </c>
      <c r="C713" s="1">
        <v>2.4645812799999998E-7</v>
      </c>
      <c r="D713" s="1">
        <f>mfs[[#This Row],[flux]]/1000</f>
        <v>2.46458128E-10</v>
      </c>
      <c r="F713" t="s">
        <v>13305</v>
      </c>
      <c r="G713" t="s">
        <v>2778</v>
      </c>
      <c r="H713" s="3">
        <v>1.92941940155042E-13</v>
      </c>
      <c r="I713">
        <f>_xlfn.XLOOKUP(b2b3[[#This Row],[rxn]],mfs[rxn],mfs[flux_scaled],0)</f>
        <v>0</v>
      </c>
      <c r="J713">
        <f>(b2b3[[#This Row],[flux]]-b2b3[[#This Row],[flux in mfs]])/b2b3[[#This Row],[flux]]</f>
        <v>1</v>
      </c>
      <c r="K713">
        <f>ABS(b2b3[[#This Row],[(mfs - b2+b3) / mfs]])</f>
        <v>1</v>
      </c>
      <c r="L713" t="b">
        <f>_xlfn.TEXTAFTER(b2b3[[#This Row],[rxn]],"-",-1)="SPONT"</f>
        <v>0</v>
      </c>
      <c r="M713" t="str">
        <f>_xlfn.TEXTAFTER(b2b3[[#This Row],[rxn]],"-",-1)</f>
        <v>FECOORCPLX1</v>
      </c>
      <c r="N713" t="str">
        <f>_xlfn.XLOOKUP("'PRO-"&amp;b2b3[[#This Row],[enz]]&amp;"'",'[1]Sheet2 (2)'!$A:$A,'[1]Sheet2 (2)'!$B:$B,"")</f>
        <v/>
      </c>
      <c r="O713">
        <f>IFERROR(_xlfn.XLOOKUP(b2b3[[#This Row],[Column2]],Table17[[#This Row],[rxn-no-enz]],Table17[[#This Row],[flux]],0),0)</f>
        <v>0</v>
      </c>
      <c r="P713" t="str">
        <f>_xlfn.TEXTBEFORE(b2b3[[#This Row],[rxn]],"-",-1,,,"")</f>
        <v>ENZSYN</v>
      </c>
    </row>
    <row r="714" spans="1:16" ht="17" hidden="1" x14ac:dyDescent="0.25">
      <c r="A714" s="1" t="s">
        <v>4246</v>
      </c>
      <c r="B714" s="1" t="s">
        <v>2778</v>
      </c>
      <c r="C714" s="1">
        <v>4.8351761000000002E-8</v>
      </c>
      <c r="D714" s="1">
        <f>mfs[[#This Row],[flux]]/1000</f>
        <v>4.8351761000000002E-11</v>
      </c>
      <c r="F714" t="s">
        <v>3481</v>
      </c>
      <c r="G714" t="s">
        <v>2778</v>
      </c>
      <c r="H714" s="3">
        <v>9.4041607120742397E-12</v>
      </c>
      <c r="I714">
        <f>_xlfn.XLOOKUP(b2b3[[#This Row],[rxn]],mfs[rxn],mfs[flux_scaled],0)</f>
        <v>0</v>
      </c>
      <c r="J714">
        <f>(b2b3[[#This Row],[flux]]-b2b3[[#This Row],[flux in mfs]])/b2b3[[#This Row],[flux]]</f>
        <v>1</v>
      </c>
      <c r="K714">
        <f>ABS(b2b3[[#This Row],[(mfs - b2+b3) / mfs]])</f>
        <v>1</v>
      </c>
      <c r="L714" t="b">
        <f>_xlfn.TEXTAFTER(b2b3[[#This Row],[rxn]],"-",-1)="SPONT"</f>
        <v>0</v>
      </c>
      <c r="M714" t="str">
        <f>_xlfn.TEXTAFTER(b2b3[[#This Row],[rxn]],"-",-1)</f>
        <v>FECRq9CPLX</v>
      </c>
      <c r="N714" t="str">
        <f>_xlfn.XLOOKUP("'PRO-"&amp;b2b3[[#This Row],[enz]]&amp;"'",'[1]Sheet2 (2)'!$A:$A,'[1]Sheet2 (2)'!$B:$B,"")</f>
        <v/>
      </c>
      <c r="O714">
        <f>IFERROR(_xlfn.XLOOKUP(b2b3[[#This Row],[Column2]],Table17[[#This Row],[rxn-no-enz]],Table17[[#This Row],[flux]],0),0)</f>
        <v>0</v>
      </c>
      <c r="P714" t="str">
        <f>_xlfn.TEXTBEFORE(b2b3[[#This Row],[rxn]],"-",-1,,,"")</f>
        <v>ENZSYN</v>
      </c>
    </row>
    <row r="715" spans="1:16" ht="17" hidden="1" x14ac:dyDescent="0.25">
      <c r="A715" s="1" t="s">
        <v>4247</v>
      </c>
      <c r="B715" s="1" t="s">
        <v>2778</v>
      </c>
      <c r="C715" s="1">
        <v>5.0235723000000002E-8</v>
      </c>
      <c r="D715" s="1">
        <f>mfs[[#This Row],[flux]]/1000</f>
        <v>5.0235722999999999E-11</v>
      </c>
      <c r="F715" t="s">
        <v>3483</v>
      </c>
      <c r="G715" t="s">
        <v>2778</v>
      </c>
      <c r="H715" s="3">
        <v>1.8559104805105199E-11</v>
      </c>
      <c r="I715">
        <f>_xlfn.XLOOKUP(b2b3[[#This Row],[rxn]],mfs[rxn],mfs[flux_scaled],0)</f>
        <v>0</v>
      </c>
      <c r="J715">
        <f>(b2b3[[#This Row],[flux]]-b2b3[[#This Row],[flux in mfs]])/b2b3[[#This Row],[flux]]</f>
        <v>1</v>
      </c>
      <c r="K715">
        <f>ABS(b2b3[[#This Row],[(mfs - b2+b3) / mfs]])</f>
        <v>1</v>
      </c>
      <c r="L715" t="b">
        <f>_xlfn.TEXTAFTER(b2b3[[#This Row],[rxn]],"-",-1)="SPONT"</f>
        <v>0</v>
      </c>
      <c r="M715" t="str">
        <f>_xlfn.TEXTAFTER(b2b3[[#This Row],[rxn]],"-",-1)</f>
        <v>rt8485</v>
      </c>
      <c r="N715">
        <f>_xlfn.XLOOKUP("'PRO-"&amp;b2b3[[#This Row],[enz]]&amp;"'",'[1]Sheet2 (2)'!$A:$A,'[1]Sheet2 (2)'!$B:$B,"")</f>
        <v>1</v>
      </c>
      <c r="O715">
        <f>IFERROR(_xlfn.XLOOKUP(b2b3[[#This Row],[Column2]],Table17[[#This Row],[rxn-no-enz]],Table17[[#This Row],[flux]],0),0)</f>
        <v>0</v>
      </c>
      <c r="P715" t="str">
        <f>_xlfn.TEXTBEFORE(b2b3[[#This Row],[rxn]],"-",-1,,,"")</f>
        <v>ENZSYN</v>
      </c>
    </row>
    <row r="716" spans="1:16" ht="17" hidden="1" x14ac:dyDescent="0.25">
      <c r="A716" s="1" t="s">
        <v>4248</v>
      </c>
      <c r="B716" s="1" t="s">
        <v>2778</v>
      </c>
      <c r="C716" s="1">
        <v>1.23368381E-7</v>
      </c>
      <c r="D716" s="1">
        <f>mfs[[#This Row],[flux]]/1000</f>
        <v>1.23368381E-10</v>
      </c>
      <c r="F716" t="s">
        <v>3484</v>
      </c>
      <c r="G716" t="s">
        <v>2778</v>
      </c>
      <c r="H716" s="3">
        <v>1.9277159779704802E-12</v>
      </c>
      <c r="I716">
        <f>_xlfn.XLOOKUP(b2b3[[#This Row],[rxn]],mfs[rxn],mfs[flux_scaled],0)</f>
        <v>0</v>
      </c>
      <c r="J716">
        <f>(b2b3[[#This Row],[flux]]-b2b3[[#This Row],[flux in mfs]])/b2b3[[#This Row],[flux]]</f>
        <v>1</v>
      </c>
      <c r="K716">
        <f>ABS(b2b3[[#This Row],[(mfs - b2+b3) / mfs]])</f>
        <v>1</v>
      </c>
      <c r="L716" t="b">
        <f>_xlfn.TEXTAFTER(b2b3[[#This Row],[rxn]],"-",-1)="SPONT"</f>
        <v>0</v>
      </c>
      <c r="M716" t="str">
        <f>_xlfn.TEXTAFTER(b2b3[[#This Row],[rxn]],"-",-1)</f>
        <v>rt4281</v>
      </c>
      <c r="N716">
        <f>_xlfn.XLOOKUP("'PRO-"&amp;b2b3[[#This Row],[enz]]&amp;"'",'[1]Sheet2 (2)'!$A:$A,'[1]Sheet2 (2)'!$B:$B,"")</f>
        <v>1</v>
      </c>
      <c r="O716">
        <f>IFERROR(_xlfn.XLOOKUP(b2b3[[#This Row],[Column2]],Table17[[#This Row],[rxn-no-enz]],Table17[[#This Row],[flux]],0),0)</f>
        <v>0</v>
      </c>
      <c r="P716" t="str">
        <f>_xlfn.TEXTBEFORE(b2b3[[#This Row],[rxn]],"-",-1,,,"")</f>
        <v>ENZSYN</v>
      </c>
    </row>
    <row r="717" spans="1:16" ht="17" hidden="1" x14ac:dyDescent="0.25">
      <c r="A717" s="1" t="s">
        <v>11546</v>
      </c>
      <c r="B717" s="1" t="s">
        <v>2778</v>
      </c>
      <c r="C717" s="1">
        <v>1.7130791900000001E-7</v>
      </c>
      <c r="D717" s="1">
        <f>mfs[[#This Row],[flux]]/1000</f>
        <v>1.7130791900000002E-10</v>
      </c>
      <c r="F717" t="s">
        <v>13203</v>
      </c>
      <c r="G717" t="s">
        <v>2778</v>
      </c>
      <c r="H717" s="3">
        <v>3.92540630953806E-11</v>
      </c>
      <c r="I717">
        <f>_xlfn.XLOOKUP(b2b3[[#This Row],[rxn]],mfs[rxn],mfs[flux_scaled],0)</f>
        <v>0</v>
      </c>
      <c r="J717">
        <f>(b2b3[[#This Row],[flux]]-b2b3[[#This Row],[flux in mfs]])/b2b3[[#This Row],[flux]]</f>
        <v>1</v>
      </c>
      <c r="K717">
        <f>ABS(b2b3[[#This Row],[(mfs - b2+b3) / mfs]])</f>
        <v>1</v>
      </c>
      <c r="L717" t="b">
        <f>_xlfn.TEXTAFTER(b2b3[[#This Row],[rxn]],"-",-1)="SPONT"</f>
        <v>0</v>
      </c>
      <c r="M717" t="str">
        <f>_xlfn.TEXTAFTER(b2b3[[#This Row],[rxn]],"-",-1)</f>
        <v>rt6998</v>
      </c>
      <c r="N717">
        <f>_xlfn.XLOOKUP("'PRO-"&amp;b2b3[[#This Row],[enz]]&amp;"'",'[1]Sheet2 (2)'!$A:$A,'[1]Sheet2 (2)'!$B:$B,"")</f>
        <v>1</v>
      </c>
      <c r="O717">
        <f>IFERROR(_xlfn.XLOOKUP(b2b3[[#This Row],[Column2]],Table17[[#This Row],[rxn-no-enz]],Table17[[#This Row],[flux]],0),0)</f>
        <v>0</v>
      </c>
      <c r="P717" t="str">
        <f>_xlfn.TEXTBEFORE(b2b3[[#This Row],[rxn]],"-",-1,,,"")</f>
        <v>ENZSYN</v>
      </c>
    </row>
    <row r="718" spans="1:16" ht="17" hidden="1" x14ac:dyDescent="0.25">
      <c r="A718" s="1" t="s">
        <v>4249</v>
      </c>
      <c r="B718" s="1" t="s">
        <v>2778</v>
      </c>
      <c r="C718" s="1">
        <v>3.5611724029999998E-6</v>
      </c>
      <c r="D718" s="1">
        <f>mfs[[#This Row],[flux]]/1000</f>
        <v>3.561172403E-9</v>
      </c>
      <c r="F718" t="s">
        <v>3485</v>
      </c>
      <c r="G718" t="s">
        <v>2778</v>
      </c>
      <c r="H718" s="3">
        <v>9.8390967032927803E-11</v>
      </c>
      <c r="I718">
        <f>_xlfn.XLOOKUP(b2b3[[#This Row],[rxn]],mfs[rxn],mfs[flux_scaled],0)</f>
        <v>0</v>
      </c>
      <c r="J718">
        <f>(b2b3[[#This Row],[flux]]-b2b3[[#This Row],[flux in mfs]])/b2b3[[#This Row],[flux]]</f>
        <v>1</v>
      </c>
      <c r="K718">
        <f>ABS(b2b3[[#This Row],[(mfs - b2+b3) / mfs]])</f>
        <v>1</v>
      </c>
      <c r="L718" t="b">
        <f>_xlfn.TEXTAFTER(b2b3[[#This Row],[rxn]],"-",-1)="SPONT"</f>
        <v>0</v>
      </c>
      <c r="M718" t="str">
        <f>_xlfn.TEXTAFTER(b2b3[[#This Row],[rxn]],"-",-1)</f>
        <v>rt5633_c</v>
      </c>
      <c r="N718">
        <f>_xlfn.XLOOKUP("'PRO-"&amp;b2b3[[#This Row],[enz]]&amp;"'",'[1]Sheet2 (2)'!$A:$A,'[1]Sheet2 (2)'!$B:$B,"")</f>
        <v>1</v>
      </c>
      <c r="O718">
        <f>IFERROR(_xlfn.XLOOKUP(b2b3[[#This Row],[Column2]],Table17[[#This Row],[rxn-no-enz]],Table17[[#This Row],[flux]],0),0)</f>
        <v>0</v>
      </c>
      <c r="P718" t="str">
        <f>_xlfn.TEXTBEFORE(b2b3[[#This Row],[rxn]],"-",-1,,,"")</f>
        <v>ENZSYN</v>
      </c>
    </row>
    <row r="719" spans="1:16" ht="17" hidden="1" x14ac:dyDescent="0.25">
      <c r="A719" s="1" t="s">
        <v>11547</v>
      </c>
      <c r="B719" s="1" t="s">
        <v>2778</v>
      </c>
      <c r="C719" s="1">
        <v>1.9271184E-8</v>
      </c>
      <c r="D719" s="1">
        <f>mfs[[#This Row],[flux]]/1000</f>
        <v>1.9271184E-11</v>
      </c>
      <c r="F719" t="s">
        <v>13204</v>
      </c>
      <c r="G719" t="s">
        <v>2778</v>
      </c>
      <c r="H719" s="3">
        <v>7.1525629421360303E-13</v>
      </c>
      <c r="I719">
        <f>_xlfn.XLOOKUP(b2b3[[#This Row],[rxn]],mfs[rxn],mfs[flux_scaled],0)</f>
        <v>0</v>
      </c>
      <c r="J719">
        <f>(b2b3[[#This Row],[flux]]-b2b3[[#This Row],[flux in mfs]])/b2b3[[#This Row],[flux]]</f>
        <v>1</v>
      </c>
      <c r="K719">
        <f>ABS(b2b3[[#This Row],[(mfs - b2+b3) / mfs]])</f>
        <v>1</v>
      </c>
      <c r="L719" t="b">
        <f>_xlfn.TEXTAFTER(b2b3[[#This Row],[rxn]],"-",-1)="SPONT"</f>
        <v>0</v>
      </c>
      <c r="M719" t="str">
        <f>_xlfn.TEXTAFTER(b2b3[[#This Row],[rxn]],"-",-1)</f>
        <v>rt2297_l</v>
      </c>
      <c r="N719">
        <f>_xlfn.XLOOKUP("'PRO-"&amp;b2b3[[#This Row],[enz]]&amp;"'",'[1]Sheet2 (2)'!$A:$A,'[1]Sheet2 (2)'!$B:$B,"")</f>
        <v>1</v>
      </c>
      <c r="O719">
        <f>IFERROR(_xlfn.XLOOKUP(b2b3[[#This Row],[Column2]],Table17[[#This Row],[rxn-no-enz]],Table17[[#This Row],[flux]],0),0)</f>
        <v>0</v>
      </c>
      <c r="P719" t="str">
        <f>_xlfn.TEXTBEFORE(b2b3[[#This Row],[rxn]],"-",-1,,,"")</f>
        <v>ENZSYN</v>
      </c>
    </row>
    <row r="720" spans="1:16" ht="17" hidden="1" x14ac:dyDescent="0.25">
      <c r="A720" s="1" t="s">
        <v>11548</v>
      </c>
      <c r="B720" s="1" t="s">
        <v>2778</v>
      </c>
      <c r="C720" s="1">
        <v>3.3434763000000002E-8</v>
      </c>
      <c r="D720" s="1">
        <f>mfs[[#This Row],[flux]]/1000</f>
        <v>3.3434763000000004E-11</v>
      </c>
      <c r="F720" t="s">
        <v>3487</v>
      </c>
      <c r="G720" t="s">
        <v>2778</v>
      </c>
      <c r="H720" s="3">
        <v>1.4111901241233701E-11</v>
      </c>
      <c r="I720">
        <f>_xlfn.XLOOKUP(b2b3[[#This Row],[rxn]],mfs[rxn],mfs[flux_scaled],0)</f>
        <v>0</v>
      </c>
      <c r="J720">
        <f>(b2b3[[#This Row],[flux]]-b2b3[[#This Row],[flux in mfs]])/b2b3[[#This Row],[flux]]</f>
        <v>1</v>
      </c>
      <c r="K720">
        <f>ABS(b2b3[[#This Row],[(mfs - b2+b3) / mfs]])</f>
        <v>1</v>
      </c>
      <c r="L720" t="b">
        <f>_xlfn.TEXTAFTER(b2b3[[#This Row],[rxn]],"-",-1)="SPONT"</f>
        <v>0</v>
      </c>
      <c r="M720" t="str">
        <f>_xlfn.TEXTAFTER(b2b3[[#This Row],[rxn]],"-",-1)</f>
        <v>rt6208_c</v>
      </c>
      <c r="N720">
        <f>_xlfn.XLOOKUP("'PRO-"&amp;b2b3[[#This Row],[enz]]&amp;"'",'[1]Sheet2 (2)'!$A:$A,'[1]Sheet2 (2)'!$B:$B,"")</f>
        <v>1</v>
      </c>
      <c r="O720">
        <f>IFERROR(_xlfn.XLOOKUP(b2b3[[#This Row],[Column2]],Table17[[#This Row],[rxn-no-enz]],Table17[[#This Row],[flux]],0),0)</f>
        <v>0</v>
      </c>
      <c r="P720" t="str">
        <f>_xlfn.TEXTBEFORE(b2b3[[#This Row],[rxn]],"-",-1,,,"")</f>
        <v>ENZSYN</v>
      </c>
    </row>
    <row r="721" spans="1:16" ht="17" hidden="1" x14ac:dyDescent="0.25">
      <c r="A721" s="1" t="s">
        <v>11549</v>
      </c>
      <c r="B721" s="1" t="s">
        <v>2778</v>
      </c>
      <c r="C721" s="1">
        <v>1.5211850000000001E-9</v>
      </c>
      <c r="D721" s="1">
        <f>mfs[[#This Row],[flux]]/1000</f>
        <v>1.521185E-12</v>
      </c>
      <c r="F721" t="s">
        <v>3488</v>
      </c>
      <c r="G721" t="s">
        <v>2778</v>
      </c>
      <c r="H721" s="3">
        <v>4.0274148757164902E-11</v>
      </c>
      <c r="I721">
        <f>_xlfn.XLOOKUP(b2b3[[#This Row],[rxn]],mfs[rxn],mfs[flux_scaled],0)</f>
        <v>0</v>
      </c>
      <c r="J721">
        <f>(b2b3[[#This Row],[flux]]-b2b3[[#This Row],[flux in mfs]])/b2b3[[#This Row],[flux]]</f>
        <v>1</v>
      </c>
      <c r="K721">
        <f>ABS(b2b3[[#This Row],[(mfs - b2+b3) / mfs]])</f>
        <v>1</v>
      </c>
      <c r="L721" t="b">
        <f>_xlfn.TEXTAFTER(b2b3[[#This Row],[rxn]],"-",-1)="SPONT"</f>
        <v>0</v>
      </c>
      <c r="M721" t="str">
        <f>_xlfn.TEXTAFTER(b2b3[[#This Row],[rxn]],"-",-1)</f>
        <v>rt7905</v>
      </c>
      <c r="N721">
        <f>_xlfn.XLOOKUP("'PRO-"&amp;b2b3[[#This Row],[enz]]&amp;"'",'[1]Sheet2 (2)'!$A:$A,'[1]Sheet2 (2)'!$B:$B,"")</f>
        <v>1</v>
      </c>
      <c r="O721">
        <f>IFERROR(_xlfn.XLOOKUP(b2b3[[#This Row],[Column2]],Table17[[#This Row],[rxn-no-enz]],Table17[[#This Row],[flux]],0),0)</f>
        <v>0</v>
      </c>
      <c r="P721" t="str">
        <f>_xlfn.TEXTBEFORE(b2b3[[#This Row],[rxn]],"-",-1,,,"")</f>
        <v>ENZSYN</v>
      </c>
    </row>
    <row r="722" spans="1:16" ht="17" hidden="1" x14ac:dyDescent="0.25">
      <c r="A722" s="1" t="s">
        <v>11550</v>
      </c>
      <c r="B722" s="1" t="s">
        <v>2778</v>
      </c>
      <c r="C722" s="1">
        <v>9.7362490000000003E-9</v>
      </c>
      <c r="D722" s="1">
        <f>mfs[[#This Row],[flux]]/1000</f>
        <v>9.7362489999999997E-12</v>
      </c>
      <c r="F722" t="s">
        <v>13306</v>
      </c>
      <c r="G722" t="s">
        <v>2778</v>
      </c>
      <c r="H722" s="3">
        <v>1.4977896951653E-11</v>
      </c>
      <c r="I722">
        <f>_xlfn.XLOOKUP(b2b3[[#This Row],[rxn]],mfs[rxn],mfs[flux_scaled],0)</f>
        <v>0</v>
      </c>
      <c r="J722">
        <f>(b2b3[[#This Row],[flux]]-b2b3[[#This Row],[flux in mfs]])/b2b3[[#This Row],[flux]]</f>
        <v>1</v>
      </c>
      <c r="K722">
        <f>ABS(b2b3[[#This Row],[(mfs - b2+b3) / mfs]])</f>
        <v>1</v>
      </c>
      <c r="L722" t="b">
        <f>_xlfn.TEXTAFTER(b2b3[[#This Row],[rxn]],"-",-1)="SPONT"</f>
        <v>0</v>
      </c>
      <c r="M722" t="str">
        <f>_xlfn.TEXTAFTER(b2b3[[#This Row],[rxn]],"-",-1)</f>
        <v>rt2336</v>
      </c>
      <c r="N722">
        <f>_xlfn.XLOOKUP("'PRO-"&amp;b2b3[[#This Row],[enz]]&amp;"'",'[1]Sheet2 (2)'!$A:$A,'[1]Sheet2 (2)'!$B:$B,"")</f>
        <v>1</v>
      </c>
      <c r="O722">
        <f>IFERROR(_xlfn.XLOOKUP(b2b3[[#This Row],[Column2]],Table17[[#This Row],[rxn-no-enz]],Table17[[#This Row],[flux]],0),0)</f>
        <v>0</v>
      </c>
      <c r="P722" t="str">
        <f>_xlfn.TEXTBEFORE(b2b3[[#This Row],[rxn]],"-",-1,,,"")</f>
        <v>ENZSYN</v>
      </c>
    </row>
    <row r="723" spans="1:16" ht="17" hidden="1" x14ac:dyDescent="0.25">
      <c r="A723" s="1" t="s">
        <v>11551</v>
      </c>
      <c r="B723" s="1" t="s">
        <v>2778</v>
      </c>
      <c r="C723" s="1">
        <v>3.8784520940000003E-6</v>
      </c>
      <c r="D723" s="1">
        <f>mfs[[#This Row],[flux]]/1000</f>
        <v>3.8784520940000002E-9</v>
      </c>
      <c r="F723" t="s">
        <v>13205</v>
      </c>
      <c r="G723" t="s">
        <v>2778</v>
      </c>
      <c r="H723" s="3">
        <v>1.7137499060452E-10</v>
      </c>
      <c r="I723">
        <f>_xlfn.XLOOKUP(b2b3[[#This Row],[rxn]],mfs[rxn],mfs[flux_scaled],0)</f>
        <v>0</v>
      </c>
      <c r="J723">
        <f>(b2b3[[#This Row],[flux]]-b2b3[[#This Row],[flux in mfs]])/b2b3[[#This Row],[flux]]</f>
        <v>1</v>
      </c>
      <c r="K723">
        <f>ABS(b2b3[[#This Row],[(mfs - b2+b3) / mfs]])</f>
        <v>1</v>
      </c>
      <c r="L723" t="b">
        <f>_xlfn.TEXTAFTER(b2b3[[#This Row],[rxn]],"-",-1)="SPONT"</f>
        <v>0</v>
      </c>
      <c r="M723" t="str">
        <f>_xlfn.TEXTAFTER(b2b3[[#This Row],[rxn]],"-",-1)</f>
        <v>rt3384</v>
      </c>
      <c r="N723">
        <f>_xlfn.XLOOKUP("'PRO-"&amp;b2b3[[#This Row],[enz]]&amp;"'",'[1]Sheet2 (2)'!$A:$A,'[1]Sheet2 (2)'!$B:$B,"")</f>
        <v>1</v>
      </c>
      <c r="O723">
        <f>IFERROR(_xlfn.XLOOKUP(b2b3[[#This Row],[Column2]],Table17[[#This Row],[rxn-no-enz]],Table17[[#This Row],[flux]],0),0)</f>
        <v>0</v>
      </c>
      <c r="P723" t="str">
        <f>_xlfn.TEXTBEFORE(b2b3[[#This Row],[rxn]],"-",-1,,,"")</f>
        <v>ENZSYN</v>
      </c>
    </row>
    <row r="724" spans="1:16" ht="17" hidden="1" x14ac:dyDescent="0.25">
      <c r="A724" s="1" t="s">
        <v>4250</v>
      </c>
      <c r="B724" s="1" t="s">
        <v>2778</v>
      </c>
      <c r="C724" s="1">
        <v>1.2921475E-8</v>
      </c>
      <c r="D724" s="1">
        <f>mfs[[#This Row],[flux]]/1000</f>
        <v>1.2921474999999999E-11</v>
      </c>
      <c r="F724" t="s">
        <v>13307</v>
      </c>
      <c r="G724" t="s">
        <v>2778</v>
      </c>
      <c r="H724" s="3">
        <v>1.6305347807734299E-10</v>
      </c>
      <c r="I724">
        <f>_xlfn.XLOOKUP(b2b3[[#This Row],[rxn]],mfs[rxn],mfs[flux_scaled],0)</f>
        <v>0</v>
      </c>
      <c r="J724">
        <f>(b2b3[[#This Row],[flux]]-b2b3[[#This Row],[flux in mfs]])/b2b3[[#This Row],[flux]]</f>
        <v>1</v>
      </c>
      <c r="K724">
        <f>ABS(b2b3[[#This Row],[(mfs - b2+b3) / mfs]])</f>
        <v>1</v>
      </c>
      <c r="L724" t="b">
        <f>_xlfn.TEXTAFTER(b2b3[[#This Row],[rxn]],"-",-1)="SPONT"</f>
        <v>0</v>
      </c>
      <c r="M724" t="str">
        <f>_xlfn.TEXTAFTER(b2b3[[#This Row],[rxn]],"-",-1)</f>
        <v>rt2245</v>
      </c>
      <c r="N724">
        <f>_xlfn.XLOOKUP("'PRO-"&amp;b2b3[[#This Row],[enz]]&amp;"'",'[1]Sheet2 (2)'!$A:$A,'[1]Sheet2 (2)'!$B:$B,"")</f>
        <v>1</v>
      </c>
      <c r="O724">
        <f>IFERROR(_xlfn.XLOOKUP(b2b3[[#This Row],[Column2]],Table17[[#This Row],[rxn-no-enz]],Table17[[#This Row],[flux]],0),0)</f>
        <v>0</v>
      </c>
      <c r="P724" t="str">
        <f>_xlfn.TEXTBEFORE(b2b3[[#This Row],[rxn]],"-",-1,,,"")</f>
        <v>ENZSYN</v>
      </c>
    </row>
    <row r="725" spans="1:16" ht="17" hidden="1" x14ac:dyDescent="0.25">
      <c r="A725" s="1" t="s">
        <v>11552</v>
      </c>
      <c r="B725" s="1" t="s">
        <v>2778</v>
      </c>
      <c r="C725" s="1">
        <v>6.7031851000000003E-8</v>
      </c>
      <c r="D725" s="1">
        <f>mfs[[#This Row],[flux]]/1000</f>
        <v>6.7031851000000002E-11</v>
      </c>
      <c r="F725" t="s">
        <v>3493</v>
      </c>
      <c r="G725" t="s">
        <v>2778</v>
      </c>
      <c r="H725" s="3">
        <v>2.3543463645974501E-11</v>
      </c>
      <c r="I725">
        <f>_xlfn.XLOOKUP(b2b3[[#This Row],[rxn]],mfs[rxn],mfs[flux_scaled],0)</f>
        <v>0</v>
      </c>
      <c r="J725">
        <f>(b2b3[[#This Row],[flux]]-b2b3[[#This Row],[flux in mfs]])/b2b3[[#This Row],[flux]]</f>
        <v>1</v>
      </c>
      <c r="K725">
        <f>ABS(b2b3[[#This Row],[(mfs - b2+b3) / mfs]])</f>
        <v>1</v>
      </c>
      <c r="L725" t="b">
        <f>_xlfn.TEXTAFTER(b2b3[[#This Row],[rxn]],"-",-1)="SPONT"</f>
        <v>0</v>
      </c>
      <c r="M725" t="str">
        <f>_xlfn.TEXTAFTER(b2b3[[#This Row],[rxn]],"-",-1)</f>
        <v>rt5227</v>
      </c>
      <c r="N725">
        <f>_xlfn.XLOOKUP("'PRO-"&amp;b2b3[[#This Row],[enz]]&amp;"'",'[1]Sheet2 (2)'!$A:$A,'[1]Sheet2 (2)'!$B:$B,"")</f>
        <v>1</v>
      </c>
      <c r="O725">
        <f>IFERROR(_xlfn.XLOOKUP(b2b3[[#This Row],[Column2]],Table17[[#This Row],[rxn-no-enz]],Table17[[#This Row],[flux]],0),0)</f>
        <v>0</v>
      </c>
      <c r="P725" t="str">
        <f>_xlfn.TEXTBEFORE(b2b3[[#This Row],[rxn]],"-",-1,,,"")</f>
        <v>ENZSYN</v>
      </c>
    </row>
    <row r="726" spans="1:16" ht="17" hidden="1" x14ac:dyDescent="0.25">
      <c r="A726" s="1" t="s">
        <v>4251</v>
      </c>
      <c r="B726" s="1" t="s">
        <v>2778</v>
      </c>
      <c r="C726" s="1">
        <v>3.0564576799999999E-7</v>
      </c>
      <c r="D726" s="1">
        <f>mfs[[#This Row],[flux]]/1000</f>
        <v>3.0564576800000001E-10</v>
      </c>
      <c r="F726" t="s">
        <v>13206</v>
      </c>
      <c r="G726" t="s">
        <v>2778</v>
      </c>
      <c r="H726" s="3">
        <v>1.75008498409071E-10</v>
      </c>
      <c r="I726">
        <f>_xlfn.XLOOKUP(b2b3[[#This Row],[rxn]],mfs[rxn],mfs[flux_scaled],0)</f>
        <v>0</v>
      </c>
      <c r="J726">
        <f>(b2b3[[#This Row],[flux]]-b2b3[[#This Row],[flux in mfs]])/b2b3[[#This Row],[flux]]</f>
        <v>1</v>
      </c>
      <c r="K726">
        <f>ABS(b2b3[[#This Row],[(mfs - b2+b3) / mfs]])</f>
        <v>1</v>
      </c>
      <c r="L726" t="b">
        <f>_xlfn.TEXTAFTER(b2b3[[#This Row],[rxn]],"-",-1)="SPONT"</f>
        <v>0</v>
      </c>
      <c r="M726" t="str">
        <f>_xlfn.TEXTAFTER(b2b3[[#This Row],[rxn]],"-",-1)</f>
        <v>rt1299</v>
      </c>
      <c r="N726">
        <f>_xlfn.XLOOKUP("'PRO-"&amp;b2b3[[#This Row],[enz]]&amp;"'",'[1]Sheet2 (2)'!$A:$A,'[1]Sheet2 (2)'!$B:$B,"")</f>
        <v>1</v>
      </c>
      <c r="O726">
        <f>IFERROR(_xlfn.XLOOKUP(b2b3[[#This Row],[Column2]],Table17[[#This Row],[rxn-no-enz]],Table17[[#This Row],[flux]],0),0)</f>
        <v>0</v>
      </c>
      <c r="P726" t="str">
        <f>_xlfn.TEXTBEFORE(b2b3[[#This Row],[rxn]],"-",-1,,,"")</f>
        <v>ENZSYN</v>
      </c>
    </row>
    <row r="727" spans="1:16" ht="17" hidden="1" x14ac:dyDescent="0.25">
      <c r="A727" s="1" t="s">
        <v>11553</v>
      </c>
      <c r="B727" s="1" t="s">
        <v>2778</v>
      </c>
      <c r="C727" s="1">
        <v>1.0836831E-8</v>
      </c>
      <c r="D727" s="1">
        <f>mfs[[#This Row],[flux]]/1000</f>
        <v>1.0836831000000001E-11</v>
      </c>
      <c r="F727" t="s">
        <v>3495</v>
      </c>
      <c r="G727" t="s">
        <v>2778</v>
      </c>
      <c r="H727" s="3">
        <v>9.374674376339269E-13</v>
      </c>
      <c r="I727">
        <f>_xlfn.XLOOKUP(b2b3[[#This Row],[rxn]],mfs[rxn],mfs[flux_scaled],0)</f>
        <v>0</v>
      </c>
      <c r="J727">
        <f>(b2b3[[#This Row],[flux]]-b2b3[[#This Row],[flux in mfs]])/b2b3[[#This Row],[flux]]</f>
        <v>1</v>
      </c>
      <c r="K727">
        <f>ABS(b2b3[[#This Row],[(mfs - b2+b3) / mfs]])</f>
        <v>1</v>
      </c>
      <c r="L727" t="b">
        <f>_xlfn.TEXTAFTER(b2b3[[#This Row],[rxn]],"-",-1)="SPONT"</f>
        <v>0</v>
      </c>
      <c r="M727" t="str">
        <f>_xlfn.TEXTAFTER(b2b3[[#This Row],[rxn]],"-",-1)</f>
        <v>rt4674</v>
      </c>
      <c r="N727">
        <f>_xlfn.XLOOKUP("'PRO-"&amp;b2b3[[#This Row],[enz]]&amp;"'",'[1]Sheet2 (2)'!$A:$A,'[1]Sheet2 (2)'!$B:$B,"")</f>
        <v>1</v>
      </c>
      <c r="O727">
        <f>IFERROR(_xlfn.XLOOKUP(b2b3[[#This Row],[Column2]],Table17[[#This Row],[rxn-no-enz]],Table17[[#This Row],[flux]],0),0)</f>
        <v>0</v>
      </c>
      <c r="P727" t="str">
        <f>_xlfn.TEXTBEFORE(b2b3[[#This Row],[rxn]],"-",-1,,,"")</f>
        <v>ENZSYN</v>
      </c>
    </row>
    <row r="728" spans="1:16" ht="17" hidden="1" x14ac:dyDescent="0.25">
      <c r="A728" s="1" t="s">
        <v>11554</v>
      </c>
      <c r="B728" s="1" t="s">
        <v>2778</v>
      </c>
      <c r="C728" s="1">
        <v>4.1874000999999999E-8</v>
      </c>
      <c r="D728" s="1">
        <f>mfs[[#This Row],[flux]]/1000</f>
        <v>4.1874000999999996E-11</v>
      </c>
      <c r="F728" t="s">
        <v>3496</v>
      </c>
      <c r="G728" t="s">
        <v>2778</v>
      </c>
      <c r="H728" s="3">
        <v>1.18542386175061E-11</v>
      </c>
      <c r="I728">
        <f>_xlfn.XLOOKUP(b2b3[[#This Row],[rxn]],mfs[rxn],mfs[flux_scaled],0)</f>
        <v>0</v>
      </c>
      <c r="J728">
        <f>(b2b3[[#This Row],[flux]]-b2b3[[#This Row],[flux in mfs]])/b2b3[[#This Row],[flux]]</f>
        <v>1</v>
      </c>
      <c r="K728">
        <f>ABS(b2b3[[#This Row],[(mfs - b2+b3) / mfs]])</f>
        <v>1</v>
      </c>
      <c r="L728" t="b">
        <f>_xlfn.TEXTAFTER(b2b3[[#This Row],[rxn]],"-",-1)="SPONT"</f>
        <v>0</v>
      </c>
      <c r="M728" t="str">
        <f>_xlfn.TEXTAFTER(b2b3[[#This Row],[rxn]],"-",-1)</f>
        <v>rt3476</v>
      </c>
      <c r="N728">
        <f>_xlfn.XLOOKUP("'PRO-"&amp;b2b3[[#This Row],[enz]]&amp;"'",'[1]Sheet2 (2)'!$A:$A,'[1]Sheet2 (2)'!$B:$B,"")</f>
        <v>1</v>
      </c>
      <c r="O728">
        <f>IFERROR(_xlfn.XLOOKUP(b2b3[[#This Row],[Column2]],Table17[[#This Row],[rxn-no-enz]],Table17[[#This Row],[flux]],0),0)</f>
        <v>0</v>
      </c>
      <c r="P728" t="str">
        <f>_xlfn.TEXTBEFORE(b2b3[[#This Row],[rxn]],"-",-1,,,"")</f>
        <v>ENZSYN</v>
      </c>
    </row>
    <row r="729" spans="1:16" ht="17" hidden="1" x14ac:dyDescent="0.25">
      <c r="A729" s="1" t="s">
        <v>11555</v>
      </c>
      <c r="B729" s="1" t="s">
        <v>2778</v>
      </c>
      <c r="C729" s="1">
        <v>3.2349551649999998E-6</v>
      </c>
      <c r="D729" s="1">
        <f>mfs[[#This Row],[flux]]/1000</f>
        <v>3.234955165E-9</v>
      </c>
      <c r="F729" t="s">
        <v>3497</v>
      </c>
      <c r="G729" t="s">
        <v>2778</v>
      </c>
      <c r="H729" s="3">
        <v>1.6313656053535798E-11</v>
      </c>
      <c r="I729">
        <f>_xlfn.XLOOKUP(b2b3[[#This Row],[rxn]],mfs[rxn],mfs[flux_scaled],0)</f>
        <v>0</v>
      </c>
      <c r="J729">
        <f>(b2b3[[#This Row],[flux]]-b2b3[[#This Row],[flux in mfs]])/b2b3[[#This Row],[flux]]</f>
        <v>1</v>
      </c>
      <c r="K729">
        <f>ABS(b2b3[[#This Row],[(mfs - b2+b3) / mfs]])</f>
        <v>1</v>
      </c>
      <c r="L729" t="b">
        <f>_xlfn.TEXTAFTER(b2b3[[#This Row],[rxn]],"-",-1)="SPONT"</f>
        <v>0</v>
      </c>
      <c r="M729" t="str">
        <f>_xlfn.TEXTAFTER(b2b3[[#This Row],[rxn]],"-",-1)</f>
        <v>rt5012</v>
      </c>
      <c r="N729">
        <f>_xlfn.XLOOKUP("'PRO-"&amp;b2b3[[#This Row],[enz]]&amp;"'",'[1]Sheet2 (2)'!$A:$A,'[1]Sheet2 (2)'!$B:$B,"")</f>
        <v>1</v>
      </c>
      <c r="O729">
        <f>IFERROR(_xlfn.XLOOKUP(b2b3[[#This Row],[Column2]],Table17[[#This Row],[rxn-no-enz]],Table17[[#This Row],[flux]],0),0)</f>
        <v>0</v>
      </c>
      <c r="P729" t="str">
        <f>_xlfn.TEXTBEFORE(b2b3[[#This Row],[rxn]],"-",-1,,,"")</f>
        <v>ENZSYN</v>
      </c>
    </row>
    <row r="730" spans="1:16" ht="17" hidden="1" x14ac:dyDescent="0.25">
      <c r="A730" s="1" t="s">
        <v>4252</v>
      </c>
      <c r="B730" s="1" t="s">
        <v>2778</v>
      </c>
      <c r="C730" s="1">
        <v>9.1874750000000007E-9</v>
      </c>
      <c r="D730" s="1">
        <f>mfs[[#This Row],[flux]]/1000</f>
        <v>9.1874750000000007E-12</v>
      </c>
      <c r="F730" t="s">
        <v>3498</v>
      </c>
      <c r="G730" t="s">
        <v>2778</v>
      </c>
      <c r="H730" s="3">
        <v>4.0610598709980497E-12</v>
      </c>
      <c r="I730">
        <f>_xlfn.XLOOKUP(b2b3[[#This Row],[rxn]],mfs[rxn],mfs[flux_scaled],0)</f>
        <v>0</v>
      </c>
      <c r="J730">
        <f>(b2b3[[#This Row],[flux]]-b2b3[[#This Row],[flux in mfs]])/b2b3[[#This Row],[flux]]</f>
        <v>1</v>
      </c>
      <c r="K730">
        <f>ABS(b2b3[[#This Row],[(mfs - b2+b3) / mfs]])</f>
        <v>1</v>
      </c>
      <c r="L730" t="b">
        <f>_xlfn.TEXTAFTER(b2b3[[#This Row],[rxn]],"-",-1)="SPONT"</f>
        <v>0</v>
      </c>
      <c r="M730" t="str">
        <f>_xlfn.TEXTAFTER(b2b3[[#This Row],[rxn]],"-",-1)</f>
        <v>rt6820</v>
      </c>
      <c r="N730">
        <f>_xlfn.XLOOKUP("'PRO-"&amp;b2b3[[#This Row],[enz]]&amp;"'",'[1]Sheet2 (2)'!$A:$A,'[1]Sheet2 (2)'!$B:$B,"")</f>
        <v>1</v>
      </c>
      <c r="O730">
        <f>IFERROR(_xlfn.XLOOKUP(b2b3[[#This Row],[Column2]],Table17[[#This Row],[rxn-no-enz]],Table17[[#This Row],[flux]],0),0)</f>
        <v>0</v>
      </c>
      <c r="P730" t="str">
        <f>_xlfn.TEXTBEFORE(b2b3[[#This Row],[rxn]],"-",-1,,,"")</f>
        <v>ENZSYN</v>
      </c>
    </row>
    <row r="731" spans="1:16" ht="17" hidden="1" x14ac:dyDescent="0.25">
      <c r="A731" s="1" t="s">
        <v>11557</v>
      </c>
      <c r="B731" s="1" t="s">
        <v>2778</v>
      </c>
      <c r="C731" s="1">
        <v>2.1453657899999999E-7</v>
      </c>
      <c r="D731" s="1">
        <f>mfs[[#This Row],[flux]]/1000</f>
        <v>2.1453657899999999E-10</v>
      </c>
      <c r="F731" t="s">
        <v>13207</v>
      </c>
      <c r="G731" t="s">
        <v>2778</v>
      </c>
      <c r="H731" s="3">
        <v>4.10482226468294E-11</v>
      </c>
      <c r="I731">
        <f>_xlfn.XLOOKUP(b2b3[[#This Row],[rxn]],mfs[rxn],mfs[flux_scaled],0)</f>
        <v>0</v>
      </c>
      <c r="J731">
        <f>(b2b3[[#This Row],[flux]]-b2b3[[#This Row],[flux in mfs]])/b2b3[[#This Row],[flux]]</f>
        <v>1</v>
      </c>
      <c r="K731">
        <f>ABS(b2b3[[#This Row],[(mfs - b2+b3) / mfs]])</f>
        <v>1</v>
      </c>
      <c r="L731" t="b">
        <f>_xlfn.TEXTAFTER(b2b3[[#This Row],[rxn]],"-",-1)="SPONT"</f>
        <v>0</v>
      </c>
      <c r="M731" t="str">
        <f>_xlfn.TEXTAFTER(b2b3[[#This Row],[rxn]],"-",-1)</f>
        <v>rt3880</v>
      </c>
      <c r="N731">
        <f>_xlfn.XLOOKUP("'PRO-"&amp;b2b3[[#This Row],[enz]]&amp;"'",'[1]Sheet2 (2)'!$A:$A,'[1]Sheet2 (2)'!$B:$B,"")</f>
        <v>1</v>
      </c>
      <c r="O731">
        <f>IFERROR(_xlfn.XLOOKUP(b2b3[[#This Row],[Column2]],Table17[[#This Row],[rxn-no-enz]],Table17[[#This Row],[flux]],0),0)</f>
        <v>0</v>
      </c>
      <c r="P731" t="str">
        <f>_xlfn.TEXTBEFORE(b2b3[[#This Row],[rxn]],"-",-1,,,"")</f>
        <v>ENZSYN</v>
      </c>
    </row>
    <row r="732" spans="1:16" ht="17" hidden="1" x14ac:dyDescent="0.25">
      <c r="A732" s="1" t="s">
        <v>11558</v>
      </c>
      <c r="B732" s="1" t="s">
        <v>2778</v>
      </c>
      <c r="C732" s="1">
        <v>1.7589642699999999E-7</v>
      </c>
      <c r="D732" s="1">
        <f>mfs[[#This Row],[flux]]/1000</f>
        <v>1.7589642699999999E-10</v>
      </c>
      <c r="F732" t="s">
        <v>3499</v>
      </c>
      <c r="G732" t="s">
        <v>2778</v>
      </c>
      <c r="H732" s="3">
        <v>1.35916740628955E-11</v>
      </c>
      <c r="I732">
        <f>_xlfn.XLOOKUP(b2b3[[#This Row],[rxn]],mfs[rxn],mfs[flux_scaled],0)</f>
        <v>0</v>
      </c>
      <c r="J732">
        <f>(b2b3[[#This Row],[flux]]-b2b3[[#This Row],[flux in mfs]])/b2b3[[#This Row],[flux]]</f>
        <v>1</v>
      </c>
      <c r="K732">
        <f>ABS(b2b3[[#This Row],[(mfs - b2+b3) / mfs]])</f>
        <v>1</v>
      </c>
      <c r="L732" t="b">
        <f>_xlfn.TEXTAFTER(b2b3[[#This Row],[rxn]],"-",-1)="SPONT"</f>
        <v>0</v>
      </c>
      <c r="M732" t="str">
        <f>_xlfn.TEXTAFTER(b2b3[[#This Row],[rxn]],"-",-1)</f>
        <v>rt6932</v>
      </c>
      <c r="N732">
        <f>_xlfn.XLOOKUP("'PRO-"&amp;b2b3[[#This Row],[enz]]&amp;"'",'[1]Sheet2 (2)'!$A:$A,'[1]Sheet2 (2)'!$B:$B,"")</f>
        <v>1</v>
      </c>
      <c r="O732">
        <f>IFERROR(_xlfn.XLOOKUP(b2b3[[#This Row],[Column2]],Table17[[#This Row],[rxn-no-enz]],Table17[[#This Row],[flux]],0),0)</f>
        <v>0</v>
      </c>
      <c r="P732" t="str">
        <f>_xlfn.TEXTBEFORE(b2b3[[#This Row],[rxn]],"-",-1,,,"")</f>
        <v>ENZSYN</v>
      </c>
    </row>
    <row r="733" spans="1:16" ht="17" hidden="1" x14ac:dyDescent="0.25">
      <c r="A733" s="1" t="s">
        <v>11559</v>
      </c>
      <c r="B733" s="1" t="s">
        <v>2778</v>
      </c>
      <c r="C733" s="1">
        <v>3.6201070600000002E-7</v>
      </c>
      <c r="D733" s="1">
        <f>mfs[[#This Row],[flux]]/1000</f>
        <v>3.6201070600000001E-10</v>
      </c>
      <c r="F733" t="s">
        <v>3500</v>
      </c>
      <c r="G733" t="s">
        <v>2778</v>
      </c>
      <c r="H733" s="3">
        <v>2.5349675505784201E-11</v>
      </c>
      <c r="I733">
        <f>_xlfn.XLOOKUP(b2b3[[#This Row],[rxn]],mfs[rxn],mfs[flux_scaled],0)</f>
        <v>0</v>
      </c>
      <c r="J733">
        <f>(b2b3[[#This Row],[flux]]-b2b3[[#This Row],[flux in mfs]])/b2b3[[#This Row],[flux]]</f>
        <v>1</v>
      </c>
      <c r="K733">
        <f>ABS(b2b3[[#This Row],[(mfs - b2+b3) / mfs]])</f>
        <v>1</v>
      </c>
      <c r="L733" t="b">
        <f>_xlfn.TEXTAFTER(b2b3[[#This Row],[rxn]],"-",-1)="SPONT"</f>
        <v>0</v>
      </c>
      <c r="M733" t="str">
        <f>_xlfn.TEXTAFTER(b2b3[[#This Row],[rxn]],"-",-1)</f>
        <v>rt4150</v>
      </c>
      <c r="N733">
        <f>_xlfn.XLOOKUP("'PRO-"&amp;b2b3[[#This Row],[enz]]&amp;"'",'[1]Sheet2 (2)'!$A:$A,'[1]Sheet2 (2)'!$B:$B,"")</f>
        <v>1</v>
      </c>
      <c r="O733">
        <f>IFERROR(_xlfn.XLOOKUP(b2b3[[#This Row],[Column2]],Table17[[#This Row],[rxn-no-enz]],Table17[[#This Row],[flux]],0),0)</f>
        <v>0</v>
      </c>
      <c r="P733" t="str">
        <f>_xlfn.TEXTBEFORE(b2b3[[#This Row],[rxn]],"-",-1,,,"")</f>
        <v>ENZSYN</v>
      </c>
    </row>
    <row r="734" spans="1:16" ht="17" hidden="1" x14ac:dyDescent="0.25">
      <c r="A734" s="1" t="s">
        <v>11560</v>
      </c>
      <c r="B734" s="1" t="s">
        <v>2778</v>
      </c>
      <c r="C734" s="1">
        <v>8.4439370000000008E-9</v>
      </c>
      <c r="D734" s="1">
        <f>mfs[[#This Row],[flux]]/1000</f>
        <v>8.4439370000000016E-12</v>
      </c>
      <c r="F734" t="s">
        <v>3501</v>
      </c>
      <c r="G734" t="s">
        <v>2778</v>
      </c>
      <c r="H734" s="3">
        <v>2.7404512508722701E-11</v>
      </c>
      <c r="I734">
        <f>_xlfn.XLOOKUP(b2b3[[#This Row],[rxn]],mfs[rxn],mfs[flux_scaled],0)</f>
        <v>0</v>
      </c>
      <c r="J734">
        <f>(b2b3[[#This Row],[flux]]-b2b3[[#This Row],[flux in mfs]])/b2b3[[#This Row],[flux]]</f>
        <v>1</v>
      </c>
      <c r="K734">
        <f>ABS(b2b3[[#This Row],[(mfs - b2+b3) / mfs]])</f>
        <v>1</v>
      </c>
      <c r="L734" t="b">
        <f>_xlfn.TEXTAFTER(b2b3[[#This Row],[rxn]],"-",-1)="SPONT"</f>
        <v>0</v>
      </c>
      <c r="M734" t="str">
        <f>_xlfn.TEXTAFTER(b2b3[[#This Row],[rxn]],"-",-1)</f>
        <v>rt2385</v>
      </c>
      <c r="N734">
        <f>_xlfn.XLOOKUP("'PRO-"&amp;b2b3[[#This Row],[enz]]&amp;"'",'[1]Sheet2 (2)'!$A:$A,'[1]Sheet2 (2)'!$B:$B,"")</f>
        <v>1</v>
      </c>
      <c r="O734">
        <f>IFERROR(_xlfn.XLOOKUP(b2b3[[#This Row],[Column2]],Table17[[#This Row],[rxn-no-enz]],Table17[[#This Row],[flux]],0),0)</f>
        <v>0</v>
      </c>
      <c r="P734" t="str">
        <f>_xlfn.TEXTBEFORE(b2b3[[#This Row],[rxn]],"-",-1,,,"")</f>
        <v>ENZSYN</v>
      </c>
    </row>
    <row r="735" spans="1:16" ht="17" hidden="1" x14ac:dyDescent="0.25">
      <c r="A735" s="1" t="s">
        <v>11561</v>
      </c>
      <c r="B735" s="1" t="s">
        <v>2778</v>
      </c>
      <c r="C735" s="1">
        <v>8.9119630000000004E-9</v>
      </c>
      <c r="D735" s="1">
        <f>mfs[[#This Row],[flux]]/1000</f>
        <v>8.9119630000000004E-12</v>
      </c>
      <c r="F735" t="s">
        <v>3502</v>
      </c>
      <c r="G735" t="s">
        <v>2778</v>
      </c>
      <c r="H735" s="3">
        <v>1.30330599092856E-11</v>
      </c>
      <c r="I735">
        <f>_xlfn.XLOOKUP(b2b3[[#This Row],[rxn]],mfs[rxn],mfs[flux_scaled],0)</f>
        <v>0</v>
      </c>
      <c r="J735">
        <f>(b2b3[[#This Row],[flux]]-b2b3[[#This Row],[flux in mfs]])/b2b3[[#This Row],[flux]]</f>
        <v>1</v>
      </c>
      <c r="K735">
        <f>ABS(b2b3[[#This Row],[(mfs - b2+b3) / mfs]])</f>
        <v>1</v>
      </c>
      <c r="L735" t="b">
        <f>_xlfn.TEXTAFTER(b2b3[[#This Row],[rxn]],"-",-1)="SPONT"</f>
        <v>0</v>
      </c>
      <c r="M735" t="str">
        <f>_xlfn.TEXTAFTER(b2b3[[#This Row],[rxn]],"-",-1)</f>
        <v>GCV123LPD1</v>
      </c>
      <c r="N735" t="str">
        <f>_xlfn.XLOOKUP("'PRO-"&amp;b2b3[[#This Row],[enz]]&amp;"'",'[1]Sheet2 (2)'!$A:$A,'[1]Sheet2 (2)'!$B:$B,"")</f>
        <v/>
      </c>
      <c r="O735">
        <f>IFERROR(_xlfn.XLOOKUP(b2b3[[#This Row],[Column2]],Table17[[#This Row],[rxn-no-enz]],Table17[[#This Row],[flux]],0),0)</f>
        <v>0</v>
      </c>
      <c r="P735" t="str">
        <f>_xlfn.TEXTBEFORE(b2b3[[#This Row],[rxn]],"-",-1,,,"")</f>
        <v>ENZSYN</v>
      </c>
    </row>
    <row r="736" spans="1:16" ht="17" hidden="1" x14ac:dyDescent="0.25">
      <c r="A736" s="1" t="s">
        <v>11562</v>
      </c>
      <c r="B736" s="1" t="s">
        <v>2778</v>
      </c>
      <c r="C736" s="1">
        <v>8.7221953E-8</v>
      </c>
      <c r="D736" s="1">
        <f>mfs[[#This Row],[flux]]/1000</f>
        <v>8.7221952999999994E-11</v>
      </c>
      <c r="F736" t="s">
        <v>13208</v>
      </c>
      <c r="G736" t="s">
        <v>2778</v>
      </c>
      <c r="H736" s="3">
        <v>9.1882566140004304E-12</v>
      </c>
      <c r="I736">
        <f>_xlfn.XLOOKUP(b2b3[[#This Row],[rxn]],mfs[rxn],mfs[flux_scaled],0)</f>
        <v>0</v>
      </c>
      <c r="J736">
        <f>(b2b3[[#This Row],[flux]]-b2b3[[#This Row],[flux in mfs]])/b2b3[[#This Row],[flux]]</f>
        <v>1</v>
      </c>
      <c r="K736">
        <f>ABS(b2b3[[#This Row],[(mfs - b2+b3) / mfs]])</f>
        <v>1</v>
      </c>
      <c r="L736" t="b">
        <f>_xlfn.TEXTAFTER(b2b3[[#This Row],[rxn]],"-",-1)="SPONT"</f>
        <v>0</v>
      </c>
      <c r="M736" t="str">
        <f>_xlfn.TEXTAFTER(b2b3[[#This Row],[rxn]],"-",-1)</f>
        <v>rt2654</v>
      </c>
      <c r="N736">
        <f>_xlfn.XLOOKUP("'PRO-"&amp;b2b3[[#This Row],[enz]]&amp;"'",'[1]Sheet2 (2)'!$A:$A,'[1]Sheet2 (2)'!$B:$B,"")</f>
        <v>1</v>
      </c>
      <c r="O736">
        <f>IFERROR(_xlfn.XLOOKUP(b2b3[[#This Row],[Column2]],Table17[[#This Row],[rxn-no-enz]],Table17[[#This Row],[flux]],0),0)</f>
        <v>0</v>
      </c>
      <c r="P736" t="str">
        <f>_xlfn.TEXTBEFORE(b2b3[[#This Row],[rxn]],"-",-1,,,"")</f>
        <v>ENZSYN</v>
      </c>
    </row>
    <row r="737" spans="1:16" ht="17" hidden="1" x14ac:dyDescent="0.25">
      <c r="A737" s="1" t="s">
        <v>4253</v>
      </c>
      <c r="B737" s="1" t="s">
        <v>2778</v>
      </c>
      <c r="C737" s="1">
        <v>3.9269075379999996E-6</v>
      </c>
      <c r="D737" s="1">
        <f>mfs[[#This Row],[flux]]/1000</f>
        <v>3.9269075379999995E-9</v>
      </c>
      <c r="F737" t="s">
        <v>3503</v>
      </c>
      <c r="G737" t="s">
        <v>2778</v>
      </c>
      <c r="H737" s="3">
        <v>3.9816134999389498E-11</v>
      </c>
      <c r="I737">
        <f>_xlfn.XLOOKUP(b2b3[[#This Row],[rxn]],mfs[rxn],mfs[flux_scaled],0)</f>
        <v>0</v>
      </c>
      <c r="J737">
        <f>(b2b3[[#This Row],[flux]]-b2b3[[#This Row],[flux in mfs]])/b2b3[[#This Row],[flux]]</f>
        <v>1</v>
      </c>
      <c r="K737">
        <f>ABS(b2b3[[#This Row],[(mfs - b2+b3) / mfs]])</f>
        <v>1</v>
      </c>
      <c r="L737" t="b">
        <f>_xlfn.TEXTAFTER(b2b3[[#This Row],[rxn]],"-",-1)="SPONT"</f>
        <v>0</v>
      </c>
      <c r="M737" t="str">
        <f>_xlfn.TEXTAFTER(b2b3[[#This Row],[rxn]],"-",-1)</f>
        <v>rt7136</v>
      </c>
      <c r="N737">
        <f>_xlfn.XLOOKUP("'PRO-"&amp;b2b3[[#This Row],[enz]]&amp;"'",'[1]Sheet2 (2)'!$A:$A,'[1]Sheet2 (2)'!$B:$B,"")</f>
        <v>1</v>
      </c>
      <c r="O737">
        <f>IFERROR(_xlfn.XLOOKUP(b2b3[[#This Row],[Column2]],Table17[[#This Row],[rxn-no-enz]],Table17[[#This Row],[flux]],0),0)</f>
        <v>0</v>
      </c>
      <c r="P737" t="str">
        <f>_xlfn.TEXTBEFORE(b2b3[[#This Row],[rxn]],"-",-1,,,"")</f>
        <v>ENZSYN</v>
      </c>
    </row>
    <row r="738" spans="1:16" ht="17" hidden="1" x14ac:dyDescent="0.25">
      <c r="A738" s="1" t="s">
        <v>11563</v>
      </c>
      <c r="B738" s="1" t="s">
        <v>2778</v>
      </c>
      <c r="C738" s="1">
        <v>2.4701543999999999E-8</v>
      </c>
      <c r="D738" s="1">
        <f>mfs[[#This Row],[flux]]/1000</f>
        <v>2.4701543999999999E-11</v>
      </c>
      <c r="F738" t="s">
        <v>3504</v>
      </c>
      <c r="G738" t="s">
        <v>2778</v>
      </c>
      <c r="H738" s="3">
        <v>4.3327610665789601E-11</v>
      </c>
      <c r="I738">
        <f>_xlfn.XLOOKUP(b2b3[[#This Row],[rxn]],mfs[rxn],mfs[flux_scaled],0)</f>
        <v>0</v>
      </c>
      <c r="J738">
        <f>(b2b3[[#This Row],[flux]]-b2b3[[#This Row],[flux in mfs]])/b2b3[[#This Row],[flux]]</f>
        <v>1</v>
      </c>
      <c r="K738">
        <f>ABS(b2b3[[#This Row],[(mfs - b2+b3) / mfs]])</f>
        <v>1</v>
      </c>
      <c r="L738" t="b">
        <f>_xlfn.TEXTAFTER(b2b3[[#This Row],[rxn]],"-",-1)="SPONT"</f>
        <v>0</v>
      </c>
      <c r="M738" t="str">
        <f>_xlfn.TEXTAFTER(b2b3[[#This Row],[rxn]],"-",-1)</f>
        <v>rt7388</v>
      </c>
      <c r="N738">
        <f>_xlfn.XLOOKUP("'PRO-"&amp;b2b3[[#This Row],[enz]]&amp;"'",'[1]Sheet2 (2)'!$A:$A,'[1]Sheet2 (2)'!$B:$B,"")</f>
        <v>1</v>
      </c>
      <c r="O738">
        <f>IFERROR(_xlfn.XLOOKUP(b2b3[[#This Row],[Column2]],Table17[[#This Row],[rxn-no-enz]],Table17[[#This Row],[flux]],0),0)</f>
        <v>0</v>
      </c>
      <c r="P738" t="str">
        <f>_xlfn.TEXTBEFORE(b2b3[[#This Row],[rxn]],"-",-1,,,"")</f>
        <v>ENZSYN</v>
      </c>
    </row>
    <row r="739" spans="1:16" ht="17" hidden="1" x14ac:dyDescent="0.25">
      <c r="A739" s="1" t="s">
        <v>11564</v>
      </c>
      <c r="B739" s="1" t="s">
        <v>2778</v>
      </c>
      <c r="C739" s="1">
        <v>2.0608437999999999E-8</v>
      </c>
      <c r="D739" s="1">
        <f>mfs[[#This Row],[flux]]/1000</f>
        <v>2.0608438E-11</v>
      </c>
      <c r="F739" t="s">
        <v>3507</v>
      </c>
      <c r="G739" t="s">
        <v>2778</v>
      </c>
      <c r="H739" s="3">
        <v>1.2921475489070699E-12</v>
      </c>
      <c r="I739">
        <f>_xlfn.XLOOKUP(b2b3[[#This Row],[rxn]],mfs[rxn],mfs[flux_scaled],0)</f>
        <v>0</v>
      </c>
      <c r="J739">
        <f>(b2b3[[#This Row],[flux]]-b2b3[[#This Row],[flux in mfs]])/b2b3[[#This Row],[flux]]</f>
        <v>1</v>
      </c>
      <c r="K739">
        <f>ABS(b2b3[[#This Row],[(mfs - b2+b3) / mfs]])</f>
        <v>1</v>
      </c>
      <c r="L739" t="b">
        <f>_xlfn.TEXTAFTER(b2b3[[#This Row],[rxn]],"-",-1)="SPONT"</f>
        <v>0</v>
      </c>
      <c r="M739" t="str">
        <f>_xlfn.TEXTAFTER(b2b3[[#This Row],[rxn]],"-",-1)</f>
        <v>rt0563</v>
      </c>
      <c r="N739">
        <f>_xlfn.XLOOKUP("'PRO-"&amp;b2b3[[#This Row],[enz]]&amp;"'",'[1]Sheet2 (2)'!$A:$A,'[1]Sheet2 (2)'!$B:$B,"")</f>
        <v>1</v>
      </c>
      <c r="O739">
        <f>IFERROR(_xlfn.XLOOKUP(b2b3[[#This Row],[Column2]],Table17[[#This Row],[rxn-no-enz]],Table17[[#This Row],[flux]],0),0)</f>
        <v>0</v>
      </c>
      <c r="P739" t="str">
        <f>_xlfn.TEXTBEFORE(b2b3[[#This Row],[rxn]],"-",-1,,,"")</f>
        <v>ENZSYN</v>
      </c>
    </row>
    <row r="740" spans="1:16" ht="17" hidden="1" x14ac:dyDescent="0.25">
      <c r="A740" s="1" t="s">
        <v>11565</v>
      </c>
      <c r="B740" s="1" t="s">
        <v>2778</v>
      </c>
      <c r="C740" s="1">
        <v>2.29306328E-7</v>
      </c>
      <c r="D740" s="1">
        <f>mfs[[#This Row],[flux]]/1000</f>
        <v>2.2930632800000001E-10</v>
      </c>
      <c r="F740" t="s">
        <v>3508</v>
      </c>
      <c r="G740" t="s">
        <v>2778</v>
      </c>
      <c r="H740" s="3">
        <v>5.2815150311570598E-12</v>
      </c>
      <c r="I740">
        <f>_xlfn.XLOOKUP(b2b3[[#This Row],[rxn]],mfs[rxn],mfs[flux_scaled],0)</f>
        <v>0</v>
      </c>
      <c r="J740">
        <f>(b2b3[[#This Row],[flux]]-b2b3[[#This Row],[flux in mfs]])/b2b3[[#This Row],[flux]]</f>
        <v>1</v>
      </c>
      <c r="K740">
        <f>ABS(b2b3[[#This Row],[(mfs - b2+b3) / mfs]])</f>
        <v>1</v>
      </c>
      <c r="L740" t="b">
        <f>_xlfn.TEXTAFTER(b2b3[[#This Row],[rxn]],"-",-1)="SPONT"</f>
        <v>0</v>
      </c>
      <c r="M740" t="str">
        <f>_xlfn.TEXTAFTER(b2b3[[#This Row],[rxn]],"-",-1)</f>
        <v>rt1519</v>
      </c>
      <c r="N740">
        <f>_xlfn.XLOOKUP("'PRO-"&amp;b2b3[[#This Row],[enz]]&amp;"'",'[1]Sheet2 (2)'!$A:$A,'[1]Sheet2 (2)'!$B:$B,"")</f>
        <v>1</v>
      </c>
      <c r="O740">
        <f>IFERROR(_xlfn.XLOOKUP(b2b3[[#This Row],[Column2]],Table17[[#This Row],[rxn-no-enz]],Table17[[#This Row],[flux]],0),0)</f>
        <v>0</v>
      </c>
      <c r="P740" t="str">
        <f>_xlfn.TEXTBEFORE(b2b3[[#This Row],[rxn]],"-",-1,,,"")</f>
        <v>ENZSYN</v>
      </c>
    </row>
    <row r="741" spans="1:16" ht="17" hidden="1" x14ac:dyDescent="0.25">
      <c r="A741" s="1" t="s">
        <v>4255</v>
      </c>
      <c r="B741" s="1" t="s">
        <v>2778</v>
      </c>
      <c r="C741" s="1">
        <v>3.1887947800000002E-7</v>
      </c>
      <c r="D741" s="1">
        <f>mfs[[#This Row],[flux]]/1000</f>
        <v>3.1887947800000001E-10</v>
      </c>
      <c r="F741" t="s">
        <v>3510</v>
      </c>
      <c r="G741" t="s">
        <v>2778</v>
      </c>
      <c r="H741" s="3">
        <v>0</v>
      </c>
      <c r="I741">
        <f>_xlfn.XLOOKUP(b2b3[[#This Row],[rxn]],mfs[rxn],mfs[flux_scaled],0)</f>
        <v>0</v>
      </c>
      <c r="J741" t="e">
        <f>(b2b3[[#This Row],[flux]]-b2b3[[#This Row],[flux in mfs]])/b2b3[[#This Row],[flux]]</f>
        <v>#DIV/0!</v>
      </c>
      <c r="K741" t="e">
        <f>ABS(b2b3[[#This Row],[(mfs - b2+b3) / mfs]])</f>
        <v>#DIV/0!</v>
      </c>
      <c r="L741" t="b">
        <f>_xlfn.TEXTAFTER(b2b3[[#This Row],[rxn]],"-",-1)="SPONT"</f>
        <v>0</v>
      </c>
      <c r="M741" t="str">
        <f>_xlfn.TEXTAFTER(b2b3[[#This Row],[rxn]],"-",-1)</f>
        <v>rt3077</v>
      </c>
      <c r="N741">
        <f>_xlfn.XLOOKUP("'PRO-"&amp;b2b3[[#This Row],[enz]]&amp;"'",'[1]Sheet2 (2)'!$A:$A,'[1]Sheet2 (2)'!$B:$B,"")</f>
        <v>1</v>
      </c>
      <c r="O741">
        <f>IFERROR(_xlfn.XLOOKUP(b2b3[[#This Row],[Column2]],Table17[[#This Row],[rxn-no-enz]],Table17[[#This Row],[flux]],0),0)</f>
        <v>0</v>
      </c>
      <c r="P741" t="str">
        <f>_xlfn.TEXTBEFORE(b2b3[[#This Row],[rxn]],"-",-1,,,"")</f>
        <v>ENZSYN</v>
      </c>
    </row>
    <row r="742" spans="1:16" ht="17" hidden="1" x14ac:dyDescent="0.25">
      <c r="A742" s="1" t="s">
        <v>11566</v>
      </c>
      <c r="B742" s="1" t="s">
        <v>2778</v>
      </c>
      <c r="C742" s="1">
        <v>1.3688673989999999E-6</v>
      </c>
      <c r="D742" s="1">
        <f>mfs[[#This Row],[flux]]/1000</f>
        <v>1.3688673989999999E-9</v>
      </c>
      <c r="F742" t="s">
        <v>3511</v>
      </c>
      <c r="G742" t="s">
        <v>2778</v>
      </c>
      <c r="H742" s="3">
        <v>0</v>
      </c>
      <c r="I742">
        <f>_xlfn.XLOOKUP(b2b3[[#This Row],[rxn]],mfs[rxn],mfs[flux_scaled],0)</f>
        <v>0</v>
      </c>
      <c r="J742" t="e">
        <f>(b2b3[[#This Row],[flux]]-b2b3[[#This Row],[flux in mfs]])/b2b3[[#This Row],[flux]]</f>
        <v>#DIV/0!</v>
      </c>
      <c r="K742" t="e">
        <f>ABS(b2b3[[#This Row],[(mfs - b2+b3) / mfs]])</f>
        <v>#DIV/0!</v>
      </c>
      <c r="L742" t="b">
        <f>_xlfn.TEXTAFTER(b2b3[[#This Row],[rxn]],"-",-1)="SPONT"</f>
        <v>0</v>
      </c>
      <c r="M742" t="str">
        <f>_xlfn.TEXTAFTER(b2b3[[#This Row],[rxn]],"-",-1)</f>
        <v>GPI14</v>
      </c>
      <c r="N742" t="str">
        <f>_xlfn.XLOOKUP("'PRO-"&amp;b2b3[[#This Row],[enz]]&amp;"'",'[1]Sheet2 (2)'!$A:$A,'[1]Sheet2 (2)'!$B:$B,"")</f>
        <v/>
      </c>
      <c r="O742">
        <f>IFERROR(_xlfn.XLOOKUP(b2b3[[#This Row],[Column2]],Table17[[#This Row],[rxn-no-enz]],Table17[[#This Row],[flux]],0),0)</f>
        <v>0</v>
      </c>
      <c r="P742" t="str">
        <f>_xlfn.TEXTBEFORE(b2b3[[#This Row],[rxn]],"-",-1,,,"")</f>
        <v>ENZSYN</v>
      </c>
    </row>
    <row r="743" spans="1:16" ht="17" hidden="1" x14ac:dyDescent="0.25">
      <c r="A743" s="1" t="s">
        <v>4256</v>
      </c>
      <c r="B743" s="1" t="s">
        <v>2778</v>
      </c>
      <c r="C743" s="1">
        <v>1.2421680499999999E-7</v>
      </c>
      <c r="D743" s="1">
        <f>mfs[[#This Row],[flux]]/1000</f>
        <v>1.24216805E-10</v>
      </c>
      <c r="F743" t="s">
        <v>3514</v>
      </c>
      <c r="G743" t="s">
        <v>2778</v>
      </c>
      <c r="H743" s="3">
        <v>5.8426148078694801E-13</v>
      </c>
      <c r="I743">
        <f>_xlfn.XLOOKUP(b2b3[[#This Row],[rxn]],mfs[rxn],mfs[flux_scaled],0)</f>
        <v>0</v>
      </c>
      <c r="J743">
        <f>(b2b3[[#This Row],[flux]]-b2b3[[#This Row],[flux in mfs]])/b2b3[[#This Row],[flux]]</f>
        <v>1</v>
      </c>
      <c r="K743">
        <f>ABS(b2b3[[#This Row],[(mfs - b2+b3) / mfs]])</f>
        <v>1</v>
      </c>
      <c r="L743" t="b">
        <f>_xlfn.TEXTAFTER(b2b3[[#This Row],[rxn]],"-",-1)="SPONT"</f>
        <v>0</v>
      </c>
      <c r="M743" t="str">
        <f>_xlfn.TEXTAFTER(b2b3[[#This Row],[rxn]],"-",-1)</f>
        <v>rt4069</v>
      </c>
      <c r="N743">
        <f>_xlfn.XLOOKUP("'PRO-"&amp;b2b3[[#This Row],[enz]]&amp;"'",'[1]Sheet2 (2)'!$A:$A,'[1]Sheet2 (2)'!$B:$B,"")</f>
        <v>1</v>
      </c>
      <c r="O743">
        <f>IFERROR(_xlfn.XLOOKUP(b2b3[[#This Row],[Column2]],Table17[[#This Row],[rxn-no-enz]],Table17[[#This Row],[flux]],0),0)</f>
        <v>0</v>
      </c>
      <c r="P743" t="str">
        <f>_xlfn.TEXTBEFORE(b2b3[[#This Row],[rxn]],"-",-1,,,"")</f>
        <v>ENZSYN</v>
      </c>
    </row>
    <row r="744" spans="1:16" ht="17" hidden="1" x14ac:dyDescent="0.25">
      <c r="A744" s="1" t="s">
        <v>11567</v>
      </c>
      <c r="B744" s="1" t="s">
        <v>2778</v>
      </c>
      <c r="C744" s="1">
        <v>3.7991851599999999E-7</v>
      </c>
      <c r="D744" s="1">
        <f>mfs[[#This Row],[flux]]/1000</f>
        <v>3.7991851600000001E-10</v>
      </c>
      <c r="F744" t="s">
        <v>3515</v>
      </c>
      <c r="G744" t="s">
        <v>2778</v>
      </c>
      <c r="H744" s="3">
        <v>2.7454865196189202E-12</v>
      </c>
      <c r="I744">
        <f>_xlfn.XLOOKUP(b2b3[[#This Row],[rxn]],mfs[rxn],mfs[flux_scaled],0)</f>
        <v>0</v>
      </c>
      <c r="J744">
        <f>(b2b3[[#This Row],[flux]]-b2b3[[#This Row],[flux in mfs]])/b2b3[[#This Row],[flux]]</f>
        <v>1</v>
      </c>
      <c r="K744">
        <f>ABS(b2b3[[#This Row],[(mfs - b2+b3) / mfs]])</f>
        <v>1</v>
      </c>
      <c r="L744" t="b">
        <f>_xlfn.TEXTAFTER(b2b3[[#This Row],[rxn]],"-",-1)="SPONT"</f>
        <v>0</v>
      </c>
      <c r="M744" t="str">
        <f>_xlfn.TEXTAFTER(b2b3[[#This Row],[rxn]],"-",-1)</f>
        <v>rt4183</v>
      </c>
      <c r="N744">
        <f>_xlfn.XLOOKUP("'PRO-"&amp;b2b3[[#This Row],[enz]]&amp;"'",'[1]Sheet2 (2)'!$A:$A,'[1]Sheet2 (2)'!$B:$B,"")</f>
        <v>1</v>
      </c>
      <c r="O744">
        <f>IFERROR(_xlfn.XLOOKUP(b2b3[[#This Row],[Column2]],Table17[[#This Row],[rxn-no-enz]],Table17[[#This Row],[flux]],0),0)</f>
        <v>0</v>
      </c>
      <c r="P744" t="str">
        <f>_xlfn.TEXTBEFORE(b2b3[[#This Row],[rxn]],"-",-1,,,"")</f>
        <v>ENZSYN</v>
      </c>
    </row>
    <row r="745" spans="1:16" ht="17" hidden="1" x14ac:dyDescent="0.25">
      <c r="A745" s="1" t="s">
        <v>11568</v>
      </c>
      <c r="B745" s="1" t="s">
        <v>2778</v>
      </c>
      <c r="C745" s="1">
        <v>2.9399699999999999E-8</v>
      </c>
      <c r="D745" s="1">
        <f>mfs[[#This Row],[flux]]/1000</f>
        <v>2.9399699999999998E-11</v>
      </c>
      <c r="F745" t="s">
        <v>3517</v>
      </c>
      <c r="G745" t="s">
        <v>2778</v>
      </c>
      <c r="H745" s="3">
        <v>2.1796009321147601E-11</v>
      </c>
      <c r="I745">
        <f>_xlfn.XLOOKUP(b2b3[[#This Row],[rxn]],mfs[rxn],mfs[flux_scaled],0)</f>
        <v>0</v>
      </c>
      <c r="J745">
        <f>(b2b3[[#This Row],[flux]]-b2b3[[#This Row],[flux in mfs]])/b2b3[[#This Row],[flux]]</f>
        <v>1</v>
      </c>
      <c r="K745">
        <f>ABS(b2b3[[#This Row],[(mfs - b2+b3) / mfs]])</f>
        <v>1</v>
      </c>
      <c r="L745" t="b">
        <f>_xlfn.TEXTAFTER(b2b3[[#This Row],[rxn]],"-",-1)="SPONT"</f>
        <v>0</v>
      </c>
      <c r="M745" t="str">
        <f>_xlfn.TEXTAFTER(b2b3[[#This Row],[rxn]],"-",-1)</f>
        <v>rt7648</v>
      </c>
      <c r="N745">
        <f>_xlfn.XLOOKUP("'PRO-"&amp;b2b3[[#This Row],[enz]]&amp;"'",'[1]Sheet2 (2)'!$A:$A,'[1]Sheet2 (2)'!$B:$B,"")</f>
        <v>1</v>
      </c>
      <c r="O745">
        <f>IFERROR(_xlfn.XLOOKUP(b2b3[[#This Row],[Column2]],Table17[[#This Row],[rxn-no-enz]],Table17[[#This Row],[flux]],0),0)</f>
        <v>0</v>
      </c>
      <c r="P745" t="str">
        <f>_xlfn.TEXTBEFORE(b2b3[[#This Row],[rxn]],"-",-1,,,"")</f>
        <v>ENZSYN</v>
      </c>
    </row>
    <row r="746" spans="1:16" ht="17" hidden="1" x14ac:dyDescent="0.25">
      <c r="A746" s="1" t="s">
        <v>11569</v>
      </c>
      <c r="B746" s="1" t="s">
        <v>2778</v>
      </c>
      <c r="C746" s="1">
        <v>7.7306729999999999E-9</v>
      </c>
      <c r="D746" s="1">
        <f>mfs[[#This Row],[flux]]/1000</f>
        <v>7.7306729999999995E-12</v>
      </c>
      <c r="F746" t="s">
        <v>3518</v>
      </c>
      <c r="G746" t="s">
        <v>2778</v>
      </c>
      <c r="H746" s="3">
        <v>9.4670041261585696E-11</v>
      </c>
      <c r="I746">
        <f>_xlfn.XLOOKUP(b2b3[[#This Row],[rxn]],mfs[rxn],mfs[flux_scaled],0)</f>
        <v>0</v>
      </c>
      <c r="J746">
        <f>(b2b3[[#This Row],[flux]]-b2b3[[#This Row],[flux in mfs]])/b2b3[[#This Row],[flux]]</f>
        <v>1</v>
      </c>
      <c r="K746">
        <f>ABS(b2b3[[#This Row],[(mfs - b2+b3) / mfs]])</f>
        <v>1</v>
      </c>
      <c r="L746" t="b">
        <f>_xlfn.TEXTAFTER(b2b3[[#This Row],[rxn]],"-",-1)="SPONT"</f>
        <v>0</v>
      </c>
      <c r="M746" t="str">
        <f>_xlfn.TEXTAFTER(b2b3[[#This Row],[rxn]],"-",-1)</f>
        <v>rt6488_m</v>
      </c>
      <c r="N746">
        <f>_xlfn.XLOOKUP("'PRO-"&amp;b2b3[[#This Row],[enz]]&amp;"'",'[1]Sheet2 (2)'!$A:$A,'[1]Sheet2 (2)'!$B:$B,"")</f>
        <v>1</v>
      </c>
      <c r="O746">
        <f>IFERROR(_xlfn.XLOOKUP(b2b3[[#This Row],[Column2]],Table17[[#This Row],[rxn-no-enz]],Table17[[#This Row],[flux]],0),0)</f>
        <v>0</v>
      </c>
      <c r="P746" t="str">
        <f>_xlfn.TEXTBEFORE(b2b3[[#This Row],[rxn]],"-",-1,,,"")</f>
        <v>ENZSYN</v>
      </c>
    </row>
    <row r="747" spans="1:16" ht="17" hidden="1" x14ac:dyDescent="0.25">
      <c r="A747" s="1" t="s">
        <v>11570</v>
      </c>
      <c r="B747" s="1" t="s">
        <v>2778</v>
      </c>
      <c r="C747" s="1">
        <v>2.3143505E-8</v>
      </c>
      <c r="D747" s="1">
        <f>mfs[[#This Row],[flux]]/1000</f>
        <v>2.3143505000000001E-11</v>
      </c>
      <c r="F747" t="s">
        <v>13209</v>
      </c>
      <c r="G747" t="s">
        <v>2778</v>
      </c>
      <c r="H747" s="3">
        <v>8.9697368572095396E-11</v>
      </c>
      <c r="I747">
        <f>_xlfn.XLOOKUP(b2b3[[#This Row],[rxn]],mfs[rxn],mfs[flux_scaled],0)</f>
        <v>0</v>
      </c>
      <c r="J747">
        <f>(b2b3[[#This Row],[flux]]-b2b3[[#This Row],[flux in mfs]])/b2b3[[#This Row],[flux]]</f>
        <v>1</v>
      </c>
      <c r="K747">
        <f>ABS(b2b3[[#This Row],[(mfs - b2+b3) / mfs]])</f>
        <v>1</v>
      </c>
      <c r="L747" t="b">
        <f>_xlfn.TEXTAFTER(b2b3[[#This Row],[rxn]],"-",-1)="SPONT"</f>
        <v>0</v>
      </c>
      <c r="M747" t="str">
        <f>_xlfn.TEXTAFTER(b2b3[[#This Row],[rxn]],"-",-1)</f>
        <v>rt4213</v>
      </c>
      <c r="N747">
        <f>_xlfn.XLOOKUP("'PRO-"&amp;b2b3[[#This Row],[enz]]&amp;"'",'[1]Sheet2 (2)'!$A:$A,'[1]Sheet2 (2)'!$B:$B,"")</f>
        <v>1</v>
      </c>
      <c r="O747">
        <f>IFERROR(_xlfn.XLOOKUP(b2b3[[#This Row],[Column2]],Table17[[#This Row],[rxn-no-enz]],Table17[[#This Row],[flux]],0),0)</f>
        <v>0</v>
      </c>
      <c r="P747" t="str">
        <f>_xlfn.TEXTBEFORE(b2b3[[#This Row],[rxn]],"-",-1,,,"")</f>
        <v>ENZSYN</v>
      </c>
    </row>
    <row r="748" spans="1:16" ht="17" hidden="1" x14ac:dyDescent="0.25">
      <c r="A748" s="1" t="s">
        <v>11571</v>
      </c>
      <c r="B748" s="1" t="s">
        <v>2778</v>
      </c>
      <c r="C748" s="1">
        <v>7.4490084309999999E-6</v>
      </c>
      <c r="D748" s="1">
        <f>mfs[[#This Row],[flux]]/1000</f>
        <v>7.4490084310000001E-9</v>
      </c>
      <c r="F748" t="s">
        <v>3520</v>
      </c>
      <c r="G748" t="s">
        <v>2778</v>
      </c>
      <c r="H748" s="3">
        <v>5.2143461325029198E-11</v>
      </c>
      <c r="I748">
        <f>_xlfn.XLOOKUP(b2b3[[#This Row],[rxn]],mfs[rxn],mfs[flux_scaled],0)</f>
        <v>0</v>
      </c>
      <c r="J748">
        <f>(b2b3[[#This Row],[flux]]-b2b3[[#This Row],[flux in mfs]])/b2b3[[#This Row],[flux]]</f>
        <v>1</v>
      </c>
      <c r="K748">
        <f>ABS(b2b3[[#This Row],[(mfs - b2+b3) / mfs]])</f>
        <v>1</v>
      </c>
      <c r="L748" t="b">
        <f>_xlfn.TEXTAFTER(b2b3[[#This Row],[rxn]],"-",-1)="SPONT"</f>
        <v>0</v>
      </c>
      <c r="M748" t="str">
        <f>_xlfn.TEXTAFTER(b2b3[[#This Row],[rxn]],"-",-1)</f>
        <v>rt1896</v>
      </c>
      <c r="N748">
        <f>_xlfn.XLOOKUP("'PRO-"&amp;b2b3[[#This Row],[enz]]&amp;"'",'[1]Sheet2 (2)'!$A:$A,'[1]Sheet2 (2)'!$B:$B,"")</f>
        <v>1</v>
      </c>
      <c r="O748">
        <f>IFERROR(_xlfn.XLOOKUP(b2b3[[#This Row],[Column2]],Table17[[#This Row],[rxn-no-enz]],Table17[[#This Row],[flux]],0),0)</f>
        <v>0</v>
      </c>
      <c r="P748" t="str">
        <f>_xlfn.TEXTBEFORE(b2b3[[#This Row],[rxn]],"-",-1,,,"")</f>
        <v>ENZSYN</v>
      </c>
    </row>
    <row r="749" spans="1:16" ht="17" hidden="1" x14ac:dyDescent="0.25">
      <c r="A749" s="1" t="s">
        <v>11572</v>
      </c>
      <c r="B749" s="1" t="s">
        <v>2778</v>
      </c>
      <c r="C749" s="1">
        <v>1.9069637400000001E-7</v>
      </c>
      <c r="D749" s="1">
        <f>mfs[[#This Row],[flux]]/1000</f>
        <v>1.9069637400000001E-10</v>
      </c>
      <c r="F749" t="s">
        <v>3521</v>
      </c>
      <c r="G749" t="s">
        <v>2778</v>
      </c>
      <c r="H749" s="3">
        <v>7.6415702728957303E-11</v>
      </c>
      <c r="I749">
        <f>_xlfn.XLOOKUP(b2b3[[#This Row],[rxn]],mfs[rxn],mfs[flux_scaled],0)</f>
        <v>0</v>
      </c>
      <c r="J749">
        <f>(b2b3[[#This Row],[flux]]-b2b3[[#This Row],[flux in mfs]])/b2b3[[#This Row],[flux]]</f>
        <v>1</v>
      </c>
      <c r="K749">
        <f>ABS(b2b3[[#This Row],[(mfs - b2+b3) / mfs]])</f>
        <v>1</v>
      </c>
      <c r="L749" t="b">
        <f>_xlfn.TEXTAFTER(b2b3[[#This Row],[rxn]],"-",-1)="SPONT"</f>
        <v>0</v>
      </c>
      <c r="M749" t="str">
        <f>_xlfn.TEXTAFTER(b2b3[[#This Row],[rxn]],"-",-1)</f>
        <v>rt2060</v>
      </c>
      <c r="N749">
        <f>_xlfn.XLOOKUP("'PRO-"&amp;b2b3[[#This Row],[enz]]&amp;"'",'[1]Sheet2 (2)'!$A:$A,'[1]Sheet2 (2)'!$B:$B,"")</f>
        <v>1</v>
      </c>
      <c r="O749">
        <f>IFERROR(_xlfn.XLOOKUP(b2b3[[#This Row],[Column2]],Table17[[#This Row],[rxn-no-enz]],Table17[[#This Row],[flux]],0),0)</f>
        <v>0</v>
      </c>
      <c r="P749" t="str">
        <f>_xlfn.TEXTBEFORE(b2b3[[#This Row],[rxn]],"-",-1,,,"")</f>
        <v>ENZSYN</v>
      </c>
    </row>
    <row r="750" spans="1:16" ht="17" hidden="1" x14ac:dyDescent="0.25">
      <c r="A750" s="1" t="s">
        <v>4258</v>
      </c>
      <c r="B750" s="1" t="s">
        <v>2778</v>
      </c>
      <c r="C750" s="1">
        <v>5.3101689999999998E-7</v>
      </c>
      <c r="D750" s="1">
        <f>mfs[[#This Row],[flux]]/1000</f>
        <v>5.3101689999999993E-10</v>
      </c>
      <c r="F750" t="s">
        <v>3522</v>
      </c>
      <c r="G750" t="s">
        <v>2778</v>
      </c>
      <c r="H750" s="3">
        <v>1.3472601704184501E-11</v>
      </c>
      <c r="I750">
        <f>_xlfn.XLOOKUP(b2b3[[#This Row],[rxn]],mfs[rxn],mfs[flux_scaled],0)</f>
        <v>0</v>
      </c>
      <c r="J750">
        <f>(b2b3[[#This Row],[flux]]-b2b3[[#This Row],[flux in mfs]])/b2b3[[#This Row],[flux]]</f>
        <v>1</v>
      </c>
      <c r="K750">
        <f>ABS(b2b3[[#This Row],[(mfs - b2+b3) / mfs]])</f>
        <v>1</v>
      </c>
      <c r="L750" t="b">
        <f>_xlfn.TEXTAFTER(b2b3[[#This Row],[rxn]],"-",-1)="SPONT"</f>
        <v>0</v>
      </c>
      <c r="M750" t="str">
        <f>_xlfn.TEXTAFTER(b2b3[[#This Row],[rxn]],"-",-1)</f>
        <v>rt3278</v>
      </c>
      <c r="N750">
        <f>_xlfn.XLOOKUP("'PRO-"&amp;b2b3[[#This Row],[enz]]&amp;"'",'[1]Sheet2 (2)'!$A:$A,'[1]Sheet2 (2)'!$B:$B,"")</f>
        <v>1</v>
      </c>
      <c r="O750">
        <f>IFERROR(_xlfn.XLOOKUP(b2b3[[#This Row],[Column2]],Table17[[#This Row],[rxn-no-enz]],Table17[[#This Row],[flux]],0),0)</f>
        <v>0</v>
      </c>
      <c r="P750" t="str">
        <f>_xlfn.TEXTBEFORE(b2b3[[#This Row],[rxn]],"-",-1,,,"")</f>
        <v>ENZSYN</v>
      </c>
    </row>
    <row r="751" spans="1:16" ht="17" hidden="1" x14ac:dyDescent="0.25">
      <c r="A751" s="1" t="s">
        <v>4259</v>
      </c>
      <c r="B751" s="1" t="s">
        <v>2778</v>
      </c>
      <c r="C751" s="1">
        <v>1.9448107699999999E-7</v>
      </c>
      <c r="D751" s="1">
        <f>mfs[[#This Row],[flux]]/1000</f>
        <v>1.94481077E-10</v>
      </c>
      <c r="F751" t="s">
        <v>3523</v>
      </c>
      <c r="G751" t="s">
        <v>2778</v>
      </c>
      <c r="H751" s="3">
        <v>2.50606238905845E-12</v>
      </c>
      <c r="I751">
        <f>_xlfn.XLOOKUP(b2b3[[#This Row],[rxn]],mfs[rxn],mfs[flux_scaled],0)</f>
        <v>0</v>
      </c>
      <c r="J751">
        <f>(b2b3[[#This Row],[flux]]-b2b3[[#This Row],[flux in mfs]])/b2b3[[#This Row],[flux]]</f>
        <v>1</v>
      </c>
      <c r="K751">
        <f>ABS(b2b3[[#This Row],[(mfs - b2+b3) / mfs]])</f>
        <v>1</v>
      </c>
      <c r="L751" t="b">
        <f>_xlfn.TEXTAFTER(b2b3[[#This Row],[rxn]],"-",-1)="SPONT"</f>
        <v>0</v>
      </c>
      <c r="M751" t="str">
        <f>_xlfn.TEXTAFTER(b2b3[[#This Row],[rxn]],"-",-1)</f>
        <v>rt1838</v>
      </c>
      <c r="N751">
        <f>_xlfn.XLOOKUP("'PRO-"&amp;b2b3[[#This Row],[enz]]&amp;"'",'[1]Sheet2 (2)'!$A:$A,'[1]Sheet2 (2)'!$B:$B,"")</f>
        <v>1</v>
      </c>
      <c r="O751">
        <f>IFERROR(_xlfn.XLOOKUP(b2b3[[#This Row],[Column2]],Table17[[#This Row],[rxn-no-enz]],Table17[[#This Row],[flux]],0),0)</f>
        <v>0</v>
      </c>
      <c r="P751" t="str">
        <f>_xlfn.TEXTBEFORE(b2b3[[#This Row],[rxn]],"-",-1,,,"")</f>
        <v>ENZSYN</v>
      </c>
    </row>
    <row r="752" spans="1:16" ht="17" hidden="1" x14ac:dyDescent="0.25">
      <c r="A752" s="1" t="s">
        <v>4260</v>
      </c>
      <c r="B752" s="1" t="s">
        <v>2778</v>
      </c>
      <c r="C752" s="1">
        <v>2.2163364649999999E-6</v>
      </c>
      <c r="D752" s="1">
        <f>mfs[[#This Row],[flux]]/1000</f>
        <v>2.2163364650000001E-9</v>
      </c>
      <c r="F752" t="s">
        <v>3524</v>
      </c>
      <c r="G752" t="s">
        <v>2778</v>
      </c>
      <c r="H752" s="3">
        <v>1.24470696056404E-11</v>
      </c>
      <c r="I752">
        <f>_xlfn.XLOOKUP(b2b3[[#This Row],[rxn]],mfs[rxn],mfs[flux_scaled],0)</f>
        <v>0</v>
      </c>
      <c r="J752">
        <f>(b2b3[[#This Row],[flux]]-b2b3[[#This Row],[flux in mfs]])/b2b3[[#This Row],[flux]]</f>
        <v>1</v>
      </c>
      <c r="K752">
        <f>ABS(b2b3[[#This Row],[(mfs - b2+b3) / mfs]])</f>
        <v>1</v>
      </c>
      <c r="L752" t="b">
        <f>_xlfn.TEXTAFTER(b2b3[[#This Row],[rxn]],"-",-1)="SPONT"</f>
        <v>0</v>
      </c>
      <c r="M752" t="str">
        <f>_xlfn.TEXTAFTER(b2b3[[#This Row],[rxn]],"-",-1)</f>
        <v>rt0207_c</v>
      </c>
      <c r="N752">
        <f>_xlfn.XLOOKUP("'PRO-"&amp;b2b3[[#This Row],[enz]]&amp;"'",'[1]Sheet2 (2)'!$A:$A,'[1]Sheet2 (2)'!$B:$B,"")</f>
        <v>1</v>
      </c>
      <c r="O752">
        <f>IFERROR(_xlfn.XLOOKUP(b2b3[[#This Row],[Column2]],Table17[[#This Row],[rxn-no-enz]],Table17[[#This Row],[flux]],0),0)</f>
        <v>0</v>
      </c>
      <c r="P752" t="str">
        <f>_xlfn.TEXTBEFORE(b2b3[[#This Row],[rxn]],"-",-1,,,"")</f>
        <v>ENZSYN</v>
      </c>
    </row>
    <row r="753" spans="1:16" ht="17" hidden="1" x14ac:dyDescent="0.25">
      <c r="A753" s="1" t="s">
        <v>11573</v>
      </c>
      <c r="B753" s="1" t="s">
        <v>2778</v>
      </c>
      <c r="C753" s="1">
        <v>1.4697086E-8</v>
      </c>
      <c r="D753" s="1">
        <f>mfs[[#This Row],[flux]]/1000</f>
        <v>1.4697086E-11</v>
      </c>
      <c r="F753" t="s">
        <v>3526</v>
      </c>
      <c r="G753" t="s">
        <v>2778</v>
      </c>
      <c r="H753" s="3">
        <v>3.2155099876212101E-12</v>
      </c>
      <c r="I753">
        <f>_xlfn.XLOOKUP(b2b3[[#This Row],[rxn]],mfs[rxn],mfs[flux_scaled],0)</f>
        <v>0</v>
      </c>
      <c r="J753">
        <f>(b2b3[[#This Row],[flux]]-b2b3[[#This Row],[flux in mfs]])/b2b3[[#This Row],[flux]]</f>
        <v>1</v>
      </c>
      <c r="K753">
        <f>ABS(b2b3[[#This Row],[(mfs - b2+b3) / mfs]])</f>
        <v>1</v>
      </c>
      <c r="L753" t="b">
        <f>_xlfn.TEXTAFTER(b2b3[[#This Row],[rxn]],"-",-1)="SPONT"</f>
        <v>0</v>
      </c>
      <c r="M753" t="str">
        <f>_xlfn.TEXTAFTER(b2b3[[#This Row],[rxn]],"-",-1)</f>
        <v>rt1206</v>
      </c>
      <c r="N753">
        <f>_xlfn.XLOOKUP("'PRO-"&amp;b2b3[[#This Row],[enz]]&amp;"'",'[1]Sheet2 (2)'!$A:$A,'[1]Sheet2 (2)'!$B:$B,"")</f>
        <v>1</v>
      </c>
      <c r="O753">
        <f>IFERROR(_xlfn.XLOOKUP(b2b3[[#This Row],[Column2]],Table17[[#This Row],[rxn-no-enz]],Table17[[#This Row],[flux]],0),0)</f>
        <v>0</v>
      </c>
      <c r="P753" t="str">
        <f>_xlfn.TEXTBEFORE(b2b3[[#This Row],[rxn]],"-",-1,,,"")</f>
        <v>ENZSYN</v>
      </c>
    </row>
    <row r="754" spans="1:16" ht="17" hidden="1" x14ac:dyDescent="0.25">
      <c r="A754" s="1" t="s">
        <v>4261</v>
      </c>
      <c r="B754" s="1" t="s">
        <v>2778</v>
      </c>
      <c r="C754" s="1">
        <v>8.12714079E-7</v>
      </c>
      <c r="D754" s="1">
        <f>mfs[[#This Row],[flux]]/1000</f>
        <v>8.1271407900000001E-10</v>
      </c>
      <c r="F754" t="s">
        <v>3527</v>
      </c>
      <c r="G754" t="s">
        <v>2778</v>
      </c>
      <c r="H754" s="3">
        <v>8.6349046744200797E-11</v>
      </c>
      <c r="I754">
        <f>_xlfn.XLOOKUP(b2b3[[#This Row],[rxn]],mfs[rxn],mfs[flux_scaled],0)</f>
        <v>0</v>
      </c>
      <c r="J754">
        <f>(b2b3[[#This Row],[flux]]-b2b3[[#This Row],[flux in mfs]])/b2b3[[#This Row],[flux]]</f>
        <v>1</v>
      </c>
      <c r="K754">
        <f>ABS(b2b3[[#This Row],[(mfs - b2+b3) / mfs]])</f>
        <v>1</v>
      </c>
      <c r="L754" t="b">
        <f>_xlfn.TEXTAFTER(b2b3[[#This Row],[rxn]],"-",-1)="SPONT"</f>
        <v>0</v>
      </c>
      <c r="M754" t="str">
        <f>_xlfn.TEXTAFTER(b2b3[[#This Row],[rxn]],"-",-1)</f>
        <v>rt3754_c</v>
      </c>
      <c r="N754">
        <f>_xlfn.XLOOKUP("'PRO-"&amp;b2b3[[#This Row],[enz]]&amp;"'",'[1]Sheet2 (2)'!$A:$A,'[1]Sheet2 (2)'!$B:$B,"")</f>
        <v>1</v>
      </c>
      <c r="O754">
        <f>IFERROR(_xlfn.XLOOKUP(b2b3[[#This Row],[Column2]],Table17[[#This Row],[rxn-no-enz]],Table17[[#This Row],[flux]],0),0)</f>
        <v>0</v>
      </c>
      <c r="P754" t="str">
        <f>_xlfn.TEXTBEFORE(b2b3[[#This Row],[rxn]],"-",-1,,,"")</f>
        <v>ENZSYN</v>
      </c>
    </row>
    <row r="755" spans="1:16" ht="17" hidden="1" x14ac:dyDescent="0.25">
      <c r="A755" s="1" t="s">
        <v>11574</v>
      </c>
      <c r="B755" s="1" t="s">
        <v>2778</v>
      </c>
      <c r="C755" s="1">
        <v>1.7197991499999999E-7</v>
      </c>
      <c r="D755" s="1">
        <f>mfs[[#This Row],[flux]]/1000</f>
        <v>1.7197991499999999E-10</v>
      </c>
      <c r="F755" t="s">
        <v>3528</v>
      </c>
      <c r="G755" t="s">
        <v>2778</v>
      </c>
      <c r="H755" s="3">
        <v>3.5455588547003999E-12</v>
      </c>
      <c r="I755">
        <f>_xlfn.XLOOKUP(b2b3[[#This Row],[rxn]],mfs[rxn],mfs[flux_scaled],0)</f>
        <v>0</v>
      </c>
      <c r="J755">
        <f>(b2b3[[#This Row],[flux]]-b2b3[[#This Row],[flux in mfs]])/b2b3[[#This Row],[flux]]</f>
        <v>1</v>
      </c>
      <c r="K755">
        <f>ABS(b2b3[[#This Row],[(mfs - b2+b3) / mfs]])</f>
        <v>1</v>
      </c>
      <c r="L755" t="b">
        <f>_xlfn.TEXTAFTER(b2b3[[#This Row],[rxn]],"-",-1)="SPONT"</f>
        <v>0</v>
      </c>
      <c r="M755" t="str">
        <f>_xlfn.TEXTAFTER(b2b3[[#This Row],[rxn]],"-",-1)</f>
        <v>COX15ARH1YAH1</v>
      </c>
      <c r="N755" t="str">
        <f>_xlfn.XLOOKUP("'PRO-"&amp;b2b3[[#This Row],[enz]]&amp;"'",'[1]Sheet2 (2)'!$A:$A,'[1]Sheet2 (2)'!$B:$B,"")</f>
        <v/>
      </c>
      <c r="O755">
        <f>IFERROR(_xlfn.XLOOKUP(b2b3[[#This Row],[Column2]],Table17[[#This Row],[rxn-no-enz]],Table17[[#This Row],[flux]],0),0)</f>
        <v>0</v>
      </c>
      <c r="P755" t="str">
        <f>_xlfn.TEXTBEFORE(b2b3[[#This Row],[rxn]],"-",-1,,,"")</f>
        <v>ENZSYN</v>
      </c>
    </row>
    <row r="756" spans="1:16" ht="17" hidden="1" x14ac:dyDescent="0.25">
      <c r="A756" s="1" t="s">
        <v>11575</v>
      </c>
      <c r="B756" s="1" t="s">
        <v>2778</v>
      </c>
      <c r="C756" s="1">
        <v>8.6774014000000004E-8</v>
      </c>
      <c r="D756" s="1">
        <f>mfs[[#This Row],[flux]]/1000</f>
        <v>8.6774014000000005E-11</v>
      </c>
      <c r="F756" t="s">
        <v>3529</v>
      </c>
      <c r="G756" t="s">
        <v>2778</v>
      </c>
      <c r="H756" s="3">
        <v>1.7326791991940998E-11</v>
      </c>
      <c r="I756">
        <f>_xlfn.XLOOKUP(b2b3[[#This Row],[rxn]],mfs[rxn],mfs[flux_scaled],0)</f>
        <v>0</v>
      </c>
      <c r="J756">
        <f>(b2b3[[#This Row],[flux]]-b2b3[[#This Row],[flux in mfs]])/b2b3[[#This Row],[flux]]</f>
        <v>1</v>
      </c>
      <c r="K756">
        <f>ABS(b2b3[[#This Row],[(mfs - b2+b3) / mfs]])</f>
        <v>1</v>
      </c>
      <c r="L756" t="b">
        <f>_xlfn.TEXTAFTER(b2b3[[#This Row],[rxn]],"-",-1)="SPONT"</f>
        <v>0</v>
      </c>
      <c r="M756" t="str">
        <f>_xlfn.TEXTAFTER(b2b3[[#This Row],[rxn]],"-",-1)</f>
        <v>rt5064</v>
      </c>
      <c r="N756">
        <f>_xlfn.XLOOKUP("'PRO-"&amp;b2b3[[#This Row],[enz]]&amp;"'",'[1]Sheet2 (2)'!$A:$A,'[1]Sheet2 (2)'!$B:$B,"")</f>
        <v>1</v>
      </c>
      <c r="O756">
        <f>IFERROR(_xlfn.XLOOKUP(b2b3[[#This Row],[Column2]],Table17[[#This Row],[rxn-no-enz]],Table17[[#This Row],[flux]],0),0)</f>
        <v>0</v>
      </c>
      <c r="P756" t="str">
        <f>_xlfn.TEXTBEFORE(b2b3[[#This Row],[rxn]],"-",-1,,,"")</f>
        <v>ENZSYN</v>
      </c>
    </row>
    <row r="757" spans="1:16" ht="17" hidden="1" x14ac:dyDescent="0.25">
      <c r="A757" s="1" t="s">
        <v>4262</v>
      </c>
      <c r="B757" s="1" t="s">
        <v>2778</v>
      </c>
      <c r="C757" s="1">
        <v>6.1967570600000004E-7</v>
      </c>
      <c r="D757" s="1">
        <f>mfs[[#This Row],[flux]]/1000</f>
        <v>6.1967570600000002E-10</v>
      </c>
      <c r="F757" t="s">
        <v>3530</v>
      </c>
      <c r="G757" t="s">
        <v>2778</v>
      </c>
      <c r="H757" s="3">
        <v>1.0073622844000599E-11</v>
      </c>
      <c r="I757">
        <f>_xlfn.XLOOKUP(b2b3[[#This Row],[rxn]],mfs[rxn],mfs[flux_scaled],0)</f>
        <v>0</v>
      </c>
      <c r="J757">
        <f>(b2b3[[#This Row],[flux]]-b2b3[[#This Row],[flux in mfs]])/b2b3[[#This Row],[flux]]</f>
        <v>1</v>
      </c>
      <c r="K757">
        <f>ABS(b2b3[[#This Row],[(mfs - b2+b3) / mfs]])</f>
        <v>1</v>
      </c>
      <c r="L757" t="b">
        <f>_xlfn.TEXTAFTER(b2b3[[#This Row],[rxn]],"-",-1)="SPONT"</f>
        <v>0</v>
      </c>
      <c r="M757" t="str">
        <f>_xlfn.TEXTAFTER(b2b3[[#This Row],[rxn]],"-",-1)</f>
        <v>rt3712</v>
      </c>
      <c r="N757">
        <f>_xlfn.XLOOKUP("'PRO-"&amp;b2b3[[#This Row],[enz]]&amp;"'",'[1]Sheet2 (2)'!$A:$A,'[1]Sheet2 (2)'!$B:$B,"")</f>
        <v>1</v>
      </c>
      <c r="O757">
        <f>IFERROR(_xlfn.XLOOKUP(b2b3[[#This Row],[Column2]],Table17[[#This Row],[rxn-no-enz]],Table17[[#This Row],[flux]],0),0)</f>
        <v>0</v>
      </c>
      <c r="P757" t="str">
        <f>_xlfn.TEXTBEFORE(b2b3[[#This Row],[rxn]],"-",-1,,,"")</f>
        <v>ENZSYN</v>
      </c>
    </row>
    <row r="758" spans="1:16" ht="17" hidden="1" x14ac:dyDescent="0.25">
      <c r="A758" s="1" t="s">
        <v>11576</v>
      </c>
      <c r="B758" s="1" t="s">
        <v>2778</v>
      </c>
      <c r="C758" s="1">
        <v>3.2649574000000001E-8</v>
      </c>
      <c r="D758" s="1">
        <f>mfs[[#This Row],[flux]]/1000</f>
        <v>3.2649573999999998E-11</v>
      </c>
      <c r="F758" t="s">
        <v>3531</v>
      </c>
      <c r="G758" t="s">
        <v>2778</v>
      </c>
      <c r="H758" s="3">
        <v>6.9894801906027399E-12</v>
      </c>
      <c r="I758">
        <f>_xlfn.XLOOKUP(b2b3[[#This Row],[rxn]],mfs[rxn],mfs[flux_scaled],0)</f>
        <v>0</v>
      </c>
      <c r="J758">
        <f>(b2b3[[#This Row],[flux]]-b2b3[[#This Row],[flux in mfs]])/b2b3[[#This Row],[flux]]</f>
        <v>1</v>
      </c>
      <c r="K758">
        <f>ABS(b2b3[[#This Row],[(mfs - b2+b3) / mfs]])</f>
        <v>1</v>
      </c>
      <c r="L758" t="b">
        <f>_xlfn.TEXTAFTER(b2b3[[#This Row],[rxn]],"-",-1)="SPONT"</f>
        <v>0</v>
      </c>
      <c r="M758" t="str">
        <f>_xlfn.TEXTAFTER(b2b3[[#This Row],[rxn]],"-",-1)</f>
        <v>rt4145</v>
      </c>
      <c r="N758">
        <f>_xlfn.XLOOKUP("'PRO-"&amp;b2b3[[#This Row],[enz]]&amp;"'",'[1]Sheet2 (2)'!$A:$A,'[1]Sheet2 (2)'!$B:$B,"")</f>
        <v>1</v>
      </c>
      <c r="O758">
        <f>IFERROR(_xlfn.XLOOKUP(b2b3[[#This Row],[Column2]],Table17[[#This Row],[rxn-no-enz]],Table17[[#This Row],[flux]],0),0)</f>
        <v>0</v>
      </c>
      <c r="P758" t="str">
        <f>_xlfn.TEXTBEFORE(b2b3[[#This Row],[rxn]],"-",-1,,,"")</f>
        <v>ENZSYN</v>
      </c>
    </row>
    <row r="759" spans="1:16" ht="17" hidden="1" x14ac:dyDescent="0.25">
      <c r="A759" s="1" t="s">
        <v>4263</v>
      </c>
      <c r="B759" s="1" t="s">
        <v>2778</v>
      </c>
      <c r="C759" s="1">
        <v>8.4614642000000005E-8</v>
      </c>
      <c r="D759" s="1">
        <f>mfs[[#This Row],[flux]]/1000</f>
        <v>8.461464200000001E-11</v>
      </c>
      <c r="F759" t="s">
        <v>3532</v>
      </c>
      <c r="G759" t="s">
        <v>2778</v>
      </c>
      <c r="H759" s="3">
        <v>9.8628546045390797E-12</v>
      </c>
      <c r="I759">
        <f>_xlfn.XLOOKUP(b2b3[[#This Row],[rxn]],mfs[rxn],mfs[flux_scaled],0)</f>
        <v>0</v>
      </c>
      <c r="J759">
        <f>(b2b3[[#This Row],[flux]]-b2b3[[#This Row],[flux in mfs]])/b2b3[[#This Row],[flux]]</f>
        <v>1</v>
      </c>
      <c r="K759">
        <f>ABS(b2b3[[#This Row],[(mfs - b2+b3) / mfs]])</f>
        <v>1</v>
      </c>
      <c r="L759" t="b">
        <f>_xlfn.TEXTAFTER(b2b3[[#This Row],[rxn]],"-",-1)="SPONT"</f>
        <v>0</v>
      </c>
      <c r="M759" t="str">
        <f>_xlfn.TEXTAFTER(b2b3[[#This Row],[rxn]],"-",-1)</f>
        <v>rt0283</v>
      </c>
      <c r="N759">
        <f>_xlfn.XLOOKUP("'PRO-"&amp;b2b3[[#This Row],[enz]]&amp;"'",'[1]Sheet2 (2)'!$A:$A,'[1]Sheet2 (2)'!$B:$B,"")</f>
        <v>1</v>
      </c>
      <c r="O759">
        <f>IFERROR(_xlfn.XLOOKUP(b2b3[[#This Row],[Column2]],Table17[[#This Row],[rxn-no-enz]],Table17[[#This Row],[flux]],0),0)</f>
        <v>0</v>
      </c>
      <c r="P759" t="str">
        <f>_xlfn.TEXTBEFORE(b2b3[[#This Row],[rxn]],"-",-1,,,"")</f>
        <v>ENZSYN</v>
      </c>
    </row>
    <row r="760" spans="1:16" ht="17" hidden="1" x14ac:dyDescent="0.25">
      <c r="A760" s="1" t="s">
        <v>4264</v>
      </c>
      <c r="B760" s="1" t="s">
        <v>2778</v>
      </c>
      <c r="C760" s="1">
        <v>1.2235217630000001E-6</v>
      </c>
      <c r="D760" s="1">
        <f>mfs[[#This Row],[flux]]/1000</f>
        <v>1.2235217630000002E-9</v>
      </c>
      <c r="F760" t="s">
        <v>3533</v>
      </c>
      <c r="G760" t="s">
        <v>2778</v>
      </c>
      <c r="H760" s="3">
        <v>2.5187825914062899E-11</v>
      </c>
      <c r="I760">
        <f>_xlfn.XLOOKUP(b2b3[[#This Row],[rxn]],mfs[rxn],mfs[flux_scaled],0)</f>
        <v>0</v>
      </c>
      <c r="J760">
        <f>(b2b3[[#This Row],[flux]]-b2b3[[#This Row],[flux in mfs]])/b2b3[[#This Row],[flux]]</f>
        <v>1</v>
      </c>
      <c r="K760">
        <f>ABS(b2b3[[#This Row],[(mfs - b2+b3) / mfs]])</f>
        <v>1</v>
      </c>
      <c r="L760" t="b">
        <f>_xlfn.TEXTAFTER(b2b3[[#This Row],[rxn]],"-",-1)="SPONT"</f>
        <v>0</v>
      </c>
      <c r="M760" t="str">
        <f>_xlfn.TEXTAFTER(b2b3[[#This Row],[rxn]],"-",-1)</f>
        <v>rt4862</v>
      </c>
      <c r="N760">
        <f>_xlfn.XLOOKUP("'PRO-"&amp;b2b3[[#This Row],[enz]]&amp;"'",'[1]Sheet2 (2)'!$A:$A,'[1]Sheet2 (2)'!$B:$B,"")</f>
        <v>1</v>
      </c>
      <c r="O760">
        <f>IFERROR(_xlfn.XLOOKUP(b2b3[[#This Row],[Column2]],Table17[[#This Row],[rxn-no-enz]],Table17[[#This Row],[flux]],0),0)</f>
        <v>0</v>
      </c>
      <c r="P760" t="str">
        <f>_xlfn.TEXTBEFORE(b2b3[[#This Row],[rxn]],"-",-1,,,"")</f>
        <v>ENZSYN</v>
      </c>
    </row>
    <row r="761" spans="1:16" ht="17" hidden="1" x14ac:dyDescent="0.25">
      <c r="A761" s="1" t="s">
        <v>4265</v>
      </c>
      <c r="B761" s="1" t="s">
        <v>2778</v>
      </c>
      <c r="C761" s="1">
        <v>2.25061897E-7</v>
      </c>
      <c r="D761" s="1">
        <f>mfs[[#This Row],[flux]]/1000</f>
        <v>2.25061897E-10</v>
      </c>
      <c r="F761" t="s">
        <v>3534</v>
      </c>
      <c r="G761" t="s">
        <v>2778</v>
      </c>
      <c r="H761" s="3">
        <v>2.1938347882584701E-11</v>
      </c>
      <c r="I761">
        <f>_xlfn.XLOOKUP(b2b3[[#This Row],[rxn]],mfs[rxn],mfs[flux_scaled],0)</f>
        <v>0</v>
      </c>
      <c r="J761">
        <f>(b2b3[[#This Row],[flux]]-b2b3[[#This Row],[flux in mfs]])/b2b3[[#This Row],[flux]]</f>
        <v>1</v>
      </c>
      <c r="K761">
        <f>ABS(b2b3[[#This Row],[(mfs - b2+b3) / mfs]])</f>
        <v>1</v>
      </c>
      <c r="L761" t="b">
        <f>_xlfn.TEXTAFTER(b2b3[[#This Row],[rxn]],"-",-1)="SPONT"</f>
        <v>0</v>
      </c>
      <c r="M761" t="str">
        <f>_xlfn.TEXTAFTER(b2b3[[#This Row],[rxn]],"-",-1)</f>
        <v>IDH12</v>
      </c>
      <c r="N761" t="str">
        <f>_xlfn.XLOOKUP("'PRO-"&amp;b2b3[[#This Row],[enz]]&amp;"'",'[1]Sheet2 (2)'!$A:$A,'[1]Sheet2 (2)'!$B:$B,"")</f>
        <v/>
      </c>
      <c r="O761">
        <f>IFERROR(_xlfn.XLOOKUP(b2b3[[#This Row],[Column2]],Table17[[#This Row],[rxn-no-enz]],Table17[[#This Row],[flux]],0),0)</f>
        <v>0</v>
      </c>
      <c r="P761" t="str">
        <f>_xlfn.TEXTBEFORE(b2b3[[#This Row],[rxn]],"-",-1,,,"")</f>
        <v>ENZSYN</v>
      </c>
    </row>
    <row r="762" spans="1:16" ht="17" hidden="1" x14ac:dyDescent="0.25">
      <c r="A762" s="1" t="s">
        <v>11577</v>
      </c>
      <c r="B762" s="1" t="s">
        <v>2778</v>
      </c>
      <c r="C762" s="1">
        <v>1.8988775200000001E-7</v>
      </c>
      <c r="D762" s="1">
        <f>mfs[[#This Row],[flux]]/1000</f>
        <v>1.8988775200000002E-10</v>
      </c>
      <c r="F762" t="s">
        <v>13308</v>
      </c>
      <c r="G762" t="s">
        <v>2778</v>
      </c>
      <c r="H762" s="3">
        <v>2.4217820413700702E-10</v>
      </c>
      <c r="I762">
        <f>_xlfn.XLOOKUP(b2b3[[#This Row],[rxn]],mfs[rxn],mfs[flux_scaled],0)</f>
        <v>0</v>
      </c>
      <c r="J762">
        <f>(b2b3[[#This Row],[flux]]-b2b3[[#This Row],[flux in mfs]])/b2b3[[#This Row],[flux]]</f>
        <v>1</v>
      </c>
      <c r="K762">
        <f>ABS(b2b3[[#This Row],[(mfs - b2+b3) / mfs]])</f>
        <v>1</v>
      </c>
      <c r="L762" t="b">
        <f>_xlfn.TEXTAFTER(b2b3[[#This Row],[rxn]],"-",-1)="SPONT"</f>
        <v>0</v>
      </c>
      <c r="M762" t="str">
        <f>_xlfn.TEXTAFTER(b2b3[[#This Row],[rxn]],"-",-1)</f>
        <v>rt2761</v>
      </c>
      <c r="N762">
        <f>_xlfn.XLOOKUP("'PRO-"&amp;b2b3[[#This Row],[enz]]&amp;"'",'[1]Sheet2 (2)'!$A:$A,'[1]Sheet2 (2)'!$B:$B,"")</f>
        <v>1</v>
      </c>
      <c r="O762">
        <f>IFERROR(_xlfn.XLOOKUP(b2b3[[#This Row],[Column2]],Table17[[#This Row],[rxn-no-enz]],Table17[[#This Row],[flux]],0),0)</f>
        <v>0</v>
      </c>
      <c r="P762" t="str">
        <f>_xlfn.TEXTBEFORE(b2b3[[#This Row],[rxn]],"-",-1,,,"")</f>
        <v>ENZSYN</v>
      </c>
    </row>
    <row r="763" spans="1:16" ht="17" hidden="1" x14ac:dyDescent="0.25">
      <c r="A763" s="1" t="s">
        <v>4266</v>
      </c>
      <c r="B763" s="1" t="s">
        <v>2778</v>
      </c>
      <c r="C763" s="1">
        <v>1.8891636800000001E-7</v>
      </c>
      <c r="D763" s="1">
        <f>mfs[[#This Row],[flux]]/1000</f>
        <v>1.88916368E-10</v>
      </c>
      <c r="F763" t="s">
        <v>3535</v>
      </c>
      <c r="G763" t="s">
        <v>2778</v>
      </c>
      <c r="H763" s="3">
        <v>1.2421680483734101E-11</v>
      </c>
      <c r="I763">
        <f>_xlfn.XLOOKUP(b2b3[[#This Row],[rxn]],mfs[rxn],mfs[flux_scaled],0)</f>
        <v>0</v>
      </c>
      <c r="J763">
        <f>(b2b3[[#This Row],[flux]]-b2b3[[#This Row],[flux in mfs]])/b2b3[[#This Row],[flux]]</f>
        <v>1</v>
      </c>
      <c r="K763">
        <f>ABS(b2b3[[#This Row],[(mfs - b2+b3) / mfs]])</f>
        <v>1</v>
      </c>
      <c r="L763" t="b">
        <f>_xlfn.TEXTAFTER(b2b3[[#This Row],[rxn]],"-",-1)="SPONT"</f>
        <v>0</v>
      </c>
      <c r="M763" t="str">
        <f>_xlfn.TEXTAFTER(b2b3[[#This Row],[rxn]],"-",-1)</f>
        <v>rt0716</v>
      </c>
      <c r="N763">
        <f>_xlfn.XLOOKUP("'PRO-"&amp;b2b3[[#This Row],[enz]]&amp;"'",'[1]Sheet2 (2)'!$A:$A,'[1]Sheet2 (2)'!$B:$B,"")</f>
        <v>1</v>
      </c>
      <c r="O763">
        <f>IFERROR(_xlfn.XLOOKUP(b2b3[[#This Row],[Column2]],Table17[[#This Row],[rxn-no-enz]],Table17[[#This Row],[flux]],0),0)</f>
        <v>0</v>
      </c>
      <c r="P763" t="str">
        <f>_xlfn.TEXTBEFORE(b2b3[[#This Row],[rxn]],"-",-1,,,"")</f>
        <v>ENZSYN</v>
      </c>
    </row>
    <row r="764" spans="1:16" ht="17" hidden="1" x14ac:dyDescent="0.25">
      <c r="A764" s="1" t="s">
        <v>4267</v>
      </c>
      <c r="B764" s="1" t="s">
        <v>2778</v>
      </c>
      <c r="C764" s="1">
        <v>2.4859936999999999E-8</v>
      </c>
      <c r="D764" s="1">
        <f>mfs[[#This Row],[flux]]/1000</f>
        <v>2.4859936999999998E-11</v>
      </c>
      <c r="F764" t="s">
        <v>3536</v>
      </c>
      <c r="G764" t="s">
        <v>2778</v>
      </c>
      <c r="H764" s="3">
        <v>9.7090050741577294E-12</v>
      </c>
      <c r="I764">
        <f>_xlfn.XLOOKUP(b2b3[[#This Row],[rxn]],mfs[rxn],mfs[flux_scaled],0)</f>
        <v>0</v>
      </c>
      <c r="J764">
        <f>(b2b3[[#This Row],[flux]]-b2b3[[#This Row],[flux in mfs]])/b2b3[[#This Row],[flux]]</f>
        <v>1</v>
      </c>
      <c r="K764">
        <f>ABS(b2b3[[#This Row],[(mfs - b2+b3) / mfs]])</f>
        <v>1</v>
      </c>
      <c r="L764" t="b">
        <f>_xlfn.TEXTAFTER(b2b3[[#This Row],[rxn]],"-",-1)="SPONT"</f>
        <v>0</v>
      </c>
      <c r="M764" t="str">
        <f>_xlfn.TEXTAFTER(b2b3[[#This Row],[rxn]],"-",-1)</f>
        <v>rt0339</v>
      </c>
      <c r="N764">
        <f>_xlfn.XLOOKUP("'PRO-"&amp;b2b3[[#This Row],[enz]]&amp;"'",'[1]Sheet2 (2)'!$A:$A,'[1]Sheet2 (2)'!$B:$B,"")</f>
        <v>1</v>
      </c>
      <c r="O764">
        <f>IFERROR(_xlfn.XLOOKUP(b2b3[[#This Row],[Column2]],Table17[[#This Row],[rxn-no-enz]],Table17[[#This Row],[flux]],0),0)</f>
        <v>0</v>
      </c>
      <c r="P764" t="str">
        <f>_xlfn.TEXTBEFORE(b2b3[[#This Row],[rxn]],"-",-1,,,"")</f>
        <v>ENZSYN</v>
      </c>
    </row>
    <row r="765" spans="1:16" ht="17" hidden="1" x14ac:dyDescent="0.25">
      <c r="A765" s="1" t="s">
        <v>4268</v>
      </c>
      <c r="B765" s="1" t="s">
        <v>2778</v>
      </c>
      <c r="C765" s="1">
        <v>1.5780613399999999E-7</v>
      </c>
      <c r="D765" s="1">
        <f>mfs[[#This Row],[flux]]/1000</f>
        <v>1.5780613399999997E-10</v>
      </c>
      <c r="F765" t="s">
        <v>3537</v>
      </c>
      <c r="G765" t="s">
        <v>2778</v>
      </c>
      <c r="H765" s="3">
        <v>7.7970548608697908E-12</v>
      </c>
      <c r="I765">
        <f>_xlfn.XLOOKUP(b2b3[[#This Row],[rxn]],mfs[rxn],mfs[flux_scaled],0)</f>
        <v>0</v>
      </c>
      <c r="J765">
        <f>(b2b3[[#This Row],[flux]]-b2b3[[#This Row],[flux in mfs]])/b2b3[[#This Row],[flux]]</f>
        <v>1</v>
      </c>
      <c r="K765">
        <f>ABS(b2b3[[#This Row],[(mfs - b2+b3) / mfs]])</f>
        <v>1</v>
      </c>
      <c r="L765" t="b">
        <f>_xlfn.TEXTAFTER(b2b3[[#This Row],[rxn]],"-",-1)="SPONT"</f>
        <v>0</v>
      </c>
      <c r="M765" t="str">
        <f>_xlfn.TEXTAFTER(b2b3[[#This Row],[rxn]],"-",-1)</f>
        <v>rt8196</v>
      </c>
      <c r="N765">
        <f>_xlfn.XLOOKUP("'PRO-"&amp;b2b3[[#This Row],[enz]]&amp;"'",'[1]Sheet2 (2)'!$A:$A,'[1]Sheet2 (2)'!$B:$B,"")</f>
        <v>2</v>
      </c>
      <c r="O765">
        <f>IFERROR(_xlfn.XLOOKUP(b2b3[[#This Row],[Column2]],Table17[[#This Row],[rxn-no-enz]],Table17[[#This Row],[flux]],0),0)</f>
        <v>0</v>
      </c>
      <c r="P765" t="str">
        <f>_xlfn.TEXTBEFORE(b2b3[[#This Row],[rxn]],"-",-1,,,"")</f>
        <v>ENZSYN</v>
      </c>
    </row>
    <row r="766" spans="1:16" ht="17" hidden="1" x14ac:dyDescent="0.25">
      <c r="A766" s="1" t="s">
        <v>4269</v>
      </c>
      <c r="B766" s="1" t="s">
        <v>2778</v>
      </c>
      <c r="C766" s="1">
        <v>4.5415123000000003E-8</v>
      </c>
      <c r="D766" s="1">
        <f>mfs[[#This Row],[flux]]/1000</f>
        <v>4.5415123000000005E-11</v>
      </c>
      <c r="F766" t="s">
        <v>3538</v>
      </c>
      <c r="G766" t="s">
        <v>2778</v>
      </c>
      <c r="H766" s="3">
        <v>4.0029830469829898E-14</v>
      </c>
      <c r="I766">
        <f>_xlfn.XLOOKUP(b2b3[[#This Row],[rxn]],mfs[rxn],mfs[flux_scaled],0)</f>
        <v>0</v>
      </c>
      <c r="J766">
        <f>(b2b3[[#This Row],[flux]]-b2b3[[#This Row],[flux in mfs]])/b2b3[[#This Row],[flux]]</f>
        <v>1</v>
      </c>
      <c r="K766">
        <f>ABS(b2b3[[#This Row],[(mfs - b2+b3) / mfs]])</f>
        <v>1</v>
      </c>
      <c r="L766" t="b">
        <f>_xlfn.TEXTAFTER(b2b3[[#This Row],[rxn]],"-",-1)="SPONT"</f>
        <v>0</v>
      </c>
      <c r="M766" t="str">
        <f>_xlfn.TEXTAFTER(b2b3[[#This Row],[rxn]],"-",-1)</f>
        <v>rt5646</v>
      </c>
      <c r="N766">
        <f>_xlfn.XLOOKUP("'PRO-"&amp;b2b3[[#This Row],[enz]]&amp;"'",'[1]Sheet2 (2)'!$A:$A,'[1]Sheet2 (2)'!$B:$B,"")</f>
        <v>1</v>
      </c>
      <c r="O766">
        <f>IFERROR(_xlfn.XLOOKUP(b2b3[[#This Row],[Column2]],Table17[[#This Row],[rxn-no-enz]],Table17[[#This Row],[flux]],0),0)</f>
        <v>0</v>
      </c>
      <c r="P766" t="str">
        <f>_xlfn.TEXTBEFORE(b2b3[[#This Row],[rxn]],"-",-1,,,"")</f>
        <v>ENZSYN</v>
      </c>
    </row>
    <row r="767" spans="1:16" ht="17" hidden="1" x14ac:dyDescent="0.25">
      <c r="A767" s="1" t="s">
        <v>4270</v>
      </c>
      <c r="B767" s="1" t="s">
        <v>2778</v>
      </c>
      <c r="C767" s="1">
        <v>3.79950961E-7</v>
      </c>
      <c r="D767" s="1">
        <f>mfs[[#This Row],[flux]]/1000</f>
        <v>3.79950961E-10</v>
      </c>
      <c r="F767" t="s">
        <v>3540</v>
      </c>
      <c r="G767" t="s">
        <v>2778</v>
      </c>
      <c r="H767" s="3">
        <v>3.9255297613862502E-11</v>
      </c>
      <c r="I767">
        <f>_xlfn.XLOOKUP(b2b3[[#This Row],[rxn]],mfs[rxn],mfs[flux_scaled],0)</f>
        <v>0</v>
      </c>
      <c r="J767">
        <f>(b2b3[[#This Row],[flux]]-b2b3[[#This Row],[flux in mfs]])/b2b3[[#This Row],[flux]]</f>
        <v>1</v>
      </c>
      <c r="K767">
        <f>ABS(b2b3[[#This Row],[(mfs - b2+b3) / mfs]])</f>
        <v>1</v>
      </c>
      <c r="L767" t="b">
        <f>_xlfn.TEXTAFTER(b2b3[[#This Row],[rxn]],"-",-1)="SPONT"</f>
        <v>0</v>
      </c>
      <c r="M767" t="str">
        <f>_xlfn.TEXTAFTER(b2b3[[#This Row],[rxn]],"-",-1)</f>
        <v>rt6242_m</v>
      </c>
      <c r="N767">
        <f>_xlfn.XLOOKUP("'PRO-"&amp;b2b3[[#This Row],[enz]]&amp;"'",'[1]Sheet2 (2)'!$A:$A,'[1]Sheet2 (2)'!$B:$B,"")</f>
        <v>1</v>
      </c>
      <c r="O767">
        <f>IFERROR(_xlfn.XLOOKUP(b2b3[[#This Row],[Column2]],Table17[[#This Row],[rxn-no-enz]],Table17[[#This Row],[flux]],0),0)</f>
        <v>0</v>
      </c>
      <c r="P767" t="str">
        <f>_xlfn.TEXTBEFORE(b2b3[[#This Row],[rxn]],"-",-1,,,"")</f>
        <v>ENZSYN</v>
      </c>
    </row>
    <row r="768" spans="1:16" ht="17" hidden="1" x14ac:dyDescent="0.25">
      <c r="A768" s="1" t="s">
        <v>4271</v>
      </c>
      <c r="B768" s="1" t="s">
        <v>2778</v>
      </c>
      <c r="C768" s="1">
        <v>2.2272470840000002E-6</v>
      </c>
      <c r="D768" s="1">
        <f>mfs[[#This Row],[flux]]/1000</f>
        <v>2.2272470840000001E-9</v>
      </c>
      <c r="F768" t="s">
        <v>3541</v>
      </c>
      <c r="G768" t="s">
        <v>2778</v>
      </c>
      <c r="H768" s="3">
        <v>2.7609244957101401E-11</v>
      </c>
      <c r="I768">
        <f>_xlfn.XLOOKUP(b2b3[[#This Row],[rxn]],mfs[rxn],mfs[flux_scaled],0)</f>
        <v>0</v>
      </c>
      <c r="J768">
        <f>(b2b3[[#This Row],[flux]]-b2b3[[#This Row],[flux in mfs]])/b2b3[[#This Row],[flux]]</f>
        <v>1</v>
      </c>
      <c r="K768">
        <f>ABS(b2b3[[#This Row],[(mfs - b2+b3) / mfs]])</f>
        <v>1</v>
      </c>
      <c r="L768" t="b">
        <f>_xlfn.TEXTAFTER(b2b3[[#This Row],[rxn]],"-",-1)="SPONT"</f>
        <v>0</v>
      </c>
      <c r="M768" t="str">
        <f>_xlfn.TEXTAFTER(b2b3[[#This Row],[rxn]],"-",-1)</f>
        <v>rt5078</v>
      </c>
      <c r="N768">
        <f>_xlfn.XLOOKUP("'PRO-"&amp;b2b3[[#This Row],[enz]]&amp;"'",'[1]Sheet2 (2)'!$A:$A,'[1]Sheet2 (2)'!$B:$B,"")</f>
        <v>1</v>
      </c>
      <c r="O768">
        <f>IFERROR(_xlfn.XLOOKUP(b2b3[[#This Row],[Column2]],Table17[[#This Row],[rxn-no-enz]],Table17[[#This Row],[flux]],0),0)</f>
        <v>0</v>
      </c>
      <c r="P768" t="str">
        <f>_xlfn.TEXTBEFORE(b2b3[[#This Row],[rxn]],"-",-1,,,"")</f>
        <v>ENZSYN</v>
      </c>
    </row>
    <row r="769" spans="1:16" ht="17" hidden="1" x14ac:dyDescent="0.25">
      <c r="A769" s="1" t="s">
        <v>11579</v>
      </c>
      <c r="B769" s="1" t="s">
        <v>2778</v>
      </c>
      <c r="C769" s="1">
        <v>9.1218814999999995E-8</v>
      </c>
      <c r="D769" s="1">
        <f>mfs[[#This Row],[flux]]/1000</f>
        <v>9.1218814999999991E-11</v>
      </c>
      <c r="F769" t="s">
        <v>3542</v>
      </c>
      <c r="G769" t="s">
        <v>2778</v>
      </c>
      <c r="H769" s="3">
        <v>9.6499976652107308E-12</v>
      </c>
      <c r="I769">
        <f>_xlfn.XLOOKUP(b2b3[[#This Row],[rxn]],mfs[rxn],mfs[flux_scaled],0)</f>
        <v>0</v>
      </c>
      <c r="J769">
        <f>(b2b3[[#This Row],[flux]]-b2b3[[#This Row],[flux in mfs]])/b2b3[[#This Row],[flux]]</f>
        <v>1</v>
      </c>
      <c r="K769">
        <f>ABS(b2b3[[#This Row],[(mfs - b2+b3) / mfs]])</f>
        <v>1</v>
      </c>
      <c r="L769" t="b">
        <f>_xlfn.TEXTAFTER(b2b3[[#This Row],[rxn]],"-",-1)="SPONT"</f>
        <v>0</v>
      </c>
      <c r="M769" t="str">
        <f>_xlfn.TEXTAFTER(b2b3[[#This Row],[rxn]],"-",-1)</f>
        <v>rt0027</v>
      </c>
      <c r="N769">
        <f>_xlfn.XLOOKUP("'PRO-"&amp;b2b3[[#This Row],[enz]]&amp;"'",'[1]Sheet2 (2)'!$A:$A,'[1]Sheet2 (2)'!$B:$B,"")</f>
        <v>1</v>
      </c>
      <c r="O769">
        <f>IFERROR(_xlfn.XLOOKUP(b2b3[[#This Row],[Column2]],Table17[[#This Row],[rxn-no-enz]],Table17[[#This Row],[flux]],0),0)</f>
        <v>0</v>
      </c>
      <c r="P769" t="str">
        <f>_xlfn.TEXTBEFORE(b2b3[[#This Row],[rxn]],"-",-1,,,"")</f>
        <v>ENZSYN</v>
      </c>
    </row>
    <row r="770" spans="1:16" ht="17" hidden="1" x14ac:dyDescent="0.25">
      <c r="A770" s="1" t="s">
        <v>11580</v>
      </c>
      <c r="B770" s="1" t="s">
        <v>2778</v>
      </c>
      <c r="C770" s="1">
        <v>1.1340402E-8</v>
      </c>
      <c r="D770" s="1">
        <f>mfs[[#This Row],[flux]]/1000</f>
        <v>1.1340402000000001E-11</v>
      </c>
      <c r="F770" t="s">
        <v>3544</v>
      </c>
      <c r="G770" t="s">
        <v>2778</v>
      </c>
      <c r="H770" s="3">
        <v>8.12131726951263E-13</v>
      </c>
      <c r="I770">
        <f>_xlfn.XLOOKUP(b2b3[[#This Row],[rxn]],mfs[rxn],mfs[flux_scaled],0)</f>
        <v>0</v>
      </c>
      <c r="J770">
        <f>(b2b3[[#This Row],[flux]]-b2b3[[#This Row],[flux in mfs]])/b2b3[[#This Row],[flux]]</f>
        <v>1</v>
      </c>
      <c r="K770">
        <f>ABS(b2b3[[#This Row],[(mfs - b2+b3) / mfs]])</f>
        <v>1</v>
      </c>
      <c r="L770" t="b">
        <f>_xlfn.TEXTAFTER(b2b3[[#This Row],[rxn]],"-",-1)="SPONT"</f>
        <v>0</v>
      </c>
      <c r="M770" t="str">
        <f>_xlfn.TEXTAFTER(b2b3[[#This Row],[rxn]],"-",-1)</f>
        <v>rt4559</v>
      </c>
      <c r="N770">
        <f>_xlfn.XLOOKUP("'PRO-"&amp;b2b3[[#This Row],[enz]]&amp;"'",'[1]Sheet2 (2)'!$A:$A,'[1]Sheet2 (2)'!$B:$B,"")</f>
        <v>1</v>
      </c>
      <c r="O770">
        <f>IFERROR(_xlfn.XLOOKUP(b2b3[[#This Row],[Column2]],Table17[[#This Row],[rxn-no-enz]],Table17[[#This Row],[flux]],0),0)</f>
        <v>0</v>
      </c>
      <c r="P770" t="str">
        <f>_xlfn.TEXTBEFORE(b2b3[[#This Row],[rxn]],"-",-1,,,"")</f>
        <v>ENZSYN</v>
      </c>
    </row>
    <row r="771" spans="1:16" ht="17" hidden="1" x14ac:dyDescent="0.25">
      <c r="A771" s="1" t="s">
        <v>11581</v>
      </c>
      <c r="B771" s="1" t="s">
        <v>2778</v>
      </c>
      <c r="C771" s="1">
        <v>5.9874601400000003E-7</v>
      </c>
      <c r="D771" s="1">
        <f>mfs[[#This Row],[flux]]/1000</f>
        <v>5.9874601400000001E-10</v>
      </c>
      <c r="F771" t="s">
        <v>3545</v>
      </c>
      <c r="G771" t="s">
        <v>2778</v>
      </c>
      <c r="H771" s="3">
        <v>1.6282889828784701E-11</v>
      </c>
      <c r="I771">
        <f>_xlfn.XLOOKUP(b2b3[[#This Row],[rxn]],mfs[rxn],mfs[flux_scaled],0)</f>
        <v>0</v>
      </c>
      <c r="J771">
        <f>(b2b3[[#This Row],[flux]]-b2b3[[#This Row],[flux in mfs]])/b2b3[[#This Row],[flux]]</f>
        <v>1</v>
      </c>
      <c r="K771">
        <f>ABS(b2b3[[#This Row],[(mfs - b2+b3) / mfs]])</f>
        <v>1</v>
      </c>
      <c r="L771" t="b">
        <f>_xlfn.TEXTAFTER(b2b3[[#This Row],[rxn]],"-",-1)="SPONT"</f>
        <v>0</v>
      </c>
      <c r="M771" t="str">
        <f>_xlfn.TEXTAFTER(b2b3[[#This Row],[rxn]],"-",-1)</f>
        <v>rt7835</v>
      </c>
      <c r="N771">
        <f>_xlfn.XLOOKUP("'PRO-"&amp;b2b3[[#This Row],[enz]]&amp;"'",'[1]Sheet2 (2)'!$A:$A,'[1]Sheet2 (2)'!$B:$B,"")</f>
        <v>1</v>
      </c>
      <c r="O771">
        <f>IFERROR(_xlfn.XLOOKUP(b2b3[[#This Row],[Column2]],Table17[[#This Row],[rxn-no-enz]],Table17[[#This Row],[flux]],0),0)</f>
        <v>0</v>
      </c>
      <c r="P771" t="str">
        <f>_xlfn.TEXTBEFORE(b2b3[[#This Row],[rxn]],"-",-1,,,"")</f>
        <v>ENZSYN</v>
      </c>
    </row>
    <row r="772" spans="1:16" ht="17" hidden="1" x14ac:dyDescent="0.25">
      <c r="A772" s="1" t="s">
        <v>11582</v>
      </c>
      <c r="B772" s="1" t="s">
        <v>2778</v>
      </c>
      <c r="C772" s="1">
        <v>4.503613E-9</v>
      </c>
      <c r="D772" s="1">
        <f>mfs[[#This Row],[flux]]/1000</f>
        <v>4.5036129999999997E-12</v>
      </c>
      <c r="F772" t="s">
        <v>3546</v>
      </c>
      <c r="G772" t="s">
        <v>2778</v>
      </c>
      <c r="H772" s="3">
        <v>4.9429354555719199E-11</v>
      </c>
      <c r="I772">
        <f>_xlfn.XLOOKUP(b2b3[[#This Row],[rxn]],mfs[rxn],mfs[flux_scaled],0)</f>
        <v>0</v>
      </c>
      <c r="J772">
        <f>(b2b3[[#This Row],[flux]]-b2b3[[#This Row],[flux in mfs]])/b2b3[[#This Row],[flux]]</f>
        <v>1</v>
      </c>
      <c r="K772">
        <f>ABS(b2b3[[#This Row],[(mfs - b2+b3) / mfs]])</f>
        <v>1</v>
      </c>
      <c r="L772" t="b">
        <f>_xlfn.TEXTAFTER(b2b3[[#This Row],[rxn]],"-",-1)="SPONT"</f>
        <v>0</v>
      </c>
      <c r="M772" t="str">
        <f>_xlfn.TEXTAFTER(b2b3[[#This Row],[rxn]],"-",-1)</f>
        <v>rt5526</v>
      </c>
      <c r="N772">
        <f>_xlfn.XLOOKUP("'PRO-"&amp;b2b3[[#This Row],[enz]]&amp;"'",'[1]Sheet2 (2)'!$A:$A,'[1]Sheet2 (2)'!$B:$B,"")</f>
        <v>1</v>
      </c>
      <c r="O772">
        <f>IFERROR(_xlfn.XLOOKUP(b2b3[[#This Row],[Column2]],Table17[[#This Row],[rxn-no-enz]],Table17[[#This Row],[flux]],0),0)</f>
        <v>0</v>
      </c>
      <c r="P772" t="str">
        <f>_xlfn.TEXTBEFORE(b2b3[[#This Row],[rxn]],"-",-1,,,"")</f>
        <v>ENZSYN</v>
      </c>
    </row>
    <row r="773" spans="1:16" ht="17" hidden="1" x14ac:dyDescent="0.25">
      <c r="A773" s="1" t="s">
        <v>11583</v>
      </c>
      <c r="B773" s="1" t="s">
        <v>2778</v>
      </c>
      <c r="C773" s="1">
        <v>1.75192614E-7</v>
      </c>
      <c r="D773" s="1">
        <f>mfs[[#This Row],[flux]]/1000</f>
        <v>1.7519261400000001E-10</v>
      </c>
      <c r="F773" t="s">
        <v>3547</v>
      </c>
      <c r="G773" t="s">
        <v>2778</v>
      </c>
      <c r="H773" s="3">
        <v>4.02325786619863E-11</v>
      </c>
      <c r="I773">
        <f>_xlfn.XLOOKUP(b2b3[[#This Row],[rxn]],mfs[rxn],mfs[flux_scaled],0)</f>
        <v>0</v>
      </c>
      <c r="J773">
        <f>(b2b3[[#This Row],[flux]]-b2b3[[#This Row],[flux in mfs]])/b2b3[[#This Row],[flux]]</f>
        <v>1</v>
      </c>
      <c r="K773">
        <f>ABS(b2b3[[#This Row],[(mfs - b2+b3) / mfs]])</f>
        <v>1</v>
      </c>
      <c r="L773" t="b">
        <f>_xlfn.TEXTAFTER(b2b3[[#This Row],[rxn]],"-",-1)="SPONT"</f>
        <v>0</v>
      </c>
      <c r="M773" t="str">
        <f>_xlfn.TEXTAFTER(b2b3[[#This Row],[rxn]],"-",-1)</f>
        <v>rt6546</v>
      </c>
      <c r="N773">
        <f>_xlfn.XLOOKUP("'PRO-"&amp;b2b3[[#This Row],[enz]]&amp;"'",'[1]Sheet2 (2)'!$A:$A,'[1]Sheet2 (2)'!$B:$B,"")</f>
        <v>1</v>
      </c>
      <c r="O773">
        <f>IFERROR(_xlfn.XLOOKUP(b2b3[[#This Row],[Column2]],Table17[[#This Row],[rxn-no-enz]],Table17[[#This Row],[flux]],0),0)</f>
        <v>0</v>
      </c>
      <c r="P773" t="str">
        <f>_xlfn.TEXTBEFORE(b2b3[[#This Row],[rxn]],"-",-1,,,"")</f>
        <v>ENZSYN</v>
      </c>
    </row>
    <row r="774" spans="1:16" ht="17" hidden="1" x14ac:dyDescent="0.25">
      <c r="A774" s="1" t="s">
        <v>4272</v>
      </c>
      <c r="B774" s="1" t="s">
        <v>2778</v>
      </c>
      <c r="C774" s="1">
        <v>8.6174513199999997E-7</v>
      </c>
      <c r="D774" s="1">
        <f>mfs[[#This Row],[flux]]/1000</f>
        <v>8.6174513199999995E-10</v>
      </c>
      <c r="F774" t="s">
        <v>3548</v>
      </c>
      <c r="G774" t="s">
        <v>2778</v>
      </c>
      <c r="H774" s="3">
        <v>1.4186944618654001E-10</v>
      </c>
      <c r="I774">
        <f>_xlfn.XLOOKUP(b2b3[[#This Row],[rxn]],mfs[rxn],mfs[flux_scaled],0)</f>
        <v>0</v>
      </c>
      <c r="J774">
        <f>(b2b3[[#This Row],[flux]]-b2b3[[#This Row],[flux in mfs]])/b2b3[[#This Row],[flux]]</f>
        <v>1</v>
      </c>
      <c r="K774">
        <f>ABS(b2b3[[#This Row],[(mfs - b2+b3) / mfs]])</f>
        <v>1</v>
      </c>
      <c r="L774" t="b">
        <f>_xlfn.TEXTAFTER(b2b3[[#This Row],[rxn]],"-",-1)="SPONT"</f>
        <v>0</v>
      </c>
      <c r="M774" t="str">
        <f>_xlfn.TEXTAFTER(b2b3[[#This Row],[rxn]],"-",-1)</f>
        <v>rt7120</v>
      </c>
      <c r="N774">
        <f>_xlfn.XLOOKUP("'PRO-"&amp;b2b3[[#This Row],[enz]]&amp;"'",'[1]Sheet2 (2)'!$A:$A,'[1]Sheet2 (2)'!$B:$B,"")</f>
        <v>1</v>
      </c>
      <c r="O774">
        <f>IFERROR(_xlfn.XLOOKUP(b2b3[[#This Row],[Column2]],Table17[[#This Row],[rxn-no-enz]],Table17[[#This Row],[flux]],0),0)</f>
        <v>0</v>
      </c>
      <c r="P774" t="str">
        <f>_xlfn.TEXTBEFORE(b2b3[[#This Row],[rxn]],"-",-1,,,"")</f>
        <v>ENZSYN</v>
      </c>
    </row>
    <row r="775" spans="1:16" ht="17" hidden="1" x14ac:dyDescent="0.25">
      <c r="A775" s="1" t="s">
        <v>4273</v>
      </c>
      <c r="B775" s="1" t="s">
        <v>2778</v>
      </c>
      <c r="C775" s="1">
        <v>3.2775454E-8</v>
      </c>
      <c r="D775" s="1">
        <f>mfs[[#This Row],[flux]]/1000</f>
        <v>3.2775454000000002E-11</v>
      </c>
      <c r="F775" t="s">
        <v>13210</v>
      </c>
      <c r="G775" t="s">
        <v>2778</v>
      </c>
      <c r="H775" s="3">
        <v>1.42538715076041E-10</v>
      </c>
      <c r="I775">
        <f>_xlfn.XLOOKUP(b2b3[[#This Row],[rxn]],mfs[rxn],mfs[flux_scaled],0)</f>
        <v>0</v>
      </c>
      <c r="J775">
        <f>(b2b3[[#This Row],[flux]]-b2b3[[#This Row],[flux in mfs]])/b2b3[[#This Row],[flux]]</f>
        <v>1</v>
      </c>
      <c r="K775">
        <f>ABS(b2b3[[#This Row],[(mfs - b2+b3) / mfs]])</f>
        <v>1</v>
      </c>
      <c r="L775" t="b">
        <f>_xlfn.TEXTAFTER(b2b3[[#This Row],[rxn]],"-",-1)="SPONT"</f>
        <v>0</v>
      </c>
      <c r="M775" t="str">
        <f>_xlfn.TEXTAFTER(b2b3[[#This Row],[rxn]],"-",-1)</f>
        <v>LSC12</v>
      </c>
      <c r="N775" t="str">
        <f>_xlfn.XLOOKUP("'PRO-"&amp;b2b3[[#This Row],[enz]]&amp;"'",'[1]Sheet2 (2)'!$A:$A,'[1]Sheet2 (2)'!$B:$B,"")</f>
        <v/>
      </c>
      <c r="O775">
        <f>IFERROR(_xlfn.XLOOKUP(b2b3[[#This Row],[Column2]],Table17[[#This Row],[rxn-no-enz]],Table17[[#This Row],[flux]],0),0)</f>
        <v>0</v>
      </c>
      <c r="P775" t="str">
        <f>_xlfn.TEXTBEFORE(b2b3[[#This Row],[rxn]],"-",-1,,,"")</f>
        <v>ENZSYN</v>
      </c>
    </row>
    <row r="776" spans="1:16" ht="17" hidden="1" x14ac:dyDescent="0.25">
      <c r="A776" s="1" t="s">
        <v>11584</v>
      </c>
      <c r="B776" s="1" t="s">
        <v>2778</v>
      </c>
      <c r="C776" s="1">
        <v>8.0439470000000004E-9</v>
      </c>
      <c r="D776" s="1">
        <f>mfs[[#This Row],[flux]]/1000</f>
        <v>8.043947000000001E-12</v>
      </c>
      <c r="F776" t="s">
        <v>3549</v>
      </c>
      <c r="G776" t="s">
        <v>2778</v>
      </c>
      <c r="H776" s="3">
        <v>2.21633646465425E-10</v>
      </c>
      <c r="I776">
        <f>_xlfn.XLOOKUP(b2b3[[#This Row],[rxn]],mfs[rxn],mfs[flux_scaled],0)</f>
        <v>0</v>
      </c>
      <c r="J776">
        <f>(b2b3[[#This Row],[flux]]-b2b3[[#This Row],[flux in mfs]])/b2b3[[#This Row],[flux]]</f>
        <v>1</v>
      </c>
      <c r="K776">
        <f>ABS(b2b3[[#This Row],[(mfs - b2+b3) / mfs]])</f>
        <v>1</v>
      </c>
      <c r="L776" t="b">
        <f>_xlfn.TEXTAFTER(b2b3[[#This Row],[rxn]],"-",-1)="SPONT"</f>
        <v>0</v>
      </c>
      <c r="M776" t="str">
        <f>_xlfn.TEXTAFTER(b2b3[[#This Row],[rxn]],"-",-1)</f>
        <v>rt0808</v>
      </c>
      <c r="N776">
        <f>_xlfn.XLOOKUP("'PRO-"&amp;b2b3[[#This Row],[enz]]&amp;"'",'[1]Sheet2 (2)'!$A:$A,'[1]Sheet2 (2)'!$B:$B,"")</f>
        <v>1</v>
      </c>
      <c r="O776">
        <f>IFERROR(_xlfn.XLOOKUP(b2b3[[#This Row],[Column2]],Table17[[#This Row],[rxn-no-enz]],Table17[[#This Row],[flux]],0),0)</f>
        <v>0</v>
      </c>
      <c r="P776" t="str">
        <f>_xlfn.TEXTBEFORE(b2b3[[#This Row],[rxn]],"-",-1,,,"")</f>
        <v>ENZSYN</v>
      </c>
    </row>
    <row r="777" spans="1:16" ht="17" hidden="1" x14ac:dyDescent="0.25">
      <c r="A777" s="1" t="s">
        <v>11585</v>
      </c>
      <c r="B777" s="1" t="s">
        <v>2778</v>
      </c>
      <c r="C777" s="1">
        <v>6.8983889999999999E-9</v>
      </c>
      <c r="D777" s="1">
        <f>mfs[[#This Row],[flux]]/1000</f>
        <v>6.8983889999999999E-12</v>
      </c>
      <c r="F777" t="s">
        <v>3551</v>
      </c>
      <c r="G777" t="s">
        <v>2778</v>
      </c>
      <c r="H777" s="3">
        <v>3.8832276868219103E-11</v>
      </c>
      <c r="I777">
        <f>_xlfn.XLOOKUP(b2b3[[#This Row],[rxn]],mfs[rxn],mfs[flux_scaled],0)</f>
        <v>0</v>
      </c>
      <c r="J777">
        <f>(b2b3[[#This Row],[flux]]-b2b3[[#This Row],[flux in mfs]])/b2b3[[#This Row],[flux]]</f>
        <v>1</v>
      </c>
      <c r="K777">
        <f>ABS(b2b3[[#This Row],[(mfs - b2+b3) / mfs]])</f>
        <v>1</v>
      </c>
      <c r="L777" t="b">
        <f>_xlfn.TEXTAFTER(b2b3[[#This Row],[rxn]],"-",-1)="SPONT"</f>
        <v>0</v>
      </c>
      <c r="M777" t="str">
        <f>_xlfn.TEXTAFTER(b2b3[[#This Row],[rxn]],"-",-1)</f>
        <v>rt1776</v>
      </c>
      <c r="N777">
        <f>_xlfn.XLOOKUP("'PRO-"&amp;b2b3[[#This Row],[enz]]&amp;"'",'[1]Sheet2 (2)'!$A:$A,'[1]Sheet2 (2)'!$B:$B,"")</f>
        <v>1</v>
      </c>
      <c r="O777">
        <f>IFERROR(_xlfn.XLOOKUP(b2b3[[#This Row],[Column2]],Table17[[#This Row],[rxn-no-enz]],Table17[[#This Row],[flux]],0),0)</f>
        <v>0</v>
      </c>
      <c r="P777" t="str">
        <f>_xlfn.TEXTBEFORE(b2b3[[#This Row],[rxn]],"-",-1,,,"")</f>
        <v>ENZSYN</v>
      </c>
    </row>
    <row r="778" spans="1:16" ht="17" hidden="1" x14ac:dyDescent="0.25">
      <c r="A778" s="1" t="s">
        <v>11586</v>
      </c>
      <c r="B778" s="1" t="s">
        <v>2778</v>
      </c>
      <c r="C778" s="1">
        <v>2.77695736E-7</v>
      </c>
      <c r="D778" s="1">
        <f>mfs[[#This Row],[flux]]/1000</f>
        <v>2.77695736E-10</v>
      </c>
      <c r="F778" t="s">
        <v>3552</v>
      </c>
      <c r="G778" t="s">
        <v>2778</v>
      </c>
      <c r="H778" s="3">
        <v>1.16466984754801E-11</v>
      </c>
      <c r="I778">
        <f>_xlfn.XLOOKUP(b2b3[[#This Row],[rxn]],mfs[rxn],mfs[flux_scaled],0)</f>
        <v>0</v>
      </c>
      <c r="J778">
        <f>(b2b3[[#This Row],[flux]]-b2b3[[#This Row],[flux in mfs]])/b2b3[[#This Row],[flux]]</f>
        <v>1</v>
      </c>
      <c r="K778">
        <f>ABS(b2b3[[#This Row],[(mfs - b2+b3) / mfs]])</f>
        <v>1</v>
      </c>
      <c r="L778" t="b">
        <f>_xlfn.TEXTAFTER(b2b3[[#This Row],[rxn]],"-",-1)="SPONT"</f>
        <v>0</v>
      </c>
      <c r="M778" t="str">
        <f>_xlfn.TEXTAFTER(b2b3[[#This Row],[rxn]],"-",-1)</f>
        <v>ERG11NCP1</v>
      </c>
      <c r="N778" t="str">
        <f>_xlfn.XLOOKUP("'PRO-"&amp;b2b3[[#This Row],[enz]]&amp;"'",'[1]Sheet2 (2)'!$A:$A,'[1]Sheet2 (2)'!$B:$B,"")</f>
        <v/>
      </c>
      <c r="O778">
        <f>IFERROR(_xlfn.XLOOKUP(b2b3[[#This Row],[Column2]],Table17[[#This Row],[rxn-no-enz]],Table17[[#This Row],[flux]],0),0)</f>
        <v>0</v>
      </c>
      <c r="P778" t="str">
        <f>_xlfn.TEXTBEFORE(b2b3[[#This Row],[rxn]],"-",-1,,,"")</f>
        <v>ENZSYN</v>
      </c>
    </row>
    <row r="779" spans="1:16" ht="17" hidden="1" x14ac:dyDescent="0.25">
      <c r="A779" s="1" t="s">
        <v>4274</v>
      </c>
      <c r="B779" s="1" t="s">
        <v>2778</v>
      </c>
      <c r="C779" s="1">
        <v>1.5674952800000001E-7</v>
      </c>
      <c r="D779" s="1">
        <f>mfs[[#This Row],[flux]]/1000</f>
        <v>1.5674952800000001E-10</v>
      </c>
      <c r="F779" t="s">
        <v>3553</v>
      </c>
      <c r="G779" t="s">
        <v>2778</v>
      </c>
      <c r="H779" s="3">
        <v>8.4614641761088196E-12</v>
      </c>
      <c r="I779">
        <f>_xlfn.XLOOKUP(b2b3[[#This Row],[rxn]],mfs[rxn],mfs[flux_scaled],0)</f>
        <v>0</v>
      </c>
      <c r="J779">
        <f>(b2b3[[#This Row],[flux]]-b2b3[[#This Row],[flux in mfs]])/b2b3[[#This Row],[flux]]</f>
        <v>1</v>
      </c>
      <c r="K779">
        <f>ABS(b2b3[[#This Row],[(mfs - b2+b3) / mfs]])</f>
        <v>1</v>
      </c>
      <c r="L779" t="b">
        <f>_xlfn.TEXTAFTER(b2b3[[#This Row],[rxn]],"-",-1)="SPONT"</f>
        <v>0</v>
      </c>
      <c r="M779" t="str">
        <f>_xlfn.TEXTAFTER(b2b3[[#This Row],[rxn]],"-",-1)</f>
        <v>rt0872</v>
      </c>
      <c r="N779">
        <f>_xlfn.XLOOKUP("'PRO-"&amp;b2b3[[#This Row],[enz]]&amp;"'",'[1]Sheet2 (2)'!$A:$A,'[1]Sheet2 (2)'!$B:$B,"")</f>
        <v>1</v>
      </c>
      <c r="O779">
        <f>IFERROR(_xlfn.XLOOKUP(b2b3[[#This Row],[Column2]],Table17[[#This Row],[rxn-no-enz]],Table17[[#This Row],[flux]],0),0)</f>
        <v>0</v>
      </c>
      <c r="P779" t="str">
        <f>_xlfn.TEXTBEFORE(b2b3[[#This Row],[rxn]],"-",-1,,,"")</f>
        <v>ENZSYN</v>
      </c>
    </row>
    <row r="780" spans="1:16" ht="17" hidden="1" x14ac:dyDescent="0.25">
      <c r="A780" s="1" t="s">
        <v>4275</v>
      </c>
      <c r="B780" s="1" t="s">
        <v>2778</v>
      </c>
      <c r="C780" s="1">
        <v>1.4712599E-8</v>
      </c>
      <c r="D780" s="1">
        <f>mfs[[#This Row],[flux]]/1000</f>
        <v>1.4712599000000001E-11</v>
      </c>
      <c r="F780" t="s">
        <v>3554</v>
      </c>
      <c r="G780" t="s">
        <v>2778</v>
      </c>
      <c r="H780" s="3">
        <v>3.5034484907389697E-11</v>
      </c>
      <c r="I780">
        <f>_xlfn.XLOOKUP(b2b3[[#This Row],[rxn]],mfs[rxn],mfs[flux_scaled],0)</f>
        <v>0</v>
      </c>
      <c r="J780">
        <f>(b2b3[[#This Row],[flux]]-b2b3[[#This Row],[flux in mfs]])/b2b3[[#This Row],[flux]]</f>
        <v>1</v>
      </c>
      <c r="K780">
        <f>ABS(b2b3[[#This Row],[(mfs - b2+b3) / mfs]])</f>
        <v>1</v>
      </c>
      <c r="L780" t="b">
        <f>_xlfn.TEXTAFTER(b2b3[[#This Row],[rxn]],"-",-1)="SPONT"</f>
        <v>0</v>
      </c>
      <c r="M780" t="str">
        <f>_xlfn.TEXTAFTER(b2b3[[#This Row],[rxn]],"-",-1)</f>
        <v>rt3577</v>
      </c>
      <c r="N780">
        <f>_xlfn.XLOOKUP("'PRO-"&amp;b2b3[[#This Row],[enz]]&amp;"'",'[1]Sheet2 (2)'!$A:$A,'[1]Sheet2 (2)'!$B:$B,"")</f>
        <v>1</v>
      </c>
      <c r="O780">
        <f>IFERROR(_xlfn.XLOOKUP(b2b3[[#This Row],[Column2]],Table17[[#This Row],[rxn-no-enz]],Table17[[#This Row],[flux]],0),0)</f>
        <v>0</v>
      </c>
      <c r="P780" t="str">
        <f>_xlfn.TEXTBEFORE(b2b3[[#This Row],[rxn]],"-",-1,,,"")</f>
        <v>ENZSYN</v>
      </c>
    </row>
    <row r="781" spans="1:16" ht="17" hidden="1" x14ac:dyDescent="0.25">
      <c r="A781" s="1" t="s">
        <v>11587</v>
      </c>
      <c r="B781" s="1" t="s">
        <v>2778</v>
      </c>
      <c r="C781" s="1">
        <v>1.3547019999999999E-7</v>
      </c>
      <c r="D781" s="1">
        <f>mfs[[#This Row],[flux]]/1000</f>
        <v>1.3547019999999998E-10</v>
      </c>
      <c r="F781" t="s">
        <v>13211</v>
      </c>
      <c r="G781" t="s">
        <v>2778</v>
      </c>
      <c r="H781" s="3">
        <v>2.0061403127534899E-11</v>
      </c>
      <c r="I781">
        <f>_xlfn.XLOOKUP(b2b3[[#This Row],[rxn]],mfs[rxn],mfs[flux_scaled],0)</f>
        <v>0</v>
      </c>
      <c r="J781">
        <f>(b2b3[[#This Row],[flux]]-b2b3[[#This Row],[flux in mfs]])/b2b3[[#This Row],[flux]]</f>
        <v>1</v>
      </c>
      <c r="K781">
        <f>ABS(b2b3[[#This Row],[(mfs - b2+b3) / mfs]])</f>
        <v>1</v>
      </c>
      <c r="L781" t="b">
        <f>_xlfn.TEXTAFTER(b2b3[[#This Row],[rxn]],"-",-1)="SPONT"</f>
        <v>0</v>
      </c>
      <c r="M781" t="str">
        <f>_xlfn.TEXTAFTER(b2b3[[#This Row],[rxn]],"-",-1)</f>
        <v>rt1360</v>
      </c>
      <c r="N781">
        <f>_xlfn.XLOOKUP("'PRO-"&amp;b2b3[[#This Row],[enz]]&amp;"'",'[1]Sheet2 (2)'!$A:$A,'[1]Sheet2 (2)'!$B:$B,"")</f>
        <v>1</v>
      </c>
      <c r="O781">
        <f>IFERROR(_xlfn.XLOOKUP(b2b3[[#This Row],[Column2]],Table17[[#This Row],[rxn-no-enz]],Table17[[#This Row],[flux]],0),0)</f>
        <v>0</v>
      </c>
      <c r="P781" t="str">
        <f>_xlfn.TEXTBEFORE(b2b3[[#This Row],[rxn]],"-",-1,,,"")</f>
        <v>ENZSYN</v>
      </c>
    </row>
    <row r="782" spans="1:16" ht="17" hidden="1" x14ac:dyDescent="0.25">
      <c r="A782" s="1" t="s">
        <v>11588</v>
      </c>
      <c r="B782" s="1" t="s">
        <v>2778</v>
      </c>
      <c r="C782" s="1">
        <v>4.6710240000000003E-9</v>
      </c>
      <c r="D782" s="1">
        <f>mfs[[#This Row],[flux]]/1000</f>
        <v>4.6710239999999999E-12</v>
      </c>
      <c r="F782" t="s">
        <v>3555</v>
      </c>
      <c r="G782" t="s">
        <v>2778</v>
      </c>
      <c r="H782" s="3">
        <v>8.9087662374631295E-11</v>
      </c>
      <c r="I782">
        <f>_xlfn.XLOOKUP(b2b3[[#This Row],[rxn]],mfs[rxn],mfs[flux_scaled],0)</f>
        <v>0</v>
      </c>
      <c r="J782">
        <f>(b2b3[[#This Row],[flux]]-b2b3[[#This Row],[flux in mfs]])/b2b3[[#This Row],[flux]]</f>
        <v>1</v>
      </c>
      <c r="K782">
        <f>ABS(b2b3[[#This Row],[(mfs - b2+b3) / mfs]])</f>
        <v>1</v>
      </c>
      <c r="L782" t="b">
        <f>_xlfn.TEXTAFTER(b2b3[[#This Row],[rxn]],"-",-1)="SPONT"</f>
        <v>0</v>
      </c>
      <c r="M782" t="str">
        <f>_xlfn.TEXTAFTER(b2b3[[#This Row],[rxn]],"-",-1)</f>
        <v>rt6588</v>
      </c>
      <c r="N782">
        <f>_xlfn.XLOOKUP("'PRO-"&amp;b2b3[[#This Row],[enz]]&amp;"'",'[1]Sheet2 (2)'!$A:$A,'[1]Sheet2 (2)'!$B:$B,"")</f>
        <v>1</v>
      </c>
      <c r="O782">
        <f>IFERROR(_xlfn.XLOOKUP(b2b3[[#This Row],[Column2]],Table17[[#This Row],[rxn-no-enz]],Table17[[#This Row],[flux]],0),0)</f>
        <v>0</v>
      </c>
      <c r="P782" t="str">
        <f>_xlfn.TEXTBEFORE(b2b3[[#This Row],[rxn]],"-",-1,,,"")</f>
        <v>ENZSYN</v>
      </c>
    </row>
    <row r="783" spans="1:16" ht="17" hidden="1" x14ac:dyDescent="0.25">
      <c r="A783" s="1" t="s">
        <v>11589</v>
      </c>
      <c r="B783" s="1" t="s">
        <v>2778</v>
      </c>
      <c r="C783" s="1">
        <v>4.5587900000000002E-10</v>
      </c>
      <c r="D783" s="1">
        <f>mfs[[#This Row],[flux]]/1000</f>
        <v>4.55879E-13</v>
      </c>
      <c r="F783" t="s">
        <v>3556</v>
      </c>
      <c r="G783" t="s">
        <v>2778</v>
      </c>
      <c r="H783" s="3">
        <v>4.40646822900953E-11</v>
      </c>
      <c r="I783">
        <f>_xlfn.XLOOKUP(b2b3[[#This Row],[rxn]],mfs[rxn],mfs[flux_scaled],0)</f>
        <v>0</v>
      </c>
      <c r="J783">
        <f>(b2b3[[#This Row],[flux]]-b2b3[[#This Row],[flux in mfs]])/b2b3[[#This Row],[flux]]</f>
        <v>1</v>
      </c>
      <c r="K783">
        <f>ABS(b2b3[[#This Row],[(mfs - b2+b3) / mfs]])</f>
        <v>1</v>
      </c>
      <c r="L783" t="b">
        <f>_xlfn.TEXTAFTER(b2b3[[#This Row],[rxn]],"-",-1)="SPONT"</f>
        <v>0</v>
      </c>
      <c r="M783" t="str">
        <f>_xlfn.TEXTAFTER(b2b3[[#This Row],[rxn]],"-",-1)</f>
        <v>rt0239</v>
      </c>
      <c r="N783">
        <f>_xlfn.XLOOKUP("'PRO-"&amp;b2b3[[#This Row],[enz]]&amp;"'",'[1]Sheet2 (2)'!$A:$A,'[1]Sheet2 (2)'!$B:$B,"")</f>
        <v>1</v>
      </c>
      <c r="O783">
        <f>IFERROR(_xlfn.XLOOKUP(b2b3[[#This Row],[Column2]],Table17[[#This Row],[rxn-no-enz]],Table17[[#This Row],[flux]],0),0)</f>
        <v>0</v>
      </c>
      <c r="P783" t="str">
        <f>_xlfn.TEXTBEFORE(b2b3[[#This Row],[rxn]],"-",-1,,,"")</f>
        <v>ENZSYN</v>
      </c>
    </row>
    <row r="784" spans="1:16" ht="17" hidden="1" x14ac:dyDescent="0.25">
      <c r="A784" s="1" t="s">
        <v>11590</v>
      </c>
      <c r="B784" s="1" t="s">
        <v>2778</v>
      </c>
      <c r="C784" s="1">
        <v>4.6343805000000002E-8</v>
      </c>
      <c r="D784" s="1">
        <f>mfs[[#This Row],[flux]]/1000</f>
        <v>4.6343805000000004E-11</v>
      </c>
      <c r="F784" t="s">
        <v>3557</v>
      </c>
      <c r="G784" t="s">
        <v>2778</v>
      </c>
      <c r="H784" s="3">
        <v>1.5786916543297701E-10</v>
      </c>
      <c r="I784">
        <f>_xlfn.XLOOKUP(b2b3[[#This Row],[rxn]],mfs[rxn],mfs[flux_scaled],0)</f>
        <v>0</v>
      </c>
      <c r="J784">
        <f>(b2b3[[#This Row],[flux]]-b2b3[[#This Row],[flux in mfs]])/b2b3[[#This Row],[flux]]</f>
        <v>1</v>
      </c>
      <c r="K784">
        <f>ABS(b2b3[[#This Row],[(mfs - b2+b3) / mfs]])</f>
        <v>1</v>
      </c>
      <c r="L784" t="b">
        <f>_xlfn.TEXTAFTER(b2b3[[#This Row],[rxn]],"-",-1)="SPONT"</f>
        <v>0</v>
      </c>
      <c r="M784" t="str">
        <f>_xlfn.TEXTAFTER(b2b3[[#This Row],[rxn]],"-",-1)</f>
        <v>rt2246</v>
      </c>
      <c r="N784">
        <f>_xlfn.XLOOKUP("'PRO-"&amp;b2b3[[#This Row],[enz]]&amp;"'",'[1]Sheet2 (2)'!$A:$A,'[1]Sheet2 (2)'!$B:$B,"")</f>
        <v>1</v>
      </c>
      <c r="O784">
        <f>IFERROR(_xlfn.XLOOKUP(b2b3[[#This Row],[Column2]],Table17[[#This Row],[rxn-no-enz]],Table17[[#This Row],[flux]],0),0)</f>
        <v>0</v>
      </c>
      <c r="P784" t="str">
        <f>_xlfn.TEXTBEFORE(b2b3[[#This Row],[rxn]],"-",-1,,,"")</f>
        <v>ENZSYN</v>
      </c>
    </row>
    <row r="785" spans="1:16" ht="17" hidden="1" x14ac:dyDescent="0.25">
      <c r="A785" s="1" t="s">
        <v>11591</v>
      </c>
      <c r="B785" s="1" t="s">
        <v>2778</v>
      </c>
      <c r="C785" s="1">
        <v>1.16391147E-7</v>
      </c>
      <c r="D785" s="1">
        <f>mfs[[#This Row],[flux]]/1000</f>
        <v>1.1639114700000001E-10</v>
      </c>
      <c r="F785" t="s">
        <v>3558</v>
      </c>
      <c r="G785" t="s">
        <v>2778</v>
      </c>
      <c r="H785" s="3">
        <v>2.81872008939687E-10</v>
      </c>
      <c r="I785">
        <f>_xlfn.XLOOKUP(b2b3[[#This Row],[rxn]],mfs[rxn],mfs[flux_scaled],0)</f>
        <v>0</v>
      </c>
      <c r="J785">
        <f>(b2b3[[#This Row],[flux]]-b2b3[[#This Row],[flux in mfs]])/b2b3[[#This Row],[flux]]</f>
        <v>1</v>
      </c>
      <c r="K785">
        <f>ABS(b2b3[[#This Row],[(mfs - b2+b3) / mfs]])</f>
        <v>1</v>
      </c>
      <c r="L785" t="b">
        <f>_xlfn.TEXTAFTER(b2b3[[#This Row],[rxn]],"-",-1)="SPONT"</f>
        <v>0</v>
      </c>
      <c r="M785" t="str">
        <f>_xlfn.TEXTAFTER(b2b3[[#This Row],[rxn]],"-",-1)</f>
        <v>rt2810</v>
      </c>
      <c r="N785">
        <f>_xlfn.XLOOKUP("'PRO-"&amp;b2b3[[#This Row],[enz]]&amp;"'",'[1]Sheet2 (2)'!$A:$A,'[1]Sheet2 (2)'!$B:$B,"")</f>
        <v>1</v>
      </c>
      <c r="O785">
        <f>IFERROR(_xlfn.XLOOKUP(b2b3[[#This Row],[Column2]],Table17[[#This Row],[rxn-no-enz]],Table17[[#This Row],[flux]],0),0)</f>
        <v>0</v>
      </c>
      <c r="P785" t="str">
        <f>_xlfn.TEXTBEFORE(b2b3[[#This Row],[rxn]],"-",-1,,,"")</f>
        <v>ENZSYN</v>
      </c>
    </row>
    <row r="786" spans="1:16" ht="17" hidden="1" x14ac:dyDescent="0.25">
      <c r="A786" s="1" t="s">
        <v>11592</v>
      </c>
      <c r="B786" s="1" t="s">
        <v>2778</v>
      </c>
      <c r="C786" s="1">
        <v>2.2844091999999999E-8</v>
      </c>
      <c r="D786" s="1">
        <f>mfs[[#This Row],[flux]]/1000</f>
        <v>2.2844091999999999E-11</v>
      </c>
      <c r="F786" t="s">
        <v>13212</v>
      </c>
      <c r="G786" t="s">
        <v>2778</v>
      </c>
      <c r="H786" s="3">
        <v>1.22403927592717E-11</v>
      </c>
      <c r="I786">
        <f>_xlfn.XLOOKUP(b2b3[[#This Row],[rxn]],mfs[rxn],mfs[flux_scaled],0)</f>
        <v>0</v>
      </c>
      <c r="J786">
        <f>(b2b3[[#This Row],[flux]]-b2b3[[#This Row],[flux in mfs]])/b2b3[[#This Row],[flux]]</f>
        <v>1</v>
      </c>
      <c r="K786">
        <f>ABS(b2b3[[#This Row],[(mfs - b2+b3) / mfs]])</f>
        <v>1</v>
      </c>
      <c r="L786" t="b">
        <f>_xlfn.TEXTAFTER(b2b3[[#This Row],[rxn]],"-",-1)="SPONT"</f>
        <v>0</v>
      </c>
      <c r="M786" t="str">
        <f>_xlfn.TEXTAFTER(b2b3[[#This Row],[rxn]],"-",-1)</f>
        <v>rt7461</v>
      </c>
      <c r="N786">
        <f>_xlfn.XLOOKUP("'PRO-"&amp;b2b3[[#This Row],[enz]]&amp;"'",'[1]Sheet2 (2)'!$A:$A,'[1]Sheet2 (2)'!$B:$B,"")</f>
        <v>1</v>
      </c>
      <c r="O786">
        <f>IFERROR(_xlfn.XLOOKUP(b2b3[[#This Row],[Column2]],Table17[[#This Row],[rxn-no-enz]],Table17[[#This Row],[flux]],0),0)</f>
        <v>0</v>
      </c>
      <c r="P786" t="str">
        <f>_xlfn.TEXTBEFORE(b2b3[[#This Row],[rxn]],"-",-1,,,"")</f>
        <v>ENZSYN</v>
      </c>
    </row>
    <row r="787" spans="1:16" ht="17" hidden="1" x14ac:dyDescent="0.25">
      <c r="A787" s="1" t="s">
        <v>11593</v>
      </c>
      <c r="B787" s="1" t="s">
        <v>2778</v>
      </c>
      <c r="C787" s="1">
        <v>4.379099E-9</v>
      </c>
      <c r="D787" s="1">
        <f>mfs[[#This Row],[flux]]/1000</f>
        <v>4.3790989999999996E-12</v>
      </c>
      <c r="F787" t="s">
        <v>3559</v>
      </c>
      <c r="G787" t="s">
        <v>2778</v>
      </c>
      <c r="H787" s="3">
        <v>1.75510838484124E-12</v>
      </c>
      <c r="I787">
        <f>_xlfn.XLOOKUP(b2b3[[#This Row],[rxn]],mfs[rxn],mfs[flux_scaled],0)</f>
        <v>0</v>
      </c>
      <c r="J787">
        <f>(b2b3[[#This Row],[flux]]-b2b3[[#This Row],[flux in mfs]])/b2b3[[#This Row],[flux]]</f>
        <v>1</v>
      </c>
      <c r="K787">
        <f>ABS(b2b3[[#This Row],[(mfs - b2+b3) / mfs]])</f>
        <v>1</v>
      </c>
      <c r="L787" t="b">
        <f>_xlfn.TEXTAFTER(b2b3[[#This Row],[rxn]],"-",-1)="SPONT"</f>
        <v>0</v>
      </c>
      <c r="M787" t="str">
        <f>_xlfn.TEXTAFTER(b2b3[[#This Row],[rxn]],"-",-1)</f>
        <v>rt5549</v>
      </c>
      <c r="N787">
        <f>_xlfn.XLOOKUP("'PRO-"&amp;b2b3[[#This Row],[enz]]&amp;"'",'[1]Sheet2 (2)'!$A:$A,'[1]Sheet2 (2)'!$B:$B,"")</f>
        <v>1</v>
      </c>
      <c r="O787">
        <f>IFERROR(_xlfn.XLOOKUP(b2b3[[#This Row],[Column2]],Table17[[#This Row],[rxn-no-enz]],Table17[[#This Row],[flux]],0),0)</f>
        <v>0</v>
      </c>
      <c r="P787" t="str">
        <f>_xlfn.TEXTBEFORE(b2b3[[#This Row],[rxn]],"-",-1,,,"")</f>
        <v>ENZSYN</v>
      </c>
    </row>
    <row r="788" spans="1:16" ht="17" hidden="1" x14ac:dyDescent="0.25">
      <c r="A788" s="1" t="s">
        <v>4276</v>
      </c>
      <c r="B788" s="1" t="s">
        <v>2778</v>
      </c>
      <c r="C788" s="1">
        <v>3.2155099999999998E-8</v>
      </c>
      <c r="D788" s="1">
        <f>mfs[[#This Row],[flux]]/1000</f>
        <v>3.2155099999999997E-11</v>
      </c>
      <c r="F788" t="s">
        <v>3560</v>
      </c>
      <c r="G788" t="s">
        <v>2778</v>
      </c>
      <c r="H788" s="3">
        <v>2.30450342280498E-10</v>
      </c>
      <c r="I788">
        <f>_xlfn.XLOOKUP(b2b3[[#This Row],[rxn]],mfs[rxn],mfs[flux_scaled],0)</f>
        <v>0</v>
      </c>
      <c r="J788">
        <f>(b2b3[[#This Row],[flux]]-b2b3[[#This Row],[flux in mfs]])/b2b3[[#This Row],[flux]]</f>
        <v>1</v>
      </c>
      <c r="K788">
        <f>ABS(b2b3[[#This Row],[(mfs - b2+b3) / mfs]])</f>
        <v>1</v>
      </c>
      <c r="L788" t="b">
        <f>_xlfn.TEXTAFTER(b2b3[[#This Row],[rxn]],"-",-1)="SPONT"</f>
        <v>0</v>
      </c>
      <c r="M788" t="str">
        <f>_xlfn.TEXTAFTER(b2b3[[#This Row],[rxn]],"-",-1)</f>
        <v>rt5403</v>
      </c>
      <c r="N788">
        <f>_xlfn.XLOOKUP("'PRO-"&amp;b2b3[[#This Row],[enz]]&amp;"'",'[1]Sheet2 (2)'!$A:$A,'[1]Sheet2 (2)'!$B:$B,"")</f>
        <v>1</v>
      </c>
      <c r="O788">
        <f>IFERROR(_xlfn.XLOOKUP(b2b3[[#This Row],[Column2]],Table17[[#This Row],[rxn-no-enz]],Table17[[#This Row],[flux]],0),0)</f>
        <v>0</v>
      </c>
      <c r="P788" t="str">
        <f>_xlfn.TEXTBEFORE(b2b3[[#This Row],[rxn]],"-",-1,,,"")</f>
        <v>ENZSYN</v>
      </c>
    </row>
    <row r="789" spans="1:16" ht="17" hidden="1" x14ac:dyDescent="0.25">
      <c r="A789" s="1" t="s">
        <v>4277</v>
      </c>
      <c r="B789" s="1" t="s">
        <v>2778</v>
      </c>
      <c r="C789" s="1">
        <v>2.0286384879999998E-6</v>
      </c>
      <c r="D789" s="1">
        <f>mfs[[#This Row],[flux]]/1000</f>
        <v>2.0286384879999999E-9</v>
      </c>
      <c r="F789" t="s">
        <v>3562</v>
      </c>
      <c r="G789" t="s">
        <v>2778</v>
      </c>
      <c r="H789" s="3">
        <v>2.5826146550372901E-10</v>
      </c>
      <c r="I789">
        <f>_xlfn.XLOOKUP(b2b3[[#This Row],[rxn]],mfs[rxn],mfs[flux_scaled],0)</f>
        <v>0</v>
      </c>
      <c r="J789">
        <f>(b2b3[[#This Row],[flux]]-b2b3[[#This Row],[flux in mfs]])/b2b3[[#This Row],[flux]]</f>
        <v>1</v>
      </c>
      <c r="K789">
        <f>ABS(b2b3[[#This Row],[(mfs - b2+b3) / mfs]])</f>
        <v>1</v>
      </c>
      <c r="L789" t="b">
        <f>_xlfn.TEXTAFTER(b2b3[[#This Row],[rxn]],"-",-1)="SPONT"</f>
        <v>0</v>
      </c>
      <c r="M789" t="str">
        <f>_xlfn.TEXTAFTER(b2b3[[#This Row],[rxn]],"-",-1)</f>
        <v>rt1457</v>
      </c>
      <c r="N789">
        <f>_xlfn.XLOOKUP("'PRO-"&amp;b2b3[[#This Row],[enz]]&amp;"'",'[1]Sheet2 (2)'!$A:$A,'[1]Sheet2 (2)'!$B:$B,"")</f>
        <v>1</v>
      </c>
      <c r="O789">
        <f>IFERROR(_xlfn.XLOOKUP(b2b3[[#This Row],[Column2]],Table17[[#This Row],[rxn-no-enz]],Table17[[#This Row],[flux]],0),0)</f>
        <v>0</v>
      </c>
      <c r="P789" t="str">
        <f>_xlfn.TEXTBEFORE(b2b3[[#This Row],[rxn]],"-",-1,,,"")</f>
        <v>ENZSYN</v>
      </c>
    </row>
    <row r="790" spans="1:16" ht="17" hidden="1" x14ac:dyDescent="0.25">
      <c r="A790" s="1" t="s">
        <v>11594</v>
      </c>
      <c r="B790" s="1" t="s">
        <v>2778</v>
      </c>
      <c r="C790" s="1">
        <v>4.7160941200000001E-7</v>
      </c>
      <c r="D790" s="1">
        <f>mfs[[#This Row],[flux]]/1000</f>
        <v>4.7160941200000004E-10</v>
      </c>
      <c r="F790" t="s">
        <v>3563</v>
      </c>
      <c r="G790" t="s">
        <v>2778</v>
      </c>
      <c r="H790" s="3">
        <v>1.53130806728338E-11</v>
      </c>
      <c r="I790">
        <f>_xlfn.XLOOKUP(b2b3[[#This Row],[rxn]],mfs[rxn],mfs[flux_scaled],0)</f>
        <v>0</v>
      </c>
      <c r="J790">
        <f>(b2b3[[#This Row],[flux]]-b2b3[[#This Row],[flux in mfs]])/b2b3[[#This Row],[flux]]</f>
        <v>1</v>
      </c>
      <c r="K790">
        <f>ABS(b2b3[[#This Row],[(mfs - b2+b3) / mfs]])</f>
        <v>1</v>
      </c>
      <c r="L790" t="b">
        <f>_xlfn.TEXTAFTER(b2b3[[#This Row],[rxn]],"-",-1)="SPONT"</f>
        <v>0</v>
      </c>
      <c r="M790" t="str">
        <f>_xlfn.TEXTAFTER(b2b3[[#This Row],[rxn]],"-",-1)</f>
        <v>rt4772</v>
      </c>
      <c r="N790">
        <f>_xlfn.XLOOKUP("'PRO-"&amp;b2b3[[#This Row],[enz]]&amp;"'",'[1]Sheet2 (2)'!$A:$A,'[1]Sheet2 (2)'!$B:$B,"")</f>
        <v>1</v>
      </c>
      <c r="O790">
        <f>IFERROR(_xlfn.XLOOKUP(b2b3[[#This Row],[Column2]],Table17[[#This Row],[rxn-no-enz]],Table17[[#This Row],[flux]],0),0)</f>
        <v>0</v>
      </c>
      <c r="P790" t="str">
        <f>_xlfn.TEXTBEFORE(b2b3[[#This Row],[rxn]],"-",-1,,,"")</f>
        <v>ENZSYN</v>
      </c>
    </row>
    <row r="791" spans="1:16" ht="17" hidden="1" x14ac:dyDescent="0.25">
      <c r="A791" s="1" t="s">
        <v>11595</v>
      </c>
      <c r="B791" s="1" t="s">
        <v>2778</v>
      </c>
      <c r="C791" s="1">
        <v>3.33261983E-7</v>
      </c>
      <c r="D791" s="1">
        <f>mfs[[#This Row],[flux]]/1000</f>
        <v>3.3326198300000001E-10</v>
      </c>
      <c r="F791" t="s">
        <v>3564</v>
      </c>
      <c r="G791" t="s">
        <v>2778</v>
      </c>
      <c r="H791" s="3">
        <v>6.6106693470769401E-11</v>
      </c>
      <c r="I791">
        <f>_xlfn.XLOOKUP(b2b3[[#This Row],[rxn]],mfs[rxn],mfs[flux_scaled],0)</f>
        <v>0</v>
      </c>
      <c r="J791">
        <f>(b2b3[[#This Row],[flux]]-b2b3[[#This Row],[flux in mfs]])/b2b3[[#This Row],[flux]]</f>
        <v>1</v>
      </c>
      <c r="K791">
        <f>ABS(b2b3[[#This Row],[(mfs - b2+b3) / mfs]])</f>
        <v>1</v>
      </c>
      <c r="L791" t="b">
        <f>_xlfn.TEXTAFTER(b2b3[[#This Row],[rxn]],"-",-1)="SPONT"</f>
        <v>0</v>
      </c>
      <c r="M791" t="str">
        <f>_xlfn.TEXTAFTER(b2b3[[#This Row],[rxn]],"-",-1)</f>
        <v>rt0390</v>
      </c>
      <c r="N791">
        <f>_xlfn.XLOOKUP("'PRO-"&amp;b2b3[[#This Row],[enz]]&amp;"'",'[1]Sheet2 (2)'!$A:$A,'[1]Sheet2 (2)'!$B:$B,"")</f>
        <v>1</v>
      </c>
      <c r="O791">
        <f>IFERROR(_xlfn.XLOOKUP(b2b3[[#This Row],[Column2]],Table17[[#This Row],[rxn-no-enz]],Table17[[#This Row],[flux]],0),0)</f>
        <v>0</v>
      </c>
      <c r="P791" t="str">
        <f>_xlfn.TEXTBEFORE(b2b3[[#This Row],[rxn]],"-",-1,,,"")</f>
        <v>ENZSYN</v>
      </c>
    </row>
    <row r="792" spans="1:16" ht="17" hidden="1" x14ac:dyDescent="0.25">
      <c r="A792" s="1" t="s">
        <v>4278</v>
      </c>
      <c r="B792" s="1" t="s">
        <v>2778</v>
      </c>
      <c r="C792" s="1">
        <v>1.9996049499999999E-7</v>
      </c>
      <c r="D792" s="1">
        <f>mfs[[#This Row],[flux]]/1000</f>
        <v>1.9996049499999998E-10</v>
      </c>
      <c r="F792" t="s">
        <v>13213</v>
      </c>
      <c r="G792" t="s">
        <v>2778</v>
      </c>
      <c r="H792" s="3">
        <v>2.6835315487318201E-11</v>
      </c>
      <c r="I792">
        <f>_xlfn.XLOOKUP(b2b3[[#This Row],[rxn]],mfs[rxn],mfs[flux_scaled],0)</f>
        <v>0</v>
      </c>
      <c r="J792">
        <f>(b2b3[[#This Row],[flux]]-b2b3[[#This Row],[flux in mfs]])/b2b3[[#This Row],[flux]]</f>
        <v>1</v>
      </c>
      <c r="K792">
        <f>ABS(b2b3[[#This Row],[(mfs - b2+b3) / mfs]])</f>
        <v>1</v>
      </c>
      <c r="L792" t="b">
        <f>_xlfn.TEXTAFTER(b2b3[[#This Row],[rxn]],"-",-1)="SPONT"</f>
        <v>0</v>
      </c>
      <c r="M792" t="str">
        <f>_xlfn.TEXTAFTER(b2b3[[#This Row],[rxn]],"-",-1)</f>
        <v>rt0004</v>
      </c>
      <c r="N792">
        <f>_xlfn.XLOOKUP("'PRO-"&amp;b2b3[[#This Row],[enz]]&amp;"'",'[1]Sheet2 (2)'!$A:$A,'[1]Sheet2 (2)'!$B:$B,"")</f>
        <v>1</v>
      </c>
      <c r="O792">
        <f>IFERROR(_xlfn.XLOOKUP(b2b3[[#This Row],[Column2]],Table17[[#This Row],[rxn-no-enz]],Table17[[#This Row],[flux]],0),0)</f>
        <v>0</v>
      </c>
      <c r="P792" t="str">
        <f>_xlfn.TEXTBEFORE(b2b3[[#This Row],[rxn]],"-",-1,,,"")</f>
        <v>ENZSYN</v>
      </c>
    </row>
    <row r="793" spans="1:16" ht="17" hidden="1" x14ac:dyDescent="0.25">
      <c r="A793" s="1" t="s">
        <v>11596</v>
      </c>
      <c r="B793" s="1" t="s">
        <v>2778</v>
      </c>
      <c r="C793" s="1">
        <v>6.0628019999999998E-8</v>
      </c>
      <c r="D793" s="1">
        <f>mfs[[#This Row],[flux]]/1000</f>
        <v>6.0628019999999996E-11</v>
      </c>
      <c r="F793" t="s">
        <v>3565</v>
      </c>
      <c r="G793" t="s">
        <v>2778</v>
      </c>
      <c r="H793" s="3">
        <v>1.01864310933315E-11</v>
      </c>
      <c r="I793">
        <f>_xlfn.XLOOKUP(b2b3[[#This Row],[rxn]],mfs[rxn],mfs[flux_scaled],0)</f>
        <v>0</v>
      </c>
      <c r="J793">
        <f>(b2b3[[#This Row],[flux]]-b2b3[[#This Row],[flux in mfs]])/b2b3[[#This Row],[flux]]</f>
        <v>1</v>
      </c>
      <c r="K793">
        <f>ABS(b2b3[[#This Row],[(mfs - b2+b3) / mfs]])</f>
        <v>1</v>
      </c>
      <c r="L793" t="b">
        <f>_xlfn.TEXTAFTER(b2b3[[#This Row],[rxn]],"-",-1)="SPONT"</f>
        <v>0</v>
      </c>
      <c r="M793" t="str">
        <f>_xlfn.TEXTAFTER(b2b3[[#This Row],[rxn]],"-",-1)</f>
        <v>MET1213</v>
      </c>
      <c r="N793" t="str">
        <f>_xlfn.XLOOKUP("'PRO-"&amp;b2b3[[#This Row],[enz]]&amp;"'",'[1]Sheet2 (2)'!$A:$A,'[1]Sheet2 (2)'!$B:$B,"")</f>
        <v/>
      </c>
      <c r="O793">
        <f>IFERROR(_xlfn.XLOOKUP(b2b3[[#This Row],[Column2]],Table17[[#This Row],[rxn-no-enz]],Table17[[#This Row],[flux]],0),0)</f>
        <v>0</v>
      </c>
      <c r="P793" t="str">
        <f>_xlfn.TEXTBEFORE(b2b3[[#This Row],[rxn]],"-",-1,,,"")</f>
        <v>ENZSYN</v>
      </c>
    </row>
    <row r="794" spans="1:16" ht="17" hidden="1" x14ac:dyDescent="0.25">
      <c r="A794" s="1" t="s">
        <v>11597</v>
      </c>
      <c r="B794" s="1" t="s">
        <v>2778</v>
      </c>
      <c r="C794" s="1">
        <v>3.04828114E-7</v>
      </c>
      <c r="D794" s="1">
        <f>mfs[[#This Row],[flux]]/1000</f>
        <v>3.0482811400000001E-10</v>
      </c>
      <c r="F794" t="s">
        <v>13214</v>
      </c>
      <c r="G794" t="s">
        <v>2778</v>
      </c>
      <c r="H794" s="3">
        <v>1.1108315310178799E-11</v>
      </c>
      <c r="I794">
        <f>_xlfn.XLOOKUP(b2b3[[#This Row],[rxn]],mfs[rxn],mfs[flux_scaled],0)</f>
        <v>0</v>
      </c>
      <c r="J794">
        <f>(b2b3[[#This Row],[flux]]-b2b3[[#This Row],[flux in mfs]])/b2b3[[#This Row],[flux]]</f>
        <v>1</v>
      </c>
      <c r="K794">
        <f>ABS(b2b3[[#This Row],[(mfs - b2+b3) / mfs]])</f>
        <v>1</v>
      </c>
      <c r="L794" t="b">
        <f>_xlfn.TEXTAFTER(b2b3[[#This Row],[rxn]],"-",-1)="SPONT"</f>
        <v>0</v>
      </c>
      <c r="M794" t="str">
        <f>_xlfn.TEXTAFTER(b2b3[[#This Row],[rxn]],"-",-1)</f>
        <v>rt5017</v>
      </c>
      <c r="N794">
        <f>_xlfn.XLOOKUP("'PRO-"&amp;b2b3[[#This Row],[enz]]&amp;"'",'[1]Sheet2 (2)'!$A:$A,'[1]Sheet2 (2)'!$B:$B,"")</f>
        <v>1</v>
      </c>
      <c r="O794">
        <f>IFERROR(_xlfn.XLOOKUP(b2b3[[#This Row],[Column2]],Table17[[#This Row],[rxn-no-enz]],Table17[[#This Row],[flux]],0),0)</f>
        <v>0</v>
      </c>
      <c r="P794" t="str">
        <f>_xlfn.TEXTBEFORE(b2b3[[#This Row],[rxn]],"-",-1,,,"")</f>
        <v>ENZSYN</v>
      </c>
    </row>
    <row r="795" spans="1:16" ht="17" hidden="1" x14ac:dyDescent="0.25">
      <c r="A795" s="1" t="s">
        <v>11598</v>
      </c>
      <c r="B795" s="1" t="s">
        <v>2778</v>
      </c>
      <c r="C795" s="1">
        <v>5.0680199999999996E-10</v>
      </c>
      <c r="D795" s="1">
        <f>mfs[[#This Row],[flux]]/1000</f>
        <v>5.0680199999999996E-13</v>
      </c>
      <c r="F795" t="s">
        <v>13215</v>
      </c>
      <c r="G795" t="s">
        <v>2778</v>
      </c>
      <c r="H795" s="3">
        <v>3.4856448778844599E-11</v>
      </c>
      <c r="I795">
        <f>_xlfn.XLOOKUP(b2b3[[#This Row],[rxn]],mfs[rxn],mfs[flux_scaled],0)</f>
        <v>0</v>
      </c>
      <c r="J795">
        <f>(b2b3[[#This Row],[flux]]-b2b3[[#This Row],[flux in mfs]])/b2b3[[#This Row],[flux]]</f>
        <v>1</v>
      </c>
      <c r="K795">
        <f>ABS(b2b3[[#This Row],[(mfs - b2+b3) / mfs]])</f>
        <v>1</v>
      </c>
      <c r="L795" t="b">
        <f>_xlfn.TEXTAFTER(b2b3[[#This Row],[rxn]],"-",-1)="SPONT"</f>
        <v>0</v>
      </c>
      <c r="M795" t="str">
        <f>_xlfn.TEXTAFTER(b2b3[[#This Row],[rxn]],"-",-1)</f>
        <v>rt3853</v>
      </c>
      <c r="N795">
        <f>_xlfn.XLOOKUP("'PRO-"&amp;b2b3[[#This Row],[enz]]&amp;"'",'[1]Sheet2 (2)'!$A:$A,'[1]Sheet2 (2)'!$B:$B,"")</f>
        <v>1</v>
      </c>
      <c r="O795">
        <f>IFERROR(_xlfn.XLOOKUP(b2b3[[#This Row],[Column2]],Table17[[#This Row],[rxn-no-enz]],Table17[[#This Row],[flux]],0),0)</f>
        <v>0</v>
      </c>
      <c r="P795" t="str">
        <f>_xlfn.TEXTBEFORE(b2b3[[#This Row],[rxn]],"-",-1,,,"")</f>
        <v>ENZSYN</v>
      </c>
    </row>
    <row r="796" spans="1:16" ht="17" hidden="1" x14ac:dyDescent="0.25">
      <c r="A796" s="1" t="s">
        <v>11599</v>
      </c>
      <c r="B796" s="1" t="s">
        <v>2778</v>
      </c>
      <c r="C796" s="1">
        <v>1.7500849839999999E-6</v>
      </c>
      <c r="D796" s="1">
        <f>mfs[[#This Row],[flux]]/1000</f>
        <v>1.7500849839999998E-9</v>
      </c>
      <c r="F796" t="s">
        <v>13309</v>
      </c>
      <c r="G796" t="s">
        <v>2778</v>
      </c>
      <c r="H796" s="3">
        <v>9.6727193185081E-12</v>
      </c>
      <c r="I796">
        <f>_xlfn.XLOOKUP(b2b3[[#This Row],[rxn]],mfs[rxn],mfs[flux_scaled],0)</f>
        <v>0</v>
      </c>
      <c r="J796">
        <f>(b2b3[[#This Row],[flux]]-b2b3[[#This Row],[flux in mfs]])/b2b3[[#This Row],[flux]]</f>
        <v>1</v>
      </c>
      <c r="K796">
        <f>ABS(b2b3[[#This Row],[(mfs - b2+b3) / mfs]])</f>
        <v>1</v>
      </c>
      <c r="L796" t="b">
        <f>_xlfn.TEXTAFTER(b2b3[[#This Row],[rxn]],"-",-1)="SPONT"</f>
        <v>0</v>
      </c>
      <c r="M796" t="str">
        <f>_xlfn.TEXTAFTER(b2b3[[#This Row],[rxn]],"-",-1)</f>
        <v>NADHCPLX0</v>
      </c>
      <c r="N796" t="str">
        <f>_xlfn.XLOOKUP("'PRO-"&amp;b2b3[[#This Row],[enz]]&amp;"'",'[1]Sheet2 (2)'!$A:$A,'[1]Sheet2 (2)'!$B:$B,"")</f>
        <v/>
      </c>
      <c r="O796">
        <f>IFERROR(_xlfn.XLOOKUP(b2b3[[#This Row],[Column2]],Table17[[#This Row],[rxn-no-enz]],Table17[[#This Row],[flux]],0),0)</f>
        <v>0</v>
      </c>
      <c r="P796" t="str">
        <f>_xlfn.TEXTBEFORE(b2b3[[#This Row],[rxn]],"-",-1,,,"")</f>
        <v>ENZSYN</v>
      </c>
    </row>
    <row r="797" spans="1:16" ht="17" hidden="1" x14ac:dyDescent="0.25">
      <c r="A797" s="1" t="s">
        <v>4279</v>
      </c>
      <c r="B797" s="1" t="s">
        <v>2778</v>
      </c>
      <c r="C797" s="1">
        <v>3.6855508400000002E-7</v>
      </c>
      <c r="D797" s="1">
        <f>mfs[[#This Row],[flux]]/1000</f>
        <v>3.68555084E-10</v>
      </c>
      <c r="F797" t="s">
        <v>3567</v>
      </c>
      <c r="G797" t="s">
        <v>2778</v>
      </c>
      <c r="H797" s="3">
        <v>9.5808259341619907E-13</v>
      </c>
      <c r="I797">
        <f>_xlfn.XLOOKUP(b2b3[[#This Row],[rxn]],mfs[rxn],mfs[flux_scaled],0)</f>
        <v>0</v>
      </c>
      <c r="J797">
        <f>(b2b3[[#This Row],[flux]]-b2b3[[#This Row],[flux in mfs]])/b2b3[[#This Row],[flux]]</f>
        <v>1</v>
      </c>
      <c r="K797">
        <f>ABS(b2b3[[#This Row],[(mfs - b2+b3) / mfs]])</f>
        <v>1</v>
      </c>
      <c r="L797" t="b">
        <f>_xlfn.TEXTAFTER(b2b3[[#This Row],[rxn]],"-",-1)="SPONT"</f>
        <v>0</v>
      </c>
      <c r="M797" t="str">
        <f>_xlfn.TEXTAFTER(b2b3[[#This Row],[rxn]],"-",-1)</f>
        <v>rt1814_c</v>
      </c>
      <c r="N797">
        <f>_xlfn.XLOOKUP("'PRO-"&amp;b2b3[[#This Row],[enz]]&amp;"'",'[1]Sheet2 (2)'!$A:$A,'[1]Sheet2 (2)'!$B:$B,"")</f>
        <v>1</v>
      </c>
      <c r="O797">
        <f>IFERROR(_xlfn.XLOOKUP(b2b3[[#This Row],[Column2]],Table17[[#This Row],[rxn-no-enz]],Table17[[#This Row],[flux]],0),0)</f>
        <v>0</v>
      </c>
      <c r="P797" t="str">
        <f>_xlfn.TEXTBEFORE(b2b3[[#This Row],[rxn]],"-",-1,,,"")</f>
        <v>ENZSYN</v>
      </c>
    </row>
    <row r="798" spans="1:16" ht="17" hidden="1" x14ac:dyDescent="0.25">
      <c r="A798" s="1" t="s">
        <v>4280</v>
      </c>
      <c r="B798" s="1" t="s">
        <v>2778</v>
      </c>
      <c r="C798" s="1">
        <v>3.7067444800000001E-7</v>
      </c>
      <c r="D798" s="1">
        <f>mfs[[#This Row],[flux]]/1000</f>
        <v>3.7067444800000001E-10</v>
      </c>
      <c r="F798" t="s">
        <v>3569</v>
      </c>
      <c r="G798" t="s">
        <v>2778</v>
      </c>
      <c r="H798" s="3">
        <v>4.5415122913351702E-12</v>
      </c>
      <c r="I798">
        <f>_xlfn.XLOOKUP(b2b3[[#This Row],[rxn]],mfs[rxn],mfs[flux_scaled],0)</f>
        <v>0</v>
      </c>
      <c r="J798">
        <f>(b2b3[[#This Row],[flux]]-b2b3[[#This Row],[flux in mfs]])/b2b3[[#This Row],[flux]]</f>
        <v>1</v>
      </c>
      <c r="K798">
        <f>ABS(b2b3[[#This Row],[(mfs - b2+b3) / mfs]])</f>
        <v>1</v>
      </c>
      <c r="L798" t="b">
        <f>_xlfn.TEXTAFTER(b2b3[[#This Row],[rxn]],"-",-1)="SPONT"</f>
        <v>0</v>
      </c>
      <c r="M798" t="str">
        <f>_xlfn.TEXTAFTER(b2b3[[#This Row],[rxn]],"-",-1)</f>
        <v>rt0915_c</v>
      </c>
      <c r="N798">
        <f>_xlfn.XLOOKUP("'PRO-"&amp;b2b3[[#This Row],[enz]]&amp;"'",'[1]Sheet2 (2)'!$A:$A,'[1]Sheet2 (2)'!$B:$B,"")</f>
        <v>1</v>
      </c>
      <c r="O798">
        <f>IFERROR(_xlfn.XLOOKUP(b2b3[[#This Row],[Column2]],Table17[[#This Row],[rxn-no-enz]],Table17[[#This Row],[flux]],0),0)</f>
        <v>0</v>
      </c>
      <c r="P798" t="str">
        <f>_xlfn.TEXTBEFORE(b2b3[[#This Row],[rxn]],"-",-1,,,"")</f>
        <v>ENZSYN</v>
      </c>
    </row>
    <row r="799" spans="1:16" ht="17" hidden="1" x14ac:dyDescent="0.25">
      <c r="A799" s="1" t="s">
        <v>11600</v>
      </c>
      <c r="B799" s="1" t="s">
        <v>2778</v>
      </c>
      <c r="C799" s="1">
        <v>7.5697580000000006E-8</v>
      </c>
      <c r="D799" s="1">
        <f>mfs[[#This Row],[flux]]/1000</f>
        <v>7.5697580000000006E-11</v>
      </c>
      <c r="F799" t="s">
        <v>13216</v>
      </c>
      <c r="G799" t="s">
        <v>2778</v>
      </c>
      <c r="H799" s="3">
        <v>7.6962744601773294E-12</v>
      </c>
      <c r="I799">
        <f>_xlfn.XLOOKUP(b2b3[[#This Row],[rxn]],mfs[rxn],mfs[flux_scaled],0)</f>
        <v>0</v>
      </c>
      <c r="J799">
        <f>(b2b3[[#This Row],[flux]]-b2b3[[#This Row],[flux in mfs]])/b2b3[[#This Row],[flux]]</f>
        <v>1</v>
      </c>
      <c r="K799">
        <f>ABS(b2b3[[#This Row],[(mfs - b2+b3) / mfs]])</f>
        <v>1</v>
      </c>
      <c r="L799" t="b">
        <f>_xlfn.TEXTAFTER(b2b3[[#This Row],[rxn]],"-",-1)="SPONT"</f>
        <v>0</v>
      </c>
      <c r="M799" t="str">
        <f>_xlfn.TEXTAFTER(b2b3[[#This Row],[rxn]],"-",-1)</f>
        <v>rt1924_c</v>
      </c>
      <c r="N799">
        <f>_xlfn.XLOOKUP("'PRO-"&amp;b2b3[[#This Row],[enz]]&amp;"'",'[1]Sheet2 (2)'!$A:$A,'[1]Sheet2 (2)'!$B:$B,"")</f>
        <v>1</v>
      </c>
      <c r="O799">
        <f>IFERROR(_xlfn.XLOOKUP(b2b3[[#This Row],[Column2]],Table17[[#This Row],[rxn-no-enz]],Table17[[#This Row],[flux]],0),0)</f>
        <v>0</v>
      </c>
      <c r="P799" t="str">
        <f>_xlfn.TEXTBEFORE(b2b3[[#This Row],[rxn]],"-",-1,,,"")</f>
        <v>ENZSYN</v>
      </c>
    </row>
    <row r="800" spans="1:16" ht="17" hidden="1" x14ac:dyDescent="0.25">
      <c r="A800" s="1" t="s">
        <v>4281</v>
      </c>
      <c r="B800" s="1" t="s">
        <v>2778</v>
      </c>
      <c r="C800" s="1">
        <v>1.9976944E-7</v>
      </c>
      <c r="D800" s="1">
        <f>mfs[[#This Row],[flux]]/1000</f>
        <v>1.9976944000000001E-10</v>
      </c>
      <c r="F800" t="s">
        <v>3570</v>
      </c>
      <c r="G800" t="s">
        <v>2778</v>
      </c>
      <c r="H800" s="3">
        <v>3.7198061249617101E-10</v>
      </c>
      <c r="I800">
        <f>_xlfn.XLOOKUP(b2b3[[#This Row],[rxn]],mfs[rxn],mfs[flux_scaled],0)</f>
        <v>0</v>
      </c>
      <c r="J800">
        <f>(b2b3[[#This Row],[flux]]-b2b3[[#This Row],[flux in mfs]])/b2b3[[#This Row],[flux]]</f>
        <v>1</v>
      </c>
      <c r="K800">
        <f>ABS(b2b3[[#This Row],[(mfs - b2+b3) / mfs]])</f>
        <v>1</v>
      </c>
      <c r="L800" t="b">
        <f>_xlfn.TEXTAFTER(b2b3[[#This Row],[rxn]],"-",-1)="SPONT"</f>
        <v>0</v>
      </c>
      <c r="M800" t="str">
        <f>_xlfn.TEXTAFTER(b2b3[[#This Row],[rxn]],"-",-1)</f>
        <v>rt7311</v>
      </c>
      <c r="N800">
        <f>_xlfn.XLOOKUP("'PRO-"&amp;b2b3[[#This Row],[enz]]&amp;"'",'[1]Sheet2 (2)'!$A:$A,'[1]Sheet2 (2)'!$B:$B,"")</f>
        <v>1</v>
      </c>
      <c r="O800">
        <f>IFERROR(_xlfn.XLOOKUP(b2b3[[#This Row],[Column2]],Table17[[#This Row],[rxn-no-enz]],Table17[[#This Row],[flux]],0),0)</f>
        <v>0</v>
      </c>
      <c r="P800" t="str">
        <f>_xlfn.TEXTBEFORE(b2b3[[#This Row],[rxn]],"-",-1,,,"")</f>
        <v>ENZSYN</v>
      </c>
    </row>
    <row r="801" spans="1:16" ht="17" hidden="1" x14ac:dyDescent="0.25">
      <c r="A801" s="1" t="s">
        <v>4282</v>
      </c>
      <c r="B801" s="1" t="s">
        <v>2778</v>
      </c>
      <c r="C801" s="1">
        <v>1.2801195330000001E-6</v>
      </c>
      <c r="D801" s="1">
        <f>mfs[[#This Row],[flux]]/1000</f>
        <v>1.2801195330000001E-9</v>
      </c>
      <c r="F801" t="s">
        <v>3571</v>
      </c>
      <c r="G801" t="s">
        <v>2778</v>
      </c>
      <c r="H801" s="3">
        <v>5.2148888623233097E-13</v>
      </c>
      <c r="I801">
        <f>_xlfn.XLOOKUP(b2b3[[#This Row],[rxn]],mfs[rxn],mfs[flux_scaled],0)</f>
        <v>0</v>
      </c>
      <c r="J801">
        <f>(b2b3[[#This Row],[flux]]-b2b3[[#This Row],[flux in mfs]])/b2b3[[#This Row],[flux]]</f>
        <v>1</v>
      </c>
      <c r="K801">
        <f>ABS(b2b3[[#This Row],[(mfs - b2+b3) / mfs]])</f>
        <v>1</v>
      </c>
      <c r="L801" t="b">
        <f>_xlfn.TEXTAFTER(b2b3[[#This Row],[rxn]],"-",-1)="SPONT"</f>
        <v>0</v>
      </c>
      <c r="M801" t="str">
        <f>_xlfn.TEXTAFTER(b2b3[[#This Row],[rxn]],"-",-1)</f>
        <v>rt2834</v>
      </c>
      <c r="N801">
        <f>_xlfn.XLOOKUP("'PRO-"&amp;b2b3[[#This Row],[enz]]&amp;"'",'[1]Sheet2 (2)'!$A:$A,'[1]Sheet2 (2)'!$B:$B,"")</f>
        <v>1</v>
      </c>
      <c r="O801">
        <f>IFERROR(_xlfn.XLOOKUP(b2b3[[#This Row],[Column2]],Table17[[#This Row],[rxn-no-enz]],Table17[[#This Row],[flux]],0),0)</f>
        <v>0</v>
      </c>
      <c r="P801" t="str">
        <f>_xlfn.TEXTBEFORE(b2b3[[#This Row],[rxn]],"-",-1,,,"")</f>
        <v>ENZSYN</v>
      </c>
    </row>
    <row r="802" spans="1:16" ht="17" hidden="1" x14ac:dyDescent="0.25">
      <c r="A802" s="1" t="s">
        <v>11601</v>
      </c>
      <c r="B802" s="1" t="s">
        <v>2778</v>
      </c>
      <c r="C802" s="1">
        <v>2.970175E-8</v>
      </c>
      <c r="D802" s="1">
        <f>mfs[[#This Row],[flux]]/1000</f>
        <v>2.970175E-11</v>
      </c>
      <c r="F802" t="s">
        <v>3572</v>
      </c>
      <c r="G802" t="s">
        <v>2778</v>
      </c>
      <c r="H802" s="3">
        <v>1.13377162820124E-14</v>
      </c>
      <c r="I802">
        <f>_xlfn.XLOOKUP(b2b3[[#This Row],[rxn]],mfs[rxn],mfs[flux_scaled],0)</f>
        <v>0</v>
      </c>
      <c r="J802">
        <f>(b2b3[[#This Row],[flux]]-b2b3[[#This Row],[flux in mfs]])/b2b3[[#This Row],[flux]]</f>
        <v>1</v>
      </c>
      <c r="K802">
        <f>ABS(b2b3[[#This Row],[(mfs - b2+b3) / mfs]])</f>
        <v>1</v>
      </c>
      <c r="L802" t="b">
        <f>_xlfn.TEXTAFTER(b2b3[[#This Row],[rxn]],"-",-1)="SPONT"</f>
        <v>0</v>
      </c>
      <c r="M802" t="str">
        <f>_xlfn.TEXTAFTER(b2b3[[#This Row],[rxn]],"-",-1)</f>
        <v>ALG1314</v>
      </c>
      <c r="N802" t="str">
        <f>_xlfn.XLOOKUP("'PRO-"&amp;b2b3[[#This Row],[enz]]&amp;"'",'[1]Sheet2 (2)'!$A:$A,'[1]Sheet2 (2)'!$B:$B,"")</f>
        <v/>
      </c>
      <c r="O802">
        <f>IFERROR(_xlfn.XLOOKUP(b2b3[[#This Row],[Column2]],Table17[[#This Row],[rxn-no-enz]],Table17[[#This Row],[flux]],0),0)</f>
        <v>0</v>
      </c>
      <c r="P802" t="str">
        <f>_xlfn.TEXTBEFORE(b2b3[[#This Row],[rxn]],"-",-1,,,"")</f>
        <v>ENZSYN</v>
      </c>
    </row>
    <row r="803" spans="1:16" ht="17" hidden="1" x14ac:dyDescent="0.25">
      <c r="A803" s="1" t="s">
        <v>11602</v>
      </c>
      <c r="B803" s="1" t="s">
        <v>2778</v>
      </c>
      <c r="C803" s="1">
        <v>1.7834169999999999E-9</v>
      </c>
      <c r="D803" s="1">
        <f>mfs[[#This Row],[flux]]/1000</f>
        <v>1.783417E-12</v>
      </c>
      <c r="F803" t="s">
        <v>3573</v>
      </c>
      <c r="G803" t="s">
        <v>2778</v>
      </c>
      <c r="H803" s="3">
        <v>5.4523233861951697E-12</v>
      </c>
      <c r="I803">
        <f>_xlfn.XLOOKUP(b2b3[[#This Row],[rxn]],mfs[rxn],mfs[flux_scaled],0)</f>
        <v>0</v>
      </c>
      <c r="J803">
        <f>(b2b3[[#This Row],[flux]]-b2b3[[#This Row],[flux in mfs]])/b2b3[[#This Row],[flux]]</f>
        <v>1</v>
      </c>
      <c r="K803">
        <f>ABS(b2b3[[#This Row],[(mfs - b2+b3) / mfs]])</f>
        <v>1</v>
      </c>
      <c r="L803" t="b">
        <f>_xlfn.TEXTAFTER(b2b3[[#This Row],[rxn]],"-",-1)="SPONT"</f>
        <v>0</v>
      </c>
      <c r="M803" t="str">
        <f>_xlfn.TEXTAFTER(b2b3[[#This Row],[rxn]],"-",-1)</f>
        <v>rt1727</v>
      </c>
      <c r="N803">
        <f>_xlfn.XLOOKUP("'PRO-"&amp;b2b3[[#This Row],[enz]]&amp;"'",'[1]Sheet2 (2)'!$A:$A,'[1]Sheet2 (2)'!$B:$B,"")</f>
        <v>1</v>
      </c>
      <c r="O803">
        <f>IFERROR(_xlfn.XLOOKUP(b2b3[[#This Row],[Column2]],Table17[[#This Row],[rxn-no-enz]],Table17[[#This Row],[flux]],0),0)</f>
        <v>0</v>
      </c>
      <c r="P803" t="str">
        <f>_xlfn.TEXTBEFORE(b2b3[[#This Row],[rxn]],"-",-1,,,"")</f>
        <v>ENZSYN</v>
      </c>
    </row>
    <row r="804" spans="1:16" ht="17" hidden="1" x14ac:dyDescent="0.25">
      <c r="A804" s="1" t="s">
        <v>4283</v>
      </c>
      <c r="B804" s="1" t="s">
        <v>2778</v>
      </c>
      <c r="C804" s="1">
        <v>2.5460871310000001E-6</v>
      </c>
      <c r="D804" s="1">
        <f>mfs[[#This Row],[flux]]/1000</f>
        <v>2.5460871310000002E-9</v>
      </c>
      <c r="F804" t="s">
        <v>3574</v>
      </c>
      <c r="G804" t="s">
        <v>2778</v>
      </c>
      <c r="H804" s="3">
        <v>1.72927991264093E-13</v>
      </c>
      <c r="I804">
        <f>_xlfn.XLOOKUP(b2b3[[#This Row],[rxn]],mfs[rxn],mfs[flux_scaled],0)</f>
        <v>0</v>
      </c>
      <c r="J804">
        <f>(b2b3[[#This Row],[flux]]-b2b3[[#This Row],[flux in mfs]])/b2b3[[#This Row],[flux]]</f>
        <v>1</v>
      </c>
      <c r="K804">
        <f>ABS(b2b3[[#This Row],[(mfs - b2+b3) / mfs]])</f>
        <v>1</v>
      </c>
      <c r="L804" t="b">
        <f>_xlfn.TEXTAFTER(b2b3[[#This Row],[rxn]],"-",-1)="SPONT"</f>
        <v>0</v>
      </c>
      <c r="M804" t="str">
        <f>_xlfn.TEXTAFTER(b2b3[[#This Row],[rxn]],"-",-1)</f>
        <v>rt1577</v>
      </c>
      <c r="N804">
        <f>_xlfn.XLOOKUP("'PRO-"&amp;b2b3[[#This Row],[enz]]&amp;"'",'[1]Sheet2 (2)'!$A:$A,'[1]Sheet2 (2)'!$B:$B,"")</f>
        <v>1</v>
      </c>
      <c r="O804">
        <f>IFERROR(_xlfn.XLOOKUP(b2b3[[#This Row],[Column2]],Table17[[#This Row],[rxn-no-enz]],Table17[[#This Row],[flux]],0),0)</f>
        <v>0</v>
      </c>
      <c r="P804" t="str">
        <f>_xlfn.TEXTBEFORE(b2b3[[#This Row],[rxn]],"-",-1,,,"")</f>
        <v>ENZSYN</v>
      </c>
    </row>
    <row r="805" spans="1:16" ht="17" hidden="1" x14ac:dyDescent="0.25">
      <c r="A805" s="1" t="s">
        <v>11603</v>
      </c>
      <c r="B805" s="1" t="s">
        <v>2778</v>
      </c>
      <c r="C805" s="1">
        <v>2.0061403100000001E-7</v>
      </c>
      <c r="D805" s="1">
        <f>mfs[[#This Row],[flux]]/1000</f>
        <v>2.00614031E-10</v>
      </c>
      <c r="F805" t="s">
        <v>13217</v>
      </c>
      <c r="G805" t="s">
        <v>2778</v>
      </c>
      <c r="H805" s="3">
        <v>1.90825308833238E-14</v>
      </c>
      <c r="I805">
        <f>_xlfn.XLOOKUP(b2b3[[#This Row],[rxn]],mfs[rxn],mfs[flux_scaled],0)</f>
        <v>0</v>
      </c>
      <c r="J805">
        <f>(b2b3[[#This Row],[flux]]-b2b3[[#This Row],[flux in mfs]])/b2b3[[#This Row],[flux]]</f>
        <v>1</v>
      </c>
      <c r="K805">
        <f>ABS(b2b3[[#This Row],[(mfs - b2+b3) / mfs]])</f>
        <v>1</v>
      </c>
      <c r="L805" t="b">
        <f>_xlfn.TEXTAFTER(b2b3[[#This Row],[rxn]],"-",-1)="SPONT"</f>
        <v>0</v>
      </c>
      <c r="M805" t="str">
        <f>_xlfn.TEXTAFTER(b2b3[[#This Row],[rxn]],"-",-1)</f>
        <v>rt4558</v>
      </c>
      <c r="N805">
        <f>_xlfn.XLOOKUP("'PRO-"&amp;b2b3[[#This Row],[enz]]&amp;"'",'[1]Sheet2 (2)'!$A:$A,'[1]Sheet2 (2)'!$B:$B,"")</f>
        <v>1</v>
      </c>
      <c r="O805">
        <f>IFERROR(_xlfn.XLOOKUP(b2b3[[#This Row],[Column2]],Table17[[#This Row],[rxn-no-enz]],Table17[[#This Row],[flux]],0),0)</f>
        <v>0</v>
      </c>
      <c r="P805" t="str">
        <f>_xlfn.TEXTBEFORE(b2b3[[#This Row],[rxn]],"-",-1,,,"")</f>
        <v>ENZSYN</v>
      </c>
    </row>
    <row r="806" spans="1:16" ht="17" hidden="1" x14ac:dyDescent="0.25">
      <c r="A806" s="1" t="s">
        <v>4284</v>
      </c>
      <c r="B806" s="1" t="s">
        <v>2778</v>
      </c>
      <c r="C806" s="1">
        <v>4.7738219000000001E-8</v>
      </c>
      <c r="D806" s="1">
        <f>mfs[[#This Row],[flux]]/1000</f>
        <v>4.7738219000000001E-11</v>
      </c>
      <c r="F806" t="s">
        <v>3576</v>
      </c>
      <c r="G806" t="s">
        <v>2778</v>
      </c>
      <c r="H806" s="3">
        <v>2.9255497663834998E-11</v>
      </c>
      <c r="I806">
        <f>_xlfn.XLOOKUP(b2b3[[#This Row],[rxn]],mfs[rxn],mfs[flux_scaled],0)</f>
        <v>0</v>
      </c>
      <c r="J806">
        <f>(b2b3[[#This Row],[flux]]-b2b3[[#This Row],[flux in mfs]])/b2b3[[#This Row],[flux]]</f>
        <v>1</v>
      </c>
      <c r="K806">
        <f>ABS(b2b3[[#This Row],[(mfs - b2+b3) / mfs]])</f>
        <v>1</v>
      </c>
      <c r="L806" t="b">
        <f>_xlfn.TEXTAFTER(b2b3[[#This Row],[rxn]],"-",-1)="SPONT"</f>
        <v>0</v>
      </c>
      <c r="M806" t="str">
        <f>_xlfn.TEXTAFTER(b2b3[[#This Row],[rxn]],"-",-1)</f>
        <v>rt4934</v>
      </c>
      <c r="N806">
        <f>_xlfn.XLOOKUP("'PRO-"&amp;b2b3[[#This Row],[enz]]&amp;"'",'[1]Sheet2 (2)'!$A:$A,'[1]Sheet2 (2)'!$B:$B,"")</f>
        <v>1</v>
      </c>
      <c r="O806">
        <f>IFERROR(_xlfn.XLOOKUP(b2b3[[#This Row],[Column2]],Table17[[#This Row],[rxn-no-enz]],Table17[[#This Row],[flux]],0),0)</f>
        <v>0</v>
      </c>
      <c r="P806" t="str">
        <f>_xlfn.TEXTBEFORE(b2b3[[#This Row],[rxn]],"-",-1,,,"")</f>
        <v>ENZSYN</v>
      </c>
    </row>
    <row r="807" spans="1:16" ht="17" hidden="1" x14ac:dyDescent="0.25">
      <c r="A807" s="1" t="s">
        <v>11604</v>
      </c>
      <c r="B807" s="1" t="s">
        <v>2778</v>
      </c>
      <c r="C807" s="1">
        <v>3.4415249999999999E-9</v>
      </c>
      <c r="D807" s="1">
        <f>mfs[[#This Row],[flux]]/1000</f>
        <v>3.4415249999999997E-12</v>
      </c>
      <c r="F807" t="s">
        <v>13218</v>
      </c>
      <c r="G807" t="s">
        <v>2778</v>
      </c>
      <c r="H807" s="3">
        <v>1.4619645314691899E-13</v>
      </c>
      <c r="I807">
        <f>_xlfn.XLOOKUP(b2b3[[#This Row],[rxn]],mfs[rxn],mfs[flux_scaled],0)</f>
        <v>0</v>
      </c>
      <c r="J807">
        <f>(b2b3[[#This Row],[flux]]-b2b3[[#This Row],[flux in mfs]])/b2b3[[#This Row],[flux]]</f>
        <v>1</v>
      </c>
      <c r="K807">
        <f>ABS(b2b3[[#This Row],[(mfs - b2+b3) / mfs]])</f>
        <v>1</v>
      </c>
      <c r="L807" t="b">
        <f>_xlfn.TEXTAFTER(b2b3[[#This Row],[rxn]],"-",-1)="SPONT"</f>
        <v>0</v>
      </c>
      <c r="M807" t="str">
        <f>_xlfn.TEXTAFTER(b2b3[[#This Row],[rxn]],"-",-1)</f>
        <v>rt1384</v>
      </c>
      <c r="N807">
        <f>_xlfn.XLOOKUP("'PRO-"&amp;b2b3[[#This Row],[enz]]&amp;"'",'[1]Sheet2 (2)'!$A:$A,'[1]Sheet2 (2)'!$B:$B,"")</f>
        <v>1</v>
      </c>
      <c r="O807">
        <f>IFERROR(_xlfn.XLOOKUP(b2b3[[#This Row],[Column2]],Table17[[#This Row],[rxn-no-enz]],Table17[[#This Row],[flux]],0),0)</f>
        <v>0</v>
      </c>
      <c r="P807" t="str">
        <f>_xlfn.TEXTBEFORE(b2b3[[#This Row],[rxn]],"-",-1,,,"")</f>
        <v>ENZSYN</v>
      </c>
    </row>
    <row r="808" spans="1:16" ht="17" hidden="1" x14ac:dyDescent="0.25">
      <c r="A808" s="1" t="s">
        <v>4285</v>
      </c>
      <c r="B808" s="1" t="s">
        <v>2778</v>
      </c>
      <c r="C808" s="1">
        <v>3.7969151400000002E-7</v>
      </c>
      <c r="D808" s="1">
        <f>mfs[[#This Row],[flux]]/1000</f>
        <v>3.7969151400000004E-10</v>
      </c>
      <c r="F808" t="s">
        <v>3577</v>
      </c>
      <c r="G808" t="s">
        <v>2778</v>
      </c>
      <c r="H808" s="3">
        <v>1.6529599673757899E-12</v>
      </c>
      <c r="I808">
        <f>_xlfn.XLOOKUP(b2b3[[#This Row],[rxn]],mfs[rxn],mfs[flux_scaled],0)</f>
        <v>0</v>
      </c>
      <c r="J808">
        <f>(b2b3[[#This Row],[flux]]-b2b3[[#This Row],[flux in mfs]])/b2b3[[#This Row],[flux]]</f>
        <v>1</v>
      </c>
      <c r="K808">
        <f>ABS(b2b3[[#This Row],[(mfs - b2+b3) / mfs]])</f>
        <v>1</v>
      </c>
      <c r="L808" t="b">
        <f>_xlfn.TEXTAFTER(b2b3[[#This Row],[rxn]],"-",-1)="SPONT"</f>
        <v>0</v>
      </c>
      <c r="M808" t="str">
        <f>_xlfn.TEXTAFTER(b2b3[[#This Row],[rxn]],"-",-1)</f>
        <v>rt4112</v>
      </c>
      <c r="N808">
        <f>_xlfn.XLOOKUP("'PRO-"&amp;b2b3[[#This Row],[enz]]&amp;"'",'[1]Sheet2 (2)'!$A:$A,'[1]Sheet2 (2)'!$B:$B,"")</f>
        <v>1</v>
      </c>
      <c r="O808">
        <f>IFERROR(_xlfn.XLOOKUP(b2b3[[#This Row],[Column2]],Table17[[#This Row],[rxn-no-enz]],Table17[[#This Row],[flux]],0),0)</f>
        <v>0</v>
      </c>
      <c r="P808" t="str">
        <f>_xlfn.TEXTBEFORE(b2b3[[#This Row],[rxn]],"-",-1,,,"")</f>
        <v>ENZSYN</v>
      </c>
    </row>
    <row r="809" spans="1:16" ht="17" hidden="1" x14ac:dyDescent="0.25">
      <c r="A809" s="1" t="s">
        <v>4286</v>
      </c>
      <c r="B809" s="1" t="s">
        <v>2778</v>
      </c>
      <c r="C809" s="1">
        <v>5.1192429999999999E-9</v>
      </c>
      <c r="D809" s="1">
        <f>mfs[[#This Row],[flux]]/1000</f>
        <v>5.119243E-12</v>
      </c>
      <c r="F809" t="s">
        <v>3578</v>
      </c>
      <c r="G809" t="s">
        <v>2778</v>
      </c>
      <c r="H809" s="3">
        <v>2.9132770359530199E-11</v>
      </c>
      <c r="I809">
        <f>_xlfn.XLOOKUP(b2b3[[#This Row],[rxn]],mfs[rxn],mfs[flux_scaled],0)</f>
        <v>0</v>
      </c>
      <c r="J809">
        <f>(b2b3[[#This Row],[flux]]-b2b3[[#This Row],[flux in mfs]])/b2b3[[#This Row],[flux]]</f>
        <v>1</v>
      </c>
      <c r="K809">
        <f>ABS(b2b3[[#This Row],[(mfs - b2+b3) / mfs]])</f>
        <v>1</v>
      </c>
      <c r="L809" t="b">
        <f>_xlfn.TEXTAFTER(b2b3[[#This Row],[rxn]],"-",-1)="SPONT"</f>
        <v>0</v>
      </c>
      <c r="M809" t="str">
        <f>_xlfn.TEXTAFTER(b2b3[[#This Row],[rxn]],"-",-1)</f>
        <v>rt3750</v>
      </c>
      <c r="N809">
        <f>_xlfn.XLOOKUP("'PRO-"&amp;b2b3[[#This Row],[enz]]&amp;"'",'[1]Sheet2 (2)'!$A:$A,'[1]Sheet2 (2)'!$B:$B,"")</f>
        <v>1</v>
      </c>
      <c r="O809">
        <f>IFERROR(_xlfn.XLOOKUP(b2b3[[#This Row],[Column2]],Table17[[#This Row],[rxn-no-enz]],Table17[[#This Row],[flux]],0),0)</f>
        <v>0</v>
      </c>
      <c r="P809" t="str">
        <f>_xlfn.TEXTBEFORE(b2b3[[#This Row],[rxn]],"-",-1,,,"")</f>
        <v>ENZSYN</v>
      </c>
    </row>
    <row r="810" spans="1:16" ht="17" hidden="1" x14ac:dyDescent="0.25">
      <c r="A810" s="1" t="s">
        <v>11605</v>
      </c>
      <c r="B810" s="1" t="s">
        <v>2778</v>
      </c>
      <c r="C810" s="1">
        <v>1.4619649999999999E-9</v>
      </c>
      <c r="D810" s="1">
        <f>mfs[[#This Row],[flux]]/1000</f>
        <v>1.461965E-12</v>
      </c>
      <c r="F810" t="s">
        <v>3579</v>
      </c>
      <c r="G810" t="s">
        <v>2778</v>
      </c>
      <c r="H810" s="3">
        <v>0</v>
      </c>
      <c r="I810">
        <f>_xlfn.XLOOKUP(b2b3[[#This Row],[rxn]],mfs[rxn],mfs[flux_scaled],0)</f>
        <v>0</v>
      </c>
      <c r="J810" t="e">
        <f>(b2b3[[#This Row],[flux]]-b2b3[[#This Row],[flux in mfs]])/b2b3[[#This Row],[flux]]</f>
        <v>#DIV/0!</v>
      </c>
      <c r="K810" t="e">
        <f>ABS(b2b3[[#This Row],[(mfs - b2+b3) / mfs]])</f>
        <v>#DIV/0!</v>
      </c>
      <c r="L810" t="b">
        <f>_xlfn.TEXTAFTER(b2b3[[#This Row],[rxn]],"-",-1)="SPONT"</f>
        <v>0</v>
      </c>
      <c r="M810" t="str">
        <f>_xlfn.TEXTAFTER(b2b3[[#This Row],[rxn]],"-",-1)</f>
        <v>rt4267</v>
      </c>
      <c r="N810">
        <f>_xlfn.XLOOKUP("'PRO-"&amp;b2b3[[#This Row],[enz]]&amp;"'",'[1]Sheet2 (2)'!$A:$A,'[1]Sheet2 (2)'!$B:$B,"")</f>
        <v>1</v>
      </c>
      <c r="O810">
        <f>IFERROR(_xlfn.XLOOKUP(b2b3[[#This Row],[Column2]],Table17[[#This Row],[rxn-no-enz]],Table17[[#This Row],[flux]],0),0)</f>
        <v>0</v>
      </c>
      <c r="P810" t="str">
        <f>_xlfn.TEXTBEFORE(b2b3[[#This Row],[rxn]],"-",-1,,,"")</f>
        <v>ENZSYN</v>
      </c>
    </row>
    <row r="811" spans="1:16" ht="17" hidden="1" x14ac:dyDescent="0.25">
      <c r="A811" s="1" t="s">
        <v>11606</v>
      </c>
      <c r="B811" s="1" t="s">
        <v>2778</v>
      </c>
      <c r="C811" s="1">
        <v>1.5485309999999999E-8</v>
      </c>
      <c r="D811" s="1">
        <f>mfs[[#This Row],[flux]]/1000</f>
        <v>1.548531E-11</v>
      </c>
      <c r="F811" t="s">
        <v>3580</v>
      </c>
      <c r="G811" t="s">
        <v>2778</v>
      </c>
      <c r="H811" s="3">
        <v>2.26345966717636E-11</v>
      </c>
      <c r="I811">
        <f>_xlfn.XLOOKUP(b2b3[[#This Row],[rxn]],mfs[rxn],mfs[flux_scaled],0)</f>
        <v>0</v>
      </c>
      <c r="J811">
        <f>(b2b3[[#This Row],[flux]]-b2b3[[#This Row],[flux in mfs]])/b2b3[[#This Row],[flux]]</f>
        <v>1</v>
      </c>
      <c r="K811">
        <f>ABS(b2b3[[#This Row],[(mfs - b2+b3) / mfs]])</f>
        <v>1</v>
      </c>
      <c r="L811" t="b">
        <f>_xlfn.TEXTAFTER(b2b3[[#This Row],[rxn]],"-",-1)="SPONT"</f>
        <v>0</v>
      </c>
      <c r="M811" t="str">
        <f>_xlfn.TEXTAFTER(b2b3[[#This Row],[rxn]],"-",-1)</f>
        <v>rt7840</v>
      </c>
      <c r="N811">
        <f>_xlfn.XLOOKUP("'PRO-"&amp;b2b3[[#This Row],[enz]]&amp;"'",'[1]Sheet2 (2)'!$A:$A,'[1]Sheet2 (2)'!$B:$B,"")</f>
        <v>1</v>
      </c>
      <c r="O811">
        <f>IFERROR(_xlfn.XLOOKUP(b2b3[[#This Row],[Column2]],Table17[[#This Row],[rxn-no-enz]],Table17[[#This Row],[flux]],0),0)</f>
        <v>0</v>
      </c>
      <c r="P811" t="str">
        <f>_xlfn.TEXTBEFORE(b2b3[[#This Row],[rxn]],"-",-1,,,"")</f>
        <v>ENZSYN</v>
      </c>
    </row>
    <row r="812" spans="1:16" ht="17" hidden="1" x14ac:dyDescent="0.25">
      <c r="A812" s="1" t="s">
        <v>11607</v>
      </c>
      <c r="B812" s="1" t="s">
        <v>2778</v>
      </c>
      <c r="C812" s="1">
        <v>1.2313012E-8</v>
      </c>
      <c r="D812" s="1">
        <f>mfs[[#This Row],[flux]]/1000</f>
        <v>1.2313011999999999E-11</v>
      </c>
      <c r="F812" t="s">
        <v>3581</v>
      </c>
      <c r="G812" t="s">
        <v>2778</v>
      </c>
      <c r="H812" s="3">
        <v>9.5129861249287304E-13</v>
      </c>
      <c r="I812">
        <f>_xlfn.XLOOKUP(b2b3[[#This Row],[rxn]],mfs[rxn],mfs[flux_scaled],0)</f>
        <v>0</v>
      </c>
      <c r="J812">
        <f>(b2b3[[#This Row],[flux]]-b2b3[[#This Row],[flux in mfs]])/b2b3[[#This Row],[flux]]</f>
        <v>1</v>
      </c>
      <c r="K812">
        <f>ABS(b2b3[[#This Row],[(mfs - b2+b3) / mfs]])</f>
        <v>1</v>
      </c>
      <c r="L812" t="b">
        <f>_xlfn.TEXTAFTER(b2b3[[#This Row],[rxn]],"-",-1)="SPONT"</f>
        <v>0</v>
      </c>
      <c r="M812" t="str">
        <f>_xlfn.TEXTAFTER(b2b3[[#This Row],[rxn]],"-",-1)</f>
        <v>rt4951</v>
      </c>
      <c r="N812">
        <f>_xlfn.XLOOKUP("'PRO-"&amp;b2b3[[#This Row],[enz]]&amp;"'",'[1]Sheet2 (2)'!$A:$A,'[1]Sheet2 (2)'!$B:$B,"")</f>
        <v>1</v>
      </c>
      <c r="O812">
        <f>IFERROR(_xlfn.XLOOKUP(b2b3[[#This Row],[Column2]],Table17[[#This Row],[rxn-no-enz]],Table17[[#This Row],[flux]],0),0)</f>
        <v>0</v>
      </c>
      <c r="P812" t="str">
        <f>_xlfn.TEXTBEFORE(b2b3[[#This Row],[rxn]],"-",-1,,,"")</f>
        <v>ENZSYN</v>
      </c>
    </row>
    <row r="813" spans="1:16" ht="17" hidden="1" x14ac:dyDescent="0.25">
      <c r="A813" s="1" t="s">
        <v>11608</v>
      </c>
      <c r="B813" s="1" t="s">
        <v>2778</v>
      </c>
      <c r="C813" s="1">
        <v>2.13566431E-7</v>
      </c>
      <c r="D813" s="1">
        <f>mfs[[#This Row],[flux]]/1000</f>
        <v>2.1356643100000001E-10</v>
      </c>
      <c r="F813" t="s">
        <v>3582</v>
      </c>
      <c r="G813" t="s">
        <v>2778</v>
      </c>
      <c r="H813" s="3">
        <v>4.9390339523961699E-11</v>
      </c>
      <c r="I813">
        <f>_xlfn.XLOOKUP(b2b3[[#This Row],[rxn]],mfs[rxn],mfs[flux_scaled],0)</f>
        <v>0</v>
      </c>
      <c r="J813">
        <f>(b2b3[[#This Row],[flux]]-b2b3[[#This Row],[flux in mfs]])/b2b3[[#This Row],[flux]]</f>
        <v>1</v>
      </c>
      <c r="K813">
        <f>ABS(b2b3[[#This Row],[(mfs - b2+b3) / mfs]])</f>
        <v>1</v>
      </c>
      <c r="L813" t="b">
        <f>_xlfn.TEXTAFTER(b2b3[[#This Row],[rxn]],"-",-1)="SPONT"</f>
        <v>0</v>
      </c>
      <c r="M813" t="str">
        <f>_xlfn.TEXTAFTER(b2b3[[#This Row],[rxn]],"-",-1)</f>
        <v>rt2348</v>
      </c>
      <c r="N813">
        <f>_xlfn.XLOOKUP("'PRO-"&amp;b2b3[[#This Row],[enz]]&amp;"'",'[1]Sheet2 (2)'!$A:$A,'[1]Sheet2 (2)'!$B:$B,"")</f>
        <v>1</v>
      </c>
      <c r="O813">
        <f>IFERROR(_xlfn.XLOOKUP(b2b3[[#This Row],[Column2]],Table17[[#This Row],[rxn-no-enz]],Table17[[#This Row],[flux]],0),0)</f>
        <v>0</v>
      </c>
      <c r="P813" t="str">
        <f>_xlfn.TEXTBEFORE(b2b3[[#This Row],[rxn]],"-",-1,,,"")</f>
        <v>ENZSYN</v>
      </c>
    </row>
    <row r="814" spans="1:16" ht="17" hidden="1" x14ac:dyDescent="0.25">
      <c r="A814" s="1" t="s">
        <v>11609</v>
      </c>
      <c r="B814" s="1" t="s">
        <v>2778</v>
      </c>
      <c r="C814" s="1">
        <v>1.4272252120000001E-6</v>
      </c>
      <c r="D814" s="1">
        <f>mfs[[#This Row],[flux]]/1000</f>
        <v>1.4272252120000001E-9</v>
      </c>
      <c r="F814" t="s">
        <v>3583</v>
      </c>
      <c r="G814" t="s">
        <v>2778</v>
      </c>
      <c r="H814" s="3">
        <v>7.8471455652610194E-12</v>
      </c>
      <c r="I814">
        <f>_xlfn.XLOOKUP(b2b3[[#This Row],[rxn]],mfs[rxn],mfs[flux_scaled],0)</f>
        <v>0</v>
      </c>
      <c r="J814">
        <f>(b2b3[[#This Row],[flux]]-b2b3[[#This Row],[flux in mfs]])/b2b3[[#This Row],[flux]]</f>
        <v>1</v>
      </c>
      <c r="K814">
        <f>ABS(b2b3[[#This Row],[(mfs - b2+b3) / mfs]])</f>
        <v>1</v>
      </c>
      <c r="L814" t="b">
        <f>_xlfn.TEXTAFTER(b2b3[[#This Row],[rxn]],"-",-1)="SPONT"</f>
        <v>0</v>
      </c>
      <c r="M814" t="str">
        <f>_xlfn.TEXTAFTER(b2b3[[#This Row],[rxn]],"-",-1)</f>
        <v>rt6753</v>
      </c>
      <c r="N814">
        <f>_xlfn.XLOOKUP("'PRO-"&amp;b2b3[[#This Row],[enz]]&amp;"'",'[1]Sheet2 (2)'!$A:$A,'[1]Sheet2 (2)'!$B:$B,"")</f>
        <v>1</v>
      </c>
      <c r="O814">
        <f>IFERROR(_xlfn.XLOOKUP(b2b3[[#This Row],[Column2]],Table17[[#This Row],[rxn-no-enz]],Table17[[#This Row],[flux]],0),0)</f>
        <v>0</v>
      </c>
      <c r="P814" t="str">
        <f>_xlfn.TEXTBEFORE(b2b3[[#This Row],[rxn]],"-",-1,,,"")</f>
        <v>ENZSYN</v>
      </c>
    </row>
    <row r="815" spans="1:16" ht="17" hidden="1" x14ac:dyDescent="0.25">
      <c r="A815" s="1" t="s">
        <v>11610</v>
      </c>
      <c r="B815" s="1" t="s">
        <v>2778</v>
      </c>
      <c r="C815" s="1">
        <v>2.7668950999999999E-8</v>
      </c>
      <c r="D815" s="1">
        <f>mfs[[#This Row],[flux]]/1000</f>
        <v>2.7668950999999999E-11</v>
      </c>
      <c r="F815" t="s">
        <v>13219</v>
      </c>
      <c r="G815" t="s">
        <v>2778</v>
      </c>
      <c r="H815" s="3">
        <v>4.8560630188636698E-13</v>
      </c>
      <c r="I815">
        <f>_xlfn.XLOOKUP(b2b3[[#This Row],[rxn]],mfs[rxn],mfs[flux_scaled],0)</f>
        <v>0</v>
      </c>
      <c r="J815">
        <f>(b2b3[[#This Row],[flux]]-b2b3[[#This Row],[flux in mfs]])/b2b3[[#This Row],[flux]]</f>
        <v>1</v>
      </c>
      <c r="K815">
        <f>ABS(b2b3[[#This Row],[(mfs - b2+b3) / mfs]])</f>
        <v>1</v>
      </c>
      <c r="L815" t="b">
        <f>_xlfn.TEXTAFTER(b2b3[[#This Row],[rxn]],"-",-1)="SPONT"</f>
        <v>0</v>
      </c>
      <c r="M815" t="str">
        <f>_xlfn.TEXTAFTER(b2b3[[#This Row],[rxn]],"-",-1)</f>
        <v>MET16TRX1</v>
      </c>
      <c r="N815" t="str">
        <f>_xlfn.XLOOKUP("'PRO-"&amp;b2b3[[#This Row],[enz]]&amp;"'",'[1]Sheet2 (2)'!$A:$A,'[1]Sheet2 (2)'!$B:$B,"")</f>
        <v/>
      </c>
      <c r="O815">
        <f>IFERROR(_xlfn.XLOOKUP(b2b3[[#This Row],[Column2]],Table17[[#This Row],[rxn-no-enz]],Table17[[#This Row],[flux]],0),0)</f>
        <v>0</v>
      </c>
      <c r="P815" t="str">
        <f>_xlfn.TEXTBEFORE(b2b3[[#This Row],[rxn]],"-",-1,,,"")</f>
        <v>ENZSYN</v>
      </c>
    </row>
    <row r="816" spans="1:16" ht="17" hidden="1" x14ac:dyDescent="0.25">
      <c r="A816" s="1" t="s">
        <v>4287</v>
      </c>
      <c r="B816" s="1" t="s">
        <v>2778</v>
      </c>
      <c r="C816" s="1">
        <v>5.5843121899999998E-7</v>
      </c>
      <c r="D816" s="1">
        <f>mfs[[#This Row],[flux]]/1000</f>
        <v>5.5843121900000002E-10</v>
      </c>
      <c r="F816" t="s">
        <v>3585</v>
      </c>
      <c r="G816" t="s">
        <v>2778</v>
      </c>
      <c r="H816" s="3">
        <v>2.1301779487503201E-12</v>
      </c>
      <c r="I816">
        <f>_xlfn.XLOOKUP(b2b3[[#This Row],[rxn]],mfs[rxn],mfs[flux_scaled],0)</f>
        <v>0</v>
      </c>
      <c r="J816">
        <f>(b2b3[[#This Row],[flux]]-b2b3[[#This Row],[flux in mfs]])/b2b3[[#This Row],[flux]]</f>
        <v>1</v>
      </c>
      <c r="K816">
        <f>ABS(b2b3[[#This Row],[(mfs - b2+b3) / mfs]])</f>
        <v>1</v>
      </c>
      <c r="L816" t="b">
        <f>_xlfn.TEXTAFTER(b2b3[[#This Row],[rxn]],"-",-1)="SPONT"</f>
        <v>0</v>
      </c>
      <c r="M816" t="str">
        <f>_xlfn.TEXTAFTER(b2b3[[#This Row],[rxn]],"-",-1)</f>
        <v>rt7325</v>
      </c>
      <c r="N816">
        <f>_xlfn.XLOOKUP("'PRO-"&amp;b2b3[[#This Row],[enz]]&amp;"'",'[1]Sheet2 (2)'!$A:$A,'[1]Sheet2 (2)'!$B:$B,"")</f>
        <v>1</v>
      </c>
      <c r="O816">
        <f>IFERROR(_xlfn.XLOOKUP(b2b3[[#This Row],[Column2]],Table17[[#This Row],[rxn-no-enz]],Table17[[#This Row],[flux]],0),0)</f>
        <v>0</v>
      </c>
      <c r="P816" t="str">
        <f>_xlfn.TEXTBEFORE(b2b3[[#This Row],[rxn]],"-",-1,,,"")</f>
        <v>ENZSYN</v>
      </c>
    </row>
    <row r="817" spans="1:16" ht="17" hidden="1" x14ac:dyDescent="0.25">
      <c r="A817" s="1" t="s">
        <v>11611</v>
      </c>
      <c r="B817" s="1" t="s">
        <v>2778</v>
      </c>
      <c r="C817" s="1">
        <v>3.5268859000000001E-8</v>
      </c>
      <c r="D817" s="1">
        <f>mfs[[#This Row],[flux]]/1000</f>
        <v>3.5268858999999999E-11</v>
      </c>
      <c r="F817" t="s">
        <v>3586</v>
      </c>
      <c r="G817" t="s">
        <v>2778</v>
      </c>
      <c r="H817" s="3">
        <v>2.3988612053546099E-11</v>
      </c>
      <c r="I817">
        <f>_xlfn.XLOOKUP(b2b3[[#This Row],[rxn]],mfs[rxn],mfs[flux_scaled],0)</f>
        <v>0</v>
      </c>
      <c r="J817">
        <f>(b2b3[[#This Row],[flux]]-b2b3[[#This Row],[flux in mfs]])/b2b3[[#This Row],[flux]]</f>
        <v>1</v>
      </c>
      <c r="K817">
        <f>ABS(b2b3[[#This Row],[(mfs - b2+b3) / mfs]])</f>
        <v>1</v>
      </c>
      <c r="L817" t="b">
        <f>_xlfn.TEXTAFTER(b2b3[[#This Row],[rxn]],"-",-1)="SPONT"</f>
        <v>0</v>
      </c>
      <c r="M817" t="str">
        <f>_xlfn.TEXTAFTER(b2b3[[#This Row],[rxn]],"-",-1)</f>
        <v>PDHCPLX</v>
      </c>
      <c r="N817" t="str">
        <f>_xlfn.XLOOKUP("'PRO-"&amp;b2b3[[#This Row],[enz]]&amp;"'",'[1]Sheet2 (2)'!$A:$A,'[1]Sheet2 (2)'!$B:$B,"")</f>
        <v/>
      </c>
      <c r="O817">
        <f>IFERROR(_xlfn.XLOOKUP(b2b3[[#This Row],[Column2]],Table17[[#This Row],[rxn-no-enz]],Table17[[#This Row],[flux]],0),0)</f>
        <v>0</v>
      </c>
      <c r="P817" t="str">
        <f>_xlfn.TEXTBEFORE(b2b3[[#This Row],[rxn]],"-",-1,,,"")</f>
        <v>ENZSYN</v>
      </c>
    </row>
    <row r="818" spans="1:16" ht="17" hidden="1" x14ac:dyDescent="0.25">
      <c r="A818" s="1" t="s">
        <v>11612</v>
      </c>
      <c r="B818" s="1" t="s">
        <v>2778</v>
      </c>
      <c r="C818" s="1">
        <v>4.0628818999999998E-8</v>
      </c>
      <c r="D818" s="1">
        <f>mfs[[#This Row],[flux]]/1000</f>
        <v>4.0628818999999996E-11</v>
      </c>
      <c r="F818" t="s">
        <v>3587</v>
      </c>
      <c r="G818" t="s">
        <v>2778</v>
      </c>
      <c r="H818" s="3">
        <v>2.12536721925292E-11</v>
      </c>
      <c r="I818">
        <f>_xlfn.XLOOKUP(b2b3[[#This Row],[rxn]],mfs[rxn],mfs[flux_scaled],0)</f>
        <v>0</v>
      </c>
      <c r="J818">
        <f>(b2b3[[#This Row],[flux]]-b2b3[[#This Row],[flux in mfs]])/b2b3[[#This Row],[flux]]</f>
        <v>1</v>
      </c>
      <c r="K818">
        <f>ABS(b2b3[[#This Row],[(mfs - b2+b3) / mfs]])</f>
        <v>1</v>
      </c>
      <c r="L818" t="b">
        <f>_xlfn.TEXTAFTER(b2b3[[#This Row],[rxn]],"-",-1)="SPONT"</f>
        <v>0</v>
      </c>
      <c r="M818" t="str">
        <f>_xlfn.TEXTAFTER(b2b3[[#This Row],[rxn]],"-",-1)</f>
        <v>rt4380</v>
      </c>
      <c r="N818">
        <f>_xlfn.XLOOKUP("'PRO-"&amp;b2b3[[#This Row],[enz]]&amp;"'",'[1]Sheet2 (2)'!$A:$A,'[1]Sheet2 (2)'!$B:$B,"")</f>
        <v>1</v>
      </c>
      <c r="O818">
        <f>IFERROR(_xlfn.XLOOKUP(b2b3[[#This Row],[Column2]],Table17[[#This Row],[rxn-no-enz]],Table17[[#This Row],[flux]],0),0)</f>
        <v>0</v>
      </c>
      <c r="P818" t="str">
        <f>_xlfn.TEXTBEFORE(b2b3[[#This Row],[rxn]],"-",-1,,,"")</f>
        <v>ENZSYN</v>
      </c>
    </row>
    <row r="819" spans="1:16" ht="17" hidden="1" x14ac:dyDescent="0.25">
      <c r="A819" s="1" t="s">
        <v>4289</v>
      </c>
      <c r="B819" s="1" t="s">
        <v>2778</v>
      </c>
      <c r="C819" s="1">
        <v>2.582614655E-6</v>
      </c>
      <c r="D819" s="1">
        <f>mfs[[#This Row],[flux]]/1000</f>
        <v>2.5826146549999998E-9</v>
      </c>
      <c r="F819" t="s">
        <v>13220</v>
      </c>
      <c r="G819" t="s">
        <v>2778</v>
      </c>
      <c r="H819" s="3">
        <v>5.01511931393834E-12</v>
      </c>
      <c r="I819">
        <f>_xlfn.XLOOKUP(b2b3[[#This Row],[rxn]],mfs[rxn],mfs[flux_scaled],0)</f>
        <v>0</v>
      </c>
      <c r="J819">
        <f>(b2b3[[#This Row],[flux]]-b2b3[[#This Row],[flux in mfs]])/b2b3[[#This Row],[flux]]</f>
        <v>1</v>
      </c>
      <c r="K819">
        <f>ABS(b2b3[[#This Row],[(mfs - b2+b3) / mfs]])</f>
        <v>1</v>
      </c>
      <c r="L819" t="b">
        <f>_xlfn.TEXTAFTER(b2b3[[#This Row],[rxn]],"-",-1)="SPONT"</f>
        <v>0</v>
      </c>
      <c r="M819" t="str">
        <f>_xlfn.TEXTAFTER(b2b3[[#This Row],[rxn]],"-",-1)</f>
        <v>rt2279</v>
      </c>
      <c r="N819">
        <f>_xlfn.XLOOKUP("'PRO-"&amp;b2b3[[#This Row],[enz]]&amp;"'",'[1]Sheet2 (2)'!$A:$A,'[1]Sheet2 (2)'!$B:$B,"")</f>
        <v>1</v>
      </c>
      <c r="O819">
        <f>IFERROR(_xlfn.XLOOKUP(b2b3[[#This Row],[Column2]],Table17[[#This Row],[rxn-no-enz]],Table17[[#This Row],[flux]],0),0)</f>
        <v>0</v>
      </c>
      <c r="P819" t="str">
        <f>_xlfn.TEXTBEFORE(b2b3[[#This Row],[rxn]],"-",-1,,,"")</f>
        <v>ENZSYN</v>
      </c>
    </row>
    <row r="820" spans="1:16" ht="17" hidden="1" x14ac:dyDescent="0.25">
      <c r="A820" s="1" t="s">
        <v>11613</v>
      </c>
      <c r="B820" s="1" t="s">
        <v>2778</v>
      </c>
      <c r="C820" s="1">
        <v>3.7828834000000001E-8</v>
      </c>
      <c r="D820" s="1">
        <f>mfs[[#This Row],[flux]]/1000</f>
        <v>3.7828833999999999E-11</v>
      </c>
      <c r="F820" t="s">
        <v>3588</v>
      </c>
      <c r="G820" t="s">
        <v>2778</v>
      </c>
      <c r="H820" s="3">
        <v>1.2558930835826E-12</v>
      </c>
      <c r="I820">
        <f>_xlfn.XLOOKUP(b2b3[[#This Row],[rxn]],mfs[rxn],mfs[flux_scaled],0)</f>
        <v>0</v>
      </c>
      <c r="J820">
        <f>(b2b3[[#This Row],[flux]]-b2b3[[#This Row],[flux in mfs]])/b2b3[[#This Row],[flux]]</f>
        <v>1</v>
      </c>
      <c r="K820">
        <f>ABS(b2b3[[#This Row],[(mfs - b2+b3) / mfs]])</f>
        <v>1</v>
      </c>
      <c r="L820" t="b">
        <f>_xlfn.TEXTAFTER(b2b3[[#This Row],[rxn]],"-",-1)="SPONT"</f>
        <v>0</v>
      </c>
      <c r="M820" t="str">
        <f>_xlfn.TEXTAFTER(b2b3[[#This Row],[rxn]],"-",-1)</f>
        <v>rt0499</v>
      </c>
      <c r="N820">
        <f>_xlfn.XLOOKUP("'PRO-"&amp;b2b3[[#This Row],[enz]]&amp;"'",'[1]Sheet2 (2)'!$A:$A,'[1]Sheet2 (2)'!$B:$B,"")</f>
        <v>1</v>
      </c>
      <c r="O820">
        <f>IFERROR(_xlfn.XLOOKUP(b2b3[[#This Row],[Column2]],Table17[[#This Row],[rxn-no-enz]],Table17[[#This Row],[flux]],0),0)</f>
        <v>0</v>
      </c>
      <c r="P820" t="str">
        <f>_xlfn.TEXTBEFORE(b2b3[[#This Row],[rxn]],"-",-1,,,"")</f>
        <v>ENZSYN</v>
      </c>
    </row>
    <row r="821" spans="1:16" ht="17" hidden="1" x14ac:dyDescent="0.25">
      <c r="A821" s="1" t="s">
        <v>4290</v>
      </c>
      <c r="B821" s="1" t="s">
        <v>2778</v>
      </c>
      <c r="C821" s="1">
        <v>7.5905894999999995E-8</v>
      </c>
      <c r="D821" s="1">
        <f>mfs[[#This Row],[flux]]/1000</f>
        <v>7.5905894999999989E-11</v>
      </c>
      <c r="F821" t="s">
        <v>13221</v>
      </c>
      <c r="G821" t="s">
        <v>2778</v>
      </c>
      <c r="H821" s="3">
        <v>3.7991851610514498E-11</v>
      </c>
      <c r="I821">
        <f>_xlfn.XLOOKUP(b2b3[[#This Row],[rxn]],mfs[rxn],mfs[flux_scaled],0)</f>
        <v>0</v>
      </c>
      <c r="J821">
        <f>(b2b3[[#This Row],[flux]]-b2b3[[#This Row],[flux in mfs]])/b2b3[[#This Row],[flux]]</f>
        <v>1</v>
      </c>
      <c r="K821">
        <f>ABS(b2b3[[#This Row],[(mfs - b2+b3) / mfs]])</f>
        <v>1</v>
      </c>
      <c r="L821" t="b">
        <f>_xlfn.TEXTAFTER(b2b3[[#This Row],[rxn]],"-",-1)="SPONT"</f>
        <v>0</v>
      </c>
      <c r="M821" t="str">
        <f>_xlfn.TEXTAFTER(b2b3[[#This Row],[rxn]],"-",-1)</f>
        <v>rt0717</v>
      </c>
      <c r="N821">
        <f>_xlfn.XLOOKUP("'PRO-"&amp;b2b3[[#This Row],[enz]]&amp;"'",'[1]Sheet2 (2)'!$A:$A,'[1]Sheet2 (2)'!$B:$B,"")</f>
        <v>1</v>
      </c>
      <c r="O821">
        <f>IFERROR(_xlfn.XLOOKUP(b2b3[[#This Row],[Column2]],Table17[[#This Row],[rxn-no-enz]],Table17[[#This Row],[flux]],0),0)</f>
        <v>0</v>
      </c>
      <c r="P821" t="str">
        <f>_xlfn.TEXTBEFORE(b2b3[[#This Row],[rxn]],"-",-1,,,"")</f>
        <v>ENZSYN</v>
      </c>
    </row>
    <row r="822" spans="1:16" ht="17" hidden="1" x14ac:dyDescent="0.25">
      <c r="A822" s="1" t="s">
        <v>11614</v>
      </c>
      <c r="B822" s="1" t="s">
        <v>2778</v>
      </c>
      <c r="C822" s="1">
        <v>2.32304311E-7</v>
      </c>
      <c r="D822" s="1">
        <f>mfs[[#This Row],[flux]]/1000</f>
        <v>2.32304311E-10</v>
      </c>
      <c r="F822" t="s">
        <v>13222</v>
      </c>
      <c r="G822" t="s">
        <v>2778</v>
      </c>
      <c r="H822" s="3">
        <v>5.6084790144012498E-12</v>
      </c>
      <c r="I822">
        <f>_xlfn.XLOOKUP(b2b3[[#This Row],[rxn]],mfs[rxn],mfs[flux_scaled],0)</f>
        <v>0</v>
      </c>
      <c r="J822">
        <f>(b2b3[[#This Row],[flux]]-b2b3[[#This Row],[flux in mfs]])/b2b3[[#This Row],[flux]]</f>
        <v>1</v>
      </c>
      <c r="K822">
        <f>ABS(b2b3[[#This Row],[(mfs - b2+b3) / mfs]])</f>
        <v>1</v>
      </c>
      <c r="L822" t="b">
        <f>_xlfn.TEXTAFTER(b2b3[[#This Row],[rxn]],"-",-1)="SPONT"</f>
        <v>0</v>
      </c>
      <c r="M822" t="str">
        <f>_xlfn.TEXTAFTER(b2b3[[#This Row],[rxn]],"-",-1)</f>
        <v>rt3683</v>
      </c>
      <c r="N822">
        <f>_xlfn.XLOOKUP("'PRO-"&amp;b2b3[[#This Row],[enz]]&amp;"'",'[1]Sheet2 (2)'!$A:$A,'[1]Sheet2 (2)'!$B:$B,"")</f>
        <v>1</v>
      </c>
      <c r="O822">
        <f>IFERROR(_xlfn.XLOOKUP(b2b3[[#This Row],[Column2]],Table17[[#This Row],[rxn-no-enz]],Table17[[#This Row],[flux]],0),0)</f>
        <v>0</v>
      </c>
      <c r="P822" t="str">
        <f>_xlfn.TEXTBEFORE(b2b3[[#This Row],[rxn]],"-",-1,,,"")</f>
        <v>ENZSYN</v>
      </c>
    </row>
    <row r="823" spans="1:16" ht="17" hidden="1" x14ac:dyDescent="0.25">
      <c r="A823" s="1" t="s">
        <v>11615</v>
      </c>
      <c r="B823" s="1" t="s">
        <v>2778</v>
      </c>
      <c r="C823" s="1">
        <v>6.4729230199999995E-7</v>
      </c>
      <c r="D823" s="1">
        <f>mfs[[#This Row],[flux]]/1000</f>
        <v>6.4729230199999994E-10</v>
      </c>
      <c r="F823" t="s">
        <v>3589</v>
      </c>
      <c r="G823" t="s">
        <v>2778</v>
      </c>
      <c r="H823" s="3">
        <v>2.0286384881259099E-10</v>
      </c>
      <c r="I823">
        <f>_xlfn.XLOOKUP(b2b3[[#This Row],[rxn]],mfs[rxn],mfs[flux_scaled],0)</f>
        <v>0</v>
      </c>
      <c r="J823">
        <f>(b2b3[[#This Row],[flux]]-b2b3[[#This Row],[flux in mfs]])/b2b3[[#This Row],[flux]]</f>
        <v>1</v>
      </c>
      <c r="K823">
        <f>ABS(b2b3[[#This Row],[(mfs - b2+b3) / mfs]])</f>
        <v>1</v>
      </c>
      <c r="L823" t="b">
        <f>_xlfn.TEXTAFTER(b2b3[[#This Row],[rxn]],"-",-1)="SPONT"</f>
        <v>0</v>
      </c>
      <c r="M823" t="str">
        <f>_xlfn.TEXTAFTER(b2b3[[#This Row],[rxn]],"-",-1)</f>
        <v>rt1221</v>
      </c>
      <c r="N823">
        <f>_xlfn.XLOOKUP("'PRO-"&amp;b2b3[[#This Row],[enz]]&amp;"'",'[1]Sheet2 (2)'!$A:$A,'[1]Sheet2 (2)'!$B:$B,"")</f>
        <v>1</v>
      </c>
      <c r="O823">
        <f>IFERROR(_xlfn.XLOOKUP(b2b3[[#This Row],[Column2]],Table17[[#This Row],[rxn-no-enz]],Table17[[#This Row],[flux]],0),0)</f>
        <v>0</v>
      </c>
      <c r="P823" t="str">
        <f>_xlfn.TEXTBEFORE(b2b3[[#This Row],[rxn]],"-",-1,,,"")</f>
        <v>ENZSYN</v>
      </c>
    </row>
    <row r="824" spans="1:16" ht="17" hidden="1" x14ac:dyDescent="0.25">
      <c r="A824" s="1" t="s">
        <v>4291</v>
      </c>
      <c r="B824" s="1" t="s">
        <v>2778</v>
      </c>
      <c r="C824" s="1">
        <v>5.2815150000000002E-8</v>
      </c>
      <c r="D824" s="1">
        <f>mfs[[#This Row],[flux]]/1000</f>
        <v>5.2815150000000003E-11</v>
      </c>
      <c r="F824" t="s">
        <v>3590</v>
      </c>
      <c r="G824" t="s">
        <v>2778</v>
      </c>
      <c r="H824" s="3">
        <v>2.0322685084305799E-10</v>
      </c>
      <c r="I824">
        <f>_xlfn.XLOOKUP(b2b3[[#This Row],[rxn]],mfs[rxn],mfs[flux_scaled],0)</f>
        <v>0</v>
      </c>
      <c r="J824">
        <f>(b2b3[[#This Row],[flux]]-b2b3[[#This Row],[flux in mfs]])/b2b3[[#This Row],[flux]]</f>
        <v>1</v>
      </c>
      <c r="K824">
        <f>ABS(b2b3[[#This Row],[(mfs - b2+b3) / mfs]])</f>
        <v>1</v>
      </c>
      <c r="L824" t="b">
        <f>_xlfn.TEXTAFTER(b2b3[[#This Row],[rxn]],"-",-1)="SPONT"</f>
        <v>0</v>
      </c>
      <c r="M824" t="str">
        <f>_xlfn.TEXTAFTER(b2b3[[#This Row],[rxn]],"-",-1)</f>
        <v>rt7353</v>
      </c>
      <c r="N824">
        <f>_xlfn.XLOOKUP("'PRO-"&amp;b2b3[[#This Row],[enz]]&amp;"'",'[1]Sheet2 (2)'!$A:$A,'[1]Sheet2 (2)'!$B:$B,"")</f>
        <v>1</v>
      </c>
      <c r="O824">
        <f>IFERROR(_xlfn.XLOOKUP(b2b3[[#This Row],[Column2]],Table17[[#This Row],[rxn-no-enz]],Table17[[#This Row],[flux]],0),0)</f>
        <v>0</v>
      </c>
      <c r="P824" t="str">
        <f>_xlfn.TEXTBEFORE(b2b3[[#This Row],[rxn]],"-",-1,,,"")</f>
        <v>ENZSYN</v>
      </c>
    </row>
    <row r="825" spans="1:16" ht="17" hidden="1" x14ac:dyDescent="0.25">
      <c r="A825" s="1" t="s">
        <v>4292</v>
      </c>
      <c r="B825" s="1" t="s">
        <v>2778</v>
      </c>
      <c r="C825" s="1">
        <v>3.0127669599999999E-7</v>
      </c>
      <c r="D825" s="1">
        <f>mfs[[#This Row],[flux]]/1000</f>
        <v>3.0127669599999997E-10</v>
      </c>
      <c r="F825" t="s">
        <v>13223</v>
      </c>
      <c r="G825" t="s">
        <v>2778</v>
      </c>
      <c r="H825" s="3">
        <v>2.1232977244107401E-10</v>
      </c>
      <c r="I825">
        <f>_xlfn.XLOOKUP(b2b3[[#This Row],[rxn]],mfs[rxn],mfs[flux_scaled],0)</f>
        <v>0</v>
      </c>
      <c r="J825">
        <f>(b2b3[[#This Row],[flux]]-b2b3[[#This Row],[flux in mfs]])/b2b3[[#This Row],[flux]]</f>
        <v>1</v>
      </c>
      <c r="K825">
        <f>ABS(b2b3[[#This Row],[(mfs - b2+b3) / mfs]])</f>
        <v>1</v>
      </c>
      <c r="L825" t="b">
        <f>_xlfn.TEXTAFTER(b2b3[[#This Row],[rxn]],"-",-1)="SPONT"</f>
        <v>0</v>
      </c>
      <c r="M825" t="str">
        <f>_xlfn.TEXTAFTER(b2b3[[#This Row],[rxn]],"-",-1)</f>
        <v>rt1591</v>
      </c>
      <c r="N825">
        <f>_xlfn.XLOOKUP("'PRO-"&amp;b2b3[[#This Row],[enz]]&amp;"'",'[1]Sheet2 (2)'!$A:$A,'[1]Sheet2 (2)'!$B:$B,"")</f>
        <v>1</v>
      </c>
      <c r="O825">
        <f>IFERROR(_xlfn.XLOOKUP(b2b3[[#This Row],[Column2]],Table17[[#This Row],[rxn-no-enz]],Table17[[#This Row],[flux]],0),0)</f>
        <v>0</v>
      </c>
      <c r="P825" t="str">
        <f>_xlfn.TEXTBEFORE(b2b3[[#This Row],[rxn]],"-",-1,,,"")</f>
        <v>ENZSYN</v>
      </c>
    </row>
    <row r="826" spans="1:16" ht="17" hidden="1" x14ac:dyDescent="0.25">
      <c r="A826" s="1" t="s">
        <v>4293</v>
      </c>
      <c r="B826" s="1" t="s">
        <v>2778</v>
      </c>
      <c r="C826" s="1">
        <v>1.9349900999999999E-8</v>
      </c>
      <c r="D826" s="1">
        <f>mfs[[#This Row],[flux]]/1000</f>
        <v>1.9349901000000001E-11</v>
      </c>
      <c r="F826" t="s">
        <v>3593</v>
      </c>
      <c r="G826" t="s">
        <v>2778</v>
      </c>
      <c r="H826" s="3">
        <v>1.5683727630428001E-11</v>
      </c>
      <c r="I826">
        <f>_xlfn.XLOOKUP(b2b3[[#This Row],[rxn]],mfs[rxn],mfs[flux_scaled],0)</f>
        <v>0</v>
      </c>
      <c r="J826">
        <f>(b2b3[[#This Row],[flux]]-b2b3[[#This Row],[flux in mfs]])/b2b3[[#This Row],[flux]]</f>
        <v>1</v>
      </c>
      <c r="K826">
        <f>ABS(b2b3[[#This Row],[(mfs - b2+b3) / mfs]])</f>
        <v>1</v>
      </c>
      <c r="L826" t="b">
        <f>_xlfn.TEXTAFTER(b2b3[[#This Row],[rxn]],"-",-1)="SPONT"</f>
        <v>0</v>
      </c>
      <c r="M826" t="str">
        <f>_xlfn.TEXTAFTER(b2b3[[#This Row],[rxn]],"-",-1)</f>
        <v>FRS12</v>
      </c>
      <c r="N826" t="str">
        <f>_xlfn.XLOOKUP("'PRO-"&amp;b2b3[[#This Row],[enz]]&amp;"'",'[1]Sheet2 (2)'!$A:$A,'[1]Sheet2 (2)'!$B:$B,"")</f>
        <v/>
      </c>
      <c r="O826">
        <f>IFERROR(_xlfn.XLOOKUP(b2b3[[#This Row],[Column2]],Table17[[#This Row],[rxn-no-enz]],Table17[[#This Row],[flux]],0),0)</f>
        <v>0</v>
      </c>
      <c r="P826" t="str">
        <f>_xlfn.TEXTBEFORE(b2b3[[#This Row],[rxn]],"-",-1,,,"")</f>
        <v>ENZSYN</v>
      </c>
    </row>
    <row r="827" spans="1:16" ht="17" hidden="1" x14ac:dyDescent="0.25">
      <c r="A827" s="1" t="s">
        <v>4295</v>
      </c>
      <c r="B827" s="1" t="s">
        <v>2778</v>
      </c>
      <c r="C827" s="1">
        <v>3.4038917120000001E-6</v>
      </c>
      <c r="D827" s="1">
        <f>mfs[[#This Row],[flux]]/1000</f>
        <v>3.4038917120000002E-9</v>
      </c>
      <c r="F827" t="s">
        <v>3594</v>
      </c>
      <c r="G827" t="s">
        <v>2778</v>
      </c>
      <c r="H827" s="3">
        <v>1.084412764647E-11</v>
      </c>
      <c r="I827">
        <f>_xlfn.XLOOKUP(b2b3[[#This Row],[rxn]],mfs[rxn],mfs[flux_scaled],0)</f>
        <v>0</v>
      </c>
      <c r="J827">
        <f>(b2b3[[#This Row],[flux]]-b2b3[[#This Row],[flux in mfs]])/b2b3[[#This Row],[flux]]</f>
        <v>1</v>
      </c>
      <c r="K827">
        <f>ABS(b2b3[[#This Row],[(mfs - b2+b3) / mfs]])</f>
        <v>1</v>
      </c>
      <c r="L827" t="b">
        <f>_xlfn.TEXTAFTER(b2b3[[#This Row],[rxn]],"-",-1)="SPONT"</f>
        <v>0</v>
      </c>
      <c r="M827" t="str">
        <f>_xlfn.TEXTAFTER(b2b3[[#This Row],[rxn]],"-",-1)</f>
        <v>rt1948</v>
      </c>
      <c r="N827">
        <f>_xlfn.XLOOKUP("'PRO-"&amp;b2b3[[#This Row],[enz]]&amp;"'",'[1]Sheet2 (2)'!$A:$A,'[1]Sheet2 (2)'!$B:$B,"")</f>
        <v>1</v>
      </c>
      <c r="O827">
        <f>IFERROR(_xlfn.XLOOKUP(b2b3[[#This Row],[Column2]],Table17[[#This Row],[rxn-no-enz]],Table17[[#This Row],[flux]],0),0)</f>
        <v>0</v>
      </c>
      <c r="P827" t="str">
        <f>_xlfn.TEXTBEFORE(b2b3[[#This Row],[rxn]],"-",-1,,,"")</f>
        <v>ENZSYN</v>
      </c>
    </row>
    <row r="828" spans="1:16" ht="17" hidden="1" x14ac:dyDescent="0.25">
      <c r="A828" s="1" t="s">
        <v>4296</v>
      </c>
      <c r="B828" s="1" t="s">
        <v>2778</v>
      </c>
      <c r="C828" s="1">
        <v>7.3855250000000002E-8</v>
      </c>
      <c r="D828" s="1">
        <f>mfs[[#This Row],[flux]]/1000</f>
        <v>7.3855250000000002E-11</v>
      </c>
      <c r="F828" t="s">
        <v>3595</v>
      </c>
      <c r="G828" t="s">
        <v>2778</v>
      </c>
      <c r="H828" s="3">
        <v>3.5611724029646501E-10</v>
      </c>
      <c r="I828">
        <f>_xlfn.XLOOKUP(b2b3[[#This Row],[rxn]],mfs[rxn],mfs[flux_scaled],0)</f>
        <v>0</v>
      </c>
      <c r="J828">
        <f>(b2b3[[#This Row],[flux]]-b2b3[[#This Row],[flux in mfs]])/b2b3[[#This Row],[flux]]</f>
        <v>1</v>
      </c>
      <c r="K828">
        <f>ABS(b2b3[[#This Row],[(mfs - b2+b3) / mfs]])</f>
        <v>1</v>
      </c>
      <c r="L828" t="b">
        <f>_xlfn.TEXTAFTER(b2b3[[#This Row],[rxn]],"-",-1)="SPONT"</f>
        <v>0</v>
      </c>
      <c r="M828" t="str">
        <f>_xlfn.TEXTAFTER(b2b3[[#This Row],[rxn]],"-",-1)</f>
        <v>rt0521</v>
      </c>
      <c r="N828">
        <f>_xlfn.XLOOKUP("'PRO-"&amp;b2b3[[#This Row],[enz]]&amp;"'",'[1]Sheet2 (2)'!$A:$A,'[1]Sheet2 (2)'!$B:$B,"")</f>
        <v>1</v>
      </c>
      <c r="O828">
        <f>IFERROR(_xlfn.XLOOKUP(b2b3[[#This Row],[Column2]],Table17[[#This Row],[rxn-no-enz]],Table17[[#This Row],[flux]],0),0)</f>
        <v>0</v>
      </c>
      <c r="P828" t="str">
        <f>_xlfn.TEXTBEFORE(b2b3[[#This Row],[rxn]],"-",-1,,,"")</f>
        <v>ENZSYN</v>
      </c>
    </row>
    <row r="829" spans="1:16" ht="17" hidden="1" x14ac:dyDescent="0.25">
      <c r="A829" s="1" t="s">
        <v>11617</v>
      </c>
      <c r="B829" s="1" t="s">
        <v>2778</v>
      </c>
      <c r="C829" s="1">
        <v>7.4769431000000001E-8</v>
      </c>
      <c r="D829" s="1">
        <f>mfs[[#This Row],[flux]]/1000</f>
        <v>7.4769431000000005E-11</v>
      </c>
      <c r="F829" t="s">
        <v>3597</v>
      </c>
      <c r="G829" t="s">
        <v>2778</v>
      </c>
      <c r="H829" s="3">
        <v>6.1176088129031302E-11</v>
      </c>
      <c r="I829">
        <f>_xlfn.XLOOKUP(b2b3[[#This Row],[rxn]],mfs[rxn],mfs[flux_scaled],0)</f>
        <v>0</v>
      </c>
      <c r="J829">
        <f>(b2b3[[#This Row],[flux]]-b2b3[[#This Row],[flux in mfs]])/b2b3[[#This Row],[flux]]</f>
        <v>1</v>
      </c>
      <c r="K829">
        <f>ABS(b2b3[[#This Row],[(mfs - b2+b3) / mfs]])</f>
        <v>1</v>
      </c>
      <c r="L829" t="b">
        <f>_xlfn.TEXTAFTER(b2b3[[#This Row],[rxn]],"-",-1)="SPONT"</f>
        <v>0</v>
      </c>
      <c r="M829" t="str">
        <f>_xlfn.TEXTAFTER(b2b3[[#This Row],[rxn]],"-",-1)</f>
        <v>rt0873</v>
      </c>
      <c r="N829">
        <f>_xlfn.XLOOKUP("'PRO-"&amp;b2b3[[#This Row],[enz]]&amp;"'",'[1]Sheet2 (2)'!$A:$A,'[1]Sheet2 (2)'!$B:$B,"")</f>
        <v>1</v>
      </c>
      <c r="O829">
        <f>IFERROR(_xlfn.XLOOKUP(b2b3[[#This Row],[Column2]],Table17[[#This Row],[rxn-no-enz]],Table17[[#This Row],[flux]],0),0)</f>
        <v>0</v>
      </c>
      <c r="P829" t="str">
        <f>_xlfn.TEXTBEFORE(b2b3[[#This Row],[rxn]],"-",-1,,,"")</f>
        <v>ENZSYN</v>
      </c>
    </row>
    <row r="830" spans="1:16" ht="17" hidden="1" x14ac:dyDescent="0.25">
      <c r="A830" s="1" t="s">
        <v>11618</v>
      </c>
      <c r="B830" s="1" t="s">
        <v>2778</v>
      </c>
      <c r="C830" s="1">
        <v>2.1876134E-8</v>
      </c>
      <c r="D830" s="1">
        <f>mfs[[#This Row],[flux]]/1000</f>
        <v>2.1876134000000001E-11</v>
      </c>
      <c r="F830" t="s">
        <v>3598</v>
      </c>
      <c r="G830" t="s">
        <v>2778</v>
      </c>
      <c r="H830" s="3">
        <v>9.1116993499360697E-12</v>
      </c>
      <c r="I830">
        <f>_xlfn.XLOOKUP(b2b3[[#This Row],[rxn]],mfs[rxn],mfs[flux_scaled],0)</f>
        <v>0</v>
      </c>
      <c r="J830">
        <f>(b2b3[[#This Row],[flux]]-b2b3[[#This Row],[flux in mfs]])/b2b3[[#This Row],[flux]]</f>
        <v>1</v>
      </c>
      <c r="K830">
        <f>ABS(b2b3[[#This Row],[(mfs - b2+b3) / mfs]])</f>
        <v>1</v>
      </c>
      <c r="L830" t="b">
        <f>_xlfn.TEXTAFTER(b2b3[[#This Row],[rxn]],"-",-1)="SPONT"</f>
        <v>0</v>
      </c>
      <c r="M830" t="str">
        <f>_xlfn.TEXTAFTER(b2b3[[#This Row],[rxn]],"-",-1)</f>
        <v>rt0334</v>
      </c>
      <c r="N830">
        <f>_xlfn.XLOOKUP("'PRO-"&amp;b2b3[[#This Row],[enz]]&amp;"'",'[1]Sheet2 (2)'!$A:$A,'[1]Sheet2 (2)'!$B:$B,"")</f>
        <v>1</v>
      </c>
      <c r="O830">
        <f>IFERROR(_xlfn.XLOOKUP(b2b3[[#This Row],[Column2]],Table17[[#This Row],[rxn-no-enz]],Table17[[#This Row],[flux]],0),0)</f>
        <v>0</v>
      </c>
      <c r="P830" t="str">
        <f>_xlfn.TEXTBEFORE(b2b3[[#This Row],[rxn]],"-",-1,,,"")</f>
        <v>ENZSYN</v>
      </c>
    </row>
    <row r="831" spans="1:16" ht="17" hidden="1" x14ac:dyDescent="0.25">
      <c r="A831" s="1" t="s">
        <v>4297</v>
      </c>
      <c r="B831" s="1" t="s">
        <v>2778</v>
      </c>
      <c r="C831" s="1">
        <v>3.291612044E-6</v>
      </c>
      <c r="D831" s="1">
        <f>mfs[[#This Row],[flux]]/1000</f>
        <v>3.2916120440000001E-9</v>
      </c>
      <c r="F831" t="s">
        <v>3599</v>
      </c>
      <c r="G831" t="s">
        <v>2778</v>
      </c>
      <c r="H831" s="3">
        <v>5.53136974791107E-12</v>
      </c>
      <c r="I831">
        <f>_xlfn.XLOOKUP(b2b3[[#This Row],[rxn]],mfs[rxn],mfs[flux_scaled],0)</f>
        <v>0</v>
      </c>
      <c r="J831">
        <f>(b2b3[[#This Row],[flux]]-b2b3[[#This Row],[flux in mfs]])/b2b3[[#This Row],[flux]]</f>
        <v>1</v>
      </c>
      <c r="K831">
        <f>ABS(b2b3[[#This Row],[(mfs - b2+b3) / mfs]])</f>
        <v>1</v>
      </c>
      <c r="L831" t="b">
        <f>_xlfn.TEXTAFTER(b2b3[[#This Row],[rxn]],"-",-1)="SPONT"</f>
        <v>0</v>
      </c>
      <c r="M831" t="str">
        <f>_xlfn.TEXTAFTER(b2b3[[#This Row],[rxn]],"-",-1)</f>
        <v>rt5817</v>
      </c>
      <c r="N831">
        <f>_xlfn.XLOOKUP("'PRO-"&amp;b2b3[[#This Row],[enz]]&amp;"'",'[1]Sheet2 (2)'!$A:$A,'[1]Sheet2 (2)'!$B:$B,"")</f>
        <v>1</v>
      </c>
      <c r="O831">
        <f>IFERROR(_xlfn.XLOOKUP(b2b3[[#This Row],[Column2]],Table17[[#This Row],[rxn-no-enz]],Table17[[#This Row],[flux]],0),0)</f>
        <v>0</v>
      </c>
      <c r="P831" t="str">
        <f>_xlfn.TEXTBEFORE(b2b3[[#This Row],[rxn]],"-",-1,,,"")</f>
        <v>ENZSYN</v>
      </c>
    </row>
    <row r="832" spans="1:16" ht="17" hidden="1" x14ac:dyDescent="0.25">
      <c r="A832" s="1" t="s">
        <v>4298</v>
      </c>
      <c r="B832" s="1" t="s">
        <v>2778</v>
      </c>
      <c r="C832" s="1">
        <v>1.7292800000000001E-9</v>
      </c>
      <c r="D832" s="1">
        <f>mfs[[#This Row],[flux]]/1000</f>
        <v>1.7292800000000001E-12</v>
      </c>
      <c r="F832" t="s">
        <v>3600</v>
      </c>
      <c r="G832" t="s">
        <v>2778</v>
      </c>
      <c r="H832" s="3">
        <v>0</v>
      </c>
      <c r="I832">
        <f>_xlfn.XLOOKUP(b2b3[[#This Row],[rxn]],mfs[rxn],mfs[flux_scaled],0)</f>
        <v>0</v>
      </c>
      <c r="J832" t="e">
        <f>(b2b3[[#This Row],[flux]]-b2b3[[#This Row],[flux in mfs]])/b2b3[[#This Row],[flux]]</f>
        <v>#DIV/0!</v>
      </c>
      <c r="K832" t="e">
        <f>ABS(b2b3[[#This Row],[(mfs - b2+b3) / mfs]])</f>
        <v>#DIV/0!</v>
      </c>
      <c r="L832" t="b">
        <f>_xlfn.TEXTAFTER(b2b3[[#This Row],[rxn]],"-",-1)="SPONT"</f>
        <v>0</v>
      </c>
      <c r="M832" t="str">
        <f>_xlfn.TEXTAFTER(b2b3[[#This Row],[rxn]],"-",-1)</f>
        <v>rt3985</v>
      </c>
      <c r="N832">
        <f>_xlfn.XLOOKUP("'PRO-"&amp;b2b3[[#This Row],[enz]]&amp;"'",'[1]Sheet2 (2)'!$A:$A,'[1]Sheet2 (2)'!$B:$B,"")</f>
        <v>1</v>
      </c>
      <c r="O832">
        <f>IFERROR(_xlfn.XLOOKUP(b2b3[[#This Row],[Column2]],Table17[[#This Row],[rxn-no-enz]],Table17[[#This Row],[flux]],0),0)</f>
        <v>0</v>
      </c>
      <c r="P832" t="str">
        <f>_xlfn.TEXTBEFORE(b2b3[[#This Row],[rxn]],"-",-1,,,"")</f>
        <v>ENZSYN</v>
      </c>
    </row>
    <row r="833" spans="1:16" ht="17" hidden="1" x14ac:dyDescent="0.25">
      <c r="A833" s="1" t="s">
        <v>11619</v>
      </c>
      <c r="B833" s="1" t="s">
        <v>2778</v>
      </c>
      <c r="C833" s="1">
        <v>2.1232977239999999E-6</v>
      </c>
      <c r="D833" s="1">
        <f>mfs[[#This Row],[flux]]/1000</f>
        <v>2.1232977239999998E-9</v>
      </c>
      <c r="F833" t="s">
        <v>3601</v>
      </c>
      <c r="G833" t="s">
        <v>2778</v>
      </c>
      <c r="H833" s="3">
        <v>2.5664982832787399E-10</v>
      </c>
      <c r="I833">
        <f>_xlfn.XLOOKUP(b2b3[[#This Row],[rxn]],mfs[rxn],mfs[flux_scaled],0)</f>
        <v>0</v>
      </c>
      <c r="J833">
        <f>(b2b3[[#This Row],[flux]]-b2b3[[#This Row],[flux in mfs]])/b2b3[[#This Row],[flux]]</f>
        <v>1</v>
      </c>
      <c r="K833">
        <f>ABS(b2b3[[#This Row],[(mfs - b2+b3) / mfs]])</f>
        <v>1</v>
      </c>
      <c r="L833" t="b">
        <f>_xlfn.TEXTAFTER(b2b3[[#This Row],[rxn]],"-",-1)="SPONT"</f>
        <v>0</v>
      </c>
      <c r="M833" t="str">
        <f>_xlfn.TEXTAFTER(b2b3[[#This Row],[rxn]],"-",-1)</f>
        <v>rt7511</v>
      </c>
      <c r="N833">
        <f>_xlfn.XLOOKUP("'PRO-"&amp;b2b3[[#This Row],[enz]]&amp;"'",'[1]Sheet2 (2)'!$A:$A,'[1]Sheet2 (2)'!$B:$B,"")</f>
        <v>1</v>
      </c>
      <c r="O833">
        <f>IFERROR(_xlfn.XLOOKUP(b2b3[[#This Row],[Column2]],Table17[[#This Row],[rxn-no-enz]],Table17[[#This Row],[flux]],0),0)</f>
        <v>0</v>
      </c>
      <c r="P833" t="str">
        <f>_xlfn.TEXTBEFORE(b2b3[[#This Row],[rxn]],"-",-1,,,"")</f>
        <v>ENZSYN</v>
      </c>
    </row>
    <row r="834" spans="1:16" ht="17" hidden="1" x14ac:dyDescent="0.25">
      <c r="A834" s="1" t="s">
        <v>4299</v>
      </c>
      <c r="B834" s="1" t="s">
        <v>2778</v>
      </c>
      <c r="C834" s="1">
        <v>1.6876385999999999E-8</v>
      </c>
      <c r="D834" s="1">
        <f>mfs[[#This Row],[flux]]/1000</f>
        <v>1.6876385999999999E-11</v>
      </c>
      <c r="F834" t="s">
        <v>3602</v>
      </c>
      <c r="G834" t="s">
        <v>2778</v>
      </c>
      <c r="H834" s="3">
        <v>6.9739086500361703E-13</v>
      </c>
      <c r="I834">
        <f>_xlfn.XLOOKUP(b2b3[[#This Row],[rxn]],mfs[rxn],mfs[flux_scaled],0)</f>
        <v>0</v>
      </c>
      <c r="J834">
        <f>(b2b3[[#This Row],[flux]]-b2b3[[#This Row],[flux in mfs]])/b2b3[[#This Row],[flux]]</f>
        <v>1</v>
      </c>
      <c r="K834">
        <f>ABS(b2b3[[#This Row],[(mfs - b2+b3) / mfs]])</f>
        <v>1</v>
      </c>
      <c r="L834" t="b">
        <f>_xlfn.TEXTAFTER(b2b3[[#This Row],[rxn]],"-",-1)="SPONT"</f>
        <v>0</v>
      </c>
      <c r="M834" t="str">
        <f>_xlfn.TEXTAFTER(b2b3[[#This Row],[rxn]],"-",-1)</f>
        <v>rt6350</v>
      </c>
      <c r="N834">
        <f>_xlfn.XLOOKUP("'PRO-"&amp;b2b3[[#This Row],[enz]]&amp;"'",'[1]Sheet2 (2)'!$A:$A,'[1]Sheet2 (2)'!$B:$B,"")</f>
        <v>1</v>
      </c>
      <c r="O834">
        <f>IFERROR(_xlfn.XLOOKUP(b2b3[[#This Row],[Column2]],Table17[[#This Row],[rxn-no-enz]],Table17[[#This Row],[flux]],0),0)</f>
        <v>0</v>
      </c>
      <c r="P834" t="str">
        <f>_xlfn.TEXTBEFORE(b2b3[[#This Row],[rxn]],"-",-1,,,"")</f>
        <v>ENZSYN</v>
      </c>
    </row>
    <row r="835" spans="1:16" ht="17" hidden="1" x14ac:dyDescent="0.25">
      <c r="A835" s="1" t="s">
        <v>11620</v>
      </c>
      <c r="B835" s="1" t="s">
        <v>2778</v>
      </c>
      <c r="C835" s="1">
        <v>5.9705654999999998E-8</v>
      </c>
      <c r="D835" s="1">
        <f>mfs[[#This Row],[flux]]/1000</f>
        <v>5.9705654999999999E-11</v>
      </c>
      <c r="F835" t="s">
        <v>3603</v>
      </c>
      <c r="G835" t="s">
        <v>2778</v>
      </c>
      <c r="H835" s="3">
        <v>4.0093593222273498E-12</v>
      </c>
      <c r="I835">
        <f>_xlfn.XLOOKUP(b2b3[[#This Row],[rxn]],mfs[rxn],mfs[flux_scaled],0)</f>
        <v>0</v>
      </c>
      <c r="J835">
        <f>(b2b3[[#This Row],[flux]]-b2b3[[#This Row],[flux in mfs]])/b2b3[[#This Row],[flux]]</f>
        <v>1</v>
      </c>
      <c r="K835">
        <f>ABS(b2b3[[#This Row],[(mfs - b2+b3) / mfs]])</f>
        <v>1</v>
      </c>
      <c r="L835" t="b">
        <f>_xlfn.TEXTAFTER(b2b3[[#This Row],[rxn]],"-",-1)="SPONT"</f>
        <v>0</v>
      </c>
      <c r="M835" t="str">
        <f>_xlfn.TEXTAFTER(b2b3[[#This Row],[rxn]],"-",-1)</f>
        <v>rt5026</v>
      </c>
      <c r="N835">
        <f>_xlfn.XLOOKUP("'PRO-"&amp;b2b3[[#This Row],[enz]]&amp;"'",'[1]Sheet2 (2)'!$A:$A,'[1]Sheet2 (2)'!$B:$B,"")</f>
        <v>1</v>
      </c>
      <c r="O835">
        <f>IFERROR(_xlfn.XLOOKUP(b2b3[[#This Row],[Column2]],Table17[[#This Row],[rxn-no-enz]],Table17[[#This Row],[flux]],0),0)</f>
        <v>0</v>
      </c>
      <c r="P835" t="str">
        <f>_xlfn.TEXTBEFORE(b2b3[[#This Row],[rxn]],"-",-1,,,"")</f>
        <v>ENZSYN</v>
      </c>
    </row>
    <row r="836" spans="1:16" ht="17" hidden="1" x14ac:dyDescent="0.25">
      <c r="A836" s="1" t="s">
        <v>11621</v>
      </c>
      <c r="B836" s="1" t="s">
        <v>2778</v>
      </c>
      <c r="C836" s="1">
        <v>2.2843975000000001E-8</v>
      </c>
      <c r="D836" s="1">
        <f>mfs[[#This Row],[flux]]/1000</f>
        <v>2.2843975000000003E-11</v>
      </c>
      <c r="F836" t="s">
        <v>3605</v>
      </c>
      <c r="G836" t="s">
        <v>2778</v>
      </c>
      <c r="H836" s="3">
        <v>1.2336838145116099E-11</v>
      </c>
      <c r="I836">
        <f>_xlfn.XLOOKUP(b2b3[[#This Row],[rxn]],mfs[rxn],mfs[flux_scaled],0)</f>
        <v>0</v>
      </c>
      <c r="J836">
        <f>(b2b3[[#This Row],[flux]]-b2b3[[#This Row],[flux in mfs]])/b2b3[[#This Row],[flux]]</f>
        <v>1</v>
      </c>
      <c r="K836">
        <f>ABS(b2b3[[#This Row],[(mfs - b2+b3) / mfs]])</f>
        <v>1</v>
      </c>
      <c r="L836" t="b">
        <f>_xlfn.TEXTAFTER(b2b3[[#This Row],[rxn]],"-",-1)="SPONT"</f>
        <v>0</v>
      </c>
      <c r="M836" t="str">
        <f>_xlfn.TEXTAFTER(b2b3[[#This Row],[rxn]],"-",-1)</f>
        <v>rt0510</v>
      </c>
      <c r="N836">
        <f>_xlfn.XLOOKUP("'PRO-"&amp;b2b3[[#This Row],[enz]]&amp;"'",'[1]Sheet2 (2)'!$A:$A,'[1]Sheet2 (2)'!$B:$B,"")</f>
        <v>1</v>
      </c>
      <c r="O836">
        <f>IFERROR(_xlfn.XLOOKUP(b2b3[[#This Row],[Column2]],Table17[[#This Row],[rxn-no-enz]],Table17[[#This Row],[flux]],0),0)</f>
        <v>0</v>
      </c>
      <c r="P836" t="str">
        <f>_xlfn.TEXTBEFORE(b2b3[[#This Row],[rxn]],"-",-1,,,"")</f>
        <v>ENZSYN</v>
      </c>
    </row>
    <row r="837" spans="1:16" ht="17" hidden="1" x14ac:dyDescent="0.25">
      <c r="A837" s="1" t="s">
        <v>11622</v>
      </c>
      <c r="B837" s="1" t="s">
        <v>2778</v>
      </c>
      <c r="C837" s="1">
        <v>4.1515136999999999E-8</v>
      </c>
      <c r="D837" s="1">
        <f>mfs[[#This Row],[flux]]/1000</f>
        <v>4.1515137E-11</v>
      </c>
      <c r="F837" t="s">
        <v>3606</v>
      </c>
      <c r="G837" t="s">
        <v>2778</v>
      </c>
      <c r="H837" s="3">
        <v>4.5527756400017397E-12</v>
      </c>
      <c r="I837">
        <f>_xlfn.XLOOKUP(b2b3[[#This Row],[rxn]],mfs[rxn],mfs[flux_scaled],0)</f>
        <v>0</v>
      </c>
      <c r="J837">
        <f>(b2b3[[#This Row],[flux]]-b2b3[[#This Row],[flux in mfs]])/b2b3[[#This Row],[flux]]</f>
        <v>1</v>
      </c>
      <c r="K837">
        <f>ABS(b2b3[[#This Row],[(mfs - b2+b3) / mfs]])</f>
        <v>1</v>
      </c>
      <c r="L837" t="b">
        <f>_xlfn.TEXTAFTER(b2b3[[#This Row],[rxn]],"-",-1)="SPONT"</f>
        <v>0</v>
      </c>
      <c r="M837" t="str">
        <f>_xlfn.TEXTAFTER(b2b3[[#This Row],[rxn]],"-",-1)</f>
        <v>rt7857</v>
      </c>
      <c r="N837">
        <f>_xlfn.XLOOKUP("'PRO-"&amp;b2b3[[#This Row],[enz]]&amp;"'",'[1]Sheet2 (2)'!$A:$A,'[1]Sheet2 (2)'!$B:$B,"")</f>
        <v>1</v>
      </c>
      <c r="O837">
        <f>IFERROR(_xlfn.XLOOKUP(b2b3[[#This Row],[Column2]],Table17[[#This Row],[rxn-no-enz]],Table17[[#This Row],[flux]],0),0)</f>
        <v>0</v>
      </c>
      <c r="P837" t="str">
        <f>_xlfn.TEXTBEFORE(b2b3[[#This Row],[rxn]],"-",-1,,,"")</f>
        <v>ENZSYN</v>
      </c>
    </row>
    <row r="838" spans="1:16" ht="17" hidden="1" x14ac:dyDescent="0.25">
      <c r="A838" s="1" t="s">
        <v>4300</v>
      </c>
      <c r="B838" s="1" t="s">
        <v>2778</v>
      </c>
      <c r="C838" s="1">
        <v>1.105987637E-6</v>
      </c>
      <c r="D838" s="1">
        <f>mfs[[#This Row],[flux]]/1000</f>
        <v>1.105987637E-9</v>
      </c>
      <c r="F838" t="s">
        <v>3607</v>
      </c>
      <c r="G838" t="s">
        <v>2778</v>
      </c>
      <c r="H838" s="3">
        <v>1.07374929467576E-12</v>
      </c>
      <c r="I838">
        <f>_xlfn.XLOOKUP(b2b3[[#This Row],[rxn]],mfs[rxn],mfs[flux_scaled],0)</f>
        <v>0</v>
      </c>
      <c r="J838">
        <f>(b2b3[[#This Row],[flux]]-b2b3[[#This Row],[flux in mfs]])/b2b3[[#This Row],[flux]]</f>
        <v>1</v>
      </c>
      <c r="K838">
        <f>ABS(b2b3[[#This Row],[(mfs - b2+b3) / mfs]])</f>
        <v>1</v>
      </c>
      <c r="L838" t="b">
        <f>_xlfn.TEXTAFTER(b2b3[[#This Row],[rxn]],"-",-1)="SPONT"</f>
        <v>0</v>
      </c>
      <c r="M838" t="str">
        <f>_xlfn.TEXTAFTER(b2b3[[#This Row],[rxn]],"-",-1)</f>
        <v>rt3499</v>
      </c>
      <c r="N838">
        <f>_xlfn.XLOOKUP("'PRO-"&amp;b2b3[[#This Row],[enz]]&amp;"'",'[1]Sheet2 (2)'!$A:$A,'[1]Sheet2 (2)'!$B:$B,"")</f>
        <v>1</v>
      </c>
      <c r="O838">
        <f>IFERROR(_xlfn.XLOOKUP(b2b3[[#This Row],[Column2]],Table17[[#This Row],[rxn-no-enz]],Table17[[#This Row],[flux]],0),0)</f>
        <v>0</v>
      </c>
      <c r="P838" t="str">
        <f>_xlfn.TEXTBEFORE(b2b3[[#This Row],[rxn]],"-",-1,,,"")</f>
        <v>ENZSYN</v>
      </c>
    </row>
    <row r="839" spans="1:16" ht="17" hidden="1" x14ac:dyDescent="0.25">
      <c r="A839" s="1" t="s">
        <v>4301</v>
      </c>
      <c r="B839" s="1" t="s">
        <v>2778</v>
      </c>
      <c r="C839" s="1">
        <v>6.3173281799999996E-7</v>
      </c>
      <c r="D839" s="1">
        <f>mfs[[#This Row],[flux]]/1000</f>
        <v>6.3173281799999991E-10</v>
      </c>
      <c r="F839" t="s">
        <v>3608</v>
      </c>
      <c r="G839" t="s">
        <v>2778</v>
      </c>
      <c r="H839" s="3">
        <v>5.7246149914670998E-11</v>
      </c>
      <c r="I839">
        <f>_xlfn.XLOOKUP(b2b3[[#This Row],[rxn]],mfs[rxn],mfs[flux_scaled],0)</f>
        <v>0</v>
      </c>
      <c r="J839">
        <f>(b2b3[[#This Row],[flux]]-b2b3[[#This Row],[flux in mfs]])/b2b3[[#This Row],[flux]]</f>
        <v>1</v>
      </c>
      <c r="K839">
        <f>ABS(b2b3[[#This Row],[(mfs - b2+b3) / mfs]])</f>
        <v>1</v>
      </c>
      <c r="L839" t="b">
        <f>_xlfn.TEXTAFTER(b2b3[[#This Row],[rxn]],"-",-1)="SPONT"</f>
        <v>0</v>
      </c>
      <c r="M839" t="str">
        <f>_xlfn.TEXTAFTER(b2b3[[#This Row],[rxn]],"-",-1)</f>
        <v>rt5891</v>
      </c>
      <c r="N839">
        <f>_xlfn.XLOOKUP("'PRO-"&amp;b2b3[[#This Row],[enz]]&amp;"'",'[1]Sheet2 (2)'!$A:$A,'[1]Sheet2 (2)'!$B:$B,"")</f>
        <v>1</v>
      </c>
      <c r="O839">
        <f>IFERROR(_xlfn.XLOOKUP(b2b3[[#This Row],[Column2]],Table17[[#This Row],[rxn-no-enz]],Table17[[#This Row],[flux]],0),0)</f>
        <v>0</v>
      </c>
      <c r="P839" t="str">
        <f>_xlfn.TEXTBEFORE(b2b3[[#This Row],[rxn]],"-",-1,,,"")</f>
        <v>ENZSYN</v>
      </c>
    </row>
    <row r="840" spans="1:16" ht="17" hidden="1" x14ac:dyDescent="0.25">
      <c r="A840" s="1" t="s">
        <v>11623</v>
      </c>
      <c r="B840" s="1" t="s">
        <v>2778</v>
      </c>
      <c r="C840" s="1">
        <v>6.5159152299999999E-7</v>
      </c>
      <c r="D840" s="1">
        <f>mfs[[#This Row],[flux]]/1000</f>
        <v>6.51591523E-10</v>
      </c>
      <c r="F840" t="s">
        <v>3609</v>
      </c>
      <c r="G840" t="s">
        <v>2778</v>
      </c>
      <c r="H840" s="3">
        <v>6.1967570564513299E-11</v>
      </c>
      <c r="I840">
        <f>_xlfn.XLOOKUP(b2b3[[#This Row],[rxn]],mfs[rxn],mfs[flux_scaled],0)</f>
        <v>0</v>
      </c>
      <c r="J840">
        <f>(b2b3[[#This Row],[flux]]-b2b3[[#This Row],[flux in mfs]])/b2b3[[#This Row],[flux]]</f>
        <v>1</v>
      </c>
      <c r="K840">
        <f>ABS(b2b3[[#This Row],[(mfs - b2+b3) / mfs]])</f>
        <v>1</v>
      </c>
      <c r="L840" t="b">
        <f>_xlfn.TEXTAFTER(b2b3[[#This Row],[rxn]],"-",-1)="SPONT"</f>
        <v>0</v>
      </c>
      <c r="M840" t="str">
        <f>_xlfn.TEXTAFTER(b2b3[[#This Row],[rxn]],"-",-1)</f>
        <v>rt0852</v>
      </c>
      <c r="N840">
        <f>_xlfn.XLOOKUP("'PRO-"&amp;b2b3[[#This Row],[enz]]&amp;"'",'[1]Sheet2 (2)'!$A:$A,'[1]Sheet2 (2)'!$B:$B,"")</f>
        <v>1</v>
      </c>
      <c r="O840">
        <f>IFERROR(_xlfn.XLOOKUP(b2b3[[#This Row],[Column2]],Table17[[#This Row],[rxn-no-enz]],Table17[[#This Row],[flux]],0),0)</f>
        <v>0</v>
      </c>
      <c r="P840" t="str">
        <f>_xlfn.TEXTBEFORE(b2b3[[#This Row],[rxn]],"-",-1,,,"")</f>
        <v>ENZSYN</v>
      </c>
    </row>
    <row r="841" spans="1:16" ht="17" hidden="1" x14ac:dyDescent="0.25">
      <c r="A841" s="1" t="s">
        <v>11624</v>
      </c>
      <c r="B841" s="1" t="s">
        <v>2778</v>
      </c>
      <c r="C841" s="1">
        <v>1.36863016E-7</v>
      </c>
      <c r="D841" s="1">
        <f>mfs[[#This Row],[flux]]/1000</f>
        <v>1.3686301600000002E-10</v>
      </c>
      <c r="F841" t="s">
        <v>3610</v>
      </c>
      <c r="G841" t="s">
        <v>2778</v>
      </c>
      <c r="H841" s="3">
        <v>2.6234627475418802E-11</v>
      </c>
      <c r="I841">
        <f>_xlfn.XLOOKUP(b2b3[[#This Row],[rxn]],mfs[rxn],mfs[flux_scaled],0)</f>
        <v>0</v>
      </c>
      <c r="J841">
        <f>(b2b3[[#This Row],[flux]]-b2b3[[#This Row],[flux in mfs]])/b2b3[[#This Row],[flux]]</f>
        <v>1</v>
      </c>
      <c r="K841">
        <f>ABS(b2b3[[#This Row],[(mfs - b2+b3) / mfs]])</f>
        <v>1</v>
      </c>
      <c r="L841" t="b">
        <f>_xlfn.TEXTAFTER(b2b3[[#This Row],[rxn]],"-",-1)="SPONT"</f>
        <v>0</v>
      </c>
      <c r="M841" t="str">
        <f>_xlfn.TEXTAFTER(b2b3[[#This Row],[rxn]],"-",-1)</f>
        <v>rt6665</v>
      </c>
      <c r="N841">
        <f>_xlfn.XLOOKUP("'PRO-"&amp;b2b3[[#This Row],[enz]]&amp;"'",'[1]Sheet2 (2)'!$A:$A,'[1]Sheet2 (2)'!$B:$B,"")</f>
        <v>1</v>
      </c>
      <c r="O841">
        <f>IFERROR(_xlfn.XLOOKUP(b2b3[[#This Row],[Column2]],Table17[[#This Row],[rxn-no-enz]],Table17[[#This Row],[flux]],0),0)</f>
        <v>0</v>
      </c>
      <c r="P841" t="str">
        <f>_xlfn.TEXTBEFORE(b2b3[[#This Row],[rxn]],"-",-1,,,"")</f>
        <v>ENZSYN</v>
      </c>
    </row>
    <row r="842" spans="1:16" ht="17" hidden="1" x14ac:dyDescent="0.25">
      <c r="A842" s="1" t="s">
        <v>11625</v>
      </c>
      <c r="B842" s="1" t="s">
        <v>2778</v>
      </c>
      <c r="C842" s="1">
        <v>1.22020481E-7</v>
      </c>
      <c r="D842" s="1">
        <f>mfs[[#This Row],[flux]]/1000</f>
        <v>1.22020481E-10</v>
      </c>
      <c r="F842" t="s">
        <v>3611</v>
      </c>
      <c r="G842" t="s">
        <v>2778</v>
      </c>
      <c r="H842" s="3">
        <v>1.4357502803979999E-11</v>
      </c>
      <c r="I842">
        <f>_xlfn.XLOOKUP(b2b3[[#This Row],[rxn]],mfs[rxn],mfs[flux_scaled],0)</f>
        <v>0</v>
      </c>
      <c r="J842">
        <f>(b2b3[[#This Row],[flux]]-b2b3[[#This Row],[flux in mfs]])/b2b3[[#This Row],[flux]]</f>
        <v>1</v>
      </c>
      <c r="K842">
        <f>ABS(b2b3[[#This Row],[(mfs - b2+b3) / mfs]])</f>
        <v>1</v>
      </c>
      <c r="L842" t="b">
        <f>_xlfn.TEXTAFTER(b2b3[[#This Row],[rxn]],"-",-1)="SPONT"</f>
        <v>0</v>
      </c>
      <c r="M842" t="str">
        <f>_xlfn.TEXTAFTER(b2b3[[#This Row],[rxn]],"-",-1)</f>
        <v>rt3242_c</v>
      </c>
      <c r="N842">
        <f>_xlfn.XLOOKUP("'PRO-"&amp;b2b3[[#This Row],[enz]]&amp;"'",'[1]Sheet2 (2)'!$A:$A,'[1]Sheet2 (2)'!$B:$B,"")</f>
        <v>1</v>
      </c>
      <c r="O842">
        <f>IFERROR(_xlfn.XLOOKUP(b2b3[[#This Row],[Column2]],Table17[[#This Row],[rxn-no-enz]],Table17[[#This Row],[flux]],0),0)</f>
        <v>0</v>
      </c>
      <c r="P842" t="str">
        <f>_xlfn.TEXTBEFORE(b2b3[[#This Row],[rxn]],"-",-1,,,"")</f>
        <v>ENZSYN</v>
      </c>
    </row>
    <row r="843" spans="1:16" ht="17" hidden="1" x14ac:dyDescent="0.25">
      <c r="A843" s="1" t="s">
        <v>4302</v>
      </c>
      <c r="B843" s="1" t="s">
        <v>2778</v>
      </c>
      <c r="C843" s="1">
        <v>1.3192502609999999E-6</v>
      </c>
      <c r="D843" s="1">
        <f>mfs[[#This Row],[flux]]/1000</f>
        <v>1.3192502609999998E-9</v>
      </c>
      <c r="F843" t="s">
        <v>3612</v>
      </c>
      <c r="G843" t="s">
        <v>2778</v>
      </c>
      <c r="H843" s="3">
        <v>8.7634057712354704E-11</v>
      </c>
      <c r="I843">
        <f>_xlfn.XLOOKUP(b2b3[[#This Row],[rxn]],mfs[rxn],mfs[flux_scaled],0)</f>
        <v>0</v>
      </c>
      <c r="J843">
        <f>(b2b3[[#This Row],[flux]]-b2b3[[#This Row],[flux in mfs]])/b2b3[[#This Row],[flux]]</f>
        <v>1</v>
      </c>
      <c r="K843">
        <f>ABS(b2b3[[#This Row],[(mfs - b2+b3) / mfs]])</f>
        <v>1</v>
      </c>
      <c r="L843" t="b">
        <f>_xlfn.TEXTAFTER(b2b3[[#This Row],[rxn]],"-",-1)="SPONT"</f>
        <v>0</v>
      </c>
      <c r="M843" t="str">
        <f>_xlfn.TEXTAFTER(b2b3[[#This Row],[rxn]],"-",-1)</f>
        <v>rt3118</v>
      </c>
      <c r="N843">
        <f>_xlfn.XLOOKUP("'PRO-"&amp;b2b3[[#This Row],[enz]]&amp;"'",'[1]Sheet2 (2)'!$A:$A,'[1]Sheet2 (2)'!$B:$B,"")</f>
        <v>1</v>
      </c>
      <c r="O843">
        <f>IFERROR(_xlfn.XLOOKUP(b2b3[[#This Row],[Column2]],Table17[[#This Row],[rxn-no-enz]],Table17[[#This Row],[flux]],0),0)</f>
        <v>0</v>
      </c>
      <c r="P843" t="str">
        <f>_xlfn.TEXTBEFORE(b2b3[[#This Row],[rxn]],"-",-1,,,"")</f>
        <v>ENZSYN</v>
      </c>
    </row>
    <row r="844" spans="1:16" ht="17" hidden="1" x14ac:dyDescent="0.25">
      <c r="A844" s="1" t="s">
        <v>11626</v>
      </c>
      <c r="B844" s="1" t="s">
        <v>2778</v>
      </c>
      <c r="C844" s="1">
        <v>4.255496E-9</v>
      </c>
      <c r="D844" s="1">
        <f>mfs[[#This Row],[flux]]/1000</f>
        <v>4.2554960000000003E-12</v>
      </c>
      <c r="F844" t="s">
        <v>3613</v>
      </c>
      <c r="G844" t="s">
        <v>2778</v>
      </c>
      <c r="H844" s="3">
        <v>1.4607397255214001E-11</v>
      </c>
      <c r="I844">
        <f>_xlfn.XLOOKUP(b2b3[[#This Row],[rxn]],mfs[rxn],mfs[flux_scaled],0)</f>
        <v>0</v>
      </c>
      <c r="J844">
        <f>(b2b3[[#This Row],[flux]]-b2b3[[#This Row],[flux in mfs]])/b2b3[[#This Row],[flux]]</f>
        <v>1</v>
      </c>
      <c r="K844">
        <f>ABS(b2b3[[#This Row],[(mfs - b2+b3) / mfs]])</f>
        <v>1</v>
      </c>
      <c r="L844" t="b">
        <f>_xlfn.TEXTAFTER(b2b3[[#This Row],[rxn]],"-",-1)="SPONT"</f>
        <v>0</v>
      </c>
      <c r="M844" t="str">
        <f>_xlfn.TEXTAFTER(b2b3[[#This Row],[rxn]],"-",-1)</f>
        <v>PRS23</v>
      </c>
      <c r="N844" t="str">
        <f>_xlfn.XLOOKUP("'PRO-"&amp;b2b3[[#This Row],[enz]]&amp;"'",'[1]Sheet2 (2)'!$A:$A,'[1]Sheet2 (2)'!$B:$B,"")</f>
        <v/>
      </c>
      <c r="O844">
        <f>IFERROR(_xlfn.XLOOKUP(b2b3[[#This Row],[Column2]],Table17[[#This Row],[rxn-no-enz]],Table17[[#This Row],[flux]],0),0)</f>
        <v>0</v>
      </c>
      <c r="P844" t="str">
        <f>_xlfn.TEXTBEFORE(b2b3[[#This Row],[rxn]],"-",-1,,,"")</f>
        <v>ENZSYN</v>
      </c>
    </row>
    <row r="845" spans="1:16" ht="17" hidden="1" x14ac:dyDescent="0.25">
      <c r="A845" s="1" t="s">
        <v>11627</v>
      </c>
      <c r="B845" s="1" t="s">
        <v>2778</v>
      </c>
      <c r="C845" s="1">
        <v>7.2692349299999997E-7</v>
      </c>
      <c r="D845" s="1">
        <f>mfs[[#This Row],[flux]]/1000</f>
        <v>7.2692349299999998E-10</v>
      </c>
      <c r="F845" t="s">
        <v>13310</v>
      </c>
      <c r="G845" t="s">
        <v>2778</v>
      </c>
      <c r="H845" s="3">
        <v>1.25750260304646E-11</v>
      </c>
      <c r="I845">
        <f>_xlfn.XLOOKUP(b2b3[[#This Row],[rxn]],mfs[rxn],mfs[flux_scaled],0)</f>
        <v>0</v>
      </c>
      <c r="J845">
        <f>(b2b3[[#This Row],[flux]]-b2b3[[#This Row],[flux in mfs]])/b2b3[[#This Row],[flux]]</f>
        <v>1</v>
      </c>
      <c r="K845">
        <f>ABS(b2b3[[#This Row],[(mfs - b2+b3) / mfs]])</f>
        <v>1</v>
      </c>
      <c r="L845" t="b">
        <f>_xlfn.TEXTAFTER(b2b3[[#This Row],[rxn]],"-",-1)="SPONT"</f>
        <v>0</v>
      </c>
      <c r="M845" t="str">
        <f>_xlfn.TEXTAFTER(b2b3[[#This Row],[rxn]],"-",-1)</f>
        <v>rt2136</v>
      </c>
      <c r="N845">
        <f>_xlfn.XLOOKUP("'PRO-"&amp;b2b3[[#This Row],[enz]]&amp;"'",'[1]Sheet2 (2)'!$A:$A,'[1]Sheet2 (2)'!$B:$B,"")</f>
        <v>1</v>
      </c>
      <c r="O845">
        <f>IFERROR(_xlfn.XLOOKUP(b2b3[[#This Row],[Column2]],Table17[[#This Row],[rxn-no-enz]],Table17[[#This Row],[flux]],0),0)</f>
        <v>0</v>
      </c>
      <c r="P845" t="str">
        <f>_xlfn.TEXTBEFORE(b2b3[[#This Row],[rxn]],"-",-1,,,"")</f>
        <v>ENZSYN</v>
      </c>
    </row>
    <row r="846" spans="1:16" ht="17" hidden="1" x14ac:dyDescent="0.25">
      <c r="A846" s="1" t="s">
        <v>4303</v>
      </c>
      <c r="B846" s="1" t="s">
        <v>2778</v>
      </c>
      <c r="C846" s="1">
        <v>3.4337516799999999E-7</v>
      </c>
      <c r="D846" s="1">
        <f>mfs[[#This Row],[flux]]/1000</f>
        <v>3.4337516800000001E-10</v>
      </c>
      <c r="F846" t="s">
        <v>13224</v>
      </c>
      <c r="G846" t="s">
        <v>2778</v>
      </c>
      <c r="H846" s="3">
        <v>1.5039916473007702E-11</v>
      </c>
      <c r="I846">
        <f>_xlfn.XLOOKUP(b2b3[[#This Row],[rxn]],mfs[rxn],mfs[flux_scaled],0)</f>
        <v>0</v>
      </c>
      <c r="J846">
        <f>(b2b3[[#This Row],[flux]]-b2b3[[#This Row],[flux in mfs]])/b2b3[[#This Row],[flux]]</f>
        <v>1</v>
      </c>
      <c r="K846">
        <f>ABS(b2b3[[#This Row],[(mfs - b2+b3) / mfs]])</f>
        <v>1</v>
      </c>
      <c r="L846" t="b">
        <f>_xlfn.TEXTAFTER(b2b3[[#This Row],[rxn]],"-",-1)="SPONT"</f>
        <v>0</v>
      </c>
      <c r="M846" t="str">
        <f>_xlfn.TEXTAFTER(b2b3[[#This Row],[rxn]],"-",-1)</f>
        <v>rt7036</v>
      </c>
      <c r="N846">
        <f>_xlfn.XLOOKUP("'PRO-"&amp;b2b3[[#This Row],[enz]]&amp;"'",'[1]Sheet2 (2)'!$A:$A,'[1]Sheet2 (2)'!$B:$B,"")</f>
        <v>1</v>
      </c>
      <c r="O846">
        <f>IFERROR(_xlfn.XLOOKUP(b2b3[[#This Row],[Column2]],Table17[[#This Row],[rxn-no-enz]],Table17[[#This Row],[flux]],0),0)</f>
        <v>0</v>
      </c>
      <c r="P846" t="str">
        <f>_xlfn.TEXTBEFORE(b2b3[[#This Row],[rxn]],"-",-1,,,"")</f>
        <v>ENZSYN</v>
      </c>
    </row>
    <row r="847" spans="1:16" ht="17" hidden="1" x14ac:dyDescent="0.25">
      <c r="A847" s="1" t="s">
        <v>4304</v>
      </c>
      <c r="B847" s="1" t="s">
        <v>2778</v>
      </c>
      <c r="C847" s="1">
        <v>5.4523234E-8</v>
      </c>
      <c r="D847" s="1">
        <f>mfs[[#This Row],[flux]]/1000</f>
        <v>5.4523234000000002E-11</v>
      </c>
      <c r="F847" t="s">
        <v>3615</v>
      </c>
      <c r="G847" t="s">
        <v>2778</v>
      </c>
      <c r="H847" s="3">
        <v>2.1537537445035601E-12</v>
      </c>
      <c r="I847">
        <f>_xlfn.XLOOKUP(b2b3[[#This Row],[rxn]],mfs[rxn],mfs[flux_scaled],0)</f>
        <v>0</v>
      </c>
      <c r="J847">
        <f>(b2b3[[#This Row],[flux]]-b2b3[[#This Row],[flux in mfs]])/b2b3[[#This Row],[flux]]</f>
        <v>1</v>
      </c>
      <c r="K847">
        <f>ABS(b2b3[[#This Row],[(mfs - b2+b3) / mfs]])</f>
        <v>1</v>
      </c>
      <c r="L847" t="b">
        <f>_xlfn.TEXTAFTER(b2b3[[#This Row],[rxn]],"-",-1)="SPONT"</f>
        <v>0</v>
      </c>
      <c r="M847" t="str">
        <f>_xlfn.TEXTAFTER(b2b3[[#This Row],[rxn]],"-",-1)</f>
        <v>rt3215</v>
      </c>
      <c r="N847">
        <f>_xlfn.XLOOKUP("'PRO-"&amp;b2b3[[#This Row],[enz]]&amp;"'",'[1]Sheet2 (2)'!$A:$A,'[1]Sheet2 (2)'!$B:$B,"")</f>
        <v>1</v>
      </c>
      <c r="O847">
        <f>IFERROR(_xlfn.XLOOKUP(b2b3[[#This Row],[Column2]],Table17[[#This Row],[rxn-no-enz]],Table17[[#This Row],[flux]],0),0)</f>
        <v>0</v>
      </c>
      <c r="P847" t="str">
        <f>_xlfn.TEXTBEFORE(b2b3[[#This Row],[rxn]],"-",-1,,,"")</f>
        <v>ENZSYN</v>
      </c>
    </row>
    <row r="848" spans="1:16" ht="17" hidden="1" x14ac:dyDescent="0.25">
      <c r="A848" s="1" t="s">
        <v>11628</v>
      </c>
      <c r="B848" s="1" t="s">
        <v>2778</v>
      </c>
      <c r="C848" s="1">
        <v>5.0887864999999999E-8</v>
      </c>
      <c r="D848" s="1">
        <f>mfs[[#This Row],[flux]]/1000</f>
        <v>5.0887865E-11</v>
      </c>
      <c r="F848" t="s">
        <v>3616</v>
      </c>
      <c r="G848" t="s">
        <v>2778</v>
      </c>
      <c r="H848" s="3">
        <v>8.9814770412734595E-13</v>
      </c>
      <c r="I848">
        <f>_xlfn.XLOOKUP(b2b3[[#This Row],[rxn]],mfs[rxn],mfs[flux_scaled],0)</f>
        <v>0</v>
      </c>
      <c r="J848">
        <f>(b2b3[[#This Row],[flux]]-b2b3[[#This Row],[flux in mfs]])/b2b3[[#This Row],[flux]]</f>
        <v>1</v>
      </c>
      <c r="K848">
        <f>ABS(b2b3[[#This Row],[(mfs - b2+b3) / mfs]])</f>
        <v>1</v>
      </c>
      <c r="L848" t="b">
        <f>_xlfn.TEXTAFTER(b2b3[[#This Row],[rxn]],"-",-1)="SPONT"</f>
        <v>0</v>
      </c>
      <c r="M848" t="str">
        <f>_xlfn.TEXTAFTER(b2b3[[#This Row],[rxn]],"-",-1)</f>
        <v>rt6481</v>
      </c>
      <c r="N848">
        <f>_xlfn.XLOOKUP("'PRO-"&amp;b2b3[[#This Row],[enz]]&amp;"'",'[1]Sheet2 (2)'!$A:$A,'[1]Sheet2 (2)'!$B:$B,"")</f>
        <v>1</v>
      </c>
      <c r="O848">
        <f>IFERROR(_xlfn.XLOOKUP(b2b3[[#This Row],[Column2]],Table17[[#This Row],[rxn-no-enz]],Table17[[#This Row],[flux]],0),0)</f>
        <v>0</v>
      </c>
      <c r="P848" t="str">
        <f>_xlfn.TEXTBEFORE(b2b3[[#This Row],[rxn]],"-",-1,,,"")</f>
        <v>ENZSYN</v>
      </c>
    </row>
    <row r="849" spans="1:16" ht="17" hidden="1" x14ac:dyDescent="0.25">
      <c r="A849" s="1" t="s">
        <v>4305</v>
      </c>
      <c r="B849" s="1" t="s">
        <v>2778</v>
      </c>
      <c r="C849" s="1">
        <v>2.50386554E-7</v>
      </c>
      <c r="D849" s="1">
        <f>mfs[[#This Row],[flux]]/1000</f>
        <v>2.5038655400000001E-10</v>
      </c>
      <c r="F849" t="s">
        <v>3617</v>
      </c>
      <c r="G849" t="s">
        <v>2778</v>
      </c>
      <c r="H849" s="3">
        <v>3.6940519497348502E-14</v>
      </c>
      <c r="I849">
        <f>_xlfn.XLOOKUP(b2b3[[#This Row],[rxn]],mfs[rxn],mfs[flux_scaled],0)</f>
        <v>0</v>
      </c>
      <c r="J849">
        <f>(b2b3[[#This Row],[flux]]-b2b3[[#This Row],[flux in mfs]])/b2b3[[#This Row],[flux]]</f>
        <v>1</v>
      </c>
      <c r="K849">
        <f>ABS(b2b3[[#This Row],[(mfs - b2+b3) / mfs]])</f>
        <v>1</v>
      </c>
      <c r="L849" t="b">
        <f>_xlfn.TEXTAFTER(b2b3[[#This Row],[rxn]],"-",-1)="SPONT"</f>
        <v>0</v>
      </c>
      <c r="M849" t="str">
        <f>_xlfn.TEXTAFTER(b2b3[[#This Row],[rxn]],"-",-1)</f>
        <v>SNZ1SNO1</v>
      </c>
      <c r="N849" t="str">
        <f>_xlfn.XLOOKUP("'PRO-"&amp;b2b3[[#This Row],[enz]]&amp;"'",'[1]Sheet2 (2)'!$A:$A,'[1]Sheet2 (2)'!$B:$B,"")</f>
        <v/>
      </c>
      <c r="O849">
        <f>IFERROR(_xlfn.XLOOKUP(b2b3[[#This Row],[Column2]],Table17[[#This Row],[rxn-no-enz]],Table17[[#This Row],[flux]],0),0)</f>
        <v>0</v>
      </c>
      <c r="P849" t="str">
        <f>_xlfn.TEXTBEFORE(b2b3[[#This Row],[rxn]],"-",-1,,,"")</f>
        <v>ENZSYN</v>
      </c>
    </row>
    <row r="850" spans="1:16" ht="17" hidden="1" x14ac:dyDescent="0.25">
      <c r="A850" s="1" t="s">
        <v>11629</v>
      </c>
      <c r="B850" s="1" t="s">
        <v>2778</v>
      </c>
      <c r="C850" s="1">
        <v>4.6933901999999998E-7</v>
      </c>
      <c r="D850" s="1">
        <f>mfs[[#This Row],[flux]]/1000</f>
        <v>4.6933902000000003E-10</v>
      </c>
      <c r="F850" t="s">
        <v>3618</v>
      </c>
      <c r="G850" t="s">
        <v>2778</v>
      </c>
      <c r="H850" s="3">
        <v>3.0317669825696699E-10</v>
      </c>
      <c r="I850">
        <f>_xlfn.XLOOKUP(b2b3[[#This Row],[rxn]],mfs[rxn],mfs[flux_scaled],0)</f>
        <v>0</v>
      </c>
      <c r="J850">
        <f>(b2b3[[#This Row],[flux]]-b2b3[[#This Row],[flux in mfs]])/b2b3[[#This Row],[flux]]</f>
        <v>1</v>
      </c>
      <c r="K850">
        <f>ABS(b2b3[[#This Row],[(mfs - b2+b3) / mfs]])</f>
        <v>1</v>
      </c>
      <c r="L850" t="b">
        <f>_xlfn.TEXTAFTER(b2b3[[#This Row],[rxn]],"-",-1)="SPONT"</f>
        <v>0</v>
      </c>
      <c r="M850" t="str">
        <f>_xlfn.TEXTAFTER(b2b3[[#This Row],[rxn]],"-",-1)</f>
        <v>rt4634</v>
      </c>
      <c r="N850">
        <f>_xlfn.XLOOKUP("'PRO-"&amp;b2b3[[#This Row],[enz]]&amp;"'",'[1]Sheet2 (2)'!$A:$A,'[1]Sheet2 (2)'!$B:$B,"")</f>
        <v>1</v>
      </c>
      <c r="O850">
        <f>IFERROR(_xlfn.XLOOKUP(b2b3[[#This Row],[Column2]],Table17[[#This Row],[rxn-no-enz]],Table17[[#This Row],[flux]],0),0)</f>
        <v>0</v>
      </c>
      <c r="P850" t="str">
        <f>_xlfn.TEXTBEFORE(b2b3[[#This Row],[rxn]],"-",-1,,,"")</f>
        <v>ENZSYN</v>
      </c>
    </row>
    <row r="851" spans="1:16" ht="17" hidden="1" x14ac:dyDescent="0.25">
      <c r="A851" s="1" t="s">
        <v>11630</v>
      </c>
      <c r="B851" s="1" t="s">
        <v>2778</v>
      </c>
      <c r="C851" s="1">
        <v>3.3078295799999998E-7</v>
      </c>
      <c r="D851" s="1">
        <f>mfs[[#This Row],[flux]]/1000</f>
        <v>3.3078295799999998E-10</v>
      </c>
      <c r="F851" t="s">
        <v>13225</v>
      </c>
      <c r="G851" t="s">
        <v>2778</v>
      </c>
      <c r="H851" s="3">
        <v>1.6111718044934199E-11</v>
      </c>
      <c r="I851">
        <f>_xlfn.XLOOKUP(b2b3[[#This Row],[rxn]],mfs[rxn],mfs[flux_scaled],0)</f>
        <v>0</v>
      </c>
      <c r="J851">
        <f>(b2b3[[#This Row],[flux]]-b2b3[[#This Row],[flux in mfs]])/b2b3[[#This Row],[flux]]</f>
        <v>1</v>
      </c>
      <c r="K851">
        <f>ABS(b2b3[[#This Row],[(mfs - b2+b3) / mfs]])</f>
        <v>1</v>
      </c>
      <c r="L851" t="b">
        <f>_xlfn.TEXTAFTER(b2b3[[#This Row],[rxn]],"-",-1)="SPONT"</f>
        <v>0</v>
      </c>
      <c r="M851" t="str">
        <f>_xlfn.TEXTAFTER(b2b3[[#This Row],[rxn]],"-",-1)</f>
        <v>MPC13</v>
      </c>
      <c r="N851" t="str">
        <f>_xlfn.XLOOKUP("'PRO-"&amp;b2b3[[#This Row],[enz]]&amp;"'",'[1]Sheet2 (2)'!$A:$A,'[1]Sheet2 (2)'!$B:$B,"")</f>
        <v/>
      </c>
      <c r="O851">
        <f>IFERROR(_xlfn.XLOOKUP(b2b3[[#This Row],[Column2]],Table17[[#This Row],[rxn-no-enz]],Table17[[#This Row],[flux]],0),0)</f>
        <v>0</v>
      </c>
      <c r="P851" t="str">
        <f>_xlfn.TEXTBEFORE(b2b3[[#This Row],[rxn]],"-",-1,,,"")</f>
        <v>ENZSYN</v>
      </c>
    </row>
    <row r="852" spans="1:16" ht="17" hidden="1" x14ac:dyDescent="0.25">
      <c r="A852" s="1" t="s">
        <v>4306</v>
      </c>
      <c r="B852" s="1" t="s">
        <v>2778</v>
      </c>
      <c r="C852" s="1">
        <v>3.8832276900000001E-7</v>
      </c>
      <c r="D852" s="1">
        <f>mfs[[#This Row],[flux]]/1000</f>
        <v>3.88322769E-10</v>
      </c>
      <c r="F852" t="s">
        <v>3620</v>
      </c>
      <c r="G852" t="s">
        <v>2778</v>
      </c>
      <c r="H852" s="3">
        <v>3.7995096113064201E-11</v>
      </c>
      <c r="I852">
        <f>_xlfn.XLOOKUP(b2b3[[#This Row],[rxn]],mfs[rxn],mfs[flux_scaled],0)</f>
        <v>0</v>
      </c>
      <c r="J852">
        <f>(b2b3[[#This Row],[flux]]-b2b3[[#This Row],[flux in mfs]])/b2b3[[#This Row],[flux]]</f>
        <v>1</v>
      </c>
      <c r="K852">
        <f>ABS(b2b3[[#This Row],[(mfs - b2+b3) / mfs]])</f>
        <v>1</v>
      </c>
      <c r="L852" t="b">
        <f>_xlfn.TEXTAFTER(b2b3[[#This Row],[rxn]],"-",-1)="SPONT"</f>
        <v>0</v>
      </c>
      <c r="M852" t="str">
        <f>_xlfn.TEXTAFTER(b2b3[[#This Row],[rxn]],"-",-1)</f>
        <v>rt0930_c</v>
      </c>
      <c r="N852">
        <f>_xlfn.XLOOKUP("'PRO-"&amp;b2b3[[#This Row],[enz]]&amp;"'",'[1]Sheet2 (2)'!$A:$A,'[1]Sheet2 (2)'!$B:$B,"")</f>
        <v>1</v>
      </c>
      <c r="O852">
        <f>IFERROR(_xlfn.XLOOKUP(b2b3[[#This Row],[Column2]],Table17[[#This Row],[rxn-no-enz]],Table17[[#This Row],[flux]],0),0)</f>
        <v>0</v>
      </c>
      <c r="P852" t="str">
        <f>_xlfn.TEXTBEFORE(b2b3[[#This Row],[rxn]],"-",-1,,,"")</f>
        <v>ENZSYN</v>
      </c>
    </row>
    <row r="853" spans="1:16" ht="17" hidden="1" x14ac:dyDescent="0.25">
      <c r="A853" s="1" t="s">
        <v>11631</v>
      </c>
      <c r="B853" s="1" t="s">
        <v>2778</v>
      </c>
      <c r="C853" s="1">
        <v>2.9988745E-8</v>
      </c>
      <c r="D853" s="1">
        <f>mfs[[#This Row],[flux]]/1000</f>
        <v>2.9988744999999997E-11</v>
      </c>
      <c r="F853" t="s">
        <v>3621</v>
      </c>
      <c r="G853" t="s">
        <v>2778</v>
      </c>
      <c r="H853" s="3">
        <v>1.5780613399728302E-11</v>
      </c>
      <c r="I853">
        <f>_xlfn.XLOOKUP(b2b3[[#This Row],[rxn]],mfs[rxn],mfs[flux_scaled],0)</f>
        <v>0</v>
      </c>
      <c r="J853">
        <f>(b2b3[[#This Row],[flux]]-b2b3[[#This Row],[flux in mfs]])/b2b3[[#This Row],[flux]]</f>
        <v>1</v>
      </c>
      <c r="K853">
        <f>ABS(b2b3[[#This Row],[(mfs - b2+b3) / mfs]])</f>
        <v>1</v>
      </c>
      <c r="L853" t="b">
        <f>_xlfn.TEXTAFTER(b2b3[[#This Row],[rxn]],"-",-1)="SPONT"</f>
        <v>0</v>
      </c>
      <c r="M853" t="str">
        <f>_xlfn.TEXTAFTER(b2b3[[#This Row],[rxn]],"-",-1)</f>
        <v>rt0910</v>
      </c>
      <c r="N853">
        <f>_xlfn.XLOOKUP("'PRO-"&amp;b2b3[[#This Row],[enz]]&amp;"'",'[1]Sheet2 (2)'!$A:$A,'[1]Sheet2 (2)'!$B:$B,"")</f>
        <v>1</v>
      </c>
      <c r="O853">
        <f>IFERROR(_xlfn.XLOOKUP(b2b3[[#This Row],[Column2]],Table17[[#This Row],[rxn-no-enz]],Table17[[#This Row],[flux]],0),0)</f>
        <v>0</v>
      </c>
      <c r="P853" t="str">
        <f>_xlfn.TEXTBEFORE(b2b3[[#This Row],[rxn]],"-",-1,,,"")</f>
        <v>ENZSYN</v>
      </c>
    </row>
    <row r="854" spans="1:16" ht="17" hidden="1" x14ac:dyDescent="0.25">
      <c r="A854" s="1" t="s">
        <v>4307</v>
      </c>
      <c r="B854" s="1" t="s">
        <v>2778</v>
      </c>
      <c r="C854" s="1">
        <v>4.3620817000000002E-8</v>
      </c>
      <c r="D854" s="1">
        <f>mfs[[#This Row],[flux]]/1000</f>
        <v>4.3620817E-11</v>
      </c>
      <c r="F854" t="s">
        <v>3622</v>
      </c>
      <c r="G854" t="s">
        <v>2778</v>
      </c>
      <c r="H854" s="3">
        <v>3.7635536795024897E-11</v>
      </c>
      <c r="I854">
        <f>_xlfn.XLOOKUP(b2b3[[#This Row],[rxn]],mfs[rxn],mfs[flux_scaled],0)</f>
        <v>0</v>
      </c>
      <c r="J854">
        <f>(b2b3[[#This Row],[flux]]-b2b3[[#This Row],[flux in mfs]])/b2b3[[#This Row],[flux]]</f>
        <v>1</v>
      </c>
      <c r="K854">
        <f>ABS(b2b3[[#This Row],[(mfs - b2+b3) / mfs]])</f>
        <v>1</v>
      </c>
      <c r="L854" t="b">
        <f>_xlfn.TEXTAFTER(b2b3[[#This Row],[rxn]],"-",-1)="SPONT"</f>
        <v>0</v>
      </c>
      <c r="M854" t="str">
        <f>_xlfn.TEXTAFTER(b2b3[[#This Row],[rxn]],"-",-1)</f>
        <v>rt4127</v>
      </c>
      <c r="N854">
        <f>_xlfn.XLOOKUP("'PRO-"&amp;b2b3[[#This Row],[enz]]&amp;"'",'[1]Sheet2 (2)'!$A:$A,'[1]Sheet2 (2)'!$B:$B,"")</f>
        <v>1</v>
      </c>
      <c r="O854">
        <f>IFERROR(_xlfn.XLOOKUP(b2b3[[#This Row],[Column2]],Table17[[#This Row],[rxn-no-enz]],Table17[[#This Row],[flux]],0),0)</f>
        <v>0</v>
      </c>
      <c r="P854" t="str">
        <f>_xlfn.TEXTBEFORE(b2b3[[#This Row],[rxn]],"-",-1,,,"")</f>
        <v>ENZSYN</v>
      </c>
    </row>
    <row r="855" spans="1:16" ht="17" hidden="1" x14ac:dyDescent="0.25">
      <c r="A855" s="1" t="s">
        <v>4308</v>
      </c>
      <c r="B855" s="1" t="s">
        <v>2778</v>
      </c>
      <c r="C855" s="1">
        <v>1.2163331000000001E-8</v>
      </c>
      <c r="D855" s="1">
        <f>mfs[[#This Row],[flux]]/1000</f>
        <v>1.2163331E-11</v>
      </c>
      <c r="F855" t="s">
        <v>3623</v>
      </c>
      <c r="G855" t="s">
        <v>2778</v>
      </c>
      <c r="H855" s="3">
        <v>2.7109294156578998E-12</v>
      </c>
      <c r="I855">
        <f>_xlfn.XLOOKUP(b2b3[[#This Row],[rxn]],mfs[rxn],mfs[flux_scaled],0)</f>
        <v>0</v>
      </c>
      <c r="J855">
        <f>(b2b3[[#This Row],[flux]]-b2b3[[#This Row],[flux in mfs]])/b2b3[[#This Row],[flux]]</f>
        <v>1</v>
      </c>
      <c r="K855">
        <f>ABS(b2b3[[#This Row],[(mfs - b2+b3) / mfs]])</f>
        <v>1</v>
      </c>
      <c r="L855" t="b">
        <f>_xlfn.TEXTAFTER(b2b3[[#This Row],[rxn]],"-",-1)="SPONT"</f>
        <v>0</v>
      </c>
      <c r="M855" t="str">
        <f>_xlfn.TEXTAFTER(b2b3[[#This Row],[rxn]],"-",-1)</f>
        <v>RNR124</v>
      </c>
      <c r="N855" t="str">
        <f>_xlfn.XLOOKUP("'PRO-"&amp;b2b3[[#This Row],[enz]]&amp;"'",'[1]Sheet2 (2)'!$A:$A,'[1]Sheet2 (2)'!$B:$B,"")</f>
        <v/>
      </c>
      <c r="O855">
        <f>IFERROR(_xlfn.XLOOKUP(b2b3[[#This Row],[Column2]],Table17[[#This Row],[rxn-no-enz]],Table17[[#This Row],[flux]],0),0)</f>
        <v>0</v>
      </c>
      <c r="P855" t="str">
        <f>_xlfn.TEXTBEFORE(b2b3[[#This Row],[rxn]],"-",-1,,,"")</f>
        <v>ENZSYN</v>
      </c>
    </row>
    <row r="856" spans="1:16" ht="17" hidden="1" x14ac:dyDescent="0.25">
      <c r="A856" s="1" t="s">
        <v>11633</v>
      </c>
      <c r="B856" s="1" t="s">
        <v>2778</v>
      </c>
      <c r="C856" s="1">
        <v>6.9504166999999995E-8</v>
      </c>
      <c r="D856" s="1">
        <f>mfs[[#This Row],[flux]]/1000</f>
        <v>6.9504167000000001E-11</v>
      </c>
      <c r="F856" t="s">
        <v>13226</v>
      </c>
      <c r="G856" t="s">
        <v>2778</v>
      </c>
      <c r="H856" s="3">
        <v>6.7021954720286504E-14</v>
      </c>
      <c r="I856">
        <f>_xlfn.XLOOKUP(b2b3[[#This Row],[rxn]],mfs[rxn],mfs[flux_scaled],0)</f>
        <v>0</v>
      </c>
      <c r="J856">
        <f>(b2b3[[#This Row],[flux]]-b2b3[[#This Row],[flux in mfs]])/b2b3[[#This Row],[flux]]</f>
        <v>1</v>
      </c>
      <c r="K856">
        <f>ABS(b2b3[[#This Row],[(mfs - b2+b3) / mfs]])</f>
        <v>1</v>
      </c>
      <c r="L856" t="b">
        <f>_xlfn.TEXTAFTER(b2b3[[#This Row],[rxn]],"-",-1)="SPONT"</f>
        <v>0</v>
      </c>
      <c r="M856" t="str">
        <f>_xlfn.TEXTAFTER(b2b3[[#This Row],[rxn]],"-",-1)</f>
        <v>rt3505</v>
      </c>
      <c r="N856">
        <f>_xlfn.XLOOKUP("'PRO-"&amp;b2b3[[#This Row],[enz]]&amp;"'",'[1]Sheet2 (2)'!$A:$A,'[1]Sheet2 (2)'!$B:$B,"")</f>
        <v>1</v>
      </c>
      <c r="O856">
        <f>IFERROR(_xlfn.XLOOKUP(b2b3[[#This Row],[Column2]],Table17[[#This Row],[rxn-no-enz]],Table17[[#This Row],[flux]],0),0)</f>
        <v>0</v>
      </c>
      <c r="P856" t="str">
        <f>_xlfn.TEXTBEFORE(b2b3[[#This Row],[rxn]],"-",-1,,,"")</f>
        <v>ENZSYN</v>
      </c>
    </row>
    <row r="857" spans="1:16" ht="17" hidden="1" x14ac:dyDescent="0.25">
      <c r="A857" s="1" t="s">
        <v>11634</v>
      </c>
      <c r="B857" s="1" t="s">
        <v>2778</v>
      </c>
      <c r="C857" s="1">
        <v>6.0286637929999998E-6</v>
      </c>
      <c r="D857" s="1">
        <f>mfs[[#This Row],[flux]]/1000</f>
        <v>6.0286637929999999E-9</v>
      </c>
      <c r="F857" t="s">
        <v>3624</v>
      </c>
      <c r="G857" t="s">
        <v>2778</v>
      </c>
      <c r="H857" s="3">
        <v>2.1034339697256699E-11</v>
      </c>
      <c r="I857">
        <f>_xlfn.XLOOKUP(b2b3[[#This Row],[rxn]],mfs[rxn],mfs[flux_scaled],0)</f>
        <v>0</v>
      </c>
      <c r="J857">
        <f>(b2b3[[#This Row],[flux]]-b2b3[[#This Row],[flux in mfs]])/b2b3[[#This Row],[flux]]</f>
        <v>1</v>
      </c>
      <c r="K857">
        <f>ABS(b2b3[[#This Row],[(mfs - b2+b3) / mfs]])</f>
        <v>1</v>
      </c>
      <c r="L857" t="b">
        <f>_xlfn.TEXTAFTER(b2b3[[#This Row],[rxn]],"-",-1)="SPONT"</f>
        <v>0</v>
      </c>
      <c r="M857" t="str">
        <f>_xlfn.TEXTAFTER(b2b3[[#This Row],[rxn]],"-",-1)</f>
        <v>rt4920</v>
      </c>
      <c r="N857">
        <f>_xlfn.XLOOKUP("'PRO-"&amp;b2b3[[#This Row],[enz]]&amp;"'",'[1]Sheet2 (2)'!$A:$A,'[1]Sheet2 (2)'!$B:$B,"")</f>
        <v>1</v>
      </c>
      <c r="O857">
        <f>IFERROR(_xlfn.XLOOKUP(b2b3[[#This Row],[Column2]],Table17[[#This Row],[rxn-no-enz]],Table17[[#This Row],[flux]],0),0)</f>
        <v>0</v>
      </c>
      <c r="P857" t="str">
        <f>_xlfn.TEXTBEFORE(b2b3[[#This Row],[rxn]],"-",-1,,,"")</f>
        <v>ENZSYN</v>
      </c>
    </row>
    <row r="858" spans="1:16" ht="17" hidden="1" x14ac:dyDescent="0.25">
      <c r="A858" s="1" t="s">
        <v>4309</v>
      </c>
      <c r="B858" s="1" t="s">
        <v>2778</v>
      </c>
      <c r="C858" s="1">
        <v>9.5808260000000007E-9</v>
      </c>
      <c r="D858" s="1">
        <f>mfs[[#This Row],[flux]]/1000</f>
        <v>9.580826000000001E-12</v>
      </c>
      <c r="F858" t="s">
        <v>3625</v>
      </c>
      <c r="G858" t="s">
        <v>2778</v>
      </c>
      <c r="H858" s="3">
        <v>7.6741771607103297E-11</v>
      </c>
      <c r="I858">
        <f>_xlfn.XLOOKUP(b2b3[[#This Row],[rxn]],mfs[rxn],mfs[flux_scaled],0)</f>
        <v>0</v>
      </c>
      <c r="J858">
        <f>(b2b3[[#This Row],[flux]]-b2b3[[#This Row],[flux in mfs]])/b2b3[[#This Row],[flux]]</f>
        <v>1</v>
      </c>
      <c r="K858">
        <f>ABS(b2b3[[#This Row],[(mfs - b2+b3) / mfs]])</f>
        <v>1</v>
      </c>
      <c r="L858" t="b">
        <f>_xlfn.TEXTAFTER(b2b3[[#This Row],[rxn]],"-",-1)="SPONT"</f>
        <v>0</v>
      </c>
      <c r="M858" t="str">
        <f>_xlfn.TEXTAFTER(b2b3[[#This Row],[rxn]],"-",-1)</f>
        <v>rt8465</v>
      </c>
      <c r="N858">
        <f>_xlfn.XLOOKUP("'PRO-"&amp;b2b3[[#This Row],[enz]]&amp;"'",'[1]Sheet2 (2)'!$A:$A,'[1]Sheet2 (2)'!$B:$B,"")</f>
        <v>1</v>
      </c>
      <c r="O858">
        <f>IFERROR(_xlfn.XLOOKUP(b2b3[[#This Row],[Column2]],Table17[[#This Row],[rxn-no-enz]],Table17[[#This Row],[flux]],0),0)</f>
        <v>0</v>
      </c>
      <c r="P858" t="str">
        <f>_xlfn.TEXTBEFORE(b2b3[[#This Row],[rxn]],"-",-1,,,"")</f>
        <v>ENZSYN</v>
      </c>
    </row>
    <row r="859" spans="1:16" ht="17" hidden="1" x14ac:dyDescent="0.25">
      <c r="A859" s="1" t="s">
        <v>11635</v>
      </c>
      <c r="B859" s="1" t="s">
        <v>2778</v>
      </c>
      <c r="C859" s="1">
        <v>5.0801535999999998E-8</v>
      </c>
      <c r="D859" s="1">
        <f>mfs[[#This Row],[flux]]/1000</f>
        <v>5.0801535999999997E-11</v>
      </c>
      <c r="F859" t="s">
        <v>3626</v>
      </c>
      <c r="G859" t="s">
        <v>2778</v>
      </c>
      <c r="H859" s="3">
        <v>4.6954778380332497E-11</v>
      </c>
      <c r="I859">
        <f>_xlfn.XLOOKUP(b2b3[[#This Row],[rxn]],mfs[rxn],mfs[flux_scaled],0)</f>
        <v>0</v>
      </c>
      <c r="J859">
        <f>(b2b3[[#This Row],[flux]]-b2b3[[#This Row],[flux in mfs]])/b2b3[[#This Row],[flux]]</f>
        <v>1</v>
      </c>
      <c r="K859">
        <f>ABS(b2b3[[#This Row],[(mfs - b2+b3) / mfs]])</f>
        <v>1</v>
      </c>
      <c r="L859" t="b">
        <f>_xlfn.TEXTAFTER(b2b3[[#This Row],[rxn]],"-",-1)="SPONT"</f>
        <v>0</v>
      </c>
      <c r="M859" t="str">
        <f>_xlfn.TEXTAFTER(b2b3[[#This Row],[rxn]],"-",-1)</f>
        <v>rt5719</v>
      </c>
      <c r="N859">
        <f>_xlfn.XLOOKUP("'PRO-"&amp;b2b3[[#This Row],[enz]]&amp;"'",'[1]Sheet2 (2)'!$A:$A,'[1]Sheet2 (2)'!$B:$B,"")</f>
        <v>1</v>
      </c>
      <c r="O859">
        <f>IFERROR(_xlfn.XLOOKUP(b2b3[[#This Row],[Column2]],Table17[[#This Row],[rxn-no-enz]],Table17[[#This Row],[flux]],0),0)</f>
        <v>0</v>
      </c>
      <c r="P859" t="str">
        <f>_xlfn.TEXTBEFORE(b2b3[[#This Row],[rxn]],"-",-1,,,"")</f>
        <v>ENZSYN</v>
      </c>
    </row>
    <row r="860" spans="1:16" ht="17" hidden="1" x14ac:dyDescent="0.25">
      <c r="A860" s="1" t="s">
        <v>4311</v>
      </c>
      <c r="B860" s="1" t="s">
        <v>2778</v>
      </c>
      <c r="C860" s="1">
        <v>1.3033059900000001E-7</v>
      </c>
      <c r="D860" s="1">
        <f>mfs[[#This Row],[flux]]/1000</f>
        <v>1.3033059899999999E-10</v>
      </c>
      <c r="F860" t="s">
        <v>3627</v>
      </c>
      <c r="G860" t="s">
        <v>2778</v>
      </c>
      <c r="H860" s="3">
        <v>7.9600387388001302E-12</v>
      </c>
      <c r="I860">
        <f>_xlfn.XLOOKUP(b2b3[[#This Row],[rxn]],mfs[rxn],mfs[flux_scaled],0)</f>
        <v>0</v>
      </c>
      <c r="J860">
        <f>(b2b3[[#This Row],[flux]]-b2b3[[#This Row],[flux in mfs]])/b2b3[[#This Row],[flux]]</f>
        <v>1</v>
      </c>
      <c r="K860">
        <f>ABS(b2b3[[#This Row],[(mfs - b2+b3) / mfs]])</f>
        <v>1</v>
      </c>
      <c r="L860" t="b">
        <f>_xlfn.TEXTAFTER(b2b3[[#This Row],[rxn]],"-",-1)="SPONT"</f>
        <v>0</v>
      </c>
      <c r="M860" t="str">
        <f>_xlfn.TEXTAFTER(b2b3[[#This Row],[rxn]],"-",-1)</f>
        <v>rt5075</v>
      </c>
      <c r="N860">
        <f>_xlfn.XLOOKUP("'PRO-"&amp;b2b3[[#This Row],[enz]]&amp;"'",'[1]Sheet2 (2)'!$A:$A,'[1]Sheet2 (2)'!$B:$B,"")</f>
        <v>1</v>
      </c>
      <c r="O860">
        <f>IFERROR(_xlfn.XLOOKUP(b2b3[[#This Row],[Column2]],Table17[[#This Row],[rxn-no-enz]],Table17[[#This Row],[flux]],0),0)</f>
        <v>0</v>
      </c>
      <c r="P860" t="str">
        <f>_xlfn.TEXTBEFORE(b2b3[[#This Row],[rxn]],"-",-1,,,"")</f>
        <v>ENZSYN</v>
      </c>
    </row>
    <row r="861" spans="1:16" ht="17" hidden="1" x14ac:dyDescent="0.25">
      <c r="A861" s="1" t="s">
        <v>4312</v>
      </c>
      <c r="B861" s="1" t="s">
        <v>2778</v>
      </c>
      <c r="C861" s="1">
        <v>2.5060624000000001E-8</v>
      </c>
      <c r="D861" s="1">
        <f>mfs[[#This Row],[flux]]/1000</f>
        <v>2.5060624E-11</v>
      </c>
      <c r="F861" t="s">
        <v>3628</v>
      </c>
      <c r="G861" t="s">
        <v>2778</v>
      </c>
      <c r="H861" s="3">
        <v>3.5550676310002302E-11</v>
      </c>
      <c r="I861">
        <f>_xlfn.XLOOKUP(b2b3[[#This Row],[rxn]],mfs[rxn],mfs[flux_scaled],0)</f>
        <v>0</v>
      </c>
      <c r="J861">
        <f>(b2b3[[#This Row],[flux]]-b2b3[[#This Row],[flux in mfs]])/b2b3[[#This Row],[flux]]</f>
        <v>1</v>
      </c>
      <c r="K861">
        <f>ABS(b2b3[[#This Row],[(mfs - b2+b3) / mfs]])</f>
        <v>1</v>
      </c>
      <c r="L861" t="b">
        <f>_xlfn.TEXTAFTER(b2b3[[#This Row],[rxn]],"-",-1)="SPONT"</f>
        <v>0</v>
      </c>
      <c r="M861" t="str">
        <f>_xlfn.TEXTAFTER(b2b3[[#This Row],[rxn]],"-",-1)</f>
        <v>rt4692</v>
      </c>
      <c r="N861">
        <f>_xlfn.XLOOKUP("'PRO-"&amp;b2b3[[#This Row],[enz]]&amp;"'",'[1]Sheet2 (2)'!$A:$A,'[1]Sheet2 (2)'!$B:$B,"")</f>
        <v>1</v>
      </c>
      <c r="O861">
        <f>IFERROR(_xlfn.XLOOKUP(b2b3[[#This Row],[Column2]],Table17[[#This Row],[rxn-no-enz]],Table17[[#This Row],[flux]],0),0)</f>
        <v>0</v>
      </c>
      <c r="P861" t="str">
        <f>_xlfn.TEXTBEFORE(b2b3[[#This Row],[rxn]],"-",-1,,,"")</f>
        <v>ENZSYN</v>
      </c>
    </row>
    <row r="862" spans="1:16" ht="17" hidden="1" x14ac:dyDescent="0.25">
      <c r="A862" s="1" t="s">
        <v>11636</v>
      </c>
      <c r="B862" s="1" t="s">
        <v>2778</v>
      </c>
      <c r="C862" s="1">
        <v>9.8821075000000003E-8</v>
      </c>
      <c r="D862" s="1">
        <f>mfs[[#This Row],[flux]]/1000</f>
        <v>9.8821075000000008E-11</v>
      </c>
      <c r="F862" t="s">
        <v>3630</v>
      </c>
      <c r="G862" t="s">
        <v>2778</v>
      </c>
      <c r="H862" s="3">
        <v>3.2775454373083701E-12</v>
      </c>
      <c r="I862">
        <f>_xlfn.XLOOKUP(b2b3[[#This Row],[rxn]],mfs[rxn],mfs[flux_scaled],0)</f>
        <v>0</v>
      </c>
      <c r="J862">
        <f>(b2b3[[#This Row],[flux]]-b2b3[[#This Row],[flux in mfs]])/b2b3[[#This Row],[flux]]</f>
        <v>1</v>
      </c>
      <c r="K862">
        <f>ABS(b2b3[[#This Row],[(mfs - b2+b3) / mfs]])</f>
        <v>1</v>
      </c>
      <c r="L862" t="b">
        <f>_xlfn.TEXTAFTER(b2b3[[#This Row],[rxn]],"-",-1)="SPONT"</f>
        <v>0</v>
      </c>
      <c r="M862" t="str">
        <f>_xlfn.TEXTAFTER(b2b3[[#This Row],[rxn]],"-",-1)</f>
        <v>rt10571935</v>
      </c>
      <c r="N862" t="str">
        <f>_xlfn.XLOOKUP("'PRO-"&amp;b2b3[[#This Row],[enz]]&amp;"'",'[1]Sheet2 (2)'!$A:$A,'[1]Sheet2 (2)'!$B:$B,"")</f>
        <v/>
      </c>
      <c r="O862">
        <f>IFERROR(_xlfn.XLOOKUP(b2b3[[#This Row],[Column2]],Table17[[#This Row],[rxn-no-enz]],Table17[[#This Row],[flux]],0),0)</f>
        <v>0</v>
      </c>
      <c r="P862" t="str">
        <f>_xlfn.TEXTBEFORE(b2b3[[#This Row],[rxn]],"-",-1,,,"")</f>
        <v>ENZSYN</v>
      </c>
    </row>
    <row r="863" spans="1:16" ht="17" hidden="1" x14ac:dyDescent="0.25">
      <c r="A863" s="1" t="s">
        <v>11637</v>
      </c>
      <c r="B863" s="1" t="s">
        <v>2778</v>
      </c>
      <c r="C863" s="1">
        <v>4.6667629000000002E-8</v>
      </c>
      <c r="D863" s="1">
        <f>mfs[[#This Row],[flux]]/1000</f>
        <v>4.6667629E-11</v>
      </c>
      <c r="F863" t="s">
        <v>3631</v>
      </c>
      <c r="G863" t="s">
        <v>2778</v>
      </c>
      <c r="H863" s="3">
        <v>9.1099386997341502E-12</v>
      </c>
      <c r="I863">
        <f>_xlfn.XLOOKUP(b2b3[[#This Row],[rxn]],mfs[rxn],mfs[flux_scaled],0)</f>
        <v>0</v>
      </c>
      <c r="J863">
        <f>(b2b3[[#This Row],[flux]]-b2b3[[#This Row],[flux in mfs]])/b2b3[[#This Row],[flux]]</f>
        <v>1</v>
      </c>
      <c r="K863">
        <f>ABS(b2b3[[#This Row],[(mfs - b2+b3) / mfs]])</f>
        <v>1</v>
      </c>
      <c r="L863" t="b">
        <f>_xlfn.TEXTAFTER(b2b3[[#This Row],[rxn]],"-",-1)="SPONT"</f>
        <v>0</v>
      </c>
      <c r="M863" t="str">
        <f>_xlfn.TEXTAFTER(b2b3[[#This Row],[rxn]],"-",-1)</f>
        <v>rt7910</v>
      </c>
      <c r="N863">
        <f>_xlfn.XLOOKUP("'PRO-"&amp;b2b3[[#This Row],[enz]]&amp;"'",'[1]Sheet2 (2)'!$A:$A,'[1]Sheet2 (2)'!$B:$B,"")</f>
        <v>1</v>
      </c>
      <c r="O863">
        <f>IFERROR(_xlfn.XLOOKUP(b2b3[[#This Row],[Column2]],Table17[[#This Row],[rxn-no-enz]],Table17[[#This Row],[flux]],0),0)</f>
        <v>0</v>
      </c>
      <c r="P863" t="str">
        <f>_xlfn.TEXTBEFORE(b2b3[[#This Row],[rxn]],"-",-1,,,"")</f>
        <v>ENZSYN</v>
      </c>
    </row>
    <row r="864" spans="1:16" ht="17" hidden="1" x14ac:dyDescent="0.25">
      <c r="A864" s="1" t="s">
        <v>11638</v>
      </c>
      <c r="B864" s="1" t="s">
        <v>2778</v>
      </c>
      <c r="C864" s="1">
        <v>3.2870870000000002E-8</v>
      </c>
      <c r="D864" s="1">
        <f>mfs[[#This Row],[flux]]/1000</f>
        <v>3.2870870000000003E-11</v>
      </c>
      <c r="F864" t="s">
        <v>13227</v>
      </c>
      <c r="G864" t="s">
        <v>2778</v>
      </c>
      <c r="H864" s="3">
        <v>4.5230082914102403E-11</v>
      </c>
      <c r="I864">
        <f>_xlfn.XLOOKUP(b2b3[[#This Row],[rxn]],mfs[rxn],mfs[flux_scaled],0)</f>
        <v>0</v>
      </c>
      <c r="J864">
        <f>(b2b3[[#This Row],[flux]]-b2b3[[#This Row],[flux in mfs]])/b2b3[[#This Row],[flux]]</f>
        <v>1</v>
      </c>
      <c r="K864">
        <f>ABS(b2b3[[#This Row],[(mfs - b2+b3) / mfs]])</f>
        <v>1</v>
      </c>
      <c r="L864" t="b">
        <f>_xlfn.TEXTAFTER(b2b3[[#This Row],[rxn]],"-",-1)="SPONT"</f>
        <v>0</v>
      </c>
      <c r="M864" t="str">
        <f>_xlfn.TEXTAFTER(b2b3[[#This Row],[rxn]],"-",-1)</f>
        <v>rt1878</v>
      </c>
      <c r="N864">
        <f>_xlfn.XLOOKUP("'PRO-"&amp;b2b3[[#This Row],[enz]]&amp;"'",'[1]Sheet2 (2)'!$A:$A,'[1]Sheet2 (2)'!$B:$B,"")</f>
        <v>1</v>
      </c>
      <c r="O864">
        <f>IFERROR(_xlfn.XLOOKUP(b2b3[[#This Row],[Column2]],Table17[[#This Row],[rxn-no-enz]],Table17[[#This Row],[flux]],0),0)</f>
        <v>0</v>
      </c>
      <c r="P864" t="str">
        <f>_xlfn.TEXTBEFORE(b2b3[[#This Row],[rxn]],"-",-1,,,"")</f>
        <v>ENZSYN</v>
      </c>
    </row>
    <row r="865" spans="1:16" ht="17" hidden="1" x14ac:dyDescent="0.25">
      <c r="A865" s="1" t="s">
        <v>4313</v>
      </c>
      <c r="B865" s="1" t="s">
        <v>2778</v>
      </c>
      <c r="C865" s="1">
        <v>4.3446199999999998E-10</v>
      </c>
      <c r="D865" s="1">
        <f>mfs[[#This Row],[flux]]/1000</f>
        <v>4.3446199999999999E-13</v>
      </c>
      <c r="F865" t="s">
        <v>3633</v>
      </c>
      <c r="G865" t="s">
        <v>2778</v>
      </c>
      <c r="H865" s="3">
        <v>1.68868428204127E-12</v>
      </c>
      <c r="I865">
        <f>_xlfn.XLOOKUP(b2b3[[#This Row],[rxn]],mfs[rxn],mfs[flux_scaled],0)</f>
        <v>0</v>
      </c>
      <c r="J865">
        <f>(b2b3[[#This Row],[flux]]-b2b3[[#This Row],[flux in mfs]])/b2b3[[#This Row],[flux]]</f>
        <v>1</v>
      </c>
      <c r="K865">
        <f>ABS(b2b3[[#This Row],[(mfs - b2+b3) / mfs]])</f>
        <v>1</v>
      </c>
      <c r="L865" t="b">
        <f>_xlfn.TEXTAFTER(b2b3[[#This Row],[rxn]],"-",-1)="SPONT"</f>
        <v>0</v>
      </c>
      <c r="M865" t="str">
        <f>_xlfn.TEXTAFTER(b2b3[[#This Row],[rxn]],"-",-1)</f>
        <v>rt5201</v>
      </c>
      <c r="N865">
        <f>_xlfn.XLOOKUP("'PRO-"&amp;b2b3[[#This Row],[enz]]&amp;"'",'[1]Sheet2 (2)'!$A:$A,'[1]Sheet2 (2)'!$B:$B,"")</f>
        <v>1</v>
      </c>
      <c r="O865">
        <f>IFERROR(_xlfn.XLOOKUP(b2b3[[#This Row],[Column2]],Table17[[#This Row],[rxn-no-enz]],Table17[[#This Row],[flux]],0),0)</f>
        <v>0</v>
      </c>
      <c r="P865" t="str">
        <f>_xlfn.TEXTBEFORE(b2b3[[#This Row],[rxn]],"-",-1,,,"")</f>
        <v>ENZSYN</v>
      </c>
    </row>
    <row r="866" spans="1:16" ht="17" hidden="1" x14ac:dyDescent="0.25">
      <c r="A866" s="1" t="s">
        <v>11639</v>
      </c>
      <c r="B866" s="1" t="s">
        <v>2778</v>
      </c>
      <c r="C866" s="1">
        <v>4.5230082899999998E-7</v>
      </c>
      <c r="D866" s="1">
        <f>mfs[[#This Row],[flux]]/1000</f>
        <v>4.5230082899999996E-10</v>
      </c>
      <c r="F866" t="s">
        <v>3634</v>
      </c>
      <c r="G866" t="s">
        <v>2778</v>
      </c>
      <c r="H866" s="3">
        <v>6.0605452380639899E-12</v>
      </c>
      <c r="I866">
        <f>_xlfn.XLOOKUP(b2b3[[#This Row],[rxn]],mfs[rxn],mfs[flux_scaled],0)</f>
        <v>0</v>
      </c>
      <c r="J866">
        <f>(b2b3[[#This Row],[flux]]-b2b3[[#This Row],[flux in mfs]])/b2b3[[#This Row],[flux]]</f>
        <v>1</v>
      </c>
      <c r="K866">
        <f>ABS(b2b3[[#This Row],[(mfs - b2+b3) / mfs]])</f>
        <v>1</v>
      </c>
      <c r="L866" t="b">
        <f>_xlfn.TEXTAFTER(b2b3[[#This Row],[rxn]],"-",-1)="SPONT"</f>
        <v>0</v>
      </c>
      <c r="M866" t="str">
        <f>_xlfn.TEXTAFTER(b2b3[[#This Row],[rxn]],"-",-1)</f>
        <v>rt20063076</v>
      </c>
      <c r="N866" t="str">
        <f>_xlfn.XLOOKUP("'PRO-"&amp;b2b3[[#This Row],[enz]]&amp;"'",'[1]Sheet2 (2)'!$A:$A,'[1]Sheet2 (2)'!$B:$B,"")</f>
        <v/>
      </c>
      <c r="O866">
        <f>IFERROR(_xlfn.XLOOKUP(b2b3[[#This Row],[Column2]],Table17[[#This Row],[rxn-no-enz]],Table17[[#This Row],[flux]],0),0)</f>
        <v>0</v>
      </c>
      <c r="P866" t="str">
        <f>_xlfn.TEXTBEFORE(b2b3[[#This Row],[rxn]],"-",-1,,,"")</f>
        <v>ENZSYN</v>
      </c>
    </row>
    <row r="867" spans="1:16" ht="17" hidden="1" x14ac:dyDescent="0.25">
      <c r="A867" s="1" t="s">
        <v>11640</v>
      </c>
      <c r="B867" s="1" t="s">
        <v>2778</v>
      </c>
      <c r="C867" s="1">
        <v>4.7555723999999997E-8</v>
      </c>
      <c r="D867" s="1">
        <f>mfs[[#This Row],[flux]]/1000</f>
        <v>4.7555723999999995E-11</v>
      </c>
      <c r="F867" t="s">
        <v>3635</v>
      </c>
      <c r="G867" t="s">
        <v>2778</v>
      </c>
      <c r="H867" s="3">
        <v>6.61618203575589E-13</v>
      </c>
      <c r="I867">
        <f>_xlfn.XLOOKUP(b2b3[[#This Row],[rxn]],mfs[rxn],mfs[flux_scaled],0)</f>
        <v>0</v>
      </c>
      <c r="J867">
        <f>(b2b3[[#This Row],[flux]]-b2b3[[#This Row],[flux in mfs]])/b2b3[[#This Row],[flux]]</f>
        <v>1</v>
      </c>
      <c r="K867">
        <f>ABS(b2b3[[#This Row],[(mfs - b2+b3) / mfs]])</f>
        <v>1</v>
      </c>
      <c r="L867" t="b">
        <f>_xlfn.TEXTAFTER(b2b3[[#This Row],[rxn]],"-",-1)="SPONT"</f>
        <v>0</v>
      </c>
      <c r="M867" t="str">
        <f>_xlfn.TEXTAFTER(b2b3[[#This Row],[rxn]],"-",-1)</f>
        <v>rt7368</v>
      </c>
      <c r="N867">
        <f>_xlfn.XLOOKUP("'PRO-"&amp;b2b3[[#This Row],[enz]]&amp;"'",'[1]Sheet2 (2)'!$A:$A,'[1]Sheet2 (2)'!$B:$B,"")</f>
        <v>1</v>
      </c>
      <c r="O867">
        <f>IFERROR(_xlfn.XLOOKUP(b2b3[[#This Row],[Column2]],Table17[[#This Row],[rxn-no-enz]],Table17[[#This Row],[flux]],0),0)</f>
        <v>0</v>
      </c>
      <c r="P867" t="str">
        <f>_xlfn.TEXTBEFORE(b2b3[[#This Row],[rxn]],"-",-1,,,"")</f>
        <v>ENZSYN</v>
      </c>
    </row>
    <row r="868" spans="1:16" ht="17" hidden="1" x14ac:dyDescent="0.25">
      <c r="A868" s="1" t="s">
        <v>11641</v>
      </c>
      <c r="B868" s="1" t="s">
        <v>2778</v>
      </c>
      <c r="C868" s="1">
        <v>3.4719801999999999E-8</v>
      </c>
      <c r="D868" s="1">
        <f>mfs[[#This Row],[flux]]/1000</f>
        <v>3.4719801999999999E-11</v>
      </c>
      <c r="F868" t="s">
        <v>3636</v>
      </c>
      <c r="G868" t="s">
        <v>2778</v>
      </c>
      <c r="H868" s="3">
        <v>1.24506723241861E-12</v>
      </c>
      <c r="I868">
        <f>_xlfn.XLOOKUP(b2b3[[#This Row],[rxn]],mfs[rxn],mfs[flux_scaled],0)</f>
        <v>0</v>
      </c>
      <c r="J868">
        <f>(b2b3[[#This Row],[flux]]-b2b3[[#This Row],[flux in mfs]])/b2b3[[#This Row],[flux]]</f>
        <v>1</v>
      </c>
      <c r="K868">
        <f>ABS(b2b3[[#This Row],[(mfs - b2+b3) / mfs]])</f>
        <v>1</v>
      </c>
      <c r="L868" t="b">
        <f>_xlfn.TEXTAFTER(b2b3[[#This Row],[rxn]],"-",-1)="SPONT"</f>
        <v>0</v>
      </c>
      <c r="M868" t="str">
        <f>_xlfn.TEXTAFTER(b2b3[[#This Row],[rxn]],"-",-1)</f>
        <v>rt5361</v>
      </c>
      <c r="N868">
        <f>_xlfn.XLOOKUP("'PRO-"&amp;b2b3[[#This Row],[enz]]&amp;"'",'[1]Sheet2 (2)'!$A:$A,'[1]Sheet2 (2)'!$B:$B,"")</f>
        <v>1</v>
      </c>
      <c r="O868">
        <f>IFERROR(_xlfn.XLOOKUP(b2b3[[#This Row],[Column2]],Table17[[#This Row],[rxn-no-enz]],Table17[[#This Row],[flux]],0),0)</f>
        <v>0</v>
      </c>
      <c r="P868" t="str">
        <f>_xlfn.TEXTBEFORE(b2b3[[#This Row],[rxn]],"-",-1,,,"")</f>
        <v>ENZSYN</v>
      </c>
    </row>
    <row r="869" spans="1:16" ht="17" hidden="1" x14ac:dyDescent="0.25">
      <c r="A869" s="1" t="s">
        <v>4315</v>
      </c>
      <c r="B869" s="1" t="s">
        <v>2778</v>
      </c>
      <c r="C869" s="1">
        <v>5.2143461299999998E-7</v>
      </c>
      <c r="D869" s="1">
        <f>mfs[[#This Row],[flux]]/1000</f>
        <v>5.2143461300000002E-10</v>
      </c>
      <c r="F869" t="s">
        <v>3637</v>
      </c>
      <c r="G869" t="s">
        <v>2778</v>
      </c>
      <c r="H869" s="3">
        <v>2.2840778195642399E-11</v>
      </c>
      <c r="I869">
        <f>_xlfn.XLOOKUP(b2b3[[#This Row],[rxn]],mfs[rxn],mfs[flux_scaled],0)</f>
        <v>0</v>
      </c>
      <c r="J869">
        <f>(b2b3[[#This Row],[flux]]-b2b3[[#This Row],[flux in mfs]])/b2b3[[#This Row],[flux]]</f>
        <v>1</v>
      </c>
      <c r="K869">
        <f>ABS(b2b3[[#This Row],[(mfs - b2+b3) / mfs]])</f>
        <v>1</v>
      </c>
      <c r="L869" t="b">
        <f>_xlfn.TEXTAFTER(b2b3[[#This Row],[rxn]],"-",-1)="SPONT"</f>
        <v>0</v>
      </c>
      <c r="M869" t="str">
        <f>_xlfn.TEXTAFTER(b2b3[[#This Row],[rxn]],"-",-1)</f>
        <v>rt8223</v>
      </c>
      <c r="N869">
        <f>_xlfn.XLOOKUP("'PRO-"&amp;b2b3[[#This Row],[enz]]&amp;"'",'[1]Sheet2 (2)'!$A:$A,'[1]Sheet2 (2)'!$B:$B,"")</f>
        <v>1</v>
      </c>
      <c r="O869">
        <f>IFERROR(_xlfn.XLOOKUP(b2b3[[#This Row],[Column2]],Table17[[#This Row],[rxn-no-enz]],Table17[[#This Row],[flux]],0),0)</f>
        <v>0</v>
      </c>
      <c r="P869" t="str">
        <f>_xlfn.TEXTBEFORE(b2b3[[#This Row],[rxn]],"-",-1,,,"")</f>
        <v>ENZSYN</v>
      </c>
    </row>
    <row r="870" spans="1:16" ht="17" hidden="1" x14ac:dyDescent="0.25">
      <c r="A870" s="1" t="s">
        <v>11642</v>
      </c>
      <c r="B870" s="1" t="s">
        <v>2778</v>
      </c>
      <c r="C870" s="1">
        <v>1.68787368E-7</v>
      </c>
      <c r="D870" s="1">
        <f>mfs[[#This Row],[flux]]/1000</f>
        <v>1.68787368E-10</v>
      </c>
      <c r="F870" t="s">
        <v>3638</v>
      </c>
      <c r="G870" t="s">
        <v>2778</v>
      </c>
      <c r="H870" s="3">
        <v>1.08129400129242E-11</v>
      </c>
      <c r="I870">
        <f>_xlfn.XLOOKUP(b2b3[[#This Row],[rxn]],mfs[rxn],mfs[flux_scaled],0)</f>
        <v>0</v>
      </c>
      <c r="J870">
        <f>(b2b3[[#This Row],[flux]]-b2b3[[#This Row],[flux in mfs]])/b2b3[[#This Row],[flux]]</f>
        <v>1</v>
      </c>
      <c r="K870">
        <f>ABS(b2b3[[#This Row],[(mfs - b2+b3) / mfs]])</f>
        <v>1</v>
      </c>
      <c r="L870" t="b">
        <f>_xlfn.TEXTAFTER(b2b3[[#This Row],[rxn]],"-",-1)="SPONT"</f>
        <v>0</v>
      </c>
      <c r="M870" t="str">
        <f>_xlfn.TEXTAFTER(b2b3[[#This Row],[rxn]],"-",-1)</f>
        <v>SDH1234</v>
      </c>
      <c r="N870" t="str">
        <f>_xlfn.XLOOKUP("'PRO-"&amp;b2b3[[#This Row],[enz]]&amp;"'",'[1]Sheet2 (2)'!$A:$A,'[1]Sheet2 (2)'!$B:$B,"")</f>
        <v/>
      </c>
      <c r="O870">
        <f>IFERROR(_xlfn.XLOOKUP(b2b3[[#This Row],[Column2]],Table17[[#This Row],[rxn-no-enz]],Table17[[#This Row],[flux]],0),0)</f>
        <v>0</v>
      </c>
      <c r="P870" t="str">
        <f>_xlfn.TEXTBEFORE(b2b3[[#This Row],[rxn]],"-",-1,,,"")</f>
        <v>ENZSYN</v>
      </c>
    </row>
    <row r="871" spans="1:16" ht="17" hidden="1" x14ac:dyDescent="0.25">
      <c r="A871" s="1" t="s">
        <v>11643</v>
      </c>
      <c r="B871" s="1" t="s">
        <v>2778</v>
      </c>
      <c r="C871" s="1">
        <v>7.6962745E-8</v>
      </c>
      <c r="D871" s="1">
        <f>mfs[[#This Row],[flux]]/1000</f>
        <v>7.6962745E-11</v>
      </c>
      <c r="F871" t="s">
        <v>3639</v>
      </c>
      <c r="G871" t="s">
        <v>2778</v>
      </c>
      <c r="H871" s="3">
        <v>5.5325407763643696E-12</v>
      </c>
      <c r="I871">
        <f>_xlfn.XLOOKUP(b2b3[[#This Row],[rxn]],mfs[rxn],mfs[flux_scaled],0)</f>
        <v>0</v>
      </c>
      <c r="J871">
        <f>(b2b3[[#This Row],[flux]]-b2b3[[#This Row],[flux in mfs]])/b2b3[[#This Row],[flux]]</f>
        <v>1</v>
      </c>
      <c r="K871">
        <f>ABS(b2b3[[#This Row],[(mfs - b2+b3) / mfs]])</f>
        <v>1</v>
      </c>
      <c r="L871" t="b">
        <f>_xlfn.TEXTAFTER(b2b3[[#This Row],[rxn]],"-",-1)="SPONT"</f>
        <v>0</v>
      </c>
      <c r="M871" t="str">
        <f>_xlfn.TEXTAFTER(b2b3[[#This Row],[rxn]],"-",-1)</f>
        <v>rt4237</v>
      </c>
      <c r="N871">
        <f>_xlfn.XLOOKUP("'PRO-"&amp;b2b3[[#This Row],[enz]]&amp;"'",'[1]Sheet2 (2)'!$A:$A,'[1]Sheet2 (2)'!$B:$B,"")</f>
        <v>1</v>
      </c>
      <c r="O871">
        <f>IFERROR(_xlfn.XLOOKUP(b2b3[[#This Row],[Column2]],Table17[[#This Row],[rxn-no-enz]],Table17[[#This Row],[flux]],0),0)</f>
        <v>0</v>
      </c>
      <c r="P871" t="str">
        <f>_xlfn.TEXTBEFORE(b2b3[[#This Row],[rxn]],"-",-1,,,"")</f>
        <v>ENZSYN</v>
      </c>
    </row>
    <row r="872" spans="1:16" ht="17" hidden="1" x14ac:dyDescent="0.25">
      <c r="A872" s="1" t="s">
        <v>4316</v>
      </c>
      <c r="B872" s="1" t="s">
        <v>2778</v>
      </c>
      <c r="C872" s="1">
        <v>3.8697856999999998E-8</v>
      </c>
      <c r="D872" s="1">
        <f>mfs[[#This Row],[flux]]/1000</f>
        <v>3.8697856999999997E-11</v>
      </c>
      <c r="F872" t="s">
        <v>13228</v>
      </c>
      <c r="G872" t="s">
        <v>2778</v>
      </c>
      <c r="H872" s="3">
        <v>6.0286637929871898E-10</v>
      </c>
      <c r="I872">
        <f>_xlfn.XLOOKUP(b2b3[[#This Row],[rxn]],mfs[rxn],mfs[flux_scaled],0)</f>
        <v>0</v>
      </c>
      <c r="J872">
        <f>(b2b3[[#This Row],[flux]]-b2b3[[#This Row],[flux in mfs]])/b2b3[[#This Row],[flux]]</f>
        <v>1</v>
      </c>
      <c r="K872">
        <f>ABS(b2b3[[#This Row],[(mfs - b2+b3) / mfs]])</f>
        <v>1</v>
      </c>
      <c r="L872" t="b">
        <f>_xlfn.TEXTAFTER(b2b3[[#This Row],[rxn]],"-",-1)="SPONT"</f>
        <v>0</v>
      </c>
      <c r="M872" t="str">
        <f>_xlfn.TEXTAFTER(b2b3[[#This Row],[rxn]],"-",-1)</f>
        <v>rt1805</v>
      </c>
      <c r="N872">
        <f>_xlfn.XLOOKUP("'PRO-"&amp;b2b3[[#This Row],[enz]]&amp;"'",'[1]Sheet2 (2)'!$A:$A,'[1]Sheet2 (2)'!$B:$B,"")</f>
        <v>1</v>
      </c>
      <c r="O872">
        <f>IFERROR(_xlfn.XLOOKUP(b2b3[[#This Row],[Column2]],Table17[[#This Row],[rxn-no-enz]],Table17[[#This Row],[flux]],0),0)</f>
        <v>0</v>
      </c>
      <c r="P872" t="str">
        <f>_xlfn.TEXTBEFORE(b2b3[[#This Row],[rxn]],"-",-1,,,"")</f>
        <v>ENZSYN</v>
      </c>
    </row>
    <row r="873" spans="1:16" ht="17" hidden="1" x14ac:dyDescent="0.25">
      <c r="A873" s="1" t="s">
        <v>11644</v>
      </c>
      <c r="B873" s="1" t="s">
        <v>2778</v>
      </c>
      <c r="C873" s="1">
        <v>6.8502108999999999E-8</v>
      </c>
      <c r="D873" s="1">
        <f>mfs[[#This Row],[flux]]/1000</f>
        <v>6.8502108999999992E-11</v>
      </c>
      <c r="F873" t="s">
        <v>13229</v>
      </c>
      <c r="G873" t="s">
        <v>2778</v>
      </c>
      <c r="H873" s="3">
        <v>8.6774014280187094E-12</v>
      </c>
      <c r="I873">
        <f>_xlfn.XLOOKUP(b2b3[[#This Row],[rxn]],mfs[rxn],mfs[flux_scaled],0)</f>
        <v>0</v>
      </c>
      <c r="J873">
        <f>(b2b3[[#This Row],[flux]]-b2b3[[#This Row],[flux in mfs]])/b2b3[[#This Row],[flux]]</f>
        <v>1</v>
      </c>
      <c r="K873">
        <f>ABS(b2b3[[#This Row],[(mfs - b2+b3) / mfs]])</f>
        <v>1</v>
      </c>
      <c r="L873" t="b">
        <f>_xlfn.TEXTAFTER(b2b3[[#This Row],[rxn]],"-",-1)="SPONT"</f>
        <v>0</v>
      </c>
      <c r="M873" t="str">
        <f>_xlfn.TEXTAFTER(b2b3[[#This Row],[rxn]],"-",-1)</f>
        <v>rt0848_m</v>
      </c>
      <c r="N873">
        <f>_xlfn.XLOOKUP("'PRO-"&amp;b2b3[[#This Row],[enz]]&amp;"'",'[1]Sheet2 (2)'!$A:$A,'[1]Sheet2 (2)'!$B:$B,"")</f>
        <v>1</v>
      </c>
      <c r="O873">
        <f>IFERROR(_xlfn.XLOOKUP(b2b3[[#This Row],[Column2]],Table17[[#This Row],[rxn-no-enz]],Table17[[#This Row],[flux]],0),0)</f>
        <v>0</v>
      </c>
      <c r="P873" t="str">
        <f>_xlfn.TEXTBEFORE(b2b3[[#This Row],[rxn]],"-",-1,,,"")</f>
        <v>ENZSYN</v>
      </c>
    </row>
    <row r="874" spans="1:16" ht="17" hidden="1" x14ac:dyDescent="0.25">
      <c r="A874" s="1" t="s">
        <v>4317</v>
      </c>
      <c r="B874" s="1" t="s">
        <v>2778</v>
      </c>
      <c r="C874" s="1">
        <v>1.0844127599999999E-7</v>
      </c>
      <c r="D874" s="1">
        <f>mfs[[#This Row],[flux]]/1000</f>
        <v>1.0844127599999999E-10</v>
      </c>
      <c r="F874" t="s">
        <v>3640</v>
      </c>
      <c r="G874" t="s">
        <v>2778</v>
      </c>
      <c r="H874" s="3">
        <v>3.1055084270091899E-11</v>
      </c>
      <c r="I874">
        <f>_xlfn.XLOOKUP(b2b3[[#This Row],[rxn]],mfs[rxn],mfs[flux_scaled],0)</f>
        <v>0</v>
      </c>
      <c r="J874">
        <f>(b2b3[[#This Row],[flux]]-b2b3[[#This Row],[flux in mfs]])/b2b3[[#This Row],[flux]]</f>
        <v>1</v>
      </c>
      <c r="K874">
        <f>ABS(b2b3[[#This Row],[(mfs - b2+b3) / mfs]])</f>
        <v>1</v>
      </c>
      <c r="L874" t="b">
        <f>_xlfn.TEXTAFTER(b2b3[[#This Row],[rxn]],"-",-1)="SPONT"</f>
        <v>0</v>
      </c>
      <c r="M874" t="str">
        <f>_xlfn.TEXTAFTER(b2b3[[#This Row],[rxn]],"-",-1)</f>
        <v>rt7480</v>
      </c>
      <c r="N874">
        <f>_xlfn.XLOOKUP("'PRO-"&amp;b2b3[[#This Row],[enz]]&amp;"'",'[1]Sheet2 (2)'!$A:$A,'[1]Sheet2 (2)'!$B:$B,"")</f>
        <v>1</v>
      </c>
      <c r="O874">
        <f>IFERROR(_xlfn.XLOOKUP(b2b3[[#This Row],[Column2]],Table17[[#This Row],[rxn-no-enz]],Table17[[#This Row],[flux]],0),0)</f>
        <v>0</v>
      </c>
      <c r="P874" t="str">
        <f>_xlfn.TEXTBEFORE(b2b3[[#This Row],[rxn]],"-",-1,,,"")</f>
        <v>ENZSYN</v>
      </c>
    </row>
    <row r="875" spans="1:16" ht="17" hidden="1" x14ac:dyDescent="0.25">
      <c r="A875" s="1" t="s">
        <v>4318</v>
      </c>
      <c r="B875" s="1" t="s">
        <v>2778</v>
      </c>
      <c r="C875" s="1">
        <v>5.5861029900000002E-7</v>
      </c>
      <c r="D875" s="1">
        <f>mfs[[#This Row],[flux]]/1000</f>
        <v>5.5861029900000005E-10</v>
      </c>
      <c r="F875" t="s">
        <v>13230</v>
      </c>
      <c r="G875" t="s">
        <v>2778</v>
      </c>
      <c r="H875" s="3">
        <v>8.5902222335304006E-11</v>
      </c>
      <c r="I875">
        <f>_xlfn.XLOOKUP(b2b3[[#This Row],[rxn]],mfs[rxn],mfs[flux_scaled],0)</f>
        <v>0</v>
      </c>
      <c r="J875">
        <f>(b2b3[[#This Row],[flux]]-b2b3[[#This Row],[flux in mfs]])/b2b3[[#This Row],[flux]]</f>
        <v>1</v>
      </c>
      <c r="K875">
        <f>ABS(b2b3[[#This Row],[(mfs - b2+b3) / mfs]])</f>
        <v>1</v>
      </c>
      <c r="L875" t="b">
        <f>_xlfn.TEXTAFTER(b2b3[[#This Row],[rxn]],"-",-1)="SPONT"</f>
        <v>0</v>
      </c>
      <c r="M875" t="str">
        <f>_xlfn.TEXTAFTER(b2b3[[#This Row],[rxn]],"-",-1)</f>
        <v>rt7263_c</v>
      </c>
      <c r="N875">
        <f>_xlfn.XLOOKUP("'PRO-"&amp;b2b3[[#This Row],[enz]]&amp;"'",'[1]Sheet2 (2)'!$A:$A,'[1]Sheet2 (2)'!$B:$B,"")</f>
        <v>1</v>
      </c>
      <c r="O875">
        <f>IFERROR(_xlfn.XLOOKUP(b2b3[[#This Row],[Column2]],Table17[[#This Row],[rxn-no-enz]],Table17[[#This Row],[flux]],0),0)</f>
        <v>0</v>
      </c>
      <c r="P875" t="str">
        <f>_xlfn.TEXTBEFORE(b2b3[[#This Row],[rxn]],"-",-1,,,"")</f>
        <v>ENZSYN</v>
      </c>
    </row>
    <row r="876" spans="1:16" ht="17" hidden="1" x14ac:dyDescent="0.25">
      <c r="A876" s="1" t="s">
        <v>4319</v>
      </c>
      <c r="B876" s="1" t="s">
        <v>2778</v>
      </c>
      <c r="C876" s="1">
        <v>1.8454759899999999E-7</v>
      </c>
      <c r="D876" s="1">
        <f>mfs[[#This Row],[flux]]/1000</f>
        <v>1.8454759899999999E-10</v>
      </c>
      <c r="F876" t="s">
        <v>3641</v>
      </c>
      <c r="G876" t="s">
        <v>2778</v>
      </c>
      <c r="H876" s="3">
        <v>1.33886557672413E-13</v>
      </c>
      <c r="I876">
        <f>_xlfn.XLOOKUP(b2b3[[#This Row],[rxn]],mfs[rxn],mfs[flux_scaled],0)</f>
        <v>0</v>
      </c>
      <c r="J876">
        <f>(b2b3[[#This Row],[flux]]-b2b3[[#This Row],[flux in mfs]])/b2b3[[#This Row],[flux]]</f>
        <v>1</v>
      </c>
      <c r="K876">
        <f>ABS(b2b3[[#This Row],[(mfs - b2+b3) / mfs]])</f>
        <v>1</v>
      </c>
      <c r="L876" t="b">
        <f>_xlfn.TEXTAFTER(b2b3[[#This Row],[rxn]],"-",-1)="SPONT"</f>
        <v>0</v>
      </c>
      <c r="M876" t="str">
        <f>_xlfn.TEXTAFTER(b2b3[[#This Row],[rxn]],"-",-1)</f>
        <v>rt8116</v>
      </c>
      <c r="N876">
        <f>_xlfn.XLOOKUP("'PRO-"&amp;b2b3[[#This Row],[enz]]&amp;"'",'[1]Sheet2 (2)'!$A:$A,'[1]Sheet2 (2)'!$B:$B,"")</f>
        <v>1</v>
      </c>
      <c r="O876">
        <f>IFERROR(_xlfn.XLOOKUP(b2b3[[#This Row],[Column2]],Table17[[#This Row],[rxn-no-enz]],Table17[[#This Row],[flux]],0),0)</f>
        <v>0</v>
      </c>
      <c r="P876" t="str">
        <f>_xlfn.TEXTBEFORE(b2b3[[#This Row],[rxn]],"-",-1,,,"")</f>
        <v>ENZSYN</v>
      </c>
    </row>
    <row r="877" spans="1:16" ht="17" hidden="1" x14ac:dyDescent="0.25">
      <c r="A877" s="1" t="s">
        <v>11645</v>
      </c>
      <c r="B877" s="1" t="s">
        <v>2778</v>
      </c>
      <c r="C877" s="1">
        <v>4.4464321999999997E-8</v>
      </c>
      <c r="D877" s="1">
        <f>mfs[[#This Row],[flux]]/1000</f>
        <v>4.4464321999999995E-11</v>
      </c>
      <c r="F877" t="s">
        <v>13231</v>
      </c>
      <c r="G877" t="s">
        <v>2778</v>
      </c>
      <c r="H877" s="3">
        <v>2.7182171197028499E-11</v>
      </c>
      <c r="I877">
        <f>_xlfn.XLOOKUP(b2b3[[#This Row],[rxn]],mfs[rxn],mfs[flux_scaled],0)</f>
        <v>0</v>
      </c>
      <c r="J877">
        <f>(b2b3[[#This Row],[flux]]-b2b3[[#This Row],[flux in mfs]])/b2b3[[#This Row],[flux]]</f>
        <v>1</v>
      </c>
      <c r="K877">
        <f>ABS(b2b3[[#This Row],[(mfs - b2+b3) / mfs]])</f>
        <v>1</v>
      </c>
      <c r="L877" t="b">
        <f>_xlfn.TEXTAFTER(b2b3[[#This Row],[rxn]],"-",-1)="SPONT"</f>
        <v>0</v>
      </c>
      <c r="M877" t="str">
        <f>_xlfn.TEXTAFTER(b2b3[[#This Row],[rxn]],"-",-1)</f>
        <v>rt2477</v>
      </c>
      <c r="N877">
        <f>_xlfn.XLOOKUP("'PRO-"&amp;b2b3[[#This Row],[enz]]&amp;"'",'[1]Sheet2 (2)'!$A:$A,'[1]Sheet2 (2)'!$B:$B,"")</f>
        <v>1</v>
      </c>
      <c r="O877">
        <f>IFERROR(_xlfn.XLOOKUP(b2b3[[#This Row],[Column2]],Table17[[#This Row],[rxn-no-enz]],Table17[[#This Row],[flux]],0),0)</f>
        <v>0</v>
      </c>
      <c r="P877" t="str">
        <f>_xlfn.TEXTBEFORE(b2b3[[#This Row],[rxn]],"-",-1,,,"")</f>
        <v>ENZSYN</v>
      </c>
    </row>
    <row r="878" spans="1:16" ht="17" hidden="1" x14ac:dyDescent="0.25">
      <c r="A878" s="1" t="s">
        <v>11646</v>
      </c>
      <c r="B878" s="1" t="s">
        <v>2778</v>
      </c>
      <c r="C878" s="1">
        <v>3.8319150000000002E-9</v>
      </c>
      <c r="D878" s="1">
        <f>mfs[[#This Row],[flux]]/1000</f>
        <v>3.831915E-12</v>
      </c>
      <c r="F878" t="s">
        <v>3643</v>
      </c>
      <c r="G878" t="s">
        <v>2778</v>
      </c>
      <c r="H878" s="3">
        <v>1.11362354190955E-10</v>
      </c>
      <c r="I878">
        <f>_xlfn.XLOOKUP(b2b3[[#This Row],[rxn]],mfs[rxn],mfs[flux_scaled],0)</f>
        <v>0</v>
      </c>
      <c r="J878">
        <f>(b2b3[[#This Row],[flux]]-b2b3[[#This Row],[flux in mfs]])/b2b3[[#This Row],[flux]]</f>
        <v>1</v>
      </c>
      <c r="K878">
        <f>ABS(b2b3[[#This Row],[(mfs - b2+b3) / mfs]])</f>
        <v>1</v>
      </c>
      <c r="L878" t="b">
        <f>_xlfn.TEXTAFTER(b2b3[[#This Row],[rxn]],"-",-1)="SPONT"</f>
        <v>0</v>
      </c>
      <c r="M878" t="str">
        <f>_xlfn.TEXTAFTER(b2b3[[#This Row],[rxn]],"-",-1)</f>
        <v>rt0932</v>
      </c>
      <c r="N878">
        <f>_xlfn.XLOOKUP("'PRO-"&amp;b2b3[[#This Row],[enz]]&amp;"'",'[1]Sheet2 (2)'!$A:$A,'[1]Sheet2 (2)'!$B:$B,"")</f>
        <v>1</v>
      </c>
      <c r="O878">
        <f>IFERROR(_xlfn.XLOOKUP(b2b3[[#This Row],[Column2]],Table17[[#This Row],[rxn-no-enz]],Table17[[#This Row],[flux]],0),0)</f>
        <v>0</v>
      </c>
      <c r="P878" t="str">
        <f>_xlfn.TEXTBEFORE(b2b3[[#This Row],[rxn]],"-",-1,,,"")</f>
        <v>ENZSYN</v>
      </c>
    </row>
    <row r="879" spans="1:16" ht="17" hidden="1" x14ac:dyDescent="0.25">
      <c r="A879" s="1" t="s">
        <v>11647</v>
      </c>
      <c r="B879" s="1" t="s">
        <v>2778</v>
      </c>
      <c r="C879" s="1">
        <v>6.4642135999999994E-8</v>
      </c>
      <c r="D879" s="1">
        <f>mfs[[#This Row],[flux]]/1000</f>
        <v>6.4642135999999988E-11</v>
      </c>
      <c r="F879" t="s">
        <v>3644</v>
      </c>
      <c r="G879" t="s">
        <v>2778</v>
      </c>
      <c r="H879" s="3">
        <v>3.6855508398055603E-11</v>
      </c>
      <c r="I879">
        <f>_xlfn.XLOOKUP(b2b3[[#This Row],[rxn]],mfs[rxn],mfs[flux_scaled],0)</f>
        <v>0</v>
      </c>
      <c r="J879">
        <f>(b2b3[[#This Row],[flux]]-b2b3[[#This Row],[flux in mfs]])/b2b3[[#This Row],[flux]]</f>
        <v>1</v>
      </c>
      <c r="K879">
        <f>ABS(b2b3[[#This Row],[(mfs - b2+b3) / mfs]])</f>
        <v>1</v>
      </c>
      <c r="L879" t="b">
        <f>_xlfn.TEXTAFTER(b2b3[[#This Row],[rxn]],"-",-1)="SPONT"</f>
        <v>0</v>
      </c>
      <c r="M879" t="str">
        <f>_xlfn.TEXTAFTER(b2b3[[#This Row],[rxn]],"-",-1)</f>
        <v>rt1320</v>
      </c>
      <c r="N879">
        <f>_xlfn.XLOOKUP("'PRO-"&amp;b2b3[[#This Row],[enz]]&amp;"'",'[1]Sheet2 (2)'!$A:$A,'[1]Sheet2 (2)'!$B:$B,"")</f>
        <v>1</v>
      </c>
      <c r="O879">
        <f>IFERROR(_xlfn.XLOOKUP(b2b3[[#This Row],[Column2]],Table17[[#This Row],[rxn-no-enz]],Table17[[#This Row],[flux]],0),0)</f>
        <v>0</v>
      </c>
      <c r="P879" t="str">
        <f>_xlfn.TEXTBEFORE(b2b3[[#This Row],[rxn]],"-",-1,,,"")</f>
        <v>ENZSYN</v>
      </c>
    </row>
    <row r="880" spans="1:16" ht="17" hidden="1" x14ac:dyDescent="0.25">
      <c r="A880" s="1" t="s">
        <v>11648</v>
      </c>
      <c r="B880" s="1" t="s">
        <v>2778</v>
      </c>
      <c r="C880" s="1">
        <v>1.9487549800000001E-7</v>
      </c>
      <c r="D880" s="1">
        <f>mfs[[#This Row],[flux]]/1000</f>
        <v>1.94875498E-10</v>
      </c>
      <c r="F880" t="s">
        <v>3646</v>
      </c>
      <c r="G880" t="s">
        <v>2778</v>
      </c>
      <c r="H880" s="3">
        <v>1.8891636821919401E-11</v>
      </c>
      <c r="I880">
        <f>_xlfn.XLOOKUP(b2b3[[#This Row],[rxn]],mfs[rxn],mfs[flux_scaled],0)</f>
        <v>0</v>
      </c>
      <c r="J880">
        <f>(b2b3[[#This Row],[flux]]-b2b3[[#This Row],[flux in mfs]])/b2b3[[#This Row],[flux]]</f>
        <v>1</v>
      </c>
      <c r="K880">
        <f>ABS(b2b3[[#This Row],[(mfs - b2+b3) / mfs]])</f>
        <v>1</v>
      </c>
      <c r="L880" t="b">
        <f>_xlfn.TEXTAFTER(b2b3[[#This Row],[rxn]],"-",-1)="SPONT"</f>
        <v>0</v>
      </c>
      <c r="M880" t="str">
        <f>_xlfn.TEXTAFTER(b2b3[[#This Row],[rxn]],"-",-1)</f>
        <v>rt0894</v>
      </c>
      <c r="N880">
        <f>_xlfn.XLOOKUP("'PRO-"&amp;b2b3[[#This Row],[enz]]&amp;"'",'[1]Sheet2 (2)'!$A:$A,'[1]Sheet2 (2)'!$B:$B,"")</f>
        <v>1</v>
      </c>
      <c r="O880">
        <f>IFERROR(_xlfn.XLOOKUP(b2b3[[#This Row],[Column2]],Table17[[#This Row],[rxn-no-enz]],Table17[[#This Row],[flux]],0),0)</f>
        <v>0</v>
      </c>
      <c r="P880" t="str">
        <f>_xlfn.TEXTBEFORE(b2b3[[#This Row],[rxn]],"-",-1,,,"")</f>
        <v>ENZSYN</v>
      </c>
    </row>
    <row r="881" spans="1:16" ht="17" hidden="1" x14ac:dyDescent="0.25">
      <c r="A881" s="1" t="s">
        <v>11649</v>
      </c>
      <c r="B881" s="1" t="s">
        <v>2778</v>
      </c>
      <c r="C881" s="1">
        <v>7.146348E-9</v>
      </c>
      <c r="D881" s="1">
        <f>mfs[[#This Row],[flux]]/1000</f>
        <v>7.1463480000000002E-12</v>
      </c>
      <c r="F881" t="s">
        <v>3647</v>
      </c>
      <c r="G881" t="s">
        <v>2778</v>
      </c>
      <c r="H881" s="3">
        <v>2.6494865733315599E-11</v>
      </c>
      <c r="I881">
        <f>_xlfn.XLOOKUP(b2b3[[#This Row],[rxn]],mfs[rxn],mfs[flux_scaled],0)</f>
        <v>0</v>
      </c>
      <c r="J881">
        <f>(b2b3[[#This Row],[flux]]-b2b3[[#This Row],[flux in mfs]])/b2b3[[#This Row],[flux]]</f>
        <v>1</v>
      </c>
      <c r="K881">
        <f>ABS(b2b3[[#This Row],[(mfs - b2+b3) / mfs]])</f>
        <v>1</v>
      </c>
      <c r="L881" t="b">
        <f>_xlfn.TEXTAFTER(b2b3[[#This Row],[rxn]],"-",-1)="SPONT"</f>
        <v>0</v>
      </c>
      <c r="M881" t="str">
        <f>_xlfn.TEXTAFTER(b2b3[[#This Row],[rxn]],"-",-1)</f>
        <v>rt6341</v>
      </c>
      <c r="N881">
        <f>_xlfn.XLOOKUP("'PRO-"&amp;b2b3[[#This Row],[enz]]&amp;"'",'[1]Sheet2 (2)'!$A:$A,'[1]Sheet2 (2)'!$B:$B,"")</f>
        <v>1</v>
      </c>
      <c r="O881">
        <f>IFERROR(_xlfn.XLOOKUP(b2b3[[#This Row],[Column2]],Table17[[#This Row],[rxn-no-enz]],Table17[[#This Row],[flux]],0),0)</f>
        <v>0</v>
      </c>
      <c r="P881" t="str">
        <f>_xlfn.TEXTBEFORE(b2b3[[#This Row],[rxn]],"-",-1,,,"")</f>
        <v>ENZSYN</v>
      </c>
    </row>
    <row r="882" spans="1:16" ht="17" hidden="1" x14ac:dyDescent="0.25">
      <c r="A882" s="1" t="s">
        <v>4320</v>
      </c>
      <c r="B882" s="1" t="s">
        <v>2778</v>
      </c>
      <c r="C882" s="1">
        <v>1.2121090500000001E-7</v>
      </c>
      <c r="D882" s="1">
        <f>mfs[[#This Row],[flux]]/1000</f>
        <v>1.2121090500000001E-10</v>
      </c>
      <c r="F882" t="s">
        <v>3648</v>
      </c>
      <c r="G882" t="s">
        <v>2778</v>
      </c>
      <c r="H882" s="3">
        <v>2.7386928160321199E-11</v>
      </c>
      <c r="I882">
        <f>_xlfn.XLOOKUP(b2b3[[#This Row],[rxn]],mfs[rxn],mfs[flux_scaled],0)</f>
        <v>0</v>
      </c>
      <c r="J882">
        <f>(b2b3[[#This Row],[flux]]-b2b3[[#This Row],[flux in mfs]])/b2b3[[#This Row],[flux]]</f>
        <v>1</v>
      </c>
      <c r="K882">
        <f>ABS(b2b3[[#This Row],[(mfs - b2+b3) / mfs]])</f>
        <v>1</v>
      </c>
      <c r="L882" t="b">
        <f>_xlfn.TEXTAFTER(b2b3[[#This Row],[rxn]],"-",-1)="SPONT"</f>
        <v>0</v>
      </c>
      <c r="M882" t="str">
        <f>_xlfn.TEXTAFTER(b2b3[[#This Row],[rxn]],"-",-1)</f>
        <v>rt8273</v>
      </c>
      <c r="N882">
        <f>_xlfn.XLOOKUP("'PRO-"&amp;b2b3[[#This Row],[enz]]&amp;"'",'[1]Sheet2 (2)'!$A:$A,'[1]Sheet2 (2)'!$B:$B,"")</f>
        <v>1</v>
      </c>
      <c r="O882">
        <f>IFERROR(_xlfn.XLOOKUP(b2b3[[#This Row],[Column2]],Table17[[#This Row],[rxn-no-enz]],Table17[[#This Row],[flux]],0),0)</f>
        <v>0</v>
      </c>
      <c r="P882" t="str">
        <f>_xlfn.TEXTBEFORE(b2b3[[#This Row],[rxn]],"-",-1,,,"")</f>
        <v>ENZSYN</v>
      </c>
    </row>
    <row r="883" spans="1:16" ht="17" hidden="1" x14ac:dyDescent="0.25">
      <c r="A883" s="1" t="s">
        <v>11650</v>
      </c>
      <c r="B883" s="1" t="s">
        <v>2778</v>
      </c>
      <c r="C883" s="1">
        <v>2.30352548E-7</v>
      </c>
      <c r="D883" s="1">
        <f>mfs[[#This Row],[flux]]/1000</f>
        <v>2.3035254800000001E-10</v>
      </c>
      <c r="F883" t="s">
        <v>3649</v>
      </c>
      <c r="G883" t="s">
        <v>2778</v>
      </c>
      <c r="H883" s="3">
        <v>3.1887947813258203E-11</v>
      </c>
      <c r="I883">
        <f>_xlfn.XLOOKUP(b2b3[[#This Row],[rxn]],mfs[rxn],mfs[flux_scaled],0)</f>
        <v>0</v>
      </c>
      <c r="J883">
        <f>(b2b3[[#This Row],[flux]]-b2b3[[#This Row],[flux in mfs]])/b2b3[[#This Row],[flux]]</f>
        <v>1</v>
      </c>
      <c r="K883">
        <f>ABS(b2b3[[#This Row],[(mfs - b2+b3) / mfs]])</f>
        <v>1</v>
      </c>
      <c r="L883" t="b">
        <f>_xlfn.TEXTAFTER(b2b3[[#This Row],[rxn]],"-",-1)="SPONT"</f>
        <v>0</v>
      </c>
      <c r="M883" t="str">
        <f>_xlfn.TEXTAFTER(b2b3[[#This Row],[rxn]],"-",-1)</f>
        <v>rt0711</v>
      </c>
      <c r="N883">
        <f>_xlfn.XLOOKUP("'PRO-"&amp;b2b3[[#This Row],[enz]]&amp;"'",'[1]Sheet2 (2)'!$A:$A,'[1]Sheet2 (2)'!$B:$B,"")</f>
        <v>1</v>
      </c>
      <c r="O883">
        <f>IFERROR(_xlfn.XLOOKUP(b2b3[[#This Row],[Column2]],Table17[[#This Row],[rxn-no-enz]],Table17[[#This Row],[flux]],0),0)</f>
        <v>0</v>
      </c>
      <c r="P883" t="str">
        <f>_xlfn.TEXTBEFORE(b2b3[[#This Row],[rxn]],"-",-1,,,"")</f>
        <v>ENZSYN</v>
      </c>
    </row>
    <row r="884" spans="1:16" ht="17" hidden="1" x14ac:dyDescent="0.25">
      <c r="A884" s="1" t="s">
        <v>11651</v>
      </c>
      <c r="B884" s="1" t="s">
        <v>2778</v>
      </c>
      <c r="C884" s="1">
        <v>7.4236820000000004E-9</v>
      </c>
      <c r="D884" s="1">
        <f>mfs[[#This Row],[flux]]/1000</f>
        <v>7.4236819999999997E-12</v>
      </c>
      <c r="F884" t="s">
        <v>3650</v>
      </c>
      <c r="G884" t="s">
        <v>2778</v>
      </c>
      <c r="H884" s="3">
        <v>2.57821482222781E-11</v>
      </c>
      <c r="I884">
        <f>_xlfn.XLOOKUP(b2b3[[#This Row],[rxn]],mfs[rxn],mfs[flux_scaled],0)</f>
        <v>0</v>
      </c>
      <c r="J884">
        <f>(b2b3[[#This Row],[flux]]-b2b3[[#This Row],[flux in mfs]])/b2b3[[#This Row],[flux]]</f>
        <v>1</v>
      </c>
      <c r="K884">
        <f>ABS(b2b3[[#This Row],[(mfs - b2+b3) / mfs]])</f>
        <v>1</v>
      </c>
      <c r="L884" t="b">
        <f>_xlfn.TEXTAFTER(b2b3[[#This Row],[rxn]],"-",-1)="SPONT"</f>
        <v>0</v>
      </c>
      <c r="M884" t="str">
        <f>_xlfn.TEXTAFTER(b2b3[[#This Row],[rxn]],"-",-1)</f>
        <v>rt4822_c</v>
      </c>
      <c r="N884">
        <f>_xlfn.XLOOKUP("'PRO-"&amp;b2b3[[#This Row],[enz]]&amp;"'",'[1]Sheet2 (2)'!$A:$A,'[1]Sheet2 (2)'!$B:$B,"")</f>
        <v>1</v>
      </c>
      <c r="O884">
        <f>IFERROR(_xlfn.XLOOKUP(b2b3[[#This Row],[Column2]],Table17[[#This Row],[rxn-no-enz]],Table17[[#This Row],[flux]],0),0)</f>
        <v>0</v>
      </c>
      <c r="P884" t="str">
        <f>_xlfn.TEXTBEFORE(b2b3[[#This Row],[rxn]],"-",-1,,,"")</f>
        <v>ENZSYN</v>
      </c>
    </row>
    <row r="885" spans="1:16" ht="17" hidden="1" x14ac:dyDescent="0.25">
      <c r="A885" s="1" t="s">
        <v>13134</v>
      </c>
      <c r="B885" s="1" t="s">
        <v>2778</v>
      </c>
      <c r="C885" s="1">
        <v>5.3325815999999998E-8</v>
      </c>
      <c r="D885" s="1">
        <f>mfs[[#This Row],[flux]]/1000</f>
        <v>5.3325816E-11</v>
      </c>
      <c r="F885" t="s">
        <v>3651</v>
      </c>
      <c r="G885" t="s">
        <v>2778</v>
      </c>
      <c r="H885" s="3">
        <v>2.0412643958474599E-12</v>
      </c>
      <c r="I885">
        <f>_xlfn.XLOOKUP(b2b3[[#This Row],[rxn]],mfs[rxn],mfs[flux_scaled],0)</f>
        <v>0</v>
      </c>
      <c r="J885">
        <f>(b2b3[[#This Row],[flux]]-b2b3[[#This Row],[flux in mfs]])/b2b3[[#This Row],[flux]]</f>
        <v>1</v>
      </c>
      <c r="K885">
        <f>ABS(b2b3[[#This Row],[(mfs - b2+b3) / mfs]])</f>
        <v>1</v>
      </c>
      <c r="L885" t="b">
        <f>_xlfn.TEXTAFTER(b2b3[[#This Row],[rxn]],"-",-1)="SPONT"</f>
        <v>0</v>
      </c>
      <c r="M885" t="str">
        <f>_xlfn.TEXTAFTER(b2b3[[#This Row],[rxn]],"-",-1)</f>
        <v>rt2682</v>
      </c>
      <c r="N885">
        <f>_xlfn.XLOOKUP("'PRO-"&amp;b2b3[[#This Row],[enz]]&amp;"'",'[1]Sheet2 (2)'!$A:$A,'[1]Sheet2 (2)'!$B:$B,"")</f>
        <v>1</v>
      </c>
      <c r="O885">
        <f>IFERROR(_xlfn.XLOOKUP(b2b3[[#This Row],[Column2]],Table17[[#This Row],[rxn-no-enz]],Table17[[#This Row],[flux]],0),0)</f>
        <v>0</v>
      </c>
      <c r="P885" t="str">
        <f>_xlfn.TEXTBEFORE(b2b3[[#This Row],[rxn]],"-",-1,,,"")</f>
        <v>ENZSYN</v>
      </c>
    </row>
    <row r="886" spans="1:16" ht="17" hidden="1" x14ac:dyDescent="0.25">
      <c r="A886" s="1" t="s">
        <v>4322</v>
      </c>
      <c r="B886" s="1" t="s">
        <v>2778</v>
      </c>
      <c r="C886" s="1">
        <v>7.64157027E-7</v>
      </c>
      <c r="D886" s="1">
        <f>mfs[[#This Row],[flux]]/1000</f>
        <v>7.6415702699999995E-10</v>
      </c>
      <c r="F886" t="s">
        <v>3652</v>
      </c>
      <c r="G886" t="s">
        <v>2778</v>
      </c>
      <c r="H886" s="3">
        <v>1.6350314278443401E-9</v>
      </c>
      <c r="I886">
        <f>_xlfn.XLOOKUP(b2b3[[#This Row],[rxn]],mfs[rxn],mfs[flux_scaled],0)</f>
        <v>0</v>
      </c>
      <c r="J886">
        <f>(b2b3[[#This Row],[flux]]-b2b3[[#This Row],[flux in mfs]])/b2b3[[#This Row],[flux]]</f>
        <v>1</v>
      </c>
      <c r="K886">
        <f>ABS(b2b3[[#This Row],[(mfs - b2+b3) / mfs]])</f>
        <v>1</v>
      </c>
      <c r="L886" t="b">
        <f>_xlfn.TEXTAFTER(b2b3[[#This Row],[rxn]],"-",-1)="SPONT"</f>
        <v>0</v>
      </c>
      <c r="M886" t="str">
        <f>_xlfn.TEXTAFTER(b2b3[[#This Row],[rxn]],"-",-1)</f>
        <v>rt2147</v>
      </c>
      <c r="N886">
        <f>_xlfn.XLOOKUP("'PRO-"&amp;b2b3[[#This Row],[enz]]&amp;"'",'[1]Sheet2 (2)'!$A:$A,'[1]Sheet2 (2)'!$B:$B,"")</f>
        <v>1</v>
      </c>
      <c r="O886">
        <f>IFERROR(_xlfn.XLOOKUP(b2b3[[#This Row],[Column2]],Table17[[#This Row],[rxn-no-enz]],Table17[[#This Row],[flux]],0),0)</f>
        <v>0</v>
      </c>
      <c r="P886" t="str">
        <f>_xlfn.TEXTBEFORE(b2b3[[#This Row],[rxn]],"-",-1,,,"")</f>
        <v>ENZSYN</v>
      </c>
    </row>
    <row r="887" spans="1:16" ht="17" hidden="1" x14ac:dyDescent="0.25">
      <c r="A887" s="1" t="s">
        <v>4323</v>
      </c>
      <c r="B887" s="1" t="s">
        <v>2778</v>
      </c>
      <c r="C887" s="1">
        <v>1.5197066000000002E-8</v>
      </c>
      <c r="D887" s="1">
        <f>mfs[[#This Row],[flux]]/1000</f>
        <v>1.5197066000000003E-11</v>
      </c>
      <c r="F887" t="s">
        <v>3653</v>
      </c>
      <c r="G887" t="s">
        <v>2778</v>
      </c>
      <c r="H887" s="3">
        <v>3.4618578695572602E-12</v>
      </c>
      <c r="I887">
        <f>_xlfn.XLOOKUP(b2b3[[#This Row],[rxn]],mfs[rxn],mfs[flux_scaled],0)</f>
        <v>0</v>
      </c>
      <c r="J887">
        <f>(b2b3[[#This Row],[flux]]-b2b3[[#This Row],[flux in mfs]])/b2b3[[#This Row],[flux]]</f>
        <v>1</v>
      </c>
      <c r="K887">
        <f>ABS(b2b3[[#This Row],[(mfs - b2+b3) / mfs]])</f>
        <v>1</v>
      </c>
      <c r="L887" t="b">
        <f>_xlfn.TEXTAFTER(b2b3[[#This Row],[rxn]],"-",-1)="SPONT"</f>
        <v>0</v>
      </c>
      <c r="M887" t="str">
        <f>_xlfn.TEXTAFTER(b2b3[[#This Row],[rxn]],"-",-1)</f>
        <v>rt5811</v>
      </c>
      <c r="N887">
        <f>_xlfn.XLOOKUP("'PRO-"&amp;b2b3[[#This Row],[enz]]&amp;"'",'[1]Sheet2 (2)'!$A:$A,'[1]Sheet2 (2)'!$B:$B,"")</f>
        <v>1</v>
      </c>
      <c r="O887">
        <f>IFERROR(_xlfn.XLOOKUP(b2b3[[#This Row],[Column2]],Table17[[#This Row],[rxn-no-enz]],Table17[[#This Row],[flux]],0),0)</f>
        <v>0</v>
      </c>
      <c r="P887" t="str">
        <f>_xlfn.TEXTBEFORE(b2b3[[#This Row],[rxn]],"-",-1,,,"")</f>
        <v>ENZSYN</v>
      </c>
    </row>
    <row r="888" spans="1:16" ht="17" hidden="1" x14ac:dyDescent="0.25">
      <c r="A888" s="1" t="s">
        <v>11652</v>
      </c>
      <c r="B888" s="1" t="s">
        <v>2778</v>
      </c>
      <c r="C888" s="1">
        <v>1.5176959000000001E-8</v>
      </c>
      <c r="D888" s="1">
        <f>mfs[[#This Row],[flux]]/1000</f>
        <v>1.5176959000000002E-11</v>
      </c>
      <c r="F888" t="s">
        <v>3654</v>
      </c>
      <c r="G888" t="s">
        <v>2778</v>
      </c>
      <c r="H888" s="3">
        <v>2.4850056858323501E-11</v>
      </c>
      <c r="I888">
        <f>_xlfn.XLOOKUP(b2b3[[#This Row],[rxn]],mfs[rxn],mfs[flux_scaled],0)</f>
        <v>0</v>
      </c>
      <c r="J888">
        <f>(b2b3[[#This Row],[flux]]-b2b3[[#This Row],[flux in mfs]])/b2b3[[#This Row],[flux]]</f>
        <v>1</v>
      </c>
      <c r="K888">
        <f>ABS(b2b3[[#This Row],[(mfs - b2+b3) / mfs]])</f>
        <v>1</v>
      </c>
      <c r="L888" t="b">
        <f>_xlfn.TEXTAFTER(b2b3[[#This Row],[rxn]],"-",-1)="SPONT"</f>
        <v>0</v>
      </c>
      <c r="M888" t="str">
        <f>_xlfn.TEXTAFTER(b2b3[[#This Row],[rxn]],"-",-1)</f>
        <v>rt8160_c</v>
      </c>
      <c r="N888">
        <f>_xlfn.XLOOKUP("'PRO-"&amp;b2b3[[#This Row],[enz]]&amp;"'",'[1]Sheet2 (2)'!$A:$A,'[1]Sheet2 (2)'!$B:$B,"")</f>
        <v>1</v>
      </c>
      <c r="O888">
        <f>IFERROR(_xlfn.XLOOKUP(b2b3[[#This Row],[Column2]],Table17[[#This Row],[rxn-no-enz]],Table17[[#This Row],[flux]],0),0)</f>
        <v>0</v>
      </c>
      <c r="P888" t="str">
        <f>_xlfn.TEXTBEFORE(b2b3[[#This Row],[rxn]],"-",-1,,,"")</f>
        <v>ENZSYN</v>
      </c>
    </row>
    <row r="889" spans="1:16" ht="17" hidden="1" x14ac:dyDescent="0.25">
      <c r="A889" s="1" t="s">
        <v>13135</v>
      </c>
      <c r="B889" s="1" t="s">
        <v>2778</v>
      </c>
      <c r="C889" s="1">
        <v>7.8964120000000007E-9</v>
      </c>
      <c r="D889" s="1">
        <f>mfs[[#This Row],[flux]]/1000</f>
        <v>7.8964120000000014E-12</v>
      </c>
      <c r="F889" t="s">
        <v>3655</v>
      </c>
      <c r="G889" t="s">
        <v>2778</v>
      </c>
      <c r="H889" s="3">
        <v>1.8214567506231101E-12</v>
      </c>
      <c r="I889">
        <f>_xlfn.XLOOKUP(b2b3[[#This Row],[rxn]],mfs[rxn],mfs[flux_scaled],0)</f>
        <v>0</v>
      </c>
      <c r="J889">
        <f>(b2b3[[#This Row],[flux]]-b2b3[[#This Row],[flux in mfs]])/b2b3[[#This Row],[flux]]</f>
        <v>1</v>
      </c>
      <c r="K889">
        <f>ABS(b2b3[[#This Row],[(mfs - b2+b3) / mfs]])</f>
        <v>1</v>
      </c>
      <c r="L889" t="b">
        <f>_xlfn.TEXTAFTER(b2b3[[#This Row],[rxn]],"-",-1)="SPONT"</f>
        <v>0</v>
      </c>
      <c r="M889" t="str">
        <f>_xlfn.TEXTAFTER(b2b3[[#This Row],[rxn]],"-",-1)</f>
        <v>rt7616</v>
      </c>
      <c r="N889">
        <f>_xlfn.XLOOKUP("'PRO-"&amp;b2b3[[#This Row],[enz]]&amp;"'",'[1]Sheet2 (2)'!$A:$A,'[1]Sheet2 (2)'!$B:$B,"")</f>
        <v>1</v>
      </c>
      <c r="O889">
        <f>IFERROR(_xlfn.XLOOKUP(b2b3[[#This Row],[Column2]],Table17[[#This Row],[rxn-no-enz]],Table17[[#This Row],[flux]],0),0)</f>
        <v>0</v>
      </c>
      <c r="P889" t="str">
        <f>_xlfn.TEXTBEFORE(b2b3[[#This Row],[rxn]],"-",-1,,,"")</f>
        <v>ENZLOAD-13GS_c_FWD</v>
      </c>
    </row>
    <row r="890" spans="1:16" ht="17" hidden="1" x14ac:dyDescent="0.25">
      <c r="A890" s="1" t="s">
        <v>11654</v>
      </c>
      <c r="B890" s="1" t="s">
        <v>2778</v>
      </c>
      <c r="C890" s="1">
        <v>7.2739366000000005E-8</v>
      </c>
      <c r="D890" s="1">
        <f>mfs[[#This Row],[flux]]/1000</f>
        <v>7.2739366000000008E-11</v>
      </c>
      <c r="F890" t="s">
        <v>3656</v>
      </c>
      <c r="G890" t="s">
        <v>2778</v>
      </c>
      <c r="H890" s="3">
        <v>3.0084914967029899E-13</v>
      </c>
      <c r="I890">
        <f>_xlfn.XLOOKUP(b2b3[[#This Row],[rxn]],mfs[rxn],mfs[flux_scaled],0)</f>
        <v>0</v>
      </c>
      <c r="J890">
        <f>(b2b3[[#This Row],[flux]]-b2b3[[#This Row],[flux in mfs]])/b2b3[[#This Row],[flux]]</f>
        <v>1</v>
      </c>
      <c r="K890">
        <f>ABS(b2b3[[#This Row],[(mfs - b2+b3) / mfs]])</f>
        <v>1</v>
      </c>
      <c r="L890" t="b">
        <f>_xlfn.TEXTAFTER(b2b3[[#This Row],[rxn]],"-",-1)="SPONT"</f>
        <v>0</v>
      </c>
      <c r="M890" t="str">
        <f>_xlfn.TEXTAFTER(b2b3[[#This Row],[rxn]],"-",-1)</f>
        <v>rt0150</v>
      </c>
      <c r="N890">
        <f>_xlfn.XLOOKUP("'PRO-"&amp;b2b3[[#This Row],[enz]]&amp;"'",'[1]Sheet2 (2)'!$A:$A,'[1]Sheet2 (2)'!$B:$B,"")</f>
        <v>1</v>
      </c>
      <c r="O890">
        <f>IFERROR(_xlfn.XLOOKUP(b2b3[[#This Row],[Column2]],Table17[[#This Row],[rxn-no-enz]],Table17[[#This Row],[flux]],0),0)</f>
        <v>0</v>
      </c>
      <c r="P890" t="str">
        <f>_xlfn.TEXTBEFORE(b2b3[[#This Row],[rxn]],"-",-1,,,"")</f>
        <v>ENZLOAD-16GS_c_FWD</v>
      </c>
    </row>
    <row r="891" spans="1:16" ht="17" hidden="1" x14ac:dyDescent="0.25">
      <c r="A891" s="1" t="s">
        <v>11655</v>
      </c>
      <c r="B891" s="1" t="s">
        <v>2778</v>
      </c>
      <c r="C891" s="1">
        <v>4.1580060000000002E-9</v>
      </c>
      <c r="D891" s="1">
        <f>mfs[[#This Row],[flux]]/1000</f>
        <v>4.1580060000000001E-12</v>
      </c>
      <c r="F891" t="s">
        <v>3657</v>
      </c>
      <c r="G891" t="s">
        <v>2778</v>
      </c>
      <c r="H891" s="3">
        <v>2.4229611482249998E-11</v>
      </c>
      <c r="I891">
        <f>_xlfn.XLOOKUP(b2b3[[#This Row],[rxn]],mfs[rxn],mfs[flux_scaled],0)</f>
        <v>0</v>
      </c>
      <c r="J891">
        <f>(b2b3[[#This Row],[flux]]-b2b3[[#This Row],[flux in mfs]])/b2b3[[#This Row],[flux]]</f>
        <v>1</v>
      </c>
      <c r="K891">
        <f>ABS(b2b3[[#This Row],[(mfs - b2+b3) / mfs]])</f>
        <v>1</v>
      </c>
      <c r="L891" t="b">
        <f>_xlfn.TEXTAFTER(b2b3[[#This Row],[rxn]],"-",-1)="SPONT"</f>
        <v>0</v>
      </c>
      <c r="M891" t="str">
        <f>_xlfn.TEXTAFTER(b2b3[[#This Row],[rxn]],"-",-1)</f>
        <v>rt2267</v>
      </c>
      <c r="N891">
        <f>_xlfn.XLOOKUP("'PRO-"&amp;b2b3[[#This Row],[enz]]&amp;"'",'[1]Sheet2 (2)'!$A:$A,'[1]Sheet2 (2)'!$B:$B,"")</f>
        <v>1</v>
      </c>
      <c r="O891">
        <f>IFERROR(_xlfn.XLOOKUP(b2b3[[#This Row],[Column2]],Table17[[#This Row],[rxn-no-enz]],Table17[[#This Row],[flux]],0),0)</f>
        <v>0</v>
      </c>
      <c r="P891" t="str">
        <f>_xlfn.TEXTBEFORE(b2b3[[#This Row],[rxn]],"-",-1,,,"")</f>
        <v>ENZLOAD-2OXOADPt_c_m_FWD</v>
      </c>
    </row>
    <row r="892" spans="1:16" ht="17" hidden="1" x14ac:dyDescent="0.25">
      <c r="A892" s="1" t="s">
        <v>11656</v>
      </c>
      <c r="B892" s="1" t="s">
        <v>2778</v>
      </c>
      <c r="C892" s="1">
        <v>1.2575025999999999E-7</v>
      </c>
      <c r="D892" s="1">
        <f>mfs[[#This Row],[flux]]/1000</f>
        <v>1.2575026E-10</v>
      </c>
      <c r="F892" t="s">
        <v>3658</v>
      </c>
      <c r="G892" t="s">
        <v>2778</v>
      </c>
      <c r="H892" s="3">
        <v>1.6876386124121E-12</v>
      </c>
      <c r="I892">
        <f>_xlfn.XLOOKUP(b2b3[[#This Row],[rxn]],mfs[rxn],mfs[flux_scaled],0)</f>
        <v>0</v>
      </c>
      <c r="J892">
        <f>(b2b3[[#This Row],[flux]]-b2b3[[#This Row],[flux in mfs]])/b2b3[[#This Row],[flux]]</f>
        <v>1</v>
      </c>
      <c r="K892">
        <f>ABS(b2b3[[#This Row],[(mfs - b2+b3) / mfs]])</f>
        <v>1</v>
      </c>
      <c r="L892" t="b">
        <f>_xlfn.TEXTAFTER(b2b3[[#This Row],[rxn]],"-",-1)="SPONT"</f>
        <v>0</v>
      </c>
      <c r="M892" t="str">
        <f>_xlfn.TEXTAFTER(b2b3[[#This Row],[rxn]],"-",-1)</f>
        <v>rt1611</v>
      </c>
      <c r="N892">
        <f>_xlfn.XLOOKUP("'PRO-"&amp;b2b3[[#This Row],[enz]]&amp;"'",'[1]Sheet2 (2)'!$A:$A,'[1]Sheet2 (2)'!$B:$B,"")</f>
        <v>1</v>
      </c>
      <c r="O892">
        <f>IFERROR(_xlfn.XLOOKUP(b2b3[[#This Row],[Column2]],Table17[[#This Row],[rxn-no-enz]],Table17[[#This Row],[flux]],0),0)</f>
        <v>0</v>
      </c>
      <c r="P892" t="str">
        <f>_xlfn.TEXTBEFORE(b2b3[[#This Row],[rxn]],"-",-1,,,"")</f>
        <v>ENZLOAD-3DSPHR_r_FWD</v>
      </c>
    </row>
    <row r="893" spans="1:16" ht="17" hidden="1" x14ac:dyDescent="0.25">
      <c r="A893" s="1" t="s">
        <v>4325</v>
      </c>
      <c r="B893" s="1" t="s">
        <v>2778</v>
      </c>
      <c r="C893" s="1">
        <v>7.3420411E-8</v>
      </c>
      <c r="D893" s="1">
        <f>mfs[[#This Row],[flux]]/1000</f>
        <v>7.3420411000000002E-11</v>
      </c>
      <c r="F893" t="s">
        <v>3659</v>
      </c>
      <c r="G893" t="s">
        <v>2778</v>
      </c>
      <c r="H893" s="3">
        <v>6.9773582019991104E-12</v>
      </c>
      <c r="I893">
        <f>_xlfn.XLOOKUP(b2b3[[#This Row],[rxn]],mfs[rxn],mfs[flux_scaled],0)</f>
        <v>0</v>
      </c>
      <c r="J893">
        <f>(b2b3[[#This Row],[flux]]-b2b3[[#This Row],[flux in mfs]])/b2b3[[#This Row],[flux]]</f>
        <v>1</v>
      </c>
      <c r="K893">
        <f>ABS(b2b3[[#This Row],[(mfs - b2+b3) / mfs]])</f>
        <v>1</v>
      </c>
      <c r="L893" t="b">
        <f>_xlfn.TEXTAFTER(b2b3[[#This Row],[rxn]],"-",-1)="SPONT"</f>
        <v>0</v>
      </c>
      <c r="M893" t="str">
        <f>_xlfn.TEXTAFTER(b2b3[[#This Row],[rxn]],"-",-1)</f>
        <v>rt2309</v>
      </c>
      <c r="N893">
        <f>_xlfn.XLOOKUP("'PRO-"&amp;b2b3[[#This Row],[enz]]&amp;"'",'[1]Sheet2 (2)'!$A:$A,'[1]Sheet2 (2)'!$B:$B,"")</f>
        <v>1</v>
      </c>
      <c r="O893">
        <f>IFERROR(_xlfn.XLOOKUP(b2b3[[#This Row],[Column2]],Table17[[#This Row],[rxn-no-enz]],Table17[[#This Row],[flux]],0),0)</f>
        <v>0</v>
      </c>
      <c r="P893" t="str">
        <f>_xlfn.TEXTBEFORE(b2b3[[#This Row],[rxn]],"-",-1,,,"")</f>
        <v>ENZLOAD-3HACD200_rm_FWD</v>
      </c>
    </row>
    <row r="894" spans="1:16" ht="17" hidden="1" x14ac:dyDescent="0.25">
      <c r="A894" s="1" t="s">
        <v>11657</v>
      </c>
      <c r="B894" s="1" t="s">
        <v>2778</v>
      </c>
      <c r="C894" s="1">
        <v>2.5214978199999999E-7</v>
      </c>
      <c r="D894" s="1">
        <f>mfs[[#This Row],[flux]]/1000</f>
        <v>2.5214978199999999E-10</v>
      </c>
      <c r="F894" t="s">
        <v>3660</v>
      </c>
      <c r="G894" t="s">
        <v>2778</v>
      </c>
      <c r="H894" s="3">
        <v>6.9773582019991104E-12</v>
      </c>
      <c r="I894">
        <f>_xlfn.XLOOKUP(b2b3[[#This Row],[rxn]],mfs[rxn],mfs[flux_scaled],0)</f>
        <v>0</v>
      </c>
      <c r="J894">
        <f>(b2b3[[#This Row],[flux]]-b2b3[[#This Row],[flux in mfs]])/b2b3[[#This Row],[flux]]</f>
        <v>1</v>
      </c>
      <c r="K894">
        <f>ABS(b2b3[[#This Row],[(mfs - b2+b3) / mfs]])</f>
        <v>1</v>
      </c>
      <c r="L894" t="b">
        <f>_xlfn.TEXTAFTER(b2b3[[#This Row],[rxn]],"-",-1)="SPONT"</f>
        <v>0</v>
      </c>
      <c r="M894" t="str">
        <f>_xlfn.TEXTAFTER(b2b3[[#This Row],[rxn]],"-",-1)</f>
        <v>rt2309</v>
      </c>
      <c r="N894">
        <f>_xlfn.XLOOKUP("'PRO-"&amp;b2b3[[#This Row],[enz]]&amp;"'",'[1]Sheet2 (2)'!$A:$A,'[1]Sheet2 (2)'!$B:$B,"")</f>
        <v>1</v>
      </c>
      <c r="O894">
        <f>IFERROR(_xlfn.XLOOKUP(b2b3[[#This Row],[Column2]],Table17[[#This Row],[rxn-no-enz]],Table17[[#This Row],[flux]],0),0)</f>
        <v>0</v>
      </c>
      <c r="P894" t="str">
        <f>_xlfn.TEXTBEFORE(b2b3[[#This Row],[rxn]],"-",-1,,,"")</f>
        <v>ENZLOAD-3HACD220_rm_FWD</v>
      </c>
    </row>
    <row r="895" spans="1:16" ht="17" hidden="1" x14ac:dyDescent="0.25">
      <c r="A895" s="1" t="s">
        <v>11658</v>
      </c>
      <c r="B895" s="1" t="s">
        <v>2778</v>
      </c>
      <c r="C895" s="1">
        <v>6.5359672000000004E-7</v>
      </c>
      <c r="D895" s="1">
        <f>mfs[[#This Row],[flux]]/1000</f>
        <v>6.5359672000000007E-10</v>
      </c>
      <c r="F895" t="s">
        <v>3661</v>
      </c>
      <c r="G895" t="s">
        <v>2778</v>
      </c>
      <c r="H895" s="3">
        <v>6.9773582019991104E-12</v>
      </c>
      <c r="I895">
        <f>_xlfn.XLOOKUP(b2b3[[#This Row],[rxn]],mfs[rxn],mfs[flux_scaled],0)</f>
        <v>0</v>
      </c>
      <c r="J895">
        <f>(b2b3[[#This Row],[flux]]-b2b3[[#This Row],[flux in mfs]])/b2b3[[#This Row],[flux]]</f>
        <v>1</v>
      </c>
      <c r="K895">
        <f>ABS(b2b3[[#This Row],[(mfs - b2+b3) / mfs]])</f>
        <v>1</v>
      </c>
      <c r="L895" t="b">
        <f>_xlfn.TEXTAFTER(b2b3[[#This Row],[rxn]],"-",-1)="SPONT"</f>
        <v>0</v>
      </c>
      <c r="M895" t="str">
        <f>_xlfn.TEXTAFTER(b2b3[[#This Row],[rxn]],"-",-1)</f>
        <v>rt2309</v>
      </c>
      <c r="N895">
        <f>_xlfn.XLOOKUP("'PRO-"&amp;b2b3[[#This Row],[enz]]&amp;"'",'[1]Sheet2 (2)'!$A:$A,'[1]Sheet2 (2)'!$B:$B,"")</f>
        <v>1</v>
      </c>
      <c r="O895">
        <f>IFERROR(_xlfn.XLOOKUP(b2b3[[#This Row],[Column2]],Table17[[#This Row],[rxn-no-enz]],Table17[[#This Row],[flux]],0),0)</f>
        <v>0</v>
      </c>
      <c r="P895" t="str">
        <f>_xlfn.TEXTBEFORE(b2b3[[#This Row],[rxn]],"-",-1,,,"")</f>
        <v>ENZLOAD-3HACD240_rm_FWD</v>
      </c>
    </row>
    <row r="896" spans="1:16" ht="17" hidden="1" x14ac:dyDescent="0.25">
      <c r="A896" s="1" t="s">
        <v>11659</v>
      </c>
      <c r="B896" s="1" t="s">
        <v>2778</v>
      </c>
      <c r="C896" s="1">
        <v>2.6706194599999998E-7</v>
      </c>
      <c r="D896" s="1">
        <f>mfs[[#This Row],[flux]]/1000</f>
        <v>2.6706194599999998E-10</v>
      </c>
      <c r="F896" t="s">
        <v>3662</v>
      </c>
      <c r="G896" t="s">
        <v>2778</v>
      </c>
      <c r="H896" s="3">
        <v>6.9773582019991104E-12</v>
      </c>
      <c r="I896">
        <f>_xlfn.XLOOKUP(b2b3[[#This Row],[rxn]],mfs[rxn],mfs[flux_scaled],0)</f>
        <v>0</v>
      </c>
      <c r="J896">
        <f>(b2b3[[#This Row],[flux]]-b2b3[[#This Row],[flux in mfs]])/b2b3[[#This Row],[flux]]</f>
        <v>1</v>
      </c>
      <c r="K896">
        <f>ABS(b2b3[[#This Row],[(mfs - b2+b3) / mfs]])</f>
        <v>1</v>
      </c>
      <c r="L896" t="b">
        <f>_xlfn.TEXTAFTER(b2b3[[#This Row],[rxn]],"-",-1)="SPONT"</f>
        <v>0</v>
      </c>
      <c r="M896" t="str">
        <f>_xlfn.TEXTAFTER(b2b3[[#This Row],[rxn]],"-",-1)</f>
        <v>rt2309</v>
      </c>
      <c r="N896">
        <f>_xlfn.XLOOKUP("'PRO-"&amp;b2b3[[#This Row],[enz]]&amp;"'",'[1]Sheet2 (2)'!$A:$A,'[1]Sheet2 (2)'!$B:$B,"")</f>
        <v>1</v>
      </c>
      <c r="O896">
        <f>IFERROR(_xlfn.XLOOKUP(b2b3[[#This Row],[Column2]],Table17[[#This Row],[rxn-no-enz]],Table17[[#This Row],[flux]],0),0)</f>
        <v>0</v>
      </c>
      <c r="P896" t="str">
        <f>_xlfn.TEXTBEFORE(b2b3[[#This Row],[rxn]],"-",-1,,,"")</f>
        <v>ENZLOAD-3HACD260_rm_FWD</v>
      </c>
    </row>
    <row r="897" spans="1:16" ht="17" hidden="1" x14ac:dyDescent="0.25">
      <c r="A897" s="1" t="s">
        <v>4327</v>
      </c>
      <c r="B897" s="1" t="s">
        <v>2778</v>
      </c>
      <c r="C897" s="1">
        <v>1.40572234E-7</v>
      </c>
      <c r="D897" s="1">
        <f>mfs[[#This Row],[flux]]/1000</f>
        <v>1.40572234E-10</v>
      </c>
      <c r="F897" t="s">
        <v>3663</v>
      </c>
      <c r="G897" t="s">
        <v>2778</v>
      </c>
      <c r="H897" s="3">
        <v>1.86876086681789E-12</v>
      </c>
      <c r="I897">
        <f>_xlfn.XLOOKUP(b2b3[[#This Row],[rxn]],mfs[rxn],mfs[flux_scaled],0)</f>
        <v>0</v>
      </c>
      <c r="J897">
        <f>(b2b3[[#This Row],[flux]]-b2b3[[#This Row],[flux in mfs]])/b2b3[[#This Row],[flux]]</f>
        <v>1</v>
      </c>
      <c r="K897">
        <f>ABS(b2b3[[#This Row],[(mfs - b2+b3) / mfs]])</f>
        <v>1</v>
      </c>
      <c r="L897" t="b">
        <f>_xlfn.TEXTAFTER(b2b3[[#This Row],[rxn]],"-",-1)="SPONT"</f>
        <v>0</v>
      </c>
      <c r="M897" t="str">
        <f>_xlfn.TEXTAFTER(b2b3[[#This Row],[rxn]],"-",-1)</f>
        <v>rt0302</v>
      </c>
      <c r="N897">
        <f>_xlfn.XLOOKUP("'PRO-"&amp;b2b3[[#This Row],[enz]]&amp;"'",'[1]Sheet2 (2)'!$A:$A,'[1]Sheet2 (2)'!$B:$B,"")</f>
        <v>1</v>
      </c>
      <c r="O897">
        <f>IFERROR(_xlfn.XLOOKUP(b2b3[[#This Row],[Column2]],Table17[[#This Row],[rxn-no-enz]],Table17[[#This Row],[flux]],0),0)</f>
        <v>0</v>
      </c>
      <c r="P897" t="str">
        <f>_xlfn.TEXTBEFORE(b2b3[[#This Row],[rxn]],"-",-1,,,"")</f>
        <v>ENZLOAD-3HAD100_c_FWD</v>
      </c>
    </row>
    <row r="898" spans="1:16" ht="17" hidden="1" x14ac:dyDescent="0.25">
      <c r="A898" s="1" t="s">
        <v>11660</v>
      </c>
      <c r="B898" s="1" t="s">
        <v>2778</v>
      </c>
      <c r="C898" s="1">
        <v>6.5327756000000003E-8</v>
      </c>
      <c r="D898" s="1">
        <f>mfs[[#This Row],[flux]]/1000</f>
        <v>6.5327756000000006E-11</v>
      </c>
      <c r="F898" t="s">
        <v>3664</v>
      </c>
      <c r="G898" t="s">
        <v>2778</v>
      </c>
      <c r="H898" s="3">
        <v>1.86876086681789E-12</v>
      </c>
      <c r="I898">
        <f>_xlfn.XLOOKUP(b2b3[[#This Row],[rxn]],mfs[rxn],mfs[flux_scaled],0)</f>
        <v>0</v>
      </c>
      <c r="J898">
        <f>(b2b3[[#This Row],[flux]]-b2b3[[#This Row],[flux in mfs]])/b2b3[[#This Row],[flux]]</f>
        <v>1</v>
      </c>
      <c r="K898">
        <f>ABS(b2b3[[#This Row],[(mfs - b2+b3) / mfs]])</f>
        <v>1</v>
      </c>
      <c r="L898" t="b">
        <f>_xlfn.TEXTAFTER(b2b3[[#This Row],[rxn]],"-",-1)="SPONT"</f>
        <v>0</v>
      </c>
      <c r="M898" t="str">
        <f>_xlfn.TEXTAFTER(b2b3[[#This Row],[rxn]],"-",-1)</f>
        <v>rt0302</v>
      </c>
      <c r="N898">
        <f>_xlfn.XLOOKUP("'PRO-"&amp;b2b3[[#This Row],[enz]]&amp;"'",'[1]Sheet2 (2)'!$A:$A,'[1]Sheet2 (2)'!$B:$B,"")</f>
        <v>1</v>
      </c>
      <c r="O898">
        <f>IFERROR(_xlfn.XLOOKUP(b2b3[[#This Row],[Column2]],Table17[[#This Row],[rxn-no-enz]],Table17[[#This Row],[flux]],0),0)</f>
        <v>0</v>
      </c>
      <c r="P898" t="str">
        <f>_xlfn.TEXTBEFORE(b2b3[[#This Row],[rxn]],"-",-1,,,"")</f>
        <v>ENZLOAD-3HAD120_c_FWD</v>
      </c>
    </row>
    <row r="899" spans="1:16" ht="17" hidden="1" x14ac:dyDescent="0.25">
      <c r="A899" s="1" t="s">
        <v>4328</v>
      </c>
      <c r="B899" s="1" t="s">
        <v>2778</v>
      </c>
      <c r="C899" s="1">
        <v>1.1716991E-8</v>
      </c>
      <c r="D899" s="1">
        <f>mfs[[#This Row],[flux]]/1000</f>
        <v>1.1716991000000001E-11</v>
      </c>
      <c r="F899" t="s">
        <v>3665</v>
      </c>
      <c r="G899" t="s">
        <v>2778</v>
      </c>
      <c r="H899" s="3">
        <v>1.86876086681789E-12</v>
      </c>
      <c r="I899">
        <f>_xlfn.XLOOKUP(b2b3[[#This Row],[rxn]],mfs[rxn],mfs[flux_scaled],0)</f>
        <v>0</v>
      </c>
      <c r="J899">
        <f>(b2b3[[#This Row],[flux]]-b2b3[[#This Row],[flux in mfs]])/b2b3[[#This Row],[flux]]</f>
        <v>1</v>
      </c>
      <c r="K899">
        <f>ABS(b2b3[[#This Row],[(mfs - b2+b3) / mfs]])</f>
        <v>1</v>
      </c>
      <c r="L899" t="b">
        <f>_xlfn.TEXTAFTER(b2b3[[#This Row],[rxn]],"-",-1)="SPONT"</f>
        <v>0</v>
      </c>
      <c r="M899" t="str">
        <f>_xlfn.TEXTAFTER(b2b3[[#This Row],[rxn]],"-",-1)</f>
        <v>rt0302</v>
      </c>
      <c r="N899">
        <f>_xlfn.XLOOKUP("'PRO-"&amp;b2b3[[#This Row],[enz]]&amp;"'",'[1]Sheet2 (2)'!$A:$A,'[1]Sheet2 (2)'!$B:$B,"")</f>
        <v>1</v>
      </c>
      <c r="O899">
        <f>IFERROR(_xlfn.XLOOKUP(b2b3[[#This Row],[Column2]],Table17[[#This Row],[rxn-no-enz]],Table17[[#This Row],[flux]],0),0)</f>
        <v>0</v>
      </c>
      <c r="P899" t="str">
        <f>_xlfn.TEXTBEFORE(b2b3[[#This Row],[rxn]],"-",-1,,,"")</f>
        <v>ENZLOAD-3HAD140_c_FWD</v>
      </c>
    </row>
    <row r="900" spans="1:16" ht="17" hidden="1" x14ac:dyDescent="0.25">
      <c r="A900" s="1" t="s">
        <v>11661</v>
      </c>
      <c r="B900" s="1" t="s">
        <v>2778</v>
      </c>
      <c r="C900" s="1">
        <v>3.6731745000000002E-8</v>
      </c>
      <c r="D900" s="1">
        <f>mfs[[#This Row],[flux]]/1000</f>
        <v>3.6731745000000004E-11</v>
      </c>
      <c r="F900" t="s">
        <v>3666</v>
      </c>
      <c r="G900" t="s">
        <v>2778</v>
      </c>
      <c r="H900" s="3">
        <v>1.86876086681789E-12</v>
      </c>
      <c r="I900">
        <f>_xlfn.XLOOKUP(b2b3[[#This Row],[rxn]],mfs[rxn],mfs[flux_scaled],0)</f>
        <v>0</v>
      </c>
      <c r="J900">
        <f>(b2b3[[#This Row],[flux]]-b2b3[[#This Row],[flux in mfs]])/b2b3[[#This Row],[flux]]</f>
        <v>1</v>
      </c>
      <c r="K900">
        <f>ABS(b2b3[[#This Row],[(mfs - b2+b3) / mfs]])</f>
        <v>1</v>
      </c>
      <c r="L900" t="b">
        <f>_xlfn.TEXTAFTER(b2b3[[#This Row],[rxn]],"-",-1)="SPONT"</f>
        <v>0</v>
      </c>
      <c r="M900" t="str">
        <f>_xlfn.TEXTAFTER(b2b3[[#This Row],[rxn]],"-",-1)</f>
        <v>rt0302</v>
      </c>
      <c r="N900">
        <f>_xlfn.XLOOKUP("'PRO-"&amp;b2b3[[#This Row],[enz]]&amp;"'",'[1]Sheet2 (2)'!$A:$A,'[1]Sheet2 (2)'!$B:$B,"")</f>
        <v>1</v>
      </c>
      <c r="O900">
        <f>IFERROR(_xlfn.XLOOKUP(b2b3[[#This Row],[Column2]],Table17[[#This Row],[rxn-no-enz]],Table17[[#This Row],[flux]],0),0)</f>
        <v>0</v>
      </c>
      <c r="P900" t="str">
        <f>_xlfn.TEXTBEFORE(b2b3[[#This Row],[rxn]],"-",-1,,,"")</f>
        <v>ENZLOAD-3HAD160_c_FWD</v>
      </c>
    </row>
    <row r="901" spans="1:16" ht="17" hidden="1" x14ac:dyDescent="0.25">
      <c r="A901" s="1" t="s">
        <v>4329</v>
      </c>
      <c r="B901" s="1" t="s">
        <v>2778</v>
      </c>
      <c r="C901" s="1">
        <v>4.7884159999999999E-8</v>
      </c>
      <c r="D901" s="1">
        <f>mfs[[#This Row],[flux]]/1000</f>
        <v>4.7884159999999998E-11</v>
      </c>
      <c r="F901" t="s">
        <v>3667</v>
      </c>
      <c r="G901" t="s">
        <v>2778</v>
      </c>
      <c r="H901" s="3">
        <v>1.86876086681789E-12</v>
      </c>
      <c r="I901">
        <f>_xlfn.XLOOKUP(b2b3[[#This Row],[rxn]],mfs[rxn],mfs[flux_scaled],0)</f>
        <v>0</v>
      </c>
      <c r="J901">
        <f>(b2b3[[#This Row],[flux]]-b2b3[[#This Row],[flux in mfs]])/b2b3[[#This Row],[flux]]</f>
        <v>1</v>
      </c>
      <c r="K901">
        <f>ABS(b2b3[[#This Row],[(mfs - b2+b3) / mfs]])</f>
        <v>1</v>
      </c>
      <c r="L901" t="b">
        <f>_xlfn.TEXTAFTER(b2b3[[#This Row],[rxn]],"-",-1)="SPONT"</f>
        <v>0</v>
      </c>
      <c r="M901" t="str">
        <f>_xlfn.TEXTAFTER(b2b3[[#This Row],[rxn]],"-",-1)</f>
        <v>rt0302</v>
      </c>
      <c r="N901">
        <f>_xlfn.XLOOKUP("'PRO-"&amp;b2b3[[#This Row],[enz]]&amp;"'",'[1]Sheet2 (2)'!$A:$A,'[1]Sheet2 (2)'!$B:$B,"")</f>
        <v>1</v>
      </c>
      <c r="O901">
        <f>IFERROR(_xlfn.XLOOKUP(b2b3[[#This Row],[Column2]],Table17[[#This Row],[rxn-no-enz]],Table17[[#This Row],[flux]],0),0)</f>
        <v>0</v>
      </c>
      <c r="P901" t="str">
        <f>_xlfn.TEXTBEFORE(b2b3[[#This Row],[rxn]],"-",-1,,,"")</f>
        <v>ENZLOAD-3HAD180_c_FWD</v>
      </c>
    </row>
    <row r="902" spans="1:16" ht="17" hidden="1" x14ac:dyDescent="0.25">
      <c r="A902" s="1" t="s">
        <v>4330</v>
      </c>
      <c r="B902" s="1" t="s">
        <v>2778</v>
      </c>
      <c r="C902" s="1">
        <v>3.9339994499999997E-7</v>
      </c>
      <c r="D902" s="1">
        <f>mfs[[#This Row],[flux]]/1000</f>
        <v>3.9339994499999997E-10</v>
      </c>
      <c r="F902" t="s">
        <v>3668</v>
      </c>
      <c r="G902" t="s">
        <v>2778</v>
      </c>
      <c r="H902" s="3">
        <v>1.86876086681789E-12</v>
      </c>
      <c r="I902">
        <f>_xlfn.XLOOKUP(b2b3[[#This Row],[rxn]],mfs[rxn],mfs[flux_scaled],0)</f>
        <v>0</v>
      </c>
      <c r="J902">
        <f>(b2b3[[#This Row],[flux]]-b2b3[[#This Row],[flux in mfs]])/b2b3[[#This Row],[flux]]</f>
        <v>1</v>
      </c>
      <c r="K902">
        <f>ABS(b2b3[[#This Row],[(mfs - b2+b3) / mfs]])</f>
        <v>1</v>
      </c>
      <c r="L902" t="b">
        <f>_xlfn.TEXTAFTER(b2b3[[#This Row],[rxn]],"-",-1)="SPONT"</f>
        <v>0</v>
      </c>
      <c r="M902" t="str">
        <f>_xlfn.TEXTAFTER(b2b3[[#This Row],[rxn]],"-",-1)</f>
        <v>rt0302</v>
      </c>
      <c r="N902">
        <f>_xlfn.XLOOKUP("'PRO-"&amp;b2b3[[#This Row],[enz]]&amp;"'",'[1]Sheet2 (2)'!$A:$A,'[1]Sheet2 (2)'!$B:$B,"")</f>
        <v>1</v>
      </c>
      <c r="O902">
        <f>IFERROR(_xlfn.XLOOKUP(b2b3[[#This Row],[Column2]],Table17[[#This Row],[rxn-no-enz]],Table17[[#This Row],[flux]],0),0)</f>
        <v>0</v>
      </c>
      <c r="P902" t="str">
        <f>_xlfn.TEXTBEFORE(b2b3[[#This Row],[rxn]],"-",-1,,,"")</f>
        <v>ENZLOAD-3HAD40_c_FWD</v>
      </c>
    </row>
    <row r="903" spans="1:16" ht="17" hidden="1" x14ac:dyDescent="0.25">
      <c r="A903" s="1" t="s">
        <v>11662</v>
      </c>
      <c r="B903" s="1" t="s">
        <v>2778</v>
      </c>
      <c r="C903" s="1">
        <v>5.2529035999999998E-8</v>
      </c>
      <c r="D903" s="1">
        <f>mfs[[#This Row],[flux]]/1000</f>
        <v>5.2529035999999998E-11</v>
      </c>
      <c r="F903" t="s">
        <v>3669</v>
      </c>
      <c r="G903" t="s">
        <v>2778</v>
      </c>
      <c r="H903" s="3">
        <v>1.86876086681789E-12</v>
      </c>
      <c r="I903">
        <f>_xlfn.XLOOKUP(b2b3[[#This Row],[rxn]],mfs[rxn],mfs[flux_scaled],0)</f>
        <v>0</v>
      </c>
      <c r="J903">
        <f>(b2b3[[#This Row],[flux]]-b2b3[[#This Row],[flux in mfs]])/b2b3[[#This Row],[flux]]</f>
        <v>1</v>
      </c>
      <c r="K903">
        <f>ABS(b2b3[[#This Row],[(mfs - b2+b3) / mfs]])</f>
        <v>1</v>
      </c>
      <c r="L903" t="b">
        <f>_xlfn.TEXTAFTER(b2b3[[#This Row],[rxn]],"-",-1)="SPONT"</f>
        <v>0</v>
      </c>
      <c r="M903" t="str">
        <f>_xlfn.TEXTAFTER(b2b3[[#This Row],[rxn]],"-",-1)</f>
        <v>rt0302</v>
      </c>
      <c r="N903">
        <f>_xlfn.XLOOKUP("'PRO-"&amp;b2b3[[#This Row],[enz]]&amp;"'",'[1]Sheet2 (2)'!$A:$A,'[1]Sheet2 (2)'!$B:$B,"")</f>
        <v>1</v>
      </c>
      <c r="O903">
        <f>IFERROR(_xlfn.XLOOKUP(b2b3[[#This Row],[Column2]],Table17[[#This Row],[rxn-no-enz]],Table17[[#This Row],[flux]],0),0)</f>
        <v>0</v>
      </c>
      <c r="P903" t="str">
        <f>_xlfn.TEXTBEFORE(b2b3[[#This Row],[rxn]],"-",-1,,,"")</f>
        <v>ENZLOAD-3HAD60_c_FWD</v>
      </c>
    </row>
    <row r="904" spans="1:16" ht="17" hidden="1" x14ac:dyDescent="0.25">
      <c r="A904" s="1" t="s">
        <v>11663</v>
      </c>
      <c r="B904" s="1" t="s">
        <v>2778</v>
      </c>
      <c r="C904" s="1">
        <v>6.5221391230000003E-6</v>
      </c>
      <c r="D904" s="1">
        <f>mfs[[#This Row],[flux]]/1000</f>
        <v>6.5221391230000002E-9</v>
      </c>
      <c r="F904" t="s">
        <v>3670</v>
      </c>
      <c r="G904" t="s">
        <v>2778</v>
      </c>
      <c r="H904" s="3">
        <v>1.86876086681789E-12</v>
      </c>
      <c r="I904">
        <f>_xlfn.XLOOKUP(b2b3[[#This Row],[rxn]],mfs[rxn],mfs[flux_scaled],0)</f>
        <v>0</v>
      </c>
      <c r="J904">
        <f>(b2b3[[#This Row],[flux]]-b2b3[[#This Row],[flux in mfs]])/b2b3[[#This Row],[flux]]</f>
        <v>1</v>
      </c>
      <c r="K904">
        <f>ABS(b2b3[[#This Row],[(mfs - b2+b3) / mfs]])</f>
        <v>1</v>
      </c>
      <c r="L904" t="b">
        <f>_xlfn.TEXTAFTER(b2b3[[#This Row],[rxn]],"-",-1)="SPONT"</f>
        <v>0</v>
      </c>
      <c r="M904" t="str">
        <f>_xlfn.TEXTAFTER(b2b3[[#This Row],[rxn]],"-",-1)</f>
        <v>rt0302</v>
      </c>
      <c r="N904">
        <f>_xlfn.XLOOKUP("'PRO-"&amp;b2b3[[#This Row],[enz]]&amp;"'",'[1]Sheet2 (2)'!$A:$A,'[1]Sheet2 (2)'!$B:$B,"")</f>
        <v>1</v>
      </c>
      <c r="O904">
        <f>IFERROR(_xlfn.XLOOKUP(b2b3[[#This Row],[Column2]],Table17[[#This Row],[rxn-no-enz]],Table17[[#This Row],[flux]],0),0)</f>
        <v>0</v>
      </c>
      <c r="P904" t="str">
        <f>_xlfn.TEXTBEFORE(b2b3[[#This Row],[rxn]],"-",-1,,,"")</f>
        <v>ENZLOAD-3HAD80_c_FWD</v>
      </c>
    </row>
    <row r="905" spans="1:16" ht="17" hidden="1" x14ac:dyDescent="0.25">
      <c r="A905" s="1" t="s">
        <v>4331</v>
      </c>
      <c r="B905" s="1" t="s">
        <v>2778</v>
      </c>
      <c r="C905" s="1">
        <v>3.157383309E-6</v>
      </c>
      <c r="D905" s="1">
        <f>mfs[[#This Row],[flux]]/1000</f>
        <v>3.157383309E-9</v>
      </c>
      <c r="F905" t="s">
        <v>13311</v>
      </c>
      <c r="G905" t="s">
        <v>2778</v>
      </c>
      <c r="H905" s="3">
        <v>0</v>
      </c>
      <c r="I905">
        <f>_xlfn.XLOOKUP(b2b3[[#This Row],[rxn]],mfs[rxn],mfs[flux_scaled],0)</f>
        <v>0</v>
      </c>
      <c r="J905" t="e">
        <f>(b2b3[[#This Row],[flux]]-b2b3[[#This Row],[flux in mfs]])/b2b3[[#This Row],[flux]]</f>
        <v>#DIV/0!</v>
      </c>
      <c r="K905" t="e">
        <f>ABS(b2b3[[#This Row],[(mfs - b2+b3) / mfs]])</f>
        <v>#DIV/0!</v>
      </c>
      <c r="L905" t="b">
        <f>_xlfn.TEXTAFTER(b2b3[[#This Row],[rxn]],"-",-1)="SPONT"</f>
        <v>0</v>
      </c>
      <c r="M905" t="str">
        <f>_xlfn.TEXTAFTER(b2b3[[#This Row],[rxn]],"-",-1)</f>
        <v>rt8287</v>
      </c>
      <c r="N905">
        <f>_xlfn.XLOOKUP("'PRO-"&amp;b2b3[[#This Row],[enz]]&amp;"'",'[1]Sheet2 (2)'!$A:$A,'[1]Sheet2 (2)'!$B:$B,"")</f>
        <v>1</v>
      </c>
      <c r="O905">
        <f>IFERROR(_xlfn.XLOOKUP(b2b3[[#This Row],[Column2]],Table17[[#This Row],[rxn-no-enz]],Table17[[#This Row],[flux]],0),0)</f>
        <v>0</v>
      </c>
      <c r="P905" t="str">
        <f>_xlfn.TEXTBEFORE(b2b3[[#This Row],[rxn]],"-",-1,,,"")</f>
        <v>ENZLOAD-3OACE200_rm_FWD</v>
      </c>
    </row>
    <row r="906" spans="1:16" ht="17" hidden="1" x14ac:dyDescent="0.25">
      <c r="A906" s="1" t="s">
        <v>11664</v>
      </c>
      <c r="B906" s="1" t="s">
        <v>2778</v>
      </c>
      <c r="C906" s="1">
        <v>4.2576968999999998E-8</v>
      </c>
      <c r="D906" s="1">
        <f>mfs[[#This Row],[flux]]/1000</f>
        <v>4.2576968999999998E-11</v>
      </c>
      <c r="F906" t="s">
        <v>3673</v>
      </c>
      <c r="G906" t="s">
        <v>2778</v>
      </c>
      <c r="H906" s="3">
        <v>3.8725056218587901E-14</v>
      </c>
      <c r="I906">
        <f>_xlfn.XLOOKUP(b2b3[[#This Row],[rxn]],mfs[rxn],mfs[flux_scaled],0)</f>
        <v>0</v>
      </c>
      <c r="J906">
        <f>(b2b3[[#This Row],[flux]]-b2b3[[#This Row],[flux in mfs]])/b2b3[[#This Row],[flux]]</f>
        <v>1</v>
      </c>
      <c r="K906">
        <f>ABS(b2b3[[#This Row],[(mfs - b2+b3) / mfs]])</f>
        <v>1</v>
      </c>
      <c r="L906" t="b">
        <f>_xlfn.TEXTAFTER(b2b3[[#This Row],[rxn]],"-",-1)="SPONT"</f>
        <v>0</v>
      </c>
      <c r="M906" t="str">
        <f>_xlfn.TEXTAFTER(b2b3[[#This Row],[rxn]],"-",-1)</f>
        <v>rt2975</v>
      </c>
      <c r="N906">
        <f>_xlfn.XLOOKUP("'PRO-"&amp;b2b3[[#This Row],[enz]]&amp;"'",'[1]Sheet2 (2)'!$A:$A,'[1]Sheet2 (2)'!$B:$B,"")</f>
        <v>1</v>
      </c>
      <c r="O906">
        <f>IFERROR(_xlfn.XLOOKUP(b2b3[[#This Row],[Column2]],Table17[[#This Row],[rxn-no-enz]],Table17[[#This Row],[flux]],0),0)</f>
        <v>0</v>
      </c>
      <c r="P906" t="str">
        <f>_xlfn.TEXTBEFORE(b2b3[[#This Row],[rxn]],"-",-1,,,"")</f>
        <v>ENZLOAD-3OACE220_rm_FWD</v>
      </c>
    </row>
    <row r="907" spans="1:16" ht="17" hidden="1" x14ac:dyDescent="0.25">
      <c r="A907" s="1" t="s">
        <v>4332</v>
      </c>
      <c r="B907" s="1" t="s">
        <v>2778</v>
      </c>
      <c r="C907" s="1">
        <v>4.8459222999999996E-7</v>
      </c>
      <c r="D907" s="1">
        <f>mfs[[#This Row],[flux]]/1000</f>
        <v>4.8459222999999999E-10</v>
      </c>
      <c r="F907" t="s">
        <v>3674</v>
      </c>
      <c r="G907" t="s">
        <v>2778</v>
      </c>
      <c r="H907" s="3">
        <v>3.8725056218587901E-14</v>
      </c>
      <c r="I907">
        <f>_xlfn.XLOOKUP(b2b3[[#This Row],[rxn]],mfs[rxn],mfs[flux_scaled],0)</f>
        <v>0</v>
      </c>
      <c r="J907">
        <f>(b2b3[[#This Row],[flux]]-b2b3[[#This Row],[flux in mfs]])/b2b3[[#This Row],[flux]]</f>
        <v>1</v>
      </c>
      <c r="K907">
        <f>ABS(b2b3[[#This Row],[(mfs - b2+b3) / mfs]])</f>
        <v>1</v>
      </c>
      <c r="L907" t="b">
        <f>_xlfn.TEXTAFTER(b2b3[[#This Row],[rxn]],"-",-1)="SPONT"</f>
        <v>0</v>
      </c>
      <c r="M907" t="str">
        <f>_xlfn.TEXTAFTER(b2b3[[#This Row],[rxn]],"-",-1)</f>
        <v>rt2975</v>
      </c>
      <c r="N907">
        <f>_xlfn.XLOOKUP("'PRO-"&amp;b2b3[[#This Row],[enz]]&amp;"'",'[1]Sheet2 (2)'!$A:$A,'[1]Sheet2 (2)'!$B:$B,"")</f>
        <v>1</v>
      </c>
      <c r="O907">
        <f>IFERROR(_xlfn.XLOOKUP(b2b3[[#This Row],[Column2]],Table17[[#This Row],[rxn-no-enz]],Table17[[#This Row],[flux]],0),0)</f>
        <v>0</v>
      </c>
      <c r="P907" t="str">
        <f>_xlfn.TEXTBEFORE(b2b3[[#This Row],[rxn]],"-",-1,,,"")</f>
        <v>ENZLOAD-3OACE240_rm_FWD</v>
      </c>
    </row>
    <row r="908" spans="1:16" ht="17" hidden="1" x14ac:dyDescent="0.25">
      <c r="A908" s="1" t="s">
        <v>11665</v>
      </c>
      <c r="B908" s="1" t="s">
        <v>2778</v>
      </c>
      <c r="C908" s="1">
        <v>5.0151193000000002E-8</v>
      </c>
      <c r="D908" s="1">
        <f>mfs[[#This Row],[flux]]/1000</f>
        <v>5.0151193E-11</v>
      </c>
      <c r="F908" t="s">
        <v>3675</v>
      </c>
      <c r="G908" t="s">
        <v>2778</v>
      </c>
      <c r="H908" s="3">
        <v>3.8725056218587901E-14</v>
      </c>
      <c r="I908">
        <f>_xlfn.XLOOKUP(b2b3[[#This Row],[rxn]],mfs[rxn],mfs[flux_scaled],0)</f>
        <v>0</v>
      </c>
      <c r="J908">
        <f>(b2b3[[#This Row],[flux]]-b2b3[[#This Row],[flux in mfs]])/b2b3[[#This Row],[flux]]</f>
        <v>1</v>
      </c>
      <c r="K908">
        <f>ABS(b2b3[[#This Row],[(mfs - b2+b3) / mfs]])</f>
        <v>1</v>
      </c>
      <c r="L908" t="b">
        <f>_xlfn.TEXTAFTER(b2b3[[#This Row],[rxn]],"-",-1)="SPONT"</f>
        <v>0</v>
      </c>
      <c r="M908" t="str">
        <f>_xlfn.TEXTAFTER(b2b3[[#This Row],[rxn]],"-",-1)</f>
        <v>rt2975</v>
      </c>
      <c r="N908">
        <f>_xlfn.XLOOKUP("'PRO-"&amp;b2b3[[#This Row],[enz]]&amp;"'",'[1]Sheet2 (2)'!$A:$A,'[1]Sheet2 (2)'!$B:$B,"")</f>
        <v>1</v>
      </c>
      <c r="O908">
        <f>IFERROR(_xlfn.XLOOKUP(b2b3[[#This Row],[Column2]],Table17[[#This Row],[rxn-no-enz]],Table17[[#This Row],[flux]],0),0)</f>
        <v>0</v>
      </c>
      <c r="P908" t="str">
        <f>_xlfn.TEXTBEFORE(b2b3[[#This Row],[rxn]],"-",-1,,,"")</f>
        <v>ENZLOAD-3OACE260_rm_FWD</v>
      </c>
    </row>
    <row r="909" spans="1:16" ht="17" hidden="1" x14ac:dyDescent="0.25">
      <c r="A909" s="1" t="s">
        <v>13136</v>
      </c>
      <c r="B909" s="1" t="s">
        <v>2778</v>
      </c>
      <c r="C909" s="1">
        <v>7.1535630000000004E-9</v>
      </c>
      <c r="D909" s="1">
        <f>mfs[[#This Row],[flux]]/1000</f>
        <v>7.1535630000000002E-12</v>
      </c>
      <c r="F909" t="s">
        <v>3676</v>
      </c>
      <c r="G909" t="s">
        <v>2778</v>
      </c>
      <c r="H909" s="3">
        <v>6.3476045587724801E-12</v>
      </c>
      <c r="I909">
        <f>_xlfn.XLOOKUP(b2b3[[#This Row],[rxn]],mfs[rxn],mfs[flux_scaled],0)</f>
        <v>0</v>
      </c>
      <c r="J909">
        <f>(b2b3[[#This Row],[flux]]-b2b3[[#This Row],[flux in mfs]])/b2b3[[#This Row],[flux]]</f>
        <v>1</v>
      </c>
      <c r="K909">
        <f>ABS(b2b3[[#This Row],[(mfs - b2+b3) / mfs]])</f>
        <v>1</v>
      </c>
      <c r="L909" t="b">
        <f>_xlfn.TEXTAFTER(b2b3[[#This Row],[rxn]],"-",-1)="SPONT"</f>
        <v>0</v>
      </c>
      <c r="M909" t="str">
        <f>_xlfn.TEXTAFTER(b2b3[[#This Row],[rxn]],"-",-1)</f>
        <v>rt8327</v>
      </c>
      <c r="N909">
        <f>_xlfn.XLOOKUP("'PRO-"&amp;b2b3[[#This Row],[enz]]&amp;"'",'[1]Sheet2 (2)'!$A:$A,'[1]Sheet2 (2)'!$B:$B,"")</f>
        <v>1</v>
      </c>
      <c r="O909">
        <f>IFERROR(_xlfn.XLOOKUP(b2b3[[#This Row],[Column2]],Table17[[#This Row],[rxn-no-enz]],Table17[[#This Row],[flux]],0),0)</f>
        <v>0</v>
      </c>
      <c r="P909" t="str">
        <f>_xlfn.TEXTBEFORE(b2b3[[#This Row],[rxn]],"-",-1,,,"")</f>
        <v>ENZLOAD-3OACR200_rm_FWD</v>
      </c>
    </row>
    <row r="910" spans="1:16" ht="17" hidden="1" x14ac:dyDescent="0.25">
      <c r="A910" s="1" t="s">
        <v>4334</v>
      </c>
      <c r="B910" s="1" t="s">
        <v>2778</v>
      </c>
      <c r="C910" s="1">
        <v>5.5964337E-7</v>
      </c>
      <c r="D910" s="1">
        <f>mfs[[#This Row],[flux]]/1000</f>
        <v>5.5964336999999996E-10</v>
      </c>
      <c r="F910" t="s">
        <v>3677</v>
      </c>
      <c r="G910" t="s">
        <v>2778</v>
      </c>
      <c r="H910" s="3">
        <v>6.3476045587724801E-12</v>
      </c>
      <c r="I910">
        <f>_xlfn.XLOOKUP(b2b3[[#This Row],[rxn]],mfs[rxn],mfs[flux_scaled],0)</f>
        <v>0</v>
      </c>
      <c r="J910">
        <f>(b2b3[[#This Row],[flux]]-b2b3[[#This Row],[flux in mfs]])/b2b3[[#This Row],[flux]]</f>
        <v>1</v>
      </c>
      <c r="K910">
        <f>ABS(b2b3[[#This Row],[(mfs - b2+b3) / mfs]])</f>
        <v>1</v>
      </c>
      <c r="L910" t="b">
        <f>_xlfn.TEXTAFTER(b2b3[[#This Row],[rxn]],"-",-1)="SPONT"</f>
        <v>0</v>
      </c>
      <c r="M910" t="str">
        <f>_xlfn.TEXTAFTER(b2b3[[#This Row],[rxn]],"-",-1)</f>
        <v>rt8327</v>
      </c>
      <c r="N910">
        <f>_xlfn.XLOOKUP("'PRO-"&amp;b2b3[[#This Row],[enz]]&amp;"'",'[1]Sheet2 (2)'!$A:$A,'[1]Sheet2 (2)'!$B:$B,"")</f>
        <v>1</v>
      </c>
      <c r="O910">
        <f>IFERROR(_xlfn.XLOOKUP(b2b3[[#This Row],[Column2]],Table17[[#This Row],[rxn-no-enz]],Table17[[#This Row],[flux]],0),0)</f>
        <v>0</v>
      </c>
      <c r="P910" t="str">
        <f>_xlfn.TEXTBEFORE(b2b3[[#This Row],[rxn]],"-",-1,,,"")</f>
        <v>ENZLOAD-3OACR220_rm_FWD</v>
      </c>
    </row>
    <row r="911" spans="1:16" ht="17" hidden="1" x14ac:dyDescent="0.25">
      <c r="A911" s="1" t="s">
        <v>4335</v>
      </c>
      <c r="B911" s="1" t="s">
        <v>2778</v>
      </c>
      <c r="C911" s="1">
        <v>7.9771031000000003E-7</v>
      </c>
      <c r="D911" s="1">
        <f>mfs[[#This Row],[flux]]/1000</f>
        <v>7.9771031000000007E-10</v>
      </c>
      <c r="F911" t="s">
        <v>3678</v>
      </c>
      <c r="G911" t="s">
        <v>2778</v>
      </c>
      <c r="H911" s="3">
        <v>6.3476045587724801E-12</v>
      </c>
      <c r="I911">
        <f>_xlfn.XLOOKUP(b2b3[[#This Row],[rxn]],mfs[rxn],mfs[flux_scaled],0)</f>
        <v>0</v>
      </c>
      <c r="J911">
        <f>(b2b3[[#This Row],[flux]]-b2b3[[#This Row],[flux in mfs]])/b2b3[[#This Row],[flux]]</f>
        <v>1</v>
      </c>
      <c r="K911">
        <f>ABS(b2b3[[#This Row],[(mfs - b2+b3) / mfs]])</f>
        <v>1</v>
      </c>
      <c r="L911" t="b">
        <f>_xlfn.TEXTAFTER(b2b3[[#This Row],[rxn]],"-",-1)="SPONT"</f>
        <v>0</v>
      </c>
      <c r="M911" t="str">
        <f>_xlfn.TEXTAFTER(b2b3[[#This Row],[rxn]],"-",-1)</f>
        <v>rt8327</v>
      </c>
      <c r="N911">
        <f>_xlfn.XLOOKUP("'PRO-"&amp;b2b3[[#This Row],[enz]]&amp;"'",'[1]Sheet2 (2)'!$A:$A,'[1]Sheet2 (2)'!$B:$B,"")</f>
        <v>1</v>
      </c>
      <c r="O911">
        <f>IFERROR(_xlfn.XLOOKUP(b2b3[[#This Row],[Column2]],Table17[[#This Row],[rxn-no-enz]],Table17[[#This Row],[flux]],0),0)</f>
        <v>0</v>
      </c>
      <c r="P911" t="str">
        <f>_xlfn.TEXTBEFORE(b2b3[[#This Row],[rxn]],"-",-1,,,"")</f>
        <v>ENZLOAD-3OACR240_rm_FWD</v>
      </c>
    </row>
    <row r="912" spans="1:16" ht="17" hidden="1" x14ac:dyDescent="0.25">
      <c r="A912" s="1" t="s">
        <v>4336</v>
      </c>
      <c r="B912" s="1" t="s">
        <v>2778</v>
      </c>
      <c r="C912" s="1">
        <v>2.7909432800000002E-7</v>
      </c>
      <c r="D912" s="1">
        <f>mfs[[#This Row],[flux]]/1000</f>
        <v>2.7909432800000003E-10</v>
      </c>
      <c r="F912" t="s">
        <v>3679</v>
      </c>
      <c r="G912" t="s">
        <v>2778</v>
      </c>
      <c r="H912" s="3">
        <v>6.3476045587724801E-12</v>
      </c>
      <c r="I912">
        <f>_xlfn.XLOOKUP(b2b3[[#This Row],[rxn]],mfs[rxn],mfs[flux_scaled],0)</f>
        <v>0</v>
      </c>
      <c r="J912">
        <f>(b2b3[[#This Row],[flux]]-b2b3[[#This Row],[flux in mfs]])/b2b3[[#This Row],[flux]]</f>
        <v>1</v>
      </c>
      <c r="K912">
        <f>ABS(b2b3[[#This Row],[(mfs - b2+b3) / mfs]])</f>
        <v>1</v>
      </c>
      <c r="L912" t="b">
        <f>_xlfn.TEXTAFTER(b2b3[[#This Row],[rxn]],"-",-1)="SPONT"</f>
        <v>0</v>
      </c>
      <c r="M912" t="str">
        <f>_xlfn.TEXTAFTER(b2b3[[#This Row],[rxn]],"-",-1)</f>
        <v>rt8327</v>
      </c>
      <c r="N912">
        <f>_xlfn.XLOOKUP("'PRO-"&amp;b2b3[[#This Row],[enz]]&amp;"'",'[1]Sheet2 (2)'!$A:$A,'[1]Sheet2 (2)'!$B:$B,"")</f>
        <v>1</v>
      </c>
      <c r="O912">
        <f>IFERROR(_xlfn.XLOOKUP(b2b3[[#This Row],[Column2]],Table17[[#This Row],[rxn-no-enz]],Table17[[#This Row],[flux]],0),0)</f>
        <v>0</v>
      </c>
      <c r="P912" t="str">
        <f>_xlfn.TEXTBEFORE(b2b3[[#This Row],[rxn]],"-",-1,,,"")</f>
        <v>ENZLOAD-3OACR260_rm_FWD</v>
      </c>
    </row>
    <row r="913" spans="1:16" ht="17" hidden="1" x14ac:dyDescent="0.25">
      <c r="A913" s="1" t="s">
        <v>11666</v>
      </c>
      <c r="B913" s="1" t="s">
        <v>2778</v>
      </c>
      <c r="C913" s="1">
        <v>3.8852304999999997E-8</v>
      </c>
      <c r="D913" s="1">
        <f>mfs[[#This Row],[flux]]/1000</f>
        <v>3.8852305E-11</v>
      </c>
      <c r="F913" t="s">
        <v>13312</v>
      </c>
      <c r="G913" t="s">
        <v>2778</v>
      </c>
      <c r="H913" s="3">
        <v>2.3491656221102402E-12</v>
      </c>
      <c r="I913">
        <f>_xlfn.XLOOKUP(b2b3[[#This Row],[rxn]],mfs[rxn],mfs[flux_scaled],0)</f>
        <v>0</v>
      </c>
      <c r="J913">
        <f>(b2b3[[#This Row],[flux]]-b2b3[[#This Row],[flux in mfs]])/b2b3[[#This Row],[flux]]</f>
        <v>1</v>
      </c>
      <c r="K913">
        <f>ABS(b2b3[[#This Row],[(mfs - b2+b3) / mfs]])</f>
        <v>1</v>
      </c>
      <c r="L913" t="b">
        <f>_xlfn.TEXTAFTER(b2b3[[#This Row],[rxn]],"-",-1)="SPONT"</f>
        <v>0</v>
      </c>
      <c r="M913" t="str">
        <f>_xlfn.TEXTAFTER(b2b3[[#This Row],[rxn]],"-",-1)</f>
        <v>rt0409</v>
      </c>
      <c r="N913">
        <f>_xlfn.XLOOKUP("'PRO-"&amp;b2b3[[#This Row],[enz]]&amp;"'",'[1]Sheet2 (2)'!$A:$A,'[1]Sheet2 (2)'!$B:$B,"")</f>
        <v>1</v>
      </c>
      <c r="O913">
        <f>IFERROR(_xlfn.XLOOKUP(b2b3[[#This Row],[Column2]],Table17[[#This Row],[rxn-no-enz]],Table17[[#This Row],[flux]],0),0)</f>
        <v>0</v>
      </c>
      <c r="P913" t="str">
        <f>_xlfn.TEXTBEFORE(b2b3[[#This Row],[rxn]],"-",-1,,,"")</f>
        <v>ENZLOAD-3OAR100_c_FWD</v>
      </c>
    </row>
    <row r="914" spans="1:16" ht="17" hidden="1" x14ac:dyDescent="0.25">
      <c r="A914" s="1" t="s">
        <v>4337</v>
      </c>
      <c r="B914" s="1" t="s">
        <v>2778</v>
      </c>
      <c r="C914" s="1">
        <v>1.780034346E-6</v>
      </c>
      <c r="D914" s="1">
        <f>mfs[[#This Row],[flux]]/1000</f>
        <v>1.7800343460000001E-9</v>
      </c>
      <c r="F914" t="s">
        <v>13232</v>
      </c>
      <c r="G914" t="s">
        <v>2778</v>
      </c>
      <c r="H914" s="3">
        <v>2.3491656221102402E-12</v>
      </c>
      <c r="I914">
        <f>_xlfn.XLOOKUP(b2b3[[#This Row],[rxn]],mfs[rxn],mfs[flux_scaled],0)</f>
        <v>0</v>
      </c>
      <c r="J914">
        <f>(b2b3[[#This Row],[flux]]-b2b3[[#This Row],[flux in mfs]])/b2b3[[#This Row],[flux]]</f>
        <v>1</v>
      </c>
      <c r="K914">
        <f>ABS(b2b3[[#This Row],[(mfs - b2+b3) / mfs]])</f>
        <v>1</v>
      </c>
      <c r="L914" t="b">
        <f>_xlfn.TEXTAFTER(b2b3[[#This Row],[rxn]],"-",-1)="SPONT"</f>
        <v>0</v>
      </c>
      <c r="M914" t="str">
        <f>_xlfn.TEXTAFTER(b2b3[[#This Row],[rxn]],"-",-1)</f>
        <v>rt0409</v>
      </c>
      <c r="N914">
        <f>_xlfn.XLOOKUP("'PRO-"&amp;b2b3[[#This Row],[enz]]&amp;"'",'[1]Sheet2 (2)'!$A:$A,'[1]Sheet2 (2)'!$B:$B,"")</f>
        <v>1</v>
      </c>
      <c r="O914">
        <f>IFERROR(_xlfn.XLOOKUP(b2b3[[#This Row],[Column2]],Table17[[#This Row],[rxn-no-enz]],Table17[[#This Row],[flux]],0),0)</f>
        <v>0</v>
      </c>
      <c r="P914" t="str">
        <f>_xlfn.TEXTBEFORE(b2b3[[#This Row],[rxn]],"-",-1,,,"")</f>
        <v>ENZLOAD-3OAR120_c_FWD</v>
      </c>
    </row>
    <row r="915" spans="1:16" ht="17" hidden="1" x14ac:dyDescent="0.25">
      <c r="A915" s="1" t="s">
        <v>11667</v>
      </c>
      <c r="B915" s="1" t="s">
        <v>2778</v>
      </c>
      <c r="C915" s="1">
        <v>1.4977897E-7</v>
      </c>
      <c r="D915" s="1">
        <f>mfs[[#This Row],[flux]]/1000</f>
        <v>1.4977897000000001E-10</v>
      </c>
      <c r="F915" t="s">
        <v>13313</v>
      </c>
      <c r="G915" t="s">
        <v>2778</v>
      </c>
      <c r="H915" s="3">
        <v>2.3491656221102402E-12</v>
      </c>
      <c r="I915">
        <f>_xlfn.XLOOKUP(b2b3[[#This Row],[rxn]],mfs[rxn],mfs[flux_scaled],0)</f>
        <v>0</v>
      </c>
      <c r="J915">
        <f>(b2b3[[#This Row],[flux]]-b2b3[[#This Row],[flux in mfs]])/b2b3[[#This Row],[flux]]</f>
        <v>1</v>
      </c>
      <c r="K915">
        <f>ABS(b2b3[[#This Row],[(mfs - b2+b3) / mfs]])</f>
        <v>1</v>
      </c>
      <c r="L915" t="b">
        <f>_xlfn.TEXTAFTER(b2b3[[#This Row],[rxn]],"-",-1)="SPONT"</f>
        <v>0</v>
      </c>
      <c r="M915" t="str">
        <f>_xlfn.TEXTAFTER(b2b3[[#This Row],[rxn]],"-",-1)</f>
        <v>rt0409</v>
      </c>
      <c r="N915">
        <f>_xlfn.XLOOKUP("'PRO-"&amp;b2b3[[#This Row],[enz]]&amp;"'",'[1]Sheet2 (2)'!$A:$A,'[1]Sheet2 (2)'!$B:$B,"")</f>
        <v>1</v>
      </c>
      <c r="O915">
        <f>IFERROR(_xlfn.XLOOKUP(b2b3[[#This Row],[Column2]],Table17[[#This Row],[rxn-no-enz]],Table17[[#This Row],[flux]],0),0)</f>
        <v>0</v>
      </c>
      <c r="P915" t="str">
        <f>_xlfn.TEXTBEFORE(b2b3[[#This Row],[rxn]],"-",-1,,,"")</f>
        <v>ENZLOAD-3OAR140_c_FWD</v>
      </c>
    </row>
    <row r="916" spans="1:16" ht="17" hidden="1" x14ac:dyDescent="0.25">
      <c r="A916" s="1" t="s">
        <v>4338</v>
      </c>
      <c r="B916" s="1" t="s">
        <v>2778</v>
      </c>
      <c r="C916" s="1">
        <v>9.8780678999999995E-7</v>
      </c>
      <c r="D916" s="1">
        <f>mfs[[#This Row],[flux]]/1000</f>
        <v>9.8780678999999989E-10</v>
      </c>
      <c r="F916" t="s">
        <v>13233</v>
      </c>
      <c r="G916" t="s">
        <v>2778</v>
      </c>
      <c r="H916" s="3">
        <v>2.3491656221102402E-12</v>
      </c>
      <c r="I916">
        <f>_xlfn.XLOOKUP(b2b3[[#This Row],[rxn]],mfs[rxn],mfs[flux_scaled],0)</f>
        <v>0</v>
      </c>
      <c r="J916">
        <f>(b2b3[[#This Row],[flux]]-b2b3[[#This Row],[flux in mfs]])/b2b3[[#This Row],[flux]]</f>
        <v>1</v>
      </c>
      <c r="K916">
        <f>ABS(b2b3[[#This Row],[(mfs - b2+b3) / mfs]])</f>
        <v>1</v>
      </c>
      <c r="L916" t="b">
        <f>_xlfn.TEXTAFTER(b2b3[[#This Row],[rxn]],"-",-1)="SPONT"</f>
        <v>0</v>
      </c>
      <c r="M916" t="str">
        <f>_xlfn.TEXTAFTER(b2b3[[#This Row],[rxn]],"-",-1)</f>
        <v>rt0409</v>
      </c>
      <c r="N916">
        <f>_xlfn.XLOOKUP("'PRO-"&amp;b2b3[[#This Row],[enz]]&amp;"'",'[1]Sheet2 (2)'!$A:$A,'[1]Sheet2 (2)'!$B:$B,"")</f>
        <v>1</v>
      </c>
      <c r="O916">
        <f>IFERROR(_xlfn.XLOOKUP(b2b3[[#This Row],[Column2]],Table17[[#This Row],[rxn-no-enz]],Table17[[#This Row],[flux]],0),0)</f>
        <v>0</v>
      </c>
      <c r="P916" t="str">
        <f>_xlfn.TEXTBEFORE(b2b3[[#This Row],[rxn]],"-",-1,,,"")</f>
        <v>ENZLOAD-3OAR160_c_FWD</v>
      </c>
    </row>
    <row r="917" spans="1:16" ht="17" hidden="1" x14ac:dyDescent="0.25">
      <c r="A917" s="1" t="s">
        <v>11668</v>
      </c>
      <c r="B917" s="1" t="s">
        <v>2778</v>
      </c>
      <c r="C917" s="1">
        <v>2.3281509999999999E-8</v>
      </c>
      <c r="D917" s="1">
        <f>mfs[[#This Row],[flux]]/1000</f>
        <v>2.3281509999999999E-11</v>
      </c>
      <c r="F917" t="s">
        <v>13314</v>
      </c>
      <c r="G917" t="s">
        <v>2778</v>
      </c>
      <c r="H917" s="3">
        <v>2.3491656221102402E-12</v>
      </c>
      <c r="I917">
        <f>_xlfn.XLOOKUP(b2b3[[#This Row],[rxn]],mfs[rxn],mfs[flux_scaled],0)</f>
        <v>0</v>
      </c>
      <c r="J917">
        <f>(b2b3[[#This Row],[flux]]-b2b3[[#This Row],[flux in mfs]])/b2b3[[#This Row],[flux]]</f>
        <v>1</v>
      </c>
      <c r="K917">
        <f>ABS(b2b3[[#This Row],[(mfs - b2+b3) / mfs]])</f>
        <v>1</v>
      </c>
      <c r="L917" t="b">
        <f>_xlfn.TEXTAFTER(b2b3[[#This Row],[rxn]],"-",-1)="SPONT"</f>
        <v>0</v>
      </c>
      <c r="M917" t="str">
        <f>_xlfn.TEXTAFTER(b2b3[[#This Row],[rxn]],"-",-1)</f>
        <v>rt0409</v>
      </c>
      <c r="N917">
        <f>_xlfn.XLOOKUP("'PRO-"&amp;b2b3[[#This Row],[enz]]&amp;"'",'[1]Sheet2 (2)'!$A:$A,'[1]Sheet2 (2)'!$B:$B,"")</f>
        <v>1</v>
      </c>
      <c r="O917">
        <f>IFERROR(_xlfn.XLOOKUP(b2b3[[#This Row],[Column2]],Table17[[#This Row],[rxn-no-enz]],Table17[[#This Row],[flux]],0),0)</f>
        <v>0</v>
      </c>
      <c r="P917" t="str">
        <f>_xlfn.TEXTBEFORE(b2b3[[#This Row],[rxn]],"-",-1,,,"")</f>
        <v>ENZLOAD-3OAR180_c_FWD</v>
      </c>
    </row>
    <row r="918" spans="1:16" ht="17" hidden="1" x14ac:dyDescent="0.25">
      <c r="A918" s="1" t="s">
        <v>4339</v>
      </c>
      <c r="B918" s="1" t="s">
        <v>2778</v>
      </c>
      <c r="C918" s="1">
        <v>2.7404512499999999E-7</v>
      </c>
      <c r="D918" s="1">
        <f>mfs[[#This Row],[flux]]/1000</f>
        <v>2.74045125E-10</v>
      </c>
      <c r="F918" t="s">
        <v>13234</v>
      </c>
      <c r="G918" t="s">
        <v>2778</v>
      </c>
      <c r="H918" s="3">
        <v>2.3491656221102402E-12</v>
      </c>
      <c r="I918">
        <f>_xlfn.XLOOKUP(b2b3[[#This Row],[rxn]],mfs[rxn],mfs[flux_scaled],0)</f>
        <v>0</v>
      </c>
      <c r="J918">
        <f>(b2b3[[#This Row],[flux]]-b2b3[[#This Row],[flux in mfs]])/b2b3[[#This Row],[flux]]</f>
        <v>1</v>
      </c>
      <c r="K918">
        <f>ABS(b2b3[[#This Row],[(mfs - b2+b3) / mfs]])</f>
        <v>1</v>
      </c>
      <c r="L918" t="b">
        <f>_xlfn.TEXTAFTER(b2b3[[#This Row],[rxn]],"-",-1)="SPONT"</f>
        <v>0</v>
      </c>
      <c r="M918" t="str">
        <f>_xlfn.TEXTAFTER(b2b3[[#This Row],[rxn]],"-",-1)</f>
        <v>rt0409</v>
      </c>
      <c r="N918">
        <f>_xlfn.XLOOKUP("'PRO-"&amp;b2b3[[#This Row],[enz]]&amp;"'",'[1]Sheet2 (2)'!$A:$A,'[1]Sheet2 (2)'!$B:$B,"")</f>
        <v>1</v>
      </c>
      <c r="O918">
        <f>IFERROR(_xlfn.XLOOKUP(b2b3[[#This Row],[Column2]],Table17[[#This Row],[rxn-no-enz]],Table17[[#This Row],[flux]],0),0)</f>
        <v>0</v>
      </c>
      <c r="P918" t="str">
        <f>_xlfn.TEXTBEFORE(b2b3[[#This Row],[rxn]],"-",-1,,,"")</f>
        <v>ENZLOAD-3OAR40_c_FWD</v>
      </c>
    </row>
    <row r="919" spans="1:16" ht="17" hidden="1" x14ac:dyDescent="0.25">
      <c r="A919" s="1" t="s">
        <v>11669</v>
      </c>
      <c r="B919" s="1" t="s">
        <v>2778</v>
      </c>
      <c r="C919" s="1">
        <v>1.6969535E-8</v>
      </c>
      <c r="D919" s="1">
        <f>mfs[[#This Row],[flux]]/1000</f>
        <v>1.6969535E-11</v>
      </c>
      <c r="F919" t="s">
        <v>13315</v>
      </c>
      <c r="G919" t="s">
        <v>2778</v>
      </c>
      <c r="H919" s="3">
        <v>2.3491656221102402E-12</v>
      </c>
      <c r="I919">
        <f>_xlfn.XLOOKUP(b2b3[[#This Row],[rxn]],mfs[rxn],mfs[flux_scaled],0)</f>
        <v>0</v>
      </c>
      <c r="J919">
        <f>(b2b3[[#This Row],[flux]]-b2b3[[#This Row],[flux in mfs]])/b2b3[[#This Row],[flux]]</f>
        <v>1</v>
      </c>
      <c r="K919">
        <f>ABS(b2b3[[#This Row],[(mfs - b2+b3) / mfs]])</f>
        <v>1</v>
      </c>
      <c r="L919" t="b">
        <f>_xlfn.TEXTAFTER(b2b3[[#This Row],[rxn]],"-",-1)="SPONT"</f>
        <v>0</v>
      </c>
      <c r="M919" t="str">
        <f>_xlfn.TEXTAFTER(b2b3[[#This Row],[rxn]],"-",-1)</f>
        <v>rt0409</v>
      </c>
      <c r="N919">
        <f>_xlfn.XLOOKUP("'PRO-"&amp;b2b3[[#This Row],[enz]]&amp;"'",'[1]Sheet2 (2)'!$A:$A,'[1]Sheet2 (2)'!$B:$B,"")</f>
        <v>1</v>
      </c>
      <c r="O919">
        <f>IFERROR(_xlfn.XLOOKUP(b2b3[[#This Row],[Column2]],Table17[[#This Row],[rxn-no-enz]],Table17[[#This Row],[flux]],0),0)</f>
        <v>0</v>
      </c>
      <c r="P919" t="str">
        <f>_xlfn.TEXTBEFORE(b2b3[[#This Row],[rxn]],"-",-1,,,"")</f>
        <v>ENZLOAD-3OAR60_c_FWD</v>
      </c>
    </row>
    <row r="920" spans="1:16" ht="17" hidden="1" x14ac:dyDescent="0.25">
      <c r="A920" s="1" t="s">
        <v>11670</v>
      </c>
      <c r="B920" s="1" t="s">
        <v>2778</v>
      </c>
      <c r="C920" s="1">
        <v>9.2834233999999998E-8</v>
      </c>
      <c r="D920" s="1">
        <f>mfs[[#This Row],[flux]]/1000</f>
        <v>9.2834233999999993E-11</v>
      </c>
      <c r="F920" t="s">
        <v>13235</v>
      </c>
      <c r="G920" t="s">
        <v>2778</v>
      </c>
      <c r="H920" s="3">
        <v>2.3491656221102402E-12</v>
      </c>
      <c r="I920">
        <f>_xlfn.XLOOKUP(b2b3[[#This Row],[rxn]],mfs[rxn],mfs[flux_scaled],0)</f>
        <v>0</v>
      </c>
      <c r="J920">
        <f>(b2b3[[#This Row],[flux]]-b2b3[[#This Row],[flux in mfs]])/b2b3[[#This Row],[flux]]</f>
        <v>1</v>
      </c>
      <c r="K920">
        <f>ABS(b2b3[[#This Row],[(mfs - b2+b3) / mfs]])</f>
        <v>1</v>
      </c>
      <c r="L920" t="b">
        <f>_xlfn.TEXTAFTER(b2b3[[#This Row],[rxn]],"-",-1)="SPONT"</f>
        <v>0</v>
      </c>
      <c r="M920" t="str">
        <f>_xlfn.TEXTAFTER(b2b3[[#This Row],[rxn]],"-",-1)</f>
        <v>rt0409</v>
      </c>
      <c r="N920">
        <f>_xlfn.XLOOKUP("'PRO-"&amp;b2b3[[#This Row],[enz]]&amp;"'",'[1]Sheet2 (2)'!$A:$A,'[1]Sheet2 (2)'!$B:$B,"")</f>
        <v>1</v>
      </c>
      <c r="O920">
        <f>IFERROR(_xlfn.XLOOKUP(b2b3[[#This Row],[Column2]],Table17[[#This Row],[rxn-no-enz]],Table17[[#This Row],[flux]],0),0)</f>
        <v>0</v>
      </c>
      <c r="P920" t="str">
        <f>_xlfn.TEXTBEFORE(b2b3[[#This Row],[rxn]],"-",-1,,,"")</f>
        <v>ENZLOAD-3OAR80_c_FWD</v>
      </c>
    </row>
    <row r="921" spans="1:16" ht="17" hidden="1" x14ac:dyDescent="0.25">
      <c r="A921" s="1" t="s">
        <v>11671</v>
      </c>
      <c r="B921" s="1" t="s">
        <v>2778</v>
      </c>
      <c r="C921" s="1">
        <v>8.2559175000000004E-8</v>
      </c>
      <c r="D921" s="1">
        <f>mfs[[#This Row],[flux]]/1000</f>
        <v>8.2559175000000006E-11</v>
      </c>
      <c r="F921" t="s">
        <v>3688</v>
      </c>
      <c r="G921" t="s">
        <v>2778</v>
      </c>
      <c r="H921" s="3">
        <v>2.3491656221102402E-12</v>
      </c>
      <c r="I921">
        <f>_xlfn.XLOOKUP(b2b3[[#This Row],[rxn]],mfs[rxn],mfs[flux_scaled],0)</f>
        <v>0</v>
      </c>
      <c r="J921">
        <f>(b2b3[[#This Row],[flux]]-b2b3[[#This Row],[flux in mfs]])/b2b3[[#This Row],[flux]]</f>
        <v>1</v>
      </c>
      <c r="K921">
        <f>ABS(b2b3[[#This Row],[(mfs - b2+b3) / mfs]])</f>
        <v>1</v>
      </c>
      <c r="L921" t="b">
        <f>_xlfn.TEXTAFTER(b2b3[[#This Row],[rxn]],"-",-1)="SPONT"</f>
        <v>0</v>
      </c>
      <c r="M921" t="str">
        <f>_xlfn.TEXTAFTER(b2b3[[#This Row],[rxn]],"-",-1)</f>
        <v>rt0409</v>
      </c>
      <c r="N921">
        <f>_xlfn.XLOOKUP("'PRO-"&amp;b2b3[[#This Row],[enz]]&amp;"'",'[1]Sheet2 (2)'!$A:$A,'[1]Sheet2 (2)'!$B:$B,"")</f>
        <v>1</v>
      </c>
      <c r="O921">
        <f>IFERROR(_xlfn.XLOOKUP(b2b3[[#This Row],[Column2]],Table17[[#This Row],[rxn-no-enz]],Table17[[#This Row],[flux]],0),0)</f>
        <v>0</v>
      </c>
      <c r="P921" t="str">
        <f>_xlfn.TEXTBEFORE(b2b3[[#This Row],[rxn]],"-",-1,,,"")</f>
        <v>ENZLOAD-3OAS100_c_FWD</v>
      </c>
    </row>
    <row r="922" spans="1:16" ht="17" hidden="1" x14ac:dyDescent="0.25">
      <c r="A922" s="1" t="s">
        <v>11672</v>
      </c>
      <c r="B922" s="1" t="s">
        <v>2778</v>
      </c>
      <c r="C922" s="1">
        <v>7.2689660899999996E-7</v>
      </c>
      <c r="D922" s="1">
        <f>mfs[[#This Row],[flux]]/1000</f>
        <v>7.2689660899999999E-10</v>
      </c>
      <c r="F922" t="s">
        <v>3689</v>
      </c>
      <c r="G922" t="s">
        <v>2778</v>
      </c>
      <c r="H922" s="3">
        <v>2.3491656221102402E-12</v>
      </c>
      <c r="I922">
        <f>_xlfn.XLOOKUP(b2b3[[#This Row],[rxn]],mfs[rxn],mfs[flux_scaled],0)</f>
        <v>0</v>
      </c>
      <c r="J922">
        <f>(b2b3[[#This Row],[flux]]-b2b3[[#This Row],[flux in mfs]])/b2b3[[#This Row],[flux]]</f>
        <v>1</v>
      </c>
      <c r="K922">
        <f>ABS(b2b3[[#This Row],[(mfs - b2+b3) / mfs]])</f>
        <v>1</v>
      </c>
      <c r="L922" t="b">
        <f>_xlfn.TEXTAFTER(b2b3[[#This Row],[rxn]],"-",-1)="SPONT"</f>
        <v>0</v>
      </c>
      <c r="M922" t="str">
        <f>_xlfn.TEXTAFTER(b2b3[[#This Row],[rxn]],"-",-1)</f>
        <v>rt0409</v>
      </c>
      <c r="N922">
        <f>_xlfn.XLOOKUP("'PRO-"&amp;b2b3[[#This Row],[enz]]&amp;"'",'[1]Sheet2 (2)'!$A:$A,'[1]Sheet2 (2)'!$B:$B,"")</f>
        <v>1</v>
      </c>
      <c r="O922">
        <f>IFERROR(_xlfn.XLOOKUP(b2b3[[#This Row],[Column2]],Table17[[#This Row],[rxn-no-enz]],Table17[[#This Row],[flux]],0),0)</f>
        <v>0</v>
      </c>
      <c r="P922" t="str">
        <f>_xlfn.TEXTBEFORE(b2b3[[#This Row],[rxn]],"-",-1,,,"")</f>
        <v>ENZLOAD-3OAS120_c_FWD</v>
      </c>
    </row>
    <row r="923" spans="1:16" ht="17" hidden="1" x14ac:dyDescent="0.25">
      <c r="A923" s="1" t="s">
        <v>11673</v>
      </c>
      <c r="B923" s="1" t="s">
        <v>2778</v>
      </c>
      <c r="C923" s="1">
        <v>2.7182171200000002E-7</v>
      </c>
      <c r="D923" s="1">
        <f>mfs[[#This Row],[flux]]/1000</f>
        <v>2.71821712E-10</v>
      </c>
      <c r="F923" t="s">
        <v>3690</v>
      </c>
      <c r="G923" t="s">
        <v>2778</v>
      </c>
      <c r="H923" s="3">
        <v>2.3491656221102402E-12</v>
      </c>
      <c r="I923">
        <f>_xlfn.XLOOKUP(b2b3[[#This Row],[rxn]],mfs[rxn],mfs[flux_scaled],0)</f>
        <v>0</v>
      </c>
      <c r="J923">
        <f>(b2b3[[#This Row],[flux]]-b2b3[[#This Row],[flux in mfs]])/b2b3[[#This Row],[flux]]</f>
        <v>1</v>
      </c>
      <c r="K923">
        <f>ABS(b2b3[[#This Row],[(mfs - b2+b3) / mfs]])</f>
        <v>1</v>
      </c>
      <c r="L923" t="b">
        <f>_xlfn.TEXTAFTER(b2b3[[#This Row],[rxn]],"-",-1)="SPONT"</f>
        <v>0</v>
      </c>
      <c r="M923" t="str">
        <f>_xlfn.TEXTAFTER(b2b3[[#This Row],[rxn]],"-",-1)</f>
        <v>rt0409</v>
      </c>
      <c r="N923">
        <f>_xlfn.XLOOKUP("'PRO-"&amp;b2b3[[#This Row],[enz]]&amp;"'",'[1]Sheet2 (2)'!$A:$A,'[1]Sheet2 (2)'!$B:$B,"")</f>
        <v>1</v>
      </c>
      <c r="O923">
        <f>IFERROR(_xlfn.XLOOKUP(b2b3[[#This Row],[Column2]],Table17[[#This Row],[rxn-no-enz]],Table17[[#This Row],[flux]],0),0)</f>
        <v>0</v>
      </c>
      <c r="P923" t="str">
        <f>_xlfn.TEXTBEFORE(b2b3[[#This Row],[rxn]],"-",-1,,,"")</f>
        <v>ENZLOAD-3OAS140_c_FWD</v>
      </c>
    </row>
    <row r="924" spans="1:16" ht="17" hidden="1" x14ac:dyDescent="0.25">
      <c r="A924" s="1" t="s">
        <v>11674</v>
      </c>
      <c r="B924" s="1" t="s">
        <v>2778</v>
      </c>
      <c r="C924" s="1">
        <v>5.8287957000000002E-8</v>
      </c>
      <c r="D924" s="1">
        <f>mfs[[#This Row],[flux]]/1000</f>
        <v>5.8287957000000003E-11</v>
      </c>
      <c r="F924" t="s">
        <v>3691</v>
      </c>
      <c r="G924" t="s">
        <v>2778</v>
      </c>
      <c r="H924" s="3">
        <v>2.3491656221102402E-12</v>
      </c>
      <c r="I924">
        <f>_xlfn.XLOOKUP(b2b3[[#This Row],[rxn]],mfs[rxn],mfs[flux_scaled],0)</f>
        <v>0</v>
      </c>
      <c r="J924">
        <f>(b2b3[[#This Row],[flux]]-b2b3[[#This Row],[flux in mfs]])/b2b3[[#This Row],[flux]]</f>
        <v>1</v>
      </c>
      <c r="K924">
        <f>ABS(b2b3[[#This Row],[(mfs - b2+b3) / mfs]])</f>
        <v>1</v>
      </c>
      <c r="L924" t="b">
        <f>_xlfn.TEXTAFTER(b2b3[[#This Row],[rxn]],"-",-1)="SPONT"</f>
        <v>0</v>
      </c>
      <c r="M924" t="str">
        <f>_xlfn.TEXTAFTER(b2b3[[#This Row],[rxn]],"-",-1)</f>
        <v>rt0409</v>
      </c>
      <c r="N924">
        <f>_xlfn.XLOOKUP("'PRO-"&amp;b2b3[[#This Row],[enz]]&amp;"'",'[1]Sheet2 (2)'!$A:$A,'[1]Sheet2 (2)'!$B:$B,"")</f>
        <v>1</v>
      </c>
      <c r="O924">
        <f>IFERROR(_xlfn.XLOOKUP(b2b3[[#This Row],[Column2]],Table17[[#This Row],[rxn-no-enz]],Table17[[#This Row],[flux]],0),0)</f>
        <v>0</v>
      </c>
      <c r="P924" t="str">
        <f>_xlfn.TEXTBEFORE(b2b3[[#This Row],[rxn]],"-",-1,,,"")</f>
        <v>ENZLOAD-3OAS160_c_FWD</v>
      </c>
    </row>
    <row r="925" spans="1:16" ht="17" hidden="1" x14ac:dyDescent="0.25">
      <c r="A925" s="1" t="s">
        <v>11675</v>
      </c>
      <c r="B925" s="1" t="s">
        <v>2778</v>
      </c>
      <c r="C925" s="1">
        <v>2.1723974000000001E-8</v>
      </c>
      <c r="D925" s="1">
        <f>mfs[[#This Row],[flux]]/1000</f>
        <v>2.1723974E-11</v>
      </c>
      <c r="F925" t="s">
        <v>3692</v>
      </c>
      <c r="G925" t="s">
        <v>2778</v>
      </c>
      <c r="H925" s="3">
        <v>2.3491656221102402E-12</v>
      </c>
      <c r="I925">
        <f>_xlfn.XLOOKUP(b2b3[[#This Row],[rxn]],mfs[rxn],mfs[flux_scaled],0)</f>
        <v>0</v>
      </c>
      <c r="J925">
        <f>(b2b3[[#This Row],[flux]]-b2b3[[#This Row],[flux in mfs]])/b2b3[[#This Row],[flux]]</f>
        <v>1</v>
      </c>
      <c r="K925">
        <f>ABS(b2b3[[#This Row],[(mfs - b2+b3) / mfs]])</f>
        <v>1</v>
      </c>
      <c r="L925" t="b">
        <f>_xlfn.TEXTAFTER(b2b3[[#This Row],[rxn]],"-",-1)="SPONT"</f>
        <v>0</v>
      </c>
      <c r="M925" t="str">
        <f>_xlfn.TEXTAFTER(b2b3[[#This Row],[rxn]],"-",-1)</f>
        <v>rt0409</v>
      </c>
      <c r="N925">
        <f>_xlfn.XLOOKUP("'PRO-"&amp;b2b3[[#This Row],[enz]]&amp;"'",'[1]Sheet2 (2)'!$A:$A,'[1]Sheet2 (2)'!$B:$B,"")</f>
        <v>1</v>
      </c>
      <c r="O925">
        <f>IFERROR(_xlfn.XLOOKUP(b2b3[[#This Row],[Column2]],Table17[[#This Row],[rxn-no-enz]],Table17[[#This Row],[flux]],0),0)</f>
        <v>0</v>
      </c>
      <c r="P925" t="str">
        <f>_xlfn.TEXTBEFORE(b2b3[[#This Row],[rxn]],"-",-1,,,"")</f>
        <v>ENZLOAD-3OAS180_c_FWD</v>
      </c>
    </row>
    <row r="926" spans="1:16" ht="17" hidden="1" x14ac:dyDescent="0.25">
      <c r="A926" s="1" t="s">
        <v>11676</v>
      </c>
      <c r="B926" s="1" t="s">
        <v>2778</v>
      </c>
      <c r="C926" s="1">
        <v>1.4195783921E-5</v>
      </c>
      <c r="D926" s="1">
        <f>mfs[[#This Row],[flux]]/1000</f>
        <v>1.4195783921000001E-8</v>
      </c>
      <c r="F926" t="s">
        <v>3693</v>
      </c>
      <c r="G926" t="s">
        <v>2778</v>
      </c>
      <c r="H926" s="3">
        <v>2.3491656221102402E-12</v>
      </c>
      <c r="I926">
        <f>_xlfn.XLOOKUP(b2b3[[#This Row],[rxn]],mfs[rxn],mfs[flux_scaled],0)</f>
        <v>0</v>
      </c>
      <c r="J926">
        <f>(b2b3[[#This Row],[flux]]-b2b3[[#This Row],[flux in mfs]])/b2b3[[#This Row],[flux]]</f>
        <v>1</v>
      </c>
      <c r="K926">
        <f>ABS(b2b3[[#This Row],[(mfs - b2+b3) / mfs]])</f>
        <v>1</v>
      </c>
      <c r="L926" t="b">
        <f>_xlfn.TEXTAFTER(b2b3[[#This Row],[rxn]],"-",-1)="SPONT"</f>
        <v>0</v>
      </c>
      <c r="M926" t="str">
        <f>_xlfn.TEXTAFTER(b2b3[[#This Row],[rxn]],"-",-1)</f>
        <v>rt0409</v>
      </c>
      <c r="N926">
        <f>_xlfn.XLOOKUP("'PRO-"&amp;b2b3[[#This Row],[enz]]&amp;"'",'[1]Sheet2 (2)'!$A:$A,'[1]Sheet2 (2)'!$B:$B,"")</f>
        <v>1</v>
      </c>
      <c r="O926">
        <f>IFERROR(_xlfn.XLOOKUP(b2b3[[#This Row],[Column2]],Table17[[#This Row],[rxn-no-enz]],Table17[[#This Row],[flux]],0),0)</f>
        <v>0</v>
      </c>
      <c r="P926" t="str">
        <f>_xlfn.TEXTBEFORE(b2b3[[#This Row],[rxn]],"-",-1,,,"")</f>
        <v>ENZLOAD-3OAS40_c_FWD</v>
      </c>
    </row>
    <row r="927" spans="1:16" ht="17" hidden="1" x14ac:dyDescent="0.25">
      <c r="A927" s="1" t="s">
        <v>11677</v>
      </c>
      <c r="B927" s="1" t="s">
        <v>2778</v>
      </c>
      <c r="C927" s="1">
        <v>2.4024450999999999E-8</v>
      </c>
      <c r="D927" s="1">
        <f>mfs[[#This Row],[flux]]/1000</f>
        <v>2.4024450999999999E-11</v>
      </c>
      <c r="F927" t="s">
        <v>3694</v>
      </c>
      <c r="G927" t="s">
        <v>2778</v>
      </c>
      <c r="H927" s="3">
        <v>2.3491656221102402E-12</v>
      </c>
      <c r="I927">
        <f>_xlfn.XLOOKUP(b2b3[[#This Row],[rxn]],mfs[rxn],mfs[flux_scaled],0)</f>
        <v>0</v>
      </c>
      <c r="J927">
        <f>(b2b3[[#This Row],[flux]]-b2b3[[#This Row],[flux in mfs]])/b2b3[[#This Row],[flux]]</f>
        <v>1</v>
      </c>
      <c r="K927">
        <f>ABS(b2b3[[#This Row],[(mfs - b2+b3) / mfs]])</f>
        <v>1</v>
      </c>
      <c r="L927" t="b">
        <f>_xlfn.TEXTAFTER(b2b3[[#This Row],[rxn]],"-",-1)="SPONT"</f>
        <v>0</v>
      </c>
      <c r="M927" t="str">
        <f>_xlfn.TEXTAFTER(b2b3[[#This Row],[rxn]],"-",-1)</f>
        <v>rt0409</v>
      </c>
      <c r="N927">
        <f>_xlfn.XLOOKUP("'PRO-"&amp;b2b3[[#This Row],[enz]]&amp;"'",'[1]Sheet2 (2)'!$A:$A,'[1]Sheet2 (2)'!$B:$B,"")</f>
        <v>1</v>
      </c>
      <c r="O927">
        <f>IFERROR(_xlfn.XLOOKUP(b2b3[[#This Row],[Column2]],Table17[[#This Row],[rxn-no-enz]],Table17[[#This Row],[flux]],0),0)</f>
        <v>0</v>
      </c>
      <c r="P927" t="str">
        <f>_xlfn.TEXTBEFORE(b2b3[[#This Row],[rxn]],"-",-1,,,"")</f>
        <v>ENZLOAD-3OAS60_c_FWD</v>
      </c>
    </row>
    <row r="928" spans="1:16" ht="17" hidden="1" x14ac:dyDescent="0.25">
      <c r="A928" s="1" t="s">
        <v>11678</v>
      </c>
      <c r="B928" s="1" t="s">
        <v>2778</v>
      </c>
      <c r="C928" s="1">
        <v>3.4224187700000001E-7</v>
      </c>
      <c r="D928" s="1">
        <f>mfs[[#This Row],[flux]]/1000</f>
        <v>3.4224187700000002E-10</v>
      </c>
      <c r="F928" t="s">
        <v>3695</v>
      </c>
      <c r="G928" t="s">
        <v>2778</v>
      </c>
      <c r="H928" s="3">
        <v>2.3491656221102402E-12</v>
      </c>
      <c r="I928">
        <f>_xlfn.XLOOKUP(b2b3[[#This Row],[rxn]],mfs[rxn],mfs[flux_scaled],0)</f>
        <v>0</v>
      </c>
      <c r="J928">
        <f>(b2b3[[#This Row],[flux]]-b2b3[[#This Row],[flux in mfs]])/b2b3[[#This Row],[flux]]</f>
        <v>1</v>
      </c>
      <c r="K928">
        <f>ABS(b2b3[[#This Row],[(mfs - b2+b3) / mfs]])</f>
        <v>1</v>
      </c>
      <c r="L928" t="b">
        <f>_xlfn.TEXTAFTER(b2b3[[#This Row],[rxn]],"-",-1)="SPONT"</f>
        <v>0</v>
      </c>
      <c r="M928" t="str">
        <f>_xlfn.TEXTAFTER(b2b3[[#This Row],[rxn]],"-",-1)</f>
        <v>rt0409</v>
      </c>
      <c r="N928">
        <f>_xlfn.XLOOKUP("'PRO-"&amp;b2b3[[#This Row],[enz]]&amp;"'",'[1]Sheet2 (2)'!$A:$A,'[1]Sheet2 (2)'!$B:$B,"")</f>
        <v>1</v>
      </c>
      <c r="O928">
        <f>IFERROR(_xlfn.XLOOKUP(b2b3[[#This Row],[Column2]],Table17[[#This Row],[rxn-no-enz]],Table17[[#This Row],[flux]],0),0)</f>
        <v>0</v>
      </c>
      <c r="P928" t="str">
        <f>_xlfn.TEXTBEFORE(b2b3[[#This Row],[rxn]],"-",-1,,,"")</f>
        <v>ENZLOAD-3OAS80_c_FWD</v>
      </c>
    </row>
    <row r="929" spans="1:16" ht="17" hidden="1" x14ac:dyDescent="0.25">
      <c r="A929" s="1" t="s">
        <v>11679</v>
      </c>
      <c r="B929" s="1" t="s">
        <v>2778</v>
      </c>
      <c r="C929" s="1">
        <v>1.5734049999999999E-9</v>
      </c>
      <c r="D929" s="1">
        <f>mfs[[#This Row],[flux]]/1000</f>
        <v>1.573405E-12</v>
      </c>
      <c r="F929" t="s">
        <v>3696</v>
      </c>
      <c r="G929" t="s">
        <v>2778</v>
      </c>
      <c r="H929" s="3">
        <v>4.3446162534096399E-14</v>
      </c>
      <c r="I929">
        <f>_xlfn.XLOOKUP(b2b3[[#This Row],[rxn]],mfs[rxn],mfs[flux_scaled],0)</f>
        <v>0</v>
      </c>
      <c r="J929">
        <f>(b2b3[[#This Row],[flux]]-b2b3[[#This Row],[flux in mfs]])/b2b3[[#This Row],[flux]]</f>
        <v>1</v>
      </c>
      <c r="K929">
        <f>ABS(b2b3[[#This Row],[(mfs - b2+b3) / mfs]])</f>
        <v>1</v>
      </c>
      <c r="L929" t="b">
        <f>_xlfn.TEXTAFTER(b2b3[[#This Row],[rxn]],"-",-1)="SPONT"</f>
        <v>0</v>
      </c>
      <c r="M929" t="str">
        <f>_xlfn.TEXTAFTER(b2b3[[#This Row],[rxn]],"-",-1)</f>
        <v>LYS25</v>
      </c>
      <c r="N929" t="str">
        <f>_xlfn.XLOOKUP("'PRO-"&amp;b2b3[[#This Row],[enz]]&amp;"'",'[1]Sheet2 (2)'!$A:$A,'[1]Sheet2 (2)'!$B:$B,"")</f>
        <v/>
      </c>
      <c r="O929">
        <f>IFERROR(_xlfn.XLOOKUP(b2b3[[#This Row],[Column2]],Table17[[#This Row],[rxn-no-enz]],Table17[[#This Row],[flux]],0),0)</f>
        <v>0</v>
      </c>
      <c r="P929" t="str">
        <f>_xlfn.TEXTBEFORE(b2b3[[#This Row],[rxn]],"-",-1,,,"")</f>
        <v>ENZLOAD-AASADy_c_FWD</v>
      </c>
    </row>
    <row r="930" spans="1:16" ht="17" hidden="1" x14ac:dyDescent="0.25">
      <c r="A930" s="1" t="s">
        <v>11680</v>
      </c>
      <c r="B930" s="1" t="s">
        <v>2778</v>
      </c>
      <c r="C930" s="1">
        <v>2.64616251E-7</v>
      </c>
      <c r="D930" s="1">
        <f>mfs[[#This Row],[flux]]/1000</f>
        <v>2.64616251E-10</v>
      </c>
      <c r="F930" t="s">
        <v>13316</v>
      </c>
      <c r="G930" t="s">
        <v>2778</v>
      </c>
      <c r="H930" s="3">
        <v>2.4043230658664E-11</v>
      </c>
      <c r="I930">
        <f>_xlfn.XLOOKUP(b2b3[[#This Row],[rxn]],mfs[rxn],mfs[flux_scaled],0)</f>
        <v>0</v>
      </c>
      <c r="J930">
        <f>(b2b3[[#This Row],[flux]]-b2b3[[#This Row],[flux in mfs]])/b2b3[[#This Row],[flux]]</f>
        <v>1</v>
      </c>
      <c r="K930">
        <f>ABS(b2b3[[#This Row],[(mfs - b2+b3) / mfs]])</f>
        <v>1</v>
      </c>
      <c r="L930" t="b">
        <f>_xlfn.TEXTAFTER(b2b3[[#This Row],[rxn]],"-",-1)="SPONT"</f>
        <v>0</v>
      </c>
      <c r="M930" t="str">
        <f>_xlfn.TEXTAFTER(b2b3[[#This Row],[rxn]],"-",-1)</f>
        <v>rt0172</v>
      </c>
      <c r="N930">
        <f>_xlfn.XLOOKUP("'PRO-"&amp;b2b3[[#This Row],[enz]]&amp;"'",'[1]Sheet2 (2)'!$A:$A,'[1]Sheet2 (2)'!$B:$B,"")</f>
        <v>1</v>
      </c>
      <c r="O930">
        <f>IFERROR(_xlfn.XLOOKUP(b2b3[[#This Row],[Column2]],Table17[[#This Row],[rxn-no-enz]],Table17[[#This Row],[flux]],0),0)</f>
        <v>0</v>
      </c>
      <c r="P930" t="str">
        <f>_xlfn.TEXTBEFORE(b2b3[[#This Row],[rxn]],"-",-1,,,"")</f>
        <v>ENZLOAD-AATA_c_FWD</v>
      </c>
    </row>
    <row r="931" spans="1:16" ht="17" hidden="1" x14ac:dyDescent="0.25">
      <c r="A931" s="1" t="s">
        <v>11681</v>
      </c>
      <c r="B931" s="1" t="s">
        <v>2778</v>
      </c>
      <c r="C931" s="1">
        <v>2.5069624999999998E-8</v>
      </c>
      <c r="D931" s="1">
        <f>mfs[[#This Row],[flux]]/1000</f>
        <v>2.5069624999999997E-11</v>
      </c>
      <c r="F931" t="s">
        <v>13236</v>
      </c>
      <c r="G931" t="s">
        <v>2778</v>
      </c>
      <c r="H931" s="3">
        <v>2.28439750184109E-12</v>
      </c>
      <c r="I931">
        <f>_xlfn.XLOOKUP(b2b3[[#This Row],[rxn]],mfs[rxn],mfs[flux_scaled],0)</f>
        <v>0</v>
      </c>
      <c r="J931">
        <f>(b2b3[[#This Row],[flux]]-b2b3[[#This Row],[flux in mfs]])/b2b3[[#This Row],[flux]]</f>
        <v>1</v>
      </c>
      <c r="K931">
        <f>ABS(b2b3[[#This Row],[(mfs - b2+b3) / mfs]])</f>
        <v>1</v>
      </c>
      <c r="L931" t="b">
        <f>_xlfn.TEXTAFTER(b2b3[[#This Row],[rxn]],"-",-1)="SPONT"</f>
        <v>0</v>
      </c>
      <c r="M931" t="str">
        <f>_xlfn.TEXTAFTER(b2b3[[#This Row],[rxn]],"-",-1)</f>
        <v>rt1622_c</v>
      </c>
      <c r="N931">
        <f>_xlfn.XLOOKUP("'PRO-"&amp;b2b3[[#This Row],[enz]]&amp;"'",'[1]Sheet2 (2)'!$A:$A,'[1]Sheet2 (2)'!$B:$B,"")</f>
        <v>1</v>
      </c>
      <c r="O931">
        <f>IFERROR(_xlfn.XLOOKUP(b2b3[[#This Row],[Column2]],Table17[[#This Row],[rxn-no-enz]],Table17[[#This Row],[flux]],0),0)</f>
        <v>0</v>
      </c>
      <c r="P931" t="str">
        <f>_xlfn.TEXTBEFORE(b2b3[[#This Row],[rxn]],"-",-1,,,"")</f>
        <v>ENZLOAD-ABTD4Dx_c_REV</v>
      </c>
    </row>
    <row r="932" spans="1:16" ht="17" hidden="1" x14ac:dyDescent="0.25">
      <c r="A932" s="1" t="s">
        <v>11682</v>
      </c>
      <c r="B932" s="1" t="s">
        <v>2778</v>
      </c>
      <c r="C932" s="1">
        <v>2.9992679999999999E-9</v>
      </c>
      <c r="D932" s="1">
        <f>mfs[[#This Row],[flux]]/1000</f>
        <v>2.9992680000000001E-12</v>
      </c>
      <c r="F932" t="s">
        <v>13237</v>
      </c>
      <c r="G932" t="s">
        <v>2778</v>
      </c>
      <c r="H932" s="3">
        <v>2.03457428507293E-12</v>
      </c>
      <c r="I932">
        <f>_xlfn.XLOOKUP(b2b3[[#This Row],[rxn]],mfs[rxn],mfs[flux_scaled],0)</f>
        <v>0</v>
      </c>
      <c r="J932">
        <f>(b2b3[[#This Row],[flux]]-b2b3[[#This Row],[flux in mfs]])/b2b3[[#This Row],[flux]]</f>
        <v>1</v>
      </c>
      <c r="K932">
        <f>ABS(b2b3[[#This Row],[(mfs - b2+b3) / mfs]])</f>
        <v>1</v>
      </c>
      <c r="L932" t="b">
        <f>_xlfn.TEXTAFTER(b2b3[[#This Row],[rxn]],"-",-1)="SPONT"</f>
        <v>0</v>
      </c>
      <c r="M932" t="str">
        <f>_xlfn.TEXTAFTER(b2b3[[#This Row],[rxn]],"-",-1)</f>
        <v>rt8084</v>
      </c>
      <c r="N932">
        <f>_xlfn.XLOOKUP("'PRO-"&amp;b2b3[[#This Row],[enz]]&amp;"'",'[1]Sheet2 (2)'!$A:$A,'[1]Sheet2 (2)'!$B:$B,"")</f>
        <v>1</v>
      </c>
      <c r="O932">
        <f>IFERROR(_xlfn.XLOOKUP(b2b3[[#This Row],[Column2]],Table17[[#This Row],[rxn-no-enz]],Table17[[#This Row],[flux]],0),0)</f>
        <v>0</v>
      </c>
      <c r="P932" t="str">
        <f>_xlfn.TEXTBEFORE(b2b3[[#This Row],[rxn]],"-",-1,,,"")</f>
        <v>ENZLOAD-ABTD4Dy_c_FWD</v>
      </c>
    </row>
    <row r="933" spans="1:16" ht="17" hidden="1" x14ac:dyDescent="0.25">
      <c r="A933" s="1" t="s">
        <v>11683</v>
      </c>
      <c r="B933" s="1" t="s">
        <v>2778</v>
      </c>
      <c r="C933" s="1">
        <v>2.6025980000000001E-8</v>
      </c>
      <c r="D933" s="1">
        <f>mfs[[#This Row],[flux]]/1000</f>
        <v>2.6025980000000002E-11</v>
      </c>
      <c r="F933" t="s">
        <v>3698</v>
      </c>
      <c r="G933" t="s">
        <v>2778</v>
      </c>
      <c r="H933" s="3">
        <v>1.1587640639099E-10</v>
      </c>
      <c r="I933">
        <f>_xlfn.XLOOKUP(b2b3[[#This Row],[rxn]],mfs[rxn],mfs[flux_scaled],0)</f>
        <v>0</v>
      </c>
      <c r="J933">
        <f>(b2b3[[#This Row],[flux]]-b2b3[[#This Row],[flux in mfs]])/b2b3[[#This Row],[flux]]</f>
        <v>1</v>
      </c>
      <c r="K933">
        <f>ABS(b2b3[[#This Row],[(mfs - b2+b3) / mfs]])</f>
        <v>1</v>
      </c>
      <c r="L933" t="b">
        <f>_xlfn.TEXTAFTER(b2b3[[#This Row],[rxn]],"-",-1)="SPONT"</f>
        <v>0</v>
      </c>
      <c r="M933" t="str">
        <f>_xlfn.TEXTAFTER(b2b3[[#This Row],[rxn]],"-",-1)</f>
        <v>rt0310</v>
      </c>
      <c r="N933">
        <f>_xlfn.XLOOKUP("'PRO-"&amp;b2b3[[#This Row],[enz]]&amp;"'",'[1]Sheet2 (2)'!$A:$A,'[1]Sheet2 (2)'!$B:$B,"")</f>
        <v>1</v>
      </c>
      <c r="O933">
        <f>IFERROR(_xlfn.XLOOKUP(b2b3[[#This Row],[Column2]],Table17[[#This Row],[rxn-no-enz]],Table17[[#This Row],[flux]],0),0)</f>
        <v>0</v>
      </c>
      <c r="P933" t="str">
        <f>_xlfn.TEXTBEFORE(b2b3[[#This Row],[rxn]],"-",-1,,,"")</f>
        <v>ENZLOAD-ACACT40ir_c_FWD</v>
      </c>
    </row>
    <row r="934" spans="1:16" ht="17" hidden="1" x14ac:dyDescent="0.25">
      <c r="A934" s="1" t="s">
        <v>11684</v>
      </c>
      <c r="B934" s="1" t="s">
        <v>2778</v>
      </c>
      <c r="C934" s="1">
        <v>6.2879100000000001E-9</v>
      </c>
      <c r="D934" s="1">
        <f>mfs[[#This Row],[flux]]/1000</f>
        <v>6.2879100000000004E-12</v>
      </c>
      <c r="F934" t="s">
        <v>3699</v>
      </c>
      <c r="G934" t="s">
        <v>2778</v>
      </c>
      <c r="H934" s="3">
        <v>2.8746059150141499E-11</v>
      </c>
      <c r="I934">
        <f>_xlfn.XLOOKUP(b2b3[[#This Row],[rxn]],mfs[rxn],mfs[flux_scaled],0)</f>
        <v>0</v>
      </c>
      <c r="J934">
        <f>(b2b3[[#This Row],[flux]]-b2b3[[#This Row],[flux in mfs]])/b2b3[[#This Row],[flux]]</f>
        <v>1</v>
      </c>
      <c r="K934">
        <f>ABS(b2b3[[#This Row],[(mfs - b2+b3) / mfs]])</f>
        <v>1</v>
      </c>
      <c r="L934" t="b">
        <f>_xlfn.TEXTAFTER(b2b3[[#This Row],[rxn]],"-",-1)="SPONT"</f>
        <v>0</v>
      </c>
      <c r="M934" t="str">
        <f>_xlfn.TEXTAFTER(b2b3[[#This Row],[rxn]],"-",-1)</f>
        <v>rt0271</v>
      </c>
      <c r="N934">
        <f>_xlfn.XLOOKUP("'PRO-"&amp;b2b3[[#This Row],[enz]]&amp;"'",'[1]Sheet2 (2)'!$A:$A,'[1]Sheet2 (2)'!$B:$B,"")</f>
        <v>1</v>
      </c>
      <c r="O934">
        <f>IFERROR(_xlfn.XLOOKUP(b2b3[[#This Row],[Column2]],Table17[[#This Row],[rxn-no-enz]],Table17[[#This Row],[flux]],0),0)</f>
        <v>0</v>
      </c>
      <c r="P934" t="str">
        <f>_xlfn.TEXTBEFORE(b2b3[[#This Row],[rxn]],"-",-1,,,"")</f>
        <v>ENZLOAD-ACCOAC_c_FWD</v>
      </c>
    </row>
    <row r="935" spans="1:16" ht="17" hidden="1" x14ac:dyDescent="0.25">
      <c r="A935" s="1" t="s">
        <v>11685</v>
      </c>
      <c r="B935" s="1" t="s">
        <v>2778</v>
      </c>
      <c r="C935" s="1">
        <v>9.1509884999999997E-8</v>
      </c>
      <c r="D935" s="1">
        <f>mfs[[#This Row],[flux]]/1000</f>
        <v>9.1509884999999994E-11</v>
      </c>
      <c r="F935" t="s">
        <v>3700</v>
      </c>
      <c r="G935" t="s">
        <v>2778</v>
      </c>
      <c r="H935" s="3">
        <v>3.9175337102654203E-12</v>
      </c>
      <c r="I935">
        <f>_xlfn.XLOOKUP(b2b3[[#This Row],[rxn]],mfs[rxn],mfs[flux_scaled],0)</f>
        <v>0</v>
      </c>
      <c r="J935">
        <f>(b2b3[[#This Row],[flux]]-b2b3[[#This Row],[flux in mfs]])/b2b3[[#This Row],[flux]]</f>
        <v>1</v>
      </c>
      <c r="K935">
        <f>ABS(b2b3[[#This Row],[(mfs - b2+b3) / mfs]])</f>
        <v>1</v>
      </c>
      <c r="L935" t="b">
        <f>_xlfn.TEXTAFTER(b2b3[[#This Row],[rxn]],"-",-1)="SPONT"</f>
        <v>0</v>
      </c>
      <c r="M935" t="str">
        <f>_xlfn.TEXTAFTER(b2b3[[#This Row],[rxn]],"-",-1)</f>
        <v>rt4107</v>
      </c>
      <c r="N935">
        <f>_xlfn.XLOOKUP("'PRO-"&amp;b2b3[[#This Row],[enz]]&amp;"'",'[1]Sheet2 (2)'!$A:$A,'[1]Sheet2 (2)'!$B:$B,"")</f>
        <v>1</v>
      </c>
      <c r="O935">
        <f>IFERROR(_xlfn.XLOOKUP(b2b3[[#This Row],[Column2]],Table17[[#This Row],[rxn-no-enz]],Table17[[#This Row],[flux]],0),0)</f>
        <v>0</v>
      </c>
      <c r="P935" t="str">
        <f>_xlfn.TEXTBEFORE(b2b3[[#This Row],[rxn]],"-",-1,,,"")</f>
        <v>ENZLOAD-ACGAM6PS_c_FWD</v>
      </c>
    </row>
    <row r="936" spans="1:16" ht="17" hidden="1" x14ac:dyDescent="0.25">
      <c r="A936" s="1" t="s">
        <v>11686</v>
      </c>
      <c r="B936" s="1" t="s">
        <v>2778</v>
      </c>
      <c r="C936" s="1">
        <v>3.5909291700000001E-7</v>
      </c>
      <c r="D936" s="1">
        <f>mfs[[#This Row],[flux]]/1000</f>
        <v>3.5909291699999999E-10</v>
      </c>
      <c r="F936" t="s">
        <v>3701</v>
      </c>
      <c r="G936" t="s">
        <v>2778</v>
      </c>
      <c r="H936" s="3">
        <v>1.23242826882341E-11</v>
      </c>
      <c r="I936">
        <f>_xlfn.XLOOKUP(b2b3[[#This Row],[rxn]],mfs[rxn],mfs[flux_scaled],0)</f>
        <v>0</v>
      </c>
      <c r="J936">
        <f>(b2b3[[#This Row],[flux]]-b2b3[[#This Row],[flux in mfs]])/b2b3[[#This Row],[flux]]</f>
        <v>1</v>
      </c>
      <c r="K936">
        <f>ABS(b2b3[[#This Row],[(mfs - b2+b3) / mfs]])</f>
        <v>1</v>
      </c>
      <c r="L936" t="b">
        <f>_xlfn.TEXTAFTER(b2b3[[#This Row],[rxn]],"-",-1)="SPONT"</f>
        <v>0</v>
      </c>
      <c r="M936" t="str">
        <f>_xlfn.TEXTAFTER(b2b3[[#This Row],[rxn]],"-",-1)</f>
        <v>rt4597</v>
      </c>
      <c r="N936">
        <f>_xlfn.XLOOKUP("'PRO-"&amp;b2b3[[#This Row],[enz]]&amp;"'",'[1]Sheet2 (2)'!$A:$A,'[1]Sheet2 (2)'!$B:$B,"")</f>
        <v>1</v>
      </c>
      <c r="O936">
        <f>IFERROR(_xlfn.XLOOKUP(b2b3[[#This Row],[Column2]],Table17[[#This Row],[rxn-no-enz]],Table17[[#This Row],[flux]],0),0)</f>
        <v>0</v>
      </c>
      <c r="P936" t="str">
        <f>_xlfn.TEXTBEFORE(b2b3[[#This Row],[rxn]],"-",-1,,,"")</f>
        <v>ENZLOAD-ACGAMPM_c_FWD</v>
      </c>
    </row>
    <row r="937" spans="1:16" ht="17" hidden="1" x14ac:dyDescent="0.25">
      <c r="A937" s="1" t="s">
        <v>11687</v>
      </c>
      <c r="B937" s="1" t="s">
        <v>2778</v>
      </c>
      <c r="C937" s="1">
        <v>7.3480463E-7</v>
      </c>
      <c r="D937" s="1">
        <f>mfs[[#This Row],[flux]]/1000</f>
        <v>7.3480463000000003E-10</v>
      </c>
      <c r="F937" t="s">
        <v>3702</v>
      </c>
      <c r="G937" t="s">
        <v>2778</v>
      </c>
      <c r="H937" s="3">
        <v>4.3087256590966299E-11</v>
      </c>
      <c r="I937">
        <f>_xlfn.XLOOKUP(b2b3[[#This Row],[rxn]],mfs[rxn],mfs[flux_scaled],0)</f>
        <v>0</v>
      </c>
      <c r="J937">
        <f>(b2b3[[#This Row],[flux]]-b2b3[[#This Row],[flux in mfs]])/b2b3[[#This Row],[flux]]</f>
        <v>1</v>
      </c>
      <c r="K937">
        <f>ABS(b2b3[[#This Row],[(mfs - b2+b3) / mfs]])</f>
        <v>1</v>
      </c>
      <c r="L937" t="b">
        <f>_xlfn.TEXTAFTER(b2b3[[#This Row],[rxn]],"-",-1)="SPONT"</f>
        <v>0</v>
      </c>
      <c r="M937" t="str">
        <f>_xlfn.TEXTAFTER(b2b3[[#This Row],[rxn]],"-",-1)</f>
        <v>rt1009</v>
      </c>
      <c r="N937">
        <f>_xlfn.XLOOKUP("'PRO-"&amp;b2b3[[#This Row],[enz]]&amp;"'",'[1]Sheet2 (2)'!$A:$A,'[1]Sheet2 (2)'!$B:$B,"")</f>
        <v>1</v>
      </c>
      <c r="O937">
        <f>IFERROR(_xlfn.XLOOKUP(b2b3[[#This Row],[Column2]],Table17[[#This Row],[rxn-no-enz]],Table17[[#This Row],[flux]],0),0)</f>
        <v>0</v>
      </c>
      <c r="P937" t="str">
        <f>_xlfn.TEXTBEFORE(b2b3[[#This Row],[rxn]],"-",-1,,,"")</f>
        <v>ENZLOAD-ACGK_m_FWD</v>
      </c>
    </row>
    <row r="938" spans="1:16" ht="17" hidden="1" x14ac:dyDescent="0.25">
      <c r="A938" s="1" t="s">
        <v>11688</v>
      </c>
      <c r="B938" s="1" t="s">
        <v>2778</v>
      </c>
      <c r="C938" s="1">
        <v>8.4098676999999997E-8</v>
      </c>
      <c r="D938" s="1">
        <f>mfs[[#This Row],[flux]]/1000</f>
        <v>8.4098676999999991E-11</v>
      </c>
      <c r="F938" t="s">
        <v>3703</v>
      </c>
      <c r="G938" t="s">
        <v>2778</v>
      </c>
      <c r="H938" s="3">
        <v>1.9464715129199399E-11</v>
      </c>
      <c r="I938">
        <f>_xlfn.XLOOKUP(b2b3[[#This Row],[rxn]],mfs[rxn],mfs[flux_scaled],0)</f>
        <v>0</v>
      </c>
      <c r="J938">
        <f>(b2b3[[#This Row],[flux]]-b2b3[[#This Row],[flux in mfs]])/b2b3[[#This Row],[flux]]</f>
        <v>1</v>
      </c>
      <c r="K938">
        <f>ABS(b2b3[[#This Row],[(mfs - b2+b3) / mfs]])</f>
        <v>1</v>
      </c>
      <c r="L938" t="b">
        <f>_xlfn.TEXTAFTER(b2b3[[#This Row],[rxn]],"-",-1)="SPONT"</f>
        <v>0</v>
      </c>
      <c r="M938" t="str">
        <f>_xlfn.TEXTAFTER(b2b3[[#This Row],[rxn]],"-",-1)</f>
        <v>ILV26</v>
      </c>
      <c r="N938" t="str">
        <f>_xlfn.XLOOKUP("'PRO-"&amp;b2b3[[#This Row],[enz]]&amp;"'",'[1]Sheet2 (2)'!$A:$A,'[1]Sheet2 (2)'!$B:$B,"")</f>
        <v/>
      </c>
      <c r="O938">
        <f>IFERROR(_xlfn.XLOOKUP(b2b3[[#This Row],[Column2]],Table17[[#This Row],[rxn-no-enz]],Table17[[#This Row],[flux]],0),0)</f>
        <v>0</v>
      </c>
      <c r="P938" t="str">
        <f>_xlfn.TEXTBEFORE(b2b3[[#This Row],[rxn]],"-",-1,,,"")</f>
        <v>ENZLOAD-ACHBS_m_FWD</v>
      </c>
    </row>
    <row r="939" spans="1:16" ht="17" hidden="1" x14ac:dyDescent="0.25">
      <c r="A939" s="1" t="s">
        <v>11689</v>
      </c>
      <c r="B939" s="1" t="s">
        <v>2778</v>
      </c>
      <c r="C939" s="1">
        <v>1.6652399999999999E-10</v>
      </c>
      <c r="D939" s="1">
        <f>mfs[[#This Row],[flux]]/1000</f>
        <v>1.6652399999999999E-13</v>
      </c>
      <c r="F939" t="s">
        <v>3704</v>
      </c>
      <c r="G939" t="s">
        <v>2778</v>
      </c>
      <c r="H939" s="3">
        <v>6.3652178272066203E-11</v>
      </c>
      <c r="I939">
        <f>_xlfn.XLOOKUP(b2b3[[#This Row],[rxn]],mfs[rxn],mfs[flux_scaled],0)</f>
        <v>0</v>
      </c>
      <c r="J939">
        <f>(b2b3[[#This Row],[flux]]-b2b3[[#This Row],[flux in mfs]])/b2b3[[#This Row],[flux]]</f>
        <v>1</v>
      </c>
      <c r="K939">
        <f>ABS(b2b3[[#This Row],[(mfs - b2+b3) / mfs]])</f>
        <v>1</v>
      </c>
      <c r="L939" t="b">
        <f>_xlfn.TEXTAFTER(b2b3[[#This Row],[rxn]],"-",-1)="SPONT"</f>
        <v>0</v>
      </c>
      <c r="M939" t="str">
        <f>_xlfn.TEXTAFTER(b2b3[[#This Row],[rxn]],"-",-1)</f>
        <v>rt1358</v>
      </c>
      <c r="N939">
        <f>_xlfn.XLOOKUP("'PRO-"&amp;b2b3[[#This Row],[enz]]&amp;"'",'[1]Sheet2 (2)'!$A:$A,'[1]Sheet2 (2)'!$B:$B,"")</f>
        <v>1</v>
      </c>
      <c r="O939">
        <f>IFERROR(_xlfn.XLOOKUP(b2b3[[#This Row],[Column2]],Table17[[#This Row],[rxn-no-enz]],Table17[[#This Row],[flux]],0),0)</f>
        <v>0</v>
      </c>
      <c r="P939" t="str">
        <f>_xlfn.TEXTBEFORE(b2b3[[#This Row],[rxn]],"-",-1,,,"")</f>
        <v>ENZLOAD-ACITL_c_FWD</v>
      </c>
    </row>
    <row r="940" spans="1:16" ht="17" hidden="1" x14ac:dyDescent="0.25">
      <c r="A940" s="1" t="s">
        <v>11690</v>
      </c>
      <c r="B940" s="1" t="s">
        <v>2778</v>
      </c>
      <c r="C940" s="1">
        <v>9.1882566000000004E-8</v>
      </c>
      <c r="D940" s="1">
        <f>mfs[[#This Row],[flux]]/1000</f>
        <v>9.1882566000000005E-11</v>
      </c>
      <c r="F940" t="s">
        <v>3706</v>
      </c>
      <c r="G940" t="s">
        <v>2778</v>
      </c>
      <c r="H940" s="3">
        <v>1.9464715129199399E-11</v>
      </c>
      <c r="I940">
        <f>_xlfn.XLOOKUP(b2b3[[#This Row],[rxn]],mfs[rxn],mfs[flux_scaled],0)</f>
        <v>0</v>
      </c>
      <c r="J940">
        <f>(b2b3[[#This Row],[flux]]-b2b3[[#This Row],[flux in mfs]])/b2b3[[#This Row],[flux]]</f>
        <v>1</v>
      </c>
      <c r="K940">
        <f>ABS(b2b3[[#This Row],[(mfs - b2+b3) / mfs]])</f>
        <v>1</v>
      </c>
      <c r="L940" t="b">
        <f>_xlfn.TEXTAFTER(b2b3[[#This Row],[rxn]],"-",-1)="SPONT"</f>
        <v>0</v>
      </c>
      <c r="M940" t="str">
        <f>_xlfn.TEXTAFTER(b2b3[[#This Row],[rxn]],"-",-1)</f>
        <v>ILV26</v>
      </c>
      <c r="N940" t="str">
        <f>_xlfn.XLOOKUP("'PRO-"&amp;b2b3[[#This Row],[enz]]&amp;"'",'[1]Sheet2 (2)'!$A:$A,'[1]Sheet2 (2)'!$B:$B,"")</f>
        <v/>
      </c>
      <c r="O940">
        <f>IFERROR(_xlfn.XLOOKUP(b2b3[[#This Row],[Column2]],Table17[[#This Row],[rxn-no-enz]],Table17[[#This Row],[flux]],0),0)</f>
        <v>0</v>
      </c>
      <c r="P940" t="str">
        <f>_xlfn.TEXTBEFORE(b2b3[[#This Row],[rxn]],"-",-1,,,"")</f>
        <v>ENZLOAD-ACLS_m_FWD</v>
      </c>
    </row>
    <row r="941" spans="1:16" ht="17" hidden="1" x14ac:dyDescent="0.25">
      <c r="A941" s="1" t="s">
        <v>11691</v>
      </c>
      <c r="B941" s="1" t="s">
        <v>2778</v>
      </c>
      <c r="C941" s="1">
        <v>9.3547655000000004E-8</v>
      </c>
      <c r="D941" s="1">
        <f>mfs[[#This Row],[flux]]/1000</f>
        <v>9.3547655E-11</v>
      </c>
      <c r="F941" t="s">
        <v>3707</v>
      </c>
      <c r="G941" t="s">
        <v>2778</v>
      </c>
      <c r="H941" s="3">
        <v>4.7738219114444196E-12</v>
      </c>
      <c r="I941">
        <f>_xlfn.XLOOKUP(b2b3[[#This Row],[rxn]],mfs[rxn],mfs[flux_scaled],0)</f>
        <v>0</v>
      </c>
      <c r="J941">
        <f>(b2b3[[#This Row],[flux]]-b2b3[[#This Row],[flux in mfs]])/b2b3[[#This Row],[flux]]</f>
        <v>1</v>
      </c>
      <c r="K941">
        <f>ABS(b2b3[[#This Row],[(mfs - b2+b3) / mfs]])</f>
        <v>1</v>
      </c>
      <c r="L941" t="b">
        <f>_xlfn.TEXTAFTER(b2b3[[#This Row],[rxn]],"-",-1)="SPONT"</f>
        <v>0</v>
      </c>
      <c r="M941" t="str">
        <f>_xlfn.TEXTAFTER(b2b3[[#This Row],[rxn]],"-",-1)</f>
        <v>rt1362</v>
      </c>
      <c r="N941">
        <f>_xlfn.XLOOKUP("'PRO-"&amp;b2b3[[#This Row],[enz]]&amp;"'",'[1]Sheet2 (2)'!$A:$A,'[1]Sheet2 (2)'!$B:$B,"")</f>
        <v>1</v>
      </c>
      <c r="O941">
        <f>IFERROR(_xlfn.XLOOKUP(b2b3[[#This Row],[Column2]],Table17[[#This Row],[rxn-no-enz]],Table17[[#This Row],[flux]],0),0)</f>
        <v>0</v>
      </c>
      <c r="P941" t="str">
        <f>_xlfn.TEXTBEFORE(b2b3[[#This Row],[rxn]],"-",-1,,,"")</f>
        <v>ENZLOAD-ACOADS180_rm_FWD</v>
      </c>
    </row>
    <row r="942" spans="1:16" ht="17" hidden="1" x14ac:dyDescent="0.25">
      <c r="A942" s="1" t="s">
        <v>4341</v>
      </c>
      <c r="B942" s="1" t="s">
        <v>2778</v>
      </c>
      <c r="C942" s="1">
        <v>2.0412644000000001E-8</v>
      </c>
      <c r="D942" s="1">
        <f>mfs[[#This Row],[flux]]/1000</f>
        <v>2.0412644000000002E-11</v>
      </c>
      <c r="F942" t="s">
        <v>3708</v>
      </c>
      <c r="G942" t="s">
        <v>2778</v>
      </c>
      <c r="H942" s="3">
        <v>2.4175880468915999E-12</v>
      </c>
      <c r="I942">
        <f>_xlfn.XLOOKUP(b2b3[[#This Row],[rxn]],mfs[rxn],mfs[flux_scaled],0)</f>
        <v>0</v>
      </c>
      <c r="J942">
        <f>(b2b3[[#This Row],[flux]]-b2b3[[#This Row],[flux in mfs]])/b2b3[[#This Row],[flux]]</f>
        <v>1</v>
      </c>
      <c r="K942">
        <f>ABS(b2b3[[#This Row],[(mfs - b2+b3) / mfs]])</f>
        <v>1</v>
      </c>
      <c r="L942" t="b">
        <f>_xlfn.TEXTAFTER(b2b3[[#This Row],[rxn]],"-",-1)="SPONT"</f>
        <v>0</v>
      </c>
      <c r="M942" t="str">
        <f>_xlfn.TEXTAFTER(b2b3[[#This Row],[rxn]],"-",-1)</f>
        <v>rt0477</v>
      </c>
      <c r="N942">
        <f>_xlfn.XLOOKUP("'PRO-"&amp;b2b3[[#This Row],[enz]]&amp;"'",'[1]Sheet2 (2)'!$A:$A,'[1]Sheet2 (2)'!$B:$B,"")</f>
        <v>1</v>
      </c>
      <c r="O942">
        <f>IFERROR(_xlfn.XLOOKUP(b2b3[[#This Row],[Column2]],Table17[[#This Row],[rxn-no-enz]],Table17[[#This Row],[flux]],0),0)</f>
        <v>0</v>
      </c>
      <c r="P942" t="str">
        <f>_xlfn.TEXTBEFORE(b2b3[[#This Row],[rxn]],"-",-1,,,"")</f>
        <v>ENZLOAD-ACOADS181_rm_FWD</v>
      </c>
    </row>
    <row r="943" spans="1:16" ht="17" hidden="1" x14ac:dyDescent="0.25">
      <c r="A943" s="1" t="s">
        <v>11692</v>
      </c>
      <c r="B943" s="1" t="s">
        <v>2778</v>
      </c>
      <c r="C943" s="1">
        <v>1.4088857700000001E-7</v>
      </c>
      <c r="D943" s="1">
        <f>mfs[[#This Row],[flux]]/1000</f>
        <v>1.4088857700000002E-10</v>
      </c>
      <c r="F943" t="s">
        <v>3709</v>
      </c>
      <c r="G943" t="s">
        <v>2778</v>
      </c>
      <c r="H943" s="3">
        <v>2.4175880468915999E-12</v>
      </c>
      <c r="I943">
        <f>_xlfn.XLOOKUP(b2b3[[#This Row],[rxn]],mfs[rxn],mfs[flux_scaled],0)</f>
        <v>0</v>
      </c>
      <c r="J943">
        <f>(b2b3[[#This Row],[flux]]-b2b3[[#This Row],[flux in mfs]])/b2b3[[#This Row],[flux]]</f>
        <v>1</v>
      </c>
      <c r="K943">
        <f>ABS(b2b3[[#This Row],[(mfs - b2+b3) / mfs]])</f>
        <v>1</v>
      </c>
      <c r="L943" t="b">
        <f>_xlfn.TEXTAFTER(b2b3[[#This Row],[rxn]],"-",-1)="SPONT"</f>
        <v>0</v>
      </c>
      <c r="M943" t="str">
        <f>_xlfn.TEXTAFTER(b2b3[[#This Row],[rxn]],"-",-1)</f>
        <v>rt0477</v>
      </c>
      <c r="N943">
        <f>_xlfn.XLOOKUP("'PRO-"&amp;b2b3[[#This Row],[enz]]&amp;"'",'[1]Sheet2 (2)'!$A:$A,'[1]Sheet2 (2)'!$B:$B,"")</f>
        <v>1</v>
      </c>
      <c r="O943">
        <f>IFERROR(_xlfn.XLOOKUP(b2b3[[#This Row],[Column2]],Table17[[#This Row],[rxn-no-enz]],Table17[[#This Row],[flux]],0),0)</f>
        <v>0</v>
      </c>
      <c r="P943" t="str">
        <f>_xlfn.TEXTBEFORE(b2b3[[#This Row],[rxn]],"-",-1,,,"")</f>
        <v>ENZLOAD-ACOADS182_rm_FWD</v>
      </c>
    </row>
    <row r="944" spans="1:16" ht="17" hidden="1" x14ac:dyDescent="0.25">
      <c r="A944" s="1" t="s">
        <v>11693</v>
      </c>
      <c r="B944" s="1" t="s">
        <v>2778</v>
      </c>
      <c r="C944" s="1">
        <v>6.5874341299999997E-7</v>
      </c>
      <c r="D944" s="1">
        <f>mfs[[#This Row],[flux]]/1000</f>
        <v>6.5874341299999997E-10</v>
      </c>
      <c r="F944" t="s">
        <v>3710</v>
      </c>
      <c r="G944" t="s">
        <v>2778</v>
      </c>
      <c r="H944" s="3">
        <v>1.86876086681789E-12</v>
      </c>
      <c r="I944">
        <f>_xlfn.XLOOKUP(b2b3[[#This Row],[rxn]],mfs[rxn],mfs[flux_scaled],0)</f>
        <v>0</v>
      </c>
      <c r="J944">
        <f>(b2b3[[#This Row],[flux]]-b2b3[[#This Row],[flux in mfs]])/b2b3[[#This Row],[flux]]</f>
        <v>1</v>
      </c>
      <c r="K944">
        <f>ABS(b2b3[[#This Row],[(mfs - b2+b3) / mfs]])</f>
        <v>1</v>
      </c>
      <c r="L944" t="b">
        <f>_xlfn.TEXTAFTER(b2b3[[#This Row],[rxn]],"-",-1)="SPONT"</f>
        <v>0</v>
      </c>
      <c r="M944" t="str">
        <f>_xlfn.TEXTAFTER(b2b3[[#This Row],[rxn]],"-",-1)</f>
        <v>rt0302</v>
      </c>
      <c r="N944">
        <f>_xlfn.XLOOKUP("'PRO-"&amp;b2b3[[#This Row],[enz]]&amp;"'",'[1]Sheet2 (2)'!$A:$A,'[1]Sheet2 (2)'!$B:$B,"")</f>
        <v>1</v>
      </c>
      <c r="O944">
        <f>IFERROR(_xlfn.XLOOKUP(b2b3[[#This Row],[Column2]],Table17[[#This Row],[rxn-no-enz]],Table17[[#This Row],[flux]],0),0)</f>
        <v>0</v>
      </c>
      <c r="P944" t="str">
        <f>_xlfn.TEXTBEFORE(b2b3[[#This Row],[rxn]],"-",-1,,,"")</f>
        <v>ENZLOAD-ACOATA_c_FWD</v>
      </c>
    </row>
    <row r="945" spans="1:16" ht="17" hidden="1" x14ac:dyDescent="0.25">
      <c r="A945" s="1" t="s">
        <v>11694</v>
      </c>
      <c r="B945" s="1" t="s">
        <v>2778</v>
      </c>
      <c r="C945" s="1">
        <v>8.8283299999999996E-10</v>
      </c>
      <c r="D945" s="1">
        <f>mfs[[#This Row],[flux]]/1000</f>
        <v>8.82833E-13</v>
      </c>
      <c r="F945" t="s">
        <v>3711</v>
      </c>
      <c r="G945" t="s">
        <v>2778</v>
      </c>
      <c r="H945" s="3">
        <v>3.2706157371485799E-11</v>
      </c>
      <c r="I945">
        <f>_xlfn.XLOOKUP(b2b3[[#This Row],[rxn]],mfs[rxn],mfs[flux_scaled],0)</f>
        <v>0</v>
      </c>
      <c r="J945">
        <f>(b2b3[[#This Row],[flux]]-b2b3[[#This Row],[flux in mfs]])/b2b3[[#This Row],[flux]]</f>
        <v>1</v>
      </c>
      <c r="K945">
        <f>ABS(b2b3[[#This Row],[(mfs - b2+b3) / mfs]])</f>
        <v>1</v>
      </c>
      <c r="L945" t="b">
        <f>_xlfn.TEXTAFTER(b2b3[[#This Row],[rxn]],"-",-1)="SPONT"</f>
        <v>0</v>
      </c>
      <c r="M945" t="str">
        <f>_xlfn.TEXTAFTER(b2b3[[#This Row],[rxn]],"-",-1)</f>
        <v>rt3256</v>
      </c>
      <c r="N945">
        <f>_xlfn.XLOOKUP("'PRO-"&amp;b2b3[[#This Row],[enz]]&amp;"'",'[1]Sheet2 (2)'!$A:$A,'[1]Sheet2 (2)'!$B:$B,"")</f>
        <v>1</v>
      </c>
      <c r="O945">
        <f>IFERROR(_xlfn.XLOOKUP(b2b3[[#This Row],[Column2]],Table17[[#This Row],[rxn-no-enz]],Table17[[#This Row],[flux]],0),0)</f>
        <v>0</v>
      </c>
      <c r="P945" t="str">
        <f>_xlfn.TEXTBEFORE(b2b3[[#This Row],[rxn]],"-",-1,,,"")</f>
        <v>ENZLOAD-ACONTa_m_FWD</v>
      </c>
    </row>
    <row r="946" spans="1:16" ht="17" hidden="1" x14ac:dyDescent="0.25">
      <c r="A946" s="1" t="s">
        <v>11695</v>
      </c>
      <c r="B946" s="1" t="s">
        <v>2778</v>
      </c>
      <c r="C946" s="1">
        <v>2.0672472E-8</v>
      </c>
      <c r="D946" s="1">
        <f>mfs[[#This Row],[flux]]/1000</f>
        <v>2.0672472E-11</v>
      </c>
      <c r="F946" t="s">
        <v>3712</v>
      </c>
      <c r="G946" t="s">
        <v>2778</v>
      </c>
      <c r="H946" s="3">
        <v>3.2706157371485799E-11</v>
      </c>
      <c r="I946">
        <f>_xlfn.XLOOKUP(b2b3[[#This Row],[rxn]],mfs[rxn],mfs[flux_scaled],0)</f>
        <v>0</v>
      </c>
      <c r="J946">
        <f>(b2b3[[#This Row],[flux]]-b2b3[[#This Row],[flux in mfs]])/b2b3[[#This Row],[flux]]</f>
        <v>1</v>
      </c>
      <c r="K946">
        <f>ABS(b2b3[[#This Row],[(mfs - b2+b3) / mfs]])</f>
        <v>1</v>
      </c>
      <c r="L946" t="b">
        <f>_xlfn.TEXTAFTER(b2b3[[#This Row],[rxn]],"-",-1)="SPONT"</f>
        <v>0</v>
      </c>
      <c r="M946" t="str">
        <f>_xlfn.TEXTAFTER(b2b3[[#This Row],[rxn]],"-",-1)</f>
        <v>rt3256</v>
      </c>
      <c r="N946">
        <f>_xlfn.XLOOKUP("'PRO-"&amp;b2b3[[#This Row],[enz]]&amp;"'",'[1]Sheet2 (2)'!$A:$A,'[1]Sheet2 (2)'!$B:$B,"")</f>
        <v>1</v>
      </c>
      <c r="O946">
        <f>IFERROR(_xlfn.XLOOKUP(b2b3[[#This Row],[Column2]],Table17[[#This Row],[rxn-no-enz]],Table17[[#This Row],[flux]],0),0)</f>
        <v>0</v>
      </c>
      <c r="P946" t="str">
        <f>_xlfn.TEXTBEFORE(b2b3[[#This Row],[rxn]],"-",-1,,,"")</f>
        <v>ENZLOAD-ACONTb_m_FWD</v>
      </c>
    </row>
    <row r="947" spans="1:16" ht="17" hidden="1" x14ac:dyDescent="0.25">
      <c r="A947" s="1" t="s">
        <v>4343</v>
      </c>
      <c r="B947" s="1" t="s">
        <v>2778</v>
      </c>
      <c r="C947" s="1">
        <v>2.1951392999999999E-8</v>
      </c>
      <c r="D947" s="1">
        <f>mfs[[#This Row],[flux]]/1000</f>
        <v>2.1951392999999999E-11</v>
      </c>
      <c r="F947" t="s">
        <v>3713</v>
      </c>
      <c r="G947" t="s">
        <v>2778</v>
      </c>
      <c r="H947" s="3">
        <v>1.8004844617747801E-11</v>
      </c>
      <c r="I947">
        <f>_xlfn.XLOOKUP(b2b3[[#This Row],[rxn]],mfs[rxn],mfs[flux_scaled],0)</f>
        <v>0</v>
      </c>
      <c r="J947">
        <f>(b2b3[[#This Row],[flux]]-b2b3[[#This Row],[flux in mfs]])/b2b3[[#This Row],[flux]]</f>
        <v>1</v>
      </c>
      <c r="K947">
        <f>ABS(b2b3[[#This Row],[(mfs - b2+b3) / mfs]])</f>
        <v>1</v>
      </c>
      <c r="L947" t="b">
        <f>_xlfn.TEXTAFTER(b2b3[[#This Row],[rxn]],"-",-1)="SPONT"</f>
        <v>0</v>
      </c>
      <c r="M947" t="str">
        <f>_xlfn.TEXTAFTER(b2b3[[#This Row],[rxn]],"-",-1)</f>
        <v>rt6510</v>
      </c>
      <c r="N947">
        <f>_xlfn.XLOOKUP("'PRO-"&amp;b2b3[[#This Row],[enz]]&amp;"'",'[1]Sheet2 (2)'!$A:$A,'[1]Sheet2 (2)'!$B:$B,"")</f>
        <v>1</v>
      </c>
      <c r="O947">
        <f>IFERROR(_xlfn.XLOOKUP(b2b3[[#This Row],[Column2]],Table17[[#This Row],[rxn-no-enz]],Table17[[#This Row],[flux]],0),0)</f>
        <v>0</v>
      </c>
      <c r="P947" t="str">
        <f>_xlfn.TEXTBEFORE(b2b3[[#This Row],[rxn]],"-",-1,,,"")</f>
        <v>ENZLOAD-ACOTAi_m_FWD</v>
      </c>
    </row>
    <row r="948" spans="1:16" ht="17" hidden="1" x14ac:dyDescent="0.25">
      <c r="A948" s="1" t="s">
        <v>11696</v>
      </c>
      <c r="B948" s="1" t="s">
        <v>2778</v>
      </c>
      <c r="C948" s="1">
        <v>1.2280632500000001E-7</v>
      </c>
      <c r="D948" s="1">
        <f>mfs[[#This Row],[flux]]/1000</f>
        <v>1.2280632500000001E-10</v>
      </c>
      <c r="F948" t="s">
        <v>13238</v>
      </c>
      <c r="G948" t="s">
        <v>2778</v>
      </c>
      <c r="H948" s="3">
        <v>7.0323102567408396E-11</v>
      </c>
      <c r="I948">
        <f>_xlfn.XLOOKUP(b2b3[[#This Row],[rxn]],mfs[rxn],mfs[flux_scaled],0)</f>
        <v>0</v>
      </c>
      <c r="J948">
        <f>(b2b3[[#This Row],[flux]]-b2b3[[#This Row],[flux in mfs]])/b2b3[[#This Row],[flux]]</f>
        <v>1</v>
      </c>
      <c r="K948">
        <f>ABS(b2b3[[#This Row],[(mfs - b2+b3) / mfs]])</f>
        <v>1</v>
      </c>
      <c r="L948" t="b">
        <f>_xlfn.TEXTAFTER(b2b3[[#This Row],[rxn]],"-",-1)="SPONT"</f>
        <v>0</v>
      </c>
      <c r="M948" t="str">
        <f>_xlfn.TEXTAFTER(b2b3[[#This Row],[rxn]],"-",-1)</f>
        <v>rt6229_c</v>
      </c>
      <c r="N948">
        <f>_xlfn.XLOOKUP("'PRO-"&amp;b2b3[[#This Row],[enz]]&amp;"'",'[1]Sheet2 (2)'!$A:$A,'[1]Sheet2 (2)'!$B:$B,"")</f>
        <v>1</v>
      </c>
      <c r="O948">
        <f>IFERROR(_xlfn.XLOOKUP(b2b3[[#This Row],[Column2]],Table17[[#This Row],[rxn-no-enz]],Table17[[#This Row],[flux]],0),0)</f>
        <v>0</v>
      </c>
      <c r="P948" t="str">
        <f>_xlfn.TEXTBEFORE(b2b3[[#This Row],[rxn]],"-",-1,,,"")</f>
        <v>ENZLOAD-ACS_c_FWD</v>
      </c>
    </row>
    <row r="949" spans="1:16" ht="17" hidden="1" x14ac:dyDescent="0.25">
      <c r="A949" s="1" t="s">
        <v>11697</v>
      </c>
      <c r="B949" s="1" t="s">
        <v>2778</v>
      </c>
      <c r="C949" s="1">
        <v>1.0588018329999999E-6</v>
      </c>
      <c r="D949" s="1">
        <f>mfs[[#This Row],[flux]]/1000</f>
        <v>1.0588018329999998E-9</v>
      </c>
      <c r="F949" t="s">
        <v>13239</v>
      </c>
      <c r="G949" t="s">
        <v>2778</v>
      </c>
      <c r="H949" s="3">
        <v>9.8400106956637995E-12</v>
      </c>
      <c r="I949">
        <f>_xlfn.XLOOKUP(b2b3[[#This Row],[rxn]],mfs[rxn],mfs[flux_scaled],0)</f>
        <v>0</v>
      </c>
      <c r="J949">
        <f>(b2b3[[#This Row],[flux]]-b2b3[[#This Row],[flux in mfs]])/b2b3[[#This Row],[flux]]</f>
        <v>1</v>
      </c>
      <c r="K949">
        <f>ABS(b2b3[[#This Row],[(mfs - b2+b3) / mfs]])</f>
        <v>1</v>
      </c>
      <c r="L949" t="b">
        <f>_xlfn.TEXTAFTER(b2b3[[#This Row],[rxn]],"-",-1)="SPONT"</f>
        <v>0</v>
      </c>
      <c r="M949" t="str">
        <f>_xlfn.TEXTAFTER(b2b3[[#This Row],[rxn]],"-",-1)</f>
        <v>rt3932</v>
      </c>
      <c r="N949">
        <f>_xlfn.XLOOKUP("'PRO-"&amp;b2b3[[#This Row],[enz]]&amp;"'",'[1]Sheet2 (2)'!$A:$A,'[1]Sheet2 (2)'!$B:$B,"")</f>
        <v>1</v>
      </c>
      <c r="O949">
        <f>IFERROR(_xlfn.XLOOKUP(b2b3[[#This Row],[Column2]],Table17[[#This Row],[rxn-no-enz]],Table17[[#This Row],[flux]],0),0)</f>
        <v>0</v>
      </c>
      <c r="P949" t="str">
        <f>_xlfn.TEXTBEFORE(b2b3[[#This Row],[rxn]],"-",-1,,,"")</f>
        <v>ENZLOAD-ADK1_c_FWD</v>
      </c>
    </row>
    <row r="950" spans="1:16" ht="17" hidden="1" x14ac:dyDescent="0.25">
      <c r="A950" s="1" t="s">
        <v>11698</v>
      </c>
      <c r="B950" s="1" t="s">
        <v>2778</v>
      </c>
      <c r="C950" s="1">
        <v>2.4217820409999998E-6</v>
      </c>
      <c r="D950" s="1">
        <f>mfs[[#This Row],[flux]]/1000</f>
        <v>2.4217820409999996E-9</v>
      </c>
      <c r="F950" t="s">
        <v>3716</v>
      </c>
      <c r="G950" t="s">
        <v>2778</v>
      </c>
      <c r="H950" s="3">
        <v>2.24333452169393E-12</v>
      </c>
      <c r="I950">
        <f>_xlfn.XLOOKUP(b2b3[[#This Row],[rxn]],mfs[rxn],mfs[flux_scaled],0)</f>
        <v>0</v>
      </c>
      <c r="J950">
        <f>(b2b3[[#This Row],[flux]]-b2b3[[#This Row],[flux in mfs]])/b2b3[[#This Row],[flux]]</f>
        <v>1</v>
      </c>
      <c r="K950">
        <f>ABS(b2b3[[#This Row],[(mfs - b2+b3) / mfs]])</f>
        <v>1</v>
      </c>
      <c r="L950" t="b">
        <f>_xlfn.TEXTAFTER(b2b3[[#This Row],[rxn]],"-",-1)="SPONT"</f>
        <v>0</v>
      </c>
      <c r="M950" t="str">
        <f>_xlfn.TEXTAFTER(b2b3[[#This Row],[rxn]],"-",-1)</f>
        <v>rt2849</v>
      </c>
      <c r="N950">
        <f>_xlfn.XLOOKUP("'PRO-"&amp;b2b3[[#This Row],[enz]]&amp;"'",'[1]Sheet2 (2)'!$A:$A,'[1]Sheet2 (2)'!$B:$B,"")</f>
        <v>1</v>
      </c>
      <c r="O950">
        <f>IFERROR(_xlfn.XLOOKUP(b2b3[[#This Row],[Column2]],Table17[[#This Row],[rxn-no-enz]],Table17[[#This Row],[flux]],0),0)</f>
        <v>0</v>
      </c>
      <c r="P950" t="str">
        <f>_xlfn.TEXTBEFORE(b2b3[[#This Row],[rxn]],"-",-1,,,"")</f>
        <v>ENZLOAD-ADMDC_c_FWD</v>
      </c>
    </row>
    <row r="951" spans="1:16" ht="17" hidden="1" x14ac:dyDescent="0.25">
      <c r="A951" s="1" t="s">
        <v>4345</v>
      </c>
      <c r="B951" s="1" t="s">
        <v>2778</v>
      </c>
      <c r="C951" s="1">
        <v>3.6940499999999998E-10</v>
      </c>
      <c r="D951" s="1">
        <f>mfs[[#This Row],[flux]]/1000</f>
        <v>3.6940499999999998E-13</v>
      </c>
      <c r="F951" t="s">
        <v>3717</v>
      </c>
      <c r="G951" t="s">
        <v>2778</v>
      </c>
      <c r="H951" s="3">
        <v>7.5260652975055001E-11</v>
      </c>
      <c r="I951">
        <f>_xlfn.XLOOKUP(b2b3[[#This Row],[rxn]],mfs[rxn],mfs[flux_scaled],0)</f>
        <v>0</v>
      </c>
      <c r="J951">
        <f>(b2b3[[#This Row],[flux]]-b2b3[[#This Row],[flux in mfs]])/b2b3[[#This Row],[flux]]</f>
        <v>1</v>
      </c>
      <c r="K951">
        <f>ABS(b2b3[[#This Row],[(mfs - b2+b3) / mfs]])</f>
        <v>1</v>
      </c>
      <c r="L951" t="b">
        <f>_xlfn.TEXTAFTER(b2b3[[#This Row],[rxn]],"-",-1)="SPONT"</f>
        <v>0</v>
      </c>
      <c r="M951" t="str">
        <f>_xlfn.TEXTAFTER(b2b3[[#This Row],[rxn]],"-",-1)</f>
        <v>rt0017</v>
      </c>
      <c r="N951">
        <f>_xlfn.XLOOKUP("'PRO-"&amp;b2b3[[#This Row],[enz]]&amp;"'",'[1]Sheet2 (2)'!$A:$A,'[1]Sheet2 (2)'!$B:$B,"")</f>
        <v>1</v>
      </c>
      <c r="O951">
        <f>IFERROR(_xlfn.XLOOKUP(b2b3[[#This Row],[Column2]],Table17[[#This Row],[rxn-no-enz]],Table17[[#This Row],[flux]],0),0)</f>
        <v>0</v>
      </c>
      <c r="P951" t="str">
        <f>_xlfn.TEXTBEFORE(b2b3[[#This Row],[rxn]],"-",-1,,,"")</f>
        <v>ENZLOAD-ADNK1_c_FWD</v>
      </c>
    </row>
    <row r="952" spans="1:16" ht="17" hidden="1" x14ac:dyDescent="0.25">
      <c r="A952" s="1" t="s">
        <v>4346</v>
      </c>
      <c r="B952" s="1" t="s">
        <v>2778</v>
      </c>
      <c r="C952" s="1">
        <v>1.46073973E-7</v>
      </c>
      <c r="D952" s="1">
        <f>mfs[[#This Row],[flux]]/1000</f>
        <v>1.4607397300000001E-10</v>
      </c>
      <c r="F952" t="s">
        <v>3718</v>
      </c>
      <c r="G952" t="s">
        <v>2778</v>
      </c>
      <c r="H952" s="3">
        <v>7.8828141059803604E-10</v>
      </c>
      <c r="I952">
        <f>_xlfn.XLOOKUP(b2b3[[#This Row],[rxn]],mfs[rxn],mfs[flux_scaled],0)</f>
        <v>0</v>
      </c>
      <c r="J952">
        <f>(b2b3[[#This Row],[flux]]-b2b3[[#This Row],[flux in mfs]])/b2b3[[#This Row],[flux]]</f>
        <v>1</v>
      </c>
      <c r="K952">
        <f>ABS(b2b3[[#This Row],[(mfs - b2+b3) / mfs]])</f>
        <v>1</v>
      </c>
      <c r="L952" t="b">
        <f>_xlfn.TEXTAFTER(b2b3[[#This Row],[rxn]],"-",-1)="SPONT"</f>
        <v>0</v>
      </c>
      <c r="M952" t="str">
        <f>_xlfn.TEXTAFTER(b2b3[[#This Row],[rxn]],"-",-1)</f>
        <v>rt4336</v>
      </c>
      <c r="N952">
        <f>_xlfn.XLOOKUP("'PRO-"&amp;b2b3[[#This Row],[enz]]&amp;"'",'[1]Sheet2 (2)'!$A:$A,'[1]Sheet2 (2)'!$B:$B,"")</f>
        <v>1</v>
      </c>
      <c r="O952">
        <f>IFERROR(_xlfn.XLOOKUP(b2b3[[#This Row],[Column2]],Table17[[#This Row],[rxn-no-enz]],Table17[[#This Row],[flux]],0),0)</f>
        <v>0</v>
      </c>
      <c r="P952" t="str">
        <f>_xlfn.TEXTBEFORE(b2b3[[#This Row],[rxn]],"-",-1,,,"")</f>
        <v>ENZLOAD-ADPATPt_c_m_FWD</v>
      </c>
    </row>
    <row r="953" spans="1:16" ht="17" hidden="1" x14ac:dyDescent="0.25">
      <c r="A953" s="1" t="s">
        <v>4347</v>
      </c>
      <c r="B953" s="1" t="s">
        <v>2778</v>
      </c>
      <c r="C953" s="1">
        <v>1.4178445099999999E-7</v>
      </c>
      <c r="D953" s="1">
        <f>mfs[[#This Row],[flux]]/1000</f>
        <v>1.4178445099999999E-10</v>
      </c>
      <c r="F953" t="s">
        <v>13240</v>
      </c>
      <c r="G953" t="s">
        <v>2778</v>
      </c>
      <c r="H953" s="3">
        <v>1.23273138948485E-11</v>
      </c>
      <c r="I953">
        <f>_xlfn.XLOOKUP(b2b3[[#This Row],[rxn]],mfs[rxn],mfs[flux_scaled],0)</f>
        <v>0</v>
      </c>
      <c r="J953">
        <f>(b2b3[[#This Row],[flux]]-b2b3[[#This Row],[flux in mfs]])/b2b3[[#This Row],[flux]]</f>
        <v>1</v>
      </c>
      <c r="K953">
        <f>ABS(b2b3[[#This Row],[(mfs - b2+b3) / mfs]])</f>
        <v>1</v>
      </c>
      <c r="L953" t="b">
        <f>_xlfn.TEXTAFTER(b2b3[[#This Row],[rxn]],"-",-1)="SPONT"</f>
        <v>0</v>
      </c>
      <c r="M953" t="str">
        <f>_xlfn.TEXTAFTER(b2b3[[#This Row],[rxn]],"-",-1)</f>
        <v>rt7825</v>
      </c>
      <c r="N953">
        <f>_xlfn.XLOOKUP("'PRO-"&amp;b2b3[[#This Row],[enz]]&amp;"'",'[1]Sheet2 (2)'!$A:$A,'[1]Sheet2 (2)'!$B:$B,"")</f>
        <v>1</v>
      </c>
      <c r="O953">
        <f>IFERROR(_xlfn.XLOOKUP(b2b3[[#This Row],[Column2]],Table17[[#This Row],[rxn-no-enz]],Table17[[#This Row],[flux]],0),0)</f>
        <v>0</v>
      </c>
      <c r="P953" t="str">
        <f>_xlfn.TEXTBEFORE(b2b3[[#This Row],[rxn]],"-",-1,,,"")</f>
        <v>ENZLOAD-ADPT_c_FWD</v>
      </c>
    </row>
    <row r="954" spans="1:16" ht="17" hidden="1" x14ac:dyDescent="0.25">
      <c r="A954" s="1" t="s">
        <v>13137</v>
      </c>
      <c r="B954" s="1" t="s">
        <v>2778</v>
      </c>
      <c r="C954" s="1">
        <v>2.7109293999999999E-8</v>
      </c>
      <c r="D954" s="1">
        <f>mfs[[#This Row],[flux]]/1000</f>
        <v>2.7109294E-11</v>
      </c>
      <c r="F954" t="s">
        <v>3719</v>
      </c>
      <c r="G954" t="s">
        <v>2778</v>
      </c>
      <c r="H954" s="3">
        <v>2.4084422929286801E-11</v>
      </c>
      <c r="I954">
        <f>_xlfn.XLOOKUP(b2b3[[#This Row],[rxn]],mfs[rxn],mfs[flux_scaled],0)</f>
        <v>0</v>
      </c>
      <c r="J954">
        <f>(b2b3[[#This Row],[flux]]-b2b3[[#This Row],[flux in mfs]])/b2b3[[#This Row],[flux]]</f>
        <v>1</v>
      </c>
      <c r="K954">
        <f>ABS(b2b3[[#This Row],[(mfs - b2+b3) / mfs]])</f>
        <v>1</v>
      </c>
      <c r="L954" t="b">
        <f>_xlfn.TEXTAFTER(b2b3[[#This Row],[rxn]],"-",-1)="SPONT"</f>
        <v>0</v>
      </c>
      <c r="M954" t="str">
        <f>_xlfn.TEXTAFTER(b2b3[[#This Row],[rxn]],"-",-1)</f>
        <v>rt0341</v>
      </c>
      <c r="N954">
        <f>_xlfn.XLOOKUP("'PRO-"&amp;b2b3[[#This Row],[enz]]&amp;"'",'[1]Sheet2 (2)'!$A:$A,'[1]Sheet2 (2)'!$B:$B,"")</f>
        <v>1</v>
      </c>
      <c r="O954">
        <f>IFERROR(_xlfn.XLOOKUP(b2b3[[#This Row],[Column2]],Table17[[#This Row],[rxn-no-enz]],Table17[[#This Row],[flux]],0),0)</f>
        <v>0</v>
      </c>
      <c r="P954" t="str">
        <f>_xlfn.TEXTBEFORE(b2b3[[#This Row],[rxn]],"-",-1,,,"")</f>
        <v>ENZLOAD-ADSK_c_FWD</v>
      </c>
    </row>
    <row r="955" spans="1:16" ht="17" hidden="1" x14ac:dyDescent="0.25">
      <c r="A955" s="1" t="s">
        <v>4350</v>
      </c>
      <c r="B955" s="1" t="s">
        <v>2778</v>
      </c>
      <c r="C955" s="1">
        <v>5.6374401789999998E-6</v>
      </c>
      <c r="D955" s="1">
        <f>mfs[[#This Row],[flux]]/1000</f>
        <v>5.6374401790000002E-9</v>
      </c>
      <c r="F955" t="s">
        <v>3720</v>
      </c>
      <c r="G955" t="s">
        <v>2778</v>
      </c>
      <c r="H955" s="3">
        <v>5.2348947955013597E-12</v>
      </c>
      <c r="I955">
        <f>_xlfn.XLOOKUP(b2b3[[#This Row],[rxn]],mfs[rxn],mfs[flux_scaled],0)</f>
        <v>0</v>
      </c>
      <c r="J955">
        <f>(b2b3[[#This Row],[flux]]-b2b3[[#This Row],[flux in mfs]])/b2b3[[#This Row],[flux]]</f>
        <v>1</v>
      </c>
      <c r="K955">
        <f>ABS(b2b3[[#This Row],[(mfs - b2+b3) / mfs]])</f>
        <v>1</v>
      </c>
      <c r="L955" t="b">
        <f>_xlfn.TEXTAFTER(b2b3[[#This Row],[rxn]],"-",-1)="SPONT"</f>
        <v>0</v>
      </c>
      <c r="M955" t="str">
        <f>_xlfn.TEXTAFTER(b2b3[[#This Row],[rxn]],"-",-1)</f>
        <v>rt7437</v>
      </c>
      <c r="N955">
        <f>_xlfn.XLOOKUP("'PRO-"&amp;b2b3[[#This Row],[enz]]&amp;"'",'[1]Sheet2 (2)'!$A:$A,'[1]Sheet2 (2)'!$B:$B,"")</f>
        <v>1</v>
      </c>
      <c r="O955">
        <f>IFERROR(_xlfn.XLOOKUP(b2b3[[#This Row],[Column2]],Table17[[#This Row],[rxn-no-enz]],Table17[[#This Row],[flux]],0),0)</f>
        <v>0</v>
      </c>
      <c r="P955" t="str">
        <f>_xlfn.TEXTBEFORE(b2b3[[#This Row],[rxn]],"-",-1,,,"")</f>
        <v>ENZLOAD-ADSL1r_c_FWD</v>
      </c>
    </row>
    <row r="956" spans="1:16" ht="17" hidden="1" x14ac:dyDescent="0.25">
      <c r="A956" s="1" t="s">
        <v>11699</v>
      </c>
      <c r="B956" s="1" t="s">
        <v>2778</v>
      </c>
      <c r="C956" s="1">
        <v>3.0801553999999997E-8</v>
      </c>
      <c r="D956" s="1">
        <f>mfs[[#This Row],[flux]]/1000</f>
        <v>3.0801553999999998E-11</v>
      </c>
      <c r="F956" t="s">
        <v>3721</v>
      </c>
      <c r="G956" t="s">
        <v>2778</v>
      </c>
      <c r="H956" s="3">
        <v>5.2348947955013597E-12</v>
      </c>
      <c r="I956">
        <f>_xlfn.XLOOKUP(b2b3[[#This Row],[rxn]],mfs[rxn],mfs[flux_scaled],0)</f>
        <v>0</v>
      </c>
      <c r="J956">
        <f>(b2b3[[#This Row],[flux]]-b2b3[[#This Row],[flux in mfs]])/b2b3[[#This Row],[flux]]</f>
        <v>1</v>
      </c>
      <c r="K956">
        <f>ABS(b2b3[[#This Row],[(mfs - b2+b3) / mfs]])</f>
        <v>1</v>
      </c>
      <c r="L956" t="b">
        <f>_xlfn.TEXTAFTER(b2b3[[#This Row],[rxn]],"-",-1)="SPONT"</f>
        <v>0</v>
      </c>
      <c r="M956" t="str">
        <f>_xlfn.TEXTAFTER(b2b3[[#This Row],[rxn]],"-",-1)</f>
        <v>rt7437</v>
      </c>
      <c r="N956">
        <f>_xlfn.XLOOKUP("'PRO-"&amp;b2b3[[#This Row],[enz]]&amp;"'",'[1]Sheet2 (2)'!$A:$A,'[1]Sheet2 (2)'!$B:$B,"")</f>
        <v>1</v>
      </c>
      <c r="O956">
        <f>IFERROR(_xlfn.XLOOKUP(b2b3[[#This Row],[Column2]],Table17[[#This Row],[rxn-no-enz]],Table17[[#This Row],[flux]],0),0)</f>
        <v>0</v>
      </c>
      <c r="P956" t="str">
        <f>_xlfn.TEXTBEFORE(b2b3[[#This Row],[rxn]],"-",-1,,,"")</f>
        <v>ENZLOAD-ADSL2i_c_FWD</v>
      </c>
    </row>
    <row r="957" spans="1:16" ht="17" hidden="1" x14ac:dyDescent="0.25">
      <c r="A957" s="1" t="s">
        <v>11700</v>
      </c>
      <c r="B957" s="1" t="s">
        <v>2778</v>
      </c>
      <c r="C957" s="1">
        <v>1.1553828E-8</v>
      </c>
      <c r="D957" s="1">
        <f>mfs[[#This Row],[flux]]/1000</f>
        <v>1.1553828E-11</v>
      </c>
      <c r="F957" t="s">
        <v>3722</v>
      </c>
      <c r="G957" t="s">
        <v>2778</v>
      </c>
      <c r="H957" s="3">
        <v>2.8983031142006899E-11</v>
      </c>
      <c r="I957">
        <f>_xlfn.XLOOKUP(b2b3[[#This Row],[rxn]],mfs[rxn],mfs[flux_scaled],0)</f>
        <v>0</v>
      </c>
      <c r="J957">
        <f>(b2b3[[#This Row],[flux]]-b2b3[[#This Row],[flux in mfs]])/b2b3[[#This Row],[flux]]</f>
        <v>1</v>
      </c>
      <c r="K957">
        <f>ABS(b2b3[[#This Row],[(mfs - b2+b3) / mfs]])</f>
        <v>1</v>
      </c>
      <c r="L957" t="b">
        <f>_xlfn.TEXTAFTER(b2b3[[#This Row],[rxn]],"-",-1)="SPONT"</f>
        <v>0</v>
      </c>
      <c r="M957" t="str">
        <f>_xlfn.TEXTAFTER(b2b3[[#This Row],[rxn]],"-",-1)</f>
        <v>rt3802</v>
      </c>
      <c r="N957">
        <f>_xlfn.XLOOKUP("'PRO-"&amp;b2b3[[#This Row],[enz]]&amp;"'",'[1]Sheet2 (2)'!$A:$A,'[1]Sheet2 (2)'!$B:$B,"")</f>
        <v>1</v>
      </c>
      <c r="O957">
        <f>IFERROR(_xlfn.XLOOKUP(b2b3[[#This Row],[Column2]],Table17[[#This Row],[rxn-no-enz]],Table17[[#This Row],[flux]],0),0)</f>
        <v>0</v>
      </c>
      <c r="P957" t="str">
        <f>_xlfn.TEXTBEFORE(b2b3[[#This Row],[rxn]],"-",-1,,,"")</f>
        <v>ENZLOAD-ADSS_c_FWD</v>
      </c>
    </row>
    <row r="958" spans="1:16" ht="17" hidden="1" x14ac:dyDescent="0.25">
      <c r="A958" s="1" t="s">
        <v>4351</v>
      </c>
      <c r="B958" s="1" t="s">
        <v>2778</v>
      </c>
      <c r="C958" s="1">
        <v>5.2148890000000001E-9</v>
      </c>
      <c r="D958" s="1">
        <f>mfs[[#This Row],[flux]]/1000</f>
        <v>5.2148890000000004E-12</v>
      </c>
      <c r="F958" t="s">
        <v>3723</v>
      </c>
      <c r="G958" t="s">
        <v>2778</v>
      </c>
      <c r="H958" s="3">
        <v>5.0309987009458696E-12</v>
      </c>
      <c r="I958">
        <f>_xlfn.XLOOKUP(b2b3[[#This Row],[rxn]],mfs[rxn],mfs[flux_scaled],0)</f>
        <v>0</v>
      </c>
      <c r="J958">
        <f>(b2b3[[#This Row],[flux]]-b2b3[[#This Row],[flux in mfs]])/b2b3[[#This Row],[flux]]</f>
        <v>1</v>
      </c>
      <c r="K958">
        <f>ABS(b2b3[[#This Row],[(mfs - b2+b3) / mfs]])</f>
        <v>1</v>
      </c>
      <c r="L958" t="b">
        <f>_xlfn.TEXTAFTER(b2b3[[#This Row],[rxn]],"-",-1)="SPONT"</f>
        <v>0</v>
      </c>
      <c r="M958" t="str">
        <f>_xlfn.TEXTAFTER(b2b3[[#This Row],[rxn]],"-",-1)</f>
        <v>rt3174_c</v>
      </c>
      <c r="N958">
        <f>_xlfn.XLOOKUP("'PRO-"&amp;b2b3[[#This Row],[enz]]&amp;"'",'[1]Sheet2 (2)'!$A:$A,'[1]Sheet2 (2)'!$B:$B,"")</f>
        <v>1</v>
      </c>
      <c r="O958">
        <f>IFERROR(_xlfn.XLOOKUP(b2b3[[#This Row],[Column2]],Table17[[#This Row],[rxn-no-enz]],Table17[[#This Row],[flux]],0),0)</f>
        <v>0</v>
      </c>
      <c r="P958" t="str">
        <f>_xlfn.TEXTBEFORE(b2b3[[#This Row],[rxn]],"-",-1,,,"")</f>
        <v>ENZLOAD-AFAT_c_FWD</v>
      </c>
    </row>
    <row r="959" spans="1:16" ht="17" hidden="1" x14ac:dyDescent="0.25">
      <c r="A959" s="1" t="s">
        <v>11701</v>
      </c>
      <c r="B959" s="1" t="s">
        <v>2778</v>
      </c>
      <c r="C959" s="1">
        <v>1.1285132799999999E-7</v>
      </c>
      <c r="D959" s="1">
        <f>mfs[[#This Row],[flux]]/1000</f>
        <v>1.1285132799999999E-10</v>
      </c>
      <c r="F959" t="s">
        <v>13241</v>
      </c>
      <c r="G959" t="s">
        <v>2778</v>
      </c>
      <c r="H959" s="3">
        <v>2.5596213429730598E-13</v>
      </c>
      <c r="I959">
        <f>_xlfn.XLOOKUP(b2b3[[#This Row],[rxn]],mfs[rxn],mfs[flux_scaled],0)</f>
        <v>0</v>
      </c>
      <c r="J959">
        <f>(b2b3[[#This Row],[flux]]-b2b3[[#This Row],[flux in mfs]])/b2b3[[#This Row],[flux]]</f>
        <v>1</v>
      </c>
      <c r="K959">
        <f>ABS(b2b3[[#This Row],[(mfs - b2+b3) / mfs]])</f>
        <v>1</v>
      </c>
      <c r="L959" t="b">
        <f>_xlfn.TEXTAFTER(b2b3[[#This Row],[rxn]],"-",-1)="SPONT"</f>
        <v>0</v>
      </c>
      <c r="M959" t="str">
        <f>_xlfn.TEXTAFTER(b2b3[[#This Row],[rxn]],"-",-1)</f>
        <v>rt1378</v>
      </c>
      <c r="N959">
        <f>_xlfn.XLOOKUP("'PRO-"&amp;b2b3[[#This Row],[enz]]&amp;"'",'[1]Sheet2 (2)'!$A:$A,'[1]Sheet2 (2)'!$B:$B,"")</f>
        <v>1</v>
      </c>
      <c r="O959">
        <f>IFERROR(_xlfn.XLOOKUP(b2b3[[#This Row],[Column2]],Table17[[#This Row],[rxn-no-enz]],Table17[[#This Row],[flux]],0),0)</f>
        <v>0</v>
      </c>
      <c r="P959" t="str">
        <f>_xlfn.TEXTBEFORE(b2b3[[#This Row],[rxn]],"-",-1,,,"")</f>
        <v>ENZLOAD-AGPAT_l_FWD</v>
      </c>
    </row>
    <row r="960" spans="1:16" ht="17" hidden="1" x14ac:dyDescent="0.25">
      <c r="A960" s="1" t="s">
        <v>11702</v>
      </c>
      <c r="B960" s="1" t="s">
        <v>2778</v>
      </c>
      <c r="C960" s="1">
        <v>6.1925944999999994E-8</v>
      </c>
      <c r="D960" s="1">
        <f>mfs[[#This Row],[flux]]/1000</f>
        <v>6.1925944999999992E-11</v>
      </c>
      <c r="F960" t="s">
        <v>13242</v>
      </c>
      <c r="G960" t="s">
        <v>2778</v>
      </c>
      <c r="H960" s="3">
        <v>8.6566342386881701E-13</v>
      </c>
      <c r="I960">
        <f>_xlfn.XLOOKUP(b2b3[[#This Row],[rxn]],mfs[rxn],mfs[flux_scaled],0)</f>
        <v>0</v>
      </c>
      <c r="J960">
        <f>(b2b3[[#This Row],[flux]]-b2b3[[#This Row],[flux in mfs]])/b2b3[[#This Row],[flux]]</f>
        <v>1</v>
      </c>
      <c r="K960">
        <f>ABS(b2b3[[#This Row],[(mfs - b2+b3) / mfs]])</f>
        <v>1</v>
      </c>
      <c r="L960" t="b">
        <f>_xlfn.TEXTAFTER(b2b3[[#This Row],[rxn]],"-",-1)="SPONT"</f>
        <v>0</v>
      </c>
      <c r="M960" t="str">
        <f>_xlfn.TEXTAFTER(b2b3[[#This Row],[rxn]],"-",-1)</f>
        <v>rt7662</v>
      </c>
      <c r="N960">
        <f>_xlfn.XLOOKUP("'PRO-"&amp;b2b3[[#This Row],[enz]]&amp;"'",'[1]Sheet2 (2)'!$A:$A,'[1]Sheet2 (2)'!$B:$B,"")</f>
        <v>1</v>
      </c>
      <c r="O960">
        <f>IFERROR(_xlfn.XLOOKUP(b2b3[[#This Row],[Column2]],Table17[[#This Row],[rxn-no-enz]],Table17[[#This Row],[flux]],0),0)</f>
        <v>0</v>
      </c>
      <c r="P960" t="str">
        <f>_xlfn.TEXTBEFORE(b2b3[[#This Row],[rxn]],"-",-1,,,"")</f>
        <v>ENZLOAD-AGPAT_rm_FWD</v>
      </c>
    </row>
    <row r="961" spans="1:16" ht="17" hidden="1" x14ac:dyDescent="0.25">
      <c r="A961" s="1" t="s">
        <v>4352</v>
      </c>
      <c r="B961" s="1" t="s">
        <v>2778</v>
      </c>
      <c r="C961" s="1">
        <v>2.2433345000000001E-8</v>
      </c>
      <c r="D961" s="1">
        <f>mfs[[#This Row],[flux]]/1000</f>
        <v>2.2433344999999999E-11</v>
      </c>
      <c r="F961" t="s">
        <v>3725</v>
      </c>
      <c r="G961" t="s">
        <v>2778</v>
      </c>
      <c r="H961" s="3">
        <v>4.3087256590966299E-11</v>
      </c>
      <c r="I961">
        <f>_xlfn.XLOOKUP(b2b3[[#This Row],[rxn]],mfs[rxn],mfs[flux_scaled],0)</f>
        <v>0</v>
      </c>
      <c r="J961">
        <f>(b2b3[[#This Row],[flux]]-b2b3[[#This Row],[flux in mfs]])/b2b3[[#This Row],[flux]]</f>
        <v>1</v>
      </c>
      <c r="K961">
        <f>ABS(b2b3[[#This Row],[(mfs - b2+b3) / mfs]])</f>
        <v>1</v>
      </c>
      <c r="L961" t="b">
        <f>_xlfn.TEXTAFTER(b2b3[[#This Row],[rxn]],"-",-1)="SPONT"</f>
        <v>0</v>
      </c>
      <c r="M961" t="str">
        <f>_xlfn.TEXTAFTER(b2b3[[#This Row],[rxn]],"-",-1)</f>
        <v>rt1009</v>
      </c>
      <c r="N961">
        <f>_xlfn.XLOOKUP("'PRO-"&amp;b2b3[[#This Row],[enz]]&amp;"'",'[1]Sheet2 (2)'!$A:$A,'[1]Sheet2 (2)'!$B:$B,"")</f>
        <v>1</v>
      </c>
      <c r="O961">
        <f>IFERROR(_xlfn.XLOOKUP(b2b3[[#This Row],[Column2]],Table17[[#This Row],[rxn-no-enz]],Table17[[#This Row],[flux]],0),0)</f>
        <v>0</v>
      </c>
      <c r="P961" t="str">
        <f>_xlfn.TEXTBEFORE(b2b3[[#This Row],[rxn]],"-",-1,,,"")</f>
        <v>ENZLOAD-AGPRi_m_FWD</v>
      </c>
    </row>
    <row r="962" spans="1:16" ht="17" hidden="1" x14ac:dyDescent="0.25">
      <c r="A962" s="1" t="s">
        <v>11703</v>
      </c>
      <c r="B962" s="1" t="s">
        <v>2778</v>
      </c>
      <c r="C962" s="1">
        <v>6.4787749E-8</v>
      </c>
      <c r="D962" s="1">
        <f>mfs[[#This Row],[flux]]/1000</f>
        <v>6.4787749000000003E-11</v>
      </c>
      <c r="F962" t="s">
        <v>3726</v>
      </c>
      <c r="G962" t="s">
        <v>2778</v>
      </c>
      <c r="H962" s="3">
        <v>9.0939701796397797E-11</v>
      </c>
      <c r="I962">
        <f>_xlfn.XLOOKUP(b2b3[[#This Row],[rxn]],mfs[rxn],mfs[flux_scaled],0)</f>
        <v>0</v>
      </c>
      <c r="J962">
        <f>(b2b3[[#This Row],[flux]]-b2b3[[#This Row],[flux in mfs]])/b2b3[[#This Row],[flux]]</f>
        <v>1</v>
      </c>
      <c r="K962">
        <f>ABS(b2b3[[#This Row],[(mfs - b2+b3) / mfs]])</f>
        <v>1</v>
      </c>
      <c r="L962" t="b">
        <f>_xlfn.TEXTAFTER(b2b3[[#This Row],[rxn]],"-",-1)="SPONT"</f>
        <v>0</v>
      </c>
      <c r="M962" t="str">
        <f>_xlfn.TEXTAFTER(b2b3[[#This Row],[rxn]],"-",-1)</f>
        <v>rt4544</v>
      </c>
      <c r="N962">
        <f>_xlfn.XLOOKUP("'PRO-"&amp;b2b3[[#This Row],[enz]]&amp;"'",'[1]Sheet2 (2)'!$A:$A,'[1]Sheet2 (2)'!$B:$B,"")</f>
        <v>1</v>
      </c>
      <c r="O962">
        <f>IFERROR(_xlfn.XLOOKUP(b2b3[[#This Row],[Column2]],Table17[[#This Row],[rxn-no-enz]],Table17[[#This Row],[flux]],0),0)</f>
        <v>0</v>
      </c>
      <c r="P962" t="str">
        <f>_xlfn.TEXTBEFORE(b2b3[[#This Row],[rxn]],"-",-1,,,"")</f>
        <v>ENZLOAD-AHCi_c_FWD</v>
      </c>
    </row>
    <row r="963" spans="1:16" ht="17" hidden="1" x14ac:dyDescent="0.25">
      <c r="A963" s="1" t="s">
        <v>11704</v>
      </c>
      <c r="B963" s="1" t="s">
        <v>2778</v>
      </c>
      <c r="C963" s="1">
        <v>2.5668789999999998E-9</v>
      </c>
      <c r="D963" s="1">
        <f>mfs[[#This Row],[flux]]/1000</f>
        <v>2.5668789999999999E-12</v>
      </c>
      <c r="F963" t="s">
        <v>3727</v>
      </c>
      <c r="G963" t="s">
        <v>2778</v>
      </c>
      <c r="H963" s="3">
        <v>1.0576862521497901E-12</v>
      </c>
      <c r="I963">
        <f>_xlfn.XLOOKUP(b2b3[[#This Row],[rxn]],mfs[rxn],mfs[flux_scaled],0)</f>
        <v>0</v>
      </c>
      <c r="J963">
        <f>(b2b3[[#This Row],[flux]]-b2b3[[#This Row],[flux in mfs]])/b2b3[[#This Row],[flux]]</f>
        <v>1</v>
      </c>
      <c r="K963">
        <f>ABS(b2b3[[#This Row],[(mfs - b2+b3) / mfs]])</f>
        <v>1</v>
      </c>
      <c r="L963" t="b">
        <f>_xlfn.TEXTAFTER(b2b3[[#This Row],[rxn]],"-",-1)="SPONT"</f>
        <v>0</v>
      </c>
      <c r="M963" t="str">
        <f>_xlfn.TEXTAFTER(b2b3[[#This Row],[rxn]],"-",-1)</f>
        <v>rt8250</v>
      </c>
      <c r="N963">
        <f>_xlfn.XLOOKUP("'PRO-"&amp;b2b3[[#This Row],[enz]]&amp;"'",'[1]Sheet2 (2)'!$A:$A,'[1]Sheet2 (2)'!$B:$B,"")</f>
        <v>1</v>
      </c>
      <c r="O963">
        <f>IFERROR(_xlfn.XLOOKUP(b2b3[[#This Row],[Column2]],Table17[[#This Row],[rxn-no-enz]],Table17[[#This Row],[flux]],0),0)</f>
        <v>0</v>
      </c>
      <c r="P963" t="str">
        <f>_xlfn.TEXTBEFORE(b2b3[[#This Row],[rxn]],"-",-1,,,"")</f>
        <v>ENZLOAD-AHSERL2_c_FWD</v>
      </c>
    </row>
    <row r="964" spans="1:16" ht="17" hidden="1" x14ac:dyDescent="0.25">
      <c r="A964" s="1" t="s">
        <v>11705</v>
      </c>
      <c r="B964" s="1" t="s">
        <v>2778</v>
      </c>
      <c r="C964" s="1">
        <v>2.6759259999999998E-9</v>
      </c>
      <c r="D964" s="1">
        <f>mfs[[#This Row],[flux]]/1000</f>
        <v>2.675926E-12</v>
      </c>
      <c r="F964" t="s">
        <v>3728</v>
      </c>
      <c r="G964" t="s">
        <v>2778</v>
      </c>
      <c r="H964" s="3">
        <v>5.1487660974498902E-11</v>
      </c>
      <c r="I964">
        <f>_xlfn.XLOOKUP(b2b3[[#This Row],[rxn]],mfs[rxn],mfs[flux_scaled],0)</f>
        <v>0</v>
      </c>
      <c r="J964">
        <f>(b2b3[[#This Row],[flux]]-b2b3[[#This Row],[flux in mfs]])/b2b3[[#This Row],[flux]]</f>
        <v>1</v>
      </c>
      <c r="K964">
        <f>ABS(b2b3[[#This Row],[(mfs - b2+b3) / mfs]])</f>
        <v>1</v>
      </c>
      <c r="L964" t="b">
        <f>_xlfn.TEXTAFTER(b2b3[[#This Row],[rxn]],"-",-1)="SPONT"</f>
        <v>0</v>
      </c>
      <c r="M964" t="str">
        <f>_xlfn.TEXTAFTER(b2b3[[#This Row],[rxn]],"-",-1)</f>
        <v>rt4053</v>
      </c>
      <c r="N964">
        <f>_xlfn.XLOOKUP("'PRO-"&amp;b2b3[[#This Row],[enz]]&amp;"'",'[1]Sheet2 (2)'!$A:$A,'[1]Sheet2 (2)'!$B:$B,"")</f>
        <v>1</v>
      </c>
      <c r="O964">
        <f>IFERROR(_xlfn.XLOOKUP(b2b3[[#This Row],[Column2]],Table17[[#This Row],[rxn-no-enz]],Table17[[#This Row],[flux]],0),0)</f>
        <v>0</v>
      </c>
      <c r="P964" t="str">
        <f>_xlfn.TEXTBEFORE(b2b3[[#This Row],[rxn]],"-",-1,,,"")</f>
        <v>ENZLOAD-AICART_c_FWD</v>
      </c>
    </row>
    <row r="965" spans="1:16" ht="17" hidden="1" x14ac:dyDescent="0.25">
      <c r="A965" s="1" t="s">
        <v>11706</v>
      </c>
      <c r="B965" s="1" t="s">
        <v>2778</v>
      </c>
      <c r="C965" s="1">
        <v>1.5939903000000001E-8</v>
      </c>
      <c r="D965" s="1">
        <f>mfs[[#This Row],[flux]]/1000</f>
        <v>1.5939903000000001E-11</v>
      </c>
      <c r="F965" t="s">
        <v>3729</v>
      </c>
      <c r="G965" t="s">
        <v>2778</v>
      </c>
      <c r="H965" s="3">
        <v>3.0098054955607097E-11</v>
      </c>
      <c r="I965">
        <f>_xlfn.XLOOKUP(b2b3[[#This Row],[rxn]],mfs[rxn],mfs[flux_scaled],0)</f>
        <v>0</v>
      </c>
      <c r="J965">
        <f>(b2b3[[#This Row],[flux]]-b2b3[[#This Row],[flux in mfs]])/b2b3[[#This Row],[flux]]</f>
        <v>1</v>
      </c>
      <c r="K965">
        <f>ABS(b2b3[[#This Row],[(mfs - b2+b3) / mfs]])</f>
        <v>1</v>
      </c>
      <c r="L965" t="b">
        <f>_xlfn.TEXTAFTER(b2b3[[#This Row],[rxn]],"-",-1)="SPONT"</f>
        <v>0</v>
      </c>
      <c r="M965" t="str">
        <f>_xlfn.TEXTAFTER(b2b3[[#This Row],[rxn]],"-",-1)</f>
        <v>rt3764</v>
      </c>
      <c r="N965">
        <f>_xlfn.XLOOKUP("'PRO-"&amp;b2b3[[#This Row],[enz]]&amp;"'",'[1]Sheet2 (2)'!$A:$A,'[1]Sheet2 (2)'!$B:$B,"")</f>
        <v>1</v>
      </c>
      <c r="O965">
        <f>IFERROR(_xlfn.XLOOKUP(b2b3[[#This Row],[Column2]],Table17[[#This Row],[rxn-no-enz]],Table17[[#This Row],[flux]],0),0)</f>
        <v>0</v>
      </c>
      <c r="P965" t="str">
        <f>_xlfn.TEXTBEFORE(b2b3[[#This Row],[rxn]],"-",-1,,,"")</f>
        <v>ENZLOAD-AIRC1_c_FWD</v>
      </c>
    </row>
    <row r="966" spans="1:16" ht="17" hidden="1" x14ac:dyDescent="0.25">
      <c r="A966" s="1" t="s">
        <v>11707</v>
      </c>
      <c r="B966" s="1" t="s">
        <v>2778</v>
      </c>
      <c r="C966" s="1">
        <v>4.5761074399999998E-7</v>
      </c>
      <c r="D966" s="1">
        <f>mfs[[#This Row],[flux]]/1000</f>
        <v>4.57610744E-10</v>
      </c>
      <c r="F966" t="s">
        <v>13317</v>
      </c>
      <c r="G966" t="s">
        <v>2778</v>
      </c>
      <c r="H966" s="3">
        <v>2.4233073301050801E-11</v>
      </c>
      <c r="I966">
        <f>_xlfn.XLOOKUP(b2b3[[#This Row],[rxn]],mfs[rxn],mfs[flux_scaled],0)</f>
        <v>0</v>
      </c>
      <c r="J966">
        <f>(b2b3[[#This Row],[flux]]-b2b3[[#This Row],[flux in mfs]])/b2b3[[#This Row],[flux]]</f>
        <v>1</v>
      </c>
      <c r="K966">
        <f>ABS(b2b3[[#This Row],[(mfs - b2+b3) / mfs]])</f>
        <v>1</v>
      </c>
      <c r="L966" t="b">
        <f>_xlfn.TEXTAFTER(b2b3[[#This Row],[rxn]],"-",-1)="SPONT"</f>
        <v>0</v>
      </c>
      <c r="M966" t="str">
        <f>_xlfn.TEXTAFTER(b2b3[[#This Row],[rxn]],"-",-1)</f>
        <v>KGDCPLX</v>
      </c>
      <c r="N966" t="str">
        <f>_xlfn.XLOOKUP("'PRO-"&amp;b2b3[[#This Row],[enz]]&amp;"'",'[1]Sheet2 (2)'!$A:$A,'[1]Sheet2 (2)'!$B:$B,"")</f>
        <v/>
      </c>
      <c r="O966">
        <f>IFERROR(_xlfn.XLOOKUP(b2b3[[#This Row],[Column2]],Table17[[#This Row],[rxn-no-enz]],Table17[[#This Row],[flux]],0),0)</f>
        <v>0</v>
      </c>
      <c r="P966" t="str">
        <f>_xlfn.TEXTBEFORE(b2b3[[#This Row],[rxn]],"-",-1,,,"")</f>
        <v>ENZLOAD-AKGDH_m_FWD</v>
      </c>
    </row>
    <row r="967" spans="1:16" ht="17" hidden="1" x14ac:dyDescent="0.25">
      <c r="A967" s="1" t="s">
        <v>4354</v>
      </c>
      <c r="B967" s="1" t="s">
        <v>2778</v>
      </c>
      <c r="C967" s="1">
        <v>1.9429250679999999E-6</v>
      </c>
      <c r="D967" s="1">
        <f>mfs[[#This Row],[flux]]/1000</f>
        <v>1.9429250679999999E-9</v>
      </c>
      <c r="F967" t="s">
        <v>3731</v>
      </c>
      <c r="G967" t="s">
        <v>2778</v>
      </c>
      <c r="H967" s="3">
        <v>2.4229611482249998E-11</v>
      </c>
      <c r="I967">
        <f>_xlfn.XLOOKUP(b2b3[[#This Row],[rxn]],mfs[rxn],mfs[flux_scaled],0)</f>
        <v>0</v>
      </c>
      <c r="J967">
        <f>(b2b3[[#This Row],[flux]]-b2b3[[#This Row],[flux in mfs]])/b2b3[[#This Row],[flux]]</f>
        <v>1</v>
      </c>
      <c r="K967">
        <f>ABS(b2b3[[#This Row],[(mfs - b2+b3) / mfs]])</f>
        <v>1</v>
      </c>
      <c r="L967" t="b">
        <f>_xlfn.TEXTAFTER(b2b3[[#This Row],[rxn]],"-",-1)="SPONT"</f>
        <v>0</v>
      </c>
      <c r="M967" t="str">
        <f>_xlfn.TEXTAFTER(b2b3[[#This Row],[rxn]],"-",-1)</f>
        <v>rt2267</v>
      </c>
      <c r="N967">
        <f>_xlfn.XLOOKUP("'PRO-"&amp;b2b3[[#This Row],[enz]]&amp;"'",'[1]Sheet2 (2)'!$A:$A,'[1]Sheet2 (2)'!$B:$B,"")</f>
        <v>1</v>
      </c>
      <c r="O967">
        <f>IFERROR(_xlfn.XLOOKUP(b2b3[[#This Row],[Column2]],Table17[[#This Row],[rxn-no-enz]],Table17[[#This Row],[flux]],0),0)</f>
        <v>0</v>
      </c>
      <c r="P967" t="str">
        <f>_xlfn.TEXTBEFORE(b2b3[[#This Row],[rxn]],"-",-1,,,"")</f>
        <v>ENZLOAD-AKGMALta_m_FWD</v>
      </c>
    </row>
    <row r="968" spans="1:16" ht="17" hidden="1" x14ac:dyDescent="0.25">
      <c r="A968" s="1" t="s">
        <v>11708</v>
      </c>
      <c r="B968" s="1" t="s">
        <v>2778</v>
      </c>
      <c r="C968" s="1">
        <v>4.6615715910000004E-6</v>
      </c>
      <c r="D968" s="1">
        <f>mfs[[#This Row],[flux]]/1000</f>
        <v>4.6615715910000001E-9</v>
      </c>
      <c r="F968" t="s">
        <v>3732</v>
      </c>
      <c r="G968" t="s">
        <v>2778</v>
      </c>
      <c r="H968" s="3">
        <v>2.5303828782304699E-12</v>
      </c>
      <c r="I968">
        <f>_xlfn.XLOOKUP(b2b3[[#This Row],[rxn]],mfs[rxn],mfs[flux_scaled],0)</f>
        <v>0</v>
      </c>
      <c r="J968">
        <f>(b2b3[[#This Row],[flux]]-b2b3[[#This Row],[flux in mfs]])/b2b3[[#This Row],[flux]]</f>
        <v>1</v>
      </c>
      <c r="K968">
        <f>ABS(b2b3[[#This Row],[(mfs - b2+b3) / mfs]])</f>
        <v>1</v>
      </c>
      <c r="L968" t="b">
        <f>_xlfn.TEXTAFTER(b2b3[[#This Row],[rxn]],"-",-1)="SPONT"</f>
        <v>0</v>
      </c>
      <c r="M968" t="str">
        <f>_xlfn.TEXTAFTER(b2b3[[#This Row],[rxn]],"-",-1)</f>
        <v>rt0309</v>
      </c>
      <c r="N968">
        <f>_xlfn.XLOOKUP("'PRO-"&amp;b2b3[[#This Row],[enz]]&amp;"'",'[1]Sheet2 (2)'!$A:$A,'[1]Sheet2 (2)'!$B:$B,"")</f>
        <v>1</v>
      </c>
      <c r="O968">
        <f>IFERROR(_xlfn.XLOOKUP(b2b3[[#This Row],[Column2]],Table17[[#This Row],[rxn-no-enz]],Table17[[#This Row],[flux]],0),0)</f>
        <v>0</v>
      </c>
      <c r="P968" t="str">
        <f>_xlfn.TEXTBEFORE(b2b3[[#This Row],[rxn]],"-",-1,,,"")</f>
        <v>ENZLOAD-ALAS_m_FWD</v>
      </c>
    </row>
    <row r="969" spans="1:16" ht="17" hidden="1" x14ac:dyDescent="0.25">
      <c r="A969" s="1" t="s">
        <v>4355</v>
      </c>
      <c r="B969" s="1" t="s">
        <v>2778</v>
      </c>
      <c r="C969" s="1">
        <v>1.7108571529999999E-6</v>
      </c>
      <c r="D969" s="1">
        <f>mfs[[#This Row],[flux]]/1000</f>
        <v>1.710857153E-9</v>
      </c>
      <c r="F969" t="s">
        <v>3733</v>
      </c>
      <c r="G969" t="s">
        <v>2778</v>
      </c>
      <c r="H969" s="3">
        <v>9.9980247493945003E-12</v>
      </c>
      <c r="I969">
        <f>_xlfn.XLOOKUP(b2b3[[#This Row],[rxn]],mfs[rxn],mfs[flux_scaled],0)</f>
        <v>0</v>
      </c>
      <c r="J969">
        <f>(b2b3[[#This Row],[flux]]-b2b3[[#This Row],[flux in mfs]])/b2b3[[#This Row],[flux]]</f>
        <v>1</v>
      </c>
      <c r="K969">
        <f>ABS(b2b3[[#This Row],[(mfs - b2+b3) / mfs]])</f>
        <v>1</v>
      </c>
      <c r="L969" t="b">
        <f>_xlfn.TEXTAFTER(b2b3[[#This Row],[rxn]],"-",-1)="SPONT"</f>
        <v>0</v>
      </c>
      <c r="M969" t="str">
        <f>_xlfn.TEXTAFTER(b2b3[[#This Row],[rxn]],"-",-1)</f>
        <v>rt1267</v>
      </c>
      <c r="N969">
        <f>_xlfn.XLOOKUP("'PRO-"&amp;b2b3[[#This Row],[enz]]&amp;"'",'[1]Sheet2 (2)'!$A:$A,'[1]Sheet2 (2)'!$B:$B,"")</f>
        <v>1</v>
      </c>
      <c r="O969">
        <f>IFERROR(_xlfn.XLOOKUP(b2b3[[#This Row],[Column2]],Table17[[#This Row],[rxn-no-enz]],Table17[[#This Row],[flux]],0),0)</f>
        <v>0</v>
      </c>
      <c r="P969" t="str">
        <f>_xlfn.TEXTBEFORE(b2b3[[#This Row],[rxn]],"-",-1,,,"")</f>
        <v>ENZLOAD-ALATA_L_m_REV</v>
      </c>
    </row>
    <row r="970" spans="1:16" ht="17" hidden="1" x14ac:dyDescent="0.25">
      <c r="A970" s="1" t="s">
        <v>4356</v>
      </c>
      <c r="B970" s="1" t="s">
        <v>2778</v>
      </c>
      <c r="C970" s="1">
        <v>5.9804983999999993E-8</v>
      </c>
      <c r="D970" s="1">
        <f>mfs[[#This Row],[flux]]/1000</f>
        <v>5.9804983999999998E-11</v>
      </c>
      <c r="F970" t="s">
        <v>3734</v>
      </c>
      <c r="G970" t="s">
        <v>2778</v>
      </c>
      <c r="H970" s="3">
        <v>2.57289330013402E-11</v>
      </c>
      <c r="I970">
        <f>_xlfn.XLOOKUP(b2b3[[#This Row],[rxn]],mfs[rxn],mfs[flux_scaled],0)</f>
        <v>0</v>
      </c>
      <c r="J970">
        <f>(b2b3[[#This Row],[flux]]-b2b3[[#This Row],[flux in mfs]])/b2b3[[#This Row],[flux]]</f>
        <v>1</v>
      </c>
      <c r="K970">
        <f>ABS(b2b3[[#This Row],[(mfs - b2+b3) / mfs]])</f>
        <v>1</v>
      </c>
      <c r="L970" t="b">
        <f>_xlfn.TEXTAFTER(b2b3[[#This Row],[rxn]],"-",-1)="SPONT"</f>
        <v>0</v>
      </c>
      <c r="M970" t="str">
        <f>_xlfn.TEXTAFTER(b2b3[[#This Row],[rxn]],"-",-1)</f>
        <v>rt3605</v>
      </c>
      <c r="N970">
        <f>_xlfn.XLOOKUP("'PRO-"&amp;b2b3[[#This Row],[enz]]&amp;"'",'[1]Sheet2 (2)'!$A:$A,'[1]Sheet2 (2)'!$B:$B,"")</f>
        <v>1</v>
      </c>
      <c r="O970">
        <f>IFERROR(_xlfn.XLOOKUP(b2b3[[#This Row],[Column2]],Table17[[#This Row],[rxn-no-enz]],Table17[[#This Row],[flux]],0),0)</f>
        <v>0</v>
      </c>
      <c r="P970" t="str">
        <f>_xlfn.TEXTBEFORE(b2b3[[#This Row],[rxn]],"-",-1,,,"")</f>
        <v>ENZLOAD-ALATRS_c_FWD</v>
      </c>
    </row>
    <row r="971" spans="1:16" ht="17" hidden="1" x14ac:dyDescent="0.25">
      <c r="A971" s="1" t="s">
        <v>4357</v>
      </c>
      <c r="B971" s="1" t="s">
        <v>2778</v>
      </c>
      <c r="C971" s="1">
        <v>1.1617520000000001E-9</v>
      </c>
      <c r="D971" s="1">
        <f>mfs[[#This Row],[flux]]/1000</f>
        <v>1.1617520000000001E-12</v>
      </c>
      <c r="F971" t="s">
        <v>3735</v>
      </c>
      <c r="G971" t="s">
        <v>2778</v>
      </c>
      <c r="H971" s="3">
        <v>1.9349900630951202E-12</v>
      </c>
      <c r="I971">
        <f>_xlfn.XLOOKUP(b2b3[[#This Row],[rxn]],mfs[rxn],mfs[flux_scaled],0)</f>
        <v>0</v>
      </c>
      <c r="J971">
        <f>(b2b3[[#This Row],[flux]]-b2b3[[#This Row],[flux in mfs]])/b2b3[[#This Row],[flux]]</f>
        <v>1</v>
      </c>
      <c r="K971">
        <f>ABS(b2b3[[#This Row],[(mfs - b2+b3) / mfs]])</f>
        <v>1</v>
      </c>
      <c r="L971" t="b">
        <f>_xlfn.TEXTAFTER(b2b3[[#This Row],[rxn]],"-",-1)="SPONT"</f>
        <v>0</v>
      </c>
      <c r="M971" t="str">
        <f>_xlfn.TEXTAFTER(b2b3[[#This Row],[rxn]],"-",-1)</f>
        <v>rt1532</v>
      </c>
      <c r="N971">
        <f>_xlfn.XLOOKUP("'PRO-"&amp;b2b3[[#This Row],[enz]]&amp;"'",'[1]Sheet2 (2)'!$A:$A,'[1]Sheet2 (2)'!$B:$B,"")</f>
        <v>1</v>
      </c>
      <c r="O971">
        <f>IFERROR(_xlfn.XLOOKUP(b2b3[[#This Row],[Column2]],Table17[[#This Row],[rxn-no-enz]],Table17[[#This Row],[flux]],0),0)</f>
        <v>0</v>
      </c>
      <c r="P971" t="str">
        <f>_xlfn.TEXTBEFORE(b2b3[[#This Row],[rxn]],"-",-1,,,"")</f>
        <v>ENZLOAD-ANPRT_c_FWD</v>
      </c>
    </row>
    <row r="972" spans="1:16" ht="17" hidden="1" x14ac:dyDescent="0.25">
      <c r="A972" s="1" t="s">
        <v>11709</v>
      </c>
      <c r="B972" s="1" t="s">
        <v>2778</v>
      </c>
      <c r="C972" s="1">
        <v>5.7275659999999999E-9</v>
      </c>
      <c r="D972" s="1">
        <f>mfs[[#This Row],[flux]]/1000</f>
        <v>5.7275659999999997E-12</v>
      </c>
      <c r="F972" t="s">
        <v>3736</v>
      </c>
      <c r="G972" t="s">
        <v>2778</v>
      </c>
      <c r="H972" s="3">
        <v>3.9166899986901998E-12</v>
      </c>
      <c r="I972">
        <f>_xlfn.XLOOKUP(b2b3[[#This Row],[rxn]],mfs[rxn],mfs[flux_scaled],0)</f>
        <v>0</v>
      </c>
      <c r="J972">
        <f>(b2b3[[#This Row],[flux]]-b2b3[[#This Row],[flux in mfs]])/b2b3[[#This Row],[flux]]</f>
        <v>1</v>
      </c>
      <c r="K972">
        <f>ABS(b2b3[[#This Row],[(mfs - b2+b3) / mfs]])</f>
        <v>1</v>
      </c>
      <c r="L972" t="b">
        <f>_xlfn.TEXTAFTER(b2b3[[#This Row],[rxn]],"-",-1)="SPONT"</f>
        <v>0</v>
      </c>
      <c r="M972" t="str">
        <f>_xlfn.TEXTAFTER(b2b3[[#This Row],[rxn]],"-",-1)</f>
        <v>TRP23</v>
      </c>
      <c r="N972" t="str">
        <f>_xlfn.XLOOKUP("'PRO-"&amp;b2b3[[#This Row],[enz]]&amp;"'",'[1]Sheet2 (2)'!$A:$A,'[1]Sheet2 (2)'!$B:$B,"")</f>
        <v/>
      </c>
      <c r="O972">
        <f>IFERROR(_xlfn.XLOOKUP(b2b3[[#This Row],[Column2]],Table17[[#This Row],[rxn-no-enz]],Table17[[#This Row],[flux]],0),0)</f>
        <v>0</v>
      </c>
      <c r="P972" t="str">
        <f>_xlfn.TEXTBEFORE(b2b3[[#This Row],[rxn]],"-",-1,,,"")</f>
        <v>ENZLOAD-ANS_c_FWD</v>
      </c>
    </row>
    <row r="973" spans="1:16" ht="17" hidden="1" x14ac:dyDescent="0.25">
      <c r="A973" s="1" t="s">
        <v>11710</v>
      </c>
      <c r="B973" s="1" t="s">
        <v>2778</v>
      </c>
      <c r="C973" s="1">
        <v>4.6172795599999999E-7</v>
      </c>
      <c r="D973" s="1">
        <f>mfs[[#This Row],[flux]]/1000</f>
        <v>4.61727956E-10</v>
      </c>
      <c r="F973" t="s">
        <v>3737</v>
      </c>
      <c r="G973" t="s">
        <v>2778</v>
      </c>
      <c r="H973" s="3">
        <v>3.1352651722252499E-11</v>
      </c>
      <c r="I973">
        <f>_xlfn.XLOOKUP(b2b3[[#This Row],[rxn]],mfs[rxn],mfs[flux_scaled],0)</f>
        <v>0</v>
      </c>
      <c r="J973">
        <f>(b2b3[[#This Row],[flux]]-b2b3[[#This Row],[flux in mfs]])/b2b3[[#This Row],[flux]]</f>
        <v>1</v>
      </c>
      <c r="K973">
        <f>ABS(b2b3[[#This Row],[(mfs - b2+b3) / mfs]])</f>
        <v>1</v>
      </c>
      <c r="L973" t="b">
        <f>_xlfn.TEXTAFTER(b2b3[[#This Row],[rxn]],"-",-1)="SPONT"</f>
        <v>0</v>
      </c>
      <c r="M973" t="str">
        <f>_xlfn.TEXTAFTER(b2b3[[#This Row],[rxn]],"-",-1)</f>
        <v>rt3236</v>
      </c>
      <c r="N973">
        <f>_xlfn.XLOOKUP("'PRO-"&amp;b2b3[[#This Row],[enz]]&amp;"'",'[1]Sheet2 (2)'!$A:$A,'[1]Sheet2 (2)'!$B:$B,"")</f>
        <v>1</v>
      </c>
      <c r="O973">
        <f>IFERROR(_xlfn.XLOOKUP(b2b3[[#This Row],[Column2]],Table17[[#This Row],[rxn-no-enz]],Table17[[#This Row],[flux]],0),0)</f>
        <v>0</v>
      </c>
      <c r="P973" t="str">
        <f>_xlfn.TEXTBEFORE(b2b3[[#This Row],[rxn]],"-",-1,,,"")</f>
        <v>ENZLOAD-ARGSL_c_FWD</v>
      </c>
    </row>
    <row r="974" spans="1:16" ht="17" hidden="1" x14ac:dyDescent="0.25">
      <c r="A974" s="1" t="s">
        <v>13138</v>
      </c>
      <c r="B974" s="1" t="s">
        <v>2778</v>
      </c>
      <c r="C974" s="1">
        <v>1.8353969900000001E-7</v>
      </c>
      <c r="D974" s="1">
        <f>mfs[[#This Row],[flux]]/1000</f>
        <v>1.8353969900000001E-10</v>
      </c>
      <c r="F974" t="s">
        <v>3738</v>
      </c>
      <c r="G974" t="s">
        <v>2778</v>
      </c>
      <c r="H974" s="3">
        <v>8.2075300742971006E-11</v>
      </c>
      <c r="I974">
        <f>_xlfn.XLOOKUP(b2b3[[#This Row],[rxn]],mfs[rxn],mfs[flux_scaled],0)</f>
        <v>0</v>
      </c>
      <c r="J974">
        <f>(b2b3[[#This Row],[flux]]-b2b3[[#This Row],[flux in mfs]])/b2b3[[#This Row],[flux]]</f>
        <v>1</v>
      </c>
      <c r="K974">
        <f>ABS(b2b3[[#This Row],[(mfs - b2+b3) / mfs]])</f>
        <v>1</v>
      </c>
      <c r="L974" t="b">
        <f>_xlfn.TEXTAFTER(b2b3[[#This Row],[rxn]],"-",-1)="SPONT"</f>
        <v>0</v>
      </c>
      <c r="M974" t="str">
        <f>_xlfn.TEXTAFTER(b2b3[[#This Row],[rxn]],"-",-1)</f>
        <v>rt7828</v>
      </c>
      <c r="N974">
        <f>_xlfn.XLOOKUP("'PRO-"&amp;b2b3[[#This Row],[enz]]&amp;"'",'[1]Sheet2 (2)'!$A:$A,'[1]Sheet2 (2)'!$B:$B,"")</f>
        <v>1</v>
      </c>
      <c r="O974">
        <f>IFERROR(_xlfn.XLOOKUP(b2b3[[#This Row],[Column2]],Table17[[#This Row],[rxn-no-enz]],Table17[[#This Row],[flux]],0),0)</f>
        <v>0</v>
      </c>
      <c r="P974" t="str">
        <f>_xlfn.TEXTBEFORE(b2b3[[#This Row],[rxn]],"-",-1,,,"")</f>
        <v>ENZLOAD-ARGSS_c_FWD</v>
      </c>
    </row>
    <row r="975" spans="1:16" ht="17" hidden="1" x14ac:dyDescent="0.25">
      <c r="A975" s="1" t="s">
        <v>11712</v>
      </c>
      <c r="B975" s="1" t="s">
        <v>2778</v>
      </c>
      <c r="C975" s="1">
        <v>1.0251007200000001E-7</v>
      </c>
      <c r="D975" s="1">
        <f>mfs[[#This Row],[flux]]/1000</f>
        <v>1.0251007200000001E-10</v>
      </c>
      <c r="F975" t="s">
        <v>3739</v>
      </c>
      <c r="G975" t="s">
        <v>2778</v>
      </c>
      <c r="H975" s="3">
        <v>3.4337516849302597E-11</v>
      </c>
      <c r="I975">
        <f>_xlfn.XLOOKUP(b2b3[[#This Row],[rxn]],mfs[rxn],mfs[flux_scaled],0)</f>
        <v>0</v>
      </c>
      <c r="J975">
        <f>(b2b3[[#This Row],[flux]]-b2b3[[#This Row],[flux in mfs]])/b2b3[[#This Row],[flux]]</f>
        <v>1</v>
      </c>
      <c r="K975">
        <f>ABS(b2b3[[#This Row],[(mfs - b2+b3) / mfs]])</f>
        <v>1</v>
      </c>
      <c r="L975" t="b">
        <f>_xlfn.TEXTAFTER(b2b3[[#This Row],[rxn]],"-",-1)="SPONT"</f>
        <v>0</v>
      </c>
      <c r="M975" t="str">
        <f>_xlfn.TEXTAFTER(b2b3[[#This Row],[rxn]],"-",-1)</f>
        <v>rt1711</v>
      </c>
      <c r="N975">
        <f>_xlfn.XLOOKUP("'PRO-"&amp;b2b3[[#This Row],[enz]]&amp;"'",'[1]Sheet2 (2)'!$A:$A,'[1]Sheet2 (2)'!$B:$B,"")</f>
        <v>1</v>
      </c>
      <c r="O975">
        <f>IFERROR(_xlfn.XLOOKUP(b2b3[[#This Row],[Column2]],Table17[[#This Row],[rxn-no-enz]],Table17[[#This Row],[flux]],0),0)</f>
        <v>0</v>
      </c>
      <c r="P975" t="str">
        <f>_xlfn.TEXTBEFORE(b2b3[[#This Row],[rxn]],"-",-1,,,"")</f>
        <v>ENZLOAD-ARGTRS_c_FWD</v>
      </c>
    </row>
    <row r="976" spans="1:16" ht="17" hidden="1" x14ac:dyDescent="0.25">
      <c r="A976" s="1" t="s">
        <v>13139</v>
      </c>
      <c r="B976" s="1" t="s">
        <v>2778</v>
      </c>
      <c r="C976" s="1">
        <v>1.0187641E-8</v>
      </c>
      <c r="D976" s="1">
        <f>mfs[[#This Row],[flux]]/1000</f>
        <v>1.0187640999999999E-11</v>
      </c>
      <c r="F976" t="s">
        <v>3740</v>
      </c>
      <c r="G976" t="s">
        <v>2778</v>
      </c>
      <c r="H976" s="3">
        <v>5.5861029881285198E-11</v>
      </c>
      <c r="I976">
        <f>_xlfn.XLOOKUP(b2b3[[#This Row],[rxn]],mfs[rxn],mfs[flux_scaled],0)</f>
        <v>0</v>
      </c>
      <c r="J976">
        <f>(b2b3[[#This Row],[flux]]-b2b3[[#This Row],[flux in mfs]])/b2b3[[#This Row],[flux]]</f>
        <v>1</v>
      </c>
      <c r="K976">
        <f>ABS(b2b3[[#This Row],[(mfs - b2+b3) / mfs]])</f>
        <v>1</v>
      </c>
      <c r="L976" t="b">
        <f>_xlfn.TEXTAFTER(b2b3[[#This Row],[rxn]],"-",-1)="SPONT"</f>
        <v>0</v>
      </c>
      <c r="M976" t="str">
        <f>_xlfn.TEXTAFTER(b2b3[[#This Row],[rxn]],"-",-1)</f>
        <v>rt1962</v>
      </c>
      <c r="N976">
        <f>_xlfn.XLOOKUP("'PRO-"&amp;b2b3[[#This Row],[enz]]&amp;"'",'[1]Sheet2 (2)'!$A:$A,'[1]Sheet2 (2)'!$B:$B,"")</f>
        <v>1</v>
      </c>
      <c r="O976">
        <f>IFERROR(_xlfn.XLOOKUP(b2b3[[#This Row],[Column2]],Table17[[#This Row],[rxn-no-enz]],Table17[[#This Row],[flux]],0),0)</f>
        <v>0</v>
      </c>
      <c r="P976" t="str">
        <f>_xlfn.TEXTBEFORE(b2b3[[#This Row],[rxn]],"-",-1,,,"")</f>
        <v>ENZLOAD-ASAD_c_FWD</v>
      </c>
    </row>
    <row r="977" spans="1:16" ht="17" hidden="1" x14ac:dyDescent="0.25">
      <c r="A977" s="1" t="s">
        <v>11714</v>
      </c>
      <c r="B977" s="1" t="s">
        <v>2778</v>
      </c>
      <c r="C977" s="1">
        <v>1.0385321699999999E-6</v>
      </c>
      <c r="D977" s="1">
        <f>mfs[[#This Row],[flux]]/1000</f>
        <v>1.0385321699999999E-9</v>
      </c>
      <c r="F977" t="s">
        <v>3741</v>
      </c>
      <c r="G977" t="s">
        <v>2778</v>
      </c>
      <c r="H977" s="3">
        <v>3.7002928412700898E-11</v>
      </c>
      <c r="I977">
        <f>_xlfn.XLOOKUP(b2b3[[#This Row],[rxn]],mfs[rxn],mfs[flux_scaled],0)</f>
        <v>0</v>
      </c>
      <c r="J977">
        <f>(b2b3[[#This Row],[flux]]-b2b3[[#This Row],[flux in mfs]])/b2b3[[#This Row],[flux]]</f>
        <v>1</v>
      </c>
      <c r="K977">
        <f>ABS(b2b3[[#This Row],[(mfs - b2+b3) / mfs]])</f>
        <v>1</v>
      </c>
      <c r="L977" t="b">
        <f>_xlfn.TEXTAFTER(b2b3[[#This Row],[rxn]],"-",-1)="SPONT"</f>
        <v>0</v>
      </c>
      <c r="M977" t="str">
        <f>_xlfn.TEXTAFTER(b2b3[[#This Row],[rxn]],"-",-1)</f>
        <v>rt6769</v>
      </c>
      <c r="N977">
        <f>_xlfn.XLOOKUP("'PRO-"&amp;b2b3[[#This Row],[enz]]&amp;"'",'[1]Sheet2 (2)'!$A:$A,'[1]Sheet2 (2)'!$B:$B,"")</f>
        <v>1</v>
      </c>
      <c r="O977">
        <f>IFERROR(_xlfn.XLOOKUP(b2b3[[#This Row],[Column2]],Table17[[#This Row],[rxn-no-enz]],Table17[[#This Row],[flux]],0),0)</f>
        <v>0</v>
      </c>
      <c r="P977" t="str">
        <f>_xlfn.TEXTBEFORE(b2b3[[#This Row],[rxn]],"-",-1,,,"")</f>
        <v>ENZLOAD-ASNS1_c_FWD</v>
      </c>
    </row>
    <row r="978" spans="1:16" ht="17" hidden="1" x14ac:dyDescent="0.25">
      <c r="A978" s="1" t="s">
        <v>11715</v>
      </c>
      <c r="B978" s="1" t="s">
        <v>2778</v>
      </c>
      <c r="C978" s="1">
        <v>2.9073508999999998E-8</v>
      </c>
      <c r="D978" s="1">
        <f>mfs[[#This Row],[flux]]/1000</f>
        <v>2.9073508999999999E-11</v>
      </c>
      <c r="F978" t="s">
        <v>3742</v>
      </c>
      <c r="G978" t="s">
        <v>2778</v>
      </c>
      <c r="H978" s="3">
        <v>1.9448107703251099E-11</v>
      </c>
      <c r="I978">
        <f>_xlfn.XLOOKUP(b2b3[[#This Row],[rxn]],mfs[rxn],mfs[flux_scaled],0)</f>
        <v>0</v>
      </c>
      <c r="J978">
        <f>(b2b3[[#This Row],[flux]]-b2b3[[#This Row],[flux in mfs]])/b2b3[[#This Row],[flux]]</f>
        <v>1</v>
      </c>
      <c r="K978">
        <f>ABS(b2b3[[#This Row],[(mfs - b2+b3) / mfs]])</f>
        <v>1</v>
      </c>
      <c r="L978" t="b">
        <f>_xlfn.TEXTAFTER(b2b3[[#This Row],[rxn]],"-",-1)="SPONT"</f>
        <v>0</v>
      </c>
      <c r="M978" t="str">
        <f>_xlfn.TEXTAFTER(b2b3[[#This Row],[rxn]],"-",-1)</f>
        <v>rt0799</v>
      </c>
      <c r="N978">
        <f>_xlfn.XLOOKUP("'PRO-"&amp;b2b3[[#This Row],[enz]]&amp;"'",'[1]Sheet2 (2)'!$A:$A,'[1]Sheet2 (2)'!$B:$B,"")</f>
        <v>1</v>
      </c>
      <c r="O978">
        <f>IFERROR(_xlfn.XLOOKUP(b2b3[[#This Row],[Column2]],Table17[[#This Row],[rxn-no-enz]],Table17[[#This Row],[flux]],0),0)</f>
        <v>0</v>
      </c>
      <c r="P978" t="str">
        <f>_xlfn.TEXTBEFORE(b2b3[[#This Row],[rxn]],"-",-1,,,"")</f>
        <v>ENZLOAD-ASNTRS_c_FWD</v>
      </c>
    </row>
    <row r="979" spans="1:16" ht="17" hidden="1" x14ac:dyDescent="0.25">
      <c r="A979" s="1" t="s">
        <v>11716</v>
      </c>
      <c r="B979" s="1" t="s">
        <v>2778</v>
      </c>
      <c r="C979" s="1">
        <v>1.4936971900000001E-7</v>
      </c>
      <c r="D979" s="1">
        <f>mfs[[#This Row],[flux]]/1000</f>
        <v>1.49369719E-10</v>
      </c>
      <c r="F979" t="s">
        <v>13243</v>
      </c>
      <c r="G979" t="s">
        <v>2778</v>
      </c>
      <c r="H979" s="3">
        <v>1.5561939976556701E-11</v>
      </c>
      <c r="I979">
        <f>_xlfn.XLOOKUP(b2b3[[#This Row],[rxn]],mfs[rxn],mfs[flux_scaled],0)</f>
        <v>0</v>
      </c>
      <c r="J979">
        <f>(b2b3[[#This Row],[flux]]-b2b3[[#This Row],[flux in mfs]])/b2b3[[#This Row],[flux]]</f>
        <v>1</v>
      </c>
      <c r="K979">
        <f>ABS(b2b3[[#This Row],[(mfs - b2+b3) / mfs]])</f>
        <v>1</v>
      </c>
      <c r="L979" t="b">
        <f>_xlfn.TEXTAFTER(b2b3[[#This Row],[rxn]],"-",-1)="SPONT"</f>
        <v>0</v>
      </c>
      <c r="M979" t="str">
        <f>_xlfn.TEXTAFTER(b2b3[[#This Row],[rxn]],"-",-1)</f>
        <v>rt8431</v>
      </c>
      <c r="N979">
        <f>_xlfn.XLOOKUP("'PRO-"&amp;b2b3[[#This Row],[enz]]&amp;"'",'[1]Sheet2 (2)'!$A:$A,'[1]Sheet2 (2)'!$B:$B,"")</f>
        <v>1</v>
      </c>
      <c r="O979">
        <f>IFERROR(_xlfn.XLOOKUP(b2b3[[#This Row],[Column2]],Table17[[#This Row],[rxn-no-enz]],Table17[[#This Row],[flux]],0),0)</f>
        <v>0</v>
      </c>
      <c r="P979" t="str">
        <f>_xlfn.TEXTBEFORE(b2b3[[#This Row],[rxn]],"-",-1,,,"")</f>
        <v>ENZLOAD-ASPGLUt_c_m_FWD</v>
      </c>
    </row>
    <row r="980" spans="1:16" ht="17" hidden="1" x14ac:dyDescent="0.25">
      <c r="A980" s="1" t="s">
        <v>11717</v>
      </c>
      <c r="B980" s="1" t="s">
        <v>2778</v>
      </c>
      <c r="C980" s="1">
        <v>1.8450924E-8</v>
      </c>
      <c r="D980" s="1">
        <f>mfs[[#This Row],[flux]]/1000</f>
        <v>1.8450923999999999E-11</v>
      </c>
      <c r="F980" t="s">
        <v>3744</v>
      </c>
      <c r="G980" t="s">
        <v>2778</v>
      </c>
      <c r="H980" s="3">
        <v>1.9939060741587699E-11</v>
      </c>
      <c r="I980">
        <f>_xlfn.XLOOKUP(b2b3[[#This Row],[rxn]],mfs[rxn],mfs[flux_scaled],0)</f>
        <v>0</v>
      </c>
      <c r="J980">
        <f>(b2b3[[#This Row],[flux]]-b2b3[[#This Row],[flux in mfs]])/b2b3[[#This Row],[flux]]</f>
        <v>1</v>
      </c>
      <c r="K980">
        <f>ABS(b2b3[[#This Row],[(mfs - b2+b3) / mfs]])</f>
        <v>1</v>
      </c>
      <c r="L980" t="b">
        <f>_xlfn.TEXTAFTER(b2b3[[#This Row],[rxn]],"-",-1)="SPONT"</f>
        <v>0</v>
      </c>
      <c r="M980" t="str">
        <f>_xlfn.TEXTAFTER(b2b3[[#This Row],[rxn]],"-",-1)</f>
        <v>rt6294</v>
      </c>
      <c r="N980">
        <f>_xlfn.XLOOKUP("'PRO-"&amp;b2b3[[#This Row],[enz]]&amp;"'",'[1]Sheet2 (2)'!$A:$A,'[1]Sheet2 (2)'!$B:$B,"")</f>
        <v>1</v>
      </c>
      <c r="O980">
        <f>IFERROR(_xlfn.XLOOKUP(b2b3[[#This Row],[Column2]],Table17[[#This Row],[rxn-no-enz]],Table17[[#This Row],[flux]],0),0)</f>
        <v>0</v>
      </c>
      <c r="P980" t="str">
        <f>_xlfn.TEXTBEFORE(b2b3[[#This Row],[rxn]],"-",-1,,,"")</f>
        <v>ENZLOAD-ASPK_c_FWD</v>
      </c>
    </row>
    <row r="981" spans="1:16" ht="17" hidden="1" x14ac:dyDescent="0.25">
      <c r="A981" s="1" t="s">
        <v>11718</v>
      </c>
      <c r="B981" s="1" t="s">
        <v>2778</v>
      </c>
      <c r="C981" s="1">
        <v>8.4705905000000004E-8</v>
      </c>
      <c r="D981" s="1">
        <f>mfs[[#This Row],[flux]]/1000</f>
        <v>8.4705905000000005E-11</v>
      </c>
      <c r="F981" t="s">
        <v>13244</v>
      </c>
      <c r="G981" t="s">
        <v>2778</v>
      </c>
      <c r="H981" s="3">
        <v>1.5282288410818201E-11</v>
      </c>
      <c r="I981">
        <f>_xlfn.XLOOKUP(b2b3[[#This Row],[rxn]],mfs[rxn],mfs[flux_scaled],0)</f>
        <v>0</v>
      </c>
      <c r="J981">
        <f>(b2b3[[#This Row],[flux]]-b2b3[[#This Row],[flux in mfs]])/b2b3[[#This Row],[flux]]</f>
        <v>1</v>
      </c>
      <c r="K981">
        <f>ABS(b2b3[[#This Row],[(mfs - b2+b3) / mfs]])</f>
        <v>1</v>
      </c>
      <c r="L981" t="b">
        <f>_xlfn.TEXTAFTER(b2b3[[#This Row],[rxn]],"-",-1)="SPONT"</f>
        <v>0</v>
      </c>
      <c r="M981" t="str">
        <f>_xlfn.TEXTAFTER(b2b3[[#This Row],[rxn]],"-",-1)</f>
        <v>rt0568_c</v>
      </c>
      <c r="N981">
        <f>_xlfn.XLOOKUP("'PRO-"&amp;b2b3[[#This Row],[enz]]&amp;"'",'[1]Sheet2 (2)'!$A:$A,'[1]Sheet2 (2)'!$B:$B,"")</f>
        <v>1</v>
      </c>
      <c r="O981">
        <f>IFERROR(_xlfn.XLOOKUP(b2b3[[#This Row],[Column2]],Table17[[#This Row],[rxn-no-enz]],Table17[[#This Row],[flux]],0),0)</f>
        <v>0</v>
      </c>
      <c r="P981" t="str">
        <f>_xlfn.TEXTBEFORE(b2b3[[#This Row],[rxn]],"-",-1,,,"")</f>
        <v>ENZLOAD-ASPTA_c_FWD</v>
      </c>
    </row>
    <row r="982" spans="1:16" ht="17" hidden="1" x14ac:dyDescent="0.25">
      <c r="A982" s="1" t="s">
        <v>11719</v>
      </c>
      <c r="B982" s="1" t="s">
        <v>2778</v>
      </c>
      <c r="C982" s="1">
        <v>3.2309471000000003E-8</v>
      </c>
      <c r="D982" s="1">
        <f>mfs[[#This Row],[flux]]/1000</f>
        <v>3.2309471000000001E-11</v>
      </c>
      <c r="F982" t="s">
        <v>13318</v>
      </c>
      <c r="G982" t="s">
        <v>2778</v>
      </c>
      <c r="H982" s="3">
        <v>4.2034248195608499E-12</v>
      </c>
      <c r="I982">
        <f>_xlfn.XLOOKUP(b2b3[[#This Row],[rxn]],mfs[rxn],mfs[flux_scaled],0)</f>
        <v>0</v>
      </c>
      <c r="J982">
        <f>(b2b3[[#This Row],[flux]]-b2b3[[#This Row],[flux in mfs]])/b2b3[[#This Row],[flux]]</f>
        <v>1</v>
      </c>
      <c r="K982">
        <f>ABS(b2b3[[#This Row],[(mfs - b2+b3) / mfs]])</f>
        <v>1</v>
      </c>
      <c r="L982" t="b">
        <f>_xlfn.TEXTAFTER(b2b3[[#This Row],[rxn]],"-",-1)="SPONT"</f>
        <v>0</v>
      </c>
      <c r="M982" t="str">
        <f>_xlfn.TEXTAFTER(b2b3[[#This Row],[rxn]],"-",-1)</f>
        <v>rt5562_m</v>
      </c>
      <c r="N982">
        <f>_xlfn.XLOOKUP("'PRO-"&amp;b2b3[[#This Row],[enz]]&amp;"'",'[1]Sheet2 (2)'!$A:$A,'[1]Sheet2 (2)'!$B:$B,"")</f>
        <v>1</v>
      </c>
      <c r="O982">
        <f>IFERROR(_xlfn.XLOOKUP(b2b3[[#This Row],[Column2]],Table17[[#This Row],[rxn-no-enz]],Table17[[#This Row],[flux]],0),0)</f>
        <v>0</v>
      </c>
      <c r="P982" t="str">
        <f>_xlfn.TEXTBEFORE(b2b3[[#This Row],[rxn]],"-",-1,,,"")</f>
        <v>ENZLOAD-ASPTAi_m_FWD</v>
      </c>
    </row>
    <row r="983" spans="1:16" ht="17" hidden="1" x14ac:dyDescent="0.25">
      <c r="A983" s="1" t="s">
        <v>4359</v>
      </c>
      <c r="B983" s="1" t="s">
        <v>2778</v>
      </c>
      <c r="C983" s="1">
        <v>8.76340577E-7</v>
      </c>
      <c r="D983" s="1">
        <f>mfs[[#This Row],[flux]]/1000</f>
        <v>8.7634057699999996E-10</v>
      </c>
      <c r="F983" t="s">
        <v>3746</v>
      </c>
      <c r="G983" t="s">
        <v>2778</v>
      </c>
      <c r="H983" s="3">
        <v>4.51027229367469E-11</v>
      </c>
      <c r="I983">
        <f>_xlfn.XLOOKUP(b2b3[[#This Row],[rxn]],mfs[rxn],mfs[flux_scaled],0)</f>
        <v>0</v>
      </c>
      <c r="J983">
        <f>(b2b3[[#This Row],[flux]]-b2b3[[#This Row],[flux in mfs]])/b2b3[[#This Row],[flux]]</f>
        <v>1</v>
      </c>
      <c r="K983">
        <f>ABS(b2b3[[#This Row],[(mfs - b2+b3) / mfs]])</f>
        <v>1</v>
      </c>
      <c r="L983" t="b">
        <f>_xlfn.TEXTAFTER(b2b3[[#This Row],[rxn]],"-",-1)="SPONT"</f>
        <v>0</v>
      </c>
      <c r="M983" t="str">
        <f>_xlfn.TEXTAFTER(b2b3[[#This Row],[rxn]],"-",-1)</f>
        <v>rt5890</v>
      </c>
      <c r="N983">
        <f>_xlfn.XLOOKUP("'PRO-"&amp;b2b3[[#This Row],[enz]]&amp;"'",'[1]Sheet2 (2)'!$A:$A,'[1]Sheet2 (2)'!$B:$B,"")</f>
        <v>1</v>
      </c>
      <c r="O983">
        <f>IFERROR(_xlfn.XLOOKUP(b2b3[[#This Row],[Column2]],Table17[[#This Row],[rxn-no-enz]],Table17[[#This Row],[flux]],0),0)</f>
        <v>0</v>
      </c>
      <c r="P983" t="str">
        <f>_xlfn.TEXTBEFORE(b2b3[[#This Row],[rxn]],"-",-1,,,"")</f>
        <v>ENZLOAD-ASPTRS_c_FWD</v>
      </c>
    </row>
    <row r="984" spans="1:16" ht="17" hidden="1" x14ac:dyDescent="0.25">
      <c r="A984" s="1" t="s">
        <v>4360</v>
      </c>
      <c r="B984" s="1" t="s">
        <v>2778</v>
      </c>
      <c r="C984" s="1">
        <v>5.8797136300000001E-7</v>
      </c>
      <c r="D984" s="1">
        <f>mfs[[#This Row],[flux]]/1000</f>
        <v>5.8797136299999998E-10</v>
      </c>
      <c r="F984" t="s">
        <v>3747</v>
      </c>
      <c r="G984" t="s">
        <v>2778</v>
      </c>
      <c r="H984" s="3">
        <v>9.1874747157200608E-13</v>
      </c>
      <c r="I984">
        <f>_xlfn.XLOOKUP(b2b3[[#This Row],[rxn]],mfs[rxn],mfs[flux_scaled],0)</f>
        <v>0</v>
      </c>
      <c r="J984">
        <f>(b2b3[[#This Row],[flux]]-b2b3[[#This Row],[flux in mfs]])/b2b3[[#This Row],[flux]]</f>
        <v>1</v>
      </c>
      <c r="K984">
        <f>ABS(b2b3[[#This Row],[(mfs - b2+b3) / mfs]])</f>
        <v>1</v>
      </c>
      <c r="L984" t="b">
        <f>_xlfn.TEXTAFTER(b2b3[[#This Row],[rxn]],"-",-1)="SPONT"</f>
        <v>0</v>
      </c>
      <c r="M984" t="str">
        <f>_xlfn.TEXTAFTER(b2b3[[#This Row],[rxn]],"-",-1)</f>
        <v>rt0602_c</v>
      </c>
      <c r="N984">
        <f>_xlfn.XLOOKUP("'PRO-"&amp;b2b3[[#This Row],[enz]]&amp;"'",'[1]Sheet2 (2)'!$A:$A,'[1]Sheet2 (2)'!$B:$B,"")</f>
        <v>1</v>
      </c>
      <c r="O984">
        <f>IFERROR(_xlfn.XLOOKUP(b2b3[[#This Row],[Column2]],Table17[[#This Row],[rxn-no-enz]],Table17[[#This Row],[flux]],0),0)</f>
        <v>0</v>
      </c>
      <c r="P984" t="str">
        <f>_xlfn.TEXTBEFORE(b2b3[[#This Row],[rxn]],"-",-1,,,"")</f>
        <v>ENZLOAD-ATPASEP2e_c_FWD</v>
      </c>
    </row>
    <row r="985" spans="1:16" ht="17" hidden="1" x14ac:dyDescent="0.25">
      <c r="A985" s="1" t="s">
        <v>4362</v>
      </c>
      <c r="B985" s="1" t="s">
        <v>2778</v>
      </c>
      <c r="C985" s="1">
        <v>5.0309986999999998E-8</v>
      </c>
      <c r="D985" s="1">
        <f>mfs[[#This Row],[flux]]/1000</f>
        <v>5.0309986999999998E-11</v>
      </c>
      <c r="F985" t="s">
        <v>3748</v>
      </c>
      <c r="G985" t="s">
        <v>2778</v>
      </c>
      <c r="H985" s="3">
        <v>3.0127669638701399E-11</v>
      </c>
      <c r="I985">
        <f>_xlfn.XLOOKUP(b2b3[[#This Row],[rxn]],mfs[rxn],mfs[flux_scaled],0)</f>
        <v>0</v>
      </c>
      <c r="J985">
        <f>(b2b3[[#This Row],[flux]]-b2b3[[#This Row],[flux in mfs]])/b2b3[[#This Row],[flux]]</f>
        <v>1</v>
      </c>
      <c r="K985">
        <f>ABS(b2b3[[#This Row],[(mfs - b2+b3) / mfs]])</f>
        <v>1</v>
      </c>
      <c r="L985" t="b">
        <f>_xlfn.TEXTAFTER(b2b3[[#This Row],[rxn]],"-",-1)="SPONT"</f>
        <v>0</v>
      </c>
      <c r="M985" t="str">
        <f>_xlfn.TEXTAFTER(b2b3[[#This Row],[rxn]],"-",-1)</f>
        <v>rt1520</v>
      </c>
      <c r="N985">
        <f>_xlfn.XLOOKUP("'PRO-"&amp;b2b3[[#This Row],[enz]]&amp;"'",'[1]Sheet2 (2)'!$A:$A,'[1]Sheet2 (2)'!$B:$B,"")</f>
        <v>1</v>
      </c>
      <c r="O985">
        <f>IFERROR(_xlfn.XLOOKUP(b2b3[[#This Row],[Column2]],Table17[[#This Row],[rxn-no-enz]],Table17[[#This Row],[flux]],0),0)</f>
        <v>0</v>
      </c>
      <c r="P985" t="str">
        <f>_xlfn.TEXTBEFORE(b2b3[[#This Row],[rxn]],"-",-1,,,"")</f>
        <v>ENZLOAD-ATPPRT_c_FWD</v>
      </c>
    </row>
    <row r="986" spans="1:16" ht="17" hidden="1" x14ac:dyDescent="0.25">
      <c r="A986" s="1" t="s">
        <v>4363</v>
      </c>
      <c r="B986" s="1" t="s">
        <v>2778</v>
      </c>
      <c r="C986" s="1">
        <v>2.1537536999999999E-8</v>
      </c>
      <c r="D986" s="1">
        <f>mfs[[#This Row],[flux]]/1000</f>
        <v>2.1537536999999997E-11</v>
      </c>
      <c r="F986" t="s">
        <v>3749</v>
      </c>
      <c r="G986" t="s">
        <v>2778</v>
      </c>
      <c r="H986" s="3">
        <v>3.6748900551133001E-11</v>
      </c>
      <c r="I986">
        <f>_xlfn.XLOOKUP(b2b3[[#This Row],[rxn]],mfs[rxn],mfs[flux_scaled],0)</f>
        <v>0</v>
      </c>
      <c r="J986">
        <f>(b2b3[[#This Row],[flux]]-b2b3[[#This Row],[flux in mfs]])/b2b3[[#This Row],[flux]]</f>
        <v>1</v>
      </c>
      <c r="K986">
        <f>ABS(b2b3[[#This Row],[(mfs - b2+b3) / mfs]])</f>
        <v>1</v>
      </c>
      <c r="L986" t="b">
        <f>_xlfn.TEXTAFTER(b2b3[[#This Row],[rxn]],"-",-1)="SPONT"</f>
        <v>0</v>
      </c>
      <c r="M986" t="str">
        <f>_xlfn.TEXTAFTER(b2b3[[#This Row],[rxn]],"-",-1)</f>
        <v>ATPSCPLX</v>
      </c>
      <c r="N986" t="str">
        <f>_xlfn.XLOOKUP("'PRO-"&amp;b2b3[[#This Row],[enz]]&amp;"'",'[1]Sheet2 (2)'!$A:$A,'[1]Sheet2 (2)'!$B:$B,"")</f>
        <v/>
      </c>
      <c r="O986">
        <f>IFERROR(_xlfn.XLOOKUP(b2b3[[#This Row],[Column2]],Table17[[#This Row],[rxn-no-enz]],Table17[[#This Row],[flux]],0),0)</f>
        <v>0</v>
      </c>
      <c r="P986" t="str">
        <f>_xlfn.TEXTBEFORE(b2b3[[#This Row],[rxn]],"-",-1,,,"")</f>
        <v>ENZLOAD-ATPS_m_FWD</v>
      </c>
    </row>
    <row r="987" spans="1:16" ht="17" hidden="1" x14ac:dyDescent="0.25">
      <c r="A987" s="1" t="s">
        <v>4364</v>
      </c>
      <c r="B987" s="1" t="s">
        <v>2778</v>
      </c>
      <c r="C987" s="1">
        <v>3.1352651699999999E-7</v>
      </c>
      <c r="D987" s="1">
        <f>mfs[[#This Row],[flux]]/1000</f>
        <v>3.1352651699999998E-10</v>
      </c>
      <c r="F987" t="s">
        <v>3750</v>
      </c>
      <c r="G987" t="s">
        <v>2778</v>
      </c>
      <c r="H987" s="3">
        <v>5.5964337026719203E-11</v>
      </c>
      <c r="I987">
        <f>_xlfn.XLOOKUP(b2b3[[#This Row],[rxn]],mfs[rxn],mfs[flux_scaled],0)</f>
        <v>0</v>
      </c>
      <c r="J987">
        <f>(b2b3[[#This Row],[flux]]-b2b3[[#This Row],[flux in mfs]])/b2b3[[#This Row],[flux]]</f>
        <v>1</v>
      </c>
      <c r="K987">
        <f>ABS(b2b3[[#This Row],[(mfs - b2+b3) / mfs]])</f>
        <v>1</v>
      </c>
      <c r="L987" t="b">
        <f>_xlfn.TEXTAFTER(b2b3[[#This Row],[rxn]],"-",-1)="SPONT"</f>
        <v>0</v>
      </c>
      <c r="M987" t="str">
        <f>_xlfn.TEXTAFTER(b2b3[[#This Row],[rxn]],"-",-1)</f>
        <v>rt2305</v>
      </c>
      <c r="N987">
        <f>_xlfn.XLOOKUP("'PRO-"&amp;b2b3[[#This Row],[enz]]&amp;"'",'[1]Sheet2 (2)'!$A:$A,'[1]Sheet2 (2)'!$B:$B,"")</f>
        <v>1</v>
      </c>
      <c r="O987">
        <f>IFERROR(_xlfn.XLOOKUP(b2b3[[#This Row],[Column2]],Table17[[#This Row],[rxn-no-enz]],Table17[[#This Row],[flux]],0),0)</f>
        <v>0</v>
      </c>
      <c r="P987" t="str">
        <f>_xlfn.TEXTBEFORE(b2b3[[#This Row],[rxn]],"-",-1,,,"")</f>
        <v>ENZLOAD-BPNT_c_FWD</v>
      </c>
    </row>
    <row r="988" spans="1:16" ht="17" hidden="1" x14ac:dyDescent="0.25">
      <c r="A988" s="1" t="s">
        <v>4365</v>
      </c>
      <c r="B988" s="1" t="s">
        <v>2778</v>
      </c>
      <c r="C988" s="1">
        <v>1.4357502800000001E-7</v>
      </c>
      <c r="D988" s="1">
        <f>mfs[[#This Row],[flux]]/1000</f>
        <v>1.4357502800000001E-10</v>
      </c>
      <c r="F988" t="s">
        <v>3751</v>
      </c>
      <c r="G988" t="s">
        <v>2778</v>
      </c>
      <c r="H988" s="3">
        <v>2.4525394423788002E-12</v>
      </c>
      <c r="I988">
        <f>_xlfn.XLOOKUP(b2b3[[#This Row],[rxn]],mfs[rxn],mfs[flux_scaled],0)</f>
        <v>0</v>
      </c>
      <c r="J988">
        <f>(b2b3[[#This Row],[flux]]-b2b3[[#This Row],[flux in mfs]])/b2b3[[#This Row],[flux]]</f>
        <v>1</v>
      </c>
      <c r="K988">
        <f>ABS(b2b3[[#This Row],[(mfs - b2+b3) / mfs]])</f>
        <v>1</v>
      </c>
      <c r="L988" t="b">
        <f>_xlfn.TEXTAFTER(b2b3[[#This Row],[rxn]],"-",-1)="SPONT"</f>
        <v>0</v>
      </c>
      <c r="M988" t="str">
        <f>_xlfn.TEXTAFTER(b2b3[[#This Row],[rxn]],"-",-1)</f>
        <v>rt0303</v>
      </c>
      <c r="N988">
        <f>_xlfn.XLOOKUP("'PRO-"&amp;b2b3[[#This Row],[enz]]&amp;"'",'[1]Sheet2 (2)'!$A:$A,'[1]Sheet2 (2)'!$B:$B,"")</f>
        <v>1</v>
      </c>
      <c r="O988">
        <f>IFERROR(_xlfn.XLOOKUP(b2b3[[#This Row],[Column2]],Table17[[#This Row],[rxn-no-enz]],Table17[[#This Row],[flux]],0),0)</f>
        <v>0</v>
      </c>
      <c r="P988" t="str">
        <f>_xlfn.TEXTBEFORE(b2b3[[#This Row],[rxn]],"-",-1,,,"")</f>
        <v>ENZLOAD-C14STR_c_FWD</v>
      </c>
    </row>
    <row r="989" spans="1:16" ht="17" hidden="1" x14ac:dyDescent="0.25">
      <c r="A989" s="1" t="s">
        <v>4366</v>
      </c>
      <c r="B989" s="1" t="s">
        <v>2778</v>
      </c>
      <c r="C989" s="1">
        <v>1.359479921E-6</v>
      </c>
      <c r="D989" s="1">
        <f>mfs[[#This Row],[flux]]/1000</f>
        <v>1.3594799209999999E-9</v>
      </c>
      <c r="F989" t="s">
        <v>3752</v>
      </c>
      <c r="G989" t="s">
        <v>2778</v>
      </c>
      <c r="H989" s="3">
        <v>1.23229064199866E-11</v>
      </c>
      <c r="I989">
        <f>_xlfn.XLOOKUP(b2b3[[#This Row],[rxn]],mfs[rxn],mfs[flux_scaled],0)</f>
        <v>0</v>
      </c>
      <c r="J989">
        <f>(b2b3[[#This Row],[flux]]-b2b3[[#This Row],[flux in mfs]])/b2b3[[#This Row],[flux]]</f>
        <v>1</v>
      </c>
      <c r="K989">
        <f>ABS(b2b3[[#This Row],[(mfs - b2+b3) / mfs]])</f>
        <v>1</v>
      </c>
      <c r="L989" t="b">
        <f>_xlfn.TEXTAFTER(b2b3[[#This Row],[rxn]],"-",-1)="SPONT"</f>
        <v>0</v>
      </c>
      <c r="M989" t="str">
        <f>_xlfn.TEXTAFTER(b2b3[[#This Row],[rxn]],"-",-1)</f>
        <v>rt0467</v>
      </c>
      <c r="N989">
        <f>_xlfn.XLOOKUP("'PRO-"&amp;b2b3[[#This Row],[enz]]&amp;"'",'[1]Sheet2 (2)'!$A:$A,'[1]Sheet2 (2)'!$B:$B,"")</f>
        <v>1</v>
      </c>
      <c r="O989">
        <f>IFERROR(_xlfn.XLOOKUP(b2b3[[#This Row],[Column2]],Table17[[#This Row],[rxn-no-enz]],Table17[[#This Row],[flux]],0),0)</f>
        <v>0</v>
      </c>
      <c r="P989" t="str">
        <f>_xlfn.TEXTBEFORE(b2b3[[#This Row],[rxn]],"-",-1,,,"")</f>
        <v>ENZLOAD-C3STDH1_c_FWD</v>
      </c>
    </row>
    <row r="990" spans="1:16" ht="17" hidden="1" x14ac:dyDescent="0.25">
      <c r="A990" s="1" t="s">
        <v>11721</v>
      </c>
      <c r="B990" s="1" t="s">
        <v>2778</v>
      </c>
      <c r="C990" s="1">
        <v>1.2695092E-8</v>
      </c>
      <c r="D990" s="1">
        <f>mfs[[#This Row],[flux]]/1000</f>
        <v>1.2695091999999999E-11</v>
      </c>
      <c r="F990" t="s">
        <v>3753</v>
      </c>
      <c r="G990" t="s">
        <v>2778</v>
      </c>
      <c r="H990" s="3">
        <v>1.23229064199866E-11</v>
      </c>
      <c r="I990">
        <f>_xlfn.XLOOKUP(b2b3[[#This Row],[rxn]],mfs[rxn],mfs[flux_scaled],0)</f>
        <v>0</v>
      </c>
      <c r="J990">
        <f>(b2b3[[#This Row],[flux]]-b2b3[[#This Row],[flux in mfs]])/b2b3[[#This Row],[flux]]</f>
        <v>1</v>
      </c>
      <c r="K990">
        <f>ABS(b2b3[[#This Row],[(mfs - b2+b3) / mfs]])</f>
        <v>1</v>
      </c>
      <c r="L990" t="b">
        <f>_xlfn.TEXTAFTER(b2b3[[#This Row],[rxn]],"-",-1)="SPONT"</f>
        <v>0</v>
      </c>
      <c r="M990" t="str">
        <f>_xlfn.TEXTAFTER(b2b3[[#This Row],[rxn]],"-",-1)</f>
        <v>rt0467</v>
      </c>
      <c r="N990">
        <f>_xlfn.XLOOKUP("'PRO-"&amp;b2b3[[#This Row],[enz]]&amp;"'",'[1]Sheet2 (2)'!$A:$A,'[1]Sheet2 (2)'!$B:$B,"")</f>
        <v>1</v>
      </c>
      <c r="O990">
        <f>IFERROR(_xlfn.XLOOKUP(b2b3[[#This Row],[Column2]],Table17[[#This Row],[rxn-no-enz]],Table17[[#This Row],[flux]],0),0)</f>
        <v>0</v>
      </c>
      <c r="P990" t="str">
        <f>_xlfn.TEXTBEFORE(b2b3[[#This Row],[rxn]],"-",-1,,,"")</f>
        <v>ENZLOAD-C3STDH2_c_FWD</v>
      </c>
    </row>
    <row r="991" spans="1:16" ht="17" hidden="1" x14ac:dyDescent="0.25">
      <c r="A991" s="1" t="s">
        <v>11722</v>
      </c>
      <c r="B991" s="1" t="s">
        <v>2778</v>
      </c>
      <c r="C991" s="1">
        <v>1.308751959E-6</v>
      </c>
      <c r="D991" s="1">
        <f>mfs[[#This Row],[flux]]/1000</f>
        <v>1.308751959E-9</v>
      </c>
      <c r="F991" t="s">
        <v>3754</v>
      </c>
      <c r="G991" t="s">
        <v>2778</v>
      </c>
      <c r="H991" s="3">
        <v>2.2970742330642501E-13</v>
      </c>
      <c r="I991">
        <f>_xlfn.XLOOKUP(b2b3[[#This Row],[rxn]],mfs[rxn],mfs[flux_scaled],0)</f>
        <v>0</v>
      </c>
      <c r="J991">
        <f>(b2b3[[#This Row],[flux]]-b2b3[[#This Row],[flux in mfs]])/b2b3[[#This Row],[flux]]</f>
        <v>1</v>
      </c>
      <c r="K991">
        <f>ABS(b2b3[[#This Row],[(mfs - b2+b3) / mfs]])</f>
        <v>1</v>
      </c>
      <c r="L991" t="b">
        <f>_xlfn.TEXTAFTER(b2b3[[#This Row],[rxn]],"-",-1)="SPONT"</f>
        <v>0</v>
      </c>
      <c r="M991" t="str">
        <f>_xlfn.TEXTAFTER(b2b3[[#This Row],[rxn]],"-",-1)</f>
        <v>rt8272</v>
      </c>
      <c r="N991">
        <f>_xlfn.XLOOKUP("'PRO-"&amp;b2b3[[#This Row],[enz]]&amp;"'",'[1]Sheet2 (2)'!$A:$A,'[1]Sheet2 (2)'!$B:$B,"")</f>
        <v>1</v>
      </c>
      <c r="O991">
        <f>IFERROR(_xlfn.XLOOKUP(b2b3[[#This Row],[Column2]],Table17[[#This Row],[rxn-no-enz]],Table17[[#This Row],[flux]],0),0)</f>
        <v>0</v>
      </c>
      <c r="P991" t="str">
        <f>_xlfn.TEXTBEFORE(b2b3[[#This Row],[rxn]],"-",-1,,,"")</f>
        <v>ENZLOAD-C4STMO1_c_FWD</v>
      </c>
    </row>
    <row r="992" spans="1:16" ht="17" hidden="1" x14ac:dyDescent="0.25">
      <c r="A992" s="1" t="s">
        <v>4367</v>
      </c>
      <c r="B992" s="1" t="s">
        <v>2778</v>
      </c>
      <c r="C992" s="1">
        <v>9.8118472099999997E-7</v>
      </c>
      <c r="D992" s="1">
        <f>mfs[[#This Row],[flux]]/1000</f>
        <v>9.81184721E-10</v>
      </c>
      <c r="F992" t="s">
        <v>3755</v>
      </c>
      <c r="G992" t="s">
        <v>2778</v>
      </c>
      <c r="H992" s="3">
        <v>2.2970742330642501E-13</v>
      </c>
      <c r="I992">
        <f>_xlfn.XLOOKUP(b2b3[[#This Row],[rxn]],mfs[rxn],mfs[flux_scaled],0)</f>
        <v>0</v>
      </c>
      <c r="J992">
        <f>(b2b3[[#This Row],[flux]]-b2b3[[#This Row],[flux in mfs]])/b2b3[[#This Row],[flux]]</f>
        <v>1</v>
      </c>
      <c r="K992">
        <f>ABS(b2b3[[#This Row],[(mfs - b2+b3) / mfs]])</f>
        <v>1</v>
      </c>
      <c r="L992" t="b">
        <f>_xlfn.TEXTAFTER(b2b3[[#This Row],[rxn]],"-",-1)="SPONT"</f>
        <v>0</v>
      </c>
      <c r="M992" t="str">
        <f>_xlfn.TEXTAFTER(b2b3[[#This Row],[rxn]],"-",-1)</f>
        <v>rt8272</v>
      </c>
      <c r="N992">
        <f>_xlfn.XLOOKUP("'PRO-"&amp;b2b3[[#This Row],[enz]]&amp;"'",'[1]Sheet2 (2)'!$A:$A,'[1]Sheet2 (2)'!$B:$B,"")</f>
        <v>1</v>
      </c>
      <c r="O992">
        <f>IFERROR(_xlfn.XLOOKUP(b2b3[[#This Row],[Column2]],Table17[[#This Row],[rxn-no-enz]],Table17[[#This Row],[flux]],0),0)</f>
        <v>0</v>
      </c>
      <c r="P992" t="str">
        <f>_xlfn.TEXTBEFORE(b2b3[[#This Row],[rxn]],"-",-1,,,"")</f>
        <v>ENZLOAD-C4STMO2_c_FWD</v>
      </c>
    </row>
    <row r="993" spans="1:16" ht="17" hidden="1" x14ac:dyDescent="0.25">
      <c r="A993" s="1" t="s">
        <v>4368</v>
      </c>
      <c r="B993" s="1" t="s">
        <v>2778</v>
      </c>
      <c r="C993" s="1">
        <v>1.081294E-7</v>
      </c>
      <c r="D993" s="1">
        <f>mfs[[#This Row],[flux]]/1000</f>
        <v>1.081294E-10</v>
      </c>
      <c r="F993" t="s">
        <v>3756</v>
      </c>
      <c r="G993" t="s">
        <v>2778</v>
      </c>
      <c r="H993" s="3">
        <v>2.2970742330642501E-13</v>
      </c>
      <c r="I993">
        <f>_xlfn.XLOOKUP(b2b3[[#This Row],[rxn]],mfs[rxn],mfs[flux_scaled],0)</f>
        <v>0</v>
      </c>
      <c r="J993">
        <f>(b2b3[[#This Row],[flux]]-b2b3[[#This Row],[flux in mfs]])/b2b3[[#This Row],[flux]]</f>
        <v>1</v>
      </c>
      <c r="K993">
        <f>ABS(b2b3[[#This Row],[(mfs - b2+b3) / mfs]])</f>
        <v>1</v>
      </c>
      <c r="L993" t="b">
        <f>_xlfn.TEXTAFTER(b2b3[[#This Row],[rxn]],"-",-1)="SPONT"</f>
        <v>0</v>
      </c>
      <c r="M993" t="str">
        <f>_xlfn.TEXTAFTER(b2b3[[#This Row],[rxn]],"-",-1)</f>
        <v>rt8272</v>
      </c>
      <c r="N993">
        <f>_xlfn.XLOOKUP("'PRO-"&amp;b2b3[[#This Row],[enz]]&amp;"'",'[1]Sheet2 (2)'!$A:$A,'[1]Sheet2 (2)'!$B:$B,"")</f>
        <v>1</v>
      </c>
      <c r="O993">
        <f>IFERROR(_xlfn.XLOOKUP(b2b3[[#This Row],[Column2]],Table17[[#This Row],[rxn-no-enz]],Table17[[#This Row],[flux]],0),0)</f>
        <v>0</v>
      </c>
      <c r="P993" t="str">
        <f>_xlfn.TEXTBEFORE(b2b3[[#This Row],[rxn]],"-",-1,,,"")</f>
        <v>ENZLOAD-C4STMO3_c_FWD</v>
      </c>
    </row>
    <row r="994" spans="1:16" ht="17" hidden="1" x14ac:dyDescent="0.25">
      <c r="A994" s="1" t="s">
        <v>11723</v>
      </c>
      <c r="B994" s="1" t="s">
        <v>2778</v>
      </c>
      <c r="C994" s="1">
        <v>2.3127846000000001E-8</v>
      </c>
      <c r="D994" s="1">
        <f>mfs[[#This Row],[flux]]/1000</f>
        <v>2.3127846000000002E-11</v>
      </c>
      <c r="F994" t="s">
        <v>3757</v>
      </c>
      <c r="G994" t="s">
        <v>2778</v>
      </c>
      <c r="H994" s="3">
        <v>2.2970742330642501E-13</v>
      </c>
      <c r="I994">
        <f>_xlfn.XLOOKUP(b2b3[[#This Row],[rxn]],mfs[rxn],mfs[flux_scaled],0)</f>
        <v>0</v>
      </c>
      <c r="J994">
        <f>(b2b3[[#This Row],[flux]]-b2b3[[#This Row],[flux in mfs]])/b2b3[[#This Row],[flux]]</f>
        <v>1</v>
      </c>
      <c r="K994">
        <f>ABS(b2b3[[#This Row],[(mfs - b2+b3) / mfs]])</f>
        <v>1</v>
      </c>
      <c r="L994" t="b">
        <f>_xlfn.TEXTAFTER(b2b3[[#This Row],[rxn]],"-",-1)="SPONT"</f>
        <v>0</v>
      </c>
      <c r="M994" t="str">
        <f>_xlfn.TEXTAFTER(b2b3[[#This Row],[rxn]],"-",-1)</f>
        <v>rt8272</v>
      </c>
      <c r="N994">
        <f>_xlfn.XLOOKUP("'PRO-"&amp;b2b3[[#This Row],[enz]]&amp;"'",'[1]Sheet2 (2)'!$A:$A,'[1]Sheet2 (2)'!$B:$B,"")</f>
        <v>1</v>
      </c>
      <c r="O994">
        <f>IFERROR(_xlfn.XLOOKUP(b2b3[[#This Row],[Column2]],Table17[[#This Row],[rxn-no-enz]],Table17[[#This Row],[flux]],0),0)</f>
        <v>0</v>
      </c>
      <c r="P994" t="str">
        <f>_xlfn.TEXTBEFORE(b2b3[[#This Row],[rxn]],"-",-1,,,"")</f>
        <v>ENZLOAD-C4STMO4_c_FWD</v>
      </c>
    </row>
    <row r="995" spans="1:16" ht="17" hidden="1" x14ac:dyDescent="0.25">
      <c r="A995" s="1" t="s">
        <v>4369</v>
      </c>
      <c r="B995" s="1" t="s">
        <v>2778</v>
      </c>
      <c r="C995" s="1">
        <v>1.3472601699999999E-7</v>
      </c>
      <c r="D995" s="1">
        <f>mfs[[#This Row],[flux]]/1000</f>
        <v>1.34726017E-10</v>
      </c>
      <c r="F995" t="s">
        <v>3758</v>
      </c>
      <c r="G995" t="s">
        <v>2778</v>
      </c>
      <c r="H995" s="3">
        <v>2.5038655373912598E-11</v>
      </c>
      <c r="I995">
        <f>_xlfn.XLOOKUP(b2b3[[#This Row],[rxn]],mfs[rxn],mfs[flux_scaled],0)</f>
        <v>0</v>
      </c>
      <c r="J995">
        <f>(b2b3[[#This Row],[flux]]-b2b3[[#This Row],[flux in mfs]])/b2b3[[#This Row],[flux]]</f>
        <v>1</v>
      </c>
      <c r="K995">
        <f>ABS(b2b3[[#This Row],[(mfs - b2+b3) / mfs]])</f>
        <v>1</v>
      </c>
      <c r="L995" t="b">
        <f>_xlfn.TEXTAFTER(b2b3[[#This Row],[rxn]],"-",-1)="SPONT"</f>
        <v>0</v>
      </c>
      <c r="M995" t="str">
        <f>_xlfn.TEXTAFTER(b2b3[[#This Row],[rxn]],"-",-1)</f>
        <v>rt1745</v>
      </c>
      <c r="N995">
        <f>_xlfn.XLOOKUP("'PRO-"&amp;b2b3[[#This Row],[enz]]&amp;"'",'[1]Sheet2 (2)'!$A:$A,'[1]Sheet2 (2)'!$B:$B,"")</f>
        <v>1</v>
      </c>
      <c r="O995">
        <f>IFERROR(_xlfn.XLOOKUP(b2b3[[#This Row],[Column2]],Table17[[#This Row],[rxn-no-enz]],Table17[[#This Row],[flux]],0),0)</f>
        <v>0</v>
      </c>
      <c r="P995" t="str">
        <f>_xlfn.TEXTBEFORE(b2b3[[#This Row],[rxn]],"-",-1,,,"")</f>
        <v>ENZLOAD-C8STI_c_FWD</v>
      </c>
    </row>
    <row r="996" spans="1:16" ht="17" hidden="1" x14ac:dyDescent="0.25">
      <c r="A996" s="1" t="s">
        <v>11724</v>
      </c>
      <c r="B996" s="1" t="s">
        <v>2778</v>
      </c>
      <c r="C996" s="1">
        <v>4.8326283E-8</v>
      </c>
      <c r="D996" s="1">
        <f>mfs[[#This Row],[flux]]/1000</f>
        <v>4.8326283000000002E-11</v>
      </c>
      <c r="F996" t="s">
        <v>13245</v>
      </c>
      <c r="G996" t="s">
        <v>2778</v>
      </c>
      <c r="H996" s="3">
        <v>3.9521801318655597E-11</v>
      </c>
      <c r="I996">
        <f>_xlfn.XLOOKUP(b2b3[[#This Row],[rxn]],mfs[rxn],mfs[flux_scaled],0)</f>
        <v>0</v>
      </c>
      <c r="J996">
        <f>(b2b3[[#This Row],[flux]]-b2b3[[#This Row],[flux in mfs]])/b2b3[[#This Row],[flux]]</f>
        <v>1</v>
      </c>
      <c r="K996">
        <f>ABS(b2b3[[#This Row],[(mfs - b2+b3) / mfs]])</f>
        <v>1</v>
      </c>
      <c r="L996" t="b">
        <f>_xlfn.TEXTAFTER(b2b3[[#This Row],[rxn]],"-",-1)="SPONT"</f>
        <v>0</v>
      </c>
      <c r="M996" t="str">
        <f>_xlfn.TEXTAFTER(b2b3[[#This Row],[rxn]],"-",-1)</f>
        <v>CPA12</v>
      </c>
      <c r="N996" t="str">
        <f>_xlfn.XLOOKUP("'PRO-"&amp;b2b3[[#This Row],[enz]]&amp;"'",'[1]Sheet2 (2)'!$A:$A,'[1]Sheet2 (2)'!$B:$B,"")</f>
        <v/>
      </c>
      <c r="O996">
        <f>IFERROR(_xlfn.XLOOKUP(b2b3[[#This Row],[Column2]],Table17[[#This Row],[rxn-no-enz]],Table17[[#This Row],[flux]],0),0)</f>
        <v>0</v>
      </c>
      <c r="P996" t="str">
        <f>_xlfn.TEXTBEFORE(b2b3[[#This Row],[rxn]],"-",-1,,,"")</f>
        <v>ENZLOAD-CBPS_c_FWD</v>
      </c>
    </row>
    <row r="997" spans="1:16" ht="17" hidden="1" x14ac:dyDescent="0.25">
      <c r="A997" s="1" t="s">
        <v>11725</v>
      </c>
      <c r="B997" s="1" t="s">
        <v>2778</v>
      </c>
      <c r="C997" s="1">
        <v>1.2685131E-8</v>
      </c>
      <c r="D997" s="1">
        <f>mfs[[#This Row],[flux]]/1000</f>
        <v>1.2685130999999999E-11</v>
      </c>
      <c r="F997" t="s">
        <v>3760</v>
      </c>
      <c r="G997" t="s">
        <v>2778</v>
      </c>
      <c r="H997" s="3">
        <v>4.40680751265551E-12</v>
      </c>
      <c r="I997">
        <f>_xlfn.XLOOKUP(b2b3[[#This Row],[rxn]],mfs[rxn],mfs[flux_scaled],0)</f>
        <v>0</v>
      </c>
      <c r="J997">
        <f>(b2b3[[#This Row],[flux]]-b2b3[[#This Row],[flux in mfs]])/b2b3[[#This Row],[flux]]</f>
        <v>1</v>
      </c>
      <c r="K997">
        <f>ABS(b2b3[[#This Row],[(mfs - b2+b3) / mfs]])</f>
        <v>1</v>
      </c>
      <c r="L997" t="b">
        <f>_xlfn.TEXTAFTER(b2b3[[#This Row],[rxn]],"-",-1)="SPONT"</f>
        <v>0</v>
      </c>
      <c r="M997" t="str">
        <f>_xlfn.TEXTAFTER(b2b3[[#This Row],[rxn]],"-",-1)</f>
        <v>rt4513_rm</v>
      </c>
      <c r="N997">
        <f>_xlfn.XLOOKUP("'PRO-"&amp;b2b3[[#This Row],[enz]]&amp;"'",'[1]Sheet2 (2)'!$A:$A,'[1]Sheet2 (2)'!$B:$B,"")</f>
        <v>1</v>
      </c>
      <c r="O997">
        <f>IFERROR(_xlfn.XLOOKUP(b2b3[[#This Row],[Column2]],Table17[[#This Row],[rxn-no-enz]],Table17[[#This Row],[flux]],0),0)</f>
        <v>0</v>
      </c>
      <c r="P997" t="str">
        <f>_xlfn.TEXTBEFORE(b2b3[[#This Row],[rxn]],"-",-1,,,"")</f>
        <v>ENZLOAD-CDPDAGS_rm_FWD</v>
      </c>
    </row>
    <row r="998" spans="1:16" ht="17" hidden="1" x14ac:dyDescent="0.25">
      <c r="A998" s="1" t="s">
        <v>4370</v>
      </c>
      <c r="B998" s="1" t="s">
        <v>2778</v>
      </c>
      <c r="C998" s="1">
        <v>1.15579E-9</v>
      </c>
      <c r="D998" s="1">
        <f>mfs[[#This Row],[flux]]/1000</f>
        <v>1.1557900000000001E-12</v>
      </c>
      <c r="F998" t="s">
        <v>13319</v>
      </c>
      <c r="G998" t="s">
        <v>2778</v>
      </c>
      <c r="H998" s="3">
        <v>4.6544684697218695E-13</v>
      </c>
      <c r="I998">
        <f>_xlfn.XLOOKUP(b2b3[[#This Row],[rxn]],mfs[rxn],mfs[flux_scaled],0)</f>
        <v>0</v>
      </c>
      <c r="J998">
        <f>(b2b3[[#This Row],[flux]]-b2b3[[#This Row],[flux in mfs]])/b2b3[[#This Row],[flux]]</f>
        <v>1</v>
      </c>
      <c r="K998">
        <f>ABS(b2b3[[#This Row],[(mfs - b2+b3) / mfs]])</f>
        <v>1</v>
      </c>
      <c r="L998" t="b">
        <f>_xlfn.TEXTAFTER(b2b3[[#This Row],[rxn]],"-",-1)="SPONT"</f>
        <v>0</v>
      </c>
      <c r="M998" t="str">
        <f>_xlfn.TEXTAFTER(b2b3[[#This Row],[rxn]],"-",-1)</f>
        <v>rt6946</v>
      </c>
      <c r="N998">
        <f>_xlfn.XLOOKUP("'PRO-"&amp;b2b3[[#This Row],[enz]]&amp;"'",'[1]Sheet2 (2)'!$A:$A,'[1]Sheet2 (2)'!$B:$B,"")</f>
        <v>1</v>
      </c>
      <c r="O998">
        <f>IFERROR(_xlfn.XLOOKUP(b2b3[[#This Row],[Column2]],Table17[[#This Row],[rxn-no-enz]],Table17[[#This Row],[flux]],0),0)</f>
        <v>0</v>
      </c>
      <c r="P998" t="str">
        <f>_xlfn.TEXTBEFORE(b2b3[[#This Row],[rxn]],"-",-1,,,"")</f>
        <v>ENZLOAD-CERH126A_r_FWD</v>
      </c>
    </row>
    <row r="999" spans="1:16" ht="17" hidden="1" x14ac:dyDescent="0.25">
      <c r="A999" s="1" t="s">
        <v>4371</v>
      </c>
      <c r="B999" s="1" t="s">
        <v>2778</v>
      </c>
      <c r="C999" s="1">
        <v>1.3008549860000001E-6</v>
      </c>
      <c r="D999" s="1">
        <f>mfs[[#This Row],[flux]]/1000</f>
        <v>1.300854986E-9</v>
      </c>
      <c r="F999" t="s">
        <v>13320</v>
      </c>
      <c r="G999" t="s">
        <v>2778</v>
      </c>
      <c r="H999" s="3">
        <v>5.0933204206831201E-13</v>
      </c>
      <c r="I999">
        <f>_xlfn.XLOOKUP(b2b3[[#This Row],[rxn]],mfs[rxn],mfs[flux_scaled],0)</f>
        <v>0</v>
      </c>
      <c r="J999">
        <f>(b2b3[[#This Row],[flux]]-b2b3[[#This Row],[flux in mfs]])/b2b3[[#This Row],[flux]]</f>
        <v>1</v>
      </c>
      <c r="K999">
        <f>ABS(b2b3[[#This Row],[(mfs - b2+b3) / mfs]])</f>
        <v>1</v>
      </c>
      <c r="L999" t="b">
        <f>_xlfn.TEXTAFTER(b2b3[[#This Row],[rxn]],"-",-1)="SPONT"</f>
        <v>0</v>
      </c>
      <c r="M999" t="str">
        <f>_xlfn.TEXTAFTER(b2b3[[#This Row],[rxn]],"-",-1)</f>
        <v>rt3023_c</v>
      </c>
      <c r="N999">
        <f>_xlfn.XLOOKUP("'PRO-"&amp;b2b3[[#This Row],[enz]]&amp;"'",'[1]Sheet2 (2)'!$A:$A,'[1]Sheet2 (2)'!$B:$B,"")</f>
        <v>1</v>
      </c>
      <c r="O999">
        <f>IFERROR(_xlfn.XLOOKUP(b2b3[[#This Row],[Column2]],Table17[[#This Row],[rxn-no-enz]],Table17[[#This Row],[flux]],0),0)</f>
        <v>0</v>
      </c>
      <c r="P999" t="str">
        <f>_xlfn.TEXTBEFORE(b2b3[[#This Row],[rxn]],"-",-1,,,"")</f>
        <v>ENZLOAD-CERS124_c_FWD</v>
      </c>
    </row>
    <row r="1000" spans="1:16" ht="17" hidden="1" x14ac:dyDescent="0.25">
      <c r="A1000" s="1" t="s">
        <v>4372</v>
      </c>
      <c r="B1000" s="1" t="s">
        <v>2778</v>
      </c>
      <c r="C1000" s="1">
        <v>8.7753391499999996E-7</v>
      </c>
      <c r="D1000" s="1">
        <f>mfs[[#This Row],[flux]]/1000</f>
        <v>8.7753391499999993E-10</v>
      </c>
      <c r="F1000" t="s">
        <v>13321</v>
      </c>
      <c r="G1000" t="s">
        <v>2778</v>
      </c>
      <c r="H1000" s="3">
        <v>5.0933204206831201E-13</v>
      </c>
      <c r="I1000">
        <f>_xlfn.XLOOKUP(b2b3[[#This Row],[rxn]],mfs[rxn],mfs[flux_scaled],0)</f>
        <v>0</v>
      </c>
      <c r="J1000">
        <f>(b2b3[[#This Row],[flux]]-b2b3[[#This Row],[flux in mfs]])/b2b3[[#This Row],[flux]]</f>
        <v>1</v>
      </c>
      <c r="K1000">
        <f>ABS(b2b3[[#This Row],[(mfs - b2+b3) / mfs]])</f>
        <v>1</v>
      </c>
      <c r="L1000" t="b">
        <f>_xlfn.TEXTAFTER(b2b3[[#This Row],[rxn]],"-",-1)="SPONT"</f>
        <v>0</v>
      </c>
      <c r="M1000" t="str">
        <f>_xlfn.TEXTAFTER(b2b3[[#This Row],[rxn]],"-",-1)</f>
        <v>rt3023_c</v>
      </c>
      <c r="N1000">
        <f>_xlfn.XLOOKUP("'PRO-"&amp;b2b3[[#This Row],[enz]]&amp;"'",'[1]Sheet2 (2)'!$A:$A,'[1]Sheet2 (2)'!$B:$B,"")</f>
        <v>1</v>
      </c>
      <c r="O1000">
        <f>IFERROR(_xlfn.XLOOKUP(b2b3[[#This Row],[Column2]],Table17[[#This Row],[rxn-no-enz]],Table17[[#This Row],[flux]],0),0)</f>
        <v>0</v>
      </c>
      <c r="P1000" t="str">
        <f>_xlfn.TEXTBEFORE(b2b3[[#This Row],[rxn]],"-",-1,,,"")</f>
        <v>ENZLOAD-CERS126_c_FWD</v>
      </c>
    </row>
    <row r="1001" spans="1:16" ht="17" hidden="1" x14ac:dyDescent="0.25">
      <c r="A1001" s="1" t="s">
        <v>4374</v>
      </c>
      <c r="B1001" s="1" t="s">
        <v>2778</v>
      </c>
      <c r="C1001" s="1">
        <v>3.0146802399999999E-7</v>
      </c>
      <c r="D1001" s="1">
        <f>mfs[[#This Row],[flux]]/1000</f>
        <v>3.0146802399999999E-10</v>
      </c>
      <c r="F1001" t="s">
        <v>3765</v>
      </c>
      <c r="G1001" t="s">
        <v>2778</v>
      </c>
      <c r="H1001" s="3">
        <v>1.99769440496739E-11</v>
      </c>
      <c r="I1001">
        <f>_xlfn.XLOOKUP(b2b3[[#This Row],[rxn]],mfs[rxn],mfs[flux_scaled],0)</f>
        <v>0</v>
      </c>
      <c r="J1001">
        <f>(b2b3[[#This Row],[flux]]-b2b3[[#This Row],[flux in mfs]])/b2b3[[#This Row],[flux]]</f>
        <v>1</v>
      </c>
      <c r="K1001">
        <f>ABS(b2b3[[#This Row],[(mfs - b2+b3) / mfs]])</f>
        <v>1</v>
      </c>
      <c r="L1001" t="b">
        <f>_xlfn.TEXTAFTER(b2b3[[#This Row],[rxn]],"-",-1)="SPONT"</f>
        <v>0</v>
      </c>
      <c r="M1001" t="str">
        <f>_xlfn.TEXTAFTER(b2b3[[#This Row],[rxn]],"-",-1)</f>
        <v>rt1336</v>
      </c>
      <c r="N1001">
        <f>_xlfn.XLOOKUP("'PRO-"&amp;b2b3[[#This Row],[enz]]&amp;"'",'[1]Sheet2 (2)'!$A:$A,'[1]Sheet2 (2)'!$B:$B,"")</f>
        <v>1</v>
      </c>
      <c r="O1001">
        <f>IFERROR(_xlfn.XLOOKUP(b2b3[[#This Row],[Column2]],Table17[[#This Row],[rxn-no-enz]],Table17[[#This Row],[flux]],0),0)</f>
        <v>0</v>
      </c>
      <c r="P1001" t="str">
        <f>_xlfn.TEXTBEFORE(b2b3[[#This Row],[rxn]],"-",-1,,,"")</f>
        <v>ENZLOAD-CHORM_c_FWD</v>
      </c>
    </row>
    <row r="1002" spans="1:16" ht="17" hidden="1" x14ac:dyDescent="0.25">
      <c r="A1002" s="1" t="s">
        <v>11726</v>
      </c>
      <c r="B1002" s="1" t="s">
        <v>2778</v>
      </c>
      <c r="C1002" s="1">
        <v>9.6715530000000006E-8</v>
      </c>
      <c r="D1002" s="1">
        <f>mfs[[#This Row],[flux]]/1000</f>
        <v>9.6715530000000008E-11</v>
      </c>
      <c r="F1002" t="s">
        <v>3766</v>
      </c>
      <c r="G1002" t="s">
        <v>2778</v>
      </c>
      <c r="H1002" s="3">
        <v>3.09240827314533E-11</v>
      </c>
      <c r="I1002">
        <f>_xlfn.XLOOKUP(b2b3[[#This Row],[rxn]],mfs[rxn],mfs[flux_scaled],0)</f>
        <v>0</v>
      </c>
      <c r="J1002">
        <f>(b2b3[[#This Row],[flux]]-b2b3[[#This Row],[flux in mfs]])/b2b3[[#This Row],[flux]]</f>
        <v>1</v>
      </c>
      <c r="K1002">
        <f>ABS(b2b3[[#This Row],[(mfs - b2+b3) / mfs]])</f>
        <v>1</v>
      </c>
      <c r="L1002" t="b">
        <f>_xlfn.TEXTAFTER(b2b3[[#This Row],[rxn]],"-",-1)="SPONT"</f>
        <v>0</v>
      </c>
      <c r="M1002" t="str">
        <f>_xlfn.TEXTAFTER(b2b3[[#This Row],[rxn]],"-",-1)</f>
        <v>rt5669</v>
      </c>
      <c r="N1002">
        <f>_xlfn.XLOOKUP("'PRO-"&amp;b2b3[[#This Row],[enz]]&amp;"'",'[1]Sheet2 (2)'!$A:$A,'[1]Sheet2 (2)'!$B:$B,"")</f>
        <v>1</v>
      </c>
      <c r="O1002">
        <f>IFERROR(_xlfn.XLOOKUP(b2b3[[#This Row],[Column2]],Table17[[#This Row],[rxn-no-enz]],Table17[[#This Row],[flux]],0),0)</f>
        <v>0</v>
      </c>
      <c r="P1002" t="str">
        <f>_xlfn.TEXTBEFORE(b2b3[[#This Row],[rxn]],"-",-1,,,"")</f>
        <v>ENZLOAD-CHORS_c_FWD</v>
      </c>
    </row>
    <row r="1003" spans="1:16" ht="17" hidden="1" x14ac:dyDescent="0.25">
      <c r="A1003" s="1" t="s">
        <v>11727</v>
      </c>
      <c r="B1003" s="1" t="s">
        <v>2778</v>
      </c>
      <c r="C1003" s="1">
        <v>3.1590529999999999E-9</v>
      </c>
      <c r="D1003" s="1">
        <f>mfs[[#This Row],[flux]]/1000</f>
        <v>3.1590530000000001E-12</v>
      </c>
      <c r="F1003" t="s">
        <v>3767</v>
      </c>
      <c r="G1003" t="s">
        <v>2778</v>
      </c>
      <c r="H1003" s="3">
        <v>1.8898723691043399E-13</v>
      </c>
      <c r="I1003">
        <f>_xlfn.XLOOKUP(b2b3[[#This Row],[rxn]],mfs[rxn],mfs[flux_scaled],0)</f>
        <v>0</v>
      </c>
      <c r="J1003">
        <f>(b2b3[[#This Row],[flux]]-b2b3[[#This Row],[flux in mfs]])/b2b3[[#This Row],[flux]]</f>
        <v>1</v>
      </c>
      <c r="K1003">
        <f>ABS(b2b3[[#This Row],[(mfs - b2+b3) / mfs]])</f>
        <v>1</v>
      </c>
      <c r="L1003" t="b">
        <f>_xlfn.TEXTAFTER(b2b3[[#This Row],[rxn]],"-",-1)="SPONT"</f>
        <v>0</v>
      </c>
      <c r="M1003" t="str">
        <f>_xlfn.TEXTAFTER(b2b3[[#This Row],[rxn]],"-",-1)</f>
        <v>rt0073</v>
      </c>
      <c r="N1003">
        <f>_xlfn.XLOOKUP("'PRO-"&amp;b2b3[[#This Row],[enz]]&amp;"'",'[1]Sheet2 (2)'!$A:$A,'[1]Sheet2 (2)'!$B:$B,"")</f>
        <v>1</v>
      </c>
      <c r="O1003">
        <f>IFERROR(_xlfn.XLOOKUP(b2b3[[#This Row],[Column2]],Table17[[#This Row],[rxn-no-enz]],Table17[[#This Row],[flux]],0),0)</f>
        <v>0</v>
      </c>
      <c r="P1003" t="str">
        <f>_xlfn.TEXTBEFORE(b2b3[[#This Row],[rxn]],"-",-1,,,"")</f>
        <v>ENZLOAD-CHTNS_c_FWD</v>
      </c>
    </row>
    <row r="1004" spans="1:16" ht="17" hidden="1" x14ac:dyDescent="0.25">
      <c r="A1004" s="1" t="s">
        <v>11728</v>
      </c>
      <c r="B1004" s="1" t="s">
        <v>2778</v>
      </c>
      <c r="C1004" s="1">
        <v>5.8490710000000003E-9</v>
      </c>
      <c r="D1004" s="1">
        <f>mfs[[#This Row],[flux]]/1000</f>
        <v>5.8490710000000004E-12</v>
      </c>
      <c r="F1004" t="s">
        <v>3768</v>
      </c>
      <c r="G1004" t="s">
        <v>2778</v>
      </c>
      <c r="H1004" s="3">
        <v>3.6710205581122804E-12</v>
      </c>
      <c r="I1004">
        <f>_xlfn.XLOOKUP(b2b3[[#This Row],[rxn]],mfs[rxn],mfs[flux_scaled],0)</f>
        <v>0</v>
      </c>
      <c r="J1004">
        <f>(b2b3[[#This Row],[flux]]-b2b3[[#This Row],[flux in mfs]])/b2b3[[#This Row],[flux]]</f>
        <v>1</v>
      </c>
      <c r="K1004">
        <f>ABS(b2b3[[#This Row],[(mfs - b2+b3) / mfs]])</f>
        <v>1</v>
      </c>
      <c r="L1004" t="b">
        <f>_xlfn.TEXTAFTER(b2b3[[#This Row],[rxn]],"-",-1)="SPONT"</f>
        <v>0</v>
      </c>
      <c r="M1004" t="str">
        <f>_xlfn.TEXTAFTER(b2b3[[#This Row],[rxn]],"-",-1)</f>
        <v>rt2146</v>
      </c>
      <c r="N1004">
        <f>_xlfn.XLOOKUP("'PRO-"&amp;b2b3[[#This Row],[enz]]&amp;"'",'[1]Sheet2 (2)'!$A:$A,'[1]Sheet2 (2)'!$B:$B,"")</f>
        <v>1</v>
      </c>
      <c r="O1004">
        <f>IFERROR(_xlfn.XLOOKUP(b2b3[[#This Row],[Column2]],Table17[[#This Row],[rxn-no-enz]],Table17[[#This Row],[flux]],0),0)</f>
        <v>0</v>
      </c>
      <c r="P1004" t="str">
        <f>_xlfn.TEXTBEFORE(b2b3[[#This Row],[rxn]],"-",-1,,,"")</f>
        <v>ENZLOAD-CITMALta_m_FWD</v>
      </c>
    </row>
    <row r="1005" spans="1:16" ht="17" hidden="1" x14ac:dyDescent="0.25">
      <c r="A1005" s="1" t="s">
        <v>4375</v>
      </c>
      <c r="B1005" s="1" t="s">
        <v>2778</v>
      </c>
      <c r="C1005" s="1">
        <v>4.856063E-9</v>
      </c>
      <c r="D1005" s="1">
        <f>mfs[[#This Row],[flux]]/1000</f>
        <v>4.8560630000000003E-12</v>
      </c>
      <c r="F1005" t="s">
        <v>13246</v>
      </c>
      <c r="G1005" t="s">
        <v>2778</v>
      </c>
      <c r="H1005" s="3">
        <v>3.6710205581122804E-12</v>
      </c>
      <c r="I1005">
        <f>_xlfn.XLOOKUP(b2b3[[#This Row],[rxn]],mfs[rxn],mfs[flux_scaled],0)</f>
        <v>0</v>
      </c>
      <c r="J1005">
        <f>(b2b3[[#This Row],[flux]]-b2b3[[#This Row],[flux in mfs]])/b2b3[[#This Row],[flux]]</f>
        <v>1</v>
      </c>
      <c r="K1005">
        <f>ABS(b2b3[[#This Row],[(mfs - b2+b3) / mfs]])</f>
        <v>1</v>
      </c>
      <c r="L1005" t="b">
        <f>_xlfn.TEXTAFTER(b2b3[[#This Row],[rxn]],"-",-1)="SPONT"</f>
        <v>0</v>
      </c>
      <c r="M1005" t="str">
        <f>_xlfn.TEXTAFTER(b2b3[[#This Row],[rxn]],"-",-1)</f>
        <v>rt2146</v>
      </c>
      <c r="N1005">
        <f>_xlfn.XLOOKUP("'PRO-"&amp;b2b3[[#This Row],[enz]]&amp;"'",'[1]Sheet2 (2)'!$A:$A,'[1]Sheet2 (2)'!$B:$B,"")</f>
        <v>1</v>
      </c>
      <c r="O1005">
        <f>IFERROR(_xlfn.XLOOKUP(b2b3[[#This Row],[Column2]],Table17[[#This Row],[rxn-no-enz]],Table17[[#This Row],[flux]],0),0)</f>
        <v>0</v>
      </c>
      <c r="P1005" t="str">
        <f>_xlfn.TEXTBEFORE(b2b3[[#This Row],[rxn]],"-",-1,,,"")</f>
        <v>ENZLOAD-CITt3_m_REV</v>
      </c>
    </row>
    <row r="1006" spans="1:16" ht="17" hidden="1" x14ac:dyDescent="0.25">
      <c r="A1006" s="1" t="s">
        <v>11729</v>
      </c>
      <c r="B1006" s="1" t="s">
        <v>2778</v>
      </c>
      <c r="C1006" s="1">
        <v>1.713749906E-6</v>
      </c>
      <c r="D1006" s="1">
        <f>mfs[[#This Row],[flux]]/1000</f>
        <v>1.713749906E-9</v>
      </c>
      <c r="F1006" t="s">
        <v>3769</v>
      </c>
      <c r="G1006" t="s">
        <v>2778</v>
      </c>
      <c r="H1006" s="3">
        <v>1.2786881913004999E-12</v>
      </c>
      <c r="I1006">
        <f>_xlfn.XLOOKUP(b2b3[[#This Row],[rxn]],mfs[rxn],mfs[flux_scaled],0)</f>
        <v>0</v>
      </c>
      <c r="J1006">
        <f>(b2b3[[#This Row],[flux]]-b2b3[[#This Row],[flux in mfs]])/b2b3[[#This Row],[flux]]</f>
        <v>1</v>
      </c>
      <c r="K1006">
        <f>ABS(b2b3[[#This Row],[(mfs - b2+b3) / mfs]])</f>
        <v>1</v>
      </c>
      <c r="L1006" t="b">
        <f>_xlfn.TEXTAFTER(b2b3[[#This Row],[rxn]],"-",-1)="SPONT"</f>
        <v>0</v>
      </c>
      <c r="M1006" t="str">
        <f>_xlfn.TEXTAFTER(b2b3[[#This Row],[rxn]],"-",-1)</f>
        <v>rt5829</v>
      </c>
      <c r="N1006">
        <f>_xlfn.XLOOKUP("'PRO-"&amp;b2b3[[#This Row],[enz]]&amp;"'",'[1]Sheet2 (2)'!$A:$A,'[1]Sheet2 (2)'!$B:$B,"")</f>
        <v>1</v>
      </c>
      <c r="O1006">
        <f>IFERROR(_xlfn.XLOOKUP(b2b3[[#This Row],[Column2]],Table17[[#This Row],[rxn-no-enz]],Table17[[#This Row],[flux]],0),0)</f>
        <v>0</v>
      </c>
      <c r="P1006" t="str">
        <f>_xlfn.TEXTBEFORE(b2b3[[#This Row],[rxn]],"-",-1,,,"")</f>
        <v>ENZLOAD-CPPPGO_c_FWD</v>
      </c>
    </row>
    <row r="1007" spans="1:16" ht="17" hidden="1" x14ac:dyDescent="0.25">
      <c r="A1007" s="1" t="s">
        <v>11730</v>
      </c>
      <c r="B1007" s="1" t="s">
        <v>2778</v>
      </c>
      <c r="C1007" s="1">
        <v>6.78369E-10</v>
      </c>
      <c r="D1007" s="1">
        <f>mfs[[#This Row],[flux]]/1000</f>
        <v>6.7836899999999999E-13</v>
      </c>
      <c r="F1007" t="s">
        <v>13247</v>
      </c>
      <c r="G1007" t="s">
        <v>2778</v>
      </c>
      <c r="H1007" s="3">
        <v>4.6615715914368902E-10</v>
      </c>
      <c r="I1007">
        <f>_xlfn.XLOOKUP(b2b3[[#This Row],[rxn]],mfs[rxn],mfs[flux_scaled],0)</f>
        <v>0</v>
      </c>
      <c r="J1007">
        <f>(b2b3[[#This Row],[flux]]-b2b3[[#This Row],[flux in mfs]])/b2b3[[#This Row],[flux]]</f>
        <v>1</v>
      </c>
      <c r="K1007">
        <f>ABS(b2b3[[#This Row],[(mfs - b2+b3) / mfs]])</f>
        <v>1</v>
      </c>
      <c r="L1007" t="b">
        <f>_xlfn.TEXTAFTER(b2b3[[#This Row],[rxn]],"-",-1)="SPONT"</f>
        <v>0</v>
      </c>
      <c r="M1007" t="str">
        <f>_xlfn.TEXTAFTER(b2b3[[#This Row],[rxn]],"-",-1)</f>
        <v>rt2960</v>
      </c>
      <c r="N1007">
        <f>_xlfn.XLOOKUP("'PRO-"&amp;b2b3[[#This Row],[enz]]&amp;"'",'[1]Sheet2 (2)'!$A:$A,'[1]Sheet2 (2)'!$B:$B,"")</f>
        <v>2</v>
      </c>
      <c r="O1007">
        <f>IFERROR(_xlfn.XLOOKUP(b2b3[[#This Row],[Column2]],Table17[[#This Row],[rxn-no-enz]],Table17[[#This Row],[flux]],0),0)</f>
        <v>0</v>
      </c>
      <c r="P1007" t="str">
        <f>_xlfn.TEXTBEFORE(b2b3[[#This Row],[rxn]],"-",-1,,,"")</f>
        <v>ENZLOAD-CS_m_FWD</v>
      </c>
    </row>
    <row r="1008" spans="1:16" ht="17" hidden="1" x14ac:dyDescent="0.25">
      <c r="A1008" s="1" t="s">
        <v>11731</v>
      </c>
      <c r="B1008" s="1" t="s">
        <v>2778</v>
      </c>
      <c r="C1008" s="1">
        <v>3.4261690100000001E-7</v>
      </c>
      <c r="D1008" s="1">
        <f>mfs[[#This Row],[flux]]/1000</f>
        <v>3.4261690099999999E-10</v>
      </c>
      <c r="F1008" t="s">
        <v>3771</v>
      </c>
      <c r="G1008" t="s">
        <v>2778</v>
      </c>
      <c r="H1008" s="3">
        <v>1.6500732766723901E-11</v>
      </c>
      <c r="I1008">
        <f>_xlfn.XLOOKUP(b2b3[[#This Row],[rxn]],mfs[rxn],mfs[flux_scaled],0)</f>
        <v>0</v>
      </c>
      <c r="J1008">
        <f>(b2b3[[#This Row],[flux]]-b2b3[[#This Row],[flux in mfs]])/b2b3[[#This Row],[flux]]</f>
        <v>1</v>
      </c>
      <c r="K1008">
        <f>ABS(b2b3[[#This Row],[(mfs - b2+b3) / mfs]])</f>
        <v>1</v>
      </c>
      <c r="L1008" t="b">
        <f>_xlfn.TEXTAFTER(b2b3[[#This Row],[rxn]],"-",-1)="SPONT"</f>
        <v>0</v>
      </c>
      <c r="M1008" t="str">
        <f>_xlfn.TEXTAFTER(b2b3[[#This Row],[rxn]],"-",-1)</f>
        <v>rt8107</v>
      </c>
      <c r="N1008">
        <f>_xlfn.XLOOKUP("'PRO-"&amp;b2b3[[#This Row],[enz]]&amp;"'",'[1]Sheet2 (2)'!$A:$A,'[1]Sheet2 (2)'!$B:$B,"")</f>
        <v>1</v>
      </c>
      <c r="O1008">
        <f>IFERROR(_xlfn.XLOOKUP(b2b3[[#This Row],[Column2]],Table17[[#This Row],[rxn-no-enz]],Table17[[#This Row],[flux]],0),0)</f>
        <v>0</v>
      </c>
      <c r="P1008" t="str">
        <f>_xlfn.TEXTBEFORE(b2b3[[#This Row],[rxn]],"-",-1,,,"")</f>
        <v>ENZLOAD-CTPS1_c_FWD</v>
      </c>
    </row>
    <row r="1009" spans="1:16" ht="17" hidden="1" x14ac:dyDescent="0.25">
      <c r="A1009" s="1" t="s">
        <v>4376</v>
      </c>
      <c r="B1009" s="1" t="s">
        <v>2778</v>
      </c>
      <c r="C1009" s="1">
        <v>1.9294189999999998E-9</v>
      </c>
      <c r="D1009" s="1">
        <f>mfs[[#This Row],[flux]]/1000</f>
        <v>1.9294189999999999E-12</v>
      </c>
      <c r="F1009" t="s">
        <v>3773</v>
      </c>
      <c r="G1009" t="s">
        <v>2778</v>
      </c>
      <c r="H1009" s="3">
        <v>1.4712598862172299E-12</v>
      </c>
      <c r="I1009">
        <f>_xlfn.XLOOKUP(b2b3[[#This Row],[rxn]],mfs[rxn],mfs[flux_scaled],0)</f>
        <v>0</v>
      </c>
      <c r="J1009">
        <f>(b2b3[[#This Row],[flux]]-b2b3[[#This Row],[flux in mfs]])/b2b3[[#This Row],[flux]]</f>
        <v>1</v>
      </c>
      <c r="K1009">
        <f>ABS(b2b3[[#This Row],[(mfs - b2+b3) / mfs]])</f>
        <v>1</v>
      </c>
      <c r="L1009" t="b">
        <f>_xlfn.TEXTAFTER(b2b3[[#This Row],[rxn]],"-",-1)="SPONT"</f>
        <v>0</v>
      </c>
      <c r="M1009" t="str">
        <f>_xlfn.TEXTAFTER(b2b3[[#This Row],[rxn]],"-",-1)</f>
        <v>rt1131</v>
      </c>
      <c r="N1009">
        <f>_xlfn.XLOOKUP("'PRO-"&amp;b2b3[[#This Row],[enz]]&amp;"'",'[1]Sheet2 (2)'!$A:$A,'[1]Sheet2 (2)'!$B:$B,"")</f>
        <v>1</v>
      </c>
      <c r="O1009">
        <f>IFERROR(_xlfn.XLOOKUP(b2b3[[#This Row],[Column2]],Table17[[#This Row],[rxn-no-enz]],Table17[[#This Row],[flux]],0),0)</f>
        <v>0</v>
      </c>
      <c r="P1009" t="str">
        <f>_xlfn.TEXTBEFORE(b2b3[[#This Row],[rxn]],"-",-1,,,"")</f>
        <v>ENZLOAD-CYSTGL_c_FWD</v>
      </c>
    </row>
    <row r="1010" spans="1:16" ht="17" hidden="1" x14ac:dyDescent="0.25">
      <c r="A1010" s="1" t="s">
        <v>11732</v>
      </c>
      <c r="B1010" s="1" t="s">
        <v>2778</v>
      </c>
      <c r="C1010" s="1">
        <v>2.9225340000000001E-8</v>
      </c>
      <c r="D1010" s="1">
        <f>mfs[[#This Row],[flux]]/1000</f>
        <v>2.9225340000000004E-11</v>
      </c>
      <c r="F1010" t="s">
        <v>3774</v>
      </c>
      <c r="G1010" t="s">
        <v>2778</v>
      </c>
      <c r="H1010" s="3">
        <v>7.5905894567125003E-12</v>
      </c>
      <c r="I1010">
        <f>_xlfn.XLOOKUP(b2b3[[#This Row],[rxn]],mfs[rxn],mfs[flux_scaled],0)</f>
        <v>0</v>
      </c>
      <c r="J1010">
        <f>(b2b3[[#This Row],[flux]]-b2b3[[#This Row],[flux in mfs]])/b2b3[[#This Row],[flux]]</f>
        <v>1</v>
      </c>
      <c r="K1010">
        <f>ABS(b2b3[[#This Row],[(mfs - b2+b3) / mfs]])</f>
        <v>1</v>
      </c>
      <c r="L1010" t="b">
        <f>_xlfn.TEXTAFTER(b2b3[[#This Row],[rxn]],"-",-1)="SPONT"</f>
        <v>0</v>
      </c>
      <c r="M1010" t="str">
        <f>_xlfn.TEXTAFTER(b2b3[[#This Row],[rxn]],"-",-1)</f>
        <v>rt1487</v>
      </c>
      <c r="N1010">
        <f>_xlfn.XLOOKUP("'PRO-"&amp;b2b3[[#This Row],[enz]]&amp;"'",'[1]Sheet2 (2)'!$A:$A,'[1]Sheet2 (2)'!$B:$B,"")</f>
        <v>1</v>
      </c>
      <c r="O1010">
        <f>IFERROR(_xlfn.XLOOKUP(b2b3[[#This Row],[Column2]],Table17[[#This Row],[rxn-no-enz]],Table17[[#This Row],[flux]],0),0)</f>
        <v>0</v>
      </c>
      <c r="P1010" t="str">
        <f>_xlfn.TEXTBEFORE(b2b3[[#This Row],[rxn]],"-",-1,,,"")</f>
        <v>ENZLOAD-CYSTRS_c_FWD</v>
      </c>
    </row>
    <row r="1011" spans="1:16" ht="17" hidden="1" x14ac:dyDescent="0.25">
      <c r="A1011" s="1" t="s">
        <v>11733</v>
      </c>
      <c r="B1011" s="1" t="s">
        <v>2778</v>
      </c>
      <c r="C1011" s="1">
        <v>3.8780746999999997E-8</v>
      </c>
      <c r="D1011" s="1">
        <f>mfs[[#This Row],[flux]]/1000</f>
        <v>3.8780746999999999E-11</v>
      </c>
      <c r="F1011" t="s">
        <v>13248</v>
      </c>
      <c r="G1011" t="s">
        <v>2778</v>
      </c>
      <c r="H1011" s="3">
        <v>1.83227895524153E-11</v>
      </c>
      <c r="I1011">
        <f>_xlfn.XLOOKUP(b2b3[[#This Row],[rxn]],mfs[rxn],mfs[flux_scaled],0)</f>
        <v>0</v>
      </c>
      <c r="J1011">
        <f>(b2b3[[#This Row],[flux]]-b2b3[[#This Row],[flux in mfs]])/b2b3[[#This Row],[flux]]</f>
        <v>1</v>
      </c>
      <c r="K1011">
        <f>ABS(b2b3[[#This Row],[(mfs - b2+b3) / mfs]])</f>
        <v>1</v>
      </c>
      <c r="L1011" t="b">
        <f>_xlfn.TEXTAFTER(b2b3[[#This Row],[rxn]],"-",-1)="SPONT"</f>
        <v>0</v>
      </c>
      <c r="M1011" t="str">
        <f>_xlfn.TEXTAFTER(b2b3[[#This Row],[rxn]],"-",-1)</f>
        <v>rt7344</v>
      </c>
      <c r="N1011">
        <f>_xlfn.XLOOKUP("'PRO-"&amp;b2b3[[#This Row],[enz]]&amp;"'",'[1]Sheet2 (2)'!$A:$A,'[1]Sheet2 (2)'!$B:$B,"")</f>
        <v>1</v>
      </c>
      <c r="O1011">
        <f>IFERROR(_xlfn.XLOOKUP(b2b3[[#This Row],[Column2]],Table17[[#This Row],[rxn-no-enz]],Table17[[#This Row],[flux]],0),0)</f>
        <v>0</v>
      </c>
      <c r="P1011" t="str">
        <f>_xlfn.TEXTBEFORE(b2b3[[#This Row],[rxn]],"-",-1,,,"")</f>
        <v>ENZLOAD-CYSTS_c_FWD</v>
      </c>
    </row>
    <row r="1012" spans="1:16" ht="17" hidden="1" x14ac:dyDescent="0.25">
      <c r="A1012" s="1" t="s">
        <v>11734</v>
      </c>
      <c r="B1012" s="1" t="s">
        <v>2778</v>
      </c>
      <c r="C1012" s="1">
        <v>3.1088306399999999E-7</v>
      </c>
      <c r="D1012" s="1">
        <f>mfs[[#This Row],[flux]]/1000</f>
        <v>3.1088306399999998E-10</v>
      </c>
      <c r="F1012" t="s">
        <v>3775</v>
      </c>
      <c r="G1012" t="s">
        <v>2778</v>
      </c>
      <c r="H1012" s="3">
        <v>1.21633309115214E-12</v>
      </c>
      <c r="I1012">
        <f>_xlfn.XLOOKUP(b2b3[[#This Row],[rxn]],mfs[rxn],mfs[flux_scaled],0)</f>
        <v>0</v>
      </c>
      <c r="J1012">
        <f>(b2b3[[#This Row],[flux]]-b2b3[[#This Row],[flux in mfs]])/b2b3[[#This Row],[flux]]</f>
        <v>1</v>
      </c>
      <c r="K1012">
        <f>ABS(b2b3[[#This Row],[(mfs - b2+b3) / mfs]])</f>
        <v>1</v>
      </c>
      <c r="L1012" t="b">
        <f>_xlfn.TEXTAFTER(b2b3[[#This Row],[rxn]],"-",-1)="SPONT"</f>
        <v>0</v>
      </c>
      <c r="M1012" t="str">
        <f>_xlfn.TEXTAFTER(b2b3[[#This Row],[rxn]],"-",-1)</f>
        <v>rt1788</v>
      </c>
      <c r="N1012">
        <f>_xlfn.XLOOKUP("'PRO-"&amp;b2b3[[#This Row],[enz]]&amp;"'",'[1]Sheet2 (2)'!$A:$A,'[1]Sheet2 (2)'!$B:$B,"")</f>
        <v>1</v>
      </c>
      <c r="O1012">
        <f>IFERROR(_xlfn.XLOOKUP(b2b3[[#This Row],[Column2]],Table17[[#This Row],[rxn-no-enz]],Table17[[#This Row],[flux]],0),0)</f>
        <v>0</v>
      </c>
      <c r="P1012" t="str">
        <f>_xlfn.TEXTBEFORE(b2b3[[#This Row],[rxn]],"-",-1,,,"")</f>
        <v>ENZLOAD-DAGK_rm_FWD</v>
      </c>
    </row>
    <row r="1013" spans="1:16" ht="17" hidden="1" x14ac:dyDescent="0.25">
      <c r="A1013" s="1" t="s">
        <v>11735</v>
      </c>
      <c r="B1013" s="1" t="s">
        <v>2778</v>
      </c>
      <c r="C1013" s="1">
        <v>3.3679473000000002E-8</v>
      </c>
      <c r="D1013" s="1">
        <f>mfs[[#This Row],[flux]]/1000</f>
        <v>3.3679473E-11</v>
      </c>
      <c r="F1013" t="s">
        <v>13249</v>
      </c>
      <c r="G1013" t="s">
        <v>2778</v>
      </c>
      <c r="H1013" s="3">
        <v>2.5596213429730598E-13</v>
      </c>
      <c r="I1013">
        <f>_xlfn.XLOOKUP(b2b3[[#This Row],[rxn]],mfs[rxn],mfs[flux_scaled],0)</f>
        <v>0</v>
      </c>
      <c r="J1013">
        <f>(b2b3[[#This Row],[flux]]-b2b3[[#This Row],[flux in mfs]])/b2b3[[#This Row],[flux]]</f>
        <v>1</v>
      </c>
      <c r="K1013">
        <f>ABS(b2b3[[#This Row],[(mfs - b2+b3) / mfs]])</f>
        <v>1</v>
      </c>
      <c r="L1013" t="b">
        <f>_xlfn.TEXTAFTER(b2b3[[#This Row],[rxn]],"-",-1)="SPONT"</f>
        <v>0</v>
      </c>
      <c r="M1013" t="str">
        <f>_xlfn.TEXTAFTER(b2b3[[#This Row],[rxn]],"-",-1)</f>
        <v>rt1378</v>
      </c>
      <c r="N1013">
        <f>_xlfn.XLOOKUP("'PRO-"&amp;b2b3[[#This Row],[enz]]&amp;"'",'[1]Sheet2 (2)'!$A:$A,'[1]Sheet2 (2)'!$B:$B,"")</f>
        <v>1</v>
      </c>
      <c r="O1013">
        <f>IFERROR(_xlfn.XLOOKUP(b2b3[[#This Row],[Column2]],Table17[[#This Row],[rxn-no-enz]],Table17[[#This Row],[flux]],0),0)</f>
        <v>0</v>
      </c>
      <c r="P1013" t="str">
        <f>_xlfn.TEXTBEFORE(b2b3[[#This Row],[rxn]],"-",-1,,,"")</f>
        <v>ENZLOAD-DAGL_l_FWD</v>
      </c>
    </row>
    <row r="1014" spans="1:16" ht="17" hidden="1" x14ac:dyDescent="0.25">
      <c r="A1014" s="1" t="s">
        <v>11736</v>
      </c>
      <c r="B1014" s="1" t="s">
        <v>2778</v>
      </c>
      <c r="C1014" s="1">
        <v>5.1199378000000002E-8</v>
      </c>
      <c r="D1014" s="1">
        <f>mfs[[#This Row],[flux]]/1000</f>
        <v>5.1199378000000004E-11</v>
      </c>
      <c r="F1014" t="s">
        <v>3776</v>
      </c>
      <c r="G1014" t="s">
        <v>2778</v>
      </c>
      <c r="H1014" s="3">
        <v>6.2228574258686702E-12</v>
      </c>
      <c r="I1014">
        <f>_xlfn.XLOOKUP(b2b3[[#This Row],[rxn]],mfs[rxn],mfs[flux_scaled],0)</f>
        <v>0</v>
      </c>
      <c r="J1014">
        <f>(b2b3[[#This Row],[flux]]-b2b3[[#This Row],[flux in mfs]])/b2b3[[#This Row],[flux]]</f>
        <v>1</v>
      </c>
      <c r="K1014">
        <f>ABS(b2b3[[#This Row],[(mfs - b2+b3) / mfs]])</f>
        <v>1</v>
      </c>
      <c r="L1014" t="b">
        <f>_xlfn.TEXTAFTER(b2b3[[#This Row],[rxn]],"-",-1)="SPONT"</f>
        <v>0</v>
      </c>
      <c r="M1014" t="str">
        <f>_xlfn.TEXTAFTER(b2b3[[#This Row],[rxn]],"-",-1)</f>
        <v>rt8298</v>
      </c>
      <c r="N1014">
        <f>_xlfn.XLOOKUP("'PRO-"&amp;b2b3[[#This Row],[enz]]&amp;"'",'[1]Sheet2 (2)'!$A:$A,'[1]Sheet2 (2)'!$B:$B,"")</f>
        <v>1</v>
      </c>
      <c r="O1014">
        <f>IFERROR(_xlfn.XLOOKUP(b2b3[[#This Row],[Column2]],Table17[[#This Row],[rxn-no-enz]],Table17[[#This Row],[flux]],0),0)</f>
        <v>0</v>
      </c>
      <c r="P1014" t="str">
        <f>_xlfn.TEXTBEFORE(b2b3[[#This Row],[rxn]],"-",-1,,,"")</f>
        <v>ENZLOAD-DB4PS_c_FWD</v>
      </c>
    </row>
    <row r="1015" spans="1:16" ht="17" hidden="1" x14ac:dyDescent="0.25">
      <c r="A1015" s="1" t="s">
        <v>4379</v>
      </c>
      <c r="B1015" s="1" t="s">
        <v>2778</v>
      </c>
      <c r="C1015" s="1">
        <v>9.4833908900000001E-7</v>
      </c>
      <c r="D1015" s="1">
        <f>mfs[[#This Row],[flux]]/1000</f>
        <v>9.4833908899999999E-10</v>
      </c>
      <c r="F1015" t="s">
        <v>13250</v>
      </c>
      <c r="G1015" t="s">
        <v>2778</v>
      </c>
      <c r="H1015" s="3">
        <v>2.31435049567217E-12</v>
      </c>
      <c r="I1015">
        <f>_xlfn.XLOOKUP(b2b3[[#This Row],[rxn]],mfs[rxn],mfs[flux_scaled],0)</f>
        <v>0</v>
      </c>
      <c r="J1015">
        <f>(b2b3[[#This Row],[flux]]-b2b3[[#This Row],[flux in mfs]])/b2b3[[#This Row],[flux]]</f>
        <v>1</v>
      </c>
      <c r="K1015">
        <f>ABS(b2b3[[#This Row],[(mfs - b2+b3) / mfs]])</f>
        <v>1</v>
      </c>
      <c r="L1015" t="b">
        <f>_xlfn.TEXTAFTER(b2b3[[#This Row],[rxn]],"-",-1)="SPONT"</f>
        <v>0</v>
      </c>
      <c r="M1015" t="str">
        <f>_xlfn.TEXTAFTER(b2b3[[#This Row],[rxn]],"-",-1)</f>
        <v>rt0757</v>
      </c>
      <c r="N1015">
        <f>_xlfn.XLOOKUP("'PRO-"&amp;b2b3[[#This Row],[enz]]&amp;"'",'[1]Sheet2 (2)'!$A:$A,'[1]Sheet2 (2)'!$B:$B,"")</f>
        <v>1</v>
      </c>
      <c r="O1015">
        <f>IFERROR(_xlfn.XLOOKUP(b2b3[[#This Row],[Column2]],Table17[[#This Row],[rxn-no-enz]],Table17[[#This Row],[flux]],0),0)</f>
        <v>0</v>
      </c>
      <c r="P1015" t="str">
        <f>_xlfn.TEXTBEFORE(b2b3[[#This Row],[rxn]],"-",-1,,,"")</f>
        <v>ENZLOAD-DCMPDA_c_FWD</v>
      </c>
    </row>
    <row r="1016" spans="1:16" ht="17" hidden="1" x14ac:dyDescent="0.25">
      <c r="A1016" s="1" t="s">
        <v>11737</v>
      </c>
      <c r="B1016" s="1" t="s">
        <v>2778</v>
      </c>
      <c r="C1016" s="1">
        <v>2.6875250000000002E-9</v>
      </c>
      <c r="D1016" s="1">
        <f>mfs[[#This Row],[flux]]/1000</f>
        <v>2.6875250000000003E-12</v>
      </c>
      <c r="F1016" t="s">
        <v>13251</v>
      </c>
      <c r="G1016" t="s">
        <v>2778</v>
      </c>
      <c r="H1016" s="3">
        <v>3.9339994503592003E-11</v>
      </c>
      <c r="I1016">
        <f>_xlfn.XLOOKUP(b2b3[[#This Row],[rxn]],mfs[rxn],mfs[flux_scaled],0)</f>
        <v>0</v>
      </c>
      <c r="J1016">
        <f>(b2b3[[#This Row],[flux]]-b2b3[[#This Row],[flux in mfs]])/b2b3[[#This Row],[flux]]</f>
        <v>1</v>
      </c>
      <c r="K1016">
        <f>ABS(b2b3[[#This Row],[(mfs - b2+b3) / mfs]])</f>
        <v>1</v>
      </c>
      <c r="L1016" t="b">
        <f>_xlfn.TEXTAFTER(b2b3[[#This Row],[rxn]],"-",-1)="SPONT"</f>
        <v>0</v>
      </c>
      <c r="M1016" t="str">
        <f>_xlfn.TEXTAFTER(b2b3[[#This Row],[rxn]],"-",-1)</f>
        <v>rt2234_m</v>
      </c>
      <c r="N1016">
        <f>_xlfn.XLOOKUP("'PRO-"&amp;b2b3[[#This Row],[enz]]&amp;"'",'[1]Sheet2 (2)'!$A:$A,'[1]Sheet2 (2)'!$B:$B,"")</f>
        <v>1</v>
      </c>
      <c r="O1016">
        <f>IFERROR(_xlfn.XLOOKUP(b2b3[[#This Row],[Column2]],Table17[[#This Row],[rxn-no-enz]],Table17[[#This Row],[flux]],0),0)</f>
        <v>0</v>
      </c>
      <c r="P1016" t="str">
        <f>_xlfn.TEXTBEFORE(b2b3[[#This Row],[rxn]],"-",-1,,,"")</f>
        <v>ENZLOAD-DDPA_m_FWD</v>
      </c>
    </row>
    <row r="1017" spans="1:16" ht="17" hidden="1" x14ac:dyDescent="0.25">
      <c r="A1017" s="1" t="s">
        <v>4380</v>
      </c>
      <c r="B1017" s="1" t="s">
        <v>2778</v>
      </c>
      <c r="C1017" s="1">
        <v>1.0737493E-8</v>
      </c>
      <c r="D1017" s="1">
        <f>mfs[[#This Row],[flux]]/1000</f>
        <v>1.0737493E-11</v>
      </c>
      <c r="F1017" t="s">
        <v>3780</v>
      </c>
      <c r="G1017" t="s">
        <v>2778</v>
      </c>
      <c r="H1017" s="3">
        <v>1.8533722377608799E-11</v>
      </c>
      <c r="I1017">
        <f>_xlfn.XLOOKUP(b2b3[[#This Row],[rxn]],mfs[rxn],mfs[flux_scaled],0)</f>
        <v>0</v>
      </c>
      <c r="J1017">
        <f>(b2b3[[#This Row],[flux]]-b2b3[[#This Row],[flux in mfs]])/b2b3[[#This Row],[flux]]</f>
        <v>1</v>
      </c>
      <c r="K1017">
        <f>ABS(b2b3[[#This Row],[(mfs - b2+b3) / mfs]])</f>
        <v>1</v>
      </c>
      <c r="L1017" t="b">
        <f>_xlfn.TEXTAFTER(b2b3[[#This Row],[rxn]],"-",-1)="SPONT"</f>
        <v>0</v>
      </c>
      <c r="M1017" t="str">
        <f>_xlfn.TEXTAFTER(b2b3[[#This Row],[rxn]],"-",-1)</f>
        <v>rt1321</v>
      </c>
      <c r="N1017">
        <f>_xlfn.XLOOKUP("'PRO-"&amp;b2b3[[#This Row],[enz]]&amp;"'",'[1]Sheet2 (2)'!$A:$A,'[1]Sheet2 (2)'!$B:$B,"")</f>
        <v>1</v>
      </c>
      <c r="O1017">
        <f>IFERROR(_xlfn.XLOOKUP(b2b3[[#This Row],[Column2]],Table17[[#This Row],[rxn-no-enz]],Table17[[#This Row],[flux]],0),0)</f>
        <v>0</v>
      </c>
      <c r="P1017" t="str">
        <f>_xlfn.TEXTBEFORE(b2b3[[#This Row],[rxn]],"-",-1,,,"")</f>
        <v>ENZLOAD-DHAD1_m_FWD</v>
      </c>
    </row>
    <row r="1018" spans="1:16" ht="17" hidden="1" x14ac:dyDescent="0.25">
      <c r="A1018" s="1" t="s">
        <v>11738</v>
      </c>
      <c r="B1018" s="1" t="s">
        <v>2778</v>
      </c>
      <c r="C1018" s="1">
        <v>6.7021999999999999E-10</v>
      </c>
      <c r="D1018" s="1">
        <f>mfs[[#This Row],[flux]]/1000</f>
        <v>6.7021999999999995E-13</v>
      </c>
      <c r="F1018" t="s">
        <v>3781</v>
      </c>
      <c r="G1018" t="s">
        <v>2778</v>
      </c>
      <c r="H1018" s="3">
        <v>1.8533722377608799E-11</v>
      </c>
      <c r="I1018">
        <f>_xlfn.XLOOKUP(b2b3[[#This Row],[rxn]],mfs[rxn],mfs[flux_scaled],0)</f>
        <v>0</v>
      </c>
      <c r="J1018">
        <f>(b2b3[[#This Row],[flux]]-b2b3[[#This Row],[flux in mfs]])/b2b3[[#This Row],[flux]]</f>
        <v>1</v>
      </c>
      <c r="K1018">
        <f>ABS(b2b3[[#This Row],[(mfs - b2+b3) / mfs]])</f>
        <v>1</v>
      </c>
      <c r="L1018" t="b">
        <f>_xlfn.TEXTAFTER(b2b3[[#This Row],[rxn]],"-",-1)="SPONT"</f>
        <v>0</v>
      </c>
      <c r="M1018" t="str">
        <f>_xlfn.TEXTAFTER(b2b3[[#This Row],[rxn]],"-",-1)</f>
        <v>rt1321</v>
      </c>
      <c r="N1018">
        <f>_xlfn.XLOOKUP("'PRO-"&amp;b2b3[[#This Row],[enz]]&amp;"'",'[1]Sheet2 (2)'!$A:$A,'[1]Sheet2 (2)'!$B:$B,"")</f>
        <v>1</v>
      </c>
      <c r="O1018">
        <f>IFERROR(_xlfn.XLOOKUP(b2b3[[#This Row],[Column2]],Table17[[#This Row],[rxn-no-enz]],Table17[[#This Row],[flux]],0),0)</f>
        <v>0</v>
      </c>
      <c r="P1018" t="str">
        <f>_xlfn.TEXTBEFORE(b2b3[[#This Row],[rxn]],"-",-1,,,"")</f>
        <v>ENZLOAD-DHAD2_m_FWD</v>
      </c>
    </row>
    <row r="1019" spans="1:16" ht="17" hidden="1" x14ac:dyDescent="0.25">
      <c r="A1019" s="1" t="s">
        <v>11739</v>
      </c>
      <c r="B1019" s="1" t="s">
        <v>2778</v>
      </c>
      <c r="C1019" s="1">
        <v>1.998662E-9</v>
      </c>
      <c r="D1019" s="1">
        <f>mfs[[#This Row],[flux]]/1000</f>
        <v>1.9986619999999998E-12</v>
      </c>
      <c r="F1019" t="s">
        <v>3782</v>
      </c>
      <c r="G1019" t="s">
        <v>2778</v>
      </c>
      <c r="H1019" s="3">
        <v>1.5408176460232399E-11</v>
      </c>
      <c r="I1019">
        <f>_xlfn.XLOOKUP(b2b3[[#This Row],[rxn]],mfs[rxn],mfs[flux_scaled],0)</f>
        <v>0</v>
      </c>
      <c r="J1019">
        <f>(b2b3[[#This Row],[flux]]-b2b3[[#This Row],[flux in mfs]])/b2b3[[#This Row],[flux]]</f>
        <v>1</v>
      </c>
      <c r="K1019">
        <f>ABS(b2b3[[#This Row],[(mfs - b2+b3) / mfs]])</f>
        <v>1</v>
      </c>
      <c r="L1019" t="b">
        <f>_xlfn.TEXTAFTER(b2b3[[#This Row],[rxn]],"-",-1)="SPONT"</f>
        <v>0</v>
      </c>
      <c r="M1019" t="str">
        <f>_xlfn.TEXTAFTER(b2b3[[#This Row],[rxn]],"-",-1)</f>
        <v>rt3791_c</v>
      </c>
      <c r="N1019">
        <f>_xlfn.XLOOKUP("'PRO-"&amp;b2b3[[#This Row],[enz]]&amp;"'",'[1]Sheet2 (2)'!$A:$A,'[1]Sheet2 (2)'!$B:$B,"")</f>
        <v>1</v>
      </c>
      <c r="O1019">
        <f>IFERROR(_xlfn.XLOOKUP(b2b3[[#This Row],[Column2]],Table17[[#This Row],[rxn-no-enz]],Table17[[#This Row],[flux]],0),0)</f>
        <v>0</v>
      </c>
      <c r="P1019" t="str">
        <f>_xlfn.TEXTBEFORE(b2b3[[#This Row],[rxn]],"-",-1,,,"")</f>
        <v>ENZLOAD-DHFRi_c_FWD</v>
      </c>
    </row>
    <row r="1020" spans="1:16" ht="17" hidden="1" x14ac:dyDescent="0.25">
      <c r="A1020" s="1" t="s">
        <v>11740</v>
      </c>
      <c r="B1020" s="1" t="s">
        <v>2778</v>
      </c>
      <c r="C1020" s="1">
        <v>1.2327168000000001E-8</v>
      </c>
      <c r="D1020" s="1">
        <f>mfs[[#This Row],[flux]]/1000</f>
        <v>1.2327168000000001E-11</v>
      </c>
      <c r="F1020" t="s">
        <v>3783</v>
      </c>
      <c r="G1020" t="s">
        <v>2778</v>
      </c>
      <c r="H1020" s="3">
        <v>6.4086091221020806E-11</v>
      </c>
      <c r="I1020">
        <f>_xlfn.XLOOKUP(b2b3[[#This Row],[rxn]],mfs[rxn],mfs[flux_scaled],0)</f>
        <v>0</v>
      </c>
      <c r="J1020">
        <f>(b2b3[[#This Row],[flux]]-b2b3[[#This Row],[flux in mfs]])/b2b3[[#This Row],[flux]]</f>
        <v>1</v>
      </c>
      <c r="K1020">
        <f>ABS(b2b3[[#This Row],[(mfs - b2+b3) / mfs]])</f>
        <v>1</v>
      </c>
      <c r="L1020" t="b">
        <f>_xlfn.TEXTAFTER(b2b3[[#This Row],[rxn]],"-",-1)="SPONT"</f>
        <v>0</v>
      </c>
      <c r="M1020" t="str">
        <f>_xlfn.TEXTAFTER(b2b3[[#This Row],[rxn]],"-",-1)</f>
        <v>rt6498</v>
      </c>
      <c r="N1020">
        <f>_xlfn.XLOOKUP("'PRO-"&amp;b2b3[[#This Row],[enz]]&amp;"'",'[1]Sheet2 (2)'!$A:$A,'[1]Sheet2 (2)'!$B:$B,"")</f>
        <v>1</v>
      </c>
      <c r="O1020">
        <f>IFERROR(_xlfn.XLOOKUP(b2b3[[#This Row],[Column2]],Table17[[#This Row],[rxn-no-enz]],Table17[[#This Row],[flux]],0),0)</f>
        <v>0</v>
      </c>
      <c r="P1020" t="str">
        <f>_xlfn.TEXTBEFORE(b2b3[[#This Row],[rxn]],"-",-1,,,"")</f>
        <v>ENZLOAD-DHORDfum_c_FWD</v>
      </c>
    </row>
    <row r="1021" spans="1:16" ht="17" hidden="1" x14ac:dyDescent="0.25">
      <c r="A1021" s="1" t="s">
        <v>11741</v>
      </c>
      <c r="B1021" s="1" t="s">
        <v>2778</v>
      </c>
      <c r="C1021" s="1">
        <v>1.06027496E-7</v>
      </c>
      <c r="D1021" s="1">
        <f>mfs[[#This Row],[flux]]/1000</f>
        <v>1.06027496E-10</v>
      </c>
      <c r="F1021" t="s">
        <v>3784</v>
      </c>
      <c r="G1021" t="s">
        <v>2778</v>
      </c>
      <c r="H1021" s="3">
        <v>2.10231629163852E-11</v>
      </c>
      <c r="I1021">
        <f>_xlfn.XLOOKUP(b2b3[[#This Row],[rxn]],mfs[rxn],mfs[flux_scaled],0)</f>
        <v>0</v>
      </c>
      <c r="J1021">
        <f>(b2b3[[#This Row],[flux]]-b2b3[[#This Row],[flux in mfs]])/b2b3[[#This Row],[flux]]</f>
        <v>1</v>
      </c>
      <c r="K1021">
        <f>ABS(b2b3[[#This Row],[(mfs - b2+b3) / mfs]])</f>
        <v>1</v>
      </c>
      <c r="L1021" t="b">
        <f>_xlfn.TEXTAFTER(b2b3[[#This Row],[rxn]],"-",-1)="SPONT"</f>
        <v>0</v>
      </c>
      <c r="M1021" t="str">
        <f>_xlfn.TEXTAFTER(b2b3[[#This Row],[rxn]],"-",-1)</f>
        <v>rt3923</v>
      </c>
      <c r="N1021">
        <f>_xlfn.XLOOKUP("'PRO-"&amp;b2b3[[#This Row],[enz]]&amp;"'",'[1]Sheet2 (2)'!$A:$A,'[1]Sheet2 (2)'!$B:$B,"")</f>
        <v>1</v>
      </c>
      <c r="O1021">
        <f>IFERROR(_xlfn.XLOOKUP(b2b3[[#This Row],[Column2]],Table17[[#This Row],[rxn-no-enz]],Table17[[#This Row],[flux]],0),0)</f>
        <v>0</v>
      </c>
      <c r="P1021" t="str">
        <f>_xlfn.TEXTBEFORE(b2b3[[#This Row],[rxn]],"-",-1,,,"")</f>
        <v>ENZLOAD-DHORTS_c_REV</v>
      </c>
    </row>
    <row r="1022" spans="1:16" ht="17" hidden="1" x14ac:dyDescent="0.25">
      <c r="A1022" s="1" t="s">
        <v>11742</v>
      </c>
      <c r="B1022" s="1" t="s">
        <v>2778</v>
      </c>
      <c r="C1022" s="1">
        <v>8.0881440000000006E-9</v>
      </c>
      <c r="D1022" s="1">
        <f>mfs[[#This Row],[flux]]/1000</f>
        <v>8.088144000000001E-12</v>
      </c>
      <c r="F1022" t="s">
        <v>3785</v>
      </c>
      <c r="G1022" t="s">
        <v>2778</v>
      </c>
      <c r="H1022" s="3">
        <v>6.6998938625803305E-13</v>
      </c>
      <c r="I1022">
        <f>_xlfn.XLOOKUP(b2b3[[#This Row],[rxn]],mfs[rxn],mfs[flux_scaled],0)</f>
        <v>0</v>
      </c>
      <c r="J1022">
        <f>(b2b3[[#This Row],[flux]]-b2b3[[#This Row],[flux in mfs]])/b2b3[[#This Row],[flux]]</f>
        <v>1</v>
      </c>
      <c r="K1022">
        <f>ABS(b2b3[[#This Row],[(mfs - b2+b3) / mfs]])</f>
        <v>1</v>
      </c>
      <c r="L1022" t="b">
        <f>_xlfn.TEXTAFTER(b2b3[[#This Row],[rxn]],"-",-1)="SPONT"</f>
        <v>0</v>
      </c>
      <c r="M1022" t="str">
        <f>_xlfn.TEXTAFTER(b2b3[[#This Row],[rxn]],"-",-1)</f>
        <v>rt7138</v>
      </c>
      <c r="N1022">
        <f>_xlfn.XLOOKUP("'PRO-"&amp;b2b3[[#This Row],[enz]]&amp;"'",'[1]Sheet2 (2)'!$A:$A,'[1]Sheet2 (2)'!$B:$B,"")</f>
        <v>1</v>
      </c>
      <c r="O1022">
        <f>IFERROR(_xlfn.XLOOKUP(b2b3[[#This Row],[Column2]],Table17[[#This Row],[rxn-no-enz]],Table17[[#This Row],[flux]],0),0)</f>
        <v>0</v>
      </c>
      <c r="P1022" t="str">
        <f>_xlfn.TEXTBEFORE(b2b3[[#This Row],[rxn]],"-",-1,,,"")</f>
        <v>ENZLOAD-DHPPDA2_c_FWD</v>
      </c>
    </row>
    <row r="1023" spans="1:16" ht="17" hidden="1" x14ac:dyDescent="0.25">
      <c r="A1023" s="1" t="s">
        <v>11743</v>
      </c>
      <c r="B1023" s="1" t="s">
        <v>2778</v>
      </c>
      <c r="C1023" s="1">
        <v>4.9172154000000001E-8</v>
      </c>
      <c r="D1023" s="1">
        <f>mfs[[#This Row],[flux]]/1000</f>
        <v>4.9172153999999999E-11</v>
      </c>
      <c r="F1023" t="s">
        <v>3786</v>
      </c>
      <c r="G1023" t="s">
        <v>2778</v>
      </c>
      <c r="H1023" s="3">
        <v>4.1121697813054303E-12</v>
      </c>
      <c r="I1023">
        <f>_xlfn.XLOOKUP(b2b3[[#This Row],[rxn]],mfs[rxn],mfs[flux_scaled],0)</f>
        <v>0</v>
      </c>
      <c r="J1023">
        <f>(b2b3[[#This Row],[flux]]-b2b3[[#This Row],[flux in mfs]])/b2b3[[#This Row],[flux]]</f>
        <v>1</v>
      </c>
      <c r="K1023">
        <f>ABS(b2b3[[#This Row],[(mfs - b2+b3) / mfs]])</f>
        <v>1</v>
      </c>
      <c r="L1023" t="b">
        <f>_xlfn.TEXTAFTER(b2b3[[#This Row],[rxn]],"-",-1)="SPONT"</f>
        <v>0</v>
      </c>
      <c r="M1023" t="str">
        <f>_xlfn.TEXTAFTER(b2b3[[#This Row],[rxn]],"-",-1)</f>
        <v>rt3937</v>
      </c>
      <c r="N1023">
        <f>_xlfn.XLOOKUP("'PRO-"&amp;b2b3[[#This Row],[enz]]&amp;"'",'[1]Sheet2 (2)'!$A:$A,'[1]Sheet2 (2)'!$B:$B,"")</f>
        <v>1</v>
      </c>
      <c r="O1023">
        <f>IFERROR(_xlfn.XLOOKUP(b2b3[[#This Row],[Column2]],Table17[[#This Row],[rxn-no-enz]],Table17[[#This Row],[flux]],0),0)</f>
        <v>0</v>
      </c>
      <c r="P1023" t="str">
        <f>_xlfn.TEXTBEFORE(b2b3[[#This Row],[rxn]],"-",-1,,,"")</f>
        <v>ENZLOAD-DHQS_c_FWD</v>
      </c>
    </row>
    <row r="1024" spans="1:16" ht="17" hidden="1" x14ac:dyDescent="0.25">
      <c r="A1024" s="1" t="s">
        <v>11744</v>
      </c>
      <c r="B1024" s="1" t="s">
        <v>2778</v>
      </c>
      <c r="C1024" s="1">
        <v>1.7889953800000001E-7</v>
      </c>
      <c r="D1024" s="1">
        <f>mfs[[#This Row],[flux]]/1000</f>
        <v>1.78899538E-10</v>
      </c>
      <c r="F1024" t="s">
        <v>3787</v>
      </c>
      <c r="G1024" t="s">
        <v>2778</v>
      </c>
      <c r="H1024" s="3">
        <v>9.7641590545688301E-14</v>
      </c>
      <c r="I1024">
        <f>_xlfn.XLOOKUP(b2b3[[#This Row],[rxn]],mfs[rxn],mfs[flux_scaled],0)</f>
        <v>0</v>
      </c>
      <c r="J1024">
        <f>(b2b3[[#This Row],[flux]]-b2b3[[#This Row],[flux in mfs]])/b2b3[[#This Row],[flux]]</f>
        <v>1</v>
      </c>
      <c r="K1024">
        <f>ABS(b2b3[[#This Row],[(mfs - b2+b3) / mfs]])</f>
        <v>1</v>
      </c>
      <c r="L1024" t="b">
        <f>_xlfn.TEXTAFTER(b2b3[[#This Row],[rxn]],"-",-1)="SPONT"</f>
        <v>0</v>
      </c>
      <c r="M1024" t="str">
        <f>_xlfn.TEXTAFTER(b2b3[[#This Row],[rxn]],"-",-1)</f>
        <v>rt2204</v>
      </c>
      <c r="N1024">
        <f>_xlfn.XLOOKUP("'PRO-"&amp;b2b3[[#This Row],[enz]]&amp;"'",'[1]Sheet2 (2)'!$A:$A,'[1]Sheet2 (2)'!$B:$B,"")</f>
        <v>1</v>
      </c>
      <c r="O1024">
        <f>IFERROR(_xlfn.XLOOKUP(b2b3[[#This Row],[Column2]],Table17[[#This Row],[rxn-no-enz]],Table17[[#This Row],[flux]],0),0)</f>
        <v>0</v>
      </c>
      <c r="P1024" t="str">
        <f>_xlfn.TEXTBEFORE(b2b3[[#This Row],[rxn]],"-",-1,,,"")</f>
        <v>ENZLOAD-DHQTi_c_FWD</v>
      </c>
    </row>
    <row r="1025" spans="1:16" ht="17" hidden="1" x14ac:dyDescent="0.25">
      <c r="A1025" s="1" t="s">
        <v>11745</v>
      </c>
      <c r="B1025" s="1" t="s">
        <v>2778</v>
      </c>
      <c r="C1025" s="1">
        <v>8.3224949000000006E-8</v>
      </c>
      <c r="D1025" s="1">
        <f>mfs[[#This Row],[flux]]/1000</f>
        <v>8.3224949000000005E-11</v>
      </c>
      <c r="F1025" t="s">
        <v>13252</v>
      </c>
      <c r="G1025" t="s">
        <v>2778</v>
      </c>
      <c r="H1025" s="3">
        <v>2.62618362370425E-11</v>
      </c>
      <c r="I1025">
        <f>_xlfn.XLOOKUP(b2b3[[#This Row],[rxn]],mfs[rxn],mfs[flux_scaled],0)</f>
        <v>0</v>
      </c>
      <c r="J1025">
        <f>(b2b3[[#This Row],[flux]]-b2b3[[#This Row],[flux in mfs]])/b2b3[[#This Row],[flux]]</f>
        <v>1</v>
      </c>
      <c r="K1025">
        <f>ABS(b2b3[[#This Row],[(mfs - b2+b3) / mfs]])</f>
        <v>1</v>
      </c>
      <c r="L1025" t="b">
        <f>_xlfn.TEXTAFTER(b2b3[[#This Row],[rxn]],"-",-1)="SPONT"</f>
        <v>0</v>
      </c>
      <c r="M1025" t="str">
        <f>_xlfn.TEXTAFTER(b2b3[[#This Row],[rxn]],"-",-1)</f>
        <v>rt7962_c</v>
      </c>
      <c r="N1025">
        <f>_xlfn.XLOOKUP("'PRO-"&amp;b2b3[[#This Row],[enz]]&amp;"'",'[1]Sheet2 (2)'!$A:$A,'[1]Sheet2 (2)'!$B:$B,"")</f>
        <v>1</v>
      </c>
      <c r="O1025">
        <f>IFERROR(_xlfn.XLOOKUP(b2b3[[#This Row],[Column2]],Table17[[#This Row],[rxn-no-enz]],Table17[[#This Row],[flux]],0),0)</f>
        <v>0</v>
      </c>
      <c r="P1025" t="str">
        <f>_xlfn.TEXTBEFORE(b2b3[[#This Row],[rxn]],"-",-1,,,"")</f>
        <v>ENZLOAD-DKMEOX_c_FWD</v>
      </c>
    </row>
    <row r="1026" spans="1:16" ht="17" hidden="1" x14ac:dyDescent="0.25">
      <c r="A1026" s="1" t="s">
        <v>4381</v>
      </c>
      <c r="B1026" s="1" t="s">
        <v>2778</v>
      </c>
      <c r="C1026" s="1">
        <v>2.0650111200000001E-7</v>
      </c>
      <c r="D1026" s="1">
        <f>mfs[[#This Row],[flux]]/1000</f>
        <v>2.0650111200000001E-10</v>
      </c>
      <c r="F1026" t="s">
        <v>3788</v>
      </c>
      <c r="G1026" t="s">
        <v>2778</v>
      </c>
      <c r="H1026" s="3">
        <v>2.1889872379832499E-11</v>
      </c>
      <c r="I1026">
        <f>_xlfn.XLOOKUP(b2b3[[#This Row],[rxn]],mfs[rxn],mfs[flux_scaled],0)</f>
        <v>0</v>
      </c>
      <c r="J1026">
        <f>(b2b3[[#This Row],[flux]]-b2b3[[#This Row],[flux in mfs]])/b2b3[[#This Row],[flux]]</f>
        <v>1</v>
      </c>
      <c r="K1026">
        <f>ABS(b2b3[[#This Row],[(mfs - b2+b3) / mfs]])</f>
        <v>1</v>
      </c>
      <c r="L1026" t="b">
        <f>_xlfn.TEXTAFTER(b2b3[[#This Row],[rxn]],"-",-1)="SPONT"</f>
        <v>0</v>
      </c>
      <c r="M1026" t="str">
        <f>_xlfn.TEXTAFTER(b2b3[[#This Row],[rxn]],"-",-1)</f>
        <v>rt4576</v>
      </c>
      <c r="N1026">
        <f>_xlfn.XLOOKUP("'PRO-"&amp;b2b3[[#This Row],[enz]]&amp;"'",'[1]Sheet2 (2)'!$A:$A,'[1]Sheet2 (2)'!$B:$B,"")</f>
        <v>1</v>
      </c>
      <c r="O1026">
        <f>IFERROR(_xlfn.XLOOKUP(b2b3[[#This Row],[Column2]],Table17[[#This Row],[rxn-no-enz]],Table17[[#This Row],[flux]],0),0)</f>
        <v>0</v>
      </c>
      <c r="P1026" t="str">
        <f>_xlfn.TEXTBEFORE(b2b3[[#This Row],[rxn]],"-",-1,,,"")</f>
        <v>ENZLOAD-DMATT_c_FWD</v>
      </c>
    </row>
    <row r="1027" spans="1:16" ht="17" hidden="1" x14ac:dyDescent="0.25">
      <c r="A1027" s="1" t="s">
        <v>11746</v>
      </c>
      <c r="B1027" s="1" t="s">
        <v>2778</v>
      </c>
      <c r="C1027" s="1">
        <v>2.1120659000000001E-8</v>
      </c>
      <c r="D1027" s="1">
        <f>mfs[[#This Row],[flux]]/1000</f>
        <v>2.1120659000000003E-11</v>
      </c>
      <c r="F1027" t="s">
        <v>3790</v>
      </c>
      <c r="G1027" t="s">
        <v>2778</v>
      </c>
      <c r="H1027" s="3">
        <v>5.0280663376066699E-12</v>
      </c>
      <c r="I1027">
        <f>_xlfn.XLOOKUP(b2b3[[#This Row],[rxn]],mfs[rxn],mfs[flux_scaled],0)</f>
        <v>0</v>
      </c>
      <c r="J1027">
        <f>(b2b3[[#This Row],[flux]]-b2b3[[#This Row],[flux in mfs]])/b2b3[[#This Row],[flux]]</f>
        <v>1</v>
      </c>
      <c r="K1027">
        <f>ABS(b2b3[[#This Row],[(mfs - b2+b3) / mfs]])</f>
        <v>1</v>
      </c>
      <c r="L1027" t="b">
        <f>_xlfn.TEXTAFTER(b2b3[[#This Row],[rxn]],"-",-1)="SPONT"</f>
        <v>0</v>
      </c>
      <c r="M1027" t="str">
        <f>_xlfn.TEXTAFTER(b2b3[[#This Row],[rxn]],"-",-1)</f>
        <v>rt5116</v>
      </c>
      <c r="N1027">
        <f>_xlfn.XLOOKUP("'PRO-"&amp;b2b3[[#This Row],[enz]]&amp;"'",'[1]Sheet2 (2)'!$A:$A,'[1]Sheet2 (2)'!$B:$B,"")</f>
        <v>1</v>
      </c>
      <c r="O1027">
        <f>IFERROR(_xlfn.XLOOKUP(b2b3[[#This Row],[Column2]],Table17[[#This Row],[rxn-no-enz]],Table17[[#This Row],[flux]],0),0)</f>
        <v>0</v>
      </c>
      <c r="P1027" t="str">
        <f>_xlfn.TEXTBEFORE(b2b3[[#This Row],[rxn]],"-",-1,,,"")</f>
        <v>ENZLOAD-DOLPMT_c_FWD</v>
      </c>
    </row>
    <row r="1028" spans="1:16" ht="17" hidden="1" x14ac:dyDescent="0.25">
      <c r="A1028" s="1" t="s">
        <v>11747</v>
      </c>
      <c r="B1028" s="1" t="s">
        <v>2778</v>
      </c>
      <c r="C1028" s="1">
        <v>9.4536915999999994E-8</v>
      </c>
      <c r="D1028" s="1">
        <f>mfs[[#This Row],[flux]]/1000</f>
        <v>9.4536915999999994E-11</v>
      </c>
      <c r="F1028" t="s">
        <v>3791</v>
      </c>
      <c r="G1028" t="s">
        <v>2778</v>
      </c>
      <c r="H1028" s="3">
        <v>2.1951392753530202E-12</v>
      </c>
      <c r="I1028">
        <f>_xlfn.XLOOKUP(b2b3[[#This Row],[rxn]],mfs[rxn],mfs[flux_scaled],0)</f>
        <v>0</v>
      </c>
      <c r="J1028">
        <f>(b2b3[[#This Row],[flux]]-b2b3[[#This Row],[flux in mfs]])/b2b3[[#This Row],[flux]]</f>
        <v>1</v>
      </c>
      <c r="K1028">
        <f>ABS(b2b3[[#This Row],[(mfs - b2+b3) / mfs]])</f>
        <v>1</v>
      </c>
      <c r="L1028" t="b">
        <f>_xlfn.TEXTAFTER(b2b3[[#This Row],[rxn]],"-",-1)="SPONT"</f>
        <v>0</v>
      </c>
      <c r="M1028" t="str">
        <f>_xlfn.TEXTAFTER(b2b3[[#This Row],[rxn]],"-",-1)</f>
        <v>rt2746</v>
      </c>
      <c r="N1028">
        <f>_xlfn.XLOOKUP("'PRO-"&amp;b2b3[[#This Row],[enz]]&amp;"'",'[1]Sheet2 (2)'!$A:$A,'[1]Sheet2 (2)'!$B:$B,"")</f>
        <v>1</v>
      </c>
      <c r="O1028">
        <f>IFERROR(_xlfn.XLOOKUP(b2b3[[#This Row],[Column2]],Table17[[#This Row],[rxn-no-enz]],Table17[[#This Row],[flux]],0),0)</f>
        <v>0</v>
      </c>
      <c r="P1028" t="str">
        <f>_xlfn.TEXTBEFORE(b2b3[[#This Row],[rxn]],"-",-1,,,"")</f>
        <v>ENZLOAD-DPCOAK_c_FWD</v>
      </c>
    </row>
    <row r="1029" spans="1:16" ht="17" hidden="1" x14ac:dyDescent="0.25">
      <c r="A1029" s="1" t="s">
        <v>4382</v>
      </c>
      <c r="B1029" s="1" t="s">
        <v>2778</v>
      </c>
      <c r="C1029" s="1">
        <v>3.5034484900000001E-7</v>
      </c>
      <c r="D1029" s="1">
        <f>mfs[[#This Row],[flux]]/1000</f>
        <v>3.50344849E-10</v>
      </c>
      <c r="F1029" t="s">
        <v>3792</v>
      </c>
      <c r="G1029" t="s">
        <v>2778</v>
      </c>
      <c r="H1029" s="3">
        <v>2.0650111208602799E-11</v>
      </c>
      <c r="I1029">
        <f>_xlfn.XLOOKUP(b2b3[[#This Row],[rxn]],mfs[rxn],mfs[flux_scaled],0)</f>
        <v>0</v>
      </c>
      <c r="J1029">
        <f>(b2b3[[#This Row],[flux]]-b2b3[[#This Row],[flux in mfs]])/b2b3[[#This Row],[flux]]</f>
        <v>1</v>
      </c>
      <c r="K1029">
        <f>ABS(b2b3[[#This Row],[(mfs - b2+b3) / mfs]])</f>
        <v>1</v>
      </c>
      <c r="L1029" t="b">
        <f>_xlfn.TEXTAFTER(b2b3[[#This Row],[rxn]],"-",-1)="SPONT"</f>
        <v>0</v>
      </c>
      <c r="M1029" t="str">
        <f>_xlfn.TEXTAFTER(b2b3[[#This Row],[rxn]],"-",-1)</f>
        <v>rt3542</v>
      </c>
      <c r="N1029">
        <f>_xlfn.XLOOKUP("'PRO-"&amp;b2b3[[#This Row],[enz]]&amp;"'",'[1]Sheet2 (2)'!$A:$A,'[1]Sheet2 (2)'!$B:$B,"")</f>
        <v>1</v>
      </c>
      <c r="O1029">
        <f>IFERROR(_xlfn.XLOOKUP(b2b3[[#This Row],[Column2]],Table17[[#This Row],[rxn-no-enz]],Table17[[#This Row],[flux]],0),0)</f>
        <v>0</v>
      </c>
      <c r="P1029" t="str">
        <f>_xlfn.TEXTBEFORE(b2b3[[#This Row],[rxn]],"-",-1,,,"")</f>
        <v>ENZLOAD-DPMVD_c_FWD</v>
      </c>
    </row>
    <row r="1030" spans="1:16" ht="17" hidden="1" x14ac:dyDescent="0.25">
      <c r="A1030" s="1" t="s">
        <v>4383</v>
      </c>
      <c r="B1030" s="1" t="s">
        <v>2778</v>
      </c>
      <c r="C1030" s="1">
        <v>9.3012540100000002E-7</v>
      </c>
      <c r="D1030" s="1">
        <f>mfs[[#This Row],[flux]]/1000</f>
        <v>9.30125401E-10</v>
      </c>
      <c r="F1030" t="s">
        <v>3793</v>
      </c>
      <c r="G1030" t="s">
        <v>2778</v>
      </c>
      <c r="H1030" s="3">
        <v>7.7207988702844396E-13</v>
      </c>
      <c r="I1030">
        <f>_xlfn.XLOOKUP(b2b3[[#This Row],[rxn]],mfs[rxn],mfs[flux_scaled],0)</f>
        <v>0</v>
      </c>
      <c r="J1030">
        <f>(b2b3[[#This Row],[flux]]-b2b3[[#This Row],[flux in mfs]])/b2b3[[#This Row],[flux]]</f>
        <v>1</v>
      </c>
      <c r="K1030">
        <f>ABS(b2b3[[#This Row],[(mfs - b2+b3) / mfs]])</f>
        <v>1</v>
      </c>
      <c r="L1030" t="b">
        <f>_xlfn.TEXTAFTER(b2b3[[#This Row],[rxn]],"-",-1)="SPONT"</f>
        <v>0</v>
      </c>
      <c r="M1030" t="str">
        <f>_xlfn.TEXTAFTER(b2b3[[#This Row],[rxn]],"-",-1)</f>
        <v>rt8469</v>
      </c>
      <c r="N1030">
        <f>_xlfn.XLOOKUP("'PRO-"&amp;b2b3[[#This Row],[enz]]&amp;"'",'[1]Sheet2 (2)'!$A:$A,'[1]Sheet2 (2)'!$B:$B,"")</f>
        <v>1</v>
      </c>
      <c r="O1030">
        <f>IFERROR(_xlfn.XLOOKUP(b2b3[[#This Row],[Column2]],Table17[[#This Row],[rxn-no-enz]],Table17[[#This Row],[flux]],0),0)</f>
        <v>0</v>
      </c>
      <c r="P1030" t="str">
        <f>_xlfn.TEXTBEFORE(b2b3[[#This Row],[rxn]],"-",-1,,,"")</f>
        <v>ENZLOAD-DRAPPRy_c_FWD</v>
      </c>
    </row>
    <row r="1031" spans="1:16" ht="17" hidden="1" x14ac:dyDescent="0.25">
      <c r="A1031" s="1" t="s">
        <v>11748</v>
      </c>
      <c r="B1031" s="1" t="s">
        <v>2778</v>
      </c>
      <c r="C1031" s="1">
        <v>4.7540029999999997E-8</v>
      </c>
      <c r="D1031" s="1">
        <f>mfs[[#This Row],[flux]]/1000</f>
        <v>4.7540029999999996E-11</v>
      </c>
      <c r="F1031" t="s">
        <v>3794</v>
      </c>
      <c r="G1031" t="s">
        <v>2778</v>
      </c>
      <c r="H1031" s="3">
        <v>9.9466716670968796E-12</v>
      </c>
      <c r="I1031">
        <f>_xlfn.XLOOKUP(b2b3[[#This Row],[rxn]],mfs[rxn],mfs[flux_scaled],0)</f>
        <v>0</v>
      </c>
      <c r="J1031">
        <f>(b2b3[[#This Row],[flux]]-b2b3[[#This Row],[flux in mfs]])/b2b3[[#This Row],[flux]]</f>
        <v>1</v>
      </c>
      <c r="K1031">
        <f>ABS(b2b3[[#This Row],[(mfs - b2+b3) / mfs]])</f>
        <v>1</v>
      </c>
      <c r="L1031" t="b">
        <f>_xlfn.TEXTAFTER(b2b3[[#This Row],[rxn]],"-",-1)="SPONT"</f>
        <v>0</v>
      </c>
      <c r="M1031" t="str">
        <f>_xlfn.TEXTAFTER(b2b3[[#This Row],[rxn]],"-",-1)</f>
        <v>rt6884</v>
      </c>
      <c r="N1031">
        <f>_xlfn.XLOOKUP("'PRO-"&amp;b2b3[[#This Row],[enz]]&amp;"'",'[1]Sheet2 (2)'!$A:$A,'[1]Sheet2 (2)'!$B:$B,"")</f>
        <v>1</v>
      </c>
      <c r="O1031">
        <f>IFERROR(_xlfn.XLOOKUP(b2b3[[#This Row],[Column2]],Table17[[#This Row],[rxn-no-enz]],Table17[[#This Row],[flux]],0),0)</f>
        <v>0</v>
      </c>
      <c r="P1031" t="str">
        <f>_xlfn.TEXTBEFORE(b2b3[[#This Row],[rxn]],"-",-1,,,"")</f>
        <v>ENZLOAD-DTMPK_c_FWD</v>
      </c>
    </row>
    <row r="1032" spans="1:16" ht="17" hidden="1" x14ac:dyDescent="0.25">
      <c r="A1032" s="1" t="s">
        <v>4384</v>
      </c>
      <c r="B1032" s="1" t="s">
        <v>2778</v>
      </c>
      <c r="C1032" s="1">
        <v>3.6748900600000001E-7</v>
      </c>
      <c r="D1032" s="1">
        <f>mfs[[#This Row],[flux]]/1000</f>
        <v>3.67489006E-10</v>
      </c>
      <c r="F1032" t="s">
        <v>3795</v>
      </c>
      <c r="G1032" t="s">
        <v>2778</v>
      </c>
      <c r="H1032" s="3">
        <v>1.86876086681789E-12</v>
      </c>
      <c r="I1032">
        <f>_xlfn.XLOOKUP(b2b3[[#This Row],[rxn]],mfs[rxn],mfs[flux_scaled],0)</f>
        <v>0</v>
      </c>
      <c r="J1032">
        <f>(b2b3[[#This Row],[flux]]-b2b3[[#This Row],[flux in mfs]])/b2b3[[#This Row],[flux]]</f>
        <v>1</v>
      </c>
      <c r="K1032">
        <f>ABS(b2b3[[#This Row],[(mfs - b2+b3) / mfs]])</f>
        <v>1</v>
      </c>
      <c r="L1032" t="b">
        <f>_xlfn.TEXTAFTER(b2b3[[#This Row],[rxn]],"-",-1)="SPONT"</f>
        <v>0</v>
      </c>
      <c r="M1032" t="str">
        <f>_xlfn.TEXTAFTER(b2b3[[#This Row],[rxn]],"-",-1)</f>
        <v>rt0302</v>
      </c>
      <c r="N1032">
        <f>_xlfn.XLOOKUP("'PRO-"&amp;b2b3[[#This Row],[enz]]&amp;"'",'[1]Sheet2 (2)'!$A:$A,'[1]Sheet2 (2)'!$B:$B,"")</f>
        <v>1</v>
      </c>
      <c r="O1032">
        <f>IFERROR(_xlfn.XLOOKUP(b2b3[[#This Row],[Column2]],Table17[[#This Row],[rxn-no-enz]],Table17[[#This Row],[flux]],0),0)</f>
        <v>0</v>
      </c>
      <c r="P1032" t="str">
        <f>_xlfn.TEXTBEFORE(b2b3[[#This Row],[rxn]],"-",-1,,,"")</f>
        <v>ENZLOAD-EAR100y_c_FWD</v>
      </c>
    </row>
    <row r="1033" spans="1:16" ht="17" hidden="1" x14ac:dyDescent="0.25">
      <c r="A1033" s="1" t="s">
        <v>4385</v>
      </c>
      <c r="B1033" s="1" t="s">
        <v>2778</v>
      </c>
      <c r="C1033" s="1">
        <v>2.5728933E-7</v>
      </c>
      <c r="D1033" s="1">
        <f>mfs[[#This Row],[flux]]/1000</f>
        <v>2.5728933000000001E-10</v>
      </c>
      <c r="F1033" t="s">
        <v>3796</v>
      </c>
      <c r="G1033" t="s">
        <v>2778</v>
      </c>
      <c r="H1033" s="3">
        <v>1.86876086681789E-12</v>
      </c>
      <c r="I1033">
        <f>_xlfn.XLOOKUP(b2b3[[#This Row],[rxn]],mfs[rxn],mfs[flux_scaled],0)</f>
        <v>0</v>
      </c>
      <c r="J1033">
        <f>(b2b3[[#This Row],[flux]]-b2b3[[#This Row],[flux in mfs]])/b2b3[[#This Row],[flux]]</f>
        <v>1</v>
      </c>
      <c r="K1033">
        <f>ABS(b2b3[[#This Row],[(mfs - b2+b3) / mfs]])</f>
        <v>1</v>
      </c>
      <c r="L1033" t="b">
        <f>_xlfn.TEXTAFTER(b2b3[[#This Row],[rxn]],"-",-1)="SPONT"</f>
        <v>0</v>
      </c>
      <c r="M1033" t="str">
        <f>_xlfn.TEXTAFTER(b2b3[[#This Row],[rxn]],"-",-1)</f>
        <v>rt0302</v>
      </c>
      <c r="N1033">
        <f>_xlfn.XLOOKUP("'PRO-"&amp;b2b3[[#This Row],[enz]]&amp;"'",'[1]Sheet2 (2)'!$A:$A,'[1]Sheet2 (2)'!$B:$B,"")</f>
        <v>1</v>
      </c>
      <c r="O1033">
        <f>IFERROR(_xlfn.XLOOKUP(b2b3[[#This Row],[Column2]],Table17[[#This Row],[rxn-no-enz]],Table17[[#This Row],[flux]],0),0)</f>
        <v>0</v>
      </c>
      <c r="P1033" t="str">
        <f>_xlfn.TEXTBEFORE(b2b3[[#This Row],[rxn]],"-",-1,,,"")</f>
        <v>ENZLOAD-EAR120y_c_FWD</v>
      </c>
    </row>
    <row r="1034" spans="1:16" ht="17" hidden="1" x14ac:dyDescent="0.25">
      <c r="A1034" s="1" t="s">
        <v>4386</v>
      </c>
      <c r="B1034" s="1" t="s">
        <v>2778</v>
      </c>
      <c r="C1034" s="1">
        <v>2.0721563399999999E-7</v>
      </c>
      <c r="D1034" s="1">
        <f>mfs[[#This Row],[flux]]/1000</f>
        <v>2.0721563399999998E-10</v>
      </c>
      <c r="F1034" t="s">
        <v>3797</v>
      </c>
      <c r="G1034" t="s">
        <v>2778</v>
      </c>
      <c r="H1034" s="3">
        <v>1.86876086681789E-12</v>
      </c>
      <c r="I1034">
        <f>_xlfn.XLOOKUP(b2b3[[#This Row],[rxn]],mfs[rxn],mfs[flux_scaled],0)</f>
        <v>0</v>
      </c>
      <c r="J1034">
        <f>(b2b3[[#This Row],[flux]]-b2b3[[#This Row],[flux in mfs]])/b2b3[[#This Row],[flux]]</f>
        <v>1</v>
      </c>
      <c r="K1034">
        <f>ABS(b2b3[[#This Row],[(mfs - b2+b3) / mfs]])</f>
        <v>1</v>
      </c>
      <c r="L1034" t="b">
        <f>_xlfn.TEXTAFTER(b2b3[[#This Row],[rxn]],"-",-1)="SPONT"</f>
        <v>0</v>
      </c>
      <c r="M1034" t="str">
        <f>_xlfn.TEXTAFTER(b2b3[[#This Row],[rxn]],"-",-1)</f>
        <v>rt0302</v>
      </c>
      <c r="N1034">
        <f>_xlfn.XLOOKUP("'PRO-"&amp;b2b3[[#This Row],[enz]]&amp;"'",'[1]Sheet2 (2)'!$A:$A,'[1]Sheet2 (2)'!$B:$B,"")</f>
        <v>1</v>
      </c>
      <c r="O1034">
        <f>IFERROR(_xlfn.XLOOKUP(b2b3[[#This Row],[Column2]],Table17[[#This Row],[rxn-no-enz]],Table17[[#This Row],[flux]],0),0)</f>
        <v>0</v>
      </c>
      <c r="P1034" t="str">
        <f>_xlfn.TEXTBEFORE(b2b3[[#This Row],[rxn]],"-",-1,,,"")</f>
        <v>ENZLOAD-EAR140y_c_FWD</v>
      </c>
    </row>
    <row r="1035" spans="1:16" ht="17" hidden="1" x14ac:dyDescent="0.25">
      <c r="A1035" s="1" t="s">
        <v>11749</v>
      </c>
      <c r="B1035" s="1" t="s">
        <v>2778</v>
      </c>
      <c r="C1035" s="1">
        <v>4.6667451600000001E-7</v>
      </c>
      <c r="D1035" s="1">
        <f>mfs[[#This Row],[flux]]/1000</f>
        <v>4.66674516E-10</v>
      </c>
      <c r="F1035" t="s">
        <v>3798</v>
      </c>
      <c r="G1035" t="s">
        <v>2778</v>
      </c>
      <c r="H1035" s="3">
        <v>1.86876086681789E-12</v>
      </c>
      <c r="I1035">
        <f>_xlfn.XLOOKUP(b2b3[[#This Row],[rxn]],mfs[rxn],mfs[flux_scaled],0)</f>
        <v>0</v>
      </c>
      <c r="J1035">
        <f>(b2b3[[#This Row],[flux]]-b2b3[[#This Row],[flux in mfs]])/b2b3[[#This Row],[flux]]</f>
        <v>1</v>
      </c>
      <c r="K1035">
        <f>ABS(b2b3[[#This Row],[(mfs - b2+b3) / mfs]])</f>
        <v>1</v>
      </c>
      <c r="L1035" t="b">
        <f>_xlfn.TEXTAFTER(b2b3[[#This Row],[rxn]],"-",-1)="SPONT"</f>
        <v>0</v>
      </c>
      <c r="M1035" t="str">
        <f>_xlfn.TEXTAFTER(b2b3[[#This Row],[rxn]],"-",-1)</f>
        <v>rt0302</v>
      </c>
      <c r="N1035">
        <f>_xlfn.XLOOKUP("'PRO-"&amp;b2b3[[#This Row],[enz]]&amp;"'",'[1]Sheet2 (2)'!$A:$A,'[1]Sheet2 (2)'!$B:$B,"")</f>
        <v>1</v>
      </c>
      <c r="O1035">
        <f>IFERROR(_xlfn.XLOOKUP(b2b3[[#This Row],[Column2]],Table17[[#This Row],[rxn-no-enz]],Table17[[#This Row],[flux]],0),0)</f>
        <v>0</v>
      </c>
      <c r="P1035" t="str">
        <f>_xlfn.TEXTBEFORE(b2b3[[#This Row],[rxn]],"-",-1,,,"")</f>
        <v>ENZLOAD-EAR160y_c_FWD</v>
      </c>
    </row>
    <row r="1036" spans="1:16" ht="17" hidden="1" x14ac:dyDescent="0.25">
      <c r="A1036" s="1" t="s">
        <v>11750</v>
      </c>
      <c r="B1036" s="1" t="s">
        <v>2778</v>
      </c>
      <c r="C1036" s="1">
        <v>7.4600046000000001E-8</v>
      </c>
      <c r="D1036" s="1">
        <f>mfs[[#This Row],[flux]]/1000</f>
        <v>7.4600046000000007E-11</v>
      </c>
      <c r="F1036" t="s">
        <v>3799</v>
      </c>
      <c r="G1036" t="s">
        <v>2778</v>
      </c>
      <c r="H1036" s="3">
        <v>1.86876086681789E-12</v>
      </c>
      <c r="I1036">
        <f>_xlfn.XLOOKUP(b2b3[[#This Row],[rxn]],mfs[rxn],mfs[flux_scaled],0)</f>
        <v>0</v>
      </c>
      <c r="J1036">
        <f>(b2b3[[#This Row],[flux]]-b2b3[[#This Row],[flux in mfs]])/b2b3[[#This Row],[flux]]</f>
        <v>1</v>
      </c>
      <c r="K1036">
        <f>ABS(b2b3[[#This Row],[(mfs - b2+b3) / mfs]])</f>
        <v>1</v>
      </c>
      <c r="L1036" t="b">
        <f>_xlfn.TEXTAFTER(b2b3[[#This Row],[rxn]],"-",-1)="SPONT"</f>
        <v>0</v>
      </c>
      <c r="M1036" t="str">
        <f>_xlfn.TEXTAFTER(b2b3[[#This Row],[rxn]],"-",-1)</f>
        <v>rt0302</v>
      </c>
      <c r="N1036">
        <f>_xlfn.XLOOKUP("'PRO-"&amp;b2b3[[#This Row],[enz]]&amp;"'",'[1]Sheet2 (2)'!$A:$A,'[1]Sheet2 (2)'!$B:$B,"")</f>
        <v>1</v>
      </c>
      <c r="O1036">
        <f>IFERROR(_xlfn.XLOOKUP(b2b3[[#This Row],[Column2]],Table17[[#This Row],[rxn-no-enz]],Table17[[#This Row],[flux]],0),0)</f>
        <v>0</v>
      </c>
      <c r="P1036" t="str">
        <f>_xlfn.TEXTBEFORE(b2b3[[#This Row],[rxn]],"-",-1,,,"")</f>
        <v>ENZLOAD-EAR180y_c_FWD</v>
      </c>
    </row>
    <row r="1037" spans="1:16" ht="17" hidden="1" x14ac:dyDescent="0.25">
      <c r="A1037" s="1" t="s">
        <v>11751</v>
      </c>
      <c r="B1037" s="1" t="s">
        <v>2778</v>
      </c>
      <c r="C1037" s="1">
        <v>1.36500514E-7</v>
      </c>
      <c r="D1037" s="1">
        <f>mfs[[#This Row],[flux]]/1000</f>
        <v>1.3650051399999999E-10</v>
      </c>
      <c r="F1037" t="s">
        <v>3800</v>
      </c>
      <c r="G1037" t="s">
        <v>2778</v>
      </c>
      <c r="H1037" s="3">
        <v>1.86876086681789E-12</v>
      </c>
      <c r="I1037">
        <f>_xlfn.XLOOKUP(b2b3[[#This Row],[rxn]],mfs[rxn],mfs[flux_scaled],0)</f>
        <v>0</v>
      </c>
      <c r="J1037">
        <f>(b2b3[[#This Row],[flux]]-b2b3[[#This Row],[flux in mfs]])/b2b3[[#This Row],[flux]]</f>
        <v>1</v>
      </c>
      <c r="K1037">
        <f>ABS(b2b3[[#This Row],[(mfs - b2+b3) / mfs]])</f>
        <v>1</v>
      </c>
      <c r="L1037" t="b">
        <f>_xlfn.TEXTAFTER(b2b3[[#This Row],[rxn]],"-",-1)="SPONT"</f>
        <v>0</v>
      </c>
      <c r="M1037" t="str">
        <f>_xlfn.TEXTAFTER(b2b3[[#This Row],[rxn]],"-",-1)</f>
        <v>rt0302</v>
      </c>
      <c r="N1037">
        <f>_xlfn.XLOOKUP("'PRO-"&amp;b2b3[[#This Row],[enz]]&amp;"'",'[1]Sheet2 (2)'!$A:$A,'[1]Sheet2 (2)'!$B:$B,"")</f>
        <v>1</v>
      </c>
      <c r="O1037">
        <f>IFERROR(_xlfn.XLOOKUP(b2b3[[#This Row],[Column2]],Table17[[#This Row],[rxn-no-enz]],Table17[[#This Row],[flux]],0),0)</f>
        <v>0</v>
      </c>
      <c r="P1037" t="str">
        <f>_xlfn.TEXTBEFORE(b2b3[[#This Row],[rxn]],"-",-1,,,"")</f>
        <v>ENZLOAD-EAR40y_c_FWD</v>
      </c>
    </row>
    <row r="1038" spans="1:16" ht="17" hidden="1" x14ac:dyDescent="0.25">
      <c r="A1038" s="1" t="s">
        <v>11752</v>
      </c>
      <c r="B1038" s="1" t="s">
        <v>2778</v>
      </c>
      <c r="C1038" s="1">
        <v>8.2513737000000006E-8</v>
      </c>
      <c r="D1038" s="1">
        <f>mfs[[#This Row],[flux]]/1000</f>
        <v>8.2513737E-11</v>
      </c>
      <c r="F1038" t="s">
        <v>3801</v>
      </c>
      <c r="G1038" t="s">
        <v>2778</v>
      </c>
      <c r="H1038" s="3">
        <v>1.86876086681789E-12</v>
      </c>
      <c r="I1038">
        <f>_xlfn.XLOOKUP(b2b3[[#This Row],[rxn]],mfs[rxn],mfs[flux_scaled],0)</f>
        <v>0</v>
      </c>
      <c r="J1038">
        <f>(b2b3[[#This Row],[flux]]-b2b3[[#This Row],[flux in mfs]])/b2b3[[#This Row],[flux]]</f>
        <v>1</v>
      </c>
      <c r="K1038">
        <f>ABS(b2b3[[#This Row],[(mfs - b2+b3) / mfs]])</f>
        <v>1</v>
      </c>
      <c r="L1038" t="b">
        <f>_xlfn.TEXTAFTER(b2b3[[#This Row],[rxn]],"-",-1)="SPONT"</f>
        <v>0</v>
      </c>
      <c r="M1038" t="str">
        <f>_xlfn.TEXTAFTER(b2b3[[#This Row],[rxn]],"-",-1)</f>
        <v>rt0302</v>
      </c>
      <c r="N1038">
        <f>_xlfn.XLOOKUP("'PRO-"&amp;b2b3[[#This Row],[enz]]&amp;"'",'[1]Sheet2 (2)'!$A:$A,'[1]Sheet2 (2)'!$B:$B,"")</f>
        <v>1</v>
      </c>
      <c r="O1038">
        <f>IFERROR(_xlfn.XLOOKUP(b2b3[[#This Row],[Column2]],Table17[[#This Row],[rxn-no-enz]],Table17[[#This Row],[flux]],0),0)</f>
        <v>0</v>
      </c>
      <c r="P1038" t="str">
        <f>_xlfn.TEXTBEFORE(b2b3[[#This Row],[rxn]],"-",-1,,,"")</f>
        <v>ENZLOAD-EAR60y_c_FWD</v>
      </c>
    </row>
    <row r="1039" spans="1:16" ht="17" hidden="1" x14ac:dyDescent="0.25">
      <c r="A1039" s="1" t="s">
        <v>4387</v>
      </c>
      <c r="B1039" s="1" t="s">
        <v>2778</v>
      </c>
      <c r="C1039" s="1">
        <v>3.1471685799999999E-7</v>
      </c>
      <c r="D1039" s="1">
        <f>mfs[[#This Row],[flux]]/1000</f>
        <v>3.1471685800000001E-10</v>
      </c>
      <c r="F1039" t="s">
        <v>3802</v>
      </c>
      <c r="G1039" t="s">
        <v>2778</v>
      </c>
      <c r="H1039" s="3">
        <v>1.86876086681789E-12</v>
      </c>
      <c r="I1039">
        <f>_xlfn.XLOOKUP(b2b3[[#This Row],[rxn]],mfs[rxn],mfs[flux_scaled],0)</f>
        <v>0</v>
      </c>
      <c r="J1039">
        <f>(b2b3[[#This Row],[flux]]-b2b3[[#This Row],[flux in mfs]])/b2b3[[#This Row],[flux]]</f>
        <v>1</v>
      </c>
      <c r="K1039">
        <f>ABS(b2b3[[#This Row],[(mfs - b2+b3) / mfs]])</f>
        <v>1</v>
      </c>
      <c r="L1039" t="b">
        <f>_xlfn.TEXTAFTER(b2b3[[#This Row],[rxn]],"-",-1)="SPONT"</f>
        <v>0</v>
      </c>
      <c r="M1039" t="str">
        <f>_xlfn.TEXTAFTER(b2b3[[#This Row],[rxn]],"-",-1)</f>
        <v>rt0302</v>
      </c>
      <c r="N1039">
        <f>_xlfn.XLOOKUP("'PRO-"&amp;b2b3[[#This Row],[enz]]&amp;"'",'[1]Sheet2 (2)'!$A:$A,'[1]Sheet2 (2)'!$B:$B,"")</f>
        <v>1</v>
      </c>
      <c r="O1039">
        <f>IFERROR(_xlfn.XLOOKUP(b2b3[[#This Row],[Column2]],Table17[[#This Row],[rxn-no-enz]],Table17[[#This Row],[flux]],0),0)</f>
        <v>0</v>
      </c>
      <c r="P1039" t="str">
        <f>_xlfn.TEXTBEFORE(b2b3[[#This Row],[rxn]],"-",-1,,,"")</f>
        <v>ENZLOAD-EAR80y_c_FWD</v>
      </c>
    </row>
    <row r="1040" spans="1:16" ht="17" hidden="1" x14ac:dyDescent="0.25">
      <c r="A1040" s="1" t="s">
        <v>11753</v>
      </c>
      <c r="B1040" s="1" t="s">
        <v>2778</v>
      </c>
      <c r="C1040" s="1">
        <v>7.2185634999999995E-8</v>
      </c>
      <c r="D1040" s="1">
        <f>mfs[[#This Row],[flux]]/1000</f>
        <v>7.2185634999999992E-11</v>
      </c>
      <c r="F1040" t="s">
        <v>3803</v>
      </c>
      <c r="G1040" t="s">
        <v>2778</v>
      </c>
      <c r="H1040" s="3">
        <v>1.9004925275054101E-12</v>
      </c>
      <c r="I1040">
        <f>_xlfn.XLOOKUP(b2b3[[#This Row],[rxn]],mfs[rxn],mfs[flux_scaled],0)</f>
        <v>0</v>
      </c>
      <c r="J1040">
        <f>(b2b3[[#This Row],[flux]]-b2b3[[#This Row],[flux in mfs]])/b2b3[[#This Row],[flux]]</f>
        <v>1</v>
      </c>
      <c r="K1040">
        <f>ABS(b2b3[[#This Row],[(mfs - b2+b3) / mfs]])</f>
        <v>1</v>
      </c>
      <c r="L1040" t="b">
        <f>_xlfn.TEXTAFTER(b2b3[[#This Row],[rxn]],"-",-1)="SPONT"</f>
        <v>0</v>
      </c>
      <c r="M1040" t="str">
        <f>_xlfn.TEXTAFTER(b2b3[[#This Row],[rxn]],"-",-1)</f>
        <v>rt7873</v>
      </c>
      <c r="N1040">
        <f>_xlfn.XLOOKUP("'PRO-"&amp;b2b3[[#This Row],[enz]]&amp;"'",'[1]Sheet2 (2)'!$A:$A,'[1]Sheet2 (2)'!$B:$B,"")</f>
        <v>1</v>
      </c>
      <c r="O1040">
        <f>IFERROR(_xlfn.XLOOKUP(b2b3[[#This Row],[Column2]],Table17[[#This Row],[rxn-no-enz]],Table17[[#This Row],[flux]],0),0)</f>
        <v>0</v>
      </c>
      <c r="P1040" t="str">
        <f>_xlfn.TEXTBEFORE(b2b3[[#This Row],[rxn]],"-",-1,,,"")</f>
        <v>ENZLOAD-ECOAR200_rm_FWD</v>
      </c>
    </row>
    <row r="1041" spans="1:16" ht="17" hidden="1" x14ac:dyDescent="0.25">
      <c r="A1041" s="1" t="s">
        <v>11754</v>
      </c>
      <c r="B1041" s="1" t="s">
        <v>2778</v>
      </c>
      <c r="C1041" s="1">
        <v>1.42660568E-7</v>
      </c>
      <c r="D1041" s="1">
        <f>mfs[[#This Row],[flux]]/1000</f>
        <v>1.4266056799999999E-10</v>
      </c>
      <c r="F1041" t="s">
        <v>3804</v>
      </c>
      <c r="G1041" t="s">
        <v>2778</v>
      </c>
      <c r="H1041" s="3">
        <v>1.9004925275054101E-12</v>
      </c>
      <c r="I1041">
        <f>_xlfn.XLOOKUP(b2b3[[#This Row],[rxn]],mfs[rxn],mfs[flux_scaled],0)</f>
        <v>0</v>
      </c>
      <c r="J1041">
        <f>(b2b3[[#This Row],[flux]]-b2b3[[#This Row],[flux in mfs]])/b2b3[[#This Row],[flux]]</f>
        <v>1</v>
      </c>
      <c r="K1041">
        <f>ABS(b2b3[[#This Row],[(mfs - b2+b3) / mfs]])</f>
        <v>1</v>
      </c>
      <c r="L1041" t="b">
        <f>_xlfn.TEXTAFTER(b2b3[[#This Row],[rxn]],"-",-1)="SPONT"</f>
        <v>0</v>
      </c>
      <c r="M1041" t="str">
        <f>_xlfn.TEXTAFTER(b2b3[[#This Row],[rxn]],"-",-1)</f>
        <v>rt7873</v>
      </c>
      <c r="N1041">
        <f>_xlfn.XLOOKUP("'PRO-"&amp;b2b3[[#This Row],[enz]]&amp;"'",'[1]Sheet2 (2)'!$A:$A,'[1]Sheet2 (2)'!$B:$B,"")</f>
        <v>1</v>
      </c>
      <c r="O1041">
        <f>IFERROR(_xlfn.XLOOKUP(b2b3[[#This Row],[Column2]],Table17[[#This Row],[rxn-no-enz]],Table17[[#This Row],[flux]],0),0)</f>
        <v>0</v>
      </c>
      <c r="P1041" t="str">
        <f>_xlfn.TEXTBEFORE(b2b3[[#This Row],[rxn]],"-",-1,,,"")</f>
        <v>ENZLOAD-ECOAR220_rm_FWD</v>
      </c>
    </row>
    <row r="1042" spans="1:16" ht="17" hidden="1" x14ac:dyDescent="0.25">
      <c r="A1042" s="1" t="s">
        <v>11755</v>
      </c>
      <c r="B1042" s="1" t="s">
        <v>2778</v>
      </c>
      <c r="C1042" s="1">
        <v>1.098728067E-6</v>
      </c>
      <c r="D1042" s="1">
        <f>mfs[[#This Row],[flux]]/1000</f>
        <v>1.098728067E-9</v>
      </c>
      <c r="F1042" t="s">
        <v>3805</v>
      </c>
      <c r="G1042" t="s">
        <v>2778</v>
      </c>
      <c r="H1042" s="3">
        <v>1.9004925275054101E-12</v>
      </c>
      <c r="I1042">
        <f>_xlfn.XLOOKUP(b2b3[[#This Row],[rxn]],mfs[rxn],mfs[flux_scaled],0)</f>
        <v>0</v>
      </c>
      <c r="J1042">
        <f>(b2b3[[#This Row],[flux]]-b2b3[[#This Row],[flux in mfs]])/b2b3[[#This Row],[flux]]</f>
        <v>1</v>
      </c>
      <c r="K1042">
        <f>ABS(b2b3[[#This Row],[(mfs - b2+b3) / mfs]])</f>
        <v>1</v>
      </c>
      <c r="L1042" t="b">
        <f>_xlfn.TEXTAFTER(b2b3[[#This Row],[rxn]],"-",-1)="SPONT"</f>
        <v>0</v>
      </c>
      <c r="M1042" t="str">
        <f>_xlfn.TEXTAFTER(b2b3[[#This Row],[rxn]],"-",-1)</f>
        <v>rt7873</v>
      </c>
      <c r="N1042">
        <f>_xlfn.XLOOKUP("'PRO-"&amp;b2b3[[#This Row],[enz]]&amp;"'",'[1]Sheet2 (2)'!$A:$A,'[1]Sheet2 (2)'!$B:$B,"")</f>
        <v>1</v>
      </c>
      <c r="O1042">
        <f>IFERROR(_xlfn.XLOOKUP(b2b3[[#This Row],[Column2]],Table17[[#This Row],[rxn-no-enz]],Table17[[#This Row],[flux]],0),0)</f>
        <v>0</v>
      </c>
      <c r="P1042" t="str">
        <f>_xlfn.TEXTBEFORE(b2b3[[#This Row],[rxn]],"-",-1,,,"")</f>
        <v>ENZLOAD-ECOAR240_rm_FWD</v>
      </c>
    </row>
    <row r="1043" spans="1:16" ht="17" hidden="1" x14ac:dyDescent="0.25">
      <c r="A1043" s="1" t="s">
        <v>11756</v>
      </c>
      <c r="B1043" s="1" t="s">
        <v>2778</v>
      </c>
      <c r="C1043" s="1">
        <v>4.5013306449999997E-6</v>
      </c>
      <c r="D1043" s="1">
        <f>mfs[[#This Row],[flux]]/1000</f>
        <v>4.5013306449999997E-9</v>
      </c>
      <c r="F1043" t="s">
        <v>3806</v>
      </c>
      <c r="G1043" t="s">
        <v>2778</v>
      </c>
      <c r="H1043" s="3">
        <v>1.9004925275054101E-12</v>
      </c>
      <c r="I1043">
        <f>_xlfn.XLOOKUP(b2b3[[#This Row],[rxn]],mfs[rxn],mfs[flux_scaled],0)</f>
        <v>0</v>
      </c>
      <c r="J1043">
        <f>(b2b3[[#This Row],[flux]]-b2b3[[#This Row],[flux in mfs]])/b2b3[[#This Row],[flux]]</f>
        <v>1</v>
      </c>
      <c r="K1043">
        <f>ABS(b2b3[[#This Row],[(mfs - b2+b3) / mfs]])</f>
        <v>1</v>
      </c>
      <c r="L1043" t="b">
        <f>_xlfn.TEXTAFTER(b2b3[[#This Row],[rxn]],"-",-1)="SPONT"</f>
        <v>0</v>
      </c>
      <c r="M1043" t="str">
        <f>_xlfn.TEXTAFTER(b2b3[[#This Row],[rxn]],"-",-1)</f>
        <v>rt7873</v>
      </c>
      <c r="N1043">
        <f>_xlfn.XLOOKUP("'PRO-"&amp;b2b3[[#This Row],[enz]]&amp;"'",'[1]Sheet2 (2)'!$A:$A,'[1]Sheet2 (2)'!$B:$B,"")</f>
        <v>1</v>
      </c>
      <c r="O1043">
        <f>IFERROR(_xlfn.XLOOKUP(b2b3[[#This Row],[Column2]],Table17[[#This Row],[rxn-no-enz]],Table17[[#This Row],[flux]],0),0)</f>
        <v>0</v>
      </c>
      <c r="P1043" t="str">
        <f>_xlfn.TEXTBEFORE(b2b3[[#This Row],[rxn]],"-",-1,,,"")</f>
        <v>ENZLOAD-ECOAR260_rm_FWD</v>
      </c>
    </row>
    <row r="1044" spans="1:16" ht="17" hidden="1" x14ac:dyDescent="0.25">
      <c r="A1044" s="1" t="s">
        <v>11757</v>
      </c>
      <c r="B1044" s="1" t="s">
        <v>2778</v>
      </c>
      <c r="C1044" s="1">
        <v>2.1039487E-8</v>
      </c>
      <c r="D1044" s="1">
        <f>mfs[[#This Row],[flux]]/1000</f>
        <v>2.1039487E-11</v>
      </c>
      <c r="F1044" t="s">
        <v>3807</v>
      </c>
      <c r="G1044" t="s">
        <v>2778</v>
      </c>
      <c r="H1044" s="3">
        <v>3.9269075384882801E-10</v>
      </c>
      <c r="I1044">
        <f>_xlfn.XLOOKUP(b2b3[[#This Row],[rxn]],mfs[rxn],mfs[flux_scaled],0)</f>
        <v>0</v>
      </c>
      <c r="J1044">
        <f>(b2b3[[#This Row],[flux]]-b2b3[[#This Row],[flux in mfs]])/b2b3[[#This Row],[flux]]</f>
        <v>1</v>
      </c>
      <c r="K1044">
        <f>ABS(b2b3[[#This Row],[(mfs - b2+b3) / mfs]])</f>
        <v>1</v>
      </c>
      <c r="L1044" t="b">
        <f>_xlfn.TEXTAFTER(b2b3[[#This Row],[rxn]],"-",-1)="SPONT"</f>
        <v>0</v>
      </c>
      <c r="M1044" t="str">
        <f>_xlfn.TEXTAFTER(b2b3[[#This Row],[rxn]],"-",-1)</f>
        <v>rt0669</v>
      </c>
      <c r="N1044">
        <f>_xlfn.XLOOKUP("'PRO-"&amp;b2b3[[#This Row],[enz]]&amp;"'",'[1]Sheet2 (2)'!$A:$A,'[1]Sheet2 (2)'!$B:$B,"")</f>
        <v>1</v>
      </c>
      <c r="O1044">
        <f>IFERROR(_xlfn.XLOOKUP(b2b3[[#This Row],[Column2]],Table17[[#This Row],[rxn-no-enz]],Table17[[#This Row],[flux]],0),0)</f>
        <v>0</v>
      </c>
      <c r="P1044" t="str">
        <f>_xlfn.TEXTBEFORE(b2b3[[#This Row],[rxn]],"-",-1,,,"")</f>
        <v>ENZLOAD-ENO_c_FWD</v>
      </c>
    </row>
    <row r="1045" spans="1:16" ht="17" hidden="1" x14ac:dyDescent="0.25">
      <c r="A1045" s="1" t="s">
        <v>11758</v>
      </c>
      <c r="B1045" s="1" t="s">
        <v>2778</v>
      </c>
      <c r="C1045" s="1">
        <v>5.6084790000000001E-8</v>
      </c>
      <c r="D1045" s="1">
        <f>mfs[[#This Row],[flux]]/1000</f>
        <v>5.6084790000000001E-11</v>
      </c>
      <c r="F1045" t="s">
        <v>13253</v>
      </c>
      <c r="G1045" t="s">
        <v>2778</v>
      </c>
      <c r="H1045" s="3">
        <v>7.0889725627455597E-12</v>
      </c>
      <c r="I1045">
        <f>_xlfn.XLOOKUP(b2b3[[#This Row],[rxn]],mfs[rxn],mfs[flux_scaled],0)</f>
        <v>0</v>
      </c>
      <c r="J1045">
        <f>(b2b3[[#This Row],[flux]]-b2b3[[#This Row],[flux in mfs]])/b2b3[[#This Row],[flux]]</f>
        <v>1</v>
      </c>
      <c r="K1045">
        <f>ABS(b2b3[[#This Row],[(mfs - b2+b3) / mfs]])</f>
        <v>1</v>
      </c>
      <c r="L1045" t="b">
        <f>_xlfn.TEXTAFTER(b2b3[[#This Row],[rxn]],"-",-1)="SPONT"</f>
        <v>0</v>
      </c>
      <c r="M1045" t="str">
        <f>_xlfn.TEXTAFTER(b2b3[[#This Row],[rxn]],"-",-1)</f>
        <v>rt2799_l</v>
      </c>
      <c r="N1045">
        <f>_xlfn.XLOOKUP("'PRO-"&amp;b2b3[[#This Row],[enz]]&amp;"'",'[1]Sheet2 (2)'!$A:$A,'[1]Sheet2 (2)'!$B:$B,"")</f>
        <v>1</v>
      </c>
      <c r="O1045">
        <f>IFERROR(_xlfn.XLOOKUP(b2b3[[#This Row],[Column2]],Table17[[#This Row],[rxn-no-enz]],Table17[[#This Row],[flux]],0),0)</f>
        <v>0</v>
      </c>
      <c r="P1045" t="str">
        <f>_xlfn.TEXTBEFORE(b2b3[[#This Row],[rxn]],"-",-1,,,"")</f>
        <v>ENZLOAD-FACOAL181_l_FWD</v>
      </c>
    </row>
    <row r="1046" spans="1:16" ht="17" hidden="1" x14ac:dyDescent="0.25">
      <c r="A1046" s="1" t="s">
        <v>4388</v>
      </c>
      <c r="B1046" s="1" t="s">
        <v>2778</v>
      </c>
      <c r="C1046" s="1">
        <v>2.0147245700000001E-7</v>
      </c>
      <c r="D1046" s="1">
        <f>mfs[[#This Row],[flux]]/1000</f>
        <v>2.0147245700000002E-10</v>
      </c>
      <c r="F1046" t="s">
        <v>13254</v>
      </c>
      <c r="G1046" t="s">
        <v>2778</v>
      </c>
      <c r="H1046" s="3">
        <v>7.0889725627455597E-12</v>
      </c>
      <c r="I1046">
        <f>_xlfn.XLOOKUP(b2b3[[#This Row],[rxn]],mfs[rxn],mfs[flux_scaled],0)</f>
        <v>0</v>
      </c>
      <c r="J1046">
        <f>(b2b3[[#This Row],[flux]]-b2b3[[#This Row],[flux in mfs]])/b2b3[[#This Row],[flux]]</f>
        <v>1</v>
      </c>
      <c r="K1046">
        <f>ABS(b2b3[[#This Row],[(mfs - b2+b3) / mfs]])</f>
        <v>1</v>
      </c>
      <c r="L1046" t="b">
        <f>_xlfn.TEXTAFTER(b2b3[[#This Row],[rxn]],"-",-1)="SPONT"</f>
        <v>0</v>
      </c>
      <c r="M1046" t="str">
        <f>_xlfn.TEXTAFTER(b2b3[[#This Row],[rxn]],"-",-1)</f>
        <v>rt2799_l</v>
      </c>
      <c r="N1046">
        <f>_xlfn.XLOOKUP("'PRO-"&amp;b2b3[[#This Row],[enz]]&amp;"'",'[1]Sheet2 (2)'!$A:$A,'[1]Sheet2 (2)'!$B:$B,"")</f>
        <v>1</v>
      </c>
      <c r="O1046">
        <f>IFERROR(_xlfn.XLOOKUP(b2b3[[#This Row],[Column2]],Table17[[#This Row],[rxn-no-enz]],Table17[[#This Row],[flux]],0),0)</f>
        <v>0</v>
      </c>
      <c r="P1046" t="str">
        <f>_xlfn.TEXTBEFORE(b2b3[[#This Row],[rxn]],"-",-1,,,"")</f>
        <v>ENZLOAD-FACOAL182_l_FWD</v>
      </c>
    </row>
    <row r="1047" spans="1:16" ht="17" hidden="1" x14ac:dyDescent="0.25">
      <c r="A1047" s="1" t="s">
        <v>11759</v>
      </c>
      <c r="B1047" s="1" t="s">
        <v>2778</v>
      </c>
      <c r="C1047" s="1">
        <v>2.7034619199999999E-7</v>
      </c>
      <c r="D1047" s="1">
        <f>mfs[[#This Row],[flux]]/1000</f>
        <v>2.7034619199999998E-10</v>
      </c>
      <c r="F1047" t="s">
        <v>13255</v>
      </c>
      <c r="G1047" t="s">
        <v>2778</v>
      </c>
      <c r="H1047" s="3">
        <v>7.3854249941440899E-12</v>
      </c>
      <c r="I1047">
        <f>_xlfn.XLOOKUP(b2b3[[#This Row],[rxn]],mfs[rxn],mfs[flux_scaled],0)</f>
        <v>0</v>
      </c>
      <c r="J1047">
        <f>(b2b3[[#This Row],[flux]]-b2b3[[#This Row],[flux in mfs]])/b2b3[[#This Row],[flux]]</f>
        <v>1</v>
      </c>
      <c r="K1047">
        <f>ABS(b2b3[[#This Row],[(mfs - b2+b3) / mfs]])</f>
        <v>1</v>
      </c>
      <c r="L1047" t="b">
        <f>_xlfn.TEXTAFTER(b2b3[[#This Row],[rxn]],"-",-1)="SPONT"</f>
        <v>0</v>
      </c>
      <c r="M1047" t="str">
        <f>_xlfn.TEXTAFTER(b2b3[[#This Row],[rxn]],"-",-1)</f>
        <v>rt1544_l</v>
      </c>
      <c r="N1047">
        <f>_xlfn.XLOOKUP("'PRO-"&amp;b2b3[[#This Row],[enz]]&amp;"'",'[1]Sheet2 (2)'!$A:$A,'[1]Sheet2 (2)'!$B:$B,"")</f>
        <v>1</v>
      </c>
      <c r="O1047">
        <f>IFERROR(_xlfn.XLOOKUP(b2b3[[#This Row],[Column2]],Table17[[#This Row],[rxn-no-enz]],Table17[[#This Row],[flux]],0),0)</f>
        <v>0</v>
      </c>
      <c r="P1047" t="str">
        <f>_xlfn.TEXTBEFORE(b2b3[[#This Row],[rxn]],"-",-1,,,"")</f>
        <v>ENZLOAD-FACOAL220_l_FWD</v>
      </c>
    </row>
    <row r="1048" spans="1:16" ht="17" hidden="1" x14ac:dyDescent="0.25">
      <c r="A1048" s="1" t="s">
        <v>4390</v>
      </c>
      <c r="B1048" s="1" t="s">
        <v>2778</v>
      </c>
      <c r="C1048" s="1">
        <v>2.4233073299999999E-7</v>
      </c>
      <c r="D1048" s="1">
        <f>mfs[[#This Row],[flux]]/1000</f>
        <v>2.4233073300000001E-10</v>
      </c>
      <c r="F1048" t="s">
        <v>3815</v>
      </c>
      <c r="G1048" t="s">
        <v>2778</v>
      </c>
      <c r="H1048" s="3">
        <v>2.5948590918927902E-10</v>
      </c>
      <c r="I1048">
        <f>_xlfn.XLOOKUP(b2b3[[#This Row],[rxn]],mfs[rxn],mfs[flux_scaled],0)</f>
        <v>0</v>
      </c>
      <c r="J1048">
        <f>(b2b3[[#This Row],[flux]]-b2b3[[#This Row],[flux in mfs]])/b2b3[[#This Row],[flux]]</f>
        <v>1</v>
      </c>
      <c r="K1048">
        <f>ABS(b2b3[[#This Row],[(mfs - b2+b3) / mfs]])</f>
        <v>1</v>
      </c>
      <c r="L1048" t="b">
        <f>_xlfn.TEXTAFTER(b2b3[[#This Row],[rxn]],"-",-1)="SPONT"</f>
        <v>0</v>
      </c>
      <c r="M1048" t="str">
        <f>_xlfn.TEXTAFTER(b2b3[[#This Row],[rxn]],"-",-1)</f>
        <v>rt7052</v>
      </c>
      <c r="N1048">
        <f>_xlfn.XLOOKUP("'PRO-"&amp;b2b3[[#This Row],[enz]]&amp;"'",'[1]Sheet2 (2)'!$A:$A,'[1]Sheet2 (2)'!$B:$B,"")</f>
        <v>1</v>
      </c>
      <c r="O1048">
        <f>IFERROR(_xlfn.XLOOKUP(b2b3[[#This Row],[Column2]],Table17[[#This Row],[rxn-no-enz]],Table17[[#This Row],[flux]],0),0)</f>
        <v>0</v>
      </c>
      <c r="P1048" t="str">
        <f>_xlfn.TEXTBEFORE(b2b3[[#This Row],[rxn]],"-",-1,,,"")</f>
        <v>ENZLOAD-FBA_c_FWD</v>
      </c>
    </row>
    <row r="1049" spans="1:16" ht="17" hidden="1" x14ac:dyDescent="0.25">
      <c r="A1049" s="1" t="s">
        <v>4391</v>
      </c>
      <c r="B1049" s="1" t="s">
        <v>2778</v>
      </c>
      <c r="C1049" s="1">
        <v>2.9132770399999998E-7</v>
      </c>
      <c r="D1049" s="1">
        <f>mfs[[#This Row],[flux]]/1000</f>
        <v>2.9132770399999998E-10</v>
      </c>
      <c r="F1049" t="s">
        <v>3816</v>
      </c>
      <c r="G1049" t="s">
        <v>2778</v>
      </c>
      <c r="H1049" s="3">
        <v>1.47768345891145E-12</v>
      </c>
      <c r="I1049">
        <f>_xlfn.XLOOKUP(b2b3[[#This Row],[rxn]],mfs[rxn],mfs[flux_scaled],0)</f>
        <v>0</v>
      </c>
      <c r="J1049">
        <f>(b2b3[[#This Row],[flux]]-b2b3[[#This Row],[flux in mfs]])/b2b3[[#This Row],[flux]]</f>
        <v>1</v>
      </c>
      <c r="K1049">
        <f>ABS(b2b3[[#This Row],[(mfs - b2+b3) / mfs]])</f>
        <v>1</v>
      </c>
      <c r="L1049" t="b">
        <f>_xlfn.TEXTAFTER(b2b3[[#This Row],[rxn]],"-",-1)="SPONT"</f>
        <v>0</v>
      </c>
      <c r="M1049" t="str">
        <f>_xlfn.TEXTAFTER(b2b3[[#This Row],[rxn]],"-",-1)</f>
        <v>rt7907</v>
      </c>
      <c r="N1049">
        <f>_xlfn.XLOOKUP("'PRO-"&amp;b2b3[[#This Row],[enz]]&amp;"'",'[1]Sheet2 (2)'!$A:$A,'[1]Sheet2 (2)'!$B:$B,"")</f>
        <v>1</v>
      </c>
      <c r="O1049">
        <f>IFERROR(_xlfn.XLOOKUP(b2b3[[#This Row],[Column2]],Table17[[#This Row],[rxn-no-enz]],Table17[[#This Row],[flux]],0),0)</f>
        <v>0</v>
      </c>
      <c r="P1049" t="str">
        <f>_xlfn.TEXTBEFORE(b2b3[[#This Row],[rxn]],"-",-1,,,"")</f>
        <v>ENZLOAD-FCLT_m_FWD</v>
      </c>
    </row>
    <row r="1050" spans="1:16" ht="17" hidden="1" x14ac:dyDescent="0.25">
      <c r="A1050" s="1" t="s">
        <v>11760</v>
      </c>
      <c r="B1050" s="1" t="s">
        <v>2778</v>
      </c>
      <c r="C1050" s="1">
        <v>2.8241005E-8</v>
      </c>
      <c r="D1050" s="1">
        <f>mfs[[#This Row],[flux]]/1000</f>
        <v>2.8241004999999999E-11</v>
      </c>
      <c r="F1050" t="s">
        <v>13256</v>
      </c>
      <c r="G1050" t="s">
        <v>2778</v>
      </c>
      <c r="H1050" s="3">
        <v>1.67672102984954E-11</v>
      </c>
      <c r="I1050">
        <f>_xlfn.XLOOKUP(b2b3[[#This Row],[rxn]],mfs[rxn],mfs[flux_scaled],0)</f>
        <v>0</v>
      </c>
      <c r="J1050">
        <f>(b2b3[[#This Row],[flux]]-b2b3[[#This Row],[flux in mfs]])/b2b3[[#This Row],[flux]]</f>
        <v>1</v>
      </c>
      <c r="K1050">
        <f>ABS(b2b3[[#This Row],[(mfs - b2+b3) / mfs]])</f>
        <v>1</v>
      </c>
      <c r="L1050" t="b">
        <f>_xlfn.TEXTAFTER(b2b3[[#This Row],[rxn]],"-",-1)="SPONT"</f>
        <v>0</v>
      </c>
      <c r="M1050" t="str">
        <f>_xlfn.TEXTAFTER(b2b3[[#This Row],[rxn]],"-",-1)</f>
        <v>rt0996</v>
      </c>
      <c r="N1050">
        <f>_xlfn.XLOOKUP("'PRO-"&amp;b2b3[[#This Row],[enz]]&amp;"'",'[1]Sheet2 (2)'!$A:$A,'[1]Sheet2 (2)'!$B:$B,"")</f>
        <v>2</v>
      </c>
      <c r="O1050">
        <f>IFERROR(_xlfn.XLOOKUP(b2b3[[#This Row],[Column2]],Table17[[#This Row],[rxn-no-enz]],Table17[[#This Row],[flux]],0),0)</f>
        <v>0</v>
      </c>
      <c r="P1050" t="str">
        <f>_xlfn.TEXTBEFORE(b2b3[[#This Row],[rxn]],"-",-1,,,"")</f>
        <v>ENZLOAD-FE2t_c_e_FWD</v>
      </c>
    </row>
    <row r="1051" spans="1:16" ht="17" hidden="1" x14ac:dyDescent="0.25">
      <c r="A1051" s="1" t="s">
        <v>4392</v>
      </c>
      <c r="B1051" s="1" t="s">
        <v>2778</v>
      </c>
      <c r="C1051" s="1">
        <v>8.6349046700000001E-7</v>
      </c>
      <c r="D1051" s="1">
        <f>mfs[[#This Row],[flux]]/1000</f>
        <v>8.6349046699999997E-10</v>
      </c>
      <c r="F1051" t="s">
        <v>13257</v>
      </c>
      <c r="G1051" t="s">
        <v>2778</v>
      </c>
      <c r="H1051" s="3">
        <v>7.5205105218658502E-13</v>
      </c>
      <c r="I1051">
        <f>_xlfn.XLOOKUP(b2b3[[#This Row],[rxn]],mfs[rxn],mfs[flux_scaled],0)</f>
        <v>0</v>
      </c>
      <c r="J1051">
        <f>(b2b3[[#This Row],[flux]]-b2b3[[#This Row],[flux in mfs]])/b2b3[[#This Row],[flux]]</f>
        <v>1</v>
      </c>
      <c r="K1051">
        <f>ABS(b2b3[[#This Row],[(mfs - b2+b3) / mfs]])</f>
        <v>1</v>
      </c>
      <c r="L1051" t="b">
        <f>_xlfn.TEXTAFTER(b2b3[[#This Row],[rxn]],"-",-1)="SPONT"</f>
        <v>0</v>
      </c>
      <c r="M1051" t="str">
        <f>_xlfn.TEXTAFTER(b2b3[[#This Row],[rxn]],"-",-1)</f>
        <v>rt74770996</v>
      </c>
      <c r="N1051" t="str">
        <f>_xlfn.XLOOKUP("'PRO-"&amp;b2b3[[#This Row],[enz]]&amp;"'",'[1]Sheet2 (2)'!$A:$A,'[1]Sheet2 (2)'!$B:$B,"")</f>
        <v/>
      </c>
      <c r="O1051">
        <f>IFERROR(_xlfn.XLOOKUP(b2b3[[#This Row],[Column2]],Table17[[#This Row],[rxn-no-enz]],Table17[[#This Row],[flux]],0),0)</f>
        <v>0</v>
      </c>
      <c r="P1051" t="str">
        <f>_xlfn.TEXTBEFORE(b2b3[[#This Row],[rxn]],"-",-1,,,"")</f>
        <v>ENZLOAD-FE3t_c_e_FWD</v>
      </c>
    </row>
    <row r="1052" spans="1:16" ht="17" hidden="1" x14ac:dyDescent="0.25">
      <c r="A1052" s="1" t="s">
        <v>4393</v>
      </c>
      <c r="B1052" s="1" t="s">
        <v>2778</v>
      </c>
      <c r="C1052" s="1">
        <v>3.0098055000000002E-7</v>
      </c>
      <c r="D1052" s="1">
        <f>mfs[[#This Row],[flux]]/1000</f>
        <v>3.0098055E-10</v>
      </c>
      <c r="F1052" t="s">
        <v>13322</v>
      </c>
      <c r="G1052" t="s">
        <v>2778</v>
      </c>
      <c r="H1052" s="3">
        <v>1.92941940155042E-13</v>
      </c>
      <c r="I1052">
        <f>_xlfn.XLOOKUP(b2b3[[#This Row],[rxn]],mfs[rxn],mfs[flux_scaled],0)</f>
        <v>0</v>
      </c>
      <c r="J1052">
        <f>(b2b3[[#This Row],[flux]]-b2b3[[#This Row],[flux in mfs]])/b2b3[[#This Row],[flux]]</f>
        <v>1</v>
      </c>
      <c r="K1052">
        <f>ABS(b2b3[[#This Row],[(mfs - b2+b3) / mfs]])</f>
        <v>1</v>
      </c>
      <c r="L1052" t="b">
        <f>_xlfn.TEXTAFTER(b2b3[[#This Row],[rxn]],"-",-1)="SPONT"</f>
        <v>0</v>
      </c>
      <c r="M1052" t="str">
        <f>_xlfn.TEXTAFTER(b2b3[[#This Row],[rxn]],"-",-1)</f>
        <v>FECOORCPLX1</v>
      </c>
      <c r="N1052" t="str">
        <f>_xlfn.XLOOKUP("'PRO-"&amp;b2b3[[#This Row],[enz]]&amp;"'",'[1]Sheet2 (2)'!$A:$A,'[1]Sheet2 (2)'!$B:$B,"")</f>
        <v/>
      </c>
      <c r="O1052">
        <f>IFERROR(_xlfn.XLOOKUP(b2b3[[#This Row],[Column2]],Table17[[#This Row],[rxn-no-enz]],Table17[[#This Row],[flux]],0),0)</f>
        <v>0</v>
      </c>
      <c r="P1052" t="str">
        <f>_xlfn.TEXTBEFORE(b2b3[[#This Row],[rxn]],"-",-1,,,"")</f>
        <v>ENZLOAD-FECOOR_m_FWD</v>
      </c>
    </row>
    <row r="1053" spans="1:16" ht="17" hidden="1" x14ac:dyDescent="0.25">
      <c r="A1053" s="1" t="s">
        <v>13140</v>
      </c>
      <c r="B1053" s="1" t="s">
        <v>2778</v>
      </c>
      <c r="C1053" s="1">
        <v>1.9048840499999999E-7</v>
      </c>
      <c r="D1053" s="1">
        <f>mfs[[#This Row],[flux]]/1000</f>
        <v>1.9048840499999998E-10</v>
      </c>
      <c r="F1053" t="s">
        <v>3819</v>
      </c>
      <c r="G1053" t="s">
        <v>2778</v>
      </c>
      <c r="H1053" s="3">
        <v>9.4041607120742397E-12</v>
      </c>
      <c r="I1053">
        <f>_xlfn.XLOOKUP(b2b3[[#This Row],[rxn]],mfs[rxn],mfs[flux_scaled],0)</f>
        <v>0</v>
      </c>
      <c r="J1053">
        <f>(b2b3[[#This Row],[flux]]-b2b3[[#This Row],[flux in mfs]])/b2b3[[#This Row],[flux]]</f>
        <v>1</v>
      </c>
      <c r="K1053">
        <f>ABS(b2b3[[#This Row],[(mfs - b2+b3) / mfs]])</f>
        <v>1</v>
      </c>
      <c r="L1053" t="b">
        <f>_xlfn.TEXTAFTER(b2b3[[#This Row],[rxn]],"-",-1)="SPONT"</f>
        <v>0</v>
      </c>
      <c r="M1053" t="str">
        <f>_xlfn.TEXTAFTER(b2b3[[#This Row],[rxn]],"-",-1)</f>
        <v>FECRq9CPLX</v>
      </c>
      <c r="N1053" t="str">
        <f>_xlfn.XLOOKUP("'PRO-"&amp;b2b3[[#This Row],[enz]]&amp;"'",'[1]Sheet2 (2)'!$A:$A,'[1]Sheet2 (2)'!$B:$B,"")</f>
        <v/>
      </c>
      <c r="O1053">
        <f>IFERROR(_xlfn.XLOOKUP(b2b3[[#This Row],[Column2]],Table17[[#This Row],[rxn-no-enz]],Table17[[#This Row],[flux]],0),0)</f>
        <v>0</v>
      </c>
      <c r="P1053" t="str">
        <f>_xlfn.TEXTBEFORE(b2b3[[#This Row],[rxn]],"-",-1,,,"")</f>
        <v>ENZLOAD-FECRq9_m_FWD</v>
      </c>
    </row>
    <row r="1054" spans="1:16" ht="17" hidden="1" x14ac:dyDescent="0.25">
      <c r="A1054" s="1" t="s">
        <v>11762</v>
      </c>
      <c r="B1054" s="1" t="s">
        <v>2778</v>
      </c>
      <c r="C1054" s="1">
        <v>3.1924434100000002E-7</v>
      </c>
      <c r="D1054" s="1">
        <f>mfs[[#This Row],[flux]]/1000</f>
        <v>3.1924434100000002E-10</v>
      </c>
      <c r="F1054" t="s">
        <v>13258</v>
      </c>
      <c r="G1054" t="s">
        <v>2778</v>
      </c>
      <c r="H1054" s="3">
        <v>1.8559104805105199E-11</v>
      </c>
      <c r="I1054">
        <f>_xlfn.XLOOKUP(b2b3[[#This Row],[rxn]],mfs[rxn],mfs[flux_scaled],0)</f>
        <v>0</v>
      </c>
      <c r="J1054">
        <f>(b2b3[[#This Row],[flux]]-b2b3[[#This Row],[flux in mfs]])/b2b3[[#This Row],[flux]]</f>
        <v>1</v>
      </c>
      <c r="K1054">
        <f>ABS(b2b3[[#This Row],[(mfs - b2+b3) / mfs]])</f>
        <v>1</v>
      </c>
      <c r="L1054" t="b">
        <f>_xlfn.TEXTAFTER(b2b3[[#This Row],[rxn]],"-",-1)="SPONT"</f>
        <v>0</v>
      </c>
      <c r="M1054" t="str">
        <f>_xlfn.TEXTAFTER(b2b3[[#This Row],[rxn]],"-",-1)</f>
        <v>rt8485</v>
      </c>
      <c r="N1054">
        <f>_xlfn.XLOOKUP("'PRO-"&amp;b2b3[[#This Row],[enz]]&amp;"'",'[1]Sheet2 (2)'!$A:$A,'[1]Sheet2 (2)'!$B:$B,"")</f>
        <v>1</v>
      </c>
      <c r="O1054">
        <f>IFERROR(_xlfn.XLOOKUP(b2b3[[#This Row],[Column2]],Table17[[#This Row],[rxn-no-enz]],Table17[[#This Row],[flux]],0),0)</f>
        <v>0</v>
      </c>
      <c r="P1054" t="str">
        <f>_xlfn.TEXTBEFORE(b2b3[[#This Row],[rxn]],"-",-1,,,"")</f>
        <v>ENZLOAD-FMNRx_c_FWD</v>
      </c>
    </row>
    <row r="1055" spans="1:16" ht="17" hidden="1" x14ac:dyDescent="0.25">
      <c r="A1055" s="1" t="s">
        <v>11763</v>
      </c>
      <c r="B1055" s="1" t="s">
        <v>2778</v>
      </c>
      <c r="C1055" s="1">
        <v>5.7210212999999999E-8</v>
      </c>
      <c r="D1055" s="1">
        <f>mfs[[#This Row],[flux]]/1000</f>
        <v>5.7210213000000002E-11</v>
      </c>
      <c r="F1055" t="s">
        <v>3822</v>
      </c>
      <c r="G1055" t="s">
        <v>2778</v>
      </c>
      <c r="H1055" s="3">
        <v>1.5408176460232399E-11</v>
      </c>
      <c r="I1055">
        <f>_xlfn.XLOOKUP(b2b3[[#This Row],[rxn]],mfs[rxn],mfs[flux_scaled],0)</f>
        <v>0</v>
      </c>
      <c r="J1055">
        <f>(b2b3[[#This Row],[flux]]-b2b3[[#This Row],[flux in mfs]])/b2b3[[#This Row],[flux]]</f>
        <v>1</v>
      </c>
      <c r="K1055">
        <f>ABS(b2b3[[#This Row],[(mfs - b2+b3) / mfs]])</f>
        <v>1</v>
      </c>
      <c r="L1055" t="b">
        <f>_xlfn.TEXTAFTER(b2b3[[#This Row],[rxn]],"-",-1)="SPONT"</f>
        <v>0</v>
      </c>
      <c r="M1055" t="str">
        <f>_xlfn.TEXTAFTER(b2b3[[#This Row],[rxn]],"-",-1)</f>
        <v>rt3791_c</v>
      </c>
      <c r="N1055">
        <f>_xlfn.XLOOKUP("'PRO-"&amp;b2b3[[#This Row],[enz]]&amp;"'",'[1]Sheet2 (2)'!$A:$A,'[1]Sheet2 (2)'!$B:$B,"")</f>
        <v>1</v>
      </c>
      <c r="O1055">
        <f>IFERROR(_xlfn.XLOOKUP(b2b3[[#This Row],[Column2]],Table17[[#This Row],[rxn-no-enz]],Table17[[#This Row],[flux]],0),0)</f>
        <v>0</v>
      </c>
      <c r="P1055" t="str">
        <f>_xlfn.TEXTBEFORE(b2b3[[#This Row],[rxn]],"-",-1,,,"")</f>
        <v>ENZLOAD-FOLR_c_FWD</v>
      </c>
    </row>
    <row r="1056" spans="1:16" ht="17" hidden="1" x14ac:dyDescent="0.25">
      <c r="A1056" s="1" t="s">
        <v>4394</v>
      </c>
      <c r="B1056" s="1" t="s">
        <v>2778</v>
      </c>
      <c r="C1056" s="1">
        <v>3.0816352900000002E-7</v>
      </c>
      <c r="D1056" s="1">
        <f>mfs[[#This Row],[flux]]/1000</f>
        <v>3.0816352900000001E-10</v>
      </c>
      <c r="F1056" t="s">
        <v>3823</v>
      </c>
      <c r="G1056" t="s">
        <v>2778</v>
      </c>
      <c r="H1056" s="3">
        <v>1.01458735682656E-13</v>
      </c>
      <c r="I1056">
        <f>_xlfn.XLOOKUP(b2b3[[#This Row],[rxn]],mfs[rxn],mfs[flux_scaled],0)</f>
        <v>0</v>
      </c>
      <c r="J1056">
        <f>(b2b3[[#This Row],[flux]]-b2b3[[#This Row],[flux in mfs]])/b2b3[[#This Row],[flux]]</f>
        <v>1</v>
      </c>
      <c r="K1056">
        <f>ABS(b2b3[[#This Row],[(mfs - b2+b3) / mfs]])</f>
        <v>1</v>
      </c>
      <c r="L1056" t="b">
        <f>_xlfn.TEXTAFTER(b2b3[[#This Row],[rxn]],"-",-1)="SPONT"</f>
        <v>0</v>
      </c>
      <c r="M1056" t="str">
        <f>_xlfn.TEXTAFTER(b2b3[[#This Row],[rxn]],"-",-1)</f>
        <v>rt4281</v>
      </c>
      <c r="N1056">
        <f>_xlfn.XLOOKUP("'PRO-"&amp;b2b3[[#This Row],[enz]]&amp;"'",'[1]Sheet2 (2)'!$A:$A,'[1]Sheet2 (2)'!$B:$B,"")</f>
        <v>1</v>
      </c>
      <c r="O1056">
        <f>IFERROR(_xlfn.XLOOKUP(b2b3[[#This Row],[Column2]],Table17[[#This Row],[rxn-no-enz]],Table17[[#This Row],[flux]],0),0)</f>
        <v>0</v>
      </c>
      <c r="P1056" t="str">
        <f>_xlfn.TEXTBEFORE(b2b3[[#This Row],[rxn]],"-",-1,,,"")</f>
        <v>ENZLOAD-FRTT_l_FWD</v>
      </c>
    </row>
    <row r="1057" spans="1:16" ht="17" hidden="1" x14ac:dyDescent="0.25">
      <c r="A1057" s="1" t="s">
        <v>4395</v>
      </c>
      <c r="B1057" s="1" t="s">
        <v>2778</v>
      </c>
      <c r="C1057" s="1">
        <v>5.7966062300000003E-7</v>
      </c>
      <c r="D1057" s="1">
        <f>mfs[[#This Row],[flux]]/1000</f>
        <v>5.7966062300000005E-10</v>
      </c>
      <c r="F1057" t="s">
        <v>3824</v>
      </c>
      <c r="G1057" t="s">
        <v>2778</v>
      </c>
      <c r="H1057" s="3">
        <v>9.8390967032927803E-11</v>
      </c>
      <c r="I1057">
        <f>_xlfn.XLOOKUP(b2b3[[#This Row],[rxn]],mfs[rxn],mfs[flux_scaled],0)</f>
        <v>0</v>
      </c>
      <c r="J1057">
        <f>(b2b3[[#This Row],[flux]]-b2b3[[#This Row],[flux in mfs]])/b2b3[[#This Row],[flux]]</f>
        <v>1</v>
      </c>
      <c r="K1057">
        <f>ABS(b2b3[[#This Row],[(mfs - b2+b3) / mfs]])</f>
        <v>1</v>
      </c>
      <c r="L1057" t="b">
        <f>_xlfn.TEXTAFTER(b2b3[[#This Row],[rxn]],"-",-1)="SPONT"</f>
        <v>0</v>
      </c>
      <c r="M1057" t="str">
        <f>_xlfn.TEXTAFTER(b2b3[[#This Row],[rxn]],"-",-1)</f>
        <v>rt5633_c</v>
      </c>
      <c r="N1057">
        <f>_xlfn.XLOOKUP("'PRO-"&amp;b2b3[[#This Row],[enz]]&amp;"'",'[1]Sheet2 (2)'!$A:$A,'[1]Sheet2 (2)'!$B:$B,"")</f>
        <v>1</v>
      </c>
      <c r="O1057">
        <f>IFERROR(_xlfn.XLOOKUP(b2b3[[#This Row],[Column2]],Table17[[#This Row],[rxn-no-enz]],Table17[[#This Row],[flux]],0),0)</f>
        <v>0</v>
      </c>
      <c r="P1057" t="str">
        <f>_xlfn.TEXTBEFORE(b2b3[[#This Row],[rxn]],"-",-1,,,"")</f>
        <v>ENZLOAD-FUM_c_FWD</v>
      </c>
    </row>
    <row r="1058" spans="1:16" ht="17" hidden="1" x14ac:dyDescent="0.25">
      <c r="A1058" s="1" t="s">
        <v>11764</v>
      </c>
      <c r="B1058" s="1" t="s">
        <v>2778</v>
      </c>
      <c r="C1058" s="1">
        <v>9.77662938E-7</v>
      </c>
      <c r="D1058" s="1">
        <f>mfs[[#This Row],[flux]]/1000</f>
        <v>9.7766293800000009E-10</v>
      </c>
      <c r="F1058" t="s">
        <v>13259</v>
      </c>
      <c r="G1058" t="s">
        <v>2778</v>
      </c>
      <c r="H1058" s="3">
        <v>7.1525629421360303E-13</v>
      </c>
      <c r="I1058">
        <f>_xlfn.XLOOKUP(b2b3[[#This Row],[rxn]],mfs[rxn],mfs[flux_scaled],0)</f>
        <v>0</v>
      </c>
      <c r="J1058">
        <f>(b2b3[[#This Row],[flux]]-b2b3[[#This Row],[flux in mfs]])/b2b3[[#This Row],[flux]]</f>
        <v>1</v>
      </c>
      <c r="K1058">
        <f>ABS(b2b3[[#This Row],[(mfs - b2+b3) / mfs]])</f>
        <v>1</v>
      </c>
      <c r="L1058" t="b">
        <f>_xlfn.TEXTAFTER(b2b3[[#This Row],[rxn]],"-",-1)="SPONT"</f>
        <v>0</v>
      </c>
      <c r="M1058" t="str">
        <f>_xlfn.TEXTAFTER(b2b3[[#This Row],[rxn]],"-",-1)</f>
        <v>rt2297_l</v>
      </c>
      <c r="N1058">
        <f>_xlfn.XLOOKUP("'PRO-"&amp;b2b3[[#This Row],[enz]]&amp;"'",'[1]Sheet2 (2)'!$A:$A,'[1]Sheet2 (2)'!$B:$B,"")</f>
        <v>1</v>
      </c>
      <c r="O1058">
        <f>IFERROR(_xlfn.XLOOKUP(b2b3[[#This Row],[Column2]],Table17[[#This Row],[rxn-no-enz]],Table17[[#This Row],[flux]],0),0)</f>
        <v>0</v>
      </c>
      <c r="P1058" t="str">
        <f>_xlfn.TEXTBEFORE(b2b3[[#This Row],[rxn]],"-",-1,,,"")</f>
        <v>ENZLOAD-G3PAT_l_FWD</v>
      </c>
    </row>
    <row r="1059" spans="1:16" ht="17" hidden="1" x14ac:dyDescent="0.25">
      <c r="A1059" s="1" t="s">
        <v>11765</v>
      </c>
      <c r="B1059" s="1" t="s">
        <v>2778</v>
      </c>
      <c r="C1059" s="1">
        <v>3.4856448800000002E-7</v>
      </c>
      <c r="D1059" s="1">
        <f>mfs[[#This Row],[flux]]/1000</f>
        <v>3.4856448800000004E-10</v>
      </c>
      <c r="F1059" t="s">
        <v>3826</v>
      </c>
      <c r="G1059" t="s">
        <v>2778</v>
      </c>
      <c r="H1059" s="3">
        <v>1.4111901241233701E-11</v>
      </c>
      <c r="I1059">
        <f>_xlfn.XLOOKUP(b2b3[[#This Row],[rxn]],mfs[rxn],mfs[flux_scaled],0)</f>
        <v>0</v>
      </c>
      <c r="J1059">
        <f>(b2b3[[#This Row],[flux]]-b2b3[[#This Row],[flux in mfs]])/b2b3[[#This Row],[flux]]</f>
        <v>1</v>
      </c>
      <c r="K1059">
        <f>ABS(b2b3[[#This Row],[(mfs - b2+b3) / mfs]])</f>
        <v>1</v>
      </c>
      <c r="L1059" t="b">
        <f>_xlfn.TEXTAFTER(b2b3[[#This Row],[rxn]],"-",-1)="SPONT"</f>
        <v>0</v>
      </c>
      <c r="M1059" t="str">
        <f>_xlfn.TEXTAFTER(b2b3[[#This Row],[rxn]],"-",-1)</f>
        <v>rt6208_c</v>
      </c>
      <c r="N1059">
        <f>_xlfn.XLOOKUP("'PRO-"&amp;b2b3[[#This Row],[enz]]&amp;"'",'[1]Sheet2 (2)'!$A:$A,'[1]Sheet2 (2)'!$B:$B,"")</f>
        <v>1</v>
      </c>
      <c r="O1059">
        <f>IFERROR(_xlfn.XLOOKUP(b2b3[[#This Row],[Column2]],Table17[[#This Row],[rxn-no-enz]],Table17[[#This Row],[flux]],0),0)</f>
        <v>0</v>
      </c>
      <c r="P1059" t="str">
        <f>_xlfn.TEXTBEFORE(b2b3[[#This Row],[rxn]],"-",-1,,,"")</f>
        <v>ENZLOAD-G3PD1r_c_FWD</v>
      </c>
    </row>
    <row r="1060" spans="1:16" ht="17" hidden="1" x14ac:dyDescent="0.25">
      <c r="A1060" s="1" t="s">
        <v>11766</v>
      </c>
      <c r="B1060" s="1" t="s">
        <v>2778</v>
      </c>
      <c r="C1060" s="1">
        <v>2.1501807000000001E-8</v>
      </c>
      <c r="D1060" s="1">
        <f>mfs[[#This Row],[flux]]/1000</f>
        <v>2.1501807E-11</v>
      </c>
      <c r="F1060" t="s">
        <v>3827</v>
      </c>
      <c r="G1060" t="s">
        <v>2778</v>
      </c>
      <c r="H1060" s="3">
        <v>4.0274148757164902E-11</v>
      </c>
      <c r="I1060">
        <f>_xlfn.XLOOKUP(b2b3[[#This Row],[rxn]],mfs[rxn],mfs[flux_scaled],0)</f>
        <v>0</v>
      </c>
      <c r="J1060">
        <f>(b2b3[[#This Row],[flux]]-b2b3[[#This Row],[flux in mfs]])/b2b3[[#This Row],[flux]]</f>
        <v>1</v>
      </c>
      <c r="K1060">
        <f>ABS(b2b3[[#This Row],[(mfs - b2+b3) / mfs]])</f>
        <v>1</v>
      </c>
      <c r="L1060" t="b">
        <f>_xlfn.TEXTAFTER(b2b3[[#This Row],[rxn]],"-",-1)="SPONT"</f>
        <v>0</v>
      </c>
      <c r="M1060" t="str">
        <f>_xlfn.TEXTAFTER(b2b3[[#This Row],[rxn]],"-",-1)</f>
        <v>rt7905</v>
      </c>
      <c r="N1060">
        <f>_xlfn.XLOOKUP("'PRO-"&amp;b2b3[[#This Row],[enz]]&amp;"'",'[1]Sheet2 (2)'!$A:$A,'[1]Sheet2 (2)'!$B:$B,"")</f>
        <v>1</v>
      </c>
      <c r="O1060">
        <f>IFERROR(_xlfn.XLOOKUP(b2b3[[#This Row],[Column2]],Table17[[#This Row],[rxn-no-enz]],Table17[[#This Row],[flux]],0),0)</f>
        <v>0</v>
      </c>
      <c r="P1060" t="str">
        <f>_xlfn.TEXTBEFORE(b2b3[[#This Row],[rxn]],"-",-1,,,"")</f>
        <v>ENZLOAD-G5SDy_c_FWD</v>
      </c>
    </row>
    <row r="1061" spans="1:16" ht="17" hidden="1" x14ac:dyDescent="0.25">
      <c r="A1061" s="1" t="s">
        <v>11767</v>
      </c>
      <c r="B1061" s="1" t="s">
        <v>2778</v>
      </c>
      <c r="C1061" s="1">
        <v>2.4628933589999999E-6</v>
      </c>
      <c r="D1061" s="1">
        <f>mfs[[#This Row],[flux]]/1000</f>
        <v>2.4628933589999999E-9</v>
      </c>
      <c r="F1061" t="s">
        <v>13260</v>
      </c>
      <c r="G1061" t="s">
        <v>2778</v>
      </c>
      <c r="H1061" s="3">
        <v>1.7137499060452E-10</v>
      </c>
      <c r="I1061">
        <f>_xlfn.XLOOKUP(b2b3[[#This Row],[rxn]],mfs[rxn],mfs[flux_scaled],0)</f>
        <v>0</v>
      </c>
      <c r="J1061">
        <f>(b2b3[[#This Row],[flux]]-b2b3[[#This Row],[flux in mfs]])/b2b3[[#This Row],[flux]]</f>
        <v>1</v>
      </c>
      <c r="K1061">
        <f>ABS(b2b3[[#This Row],[(mfs - b2+b3) / mfs]])</f>
        <v>1</v>
      </c>
      <c r="L1061" t="b">
        <f>_xlfn.TEXTAFTER(b2b3[[#This Row],[rxn]],"-",-1)="SPONT"</f>
        <v>0</v>
      </c>
      <c r="M1061" t="str">
        <f>_xlfn.TEXTAFTER(b2b3[[#This Row],[rxn]],"-",-1)</f>
        <v>rt3384</v>
      </c>
      <c r="N1061">
        <f>_xlfn.XLOOKUP("'PRO-"&amp;b2b3[[#This Row],[enz]]&amp;"'",'[1]Sheet2 (2)'!$A:$A,'[1]Sheet2 (2)'!$B:$B,"")</f>
        <v>1</v>
      </c>
      <c r="O1061">
        <f>IFERROR(_xlfn.XLOOKUP(b2b3[[#This Row],[Column2]],Table17[[#This Row],[rxn-no-enz]],Table17[[#This Row],[flux]],0),0)</f>
        <v>0</v>
      </c>
      <c r="P1061" t="str">
        <f>_xlfn.TEXTBEFORE(b2b3[[#This Row],[rxn]],"-",-1,,,"")</f>
        <v>ENZLOAD-GALUi_c_FWD</v>
      </c>
    </row>
    <row r="1062" spans="1:16" ht="17" hidden="1" x14ac:dyDescent="0.25">
      <c r="A1062" s="1" t="s">
        <v>11768</v>
      </c>
      <c r="B1062" s="1" t="s">
        <v>2778</v>
      </c>
      <c r="C1062" s="1">
        <v>1.91355748E-7</v>
      </c>
      <c r="D1062" s="1">
        <f>mfs[[#This Row],[flux]]/1000</f>
        <v>1.91355748E-10</v>
      </c>
      <c r="F1062" t="s">
        <v>13323</v>
      </c>
      <c r="G1062" t="s">
        <v>2778</v>
      </c>
      <c r="H1062" s="3">
        <v>1.6305347807734299E-10</v>
      </c>
      <c r="I1062">
        <f>_xlfn.XLOOKUP(b2b3[[#This Row],[rxn]],mfs[rxn],mfs[flux_scaled],0)</f>
        <v>0</v>
      </c>
      <c r="J1062">
        <f>(b2b3[[#This Row],[flux]]-b2b3[[#This Row],[flux in mfs]])/b2b3[[#This Row],[flux]]</f>
        <v>1</v>
      </c>
      <c r="K1062">
        <f>ABS(b2b3[[#This Row],[(mfs - b2+b3) / mfs]])</f>
        <v>1</v>
      </c>
      <c r="L1062" t="b">
        <f>_xlfn.TEXTAFTER(b2b3[[#This Row],[rxn]],"-",-1)="SPONT"</f>
        <v>0</v>
      </c>
      <c r="M1062" t="str">
        <f>_xlfn.TEXTAFTER(b2b3[[#This Row],[rxn]],"-",-1)</f>
        <v>rt2245</v>
      </c>
      <c r="N1062">
        <f>_xlfn.XLOOKUP("'PRO-"&amp;b2b3[[#This Row],[enz]]&amp;"'",'[1]Sheet2 (2)'!$A:$A,'[1]Sheet2 (2)'!$B:$B,"")</f>
        <v>1</v>
      </c>
      <c r="O1062">
        <f>IFERROR(_xlfn.XLOOKUP(b2b3[[#This Row],[Column2]],Table17[[#This Row],[rxn-no-enz]],Table17[[#This Row],[flux]],0),0)</f>
        <v>0</v>
      </c>
      <c r="P1062" t="str">
        <f>_xlfn.TEXTBEFORE(b2b3[[#This Row],[rxn]],"-",-1,,,"")</f>
        <v>ENZLOAD-GAPD_c_FWD</v>
      </c>
    </row>
    <row r="1063" spans="1:16" ht="17" hidden="1" x14ac:dyDescent="0.25">
      <c r="A1063" s="1" t="s">
        <v>11769</v>
      </c>
      <c r="B1063" s="1" t="s">
        <v>2778</v>
      </c>
      <c r="C1063" s="1">
        <v>1.1566398E-7</v>
      </c>
      <c r="D1063" s="1">
        <f>mfs[[#This Row],[flux]]/1000</f>
        <v>1.1566398E-10</v>
      </c>
      <c r="F1063" t="s">
        <v>3832</v>
      </c>
      <c r="G1063" t="s">
        <v>2778</v>
      </c>
      <c r="H1063" s="3">
        <v>2.3543463645974501E-11</v>
      </c>
      <c r="I1063">
        <f>_xlfn.XLOOKUP(b2b3[[#This Row],[rxn]],mfs[rxn],mfs[flux_scaled],0)</f>
        <v>0</v>
      </c>
      <c r="J1063">
        <f>(b2b3[[#This Row],[flux]]-b2b3[[#This Row],[flux in mfs]])/b2b3[[#This Row],[flux]]</f>
        <v>1</v>
      </c>
      <c r="K1063">
        <f>ABS(b2b3[[#This Row],[(mfs - b2+b3) / mfs]])</f>
        <v>1</v>
      </c>
      <c r="L1063" t="b">
        <f>_xlfn.TEXTAFTER(b2b3[[#This Row],[rxn]],"-",-1)="SPONT"</f>
        <v>0</v>
      </c>
      <c r="M1063" t="str">
        <f>_xlfn.TEXTAFTER(b2b3[[#This Row],[rxn]],"-",-1)</f>
        <v>rt5227</v>
      </c>
      <c r="N1063">
        <f>_xlfn.XLOOKUP("'PRO-"&amp;b2b3[[#This Row],[enz]]&amp;"'",'[1]Sheet2 (2)'!$A:$A,'[1]Sheet2 (2)'!$B:$B,"")</f>
        <v>1</v>
      </c>
      <c r="O1063">
        <f>IFERROR(_xlfn.XLOOKUP(b2b3[[#This Row],[Column2]],Table17[[#This Row],[rxn-no-enz]],Table17[[#This Row],[flux]],0),0)</f>
        <v>0</v>
      </c>
      <c r="P1063" t="str">
        <f>_xlfn.TEXTBEFORE(b2b3[[#This Row],[rxn]],"-",-1,,,"")</f>
        <v>ENZLOAD-GARFT_c_FWD</v>
      </c>
    </row>
    <row r="1064" spans="1:16" ht="17" hidden="1" x14ac:dyDescent="0.25">
      <c r="A1064" s="1" t="s">
        <v>11770</v>
      </c>
      <c r="B1064" s="1" t="s">
        <v>2778</v>
      </c>
      <c r="C1064" s="1">
        <v>3.0250949999999999E-9</v>
      </c>
      <c r="D1064" s="1">
        <f>mfs[[#This Row],[flux]]/1000</f>
        <v>3.025095E-12</v>
      </c>
      <c r="F1064" t="s">
        <v>3834</v>
      </c>
      <c r="G1064" t="s">
        <v>2778</v>
      </c>
      <c r="H1064" s="3">
        <v>1.01458735682656E-13</v>
      </c>
      <c r="I1064">
        <f>_xlfn.XLOOKUP(b2b3[[#This Row],[rxn]],mfs[rxn],mfs[flux_scaled],0)</f>
        <v>0</v>
      </c>
      <c r="J1064">
        <f>(b2b3[[#This Row],[flux]]-b2b3[[#This Row],[flux in mfs]])/b2b3[[#This Row],[flux]]</f>
        <v>1</v>
      </c>
      <c r="K1064">
        <f>ABS(b2b3[[#This Row],[(mfs - b2+b3) / mfs]])</f>
        <v>1</v>
      </c>
      <c r="L1064" t="b">
        <f>_xlfn.TEXTAFTER(b2b3[[#This Row],[rxn]],"-",-1)="SPONT"</f>
        <v>0</v>
      </c>
      <c r="M1064" t="str">
        <f>_xlfn.TEXTAFTER(b2b3[[#This Row],[rxn]],"-",-1)</f>
        <v>rt4281</v>
      </c>
      <c r="N1064">
        <f>_xlfn.XLOOKUP("'PRO-"&amp;b2b3[[#This Row],[enz]]&amp;"'",'[1]Sheet2 (2)'!$A:$A,'[1]Sheet2 (2)'!$B:$B,"")</f>
        <v>1</v>
      </c>
      <c r="O1064">
        <f>IFERROR(_xlfn.XLOOKUP(b2b3[[#This Row],[Column2]],Table17[[#This Row],[rxn-no-enz]],Table17[[#This Row],[flux]],0),0)</f>
        <v>0</v>
      </c>
      <c r="P1064" t="str">
        <f>_xlfn.TEXTBEFORE(b2b3[[#This Row],[rxn]],"-",-1,,,"")</f>
        <v>ENZLOAD-GGTT_l_FWD</v>
      </c>
    </row>
    <row r="1065" spans="1:16" ht="17" hidden="1" x14ac:dyDescent="0.25">
      <c r="A1065" s="1" t="s">
        <v>4396</v>
      </c>
      <c r="B1065" s="1" t="s">
        <v>2778</v>
      </c>
      <c r="C1065" s="1">
        <v>2.10231629E-7</v>
      </c>
      <c r="D1065" s="1">
        <f>mfs[[#This Row],[flux]]/1000</f>
        <v>2.1023162900000001E-10</v>
      </c>
      <c r="F1065" t="s">
        <v>13261</v>
      </c>
      <c r="G1065" t="s">
        <v>2778</v>
      </c>
      <c r="H1065" s="3">
        <v>1.75008498409071E-10</v>
      </c>
      <c r="I1065">
        <f>_xlfn.XLOOKUP(b2b3[[#This Row],[rxn]],mfs[rxn],mfs[flux_scaled],0)</f>
        <v>0</v>
      </c>
      <c r="J1065">
        <f>(b2b3[[#This Row],[flux]]-b2b3[[#This Row],[flux in mfs]])/b2b3[[#This Row],[flux]]</f>
        <v>1</v>
      </c>
      <c r="K1065">
        <f>ABS(b2b3[[#This Row],[(mfs - b2+b3) / mfs]])</f>
        <v>1</v>
      </c>
      <c r="L1065" t="b">
        <f>_xlfn.TEXTAFTER(b2b3[[#This Row],[rxn]],"-",-1)="SPONT"</f>
        <v>0</v>
      </c>
      <c r="M1065" t="str">
        <f>_xlfn.TEXTAFTER(b2b3[[#This Row],[rxn]],"-",-1)</f>
        <v>rt1299</v>
      </c>
      <c r="N1065">
        <f>_xlfn.XLOOKUP("'PRO-"&amp;b2b3[[#This Row],[enz]]&amp;"'",'[1]Sheet2 (2)'!$A:$A,'[1]Sheet2 (2)'!$B:$B,"")</f>
        <v>1</v>
      </c>
      <c r="O1065">
        <f>IFERROR(_xlfn.XLOOKUP(b2b3[[#This Row],[Column2]],Table17[[#This Row],[rxn-no-enz]],Table17[[#This Row],[flux]],0),0)</f>
        <v>0</v>
      </c>
      <c r="P1065" t="str">
        <f>_xlfn.TEXTBEFORE(b2b3[[#This Row],[rxn]],"-",-1,,,"")</f>
        <v>ENZLOAD-GHMT2r_c_FWD</v>
      </c>
    </row>
    <row r="1066" spans="1:16" ht="17" hidden="1" x14ac:dyDescent="0.25">
      <c r="A1066" s="1" t="s">
        <v>11771</v>
      </c>
      <c r="B1066" s="1" t="s">
        <v>2778</v>
      </c>
      <c r="C1066" s="1">
        <v>9.8400106999999999E-8</v>
      </c>
      <c r="D1066" s="1">
        <f>mfs[[#This Row],[flux]]/1000</f>
        <v>9.8400106999999995E-11</v>
      </c>
      <c r="F1066" t="s">
        <v>3835</v>
      </c>
      <c r="G1066" t="s">
        <v>2778</v>
      </c>
      <c r="H1066" s="3">
        <v>5.8797136309814302E-11</v>
      </c>
      <c r="I1066">
        <f>_xlfn.XLOOKUP(b2b3[[#This Row],[rxn]],mfs[rxn],mfs[flux_scaled],0)</f>
        <v>0</v>
      </c>
      <c r="J1066">
        <f>(b2b3[[#This Row],[flux]]-b2b3[[#This Row],[flux in mfs]])/b2b3[[#This Row],[flux]]</f>
        <v>1</v>
      </c>
      <c r="K1066">
        <f>ABS(b2b3[[#This Row],[(mfs - b2+b3) / mfs]])</f>
        <v>1</v>
      </c>
      <c r="L1066" t="b">
        <f>_xlfn.TEXTAFTER(b2b3[[#This Row],[rxn]],"-",-1)="SPONT"</f>
        <v>0</v>
      </c>
      <c r="M1066" t="str">
        <f>_xlfn.TEXTAFTER(b2b3[[#This Row],[rxn]],"-",-1)</f>
        <v>rt3157</v>
      </c>
      <c r="N1066">
        <f>_xlfn.XLOOKUP("'PRO-"&amp;b2b3[[#This Row],[enz]]&amp;"'",'[1]Sheet2 (2)'!$A:$A,'[1]Sheet2 (2)'!$B:$B,"")</f>
        <v>1</v>
      </c>
      <c r="O1066">
        <f>IFERROR(_xlfn.XLOOKUP(b2b3[[#This Row],[Column2]],Table17[[#This Row],[rxn-no-enz]],Table17[[#This Row],[flux]],0),0)</f>
        <v>0</v>
      </c>
      <c r="P1066" t="str">
        <f>_xlfn.TEXTBEFORE(b2b3[[#This Row],[rxn]],"-",-1,,,"")</f>
        <v>ENZLOAD-GK1_c_FWD</v>
      </c>
    </row>
    <row r="1067" spans="1:16" ht="17" hidden="1" x14ac:dyDescent="0.25">
      <c r="A1067" s="1" t="s">
        <v>4397</v>
      </c>
      <c r="B1067" s="1" t="s">
        <v>2778</v>
      </c>
      <c r="C1067" s="1">
        <v>3.2550511100000001E-7</v>
      </c>
      <c r="D1067" s="1">
        <f>mfs[[#This Row],[flux]]/1000</f>
        <v>3.2550511100000002E-10</v>
      </c>
      <c r="F1067" t="s">
        <v>13324</v>
      </c>
      <c r="G1067" t="s">
        <v>2778</v>
      </c>
      <c r="H1067" s="3">
        <v>1.4977896951653E-11</v>
      </c>
      <c r="I1067">
        <f>_xlfn.XLOOKUP(b2b3[[#This Row],[rxn]],mfs[rxn],mfs[flux_scaled],0)</f>
        <v>0</v>
      </c>
      <c r="J1067">
        <f>(b2b3[[#This Row],[flux]]-b2b3[[#This Row],[flux in mfs]])/b2b3[[#This Row],[flux]]</f>
        <v>1</v>
      </c>
      <c r="K1067">
        <f>ABS(b2b3[[#This Row],[(mfs - b2+b3) / mfs]])</f>
        <v>1</v>
      </c>
      <c r="L1067" t="b">
        <f>_xlfn.TEXTAFTER(b2b3[[#This Row],[rxn]],"-",-1)="SPONT"</f>
        <v>0</v>
      </c>
      <c r="M1067" t="str">
        <f>_xlfn.TEXTAFTER(b2b3[[#This Row],[rxn]],"-",-1)</f>
        <v>rt2336</v>
      </c>
      <c r="N1067">
        <f>_xlfn.XLOOKUP("'PRO-"&amp;b2b3[[#This Row],[enz]]&amp;"'",'[1]Sheet2 (2)'!$A:$A,'[1]Sheet2 (2)'!$B:$B,"")</f>
        <v>1</v>
      </c>
      <c r="O1067">
        <f>IFERROR(_xlfn.XLOOKUP(b2b3[[#This Row],[Column2]],Table17[[#This Row],[rxn-no-enz]],Table17[[#This Row],[flux]],0),0)</f>
        <v>0</v>
      </c>
      <c r="P1067" t="str">
        <f>_xlfn.TEXTBEFORE(b2b3[[#This Row],[rxn]],"-",-1,,,"")</f>
        <v>ENZLOAD-GLCt_c_e_FWD</v>
      </c>
    </row>
    <row r="1068" spans="1:16" ht="17" hidden="1" x14ac:dyDescent="0.25">
      <c r="A1068" s="1" t="s">
        <v>4398</v>
      </c>
      <c r="B1068" s="1" t="s">
        <v>2778</v>
      </c>
      <c r="C1068" s="1">
        <v>4.1121697999999999E-8</v>
      </c>
      <c r="D1068" s="1">
        <f>mfs[[#This Row],[flux]]/1000</f>
        <v>4.1121698E-11</v>
      </c>
      <c r="F1068" t="s">
        <v>3837</v>
      </c>
      <c r="G1068" t="s">
        <v>2778</v>
      </c>
      <c r="H1068" s="3">
        <v>1.18542386175061E-11</v>
      </c>
      <c r="I1068">
        <f>_xlfn.XLOOKUP(b2b3[[#This Row],[rxn]],mfs[rxn],mfs[flux_scaled],0)</f>
        <v>0</v>
      </c>
      <c r="J1068">
        <f>(b2b3[[#This Row],[flux]]-b2b3[[#This Row],[flux in mfs]])/b2b3[[#This Row],[flux]]</f>
        <v>1</v>
      </c>
      <c r="K1068">
        <f>ABS(b2b3[[#This Row],[(mfs - b2+b3) / mfs]])</f>
        <v>1</v>
      </c>
      <c r="L1068" t="b">
        <f>_xlfn.TEXTAFTER(b2b3[[#This Row],[rxn]],"-",-1)="SPONT"</f>
        <v>0</v>
      </c>
      <c r="M1068" t="str">
        <f>_xlfn.TEXTAFTER(b2b3[[#This Row],[rxn]],"-",-1)</f>
        <v>rt3476</v>
      </c>
      <c r="N1068">
        <f>_xlfn.XLOOKUP("'PRO-"&amp;b2b3[[#This Row],[enz]]&amp;"'",'[1]Sheet2 (2)'!$A:$A,'[1]Sheet2 (2)'!$B:$B,"")</f>
        <v>1</v>
      </c>
      <c r="O1068">
        <f>IFERROR(_xlfn.XLOOKUP(b2b3[[#This Row],[Column2]],Table17[[#This Row],[rxn-no-enz]],Table17[[#This Row],[flux]],0),0)</f>
        <v>0</v>
      </c>
      <c r="P1068" t="str">
        <f>_xlfn.TEXTBEFORE(b2b3[[#This Row],[rxn]],"-",-1,,,"")</f>
        <v>ENZLOAD-GLNS_c_FWD</v>
      </c>
    </row>
    <row r="1069" spans="1:16" ht="17" hidden="1" x14ac:dyDescent="0.25">
      <c r="A1069" s="1" t="s">
        <v>11772</v>
      </c>
      <c r="B1069" s="1" t="s">
        <v>2778</v>
      </c>
      <c r="C1069" s="1">
        <v>3.7894195000000001E-8</v>
      </c>
      <c r="D1069" s="1">
        <f>mfs[[#This Row],[flux]]/1000</f>
        <v>3.7894195000000003E-11</v>
      </c>
      <c r="F1069" t="s">
        <v>3838</v>
      </c>
      <c r="G1069" t="s">
        <v>2778</v>
      </c>
      <c r="H1069" s="3">
        <v>1.6313656053535798E-11</v>
      </c>
      <c r="I1069">
        <f>_xlfn.XLOOKUP(b2b3[[#This Row],[rxn]],mfs[rxn],mfs[flux_scaled],0)</f>
        <v>0</v>
      </c>
      <c r="J1069">
        <f>(b2b3[[#This Row],[flux]]-b2b3[[#This Row],[flux in mfs]])/b2b3[[#This Row],[flux]]</f>
        <v>1</v>
      </c>
      <c r="K1069">
        <f>ABS(b2b3[[#This Row],[(mfs - b2+b3) / mfs]])</f>
        <v>1</v>
      </c>
      <c r="L1069" t="b">
        <f>_xlfn.TEXTAFTER(b2b3[[#This Row],[rxn]],"-",-1)="SPONT"</f>
        <v>0</v>
      </c>
      <c r="M1069" t="str">
        <f>_xlfn.TEXTAFTER(b2b3[[#This Row],[rxn]],"-",-1)</f>
        <v>rt5012</v>
      </c>
      <c r="N1069">
        <f>_xlfn.XLOOKUP("'PRO-"&amp;b2b3[[#This Row],[enz]]&amp;"'",'[1]Sheet2 (2)'!$A:$A,'[1]Sheet2 (2)'!$B:$B,"")</f>
        <v>1</v>
      </c>
      <c r="O1069">
        <f>IFERROR(_xlfn.XLOOKUP(b2b3[[#This Row],[Column2]],Table17[[#This Row],[rxn-no-enz]],Table17[[#This Row],[flux]],0),0)</f>
        <v>0</v>
      </c>
      <c r="P1069" t="str">
        <f>_xlfn.TEXTBEFORE(b2b3[[#This Row],[rxn]],"-",-1,,,"")</f>
        <v>ENZLOAD-GLNTRS_c_FWD</v>
      </c>
    </row>
    <row r="1070" spans="1:16" ht="17" hidden="1" x14ac:dyDescent="0.25">
      <c r="A1070" s="1" t="s">
        <v>11773</v>
      </c>
      <c r="B1070" s="1" t="s">
        <v>2778</v>
      </c>
      <c r="C1070" s="1">
        <v>6.0404454999999999E-8</v>
      </c>
      <c r="D1070" s="1">
        <f>mfs[[#This Row],[flux]]/1000</f>
        <v>6.0404454999999999E-11</v>
      </c>
      <c r="F1070" t="s">
        <v>3839</v>
      </c>
      <c r="G1070" t="s">
        <v>2778</v>
      </c>
      <c r="H1070" s="3">
        <v>4.0610598709980497E-12</v>
      </c>
      <c r="I1070">
        <f>_xlfn.XLOOKUP(b2b3[[#This Row],[rxn]],mfs[rxn],mfs[flux_scaled],0)</f>
        <v>0</v>
      </c>
      <c r="J1070">
        <f>(b2b3[[#This Row],[flux]]-b2b3[[#This Row],[flux in mfs]])/b2b3[[#This Row],[flux]]</f>
        <v>1</v>
      </c>
      <c r="K1070">
        <f>ABS(b2b3[[#This Row],[(mfs - b2+b3) / mfs]])</f>
        <v>1</v>
      </c>
      <c r="L1070" t="b">
        <f>_xlfn.TEXTAFTER(b2b3[[#This Row],[rxn]],"-",-1)="SPONT"</f>
        <v>0</v>
      </c>
      <c r="M1070" t="str">
        <f>_xlfn.TEXTAFTER(b2b3[[#This Row],[rxn]],"-",-1)</f>
        <v>rt6820</v>
      </c>
      <c r="N1070">
        <f>_xlfn.XLOOKUP("'PRO-"&amp;b2b3[[#This Row],[enz]]&amp;"'",'[1]Sheet2 (2)'!$A:$A,'[1]Sheet2 (2)'!$B:$B,"")</f>
        <v>1</v>
      </c>
      <c r="O1070">
        <f>IFERROR(_xlfn.XLOOKUP(b2b3[[#This Row],[Column2]],Table17[[#This Row],[rxn-no-enz]],Table17[[#This Row],[flux]],0),0)</f>
        <v>0</v>
      </c>
      <c r="P1070" t="str">
        <f>_xlfn.TEXTBEFORE(b2b3[[#This Row],[rxn]],"-",-1,,,"")</f>
        <v>ENZLOAD-GLU5K_c_FWD</v>
      </c>
    </row>
    <row r="1071" spans="1:16" ht="17" hidden="1" x14ac:dyDescent="0.25">
      <c r="A1071" s="1" t="s">
        <v>11774</v>
      </c>
      <c r="B1071" s="1" t="s">
        <v>2778</v>
      </c>
      <c r="C1071" s="1">
        <v>7.8693600000000004E-10</v>
      </c>
      <c r="D1071" s="1">
        <f>mfs[[#This Row],[flux]]/1000</f>
        <v>7.8693600000000009E-13</v>
      </c>
      <c r="F1071" t="s">
        <v>13262</v>
      </c>
      <c r="G1071" t="s">
        <v>2778</v>
      </c>
      <c r="H1071" s="3">
        <v>4.10482226468294E-11</v>
      </c>
      <c r="I1071">
        <f>_xlfn.XLOOKUP(b2b3[[#This Row],[rxn]],mfs[rxn],mfs[flux_scaled],0)</f>
        <v>0</v>
      </c>
      <c r="J1071">
        <f>(b2b3[[#This Row],[flux]]-b2b3[[#This Row],[flux in mfs]])/b2b3[[#This Row],[flux]]</f>
        <v>1</v>
      </c>
      <c r="K1071">
        <f>ABS(b2b3[[#This Row],[(mfs - b2+b3) / mfs]])</f>
        <v>1</v>
      </c>
      <c r="L1071" t="b">
        <f>_xlfn.TEXTAFTER(b2b3[[#This Row],[rxn]],"-",-1)="SPONT"</f>
        <v>0</v>
      </c>
      <c r="M1071" t="str">
        <f>_xlfn.TEXTAFTER(b2b3[[#This Row],[rxn]],"-",-1)</f>
        <v>rt3880</v>
      </c>
      <c r="N1071">
        <f>_xlfn.XLOOKUP("'PRO-"&amp;b2b3[[#This Row],[enz]]&amp;"'",'[1]Sheet2 (2)'!$A:$A,'[1]Sheet2 (2)'!$B:$B,"")</f>
        <v>1</v>
      </c>
      <c r="O1071">
        <f>IFERROR(_xlfn.XLOOKUP(b2b3[[#This Row],[Column2]],Table17[[#This Row],[rxn-no-enz]],Table17[[#This Row],[flux]],0),0)</f>
        <v>0</v>
      </c>
      <c r="P1071" t="str">
        <f>_xlfn.TEXTBEFORE(b2b3[[#This Row],[rxn]],"-",-1,,,"")</f>
        <v>ENZLOAD-GLUDy_c_FWD</v>
      </c>
    </row>
    <row r="1072" spans="1:16" ht="17" hidden="1" x14ac:dyDescent="0.25">
      <c r="A1072" s="1" t="s">
        <v>11775</v>
      </c>
      <c r="B1072" s="1" t="s">
        <v>2778</v>
      </c>
      <c r="C1072" s="1">
        <v>5.7825530000000002E-9</v>
      </c>
      <c r="D1072" s="1">
        <f>mfs[[#This Row],[flux]]/1000</f>
        <v>5.7825530000000004E-12</v>
      </c>
      <c r="F1072" t="s">
        <v>3840</v>
      </c>
      <c r="G1072" t="s">
        <v>2778</v>
      </c>
      <c r="H1072" s="3">
        <v>1.35916740628955E-11</v>
      </c>
      <c r="I1072">
        <f>_xlfn.XLOOKUP(b2b3[[#This Row],[rxn]],mfs[rxn],mfs[flux_scaled],0)</f>
        <v>0</v>
      </c>
      <c r="J1072">
        <f>(b2b3[[#This Row],[flux]]-b2b3[[#This Row],[flux in mfs]])/b2b3[[#This Row],[flux]]</f>
        <v>1</v>
      </c>
      <c r="K1072">
        <f>ABS(b2b3[[#This Row],[(mfs - b2+b3) / mfs]])</f>
        <v>1</v>
      </c>
      <c r="L1072" t="b">
        <f>_xlfn.TEXTAFTER(b2b3[[#This Row],[rxn]],"-",-1)="SPONT"</f>
        <v>0</v>
      </c>
      <c r="M1072" t="str">
        <f>_xlfn.TEXTAFTER(b2b3[[#This Row],[rxn]],"-",-1)</f>
        <v>rt6932</v>
      </c>
      <c r="N1072">
        <f>_xlfn.XLOOKUP("'PRO-"&amp;b2b3[[#This Row],[enz]]&amp;"'",'[1]Sheet2 (2)'!$A:$A,'[1]Sheet2 (2)'!$B:$B,"")</f>
        <v>1</v>
      </c>
      <c r="O1072">
        <f>IFERROR(_xlfn.XLOOKUP(b2b3[[#This Row],[Column2]],Table17[[#This Row],[rxn-no-enz]],Table17[[#This Row],[flux]],0),0)</f>
        <v>0</v>
      </c>
      <c r="P1072" t="str">
        <f>_xlfn.TEXTBEFORE(b2b3[[#This Row],[rxn]],"-",-1,,,"")</f>
        <v>ENZLOAD-GLUPRT_c_FWD</v>
      </c>
    </row>
    <row r="1073" spans="1:16" ht="17" hidden="1" x14ac:dyDescent="0.25">
      <c r="A1073" s="1" t="s">
        <v>11776</v>
      </c>
      <c r="B1073" s="1" t="s">
        <v>2778</v>
      </c>
      <c r="C1073" s="1">
        <v>4.7620041000000002E-8</v>
      </c>
      <c r="D1073" s="1">
        <f>mfs[[#This Row],[flux]]/1000</f>
        <v>4.7620041000000004E-11</v>
      </c>
      <c r="F1073" t="s">
        <v>3841</v>
      </c>
      <c r="G1073" t="s">
        <v>2778</v>
      </c>
      <c r="H1073" s="3">
        <v>1.2674837752892101E-11</v>
      </c>
      <c r="I1073">
        <f>_xlfn.XLOOKUP(b2b3[[#This Row],[rxn]],mfs[rxn],mfs[flux_scaled],0)</f>
        <v>0</v>
      </c>
      <c r="J1073">
        <f>(b2b3[[#This Row],[flux]]-b2b3[[#This Row],[flux in mfs]])/b2b3[[#This Row],[flux]]</f>
        <v>1</v>
      </c>
      <c r="K1073">
        <f>ABS(b2b3[[#This Row],[(mfs - b2+b3) / mfs]])</f>
        <v>1</v>
      </c>
      <c r="L1073" t="b">
        <f>_xlfn.TEXTAFTER(b2b3[[#This Row],[rxn]],"-",-1)="SPONT"</f>
        <v>0</v>
      </c>
      <c r="M1073" t="str">
        <f>_xlfn.TEXTAFTER(b2b3[[#This Row],[rxn]],"-",-1)</f>
        <v>rt4150</v>
      </c>
      <c r="N1073">
        <f>_xlfn.XLOOKUP("'PRO-"&amp;b2b3[[#This Row],[enz]]&amp;"'",'[1]Sheet2 (2)'!$A:$A,'[1]Sheet2 (2)'!$B:$B,"")</f>
        <v>1</v>
      </c>
      <c r="O1073">
        <f>IFERROR(_xlfn.XLOOKUP(b2b3[[#This Row],[Column2]],Table17[[#This Row],[rxn-no-enz]],Table17[[#This Row],[flux]],0),0)</f>
        <v>0</v>
      </c>
      <c r="P1073" t="str">
        <f>_xlfn.TEXTBEFORE(b2b3[[#This Row],[rxn]],"-",-1,,,"")</f>
        <v>ENZLOAD-GLUt_c_m_FWD</v>
      </c>
    </row>
    <row r="1074" spans="1:16" ht="17" hidden="1" x14ac:dyDescent="0.25">
      <c r="A1074" s="1" t="s">
        <v>11777</v>
      </c>
      <c r="B1074" s="1" t="s">
        <v>2778</v>
      </c>
      <c r="C1074" s="1">
        <v>1.3292482699999999E-7</v>
      </c>
      <c r="D1074" s="1">
        <f>mfs[[#This Row],[flux]]/1000</f>
        <v>1.3292482699999999E-10</v>
      </c>
      <c r="F1074" t="s">
        <v>3842</v>
      </c>
      <c r="G1074" t="s">
        <v>2778</v>
      </c>
      <c r="H1074" s="3">
        <v>2.7404512508722701E-11</v>
      </c>
      <c r="I1074">
        <f>_xlfn.XLOOKUP(b2b3[[#This Row],[rxn]],mfs[rxn],mfs[flux_scaled],0)</f>
        <v>0</v>
      </c>
      <c r="J1074">
        <f>(b2b3[[#This Row],[flux]]-b2b3[[#This Row],[flux in mfs]])/b2b3[[#This Row],[flux]]</f>
        <v>1</v>
      </c>
      <c r="K1074">
        <f>ABS(b2b3[[#This Row],[(mfs - b2+b3) / mfs]])</f>
        <v>1</v>
      </c>
      <c r="L1074" t="b">
        <f>_xlfn.TEXTAFTER(b2b3[[#This Row],[rxn]],"-",-1)="SPONT"</f>
        <v>0</v>
      </c>
      <c r="M1074" t="str">
        <f>_xlfn.TEXTAFTER(b2b3[[#This Row],[rxn]],"-",-1)</f>
        <v>rt2385</v>
      </c>
      <c r="N1074">
        <f>_xlfn.XLOOKUP("'PRO-"&amp;b2b3[[#This Row],[enz]]&amp;"'",'[1]Sheet2 (2)'!$A:$A,'[1]Sheet2 (2)'!$B:$B,"")</f>
        <v>1</v>
      </c>
      <c r="O1074">
        <f>IFERROR(_xlfn.XLOOKUP(b2b3[[#This Row],[Column2]],Table17[[#This Row],[rxn-no-enz]],Table17[[#This Row],[flux]],0),0)</f>
        <v>0</v>
      </c>
      <c r="P1074" t="str">
        <f>_xlfn.TEXTBEFORE(b2b3[[#This Row],[rxn]],"-",-1,,,"")</f>
        <v>ENZLOAD-GLUTRS_c_FWD</v>
      </c>
    </row>
    <row r="1075" spans="1:16" ht="17" hidden="1" x14ac:dyDescent="0.25">
      <c r="A1075" s="1" t="s">
        <v>4400</v>
      </c>
      <c r="B1075" s="1" t="s">
        <v>2778</v>
      </c>
      <c r="C1075" s="1">
        <v>1.2562947800000001E-7</v>
      </c>
      <c r="D1075" s="1">
        <f>mfs[[#This Row],[flux]]/1000</f>
        <v>1.2562947800000001E-10</v>
      </c>
      <c r="F1075" t="s">
        <v>3843</v>
      </c>
      <c r="G1075" t="s">
        <v>2778</v>
      </c>
      <c r="H1075" s="3">
        <v>1.30330599092856E-11</v>
      </c>
      <c r="I1075">
        <f>_xlfn.XLOOKUP(b2b3[[#This Row],[rxn]],mfs[rxn],mfs[flux_scaled],0)</f>
        <v>0</v>
      </c>
      <c r="J1075">
        <f>(b2b3[[#This Row],[flux]]-b2b3[[#This Row],[flux in mfs]])/b2b3[[#This Row],[flux]]</f>
        <v>1</v>
      </c>
      <c r="K1075">
        <f>ABS(b2b3[[#This Row],[(mfs - b2+b3) / mfs]])</f>
        <v>1</v>
      </c>
      <c r="L1075" t="b">
        <f>_xlfn.TEXTAFTER(b2b3[[#This Row],[rxn]],"-",-1)="SPONT"</f>
        <v>0</v>
      </c>
      <c r="M1075" t="str">
        <f>_xlfn.TEXTAFTER(b2b3[[#This Row],[rxn]],"-",-1)</f>
        <v>GCV123LPD1</v>
      </c>
      <c r="N1075" t="str">
        <f>_xlfn.XLOOKUP("'PRO-"&amp;b2b3[[#This Row],[enz]]&amp;"'",'[1]Sheet2 (2)'!$A:$A,'[1]Sheet2 (2)'!$B:$B,"")</f>
        <v/>
      </c>
      <c r="O1075">
        <f>IFERROR(_xlfn.XLOOKUP(b2b3[[#This Row],[Column2]],Table17[[#This Row],[rxn-no-enz]],Table17[[#This Row],[flux]],0),0)</f>
        <v>0</v>
      </c>
      <c r="P1075" t="str">
        <f>_xlfn.TEXTBEFORE(b2b3[[#This Row],[rxn]],"-",-1,,,"")</f>
        <v>ENZLOAD-GLYCL_m_FWD</v>
      </c>
    </row>
    <row r="1076" spans="1:16" ht="17" hidden="1" x14ac:dyDescent="0.25">
      <c r="A1076" s="1" t="s">
        <v>11778</v>
      </c>
      <c r="B1076" s="1" t="s">
        <v>2778</v>
      </c>
      <c r="C1076" s="1">
        <v>2.598858E-8</v>
      </c>
      <c r="D1076" s="1">
        <f>mfs[[#This Row],[flux]]/1000</f>
        <v>2.598858E-11</v>
      </c>
      <c r="F1076" t="s">
        <v>13263</v>
      </c>
      <c r="G1076" t="s">
        <v>2778</v>
      </c>
      <c r="H1076" s="3">
        <v>9.1882566140004304E-12</v>
      </c>
      <c r="I1076">
        <f>_xlfn.XLOOKUP(b2b3[[#This Row],[rxn]],mfs[rxn],mfs[flux_scaled],0)</f>
        <v>0</v>
      </c>
      <c r="J1076">
        <f>(b2b3[[#This Row],[flux]]-b2b3[[#This Row],[flux in mfs]])/b2b3[[#This Row],[flux]]</f>
        <v>1</v>
      </c>
      <c r="K1076">
        <f>ABS(b2b3[[#This Row],[(mfs - b2+b3) / mfs]])</f>
        <v>1</v>
      </c>
      <c r="L1076" t="b">
        <f>_xlfn.TEXTAFTER(b2b3[[#This Row],[rxn]],"-",-1)="SPONT"</f>
        <v>0</v>
      </c>
      <c r="M1076" t="str">
        <f>_xlfn.TEXTAFTER(b2b3[[#This Row],[rxn]],"-",-1)</f>
        <v>rt2654</v>
      </c>
      <c r="N1076">
        <f>_xlfn.XLOOKUP("'PRO-"&amp;b2b3[[#This Row],[enz]]&amp;"'",'[1]Sheet2 (2)'!$A:$A,'[1]Sheet2 (2)'!$B:$B,"")</f>
        <v>1</v>
      </c>
      <c r="O1076">
        <f>IFERROR(_xlfn.XLOOKUP(b2b3[[#This Row],[Column2]],Table17[[#This Row],[rxn-no-enz]],Table17[[#This Row],[flux]],0),0)</f>
        <v>0</v>
      </c>
      <c r="P1076" t="str">
        <f>_xlfn.TEXTBEFORE(b2b3[[#This Row],[rxn]],"-",-1,,,"")</f>
        <v>ENZLOAD-GLYK_c_FWD</v>
      </c>
    </row>
    <row r="1077" spans="1:16" ht="17" hidden="1" x14ac:dyDescent="0.25">
      <c r="A1077" s="1" t="s">
        <v>4401</v>
      </c>
      <c r="B1077" s="1" t="s">
        <v>2778</v>
      </c>
      <c r="C1077" s="1">
        <v>1.0297532190000001E-6</v>
      </c>
      <c r="D1077" s="1">
        <f>mfs[[#This Row],[flux]]/1000</f>
        <v>1.029753219E-9</v>
      </c>
      <c r="F1077" t="s">
        <v>3844</v>
      </c>
      <c r="G1077" t="s">
        <v>2778</v>
      </c>
      <c r="H1077" s="3">
        <v>1.2674837752892101E-11</v>
      </c>
      <c r="I1077">
        <f>_xlfn.XLOOKUP(b2b3[[#This Row],[rxn]],mfs[rxn],mfs[flux_scaled],0)</f>
        <v>0</v>
      </c>
      <c r="J1077">
        <f>(b2b3[[#This Row],[flux]]-b2b3[[#This Row],[flux in mfs]])/b2b3[[#This Row],[flux]]</f>
        <v>1</v>
      </c>
      <c r="K1077">
        <f>ABS(b2b3[[#This Row],[(mfs - b2+b3) / mfs]])</f>
        <v>1</v>
      </c>
      <c r="L1077" t="b">
        <f>_xlfn.TEXTAFTER(b2b3[[#This Row],[rxn]],"-",-1)="SPONT"</f>
        <v>0</v>
      </c>
      <c r="M1077" t="str">
        <f>_xlfn.TEXTAFTER(b2b3[[#This Row],[rxn]],"-",-1)</f>
        <v>rt4150</v>
      </c>
      <c r="N1077">
        <f>_xlfn.XLOOKUP("'PRO-"&amp;b2b3[[#This Row],[enz]]&amp;"'",'[1]Sheet2 (2)'!$A:$A,'[1]Sheet2 (2)'!$B:$B,"")</f>
        <v>1</v>
      </c>
      <c r="O1077">
        <f>IFERROR(_xlfn.XLOOKUP(b2b3[[#This Row],[Column2]],Table17[[#This Row],[rxn-no-enz]],Table17[[#This Row],[flux]],0),0)</f>
        <v>0</v>
      </c>
      <c r="P1077" t="str">
        <f>_xlfn.TEXTBEFORE(b2b3[[#This Row],[rxn]],"-",-1,,,"")</f>
        <v>ENZLOAD-GLYt_c_m_FWD</v>
      </c>
    </row>
    <row r="1078" spans="1:16" ht="17" hidden="1" x14ac:dyDescent="0.25">
      <c r="A1078" s="1" t="s">
        <v>11779</v>
      </c>
      <c r="B1078" s="1" t="s">
        <v>2778</v>
      </c>
      <c r="C1078" s="1">
        <v>9.9268931000000002E-8</v>
      </c>
      <c r="D1078" s="1">
        <f>mfs[[#This Row],[flux]]/1000</f>
        <v>9.9268931000000007E-11</v>
      </c>
      <c r="F1078" t="s">
        <v>3845</v>
      </c>
      <c r="G1078" t="s">
        <v>2778</v>
      </c>
      <c r="H1078" s="3">
        <v>3.9816134999389498E-11</v>
      </c>
      <c r="I1078">
        <f>_xlfn.XLOOKUP(b2b3[[#This Row],[rxn]],mfs[rxn],mfs[flux_scaled],0)</f>
        <v>0</v>
      </c>
      <c r="J1078">
        <f>(b2b3[[#This Row],[flux]]-b2b3[[#This Row],[flux in mfs]])/b2b3[[#This Row],[flux]]</f>
        <v>1</v>
      </c>
      <c r="K1078">
        <f>ABS(b2b3[[#This Row],[(mfs - b2+b3) / mfs]])</f>
        <v>1</v>
      </c>
      <c r="L1078" t="b">
        <f>_xlfn.TEXTAFTER(b2b3[[#This Row],[rxn]],"-",-1)="SPONT"</f>
        <v>0</v>
      </c>
      <c r="M1078" t="str">
        <f>_xlfn.TEXTAFTER(b2b3[[#This Row],[rxn]],"-",-1)</f>
        <v>rt7136</v>
      </c>
      <c r="N1078">
        <f>_xlfn.XLOOKUP("'PRO-"&amp;b2b3[[#This Row],[enz]]&amp;"'",'[1]Sheet2 (2)'!$A:$A,'[1]Sheet2 (2)'!$B:$B,"")</f>
        <v>1</v>
      </c>
      <c r="O1078">
        <f>IFERROR(_xlfn.XLOOKUP(b2b3[[#This Row],[Column2]],Table17[[#This Row],[rxn-no-enz]],Table17[[#This Row],[flux]],0),0)</f>
        <v>0</v>
      </c>
      <c r="P1078" t="str">
        <f>_xlfn.TEXTBEFORE(b2b3[[#This Row],[rxn]],"-",-1,,,"")</f>
        <v>ENZLOAD-GLYTRS_c_FWD</v>
      </c>
    </row>
    <row r="1079" spans="1:16" ht="17" hidden="1" x14ac:dyDescent="0.25">
      <c r="A1079" s="1" t="s">
        <v>4402</v>
      </c>
      <c r="B1079" s="1" t="s">
        <v>2778</v>
      </c>
      <c r="C1079" s="1">
        <v>5.8426150000000003E-9</v>
      </c>
      <c r="D1079" s="1">
        <f>mfs[[#This Row],[flux]]/1000</f>
        <v>5.8426149999999999E-12</v>
      </c>
      <c r="F1079" t="s">
        <v>3846</v>
      </c>
      <c r="G1079" t="s">
        <v>2778</v>
      </c>
      <c r="H1079" s="3">
        <v>4.3327610665789601E-11</v>
      </c>
      <c r="I1079">
        <f>_xlfn.XLOOKUP(b2b3[[#This Row],[rxn]],mfs[rxn],mfs[flux_scaled],0)</f>
        <v>0</v>
      </c>
      <c r="J1079">
        <f>(b2b3[[#This Row],[flux]]-b2b3[[#This Row],[flux in mfs]])/b2b3[[#This Row],[flux]]</f>
        <v>1</v>
      </c>
      <c r="K1079">
        <f>ABS(b2b3[[#This Row],[(mfs - b2+b3) / mfs]])</f>
        <v>1</v>
      </c>
      <c r="L1079" t="b">
        <f>_xlfn.TEXTAFTER(b2b3[[#This Row],[rxn]],"-",-1)="SPONT"</f>
        <v>0</v>
      </c>
      <c r="M1079" t="str">
        <f>_xlfn.TEXTAFTER(b2b3[[#This Row],[rxn]],"-",-1)</f>
        <v>rt7388</v>
      </c>
      <c r="N1079">
        <f>_xlfn.XLOOKUP("'PRO-"&amp;b2b3[[#This Row],[enz]]&amp;"'",'[1]Sheet2 (2)'!$A:$A,'[1]Sheet2 (2)'!$B:$B,"")</f>
        <v>1</v>
      </c>
      <c r="O1079">
        <f>IFERROR(_xlfn.XLOOKUP(b2b3[[#This Row],[Column2]],Table17[[#This Row],[rxn-no-enz]],Table17[[#This Row],[flux]],0),0)</f>
        <v>0</v>
      </c>
      <c r="P1079" t="str">
        <f>_xlfn.TEXTBEFORE(b2b3[[#This Row],[rxn]],"-",-1,,,"")</f>
        <v>ENZLOAD-GMPS2_c_FWD</v>
      </c>
    </row>
    <row r="1080" spans="1:16" ht="17" hidden="1" x14ac:dyDescent="0.25">
      <c r="A1080" s="1" t="s">
        <v>11780</v>
      </c>
      <c r="B1080" s="1" t="s">
        <v>2778</v>
      </c>
      <c r="C1080" s="1">
        <v>2.28073196E-7</v>
      </c>
      <c r="D1080" s="1">
        <f>mfs[[#This Row],[flux]]/1000</f>
        <v>2.28073196E-10</v>
      </c>
      <c r="F1080" t="s">
        <v>3849</v>
      </c>
      <c r="G1080" t="s">
        <v>2778</v>
      </c>
      <c r="H1080" s="3">
        <v>1.2921475489070699E-12</v>
      </c>
      <c r="I1080">
        <f>_xlfn.XLOOKUP(b2b3[[#This Row],[rxn]],mfs[rxn],mfs[flux_scaled],0)</f>
        <v>0</v>
      </c>
      <c r="J1080">
        <f>(b2b3[[#This Row],[flux]]-b2b3[[#This Row],[flux in mfs]])/b2b3[[#This Row],[flux]]</f>
        <v>1</v>
      </c>
      <c r="K1080">
        <f>ABS(b2b3[[#This Row],[(mfs - b2+b3) / mfs]])</f>
        <v>1</v>
      </c>
      <c r="L1080" t="b">
        <f>_xlfn.TEXTAFTER(b2b3[[#This Row],[rxn]],"-",-1)="SPONT"</f>
        <v>0</v>
      </c>
      <c r="M1080" t="str">
        <f>_xlfn.TEXTAFTER(b2b3[[#This Row],[rxn]],"-",-1)</f>
        <v>rt0563</v>
      </c>
      <c r="N1080">
        <f>_xlfn.XLOOKUP("'PRO-"&amp;b2b3[[#This Row],[enz]]&amp;"'",'[1]Sheet2 (2)'!$A:$A,'[1]Sheet2 (2)'!$B:$B,"")</f>
        <v>1</v>
      </c>
      <c r="O1080">
        <f>IFERROR(_xlfn.XLOOKUP(b2b3[[#This Row],[Column2]],Table17[[#This Row],[rxn-no-enz]],Table17[[#This Row],[flux]],0),0)</f>
        <v>0</v>
      </c>
      <c r="P1080" t="str">
        <f>_xlfn.TEXTBEFORE(b2b3[[#This Row],[rxn]],"-",-1,,,"")</f>
        <v>ENZLOAD-GPIA10a_r_FWD</v>
      </c>
    </row>
    <row r="1081" spans="1:16" ht="17" hidden="1" x14ac:dyDescent="0.25">
      <c r="A1081" s="1" t="s">
        <v>4403</v>
      </c>
      <c r="B1081" s="1" t="s">
        <v>2778</v>
      </c>
      <c r="C1081" s="1">
        <v>3.4506511E-7</v>
      </c>
      <c r="D1081" s="1">
        <f>mfs[[#This Row],[flux]]/1000</f>
        <v>3.4506511000000001E-10</v>
      </c>
      <c r="F1081" t="s">
        <v>3850</v>
      </c>
      <c r="G1081" t="s">
        <v>2778</v>
      </c>
      <c r="H1081" s="3">
        <v>5.2815150311570598E-12</v>
      </c>
      <c r="I1081">
        <f>_xlfn.XLOOKUP(b2b3[[#This Row],[rxn]],mfs[rxn],mfs[flux_scaled],0)</f>
        <v>0</v>
      </c>
      <c r="J1081">
        <f>(b2b3[[#This Row],[flux]]-b2b3[[#This Row],[flux in mfs]])/b2b3[[#This Row],[flux]]</f>
        <v>1</v>
      </c>
      <c r="K1081">
        <f>ABS(b2b3[[#This Row],[(mfs - b2+b3) / mfs]])</f>
        <v>1</v>
      </c>
      <c r="L1081" t="b">
        <f>_xlfn.TEXTAFTER(b2b3[[#This Row],[rxn]],"-",-1)="SPONT"</f>
        <v>0</v>
      </c>
      <c r="M1081" t="str">
        <f>_xlfn.TEXTAFTER(b2b3[[#This Row],[rxn]],"-",-1)</f>
        <v>rt1519</v>
      </c>
      <c r="N1081">
        <f>_xlfn.XLOOKUP("'PRO-"&amp;b2b3[[#This Row],[enz]]&amp;"'",'[1]Sheet2 (2)'!$A:$A,'[1]Sheet2 (2)'!$B:$B,"")</f>
        <v>1</v>
      </c>
      <c r="O1081">
        <f>IFERROR(_xlfn.XLOOKUP(b2b3[[#This Row],[Column2]],Table17[[#This Row],[rxn-no-enz]],Table17[[#This Row],[flux]],0),0)</f>
        <v>0</v>
      </c>
      <c r="P1081" t="str">
        <f>_xlfn.TEXTBEFORE(b2b3[[#This Row],[rxn]],"-",-1,,,"")</f>
        <v>ENZLOAD-GPIA2_c_FWD</v>
      </c>
    </row>
    <row r="1082" spans="1:16" ht="17" hidden="1" x14ac:dyDescent="0.25">
      <c r="A1082" s="1" t="s">
        <v>4404</v>
      </c>
      <c r="B1082" s="1" t="s">
        <v>2778</v>
      </c>
      <c r="C1082" s="1">
        <v>3.9175337000000003E-8</v>
      </c>
      <c r="D1082" s="1">
        <f>mfs[[#This Row],[flux]]/1000</f>
        <v>3.9175337000000004E-11</v>
      </c>
      <c r="F1082" t="s">
        <v>3852</v>
      </c>
      <c r="G1082" t="s">
        <v>2778</v>
      </c>
      <c r="H1082" s="3">
        <v>0</v>
      </c>
      <c r="I1082">
        <f>_xlfn.XLOOKUP(b2b3[[#This Row],[rxn]],mfs[rxn],mfs[flux_scaled],0)</f>
        <v>0</v>
      </c>
      <c r="J1082" t="e">
        <f>(b2b3[[#This Row],[flux]]-b2b3[[#This Row],[flux in mfs]])/b2b3[[#This Row],[flux]]</f>
        <v>#DIV/0!</v>
      </c>
      <c r="K1082" t="e">
        <f>ABS(b2b3[[#This Row],[(mfs - b2+b3) / mfs]])</f>
        <v>#DIV/0!</v>
      </c>
      <c r="L1082" t="b">
        <f>_xlfn.TEXTAFTER(b2b3[[#This Row],[rxn]],"-",-1)="SPONT"</f>
        <v>0</v>
      </c>
      <c r="M1082" t="str">
        <f>_xlfn.TEXTAFTER(b2b3[[#This Row],[rxn]],"-",-1)</f>
        <v>rt3077</v>
      </c>
      <c r="N1082">
        <f>_xlfn.XLOOKUP("'PRO-"&amp;b2b3[[#This Row],[enz]]&amp;"'",'[1]Sheet2 (2)'!$A:$A,'[1]Sheet2 (2)'!$B:$B,"")</f>
        <v>1</v>
      </c>
      <c r="O1082">
        <f>IFERROR(_xlfn.XLOOKUP(b2b3[[#This Row],[Column2]],Table17[[#This Row],[rxn-no-enz]],Table17[[#This Row],[flux]],0),0)</f>
        <v>0</v>
      </c>
      <c r="P1082" t="str">
        <f>_xlfn.TEXTBEFORE(b2b3[[#This Row],[rxn]],"-",-1,,,"")</f>
        <v>ENZLOAD-GPIA4_r_FWD</v>
      </c>
    </row>
    <row r="1083" spans="1:16" ht="17" hidden="1" x14ac:dyDescent="0.25">
      <c r="A1083" s="1" t="s">
        <v>4405</v>
      </c>
      <c r="B1083" s="1" t="s">
        <v>2778</v>
      </c>
      <c r="C1083" s="1">
        <v>1.6529600000000001E-8</v>
      </c>
      <c r="D1083" s="1">
        <f>mfs[[#This Row],[flux]]/1000</f>
        <v>1.6529600000000002E-11</v>
      </c>
      <c r="F1083" t="s">
        <v>3854</v>
      </c>
      <c r="G1083" t="s">
        <v>2778</v>
      </c>
      <c r="H1083" s="3">
        <v>0</v>
      </c>
      <c r="I1083">
        <f>_xlfn.XLOOKUP(b2b3[[#This Row],[rxn]],mfs[rxn],mfs[flux_scaled],0)</f>
        <v>0</v>
      </c>
      <c r="J1083" t="e">
        <f>(b2b3[[#This Row],[flux]]-b2b3[[#This Row],[flux in mfs]])/b2b3[[#This Row],[flux]]</f>
        <v>#DIV/0!</v>
      </c>
      <c r="K1083" t="e">
        <f>ABS(b2b3[[#This Row],[(mfs - b2+b3) / mfs]])</f>
        <v>#DIV/0!</v>
      </c>
      <c r="L1083" t="b">
        <f>_xlfn.TEXTAFTER(b2b3[[#This Row],[rxn]],"-",-1)="SPONT"</f>
        <v>0</v>
      </c>
      <c r="M1083" t="str">
        <f>_xlfn.TEXTAFTER(b2b3[[#This Row],[rxn]],"-",-1)</f>
        <v>rt3077</v>
      </c>
      <c r="N1083">
        <f>_xlfn.XLOOKUP("'PRO-"&amp;b2b3[[#This Row],[enz]]&amp;"'",'[1]Sheet2 (2)'!$A:$A,'[1]Sheet2 (2)'!$B:$B,"")</f>
        <v>1</v>
      </c>
      <c r="O1083">
        <f>IFERROR(_xlfn.XLOOKUP(b2b3[[#This Row],[Column2]],Table17[[#This Row],[rxn-no-enz]],Table17[[#This Row],[flux]],0),0)</f>
        <v>0</v>
      </c>
      <c r="P1083" t="str">
        <f>_xlfn.TEXTBEFORE(b2b3[[#This Row],[rxn]],"-",-1,,,"")</f>
        <v>ENZLOAD-GPIA6_r_FWD</v>
      </c>
    </row>
    <row r="1084" spans="1:16" ht="17" hidden="1" x14ac:dyDescent="0.25">
      <c r="A1084" s="1" t="s">
        <v>11781</v>
      </c>
      <c r="B1084" s="1" t="s">
        <v>2778</v>
      </c>
      <c r="C1084" s="1">
        <v>2.4754297E-8</v>
      </c>
      <c r="D1084" s="1">
        <f>mfs[[#This Row],[flux]]/1000</f>
        <v>2.4754297000000001E-11</v>
      </c>
      <c r="F1084" t="s">
        <v>3857</v>
      </c>
      <c r="G1084" t="s">
        <v>2778</v>
      </c>
      <c r="H1084" s="3">
        <v>5.8426148078694801E-13</v>
      </c>
      <c r="I1084">
        <f>_xlfn.XLOOKUP(b2b3[[#This Row],[rxn]],mfs[rxn],mfs[flux_scaled],0)</f>
        <v>0</v>
      </c>
      <c r="J1084">
        <f>(b2b3[[#This Row],[flux]]-b2b3[[#This Row],[flux in mfs]])/b2b3[[#This Row],[flux]]</f>
        <v>1</v>
      </c>
      <c r="K1084">
        <f>ABS(b2b3[[#This Row],[(mfs - b2+b3) / mfs]])</f>
        <v>1</v>
      </c>
      <c r="L1084" t="b">
        <f>_xlfn.TEXTAFTER(b2b3[[#This Row],[rxn]],"-",-1)="SPONT"</f>
        <v>0</v>
      </c>
      <c r="M1084" t="str">
        <f>_xlfn.TEXTAFTER(b2b3[[#This Row],[rxn]],"-",-1)</f>
        <v>rt4069</v>
      </c>
      <c r="N1084">
        <f>_xlfn.XLOOKUP("'PRO-"&amp;b2b3[[#This Row],[enz]]&amp;"'",'[1]Sheet2 (2)'!$A:$A,'[1]Sheet2 (2)'!$B:$B,"")</f>
        <v>1</v>
      </c>
      <c r="O1084">
        <f>IFERROR(_xlfn.XLOOKUP(b2b3[[#This Row],[Column2]],Table17[[#This Row],[rxn-no-enz]],Table17[[#This Row],[flux]],0),0)</f>
        <v>0</v>
      </c>
      <c r="P1084" t="str">
        <f>_xlfn.TEXTBEFORE(b2b3[[#This Row],[rxn]],"-",-1,,,"")</f>
        <v>ENZLOAD-GPIA9a_r_FWD</v>
      </c>
    </row>
    <row r="1085" spans="1:16" ht="17" hidden="1" x14ac:dyDescent="0.25">
      <c r="A1085" s="1" t="s">
        <v>4406</v>
      </c>
      <c r="B1085" s="1" t="s">
        <v>2778</v>
      </c>
      <c r="C1085" s="1">
        <v>3.76355368E-7</v>
      </c>
      <c r="D1085" s="1">
        <f>mfs[[#This Row],[flux]]/1000</f>
        <v>3.7635536799999999E-10</v>
      </c>
      <c r="F1085" t="s">
        <v>3858</v>
      </c>
      <c r="G1085" t="s">
        <v>2778</v>
      </c>
      <c r="H1085" s="3">
        <v>2.1889872379832499E-11</v>
      </c>
      <c r="I1085">
        <f>_xlfn.XLOOKUP(b2b3[[#This Row],[rxn]],mfs[rxn],mfs[flux_scaled],0)</f>
        <v>0</v>
      </c>
      <c r="J1085">
        <f>(b2b3[[#This Row],[flux]]-b2b3[[#This Row],[flux in mfs]])/b2b3[[#This Row],[flux]]</f>
        <v>1</v>
      </c>
      <c r="K1085">
        <f>ABS(b2b3[[#This Row],[(mfs - b2+b3) / mfs]])</f>
        <v>1</v>
      </c>
      <c r="L1085" t="b">
        <f>_xlfn.TEXTAFTER(b2b3[[#This Row],[rxn]],"-",-1)="SPONT"</f>
        <v>0</v>
      </c>
      <c r="M1085" t="str">
        <f>_xlfn.TEXTAFTER(b2b3[[#This Row],[rxn]],"-",-1)</f>
        <v>rt4576</v>
      </c>
      <c r="N1085">
        <f>_xlfn.XLOOKUP("'PRO-"&amp;b2b3[[#This Row],[enz]]&amp;"'",'[1]Sheet2 (2)'!$A:$A,'[1]Sheet2 (2)'!$B:$B,"")</f>
        <v>1</v>
      </c>
      <c r="O1085">
        <f>IFERROR(_xlfn.XLOOKUP(b2b3[[#This Row],[Column2]],Table17[[#This Row],[rxn-no-enz]],Table17[[#This Row],[flux]],0),0)</f>
        <v>0</v>
      </c>
      <c r="P1085" t="str">
        <f>_xlfn.TEXTBEFORE(b2b3[[#This Row],[rxn]],"-",-1,,,"")</f>
        <v>ENZLOAD-GRTT_c_FWD</v>
      </c>
    </row>
    <row r="1086" spans="1:16" ht="17" hidden="1" x14ac:dyDescent="0.25">
      <c r="A1086" s="1" t="s">
        <v>4408</v>
      </c>
      <c r="B1086" s="1" t="s">
        <v>2778</v>
      </c>
      <c r="C1086" s="1">
        <v>6.9894802000000001E-8</v>
      </c>
      <c r="D1086" s="1">
        <f>mfs[[#This Row],[flux]]/1000</f>
        <v>6.9894801999999997E-11</v>
      </c>
      <c r="F1086" t="s">
        <v>3859</v>
      </c>
      <c r="G1086" t="s">
        <v>2778</v>
      </c>
      <c r="H1086" s="3">
        <v>2.7454865196189202E-12</v>
      </c>
      <c r="I1086">
        <f>_xlfn.XLOOKUP(b2b3[[#This Row],[rxn]],mfs[rxn],mfs[flux_scaled],0)</f>
        <v>0</v>
      </c>
      <c r="J1086">
        <f>(b2b3[[#This Row],[flux]]-b2b3[[#This Row],[flux in mfs]])/b2b3[[#This Row],[flux]]</f>
        <v>1</v>
      </c>
      <c r="K1086">
        <f>ABS(b2b3[[#This Row],[(mfs - b2+b3) / mfs]])</f>
        <v>1</v>
      </c>
      <c r="L1086" t="b">
        <f>_xlfn.TEXTAFTER(b2b3[[#This Row],[rxn]],"-",-1)="SPONT"</f>
        <v>0</v>
      </c>
      <c r="M1086" t="str">
        <f>_xlfn.TEXTAFTER(b2b3[[#This Row],[rxn]],"-",-1)</f>
        <v>rt4183</v>
      </c>
      <c r="N1086">
        <f>_xlfn.XLOOKUP("'PRO-"&amp;b2b3[[#This Row],[enz]]&amp;"'",'[1]Sheet2 (2)'!$A:$A,'[1]Sheet2 (2)'!$B:$B,"")</f>
        <v>1</v>
      </c>
      <c r="O1086">
        <f>IFERROR(_xlfn.XLOOKUP(b2b3[[#This Row],[Column2]],Table17[[#This Row],[rxn-no-enz]],Table17[[#This Row],[flux]],0),0)</f>
        <v>0</v>
      </c>
      <c r="P1086" t="str">
        <f>_xlfn.TEXTBEFORE(b2b3[[#This Row],[rxn]],"-",-1,,,"")</f>
        <v>ENZLOAD-GTPCII2_c_FWD</v>
      </c>
    </row>
    <row r="1087" spans="1:16" ht="17" hidden="1" x14ac:dyDescent="0.25">
      <c r="A1087" s="1" t="s">
        <v>4409</v>
      </c>
      <c r="B1087" s="1" t="s">
        <v>2778</v>
      </c>
      <c r="C1087" s="1">
        <v>2.5349675500000002E-7</v>
      </c>
      <c r="D1087" s="1">
        <f>mfs[[#This Row],[flux]]/1000</f>
        <v>2.5349675500000002E-10</v>
      </c>
      <c r="F1087" t="s">
        <v>13264</v>
      </c>
      <c r="G1087" t="s">
        <v>2778</v>
      </c>
      <c r="H1087" s="3">
        <v>3.2706157371485799E-11</v>
      </c>
      <c r="I1087">
        <f>_xlfn.XLOOKUP(b2b3[[#This Row],[rxn]],mfs[rxn],mfs[flux_scaled],0)</f>
        <v>0</v>
      </c>
      <c r="J1087">
        <f>(b2b3[[#This Row],[flux]]-b2b3[[#This Row],[flux in mfs]])/b2b3[[#This Row],[flux]]</f>
        <v>1</v>
      </c>
      <c r="K1087">
        <f>ABS(b2b3[[#This Row],[(mfs - b2+b3) / mfs]])</f>
        <v>1</v>
      </c>
      <c r="L1087" t="b">
        <f>_xlfn.TEXTAFTER(b2b3[[#This Row],[rxn]],"-",-1)="SPONT"</f>
        <v>0</v>
      </c>
      <c r="M1087" t="str">
        <f>_xlfn.TEXTAFTER(b2b3[[#This Row],[rxn]],"-",-1)</f>
        <v>rt3256</v>
      </c>
      <c r="N1087">
        <f>_xlfn.XLOOKUP("'PRO-"&amp;b2b3[[#This Row],[enz]]&amp;"'",'[1]Sheet2 (2)'!$A:$A,'[1]Sheet2 (2)'!$B:$B,"")</f>
        <v>1</v>
      </c>
      <c r="O1087">
        <f>IFERROR(_xlfn.XLOOKUP(b2b3[[#This Row],[Column2]],Table17[[#This Row],[rxn-no-enz]],Table17[[#This Row],[flux]],0),0)</f>
        <v>0</v>
      </c>
      <c r="P1087" t="str">
        <f>_xlfn.TEXTBEFORE(b2b3[[#This Row],[rxn]],"-",-1,,,"")</f>
        <v>ENZLOAD-HACNH_m_FWD</v>
      </c>
    </row>
    <row r="1088" spans="1:16" ht="17" hidden="1" x14ac:dyDescent="0.25">
      <c r="A1088" s="1" t="s">
        <v>11782</v>
      </c>
      <c r="B1088" s="1" t="s">
        <v>2778</v>
      </c>
      <c r="C1088" s="1">
        <v>1.4354716800000001E-7</v>
      </c>
      <c r="D1088" s="1">
        <f>mfs[[#This Row],[flux]]/1000</f>
        <v>1.43547168E-10</v>
      </c>
      <c r="F1088" t="s">
        <v>3862</v>
      </c>
      <c r="G1088" t="s">
        <v>2778</v>
      </c>
      <c r="H1088" s="3">
        <v>2.1796009321147601E-11</v>
      </c>
      <c r="I1088">
        <f>_xlfn.XLOOKUP(b2b3[[#This Row],[rxn]],mfs[rxn],mfs[flux_scaled],0)</f>
        <v>0</v>
      </c>
      <c r="J1088">
        <f>(b2b3[[#This Row],[flux]]-b2b3[[#This Row],[flux in mfs]])/b2b3[[#This Row],[flux]]</f>
        <v>1</v>
      </c>
      <c r="K1088">
        <f>ABS(b2b3[[#This Row],[(mfs - b2+b3) / mfs]])</f>
        <v>1</v>
      </c>
      <c r="L1088" t="b">
        <f>_xlfn.TEXTAFTER(b2b3[[#This Row],[rxn]],"-",-1)="SPONT"</f>
        <v>0</v>
      </c>
      <c r="M1088" t="str">
        <f>_xlfn.TEXTAFTER(b2b3[[#This Row],[rxn]],"-",-1)</f>
        <v>rt7648</v>
      </c>
      <c r="N1088">
        <f>_xlfn.XLOOKUP("'PRO-"&amp;b2b3[[#This Row],[enz]]&amp;"'",'[1]Sheet2 (2)'!$A:$A,'[1]Sheet2 (2)'!$B:$B,"")</f>
        <v>1</v>
      </c>
      <c r="O1088">
        <f>IFERROR(_xlfn.XLOOKUP(b2b3[[#This Row],[Column2]],Table17[[#This Row],[rxn-no-enz]],Table17[[#This Row],[flux]],0),0)</f>
        <v>0</v>
      </c>
      <c r="P1088" t="str">
        <f>_xlfn.TEXTBEFORE(b2b3[[#This Row],[rxn]],"-",-1,,,"")</f>
        <v>ENZLOAD-HCITR_m_FWD</v>
      </c>
    </row>
    <row r="1089" spans="1:16" ht="17" hidden="1" x14ac:dyDescent="0.25">
      <c r="A1089" s="1" t="s">
        <v>11783</v>
      </c>
      <c r="B1089" s="1" t="s">
        <v>2778</v>
      </c>
      <c r="C1089" s="1">
        <v>1.6970150000000001E-9</v>
      </c>
      <c r="D1089" s="1">
        <f>mfs[[#This Row],[flux]]/1000</f>
        <v>1.6970150000000001E-12</v>
      </c>
      <c r="F1089" t="s">
        <v>3863</v>
      </c>
      <c r="G1089" t="s">
        <v>2778</v>
      </c>
      <c r="H1089" s="3">
        <v>9.4670041261585696E-11</v>
      </c>
      <c r="I1089">
        <f>_xlfn.XLOOKUP(b2b3[[#This Row],[rxn]],mfs[rxn],mfs[flux_scaled],0)</f>
        <v>0</v>
      </c>
      <c r="J1089">
        <f>(b2b3[[#This Row],[flux]]-b2b3[[#This Row],[flux in mfs]])/b2b3[[#This Row],[flux]]</f>
        <v>1</v>
      </c>
      <c r="K1089">
        <f>ABS(b2b3[[#This Row],[(mfs - b2+b3) / mfs]])</f>
        <v>1</v>
      </c>
      <c r="L1089" t="b">
        <f>_xlfn.TEXTAFTER(b2b3[[#This Row],[rxn]],"-",-1)="SPONT"</f>
        <v>0</v>
      </c>
      <c r="M1089" t="str">
        <f>_xlfn.TEXTAFTER(b2b3[[#This Row],[rxn]],"-",-1)</f>
        <v>rt6488_m</v>
      </c>
      <c r="N1089">
        <f>_xlfn.XLOOKUP("'PRO-"&amp;b2b3[[#This Row],[enz]]&amp;"'",'[1]Sheet2 (2)'!$A:$A,'[1]Sheet2 (2)'!$B:$B,"")</f>
        <v>1</v>
      </c>
      <c r="O1089">
        <f>IFERROR(_xlfn.XLOOKUP(b2b3[[#This Row],[Column2]],Table17[[#This Row],[rxn-no-enz]],Table17[[#This Row],[flux]],0),0)</f>
        <v>0</v>
      </c>
      <c r="P1089" t="str">
        <f>_xlfn.TEXTBEFORE(b2b3[[#This Row],[rxn]],"-",-1,,,"")</f>
        <v>ENZLOAD-HCITS_m_FWD</v>
      </c>
    </row>
    <row r="1090" spans="1:16" ht="17" hidden="1" x14ac:dyDescent="0.25">
      <c r="A1090" s="1" t="s">
        <v>4410</v>
      </c>
      <c r="B1090" s="1" t="s">
        <v>2778</v>
      </c>
      <c r="C1090" s="1">
        <v>2.7454865E-8</v>
      </c>
      <c r="D1090" s="1">
        <f>mfs[[#This Row],[flux]]/1000</f>
        <v>2.7454865E-11</v>
      </c>
      <c r="F1090" t="s">
        <v>13265</v>
      </c>
      <c r="G1090" t="s">
        <v>2778</v>
      </c>
      <c r="H1090" s="3">
        <v>8.9697368572095396E-11</v>
      </c>
      <c r="I1090">
        <f>_xlfn.XLOOKUP(b2b3[[#This Row],[rxn]],mfs[rxn],mfs[flux_scaled],0)</f>
        <v>0</v>
      </c>
      <c r="J1090">
        <f>(b2b3[[#This Row],[flux]]-b2b3[[#This Row],[flux in mfs]])/b2b3[[#This Row],[flux]]</f>
        <v>1</v>
      </c>
      <c r="K1090">
        <f>ABS(b2b3[[#This Row],[(mfs - b2+b3) / mfs]])</f>
        <v>1</v>
      </c>
      <c r="L1090" t="b">
        <f>_xlfn.TEXTAFTER(b2b3[[#This Row],[rxn]],"-",-1)="SPONT"</f>
        <v>0</v>
      </c>
      <c r="M1090" t="str">
        <f>_xlfn.TEXTAFTER(b2b3[[#This Row],[rxn]],"-",-1)</f>
        <v>rt4213</v>
      </c>
      <c r="N1090">
        <f>_xlfn.XLOOKUP("'PRO-"&amp;b2b3[[#This Row],[enz]]&amp;"'",'[1]Sheet2 (2)'!$A:$A,'[1]Sheet2 (2)'!$B:$B,"")</f>
        <v>1</v>
      </c>
      <c r="O1090">
        <f>IFERROR(_xlfn.XLOOKUP(b2b3[[#This Row],[Column2]],Table17[[#This Row],[rxn-no-enz]],Table17[[#This Row],[flux]],0),0)</f>
        <v>0</v>
      </c>
      <c r="P1090" t="str">
        <f>_xlfn.TEXTBEFORE(b2b3[[#This Row],[rxn]],"-",-1,,,"")</f>
        <v>ENZLOAD-HCO3E_c_FWD</v>
      </c>
    </row>
    <row r="1091" spans="1:16" ht="17" hidden="1" x14ac:dyDescent="0.25">
      <c r="A1091" s="1" t="s">
        <v>11784</v>
      </c>
      <c r="B1091" s="1" t="s">
        <v>2778</v>
      </c>
      <c r="C1091" s="1">
        <v>8.5202677999999995E-8</v>
      </c>
      <c r="D1091" s="1">
        <f>mfs[[#This Row],[flux]]/1000</f>
        <v>8.5202677999999995E-11</v>
      </c>
      <c r="F1091" t="s">
        <v>3865</v>
      </c>
      <c r="G1091" t="s">
        <v>2778</v>
      </c>
      <c r="H1091" s="3">
        <v>5.2143461325029198E-11</v>
      </c>
      <c r="I1091">
        <f>_xlfn.XLOOKUP(b2b3[[#This Row],[rxn]],mfs[rxn],mfs[flux_scaled],0)</f>
        <v>0</v>
      </c>
      <c r="J1091">
        <f>(b2b3[[#This Row],[flux]]-b2b3[[#This Row],[flux in mfs]])/b2b3[[#This Row],[flux]]</f>
        <v>1</v>
      </c>
      <c r="K1091">
        <f>ABS(b2b3[[#This Row],[(mfs - b2+b3) / mfs]])</f>
        <v>1</v>
      </c>
      <c r="L1091" t="b">
        <f>_xlfn.TEXTAFTER(b2b3[[#This Row],[rxn]],"-",-1)="SPONT"</f>
        <v>0</v>
      </c>
      <c r="M1091" t="str">
        <f>_xlfn.TEXTAFTER(b2b3[[#This Row],[rxn]],"-",-1)</f>
        <v>rt1896</v>
      </c>
      <c r="N1091">
        <f>_xlfn.XLOOKUP("'PRO-"&amp;b2b3[[#This Row],[enz]]&amp;"'",'[1]Sheet2 (2)'!$A:$A,'[1]Sheet2 (2)'!$B:$B,"")</f>
        <v>1</v>
      </c>
      <c r="O1091">
        <f>IFERROR(_xlfn.XLOOKUP(b2b3[[#This Row],[Column2]],Table17[[#This Row],[rxn-no-enz]],Table17[[#This Row],[flux]],0),0)</f>
        <v>0</v>
      </c>
      <c r="P1091" t="str">
        <f>_xlfn.TEXTBEFORE(b2b3[[#This Row],[rxn]],"-",-1,,,"")</f>
        <v>ENZLOAD-HEX1_c_FWD</v>
      </c>
    </row>
    <row r="1092" spans="1:16" ht="17" hidden="1" x14ac:dyDescent="0.25">
      <c r="A1092" s="1" t="s">
        <v>11785</v>
      </c>
      <c r="B1092" s="1" t="s">
        <v>2778</v>
      </c>
      <c r="C1092" s="1">
        <v>1.4438784999999999E-7</v>
      </c>
      <c r="D1092" s="1">
        <f>mfs[[#This Row],[flux]]/1000</f>
        <v>1.4438784999999999E-10</v>
      </c>
      <c r="F1092" t="s">
        <v>3866</v>
      </c>
      <c r="G1092" t="s">
        <v>2778</v>
      </c>
      <c r="H1092" s="3">
        <v>7.6415702728957303E-11</v>
      </c>
      <c r="I1092">
        <f>_xlfn.XLOOKUP(b2b3[[#This Row],[rxn]],mfs[rxn],mfs[flux_scaled],0)</f>
        <v>0</v>
      </c>
      <c r="J1092">
        <f>(b2b3[[#This Row],[flux]]-b2b3[[#This Row],[flux in mfs]])/b2b3[[#This Row],[flux]]</f>
        <v>1</v>
      </c>
      <c r="K1092">
        <f>ABS(b2b3[[#This Row],[(mfs - b2+b3) / mfs]])</f>
        <v>1</v>
      </c>
      <c r="L1092" t="b">
        <f>_xlfn.TEXTAFTER(b2b3[[#This Row],[rxn]],"-",-1)="SPONT"</f>
        <v>0</v>
      </c>
      <c r="M1092" t="str">
        <f>_xlfn.TEXTAFTER(b2b3[[#This Row],[rxn]],"-",-1)</f>
        <v>rt2060</v>
      </c>
      <c r="N1092">
        <f>_xlfn.XLOOKUP("'PRO-"&amp;b2b3[[#This Row],[enz]]&amp;"'",'[1]Sheet2 (2)'!$A:$A,'[1]Sheet2 (2)'!$B:$B,"")</f>
        <v>1</v>
      </c>
      <c r="O1092">
        <f>IFERROR(_xlfn.XLOOKUP(b2b3[[#This Row],[Column2]],Table17[[#This Row],[rxn-no-enz]],Table17[[#This Row],[flux]],0),0)</f>
        <v>0</v>
      </c>
      <c r="P1092" t="str">
        <f>_xlfn.TEXTBEFORE(b2b3[[#This Row],[rxn]],"-",-1,,,"")</f>
        <v>ENZLOAD-HICITD_m_FWD</v>
      </c>
    </row>
    <row r="1093" spans="1:16" ht="17" hidden="1" x14ac:dyDescent="0.25">
      <c r="A1093" s="1" t="s">
        <v>11786</v>
      </c>
      <c r="B1093" s="1" t="s">
        <v>2778</v>
      </c>
      <c r="C1093" s="1">
        <v>2.1362654E-8</v>
      </c>
      <c r="D1093" s="1">
        <f>mfs[[#This Row],[flux]]/1000</f>
        <v>2.1362653999999998E-11</v>
      </c>
      <c r="F1093" t="s">
        <v>3867</v>
      </c>
      <c r="G1093" t="s">
        <v>2778</v>
      </c>
      <c r="H1093" s="3">
        <v>4.4908672347281701E-12</v>
      </c>
      <c r="I1093">
        <f>_xlfn.XLOOKUP(b2b3[[#This Row],[rxn]],mfs[rxn],mfs[flux_scaled],0)</f>
        <v>0</v>
      </c>
      <c r="J1093">
        <f>(b2b3[[#This Row],[flux]]-b2b3[[#This Row],[flux in mfs]])/b2b3[[#This Row],[flux]]</f>
        <v>1</v>
      </c>
      <c r="K1093">
        <f>ABS(b2b3[[#This Row],[(mfs - b2+b3) / mfs]])</f>
        <v>1</v>
      </c>
      <c r="L1093" t="b">
        <f>_xlfn.TEXTAFTER(b2b3[[#This Row],[rxn]],"-",-1)="SPONT"</f>
        <v>0</v>
      </c>
      <c r="M1093" t="str">
        <f>_xlfn.TEXTAFTER(b2b3[[#This Row],[rxn]],"-",-1)</f>
        <v>rt3278</v>
      </c>
      <c r="N1093">
        <f>_xlfn.XLOOKUP("'PRO-"&amp;b2b3[[#This Row],[enz]]&amp;"'",'[1]Sheet2 (2)'!$A:$A,'[1]Sheet2 (2)'!$B:$B,"")</f>
        <v>1</v>
      </c>
      <c r="O1093">
        <f>IFERROR(_xlfn.XLOOKUP(b2b3[[#This Row],[Column2]],Table17[[#This Row],[rxn-no-enz]],Table17[[#This Row],[flux]],0),0)</f>
        <v>0</v>
      </c>
      <c r="P1093" t="str">
        <f>_xlfn.TEXTBEFORE(b2b3[[#This Row],[rxn]],"-",-1,,,"")</f>
        <v>ENZLOAD-HISTD_c_FWD</v>
      </c>
    </row>
    <row r="1094" spans="1:16" ht="17" hidden="1" x14ac:dyDescent="0.25">
      <c r="A1094" s="1" t="s">
        <v>11787</v>
      </c>
      <c r="B1094" s="1" t="s">
        <v>2778</v>
      </c>
      <c r="C1094" s="1">
        <v>4.3477152999999999E-8</v>
      </c>
      <c r="D1094" s="1">
        <f>mfs[[#This Row],[flux]]/1000</f>
        <v>4.3477152999999999E-11</v>
      </c>
      <c r="F1094" t="s">
        <v>3868</v>
      </c>
      <c r="G1094" t="s">
        <v>2778</v>
      </c>
      <c r="H1094" s="3">
        <v>2.50606238905845E-12</v>
      </c>
      <c r="I1094">
        <f>_xlfn.XLOOKUP(b2b3[[#This Row],[rxn]],mfs[rxn],mfs[flux_scaled],0)</f>
        <v>0</v>
      </c>
      <c r="J1094">
        <f>(b2b3[[#This Row],[flux]]-b2b3[[#This Row],[flux in mfs]])/b2b3[[#This Row],[flux]]</f>
        <v>1</v>
      </c>
      <c r="K1094">
        <f>ABS(b2b3[[#This Row],[(mfs - b2+b3) / mfs]])</f>
        <v>1</v>
      </c>
      <c r="L1094" t="b">
        <f>_xlfn.TEXTAFTER(b2b3[[#This Row],[rxn]],"-",-1)="SPONT"</f>
        <v>0</v>
      </c>
      <c r="M1094" t="str">
        <f>_xlfn.TEXTAFTER(b2b3[[#This Row],[rxn]],"-",-1)</f>
        <v>rt1838</v>
      </c>
      <c r="N1094">
        <f>_xlfn.XLOOKUP("'PRO-"&amp;b2b3[[#This Row],[enz]]&amp;"'",'[1]Sheet2 (2)'!$A:$A,'[1]Sheet2 (2)'!$B:$B,"")</f>
        <v>1</v>
      </c>
      <c r="O1094">
        <f>IFERROR(_xlfn.XLOOKUP(b2b3[[#This Row],[Column2]],Table17[[#This Row],[rxn-no-enz]],Table17[[#This Row],[flux]],0),0)</f>
        <v>0</v>
      </c>
      <c r="P1094" t="str">
        <f>_xlfn.TEXTBEFORE(b2b3[[#This Row],[rxn]],"-",-1,,,"")</f>
        <v>ENZLOAD-HISTP_c_FWD</v>
      </c>
    </row>
    <row r="1095" spans="1:16" ht="17" hidden="1" x14ac:dyDescent="0.25">
      <c r="A1095" s="1" t="s">
        <v>11788</v>
      </c>
      <c r="B1095" s="1" t="s">
        <v>2778</v>
      </c>
      <c r="C1095" s="1">
        <v>8.9697368599999999E-7</v>
      </c>
      <c r="D1095" s="1">
        <f>mfs[[#This Row],[flux]]/1000</f>
        <v>8.9697368599999997E-10</v>
      </c>
      <c r="F1095" t="s">
        <v>3869</v>
      </c>
      <c r="G1095" t="s">
        <v>2778</v>
      </c>
      <c r="H1095" s="3">
        <v>1.24470696056404E-11</v>
      </c>
      <c r="I1095">
        <f>_xlfn.XLOOKUP(b2b3[[#This Row],[rxn]],mfs[rxn],mfs[flux_scaled],0)</f>
        <v>0</v>
      </c>
      <c r="J1095">
        <f>(b2b3[[#This Row],[flux]]-b2b3[[#This Row],[flux in mfs]])/b2b3[[#This Row],[flux]]</f>
        <v>1</v>
      </c>
      <c r="K1095">
        <f>ABS(b2b3[[#This Row],[(mfs - b2+b3) / mfs]])</f>
        <v>1</v>
      </c>
      <c r="L1095" t="b">
        <f>_xlfn.TEXTAFTER(b2b3[[#This Row],[rxn]],"-",-1)="SPONT"</f>
        <v>0</v>
      </c>
      <c r="M1095" t="str">
        <f>_xlfn.TEXTAFTER(b2b3[[#This Row],[rxn]],"-",-1)</f>
        <v>rt0207_c</v>
      </c>
      <c r="N1095">
        <f>_xlfn.XLOOKUP("'PRO-"&amp;b2b3[[#This Row],[enz]]&amp;"'",'[1]Sheet2 (2)'!$A:$A,'[1]Sheet2 (2)'!$B:$B,"")</f>
        <v>1</v>
      </c>
      <c r="O1095">
        <f>IFERROR(_xlfn.XLOOKUP(b2b3[[#This Row],[Column2]],Table17[[#This Row],[rxn-no-enz]],Table17[[#This Row],[flux]],0),0)</f>
        <v>0</v>
      </c>
      <c r="P1095" t="str">
        <f>_xlfn.TEXTBEFORE(b2b3[[#This Row],[rxn]],"-",-1,,,"")</f>
        <v>ENZLOAD-HISTRS_c_FWD</v>
      </c>
    </row>
    <row r="1096" spans="1:16" ht="17" hidden="1" x14ac:dyDescent="0.25">
      <c r="A1096" s="1" t="s">
        <v>11789</v>
      </c>
      <c r="B1096" s="1" t="s">
        <v>2778</v>
      </c>
      <c r="C1096" s="1">
        <v>2.57358448E-7</v>
      </c>
      <c r="D1096" s="1">
        <f>mfs[[#This Row],[flux]]/1000</f>
        <v>2.5735844800000001E-10</v>
      </c>
      <c r="F1096" t="s">
        <v>3871</v>
      </c>
      <c r="G1096" t="s">
        <v>2778</v>
      </c>
      <c r="H1096" s="3">
        <v>3.2155099876212101E-12</v>
      </c>
      <c r="I1096">
        <f>_xlfn.XLOOKUP(b2b3[[#This Row],[rxn]],mfs[rxn],mfs[flux_scaled],0)</f>
        <v>0</v>
      </c>
      <c r="J1096">
        <f>(b2b3[[#This Row],[flux]]-b2b3[[#This Row],[flux in mfs]])/b2b3[[#This Row],[flux]]</f>
        <v>1</v>
      </c>
      <c r="K1096">
        <f>ABS(b2b3[[#This Row],[(mfs - b2+b3) / mfs]])</f>
        <v>1</v>
      </c>
      <c r="L1096" t="b">
        <f>_xlfn.TEXTAFTER(b2b3[[#This Row],[rxn]],"-",-1)="SPONT"</f>
        <v>0</v>
      </c>
      <c r="M1096" t="str">
        <f>_xlfn.TEXTAFTER(b2b3[[#This Row],[rxn]],"-",-1)</f>
        <v>rt1206</v>
      </c>
      <c r="N1096">
        <f>_xlfn.XLOOKUP("'PRO-"&amp;b2b3[[#This Row],[enz]]&amp;"'",'[1]Sheet2 (2)'!$A:$A,'[1]Sheet2 (2)'!$B:$B,"")</f>
        <v>1</v>
      </c>
      <c r="O1096">
        <f>IFERROR(_xlfn.XLOOKUP(b2b3[[#This Row],[Column2]],Table17[[#This Row],[rxn-no-enz]],Table17[[#This Row],[flux]],0),0)</f>
        <v>0</v>
      </c>
      <c r="P1096" t="str">
        <f>_xlfn.TEXTBEFORE(b2b3[[#This Row],[rxn]],"-",-1,,,"")</f>
        <v>ENZLOAD-HMGCOAR_c_FWD</v>
      </c>
    </row>
    <row r="1097" spans="1:16" ht="17" hidden="1" x14ac:dyDescent="0.25">
      <c r="A1097" s="1" t="s">
        <v>11790</v>
      </c>
      <c r="B1097" s="1" t="s">
        <v>2778</v>
      </c>
      <c r="C1097" s="1">
        <v>2.9757709999999999E-9</v>
      </c>
      <c r="D1097" s="1">
        <f>mfs[[#This Row],[flux]]/1000</f>
        <v>2.9757709999999997E-12</v>
      </c>
      <c r="F1097" t="s">
        <v>3872</v>
      </c>
      <c r="G1097" t="s">
        <v>2778</v>
      </c>
      <c r="H1097" s="3">
        <v>8.6349046744200797E-11</v>
      </c>
      <c r="I1097">
        <f>_xlfn.XLOOKUP(b2b3[[#This Row],[rxn]],mfs[rxn],mfs[flux_scaled],0)</f>
        <v>0</v>
      </c>
      <c r="J1097">
        <f>(b2b3[[#This Row],[flux]]-b2b3[[#This Row],[flux in mfs]])/b2b3[[#This Row],[flux]]</f>
        <v>1</v>
      </c>
      <c r="K1097">
        <f>ABS(b2b3[[#This Row],[(mfs - b2+b3) / mfs]])</f>
        <v>1</v>
      </c>
      <c r="L1097" t="b">
        <f>_xlfn.TEXTAFTER(b2b3[[#This Row],[rxn]],"-",-1)="SPONT"</f>
        <v>0</v>
      </c>
      <c r="M1097" t="str">
        <f>_xlfn.TEXTAFTER(b2b3[[#This Row],[rxn]],"-",-1)</f>
        <v>rt3754_c</v>
      </c>
      <c r="N1097">
        <f>_xlfn.XLOOKUP("'PRO-"&amp;b2b3[[#This Row],[enz]]&amp;"'",'[1]Sheet2 (2)'!$A:$A,'[1]Sheet2 (2)'!$B:$B,"")</f>
        <v>1</v>
      </c>
      <c r="O1097">
        <f>IFERROR(_xlfn.XLOOKUP(b2b3[[#This Row],[Column2]],Table17[[#This Row],[rxn-no-enz]],Table17[[#This Row],[flux]],0),0)</f>
        <v>0</v>
      </c>
      <c r="P1097" t="str">
        <f>_xlfn.TEXTBEFORE(b2b3[[#This Row],[rxn]],"-",-1,,,"")</f>
        <v>ENZLOAD-HMGCOAS_c_FWD</v>
      </c>
    </row>
    <row r="1098" spans="1:16" ht="17" hidden="1" x14ac:dyDescent="0.25">
      <c r="A1098" s="1" t="s">
        <v>4411</v>
      </c>
      <c r="B1098" s="1" t="s">
        <v>2778</v>
      </c>
      <c r="C1098" s="1">
        <v>5.5325407999999998E-8</v>
      </c>
      <c r="D1098" s="1">
        <f>mfs[[#This Row],[flux]]/1000</f>
        <v>5.5325407999999997E-11</v>
      </c>
      <c r="F1098" t="s">
        <v>3873</v>
      </c>
      <c r="G1098" t="s">
        <v>2778</v>
      </c>
      <c r="H1098" s="3">
        <v>3.5455588547003999E-12</v>
      </c>
      <c r="I1098">
        <f>_xlfn.XLOOKUP(b2b3[[#This Row],[rxn]],mfs[rxn],mfs[flux_scaled],0)</f>
        <v>0</v>
      </c>
      <c r="J1098">
        <f>(b2b3[[#This Row],[flux]]-b2b3[[#This Row],[flux in mfs]])/b2b3[[#This Row],[flux]]</f>
        <v>1</v>
      </c>
      <c r="K1098">
        <f>ABS(b2b3[[#This Row],[(mfs - b2+b3) / mfs]])</f>
        <v>1</v>
      </c>
      <c r="L1098" t="b">
        <f>_xlfn.TEXTAFTER(b2b3[[#This Row],[rxn]],"-",-1)="SPONT"</f>
        <v>0</v>
      </c>
      <c r="M1098" t="str">
        <f>_xlfn.TEXTAFTER(b2b3[[#This Row],[rxn]],"-",-1)</f>
        <v>COX15ARH1YAH1</v>
      </c>
      <c r="N1098" t="str">
        <f>_xlfn.XLOOKUP("'PRO-"&amp;b2b3[[#This Row],[enz]]&amp;"'",'[1]Sheet2 (2)'!$A:$A,'[1]Sheet2 (2)'!$B:$B,"")</f>
        <v/>
      </c>
      <c r="O1098">
        <f>IFERROR(_xlfn.XLOOKUP(b2b3[[#This Row],[Column2]],Table17[[#This Row],[rxn-no-enz]],Table17[[#This Row],[flux]],0),0)</f>
        <v>0</v>
      </c>
      <c r="P1098" t="str">
        <f>_xlfn.TEXTBEFORE(b2b3[[#This Row],[rxn]],"-",-1,,,"")</f>
        <v>ENZLOAD-HOMOX_m_FWD</v>
      </c>
    </row>
    <row r="1099" spans="1:16" ht="17" hidden="1" x14ac:dyDescent="0.25">
      <c r="A1099" s="1" t="s">
        <v>11791</v>
      </c>
      <c r="B1099" s="1" t="s">
        <v>2778</v>
      </c>
      <c r="C1099" s="1">
        <v>4.6728849999999996E-9</v>
      </c>
      <c r="D1099" s="1">
        <f>mfs[[#This Row],[flux]]/1000</f>
        <v>4.6728849999999998E-12</v>
      </c>
      <c r="F1099" t="s">
        <v>3874</v>
      </c>
      <c r="G1099" t="s">
        <v>2778</v>
      </c>
      <c r="H1099" s="3">
        <v>1.0073622844000599E-11</v>
      </c>
      <c r="I1099">
        <f>_xlfn.XLOOKUP(b2b3[[#This Row],[rxn]],mfs[rxn],mfs[flux_scaled],0)</f>
        <v>0</v>
      </c>
      <c r="J1099">
        <f>(b2b3[[#This Row],[flux]]-b2b3[[#This Row],[flux in mfs]])/b2b3[[#This Row],[flux]]</f>
        <v>1</v>
      </c>
      <c r="K1099">
        <f>ABS(b2b3[[#This Row],[(mfs - b2+b3) / mfs]])</f>
        <v>1</v>
      </c>
      <c r="L1099" t="b">
        <f>_xlfn.TEXTAFTER(b2b3[[#This Row],[rxn]],"-",-1)="SPONT"</f>
        <v>0</v>
      </c>
      <c r="M1099" t="str">
        <f>_xlfn.TEXTAFTER(b2b3[[#This Row],[rxn]],"-",-1)</f>
        <v>rt3712</v>
      </c>
      <c r="N1099">
        <f>_xlfn.XLOOKUP("'PRO-"&amp;b2b3[[#This Row],[enz]]&amp;"'",'[1]Sheet2 (2)'!$A:$A,'[1]Sheet2 (2)'!$B:$B,"")</f>
        <v>1</v>
      </c>
      <c r="O1099">
        <f>IFERROR(_xlfn.XLOOKUP(b2b3[[#This Row],[Column2]],Table17[[#This Row],[rxn-no-enz]],Table17[[#This Row],[flux]],0),0)</f>
        <v>0</v>
      </c>
      <c r="P1099" t="str">
        <f>_xlfn.TEXTBEFORE(b2b3[[#This Row],[rxn]],"-",-1,,,"")</f>
        <v>ENZLOAD-HSDx_c_FWD</v>
      </c>
    </row>
    <row r="1100" spans="1:16" ht="17" hidden="1" x14ac:dyDescent="0.25">
      <c r="A1100" s="1" t="s">
        <v>11792</v>
      </c>
      <c r="B1100" s="1" t="s">
        <v>2778</v>
      </c>
      <c r="C1100" s="1">
        <v>1.2689274900000001E-7</v>
      </c>
      <c r="D1100" s="1">
        <f>mfs[[#This Row],[flux]]/1000</f>
        <v>1.2689274900000002E-10</v>
      </c>
      <c r="F1100" t="s">
        <v>3875</v>
      </c>
      <c r="G1100" t="s">
        <v>2778</v>
      </c>
      <c r="H1100" s="3">
        <v>6.9894801906027399E-12</v>
      </c>
      <c r="I1100">
        <f>_xlfn.XLOOKUP(b2b3[[#This Row],[rxn]],mfs[rxn],mfs[flux_scaled],0)</f>
        <v>0</v>
      </c>
      <c r="J1100">
        <f>(b2b3[[#This Row],[flux]]-b2b3[[#This Row],[flux in mfs]])/b2b3[[#This Row],[flux]]</f>
        <v>1</v>
      </c>
      <c r="K1100">
        <f>ABS(b2b3[[#This Row],[(mfs - b2+b3) / mfs]])</f>
        <v>1</v>
      </c>
      <c r="L1100" t="b">
        <f>_xlfn.TEXTAFTER(b2b3[[#This Row],[rxn]],"-",-1)="SPONT"</f>
        <v>0</v>
      </c>
      <c r="M1100" t="str">
        <f>_xlfn.TEXTAFTER(b2b3[[#This Row],[rxn]],"-",-1)</f>
        <v>rt4145</v>
      </c>
      <c r="N1100">
        <f>_xlfn.XLOOKUP("'PRO-"&amp;b2b3[[#This Row],[enz]]&amp;"'",'[1]Sheet2 (2)'!$A:$A,'[1]Sheet2 (2)'!$B:$B,"")</f>
        <v>1</v>
      </c>
      <c r="O1100">
        <f>IFERROR(_xlfn.XLOOKUP(b2b3[[#This Row],[Column2]],Table17[[#This Row],[rxn-no-enz]],Table17[[#This Row],[flux]],0),0)</f>
        <v>0</v>
      </c>
      <c r="P1100" t="str">
        <f>_xlfn.TEXTBEFORE(b2b3[[#This Row],[rxn]],"-",-1,,,"")</f>
        <v>ENZLOAD-HSERTA_c_FWD</v>
      </c>
    </row>
    <row r="1101" spans="1:16" ht="17" hidden="1" x14ac:dyDescent="0.25">
      <c r="A1101" s="1" t="s">
        <v>11793</v>
      </c>
      <c r="B1101" s="1" t="s">
        <v>2778</v>
      </c>
      <c r="C1101" s="1">
        <v>1.71983713E-7</v>
      </c>
      <c r="D1101" s="1">
        <f>mfs[[#This Row],[flux]]/1000</f>
        <v>1.71983713E-10</v>
      </c>
      <c r="F1101" t="s">
        <v>3876</v>
      </c>
      <c r="G1101" t="s">
        <v>2778</v>
      </c>
      <c r="H1101" s="3">
        <v>9.8628546045390797E-12</v>
      </c>
      <c r="I1101">
        <f>_xlfn.XLOOKUP(b2b3[[#This Row],[rxn]],mfs[rxn],mfs[flux_scaled],0)</f>
        <v>0</v>
      </c>
      <c r="J1101">
        <f>(b2b3[[#This Row],[flux]]-b2b3[[#This Row],[flux in mfs]])/b2b3[[#This Row],[flux]]</f>
        <v>1</v>
      </c>
      <c r="K1101">
        <f>ABS(b2b3[[#This Row],[(mfs - b2+b3) / mfs]])</f>
        <v>1</v>
      </c>
      <c r="L1101" t="b">
        <f>_xlfn.TEXTAFTER(b2b3[[#This Row],[rxn]],"-",-1)="SPONT"</f>
        <v>0</v>
      </c>
      <c r="M1101" t="str">
        <f>_xlfn.TEXTAFTER(b2b3[[#This Row],[rxn]],"-",-1)</f>
        <v>rt0283</v>
      </c>
      <c r="N1101">
        <f>_xlfn.XLOOKUP("'PRO-"&amp;b2b3[[#This Row],[enz]]&amp;"'",'[1]Sheet2 (2)'!$A:$A,'[1]Sheet2 (2)'!$B:$B,"")</f>
        <v>1</v>
      </c>
      <c r="O1101">
        <f>IFERROR(_xlfn.XLOOKUP(b2b3[[#This Row],[Column2]],Table17[[#This Row],[rxn-no-enz]],Table17[[#This Row],[flux]],0),0)</f>
        <v>0</v>
      </c>
      <c r="P1101" t="str">
        <f>_xlfn.TEXTBEFORE(b2b3[[#This Row],[rxn]],"-",-1,,,"")</f>
        <v>ENZLOAD-HSK_c_FWD</v>
      </c>
    </row>
    <row r="1102" spans="1:16" ht="17" hidden="1" x14ac:dyDescent="0.25">
      <c r="A1102" s="1" t="s">
        <v>11794</v>
      </c>
      <c r="B1102" s="1" t="s">
        <v>2778</v>
      </c>
      <c r="C1102" s="1">
        <v>9.4222422000000004E-8</v>
      </c>
      <c r="D1102" s="1">
        <f>mfs[[#This Row],[flux]]/1000</f>
        <v>9.4222422000000001E-11</v>
      </c>
      <c r="F1102" t="s">
        <v>3877</v>
      </c>
      <c r="G1102" t="s">
        <v>2778</v>
      </c>
      <c r="H1102" s="3">
        <v>2.5187825914062899E-11</v>
      </c>
      <c r="I1102">
        <f>_xlfn.XLOOKUP(b2b3[[#This Row],[rxn]],mfs[rxn],mfs[flux_scaled],0)</f>
        <v>0</v>
      </c>
      <c r="J1102">
        <f>(b2b3[[#This Row],[flux]]-b2b3[[#This Row],[flux in mfs]])/b2b3[[#This Row],[flux]]</f>
        <v>1</v>
      </c>
      <c r="K1102">
        <f>ABS(b2b3[[#This Row],[(mfs - b2+b3) / mfs]])</f>
        <v>1</v>
      </c>
      <c r="L1102" t="b">
        <f>_xlfn.TEXTAFTER(b2b3[[#This Row],[rxn]],"-",-1)="SPONT"</f>
        <v>0</v>
      </c>
      <c r="M1102" t="str">
        <f>_xlfn.TEXTAFTER(b2b3[[#This Row],[rxn]],"-",-1)</f>
        <v>rt4862</v>
      </c>
      <c r="N1102">
        <f>_xlfn.XLOOKUP("'PRO-"&amp;b2b3[[#This Row],[enz]]&amp;"'",'[1]Sheet2 (2)'!$A:$A,'[1]Sheet2 (2)'!$B:$B,"")</f>
        <v>1</v>
      </c>
      <c r="O1102">
        <f>IFERROR(_xlfn.XLOOKUP(b2b3[[#This Row],[Column2]],Table17[[#This Row],[rxn-no-enz]],Table17[[#This Row],[flux]],0),0)</f>
        <v>0</v>
      </c>
      <c r="P1102" t="str">
        <f>_xlfn.TEXTBEFORE(b2b3[[#This Row],[rxn]],"-",-1,,,"")</f>
        <v>ENZLOAD-HSTPT_c_FWD</v>
      </c>
    </row>
    <row r="1103" spans="1:16" ht="17" hidden="1" x14ac:dyDescent="0.25">
      <c r="A1103" s="1" t="s">
        <v>11795</v>
      </c>
      <c r="B1103" s="1" t="s">
        <v>2778</v>
      </c>
      <c r="C1103" s="1">
        <v>7.6294193099999999E-7</v>
      </c>
      <c r="D1103" s="1">
        <f>mfs[[#This Row],[flux]]/1000</f>
        <v>7.6294193100000001E-10</v>
      </c>
      <c r="F1103" t="s">
        <v>3878</v>
      </c>
      <c r="G1103" t="s">
        <v>2778</v>
      </c>
      <c r="H1103" s="3">
        <v>2.1938347882584701E-11</v>
      </c>
      <c r="I1103">
        <f>_xlfn.XLOOKUP(b2b3[[#This Row],[rxn]],mfs[rxn],mfs[flux_scaled],0)</f>
        <v>0</v>
      </c>
      <c r="J1103">
        <f>(b2b3[[#This Row],[flux]]-b2b3[[#This Row],[flux in mfs]])/b2b3[[#This Row],[flux]]</f>
        <v>1</v>
      </c>
      <c r="K1103">
        <f>ABS(b2b3[[#This Row],[(mfs - b2+b3) / mfs]])</f>
        <v>1</v>
      </c>
      <c r="L1103" t="b">
        <f>_xlfn.TEXTAFTER(b2b3[[#This Row],[rxn]],"-",-1)="SPONT"</f>
        <v>0</v>
      </c>
      <c r="M1103" t="str">
        <f>_xlfn.TEXTAFTER(b2b3[[#This Row],[rxn]],"-",-1)</f>
        <v>IDH12</v>
      </c>
      <c r="N1103" t="str">
        <f>_xlfn.XLOOKUP("'PRO-"&amp;b2b3[[#This Row],[enz]]&amp;"'",'[1]Sheet2 (2)'!$A:$A,'[1]Sheet2 (2)'!$B:$B,"")</f>
        <v/>
      </c>
      <c r="O1103">
        <f>IFERROR(_xlfn.XLOOKUP(b2b3[[#This Row],[Column2]],Table17[[#This Row],[rxn-no-enz]],Table17[[#This Row],[flux]],0),0)</f>
        <v>0</v>
      </c>
      <c r="P1103" t="str">
        <f>_xlfn.TEXTBEFORE(b2b3[[#This Row],[rxn]],"-",-1,,,"")</f>
        <v>ENZLOAD-ICDHx_m_FWD</v>
      </c>
    </row>
    <row r="1104" spans="1:16" ht="17" hidden="1" x14ac:dyDescent="0.25">
      <c r="A1104" s="1" t="s">
        <v>11796</v>
      </c>
      <c r="B1104" s="1" t="s">
        <v>2778</v>
      </c>
      <c r="C1104" s="1">
        <v>3.2226969999999999E-9</v>
      </c>
      <c r="D1104" s="1">
        <f>mfs[[#This Row],[flux]]/1000</f>
        <v>3.2226969999999999E-12</v>
      </c>
      <c r="F1104" t="s">
        <v>13325</v>
      </c>
      <c r="G1104" t="s">
        <v>2778</v>
      </c>
      <c r="H1104" s="3">
        <v>2.4217820413700702E-10</v>
      </c>
      <c r="I1104">
        <f>_xlfn.XLOOKUP(b2b3[[#This Row],[rxn]],mfs[rxn],mfs[flux_scaled],0)</f>
        <v>0</v>
      </c>
      <c r="J1104">
        <f>(b2b3[[#This Row],[flux]]-b2b3[[#This Row],[flux in mfs]])/b2b3[[#This Row],[flux]]</f>
        <v>1</v>
      </c>
      <c r="K1104">
        <f>ABS(b2b3[[#This Row],[(mfs - b2+b3) / mfs]])</f>
        <v>1</v>
      </c>
      <c r="L1104" t="b">
        <f>_xlfn.TEXTAFTER(b2b3[[#This Row],[rxn]],"-",-1)="SPONT"</f>
        <v>0</v>
      </c>
      <c r="M1104" t="str">
        <f>_xlfn.TEXTAFTER(b2b3[[#This Row],[rxn]],"-",-1)</f>
        <v>rt2761</v>
      </c>
      <c r="N1104">
        <f>_xlfn.XLOOKUP("'PRO-"&amp;b2b3[[#This Row],[enz]]&amp;"'",'[1]Sheet2 (2)'!$A:$A,'[1]Sheet2 (2)'!$B:$B,"")</f>
        <v>1</v>
      </c>
      <c r="O1104">
        <f>IFERROR(_xlfn.XLOOKUP(b2b3[[#This Row],[Column2]],Table17[[#This Row],[rxn-no-enz]],Table17[[#This Row],[flux]],0),0)</f>
        <v>0</v>
      </c>
      <c r="P1104" t="str">
        <f>_xlfn.TEXTBEFORE(b2b3[[#This Row],[rxn]],"-",-1,,,"")</f>
        <v>ENZLOAD-ICDHyi_m_FWD</v>
      </c>
    </row>
    <row r="1105" spans="1:16" ht="17" hidden="1" x14ac:dyDescent="0.25">
      <c r="A1105" s="1" t="s">
        <v>4413</v>
      </c>
      <c r="B1105" s="1" t="s">
        <v>2778</v>
      </c>
      <c r="C1105" s="1">
        <v>1.9277159999999999E-8</v>
      </c>
      <c r="D1105" s="1">
        <f>mfs[[#This Row],[flux]]/1000</f>
        <v>1.9277159999999999E-11</v>
      </c>
      <c r="F1105" t="s">
        <v>3879</v>
      </c>
      <c r="G1105" t="s">
        <v>2778</v>
      </c>
      <c r="H1105" s="3">
        <v>1.2421680483734101E-11</v>
      </c>
      <c r="I1105">
        <f>_xlfn.XLOOKUP(b2b3[[#This Row],[rxn]],mfs[rxn],mfs[flux_scaled],0)</f>
        <v>0</v>
      </c>
      <c r="J1105">
        <f>(b2b3[[#This Row],[flux]]-b2b3[[#This Row],[flux in mfs]])/b2b3[[#This Row],[flux]]</f>
        <v>1</v>
      </c>
      <c r="K1105">
        <f>ABS(b2b3[[#This Row],[(mfs - b2+b3) / mfs]])</f>
        <v>1</v>
      </c>
      <c r="L1105" t="b">
        <f>_xlfn.TEXTAFTER(b2b3[[#This Row],[rxn]],"-",-1)="SPONT"</f>
        <v>0</v>
      </c>
      <c r="M1105" t="str">
        <f>_xlfn.TEXTAFTER(b2b3[[#This Row],[rxn]],"-",-1)</f>
        <v>rt0716</v>
      </c>
      <c r="N1105">
        <f>_xlfn.XLOOKUP("'PRO-"&amp;b2b3[[#This Row],[enz]]&amp;"'",'[1]Sheet2 (2)'!$A:$A,'[1]Sheet2 (2)'!$B:$B,"")</f>
        <v>1</v>
      </c>
      <c r="O1105">
        <f>IFERROR(_xlfn.XLOOKUP(b2b3[[#This Row],[Column2]],Table17[[#This Row],[rxn-no-enz]],Table17[[#This Row],[flux]],0),0)</f>
        <v>0</v>
      </c>
      <c r="P1105" t="str">
        <f>_xlfn.TEXTBEFORE(b2b3[[#This Row],[rxn]],"-",-1,,,"")</f>
        <v>ENZLOAD-IG3PS_c_FWD</v>
      </c>
    </row>
    <row r="1106" spans="1:16" ht="17" hidden="1" x14ac:dyDescent="0.25">
      <c r="A1106" s="1" t="s">
        <v>11797</v>
      </c>
      <c r="B1106" s="1" t="s">
        <v>2778</v>
      </c>
      <c r="C1106" s="1">
        <v>1.2410339E-8</v>
      </c>
      <c r="D1106" s="1">
        <f>mfs[[#This Row],[flux]]/1000</f>
        <v>1.2410339000000001E-11</v>
      </c>
      <c r="F1106" t="s">
        <v>3880</v>
      </c>
      <c r="G1106" t="s">
        <v>2778</v>
      </c>
      <c r="H1106" s="3">
        <v>9.7090050741577294E-12</v>
      </c>
      <c r="I1106">
        <f>_xlfn.XLOOKUP(b2b3[[#This Row],[rxn]],mfs[rxn],mfs[flux_scaled],0)</f>
        <v>0</v>
      </c>
      <c r="J1106">
        <f>(b2b3[[#This Row],[flux]]-b2b3[[#This Row],[flux in mfs]])/b2b3[[#This Row],[flux]]</f>
        <v>1</v>
      </c>
      <c r="K1106">
        <f>ABS(b2b3[[#This Row],[(mfs - b2+b3) / mfs]])</f>
        <v>1</v>
      </c>
      <c r="L1106" t="b">
        <f>_xlfn.TEXTAFTER(b2b3[[#This Row],[rxn]],"-",-1)="SPONT"</f>
        <v>0</v>
      </c>
      <c r="M1106" t="str">
        <f>_xlfn.TEXTAFTER(b2b3[[#This Row],[rxn]],"-",-1)</f>
        <v>rt0339</v>
      </c>
      <c r="N1106">
        <f>_xlfn.XLOOKUP("'PRO-"&amp;b2b3[[#This Row],[enz]]&amp;"'",'[1]Sheet2 (2)'!$A:$A,'[1]Sheet2 (2)'!$B:$B,"")</f>
        <v>1</v>
      </c>
      <c r="O1106">
        <f>IFERROR(_xlfn.XLOOKUP(b2b3[[#This Row],[Column2]],Table17[[#This Row],[rxn-no-enz]],Table17[[#This Row],[flux]],0),0)</f>
        <v>0</v>
      </c>
      <c r="P1106" t="str">
        <f>_xlfn.TEXTBEFORE(b2b3[[#This Row],[rxn]],"-",-1,,,"")</f>
        <v>ENZLOAD-IGPDH_c_FWD</v>
      </c>
    </row>
    <row r="1107" spans="1:16" ht="17" hidden="1" x14ac:dyDescent="0.25">
      <c r="A1107" s="1" t="s">
        <v>11798</v>
      </c>
      <c r="B1107" s="1" t="s">
        <v>2778</v>
      </c>
      <c r="C1107" s="1">
        <v>8.962012E-9</v>
      </c>
      <c r="D1107" s="1">
        <f>mfs[[#This Row],[flux]]/1000</f>
        <v>8.9620120000000004E-12</v>
      </c>
      <c r="F1107" t="s">
        <v>3881</v>
      </c>
      <c r="G1107" t="s">
        <v>2778</v>
      </c>
      <c r="H1107" s="3">
        <v>3.8985274304348897E-12</v>
      </c>
      <c r="I1107">
        <f>_xlfn.XLOOKUP(b2b3[[#This Row],[rxn]],mfs[rxn],mfs[flux_scaled],0)</f>
        <v>0</v>
      </c>
      <c r="J1107">
        <f>(b2b3[[#This Row],[flux]]-b2b3[[#This Row],[flux in mfs]])/b2b3[[#This Row],[flux]]</f>
        <v>1</v>
      </c>
      <c r="K1107">
        <f>ABS(b2b3[[#This Row],[(mfs - b2+b3) / mfs]])</f>
        <v>1</v>
      </c>
      <c r="L1107" t="b">
        <f>_xlfn.TEXTAFTER(b2b3[[#This Row],[rxn]],"-",-1)="SPONT"</f>
        <v>0</v>
      </c>
      <c r="M1107" t="str">
        <f>_xlfn.TEXTAFTER(b2b3[[#This Row],[rxn]],"-",-1)</f>
        <v>rt8196</v>
      </c>
      <c r="N1107">
        <f>_xlfn.XLOOKUP("'PRO-"&amp;b2b3[[#This Row],[enz]]&amp;"'",'[1]Sheet2 (2)'!$A:$A,'[1]Sheet2 (2)'!$B:$B,"")</f>
        <v>2</v>
      </c>
      <c r="O1107">
        <f>IFERROR(_xlfn.XLOOKUP(b2b3[[#This Row],[Column2]],Table17[[#This Row],[rxn-no-enz]],Table17[[#This Row],[flux]],0),0)</f>
        <v>0</v>
      </c>
      <c r="P1107" t="str">
        <f>_xlfn.TEXTBEFORE(b2b3[[#This Row],[rxn]],"-",-1,,,"")</f>
        <v>ENZLOAD-IGPS_c_FWD</v>
      </c>
    </row>
    <row r="1108" spans="1:16" ht="17" hidden="1" x14ac:dyDescent="0.25">
      <c r="A1108" s="1" t="s">
        <v>4414</v>
      </c>
      <c r="B1108" s="1" t="s">
        <v>2778</v>
      </c>
      <c r="C1108" s="1">
        <v>7.8828141060000003E-6</v>
      </c>
      <c r="D1108" s="1">
        <f>mfs[[#This Row],[flux]]/1000</f>
        <v>7.8828141059999997E-9</v>
      </c>
      <c r="F1108" t="s">
        <v>3882</v>
      </c>
      <c r="G1108" t="s">
        <v>2778</v>
      </c>
      <c r="H1108" s="3">
        <v>1.9627648806931199E-11</v>
      </c>
      <c r="I1108">
        <f>_xlfn.XLOOKUP(b2b3[[#This Row],[rxn]],mfs[rxn],mfs[flux_scaled],0)</f>
        <v>0</v>
      </c>
      <c r="J1108">
        <f>(b2b3[[#This Row],[flux]]-b2b3[[#This Row],[flux in mfs]])/b2b3[[#This Row],[flux]]</f>
        <v>1</v>
      </c>
      <c r="K1108">
        <f>ABS(b2b3[[#This Row],[(mfs - b2+b3) / mfs]])</f>
        <v>1</v>
      </c>
      <c r="L1108" t="b">
        <f>_xlfn.TEXTAFTER(b2b3[[#This Row],[rxn]],"-",-1)="SPONT"</f>
        <v>0</v>
      </c>
      <c r="M1108" t="str">
        <f>_xlfn.TEXTAFTER(b2b3[[#This Row],[rxn]],"-",-1)</f>
        <v>rt6242_m</v>
      </c>
      <c r="N1108">
        <f>_xlfn.XLOOKUP("'PRO-"&amp;b2b3[[#This Row],[enz]]&amp;"'",'[1]Sheet2 (2)'!$A:$A,'[1]Sheet2 (2)'!$B:$B,"")</f>
        <v>1</v>
      </c>
      <c r="O1108">
        <f>IFERROR(_xlfn.XLOOKUP(b2b3[[#This Row],[Column2]],Table17[[#This Row],[rxn-no-enz]],Table17[[#This Row],[flux]],0),0)</f>
        <v>0</v>
      </c>
      <c r="P1108" t="str">
        <f>_xlfn.TEXTBEFORE(b2b3[[#This Row],[rxn]],"-",-1,,,"")</f>
        <v>ENZLOAD-ILETA_m_REV</v>
      </c>
    </row>
    <row r="1109" spans="1:16" ht="17" hidden="1" x14ac:dyDescent="0.25">
      <c r="A1109" s="1" t="s">
        <v>11799</v>
      </c>
      <c r="B1109" s="1" t="s">
        <v>2778</v>
      </c>
      <c r="C1109" s="1">
        <v>3.7348512999999999E-8</v>
      </c>
      <c r="D1109" s="1">
        <f>mfs[[#This Row],[flux]]/1000</f>
        <v>3.7348513E-11</v>
      </c>
      <c r="F1109" t="s">
        <v>3883</v>
      </c>
      <c r="G1109" t="s">
        <v>2778</v>
      </c>
      <c r="H1109" s="3">
        <v>2.7609244957101401E-11</v>
      </c>
      <c r="I1109">
        <f>_xlfn.XLOOKUP(b2b3[[#This Row],[rxn]],mfs[rxn],mfs[flux_scaled],0)</f>
        <v>0</v>
      </c>
      <c r="J1109">
        <f>(b2b3[[#This Row],[flux]]-b2b3[[#This Row],[flux in mfs]])/b2b3[[#This Row],[flux]]</f>
        <v>1</v>
      </c>
      <c r="K1109">
        <f>ABS(b2b3[[#This Row],[(mfs - b2+b3) / mfs]])</f>
        <v>1</v>
      </c>
      <c r="L1109" t="b">
        <f>_xlfn.TEXTAFTER(b2b3[[#This Row],[rxn]],"-",-1)="SPONT"</f>
        <v>0</v>
      </c>
      <c r="M1109" t="str">
        <f>_xlfn.TEXTAFTER(b2b3[[#This Row],[rxn]],"-",-1)</f>
        <v>rt5078</v>
      </c>
      <c r="N1109">
        <f>_xlfn.XLOOKUP("'PRO-"&amp;b2b3[[#This Row],[enz]]&amp;"'",'[1]Sheet2 (2)'!$A:$A,'[1]Sheet2 (2)'!$B:$B,"")</f>
        <v>1</v>
      </c>
      <c r="O1109">
        <f>IFERROR(_xlfn.XLOOKUP(b2b3[[#This Row],[Column2]],Table17[[#This Row],[rxn-no-enz]],Table17[[#This Row],[flux]],0),0)</f>
        <v>0</v>
      </c>
      <c r="P1109" t="str">
        <f>_xlfn.TEXTBEFORE(b2b3[[#This Row],[rxn]],"-",-1,,,"")</f>
        <v>ENZLOAD-ILETRS_c_FWD</v>
      </c>
    </row>
    <row r="1110" spans="1:16" ht="17" hidden="1" x14ac:dyDescent="0.25">
      <c r="A1110" s="1" t="s">
        <v>11800</v>
      </c>
      <c r="B1110" s="1" t="s">
        <v>2778</v>
      </c>
      <c r="C1110" s="1">
        <v>1.7915778999999999E-8</v>
      </c>
      <c r="D1110" s="1">
        <f>mfs[[#This Row],[flux]]/1000</f>
        <v>1.7915778999999998E-11</v>
      </c>
      <c r="F1110" t="s">
        <v>3884</v>
      </c>
      <c r="G1110" t="s">
        <v>2778</v>
      </c>
      <c r="H1110" s="3">
        <v>5.1487660974498902E-11</v>
      </c>
      <c r="I1110">
        <f>_xlfn.XLOOKUP(b2b3[[#This Row],[rxn]],mfs[rxn],mfs[flux_scaled],0)</f>
        <v>0</v>
      </c>
      <c r="J1110">
        <f>(b2b3[[#This Row],[flux]]-b2b3[[#This Row],[flux in mfs]])/b2b3[[#This Row],[flux]]</f>
        <v>1</v>
      </c>
      <c r="K1110">
        <f>ABS(b2b3[[#This Row],[(mfs - b2+b3) / mfs]])</f>
        <v>1</v>
      </c>
      <c r="L1110" t="b">
        <f>_xlfn.TEXTAFTER(b2b3[[#This Row],[rxn]],"-",-1)="SPONT"</f>
        <v>0</v>
      </c>
      <c r="M1110" t="str">
        <f>_xlfn.TEXTAFTER(b2b3[[#This Row],[rxn]],"-",-1)</f>
        <v>rt4053</v>
      </c>
      <c r="N1110">
        <f>_xlfn.XLOOKUP("'PRO-"&amp;b2b3[[#This Row],[enz]]&amp;"'",'[1]Sheet2 (2)'!$A:$A,'[1]Sheet2 (2)'!$B:$B,"")</f>
        <v>1</v>
      </c>
      <c r="O1110">
        <f>IFERROR(_xlfn.XLOOKUP(b2b3[[#This Row],[Column2]],Table17[[#This Row],[rxn-no-enz]],Table17[[#This Row],[flux]],0),0)</f>
        <v>0</v>
      </c>
      <c r="P1110" t="str">
        <f>_xlfn.TEXTBEFORE(b2b3[[#This Row],[rxn]],"-",-1,,,"")</f>
        <v>ENZLOAD-IMPC_c_FWD</v>
      </c>
    </row>
    <row r="1111" spans="1:16" ht="17" hidden="1" x14ac:dyDescent="0.25">
      <c r="A1111" s="1" t="s">
        <v>11801</v>
      </c>
      <c r="B1111" s="1" t="s">
        <v>2778</v>
      </c>
      <c r="C1111" s="1">
        <v>8.9177810999999996E-8</v>
      </c>
      <c r="D1111" s="1">
        <f>mfs[[#This Row],[flux]]/1000</f>
        <v>8.9177810999999993E-11</v>
      </c>
      <c r="F1111" t="s">
        <v>3885</v>
      </c>
      <c r="G1111" t="s">
        <v>2778</v>
      </c>
      <c r="H1111" s="3">
        <v>9.6499976652107308E-12</v>
      </c>
      <c r="I1111">
        <f>_xlfn.XLOOKUP(b2b3[[#This Row],[rxn]],mfs[rxn],mfs[flux_scaled],0)</f>
        <v>0</v>
      </c>
      <c r="J1111">
        <f>(b2b3[[#This Row],[flux]]-b2b3[[#This Row],[flux in mfs]])/b2b3[[#This Row],[flux]]</f>
        <v>1</v>
      </c>
      <c r="K1111">
        <f>ABS(b2b3[[#This Row],[(mfs - b2+b3) / mfs]])</f>
        <v>1</v>
      </c>
      <c r="L1111" t="b">
        <f>_xlfn.TEXTAFTER(b2b3[[#This Row],[rxn]],"-",-1)="SPONT"</f>
        <v>0</v>
      </c>
      <c r="M1111" t="str">
        <f>_xlfn.TEXTAFTER(b2b3[[#This Row],[rxn]],"-",-1)</f>
        <v>rt0027</v>
      </c>
      <c r="N1111">
        <f>_xlfn.XLOOKUP("'PRO-"&amp;b2b3[[#This Row],[enz]]&amp;"'",'[1]Sheet2 (2)'!$A:$A,'[1]Sheet2 (2)'!$B:$B,"")</f>
        <v>1</v>
      </c>
      <c r="O1111">
        <f>IFERROR(_xlfn.XLOOKUP(b2b3[[#This Row],[Column2]],Table17[[#This Row],[rxn-no-enz]],Table17[[#This Row],[flux]],0),0)</f>
        <v>0</v>
      </c>
      <c r="P1111" t="str">
        <f>_xlfn.TEXTBEFORE(b2b3[[#This Row],[rxn]],"-",-1,,,"")</f>
        <v>ENZLOAD-IMPD_c_FWD</v>
      </c>
    </row>
    <row r="1112" spans="1:16" ht="17" hidden="1" x14ac:dyDescent="0.25">
      <c r="A1112" s="1" t="s">
        <v>11802</v>
      </c>
      <c r="B1112" s="1" t="s">
        <v>2778</v>
      </c>
      <c r="C1112" s="1">
        <v>3.8546345999999998E-8</v>
      </c>
      <c r="D1112" s="1">
        <f>mfs[[#This Row],[flux]]/1000</f>
        <v>3.8546345999999996E-11</v>
      </c>
      <c r="F1112" t="s">
        <v>13266</v>
      </c>
      <c r="G1112" t="s">
        <v>2778</v>
      </c>
      <c r="H1112" s="3">
        <v>9.374674376339269E-13</v>
      </c>
      <c r="I1112">
        <f>_xlfn.XLOOKUP(b2b3[[#This Row],[rxn]],mfs[rxn],mfs[flux_scaled],0)</f>
        <v>0</v>
      </c>
      <c r="J1112">
        <f>(b2b3[[#This Row],[flux]]-b2b3[[#This Row],[flux in mfs]])/b2b3[[#This Row],[flux]]</f>
        <v>1</v>
      </c>
      <c r="K1112">
        <f>ABS(b2b3[[#This Row],[(mfs - b2+b3) / mfs]])</f>
        <v>1</v>
      </c>
      <c r="L1112" t="b">
        <f>_xlfn.TEXTAFTER(b2b3[[#This Row],[rxn]],"-",-1)="SPONT"</f>
        <v>0</v>
      </c>
      <c r="M1112" t="str">
        <f>_xlfn.TEXTAFTER(b2b3[[#This Row],[rxn]],"-",-1)</f>
        <v>rt4674</v>
      </c>
      <c r="N1112">
        <f>_xlfn.XLOOKUP("'PRO-"&amp;b2b3[[#This Row],[enz]]&amp;"'",'[1]Sheet2 (2)'!$A:$A,'[1]Sheet2 (2)'!$B:$B,"")</f>
        <v>1</v>
      </c>
      <c r="O1112">
        <f>IFERROR(_xlfn.XLOOKUP(b2b3[[#This Row],[Column2]],Table17[[#This Row],[rxn-no-enz]],Table17[[#This Row],[flux]],0),0)</f>
        <v>0</v>
      </c>
      <c r="P1112" t="str">
        <f>_xlfn.TEXTBEFORE(b2b3[[#This Row],[rxn]],"-",-1,,,"")</f>
        <v>ENZLOAD-INOSTtps_e_FWD</v>
      </c>
    </row>
    <row r="1113" spans="1:16" ht="17" hidden="1" x14ac:dyDescent="0.25">
      <c r="A1113" s="1" t="s">
        <v>4415</v>
      </c>
      <c r="B1113" s="1" t="s">
        <v>2778</v>
      </c>
      <c r="C1113" s="1">
        <v>2.1253672199999999E-7</v>
      </c>
      <c r="D1113" s="1">
        <f>mfs[[#This Row],[flux]]/1000</f>
        <v>2.1253672199999998E-10</v>
      </c>
      <c r="F1113" t="s">
        <v>3887</v>
      </c>
      <c r="G1113" t="s">
        <v>2778</v>
      </c>
      <c r="H1113" s="3">
        <v>8.12131726951263E-13</v>
      </c>
      <c r="I1113">
        <f>_xlfn.XLOOKUP(b2b3[[#This Row],[rxn]],mfs[rxn],mfs[flux_scaled],0)</f>
        <v>0</v>
      </c>
      <c r="J1113">
        <f>(b2b3[[#This Row],[flux]]-b2b3[[#This Row],[flux in mfs]])/b2b3[[#This Row],[flux]]</f>
        <v>1</v>
      </c>
      <c r="K1113">
        <f>ABS(b2b3[[#This Row],[(mfs - b2+b3) / mfs]])</f>
        <v>1</v>
      </c>
      <c r="L1113" t="b">
        <f>_xlfn.TEXTAFTER(b2b3[[#This Row],[rxn]],"-",-1)="SPONT"</f>
        <v>0</v>
      </c>
      <c r="M1113" t="str">
        <f>_xlfn.TEXTAFTER(b2b3[[#This Row],[rxn]],"-",-1)</f>
        <v>rt4559</v>
      </c>
      <c r="N1113">
        <f>_xlfn.XLOOKUP("'PRO-"&amp;b2b3[[#This Row],[enz]]&amp;"'",'[1]Sheet2 (2)'!$A:$A,'[1]Sheet2 (2)'!$B:$B,"")</f>
        <v>1</v>
      </c>
      <c r="O1113">
        <f>IFERROR(_xlfn.XLOOKUP(b2b3[[#This Row],[Column2]],Table17[[#This Row],[rxn-no-enz]],Table17[[#This Row],[flux]],0),0)</f>
        <v>0</v>
      </c>
      <c r="P1113" t="str">
        <f>_xlfn.TEXTBEFORE(b2b3[[#This Row],[rxn]],"-",-1,,,"")</f>
        <v>ENZLOAD-IPCS_g_FWD</v>
      </c>
    </row>
    <row r="1114" spans="1:16" ht="17" hidden="1" x14ac:dyDescent="0.25">
      <c r="A1114" s="1" t="s">
        <v>11803</v>
      </c>
      <c r="B1114" s="1" t="s">
        <v>2778</v>
      </c>
      <c r="C1114" s="1">
        <v>9.4879130000000007E-9</v>
      </c>
      <c r="D1114" s="1">
        <f>mfs[[#This Row],[flux]]/1000</f>
        <v>9.4879130000000014E-12</v>
      </c>
      <c r="F1114" t="s">
        <v>3888</v>
      </c>
      <c r="G1114" t="s">
        <v>2778</v>
      </c>
      <c r="H1114" s="3">
        <v>1.6282889828784701E-11</v>
      </c>
      <c r="I1114">
        <f>_xlfn.XLOOKUP(b2b3[[#This Row],[rxn]],mfs[rxn],mfs[flux_scaled],0)</f>
        <v>0</v>
      </c>
      <c r="J1114">
        <f>(b2b3[[#This Row],[flux]]-b2b3[[#This Row],[flux in mfs]])/b2b3[[#This Row],[flux]]</f>
        <v>1</v>
      </c>
      <c r="K1114">
        <f>ABS(b2b3[[#This Row],[(mfs - b2+b3) / mfs]])</f>
        <v>1</v>
      </c>
      <c r="L1114" t="b">
        <f>_xlfn.TEXTAFTER(b2b3[[#This Row],[rxn]],"-",-1)="SPONT"</f>
        <v>0</v>
      </c>
      <c r="M1114" t="str">
        <f>_xlfn.TEXTAFTER(b2b3[[#This Row],[rxn]],"-",-1)</f>
        <v>rt7835</v>
      </c>
      <c r="N1114">
        <f>_xlfn.XLOOKUP("'PRO-"&amp;b2b3[[#This Row],[enz]]&amp;"'",'[1]Sheet2 (2)'!$A:$A,'[1]Sheet2 (2)'!$B:$B,"")</f>
        <v>1</v>
      </c>
      <c r="O1114">
        <f>IFERROR(_xlfn.XLOOKUP(b2b3[[#This Row],[Column2]],Table17[[#This Row],[rxn-no-enz]],Table17[[#This Row],[flux]],0),0)</f>
        <v>0</v>
      </c>
      <c r="P1114" t="str">
        <f>_xlfn.TEXTBEFORE(b2b3[[#This Row],[rxn]],"-",-1,,,"")</f>
        <v>ENZLOAD-IPDDI_c_FWD</v>
      </c>
    </row>
    <row r="1115" spans="1:16" ht="17" hidden="1" x14ac:dyDescent="0.25">
      <c r="A1115" s="1" t="s">
        <v>11805</v>
      </c>
      <c r="B1115" s="1" t="s">
        <v>2778</v>
      </c>
      <c r="C1115" s="1">
        <v>2.2521909299999999E-7</v>
      </c>
      <c r="D1115" s="1">
        <f>mfs[[#This Row],[flux]]/1000</f>
        <v>2.2521909299999999E-10</v>
      </c>
      <c r="F1115" t="s">
        <v>3889</v>
      </c>
      <c r="G1115" t="s">
        <v>2778</v>
      </c>
      <c r="H1115" s="3">
        <v>4.9429354555719199E-11</v>
      </c>
      <c r="I1115">
        <f>_xlfn.XLOOKUP(b2b3[[#This Row],[rxn]],mfs[rxn],mfs[flux_scaled],0)</f>
        <v>0</v>
      </c>
      <c r="J1115">
        <f>(b2b3[[#This Row],[flux]]-b2b3[[#This Row],[flux in mfs]])/b2b3[[#This Row],[flux]]</f>
        <v>1</v>
      </c>
      <c r="K1115">
        <f>ABS(b2b3[[#This Row],[(mfs - b2+b3) / mfs]])</f>
        <v>1</v>
      </c>
      <c r="L1115" t="b">
        <f>_xlfn.TEXTAFTER(b2b3[[#This Row],[rxn]],"-",-1)="SPONT"</f>
        <v>0</v>
      </c>
      <c r="M1115" t="str">
        <f>_xlfn.TEXTAFTER(b2b3[[#This Row],[rxn]],"-",-1)</f>
        <v>rt5526</v>
      </c>
      <c r="N1115">
        <f>_xlfn.XLOOKUP("'PRO-"&amp;b2b3[[#This Row],[enz]]&amp;"'",'[1]Sheet2 (2)'!$A:$A,'[1]Sheet2 (2)'!$B:$B,"")</f>
        <v>1</v>
      </c>
      <c r="O1115">
        <f>IFERROR(_xlfn.XLOOKUP(b2b3[[#This Row],[Column2]],Table17[[#This Row],[rxn-no-enz]],Table17[[#This Row],[flux]],0),0)</f>
        <v>0</v>
      </c>
      <c r="P1115" t="str">
        <f>_xlfn.TEXTBEFORE(b2b3[[#This Row],[rxn]],"-",-1,,,"")</f>
        <v>ENZLOAD-IPMD_c_FWD</v>
      </c>
    </row>
    <row r="1116" spans="1:16" ht="17" hidden="1" x14ac:dyDescent="0.25">
      <c r="A1116" s="1" t="s">
        <v>11806</v>
      </c>
      <c r="B1116" s="1" t="s">
        <v>2778</v>
      </c>
      <c r="C1116" s="1">
        <v>8.1948608999999999E-8</v>
      </c>
      <c r="D1116" s="1">
        <f>mfs[[#This Row],[flux]]/1000</f>
        <v>8.1948609000000004E-11</v>
      </c>
      <c r="F1116" t="s">
        <v>3890</v>
      </c>
      <c r="G1116" t="s">
        <v>2778</v>
      </c>
      <c r="H1116" s="3">
        <v>2.0116289330993101E-11</v>
      </c>
      <c r="I1116">
        <f>_xlfn.XLOOKUP(b2b3[[#This Row],[rxn]],mfs[rxn],mfs[flux_scaled],0)</f>
        <v>0</v>
      </c>
      <c r="J1116">
        <f>(b2b3[[#This Row],[flux]]-b2b3[[#This Row],[flux in mfs]])/b2b3[[#This Row],[flux]]</f>
        <v>1</v>
      </c>
      <c r="K1116">
        <f>ABS(b2b3[[#This Row],[(mfs - b2+b3) / mfs]])</f>
        <v>1</v>
      </c>
      <c r="L1116" t="b">
        <f>_xlfn.TEXTAFTER(b2b3[[#This Row],[rxn]],"-",-1)="SPONT"</f>
        <v>0</v>
      </c>
      <c r="M1116" t="str">
        <f>_xlfn.TEXTAFTER(b2b3[[#This Row],[rxn]],"-",-1)</f>
        <v>rt6546</v>
      </c>
      <c r="N1116">
        <f>_xlfn.XLOOKUP("'PRO-"&amp;b2b3[[#This Row],[enz]]&amp;"'",'[1]Sheet2 (2)'!$A:$A,'[1]Sheet2 (2)'!$B:$B,"")</f>
        <v>1</v>
      </c>
      <c r="O1116">
        <f>IFERROR(_xlfn.XLOOKUP(b2b3[[#This Row],[Column2]],Table17[[#This Row],[rxn-no-enz]],Table17[[#This Row],[flux]],0),0)</f>
        <v>0</v>
      </c>
      <c r="P1116" t="str">
        <f>_xlfn.TEXTBEFORE(b2b3[[#This Row],[rxn]],"-",-1,,,"")</f>
        <v>ENZLOAD-IPPMIa_c_REV</v>
      </c>
    </row>
    <row r="1117" spans="1:16" ht="17" hidden="1" x14ac:dyDescent="0.25">
      <c r="A1117" s="1" t="s">
        <v>11807</v>
      </c>
      <c r="B1117" s="1" t="s">
        <v>2778</v>
      </c>
      <c r="C1117" s="1">
        <v>4.646117E-9</v>
      </c>
      <c r="D1117" s="1">
        <f>mfs[[#This Row],[flux]]/1000</f>
        <v>4.6461169999999999E-12</v>
      </c>
      <c r="F1117" t="s">
        <v>3891</v>
      </c>
      <c r="G1117" t="s">
        <v>2778</v>
      </c>
      <c r="H1117" s="3">
        <v>2.0116289330993101E-11</v>
      </c>
      <c r="I1117">
        <f>_xlfn.XLOOKUP(b2b3[[#This Row],[rxn]],mfs[rxn],mfs[flux_scaled],0)</f>
        <v>0</v>
      </c>
      <c r="J1117">
        <f>(b2b3[[#This Row],[flux]]-b2b3[[#This Row],[flux in mfs]])/b2b3[[#This Row],[flux]]</f>
        <v>1</v>
      </c>
      <c r="K1117">
        <f>ABS(b2b3[[#This Row],[(mfs - b2+b3) / mfs]])</f>
        <v>1</v>
      </c>
      <c r="L1117" t="b">
        <f>_xlfn.TEXTAFTER(b2b3[[#This Row],[rxn]],"-",-1)="SPONT"</f>
        <v>0</v>
      </c>
      <c r="M1117" t="str">
        <f>_xlfn.TEXTAFTER(b2b3[[#This Row],[rxn]],"-",-1)</f>
        <v>rt6546</v>
      </c>
      <c r="N1117">
        <f>_xlfn.XLOOKUP("'PRO-"&amp;b2b3[[#This Row],[enz]]&amp;"'",'[1]Sheet2 (2)'!$A:$A,'[1]Sheet2 (2)'!$B:$B,"")</f>
        <v>1</v>
      </c>
      <c r="O1117">
        <f>IFERROR(_xlfn.XLOOKUP(b2b3[[#This Row],[Column2]],Table17[[#This Row],[rxn-no-enz]],Table17[[#This Row],[flux]],0),0)</f>
        <v>0</v>
      </c>
      <c r="P1117" t="str">
        <f>_xlfn.TEXTBEFORE(b2b3[[#This Row],[rxn]],"-",-1,,,"")</f>
        <v>ENZLOAD-IPPMIb_c_REV</v>
      </c>
    </row>
    <row r="1118" spans="1:16" ht="17" hidden="1" x14ac:dyDescent="0.25">
      <c r="A1118" s="1" t="s">
        <v>11808</v>
      </c>
      <c r="B1118" s="1" t="s">
        <v>2778</v>
      </c>
      <c r="C1118" s="1">
        <v>2.0244617000000001E-8</v>
      </c>
      <c r="D1118" s="1">
        <f>mfs[[#This Row],[flux]]/1000</f>
        <v>2.0244617000000002E-11</v>
      </c>
      <c r="F1118" t="s">
        <v>3892</v>
      </c>
      <c r="G1118" t="s">
        <v>2778</v>
      </c>
      <c r="H1118" s="3">
        <v>1.4186944618654001E-10</v>
      </c>
      <c r="I1118">
        <f>_xlfn.XLOOKUP(b2b3[[#This Row],[rxn]],mfs[rxn],mfs[flux_scaled],0)</f>
        <v>0</v>
      </c>
      <c r="J1118">
        <f>(b2b3[[#This Row],[flux]]-b2b3[[#This Row],[flux in mfs]])/b2b3[[#This Row],[flux]]</f>
        <v>1</v>
      </c>
      <c r="K1118">
        <f>ABS(b2b3[[#This Row],[(mfs - b2+b3) / mfs]])</f>
        <v>1</v>
      </c>
      <c r="L1118" t="b">
        <f>_xlfn.TEXTAFTER(b2b3[[#This Row],[rxn]],"-",-1)="SPONT"</f>
        <v>0</v>
      </c>
      <c r="M1118" t="str">
        <f>_xlfn.TEXTAFTER(b2b3[[#This Row],[rxn]],"-",-1)</f>
        <v>rt7120</v>
      </c>
      <c r="N1118">
        <f>_xlfn.XLOOKUP("'PRO-"&amp;b2b3[[#This Row],[enz]]&amp;"'",'[1]Sheet2 (2)'!$A:$A,'[1]Sheet2 (2)'!$B:$B,"")</f>
        <v>1</v>
      </c>
      <c r="O1118">
        <f>IFERROR(_xlfn.XLOOKUP(b2b3[[#This Row],[Column2]],Table17[[#This Row],[rxn-no-enz]],Table17[[#This Row],[flux]],0),0)</f>
        <v>0</v>
      </c>
      <c r="P1118" t="str">
        <f>_xlfn.TEXTBEFORE(b2b3[[#This Row],[rxn]],"-",-1,,,"")</f>
        <v>ENZLOAD-IPPS_c_FWD</v>
      </c>
    </row>
    <row r="1119" spans="1:16" ht="17" hidden="1" x14ac:dyDescent="0.25">
      <c r="A1119" s="1" t="s">
        <v>11809</v>
      </c>
      <c r="B1119" s="1" t="s">
        <v>2778</v>
      </c>
      <c r="C1119" s="1">
        <v>8.9474900000000003E-10</v>
      </c>
      <c r="D1119" s="1">
        <f>mfs[[#This Row],[flux]]/1000</f>
        <v>8.9474900000000003E-13</v>
      </c>
      <c r="F1119" t="s">
        <v>3893</v>
      </c>
      <c r="G1119" t="s">
        <v>2778</v>
      </c>
      <c r="H1119" s="3">
        <v>1.1081682323271199E-10</v>
      </c>
      <c r="I1119">
        <f>_xlfn.XLOOKUP(b2b3[[#This Row],[rxn]],mfs[rxn],mfs[flux_scaled],0)</f>
        <v>0</v>
      </c>
      <c r="J1119">
        <f>(b2b3[[#This Row],[flux]]-b2b3[[#This Row],[flux in mfs]])/b2b3[[#This Row],[flux]]</f>
        <v>1</v>
      </c>
      <c r="K1119">
        <f>ABS(b2b3[[#This Row],[(mfs - b2+b3) / mfs]])</f>
        <v>1</v>
      </c>
      <c r="L1119" t="b">
        <f>_xlfn.TEXTAFTER(b2b3[[#This Row],[rxn]],"-",-1)="SPONT"</f>
        <v>0</v>
      </c>
      <c r="M1119" t="str">
        <f>_xlfn.TEXTAFTER(b2b3[[#This Row],[rxn]],"-",-1)</f>
        <v>rt0808</v>
      </c>
      <c r="N1119">
        <f>_xlfn.XLOOKUP("'PRO-"&amp;b2b3[[#This Row],[enz]]&amp;"'",'[1]Sheet2 (2)'!$A:$A,'[1]Sheet2 (2)'!$B:$B,"")</f>
        <v>1</v>
      </c>
      <c r="O1119">
        <f>IFERROR(_xlfn.XLOOKUP(b2b3[[#This Row],[Column2]],Table17[[#This Row],[rxn-no-enz]],Table17[[#This Row],[flux]],0),0)</f>
        <v>0</v>
      </c>
      <c r="P1119" t="str">
        <f>_xlfn.TEXTBEFORE(b2b3[[#This Row],[rxn]],"-",-1,,,"")</f>
        <v>ENZLOAD-KARA1i_m_FWD</v>
      </c>
    </row>
    <row r="1120" spans="1:16" ht="17" hidden="1" x14ac:dyDescent="0.25">
      <c r="A1120" s="1" t="s">
        <v>11810</v>
      </c>
      <c r="B1120" s="1" t="s">
        <v>2778</v>
      </c>
      <c r="C1120" s="1">
        <v>1.7608306E-8</v>
      </c>
      <c r="D1120" s="1">
        <f>mfs[[#This Row],[flux]]/1000</f>
        <v>1.7608305999999999E-11</v>
      </c>
      <c r="F1120" t="s">
        <v>3894</v>
      </c>
      <c r="G1120" t="s">
        <v>2778</v>
      </c>
      <c r="H1120" s="3">
        <v>1.1081682323271199E-10</v>
      </c>
      <c r="I1120">
        <f>_xlfn.XLOOKUP(b2b3[[#This Row],[rxn]],mfs[rxn],mfs[flux_scaled],0)</f>
        <v>0</v>
      </c>
      <c r="J1120">
        <f>(b2b3[[#This Row],[flux]]-b2b3[[#This Row],[flux in mfs]])/b2b3[[#This Row],[flux]]</f>
        <v>1</v>
      </c>
      <c r="K1120">
        <f>ABS(b2b3[[#This Row],[(mfs - b2+b3) / mfs]])</f>
        <v>1</v>
      </c>
      <c r="L1120" t="b">
        <f>_xlfn.TEXTAFTER(b2b3[[#This Row],[rxn]],"-",-1)="SPONT"</f>
        <v>0</v>
      </c>
      <c r="M1120" t="str">
        <f>_xlfn.TEXTAFTER(b2b3[[#This Row],[rxn]],"-",-1)</f>
        <v>rt0808</v>
      </c>
      <c r="N1120">
        <f>_xlfn.XLOOKUP("'PRO-"&amp;b2b3[[#This Row],[enz]]&amp;"'",'[1]Sheet2 (2)'!$A:$A,'[1]Sheet2 (2)'!$B:$B,"")</f>
        <v>1</v>
      </c>
      <c r="O1120">
        <f>IFERROR(_xlfn.XLOOKUP(b2b3[[#This Row],[Column2]],Table17[[#This Row],[rxn-no-enz]],Table17[[#This Row],[flux]],0),0)</f>
        <v>0</v>
      </c>
      <c r="P1120" t="str">
        <f>_xlfn.TEXTBEFORE(b2b3[[#This Row],[rxn]],"-",-1,,,"")</f>
        <v>ENZLOAD-KARA2i_m_FWD</v>
      </c>
    </row>
    <row r="1121" spans="1:16" ht="17" hidden="1" x14ac:dyDescent="0.25">
      <c r="A1121" s="1" t="s">
        <v>11811</v>
      </c>
      <c r="B1121" s="1" t="s">
        <v>2778</v>
      </c>
      <c r="C1121" s="1">
        <v>9.4297679999999996E-9</v>
      </c>
      <c r="D1121" s="1">
        <f>mfs[[#This Row],[flux]]/1000</f>
        <v>9.4297680000000002E-12</v>
      </c>
      <c r="F1121" t="s">
        <v>13326</v>
      </c>
      <c r="G1121" t="s">
        <v>2778</v>
      </c>
      <c r="H1121" s="3">
        <v>1.00074576174574E-14</v>
      </c>
      <c r="I1121">
        <f>_xlfn.XLOOKUP(b2b3[[#This Row],[rxn]],mfs[rxn],mfs[flux_scaled],0)</f>
        <v>0</v>
      </c>
      <c r="J1121">
        <f>(b2b3[[#This Row],[flux]]-b2b3[[#This Row],[flux in mfs]])/b2b3[[#This Row],[flux]]</f>
        <v>1</v>
      </c>
      <c r="K1121">
        <f>ABS(b2b3[[#This Row],[(mfs - b2+b3) / mfs]])</f>
        <v>1</v>
      </c>
      <c r="L1121" t="b">
        <f>_xlfn.TEXTAFTER(b2b3[[#This Row],[rxn]],"-",-1)="SPONT"</f>
        <v>0</v>
      </c>
      <c r="M1121" t="str">
        <f>_xlfn.TEXTAFTER(b2b3[[#This Row],[rxn]],"-",-1)</f>
        <v>rt5646</v>
      </c>
      <c r="N1121">
        <f>_xlfn.XLOOKUP("'PRO-"&amp;b2b3[[#This Row],[enz]]&amp;"'",'[1]Sheet2 (2)'!$A:$A,'[1]Sheet2 (2)'!$B:$B,"")</f>
        <v>1</v>
      </c>
      <c r="O1121">
        <f>IFERROR(_xlfn.XLOOKUP(b2b3[[#This Row],[Column2]],Table17[[#This Row],[rxn-no-enz]],Table17[[#This Row],[flux]],0),0)</f>
        <v>0</v>
      </c>
      <c r="P1121" t="str">
        <f>_xlfn.TEXTBEFORE(b2b3[[#This Row],[rxn]],"-",-1,,,"")</f>
        <v>ENZLOAD-LEUTA_c_REV</v>
      </c>
    </row>
    <row r="1122" spans="1:16" ht="17" hidden="1" x14ac:dyDescent="0.25">
      <c r="A1122" s="1" t="s">
        <v>11812</v>
      </c>
      <c r="B1122" s="1" t="s">
        <v>2778</v>
      </c>
      <c r="C1122" s="1">
        <v>5.3975340000000001E-9</v>
      </c>
      <c r="D1122" s="1">
        <f>mfs[[#This Row],[flux]]/1000</f>
        <v>5.3975340000000002E-12</v>
      </c>
      <c r="F1122" t="s">
        <v>3897</v>
      </c>
      <c r="G1122" t="s">
        <v>2778</v>
      </c>
      <c r="H1122" s="3">
        <v>3.8832276868219103E-11</v>
      </c>
      <c r="I1122">
        <f>_xlfn.XLOOKUP(b2b3[[#This Row],[rxn]],mfs[rxn],mfs[flux_scaled],0)</f>
        <v>0</v>
      </c>
      <c r="J1122">
        <f>(b2b3[[#This Row],[flux]]-b2b3[[#This Row],[flux in mfs]])/b2b3[[#This Row],[flux]]</f>
        <v>1</v>
      </c>
      <c r="K1122">
        <f>ABS(b2b3[[#This Row],[(mfs - b2+b3) / mfs]])</f>
        <v>1</v>
      </c>
      <c r="L1122" t="b">
        <f>_xlfn.TEXTAFTER(b2b3[[#This Row],[rxn]],"-",-1)="SPONT"</f>
        <v>0</v>
      </c>
      <c r="M1122" t="str">
        <f>_xlfn.TEXTAFTER(b2b3[[#This Row],[rxn]],"-",-1)</f>
        <v>rt1776</v>
      </c>
      <c r="N1122">
        <f>_xlfn.XLOOKUP("'PRO-"&amp;b2b3[[#This Row],[enz]]&amp;"'",'[1]Sheet2 (2)'!$A:$A,'[1]Sheet2 (2)'!$B:$B,"")</f>
        <v>1</v>
      </c>
      <c r="O1122">
        <f>IFERROR(_xlfn.XLOOKUP(b2b3[[#This Row],[Column2]],Table17[[#This Row],[rxn-no-enz]],Table17[[#This Row],[flux]],0),0)</f>
        <v>0</v>
      </c>
      <c r="P1122" t="str">
        <f>_xlfn.TEXTBEFORE(b2b3[[#This Row],[rxn]],"-",-1,,,"")</f>
        <v>ENZLOAD-LEUTRS_c_FWD</v>
      </c>
    </row>
    <row r="1123" spans="1:16" ht="17" hidden="1" x14ac:dyDescent="0.25">
      <c r="A1123" s="1" t="s">
        <v>4416</v>
      </c>
      <c r="B1123" s="1" t="s">
        <v>2778</v>
      </c>
      <c r="C1123" s="1">
        <v>1.1646698500000001E-7</v>
      </c>
      <c r="D1123" s="1">
        <f>mfs[[#This Row],[flux]]/1000</f>
        <v>1.16466985E-10</v>
      </c>
      <c r="F1123" t="s">
        <v>3898</v>
      </c>
      <c r="G1123" t="s">
        <v>2778</v>
      </c>
      <c r="H1123" s="3">
        <v>1.16466984754801E-11</v>
      </c>
      <c r="I1123">
        <f>_xlfn.XLOOKUP(b2b3[[#This Row],[rxn]],mfs[rxn],mfs[flux_scaled],0)</f>
        <v>0</v>
      </c>
      <c r="J1123">
        <f>(b2b3[[#This Row],[flux]]-b2b3[[#This Row],[flux in mfs]])/b2b3[[#This Row],[flux]]</f>
        <v>1</v>
      </c>
      <c r="K1123">
        <f>ABS(b2b3[[#This Row],[(mfs - b2+b3) / mfs]])</f>
        <v>1</v>
      </c>
      <c r="L1123" t="b">
        <f>_xlfn.TEXTAFTER(b2b3[[#This Row],[rxn]],"-",-1)="SPONT"</f>
        <v>0</v>
      </c>
      <c r="M1123" t="str">
        <f>_xlfn.TEXTAFTER(b2b3[[#This Row],[rxn]],"-",-1)</f>
        <v>ERG11NCP1</v>
      </c>
      <c r="N1123" t="str">
        <f>_xlfn.XLOOKUP("'PRO-"&amp;b2b3[[#This Row],[enz]]&amp;"'",'[1]Sheet2 (2)'!$A:$A,'[1]Sheet2 (2)'!$B:$B,"")</f>
        <v/>
      </c>
      <c r="O1123">
        <f>IFERROR(_xlfn.XLOOKUP(b2b3[[#This Row],[Column2]],Table17[[#This Row],[rxn-no-enz]],Table17[[#This Row],[flux]],0),0)</f>
        <v>0</v>
      </c>
      <c r="P1123" t="str">
        <f>_xlfn.TEXTBEFORE(b2b3[[#This Row],[rxn]],"-",-1,,,"")</f>
        <v>ENZLOAD-LNS14DMy_c_FWD</v>
      </c>
    </row>
    <row r="1124" spans="1:16" ht="17" hidden="1" x14ac:dyDescent="0.25">
      <c r="A1124" s="1" t="s">
        <v>13141</v>
      </c>
      <c r="B1124" s="1" t="s">
        <v>2778</v>
      </c>
      <c r="C1124" s="1">
        <v>2.1853490000000002E-9</v>
      </c>
      <c r="D1124" s="1">
        <f>mfs[[#This Row],[flux]]/1000</f>
        <v>2.1853490000000004E-12</v>
      </c>
      <c r="F1124" t="s">
        <v>3899</v>
      </c>
      <c r="G1124" t="s">
        <v>2778</v>
      </c>
      <c r="H1124" s="3">
        <v>8.4614641761088196E-12</v>
      </c>
      <c r="I1124">
        <f>_xlfn.XLOOKUP(b2b3[[#This Row],[rxn]],mfs[rxn],mfs[flux_scaled],0)</f>
        <v>0</v>
      </c>
      <c r="J1124">
        <f>(b2b3[[#This Row],[flux]]-b2b3[[#This Row],[flux in mfs]])/b2b3[[#This Row],[flux]]</f>
        <v>1</v>
      </c>
      <c r="K1124">
        <f>ABS(b2b3[[#This Row],[(mfs - b2+b3) / mfs]])</f>
        <v>1</v>
      </c>
      <c r="L1124" t="b">
        <f>_xlfn.TEXTAFTER(b2b3[[#This Row],[rxn]],"-",-1)="SPONT"</f>
        <v>0</v>
      </c>
      <c r="M1124" t="str">
        <f>_xlfn.TEXTAFTER(b2b3[[#This Row],[rxn]],"-",-1)</f>
        <v>rt0872</v>
      </c>
      <c r="N1124">
        <f>_xlfn.XLOOKUP("'PRO-"&amp;b2b3[[#This Row],[enz]]&amp;"'",'[1]Sheet2 (2)'!$A:$A,'[1]Sheet2 (2)'!$B:$B,"")</f>
        <v>1</v>
      </c>
      <c r="O1124">
        <f>IFERROR(_xlfn.XLOOKUP(b2b3[[#This Row],[Column2]],Table17[[#This Row],[rxn-no-enz]],Table17[[#This Row],[flux]],0),0)</f>
        <v>0</v>
      </c>
      <c r="P1124" t="str">
        <f>_xlfn.TEXTBEFORE(b2b3[[#This Row],[rxn]],"-",-1,,,"")</f>
        <v>ENZLOAD-LNSTLS_c_FWD</v>
      </c>
    </row>
    <row r="1125" spans="1:16" ht="17" hidden="1" x14ac:dyDescent="0.25">
      <c r="A1125" s="1" t="s">
        <v>11814</v>
      </c>
      <c r="B1125" s="1" t="s">
        <v>2778</v>
      </c>
      <c r="C1125" s="1">
        <v>1.05807287E-7</v>
      </c>
      <c r="D1125" s="1">
        <f>mfs[[#This Row],[flux]]/1000</f>
        <v>1.05807287E-10</v>
      </c>
      <c r="F1125" t="s">
        <v>3900</v>
      </c>
      <c r="G1125" t="s">
        <v>2778</v>
      </c>
      <c r="H1125" s="3">
        <v>3.5034484907389697E-11</v>
      </c>
      <c r="I1125">
        <f>_xlfn.XLOOKUP(b2b3[[#This Row],[rxn]],mfs[rxn],mfs[flux_scaled],0)</f>
        <v>0</v>
      </c>
      <c r="J1125">
        <f>(b2b3[[#This Row],[flux]]-b2b3[[#This Row],[flux in mfs]])/b2b3[[#This Row],[flux]]</f>
        <v>1</v>
      </c>
      <c r="K1125">
        <f>ABS(b2b3[[#This Row],[(mfs - b2+b3) / mfs]])</f>
        <v>1</v>
      </c>
      <c r="L1125" t="b">
        <f>_xlfn.TEXTAFTER(b2b3[[#This Row],[rxn]],"-",-1)="SPONT"</f>
        <v>0</v>
      </c>
      <c r="M1125" t="str">
        <f>_xlfn.TEXTAFTER(b2b3[[#This Row],[rxn]],"-",-1)</f>
        <v>rt3577</v>
      </c>
      <c r="N1125">
        <f>_xlfn.XLOOKUP("'PRO-"&amp;b2b3[[#This Row],[enz]]&amp;"'",'[1]Sheet2 (2)'!$A:$A,'[1]Sheet2 (2)'!$B:$B,"")</f>
        <v>1</v>
      </c>
      <c r="O1125">
        <f>IFERROR(_xlfn.XLOOKUP(b2b3[[#This Row],[Column2]],Table17[[#This Row],[rxn-no-enz]],Table17[[#This Row],[flux]],0),0)</f>
        <v>0</v>
      </c>
      <c r="P1125" t="str">
        <f>_xlfn.TEXTBEFORE(b2b3[[#This Row],[rxn]],"-",-1,,,"")</f>
        <v>ENZLOAD-LYSTRS_c_FWD</v>
      </c>
    </row>
    <row r="1126" spans="1:16" ht="17" hidden="1" x14ac:dyDescent="0.25">
      <c r="A1126" s="1" t="s">
        <v>11815</v>
      </c>
      <c r="B1126" s="1" t="s">
        <v>2778</v>
      </c>
      <c r="C1126" s="1">
        <v>6.2007517999999994E-8</v>
      </c>
      <c r="D1126" s="1">
        <f>mfs[[#This Row],[flux]]/1000</f>
        <v>6.200751799999999E-11</v>
      </c>
      <c r="F1126" t="s">
        <v>13267</v>
      </c>
      <c r="G1126" t="s">
        <v>2778</v>
      </c>
      <c r="H1126" s="3">
        <v>2.0061403127534899E-11</v>
      </c>
      <c r="I1126">
        <f>_xlfn.XLOOKUP(b2b3[[#This Row],[rxn]],mfs[rxn],mfs[flux_scaled],0)</f>
        <v>0</v>
      </c>
      <c r="J1126">
        <f>(b2b3[[#This Row],[flux]]-b2b3[[#This Row],[flux in mfs]])/b2b3[[#This Row],[flux]]</f>
        <v>1</v>
      </c>
      <c r="K1126">
        <f>ABS(b2b3[[#This Row],[(mfs - b2+b3) / mfs]])</f>
        <v>1</v>
      </c>
      <c r="L1126" t="b">
        <f>_xlfn.TEXTAFTER(b2b3[[#This Row],[rxn]],"-",-1)="SPONT"</f>
        <v>0</v>
      </c>
      <c r="M1126" t="str">
        <f>_xlfn.TEXTAFTER(b2b3[[#This Row],[rxn]],"-",-1)</f>
        <v>rt1360</v>
      </c>
      <c r="N1126">
        <f>_xlfn.XLOOKUP("'PRO-"&amp;b2b3[[#This Row],[enz]]&amp;"'",'[1]Sheet2 (2)'!$A:$A,'[1]Sheet2 (2)'!$B:$B,"")</f>
        <v>1</v>
      </c>
      <c r="O1126">
        <f>IFERROR(_xlfn.XLOOKUP(b2b3[[#This Row],[Column2]],Table17[[#This Row],[rxn-no-enz]],Table17[[#This Row],[flux]],0),0)</f>
        <v>0</v>
      </c>
      <c r="P1126" t="str">
        <f>_xlfn.TEXTBEFORE(b2b3[[#This Row],[rxn]],"-",-1,,,"")</f>
        <v>ENZLOAD-MAGL_l_FWD</v>
      </c>
    </row>
    <row r="1127" spans="1:16" ht="17" hidden="1" x14ac:dyDescent="0.25">
      <c r="A1127" s="1" t="s">
        <v>4417</v>
      </c>
      <c r="B1127" s="1" t="s">
        <v>2778</v>
      </c>
      <c r="C1127" s="1">
        <v>4.4068075000000002E-8</v>
      </c>
      <c r="D1127" s="1">
        <f>mfs[[#This Row],[flux]]/1000</f>
        <v>4.4068075000000003E-11</v>
      </c>
      <c r="F1127" t="s">
        <v>3901</v>
      </c>
      <c r="G1127" t="s">
        <v>2778</v>
      </c>
      <c r="H1127" s="3">
        <v>8.9087662374631295E-11</v>
      </c>
      <c r="I1127">
        <f>_xlfn.XLOOKUP(b2b3[[#This Row],[rxn]],mfs[rxn],mfs[flux_scaled],0)</f>
        <v>0</v>
      </c>
      <c r="J1127">
        <f>(b2b3[[#This Row],[flux]]-b2b3[[#This Row],[flux in mfs]])/b2b3[[#This Row],[flux]]</f>
        <v>1</v>
      </c>
      <c r="K1127">
        <f>ABS(b2b3[[#This Row],[(mfs - b2+b3) / mfs]])</f>
        <v>1</v>
      </c>
      <c r="L1127" t="b">
        <f>_xlfn.TEXTAFTER(b2b3[[#This Row],[rxn]],"-",-1)="SPONT"</f>
        <v>0</v>
      </c>
      <c r="M1127" t="str">
        <f>_xlfn.TEXTAFTER(b2b3[[#This Row],[rxn]],"-",-1)</f>
        <v>rt6588</v>
      </c>
      <c r="N1127">
        <f>_xlfn.XLOOKUP("'PRO-"&amp;b2b3[[#This Row],[enz]]&amp;"'",'[1]Sheet2 (2)'!$A:$A,'[1]Sheet2 (2)'!$B:$B,"")</f>
        <v>1</v>
      </c>
      <c r="O1127">
        <f>IFERROR(_xlfn.XLOOKUP(b2b3[[#This Row],[Column2]],Table17[[#This Row],[rxn-no-enz]],Table17[[#This Row],[flux]],0),0)</f>
        <v>0</v>
      </c>
      <c r="P1127" t="str">
        <f>_xlfn.TEXTBEFORE(b2b3[[#This Row],[rxn]],"-",-1,,,"")</f>
        <v>ENZLOAD-MAN1PT_c_FWD</v>
      </c>
    </row>
    <row r="1128" spans="1:16" ht="17" hidden="1" x14ac:dyDescent="0.25">
      <c r="A1128" s="1" t="s">
        <v>11816</v>
      </c>
      <c r="B1128" s="1" t="s">
        <v>2778</v>
      </c>
      <c r="C1128" s="1">
        <v>3.6172790000000002E-8</v>
      </c>
      <c r="D1128" s="1">
        <f>mfs[[#This Row],[flux]]/1000</f>
        <v>3.6172790000000004E-11</v>
      </c>
      <c r="F1128" t="s">
        <v>3902</v>
      </c>
      <c r="G1128" t="s">
        <v>2778</v>
      </c>
      <c r="H1128" s="3">
        <v>4.40646822900953E-11</v>
      </c>
      <c r="I1128">
        <f>_xlfn.XLOOKUP(b2b3[[#This Row],[rxn]],mfs[rxn],mfs[flux_scaled],0)</f>
        <v>0</v>
      </c>
      <c r="J1128">
        <f>(b2b3[[#This Row],[flux]]-b2b3[[#This Row],[flux in mfs]])/b2b3[[#This Row],[flux]]</f>
        <v>1</v>
      </c>
      <c r="K1128">
        <f>ABS(b2b3[[#This Row],[(mfs - b2+b3) / mfs]])</f>
        <v>1</v>
      </c>
      <c r="L1128" t="b">
        <f>_xlfn.TEXTAFTER(b2b3[[#This Row],[rxn]],"-",-1)="SPONT"</f>
        <v>0</v>
      </c>
      <c r="M1128" t="str">
        <f>_xlfn.TEXTAFTER(b2b3[[#This Row],[rxn]],"-",-1)</f>
        <v>rt0239</v>
      </c>
      <c r="N1128">
        <f>_xlfn.XLOOKUP("'PRO-"&amp;b2b3[[#This Row],[enz]]&amp;"'",'[1]Sheet2 (2)'!$A:$A,'[1]Sheet2 (2)'!$B:$B,"")</f>
        <v>1</v>
      </c>
      <c r="O1128">
        <f>IFERROR(_xlfn.XLOOKUP(b2b3[[#This Row],[Column2]],Table17[[#This Row],[rxn-no-enz]],Table17[[#This Row],[flux]],0),0)</f>
        <v>0</v>
      </c>
      <c r="P1128" t="str">
        <f>_xlfn.TEXTBEFORE(b2b3[[#This Row],[rxn]],"-",-1,,,"")</f>
        <v>ENZLOAD-MAN6PI_c_REV</v>
      </c>
    </row>
    <row r="1129" spans="1:16" ht="17" hidden="1" x14ac:dyDescent="0.25">
      <c r="A1129" s="1" t="s">
        <v>4418</v>
      </c>
      <c r="B1129" s="1" t="s">
        <v>2778</v>
      </c>
      <c r="C1129" s="1">
        <v>4.3741430399999999E-7</v>
      </c>
      <c r="D1129" s="1">
        <f>mfs[[#This Row],[flux]]/1000</f>
        <v>4.3741430399999999E-10</v>
      </c>
      <c r="F1129" t="s">
        <v>3903</v>
      </c>
      <c r="G1129" t="s">
        <v>2778</v>
      </c>
      <c r="H1129" s="3">
        <v>1.86876086681789E-12</v>
      </c>
      <c r="I1129">
        <f>_xlfn.XLOOKUP(b2b3[[#This Row],[rxn]],mfs[rxn],mfs[flux_scaled],0)</f>
        <v>0</v>
      </c>
      <c r="J1129">
        <f>(b2b3[[#This Row],[flux]]-b2b3[[#This Row],[flux in mfs]])/b2b3[[#This Row],[flux]]</f>
        <v>1</v>
      </c>
      <c r="K1129">
        <f>ABS(b2b3[[#This Row],[(mfs - b2+b3) / mfs]])</f>
        <v>1</v>
      </c>
      <c r="L1129" t="b">
        <f>_xlfn.TEXTAFTER(b2b3[[#This Row],[rxn]],"-",-1)="SPONT"</f>
        <v>0</v>
      </c>
      <c r="M1129" t="str">
        <f>_xlfn.TEXTAFTER(b2b3[[#This Row],[rxn]],"-",-1)</f>
        <v>rt0302</v>
      </c>
      <c r="N1129">
        <f>_xlfn.XLOOKUP("'PRO-"&amp;b2b3[[#This Row],[enz]]&amp;"'",'[1]Sheet2 (2)'!$A:$A,'[1]Sheet2 (2)'!$B:$B,"")</f>
        <v>1</v>
      </c>
      <c r="O1129">
        <f>IFERROR(_xlfn.XLOOKUP(b2b3[[#This Row],[Column2]],Table17[[#This Row],[rxn-no-enz]],Table17[[#This Row],[flux]],0),0)</f>
        <v>0</v>
      </c>
      <c r="P1129" t="str">
        <f>_xlfn.TEXTBEFORE(b2b3[[#This Row],[rxn]],"-",-1,,,"")</f>
        <v>ENZLOAD-MCOATA_c_FWD</v>
      </c>
    </row>
    <row r="1130" spans="1:16" ht="17" hidden="1" x14ac:dyDescent="0.25">
      <c r="A1130" s="1" t="s">
        <v>4419</v>
      </c>
      <c r="B1130" s="1" t="s">
        <v>2778</v>
      </c>
      <c r="C1130" s="1">
        <v>9.0939701800000001E-7</v>
      </c>
      <c r="D1130" s="1">
        <f>mfs[[#This Row],[flux]]/1000</f>
        <v>9.0939701800000006E-10</v>
      </c>
      <c r="F1130" t="s">
        <v>3904</v>
      </c>
      <c r="G1130" t="s">
        <v>2778</v>
      </c>
      <c r="H1130" s="3">
        <v>1.5786916543297701E-10</v>
      </c>
      <c r="I1130">
        <f>_xlfn.XLOOKUP(b2b3[[#This Row],[rxn]],mfs[rxn],mfs[flux_scaled],0)</f>
        <v>0</v>
      </c>
      <c r="J1130">
        <f>(b2b3[[#This Row],[flux]]-b2b3[[#This Row],[flux in mfs]])/b2b3[[#This Row],[flux]]</f>
        <v>1</v>
      </c>
      <c r="K1130">
        <f>ABS(b2b3[[#This Row],[(mfs - b2+b3) / mfs]])</f>
        <v>1</v>
      </c>
      <c r="L1130" t="b">
        <f>_xlfn.TEXTAFTER(b2b3[[#This Row],[rxn]],"-",-1)="SPONT"</f>
        <v>0</v>
      </c>
      <c r="M1130" t="str">
        <f>_xlfn.TEXTAFTER(b2b3[[#This Row],[rxn]],"-",-1)</f>
        <v>rt2246</v>
      </c>
      <c r="N1130">
        <f>_xlfn.XLOOKUP("'PRO-"&amp;b2b3[[#This Row],[enz]]&amp;"'",'[1]Sheet2 (2)'!$A:$A,'[1]Sheet2 (2)'!$B:$B,"")</f>
        <v>1</v>
      </c>
      <c r="O1130">
        <f>IFERROR(_xlfn.XLOOKUP(b2b3[[#This Row],[Column2]],Table17[[#This Row],[rxn-no-enz]],Table17[[#This Row],[flux]],0),0)</f>
        <v>0</v>
      </c>
      <c r="P1130" t="str">
        <f>_xlfn.TEXTBEFORE(b2b3[[#This Row],[rxn]],"-",-1,,,"")</f>
        <v>ENZLOAD-MDH_c_REV</v>
      </c>
    </row>
    <row r="1131" spans="1:16" ht="17" hidden="1" x14ac:dyDescent="0.25">
      <c r="A1131" s="1" t="s">
        <v>11818</v>
      </c>
      <c r="B1131" s="1" t="s">
        <v>2778</v>
      </c>
      <c r="C1131" s="1">
        <v>4.8983755000000002E-8</v>
      </c>
      <c r="D1131" s="1">
        <f>mfs[[#This Row],[flux]]/1000</f>
        <v>4.8983755000000004E-11</v>
      </c>
      <c r="F1131" t="s">
        <v>3905</v>
      </c>
      <c r="G1131" t="s">
        <v>2778</v>
      </c>
      <c r="H1131" s="3">
        <v>2.81872008939687E-10</v>
      </c>
      <c r="I1131">
        <f>_xlfn.XLOOKUP(b2b3[[#This Row],[rxn]],mfs[rxn],mfs[flux_scaled],0)</f>
        <v>0</v>
      </c>
      <c r="J1131">
        <f>(b2b3[[#This Row],[flux]]-b2b3[[#This Row],[flux in mfs]])/b2b3[[#This Row],[flux]]</f>
        <v>1</v>
      </c>
      <c r="K1131">
        <f>ABS(b2b3[[#This Row],[(mfs - b2+b3) / mfs]])</f>
        <v>1</v>
      </c>
      <c r="L1131" t="b">
        <f>_xlfn.TEXTAFTER(b2b3[[#This Row],[rxn]],"-",-1)="SPONT"</f>
        <v>0</v>
      </c>
      <c r="M1131" t="str">
        <f>_xlfn.TEXTAFTER(b2b3[[#This Row],[rxn]],"-",-1)</f>
        <v>rt2810</v>
      </c>
      <c r="N1131">
        <f>_xlfn.XLOOKUP("'PRO-"&amp;b2b3[[#This Row],[enz]]&amp;"'",'[1]Sheet2 (2)'!$A:$A,'[1]Sheet2 (2)'!$B:$B,"")</f>
        <v>1</v>
      </c>
      <c r="O1131">
        <f>IFERROR(_xlfn.XLOOKUP(b2b3[[#This Row],[Column2]],Table17[[#This Row],[rxn-no-enz]],Table17[[#This Row],[flux]],0),0)</f>
        <v>0</v>
      </c>
      <c r="P1131" t="str">
        <f>_xlfn.TEXTBEFORE(b2b3[[#This Row],[rxn]],"-",-1,,,"")</f>
        <v>ENZLOAD-MDH_m_FWD</v>
      </c>
    </row>
    <row r="1132" spans="1:16" ht="17" hidden="1" x14ac:dyDescent="0.25">
      <c r="A1132" s="1" t="s">
        <v>11819</v>
      </c>
      <c r="B1132" s="1" t="s">
        <v>2778</v>
      </c>
      <c r="C1132" s="1">
        <v>2.0781973999999999E-8</v>
      </c>
      <c r="D1132" s="1">
        <f>mfs[[#This Row],[flux]]/1000</f>
        <v>2.0781973999999997E-11</v>
      </c>
      <c r="F1132" t="s">
        <v>13268</v>
      </c>
      <c r="G1132" t="s">
        <v>2778</v>
      </c>
      <c r="H1132" s="3">
        <v>1.22403927592717E-11</v>
      </c>
      <c r="I1132">
        <f>_xlfn.XLOOKUP(b2b3[[#This Row],[rxn]],mfs[rxn],mfs[flux_scaled],0)</f>
        <v>0</v>
      </c>
      <c r="J1132">
        <f>(b2b3[[#This Row],[flux]]-b2b3[[#This Row],[flux in mfs]])/b2b3[[#This Row],[flux]]</f>
        <v>1</v>
      </c>
      <c r="K1132">
        <f>ABS(b2b3[[#This Row],[(mfs - b2+b3) / mfs]])</f>
        <v>1</v>
      </c>
      <c r="L1132" t="b">
        <f>_xlfn.TEXTAFTER(b2b3[[#This Row],[rxn]],"-",-1)="SPONT"</f>
        <v>0</v>
      </c>
      <c r="M1132" t="str">
        <f>_xlfn.TEXTAFTER(b2b3[[#This Row],[rxn]],"-",-1)</f>
        <v>rt7461</v>
      </c>
      <c r="N1132">
        <f>_xlfn.XLOOKUP("'PRO-"&amp;b2b3[[#This Row],[enz]]&amp;"'",'[1]Sheet2 (2)'!$A:$A,'[1]Sheet2 (2)'!$B:$B,"")</f>
        <v>1</v>
      </c>
      <c r="O1132">
        <f>IFERROR(_xlfn.XLOOKUP(b2b3[[#This Row],[Column2]],Table17[[#This Row],[rxn-no-enz]],Table17[[#This Row],[flux]],0),0)</f>
        <v>0</v>
      </c>
      <c r="P1132" t="str">
        <f>_xlfn.TEXTBEFORE(b2b3[[#This Row],[rxn]],"-",-1,,,"")</f>
        <v>ENZLOAD-MDRPD_c_FWD</v>
      </c>
    </row>
    <row r="1133" spans="1:16" ht="17" hidden="1" x14ac:dyDescent="0.25">
      <c r="A1133" s="1" t="s">
        <v>11820</v>
      </c>
      <c r="B1133" s="1" t="s">
        <v>2778</v>
      </c>
      <c r="C1133" s="1">
        <v>1.9082500000000001E-10</v>
      </c>
      <c r="D1133" s="1">
        <f>mfs[[#This Row],[flux]]/1000</f>
        <v>1.9082500000000002E-13</v>
      </c>
      <c r="F1133" t="s">
        <v>3906</v>
      </c>
      <c r="G1133" t="s">
        <v>2778</v>
      </c>
      <c r="H1133" s="3">
        <v>1.75510838484124E-12</v>
      </c>
      <c r="I1133">
        <f>_xlfn.XLOOKUP(b2b3[[#This Row],[rxn]],mfs[rxn],mfs[flux_scaled],0)</f>
        <v>0</v>
      </c>
      <c r="J1133">
        <f>(b2b3[[#This Row],[flux]]-b2b3[[#This Row],[flux in mfs]])/b2b3[[#This Row],[flux]]</f>
        <v>1</v>
      </c>
      <c r="K1133">
        <f>ABS(b2b3[[#This Row],[(mfs - b2+b3) / mfs]])</f>
        <v>1</v>
      </c>
      <c r="L1133" t="b">
        <f>_xlfn.TEXTAFTER(b2b3[[#This Row],[rxn]],"-",-1)="SPONT"</f>
        <v>0</v>
      </c>
      <c r="M1133" t="str">
        <f>_xlfn.TEXTAFTER(b2b3[[#This Row],[rxn]],"-",-1)</f>
        <v>rt5549</v>
      </c>
      <c r="N1133">
        <f>_xlfn.XLOOKUP("'PRO-"&amp;b2b3[[#This Row],[enz]]&amp;"'",'[1]Sheet2 (2)'!$A:$A,'[1]Sheet2 (2)'!$B:$B,"")</f>
        <v>1</v>
      </c>
      <c r="O1133">
        <f>IFERROR(_xlfn.XLOOKUP(b2b3[[#This Row],[Column2]],Table17[[#This Row],[rxn-no-enz]],Table17[[#This Row],[flux]],0),0)</f>
        <v>0</v>
      </c>
      <c r="P1133" t="str">
        <f>_xlfn.TEXTBEFORE(b2b3[[#This Row],[rxn]],"-",-1,,,"")</f>
        <v>ENZLOAD-ME1_m_FWD</v>
      </c>
    </row>
    <row r="1134" spans="1:16" ht="17" hidden="1" x14ac:dyDescent="0.25">
      <c r="A1134" s="1" t="s">
        <v>4420</v>
      </c>
      <c r="B1134" s="1" t="s">
        <v>2778</v>
      </c>
      <c r="C1134" s="1">
        <v>8.1213170000000005E-9</v>
      </c>
      <c r="D1134" s="1">
        <f>mfs[[#This Row],[flux]]/1000</f>
        <v>8.1213170000000011E-12</v>
      </c>
      <c r="F1134" t="s">
        <v>3908</v>
      </c>
      <c r="G1134" t="s">
        <v>2778</v>
      </c>
      <c r="H1134" s="3">
        <v>2.30450342280498E-10</v>
      </c>
      <c r="I1134">
        <f>_xlfn.XLOOKUP(b2b3[[#This Row],[rxn]],mfs[rxn],mfs[flux_scaled],0)</f>
        <v>0</v>
      </c>
      <c r="J1134">
        <f>(b2b3[[#This Row],[flux]]-b2b3[[#This Row],[flux in mfs]])/b2b3[[#This Row],[flux]]</f>
        <v>1</v>
      </c>
      <c r="K1134">
        <f>ABS(b2b3[[#This Row],[(mfs - b2+b3) / mfs]])</f>
        <v>1</v>
      </c>
      <c r="L1134" t="b">
        <f>_xlfn.TEXTAFTER(b2b3[[#This Row],[rxn]],"-",-1)="SPONT"</f>
        <v>0</v>
      </c>
      <c r="M1134" t="str">
        <f>_xlfn.TEXTAFTER(b2b3[[#This Row],[rxn]],"-",-1)</f>
        <v>rt5403</v>
      </c>
      <c r="N1134">
        <f>_xlfn.XLOOKUP("'PRO-"&amp;b2b3[[#This Row],[enz]]&amp;"'",'[1]Sheet2 (2)'!$A:$A,'[1]Sheet2 (2)'!$B:$B,"")</f>
        <v>1</v>
      </c>
      <c r="O1134">
        <f>IFERROR(_xlfn.XLOOKUP(b2b3[[#This Row],[Column2]],Table17[[#This Row],[rxn-no-enz]],Table17[[#This Row],[flux]],0),0)</f>
        <v>0</v>
      </c>
      <c r="P1134" t="str">
        <f>_xlfn.TEXTBEFORE(b2b3[[#This Row],[rxn]],"-",-1,,,"")</f>
        <v>ENZLOAD-METAT_c_FWD</v>
      </c>
    </row>
    <row r="1135" spans="1:16" ht="17" hidden="1" x14ac:dyDescent="0.25">
      <c r="A1135" s="1" t="s">
        <v>4421</v>
      </c>
      <c r="B1135" s="1" t="s">
        <v>2778</v>
      </c>
      <c r="C1135" s="1">
        <v>4.3779744800000002E-7</v>
      </c>
      <c r="D1135" s="1">
        <f>mfs[[#This Row],[flux]]/1000</f>
        <v>4.37797448E-10</v>
      </c>
      <c r="F1135" t="s">
        <v>3910</v>
      </c>
      <c r="G1135" t="s">
        <v>2778</v>
      </c>
      <c r="H1135" s="3">
        <v>2.5826146550372901E-10</v>
      </c>
      <c r="I1135">
        <f>_xlfn.XLOOKUP(b2b3[[#This Row],[rxn]],mfs[rxn],mfs[flux_scaled],0)</f>
        <v>0</v>
      </c>
      <c r="J1135">
        <f>(b2b3[[#This Row],[flux]]-b2b3[[#This Row],[flux in mfs]])/b2b3[[#This Row],[flux]]</f>
        <v>1</v>
      </c>
      <c r="K1135">
        <f>ABS(b2b3[[#This Row],[(mfs - b2+b3) / mfs]])</f>
        <v>1</v>
      </c>
      <c r="L1135" t="b">
        <f>_xlfn.TEXTAFTER(b2b3[[#This Row],[rxn]],"-",-1)="SPONT"</f>
        <v>0</v>
      </c>
      <c r="M1135" t="str">
        <f>_xlfn.TEXTAFTER(b2b3[[#This Row],[rxn]],"-",-1)</f>
        <v>rt1457</v>
      </c>
      <c r="N1135">
        <f>_xlfn.XLOOKUP("'PRO-"&amp;b2b3[[#This Row],[enz]]&amp;"'",'[1]Sheet2 (2)'!$A:$A,'[1]Sheet2 (2)'!$B:$B,"")</f>
        <v>1</v>
      </c>
      <c r="O1135">
        <f>IFERROR(_xlfn.XLOOKUP(b2b3[[#This Row],[Column2]],Table17[[#This Row],[rxn-no-enz]],Table17[[#This Row],[flux]],0),0)</f>
        <v>0</v>
      </c>
      <c r="P1135" t="str">
        <f>_xlfn.TEXTBEFORE(b2b3[[#This Row],[rxn]],"-",-1,,,"")</f>
        <v>ENZLOAD-METS_c_FWD</v>
      </c>
    </row>
    <row r="1136" spans="1:16" ht="17" hidden="1" x14ac:dyDescent="0.25">
      <c r="A1136" s="1" t="s">
        <v>4423</v>
      </c>
      <c r="B1136" s="1" t="s">
        <v>2778</v>
      </c>
      <c r="C1136" s="1">
        <v>1.2324282699999999E-7</v>
      </c>
      <c r="D1136" s="1">
        <f>mfs[[#This Row],[flux]]/1000</f>
        <v>1.2324282699999999E-10</v>
      </c>
      <c r="F1136" t="s">
        <v>3911</v>
      </c>
      <c r="G1136" t="s">
        <v>2778</v>
      </c>
      <c r="H1136" s="3">
        <v>1.53130806728338E-11</v>
      </c>
      <c r="I1136">
        <f>_xlfn.XLOOKUP(b2b3[[#This Row],[rxn]],mfs[rxn],mfs[flux_scaled],0)</f>
        <v>0</v>
      </c>
      <c r="J1136">
        <f>(b2b3[[#This Row],[flux]]-b2b3[[#This Row],[flux in mfs]])/b2b3[[#This Row],[flux]]</f>
        <v>1</v>
      </c>
      <c r="K1136">
        <f>ABS(b2b3[[#This Row],[(mfs - b2+b3) / mfs]])</f>
        <v>1</v>
      </c>
      <c r="L1136" t="b">
        <f>_xlfn.TEXTAFTER(b2b3[[#This Row],[rxn]],"-",-1)="SPONT"</f>
        <v>0</v>
      </c>
      <c r="M1136" t="str">
        <f>_xlfn.TEXTAFTER(b2b3[[#This Row],[rxn]],"-",-1)</f>
        <v>rt4772</v>
      </c>
      <c r="N1136">
        <f>_xlfn.XLOOKUP("'PRO-"&amp;b2b3[[#This Row],[enz]]&amp;"'",'[1]Sheet2 (2)'!$A:$A,'[1]Sheet2 (2)'!$B:$B,"")</f>
        <v>1</v>
      </c>
      <c r="O1136">
        <f>IFERROR(_xlfn.XLOOKUP(b2b3[[#This Row],[Column2]],Table17[[#This Row],[rxn-no-enz]],Table17[[#This Row],[flux]],0),0)</f>
        <v>0</v>
      </c>
      <c r="P1136" t="str">
        <f>_xlfn.TEXTBEFORE(b2b3[[#This Row],[rxn]],"-",-1,,,"")</f>
        <v>ENZLOAD-METTRS_c_FWD</v>
      </c>
    </row>
    <row r="1137" spans="1:16" ht="17" hidden="1" x14ac:dyDescent="0.25">
      <c r="A1137" s="1" t="s">
        <v>4424</v>
      </c>
      <c r="B1137" s="1" t="s">
        <v>2778</v>
      </c>
      <c r="C1137" s="1">
        <v>6.349935214E-6</v>
      </c>
      <c r="D1137" s="1">
        <f>mfs[[#This Row],[flux]]/1000</f>
        <v>6.3499352140000002E-9</v>
      </c>
      <c r="F1137" t="s">
        <v>3912</v>
      </c>
      <c r="G1137" t="s">
        <v>2778</v>
      </c>
      <c r="H1137" s="3">
        <v>6.6106693470769401E-11</v>
      </c>
      <c r="I1137">
        <f>_xlfn.XLOOKUP(b2b3[[#This Row],[rxn]],mfs[rxn],mfs[flux_scaled],0)</f>
        <v>0</v>
      </c>
      <c r="J1137">
        <f>(b2b3[[#This Row],[flux]]-b2b3[[#This Row],[flux in mfs]])/b2b3[[#This Row],[flux]]</f>
        <v>1</v>
      </c>
      <c r="K1137">
        <f>ABS(b2b3[[#This Row],[(mfs - b2+b3) / mfs]])</f>
        <v>1</v>
      </c>
      <c r="L1137" t="b">
        <f>_xlfn.TEXTAFTER(b2b3[[#This Row],[rxn]],"-",-1)="SPONT"</f>
        <v>0</v>
      </c>
      <c r="M1137" t="str">
        <f>_xlfn.TEXTAFTER(b2b3[[#This Row],[rxn]],"-",-1)</f>
        <v>rt0390</v>
      </c>
      <c r="N1137">
        <f>_xlfn.XLOOKUP("'PRO-"&amp;b2b3[[#This Row],[enz]]&amp;"'",'[1]Sheet2 (2)'!$A:$A,'[1]Sheet2 (2)'!$B:$B,"")</f>
        <v>1</v>
      </c>
      <c r="O1137">
        <f>IFERROR(_xlfn.XLOOKUP(b2b3[[#This Row],[Column2]],Table17[[#This Row],[rxn-no-enz]],Table17[[#This Row],[flux]],0),0)</f>
        <v>0</v>
      </c>
      <c r="P1137" t="str">
        <f>_xlfn.TEXTBEFORE(b2b3[[#This Row],[rxn]],"-",-1,,,"")</f>
        <v>ENZLOAD-MEVK1_c_FWD</v>
      </c>
    </row>
    <row r="1138" spans="1:16" ht="17" hidden="1" x14ac:dyDescent="0.25">
      <c r="A1138" s="1" t="s">
        <v>11821</v>
      </c>
      <c r="B1138" s="1" t="s">
        <v>2778</v>
      </c>
      <c r="C1138" s="1">
        <v>7.4496176599999997E-7</v>
      </c>
      <c r="D1138" s="1">
        <f>mfs[[#This Row],[flux]]/1000</f>
        <v>7.4496176599999993E-10</v>
      </c>
      <c r="F1138" t="s">
        <v>13269</v>
      </c>
      <c r="G1138" t="s">
        <v>2778</v>
      </c>
      <c r="H1138" s="3">
        <v>2.6835315487318201E-11</v>
      </c>
      <c r="I1138">
        <f>_xlfn.XLOOKUP(b2b3[[#This Row],[rxn]],mfs[rxn],mfs[flux_scaled],0)</f>
        <v>0</v>
      </c>
      <c r="J1138">
        <f>(b2b3[[#This Row],[flux]]-b2b3[[#This Row],[flux in mfs]])/b2b3[[#This Row],[flux]]</f>
        <v>1</v>
      </c>
      <c r="K1138">
        <f>ABS(b2b3[[#This Row],[(mfs - b2+b3) / mfs]])</f>
        <v>1</v>
      </c>
      <c r="L1138" t="b">
        <f>_xlfn.TEXTAFTER(b2b3[[#This Row],[rxn]],"-",-1)="SPONT"</f>
        <v>0</v>
      </c>
      <c r="M1138" t="str">
        <f>_xlfn.TEXTAFTER(b2b3[[#This Row],[rxn]],"-",-1)</f>
        <v>rt0004</v>
      </c>
      <c r="N1138">
        <f>_xlfn.XLOOKUP("'PRO-"&amp;b2b3[[#This Row],[enz]]&amp;"'",'[1]Sheet2 (2)'!$A:$A,'[1]Sheet2 (2)'!$B:$B,"")</f>
        <v>1</v>
      </c>
      <c r="O1138">
        <f>IFERROR(_xlfn.XLOOKUP(b2b3[[#This Row],[Column2]],Table17[[#This Row],[rxn-no-enz]],Table17[[#This Row],[flux]],0),0)</f>
        <v>0</v>
      </c>
      <c r="P1138" t="str">
        <f>_xlfn.TEXTBEFORE(b2b3[[#This Row],[rxn]],"-",-1,,,"")</f>
        <v>ENZLOAD-MTAP_c_FWD</v>
      </c>
    </row>
    <row r="1139" spans="1:16" ht="17" hidden="1" x14ac:dyDescent="0.25">
      <c r="A1139" s="1" t="s">
        <v>4425</v>
      </c>
      <c r="B1139" s="1" t="s">
        <v>2778</v>
      </c>
      <c r="C1139" s="1">
        <v>3.0317669830000001E-6</v>
      </c>
      <c r="D1139" s="1">
        <f>mfs[[#This Row],[flux]]/1000</f>
        <v>3.031766983E-9</v>
      </c>
      <c r="F1139" t="s">
        <v>13270</v>
      </c>
      <c r="G1139" t="s">
        <v>2778</v>
      </c>
      <c r="H1139" s="3">
        <v>3.92540630953806E-11</v>
      </c>
      <c r="I1139">
        <f>_xlfn.XLOOKUP(b2b3[[#This Row],[rxn]],mfs[rxn],mfs[flux_scaled],0)</f>
        <v>0</v>
      </c>
      <c r="J1139">
        <f>(b2b3[[#This Row],[flux]]-b2b3[[#This Row],[flux in mfs]])/b2b3[[#This Row],[flux]]</f>
        <v>1</v>
      </c>
      <c r="K1139">
        <f>ABS(b2b3[[#This Row],[(mfs - b2+b3) / mfs]])</f>
        <v>1</v>
      </c>
      <c r="L1139" t="b">
        <f>_xlfn.TEXTAFTER(b2b3[[#This Row],[rxn]],"-",-1)="SPONT"</f>
        <v>0</v>
      </c>
      <c r="M1139" t="str">
        <f>_xlfn.TEXTAFTER(b2b3[[#This Row],[rxn]],"-",-1)</f>
        <v>rt6998</v>
      </c>
      <c r="N1139">
        <f>_xlfn.XLOOKUP("'PRO-"&amp;b2b3[[#This Row],[enz]]&amp;"'",'[1]Sheet2 (2)'!$A:$A,'[1]Sheet2 (2)'!$B:$B,"")</f>
        <v>1</v>
      </c>
      <c r="O1139">
        <f>IFERROR(_xlfn.XLOOKUP(b2b3[[#This Row],[Column2]],Table17[[#This Row],[rxn-no-enz]],Table17[[#This Row],[flux]],0),0)</f>
        <v>0</v>
      </c>
      <c r="P1139" t="str">
        <f>_xlfn.TEXTBEFORE(b2b3[[#This Row],[rxn]],"-",-1,,,"")</f>
        <v>ENZLOAD-MTHFD_c_FWD</v>
      </c>
    </row>
    <row r="1140" spans="1:16" ht="17" hidden="1" x14ac:dyDescent="0.25">
      <c r="A1140" s="1" t="s">
        <v>4426</v>
      </c>
      <c r="B1140" s="1" t="s">
        <v>2778</v>
      </c>
      <c r="C1140" s="1">
        <v>1.207219364E-6</v>
      </c>
      <c r="D1140" s="1">
        <f>mfs[[#This Row],[flux]]/1000</f>
        <v>1.2072193639999999E-9</v>
      </c>
      <c r="F1140" t="s">
        <v>3913</v>
      </c>
      <c r="G1140" t="s">
        <v>2778</v>
      </c>
      <c r="H1140" s="3">
        <v>1.01864310933315E-11</v>
      </c>
      <c r="I1140">
        <f>_xlfn.XLOOKUP(b2b3[[#This Row],[rxn]],mfs[rxn],mfs[flux_scaled],0)</f>
        <v>0</v>
      </c>
      <c r="J1140">
        <f>(b2b3[[#This Row],[flux]]-b2b3[[#This Row],[flux in mfs]])/b2b3[[#This Row],[flux]]</f>
        <v>1</v>
      </c>
      <c r="K1140">
        <f>ABS(b2b3[[#This Row],[(mfs - b2+b3) / mfs]])</f>
        <v>1</v>
      </c>
      <c r="L1140" t="b">
        <f>_xlfn.TEXTAFTER(b2b3[[#This Row],[rxn]],"-",-1)="SPONT"</f>
        <v>0</v>
      </c>
      <c r="M1140" t="str">
        <f>_xlfn.TEXTAFTER(b2b3[[#This Row],[rxn]],"-",-1)</f>
        <v>MET1213</v>
      </c>
      <c r="N1140" t="str">
        <f>_xlfn.XLOOKUP("'PRO-"&amp;b2b3[[#This Row],[enz]]&amp;"'",'[1]Sheet2 (2)'!$A:$A,'[1]Sheet2 (2)'!$B:$B,"")</f>
        <v/>
      </c>
      <c r="O1140">
        <f>IFERROR(_xlfn.XLOOKUP(b2b3[[#This Row],[Column2]],Table17[[#This Row],[rxn-no-enz]],Table17[[#This Row],[flux]],0),0)</f>
        <v>0</v>
      </c>
      <c r="P1140" t="str">
        <f>_xlfn.TEXTBEFORE(b2b3[[#This Row],[rxn]],"-",-1,,,"")</f>
        <v>ENZLOAD-MTHFR3_c_FWD</v>
      </c>
    </row>
    <row r="1141" spans="1:16" ht="17" hidden="1" x14ac:dyDescent="0.25">
      <c r="A1141" s="1" t="s">
        <v>4427</v>
      </c>
      <c r="B1141" s="1" t="s">
        <v>2778</v>
      </c>
      <c r="C1141" s="1">
        <v>2.4146923100000002E-7</v>
      </c>
      <c r="D1141" s="1">
        <f>mfs[[#This Row],[flux]]/1000</f>
        <v>2.4146923100000002E-10</v>
      </c>
      <c r="F1141" t="s">
        <v>13271</v>
      </c>
      <c r="G1141" t="s">
        <v>2778</v>
      </c>
      <c r="H1141" s="3">
        <v>1.1108315310178799E-11</v>
      </c>
      <c r="I1141">
        <f>_xlfn.XLOOKUP(b2b3[[#This Row],[rxn]],mfs[rxn],mfs[flux_scaled],0)</f>
        <v>0</v>
      </c>
      <c r="J1141">
        <f>(b2b3[[#This Row],[flux]]-b2b3[[#This Row],[flux in mfs]])/b2b3[[#This Row],[flux]]</f>
        <v>1</v>
      </c>
      <c r="K1141">
        <f>ABS(b2b3[[#This Row],[(mfs - b2+b3) / mfs]])</f>
        <v>1</v>
      </c>
      <c r="L1141" t="b">
        <f>_xlfn.TEXTAFTER(b2b3[[#This Row],[rxn]],"-",-1)="SPONT"</f>
        <v>0</v>
      </c>
      <c r="M1141" t="str">
        <f>_xlfn.TEXTAFTER(b2b3[[#This Row],[rxn]],"-",-1)</f>
        <v>rt5017</v>
      </c>
      <c r="N1141">
        <f>_xlfn.XLOOKUP("'PRO-"&amp;b2b3[[#This Row],[enz]]&amp;"'",'[1]Sheet2 (2)'!$A:$A,'[1]Sheet2 (2)'!$B:$B,"")</f>
        <v>1</v>
      </c>
      <c r="O1141">
        <f>IFERROR(_xlfn.XLOOKUP(b2b3[[#This Row],[Column2]],Table17[[#This Row],[rxn-no-enz]],Table17[[#This Row],[flux]],0),0)</f>
        <v>0</v>
      </c>
      <c r="P1141" t="str">
        <f>_xlfn.TEXTBEFORE(b2b3[[#This Row],[rxn]],"-",-1,,,"")</f>
        <v>ENZLOAD-MTRI_c_FWD</v>
      </c>
    </row>
    <row r="1142" spans="1:16" ht="17" hidden="1" x14ac:dyDescent="0.25">
      <c r="A1142" s="1" t="s">
        <v>11822</v>
      </c>
      <c r="B1142" s="1" t="s">
        <v>2778</v>
      </c>
      <c r="C1142" s="1">
        <v>3.4114764399999998E-7</v>
      </c>
      <c r="D1142" s="1">
        <f>mfs[[#This Row],[flux]]/1000</f>
        <v>3.4114764399999996E-10</v>
      </c>
      <c r="F1142" t="s">
        <v>13272</v>
      </c>
      <c r="G1142" t="s">
        <v>2778</v>
      </c>
      <c r="H1142" s="3">
        <v>3.4856448778844599E-11</v>
      </c>
      <c r="I1142">
        <f>_xlfn.XLOOKUP(b2b3[[#This Row],[rxn]],mfs[rxn],mfs[flux_scaled],0)</f>
        <v>0</v>
      </c>
      <c r="J1142">
        <f>(b2b3[[#This Row],[flux]]-b2b3[[#This Row],[flux in mfs]])/b2b3[[#This Row],[flux]]</f>
        <v>1</v>
      </c>
      <c r="K1142">
        <f>ABS(b2b3[[#This Row],[(mfs - b2+b3) / mfs]])</f>
        <v>1</v>
      </c>
      <c r="L1142" t="b">
        <f>_xlfn.TEXTAFTER(b2b3[[#This Row],[rxn]],"-",-1)="SPONT"</f>
        <v>0</v>
      </c>
      <c r="M1142" t="str">
        <f>_xlfn.TEXTAFTER(b2b3[[#This Row],[rxn]],"-",-1)</f>
        <v>rt3853</v>
      </c>
      <c r="N1142">
        <f>_xlfn.XLOOKUP("'PRO-"&amp;b2b3[[#This Row],[enz]]&amp;"'",'[1]Sheet2 (2)'!$A:$A,'[1]Sheet2 (2)'!$B:$B,"")</f>
        <v>1</v>
      </c>
      <c r="O1142">
        <f>IFERROR(_xlfn.XLOOKUP(b2b3[[#This Row],[Column2]],Table17[[#This Row],[rxn-no-enz]],Table17[[#This Row],[flux]],0),0)</f>
        <v>0</v>
      </c>
      <c r="P1142" t="str">
        <f>_xlfn.TEXTBEFORE(b2b3[[#This Row],[rxn]],"-",-1,,,"")</f>
        <v>ENZLOAD-NACt_c_e_FWD</v>
      </c>
    </row>
    <row r="1143" spans="1:16" ht="17" hidden="1" x14ac:dyDescent="0.25">
      <c r="A1143" s="1" t="s">
        <v>4428</v>
      </c>
      <c r="B1143" s="1" t="s">
        <v>2778</v>
      </c>
      <c r="C1143" s="1">
        <v>9.3746739999999999E-9</v>
      </c>
      <c r="D1143" s="1">
        <f>mfs[[#This Row],[flux]]/1000</f>
        <v>9.3746739999999992E-12</v>
      </c>
      <c r="F1143" t="s">
        <v>13327</v>
      </c>
      <c r="G1143" t="s">
        <v>2778</v>
      </c>
      <c r="H1143" s="3">
        <v>9.6727193185081E-12</v>
      </c>
      <c r="I1143">
        <f>_xlfn.XLOOKUP(b2b3[[#This Row],[rxn]],mfs[rxn],mfs[flux_scaled],0)</f>
        <v>0</v>
      </c>
      <c r="J1143">
        <f>(b2b3[[#This Row],[flux]]-b2b3[[#This Row],[flux in mfs]])/b2b3[[#This Row],[flux]]</f>
        <v>1</v>
      </c>
      <c r="K1143">
        <f>ABS(b2b3[[#This Row],[(mfs - b2+b3) / mfs]])</f>
        <v>1</v>
      </c>
      <c r="L1143" t="b">
        <f>_xlfn.TEXTAFTER(b2b3[[#This Row],[rxn]],"-",-1)="SPONT"</f>
        <v>0</v>
      </c>
      <c r="M1143" t="str">
        <f>_xlfn.TEXTAFTER(b2b3[[#This Row],[rxn]],"-",-1)</f>
        <v>NADHCPLX0</v>
      </c>
      <c r="N1143" t="str">
        <f>_xlfn.XLOOKUP("'PRO-"&amp;b2b3[[#This Row],[enz]]&amp;"'",'[1]Sheet2 (2)'!$A:$A,'[1]Sheet2 (2)'!$B:$B,"")</f>
        <v/>
      </c>
      <c r="O1143">
        <f>IFERROR(_xlfn.XLOOKUP(b2b3[[#This Row],[Column2]],Table17[[#This Row],[rxn-no-enz]],Table17[[#This Row],[flux]],0),0)</f>
        <v>0</v>
      </c>
      <c r="P1143" t="str">
        <f>_xlfn.TEXTBEFORE(b2b3[[#This Row],[rxn]],"-",-1,,,"")</f>
        <v>ENZLOAD-NADHcplxI_c_m_FWD</v>
      </c>
    </row>
    <row r="1144" spans="1:16" ht="17" hidden="1" x14ac:dyDescent="0.25">
      <c r="A1144" s="1" t="s">
        <v>11823</v>
      </c>
      <c r="B1144" s="1" t="s">
        <v>2778</v>
      </c>
      <c r="C1144" s="1">
        <v>1.75031211E-7</v>
      </c>
      <c r="D1144" s="1">
        <f>mfs[[#This Row],[flux]]/1000</f>
        <v>1.75031211E-10</v>
      </c>
      <c r="F1144" t="s">
        <v>13273</v>
      </c>
      <c r="G1144" t="s">
        <v>2778</v>
      </c>
      <c r="H1144" s="3">
        <v>9.5808259341619907E-13</v>
      </c>
      <c r="I1144">
        <f>_xlfn.XLOOKUP(b2b3[[#This Row],[rxn]],mfs[rxn],mfs[flux_scaled],0)</f>
        <v>0</v>
      </c>
      <c r="J1144">
        <f>(b2b3[[#This Row],[flux]]-b2b3[[#This Row],[flux in mfs]])/b2b3[[#This Row],[flux]]</f>
        <v>1</v>
      </c>
      <c r="K1144">
        <f>ABS(b2b3[[#This Row],[(mfs - b2+b3) / mfs]])</f>
        <v>1</v>
      </c>
      <c r="L1144" t="b">
        <f>_xlfn.TEXTAFTER(b2b3[[#This Row],[rxn]],"-",-1)="SPONT"</f>
        <v>0</v>
      </c>
      <c r="M1144" t="str">
        <f>_xlfn.TEXTAFTER(b2b3[[#This Row],[rxn]],"-",-1)</f>
        <v>rt1814_c</v>
      </c>
      <c r="N1144">
        <f>_xlfn.XLOOKUP("'PRO-"&amp;b2b3[[#This Row],[enz]]&amp;"'",'[1]Sheet2 (2)'!$A:$A,'[1]Sheet2 (2)'!$B:$B,"")</f>
        <v>1</v>
      </c>
      <c r="O1144">
        <f>IFERROR(_xlfn.XLOOKUP(b2b3[[#This Row],[Column2]],Table17[[#This Row],[rxn-no-enz]],Table17[[#This Row],[flux]],0),0)</f>
        <v>0</v>
      </c>
      <c r="P1144" t="str">
        <f>_xlfn.TEXTBEFORE(b2b3[[#This Row],[rxn]],"-",-1,,,"")</f>
        <v>ENZLOAD-NADHK1_c_FWD</v>
      </c>
    </row>
    <row r="1145" spans="1:16" ht="17" hidden="1" x14ac:dyDescent="0.25">
      <c r="A1145" s="1" t="s">
        <v>11824</v>
      </c>
      <c r="B1145" s="1" t="s">
        <v>2778</v>
      </c>
      <c r="C1145" s="1">
        <v>4.2052486000000001E-8</v>
      </c>
      <c r="D1145" s="1">
        <f>mfs[[#This Row],[flux]]/1000</f>
        <v>4.2052486E-11</v>
      </c>
      <c r="F1145" t="s">
        <v>3917</v>
      </c>
      <c r="G1145" t="s">
        <v>2778</v>
      </c>
      <c r="H1145" s="3">
        <v>4.5415122913351702E-12</v>
      </c>
      <c r="I1145">
        <f>_xlfn.XLOOKUP(b2b3[[#This Row],[rxn]],mfs[rxn],mfs[flux_scaled],0)</f>
        <v>0</v>
      </c>
      <c r="J1145">
        <f>(b2b3[[#This Row],[flux]]-b2b3[[#This Row],[flux in mfs]])/b2b3[[#This Row],[flux]]</f>
        <v>1</v>
      </c>
      <c r="K1145">
        <f>ABS(b2b3[[#This Row],[(mfs - b2+b3) / mfs]])</f>
        <v>1</v>
      </c>
      <c r="L1145" t="b">
        <f>_xlfn.TEXTAFTER(b2b3[[#This Row],[rxn]],"-",-1)="SPONT"</f>
        <v>0</v>
      </c>
      <c r="M1145" t="str">
        <f>_xlfn.TEXTAFTER(b2b3[[#This Row],[rxn]],"-",-1)</f>
        <v>rt0915_c</v>
      </c>
      <c r="N1145">
        <f>_xlfn.XLOOKUP("'PRO-"&amp;b2b3[[#This Row],[enz]]&amp;"'",'[1]Sheet2 (2)'!$A:$A,'[1]Sheet2 (2)'!$B:$B,"")</f>
        <v>1</v>
      </c>
      <c r="O1145">
        <f>IFERROR(_xlfn.XLOOKUP(b2b3[[#This Row],[Column2]],Table17[[#This Row],[rxn-no-enz]],Table17[[#This Row],[flux]],0),0)</f>
        <v>0</v>
      </c>
      <c r="P1145" t="str">
        <f>_xlfn.TEXTBEFORE(b2b3[[#This Row],[rxn]],"-",-1,,,"")</f>
        <v>ENZLOAD-NADS2_c_FWD</v>
      </c>
    </row>
    <row r="1146" spans="1:16" ht="17" hidden="1" x14ac:dyDescent="0.25">
      <c r="A1146" s="1" t="s">
        <v>4429</v>
      </c>
      <c r="B1146" s="1" t="s">
        <v>2778</v>
      </c>
      <c r="C1146" s="1">
        <v>3.55506763E-7</v>
      </c>
      <c r="D1146" s="1">
        <f>mfs[[#This Row],[flux]]/1000</f>
        <v>3.5550676300000002E-10</v>
      </c>
      <c r="F1146" t="s">
        <v>13274</v>
      </c>
      <c r="G1146" t="s">
        <v>2778</v>
      </c>
      <c r="H1146" s="3">
        <v>7.6962744601773294E-12</v>
      </c>
      <c r="I1146">
        <f>_xlfn.XLOOKUP(b2b3[[#This Row],[rxn]],mfs[rxn],mfs[flux_scaled],0)</f>
        <v>0</v>
      </c>
      <c r="J1146">
        <f>(b2b3[[#This Row],[flux]]-b2b3[[#This Row],[flux in mfs]])/b2b3[[#This Row],[flux]]</f>
        <v>1</v>
      </c>
      <c r="K1146">
        <f>ABS(b2b3[[#This Row],[(mfs - b2+b3) / mfs]])</f>
        <v>1</v>
      </c>
      <c r="L1146" t="b">
        <f>_xlfn.TEXTAFTER(b2b3[[#This Row],[rxn]],"-",-1)="SPONT"</f>
        <v>0</v>
      </c>
      <c r="M1146" t="str">
        <f>_xlfn.TEXTAFTER(b2b3[[#This Row],[rxn]],"-",-1)</f>
        <v>rt1924_c</v>
      </c>
      <c r="N1146">
        <f>_xlfn.XLOOKUP("'PRO-"&amp;b2b3[[#This Row],[enz]]&amp;"'",'[1]Sheet2 (2)'!$A:$A,'[1]Sheet2 (2)'!$B:$B,"")</f>
        <v>1</v>
      </c>
      <c r="O1146">
        <f>IFERROR(_xlfn.XLOOKUP(b2b3[[#This Row],[Column2]],Table17[[#This Row],[rxn-no-enz]],Table17[[#This Row],[flux]],0),0)</f>
        <v>0</v>
      </c>
      <c r="P1146" t="str">
        <f>_xlfn.TEXTBEFORE(b2b3[[#This Row],[rxn]],"-",-1,,,"")</f>
        <v>ENZLOAD-NAMNPP_c_FWD</v>
      </c>
    </row>
    <row r="1147" spans="1:16" ht="17" hidden="1" x14ac:dyDescent="0.25">
      <c r="A1147" s="1" t="s">
        <v>11825</v>
      </c>
      <c r="B1147" s="1" t="s">
        <v>2778</v>
      </c>
      <c r="C1147" s="1">
        <v>4.9277749999999999E-8</v>
      </c>
      <c r="D1147" s="1">
        <f>mfs[[#This Row],[flux]]/1000</f>
        <v>4.9277749999999997E-11</v>
      </c>
      <c r="F1147" t="s">
        <v>3918</v>
      </c>
      <c r="G1147" t="s">
        <v>2778</v>
      </c>
      <c r="H1147" s="3">
        <v>5.3140087499453E-11</v>
      </c>
      <c r="I1147">
        <f>_xlfn.XLOOKUP(b2b3[[#This Row],[rxn]],mfs[rxn],mfs[flux_scaled],0)</f>
        <v>0</v>
      </c>
      <c r="J1147">
        <f>(b2b3[[#This Row],[flux]]-b2b3[[#This Row],[flux in mfs]])/b2b3[[#This Row],[flux]]</f>
        <v>1</v>
      </c>
      <c r="K1147">
        <f>ABS(b2b3[[#This Row],[(mfs - b2+b3) / mfs]])</f>
        <v>1</v>
      </c>
      <c r="L1147" t="b">
        <f>_xlfn.TEXTAFTER(b2b3[[#This Row],[rxn]],"-",-1)="SPONT"</f>
        <v>0</v>
      </c>
      <c r="M1147" t="str">
        <f>_xlfn.TEXTAFTER(b2b3[[#This Row],[rxn]],"-",-1)</f>
        <v>rt7311</v>
      </c>
      <c r="N1147">
        <f>_xlfn.XLOOKUP("'PRO-"&amp;b2b3[[#This Row],[enz]]&amp;"'",'[1]Sheet2 (2)'!$A:$A,'[1]Sheet2 (2)'!$B:$B,"")</f>
        <v>1</v>
      </c>
      <c r="O1147">
        <f>IFERROR(_xlfn.XLOOKUP(b2b3[[#This Row],[Column2]],Table17[[#This Row],[rxn-no-enz]],Table17[[#This Row],[flux]],0),0)</f>
        <v>0</v>
      </c>
      <c r="P1147" t="str">
        <f>_xlfn.TEXTBEFORE(b2b3[[#This Row],[rxn]],"-",-1,,,"")</f>
        <v>ENZLOAD-NDPK1_c_FWD</v>
      </c>
    </row>
    <row r="1148" spans="1:16" ht="17" hidden="1" x14ac:dyDescent="0.25">
      <c r="A1148" s="1" t="s">
        <v>11826</v>
      </c>
      <c r="B1148" s="1" t="s">
        <v>2778</v>
      </c>
      <c r="C1148" s="1">
        <v>3.6313739799999999E-7</v>
      </c>
      <c r="D1148" s="1">
        <f>mfs[[#This Row],[flux]]/1000</f>
        <v>3.6313739800000001E-10</v>
      </c>
      <c r="F1148" t="s">
        <v>3919</v>
      </c>
      <c r="G1148" t="s">
        <v>2778</v>
      </c>
      <c r="H1148" s="3">
        <v>5.3140087499453E-11</v>
      </c>
      <c r="I1148">
        <f>_xlfn.XLOOKUP(b2b3[[#This Row],[rxn]],mfs[rxn],mfs[flux_scaled],0)</f>
        <v>0</v>
      </c>
      <c r="J1148">
        <f>(b2b3[[#This Row],[flux]]-b2b3[[#This Row],[flux in mfs]])/b2b3[[#This Row],[flux]]</f>
        <v>1</v>
      </c>
      <c r="K1148">
        <f>ABS(b2b3[[#This Row],[(mfs - b2+b3) / mfs]])</f>
        <v>1</v>
      </c>
      <c r="L1148" t="b">
        <f>_xlfn.TEXTAFTER(b2b3[[#This Row],[rxn]],"-",-1)="SPONT"</f>
        <v>0</v>
      </c>
      <c r="M1148" t="str">
        <f>_xlfn.TEXTAFTER(b2b3[[#This Row],[rxn]],"-",-1)</f>
        <v>rt7311</v>
      </c>
      <c r="N1148">
        <f>_xlfn.XLOOKUP("'PRO-"&amp;b2b3[[#This Row],[enz]]&amp;"'",'[1]Sheet2 (2)'!$A:$A,'[1]Sheet2 (2)'!$B:$B,"")</f>
        <v>1</v>
      </c>
      <c r="O1148">
        <f>IFERROR(_xlfn.XLOOKUP(b2b3[[#This Row],[Column2]],Table17[[#This Row],[rxn-no-enz]],Table17[[#This Row],[flux]],0),0)</f>
        <v>0</v>
      </c>
      <c r="P1148" t="str">
        <f>_xlfn.TEXTBEFORE(b2b3[[#This Row],[rxn]],"-",-1,,,"")</f>
        <v>ENZLOAD-NDPK2_c_FWD</v>
      </c>
    </row>
    <row r="1149" spans="1:16" ht="17" hidden="1" x14ac:dyDescent="0.25">
      <c r="A1149" s="1" t="s">
        <v>11827</v>
      </c>
      <c r="B1149" s="1" t="s">
        <v>2778</v>
      </c>
      <c r="C1149" s="1">
        <v>8.9030422999999996E-8</v>
      </c>
      <c r="D1149" s="1">
        <f>mfs[[#This Row],[flux]]/1000</f>
        <v>8.9030422999999994E-11</v>
      </c>
      <c r="F1149" t="s">
        <v>3920</v>
      </c>
      <c r="G1149" t="s">
        <v>2778</v>
      </c>
      <c r="H1149" s="3">
        <v>5.3140087499453E-11</v>
      </c>
      <c r="I1149">
        <f>_xlfn.XLOOKUP(b2b3[[#This Row],[rxn]],mfs[rxn],mfs[flux_scaled],0)</f>
        <v>0</v>
      </c>
      <c r="J1149">
        <f>(b2b3[[#This Row],[flux]]-b2b3[[#This Row],[flux in mfs]])/b2b3[[#This Row],[flux]]</f>
        <v>1</v>
      </c>
      <c r="K1149">
        <f>ABS(b2b3[[#This Row],[(mfs - b2+b3) / mfs]])</f>
        <v>1</v>
      </c>
      <c r="L1149" t="b">
        <f>_xlfn.TEXTAFTER(b2b3[[#This Row],[rxn]],"-",-1)="SPONT"</f>
        <v>0</v>
      </c>
      <c r="M1149" t="str">
        <f>_xlfn.TEXTAFTER(b2b3[[#This Row],[rxn]],"-",-1)</f>
        <v>rt7311</v>
      </c>
      <c r="N1149">
        <f>_xlfn.XLOOKUP("'PRO-"&amp;b2b3[[#This Row],[enz]]&amp;"'",'[1]Sheet2 (2)'!$A:$A,'[1]Sheet2 (2)'!$B:$B,"")</f>
        <v>1</v>
      </c>
      <c r="O1149">
        <f>IFERROR(_xlfn.XLOOKUP(b2b3[[#This Row],[Column2]],Table17[[#This Row],[rxn-no-enz]],Table17[[#This Row],[flux]],0),0)</f>
        <v>0</v>
      </c>
      <c r="P1149" t="str">
        <f>_xlfn.TEXTBEFORE(b2b3[[#This Row],[rxn]],"-",-1,,,"")</f>
        <v>ENZLOAD-NDPK3_c_FWD</v>
      </c>
    </row>
    <row r="1150" spans="1:16" ht="17" hidden="1" x14ac:dyDescent="0.25">
      <c r="A1150" s="1" t="s">
        <v>11828</v>
      </c>
      <c r="B1150" s="1" t="s">
        <v>2778</v>
      </c>
      <c r="C1150" s="1">
        <v>2.9284267999999999E-8</v>
      </c>
      <c r="D1150" s="1">
        <f>mfs[[#This Row],[flux]]/1000</f>
        <v>2.9284267999999996E-11</v>
      </c>
      <c r="F1150" t="s">
        <v>3921</v>
      </c>
      <c r="G1150" t="s">
        <v>2778</v>
      </c>
      <c r="H1150" s="3">
        <v>5.3140087499453E-11</v>
      </c>
      <c r="I1150">
        <f>_xlfn.XLOOKUP(b2b3[[#This Row],[rxn]],mfs[rxn],mfs[flux_scaled],0)</f>
        <v>0</v>
      </c>
      <c r="J1150">
        <f>(b2b3[[#This Row],[flux]]-b2b3[[#This Row],[flux in mfs]])/b2b3[[#This Row],[flux]]</f>
        <v>1</v>
      </c>
      <c r="K1150">
        <f>ABS(b2b3[[#This Row],[(mfs - b2+b3) / mfs]])</f>
        <v>1</v>
      </c>
      <c r="L1150" t="b">
        <f>_xlfn.TEXTAFTER(b2b3[[#This Row],[rxn]],"-",-1)="SPONT"</f>
        <v>0</v>
      </c>
      <c r="M1150" t="str">
        <f>_xlfn.TEXTAFTER(b2b3[[#This Row],[rxn]],"-",-1)</f>
        <v>rt7311</v>
      </c>
      <c r="N1150">
        <f>_xlfn.XLOOKUP("'PRO-"&amp;b2b3[[#This Row],[enz]]&amp;"'",'[1]Sheet2 (2)'!$A:$A,'[1]Sheet2 (2)'!$B:$B,"")</f>
        <v>1</v>
      </c>
      <c r="O1150">
        <f>IFERROR(_xlfn.XLOOKUP(b2b3[[#This Row],[Column2]],Table17[[#This Row],[rxn-no-enz]],Table17[[#This Row],[flux]],0),0)</f>
        <v>0</v>
      </c>
      <c r="P1150" t="str">
        <f>_xlfn.TEXTBEFORE(b2b3[[#This Row],[rxn]],"-",-1,,,"")</f>
        <v>ENZLOAD-NDPK4_c_FWD</v>
      </c>
    </row>
    <row r="1151" spans="1:16" ht="17" hidden="1" x14ac:dyDescent="0.25">
      <c r="A1151" s="1" t="s">
        <v>4430</v>
      </c>
      <c r="B1151" s="1" t="s">
        <v>2778</v>
      </c>
      <c r="C1151" s="1">
        <v>1.5313080700000001E-7</v>
      </c>
      <c r="D1151" s="1">
        <f>mfs[[#This Row],[flux]]/1000</f>
        <v>1.53130807E-10</v>
      </c>
      <c r="F1151" t="s">
        <v>3922</v>
      </c>
      <c r="G1151" t="s">
        <v>2778</v>
      </c>
      <c r="H1151" s="3">
        <v>5.3140087499453E-11</v>
      </c>
      <c r="I1151">
        <f>_xlfn.XLOOKUP(b2b3[[#This Row],[rxn]],mfs[rxn],mfs[flux_scaled],0)</f>
        <v>0</v>
      </c>
      <c r="J1151">
        <f>(b2b3[[#This Row],[flux]]-b2b3[[#This Row],[flux in mfs]])/b2b3[[#This Row],[flux]]</f>
        <v>1</v>
      </c>
      <c r="K1151">
        <f>ABS(b2b3[[#This Row],[(mfs - b2+b3) / mfs]])</f>
        <v>1</v>
      </c>
      <c r="L1151" t="b">
        <f>_xlfn.TEXTAFTER(b2b3[[#This Row],[rxn]],"-",-1)="SPONT"</f>
        <v>0</v>
      </c>
      <c r="M1151" t="str">
        <f>_xlfn.TEXTAFTER(b2b3[[#This Row],[rxn]],"-",-1)</f>
        <v>rt7311</v>
      </c>
      <c r="N1151">
        <f>_xlfn.XLOOKUP("'PRO-"&amp;b2b3[[#This Row],[enz]]&amp;"'",'[1]Sheet2 (2)'!$A:$A,'[1]Sheet2 (2)'!$B:$B,"")</f>
        <v>1</v>
      </c>
      <c r="O1151">
        <f>IFERROR(_xlfn.XLOOKUP(b2b3[[#This Row],[Column2]],Table17[[#This Row],[rxn-no-enz]],Table17[[#This Row],[flux]],0),0)</f>
        <v>0</v>
      </c>
      <c r="P1151" t="str">
        <f>_xlfn.TEXTBEFORE(b2b3[[#This Row],[rxn]],"-",-1,,,"")</f>
        <v>ENZLOAD-NDPK5_c_FWD</v>
      </c>
    </row>
    <row r="1152" spans="1:16" ht="17" hidden="1" x14ac:dyDescent="0.25">
      <c r="A1152" s="1" t="s">
        <v>11829</v>
      </c>
      <c r="B1152" s="1" t="s">
        <v>2778</v>
      </c>
      <c r="C1152" s="1">
        <v>4.5734856499999999E-7</v>
      </c>
      <c r="D1152" s="1">
        <f>mfs[[#This Row],[flux]]/1000</f>
        <v>4.5734856499999999E-10</v>
      </c>
      <c r="F1152" t="s">
        <v>3923</v>
      </c>
      <c r="G1152" t="s">
        <v>2778</v>
      </c>
      <c r="H1152" s="3">
        <v>5.3140087499453E-11</v>
      </c>
      <c r="I1152">
        <f>_xlfn.XLOOKUP(b2b3[[#This Row],[rxn]],mfs[rxn],mfs[flux_scaled],0)</f>
        <v>0</v>
      </c>
      <c r="J1152">
        <f>(b2b3[[#This Row],[flux]]-b2b3[[#This Row],[flux in mfs]])/b2b3[[#This Row],[flux]]</f>
        <v>1</v>
      </c>
      <c r="K1152">
        <f>ABS(b2b3[[#This Row],[(mfs - b2+b3) / mfs]])</f>
        <v>1</v>
      </c>
      <c r="L1152" t="b">
        <f>_xlfn.TEXTAFTER(b2b3[[#This Row],[rxn]],"-",-1)="SPONT"</f>
        <v>0</v>
      </c>
      <c r="M1152" t="str">
        <f>_xlfn.TEXTAFTER(b2b3[[#This Row],[rxn]],"-",-1)</f>
        <v>rt7311</v>
      </c>
      <c r="N1152">
        <f>_xlfn.XLOOKUP("'PRO-"&amp;b2b3[[#This Row],[enz]]&amp;"'",'[1]Sheet2 (2)'!$A:$A,'[1]Sheet2 (2)'!$B:$B,"")</f>
        <v>1</v>
      </c>
      <c r="O1152">
        <f>IFERROR(_xlfn.XLOOKUP(b2b3[[#This Row],[Column2]],Table17[[#This Row],[rxn-no-enz]],Table17[[#This Row],[flux]],0),0)</f>
        <v>0</v>
      </c>
      <c r="P1152" t="str">
        <f>_xlfn.TEXTBEFORE(b2b3[[#This Row],[rxn]],"-",-1,,,"")</f>
        <v>ENZLOAD-NDPK7_c_FWD</v>
      </c>
    </row>
    <row r="1153" spans="1:16" ht="17" hidden="1" x14ac:dyDescent="0.25">
      <c r="A1153" s="1" t="s">
        <v>11830</v>
      </c>
      <c r="B1153" s="1" t="s">
        <v>2778</v>
      </c>
      <c r="C1153" s="1">
        <v>1.1566928E-8</v>
      </c>
      <c r="D1153" s="1">
        <f>mfs[[#This Row],[flux]]/1000</f>
        <v>1.1566928000000001E-11</v>
      </c>
      <c r="F1153" t="s">
        <v>3924</v>
      </c>
      <c r="G1153" t="s">
        <v>2778</v>
      </c>
      <c r="H1153" s="3">
        <v>5.3140087499453E-11</v>
      </c>
      <c r="I1153">
        <f>_xlfn.XLOOKUP(b2b3[[#This Row],[rxn]],mfs[rxn],mfs[flux_scaled],0)</f>
        <v>0</v>
      </c>
      <c r="J1153">
        <f>(b2b3[[#This Row],[flux]]-b2b3[[#This Row],[flux in mfs]])/b2b3[[#This Row],[flux]]</f>
        <v>1</v>
      </c>
      <c r="K1153">
        <f>ABS(b2b3[[#This Row],[(mfs - b2+b3) / mfs]])</f>
        <v>1</v>
      </c>
      <c r="L1153" t="b">
        <f>_xlfn.TEXTAFTER(b2b3[[#This Row],[rxn]],"-",-1)="SPONT"</f>
        <v>0</v>
      </c>
      <c r="M1153" t="str">
        <f>_xlfn.TEXTAFTER(b2b3[[#This Row],[rxn]],"-",-1)</f>
        <v>rt7311</v>
      </c>
      <c r="N1153">
        <f>_xlfn.XLOOKUP("'PRO-"&amp;b2b3[[#This Row],[enz]]&amp;"'",'[1]Sheet2 (2)'!$A:$A,'[1]Sheet2 (2)'!$B:$B,"")</f>
        <v>1</v>
      </c>
      <c r="O1153">
        <f>IFERROR(_xlfn.XLOOKUP(b2b3[[#This Row],[Column2]],Table17[[#This Row],[rxn-no-enz]],Table17[[#This Row],[flux]],0),0)</f>
        <v>0</v>
      </c>
      <c r="P1153" t="str">
        <f>_xlfn.TEXTBEFORE(b2b3[[#This Row],[rxn]],"-",-1,,,"")</f>
        <v>ENZLOAD-NDPK8_c_FWD</v>
      </c>
    </row>
    <row r="1154" spans="1:16" ht="17" hidden="1" x14ac:dyDescent="0.25">
      <c r="A1154" s="1" t="s">
        <v>4431</v>
      </c>
      <c r="B1154" s="1" t="s">
        <v>2778</v>
      </c>
      <c r="C1154" s="1">
        <v>2.5782148199999999E-7</v>
      </c>
      <c r="D1154" s="1">
        <f>mfs[[#This Row],[flux]]/1000</f>
        <v>2.5782148200000001E-10</v>
      </c>
      <c r="F1154" t="s">
        <v>3925</v>
      </c>
      <c r="G1154" t="s">
        <v>2778</v>
      </c>
      <c r="H1154" s="3">
        <v>5.2148888623233097E-13</v>
      </c>
      <c r="I1154">
        <f>_xlfn.XLOOKUP(b2b3[[#This Row],[rxn]],mfs[rxn],mfs[flux_scaled],0)</f>
        <v>0</v>
      </c>
      <c r="J1154">
        <f>(b2b3[[#This Row],[flux]]-b2b3[[#This Row],[flux in mfs]])/b2b3[[#This Row],[flux]]</f>
        <v>1</v>
      </c>
      <c r="K1154">
        <f>ABS(b2b3[[#This Row],[(mfs - b2+b3) / mfs]])</f>
        <v>1</v>
      </c>
      <c r="L1154" t="b">
        <f>_xlfn.TEXTAFTER(b2b3[[#This Row],[rxn]],"-",-1)="SPONT"</f>
        <v>0</v>
      </c>
      <c r="M1154" t="str">
        <f>_xlfn.TEXTAFTER(b2b3[[#This Row],[rxn]],"-",-1)</f>
        <v>rt2834</v>
      </c>
      <c r="N1154">
        <f>_xlfn.XLOOKUP("'PRO-"&amp;b2b3[[#This Row],[enz]]&amp;"'",'[1]Sheet2 (2)'!$A:$A,'[1]Sheet2 (2)'!$B:$B,"")</f>
        <v>1</v>
      </c>
      <c r="O1154">
        <f>IFERROR(_xlfn.XLOOKUP(b2b3[[#This Row],[Column2]],Table17[[#This Row],[rxn-no-enz]],Table17[[#This Row],[flux]],0),0)</f>
        <v>0</v>
      </c>
      <c r="P1154" t="str">
        <f>_xlfn.TEXTBEFORE(b2b3[[#This Row],[rxn]],"-",-1,,,"")</f>
        <v>ENZLOAD-NGLYCANS1_c_FWD</v>
      </c>
    </row>
    <row r="1155" spans="1:16" ht="17" hidden="1" x14ac:dyDescent="0.25">
      <c r="A1155" s="1" t="s">
        <v>4432</v>
      </c>
      <c r="B1155" s="1" t="s">
        <v>2778</v>
      </c>
      <c r="C1155" s="1">
        <v>4.55305851E-7</v>
      </c>
      <c r="D1155" s="1">
        <f>mfs[[#This Row],[flux]]/1000</f>
        <v>4.5530585100000002E-10</v>
      </c>
      <c r="F1155" t="s">
        <v>3926</v>
      </c>
      <c r="G1155" t="s">
        <v>2778</v>
      </c>
      <c r="H1155" s="3">
        <v>1.13377162820124E-14</v>
      </c>
      <c r="I1155">
        <f>_xlfn.XLOOKUP(b2b3[[#This Row],[rxn]],mfs[rxn],mfs[flux_scaled],0)</f>
        <v>0</v>
      </c>
      <c r="J1155">
        <f>(b2b3[[#This Row],[flux]]-b2b3[[#This Row],[flux in mfs]])/b2b3[[#This Row],[flux]]</f>
        <v>1</v>
      </c>
      <c r="K1155">
        <f>ABS(b2b3[[#This Row],[(mfs - b2+b3) / mfs]])</f>
        <v>1</v>
      </c>
      <c r="L1155" t="b">
        <f>_xlfn.TEXTAFTER(b2b3[[#This Row],[rxn]],"-",-1)="SPONT"</f>
        <v>0</v>
      </c>
      <c r="M1155" t="str">
        <f>_xlfn.TEXTAFTER(b2b3[[#This Row],[rxn]],"-",-1)</f>
        <v>ALG1314</v>
      </c>
      <c r="N1155" t="str">
        <f>_xlfn.XLOOKUP("'PRO-"&amp;b2b3[[#This Row],[enz]]&amp;"'",'[1]Sheet2 (2)'!$A:$A,'[1]Sheet2 (2)'!$B:$B,"")</f>
        <v/>
      </c>
      <c r="O1155">
        <f>IFERROR(_xlfn.XLOOKUP(b2b3[[#This Row],[Column2]],Table17[[#This Row],[rxn-no-enz]],Table17[[#This Row],[flux]],0),0)</f>
        <v>0</v>
      </c>
      <c r="P1155" t="str">
        <f>_xlfn.TEXTBEFORE(b2b3[[#This Row],[rxn]],"-",-1,,,"")</f>
        <v>ENZLOAD-NGLYCANS2_c_FWD</v>
      </c>
    </row>
    <row r="1156" spans="1:16" ht="17" hidden="1" x14ac:dyDescent="0.25">
      <c r="A1156" s="1" t="s">
        <v>11831</v>
      </c>
      <c r="B1156" s="1" t="s">
        <v>2778</v>
      </c>
      <c r="C1156" s="1">
        <v>3.5659284E-8</v>
      </c>
      <c r="D1156" s="1">
        <f>mfs[[#This Row],[flux]]/1000</f>
        <v>3.5659283999999997E-11</v>
      </c>
      <c r="F1156" t="s">
        <v>3927</v>
      </c>
      <c r="G1156" t="s">
        <v>2778</v>
      </c>
      <c r="H1156" s="3">
        <v>9.9949852399134603E-13</v>
      </c>
      <c r="I1156">
        <f>_xlfn.XLOOKUP(b2b3[[#This Row],[rxn]],mfs[rxn],mfs[flux_scaled],0)</f>
        <v>0</v>
      </c>
      <c r="J1156">
        <f>(b2b3[[#This Row],[flux]]-b2b3[[#This Row],[flux in mfs]])/b2b3[[#This Row],[flux]]</f>
        <v>1</v>
      </c>
      <c r="K1156">
        <f>ABS(b2b3[[#This Row],[(mfs - b2+b3) / mfs]])</f>
        <v>1</v>
      </c>
      <c r="L1156" t="b">
        <f>_xlfn.TEXTAFTER(b2b3[[#This Row],[rxn]],"-",-1)="SPONT"</f>
        <v>0</v>
      </c>
      <c r="M1156" t="str">
        <f>_xlfn.TEXTAFTER(b2b3[[#This Row],[rxn]],"-",-1)</f>
        <v>rt6298</v>
      </c>
      <c r="N1156">
        <f>_xlfn.XLOOKUP("'PRO-"&amp;b2b3[[#This Row],[enz]]&amp;"'",'[1]Sheet2 (2)'!$A:$A,'[1]Sheet2 (2)'!$B:$B,"")</f>
        <v>1</v>
      </c>
      <c r="O1156">
        <f>IFERROR(_xlfn.XLOOKUP(b2b3[[#This Row],[Column2]],Table17[[#This Row],[rxn-no-enz]],Table17[[#This Row],[flux]],0),0)</f>
        <v>0</v>
      </c>
      <c r="P1156" t="str">
        <f>_xlfn.TEXTBEFORE(b2b3[[#This Row],[rxn]],"-",-1,,,"")</f>
        <v>ENZLOAD-NGLYCANS3_c_FWD</v>
      </c>
    </row>
    <row r="1157" spans="1:16" ht="17" hidden="1" x14ac:dyDescent="0.25">
      <c r="A1157" s="1" t="s">
        <v>4433</v>
      </c>
      <c r="B1157" s="1" t="s">
        <v>2778</v>
      </c>
      <c r="C1157" s="1">
        <v>2.5187825899999999E-7</v>
      </c>
      <c r="D1157" s="1">
        <f>mfs[[#This Row],[flux]]/1000</f>
        <v>2.5187825899999997E-10</v>
      </c>
      <c r="F1157" t="s">
        <v>3928</v>
      </c>
      <c r="G1157" t="s">
        <v>2778</v>
      </c>
      <c r="H1157" s="3">
        <v>2.72616169309758E-12</v>
      </c>
      <c r="I1157">
        <f>_xlfn.XLOOKUP(b2b3[[#This Row],[rxn]],mfs[rxn],mfs[flux_scaled],0)</f>
        <v>0</v>
      </c>
      <c r="J1157">
        <f>(b2b3[[#This Row],[flux]]-b2b3[[#This Row],[flux in mfs]])/b2b3[[#This Row],[flux]]</f>
        <v>1</v>
      </c>
      <c r="K1157">
        <f>ABS(b2b3[[#This Row],[(mfs - b2+b3) / mfs]])</f>
        <v>1</v>
      </c>
      <c r="L1157" t="b">
        <f>_xlfn.TEXTAFTER(b2b3[[#This Row],[rxn]],"-",-1)="SPONT"</f>
        <v>0</v>
      </c>
      <c r="M1157" t="str">
        <f>_xlfn.TEXTAFTER(b2b3[[#This Row],[rxn]],"-",-1)</f>
        <v>rt1727</v>
      </c>
      <c r="N1157">
        <f>_xlfn.XLOOKUP("'PRO-"&amp;b2b3[[#This Row],[enz]]&amp;"'",'[1]Sheet2 (2)'!$A:$A,'[1]Sheet2 (2)'!$B:$B,"")</f>
        <v>1</v>
      </c>
      <c r="O1157">
        <f>IFERROR(_xlfn.XLOOKUP(b2b3[[#This Row],[Column2]],Table17[[#This Row],[rxn-no-enz]],Table17[[#This Row],[flux]],0),0)</f>
        <v>0</v>
      </c>
      <c r="P1157" t="str">
        <f>_xlfn.TEXTBEFORE(b2b3[[#This Row],[rxn]],"-",-1,,,"")</f>
        <v>ENZLOAD-NGLYCANS4_c_FWD</v>
      </c>
    </row>
    <row r="1158" spans="1:16" ht="17" hidden="1" x14ac:dyDescent="0.25">
      <c r="A1158" s="1" t="s">
        <v>11832</v>
      </c>
      <c r="B1158" s="1" t="s">
        <v>2778</v>
      </c>
      <c r="C1158" s="1">
        <v>4.1857120999999998E-8</v>
      </c>
      <c r="D1158" s="1">
        <f>mfs[[#This Row],[flux]]/1000</f>
        <v>4.1857120999999997E-11</v>
      </c>
      <c r="F1158" t="s">
        <v>3929</v>
      </c>
      <c r="G1158" t="s">
        <v>2778</v>
      </c>
      <c r="H1158" s="3">
        <v>2.72616169309758E-12</v>
      </c>
      <c r="I1158">
        <f>_xlfn.XLOOKUP(b2b3[[#This Row],[rxn]],mfs[rxn],mfs[flux_scaled],0)</f>
        <v>0</v>
      </c>
      <c r="J1158">
        <f>(b2b3[[#This Row],[flux]]-b2b3[[#This Row],[flux in mfs]])/b2b3[[#This Row],[flux]]</f>
        <v>1</v>
      </c>
      <c r="K1158">
        <f>ABS(b2b3[[#This Row],[(mfs - b2+b3) / mfs]])</f>
        <v>1</v>
      </c>
      <c r="L1158" t="b">
        <f>_xlfn.TEXTAFTER(b2b3[[#This Row],[rxn]],"-",-1)="SPONT"</f>
        <v>0</v>
      </c>
      <c r="M1158" t="str">
        <f>_xlfn.TEXTAFTER(b2b3[[#This Row],[rxn]],"-",-1)</f>
        <v>rt1727</v>
      </c>
      <c r="N1158">
        <f>_xlfn.XLOOKUP("'PRO-"&amp;b2b3[[#This Row],[enz]]&amp;"'",'[1]Sheet2 (2)'!$A:$A,'[1]Sheet2 (2)'!$B:$B,"")</f>
        <v>1</v>
      </c>
      <c r="O1158">
        <f>IFERROR(_xlfn.XLOOKUP(b2b3[[#This Row],[Column2]],Table17[[#This Row],[rxn-no-enz]],Table17[[#This Row],[flux]],0),0)</f>
        <v>0</v>
      </c>
      <c r="P1158" t="str">
        <f>_xlfn.TEXTBEFORE(b2b3[[#This Row],[rxn]],"-",-1,,,"")</f>
        <v>ENZLOAD-NGLYCANS5_c_FWD</v>
      </c>
    </row>
    <row r="1159" spans="1:16" ht="17" hidden="1" x14ac:dyDescent="0.25">
      <c r="A1159" s="1" t="s">
        <v>4434</v>
      </c>
      <c r="B1159" s="1" t="s">
        <v>2778</v>
      </c>
      <c r="C1159" s="1">
        <v>3.1367455299999997E-7</v>
      </c>
      <c r="D1159" s="1">
        <f>mfs[[#This Row],[flux]]/1000</f>
        <v>3.13674553E-10</v>
      </c>
      <c r="F1159" t="s">
        <v>3930</v>
      </c>
      <c r="G1159" t="s">
        <v>2778</v>
      </c>
      <c r="H1159" s="3">
        <v>8.6463995632046602E-14</v>
      </c>
      <c r="I1159">
        <f>_xlfn.XLOOKUP(b2b3[[#This Row],[rxn]],mfs[rxn],mfs[flux_scaled],0)</f>
        <v>0</v>
      </c>
      <c r="J1159">
        <f>(b2b3[[#This Row],[flux]]-b2b3[[#This Row],[flux in mfs]])/b2b3[[#This Row],[flux]]</f>
        <v>1</v>
      </c>
      <c r="K1159">
        <f>ABS(b2b3[[#This Row],[(mfs - b2+b3) / mfs]])</f>
        <v>1</v>
      </c>
      <c r="L1159" t="b">
        <f>_xlfn.TEXTAFTER(b2b3[[#This Row],[rxn]],"-",-1)="SPONT"</f>
        <v>0</v>
      </c>
      <c r="M1159" t="str">
        <f>_xlfn.TEXTAFTER(b2b3[[#This Row],[rxn]],"-",-1)</f>
        <v>rt1577</v>
      </c>
      <c r="N1159">
        <f>_xlfn.XLOOKUP("'PRO-"&amp;b2b3[[#This Row],[enz]]&amp;"'",'[1]Sheet2 (2)'!$A:$A,'[1]Sheet2 (2)'!$B:$B,"")</f>
        <v>1</v>
      </c>
      <c r="O1159">
        <f>IFERROR(_xlfn.XLOOKUP(b2b3[[#This Row],[Column2]],Table17[[#This Row],[rxn-no-enz]],Table17[[#This Row],[flux]],0),0)</f>
        <v>0</v>
      </c>
      <c r="P1159" t="str">
        <f>_xlfn.TEXTBEFORE(b2b3[[#This Row],[rxn]],"-",-1,,,"")</f>
        <v>ENZLOAD-NGLYCANS6_c_FWD</v>
      </c>
    </row>
    <row r="1160" spans="1:16" ht="17" hidden="1" x14ac:dyDescent="0.25">
      <c r="A1160" s="1" t="s">
        <v>11833</v>
      </c>
      <c r="B1160" s="1" t="s">
        <v>2778</v>
      </c>
      <c r="C1160" s="1">
        <v>1.8807831000000001E-8</v>
      </c>
      <c r="D1160" s="1">
        <f>mfs[[#This Row],[flux]]/1000</f>
        <v>1.8807831000000002E-11</v>
      </c>
      <c r="F1160" t="s">
        <v>3931</v>
      </c>
      <c r="G1160" t="s">
        <v>2778</v>
      </c>
      <c r="H1160" s="3">
        <v>8.6463995632046602E-14</v>
      </c>
      <c r="I1160">
        <f>_xlfn.XLOOKUP(b2b3[[#This Row],[rxn]],mfs[rxn],mfs[flux_scaled],0)</f>
        <v>0</v>
      </c>
      <c r="J1160">
        <f>(b2b3[[#This Row],[flux]]-b2b3[[#This Row],[flux in mfs]])/b2b3[[#This Row],[flux]]</f>
        <v>1</v>
      </c>
      <c r="K1160">
        <f>ABS(b2b3[[#This Row],[(mfs - b2+b3) / mfs]])</f>
        <v>1</v>
      </c>
      <c r="L1160" t="b">
        <f>_xlfn.TEXTAFTER(b2b3[[#This Row],[rxn]],"-",-1)="SPONT"</f>
        <v>0</v>
      </c>
      <c r="M1160" t="str">
        <f>_xlfn.TEXTAFTER(b2b3[[#This Row],[rxn]],"-",-1)</f>
        <v>rt1577</v>
      </c>
      <c r="N1160">
        <f>_xlfn.XLOOKUP("'PRO-"&amp;b2b3[[#This Row],[enz]]&amp;"'",'[1]Sheet2 (2)'!$A:$A,'[1]Sheet2 (2)'!$B:$B,"")</f>
        <v>1</v>
      </c>
      <c r="O1160">
        <f>IFERROR(_xlfn.XLOOKUP(b2b3[[#This Row],[Column2]],Table17[[#This Row],[rxn-no-enz]],Table17[[#This Row],[flux]],0),0)</f>
        <v>0</v>
      </c>
      <c r="P1160" t="str">
        <f>_xlfn.TEXTBEFORE(b2b3[[#This Row],[rxn]],"-",-1,,,"")</f>
        <v>ENZLOAD-NGLYCANS7_c_FWD</v>
      </c>
    </row>
    <row r="1161" spans="1:16" ht="17" hidden="1" x14ac:dyDescent="0.25">
      <c r="A1161" s="1" t="s">
        <v>11834</v>
      </c>
      <c r="B1161" s="1" t="s">
        <v>2778</v>
      </c>
      <c r="C1161" s="1">
        <v>9.2155649500000005E-7</v>
      </c>
      <c r="D1161" s="1">
        <f>mfs[[#This Row],[flux]]/1000</f>
        <v>9.2155649500000007E-10</v>
      </c>
      <c r="F1161" t="s">
        <v>13275</v>
      </c>
      <c r="G1161" t="s">
        <v>2778</v>
      </c>
      <c r="H1161" s="3">
        <v>1.90825308833238E-14</v>
      </c>
      <c r="I1161">
        <f>_xlfn.XLOOKUP(b2b3[[#This Row],[rxn]],mfs[rxn],mfs[flux_scaled],0)</f>
        <v>0</v>
      </c>
      <c r="J1161">
        <f>(b2b3[[#This Row],[flux]]-b2b3[[#This Row],[flux in mfs]])/b2b3[[#This Row],[flux]]</f>
        <v>1</v>
      </c>
      <c r="K1161">
        <f>ABS(b2b3[[#This Row],[(mfs - b2+b3) / mfs]])</f>
        <v>1</v>
      </c>
      <c r="L1161" t="b">
        <f>_xlfn.TEXTAFTER(b2b3[[#This Row],[rxn]],"-",-1)="SPONT"</f>
        <v>0</v>
      </c>
      <c r="M1161" t="str">
        <f>_xlfn.TEXTAFTER(b2b3[[#This Row],[rxn]],"-",-1)</f>
        <v>rt4558</v>
      </c>
      <c r="N1161">
        <f>_xlfn.XLOOKUP("'PRO-"&amp;b2b3[[#This Row],[enz]]&amp;"'",'[1]Sheet2 (2)'!$A:$A,'[1]Sheet2 (2)'!$B:$B,"")</f>
        <v>1</v>
      </c>
      <c r="O1161">
        <f>IFERROR(_xlfn.XLOOKUP(b2b3[[#This Row],[Column2]],Table17[[#This Row],[rxn-no-enz]],Table17[[#This Row],[flux]],0),0)</f>
        <v>0</v>
      </c>
      <c r="P1161" t="str">
        <f>_xlfn.TEXTBEFORE(b2b3[[#This Row],[rxn]],"-",-1,,,"")</f>
        <v>ENZLOAD-NH4t_c_e_FWD</v>
      </c>
    </row>
    <row r="1162" spans="1:16" ht="17" hidden="1" x14ac:dyDescent="0.25">
      <c r="A1162" s="1" t="s">
        <v>11835</v>
      </c>
      <c r="B1162" s="1" t="s">
        <v>2778</v>
      </c>
      <c r="C1162" s="1">
        <v>1.0317607000000001E-8</v>
      </c>
      <c r="D1162" s="1">
        <f>mfs[[#This Row],[flux]]/1000</f>
        <v>1.0317607000000001E-11</v>
      </c>
      <c r="F1162" t="s">
        <v>3932</v>
      </c>
      <c r="G1162" t="s">
        <v>2778</v>
      </c>
      <c r="H1162" s="3">
        <v>1.5197065540115E-12</v>
      </c>
      <c r="I1162">
        <f>_xlfn.XLOOKUP(b2b3[[#This Row],[rxn]],mfs[rxn],mfs[flux_scaled],0)</f>
        <v>0</v>
      </c>
      <c r="J1162">
        <f>(b2b3[[#This Row],[flux]]-b2b3[[#This Row],[flux in mfs]])/b2b3[[#This Row],[flux]]</f>
        <v>1</v>
      </c>
      <c r="K1162">
        <f>ABS(b2b3[[#This Row],[(mfs - b2+b3) / mfs]])</f>
        <v>1</v>
      </c>
      <c r="L1162" t="b">
        <f>_xlfn.TEXTAFTER(b2b3[[#This Row],[rxn]],"-",-1)="SPONT"</f>
        <v>0</v>
      </c>
      <c r="M1162" t="str">
        <f>_xlfn.TEXTAFTER(b2b3[[#This Row],[rxn]],"-",-1)</f>
        <v>rt2062_c</v>
      </c>
      <c r="N1162">
        <f>_xlfn.XLOOKUP("'PRO-"&amp;b2b3[[#This Row],[enz]]&amp;"'",'[1]Sheet2 (2)'!$A:$A,'[1]Sheet2 (2)'!$B:$B,"")</f>
        <v>1</v>
      </c>
      <c r="O1162">
        <f>IFERROR(_xlfn.XLOOKUP(b2b3[[#This Row],[Column2]],Table17[[#This Row],[rxn-no-enz]],Table17[[#This Row],[flux]],0),0)</f>
        <v>0</v>
      </c>
      <c r="P1162" t="str">
        <f>_xlfn.TEXTBEFORE(b2b3[[#This Row],[rxn]],"-",-1,,,"")</f>
        <v>ENZLOAD-NNATi_c_FWD</v>
      </c>
    </row>
    <row r="1163" spans="1:16" ht="17" hidden="1" x14ac:dyDescent="0.25">
      <c r="A1163" s="1" t="s">
        <v>11836</v>
      </c>
      <c r="B1163" s="1" t="s">
        <v>2778</v>
      </c>
      <c r="C1163" s="1">
        <v>4.1947727700000002E-7</v>
      </c>
      <c r="D1163" s="1">
        <f>mfs[[#This Row],[flux]]/1000</f>
        <v>4.1947727700000003E-10</v>
      </c>
      <c r="F1163" t="s">
        <v>3934</v>
      </c>
      <c r="G1163" t="s">
        <v>2778</v>
      </c>
      <c r="H1163" s="3">
        <v>2.9255497663834998E-11</v>
      </c>
      <c r="I1163">
        <f>_xlfn.XLOOKUP(b2b3[[#This Row],[rxn]],mfs[rxn],mfs[flux_scaled],0)</f>
        <v>0</v>
      </c>
      <c r="J1163">
        <f>(b2b3[[#This Row],[flux]]-b2b3[[#This Row],[flux in mfs]])/b2b3[[#This Row],[flux]]</f>
        <v>1</v>
      </c>
      <c r="K1163">
        <f>ABS(b2b3[[#This Row],[(mfs - b2+b3) / mfs]])</f>
        <v>1</v>
      </c>
      <c r="L1163" t="b">
        <f>_xlfn.TEXTAFTER(b2b3[[#This Row],[rxn]],"-",-1)="SPONT"</f>
        <v>0</v>
      </c>
      <c r="M1163" t="str">
        <f>_xlfn.TEXTAFTER(b2b3[[#This Row],[rxn]],"-",-1)</f>
        <v>rt4934</v>
      </c>
      <c r="N1163">
        <f>_xlfn.XLOOKUP("'PRO-"&amp;b2b3[[#This Row],[enz]]&amp;"'",'[1]Sheet2 (2)'!$A:$A,'[1]Sheet2 (2)'!$B:$B,"")</f>
        <v>1</v>
      </c>
      <c r="O1163">
        <f>IFERROR(_xlfn.XLOOKUP(b2b3[[#This Row],[Column2]],Table17[[#This Row],[rxn-no-enz]],Table17[[#This Row],[flux]],0),0)</f>
        <v>0</v>
      </c>
      <c r="P1163" t="str">
        <f>_xlfn.TEXTBEFORE(b2b3[[#This Row],[rxn]],"-",-1,,,"")</f>
        <v>ENZLOAD-OCBT_c_FWD</v>
      </c>
    </row>
    <row r="1164" spans="1:16" ht="17" hidden="1" x14ac:dyDescent="0.25">
      <c r="A1164" s="1" t="s">
        <v>11838</v>
      </c>
      <c r="B1164" s="1" t="s">
        <v>2778</v>
      </c>
      <c r="C1164" s="1">
        <v>2.0262299999999999E-9</v>
      </c>
      <c r="D1164" s="1">
        <f>mfs[[#This Row],[flux]]/1000</f>
        <v>2.0262299999999999E-12</v>
      </c>
      <c r="F1164" t="s">
        <v>3935</v>
      </c>
      <c r="G1164" t="s">
        <v>2778</v>
      </c>
      <c r="H1164" s="3">
        <v>1.23617568215883E-12</v>
      </c>
      <c r="I1164">
        <f>_xlfn.XLOOKUP(b2b3[[#This Row],[rxn]],mfs[rxn],mfs[flux_scaled],0)</f>
        <v>0</v>
      </c>
      <c r="J1164">
        <f>(b2b3[[#This Row],[flux]]-b2b3[[#This Row],[flux in mfs]])/b2b3[[#This Row],[flux]]</f>
        <v>1</v>
      </c>
      <c r="K1164">
        <f>ABS(b2b3[[#This Row],[(mfs - b2+b3) / mfs]])</f>
        <v>1</v>
      </c>
      <c r="L1164" t="b">
        <f>_xlfn.TEXTAFTER(b2b3[[#This Row],[rxn]],"-",-1)="SPONT"</f>
        <v>0</v>
      </c>
      <c r="M1164" t="str">
        <f>_xlfn.TEXTAFTER(b2b3[[#This Row],[rxn]],"-",-1)</f>
        <v>PMT12</v>
      </c>
      <c r="N1164" t="str">
        <f>_xlfn.XLOOKUP("'PRO-"&amp;b2b3[[#This Row],[enz]]&amp;"'",'[1]Sheet2 (2)'!$A:$A,'[1]Sheet2 (2)'!$B:$B,"")</f>
        <v/>
      </c>
      <c r="O1164">
        <f>IFERROR(_xlfn.XLOOKUP(b2b3[[#This Row],[Column2]],Table17[[#This Row],[rxn-no-enz]],Table17[[#This Row],[flux]],0),0)</f>
        <v>0</v>
      </c>
      <c r="P1164" t="str">
        <f>_xlfn.TEXTBEFORE(b2b3[[#This Row],[rxn]],"-",-1,,,"")</f>
        <v>ENZLOAD-OGLYCANS1_r_FWD</v>
      </c>
    </row>
    <row r="1165" spans="1:16" ht="17" hidden="1" x14ac:dyDescent="0.25">
      <c r="A1165" s="1" t="s">
        <v>4436</v>
      </c>
      <c r="B1165" s="1" t="s">
        <v>2778</v>
      </c>
      <c r="C1165" s="1">
        <v>2.8978687900000001E-7</v>
      </c>
      <c r="D1165" s="1">
        <f>mfs[[#This Row],[flux]]/1000</f>
        <v>2.89786879E-10</v>
      </c>
      <c r="F1165" t="s">
        <v>13328</v>
      </c>
      <c r="G1165" t="s">
        <v>2778</v>
      </c>
      <c r="H1165" s="3">
        <v>7.3098226573459598E-14</v>
      </c>
      <c r="I1165">
        <f>_xlfn.XLOOKUP(b2b3[[#This Row],[rxn]],mfs[rxn],mfs[flux_scaled],0)</f>
        <v>0</v>
      </c>
      <c r="J1165">
        <f>(b2b3[[#This Row],[flux]]-b2b3[[#This Row],[flux in mfs]])/b2b3[[#This Row],[flux]]</f>
        <v>1</v>
      </c>
      <c r="K1165">
        <f>ABS(b2b3[[#This Row],[(mfs - b2+b3) / mfs]])</f>
        <v>1</v>
      </c>
      <c r="L1165" t="b">
        <f>_xlfn.TEXTAFTER(b2b3[[#This Row],[rxn]],"-",-1)="SPONT"</f>
        <v>0</v>
      </c>
      <c r="M1165" t="str">
        <f>_xlfn.TEXTAFTER(b2b3[[#This Row],[rxn]],"-",-1)</f>
        <v>rt1384</v>
      </c>
      <c r="N1165">
        <f>_xlfn.XLOOKUP("'PRO-"&amp;b2b3[[#This Row],[enz]]&amp;"'",'[1]Sheet2 (2)'!$A:$A,'[1]Sheet2 (2)'!$B:$B,"")</f>
        <v>1</v>
      </c>
      <c r="O1165">
        <f>IFERROR(_xlfn.XLOOKUP(b2b3[[#This Row],[Column2]],Table17[[#This Row],[rxn-no-enz]],Table17[[#This Row],[flux]],0),0)</f>
        <v>0</v>
      </c>
      <c r="P1165" t="str">
        <f>_xlfn.TEXTBEFORE(b2b3[[#This Row],[rxn]],"-",-1,,,"")</f>
        <v>ENZLOAD-OGLYCANS2_g_FWD</v>
      </c>
    </row>
    <row r="1166" spans="1:16" ht="17" hidden="1" x14ac:dyDescent="0.25">
      <c r="A1166" s="1" t="s">
        <v>11839</v>
      </c>
      <c r="B1166" s="1" t="s">
        <v>2778</v>
      </c>
      <c r="C1166" s="1">
        <v>5.4093929999999999E-8</v>
      </c>
      <c r="D1166" s="1">
        <f>mfs[[#This Row],[flux]]/1000</f>
        <v>5.4093929999999998E-11</v>
      </c>
      <c r="F1166" t="s">
        <v>13276</v>
      </c>
      <c r="G1166" t="s">
        <v>2778</v>
      </c>
      <c r="H1166" s="3">
        <v>7.3098226573459598E-14</v>
      </c>
      <c r="I1166">
        <f>_xlfn.XLOOKUP(b2b3[[#This Row],[rxn]],mfs[rxn],mfs[flux_scaled],0)</f>
        <v>0</v>
      </c>
      <c r="J1166">
        <f>(b2b3[[#This Row],[flux]]-b2b3[[#This Row],[flux in mfs]])/b2b3[[#This Row],[flux]]</f>
        <v>1</v>
      </c>
      <c r="K1166">
        <f>ABS(b2b3[[#This Row],[(mfs - b2+b3) / mfs]])</f>
        <v>1</v>
      </c>
      <c r="L1166" t="b">
        <f>_xlfn.TEXTAFTER(b2b3[[#This Row],[rxn]],"-",-1)="SPONT"</f>
        <v>0</v>
      </c>
      <c r="M1166" t="str">
        <f>_xlfn.TEXTAFTER(b2b3[[#This Row],[rxn]],"-",-1)</f>
        <v>rt1384</v>
      </c>
      <c r="N1166">
        <f>_xlfn.XLOOKUP("'PRO-"&amp;b2b3[[#This Row],[enz]]&amp;"'",'[1]Sheet2 (2)'!$A:$A,'[1]Sheet2 (2)'!$B:$B,"")</f>
        <v>1</v>
      </c>
      <c r="O1166">
        <f>IFERROR(_xlfn.XLOOKUP(b2b3[[#This Row],[Column2]],Table17[[#This Row],[rxn-no-enz]],Table17[[#This Row],[flux]],0),0)</f>
        <v>0</v>
      </c>
      <c r="P1166" t="str">
        <f>_xlfn.TEXTBEFORE(b2b3[[#This Row],[rxn]],"-",-1,,,"")</f>
        <v>ENZLOAD-OGLYCANS3_g_FWD</v>
      </c>
    </row>
    <row r="1167" spans="1:16" ht="17" hidden="1" x14ac:dyDescent="0.25">
      <c r="A1167" s="1" t="s">
        <v>4437</v>
      </c>
      <c r="B1167" s="1" t="s">
        <v>2778</v>
      </c>
      <c r="C1167" s="1">
        <v>2.10343397E-7</v>
      </c>
      <c r="D1167" s="1">
        <f>mfs[[#This Row],[flux]]/1000</f>
        <v>2.1034339700000001E-10</v>
      </c>
      <c r="F1167" t="s">
        <v>3938</v>
      </c>
      <c r="G1167" t="s">
        <v>2778</v>
      </c>
      <c r="H1167" s="3">
        <v>8.2647998368789495E-13</v>
      </c>
      <c r="I1167">
        <f>_xlfn.XLOOKUP(b2b3[[#This Row],[rxn]],mfs[rxn],mfs[flux_scaled],0)</f>
        <v>0</v>
      </c>
      <c r="J1167">
        <f>(b2b3[[#This Row],[flux]]-b2b3[[#This Row],[flux in mfs]])/b2b3[[#This Row],[flux]]</f>
        <v>1</v>
      </c>
      <c r="K1167">
        <f>ABS(b2b3[[#This Row],[(mfs - b2+b3) / mfs]])</f>
        <v>1</v>
      </c>
      <c r="L1167" t="b">
        <f>_xlfn.TEXTAFTER(b2b3[[#This Row],[rxn]],"-",-1)="SPONT"</f>
        <v>0</v>
      </c>
      <c r="M1167" t="str">
        <f>_xlfn.TEXTAFTER(b2b3[[#This Row],[rxn]],"-",-1)</f>
        <v>rt4112</v>
      </c>
      <c r="N1167">
        <f>_xlfn.XLOOKUP("'PRO-"&amp;b2b3[[#This Row],[enz]]&amp;"'",'[1]Sheet2 (2)'!$A:$A,'[1]Sheet2 (2)'!$B:$B,"")</f>
        <v>1</v>
      </c>
      <c r="O1167">
        <f>IFERROR(_xlfn.XLOOKUP(b2b3[[#This Row],[Column2]],Table17[[#This Row],[rxn-no-enz]],Table17[[#This Row],[flux]],0),0)</f>
        <v>0</v>
      </c>
      <c r="P1167" t="str">
        <f>_xlfn.TEXTBEFORE(b2b3[[#This Row],[rxn]],"-",-1,,,"")</f>
        <v>ENZLOAD-OGLYCANS4_g_FWD</v>
      </c>
    </row>
    <row r="1168" spans="1:16" ht="17" hidden="1" x14ac:dyDescent="0.25">
      <c r="A1168" s="1" t="s">
        <v>11840</v>
      </c>
      <c r="B1168" s="1" t="s">
        <v>2778</v>
      </c>
      <c r="C1168" s="1">
        <v>4.8135487799999997E-7</v>
      </c>
      <c r="D1168" s="1">
        <f>mfs[[#This Row],[flux]]/1000</f>
        <v>4.8135487799999993E-10</v>
      </c>
      <c r="F1168" t="s">
        <v>3939</v>
      </c>
      <c r="G1168" t="s">
        <v>2778</v>
      </c>
      <c r="H1168" s="3">
        <v>8.2647998368789495E-13</v>
      </c>
      <c r="I1168">
        <f>_xlfn.XLOOKUP(b2b3[[#This Row],[rxn]],mfs[rxn],mfs[flux_scaled],0)</f>
        <v>0</v>
      </c>
      <c r="J1168">
        <f>(b2b3[[#This Row],[flux]]-b2b3[[#This Row],[flux in mfs]])/b2b3[[#This Row],[flux]]</f>
        <v>1</v>
      </c>
      <c r="K1168">
        <f>ABS(b2b3[[#This Row],[(mfs - b2+b3) / mfs]])</f>
        <v>1</v>
      </c>
      <c r="L1168" t="b">
        <f>_xlfn.TEXTAFTER(b2b3[[#This Row],[rxn]],"-",-1)="SPONT"</f>
        <v>0</v>
      </c>
      <c r="M1168" t="str">
        <f>_xlfn.TEXTAFTER(b2b3[[#This Row],[rxn]],"-",-1)</f>
        <v>rt4112</v>
      </c>
      <c r="N1168">
        <f>_xlfn.XLOOKUP("'PRO-"&amp;b2b3[[#This Row],[enz]]&amp;"'",'[1]Sheet2 (2)'!$A:$A,'[1]Sheet2 (2)'!$B:$B,"")</f>
        <v>1</v>
      </c>
      <c r="O1168">
        <f>IFERROR(_xlfn.XLOOKUP(b2b3[[#This Row],[Column2]],Table17[[#This Row],[rxn-no-enz]],Table17[[#This Row],[flux]],0),0)</f>
        <v>0</v>
      </c>
      <c r="P1168" t="str">
        <f>_xlfn.TEXTBEFORE(b2b3[[#This Row],[rxn]],"-",-1,,,"")</f>
        <v>ENZLOAD-OGLYCANS5_g_FWD</v>
      </c>
    </row>
    <row r="1169" spans="1:16" ht="17" hidden="1" x14ac:dyDescent="0.25">
      <c r="A1169" s="1" t="s">
        <v>4438</v>
      </c>
      <c r="B1169" s="1" t="s">
        <v>2778</v>
      </c>
      <c r="C1169" s="1">
        <v>2.9255497700000001E-7</v>
      </c>
      <c r="D1169" s="1">
        <f>mfs[[#This Row],[flux]]/1000</f>
        <v>2.9255497700000001E-10</v>
      </c>
      <c r="F1169" t="s">
        <v>3940</v>
      </c>
      <c r="G1169" t="s">
        <v>2778</v>
      </c>
      <c r="H1169" s="3">
        <v>1.00074576174574E-14</v>
      </c>
      <c r="I1169">
        <f>_xlfn.XLOOKUP(b2b3[[#This Row],[rxn]],mfs[rxn],mfs[flux_scaled],0)</f>
        <v>0</v>
      </c>
      <c r="J1169">
        <f>(b2b3[[#This Row],[flux]]-b2b3[[#This Row],[flux in mfs]])/b2b3[[#This Row],[flux]]</f>
        <v>1</v>
      </c>
      <c r="K1169">
        <f>ABS(b2b3[[#This Row],[(mfs - b2+b3) / mfs]])</f>
        <v>1</v>
      </c>
      <c r="L1169" t="b">
        <f>_xlfn.TEXTAFTER(b2b3[[#This Row],[rxn]],"-",-1)="SPONT"</f>
        <v>0</v>
      </c>
      <c r="M1169" t="str">
        <f>_xlfn.TEXTAFTER(b2b3[[#This Row],[rxn]],"-",-1)</f>
        <v>rt5646</v>
      </c>
      <c r="N1169">
        <f>_xlfn.XLOOKUP("'PRO-"&amp;b2b3[[#This Row],[enz]]&amp;"'",'[1]Sheet2 (2)'!$A:$A,'[1]Sheet2 (2)'!$B:$B,"")</f>
        <v>1</v>
      </c>
      <c r="O1169">
        <f>IFERROR(_xlfn.XLOOKUP(b2b3[[#This Row],[Column2]],Table17[[#This Row],[rxn-no-enz]],Table17[[#This Row],[flux]],0),0)</f>
        <v>0</v>
      </c>
      <c r="P1169" t="str">
        <f>_xlfn.TEXTBEFORE(b2b3[[#This Row],[rxn]],"-",-1,,,"")</f>
        <v>ENZLOAD-OMCDC_c_FWD</v>
      </c>
    </row>
    <row r="1170" spans="1:16" ht="17" hidden="1" x14ac:dyDescent="0.25">
      <c r="A1170" s="1" t="s">
        <v>4439</v>
      </c>
      <c r="B1170" s="1" t="s">
        <v>2778</v>
      </c>
      <c r="C1170" s="1">
        <v>9.5129859999999994E-9</v>
      </c>
      <c r="D1170" s="1">
        <f>mfs[[#This Row],[flux]]/1000</f>
        <v>9.5129859999999995E-12</v>
      </c>
      <c r="F1170" t="s">
        <v>3941</v>
      </c>
      <c r="G1170" t="s">
        <v>2778</v>
      </c>
      <c r="H1170" s="3">
        <v>2.9132770359530199E-11</v>
      </c>
      <c r="I1170">
        <f>_xlfn.XLOOKUP(b2b3[[#This Row],[rxn]],mfs[rxn],mfs[flux_scaled],0)</f>
        <v>0</v>
      </c>
      <c r="J1170">
        <f>(b2b3[[#This Row],[flux]]-b2b3[[#This Row],[flux in mfs]])/b2b3[[#This Row],[flux]]</f>
        <v>1</v>
      </c>
      <c r="K1170">
        <f>ABS(b2b3[[#This Row],[(mfs - b2+b3) / mfs]])</f>
        <v>1</v>
      </c>
      <c r="L1170" t="b">
        <f>_xlfn.TEXTAFTER(b2b3[[#This Row],[rxn]],"-",-1)="SPONT"</f>
        <v>0</v>
      </c>
      <c r="M1170" t="str">
        <f>_xlfn.TEXTAFTER(b2b3[[#This Row],[rxn]],"-",-1)</f>
        <v>rt3750</v>
      </c>
      <c r="N1170">
        <f>_xlfn.XLOOKUP("'PRO-"&amp;b2b3[[#This Row],[enz]]&amp;"'",'[1]Sheet2 (2)'!$A:$A,'[1]Sheet2 (2)'!$B:$B,"")</f>
        <v>1</v>
      </c>
      <c r="O1170">
        <f>IFERROR(_xlfn.XLOOKUP(b2b3[[#This Row],[Column2]],Table17[[#This Row],[rxn-no-enz]],Table17[[#This Row],[flux]],0),0)</f>
        <v>0</v>
      </c>
      <c r="P1170" t="str">
        <f>_xlfn.TEXTBEFORE(b2b3[[#This Row],[rxn]],"-",-1,,,"")</f>
        <v>ENZLOAD-OMPDC_c_FWD</v>
      </c>
    </row>
    <row r="1171" spans="1:16" ht="17" hidden="1" x14ac:dyDescent="0.25">
      <c r="A1171" s="1" t="s">
        <v>11841</v>
      </c>
      <c r="B1171" s="1" t="s">
        <v>2778</v>
      </c>
      <c r="C1171" s="1">
        <v>8.4833661999999995E-8</v>
      </c>
      <c r="D1171" s="1">
        <f>mfs[[#This Row],[flux]]/1000</f>
        <v>8.4833662E-11</v>
      </c>
      <c r="F1171" t="s">
        <v>3942</v>
      </c>
      <c r="G1171" t="s">
        <v>2778</v>
      </c>
      <c r="H1171" s="3">
        <v>0</v>
      </c>
      <c r="I1171">
        <f>_xlfn.XLOOKUP(b2b3[[#This Row],[rxn]],mfs[rxn],mfs[flux_scaled],0)</f>
        <v>0</v>
      </c>
      <c r="J1171" t="e">
        <f>(b2b3[[#This Row],[flux]]-b2b3[[#This Row],[flux in mfs]])/b2b3[[#This Row],[flux]]</f>
        <v>#DIV/0!</v>
      </c>
      <c r="K1171" t="e">
        <f>ABS(b2b3[[#This Row],[(mfs - b2+b3) / mfs]])</f>
        <v>#DIV/0!</v>
      </c>
      <c r="L1171" t="b">
        <f>_xlfn.TEXTAFTER(b2b3[[#This Row],[rxn]],"-",-1)="SPONT"</f>
        <v>0</v>
      </c>
      <c r="M1171" t="str">
        <f>_xlfn.TEXTAFTER(b2b3[[#This Row],[rxn]],"-",-1)</f>
        <v>rt4267</v>
      </c>
      <c r="N1171">
        <f>_xlfn.XLOOKUP("'PRO-"&amp;b2b3[[#This Row],[enz]]&amp;"'",'[1]Sheet2 (2)'!$A:$A,'[1]Sheet2 (2)'!$B:$B,"")</f>
        <v>1</v>
      </c>
      <c r="O1171">
        <f>IFERROR(_xlfn.XLOOKUP(b2b3[[#This Row],[Column2]],Table17[[#This Row],[rxn-no-enz]],Table17[[#This Row],[flux]],0),0)</f>
        <v>0</v>
      </c>
      <c r="P1171" t="str">
        <f>_xlfn.TEXTBEFORE(b2b3[[#This Row],[rxn]],"-",-1,,,"")</f>
        <v>ENZLOAD-ORNDC_c_FWD</v>
      </c>
    </row>
    <row r="1172" spans="1:16" ht="17" hidden="1" x14ac:dyDescent="0.25">
      <c r="A1172" s="1" t="s">
        <v>13142</v>
      </c>
      <c r="B1172" s="1" t="s">
        <v>2778</v>
      </c>
      <c r="C1172" s="1">
        <v>4.6719042000000003E-8</v>
      </c>
      <c r="D1172" s="1">
        <f>mfs[[#This Row],[flux]]/1000</f>
        <v>4.6719042000000004E-11</v>
      </c>
      <c r="F1172" t="s">
        <v>3943</v>
      </c>
      <c r="G1172" t="s">
        <v>2778</v>
      </c>
      <c r="H1172" s="3">
        <v>2.26345966717636E-11</v>
      </c>
      <c r="I1172">
        <f>_xlfn.XLOOKUP(b2b3[[#This Row],[rxn]],mfs[rxn],mfs[flux_scaled],0)</f>
        <v>0</v>
      </c>
      <c r="J1172">
        <f>(b2b3[[#This Row],[flux]]-b2b3[[#This Row],[flux in mfs]])/b2b3[[#This Row],[flux]]</f>
        <v>1</v>
      </c>
      <c r="K1172">
        <f>ABS(b2b3[[#This Row],[(mfs - b2+b3) / mfs]])</f>
        <v>1</v>
      </c>
      <c r="L1172" t="b">
        <f>_xlfn.TEXTAFTER(b2b3[[#This Row],[rxn]],"-",-1)="SPONT"</f>
        <v>0</v>
      </c>
      <c r="M1172" t="str">
        <f>_xlfn.TEXTAFTER(b2b3[[#This Row],[rxn]],"-",-1)</f>
        <v>rt7840</v>
      </c>
      <c r="N1172">
        <f>_xlfn.XLOOKUP("'PRO-"&amp;b2b3[[#This Row],[enz]]&amp;"'",'[1]Sheet2 (2)'!$A:$A,'[1]Sheet2 (2)'!$B:$B,"")</f>
        <v>1</v>
      </c>
      <c r="O1172">
        <f>IFERROR(_xlfn.XLOOKUP(b2b3[[#This Row],[Column2]],Table17[[#This Row],[rxn-no-enz]],Table17[[#This Row],[flux]],0),0)</f>
        <v>0</v>
      </c>
      <c r="P1172" t="str">
        <f>_xlfn.TEXTBEFORE(b2b3[[#This Row],[rxn]],"-",-1,,,"")</f>
        <v>ENZLOAD-ORNTACi_m_FWD</v>
      </c>
    </row>
    <row r="1173" spans="1:16" ht="17" hidden="1" x14ac:dyDescent="0.25">
      <c r="A1173" s="1" t="s">
        <v>4441</v>
      </c>
      <c r="B1173" s="1" t="s">
        <v>2778</v>
      </c>
      <c r="C1173" s="1">
        <v>1.6313656100000001E-7</v>
      </c>
      <c r="D1173" s="1">
        <f>mfs[[#This Row],[flux]]/1000</f>
        <v>1.6313656100000002E-10</v>
      </c>
      <c r="F1173" t="s">
        <v>3944</v>
      </c>
      <c r="G1173" t="s">
        <v>2778</v>
      </c>
      <c r="H1173" s="3">
        <v>9.5129861249287304E-13</v>
      </c>
      <c r="I1173">
        <f>_xlfn.XLOOKUP(b2b3[[#This Row],[rxn]],mfs[rxn],mfs[flux_scaled],0)</f>
        <v>0</v>
      </c>
      <c r="J1173">
        <f>(b2b3[[#This Row],[flux]]-b2b3[[#This Row],[flux in mfs]])/b2b3[[#This Row],[flux]]</f>
        <v>1</v>
      </c>
      <c r="K1173">
        <f>ABS(b2b3[[#This Row],[(mfs - b2+b3) / mfs]])</f>
        <v>1</v>
      </c>
      <c r="L1173" t="b">
        <f>_xlfn.TEXTAFTER(b2b3[[#This Row],[rxn]],"-",-1)="SPONT"</f>
        <v>0</v>
      </c>
      <c r="M1173" t="str">
        <f>_xlfn.TEXTAFTER(b2b3[[#This Row],[rxn]],"-",-1)</f>
        <v>rt4951</v>
      </c>
      <c r="N1173">
        <f>_xlfn.XLOOKUP("'PRO-"&amp;b2b3[[#This Row],[enz]]&amp;"'",'[1]Sheet2 (2)'!$A:$A,'[1]Sheet2 (2)'!$B:$B,"")</f>
        <v>1</v>
      </c>
      <c r="O1173">
        <f>IFERROR(_xlfn.XLOOKUP(b2b3[[#This Row],[Column2]],Table17[[#This Row],[rxn-no-enz]],Table17[[#This Row],[flux]],0),0)</f>
        <v>0</v>
      </c>
      <c r="P1173" t="str">
        <f>_xlfn.TEXTBEFORE(b2b3[[#This Row],[rxn]],"-",-1,,,"")</f>
        <v>ENZLOAD-ORNtpa_m_FWD</v>
      </c>
    </row>
    <row r="1174" spans="1:16" ht="17" hidden="1" x14ac:dyDescent="0.25">
      <c r="A1174" s="1" t="s">
        <v>4442</v>
      </c>
      <c r="B1174" s="1" t="s">
        <v>2778</v>
      </c>
      <c r="C1174" s="1">
        <v>1.9656364900000001E-7</v>
      </c>
      <c r="D1174" s="1">
        <f>mfs[[#This Row],[flux]]/1000</f>
        <v>1.96563649E-10</v>
      </c>
      <c r="F1174" t="s">
        <v>3945</v>
      </c>
      <c r="G1174" t="s">
        <v>2778</v>
      </c>
      <c r="H1174" s="3">
        <v>4.9390339523961699E-11</v>
      </c>
      <c r="I1174">
        <f>_xlfn.XLOOKUP(b2b3[[#This Row],[rxn]],mfs[rxn],mfs[flux_scaled],0)</f>
        <v>0</v>
      </c>
      <c r="J1174">
        <f>(b2b3[[#This Row],[flux]]-b2b3[[#This Row],[flux in mfs]])/b2b3[[#This Row],[flux]]</f>
        <v>1</v>
      </c>
      <c r="K1174">
        <f>ABS(b2b3[[#This Row],[(mfs - b2+b3) / mfs]])</f>
        <v>1</v>
      </c>
      <c r="L1174" t="b">
        <f>_xlfn.TEXTAFTER(b2b3[[#This Row],[rxn]],"-",-1)="SPONT"</f>
        <v>0</v>
      </c>
      <c r="M1174" t="str">
        <f>_xlfn.TEXTAFTER(b2b3[[#This Row],[rxn]],"-",-1)</f>
        <v>rt2348</v>
      </c>
      <c r="N1174">
        <f>_xlfn.XLOOKUP("'PRO-"&amp;b2b3[[#This Row],[enz]]&amp;"'",'[1]Sheet2 (2)'!$A:$A,'[1]Sheet2 (2)'!$B:$B,"")</f>
        <v>1</v>
      </c>
      <c r="O1174">
        <f>IFERROR(_xlfn.XLOOKUP(b2b3[[#This Row],[Column2]],Table17[[#This Row],[rxn-no-enz]],Table17[[#This Row],[flux]],0),0)</f>
        <v>0</v>
      </c>
      <c r="P1174" t="str">
        <f>_xlfn.TEXTBEFORE(b2b3[[#This Row],[rxn]],"-",-1,,,"")</f>
        <v>ENZLOAD-ORPT_c_REV</v>
      </c>
    </row>
    <row r="1175" spans="1:16" ht="17" hidden="1" x14ac:dyDescent="0.25">
      <c r="A1175" s="1" t="s">
        <v>4443</v>
      </c>
      <c r="B1175" s="1" t="s">
        <v>2778</v>
      </c>
      <c r="C1175" s="1">
        <v>2.1289462000000001E-8</v>
      </c>
      <c r="D1175" s="1">
        <f>mfs[[#This Row],[flux]]/1000</f>
        <v>2.1289462000000001E-11</v>
      </c>
      <c r="F1175" t="s">
        <v>3946</v>
      </c>
      <c r="G1175" t="s">
        <v>2778</v>
      </c>
      <c r="H1175" s="3">
        <v>1.7326791991940998E-11</v>
      </c>
      <c r="I1175">
        <f>_xlfn.XLOOKUP(b2b3[[#This Row],[rxn]],mfs[rxn],mfs[flux_scaled],0)</f>
        <v>0</v>
      </c>
      <c r="J1175">
        <f>(b2b3[[#This Row],[flux]]-b2b3[[#This Row],[flux in mfs]])/b2b3[[#This Row],[flux]]</f>
        <v>1</v>
      </c>
      <c r="K1175">
        <f>ABS(b2b3[[#This Row],[(mfs - b2+b3) / mfs]])</f>
        <v>1</v>
      </c>
      <c r="L1175" t="b">
        <f>_xlfn.TEXTAFTER(b2b3[[#This Row],[rxn]],"-",-1)="SPONT"</f>
        <v>0</v>
      </c>
      <c r="M1175" t="str">
        <f>_xlfn.TEXTAFTER(b2b3[[#This Row],[rxn]],"-",-1)</f>
        <v>rt5064</v>
      </c>
      <c r="N1175">
        <f>_xlfn.XLOOKUP("'PRO-"&amp;b2b3[[#This Row],[enz]]&amp;"'",'[1]Sheet2 (2)'!$A:$A,'[1]Sheet2 (2)'!$B:$B,"")</f>
        <v>1</v>
      </c>
      <c r="O1175">
        <f>IFERROR(_xlfn.XLOOKUP(b2b3[[#This Row],[Column2]],Table17[[#This Row],[rxn-no-enz]],Table17[[#This Row],[flux]],0),0)</f>
        <v>0</v>
      </c>
      <c r="P1175" t="str">
        <f>_xlfn.TEXTBEFORE(b2b3[[#This Row],[rxn]],"-",-1,,,"")</f>
        <v>ENZLOAD-P5CR_c_FWD</v>
      </c>
    </row>
    <row r="1176" spans="1:16" ht="17" hidden="1" x14ac:dyDescent="0.25">
      <c r="A1176" s="1" t="s">
        <v>11843</v>
      </c>
      <c r="B1176" s="1" t="s">
        <v>2778</v>
      </c>
      <c r="C1176" s="1">
        <v>1.11083153E-7</v>
      </c>
      <c r="D1176" s="1">
        <f>mfs[[#This Row],[flux]]/1000</f>
        <v>1.11083153E-10</v>
      </c>
      <c r="F1176" t="s">
        <v>3947</v>
      </c>
      <c r="G1176" t="s">
        <v>2778</v>
      </c>
      <c r="H1176" s="3">
        <v>7.8471455652610194E-12</v>
      </c>
      <c r="I1176">
        <f>_xlfn.XLOOKUP(b2b3[[#This Row],[rxn]],mfs[rxn],mfs[flux_scaled],0)</f>
        <v>0</v>
      </c>
      <c r="J1176">
        <f>(b2b3[[#This Row],[flux]]-b2b3[[#This Row],[flux in mfs]])/b2b3[[#This Row],[flux]]</f>
        <v>1</v>
      </c>
      <c r="K1176">
        <f>ABS(b2b3[[#This Row],[(mfs - b2+b3) / mfs]])</f>
        <v>1</v>
      </c>
      <c r="L1176" t="b">
        <f>_xlfn.TEXTAFTER(b2b3[[#This Row],[rxn]],"-",-1)="SPONT"</f>
        <v>0</v>
      </c>
      <c r="M1176" t="str">
        <f>_xlfn.TEXTAFTER(b2b3[[#This Row],[rxn]],"-",-1)</f>
        <v>rt6753</v>
      </c>
      <c r="N1176">
        <f>_xlfn.XLOOKUP("'PRO-"&amp;b2b3[[#This Row],[enz]]&amp;"'",'[1]Sheet2 (2)'!$A:$A,'[1]Sheet2 (2)'!$B:$B,"")</f>
        <v>1</v>
      </c>
      <c r="O1176">
        <f>IFERROR(_xlfn.XLOOKUP(b2b3[[#This Row],[Column2]],Table17[[#This Row],[rxn-no-enz]],Table17[[#This Row],[flux]],0),0)</f>
        <v>0</v>
      </c>
      <c r="P1176" t="str">
        <f>_xlfn.TEXTBEFORE(b2b3[[#This Row],[rxn]],"-",-1,,,"")</f>
        <v>ENZLOAD-PAILS_rm_FWD</v>
      </c>
    </row>
    <row r="1177" spans="1:16" ht="17" hidden="1" x14ac:dyDescent="0.25">
      <c r="A1177" s="1" t="s">
        <v>4444</v>
      </c>
      <c r="B1177" s="1" t="s">
        <v>2778</v>
      </c>
      <c r="C1177" s="1">
        <v>3.2074874600000001E-7</v>
      </c>
      <c r="D1177" s="1">
        <f>mfs[[#This Row],[flux]]/1000</f>
        <v>3.2074874599999999E-10</v>
      </c>
      <c r="F1177" t="s">
        <v>13277</v>
      </c>
      <c r="G1177" t="s">
        <v>2778</v>
      </c>
      <c r="H1177" s="3">
        <v>4.8560630188636698E-13</v>
      </c>
      <c r="I1177">
        <f>_xlfn.XLOOKUP(b2b3[[#This Row],[rxn]],mfs[rxn],mfs[flux_scaled],0)</f>
        <v>0</v>
      </c>
      <c r="J1177">
        <f>(b2b3[[#This Row],[flux]]-b2b3[[#This Row],[flux in mfs]])/b2b3[[#This Row],[flux]]</f>
        <v>1</v>
      </c>
      <c r="K1177">
        <f>ABS(b2b3[[#This Row],[(mfs - b2+b3) / mfs]])</f>
        <v>1</v>
      </c>
      <c r="L1177" t="b">
        <f>_xlfn.TEXTAFTER(b2b3[[#This Row],[rxn]],"-",-1)="SPONT"</f>
        <v>0</v>
      </c>
      <c r="M1177" t="str">
        <f>_xlfn.TEXTAFTER(b2b3[[#This Row],[rxn]],"-",-1)</f>
        <v>MET16TRX1</v>
      </c>
      <c r="N1177" t="str">
        <f>_xlfn.XLOOKUP("'PRO-"&amp;b2b3[[#This Row],[enz]]&amp;"'",'[1]Sheet2 (2)'!$A:$A,'[1]Sheet2 (2)'!$B:$B,"")</f>
        <v/>
      </c>
      <c r="O1177">
        <f>IFERROR(_xlfn.XLOOKUP(b2b3[[#This Row],[Column2]],Table17[[#This Row],[rxn-no-enz]],Table17[[#This Row],[flux]],0),0)</f>
        <v>0</v>
      </c>
      <c r="P1177" t="str">
        <f>_xlfn.TEXTBEFORE(b2b3[[#This Row],[rxn]],"-",-1,,,"")</f>
        <v>ENZLOAD-PAPSR_c_FWD</v>
      </c>
    </row>
    <row r="1178" spans="1:16" ht="17" hidden="1" x14ac:dyDescent="0.25">
      <c r="A1178" s="1" t="s">
        <v>11844</v>
      </c>
      <c r="B1178" s="1" t="s">
        <v>2778</v>
      </c>
      <c r="C1178" s="1">
        <v>1.5444420500000001E-7</v>
      </c>
      <c r="D1178" s="1">
        <f>mfs[[#This Row],[flux]]/1000</f>
        <v>1.54444205E-10</v>
      </c>
      <c r="F1178" t="s">
        <v>3949</v>
      </c>
      <c r="G1178" t="s">
        <v>2778</v>
      </c>
      <c r="H1178" s="3">
        <v>2.1301779487503201E-12</v>
      </c>
      <c r="I1178">
        <f>_xlfn.XLOOKUP(b2b3[[#This Row],[rxn]],mfs[rxn],mfs[flux_scaled],0)</f>
        <v>0</v>
      </c>
      <c r="J1178">
        <f>(b2b3[[#This Row],[flux]]-b2b3[[#This Row],[flux in mfs]])/b2b3[[#This Row],[flux]]</f>
        <v>1</v>
      </c>
      <c r="K1178">
        <f>ABS(b2b3[[#This Row],[(mfs - b2+b3) / mfs]])</f>
        <v>1</v>
      </c>
      <c r="L1178" t="b">
        <f>_xlfn.TEXTAFTER(b2b3[[#This Row],[rxn]],"-",-1)="SPONT"</f>
        <v>0</v>
      </c>
      <c r="M1178" t="str">
        <f>_xlfn.TEXTAFTER(b2b3[[#This Row],[rxn]],"-",-1)</f>
        <v>rt7325</v>
      </c>
      <c r="N1178">
        <f>_xlfn.XLOOKUP("'PRO-"&amp;b2b3[[#This Row],[enz]]&amp;"'",'[1]Sheet2 (2)'!$A:$A,'[1]Sheet2 (2)'!$B:$B,"")</f>
        <v>1</v>
      </c>
      <c r="O1178">
        <f>IFERROR(_xlfn.XLOOKUP(b2b3[[#This Row],[Column2]],Table17[[#This Row],[rxn-no-enz]],Table17[[#This Row],[flux]],0),0)</f>
        <v>0</v>
      </c>
      <c r="P1178" t="str">
        <f>_xlfn.TEXTBEFORE(b2b3[[#This Row],[rxn]],"-",-1,,,"")</f>
        <v>ENZLOAD-PC_c_FWD</v>
      </c>
    </row>
    <row r="1179" spans="1:16" ht="17" hidden="1" x14ac:dyDescent="0.25">
      <c r="A1179" s="1" t="s">
        <v>11845</v>
      </c>
      <c r="B1179" s="1" t="s">
        <v>2778</v>
      </c>
      <c r="C1179" s="1">
        <v>2.9686150000000001E-9</v>
      </c>
      <c r="D1179" s="1">
        <f>mfs[[#This Row],[flux]]/1000</f>
        <v>2.9686150000000003E-12</v>
      </c>
      <c r="F1179" t="s">
        <v>3950</v>
      </c>
      <c r="G1179" t="s">
        <v>2778</v>
      </c>
      <c r="H1179" s="3">
        <v>1.86876086681789E-12</v>
      </c>
      <c r="I1179">
        <f>_xlfn.XLOOKUP(b2b3[[#This Row],[rxn]],mfs[rxn],mfs[flux_scaled],0)</f>
        <v>0</v>
      </c>
      <c r="J1179">
        <f>(b2b3[[#This Row],[flux]]-b2b3[[#This Row],[flux in mfs]])/b2b3[[#This Row],[flux]]</f>
        <v>1</v>
      </c>
      <c r="K1179">
        <f>ABS(b2b3[[#This Row],[(mfs - b2+b3) / mfs]])</f>
        <v>1</v>
      </c>
      <c r="L1179" t="b">
        <f>_xlfn.TEXTAFTER(b2b3[[#This Row],[rxn]],"-",-1)="SPONT"</f>
        <v>0</v>
      </c>
      <c r="M1179" t="str">
        <f>_xlfn.TEXTAFTER(b2b3[[#This Row],[rxn]],"-",-1)</f>
        <v>rt0302</v>
      </c>
      <c r="N1179">
        <f>_xlfn.XLOOKUP("'PRO-"&amp;b2b3[[#This Row],[enz]]&amp;"'",'[1]Sheet2 (2)'!$A:$A,'[1]Sheet2 (2)'!$B:$B,"")</f>
        <v>1</v>
      </c>
      <c r="O1179">
        <f>IFERROR(_xlfn.XLOOKUP(b2b3[[#This Row],[Column2]],Table17[[#This Row],[rxn-no-enz]],Table17[[#This Row],[flux]],0),0)</f>
        <v>0</v>
      </c>
      <c r="P1179" t="str">
        <f>_xlfn.TEXTBEFORE(b2b3[[#This Row],[rxn]],"-",-1,,,"")</f>
        <v>ENZLOAD-PCOATA160_c_FWD</v>
      </c>
    </row>
    <row r="1180" spans="1:16" ht="17" hidden="1" x14ac:dyDescent="0.25">
      <c r="A1180" s="1" t="s">
        <v>11846</v>
      </c>
      <c r="B1180" s="1" t="s">
        <v>2778</v>
      </c>
      <c r="C1180" s="1">
        <v>6.5310329999999997E-9</v>
      </c>
      <c r="D1180" s="1">
        <f>mfs[[#This Row],[flux]]/1000</f>
        <v>6.531033E-12</v>
      </c>
      <c r="F1180" t="s">
        <v>3951</v>
      </c>
      <c r="G1180" t="s">
        <v>2778</v>
      </c>
      <c r="H1180" s="3">
        <v>1.86876086681789E-12</v>
      </c>
      <c r="I1180">
        <f>_xlfn.XLOOKUP(b2b3[[#This Row],[rxn]],mfs[rxn],mfs[flux_scaled],0)</f>
        <v>0</v>
      </c>
      <c r="J1180">
        <f>(b2b3[[#This Row],[flux]]-b2b3[[#This Row],[flux in mfs]])/b2b3[[#This Row],[flux]]</f>
        <v>1</v>
      </c>
      <c r="K1180">
        <f>ABS(b2b3[[#This Row],[(mfs - b2+b3) / mfs]])</f>
        <v>1</v>
      </c>
      <c r="L1180" t="b">
        <f>_xlfn.TEXTAFTER(b2b3[[#This Row],[rxn]],"-",-1)="SPONT"</f>
        <v>0</v>
      </c>
      <c r="M1180" t="str">
        <f>_xlfn.TEXTAFTER(b2b3[[#This Row],[rxn]],"-",-1)</f>
        <v>rt0302</v>
      </c>
      <c r="N1180">
        <f>_xlfn.XLOOKUP("'PRO-"&amp;b2b3[[#This Row],[enz]]&amp;"'",'[1]Sheet2 (2)'!$A:$A,'[1]Sheet2 (2)'!$B:$B,"")</f>
        <v>1</v>
      </c>
      <c r="O1180">
        <f>IFERROR(_xlfn.XLOOKUP(b2b3[[#This Row],[Column2]],Table17[[#This Row],[rxn-no-enz]],Table17[[#This Row],[flux]],0),0)</f>
        <v>0</v>
      </c>
      <c r="P1180" t="str">
        <f>_xlfn.TEXTBEFORE(b2b3[[#This Row],[rxn]],"-",-1,,,"")</f>
        <v>ENZLOAD-PCOATA180_c_FWD</v>
      </c>
    </row>
    <row r="1181" spans="1:16" ht="17" hidden="1" x14ac:dyDescent="0.25">
      <c r="A1181" s="1" t="s">
        <v>11847</v>
      </c>
      <c r="B1181" s="1" t="s">
        <v>2778</v>
      </c>
      <c r="C1181" s="1">
        <v>2.0293856299999999E-7</v>
      </c>
      <c r="D1181" s="1">
        <f>mfs[[#This Row],[flux]]/1000</f>
        <v>2.02938563E-10</v>
      </c>
      <c r="F1181" t="s">
        <v>3952</v>
      </c>
      <c r="G1181" t="s">
        <v>2778</v>
      </c>
      <c r="H1181" s="3">
        <v>2.3988612053546099E-11</v>
      </c>
      <c r="I1181">
        <f>_xlfn.XLOOKUP(b2b3[[#This Row],[rxn]],mfs[rxn],mfs[flux_scaled],0)</f>
        <v>0</v>
      </c>
      <c r="J1181">
        <f>(b2b3[[#This Row],[flux]]-b2b3[[#This Row],[flux in mfs]])/b2b3[[#This Row],[flux]]</f>
        <v>1</v>
      </c>
      <c r="K1181">
        <f>ABS(b2b3[[#This Row],[(mfs - b2+b3) / mfs]])</f>
        <v>1</v>
      </c>
      <c r="L1181" t="b">
        <f>_xlfn.TEXTAFTER(b2b3[[#This Row],[rxn]],"-",-1)="SPONT"</f>
        <v>0</v>
      </c>
      <c r="M1181" t="str">
        <f>_xlfn.TEXTAFTER(b2b3[[#This Row],[rxn]],"-",-1)</f>
        <v>PDHCPLX</v>
      </c>
      <c r="N1181" t="str">
        <f>_xlfn.XLOOKUP("'PRO-"&amp;b2b3[[#This Row],[enz]]&amp;"'",'[1]Sheet2 (2)'!$A:$A,'[1]Sheet2 (2)'!$B:$B,"")</f>
        <v/>
      </c>
      <c r="O1181">
        <f>IFERROR(_xlfn.XLOOKUP(b2b3[[#This Row],[Column2]],Table17[[#This Row],[rxn-no-enz]],Table17[[#This Row],[flux]],0),0)</f>
        <v>0</v>
      </c>
      <c r="P1181" t="str">
        <f>_xlfn.TEXTBEFORE(b2b3[[#This Row],[rxn]],"-",-1,,,"")</f>
        <v>ENZLOAD-PDH_m_FWD</v>
      </c>
    </row>
    <row r="1182" spans="1:16" ht="17" hidden="1" x14ac:dyDescent="0.25">
      <c r="A1182" s="1" t="s">
        <v>11848</v>
      </c>
      <c r="B1182" s="1" t="s">
        <v>2778</v>
      </c>
      <c r="C1182" s="1">
        <v>2.3999240000000002E-9</v>
      </c>
      <c r="D1182" s="1">
        <f>mfs[[#This Row],[flux]]/1000</f>
        <v>2.399924E-12</v>
      </c>
      <c r="F1182" t="s">
        <v>3953</v>
      </c>
      <c r="G1182" t="s">
        <v>2778</v>
      </c>
      <c r="H1182" s="3">
        <v>1.06268360962646E-11</v>
      </c>
      <c r="I1182">
        <f>_xlfn.XLOOKUP(b2b3[[#This Row],[rxn]],mfs[rxn],mfs[flux_scaled],0)</f>
        <v>0</v>
      </c>
      <c r="J1182">
        <f>(b2b3[[#This Row],[flux]]-b2b3[[#This Row],[flux in mfs]])/b2b3[[#This Row],[flux]]</f>
        <v>1</v>
      </c>
      <c r="K1182">
        <f>ABS(b2b3[[#This Row],[(mfs - b2+b3) / mfs]])</f>
        <v>1</v>
      </c>
      <c r="L1182" t="b">
        <f>_xlfn.TEXTAFTER(b2b3[[#This Row],[rxn]],"-",-1)="SPONT"</f>
        <v>0</v>
      </c>
      <c r="M1182" t="str">
        <f>_xlfn.TEXTAFTER(b2b3[[#This Row],[rxn]],"-",-1)</f>
        <v>rt4380</v>
      </c>
      <c r="N1182">
        <f>_xlfn.XLOOKUP("'PRO-"&amp;b2b3[[#This Row],[enz]]&amp;"'",'[1]Sheet2 (2)'!$A:$A,'[1]Sheet2 (2)'!$B:$B,"")</f>
        <v>1</v>
      </c>
      <c r="O1182">
        <f>IFERROR(_xlfn.XLOOKUP(b2b3[[#This Row],[Column2]],Table17[[#This Row],[rxn-no-enz]],Table17[[#This Row],[flux]],0),0)</f>
        <v>0</v>
      </c>
      <c r="P1182" t="str">
        <f>_xlfn.TEXTBEFORE(b2b3[[#This Row],[rxn]],"-",-1,,,"")</f>
        <v>ENZLOAD-PDMEMT_rm_FWD</v>
      </c>
    </row>
    <row r="1183" spans="1:16" ht="17" hidden="1" x14ac:dyDescent="0.25">
      <c r="A1183" s="1" t="s">
        <v>4445</v>
      </c>
      <c r="B1183" s="1" t="s">
        <v>2778</v>
      </c>
      <c r="C1183" s="1">
        <v>3.9682097210000004E-6</v>
      </c>
      <c r="D1183" s="1">
        <f>mfs[[#This Row],[flux]]/1000</f>
        <v>3.968209721E-9</v>
      </c>
      <c r="F1183" t="s">
        <v>13278</v>
      </c>
      <c r="G1183" t="s">
        <v>2778</v>
      </c>
      <c r="H1183" s="3">
        <v>5.01511931393834E-12</v>
      </c>
      <c r="I1183">
        <f>_xlfn.XLOOKUP(b2b3[[#This Row],[rxn]],mfs[rxn],mfs[flux_scaled],0)</f>
        <v>0</v>
      </c>
      <c r="J1183">
        <f>(b2b3[[#This Row],[flux]]-b2b3[[#This Row],[flux in mfs]])/b2b3[[#This Row],[flux]]</f>
        <v>1</v>
      </c>
      <c r="K1183">
        <f>ABS(b2b3[[#This Row],[(mfs - b2+b3) / mfs]])</f>
        <v>1</v>
      </c>
      <c r="L1183" t="b">
        <f>_xlfn.TEXTAFTER(b2b3[[#This Row],[rxn]],"-",-1)="SPONT"</f>
        <v>0</v>
      </c>
      <c r="M1183" t="str">
        <f>_xlfn.TEXTAFTER(b2b3[[#This Row],[rxn]],"-",-1)</f>
        <v>rt2279</v>
      </c>
      <c r="N1183">
        <f>_xlfn.XLOOKUP("'PRO-"&amp;b2b3[[#This Row],[enz]]&amp;"'",'[1]Sheet2 (2)'!$A:$A,'[1]Sheet2 (2)'!$B:$B,"")</f>
        <v>1</v>
      </c>
      <c r="O1183">
        <f>IFERROR(_xlfn.XLOOKUP(b2b3[[#This Row],[Column2]],Table17[[#This Row],[rxn-no-enz]],Table17[[#This Row],[flux]],0),0)</f>
        <v>0</v>
      </c>
      <c r="P1183" t="str">
        <f>_xlfn.TEXTBEFORE(b2b3[[#This Row],[rxn]],"-",-1,,,"")</f>
        <v>ENZLOAD-PEMT_rm_FWD</v>
      </c>
    </row>
    <row r="1184" spans="1:16" ht="17" hidden="1" x14ac:dyDescent="0.25">
      <c r="A1184" s="1" t="s">
        <v>11849</v>
      </c>
      <c r="B1184" s="1" t="s">
        <v>2778</v>
      </c>
      <c r="C1184" s="1">
        <v>9.9091104999999994E-8</v>
      </c>
      <c r="D1184" s="1">
        <f>mfs[[#This Row],[flux]]/1000</f>
        <v>9.9091104999999989E-11</v>
      </c>
      <c r="F1184" t="s">
        <v>3955</v>
      </c>
      <c r="G1184" t="s">
        <v>2778</v>
      </c>
      <c r="H1184" s="3">
        <v>1.2558930835826E-12</v>
      </c>
      <c r="I1184">
        <f>_xlfn.XLOOKUP(b2b3[[#This Row],[rxn]],mfs[rxn],mfs[flux_scaled],0)</f>
        <v>0</v>
      </c>
      <c r="J1184">
        <f>(b2b3[[#This Row],[flux]]-b2b3[[#This Row],[flux in mfs]])/b2b3[[#This Row],[flux]]</f>
        <v>1</v>
      </c>
      <c r="K1184">
        <f>ABS(b2b3[[#This Row],[(mfs - b2+b3) / mfs]])</f>
        <v>1</v>
      </c>
      <c r="L1184" t="b">
        <f>_xlfn.TEXTAFTER(b2b3[[#This Row],[rxn]],"-",-1)="SPONT"</f>
        <v>0</v>
      </c>
      <c r="M1184" t="str">
        <f>_xlfn.TEXTAFTER(b2b3[[#This Row],[rxn]],"-",-1)</f>
        <v>rt0499</v>
      </c>
      <c r="N1184">
        <f>_xlfn.XLOOKUP("'PRO-"&amp;b2b3[[#This Row],[enz]]&amp;"'",'[1]Sheet2 (2)'!$A:$A,'[1]Sheet2 (2)'!$B:$B,"")</f>
        <v>1</v>
      </c>
      <c r="O1184">
        <f>IFERROR(_xlfn.XLOOKUP(b2b3[[#This Row],[Column2]],Table17[[#This Row],[rxn-no-enz]],Table17[[#This Row],[flux]],0),0)</f>
        <v>0</v>
      </c>
      <c r="P1184" t="str">
        <f>_xlfn.TEXTBEFORE(b2b3[[#This Row],[rxn]],"-",-1,,,"")</f>
        <v>ENZLOAD-PFK_c_FWD</v>
      </c>
    </row>
    <row r="1185" spans="1:16" ht="17" hidden="1" x14ac:dyDescent="0.25">
      <c r="A1185" s="1" t="s">
        <v>4446</v>
      </c>
      <c r="B1185" s="1" t="s">
        <v>2778</v>
      </c>
      <c r="C1185" s="1">
        <v>1.7326791999999999E-7</v>
      </c>
      <c r="D1185" s="1">
        <f>mfs[[#This Row],[flux]]/1000</f>
        <v>1.7326791999999998E-10</v>
      </c>
      <c r="F1185" t="s">
        <v>13279</v>
      </c>
      <c r="G1185" t="s">
        <v>2778</v>
      </c>
      <c r="H1185" s="3">
        <v>3.7991851610514498E-11</v>
      </c>
      <c r="I1185">
        <f>_xlfn.XLOOKUP(b2b3[[#This Row],[rxn]],mfs[rxn],mfs[flux_scaled],0)</f>
        <v>0</v>
      </c>
      <c r="J1185">
        <f>(b2b3[[#This Row],[flux]]-b2b3[[#This Row],[flux in mfs]])/b2b3[[#This Row],[flux]]</f>
        <v>1</v>
      </c>
      <c r="K1185">
        <f>ABS(b2b3[[#This Row],[(mfs - b2+b3) / mfs]])</f>
        <v>1</v>
      </c>
      <c r="L1185" t="b">
        <f>_xlfn.TEXTAFTER(b2b3[[#This Row],[rxn]],"-",-1)="SPONT"</f>
        <v>0</v>
      </c>
      <c r="M1185" t="str">
        <f>_xlfn.TEXTAFTER(b2b3[[#This Row],[rxn]],"-",-1)</f>
        <v>rt0717</v>
      </c>
      <c r="N1185">
        <f>_xlfn.XLOOKUP("'PRO-"&amp;b2b3[[#This Row],[enz]]&amp;"'",'[1]Sheet2 (2)'!$A:$A,'[1]Sheet2 (2)'!$B:$B,"")</f>
        <v>1</v>
      </c>
      <c r="O1185">
        <f>IFERROR(_xlfn.XLOOKUP(b2b3[[#This Row],[Column2]],Table17[[#This Row],[rxn-no-enz]],Table17[[#This Row],[flux]],0),0)</f>
        <v>0</v>
      </c>
      <c r="P1185" t="str">
        <f>_xlfn.TEXTBEFORE(b2b3[[#This Row],[rxn]],"-",-1,,,"")</f>
        <v>ENZLOAD-PGCD_c_FWD</v>
      </c>
    </row>
    <row r="1186" spans="1:16" ht="17" hidden="1" x14ac:dyDescent="0.25">
      <c r="A1186" s="1" t="s">
        <v>4447</v>
      </c>
      <c r="B1186" s="1" t="s">
        <v>2778</v>
      </c>
      <c r="C1186" s="1">
        <v>4.7760232399999995E-7</v>
      </c>
      <c r="D1186" s="1">
        <f>mfs[[#This Row],[flux]]/1000</f>
        <v>4.7760232399999996E-10</v>
      </c>
      <c r="F1186" t="s">
        <v>3956</v>
      </c>
      <c r="G1186" t="s">
        <v>2778</v>
      </c>
      <c r="H1186" s="3">
        <v>2.0286384881259099E-10</v>
      </c>
      <c r="I1186">
        <f>_xlfn.XLOOKUP(b2b3[[#This Row],[rxn]],mfs[rxn],mfs[flux_scaled],0)</f>
        <v>0</v>
      </c>
      <c r="J1186">
        <f>(b2b3[[#This Row],[flux]]-b2b3[[#This Row],[flux in mfs]])/b2b3[[#This Row],[flux]]</f>
        <v>1</v>
      </c>
      <c r="K1186">
        <f>ABS(b2b3[[#This Row],[(mfs - b2+b3) / mfs]])</f>
        <v>1</v>
      </c>
      <c r="L1186" t="b">
        <f>_xlfn.TEXTAFTER(b2b3[[#This Row],[rxn]],"-",-1)="SPONT"</f>
        <v>0</v>
      </c>
      <c r="M1186" t="str">
        <f>_xlfn.TEXTAFTER(b2b3[[#This Row],[rxn]],"-",-1)</f>
        <v>rt1221</v>
      </c>
      <c r="N1186">
        <f>_xlfn.XLOOKUP("'PRO-"&amp;b2b3[[#This Row],[enz]]&amp;"'",'[1]Sheet2 (2)'!$A:$A,'[1]Sheet2 (2)'!$B:$B,"")</f>
        <v>1</v>
      </c>
      <c r="O1186">
        <f>IFERROR(_xlfn.XLOOKUP(b2b3[[#This Row],[Column2]],Table17[[#This Row],[rxn-no-enz]],Table17[[#This Row],[flux]],0),0)</f>
        <v>0</v>
      </c>
      <c r="P1186" t="str">
        <f>_xlfn.TEXTBEFORE(b2b3[[#This Row],[rxn]],"-",-1,,,"")</f>
        <v>ENZLOAD-PGI_c_FWD</v>
      </c>
    </row>
    <row r="1187" spans="1:16" ht="17" hidden="1" x14ac:dyDescent="0.25">
      <c r="A1187" s="1" t="s">
        <v>11850</v>
      </c>
      <c r="B1187" s="1" t="s">
        <v>2778</v>
      </c>
      <c r="C1187" s="1">
        <v>2.2537729999999999E-9</v>
      </c>
      <c r="D1187" s="1">
        <f>mfs[[#This Row],[flux]]/1000</f>
        <v>2.2537729999999997E-12</v>
      </c>
      <c r="F1187" t="s">
        <v>3957</v>
      </c>
      <c r="G1187" t="s">
        <v>2778</v>
      </c>
      <c r="H1187" s="3">
        <v>2.0322685084305799E-10</v>
      </c>
      <c r="I1187">
        <f>_xlfn.XLOOKUP(b2b3[[#This Row],[rxn]],mfs[rxn],mfs[flux_scaled],0)</f>
        <v>0</v>
      </c>
      <c r="J1187">
        <f>(b2b3[[#This Row],[flux]]-b2b3[[#This Row],[flux in mfs]])/b2b3[[#This Row],[flux]]</f>
        <v>1</v>
      </c>
      <c r="K1187">
        <f>ABS(b2b3[[#This Row],[(mfs - b2+b3) / mfs]])</f>
        <v>1</v>
      </c>
      <c r="L1187" t="b">
        <f>_xlfn.TEXTAFTER(b2b3[[#This Row],[rxn]],"-",-1)="SPONT"</f>
        <v>0</v>
      </c>
      <c r="M1187" t="str">
        <f>_xlfn.TEXTAFTER(b2b3[[#This Row],[rxn]],"-",-1)</f>
        <v>rt7353</v>
      </c>
      <c r="N1187">
        <f>_xlfn.XLOOKUP("'PRO-"&amp;b2b3[[#This Row],[enz]]&amp;"'",'[1]Sheet2 (2)'!$A:$A,'[1]Sheet2 (2)'!$B:$B,"")</f>
        <v>1</v>
      </c>
      <c r="O1187">
        <f>IFERROR(_xlfn.XLOOKUP(b2b3[[#This Row],[Column2]],Table17[[#This Row],[rxn-no-enz]],Table17[[#This Row],[flux]],0),0)</f>
        <v>0</v>
      </c>
      <c r="P1187" t="str">
        <f>_xlfn.TEXTBEFORE(b2b3[[#This Row],[rxn]],"-",-1,,,"")</f>
        <v>ENZLOAD-PGK_c_FWD</v>
      </c>
    </row>
    <row r="1188" spans="1:16" ht="17" hidden="1" x14ac:dyDescent="0.25">
      <c r="A1188" s="1" t="s">
        <v>11851</v>
      </c>
      <c r="B1188" s="1" t="s">
        <v>2778</v>
      </c>
      <c r="C1188" s="1">
        <v>8.6257617000000004E-8</v>
      </c>
      <c r="D1188" s="1">
        <f>mfs[[#This Row],[flux]]/1000</f>
        <v>8.6257617000000009E-11</v>
      </c>
      <c r="F1188" t="s">
        <v>3959</v>
      </c>
      <c r="G1188" t="s">
        <v>2778</v>
      </c>
      <c r="H1188" s="3">
        <v>3.40389171222093E-10</v>
      </c>
      <c r="I1188">
        <f>_xlfn.XLOOKUP(b2b3[[#This Row],[rxn]],mfs[rxn],mfs[flux_scaled],0)</f>
        <v>0</v>
      </c>
      <c r="J1188">
        <f>(b2b3[[#This Row],[flux]]-b2b3[[#This Row],[flux in mfs]])/b2b3[[#This Row],[flux]]</f>
        <v>1</v>
      </c>
      <c r="K1188">
        <f>ABS(b2b3[[#This Row],[(mfs - b2+b3) / mfs]])</f>
        <v>1</v>
      </c>
      <c r="L1188" t="b">
        <f>_xlfn.TEXTAFTER(b2b3[[#This Row],[rxn]],"-",-1)="SPONT"</f>
        <v>0</v>
      </c>
      <c r="M1188" t="str">
        <f>_xlfn.TEXTAFTER(b2b3[[#This Row],[rxn]],"-",-1)</f>
        <v>rt1542</v>
      </c>
      <c r="N1188">
        <f>_xlfn.XLOOKUP("'PRO-"&amp;b2b3[[#This Row],[enz]]&amp;"'",'[1]Sheet2 (2)'!$A:$A,'[1]Sheet2 (2)'!$B:$B,"")</f>
        <v>1</v>
      </c>
      <c r="O1188">
        <f>IFERROR(_xlfn.XLOOKUP(b2b3[[#This Row],[Column2]],Table17[[#This Row],[rxn-no-enz]],Table17[[#This Row],[flux]],0),0)</f>
        <v>0</v>
      </c>
      <c r="P1188" t="str">
        <f>_xlfn.TEXTBEFORE(b2b3[[#This Row],[rxn]],"-",-1,,,"")</f>
        <v>ENZLOAD-PGM_c_FWD</v>
      </c>
    </row>
    <row r="1189" spans="1:16" ht="17" hidden="1" x14ac:dyDescent="0.25">
      <c r="A1189" s="1" t="s">
        <v>4448</v>
      </c>
      <c r="B1189" s="1" t="s">
        <v>2778</v>
      </c>
      <c r="C1189" s="1">
        <v>2.7609245000000003E-7</v>
      </c>
      <c r="D1189" s="1">
        <f>mfs[[#This Row],[flux]]/1000</f>
        <v>2.7609245000000003E-10</v>
      </c>
      <c r="F1189" t="s">
        <v>13280</v>
      </c>
      <c r="G1189" t="s">
        <v>2778</v>
      </c>
      <c r="H1189" s="3">
        <v>2.1232977244107401E-10</v>
      </c>
      <c r="I1189">
        <f>_xlfn.XLOOKUP(b2b3[[#This Row],[rxn]],mfs[rxn],mfs[flux_scaled],0)</f>
        <v>0</v>
      </c>
      <c r="J1189">
        <f>(b2b3[[#This Row],[flux]]-b2b3[[#This Row],[flux in mfs]])/b2b3[[#This Row],[flux]]</f>
        <v>1</v>
      </c>
      <c r="K1189">
        <f>ABS(b2b3[[#This Row],[(mfs - b2+b3) / mfs]])</f>
        <v>1</v>
      </c>
      <c r="L1189" t="b">
        <f>_xlfn.TEXTAFTER(b2b3[[#This Row],[rxn]],"-",-1)="SPONT"</f>
        <v>0</v>
      </c>
      <c r="M1189" t="str">
        <f>_xlfn.TEXTAFTER(b2b3[[#This Row],[rxn]],"-",-1)</f>
        <v>rt1591</v>
      </c>
      <c r="N1189">
        <f>_xlfn.XLOOKUP("'PRO-"&amp;b2b3[[#This Row],[enz]]&amp;"'",'[1]Sheet2 (2)'!$A:$A,'[1]Sheet2 (2)'!$B:$B,"")</f>
        <v>1</v>
      </c>
      <c r="O1189">
        <f>IFERROR(_xlfn.XLOOKUP(b2b3[[#This Row],[Column2]],Table17[[#This Row],[rxn-no-enz]],Table17[[#This Row],[flux]],0),0)</f>
        <v>0</v>
      </c>
      <c r="P1189" t="str">
        <f>_xlfn.TEXTBEFORE(b2b3[[#This Row],[rxn]],"-",-1,,,"")</f>
        <v>ENZLOAD-PGMT_c_FWD</v>
      </c>
    </row>
    <row r="1190" spans="1:16" ht="17" hidden="1" x14ac:dyDescent="0.25">
      <c r="A1190" s="1" t="s">
        <v>4449</v>
      </c>
      <c r="B1190" s="1" t="s">
        <v>2778</v>
      </c>
      <c r="C1190" s="1">
        <v>5.0280663E-8</v>
      </c>
      <c r="D1190" s="1">
        <f>mfs[[#This Row],[flux]]/1000</f>
        <v>5.0280663000000001E-11</v>
      </c>
      <c r="F1190" t="s">
        <v>3960</v>
      </c>
      <c r="G1190" t="s">
        <v>2778</v>
      </c>
      <c r="H1190" s="3">
        <v>4.36208168542884E-12</v>
      </c>
      <c r="I1190">
        <f>_xlfn.XLOOKUP(b2b3[[#This Row],[rxn]],mfs[rxn],mfs[flux_scaled],0)</f>
        <v>0</v>
      </c>
      <c r="J1190">
        <f>(b2b3[[#This Row],[flux]]-b2b3[[#This Row],[flux in mfs]])/b2b3[[#This Row],[flux]]</f>
        <v>1</v>
      </c>
      <c r="K1190">
        <f>ABS(b2b3[[#This Row],[(mfs - b2+b3) / mfs]])</f>
        <v>1</v>
      </c>
      <c r="L1190" t="b">
        <f>_xlfn.TEXTAFTER(b2b3[[#This Row],[rxn]],"-",-1)="SPONT"</f>
        <v>0</v>
      </c>
      <c r="M1190" t="str">
        <f>_xlfn.TEXTAFTER(b2b3[[#This Row],[rxn]],"-",-1)</f>
        <v>rt1784_c</v>
      </c>
      <c r="N1190">
        <f>_xlfn.XLOOKUP("'PRO-"&amp;b2b3[[#This Row],[enz]]&amp;"'",'[1]Sheet2 (2)'!$A:$A,'[1]Sheet2 (2)'!$B:$B,"")</f>
        <v>1</v>
      </c>
      <c r="O1190">
        <f>IFERROR(_xlfn.XLOOKUP(b2b3[[#This Row],[Column2]],Table17[[#This Row],[rxn-no-enz]],Table17[[#This Row],[flux]],0),0)</f>
        <v>0</v>
      </c>
      <c r="P1190" t="str">
        <f>_xlfn.TEXTBEFORE(b2b3[[#This Row],[rxn]],"-",-1,,,"")</f>
        <v>ENZLOAD-PHETA1_c_REV</v>
      </c>
    </row>
    <row r="1191" spans="1:16" ht="17" hidden="1" x14ac:dyDescent="0.25">
      <c r="A1191" s="1" t="s">
        <v>11852</v>
      </c>
      <c r="B1191" s="1" t="s">
        <v>2778</v>
      </c>
      <c r="C1191" s="1">
        <v>1.5196952000000002E-8</v>
      </c>
      <c r="D1191" s="1">
        <f>mfs[[#This Row],[flux]]/1000</f>
        <v>1.5196952000000001E-11</v>
      </c>
      <c r="F1191" t="s">
        <v>3961</v>
      </c>
      <c r="G1191" t="s">
        <v>2778</v>
      </c>
      <c r="H1191" s="3">
        <v>1.5683727630428001E-11</v>
      </c>
      <c r="I1191">
        <f>_xlfn.XLOOKUP(b2b3[[#This Row],[rxn]],mfs[rxn],mfs[flux_scaled],0)</f>
        <v>0</v>
      </c>
      <c r="J1191">
        <f>(b2b3[[#This Row],[flux]]-b2b3[[#This Row],[flux in mfs]])/b2b3[[#This Row],[flux]]</f>
        <v>1</v>
      </c>
      <c r="K1191">
        <f>ABS(b2b3[[#This Row],[(mfs - b2+b3) / mfs]])</f>
        <v>1</v>
      </c>
      <c r="L1191" t="b">
        <f>_xlfn.TEXTAFTER(b2b3[[#This Row],[rxn]],"-",-1)="SPONT"</f>
        <v>0</v>
      </c>
      <c r="M1191" t="str">
        <f>_xlfn.TEXTAFTER(b2b3[[#This Row],[rxn]],"-",-1)</f>
        <v>FRS12</v>
      </c>
      <c r="N1191" t="str">
        <f>_xlfn.XLOOKUP("'PRO-"&amp;b2b3[[#This Row],[enz]]&amp;"'",'[1]Sheet2 (2)'!$A:$A,'[1]Sheet2 (2)'!$B:$B,"")</f>
        <v/>
      </c>
      <c r="O1191">
        <f>IFERROR(_xlfn.XLOOKUP(b2b3[[#This Row],[Column2]],Table17[[#This Row],[rxn-no-enz]],Table17[[#This Row],[flux]],0),0)</f>
        <v>0</v>
      </c>
      <c r="P1191" t="str">
        <f>_xlfn.TEXTBEFORE(b2b3[[#This Row],[rxn]],"-",-1,,,"")</f>
        <v>ENZLOAD-PHETRS_c_FWD</v>
      </c>
    </row>
    <row r="1192" spans="1:16" ht="17" hidden="1" x14ac:dyDescent="0.25">
      <c r="A1192" s="1" t="s">
        <v>11853</v>
      </c>
      <c r="B1192" s="1" t="s">
        <v>2778</v>
      </c>
      <c r="C1192" s="1">
        <v>1.13307865E-7</v>
      </c>
      <c r="D1192" s="1">
        <f>mfs[[#This Row],[flux]]/1000</f>
        <v>1.13307865E-10</v>
      </c>
      <c r="F1192" t="s">
        <v>3962</v>
      </c>
      <c r="G1192" t="s">
        <v>2778</v>
      </c>
      <c r="H1192" s="3">
        <v>1.084412764647E-11</v>
      </c>
      <c r="I1192">
        <f>_xlfn.XLOOKUP(b2b3[[#This Row],[rxn]],mfs[rxn],mfs[flux_scaled],0)</f>
        <v>0</v>
      </c>
      <c r="J1192">
        <f>(b2b3[[#This Row],[flux]]-b2b3[[#This Row],[flux in mfs]])/b2b3[[#This Row],[flux]]</f>
        <v>1</v>
      </c>
      <c r="K1192">
        <f>ABS(b2b3[[#This Row],[(mfs - b2+b3) / mfs]])</f>
        <v>1</v>
      </c>
      <c r="L1192" t="b">
        <f>_xlfn.TEXTAFTER(b2b3[[#This Row],[rxn]],"-",-1)="SPONT"</f>
        <v>0</v>
      </c>
      <c r="M1192" t="str">
        <f>_xlfn.TEXTAFTER(b2b3[[#This Row],[rxn]],"-",-1)</f>
        <v>rt1948</v>
      </c>
      <c r="N1192">
        <f>_xlfn.XLOOKUP("'PRO-"&amp;b2b3[[#This Row],[enz]]&amp;"'",'[1]Sheet2 (2)'!$A:$A,'[1]Sheet2 (2)'!$B:$B,"")</f>
        <v>1</v>
      </c>
      <c r="O1192">
        <f>IFERROR(_xlfn.XLOOKUP(b2b3[[#This Row],[Column2]],Table17[[#This Row],[rxn-no-enz]],Table17[[#This Row],[flux]],0),0)</f>
        <v>0</v>
      </c>
      <c r="P1192" t="str">
        <f>_xlfn.TEXTBEFORE(b2b3[[#This Row],[rxn]],"-",-1,,,"")</f>
        <v>ENZLOAD-PItps_e_FWD</v>
      </c>
    </row>
    <row r="1193" spans="1:16" ht="17" hidden="1" x14ac:dyDescent="0.25">
      <c r="A1193" s="1" t="s">
        <v>11854</v>
      </c>
      <c r="B1193" s="1" t="s">
        <v>2778</v>
      </c>
      <c r="C1193" s="1">
        <v>1.3833016000000001E-8</v>
      </c>
      <c r="D1193" s="1">
        <f>mfs[[#This Row],[flux]]/1000</f>
        <v>1.3833016E-11</v>
      </c>
      <c r="F1193" t="s">
        <v>3963</v>
      </c>
      <c r="G1193" t="s">
        <v>2778</v>
      </c>
      <c r="H1193" s="3">
        <v>3.5611724029646501E-10</v>
      </c>
      <c r="I1193">
        <f>_xlfn.XLOOKUP(b2b3[[#This Row],[rxn]],mfs[rxn],mfs[flux_scaled],0)</f>
        <v>0</v>
      </c>
      <c r="J1193">
        <f>(b2b3[[#This Row],[flux]]-b2b3[[#This Row],[flux in mfs]])/b2b3[[#This Row],[flux]]</f>
        <v>1</v>
      </c>
      <c r="K1193">
        <f>ABS(b2b3[[#This Row],[(mfs - b2+b3) / mfs]])</f>
        <v>1</v>
      </c>
      <c r="L1193" t="b">
        <f>_xlfn.TEXTAFTER(b2b3[[#This Row],[rxn]],"-",-1)="SPONT"</f>
        <v>0</v>
      </c>
      <c r="M1193" t="str">
        <f>_xlfn.TEXTAFTER(b2b3[[#This Row],[rxn]],"-",-1)</f>
        <v>rt0521</v>
      </c>
      <c r="N1193">
        <f>_xlfn.XLOOKUP("'PRO-"&amp;b2b3[[#This Row],[enz]]&amp;"'",'[1]Sheet2 (2)'!$A:$A,'[1]Sheet2 (2)'!$B:$B,"")</f>
        <v>1</v>
      </c>
      <c r="O1193">
        <f>IFERROR(_xlfn.XLOOKUP(b2b3[[#This Row],[Column2]],Table17[[#This Row],[rxn-no-enz]],Table17[[#This Row],[flux]],0),0)</f>
        <v>0</v>
      </c>
      <c r="P1193" t="str">
        <f>_xlfn.TEXTBEFORE(b2b3[[#This Row],[rxn]],"-",-1,,,"")</f>
        <v>ENZLOAD-PItps_m_FWD</v>
      </c>
    </row>
    <row r="1194" spans="1:16" ht="17" hidden="1" x14ac:dyDescent="0.25">
      <c r="A1194" s="1" t="s">
        <v>11855</v>
      </c>
      <c r="B1194" s="1" t="s">
        <v>2778</v>
      </c>
      <c r="C1194" s="1">
        <v>6.5092039999999998E-8</v>
      </c>
      <c r="D1194" s="1">
        <f>mfs[[#This Row],[flux]]/1000</f>
        <v>6.5092039999999993E-11</v>
      </c>
      <c r="F1194" t="s">
        <v>3965</v>
      </c>
      <c r="G1194" t="s">
        <v>2778</v>
      </c>
      <c r="H1194" s="3">
        <v>6.1176088129031302E-11</v>
      </c>
      <c r="I1194">
        <f>_xlfn.XLOOKUP(b2b3[[#This Row],[rxn]],mfs[rxn],mfs[flux_scaled],0)</f>
        <v>0</v>
      </c>
      <c r="J1194">
        <f>(b2b3[[#This Row],[flux]]-b2b3[[#This Row],[flux in mfs]])/b2b3[[#This Row],[flux]]</f>
        <v>1</v>
      </c>
      <c r="K1194">
        <f>ABS(b2b3[[#This Row],[(mfs - b2+b3) / mfs]])</f>
        <v>1</v>
      </c>
      <c r="L1194" t="b">
        <f>_xlfn.TEXTAFTER(b2b3[[#This Row],[rxn]],"-",-1)="SPONT"</f>
        <v>0</v>
      </c>
      <c r="M1194" t="str">
        <f>_xlfn.TEXTAFTER(b2b3[[#This Row],[rxn]],"-",-1)</f>
        <v>rt0873</v>
      </c>
      <c r="N1194">
        <f>_xlfn.XLOOKUP("'PRO-"&amp;b2b3[[#This Row],[enz]]&amp;"'",'[1]Sheet2 (2)'!$A:$A,'[1]Sheet2 (2)'!$B:$B,"")</f>
        <v>1</v>
      </c>
      <c r="O1194">
        <f>IFERROR(_xlfn.XLOOKUP(b2b3[[#This Row],[Column2]],Table17[[#This Row],[rxn-no-enz]],Table17[[#This Row],[flux]],0),0)</f>
        <v>0</v>
      </c>
      <c r="P1194" t="str">
        <f>_xlfn.TEXTBEFORE(b2b3[[#This Row],[rxn]],"-",-1,,,"")</f>
        <v>ENZLOAD-PMANM_c_REV</v>
      </c>
    </row>
    <row r="1195" spans="1:16" ht="17" hidden="1" x14ac:dyDescent="0.25">
      <c r="A1195" s="1" t="s">
        <v>4450</v>
      </c>
      <c r="B1195" s="1" t="s">
        <v>2778</v>
      </c>
      <c r="C1195" s="1">
        <v>1.6886843000000001E-8</v>
      </c>
      <c r="D1195" s="1">
        <f>mfs[[#This Row],[flux]]/1000</f>
        <v>1.6886842999999999E-11</v>
      </c>
      <c r="F1195" t="s">
        <v>3966</v>
      </c>
      <c r="G1195" t="s">
        <v>2778</v>
      </c>
      <c r="H1195" s="3">
        <v>1.06268360962646E-11</v>
      </c>
      <c r="I1195">
        <f>_xlfn.XLOOKUP(b2b3[[#This Row],[rxn]],mfs[rxn],mfs[flux_scaled],0)</f>
        <v>0</v>
      </c>
      <c r="J1195">
        <f>(b2b3[[#This Row],[flux]]-b2b3[[#This Row],[flux in mfs]])/b2b3[[#This Row],[flux]]</f>
        <v>1</v>
      </c>
      <c r="K1195">
        <f>ABS(b2b3[[#This Row],[(mfs - b2+b3) / mfs]])</f>
        <v>1</v>
      </c>
      <c r="L1195" t="b">
        <f>_xlfn.TEXTAFTER(b2b3[[#This Row],[rxn]],"-",-1)="SPONT"</f>
        <v>0</v>
      </c>
      <c r="M1195" t="str">
        <f>_xlfn.TEXTAFTER(b2b3[[#This Row],[rxn]],"-",-1)</f>
        <v>rt4380</v>
      </c>
      <c r="N1195">
        <f>_xlfn.XLOOKUP("'PRO-"&amp;b2b3[[#This Row],[enz]]&amp;"'",'[1]Sheet2 (2)'!$A:$A,'[1]Sheet2 (2)'!$B:$B,"")</f>
        <v>1</v>
      </c>
      <c r="O1195">
        <f>IFERROR(_xlfn.XLOOKUP(b2b3[[#This Row],[Column2]],Table17[[#This Row],[rxn-no-enz]],Table17[[#This Row],[flux]],0),0)</f>
        <v>0</v>
      </c>
      <c r="P1195" t="str">
        <f>_xlfn.TEXTBEFORE(b2b3[[#This Row],[rxn]],"-",-1,,,"")</f>
        <v>ENZLOAD-PMEMT_rm_FWD</v>
      </c>
    </row>
    <row r="1196" spans="1:16" ht="17" hidden="1" x14ac:dyDescent="0.25">
      <c r="A1196" s="1" t="s">
        <v>13143</v>
      </c>
      <c r="B1196" s="1" t="s">
        <v>2778</v>
      </c>
      <c r="C1196" s="1">
        <v>1.5653947000000001E-7</v>
      </c>
      <c r="D1196" s="1">
        <f>mfs[[#This Row],[flux]]/1000</f>
        <v>1.5653947E-10</v>
      </c>
      <c r="F1196" t="s">
        <v>3967</v>
      </c>
      <c r="G1196" t="s">
        <v>2778</v>
      </c>
      <c r="H1196" s="3">
        <v>9.1116993499360697E-12</v>
      </c>
      <c r="I1196">
        <f>_xlfn.XLOOKUP(b2b3[[#This Row],[rxn]],mfs[rxn],mfs[flux_scaled],0)</f>
        <v>0</v>
      </c>
      <c r="J1196">
        <f>(b2b3[[#This Row],[flux]]-b2b3[[#This Row],[flux in mfs]])/b2b3[[#This Row],[flux]]</f>
        <v>1</v>
      </c>
      <c r="K1196">
        <f>ABS(b2b3[[#This Row],[(mfs - b2+b3) / mfs]])</f>
        <v>1</v>
      </c>
      <c r="L1196" t="b">
        <f>_xlfn.TEXTAFTER(b2b3[[#This Row],[rxn]],"-",-1)="SPONT"</f>
        <v>0</v>
      </c>
      <c r="M1196" t="str">
        <f>_xlfn.TEXTAFTER(b2b3[[#This Row],[rxn]],"-",-1)</f>
        <v>rt0334</v>
      </c>
      <c r="N1196">
        <f>_xlfn.XLOOKUP("'PRO-"&amp;b2b3[[#This Row],[enz]]&amp;"'",'[1]Sheet2 (2)'!$A:$A,'[1]Sheet2 (2)'!$B:$B,"")</f>
        <v>1</v>
      </c>
      <c r="O1196">
        <f>IFERROR(_xlfn.XLOOKUP(b2b3[[#This Row],[Column2]],Table17[[#This Row],[rxn-no-enz]],Table17[[#This Row],[flux]],0),0)</f>
        <v>0</v>
      </c>
      <c r="P1196" t="str">
        <f>_xlfn.TEXTBEFORE(b2b3[[#This Row],[rxn]],"-",-1,,,"")</f>
        <v>ENZLOAD-PMEVK_c_FWD</v>
      </c>
    </row>
    <row r="1197" spans="1:16" ht="17" hidden="1" x14ac:dyDescent="0.25">
      <c r="A1197" s="1" t="s">
        <v>11857</v>
      </c>
      <c r="B1197" s="1" t="s">
        <v>2778</v>
      </c>
      <c r="C1197" s="1">
        <v>1.3476906E-8</v>
      </c>
      <c r="D1197" s="1">
        <f>mfs[[#This Row],[flux]]/1000</f>
        <v>1.3476906000000001E-11</v>
      </c>
      <c r="F1197" t="s">
        <v>3968</v>
      </c>
      <c r="G1197" t="s">
        <v>2778</v>
      </c>
      <c r="H1197" s="3">
        <v>5.53136974791107E-12</v>
      </c>
      <c r="I1197">
        <f>_xlfn.XLOOKUP(b2b3[[#This Row],[rxn]],mfs[rxn],mfs[flux_scaled],0)</f>
        <v>0</v>
      </c>
      <c r="J1197">
        <f>(b2b3[[#This Row],[flux]]-b2b3[[#This Row],[flux in mfs]])/b2b3[[#This Row],[flux]]</f>
        <v>1</v>
      </c>
      <c r="K1197">
        <f>ABS(b2b3[[#This Row],[(mfs - b2+b3) / mfs]])</f>
        <v>1</v>
      </c>
      <c r="L1197" t="b">
        <f>_xlfn.TEXTAFTER(b2b3[[#This Row],[rxn]],"-",-1)="SPONT"</f>
        <v>0</v>
      </c>
      <c r="M1197" t="str">
        <f>_xlfn.TEXTAFTER(b2b3[[#This Row],[rxn]],"-",-1)</f>
        <v>rt5817</v>
      </c>
      <c r="N1197">
        <f>_xlfn.XLOOKUP("'PRO-"&amp;b2b3[[#This Row],[enz]]&amp;"'",'[1]Sheet2 (2)'!$A:$A,'[1]Sheet2 (2)'!$B:$B,"")</f>
        <v>1</v>
      </c>
      <c r="O1197">
        <f>IFERROR(_xlfn.XLOOKUP(b2b3[[#This Row],[Column2]],Table17[[#This Row],[rxn-no-enz]],Table17[[#This Row],[flux]],0),0)</f>
        <v>0</v>
      </c>
      <c r="P1197" t="str">
        <f>_xlfn.TEXTBEFORE(b2b3[[#This Row],[rxn]],"-",-1,,,"")</f>
        <v>ENZLOAD-PNTK_c_FWD</v>
      </c>
    </row>
    <row r="1198" spans="1:16" ht="17" hidden="1" x14ac:dyDescent="0.25">
      <c r="A1198" s="1" t="s">
        <v>4451</v>
      </c>
      <c r="B1198" s="1" t="s">
        <v>2778</v>
      </c>
      <c r="C1198" s="1">
        <v>2.3543463599999999E-7</v>
      </c>
      <c r="D1198" s="1">
        <f>mfs[[#This Row],[flux]]/1000</f>
        <v>2.35434636E-10</v>
      </c>
      <c r="F1198" t="s">
        <v>3969</v>
      </c>
      <c r="G1198" t="s">
        <v>2778</v>
      </c>
      <c r="H1198" s="3">
        <v>0</v>
      </c>
      <c r="I1198">
        <f>_xlfn.XLOOKUP(b2b3[[#This Row],[rxn]],mfs[rxn],mfs[flux_scaled],0)</f>
        <v>0</v>
      </c>
      <c r="J1198" t="e">
        <f>(b2b3[[#This Row],[flux]]-b2b3[[#This Row],[flux in mfs]])/b2b3[[#This Row],[flux]]</f>
        <v>#DIV/0!</v>
      </c>
      <c r="K1198" t="e">
        <f>ABS(b2b3[[#This Row],[(mfs - b2+b3) / mfs]])</f>
        <v>#DIV/0!</v>
      </c>
      <c r="L1198" t="b">
        <f>_xlfn.TEXTAFTER(b2b3[[#This Row],[rxn]],"-",-1)="SPONT"</f>
        <v>0</v>
      </c>
      <c r="M1198" t="str">
        <f>_xlfn.TEXTAFTER(b2b3[[#This Row],[rxn]],"-",-1)</f>
        <v>rt3985</v>
      </c>
      <c r="N1198">
        <f>_xlfn.XLOOKUP("'PRO-"&amp;b2b3[[#This Row],[enz]]&amp;"'",'[1]Sheet2 (2)'!$A:$A,'[1]Sheet2 (2)'!$B:$B,"")</f>
        <v>1</v>
      </c>
      <c r="O1198">
        <f>IFERROR(_xlfn.XLOOKUP(b2b3[[#This Row],[Column2]],Table17[[#This Row],[rxn-no-enz]],Table17[[#This Row],[flux]],0),0)</f>
        <v>0</v>
      </c>
      <c r="P1198" t="str">
        <f>_xlfn.TEXTBEFORE(b2b3[[#This Row],[rxn]],"-",-1,,,"")</f>
        <v>ENZLOAD-PNTOtps_e_FWD</v>
      </c>
    </row>
    <row r="1199" spans="1:16" ht="17" hidden="1" x14ac:dyDescent="0.25">
      <c r="A1199" s="1" t="s">
        <v>4453</v>
      </c>
      <c r="B1199" s="1" t="s">
        <v>2778</v>
      </c>
      <c r="C1199" s="1">
        <v>5.1053865799999997E-7</v>
      </c>
      <c r="D1199" s="1">
        <f>mfs[[#This Row],[flux]]/1000</f>
        <v>5.1053865800000002E-10</v>
      </c>
      <c r="F1199" t="s">
        <v>3970</v>
      </c>
      <c r="G1199" t="s">
        <v>2778</v>
      </c>
      <c r="H1199" s="3">
        <v>2.5664982832787399E-10</v>
      </c>
      <c r="I1199">
        <f>_xlfn.XLOOKUP(b2b3[[#This Row],[rxn]],mfs[rxn],mfs[flux_scaled],0)</f>
        <v>0</v>
      </c>
      <c r="J1199">
        <f>(b2b3[[#This Row],[flux]]-b2b3[[#This Row],[flux in mfs]])/b2b3[[#This Row],[flux]]</f>
        <v>1</v>
      </c>
      <c r="K1199">
        <f>ABS(b2b3[[#This Row],[(mfs - b2+b3) / mfs]])</f>
        <v>1</v>
      </c>
      <c r="L1199" t="b">
        <f>_xlfn.TEXTAFTER(b2b3[[#This Row],[rxn]],"-",-1)="SPONT"</f>
        <v>0</v>
      </c>
      <c r="M1199" t="str">
        <f>_xlfn.TEXTAFTER(b2b3[[#This Row],[rxn]],"-",-1)</f>
        <v>rt7511</v>
      </c>
      <c r="N1199">
        <f>_xlfn.XLOOKUP("'PRO-"&amp;b2b3[[#This Row],[enz]]&amp;"'",'[1]Sheet2 (2)'!$A:$A,'[1]Sheet2 (2)'!$B:$B,"")</f>
        <v>1</v>
      </c>
      <c r="O1199">
        <f>IFERROR(_xlfn.XLOOKUP(b2b3[[#This Row],[Column2]],Table17[[#This Row],[rxn-no-enz]],Table17[[#This Row],[flux]],0),0)</f>
        <v>0</v>
      </c>
      <c r="P1199" t="str">
        <f>_xlfn.TEXTBEFORE(b2b3[[#This Row],[rxn]],"-",-1,,,"")</f>
        <v>ENZLOAD-PPA_c_FWD</v>
      </c>
    </row>
    <row r="1200" spans="1:16" ht="17" hidden="1" x14ac:dyDescent="0.25">
      <c r="A1200" s="1" t="s">
        <v>11858</v>
      </c>
      <c r="B1200" s="1" t="s">
        <v>2778</v>
      </c>
      <c r="C1200" s="1">
        <v>9.9929310600000009E-7</v>
      </c>
      <c r="D1200" s="1">
        <f>mfs[[#This Row],[flux]]/1000</f>
        <v>9.9929310599999999E-10</v>
      </c>
      <c r="F1200" t="s">
        <v>3971</v>
      </c>
      <c r="G1200" t="s">
        <v>2778</v>
      </c>
      <c r="H1200" s="3">
        <v>6.9739086500361703E-13</v>
      </c>
      <c r="I1200">
        <f>_xlfn.XLOOKUP(b2b3[[#This Row],[rxn]],mfs[rxn],mfs[flux_scaled],0)</f>
        <v>0</v>
      </c>
      <c r="J1200">
        <f>(b2b3[[#This Row],[flux]]-b2b3[[#This Row],[flux in mfs]])/b2b3[[#This Row],[flux]]</f>
        <v>1</v>
      </c>
      <c r="K1200">
        <f>ABS(b2b3[[#This Row],[(mfs - b2+b3) / mfs]])</f>
        <v>1</v>
      </c>
      <c r="L1200" t="b">
        <f>_xlfn.TEXTAFTER(b2b3[[#This Row],[rxn]],"-",-1)="SPONT"</f>
        <v>0</v>
      </c>
      <c r="M1200" t="str">
        <f>_xlfn.TEXTAFTER(b2b3[[#This Row],[rxn]],"-",-1)</f>
        <v>rt6350</v>
      </c>
      <c r="N1200">
        <f>_xlfn.XLOOKUP("'PRO-"&amp;b2b3[[#This Row],[enz]]&amp;"'",'[1]Sheet2 (2)'!$A:$A,'[1]Sheet2 (2)'!$B:$B,"")</f>
        <v>1</v>
      </c>
      <c r="O1200">
        <f>IFERROR(_xlfn.XLOOKUP(b2b3[[#This Row],[Column2]],Table17[[#This Row],[rxn-no-enz]],Table17[[#This Row],[flux]],0),0)</f>
        <v>0</v>
      </c>
      <c r="P1200" t="str">
        <f>_xlfn.TEXTBEFORE(b2b3[[#This Row],[rxn]],"-",-1,,,"")</f>
        <v>ENZLOAD-PPBNGD_c_FWD</v>
      </c>
    </row>
    <row r="1201" spans="1:16" ht="17" hidden="1" x14ac:dyDescent="0.25">
      <c r="A1201" s="1" t="s">
        <v>11859</v>
      </c>
      <c r="B1201" s="1" t="s">
        <v>2778</v>
      </c>
      <c r="C1201" s="1">
        <v>3.3590118000000003E-8</v>
      </c>
      <c r="D1201" s="1">
        <f>mfs[[#This Row],[flux]]/1000</f>
        <v>3.3590118000000001E-11</v>
      </c>
      <c r="F1201" t="s">
        <v>3972</v>
      </c>
      <c r="G1201" t="s">
        <v>2778</v>
      </c>
      <c r="H1201" s="3">
        <v>4.0093593222273498E-12</v>
      </c>
      <c r="I1201">
        <f>_xlfn.XLOOKUP(b2b3[[#This Row],[rxn]],mfs[rxn],mfs[flux_scaled],0)</f>
        <v>0</v>
      </c>
      <c r="J1201">
        <f>(b2b3[[#This Row],[flux]]-b2b3[[#This Row],[flux in mfs]])/b2b3[[#This Row],[flux]]</f>
        <v>1</v>
      </c>
      <c r="K1201">
        <f>ABS(b2b3[[#This Row],[(mfs - b2+b3) / mfs]])</f>
        <v>1</v>
      </c>
      <c r="L1201" t="b">
        <f>_xlfn.TEXTAFTER(b2b3[[#This Row],[rxn]],"-",-1)="SPONT"</f>
        <v>0</v>
      </c>
      <c r="M1201" t="str">
        <f>_xlfn.TEXTAFTER(b2b3[[#This Row],[rxn]],"-",-1)</f>
        <v>rt5026</v>
      </c>
      <c r="N1201">
        <f>_xlfn.XLOOKUP("'PRO-"&amp;b2b3[[#This Row],[enz]]&amp;"'",'[1]Sheet2 (2)'!$A:$A,'[1]Sheet2 (2)'!$B:$B,"")</f>
        <v>1</v>
      </c>
      <c r="O1201">
        <f>IFERROR(_xlfn.XLOOKUP(b2b3[[#This Row],[Column2]],Table17[[#This Row],[rxn-no-enz]],Table17[[#This Row],[flux]],0),0)</f>
        <v>0</v>
      </c>
      <c r="P1201" t="str">
        <f>_xlfn.TEXTBEFORE(b2b3[[#This Row],[rxn]],"-",-1,,,"")</f>
        <v>ENZLOAD-PPBNGS_1_c_FWD</v>
      </c>
    </row>
    <row r="1202" spans="1:16" ht="17" hidden="1" x14ac:dyDescent="0.25">
      <c r="A1202" s="1" t="s">
        <v>4454</v>
      </c>
      <c r="B1202" s="1" t="s">
        <v>2778</v>
      </c>
      <c r="C1202" s="1">
        <v>1.845788775E-6</v>
      </c>
      <c r="D1202" s="1">
        <f>mfs[[#This Row],[flux]]/1000</f>
        <v>1.8457887750000001E-9</v>
      </c>
      <c r="F1202" t="s">
        <v>3974</v>
      </c>
      <c r="G1202" t="s">
        <v>2778</v>
      </c>
      <c r="H1202" s="3">
        <v>1.2336838145116099E-11</v>
      </c>
      <c r="I1202">
        <f>_xlfn.XLOOKUP(b2b3[[#This Row],[rxn]],mfs[rxn],mfs[flux_scaled],0)</f>
        <v>0</v>
      </c>
      <c r="J1202">
        <f>(b2b3[[#This Row],[flux]]-b2b3[[#This Row],[flux in mfs]])/b2b3[[#This Row],[flux]]</f>
        <v>1</v>
      </c>
      <c r="K1202">
        <f>ABS(b2b3[[#This Row],[(mfs - b2+b3) / mfs]])</f>
        <v>1</v>
      </c>
      <c r="L1202" t="b">
        <f>_xlfn.TEXTAFTER(b2b3[[#This Row],[rxn]],"-",-1)="SPONT"</f>
        <v>0</v>
      </c>
      <c r="M1202" t="str">
        <f>_xlfn.TEXTAFTER(b2b3[[#This Row],[rxn]],"-",-1)</f>
        <v>rt0510</v>
      </c>
      <c r="N1202">
        <f>_xlfn.XLOOKUP("'PRO-"&amp;b2b3[[#This Row],[enz]]&amp;"'",'[1]Sheet2 (2)'!$A:$A,'[1]Sheet2 (2)'!$B:$B,"")</f>
        <v>1</v>
      </c>
      <c r="O1202">
        <f>IFERROR(_xlfn.XLOOKUP(b2b3[[#This Row],[Column2]],Table17[[#This Row],[rxn-no-enz]],Table17[[#This Row],[flux]],0),0)</f>
        <v>0</v>
      </c>
      <c r="P1202" t="str">
        <f>_xlfn.TEXTBEFORE(b2b3[[#This Row],[rxn]],"-",-1,,,"")</f>
        <v>ENZLOAD-PPNCL2_c_FWD</v>
      </c>
    </row>
    <row r="1203" spans="1:16" ht="17" hidden="1" x14ac:dyDescent="0.25">
      <c r="A1203" s="1" t="s">
        <v>4455</v>
      </c>
      <c r="B1203" s="1" t="s">
        <v>2778</v>
      </c>
      <c r="C1203" s="1">
        <v>1.3271577870000001E-6</v>
      </c>
      <c r="D1203" s="1">
        <f>mfs[[#This Row],[flux]]/1000</f>
        <v>1.327157787E-9</v>
      </c>
      <c r="F1203" t="s">
        <v>3975</v>
      </c>
      <c r="G1203" t="s">
        <v>2778</v>
      </c>
      <c r="H1203" s="3">
        <v>4.5527756400017397E-12</v>
      </c>
      <c r="I1203">
        <f>_xlfn.XLOOKUP(b2b3[[#This Row],[rxn]],mfs[rxn],mfs[flux_scaled],0)</f>
        <v>0</v>
      </c>
      <c r="J1203">
        <f>(b2b3[[#This Row],[flux]]-b2b3[[#This Row],[flux in mfs]])/b2b3[[#This Row],[flux]]</f>
        <v>1</v>
      </c>
      <c r="K1203">
        <f>ABS(b2b3[[#This Row],[(mfs - b2+b3) / mfs]])</f>
        <v>1</v>
      </c>
      <c r="L1203" t="b">
        <f>_xlfn.TEXTAFTER(b2b3[[#This Row],[rxn]],"-",-1)="SPONT"</f>
        <v>0</v>
      </c>
      <c r="M1203" t="str">
        <f>_xlfn.TEXTAFTER(b2b3[[#This Row],[rxn]],"-",-1)</f>
        <v>rt7857</v>
      </c>
      <c r="N1203">
        <f>_xlfn.XLOOKUP("'PRO-"&amp;b2b3[[#This Row],[enz]]&amp;"'",'[1]Sheet2 (2)'!$A:$A,'[1]Sheet2 (2)'!$B:$B,"")</f>
        <v>1</v>
      </c>
      <c r="O1203">
        <f>IFERROR(_xlfn.XLOOKUP(b2b3[[#This Row],[Column2]],Table17[[#This Row],[rxn-no-enz]],Table17[[#This Row],[flux]],0),0)</f>
        <v>0</v>
      </c>
      <c r="P1203" t="str">
        <f>_xlfn.TEXTBEFORE(b2b3[[#This Row],[rxn]],"-",-1,,,"")</f>
        <v>ENZLOAD-PPND2_c_FWD</v>
      </c>
    </row>
    <row r="1204" spans="1:16" ht="17" hidden="1" x14ac:dyDescent="0.25">
      <c r="A1204" s="1" t="s">
        <v>11860</v>
      </c>
      <c r="B1204" s="1" t="s">
        <v>2778</v>
      </c>
      <c r="C1204" s="1">
        <v>5.5534299999999999E-10</v>
      </c>
      <c r="D1204" s="1">
        <f>mfs[[#This Row],[flux]]/1000</f>
        <v>5.5534299999999995E-13</v>
      </c>
      <c r="F1204" t="s">
        <v>3976</v>
      </c>
      <c r="G1204" t="s">
        <v>2778</v>
      </c>
      <c r="H1204" s="3">
        <v>2.4564552741552199E-12</v>
      </c>
      <c r="I1204">
        <f>_xlfn.XLOOKUP(b2b3[[#This Row],[rxn]],mfs[rxn],mfs[flux_scaled],0)</f>
        <v>0</v>
      </c>
      <c r="J1204">
        <f>(b2b3[[#This Row],[flux]]-b2b3[[#This Row],[flux in mfs]])/b2b3[[#This Row],[flux]]</f>
        <v>1</v>
      </c>
      <c r="K1204">
        <f>ABS(b2b3[[#This Row],[(mfs - b2+b3) / mfs]])</f>
        <v>1</v>
      </c>
      <c r="L1204" t="b">
        <f>_xlfn.TEXTAFTER(b2b3[[#This Row],[rxn]],"-",-1)="SPONT"</f>
        <v>0</v>
      </c>
      <c r="M1204" t="str">
        <f>_xlfn.TEXTAFTER(b2b3[[#This Row],[rxn]],"-",-1)</f>
        <v>rt5827</v>
      </c>
      <c r="N1204">
        <f>_xlfn.XLOOKUP("'PRO-"&amp;b2b3[[#This Row],[enz]]&amp;"'",'[1]Sheet2 (2)'!$A:$A,'[1]Sheet2 (2)'!$B:$B,"")</f>
        <v>1</v>
      </c>
      <c r="O1204">
        <f>IFERROR(_xlfn.XLOOKUP(b2b3[[#This Row],[Column2]],Table17[[#This Row],[rxn-no-enz]],Table17[[#This Row],[flux]],0),0)</f>
        <v>0</v>
      </c>
      <c r="P1204" t="str">
        <f>_xlfn.TEXTBEFORE(b2b3[[#This Row],[rxn]],"-",-1,,,"")</f>
        <v>ENZLOAD-PPNDH_c_FWD</v>
      </c>
    </row>
    <row r="1205" spans="1:16" ht="17" hidden="1" x14ac:dyDescent="0.25">
      <c r="A1205" s="1" t="s">
        <v>11861</v>
      </c>
      <c r="B1205" s="1" t="s">
        <v>2778</v>
      </c>
      <c r="C1205" s="1">
        <v>1.0897293999999999E-8</v>
      </c>
      <c r="D1205" s="1">
        <f>mfs[[#This Row],[flux]]/1000</f>
        <v>1.0897293999999999E-11</v>
      </c>
      <c r="F1205" t="s">
        <v>3977</v>
      </c>
      <c r="G1205" t="s">
        <v>2778</v>
      </c>
      <c r="H1205" s="3">
        <v>1.07374929467576E-12</v>
      </c>
      <c r="I1205">
        <f>_xlfn.XLOOKUP(b2b3[[#This Row],[rxn]],mfs[rxn],mfs[flux_scaled],0)</f>
        <v>0</v>
      </c>
      <c r="J1205">
        <f>(b2b3[[#This Row],[flux]]-b2b3[[#This Row],[flux in mfs]])/b2b3[[#This Row],[flux]]</f>
        <v>1</v>
      </c>
      <c r="K1205">
        <f>ABS(b2b3[[#This Row],[(mfs - b2+b3) / mfs]])</f>
        <v>1</v>
      </c>
      <c r="L1205" t="b">
        <f>_xlfn.TEXTAFTER(b2b3[[#This Row],[rxn]],"-",-1)="SPONT"</f>
        <v>0</v>
      </c>
      <c r="M1205" t="str">
        <f>_xlfn.TEXTAFTER(b2b3[[#This Row],[rxn]],"-",-1)</f>
        <v>rt3499</v>
      </c>
      <c r="N1205">
        <f>_xlfn.XLOOKUP("'PRO-"&amp;b2b3[[#This Row],[enz]]&amp;"'",'[1]Sheet2 (2)'!$A:$A,'[1]Sheet2 (2)'!$B:$B,"")</f>
        <v>1</v>
      </c>
      <c r="O1205">
        <f>IFERROR(_xlfn.XLOOKUP(b2b3[[#This Row],[Column2]],Table17[[#This Row],[rxn-no-enz]],Table17[[#This Row],[flux]],0),0)</f>
        <v>0</v>
      </c>
      <c r="P1205" t="str">
        <f>_xlfn.TEXTBEFORE(b2b3[[#This Row],[rxn]],"-",-1,,,"")</f>
        <v>ENZLOAD-PPPGO_m_FWD</v>
      </c>
    </row>
    <row r="1206" spans="1:16" ht="17" hidden="1" x14ac:dyDescent="0.25">
      <c r="A1206" s="1" t="s">
        <v>11862</v>
      </c>
      <c r="B1206" s="1" t="s">
        <v>2778</v>
      </c>
      <c r="C1206" s="1">
        <v>5.7496130000000001E-9</v>
      </c>
      <c r="D1206" s="1">
        <f>mfs[[#This Row],[flux]]/1000</f>
        <v>5.7496129999999999E-12</v>
      </c>
      <c r="F1206" t="s">
        <v>3978</v>
      </c>
      <c r="G1206" t="s">
        <v>2778</v>
      </c>
      <c r="H1206" s="3">
        <v>1.01458735682656E-13</v>
      </c>
      <c r="I1206">
        <f>_xlfn.XLOOKUP(b2b3[[#This Row],[rxn]],mfs[rxn],mfs[flux_scaled],0)</f>
        <v>0</v>
      </c>
      <c r="J1206">
        <f>(b2b3[[#This Row],[flux]]-b2b3[[#This Row],[flux in mfs]])/b2b3[[#This Row],[flux]]</f>
        <v>1</v>
      </c>
      <c r="K1206">
        <f>ABS(b2b3[[#This Row],[(mfs - b2+b3) / mfs]])</f>
        <v>1</v>
      </c>
      <c r="L1206" t="b">
        <f>_xlfn.TEXTAFTER(b2b3[[#This Row],[rxn]],"-",-1)="SPONT"</f>
        <v>0</v>
      </c>
      <c r="M1206" t="str">
        <f>_xlfn.TEXTAFTER(b2b3[[#This Row],[rxn]],"-",-1)</f>
        <v>rt4281</v>
      </c>
      <c r="N1206">
        <f>_xlfn.XLOOKUP("'PRO-"&amp;b2b3[[#This Row],[enz]]&amp;"'",'[1]Sheet2 (2)'!$A:$A,'[1]Sheet2 (2)'!$B:$B,"")</f>
        <v>1</v>
      </c>
      <c r="O1206">
        <f>IFERROR(_xlfn.XLOOKUP(b2b3[[#This Row],[Column2]],Table17[[#This Row],[rxn-no-enz]],Table17[[#This Row],[flux]],0),0)</f>
        <v>0</v>
      </c>
      <c r="P1206" t="str">
        <f>_xlfn.TEXTBEFORE(b2b3[[#This Row],[rxn]],"-",-1,,,"")</f>
        <v>ENZLOAD-PPTT_l_FWD</v>
      </c>
    </row>
    <row r="1207" spans="1:16" ht="17" hidden="1" x14ac:dyDescent="0.25">
      <c r="A1207" s="1" t="s">
        <v>11863</v>
      </c>
      <c r="B1207" s="1" t="s">
        <v>2778</v>
      </c>
      <c r="C1207" s="1">
        <v>1.6032460999999999E-8</v>
      </c>
      <c r="D1207" s="1">
        <f>mfs[[#This Row],[flux]]/1000</f>
        <v>1.6032460999999997E-11</v>
      </c>
      <c r="F1207" t="s">
        <v>3979</v>
      </c>
      <c r="G1207" t="s">
        <v>2778</v>
      </c>
      <c r="H1207" s="3">
        <v>2.8623074957335499E-11</v>
      </c>
      <c r="I1207">
        <f>_xlfn.XLOOKUP(b2b3[[#This Row],[rxn]],mfs[rxn],mfs[flux_scaled],0)</f>
        <v>0</v>
      </c>
      <c r="J1207">
        <f>(b2b3[[#This Row],[flux]]-b2b3[[#This Row],[flux in mfs]])/b2b3[[#This Row],[flux]]</f>
        <v>1</v>
      </c>
      <c r="K1207">
        <f>ABS(b2b3[[#This Row],[(mfs - b2+b3) / mfs]])</f>
        <v>1</v>
      </c>
      <c r="L1207" t="b">
        <f>_xlfn.TEXTAFTER(b2b3[[#This Row],[rxn]],"-",-1)="SPONT"</f>
        <v>0</v>
      </c>
      <c r="M1207" t="str">
        <f>_xlfn.TEXTAFTER(b2b3[[#This Row],[rxn]],"-",-1)</f>
        <v>rt5891</v>
      </c>
      <c r="N1207">
        <f>_xlfn.XLOOKUP("'PRO-"&amp;b2b3[[#This Row],[enz]]&amp;"'",'[1]Sheet2 (2)'!$A:$A,'[1]Sheet2 (2)'!$B:$B,"")</f>
        <v>1</v>
      </c>
      <c r="O1207">
        <f>IFERROR(_xlfn.XLOOKUP(b2b3[[#This Row],[Column2]],Table17[[#This Row],[rxn-no-enz]],Table17[[#This Row],[flux]],0),0)</f>
        <v>0</v>
      </c>
      <c r="P1207" t="str">
        <f>_xlfn.TEXTBEFORE(b2b3[[#This Row],[rxn]],"-",-1,,,"")</f>
        <v>ENZLOAD-PRAGSi_c_FWD</v>
      </c>
    </row>
    <row r="1208" spans="1:16" ht="17" hidden="1" x14ac:dyDescent="0.25">
      <c r="A1208" s="1" t="s">
        <v>11864</v>
      </c>
      <c r="B1208" s="1" t="s">
        <v>2778</v>
      </c>
      <c r="C1208" s="1">
        <v>5.2214160000000003E-9</v>
      </c>
      <c r="D1208" s="1">
        <f>mfs[[#This Row],[flux]]/1000</f>
        <v>5.2214160000000007E-12</v>
      </c>
      <c r="F1208" t="s">
        <v>3980</v>
      </c>
      <c r="G1208" t="s">
        <v>2778</v>
      </c>
      <c r="H1208" s="3">
        <v>3.8985274304348897E-12</v>
      </c>
      <c r="I1208">
        <f>_xlfn.XLOOKUP(b2b3[[#This Row],[rxn]],mfs[rxn],mfs[flux_scaled],0)</f>
        <v>0</v>
      </c>
      <c r="J1208">
        <f>(b2b3[[#This Row],[flux]]-b2b3[[#This Row],[flux in mfs]])/b2b3[[#This Row],[flux]]</f>
        <v>1</v>
      </c>
      <c r="K1208">
        <f>ABS(b2b3[[#This Row],[(mfs - b2+b3) / mfs]])</f>
        <v>1</v>
      </c>
      <c r="L1208" t="b">
        <f>_xlfn.TEXTAFTER(b2b3[[#This Row],[rxn]],"-",-1)="SPONT"</f>
        <v>0</v>
      </c>
      <c r="M1208" t="str">
        <f>_xlfn.TEXTAFTER(b2b3[[#This Row],[rxn]],"-",-1)</f>
        <v>rt8196</v>
      </c>
      <c r="N1208">
        <f>_xlfn.XLOOKUP("'PRO-"&amp;b2b3[[#This Row],[enz]]&amp;"'",'[1]Sheet2 (2)'!$A:$A,'[1]Sheet2 (2)'!$B:$B,"")</f>
        <v>2</v>
      </c>
      <c r="O1208">
        <f>IFERROR(_xlfn.XLOOKUP(b2b3[[#This Row],[Column2]],Table17[[#This Row],[rxn-no-enz]],Table17[[#This Row],[flux]],0),0)</f>
        <v>0</v>
      </c>
      <c r="P1208" t="str">
        <f>_xlfn.TEXTBEFORE(b2b3[[#This Row],[rxn]],"-",-1,,,"")</f>
        <v>ENZLOAD-PRAIi_c_FWD</v>
      </c>
    </row>
    <row r="1209" spans="1:16" ht="17" hidden="1" x14ac:dyDescent="0.25">
      <c r="A1209" s="1" t="s">
        <v>11865</v>
      </c>
      <c r="B1209" s="1" t="s">
        <v>2778</v>
      </c>
      <c r="C1209" s="1">
        <v>4.28311881E-7</v>
      </c>
      <c r="D1209" s="1">
        <f>mfs[[#This Row],[flux]]/1000</f>
        <v>4.2831188099999999E-10</v>
      </c>
      <c r="F1209" t="s">
        <v>3981</v>
      </c>
      <c r="G1209" t="s">
        <v>2778</v>
      </c>
      <c r="H1209" s="3">
        <v>2.8623074957335499E-11</v>
      </c>
      <c r="I1209">
        <f>_xlfn.XLOOKUP(b2b3[[#This Row],[rxn]],mfs[rxn],mfs[flux_scaled],0)</f>
        <v>0</v>
      </c>
      <c r="J1209">
        <f>(b2b3[[#This Row],[flux]]-b2b3[[#This Row],[flux in mfs]])/b2b3[[#This Row],[flux]]</f>
        <v>1</v>
      </c>
      <c r="K1209">
        <f>ABS(b2b3[[#This Row],[(mfs - b2+b3) / mfs]])</f>
        <v>1</v>
      </c>
      <c r="L1209" t="b">
        <f>_xlfn.TEXTAFTER(b2b3[[#This Row],[rxn]],"-",-1)="SPONT"</f>
        <v>0</v>
      </c>
      <c r="M1209" t="str">
        <f>_xlfn.TEXTAFTER(b2b3[[#This Row],[rxn]],"-",-1)</f>
        <v>rt5891</v>
      </c>
      <c r="N1209">
        <f>_xlfn.XLOOKUP("'PRO-"&amp;b2b3[[#This Row],[enz]]&amp;"'",'[1]Sheet2 (2)'!$A:$A,'[1]Sheet2 (2)'!$B:$B,"")</f>
        <v>1</v>
      </c>
      <c r="O1209">
        <f>IFERROR(_xlfn.XLOOKUP(b2b3[[#This Row],[Column2]],Table17[[#This Row],[rxn-no-enz]],Table17[[#This Row],[flux]],0),0)</f>
        <v>0</v>
      </c>
      <c r="P1209" t="str">
        <f>_xlfn.TEXTBEFORE(b2b3[[#This Row],[rxn]],"-",-1,,,"")</f>
        <v>ENZLOAD-PRAIS_c_FWD</v>
      </c>
    </row>
    <row r="1210" spans="1:16" ht="17" hidden="1" x14ac:dyDescent="0.25">
      <c r="A1210" s="1" t="s">
        <v>11866</v>
      </c>
      <c r="B1210" s="1" t="s">
        <v>2778</v>
      </c>
      <c r="C1210" s="1">
        <v>7.6380120000000008E-9</v>
      </c>
      <c r="D1210" s="1">
        <f>mfs[[#This Row],[flux]]/1000</f>
        <v>7.638012E-12</v>
      </c>
      <c r="F1210" t="s">
        <v>3982</v>
      </c>
      <c r="G1210" t="s">
        <v>2778</v>
      </c>
      <c r="H1210" s="3">
        <v>4.4908672347281701E-12</v>
      </c>
      <c r="I1210">
        <f>_xlfn.XLOOKUP(b2b3[[#This Row],[rxn]],mfs[rxn],mfs[flux_scaled],0)</f>
        <v>0</v>
      </c>
      <c r="J1210">
        <f>(b2b3[[#This Row],[flux]]-b2b3[[#This Row],[flux in mfs]])/b2b3[[#This Row],[flux]]</f>
        <v>1</v>
      </c>
      <c r="K1210">
        <f>ABS(b2b3[[#This Row],[(mfs - b2+b3) / mfs]])</f>
        <v>1</v>
      </c>
      <c r="L1210" t="b">
        <f>_xlfn.TEXTAFTER(b2b3[[#This Row],[rxn]],"-",-1)="SPONT"</f>
        <v>0</v>
      </c>
      <c r="M1210" t="str">
        <f>_xlfn.TEXTAFTER(b2b3[[#This Row],[rxn]],"-",-1)</f>
        <v>rt3278</v>
      </c>
      <c r="N1210">
        <f>_xlfn.XLOOKUP("'PRO-"&amp;b2b3[[#This Row],[enz]]&amp;"'",'[1]Sheet2 (2)'!$A:$A,'[1]Sheet2 (2)'!$B:$B,"")</f>
        <v>1</v>
      </c>
      <c r="O1210">
        <f>IFERROR(_xlfn.XLOOKUP(b2b3[[#This Row],[Column2]],Table17[[#This Row],[rxn-no-enz]],Table17[[#This Row],[flux]],0),0)</f>
        <v>0</v>
      </c>
      <c r="P1210" t="str">
        <f>_xlfn.TEXTBEFORE(b2b3[[#This Row],[rxn]],"-",-1,,,"")</f>
        <v>ENZLOAD-PRAMPC_c_FWD</v>
      </c>
    </row>
    <row r="1211" spans="1:16" ht="17" hidden="1" x14ac:dyDescent="0.25">
      <c r="A1211" s="1" t="s">
        <v>13144</v>
      </c>
      <c r="B1211" s="1" t="s">
        <v>2778</v>
      </c>
      <c r="C1211" s="1">
        <v>7.1946837000000007E-8</v>
      </c>
      <c r="D1211" s="1">
        <f>mfs[[#This Row],[flux]]/1000</f>
        <v>7.194683700000001E-11</v>
      </c>
      <c r="F1211" t="s">
        <v>3983</v>
      </c>
      <c r="G1211" t="s">
        <v>2778</v>
      </c>
      <c r="H1211" s="3">
        <v>6.1967570564513299E-11</v>
      </c>
      <c r="I1211">
        <f>_xlfn.XLOOKUP(b2b3[[#This Row],[rxn]],mfs[rxn],mfs[flux_scaled],0)</f>
        <v>0</v>
      </c>
      <c r="J1211">
        <f>(b2b3[[#This Row],[flux]]-b2b3[[#This Row],[flux in mfs]])/b2b3[[#This Row],[flux]]</f>
        <v>1</v>
      </c>
      <c r="K1211">
        <f>ABS(b2b3[[#This Row],[(mfs - b2+b3) / mfs]])</f>
        <v>1</v>
      </c>
      <c r="L1211" t="b">
        <f>_xlfn.TEXTAFTER(b2b3[[#This Row],[rxn]],"-",-1)="SPONT"</f>
        <v>0</v>
      </c>
      <c r="M1211" t="str">
        <f>_xlfn.TEXTAFTER(b2b3[[#This Row],[rxn]],"-",-1)</f>
        <v>rt0852</v>
      </c>
      <c r="N1211">
        <f>_xlfn.XLOOKUP("'PRO-"&amp;b2b3[[#This Row],[enz]]&amp;"'",'[1]Sheet2 (2)'!$A:$A,'[1]Sheet2 (2)'!$B:$B,"")</f>
        <v>1</v>
      </c>
      <c r="O1211">
        <f>IFERROR(_xlfn.XLOOKUP(b2b3[[#This Row],[Column2]],Table17[[#This Row],[rxn-no-enz]],Table17[[#This Row],[flux]],0),0)</f>
        <v>0</v>
      </c>
      <c r="P1211" t="str">
        <f>_xlfn.TEXTBEFORE(b2b3[[#This Row],[rxn]],"-",-1,,,"")</f>
        <v>ENZLOAD-PRASCSi_c_FWD</v>
      </c>
    </row>
    <row r="1212" spans="1:16" ht="17" hidden="1" x14ac:dyDescent="0.25">
      <c r="A1212" s="1" t="s">
        <v>11868</v>
      </c>
      <c r="B1212" s="1" t="s">
        <v>2778</v>
      </c>
      <c r="C1212" s="1">
        <v>1.9978611799999999E-7</v>
      </c>
      <c r="D1212" s="1">
        <f>mfs[[#This Row],[flux]]/1000</f>
        <v>1.9978611799999998E-10</v>
      </c>
      <c r="F1212" t="s">
        <v>3984</v>
      </c>
      <c r="G1212" t="s">
        <v>2778</v>
      </c>
      <c r="H1212" s="3">
        <v>4.4908672347281701E-12</v>
      </c>
      <c r="I1212">
        <f>_xlfn.XLOOKUP(b2b3[[#This Row],[rxn]],mfs[rxn],mfs[flux_scaled],0)</f>
        <v>0</v>
      </c>
      <c r="J1212">
        <f>(b2b3[[#This Row],[flux]]-b2b3[[#This Row],[flux in mfs]])/b2b3[[#This Row],[flux]]</f>
        <v>1</v>
      </c>
      <c r="K1212">
        <f>ABS(b2b3[[#This Row],[(mfs - b2+b3) / mfs]])</f>
        <v>1</v>
      </c>
      <c r="L1212" t="b">
        <f>_xlfn.TEXTAFTER(b2b3[[#This Row],[rxn]],"-",-1)="SPONT"</f>
        <v>0</v>
      </c>
      <c r="M1212" t="str">
        <f>_xlfn.TEXTAFTER(b2b3[[#This Row],[rxn]],"-",-1)</f>
        <v>rt3278</v>
      </c>
      <c r="N1212">
        <f>_xlfn.XLOOKUP("'PRO-"&amp;b2b3[[#This Row],[enz]]&amp;"'",'[1]Sheet2 (2)'!$A:$A,'[1]Sheet2 (2)'!$B:$B,"")</f>
        <v>1</v>
      </c>
      <c r="O1212">
        <f>IFERROR(_xlfn.XLOOKUP(b2b3[[#This Row],[Column2]],Table17[[#This Row],[rxn-no-enz]],Table17[[#This Row],[flux]],0),0)</f>
        <v>0</v>
      </c>
      <c r="P1212" t="str">
        <f>_xlfn.TEXTBEFORE(b2b3[[#This Row],[rxn]],"-",-1,,,"")</f>
        <v>ENZLOAD-PRATPP_c_FWD</v>
      </c>
    </row>
    <row r="1213" spans="1:16" ht="17" hidden="1" x14ac:dyDescent="0.25">
      <c r="A1213" s="1" t="s">
        <v>11869</v>
      </c>
      <c r="B1213" s="1" t="s">
        <v>2778</v>
      </c>
      <c r="C1213" s="1">
        <v>2.6920964999999999E-8</v>
      </c>
      <c r="D1213" s="1">
        <f>mfs[[#This Row],[flux]]/1000</f>
        <v>2.6920964999999997E-11</v>
      </c>
      <c r="F1213" t="s">
        <v>3985</v>
      </c>
      <c r="G1213" t="s">
        <v>2778</v>
      </c>
      <c r="H1213" s="3">
        <v>1.01458735682656E-13</v>
      </c>
      <c r="I1213">
        <f>_xlfn.XLOOKUP(b2b3[[#This Row],[rxn]],mfs[rxn],mfs[flux_scaled],0)</f>
        <v>0</v>
      </c>
      <c r="J1213">
        <f>(b2b3[[#This Row],[flux]]-b2b3[[#This Row],[flux in mfs]])/b2b3[[#This Row],[flux]]</f>
        <v>1</v>
      </c>
      <c r="K1213">
        <f>ABS(b2b3[[#This Row],[(mfs - b2+b3) / mfs]])</f>
        <v>1</v>
      </c>
      <c r="L1213" t="b">
        <f>_xlfn.TEXTAFTER(b2b3[[#This Row],[rxn]],"-",-1)="SPONT"</f>
        <v>0</v>
      </c>
      <c r="M1213" t="str">
        <f>_xlfn.TEXTAFTER(b2b3[[#This Row],[rxn]],"-",-1)</f>
        <v>rt4281</v>
      </c>
      <c r="N1213">
        <f>_xlfn.XLOOKUP("'PRO-"&amp;b2b3[[#This Row],[enz]]&amp;"'",'[1]Sheet2 (2)'!$A:$A,'[1]Sheet2 (2)'!$B:$B,"")</f>
        <v>1</v>
      </c>
      <c r="O1213">
        <f>IFERROR(_xlfn.XLOOKUP(b2b3[[#This Row],[Column2]],Table17[[#This Row],[rxn-no-enz]],Table17[[#This Row],[flux]],0),0)</f>
        <v>0</v>
      </c>
      <c r="P1213" t="str">
        <f>_xlfn.TEXTBEFORE(b2b3[[#This Row],[rxn]],"-",-1,,,"")</f>
        <v>ENZLOAD-PRENT10_l_FWD</v>
      </c>
    </row>
    <row r="1214" spans="1:16" ht="17" hidden="1" x14ac:dyDescent="0.25">
      <c r="A1214" s="1" t="s">
        <v>11870</v>
      </c>
      <c r="B1214" s="1" t="s">
        <v>2778</v>
      </c>
      <c r="C1214" s="1">
        <v>6.6135709999999998E-8</v>
      </c>
      <c r="D1214" s="1">
        <f>mfs[[#This Row],[flux]]/1000</f>
        <v>6.6135709999999996E-11</v>
      </c>
      <c r="F1214" t="s">
        <v>3986</v>
      </c>
      <c r="G1214" t="s">
        <v>2778</v>
      </c>
      <c r="H1214" s="3">
        <v>1.01458735682656E-13</v>
      </c>
      <c r="I1214">
        <f>_xlfn.XLOOKUP(b2b3[[#This Row],[rxn]],mfs[rxn],mfs[flux_scaled],0)</f>
        <v>0</v>
      </c>
      <c r="J1214">
        <f>(b2b3[[#This Row],[flux]]-b2b3[[#This Row],[flux in mfs]])/b2b3[[#This Row],[flux]]</f>
        <v>1</v>
      </c>
      <c r="K1214">
        <f>ABS(b2b3[[#This Row],[(mfs - b2+b3) / mfs]])</f>
        <v>1</v>
      </c>
      <c r="L1214" t="b">
        <f>_xlfn.TEXTAFTER(b2b3[[#This Row],[rxn]],"-",-1)="SPONT"</f>
        <v>0</v>
      </c>
      <c r="M1214" t="str">
        <f>_xlfn.TEXTAFTER(b2b3[[#This Row],[rxn]],"-",-1)</f>
        <v>rt4281</v>
      </c>
      <c r="N1214">
        <f>_xlfn.XLOOKUP("'PRO-"&amp;b2b3[[#This Row],[enz]]&amp;"'",'[1]Sheet2 (2)'!$A:$A,'[1]Sheet2 (2)'!$B:$B,"")</f>
        <v>1</v>
      </c>
      <c r="O1214">
        <f>IFERROR(_xlfn.XLOOKUP(b2b3[[#This Row],[Column2]],Table17[[#This Row],[rxn-no-enz]],Table17[[#This Row],[flux]],0),0)</f>
        <v>0</v>
      </c>
      <c r="P1214" t="str">
        <f>_xlfn.TEXTBEFORE(b2b3[[#This Row],[rxn]],"-",-1,,,"")</f>
        <v>ENZLOAD-PRENT11_l_FWD</v>
      </c>
    </row>
    <row r="1215" spans="1:16" ht="17" hidden="1" x14ac:dyDescent="0.25">
      <c r="A1215" s="1" t="s">
        <v>4456</v>
      </c>
      <c r="B1215" s="1" t="s">
        <v>2778</v>
      </c>
      <c r="C1215" s="1">
        <v>5.2885759200000004E-7</v>
      </c>
      <c r="D1215" s="1">
        <f>mfs[[#This Row],[flux]]/1000</f>
        <v>5.2885759200000008E-10</v>
      </c>
      <c r="F1215" t="s">
        <v>3987</v>
      </c>
      <c r="G1215" t="s">
        <v>2778</v>
      </c>
      <c r="H1215" s="3">
        <v>1.01458735682656E-13</v>
      </c>
      <c r="I1215">
        <f>_xlfn.XLOOKUP(b2b3[[#This Row],[rxn]],mfs[rxn],mfs[flux_scaled],0)</f>
        <v>0</v>
      </c>
      <c r="J1215">
        <f>(b2b3[[#This Row],[flux]]-b2b3[[#This Row],[flux in mfs]])/b2b3[[#This Row],[flux]]</f>
        <v>1</v>
      </c>
      <c r="K1215">
        <f>ABS(b2b3[[#This Row],[(mfs - b2+b3) / mfs]])</f>
        <v>1</v>
      </c>
      <c r="L1215" t="b">
        <f>_xlfn.TEXTAFTER(b2b3[[#This Row],[rxn]],"-",-1)="SPONT"</f>
        <v>0</v>
      </c>
      <c r="M1215" t="str">
        <f>_xlfn.TEXTAFTER(b2b3[[#This Row],[rxn]],"-",-1)</f>
        <v>rt4281</v>
      </c>
      <c r="N1215">
        <f>_xlfn.XLOOKUP("'PRO-"&amp;b2b3[[#This Row],[enz]]&amp;"'",'[1]Sheet2 (2)'!$A:$A,'[1]Sheet2 (2)'!$B:$B,"")</f>
        <v>1</v>
      </c>
      <c r="O1215">
        <f>IFERROR(_xlfn.XLOOKUP(b2b3[[#This Row],[Column2]],Table17[[#This Row],[rxn-no-enz]],Table17[[#This Row],[flux]],0),0)</f>
        <v>0</v>
      </c>
      <c r="P1215" t="str">
        <f>_xlfn.TEXTBEFORE(b2b3[[#This Row],[rxn]],"-",-1,,,"")</f>
        <v>ENZLOAD-PRENT12_l_FWD</v>
      </c>
    </row>
    <row r="1216" spans="1:16" ht="17" hidden="1" x14ac:dyDescent="0.25">
      <c r="A1216" s="1" t="s">
        <v>11871</v>
      </c>
      <c r="B1216" s="1" t="s">
        <v>2778</v>
      </c>
      <c r="C1216" s="1">
        <v>2.4764032E-8</v>
      </c>
      <c r="D1216" s="1">
        <f>mfs[[#This Row],[flux]]/1000</f>
        <v>2.4764031999999998E-11</v>
      </c>
      <c r="F1216" t="s">
        <v>3988</v>
      </c>
      <c r="G1216" t="s">
        <v>2778</v>
      </c>
      <c r="H1216" s="3">
        <v>1.01458735682656E-13</v>
      </c>
      <c r="I1216">
        <f>_xlfn.XLOOKUP(b2b3[[#This Row],[rxn]],mfs[rxn],mfs[flux_scaled],0)</f>
        <v>0</v>
      </c>
      <c r="J1216">
        <f>(b2b3[[#This Row],[flux]]-b2b3[[#This Row],[flux in mfs]])/b2b3[[#This Row],[flux]]</f>
        <v>1</v>
      </c>
      <c r="K1216">
        <f>ABS(b2b3[[#This Row],[(mfs - b2+b3) / mfs]])</f>
        <v>1</v>
      </c>
      <c r="L1216" t="b">
        <f>_xlfn.TEXTAFTER(b2b3[[#This Row],[rxn]],"-",-1)="SPONT"</f>
        <v>0</v>
      </c>
      <c r="M1216" t="str">
        <f>_xlfn.TEXTAFTER(b2b3[[#This Row],[rxn]],"-",-1)</f>
        <v>rt4281</v>
      </c>
      <c r="N1216">
        <f>_xlfn.XLOOKUP("'PRO-"&amp;b2b3[[#This Row],[enz]]&amp;"'",'[1]Sheet2 (2)'!$A:$A,'[1]Sheet2 (2)'!$B:$B,"")</f>
        <v>1</v>
      </c>
      <c r="O1216">
        <f>IFERROR(_xlfn.XLOOKUP(b2b3[[#This Row],[Column2]],Table17[[#This Row],[rxn-no-enz]],Table17[[#This Row],[flux]],0),0)</f>
        <v>0</v>
      </c>
      <c r="P1216" t="str">
        <f>_xlfn.TEXTBEFORE(b2b3[[#This Row],[rxn]],"-",-1,,,"")</f>
        <v>ENZLOAD-PRENT13_l_FWD</v>
      </c>
    </row>
    <row r="1217" spans="1:16" ht="17" hidden="1" x14ac:dyDescent="0.25">
      <c r="A1217" s="1" t="s">
        <v>4457</v>
      </c>
      <c r="B1217" s="1" t="s">
        <v>2778</v>
      </c>
      <c r="C1217" s="1">
        <v>1.2450672E-8</v>
      </c>
      <c r="D1217" s="1">
        <f>mfs[[#This Row],[flux]]/1000</f>
        <v>1.2450672E-11</v>
      </c>
      <c r="F1217" t="s">
        <v>3989</v>
      </c>
      <c r="G1217" t="s">
        <v>2778</v>
      </c>
      <c r="H1217" s="3">
        <v>1.01458735682656E-13</v>
      </c>
      <c r="I1217">
        <f>_xlfn.XLOOKUP(b2b3[[#This Row],[rxn]],mfs[rxn],mfs[flux_scaled],0)</f>
        <v>0</v>
      </c>
      <c r="J1217">
        <f>(b2b3[[#This Row],[flux]]-b2b3[[#This Row],[flux in mfs]])/b2b3[[#This Row],[flux]]</f>
        <v>1</v>
      </c>
      <c r="K1217">
        <f>ABS(b2b3[[#This Row],[(mfs - b2+b3) / mfs]])</f>
        <v>1</v>
      </c>
      <c r="L1217" t="b">
        <f>_xlfn.TEXTAFTER(b2b3[[#This Row],[rxn]],"-",-1)="SPONT"</f>
        <v>0</v>
      </c>
      <c r="M1217" t="str">
        <f>_xlfn.TEXTAFTER(b2b3[[#This Row],[rxn]],"-",-1)</f>
        <v>rt4281</v>
      </c>
      <c r="N1217">
        <f>_xlfn.XLOOKUP("'PRO-"&amp;b2b3[[#This Row],[enz]]&amp;"'",'[1]Sheet2 (2)'!$A:$A,'[1]Sheet2 (2)'!$B:$B,"")</f>
        <v>1</v>
      </c>
      <c r="O1217">
        <f>IFERROR(_xlfn.XLOOKUP(b2b3[[#This Row],[Column2]],Table17[[#This Row],[rxn-no-enz]],Table17[[#This Row],[flux]],0),0)</f>
        <v>0</v>
      </c>
      <c r="P1217" t="str">
        <f>_xlfn.TEXTBEFORE(b2b3[[#This Row],[rxn]],"-",-1,,,"")</f>
        <v>ENZLOAD-PRENT14_l_FWD</v>
      </c>
    </row>
    <row r="1218" spans="1:16" ht="17" hidden="1" x14ac:dyDescent="0.25">
      <c r="A1218" s="1" t="s">
        <v>11872</v>
      </c>
      <c r="B1218" s="1" t="s">
        <v>2778</v>
      </c>
      <c r="C1218" s="1">
        <v>3.0224194000000002E-8</v>
      </c>
      <c r="D1218" s="1">
        <f>mfs[[#This Row],[flux]]/1000</f>
        <v>3.0224194000000004E-11</v>
      </c>
      <c r="F1218" t="s">
        <v>3990</v>
      </c>
      <c r="G1218" t="s">
        <v>2778</v>
      </c>
      <c r="H1218" s="3">
        <v>1.01458735682656E-13</v>
      </c>
      <c r="I1218">
        <f>_xlfn.XLOOKUP(b2b3[[#This Row],[rxn]],mfs[rxn],mfs[flux_scaled],0)</f>
        <v>0</v>
      </c>
      <c r="J1218">
        <f>(b2b3[[#This Row],[flux]]-b2b3[[#This Row],[flux in mfs]])/b2b3[[#This Row],[flux]]</f>
        <v>1</v>
      </c>
      <c r="K1218">
        <f>ABS(b2b3[[#This Row],[(mfs - b2+b3) / mfs]])</f>
        <v>1</v>
      </c>
      <c r="L1218" t="b">
        <f>_xlfn.TEXTAFTER(b2b3[[#This Row],[rxn]],"-",-1)="SPONT"</f>
        <v>0</v>
      </c>
      <c r="M1218" t="str">
        <f>_xlfn.TEXTAFTER(b2b3[[#This Row],[rxn]],"-",-1)</f>
        <v>rt4281</v>
      </c>
      <c r="N1218">
        <f>_xlfn.XLOOKUP("'PRO-"&amp;b2b3[[#This Row],[enz]]&amp;"'",'[1]Sheet2 (2)'!$A:$A,'[1]Sheet2 (2)'!$B:$B,"")</f>
        <v>1</v>
      </c>
      <c r="O1218">
        <f>IFERROR(_xlfn.XLOOKUP(b2b3[[#This Row],[Column2]],Table17[[#This Row],[rxn-no-enz]],Table17[[#This Row],[flux]],0),0)</f>
        <v>0</v>
      </c>
      <c r="P1218" t="str">
        <f>_xlfn.TEXTBEFORE(b2b3[[#This Row],[rxn]],"-",-1,,,"")</f>
        <v>ENZLOAD-PRENT15_l_FWD</v>
      </c>
    </row>
    <row r="1219" spans="1:16" ht="17" hidden="1" x14ac:dyDescent="0.25">
      <c r="A1219" s="1" t="s">
        <v>11873</v>
      </c>
      <c r="B1219" s="1" t="s">
        <v>2778</v>
      </c>
      <c r="C1219" s="1">
        <v>8.8287293E-7</v>
      </c>
      <c r="D1219" s="1">
        <f>mfs[[#This Row],[flux]]/1000</f>
        <v>8.8287293E-10</v>
      </c>
      <c r="F1219" t="s">
        <v>3991</v>
      </c>
      <c r="G1219" t="s">
        <v>2778</v>
      </c>
      <c r="H1219" s="3">
        <v>1.01458735682656E-13</v>
      </c>
      <c r="I1219">
        <f>_xlfn.XLOOKUP(b2b3[[#This Row],[rxn]],mfs[rxn],mfs[flux_scaled],0)</f>
        <v>0</v>
      </c>
      <c r="J1219">
        <f>(b2b3[[#This Row],[flux]]-b2b3[[#This Row],[flux in mfs]])/b2b3[[#This Row],[flux]]</f>
        <v>1</v>
      </c>
      <c r="K1219">
        <f>ABS(b2b3[[#This Row],[(mfs - b2+b3) / mfs]])</f>
        <v>1</v>
      </c>
      <c r="L1219" t="b">
        <f>_xlfn.TEXTAFTER(b2b3[[#This Row],[rxn]],"-",-1)="SPONT"</f>
        <v>0</v>
      </c>
      <c r="M1219" t="str">
        <f>_xlfn.TEXTAFTER(b2b3[[#This Row],[rxn]],"-",-1)</f>
        <v>rt4281</v>
      </c>
      <c r="N1219">
        <f>_xlfn.XLOOKUP("'PRO-"&amp;b2b3[[#This Row],[enz]]&amp;"'",'[1]Sheet2 (2)'!$A:$A,'[1]Sheet2 (2)'!$B:$B,"")</f>
        <v>1</v>
      </c>
      <c r="O1219">
        <f>IFERROR(_xlfn.XLOOKUP(b2b3[[#This Row],[Column2]],Table17[[#This Row],[rxn-no-enz]],Table17[[#This Row],[flux]],0),0)</f>
        <v>0</v>
      </c>
      <c r="P1219" t="str">
        <f>_xlfn.TEXTBEFORE(b2b3[[#This Row],[rxn]],"-",-1,,,"")</f>
        <v>ENZLOAD-PRENT16_l_FWD</v>
      </c>
    </row>
    <row r="1220" spans="1:16" ht="17" hidden="1" x14ac:dyDescent="0.25">
      <c r="A1220" s="1" t="s">
        <v>11874</v>
      </c>
      <c r="B1220" s="1" t="s">
        <v>2778</v>
      </c>
      <c r="C1220" s="1">
        <v>3.5035078000000001E-8</v>
      </c>
      <c r="D1220" s="1">
        <f>mfs[[#This Row],[flux]]/1000</f>
        <v>3.5035077999999998E-11</v>
      </c>
      <c r="F1220" t="s">
        <v>3992</v>
      </c>
      <c r="G1220" t="s">
        <v>2778</v>
      </c>
      <c r="H1220" s="3">
        <v>1.01458735682656E-13</v>
      </c>
      <c r="I1220">
        <f>_xlfn.XLOOKUP(b2b3[[#This Row],[rxn]],mfs[rxn],mfs[flux_scaled],0)</f>
        <v>0</v>
      </c>
      <c r="J1220">
        <f>(b2b3[[#This Row],[flux]]-b2b3[[#This Row],[flux in mfs]])/b2b3[[#This Row],[flux]]</f>
        <v>1</v>
      </c>
      <c r="K1220">
        <f>ABS(b2b3[[#This Row],[(mfs - b2+b3) / mfs]])</f>
        <v>1</v>
      </c>
      <c r="L1220" t="b">
        <f>_xlfn.TEXTAFTER(b2b3[[#This Row],[rxn]],"-",-1)="SPONT"</f>
        <v>0</v>
      </c>
      <c r="M1220" t="str">
        <f>_xlfn.TEXTAFTER(b2b3[[#This Row],[rxn]],"-",-1)</f>
        <v>rt4281</v>
      </c>
      <c r="N1220">
        <f>_xlfn.XLOOKUP("'PRO-"&amp;b2b3[[#This Row],[enz]]&amp;"'",'[1]Sheet2 (2)'!$A:$A,'[1]Sheet2 (2)'!$B:$B,"")</f>
        <v>1</v>
      </c>
      <c r="O1220">
        <f>IFERROR(_xlfn.XLOOKUP(b2b3[[#This Row],[Column2]],Table17[[#This Row],[rxn-no-enz]],Table17[[#This Row],[flux]],0),0)</f>
        <v>0</v>
      </c>
      <c r="P1220" t="str">
        <f>_xlfn.TEXTBEFORE(b2b3[[#This Row],[rxn]],"-",-1,,,"")</f>
        <v>ENZLOAD-PRENT17_l_FWD</v>
      </c>
    </row>
    <row r="1221" spans="1:16" ht="17" hidden="1" x14ac:dyDescent="0.25">
      <c r="A1221" s="1" t="s">
        <v>11875</v>
      </c>
      <c r="B1221" s="1" t="s">
        <v>2778</v>
      </c>
      <c r="C1221" s="1">
        <v>5.4336734999999997E-8</v>
      </c>
      <c r="D1221" s="1">
        <f>mfs[[#This Row],[flux]]/1000</f>
        <v>5.4336734999999999E-11</v>
      </c>
      <c r="F1221" t="s">
        <v>3993</v>
      </c>
      <c r="G1221" t="s">
        <v>2778</v>
      </c>
      <c r="H1221" s="3">
        <v>1.01458735682656E-13</v>
      </c>
      <c r="I1221">
        <f>_xlfn.XLOOKUP(b2b3[[#This Row],[rxn]],mfs[rxn],mfs[flux_scaled],0)</f>
        <v>0</v>
      </c>
      <c r="J1221">
        <f>(b2b3[[#This Row],[flux]]-b2b3[[#This Row],[flux in mfs]])/b2b3[[#This Row],[flux]]</f>
        <v>1</v>
      </c>
      <c r="K1221">
        <f>ABS(b2b3[[#This Row],[(mfs - b2+b3) / mfs]])</f>
        <v>1</v>
      </c>
      <c r="L1221" t="b">
        <f>_xlfn.TEXTAFTER(b2b3[[#This Row],[rxn]],"-",-1)="SPONT"</f>
        <v>0</v>
      </c>
      <c r="M1221" t="str">
        <f>_xlfn.TEXTAFTER(b2b3[[#This Row],[rxn]],"-",-1)</f>
        <v>rt4281</v>
      </c>
      <c r="N1221">
        <f>_xlfn.XLOOKUP("'PRO-"&amp;b2b3[[#This Row],[enz]]&amp;"'",'[1]Sheet2 (2)'!$A:$A,'[1]Sheet2 (2)'!$B:$B,"")</f>
        <v>1</v>
      </c>
      <c r="O1221">
        <f>IFERROR(_xlfn.XLOOKUP(b2b3[[#This Row],[Column2]],Table17[[#This Row],[rxn-no-enz]],Table17[[#This Row],[flux]],0),0)</f>
        <v>0</v>
      </c>
      <c r="P1221" t="str">
        <f>_xlfn.TEXTBEFORE(b2b3[[#This Row],[rxn]],"-",-1,,,"")</f>
        <v>ENZLOAD-PRENT18_l_FWD</v>
      </c>
    </row>
    <row r="1222" spans="1:16" ht="17" hidden="1" x14ac:dyDescent="0.25">
      <c r="A1222" s="1" t="s">
        <v>4459</v>
      </c>
      <c r="B1222" s="1" t="s">
        <v>2778</v>
      </c>
      <c r="C1222" s="1">
        <v>2.3045034229999999E-6</v>
      </c>
      <c r="D1222" s="1">
        <f>mfs[[#This Row],[flux]]/1000</f>
        <v>2.304503423E-9</v>
      </c>
      <c r="F1222" t="s">
        <v>3994</v>
      </c>
      <c r="G1222" t="s">
        <v>2778</v>
      </c>
      <c r="H1222" s="3">
        <v>1.01458735682656E-13</v>
      </c>
      <c r="I1222">
        <f>_xlfn.XLOOKUP(b2b3[[#This Row],[rxn]],mfs[rxn],mfs[flux_scaled],0)</f>
        <v>0</v>
      </c>
      <c r="J1222">
        <f>(b2b3[[#This Row],[flux]]-b2b3[[#This Row],[flux in mfs]])/b2b3[[#This Row],[flux]]</f>
        <v>1</v>
      </c>
      <c r="K1222">
        <f>ABS(b2b3[[#This Row],[(mfs - b2+b3) / mfs]])</f>
        <v>1</v>
      </c>
      <c r="L1222" t="b">
        <f>_xlfn.TEXTAFTER(b2b3[[#This Row],[rxn]],"-",-1)="SPONT"</f>
        <v>0</v>
      </c>
      <c r="M1222" t="str">
        <f>_xlfn.TEXTAFTER(b2b3[[#This Row],[rxn]],"-",-1)</f>
        <v>rt4281</v>
      </c>
      <c r="N1222">
        <f>_xlfn.XLOOKUP("'PRO-"&amp;b2b3[[#This Row],[enz]]&amp;"'",'[1]Sheet2 (2)'!$A:$A,'[1]Sheet2 (2)'!$B:$B,"")</f>
        <v>1</v>
      </c>
      <c r="O1222">
        <f>IFERROR(_xlfn.XLOOKUP(b2b3[[#This Row],[Column2]],Table17[[#This Row],[rxn-no-enz]],Table17[[#This Row],[flux]],0),0)</f>
        <v>0</v>
      </c>
      <c r="P1222" t="str">
        <f>_xlfn.TEXTBEFORE(b2b3[[#This Row],[rxn]],"-",-1,,,"")</f>
        <v>ENZLOAD-PRENT19_l_FWD</v>
      </c>
    </row>
    <row r="1223" spans="1:16" ht="17" hidden="1" x14ac:dyDescent="0.25">
      <c r="A1223" s="1" t="s">
        <v>11876</v>
      </c>
      <c r="B1223" s="1" t="s">
        <v>2778</v>
      </c>
      <c r="C1223" s="1">
        <v>2.9288428999999998E-8</v>
      </c>
      <c r="D1223" s="1">
        <f>mfs[[#This Row],[flux]]/1000</f>
        <v>2.9288429000000001E-11</v>
      </c>
      <c r="F1223" t="s">
        <v>3995</v>
      </c>
      <c r="G1223" t="s">
        <v>2778</v>
      </c>
      <c r="H1223" s="3">
        <v>1.01458735682656E-13</v>
      </c>
      <c r="I1223">
        <f>_xlfn.XLOOKUP(b2b3[[#This Row],[rxn]],mfs[rxn],mfs[flux_scaled],0)</f>
        <v>0</v>
      </c>
      <c r="J1223">
        <f>(b2b3[[#This Row],[flux]]-b2b3[[#This Row],[flux in mfs]])/b2b3[[#This Row],[flux]]</f>
        <v>1</v>
      </c>
      <c r="K1223">
        <f>ABS(b2b3[[#This Row],[(mfs - b2+b3) / mfs]])</f>
        <v>1</v>
      </c>
      <c r="L1223" t="b">
        <f>_xlfn.TEXTAFTER(b2b3[[#This Row],[rxn]],"-",-1)="SPONT"</f>
        <v>0</v>
      </c>
      <c r="M1223" t="str">
        <f>_xlfn.TEXTAFTER(b2b3[[#This Row],[rxn]],"-",-1)</f>
        <v>rt4281</v>
      </c>
      <c r="N1223">
        <f>_xlfn.XLOOKUP("'PRO-"&amp;b2b3[[#This Row],[enz]]&amp;"'",'[1]Sheet2 (2)'!$A:$A,'[1]Sheet2 (2)'!$B:$B,"")</f>
        <v>1</v>
      </c>
      <c r="O1223">
        <f>IFERROR(_xlfn.XLOOKUP(b2b3[[#This Row],[Column2]],Table17[[#This Row],[rxn-no-enz]],Table17[[#This Row],[flux]],0),0)</f>
        <v>0</v>
      </c>
      <c r="P1223" t="str">
        <f>_xlfn.TEXTBEFORE(b2b3[[#This Row],[rxn]],"-",-1,,,"")</f>
        <v>ENZLOAD-PRENT20_l_FWD</v>
      </c>
    </row>
    <row r="1224" spans="1:16" ht="17" hidden="1" x14ac:dyDescent="0.25">
      <c r="A1224" s="1" t="s">
        <v>11877</v>
      </c>
      <c r="B1224" s="1" t="s">
        <v>2778</v>
      </c>
      <c r="C1224" s="1">
        <v>1.8318253E-8</v>
      </c>
      <c r="D1224" s="1">
        <f>mfs[[#This Row],[flux]]/1000</f>
        <v>1.8318253000000001E-11</v>
      </c>
      <c r="F1224" t="s">
        <v>3996</v>
      </c>
      <c r="G1224" t="s">
        <v>2778</v>
      </c>
      <c r="H1224" s="3">
        <v>1.01458735682656E-13</v>
      </c>
      <c r="I1224">
        <f>_xlfn.XLOOKUP(b2b3[[#This Row],[rxn]],mfs[rxn],mfs[flux_scaled],0)</f>
        <v>0</v>
      </c>
      <c r="J1224">
        <f>(b2b3[[#This Row],[flux]]-b2b3[[#This Row],[flux in mfs]])/b2b3[[#This Row],[flux]]</f>
        <v>1</v>
      </c>
      <c r="K1224">
        <f>ABS(b2b3[[#This Row],[(mfs - b2+b3) / mfs]])</f>
        <v>1</v>
      </c>
      <c r="L1224" t="b">
        <f>_xlfn.TEXTAFTER(b2b3[[#This Row],[rxn]],"-",-1)="SPONT"</f>
        <v>0</v>
      </c>
      <c r="M1224" t="str">
        <f>_xlfn.TEXTAFTER(b2b3[[#This Row],[rxn]],"-",-1)</f>
        <v>rt4281</v>
      </c>
      <c r="N1224">
        <f>_xlfn.XLOOKUP("'PRO-"&amp;b2b3[[#This Row],[enz]]&amp;"'",'[1]Sheet2 (2)'!$A:$A,'[1]Sheet2 (2)'!$B:$B,"")</f>
        <v>1</v>
      </c>
      <c r="O1224">
        <f>IFERROR(_xlfn.XLOOKUP(b2b3[[#This Row],[Column2]],Table17[[#This Row],[rxn-no-enz]],Table17[[#This Row],[flux]],0),0)</f>
        <v>0</v>
      </c>
      <c r="P1224" t="str">
        <f>_xlfn.TEXTBEFORE(b2b3[[#This Row],[rxn]],"-",-1,,,"")</f>
        <v>ENZLOAD-PRENT21_l_FWD</v>
      </c>
    </row>
    <row r="1225" spans="1:16" ht="17" hidden="1" x14ac:dyDescent="0.25">
      <c r="A1225" s="1" t="s">
        <v>11878</v>
      </c>
      <c r="B1225" s="1" t="s">
        <v>2778</v>
      </c>
      <c r="C1225" s="1">
        <v>1.65898789E-7</v>
      </c>
      <c r="D1225" s="1">
        <f>mfs[[#This Row],[flux]]/1000</f>
        <v>1.6589878900000001E-10</v>
      </c>
      <c r="F1225" t="s">
        <v>3997</v>
      </c>
      <c r="G1225" t="s">
        <v>2778</v>
      </c>
      <c r="H1225" s="3">
        <v>1.01458735682656E-13</v>
      </c>
      <c r="I1225">
        <f>_xlfn.XLOOKUP(b2b3[[#This Row],[rxn]],mfs[rxn],mfs[flux_scaled],0)</f>
        <v>0</v>
      </c>
      <c r="J1225">
        <f>(b2b3[[#This Row],[flux]]-b2b3[[#This Row],[flux in mfs]])/b2b3[[#This Row],[flux]]</f>
        <v>1</v>
      </c>
      <c r="K1225">
        <f>ABS(b2b3[[#This Row],[(mfs - b2+b3) / mfs]])</f>
        <v>1</v>
      </c>
      <c r="L1225" t="b">
        <f>_xlfn.TEXTAFTER(b2b3[[#This Row],[rxn]],"-",-1)="SPONT"</f>
        <v>0</v>
      </c>
      <c r="M1225" t="str">
        <f>_xlfn.TEXTAFTER(b2b3[[#This Row],[rxn]],"-",-1)</f>
        <v>rt4281</v>
      </c>
      <c r="N1225">
        <f>_xlfn.XLOOKUP("'PRO-"&amp;b2b3[[#This Row],[enz]]&amp;"'",'[1]Sheet2 (2)'!$A:$A,'[1]Sheet2 (2)'!$B:$B,"")</f>
        <v>1</v>
      </c>
      <c r="O1225">
        <f>IFERROR(_xlfn.XLOOKUP(b2b3[[#This Row],[Column2]],Table17[[#This Row],[rxn-no-enz]],Table17[[#This Row],[flux]],0),0)</f>
        <v>0</v>
      </c>
      <c r="P1225" t="str">
        <f>_xlfn.TEXTBEFORE(b2b3[[#This Row],[rxn]],"-",-1,,,"")</f>
        <v>ENZLOAD-PRENT6_l_FWD</v>
      </c>
    </row>
    <row r="1226" spans="1:16" ht="17" hidden="1" x14ac:dyDescent="0.25">
      <c r="A1226" s="1" t="s">
        <v>11879</v>
      </c>
      <c r="B1226" s="1" t="s">
        <v>2778</v>
      </c>
      <c r="C1226" s="1">
        <v>3.9086079200000001E-7</v>
      </c>
      <c r="D1226" s="1">
        <f>mfs[[#This Row],[flux]]/1000</f>
        <v>3.9086079200000003E-10</v>
      </c>
      <c r="F1226" t="s">
        <v>3998</v>
      </c>
      <c r="G1226" t="s">
        <v>2778</v>
      </c>
      <c r="H1226" s="3">
        <v>1.01458735682656E-13</v>
      </c>
      <c r="I1226">
        <f>_xlfn.XLOOKUP(b2b3[[#This Row],[rxn]],mfs[rxn],mfs[flux_scaled],0)</f>
        <v>0</v>
      </c>
      <c r="J1226">
        <f>(b2b3[[#This Row],[flux]]-b2b3[[#This Row],[flux in mfs]])/b2b3[[#This Row],[flux]]</f>
        <v>1</v>
      </c>
      <c r="K1226">
        <f>ABS(b2b3[[#This Row],[(mfs - b2+b3) / mfs]])</f>
        <v>1</v>
      </c>
      <c r="L1226" t="b">
        <f>_xlfn.TEXTAFTER(b2b3[[#This Row],[rxn]],"-",-1)="SPONT"</f>
        <v>0</v>
      </c>
      <c r="M1226" t="str">
        <f>_xlfn.TEXTAFTER(b2b3[[#This Row],[rxn]],"-",-1)</f>
        <v>rt4281</v>
      </c>
      <c r="N1226">
        <f>_xlfn.XLOOKUP("'PRO-"&amp;b2b3[[#This Row],[enz]]&amp;"'",'[1]Sheet2 (2)'!$A:$A,'[1]Sheet2 (2)'!$B:$B,"")</f>
        <v>1</v>
      </c>
      <c r="O1226">
        <f>IFERROR(_xlfn.XLOOKUP(b2b3[[#This Row],[Column2]],Table17[[#This Row],[rxn-no-enz]],Table17[[#This Row],[flux]],0),0)</f>
        <v>0</v>
      </c>
      <c r="P1226" t="str">
        <f>_xlfn.TEXTBEFORE(b2b3[[#This Row],[rxn]],"-",-1,,,"")</f>
        <v>ENZLOAD-PRENT7_l_FWD</v>
      </c>
    </row>
    <row r="1227" spans="1:16" ht="17" hidden="1" x14ac:dyDescent="0.25">
      <c r="A1227" s="1" t="s">
        <v>11880</v>
      </c>
      <c r="B1227" s="1" t="s">
        <v>2778</v>
      </c>
      <c r="C1227" s="1">
        <v>1.0178866E-8</v>
      </c>
      <c r="D1227" s="1">
        <f>mfs[[#This Row],[flux]]/1000</f>
        <v>1.0178866E-11</v>
      </c>
      <c r="F1227" t="s">
        <v>3999</v>
      </c>
      <c r="G1227" t="s">
        <v>2778</v>
      </c>
      <c r="H1227" s="3">
        <v>1.01458735682656E-13</v>
      </c>
      <c r="I1227">
        <f>_xlfn.XLOOKUP(b2b3[[#This Row],[rxn]],mfs[rxn],mfs[flux_scaled],0)</f>
        <v>0</v>
      </c>
      <c r="J1227">
        <f>(b2b3[[#This Row],[flux]]-b2b3[[#This Row],[flux in mfs]])/b2b3[[#This Row],[flux]]</f>
        <v>1</v>
      </c>
      <c r="K1227">
        <f>ABS(b2b3[[#This Row],[(mfs - b2+b3) / mfs]])</f>
        <v>1</v>
      </c>
      <c r="L1227" t="b">
        <f>_xlfn.TEXTAFTER(b2b3[[#This Row],[rxn]],"-",-1)="SPONT"</f>
        <v>0</v>
      </c>
      <c r="M1227" t="str">
        <f>_xlfn.TEXTAFTER(b2b3[[#This Row],[rxn]],"-",-1)</f>
        <v>rt4281</v>
      </c>
      <c r="N1227">
        <f>_xlfn.XLOOKUP("'PRO-"&amp;b2b3[[#This Row],[enz]]&amp;"'",'[1]Sheet2 (2)'!$A:$A,'[1]Sheet2 (2)'!$B:$B,"")</f>
        <v>1</v>
      </c>
      <c r="O1227">
        <f>IFERROR(_xlfn.XLOOKUP(b2b3[[#This Row],[Column2]],Table17[[#This Row],[rxn-no-enz]],Table17[[#This Row],[flux]],0),0)</f>
        <v>0</v>
      </c>
      <c r="P1227" t="str">
        <f>_xlfn.TEXTBEFORE(b2b3[[#This Row],[rxn]],"-",-1,,,"")</f>
        <v>ENZLOAD-PRENT8_l_FWD</v>
      </c>
    </row>
    <row r="1228" spans="1:16" ht="17" hidden="1" x14ac:dyDescent="0.25">
      <c r="A1228" s="1" t="s">
        <v>4460</v>
      </c>
      <c r="B1228" s="1" t="s">
        <v>2778</v>
      </c>
      <c r="C1228" s="1">
        <v>1.8824591E-8</v>
      </c>
      <c r="D1228" s="1">
        <f>mfs[[#This Row],[flux]]/1000</f>
        <v>1.8824591E-11</v>
      </c>
      <c r="F1228" t="s">
        <v>4000</v>
      </c>
      <c r="G1228" t="s">
        <v>2778</v>
      </c>
      <c r="H1228" s="3">
        <v>1.01458735682657E-13</v>
      </c>
      <c r="I1228">
        <f>_xlfn.XLOOKUP(b2b3[[#This Row],[rxn]],mfs[rxn],mfs[flux_scaled],0)</f>
        <v>0</v>
      </c>
      <c r="J1228">
        <f>(b2b3[[#This Row],[flux]]-b2b3[[#This Row],[flux in mfs]])/b2b3[[#This Row],[flux]]</f>
        <v>1</v>
      </c>
      <c r="K1228">
        <f>ABS(b2b3[[#This Row],[(mfs - b2+b3) / mfs]])</f>
        <v>1</v>
      </c>
      <c r="L1228" t="b">
        <f>_xlfn.TEXTAFTER(b2b3[[#This Row],[rxn]],"-",-1)="SPONT"</f>
        <v>0</v>
      </c>
      <c r="M1228" t="str">
        <f>_xlfn.TEXTAFTER(b2b3[[#This Row],[rxn]],"-",-1)</f>
        <v>rt4281</v>
      </c>
      <c r="N1228">
        <f>_xlfn.XLOOKUP("'PRO-"&amp;b2b3[[#This Row],[enz]]&amp;"'",'[1]Sheet2 (2)'!$A:$A,'[1]Sheet2 (2)'!$B:$B,"")</f>
        <v>1</v>
      </c>
      <c r="O1228">
        <f>IFERROR(_xlfn.XLOOKUP(b2b3[[#This Row],[Column2]],Table17[[#This Row],[rxn-no-enz]],Table17[[#This Row],[flux]],0),0)</f>
        <v>0</v>
      </c>
      <c r="P1228" t="str">
        <f>_xlfn.TEXTBEFORE(b2b3[[#This Row],[rxn]],"-",-1,,,"")</f>
        <v>ENZLOAD-PRENT9_l_FWD</v>
      </c>
    </row>
    <row r="1229" spans="1:16" ht="17" hidden="1" x14ac:dyDescent="0.25">
      <c r="A1229" s="1" t="s">
        <v>4461</v>
      </c>
      <c r="B1229" s="1" t="s">
        <v>2778</v>
      </c>
      <c r="C1229" s="1">
        <v>7.0727564300000004E-7</v>
      </c>
      <c r="D1229" s="1">
        <f>mfs[[#This Row],[flux]]/1000</f>
        <v>7.0727564300000001E-10</v>
      </c>
      <c r="F1229" t="s">
        <v>4001</v>
      </c>
      <c r="G1229" t="s">
        <v>2778</v>
      </c>
      <c r="H1229" s="3">
        <v>2.6234627475418802E-11</v>
      </c>
      <c r="I1229">
        <f>_xlfn.XLOOKUP(b2b3[[#This Row],[rxn]],mfs[rxn],mfs[flux_scaled],0)</f>
        <v>0</v>
      </c>
      <c r="J1229">
        <f>(b2b3[[#This Row],[flux]]-b2b3[[#This Row],[flux in mfs]])/b2b3[[#This Row],[flux]]</f>
        <v>1</v>
      </c>
      <c r="K1229">
        <f>ABS(b2b3[[#This Row],[(mfs - b2+b3) / mfs]])</f>
        <v>1</v>
      </c>
      <c r="L1229" t="b">
        <f>_xlfn.TEXTAFTER(b2b3[[#This Row],[rxn]],"-",-1)="SPONT"</f>
        <v>0</v>
      </c>
      <c r="M1229" t="str">
        <f>_xlfn.TEXTAFTER(b2b3[[#This Row],[rxn]],"-",-1)</f>
        <v>rt6665</v>
      </c>
      <c r="N1229">
        <f>_xlfn.XLOOKUP("'PRO-"&amp;b2b3[[#This Row],[enz]]&amp;"'",'[1]Sheet2 (2)'!$A:$A,'[1]Sheet2 (2)'!$B:$B,"")</f>
        <v>1</v>
      </c>
      <c r="O1229">
        <f>IFERROR(_xlfn.XLOOKUP(b2b3[[#This Row],[Column2]],Table17[[#This Row],[rxn-no-enz]],Table17[[#This Row],[flux]],0),0)</f>
        <v>0</v>
      </c>
      <c r="P1229" t="str">
        <f>_xlfn.TEXTBEFORE(b2b3[[#This Row],[rxn]],"-",-1,,,"")</f>
        <v>ENZLOAD-PRFGS_c_FWD</v>
      </c>
    </row>
    <row r="1230" spans="1:16" ht="17" hidden="1" x14ac:dyDescent="0.25">
      <c r="A1230" s="1" t="s">
        <v>4462</v>
      </c>
      <c r="B1230" s="1" t="s">
        <v>2778</v>
      </c>
      <c r="C1230" s="1">
        <v>9.8858709100000002E-7</v>
      </c>
      <c r="D1230" s="1">
        <f>mfs[[#This Row],[flux]]/1000</f>
        <v>9.88587091E-10</v>
      </c>
      <c r="F1230" t="s">
        <v>4002</v>
      </c>
      <c r="G1230" t="s">
        <v>2778</v>
      </c>
      <c r="H1230" s="3">
        <v>1.4357502803979999E-11</v>
      </c>
      <c r="I1230">
        <f>_xlfn.XLOOKUP(b2b3[[#This Row],[rxn]],mfs[rxn],mfs[flux_scaled],0)</f>
        <v>0</v>
      </c>
      <c r="J1230">
        <f>(b2b3[[#This Row],[flux]]-b2b3[[#This Row],[flux in mfs]])/b2b3[[#This Row],[flux]]</f>
        <v>1</v>
      </c>
      <c r="K1230">
        <f>ABS(b2b3[[#This Row],[(mfs - b2+b3) / mfs]])</f>
        <v>1</v>
      </c>
      <c r="L1230" t="b">
        <f>_xlfn.TEXTAFTER(b2b3[[#This Row],[rxn]],"-",-1)="SPONT"</f>
        <v>0</v>
      </c>
      <c r="M1230" t="str">
        <f>_xlfn.TEXTAFTER(b2b3[[#This Row],[rxn]],"-",-1)</f>
        <v>rt3242_c</v>
      </c>
      <c r="N1230">
        <f>_xlfn.XLOOKUP("'PRO-"&amp;b2b3[[#This Row],[enz]]&amp;"'",'[1]Sheet2 (2)'!$A:$A,'[1]Sheet2 (2)'!$B:$B,"")</f>
        <v>1</v>
      </c>
      <c r="O1230">
        <f>IFERROR(_xlfn.XLOOKUP(b2b3[[#This Row],[Column2]],Table17[[#This Row],[rxn-no-enz]],Table17[[#This Row],[flux]],0),0)</f>
        <v>0</v>
      </c>
      <c r="P1230" t="str">
        <f>_xlfn.TEXTBEFORE(b2b3[[#This Row],[rxn]],"-",-1,,,"")</f>
        <v>ENZLOAD-PRMICI_c_FWD</v>
      </c>
    </row>
    <row r="1231" spans="1:16" ht="17" hidden="1" x14ac:dyDescent="0.25">
      <c r="A1231" s="1" t="s">
        <v>11881</v>
      </c>
      <c r="B1231" s="1" t="s">
        <v>2778</v>
      </c>
      <c r="C1231" s="1">
        <v>1.5497402699999999E-7</v>
      </c>
      <c r="D1231" s="1">
        <f>mfs[[#This Row],[flux]]/1000</f>
        <v>1.5497402699999999E-10</v>
      </c>
      <c r="F1231" t="s">
        <v>4003</v>
      </c>
      <c r="G1231" t="s">
        <v>2778</v>
      </c>
      <c r="H1231" s="3">
        <v>8.7634057712354704E-11</v>
      </c>
      <c r="I1231">
        <f>_xlfn.XLOOKUP(b2b3[[#This Row],[rxn]],mfs[rxn],mfs[flux_scaled],0)</f>
        <v>0</v>
      </c>
      <c r="J1231">
        <f>(b2b3[[#This Row],[flux]]-b2b3[[#This Row],[flux in mfs]])/b2b3[[#This Row],[flux]]</f>
        <v>1</v>
      </c>
      <c r="K1231">
        <f>ABS(b2b3[[#This Row],[(mfs - b2+b3) / mfs]])</f>
        <v>1</v>
      </c>
      <c r="L1231" t="b">
        <f>_xlfn.TEXTAFTER(b2b3[[#This Row],[rxn]],"-",-1)="SPONT"</f>
        <v>0</v>
      </c>
      <c r="M1231" t="str">
        <f>_xlfn.TEXTAFTER(b2b3[[#This Row],[rxn]],"-",-1)</f>
        <v>rt3118</v>
      </c>
      <c r="N1231">
        <f>_xlfn.XLOOKUP("'PRO-"&amp;b2b3[[#This Row],[enz]]&amp;"'",'[1]Sheet2 (2)'!$A:$A,'[1]Sheet2 (2)'!$B:$B,"")</f>
        <v>1</v>
      </c>
      <c r="O1231">
        <f>IFERROR(_xlfn.XLOOKUP(b2b3[[#This Row],[Column2]],Table17[[#This Row],[rxn-no-enz]],Table17[[#This Row],[flux]],0),0)</f>
        <v>0</v>
      </c>
      <c r="P1231" t="str">
        <f>_xlfn.TEXTBEFORE(b2b3[[#This Row],[rxn]],"-",-1,,,"")</f>
        <v>ENZLOAD-PROTRS_c_FWD</v>
      </c>
    </row>
    <row r="1232" spans="1:16" ht="17" hidden="1" x14ac:dyDescent="0.25">
      <c r="A1232" s="1" t="s">
        <v>11882</v>
      </c>
      <c r="B1232" s="1" t="s">
        <v>2778</v>
      </c>
      <c r="C1232" s="1">
        <v>4.4523020000000002E-9</v>
      </c>
      <c r="D1232" s="1">
        <f>mfs[[#This Row],[flux]]/1000</f>
        <v>4.4523019999999999E-12</v>
      </c>
      <c r="F1232" t="s">
        <v>4004</v>
      </c>
      <c r="G1232" t="s">
        <v>2778</v>
      </c>
      <c r="H1232" s="3">
        <v>1.4607397255214001E-11</v>
      </c>
      <c r="I1232">
        <f>_xlfn.XLOOKUP(b2b3[[#This Row],[rxn]],mfs[rxn],mfs[flux_scaled],0)</f>
        <v>0</v>
      </c>
      <c r="J1232">
        <f>(b2b3[[#This Row],[flux]]-b2b3[[#This Row],[flux in mfs]])/b2b3[[#This Row],[flux]]</f>
        <v>1</v>
      </c>
      <c r="K1232">
        <f>ABS(b2b3[[#This Row],[(mfs - b2+b3) / mfs]])</f>
        <v>1</v>
      </c>
      <c r="L1232" t="b">
        <f>_xlfn.TEXTAFTER(b2b3[[#This Row],[rxn]],"-",-1)="SPONT"</f>
        <v>0</v>
      </c>
      <c r="M1232" t="str">
        <f>_xlfn.TEXTAFTER(b2b3[[#This Row],[rxn]],"-",-1)</f>
        <v>PRS23</v>
      </c>
      <c r="N1232" t="str">
        <f>_xlfn.XLOOKUP("'PRO-"&amp;b2b3[[#This Row],[enz]]&amp;"'",'[1]Sheet2 (2)'!$A:$A,'[1]Sheet2 (2)'!$B:$B,"")</f>
        <v/>
      </c>
      <c r="O1232">
        <f>IFERROR(_xlfn.XLOOKUP(b2b3[[#This Row],[Column2]],Table17[[#This Row],[rxn-no-enz]],Table17[[#This Row],[flux]],0),0)</f>
        <v>0</v>
      </c>
      <c r="P1232" t="str">
        <f>_xlfn.TEXTBEFORE(b2b3[[#This Row],[rxn]],"-",-1,,,"")</f>
        <v>ENZLOAD-PRPPS_c_FWD</v>
      </c>
    </row>
    <row r="1233" spans="1:16" ht="17" hidden="1" x14ac:dyDescent="0.25">
      <c r="A1233" s="1" t="s">
        <v>4463</v>
      </c>
      <c r="B1233" s="1" t="s">
        <v>2778</v>
      </c>
      <c r="C1233" s="1">
        <v>1.7551084E-8</v>
      </c>
      <c r="D1233" s="1">
        <f>mfs[[#This Row],[flux]]/1000</f>
        <v>1.7551083999999999E-11</v>
      </c>
      <c r="F1233" t="s">
        <v>4005</v>
      </c>
      <c r="G1233" t="s">
        <v>2778</v>
      </c>
      <c r="H1233" s="3">
        <v>3.8351442308605704E-12</v>
      </c>
      <c r="I1233">
        <f>_xlfn.XLOOKUP(b2b3[[#This Row],[rxn]],mfs[rxn],mfs[flux_scaled],0)</f>
        <v>0</v>
      </c>
      <c r="J1233">
        <f>(b2b3[[#This Row],[flux]]-b2b3[[#This Row],[flux in mfs]])/b2b3[[#This Row],[flux]]</f>
        <v>1</v>
      </c>
      <c r="K1233">
        <f>ABS(b2b3[[#This Row],[(mfs - b2+b3) / mfs]])</f>
        <v>1</v>
      </c>
      <c r="L1233" t="b">
        <f>_xlfn.TEXTAFTER(b2b3[[#This Row],[rxn]],"-",-1)="SPONT"</f>
        <v>0</v>
      </c>
      <c r="M1233" t="str">
        <f>_xlfn.TEXTAFTER(b2b3[[#This Row],[rxn]],"-",-1)</f>
        <v>rt5884</v>
      </c>
      <c r="N1233">
        <f>_xlfn.XLOOKUP("'PRO-"&amp;b2b3[[#This Row],[enz]]&amp;"'",'[1]Sheet2 (2)'!$A:$A,'[1]Sheet2 (2)'!$B:$B,"")</f>
        <v>1</v>
      </c>
      <c r="O1233">
        <f>IFERROR(_xlfn.XLOOKUP(b2b3[[#This Row],[Column2]],Table17[[#This Row],[rxn-no-enz]],Table17[[#This Row],[flux]],0),0)</f>
        <v>0</v>
      </c>
      <c r="P1233" t="str">
        <f>_xlfn.TEXTBEFORE(b2b3[[#This Row],[rxn]],"-",-1,,,"")</f>
        <v>ENZLOAD-PSCIT_c_FWD</v>
      </c>
    </row>
    <row r="1234" spans="1:16" ht="17" hidden="1" x14ac:dyDescent="0.25">
      <c r="A1234" s="1" t="s">
        <v>11883</v>
      </c>
      <c r="B1234" s="1" t="s">
        <v>2778</v>
      </c>
      <c r="C1234" s="1">
        <v>2.2423939E-8</v>
      </c>
      <c r="D1234" s="1">
        <f>mfs[[#This Row],[flux]]/1000</f>
        <v>2.2423939000000001E-11</v>
      </c>
      <c r="F1234" t="s">
        <v>13329</v>
      </c>
      <c r="G1234" t="s">
        <v>2778</v>
      </c>
      <c r="H1234" s="3">
        <v>1.25750260304646E-11</v>
      </c>
      <c r="I1234">
        <f>_xlfn.XLOOKUP(b2b3[[#This Row],[rxn]],mfs[rxn],mfs[flux_scaled],0)</f>
        <v>0</v>
      </c>
      <c r="J1234">
        <f>(b2b3[[#This Row],[flux]]-b2b3[[#This Row],[flux in mfs]])/b2b3[[#This Row],[flux]]</f>
        <v>1</v>
      </c>
      <c r="K1234">
        <f>ABS(b2b3[[#This Row],[(mfs - b2+b3) / mfs]])</f>
        <v>1</v>
      </c>
      <c r="L1234" t="b">
        <f>_xlfn.TEXTAFTER(b2b3[[#This Row],[rxn]],"-",-1)="SPONT"</f>
        <v>0</v>
      </c>
      <c r="M1234" t="str">
        <f>_xlfn.TEXTAFTER(b2b3[[#This Row],[rxn]],"-",-1)</f>
        <v>rt2136</v>
      </c>
      <c r="N1234">
        <f>_xlfn.XLOOKUP("'PRO-"&amp;b2b3[[#This Row],[enz]]&amp;"'",'[1]Sheet2 (2)'!$A:$A,'[1]Sheet2 (2)'!$B:$B,"")</f>
        <v>1</v>
      </c>
      <c r="O1234">
        <f>IFERROR(_xlfn.XLOOKUP(b2b3[[#This Row],[Column2]],Table17[[#This Row],[rxn-no-enz]],Table17[[#This Row],[flux]],0),0)</f>
        <v>0</v>
      </c>
      <c r="P1234" t="str">
        <f>_xlfn.TEXTBEFORE(b2b3[[#This Row],[rxn]],"-",-1,,,"")</f>
        <v>ENZLOAD-PSD_mm_FWD</v>
      </c>
    </row>
    <row r="1235" spans="1:16" ht="17" hidden="1" x14ac:dyDescent="0.25">
      <c r="A1235" s="1" t="s">
        <v>11884</v>
      </c>
      <c r="B1235" s="1" t="s">
        <v>2778</v>
      </c>
      <c r="C1235" s="1">
        <v>4.2034247999999997E-8</v>
      </c>
      <c r="D1235" s="1">
        <f>mfs[[#This Row],[flux]]/1000</f>
        <v>4.2034247999999999E-11</v>
      </c>
      <c r="F1235" t="s">
        <v>13281</v>
      </c>
      <c r="G1235" t="s">
        <v>2778</v>
      </c>
      <c r="H1235" s="3">
        <v>1.5039916473007702E-11</v>
      </c>
      <c r="I1235">
        <f>_xlfn.XLOOKUP(b2b3[[#This Row],[rxn]],mfs[rxn],mfs[flux_scaled],0)</f>
        <v>0</v>
      </c>
      <c r="J1235">
        <f>(b2b3[[#This Row],[flux]]-b2b3[[#This Row],[flux in mfs]])/b2b3[[#This Row],[flux]]</f>
        <v>1</v>
      </c>
      <c r="K1235">
        <f>ABS(b2b3[[#This Row],[(mfs - b2+b3) / mfs]])</f>
        <v>1</v>
      </c>
      <c r="L1235" t="b">
        <f>_xlfn.TEXTAFTER(b2b3[[#This Row],[rxn]],"-",-1)="SPONT"</f>
        <v>0</v>
      </c>
      <c r="M1235" t="str">
        <f>_xlfn.TEXTAFTER(b2b3[[#This Row],[rxn]],"-",-1)</f>
        <v>rt7036</v>
      </c>
      <c r="N1235">
        <f>_xlfn.XLOOKUP("'PRO-"&amp;b2b3[[#This Row],[enz]]&amp;"'",'[1]Sheet2 (2)'!$A:$A,'[1]Sheet2 (2)'!$B:$B,"")</f>
        <v>1</v>
      </c>
      <c r="O1235">
        <f>IFERROR(_xlfn.XLOOKUP(b2b3[[#This Row],[Column2]],Table17[[#This Row],[rxn-no-enz]],Table17[[#This Row],[flux]],0),0)</f>
        <v>0</v>
      </c>
      <c r="P1235" t="str">
        <f>_xlfn.TEXTBEFORE(b2b3[[#This Row],[rxn]],"-",-1,,,"")</f>
        <v>ENZLOAD-PSERT_c_FWD</v>
      </c>
    </row>
    <row r="1236" spans="1:16" ht="17" hidden="1" x14ac:dyDescent="0.25">
      <c r="A1236" s="1" t="s">
        <v>11885</v>
      </c>
      <c r="B1236" s="1" t="s">
        <v>2778</v>
      </c>
      <c r="C1236" s="1">
        <v>9.4581733900000002E-7</v>
      </c>
      <c r="D1236" s="1">
        <f>mfs[[#This Row],[flux]]/1000</f>
        <v>9.4581733899999994E-10</v>
      </c>
      <c r="F1236" t="s">
        <v>13282</v>
      </c>
      <c r="G1236" t="s">
        <v>2778</v>
      </c>
      <c r="H1236" s="3">
        <v>5.6084790144012498E-12</v>
      </c>
      <c r="I1236">
        <f>_xlfn.XLOOKUP(b2b3[[#This Row],[rxn]],mfs[rxn],mfs[flux_scaled],0)</f>
        <v>0</v>
      </c>
      <c r="J1236">
        <f>(b2b3[[#This Row],[flux]]-b2b3[[#This Row],[flux in mfs]])/b2b3[[#This Row],[flux]]</f>
        <v>1</v>
      </c>
      <c r="K1236">
        <f>ABS(b2b3[[#This Row],[(mfs - b2+b3) / mfs]])</f>
        <v>1</v>
      </c>
      <c r="L1236" t="b">
        <f>_xlfn.TEXTAFTER(b2b3[[#This Row],[rxn]],"-",-1)="SPONT"</f>
        <v>0</v>
      </c>
      <c r="M1236" t="str">
        <f>_xlfn.TEXTAFTER(b2b3[[#This Row],[rxn]],"-",-1)</f>
        <v>rt3683</v>
      </c>
      <c r="N1236">
        <f>_xlfn.XLOOKUP("'PRO-"&amp;b2b3[[#This Row],[enz]]&amp;"'",'[1]Sheet2 (2)'!$A:$A,'[1]Sheet2 (2)'!$B:$B,"")</f>
        <v>1</v>
      </c>
      <c r="O1236">
        <f>IFERROR(_xlfn.XLOOKUP(b2b3[[#This Row],[Column2]],Table17[[#This Row],[rxn-no-enz]],Table17[[#This Row],[flux]],0),0)</f>
        <v>0</v>
      </c>
      <c r="P1236" t="str">
        <f>_xlfn.TEXTBEFORE(b2b3[[#This Row],[rxn]],"-",-1,,,"")</f>
        <v>ENZLOAD-PSP_L_c_FWD</v>
      </c>
    </row>
    <row r="1237" spans="1:16" ht="17" hidden="1" x14ac:dyDescent="0.25">
      <c r="A1237" s="1" t="s">
        <v>4464</v>
      </c>
      <c r="B1237" s="1" t="s">
        <v>2778</v>
      </c>
      <c r="C1237" s="1">
        <v>4.7977224100000004E-7</v>
      </c>
      <c r="D1237" s="1">
        <f>mfs[[#This Row],[flux]]/1000</f>
        <v>4.7977224100000009E-10</v>
      </c>
      <c r="F1237" t="s">
        <v>4007</v>
      </c>
      <c r="G1237" t="s">
        <v>2778</v>
      </c>
      <c r="H1237" s="3">
        <v>4.6544684697218695E-13</v>
      </c>
      <c r="I1237">
        <f>_xlfn.XLOOKUP(b2b3[[#This Row],[rxn]],mfs[rxn],mfs[flux_scaled],0)</f>
        <v>0</v>
      </c>
      <c r="J1237">
        <f>(b2b3[[#This Row],[flux]]-b2b3[[#This Row],[flux in mfs]])/b2b3[[#This Row],[flux]]</f>
        <v>1</v>
      </c>
      <c r="K1237">
        <f>ABS(b2b3[[#This Row],[(mfs - b2+b3) / mfs]])</f>
        <v>1</v>
      </c>
      <c r="L1237" t="b">
        <f>_xlfn.TEXTAFTER(b2b3[[#This Row],[rxn]],"-",-1)="SPONT"</f>
        <v>0</v>
      </c>
      <c r="M1237" t="str">
        <f>_xlfn.TEXTAFTER(b2b3[[#This Row],[rxn]],"-",-1)</f>
        <v>rt6946</v>
      </c>
      <c r="N1237">
        <f>_xlfn.XLOOKUP("'PRO-"&amp;b2b3[[#This Row],[enz]]&amp;"'",'[1]Sheet2 (2)'!$A:$A,'[1]Sheet2 (2)'!$B:$B,"")</f>
        <v>1</v>
      </c>
      <c r="O1237">
        <f>IFERROR(_xlfn.XLOOKUP(b2b3[[#This Row],[Column2]],Table17[[#This Row],[rxn-no-enz]],Table17[[#This Row],[flux]],0),0)</f>
        <v>0</v>
      </c>
      <c r="P1237" t="str">
        <f>_xlfn.TEXTBEFORE(b2b3[[#This Row],[rxn]],"-",-1,,,"")</f>
        <v>ENZLOAD-PSPHS_r_FWD</v>
      </c>
    </row>
    <row r="1238" spans="1:16" ht="17" hidden="1" x14ac:dyDescent="0.25">
      <c r="A1238" s="1" t="s">
        <v>11886</v>
      </c>
      <c r="B1238" s="1" t="s">
        <v>2778</v>
      </c>
      <c r="C1238" s="1">
        <v>1.117322E-9</v>
      </c>
      <c r="D1238" s="1">
        <f>mfs[[#This Row],[flux]]/1000</f>
        <v>1.1173220000000001E-12</v>
      </c>
      <c r="F1238" t="s">
        <v>4008</v>
      </c>
      <c r="G1238" t="s">
        <v>2778</v>
      </c>
      <c r="H1238" s="3">
        <v>2.1537537445035601E-12</v>
      </c>
      <c r="I1238">
        <f>_xlfn.XLOOKUP(b2b3[[#This Row],[rxn]],mfs[rxn],mfs[flux_scaled],0)</f>
        <v>0</v>
      </c>
      <c r="J1238">
        <f>(b2b3[[#This Row],[flux]]-b2b3[[#This Row],[flux in mfs]])/b2b3[[#This Row],[flux]]</f>
        <v>1</v>
      </c>
      <c r="K1238">
        <f>ABS(b2b3[[#This Row],[(mfs - b2+b3) / mfs]])</f>
        <v>1</v>
      </c>
      <c r="L1238" t="b">
        <f>_xlfn.TEXTAFTER(b2b3[[#This Row],[rxn]],"-",-1)="SPONT"</f>
        <v>0</v>
      </c>
      <c r="M1238" t="str">
        <f>_xlfn.TEXTAFTER(b2b3[[#This Row],[rxn]],"-",-1)</f>
        <v>rt3215</v>
      </c>
      <c r="N1238">
        <f>_xlfn.XLOOKUP("'PRO-"&amp;b2b3[[#This Row],[enz]]&amp;"'",'[1]Sheet2 (2)'!$A:$A,'[1]Sheet2 (2)'!$B:$B,"")</f>
        <v>1</v>
      </c>
      <c r="O1238">
        <f>IFERROR(_xlfn.XLOOKUP(b2b3[[#This Row],[Column2]],Table17[[#This Row],[rxn-no-enz]],Table17[[#This Row],[flux]],0),0)</f>
        <v>0</v>
      </c>
      <c r="P1238" t="str">
        <f>_xlfn.TEXTBEFORE(b2b3[[#This Row],[rxn]],"-",-1,,,"")</f>
        <v>ENZLOAD-PSSA_rm_FWD</v>
      </c>
    </row>
    <row r="1239" spans="1:16" ht="17" hidden="1" x14ac:dyDescent="0.25">
      <c r="A1239" s="1" t="s">
        <v>11887</v>
      </c>
      <c r="B1239" s="1" t="s">
        <v>2778</v>
      </c>
      <c r="C1239" s="1">
        <v>1.46901693E-7</v>
      </c>
      <c r="D1239" s="1">
        <f>mfs[[#This Row],[flux]]/1000</f>
        <v>1.4690169299999999E-10</v>
      </c>
      <c r="F1239" t="s">
        <v>4009</v>
      </c>
      <c r="G1239" t="s">
        <v>2778</v>
      </c>
      <c r="H1239" s="3">
        <v>8.9814770412734595E-13</v>
      </c>
      <c r="I1239">
        <f>_xlfn.XLOOKUP(b2b3[[#This Row],[rxn]],mfs[rxn],mfs[flux_scaled],0)</f>
        <v>0</v>
      </c>
      <c r="J1239">
        <f>(b2b3[[#This Row],[flux]]-b2b3[[#This Row],[flux in mfs]])/b2b3[[#This Row],[flux]]</f>
        <v>1</v>
      </c>
      <c r="K1239">
        <f>ABS(b2b3[[#This Row],[(mfs - b2+b3) / mfs]])</f>
        <v>1</v>
      </c>
      <c r="L1239" t="b">
        <f>_xlfn.TEXTAFTER(b2b3[[#This Row],[rxn]],"-",-1)="SPONT"</f>
        <v>0</v>
      </c>
      <c r="M1239" t="str">
        <f>_xlfn.TEXTAFTER(b2b3[[#This Row],[rxn]],"-",-1)</f>
        <v>rt6481</v>
      </c>
      <c r="N1239">
        <f>_xlfn.XLOOKUP("'PRO-"&amp;b2b3[[#This Row],[enz]]&amp;"'",'[1]Sheet2 (2)'!$A:$A,'[1]Sheet2 (2)'!$B:$B,"")</f>
        <v>1</v>
      </c>
      <c r="O1239">
        <f>IFERROR(_xlfn.XLOOKUP(b2b3[[#This Row],[Column2]],Table17[[#This Row],[rxn-no-enz]],Table17[[#This Row],[flux]],0),0)</f>
        <v>0</v>
      </c>
      <c r="P1239" t="str">
        <f>_xlfn.TEXTBEFORE(b2b3[[#This Row],[rxn]],"-",-1,,,"")</f>
        <v>ENZLOAD-PTPAT_c_FWD</v>
      </c>
    </row>
    <row r="1240" spans="1:16" ht="17" hidden="1" x14ac:dyDescent="0.25">
      <c r="A1240" s="1" t="s">
        <v>4466</v>
      </c>
      <c r="B1240" s="1" t="s">
        <v>2778</v>
      </c>
      <c r="C1240" s="1">
        <v>2.7695353400000001E-7</v>
      </c>
      <c r="D1240" s="1">
        <f>mfs[[#This Row],[flux]]/1000</f>
        <v>2.76953534E-10</v>
      </c>
      <c r="F1240" t="s">
        <v>4010</v>
      </c>
      <c r="G1240" t="s">
        <v>2778</v>
      </c>
      <c r="H1240" s="3">
        <v>3.6940519497348502E-14</v>
      </c>
      <c r="I1240">
        <f>_xlfn.XLOOKUP(b2b3[[#This Row],[rxn]],mfs[rxn],mfs[flux_scaled],0)</f>
        <v>0</v>
      </c>
      <c r="J1240">
        <f>(b2b3[[#This Row],[flux]]-b2b3[[#This Row],[flux in mfs]])/b2b3[[#This Row],[flux]]</f>
        <v>1</v>
      </c>
      <c r="K1240">
        <f>ABS(b2b3[[#This Row],[(mfs - b2+b3) / mfs]])</f>
        <v>1</v>
      </c>
      <c r="L1240" t="b">
        <f>_xlfn.TEXTAFTER(b2b3[[#This Row],[rxn]],"-",-1)="SPONT"</f>
        <v>0</v>
      </c>
      <c r="M1240" t="str">
        <f>_xlfn.TEXTAFTER(b2b3[[#This Row],[rxn]],"-",-1)</f>
        <v>SNZ1SNO1</v>
      </c>
      <c r="N1240" t="str">
        <f>_xlfn.XLOOKUP("'PRO-"&amp;b2b3[[#This Row],[enz]]&amp;"'",'[1]Sheet2 (2)'!$A:$A,'[1]Sheet2 (2)'!$B:$B,"")</f>
        <v/>
      </c>
      <c r="O1240">
        <f>IFERROR(_xlfn.XLOOKUP(b2b3[[#This Row],[Column2]],Table17[[#This Row],[rxn-no-enz]],Table17[[#This Row],[flux]],0),0)</f>
        <v>0</v>
      </c>
      <c r="P1240" t="str">
        <f>_xlfn.TEXTBEFORE(b2b3[[#This Row],[rxn]],"-",-1,,,"")</f>
        <v>ENZLOAD-PYDX5PS_c_FWD</v>
      </c>
    </row>
    <row r="1241" spans="1:16" ht="17" hidden="1" x14ac:dyDescent="0.25">
      <c r="A1241" s="1" t="s">
        <v>4467</v>
      </c>
      <c r="B1241" s="1" t="s">
        <v>2778</v>
      </c>
      <c r="C1241" s="1">
        <v>9.8391066999999997E-7</v>
      </c>
      <c r="D1241" s="1">
        <f>mfs[[#This Row],[flux]]/1000</f>
        <v>9.8391067000000006E-10</v>
      </c>
      <c r="F1241" t="s">
        <v>4011</v>
      </c>
      <c r="G1241" t="s">
        <v>2778</v>
      </c>
      <c r="H1241" s="3">
        <v>3.0317669825696699E-10</v>
      </c>
      <c r="I1241">
        <f>_xlfn.XLOOKUP(b2b3[[#This Row],[rxn]],mfs[rxn],mfs[flux_scaled],0)</f>
        <v>0</v>
      </c>
      <c r="J1241">
        <f>(b2b3[[#This Row],[flux]]-b2b3[[#This Row],[flux in mfs]])/b2b3[[#This Row],[flux]]</f>
        <v>1</v>
      </c>
      <c r="K1241">
        <f>ABS(b2b3[[#This Row],[(mfs - b2+b3) / mfs]])</f>
        <v>1</v>
      </c>
      <c r="L1241" t="b">
        <f>_xlfn.TEXTAFTER(b2b3[[#This Row],[rxn]],"-",-1)="SPONT"</f>
        <v>0</v>
      </c>
      <c r="M1241" t="str">
        <f>_xlfn.TEXTAFTER(b2b3[[#This Row],[rxn]],"-",-1)</f>
        <v>rt4634</v>
      </c>
      <c r="N1241">
        <f>_xlfn.XLOOKUP("'PRO-"&amp;b2b3[[#This Row],[enz]]&amp;"'",'[1]Sheet2 (2)'!$A:$A,'[1]Sheet2 (2)'!$B:$B,"")</f>
        <v>1</v>
      </c>
      <c r="O1241">
        <f>IFERROR(_xlfn.XLOOKUP(b2b3[[#This Row],[Column2]],Table17[[#This Row],[rxn-no-enz]],Table17[[#This Row],[flux]],0),0)</f>
        <v>0</v>
      </c>
      <c r="P1241" t="str">
        <f>_xlfn.TEXTBEFORE(b2b3[[#This Row],[rxn]],"-",-1,,,"")</f>
        <v>ENZLOAD-PYK_c_FWD</v>
      </c>
    </row>
    <row r="1242" spans="1:16" ht="17" hidden="1" x14ac:dyDescent="0.25">
      <c r="A1242" s="1" t="s">
        <v>11888</v>
      </c>
      <c r="B1242" s="1" t="s">
        <v>2778</v>
      </c>
      <c r="C1242" s="1">
        <v>9.4820779000000005E-8</v>
      </c>
      <c r="D1242" s="1">
        <f>mfs[[#This Row],[flux]]/1000</f>
        <v>9.4820779000000006E-11</v>
      </c>
      <c r="F1242" t="s">
        <v>13283</v>
      </c>
      <c r="G1242" t="s">
        <v>2778</v>
      </c>
      <c r="H1242" s="3">
        <v>1.6111718044934199E-11</v>
      </c>
      <c r="I1242">
        <f>_xlfn.XLOOKUP(b2b3[[#This Row],[rxn]],mfs[rxn],mfs[flux_scaled],0)</f>
        <v>0</v>
      </c>
      <c r="J1242">
        <f>(b2b3[[#This Row],[flux]]-b2b3[[#This Row],[flux in mfs]])/b2b3[[#This Row],[flux]]</f>
        <v>1</v>
      </c>
      <c r="K1242">
        <f>ABS(b2b3[[#This Row],[(mfs - b2+b3) / mfs]])</f>
        <v>1</v>
      </c>
      <c r="L1242" t="b">
        <f>_xlfn.TEXTAFTER(b2b3[[#This Row],[rxn]],"-",-1)="SPONT"</f>
        <v>0</v>
      </c>
      <c r="M1242" t="str">
        <f>_xlfn.TEXTAFTER(b2b3[[#This Row],[rxn]],"-",-1)</f>
        <v>MPC13</v>
      </c>
      <c r="N1242" t="str">
        <f>_xlfn.XLOOKUP("'PRO-"&amp;b2b3[[#This Row],[enz]]&amp;"'",'[1]Sheet2 (2)'!$A:$A,'[1]Sheet2 (2)'!$B:$B,"")</f>
        <v/>
      </c>
      <c r="O1242">
        <f>IFERROR(_xlfn.XLOOKUP(b2b3[[#This Row],[Column2]],Table17[[#This Row],[rxn-no-enz]],Table17[[#This Row],[flux]],0),0)</f>
        <v>0</v>
      </c>
      <c r="P1242" t="str">
        <f>_xlfn.TEXTBEFORE(b2b3[[#This Row],[rxn]],"-",-1,,,"")</f>
        <v>ENZLOAD-PYRtps_m_FWD</v>
      </c>
    </row>
    <row r="1243" spans="1:16" ht="17" hidden="1" x14ac:dyDescent="0.25">
      <c r="A1243" s="1" t="s">
        <v>4468</v>
      </c>
      <c r="B1243" s="1" t="s">
        <v>2778</v>
      </c>
      <c r="C1243" s="1">
        <v>4.0029799999999999E-10</v>
      </c>
      <c r="D1243" s="1">
        <f>mfs[[#This Row],[flux]]/1000</f>
        <v>4.0029799999999998E-13</v>
      </c>
      <c r="F1243" t="s">
        <v>4013</v>
      </c>
      <c r="G1243" t="s">
        <v>2778</v>
      </c>
      <c r="H1243" s="3">
        <v>3.7995096113064201E-11</v>
      </c>
      <c r="I1243">
        <f>_xlfn.XLOOKUP(b2b3[[#This Row],[rxn]],mfs[rxn],mfs[flux_scaled],0)</f>
        <v>0</v>
      </c>
      <c r="J1243">
        <f>(b2b3[[#This Row],[flux]]-b2b3[[#This Row],[flux in mfs]])/b2b3[[#This Row],[flux]]</f>
        <v>1</v>
      </c>
      <c r="K1243">
        <f>ABS(b2b3[[#This Row],[(mfs - b2+b3) / mfs]])</f>
        <v>1</v>
      </c>
      <c r="L1243" t="b">
        <f>_xlfn.TEXTAFTER(b2b3[[#This Row],[rxn]],"-",-1)="SPONT"</f>
        <v>0</v>
      </c>
      <c r="M1243" t="str">
        <f>_xlfn.TEXTAFTER(b2b3[[#This Row],[rxn]],"-",-1)</f>
        <v>rt0930_c</v>
      </c>
      <c r="N1243">
        <f>_xlfn.XLOOKUP("'PRO-"&amp;b2b3[[#This Row],[enz]]&amp;"'",'[1]Sheet2 (2)'!$A:$A,'[1]Sheet2 (2)'!$B:$B,"")</f>
        <v>1</v>
      </c>
      <c r="O1243">
        <f>IFERROR(_xlfn.XLOOKUP(b2b3[[#This Row],[Column2]],Table17[[#This Row],[rxn-no-enz]],Table17[[#This Row],[flux]],0),0)</f>
        <v>0</v>
      </c>
      <c r="P1243" t="str">
        <f>_xlfn.TEXTBEFORE(b2b3[[#This Row],[rxn]],"-",-1,,,"")</f>
        <v>ENZLOAD-RBFK_c_FWD</v>
      </c>
    </row>
    <row r="1244" spans="1:16" ht="17" hidden="1" x14ac:dyDescent="0.25">
      <c r="A1244" s="1" t="s">
        <v>11889</v>
      </c>
      <c r="B1244" s="1" t="s">
        <v>2778</v>
      </c>
      <c r="C1244" s="1">
        <v>1.7337444999999999E-7</v>
      </c>
      <c r="D1244" s="1">
        <f>mfs[[#This Row],[flux]]/1000</f>
        <v>1.7337444999999999E-10</v>
      </c>
      <c r="F1244" t="s">
        <v>4014</v>
      </c>
      <c r="G1244" t="s">
        <v>2778</v>
      </c>
      <c r="H1244" s="3">
        <v>1.5780613399728302E-11</v>
      </c>
      <c r="I1244">
        <f>_xlfn.XLOOKUP(b2b3[[#This Row],[rxn]],mfs[rxn],mfs[flux_scaled],0)</f>
        <v>0</v>
      </c>
      <c r="J1244">
        <f>(b2b3[[#This Row],[flux]]-b2b3[[#This Row],[flux in mfs]])/b2b3[[#This Row],[flux]]</f>
        <v>1</v>
      </c>
      <c r="K1244">
        <f>ABS(b2b3[[#This Row],[(mfs - b2+b3) / mfs]])</f>
        <v>1</v>
      </c>
      <c r="L1244" t="b">
        <f>_xlfn.TEXTAFTER(b2b3[[#This Row],[rxn]],"-",-1)="SPONT"</f>
        <v>0</v>
      </c>
      <c r="M1244" t="str">
        <f>_xlfn.TEXTAFTER(b2b3[[#This Row],[rxn]],"-",-1)</f>
        <v>rt0910</v>
      </c>
      <c r="N1244">
        <f>_xlfn.XLOOKUP("'PRO-"&amp;b2b3[[#This Row],[enz]]&amp;"'",'[1]Sheet2 (2)'!$A:$A,'[1]Sheet2 (2)'!$B:$B,"")</f>
        <v>1</v>
      </c>
      <c r="O1244">
        <f>IFERROR(_xlfn.XLOOKUP(b2b3[[#This Row],[Column2]],Table17[[#This Row],[rxn-no-enz]],Table17[[#This Row],[flux]],0),0)</f>
        <v>0</v>
      </c>
      <c r="P1244" t="str">
        <f>_xlfn.TEXTBEFORE(b2b3[[#This Row],[rxn]],"-",-1,,,"")</f>
        <v>ENZLOAD-RBFSa_c_FWD</v>
      </c>
    </row>
    <row r="1245" spans="1:16" ht="17" hidden="1" x14ac:dyDescent="0.25">
      <c r="A1245" s="1" t="s">
        <v>11890</v>
      </c>
      <c r="B1245" s="1" t="s">
        <v>2778</v>
      </c>
      <c r="C1245" s="1">
        <v>1.3298234E-8</v>
      </c>
      <c r="D1245" s="1">
        <f>mfs[[#This Row],[flux]]/1000</f>
        <v>1.3298234E-11</v>
      </c>
      <c r="F1245" t="s">
        <v>4015</v>
      </c>
      <c r="G1245" t="s">
        <v>2778</v>
      </c>
      <c r="H1245" s="3">
        <v>3.7635536795024897E-11</v>
      </c>
      <c r="I1245">
        <f>_xlfn.XLOOKUP(b2b3[[#This Row],[rxn]],mfs[rxn],mfs[flux_scaled],0)</f>
        <v>0</v>
      </c>
      <c r="J1245">
        <f>(b2b3[[#This Row],[flux]]-b2b3[[#This Row],[flux in mfs]])/b2b3[[#This Row],[flux]]</f>
        <v>1</v>
      </c>
      <c r="K1245">
        <f>ABS(b2b3[[#This Row],[(mfs - b2+b3) / mfs]])</f>
        <v>1</v>
      </c>
      <c r="L1245" t="b">
        <f>_xlfn.TEXTAFTER(b2b3[[#This Row],[rxn]],"-",-1)="SPONT"</f>
        <v>0</v>
      </c>
      <c r="M1245" t="str">
        <f>_xlfn.TEXTAFTER(b2b3[[#This Row],[rxn]],"-",-1)</f>
        <v>rt4127</v>
      </c>
      <c r="N1245">
        <f>_xlfn.XLOOKUP("'PRO-"&amp;b2b3[[#This Row],[enz]]&amp;"'",'[1]Sheet2 (2)'!$A:$A,'[1]Sheet2 (2)'!$B:$B,"")</f>
        <v>1</v>
      </c>
      <c r="O1245">
        <f>IFERROR(_xlfn.XLOOKUP(b2b3[[#This Row],[Column2]],Table17[[#This Row],[rxn-no-enz]],Table17[[#This Row],[flux]],0),0)</f>
        <v>0</v>
      </c>
      <c r="P1245" t="str">
        <f>_xlfn.TEXTBEFORE(b2b3[[#This Row],[rxn]],"-",-1,,,"")</f>
        <v>ENZLOAD-RBFSb_c_FWD</v>
      </c>
    </row>
    <row r="1246" spans="1:16" ht="17" hidden="1" x14ac:dyDescent="0.25">
      <c r="A1246" s="1" t="s">
        <v>4469</v>
      </c>
      <c r="B1246" s="1" t="s">
        <v>2778</v>
      </c>
      <c r="C1246" s="1">
        <v>3.0924082700000002E-7</v>
      </c>
      <c r="D1246" s="1">
        <f>mfs[[#This Row],[flux]]/1000</f>
        <v>3.09240827E-10</v>
      </c>
      <c r="F1246" t="s">
        <v>4016</v>
      </c>
      <c r="G1246" t="s">
        <v>2778</v>
      </c>
      <c r="H1246" s="3">
        <v>9.0364313855263597E-13</v>
      </c>
      <c r="I1246">
        <f>_xlfn.XLOOKUP(b2b3[[#This Row],[rxn]],mfs[rxn],mfs[flux_scaled],0)</f>
        <v>0</v>
      </c>
      <c r="J1246">
        <f>(b2b3[[#This Row],[flux]]-b2b3[[#This Row],[flux in mfs]])/b2b3[[#This Row],[flux]]</f>
        <v>1</v>
      </c>
      <c r="K1246">
        <f>ABS(b2b3[[#This Row],[(mfs - b2+b3) / mfs]])</f>
        <v>1</v>
      </c>
      <c r="L1246" t="b">
        <f>_xlfn.TEXTAFTER(b2b3[[#This Row],[rxn]],"-",-1)="SPONT"</f>
        <v>0</v>
      </c>
      <c r="M1246" t="str">
        <f>_xlfn.TEXTAFTER(b2b3[[#This Row],[rxn]],"-",-1)</f>
        <v>RNR124</v>
      </c>
      <c r="N1246" t="str">
        <f>_xlfn.XLOOKUP("'PRO-"&amp;b2b3[[#This Row],[enz]]&amp;"'",'[1]Sheet2 (2)'!$A:$A,'[1]Sheet2 (2)'!$B:$B,"")</f>
        <v/>
      </c>
      <c r="O1246">
        <f>IFERROR(_xlfn.XLOOKUP(b2b3[[#This Row],[Column2]],Table17[[#This Row],[rxn-no-enz]],Table17[[#This Row],[flux]],0),0)</f>
        <v>0</v>
      </c>
      <c r="P1246" t="str">
        <f>_xlfn.TEXTBEFORE(b2b3[[#This Row],[rxn]],"-",-1,,,"")</f>
        <v>ENZLOAD-RNDR1_c_FWD</v>
      </c>
    </row>
    <row r="1247" spans="1:16" ht="17" hidden="1" x14ac:dyDescent="0.25">
      <c r="A1247" s="1" t="s">
        <v>11891</v>
      </c>
      <c r="B1247" s="1" t="s">
        <v>2778</v>
      </c>
      <c r="C1247" s="1">
        <v>1.756704E-9</v>
      </c>
      <c r="D1247" s="1">
        <f>mfs[[#This Row],[flux]]/1000</f>
        <v>1.7567040000000001E-12</v>
      </c>
      <c r="F1247" t="s">
        <v>4017</v>
      </c>
      <c r="G1247" t="s">
        <v>2778</v>
      </c>
      <c r="H1247" s="3">
        <v>9.0364313855263597E-13</v>
      </c>
      <c r="I1247">
        <f>_xlfn.XLOOKUP(b2b3[[#This Row],[rxn]],mfs[rxn],mfs[flux_scaled],0)</f>
        <v>0</v>
      </c>
      <c r="J1247">
        <f>(b2b3[[#This Row],[flux]]-b2b3[[#This Row],[flux in mfs]])/b2b3[[#This Row],[flux]]</f>
        <v>1</v>
      </c>
      <c r="K1247">
        <f>ABS(b2b3[[#This Row],[(mfs - b2+b3) / mfs]])</f>
        <v>1</v>
      </c>
      <c r="L1247" t="b">
        <f>_xlfn.TEXTAFTER(b2b3[[#This Row],[rxn]],"-",-1)="SPONT"</f>
        <v>0</v>
      </c>
      <c r="M1247" t="str">
        <f>_xlfn.TEXTAFTER(b2b3[[#This Row],[rxn]],"-",-1)</f>
        <v>RNR124</v>
      </c>
      <c r="N1247" t="str">
        <f>_xlfn.XLOOKUP("'PRO-"&amp;b2b3[[#This Row],[enz]]&amp;"'",'[1]Sheet2 (2)'!$A:$A,'[1]Sheet2 (2)'!$B:$B,"")</f>
        <v/>
      </c>
      <c r="O1247">
        <f>IFERROR(_xlfn.XLOOKUP(b2b3[[#This Row],[Column2]],Table17[[#This Row],[rxn-no-enz]],Table17[[#This Row],[flux]],0),0)</f>
        <v>0</v>
      </c>
      <c r="P1247" t="str">
        <f>_xlfn.TEXTBEFORE(b2b3[[#This Row],[rxn]],"-",-1,,,"")</f>
        <v>ENZLOAD-RNDR2_c_FWD</v>
      </c>
    </row>
    <row r="1248" spans="1:16" ht="17" hidden="1" x14ac:dyDescent="0.25">
      <c r="A1248" s="1" t="s">
        <v>11892</v>
      </c>
      <c r="B1248" s="1" t="s">
        <v>2778</v>
      </c>
      <c r="C1248" s="1">
        <v>6.2833743000000002E-7</v>
      </c>
      <c r="D1248" s="1">
        <f>mfs[[#This Row],[flux]]/1000</f>
        <v>6.2833743000000005E-10</v>
      </c>
      <c r="F1248" t="s">
        <v>4018</v>
      </c>
      <c r="G1248" t="s">
        <v>2778</v>
      </c>
      <c r="H1248" s="3">
        <v>9.0364313855263597E-13</v>
      </c>
      <c r="I1248">
        <f>_xlfn.XLOOKUP(b2b3[[#This Row],[rxn]],mfs[rxn],mfs[flux_scaled],0)</f>
        <v>0</v>
      </c>
      <c r="J1248">
        <f>(b2b3[[#This Row],[flux]]-b2b3[[#This Row],[flux in mfs]])/b2b3[[#This Row],[flux]]</f>
        <v>1</v>
      </c>
      <c r="K1248">
        <f>ABS(b2b3[[#This Row],[(mfs - b2+b3) / mfs]])</f>
        <v>1</v>
      </c>
      <c r="L1248" t="b">
        <f>_xlfn.TEXTAFTER(b2b3[[#This Row],[rxn]],"-",-1)="SPONT"</f>
        <v>0</v>
      </c>
      <c r="M1248" t="str">
        <f>_xlfn.TEXTAFTER(b2b3[[#This Row],[rxn]],"-",-1)</f>
        <v>RNR124</v>
      </c>
      <c r="N1248" t="str">
        <f>_xlfn.XLOOKUP("'PRO-"&amp;b2b3[[#This Row],[enz]]&amp;"'",'[1]Sheet2 (2)'!$A:$A,'[1]Sheet2 (2)'!$B:$B,"")</f>
        <v/>
      </c>
      <c r="O1248">
        <f>IFERROR(_xlfn.XLOOKUP(b2b3[[#This Row],[Column2]],Table17[[#This Row],[rxn-no-enz]],Table17[[#This Row],[flux]],0),0)</f>
        <v>0</v>
      </c>
      <c r="P1248" t="str">
        <f>_xlfn.TEXTBEFORE(b2b3[[#This Row],[rxn]],"-",-1,,,"")</f>
        <v>ENZLOAD-RNDR3_c_FWD</v>
      </c>
    </row>
    <row r="1249" spans="1:16" ht="17" hidden="1" x14ac:dyDescent="0.25">
      <c r="A1249" s="1" t="s">
        <v>11893</v>
      </c>
      <c r="B1249" s="1" t="s">
        <v>2778</v>
      </c>
      <c r="C1249" s="1">
        <v>2.5697457499999998E-7</v>
      </c>
      <c r="D1249" s="1">
        <f>mfs[[#This Row],[flux]]/1000</f>
        <v>2.5697457499999995E-10</v>
      </c>
      <c r="F1249" t="s">
        <v>13284</v>
      </c>
      <c r="G1249" t="s">
        <v>2778</v>
      </c>
      <c r="H1249" s="3">
        <v>6.7021954720286504E-14</v>
      </c>
      <c r="I1249">
        <f>_xlfn.XLOOKUP(b2b3[[#This Row],[rxn]],mfs[rxn],mfs[flux_scaled],0)</f>
        <v>0</v>
      </c>
      <c r="J1249">
        <f>(b2b3[[#This Row],[flux]]-b2b3[[#This Row],[flux in mfs]])/b2b3[[#This Row],[flux]]</f>
        <v>1</v>
      </c>
      <c r="K1249">
        <f>ABS(b2b3[[#This Row],[(mfs - b2+b3) / mfs]])</f>
        <v>1</v>
      </c>
      <c r="L1249" t="b">
        <f>_xlfn.TEXTAFTER(b2b3[[#This Row],[rxn]],"-",-1)="SPONT"</f>
        <v>0</v>
      </c>
      <c r="M1249" t="str">
        <f>_xlfn.TEXTAFTER(b2b3[[#This Row],[rxn]],"-",-1)</f>
        <v>rt3505</v>
      </c>
      <c r="N1249">
        <f>_xlfn.XLOOKUP("'PRO-"&amp;b2b3[[#This Row],[enz]]&amp;"'",'[1]Sheet2 (2)'!$A:$A,'[1]Sheet2 (2)'!$B:$B,"")</f>
        <v>1</v>
      </c>
      <c r="O1249">
        <f>IFERROR(_xlfn.XLOOKUP(b2b3[[#This Row],[Column2]],Table17[[#This Row],[rxn-no-enz]],Table17[[#This Row],[flux]],0),0)</f>
        <v>0</v>
      </c>
      <c r="P1249" t="str">
        <f>_xlfn.TEXTBEFORE(b2b3[[#This Row],[rxn]],"-",-1,,,"")</f>
        <v>ENZLOAD-RPE_c_REV</v>
      </c>
    </row>
    <row r="1250" spans="1:16" ht="17" hidden="1" x14ac:dyDescent="0.25">
      <c r="A1250" s="1" t="s">
        <v>11894</v>
      </c>
      <c r="B1250" s="1" t="s">
        <v>2778</v>
      </c>
      <c r="C1250" s="1">
        <v>6.9499753799999998E-7</v>
      </c>
      <c r="D1250" s="1">
        <f>mfs[[#This Row],[flux]]/1000</f>
        <v>6.9499753799999999E-10</v>
      </c>
      <c r="F1250" t="s">
        <v>4019</v>
      </c>
      <c r="G1250" t="s">
        <v>2778</v>
      </c>
      <c r="H1250" s="3">
        <v>2.1034339697256699E-11</v>
      </c>
      <c r="I1250">
        <f>_xlfn.XLOOKUP(b2b3[[#This Row],[rxn]],mfs[rxn],mfs[flux_scaled],0)</f>
        <v>0</v>
      </c>
      <c r="J1250">
        <f>(b2b3[[#This Row],[flux]]-b2b3[[#This Row],[flux in mfs]])/b2b3[[#This Row],[flux]]</f>
        <v>1</v>
      </c>
      <c r="K1250">
        <f>ABS(b2b3[[#This Row],[(mfs - b2+b3) / mfs]])</f>
        <v>1</v>
      </c>
      <c r="L1250" t="b">
        <f>_xlfn.TEXTAFTER(b2b3[[#This Row],[rxn]],"-",-1)="SPONT"</f>
        <v>0</v>
      </c>
      <c r="M1250" t="str">
        <f>_xlfn.TEXTAFTER(b2b3[[#This Row],[rxn]],"-",-1)</f>
        <v>rt4920</v>
      </c>
      <c r="N1250">
        <f>_xlfn.XLOOKUP("'PRO-"&amp;b2b3[[#This Row],[enz]]&amp;"'",'[1]Sheet2 (2)'!$A:$A,'[1]Sheet2 (2)'!$B:$B,"")</f>
        <v>1</v>
      </c>
      <c r="O1250">
        <f>IFERROR(_xlfn.XLOOKUP(b2b3[[#This Row],[Column2]],Table17[[#This Row],[rxn-no-enz]],Table17[[#This Row],[flux]],0),0)</f>
        <v>0</v>
      </c>
      <c r="P1250" t="str">
        <f>_xlfn.TEXTBEFORE(b2b3[[#This Row],[rxn]],"-",-1,,,"")</f>
        <v>ENZLOAD-RPI_c_FWD</v>
      </c>
    </row>
    <row r="1251" spans="1:16" ht="17" hidden="1" x14ac:dyDescent="0.25">
      <c r="A1251" s="1" t="s">
        <v>4471</v>
      </c>
      <c r="B1251" s="1" t="s">
        <v>2778</v>
      </c>
      <c r="C1251" s="1">
        <v>4.6954778399999997E-7</v>
      </c>
      <c r="D1251" s="1">
        <f>mfs[[#This Row],[flux]]/1000</f>
        <v>4.6954778400000001E-10</v>
      </c>
      <c r="F1251" t="s">
        <v>4020</v>
      </c>
      <c r="G1251" t="s">
        <v>2778</v>
      </c>
      <c r="H1251" s="3">
        <v>3.83708858035517E-11</v>
      </c>
      <c r="I1251">
        <f>_xlfn.XLOOKUP(b2b3[[#This Row],[rxn]],mfs[rxn],mfs[flux_scaled],0)</f>
        <v>0</v>
      </c>
      <c r="J1251">
        <f>(b2b3[[#This Row],[flux]]-b2b3[[#This Row],[flux in mfs]])/b2b3[[#This Row],[flux]]</f>
        <v>1</v>
      </c>
      <c r="K1251">
        <f>ABS(b2b3[[#This Row],[(mfs - b2+b3) / mfs]])</f>
        <v>1</v>
      </c>
      <c r="L1251" t="b">
        <f>_xlfn.TEXTAFTER(b2b3[[#This Row],[rxn]],"-",-1)="SPONT"</f>
        <v>0</v>
      </c>
      <c r="M1251" t="str">
        <f>_xlfn.TEXTAFTER(b2b3[[#This Row],[rxn]],"-",-1)</f>
        <v>rt8465</v>
      </c>
      <c r="N1251">
        <f>_xlfn.XLOOKUP("'PRO-"&amp;b2b3[[#This Row],[enz]]&amp;"'",'[1]Sheet2 (2)'!$A:$A,'[1]Sheet2 (2)'!$B:$B,"")</f>
        <v>1</v>
      </c>
      <c r="O1251">
        <f>IFERROR(_xlfn.XLOOKUP(b2b3[[#This Row],[Column2]],Table17[[#This Row],[rxn-no-enz]],Table17[[#This Row],[flux]],0),0)</f>
        <v>0</v>
      </c>
      <c r="P1251" t="str">
        <f>_xlfn.TEXTBEFORE(b2b3[[#This Row],[rxn]],"-",-1,,,"")</f>
        <v>ENZLOAD-SACCD1_c_FWD</v>
      </c>
    </row>
    <row r="1252" spans="1:16" ht="17" hidden="1" x14ac:dyDescent="0.25">
      <c r="A1252" s="1" t="s">
        <v>11895</v>
      </c>
      <c r="B1252" s="1" t="s">
        <v>2778</v>
      </c>
      <c r="C1252" s="1">
        <v>2.9076830999999999E-8</v>
      </c>
      <c r="D1252" s="1">
        <f>mfs[[#This Row],[flux]]/1000</f>
        <v>2.9076830999999998E-11</v>
      </c>
      <c r="F1252" t="s">
        <v>4021</v>
      </c>
      <c r="G1252" t="s">
        <v>2778</v>
      </c>
      <c r="H1252" s="3">
        <v>4.6954778380332497E-11</v>
      </c>
      <c r="I1252">
        <f>_xlfn.XLOOKUP(b2b3[[#This Row],[rxn]],mfs[rxn],mfs[flux_scaled],0)</f>
        <v>0</v>
      </c>
      <c r="J1252">
        <f>(b2b3[[#This Row],[flux]]-b2b3[[#This Row],[flux in mfs]])/b2b3[[#This Row],[flux]]</f>
        <v>1</v>
      </c>
      <c r="K1252">
        <f>ABS(b2b3[[#This Row],[(mfs - b2+b3) / mfs]])</f>
        <v>1</v>
      </c>
      <c r="L1252" t="b">
        <f>_xlfn.TEXTAFTER(b2b3[[#This Row],[rxn]],"-",-1)="SPONT"</f>
        <v>0</v>
      </c>
      <c r="M1252" t="str">
        <f>_xlfn.TEXTAFTER(b2b3[[#This Row],[rxn]],"-",-1)</f>
        <v>rt5719</v>
      </c>
      <c r="N1252">
        <f>_xlfn.XLOOKUP("'PRO-"&amp;b2b3[[#This Row],[enz]]&amp;"'",'[1]Sheet2 (2)'!$A:$A,'[1]Sheet2 (2)'!$B:$B,"")</f>
        <v>1</v>
      </c>
      <c r="O1252">
        <f>IFERROR(_xlfn.XLOOKUP(b2b3[[#This Row],[Column2]],Table17[[#This Row],[rxn-no-enz]],Table17[[#This Row],[flux]],0),0)</f>
        <v>0</v>
      </c>
      <c r="P1252" t="str">
        <f>_xlfn.TEXTBEFORE(b2b3[[#This Row],[rxn]],"-",-1,,,"")</f>
        <v>ENZLOAD-SACCD2_c_FWD</v>
      </c>
    </row>
    <row r="1253" spans="1:16" ht="17" hidden="1" x14ac:dyDescent="0.25">
      <c r="A1253" s="1" t="s">
        <v>11896</v>
      </c>
      <c r="B1253" s="1" t="s">
        <v>2778</v>
      </c>
      <c r="C1253" s="1">
        <v>9.2267688799999999E-7</v>
      </c>
      <c r="D1253" s="1">
        <f>mfs[[#This Row],[flux]]/1000</f>
        <v>9.2267688799999997E-10</v>
      </c>
      <c r="F1253" t="s">
        <v>4022</v>
      </c>
      <c r="G1253" t="s">
        <v>2778</v>
      </c>
      <c r="H1253" s="3">
        <v>7.9600387388001302E-12</v>
      </c>
      <c r="I1253">
        <f>_xlfn.XLOOKUP(b2b3[[#This Row],[rxn]],mfs[rxn],mfs[flux_scaled],0)</f>
        <v>0</v>
      </c>
      <c r="J1253">
        <f>(b2b3[[#This Row],[flux]]-b2b3[[#This Row],[flux in mfs]])/b2b3[[#This Row],[flux]]</f>
        <v>1</v>
      </c>
      <c r="K1253">
        <f>ABS(b2b3[[#This Row],[(mfs - b2+b3) / mfs]])</f>
        <v>1</v>
      </c>
      <c r="L1253" t="b">
        <f>_xlfn.TEXTAFTER(b2b3[[#This Row],[rxn]],"-",-1)="SPONT"</f>
        <v>0</v>
      </c>
      <c r="M1253" t="str">
        <f>_xlfn.TEXTAFTER(b2b3[[#This Row],[rxn]],"-",-1)</f>
        <v>rt5075</v>
      </c>
      <c r="N1253">
        <f>_xlfn.XLOOKUP("'PRO-"&amp;b2b3[[#This Row],[enz]]&amp;"'",'[1]Sheet2 (2)'!$A:$A,'[1]Sheet2 (2)'!$B:$B,"")</f>
        <v>1</v>
      </c>
      <c r="O1253">
        <f>IFERROR(_xlfn.XLOOKUP(b2b3[[#This Row],[Column2]],Table17[[#This Row],[rxn-no-enz]],Table17[[#This Row],[flux]],0),0)</f>
        <v>0</v>
      </c>
      <c r="P1253" t="str">
        <f>_xlfn.TEXTBEFORE(b2b3[[#This Row],[rxn]],"-",-1,,,"")</f>
        <v>ENZLOAD-SADT_c_FWD</v>
      </c>
    </row>
    <row r="1254" spans="1:16" ht="17" hidden="1" x14ac:dyDescent="0.25">
      <c r="A1254" s="1" t="s">
        <v>4472</v>
      </c>
      <c r="B1254" s="1" t="s">
        <v>2778</v>
      </c>
      <c r="C1254" s="1">
        <v>1.47935675E-6</v>
      </c>
      <c r="D1254" s="1">
        <f>mfs[[#This Row],[flux]]/1000</f>
        <v>1.4793567499999999E-9</v>
      </c>
      <c r="F1254" t="s">
        <v>4023</v>
      </c>
      <c r="G1254" t="s">
        <v>2778</v>
      </c>
      <c r="H1254" s="3">
        <v>3.5550676310002302E-11</v>
      </c>
      <c r="I1254">
        <f>_xlfn.XLOOKUP(b2b3[[#This Row],[rxn]],mfs[rxn],mfs[flux_scaled],0)</f>
        <v>0</v>
      </c>
      <c r="J1254">
        <f>(b2b3[[#This Row],[flux]]-b2b3[[#This Row],[flux in mfs]])/b2b3[[#This Row],[flux]]</f>
        <v>1</v>
      </c>
      <c r="K1254">
        <f>ABS(b2b3[[#This Row],[(mfs - b2+b3) / mfs]])</f>
        <v>1</v>
      </c>
      <c r="L1254" t="b">
        <f>_xlfn.TEXTAFTER(b2b3[[#This Row],[rxn]],"-",-1)="SPONT"</f>
        <v>0</v>
      </c>
      <c r="M1254" t="str">
        <f>_xlfn.TEXTAFTER(b2b3[[#This Row],[rxn]],"-",-1)</f>
        <v>rt4692</v>
      </c>
      <c r="N1254">
        <f>_xlfn.XLOOKUP("'PRO-"&amp;b2b3[[#This Row],[enz]]&amp;"'",'[1]Sheet2 (2)'!$A:$A,'[1]Sheet2 (2)'!$B:$B,"")</f>
        <v>1</v>
      </c>
      <c r="O1254">
        <f>IFERROR(_xlfn.XLOOKUP(b2b3[[#This Row],[Column2]],Table17[[#This Row],[rxn-no-enz]],Table17[[#This Row],[flux]],0),0)</f>
        <v>0</v>
      </c>
      <c r="P1254" t="str">
        <f>_xlfn.TEXTBEFORE(b2b3[[#This Row],[rxn]],"-",-1,,,"")</f>
        <v>ENZLOAD-SAM24MT_c_FWD</v>
      </c>
    </row>
    <row r="1255" spans="1:16" ht="17" hidden="1" x14ac:dyDescent="0.25">
      <c r="A1255" s="1" t="s">
        <v>11897</v>
      </c>
      <c r="B1255" s="1" t="s">
        <v>2778</v>
      </c>
      <c r="C1255" s="1">
        <v>6.3266266000000004E-8</v>
      </c>
      <c r="D1255" s="1">
        <f>mfs[[#This Row],[flux]]/1000</f>
        <v>6.3266266000000008E-11</v>
      </c>
      <c r="F1255" t="s">
        <v>4025</v>
      </c>
      <c r="G1255" t="s">
        <v>2778</v>
      </c>
      <c r="H1255" s="3">
        <v>3.2775454373083701E-12</v>
      </c>
      <c r="I1255">
        <f>_xlfn.XLOOKUP(b2b3[[#This Row],[rxn]],mfs[rxn],mfs[flux_scaled],0)</f>
        <v>0</v>
      </c>
      <c r="J1255">
        <f>(b2b3[[#This Row],[flux]]-b2b3[[#This Row],[flux in mfs]])/b2b3[[#This Row],[flux]]</f>
        <v>1</v>
      </c>
      <c r="K1255">
        <f>ABS(b2b3[[#This Row],[(mfs - b2+b3) / mfs]])</f>
        <v>1</v>
      </c>
      <c r="L1255" t="b">
        <f>_xlfn.TEXTAFTER(b2b3[[#This Row],[rxn]],"-",-1)="SPONT"</f>
        <v>0</v>
      </c>
      <c r="M1255" t="str">
        <f>_xlfn.TEXTAFTER(b2b3[[#This Row],[rxn]],"-",-1)</f>
        <v>rt10571935</v>
      </c>
      <c r="N1255" t="str">
        <f>_xlfn.XLOOKUP("'PRO-"&amp;b2b3[[#This Row],[enz]]&amp;"'",'[1]Sheet2 (2)'!$A:$A,'[1]Sheet2 (2)'!$B:$B,"")</f>
        <v/>
      </c>
      <c r="O1255">
        <f>IFERROR(_xlfn.XLOOKUP(b2b3[[#This Row],[Column2]],Table17[[#This Row],[rxn-no-enz]],Table17[[#This Row],[flux]],0),0)</f>
        <v>0</v>
      </c>
      <c r="P1255" t="str">
        <f>_xlfn.TEXTBEFORE(b2b3[[#This Row],[rxn]],"-",-1,,,"")</f>
        <v>ENZLOAD-SERPT_r_FWD</v>
      </c>
    </row>
    <row r="1256" spans="1:16" ht="17" hidden="1" x14ac:dyDescent="0.25">
      <c r="A1256" s="1" t="s">
        <v>11898</v>
      </c>
      <c r="B1256" s="1" t="s">
        <v>2778</v>
      </c>
      <c r="C1256" s="1">
        <v>2.6680890000000001E-9</v>
      </c>
      <c r="D1256" s="1">
        <f>mfs[[#This Row],[flux]]/1000</f>
        <v>2.668089E-12</v>
      </c>
      <c r="F1256" t="s">
        <v>4026</v>
      </c>
      <c r="G1256" t="s">
        <v>2778</v>
      </c>
      <c r="H1256" s="3">
        <v>9.1099386997341502E-12</v>
      </c>
      <c r="I1256">
        <f>_xlfn.XLOOKUP(b2b3[[#This Row],[rxn]],mfs[rxn],mfs[flux_scaled],0)</f>
        <v>0</v>
      </c>
      <c r="J1256">
        <f>(b2b3[[#This Row],[flux]]-b2b3[[#This Row],[flux in mfs]])/b2b3[[#This Row],[flux]]</f>
        <v>1</v>
      </c>
      <c r="K1256">
        <f>ABS(b2b3[[#This Row],[(mfs - b2+b3) / mfs]])</f>
        <v>1</v>
      </c>
      <c r="L1256" t="b">
        <f>_xlfn.TEXTAFTER(b2b3[[#This Row],[rxn]],"-",-1)="SPONT"</f>
        <v>0</v>
      </c>
      <c r="M1256" t="str">
        <f>_xlfn.TEXTAFTER(b2b3[[#This Row],[rxn]],"-",-1)</f>
        <v>rt7910</v>
      </c>
      <c r="N1256">
        <f>_xlfn.XLOOKUP("'PRO-"&amp;b2b3[[#This Row],[enz]]&amp;"'",'[1]Sheet2 (2)'!$A:$A,'[1]Sheet2 (2)'!$B:$B,"")</f>
        <v>1</v>
      </c>
      <c r="O1256">
        <f>IFERROR(_xlfn.XLOOKUP(b2b3[[#This Row],[Column2]],Table17[[#This Row],[rxn-no-enz]],Table17[[#This Row],[flux]],0),0)</f>
        <v>0</v>
      </c>
      <c r="P1256" t="str">
        <f>_xlfn.TEXTBEFORE(b2b3[[#This Row],[rxn]],"-",-1,,,"")</f>
        <v>ENZLOAD-SERt_c_m_REV</v>
      </c>
    </row>
    <row r="1257" spans="1:16" ht="17" hidden="1" x14ac:dyDescent="0.25">
      <c r="A1257" s="1" t="s">
        <v>11899</v>
      </c>
      <c r="B1257" s="1" t="s">
        <v>2778</v>
      </c>
      <c r="C1257" s="1">
        <v>6.3060315000000001E-8</v>
      </c>
      <c r="D1257" s="1">
        <f>mfs[[#This Row],[flux]]/1000</f>
        <v>6.3060315000000007E-11</v>
      </c>
      <c r="F1257" t="s">
        <v>13285</v>
      </c>
      <c r="G1257" t="s">
        <v>2778</v>
      </c>
      <c r="H1257" s="3">
        <v>4.5230082914102403E-11</v>
      </c>
      <c r="I1257">
        <f>_xlfn.XLOOKUP(b2b3[[#This Row],[rxn]],mfs[rxn],mfs[flux_scaled],0)</f>
        <v>0</v>
      </c>
      <c r="J1257">
        <f>(b2b3[[#This Row],[flux]]-b2b3[[#This Row],[flux in mfs]])/b2b3[[#This Row],[flux]]</f>
        <v>1</v>
      </c>
      <c r="K1257">
        <f>ABS(b2b3[[#This Row],[(mfs - b2+b3) / mfs]])</f>
        <v>1</v>
      </c>
      <c r="L1257" t="b">
        <f>_xlfn.TEXTAFTER(b2b3[[#This Row],[rxn]],"-",-1)="SPONT"</f>
        <v>0</v>
      </c>
      <c r="M1257" t="str">
        <f>_xlfn.TEXTAFTER(b2b3[[#This Row],[rxn]],"-",-1)</f>
        <v>rt1878</v>
      </c>
      <c r="N1257">
        <f>_xlfn.XLOOKUP("'PRO-"&amp;b2b3[[#This Row],[enz]]&amp;"'",'[1]Sheet2 (2)'!$A:$A,'[1]Sheet2 (2)'!$B:$B,"")</f>
        <v>1</v>
      </c>
      <c r="O1257">
        <f>IFERROR(_xlfn.XLOOKUP(b2b3[[#This Row],[Column2]],Table17[[#This Row],[rxn-no-enz]],Table17[[#This Row],[flux]],0),0)</f>
        <v>0</v>
      </c>
      <c r="P1257" t="str">
        <f>_xlfn.TEXTBEFORE(b2b3[[#This Row],[rxn]],"-",-1,,,"")</f>
        <v>ENZLOAD-SERTRS_c_FWD</v>
      </c>
    </row>
    <row r="1258" spans="1:16" ht="17" hidden="1" x14ac:dyDescent="0.25">
      <c r="A1258" s="1" t="s">
        <v>11900</v>
      </c>
      <c r="B1258" s="1" t="s">
        <v>2778</v>
      </c>
      <c r="C1258" s="1">
        <v>8.9007020000000007E-9</v>
      </c>
      <c r="D1258" s="1">
        <f>mfs[[#This Row],[flux]]/1000</f>
        <v>8.900702000000001E-12</v>
      </c>
      <c r="F1258" t="s">
        <v>4028</v>
      </c>
      <c r="G1258" t="s">
        <v>2778</v>
      </c>
      <c r="H1258" s="3">
        <v>8.4434214102063501E-13</v>
      </c>
      <c r="I1258">
        <f>_xlfn.XLOOKUP(b2b3[[#This Row],[rxn]],mfs[rxn],mfs[flux_scaled],0)</f>
        <v>0</v>
      </c>
      <c r="J1258">
        <f>(b2b3[[#This Row],[flux]]-b2b3[[#This Row],[flux in mfs]])/b2b3[[#This Row],[flux]]</f>
        <v>1</v>
      </c>
      <c r="K1258">
        <f>ABS(b2b3[[#This Row],[(mfs - b2+b3) / mfs]])</f>
        <v>1</v>
      </c>
      <c r="L1258" t="b">
        <f>_xlfn.TEXTAFTER(b2b3[[#This Row],[rxn]],"-",-1)="SPONT"</f>
        <v>0</v>
      </c>
      <c r="M1258" t="str">
        <f>_xlfn.TEXTAFTER(b2b3[[#This Row],[rxn]],"-",-1)</f>
        <v>rt5201</v>
      </c>
      <c r="N1258">
        <f>_xlfn.XLOOKUP("'PRO-"&amp;b2b3[[#This Row],[enz]]&amp;"'",'[1]Sheet2 (2)'!$A:$A,'[1]Sheet2 (2)'!$B:$B,"")</f>
        <v>1</v>
      </c>
      <c r="O1258">
        <f>IFERROR(_xlfn.XLOOKUP(b2b3[[#This Row],[Column2]],Table17[[#This Row],[rxn-no-enz]],Table17[[#This Row],[flux]],0),0)</f>
        <v>0</v>
      </c>
      <c r="P1258" t="str">
        <f>_xlfn.TEXTBEFORE(b2b3[[#This Row],[rxn]],"-",-1,,,"")</f>
        <v>ENZLOAD-SHCHD2_c_FWD</v>
      </c>
    </row>
    <row r="1259" spans="1:16" ht="17" hidden="1" x14ac:dyDescent="0.25">
      <c r="A1259" s="1" t="s">
        <v>11901</v>
      </c>
      <c r="B1259" s="1" t="s">
        <v>2778</v>
      </c>
      <c r="C1259" s="1">
        <v>2.76583924E-7</v>
      </c>
      <c r="D1259" s="1">
        <f>mfs[[#This Row],[flux]]/1000</f>
        <v>2.7658392400000001E-10</v>
      </c>
      <c r="F1259" t="s">
        <v>4029</v>
      </c>
      <c r="G1259" t="s">
        <v>2778</v>
      </c>
      <c r="H1259" s="3">
        <v>8.4434214102063501E-13</v>
      </c>
      <c r="I1259">
        <f>_xlfn.XLOOKUP(b2b3[[#This Row],[rxn]],mfs[rxn],mfs[flux_scaled],0)</f>
        <v>0</v>
      </c>
      <c r="J1259">
        <f>(b2b3[[#This Row],[flux]]-b2b3[[#This Row],[flux in mfs]])/b2b3[[#This Row],[flux]]</f>
        <v>1</v>
      </c>
      <c r="K1259">
        <f>ABS(b2b3[[#This Row],[(mfs - b2+b3) / mfs]])</f>
        <v>1</v>
      </c>
      <c r="L1259" t="b">
        <f>_xlfn.TEXTAFTER(b2b3[[#This Row],[rxn]],"-",-1)="SPONT"</f>
        <v>0</v>
      </c>
      <c r="M1259" t="str">
        <f>_xlfn.TEXTAFTER(b2b3[[#This Row],[rxn]],"-",-1)</f>
        <v>rt5201</v>
      </c>
      <c r="N1259">
        <f>_xlfn.XLOOKUP("'PRO-"&amp;b2b3[[#This Row],[enz]]&amp;"'",'[1]Sheet2 (2)'!$A:$A,'[1]Sheet2 (2)'!$B:$B,"")</f>
        <v>1</v>
      </c>
      <c r="O1259">
        <f>IFERROR(_xlfn.XLOOKUP(b2b3[[#This Row],[Column2]],Table17[[#This Row],[rxn-no-enz]],Table17[[#This Row],[flux]],0),0)</f>
        <v>0</v>
      </c>
      <c r="P1259" t="str">
        <f>_xlfn.TEXTBEFORE(b2b3[[#This Row],[rxn]],"-",-1,,,"")</f>
        <v>ENZLOAD-SHCHF_c_FWD</v>
      </c>
    </row>
    <row r="1260" spans="1:16" ht="17" hidden="1" x14ac:dyDescent="0.25">
      <c r="A1260" s="1" t="s">
        <v>4473</v>
      </c>
      <c r="B1260" s="1" t="s">
        <v>2778</v>
      </c>
      <c r="C1260" s="1">
        <v>1.13377E-10</v>
      </c>
      <c r="D1260" s="1">
        <f>mfs[[#This Row],[flux]]/1000</f>
        <v>1.13377E-13</v>
      </c>
      <c r="F1260" t="s">
        <v>4030</v>
      </c>
      <c r="G1260" t="s">
        <v>2778</v>
      </c>
      <c r="H1260" s="3">
        <v>3.8351442308605704E-12</v>
      </c>
      <c r="I1260">
        <f>_xlfn.XLOOKUP(b2b3[[#This Row],[rxn]],mfs[rxn],mfs[flux_scaled],0)</f>
        <v>0</v>
      </c>
      <c r="J1260">
        <f>(b2b3[[#This Row],[flux]]-b2b3[[#This Row],[flux in mfs]])/b2b3[[#This Row],[flux]]</f>
        <v>1</v>
      </c>
      <c r="K1260">
        <f>ABS(b2b3[[#This Row],[(mfs - b2+b3) / mfs]])</f>
        <v>1</v>
      </c>
      <c r="L1260" t="b">
        <f>_xlfn.TEXTAFTER(b2b3[[#This Row],[rxn]],"-",-1)="SPONT"</f>
        <v>0</v>
      </c>
      <c r="M1260" t="str">
        <f>_xlfn.TEXTAFTER(b2b3[[#This Row],[rxn]],"-",-1)</f>
        <v>rt5884</v>
      </c>
      <c r="N1260">
        <f>_xlfn.XLOOKUP("'PRO-"&amp;b2b3[[#This Row],[enz]]&amp;"'",'[1]Sheet2 (2)'!$A:$A,'[1]Sheet2 (2)'!$B:$B,"")</f>
        <v>1</v>
      </c>
      <c r="O1260">
        <f>IFERROR(_xlfn.XLOOKUP(b2b3[[#This Row],[Column2]],Table17[[#This Row],[rxn-no-enz]],Table17[[#This Row],[flux]],0),0)</f>
        <v>0</v>
      </c>
      <c r="P1260" t="str">
        <f>_xlfn.TEXTBEFORE(b2b3[[#This Row],[rxn]],"-",-1,,,"")</f>
        <v>ENZLOAD-SHK3Di_c_FWD</v>
      </c>
    </row>
    <row r="1261" spans="1:16" ht="17" hidden="1" x14ac:dyDescent="0.25">
      <c r="A1261" s="1" t="s">
        <v>4474</v>
      </c>
      <c r="B1261" s="1" t="s">
        <v>2778</v>
      </c>
      <c r="C1261" s="1">
        <v>6.9237157E-8</v>
      </c>
      <c r="D1261" s="1">
        <f>mfs[[#This Row],[flux]]/1000</f>
        <v>6.9237157000000005E-11</v>
      </c>
      <c r="F1261" t="s">
        <v>4031</v>
      </c>
      <c r="G1261" t="s">
        <v>2778</v>
      </c>
      <c r="H1261" s="3">
        <v>3.8351442308605704E-12</v>
      </c>
      <c r="I1261">
        <f>_xlfn.XLOOKUP(b2b3[[#This Row],[rxn]],mfs[rxn],mfs[flux_scaled],0)</f>
        <v>0</v>
      </c>
      <c r="J1261">
        <f>(b2b3[[#This Row],[flux]]-b2b3[[#This Row],[flux in mfs]])/b2b3[[#This Row],[flux]]</f>
        <v>1</v>
      </c>
      <c r="K1261">
        <f>ABS(b2b3[[#This Row],[(mfs - b2+b3) / mfs]])</f>
        <v>1</v>
      </c>
      <c r="L1261" t="b">
        <f>_xlfn.TEXTAFTER(b2b3[[#This Row],[rxn]],"-",-1)="SPONT"</f>
        <v>0</v>
      </c>
      <c r="M1261" t="str">
        <f>_xlfn.TEXTAFTER(b2b3[[#This Row],[rxn]],"-",-1)</f>
        <v>rt5884</v>
      </c>
      <c r="N1261">
        <f>_xlfn.XLOOKUP("'PRO-"&amp;b2b3[[#This Row],[enz]]&amp;"'",'[1]Sheet2 (2)'!$A:$A,'[1]Sheet2 (2)'!$B:$B,"")</f>
        <v>1</v>
      </c>
      <c r="O1261">
        <f>IFERROR(_xlfn.XLOOKUP(b2b3[[#This Row],[Column2]],Table17[[#This Row],[rxn-no-enz]],Table17[[#This Row],[flux]],0),0)</f>
        <v>0</v>
      </c>
      <c r="P1261" t="str">
        <f>_xlfn.TEXTBEFORE(b2b3[[#This Row],[rxn]],"-",-1,,,"")</f>
        <v>ENZLOAD-SHKK_c_FWD</v>
      </c>
    </row>
    <row r="1262" spans="1:16" ht="17" hidden="1" x14ac:dyDescent="0.25">
      <c r="A1262" s="1" t="s">
        <v>4475</v>
      </c>
      <c r="B1262" s="1" t="s">
        <v>2778</v>
      </c>
      <c r="C1262" s="1">
        <v>5.5313697000000001E-8</v>
      </c>
      <c r="D1262" s="1">
        <f>mfs[[#This Row],[flux]]/1000</f>
        <v>5.5313697000000002E-11</v>
      </c>
      <c r="F1262" t="s">
        <v>4032</v>
      </c>
      <c r="G1262" t="s">
        <v>2778</v>
      </c>
      <c r="H1262" s="3">
        <v>6.0605452380639899E-12</v>
      </c>
      <c r="I1262">
        <f>_xlfn.XLOOKUP(b2b3[[#This Row],[rxn]],mfs[rxn],mfs[flux_scaled],0)</f>
        <v>0</v>
      </c>
      <c r="J1262">
        <f>(b2b3[[#This Row],[flux]]-b2b3[[#This Row],[flux in mfs]])/b2b3[[#This Row],[flux]]</f>
        <v>1</v>
      </c>
      <c r="K1262">
        <f>ABS(b2b3[[#This Row],[(mfs - b2+b3) / mfs]])</f>
        <v>1</v>
      </c>
      <c r="L1262" t="b">
        <f>_xlfn.TEXTAFTER(b2b3[[#This Row],[rxn]],"-",-1)="SPONT"</f>
        <v>0</v>
      </c>
      <c r="M1262" t="str">
        <f>_xlfn.TEXTAFTER(b2b3[[#This Row],[rxn]],"-",-1)</f>
        <v>rt20063076</v>
      </c>
      <c r="N1262" t="str">
        <f>_xlfn.XLOOKUP("'PRO-"&amp;b2b3[[#This Row],[enz]]&amp;"'",'[1]Sheet2 (2)'!$A:$A,'[1]Sheet2 (2)'!$B:$B,"")</f>
        <v/>
      </c>
      <c r="O1262">
        <f>IFERROR(_xlfn.XLOOKUP(b2b3[[#This Row],[Column2]],Table17[[#This Row],[rxn-no-enz]],Table17[[#This Row],[flux]],0),0)</f>
        <v>0</v>
      </c>
      <c r="P1262" t="str">
        <f>_xlfn.TEXTBEFORE(b2b3[[#This Row],[rxn]],"-",-1,,,"")</f>
        <v>ENZLOAD-SO3R_c_FWD</v>
      </c>
    </row>
    <row r="1263" spans="1:16" ht="17" hidden="1" x14ac:dyDescent="0.25">
      <c r="A1263" s="1" t="s">
        <v>4476</v>
      </c>
      <c r="B1263" s="1" t="s">
        <v>2778</v>
      </c>
      <c r="C1263" s="1">
        <v>2.4564552999999998E-8</v>
      </c>
      <c r="D1263" s="1">
        <f>mfs[[#This Row],[flux]]/1000</f>
        <v>2.4564552999999998E-11</v>
      </c>
      <c r="F1263" t="s">
        <v>4033</v>
      </c>
      <c r="G1263" t="s">
        <v>2778</v>
      </c>
      <c r="H1263" s="3">
        <v>6.61618203575589E-13</v>
      </c>
      <c r="I1263">
        <f>_xlfn.XLOOKUP(b2b3[[#This Row],[rxn]],mfs[rxn],mfs[flux_scaled],0)</f>
        <v>0</v>
      </c>
      <c r="J1263">
        <f>(b2b3[[#This Row],[flux]]-b2b3[[#This Row],[flux in mfs]])/b2b3[[#This Row],[flux]]</f>
        <v>1</v>
      </c>
      <c r="K1263">
        <f>ABS(b2b3[[#This Row],[(mfs - b2+b3) / mfs]])</f>
        <v>1</v>
      </c>
      <c r="L1263" t="b">
        <f>_xlfn.TEXTAFTER(b2b3[[#This Row],[rxn]],"-",-1)="SPONT"</f>
        <v>0</v>
      </c>
      <c r="M1263" t="str">
        <f>_xlfn.TEXTAFTER(b2b3[[#This Row],[rxn]],"-",-1)</f>
        <v>rt7368</v>
      </c>
      <c r="N1263">
        <f>_xlfn.XLOOKUP("'PRO-"&amp;b2b3[[#This Row],[enz]]&amp;"'",'[1]Sheet2 (2)'!$A:$A,'[1]Sheet2 (2)'!$B:$B,"")</f>
        <v>1</v>
      </c>
      <c r="O1263">
        <f>IFERROR(_xlfn.XLOOKUP(b2b3[[#This Row],[Column2]],Table17[[#This Row],[rxn-no-enz]],Table17[[#This Row],[flux]],0),0)</f>
        <v>0</v>
      </c>
      <c r="P1263" t="str">
        <f>_xlfn.TEXTBEFORE(b2b3[[#This Row],[rxn]],"-",-1,,,"")</f>
        <v>ENZLOAD-SO4t_c_e_FWD</v>
      </c>
    </row>
    <row r="1264" spans="1:16" ht="17" hidden="1" x14ac:dyDescent="0.25">
      <c r="A1264" s="1" t="s">
        <v>11902</v>
      </c>
      <c r="B1264" s="1" t="s">
        <v>2778</v>
      </c>
      <c r="C1264" s="1">
        <v>1.0175821429999999E-6</v>
      </c>
      <c r="D1264" s="1">
        <f>mfs[[#This Row],[flux]]/1000</f>
        <v>1.017582143E-9</v>
      </c>
      <c r="F1264" t="s">
        <v>4034</v>
      </c>
      <c r="G1264" t="s">
        <v>2778</v>
      </c>
      <c r="H1264" s="3">
        <v>3.83708858035517E-11</v>
      </c>
      <c r="I1264">
        <f>_xlfn.XLOOKUP(b2b3[[#This Row],[rxn]],mfs[rxn],mfs[flux_scaled],0)</f>
        <v>0</v>
      </c>
      <c r="J1264">
        <f>(b2b3[[#This Row],[flux]]-b2b3[[#This Row],[flux in mfs]])/b2b3[[#This Row],[flux]]</f>
        <v>1</v>
      </c>
      <c r="K1264">
        <f>ABS(b2b3[[#This Row],[(mfs - b2+b3) / mfs]])</f>
        <v>1</v>
      </c>
      <c r="L1264" t="b">
        <f>_xlfn.TEXTAFTER(b2b3[[#This Row],[rxn]],"-",-1)="SPONT"</f>
        <v>0</v>
      </c>
      <c r="M1264" t="str">
        <f>_xlfn.TEXTAFTER(b2b3[[#This Row],[rxn]],"-",-1)</f>
        <v>rt8465</v>
      </c>
      <c r="N1264">
        <f>_xlfn.XLOOKUP("'PRO-"&amp;b2b3[[#This Row],[enz]]&amp;"'",'[1]Sheet2 (2)'!$A:$A,'[1]Sheet2 (2)'!$B:$B,"")</f>
        <v>1</v>
      </c>
      <c r="O1264">
        <f>IFERROR(_xlfn.XLOOKUP(b2b3[[#This Row],[Column2]],Table17[[#This Row],[rxn-no-enz]],Table17[[#This Row],[flux]],0),0)</f>
        <v>0</v>
      </c>
      <c r="P1264" t="str">
        <f>_xlfn.TEXTBEFORE(b2b3[[#This Row],[rxn]],"-",-1,,,"")</f>
        <v>ENZLOAD-SPMS_c_FWD</v>
      </c>
    </row>
    <row r="1265" spans="1:16" ht="17" hidden="1" x14ac:dyDescent="0.25">
      <c r="A1265" s="1" t="s">
        <v>4477</v>
      </c>
      <c r="B1265" s="1" t="s">
        <v>2778</v>
      </c>
      <c r="C1265" s="1">
        <v>2.5573763999999999E-8</v>
      </c>
      <c r="D1265" s="1">
        <f>mfs[[#This Row],[flux]]/1000</f>
        <v>2.5573764E-11</v>
      </c>
      <c r="F1265" t="s">
        <v>4035</v>
      </c>
      <c r="G1265" t="s">
        <v>2778</v>
      </c>
      <c r="H1265" s="3">
        <v>1.24506723241861E-12</v>
      </c>
      <c r="I1265">
        <f>_xlfn.XLOOKUP(b2b3[[#This Row],[rxn]],mfs[rxn],mfs[flux_scaled],0)</f>
        <v>0</v>
      </c>
      <c r="J1265">
        <f>(b2b3[[#This Row],[flux]]-b2b3[[#This Row],[flux in mfs]])/b2b3[[#This Row],[flux]]</f>
        <v>1</v>
      </c>
      <c r="K1265">
        <f>ABS(b2b3[[#This Row],[(mfs - b2+b3) / mfs]])</f>
        <v>1</v>
      </c>
      <c r="L1265" t="b">
        <f>_xlfn.TEXTAFTER(b2b3[[#This Row],[rxn]],"-",-1)="SPONT"</f>
        <v>0</v>
      </c>
      <c r="M1265" t="str">
        <f>_xlfn.TEXTAFTER(b2b3[[#This Row],[rxn]],"-",-1)</f>
        <v>rt5361</v>
      </c>
      <c r="N1265">
        <f>_xlfn.XLOOKUP("'PRO-"&amp;b2b3[[#This Row],[enz]]&amp;"'",'[1]Sheet2 (2)'!$A:$A,'[1]Sheet2 (2)'!$B:$B,"")</f>
        <v>1</v>
      </c>
      <c r="O1265">
        <f>IFERROR(_xlfn.XLOOKUP(b2b3[[#This Row],[Column2]],Table17[[#This Row],[rxn-no-enz]],Table17[[#This Row],[flux]],0),0)</f>
        <v>0</v>
      </c>
      <c r="P1265" t="str">
        <f>_xlfn.TEXTBEFORE(b2b3[[#This Row],[rxn]],"-",-1,,,"")</f>
        <v>ENZLOAD-SQLEy_r_FWD</v>
      </c>
    </row>
    <row r="1266" spans="1:16" ht="17" hidden="1" x14ac:dyDescent="0.25">
      <c r="A1266" s="1" t="s">
        <v>11903</v>
      </c>
      <c r="B1266" s="1" t="s">
        <v>2778</v>
      </c>
      <c r="C1266" s="1">
        <v>2.3251669299999999E-7</v>
      </c>
      <c r="D1266" s="1">
        <f>mfs[[#This Row],[flux]]/1000</f>
        <v>2.3251669299999999E-10</v>
      </c>
      <c r="F1266" t="s">
        <v>4036</v>
      </c>
      <c r="G1266" t="s">
        <v>2778</v>
      </c>
      <c r="H1266" s="3">
        <v>2.2840778195642399E-11</v>
      </c>
      <c r="I1266">
        <f>_xlfn.XLOOKUP(b2b3[[#This Row],[rxn]],mfs[rxn],mfs[flux_scaled],0)</f>
        <v>0</v>
      </c>
      <c r="J1266">
        <f>(b2b3[[#This Row],[flux]]-b2b3[[#This Row],[flux in mfs]])/b2b3[[#This Row],[flux]]</f>
        <v>1</v>
      </c>
      <c r="K1266">
        <f>ABS(b2b3[[#This Row],[(mfs - b2+b3) / mfs]])</f>
        <v>1</v>
      </c>
      <c r="L1266" t="b">
        <f>_xlfn.TEXTAFTER(b2b3[[#This Row],[rxn]],"-",-1)="SPONT"</f>
        <v>0</v>
      </c>
      <c r="M1266" t="str">
        <f>_xlfn.TEXTAFTER(b2b3[[#This Row],[rxn]],"-",-1)</f>
        <v>rt8223</v>
      </c>
      <c r="N1266">
        <f>_xlfn.XLOOKUP("'PRO-"&amp;b2b3[[#This Row],[enz]]&amp;"'",'[1]Sheet2 (2)'!$A:$A,'[1]Sheet2 (2)'!$B:$B,"")</f>
        <v>1</v>
      </c>
      <c r="O1266">
        <f>IFERROR(_xlfn.XLOOKUP(b2b3[[#This Row],[Column2]],Table17[[#This Row],[rxn-no-enz]],Table17[[#This Row],[flux]],0),0)</f>
        <v>0</v>
      </c>
      <c r="P1266" t="str">
        <f>_xlfn.TEXTBEFORE(b2b3[[#This Row],[rxn]],"-",-1,,,"")</f>
        <v>ENZLOAD-SQLS_c_FWD</v>
      </c>
    </row>
    <row r="1267" spans="1:16" ht="17" hidden="1" x14ac:dyDescent="0.25">
      <c r="A1267" s="1" t="s">
        <v>4478</v>
      </c>
      <c r="B1267" s="1" t="s">
        <v>2778</v>
      </c>
      <c r="C1267" s="1">
        <v>1.7485242999999999E-8</v>
      </c>
      <c r="D1267" s="1">
        <f>mfs[[#This Row],[flux]]/1000</f>
        <v>1.7485243E-11</v>
      </c>
      <c r="F1267" t="s">
        <v>4037</v>
      </c>
      <c r="G1267" t="s">
        <v>2778</v>
      </c>
      <c r="H1267" s="3">
        <v>1.08129400129242E-11</v>
      </c>
      <c r="I1267">
        <f>_xlfn.XLOOKUP(b2b3[[#This Row],[rxn]],mfs[rxn],mfs[flux_scaled],0)</f>
        <v>0</v>
      </c>
      <c r="J1267">
        <f>(b2b3[[#This Row],[flux]]-b2b3[[#This Row],[flux in mfs]])/b2b3[[#This Row],[flux]]</f>
        <v>1</v>
      </c>
      <c r="K1267">
        <f>ABS(b2b3[[#This Row],[(mfs - b2+b3) / mfs]])</f>
        <v>1</v>
      </c>
      <c r="L1267" t="b">
        <f>_xlfn.TEXTAFTER(b2b3[[#This Row],[rxn]],"-",-1)="SPONT"</f>
        <v>0</v>
      </c>
      <c r="M1267" t="str">
        <f>_xlfn.TEXTAFTER(b2b3[[#This Row],[rxn]],"-",-1)</f>
        <v>SDH1234</v>
      </c>
      <c r="N1267" t="str">
        <f>_xlfn.XLOOKUP("'PRO-"&amp;b2b3[[#This Row],[enz]]&amp;"'",'[1]Sheet2 (2)'!$A:$A,'[1]Sheet2 (2)'!$B:$B,"")</f>
        <v/>
      </c>
      <c r="O1267">
        <f>IFERROR(_xlfn.XLOOKUP(b2b3[[#This Row],[Column2]],Table17[[#This Row],[rxn-no-enz]],Table17[[#This Row],[flux]],0),0)</f>
        <v>0</v>
      </c>
      <c r="P1267" t="str">
        <f>_xlfn.TEXTBEFORE(b2b3[[#This Row],[rxn]],"-",-1,,,"")</f>
        <v>ENZLOAD-SUCDq9_m_FWD</v>
      </c>
    </row>
    <row r="1268" spans="1:16" ht="17" hidden="1" x14ac:dyDescent="0.25">
      <c r="A1268" s="1" t="s">
        <v>13145</v>
      </c>
      <c r="B1268" s="1" t="s">
        <v>2778</v>
      </c>
      <c r="C1268" s="1">
        <v>5.4461060999999997E-8</v>
      </c>
      <c r="D1268" s="1">
        <f>mfs[[#This Row],[flux]]/1000</f>
        <v>5.4461060999999997E-11</v>
      </c>
      <c r="F1268" t="s">
        <v>4038</v>
      </c>
      <c r="G1268" t="s">
        <v>2778</v>
      </c>
      <c r="H1268" s="3">
        <v>5.5325407763643696E-12</v>
      </c>
      <c r="I1268">
        <f>_xlfn.XLOOKUP(b2b3[[#This Row],[rxn]],mfs[rxn],mfs[flux_scaled],0)</f>
        <v>0</v>
      </c>
      <c r="J1268">
        <f>(b2b3[[#This Row],[flux]]-b2b3[[#This Row],[flux in mfs]])/b2b3[[#This Row],[flux]]</f>
        <v>1</v>
      </c>
      <c r="K1268">
        <f>ABS(b2b3[[#This Row],[(mfs - b2+b3) / mfs]])</f>
        <v>1</v>
      </c>
      <c r="L1268" t="b">
        <f>_xlfn.TEXTAFTER(b2b3[[#This Row],[rxn]],"-",-1)="SPONT"</f>
        <v>0</v>
      </c>
      <c r="M1268" t="str">
        <f>_xlfn.TEXTAFTER(b2b3[[#This Row],[rxn]],"-",-1)</f>
        <v>rt4237</v>
      </c>
      <c r="N1268">
        <f>_xlfn.XLOOKUP("'PRO-"&amp;b2b3[[#This Row],[enz]]&amp;"'",'[1]Sheet2 (2)'!$A:$A,'[1]Sheet2 (2)'!$B:$B,"")</f>
        <v>1</v>
      </c>
      <c r="O1268">
        <f>IFERROR(_xlfn.XLOOKUP(b2b3[[#This Row],[Column2]],Table17[[#This Row],[rxn-no-enz]],Table17[[#This Row],[flux]],0),0)</f>
        <v>0</v>
      </c>
      <c r="P1268" t="str">
        <f>_xlfn.TEXTBEFORE(b2b3[[#This Row],[rxn]],"-",-1,,,"")</f>
        <v>ENZLOAD-SUCFUMt_c_m_FWD</v>
      </c>
    </row>
    <row r="1269" spans="1:16" ht="17" hidden="1" x14ac:dyDescent="0.25">
      <c r="A1269" s="1" t="s">
        <v>11904</v>
      </c>
      <c r="B1269" s="1" t="s">
        <v>2778</v>
      </c>
      <c r="C1269" s="1">
        <v>1.1986341400000001E-7</v>
      </c>
      <c r="D1269" s="1">
        <f>mfs[[#This Row],[flux]]/1000</f>
        <v>1.1986341400000001E-10</v>
      </c>
      <c r="F1269" t="s">
        <v>13286</v>
      </c>
      <c r="G1269" t="s">
        <v>2778</v>
      </c>
      <c r="H1269" s="3">
        <v>1.42538715076041E-10</v>
      </c>
      <c r="I1269">
        <f>_xlfn.XLOOKUP(b2b3[[#This Row],[rxn]],mfs[rxn],mfs[flux_scaled],0)</f>
        <v>0</v>
      </c>
      <c r="J1269">
        <f>(b2b3[[#This Row],[flux]]-b2b3[[#This Row],[flux in mfs]])/b2b3[[#This Row],[flux]]</f>
        <v>1</v>
      </c>
      <c r="K1269">
        <f>ABS(b2b3[[#This Row],[(mfs - b2+b3) / mfs]])</f>
        <v>1</v>
      </c>
      <c r="L1269" t="b">
        <f>_xlfn.TEXTAFTER(b2b3[[#This Row],[rxn]],"-",-1)="SPONT"</f>
        <v>0</v>
      </c>
      <c r="M1269" t="str">
        <f>_xlfn.TEXTAFTER(b2b3[[#This Row],[rxn]],"-",-1)</f>
        <v>LSC12</v>
      </c>
      <c r="N1269" t="str">
        <f>_xlfn.XLOOKUP("'PRO-"&amp;b2b3[[#This Row],[enz]]&amp;"'",'[1]Sheet2 (2)'!$A:$A,'[1]Sheet2 (2)'!$B:$B,"")</f>
        <v/>
      </c>
      <c r="O1269">
        <f>IFERROR(_xlfn.XLOOKUP(b2b3[[#This Row],[Column2]],Table17[[#This Row],[rxn-no-enz]],Table17[[#This Row],[flux]],0),0)</f>
        <v>0</v>
      </c>
      <c r="P1269" t="str">
        <f>_xlfn.TEXTBEFORE(b2b3[[#This Row],[rxn]],"-",-1,,,"")</f>
        <v>ENZLOAD-SUCOAS_m_FWD</v>
      </c>
    </row>
    <row r="1270" spans="1:16" ht="17" hidden="1" x14ac:dyDescent="0.25">
      <c r="A1270" s="1" t="s">
        <v>11905</v>
      </c>
      <c r="B1270" s="1" t="s">
        <v>2778</v>
      </c>
      <c r="C1270" s="1">
        <v>3.0142871799999998E-7</v>
      </c>
      <c r="D1270" s="1">
        <f>mfs[[#This Row],[flux]]/1000</f>
        <v>3.0142871799999996E-10</v>
      </c>
      <c r="F1270" t="s">
        <v>13287</v>
      </c>
      <c r="G1270" t="s">
        <v>2778</v>
      </c>
      <c r="H1270" s="3">
        <v>6.0286637929871898E-10</v>
      </c>
      <c r="I1270">
        <f>_xlfn.XLOOKUP(b2b3[[#This Row],[rxn]],mfs[rxn],mfs[flux_scaled],0)</f>
        <v>0</v>
      </c>
      <c r="J1270">
        <f>(b2b3[[#This Row],[flux]]-b2b3[[#This Row],[flux in mfs]])/b2b3[[#This Row],[flux]]</f>
        <v>1</v>
      </c>
      <c r="K1270">
        <f>ABS(b2b3[[#This Row],[(mfs - b2+b3) / mfs]])</f>
        <v>1</v>
      </c>
      <c r="L1270" t="b">
        <f>_xlfn.TEXTAFTER(b2b3[[#This Row],[rxn]],"-",-1)="SPONT"</f>
        <v>0</v>
      </c>
      <c r="M1270" t="str">
        <f>_xlfn.TEXTAFTER(b2b3[[#This Row],[rxn]],"-",-1)</f>
        <v>rt1805</v>
      </c>
      <c r="N1270">
        <f>_xlfn.XLOOKUP("'PRO-"&amp;b2b3[[#This Row],[enz]]&amp;"'",'[1]Sheet2 (2)'!$A:$A,'[1]Sheet2 (2)'!$B:$B,"")</f>
        <v>1</v>
      </c>
      <c r="O1270">
        <f>IFERROR(_xlfn.XLOOKUP(b2b3[[#This Row],[Column2]],Table17[[#This Row],[rxn-no-enz]],Table17[[#This Row],[flux]],0),0)</f>
        <v>0</v>
      </c>
      <c r="P1270" t="str">
        <f>_xlfn.TEXTBEFORE(b2b3[[#This Row],[rxn]],"-",-1,,,"")</f>
        <v>ENZLOAD-TALA_c_REV</v>
      </c>
    </row>
    <row r="1271" spans="1:16" ht="17" hidden="1" x14ac:dyDescent="0.25">
      <c r="A1271" s="1" t="s">
        <v>11906</v>
      </c>
      <c r="B1271" s="1" t="s">
        <v>2778</v>
      </c>
      <c r="C1271" s="1">
        <v>1.0878033E-8</v>
      </c>
      <c r="D1271" s="1">
        <f>mfs[[#This Row],[flux]]/1000</f>
        <v>1.0878033000000001E-11</v>
      </c>
      <c r="F1271" t="s">
        <v>13288</v>
      </c>
      <c r="G1271" t="s">
        <v>2778</v>
      </c>
      <c r="H1271" s="3">
        <v>8.6774014280187094E-12</v>
      </c>
      <c r="I1271">
        <f>_xlfn.XLOOKUP(b2b3[[#This Row],[rxn]],mfs[rxn],mfs[flux_scaled],0)</f>
        <v>0</v>
      </c>
      <c r="J1271">
        <f>(b2b3[[#This Row],[flux]]-b2b3[[#This Row],[flux in mfs]])/b2b3[[#This Row],[flux]]</f>
        <v>1</v>
      </c>
      <c r="K1271">
        <f>ABS(b2b3[[#This Row],[(mfs - b2+b3) / mfs]])</f>
        <v>1</v>
      </c>
      <c r="L1271" t="b">
        <f>_xlfn.TEXTAFTER(b2b3[[#This Row],[rxn]],"-",-1)="SPONT"</f>
        <v>0</v>
      </c>
      <c r="M1271" t="str">
        <f>_xlfn.TEXTAFTER(b2b3[[#This Row],[rxn]],"-",-1)</f>
        <v>rt0848_m</v>
      </c>
      <c r="N1271">
        <f>_xlfn.XLOOKUP("'PRO-"&amp;b2b3[[#This Row],[enz]]&amp;"'",'[1]Sheet2 (2)'!$A:$A,'[1]Sheet2 (2)'!$B:$B,"")</f>
        <v>1</v>
      </c>
      <c r="O1271">
        <f>IFERROR(_xlfn.XLOOKUP(b2b3[[#This Row],[Column2]],Table17[[#This Row],[rxn-no-enz]],Table17[[#This Row],[flux]],0),0)</f>
        <v>0</v>
      </c>
      <c r="P1271" t="str">
        <f>_xlfn.TEXTBEFORE(b2b3[[#This Row],[rxn]],"-",-1,,,"")</f>
        <v>ENZLOAD-THRD_L_m_FWD</v>
      </c>
    </row>
    <row r="1272" spans="1:16" ht="17" hidden="1" x14ac:dyDescent="0.25">
      <c r="A1272" s="1" t="s">
        <v>4480</v>
      </c>
      <c r="B1272" s="1" t="s">
        <v>2778</v>
      </c>
      <c r="C1272" s="1">
        <v>2.30108654E-7</v>
      </c>
      <c r="D1272" s="1">
        <f>mfs[[#This Row],[flux]]/1000</f>
        <v>2.3010865400000001E-10</v>
      </c>
      <c r="F1272" t="s">
        <v>4040</v>
      </c>
      <c r="G1272" t="s">
        <v>2778</v>
      </c>
      <c r="H1272" s="3">
        <v>3.7969151416138701E-11</v>
      </c>
      <c r="I1272">
        <f>_xlfn.XLOOKUP(b2b3[[#This Row],[rxn]],mfs[rxn],mfs[flux_scaled],0)</f>
        <v>0</v>
      </c>
      <c r="J1272">
        <f>(b2b3[[#This Row],[flux]]-b2b3[[#This Row],[flux in mfs]])/b2b3[[#This Row],[flux]]</f>
        <v>1</v>
      </c>
      <c r="K1272">
        <f>ABS(b2b3[[#This Row],[(mfs - b2+b3) / mfs]])</f>
        <v>1</v>
      </c>
      <c r="L1272" t="b">
        <f>_xlfn.TEXTAFTER(b2b3[[#This Row],[rxn]],"-",-1)="SPONT"</f>
        <v>0</v>
      </c>
      <c r="M1272" t="str">
        <f>_xlfn.TEXTAFTER(b2b3[[#This Row],[rxn]],"-",-1)</f>
        <v>rt1374</v>
      </c>
      <c r="N1272">
        <f>_xlfn.XLOOKUP("'PRO-"&amp;b2b3[[#This Row],[enz]]&amp;"'",'[1]Sheet2 (2)'!$A:$A,'[1]Sheet2 (2)'!$B:$B,"")</f>
        <v>1</v>
      </c>
      <c r="O1272">
        <f>IFERROR(_xlfn.XLOOKUP(b2b3[[#This Row],[Column2]],Table17[[#This Row],[rxn-no-enz]],Table17[[#This Row],[flux]],0),0)</f>
        <v>0</v>
      </c>
      <c r="P1272" t="str">
        <f>_xlfn.TEXTBEFORE(b2b3[[#This Row],[rxn]],"-",-1,,,"")</f>
        <v>ENZLOAD-THRS_c_FWD</v>
      </c>
    </row>
    <row r="1273" spans="1:16" ht="17" hidden="1" x14ac:dyDescent="0.25">
      <c r="A1273" s="1" t="s">
        <v>11907</v>
      </c>
      <c r="B1273" s="1" t="s">
        <v>2778</v>
      </c>
      <c r="C1273" s="1">
        <v>5.9945476399999995E-7</v>
      </c>
      <c r="D1273" s="1">
        <f>mfs[[#This Row],[flux]]/1000</f>
        <v>5.9945476399999991E-10</v>
      </c>
      <c r="F1273" t="s">
        <v>4041</v>
      </c>
      <c r="G1273" t="s">
        <v>2778</v>
      </c>
      <c r="H1273" s="3">
        <v>3.1055084270091899E-11</v>
      </c>
      <c r="I1273">
        <f>_xlfn.XLOOKUP(b2b3[[#This Row],[rxn]],mfs[rxn],mfs[flux_scaled],0)</f>
        <v>0</v>
      </c>
      <c r="J1273">
        <f>(b2b3[[#This Row],[flux]]-b2b3[[#This Row],[flux in mfs]])/b2b3[[#This Row],[flux]]</f>
        <v>1</v>
      </c>
      <c r="K1273">
        <f>ABS(b2b3[[#This Row],[(mfs - b2+b3) / mfs]])</f>
        <v>1</v>
      </c>
      <c r="L1273" t="b">
        <f>_xlfn.TEXTAFTER(b2b3[[#This Row],[rxn]],"-",-1)="SPONT"</f>
        <v>0</v>
      </c>
      <c r="M1273" t="str">
        <f>_xlfn.TEXTAFTER(b2b3[[#This Row],[rxn]],"-",-1)</f>
        <v>rt7480</v>
      </c>
      <c r="N1273">
        <f>_xlfn.XLOOKUP("'PRO-"&amp;b2b3[[#This Row],[enz]]&amp;"'",'[1]Sheet2 (2)'!$A:$A,'[1]Sheet2 (2)'!$B:$B,"")</f>
        <v>1</v>
      </c>
      <c r="O1273">
        <f>IFERROR(_xlfn.XLOOKUP(b2b3[[#This Row],[Column2]],Table17[[#This Row],[rxn-no-enz]],Table17[[#This Row],[flux]],0),0)</f>
        <v>0</v>
      </c>
      <c r="P1273" t="str">
        <f>_xlfn.TEXTBEFORE(b2b3[[#This Row],[rxn]],"-",-1,,,"")</f>
        <v>ENZLOAD-THRTRS_c_FWD</v>
      </c>
    </row>
    <row r="1274" spans="1:16" ht="17" hidden="1" x14ac:dyDescent="0.25">
      <c r="A1274" s="1" t="s">
        <v>4481</v>
      </c>
      <c r="B1274" s="1" t="s">
        <v>2778</v>
      </c>
      <c r="C1274" s="1">
        <v>4.5102722899999999E-7</v>
      </c>
      <c r="D1274" s="1">
        <f>mfs[[#This Row],[flux]]/1000</f>
        <v>4.5102722900000001E-10</v>
      </c>
      <c r="F1274" t="s">
        <v>13289</v>
      </c>
      <c r="G1274" t="s">
        <v>2778</v>
      </c>
      <c r="H1274" s="3">
        <v>4.2951111167652003E-11</v>
      </c>
      <c r="I1274">
        <f>_xlfn.XLOOKUP(b2b3[[#This Row],[rxn]],mfs[rxn],mfs[flux_scaled],0)</f>
        <v>0</v>
      </c>
      <c r="J1274">
        <f>(b2b3[[#This Row],[flux]]-b2b3[[#This Row],[flux in mfs]])/b2b3[[#This Row],[flux]]</f>
        <v>1</v>
      </c>
      <c r="K1274">
        <f>ABS(b2b3[[#This Row],[(mfs - b2+b3) / mfs]])</f>
        <v>1</v>
      </c>
      <c r="L1274" t="b">
        <f>_xlfn.TEXTAFTER(b2b3[[#This Row],[rxn]],"-",-1)="SPONT"</f>
        <v>0</v>
      </c>
      <c r="M1274" t="str">
        <f>_xlfn.TEXTAFTER(b2b3[[#This Row],[rxn]],"-",-1)</f>
        <v>rt7263_c</v>
      </c>
      <c r="N1274">
        <f>_xlfn.XLOOKUP("'PRO-"&amp;b2b3[[#This Row],[enz]]&amp;"'",'[1]Sheet2 (2)'!$A:$A,'[1]Sheet2 (2)'!$B:$B,"")</f>
        <v>1</v>
      </c>
      <c r="O1274">
        <f>IFERROR(_xlfn.XLOOKUP(b2b3[[#This Row],[Column2]],Table17[[#This Row],[rxn-no-enz]],Table17[[#This Row],[flux]],0),0)</f>
        <v>0</v>
      </c>
      <c r="P1274" t="str">
        <f>_xlfn.TEXTBEFORE(b2b3[[#This Row],[rxn]],"-",-1,,,"")</f>
        <v>ENZLOAD-TKT1_c_REV</v>
      </c>
    </row>
    <row r="1275" spans="1:16" ht="17" hidden="1" x14ac:dyDescent="0.25">
      <c r="A1275" s="1" t="s">
        <v>4482</v>
      </c>
      <c r="B1275" s="1" t="s">
        <v>2778</v>
      </c>
      <c r="C1275" s="1">
        <v>5.7246149900000002E-7</v>
      </c>
      <c r="D1275" s="1">
        <f>mfs[[#This Row],[flux]]/1000</f>
        <v>5.7246149900000003E-10</v>
      </c>
      <c r="F1275" t="s">
        <v>13290</v>
      </c>
      <c r="G1275" t="s">
        <v>2778</v>
      </c>
      <c r="H1275" s="3">
        <v>4.2951111167652003E-11</v>
      </c>
      <c r="I1275">
        <f>_xlfn.XLOOKUP(b2b3[[#This Row],[rxn]],mfs[rxn],mfs[flux_scaled],0)</f>
        <v>0</v>
      </c>
      <c r="J1275">
        <f>(b2b3[[#This Row],[flux]]-b2b3[[#This Row],[flux in mfs]])/b2b3[[#This Row],[flux]]</f>
        <v>1</v>
      </c>
      <c r="K1275">
        <f>ABS(b2b3[[#This Row],[(mfs - b2+b3) / mfs]])</f>
        <v>1</v>
      </c>
      <c r="L1275" t="b">
        <f>_xlfn.TEXTAFTER(b2b3[[#This Row],[rxn]],"-",-1)="SPONT"</f>
        <v>0</v>
      </c>
      <c r="M1275" t="str">
        <f>_xlfn.TEXTAFTER(b2b3[[#This Row],[rxn]],"-",-1)</f>
        <v>rt7263_c</v>
      </c>
      <c r="N1275">
        <f>_xlfn.XLOOKUP("'PRO-"&amp;b2b3[[#This Row],[enz]]&amp;"'",'[1]Sheet2 (2)'!$A:$A,'[1]Sheet2 (2)'!$B:$B,"")</f>
        <v>1</v>
      </c>
      <c r="O1275">
        <f>IFERROR(_xlfn.XLOOKUP(b2b3[[#This Row],[Column2]],Table17[[#This Row],[rxn-no-enz]],Table17[[#This Row],[flux]],0),0)</f>
        <v>0</v>
      </c>
      <c r="P1275" t="str">
        <f>_xlfn.TEXTBEFORE(b2b3[[#This Row],[rxn]],"-",-1,,,"")</f>
        <v>ENZLOAD-TKT2_c_REV</v>
      </c>
    </row>
    <row r="1276" spans="1:16" ht="17" hidden="1" x14ac:dyDescent="0.25">
      <c r="A1276" s="1" t="s">
        <v>11908</v>
      </c>
      <c r="B1276" s="1" t="s">
        <v>2778</v>
      </c>
      <c r="C1276" s="1">
        <v>9.1138021099999997E-7</v>
      </c>
      <c r="D1276" s="1">
        <f>mfs[[#This Row],[flux]]/1000</f>
        <v>9.1138021099999996E-10</v>
      </c>
      <c r="F1276" t="s">
        <v>4042</v>
      </c>
      <c r="G1276" t="s">
        <v>2778</v>
      </c>
      <c r="H1276" s="3">
        <v>1.33886557672413E-13</v>
      </c>
      <c r="I1276">
        <f>_xlfn.XLOOKUP(b2b3[[#This Row],[rxn]],mfs[rxn],mfs[flux_scaled],0)</f>
        <v>0</v>
      </c>
      <c r="J1276">
        <f>(b2b3[[#This Row],[flux]]-b2b3[[#This Row],[flux in mfs]])/b2b3[[#This Row],[flux]]</f>
        <v>1</v>
      </c>
      <c r="K1276">
        <f>ABS(b2b3[[#This Row],[(mfs - b2+b3) / mfs]])</f>
        <v>1</v>
      </c>
      <c r="L1276" t="b">
        <f>_xlfn.TEXTAFTER(b2b3[[#This Row],[rxn]],"-",-1)="SPONT"</f>
        <v>0</v>
      </c>
      <c r="M1276" t="str">
        <f>_xlfn.TEXTAFTER(b2b3[[#This Row],[rxn]],"-",-1)</f>
        <v>rt8116</v>
      </c>
      <c r="N1276">
        <f>_xlfn.XLOOKUP("'PRO-"&amp;b2b3[[#This Row],[enz]]&amp;"'",'[1]Sheet2 (2)'!$A:$A,'[1]Sheet2 (2)'!$B:$B,"")</f>
        <v>1</v>
      </c>
      <c r="O1276">
        <f>IFERROR(_xlfn.XLOOKUP(b2b3[[#This Row],[Column2]],Table17[[#This Row],[rxn-no-enz]],Table17[[#This Row],[flux]],0),0)</f>
        <v>0</v>
      </c>
      <c r="P1276" t="str">
        <f>_xlfn.TEXTBEFORE(b2b3[[#This Row],[rxn]],"-",-1,,,"")</f>
        <v>ENZLOAD-TMDPK_c_FWD</v>
      </c>
    </row>
    <row r="1277" spans="1:16" ht="17" hidden="1" x14ac:dyDescent="0.25">
      <c r="A1277" s="1" t="s">
        <v>11909</v>
      </c>
      <c r="B1277" s="1" t="s">
        <v>2778</v>
      </c>
      <c r="C1277" s="1">
        <v>3.7974479999999997E-9</v>
      </c>
      <c r="D1277" s="1">
        <f>mfs[[#This Row],[flux]]/1000</f>
        <v>3.7974479999999994E-12</v>
      </c>
      <c r="F1277" t="s">
        <v>13291</v>
      </c>
      <c r="G1277" t="s">
        <v>2778</v>
      </c>
      <c r="H1277" s="3">
        <v>2.7182171197028499E-11</v>
      </c>
      <c r="I1277">
        <f>_xlfn.XLOOKUP(b2b3[[#This Row],[rxn]],mfs[rxn],mfs[flux_scaled],0)</f>
        <v>0</v>
      </c>
      <c r="J1277">
        <f>(b2b3[[#This Row],[flux]]-b2b3[[#This Row],[flux in mfs]])/b2b3[[#This Row],[flux]]</f>
        <v>1</v>
      </c>
      <c r="K1277">
        <f>ABS(b2b3[[#This Row],[(mfs - b2+b3) / mfs]])</f>
        <v>1</v>
      </c>
      <c r="L1277" t="b">
        <f>_xlfn.TEXTAFTER(b2b3[[#This Row],[rxn]],"-",-1)="SPONT"</f>
        <v>0</v>
      </c>
      <c r="M1277" t="str">
        <f>_xlfn.TEXTAFTER(b2b3[[#This Row],[rxn]],"-",-1)</f>
        <v>rt2477</v>
      </c>
      <c r="N1277">
        <f>_xlfn.XLOOKUP("'PRO-"&amp;b2b3[[#This Row],[enz]]&amp;"'",'[1]Sheet2 (2)'!$A:$A,'[1]Sheet2 (2)'!$B:$B,"")</f>
        <v>1</v>
      </c>
      <c r="O1277">
        <f>IFERROR(_xlfn.XLOOKUP(b2b3[[#This Row],[Column2]],Table17[[#This Row],[rxn-no-enz]],Table17[[#This Row],[flux]],0),0)</f>
        <v>0</v>
      </c>
      <c r="P1277" t="str">
        <f>_xlfn.TEXTBEFORE(b2b3[[#This Row],[rxn]],"-",-1,,,"")</f>
        <v>ENZLOAD-TMDS_c_FWD</v>
      </c>
    </row>
    <row r="1278" spans="1:16" ht="17" hidden="1" x14ac:dyDescent="0.25">
      <c r="A1278" s="1" t="s">
        <v>11910</v>
      </c>
      <c r="B1278" s="1" t="s">
        <v>2778</v>
      </c>
      <c r="C1278" s="1">
        <v>1.4646341849999999E-6</v>
      </c>
      <c r="D1278" s="1">
        <f>mfs[[#This Row],[flux]]/1000</f>
        <v>1.4646341849999999E-9</v>
      </c>
      <c r="F1278" t="s">
        <v>4044</v>
      </c>
      <c r="G1278" t="s">
        <v>2778</v>
      </c>
      <c r="H1278" s="3">
        <v>1.11362354190955E-10</v>
      </c>
      <c r="I1278">
        <f>_xlfn.XLOOKUP(b2b3[[#This Row],[rxn]],mfs[rxn],mfs[flux_scaled],0)</f>
        <v>0</v>
      </c>
      <c r="J1278">
        <f>(b2b3[[#This Row],[flux]]-b2b3[[#This Row],[flux in mfs]])/b2b3[[#This Row],[flux]]</f>
        <v>1</v>
      </c>
      <c r="K1278">
        <f>ABS(b2b3[[#This Row],[(mfs - b2+b3) / mfs]])</f>
        <v>1</v>
      </c>
      <c r="L1278" t="b">
        <f>_xlfn.TEXTAFTER(b2b3[[#This Row],[rxn]],"-",-1)="SPONT"</f>
        <v>0</v>
      </c>
      <c r="M1278" t="str">
        <f>_xlfn.TEXTAFTER(b2b3[[#This Row],[rxn]],"-",-1)</f>
        <v>rt0932</v>
      </c>
      <c r="N1278">
        <f>_xlfn.XLOOKUP("'PRO-"&amp;b2b3[[#This Row],[enz]]&amp;"'",'[1]Sheet2 (2)'!$A:$A,'[1]Sheet2 (2)'!$B:$B,"")</f>
        <v>1</v>
      </c>
      <c r="O1278">
        <f>IFERROR(_xlfn.XLOOKUP(b2b3[[#This Row],[Column2]],Table17[[#This Row],[rxn-no-enz]],Table17[[#This Row],[flux]],0),0)</f>
        <v>0</v>
      </c>
      <c r="P1278" t="str">
        <f>_xlfn.TEXTBEFORE(b2b3[[#This Row],[rxn]],"-",-1,,,"")</f>
        <v>ENZLOAD-TPI_c_FWD</v>
      </c>
    </row>
    <row r="1279" spans="1:16" ht="17" hidden="1" x14ac:dyDescent="0.25">
      <c r="A1279" s="1" t="s">
        <v>11911</v>
      </c>
      <c r="B1279" s="1" t="s">
        <v>2778</v>
      </c>
      <c r="C1279" s="1">
        <v>2.6479160000000001E-9</v>
      </c>
      <c r="D1279" s="1">
        <f>mfs[[#This Row],[flux]]/1000</f>
        <v>2.647916E-12</v>
      </c>
      <c r="F1279" t="s">
        <v>4045</v>
      </c>
      <c r="G1279" t="s">
        <v>2778</v>
      </c>
      <c r="H1279" s="3">
        <v>3.6855508398055603E-11</v>
      </c>
      <c r="I1279">
        <f>_xlfn.XLOOKUP(b2b3[[#This Row],[rxn]],mfs[rxn],mfs[flux_scaled],0)</f>
        <v>0</v>
      </c>
      <c r="J1279">
        <f>(b2b3[[#This Row],[flux]]-b2b3[[#This Row],[flux in mfs]])/b2b3[[#This Row],[flux]]</f>
        <v>1</v>
      </c>
      <c r="K1279">
        <f>ABS(b2b3[[#This Row],[(mfs - b2+b3) / mfs]])</f>
        <v>1</v>
      </c>
      <c r="L1279" t="b">
        <f>_xlfn.TEXTAFTER(b2b3[[#This Row],[rxn]],"-",-1)="SPONT"</f>
        <v>0</v>
      </c>
      <c r="M1279" t="str">
        <f>_xlfn.TEXTAFTER(b2b3[[#This Row],[rxn]],"-",-1)</f>
        <v>rt1320</v>
      </c>
      <c r="N1279">
        <f>_xlfn.XLOOKUP("'PRO-"&amp;b2b3[[#This Row],[enz]]&amp;"'",'[1]Sheet2 (2)'!$A:$A,'[1]Sheet2 (2)'!$B:$B,"")</f>
        <v>1</v>
      </c>
      <c r="O1279">
        <f>IFERROR(_xlfn.XLOOKUP(b2b3[[#This Row],[Column2]],Table17[[#This Row],[rxn-no-enz]],Table17[[#This Row],[flux]],0),0)</f>
        <v>0</v>
      </c>
      <c r="P1279" t="str">
        <f>_xlfn.TEXTBEFORE(b2b3[[#This Row],[rxn]],"-",-1,,,"")</f>
        <v>ENZLOAD-TRDR_c_FWD</v>
      </c>
    </row>
    <row r="1280" spans="1:16" ht="17" hidden="1" x14ac:dyDescent="0.25">
      <c r="A1280" s="1" t="s">
        <v>11912</v>
      </c>
      <c r="B1280" s="1" t="s">
        <v>2778</v>
      </c>
      <c r="C1280" s="1">
        <v>3.4183861000000002E-8</v>
      </c>
      <c r="D1280" s="1">
        <f>mfs[[#This Row],[flux]]/1000</f>
        <v>3.4183861000000004E-11</v>
      </c>
      <c r="F1280" t="s">
        <v>4047</v>
      </c>
      <c r="G1280" t="s">
        <v>2778</v>
      </c>
      <c r="H1280" s="3">
        <v>1.8891636821919401E-11</v>
      </c>
      <c r="I1280">
        <f>_xlfn.XLOOKUP(b2b3[[#This Row],[rxn]],mfs[rxn],mfs[flux_scaled],0)</f>
        <v>0</v>
      </c>
      <c r="J1280">
        <f>(b2b3[[#This Row],[flux]]-b2b3[[#This Row],[flux in mfs]])/b2b3[[#This Row],[flux]]</f>
        <v>1</v>
      </c>
      <c r="K1280">
        <f>ABS(b2b3[[#This Row],[(mfs - b2+b3) / mfs]])</f>
        <v>1</v>
      </c>
      <c r="L1280" t="b">
        <f>_xlfn.TEXTAFTER(b2b3[[#This Row],[rxn]],"-",-1)="SPONT"</f>
        <v>0</v>
      </c>
      <c r="M1280" t="str">
        <f>_xlfn.TEXTAFTER(b2b3[[#This Row],[rxn]],"-",-1)</f>
        <v>rt0894</v>
      </c>
      <c r="N1280">
        <f>_xlfn.XLOOKUP("'PRO-"&amp;b2b3[[#This Row],[enz]]&amp;"'",'[1]Sheet2 (2)'!$A:$A,'[1]Sheet2 (2)'!$B:$B,"")</f>
        <v>1</v>
      </c>
      <c r="O1280">
        <f>IFERROR(_xlfn.XLOOKUP(b2b3[[#This Row],[Column2]],Table17[[#This Row],[rxn-no-enz]],Table17[[#This Row],[flux]],0),0)</f>
        <v>0</v>
      </c>
      <c r="P1280" t="str">
        <f>_xlfn.TEXTBEFORE(b2b3[[#This Row],[rxn]],"-",-1,,,"")</f>
        <v>ENZLOAD-TRPS1_c_FWD</v>
      </c>
    </row>
    <row r="1281" spans="1:16" ht="17" hidden="1" x14ac:dyDescent="0.25">
      <c r="A1281" s="1" t="s">
        <v>11913</v>
      </c>
      <c r="B1281" s="1" t="s">
        <v>2778</v>
      </c>
      <c r="C1281" s="1">
        <v>6.1950089999999998E-9</v>
      </c>
      <c r="D1281" s="1">
        <f>mfs[[#This Row],[flux]]/1000</f>
        <v>6.1950089999999997E-12</v>
      </c>
      <c r="F1281" t="s">
        <v>4048</v>
      </c>
      <c r="G1281" t="s">
        <v>2778</v>
      </c>
      <c r="H1281" s="3">
        <v>2.6494865733315599E-11</v>
      </c>
      <c r="I1281">
        <f>_xlfn.XLOOKUP(b2b3[[#This Row],[rxn]],mfs[rxn],mfs[flux_scaled],0)</f>
        <v>0</v>
      </c>
      <c r="J1281">
        <f>(b2b3[[#This Row],[flux]]-b2b3[[#This Row],[flux in mfs]])/b2b3[[#This Row],[flux]]</f>
        <v>1</v>
      </c>
      <c r="K1281">
        <f>ABS(b2b3[[#This Row],[(mfs - b2+b3) / mfs]])</f>
        <v>1</v>
      </c>
      <c r="L1281" t="b">
        <f>_xlfn.TEXTAFTER(b2b3[[#This Row],[rxn]],"-",-1)="SPONT"</f>
        <v>0</v>
      </c>
      <c r="M1281" t="str">
        <f>_xlfn.TEXTAFTER(b2b3[[#This Row],[rxn]],"-",-1)</f>
        <v>rt6341</v>
      </c>
      <c r="N1281">
        <f>_xlfn.XLOOKUP("'PRO-"&amp;b2b3[[#This Row],[enz]]&amp;"'",'[1]Sheet2 (2)'!$A:$A,'[1]Sheet2 (2)'!$B:$B,"")</f>
        <v>1</v>
      </c>
      <c r="O1281">
        <f>IFERROR(_xlfn.XLOOKUP(b2b3[[#This Row],[Column2]],Table17[[#This Row],[rxn-no-enz]],Table17[[#This Row],[flux]],0),0)</f>
        <v>0</v>
      </c>
      <c r="P1281" t="str">
        <f>_xlfn.TEXTBEFORE(b2b3[[#This Row],[rxn]],"-",-1,,,"")</f>
        <v>ENZLOAD-TRPTRS_c_FWD</v>
      </c>
    </row>
    <row r="1282" spans="1:16" ht="17" hidden="1" x14ac:dyDescent="0.25">
      <c r="A1282" s="1" t="s">
        <v>11914</v>
      </c>
      <c r="B1282" s="1" t="s">
        <v>2778</v>
      </c>
      <c r="C1282" s="1">
        <v>3.8871300000000001E-8</v>
      </c>
      <c r="D1282" s="1">
        <f>mfs[[#This Row],[flux]]/1000</f>
        <v>3.8871299999999998E-11</v>
      </c>
      <c r="F1282" t="s">
        <v>13330</v>
      </c>
      <c r="G1282" t="s">
        <v>2778</v>
      </c>
      <c r="H1282" s="3">
        <v>4.8472054396390302E-12</v>
      </c>
      <c r="I1282">
        <f>_xlfn.XLOOKUP(b2b3[[#This Row],[rxn]],mfs[rxn],mfs[flux_scaled],0)</f>
        <v>0</v>
      </c>
      <c r="J1282">
        <f>(b2b3[[#This Row],[flux]]-b2b3[[#This Row],[flux in mfs]])/b2b3[[#This Row],[flux]]</f>
        <v>1</v>
      </c>
      <c r="K1282">
        <f>ABS(b2b3[[#This Row],[(mfs - b2+b3) / mfs]])</f>
        <v>1</v>
      </c>
      <c r="L1282" t="b">
        <f>_xlfn.TEXTAFTER(b2b3[[#This Row],[rxn]],"-",-1)="SPONT"</f>
        <v>0</v>
      </c>
      <c r="M1282" t="str">
        <f>_xlfn.TEXTAFTER(b2b3[[#This Row],[rxn]],"-",-1)</f>
        <v>rt7471</v>
      </c>
      <c r="N1282">
        <f>_xlfn.XLOOKUP("'PRO-"&amp;b2b3[[#This Row],[enz]]&amp;"'",'[1]Sheet2 (2)'!$A:$A,'[1]Sheet2 (2)'!$B:$B,"")</f>
        <v>1</v>
      </c>
      <c r="O1282">
        <f>IFERROR(_xlfn.XLOOKUP(b2b3[[#This Row],[Column2]],Table17[[#This Row],[rxn-no-enz]],Table17[[#This Row],[flux]],0),0)</f>
        <v>0</v>
      </c>
      <c r="P1282" t="str">
        <f>_xlfn.TEXTBEFORE(b2b3[[#This Row],[rxn]],"-",-1,,,"")</f>
        <v>ENZLOAD-TYRTA_c_FWD</v>
      </c>
    </row>
    <row r="1283" spans="1:16" ht="17" hidden="1" x14ac:dyDescent="0.25">
      <c r="A1283" s="1" t="s">
        <v>11915</v>
      </c>
      <c r="B1283" s="1" t="s">
        <v>2778</v>
      </c>
      <c r="C1283" s="1">
        <v>8.1409105999999999E-8</v>
      </c>
      <c r="D1283" s="1">
        <f>mfs[[#This Row],[flux]]/1000</f>
        <v>8.1409105999999994E-11</v>
      </c>
      <c r="F1283" t="s">
        <v>4050</v>
      </c>
      <c r="G1283" t="s">
        <v>2778</v>
      </c>
      <c r="H1283" s="3">
        <v>2.7386928160321199E-11</v>
      </c>
      <c r="I1283">
        <f>_xlfn.XLOOKUP(b2b3[[#This Row],[rxn]],mfs[rxn],mfs[flux_scaled],0)</f>
        <v>0</v>
      </c>
      <c r="J1283">
        <f>(b2b3[[#This Row],[flux]]-b2b3[[#This Row],[flux in mfs]])/b2b3[[#This Row],[flux]]</f>
        <v>1</v>
      </c>
      <c r="K1283">
        <f>ABS(b2b3[[#This Row],[(mfs - b2+b3) / mfs]])</f>
        <v>1</v>
      </c>
      <c r="L1283" t="b">
        <f>_xlfn.TEXTAFTER(b2b3[[#This Row],[rxn]],"-",-1)="SPONT"</f>
        <v>0</v>
      </c>
      <c r="M1283" t="str">
        <f>_xlfn.TEXTAFTER(b2b3[[#This Row],[rxn]],"-",-1)</f>
        <v>rt8273</v>
      </c>
      <c r="N1283">
        <f>_xlfn.XLOOKUP("'PRO-"&amp;b2b3[[#This Row],[enz]]&amp;"'",'[1]Sheet2 (2)'!$A:$A,'[1]Sheet2 (2)'!$B:$B,"")</f>
        <v>1</v>
      </c>
      <c r="O1283">
        <f>IFERROR(_xlfn.XLOOKUP(b2b3[[#This Row],[Column2]],Table17[[#This Row],[rxn-no-enz]],Table17[[#This Row],[flux]],0),0)</f>
        <v>0</v>
      </c>
      <c r="P1283" t="str">
        <f>_xlfn.TEXTBEFORE(b2b3[[#This Row],[rxn]],"-",-1,,,"")</f>
        <v>ENZLOAD-TYRTRS_c_FWD</v>
      </c>
    </row>
    <row r="1284" spans="1:16" ht="17" hidden="1" x14ac:dyDescent="0.25">
      <c r="A1284" s="1" t="s">
        <v>11916</v>
      </c>
      <c r="B1284" s="1" t="s">
        <v>2778</v>
      </c>
      <c r="C1284" s="1">
        <v>1.65752462E-7</v>
      </c>
      <c r="D1284" s="1">
        <f>mfs[[#This Row],[flux]]/1000</f>
        <v>1.6575246200000001E-10</v>
      </c>
      <c r="F1284" t="s">
        <v>4051</v>
      </c>
      <c r="G1284" t="s">
        <v>2778</v>
      </c>
      <c r="H1284" s="3">
        <v>3.1887947813258203E-11</v>
      </c>
      <c r="I1284">
        <f>_xlfn.XLOOKUP(b2b3[[#This Row],[rxn]],mfs[rxn],mfs[flux_scaled],0)</f>
        <v>0</v>
      </c>
      <c r="J1284">
        <f>(b2b3[[#This Row],[flux]]-b2b3[[#This Row],[flux in mfs]])/b2b3[[#This Row],[flux]]</f>
        <v>1</v>
      </c>
      <c r="K1284">
        <f>ABS(b2b3[[#This Row],[(mfs - b2+b3) / mfs]])</f>
        <v>1</v>
      </c>
      <c r="L1284" t="b">
        <f>_xlfn.TEXTAFTER(b2b3[[#This Row],[rxn]],"-",-1)="SPONT"</f>
        <v>0</v>
      </c>
      <c r="M1284" t="str">
        <f>_xlfn.TEXTAFTER(b2b3[[#This Row],[rxn]],"-",-1)</f>
        <v>rt0711</v>
      </c>
      <c r="N1284">
        <f>_xlfn.XLOOKUP("'PRO-"&amp;b2b3[[#This Row],[enz]]&amp;"'",'[1]Sheet2 (2)'!$A:$A,'[1]Sheet2 (2)'!$B:$B,"")</f>
        <v>1</v>
      </c>
      <c r="O1284">
        <f>IFERROR(_xlfn.XLOOKUP(b2b3[[#This Row],[Column2]],Table17[[#This Row],[rxn-no-enz]],Table17[[#This Row],[flux]],0),0)</f>
        <v>0</v>
      </c>
      <c r="P1284" t="str">
        <f>_xlfn.TEXTBEFORE(b2b3[[#This Row],[rxn]],"-",-1,,,"")</f>
        <v>ENZLOAD-UAGDP_c_FWD</v>
      </c>
    </row>
    <row r="1285" spans="1:16" ht="17" hidden="1" x14ac:dyDescent="0.25">
      <c r="A1285" s="1" t="s">
        <v>11917</v>
      </c>
      <c r="B1285" s="1" t="s">
        <v>2778</v>
      </c>
      <c r="C1285" s="1">
        <v>6.3824727999999997E-8</v>
      </c>
      <c r="D1285" s="1">
        <f>mfs[[#This Row],[flux]]/1000</f>
        <v>6.3824727999999995E-11</v>
      </c>
      <c r="F1285" t="s">
        <v>4053</v>
      </c>
      <c r="G1285" t="s">
        <v>2778</v>
      </c>
      <c r="H1285" s="3">
        <v>2.57821482222781E-11</v>
      </c>
      <c r="I1285">
        <f>_xlfn.XLOOKUP(b2b3[[#This Row],[rxn]],mfs[rxn],mfs[flux_scaled],0)</f>
        <v>0</v>
      </c>
      <c r="J1285">
        <f>(b2b3[[#This Row],[flux]]-b2b3[[#This Row],[flux in mfs]])/b2b3[[#This Row],[flux]]</f>
        <v>1</v>
      </c>
      <c r="K1285">
        <f>ABS(b2b3[[#This Row],[(mfs - b2+b3) / mfs]])</f>
        <v>1</v>
      </c>
      <c r="L1285" t="b">
        <f>_xlfn.TEXTAFTER(b2b3[[#This Row],[rxn]],"-",-1)="SPONT"</f>
        <v>0</v>
      </c>
      <c r="M1285" t="str">
        <f>_xlfn.TEXTAFTER(b2b3[[#This Row],[rxn]],"-",-1)</f>
        <v>rt4822_c</v>
      </c>
      <c r="N1285">
        <f>_xlfn.XLOOKUP("'PRO-"&amp;b2b3[[#This Row],[enz]]&amp;"'",'[1]Sheet2 (2)'!$A:$A,'[1]Sheet2 (2)'!$B:$B,"")</f>
        <v>1</v>
      </c>
      <c r="O1285">
        <f>IFERROR(_xlfn.XLOOKUP(b2b3[[#This Row],[Column2]],Table17[[#This Row],[rxn-no-enz]],Table17[[#This Row],[flux]],0),0)</f>
        <v>0</v>
      </c>
      <c r="P1285" t="str">
        <f>_xlfn.TEXTBEFORE(b2b3[[#This Row],[rxn]],"-",-1,,,"")</f>
        <v>ENZLOAD-UMPK_c_FWD</v>
      </c>
    </row>
    <row r="1286" spans="1:16" ht="17" hidden="1" x14ac:dyDescent="0.25">
      <c r="A1286" s="1" t="s">
        <v>11918</v>
      </c>
      <c r="B1286" s="1" t="s">
        <v>2778</v>
      </c>
      <c r="C1286" s="1">
        <v>4.0942950999999999E-8</v>
      </c>
      <c r="D1286" s="1">
        <f>mfs[[#This Row],[flux]]/1000</f>
        <v>4.0942951E-11</v>
      </c>
      <c r="F1286" t="s">
        <v>13331</v>
      </c>
      <c r="G1286" t="s">
        <v>2778</v>
      </c>
      <c r="H1286" s="3">
        <v>1.00074576174574E-14</v>
      </c>
      <c r="I1286">
        <f>_xlfn.XLOOKUP(b2b3[[#This Row],[rxn]],mfs[rxn],mfs[flux_scaled],0)</f>
        <v>0</v>
      </c>
      <c r="J1286">
        <f>(b2b3[[#This Row],[flux]]-b2b3[[#This Row],[flux in mfs]])/b2b3[[#This Row],[flux]]</f>
        <v>1</v>
      </c>
      <c r="K1286">
        <f>ABS(b2b3[[#This Row],[(mfs - b2+b3) / mfs]])</f>
        <v>1</v>
      </c>
      <c r="L1286" t="b">
        <f>_xlfn.TEXTAFTER(b2b3[[#This Row],[rxn]],"-",-1)="SPONT"</f>
        <v>0</v>
      </c>
      <c r="M1286" t="str">
        <f>_xlfn.TEXTAFTER(b2b3[[#This Row],[rxn]],"-",-1)</f>
        <v>rt5646</v>
      </c>
      <c r="N1286">
        <f>_xlfn.XLOOKUP("'PRO-"&amp;b2b3[[#This Row],[enz]]&amp;"'",'[1]Sheet2 (2)'!$A:$A,'[1]Sheet2 (2)'!$B:$B,"")</f>
        <v>1</v>
      </c>
      <c r="O1286">
        <f>IFERROR(_xlfn.XLOOKUP(b2b3[[#This Row],[Column2]],Table17[[#This Row],[rxn-no-enz]],Table17[[#This Row],[flux]],0),0)</f>
        <v>0</v>
      </c>
      <c r="P1286" t="str">
        <f>_xlfn.TEXTBEFORE(b2b3[[#This Row],[rxn]],"-",-1,,,"")</f>
        <v>ENZLOAD-UNK3_c_FWD</v>
      </c>
    </row>
    <row r="1287" spans="1:16" ht="17" hidden="1" x14ac:dyDescent="0.25">
      <c r="A1287" s="1" t="s">
        <v>4483</v>
      </c>
      <c r="B1287" s="1" t="s">
        <v>2778</v>
      </c>
      <c r="C1287" s="1">
        <v>1.8427054300000001E-7</v>
      </c>
      <c r="D1287" s="1">
        <f>mfs[[#This Row],[flux]]/1000</f>
        <v>1.8427054300000001E-10</v>
      </c>
      <c r="F1287" t="s">
        <v>4054</v>
      </c>
      <c r="G1287" t="s">
        <v>2778</v>
      </c>
      <c r="H1287" s="3">
        <v>2.0412643958474599E-12</v>
      </c>
      <c r="I1287">
        <f>_xlfn.XLOOKUP(b2b3[[#This Row],[rxn]],mfs[rxn],mfs[flux_scaled],0)</f>
        <v>0</v>
      </c>
      <c r="J1287">
        <f>(b2b3[[#This Row],[flux]]-b2b3[[#This Row],[flux in mfs]])/b2b3[[#This Row],[flux]]</f>
        <v>1</v>
      </c>
      <c r="K1287">
        <f>ABS(b2b3[[#This Row],[(mfs - b2+b3) / mfs]])</f>
        <v>1</v>
      </c>
      <c r="L1287" t="b">
        <f>_xlfn.TEXTAFTER(b2b3[[#This Row],[rxn]],"-",-1)="SPONT"</f>
        <v>0</v>
      </c>
      <c r="M1287" t="str">
        <f>_xlfn.TEXTAFTER(b2b3[[#This Row],[rxn]],"-",-1)</f>
        <v>rt2682</v>
      </c>
      <c r="N1287">
        <f>_xlfn.XLOOKUP("'PRO-"&amp;b2b3[[#This Row],[enz]]&amp;"'",'[1]Sheet2 (2)'!$A:$A,'[1]Sheet2 (2)'!$B:$B,"")</f>
        <v>1</v>
      </c>
      <c r="O1287">
        <f>IFERROR(_xlfn.XLOOKUP(b2b3[[#This Row],[Column2]],Table17[[#This Row],[rxn-no-enz]],Table17[[#This Row],[flux]],0),0)</f>
        <v>0</v>
      </c>
      <c r="P1287" t="str">
        <f>_xlfn.TEXTBEFORE(b2b3[[#This Row],[rxn]],"-",-1,,,"")</f>
        <v>ENZLOAD-UPP3MT_2_c_FWD</v>
      </c>
    </row>
    <row r="1288" spans="1:16" ht="17" hidden="1" x14ac:dyDescent="0.25">
      <c r="A1288" s="1" t="s">
        <v>11919</v>
      </c>
      <c r="B1288" s="1" t="s">
        <v>2778</v>
      </c>
      <c r="C1288" s="1">
        <v>1.2496872E-8</v>
      </c>
      <c r="D1288" s="1">
        <f>mfs[[#This Row],[flux]]/1000</f>
        <v>1.2496871999999999E-11</v>
      </c>
      <c r="F1288" t="s">
        <v>4055</v>
      </c>
      <c r="G1288" t="s">
        <v>2778</v>
      </c>
      <c r="H1288" s="3">
        <v>1.6350314278443401E-9</v>
      </c>
      <c r="I1288">
        <f>_xlfn.XLOOKUP(b2b3[[#This Row],[rxn]],mfs[rxn],mfs[flux_scaled],0)</f>
        <v>0</v>
      </c>
      <c r="J1288">
        <f>(b2b3[[#This Row],[flux]]-b2b3[[#This Row],[flux in mfs]])/b2b3[[#This Row],[flux]]</f>
        <v>1</v>
      </c>
      <c r="K1288">
        <f>ABS(b2b3[[#This Row],[(mfs - b2+b3) / mfs]])</f>
        <v>1</v>
      </c>
      <c r="L1288" t="b">
        <f>_xlfn.TEXTAFTER(b2b3[[#This Row],[rxn]],"-",-1)="SPONT"</f>
        <v>0</v>
      </c>
      <c r="M1288" t="str">
        <f>_xlfn.TEXTAFTER(b2b3[[#This Row],[rxn]],"-",-1)</f>
        <v>rt2147</v>
      </c>
      <c r="N1288">
        <f>_xlfn.XLOOKUP("'PRO-"&amp;b2b3[[#This Row],[enz]]&amp;"'",'[1]Sheet2 (2)'!$A:$A,'[1]Sheet2 (2)'!$B:$B,"")</f>
        <v>1</v>
      </c>
      <c r="O1288">
        <f>IFERROR(_xlfn.XLOOKUP(b2b3[[#This Row],[Column2]],Table17[[#This Row],[rxn-no-enz]],Table17[[#This Row],[flux]],0),0)</f>
        <v>0</v>
      </c>
      <c r="P1288" t="str">
        <f>_xlfn.TEXTBEFORE(b2b3[[#This Row],[rxn]],"-",-1,,,"")</f>
        <v>ENZLOAD-UPP3S_c_FWD</v>
      </c>
    </row>
    <row r="1289" spans="1:16" ht="17" hidden="1" x14ac:dyDescent="0.25">
      <c r="A1289" s="1" t="s">
        <v>11920</v>
      </c>
      <c r="B1289" s="1" t="s">
        <v>2778</v>
      </c>
      <c r="C1289" s="1">
        <v>4.3619722E-8</v>
      </c>
      <c r="D1289" s="1">
        <f>mfs[[#This Row],[flux]]/1000</f>
        <v>4.3619722000000001E-11</v>
      </c>
      <c r="F1289" t="s">
        <v>4056</v>
      </c>
      <c r="G1289" t="s">
        <v>2778</v>
      </c>
      <c r="H1289" s="3">
        <v>3.4618578695572602E-12</v>
      </c>
      <c r="I1289">
        <f>_xlfn.XLOOKUP(b2b3[[#This Row],[rxn]],mfs[rxn],mfs[flux_scaled],0)</f>
        <v>0</v>
      </c>
      <c r="J1289">
        <f>(b2b3[[#This Row],[flux]]-b2b3[[#This Row],[flux in mfs]])/b2b3[[#This Row],[flux]]</f>
        <v>1</v>
      </c>
      <c r="K1289">
        <f>ABS(b2b3[[#This Row],[(mfs - b2+b3) / mfs]])</f>
        <v>1</v>
      </c>
      <c r="L1289" t="b">
        <f>_xlfn.TEXTAFTER(b2b3[[#This Row],[rxn]],"-",-1)="SPONT"</f>
        <v>0</v>
      </c>
      <c r="M1289" t="str">
        <f>_xlfn.TEXTAFTER(b2b3[[#This Row],[rxn]],"-",-1)</f>
        <v>rt5811</v>
      </c>
      <c r="N1289">
        <f>_xlfn.XLOOKUP("'PRO-"&amp;b2b3[[#This Row],[enz]]&amp;"'",'[1]Sheet2 (2)'!$A:$A,'[1]Sheet2 (2)'!$B:$B,"")</f>
        <v>1</v>
      </c>
      <c r="O1289">
        <f>IFERROR(_xlfn.XLOOKUP(b2b3[[#This Row],[Column2]],Table17[[#This Row],[rxn-no-enz]],Table17[[#This Row],[flux]],0),0)</f>
        <v>0</v>
      </c>
      <c r="P1289" t="str">
        <f>_xlfn.TEXTBEFORE(b2b3[[#This Row],[rxn]],"-",-1,,,"")</f>
        <v>ENZLOAD-UPPDC1_c_FWD</v>
      </c>
    </row>
    <row r="1290" spans="1:16" ht="17" hidden="1" x14ac:dyDescent="0.25">
      <c r="A1290" s="1" t="s">
        <v>11921</v>
      </c>
      <c r="B1290" s="1" t="s">
        <v>2778</v>
      </c>
      <c r="C1290" s="1">
        <v>9.1730489999999996E-9</v>
      </c>
      <c r="D1290" s="1">
        <f>mfs[[#This Row],[flux]]/1000</f>
        <v>9.1730489999999998E-12</v>
      </c>
      <c r="F1290" t="s">
        <v>13332</v>
      </c>
      <c r="G1290" t="s">
        <v>2778</v>
      </c>
      <c r="H1290" s="3">
        <v>1.00074576174574E-14</v>
      </c>
      <c r="I1290">
        <f>_xlfn.XLOOKUP(b2b3[[#This Row],[rxn]],mfs[rxn],mfs[flux_scaled],0)</f>
        <v>0</v>
      </c>
      <c r="J1290">
        <f>(b2b3[[#This Row],[flux]]-b2b3[[#This Row],[flux in mfs]])/b2b3[[#This Row],[flux]]</f>
        <v>1</v>
      </c>
      <c r="K1290">
        <f>ABS(b2b3[[#This Row],[(mfs - b2+b3) / mfs]])</f>
        <v>1</v>
      </c>
      <c r="L1290" t="b">
        <f>_xlfn.TEXTAFTER(b2b3[[#This Row],[rxn]],"-",-1)="SPONT"</f>
        <v>0</v>
      </c>
      <c r="M1290" t="str">
        <f>_xlfn.TEXTAFTER(b2b3[[#This Row],[rxn]],"-",-1)</f>
        <v>rt5646</v>
      </c>
      <c r="N1290">
        <f>_xlfn.XLOOKUP("'PRO-"&amp;b2b3[[#This Row],[enz]]&amp;"'",'[1]Sheet2 (2)'!$A:$A,'[1]Sheet2 (2)'!$B:$B,"")</f>
        <v>1</v>
      </c>
      <c r="O1290">
        <f>IFERROR(_xlfn.XLOOKUP(b2b3[[#This Row],[Column2]],Table17[[#This Row],[rxn-no-enz]],Table17[[#This Row],[flux]],0),0)</f>
        <v>0</v>
      </c>
      <c r="P1290" t="str">
        <f>_xlfn.TEXTBEFORE(b2b3[[#This Row],[rxn]],"-",-1,,,"")</f>
        <v>ENZLOAD-VALTA_c_FWD</v>
      </c>
    </row>
    <row r="1291" spans="1:16" ht="17" hidden="1" x14ac:dyDescent="0.25">
      <c r="A1291" s="1" t="s">
        <v>11922</v>
      </c>
      <c r="B1291" s="1" t="s">
        <v>2778</v>
      </c>
      <c r="C1291" s="1">
        <v>9.2710050000000007E-9</v>
      </c>
      <c r="D1291" s="1">
        <f>mfs[[#This Row],[flux]]/1000</f>
        <v>9.2710050000000008E-12</v>
      </c>
      <c r="F1291" t="s">
        <v>4058</v>
      </c>
      <c r="G1291" t="s">
        <v>2778</v>
      </c>
      <c r="H1291" s="3">
        <v>1.9627648806931199E-11</v>
      </c>
      <c r="I1291">
        <f>_xlfn.XLOOKUP(b2b3[[#This Row],[rxn]],mfs[rxn],mfs[flux_scaled],0)</f>
        <v>0</v>
      </c>
      <c r="J1291">
        <f>(b2b3[[#This Row],[flux]]-b2b3[[#This Row],[flux in mfs]])/b2b3[[#This Row],[flux]]</f>
        <v>1</v>
      </c>
      <c r="K1291">
        <f>ABS(b2b3[[#This Row],[(mfs - b2+b3) / mfs]])</f>
        <v>1</v>
      </c>
      <c r="L1291" t="b">
        <f>_xlfn.TEXTAFTER(b2b3[[#This Row],[rxn]],"-",-1)="SPONT"</f>
        <v>0</v>
      </c>
      <c r="M1291" t="str">
        <f>_xlfn.TEXTAFTER(b2b3[[#This Row],[rxn]],"-",-1)</f>
        <v>rt6242_m</v>
      </c>
      <c r="N1291">
        <f>_xlfn.XLOOKUP("'PRO-"&amp;b2b3[[#This Row],[enz]]&amp;"'",'[1]Sheet2 (2)'!$A:$A,'[1]Sheet2 (2)'!$B:$B,"")</f>
        <v>1</v>
      </c>
      <c r="O1291">
        <f>IFERROR(_xlfn.XLOOKUP(b2b3[[#This Row],[Column2]],Table17[[#This Row],[rxn-no-enz]],Table17[[#This Row],[flux]],0),0)</f>
        <v>0</v>
      </c>
      <c r="P1291" t="str">
        <f>_xlfn.TEXTBEFORE(b2b3[[#This Row],[rxn]],"-",-1,,,"")</f>
        <v>ENZLOAD-VALTA_m_REV</v>
      </c>
    </row>
    <row r="1292" spans="1:16" ht="17" hidden="1" x14ac:dyDescent="0.25">
      <c r="A1292" s="1" t="s">
        <v>4484</v>
      </c>
      <c r="B1292" s="1" t="s">
        <v>2778</v>
      </c>
      <c r="C1292" s="1">
        <v>8.5275318300000001E-7</v>
      </c>
      <c r="D1292" s="1">
        <f>mfs[[#This Row],[flux]]/1000</f>
        <v>8.5275318300000001E-10</v>
      </c>
      <c r="F1292" t="s">
        <v>4059</v>
      </c>
      <c r="G1292" t="s">
        <v>2778</v>
      </c>
      <c r="H1292" s="3">
        <v>2.4850056858323501E-11</v>
      </c>
      <c r="I1292">
        <f>_xlfn.XLOOKUP(b2b3[[#This Row],[rxn]],mfs[rxn],mfs[flux_scaled],0)</f>
        <v>0</v>
      </c>
      <c r="J1292">
        <f>(b2b3[[#This Row],[flux]]-b2b3[[#This Row],[flux in mfs]])/b2b3[[#This Row],[flux]]</f>
        <v>1</v>
      </c>
      <c r="K1292">
        <f>ABS(b2b3[[#This Row],[(mfs - b2+b3) / mfs]])</f>
        <v>1</v>
      </c>
      <c r="L1292" t="b">
        <f>_xlfn.TEXTAFTER(b2b3[[#This Row],[rxn]],"-",-1)="SPONT"</f>
        <v>0</v>
      </c>
      <c r="M1292" t="str">
        <f>_xlfn.TEXTAFTER(b2b3[[#This Row],[rxn]],"-",-1)</f>
        <v>rt8160_c</v>
      </c>
      <c r="N1292">
        <f>_xlfn.XLOOKUP("'PRO-"&amp;b2b3[[#This Row],[enz]]&amp;"'",'[1]Sheet2 (2)'!$A:$A,'[1]Sheet2 (2)'!$B:$B,"")</f>
        <v>1</v>
      </c>
      <c r="O1292">
        <f>IFERROR(_xlfn.XLOOKUP(b2b3[[#This Row],[Column2]],Table17[[#This Row],[rxn-no-enz]],Table17[[#This Row],[flux]],0),0)</f>
        <v>0</v>
      </c>
      <c r="P1292" t="str">
        <f>_xlfn.TEXTBEFORE(b2b3[[#This Row],[rxn]],"-",-1,,,"")</f>
        <v>ENZLOAD-VALTRS_c_FWD</v>
      </c>
    </row>
    <row r="1293" spans="1:16" ht="17" hidden="1" x14ac:dyDescent="0.25">
      <c r="A1293" s="1" t="s">
        <v>11923</v>
      </c>
      <c r="B1293" s="1" t="s">
        <v>2778</v>
      </c>
      <c r="C1293" s="1">
        <v>1.3508077999999999E-8</v>
      </c>
      <c r="D1293" s="1">
        <f>mfs[[#This Row],[flux]]/1000</f>
        <v>1.3508077999999999E-11</v>
      </c>
      <c r="F1293" t="s">
        <v>4060</v>
      </c>
      <c r="G1293" t="s">
        <v>2778</v>
      </c>
      <c r="H1293" s="3">
        <v>6.7000895165945402E-11</v>
      </c>
      <c r="I1293">
        <f>_xlfn.XLOOKUP(b2b3[[#This Row],[rxn]],mfs[rxn],mfs[flux_scaled],0)</f>
        <v>6.7000895200000001E-10</v>
      </c>
      <c r="J1293">
        <f>(b2b3[[#This Row],[flux]]-b2b3[[#This Row],[flux in mfs]])/b2b3[[#This Row],[flux]]</f>
        <v>-9.0000000050827076</v>
      </c>
      <c r="K1293">
        <f>ABS(b2b3[[#This Row],[(mfs - b2+b3) / mfs]])</f>
        <v>9.0000000050827076</v>
      </c>
      <c r="L1293" t="b">
        <f>_xlfn.TEXTAFTER(b2b3[[#This Row],[rxn]],"-",-1)="SPONT"</f>
        <v>0</v>
      </c>
      <c r="M1293" t="str">
        <f>_xlfn.TEXTAFTER(b2b3[[#This Row],[rxn]],"-",-1)</f>
        <v>rrna5s_c</v>
      </c>
      <c r="N1293" t="str">
        <f>_xlfn.XLOOKUP("'PRO-"&amp;b2b3[[#This Row],[enz]]&amp;"'",'[1]Sheet2 (2)'!$A:$A,'[1]Sheet2 (2)'!$B:$B,"")</f>
        <v/>
      </c>
      <c r="O1293">
        <f>IFERROR(_xlfn.XLOOKUP(b2b3[[#This Row],[Column2]],Table17[[#This Row],[rxn-no-enz]],Table17[[#This Row],[flux]],0),0)</f>
        <v>0</v>
      </c>
      <c r="P1293" t="str">
        <f>_xlfn.TEXTBEFORE(b2b3[[#This Row],[rxn]],"-",-1,,,"")</f>
        <v>RIBOSYN</v>
      </c>
    </row>
    <row r="1294" spans="1:16" ht="17" hidden="1" x14ac:dyDescent="0.25">
      <c r="A1294" s="1" t="s">
        <v>11924</v>
      </c>
      <c r="B1294" s="1" t="s">
        <v>2778</v>
      </c>
      <c r="C1294" s="1">
        <v>1.5590906E-8</v>
      </c>
      <c r="D1294" s="1">
        <f>mfs[[#This Row],[flux]]/1000</f>
        <v>1.5590906000000001E-11</v>
      </c>
      <c r="F1294" t="s">
        <v>4061</v>
      </c>
      <c r="G1294" t="s">
        <v>2778</v>
      </c>
      <c r="H1294" s="3">
        <v>6.7000895165945402E-11</v>
      </c>
      <c r="I1294">
        <f>_xlfn.XLOOKUP(b2b3[[#This Row],[rxn]],mfs[rxn],mfs[flux_scaled],0)</f>
        <v>6.7000895200000001E-10</v>
      </c>
      <c r="J1294">
        <f>(b2b3[[#This Row],[flux]]-b2b3[[#This Row],[flux in mfs]])/b2b3[[#This Row],[flux]]</f>
        <v>-9.0000000050827076</v>
      </c>
      <c r="K1294">
        <f>ABS(b2b3[[#This Row],[(mfs - b2+b3) / mfs]])</f>
        <v>9.0000000050827076</v>
      </c>
      <c r="L1294" t="b">
        <f>_xlfn.TEXTAFTER(b2b3[[#This Row],[rxn]],"-",-1)="SPONT"</f>
        <v>0</v>
      </c>
      <c r="M1294" t="str">
        <f>_xlfn.TEXTAFTER(b2b3[[#This Row],[rxn]],"-",-1)</f>
        <v>rrna58s_c</v>
      </c>
      <c r="N1294" t="str">
        <f>_xlfn.XLOOKUP("'PRO-"&amp;b2b3[[#This Row],[enz]]&amp;"'",'[1]Sheet2 (2)'!$A:$A,'[1]Sheet2 (2)'!$B:$B,"")</f>
        <v/>
      </c>
      <c r="O1294">
        <f>IFERROR(_xlfn.XLOOKUP(b2b3[[#This Row],[Column2]],Table17[[#This Row],[rxn-no-enz]],Table17[[#This Row],[flux]],0),0)</f>
        <v>0</v>
      </c>
      <c r="P1294" t="str">
        <f>_xlfn.TEXTBEFORE(b2b3[[#This Row],[rxn]],"-",-1,,,"")</f>
        <v>RIBOSYN</v>
      </c>
    </row>
    <row r="1295" spans="1:16" ht="17" hidden="1" x14ac:dyDescent="0.25">
      <c r="A1295" s="1" t="s">
        <v>11925</v>
      </c>
      <c r="B1295" s="1" t="s">
        <v>2778</v>
      </c>
      <c r="C1295" s="1">
        <v>1.4184382599999999E-7</v>
      </c>
      <c r="D1295" s="1">
        <f>mfs[[#This Row],[flux]]/1000</f>
        <v>1.41843826E-10</v>
      </c>
      <c r="F1295" t="s">
        <v>4062</v>
      </c>
      <c r="G1295" t="s">
        <v>2778</v>
      </c>
      <c r="H1295" s="3">
        <v>6.7000895165945402E-11</v>
      </c>
      <c r="I1295">
        <f>_xlfn.XLOOKUP(b2b3[[#This Row],[rxn]],mfs[rxn],mfs[flux_scaled],0)</f>
        <v>6.7000895200000001E-10</v>
      </c>
      <c r="J1295">
        <f>(b2b3[[#This Row],[flux]]-b2b3[[#This Row],[flux in mfs]])/b2b3[[#This Row],[flux]]</f>
        <v>-9.0000000050827076</v>
      </c>
      <c r="K1295">
        <f>ABS(b2b3[[#This Row],[(mfs - b2+b3) / mfs]])</f>
        <v>9.0000000050827076</v>
      </c>
      <c r="L1295" t="b">
        <f>_xlfn.TEXTAFTER(b2b3[[#This Row],[rxn]],"-",-1)="SPONT"</f>
        <v>0</v>
      </c>
      <c r="M1295" t="str">
        <f>_xlfn.TEXTAFTER(b2b3[[#This Row],[rxn]],"-",-1)</f>
        <v>rrna25s_c</v>
      </c>
      <c r="N1295" t="str">
        <f>_xlfn.XLOOKUP("'PRO-"&amp;b2b3[[#This Row],[enz]]&amp;"'",'[1]Sheet2 (2)'!$A:$A,'[1]Sheet2 (2)'!$B:$B,"")</f>
        <v/>
      </c>
      <c r="O1295">
        <f>IFERROR(_xlfn.XLOOKUP(b2b3[[#This Row],[Column2]],Table17[[#This Row],[rxn-no-enz]],Table17[[#This Row],[flux]],0),0)</f>
        <v>0</v>
      </c>
      <c r="P1295" t="str">
        <f>_xlfn.TEXTBEFORE(b2b3[[#This Row],[rxn]],"-",-1,,,"")</f>
        <v>RIBOSYN</v>
      </c>
    </row>
    <row r="1296" spans="1:16" ht="17" hidden="1" x14ac:dyDescent="0.25">
      <c r="A1296" s="1" t="s">
        <v>11926</v>
      </c>
      <c r="B1296" s="1" t="s">
        <v>2778</v>
      </c>
      <c r="C1296" s="1">
        <v>6.3450706999999999E-8</v>
      </c>
      <c r="D1296" s="1">
        <f>mfs[[#This Row],[flux]]/1000</f>
        <v>6.3450706999999999E-11</v>
      </c>
      <c r="F1296" t="s">
        <v>4063</v>
      </c>
      <c r="G1296" t="s">
        <v>2778</v>
      </c>
      <c r="H1296" s="3">
        <v>6.7000895165945402E-11</v>
      </c>
      <c r="I1296">
        <f>_xlfn.XLOOKUP(b2b3[[#This Row],[rxn]],mfs[rxn],mfs[flux_scaled],0)</f>
        <v>6.7000895200000001E-10</v>
      </c>
      <c r="J1296">
        <f>(b2b3[[#This Row],[flux]]-b2b3[[#This Row],[flux in mfs]])/b2b3[[#This Row],[flux]]</f>
        <v>-9.0000000050827076</v>
      </c>
      <c r="K1296">
        <f>ABS(b2b3[[#This Row],[(mfs - b2+b3) / mfs]])</f>
        <v>9.0000000050827076</v>
      </c>
      <c r="L1296" t="b">
        <f>_xlfn.TEXTAFTER(b2b3[[#This Row],[rxn]],"-",-1)="SPONT"</f>
        <v>0</v>
      </c>
      <c r="M1296" t="str">
        <f>_xlfn.TEXTAFTER(b2b3[[#This Row],[rxn]],"-",-1)</f>
        <v>rrna28s_c</v>
      </c>
      <c r="N1296" t="str">
        <f>_xlfn.XLOOKUP("'PRO-"&amp;b2b3[[#This Row],[enz]]&amp;"'",'[1]Sheet2 (2)'!$A:$A,'[1]Sheet2 (2)'!$B:$B,"")</f>
        <v/>
      </c>
      <c r="O1296">
        <f>IFERROR(_xlfn.XLOOKUP(b2b3[[#This Row],[Column2]],Table17[[#This Row],[rxn-no-enz]],Table17[[#This Row],[flux]],0),0)</f>
        <v>0</v>
      </c>
      <c r="P1296" t="str">
        <f>_xlfn.TEXTBEFORE(b2b3[[#This Row],[rxn]],"-",-1,,,"")</f>
        <v>RIBOSYN</v>
      </c>
    </row>
    <row r="1297" spans="1:16" ht="17" hidden="1" x14ac:dyDescent="0.25">
      <c r="A1297" s="1" t="s">
        <v>11927</v>
      </c>
      <c r="B1297" s="1" t="s">
        <v>2778</v>
      </c>
      <c r="C1297" s="1">
        <v>5.5524502000000003E-8</v>
      </c>
      <c r="D1297" s="1">
        <f>mfs[[#This Row],[flux]]/1000</f>
        <v>5.5524502E-11</v>
      </c>
      <c r="F1297" t="s">
        <v>4064</v>
      </c>
      <c r="G1297" t="s">
        <v>2778</v>
      </c>
      <c r="H1297" s="3">
        <v>6.7000895165945402E-11</v>
      </c>
      <c r="I1297">
        <f>_xlfn.XLOOKUP(b2b3[[#This Row],[rxn]],mfs[rxn],mfs[flux_scaled],0)</f>
        <v>6.7000895200000001E-10</v>
      </c>
      <c r="J1297">
        <f>(b2b3[[#This Row],[flux]]-b2b3[[#This Row],[flux in mfs]])/b2b3[[#This Row],[flux]]</f>
        <v>-9.0000000050827076</v>
      </c>
      <c r="K1297">
        <f>ABS(b2b3[[#This Row],[(mfs - b2+b3) / mfs]])</f>
        <v>9.0000000050827076</v>
      </c>
      <c r="L1297" t="b">
        <f>_xlfn.TEXTAFTER(b2b3[[#This Row],[rxn]],"-",-1)="SPONT"</f>
        <v>0</v>
      </c>
      <c r="M1297" t="str">
        <f>_xlfn.TEXTAFTER(b2b3[[#This Row],[rxn]],"-",-1)</f>
        <v>rrnaSSU_c</v>
      </c>
      <c r="N1297" t="str">
        <f>_xlfn.XLOOKUP("'PRO-"&amp;b2b3[[#This Row],[enz]]&amp;"'",'[1]Sheet2 (2)'!$A:$A,'[1]Sheet2 (2)'!$B:$B,"")</f>
        <v/>
      </c>
      <c r="O1297">
        <f>IFERROR(_xlfn.XLOOKUP(b2b3[[#This Row],[Column2]],Table17[[#This Row],[rxn-no-enz]],Table17[[#This Row],[flux]],0),0)</f>
        <v>0</v>
      </c>
      <c r="P1297" t="str">
        <f>_xlfn.TEXTBEFORE(b2b3[[#This Row],[rxn]],"-",-1,,,"")</f>
        <v>RIBOSYN</v>
      </c>
    </row>
    <row r="1298" spans="1:16" ht="17" hidden="1" x14ac:dyDescent="0.25">
      <c r="A1298" s="1" t="s">
        <v>11928</v>
      </c>
      <c r="B1298" s="1" t="s">
        <v>2778</v>
      </c>
      <c r="C1298" s="1">
        <v>1.31381722E-7</v>
      </c>
      <c r="D1298" s="1">
        <f>mfs[[#This Row],[flux]]/1000</f>
        <v>1.3138172200000001E-10</v>
      </c>
      <c r="F1298" t="s">
        <v>4065</v>
      </c>
      <c r="G1298" t="s">
        <v>2778</v>
      </c>
      <c r="H1298" s="3">
        <v>1.9063132450120401E-13</v>
      </c>
      <c r="I1298">
        <f>_xlfn.XLOOKUP(b2b3[[#This Row],[rxn]],mfs[rxn],mfs[flux_scaled],0)</f>
        <v>0</v>
      </c>
      <c r="J1298">
        <f>(b2b3[[#This Row],[flux]]-b2b3[[#This Row],[flux in mfs]])/b2b3[[#This Row],[flux]]</f>
        <v>1</v>
      </c>
      <c r="K1298">
        <f>ABS(b2b3[[#This Row],[(mfs - b2+b3) / mfs]])</f>
        <v>1</v>
      </c>
      <c r="L1298" t="b">
        <f>_xlfn.TEXTAFTER(b2b3[[#This Row],[rxn]],"-",-1)="SPONT"</f>
        <v>0</v>
      </c>
      <c r="M1298" t="str">
        <f>_xlfn.TEXTAFTER(b2b3[[#This Row],[rxn]],"-",-1)</f>
        <v>rrna_m</v>
      </c>
      <c r="N1298" t="str">
        <f>_xlfn.XLOOKUP("'PRO-"&amp;b2b3[[#This Row],[enz]]&amp;"'",'[1]Sheet2 (2)'!$A:$A,'[1]Sheet2 (2)'!$B:$B,"")</f>
        <v/>
      </c>
      <c r="O1298">
        <f>IFERROR(_xlfn.XLOOKUP(b2b3[[#This Row],[Column2]],Table17[[#This Row],[rxn-no-enz]],Table17[[#This Row],[flux]],0),0)</f>
        <v>0</v>
      </c>
      <c r="P1298" t="str">
        <f>_xlfn.TEXTBEFORE(b2b3[[#This Row],[rxn]],"-",-1,,,"")</f>
        <v>RIBOSYN</v>
      </c>
    </row>
    <row r="1299" spans="1:16" ht="17" hidden="1" x14ac:dyDescent="0.25">
      <c r="A1299" s="1" t="s">
        <v>11929</v>
      </c>
      <c r="B1299" s="1" t="s">
        <v>2778</v>
      </c>
      <c r="C1299" s="1">
        <v>1.1593497E-8</v>
      </c>
      <c r="D1299" s="1">
        <f>mfs[[#This Row],[flux]]/1000</f>
        <v>1.1593497E-11</v>
      </c>
      <c r="F1299" t="s">
        <v>4067</v>
      </c>
      <c r="G1299" t="s">
        <v>2778</v>
      </c>
      <c r="H1299" s="3">
        <v>6.7000895165945402E-11</v>
      </c>
      <c r="I1299">
        <f>_xlfn.XLOOKUP(b2b3[[#This Row],[rxn]],mfs[rxn],mfs[flux_scaled],0)</f>
        <v>6.7000895200000001E-10</v>
      </c>
      <c r="J1299">
        <f>(b2b3[[#This Row],[flux]]-b2b3[[#This Row],[flux in mfs]])/b2b3[[#This Row],[flux]]</f>
        <v>-9.0000000050827076</v>
      </c>
      <c r="K1299">
        <f>ABS(b2b3[[#This Row],[(mfs - b2+b3) / mfs]])</f>
        <v>9.0000000050827076</v>
      </c>
      <c r="L1299" t="b">
        <f>_xlfn.TEXTAFTER(b2b3[[#This Row],[rxn]],"-",-1)="SPONT"</f>
        <v>0</v>
      </c>
      <c r="M1299" t="str">
        <f>_xlfn.TEXTAFTER(b2b3[[#This Row],[rxn]],"-",-1)</f>
        <v>RPL10</v>
      </c>
      <c r="N1299" t="str">
        <f>_xlfn.XLOOKUP("'PRO-"&amp;b2b3[[#This Row],[enz]]&amp;"'",'[1]Sheet2 (2)'!$A:$A,'[1]Sheet2 (2)'!$B:$B,"")</f>
        <v/>
      </c>
      <c r="O1299">
        <f>IFERROR(_xlfn.XLOOKUP(b2b3[[#This Row],[Column2]],Table17[[#This Row],[rxn-no-enz]],Table17[[#This Row],[flux]],0),0)</f>
        <v>0</v>
      </c>
      <c r="P1299" t="str">
        <f>_xlfn.TEXTBEFORE(b2b3[[#This Row],[rxn]],"-",-1,,,"")</f>
        <v>RIBOSUBSYN-RIBOSUB-RPL10-FROM</v>
      </c>
    </row>
    <row r="1300" spans="1:16" ht="17" hidden="1" x14ac:dyDescent="0.25">
      <c r="A1300" s="1" t="s">
        <v>11930</v>
      </c>
      <c r="B1300" s="1" t="s">
        <v>2778</v>
      </c>
      <c r="C1300" s="1">
        <v>1.3852530999999999E-7</v>
      </c>
      <c r="D1300" s="1">
        <f>mfs[[#This Row],[flux]]/1000</f>
        <v>1.3852530999999998E-10</v>
      </c>
      <c r="F1300" t="s">
        <v>4068</v>
      </c>
      <c r="G1300" t="s">
        <v>2778</v>
      </c>
      <c r="H1300" s="3">
        <v>6.7000895165945402E-11</v>
      </c>
      <c r="I1300">
        <f>_xlfn.XLOOKUP(b2b3[[#This Row],[rxn]],mfs[rxn],mfs[flux_scaled],0)</f>
        <v>6.7000895200000001E-10</v>
      </c>
      <c r="J1300">
        <f>(b2b3[[#This Row],[flux]]-b2b3[[#This Row],[flux in mfs]])/b2b3[[#This Row],[flux]]</f>
        <v>-9.0000000050827076</v>
      </c>
      <c r="K1300">
        <f>ABS(b2b3[[#This Row],[(mfs - b2+b3) / mfs]])</f>
        <v>9.0000000050827076</v>
      </c>
      <c r="L1300" t="b">
        <f>_xlfn.TEXTAFTER(b2b3[[#This Row],[rxn]],"-",-1)="SPONT"</f>
        <v>0</v>
      </c>
      <c r="M1300" t="str">
        <f>_xlfn.TEXTAFTER(b2b3[[#This Row],[rxn]],"-",-1)</f>
        <v>RPL11A</v>
      </c>
      <c r="N1300" t="str">
        <f>_xlfn.XLOOKUP("'PRO-"&amp;b2b3[[#This Row],[enz]]&amp;"'",'[1]Sheet2 (2)'!$A:$A,'[1]Sheet2 (2)'!$B:$B,"")</f>
        <v/>
      </c>
      <c r="O1300">
        <f>IFERROR(_xlfn.XLOOKUP(b2b3[[#This Row],[Column2]],Table17[[#This Row],[rxn-no-enz]],Table17[[#This Row],[flux]],0),0)</f>
        <v>0</v>
      </c>
      <c r="P1300" t="str">
        <f>_xlfn.TEXTBEFORE(b2b3[[#This Row],[rxn]],"-",-1,,,"")</f>
        <v>RIBOSUBSYN-RIBOSUB-RPL11A-FROM</v>
      </c>
    </row>
    <row r="1301" spans="1:16" ht="17" hidden="1" x14ac:dyDescent="0.25">
      <c r="A1301" s="1" t="s">
        <v>4485</v>
      </c>
      <c r="B1301" s="1" t="s">
        <v>2778</v>
      </c>
      <c r="C1301" s="1">
        <v>1.41119012E-7</v>
      </c>
      <c r="D1301" s="1">
        <f>mfs[[#This Row],[flux]]/1000</f>
        <v>1.41119012E-10</v>
      </c>
      <c r="F1301" t="s">
        <v>4069</v>
      </c>
      <c r="G1301" t="s">
        <v>2778</v>
      </c>
      <c r="H1301" s="3">
        <v>6.7000895165945402E-11</v>
      </c>
      <c r="I1301">
        <f>_xlfn.XLOOKUP(b2b3[[#This Row],[rxn]],mfs[rxn],mfs[flux_scaled],0)</f>
        <v>6.7000895200000001E-10</v>
      </c>
      <c r="J1301">
        <f>(b2b3[[#This Row],[flux]]-b2b3[[#This Row],[flux in mfs]])/b2b3[[#This Row],[flux]]</f>
        <v>-9.0000000050827076</v>
      </c>
      <c r="K1301">
        <f>ABS(b2b3[[#This Row],[(mfs - b2+b3) / mfs]])</f>
        <v>9.0000000050827076</v>
      </c>
      <c r="L1301" t="b">
        <f>_xlfn.TEXTAFTER(b2b3[[#This Row],[rxn]],"-",-1)="SPONT"</f>
        <v>0</v>
      </c>
      <c r="M1301" t="str">
        <f>_xlfn.TEXTAFTER(b2b3[[#This Row],[rxn]],"-",-1)</f>
        <v>RPL12A</v>
      </c>
      <c r="N1301" t="str">
        <f>_xlfn.XLOOKUP("'PRO-"&amp;b2b3[[#This Row],[enz]]&amp;"'",'[1]Sheet2 (2)'!$A:$A,'[1]Sheet2 (2)'!$B:$B,"")</f>
        <v/>
      </c>
      <c r="O1301">
        <f>IFERROR(_xlfn.XLOOKUP(b2b3[[#This Row],[Column2]],Table17[[#This Row],[rxn-no-enz]],Table17[[#This Row],[flux]],0),0)</f>
        <v>0</v>
      </c>
      <c r="P1301" t="str">
        <f>_xlfn.TEXTBEFORE(b2b3[[#This Row],[rxn]],"-",-1,,,"")</f>
        <v>RIBOSUBSYN-RIBOSUB-RPL12A-FROM</v>
      </c>
    </row>
    <row r="1302" spans="1:16" ht="17" hidden="1" x14ac:dyDescent="0.25">
      <c r="A1302" s="1" t="s">
        <v>11931</v>
      </c>
      <c r="B1302" s="1" t="s">
        <v>2778</v>
      </c>
      <c r="C1302" s="1">
        <v>5.2601098999999997E-7</v>
      </c>
      <c r="D1302" s="1">
        <f>mfs[[#This Row],[flux]]/1000</f>
        <v>5.2601098999999999E-10</v>
      </c>
      <c r="F1302" t="s">
        <v>4070</v>
      </c>
      <c r="G1302" t="s">
        <v>2778</v>
      </c>
      <c r="H1302" s="3">
        <v>6.7000895165945402E-11</v>
      </c>
      <c r="I1302">
        <f>_xlfn.XLOOKUP(b2b3[[#This Row],[rxn]],mfs[rxn],mfs[flux_scaled],0)</f>
        <v>6.7000895200000001E-10</v>
      </c>
      <c r="J1302">
        <f>(b2b3[[#This Row],[flux]]-b2b3[[#This Row],[flux in mfs]])/b2b3[[#This Row],[flux]]</f>
        <v>-9.0000000050827076</v>
      </c>
      <c r="K1302">
        <f>ABS(b2b3[[#This Row],[(mfs - b2+b3) / mfs]])</f>
        <v>9.0000000050827076</v>
      </c>
      <c r="L1302" t="b">
        <f>_xlfn.TEXTAFTER(b2b3[[#This Row],[rxn]],"-",-1)="SPONT"</f>
        <v>0</v>
      </c>
      <c r="M1302" t="str">
        <f>_xlfn.TEXTAFTER(b2b3[[#This Row],[rxn]],"-",-1)</f>
        <v>RPL13A</v>
      </c>
      <c r="N1302" t="str">
        <f>_xlfn.XLOOKUP("'PRO-"&amp;b2b3[[#This Row],[enz]]&amp;"'",'[1]Sheet2 (2)'!$A:$A,'[1]Sheet2 (2)'!$B:$B,"")</f>
        <v/>
      </c>
      <c r="O1302">
        <f>IFERROR(_xlfn.XLOOKUP(b2b3[[#This Row],[Column2]],Table17[[#This Row],[rxn-no-enz]],Table17[[#This Row],[flux]],0),0)</f>
        <v>0</v>
      </c>
      <c r="P1302" t="str">
        <f>_xlfn.TEXTBEFORE(b2b3[[#This Row],[rxn]],"-",-1,,,"")</f>
        <v>RIBOSUBSYN-RIBOSUB-RPL13A-FROM</v>
      </c>
    </row>
    <row r="1303" spans="1:16" ht="17" hidden="1" x14ac:dyDescent="0.25">
      <c r="A1303" s="1" t="s">
        <v>13146</v>
      </c>
      <c r="B1303" s="1" t="s">
        <v>2778</v>
      </c>
      <c r="C1303" s="1">
        <v>7.0323102599999999E-7</v>
      </c>
      <c r="D1303" s="1">
        <f>mfs[[#This Row],[flux]]/1000</f>
        <v>7.0323102600000002E-10</v>
      </c>
      <c r="F1303" t="s">
        <v>4071</v>
      </c>
      <c r="G1303" t="s">
        <v>2778</v>
      </c>
      <c r="H1303" s="3">
        <v>1.69916706948724E-11</v>
      </c>
      <c r="I1303">
        <f>_xlfn.XLOOKUP(b2b3[[#This Row],[rxn]],mfs[rxn],mfs[flux_scaled],0)</f>
        <v>1.6991670699999999E-10</v>
      </c>
      <c r="J1303">
        <f>(b2b3[[#This Row],[flux]]-b2b3[[#This Row],[flux in mfs]])/b2b3[[#This Row],[flux]]</f>
        <v>-9.0000000030177123</v>
      </c>
      <c r="K1303">
        <f>ABS(b2b3[[#This Row],[(mfs - b2+b3) / mfs]])</f>
        <v>9.0000000030177123</v>
      </c>
      <c r="L1303" t="b">
        <f>_xlfn.TEXTAFTER(b2b3[[#This Row],[rxn]],"-",-1)="SPONT"</f>
        <v>0</v>
      </c>
      <c r="M1303" t="str">
        <f>_xlfn.TEXTAFTER(b2b3[[#This Row],[rxn]],"-",-1)</f>
        <v>RPL14A</v>
      </c>
      <c r="N1303" t="str">
        <f>_xlfn.XLOOKUP("'PRO-"&amp;b2b3[[#This Row],[enz]]&amp;"'",'[1]Sheet2 (2)'!$A:$A,'[1]Sheet2 (2)'!$B:$B,"")</f>
        <v/>
      </c>
      <c r="O1303">
        <f>IFERROR(_xlfn.XLOOKUP(b2b3[[#This Row],[Column2]],Table17[[#This Row],[rxn-no-enz]],Table17[[#This Row],[flux]],0),0)</f>
        <v>0</v>
      </c>
      <c r="P1303" t="str">
        <f>_xlfn.TEXTBEFORE(b2b3[[#This Row],[rxn]],"-",-1,,,"")</f>
        <v>RIBOSUBSYN-RIBOSUB-RPL14A-FROM</v>
      </c>
    </row>
    <row r="1304" spans="1:16" ht="17" hidden="1" x14ac:dyDescent="0.25">
      <c r="A1304" s="1" t="s">
        <v>11933</v>
      </c>
      <c r="B1304" s="1" t="s">
        <v>2778</v>
      </c>
      <c r="C1304" s="1">
        <v>5.438722E-8</v>
      </c>
      <c r="D1304" s="1">
        <f>mfs[[#This Row],[flux]]/1000</f>
        <v>5.4387219999999997E-11</v>
      </c>
      <c r="F1304" t="s">
        <v>11513</v>
      </c>
      <c r="G1304" t="s">
        <v>2778</v>
      </c>
      <c r="H1304" s="3">
        <v>5.0009224471072898E-11</v>
      </c>
      <c r="I1304">
        <f>_xlfn.XLOOKUP(b2b3[[#This Row],[rxn]],mfs[rxn],mfs[flux_scaled],0)</f>
        <v>5.0009224500000005E-10</v>
      </c>
      <c r="J1304">
        <f>(b2b3[[#This Row],[flux]]-b2b3[[#This Row],[flux in mfs]])/b2b3[[#This Row],[flux]]</f>
        <v>-9.0000000057843543</v>
      </c>
      <c r="K1304">
        <f>ABS(b2b3[[#This Row],[(mfs - b2+b3) / mfs]])</f>
        <v>9.0000000057843543</v>
      </c>
      <c r="L1304" t="b">
        <f>_xlfn.TEXTAFTER(b2b3[[#This Row],[rxn]],"-",-1)="SPONT"</f>
        <v>0</v>
      </c>
      <c r="M1304" t="str">
        <f>_xlfn.TEXTAFTER(b2b3[[#This Row],[rxn]],"-",-1)</f>
        <v>RPL14B</v>
      </c>
      <c r="N1304" t="str">
        <f>_xlfn.XLOOKUP("'PRO-"&amp;b2b3[[#This Row],[enz]]&amp;"'",'[1]Sheet2 (2)'!$A:$A,'[1]Sheet2 (2)'!$B:$B,"")</f>
        <v/>
      </c>
      <c r="O1304">
        <f>IFERROR(_xlfn.XLOOKUP(b2b3[[#This Row],[Column2]],Table17[[#This Row],[rxn-no-enz]],Table17[[#This Row],[flux]],0),0)</f>
        <v>0</v>
      </c>
      <c r="P1304" t="str">
        <f>_xlfn.TEXTBEFORE(b2b3[[#This Row],[rxn]],"-",-1,,,"")</f>
        <v>RIBOSUBSYN-RIBOSUB-RPL14A-FROM</v>
      </c>
    </row>
    <row r="1305" spans="1:16" ht="17" hidden="1" x14ac:dyDescent="0.25">
      <c r="A1305" s="1" t="s">
        <v>11934</v>
      </c>
      <c r="B1305" s="1" t="s">
        <v>2778</v>
      </c>
      <c r="C1305" s="1">
        <v>6.1906599999999998E-10</v>
      </c>
      <c r="D1305" s="1">
        <f>mfs[[#This Row],[flux]]/1000</f>
        <v>6.1906600000000002E-13</v>
      </c>
      <c r="F1305" t="s">
        <v>4072</v>
      </c>
      <c r="G1305" t="s">
        <v>2778</v>
      </c>
      <c r="H1305" s="3">
        <v>6.7000895165945402E-11</v>
      </c>
      <c r="I1305">
        <f>_xlfn.XLOOKUP(b2b3[[#This Row],[rxn]],mfs[rxn],mfs[flux_scaled],0)</f>
        <v>6.7000895200000001E-10</v>
      </c>
      <c r="J1305">
        <f>(b2b3[[#This Row],[flux]]-b2b3[[#This Row],[flux in mfs]])/b2b3[[#This Row],[flux]]</f>
        <v>-9.0000000050827076</v>
      </c>
      <c r="K1305">
        <f>ABS(b2b3[[#This Row],[(mfs - b2+b3) / mfs]])</f>
        <v>9.0000000050827076</v>
      </c>
      <c r="L1305" t="b">
        <f>_xlfn.TEXTAFTER(b2b3[[#This Row],[rxn]],"-",-1)="SPONT"</f>
        <v>0</v>
      </c>
      <c r="M1305" t="str">
        <f>_xlfn.TEXTAFTER(b2b3[[#This Row],[rxn]],"-",-1)</f>
        <v>RPL15A</v>
      </c>
      <c r="N1305" t="str">
        <f>_xlfn.XLOOKUP("'PRO-"&amp;b2b3[[#This Row],[enz]]&amp;"'",'[1]Sheet2 (2)'!$A:$A,'[1]Sheet2 (2)'!$B:$B,"")</f>
        <v/>
      </c>
      <c r="O1305">
        <f>IFERROR(_xlfn.XLOOKUP(b2b3[[#This Row],[Column2]],Table17[[#This Row],[rxn-no-enz]],Table17[[#This Row],[flux]],0),0)</f>
        <v>0</v>
      </c>
      <c r="P1305" t="str">
        <f>_xlfn.TEXTBEFORE(b2b3[[#This Row],[rxn]],"-",-1,,,"")</f>
        <v>RIBOSUBSYN-RIBOSUB-RPL15A-FROM</v>
      </c>
    </row>
    <row r="1306" spans="1:16" ht="17" hidden="1" x14ac:dyDescent="0.25">
      <c r="A1306" s="1" t="s">
        <v>11935</v>
      </c>
      <c r="B1306" s="1" t="s">
        <v>2778</v>
      </c>
      <c r="C1306" s="1">
        <v>3.92552976E-7</v>
      </c>
      <c r="D1306" s="1">
        <f>mfs[[#This Row],[flux]]/1000</f>
        <v>3.9255297600000002E-10</v>
      </c>
      <c r="F1306" t="s">
        <v>4073</v>
      </c>
      <c r="G1306" t="s">
        <v>2778</v>
      </c>
      <c r="H1306" s="3">
        <v>6.7000895165945402E-11</v>
      </c>
      <c r="I1306">
        <f>_xlfn.XLOOKUP(b2b3[[#This Row],[rxn]],mfs[rxn],mfs[flux_scaled],0)</f>
        <v>6.7000895200000001E-10</v>
      </c>
      <c r="J1306">
        <f>(b2b3[[#This Row],[flux]]-b2b3[[#This Row],[flux in mfs]])/b2b3[[#This Row],[flux]]</f>
        <v>-9.0000000050827076</v>
      </c>
      <c r="K1306">
        <f>ABS(b2b3[[#This Row],[(mfs - b2+b3) / mfs]])</f>
        <v>9.0000000050827076</v>
      </c>
      <c r="L1306" t="b">
        <f>_xlfn.TEXTAFTER(b2b3[[#This Row],[rxn]],"-",-1)="SPONT"</f>
        <v>0</v>
      </c>
      <c r="M1306" t="str">
        <f>_xlfn.TEXTAFTER(b2b3[[#This Row],[rxn]],"-",-1)</f>
        <v>RPL16A</v>
      </c>
      <c r="N1306" t="str">
        <f>_xlfn.XLOOKUP("'PRO-"&amp;b2b3[[#This Row],[enz]]&amp;"'",'[1]Sheet2 (2)'!$A:$A,'[1]Sheet2 (2)'!$B:$B,"")</f>
        <v/>
      </c>
      <c r="O1306">
        <f>IFERROR(_xlfn.XLOOKUP(b2b3[[#This Row],[Column2]],Table17[[#This Row],[rxn-no-enz]],Table17[[#This Row],[flux]],0),0)</f>
        <v>0</v>
      </c>
      <c r="P1306" t="str">
        <f>_xlfn.TEXTBEFORE(b2b3[[#This Row],[rxn]],"-",-1,,,"")</f>
        <v>RIBOSUBSYN-RIBOSUB-RPL16A-FROM</v>
      </c>
    </row>
    <row r="1307" spans="1:16" ht="17" hidden="1" x14ac:dyDescent="0.25">
      <c r="A1307" s="1" t="s">
        <v>11936</v>
      </c>
      <c r="B1307" s="1" t="s">
        <v>2778</v>
      </c>
      <c r="C1307" s="1">
        <v>4.7457377599999998E-7</v>
      </c>
      <c r="D1307" s="1">
        <f>mfs[[#This Row],[flux]]/1000</f>
        <v>4.7457377599999995E-10</v>
      </c>
      <c r="F1307" t="s">
        <v>4074</v>
      </c>
      <c r="G1307" t="s">
        <v>2778</v>
      </c>
      <c r="H1307" s="3">
        <v>6.7000895165945402E-11</v>
      </c>
      <c r="I1307">
        <f>_xlfn.XLOOKUP(b2b3[[#This Row],[rxn]],mfs[rxn],mfs[flux_scaled],0)</f>
        <v>6.7000895200000001E-10</v>
      </c>
      <c r="J1307">
        <f>(b2b3[[#This Row],[flux]]-b2b3[[#This Row],[flux in mfs]])/b2b3[[#This Row],[flux]]</f>
        <v>-9.0000000050827076</v>
      </c>
      <c r="K1307">
        <f>ABS(b2b3[[#This Row],[(mfs - b2+b3) / mfs]])</f>
        <v>9.0000000050827076</v>
      </c>
      <c r="L1307" t="b">
        <f>_xlfn.TEXTAFTER(b2b3[[#This Row],[rxn]],"-",-1)="SPONT"</f>
        <v>0</v>
      </c>
      <c r="M1307" t="str">
        <f>_xlfn.TEXTAFTER(b2b3[[#This Row],[rxn]],"-",-1)</f>
        <v>RPL17A</v>
      </c>
      <c r="N1307" t="str">
        <f>_xlfn.XLOOKUP("'PRO-"&amp;b2b3[[#This Row],[enz]]&amp;"'",'[1]Sheet2 (2)'!$A:$A,'[1]Sheet2 (2)'!$B:$B,"")</f>
        <v/>
      </c>
      <c r="O1307">
        <f>IFERROR(_xlfn.XLOOKUP(b2b3[[#This Row],[Column2]],Table17[[#This Row],[rxn-no-enz]],Table17[[#This Row],[flux]],0),0)</f>
        <v>0</v>
      </c>
      <c r="P1307" t="str">
        <f>_xlfn.TEXTBEFORE(b2b3[[#This Row],[rxn]],"-",-1,,,"")</f>
        <v>RIBOSUBSYN-RIBOSUB-RPL17A-FROM</v>
      </c>
    </row>
    <row r="1308" spans="1:16" ht="17" hidden="1" x14ac:dyDescent="0.25">
      <c r="A1308" s="1" t="s">
        <v>11937</v>
      </c>
      <c r="B1308" s="1" t="s">
        <v>2778</v>
      </c>
      <c r="C1308" s="1">
        <v>1.5528749999999999E-8</v>
      </c>
      <c r="D1308" s="1">
        <f>mfs[[#This Row],[flux]]/1000</f>
        <v>1.5528749999999999E-11</v>
      </c>
      <c r="F1308" t="s">
        <v>4075</v>
      </c>
      <c r="G1308" t="s">
        <v>2778</v>
      </c>
      <c r="H1308" s="3">
        <v>6.7000895165945402E-11</v>
      </c>
      <c r="I1308">
        <f>_xlfn.XLOOKUP(b2b3[[#This Row],[rxn]],mfs[rxn],mfs[flux_scaled],0)</f>
        <v>6.7000895200000001E-10</v>
      </c>
      <c r="J1308">
        <f>(b2b3[[#This Row],[flux]]-b2b3[[#This Row],[flux in mfs]])/b2b3[[#This Row],[flux]]</f>
        <v>-9.0000000050827076</v>
      </c>
      <c r="K1308">
        <f>ABS(b2b3[[#This Row],[(mfs - b2+b3) / mfs]])</f>
        <v>9.0000000050827076</v>
      </c>
      <c r="L1308" t="b">
        <f>_xlfn.TEXTAFTER(b2b3[[#This Row],[rxn]],"-",-1)="SPONT"</f>
        <v>0</v>
      </c>
      <c r="M1308" t="str">
        <f>_xlfn.TEXTAFTER(b2b3[[#This Row],[rxn]],"-",-1)</f>
        <v>RPL18A</v>
      </c>
      <c r="N1308" t="str">
        <f>_xlfn.XLOOKUP("'PRO-"&amp;b2b3[[#This Row],[enz]]&amp;"'",'[1]Sheet2 (2)'!$A:$A,'[1]Sheet2 (2)'!$B:$B,"")</f>
        <v/>
      </c>
      <c r="O1308">
        <f>IFERROR(_xlfn.XLOOKUP(b2b3[[#This Row],[Column2]],Table17[[#This Row],[rxn-no-enz]],Table17[[#This Row],[flux]],0),0)</f>
        <v>0</v>
      </c>
      <c r="P1308" t="str">
        <f>_xlfn.TEXTBEFORE(b2b3[[#This Row],[rxn]],"-",-1,,,"")</f>
        <v>RIBOSUBSYN-RIBOSUB-RPL18A-FROM</v>
      </c>
    </row>
    <row r="1309" spans="1:16" ht="17" hidden="1" x14ac:dyDescent="0.25">
      <c r="A1309" s="1" t="s">
        <v>11938</v>
      </c>
      <c r="B1309" s="1" t="s">
        <v>2778</v>
      </c>
      <c r="C1309" s="1">
        <v>7.5592185000000002E-8</v>
      </c>
      <c r="D1309" s="1">
        <f>mfs[[#This Row],[flux]]/1000</f>
        <v>7.5592185000000008E-11</v>
      </c>
      <c r="F1309" t="s">
        <v>4076</v>
      </c>
      <c r="G1309" t="s">
        <v>2778</v>
      </c>
      <c r="H1309" s="3">
        <v>6.7000895165945402E-11</v>
      </c>
      <c r="I1309">
        <f>_xlfn.XLOOKUP(b2b3[[#This Row],[rxn]],mfs[rxn],mfs[flux_scaled],0)</f>
        <v>6.7000895200000001E-10</v>
      </c>
      <c r="J1309">
        <f>(b2b3[[#This Row],[flux]]-b2b3[[#This Row],[flux in mfs]])/b2b3[[#This Row],[flux]]</f>
        <v>-9.0000000050827076</v>
      </c>
      <c r="K1309">
        <f>ABS(b2b3[[#This Row],[(mfs - b2+b3) / mfs]])</f>
        <v>9.0000000050827076</v>
      </c>
      <c r="L1309" t="b">
        <f>_xlfn.TEXTAFTER(b2b3[[#This Row],[rxn]],"-",-1)="SPONT"</f>
        <v>0</v>
      </c>
      <c r="M1309" t="str">
        <f>_xlfn.TEXTAFTER(b2b3[[#This Row],[rxn]],"-",-1)</f>
        <v>RPL19A</v>
      </c>
      <c r="N1309" t="str">
        <f>_xlfn.XLOOKUP("'PRO-"&amp;b2b3[[#This Row],[enz]]&amp;"'",'[1]Sheet2 (2)'!$A:$A,'[1]Sheet2 (2)'!$B:$B,"")</f>
        <v/>
      </c>
      <c r="O1309">
        <f>IFERROR(_xlfn.XLOOKUP(b2b3[[#This Row],[Column2]],Table17[[#This Row],[rxn-no-enz]],Table17[[#This Row],[flux]],0),0)</f>
        <v>0</v>
      </c>
      <c r="P1309" t="str">
        <f>_xlfn.TEXTBEFORE(b2b3[[#This Row],[rxn]],"-",-1,,,"")</f>
        <v>RIBOSUBSYN-RIBOSUB-RPL19A-FROM</v>
      </c>
    </row>
    <row r="1310" spans="1:16" ht="17" hidden="1" x14ac:dyDescent="0.25">
      <c r="A1310" s="1" t="s">
        <v>11939</v>
      </c>
      <c r="B1310" s="1" t="s">
        <v>2778</v>
      </c>
      <c r="C1310" s="1">
        <v>3.7491297E-8</v>
      </c>
      <c r="D1310" s="1">
        <f>mfs[[#This Row],[flux]]/1000</f>
        <v>3.7491296999999997E-11</v>
      </c>
      <c r="F1310" t="s">
        <v>4077</v>
      </c>
      <c r="G1310" t="s">
        <v>2778</v>
      </c>
      <c r="H1310" s="3">
        <v>6.7000895165945402E-11</v>
      </c>
      <c r="I1310">
        <f>_xlfn.XLOOKUP(b2b3[[#This Row],[rxn]],mfs[rxn],mfs[flux_scaled],0)</f>
        <v>6.7000895200000001E-10</v>
      </c>
      <c r="J1310">
        <f>(b2b3[[#This Row],[flux]]-b2b3[[#This Row],[flux in mfs]])/b2b3[[#This Row],[flux]]</f>
        <v>-9.0000000050827076</v>
      </c>
      <c r="K1310">
        <f>ABS(b2b3[[#This Row],[(mfs - b2+b3) / mfs]])</f>
        <v>9.0000000050827076</v>
      </c>
      <c r="L1310" t="b">
        <f>_xlfn.TEXTAFTER(b2b3[[#This Row],[rxn]],"-",-1)="SPONT"</f>
        <v>0</v>
      </c>
      <c r="M1310" t="str">
        <f>_xlfn.TEXTAFTER(b2b3[[#This Row],[rxn]],"-",-1)</f>
        <v>RPL1A</v>
      </c>
      <c r="N1310" t="str">
        <f>_xlfn.XLOOKUP("'PRO-"&amp;b2b3[[#This Row],[enz]]&amp;"'",'[1]Sheet2 (2)'!$A:$A,'[1]Sheet2 (2)'!$B:$B,"")</f>
        <v/>
      </c>
      <c r="O1310">
        <f>IFERROR(_xlfn.XLOOKUP(b2b3[[#This Row],[Column2]],Table17[[#This Row],[rxn-no-enz]],Table17[[#This Row],[flux]],0),0)</f>
        <v>0</v>
      </c>
      <c r="P1310" t="str">
        <f>_xlfn.TEXTBEFORE(b2b3[[#This Row],[rxn]],"-",-1,,,"")</f>
        <v>RIBOSUBSYN-RIBOSUB-RPL1A-FROM</v>
      </c>
    </row>
    <row r="1311" spans="1:16" ht="17" hidden="1" x14ac:dyDescent="0.25">
      <c r="A1311" s="1" t="s">
        <v>4487</v>
      </c>
      <c r="B1311" s="1" t="s">
        <v>2778</v>
      </c>
      <c r="C1311" s="1">
        <v>1.9939060699999999E-7</v>
      </c>
      <c r="D1311" s="1">
        <f>mfs[[#This Row],[flux]]/1000</f>
        <v>1.9939060699999999E-10</v>
      </c>
      <c r="F1311" t="s">
        <v>4078</v>
      </c>
      <c r="G1311" t="s">
        <v>2778</v>
      </c>
      <c r="H1311" s="3">
        <v>6.7000895165945402E-11</v>
      </c>
      <c r="I1311">
        <f>_xlfn.XLOOKUP(b2b3[[#This Row],[rxn]],mfs[rxn],mfs[flux_scaled],0)</f>
        <v>6.7000895200000001E-10</v>
      </c>
      <c r="J1311">
        <f>(b2b3[[#This Row],[flux]]-b2b3[[#This Row],[flux in mfs]])/b2b3[[#This Row],[flux]]</f>
        <v>-9.0000000050827076</v>
      </c>
      <c r="K1311">
        <f>ABS(b2b3[[#This Row],[(mfs - b2+b3) / mfs]])</f>
        <v>9.0000000050827076</v>
      </c>
      <c r="L1311" t="b">
        <f>_xlfn.TEXTAFTER(b2b3[[#This Row],[rxn]],"-",-1)="SPONT"</f>
        <v>0</v>
      </c>
      <c r="M1311" t="str">
        <f>_xlfn.TEXTAFTER(b2b3[[#This Row],[rxn]],"-",-1)</f>
        <v>RPL20A</v>
      </c>
      <c r="N1311" t="str">
        <f>_xlfn.XLOOKUP("'PRO-"&amp;b2b3[[#This Row],[enz]]&amp;"'",'[1]Sheet2 (2)'!$A:$A,'[1]Sheet2 (2)'!$B:$B,"")</f>
        <v/>
      </c>
      <c r="O1311">
        <f>IFERROR(_xlfn.XLOOKUP(b2b3[[#This Row],[Column2]],Table17[[#This Row],[rxn-no-enz]],Table17[[#This Row],[flux]],0),0)</f>
        <v>0</v>
      </c>
      <c r="P1311" t="str">
        <f>_xlfn.TEXTBEFORE(b2b3[[#This Row],[rxn]],"-",-1,,,"")</f>
        <v>RIBOSUBSYN-RIBOSUB-RPL20A-FROM</v>
      </c>
    </row>
    <row r="1312" spans="1:16" ht="17" hidden="1" x14ac:dyDescent="0.25">
      <c r="A1312" s="1" t="s">
        <v>4488</v>
      </c>
      <c r="B1312" s="1" t="s">
        <v>2778</v>
      </c>
      <c r="C1312" s="1">
        <v>9.9949849999999997E-9</v>
      </c>
      <c r="D1312" s="1">
        <f>mfs[[#This Row],[flux]]/1000</f>
        <v>9.9949849999999995E-12</v>
      </c>
      <c r="F1312" t="s">
        <v>13292</v>
      </c>
      <c r="G1312" t="s">
        <v>2778</v>
      </c>
      <c r="H1312" s="3">
        <v>1.2893147866153201E-11</v>
      </c>
      <c r="I1312">
        <f>_xlfn.XLOOKUP(b2b3[[#This Row],[rxn]],mfs[rxn],mfs[flux_scaled],0)</f>
        <v>0</v>
      </c>
      <c r="J1312">
        <f>(b2b3[[#This Row],[flux]]-b2b3[[#This Row],[flux in mfs]])/b2b3[[#This Row],[flux]]</f>
        <v>1</v>
      </c>
      <c r="K1312">
        <f>ABS(b2b3[[#This Row],[(mfs - b2+b3) / mfs]])</f>
        <v>1</v>
      </c>
      <c r="L1312" t="b">
        <f>_xlfn.TEXTAFTER(b2b3[[#This Row],[rxn]],"-",-1)="SPONT"</f>
        <v>0</v>
      </c>
      <c r="M1312" t="str">
        <f>_xlfn.TEXTAFTER(b2b3[[#This Row],[rxn]],"-",-1)</f>
        <v>RPL21A</v>
      </c>
      <c r="N1312" t="str">
        <f>_xlfn.XLOOKUP("'PRO-"&amp;b2b3[[#This Row],[enz]]&amp;"'",'[1]Sheet2 (2)'!$A:$A,'[1]Sheet2 (2)'!$B:$B,"")</f>
        <v/>
      </c>
      <c r="O1312">
        <f>IFERROR(_xlfn.XLOOKUP(b2b3[[#This Row],[Column2]],Table17[[#This Row],[rxn-no-enz]],Table17[[#This Row],[flux]],0),0)</f>
        <v>0</v>
      </c>
      <c r="P1312" t="str">
        <f>_xlfn.TEXTBEFORE(b2b3[[#This Row],[rxn]],"-",-1,,,"")</f>
        <v>RIBOSUBSYN-RIBOSUB-RPL21A-FROM</v>
      </c>
    </row>
    <row r="1313" spans="1:16" ht="17" hidden="1" x14ac:dyDescent="0.25">
      <c r="A1313" s="1" t="s">
        <v>4489</v>
      </c>
      <c r="B1313" s="1" t="s">
        <v>2778</v>
      </c>
      <c r="C1313" s="1">
        <v>2.64948657E-7</v>
      </c>
      <c r="D1313" s="1">
        <f>mfs[[#This Row],[flux]]/1000</f>
        <v>2.6494865699999999E-10</v>
      </c>
      <c r="F1313" t="s">
        <v>4079</v>
      </c>
      <c r="G1313" t="s">
        <v>2778</v>
      </c>
      <c r="H1313" s="3">
        <v>5.4107747299792103E-11</v>
      </c>
      <c r="I1313">
        <f>_xlfn.XLOOKUP(b2b3[[#This Row],[rxn]],mfs[rxn],mfs[flux_scaled],0)</f>
        <v>6.7000895200000001E-10</v>
      </c>
      <c r="J1313">
        <f>(b2b3[[#This Row],[flux]]-b2b3[[#This Row],[flux in mfs]])/b2b3[[#This Row],[flux]]</f>
        <v>-11.382865401653385</v>
      </c>
      <c r="K1313">
        <f>ABS(b2b3[[#This Row],[(mfs - b2+b3) / mfs]])</f>
        <v>11.382865401653385</v>
      </c>
      <c r="L1313" t="b">
        <f>_xlfn.TEXTAFTER(b2b3[[#This Row],[rxn]],"-",-1)="SPONT"</f>
        <v>0</v>
      </c>
      <c r="M1313" t="str">
        <f>_xlfn.TEXTAFTER(b2b3[[#This Row],[rxn]],"-",-1)</f>
        <v>RPL21B</v>
      </c>
      <c r="N1313" t="str">
        <f>_xlfn.XLOOKUP("'PRO-"&amp;b2b3[[#This Row],[enz]]&amp;"'",'[1]Sheet2 (2)'!$A:$A,'[1]Sheet2 (2)'!$B:$B,"")</f>
        <v/>
      </c>
      <c r="O1313">
        <f>IFERROR(_xlfn.XLOOKUP(b2b3[[#This Row],[Column2]],Table17[[#This Row],[rxn-no-enz]],Table17[[#This Row],[flux]],0),0)</f>
        <v>0</v>
      </c>
      <c r="P1313" t="str">
        <f>_xlfn.TEXTBEFORE(b2b3[[#This Row],[rxn]],"-",-1,,,"")</f>
        <v>RIBOSUBSYN-RIBOSUB-RPL21A-FROM</v>
      </c>
    </row>
    <row r="1314" spans="1:16" ht="17" hidden="1" x14ac:dyDescent="0.25">
      <c r="A1314" s="1" t="s">
        <v>4490</v>
      </c>
      <c r="B1314" s="1" t="s">
        <v>2778</v>
      </c>
      <c r="C1314" s="1">
        <v>6.9739090000000001E-9</v>
      </c>
      <c r="D1314" s="1">
        <f>mfs[[#This Row],[flux]]/1000</f>
        <v>6.9739089999999999E-12</v>
      </c>
      <c r="F1314" t="s">
        <v>4081</v>
      </c>
      <c r="G1314" t="s">
        <v>2778</v>
      </c>
      <c r="H1314" s="3">
        <v>6.7000895165945402E-11</v>
      </c>
      <c r="I1314">
        <f>_xlfn.XLOOKUP(b2b3[[#This Row],[rxn]],mfs[rxn],mfs[flux_scaled],0)</f>
        <v>6.7000895200000001E-10</v>
      </c>
      <c r="J1314">
        <f>(b2b3[[#This Row],[flux]]-b2b3[[#This Row],[flux in mfs]])/b2b3[[#This Row],[flux]]</f>
        <v>-9.0000000050827076</v>
      </c>
      <c r="K1314">
        <f>ABS(b2b3[[#This Row],[(mfs - b2+b3) / mfs]])</f>
        <v>9.0000000050827076</v>
      </c>
      <c r="L1314" t="b">
        <f>_xlfn.TEXTAFTER(b2b3[[#This Row],[rxn]],"-",-1)="SPONT"</f>
        <v>0</v>
      </c>
      <c r="M1314" t="str">
        <f>_xlfn.TEXTAFTER(b2b3[[#This Row],[rxn]],"-",-1)</f>
        <v>RPL23A</v>
      </c>
      <c r="N1314" t="str">
        <f>_xlfn.XLOOKUP("'PRO-"&amp;b2b3[[#This Row],[enz]]&amp;"'",'[1]Sheet2 (2)'!$A:$A,'[1]Sheet2 (2)'!$B:$B,"")</f>
        <v/>
      </c>
      <c r="O1314">
        <f>IFERROR(_xlfn.XLOOKUP(b2b3[[#This Row],[Column2]],Table17[[#This Row],[rxn-no-enz]],Table17[[#This Row],[flux]],0),0)</f>
        <v>0</v>
      </c>
      <c r="P1314" t="str">
        <f>_xlfn.TEXTBEFORE(b2b3[[#This Row],[rxn]],"-",-1,,,"")</f>
        <v>RIBOSUBSYN-RIBOSUB-RPL23A-FROM</v>
      </c>
    </row>
    <row r="1315" spans="1:16" ht="17" hidden="1" x14ac:dyDescent="0.25">
      <c r="A1315" s="1" t="s">
        <v>11940</v>
      </c>
      <c r="B1315" s="1" t="s">
        <v>2778</v>
      </c>
      <c r="C1315" s="1">
        <v>6.1614035000000006E-8</v>
      </c>
      <c r="D1315" s="1">
        <f>mfs[[#This Row],[flux]]/1000</f>
        <v>6.1614035000000004E-11</v>
      </c>
      <c r="F1315" t="s">
        <v>4082</v>
      </c>
      <c r="G1315" t="s">
        <v>2778</v>
      </c>
      <c r="H1315" s="3">
        <v>6.7000895165945402E-11</v>
      </c>
      <c r="I1315">
        <f>_xlfn.XLOOKUP(b2b3[[#This Row],[rxn]],mfs[rxn],mfs[flux_scaled],0)</f>
        <v>6.7000895200000001E-10</v>
      </c>
      <c r="J1315">
        <f>(b2b3[[#This Row],[flux]]-b2b3[[#This Row],[flux in mfs]])/b2b3[[#This Row],[flux]]</f>
        <v>-9.0000000050827076</v>
      </c>
      <c r="K1315">
        <f>ABS(b2b3[[#This Row],[(mfs - b2+b3) / mfs]])</f>
        <v>9.0000000050827076</v>
      </c>
      <c r="L1315" t="b">
        <f>_xlfn.TEXTAFTER(b2b3[[#This Row],[rxn]],"-",-1)="SPONT"</f>
        <v>0</v>
      </c>
      <c r="M1315" t="str">
        <f>_xlfn.TEXTAFTER(b2b3[[#This Row],[rxn]],"-",-1)</f>
        <v>RPL25</v>
      </c>
      <c r="N1315" t="str">
        <f>_xlfn.XLOOKUP("'PRO-"&amp;b2b3[[#This Row],[enz]]&amp;"'",'[1]Sheet2 (2)'!$A:$A,'[1]Sheet2 (2)'!$B:$B,"")</f>
        <v/>
      </c>
      <c r="O1315">
        <f>IFERROR(_xlfn.XLOOKUP(b2b3[[#This Row],[Column2]],Table17[[#This Row],[rxn-no-enz]],Table17[[#This Row],[flux]],0),0)</f>
        <v>0</v>
      </c>
      <c r="P1315" t="str">
        <f>_xlfn.TEXTBEFORE(b2b3[[#This Row],[rxn]],"-",-1,,,"")</f>
        <v>RIBOSUBSYN-RIBOSUB-RPL25-FROM</v>
      </c>
    </row>
    <row r="1316" spans="1:16" ht="17" hidden="1" x14ac:dyDescent="0.25">
      <c r="A1316" s="1" t="s">
        <v>11941</v>
      </c>
      <c r="B1316" s="1" t="s">
        <v>2778</v>
      </c>
      <c r="C1316" s="1">
        <v>1.7419497000000002E-8</v>
      </c>
      <c r="D1316" s="1">
        <f>mfs[[#This Row],[flux]]/1000</f>
        <v>1.7419497E-11</v>
      </c>
      <c r="F1316" t="s">
        <v>4083</v>
      </c>
      <c r="G1316" t="s">
        <v>2778</v>
      </c>
      <c r="H1316" s="3">
        <v>6.7000895165945402E-11</v>
      </c>
      <c r="I1316">
        <f>_xlfn.XLOOKUP(b2b3[[#This Row],[rxn]],mfs[rxn],mfs[flux_scaled],0)</f>
        <v>6.7000895200000001E-10</v>
      </c>
      <c r="J1316">
        <f>(b2b3[[#This Row],[flux]]-b2b3[[#This Row],[flux in mfs]])/b2b3[[#This Row],[flux]]</f>
        <v>-9.0000000050827076</v>
      </c>
      <c r="K1316">
        <f>ABS(b2b3[[#This Row],[(mfs - b2+b3) / mfs]])</f>
        <v>9.0000000050827076</v>
      </c>
      <c r="L1316" t="b">
        <f>_xlfn.TEXTAFTER(b2b3[[#This Row],[rxn]],"-",-1)="SPONT"</f>
        <v>0</v>
      </c>
      <c r="M1316" t="str">
        <f>_xlfn.TEXTAFTER(b2b3[[#This Row],[rxn]],"-",-1)</f>
        <v>RPL26A</v>
      </c>
      <c r="N1316" t="str">
        <f>_xlfn.XLOOKUP("'PRO-"&amp;b2b3[[#This Row],[enz]]&amp;"'",'[1]Sheet2 (2)'!$A:$A,'[1]Sheet2 (2)'!$B:$B,"")</f>
        <v/>
      </c>
      <c r="O1316">
        <f>IFERROR(_xlfn.XLOOKUP(b2b3[[#This Row],[Column2]],Table17[[#This Row],[rxn-no-enz]],Table17[[#This Row],[flux]],0),0)</f>
        <v>0</v>
      </c>
      <c r="P1316" t="str">
        <f>_xlfn.TEXTBEFORE(b2b3[[#This Row],[rxn]],"-",-1,,,"")</f>
        <v>RIBOSUBSYN-RIBOSUB-RPL26A-FROM</v>
      </c>
    </row>
    <row r="1317" spans="1:16" ht="17" hidden="1" x14ac:dyDescent="0.25">
      <c r="A1317" s="1" t="s">
        <v>11942</v>
      </c>
      <c r="B1317" s="1" t="s">
        <v>2778</v>
      </c>
      <c r="C1317" s="1">
        <v>1.2299892E-8</v>
      </c>
      <c r="D1317" s="1">
        <f>mfs[[#This Row],[flux]]/1000</f>
        <v>1.2299892E-11</v>
      </c>
      <c r="F1317" t="s">
        <v>4084</v>
      </c>
      <c r="G1317" t="s">
        <v>2778</v>
      </c>
      <c r="H1317" s="3">
        <v>6.7000895165945402E-11</v>
      </c>
      <c r="I1317">
        <f>_xlfn.XLOOKUP(b2b3[[#This Row],[rxn]],mfs[rxn],mfs[flux_scaled],0)</f>
        <v>6.7000895200000001E-10</v>
      </c>
      <c r="J1317">
        <f>(b2b3[[#This Row],[flux]]-b2b3[[#This Row],[flux in mfs]])/b2b3[[#This Row],[flux]]</f>
        <v>-9.0000000050827076</v>
      </c>
      <c r="K1317">
        <f>ABS(b2b3[[#This Row],[(mfs - b2+b3) / mfs]])</f>
        <v>9.0000000050827076</v>
      </c>
      <c r="L1317" t="b">
        <f>_xlfn.TEXTAFTER(b2b3[[#This Row],[rxn]],"-",-1)="SPONT"</f>
        <v>0</v>
      </c>
      <c r="M1317" t="str">
        <f>_xlfn.TEXTAFTER(b2b3[[#This Row],[rxn]],"-",-1)</f>
        <v>RPL27A</v>
      </c>
      <c r="N1317" t="str">
        <f>_xlfn.XLOOKUP("'PRO-"&amp;b2b3[[#This Row],[enz]]&amp;"'",'[1]Sheet2 (2)'!$A:$A,'[1]Sheet2 (2)'!$B:$B,"")</f>
        <v/>
      </c>
      <c r="O1317">
        <f>IFERROR(_xlfn.XLOOKUP(b2b3[[#This Row],[Column2]],Table17[[#This Row],[rxn-no-enz]],Table17[[#This Row],[flux]],0),0)</f>
        <v>0</v>
      </c>
      <c r="P1317" t="str">
        <f>_xlfn.TEXTBEFORE(b2b3[[#This Row],[rxn]],"-",-1,,,"")</f>
        <v>RIBOSUBSYN-RIBOSUB-RPL27A-FROM</v>
      </c>
    </row>
    <row r="1318" spans="1:16" ht="17" hidden="1" x14ac:dyDescent="0.25">
      <c r="A1318" s="1" t="s">
        <v>11943</v>
      </c>
      <c r="B1318" s="1" t="s">
        <v>2778</v>
      </c>
      <c r="C1318" s="1">
        <v>1.2875556E-8</v>
      </c>
      <c r="D1318" s="1">
        <f>mfs[[#This Row],[flux]]/1000</f>
        <v>1.2875556E-11</v>
      </c>
      <c r="F1318" t="s">
        <v>4085</v>
      </c>
      <c r="G1318" t="s">
        <v>2778</v>
      </c>
      <c r="H1318" s="3">
        <v>6.7000895165945402E-11</v>
      </c>
      <c r="I1318">
        <f>_xlfn.XLOOKUP(b2b3[[#This Row],[rxn]],mfs[rxn],mfs[flux_scaled],0)</f>
        <v>6.7000895200000001E-10</v>
      </c>
      <c r="J1318">
        <f>(b2b3[[#This Row],[flux]]-b2b3[[#This Row],[flux in mfs]])/b2b3[[#This Row],[flux]]</f>
        <v>-9.0000000050827076</v>
      </c>
      <c r="K1318">
        <f>ABS(b2b3[[#This Row],[(mfs - b2+b3) / mfs]])</f>
        <v>9.0000000050827076</v>
      </c>
      <c r="L1318" t="b">
        <f>_xlfn.TEXTAFTER(b2b3[[#This Row],[rxn]],"-",-1)="SPONT"</f>
        <v>0</v>
      </c>
      <c r="M1318" t="str">
        <f>_xlfn.TEXTAFTER(b2b3[[#This Row],[rxn]],"-",-1)</f>
        <v>RPL28</v>
      </c>
      <c r="N1318" t="str">
        <f>_xlfn.XLOOKUP("'PRO-"&amp;b2b3[[#This Row],[enz]]&amp;"'",'[1]Sheet2 (2)'!$A:$A,'[1]Sheet2 (2)'!$B:$B,"")</f>
        <v/>
      </c>
      <c r="O1318">
        <f>IFERROR(_xlfn.XLOOKUP(b2b3[[#This Row],[Column2]],Table17[[#This Row],[rxn-no-enz]],Table17[[#This Row],[flux]],0),0)</f>
        <v>0</v>
      </c>
      <c r="P1318" t="str">
        <f>_xlfn.TEXTBEFORE(b2b3[[#This Row],[rxn]],"-",-1,,,"")</f>
        <v>RIBOSUBSYN-RIBOSUB-RPL28-FROM</v>
      </c>
    </row>
    <row r="1319" spans="1:16" ht="17" hidden="1" x14ac:dyDescent="0.25">
      <c r="A1319" s="1" t="s">
        <v>11944</v>
      </c>
      <c r="B1319" s="1" t="s">
        <v>2778</v>
      </c>
      <c r="C1319" s="1">
        <v>2.0238346870000002E-6</v>
      </c>
      <c r="D1319" s="1">
        <f>mfs[[#This Row],[flux]]/1000</f>
        <v>2.023834687E-9</v>
      </c>
      <c r="F1319" t="s">
        <v>4087</v>
      </c>
      <c r="G1319" t="s">
        <v>2778</v>
      </c>
      <c r="H1319" s="3">
        <v>6.7000895165945402E-11</v>
      </c>
      <c r="I1319">
        <f>_xlfn.XLOOKUP(b2b3[[#This Row],[rxn]],mfs[rxn],mfs[flux_scaled],0)</f>
        <v>6.7000895200000001E-10</v>
      </c>
      <c r="J1319">
        <f>(b2b3[[#This Row],[flux]]-b2b3[[#This Row],[flux in mfs]])/b2b3[[#This Row],[flux]]</f>
        <v>-9.0000000050827076</v>
      </c>
      <c r="K1319">
        <f>ABS(b2b3[[#This Row],[(mfs - b2+b3) / mfs]])</f>
        <v>9.0000000050827076</v>
      </c>
      <c r="L1319" t="b">
        <f>_xlfn.TEXTAFTER(b2b3[[#This Row],[rxn]],"-",-1)="SPONT"</f>
        <v>0</v>
      </c>
      <c r="M1319" t="str">
        <f>_xlfn.TEXTAFTER(b2b3[[#This Row],[rxn]],"-",-1)</f>
        <v>RPL3</v>
      </c>
      <c r="N1319" t="str">
        <f>_xlfn.XLOOKUP("'PRO-"&amp;b2b3[[#This Row],[enz]]&amp;"'",'[1]Sheet2 (2)'!$A:$A,'[1]Sheet2 (2)'!$B:$B,"")</f>
        <v/>
      </c>
      <c r="O1319">
        <f>IFERROR(_xlfn.XLOOKUP(b2b3[[#This Row],[Column2]],Table17[[#This Row],[rxn-no-enz]],Table17[[#This Row],[flux]],0),0)</f>
        <v>0</v>
      </c>
      <c r="P1319" t="str">
        <f>_xlfn.TEXTBEFORE(b2b3[[#This Row],[rxn]],"-",-1,,,"")</f>
        <v>RIBOSUBSYN-RIBOSUB-RPL3-FROM</v>
      </c>
    </row>
    <row r="1320" spans="1:16" ht="17" hidden="1" x14ac:dyDescent="0.25">
      <c r="A1320" s="1" t="s">
        <v>4491</v>
      </c>
      <c r="B1320" s="1" t="s">
        <v>2778</v>
      </c>
      <c r="C1320" s="1">
        <v>8.6472400000000002E-10</v>
      </c>
      <c r="D1320" s="1">
        <f>mfs[[#This Row],[flux]]/1000</f>
        <v>8.6472400000000006E-13</v>
      </c>
      <c r="F1320" t="s">
        <v>4089</v>
      </c>
      <c r="G1320" t="s">
        <v>2778</v>
      </c>
      <c r="H1320" s="3">
        <v>6.7000895165945402E-11</v>
      </c>
      <c r="I1320">
        <f>_xlfn.XLOOKUP(b2b3[[#This Row],[rxn]],mfs[rxn],mfs[flux_scaled],0)</f>
        <v>6.7000895200000001E-10</v>
      </c>
      <c r="J1320">
        <f>(b2b3[[#This Row],[flux]]-b2b3[[#This Row],[flux in mfs]])/b2b3[[#This Row],[flux]]</f>
        <v>-9.0000000050827076</v>
      </c>
      <c r="K1320">
        <f>ABS(b2b3[[#This Row],[(mfs - b2+b3) / mfs]])</f>
        <v>9.0000000050827076</v>
      </c>
      <c r="L1320" t="b">
        <f>_xlfn.TEXTAFTER(b2b3[[#This Row],[rxn]],"-",-1)="SPONT"</f>
        <v>0</v>
      </c>
      <c r="M1320" t="str">
        <f>_xlfn.TEXTAFTER(b2b3[[#This Row],[rxn]],"-",-1)</f>
        <v>RPL31A</v>
      </c>
      <c r="N1320" t="str">
        <f>_xlfn.XLOOKUP("'PRO-"&amp;b2b3[[#This Row],[enz]]&amp;"'",'[1]Sheet2 (2)'!$A:$A,'[1]Sheet2 (2)'!$B:$B,"")</f>
        <v/>
      </c>
      <c r="O1320">
        <f>IFERROR(_xlfn.XLOOKUP(b2b3[[#This Row],[Column2]],Table17[[#This Row],[rxn-no-enz]],Table17[[#This Row],[flux]],0),0)</f>
        <v>0</v>
      </c>
      <c r="P1320" t="str">
        <f>_xlfn.TEXTBEFORE(b2b3[[#This Row],[rxn]],"-",-1,,,"")</f>
        <v>RIBOSUBSYN-RIBOSUB-RPL31A-FROM</v>
      </c>
    </row>
    <row r="1321" spans="1:16" ht="17" hidden="1" x14ac:dyDescent="0.25">
      <c r="A1321" s="1" t="s">
        <v>13147</v>
      </c>
      <c r="B1321" s="1" t="s">
        <v>2778</v>
      </c>
      <c r="C1321" s="1">
        <v>1.7197914899999999E-7</v>
      </c>
      <c r="D1321" s="1">
        <f>mfs[[#This Row],[flux]]/1000</f>
        <v>1.71979149E-10</v>
      </c>
      <c r="F1321" t="s">
        <v>4090</v>
      </c>
      <c r="G1321" t="s">
        <v>2778</v>
      </c>
      <c r="H1321" s="3">
        <v>6.7000895165945402E-11</v>
      </c>
      <c r="I1321">
        <f>_xlfn.XLOOKUP(b2b3[[#This Row],[rxn]],mfs[rxn],mfs[flux_scaled],0)</f>
        <v>6.7000895200000001E-10</v>
      </c>
      <c r="J1321">
        <f>(b2b3[[#This Row],[flux]]-b2b3[[#This Row],[flux in mfs]])/b2b3[[#This Row],[flux]]</f>
        <v>-9.0000000050827076</v>
      </c>
      <c r="K1321">
        <f>ABS(b2b3[[#This Row],[(mfs - b2+b3) / mfs]])</f>
        <v>9.0000000050827076</v>
      </c>
      <c r="L1321" t="b">
        <f>_xlfn.TEXTAFTER(b2b3[[#This Row],[rxn]],"-",-1)="SPONT"</f>
        <v>0</v>
      </c>
      <c r="M1321" t="str">
        <f>_xlfn.TEXTAFTER(b2b3[[#This Row],[rxn]],"-",-1)</f>
        <v>RPL32</v>
      </c>
      <c r="N1321" t="str">
        <f>_xlfn.XLOOKUP("'PRO-"&amp;b2b3[[#This Row],[enz]]&amp;"'",'[1]Sheet2 (2)'!$A:$A,'[1]Sheet2 (2)'!$B:$B,"")</f>
        <v/>
      </c>
      <c r="O1321">
        <f>IFERROR(_xlfn.XLOOKUP(b2b3[[#This Row],[Column2]],Table17[[#This Row],[rxn-no-enz]],Table17[[#This Row],[flux]],0),0)</f>
        <v>0</v>
      </c>
      <c r="P1321" t="str">
        <f>_xlfn.TEXTBEFORE(b2b3[[#This Row],[rxn]],"-",-1,,,"")</f>
        <v>RIBOSUBSYN-RIBOSUB-RPL32-FROM</v>
      </c>
    </row>
    <row r="1322" spans="1:16" ht="17" hidden="1" x14ac:dyDescent="0.25">
      <c r="A1322" s="1" t="s">
        <v>11946</v>
      </c>
      <c r="B1322" s="1" t="s">
        <v>2778</v>
      </c>
      <c r="C1322" s="1">
        <v>1.52206385E-7</v>
      </c>
      <c r="D1322" s="1">
        <f>mfs[[#This Row],[flux]]/1000</f>
        <v>1.5220638500000001E-10</v>
      </c>
      <c r="F1322" t="s">
        <v>4091</v>
      </c>
      <c r="G1322" t="s">
        <v>2778</v>
      </c>
      <c r="H1322" s="3">
        <v>6.7000895165945402E-11</v>
      </c>
      <c r="I1322">
        <f>_xlfn.XLOOKUP(b2b3[[#This Row],[rxn]],mfs[rxn],mfs[flux_scaled],0)</f>
        <v>6.7000895200000001E-10</v>
      </c>
      <c r="J1322">
        <f>(b2b3[[#This Row],[flux]]-b2b3[[#This Row],[flux in mfs]])/b2b3[[#This Row],[flux]]</f>
        <v>-9.0000000050827076</v>
      </c>
      <c r="K1322">
        <f>ABS(b2b3[[#This Row],[(mfs - b2+b3) / mfs]])</f>
        <v>9.0000000050827076</v>
      </c>
      <c r="L1322" t="b">
        <f>_xlfn.TEXTAFTER(b2b3[[#This Row],[rxn]],"-",-1)="SPONT"</f>
        <v>0</v>
      </c>
      <c r="M1322" t="str">
        <f>_xlfn.TEXTAFTER(b2b3[[#This Row],[rxn]],"-",-1)</f>
        <v>RPL33A</v>
      </c>
      <c r="N1322" t="str">
        <f>_xlfn.XLOOKUP("'PRO-"&amp;b2b3[[#This Row],[enz]]&amp;"'",'[1]Sheet2 (2)'!$A:$A,'[1]Sheet2 (2)'!$B:$B,"")</f>
        <v/>
      </c>
      <c r="O1322">
        <f>IFERROR(_xlfn.XLOOKUP(b2b3[[#This Row],[Column2]],Table17[[#This Row],[rxn-no-enz]],Table17[[#This Row],[flux]],0),0)</f>
        <v>0</v>
      </c>
      <c r="P1322" t="str">
        <f>_xlfn.TEXTBEFORE(b2b3[[#This Row],[rxn]],"-",-1,,,"")</f>
        <v>RIBOSUBSYN-RIBOSUB-RPL33A-FROM</v>
      </c>
    </row>
    <row r="1323" spans="1:16" ht="17" hidden="1" x14ac:dyDescent="0.25">
      <c r="A1323" s="1" t="s">
        <v>11947</v>
      </c>
      <c r="B1323" s="1" t="s">
        <v>2778</v>
      </c>
      <c r="C1323" s="1">
        <v>5.7100562099999997E-7</v>
      </c>
      <c r="D1323" s="1">
        <f>mfs[[#This Row],[flux]]/1000</f>
        <v>5.7100562099999995E-10</v>
      </c>
      <c r="F1323" t="s">
        <v>4092</v>
      </c>
      <c r="G1323" t="s">
        <v>2778</v>
      </c>
      <c r="H1323" s="3">
        <v>6.7000895165945402E-11</v>
      </c>
      <c r="I1323">
        <f>_xlfn.XLOOKUP(b2b3[[#This Row],[rxn]],mfs[rxn],mfs[flux_scaled],0)</f>
        <v>6.7000895200000001E-10</v>
      </c>
      <c r="J1323">
        <f>(b2b3[[#This Row],[flux]]-b2b3[[#This Row],[flux in mfs]])/b2b3[[#This Row],[flux]]</f>
        <v>-9.0000000050827076</v>
      </c>
      <c r="K1323">
        <f>ABS(b2b3[[#This Row],[(mfs - b2+b3) / mfs]])</f>
        <v>9.0000000050827076</v>
      </c>
      <c r="L1323" t="b">
        <f>_xlfn.TEXTAFTER(b2b3[[#This Row],[rxn]],"-",-1)="SPONT"</f>
        <v>0</v>
      </c>
      <c r="M1323" t="str">
        <f>_xlfn.TEXTAFTER(b2b3[[#This Row],[rxn]],"-",-1)</f>
        <v>RPL34A</v>
      </c>
      <c r="N1323" t="str">
        <f>_xlfn.XLOOKUP("'PRO-"&amp;b2b3[[#This Row],[enz]]&amp;"'",'[1]Sheet2 (2)'!$A:$A,'[1]Sheet2 (2)'!$B:$B,"")</f>
        <v/>
      </c>
      <c r="O1323">
        <f>IFERROR(_xlfn.XLOOKUP(b2b3[[#This Row],[Column2]],Table17[[#This Row],[rxn-no-enz]],Table17[[#This Row],[flux]],0),0)</f>
        <v>0</v>
      </c>
      <c r="P1323" t="str">
        <f>_xlfn.TEXTBEFORE(b2b3[[#This Row],[rxn]],"-",-1,,,"")</f>
        <v>RIBOSUBSYN-RIBOSUB-RPL34A-FROM</v>
      </c>
    </row>
    <row r="1324" spans="1:16" ht="17" hidden="1" x14ac:dyDescent="0.25">
      <c r="A1324" s="1" t="s">
        <v>11948</v>
      </c>
      <c r="B1324" s="1" t="s">
        <v>2778</v>
      </c>
      <c r="C1324" s="1">
        <v>2.6138715999999999E-8</v>
      </c>
      <c r="D1324" s="1">
        <f>mfs[[#This Row],[flux]]/1000</f>
        <v>2.6138715999999998E-11</v>
      </c>
      <c r="F1324" t="s">
        <v>4093</v>
      </c>
      <c r="G1324" t="s">
        <v>2778</v>
      </c>
      <c r="H1324" s="3">
        <v>6.7000895165945402E-11</v>
      </c>
      <c r="I1324">
        <f>_xlfn.XLOOKUP(b2b3[[#This Row],[rxn]],mfs[rxn],mfs[flux_scaled],0)</f>
        <v>6.7000895200000001E-10</v>
      </c>
      <c r="J1324">
        <f>(b2b3[[#This Row],[flux]]-b2b3[[#This Row],[flux in mfs]])/b2b3[[#This Row],[flux]]</f>
        <v>-9.0000000050827076</v>
      </c>
      <c r="K1324">
        <f>ABS(b2b3[[#This Row],[(mfs - b2+b3) / mfs]])</f>
        <v>9.0000000050827076</v>
      </c>
      <c r="L1324" t="b">
        <f>_xlfn.TEXTAFTER(b2b3[[#This Row],[rxn]],"-",-1)="SPONT"</f>
        <v>0</v>
      </c>
      <c r="M1324" t="str">
        <f>_xlfn.TEXTAFTER(b2b3[[#This Row],[rxn]],"-",-1)</f>
        <v>RPL35A</v>
      </c>
      <c r="N1324" t="str">
        <f>_xlfn.XLOOKUP("'PRO-"&amp;b2b3[[#This Row],[enz]]&amp;"'",'[1]Sheet2 (2)'!$A:$A,'[1]Sheet2 (2)'!$B:$B,"")</f>
        <v/>
      </c>
      <c r="O1324">
        <f>IFERROR(_xlfn.XLOOKUP(b2b3[[#This Row],[Column2]],Table17[[#This Row],[rxn-no-enz]],Table17[[#This Row],[flux]],0),0)</f>
        <v>0</v>
      </c>
      <c r="P1324" t="str">
        <f>_xlfn.TEXTBEFORE(b2b3[[#This Row],[rxn]],"-",-1,,,"")</f>
        <v>RIBOSUBSYN-RIBOSUB-RPL35A-FROM</v>
      </c>
    </row>
    <row r="1325" spans="1:16" ht="17" hidden="1" x14ac:dyDescent="0.25">
      <c r="A1325" s="1" t="s">
        <v>11949</v>
      </c>
      <c r="B1325" s="1" t="s">
        <v>2778</v>
      </c>
      <c r="C1325" s="1">
        <v>7.8769225999999995E-8</v>
      </c>
      <c r="D1325" s="1">
        <f>mfs[[#This Row],[flux]]/1000</f>
        <v>7.8769225999999996E-11</v>
      </c>
      <c r="F1325" t="s">
        <v>4094</v>
      </c>
      <c r="G1325" t="s">
        <v>2778</v>
      </c>
      <c r="H1325" s="3">
        <v>6.7000895165945402E-11</v>
      </c>
      <c r="I1325">
        <f>_xlfn.XLOOKUP(b2b3[[#This Row],[rxn]],mfs[rxn],mfs[flux_scaled],0)</f>
        <v>6.7000895200000001E-10</v>
      </c>
      <c r="J1325">
        <f>(b2b3[[#This Row],[flux]]-b2b3[[#This Row],[flux in mfs]])/b2b3[[#This Row],[flux]]</f>
        <v>-9.0000000050827076</v>
      </c>
      <c r="K1325">
        <f>ABS(b2b3[[#This Row],[(mfs - b2+b3) / mfs]])</f>
        <v>9.0000000050827076</v>
      </c>
      <c r="L1325" t="b">
        <f>_xlfn.TEXTAFTER(b2b3[[#This Row],[rxn]],"-",-1)="SPONT"</f>
        <v>0</v>
      </c>
      <c r="M1325" t="str">
        <f>_xlfn.TEXTAFTER(b2b3[[#This Row],[rxn]],"-",-1)</f>
        <v>RPL36A</v>
      </c>
      <c r="N1325" t="str">
        <f>_xlfn.XLOOKUP("'PRO-"&amp;b2b3[[#This Row],[enz]]&amp;"'",'[1]Sheet2 (2)'!$A:$A,'[1]Sheet2 (2)'!$B:$B,"")</f>
        <v/>
      </c>
      <c r="O1325">
        <f>IFERROR(_xlfn.XLOOKUP(b2b3[[#This Row],[Column2]],Table17[[#This Row],[rxn-no-enz]],Table17[[#This Row],[flux]],0),0)</f>
        <v>0</v>
      </c>
      <c r="P1325" t="str">
        <f>_xlfn.TEXTBEFORE(b2b3[[#This Row],[rxn]],"-",-1,,,"")</f>
        <v>RIBOSUBSYN-RIBOSUB-RPL36A-FROM</v>
      </c>
    </row>
    <row r="1326" spans="1:16" ht="17" hidden="1" x14ac:dyDescent="0.25">
      <c r="A1326" s="1" t="s">
        <v>11950</v>
      </c>
      <c r="B1326" s="1" t="s">
        <v>2778</v>
      </c>
      <c r="C1326" s="1">
        <v>2.3344621E-8</v>
      </c>
      <c r="D1326" s="1">
        <f>mfs[[#This Row],[flux]]/1000</f>
        <v>2.3344620999999999E-11</v>
      </c>
      <c r="F1326" t="s">
        <v>4095</v>
      </c>
      <c r="G1326" t="s">
        <v>2778</v>
      </c>
      <c r="H1326" s="3">
        <v>6.7000895165945402E-11</v>
      </c>
      <c r="I1326">
        <f>_xlfn.XLOOKUP(b2b3[[#This Row],[rxn]],mfs[rxn],mfs[flux_scaled],0)</f>
        <v>6.7000895200000001E-10</v>
      </c>
      <c r="J1326">
        <f>(b2b3[[#This Row],[flux]]-b2b3[[#This Row],[flux in mfs]])/b2b3[[#This Row],[flux]]</f>
        <v>-9.0000000050827076</v>
      </c>
      <c r="K1326">
        <f>ABS(b2b3[[#This Row],[(mfs - b2+b3) / mfs]])</f>
        <v>9.0000000050827076</v>
      </c>
      <c r="L1326" t="b">
        <f>_xlfn.TEXTAFTER(b2b3[[#This Row],[rxn]],"-",-1)="SPONT"</f>
        <v>0</v>
      </c>
      <c r="M1326" t="str">
        <f>_xlfn.TEXTAFTER(b2b3[[#This Row],[rxn]],"-",-1)</f>
        <v>RPL37A</v>
      </c>
      <c r="N1326" t="str">
        <f>_xlfn.XLOOKUP("'PRO-"&amp;b2b3[[#This Row],[enz]]&amp;"'",'[1]Sheet2 (2)'!$A:$A,'[1]Sheet2 (2)'!$B:$B,"")</f>
        <v/>
      </c>
      <c r="O1326">
        <f>IFERROR(_xlfn.XLOOKUP(b2b3[[#This Row],[Column2]],Table17[[#This Row],[rxn-no-enz]],Table17[[#This Row],[flux]],0),0)</f>
        <v>0</v>
      </c>
      <c r="P1326" t="str">
        <f>_xlfn.TEXTBEFORE(b2b3[[#This Row],[rxn]],"-",-1,,,"")</f>
        <v>RIBOSUBSYN-RIBOSUB-RPL37A-FROM</v>
      </c>
    </row>
    <row r="1327" spans="1:16" ht="17" hidden="1" x14ac:dyDescent="0.25">
      <c r="A1327" s="1" t="s">
        <v>4492</v>
      </c>
      <c r="B1327" s="1" t="s">
        <v>2778</v>
      </c>
      <c r="C1327" s="1">
        <v>8.9814769999999993E-9</v>
      </c>
      <c r="D1327" s="1">
        <f>mfs[[#This Row],[flux]]/1000</f>
        <v>8.9814769999999989E-12</v>
      </c>
      <c r="F1327" t="s">
        <v>4097</v>
      </c>
      <c r="G1327" t="s">
        <v>2778</v>
      </c>
      <c r="H1327" s="3">
        <v>6.7000895165945402E-11</v>
      </c>
      <c r="I1327">
        <f>_xlfn.XLOOKUP(b2b3[[#This Row],[rxn]],mfs[rxn],mfs[flux_scaled],0)</f>
        <v>6.7000895200000001E-10</v>
      </c>
      <c r="J1327">
        <f>(b2b3[[#This Row],[flux]]-b2b3[[#This Row],[flux in mfs]])/b2b3[[#This Row],[flux]]</f>
        <v>-9.0000000050827076</v>
      </c>
      <c r="K1327">
        <f>ABS(b2b3[[#This Row],[(mfs - b2+b3) / mfs]])</f>
        <v>9.0000000050827076</v>
      </c>
      <c r="L1327" t="b">
        <f>_xlfn.TEXTAFTER(b2b3[[#This Row],[rxn]],"-",-1)="SPONT"</f>
        <v>0</v>
      </c>
      <c r="M1327" t="str">
        <f>_xlfn.TEXTAFTER(b2b3[[#This Row],[rxn]],"-",-1)</f>
        <v>RPL39</v>
      </c>
      <c r="N1327" t="str">
        <f>_xlfn.XLOOKUP("'PRO-"&amp;b2b3[[#This Row],[enz]]&amp;"'",'[1]Sheet2 (2)'!$A:$A,'[1]Sheet2 (2)'!$B:$B,"")</f>
        <v/>
      </c>
      <c r="O1327">
        <f>IFERROR(_xlfn.XLOOKUP(b2b3[[#This Row],[Column2]],Table17[[#This Row],[rxn-no-enz]],Table17[[#This Row],[flux]],0),0)</f>
        <v>0</v>
      </c>
      <c r="P1327" t="str">
        <f>_xlfn.TEXTBEFORE(b2b3[[#This Row],[rxn]],"-",-1,,,"")</f>
        <v>RIBOSUBSYN-RIBOSUB-RPL39-FROM</v>
      </c>
    </row>
    <row r="1328" spans="1:16" ht="17" hidden="1" x14ac:dyDescent="0.25">
      <c r="A1328" s="1" t="s">
        <v>11951</v>
      </c>
      <c r="B1328" s="1" t="s">
        <v>2778</v>
      </c>
      <c r="C1328" s="1">
        <v>9.4670041299999999E-7</v>
      </c>
      <c r="D1328" s="1">
        <f>mfs[[#This Row],[flux]]/1000</f>
        <v>9.4670041300000005E-10</v>
      </c>
      <c r="F1328" t="s">
        <v>4098</v>
      </c>
      <c r="G1328" t="s">
        <v>2778</v>
      </c>
      <c r="H1328" s="3">
        <v>6.7000895165945402E-11</v>
      </c>
      <c r="I1328">
        <f>_xlfn.XLOOKUP(b2b3[[#This Row],[rxn]],mfs[rxn],mfs[flux_scaled],0)</f>
        <v>6.7000895200000001E-10</v>
      </c>
      <c r="J1328">
        <f>(b2b3[[#This Row],[flux]]-b2b3[[#This Row],[flux in mfs]])/b2b3[[#This Row],[flux]]</f>
        <v>-9.0000000050827076</v>
      </c>
      <c r="K1328">
        <f>ABS(b2b3[[#This Row],[(mfs - b2+b3) / mfs]])</f>
        <v>9.0000000050827076</v>
      </c>
      <c r="L1328" t="b">
        <f>_xlfn.TEXTAFTER(b2b3[[#This Row],[rxn]],"-",-1)="SPONT"</f>
        <v>0</v>
      </c>
      <c r="M1328" t="str">
        <f>_xlfn.TEXTAFTER(b2b3[[#This Row],[rxn]],"-",-1)</f>
        <v>RPL40A</v>
      </c>
      <c r="N1328" t="str">
        <f>_xlfn.XLOOKUP("'PRO-"&amp;b2b3[[#This Row],[enz]]&amp;"'",'[1]Sheet2 (2)'!$A:$A,'[1]Sheet2 (2)'!$B:$B,"")</f>
        <v/>
      </c>
      <c r="O1328">
        <f>IFERROR(_xlfn.XLOOKUP(b2b3[[#This Row],[Column2]],Table17[[#This Row],[rxn-no-enz]],Table17[[#This Row],[flux]],0),0)</f>
        <v>0</v>
      </c>
      <c r="P1328" t="str">
        <f>_xlfn.TEXTBEFORE(b2b3[[#This Row],[rxn]],"-",-1,,,"")</f>
        <v>RIBOSUBSYN-RIBOSUB-RPL40A-FROM</v>
      </c>
    </row>
    <row r="1329" spans="1:16" ht="17" hidden="1" x14ac:dyDescent="0.25">
      <c r="A1329" s="1" t="s">
        <v>4495</v>
      </c>
      <c r="B1329" s="1" t="s">
        <v>2778</v>
      </c>
      <c r="C1329" s="1">
        <v>6.4086091199999996E-7</v>
      </c>
      <c r="D1329" s="1">
        <f>mfs[[#This Row],[flux]]/1000</f>
        <v>6.4086091200000001E-10</v>
      </c>
      <c r="F1329" t="s">
        <v>4099</v>
      </c>
      <c r="G1329" t="s">
        <v>2778</v>
      </c>
      <c r="H1329" s="3">
        <v>6.7000895165945402E-11</v>
      </c>
      <c r="I1329">
        <f>_xlfn.XLOOKUP(b2b3[[#This Row],[rxn]],mfs[rxn],mfs[flux_scaled],0)</f>
        <v>6.7000895200000001E-10</v>
      </c>
      <c r="J1329">
        <f>(b2b3[[#This Row],[flux]]-b2b3[[#This Row],[flux in mfs]])/b2b3[[#This Row],[flux]]</f>
        <v>-9.0000000050827076</v>
      </c>
      <c r="K1329">
        <f>ABS(b2b3[[#This Row],[(mfs - b2+b3) / mfs]])</f>
        <v>9.0000000050827076</v>
      </c>
      <c r="L1329" t="b">
        <f>_xlfn.TEXTAFTER(b2b3[[#This Row],[rxn]],"-",-1)="SPONT"</f>
        <v>0</v>
      </c>
      <c r="M1329" t="str">
        <f>_xlfn.TEXTAFTER(b2b3[[#This Row],[rxn]],"-",-1)</f>
        <v>RPL41A</v>
      </c>
      <c r="N1329" t="str">
        <f>_xlfn.XLOOKUP("'PRO-"&amp;b2b3[[#This Row],[enz]]&amp;"'",'[1]Sheet2 (2)'!$A:$A,'[1]Sheet2 (2)'!$B:$B,"")</f>
        <v/>
      </c>
      <c r="O1329">
        <f>IFERROR(_xlfn.XLOOKUP(b2b3[[#This Row],[Column2]],Table17[[#This Row],[rxn-no-enz]],Table17[[#This Row],[flux]],0),0)</f>
        <v>0</v>
      </c>
      <c r="P1329" t="str">
        <f>_xlfn.TEXTBEFORE(b2b3[[#This Row],[rxn]],"-",-1,,,"")</f>
        <v>RIBOSUBSYN-RIBOSUB-RPL41A-FROM</v>
      </c>
    </row>
    <row r="1330" spans="1:16" ht="17" hidden="1" x14ac:dyDescent="0.25">
      <c r="A1330" s="1" t="s">
        <v>11952</v>
      </c>
      <c r="B1330" s="1" t="s">
        <v>2778</v>
      </c>
      <c r="C1330" s="1">
        <v>1.27116099E-7</v>
      </c>
      <c r="D1330" s="1">
        <f>mfs[[#This Row],[flux]]/1000</f>
        <v>1.27116099E-10</v>
      </c>
      <c r="F1330" t="s">
        <v>4100</v>
      </c>
      <c r="G1330" t="s">
        <v>2778</v>
      </c>
      <c r="H1330" s="3">
        <v>6.7000895165945402E-11</v>
      </c>
      <c r="I1330">
        <f>_xlfn.XLOOKUP(b2b3[[#This Row],[rxn]],mfs[rxn],mfs[flux_scaled],0)</f>
        <v>6.7000895200000001E-10</v>
      </c>
      <c r="J1330">
        <f>(b2b3[[#This Row],[flux]]-b2b3[[#This Row],[flux in mfs]])/b2b3[[#This Row],[flux]]</f>
        <v>-9.0000000050827076</v>
      </c>
      <c r="K1330">
        <f>ABS(b2b3[[#This Row],[(mfs - b2+b3) / mfs]])</f>
        <v>9.0000000050827076</v>
      </c>
      <c r="L1330" t="b">
        <f>_xlfn.TEXTAFTER(b2b3[[#This Row],[rxn]],"-",-1)="SPONT"</f>
        <v>0</v>
      </c>
      <c r="M1330" t="str">
        <f>_xlfn.TEXTAFTER(b2b3[[#This Row],[rxn]],"-",-1)</f>
        <v>RPL42A</v>
      </c>
      <c r="N1330" t="str">
        <f>_xlfn.XLOOKUP("'PRO-"&amp;b2b3[[#This Row],[enz]]&amp;"'",'[1]Sheet2 (2)'!$A:$A,'[1]Sheet2 (2)'!$B:$B,"")</f>
        <v/>
      </c>
      <c r="O1330">
        <f>IFERROR(_xlfn.XLOOKUP(b2b3[[#This Row],[Column2]],Table17[[#This Row],[rxn-no-enz]],Table17[[#This Row],[flux]],0),0)</f>
        <v>0</v>
      </c>
      <c r="P1330" t="str">
        <f>_xlfn.TEXTBEFORE(b2b3[[#This Row],[rxn]],"-",-1,,,"")</f>
        <v>RIBOSUBSYN-RIBOSUB-RPL42A-FROM</v>
      </c>
    </row>
    <row r="1331" spans="1:16" ht="17" hidden="1" x14ac:dyDescent="0.25">
      <c r="A1331" s="1" t="s">
        <v>11953</v>
      </c>
      <c r="B1331" s="1" t="s">
        <v>2778</v>
      </c>
      <c r="C1331" s="1">
        <v>5.4968899999999998E-10</v>
      </c>
      <c r="D1331" s="1">
        <f>mfs[[#This Row],[flux]]/1000</f>
        <v>5.4968899999999998E-13</v>
      </c>
      <c r="F1331" t="s">
        <v>4101</v>
      </c>
      <c r="G1331" t="s">
        <v>2778</v>
      </c>
      <c r="H1331" s="3">
        <v>6.7000895165945402E-11</v>
      </c>
      <c r="I1331">
        <f>_xlfn.XLOOKUP(b2b3[[#This Row],[rxn]],mfs[rxn],mfs[flux_scaled],0)</f>
        <v>6.7000895200000001E-10</v>
      </c>
      <c r="J1331">
        <f>(b2b3[[#This Row],[flux]]-b2b3[[#This Row],[flux in mfs]])/b2b3[[#This Row],[flux]]</f>
        <v>-9.0000000050827076</v>
      </c>
      <c r="K1331">
        <f>ABS(b2b3[[#This Row],[(mfs - b2+b3) / mfs]])</f>
        <v>9.0000000050827076</v>
      </c>
      <c r="L1331" t="b">
        <f>_xlfn.TEXTAFTER(b2b3[[#This Row],[rxn]],"-",-1)="SPONT"</f>
        <v>0</v>
      </c>
      <c r="M1331" t="str">
        <f>_xlfn.TEXTAFTER(b2b3[[#This Row],[rxn]],"-",-1)</f>
        <v>RPL43A</v>
      </c>
      <c r="N1331" t="str">
        <f>_xlfn.XLOOKUP("'PRO-"&amp;b2b3[[#This Row],[enz]]&amp;"'",'[1]Sheet2 (2)'!$A:$A,'[1]Sheet2 (2)'!$B:$B,"")</f>
        <v/>
      </c>
      <c r="O1331">
        <f>IFERROR(_xlfn.XLOOKUP(b2b3[[#This Row],[Column2]],Table17[[#This Row],[rxn-no-enz]],Table17[[#This Row],[flux]],0),0)</f>
        <v>0</v>
      </c>
      <c r="P1331" t="str">
        <f>_xlfn.TEXTBEFORE(b2b3[[#This Row],[rxn]],"-",-1,,,"")</f>
        <v>RIBOSUBSYN-RIBOSUB-RPL43A-FROM</v>
      </c>
    </row>
    <row r="1332" spans="1:16" ht="17" hidden="1" x14ac:dyDescent="0.25">
      <c r="A1332" s="1" t="s">
        <v>4496</v>
      </c>
      <c r="B1332" s="1" t="s">
        <v>2778</v>
      </c>
      <c r="C1332" s="1">
        <v>1.80048446E-7</v>
      </c>
      <c r="D1332" s="1">
        <f>mfs[[#This Row],[flux]]/1000</f>
        <v>1.8004844600000001E-10</v>
      </c>
      <c r="F1332" t="s">
        <v>4102</v>
      </c>
      <c r="G1332" t="s">
        <v>2778</v>
      </c>
      <c r="H1332" s="3">
        <v>6.7000895165945402E-11</v>
      </c>
      <c r="I1332">
        <f>_xlfn.XLOOKUP(b2b3[[#This Row],[rxn]],mfs[rxn],mfs[flux_scaled],0)</f>
        <v>6.7000895200000001E-10</v>
      </c>
      <c r="J1332">
        <f>(b2b3[[#This Row],[flux]]-b2b3[[#This Row],[flux in mfs]])/b2b3[[#This Row],[flux]]</f>
        <v>-9.0000000050827076</v>
      </c>
      <c r="K1332">
        <f>ABS(b2b3[[#This Row],[(mfs - b2+b3) / mfs]])</f>
        <v>9.0000000050827076</v>
      </c>
      <c r="L1332" t="b">
        <f>_xlfn.TEXTAFTER(b2b3[[#This Row],[rxn]],"-",-1)="SPONT"</f>
        <v>0</v>
      </c>
      <c r="M1332" t="str">
        <f>_xlfn.TEXTAFTER(b2b3[[#This Row],[rxn]],"-",-1)</f>
        <v>RPL4A</v>
      </c>
      <c r="N1332" t="str">
        <f>_xlfn.XLOOKUP("'PRO-"&amp;b2b3[[#This Row],[enz]]&amp;"'",'[1]Sheet2 (2)'!$A:$A,'[1]Sheet2 (2)'!$B:$B,"")</f>
        <v/>
      </c>
      <c r="O1332">
        <f>IFERROR(_xlfn.XLOOKUP(b2b3[[#This Row],[Column2]],Table17[[#This Row],[rxn-no-enz]],Table17[[#This Row],[flux]],0),0)</f>
        <v>0</v>
      </c>
      <c r="P1332" t="str">
        <f>_xlfn.TEXTBEFORE(b2b3[[#This Row],[rxn]],"-",-1,,,"")</f>
        <v>RIBOSUBSYN-RIBOSUB-RPL4A-FROM</v>
      </c>
    </row>
    <row r="1333" spans="1:16" ht="17" hidden="1" x14ac:dyDescent="0.25">
      <c r="A1333" s="1" t="s">
        <v>11954</v>
      </c>
      <c r="B1333" s="1" t="s">
        <v>2778</v>
      </c>
      <c r="C1333" s="1">
        <v>2.0446565000000001E-8</v>
      </c>
      <c r="D1333" s="1">
        <f>mfs[[#This Row],[flux]]/1000</f>
        <v>2.0446565000000002E-11</v>
      </c>
      <c r="F1333" t="s">
        <v>4103</v>
      </c>
      <c r="G1333" t="s">
        <v>2778</v>
      </c>
      <c r="H1333" s="3">
        <v>6.7000895165945402E-11</v>
      </c>
      <c r="I1333">
        <f>_xlfn.XLOOKUP(b2b3[[#This Row],[rxn]],mfs[rxn],mfs[flux_scaled],0)</f>
        <v>6.7000895200000001E-10</v>
      </c>
      <c r="J1333">
        <f>(b2b3[[#This Row],[flux]]-b2b3[[#This Row],[flux in mfs]])/b2b3[[#This Row],[flux]]</f>
        <v>-9.0000000050827076</v>
      </c>
      <c r="K1333">
        <f>ABS(b2b3[[#This Row],[(mfs - b2+b3) / mfs]])</f>
        <v>9.0000000050827076</v>
      </c>
      <c r="L1333" t="b">
        <f>_xlfn.TEXTAFTER(b2b3[[#This Row],[rxn]],"-",-1)="SPONT"</f>
        <v>0</v>
      </c>
      <c r="M1333" t="str">
        <f>_xlfn.TEXTAFTER(b2b3[[#This Row],[rxn]],"-",-1)</f>
        <v>RPL5</v>
      </c>
      <c r="N1333" t="str">
        <f>_xlfn.XLOOKUP("'PRO-"&amp;b2b3[[#This Row],[enz]]&amp;"'",'[1]Sheet2 (2)'!$A:$A,'[1]Sheet2 (2)'!$B:$B,"")</f>
        <v/>
      </c>
      <c r="O1333">
        <f>IFERROR(_xlfn.XLOOKUP(b2b3[[#This Row],[Column2]],Table17[[#This Row],[rxn-no-enz]],Table17[[#This Row],[flux]],0),0)</f>
        <v>0</v>
      </c>
      <c r="P1333" t="str">
        <f>_xlfn.TEXTBEFORE(b2b3[[#This Row],[rxn]],"-",-1,,,"")</f>
        <v>RIBOSUBSYN-RIBOSUB-RPL5-FROM</v>
      </c>
    </row>
    <row r="1334" spans="1:16" ht="17" hidden="1" x14ac:dyDescent="0.25">
      <c r="A1334" s="1" t="s">
        <v>11955</v>
      </c>
      <c r="B1334" s="1" t="s">
        <v>2778</v>
      </c>
      <c r="C1334" s="1">
        <v>8.5987310000000001E-9</v>
      </c>
      <c r="D1334" s="1">
        <f>mfs[[#This Row],[flux]]/1000</f>
        <v>8.5987310000000006E-12</v>
      </c>
      <c r="F1334" t="s">
        <v>4104</v>
      </c>
      <c r="G1334" t="s">
        <v>2778</v>
      </c>
      <c r="H1334" s="3">
        <v>6.7000895165945402E-11</v>
      </c>
      <c r="I1334">
        <f>_xlfn.XLOOKUP(b2b3[[#This Row],[rxn]],mfs[rxn],mfs[flux_scaled],0)</f>
        <v>6.7000895200000001E-10</v>
      </c>
      <c r="J1334">
        <f>(b2b3[[#This Row],[flux]]-b2b3[[#This Row],[flux in mfs]])/b2b3[[#This Row],[flux]]</f>
        <v>-9.0000000050827076</v>
      </c>
      <c r="K1334">
        <f>ABS(b2b3[[#This Row],[(mfs - b2+b3) / mfs]])</f>
        <v>9.0000000050827076</v>
      </c>
      <c r="L1334" t="b">
        <f>_xlfn.TEXTAFTER(b2b3[[#This Row],[rxn]],"-",-1)="SPONT"</f>
        <v>0</v>
      </c>
      <c r="M1334" t="str">
        <f>_xlfn.TEXTAFTER(b2b3[[#This Row],[rxn]],"-",-1)</f>
        <v>RPL6A</v>
      </c>
      <c r="N1334" t="str">
        <f>_xlfn.XLOOKUP("'PRO-"&amp;b2b3[[#This Row],[enz]]&amp;"'",'[1]Sheet2 (2)'!$A:$A,'[1]Sheet2 (2)'!$B:$B,"")</f>
        <v/>
      </c>
      <c r="O1334">
        <f>IFERROR(_xlfn.XLOOKUP(b2b3[[#This Row],[Column2]],Table17[[#This Row],[rxn-no-enz]],Table17[[#This Row],[flux]],0),0)</f>
        <v>0</v>
      </c>
      <c r="P1334" t="str">
        <f>_xlfn.TEXTBEFORE(b2b3[[#This Row],[rxn]],"-",-1,,,"")</f>
        <v>RIBOSUBSYN-RIBOSUB-RPL6A-FROM</v>
      </c>
    </row>
    <row r="1335" spans="1:16" ht="17" hidden="1" x14ac:dyDescent="0.25">
      <c r="A1335" s="1" t="s">
        <v>11956</v>
      </c>
      <c r="B1335" s="1" t="s">
        <v>2778</v>
      </c>
      <c r="C1335" s="1">
        <v>2.5709823E-8</v>
      </c>
      <c r="D1335" s="1">
        <f>mfs[[#This Row],[flux]]/1000</f>
        <v>2.5709822999999999E-11</v>
      </c>
      <c r="F1335" t="s">
        <v>4105</v>
      </c>
      <c r="G1335" t="s">
        <v>2778</v>
      </c>
      <c r="H1335" s="3">
        <v>6.7000895165945402E-11</v>
      </c>
      <c r="I1335">
        <f>_xlfn.XLOOKUP(b2b3[[#This Row],[rxn]],mfs[rxn],mfs[flux_scaled],0)</f>
        <v>6.7000895200000001E-10</v>
      </c>
      <c r="J1335">
        <f>(b2b3[[#This Row],[flux]]-b2b3[[#This Row],[flux in mfs]])/b2b3[[#This Row],[flux]]</f>
        <v>-9.0000000050827076</v>
      </c>
      <c r="K1335">
        <f>ABS(b2b3[[#This Row],[(mfs - b2+b3) / mfs]])</f>
        <v>9.0000000050827076</v>
      </c>
      <c r="L1335" t="b">
        <f>_xlfn.TEXTAFTER(b2b3[[#This Row],[rxn]],"-",-1)="SPONT"</f>
        <v>0</v>
      </c>
      <c r="M1335" t="str">
        <f>_xlfn.TEXTAFTER(b2b3[[#This Row],[rxn]],"-",-1)</f>
        <v>RPL7A</v>
      </c>
      <c r="N1335" t="str">
        <f>_xlfn.XLOOKUP("'PRO-"&amp;b2b3[[#This Row],[enz]]&amp;"'",'[1]Sheet2 (2)'!$A:$A,'[1]Sheet2 (2)'!$B:$B,"")</f>
        <v/>
      </c>
      <c r="O1335">
        <f>IFERROR(_xlfn.XLOOKUP(b2b3[[#This Row],[Column2]],Table17[[#This Row],[rxn-no-enz]],Table17[[#This Row],[flux]],0),0)</f>
        <v>0</v>
      </c>
      <c r="P1335" t="str">
        <f>_xlfn.TEXTBEFORE(b2b3[[#This Row],[rxn]],"-",-1,,,"")</f>
        <v>RIBOSUBSYN-RIBOSUB-RPL7A-FROM</v>
      </c>
    </row>
    <row r="1336" spans="1:16" ht="17" hidden="1" x14ac:dyDescent="0.25">
      <c r="A1336" s="1" t="s">
        <v>4497</v>
      </c>
      <c r="B1336" s="1" t="s">
        <v>2778</v>
      </c>
      <c r="C1336" s="1">
        <v>1.3575975300000001E-6</v>
      </c>
      <c r="D1336" s="1">
        <f>mfs[[#This Row],[flux]]/1000</f>
        <v>1.3575975300000001E-9</v>
      </c>
      <c r="F1336" t="s">
        <v>11514</v>
      </c>
      <c r="G1336" t="s">
        <v>2778</v>
      </c>
      <c r="H1336" s="3">
        <v>6.7000895165945402E-11</v>
      </c>
      <c r="I1336">
        <f>_xlfn.XLOOKUP(b2b3[[#This Row],[rxn]],mfs[rxn],mfs[flux_scaled],0)</f>
        <v>6.7000895200000001E-10</v>
      </c>
      <c r="J1336">
        <f>(b2b3[[#This Row],[flux]]-b2b3[[#This Row],[flux in mfs]])/b2b3[[#This Row],[flux]]</f>
        <v>-9.0000000050827076</v>
      </c>
      <c r="K1336">
        <f>ABS(b2b3[[#This Row],[(mfs - b2+b3) / mfs]])</f>
        <v>9.0000000050827076</v>
      </c>
      <c r="L1336" t="b">
        <f>_xlfn.TEXTAFTER(b2b3[[#This Row],[rxn]],"-",-1)="SPONT"</f>
        <v>0</v>
      </c>
      <c r="M1336" t="str">
        <f>_xlfn.TEXTAFTER(b2b3[[#This Row],[rxn]],"-",-1)</f>
        <v>RPL8A</v>
      </c>
      <c r="N1336" t="str">
        <f>_xlfn.XLOOKUP("'PRO-"&amp;b2b3[[#This Row],[enz]]&amp;"'",'[1]Sheet2 (2)'!$A:$A,'[1]Sheet2 (2)'!$B:$B,"")</f>
        <v/>
      </c>
      <c r="O1336">
        <f>IFERROR(_xlfn.XLOOKUP(b2b3[[#This Row],[Column2]],Table17[[#This Row],[rxn-no-enz]],Table17[[#This Row],[flux]],0),0)</f>
        <v>0</v>
      </c>
      <c r="P1336" t="str">
        <f>_xlfn.TEXTBEFORE(b2b3[[#This Row],[rxn]],"-",-1,,,"")</f>
        <v>RIBOSUBSYN-RIBOSUB-RPL8A-FROM</v>
      </c>
    </row>
    <row r="1337" spans="1:16" ht="17" hidden="1" x14ac:dyDescent="0.25">
      <c r="A1337" s="1" t="s">
        <v>4498</v>
      </c>
      <c r="B1337" s="1" t="s">
        <v>2778</v>
      </c>
      <c r="C1337" s="1">
        <v>4.0232578699999999E-7</v>
      </c>
      <c r="D1337" s="1">
        <f>mfs[[#This Row],[flux]]/1000</f>
        <v>4.0232578699999997E-10</v>
      </c>
      <c r="F1337" t="s">
        <v>4107</v>
      </c>
      <c r="G1337" t="s">
        <v>2778</v>
      </c>
      <c r="H1337" s="3">
        <v>6.7000895165945402E-11</v>
      </c>
      <c r="I1337">
        <f>_xlfn.XLOOKUP(b2b3[[#This Row],[rxn]],mfs[rxn],mfs[flux_scaled],0)</f>
        <v>6.7000895200000001E-10</v>
      </c>
      <c r="J1337">
        <f>(b2b3[[#This Row],[flux]]-b2b3[[#This Row],[flux in mfs]])/b2b3[[#This Row],[flux]]</f>
        <v>-9.0000000050827076</v>
      </c>
      <c r="K1337">
        <f>ABS(b2b3[[#This Row],[(mfs - b2+b3) / mfs]])</f>
        <v>9.0000000050827076</v>
      </c>
      <c r="L1337" t="b">
        <f>_xlfn.TEXTAFTER(b2b3[[#This Row],[rxn]],"-",-1)="SPONT"</f>
        <v>0</v>
      </c>
      <c r="M1337" t="str">
        <f>_xlfn.TEXTAFTER(b2b3[[#This Row],[rxn]],"-",-1)</f>
        <v>RPL9A</v>
      </c>
      <c r="N1337" t="str">
        <f>_xlfn.XLOOKUP("'PRO-"&amp;b2b3[[#This Row],[enz]]&amp;"'",'[1]Sheet2 (2)'!$A:$A,'[1]Sheet2 (2)'!$B:$B,"")</f>
        <v/>
      </c>
      <c r="O1337">
        <f>IFERROR(_xlfn.XLOOKUP(b2b3[[#This Row],[Column2]],Table17[[#This Row],[rxn-no-enz]],Table17[[#This Row],[flux]],0),0)</f>
        <v>0</v>
      </c>
      <c r="P1337" t="str">
        <f>_xlfn.TEXTBEFORE(b2b3[[#This Row],[rxn]],"-",-1,,,"")</f>
        <v>RIBOSUBSYN-RIBOSUB-RPL9A-FROM</v>
      </c>
    </row>
    <row r="1338" spans="1:16" ht="17" hidden="1" x14ac:dyDescent="0.25">
      <c r="A1338" s="1" t="s">
        <v>11957</v>
      </c>
      <c r="B1338" s="1" t="s">
        <v>2778</v>
      </c>
      <c r="C1338" s="1">
        <v>1.6992759800000001E-7</v>
      </c>
      <c r="D1338" s="1">
        <f>mfs[[#This Row],[flux]]/1000</f>
        <v>1.69927598E-10</v>
      </c>
      <c r="F1338" t="s">
        <v>4109</v>
      </c>
      <c r="G1338" t="s">
        <v>2778</v>
      </c>
      <c r="H1338" s="3">
        <v>6.7000895165945402E-11</v>
      </c>
      <c r="I1338">
        <f>_xlfn.XLOOKUP(b2b3[[#This Row],[rxn]],mfs[rxn],mfs[flux_scaled],0)</f>
        <v>6.7000895200000001E-10</v>
      </c>
      <c r="J1338">
        <f>(b2b3[[#This Row],[flux]]-b2b3[[#This Row],[flux in mfs]])/b2b3[[#This Row],[flux]]</f>
        <v>-9.0000000050827076</v>
      </c>
      <c r="K1338">
        <f>ABS(b2b3[[#This Row],[(mfs - b2+b3) / mfs]])</f>
        <v>9.0000000050827076</v>
      </c>
      <c r="L1338" t="b">
        <f>_xlfn.TEXTAFTER(b2b3[[#This Row],[rxn]],"-",-1)="SPONT"</f>
        <v>0</v>
      </c>
      <c r="M1338" t="str">
        <f>_xlfn.TEXTAFTER(b2b3[[#This Row],[rxn]],"-",-1)</f>
        <v>RPP1A</v>
      </c>
      <c r="N1338" t="str">
        <f>_xlfn.XLOOKUP("'PRO-"&amp;b2b3[[#This Row],[enz]]&amp;"'",'[1]Sheet2 (2)'!$A:$A,'[1]Sheet2 (2)'!$B:$B,"")</f>
        <v/>
      </c>
      <c r="O1338">
        <f>IFERROR(_xlfn.XLOOKUP(b2b3[[#This Row],[Column2]],Table17[[#This Row],[rxn-no-enz]],Table17[[#This Row],[flux]],0),0)</f>
        <v>0</v>
      </c>
      <c r="P1338" t="str">
        <f>_xlfn.TEXTBEFORE(b2b3[[#This Row],[rxn]],"-",-1,,,"")</f>
        <v>RIBOSUBSYN-RIBOSUB-RPP1A-FROM</v>
      </c>
    </row>
    <row r="1339" spans="1:16" ht="17" hidden="1" x14ac:dyDescent="0.25">
      <c r="A1339" s="1" t="s">
        <v>11958</v>
      </c>
      <c r="B1339" s="1" t="s">
        <v>2778</v>
      </c>
      <c r="C1339" s="1">
        <v>4.5517799000000003E-8</v>
      </c>
      <c r="D1339" s="1">
        <f>mfs[[#This Row],[flux]]/1000</f>
        <v>4.5517799000000004E-11</v>
      </c>
      <c r="F1339" t="s">
        <v>4111</v>
      </c>
      <c r="G1339" t="s">
        <v>2778</v>
      </c>
      <c r="H1339" s="3">
        <v>6.7000895165945402E-11</v>
      </c>
      <c r="I1339">
        <f>_xlfn.XLOOKUP(b2b3[[#This Row],[rxn]],mfs[rxn],mfs[flux_scaled],0)</f>
        <v>6.7000895200000001E-10</v>
      </c>
      <c r="J1339">
        <f>(b2b3[[#This Row],[flux]]-b2b3[[#This Row],[flux in mfs]])/b2b3[[#This Row],[flux]]</f>
        <v>-9.0000000050827076</v>
      </c>
      <c r="K1339">
        <f>ABS(b2b3[[#This Row],[(mfs - b2+b3) / mfs]])</f>
        <v>9.0000000050827076</v>
      </c>
      <c r="L1339" t="b">
        <f>_xlfn.TEXTAFTER(b2b3[[#This Row],[rxn]],"-",-1)="SPONT"</f>
        <v>0</v>
      </c>
      <c r="M1339" t="str">
        <f>_xlfn.TEXTAFTER(b2b3[[#This Row],[rxn]],"-",-1)</f>
        <v>RPS0A</v>
      </c>
      <c r="N1339" t="str">
        <f>_xlfn.XLOOKUP("'PRO-"&amp;b2b3[[#This Row],[enz]]&amp;"'",'[1]Sheet2 (2)'!$A:$A,'[1]Sheet2 (2)'!$B:$B,"")</f>
        <v/>
      </c>
      <c r="O1339">
        <f>IFERROR(_xlfn.XLOOKUP(b2b3[[#This Row],[Column2]],Table17[[#This Row],[rxn-no-enz]],Table17[[#This Row],[flux]],0),0)</f>
        <v>0</v>
      </c>
      <c r="P1339" t="str">
        <f>_xlfn.TEXTBEFORE(b2b3[[#This Row],[rxn]],"-",-1,,,"")</f>
        <v>RIBOSUBSYN-RIBOSUB-RPS0A-FROM</v>
      </c>
    </row>
    <row r="1340" spans="1:16" ht="17" hidden="1" x14ac:dyDescent="0.25">
      <c r="A1340" s="1" t="s">
        <v>11959</v>
      </c>
      <c r="B1340" s="1" t="s">
        <v>2778</v>
      </c>
      <c r="C1340" s="1">
        <v>3.7490898999999999E-8</v>
      </c>
      <c r="D1340" s="1">
        <f>mfs[[#This Row],[flux]]/1000</f>
        <v>3.7490899E-11</v>
      </c>
      <c r="F1340" t="s">
        <v>4112</v>
      </c>
      <c r="G1340" t="s">
        <v>2778</v>
      </c>
      <c r="H1340" s="3">
        <v>6.7000895165945402E-11</v>
      </c>
      <c r="I1340">
        <f>_xlfn.XLOOKUP(b2b3[[#This Row],[rxn]],mfs[rxn],mfs[flux_scaled],0)</f>
        <v>6.7000895200000001E-10</v>
      </c>
      <c r="J1340">
        <f>(b2b3[[#This Row],[flux]]-b2b3[[#This Row],[flux in mfs]])/b2b3[[#This Row],[flux]]</f>
        <v>-9.0000000050827076</v>
      </c>
      <c r="K1340">
        <f>ABS(b2b3[[#This Row],[(mfs - b2+b3) / mfs]])</f>
        <v>9.0000000050827076</v>
      </c>
      <c r="L1340" t="b">
        <f>_xlfn.TEXTAFTER(b2b3[[#This Row],[rxn]],"-",-1)="SPONT"</f>
        <v>0</v>
      </c>
      <c r="M1340" t="str">
        <f>_xlfn.TEXTAFTER(b2b3[[#This Row],[rxn]],"-",-1)</f>
        <v>RPS10A</v>
      </c>
      <c r="N1340" t="str">
        <f>_xlfn.XLOOKUP("'PRO-"&amp;b2b3[[#This Row],[enz]]&amp;"'",'[1]Sheet2 (2)'!$A:$A,'[1]Sheet2 (2)'!$B:$B,"")</f>
        <v/>
      </c>
      <c r="O1340">
        <f>IFERROR(_xlfn.XLOOKUP(b2b3[[#This Row],[Column2]],Table17[[#This Row],[rxn-no-enz]],Table17[[#This Row],[flux]],0),0)</f>
        <v>0</v>
      </c>
      <c r="P1340" t="str">
        <f>_xlfn.TEXTBEFORE(b2b3[[#This Row],[rxn]],"-",-1,,,"")</f>
        <v>RIBOSUBSYN-RIBOSUB-RPS10A-FROM</v>
      </c>
    </row>
    <row r="1341" spans="1:16" ht="17" hidden="1" x14ac:dyDescent="0.25">
      <c r="A1341" s="1" t="s">
        <v>4499</v>
      </c>
      <c r="B1341" s="1" t="s">
        <v>2778</v>
      </c>
      <c r="C1341" s="1">
        <v>8.9087662400000003E-7</v>
      </c>
      <c r="D1341" s="1">
        <f>mfs[[#This Row],[flux]]/1000</f>
        <v>8.9087662400000005E-10</v>
      </c>
      <c r="F1341" t="s">
        <v>4113</v>
      </c>
      <c r="G1341" t="s">
        <v>2778</v>
      </c>
      <c r="H1341" s="3">
        <v>6.7000895165945402E-11</v>
      </c>
      <c r="I1341">
        <f>_xlfn.XLOOKUP(b2b3[[#This Row],[rxn]],mfs[rxn],mfs[flux_scaled],0)</f>
        <v>6.7000895200000001E-10</v>
      </c>
      <c r="J1341">
        <f>(b2b3[[#This Row],[flux]]-b2b3[[#This Row],[flux in mfs]])/b2b3[[#This Row],[flux]]</f>
        <v>-9.0000000050827076</v>
      </c>
      <c r="K1341">
        <f>ABS(b2b3[[#This Row],[(mfs - b2+b3) / mfs]])</f>
        <v>9.0000000050827076</v>
      </c>
      <c r="L1341" t="b">
        <f>_xlfn.TEXTAFTER(b2b3[[#This Row],[rxn]],"-",-1)="SPONT"</f>
        <v>0</v>
      </c>
      <c r="M1341" t="str">
        <f>_xlfn.TEXTAFTER(b2b3[[#This Row],[rxn]],"-",-1)</f>
        <v>RPS11A</v>
      </c>
      <c r="N1341" t="str">
        <f>_xlfn.XLOOKUP("'PRO-"&amp;b2b3[[#This Row],[enz]]&amp;"'",'[1]Sheet2 (2)'!$A:$A,'[1]Sheet2 (2)'!$B:$B,"")</f>
        <v/>
      </c>
      <c r="O1341">
        <f>IFERROR(_xlfn.XLOOKUP(b2b3[[#This Row],[Column2]],Table17[[#This Row],[rxn-no-enz]],Table17[[#This Row],[flux]],0),0)</f>
        <v>0</v>
      </c>
      <c r="P1341" t="str">
        <f>_xlfn.TEXTBEFORE(b2b3[[#This Row],[rxn]],"-",-1,,,"")</f>
        <v>RIBOSUBSYN-RIBOSUB-RPS11A-FROM</v>
      </c>
    </row>
    <row r="1342" spans="1:16" ht="17" hidden="1" x14ac:dyDescent="0.25">
      <c r="A1342" s="1" t="s">
        <v>11960</v>
      </c>
      <c r="B1342" s="1" t="s">
        <v>2778</v>
      </c>
      <c r="C1342" s="1">
        <v>3.9389870000000002E-8</v>
      </c>
      <c r="D1342" s="1">
        <f>mfs[[#This Row],[flux]]/1000</f>
        <v>3.9389870000000002E-11</v>
      </c>
      <c r="F1342" t="s">
        <v>4114</v>
      </c>
      <c r="G1342" t="s">
        <v>2778</v>
      </c>
      <c r="H1342" s="3">
        <v>6.7000895165945402E-11</v>
      </c>
      <c r="I1342">
        <f>_xlfn.XLOOKUP(b2b3[[#This Row],[rxn]],mfs[rxn],mfs[flux_scaled],0)</f>
        <v>6.7000895200000001E-10</v>
      </c>
      <c r="J1342">
        <f>(b2b3[[#This Row],[flux]]-b2b3[[#This Row],[flux in mfs]])/b2b3[[#This Row],[flux]]</f>
        <v>-9.0000000050827076</v>
      </c>
      <c r="K1342">
        <f>ABS(b2b3[[#This Row],[(mfs - b2+b3) / mfs]])</f>
        <v>9.0000000050827076</v>
      </c>
      <c r="L1342" t="b">
        <f>_xlfn.TEXTAFTER(b2b3[[#This Row],[rxn]],"-",-1)="SPONT"</f>
        <v>0</v>
      </c>
      <c r="M1342" t="str">
        <f>_xlfn.TEXTAFTER(b2b3[[#This Row],[rxn]],"-",-1)</f>
        <v>RPS12</v>
      </c>
      <c r="N1342" t="str">
        <f>_xlfn.XLOOKUP("'PRO-"&amp;b2b3[[#This Row],[enz]]&amp;"'",'[1]Sheet2 (2)'!$A:$A,'[1]Sheet2 (2)'!$B:$B,"")</f>
        <v/>
      </c>
      <c r="O1342">
        <f>IFERROR(_xlfn.XLOOKUP(b2b3[[#This Row],[Column2]],Table17[[#This Row],[rxn-no-enz]],Table17[[#This Row],[flux]],0),0)</f>
        <v>0</v>
      </c>
      <c r="P1342" t="str">
        <f>_xlfn.TEXTBEFORE(b2b3[[#This Row],[rxn]],"-",-1,,,"")</f>
        <v>RIBOSUBSYN-RIBOSUB-RPS12-FROM</v>
      </c>
    </row>
    <row r="1343" spans="1:16" ht="17" hidden="1" x14ac:dyDescent="0.25">
      <c r="A1343" s="1" t="s">
        <v>11961</v>
      </c>
      <c r="B1343" s="1" t="s">
        <v>2778</v>
      </c>
      <c r="C1343" s="1">
        <v>1.81238336E-7</v>
      </c>
      <c r="D1343" s="1">
        <f>mfs[[#This Row],[flux]]/1000</f>
        <v>1.8123833600000001E-10</v>
      </c>
      <c r="F1343" t="s">
        <v>4115</v>
      </c>
      <c r="G1343" t="s">
        <v>2778</v>
      </c>
      <c r="H1343" s="3">
        <v>6.7000895165945402E-11</v>
      </c>
      <c r="I1343">
        <f>_xlfn.XLOOKUP(b2b3[[#This Row],[rxn]],mfs[rxn],mfs[flux_scaled],0)</f>
        <v>6.7000895200000001E-10</v>
      </c>
      <c r="J1343">
        <f>(b2b3[[#This Row],[flux]]-b2b3[[#This Row],[flux in mfs]])/b2b3[[#This Row],[flux]]</f>
        <v>-9.0000000050827076</v>
      </c>
      <c r="K1343">
        <f>ABS(b2b3[[#This Row],[(mfs - b2+b3) / mfs]])</f>
        <v>9.0000000050827076</v>
      </c>
      <c r="L1343" t="b">
        <f>_xlfn.TEXTAFTER(b2b3[[#This Row],[rxn]],"-",-1)="SPONT"</f>
        <v>0</v>
      </c>
      <c r="M1343" t="str">
        <f>_xlfn.TEXTAFTER(b2b3[[#This Row],[rxn]],"-",-1)</f>
        <v>RPS13</v>
      </c>
      <c r="N1343" t="str">
        <f>_xlfn.XLOOKUP("'PRO-"&amp;b2b3[[#This Row],[enz]]&amp;"'",'[1]Sheet2 (2)'!$A:$A,'[1]Sheet2 (2)'!$B:$B,"")</f>
        <v/>
      </c>
      <c r="O1343">
        <f>IFERROR(_xlfn.XLOOKUP(b2b3[[#This Row],[Column2]],Table17[[#This Row],[rxn-no-enz]],Table17[[#This Row],[flux]],0),0)</f>
        <v>0</v>
      </c>
      <c r="P1343" t="str">
        <f>_xlfn.TEXTBEFORE(b2b3[[#This Row],[rxn]],"-",-1,,,"")</f>
        <v>RIBOSUBSYN-RIBOSUB-RPS13-FROM</v>
      </c>
    </row>
    <row r="1344" spans="1:16" ht="17" hidden="1" x14ac:dyDescent="0.25">
      <c r="A1344" s="1" t="s">
        <v>11962</v>
      </c>
      <c r="B1344" s="1" t="s">
        <v>2778</v>
      </c>
      <c r="C1344" s="1">
        <v>2.3330589999999999E-9</v>
      </c>
      <c r="D1344" s="1">
        <f>mfs[[#This Row],[flux]]/1000</f>
        <v>2.333059E-12</v>
      </c>
      <c r="F1344" t="s">
        <v>4116</v>
      </c>
      <c r="G1344" t="s">
        <v>2778</v>
      </c>
      <c r="H1344" s="3">
        <v>6.7000895165945402E-11</v>
      </c>
      <c r="I1344">
        <f>_xlfn.XLOOKUP(b2b3[[#This Row],[rxn]],mfs[rxn],mfs[flux_scaled],0)</f>
        <v>6.7000895200000001E-10</v>
      </c>
      <c r="J1344">
        <f>(b2b3[[#This Row],[flux]]-b2b3[[#This Row],[flux in mfs]])/b2b3[[#This Row],[flux]]</f>
        <v>-9.0000000050827076</v>
      </c>
      <c r="K1344">
        <f>ABS(b2b3[[#This Row],[(mfs - b2+b3) / mfs]])</f>
        <v>9.0000000050827076</v>
      </c>
      <c r="L1344" t="b">
        <f>_xlfn.TEXTAFTER(b2b3[[#This Row],[rxn]],"-",-1)="SPONT"</f>
        <v>0</v>
      </c>
      <c r="M1344" t="str">
        <f>_xlfn.TEXTAFTER(b2b3[[#This Row],[rxn]],"-",-1)</f>
        <v>RPS14A</v>
      </c>
      <c r="N1344" t="str">
        <f>_xlfn.XLOOKUP("'PRO-"&amp;b2b3[[#This Row],[enz]]&amp;"'",'[1]Sheet2 (2)'!$A:$A,'[1]Sheet2 (2)'!$B:$B,"")</f>
        <v/>
      </c>
      <c r="O1344">
        <f>IFERROR(_xlfn.XLOOKUP(b2b3[[#This Row],[Column2]],Table17[[#This Row],[rxn-no-enz]],Table17[[#This Row],[flux]],0),0)</f>
        <v>0</v>
      </c>
      <c r="P1344" t="str">
        <f>_xlfn.TEXTBEFORE(b2b3[[#This Row],[rxn]],"-",-1,,,"")</f>
        <v>RIBOSUBSYN-RIBOSUB-RPS14A-FROM</v>
      </c>
    </row>
    <row r="1345" spans="1:16" ht="17" hidden="1" x14ac:dyDescent="0.25">
      <c r="A1345" s="1" t="s">
        <v>4500</v>
      </c>
      <c r="B1345" s="1" t="s">
        <v>2778</v>
      </c>
      <c r="C1345" s="1">
        <v>2.62346275E-7</v>
      </c>
      <c r="D1345" s="1">
        <f>mfs[[#This Row],[flux]]/1000</f>
        <v>2.6234627499999998E-10</v>
      </c>
      <c r="F1345" t="s">
        <v>4117</v>
      </c>
      <c r="G1345" t="s">
        <v>2778</v>
      </c>
      <c r="H1345" s="3">
        <v>6.7000895165945402E-11</v>
      </c>
      <c r="I1345">
        <f>_xlfn.XLOOKUP(b2b3[[#This Row],[rxn]],mfs[rxn],mfs[flux_scaled],0)</f>
        <v>6.7000895200000001E-10</v>
      </c>
      <c r="J1345">
        <f>(b2b3[[#This Row],[flux]]-b2b3[[#This Row],[flux in mfs]])/b2b3[[#This Row],[flux]]</f>
        <v>-9.0000000050827076</v>
      </c>
      <c r="K1345">
        <f>ABS(b2b3[[#This Row],[(mfs - b2+b3) / mfs]])</f>
        <v>9.0000000050827076</v>
      </c>
      <c r="L1345" t="b">
        <f>_xlfn.TEXTAFTER(b2b3[[#This Row],[rxn]],"-",-1)="SPONT"</f>
        <v>0</v>
      </c>
      <c r="M1345" t="str">
        <f>_xlfn.TEXTAFTER(b2b3[[#This Row],[rxn]],"-",-1)</f>
        <v>RPS16A</v>
      </c>
      <c r="N1345" t="str">
        <f>_xlfn.XLOOKUP("'PRO-"&amp;b2b3[[#This Row],[enz]]&amp;"'",'[1]Sheet2 (2)'!$A:$A,'[1]Sheet2 (2)'!$B:$B,"")</f>
        <v/>
      </c>
      <c r="O1345">
        <f>IFERROR(_xlfn.XLOOKUP(b2b3[[#This Row],[Column2]],Table17[[#This Row],[rxn-no-enz]],Table17[[#This Row],[flux]],0),0)</f>
        <v>0</v>
      </c>
      <c r="P1345" t="str">
        <f>_xlfn.TEXTBEFORE(b2b3[[#This Row],[rxn]],"-",-1,,,"")</f>
        <v>RIBOSUBSYN-RIBOSUB-RPS16A-FROM</v>
      </c>
    </row>
    <row r="1346" spans="1:16" ht="17" hidden="1" x14ac:dyDescent="0.25">
      <c r="A1346" s="1" t="s">
        <v>11964</v>
      </c>
      <c r="B1346" s="1" t="s">
        <v>2778</v>
      </c>
      <c r="C1346" s="1">
        <v>1.2318456500000001E-7</v>
      </c>
      <c r="D1346" s="1">
        <f>mfs[[#This Row],[flux]]/1000</f>
        <v>1.23184565E-10</v>
      </c>
      <c r="F1346" t="s">
        <v>4119</v>
      </c>
      <c r="G1346" t="s">
        <v>2778</v>
      </c>
      <c r="H1346" s="3">
        <v>6.7000895165945402E-11</v>
      </c>
      <c r="I1346">
        <f>_xlfn.XLOOKUP(b2b3[[#This Row],[rxn]],mfs[rxn],mfs[flux_scaled],0)</f>
        <v>6.7000895200000001E-10</v>
      </c>
      <c r="J1346">
        <f>(b2b3[[#This Row],[flux]]-b2b3[[#This Row],[flux in mfs]])/b2b3[[#This Row],[flux]]</f>
        <v>-9.0000000050827076</v>
      </c>
      <c r="K1346">
        <f>ABS(b2b3[[#This Row],[(mfs - b2+b3) / mfs]])</f>
        <v>9.0000000050827076</v>
      </c>
      <c r="L1346" t="b">
        <f>_xlfn.TEXTAFTER(b2b3[[#This Row],[rxn]],"-",-1)="SPONT"</f>
        <v>0</v>
      </c>
      <c r="M1346" t="str">
        <f>_xlfn.TEXTAFTER(b2b3[[#This Row],[rxn]],"-",-1)</f>
        <v>RPS18A</v>
      </c>
      <c r="N1346" t="str">
        <f>_xlfn.XLOOKUP("'PRO-"&amp;b2b3[[#This Row],[enz]]&amp;"'",'[1]Sheet2 (2)'!$A:$A,'[1]Sheet2 (2)'!$B:$B,"")</f>
        <v/>
      </c>
      <c r="O1346">
        <f>IFERROR(_xlfn.XLOOKUP(b2b3[[#This Row],[Column2]],Table17[[#This Row],[rxn-no-enz]],Table17[[#This Row],[flux]],0),0)</f>
        <v>0</v>
      </c>
      <c r="P1346" t="str">
        <f>_xlfn.TEXTBEFORE(b2b3[[#This Row],[rxn]],"-",-1,,,"")</f>
        <v>RIBOSUBSYN-RIBOSUB-RPS18A-FROM</v>
      </c>
    </row>
    <row r="1347" spans="1:16" ht="17" hidden="1" x14ac:dyDescent="0.25">
      <c r="A1347" s="1" t="s">
        <v>11965</v>
      </c>
      <c r="B1347" s="1" t="s">
        <v>2778</v>
      </c>
      <c r="C1347" s="1">
        <v>3.7447408000000002E-8</v>
      </c>
      <c r="D1347" s="1">
        <f>mfs[[#This Row],[flux]]/1000</f>
        <v>3.7447408E-11</v>
      </c>
      <c r="F1347" t="s">
        <v>4120</v>
      </c>
      <c r="G1347" t="s">
        <v>2778</v>
      </c>
      <c r="H1347" s="3">
        <v>6.7000895165945402E-11</v>
      </c>
      <c r="I1347">
        <f>_xlfn.XLOOKUP(b2b3[[#This Row],[rxn]],mfs[rxn],mfs[flux_scaled],0)</f>
        <v>6.7000895200000001E-10</v>
      </c>
      <c r="J1347">
        <f>(b2b3[[#This Row],[flux]]-b2b3[[#This Row],[flux in mfs]])/b2b3[[#This Row],[flux]]</f>
        <v>-9.0000000050827076</v>
      </c>
      <c r="K1347">
        <f>ABS(b2b3[[#This Row],[(mfs - b2+b3) / mfs]])</f>
        <v>9.0000000050827076</v>
      </c>
      <c r="L1347" t="b">
        <f>_xlfn.TEXTAFTER(b2b3[[#This Row],[rxn]],"-",-1)="SPONT"</f>
        <v>0</v>
      </c>
      <c r="M1347" t="str">
        <f>_xlfn.TEXTAFTER(b2b3[[#This Row],[rxn]],"-",-1)</f>
        <v>RPS19A</v>
      </c>
      <c r="N1347" t="str">
        <f>_xlfn.XLOOKUP("'PRO-"&amp;b2b3[[#This Row],[enz]]&amp;"'",'[1]Sheet2 (2)'!$A:$A,'[1]Sheet2 (2)'!$B:$B,"")</f>
        <v/>
      </c>
      <c r="O1347">
        <f>IFERROR(_xlfn.XLOOKUP(b2b3[[#This Row],[Column2]],Table17[[#This Row],[rxn-no-enz]],Table17[[#This Row],[flux]],0),0)</f>
        <v>0</v>
      </c>
      <c r="P1347" t="str">
        <f>_xlfn.TEXTBEFORE(b2b3[[#This Row],[rxn]],"-",-1,,,"")</f>
        <v>RIBOSUBSYN-RIBOSUB-RPS19A-FROM</v>
      </c>
    </row>
    <row r="1348" spans="1:16" ht="17" hidden="1" x14ac:dyDescent="0.25">
      <c r="A1348" s="1" t="s">
        <v>11966</v>
      </c>
      <c r="B1348" s="1" t="s">
        <v>2778</v>
      </c>
      <c r="C1348" s="1">
        <v>4.8119447000000002E-8</v>
      </c>
      <c r="D1348" s="1">
        <f>mfs[[#This Row],[flux]]/1000</f>
        <v>4.8119447000000002E-11</v>
      </c>
      <c r="F1348" t="s">
        <v>4121</v>
      </c>
      <c r="G1348" t="s">
        <v>2778</v>
      </c>
      <c r="H1348" s="3">
        <v>6.7000895165945402E-11</v>
      </c>
      <c r="I1348">
        <f>_xlfn.XLOOKUP(b2b3[[#This Row],[rxn]],mfs[rxn],mfs[flux_scaled],0)</f>
        <v>6.7000895200000001E-10</v>
      </c>
      <c r="J1348">
        <f>(b2b3[[#This Row],[flux]]-b2b3[[#This Row],[flux in mfs]])/b2b3[[#This Row],[flux]]</f>
        <v>-9.0000000050827076</v>
      </c>
      <c r="K1348">
        <f>ABS(b2b3[[#This Row],[(mfs - b2+b3) / mfs]])</f>
        <v>9.0000000050827076</v>
      </c>
      <c r="L1348" t="b">
        <f>_xlfn.TEXTAFTER(b2b3[[#This Row],[rxn]],"-",-1)="SPONT"</f>
        <v>0</v>
      </c>
      <c r="M1348" t="str">
        <f>_xlfn.TEXTAFTER(b2b3[[#This Row],[rxn]],"-",-1)</f>
        <v>RPS1A</v>
      </c>
      <c r="N1348" t="str">
        <f>_xlfn.XLOOKUP("'PRO-"&amp;b2b3[[#This Row],[enz]]&amp;"'",'[1]Sheet2 (2)'!$A:$A,'[1]Sheet2 (2)'!$B:$B,"")</f>
        <v/>
      </c>
      <c r="O1348">
        <f>IFERROR(_xlfn.XLOOKUP(b2b3[[#This Row],[Column2]],Table17[[#This Row],[rxn-no-enz]],Table17[[#This Row],[flux]],0),0)</f>
        <v>0</v>
      </c>
      <c r="P1348" t="str">
        <f>_xlfn.TEXTBEFORE(b2b3[[#This Row],[rxn]],"-",-1,,,"")</f>
        <v>RIBOSUBSYN-RIBOSUB-RPS1A-FROM</v>
      </c>
    </row>
    <row r="1349" spans="1:16" ht="17" hidden="1" x14ac:dyDescent="0.25">
      <c r="A1349" s="1" t="s">
        <v>11967</v>
      </c>
      <c r="B1349" s="1" t="s">
        <v>2778</v>
      </c>
      <c r="C1349" s="1">
        <v>9.0834006E-8</v>
      </c>
      <c r="D1349" s="1">
        <f>mfs[[#This Row],[flux]]/1000</f>
        <v>9.0834005999999997E-11</v>
      </c>
      <c r="F1349" t="s">
        <v>4122</v>
      </c>
      <c r="G1349" t="s">
        <v>2778</v>
      </c>
      <c r="H1349" s="3">
        <v>6.7000895165945402E-11</v>
      </c>
      <c r="I1349">
        <f>_xlfn.XLOOKUP(b2b3[[#This Row],[rxn]],mfs[rxn],mfs[flux_scaled],0)</f>
        <v>6.7000895200000001E-10</v>
      </c>
      <c r="J1349">
        <f>(b2b3[[#This Row],[flux]]-b2b3[[#This Row],[flux in mfs]])/b2b3[[#This Row],[flux]]</f>
        <v>-9.0000000050827076</v>
      </c>
      <c r="K1349">
        <f>ABS(b2b3[[#This Row],[(mfs - b2+b3) / mfs]])</f>
        <v>9.0000000050827076</v>
      </c>
      <c r="L1349" t="b">
        <f>_xlfn.TEXTAFTER(b2b3[[#This Row],[rxn]],"-",-1)="SPONT"</f>
        <v>0</v>
      </c>
      <c r="M1349" t="str">
        <f>_xlfn.TEXTAFTER(b2b3[[#This Row],[rxn]],"-",-1)</f>
        <v>RPS2</v>
      </c>
      <c r="N1349" t="str">
        <f>_xlfn.XLOOKUP("'PRO-"&amp;b2b3[[#This Row],[enz]]&amp;"'",'[1]Sheet2 (2)'!$A:$A,'[1]Sheet2 (2)'!$B:$B,"")</f>
        <v/>
      </c>
      <c r="O1349">
        <f>IFERROR(_xlfn.XLOOKUP(b2b3[[#This Row],[Column2]],Table17[[#This Row],[rxn-no-enz]],Table17[[#This Row],[flux]],0),0)</f>
        <v>0</v>
      </c>
      <c r="P1349" t="str">
        <f>_xlfn.TEXTBEFORE(b2b3[[#This Row],[rxn]],"-",-1,,,"")</f>
        <v>RIBOSUBSYN-RIBOSUB-RPS2-FROM</v>
      </c>
    </row>
    <row r="1350" spans="1:16" ht="17" hidden="1" x14ac:dyDescent="0.25">
      <c r="A1350" s="1" t="s">
        <v>11969</v>
      </c>
      <c r="B1350" s="1" t="s">
        <v>2778</v>
      </c>
      <c r="C1350" s="1">
        <v>1.6878251000000001E-8</v>
      </c>
      <c r="D1350" s="1">
        <f>mfs[[#This Row],[flux]]/1000</f>
        <v>1.6878251000000002E-11</v>
      </c>
      <c r="F1350" t="s">
        <v>4123</v>
      </c>
      <c r="G1350" t="s">
        <v>2778</v>
      </c>
      <c r="H1350" s="3">
        <v>6.7000895165945402E-11</v>
      </c>
      <c r="I1350">
        <f>_xlfn.XLOOKUP(b2b3[[#This Row],[rxn]],mfs[rxn],mfs[flux_scaled],0)</f>
        <v>6.7000895200000001E-10</v>
      </c>
      <c r="J1350">
        <f>(b2b3[[#This Row],[flux]]-b2b3[[#This Row],[flux in mfs]])/b2b3[[#This Row],[flux]]</f>
        <v>-9.0000000050827076</v>
      </c>
      <c r="K1350">
        <f>ABS(b2b3[[#This Row],[(mfs - b2+b3) / mfs]])</f>
        <v>9.0000000050827076</v>
      </c>
      <c r="L1350" t="b">
        <f>_xlfn.TEXTAFTER(b2b3[[#This Row],[rxn]],"-",-1)="SPONT"</f>
        <v>0</v>
      </c>
      <c r="M1350" t="str">
        <f>_xlfn.TEXTAFTER(b2b3[[#This Row],[rxn]],"-",-1)</f>
        <v>RPS20</v>
      </c>
      <c r="N1350" t="str">
        <f>_xlfn.XLOOKUP("'PRO-"&amp;b2b3[[#This Row],[enz]]&amp;"'",'[1]Sheet2 (2)'!$A:$A,'[1]Sheet2 (2)'!$B:$B,"")</f>
        <v/>
      </c>
      <c r="O1350">
        <f>IFERROR(_xlfn.XLOOKUP(b2b3[[#This Row],[Column2]],Table17[[#This Row],[rxn-no-enz]],Table17[[#This Row],[flux]],0),0)</f>
        <v>0</v>
      </c>
      <c r="P1350" t="str">
        <f>_xlfn.TEXTBEFORE(b2b3[[#This Row],[rxn]],"-",-1,,,"")</f>
        <v>RIBOSUBSYN-RIBOSUB-RPS20-FROM</v>
      </c>
    </row>
    <row r="1351" spans="1:16" ht="17" hidden="1" x14ac:dyDescent="0.25">
      <c r="A1351" s="1" t="s">
        <v>4501</v>
      </c>
      <c r="B1351" s="1" t="s">
        <v>2778</v>
      </c>
      <c r="C1351" s="1">
        <v>7.8333799999999994E-8</v>
      </c>
      <c r="D1351" s="1">
        <f>mfs[[#This Row],[flux]]/1000</f>
        <v>7.8333799999999999E-11</v>
      </c>
      <c r="F1351" t="s">
        <v>4124</v>
      </c>
      <c r="G1351" t="s">
        <v>2778</v>
      </c>
      <c r="H1351" s="3">
        <v>6.7000895165945402E-11</v>
      </c>
      <c r="I1351">
        <f>_xlfn.XLOOKUP(b2b3[[#This Row],[rxn]],mfs[rxn],mfs[flux_scaled],0)</f>
        <v>6.7000895200000001E-10</v>
      </c>
      <c r="J1351">
        <f>(b2b3[[#This Row],[flux]]-b2b3[[#This Row],[flux in mfs]])/b2b3[[#This Row],[flux]]</f>
        <v>-9.0000000050827076</v>
      </c>
      <c r="K1351">
        <f>ABS(b2b3[[#This Row],[(mfs - b2+b3) / mfs]])</f>
        <v>9.0000000050827076</v>
      </c>
      <c r="L1351" t="b">
        <f>_xlfn.TEXTAFTER(b2b3[[#This Row],[rxn]],"-",-1)="SPONT"</f>
        <v>0</v>
      </c>
      <c r="M1351" t="str">
        <f>_xlfn.TEXTAFTER(b2b3[[#This Row],[rxn]],"-",-1)</f>
        <v>RPS21A</v>
      </c>
      <c r="N1351" t="str">
        <f>_xlfn.XLOOKUP("'PRO-"&amp;b2b3[[#This Row],[enz]]&amp;"'",'[1]Sheet2 (2)'!$A:$A,'[1]Sheet2 (2)'!$B:$B,"")</f>
        <v/>
      </c>
      <c r="O1351">
        <f>IFERROR(_xlfn.XLOOKUP(b2b3[[#This Row],[Column2]],Table17[[#This Row],[rxn-no-enz]],Table17[[#This Row],[flux]],0),0)</f>
        <v>0</v>
      </c>
      <c r="P1351" t="str">
        <f>_xlfn.TEXTBEFORE(b2b3[[#This Row],[rxn]],"-",-1,,,"")</f>
        <v>RIBOSUBSYN-RIBOSUB-RPS21A-FROM</v>
      </c>
    </row>
    <row r="1352" spans="1:16" ht="17" hidden="1" x14ac:dyDescent="0.25">
      <c r="A1352" s="1" t="s">
        <v>4502</v>
      </c>
      <c r="B1352" s="1" t="s">
        <v>2778</v>
      </c>
      <c r="C1352" s="1">
        <v>7.8471456000000001E-8</v>
      </c>
      <c r="D1352" s="1">
        <f>mfs[[#This Row],[flux]]/1000</f>
        <v>7.8471456000000002E-11</v>
      </c>
      <c r="F1352" t="s">
        <v>4125</v>
      </c>
      <c r="G1352" t="s">
        <v>2778</v>
      </c>
      <c r="H1352" s="3">
        <v>6.7000895165945402E-11</v>
      </c>
      <c r="I1352">
        <f>_xlfn.XLOOKUP(b2b3[[#This Row],[rxn]],mfs[rxn],mfs[flux_scaled],0)</f>
        <v>6.7000895200000001E-10</v>
      </c>
      <c r="J1352">
        <f>(b2b3[[#This Row],[flux]]-b2b3[[#This Row],[flux in mfs]])/b2b3[[#This Row],[flux]]</f>
        <v>-9.0000000050827076</v>
      </c>
      <c r="K1352">
        <f>ABS(b2b3[[#This Row],[(mfs - b2+b3) / mfs]])</f>
        <v>9.0000000050827076</v>
      </c>
      <c r="L1352" t="b">
        <f>_xlfn.TEXTAFTER(b2b3[[#This Row],[rxn]],"-",-1)="SPONT"</f>
        <v>0</v>
      </c>
      <c r="M1352" t="str">
        <f>_xlfn.TEXTAFTER(b2b3[[#This Row],[rxn]],"-",-1)</f>
        <v>RPS22A</v>
      </c>
      <c r="N1352" t="str">
        <f>_xlfn.XLOOKUP("'PRO-"&amp;b2b3[[#This Row],[enz]]&amp;"'",'[1]Sheet2 (2)'!$A:$A,'[1]Sheet2 (2)'!$B:$B,"")</f>
        <v/>
      </c>
      <c r="O1352">
        <f>IFERROR(_xlfn.XLOOKUP(b2b3[[#This Row],[Column2]],Table17[[#This Row],[rxn-no-enz]],Table17[[#This Row],[flux]],0),0)</f>
        <v>0</v>
      </c>
      <c r="P1352" t="str">
        <f>_xlfn.TEXTBEFORE(b2b3[[#This Row],[rxn]],"-",-1,,,"")</f>
        <v>RIBOSUBSYN-RIBOSUB-RPS22A-FROM</v>
      </c>
    </row>
    <row r="1353" spans="1:16" ht="17" hidden="1" x14ac:dyDescent="0.25">
      <c r="A1353" s="1" t="s">
        <v>11970</v>
      </c>
      <c r="B1353" s="1" t="s">
        <v>2778</v>
      </c>
      <c r="C1353" s="1">
        <v>2.2302217800000001E-7</v>
      </c>
      <c r="D1353" s="1">
        <f>mfs[[#This Row],[flux]]/1000</f>
        <v>2.23022178E-10</v>
      </c>
      <c r="F1353" t="s">
        <v>4126</v>
      </c>
      <c r="G1353" t="s">
        <v>2778</v>
      </c>
      <c r="H1353" s="3">
        <v>1.9001863367981501E-11</v>
      </c>
      <c r="I1353">
        <f>_xlfn.XLOOKUP(b2b3[[#This Row],[rxn]],mfs[rxn],mfs[flux_scaled],0)</f>
        <v>1.9001863400000001E-10</v>
      </c>
      <c r="J1353">
        <f>(b2b3[[#This Row],[flux]]-b2b3[[#This Row],[flux in mfs]])/b2b3[[#This Row],[flux]]</f>
        <v>-9.0000000168501888</v>
      </c>
      <c r="K1353">
        <f>ABS(b2b3[[#This Row],[(mfs - b2+b3) / mfs]])</f>
        <v>9.0000000168501888</v>
      </c>
      <c r="L1353" t="b">
        <f>_xlfn.TEXTAFTER(b2b3[[#This Row],[rxn]],"-",-1)="SPONT"</f>
        <v>0</v>
      </c>
      <c r="M1353" t="str">
        <f>_xlfn.TEXTAFTER(b2b3[[#This Row],[rxn]],"-",-1)</f>
        <v>RPS23A</v>
      </c>
      <c r="N1353" t="str">
        <f>_xlfn.XLOOKUP("'PRO-"&amp;b2b3[[#This Row],[enz]]&amp;"'",'[1]Sheet2 (2)'!$A:$A,'[1]Sheet2 (2)'!$B:$B,"")</f>
        <v/>
      </c>
      <c r="O1353">
        <f>IFERROR(_xlfn.XLOOKUP(b2b3[[#This Row],[Column2]],Table17[[#This Row],[rxn-no-enz]],Table17[[#This Row],[flux]],0),0)</f>
        <v>0</v>
      </c>
      <c r="P1353" t="str">
        <f>_xlfn.TEXTBEFORE(b2b3[[#This Row],[rxn]],"-",-1,,,"")</f>
        <v>RIBOSUBSYN-RIBOSUB-RPS23A-FROM</v>
      </c>
    </row>
    <row r="1354" spans="1:16" ht="17" hidden="1" x14ac:dyDescent="0.25">
      <c r="A1354" s="1" t="s">
        <v>4503</v>
      </c>
      <c r="B1354" s="1" t="s">
        <v>2778</v>
      </c>
      <c r="C1354" s="1">
        <v>3.7002928399999998E-7</v>
      </c>
      <c r="D1354" s="1">
        <f>mfs[[#This Row],[flux]]/1000</f>
        <v>3.7002928399999999E-10</v>
      </c>
      <c r="F1354" t="s">
        <v>11515</v>
      </c>
      <c r="G1354" t="s">
        <v>2778</v>
      </c>
      <c r="H1354" s="3">
        <v>4.7999031797963901E-11</v>
      </c>
      <c r="I1354">
        <f>_xlfn.XLOOKUP(b2b3[[#This Row],[rxn]],mfs[rxn],mfs[flux_scaled],0)</f>
        <v>4.79990318E-10</v>
      </c>
      <c r="J1354">
        <f>(b2b3[[#This Row],[flux]]-b2b3[[#This Row],[flux in mfs]])/b2b3[[#This Row],[flux]]</f>
        <v>-9.0000000004241958</v>
      </c>
      <c r="K1354">
        <f>ABS(b2b3[[#This Row],[(mfs - b2+b3) / mfs]])</f>
        <v>9.0000000004241958</v>
      </c>
      <c r="L1354" t="b">
        <f>_xlfn.TEXTAFTER(b2b3[[#This Row],[rxn]],"-",-1)="SPONT"</f>
        <v>0</v>
      </c>
      <c r="M1354" t="str">
        <f>_xlfn.TEXTAFTER(b2b3[[#This Row],[rxn]],"-",-1)</f>
        <v>RPS23B</v>
      </c>
      <c r="N1354" t="str">
        <f>_xlfn.XLOOKUP("'PRO-"&amp;b2b3[[#This Row],[enz]]&amp;"'",'[1]Sheet2 (2)'!$A:$A,'[1]Sheet2 (2)'!$B:$B,"")</f>
        <v/>
      </c>
      <c r="O1354">
        <f>IFERROR(_xlfn.XLOOKUP(b2b3[[#This Row],[Column2]],Table17[[#This Row],[rxn-no-enz]],Table17[[#This Row],[flux]],0),0)</f>
        <v>0</v>
      </c>
      <c r="P1354" t="str">
        <f>_xlfn.TEXTBEFORE(b2b3[[#This Row],[rxn]],"-",-1,,,"")</f>
        <v>RIBOSUBSYN-RIBOSUB-RPS23A-FROM</v>
      </c>
    </row>
    <row r="1355" spans="1:16" ht="17" hidden="1" x14ac:dyDescent="0.25">
      <c r="A1355" s="1" t="s">
        <v>11971</v>
      </c>
      <c r="B1355" s="1" t="s">
        <v>2778</v>
      </c>
      <c r="C1355" s="1">
        <v>4.3039240000000003E-8</v>
      </c>
      <c r="D1355" s="1">
        <f>mfs[[#This Row],[flux]]/1000</f>
        <v>4.3039240000000002E-11</v>
      </c>
      <c r="F1355" t="s">
        <v>4127</v>
      </c>
      <c r="G1355" t="s">
        <v>2778</v>
      </c>
      <c r="H1355" s="3">
        <v>6.7000895165945402E-11</v>
      </c>
      <c r="I1355">
        <f>_xlfn.XLOOKUP(b2b3[[#This Row],[rxn]],mfs[rxn],mfs[flux_scaled],0)</f>
        <v>6.7000895200000001E-10</v>
      </c>
      <c r="J1355">
        <f>(b2b3[[#This Row],[flux]]-b2b3[[#This Row],[flux in mfs]])/b2b3[[#This Row],[flux]]</f>
        <v>-9.0000000050827076</v>
      </c>
      <c r="K1355">
        <f>ABS(b2b3[[#This Row],[(mfs - b2+b3) / mfs]])</f>
        <v>9.0000000050827076</v>
      </c>
      <c r="L1355" t="b">
        <f>_xlfn.TEXTAFTER(b2b3[[#This Row],[rxn]],"-",-1)="SPONT"</f>
        <v>0</v>
      </c>
      <c r="M1355" t="str">
        <f>_xlfn.TEXTAFTER(b2b3[[#This Row],[rxn]],"-",-1)</f>
        <v>RPS24A</v>
      </c>
      <c r="N1355" t="str">
        <f>_xlfn.XLOOKUP("'PRO-"&amp;b2b3[[#This Row],[enz]]&amp;"'",'[1]Sheet2 (2)'!$A:$A,'[1]Sheet2 (2)'!$B:$B,"")</f>
        <v/>
      </c>
      <c r="O1355">
        <f>IFERROR(_xlfn.XLOOKUP(b2b3[[#This Row],[Column2]],Table17[[#This Row],[rxn-no-enz]],Table17[[#This Row],[flux]],0),0)</f>
        <v>0</v>
      </c>
      <c r="P1355" t="str">
        <f>_xlfn.TEXTBEFORE(b2b3[[#This Row],[rxn]],"-",-1,,,"")</f>
        <v>RIBOSUBSYN-RIBOSUB-RPS24A-FROM</v>
      </c>
    </row>
    <row r="1356" spans="1:16" ht="17" hidden="1" x14ac:dyDescent="0.25">
      <c r="A1356" s="1" t="s">
        <v>11972</v>
      </c>
      <c r="B1356" s="1" t="s">
        <v>2778</v>
      </c>
      <c r="C1356" s="1">
        <v>2.8638958329999998E-6</v>
      </c>
      <c r="D1356" s="1">
        <f>mfs[[#This Row],[flux]]/1000</f>
        <v>2.8638958329999999E-9</v>
      </c>
      <c r="F1356" t="s">
        <v>4129</v>
      </c>
      <c r="G1356" t="s">
        <v>2778</v>
      </c>
      <c r="H1356" s="3">
        <v>6.7000895165945402E-11</v>
      </c>
      <c r="I1356">
        <f>_xlfn.XLOOKUP(b2b3[[#This Row],[rxn]],mfs[rxn],mfs[flux_scaled],0)</f>
        <v>6.7000895200000001E-10</v>
      </c>
      <c r="J1356">
        <f>(b2b3[[#This Row],[flux]]-b2b3[[#This Row],[flux in mfs]])/b2b3[[#This Row],[flux]]</f>
        <v>-9.0000000050827076</v>
      </c>
      <c r="K1356">
        <f>ABS(b2b3[[#This Row],[(mfs - b2+b3) / mfs]])</f>
        <v>9.0000000050827076</v>
      </c>
      <c r="L1356" t="b">
        <f>_xlfn.TEXTAFTER(b2b3[[#This Row],[rxn]],"-",-1)="SPONT"</f>
        <v>0</v>
      </c>
      <c r="M1356" t="str">
        <f>_xlfn.TEXTAFTER(b2b3[[#This Row],[rxn]],"-",-1)</f>
        <v>RPS26A</v>
      </c>
      <c r="N1356" t="str">
        <f>_xlfn.XLOOKUP("'PRO-"&amp;b2b3[[#This Row],[enz]]&amp;"'",'[1]Sheet2 (2)'!$A:$A,'[1]Sheet2 (2)'!$B:$B,"")</f>
        <v/>
      </c>
      <c r="O1356">
        <f>IFERROR(_xlfn.XLOOKUP(b2b3[[#This Row],[Column2]],Table17[[#This Row],[rxn-no-enz]],Table17[[#This Row],[flux]],0),0)</f>
        <v>0</v>
      </c>
      <c r="P1356" t="str">
        <f>_xlfn.TEXTBEFORE(b2b3[[#This Row],[rxn]],"-",-1,,,"")</f>
        <v>RIBOSUBSYN-RIBOSUB-RPS26A-FROM</v>
      </c>
    </row>
    <row r="1357" spans="1:16" ht="17" hidden="1" x14ac:dyDescent="0.25">
      <c r="A1357" s="1" t="s">
        <v>11973</v>
      </c>
      <c r="B1357" s="1" t="s">
        <v>2778</v>
      </c>
      <c r="C1357" s="1">
        <v>4.84441981E-7</v>
      </c>
      <c r="D1357" s="1">
        <f>mfs[[#This Row],[flux]]/1000</f>
        <v>4.8444198100000001E-10</v>
      </c>
      <c r="F1357" t="s">
        <v>4130</v>
      </c>
      <c r="G1357" t="s">
        <v>2778</v>
      </c>
      <c r="H1357" s="3">
        <v>6.7000895165945402E-11</v>
      </c>
      <c r="I1357">
        <f>_xlfn.XLOOKUP(b2b3[[#This Row],[rxn]],mfs[rxn],mfs[flux_scaled],0)</f>
        <v>6.7000895200000001E-10</v>
      </c>
      <c r="J1357">
        <f>(b2b3[[#This Row],[flux]]-b2b3[[#This Row],[flux in mfs]])/b2b3[[#This Row],[flux]]</f>
        <v>-9.0000000050827076</v>
      </c>
      <c r="K1357">
        <f>ABS(b2b3[[#This Row],[(mfs - b2+b3) / mfs]])</f>
        <v>9.0000000050827076</v>
      </c>
      <c r="L1357" t="b">
        <f>_xlfn.TEXTAFTER(b2b3[[#This Row],[rxn]],"-",-1)="SPONT"</f>
        <v>0</v>
      </c>
      <c r="M1357" t="str">
        <f>_xlfn.TEXTAFTER(b2b3[[#This Row],[rxn]],"-",-1)</f>
        <v>RPS27A</v>
      </c>
      <c r="N1357" t="str">
        <f>_xlfn.XLOOKUP("'PRO-"&amp;b2b3[[#This Row],[enz]]&amp;"'",'[1]Sheet2 (2)'!$A:$A,'[1]Sheet2 (2)'!$B:$B,"")</f>
        <v/>
      </c>
      <c r="O1357">
        <f>IFERROR(_xlfn.XLOOKUP(b2b3[[#This Row],[Column2]],Table17[[#This Row],[rxn-no-enz]],Table17[[#This Row],[flux]],0),0)</f>
        <v>0</v>
      </c>
      <c r="P1357" t="str">
        <f>_xlfn.TEXTBEFORE(b2b3[[#This Row],[rxn]],"-",-1,,,"")</f>
        <v>RIBOSUBSYN-RIBOSUB-RPS27A-FROM</v>
      </c>
    </row>
    <row r="1358" spans="1:16" ht="17" hidden="1" x14ac:dyDescent="0.25">
      <c r="A1358" s="1" t="s">
        <v>11974</v>
      </c>
      <c r="B1358" s="1" t="s">
        <v>2778</v>
      </c>
      <c r="C1358" s="1">
        <v>9.9089943000000001E-8</v>
      </c>
      <c r="D1358" s="1">
        <f>mfs[[#This Row],[flux]]/1000</f>
        <v>9.9089943000000003E-11</v>
      </c>
      <c r="F1358" t="s">
        <v>4131</v>
      </c>
      <c r="G1358" t="s">
        <v>2778</v>
      </c>
      <c r="H1358" s="3">
        <v>6.7000895165945402E-11</v>
      </c>
      <c r="I1358">
        <f>_xlfn.XLOOKUP(b2b3[[#This Row],[rxn]],mfs[rxn],mfs[flux_scaled],0)</f>
        <v>6.7000895200000001E-10</v>
      </c>
      <c r="J1358">
        <f>(b2b3[[#This Row],[flux]]-b2b3[[#This Row],[flux in mfs]])/b2b3[[#This Row],[flux]]</f>
        <v>-9.0000000050827076</v>
      </c>
      <c r="K1358">
        <f>ABS(b2b3[[#This Row],[(mfs - b2+b3) / mfs]])</f>
        <v>9.0000000050827076</v>
      </c>
      <c r="L1358" t="b">
        <f>_xlfn.TEXTAFTER(b2b3[[#This Row],[rxn]],"-",-1)="SPONT"</f>
        <v>0</v>
      </c>
      <c r="M1358" t="str">
        <f>_xlfn.TEXTAFTER(b2b3[[#This Row],[rxn]],"-",-1)</f>
        <v>RPS28A</v>
      </c>
      <c r="N1358" t="str">
        <f>_xlfn.XLOOKUP("'PRO-"&amp;b2b3[[#This Row],[enz]]&amp;"'",'[1]Sheet2 (2)'!$A:$A,'[1]Sheet2 (2)'!$B:$B,"")</f>
        <v/>
      </c>
      <c r="O1358">
        <f>IFERROR(_xlfn.XLOOKUP(b2b3[[#This Row],[Column2]],Table17[[#This Row],[rxn-no-enz]],Table17[[#This Row],[flux]],0),0)</f>
        <v>0</v>
      </c>
      <c r="P1358" t="str">
        <f>_xlfn.TEXTBEFORE(b2b3[[#This Row],[rxn]],"-",-1,,,"")</f>
        <v>RIBOSUBSYN-RIBOSUB-RPS28A-FROM</v>
      </c>
    </row>
    <row r="1359" spans="1:16" ht="17" hidden="1" x14ac:dyDescent="0.25">
      <c r="A1359" s="1" t="s">
        <v>4507</v>
      </c>
      <c r="B1359" s="1" t="s">
        <v>2778</v>
      </c>
      <c r="C1359" s="1">
        <v>1.6514613000000001E-7</v>
      </c>
      <c r="D1359" s="1">
        <f>mfs[[#This Row],[flux]]/1000</f>
        <v>1.6514613000000002E-10</v>
      </c>
      <c r="F1359" t="s">
        <v>4132</v>
      </c>
      <c r="G1359" t="s">
        <v>2778</v>
      </c>
      <c r="H1359" s="3">
        <v>6.7000895165945402E-11</v>
      </c>
      <c r="I1359">
        <f>_xlfn.XLOOKUP(b2b3[[#This Row],[rxn]],mfs[rxn],mfs[flux_scaled],0)</f>
        <v>6.7000895200000001E-10</v>
      </c>
      <c r="J1359">
        <f>(b2b3[[#This Row],[flux]]-b2b3[[#This Row],[flux in mfs]])/b2b3[[#This Row],[flux]]</f>
        <v>-9.0000000050827076</v>
      </c>
      <c r="K1359">
        <f>ABS(b2b3[[#This Row],[(mfs - b2+b3) / mfs]])</f>
        <v>9.0000000050827076</v>
      </c>
      <c r="L1359" t="b">
        <f>_xlfn.TEXTAFTER(b2b3[[#This Row],[rxn]],"-",-1)="SPONT"</f>
        <v>0</v>
      </c>
      <c r="M1359" t="str">
        <f>_xlfn.TEXTAFTER(b2b3[[#This Row],[rxn]],"-",-1)</f>
        <v>RPS29A</v>
      </c>
      <c r="N1359" t="str">
        <f>_xlfn.XLOOKUP("'PRO-"&amp;b2b3[[#This Row],[enz]]&amp;"'",'[1]Sheet2 (2)'!$A:$A,'[1]Sheet2 (2)'!$B:$B,"")</f>
        <v/>
      </c>
      <c r="O1359">
        <f>IFERROR(_xlfn.XLOOKUP(b2b3[[#This Row],[Column2]],Table17[[#This Row],[rxn-no-enz]],Table17[[#This Row],[flux]],0),0)</f>
        <v>0</v>
      </c>
      <c r="P1359" t="str">
        <f>_xlfn.TEXTBEFORE(b2b3[[#This Row],[rxn]],"-",-1,,,"")</f>
        <v>RIBOSUBSYN-RIBOSUB-RPS29A-FROM</v>
      </c>
    </row>
    <row r="1360" spans="1:16" ht="17" hidden="1" x14ac:dyDescent="0.25">
      <c r="A1360" s="1" t="s">
        <v>4508</v>
      </c>
      <c r="B1360" s="1" t="s">
        <v>2778</v>
      </c>
      <c r="C1360" s="1">
        <v>4.0610599E-8</v>
      </c>
      <c r="D1360" s="1">
        <f>mfs[[#This Row],[flux]]/1000</f>
        <v>4.0610598999999999E-11</v>
      </c>
      <c r="F1360" t="s">
        <v>4133</v>
      </c>
      <c r="G1360" t="s">
        <v>2778</v>
      </c>
      <c r="H1360" s="3">
        <v>6.7000895165945402E-11</v>
      </c>
      <c r="I1360">
        <f>_xlfn.XLOOKUP(b2b3[[#This Row],[rxn]],mfs[rxn],mfs[flux_scaled],0)</f>
        <v>6.7000895200000001E-10</v>
      </c>
      <c r="J1360">
        <f>(b2b3[[#This Row],[flux]]-b2b3[[#This Row],[flux in mfs]])/b2b3[[#This Row],[flux]]</f>
        <v>-9.0000000050827076</v>
      </c>
      <c r="K1360">
        <f>ABS(b2b3[[#This Row],[(mfs - b2+b3) / mfs]])</f>
        <v>9.0000000050827076</v>
      </c>
      <c r="L1360" t="b">
        <f>_xlfn.TEXTAFTER(b2b3[[#This Row],[rxn]],"-",-1)="SPONT"</f>
        <v>0</v>
      </c>
      <c r="M1360" t="str">
        <f>_xlfn.TEXTAFTER(b2b3[[#This Row],[rxn]],"-",-1)</f>
        <v>RPS3</v>
      </c>
      <c r="N1360" t="str">
        <f>_xlfn.XLOOKUP("'PRO-"&amp;b2b3[[#This Row],[enz]]&amp;"'",'[1]Sheet2 (2)'!$A:$A,'[1]Sheet2 (2)'!$B:$B,"")</f>
        <v/>
      </c>
      <c r="O1360">
        <f>IFERROR(_xlfn.XLOOKUP(b2b3[[#This Row],[Column2]],Table17[[#This Row],[rxn-no-enz]],Table17[[#This Row],[flux]],0),0)</f>
        <v>0</v>
      </c>
      <c r="P1360" t="str">
        <f>_xlfn.TEXTBEFORE(b2b3[[#This Row],[rxn]],"-",-1,,,"")</f>
        <v>RIBOSUBSYN-RIBOSUB-RPS3-FROM</v>
      </c>
    </row>
    <row r="1361" spans="1:16" ht="17" hidden="1" x14ac:dyDescent="0.25">
      <c r="A1361" s="1" t="s">
        <v>11975</v>
      </c>
      <c r="B1361" s="1" t="s">
        <v>2778</v>
      </c>
      <c r="C1361" s="1">
        <v>8.0617545000000005E-8</v>
      </c>
      <c r="D1361" s="1">
        <f>mfs[[#This Row],[flux]]/1000</f>
        <v>8.0617545E-11</v>
      </c>
      <c r="F1361" t="s">
        <v>4134</v>
      </c>
      <c r="G1361" t="s">
        <v>2778</v>
      </c>
      <c r="H1361" s="3">
        <v>6.7000895165945402E-11</v>
      </c>
      <c r="I1361">
        <f>_xlfn.XLOOKUP(b2b3[[#This Row],[rxn]],mfs[rxn],mfs[flux_scaled],0)</f>
        <v>6.7000895200000001E-10</v>
      </c>
      <c r="J1361">
        <f>(b2b3[[#This Row],[flux]]-b2b3[[#This Row],[flux in mfs]])/b2b3[[#This Row],[flux]]</f>
        <v>-9.0000000050827076</v>
      </c>
      <c r="K1361">
        <f>ABS(b2b3[[#This Row],[(mfs - b2+b3) / mfs]])</f>
        <v>9.0000000050827076</v>
      </c>
      <c r="L1361" t="b">
        <f>_xlfn.TEXTAFTER(b2b3[[#This Row],[rxn]],"-",-1)="SPONT"</f>
        <v>0</v>
      </c>
      <c r="M1361" t="str">
        <f>_xlfn.TEXTAFTER(b2b3[[#This Row],[rxn]],"-",-1)</f>
        <v>RPS30A</v>
      </c>
      <c r="N1361" t="str">
        <f>_xlfn.XLOOKUP("'PRO-"&amp;b2b3[[#This Row],[enz]]&amp;"'",'[1]Sheet2 (2)'!$A:$A,'[1]Sheet2 (2)'!$B:$B,"")</f>
        <v/>
      </c>
      <c r="O1361">
        <f>IFERROR(_xlfn.XLOOKUP(b2b3[[#This Row],[Column2]],Table17[[#This Row],[rxn-no-enz]],Table17[[#This Row],[flux]],0),0)</f>
        <v>0</v>
      </c>
      <c r="P1361" t="str">
        <f>_xlfn.TEXTBEFORE(b2b3[[#This Row],[rxn]],"-",-1,,,"")</f>
        <v>RIBOSUBSYN-RIBOSUB-RPS30A-FROM</v>
      </c>
    </row>
    <row r="1362" spans="1:16" ht="17" hidden="1" x14ac:dyDescent="0.25">
      <c r="A1362" s="1" t="s">
        <v>4509</v>
      </c>
      <c r="B1362" s="1" t="s">
        <v>2778</v>
      </c>
      <c r="C1362" s="1">
        <v>3.8123497499999997E-7</v>
      </c>
      <c r="D1362" s="1">
        <f>mfs[[#This Row],[flux]]/1000</f>
        <v>3.8123497499999997E-10</v>
      </c>
      <c r="F1362" t="s">
        <v>4136</v>
      </c>
      <c r="G1362" t="s">
        <v>2778</v>
      </c>
      <c r="H1362" s="3">
        <v>6.7000895165945402E-11</v>
      </c>
      <c r="I1362">
        <f>_xlfn.XLOOKUP(b2b3[[#This Row],[rxn]],mfs[rxn],mfs[flux_scaled],0)</f>
        <v>6.7000895200000001E-10</v>
      </c>
      <c r="J1362">
        <f>(b2b3[[#This Row],[flux]]-b2b3[[#This Row],[flux in mfs]])/b2b3[[#This Row],[flux]]</f>
        <v>-9.0000000050827076</v>
      </c>
      <c r="K1362">
        <f>ABS(b2b3[[#This Row],[(mfs - b2+b3) / mfs]])</f>
        <v>9.0000000050827076</v>
      </c>
      <c r="L1362" t="b">
        <f>_xlfn.TEXTAFTER(b2b3[[#This Row],[rxn]],"-",-1)="SPONT"</f>
        <v>0</v>
      </c>
      <c r="M1362" t="str">
        <f>_xlfn.TEXTAFTER(b2b3[[#This Row],[rxn]],"-",-1)</f>
        <v>RPS4A</v>
      </c>
      <c r="N1362" t="str">
        <f>_xlfn.XLOOKUP("'PRO-"&amp;b2b3[[#This Row],[enz]]&amp;"'",'[1]Sheet2 (2)'!$A:$A,'[1]Sheet2 (2)'!$B:$B,"")</f>
        <v/>
      </c>
      <c r="O1362">
        <f>IFERROR(_xlfn.XLOOKUP(b2b3[[#This Row],[Column2]],Table17[[#This Row],[rxn-no-enz]],Table17[[#This Row],[flux]],0),0)</f>
        <v>0</v>
      </c>
      <c r="P1362" t="str">
        <f>_xlfn.TEXTBEFORE(b2b3[[#This Row],[rxn]],"-",-1,,,"")</f>
        <v>RIBOSUBSYN-RIBOSUB-RPS4A-FROM</v>
      </c>
    </row>
    <row r="1363" spans="1:16" ht="17" hidden="1" x14ac:dyDescent="0.25">
      <c r="A1363" s="1" t="s">
        <v>11976</v>
      </c>
      <c r="B1363" s="1" t="s">
        <v>2778</v>
      </c>
      <c r="C1363" s="1">
        <v>1.6112211299999999E-7</v>
      </c>
      <c r="D1363" s="1">
        <f>mfs[[#This Row],[flux]]/1000</f>
        <v>1.6112211299999998E-10</v>
      </c>
      <c r="F1363" t="s">
        <v>4137</v>
      </c>
      <c r="G1363" t="s">
        <v>2778</v>
      </c>
      <c r="H1363" s="3">
        <v>6.7000895165945402E-11</v>
      </c>
      <c r="I1363">
        <f>_xlfn.XLOOKUP(b2b3[[#This Row],[rxn]],mfs[rxn],mfs[flux_scaled],0)</f>
        <v>6.7000895200000001E-10</v>
      </c>
      <c r="J1363">
        <f>(b2b3[[#This Row],[flux]]-b2b3[[#This Row],[flux in mfs]])/b2b3[[#This Row],[flux]]</f>
        <v>-9.0000000050827076</v>
      </c>
      <c r="K1363">
        <f>ABS(b2b3[[#This Row],[(mfs - b2+b3) / mfs]])</f>
        <v>9.0000000050827076</v>
      </c>
      <c r="L1363" t="b">
        <f>_xlfn.TEXTAFTER(b2b3[[#This Row],[rxn]],"-",-1)="SPONT"</f>
        <v>0</v>
      </c>
      <c r="M1363" t="str">
        <f>_xlfn.TEXTAFTER(b2b3[[#This Row],[rxn]],"-",-1)</f>
        <v>RPS5</v>
      </c>
      <c r="N1363" t="str">
        <f>_xlfn.XLOOKUP("'PRO-"&amp;b2b3[[#This Row],[enz]]&amp;"'",'[1]Sheet2 (2)'!$A:$A,'[1]Sheet2 (2)'!$B:$B,"")</f>
        <v/>
      </c>
      <c r="O1363">
        <f>IFERROR(_xlfn.XLOOKUP(b2b3[[#This Row],[Column2]],Table17[[#This Row],[rxn-no-enz]],Table17[[#This Row],[flux]],0),0)</f>
        <v>0</v>
      </c>
      <c r="P1363" t="str">
        <f>_xlfn.TEXTBEFORE(b2b3[[#This Row],[rxn]],"-",-1,,,"")</f>
        <v>RIBOSUBSYN-RIBOSUB-RPS5-FROM</v>
      </c>
    </row>
    <row r="1364" spans="1:16" ht="17" hidden="1" x14ac:dyDescent="0.25">
      <c r="A1364" s="1" t="s">
        <v>11977</v>
      </c>
      <c r="B1364" s="1" t="s">
        <v>2778</v>
      </c>
      <c r="C1364" s="1">
        <v>5.7580388999999998E-8</v>
      </c>
      <c r="D1364" s="1">
        <f>mfs[[#This Row],[flux]]/1000</f>
        <v>5.7580389000000001E-11</v>
      </c>
      <c r="F1364" t="s">
        <v>4138</v>
      </c>
      <c r="G1364" t="s">
        <v>2778</v>
      </c>
      <c r="H1364" s="3">
        <v>6.7000895165945402E-11</v>
      </c>
      <c r="I1364">
        <f>_xlfn.XLOOKUP(b2b3[[#This Row],[rxn]],mfs[rxn],mfs[flux_scaled],0)</f>
        <v>6.7000895200000001E-10</v>
      </c>
      <c r="J1364">
        <f>(b2b3[[#This Row],[flux]]-b2b3[[#This Row],[flux in mfs]])/b2b3[[#This Row],[flux]]</f>
        <v>-9.0000000050827076</v>
      </c>
      <c r="K1364">
        <f>ABS(b2b3[[#This Row],[(mfs - b2+b3) / mfs]])</f>
        <v>9.0000000050827076</v>
      </c>
      <c r="L1364" t="b">
        <f>_xlfn.TEXTAFTER(b2b3[[#This Row],[rxn]],"-",-1)="SPONT"</f>
        <v>0</v>
      </c>
      <c r="M1364" t="str">
        <f>_xlfn.TEXTAFTER(b2b3[[#This Row],[rxn]],"-",-1)</f>
        <v>RPS6A</v>
      </c>
      <c r="N1364" t="str">
        <f>_xlfn.XLOOKUP("'PRO-"&amp;b2b3[[#This Row],[enz]]&amp;"'",'[1]Sheet2 (2)'!$A:$A,'[1]Sheet2 (2)'!$B:$B,"")</f>
        <v/>
      </c>
      <c r="O1364">
        <f>IFERROR(_xlfn.XLOOKUP(b2b3[[#This Row],[Column2]],Table17[[#This Row],[rxn-no-enz]],Table17[[#This Row],[flux]],0),0)</f>
        <v>0</v>
      </c>
      <c r="P1364" t="str">
        <f>_xlfn.TEXTBEFORE(b2b3[[#This Row],[rxn]],"-",-1,,,"")</f>
        <v>RIBOSUBSYN-RIBOSUB-RPS6A-FROM</v>
      </c>
    </row>
    <row r="1365" spans="1:16" ht="17" hidden="1" x14ac:dyDescent="0.25">
      <c r="A1365" s="1" t="s">
        <v>4511</v>
      </c>
      <c r="B1365" s="1" t="s">
        <v>2778</v>
      </c>
      <c r="C1365" s="1">
        <v>1.5017555E-8</v>
      </c>
      <c r="D1365" s="1">
        <f>mfs[[#This Row],[flux]]/1000</f>
        <v>1.5017555000000001E-11</v>
      </c>
      <c r="F1365" t="s">
        <v>4139</v>
      </c>
      <c r="G1365" t="s">
        <v>2778</v>
      </c>
      <c r="H1365" s="3">
        <v>6.7000895165945402E-11</v>
      </c>
      <c r="I1365">
        <f>_xlfn.XLOOKUP(b2b3[[#This Row],[rxn]],mfs[rxn],mfs[flux_scaled],0)</f>
        <v>6.7000895200000001E-10</v>
      </c>
      <c r="J1365">
        <f>(b2b3[[#This Row],[flux]]-b2b3[[#This Row],[flux in mfs]])/b2b3[[#This Row],[flux]]</f>
        <v>-9.0000000050827076</v>
      </c>
      <c r="K1365">
        <f>ABS(b2b3[[#This Row],[(mfs - b2+b3) / mfs]])</f>
        <v>9.0000000050827076</v>
      </c>
      <c r="L1365" t="b">
        <f>_xlfn.TEXTAFTER(b2b3[[#This Row],[rxn]],"-",-1)="SPONT"</f>
        <v>0</v>
      </c>
      <c r="M1365" t="str">
        <f>_xlfn.TEXTAFTER(b2b3[[#This Row],[rxn]],"-",-1)</f>
        <v>RPS7A</v>
      </c>
      <c r="N1365" t="str">
        <f>_xlfn.XLOOKUP("'PRO-"&amp;b2b3[[#This Row],[enz]]&amp;"'",'[1]Sheet2 (2)'!$A:$A,'[1]Sheet2 (2)'!$B:$B,"")</f>
        <v/>
      </c>
      <c r="O1365">
        <f>IFERROR(_xlfn.XLOOKUP(b2b3[[#This Row],[Column2]],Table17[[#This Row],[rxn-no-enz]],Table17[[#This Row],[flux]],0),0)</f>
        <v>0</v>
      </c>
      <c r="P1365" t="str">
        <f>_xlfn.TEXTBEFORE(b2b3[[#This Row],[rxn]],"-",-1,,,"")</f>
        <v>RIBOSUBSYN-RIBOSUB-RPS7A-FROM</v>
      </c>
    </row>
    <row r="1366" spans="1:16" ht="17" hidden="1" x14ac:dyDescent="0.25">
      <c r="A1366" s="1" t="s">
        <v>4512</v>
      </c>
      <c r="B1366" s="1" t="s">
        <v>2778</v>
      </c>
      <c r="C1366" s="1">
        <v>9.9466717000000006E-8</v>
      </c>
      <c r="D1366" s="1">
        <f>mfs[[#This Row],[flux]]/1000</f>
        <v>9.9466717000000005E-11</v>
      </c>
      <c r="F1366" t="s">
        <v>4140</v>
      </c>
      <c r="G1366" t="s">
        <v>2778</v>
      </c>
      <c r="H1366" s="3">
        <v>6.7000895165945402E-11</v>
      </c>
      <c r="I1366">
        <f>_xlfn.XLOOKUP(b2b3[[#This Row],[rxn]],mfs[rxn],mfs[flux_scaled],0)</f>
        <v>6.7000895200000001E-10</v>
      </c>
      <c r="J1366">
        <f>(b2b3[[#This Row],[flux]]-b2b3[[#This Row],[flux in mfs]])/b2b3[[#This Row],[flux]]</f>
        <v>-9.0000000050827076</v>
      </c>
      <c r="K1366">
        <f>ABS(b2b3[[#This Row],[(mfs - b2+b3) / mfs]])</f>
        <v>9.0000000050827076</v>
      </c>
      <c r="L1366" t="b">
        <f>_xlfn.TEXTAFTER(b2b3[[#This Row],[rxn]],"-",-1)="SPONT"</f>
        <v>0</v>
      </c>
      <c r="M1366" t="str">
        <f>_xlfn.TEXTAFTER(b2b3[[#This Row],[rxn]],"-",-1)</f>
        <v>RPS8A</v>
      </c>
      <c r="N1366" t="str">
        <f>_xlfn.XLOOKUP("'PRO-"&amp;b2b3[[#This Row],[enz]]&amp;"'",'[1]Sheet2 (2)'!$A:$A,'[1]Sheet2 (2)'!$B:$B,"")</f>
        <v/>
      </c>
      <c r="O1366">
        <f>IFERROR(_xlfn.XLOOKUP(b2b3[[#This Row],[Column2]],Table17[[#This Row],[rxn-no-enz]],Table17[[#This Row],[flux]],0),0)</f>
        <v>0</v>
      </c>
      <c r="P1366" t="str">
        <f>_xlfn.TEXTBEFORE(b2b3[[#This Row],[rxn]],"-",-1,,,"")</f>
        <v>RIBOSUBSYN-RIBOSUB-RPS8A-FROM</v>
      </c>
    </row>
    <row r="1367" spans="1:16" ht="17" hidden="1" x14ac:dyDescent="0.25">
      <c r="A1367" s="1" t="s">
        <v>11978</v>
      </c>
      <c r="B1367" s="1" t="s">
        <v>2778</v>
      </c>
      <c r="C1367" s="1">
        <v>3.8133150000000003E-9</v>
      </c>
      <c r="D1367" s="1">
        <f>mfs[[#This Row],[flux]]/1000</f>
        <v>3.8133150000000001E-12</v>
      </c>
      <c r="F1367" t="s">
        <v>4141</v>
      </c>
      <c r="G1367" t="s">
        <v>2778</v>
      </c>
      <c r="H1367" s="3">
        <v>6.7000895165945402E-11</v>
      </c>
      <c r="I1367">
        <f>_xlfn.XLOOKUP(b2b3[[#This Row],[rxn]],mfs[rxn],mfs[flux_scaled],0)</f>
        <v>6.7000895200000001E-10</v>
      </c>
      <c r="J1367">
        <f>(b2b3[[#This Row],[flux]]-b2b3[[#This Row],[flux in mfs]])/b2b3[[#This Row],[flux]]</f>
        <v>-9.0000000050827076</v>
      </c>
      <c r="K1367">
        <f>ABS(b2b3[[#This Row],[(mfs - b2+b3) / mfs]])</f>
        <v>9.0000000050827076</v>
      </c>
      <c r="L1367" t="b">
        <f>_xlfn.TEXTAFTER(b2b3[[#This Row],[rxn]],"-",-1)="SPONT"</f>
        <v>0</v>
      </c>
      <c r="M1367" t="str">
        <f>_xlfn.TEXTAFTER(b2b3[[#This Row],[rxn]],"-",-1)</f>
        <v>RPS9A</v>
      </c>
      <c r="N1367" t="str">
        <f>_xlfn.XLOOKUP("'PRO-"&amp;b2b3[[#This Row],[enz]]&amp;"'",'[1]Sheet2 (2)'!$A:$A,'[1]Sheet2 (2)'!$B:$B,"")</f>
        <v/>
      </c>
      <c r="O1367">
        <f>IFERROR(_xlfn.XLOOKUP(b2b3[[#This Row],[Column2]],Table17[[#This Row],[rxn-no-enz]],Table17[[#This Row],[flux]],0),0)</f>
        <v>0</v>
      </c>
      <c r="P1367" t="str">
        <f>_xlfn.TEXTBEFORE(b2b3[[#This Row],[rxn]],"-",-1,,,"")</f>
        <v>RIBOSUBSYN-RIBOSUB-RPS9A-FROM</v>
      </c>
    </row>
    <row r="1368" spans="1:16" ht="17" hidden="1" x14ac:dyDescent="0.25">
      <c r="A1368" s="1" t="s">
        <v>11979</v>
      </c>
      <c r="B1368" s="1" t="s">
        <v>2778</v>
      </c>
      <c r="C1368" s="1">
        <v>4.6671961200000001E-7</v>
      </c>
      <c r="D1368" s="1">
        <f>mfs[[#This Row],[flux]]/1000</f>
        <v>4.6671961200000003E-10</v>
      </c>
      <c r="F1368" t="s">
        <v>4142</v>
      </c>
      <c r="G1368" t="s">
        <v>2778</v>
      </c>
      <c r="H1368" s="3">
        <v>6.7000895165945402E-11</v>
      </c>
      <c r="I1368">
        <f>_xlfn.XLOOKUP(b2b3[[#This Row],[rxn]],mfs[rxn],mfs[flux_scaled],0)</f>
        <v>6.7000895200000001E-10</v>
      </c>
      <c r="J1368">
        <f>(b2b3[[#This Row],[flux]]-b2b3[[#This Row],[flux in mfs]])/b2b3[[#This Row],[flux]]</f>
        <v>-9.0000000050827076</v>
      </c>
      <c r="K1368">
        <f>ABS(b2b3[[#This Row],[(mfs - b2+b3) / mfs]])</f>
        <v>9.0000000050827076</v>
      </c>
      <c r="L1368" t="b">
        <f>_xlfn.TEXTAFTER(b2b3[[#This Row],[rxn]],"-",-1)="SPONT"</f>
        <v>0</v>
      </c>
      <c r="M1368" t="str">
        <f>_xlfn.TEXTAFTER(b2b3[[#This Row],[rxn]],"-",-1)</f>
        <v>ribonuc</v>
      </c>
      <c r="N1368" t="str">
        <f>_xlfn.XLOOKUP("'PRO-"&amp;b2b3[[#This Row],[enz]]&amp;"'",'[1]Sheet2 (2)'!$A:$A,'[1]Sheet2 (2)'!$B:$B,"")</f>
        <v/>
      </c>
      <c r="O1368">
        <f>IFERROR(_xlfn.XLOOKUP(b2b3[[#This Row],[Column2]],Table17[[#This Row],[rxn-no-enz]],Table17[[#This Row],[flux]],0),0)</f>
        <v>0</v>
      </c>
      <c r="P1368" t="str">
        <f>_xlfn.TEXTBEFORE(b2b3[[#This Row],[rxn]],"-",-1,,,"")</f>
        <v>RIBOSYN</v>
      </c>
    </row>
    <row r="1369" spans="1:16" ht="17" hidden="1" x14ac:dyDescent="0.25">
      <c r="A1369" s="1" t="s">
        <v>4513</v>
      </c>
      <c r="B1369" s="1" t="s">
        <v>2778</v>
      </c>
      <c r="C1369" s="1">
        <v>1.35916741E-7</v>
      </c>
      <c r="D1369" s="1">
        <f>mfs[[#This Row],[flux]]/1000</f>
        <v>1.3591674100000001E-10</v>
      </c>
      <c r="F1369" t="s">
        <v>4144</v>
      </c>
      <c r="G1369" t="s">
        <v>2778</v>
      </c>
      <c r="H1369" s="3">
        <v>1.9063132450120401E-13</v>
      </c>
      <c r="I1369">
        <f>_xlfn.XLOOKUP(b2b3[[#This Row],[rxn]],mfs[rxn],mfs[flux_scaled],0)</f>
        <v>0</v>
      </c>
      <c r="J1369">
        <f>(b2b3[[#This Row],[flux]]-b2b3[[#This Row],[flux in mfs]])/b2b3[[#This Row],[flux]]</f>
        <v>1</v>
      </c>
      <c r="K1369">
        <f>ABS(b2b3[[#This Row],[(mfs - b2+b3) / mfs]])</f>
        <v>1</v>
      </c>
      <c r="L1369" t="b">
        <f>_xlfn.TEXTAFTER(b2b3[[#This Row],[rxn]],"-",-1)="SPONT"</f>
        <v>0</v>
      </c>
      <c r="M1369" t="str">
        <f>_xlfn.TEXTAFTER(b2b3[[#This Row],[rxn]],"-",-1)</f>
        <v>FYV4</v>
      </c>
      <c r="N1369" t="str">
        <f>_xlfn.XLOOKUP("'PRO-"&amp;b2b3[[#This Row],[enz]]&amp;"'",'[1]Sheet2 (2)'!$A:$A,'[1]Sheet2 (2)'!$B:$B,"")</f>
        <v/>
      </c>
      <c r="O1369">
        <f>IFERROR(_xlfn.XLOOKUP(b2b3[[#This Row],[Column2]],Table17[[#This Row],[rxn-no-enz]],Table17[[#This Row],[flux]],0),0)</f>
        <v>0</v>
      </c>
      <c r="P1369" t="str">
        <f>_xlfn.TEXTBEFORE(b2b3[[#This Row],[rxn]],"-",-1,,,"")</f>
        <v>RIBOSUBSYN-RIBOSUB-FYV4-FROM</v>
      </c>
    </row>
    <row r="1370" spans="1:16" ht="17" hidden="1" x14ac:dyDescent="0.25">
      <c r="A1370" s="1" t="s">
        <v>11980</v>
      </c>
      <c r="B1370" s="1" t="s">
        <v>2778</v>
      </c>
      <c r="C1370" s="1">
        <v>8.8952140999999997E-8</v>
      </c>
      <c r="D1370" s="1">
        <f>mfs[[#This Row],[flux]]/1000</f>
        <v>8.8952141000000002E-11</v>
      </c>
      <c r="F1370" t="s">
        <v>4146</v>
      </c>
      <c r="G1370" t="s">
        <v>2778</v>
      </c>
      <c r="H1370" s="3">
        <v>1.9063132450120401E-13</v>
      </c>
      <c r="I1370">
        <f>_xlfn.XLOOKUP(b2b3[[#This Row],[rxn]],mfs[rxn],mfs[flux_scaled],0)</f>
        <v>0</v>
      </c>
      <c r="J1370">
        <f>(b2b3[[#This Row],[flux]]-b2b3[[#This Row],[flux in mfs]])/b2b3[[#This Row],[flux]]</f>
        <v>1</v>
      </c>
      <c r="K1370">
        <f>ABS(b2b3[[#This Row],[(mfs - b2+b3) / mfs]])</f>
        <v>1</v>
      </c>
      <c r="L1370" t="b">
        <f>_xlfn.TEXTAFTER(b2b3[[#This Row],[rxn]],"-",-1)="SPONT"</f>
        <v>0</v>
      </c>
      <c r="M1370" t="str">
        <f>_xlfn.TEXTAFTER(b2b3[[#This Row],[rxn]],"-",-1)</f>
        <v>IMG2</v>
      </c>
      <c r="N1370" t="str">
        <f>_xlfn.XLOOKUP("'PRO-"&amp;b2b3[[#This Row],[enz]]&amp;"'",'[1]Sheet2 (2)'!$A:$A,'[1]Sheet2 (2)'!$B:$B,"")</f>
        <v/>
      </c>
      <c r="O1370">
        <f>IFERROR(_xlfn.XLOOKUP(b2b3[[#This Row],[Column2]],Table17[[#This Row],[rxn-no-enz]],Table17[[#This Row],[flux]],0),0)</f>
        <v>0</v>
      </c>
      <c r="P1370" t="str">
        <f>_xlfn.TEXTBEFORE(b2b3[[#This Row],[rxn]],"-",-1,,,"")</f>
        <v>RIBOSUBSYN-RIBOSUB-IMG2-FROM</v>
      </c>
    </row>
    <row r="1371" spans="1:16" ht="17" hidden="1" x14ac:dyDescent="0.25">
      <c r="A1371" s="1" t="s">
        <v>4514</v>
      </c>
      <c r="B1371" s="1" t="s">
        <v>2778</v>
      </c>
      <c r="C1371" s="1">
        <v>9.3089370000000006E-9</v>
      </c>
      <c r="D1371" s="1">
        <f>mfs[[#This Row],[flux]]/1000</f>
        <v>9.308937E-12</v>
      </c>
      <c r="F1371" t="s">
        <v>4147</v>
      </c>
      <c r="G1371" t="s">
        <v>2778</v>
      </c>
      <c r="H1371" s="3">
        <v>1.9063132450120401E-13</v>
      </c>
      <c r="I1371">
        <f>_xlfn.XLOOKUP(b2b3[[#This Row],[rxn]],mfs[rxn],mfs[flux_scaled],0)</f>
        <v>0</v>
      </c>
      <c r="J1371">
        <f>(b2b3[[#This Row],[flux]]-b2b3[[#This Row],[flux in mfs]])/b2b3[[#This Row],[flux]]</f>
        <v>1</v>
      </c>
      <c r="K1371">
        <f>ABS(b2b3[[#This Row],[(mfs - b2+b3) / mfs]])</f>
        <v>1</v>
      </c>
      <c r="L1371" t="b">
        <f>_xlfn.TEXTAFTER(b2b3[[#This Row],[rxn]],"-",-1)="SPONT"</f>
        <v>0</v>
      </c>
      <c r="M1371" t="str">
        <f>_xlfn.TEXTAFTER(b2b3[[#This Row],[rxn]],"-",-1)</f>
        <v>MHR1</v>
      </c>
      <c r="N1371" t="str">
        <f>_xlfn.XLOOKUP("'PRO-"&amp;b2b3[[#This Row],[enz]]&amp;"'",'[1]Sheet2 (2)'!$A:$A,'[1]Sheet2 (2)'!$B:$B,"")</f>
        <v/>
      </c>
      <c r="O1371">
        <f>IFERROR(_xlfn.XLOOKUP(b2b3[[#This Row],[Column2]],Table17[[#This Row],[rxn-no-enz]],Table17[[#This Row],[flux]],0),0)</f>
        <v>0</v>
      </c>
      <c r="P1371" t="str">
        <f>_xlfn.TEXTBEFORE(b2b3[[#This Row],[rxn]],"-",-1,,,"")</f>
        <v>RIBOSUBSYN-RIBOSUB-MHR1-FROM</v>
      </c>
    </row>
    <row r="1372" spans="1:16" ht="17" hidden="1" x14ac:dyDescent="0.25">
      <c r="A1372" s="1" t="s">
        <v>11981</v>
      </c>
      <c r="B1372" s="1" t="s">
        <v>2778</v>
      </c>
      <c r="C1372" s="1">
        <v>1.3116364199999999E-7</v>
      </c>
      <c r="D1372" s="1">
        <f>mfs[[#This Row],[flux]]/1000</f>
        <v>1.3116364199999999E-10</v>
      </c>
      <c r="F1372" t="s">
        <v>4148</v>
      </c>
      <c r="G1372" t="s">
        <v>2778</v>
      </c>
      <c r="H1372" s="3">
        <v>1.9063132450120401E-13</v>
      </c>
      <c r="I1372">
        <f>_xlfn.XLOOKUP(b2b3[[#This Row],[rxn]],mfs[rxn],mfs[flux_scaled],0)</f>
        <v>0</v>
      </c>
      <c r="J1372">
        <f>(b2b3[[#This Row],[flux]]-b2b3[[#This Row],[flux in mfs]])/b2b3[[#This Row],[flux]]</f>
        <v>1</v>
      </c>
      <c r="K1372">
        <f>ABS(b2b3[[#This Row],[(mfs - b2+b3) / mfs]])</f>
        <v>1</v>
      </c>
      <c r="L1372" t="b">
        <f>_xlfn.TEXTAFTER(b2b3[[#This Row],[rxn]],"-",-1)="SPONT"</f>
        <v>0</v>
      </c>
      <c r="M1372" t="str">
        <f>_xlfn.TEXTAFTER(b2b3[[#This Row],[rxn]],"-",-1)</f>
        <v>MNP1</v>
      </c>
      <c r="N1372" t="str">
        <f>_xlfn.XLOOKUP("'PRO-"&amp;b2b3[[#This Row],[enz]]&amp;"'",'[1]Sheet2 (2)'!$A:$A,'[1]Sheet2 (2)'!$B:$B,"")</f>
        <v/>
      </c>
      <c r="O1372">
        <f>IFERROR(_xlfn.XLOOKUP(b2b3[[#This Row],[Column2]],Table17[[#This Row],[rxn-no-enz]],Table17[[#This Row],[flux]],0),0)</f>
        <v>0</v>
      </c>
      <c r="P1372" t="str">
        <f>_xlfn.TEXTBEFORE(b2b3[[#This Row],[rxn]],"-",-1,,,"")</f>
        <v>RIBOSUBSYN-RIBOSUB-MNP1-FROM</v>
      </c>
    </row>
    <row r="1373" spans="1:16" ht="17" hidden="1" x14ac:dyDescent="0.25">
      <c r="A1373" s="1" t="s">
        <v>11982</v>
      </c>
      <c r="B1373" s="1" t="s">
        <v>2778</v>
      </c>
      <c r="C1373" s="1">
        <v>7.3316780999999994E-8</v>
      </c>
      <c r="D1373" s="1">
        <f>mfs[[#This Row],[flux]]/1000</f>
        <v>7.3316780999999995E-11</v>
      </c>
      <c r="F1373" t="s">
        <v>4149</v>
      </c>
      <c r="G1373" t="s">
        <v>2778</v>
      </c>
      <c r="H1373" s="3">
        <v>1.9063132450120401E-13</v>
      </c>
      <c r="I1373">
        <f>_xlfn.XLOOKUP(b2b3[[#This Row],[rxn]],mfs[rxn],mfs[flux_scaled],0)</f>
        <v>0</v>
      </c>
      <c r="J1373">
        <f>(b2b3[[#This Row],[flux]]-b2b3[[#This Row],[flux in mfs]])/b2b3[[#This Row],[flux]]</f>
        <v>1</v>
      </c>
      <c r="K1373">
        <f>ABS(b2b3[[#This Row],[(mfs - b2+b3) / mfs]])</f>
        <v>1</v>
      </c>
      <c r="L1373" t="b">
        <f>_xlfn.TEXTAFTER(b2b3[[#This Row],[rxn]],"-",-1)="SPONT"</f>
        <v>0</v>
      </c>
      <c r="M1373" t="str">
        <f>_xlfn.TEXTAFTER(b2b3[[#This Row],[rxn]],"-",-1)</f>
        <v>MRP1</v>
      </c>
      <c r="N1373" t="str">
        <f>_xlfn.XLOOKUP("'PRO-"&amp;b2b3[[#This Row],[enz]]&amp;"'",'[1]Sheet2 (2)'!$A:$A,'[1]Sheet2 (2)'!$B:$B,"")</f>
        <v/>
      </c>
      <c r="O1373">
        <f>IFERROR(_xlfn.XLOOKUP(b2b3[[#This Row],[Column2]],Table17[[#This Row],[rxn-no-enz]],Table17[[#This Row],[flux]],0),0)</f>
        <v>0</v>
      </c>
      <c r="P1373" t="str">
        <f>_xlfn.TEXTBEFORE(b2b3[[#This Row],[rxn]],"-",-1,,,"")</f>
        <v>RIBOSUBSYN-RIBOSUB-MRP1-FROM</v>
      </c>
    </row>
    <row r="1374" spans="1:16" ht="17" hidden="1" x14ac:dyDescent="0.25">
      <c r="A1374" s="1" t="s">
        <v>11983</v>
      </c>
      <c r="B1374" s="1" t="s">
        <v>2778</v>
      </c>
      <c r="C1374" s="1">
        <v>1.2188146E-8</v>
      </c>
      <c r="D1374" s="1">
        <f>mfs[[#This Row],[flux]]/1000</f>
        <v>1.2188146E-11</v>
      </c>
      <c r="F1374" t="s">
        <v>4151</v>
      </c>
      <c r="G1374" t="s">
        <v>2778</v>
      </c>
      <c r="H1374" s="3">
        <v>1.9063132450120401E-13</v>
      </c>
      <c r="I1374">
        <f>_xlfn.XLOOKUP(b2b3[[#This Row],[rxn]],mfs[rxn],mfs[flux_scaled],0)</f>
        <v>0</v>
      </c>
      <c r="J1374">
        <f>(b2b3[[#This Row],[flux]]-b2b3[[#This Row],[flux in mfs]])/b2b3[[#This Row],[flux]]</f>
        <v>1</v>
      </c>
      <c r="K1374">
        <f>ABS(b2b3[[#This Row],[(mfs - b2+b3) / mfs]])</f>
        <v>1</v>
      </c>
      <c r="L1374" t="b">
        <f>_xlfn.TEXTAFTER(b2b3[[#This Row],[rxn]],"-",-1)="SPONT"</f>
        <v>0</v>
      </c>
      <c r="M1374" t="str">
        <f>_xlfn.TEXTAFTER(b2b3[[#This Row],[rxn]],"-",-1)</f>
        <v>MRP13</v>
      </c>
      <c r="N1374" t="str">
        <f>_xlfn.XLOOKUP("'PRO-"&amp;b2b3[[#This Row],[enz]]&amp;"'",'[1]Sheet2 (2)'!$A:$A,'[1]Sheet2 (2)'!$B:$B,"")</f>
        <v/>
      </c>
      <c r="O1374">
        <f>IFERROR(_xlfn.XLOOKUP(b2b3[[#This Row],[Column2]],Table17[[#This Row],[rxn-no-enz]],Table17[[#This Row],[flux]],0),0)</f>
        <v>0</v>
      </c>
      <c r="P1374" t="str">
        <f>_xlfn.TEXTBEFORE(b2b3[[#This Row],[rxn]],"-",-1,,,"")</f>
        <v>RIBOSUBSYN-RIBOSUB-MRP13-FROM</v>
      </c>
    </row>
    <row r="1375" spans="1:16" ht="17" hidden="1" x14ac:dyDescent="0.25">
      <c r="A1375" s="1" t="s">
        <v>11984</v>
      </c>
      <c r="B1375" s="1" t="s">
        <v>2778</v>
      </c>
      <c r="C1375" s="1">
        <v>3.6790799E-8</v>
      </c>
      <c r="D1375" s="1">
        <f>mfs[[#This Row],[flux]]/1000</f>
        <v>3.6790798999999999E-11</v>
      </c>
      <c r="F1375" t="s">
        <v>4152</v>
      </c>
      <c r="G1375" t="s">
        <v>2778</v>
      </c>
      <c r="H1375" s="3">
        <v>1.9063132450120401E-13</v>
      </c>
      <c r="I1375">
        <f>_xlfn.XLOOKUP(b2b3[[#This Row],[rxn]],mfs[rxn],mfs[flux_scaled],0)</f>
        <v>0</v>
      </c>
      <c r="J1375">
        <f>(b2b3[[#This Row],[flux]]-b2b3[[#This Row],[flux in mfs]])/b2b3[[#This Row],[flux]]</f>
        <v>1</v>
      </c>
      <c r="K1375">
        <f>ABS(b2b3[[#This Row],[(mfs - b2+b3) / mfs]])</f>
        <v>1</v>
      </c>
      <c r="L1375" t="b">
        <f>_xlfn.TEXTAFTER(b2b3[[#This Row],[rxn]],"-",-1)="SPONT"</f>
        <v>0</v>
      </c>
      <c r="M1375" t="str">
        <f>_xlfn.TEXTAFTER(b2b3[[#This Row],[rxn]],"-",-1)</f>
        <v>MRP17</v>
      </c>
      <c r="N1375" t="str">
        <f>_xlfn.XLOOKUP("'PRO-"&amp;b2b3[[#This Row],[enz]]&amp;"'",'[1]Sheet2 (2)'!$A:$A,'[1]Sheet2 (2)'!$B:$B,"")</f>
        <v/>
      </c>
      <c r="O1375">
        <f>IFERROR(_xlfn.XLOOKUP(b2b3[[#This Row],[Column2]],Table17[[#This Row],[rxn-no-enz]],Table17[[#This Row],[flux]],0),0)</f>
        <v>0</v>
      </c>
      <c r="P1375" t="str">
        <f>_xlfn.TEXTBEFORE(b2b3[[#This Row],[rxn]],"-",-1,,,"")</f>
        <v>RIBOSUBSYN-RIBOSUB-MRP17-FROM</v>
      </c>
    </row>
    <row r="1376" spans="1:16" ht="17" hidden="1" x14ac:dyDescent="0.25">
      <c r="A1376" s="1" t="s">
        <v>11985</v>
      </c>
      <c r="B1376" s="1" t="s">
        <v>2778</v>
      </c>
      <c r="C1376" s="1">
        <v>6.5501971400000002E-7</v>
      </c>
      <c r="D1376" s="1">
        <f>mfs[[#This Row],[flux]]/1000</f>
        <v>6.5501971400000001E-10</v>
      </c>
      <c r="F1376" t="s">
        <v>4153</v>
      </c>
      <c r="G1376" t="s">
        <v>2778</v>
      </c>
      <c r="H1376" s="3">
        <v>1.9063132450120401E-13</v>
      </c>
      <c r="I1376">
        <f>_xlfn.XLOOKUP(b2b3[[#This Row],[rxn]],mfs[rxn],mfs[flux_scaled],0)</f>
        <v>0</v>
      </c>
      <c r="J1376">
        <f>(b2b3[[#This Row],[flux]]-b2b3[[#This Row],[flux in mfs]])/b2b3[[#This Row],[flux]]</f>
        <v>1</v>
      </c>
      <c r="K1376">
        <f>ABS(b2b3[[#This Row],[(mfs - b2+b3) / mfs]])</f>
        <v>1</v>
      </c>
      <c r="L1376" t="b">
        <f>_xlfn.TEXTAFTER(b2b3[[#This Row],[rxn]],"-",-1)="SPONT"</f>
        <v>0</v>
      </c>
      <c r="M1376" t="str">
        <f>_xlfn.TEXTAFTER(b2b3[[#This Row],[rxn]],"-",-1)</f>
        <v>MRP2</v>
      </c>
      <c r="N1376" t="str">
        <f>_xlfn.XLOOKUP("'PRO-"&amp;b2b3[[#This Row],[enz]]&amp;"'",'[1]Sheet2 (2)'!$A:$A,'[1]Sheet2 (2)'!$B:$B,"")</f>
        <v/>
      </c>
      <c r="O1376">
        <f>IFERROR(_xlfn.XLOOKUP(b2b3[[#This Row],[Column2]],Table17[[#This Row],[rxn-no-enz]],Table17[[#This Row],[flux]],0),0)</f>
        <v>0</v>
      </c>
      <c r="P1376" t="str">
        <f>_xlfn.TEXTBEFORE(b2b3[[#This Row],[rxn]],"-",-1,,,"")</f>
        <v>RIBOSUBSYN-RIBOSUB-MRP2-FROM</v>
      </c>
    </row>
    <row r="1377" spans="1:16" ht="17" hidden="1" x14ac:dyDescent="0.25">
      <c r="A1377" s="1" t="s">
        <v>11986</v>
      </c>
      <c r="B1377" s="1" t="s">
        <v>2778</v>
      </c>
      <c r="C1377" s="1">
        <v>7.8508126200000001E-7</v>
      </c>
      <c r="D1377" s="1">
        <f>mfs[[#This Row],[flux]]/1000</f>
        <v>7.8508126200000006E-10</v>
      </c>
      <c r="F1377" t="s">
        <v>4154</v>
      </c>
      <c r="G1377" t="s">
        <v>2778</v>
      </c>
      <c r="H1377" s="3">
        <v>1.9063132450120401E-13</v>
      </c>
      <c r="I1377">
        <f>_xlfn.XLOOKUP(b2b3[[#This Row],[rxn]],mfs[rxn],mfs[flux_scaled],0)</f>
        <v>0</v>
      </c>
      <c r="J1377">
        <f>(b2b3[[#This Row],[flux]]-b2b3[[#This Row],[flux in mfs]])/b2b3[[#This Row],[flux]]</f>
        <v>1</v>
      </c>
      <c r="K1377">
        <f>ABS(b2b3[[#This Row],[(mfs - b2+b3) / mfs]])</f>
        <v>1</v>
      </c>
      <c r="L1377" t="b">
        <f>_xlfn.TEXTAFTER(b2b3[[#This Row],[rxn]],"-",-1)="SPONT"</f>
        <v>0</v>
      </c>
      <c r="M1377" t="str">
        <f>_xlfn.TEXTAFTER(b2b3[[#This Row],[rxn]],"-",-1)</f>
        <v>MRP20</v>
      </c>
      <c r="N1377" t="str">
        <f>_xlfn.XLOOKUP("'PRO-"&amp;b2b3[[#This Row],[enz]]&amp;"'",'[1]Sheet2 (2)'!$A:$A,'[1]Sheet2 (2)'!$B:$B,"")</f>
        <v/>
      </c>
      <c r="O1377">
        <f>IFERROR(_xlfn.XLOOKUP(b2b3[[#This Row],[Column2]],Table17[[#This Row],[rxn-no-enz]],Table17[[#This Row],[flux]],0),0)</f>
        <v>0</v>
      </c>
      <c r="P1377" t="str">
        <f>_xlfn.TEXTBEFORE(b2b3[[#This Row],[rxn]],"-",-1,,,"")</f>
        <v>RIBOSUBSYN-RIBOSUB-MRP20-FROM</v>
      </c>
    </row>
    <row r="1378" spans="1:16" ht="17" hidden="1" x14ac:dyDescent="0.25">
      <c r="A1378" s="1" t="s">
        <v>11987</v>
      </c>
      <c r="B1378" s="1" t="s">
        <v>2778</v>
      </c>
      <c r="C1378" s="1">
        <v>1.5039916500000001E-7</v>
      </c>
      <c r="D1378" s="1">
        <f>mfs[[#This Row],[flux]]/1000</f>
        <v>1.5039916500000002E-10</v>
      </c>
      <c r="F1378" t="s">
        <v>4155</v>
      </c>
      <c r="G1378" t="s">
        <v>2778</v>
      </c>
      <c r="H1378" s="3">
        <v>1.9063132450120401E-13</v>
      </c>
      <c r="I1378">
        <f>_xlfn.XLOOKUP(b2b3[[#This Row],[rxn]],mfs[rxn],mfs[flux_scaled],0)</f>
        <v>0</v>
      </c>
      <c r="J1378">
        <f>(b2b3[[#This Row],[flux]]-b2b3[[#This Row],[flux in mfs]])/b2b3[[#This Row],[flux]]</f>
        <v>1</v>
      </c>
      <c r="K1378">
        <f>ABS(b2b3[[#This Row],[(mfs - b2+b3) / mfs]])</f>
        <v>1</v>
      </c>
      <c r="L1378" t="b">
        <f>_xlfn.TEXTAFTER(b2b3[[#This Row],[rxn]],"-",-1)="SPONT"</f>
        <v>0</v>
      </c>
      <c r="M1378" t="str">
        <f>_xlfn.TEXTAFTER(b2b3[[#This Row],[rxn]],"-",-1)</f>
        <v>MRP21</v>
      </c>
      <c r="N1378" t="str">
        <f>_xlfn.XLOOKUP("'PRO-"&amp;b2b3[[#This Row],[enz]]&amp;"'",'[1]Sheet2 (2)'!$A:$A,'[1]Sheet2 (2)'!$B:$B,"")</f>
        <v/>
      </c>
      <c r="O1378">
        <f>IFERROR(_xlfn.XLOOKUP(b2b3[[#This Row],[Column2]],Table17[[#This Row],[rxn-no-enz]],Table17[[#This Row],[flux]],0),0)</f>
        <v>0</v>
      </c>
      <c r="P1378" t="str">
        <f>_xlfn.TEXTBEFORE(b2b3[[#This Row],[rxn]],"-",-1,,,"")</f>
        <v>RIBOSUBSYN-RIBOSUB-MRP21-FROM</v>
      </c>
    </row>
    <row r="1379" spans="1:16" ht="17" hidden="1" x14ac:dyDescent="0.25">
      <c r="A1379" s="1" t="s">
        <v>11988</v>
      </c>
      <c r="B1379" s="1" t="s">
        <v>2778</v>
      </c>
      <c r="C1379" s="1">
        <v>4.6277972300000002E-7</v>
      </c>
      <c r="D1379" s="1">
        <f>mfs[[#This Row],[flux]]/1000</f>
        <v>4.6277972300000001E-10</v>
      </c>
      <c r="F1379" t="s">
        <v>4156</v>
      </c>
      <c r="G1379" t="s">
        <v>2778</v>
      </c>
      <c r="H1379" s="3">
        <v>1.9063132450120401E-13</v>
      </c>
      <c r="I1379">
        <f>_xlfn.XLOOKUP(b2b3[[#This Row],[rxn]],mfs[rxn],mfs[flux_scaled],0)</f>
        <v>0</v>
      </c>
      <c r="J1379">
        <f>(b2b3[[#This Row],[flux]]-b2b3[[#This Row],[flux in mfs]])/b2b3[[#This Row],[flux]]</f>
        <v>1</v>
      </c>
      <c r="K1379">
        <f>ABS(b2b3[[#This Row],[(mfs - b2+b3) / mfs]])</f>
        <v>1</v>
      </c>
      <c r="L1379" t="b">
        <f>_xlfn.TEXTAFTER(b2b3[[#This Row],[rxn]],"-",-1)="SPONT"</f>
        <v>0</v>
      </c>
      <c r="M1379" t="str">
        <f>_xlfn.TEXTAFTER(b2b3[[#This Row],[rxn]],"-",-1)</f>
        <v>MRP4</v>
      </c>
      <c r="N1379" t="str">
        <f>_xlfn.XLOOKUP("'PRO-"&amp;b2b3[[#This Row],[enz]]&amp;"'",'[1]Sheet2 (2)'!$A:$A,'[1]Sheet2 (2)'!$B:$B,"")</f>
        <v/>
      </c>
      <c r="O1379">
        <f>IFERROR(_xlfn.XLOOKUP(b2b3[[#This Row],[Column2]],Table17[[#This Row],[rxn-no-enz]],Table17[[#This Row],[flux]],0),0)</f>
        <v>0</v>
      </c>
      <c r="P1379" t="str">
        <f>_xlfn.TEXTBEFORE(b2b3[[#This Row],[rxn]],"-",-1,,,"")</f>
        <v>RIBOSUBSYN-RIBOSUB-MRP4-FROM</v>
      </c>
    </row>
    <row r="1380" spans="1:16" ht="17" hidden="1" x14ac:dyDescent="0.25">
      <c r="A1380" s="1" t="s">
        <v>11989</v>
      </c>
      <c r="B1380" s="1" t="s">
        <v>2778</v>
      </c>
      <c r="C1380" s="1">
        <v>2.3118426999999999E-8</v>
      </c>
      <c r="D1380" s="1">
        <f>mfs[[#This Row],[flux]]/1000</f>
        <v>2.3118427E-11</v>
      </c>
      <c r="F1380" t="s">
        <v>4157</v>
      </c>
      <c r="G1380" t="s">
        <v>2778</v>
      </c>
      <c r="H1380" s="3">
        <v>1.9063132450120401E-13</v>
      </c>
      <c r="I1380">
        <f>_xlfn.XLOOKUP(b2b3[[#This Row],[rxn]],mfs[rxn],mfs[flux_scaled],0)</f>
        <v>0</v>
      </c>
      <c r="J1380">
        <f>(b2b3[[#This Row],[flux]]-b2b3[[#This Row],[flux in mfs]])/b2b3[[#This Row],[flux]]</f>
        <v>1</v>
      </c>
      <c r="K1380">
        <f>ABS(b2b3[[#This Row],[(mfs - b2+b3) / mfs]])</f>
        <v>1</v>
      </c>
      <c r="L1380" t="b">
        <f>_xlfn.TEXTAFTER(b2b3[[#This Row],[rxn]],"-",-1)="SPONT"</f>
        <v>0</v>
      </c>
      <c r="M1380" t="str">
        <f>_xlfn.TEXTAFTER(b2b3[[#This Row],[rxn]],"-",-1)</f>
        <v>MRP49</v>
      </c>
      <c r="N1380" t="str">
        <f>_xlfn.XLOOKUP("'PRO-"&amp;b2b3[[#This Row],[enz]]&amp;"'",'[1]Sheet2 (2)'!$A:$A,'[1]Sheet2 (2)'!$B:$B,"")</f>
        <v/>
      </c>
      <c r="O1380">
        <f>IFERROR(_xlfn.XLOOKUP(b2b3[[#This Row],[Column2]],Table17[[#This Row],[rxn-no-enz]],Table17[[#This Row],[flux]],0),0)</f>
        <v>0</v>
      </c>
      <c r="P1380" t="str">
        <f>_xlfn.TEXTBEFORE(b2b3[[#This Row],[rxn]],"-",-1,,,"")</f>
        <v>RIBOSUBSYN-RIBOSUB-MRP49-FROM</v>
      </c>
    </row>
    <row r="1381" spans="1:16" ht="17" hidden="1" x14ac:dyDescent="0.25">
      <c r="A1381" s="1" t="s">
        <v>4516</v>
      </c>
      <c r="B1381" s="1" t="s">
        <v>2778</v>
      </c>
      <c r="C1381" s="1">
        <v>2.5948590920000002E-6</v>
      </c>
      <c r="D1381" s="1">
        <f>mfs[[#This Row],[flux]]/1000</f>
        <v>2.594859092E-9</v>
      </c>
      <c r="F1381" t="s">
        <v>4158</v>
      </c>
      <c r="G1381" t="s">
        <v>2778</v>
      </c>
      <c r="H1381" s="3">
        <v>1.9063132450120401E-13</v>
      </c>
      <c r="I1381">
        <f>_xlfn.XLOOKUP(b2b3[[#This Row],[rxn]],mfs[rxn],mfs[flux_scaled],0)</f>
        <v>0</v>
      </c>
      <c r="J1381">
        <f>(b2b3[[#This Row],[flux]]-b2b3[[#This Row],[flux in mfs]])/b2b3[[#This Row],[flux]]</f>
        <v>1</v>
      </c>
      <c r="K1381">
        <f>ABS(b2b3[[#This Row],[(mfs - b2+b3) / mfs]])</f>
        <v>1</v>
      </c>
      <c r="L1381" t="b">
        <f>_xlfn.TEXTAFTER(b2b3[[#This Row],[rxn]],"-",-1)="SPONT"</f>
        <v>0</v>
      </c>
      <c r="M1381" t="str">
        <f>_xlfn.TEXTAFTER(b2b3[[#This Row],[rxn]],"-",-1)</f>
        <v>MRP51</v>
      </c>
      <c r="N1381" t="str">
        <f>_xlfn.XLOOKUP("'PRO-"&amp;b2b3[[#This Row],[enz]]&amp;"'",'[1]Sheet2 (2)'!$A:$A,'[1]Sheet2 (2)'!$B:$B,"")</f>
        <v/>
      </c>
      <c r="O1381">
        <f>IFERROR(_xlfn.XLOOKUP(b2b3[[#This Row],[Column2]],Table17[[#This Row],[rxn-no-enz]],Table17[[#This Row],[flux]],0),0)</f>
        <v>0</v>
      </c>
      <c r="P1381" t="str">
        <f>_xlfn.TEXTBEFORE(b2b3[[#This Row],[rxn]],"-",-1,,,"")</f>
        <v>RIBOSUBSYN-RIBOSUB-MRP51-FROM</v>
      </c>
    </row>
    <row r="1382" spans="1:16" ht="17" hidden="1" x14ac:dyDescent="0.25">
      <c r="A1382" s="1" t="s">
        <v>11990</v>
      </c>
      <c r="B1382" s="1" t="s">
        <v>2778</v>
      </c>
      <c r="C1382" s="1">
        <v>1.721135499E-6</v>
      </c>
      <c r="D1382" s="1">
        <f>mfs[[#This Row],[flux]]/1000</f>
        <v>1.721135499E-9</v>
      </c>
      <c r="F1382" t="s">
        <v>4161</v>
      </c>
      <c r="G1382" t="s">
        <v>2778</v>
      </c>
      <c r="H1382" s="3">
        <v>1.9063132450120401E-13</v>
      </c>
      <c r="I1382">
        <f>_xlfn.XLOOKUP(b2b3[[#This Row],[rxn]],mfs[rxn],mfs[flux_scaled],0)</f>
        <v>0</v>
      </c>
      <c r="J1382">
        <f>(b2b3[[#This Row],[flux]]-b2b3[[#This Row],[flux in mfs]])/b2b3[[#This Row],[flux]]</f>
        <v>1</v>
      </c>
      <c r="K1382">
        <f>ABS(b2b3[[#This Row],[(mfs - b2+b3) / mfs]])</f>
        <v>1</v>
      </c>
      <c r="L1382" t="b">
        <f>_xlfn.TEXTAFTER(b2b3[[#This Row],[rxn]],"-",-1)="SPONT"</f>
        <v>0</v>
      </c>
      <c r="M1382" t="str">
        <f>_xlfn.TEXTAFTER(b2b3[[#This Row],[rxn]],"-",-1)</f>
        <v>MRPL10</v>
      </c>
      <c r="N1382" t="str">
        <f>_xlfn.XLOOKUP("'PRO-"&amp;b2b3[[#This Row],[enz]]&amp;"'",'[1]Sheet2 (2)'!$A:$A,'[1]Sheet2 (2)'!$B:$B,"")</f>
        <v/>
      </c>
      <c r="O1382">
        <f>IFERROR(_xlfn.XLOOKUP(b2b3[[#This Row],[Column2]],Table17[[#This Row],[rxn-no-enz]],Table17[[#This Row],[flux]],0),0)</f>
        <v>0</v>
      </c>
      <c r="P1382" t="str">
        <f>_xlfn.TEXTBEFORE(b2b3[[#This Row],[rxn]],"-",-1,,,"")</f>
        <v>RIBOSUBSYN-RIBOSUB-MRPL10-FROM</v>
      </c>
    </row>
    <row r="1383" spans="1:16" ht="17" hidden="1" x14ac:dyDescent="0.25">
      <c r="A1383" s="1" t="s">
        <v>11991</v>
      </c>
      <c r="B1383" s="1" t="s">
        <v>2778</v>
      </c>
      <c r="C1383" s="1">
        <v>2.7482472700000002E-7</v>
      </c>
      <c r="D1383" s="1">
        <f>mfs[[#This Row],[flux]]/1000</f>
        <v>2.7482472700000003E-10</v>
      </c>
      <c r="F1383" t="s">
        <v>4163</v>
      </c>
      <c r="G1383" t="s">
        <v>2778</v>
      </c>
      <c r="H1383" s="3">
        <v>1.9063132450120401E-13</v>
      </c>
      <c r="I1383">
        <f>_xlfn.XLOOKUP(b2b3[[#This Row],[rxn]],mfs[rxn],mfs[flux_scaled],0)</f>
        <v>0</v>
      </c>
      <c r="J1383">
        <f>(b2b3[[#This Row],[flux]]-b2b3[[#This Row],[flux in mfs]])/b2b3[[#This Row],[flux]]</f>
        <v>1</v>
      </c>
      <c r="K1383">
        <f>ABS(b2b3[[#This Row],[(mfs - b2+b3) / mfs]])</f>
        <v>1</v>
      </c>
      <c r="L1383" t="b">
        <f>_xlfn.TEXTAFTER(b2b3[[#This Row],[rxn]],"-",-1)="SPONT"</f>
        <v>0</v>
      </c>
      <c r="M1383" t="str">
        <f>_xlfn.TEXTAFTER(b2b3[[#This Row],[rxn]],"-",-1)</f>
        <v>MRPL13</v>
      </c>
      <c r="N1383" t="str">
        <f>_xlfn.XLOOKUP("'PRO-"&amp;b2b3[[#This Row],[enz]]&amp;"'",'[1]Sheet2 (2)'!$A:$A,'[1]Sheet2 (2)'!$B:$B,"")</f>
        <v/>
      </c>
      <c r="O1383">
        <f>IFERROR(_xlfn.XLOOKUP(b2b3[[#This Row],[Column2]],Table17[[#This Row],[rxn-no-enz]],Table17[[#This Row],[flux]],0),0)</f>
        <v>0</v>
      </c>
      <c r="P1383" t="str">
        <f>_xlfn.TEXTBEFORE(b2b3[[#This Row],[rxn]],"-",-1,,,"")</f>
        <v>RIBOSUBSYN-RIBOSUB-MRPL13-FROM</v>
      </c>
    </row>
    <row r="1384" spans="1:16" ht="17" hidden="1" x14ac:dyDescent="0.25">
      <c r="A1384" s="1" t="s">
        <v>11992</v>
      </c>
      <c r="B1384" s="1" t="s">
        <v>2778</v>
      </c>
      <c r="C1384" s="1">
        <v>1.9700172E-8</v>
      </c>
      <c r="D1384" s="1">
        <f>mfs[[#This Row],[flux]]/1000</f>
        <v>1.9700172E-11</v>
      </c>
      <c r="F1384" t="s">
        <v>4164</v>
      </c>
      <c r="G1384" t="s">
        <v>2778</v>
      </c>
      <c r="H1384" s="3">
        <v>1.9063132450120401E-13</v>
      </c>
      <c r="I1384">
        <f>_xlfn.XLOOKUP(b2b3[[#This Row],[rxn]],mfs[rxn],mfs[flux_scaled],0)</f>
        <v>0</v>
      </c>
      <c r="J1384">
        <f>(b2b3[[#This Row],[flux]]-b2b3[[#This Row],[flux in mfs]])/b2b3[[#This Row],[flux]]</f>
        <v>1</v>
      </c>
      <c r="K1384">
        <f>ABS(b2b3[[#This Row],[(mfs - b2+b3) / mfs]])</f>
        <v>1</v>
      </c>
      <c r="L1384" t="b">
        <f>_xlfn.TEXTAFTER(b2b3[[#This Row],[rxn]],"-",-1)="SPONT"</f>
        <v>0</v>
      </c>
      <c r="M1384" t="str">
        <f>_xlfn.TEXTAFTER(b2b3[[#This Row],[rxn]],"-",-1)</f>
        <v>MRPL15</v>
      </c>
      <c r="N1384" t="str">
        <f>_xlfn.XLOOKUP("'PRO-"&amp;b2b3[[#This Row],[enz]]&amp;"'",'[1]Sheet2 (2)'!$A:$A,'[1]Sheet2 (2)'!$B:$B,"")</f>
        <v/>
      </c>
      <c r="O1384">
        <f>IFERROR(_xlfn.XLOOKUP(b2b3[[#This Row],[Column2]],Table17[[#This Row],[rxn-no-enz]],Table17[[#This Row],[flux]],0),0)</f>
        <v>0</v>
      </c>
      <c r="P1384" t="str">
        <f>_xlfn.TEXTBEFORE(b2b3[[#This Row],[rxn]],"-",-1,,,"")</f>
        <v>RIBOSUBSYN-RIBOSUB-MRPL15-FROM</v>
      </c>
    </row>
    <row r="1385" spans="1:16" ht="17" hidden="1" x14ac:dyDescent="0.25">
      <c r="A1385" s="1" t="s">
        <v>11993</v>
      </c>
      <c r="B1385" s="1" t="s">
        <v>2778</v>
      </c>
      <c r="C1385" s="1">
        <v>3.3804545000000001E-8</v>
      </c>
      <c r="D1385" s="1">
        <f>mfs[[#This Row],[flux]]/1000</f>
        <v>3.3804545000000002E-11</v>
      </c>
      <c r="F1385" t="s">
        <v>4165</v>
      </c>
      <c r="G1385" t="s">
        <v>2778</v>
      </c>
      <c r="H1385" s="3">
        <v>1.9063132450120401E-13</v>
      </c>
      <c r="I1385">
        <f>_xlfn.XLOOKUP(b2b3[[#This Row],[rxn]],mfs[rxn],mfs[flux_scaled],0)</f>
        <v>0</v>
      </c>
      <c r="J1385">
        <f>(b2b3[[#This Row],[flux]]-b2b3[[#This Row],[flux in mfs]])/b2b3[[#This Row],[flux]]</f>
        <v>1</v>
      </c>
      <c r="K1385">
        <f>ABS(b2b3[[#This Row],[(mfs - b2+b3) / mfs]])</f>
        <v>1</v>
      </c>
      <c r="L1385" t="b">
        <f>_xlfn.TEXTAFTER(b2b3[[#This Row],[rxn]],"-",-1)="SPONT"</f>
        <v>0</v>
      </c>
      <c r="M1385" t="str">
        <f>_xlfn.TEXTAFTER(b2b3[[#This Row],[rxn]],"-",-1)</f>
        <v>MRPL16</v>
      </c>
      <c r="N1385" t="str">
        <f>_xlfn.XLOOKUP("'PRO-"&amp;b2b3[[#This Row],[enz]]&amp;"'",'[1]Sheet2 (2)'!$A:$A,'[1]Sheet2 (2)'!$B:$B,"")</f>
        <v/>
      </c>
      <c r="O1385">
        <f>IFERROR(_xlfn.XLOOKUP(b2b3[[#This Row],[Column2]],Table17[[#This Row],[rxn-no-enz]],Table17[[#This Row],[flux]],0),0)</f>
        <v>0</v>
      </c>
      <c r="P1385" t="str">
        <f>_xlfn.TEXTBEFORE(b2b3[[#This Row],[rxn]],"-",-1,,,"")</f>
        <v>RIBOSUBSYN-RIBOSUB-MRPL16-FROM</v>
      </c>
    </row>
    <row r="1386" spans="1:16" ht="17" hidden="1" x14ac:dyDescent="0.25">
      <c r="A1386" s="1" t="s">
        <v>11994</v>
      </c>
      <c r="B1386" s="1" t="s">
        <v>2778</v>
      </c>
      <c r="C1386" s="1">
        <v>7.0684223300000005E-7</v>
      </c>
      <c r="D1386" s="1">
        <f>mfs[[#This Row],[flux]]/1000</f>
        <v>7.0684223300000005E-10</v>
      </c>
      <c r="F1386" t="s">
        <v>4166</v>
      </c>
      <c r="G1386" t="s">
        <v>2778</v>
      </c>
      <c r="H1386" s="3">
        <v>1.9063132450120401E-13</v>
      </c>
      <c r="I1386">
        <f>_xlfn.XLOOKUP(b2b3[[#This Row],[rxn]],mfs[rxn],mfs[flux_scaled],0)</f>
        <v>0</v>
      </c>
      <c r="J1386">
        <f>(b2b3[[#This Row],[flux]]-b2b3[[#This Row],[flux in mfs]])/b2b3[[#This Row],[flux]]</f>
        <v>1</v>
      </c>
      <c r="K1386">
        <f>ABS(b2b3[[#This Row],[(mfs - b2+b3) / mfs]])</f>
        <v>1</v>
      </c>
      <c r="L1386" t="b">
        <f>_xlfn.TEXTAFTER(b2b3[[#This Row],[rxn]],"-",-1)="SPONT"</f>
        <v>0</v>
      </c>
      <c r="M1386" t="str">
        <f>_xlfn.TEXTAFTER(b2b3[[#This Row],[rxn]],"-",-1)</f>
        <v>MRPL17</v>
      </c>
      <c r="N1386" t="str">
        <f>_xlfn.XLOOKUP("'PRO-"&amp;b2b3[[#This Row],[enz]]&amp;"'",'[1]Sheet2 (2)'!$A:$A,'[1]Sheet2 (2)'!$B:$B,"")</f>
        <v/>
      </c>
      <c r="O1386">
        <f>IFERROR(_xlfn.XLOOKUP(b2b3[[#This Row],[Column2]],Table17[[#This Row],[rxn-no-enz]],Table17[[#This Row],[flux]],0),0)</f>
        <v>0</v>
      </c>
      <c r="P1386" t="str">
        <f>_xlfn.TEXTBEFORE(b2b3[[#This Row],[rxn]],"-",-1,,,"")</f>
        <v>RIBOSUBSYN-RIBOSUB-MRPL17-FROM</v>
      </c>
    </row>
    <row r="1387" spans="1:16" ht="17" hidden="1" x14ac:dyDescent="0.25">
      <c r="A1387" s="1" t="s">
        <v>11995</v>
      </c>
      <c r="B1387" s="1" t="s">
        <v>2778</v>
      </c>
      <c r="C1387" s="1">
        <v>1.3252318000000001E-8</v>
      </c>
      <c r="D1387" s="1">
        <f>mfs[[#This Row],[flux]]/1000</f>
        <v>1.3252318E-11</v>
      </c>
      <c r="F1387" t="s">
        <v>4167</v>
      </c>
      <c r="G1387" t="s">
        <v>2778</v>
      </c>
      <c r="H1387" s="3">
        <v>1.9063132450120401E-13</v>
      </c>
      <c r="I1387">
        <f>_xlfn.XLOOKUP(b2b3[[#This Row],[rxn]],mfs[rxn],mfs[flux_scaled],0)</f>
        <v>0</v>
      </c>
      <c r="J1387">
        <f>(b2b3[[#This Row],[flux]]-b2b3[[#This Row],[flux in mfs]])/b2b3[[#This Row],[flux]]</f>
        <v>1</v>
      </c>
      <c r="K1387">
        <f>ABS(b2b3[[#This Row],[(mfs - b2+b3) / mfs]])</f>
        <v>1</v>
      </c>
      <c r="L1387" t="b">
        <f>_xlfn.TEXTAFTER(b2b3[[#This Row],[rxn]],"-",-1)="SPONT"</f>
        <v>0</v>
      </c>
      <c r="M1387" t="str">
        <f>_xlfn.TEXTAFTER(b2b3[[#This Row],[rxn]],"-",-1)</f>
        <v>MRPL19</v>
      </c>
      <c r="N1387" t="str">
        <f>_xlfn.XLOOKUP("'PRO-"&amp;b2b3[[#This Row],[enz]]&amp;"'",'[1]Sheet2 (2)'!$A:$A,'[1]Sheet2 (2)'!$B:$B,"")</f>
        <v/>
      </c>
      <c r="O1387">
        <f>IFERROR(_xlfn.XLOOKUP(b2b3[[#This Row],[Column2]],Table17[[#This Row],[rxn-no-enz]],Table17[[#This Row],[flux]],0),0)</f>
        <v>0</v>
      </c>
      <c r="P1387" t="str">
        <f>_xlfn.TEXTBEFORE(b2b3[[#This Row],[rxn]],"-",-1,,,"")</f>
        <v>RIBOSUBSYN-RIBOSUB-MRPL19-FROM</v>
      </c>
    </row>
    <row r="1388" spans="1:16" ht="17" hidden="1" x14ac:dyDescent="0.25">
      <c r="A1388" s="1" t="s">
        <v>11996</v>
      </c>
      <c r="B1388" s="1" t="s">
        <v>2778</v>
      </c>
      <c r="C1388" s="1">
        <v>2.73634628E-7</v>
      </c>
      <c r="D1388" s="1">
        <f>mfs[[#This Row],[flux]]/1000</f>
        <v>2.7363462800000002E-10</v>
      </c>
      <c r="F1388" t="s">
        <v>4169</v>
      </c>
      <c r="G1388" t="s">
        <v>2778</v>
      </c>
      <c r="H1388" s="3">
        <v>1.9063132450120401E-13</v>
      </c>
      <c r="I1388">
        <f>_xlfn.XLOOKUP(b2b3[[#This Row],[rxn]],mfs[rxn],mfs[flux_scaled],0)</f>
        <v>0</v>
      </c>
      <c r="J1388">
        <f>(b2b3[[#This Row],[flux]]-b2b3[[#This Row],[flux in mfs]])/b2b3[[#This Row],[flux]]</f>
        <v>1</v>
      </c>
      <c r="K1388">
        <f>ABS(b2b3[[#This Row],[(mfs - b2+b3) / mfs]])</f>
        <v>1</v>
      </c>
      <c r="L1388" t="b">
        <f>_xlfn.TEXTAFTER(b2b3[[#This Row],[rxn]],"-",-1)="SPONT"</f>
        <v>0</v>
      </c>
      <c r="M1388" t="str">
        <f>_xlfn.TEXTAFTER(b2b3[[#This Row],[rxn]],"-",-1)</f>
        <v>MRPL22</v>
      </c>
      <c r="N1388" t="str">
        <f>_xlfn.XLOOKUP("'PRO-"&amp;b2b3[[#This Row],[enz]]&amp;"'",'[1]Sheet2 (2)'!$A:$A,'[1]Sheet2 (2)'!$B:$B,"")</f>
        <v/>
      </c>
      <c r="O1388">
        <f>IFERROR(_xlfn.XLOOKUP(b2b3[[#This Row],[Column2]],Table17[[#This Row],[rxn-no-enz]],Table17[[#This Row],[flux]],0),0)</f>
        <v>0</v>
      </c>
      <c r="P1388" t="str">
        <f>_xlfn.TEXTBEFORE(b2b3[[#This Row],[rxn]],"-",-1,,,"")</f>
        <v>RIBOSUBSYN-RIBOSUB-MRPL22-FROM</v>
      </c>
    </row>
    <row r="1389" spans="1:16" ht="17" hidden="1" x14ac:dyDescent="0.25">
      <c r="A1389" s="1" t="s">
        <v>11997</v>
      </c>
      <c r="B1389" s="1" t="s">
        <v>2778</v>
      </c>
      <c r="C1389" s="1">
        <v>3.22176908E-7</v>
      </c>
      <c r="D1389" s="1">
        <f>mfs[[#This Row],[flux]]/1000</f>
        <v>3.2217690800000002E-10</v>
      </c>
      <c r="F1389" t="s">
        <v>4172</v>
      </c>
      <c r="G1389" t="s">
        <v>2778</v>
      </c>
      <c r="H1389" s="3">
        <v>1.9063132450120401E-13</v>
      </c>
      <c r="I1389">
        <f>_xlfn.XLOOKUP(b2b3[[#This Row],[rxn]],mfs[rxn],mfs[flux_scaled],0)</f>
        <v>0</v>
      </c>
      <c r="J1389">
        <f>(b2b3[[#This Row],[flux]]-b2b3[[#This Row],[flux in mfs]])/b2b3[[#This Row],[flux]]</f>
        <v>1</v>
      </c>
      <c r="K1389">
        <f>ABS(b2b3[[#This Row],[(mfs - b2+b3) / mfs]])</f>
        <v>1</v>
      </c>
      <c r="L1389" t="b">
        <f>_xlfn.TEXTAFTER(b2b3[[#This Row],[rxn]],"-",-1)="SPONT"</f>
        <v>0</v>
      </c>
      <c r="M1389" t="str">
        <f>_xlfn.TEXTAFTER(b2b3[[#This Row],[rxn]],"-",-1)</f>
        <v>MRPL25</v>
      </c>
      <c r="N1389" t="str">
        <f>_xlfn.XLOOKUP("'PRO-"&amp;b2b3[[#This Row],[enz]]&amp;"'",'[1]Sheet2 (2)'!$A:$A,'[1]Sheet2 (2)'!$B:$B,"")</f>
        <v/>
      </c>
      <c r="O1389">
        <f>IFERROR(_xlfn.XLOOKUP(b2b3[[#This Row],[Column2]],Table17[[#This Row],[rxn-no-enz]],Table17[[#This Row],[flux]],0),0)</f>
        <v>0</v>
      </c>
      <c r="P1389" t="str">
        <f>_xlfn.TEXTBEFORE(b2b3[[#This Row],[rxn]],"-",-1,,,"")</f>
        <v>RIBOSUBSYN-RIBOSUB-MRPL25-FROM</v>
      </c>
    </row>
    <row r="1390" spans="1:16" ht="17" hidden="1" x14ac:dyDescent="0.25">
      <c r="A1390" s="1" t="s">
        <v>4517</v>
      </c>
      <c r="B1390" s="1" t="s">
        <v>2778</v>
      </c>
      <c r="C1390" s="1">
        <v>1.0186431099999999E-7</v>
      </c>
      <c r="D1390" s="1">
        <f>mfs[[#This Row],[flux]]/1000</f>
        <v>1.01864311E-10</v>
      </c>
      <c r="F1390" t="s">
        <v>4173</v>
      </c>
      <c r="G1390" t="s">
        <v>2778</v>
      </c>
      <c r="H1390" s="3">
        <v>1.9063132450120401E-13</v>
      </c>
      <c r="I1390">
        <f>_xlfn.XLOOKUP(b2b3[[#This Row],[rxn]],mfs[rxn],mfs[flux_scaled],0)</f>
        <v>0</v>
      </c>
      <c r="J1390">
        <f>(b2b3[[#This Row],[flux]]-b2b3[[#This Row],[flux in mfs]])/b2b3[[#This Row],[flux]]</f>
        <v>1</v>
      </c>
      <c r="K1390">
        <f>ABS(b2b3[[#This Row],[(mfs - b2+b3) / mfs]])</f>
        <v>1</v>
      </c>
      <c r="L1390" t="b">
        <f>_xlfn.TEXTAFTER(b2b3[[#This Row],[rxn]],"-",-1)="SPONT"</f>
        <v>0</v>
      </c>
      <c r="M1390" t="str">
        <f>_xlfn.TEXTAFTER(b2b3[[#This Row],[rxn]],"-",-1)</f>
        <v>MRPL27</v>
      </c>
      <c r="N1390" t="str">
        <f>_xlfn.XLOOKUP("'PRO-"&amp;b2b3[[#This Row],[enz]]&amp;"'",'[1]Sheet2 (2)'!$A:$A,'[1]Sheet2 (2)'!$B:$B,"")</f>
        <v/>
      </c>
      <c r="O1390">
        <f>IFERROR(_xlfn.XLOOKUP(b2b3[[#This Row],[Column2]],Table17[[#This Row],[rxn-no-enz]],Table17[[#This Row],[flux]],0),0)</f>
        <v>0</v>
      </c>
      <c r="P1390" t="str">
        <f>_xlfn.TEXTBEFORE(b2b3[[#This Row],[rxn]],"-",-1,,,"")</f>
        <v>RIBOSUBSYN-RIBOSUB-MRPL27-FROM</v>
      </c>
    </row>
    <row r="1391" spans="1:16" ht="17" hidden="1" x14ac:dyDescent="0.25">
      <c r="A1391" s="1" t="s">
        <v>4518</v>
      </c>
      <c r="B1391" s="1" t="s">
        <v>2778</v>
      </c>
      <c r="C1391" s="1">
        <v>1.4186944620000001E-6</v>
      </c>
      <c r="D1391" s="1">
        <f>mfs[[#This Row],[flux]]/1000</f>
        <v>1.4186944620000001E-9</v>
      </c>
      <c r="F1391" t="s">
        <v>4174</v>
      </c>
      <c r="G1391" t="s">
        <v>2778</v>
      </c>
      <c r="H1391" s="3">
        <v>1.9063132450120401E-13</v>
      </c>
      <c r="I1391">
        <f>_xlfn.XLOOKUP(b2b3[[#This Row],[rxn]],mfs[rxn],mfs[flux_scaled],0)</f>
        <v>0</v>
      </c>
      <c r="J1391">
        <f>(b2b3[[#This Row],[flux]]-b2b3[[#This Row],[flux in mfs]])/b2b3[[#This Row],[flux]]</f>
        <v>1</v>
      </c>
      <c r="K1391">
        <f>ABS(b2b3[[#This Row],[(mfs - b2+b3) / mfs]])</f>
        <v>1</v>
      </c>
      <c r="L1391" t="b">
        <f>_xlfn.TEXTAFTER(b2b3[[#This Row],[rxn]],"-",-1)="SPONT"</f>
        <v>0</v>
      </c>
      <c r="M1391" t="str">
        <f>_xlfn.TEXTAFTER(b2b3[[#This Row],[rxn]],"-",-1)</f>
        <v>MRPL28</v>
      </c>
      <c r="N1391" t="str">
        <f>_xlfn.XLOOKUP("'PRO-"&amp;b2b3[[#This Row],[enz]]&amp;"'",'[1]Sheet2 (2)'!$A:$A,'[1]Sheet2 (2)'!$B:$B,"")</f>
        <v/>
      </c>
      <c r="O1391">
        <f>IFERROR(_xlfn.XLOOKUP(b2b3[[#This Row],[Column2]],Table17[[#This Row],[rxn-no-enz]],Table17[[#This Row],[flux]],0),0)</f>
        <v>0</v>
      </c>
      <c r="P1391" t="str">
        <f>_xlfn.TEXTBEFORE(b2b3[[#This Row],[rxn]],"-",-1,,,"")</f>
        <v>RIBOSUBSYN-RIBOSUB-MRPL28-FROM</v>
      </c>
    </row>
    <row r="1392" spans="1:16" ht="17" hidden="1" x14ac:dyDescent="0.25">
      <c r="A1392" s="1" t="s">
        <v>4519</v>
      </c>
      <c r="B1392" s="1" t="s">
        <v>2778</v>
      </c>
      <c r="C1392" s="1">
        <v>1.2495235900000001E-6</v>
      </c>
      <c r="D1392" s="1">
        <f>mfs[[#This Row],[flux]]/1000</f>
        <v>1.2495235900000001E-9</v>
      </c>
      <c r="F1392" t="s">
        <v>4175</v>
      </c>
      <c r="G1392" t="s">
        <v>2778</v>
      </c>
      <c r="H1392" s="3">
        <v>1.9063132450120401E-13</v>
      </c>
      <c r="I1392">
        <f>_xlfn.XLOOKUP(b2b3[[#This Row],[rxn]],mfs[rxn],mfs[flux_scaled],0)</f>
        <v>0</v>
      </c>
      <c r="J1392">
        <f>(b2b3[[#This Row],[flux]]-b2b3[[#This Row],[flux in mfs]])/b2b3[[#This Row],[flux]]</f>
        <v>1</v>
      </c>
      <c r="K1392">
        <f>ABS(b2b3[[#This Row],[(mfs - b2+b3) / mfs]])</f>
        <v>1</v>
      </c>
      <c r="L1392" t="b">
        <f>_xlfn.TEXTAFTER(b2b3[[#This Row],[rxn]],"-",-1)="SPONT"</f>
        <v>0</v>
      </c>
      <c r="M1392" t="str">
        <f>_xlfn.TEXTAFTER(b2b3[[#This Row],[rxn]],"-",-1)</f>
        <v>MRPL3</v>
      </c>
      <c r="N1392" t="str">
        <f>_xlfn.XLOOKUP("'PRO-"&amp;b2b3[[#This Row],[enz]]&amp;"'",'[1]Sheet2 (2)'!$A:$A,'[1]Sheet2 (2)'!$B:$B,"")</f>
        <v/>
      </c>
      <c r="O1392">
        <f>IFERROR(_xlfn.XLOOKUP(b2b3[[#This Row],[Column2]],Table17[[#This Row],[rxn-no-enz]],Table17[[#This Row],[flux]],0),0)</f>
        <v>0</v>
      </c>
      <c r="P1392" t="str">
        <f>_xlfn.TEXTBEFORE(b2b3[[#This Row],[rxn]],"-",-1,,,"")</f>
        <v>RIBOSUBSYN-RIBOSUB-MRPL3-FROM</v>
      </c>
    </row>
    <row r="1393" spans="1:16" ht="17" hidden="1" x14ac:dyDescent="0.25">
      <c r="A1393" s="1" t="s">
        <v>11998</v>
      </c>
      <c r="B1393" s="1" t="s">
        <v>2778</v>
      </c>
      <c r="C1393" s="1">
        <v>4.2847245999999999E-8</v>
      </c>
      <c r="D1393" s="1">
        <f>mfs[[#This Row],[flux]]/1000</f>
        <v>4.2847245999999999E-11</v>
      </c>
      <c r="F1393" t="s">
        <v>4176</v>
      </c>
      <c r="G1393" t="s">
        <v>2778</v>
      </c>
      <c r="H1393" s="3">
        <v>1.9063132450120401E-13</v>
      </c>
      <c r="I1393">
        <f>_xlfn.XLOOKUP(b2b3[[#This Row],[rxn]],mfs[rxn],mfs[flux_scaled],0)</f>
        <v>0</v>
      </c>
      <c r="J1393">
        <f>(b2b3[[#This Row],[flux]]-b2b3[[#This Row],[flux in mfs]])/b2b3[[#This Row],[flux]]</f>
        <v>1</v>
      </c>
      <c r="K1393">
        <f>ABS(b2b3[[#This Row],[(mfs - b2+b3) / mfs]])</f>
        <v>1</v>
      </c>
      <c r="L1393" t="b">
        <f>_xlfn.TEXTAFTER(b2b3[[#This Row],[rxn]],"-",-1)="SPONT"</f>
        <v>0</v>
      </c>
      <c r="M1393" t="str">
        <f>_xlfn.TEXTAFTER(b2b3[[#This Row],[rxn]],"-",-1)</f>
        <v>MRPL31</v>
      </c>
      <c r="N1393" t="str">
        <f>_xlfn.XLOOKUP("'PRO-"&amp;b2b3[[#This Row],[enz]]&amp;"'",'[1]Sheet2 (2)'!$A:$A,'[1]Sheet2 (2)'!$B:$B,"")</f>
        <v/>
      </c>
      <c r="O1393">
        <f>IFERROR(_xlfn.XLOOKUP(b2b3[[#This Row],[Column2]],Table17[[#This Row],[rxn-no-enz]],Table17[[#This Row],[flux]],0),0)</f>
        <v>0</v>
      </c>
      <c r="P1393" t="str">
        <f>_xlfn.TEXTBEFORE(b2b3[[#This Row],[rxn]],"-",-1,,,"")</f>
        <v>RIBOSUBSYN-RIBOSUB-MRPL31-FROM</v>
      </c>
    </row>
    <row r="1394" spans="1:16" ht="17" hidden="1" x14ac:dyDescent="0.25">
      <c r="A1394" s="1" t="s">
        <v>4520</v>
      </c>
      <c r="B1394" s="1" t="s">
        <v>2778</v>
      </c>
      <c r="C1394" s="1">
        <v>3.9816134999999999E-7</v>
      </c>
      <c r="D1394" s="1">
        <f>mfs[[#This Row],[flux]]/1000</f>
        <v>3.9816134999999996E-10</v>
      </c>
      <c r="F1394" t="s">
        <v>4177</v>
      </c>
      <c r="G1394" t="s">
        <v>2778</v>
      </c>
      <c r="H1394" s="3">
        <v>1.9063132450120401E-13</v>
      </c>
      <c r="I1394">
        <f>_xlfn.XLOOKUP(b2b3[[#This Row],[rxn]],mfs[rxn],mfs[flux_scaled],0)</f>
        <v>0</v>
      </c>
      <c r="J1394">
        <f>(b2b3[[#This Row],[flux]]-b2b3[[#This Row],[flux in mfs]])/b2b3[[#This Row],[flux]]</f>
        <v>1</v>
      </c>
      <c r="K1394">
        <f>ABS(b2b3[[#This Row],[(mfs - b2+b3) / mfs]])</f>
        <v>1</v>
      </c>
      <c r="L1394" t="b">
        <f>_xlfn.TEXTAFTER(b2b3[[#This Row],[rxn]],"-",-1)="SPONT"</f>
        <v>0</v>
      </c>
      <c r="M1394" t="str">
        <f>_xlfn.TEXTAFTER(b2b3[[#This Row],[rxn]],"-",-1)</f>
        <v>MRPL32</v>
      </c>
      <c r="N1394" t="str">
        <f>_xlfn.XLOOKUP("'PRO-"&amp;b2b3[[#This Row],[enz]]&amp;"'",'[1]Sheet2 (2)'!$A:$A,'[1]Sheet2 (2)'!$B:$B,"")</f>
        <v/>
      </c>
      <c r="O1394">
        <f>IFERROR(_xlfn.XLOOKUP(b2b3[[#This Row],[Column2]],Table17[[#This Row],[rxn-no-enz]],Table17[[#This Row],[flux]],0),0)</f>
        <v>0</v>
      </c>
      <c r="P1394" t="str">
        <f>_xlfn.TEXTBEFORE(b2b3[[#This Row],[rxn]],"-",-1,,,"")</f>
        <v>RIBOSUBSYN-RIBOSUB-MRPL32-FROM</v>
      </c>
    </row>
    <row r="1395" spans="1:16" ht="17" hidden="1" x14ac:dyDescent="0.25">
      <c r="A1395" s="1" t="s">
        <v>4521</v>
      </c>
      <c r="B1395" s="1" t="s">
        <v>2778</v>
      </c>
      <c r="C1395" s="1">
        <v>6.6998939999999997E-9</v>
      </c>
      <c r="D1395" s="1">
        <f>mfs[[#This Row],[flux]]/1000</f>
        <v>6.6998939999999995E-12</v>
      </c>
      <c r="F1395" t="s">
        <v>4178</v>
      </c>
      <c r="G1395" t="s">
        <v>2778</v>
      </c>
      <c r="H1395" s="3">
        <v>1.9063132450120401E-13</v>
      </c>
      <c r="I1395">
        <f>_xlfn.XLOOKUP(b2b3[[#This Row],[rxn]],mfs[rxn],mfs[flux_scaled],0)</f>
        <v>0</v>
      </c>
      <c r="J1395">
        <f>(b2b3[[#This Row],[flux]]-b2b3[[#This Row],[flux in mfs]])/b2b3[[#This Row],[flux]]</f>
        <v>1</v>
      </c>
      <c r="K1395">
        <f>ABS(b2b3[[#This Row],[(mfs - b2+b3) / mfs]])</f>
        <v>1</v>
      </c>
      <c r="L1395" t="b">
        <f>_xlfn.TEXTAFTER(b2b3[[#This Row],[rxn]],"-",-1)="SPONT"</f>
        <v>0</v>
      </c>
      <c r="M1395" t="str">
        <f>_xlfn.TEXTAFTER(b2b3[[#This Row],[rxn]],"-",-1)</f>
        <v>MRPL33</v>
      </c>
      <c r="N1395" t="str">
        <f>_xlfn.XLOOKUP("'PRO-"&amp;b2b3[[#This Row],[enz]]&amp;"'",'[1]Sheet2 (2)'!$A:$A,'[1]Sheet2 (2)'!$B:$B,"")</f>
        <v/>
      </c>
      <c r="O1395">
        <f>IFERROR(_xlfn.XLOOKUP(b2b3[[#This Row],[Column2]],Table17[[#This Row],[rxn-no-enz]],Table17[[#This Row],[flux]],0),0)</f>
        <v>0</v>
      </c>
      <c r="P1395" t="str">
        <f>_xlfn.TEXTBEFORE(b2b3[[#This Row],[rxn]],"-",-1,,,"")</f>
        <v>RIBOSUBSYN-RIBOSUB-MRPL33-FROM</v>
      </c>
    </row>
    <row r="1396" spans="1:16" ht="17" hidden="1" x14ac:dyDescent="0.25">
      <c r="A1396" s="1" t="s">
        <v>11999</v>
      </c>
      <c r="B1396" s="1" t="s">
        <v>2778</v>
      </c>
      <c r="C1396" s="1">
        <v>6.4508537E-8</v>
      </c>
      <c r="D1396" s="1">
        <f>mfs[[#This Row],[flux]]/1000</f>
        <v>6.4508536999999994E-11</v>
      </c>
      <c r="F1396" t="s">
        <v>4180</v>
      </c>
      <c r="G1396" t="s">
        <v>2778</v>
      </c>
      <c r="H1396" s="3">
        <v>1.9063132450120401E-13</v>
      </c>
      <c r="I1396">
        <f>_xlfn.XLOOKUP(b2b3[[#This Row],[rxn]],mfs[rxn],mfs[flux_scaled],0)</f>
        <v>0</v>
      </c>
      <c r="J1396">
        <f>(b2b3[[#This Row],[flux]]-b2b3[[#This Row],[flux in mfs]])/b2b3[[#This Row],[flux]]</f>
        <v>1</v>
      </c>
      <c r="K1396">
        <f>ABS(b2b3[[#This Row],[(mfs - b2+b3) / mfs]])</f>
        <v>1</v>
      </c>
      <c r="L1396" t="b">
        <f>_xlfn.TEXTAFTER(b2b3[[#This Row],[rxn]],"-",-1)="SPONT"</f>
        <v>0</v>
      </c>
      <c r="M1396" t="str">
        <f>_xlfn.TEXTAFTER(b2b3[[#This Row],[rxn]],"-",-1)</f>
        <v>MRPL36</v>
      </c>
      <c r="N1396" t="str">
        <f>_xlfn.XLOOKUP("'PRO-"&amp;b2b3[[#This Row],[enz]]&amp;"'",'[1]Sheet2 (2)'!$A:$A,'[1]Sheet2 (2)'!$B:$B,"")</f>
        <v/>
      </c>
      <c r="O1396">
        <f>IFERROR(_xlfn.XLOOKUP(b2b3[[#This Row],[Column2]],Table17[[#This Row],[rxn-no-enz]],Table17[[#This Row],[flux]],0),0)</f>
        <v>0</v>
      </c>
      <c r="P1396" t="str">
        <f>_xlfn.TEXTBEFORE(b2b3[[#This Row],[rxn]],"-",-1,,,"")</f>
        <v>RIBOSUBSYN-RIBOSUB-MRPL36-FROM</v>
      </c>
    </row>
    <row r="1397" spans="1:16" ht="17" hidden="1" x14ac:dyDescent="0.25">
      <c r="A1397" s="1" t="s">
        <v>12000</v>
      </c>
      <c r="B1397" s="1" t="s">
        <v>2778</v>
      </c>
      <c r="C1397" s="1">
        <v>1.9915979000000001E-8</v>
      </c>
      <c r="D1397" s="1">
        <f>mfs[[#This Row],[flux]]/1000</f>
        <v>1.9915979E-11</v>
      </c>
      <c r="F1397" t="s">
        <v>4181</v>
      </c>
      <c r="G1397" t="s">
        <v>2778</v>
      </c>
      <c r="H1397" s="3">
        <v>1.9063132450120401E-13</v>
      </c>
      <c r="I1397">
        <f>_xlfn.XLOOKUP(b2b3[[#This Row],[rxn]],mfs[rxn],mfs[flux_scaled],0)</f>
        <v>0</v>
      </c>
      <c r="J1397">
        <f>(b2b3[[#This Row],[flux]]-b2b3[[#This Row],[flux in mfs]])/b2b3[[#This Row],[flux]]</f>
        <v>1</v>
      </c>
      <c r="K1397">
        <f>ABS(b2b3[[#This Row],[(mfs - b2+b3) / mfs]])</f>
        <v>1</v>
      </c>
      <c r="L1397" t="b">
        <f>_xlfn.TEXTAFTER(b2b3[[#This Row],[rxn]],"-",-1)="SPONT"</f>
        <v>0</v>
      </c>
      <c r="M1397" t="str">
        <f>_xlfn.TEXTAFTER(b2b3[[#This Row],[rxn]],"-",-1)</f>
        <v>MRPL37</v>
      </c>
      <c r="N1397" t="str">
        <f>_xlfn.XLOOKUP("'PRO-"&amp;b2b3[[#This Row],[enz]]&amp;"'",'[1]Sheet2 (2)'!$A:$A,'[1]Sheet2 (2)'!$B:$B,"")</f>
        <v/>
      </c>
      <c r="O1397">
        <f>IFERROR(_xlfn.XLOOKUP(b2b3[[#This Row],[Column2]],Table17[[#This Row],[rxn-no-enz]],Table17[[#This Row],[flux]],0),0)</f>
        <v>0</v>
      </c>
      <c r="P1397" t="str">
        <f>_xlfn.TEXTBEFORE(b2b3[[#This Row],[rxn]],"-",-1,,,"")</f>
        <v>RIBOSUBSYN-RIBOSUB-MRPL37-FROM</v>
      </c>
    </row>
    <row r="1398" spans="1:16" ht="17" hidden="1" x14ac:dyDescent="0.25">
      <c r="A1398" s="1" t="s">
        <v>13148</v>
      </c>
      <c r="B1398" s="1" t="s">
        <v>2778</v>
      </c>
      <c r="C1398" s="1">
        <v>5.4762790000000001E-9</v>
      </c>
      <c r="D1398" s="1">
        <f>mfs[[#This Row],[flux]]/1000</f>
        <v>5.476279E-12</v>
      </c>
      <c r="F1398" t="s">
        <v>4182</v>
      </c>
      <c r="G1398" t="s">
        <v>2778</v>
      </c>
      <c r="H1398" s="3">
        <v>1.9063132450120401E-13</v>
      </c>
      <c r="I1398">
        <f>_xlfn.XLOOKUP(b2b3[[#This Row],[rxn]],mfs[rxn],mfs[flux_scaled],0)</f>
        <v>0</v>
      </c>
      <c r="J1398">
        <f>(b2b3[[#This Row],[flux]]-b2b3[[#This Row],[flux in mfs]])/b2b3[[#This Row],[flux]]</f>
        <v>1</v>
      </c>
      <c r="K1398">
        <f>ABS(b2b3[[#This Row],[(mfs - b2+b3) / mfs]])</f>
        <v>1</v>
      </c>
      <c r="L1398" t="b">
        <f>_xlfn.TEXTAFTER(b2b3[[#This Row],[rxn]],"-",-1)="SPONT"</f>
        <v>0</v>
      </c>
      <c r="M1398" t="str">
        <f>_xlfn.TEXTAFTER(b2b3[[#This Row],[rxn]],"-",-1)</f>
        <v>MRPL38</v>
      </c>
      <c r="N1398" t="str">
        <f>_xlfn.XLOOKUP("'PRO-"&amp;b2b3[[#This Row],[enz]]&amp;"'",'[1]Sheet2 (2)'!$A:$A,'[1]Sheet2 (2)'!$B:$B,"")</f>
        <v/>
      </c>
      <c r="O1398">
        <f>IFERROR(_xlfn.XLOOKUP(b2b3[[#This Row],[Column2]],Table17[[#This Row],[rxn-no-enz]],Table17[[#This Row],[flux]],0),0)</f>
        <v>0</v>
      </c>
      <c r="P1398" t="str">
        <f>_xlfn.TEXTBEFORE(b2b3[[#This Row],[rxn]],"-",-1,,,"")</f>
        <v>RIBOSUBSYN-RIBOSUB-MRPL38-FROM</v>
      </c>
    </row>
    <row r="1399" spans="1:16" ht="17" hidden="1" x14ac:dyDescent="0.25">
      <c r="A1399" s="1" t="s">
        <v>12002</v>
      </c>
      <c r="B1399" s="1" t="s">
        <v>2778</v>
      </c>
      <c r="C1399" s="1">
        <v>3.0581097999999999E-8</v>
      </c>
      <c r="D1399" s="1">
        <f>mfs[[#This Row],[flux]]/1000</f>
        <v>3.0581098E-11</v>
      </c>
      <c r="F1399" t="s">
        <v>4185</v>
      </c>
      <c r="G1399" t="s">
        <v>2778</v>
      </c>
      <c r="H1399" s="3">
        <v>1.9063132450120401E-13</v>
      </c>
      <c r="I1399">
        <f>_xlfn.XLOOKUP(b2b3[[#This Row],[rxn]],mfs[rxn],mfs[flux_scaled],0)</f>
        <v>0</v>
      </c>
      <c r="J1399">
        <f>(b2b3[[#This Row],[flux]]-b2b3[[#This Row],[flux in mfs]])/b2b3[[#This Row],[flux]]</f>
        <v>1</v>
      </c>
      <c r="K1399">
        <f>ABS(b2b3[[#This Row],[(mfs - b2+b3) / mfs]])</f>
        <v>1</v>
      </c>
      <c r="L1399" t="b">
        <f>_xlfn.TEXTAFTER(b2b3[[#This Row],[rxn]],"-",-1)="SPONT"</f>
        <v>0</v>
      </c>
      <c r="M1399" t="str">
        <f>_xlfn.TEXTAFTER(b2b3[[#This Row],[rxn]],"-",-1)</f>
        <v>MRPL40</v>
      </c>
      <c r="N1399" t="str">
        <f>_xlfn.XLOOKUP("'PRO-"&amp;b2b3[[#This Row],[enz]]&amp;"'",'[1]Sheet2 (2)'!$A:$A,'[1]Sheet2 (2)'!$B:$B,"")</f>
        <v/>
      </c>
      <c r="O1399">
        <f>IFERROR(_xlfn.XLOOKUP(b2b3[[#This Row],[Column2]],Table17[[#This Row],[rxn-no-enz]],Table17[[#This Row],[flux]],0),0)</f>
        <v>0</v>
      </c>
      <c r="P1399" t="str">
        <f>_xlfn.TEXTBEFORE(b2b3[[#This Row],[rxn]],"-",-1,,,"")</f>
        <v>RIBOSUBSYN-RIBOSUB-MRPL40-FROM</v>
      </c>
    </row>
    <row r="1400" spans="1:16" ht="17" hidden="1" x14ac:dyDescent="0.25">
      <c r="A1400" s="1" t="s">
        <v>4522</v>
      </c>
      <c r="B1400" s="1" t="s">
        <v>2778</v>
      </c>
      <c r="C1400" s="1">
        <v>4.1958222000000002E-8</v>
      </c>
      <c r="D1400" s="1">
        <f>mfs[[#This Row],[flux]]/1000</f>
        <v>4.1958222000000004E-11</v>
      </c>
      <c r="F1400" t="s">
        <v>4186</v>
      </c>
      <c r="G1400" t="s">
        <v>2778</v>
      </c>
      <c r="H1400" s="3">
        <v>1.9063132450120401E-13</v>
      </c>
      <c r="I1400">
        <f>_xlfn.XLOOKUP(b2b3[[#This Row],[rxn]],mfs[rxn],mfs[flux_scaled],0)</f>
        <v>0</v>
      </c>
      <c r="J1400">
        <f>(b2b3[[#This Row],[flux]]-b2b3[[#This Row],[flux in mfs]])/b2b3[[#This Row],[flux]]</f>
        <v>1</v>
      </c>
      <c r="K1400">
        <f>ABS(b2b3[[#This Row],[(mfs - b2+b3) / mfs]])</f>
        <v>1</v>
      </c>
      <c r="L1400" t="b">
        <f>_xlfn.TEXTAFTER(b2b3[[#This Row],[rxn]],"-",-1)="SPONT"</f>
        <v>0</v>
      </c>
      <c r="M1400" t="str">
        <f>_xlfn.TEXTAFTER(b2b3[[#This Row],[rxn]],"-",-1)</f>
        <v>MRPL44</v>
      </c>
      <c r="N1400" t="str">
        <f>_xlfn.XLOOKUP("'PRO-"&amp;b2b3[[#This Row],[enz]]&amp;"'",'[1]Sheet2 (2)'!$A:$A,'[1]Sheet2 (2)'!$B:$B,"")</f>
        <v/>
      </c>
      <c r="O1400">
        <f>IFERROR(_xlfn.XLOOKUP(b2b3[[#This Row],[Column2]],Table17[[#This Row],[rxn-no-enz]],Table17[[#This Row],[flux]],0),0)</f>
        <v>0</v>
      </c>
      <c r="P1400" t="str">
        <f>_xlfn.TEXTBEFORE(b2b3[[#This Row],[rxn]],"-",-1,,,"")</f>
        <v>RIBOSUBSYN-RIBOSUB-MRPL44-FROM</v>
      </c>
    </row>
    <row r="1401" spans="1:16" ht="17" hidden="1" x14ac:dyDescent="0.25">
      <c r="A1401" s="1" t="s">
        <v>13177</v>
      </c>
      <c r="B1401" s="1" t="s">
        <v>2778</v>
      </c>
      <c r="C1401" s="1">
        <v>3.3406664999999998E-8</v>
      </c>
      <c r="D1401" s="1">
        <f>mfs[[#This Row],[flux]]/1000</f>
        <v>3.3406664999999998E-11</v>
      </c>
      <c r="F1401" t="s">
        <v>4188</v>
      </c>
      <c r="G1401" t="s">
        <v>2778</v>
      </c>
      <c r="H1401" s="3">
        <v>1.9063132450120401E-13</v>
      </c>
      <c r="I1401">
        <f>_xlfn.XLOOKUP(b2b3[[#This Row],[rxn]],mfs[rxn],mfs[flux_scaled],0)</f>
        <v>0</v>
      </c>
      <c r="J1401">
        <f>(b2b3[[#This Row],[flux]]-b2b3[[#This Row],[flux in mfs]])/b2b3[[#This Row],[flux]]</f>
        <v>1</v>
      </c>
      <c r="K1401">
        <f>ABS(b2b3[[#This Row],[(mfs - b2+b3) / mfs]])</f>
        <v>1</v>
      </c>
      <c r="L1401" t="b">
        <f>_xlfn.TEXTAFTER(b2b3[[#This Row],[rxn]],"-",-1)="SPONT"</f>
        <v>0</v>
      </c>
      <c r="M1401" t="str">
        <f>_xlfn.TEXTAFTER(b2b3[[#This Row],[rxn]],"-",-1)</f>
        <v>MRPL50</v>
      </c>
      <c r="N1401" t="str">
        <f>_xlfn.XLOOKUP("'PRO-"&amp;b2b3[[#This Row],[enz]]&amp;"'",'[1]Sheet2 (2)'!$A:$A,'[1]Sheet2 (2)'!$B:$B,"")</f>
        <v/>
      </c>
      <c r="O1401">
        <f>IFERROR(_xlfn.XLOOKUP(b2b3[[#This Row],[Column2]],Table17[[#This Row],[rxn-no-enz]],Table17[[#This Row],[flux]],0),0)</f>
        <v>0</v>
      </c>
      <c r="P1401" t="str">
        <f>_xlfn.TEXTBEFORE(b2b3[[#This Row],[rxn]],"-",-1,,,"")</f>
        <v>RIBOSUBSYN-RIBOSUB-MRPL50-FROM</v>
      </c>
    </row>
    <row r="1402" spans="1:16" ht="17" hidden="1" x14ac:dyDescent="0.25">
      <c r="A1402" s="1" t="s">
        <v>4524</v>
      </c>
      <c r="B1402" s="1" t="s">
        <v>2778</v>
      </c>
      <c r="C1402" s="1">
        <v>3.572063626E-6</v>
      </c>
      <c r="D1402" s="1">
        <f>mfs[[#This Row],[flux]]/1000</f>
        <v>3.5720636260000002E-9</v>
      </c>
      <c r="F1402" t="s">
        <v>4189</v>
      </c>
      <c r="G1402" t="s">
        <v>2778</v>
      </c>
      <c r="H1402" s="3">
        <v>1.9063132450120401E-13</v>
      </c>
      <c r="I1402">
        <f>_xlfn.XLOOKUP(b2b3[[#This Row],[rxn]],mfs[rxn],mfs[flux_scaled],0)</f>
        <v>0</v>
      </c>
      <c r="J1402">
        <f>(b2b3[[#This Row],[flux]]-b2b3[[#This Row],[flux in mfs]])/b2b3[[#This Row],[flux]]</f>
        <v>1</v>
      </c>
      <c r="K1402">
        <f>ABS(b2b3[[#This Row],[(mfs - b2+b3) / mfs]])</f>
        <v>1</v>
      </c>
      <c r="L1402" t="b">
        <f>_xlfn.TEXTAFTER(b2b3[[#This Row],[rxn]],"-",-1)="SPONT"</f>
        <v>0</v>
      </c>
      <c r="M1402" t="str">
        <f>_xlfn.TEXTAFTER(b2b3[[#This Row],[rxn]],"-",-1)</f>
        <v>MRPL51</v>
      </c>
      <c r="N1402" t="str">
        <f>_xlfn.XLOOKUP("'PRO-"&amp;b2b3[[#This Row],[enz]]&amp;"'",'[1]Sheet2 (2)'!$A:$A,'[1]Sheet2 (2)'!$B:$B,"")</f>
        <v/>
      </c>
      <c r="O1402">
        <f>IFERROR(_xlfn.XLOOKUP(b2b3[[#This Row],[Column2]],Table17[[#This Row],[rxn-no-enz]],Table17[[#This Row],[flux]],0),0)</f>
        <v>0</v>
      </c>
      <c r="P1402" t="str">
        <f>_xlfn.TEXTBEFORE(b2b3[[#This Row],[rxn]],"-",-1,,,"")</f>
        <v>RIBOSUBSYN-RIBOSUB-MRPL51-FROM</v>
      </c>
    </row>
    <row r="1403" spans="1:16" ht="17" hidden="1" x14ac:dyDescent="0.25">
      <c r="A1403" s="1" t="s">
        <v>12004</v>
      </c>
      <c r="B1403" s="1" t="s">
        <v>2778</v>
      </c>
      <c r="C1403" s="1">
        <v>2.6224242000000001E-8</v>
      </c>
      <c r="D1403" s="1">
        <f>mfs[[#This Row],[flux]]/1000</f>
        <v>2.6224242E-11</v>
      </c>
      <c r="F1403" t="s">
        <v>4190</v>
      </c>
      <c r="G1403" t="s">
        <v>2778</v>
      </c>
      <c r="H1403" s="3">
        <v>1.9063132450120401E-13</v>
      </c>
      <c r="I1403">
        <f>_xlfn.XLOOKUP(b2b3[[#This Row],[rxn]],mfs[rxn],mfs[flux_scaled],0)</f>
        <v>0</v>
      </c>
      <c r="J1403">
        <f>(b2b3[[#This Row],[flux]]-b2b3[[#This Row],[flux in mfs]])/b2b3[[#This Row],[flux]]</f>
        <v>1</v>
      </c>
      <c r="K1403">
        <f>ABS(b2b3[[#This Row],[(mfs - b2+b3) / mfs]])</f>
        <v>1</v>
      </c>
      <c r="L1403" t="b">
        <f>_xlfn.TEXTAFTER(b2b3[[#This Row],[rxn]],"-",-1)="SPONT"</f>
        <v>0</v>
      </c>
      <c r="M1403" t="str">
        <f>_xlfn.TEXTAFTER(b2b3[[#This Row],[rxn]],"-",-1)</f>
        <v>MRPL6</v>
      </c>
      <c r="N1403" t="str">
        <f>_xlfn.XLOOKUP("'PRO-"&amp;b2b3[[#This Row],[enz]]&amp;"'",'[1]Sheet2 (2)'!$A:$A,'[1]Sheet2 (2)'!$B:$B,"")</f>
        <v/>
      </c>
      <c r="O1403">
        <f>IFERROR(_xlfn.XLOOKUP(b2b3[[#This Row],[Column2]],Table17[[#This Row],[rxn-no-enz]],Table17[[#This Row],[flux]],0),0)</f>
        <v>0</v>
      </c>
      <c r="P1403" t="str">
        <f>_xlfn.TEXTBEFORE(b2b3[[#This Row],[rxn]],"-",-1,,,"")</f>
        <v>RIBOSUBSYN-RIBOSUB-MRPL6-FROM</v>
      </c>
    </row>
    <row r="1404" spans="1:16" ht="17" hidden="1" x14ac:dyDescent="0.25">
      <c r="A1404" s="1" t="s">
        <v>12005</v>
      </c>
      <c r="B1404" s="1" t="s">
        <v>2778</v>
      </c>
      <c r="C1404" s="1">
        <v>1.7180444470000001E-6</v>
      </c>
      <c r="D1404" s="1">
        <f>mfs[[#This Row],[flux]]/1000</f>
        <v>1.7180444470000001E-9</v>
      </c>
      <c r="F1404" t="s">
        <v>4191</v>
      </c>
      <c r="G1404" t="s">
        <v>2778</v>
      </c>
      <c r="H1404" s="3">
        <v>1.9063132450120401E-13</v>
      </c>
      <c r="I1404">
        <f>_xlfn.XLOOKUP(b2b3[[#This Row],[rxn]],mfs[rxn],mfs[flux_scaled],0)</f>
        <v>0</v>
      </c>
      <c r="J1404">
        <f>(b2b3[[#This Row],[flux]]-b2b3[[#This Row],[flux in mfs]])/b2b3[[#This Row],[flux]]</f>
        <v>1</v>
      </c>
      <c r="K1404">
        <f>ABS(b2b3[[#This Row],[(mfs - b2+b3) / mfs]])</f>
        <v>1</v>
      </c>
      <c r="L1404" t="b">
        <f>_xlfn.TEXTAFTER(b2b3[[#This Row],[rxn]],"-",-1)="SPONT"</f>
        <v>0</v>
      </c>
      <c r="M1404" t="str">
        <f>_xlfn.TEXTAFTER(b2b3[[#This Row],[rxn]],"-",-1)</f>
        <v>MRPL7</v>
      </c>
      <c r="N1404" t="str">
        <f>_xlfn.XLOOKUP("'PRO-"&amp;b2b3[[#This Row],[enz]]&amp;"'",'[1]Sheet2 (2)'!$A:$A,'[1]Sheet2 (2)'!$B:$B,"")</f>
        <v/>
      </c>
      <c r="O1404">
        <f>IFERROR(_xlfn.XLOOKUP(b2b3[[#This Row],[Column2]],Table17[[#This Row],[rxn-no-enz]],Table17[[#This Row],[flux]],0),0)</f>
        <v>0</v>
      </c>
      <c r="P1404" t="str">
        <f>_xlfn.TEXTBEFORE(b2b3[[#This Row],[rxn]],"-",-1,,,"")</f>
        <v>RIBOSUBSYN-RIBOSUB-MRPL7-FROM</v>
      </c>
    </row>
    <row r="1405" spans="1:16" ht="17" hidden="1" x14ac:dyDescent="0.25">
      <c r="A1405" s="1" t="s">
        <v>12006</v>
      </c>
      <c r="B1405" s="1" t="s">
        <v>2778</v>
      </c>
      <c r="C1405" s="1">
        <v>5.7978870000000004E-9</v>
      </c>
      <c r="D1405" s="1">
        <f>mfs[[#This Row],[flux]]/1000</f>
        <v>5.7978870000000003E-12</v>
      </c>
      <c r="F1405" t="s">
        <v>4192</v>
      </c>
      <c r="G1405" t="s">
        <v>2778</v>
      </c>
      <c r="H1405" s="3">
        <v>1.9063132450120401E-13</v>
      </c>
      <c r="I1405">
        <f>_xlfn.XLOOKUP(b2b3[[#This Row],[rxn]],mfs[rxn],mfs[flux_scaled],0)</f>
        <v>0</v>
      </c>
      <c r="J1405">
        <f>(b2b3[[#This Row],[flux]]-b2b3[[#This Row],[flux in mfs]])/b2b3[[#This Row],[flux]]</f>
        <v>1</v>
      </c>
      <c r="K1405">
        <f>ABS(b2b3[[#This Row],[(mfs - b2+b3) / mfs]])</f>
        <v>1</v>
      </c>
      <c r="L1405" t="b">
        <f>_xlfn.TEXTAFTER(b2b3[[#This Row],[rxn]],"-",-1)="SPONT"</f>
        <v>0</v>
      </c>
      <c r="M1405" t="str">
        <f>_xlfn.TEXTAFTER(b2b3[[#This Row],[rxn]],"-",-1)</f>
        <v>MRPL9</v>
      </c>
      <c r="N1405" t="str">
        <f>_xlfn.XLOOKUP("'PRO-"&amp;b2b3[[#This Row],[enz]]&amp;"'",'[1]Sheet2 (2)'!$A:$A,'[1]Sheet2 (2)'!$B:$B,"")</f>
        <v/>
      </c>
      <c r="O1405">
        <f>IFERROR(_xlfn.XLOOKUP(b2b3[[#This Row],[Column2]],Table17[[#This Row],[rxn-no-enz]],Table17[[#This Row],[flux]],0),0)</f>
        <v>0</v>
      </c>
      <c r="P1405" t="str">
        <f>_xlfn.TEXTBEFORE(b2b3[[#This Row],[rxn]],"-",-1,,,"")</f>
        <v>RIBOSUBSYN-RIBOSUB-MRPL9-FROM</v>
      </c>
    </row>
    <row r="1406" spans="1:16" ht="17" hidden="1" x14ac:dyDescent="0.25">
      <c r="A1406" s="1" t="s">
        <v>4526</v>
      </c>
      <c r="B1406" s="1" t="s">
        <v>2778</v>
      </c>
      <c r="C1406" s="1">
        <v>3.719806125E-6</v>
      </c>
      <c r="D1406" s="1">
        <f>mfs[[#This Row],[flux]]/1000</f>
        <v>3.7198061250000002E-9</v>
      </c>
      <c r="F1406" t="s">
        <v>4193</v>
      </c>
      <c r="G1406" t="s">
        <v>2778</v>
      </c>
      <c r="H1406" s="3">
        <v>1.9063132450120401E-13</v>
      </c>
      <c r="I1406">
        <f>_xlfn.XLOOKUP(b2b3[[#This Row],[rxn]],mfs[rxn],mfs[flux_scaled],0)</f>
        <v>0</v>
      </c>
      <c r="J1406">
        <f>(b2b3[[#This Row],[flux]]-b2b3[[#This Row],[flux in mfs]])/b2b3[[#This Row],[flux]]</f>
        <v>1</v>
      </c>
      <c r="K1406">
        <f>ABS(b2b3[[#This Row],[(mfs - b2+b3) / mfs]])</f>
        <v>1</v>
      </c>
      <c r="L1406" t="b">
        <f>_xlfn.TEXTAFTER(b2b3[[#This Row],[rxn]],"-",-1)="SPONT"</f>
        <v>0</v>
      </c>
      <c r="M1406" t="str">
        <f>_xlfn.TEXTAFTER(b2b3[[#This Row],[rxn]],"-",-1)</f>
        <v>MRPS16</v>
      </c>
      <c r="N1406" t="str">
        <f>_xlfn.XLOOKUP("'PRO-"&amp;b2b3[[#This Row],[enz]]&amp;"'",'[1]Sheet2 (2)'!$A:$A,'[1]Sheet2 (2)'!$B:$B,"")</f>
        <v/>
      </c>
      <c r="O1406">
        <f>IFERROR(_xlfn.XLOOKUP(b2b3[[#This Row],[Column2]],Table17[[#This Row],[rxn-no-enz]],Table17[[#This Row],[flux]],0),0)</f>
        <v>0</v>
      </c>
      <c r="P1406" t="str">
        <f>_xlfn.TEXTBEFORE(b2b3[[#This Row],[rxn]],"-",-1,,,"")</f>
        <v>RIBOSUBSYN-RIBOSUB-MRPS16-FROM</v>
      </c>
    </row>
    <row r="1407" spans="1:16" ht="17" hidden="1" x14ac:dyDescent="0.25">
      <c r="A1407" s="1" t="s">
        <v>4527</v>
      </c>
      <c r="B1407" s="1" t="s">
        <v>2778</v>
      </c>
      <c r="C1407" s="1">
        <v>5.0455164800000005E-7</v>
      </c>
      <c r="D1407" s="1">
        <f>mfs[[#This Row],[flux]]/1000</f>
        <v>5.04551648E-10</v>
      </c>
      <c r="F1407" t="s">
        <v>4194</v>
      </c>
      <c r="G1407" t="s">
        <v>2778</v>
      </c>
      <c r="H1407" s="3">
        <v>1.9063132450120401E-13</v>
      </c>
      <c r="I1407">
        <f>_xlfn.XLOOKUP(b2b3[[#This Row],[rxn]],mfs[rxn],mfs[flux_scaled],0)</f>
        <v>0</v>
      </c>
      <c r="J1407">
        <f>(b2b3[[#This Row],[flux]]-b2b3[[#This Row],[flux in mfs]])/b2b3[[#This Row],[flux]]</f>
        <v>1</v>
      </c>
      <c r="K1407">
        <f>ABS(b2b3[[#This Row],[(mfs - b2+b3) / mfs]])</f>
        <v>1</v>
      </c>
      <c r="L1407" t="b">
        <f>_xlfn.TEXTAFTER(b2b3[[#This Row],[rxn]],"-",-1)="SPONT"</f>
        <v>0</v>
      </c>
      <c r="M1407" t="str">
        <f>_xlfn.TEXTAFTER(b2b3[[#This Row],[rxn]],"-",-1)</f>
        <v>MRPS17</v>
      </c>
      <c r="N1407" t="str">
        <f>_xlfn.XLOOKUP("'PRO-"&amp;b2b3[[#This Row],[enz]]&amp;"'",'[1]Sheet2 (2)'!$A:$A,'[1]Sheet2 (2)'!$B:$B,"")</f>
        <v/>
      </c>
      <c r="O1407">
        <f>IFERROR(_xlfn.XLOOKUP(b2b3[[#This Row],[Column2]],Table17[[#This Row],[rxn-no-enz]],Table17[[#This Row],[flux]],0),0)</f>
        <v>0</v>
      </c>
      <c r="P1407" t="str">
        <f>_xlfn.TEXTBEFORE(b2b3[[#This Row],[rxn]],"-",-1,,,"")</f>
        <v>RIBOSUBSYN-RIBOSUB-MRPS17-FROM</v>
      </c>
    </row>
    <row r="1408" spans="1:16" ht="17" hidden="1" x14ac:dyDescent="0.25">
      <c r="A1408" s="1" t="s">
        <v>4528</v>
      </c>
      <c r="B1408" s="1" t="s">
        <v>2778</v>
      </c>
      <c r="C1408" s="1">
        <v>3.8929430300000001E-7</v>
      </c>
      <c r="D1408" s="1">
        <f>mfs[[#This Row],[flux]]/1000</f>
        <v>3.8929430300000002E-10</v>
      </c>
      <c r="F1408" t="s">
        <v>4195</v>
      </c>
      <c r="G1408" t="s">
        <v>2778</v>
      </c>
      <c r="H1408" s="3">
        <v>1.9063132450120401E-13</v>
      </c>
      <c r="I1408">
        <f>_xlfn.XLOOKUP(b2b3[[#This Row],[rxn]],mfs[rxn],mfs[flux_scaled],0)</f>
        <v>0</v>
      </c>
      <c r="J1408">
        <f>(b2b3[[#This Row],[flux]]-b2b3[[#This Row],[flux in mfs]])/b2b3[[#This Row],[flux]]</f>
        <v>1</v>
      </c>
      <c r="K1408">
        <f>ABS(b2b3[[#This Row],[(mfs - b2+b3) / mfs]])</f>
        <v>1</v>
      </c>
      <c r="L1408" t="b">
        <f>_xlfn.TEXTAFTER(b2b3[[#This Row],[rxn]],"-",-1)="SPONT"</f>
        <v>0</v>
      </c>
      <c r="M1408" t="str">
        <f>_xlfn.TEXTAFTER(b2b3[[#This Row],[rxn]],"-",-1)</f>
        <v>MRPS18</v>
      </c>
      <c r="N1408" t="str">
        <f>_xlfn.XLOOKUP("'PRO-"&amp;b2b3[[#This Row],[enz]]&amp;"'",'[1]Sheet2 (2)'!$A:$A,'[1]Sheet2 (2)'!$B:$B,"")</f>
        <v/>
      </c>
      <c r="O1408">
        <f>IFERROR(_xlfn.XLOOKUP(b2b3[[#This Row],[Column2]],Table17[[#This Row],[rxn-no-enz]],Table17[[#This Row],[flux]],0),0)</f>
        <v>0</v>
      </c>
      <c r="P1408" t="str">
        <f>_xlfn.TEXTBEFORE(b2b3[[#This Row],[rxn]],"-",-1,,,"")</f>
        <v>RIBOSUBSYN-RIBOSUB-MRPS18-FROM</v>
      </c>
    </row>
    <row r="1409" spans="1:16" ht="17" hidden="1" x14ac:dyDescent="0.25">
      <c r="A1409" s="1" t="s">
        <v>4529</v>
      </c>
      <c r="B1409" s="1" t="s">
        <v>2778</v>
      </c>
      <c r="C1409" s="1">
        <v>2.1301779E-8</v>
      </c>
      <c r="D1409" s="1">
        <f>mfs[[#This Row],[flux]]/1000</f>
        <v>2.1301779E-11</v>
      </c>
      <c r="F1409" t="s">
        <v>4196</v>
      </c>
      <c r="G1409" t="s">
        <v>2778</v>
      </c>
      <c r="H1409" s="3">
        <v>1.9063132450120401E-13</v>
      </c>
      <c r="I1409">
        <f>_xlfn.XLOOKUP(b2b3[[#This Row],[rxn]],mfs[rxn],mfs[flux_scaled],0)</f>
        <v>0</v>
      </c>
      <c r="J1409">
        <f>(b2b3[[#This Row],[flux]]-b2b3[[#This Row],[flux in mfs]])/b2b3[[#This Row],[flux]]</f>
        <v>1</v>
      </c>
      <c r="K1409">
        <f>ABS(b2b3[[#This Row],[(mfs - b2+b3) / mfs]])</f>
        <v>1</v>
      </c>
      <c r="L1409" t="b">
        <f>_xlfn.TEXTAFTER(b2b3[[#This Row],[rxn]],"-",-1)="SPONT"</f>
        <v>0</v>
      </c>
      <c r="M1409" t="str">
        <f>_xlfn.TEXTAFTER(b2b3[[#This Row],[rxn]],"-",-1)</f>
        <v>MRPS28</v>
      </c>
      <c r="N1409" t="str">
        <f>_xlfn.XLOOKUP("'PRO-"&amp;b2b3[[#This Row],[enz]]&amp;"'",'[1]Sheet2 (2)'!$A:$A,'[1]Sheet2 (2)'!$B:$B,"")</f>
        <v/>
      </c>
      <c r="O1409">
        <f>IFERROR(_xlfn.XLOOKUP(b2b3[[#This Row],[Column2]],Table17[[#This Row],[rxn-no-enz]],Table17[[#This Row],[flux]],0),0)</f>
        <v>0</v>
      </c>
      <c r="P1409" t="str">
        <f>_xlfn.TEXTBEFORE(b2b3[[#This Row],[rxn]],"-",-1,,,"")</f>
        <v>RIBOSUBSYN-RIBOSUB-MRPS28-FROM</v>
      </c>
    </row>
    <row r="1410" spans="1:16" ht="17" hidden="1" x14ac:dyDescent="0.25">
      <c r="A1410" s="1" t="s">
        <v>12007</v>
      </c>
      <c r="B1410" s="1" t="s">
        <v>2778</v>
      </c>
      <c r="C1410" s="1">
        <v>7.6574313000000005E-8</v>
      </c>
      <c r="D1410" s="1">
        <f>mfs[[#This Row],[flux]]/1000</f>
        <v>7.6574313000000002E-11</v>
      </c>
      <c r="F1410" t="s">
        <v>4197</v>
      </c>
      <c r="G1410" t="s">
        <v>2778</v>
      </c>
      <c r="H1410" s="3">
        <v>1.9063132450120401E-13</v>
      </c>
      <c r="I1410">
        <f>_xlfn.XLOOKUP(b2b3[[#This Row],[rxn]],mfs[rxn],mfs[flux_scaled],0)</f>
        <v>0</v>
      </c>
      <c r="J1410">
        <f>(b2b3[[#This Row],[flux]]-b2b3[[#This Row],[flux in mfs]])/b2b3[[#This Row],[flux]]</f>
        <v>1</v>
      </c>
      <c r="K1410">
        <f>ABS(b2b3[[#This Row],[(mfs - b2+b3) / mfs]])</f>
        <v>1</v>
      </c>
      <c r="L1410" t="b">
        <f>_xlfn.TEXTAFTER(b2b3[[#This Row],[rxn]],"-",-1)="SPONT"</f>
        <v>0</v>
      </c>
      <c r="M1410" t="str">
        <f>_xlfn.TEXTAFTER(b2b3[[#This Row],[rxn]],"-",-1)</f>
        <v>MRPS35</v>
      </c>
      <c r="N1410" t="str">
        <f>_xlfn.XLOOKUP("'PRO-"&amp;b2b3[[#This Row],[enz]]&amp;"'",'[1]Sheet2 (2)'!$A:$A,'[1]Sheet2 (2)'!$B:$B,"")</f>
        <v/>
      </c>
      <c r="O1410">
        <f>IFERROR(_xlfn.XLOOKUP(b2b3[[#This Row],[Column2]],Table17[[#This Row],[rxn-no-enz]],Table17[[#This Row],[flux]],0),0)</f>
        <v>0</v>
      </c>
      <c r="P1410" t="str">
        <f>_xlfn.TEXTBEFORE(b2b3[[#This Row],[rxn]],"-",-1,,,"")</f>
        <v>RIBOSUBSYN-RIBOSUB-MRPS35-FROM</v>
      </c>
    </row>
    <row r="1411" spans="1:16" ht="17" hidden="1" x14ac:dyDescent="0.25">
      <c r="A1411" s="1" t="s">
        <v>12008</v>
      </c>
      <c r="B1411" s="1" t="s">
        <v>2778</v>
      </c>
      <c r="C1411" s="1">
        <v>1.83227896E-7</v>
      </c>
      <c r="D1411" s="1">
        <f>mfs[[#This Row],[flux]]/1000</f>
        <v>1.83227896E-10</v>
      </c>
      <c r="F1411" t="s">
        <v>4198</v>
      </c>
      <c r="G1411" t="s">
        <v>2778</v>
      </c>
      <c r="H1411" s="3">
        <v>1.9063132450120401E-13</v>
      </c>
      <c r="I1411">
        <f>_xlfn.XLOOKUP(b2b3[[#This Row],[rxn]],mfs[rxn],mfs[flux_scaled],0)</f>
        <v>0</v>
      </c>
      <c r="J1411">
        <f>(b2b3[[#This Row],[flux]]-b2b3[[#This Row],[flux in mfs]])/b2b3[[#This Row],[flux]]</f>
        <v>1</v>
      </c>
      <c r="K1411">
        <f>ABS(b2b3[[#This Row],[(mfs - b2+b3) / mfs]])</f>
        <v>1</v>
      </c>
      <c r="L1411" t="b">
        <f>_xlfn.TEXTAFTER(b2b3[[#This Row],[rxn]],"-",-1)="SPONT"</f>
        <v>0</v>
      </c>
      <c r="M1411" t="str">
        <f>_xlfn.TEXTAFTER(b2b3[[#This Row],[rxn]],"-",-1)</f>
        <v>MRPS5</v>
      </c>
      <c r="N1411" t="str">
        <f>_xlfn.XLOOKUP("'PRO-"&amp;b2b3[[#This Row],[enz]]&amp;"'",'[1]Sheet2 (2)'!$A:$A,'[1]Sheet2 (2)'!$B:$B,"")</f>
        <v/>
      </c>
      <c r="O1411">
        <f>IFERROR(_xlfn.XLOOKUP(b2b3[[#This Row],[Column2]],Table17[[#This Row],[rxn-no-enz]],Table17[[#This Row],[flux]],0),0)</f>
        <v>0</v>
      </c>
      <c r="P1411" t="str">
        <f>_xlfn.TEXTBEFORE(b2b3[[#This Row],[rxn]],"-",-1,,,"")</f>
        <v>RIBOSUBSYN-RIBOSUB-MRPS5-FROM</v>
      </c>
    </row>
    <row r="1412" spans="1:16" ht="17" hidden="1" x14ac:dyDescent="0.25">
      <c r="A1412" s="1" t="s">
        <v>12009</v>
      </c>
      <c r="B1412" s="1" t="s">
        <v>2778</v>
      </c>
      <c r="C1412" s="1">
        <v>1.01680435E-7</v>
      </c>
      <c r="D1412" s="1">
        <f>mfs[[#This Row],[flux]]/1000</f>
        <v>1.01680435E-10</v>
      </c>
      <c r="F1412" t="s">
        <v>4199</v>
      </c>
      <c r="G1412" t="s">
        <v>2778</v>
      </c>
      <c r="H1412" s="3">
        <v>1.9063132450120401E-13</v>
      </c>
      <c r="I1412">
        <f>_xlfn.XLOOKUP(b2b3[[#This Row],[rxn]],mfs[rxn],mfs[flux_scaled],0)</f>
        <v>0</v>
      </c>
      <c r="J1412">
        <f>(b2b3[[#This Row],[flux]]-b2b3[[#This Row],[flux in mfs]])/b2b3[[#This Row],[flux]]</f>
        <v>1</v>
      </c>
      <c r="K1412">
        <f>ABS(b2b3[[#This Row],[(mfs - b2+b3) / mfs]])</f>
        <v>1</v>
      </c>
      <c r="L1412" t="b">
        <f>_xlfn.TEXTAFTER(b2b3[[#This Row],[rxn]],"-",-1)="SPONT"</f>
        <v>0</v>
      </c>
      <c r="M1412" t="str">
        <f>_xlfn.TEXTAFTER(b2b3[[#This Row],[rxn]],"-",-1)</f>
        <v>MRPS8</v>
      </c>
      <c r="N1412" t="str">
        <f>_xlfn.XLOOKUP("'PRO-"&amp;b2b3[[#This Row],[enz]]&amp;"'",'[1]Sheet2 (2)'!$A:$A,'[1]Sheet2 (2)'!$B:$B,"")</f>
        <v/>
      </c>
      <c r="O1412">
        <f>IFERROR(_xlfn.XLOOKUP(b2b3[[#This Row],[Column2]],Table17[[#This Row],[rxn-no-enz]],Table17[[#This Row],[flux]],0),0)</f>
        <v>0</v>
      </c>
      <c r="P1412" t="str">
        <f>_xlfn.TEXTBEFORE(b2b3[[#This Row],[rxn]],"-",-1,,,"")</f>
        <v>RIBOSUBSYN-RIBOSUB-MRPS8-FROM</v>
      </c>
    </row>
    <row r="1413" spans="1:16" ht="17" hidden="1" x14ac:dyDescent="0.25">
      <c r="A1413" s="1" t="s">
        <v>4530</v>
      </c>
      <c r="B1413" s="1" t="s">
        <v>2778</v>
      </c>
      <c r="C1413" s="1">
        <v>2.0322685080000001E-6</v>
      </c>
      <c r="D1413" s="1">
        <f>mfs[[#This Row],[flux]]/1000</f>
        <v>2.0322685079999999E-9</v>
      </c>
      <c r="F1413" t="s">
        <v>4200</v>
      </c>
      <c r="G1413" t="s">
        <v>2778</v>
      </c>
      <c r="H1413" s="3">
        <v>1.9063132450120401E-13</v>
      </c>
      <c r="I1413">
        <f>_xlfn.XLOOKUP(b2b3[[#This Row],[rxn]],mfs[rxn],mfs[flux_scaled],0)</f>
        <v>0</v>
      </c>
      <c r="J1413">
        <f>(b2b3[[#This Row],[flux]]-b2b3[[#This Row],[flux in mfs]])/b2b3[[#This Row],[flux]]</f>
        <v>1</v>
      </c>
      <c r="K1413">
        <f>ABS(b2b3[[#This Row],[(mfs - b2+b3) / mfs]])</f>
        <v>1</v>
      </c>
      <c r="L1413" t="b">
        <f>_xlfn.TEXTAFTER(b2b3[[#This Row],[rxn]],"-",-1)="SPONT"</f>
        <v>0</v>
      </c>
      <c r="M1413" t="str">
        <f>_xlfn.TEXTAFTER(b2b3[[#This Row],[rxn]],"-",-1)</f>
        <v>MRPS9</v>
      </c>
      <c r="N1413" t="str">
        <f>_xlfn.XLOOKUP("'PRO-"&amp;b2b3[[#This Row],[enz]]&amp;"'",'[1]Sheet2 (2)'!$A:$A,'[1]Sheet2 (2)'!$B:$B,"")</f>
        <v/>
      </c>
      <c r="O1413">
        <f>IFERROR(_xlfn.XLOOKUP(b2b3[[#This Row],[Column2]],Table17[[#This Row],[rxn-no-enz]],Table17[[#This Row],[flux]],0),0)</f>
        <v>0</v>
      </c>
      <c r="P1413" t="str">
        <f>_xlfn.TEXTBEFORE(b2b3[[#This Row],[rxn]],"-",-1,,,"")</f>
        <v>RIBOSUBSYN-RIBOSUB-MRPS9-FROM</v>
      </c>
    </row>
    <row r="1414" spans="1:16" ht="17" hidden="1" x14ac:dyDescent="0.25">
      <c r="A1414" s="1" t="s">
        <v>4531</v>
      </c>
      <c r="B1414" s="1" t="s">
        <v>2778</v>
      </c>
      <c r="C1414" s="1">
        <v>6.6161819999999996E-9</v>
      </c>
      <c r="D1414" s="1">
        <f>mfs[[#This Row],[flux]]/1000</f>
        <v>6.6161819999999993E-12</v>
      </c>
      <c r="F1414" t="s">
        <v>4201</v>
      </c>
      <c r="G1414" t="s">
        <v>2778</v>
      </c>
      <c r="H1414" s="3">
        <v>1.9063132450120401E-13</v>
      </c>
      <c r="I1414">
        <f>_xlfn.XLOOKUP(b2b3[[#This Row],[rxn]],mfs[rxn],mfs[flux_scaled],0)</f>
        <v>0</v>
      </c>
      <c r="J1414">
        <f>(b2b3[[#This Row],[flux]]-b2b3[[#This Row],[flux in mfs]])/b2b3[[#This Row],[flux]]</f>
        <v>1</v>
      </c>
      <c r="K1414">
        <f>ABS(b2b3[[#This Row],[(mfs - b2+b3) / mfs]])</f>
        <v>1</v>
      </c>
      <c r="L1414" t="b">
        <f>_xlfn.TEXTAFTER(b2b3[[#This Row],[rxn]],"-",-1)="SPONT"</f>
        <v>0</v>
      </c>
      <c r="M1414" t="str">
        <f>_xlfn.TEXTAFTER(b2b3[[#This Row],[rxn]],"-",-1)</f>
        <v>MRX14</v>
      </c>
      <c r="N1414" t="str">
        <f>_xlfn.XLOOKUP("'PRO-"&amp;b2b3[[#This Row],[enz]]&amp;"'",'[1]Sheet2 (2)'!$A:$A,'[1]Sheet2 (2)'!$B:$B,"")</f>
        <v/>
      </c>
      <c r="O1414">
        <f>IFERROR(_xlfn.XLOOKUP(b2b3[[#This Row],[Column2]],Table17[[#This Row],[rxn-no-enz]],Table17[[#This Row],[flux]],0),0)</f>
        <v>0</v>
      </c>
      <c r="P1414" t="str">
        <f>_xlfn.TEXTBEFORE(b2b3[[#This Row],[rxn]],"-",-1,,,"")</f>
        <v>RIBOSUBSYN-RIBOSUB-MRX14-FROM</v>
      </c>
    </row>
    <row r="1415" spans="1:16" ht="17" hidden="1" x14ac:dyDescent="0.25">
      <c r="A1415" s="1" t="s">
        <v>12010</v>
      </c>
      <c r="B1415" s="1" t="s">
        <v>2778</v>
      </c>
      <c r="C1415" s="1">
        <v>3.0260878200000001E-7</v>
      </c>
      <c r="D1415" s="1">
        <f>mfs[[#This Row],[flux]]/1000</f>
        <v>3.0260878199999998E-10</v>
      </c>
      <c r="F1415" t="s">
        <v>4202</v>
      </c>
      <c r="G1415" t="s">
        <v>2778</v>
      </c>
      <c r="H1415" s="3">
        <v>1.9063132450120401E-13</v>
      </c>
      <c r="I1415">
        <f>_xlfn.XLOOKUP(b2b3[[#This Row],[rxn]],mfs[rxn],mfs[flux_scaled],0)</f>
        <v>0</v>
      </c>
      <c r="J1415">
        <f>(b2b3[[#This Row],[flux]]-b2b3[[#This Row],[flux in mfs]])/b2b3[[#This Row],[flux]]</f>
        <v>1</v>
      </c>
      <c r="K1415">
        <f>ABS(b2b3[[#This Row],[(mfs - b2+b3) / mfs]])</f>
        <v>1</v>
      </c>
      <c r="L1415" t="b">
        <f>_xlfn.TEXTAFTER(b2b3[[#This Row],[rxn]],"-",-1)="SPONT"</f>
        <v>0</v>
      </c>
      <c r="M1415" t="str">
        <f>_xlfn.TEXTAFTER(b2b3[[#This Row],[rxn]],"-",-1)</f>
        <v>NAM9</v>
      </c>
      <c r="N1415" t="str">
        <f>_xlfn.XLOOKUP("'PRO-"&amp;b2b3[[#This Row],[enz]]&amp;"'",'[1]Sheet2 (2)'!$A:$A,'[1]Sheet2 (2)'!$B:$B,"")</f>
        <v/>
      </c>
      <c r="O1415">
        <f>IFERROR(_xlfn.XLOOKUP(b2b3[[#This Row],[Column2]],Table17[[#This Row],[rxn-no-enz]],Table17[[#This Row],[flux]],0),0)</f>
        <v>0</v>
      </c>
      <c r="P1415" t="str">
        <f>_xlfn.TEXTBEFORE(b2b3[[#This Row],[rxn]],"-",-1,,,"")</f>
        <v>RIBOSUBSYN-RIBOSUB-NAM9-FROM</v>
      </c>
    </row>
    <row r="1416" spans="1:16" ht="17" hidden="1" x14ac:dyDescent="0.25">
      <c r="A1416" s="1" t="s">
        <v>12011</v>
      </c>
      <c r="B1416" s="1" t="s">
        <v>2778</v>
      </c>
      <c r="C1416" s="1">
        <v>1.50495526E-7</v>
      </c>
      <c r="D1416" s="1">
        <f>mfs[[#This Row],[flux]]/1000</f>
        <v>1.5049552600000001E-10</v>
      </c>
      <c r="F1416" t="s">
        <v>4203</v>
      </c>
      <c r="G1416" t="s">
        <v>2778</v>
      </c>
      <c r="H1416" s="3">
        <v>1.9063132450120401E-13</v>
      </c>
      <c r="I1416">
        <f>_xlfn.XLOOKUP(b2b3[[#This Row],[rxn]],mfs[rxn],mfs[flux_scaled],0)</f>
        <v>0</v>
      </c>
      <c r="J1416">
        <f>(b2b3[[#This Row],[flux]]-b2b3[[#This Row],[flux in mfs]])/b2b3[[#This Row],[flux]]</f>
        <v>1</v>
      </c>
      <c r="K1416">
        <f>ABS(b2b3[[#This Row],[(mfs - b2+b3) / mfs]])</f>
        <v>1</v>
      </c>
      <c r="L1416" t="b">
        <f>_xlfn.TEXTAFTER(b2b3[[#This Row],[rxn]],"-",-1)="SPONT"</f>
        <v>0</v>
      </c>
      <c r="M1416" t="str">
        <f>_xlfn.TEXTAFTER(b2b3[[#This Row],[rxn]],"-",-1)</f>
        <v>PET123</v>
      </c>
      <c r="N1416" t="str">
        <f>_xlfn.XLOOKUP("'PRO-"&amp;b2b3[[#This Row],[enz]]&amp;"'",'[1]Sheet2 (2)'!$A:$A,'[1]Sheet2 (2)'!$B:$B,"")</f>
        <v/>
      </c>
      <c r="O1416">
        <f>IFERROR(_xlfn.XLOOKUP(b2b3[[#This Row],[Column2]],Table17[[#This Row],[rxn-no-enz]],Table17[[#This Row],[flux]],0),0)</f>
        <v>0</v>
      </c>
      <c r="P1416" t="str">
        <f>_xlfn.TEXTBEFORE(b2b3[[#This Row],[rxn]],"-",-1,,,"")</f>
        <v>RIBOSUBSYN-RIBOSUB-PET123-FROM</v>
      </c>
    </row>
    <row r="1417" spans="1:16" ht="17" hidden="1" x14ac:dyDescent="0.25">
      <c r="A1417" s="1" t="s">
        <v>12012</v>
      </c>
      <c r="B1417" s="1" t="s">
        <v>2778</v>
      </c>
      <c r="C1417" s="1">
        <v>8.1276289999999993E-9</v>
      </c>
      <c r="D1417" s="1">
        <f>mfs[[#This Row],[flux]]/1000</f>
        <v>8.127629E-12</v>
      </c>
      <c r="F1417" t="s">
        <v>4204</v>
      </c>
      <c r="G1417" t="s">
        <v>2778</v>
      </c>
      <c r="H1417" s="3">
        <v>1.9063132450120401E-13</v>
      </c>
      <c r="I1417">
        <f>_xlfn.XLOOKUP(b2b3[[#This Row],[rxn]],mfs[rxn],mfs[flux_scaled],0)</f>
        <v>0</v>
      </c>
      <c r="J1417">
        <f>(b2b3[[#This Row],[flux]]-b2b3[[#This Row],[flux in mfs]])/b2b3[[#This Row],[flux]]</f>
        <v>1</v>
      </c>
      <c r="K1417">
        <f>ABS(b2b3[[#This Row],[(mfs - b2+b3) / mfs]])</f>
        <v>1</v>
      </c>
      <c r="L1417" t="b">
        <f>_xlfn.TEXTAFTER(b2b3[[#This Row],[rxn]],"-",-1)="SPONT"</f>
        <v>0</v>
      </c>
      <c r="M1417" t="str">
        <f>_xlfn.TEXTAFTER(b2b3[[#This Row],[rxn]],"-",-1)</f>
        <v>RML2</v>
      </c>
      <c r="N1417" t="str">
        <f>_xlfn.XLOOKUP("'PRO-"&amp;b2b3[[#This Row],[enz]]&amp;"'",'[1]Sheet2 (2)'!$A:$A,'[1]Sheet2 (2)'!$B:$B,"")</f>
        <v/>
      </c>
      <c r="O1417">
        <f>IFERROR(_xlfn.XLOOKUP(b2b3[[#This Row],[Column2]],Table17[[#This Row],[rxn-no-enz]],Table17[[#This Row],[flux]],0),0)</f>
        <v>0</v>
      </c>
      <c r="P1417" t="str">
        <f>_xlfn.TEXTBEFORE(b2b3[[#This Row],[rxn]],"-",-1,,,"")</f>
        <v>RIBOSUBSYN-RIBOSUB-RML2-FROM</v>
      </c>
    </row>
    <row r="1418" spans="1:16" ht="17" hidden="1" x14ac:dyDescent="0.25">
      <c r="A1418" s="1" t="s">
        <v>4532</v>
      </c>
      <c r="B1418" s="1" t="s">
        <v>2778</v>
      </c>
      <c r="C1418" s="1">
        <v>4.3327610699999999E-7</v>
      </c>
      <c r="D1418" s="1">
        <f>mfs[[#This Row],[flux]]/1000</f>
        <v>4.3327610699999998E-10</v>
      </c>
      <c r="F1418" t="s">
        <v>4206</v>
      </c>
      <c r="G1418" t="s">
        <v>2778</v>
      </c>
      <c r="H1418" s="3">
        <v>1.9063132450120401E-13</v>
      </c>
      <c r="I1418">
        <f>_xlfn.XLOOKUP(b2b3[[#This Row],[rxn]],mfs[rxn],mfs[flux_scaled],0)</f>
        <v>0</v>
      </c>
      <c r="J1418">
        <f>(b2b3[[#This Row],[flux]]-b2b3[[#This Row],[flux in mfs]])/b2b3[[#This Row],[flux]]</f>
        <v>1</v>
      </c>
      <c r="K1418">
        <f>ABS(b2b3[[#This Row],[(mfs - b2+b3) / mfs]])</f>
        <v>1</v>
      </c>
      <c r="L1418" t="b">
        <f>_xlfn.TEXTAFTER(b2b3[[#This Row],[rxn]],"-",-1)="SPONT"</f>
        <v>0</v>
      </c>
      <c r="M1418" t="str">
        <f>_xlfn.TEXTAFTER(b2b3[[#This Row],[rxn]],"-",-1)</f>
        <v>RSM18</v>
      </c>
      <c r="N1418" t="str">
        <f>_xlfn.XLOOKUP("'PRO-"&amp;b2b3[[#This Row],[enz]]&amp;"'",'[1]Sheet2 (2)'!$A:$A,'[1]Sheet2 (2)'!$B:$B,"")</f>
        <v/>
      </c>
      <c r="O1418">
        <f>IFERROR(_xlfn.XLOOKUP(b2b3[[#This Row],[Column2]],Table17[[#This Row],[rxn-no-enz]],Table17[[#This Row],[flux]],0),0)</f>
        <v>0</v>
      </c>
      <c r="P1418" t="str">
        <f>_xlfn.TEXTBEFORE(b2b3[[#This Row],[rxn]],"-",-1,,,"")</f>
        <v>RIBOSUBSYN-RIBOSUB-RSM18-FROM</v>
      </c>
    </row>
    <row r="1419" spans="1:16" ht="17" hidden="1" x14ac:dyDescent="0.25">
      <c r="A1419" s="1" t="s">
        <v>4533</v>
      </c>
      <c r="B1419" s="1" t="s">
        <v>2778</v>
      </c>
      <c r="C1419" s="1">
        <v>1.8808321400000001E-7</v>
      </c>
      <c r="D1419" s="1">
        <f>mfs[[#This Row],[flux]]/1000</f>
        <v>1.8808321400000002E-10</v>
      </c>
      <c r="F1419" t="s">
        <v>4207</v>
      </c>
      <c r="G1419" t="s">
        <v>2778</v>
      </c>
      <c r="H1419" s="3">
        <v>1.9063132450120401E-13</v>
      </c>
      <c r="I1419">
        <f>_xlfn.XLOOKUP(b2b3[[#This Row],[rxn]],mfs[rxn],mfs[flux_scaled],0)</f>
        <v>0</v>
      </c>
      <c r="J1419">
        <f>(b2b3[[#This Row],[flux]]-b2b3[[#This Row],[flux in mfs]])/b2b3[[#This Row],[flux]]</f>
        <v>1</v>
      </c>
      <c r="K1419">
        <f>ABS(b2b3[[#This Row],[(mfs - b2+b3) / mfs]])</f>
        <v>1</v>
      </c>
      <c r="L1419" t="b">
        <f>_xlfn.TEXTAFTER(b2b3[[#This Row],[rxn]],"-",-1)="SPONT"</f>
        <v>0</v>
      </c>
      <c r="M1419" t="str">
        <f>_xlfn.TEXTAFTER(b2b3[[#This Row],[rxn]],"-",-1)</f>
        <v>RSM23</v>
      </c>
      <c r="N1419" t="str">
        <f>_xlfn.XLOOKUP("'PRO-"&amp;b2b3[[#This Row],[enz]]&amp;"'",'[1]Sheet2 (2)'!$A:$A,'[1]Sheet2 (2)'!$B:$B,"")</f>
        <v/>
      </c>
      <c r="O1419">
        <f>IFERROR(_xlfn.XLOOKUP(b2b3[[#This Row],[Column2]],Table17[[#This Row],[rxn-no-enz]],Table17[[#This Row],[flux]],0),0)</f>
        <v>0</v>
      </c>
      <c r="P1419" t="str">
        <f>_xlfn.TEXTBEFORE(b2b3[[#This Row],[rxn]],"-",-1,,,"")</f>
        <v>RIBOSUBSYN-RIBOSUB-RSM23-FROM</v>
      </c>
    </row>
    <row r="1420" spans="1:16" ht="17" hidden="1" x14ac:dyDescent="0.25">
      <c r="A1420" s="1" t="s">
        <v>12013</v>
      </c>
      <c r="B1420" s="1" t="s">
        <v>2778</v>
      </c>
      <c r="C1420" s="1">
        <v>5.0022498000000003E-8</v>
      </c>
      <c r="D1420" s="1">
        <f>mfs[[#This Row],[flux]]/1000</f>
        <v>5.0022498E-11</v>
      </c>
      <c r="F1420" t="s">
        <v>4208</v>
      </c>
      <c r="G1420" t="s">
        <v>2778</v>
      </c>
      <c r="H1420" s="3">
        <v>1.9063132450120401E-13</v>
      </c>
      <c r="I1420">
        <f>_xlfn.XLOOKUP(b2b3[[#This Row],[rxn]],mfs[rxn],mfs[flux_scaled],0)</f>
        <v>0</v>
      </c>
      <c r="J1420">
        <f>(b2b3[[#This Row],[flux]]-b2b3[[#This Row],[flux in mfs]])/b2b3[[#This Row],[flux]]</f>
        <v>1</v>
      </c>
      <c r="K1420">
        <f>ABS(b2b3[[#This Row],[(mfs - b2+b3) / mfs]])</f>
        <v>1</v>
      </c>
      <c r="L1420" t="b">
        <f>_xlfn.TEXTAFTER(b2b3[[#This Row],[rxn]],"-",-1)="SPONT"</f>
        <v>0</v>
      </c>
      <c r="M1420" t="str">
        <f>_xlfn.TEXTAFTER(b2b3[[#This Row],[rxn]],"-",-1)</f>
        <v>RSM24</v>
      </c>
      <c r="N1420" t="str">
        <f>_xlfn.XLOOKUP("'PRO-"&amp;b2b3[[#This Row],[enz]]&amp;"'",'[1]Sheet2 (2)'!$A:$A,'[1]Sheet2 (2)'!$B:$B,"")</f>
        <v/>
      </c>
      <c r="O1420">
        <f>IFERROR(_xlfn.XLOOKUP(b2b3[[#This Row],[Column2]],Table17[[#This Row],[rxn-no-enz]],Table17[[#This Row],[flux]],0),0)</f>
        <v>0</v>
      </c>
      <c r="P1420" t="str">
        <f>_xlfn.TEXTBEFORE(b2b3[[#This Row],[rxn]],"-",-1,,,"")</f>
        <v>RIBOSUBSYN-RIBOSUB-RSM24-FROM</v>
      </c>
    </row>
    <row r="1421" spans="1:16" ht="17" hidden="1" x14ac:dyDescent="0.25">
      <c r="A1421" s="1" t="s">
        <v>12014</v>
      </c>
      <c r="B1421" s="1" t="s">
        <v>2778</v>
      </c>
      <c r="C1421" s="1">
        <v>7.5869600000000004E-10</v>
      </c>
      <c r="D1421" s="1">
        <f>mfs[[#This Row],[flux]]/1000</f>
        <v>7.58696E-13</v>
      </c>
      <c r="F1421" t="s">
        <v>4209</v>
      </c>
      <c r="G1421" t="s">
        <v>2778</v>
      </c>
      <c r="H1421" s="3">
        <v>1.9063132450120401E-13</v>
      </c>
      <c r="I1421">
        <f>_xlfn.XLOOKUP(b2b3[[#This Row],[rxn]],mfs[rxn],mfs[flux_scaled],0)</f>
        <v>0</v>
      </c>
      <c r="J1421">
        <f>(b2b3[[#This Row],[flux]]-b2b3[[#This Row],[flux in mfs]])/b2b3[[#This Row],[flux]]</f>
        <v>1</v>
      </c>
      <c r="K1421">
        <f>ABS(b2b3[[#This Row],[(mfs - b2+b3) / mfs]])</f>
        <v>1</v>
      </c>
      <c r="L1421" t="b">
        <f>_xlfn.TEXTAFTER(b2b3[[#This Row],[rxn]],"-",-1)="SPONT"</f>
        <v>0</v>
      </c>
      <c r="M1421" t="str">
        <f>_xlfn.TEXTAFTER(b2b3[[#This Row],[rxn]],"-",-1)</f>
        <v>RSM26</v>
      </c>
      <c r="N1421" t="str">
        <f>_xlfn.XLOOKUP("'PRO-"&amp;b2b3[[#This Row],[enz]]&amp;"'",'[1]Sheet2 (2)'!$A:$A,'[1]Sheet2 (2)'!$B:$B,"")</f>
        <v/>
      </c>
      <c r="O1421">
        <f>IFERROR(_xlfn.XLOOKUP(b2b3[[#This Row],[Column2]],Table17[[#This Row],[rxn-no-enz]],Table17[[#This Row],[flux]],0),0)</f>
        <v>0</v>
      </c>
      <c r="P1421" t="str">
        <f>_xlfn.TEXTBEFORE(b2b3[[#This Row],[rxn]],"-",-1,,,"")</f>
        <v>RIBOSUBSYN-RIBOSUB-RSM26-FROM</v>
      </c>
    </row>
    <row r="1422" spans="1:16" ht="17" hidden="1" x14ac:dyDescent="0.25">
      <c r="A1422" s="1" t="s">
        <v>12015</v>
      </c>
      <c r="B1422" s="1" t="s">
        <v>2778</v>
      </c>
      <c r="C1422" s="1">
        <v>1.6111717999999999E-7</v>
      </c>
      <c r="D1422" s="1">
        <f>mfs[[#This Row],[flux]]/1000</f>
        <v>1.6111717999999998E-10</v>
      </c>
      <c r="F1422" t="s">
        <v>4210</v>
      </c>
      <c r="G1422" t="s">
        <v>2778</v>
      </c>
      <c r="H1422" s="3">
        <v>1.9063132450120401E-13</v>
      </c>
      <c r="I1422">
        <f>_xlfn.XLOOKUP(b2b3[[#This Row],[rxn]],mfs[rxn],mfs[flux_scaled],0)</f>
        <v>0</v>
      </c>
      <c r="J1422">
        <f>(b2b3[[#This Row],[flux]]-b2b3[[#This Row],[flux in mfs]])/b2b3[[#This Row],[flux]]</f>
        <v>1</v>
      </c>
      <c r="K1422">
        <f>ABS(b2b3[[#This Row],[(mfs - b2+b3) / mfs]])</f>
        <v>1</v>
      </c>
      <c r="L1422" t="b">
        <f>_xlfn.TEXTAFTER(b2b3[[#This Row],[rxn]],"-",-1)="SPONT"</f>
        <v>0</v>
      </c>
      <c r="M1422" t="str">
        <f>_xlfn.TEXTAFTER(b2b3[[#This Row],[rxn]],"-",-1)</f>
        <v>RSM27</v>
      </c>
      <c r="N1422" t="str">
        <f>_xlfn.XLOOKUP("'PRO-"&amp;b2b3[[#This Row],[enz]]&amp;"'",'[1]Sheet2 (2)'!$A:$A,'[1]Sheet2 (2)'!$B:$B,"")</f>
        <v/>
      </c>
      <c r="O1422">
        <f>IFERROR(_xlfn.XLOOKUP(b2b3[[#This Row],[Column2]],Table17[[#This Row],[rxn-no-enz]],Table17[[#This Row],[flux]],0),0)</f>
        <v>0</v>
      </c>
      <c r="P1422" t="str">
        <f>_xlfn.TEXTBEFORE(b2b3[[#This Row],[rxn]],"-",-1,,,"")</f>
        <v>RIBOSUBSYN-RIBOSUB-RSM27-FROM</v>
      </c>
    </row>
    <row r="1423" spans="1:16" ht="17" hidden="1" x14ac:dyDescent="0.25">
      <c r="A1423" s="1" t="s">
        <v>12016</v>
      </c>
      <c r="B1423" s="1" t="s">
        <v>2778</v>
      </c>
      <c r="C1423" s="1">
        <v>1.04071768E-7</v>
      </c>
      <c r="D1423" s="1">
        <f>mfs[[#This Row],[flux]]/1000</f>
        <v>1.04071768E-10</v>
      </c>
      <c r="F1423" t="s">
        <v>4211</v>
      </c>
      <c r="G1423" t="s">
        <v>2778</v>
      </c>
      <c r="H1423" s="3">
        <v>1.9063132450120401E-13</v>
      </c>
      <c r="I1423">
        <f>_xlfn.XLOOKUP(b2b3[[#This Row],[rxn]],mfs[rxn],mfs[flux_scaled],0)</f>
        <v>0</v>
      </c>
      <c r="J1423">
        <f>(b2b3[[#This Row],[flux]]-b2b3[[#This Row],[flux in mfs]])/b2b3[[#This Row],[flux]]</f>
        <v>1</v>
      </c>
      <c r="K1423">
        <f>ABS(b2b3[[#This Row],[(mfs - b2+b3) / mfs]])</f>
        <v>1</v>
      </c>
      <c r="L1423" t="b">
        <f>_xlfn.TEXTAFTER(b2b3[[#This Row],[rxn]],"-",-1)="SPONT"</f>
        <v>0</v>
      </c>
      <c r="M1423" t="str">
        <f>_xlfn.TEXTAFTER(b2b3[[#This Row],[rxn]],"-",-1)</f>
        <v>RSM28</v>
      </c>
      <c r="N1423" t="str">
        <f>_xlfn.XLOOKUP("'PRO-"&amp;b2b3[[#This Row],[enz]]&amp;"'",'[1]Sheet2 (2)'!$A:$A,'[1]Sheet2 (2)'!$B:$B,"")</f>
        <v/>
      </c>
      <c r="O1423">
        <f>IFERROR(_xlfn.XLOOKUP(b2b3[[#This Row],[Column2]],Table17[[#This Row],[rxn-no-enz]],Table17[[#This Row],[flux]],0),0)</f>
        <v>0</v>
      </c>
      <c r="P1423" t="str">
        <f>_xlfn.TEXTBEFORE(b2b3[[#This Row],[rxn]],"-",-1,,,"")</f>
        <v>RIBOSUBSYN-RIBOSUB-RSM28-FROM</v>
      </c>
    </row>
    <row r="1424" spans="1:16" ht="17" hidden="1" x14ac:dyDescent="0.25">
      <c r="A1424" s="1" t="s">
        <v>12017</v>
      </c>
      <c r="B1424" s="1" t="s">
        <v>2778</v>
      </c>
      <c r="C1424" s="1">
        <v>1.36136491E-7</v>
      </c>
      <c r="D1424" s="1">
        <f>mfs[[#This Row],[flux]]/1000</f>
        <v>1.36136491E-10</v>
      </c>
      <c r="F1424" t="s">
        <v>4212</v>
      </c>
      <c r="G1424" t="s">
        <v>2778</v>
      </c>
      <c r="H1424" s="3">
        <v>1.9063132450120401E-13</v>
      </c>
      <c r="I1424">
        <f>_xlfn.XLOOKUP(b2b3[[#This Row],[rxn]],mfs[rxn],mfs[flux_scaled],0)</f>
        <v>0</v>
      </c>
      <c r="J1424">
        <f>(b2b3[[#This Row],[flux]]-b2b3[[#This Row],[flux in mfs]])/b2b3[[#This Row],[flux]]</f>
        <v>1</v>
      </c>
      <c r="K1424">
        <f>ABS(b2b3[[#This Row],[(mfs - b2+b3) / mfs]])</f>
        <v>1</v>
      </c>
      <c r="L1424" t="b">
        <f>_xlfn.TEXTAFTER(b2b3[[#This Row],[rxn]],"-",-1)="SPONT"</f>
        <v>0</v>
      </c>
      <c r="M1424" t="str">
        <f>_xlfn.TEXTAFTER(b2b3[[#This Row],[rxn]],"-",-1)</f>
        <v>RSM7</v>
      </c>
      <c r="N1424" t="str">
        <f>_xlfn.XLOOKUP("'PRO-"&amp;b2b3[[#This Row],[enz]]&amp;"'",'[1]Sheet2 (2)'!$A:$A,'[1]Sheet2 (2)'!$B:$B,"")</f>
        <v/>
      </c>
      <c r="O1424">
        <f>IFERROR(_xlfn.XLOOKUP(b2b3[[#This Row],[Column2]],Table17[[#This Row],[rxn-no-enz]],Table17[[#This Row],[flux]],0),0)</f>
        <v>0</v>
      </c>
      <c r="P1424" t="str">
        <f>_xlfn.TEXTBEFORE(b2b3[[#This Row],[rxn]],"-",-1,,,"")</f>
        <v>RIBOSUBSYN-RIBOSUB-RSM7-FROM</v>
      </c>
    </row>
    <row r="1425" spans="1:16" ht="17" hidden="1" x14ac:dyDescent="0.25">
      <c r="A1425" s="1" t="s">
        <v>4534</v>
      </c>
      <c r="B1425" s="1" t="s">
        <v>2778</v>
      </c>
      <c r="C1425" s="1">
        <v>4.1879158399999998E-7</v>
      </c>
      <c r="D1425" s="1">
        <f>mfs[[#This Row],[flux]]/1000</f>
        <v>4.1879158399999999E-10</v>
      </c>
      <c r="F1425" t="s">
        <v>4214</v>
      </c>
      <c r="G1425" t="s">
        <v>2778</v>
      </c>
      <c r="H1425" s="3">
        <v>1.9063132450120401E-13</v>
      </c>
      <c r="I1425">
        <f>_xlfn.XLOOKUP(b2b3[[#This Row],[rxn]],mfs[rxn],mfs[flux_scaled],0)</f>
        <v>0</v>
      </c>
      <c r="J1425">
        <f>(b2b3[[#This Row],[flux]]-b2b3[[#This Row],[flux in mfs]])/b2b3[[#This Row],[flux]]</f>
        <v>1</v>
      </c>
      <c r="K1425">
        <f>ABS(b2b3[[#This Row],[(mfs - b2+b3) / mfs]])</f>
        <v>1</v>
      </c>
      <c r="L1425" t="b">
        <f>_xlfn.TEXTAFTER(b2b3[[#This Row],[rxn]],"-",-1)="SPONT"</f>
        <v>0</v>
      </c>
      <c r="M1425" t="str">
        <f>_xlfn.TEXTAFTER(b2b3[[#This Row],[rxn]],"-",-1)</f>
        <v>SWS2</v>
      </c>
      <c r="N1425" t="str">
        <f>_xlfn.XLOOKUP("'PRO-"&amp;b2b3[[#This Row],[enz]]&amp;"'",'[1]Sheet2 (2)'!$A:$A,'[1]Sheet2 (2)'!$B:$B,"")</f>
        <v/>
      </c>
      <c r="O1425">
        <f>IFERROR(_xlfn.XLOOKUP(b2b3[[#This Row],[Column2]],Table17[[#This Row],[rxn-no-enz]],Table17[[#This Row],[flux]],0),0)</f>
        <v>0</v>
      </c>
      <c r="P1425" t="str">
        <f>_xlfn.TEXTBEFORE(b2b3[[#This Row],[rxn]],"-",-1,,,"")</f>
        <v>RIBOSUBSYN-RIBOSUB-SWS2-FROM</v>
      </c>
    </row>
    <row r="1426" spans="1:16" ht="17" hidden="1" x14ac:dyDescent="0.25">
      <c r="A1426" s="1" t="s">
        <v>12018</v>
      </c>
      <c r="B1426" s="1" t="s">
        <v>2778</v>
      </c>
      <c r="C1426" s="1">
        <v>2.3251809999999999E-9</v>
      </c>
      <c r="D1426" s="1">
        <f>mfs[[#This Row],[flux]]/1000</f>
        <v>2.3251809999999998E-12</v>
      </c>
      <c r="F1426" t="s">
        <v>4215</v>
      </c>
      <c r="G1426" t="s">
        <v>2778</v>
      </c>
      <c r="H1426" s="3">
        <v>1.9063132450120401E-13</v>
      </c>
      <c r="I1426">
        <f>_xlfn.XLOOKUP(b2b3[[#This Row],[rxn]],mfs[rxn],mfs[flux_scaled],0)</f>
        <v>0</v>
      </c>
      <c r="J1426">
        <f>(b2b3[[#This Row],[flux]]-b2b3[[#This Row],[flux in mfs]])/b2b3[[#This Row],[flux]]</f>
        <v>1</v>
      </c>
      <c r="K1426">
        <f>ABS(b2b3[[#This Row],[(mfs - b2+b3) / mfs]])</f>
        <v>1</v>
      </c>
      <c r="L1426" t="b">
        <f>_xlfn.TEXTAFTER(b2b3[[#This Row],[rxn]],"-",-1)="SPONT"</f>
        <v>0</v>
      </c>
      <c r="M1426" t="str">
        <f>_xlfn.TEXTAFTER(b2b3[[#This Row],[rxn]],"-",-1)</f>
        <v>VAR1</v>
      </c>
      <c r="N1426" t="str">
        <f>_xlfn.XLOOKUP("'PRO-"&amp;b2b3[[#This Row],[enz]]&amp;"'",'[1]Sheet2 (2)'!$A:$A,'[1]Sheet2 (2)'!$B:$B,"")</f>
        <v/>
      </c>
      <c r="O1426">
        <f>IFERROR(_xlfn.XLOOKUP(b2b3[[#This Row],[Column2]],Table17[[#This Row],[rxn-no-enz]],Table17[[#This Row],[flux]],0),0)</f>
        <v>0</v>
      </c>
      <c r="P1426" t="str">
        <f>_xlfn.TEXTBEFORE(b2b3[[#This Row],[rxn]],"-",-1,,,"")</f>
        <v>RIBOSUBSYN-RIBOSUB-VAR1-FROM</v>
      </c>
    </row>
    <row r="1427" spans="1:16" ht="17" hidden="1" x14ac:dyDescent="0.25">
      <c r="A1427" s="1" t="s">
        <v>12019</v>
      </c>
      <c r="B1427" s="1" t="s">
        <v>2778</v>
      </c>
      <c r="C1427" s="1">
        <v>2.0394740000000001E-8</v>
      </c>
      <c r="D1427" s="1">
        <f>mfs[[#This Row],[flux]]/1000</f>
        <v>2.0394740000000003E-11</v>
      </c>
      <c r="F1427" t="s">
        <v>4217</v>
      </c>
      <c r="G1427" t="s">
        <v>2778</v>
      </c>
      <c r="H1427" s="3">
        <v>1.9063132450120401E-13</v>
      </c>
      <c r="I1427">
        <f>_xlfn.XLOOKUP(b2b3[[#This Row],[rxn]],mfs[rxn],mfs[flux_scaled],0)</f>
        <v>0</v>
      </c>
      <c r="J1427">
        <f>(b2b3[[#This Row],[flux]]-b2b3[[#This Row],[flux in mfs]])/b2b3[[#This Row],[flux]]</f>
        <v>1</v>
      </c>
      <c r="K1427">
        <f>ABS(b2b3[[#This Row],[(mfs - b2+b3) / mfs]])</f>
        <v>1</v>
      </c>
      <c r="L1427" t="b">
        <f>_xlfn.TEXTAFTER(b2b3[[#This Row],[rxn]],"-",-1)="SPONT"</f>
        <v>0</v>
      </c>
      <c r="M1427" t="str">
        <f>_xlfn.TEXTAFTER(b2b3[[#This Row],[rxn]],"-",-1)</f>
        <v>ribomito</v>
      </c>
      <c r="N1427" t="str">
        <f>_xlfn.XLOOKUP("'PRO-"&amp;b2b3[[#This Row],[enz]]&amp;"'",'[1]Sheet2 (2)'!$A:$A,'[1]Sheet2 (2)'!$B:$B,"")</f>
        <v/>
      </c>
      <c r="O1427">
        <f>IFERROR(_xlfn.XLOOKUP(b2b3[[#This Row],[Column2]],Table17[[#This Row],[rxn-no-enz]],Table17[[#This Row],[flux]],0),0)</f>
        <v>0</v>
      </c>
      <c r="P1427" t="str">
        <f>_xlfn.TEXTBEFORE(b2b3[[#This Row],[rxn]],"-",-1,,,"")</f>
        <v>RIBOSYN</v>
      </c>
    </row>
    <row r="1428" spans="1:16" ht="17" x14ac:dyDescent="0.25">
      <c r="A1428" s="1" t="s">
        <v>12020</v>
      </c>
      <c r="B1428" s="1" t="s">
        <v>2778</v>
      </c>
      <c r="C1428" s="1">
        <v>1.2240392799999999E-7</v>
      </c>
      <c r="D1428" s="1">
        <f>mfs[[#This Row],[flux]]/1000</f>
        <v>1.22403928E-10</v>
      </c>
      <c r="F1428" t="s">
        <v>11516</v>
      </c>
      <c r="G1428" t="s">
        <v>2778</v>
      </c>
      <c r="H1428" s="3">
        <v>8.0505946461954498E-11</v>
      </c>
      <c r="I1428">
        <f>_xlfn.XLOOKUP(b2b3[[#This Row],[rxn]],mfs[rxn],mfs[flux_scaled],0)</f>
        <v>8.050594649999999E-10</v>
      </c>
      <c r="J1428">
        <f>(b2b3[[#This Row],[flux]]-b2b3[[#This Row],[flux in mfs]])/b2b3[[#This Row],[flux]]</f>
        <v>-9.0000000047258002</v>
      </c>
      <c r="K1428">
        <f>ABS(b2b3[[#This Row],[(mfs - b2+b3) / mfs]])</f>
        <v>9.0000000047258002</v>
      </c>
      <c r="L1428" t="b">
        <f>_xlfn.TEXTAFTER(b2b3[[#This Row],[rxn]],"-",-1)="SPONT"</f>
        <v>0</v>
      </c>
      <c r="M1428" t="str">
        <f>_xlfn.TEXTAFTER(b2b3[[#This Row],[rxn]],"-",-1)</f>
        <v>rt0004</v>
      </c>
      <c r="N1428">
        <f>_xlfn.XLOOKUP("'PRO-"&amp;b2b3[[#This Row],[enz]]&amp;"'",'[1]Sheet2 (2)'!$A:$A,'[1]Sheet2 (2)'!$B:$B,"")</f>
        <v>1</v>
      </c>
      <c r="O1428">
        <f>IFERROR(_xlfn.XLOOKUP(b2b3[[#This Row],[Column2]],Table17[[#This Row],[rxn-no-enz]],Table17[[#This Row],[flux]],0),0)</f>
        <v>1.4057696000000001E-11</v>
      </c>
      <c r="P1428" t="str">
        <f>_xlfn.TEXTBEFORE(b2b3[[#This Row],[rxn]],"-",-1,,,"")</f>
        <v>PROSYN</v>
      </c>
    </row>
    <row r="1429" spans="1:16" ht="17" x14ac:dyDescent="0.25">
      <c r="A1429" s="1" t="s">
        <v>12021</v>
      </c>
      <c r="B1429" s="1" t="s">
        <v>2778</v>
      </c>
      <c r="C1429" s="1">
        <v>4.8472054000000003E-8</v>
      </c>
      <c r="D1429" s="1">
        <f>mfs[[#This Row],[flux]]/1000</f>
        <v>4.8472054000000005E-11</v>
      </c>
      <c r="F1429" t="s">
        <v>11517</v>
      </c>
      <c r="G1429" t="s">
        <v>2778</v>
      </c>
      <c r="H1429" s="3">
        <v>4.65601499423691E-12</v>
      </c>
      <c r="I1429">
        <f>_xlfn.XLOOKUP(b2b3[[#This Row],[rxn]],mfs[rxn],mfs[flux_scaled],0)</f>
        <v>4.6560150000000001E-11</v>
      </c>
      <c r="J1429">
        <f>(b2b3[[#This Row],[flux]]-b2b3[[#This Row],[flux in mfs]])/b2b3[[#This Row],[flux]]</f>
        <v>-9.0000000123777308</v>
      </c>
      <c r="K1429">
        <f>ABS(b2b3[[#This Row],[(mfs - b2+b3) / mfs]])</f>
        <v>9.0000000123777308</v>
      </c>
      <c r="L1429" t="b">
        <f>_xlfn.TEXTAFTER(b2b3[[#This Row],[rxn]],"-",-1)="SPONT"</f>
        <v>0</v>
      </c>
      <c r="M1429" t="str">
        <f>_xlfn.TEXTAFTER(b2b3[[#This Row],[rxn]],"-",-1)</f>
        <v>rt0008</v>
      </c>
      <c r="N1429">
        <f>_xlfn.XLOOKUP("'PRO-"&amp;b2b3[[#This Row],[enz]]&amp;"'",'[1]Sheet2 (2)'!$A:$A,'[1]Sheet2 (2)'!$B:$B,"")</f>
        <v>1</v>
      </c>
      <c r="O1429">
        <f>IFERROR(_xlfn.XLOOKUP(b2b3[[#This Row],[Column2]],Table17[[#This Row],[rxn-no-enz]],Table17[[#This Row],[flux]],0),0)</f>
        <v>2.151582566E-9</v>
      </c>
      <c r="P1429" t="str">
        <f>_xlfn.TEXTBEFORE(b2b3[[#This Row],[rxn]],"-",-1,,,"")</f>
        <v>PROSYN</v>
      </c>
    </row>
    <row r="1430" spans="1:16" ht="17" x14ac:dyDescent="0.25">
      <c r="A1430" s="1" t="s">
        <v>12022</v>
      </c>
      <c r="B1430" s="1" t="s">
        <v>2778</v>
      </c>
      <c r="C1430" s="1">
        <v>7.5205109999999996E-9</v>
      </c>
      <c r="D1430" s="1">
        <f>mfs[[#This Row],[flux]]/1000</f>
        <v>7.5205109999999996E-12</v>
      </c>
      <c r="F1430" t="s">
        <v>4218</v>
      </c>
      <c r="G1430" t="s">
        <v>2778</v>
      </c>
      <c r="H1430" s="3">
        <v>7.5260652975055001E-11</v>
      </c>
      <c r="I1430">
        <f>_xlfn.XLOOKUP(b2b3[[#This Row],[rxn]],mfs[rxn],mfs[flux_scaled],0)</f>
        <v>7.5260653E-10</v>
      </c>
      <c r="J1430">
        <f>(b2b3[[#This Row],[flux]]-b2b3[[#This Row],[flux in mfs]])/b2b3[[#This Row],[flux]]</f>
        <v>-9.0000000033144811</v>
      </c>
      <c r="K1430">
        <f>ABS(b2b3[[#This Row],[(mfs - b2+b3) / mfs]])</f>
        <v>9.0000000033144811</v>
      </c>
      <c r="L1430" t="b">
        <f>_xlfn.TEXTAFTER(b2b3[[#This Row],[rxn]],"-",-1)="SPONT"</f>
        <v>0</v>
      </c>
      <c r="M1430" t="str">
        <f>_xlfn.TEXTAFTER(b2b3[[#This Row],[rxn]],"-",-1)</f>
        <v>rt0017</v>
      </c>
      <c r="N1430">
        <f>_xlfn.XLOOKUP("'PRO-"&amp;b2b3[[#This Row],[enz]]&amp;"'",'[1]Sheet2 (2)'!$A:$A,'[1]Sheet2 (2)'!$B:$B,"")</f>
        <v>1</v>
      </c>
      <c r="O1430">
        <f>IFERROR(_xlfn.XLOOKUP(b2b3[[#This Row],[Column2]],Table17[[#This Row],[rxn-no-enz]],Table17[[#This Row],[flux]],0),0)</f>
        <v>2.151582566E-9</v>
      </c>
      <c r="P1430" t="str">
        <f>_xlfn.TEXTBEFORE(b2b3[[#This Row],[rxn]],"-",-1,,,"")</f>
        <v>PROSYN</v>
      </c>
    </row>
    <row r="1431" spans="1:16" ht="17" x14ac:dyDescent="0.25">
      <c r="A1431" s="1" t="s">
        <v>4535</v>
      </c>
      <c r="B1431" s="1" t="s">
        <v>2778</v>
      </c>
      <c r="C1431" s="1">
        <v>3.1055084300000003E-7</v>
      </c>
      <c r="D1431" s="1">
        <f>mfs[[#This Row],[flux]]/1000</f>
        <v>3.1055084300000003E-10</v>
      </c>
      <c r="F1431" t="s">
        <v>4219</v>
      </c>
      <c r="G1431" t="s">
        <v>2778</v>
      </c>
      <c r="H1431" s="3">
        <v>3.8599990660842897E-11</v>
      </c>
      <c r="I1431">
        <f>_xlfn.XLOOKUP(b2b3[[#This Row],[rxn]],mfs[rxn],mfs[flux_scaled],0)</f>
        <v>3.8599990700000004E-10</v>
      </c>
      <c r="J1431">
        <f>(b2b3[[#This Row],[flux]]-b2b3[[#This Row],[flux in mfs]])/b2b3[[#This Row],[flux]]</f>
        <v>-9.0000000101443298</v>
      </c>
      <c r="K1431">
        <f>ABS(b2b3[[#This Row],[(mfs - b2+b3) / mfs]])</f>
        <v>9.0000000101443298</v>
      </c>
      <c r="L1431" t="b">
        <f>_xlfn.TEXTAFTER(b2b3[[#This Row],[rxn]],"-",-1)="SPONT"</f>
        <v>0</v>
      </c>
      <c r="M1431" t="str">
        <f>_xlfn.TEXTAFTER(b2b3[[#This Row],[rxn]],"-",-1)</f>
        <v>rt0027</v>
      </c>
      <c r="N1431">
        <f>_xlfn.XLOOKUP("'PRO-"&amp;b2b3[[#This Row],[enz]]&amp;"'",'[1]Sheet2 (2)'!$A:$A,'[1]Sheet2 (2)'!$B:$B,"")</f>
        <v>1</v>
      </c>
      <c r="O1431">
        <f>IFERROR(_xlfn.XLOOKUP(b2b3[[#This Row],[Column2]],Table17[[#This Row],[rxn-no-enz]],Table17[[#This Row],[flux]],0),0)</f>
        <v>2.104594454E-9</v>
      </c>
      <c r="P1431" t="str">
        <f>_xlfn.TEXTBEFORE(b2b3[[#This Row],[rxn]],"-",-1,,,"")</f>
        <v>PROSYN</v>
      </c>
    </row>
    <row r="1432" spans="1:16" ht="17" x14ac:dyDescent="0.25">
      <c r="A1432" s="1" t="s">
        <v>12023</v>
      </c>
      <c r="B1432" s="1" t="s">
        <v>2778</v>
      </c>
      <c r="C1432" s="1">
        <v>8.5491010000000001E-9</v>
      </c>
      <c r="D1432" s="1">
        <f>mfs[[#This Row],[flux]]/1000</f>
        <v>8.5491010000000002E-12</v>
      </c>
      <c r="F1432" t="s">
        <v>11518</v>
      </c>
      <c r="G1432" t="s">
        <v>2778</v>
      </c>
      <c r="H1432" s="3">
        <v>6.2793055261769702E-11</v>
      </c>
      <c r="I1432">
        <f>_xlfn.XLOOKUP(b2b3[[#This Row],[rxn]],mfs[rxn],mfs[flux_scaled],0)</f>
        <v>6.2793055300000003E-10</v>
      </c>
      <c r="J1432">
        <f>(b2b3[[#This Row],[flux]]-b2b3[[#This Row],[flux in mfs]])/b2b3[[#This Row],[flux]]</f>
        <v>-9.0000000060883014</v>
      </c>
      <c r="K1432">
        <f>ABS(b2b3[[#This Row],[(mfs - b2+b3) / mfs]])</f>
        <v>9.0000000060883014</v>
      </c>
      <c r="L1432" t="b">
        <f>_xlfn.TEXTAFTER(b2b3[[#This Row],[rxn]],"-",-1)="SPONT"</f>
        <v>0</v>
      </c>
      <c r="M1432" t="str">
        <f>_xlfn.TEXTAFTER(b2b3[[#This Row],[rxn]],"-",-1)</f>
        <v>rt0031</v>
      </c>
      <c r="N1432">
        <f>_xlfn.XLOOKUP("'PRO-"&amp;b2b3[[#This Row],[enz]]&amp;"'",'[1]Sheet2 (2)'!$A:$A,'[1]Sheet2 (2)'!$B:$B,"")</f>
        <v>1</v>
      </c>
      <c r="O1432">
        <f>IFERROR(_xlfn.XLOOKUP(b2b3[[#This Row],[Column2]],Table17[[#This Row],[rxn-no-enz]],Table17[[#This Row],[flux]],0),0)</f>
        <v>5.8959069999999899E-12</v>
      </c>
      <c r="P1432" t="str">
        <f>_xlfn.TEXTBEFORE(b2b3[[#This Row],[rxn]],"-",-1,,,"")</f>
        <v>PROSYN</v>
      </c>
    </row>
    <row r="1433" spans="1:16" ht="17" x14ac:dyDescent="0.25">
      <c r="A1433" s="1" t="s">
        <v>4536</v>
      </c>
      <c r="B1433" s="1" t="s">
        <v>2778</v>
      </c>
      <c r="C1433" s="1">
        <v>3.7874054799999999E-7</v>
      </c>
      <c r="D1433" s="1">
        <f>mfs[[#This Row],[flux]]/1000</f>
        <v>3.7874054800000001E-10</v>
      </c>
      <c r="F1433" t="s">
        <v>11519</v>
      </c>
      <c r="G1433" t="s">
        <v>2778</v>
      </c>
      <c r="H1433" s="3">
        <v>3.8729994947012299E-14</v>
      </c>
      <c r="I1433">
        <f>_xlfn.XLOOKUP(b2b3[[#This Row],[rxn]],mfs[rxn],mfs[flux_scaled],0)</f>
        <v>3.8729999999999998E-13</v>
      </c>
      <c r="J1433">
        <f>(b2b3[[#This Row],[flux]]-b2b3[[#This Row],[flux in mfs]])/b2b3[[#This Row],[flux]]</f>
        <v>-9.0000013046703735</v>
      </c>
      <c r="K1433">
        <f>ABS(b2b3[[#This Row],[(mfs - b2+b3) / mfs]])</f>
        <v>9.0000013046703735</v>
      </c>
      <c r="L1433" t="b">
        <f>_xlfn.TEXTAFTER(b2b3[[#This Row],[rxn]],"-",-1)="SPONT"</f>
        <v>0</v>
      </c>
      <c r="M1433" t="str">
        <f>_xlfn.TEXTAFTER(b2b3[[#This Row],[rxn]],"-",-1)</f>
        <v>rt0045</v>
      </c>
      <c r="N1433">
        <f>_xlfn.XLOOKUP("'PRO-"&amp;b2b3[[#This Row],[enz]]&amp;"'",'[1]Sheet2 (2)'!$A:$A,'[1]Sheet2 (2)'!$B:$B,"")</f>
        <v>1</v>
      </c>
      <c r="O1433">
        <f>IFERROR(_xlfn.XLOOKUP(b2b3[[#This Row],[Column2]],Table17[[#This Row],[rxn-no-enz]],Table17[[#This Row],[flux]],0),0)</f>
        <v>7.6239879000000001E-11</v>
      </c>
      <c r="P1433" t="str">
        <f>_xlfn.TEXTBEFORE(b2b3[[#This Row],[rxn]],"-",-1,,,"")</f>
        <v>PROSYN</v>
      </c>
    </row>
    <row r="1434" spans="1:16" ht="17" x14ac:dyDescent="0.25">
      <c r="A1434" s="1" t="s">
        <v>12024</v>
      </c>
      <c r="B1434" s="1" t="s">
        <v>2778</v>
      </c>
      <c r="C1434" s="1">
        <v>3.2339667999999997E-8</v>
      </c>
      <c r="D1434" s="1">
        <f>mfs[[#This Row],[flux]]/1000</f>
        <v>3.2339667999999997E-11</v>
      </c>
      <c r="F1434" t="s">
        <v>11520</v>
      </c>
      <c r="G1434" t="s">
        <v>2778</v>
      </c>
      <c r="H1434" s="3">
        <v>1.46399443646084E-11</v>
      </c>
      <c r="I1434">
        <f>_xlfn.XLOOKUP(b2b3[[#This Row],[rxn]],mfs[rxn],mfs[flux_scaled],0)</f>
        <v>1.4639944400000002E-10</v>
      </c>
      <c r="J1434">
        <f>(b2b3[[#This Row],[flux]]-b2b3[[#This Row],[flux in mfs]])/b2b3[[#This Row],[flux]]</f>
        <v>-9.0000000241746836</v>
      </c>
      <c r="K1434">
        <f>ABS(b2b3[[#This Row],[(mfs - b2+b3) / mfs]])</f>
        <v>9.0000000241746836</v>
      </c>
      <c r="L1434" t="b">
        <f>_xlfn.TEXTAFTER(b2b3[[#This Row],[rxn]],"-",-1)="SPONT"</f>
        <v>0</v>
      </c>
      <c r="M1434" t="str">
        <f>_xlfn.TEXTAFTER(b2b3[[#This Row],[rxn]],"-",-1)</f>
        <v>rt0063</v>
      </c>
      <c r="N1434">
        <f>_xlfn.XLOOKUP("'PRO-"&amp;b2b3[[#This Row],[enz]]&amp;"'",'[1]Sheet2 (2)'!$A:$A,'[1]Sheet2 (2)'!$B:$B,"")</f>
        <v>1</v>
      </c>
      <c r="O1434">
        <f>IFERROR(_xlfn.XLOOKUP(b2b3[[#This Row],[Column2]],Table17[[#This Row],[rxn-no-enz]],Table17[[#This Row],[flux]],0),0)</f>
        <v>3.7084170700000002E-10</v>
      </c>
      <c r="P1434" t="str">
        <f>_xlfn.TEXTBEFORE(b2b3[[#This Row],[rxn]],"-",-1,,,"")</f>
        <v>PROSYN</v>
      </c>
    </row>
    <row r="1435" spans="1:16" ht="17" x14ac:dyDescent="0.25">
      <c r="A1435" s="1" t="s">
        <v>4537</v>
      </c>
      <c r="B1435" s="1" t="s">
        <v>2778</v>
      </c>
      <c r="C1435" s="1">
        <v>2.5664982830000001E-6</v>
      </c>
      <c r="D1435" s="1">
        <f>mfs[[#This Row],[flux]]/1000</f>
        <v>2.566498283E-9</v>
      </c>
      <c r="F1435" t="s">
        <v>11521</v>
      </c>
      <c r="G1435" t="s">
        <v>2778</v>
      </c>
      <c r="H1435" s="3">
        <v>1.48410305064765E-12</v>
      </c>
      <c r="I1435">
        <f>_xlfn.XLOOKUP(b2b3[[#This Row],[rxn]],mfs[rxn],mfs[flux_scaled],0)</f>
        <v>1.4841031000000001E-11</v>
      </c>
      <c r="J1435">
        <f>(b2b3[[#This Row],[flux]]-b2b3[[#This Row],[flux in mfs]])/b2b3[[#This Row],[flux]]</f>
        <v>-9.0000003325399156</v>
      </c>
      <c r="K1435">
        <f>ABS(b2b3[[#This Row],[(mfs - b2+b3) / mfs]])</f>
        <v>9.0000003325399156</v>
      </c>
      <c r="L1435" t="b">
        <f>_xlfn.TEXTAFTER(b2b3[[#This Row],[rxn]],"-",-1)="SPONT"</f>
        <v>0</v>
      </c>
      <c r="M1435" t="str">
        <f>_xlfn.TEXTAFTER(b2b3[[#This Row],[rxn]],"-",-1)</f>
        <v>rt0066</v>
      </c>
      <c r="N1435">
        <f>_xlfn.XLOOKUP("'PRO-"&amp;b2b3[[#This Row],[enz]]&amp;"'",'[1]Sheet2 (2)'!$A:$A,'[1]Sheet2 (2)'!$B:$B,"")</f>
        <v>1</v>
      </c>
      <c r="O1435">
        <f>IFERROR(_xlfn.XLOOKUP(b2b3[[#This Row],[Column2]],Table17[[#This Row],[rxn-no-enz]],Table17[[#This Row],[flux]],0),0)</f>
        <v>1.7047178699999999E-9</v>
      </c>
      <c r="P1435" t="str">
        <f>_xlfn.TEXTBEFORE(b2b3[[#This Row],[rxn]],"-",-1,,,"")</f>
        <v>PROSYN</v>
      </c>
    </row>
    <row r="1436" spans="1:16" ht="17" x14ac:dyDescent="0.25">
      <c r="A1436" s="1" t="s">
        <v>12025</v>
      </c>
      <c r="B1436" s="1" t="s">
        <v>2778</v>
      </c>
      <c r="C1436" s="1">
        <v>1.7180649300000001E-7</v>
      </c>
      <c r="D1436" s="1">
        <f>mfs[[#This Row],[flux]]/1000</f>
        <v>1.7180649300000001E-10</v>
      </c>
      <c r="F1436" t="s">
        <v>4220</v>
      </c>
      <c r="G1436" t="s">
        <v>2778</v>
      </c>
      <c r="H1436" s="3">
        <v>1.8898723691043399E-13</v>
      </c>
      <c r="I1436">
        <f>_xlfn.XLOOKUP(b2b3[[#This Row],[rxn]],mfs[rxn],mfs[flux_scaled],0)</f>
        <v>1.8898719999999998E-12</v>
      </c>
      <c r="J1436">
        <f>(b2b3[[#This Row],[flux]]-b2b3[[#This Row],[flux in mfs]])/b2b3[[#This Row],[flux]]</f>
        <v>-8.9999980469350938</v>
      </c>
      <c r="K1436">
        <f>ABS(b2b3[[#This Row],[(mfs - b2+b3) / mfs]])</f>
        <v>8.9999980469350938</v>
      </c>
      <c r="L1436" t="b">
        <f>_xlfn.TEXTAFTER(b2b3[[#This Row],[rxn]],"-",-1)="SPONT"</f>
        <v>0</v>
      </c>
      <c r="M1436" t="str">
        <f>_xlfn.TEXTAFTER(b2b3[[#This Row],[rxn]],"-",-1)</f>
        <v>rt0073</v>
      </c>
      <c r="N1436">
        <f>_xlfn.XLOOKUP("'PRO-"&amp;b2b3[[#This Row],[enz]]&amp;"'",'[1]Sheet2 (2)'!$A:$A,'[1]Sheet2 (2)'!$B:$B,"")</f>
        <v>1</v>
      </c>
      <c r="O1436">
        <f>IFERROR(_xlfn.XLOOKUP(b2b3[[#This Row],[Column2]],Table17[[#This Row],[rxn-no-enz]],Table17[[#This Row],[flux]],0),0)</f>
        <v>2.5860369999999999E-11</v>
      </c>
      <c r="P1436" t="str">
        <f>_xlfn.TEXTBEFORE(b2b3[[#This Row],[rxn]],"-",-1,,,"")</f>
        <v>PROSYN</v>
      </c>
    </row>
    <row r="1437" spans="1:16" ht="17" x14ac:dyDescent="0.25">
      <c r="A1437" s="1" t="s">
        <v>12026</v>
      </c>
      <c r="B1437" s="1" t="s">
        <v>2778</v>
      </c>
      <c r="C1437" s="1">
        <v>6.4138095000000002E-8</v>
      </c>
      <c r="D1437" s="1">
        <f>mfs[[#This Row],[flux]]/1000</f>
        <v>6.4138095000000003E-11</v>
      </c>
      <c r="F1437" t="s">
        <v>11522</v>
      </c>
      <c r="G1437" t="s">
        <v>2778</v>
      </c>
      <c r="H1437" s="3">
        <v>7.1425346969689301E-12</v>
      </c>
      <c r="I1437">
        <f>_xlfn.XLOOKUP(b2b3[[#This Row],[rxn]],mfs[rxn],mfs[flux_scaled],0)</f>
        <v>7.1425346999999989E-11</v>
      </c>
      <c r="J1437">
        <f>(b2b3[[#This Row],[flux]]-b2b3[[#This Row],[flux in mfs]])/b2b3[[#This Row],[flux]]</f>
        <v>-9.0000000042436881</v>
      </c>
      <c r="K1437">
        <f>ABS(b2b3[[#This Row],[(mfs - b2+b3) / mfs]])</f>
        <v>9.0000000042436881</v>
      </c>
      <c r="L1437" t="b">
        <f>_xlfn.TEXTAFTER(b2b3[[#This Row],[rxn]],"-",-1)="SPONT"</f>
        <v>0</v>
      </c>
      <c r="M1437" t="str">
        <f>_xlfn.TEXTAFTER(b2b3[[#This Row],[rxn]],"-",-1)</f>
        <v>rt0075</v>
      </c>
      <c r="N1437">
        <f>_xlfn.XLOOKUP("'PRO-"&amp;b2b3[[#This Row],[enz]]&amp;"'",'[1]Sheet2 (2)'!$A:$A,'[1]Sheet2 (2)'!$B:$B,"")</f>
        <v>1</v>
      </c>
      <c r="O1437">
        <f>IFERROR(_xlfn.XLOOKUP(b2b3[[#This Row],[Column2]],Table17[[#This Row],[rxn-no-enz]],Table17[[#This Row],[flux]],0),0)</f>
        <v>1.7801313590000001E-9</v>
      </c>
      <c r="P1437" t="str">
        <f>_xlfn.TEXTBEFORE(b2b3[[#This Row],[rxn]],"-",-1,,,"")</f>
        <v>PROSYN</v>
      </c>
    </row>
    <row r="1438" spans="1:16" ht="17" x14ac:dyDescent="0.25">
      <c r="A1438" s="1" t="s">
        <v>12027</v>
      </c>
      <c r="B1438" s="1" t="s">
        <v>2778</v>
      </c>
      <c r="C1438" s="1">
        <v>6.2970253999999996E-8</v>
      </c>
      <c r="D1438" s="1">
        <f>mfs[[#This Row],[flux]]/1000</f>
        <v>6.2970253999999995E-11</v>
      </c>
      <c r="F1438" t="s">
        <v>11523</v>
      </c>
      <c r="G1438" t="s">
        <v>2778</v>
      </c>
      <c r="H1438" s="3">
        <v>4.3481752599683298E-11</v>
      </c>
      <c r="I1438">
        <f>_xlfn.XLOOKUP(b2b3[[#This Row],[rxn]],mfs[rxn],mfs[flux_scaled],0)</f>
        <v>4.3481752599999998E-10</v>
      </c>
      <c r="J1438">
        <f>(b2b3[[#This Row],[flux]]-b2b3[[#This Row],[flux in mfs]])/b2b3[[#This Row],[flux]]</f>
        <v>-9.0000000000728342</v>
      </c>
      <c r="K1438">
        <f>ABS(b2b3[[#This Row],[(mfs - b2+b3) / mfs]])</f>
        <v>9.0000000000728342</v>
      </c>
      <c r="L1438" t="b">
        <f>_xlfn.TEXTAFTER(b2b3[[#This Row],[rxn]],"-",-1)="SPONT"</f>
        <v>0</v>
      </c>
      <c r="M1438" t="str">
        <f>_xlfn.TEXTAFTER(b2b3[[#This Row],[rxn]],"-",-1)</f>
        <v>rt0078</v>
      </c>
      <c r="N1438">
        <f>_xlfn.XLOOKUP("'PRO-"&amp;b2b3[[#This Row],[enz]]&amp;"'",'[1]Sheet2 (2)'!$A:$A,'[1]Sheet2 (2)'!$B:$B,"")</f>
        <v>1</v>
      </c>
      <c r="O1438">
        <f>IFERROR(_xlfn.XLOOKUP(b2b3[[#This Row],[Column2]],Table17[[#This Row],[rxn-no-enz]],Table17[[#This Row],[flux]],0),0)</f>
        <v>9.3886409999999994E-11</v>
      </c>
      <c r="P1438" t="str">
        <f>_xlfn.TEXTBEFORE(b2b3[[#This Row],[rxn]],"-",-1,,,"")</f>
        <v>PROSYN</v>
      </c>
    </row>
    <row r="1439" spans="1:16" ht="17" x14ac:dyDescent="0.25">
      <c r="A1439" s="1" t="s">
        <v>12028</v>
      </c>
      <c r="B1439" s="1" t="s">
        <v>2778</v>
      </c>
      <c r="C1439" s="1">
        <v>1.205289E-9</v>
      </c>
      <c r="D1439" s="1">
        <f>mfs[[#This Row],[flux]]/1000</f>
        <v>1.205289E-12</v>
      </c>
      <c r="F1439" t="s">
        <v>11524</v>
      </c>
      <c r="G1439" t="s">
        <v>2778</v>
      </c>
      <c r="H1439" s="3">
        <v>1.9383987480608301E-12</v>
      </c>
      <c r="I1439">
        <f>_xlfn.XLOOKUP(b2b3[[#This Row],[rxn]],mfs[rxn],mfs[flux_scaled],0)</f>
        <v>1.9383987E-11</v>
      </c>
      <c r="J1439">
        <f>(b2b3[[#This Row],[flux]]-b2b3[[#This Row],[flux in mfs]])/b2b3[[#This Row],[flux]]</f>
        <v>-8.9999997520591144</v>
      </c>
      <c r="K1439">
        <f>ABS(b2b3[[#This Row],[(mfs - b2+b3) / mfs]])</f>
        <v>8.9999997520591144</v>
      </c>
      <c r="L1439" t="b">
        <f>_xlfn.TEXTAFTER(b2b3[[#This Row],[rxn]],"-",-1)="SPONT"</f>
        <v>0</v>
      </c>
      <c r="M1439" t="str">
        <f>_xlfn.TEXTAFTER(b2b3[[#This Row],[rxn]],"-",-1)</f>
        <v>rt0084</v>
      </c>
      <c r="N1439">
        <f>_xlfn.XLOOKUP("'PRO-"&amp;b2b3[[#This Row],[enz]]&amp;"'",'[1]Sheet2 (2)'!$A:$A,'[1]Sheet2 (2)'!$B:$B,"")</f>
        <v>1</v>
      </c>
      <c r="O1439">
        <f>IFERROR(_xlfn.XLOOKUP(b2b3[[#This Row],[Column2]],Table17[[#This Row],[rxn-no-enz]],Table17[[#This Row],[flux]],0),0)</f>
        <v>3.12745912E-10</v>
      </c>
      <c r="P1439" t="str">
        <f>_xlfn.TEXTBEFORE(b2b3[[#This Row],[rxn]],"-",-1,,,"")</f>
        <v>PROSYN</v>
      </c>
    </row>
    <row r="1440" spans="1:16" ht="17" x14ac:dyDescent="0.25">
      <c r="A1440" s="1" t="s">
        <v>12029</v>
      </c>
      <c r="B1440" s="1" t="s">
        <v>2778</v>
      </c>
      <c r="C1440" s="1">
        <v>4.5919794099999998E-7</v>
      </c>
      <c r="D1440" s="1">
        <f>mfs[[#This Row],[flux]]/1000</f>
        <v>4.59197941E-10</v>
      </c>
      <c r="F1440" t="s">
        <v>4221</v>
      </c>
      <c r="G1440" t="s">
        <v>2778</v>
      </c>
      <c r="H1440" s="3">
        <v>1.37720700394295E-11</v>
      </c>
      <c r="I1440">
        <f>_xlfn.XLOOKUP(b2b3[[#This Row],[rxn]],mfs[rxn],mfs[flux_scaled],0)</f>
        <v>1.3772069999999998E-10</v>
      </c>
      <c r="J1440">
        <f>(b2b3[[#This Row],[flux]]-b2b3[[#This Row],[flux in mfs]])/b2b3[[#This Row],[flux]]</f>
        <v>-8.9999999713699523</v>
      </c>
      <c r="K1440">
        <f>ABS(b2b3[[#This Row],[(mfs - b2+b3) / mfs]])</f>
        <v>8.9999999713699523</v>
      </c>
      <c r="L1440" t="b">
        <f>_xlfn.TEXTAFTER(b2b3[[#This Row],[rxn]],"-",-1)="SPONT"</f>
        <v>0</v>
      </c>
      <c r="M1440" t="str">
        <f>_xlfn.TEXTAFTER(b2b3[[#This Row],[rxn]],"-",-1)</f>
        <v>rt0088</v>
      </c>
      <c r="N1440">
        <f>_xlfn.XLOOKUP("'PRO-"&amp;b2b3[[#This Row],[enz]]&amp;"'",'[1]Sheet2 (2)'!$A:$A,'[1]Sheet2 (2)'!$B:$B,"")</f>
        <v>1</v>
      </c>
      <c r="O1440">
        <f>IFERROR(_xlfn.XLOOKUP(b2b3[[#This Row],[Column2]],Table17[[#This Row],[rxn-no-enz]],Table17[[#This Row],[flux]],0),0)</f>
        <v>5.3705606999999998E-11</v>
      </c>
      <c r="P1440" t="str">
        <f>_xlfn.TEXTBEFORE(b2b3[[#This Row],[rxn]],"-",-1,,,"")</f>
        <v>PROSYN</v>
      </c>
    </row>
    <row r="1441" spans="1:16" ht="17" x14ac:dyDescent="0.25">
      <c r="A1441" s="1" t="s">
        <v>12030</v>
      </c>
      <c r="B1441" s="1" t="s">
        <v>2778</v>
      </c>
      <c r="C1441" s="1">
        <v>2.5295872299999998E-7</v>
      </c>
      <c r="D1441" s="1">
        <f>mfs[[#This Row],[flux]]/1000</f>
        <v>2.5295872299999999E-10</v>
      </c>
      <c r="F1441" t="s">
        <v>11525</v>
      </c>
      <c r="G1441" t="s">
        <v>2778</v>
      </c>
      <c r="H1441" s="3">
        <v>3.6209465202789598E-12</v>
      </c>
      <c r="I1441">
        <f>_xlfn.XLOOKUP(b2b3[[#This Row],[rxn]],mfs[rxn],mfs[flux_scaled],0)</f>
        <v>3.6209465000000005E-11</v>
      </c>
      <c r="J1441">
        <f>(b2b3[[#This Row],[flux]]-b2b3[[#This Row],[flux in mfs]])/b2b3[[#This Row],[flux]]</f>
        <v>-8.9999999439954177</v>
      </c>
      <c r="K1441">
        <f>ABS(b2b3[[#This Row],[(mfs - b2+b3) / mfs]])</f>
        <v>8.9999999439954177</v>
      </c>
      <c r="L1441" t="b">
        <f>_xlfn.TEXTAFTER(b2b3[[#This Row],[rxn]],"-",-1)="SPONT"</f>
        <v>0</v>
      </c>
      <c r="M1441" t="str">
        <f>_xlfn.TEXTAFTER(b2b3[[#This Row],[rxn]],"-",-1)</f>
        <v>rt0089</v>
      </c>
      <c r="N1441">
        <f>_xlfn.XLOOKUP("'PRO-"&amp;b2b3[[#This Row],[enz]]&amp;"'",'[1]Sheet2 (2)'!$A:$A,'[1]Sheet2 (2)'!$B:$B,"")</f>
        <v>1</v>
      </c>
      <c r="O1441">
        <f>IFERROR(_xlfn.XLOOKUP(b2b3[[#This Row],[Column2]],Table17[[#This Row],[rxn-no-enz]],Table17[[#This Row],[flux]],0),0)</f>
        <v>1.8958556999999999E-11</v>
      </c>
      <c r="P1441" t="str">
        <f>_xlfn.TEXTBEFORE(b2b3[[#This Row],[rxn]],"-",-1,,,"")</f>
        <v>PROSYN</v>
      </c>
    </row>
    <row r="1442" spans="1:16" ht="17" x14ac:dyDescent="0.25">
      <c r="A1442" s="1" t="s">
        <v>12031</v>
      </c>
      <c r="B1442" s="1" t="s">
        <v>2778</v>
      </c>
      <c r="C1442" s="1">
        <v>9.5209829999999992E-9</v>
      </c>
      <c r="D1442" s="1">
        <f>mfs[[#This Row],[flux]]/1000</f>
        <v>9.5209829999999986E-12</v>
      </c>
      <c r="F1442" t="s">
        <v>11526</v>
      </c>
      <c r="G1442" t="s">
        <v>2778</v>
      </c>
      <c r="H1442" s="3">
        <v>3.0368591982949E-12</v>
      </c>
      <c r="I1442">
        <f>_xlfn.XLOOKUP(b2b3[[#This Row],[rxn]],mfs[rxn],mfs[flux_scaled],0)</f>
        <v>3.0368592000000002E-11</v>
      </c>
      <c r="J1442">
        <f>(b2b3[[#This Row],[flux]]-b2b3[[#This Row],[flux in mfs]])/b2b3[[#This Row],[flux]]</f>
        <v>-9.0000000056146838</v>
      </c>
      <c r="K1442">
        <f>ABS(b2b3[[#This Row],[(mfs - b2+b3) / mfs]])</f>
        <v>9.0000000056146838</v>
      </c>
      <c r="L1442" t="b">
        <f>_xlfn.TEXTAFTER(b2b3[[#This Row],[rxn]],"-",-1)="SPONT"</f>
        <v>0</v>
      </c>
      <c r="M1442" t="str">
        <f>_xlfn.TEXTAFTER(b2b3[[#This Row],[rxn]],"-",-1)</f>
        <v>rt0092</v>
      </c>
      <c r="N1442">
        <f>_xlfn.XLOOKUP("'PRO-"&amp;b2b3[[#This Row],[enz]]&amp;"'",'[1]Sheet2 (2)'!$A:$A,'[1]Sheet2 (2)'!$B:$B,"")</f>
        <v>1</v>
      </c>
      <c r="O1442">
        <f>IFERROR(_xlfn.XLOOKUP(b2b3[[#This Row],[Column2]],Table17[[#This Row],[rxn-no-enz]],Table17[[#This Row],[flux]],0),0)</f>
        <v>8.9215409999999993E-12</v>
      </c>
      <c r="P1442" t="str">
        <f>_xlfn.TEXTBEFORE(b2b3[[#This Row],[rxn]],"-",-1,,,"")</f>
        <v>PROSYN</v>
      </c>
    </row>
    <row r="1443" spans="1:16" ht="17" x14ac:dyDescent="0.25">
      <c r="A1443" s="1" t="s">
        <v>12032</v>
      </c>
      <c r="B1443" s="1" t="s">
        <v>2778</v>
      </c>
      <c r="C1443" s="1">
        <v>3.3708413500000002E-7</v>
      </c>
      <c r="D1443" s="1">
        <f>mfs[[#This Row],[flux]]/1000</f>
        <v>3.37084135E-10</v>
      </c>
      <c r="F1443" t="s">
        <v>11527</v>
      </c>
      <c r="G1443" t="s">
        <v>2778</v>
      </c>
      <c r="H1443" s="3">
        <v>6.4369565746366303E-12</v>
      </c>
      <c r="I1443">
        <f>_xlfn.XLOOKUP(b2b3[[#This Row],[rxn]],mfs[rxn],mfs[flux_scaled],0)</f>
        <v>6.4369566000000001E-11</v>
      </c>
      <c r="J1443">
        <f>(b2b3[[#This Row],[flux]]-b2b3[[#This Row],[flux in mfs]])/b2b3[[#This Row],[flux]]</f>
        <v>-9.0000000394027353</v>
      </c>
      <c r="K1443">
        <f>ABS(b2b3[[#This Row],[(mfs - b2+b3) / mfs]])</f>
        <v>9.0000000394027353</v>
      </c>
      <c r="L1443" t="b">
        <f>_xlfn.TEXTAFTER(b2b3[[#This Row],[rxn]],"-",-1)="SPONT"</f>
        <v>0</v>
      </c>
      <c r="M1443" t="str">
        <f>_xlfn.TEXTAFTER(b2b3[[#This Row],[rxn]],"-",-1)</f>
        <v>rt0136</v>
      </c>
      <c r="N1443">
        <f>_xlfn.XLOOKUP("'PRO-"&amp;b2b3[[#This Row],[enz]]&amp;"'",'[1]Sheet2 (2)'!$A:$A,'[1]Sheet2 (2)'!$B:$B,"")</f>
        <v>1</v>
      </c>
      <c r="O1443">
        <f>IFERROR(_xlfn.XLOOKUP(b2b3[[#This Row],[Column2]],Table17[[#This Row],[rxn-no-enz]],Table17[[#This Row],[flux]],0),0)</f>
        <v>7.3666482710000001E-9</v>
      </c>
      <c r="P1443" t="str">
        <f>_xlfn.TEXTBEFORE(b2b3[[#This Row],[rxn]],"-",-1,,,"")</f>
        <v>PROSYN</v>
      </c>
    </row>
    <row r="1444" spans="1:16" ht="17" x14ac:dyDescent="0.25">
      <c r="A1444" s="1" t="s">
        <v>12033</v>
      </c>
      <c r="B1444" s="1" t="s">
        <v>2778</v>
      </c>
      <c r="C1444" s="1">
        <v>1.4384036689999999E-6</v>
      </c>
      <c r="D1444" s="1">
        <f>mfs[[#This Row],[flux]]/1000</f>
        <v>1.438403669E-9</v>
      </c>
      <c r="F1444" t="s">
        <v>11528</v>
      </c>
      <c r="G1444" t="s">
        <v>2778</v>
      </c>
      <c r="H1444" s="3">
        <v>2.7725781959169699E-12</v>
      </c>
      <c r="I1444">
        <f>_xlfn.XLOOKUP(b2b3[[#This Row],[rxn]],mfs[rxn],mfs[flux_scaled],0)</f>
        <v>2.7725781999999999E-11</v>
      </c>
      <c r="J1444">
        <f>(b2b3[[#This Row],[flux]]-b2b3[[#This Row],[flux in mfs]])/b2b3[[#This Row],[flux]]</f>
        <v>-9.0000000147264725</v>
      </c>
      <c r="K1444">
        <f>ABS(b2b3[[#This Row],[(mfs - b2+b3) / mfs]])</f>
        <v>9.0000000147264725</v>
      </c>
      <c r="L1444" t="b">
        <f>_xlfn.TEXTAFTER(b2b3[[#This Row],[rxn]],"-",-1)="SPONT"</f>
        <v>0</v>
      </c>
      <c r="M1444" t="str">
        <f>_xlfn.TEXTAFTER(b2b3[[#This Row],[rxn]],"-",-1)</f>
        <v>rt0144</v>
      </c>
      <c r="N1444">
        <f>_xlfn.XLOOKUP("'PRO-"&amp;b2b3[[#This Row],[enz]]&amp;"'",'[1]Sheet2 (2)'!$A:$A,'[1]Sheet2 (2)'!$B:$B,"")</f>
        <v>1</v>
      </c>
      <c r="O1444">
        <f>IFERROR(_xlfn.XLOOKUP(b2b3[[#This Row],[Column2]],Table17[[#This Row],[rxn-no-enz]],Table17[[#This Row],[flux]],0),0)</f>
        <v>5.4925440000000002E-12</v>
      </c>
      <c r="P1444" t="str">
        <f>_xlfn.TEXTBEFORE(b2b3[[#This Row],[rxn]],"-",-1,,,"")</f>
        <v>PROSYN</v>
      </c>
    </row>
    <row r="1445" spans="1:16" ht="17" x14ac:dyDescent="0.25">
      <c r="A1445" s="1" t="s">
        <v>4539</v>
      </c>
      <c r="B1445" s="1" t="s">
        <v>2778</v>
      </c>
      <c r="C1445" s="1">
        <v>3.9551810099999998E-7</v>
      </c>
      <c r="D1445" s="1">
        <f>mfs[[#This Row],[flux]]/1000</f>
        <v>3.9551810099999995E-10</v>
      </c>
      <c r="F1445" t="s">
        <v>4222</v>
      </c>
      <c r="G1445" t="s">
        <v>2778</v>
      </c>
      <c r="H1445" s="3">
        <v>3.0084914967029899E-13</v>
      </c>
      <c r="I1445">
        <f>_xlfn.XLOOKUP(b2b3[[#This Row],[rxn]],mfs[rxn],mfs[flux_scaled],0)</f>
        <v>3.008491E-12</v>
      </c>
      <c r="J1445">
        <f>(b2b3[[#This Row],[flux]]-b2b3[[#This Row],[flux in mfs]])/b2b3[[#This Row],[flux]]</f>
        <v>-8.999998348996531</v>
      </c>
      <c r="K1445">
        <f>ABS(b2b3[[#This Row],[(mfs - b2+b3) / mfs]])</f>
        <v>8.999998348996531</v>
      </c>
      <c r="L1445" t="b">
        <f>_xlfn.TEXTAFTER(b2b3[[#This Row],[rxn]],"-",-1)="SPONT"</f>
        <v>0</v>
      </c>
      <c r="M1445" t="str">
        <f>_xlfn.TEXTAFTER(b2b3[[#This Row],[rxn]],"-",-1)</f>
        <v>rt0150</v>
      </c>
      <c r="N1445">
        <f>_xlfn.XLOOKUP("'PRO-"&amp;b2b3[[#This Row],[enz]]&amp;"'",'[1]Sheet2 (2)'!$A:$A,'[1]Sheet2 (2)'!$B:$B,"")</f>
        <v>1</v>
      </c>
      <c r="O1445">
        <f>IFERROR(_xlfn.XLOOKUP(b2b3[[#This Row],[Column2]],Table17[[#This Row],[rxn-no-enz]],Table17[[#This Row],[flux]],0),0)</f>
        <v>3.3982572399999999E-10</v>
      </c>
      <c r="P1445" t="str">
        <f>_xlfn.TEXTBEFORE(b2b3[[#This Row],[rxn]],"-",-1,,,"")</f>
        <v>PROSYN</v>
      </c>
    </row>
    <row r="1446" spans="1:16" ht="17" x14ac:dyDescent="0.25">
      <c r="A1446" s="1" t="s">
        <v>12034</v>
      </c>
      <c r="B1446" s="1" t="s">
        <v>2778</v>
      </c>
      <c r="C1446" s="1">
        <v>2.2397518000000002E-8</v>
      </c>
      <c r="D1446" s="1">
        <f>mfs[[#This Row],[flux]]/1000</f>
        <v>2.2397518E-11</v>
      </c>
      <c r="F1446" t="s">
        <v>11529</v>
      </c>
      <c r="G1446" t="s">
        <v>2778</v>
      </c>
      <c r="H1446" s="3">
        <v>2.4043230658664E-11</v>
      </c>
      <c r="I1446">
        <f>_xlfn.XLOOKUP(b2b3[[#This Row],[rxn]],mfs[rxn],mfs[flux_scaled],0)</f>
        <v>2.4043230699999998E-10</v>
      </c>
      <c r="J1446">
        <f>(b2b3[[#This Row],[flux]]-b2b3[[#This Row],[flux in mfs]])/b2b3[[#This Row],[flux]]</f>
        <v>-9.0000000171923631</v>
      </c>
      <c r="K1446">
        <f>ABS(b2b3[[#This Row],[(mfs - b2+b3) / mfs]])</f>
        <v>9.0000000171923631</v>
      </c>
      <c r="L1446" t="b">
        <f>_xlfn.TEXTAFTER(b2b3[[#This Row],[rxn]],"-",-1)="SPONT"</f>
        <v>0</v>
      </c>
      <c r="M1446" t="str">
        <f>_xlfn.TEXTAFTER(b2b3[[#This Row],[rxn]],"-",-1)</f>
        <v>rt0172</v>
      </c>
      <c r="N1446">
        <f>_xlfn.XLOOKUP("'PRO-"&amp;b2b3[[#This Row],[enz]]&amp;"'",'[1]Sheet2 (2)'!$A:$A,'[1]Sheet2 (2)'!$B:$B,"")</f>
        <v>1</v>
      </c>
      <c r="O1446">
        <f>IFERROR(_xlfn.XLOOKUP(b2b3[[#This Row],[Column2]],Table17[[#This Row],[rxn-no-enz]],Table17[[#This Row],[flux]],0),0)</f>
        <v>3.3982572399999999E-10</v>
      </c>
      <c r="P1446" t="str">
        <f>_xlfn.TEXTBEFORE(b2b3[[#This Row],[rxn]],"-",-1,,,"")</f>
        <v>PROSYN</v>
      </c>
    </row>
    <row r="1447" spans="1:16" ht="17" x14ac:dyDescent="0.25">
      <c r="A1447" s="1" t="s">
        <v>4540</v>
      </c>
      <c r="B1447" s="1" t="s">
        <v>2778</v>
      </c>
      <c r="C1447" s="1">
        <v>1.8214567999999999E-8</v>
      </c>
      <c r="D1447" s="1">
        <f>mfs[[#This Row],[flux]]/1000</f>
        <v>1.8214567999999998E-11</v>
      </c>
      <c r="F1447" t="s">
        <v>11530</v>
      </c>
      <c r="G1447" t="s">
        <v>2778</v>
      </c>
      <c r="H1447" s="3">
        <v>1.76942872374578E-11</v>
      </c>
      <c r="I1447">
        <f>_xlfn.XLOOKUP(b2b3[[#This Row],[rxn]],mfs[rxn],mfs[flux_scaled],0)</f>
        <v>1.7694287200000001E-10</v>
      </c>
      <c r="J1447">
        <f>(b2b3[[#This Row],[flux]]-b2b3[[#This Row],[flux in mfs]])/b2b3[[#This Row],[flux]]</f>
        <v>-8.9999999788305693</v>
      </c>
      <c r="K1447">
        <f>ABS(b2b3[[#This Row],[(mfs - b2+b3) / mfs]])</f>
        <v>8.9999999788305693</v>
      </c>
      <c r="L1447" t="b">
        <f>_xlfn.TEXTAFTER(b2b3[[#This Row],[rxn]],"-",-1)="SPONT"</f>
        <v>0</v>
      </c>
      <c r="M1447" t="str">
        <f>_xlfn.TEXTAFTER(b2b3[[#This Row],[rxn]],"-",-1)</f>
        <v>rt0180</v>
      </c>
      <c r="N1447">
        <f>_xlfn.XLOOKUP("'PRO-"&amp;b2b3[[#This Row],[enz]]&amp;"'",'[1]Sheet2 (2)'!$A:$A,'[1]Sheet2 (2)'!$B:$B,"")</f>
        <v>1</v>
      </c>
      <c r="O1447">
        <f>IFERROR(_xlfn.XLOOKUP(b2b3[[#This Row],[Column2]],Table17[[#This Row],[rxn-no-enz]],Table17[[#This Row],[flux]],0),0)</f>
        <v>5.3668619599999999E-10</v>
      </c>
      <c r="P1447" t="str">
        <f>_xlfn.TEXTBEFORE(b2b3[[#This Row],[rxn]],"-",-1,,,"")</f>
        <v>PROSYN</v>
      </c>
    </row>
    <row r="1448" spans="1:16" ht="17" x14ac:dyDescent="0.25">
      <c r="A1448" s="1" t="s">
        <v>12035</v>
      </c>
      <c r="B1448" s="1" t="s">
        <v>2778</v>
      </c>
      <c r="C1448" s="1">
        <v>3.0565630299999998E-7</v>
      </c>
      <c r="D1448" s="1">
        <f>mfs[[#This Row],[flux]]/1000</f>
        <v>3.05656303E-10</v>
      </c>
      <c r="F1448" t="s">
        <v>11531</v>
      </c>
      <c r="G1448" t="s">
        <v>2778</v>
      </c>
      <c r="H1448" s="3">
        <v>1.2879592146248699E-11</v>
      </c>
      <c r="I1448">
        <f>_xlfn.XLOOKUP(b2b3[[#This Row],[rxn]],mfs[rxn],mfs[flux_scaled],0)</f>
        <v>1.28795921E-10</v>
      </c>
      <c r="J1448">
        <f>(b2b3[[#This Row],[flux]]-b2b3[[#This Row],[flux in mfs]])/b2b3[[#This Row],[flux]]</f>
        <v>-8.9999999640914883</v>
      </c>
      <c r="K1448">
        <f>ABS(b2b3[[#This Row],[(mfs - b2+b3) / mfs]])</f>
        <v>8.9999999640914883</v>
      </c>
      <c r="L1448" t="b">
        <f>_xlfn.TEXTAFTER(b2b3[[#This Row],[rxn]],"-",-1)="SPONT"</f>
        <v>0</v>
      </c>
      <c r="M1448" t="str">
        <f>_xlfn.TEXTAFTER(b2b3[[#This Row],[rxn]],"-",-1)</f>
        <v>rt0201</v>
      </c>
      <c r="N1448">
        <f>_xlfn.XLOOKUP("'PRO-"&amp;b2b3[[#This Row],[enz]]&amp;"'",'[1]Sheet2 (2)'!$A:$A,'[1]Sheet2 (2)'!$B:$B,"")</f>
        <v>1</v>
      </c>
      <c r="O1448">
        <f>IFERROR(_xlfn.XLOOKUP(b2b3[[#This Row],[Column2]],Table17[[#This Row],[rxn-no-enz]],Table17[[#This Row],[flux]],0),0)</f>
        <v>7.2293197399999997E-10</v>
      </c>
      <c r="P1448" t="str">
        <f>_xlfn.TEXTBEFORE(b2b3[[#This Row],[rxn]],"-",-1,,,"")</f>
        <v>PROSYN</v>
      </c>
    </row>
    <row r="1449" spans="1:16" ht="17" x14ac:dyDescent="0.25">
      <c r="A1449" s="1" t="s">
        <v>12036</v>
      </c>
      <c r="B1449" s="1" t="s">
        <v>2778</v>
      </c>
      <c r="C1449" s="1">
        <v>5.0144242999999997E-8</v>
      </c>
      <c r="D1449" s="1">
        <f>mfs[[#This Row],[flux]]/1000</f>
        <v>5.0144242999999994E-11</v>
      </c>
      <c r="F1449" t="s">
        <v>4224</v>
      </c>
      <c r="G1449" t="s">
        <v>2778</v>
      </c>
      <c r="H1449" s="3">
        <v>1.24470696056404E-11</v>
      </c>
      <c r="I1449">
        <f>_xlfn.XLOOKUP(b2b3[[#This Row],[rxn]],mfs[rxn],mfs[flux_scaled],0)</f>
        <v>1.2447069600000002E-10</v>
      </c>
      <c r="J1449">
        <f>(b2b3[[#This Row],[flux]]-b2b3[[#This Row],[flux in mfs]])/b2b3[[#This Row],[flux]]</f>
        <v>-8.9999999954684942</v>
      </c>
      <c r="K1449">
        <f>ABS(b2b3[[#This Row],[(mfs - b2+b3) / mfs]])</f>
        <v>8.9999999954684942</v>
      </c>
      <c r="L1449" t="b">
        <f>_xlfn.TEXTAFTER(b2b3[[#This Row],[rxn]],"-",-1)="SPONT"</f>
        <v>0</v>
      </c>
      <c r="M1449" t="str">
        <f>_xlfn.TEXTAFTER(b2b3[[#This Row],[rxn]],"-",-1)</f>
        <v>rt0207_c</v>
      </c>
      <c r="N1449">
        <f>_xlfn.XLOOKUP("'PRO-"&amp;b2b3[[#This Row],[enz]]&amp;"'",'[1]Sheet2 (2)'!$A:$A,'[1]Sheet2 (2)'!$B:$B,"")</f>
        <v>1</v>
      </c>
      <c r="O1449">
        <f>IFERROR(_xlfn.XLOOKUP(b2b3[[#This Row],[Column2]],Table17[[#This Row],[rxn-no-enz]],Table17[[#This Row],[flux]],0),0)</f>
        <v>8.5409353E-11</v>
      </c>
      <c r="P1449" t="str">
        <f>_xlfn.TEXTBEFORE(b2b3[[#This Row],[rxn]],"-",-1,,,"")</f>
        <v>PROSYN</v>
      </c>
    </row>
    <row r="1450" spans="1:16" ht="17" x14ac:dyDescent="0.25">
      <c r="A1450" s="1" t="s">
        <v>4541</v>
      </c>
      <c r="B1450" s="1" t="s">
        <v>2778</v>
      </c>
      <c r="C1450" s="1">
        <v>2.1796009299999999E-7</v>
      </c>
      <c r="D1450" s="1">
        <f>mfs[[#This Row],[flux]]/1000</f>
        <v>2.1796009299999999E-10</v>
      </c>
      <c r="F1450" t="s">
        <v>11532</v>
      </c>
      <c r="G1450" t="s">
        <v>2778</v>
      </c>
      <c r="H1450" s="3">
        <v>1.22995720572123E-11</v>
      </c>
      <c r="I1450">
        <f>_xlfn.XLOOKUP(b2b3[[#This Row],[rxn]],mfs[rxn],mfs[flux_scaled],0)</f>
        <v>1.2299572099999999E-10</v>
      </c>
      <c r="J1450">
        <f>(b2b3[[#This Row],[flux]]-b2b3[[#This Row],[flux in mfs]])/b2b3[[#This Row],[flux]]</f>
        <v>-9.0000000347879592</v>
      </c>
      <c r="K1450">
        <f>ABS(b2b3[[#This Row],[(mfs - b2+b3) / mfs]])</f>
        <v>9.0000000347879592</v>
      </c>
      <c r="L1450" t="b">
        <f>_xlfn.TEXTAFTER(b2b3[[#This Row],[rxn]],"-",-1)="SPONT"</f>
        <v>0</v>
      </c>
      <c r="M1450" t="str">
        <f>_xlfn.TEXTAFTER(b2b3[[#This Row],[rxn]],"-",-1)</f>
        <v>rt0212</v>
      </c>
      <c r="N1450">
        <f>_xlfn.XLOOKUP("'PRO-"&amp;b2b3[[#This Row],[enz]]&amp;"'",'[1]Sheet2 (2)'!$A:$A,'[1]Sheet2 (2)'!$B:$B,"")</f>
        <v>1</v>
      </c>
      <c r="O1450">
        <f>IFERROR(_xlfn.XLOOKUP(b2b3[[#This Row],[Column2]],Table17[[#This Row],[rxn-no-enz]],Table17[[#This Row],[flux]],0),0)</f>
        <v>3.72664802E-10</v>
      </c>
      <c r="P1450" t="str">
        <f>_xlfn.TEXTBEFORE(b2b3[[#This Row],[rxn]],"-",-1,,,"")</f>
        <v>PROSYN</v>
      </c>
    </row>
    <row r="1451" spans="1:16" ht="17" x14ac:dyDescent="0.25">
      <c r="A1451" s="1" t="s">
        <v>12037</v>
      </c>
      <c r="B1451" s="1" t="s">
        <v>2778</v>
      </c>
      <c r="C1451" s="1">
        <v>1.330399124E-6</v>
      </c>
      <c r="D1451" s="1">
        <f>mfs[[#This Row],[flux]]/1000</f>
        <v>1.3303991240000001E-9</v>
      </c>
      <c r="F1451" t="s">
        <v>11533</v>
      </c>
      <c r="G1451" t="s">
        <v>2778</v>
      </c>
      <c r="H1451" s="3">
        <v>1.16335458725592E-12</v>
      </c>
      <c r="I1451">
        <f>_xlfn.XLOOKUP(b2b3[[#This Row],[rxn]],mfs[rxn],mfs[flux_scaled],0)</f>
        <v>1.1633546E-11</v>
      </c>
      <c r="J1451">
        <f>(b2b3[[#This Row],[flux]]-b2b3[[#This Row],[flux in mfs]])/b2b3[[#This Row],[flux]]</f>
        <v>-9.0000001095459634</v>
      </c>
      <c r="K1451">
        <f>ABS(b2b3[[#This Row],[(mfs - b2+b3) / mfs]])</f>
        <v>9.0000001095459634</v>
      </c>
      <c r="L1451" t="b">
        <f>_xlfn.TEXTAFTER(b2b3[[#This Row],[rxn]],"-",-1)="SPONT"</f>
        <v>0</v>
      </c>
      <c r="M1451" t="str">
        <f>_xlfn.TEXTAFTER(b2b3[[#This Row],[rxn]],"-",-1)</f>
        <v>rt0217</v>
      </c>
      <c r="N1451">
        <f>_xlfn.XLOOKUP("'PRO-"&amp;b2b3[[#This Row],[enz]]&amp;"'",'[1]Sheet2 (2)'!$A:$A,'[1]Sheet2 (2)'!$B:$B,"")</f>
        <v>1</v>
      </c>
      <c r="O1451">
        <f>IFERROR(_xlfn.XLOOKUP(b2b3[[#This Row],[Column2]],Table17[[#This Row],[rxn-no-enz]],Table17[[#This Row],[flux]],0),0)</f>
        <v>1.8956973400000001E-10</v>
      </c>
      <c r="P1451" t="str">
        <f>_xlfn.TEXTBEFORE(b2b3[[#This Row],[rxn]],"-",-1,,,"")</f>
        <v>PROSYN</v>
      </c>
    </row>
    <row r="1452" spans="1:16" ht="17" x14ac:dyDescent="0.25">
      <c r="A1452" s="1" t="s">
        <v>12038</v>
      </c>
      <c r="B1452" s="1" t="s">
        <v>2778</v>
      </c>
      <c r="C1452" s="1">
        <v>8.6566340000000002E-9</v>
      </c>
      <c r="D1452" s="1">
        <f>mfs[[#This Row],[flux]]/1000</f>
        <v>8.6566339999999995E-12</v>
      </c>
      <c r="F1452" t="s">
        <v>11534</v>
      </c>
      <c r="G1452" t="s">
        <v>2778</v>
      </c>
      <c r="H1452" s="3">
        <v>1.0715987505073801E-12</v>
      </c>
      <c r="I1452">
        <f>_xlfn.XLOOKUP(b2b3[[#This Row],[rxn]],mfs[rxn],mfs[flux_scaled],0)</f>
        <v>1.0715987999999999E-11</v>
      </c>
      <c r="J1452">
        <f>(b2b3[[#This Row],[flux]]-b2b3[[#This Row],[flux in mfs]])/b2b3[[#This Row],[flux]]</f>
        <v>-9.0000004618577591</v>
      </c>
      <c r="K1452">
        <f>ABS(b2b3[[#This Row],[(mfs - b2+b3) / mfs]])</f>
        <v>9.0000004618577591</v>
      </c>
      <c r="L1452" t="b">
        <f>_xlfn.TEXTAFTER(b2b3[[#This Row],[rxn]],"-",-1)="SPONT"</f>
        <v>0</v>
      </c>
      <c r="M1452" t="str">
        <f>_xlfn.TEXTAFTER(b2b3[[#This Row],[rxn]],"-",-1)</f>
        <v>rt0221</v>
      </c>
      <c r="N1452">
        <f>_xlfn.XLOOKUP("'PRO-"&amp;b2b3[[#This Row],[enz]]&amp;"'",'[1]Sheet2 (2)'!$A:$A,'[1]Sheet2 (2)'!$B:$B,"")</f>
        <v>1</v>
      </c>
      <c r="O1452">
        <f>IFERROR(_xlfn.XLOOKUP(b2b3[[#This Row],[Column2]],Table17[[#This Row],[rxn-no-enz]],Table17[[#This Row],[flux]],0),0)</f>
        <v>1.02775539999999E-11</v>
      </c>
      <c r="P1452" t="str">
        <f>_xlfn.TEXTBEFORE(b2b3[[#This Row],[rxn]],"-",-1,,,"")</f>
        <v>PROSYN</v>
      </c>
    </row>
    <row r="1453" spans="1:16" ht="17" x14ac:dyDescent="0.25">
      <c r="A1453" s="1" t="s">
        <v>12039</v>
      </c>
      <c r="B1453" s="1" t="s">
        <v>2778</v>
      </c>
      <c r="C1453" s="1">
        <v>3.7651187999999998E-8</v>
      </c>
      <c r="D1453" s="1">
        <f>mfs[[#This Row],[flux]]/1000</f>
        <v>3.7651187999999995E-11</v>
      </c>
      <c r="F1453" t="s">
        <v>4225</v>
      </c>
      <c r="G1453" t="s">
        <v>2778</v>
      </c>
      <c r="H1453" s="3">
        <v>1.2481399516192801E-11</v>
      </c>
      <c r="I1453">
        <f>_xlfn.XLOOKUP(b2b3[[#This Row],[rxn]],mfs[rxn],mfs[flux_scaled],0)</f>
        <v>1.2481399499999999E-10</v>
      </c>
      <c r="J1453">
        <f>(b2b3[[#This Row],[flux]]-b2b3[[#This Row],[flux in mfs]])/b2b3[[#This Row],[flux]]</f>
        <v>-8.9999999870264542</v>
      </c>
      <c r="K1453">
        <f>ABS(b2b3[[#This Row],[(mfs - b2+b3) / mfs]])</f>
        <v>8.9999999870264542</v>
      </c>
      <c r="L1453" t="b">
        <f>_xlfn.TEXTAFTER(b2b3[[#This Row],[rxn]],"-",-1)="SPONT"</f>
        <v>0</v>
      </c>
      <c r="M1453" t="str">
        <f>_xlfn.TEXTAFTER(b2b3[[#This Row],[rxn]],"-",-1)</f>
        <v>rt0234</v>
      </c>
      <c r="N1453">
        <f>_xlfn.XLOOKUP("'PRO-"&amp;b2b3[[#This Row],[enz]]&amp;"'",'[1]Sheet2 (2)'!$A:$A,'[1]Sheet2 (2)'!$B:$B,"")</f>
        <v>1</v>
      </c>
      <c r="O1453">
        <f>IFERROR(_xlfn.XLOOKUP(b2b3[[#This Row],[Column2]],Table17[[#This Row],[rxn-no-enz]],Table17[[#This Row],[flux]],0),0)</f>
        <v>7.6418045200000001E-9</v>
      </c>
      <c r="P1453" t="str">
        <f>_xlfn.TEXTBEFORE(b2b3[[#This Row],[rxn]],"-",-1,,,"")</f>
        <v>PROSYN</v>
      </c>
    </row>
    <row r="1454" spans="1:16" ht="17" x14ac:dyDescent="0.25">
      <c r="A1454" s="1" t="s">
        <v>12040</v>
      </c>
      <c r="B1454" s="1" t="s">
        <v>2778</v>
      </c>
      <c r="C1454" s="1">
        <v>3.3521372900000002E-7</v>
      </c>
      <c r="D1454" s="1">
        <f>mfs[[#This Row],[flux]]/1000</f>
        <v>3.35213729E-10</v>
      </c>
      <c r="F1454" t="s">
        <v>4227</v>
      </c>
      <c r="G1454" t="s">
        <v>2778</v>
      </c>
      <c r="H1454" s="3">
        <v>4.40646822900953E-11</v>
      </c>
      <c r="I1454">
        <f>_xlfn.XLOOKUP(b2b3[[#This Row],[rxn]],mfs[rxn],mfs[flux_scaled],0)</f>
        <v>4.4064682300000001E-10</v>
      </c>
      <c r="J1454">
        <f>(b2b3[[#This Row],[flux]]-b2b3[[#This Row],[flux in mfs]])/b2b3[[#This Row],[flux]]</f>
        <v>-9.0000000022477646</v>
      </c>
      <c r="K1454">
        <f>ABS(b2b3[[#This Row],[(mfs - b2+b3) / mfs]])</f>
        <v>9.0000000022477646</v>
      </c>
      <c r="L1454" t="b">
        <f>_xlfn.TEXTAFTER(b2b3[[#This Row],[rxn]],"-",-1)="SPONT"</f>
        <v>0</v>
      </c>
      <c r="M1454" t="str">
        <f>_xlfn.TEXTAFTER(b2b3[[#This Row],[rxn]],"-",-1)</f>
        <v>rt0239</v>
      </c>
      <c r="N1454">
        <f>_xlfn.XLOOKUP("'PRO-"&amp;b2b3[[#This Row],[enz]]&amp;"'",'[1]Sheet2 (2)'!$A:$A,'[1]Sheet2 (2)'!$B:$B,"")</f>
        <v>1</v>
      </c>
      <c r="O1454">
        <f>IFERROR(_xlfn.XLOOKUP(b2b3[[#This Row],[Column2]],Table17[[#This Row],[rxn-no-enz]],Table17[[#This Row],[flux]],0),0)</f>
        <v>7.6418045200000001E-9</v>
      </c>
      <c r="P1454" t="str">
        <f>_xlfn.TEXTBEFORE(b2b3[[#This Row],[rxn]],"-",-1,,,"")</f>
        <v>PROSYN</v>
      </c>
    </row>
    <row r="1455" spans="1:16" ht="17" x14ac:dyDescent="0.25">
      <c r="A1455" s="1" t="s">
        <v>12041</v>
      </c>
      <c r="B1455" s="1" t="s">
        <v>2778</v>
      </c>
      <c r="C1455" s="1">
        <v>5.3269842000000002E-8</v>
      </c>
      <c r="D1455" s="1">
        <f>mfs[[#This Row],[flux]]/1000</f>
        <v>5.3269842E-11</v>
      </c>
      <c r="F1455" t="s">
        <v>11535</v>
      </c>
      <c r="G1455" t="s">
        <v>2778</v>
      </c>
      <c r="H1455" s="3">
        <v>2.3317078810761602E-13</v>
      </c>
      <c r="I1455">
        <f>_xlfn.XLOOKUP(b2b3[[#This Row],[rxn]],mfs[rxn],mfs[flux_scaled],0)</f>
        <v>2.331708E-12</v>
      </c>
      <c r="J1455">
        <f>(b2b3[[#This Row],[flux]]-b2b3[[#This Row],[flux in mfs]])/b2b3[[#This Row],[flux]]</f>
        <v>-9.0000005100288956</v>
      </c>
      <c r="K1455">
        <f>ABS(b2b3[[#This Row],[(mfs - b2+b3) / mfs]])</f>
        <v>9.0000005100288956</v>
      </c>
      <c r="L1455" t="b">
        <f>_xlfn.TEXTAFTER(b2b3[[#This Row],[rxn]],"-",-1)="SPONT"</f>
        <v>0</v>
      </c>
      <c r="M1455" t="str">
        <f>_xlfn.TEXTAFTER(b2b3[[#This Row],[rxn]],"-",-1)</f>
        <v>rt0245</v>
      </c>
      <c r="N1455">
        <f>_xlfn.XLOOKUP("'PRO-"&amp;b2b3[[#This Row],[enz]]&amp;"'",'[1]Sheet2 (2)'!$A:$A,'[1]Sheet2 (2)'!$B:$B,"")</f>
        <v>1</v>
      </c>
      <c r="O1455">
        <f>IFERROR(_xlfn.XLOOKUP(b2b3[[#This Row],[Column2]],Table17[[#This Row],[rxn-no-enz]],Table17[[#This Row],[flux]],0),0)</f>
        <v>1.0726480479999999E-9</v>
      </c>
      <c r="P1455" t="str">
        <f>_xlfn.TEXTBEFORE(b2b3[[#This Row],[rxn]],"-",-1,,,"")</f>
        <v>PROSYN</v>
      </c>
    </row>
    <row r="1456" spans="1:16" ht="17" x14ac:dyDescent="0.25">
      <c r="A1456" s="1" t="s">
        <v>4542</v>
      </c>
      <c r="B1456" s="1" t="s">
        <v>2778</v>
      </c>
      <c r="C1456" s="1">
        <v>1.278051E-8</v>
      </c>
      <c r="D1456" s="1">
        <f>mfs[[#This Row],[flux]]/1000</f>
        <v>1.278051E-11</v>
      </c>
      <c r="F1456" t="s">
        <v>11536</v>
      </c>
      <c r="G1456" t="s">
        <v>2778</v>
      </c>
      <c r="H1456" s="3">
        <v>2.2184194315877599E-13</v>
      </c>
      <c r="I1456">
        <f>_xlfn.XLOOKUP(b2b3[[#This Row],[rxn]],mfs[rxn],mfs[flux_scaled],0)</f>
        <v>2.218419E-12</v>
      </c>
      <c r="J1456">
        <f>(b2b3[[#This Row],[flux]]-b2b3[[#This Row],[flux in mfs]])/b2b3[[#This Row],[flux]]</f>
        <v>-8.9999980545258769</v>
      </c>
      <c r="K1456">
        <f>ABS(b2b3[[#This Row],[(mfs - b2+b3) / mfs]])</f>
        <v>8.9999980545258769</v>
      </c>
      <c r="L1456" t="b">
        <f>_xlfn.TEXTAFTER(b2b3[[#This Row],[rxn]],"-",-1)="SPONT"</f>
        <v>0</v>
      </c>
      <c r="M1456" t="str">
        <f>_xlfn.TEXTAFTER(b2b3[[#This Row],[rxn]],"-",-1)</f>
        <v>rt0250</v>
      </c>
      <c r="N1456">
        <f>_xlfn.XLOOKUP("'PRO-"&amp;b2b3[[#This Row],[enz]]&amp;"'",'[1]Sheet2 (2)'!$A:$A,'[1]Sheet2 (2)'!$B:$B,"")</f>
        <v>1</v>
      </c>
      <c r="O1456">
        <f>IFERROR(_xlfn.XLOOKUP(b2b3[[#This Row],[Column2]],Table17[[#This Row],[rxn-no-enz]],Table17[[#This Row],[flux]],0),0)</f>
        <v>4.1767147199999999E-10</v>
      </c>
      <c r="P1456" t="str">
        <f>_xlfn.TEXTBEFORE(b2b3[[#This Row],[rxn]],"-",-1,,,"")</f>
        <v>PROSYN</v>
      </c>
    </row>
    <row r="1457" spans="1:16" ht="17" x14ac:dyDescent="0.25">
      <c r="A1457" s="1" t="s">
        <v>12042</v>
      </c>
      <c r="B1457" s="1" t="s">
        <v>2778</v>
      </c>
      <c r="C1457" s="1">
        <v>3.4673854000000003E-8</v>
      </c>
      <c r="D1457" s="1">
        <f>mfs[[#This Row],[flux]]/1000</f>
        <v>3.4673854000000003E-11</v>
      </c>
      <c r="F1457" t="s">
        <v>11537</v>
      </c>
      <c r="G1457" t="s">
        <v>2778</v>
      </c>
      <c r="H1457" s="3">
        <v>2.6314893589295599E-12</v>
      </c>
      <c r="I1457">
        <f>_xlfn.XLOOKUP(b2b3[[#This Row],[rxn]],mfs[rxn],mfs[flux_scaled],0)</f>
        <v>2.6314894000000002E-11</v>
      </c>
      <c r="J1457">
        <f>(b2b3[[#This Row],[flux]]-b2b3[[#This Row],[flux in mfs]])/b2b3[[#This Row],[flux]]</f>
        <v>-9.0000001560729856</v>
      </c>
      <c r="K1457">
        <f>ABS(b2b3[[#This Row],[(mfs - b2+b3) / mfs]])</f>
        <v>9.0000001560729856</v>
      </c>
      <c r="L1457" t="b">
        <f>_xlfn.TEXTAFTER(b2b3[[#This Row],[rxn]],"-",-1)="SPONT"</f>
        <v>0</v>
      </c>
      <c r="M1457" t="str">
        <f>_xlfn.TEXTAFTER(b2b3[[#This Row],[rxn]],"-",-1)</f>
        <v>rt0265</v>
      </c>
      <c r="N1457">
        <f>_xlfn.XLOOKUP("'PRO-"&amp;b2b3[[#This Row],[enz]]&amp;"'",'[1]Sheet2 (2)'!$A:$A,'[1]Sheet2 (2)'!$B:$B,"")</f>
        <v>1</v>
      </c>
      <c r="O1457">
        <f>IFERROR(_xlfn.XLOOKUP(b2b3[[#This Row],[Column2]],Table17[[#This Row],[rxn-no-enz]],Table17[[#This Row],[flux]],0),0)</f>
        <v>1.8816409999999998E-12</v>
      </c>
      <c r="P1457" t="str">
        <f>_xlfn.TEXTBEFORE(b2b3[[#This Row],[rxn]],"-",-1,,,"")</f>
        <v>PROSYN</v>
      </c>
    </row>
    <row r="1458" spans="1:16" ht="17" x14ac:dyDescent="0.25">
      <c r="A1458" s="1" t="s">
        <v>12043</v>
      </c>
      <c r="B1458" s="1" t="s">
        <v>2778</v>
      </c>
      <c r="C1458" s="1">
        <v>3.8007859000000003E-8</v>
      </c>
      <c r="D1458" s="1">
        <f>mfs[[#This Row],[flux]]/1000</f>
        <v>3.8007859000000005E-11</v>
      </c>
      <c r="F1458" t="s">
        <v>11538</v>
      </c>
      <c r="G1458" t="s">
        <v>2778</v>
      </c>
      <c r="H1458" s="3">
        <v>1.7539673564554901E-12</v>
      </c>
      <c r="I1458">
        <f>_xlfn.XLOOKUP(b2b3[[#This Row],[rxn]],mfs[rxn],mfs[flux_scaled],0)</f>
        <v>1.7539673999999998E-11</v>
      </c>
      <c r="J1458">
        <f>(b2b3[[#This Row],[flux]]-b2b3[[#This Row],[flux in mfs]])/b2b3[[#This Row],[flux]]</f>
        <v>-9.0000002482629426</v>
      </c>
      <c r="K1458">
        <f>ABS(b2b3[[#This Row],[(mfs - b2+b3) / mfs]])</f>
        <v>9.0000002482629426</v>
      </c>
      <c r="L1458" t="b">
        <f>_xlfn.TEXTAFTER(b2b3[[#This Row],[rxn]],"-",-1)="SPONT"</f>
        <v>0</v>
      </c>
      <c r="M1458" t="str">
        <f>_xlfn.TEXTAFTER(b2b3[[#This Row],[rxn]],"-",-1)</f>
        <v>rt0267</v>
      </c>
      <c r="N1458">
        <f>_xlfn.XLOOKUP("'PRO-"&amp;b2b3[[#This Row],[enz]]&amp;"'",'[1]Sheet2 (2)'!$A:$A,'[1]Sheet2 (2)'!$B:$B,"")</f>
        <v>1</v>
      </c>
      <c r="O1458">
        <f>IFERROR(_xlfn.XLOOKUP(b2b3[[#This Row],[Column2]],Table17[[#This Row],[rxn-no-enz]],Table17[[#This Row],[flux]],0),0)</f>
        <v>9.52960682E-10</v>
      </c>
      <c r="P1458" t="str">
        <f>_xlfn.TEXTBEFORE(b2b3[[#This Row],[rxn]],"-",-1,,,"")</f>
        <v>PROSYN</v>
      </c>
    </row>
    <row r="1459" spans="1:16" ht="17" x14ac:dyDescent="0.25">
      <c r="A1459" s="1" t="s">
        <v>12044</v>
      </c>
      <c r="B1459" s="1" t="s">
        <v>2778</v>
      </c>
      <c r="C1459" s="1">
        <v>4.4392650000000002E-9</v>
      </c>
      <c r="D1459" s="1">
        <f>mfs[[#This Row],[flux]]/1000</f>
        <v>4.4392650000000003E-12</v>
      </c>
      <c r="F1459" t="s">
        <v>4228</v>
      </c>
      <c r="G1459" t="s">
        <v>2778</v>
      </c>
      <c r="H1459" s="3">
        <v>5.7492118300282997E-11</v>
      </c>
      <c r="I1459">
        <f>_xlfn.XLOOKUP(b2b3[[#This Row],[rxn]],mfs[rxn],mfs[flux_scaled],0)</f>
        <v>5.7492118299999993E-10</v>
      </c>
      <c r="J1459">
        <f>(b2b3[[#This Row],[flux]]-b2b3[[#This Row],[flux in mfs]])/b2b3[[#This Row],[flux]]</f>
        <v>-8.9999999999507754</v>
      </c>
      <c r="K1459">
        <f>ABS(b2b3[[#This Row],[(mfs - b2+b3) / mfs]])</f>
        <v>8.9999999999507754</v>
      </c>
      <c r="L1459" t="b">
        <f>_xlfn.TEXTAFTER(b2b3[[#This Row],[rxn]],"-",-1)="SPONT"</f>
        <v>0</v>
      </c>
      <c r="M1459" t="str">
        <f>_xlfn.TEXTAFTER(b2b3[[#This Row],[rxn]],"-",-1)</f>
        <v>rt0271</v>
      </c>
      <c r="N1459">
        <f>_xlfn.XLOOKUP("'PRO-"&amp;b2b3[[#This Row],[enz]]&amp;"'",'[1]Sheet2 (2)'!$A:$A,'[1]Sheet2 (2)'!$B:$B,"")</f>
        <v>1</v>
      </c>
      <c r="O1459">
        <f>IFERROR(_xlfn.XLOOKUP(b2b3[[#This Row],[Column2]],Table17[[#This Row],[rxn-no-enz]],Table17[[#This Row],[flux]],0),0)</f>
        <v>5.3909012999999997E-11</v>
      </c>
      <c r="P1459" t="str">
        <f>_xlfn.TEXTBEFORE(b2b3[[#This Row],[rxn]],"-",-1,,,"")</f>
        <v>PROSYN</v>
      </c>
    </row>
    <row r="1460" spans="1:16" ht="17" x14ac:dyDescent="0.25">
      <c r="A1460" s="1" t="s">
        <v>12045</v>
      </c>
      <c r="B1460" s="1" t="s">
        <v>2778</v>
      </c>
      <c r="C1460" s="1">
        <v>1.425387151E-6</v>
      </c>
      <c r="D1460" s="1">
        <f>mfs[[#This Row],[flux]]/1000</f>
        <v>1.425387151E-9</v>
      </c>
      <c r="F1460" t="s">
        <v>4229</v>
      </c>
      <c r="G1460" t="s">
        <v>2778</v>
      </c>
      <c r="H1460" s="3">
        <v>9.8628546045390797E-12</v>
      </c>
      <c r="I1460">
        <f>_xlfn.XLOOKUP(b2b3[[#This Row],[rxn]],mfs[rxn],mfs[flux_scaled],0)</f>
        <v>9.8628546E-11</v>
      </c>
      <c r="J1460">
        <f>(b2b3[[#This Row],[flux]]-b2b3[[#This Row],[flux in mfs]])/b2b3[[#This Row],[flux]]</f>
        <v>-8.999999995397804</v>
      </c>
      <c r="K1460">
        <f>ABS(b2b3[[#This Row],[(mfs - b2+b3) / mfs]])</f>
        <v>8.999999995397804</v>
      </c>
      <c r="L1460" t="b">
        <f>_xlfn.TEXTAFTER(b2b3[[#This Row],[rxn]],"-",-1)="SPONT"</f>
        <v>0</v>
      </c>
      <c r="M1460" t="str">
        <f>_xlfn.TEXTAFTER(b2b3[[#This Row],[rxn]],"-",-1)</f>
        <v>rt0283</v>
      </c>
      <c r="N1460">
        <f>_xlfn.XLOOKUP("'PRO-"&amp;b2b3[[#This Row],[enz]]&amp;"'",'[1]Sheet2 (2)'!$A:$A,'[1]Sheet2 (2)'!$B:$B,"")</f>
        <v>1</v>
      </c>
      <c r="O1460">
        <f>IFERROR(_xlfn.XLOOKUP(b2b3[[#This Row],[Column2]],Table17[[#This Row],[rxn-no-enz]],Table17[[#This Row],[flux]],0),0)</f>
        <v>1.9779432E-11</v>
      </c>
      <c r="P1460" t="str">
        <f>_xlfn.TEXTBEFORE(b2b3[[#This Row],[rxn]],"-",-1,,,"")</f>
        <v>PROSYN</v>
      </c>
    </row>
    <row r="1461" spans="1:16" ht="17" x14ac:dyDescent="0.25">
      <c r="A1461" s="1" t="s">
        <v>12046</v>
      </c>
      <c r="B1461" s="1" t="s">
        <v>2778</v>
      </c>
      <c r="C1461" s="1">
        <v>2.0534989999999998E-8</v>
      </c>
      <c r="D1461" s="1">
        <f>mfs[[#This Row],[flux]]/1000</f>
        <v>2.0534989999999998E-11</v>
      </c>
      <c r="F1461" t="s">
        <v>4230</v>
      </c>
      <c r="G1461" t="s">
        <v>2778</v>
      </c>
      <c r="H1461" s="3">
        <v>3.7375217336357903E-11</v>
      </c>
      <c r="I1461">
        <f>_xlfn.XLOOKUP(b2b3[[#This Row],[rxn]],mfs[rxn],mfs[flux_scaled],0)</f>
        <v>3.7375217300000001E-10</v>
      </c>
      <c r="J1461">
        <f>(b2b3[[#This Row],[flux]]-b2b3[[#This Row],[flux in mfs]])/b2b3[[#This Row],[flux]]</f>
        <v>-8.9999999902721903</v>
      </c>
      <c r="K1461">
        <f>ABS(b2b3[[#This Row],[(mfs - b2+b3) / mfs]])</f>
        <v>8.9999999902721903</v>
      </c>
      <c r="L1461" t="b">
        <f>_xlfn.TEXTAFTER(b2b3[[#This Row],[rxn]],"-",-1)="SPONT"</f>
        <v>0</v>
      </c>
      <c r="M1461" t="str">
        <f>_xlfn.TEXTAFTER(b2b3[[#This Row],[rxn]],"-",-1)</f>
        <v>rt0302</v>
      </c>
      <c r="N1461">
        <f>_xlfn.XLOOKUP("'PRO-"&amp;b2b3[[#This Row],[enz]]&amp;"'",'[1]Sheet2 (2)'!$A:$A,'[1]Sheet2 (2)'!$B:$B,"")</f>
        <v>1</v>
      </c>
      <c r="O1461">
        <f>IFERROR(_xlfn.XLOOKUP(b2b3[[#This Row],[Column2]],Table17[[#This Row],[rxn-no-enz]],Table17[[#This Row],[flux]],0),0)</f>
        <v>1.5898938399999999E-10</v>
      </c>
      <c r="P1461" t="str">
        <f>_xlfn.TEXTBEFORE(b2b3[[#This Row],[rxn]],"-",-1,,,"")</f>
        <v>PROSYN</v>
      </c>
    </row>
    <row r="1462" spans="1:16" ht="17" x14ac:dyDescent="0.25">
      <c r="A1462" s="1" t="s">
        <v>12047</v>
      </c>
      <c r="B1462" s="1" t="s">
        <v>2778</v>
      </c>
      <c r="C1462" s="1">
        <v>1.91413111E-7</v>
      </c>
      <c r="D1462" s="1">
        <f>mfs[[#This Row],[flux]]/1000</f>
        <v>1.9141311100000001E-10</v>
      </c>
      <c r="F1462" t="s">
        <v>4231</v>
      </c>
      <c r="G1462" t="s">
        <v>2778</v>
      </c>
      <c r="H1462" s="3">
        <v>2.4525394423788002E-12</v>
      </c>
      <c r="I1462">
        <f>_xlfn.XLOOKUP(b2b3[[#This Row],[rxn]],mfs[rxn],mfs[flux_scaled],0)</f>
        <v>2.4525393999999999E-11</v>
      </c>
      <c r="J1462">
        <f>(b2b3[[#This Row],[flux]]-b2b3[[#This Row],[flux in mfs]])/b2b3[[#This Row],[flux]]</f>
        <v>-8.9999998272044088</v>
      </c>
      <c r="K1462">
        <f>ABS(b2b3[[#This Row],[(mfs - b2+b3) / mfs]])</f>
        <v>8.9999998272044088</v>
      </c>
      <c r="L1462" t="b">
        <f>_xlfn.TEXTAFTER(b2b3[[#This Row],[rxn]],"-",-1)="SPONT"</f>
        <v>0</v>
      </c>
      <c r="M1462" t="str">
        <f>_xlfn.TEXTAFTER(b2b3[[#This Row],[rxn]],"-",-1)</f>
        <v>rt0303</v>
      </c>
      <c r="N1462">
        <f>_xlfn.XLOOKUP("'PRO-"&amp;b2b3[[#This Row],[enz]]&amp;"'",'[1]Sheet2 (2)'!$A:$A,'[1]Sheet2 (2)'!$B:$B,"")</f>
        <v>1</v>
      </c>
      <c r="O1462">
        <f>IFERROR(_xlfn.XLOOKUP(b2b3[[#This Row],[Column2]],Table17[[#This Row],[rxn-no-enz]],Table17[[#This Row],[flux]],0),0)</f>
        <v>5.9932720909999997E-9</v>
      </c>
      <c r="P1462" t="str">
        <f>_xlfn.TEXTBEFORE(b2b3[[#This Row],[rxn]],"-",-1,,,"")</f>
        <v>PROSYN</v>
      </c>
    </row>
    <row r="1463" spans="1:16" ht="17" x14ac:dyDescent="0.25">
      <c r="A1463" s="1" t="s">
        <v>12048</v>
      </c>
      <c r="B1463" s="1" t="s">
        <v>2778</v>
      </c>
      <c r="C1463" s="1">
        <v>6.3218441000000002E-8</v>
      </c>
      <c r="D1463" s="1">
        <f>mfs[[#This Row],[flux]]/1000</f>
        <v>6.3218441000000001E-11</v>
      </c>
      <c r="F1463" t="s">
        <v>4232</v>
      </c>
      <c r="G1463" t="s">
        <v>2778</v>
      </c>
      <c r="H1463" s="3">
        <v>2.5303828782304699E-12</v>
      </c>
      <c r="I1463">
        <f>_xlfn.XLOOKUP(b2b3[[#This Row],[rxn]],mfs[rxn],mfs[flux_scaled],0)</f>
        <v>2.5303829000000003E-11</v>
      </c>
      <c r="J1463">
        <f>(b2b3[[#This Row],[flux]]-b2b3[[#This Row],[flux in mfs]])/b2b3[[#This Row],[flux]]</f>
        <v>-9.0000000860325553</v>
      </c>
      <c r="K1463">
        <f>ABS(b2b3[[#This Row],[(mfs - b2+b3) / mfs]])</f>
        <v>9.0000000860325553</v>
      </c>
      <c r="L1463" t="b">
        <f>_xlfn.TEXTAFTER(b2b3[[#This Row],[rxn]],"-",-1)="SPONT"</f>
        <v>0</v>
      </c>
      <c r="M1463" t="str">
        <f>_xlfn.TEXTAFTER(b2b3[[#This Row],[rxn]],"-",-1)</f>
        <v>rt0309</v>
      </c>
      <c r="N1463">
        <f>_xlfn.XLOOKUP("'PRO-"&amp;b2b3[[#This Row],[enz]]&amp;"'",'[1]Sheet2 (2)'!$A:$A,'[1]Sheet2 (2)'!$B:$B,"")</f>
        <v>1</v>
      </c>
      <c r="O1463">
        <f>IFERROR(_xlfn.XLOOKUP(b2b3[[#This Row],[Column2]],Table17[[#This Row],[rxn-no-enz]],Table17[[#This Row],[flux]],0),0)</f>
        <v>2.8413278159999898E-9</v>
      </c>
      <c r="P1463" t="str">
        <f>_xlfn.TEXTBEFORE(b2b3[[#This Row],[rxn]],"-",-1,,,"")</f>
        <v>PROSYN</v>
      </c>
    </row>
    <row r="1464" spans="1:16" ht="17" x14ac:dyDescent="0.25">
      <c r="A1464" s="1" t="s">
        <v>12049</v>
      </c>
      <c r="B1464" s="1" t="s">
        <v>2778</v>
      </c>
      <c r="C1464" s="1">
        <v>1.9102100000000001E-10</v>
      </c>
      <c r="D1464" s="1">
        <f>mfs[[#This Row],[flux]]/1000</f>
        <v>1.91021E-13</v>
      </c>
      <c r="F1464" t="s">
        <v>4233</v>
      </c>
      <c r="G1464" t="s">
        <v>2778</v>
      </c>
      <c r="H1464" s="3">
        <v>1.1587640639099E-10</v>
      </c>
      <c r="I1464">
        <f>_xlfn.XLOOKUP(b2b3[[#This Row],[rxn]],mfs[rxn],mfs[flux_scaled],0)</f>
        <v>1.1587640639999999E-9</v>
      </c>
      <c r="J1464">
        <f>(b2b3[[#This Row],[flux]]-b2b3[[#This Row],[flux in mfs]])/b2b3[[#This Row],[flux]]</f>
        <v>-9.0000000007775522</v>
      </c>
      <c r="K1464">
        <f>ABS(b2b3[[#This Row],[(mfs - b2+b3) / mfs]])</f>
        <v>9.0000000007775522</v>
      </c>
      <c r="L1464" t="b">
        <f>_xlfn.TEXTAFTER(b2b3[[#This Row],[rxn]],"-",-1)="SPONT"</f>
        <v>0</v>
      </c>
      <c r="M1464" t="str">
        <f>_xlfn.TEXTAFTER(b2b3[[#This Row],[rxn]],"-",-1)</f>
        <v>rt0310</v>
      </c>
      <c r="N1464">
        <f>_xlfn.XLOOKUP("'PRO-"&amp;b2b3[[#This Row],[enz]]&amp;"'",'[1]Sheet2 (2)'!$A:$A,'[1]Sheet2 (2)'!$B:$B,"")</f>
        <v>1</v>
      </c>
      <c r="O1464">
        <f>IFERROR(_xlfn.XLOOKUP(b2b3[[#This Row],[Column2]],Table17[[#This Row],[rxn-no-enz]],Table17[[#This Row],[flux]],0),0)</f>
        <v>6.3967345300000002E-10</v>
      </c>
      <c r="P1464" t="str">
        <f>_xlfn.TEXTBEFORE(b2b3[[#This Row],[rxn]],"-",-1,,,"")</f>
        <v>PROSYN</v>
      </c>
    </row>
    <row r="1465" spans="1:16" ht="17" x14ac:dyDescent="0.25">
      <c r="A1465" s="1" t="s">
        <v>12050</v>
      </c>
      <c r="B1465" s="1" t="s">
        <v>2778</v>
      </c>
      <c r="C1465" s="1">
        <v>3.3860199999999999E-9</v>
      </c>
      <c r="D1465" s="1">
        <f>mfs[[#This Row],[flux]]/1000</f>
        <v>3.3860199999999997E-12</v>
      </c>
      <c r="F1465" t="s">
        <v>11539</v>
      </c>
      <c r="G1465" t="s">
        <v>2778</v>
      </c>
      <c r="H1465" s="3">
        <v>2.6635098585395699E-11</v>
      </c>
      <c r="I1465">
        <f>_xlfn.XLOOKUP(b2b3[[#This Row],[rxn]],mfs[rxn],mfs[flux_scaled],0)</f>
        <v>2.6635098599999995E-10</v>
      </c>
      <c r="J1465">
        <f>(b2b3[[#This Row],[flux]]-b2b3[[#This Row],[flux in mfs]])/b2b3[[#This Row],[flux]]</f>
        <v>-9.000000005483102</v>
      </c>
      <c r="K1465">
        <f>ABS(b2b3[[#This Row],[(mfs - b2+b3) / mfs]])</f>
        <v>9.000000005483102</v>
      </c>
      <c r="L1465" t="b">
        <f>_xlfn.TEXTAFTER(b2b3[[#This Row],[rxn]],"-",-1)="SPONT"</f>
        <v>0</v>
      </c>
      <c r="M1465" t="str">
        <f>_xlfn.TEXTAFTER(b2b3[[#This Row],[rxn]],"-",-1)</f>
        <v>rt0324</v>
      </c>
      <c r="N1465">
        <f>_xlfn.XLOOKUP("'PRO-"&amp;b2b3[[#This Row],[enz]]&amp;"'",'[1]Sheet2 (2)'!$A:$A,'[1]Sheet2 (2)'!$B:$B,"")</f>
        <v>1</v>
      </c>
      <c r="O1465">
        <f>IFERROR(_xlfn.XLOOKUP(b2b3[[#This Row],[Column2]],Table17[[#This Row],[rxn-no-enz]],Table17[[#This Row],[flux]],0),0)</f>
        <v>9.8922465000000001E-11</v>
      </c>
      <c r="P1465" t="str">
        <f>_xlfn.TEXTBEFORE(b2b3[[#This Row],[rxn]],"-",-1,,,"")</f>
        <v>PROSYN</v>
      </c>
    </row>
    <row r="1466" spans="1:16" ht="17" x14ac:dyDescent="0.25">
      <c r="A1466" s="1" t="s">
        <v>12051</v>
      </c>
      <c r="B1466" s="1" t="s">
        <v>2778</v>
      </c>
      <c r="C1466" s="1">
        <v>1.23273139E-7</v>
      </c>
      <c r="D1466" s="1">
        <f>mfs[[#This Row],[flux]]/1000</f>
        <v>1.2327313899999999E-10</v>
      </c>
      <c r="F1466" t="s">
        <v>4234</v>
      </c>
      <c r="G1466" t="s">
        <v>2778</v>
      </c>
      <c r="H1466" s="3">
        <v>9.6727193185081E-12</v>
      </c>
      <c r="I1466">
        <f>_xlfn.XLOOKUP(b2b3[[#This Row],[rxn]],mfs[rxn],mfs[flux_scaled],0)</f>
        <v>9.6727193E-11</v>
      </c>
      <c r="J1466">
        <f>(b2b3[[#This Row],[flux]]-b2b3[[#This Row],[flux in mfs]])/b2b3[[#This Row],[flux]]</f>
        <v>-8.9999999808656703</v>
      </c>
      <c r="K1466">
        <f>ABS(b2b3[[#This Row],[(mfs - b2+b3) / mfs]])</f>
        <v>8.9999999808656703</v>
      </c>
      <c r="L1466" t="b">
        <f>_xlfn.TEXTAFTER(b2b3[[#This Row],[rxn]],"-",-1)="SPONT"</f>
        <v>0</v>
      </c>
      <c r="M1466" t="str">
        <f>_xlfn.TEXTAFTER(b2b3[[#This Row],[rxn]],"-",-1)</f>
        <v>rt0331</v>
      </c>
      <c r="N1466">
        <f>_xlfn.XLOOKUP("'PRO-"&amp;b2b3[[#This Row],[enz]]&amp;"'",'[1]Sheet2 (2)'!$A:$A,'[1]Sheet2 (2)'!$B:$B,"")</f>
        <v>9</v>
      </c>
      <c r="O1466">
        <f>IFERROR(_xlfn.XLOOKUP(b2b3[[#This Row],[Column2]],Table17[[#This Row],[rxn-no-enz]],Table17[[#This Row],[flux]],0),0)</f>
        <v>4.6477154000000002E-11</v>
      </c>
      <c r="P1466" t="str">
        <f>_xlfn.TEXTBEFORE(b2b3[[#This Row],[rxn]],"-",-1,,,"")</f>
        <v>PROSYN</v>
      </c>
    </row>
    <row r="1467" spans="1:16" ht="17" x14ac:dyDescent="0.25">
      <c r="A1467" s="1" t="s">
        <v>4543</v>
      </c>
      <c r="B1467" s="1" t="s">
        <v>2778</v>
      </c>
      <c r="C1467" s="1">
        <v>8.2075300700000004E-7</v>
      </c>
      <c r="D1467" s="1">
        <f>mfs[[#This Row],[flux]]/1000</f>
        <v>8.2075300700000002E-10</v>
      </c>
      <c r="F1467" t="s">
        <v>4235</v>
      </c>
      <c r="G1467" t="s">
        <v>2778</v>
      </c>
      <c r="H1467" s="3">
        <v>9.1116993499360697E-12</v>
      </c>
      <c r="I1467">
        <f>_xlfn.XLOOKUP(b2b3[[#This Row],[rxn]],mfs[rxn],mfs[flux_scaled],0)</f>
        <v>9.1116992999999994E-11</v>
      </c>
      <c r="J1467">
        <f>(b2b3[[#This Row],[flux]]-b2b3[[#This Row],[flux in mfs]])/b2b3[[#This Row],[flux]]</f>
        <v>-8.9999999451956558</v>
      </c>
      <c r="K1467">
        <f>ABS(b2b3[[#This Row],[(mfs - b2+b3) / mfs]])</f>
        <v>8.9999999451956558</v>
      </c>
      <c r="L1467" t="b">
        <f>_xlfn.TEXTAFTER(b2b3[[#This Row],[rxn]],"-",-1)="SPONT"</f>
        <v>0</v>
      </c>
      <c r="M1467" t="str">
        <f>_xlfn.TEXTAFTER(b2b3[[#This Row],[rxn]],"-",-1)</f>
        <v>rt0334</v>
      </c>
      <c r="N1467">
        <f>_xlfn.XLOOKUP("'PRO-"&amp;b2b3[[#This Row],[enz]]&amp;"'",'[1]Sheet2 (2)'!$A:$A,'[1]Sheet2 (2)'!$B:$B,"")</f>
        <v>1</v>
      </c>
      <c r="O1467">
        <f>IFERROR(_xlfn.XLOOKUP(b2b3[[#This Row],[Column2]],Table17[[#This Row],[rxn-no-enz]],Table17[[#This Row],[flux]],0),0)</f>
        <v>6.4766431529999999E-9</v>
      </c>
      <c r="P1467" t="str">
        <f>_xlfn.TEXTBEFORE(b2b3[[#This Row],[rxn]],"-",-1,,,"")</f>
        <v>PROSYN</v>
      </c>
    </row>
    <row r="1468" spans="1:16" ht="17" x14ac:dyDescent="0.25">
      <c r="A1468" s="1" t="s">
        <v>12052</v>
      </c>
      <c r="B1468" s="1" t="s">
        <v>2778</v>
      </c>
      <c r="C1468" s="1">
        <v>4.8008031000000002E-8</v>
      </c>
      <c r="D1468" s="1">
        <f>mfs[[#This Row],[flux]]/1000</f>
        <v>4.8008031000000005E-11</v>
      </c>
      <c r="F1468" t="s">
        <v>4236</v>
      </c>
      <c r="G1468" t="s">
        <v>2778</v>
      </c>
      <c r="H1468" s="3">
        <v>9.7090050741577294E-12</v>
      </c>
      <c r="I1468">
        <f>_xlfn.XLOOKUP(b2b3[[#This Row],[rxn]],mfs[rxn],mfs[flux_scaled],0)</f>
        <v>9.7090051000000008E-11</v>
      </c>
      <c r="J1468">
        <f>(b2b3[[#This Row],[flux]]-b2b3[[#This Row],[flux in mfs]])/b2b3[[#This Row],[flux]]</f>
        <v>-9.0000000266168083</v>
      </c>
      <c r="K1468">
        <f>ABS(b2b3[[#This Row],[(mfs - b2+b3) / mfs]])</f>
        <v>9.0000000266168083</v>
      </c>
      <c r="L1468" t="b">
        <f>_xlfn.TEXTAFTER(b2b3[[#This Row],[rxn]],"-",-1)="SPONT"</f>
        <v>0</v>
      </c>
      <c r="M1468" t="str">
        <f>_xlfn.TEXTAFTER(b2b3[[#This Row],[rxn]],"-",-1)</f>
        <v>rt0339</v>
      </c>
      <c r="N1468">
        <f>_xlfn.XLOOKUP("'PRO-"&amp;b2b3[[#This Row],[enz]]&amp;"'",'[1]Sheet2 (2)'!$A:$A,'[1]Sheet2 (2)'!$B:$B,"")</f>
        <v>1</v>
      </c>
      <c r="O1468">
        <f>IFERROR(_xlfn.XLOOKUP(b2b3[[#This Row],[Column2]],Table17[[#This Row],[rxn-no-enz]],Table17[[#This Row],[flux]],0),0)</f>
        <v>1.8618228999999999E-10</v>
      </c>
      <c r="P1468" t="str">
        <f>_xlfn.TEXTBEFORE(b2b3[[#This Row],[rxn]],"-",-1,,,"")</f>
        <v>PROSYN</v>
      </c>
    </row>
    <row r="1469" spans="1:16" ht="17" x14ac:dyDescent="0.25">
      <c r="A1469" s="1" t="s">
        <v>4544</v>
      </c>
      <c r="B1469" s="1" t="s">
        <v>2778</v>
      </c>
      <c r="C1469" s="1">
        <v>1.6282889800000001E-7</v>
      </c>
      <c r="D1469" s="1">
        <f>mfs[[#This Row],[flux]]/1000</f>
        <v>1.6282889800000002E-10</v>
      </c>
      <c r="F1469" t="s">
        <v>4237</v>
      </c>
      <c r="G1469" t="s">
        <v>2778</v>
      </c>
      <c r="H1469" s="3">
        <v>2.4084422929286801E-11</v>
      </c>
      <c r="I1469">
        <f>_xlfn.XLOOKUP(b2b3[[#This Row],[rxn]],mfs[rxn],mfs[flux_scaled],0)</f>
        <v>2.40844229E-10</v>
      </c>
      <c r="J1469">
        <f>(b2b3[[#This Row],[flux]]-b2b3[[#This Row],[flux in mfs]])/b2b3[[#This Row],[flux]]</f>
        <v>-8.9999999878399404</v>
      </c>
      <c r="K1469">
        <f>ABS(b2b3[[#This Row],[(mfs - b2+b3) / mfs]])</f>
        <v>8.9999999878399404</v>
      </c>
      <c r="L1469" t="b">
        <f>_xlfn.TEXTAFTER(b2b3[[#This Row],[rxn]],"-",-1)="SPONT"</f>
        <v>0</v>
      </c>
      <c r="M1469" t="str">
        <f>_xlfn.TEXTAFTER(b2b3[[#This Row],[rxn]],"-",-1)</f>
        <v>rt0341</v>
      </c>
      <c r="N1469">
        <f>_xlfn.XLOOKUP("'PRO-"&amp;b2b3[[#This Row],[enz]]&amp;"'",'[1]Sheet2 (2)'!$A:$A,'[1]Sheet2 (2)'!$B:$B,"")</f>
        <v>1</v>
      </c>
      <c r="O1469">
        <f>IFERROR(_xlfn.XLOOKUP(b2b3[[#This Row],[Column2]],Table17[[#This Row],[rxn-no-enz]],Table17[[#This Row],[flux]],0),0)</f>
        <v>3.2679064499999999E-10</v>
      </c>
      <c r="P1469" t="str">
        <f>_xlfn.TEXTBEFORE(b2b3[[#This Row],[rxn]],"-",-1,,,"")</f>
        <v>PROSYN</v>
      </c>
    </row>
    <row r="1470" spans="1:16" ht="17" x14ac:dyDescent="0.25">
      <c r="A1470" s="1" t="s">
        <v>12053</v>
      </c>
      <c r="B1470" s="1" t="s">
        <v>2778</v>
      </c>
      <c r="C1470" s="1">
        <v>2.7581550900000001E-7</v>
      </c>
      <c r="D1470" s="1">
        <f>mfs[[#This Row],[flux]]/1000</f>
        <v>2.75815509E-10</v>
      </c>
      <c r="F1470" t="s">
        <v>11540</v>
      </c>
      <c r="G1470" t="s">
        <v>2778</v>
      </c>
      <c r="H1470" s="3">
        <v>7.17771589310217E-13</v>
      </c>
      <c r="I1470">
        <f>_xlfn.XLOOKUP(b2b3[[#This Row],[rxn]],mfs[rxn],mfs[flux_scaled],0)</f>
        <v>7.1777160000000004E-12</v>
      </c>
      <c r="J1470">
        <f>(b2b3[[#This Row],[flux]]-b2b3[[#This Row],[flux in mfs]])/b2b3[[#This Row],[flux]]</f>
        <v>-9.00000014893015</v>
      </c>
      <c r="K1470">
        <f>ABS(b2b3[[#This Row],[(mfs - b2+b3) / mfs]])</f>
        <v>9.00000014893015</v>
      </c>
      <c r="L1470" t="b">
        <f>_xlfn.TEXTAFTER(b2b3[[#This Row],[rxn]],"-",-1)="SPONT"</f>
        <v>0</v>
      </c>
      <c r="M1470" t="str">
        <f>_xlfn.TEXTAFTER(b2b3[[#This Row],[rxn]],"-",-1)</f>
        <v>rt0344</v>
      </c>
      <c r="N1470">
        <f>_xlfn.XLOOKUP("'PRO-"&amp;b2b3[[#This Row],[enz]]&amp;"'",'[1]Sheet2 (2)'!$A:$A,'[1]Sheet2 (2)'!$B:$B,"")</f>
        <v>1</v>
      </c>
      <c r="O1470">
        <f>IFERROR(_xlfn.XLOOKUP(b2b3[[#This Row],[Column2]],Table17[[#This Row],[rxn-no-enz]],Table17[[#This Row],[flux]],0),0)</f>
        <v>7.5021459999999996E-12</v>
      </c>
      <c r="P1470" t="str">
        <f>_xlfn.TEXTBEFORE(b2b3[[#This Row],[rxn]],"-",-1,,,"")</f>
        <v>PROSYN</v>
      </c>
    </row>
    <row r="1471" spans="1:16" ht="17" x14ac:dyDescent="0.25">
      <c r="A1471" s="1" t="s">
        <v>4545</v>
      </c>
      <c r="B1471" s="1" t="s">
        <v>2778</v>
      </c>
      <c r="C1471" s="1">
        <v>2.2634596699999999E-7</v>
      </c>
      <c r="D1471" s="1">
        <f>mfs[[#This Row],[flux]]/1000</f>
        <v>2.26345967E-10</v>
      </c>
      <c r="F1471" t="s">
        <v>11541</v>
      </c>
      <c r="G1471" t="s">
        <v>2778</v>
      </c>
      <c r="H1471" s="3">
        <v>1.20906333667466E-12</v>
      </c>
      <c r="I1471">
        <f>_xlfn.XLOOKUP(b2b3[[#This Row],[rxn]],mfs[rxn],mfs[flux_scaled],0)</f>
        <v>1.2090632999999999E-11</v>
      </c>
      <c r="J1471">
        <f>(b2b3[[#This Row],[flux]]-b2b3[[#This Row],[flux in mfs]])/b2b3[[#This Row],[flux]]</f>
        <v>-8.9999996966688265</v>
      </c>
      <c r="K1471">
        <f>ABS(b2b3[[#This Row],[(mfs - b2+b3) / mfs]])</f>
        <v>8.9999996966688265</v>
      </c>
      <c r="L1471" t="b">
        <f>_xlfn.TEXTAFTER(b2b3[[#This Row],[rxn]],"-",-1)="SPONT"</f>
        <v>0</v>
      </c>
      <c r="M1471" t="str">
        <f>_xlfn.TEXTAFTER(b2b3[[#This Row],[rxn]],"-",-1)</f>
        <v>rt0353</v>
      </c>
      <c r="N1471" t="str">
        <f>_xlfn.XLOOKUP("'PRO-"&amp;b2b3[[#This Row],[enz]]&amp;"'",'[1]Sheet2 (2)'!$A:$A,'[1]Sheet2 (2)'!$B:$B,"")</f>
        <v/>
      </c>
      <c r="O1471">
        <f>IFERROR(_xlfn.XLOOKUP(b2b3[[#This Row],[Column2]],Table17[[#This Row],[rxn-no-enz]],Table17[[#This Row],[flux]],0),0)</f>
        <v>9.48947E-13</v>
      </c>
      <c r="P1471" t="str">
        <f>_xlfn.TEXTBEFORE(b2b3[[#This Row],[rxn]],"-",-1,,,"")</f>
        <v>PROSYN</v>
      </c>
    </row>
    <row r="1472" spans="1:16" ht="17" x14ac:dyDescent="0.25">
      <c r="A1472" s="1" t="s">
        <v>12054</v>
      </c>
      <c r="B1472" s="1" t="s">
        <v>2778</v>
      </c>
      <c r="C1472" s="1">
        <v>4.3831840999999997E-8</v>
      </c>
      <c r="D1472" s="1">
        <f>mfs[[#This Row],[flux]]/1000</f>
        <v>4.3831840999999995E-11</v>
      </c>
      <c r="F1472" t="s">
        <v>4238</v>
      </c>
      <c r="G1472" t="s">
        <v>2778</v>
      </c>
      <c r="H1472" s="3">
        <v>2.06954344193662E-12</v>
      </c>
      <c r="I1472">
        <f>_xlfn.XLOOKUP(b2b3[[#This Row],[rxn]],mfs[rxn],mfs[flux_scaled],0)</f>
        <v>2.0695434000000001E-11</v>
      </c>
      <c r="J1472">
        <f>(b2b3[[#This Row],[flux]]-b2b3[[#This Row],[flux in mfs]])/b2b3[[#This Row],[flux]]</f>
        <v>-8.9999997973629391</v>
      </c>
      <c r="K1472">
        <f>ABS(b2b3[[#This Row],[(mfs - b2+b3) / mfs]])</f>
        <v>8.9999997973629391</v>
      </c>
      <c r="L1472" t="b">
        <f>_xlfn.TEXTAFTER(b2b3[[#This Row],[rxn]],"-",-1)="SPONT"</f>
        <v>0</v>
      </c>
      <c r="M1472" t="str">
        <f>_xlfn.TEXTAFTER(b2b3[[#This Row],[rxn]],"-",-1)</f>
        <v>rt0357</v>
      </c>
      <c r="N1472">
        <f>_xlfn.XLOOKUP("'PRO-"&amp;b2b3[[#This Row],[enz]]&amp;"'",'[1]Sheet2 (2)'!$A:$A,'[1]Sheet2 (2)'!$B:$B,"")</f>
        <v>1</v>
      </c>
      <c r="O1472">
        <f>IFERROR(_xlfn.XLOOKUP(b2b3[[#This Row],[Column2]],Table17[[#This Row],[rxn-no-enz]],Table17[[#This Row],[flux]],0),0)</f>
        <v>2.3723008929999998E-9</v>
      </c>
      <c r="P1472" t="str">
        <f>_xlfn.TEXTBEFORE(b2b3[[#This Row],[rxn]],"-",-1,,,"")</f>
        <v>PROSYN</v>
      </c>
    </row>
    <row r="1473" spans="1:16" ht="17" x14ac:dyDescent="0.25">
      <c r="A1473" s="1" t="s">
        <v>4546</v>
      </c>
      <c r="B1473" s="1" t="s">
        <v>2778</v>
      </c>
      <c r="C1473" s="1">
        <v>4.5527755999999997E-8</v>
      </c>
      <c r="D1473" s="1">
        <f>mfs[[#This Row],[flux]]/1000</f>
        <v>4.5527756E-11</v>
      </c>
      <c r="F1473" t="s">
        <v>4239</v>
      </c>
      <c r="G1473" t="s">
        <v>2778</v>
      </c>
      <c r="H1473" s="3">
        <v>2.1865750323787699E-11</v>
      </c>
      <c r="I1473">
        <f>_xlfn.XLOOKUP(b2b3[[#This Row],[rxn]],mfs[rxn],mfs[flux_scaled],0)</f>
        <v>2.1865750299999998E-10</v>
      </c>
      <c r="J1473">
        <f>(b2b3[[#This Row],[flux]]-b2b3[[#This Row],[flux in mfs]])/b2b3[[#This Row],[flux]]</f>
        <v>-8.9999999891210223</v>
      </c>
      <c r="K1473">
        <f>ABS(b2b3[[#This Row],[(mfs - b2+b3) / mfs]])</f>
        <v>8.9999999891210223</v>
      </c>
      <c r="L1473" t="b">
        <f>_xlfn.TEXTAFTER(b2b3[[#This Row],[rxn]],"-",-1)="SPONT"</f>
        <v>0</v>
      </c>
      <c r="M1473" t="str">
        <f>_xlfn.TEXTAFTER(b2b3[[#This Row],[rxn]],"-",-1)</f>
        <v>rt0376</v>
      </c>
      <c r="N1473">
        <f>_xlfn.XLOOKUP("'PRO-"&amp;b2b3[[#This Row],[enz]]&amp;"'",'[1]Sheet2 (2)'!$A:$A,'[1]Sheet2 (2)'!$B:$B,"")</f>
        <v>1</v>
      </c>
      <c r="O1473">
        <f>IFERROR(_xlfn.XLOOKUP(b2b3[[#This Row],[Column2]],Table17[[#This Row],[rxn-no-enz]],Table17[[#This Row],[flux]],0),0)</f>
        <v>1.5883969699999999E-10</v>
      </c>
      <c r="P1473" t="str">
        <f>_xlfn.TEXTBEFORE(b2b3[[#This Row],[rxn]],"-",-1,,,"")</f>
        <v>PROSYN</v>
      </c>
    </row>
    <row r="1474" spans="1:16" ht="17" x14ac:dyDescent="0.25">
      <c r="A1474" s="1" t="s">
        <v>12055</v>
      </c>
      <c r="B1474" s="1" t="s">
        <v>2778</v>
      </c>
      <c r="C1474" s="1">
        <v>8.2097489999999998E-9</v>
      </c>
      <c r="D1474" s="1">
        <f>mfs[[#This Row],[flux]]/1000</f>
        <v>8.2097490000000005E-12</v>
      </c>
      <c r="F1474" t="s">
        <v>4240</v>
      </c>
      <c r="G1474" t="s">
        <v>2778</v>
      </c>
      <c r="H1474" s="3">
        <v>6.6106693470769401E-11</v>
      </c>
      <c r="I1474">
        <f>_xlfn.XLOOKUP(b2b3[[#This Row],[rxn]],mfs[rxn],mfs[flux_scaled],0)</f>
        <v>6.6106693500000007E-10</v>
      </c>
      <c r="J1474">
        <f>(b2b3[[#This Row],[flux]]-b2b3[[#This Row],[flux in mfs]])/b2b3[[#This Row],[flux]]</f>
        <v>-9.0000000044217305</v>
      </c>
      <c r="K1474">
        <f>ABS(b2b3[[#This Row],[(mfs - b2+b3) / mfs]])</f>
        <v>9.0000000044217305</v>
      </c>
      <c r="L1474" t="b">
        <f>_xlfn.TEXTAFTER(b2b3[[#This Row],[rxn]],"-",-1)="SPONT"</f>
        <v>0</v>
      </c>
      <c r="M1474" t="str">
        <f>_xlfn.TEXTAFTER(b2b3[[#This Row],[rxn]],"-",-1)</f>
        <v>rt0390</v>
      </c>
      <c r="N1474">
        <f>_xlfn.XLOOKUP("'PRO-"&amp;b2b3[[#This Row],[enz]]&amp;"'",'[1]Sheet2 (2)'!$A:$A,'[1]Sheet2 (2)'!$B:$B,"")</f>
        <v>1</v>
      </c>
      <c r="O1474">
        <f>IFERROR(_xlfn.XLOOKUP(b2b3[[#This Row],[Column2]],Table17[[#This Row],[rxn-no-enz]],Table17[[#This Row],[flux]],0),0)</f>
        <v>1.4029210299999999E-10</v>
      </c>
      <c r="P1474" t="str">
        <f>_xlfn.TEXTBEFORE(b2b3[[#This Row],[rxn]],"-",-1,,,"")</f>
        <v>PROSYN</v>
      </c>
    </row>
    <row r="1475" spans="1:16" ht="17" x14ac:dyDescent="0.25">
      <c r="A1475" s="1" t="s">
        <v>4547</v>
      </c>
      <c r="B1475" s="1" t="s">
        <v>2778</v>
      </c>
      <c r="C1475" s="1">
        <v>7.6019701000000002E-8</v>
      </c>
      <c r="D1475" s="1">
        <f>mfs[[#This Row],[flux]]/1000</f>
        <v>7.6019701000000001E-11</v>
      </c>
      <c r="F1475" t="s">
        <v>11542</v>
      </c>
      <c r="G1475" t="s">
        <v>2778</v>
      </c>
      <c r="H1475" s="3">
        <v>4.0722863135618302E-14</v>
      </c>
      <c r="I1475">
        <f>_xlfn.XLOOKUP(b2b3[[#This Row],[rxn]],mfs[rxn],mfs[flux_scaled],0)</f>
        <v>4.07229E-13</v>
      </c>
      <c r="J1475">
        <f>(b2b3[[#This Row],[flux]]-b2b3[[#This Row],[flux in mfs]])/b2b3[[#This Row],[flux]]</f>
        <v>-9.000009052502417</v>
      </c>
      <c r="K1475">
        <f>ABS(b2b3[[#This Row],[(mfs - b2+b3) / mfs]])</f>
        <v>9.000009052502417</v>
      </c>
      <c r="L1475" t="b">
        <f>_xlfn.TEXTAFTER(b2b3[[#This Row],[rxn]],"-",-1)="SPONT"</f>
        <v>0</v>
      </c>
      <c r="M1475" t="str">
        <f>_xlfn.TEXTAFTER(b2b3[[#This Row],[rxn]],"-",-1)</f>
        <v>rt0398</v>
      </c>
      <c r="N1475">
        <f>_xlfn.XLOOKUP("'PRO-"&amp;b2b3[[#This Row],[enz]]&amp;"'",'[1]Sheet2 (2)'!$A:$A,'[1]Sheet2 (2)'!$B:$B,"")</f>
        <v>1</v>
      </c>
      <c r="O1475">
        <f>IFERROR(_xlfn.XLOOKUP(b2b3[[#This Row],[Column2]],Table17[[#This Row],[rxn-no-enz]],Table17[[#This Row],[flux]],0),0)</f>
        <v>1.31895968E-10</v>
      </c>
      <c r="P1475" t="str">
        <f>_xlfn.TEXTBEFORE(b2b3[[#This Row],[rxn]],"-",-1,,,"")</f>
        <v>PROSYN</v>
      </c>
    </row>
    <row r="1476" spans="1:16" ht="17" x14ac:dyDescent="0.25">
      <c r="A1476" s="1" t="s">
        <v>12056</v>
      </c>
      <c r="B1476" s="1" t="s">
        <v>2778</v>
      </c>
      <c r="C1476" s="1">
        <v>2.14594322E-7</v>
      </c>
      <c r="D1476" s="1">
        <f>mfs[[#This Row],[flux]]/1000</f>
        <v>2.1459432200000001E-10</v>
      </c>
      <c r="F1476" t="s">
        <v>4241</v>
      </c>
      <c r="G1476" t="s">
        <v>2778</v>
      </c>
      <c r="H1476" s="3">
        <v>1.23617568215883E-12</v>
      </c>
      <c r="I1476">
        <f>_xlfn.XLOOKUP(b2b3[[#This Row],[rxn]],mfs[rxn],mfs[flux_scaled],0)</f>
        <v>1.2361757000000001E-11</v>
      </c>
      <c r="J1476">
        <f>(b2b3[[#This Row],[flux]]-b2b3[[#This Row],[flux in mfs]])/b2b3[[#This Row],[flux]]</f>
        <v>-9.0000001443255222</v>
      </c>
      <c r="K1476">
        <f>ABS(b2b3[[#This Row],[(mfs - b2+b3) / mfs]])</f>
        <v>9.0000001443255222</v>
      </c>
      <c r="L1476" t="b">
        <f>_xlfn.TEXTAFTER(b2b3[[#This Row],[rxn]],"-",-1)="SPONT"</f>
        <v>0</v>
      </c>
      <c r="M1476" t="str">
        <f>_xlfn.TEXTAFTER(b2b3[[#This Row],[rxn]],"-",-1)</f>
        <v>rt0400</v>
      </c>
      <c r="N1476">
        <f>_xlfn.XLOOKUP("'PRO-"&amp;b2b3[[#This Row],[enz]]&amp;"'",'[1]Sheet2 (2)'!$A:$A,'[1]Sheet2 (2)'!$B:$B,"")</f>
        <v>1</v>
      </c>
      <c r="O1476">
        <f>IFERROR(_xlfn.XLOOKUP(b2b3[[#This Row],[Column2]],Table17[[#This Row],[rxn-no-enz]],Table17[[#This Row],[flux]],0),0)</f>
        <v>1.31895968E-10</v>
      </c>
      <c r="P1476" t="str">
        <f>_xlfn.TEXTBEFORE(b2b3[[#This Row],[rxn]],"-",-1,,,"")</f>
        <v>PROSYN</v>
      </c>
    </row>
    <row r="1477" spans="1:16" ht="17" x14ac:dyDescent="0.25">
      <c r="A1477" s="1" t="s">
        <v>12057</v>
      </c>
      <c r="B1477" s="1" t="s">
        <v>2778</v>
      </c>
      <c r="C1477" s="1">
        <v>1.90020757E-7</v>
      </c>
      <c r="D1477" s="1">
        <f>mfs[[#This Row],[flux]]/1000</f>
        <v>1.90020757E-10</v>
      </c>
      <c r="F1477" t="s">
        <v>4242</v>
      </c>
      <c r="G1477" t="s">
        <v>2778</v>
      </c>
      <c r="H1477" s="3">
        <v>3.7586649953763901E-11</v>
      </c>
      <c r="I1477">
        <f>_xlfn.XLOOKUP(b2b3[[#This Row],[rxn]],mfs[rxn],mfs[flux_scaled],0)</f>
        <v>3.7586649999999999E-10</v>
      </c>
      <c r="J1477">
        <f>(b2b3[[#This Row],[flux]]-b2b3[[#This Row],[flux in mfs]])/b2b3[[#This Row],[flux]]</f>
        <v>-9.0000000123012018</v>
      </c>
      <c r="K1477">
        <f>ABS(b2b3[[#This Row],[(mfs - b2+b3) / mfs]])</f>
        <v>9.0000000123012018</v>
      </c>
      <c r="L1477" t="b">
        <f>_xlfn.TEXTAFTER(b2b3[[#This Row],[rxn]],"-",-1)="SPONT"</f>
        <v>0</v>
      </c>
      <c r="M1477" t="str">
        <f>_xlfn.TEXTAFTER(b2b3[[#This Row],[rxn]],"-",-1)</f>
        <v>rt0409</v>
      </c>
      <c r="N1477">
        <f>_xlfn.XLOOKUP("'PRO-"&amp;b2b3[[#This Row],[enz]]&amp;"'",'[1]Sheet2 (2)'!$A:$A,'[1]Sheet2 (2)'!$B:$B,"")</f>
        <v>1</v>
      </c>
      <c r="O1477">
        <f>IFERROR(_xlfn.XLOOKUP(b2b3[[#This Row],[Column2]],Table17[[#This Row],[rxn-no-enz]],Table17[[#This Row],[flux]],0),0)</f>
        <v>9.8002373399999994E-10</v>
      </c>
      <c r="P1477" t="str">
        <f>_xlfn.TEXTBEFORE(b2b3[[#This Row],[rxn]],"-",-1,,,"")</f>
        <v>PROSYN</v>
      </c>
    </row>
    <row r="1478" spans="1:16" ht="17" x14ac:dyDescent="0.25">
      <c r="A1478" s="1" t="s">
        <v>12058</v>
      </c>
      <c r="B1478" s="1" t="s">
        <v>2778</v>
      </c>
      <c r="C1478" s="1">
        <v>3.0782751000000002E-8</v>
      </c>
      <c r="D1478" s="1">
        <f>mfs[[#This Row],[flux]]/1000</f>
        <v>3.0782751000000001E-11</v>
      </c>
      <c r="F1478" t="s">
        <v>11543</v>
      </c>
      <c r="G1478" t="s">
        <v>2778</v>
      </c>
      <c r="H1478" s="3">
        <v>0</v>
      </c>
      <c r="I1478">
        <f>_xlfn.XLOOKUP(b2b3[[#This Row],[rxn]],mfs[rxn],mfs[flux_scaled],0)</f>
        <v>0</v>
      </c>
      <c r="J1478" t="e">
        <f>(b2b3[[#This Row],[flux]]-b2b3[[#This Row],[flux in mfs]])/b2b3[[#This Row],[flux]]</f>
        <v>#DIV/0!</v>
      </c>
      <c r="K1478" t="e">
        <f>ABS(b2b3[[#This Row],[(mfs - b2+b3) / mfs]])</f>
        <v>#DIV/0!</v>
      </c>
      <c r="L1478" t="b">
        <f>_xlfn.TEXTAFTER(b2b3[[#This Row],[rxn]],"-",-1)="SPONT"</f>
        <v>0</v>
      </c>
      <c r="M1478" t="str">
        <f>_xlfn.TEXTAFTER(b2b3[[#This Row],[rxn]],"-",-1)</f>
        <v>rt0413</v>
      </c>
      <c r="N1478">
        <f>_xlfn.XLOOKUP("'PRO-"&amp;b2b3[[#This Row],[enz]]&amp;"'",'[1]Sheet2 (2)'!$A:$A,'[1]Sheet2 (2)'!$B:$B,"")</f>
        <v>1</v>
      </c>
      <c r="O1478">
        <f>IFERROR(_xlfn.XLOOKUP(b2b3[[#This Row],[Column2]],Table17[[#This Row],[rxn-no-enz]],Table17[[#This Row],[flux]],0),0)</f>
        <v>3.1291699999999998E-13</v>
      </c>
      <c r="P1478" t="str">
        <f>_xlfn.TEXTBEFORE(b2b3[[#This Row],[rxn]],"-",-1,,,"")</f>
        <v>PROSYN</v>
      </c>
    </row>
    <row r="1479" spans="1:16" ht="17" x14ac:dyDescent="0.25">
      <c r="A1479" s="1" t="s">
        <v>4548</v>
      </c>
      <c r="B1479" s="1" t="s">
        <v>2778</v>
      </c>
      <c r="C1479" s="1">
        <v>4.0274148800000002E-7</v>
      </c>
      <c r="D1479" s="1">
        <f>mfs[[#This Row],[flux]]/1000</f>
        <v>4.0274148800000003E-10</v>
      </c>
      <c r="F1479" t="s">
        <v>11544</v>
      </c>
      <c r="G1479" t="s">
        <v>2778</v>
      </c>
      <c r="H1479" s="3">
        <v>3.0145998855223997E-11</v>
      </c>
      <c r="I1479">
        <f>_xlfn.XLOOKUP(b2b3[[#This Row],[rxn]],mfs[rxn],mfs[flux_scaled],0)</f>
        <v>3.0145998900000002E-10</v>
      </c>
      <c r="J1479">
        <f>(b2b3[[#This Row],[flux]]-b2b3[[#This Row],[flux in mfs]])/b2b3[[#This Row],[flux]]</f>
        <v>-9.0000000148530503</v>
      </c>
      <c r="K1479">
        <f>ABS(b2b3[[#This Row],[(mfs - b2+b3) / mfs]])</f>
        <v>9.0000000148530503</v>
      </c>
      <c r="L1479" t="b">
        <f>_xlfn.TEXTAFTER(b2b3[[#This Row],[rxn]],"-",-1)="SPONT"</f>
        <v>0</v>
      </c>
      <c r="M1479" t="str">
        <f>_xlfn.TEXTAFTER(b2b3[[#This Row],[rxn]],"-",-1)</f>
        <v>rt0422_c</v>
      </c>
      <c r="N1479">
        <f>_xlfn.XLOOKUP("'PRO-"&amp;b2b3[[#This Row],[enz]]&amp;"'",'[1]Sheet2 (2)'!$A:$A,'[1]Sheet2 (2)'!$B:$B,"")</f>
        <v>1</v>
      </c>
      <c r="O1479">
        <f>IFERROR(_xlfn.XLOOKUP(b2b3[[#This Row],[Column2]],Table17[[#This Row],[rxn-no-enz]],Table17[[#This Row],[flux]],0),0)</f>
        <v>3.1291699999999998E-13</v>
      </c>
      <c r="P1479" t="str">
        <f>_xlfn.TEXTBEFORE(b2b3[[#This Row],[rxn]],"-",-1,,,"")</f>
        <v>PROSYN</v>
      </c>
    </row>
    <row r="1480" spans="1:16" ht="17" x14ac:dyDescent="0.25">
      <c r="A1480" s="1" t="s">
        <v>4549</v>
      </c>
      <c r="B1480" s="1" t="s">
        <v>2778</v>
      </c>
      <c r="C1480" s="1">
        <v>1.4776834999999999E-8</v>
      </c>
      <c r="D1480" s="1">
        <f>mfs[[#This Row],[flux]]/1000</f>
        <v>1.4776834999999998E-11</v>
      </c>
      <c r="F1480" t="s">
        <v>13133</v>
      </c>
      <c r="G1480" t="s">
        <v>2778</v>
      </c>
      <c r="H1480" s="3">
        <v>2.3785212044657599E-11</v>
      </c>
      <c r="I1480">
        <f>_xlfn.XLOOKUP(b2b3[[#This Row],[rxn]],mfs[rxn],mfs[flux_scaled],0)</f>
        <v>2.3978154000000001E-10</v>
      </c>
      <c r="J1480">
        <f>(b2b3[[#This Row],[flux]]-b2b3[[#This Row],[flux in mfs]])/b2b3[[#This Row],[flux]]</f>
        <v>-9.0811184508173177</v>
      </c>
      <c r="K1480">
        <f>ABS(b2b3[[#This Row],[(mfs - b2+b3) / mfs]])</f>
        <v>9.0811184508173177</v>
      </c>
      <c r="L1480" t="b">
        <f>_xlfn.TEXTAFTER(b2b3[[#This Row],[rxn]],"-",-1)="SPONT"</f>
        <v>0</v>
      </c>
      <c r="M1480" t="str">
        <f>_xlfn.TEXTAFTER(b2b3[[#This Row],[rxn]],"-",-1)</f>
        <v>rt0434_c</v>
      </c>
      <c r="N1480" t="str">
        <f>_xlfn.XLOOKUP("'PRO-"&amp;b2b3[[#This Row],[enz]]&amp;"'",'[1]Sheet2 (2)'!$A:$A,'[1]Sheet2 (2)'!$B:$B,"")</f>
        <v/>
      </c>
      <c r="O1480">
        <f>IFERROR(_xlfn.XLOOKUP(b2b3[[#This Row],[Column2]],Table17[[#This Row],[rxn-no-enz]],Table17[[#This Row],[flux]],0),0)</f>
        <v>1.1437126E-11</v>
      </c>
      <c r="P1480" t="str">
        <f>_xlfn.TEXTBEFORE(b2b3[[#This Row],[rxn]],"-",-1,,,"")</f>
        <v>PROSYN</v>
      </c>
    </row>
    <row r="1481" spans="1:16" ht="17" x14ac:dyDescent="0.25">
      <c r="A1481" s="1" t="s">
        <v>12059</v>
      </c>
      <c r="B1481" s="1" t="s">
        <v>2778</v>
      </c>
      <c r="C1481" s="1">
        <v>6.9590043E-8</v>
      </c>
      <c r="D1481" s="1">
        <f>mfs[[#This Row],[flux]]/1000</f>
        <v>6.9590042999999995E-11</v>
      </c>
      <c r="F1481" t="s">
        <v>4243</v>
      </c>
      <c r="G1481" t="s">
        <v>2778</v>
      </c>
      <c r="H1481" s="3">
        <v>1.92941940155042E-13</v>
      </c>
      <c r="I1481">
        <f>_xlfn.XLOOKUP(b2b3[[#This Row],[rxn]],mfs[rxn],mfs[flux_scaled],0)</f>
        <v>0</v>
      </c>
      <c r="J1481">
        <f>(b2b3[[#This Row],[flux]]-b2b3[[#This Row],[flux in mfs]])/b2b3[[#This Row],[flux]]</f>
        <v>1</v>
      </c>
      <c r="K1481">
        <f>ABS(b2b3[[#This Row],[(mfs - b2+b3) / mfs]])</f>
        <v>1</v>
      </c>
      <c r="L1481" t="b">
        <f>_xlfn.TEXTAFTER(b2b3[[#This Row],[rxn]],"-",-1)="SPONT"</f>
        <v>0</v>
      </c>
      <c r="M1481" t="str">
        <f>_xlfn.TEXTAFTER(b2b3[[#This Row],[rxn]],"-",-1)</f>
        <v>rt0434_m</v>
      </c>
      <c r="N1481">
        <f>_xlfn.XLOOKUP("'PRO-"&amp;b2b3[[#This Row],[enz]]&amp;"'",'[1]Sheet2 (2)'!$A:$A,'[1]Sheet2 (2)'!$B:$B,"")</f>
        <v>6</v>
      </c>
      <c r="O1481">
        <f>IFERROR(_xlfn.XLOOKUP(b2b3[[#This Row],[Column2]],Table17[[#This Row],[rxn-no-enz]],Table17[[#This Row],[flux]],0),0)</f>
        <v>5.4880009299999899E-10</v>
      </c>
      <c r="P1481" t="str">
        <f>_xlfn.TEXTBEFORE(b2b3[[#This Row],[rxn]],"-",-1,,,"")</f>
        <v>PROSYN</v>
      </c>
    </row>
    <row r="1482" spans="1:16" ht="17" x14ac:dyDescent="0.25">
      <c r="A1482" s="1" t="s">
        <v>4550</v>
      </c>
      <c r="B1482" s="1" t="s">
        <v>2778</v>
      </c>
      <c r="C1482" s="1">
        <v>9.1099387000000002E-8</v>
      </c>
      <c r="D1482" s="1">
        <f>mfs[[#This Row],[flux]]/1000</f>
        <v>9.1099387000000002E-11</v>
      </c>
      <c r="F1482" t="s">
        <v>11545</v>
      </c>
      <c r="G1482" t="s">
        <v>2778</v>
      </c>
      <c r="H1482" s="3">
        <v>1.58378054115614E-10</v>
      </c>
      <c r="I1482">
        <f>_xlfn.XLOOKUP(b2b3[[#This Row],[rxn]],mfs[rxn],mfs[flux_scaled],0)</f>
        <v>1.583780541E-9</v>
      </c>
      <c r="J1482">
        <f>(b2b3[[#This Row],[flux]]-b2b3[[#This Row],[flux in mfs]])/b2b3[[#This Row],[flux]]</f>
        <v>-8.9999999990141308</v>
      </c>
      <c r="K1482">
        <f>ABS(b2b3[[#This Row],[(mfs - b2+b3) / mfs]])</f>
        <v>8.9999999990141308</v>
      </c>
      <c r="L1482" t="b">
        <f>_xlfn.TEXTAFTER(b2b3[[#This Row],[rxn]],"-",-1)="SPONT"</f>
        <v>0</v>
      </c>
      <c r="M1482" t="str">
        <f>_xlfn.TEXTAFTER(b2b3[[#This Row],[rxn]],"-",-1)</f>
        <v>rt0451</v>
      </c>
      <c r="N1482">
        <f>_xlfn.XLOOKUP("'PRO-"&amp;b2b3[[#This Row],[enz]]&amp;"'",'[1]Sheet2 (2)'!$A:$A,'[1]Sheet2 (2)'!$B:$B,"")</f>
        <v>1</v>
      </c>
      <c r="O1482">
        <f>IFERROR(_xlfn.XLOOKUP(b2b3[[#This Row],[Column2]],Table17[[#This Row],[rxn-no-enz]],Table17[[#This Row],[flux]],0),0)</f>
        <v>4.7986148099999995E-10</v>
      </c>
      <c r="P1482" t="str">
        <f>_xlfn.TEXTBEFORE(b2b3[[#This Row],[rxn]],"-",-1,,,"")</f>
        <v>PROSYN</v>
      </c>
    </row>
    <row r="1483" spans="1:16" ht="17" x14ac:dyDescent="0.25">
      <c r="A1483" s="1" t="s">
        <v>12060</v>
      </c>
      <c r="B1483" s="1" t="s">
        <v>2778</v>
      </c>
      <c r="C1483" s="1">
        <v>2.7271074300000001E-7</v>
      </c>
      <c r="D1483" s="1">
        <f>mfs[[#This Row],[flux]]/1000</f>
        <v>2.72710743E-10</v>
      </c>
      <c r="F1483" t="s">
        <v>4245</v>
      </c>
      <c r="G1483" t="s">
        <v>2778</v>
      </c>
      <c r="H1483" s="3">
        <v>2.46458128399733E-11</v>
      </c>
      <c r="I1483">
        <f>_xlfn.XLOOKUP(b2b3[[#This Row],[rxn]],mfs[rxn],mfs[flux_scaled],0)</f>
        <v>2.46458128E-10</v>
      </c>
      <c r="J1483">
        <f>(b2b3[[#This Row],[flux]]-b2b3[[#This Row],[flux in mfs]])/b2b3[[#This Row],[flux]]</f>
        <v>-8.9999999837808957</v>
      </c>
      <c r="K1483">
        <f>ABS(b2b3[[#This Row],[(mfs - b2+b3) / mfs]])</f>
        <v>8.9999999837808957</v>
      </c>
      <c r="L1483" t="b">
        <f>_xlfn.TEXTAFTER(b2b3[[#This Row],[rxn]],"-",-1)="SPONT"</f>
        <v>0</v>
      </c>
      <c r="M1483" t="str">
        <f>_xlfn.TEXTAFTER(b2b3[[#This Row],[rxn]],"-",-1)</f>
        <v>rt0467</v>
      </c>
      <c r="N1483">
        <f>_xlfn.XLOOKUP("'PRO-"&amp;b2b3[[#This Row],[enz]]&amp;"'",'[1]Sheet2 (2)'!$A:$A,'[1]Sheet2 (2)'!$B:$B,"")</f>
        <v>1</v>
      </c>
      <c r="O1483">
        <f>IFERROR(_xlfn.XLOOKUP(b2b3[[#This Row],[Column2]],Table17[[#This Row],[rxn-no-enz]],Table17[[#This Row],[flux]],0),0)</f>
        <v>6.38784479E-10</v>
      </c>
      <c r="P1483" t="str">
        <f>_xlfn.TEXTBEFORE(b2b3[[#This Row],[rxn]],"-",-1,,,"")</f>
        <v>PROSYN</v>
      </c>
    </row>
    <row r="1484" spans="1:16" ht="17" x14ac:dyDescent="0.25">
      <c r="A1484" s="1" t="s">
        <v>4551</v>
      </c>
      <c r="B1484" s="1" t="s">
        <v>2778</v>
      </c>
      <c r="C1484" s="1">
        <v>2.9140071300000002E-7</v>
      </c>
      <c r="D1484" s="1">
        <f>mfs[[#This Row],[flux]]/1000</f>
        <v>2.9140071300000004E-10</v>
      </c>
      <c r="F1484" t="s">
        <v>4246</v>
      </c>
      <c r="G1484" t="s">
        <v>2778</v>
      </c>
      <c r="H1484" s="3">
        <v>4.8351760937831999E-12</v>
      </c>
      <c r="I1484">
        <f>_xlfn.XLOOKUP(b2b3[[#This Row],[rxn]],mfs[rxn],mfs[flux_scaled],0)</f>
        <v>4.8351761000000002E-11</v>
      </c>
      <c r="J1484">
        <f>(b2b3[[#This Row],[flux]]-b2b3[[#This Row],[flux in mfs]])/b2b3[[#This Row],[flux]]</f>
        <v>-9.0000000128574431</v>
      </c>
      <c r="K1484">
        <f>ABS(b2b3[[#This Row],[(mfs - b2+b3) / mfs]])</f>
        <v>9.0000000128574431</v>
      </c>
      <c r="L1484" t="b">
        <f>_xlfn.TEXTAFTER(b2b3[[#This Row],[rxn]],"-",-1)="SPONT"</f>
        <v>0</v>
      </c>
      <c r="M1484" t="str">
        <f>_xlfn.TEXTAFTER(b2b3[[#This Row],[rxn]],"-",-1)</f>
        <v>rt0477</v>
      </c>
      <c r="N1484">
        <f>_xlfn.XLOOKUP("'PRO-"&amp;b2b3[[#This Row],[enz]]&amp;"'",'[1]Sheet2 (2)'!$A:$A,'[1]Sheet2 (2)'!$B:$B,"")</f>
        <v>1</v>
      </c>
      <c r="O1484">
        <f>IFERROR(_xlfn.XLOOKUP(b2b3[[#This Row],[Column2]],Table17[[#This Row],[rxn-no-enz]],Table17[[#This Row],[flux]],0),0)</f>
        <v>5.3981097510000002E-9</v>
      </c>
      <c r="P1484" t="str">
        <f>_xlfn.TEXTBEFORE(b2b3[[#This Row],[rxn]],"-",-1,,,"")</f>
        <v>PROSYN</v>
      </c>
    </row>
    <row r="1485" spans="1:16" ht="17" x14ac:dyDescent="0.25">
      <c r="A1485" s="1" t="s">
        <v>13149</v>
      </c>
      <c r="B1485" s="1" t="s">
        <v>2778</v>
      </c>
      <c r="C1485" s="1">
        <v>4.9994061E-8</v>
      </c>
      <c r="D1485" s="1">
        <f>mfs[[#This Row],[flux]]/1000</f>
        <v>4.9994060999999998E-11</v>
      </c>
      <c r="F1485" t="s">
        <v>4247</v>
      </c>
      <c r="G1485" t="s">
        <v>2778</v>
      </c>
      <c r="H1485" s="3">
        <v>5.0235723343304203E-12</v>
      </c>
      <c r="I1485">
        <f>_xlfn.XLOOKUP(b2b3[[#This Row],[rxn]],mfs[rxn],mfs[flux_scaled],0)</f>
        <v>5.0235722999999999E-11</v>
      </c>
      <c r="J1485">
        <f>(b2b3[[#This Row],[flux]]-b2b3[[#This Row],[flux in mfs]])/b2b3[[#This Row],[flux]]</f>
        <v>-8.999999931661339</v>
      </c>
      <c r="K1485">
        <f>ABS(b2b3[[#This Row],[(mfs - b2+b3) / mfs]])</f>
        <v>8.999999931661339</v>
      </c>
      <c r="L1485" t="b">
        <f>_xlfn.TEXTAFTER(b2b3[[#This Row],[rxn]],"-",-1)="SPONT"</f>
        <v>0</v>
      </c>
      <c r="M1485" t="str">
        <f>_xlfn.TEXTAFTER(b2b3[[#This Row],[rxn]],"-",-1)</f>
        <v>rt0499</v>
      </c>
      <c r="N1485">
        <f>_xlfn.XLOOKUP("'PRO-"&amp;b2b3[[#This Row],[enz]]&amp;"'",'[1]Sheet2 (2)'!$A:$A,'[1]Sheet2 (2)'!$B:$B,"")</f>
        <v>1</v>
      </c>
      <c r="O1485">
        <f>IFERROR(_xlfn.XLOOKUP(b2b3[[#This Row],[Column2]],Table17[[#This Row],[rxn-no-enz]],Table17[[#This Row],[flux]],0),0)</f>
        <v>8.8082204999999994E-11</v>
      </c>
      <c r="P1485" t="str">
        <f>_xlfn.TEXTBEFORE(b2b3[[#This Row],[rxn]],"-",-1,,,"")</f>
        <v>PROSYN</v>
      </c>
    </row>
    <row r="1486" spans="1:16" ht="17" x14ac:dyDescent="0.25">
      <c r="A1486" s="1" t="s">
        <v>12062</v>
      </c>
      <c r="B1486" s="1" t="s">
        <v>2778</v>
      </c>
      <c r="C1486" s="1">
        <v>5.2230776999999998E-8</v>
      </c>
      <c r="D1486" s="1">
        <f>mfs[[#This Row],[flux]]/1000</f>
        <v>5.2230777E-11</v>
      </c>
      <c r="F1486" t="s">
        <v>4248</v>
      </c>
      <c r="G1486" t="s">
        <v>2778</v>
      </c>
      <c r="H1486" s="3">
        <v>1.2336838145116099E-11</v>
      </c>
      <c r="I1486">
        <f>_xlfn.XLOOKUP(b2b3[[#This Row],[rxn]],mfs[rxn],mfs[flux_scaled],0)</f>
        <v>1.23368381E-10</v>
      </c>
      <c r="J1486">
        <f>(b2b3[[#This Row],[flux]]-b2b3[[#This Row],[flux in mfs]])/b2b3[[#This Row],[flux]]</f>
        <v>-8.9999999634297705</v>
      </c>
      <c r="K1486">
        <f>ABS(b2b3[[#This Row],[(mfs - b2+b3) / mfs]])</f>
        <v>8.9999999634297705</v>
      </c>
      <c r="L1486" t="b">
        <f>_xlfn.TEXTAFTER(b2b3[[#This Row],[rxn]],"-",-1)="SPONT"</f>
        <v>0</v>
      </c>
      <c r="M1486" t="str">
        <f>_xlfn.TEXTAFTER(b2b3[[#This Row],[rxn]],"-",-1)</f>
        <v>rt0510</v>
      </c>
      <c r="N1486">
        <f>_xlfn.XLOOKUP("'PRO-"&amp;b2b3[[#This Row],[enz]]&amp;"'",'[1]Sheet2 (2)'!$A:$A,'[1]Sheet2 (2)'!$B:$B,"")</f>
        <v>1</v>
      </c>
      <c r="O1486">
        <f>IFERROR(_xlfn.XLOOKUP(b2b3[[#This Row],[Column2]],Table17[[#This Row],[rxn-no-enz]],Table17[[#This Row],[flux]],0),0)</f>
        <v>1.8515905357999998E-8</v>
      </c>
      <c r="P1486" t="str">
        <f>_xlfn.TEXTBEFORE(b2b3[[#This Row],[rxn]],"-",-1,,,"")</f>
        <v>PROSYN</v>
      </c>
    </row>
    <row r="1487" spans="1:16" ht="17" x14ac:dyDescent="0.25">
      <c r="A1487" s="1" t="s">
        <v>12063</v>
      </c>
      <c r="B1487" s="1" t="s">
        <v>2778</v>
      </c>
      <c r="C1487" s="1">
        <v>2.6155010999999998E-8</v>
      </c>
      <c r="D1487" s="1">
        <f>mfs[[#This Row],[flux]]/1000</f>
        <v>2.6155010999999999E-11</v>
      </c>
      <c r="F1487" t="s">
        <v>11546</v>
      </c>
      <c r="G1487" t="s">
        <v>2778</v>
      </c>
      <c r="H1487" s="3">
        <v>1.7130791866863899E-11</v>
      </c>
      <c r="I1487">
        <f>_xlfn.XLOOKUP(b2b3[[#This Row],[rxn]],mfs[rxn],mfs[flux_scaled],0)</f>
        <v>1.7130791900000002E-10</v>
      </c>
      <c r="J1487">
        <f>(b2b3[[#This Row],[flux]]-b2b3[[#This Row],[flux in mfs]])/b2b3[[#This Row],[flux]]</f>
        <v>-9.0000000193430072</v>
      </c>
      <c r="K1487">
        <f>ABS(b2b3[[#This Row],[(mfs - b2+b3) / mfs]])</f>
        <v>9.0000000193430072</v>
      </c>
      <c r="L1487" t="b">
        <f>_xlfn.TEXTAFTER(b2b3[[#This Row],[rxn]],"-",-1)="SPONT"</f>
        <v>0</v>
      </c>
      <c r="M1487" t="str">
        <f>_xlfn.TEXTAFTER(b2b3[[#This Row],[rxn]],"-",-1)</f>
        <v>rt0517</v>
      </c>
      <c r="N1487">
        <f>_xlfn.XLOOKUP("'PRO-"&amp;b2b3[[#This Row],[enz]]&amp;"'",'[1]Sheet2 (2)'!$A:$A,'[1]Sheet2 (2)'!$B:$B,"")</f>
        <v>1</v>
      </c>
      <c r="O1487">
        <f>IFERROR(_xlfn.XLOOKUP(b2b3[[#This Row],[Column2]],Table17[[#This Row],[rxn-no-enz]],Table17[[#This Row],[flux]],0),0)</f>
        <v>3.286470742E-9</v>
      </c>
      <c r="P1487" t="str">
        <f>_xlfn.TEXTBEFORE(b2b3[[#This Row],[rxn]],"-",-1,,,"")</f>
        <v>PROSYN</v>
      </c>
    </row>
    <row r="1488" spans="1:16" ht="17" x14ac:dyDescent="0.25">
      <c r="A1488" s="1" t="s">
        <v>12064</v>
      </c>
      <c r="B1488" s="1" t="s">
        <v>2778</v>
      </c>
      <c r="C1488" s="1">
        <v>8.6845201999999999E-8</v>
      </c>
      <c r="D1488" s="1">
        <f>mfs[[#This Row],[flux]]/1000</f>
        <v>8.6845201999999999E-11</v>
      </c>
      <c r="F1488" t="s">
        <v>4249</v>
      </c>
      <c r="G1488" t="s">
        <v>2778</v>
      </c>
      <c r="H1488" s="3">
        <v>3.5611724029646501E-10</v>
      </c>
      <c r="I1488">
        <f>_xlfn.XLOOKUP(b2b3[[#This Row],[rxn]],mfs[rxn],mfs[flux_scaled],0)</f>
        <v>3.561172403E-9</v>
      </c>
      <c r="J1488">
        <f>(b2b3[[#This Row],[flux]]-b2b3[[#This Row],[flux in mfs]])/b2b3[[#This Row],[flux]]</f>
        <v>-9.0000000000992646</v>
      </c>
      <c r="K1488">
        <f>ABS(b2b3[[#This Row],[(mfs - b2+b3) / mfs]])</f>
        <v>9.0000000000992646</v>
      </c>
      <c r="L1488" t="b">
        <f>_xlfn.TEXTAFTER(b2b3[[#This Row],[rxn]],"-",-1)="SPONT"</f>
        <v>0</v>
      </c>
      <c r="M1488" t="str">
        <f>_xlfn.TEXTAFTER(b2b3[[#This Row],[rxn]],"-",-1)</f>
        <v>rt0521</v>
      </c>
      <c r="N1488">
        <f>_xlfn.XLOOKUP("'PRO-"&amp;b2b3[[#This Row],[enz]]&amp;"'",'[1]Sheet2 (2)'!$A:$A,'[1]Sheet2 (2)'!$B:$B,"")</f>
        <v>1</v>
      </c>
      <c r="O1488">
        <f>IFERROR(_xlfn.XLOOKUP(b2b3[[#This Row],[Column2]],Table17[[#This Row],[rxn-no-enz]],Table17[[#This Row],[flux]],0),0)</f>
        <v>3.5970907E-11</v>
      </c>
      <c r="P1488" t="str">
        <f>_xlfn.TEXTBEFORE(b2b3[[#This Row],[rxn]],"-",-1,,,"")</f>
        <v>PROSYN</v>
      </c>
    </row>
    <row r="1489" spans="1:16" ht="17" x14ac:dyDescent="0.25">
      <c r="A1489" s="1" t="s">
        <v>12065</v>
      </c>
      <c r="B1489" s="1" t="s">
        <v>2778</v>
      </c>
      <c r="C1489" s="1">
        <v>2.2451987999999999E-7</v>
      </c>
      <c r="D1489" s="1">
        <f>mfs[[#This Row],[flux]]/1000</f>
        <v>2.2451988E-10</v>
      </c>
      <c r="F1489" t="s">
        <v>11547</v>
      </c>
      <c r="G1489" t="s">
        <v>2778</v>
      </c>
      <c r="H1489" s="3">
        <v>1.92711837656889E-12</v>
      </c>
      <c r="I1489">
        <f>_xlfn.XLOOKUP(b2b3[[#This Row],[rxn]],mfs[rxn],mfs[flux_scaled],0)</f>
        <v>1.9271184E-11</v>
      </c>
      <c r="J1489">
        <f>(b2b3[[#This Row],[flux]]-b2b3[[#This Row],[flux in mfs]])/b2b3[[#This Row],[flux]]</f>
        <v>-9.0000001215862504</v>
      </c>
      <c r="K1489">
        <f>ABS(b2b3[[#This Row],[(mfs - b2+b3) / mfs]])</f>
        <v>9.0000001215862504</v>
      </c>
      <c r="L1489" t="b">
        <f>_xlfn.TEXTAFTER(b2b3[[#This Row],[rxn]],"-",-1)="SPONT"</f>
        <v>0</v>
      </c>
      <c r="M1489" t="str">
        <f>_xlfn.TEXTAFTER(b2b3[[#This Row],[rxn]],"-",-1)</f>
        <v>rt0532</v>
      </c>
      <c r="N1489">
        <f>_xlfn.XLOOKUP("'PRO-"&amp;b2b3[[#This Row],[enz]]&amp;"'",'[1]Sheet2 (2)'!$A:$A,'[1]Sheet2 (2)'!$B:$B,"")</f>
        <v>1</v>
      </c>
      <c r="O1489">
        <f>IFERROR(_xlfn.XLOOKUP(b2b3[[#This Row],[Column2]],Table17[[#This Row],[rxn-no-enz]],Table17[[#This Row],[flux]],0),0)</f>
        <v>2.863935876E-9</v>
      </c>
      <c r="P1489" t="str">
        <f>_xlfn.TEXTBEFORE(b2b3[[#This Row],[rxn]],"-",-1,,,"")</f>
        <v>PROSYN</v>
      </c>
    </row>
    <row r="1490" spans="1:16" ht="17" x14ac:dyDescent="0.25">
      <c r="A1490" s="1" t="s">
        <v>12066</v>
      </c>
      <c r="B1490" s="1" t="s">
        <v>2778</v>
      </c>
      <c r="C1490" s="1">
        <v>2.6261936200000002E-7</v>
      </c>
      <c r="D1490" s="1">
        <f>mfs[[#This Row],[flux]]/1000</f>
        <v>2.62619362E-10</v>
      </c>
      <c r="F1490" t="s">
        <v>11548</v>
      </c>
      <c r="G1490" t="s">
        <v>2778</v>
      </c>
      <c r="H1490" s="3">
        <v>3.3434762841813801E-12</v>
      </c>
      <c r="I1490">
        <f>_xlfn.XLOOKUP(b2b3[[#This Row],[rxn]],mfs[rxn],mfs[flux_scaled],0)</f>
        <v>3.3434763000000004E-11</v>
      </c>
      <c r="J1490">
        <f>(b2b3[[#This Row],[flux]]-b2b3[[#This Row],[flux in mfs]])/b2b3[[#This Row],[flux]]</f>
        <v>-9.0000000473118966</v>
      </c>
      <c r="K1490">
        <f>ABS(b2b3[[#This Row],[(mfs - b2+b3) / mfs]])</f>
        <v>9.0000000473118966</v>
      </c>
      <c r="L1490" t="b">
        <f>_xlfn.TEXTAFTER(b2b3[[#This Row],[rxn]],"-",-1)="SPONT"</f>
        <v>0</v>
      </c>
      <c r="M1490" t="str">
        <f>_xlfn.TEXTAFTER(b2b3[[#This Row],[rxn]],"-",-1)</f>
        <v>rt0540</v>
      </c>
      <c r="N1490">
        <f>_xlfn.XLOOKUP("'PRO-"&amp;b2b3[[#This Row],[enz]]&amp;"'",'[1]Sheet2 (2)'!$A:$A,'[1]Sheet2 (2)'!$B:$B,"")</f>
        <v>1</v>
      </c>
      <c r="O1490">
        <f>IFERROR(_xlfn.XLOOKUP(b2b3[[#This Row],[Column2]],Table17[[#This Row],[rxn-no-enz]],Table17[[#This Row],[flux]],0),0)</f>
        <v>1.9709382999999999E-10</v>
      </c>
      <c r="P1490" t="str">
        <f>_xlfn.TEXTBEFORE(b2b3[[#This Row],[rxn]],"-",-1,,,"")</f>
        <v>PROSYN</v>
      </c>
    </row>
    <row r="1491" spans="1:16" ht="17" x14ac:dyDescent="0.25">
      <c r="A1491" s="1" t="s">
        <v>4552</v>
      </c>
      <c r="B1491" s="1" t="s">
        <v>2778</v>
      </c>
      <c r="C1491" s="1">
        <v>4.7038225470000003E-6</v>
      </c>
      <c r="D1491" s="1">
        <f>mfs[[#This Row],[flux]]/1000</f>
        <v>4.7038225470000004E-9</v>
      </c>
      <c r="F1491" t="s">
        <v>11549</v>
      </c>
      <c r="G1491" t="s">
        <v>2778</v>
      </c>
      <c r="H1491" s="3">
        <v>1.5211849810540799E-13</v>
      </c>
      <c r="I1491">
        <f>_xlfn.XLOOKUP(b2b3[[#This Row],[rxn]],mfs[rxn],mfs[flux_scaled],0)</f>
        <v>1.521185E-12</v>
      </c>
      <c r="J1491">
        <f>(b2b3[[#This Row],[flux]]-b2b3[[#This Row],[flux in mfs]])/b2b3[[#This Row],[flux]]</f>
        <v>-9.0000001245471157</v>
      </c>
      <c r="K1491">
        <f>ABS(b2b3[[#This Row],[(mfs - b2+b3) / mfs]])</f>
        <v>9.0000001245471157</v>
      </c>
      <c r="L1491" t="b">
        <f>_xlfn.TEXTAFTER(b2b3[[#This Row],[rxn]],"-",-1)="SPONT"</f>
        <v>0</v>
      </c>
      <c r="M1491" t="str">
        <f>_xlfn.TEXTAFTER(b2b3[[#This Row],[rxn]],"-",-1)</f>
        <v>rt0544</v>
      </c>
      <c r="N1491">
        <f>_xlfn.XLOOKUP("'PRO-"&amp;b2b3[[#This Row],[enz]]&amp;"'",'[1]Sheet2 (2)'!$A:$A,'[1]Sheet2 (2)'!$B:$B,"")</f>
        <v>1</v>
      </c>
      <c r="O1491">
        <f>IFERROR(_xlfn.XLOOKUP(b2b3[[#This Row],[Column2]],Table17[[#This Row],[rxn-no-enz]],Table17[[#This Row],[flux]],0),0)</f>
        <v>2.5923841300000001E-10</v>
      </c>
      <c r="P1491" t="str">
        <f>_xlfn.TEXTBEFORE(b2b3[[#This Row],[rxn]],"-",-1,,,"")</f>
        <v>PROSYN</v>
      </c>
    </row>
    <row r="1492" spans="1:16" ht="17" x14ac:dyDescent="0.25">
      <c r="A1492" s="1" t="s">
        <v>12067</v>
      </c>
      <c r="B1492" s="1" t="s">
        <v>2778</v>
      </c>
      <c r="C1492" s="1">
        <v>7.4457913000000006E-8</v>
      </c>
      <c r="D1492" s="1">
        <f>mfs[[#This Row],[flux]]/1000</f>
        <v>7.4457913000000011E-11</v>
      </c>
      <c r="F1492" t="s">
        <v>11550</v>
      </c>
      <c r="G1492" t="s">
        <v>2778</v>
      </c>
      <c r="H1492" s="3">
        <v>9.7362490990867705E-13</v>
      </c>
      <c r="I1492">
        <f>_xlfn.XLOOKUP(b2b3[[#This Row],[rxn]],mfs[rxn],mfs[flux_scaled],0)</f>
        <v>9.7362489999999997E-12</v>
      </c>
      <c r="J1492">
        <f>(b2b3[[#This Row],[flux]]-b2b3[[#This Row],[flux in mfs]])/b2b3[[#This Row],[flux]]</f>
        <v>-8.9999998982290101</v>
      </c>
      <c r="K1492">
        <f>ABS(b2b3[[#This Row],[(mfs - b2+b3) / mfs]])</f>
        <v>8.9999998982290101</v>
      </c>
      <c r="L1492" t="b">
        <f>_xlfn.TEXTAFTER(b2b3[[#This Row],[rxn]],"-",-1)="SPONT"</f>
        <v>0</v>
      </c>
      <c r="M1492" t="str">
        <f>_xlfn.TEXTAFTER(b2b3[[#This Row],[rxn]],"-",-1)</f>
        <v>rt0548</v>
      </c>
      <c r="N1492">
        <f>_xlfn.XLOOKUP("'PRO-"&amp;b2b3[[#This Row],[enz]]&amp;"'",'[1]Sheet2 (2)'!$A:$A,'[1]Sheet2 (2)'!$B:$B,"")</f>
        <v>1</v>
      </c>
      <c r="O1492">
        <f>IFERROR(_xlfn.XLOOKUP(b2b3[[#This Row],[Column2]],Table17[[#This Row],[rxn-no-enz]],Table17[[#This Row],[flux]],0),0)</f>
        <v>2.159095176E-9</v>
      </c>
      <c r="P1492" t="str">
        <f>_xlfn.TEXTBEFORE(b2b3[[#This Row],[rxn]],"-",-1,,,"")</f>
        <v>PROSYN</v>
      </c>
    </row>
    <row r="1493" spans="1:16" ht="17" x14ac:dyDescent="0.25">
      <c r="A1493" s="1" t="s">
        <v>12068</v>
      </c>
      <c r="B1493" s="1" t="s">
        <v>2778</v>
      </c>
      <c r="C1493" s="1">
        <v>4.4882884300000001E-7</v>
      </c>
      <c r="D1493" s="1">
        <f>mfs[[#This Row],[flux]]/1000</f>
        <v>4.4882884300000003E-10</v>
      </c>
      <c r="F1493" t="s">
        <v>11551</v>
      </c>
      <c r="G1493" t="s">
        <v>2778</v>
      </c>
      <c r="H1493" s="3">
        <v>3.87845209368465E-10</v>
      </c>
      <c r="I1493">
        <f>_xlfn.XLOOKUP(b2b3[[#This Row],[rxn]],mfs[rxn],mfs[flux_scaled],0)</f>
        <v>3.8784520940000002E-9</v>
      </c>
      <c r="J1493">
        <f>(b2b3[[#This Row],[flux]]-b2b3[[#This Row],[flux in mfs]])/b2b3[[#This Row],[flux]]</f>
        <v>-9.0000000008130829</v>
      </c>
      <c r="K1493">
        <f>ABS(b2b3[[#This Row],[(mfs - b2+b3) / mfs]])</f>
        <v>9.0000000008130829</v>
      </c>
      <c r="L1493" t="b">
        <f>_xlfn.TEXTAFTER(b2b3[[#This Row],[rxn]],"-",-1)="SPONT"</f>
        <v>0</v>
      </c>
      <c r="M1493" t="str">
        <f>_xlfn.TEXTAFTER(b2b3[[#This Row],[rxn]],"-",-1)</f>
        <v>rt0553</v>
      </c>
      <c r="N1493">
        <f>_xlfn.XLOOKUP("'PRO-"&amp;b2b3[[#This Row],[enz]]&amp;"'",'[1]Sheet2 (2)'!$A:$A,'[1]Sheet2 (2)'!$B:$B,"")</f>
        <v>1</v>
      </c>
      <c r="O1493">
        <f>IFERROR(_xlfn.XLOOKUP(b2b3[[#This Row],[Column2]],Table17[[#This Row],[rxn-no-enz]],Table17[[#This Row],[flux]],0),0)</f>
        <v>6.1267568299999899E-10</v>
      </c>
      <c r="P1493" t="str">
        <f>_xlfn.TEXTBEFORE(b2b3[[#This Row],[rxn]],"-",-1,,,"")</f>
        <v>PROSYN</v>
      </c>
    </row>
    <row r="1494" spans="1:16" ht="17" x14ac:dyDescent="0.25">
      <c r="A1494" s="1" t="s">
        <v>12069</v>
      </c>
      <c r="B1494" s="1" t="s">
        <v>2778</v>
      </c>
      <c r="C1494" s="1">
        <v>3.5132396999999997E-8</v>
      </c>
      <c r="D1494" s="1">
        <f>mfs[[#This Row],[flux]]/1000</f>
        <v>3.5132397E-11</v>
      </c>
      <c r="F1494" t="s">
        <v>4250</v>
      </c>
      <c r="G1494" t="s">
        <v>2778</v>
      </c>
      <c r="H1494" s="3">
        <v>1.2921475489070699E-12</v>
      </c>
      <c r="I1494">
        <f>_xlfn.XLOOKUP(b2b3[[#This Row],[rxn]],mfs[rxn],mfs[flux_scaled],0)</f>
        <v>1.2921474999999999E-11</v>
      </c>
      <c r="J1494">
        <f>(b2b3[[#This Row],[flux]]-b2b3[[#This Row],[flux in mfs]])/b2b3[[#This Row],[flux]]</f>
        <v>-8.9999996215055305</v>
      </c>
      <c r="K1494">
        <f>ABS(b2b3[[#This Row],[(mfs - b2+b3) / mfs]])</f>
        <v>8.9999996215055305</v>
      </c>
      <c r="L1494" t="b">
        <f>_xlfn.TEXTAFTER(b2b3[[#This Row],[rxn]],"-",-1)="SPONT"</f>
        <v>0</v>
      </c>
      <c r="M1494" t="str">
        <f>_xlfn.TEXTAFTER(b2b3[[#This Row],[rxn]],"-",-1)</f>
        <v>rt0563</v>
      </c>
      <c r="N1494">
        <f>_xlfn.XLOOKUP("'PRO-"&amp;b2b3[[#This Row],[enz]]&amp;"'",'[1]Sheet2 (2)'!$A:$A,'[1]Sheet2 (2)'!$B:$B,"")</f>
        <v>1</v>
      </c>
      <c r="O1494">
        <f>IFERROR(_xlfn.XLOOKUP(b2b3[[#This Row],[Column2]],Table17[[#This Row],[rxn-no-enz]],Table17[[#This Row],[flux]],0),0)</f>
        <v>7.357551463E-9</v>
      </c>
      <c r="P1494" t="str">
        <f>_xlfn.TEXTBEFORE(b2b3[[#This Row],[rxn]],"-",-1,,,"")</f>
        <v>PROSYN</v>
      </c>
    </row>
    <row r="1495" spans="1:16" ht="17" x14ac:dyDescent="0.25">
      <c r="A1495" s="1" t="s">
        <v>12070</v>
      </c>
      <c r="B1495" s="1" t="s">
        <v>2778</v>
      </c>
      <c r="C1495" s="1">
        <v>3.7576729999999996E-9</v>
      </c>
      <c r="D1495" s="1">
        <f>mfs[[#This Row],[flux]]/1000</f>
        <v>3.7576729999999994E-12</v>
      </c>
      <c r="F1495" t="s">
        <v>11552</v>
      </c>
      <c r="G1495" t="s">
        <v>2778</v>
      </c>
      <c r="H1495" s="3">
        <v>6.7031850602762903E-12</v>
      </c>
      <c r="I1495">
        <f>_xlfn.XLOOKUP(b2b3[[#This Row],[rxn]],mfs[rxn],mfs[flux_scaled],0)</f>
        <v>6.7031851000000002E-11</v>
      </c>
      <c r="J1495">
        <f>(b2b3[[#This Row],[flux]]-b2b3[[#This Row],[flux in mfs]])/b2b3[[#This Row],[flux]]</f>
        <v>-9.0000000592609481</v>
      </c>
      <c r="K1495">
        <f>ABS(b2b3[[#This Row],[(mfs - b2+b3) / mfs]])</f>
        <v>9.0000000592609481</v>
      </c>
      <c r="L1495" t="b">
        <f>_xlfn.TEXTAFTER(b2b3[[#This Row],[rxn]],"-",-1)="SPONT"</f>
        <v>0</v>
      </c>
      <c r="M1495" t="str">
        <f>_xlfn.TEXTAFTER(b2b3[[#This Row],[rxn]],"-",-1)</f>
        <v>rt0564_e</v>
      </c>
      <c r="N1495">
        <f>_xlfn.XLOOKUP("'PRO-"&amp;b2b3[[#This Row],[enz]]&amp;"'",'[1]Sheet2 (2)'!$A:$A,'[1]Sheet2 (2)'!$B:$B,"")</f>
        <v>1</v>
      </c>
      <c r="O1495">
        <f>IFERROR(_xlfn.XLOOKUP(b2b3[[#This Row],[Column2]],Table17[[#This Row],[rxn-no-enz]],Table17[[#This Row],[flux]],0),0)</f>
        <v>9.2525708999999897E-11</v>
      </c>
      <c r="P1495" t="str">
        <f>_xlfn.TEXTBEFORE(b2b3[[#This Row],[rxn]],"-",-1,,,"")</f>
        <v>PROSYN</v>
      </c>
    </row>
    <row r="1496" spans="1:16" ht="17" x14ac:dyDescent="0.25">
      <c r="A1496" s="1" t="s">
        <v>12071</v>
      </c>
      <c r="B1496" s="1" t="s">
        <v>2778</v>
      </c>
      <c r="C1496" s="1">
        <v>3.5336694999999999E-8</v>
      </c>
      <c r="D1496" s="1">
        <f>mfs[[#This Row],[flux]]/1000</f>
        <v>3.5336695000000003E-11</v>
      </c>
      <c r="F1496" t="s">
        <v>4251</v>
      </c>
      <c r="G1496" t="s">
        <v>2778</v>
      </c>
      <c r="H1496" s="3">
        <v>3.05645768216365E-11</v>
      </c>
      <c r="I1496">
        <f>_xlfn.XLOOKUP(b2b3[[#This Row],[rxn]],mfs[rxn],mfs[flux_scaled],0)</f>
        <v>3.0564576800000001E-10</v>
      </c>
      <c r="J1496">
        <f>(b2b3[[#This Row],[flux]]-b2b3[[#This Row],[flux in mfs]])/b2b3[[#This Row],[flux]]</f>
        <v>-8.9999999929210546</v>
      </c>
      <c r="K1496">
        <f>ABS(b2b3[[#This Row],[(mfs - b2+b3) / mfs]])</f>
        <v>8.9999999929210546</v>
      </c>
      <c r="L1496" t="b">
        <f>_xlfn.TEXTAFTER(b2b3[[#This Row],[rxn]],"-",-1)="SPONT"</f>
        <v>0</v>
      </c>
      <c r="M1496" t="str">
        <f>_xlfn.TEXTAFTER(b2b3[[#This Row],[rxn]],"-",-1)</f>
        <v>rt0568_c</v>
      </c>
      <c r="N1496">
        <f>_xlfn.XLOOKUP("'PRO-"&amp;b2b3[[#This Row],[enz]]&amp;"'",'[1]Sheet2 (2)'!$A:$A,'[1]Sheet2 (2)'!$B:$B,"")</f>
        <v>1</v>
      </c>
      <c r="O1496">
        <f>IFERROR(_xlfn.XLOOKUP(b2b3[[#This Row],[Column2]],Table17[[#This Row],[rxn-no-enz]],Table17[[#This Row],[flux]],0),0)</f>
        <v>1.36616855999999E-10</v>
      </c>
      <c r="P1496" t="str">
        <f>_xlfn.TEXTBEFORE(b2b3[[#This Row],[rxn]],"-",-1,,,"")</f>
        <v>PROSYN</v>
      </c>
    </row>
    <row r="1497" spans="1:16" ht="17" x14ac:dyDescent="0.25">
      <c r="A1497" s="1" t="s">
        <v>12072</v>
      </c>
      <c r="B1497" s="1" t="s">
        <v>2778</v>
      </c>
      <c r="C1497" s="1">
        <v>2.0345743E-8</v>
      </c>
      <c r="D1497" s="1">
        <f>mfs[[#This Row],[flux]]/1000</f>
        <v>2.0345743000000001E-11</v>
      </c>
      <c r="F1497" t="s">
        <v>11553</v>
      </c>
      <c r="G1497" t="s">
        <v>2778</v>
      </c>
      <c r="H1497" s="3">
        <v>1.0836830741944099E-12</v>
      </c>
      <c r="I1497">
        <f>_xlfn.XLOOKUP(b2b3[[#This Row],[rxn]],mfs[rxn],mfs[flux_scaled],0)</f>
        <v>1.0836831000000001E-11</v>
      </c>
      <c r="J1497">
        <f>(b2b3[[#This Row],[flux]]-b2b3[[#This Row],[flux in mfs]])/b2b3[[#This Row],[flux]]</f>
        <v>-9.0000002381285711</v>
      </c>
      <c r="K1497">
        <f>ABS(b2b3[[#This Row],[(mfs - b2+b3) / mfs]])</f>
        <v>9.0000002381285711</v>
      </c>
      <c r="L1497" t="b">
        <f>_xlfn.TEXTAFTER(b2b3[[#This Row],[rxn]],"-",-1)="SPONT"</f>
        <v>0</v>
      </c>
      <c r="M1497" t="str">
        <f>_xlfn.TEXTAFTER(b2b3[[#This Row],[rxn]],"-",-1)</f>
        <v>rt0594</v>
      </c>
      <c r="N1497">
        <f>_xlfn.XLOOKUP("'PRO-"&amp;b2b3[[#This Row],[enz]]&amp;"'",'[1]Sheet2 (2)'!$A:$A,'[1]Sheet2 (2)'!$B:$B,"")</f>
        <v>1</v>
      </c>
      <c r="O1497">
        <f>IFERROR(_xlfn.XLOOKUP(b2b3[[#This Row],[Column2]],Table17[[#This Row],[rxn-no-enz]],Table17[[#This Row],[flux]],0),0)</f>
        <v>2.9356631399999998E-10</v>
      </c>
      <c r="P1497" t="str">
        <f>_xlfn.TEXTBEFORE(b2b3[[#This Row],[rxn]],"-",-1,,,"")</f>
        <v>PROSYN</v>
      </c>
    </row>
    <row r="1498" spans="1:16" ht="17" x14ac:dyDescent="0.25">
      <c r="A1498" s="1" t="s">
        <v>12073</v>
      </c>
      <c r="B1498" s="1" t="s">
        <v>2778</v>
      </c>
      <c r="C1498" s="1">
        <v>2.7389499999999999E-9</v>
      </c>
      <c r="D1498" s="1">
        <f>mfs[[#This Row],[flux]]/1000</f>
        <v>2.7389499999999998E-12</v>
      </c>
      <c r="F1498" t="s">
        <v>11554</v>
      </c>
      <c r="G1498" t="s">
        <v>2778</v>
      </c>
      <c r="H1498" s="3">
        <v>4.1874001073874602E-12</v>
      </c>
      <c r="I1498">
        <f>_xlfn.XLOOKUP(b2b3[[#This Row],[rxn]],mfs[rxn],mfs[flux_scaled],0)</f>
        <v>4.1874000999999996E-11</v>
      </c>
      <c r="J1498">
        <f>(b2b3[[#This Row],[flux]]-b2b3[[#This Row],[flux in mfs]])/b2b3[[#This Row],[flux]]</f>
        <v>-8.9999999823578811</v>
      </c>
      <c r="K1498">
        <f>ABS(b2b3[[#This Row],[(mfs - b2+b3) / mfs]])</f>
        <v>8.9999999823578811</v>
      </c>
      <c r="L1498" t="b">
        <f>_xlfn.TEXTAFTER(b2b3[[#This Row],[rxn]],"-",-1)="SPONT"</f>
        <v>0</v>
      </c>
      <c r="M1498" t="str">
        <f>_xlfn.TEXTAFTER(b2b3[[#This Row],[rxn]],"-",-1)</f>
        <v>rt0595</v>
      </c>
      <c r="N1498" t="str">
        <f>_xlfn.XLOOKUP("'PRO-"&amp;b2b3[[#This Row],[enz]]&amp;"'",'[1]Sheet2 (2)'!$A:$A,'[1]Sheet2 (2)'!$B:$B,"")</f>
        <v/>
      </c>
      <c r="O1498">
        <f>IFERROR(_xlfn.XLOOKUP(b2b3[[#This Row],[Column2]],Table17[[#This Row],[rxn-no-enz]],Table17[[#This Row],[flux]],0),0)</f>
        <v>1.7642197999999999E-11</v>
      </c>
      <c r="P1498" t="str">
        <f>_xlfn.TEXTBEFORE(b2b3[[#This Row],[rxn]],"-",-1,,,"")</f>
        <v>PROSYN</v>
      </c>
    </row>
    <row r="1499" spans="1:16" ht="17" x14ac:dyDescent="0.25">
      <c r="A1499" s="1" t="s">
        <v>12074</v>
      </c>
      <c r="B1499" s="1" t="s">
        <v>2778</v>
      </c>
      <c r="C1499" s="1">
        <v>1.6573840999999999E-8</v>
      </c>
      <c r="D1499" s="1">
        <f>mfs[[#This Row],[flux]]/1000</f>
        <v>1.6573840999999998E-11</v>
      </c>
      <c r="F1499" t="s">
        <v>11555</v>
      </c>
      <c r="G1499" t="s">
        <v>2778</v>
      </c>
      <c r="H1499" s="3">
        <v>3.2349551651054E-10</v>
      </c>
      <c r="I1499">
        <f>_xlfn.XLOOKUP(b2b3[[#This Row],[rxn]],mfs[rxn],mfs[flux_scaled],0)</f>
        <v>3.234955165E-9</v>
      </c>
      <c r="J1499">
        <f>(b2b3[[#This Row],[flux]]-b2b3[[#This Row],[flux in mfs]])/b2b3[[#This Row],[flux]]</f>
        <v>-8.9999999996741842</v>
      </c>
      <c r="K1499">
        <f>ABS(b2b3[[#This Row],[(mfs - b2+b3) / mfs]])</f>
        <v>8.9999999996741842</v>
      </c>
      <c r="L1499" t="b">
        <f>_xlfn.TEXTAFTER(b2b3[[#This Row],[rxn]],"-",-1)="SPONT"</f>
        <v>0</v>
      </c>
      <c r="M1499" t="str">
        <f>_xlfn.TEXTAFTER(b2b3[[#This Row],[rxn]],"-",-1)</f>
        <v>rt0601</v>
      </c>
      <c r="N1499">
        <f>_xlfn.XLOOKUP("'PRO-"&amp;b2b3[[#This Row],[enz]]&amp;"'",'[1]Sheet2 (2)'!$A:$A,'[1]Sheet2 (2)'!$B:$B,"")</f>
        <v>1</v>
      </c>
      <c r="O1499">
        <f>IFERROR(_xlfn.XLOOKUP(b2b3[[#This Row],[Column2]],Table17[[#This Row],[rxn-no-enz]],Table17[[#This Row],[flux]],0),0)</f>
        <v>2.5221289800000001E-10</v>
      </c>
      <c r="P1499" t="str">
        <f>_xlfn.TEXTBEFORE(b2b3[[#This Row],[rxn]],"-",-1,,,"")</f>
        <v>PROSYN</v>
      </c>
    </row>
    <row r="1500" spans="1:16" ht="17" x14ac:dyDescent="0.25">
      <c r="A1500" s="1" t="s">
        <v>4554</v>
      </c>
      <c r="B1500" s="1" t="s">
        <v>2778</v>
      </c>
      <c r="C1500" s="1">
        <v>1.6500732799999999E-7</v>
      </c>
      <c r="D1500" s="1">
        <f>mfs[[#This Row],[flux]]/1000</f>
        <v>1.6500732799999999E-10</v>
      </c>
      <c r="F1500" t="s">
        <v>4252</v>
      </c>
      <c r="G1500" t="s">
        <v>2778</v>
      </c>
      <c r="H1500" s="3">
        <v>9.1874747157200608E-13</v>
      </c>
      <c r="I1500">
        <f>_xlfn.XLOOKUP(b2b3[[#This Row],[rxn]],mfs[rxn],mfs[flux_scaled],0)</f>
        <v>9.1874750000000007E-12</v>
      </c>
      <c r="J1500">
        <f>(b2b3[[#This Row],[flux]]-b2b3[[#This Row],[flux in mfs]])/b2b3[[#This Row],[flux]]</f>
        <v>-9.0000003094211927</v>
      </c>
      <c r="K1500">
        <f>ABS(b2b3[[#This Row],[(mfs - b2+b3) / mfs]])</f>
        <v>9.0000003094211927</v>
      </c>
      <c r="L1500" t="b">
        <f>_xlfn.TEXTAFTER(b2b3[[#This Row],[rxn]],"-",-1)="SPONT"</f>
        <v>0</v>
      </c>
      <c r="M1500" t="str">
        <f>_xlfn.TEXTAFTER(b2b3[[#This Row],[rxn]],"-",-1)</f>
        <v>rt0602_c</v>
      </c>
      <c r="N1500">
        <f>_xlfn.XLOOKUP("'PRO-"&amp;b2b3[[#This Row],[enz]]&amp;"'",'[1]Sheet2 (2)'!$A:$A,'[1]Sheet2 (2)'!$B:$B,"")</f>
        <v>1</v>
      </c>
      <c r="O1500">
        <f>IFERROR(_xlfn.XLOOKUP(b2b3[[#This Row],[Column2]],Table17[[#This Row],[rxn-no-enz]],Table17[[#This Row],[flux]],0),0)</f>
        <v>1.255629382E-9</v>
      </c>
      <c r="P1500" t="str">
        <f>_xlfn.TEXTBEFORE(b2b3[[#This Row],[rxn]],"-",-1,,,"")</f>
        <v>PROSYN</v>
      </c>
    </row>
    <row r="1501" spans="1:16" ht="17" x14ac:dyDescent="0.25">
      <c r="A1501" s="1" t="s">
        <v>12075</v>
      </c>
      <c r="B1501" s="1" t="s">
        <v>2778</v>
      </c>
      <c r="C1501" s="1">
        <v>1.9055399999999999E-8</v>
      </c>
      <c r="D1501" s="1">
        <f>mfs[[#This Row],[flux]]/1000</f>
        <v>1.9055400000000001E-11</v>
      </c>
      <c r="F1501" t="s">
        <v>11557</v>
      </c>
      <c r="G1501" t="s">
        <v>2778</v>
      </c>
      <c r="H1501" s="3">
        <v>2.1453657948619601E-11</v>
      </c>
      <c r="I1501">
        <f>_xlfn.XLOOKUP(b2b3[[#This Row],[rxn]],mfs[rxn],mfs[flux_scaled],0)</f>
        <v>2.1453657899999999E-10</v>
      </c>
      <c r="J1501">
        <f>(b2b3[[#This Row],[flux]]-b2b3[[#This Row],[flux in mfs]])/b2b3[[#This Row],[flux]]</f>
        <v>-8.9999999773373833</v>
      </c>
      <c r="K1501">
        <f>ABS(b2b3[[#This Row],[(mfs - b2+b3) / mfs]])</f>
        <v>8.9999999773373833</v>
      </c>
      <c r="L1501" t="b">
        <f>_xlfn.TEXTAFTER(b2b3[[#This Row],[rxn]],"-",-1)="SPONT"</f>
        <v>0</v>
      </c>
      <c r="M1501" t="str">
        <f>_xlfn.TEXTAFTER(b2b3[[#This Row],[rxn]],"-",-1)</f>
        <v>rt0604</v>
      </c>
      <c r="N1501">
        <f>_xlfn.XLOOKUP("'PRO-"&amp;b2b3[[#This Row],[enz]]&amp;"'",'[1]Sheet2 (2)'!$A:$A,'[1]Sheet2 (2)'!$B:$B,"")</f>
        <v>1</v>
      </c>
      <c r="O1501">
        <f>IFERROR(_xlfn.XLOOKUP(b2b3[[#This Row],[Column2]],Table17[[#This Row],[rxn-no-enz]],Table17[[#This Row],[flux]],0),0)</f>
        <v>3.31522558E-10</v>
      </c>
      <c r="P1501" t="str">
        <f>_xlfn.TEXTBEFORE(b2b3[[#This Row],[rxn]],"-",-1,,,"")</f>
        <v>PROSYN</v>
      </c>
    </row>
    <row r="1502" spans="1:16" ht="17" x14ac:dyDescent="0.25">
      <c r="A1502" s="1" t="s">
        <v>4555</v>
      </c>
      <c r="B1502" s="1" t="s">
        <v>2778</v>
      </c>
      <c r="C1502" s="1">
        <v>1.3388659999999999E-9</v>
      </c>
      <c r="D1502" s="1">
        <f>mfs[[#This Row],[flux]]/1000</f>
        <v>1.3388659999999998E-12</v>
      </c>
      <c r="F1502" t="s">
        <v>11558</v>
      </c>
      <c r="G1502" t="s">
        <v>2778</v>
      </c>
      <c r="H1502" s="3">
        <v>1.7589642675759099E-11</v>
      </c>
      <c r="I1502">
        <f>_xlfn.XLOOKUP(b2b3[[#This Row],[rxn]],mfs[rxn],mfs[flux_scaled],0)</f>
        <v>1.7589642699999999E-10</v>
      </c>
      <c r="J1502">
        <f>(b2b3[[#This Row],[flux]]-b2b3[[#This Row],[flux in mfs]])/b2b3[[#This Row],[flux]]</f>
        <v>-9.0000000137813494</v>
      </c>
      <c r="K1502">
        <f>ABS(b2b3[[#This Row],[(mfs - b2+b3) / mfs]])</f>
        <v>9.0000000137813494</v>
      </c>
      <c r="L1502" t="b">
        <f>_xlfn.TEXTAFTER(b2b3[[#This Row],[rxn]],"-",-1)="SPONT"</f>
        <v>0</v>
      </c>
      <c r="M1502" t="str">
        <f>_xlfn.TEXTAFTER(b2b3[[#This Row],[rxn]],"-",-1)</f>
        <v>rt0607</v>
      </c>
      <c r="N1502">
        <f>_xlfn.XLOOKUP("'PRO-"&amp;b2b3[[#This Row],[enz]]&amp;"'",'[1]Sheet2 (2)'!$A:$A,'[1]Sheet2 (2)'!$B:$B,"")</f>
        <v>1</v>
      </c>
      <c r="O1502">
        <f>IFERROR(_xlfn.XLOOKUP(b2b3[[#This Row],[Column2]],Table17[[#This Row],[rxn-no-enz]],Table17[[#This Row],[flux]],0),0)</f>
        <v>4.4309878000000001E-11</v>
      </c>
      <c r="P1502" t="str">
        <f>_xlfn.TEXTBEFORE(b2b3[[#This Row],[rxn]],"-",-1,,,"")</f>
        <v>PROSYN</v>
      </c>
    </row>
    <row r="1503" spans="1:16" ht="17" x14ac:dyDescent="0.25">
      <c r="A1503" s="1" t="s">
        <v>12076</v>
      </c>
      <c r="B1503" s="1" t="s">
        <v>2778</v>
      </c>
      <c r="C1503" s="1">
        <v>1.774023E-9</v>
      </c>
      <c r="D1503" s="1">
        <f>mfs[[#This Row],[flux]]/1000</f>
        <v>1.7740230000000001E-12</v>
      </c>
      <c r="F1503" t="s">
        <v>11559</v>
      </c>
      <c r="G1503" t="s">
        <v>2778</v>
      </c>
      <c r="H1503" s="3">
        <v>3.6201070556701301E-11</v>
      </c>
      <c r="I1503">
        <f>_xlfn.XLOOKUP(b2b3[[#This Row],[rxn]],mfs[rxn],mfs[flux_scaled],0)</f>
        <v>3.6201070600000001E-10</v>
      </c>
      <c r="J1503">
        <f>(b2b3[[#This Row],[flux]]-b2b3[[#This Row],[flux in mfs]])/b2b3[[#This Row],[flux]]</f>
        <v>-9.0000000119606138</v>
      </c>
      <c r="K1503">
        <f>ABS(b2b3[[#This Row],[(mfs - b2+b3) / mfs]])</f>
        <v>9.0000000119606138</v>
      </c>
      <c r="L1503" t="b">
        <f>_xlfn.TEXTAFTER(b2b3[[#This Row],[rxn]],"-",-1)="SPONT"</f>
        <v>0</v>
      </c>
      <c r="M1503" t="str">
        <f>_xlfn.TEXTAFTER(b2b3[[#This Row],[rxn]],"-",-1)</f>
        <v>rt0620</v>
      </c>
      <c r="N1503">
        <f>_xlfn.XLOOKUP("'PRO-"&amp;b2b3[[#This Row],[enz]]&amp;"'",'[1]Sheet2 (2)'!$A:$A,'[1]Sheet2 (2)'!$B:$B,"")</f>
        <v>1</v>
      </c>
      <c r="O1503">
        <f>IFERROR(_xlfn.XLOOKUP(b2b3[[#This Row],[Column2]],Table17[[#This Row],[rxn-no-enz]],Table17[[#This Row],[flux]],0),0)</f>
        <v>4.5224430599999899E-10</v>
      </c>
      <c r="P1503" t="str">
        <f>_xlfn.TEXTBEFORE(b2b3[[#This Row],[rxn]],"-",-1,,,"")</f>
        <v>PROSYN</v>
      </c>
    </row>
    <row r="1504" spans="1:16" ht="17" x14ac:dyDescent="0.25">
      <c r="A1504" s="1" t="s">
        <v>12077</v>
      </c>
      <c r="B1504" s="1" t="s">
        <v>2778</v>
      </c>
      <c r="C1504" s="1">
        <v>6.0756433000000001E-8</v>
      </c>
      <c r="D1504" s="1">
        <f>mfs[[#This Row],[flux]]/1000</f>
        <v>6.0756432999999995E-11</v>
      </c>
      <c r="F1504" t="s">
        <v>11560</v>
      </c>
      <c r="G1504" t="s">
        <v>2778</v>
      </c>
      <c r="H1504" s="3">
        <v>8.4439365445007295E-13</v>
      </c>
      <c r="I1504">
        <f>_xlfn.XLOOKUP(b2b3[[#This Row],[rxn]],mfs[rxn],mfs[flux_scaled],0)</f>
        <v>8.4439370000000016E-12</v>
      </c>
      <c r="J1504">
        <f>(b2b3[[#This Row],[flux]]-b2b3[[#This Row],[flux in mfs]])/b2b3[[#This Row],[flux]]</f>
        <v>-9.0000005394394762</v>
      </c>
      <c r="K1504">
        <f>ABS(b2b3[[#This Row],[(mfs - b2+b3) / mfs]])</f>
        <v>9.0000005394394762</v>
      </c>
      <c r="L1504" t="b">
        <f>_xlfn.TEXTAFTER(b2b3[[#This Row],[rxn]],"-",-1)="SPONT"</f>
        <v>0</v>
      </c>
      <c r="M1504" t="str">
        <f>_xlfn.TEXTAFTER(b2b3[[#This Row],[rxn]],"-",-1)</f>
        <v>rt0632</v>
      </c>
      <c r="N1504">
        <f>_xlfn.XLOOKUP("'PRO-"&amp;b2b3[[#This Row],[enz]]&amp;"'",'[1]Sheet2 (2)'!$A:$A,'[1]Sheet2 (2)'!$B:$B,"")</f>
        <v>1</v>
      </c>
      <c r="O1504">
        <f>IFERROR(_xlfn.XLOOKUP(b2b3[[#This Row],[Column2]],Table17[[#This Row],[rxn-no-enz]],Table17[[#This Row],[flux]],0),0)</f>
        <v>1.61558636E-10</v>
      </c>
      <c r="P1504" t="str">
        <f>_xlfn.TEXTBEFORE(b2b3[[#This Row],[rxn]],"-",-1,,,"")</f>
        <v>PROSYN</v>
      </c>
    </row>
    <row r="1505" spans="1:16" ht="17" x14ac:dyDescent="0.25">
      <c r="A1505" s="1" t="s">
        <v>12078</v>
      </c>
      <c r="B1505" s="1" t="s">
        <v>2778</v>
      </c>
      <c r="C1505" s="1">
        <v>3.8819721999999997E-8</v>
      </c>
      <c r="D1505" s="1">
        <f>mfs[[#This Row],[flux]]/1000</f>
        <v>3.8819721999999996E-11</v>
      </c>
      <c r="F1505" t="s">
        <v>11561</v>
      </c>
      <c r="G1505" t="s">
        <v>2778</v>
      </c>
      <c r="H1505" s="3">
        <v>8.9119631811448E-13</v>
      </c>
      <c r="I1505">
        <f>_xlfn.XLOOKUP(b2b3[[#This Row],[rxn]],mfs[rxn],mfs[flux_scaled],0)</f>
        <v>8.9119630000000004E-12</v>
      </c>
      <c r="J1505">
        <f>(b2b3[[#This Row],[flux]]-b2b3[[#This Row],[flux in mfs]])/b2b3[[#This Row],[flux]]</f>
        <v>-8.9999997967397345</v>
      </c>
      <c r="K1505">
        <f>ABS(b2b3[[#This Row],[(mfs - b2+b3) / mfs]])</f>
        <v>8.9999997967397345</v>
      </c>
      <c r="L1505" t="b">
        <f>_xlfn.TEXTAFTER(b2b3[[#This Row],[rxn]],"-",-1)="SPONT"</f>
        <v>0</v>
      </c>
      <c r="M1505" t="str">
        <f>_xlfn.TEXTAFTER(b2b3[[#This Row],[rxn]],"-",-1)</f>
        <v>rt0641</v>
      </c>
      <c r="N1505">
        <f>_xlfn.XLOOKUP("'PRO-"&amp;b2b3[[#This Row],[enz]]&amp;"'",'[1]Sheet2 (2)'!$A:$A,'[1]Sheet2 (2)'!$B:$B,"")</f>
        <v>2</v>
      </c>
      <c r="O1505">
        <f>IFERROR(_xlfn.XLOOKUP(b2b3[[#This Row],[Column2]],Table17[[#This Row],[rxn-no-enz]],Table17[[#This Row],[flux]],0),0)</f>
        <v>1.61558636E-10</v>
      </c>
      <c r="P1505" t="str">
        <f>_xlfn.TEXTBEFORE(b2b3[[#This Row],[rxn]],"-",-1,,,"")</f>
        <v>PROSYN</v>
      </c>
    </row>
    <row r="1506" spans="1:16" ht="17" x14ac:dyDescent="0.25">
      <c r="A1506" s="1" t="s">
        <v>12079</v>
      </c>
      <c r="B1506" s="1" t="s">
        <v>2778</v>
      </c>
      <c r="C1506" s="1">
        <v>4.3993744000000001E-8</v>
      </c>
      <c r="D1506" s="1">
        <f>mfs[[#This Row],[flux]]/1000</f>
        <v>4.3993744000000004E-11</v>
      </c>
      <c r="F1506" t="s">
        <v>11562</v>
      </c>
      <c r="G1506" t="s">
        <v>2778</v>
      </c>
      <c r="H1506" s="3">
        <v>8.7221953499359604E-12</v>
      </c>
      <c r="I1506">
        <f>_xlfn.XLOOKUP(b2b3[[#This Row],[rxn]],mfs[rxn],mfs[flux_scaled],0)</f>
        <v>8.7221952999999994E-11</v>
      </c>
      <c r="J1506">
        <f>(b2b3[[#This Row],[flux]]-b2b3[[#This Row],[flux in mfs]])/b2b3[[#This Row],[flux]]</f>
        <v>-8.9999999427484045</v>
      </c>
      <c r="K1506">
        <f>ABS(b2b3[[#This Row],[(mfs - b2+b3) / mfs]])</f>
        <v>8.9999999427484045</v>
      </c>
      <c r="L1506" t="b">
        <f>_xlfn.TEXTAFTER(b2b3[[#This Row],[rxn]],"-",-1)="SPONT"</f>
        <v>0</v>
      </c>
      <c r="M1506" t="str">
        <f>_xlfn.TEXTAFTER(b2b3[[#This Row],[rxn]],"-",-1)</f>
        <v>rt0643</v>
      </c>
      <c r="N1506">
        <f>_xlfn.XLOOKUP("'PRO-"&amp;b2b3[[#This Row],[enz]]&amp;"'",'[1]Sheet2 (2)'!$A:$A,'[1]Sheet2 (2)'!$B:$B,"")</f>
        <v>1</v>
      </c>
      <c r="O1506">
        <f>IFERROR(_xlfn.XLOOKUP(b2b3[[#This Row],[Column2]],Table17[[#This Row],[rxn-no-enz]],Table17[[#This Row],[flux]],0),0)</f>
        <v>1.61558636E-10</v>
      </c>
      <c r="P1506" t="str">
        <f>_xlfn.TEXTBEFORE(b2b3[[#This Row],[rxn]],"-",-1,,,"")</f>
        <v>PROSYN</v>
      </c>
    </row>
    <row r="1507" spans="1:16" ht="17" x14ac:dyDescent="0.25">
      <c r="A1507" s="1" t="s">
        <v>12080</v>
      </c>
      <c r="B1507" s="1" t="s">
        <v>2778</v>
      </c>
      <c r="C1507" s="1">
        <v>1.22165808E-7</v>
      </c>
      <c r="D1507" s="1">
        <f>mfs[[#This Row],[flux]]/1000</f>
        <v>1.2216580800000001E-10</v>
      </c>
      <c r="F1507" t="s">
        <v>4253</v>
      </c>
      <c r="G1507" t="s">
        <v>2778</v>
      </c>
      <c r="H1507" s="3">
        <v>3.9269075384882801E-10</v>
      </c>
      <c r="I1507">
        <f>_xlfn.XLOOKUP(b2b3[[#This Row],[rxn]],mfs[rxn],mfs[flux_scaled],0)</f>
        <v>3.9269075379999995E-9</v>
      </c>
      <c r="J1507">
        <f>(b2b3[[#This Row],[flux]]-b2b3[[#This Row],[flux in mfs]])/b2b3[[#This Row],[flux]]</f>
        <v>-8.9999999987565769</v>
      </c>
      <c r="K1507">
        <f>ABS(b2b3[[#This Row],[(mfs - b2+b3) / mfs]])</f>
        <v>8.9999999987565769</v>
      </c>
      <c r="L1507" t="b">
        <f>_xlfn.TEXTAFTER(b2b3[[#This Row],[rxn]],"-",-1)="SPONT"</f>
        <v>0</v>
      </c>
      <c r="M1507" t="str">
        <f>_xlfn.TEXTAFTER(b2b3[[#This Row],[rxn]],"-",-1)</f>
        <v>rt0669</v>
      </c>
      <c r="N1507">
        <f>_xlfn.XLOOKUP("'PRO-"&amp;b2b3[[#This Row],[enz]]&amp;"'",'[1]Sheet2 (2)'!$A:$A,'[1]Sheet2 (2)'!$B:$B,"")</f>
        <v>1</v>
      </c>
      <c r="O1507">
        <f>IFERROR(_xlfn.XLOOKUP(b2b3[[#This Row],[Column2]],Table17[[#This Row],[rxn-no-enz]],Table17[[#This Row],[flux]],0),0)</f>
        <v>3.2099206999999999E-11</v>
      </c>
      <c r="P1507" t="str">
        <f>_xlfn.TEXTBEFORE(b2b3[[#This Row],[rxn]],"-",-1,,,"")</f>
        <v>PROSYN</v>
      </c>
    </row>
    <row r="1508" spans="1:16" ht="17" x14ac:dyDescent="0.25">
      <c r="A1508" s="1" t="s">
        <v>12081</v>
      </c>
      <c r="B1508" s="1" t="s">
        <v>2778</v>
      </c>
      <c r="C1508" s="1">
        <v>3.7834221999999998E-8</v>
      </c>
      <c r="D1508" s="1">
        <f>mfs[[#This Row],[flux]]/1000</f>
        <v>3.7834221999999995E-11</v>
      </c>
      <c r="F1508" t="s">
        <v>11563</v>
      </c>
      <c r="G1508" t="s">
        <v>2778</v>
      </c>
      <c r="H1508" s="3">
        <v>2.4701544445164699E-12</v>
      </c>
      <c r="I1508">
        <f>_xlfn.XLOOKUP(b2b3[[#This Row],[rxn]],mfs[rxn],mfs[flux_scaled],0)</f>
        <v>2.4701543999999999E-11</v>
      </c>
      <c r="J1508">
        <f>(b2b3[[#This Row],[flux]]-b2b3[[#This Row],[flux in mfs]])/b2b3[[#This Row],[flux]]</f>
        <v>-8.9999998197826443</v>
      </c>
      <c r="K1508">
        <f>ABS(b2b3[[#This Row],[(mfs - b2+b3) / mfs]])</f>
        <v>8.9999998197826443</v>
      </c>
      <c r="L1508" t="b">
        <f>_xlfn.TEXTAFTER(b2b3[[#This Row],[rxn]],"-",-1)="SPONT"</f>
        <v>0</v>
      </c>
      <c r="M1508" t="str">
        <f>_xlfn.TEXTAFTER(b2b3[[#This Row],[rxn]],"-",-1)</f>
        <v>rt0671</v>
      </c>
      <c r="N1508">
        <f>_xlfn.XLOOKUP("'PRO-"&amp;b2b3[[#This Row],[enz]]&amp;"'",'[1]Sheet2 (2)'!$A:$A,'[1]Sheet2 (2)'!$B:$B,"")</f>
        <v>1</v>
      </c>
      <c r="O1508">
        <f>IFERROR(_xlfn.XLOOKUP(b2b3[[#This Row],[Column2]],Table17[[#This Row],[rxn-no-enz]],Table17[[#This Row],[flux]],0),0)</f>
        <v>3.2099206999999999E-11</v>
      </c>
      <c r="P1508" t="str">
        <f>_xlfn.TEXTBEFORE(b2b3[[#This Row],[rxn]],"-",-1,,,"")</f>
        <v>PROSYN</v>
      </c>
    </row>
    <row r="1509" spans="1:16" ht="17" x14ac:dyDescent="0.25">
      <c r="A1509" s="1" t="s">
        <v>12082</v>
      </c>
      <c r="B1509" s="1" t="s">
        <v>2778</v>
      </c>
      <c r="C1509" s="1">
        <v>5.8252816999999997E-8</v>
      </c>
      <c r="D1509" s="1">
        <f>mfs[[#This Row],[flux]]/1000</f>
        <v>5.8252816999999997E-11</v>
      </c>
      <c r="F1509" t="s">
        <v>11564</v>
      </c>
      <c r="G1509" t="s">
        <v>2778</v>
      </c>
      <c r="H1509" s="3">
        <v>2.0608438020765502E-12</v>
      </c>
      <c r="I1509">
        <f>_xlfn.XLOOKUP(b2b3[[#This Row],[rxn]],mfs[rxn],mfs[flux_scaled],0)</f>
        <v>2.0608438E-11</v>
      </c>
      <c r="J1509">
        <f>(b2b3[[#This Row],[flux]]-b2b3[[#This Row],[flux in mfs]])/b2b3[[#This Row],[flux]]</f>
        <v>-8.9999999899237864</v>
      </c>
      <c r="K1509">
        <f>ABS(b2b3[[#This Row],[(mfs - b2+b3) / mfs]])</f>
        <v>8.9999999899237864</v>
      </c>
      <c r="L1509" t="b">
        <f>_xlfn.TEXTAFTER(b2b3[[#This Row],[rxn]],"-",-1)="SPONT"</f>
        <v>0</v>
      </c>
      <c r="M1509" t="str">
        <f>_xlfn.TEXTAFTER(b2b3[[#This Row],[rxn]],"-",-1)</f>
        <v>rt0682</v>
      </c>
      <c r="N1509">
        <f>_xlfn.XLOOKUP("'PRO-"&amp;b2b3[[#This Row],[enz]]&amp;"'",'[1]Sheet2 (2)'!$A:$A,'[1]Sheet2 (2)'!$B:$B,"")</f>
        <v>1</v>
      </c>
      <c r="O1509">
        <f>IFERROR(_xlfn.XLOOKUP(b2b3[[#This Row],[Column2]],Table17[[#This Row],[rxn-no-enz]],Table17[[#This Row],[flux]],0),0)</f>
        <v>1.4737901499999999E-10</v>
      </c>
      <c r="P1509" t="str">
        <f>_xlfn.TEXTBEFORE(b2b3[[#This Row],[rxn]],"-",-1,,,"")</f>
        <v>PROSYN</v>
      </c>
    </row>
    <row r="1510" spans="1:16" ht="17" x14ac:dyDescent="0.25">
      <c r="A1510" s="1" t="s">
        <v>12083</v>
      </c>
      <c r="B1510" s="1" t="s">
        <v>2778</v>
      </c>
      <c r="C1510" s="1">
        <v>1.2545690500000001E-7</v>
      </c>
      <c r="D1510" s="1">
        <f>mfs[[#This Row],[flux]]/1000</f>
        <v>1.2545690500000002E-10</v>
      </c>
      <c r="F1510" t="s">
        <v>11565</v>
      </c>
      <c r="G1510" t="s">
        <v>2778</v>
      </c>
      <c r="H1510" s="3">
        <v>2.29306327811209E-11</v>
      </c>
      <c r="I1510">
        <f>_xlfn.XLOOKUP(b2b3[[#This Row],[rxn]],mfs[rxn],mfs[flux_scaled],0)</f>
        <v>2.2930632800000001E-10</v>
      </c>
      <c r="J1510">
        <f>(b2b3[[#This Row],[flux]]-b2b3[[#This Row],[flux in mfs]])/b2b3[[#This Row],[flux]]</f>
        <v>-9.0000000082331351</v>
      </c>
      <c r="K1510">
        <f>ABS(b2b3[[#This Row],[(mfs - b2+b3) / mfs]])</f>
        <v>9.0000000082331351</v>
      </c>
      <c r="L1510" t="b">
        <f>_xlfn.TEXTAFTER(b2b3[[#This Row],[rxn]],"-",-1)="SPONT"</f>
        <v>0</v>
      </c>
      <c r="M1510" t="str">
        <f>_xlfn.TEXTAFTER(b2b3[[#This Row],[rxn]],"-",-1)</f>
        <v>rt0697</v>
      </c>
      <c r="N1510">
        <f>_xlfn.XLOOKUP("'PRO-"&amp;b2b3[[#This Row],[enz]]&amp;"'",'[1]Sheet2 (2)'!$A:$A,'[1]Sheet2 (2)'!$B:$B,"")</f>
        <v>1</v>
      </c>
      <c r="O1510">
        <f>IFERROR(_xlfn.XLOOKUP(b2b3[[#This Row],[Column2]],Table17[[#This Row],[rxn-no-enz]],Table17[[#This Row],[flux]],0),0)</f>
        <v>2.5202736599999899E-9</v>
      </c>
      <c r="P1510" t="str">
        <f>_xlfn.TEXTBEFORE(b2b3[[#This Row],[rxn]],"-",-1,,,"")</f>
        <v>PROSYN</v>
      </c>
    </row>
    <row r="1511" spans="1:16" ht="17" x14ac:dyDescent="0.25">
      <c r="A1511" s="1" t="s">
        <v>4556</v>
      </c>
      <c r="B1511" s="1" t="s">
        <v>2778</v>
      </c>
      <c r="C1511" s="1">
        <v>2.4850056899999998E-7</v>
      </c>
      <c r="D1511" s="1">
        <f>mfs[[#This Row],[flux]]/1000</f>
        <v>2.4850056899999998E-10</v>
      </c>
      <c r="F1511" t="s">
        <v>4255</v>
      </c>
      <c r="G1511" t="s">
        <v>2778</v>
      </c>
      <c r="H1511" s="3">
        <v>3.1887947813258203E-11</v>
      </c>
      <c r="I1511">
        <f>_xlfn.XLOOKUP(b2b3[[#This Row],[rxn]],mfs[rxn],mfs[flux_scaled],0)</f>
        <v>3.1887947800000001E-10</v>
      </c>
      <c r="J1511">
        <f>(b2b3[[#This Row],[flux]]-b2b3[[#This Row],[flux in mfs]])/b2b3[[#This Row],[flux]]</f>
        <v>-8.9999999958422539</v>
      </c>
      <c r="K1511">
        <f>ABS(b2b3[[#This Row],[(mfs - b2+b3) / mfs]])</f>
        <v>8.9999999958422539</v>
      </c>
      <c r="L1511" t="b">
        <f>_xlfn.TEXTAFTER(b2b3[[#This Row],[rxn]],"-",-1)="SPONT"</f>
        <v>0</v>
      </c>
      <c r="M1511" t="str">
        <f>_xlfn.TEXTAFTER(b2b3[[#This Row],[rxn]],"-",-1)</f>
        <v>rt0711</v>
      </c>
      <c r="N1511">
        <f>_xlfn.XLOOKUP("'PRO-"&amp;b2b3[[#This Row],[enz]]&amp;"'",'[1]Sheet2 (2)'!$A:$A,'[1]Sheet2 (2)'!$B:$B,"")</f>
        <v>1</v>
      </c>
      <c r="O1511">
        <f>IFERROR(_xlfn.XLOOKUP(b2b3[[#This Row],[Column2]],Table17[[#This Row],[rxn-no-enz]],Table17[[#This Row],[flux]],0),0)</f>
        <v>6.057205504E-9</v>
      </c>
      <c r="P1511" t="str">
        <f>_xlfn.TEXTBEFORE(b2b3[[#This Row],[rxn]],"-",-1,,,"")</f>
        <v>PROSYN</v>
      </c>
    </row>
    <row r="1512" spans="1:16" ht="17" x14ac:dyDescent="0.25">
      <c r="A1512" s="1" t="s">
        <v>12084</v>
      </c>
      <c r="B1512" s="1" t="s">
        <v>2778</v>
      </c>
      <c r="C1512" s="1">
        <v>1.1339620000000001E-9</v>
      </c>
      <c r="D1512" s="1">
        <f>mfs[[#This Row],[flux]]/1000</f>
        <v>1.1339620000000001E-12</v>
      </c>
      <c r="F1512" t="s">
        <v>11566</v>
      </c>
      <c r="G1512" t="s">
        <v>2778</v>
      </c>
      <c r="H1512" s="3">
        <v>1.36886739943706E-10</v>
      </c>
      <c r="I1512">
        <f>_xlfn.XLOOKUP(b2b3[[#This Row],[rxn]],mfs[rxn],mfs[flux_scaled],0)</f>
        <v>1.3688673989999999E-9</v>
      </c>
      <c r="J1512">
        <f>(b2b3[[#This Row],[flux]]-b2b3[[#This Row],[flux in mfs]])/b2b3[[#This Row],[flux]]</f>
        <v>-8.9999999968071407</v>
      </c>
      <c r="K1512">
        <f>ABS(b2b3[[#This Row],[(mfs - b2+b3) / mfs]])</f>
        <v>8.9999999968071407</v>
      </c>
      <c r="L1512" t="b">
        <f>_xlfn.TEXTAFTER(b2b3[[#This Row],[rxn]],"-",-1)="SPONT"</f>
        <v>0</v>
      </c>
      <c r="M1512" t="str">
        <f>_xlfn.TEXTAFTER(b2b3[[#This Row],[rxn]],"-",-1)</f>
        <v>rt0712</v>
      </c>
      <c r="N1512" t="str">
        <f>_xlfn.XLOOKUP("'PRO-"&amp;b2b3[[#This Row],[enz]]&amp;"'",'[1]Sheet2 (2)'!$A:$A,'[1]Sheet2 (2)'!$B:$B,"")</f>
        <v/>
      </c>
      <c r="O1512">
        <f>IFERROR(_xlfn.XLOOKUP(b2b3[[#This Row],[Column2]],Table17[[#This Row],[rxn-no-enz]],Table17[[#This Row],[flux]],0),0)</f>
        <v>1.4921147009999999E-9</v>
      </c>
      <c r="P1512" t="str">
        <f>_xlfn.TEXTBEFORE(b2b3[[#This Row],[rxn]],"-",-1,,,"")</f>
        <v>PROSYN</v>
      </c>
    </row>
    <row r="1513" spans="1:16" ht="17" x14ac:dyDescent="0.25">
      <c r="A1513" s="1" t="s">
        <v>12085</v>
      </c>
      <c r="B1513" s="1" t="s">
        <v>2778</v>
      </c>
      <c r="C1513" s="1">
        <v>1.08037758E-7</v>
      </c>
      <c r="D1513" s="1">
        <f>mfs[[#This Row],[flux]]/1000</f>
        <v>1.0803775799999999E-10</v>
      </c>
      <c r="F1513" t="s">
        <v>4256</v>
      </c>
      <c r="G1513" t="s">
        <v>2778</v>
      </c>
      <c r="H1513" s="3">
        <v>1.2421680483734101E-11</v>
      </c>
      <c r="I1513">
        <f>_xlfn.XLOOKUP(b2b3[[#This Row],[rxn]],mfs[rxn],mfs[flux_scaled],0)</f>
        <v>1.24216805E-10</v>
      </c>
      <c r="J1513">
        <f>(b2b3[[#This Row],[flux]]-b2b3[[#This Row],[flux in mfs]])/b2b3[[#This Row],[flux]]</f>
        <v>-9.0000000130947644</v>
      </c>
      <c r="K1513">
        <f>ABS(b2b3[[#This Row],[(mfs - b2+b3) / mfs]])</f>
        <v>9.0000000130947644</v>
      </c>
      <c r="L1513" t="b">
        <f>_xlfn.TEXTAFTER(b2b3[[#This Row],[rxn]],"-",-1)="SPONT"</f>
        <v>0</v>
      </c>
      <c r="M1513" t="str">
        <f>_xlfn.TEXTAFTER(b2b3[[#This Row],[rxn]],"-",-1)</f>
        <v>rt0716</v>
      </c>
      <c r="N1513">
        <f>_xlfn.XLOOKUP("'PRO-"&amp;b2b3[[#This Row],[enz]]&amp;"'",'[1]Sheet2 (2)'!$A:$A,'[1]Sheet2 (2)'!$B:$B,"")</f>
        <v>1</v>
      </c>
      <c r="O1513">
        <f>IFERROR(_xlfn.XLOOKUP(b2b3[[#This Row],[Column2]],Table17[[#This Row],[rxn-no-enz]],Table17[[#This Row],[flux]],0),0)</f>
        <v>7.0926022799999999E-10</v>
      </c>
      <c r="P1513" t="str">
        <f>_xlfn.TEXTBEFORE(b2b3[[#This Row],[rxn]],"-",-1,,,"")</f>
        <v>PROSYN</v>
      </c>
    </row>
    <row r="1514" spans="1:16" ht="17" x14ac:dyDescent="0.25">
      <c r="A1514" s="1" t="s">
        <v>12086</v>
      </c>
      <c r="B1514" s="1" t="s">
        <v>2778</v>
      </c>
      <c r="C1514" s="1">
        <v>3.7446884999999997E-8</v>
      </c>
      <c r="D1514" s="1">
        <f>mfs[[#This Row],[flux]]/1000</f>
        <v>3.7446884999999996E-11</v>
      </c>
      <c r="F1514" t="s">
        <v>11567</v>
      </c>
      <c r="G1514" t="s">
        <v>2778</v>
      </c>
      <c r="H1514" s="3">
        <v>3.7991851610514498E-11</v>
      </c>
      <c r="I1514">
        <f>_xlfn.XLOOKUP(b2b3[[#This Row],[rxn]],mfs[rxn],mfs[flux_scaled],0)</f>
        <v>3.7991851600000001E-10</v>
      </c>
      <c r="J1514">
        <f>(b2b3[[#This Row],[flux]]-b2b3[[#This Row],[flux in mfs]])/b2b3[[#This Row],[flux]]</f>
        <v>-8.9999999972324325</v>
      </c>
      <c r="K1514">
        <f>ABS(b2b3[[#This Row],[(mfs - b2+b3) / mfs]])</f>
        <v>8.9999999972324325</v>
      </c>
      <c r="L1514" t="b">
        <f>_xlfn.TEXTAFTER(b2b3[[#This Row],[rxn]],"-",-1)="SPONT"</f>
        <v>0</v>
      </c>
      <c r="M1514" t="str">
        <f>_xlfn.TEXTAFTER(b2b3[[#This Row],[rxn]],"-",-1)</f>
        <v>rt0717</v>
      </c>
      <c r="N1514">
        <f>_xlfn.XLOOKUP("'PRO-"&amp;b2b3[[#This Row],[enz]]&amp;"'",'[1]Sheet2 (2)'!$A:$A,'[1]Sheet2 (2)'!$B:$B,"")</f>
        <v>1</v>
      </c>
      <c r="O1514">
        <f>IFERROR(_xlfn.XLOOKUP(b2b3[[#This Row],[Column2]],Table17[[#This Row],[rxn-no-enz]],Table17[[#This Row],[flux]],0),0)</f>
        <v>8.6554097999999898E-11</v>
      </c>
      <c r="P1514" t="str">
        <f>_xlfn.TEXTBEFORE(b2b3[[#This Row],[rxn]],"-",-1,,,"")</f>
        <v>PROSYN</v>
      </c>
    </row>
    <row r="1515" spans="1:16" ht="17" x14ac:dyDescent="0.25">
      <c r="A1515" s="1" t="s">
        <v>4557</v>
      </c>
      <c r="B1515" s="1" t="s">
        <v>2778</v>
      </c>
      <c r="C1515" s="1">
        <v>1.5630434899999999E-7</v>
      </c>
      <c r="D1515" s="1">
        <f>mfs[[#This Row],[flux]]/1000</f>
        <v>1.5630434899999999E-10</v>
      </c>
      <c r="F1515" t="s">
        <v>11568</v>
      </c>
      <c r="G1515" t="s">
        <v>2778</v>
      </c>
      <c r="H1515" s="3">
        <v>2.93997000254068E-12</v>
      </c>
      <c r="I1515">
        <f>_xlfn.XLOOKUP(b2b3[[#This Row],[rxn]],mfs[rxn],mfs[flux_scaled],0)</f>
        <v>2.9399699999999998E-11</v>
      </c>
      <c r="J1515">
        <f>(b2b3[[#This Row],[flux]]-b2b3[[#This Row],[flux in mfs]])/b2b3[[#This Row],[flux]]</f>
        <v>-8.999999991358143</v>
      </c>
      <c r="K1515">
        <f>ABS(b2b3[[#This Row],[(mfs - b2+b3) / mfs]])</f>
        <v>8.999999991358143</v>
      </c>
      <c r="L1515" t="b">
        <f>_xlfn.TEXTAFTER(b2b3[[#This Row],[rxn]],"-",-1)="SPONT"</f>
        <v>0</v>
      </c>
      <c r="M1515" t="str">
        <f>_xlfn.TEXTAFTER(b2b3[[#This Row],[rxn]],"-",-1)</f>
        <v>rt0720</v>
      </c>
      <c r="N1515">
        <f>_xlfn.XLOOKUP("'PRO-"&amp;b2b3[[#This Row],[enz]]&amp;"'",'[1]Sheet2 (2)'!$A:$A,'[1]Sheet2 (2)'!$B:$B,"")</f>
        <v>1</v>
      </c>
      <c r="O1515">
        <f>IFERROR(_xlfn.XLOOKUP(b2b3[[#This Row],[Column2]],Table17[[#This Row],[rxn-no-enz]],Table17[[#This Row],[flux]],0),0)</f>
        <v>1.4108743648999999E-8</v>
      </c>
      <c r="P1515" t="str">
        <f>_xlfn.TEXTBEFORE(b2b3[[#This Row],[rxn]],"-",-1,,,"")</f>
        <v>PROSYN</v>
      </c>
    </row>
    <row r="1516" spans="1:16" ht="17" x14ac:dyDescent="0.25">
      <c r="A1516" s="1" t="s">
        <v>4558</v>
      </c>
      <c r="B1516" s="1" t="s">
        <v>2778</v>
      </c>
      <c r="C1516" s="1">
        <v>2.2840778199999999E-7</v>
      </c>
      <c r="D1516" s="1">
        <f>mfs[[#This Row],[flux]]/1000</f>
        <v>2.2840778199999999E-10</v>
      </c>
      <c r="F1516" t="s">
        <v>11569</v>
      </c>
      <c r="G1516" t="s">
        <v>2778</v>
      </c>
      <c r="H1516" s="3">
        <v>7.7306726719428198E-13</v>
      </c>
      <c r="I1516">
        <f>_xlfn.XLOOKUP(b2b3[[#This Row],[rxn]],mfs[rxn],mfs[flux_scaled],0)</f>
        <v>7.7306729999999995E-12</v>
      </c>
      <c r="J1516">
        <f>(b2b3[[#This Row],[flux]]-b2b3[[#This Row],[flux in mfs]])/b2b3[[#This Row],[flux]]</f>
        <v>-9.0000004243578715</v>
      </c>
      <c r="K1516">
        <f>ABS(b2b3[[#This Row],[(mfs - b2+b3) / mfs]])</f>
        <v>9.0000004243578715</v>
      </c>
      <c r="L1516" t="b">
        <f>_xlfn.TEXTAFTER(b2b3[[#This Row],[rxn]],"-",-1)="SPONT"</f>
        <v>0</v>
      </c>
      <c r="M1516" t="str">
        <f>_xlfn.TEXTAFTER(b2b3[[#This Row],[rxn]],"-",-1)</f>
        <v>rt0745</v>
      </c>
      <c r="N1516">
        <f>_xlfn.XLOOKUP("'PRO-"&amp;b2b3[[#This Row],[enz]]&amp;"'",'[1]Sheet2 (2)'!$A:$A,'[1]Sheet2 (2)'!$B:$B,"")</f>
        <v>1</v>
      </c>
      <c r="O1516">
        <f>IFERROR(_xlfn.XLOOKUP(b2b3[[#This Row],[Column2]],Table17[[#This Row],[rxn-no-enz]],Table17[[#This Row],[flux]],0),0)</f>
        <v>3.4025903010000002E-9</v>
      </c>
      <c r="P1516" t="str">
        <f>_xlfn.TEXTBEFORE(b2b3[[#This Row],[rxn]],"-",-1,,,"")</f>
        <v>PROSYN</v>
      </c>
    </row>
    <row r="1517" spans="1:16" ht="17" x14ac:dyDescent="0.25">
      <c r="A1517" s="1" t="s">
        <v>4559</v>
      </c>
      <c r="B1517" s="1" t="s">
        <v>2778</v>
      </c>
      <c r="C1517" s="1">
        <v>2.5728262200000002E-7</v>
      </c>
      <c r="D1517" s="1">
        <f>mfs[[#This Row],[flux]]/1000</f>
        <v>2.5728262200000004E-10</v>
      </c>
      <c r="F1517" t="s">
        <v>11570</v>
      </c>
      <c r="G1517" t="s">
        <v>2778</v>
      </c>
      <c r="H1517" s="3">
        <v>2.31435049567217E-12</v>
      </c>
      <c r="I1517">
        <f>_xlfn.XLOOKUP(b2b3[[#This Row],[rxn]],mfs[rxn],mfs[flux_scaled],0)</f>
        <v>2.3143505000000001E-11</v>
      </c>
      <c r="J1517">
        <f>(b2b3[[#This Row],[flux]]-b2b3[[#This Row],[flux in mfs]])/b2b3[[#This Row],[flux]]</f>
        <v>-9.0000000186999767</v>
      </c>
      <c r="K1517">
        <f>ABS(b2b3[[#This Row],[(mfs - b2+b3) / mfs]])</f>
        <v>9.0000000186999767</v>
      </c>
      <c r="L1517" t="b">
        <f>_xlfn.TEXTAFTER(b2b3[[#This Row],[rxn]],"-",-1)="SPONT"</f>
        <v>0</v>
      </c>
      <c r="M1517" t="str">
        <f>_xlfn.TEXTAFTER(b2b3[[#This Row],[rxn]],"-",-1)</f>
        <v>rt0757</v>
      </c>
      <c r="N1517">
        <f>_xlfn.XLOOKUP("'PRO-"&amp;b2b3[[#This Row],[enz]]&amp;"'",'[1]Sheet2 (2)'!$A:$A,'[1]Sheet2 (2)'!$B:$B,"")</f>
        <v>1</v>
      </c>
      <c r="O1517">
        <f>IFERROR(_xlfn.XLOOKUP(b2b3[[#This Row],[Column2]],Table17[[#This Row],[rxn-no-enz]],Table17[[#This Row],[flux]],0),0)</f>
        <v>1.5092955770000001E-9</v>
      </c>
      <c r="P1517" t="str">
        <f>_xlfn.TEXTBEFORE(b2b3[[#This Row],[rxn]],"-",-1,,,"")</f>
        <v>PROSYN</v>
      </c>
    </row>
    <row r="1518" spans="1:16" ht="17" x14ac:dyDescent="0.25">
      <c r="A1518" s="1" t="s">
        <v>12087</v>
      </c>
      <c r="B1518" s="1" t="s">
        <v>2778</v>
      </c>
      <c r="C1518" s="1">
        <v>6.1084055999999998E-8</v>
      </c>
      <c r="D1518" s="1">
        <f>mfs[[#This Row],[flux]]/1000</f>
        <v>6.1084055999999999E-11</v>
      </c>
      <c r="F1518" t="s">
        <v>11571</v>
      </c>
      <c r="G1518" t="s">
        <v>2778</v>
      </c>
      <c r="H1518" s="3">
        <v>7.4490084305120903E-10</v>
      </c>
      <c r="I1518">
        <f>_xlfn.XLOOKUP(b2b3[[#This Row],[rxn]],mfs[rxn],mfs[flux_scaled],0)</f>
        <v>7.4490084310000001E-9</v>
      </c>
      <c r="J1518">
        <f>(b2b3[[#This Row],[flux]]-b2b3[[#This Row],[flux in mfs]])/b2b3[[#This Row],[flux]]</f>
        <v>-9.0000000006549996</v>
      </c>
      <c r="K1518">
        <f>ABS(b2b3[[#This Row],[(mfs - b2+b3) / mfs]])</f>
        <v>9.0000000006549996</v>
      </c>
      <c r="L1518" t="b">
        <f>_xlfn.TEXTAFTER(b2b3[[#This Row],[rxn]],"-",-1)="SPONT"</f>
        <v>0</v>
      </c>
      <c r="M1518" t="str">
        <f>_xlfn.TEXTAFTER(b2b3[[#This Row],[rxn]],"-",-1)</f>
        <v>rt0767</v>
      </c>
      <c r="N1518">
        <f>_xlfn.XLOOKUP("'PRO-"&amp;b2b3[[#This Row],[enz]]&amp;"'",'[1]Sheet2 (2)'!$A:$A,'[1]Sheet2 (2)'!$B:$B,"")</f>
        <v>1</v>
      </c>
      <c r="O1518">
        <f>IFERROR(_xlfn.XLOOKUP(b2b3[[#This Row],[Column2]],Table17[[#This Row],[rxn-no-enz]],Table17[[#This Row],[flux]],0),0)</f>
        <v>8.6049066000000006E-11</v>
      </c>
      <c r="P1518" t="str">
        <f>_xlfn.TEXTBEFORE(b2b3[[#This Row],[rxn]],"-",-1,,,"")</f>
        <v>PROSYN</v>
      </c>
    </row>
    <row r="1519" spans="1:16" ht="17" x14ac:dyDescent="0.25">
      <c r="A1519" s="1" t="s">
        <v>4560</v>
      </c>
      <c r="B1519" s="1" t="s">
        <v>2778</v>
      </c>
      <c r="C1519" s="1">
        <v>1.0576863E-8</v>
      </c>
      <c r="D1519" s="1">
        <f>mfs[[#This Row],[flux]]/1000</f>
        <v>1.0576863000000001E-11</v>
      </c>
      <c r="F1519" t="s">
        <v>11572</v>
      </c>
      <c r="G1519" t="s">
        <v>2778</v>
      </c>
      <c r="H1519" s="3">
        <v>1.9069637424871501E-11</v>
      </c>
      <c r="I1519">
        <f>_xlfn.XLOOKUP(b2b3[[#This Row],[rxn]],mfs[rxn],mfs[flux_scaled],0)</f>
        <v>1.9069637400000001E-10</v>
      </c>
      <c r="J1519">
        <f>(b2b3[[#This Row],[flux]]-b2b3[[#This Row],[flux in mfs]])/b2b3[[#This Row],[flux]]</f>
        <v>-8.9999999869575387</v>
      </c>
      <c r="K1519">
        <f>ABS(b2b3[[#This Row],[(mfs - b2+b3) / mfs]])</f>
        <v>8.9999999869575387</v>
      </c>
      <c r="L1519" t="b">
        <f>_xlfn.TEXTAFTER(b2b3[[#This Row],[rxn]],"-",-1)="SPONT"</f>
        <v>0</v>
      </c>
      <c r="M1519" t="str">
        <f>_xlfn.TEXTAFTER(b2b3[[#This Row],[rxn]],"-",-1)</f>
        <v>rt0769</v>
      </c>
      <c r="N1519">
        <f>_xlfn.XLOOKUP("'PRO-"&amp;b2b3[[#This Row],[enz]]&amp;"'",'[1]Sheet2 (2)'!$A:$A,'[1]Sheet2 (2)'!$B:$B,"")</f>
        <v>1</v>
      </c>
      <c r="O1519">
        <f>IFERROR(_xlfn.XLOOKUP(b2b3[[#This Row],[Column2]],Table17[[#This Row],[rxn-no-enz]],Table17[[#This Row],[flux]],0),0)</f>
        <v>1.4440339899999999E-10</v>
      </c>
      <c r="P1519" t="str">
        <f>_xlfn.TEXTBEFORE(b2b3[[#This Row],[rxn]],"-",-1,,,"")</f>
        <v>PROSYN</v>
      </c>
    </row>
    <row r="1520" spans="1:16" ht="17" x14ac:dyDescent="0.25">
      <c r="A1520" s="1" t="s">
        <v>12088</v>
      </c>
      <c r="B1520" s="1" t="s">
        <v>2778</v>
      </c>
      <c r="C1520" s="1">
        <v>1.2256007E-8</v>
      </c>
      <c r="D1520" s="1">
        <f>mfs[[#This Row],[flux]]/1000</f>
        <v>1.2256007E-11</v>
      </c>
      <c r="F1520" t="s">
        <v>4258</v>
      </c>
      <c r="G1520" t="s">
        <v>2778</v>
      </c>
      <c r="H1520" s="3">
        <v>5.3101690023794202E-11</v>
      </c>
      <c r="I1520">
        <f>_xlfn.XLOOKUP(b2b3[[#This Row],[rxn]],mfs[rxn],mfs[flux_scaled],0)</f>
        <v>5.3101689999999993E-10</v>
      </c>
      <c r="J1520">
        <f>(b2b3[[#This Row],[flux]]-b2b3[[#This Row],[flux in mfs]])/b2b3[[#This Row],[flux]]</f>
        <v>-8.9999999955191239</v>
      </c>
      <c r="K1520">
        <f>ABS(b2b3[[#This Row],[(mfs - b2+b3) / mfs]])</f>
        <v>8.9999999955191239</v>
      </c>
      <c r="L1520" t="b">
        <f>_xlfn.TEXTAFTER(b2b3[[#This Row],[rxn]],"-",-1)="SPONT"</f>
        <v>0</v>
      </c>
      <c r="M1520" t="str">
        <f>_xlfn.TEXTAFTER(b2b3[[#This Row],[rxn]],"-",-1)</f>
        <v>rt0797</v>
      </c>
      <c r="N1520">
        <f>_xlfn.XLOOKUP("'PRO-"&amp;b2b3[[#This Row],[enz]]&amp;"'",'[1]Sheet2 (2)'!$A:$A,'[1]Sheet2 (2)'!$B:$B,"")</f>
        <v>4</v>
      </c>
      <c r="O1520">
        <f>IFERROR(_xlfn.XLOOKUP(b2b3[[#This Row],[Column2]],Table17[[#This Row],[rxn-no-enz]],Table17[[#This Row],[flux]],0),0)</f>
        <v>9.8146265000000001E-11</v>
      </c>
      <c r="P1520" t="str">
        <f>_xlfn.TEXTBEFORE(b2b3[[#This Row],[rxn]],"-",-1,,,"")</f>
        <v>PROSYN</v>
      </c>
    </row>
    <row r="1521" spans="1:16" ht="17" x14ac:dyDescent="0.25">
      <c r="A1521" s="1" t="s">
        <v>12089</v>
      </c>
      <c r="B1521" s="1" t="s">
        <v>2778</v>
      </c>
      <c r="C1521" s="1">
        <v>1.2081843559999999E-6</v>
      </c>
      <c r="D1521" s="1">
        <f>mfs[[#This Row],[flux]]/1000</f>
        <v>1.2081843559999999E-9</v>
      </c>
      <c r="F1521" t="s">
        <v>4259</v>
      </c>
      <c r="G1521" t="s">
        <v>2778</v>
      </c>
      <c r="H1521" s="3">
        <v>1.9448107703251099E-11</v>
      </c>
      <c r="I1521">
        <f>_xlfn.XLOOKUP(b2b3[[#This Row],[rxn]],mfs[rxn],mfs[flux_scaled],0)</f>
        <v>1.94481077E-10</v>
      </c>
      <c r="J1521">
        <f>(b2b3[[#This Row],[flux]]-b2b3[[#This Row],[flux in mfs]])/b2b3[[#This Row],[flux]]</f>
        <v>-8.9999999983283221</v>
      </c>
      <c r="K1521">
        <f>ABS(b2b3[[#This Row],[(mfs - b2+b3) / mfs]])</f>
        <v>8.9999999983283221</v>
      </c>
      <c r="L1521" t="b">
        <f>_xlfn.TEXTAFTER(b2b3[[#This Row],[rxn]],"-",-1)="SPONT"</f>
        <v>0</v>
      </c>
      <c r="M1521" t="str">
        <f>_xlfn.TEXTAFTER(b2b3[[#This Row],[rxn]],"-",-1)</f>
        <v>rt0799</v>
      </c>
      <c r="N1521">
        <f>_xlfn.XLOOKUP("'PRO-"&amp;b2b3[[#This Row],[enz]]&amp;"'",'[1]Sheet2 (2)'!$A:$A,'[1]Sheet2 (2)'!$B:$B,"")</f>
        <v>1</v>
      </c>
      <c r="O1521">
        <f>IFERROR(_xlfn.XLOOKUP(b2b3[[#This Row],[Column2]],Table17[[#This Row],[rxn-no-enz]],Table17[[#This Row],[flux]],0),0)</f>
        <v>9.5594384E-11</v>
      </c>
      <c r="P1521" t="str">
        <f>_xlfn.TEXTBEFORE(b2b3[[#This Row],[rxn]],"-",-1,,,"")</f>
        <v>PROSYN</v>
      </c>
    </row>
    <row r="1522" spans="1:16" ht="17" x14ac:dyDescent="0.25">
      <c r="A1522" s="1" t="s">
        <v>13151</v>
      </c>
      <c r="B1522" s="1" t="s">
        <v>2778</v>
      </c>
      <c r="C1522" s="1">
        <v>4.6581320000000001E-8</v>
      </c>
      <c r="D1522" s="1">
        <f>mfs[[#This Row],[flux]]/1000</f>
        <v>4.6581320000000002E-11</v>
      </c>
      <c r="F1522" t="s">
        <v>4260</v>
      </c>
      <c r="G1522" t="s">
        <v>2778</v>
      </c>
      <c r="H1522" s="3">
        <v>2.21633646465425E-10</v>
      </c>
      <c r="I1522">
        <f>_xlfn.XLOOKUP(b2b3[[#This Row],[rxn]],mfs[rxn],mfs[flux_scaled],0)</f>
        <v>2.2163364650000001E-9</v>
      </c>
      <c r="J1522">
        <f>(b2b3[[#This Row],[flux]]-b2b3[[#This Row],[flux in mfs]])/b2b3[[#This Row],[flux]]</f>
        <v>-9.0000000015600072</v>
      </c>
      <c r="K1522">
        <f>ABS(b2b3[[#This Row],[(mfs - b2+b3) / mfs]])</f>
        <v>9.0000000015600072</v>
      </c>
      <c r="L1522" t="b">
        <f>_xlfn.TEXTAFTER(b2b3[[#This Row],[rxn]],"-",-1)="SPONT"</f>
        <v>0</v>
      </c>
      <c r="M1522" t="str">
        <f>_xlfn.TEXTAFTER(b2b3[[#This Row],[rxn]],"-",-1)</f>
        <v>rt0808</v>
      </c>
      <c r="N1522">
        <f>_xlfn.XLOOKUP("'PRO-"&amp;b2b3[[#This Row],[enz]]&amp;"'",'[1]Sheet2 (2)'!$A:$A,'[1]Sheet2 (2)'!$B:$B,"")</f>
        <v>1</v>
      </c>
      <c r="O1522">
        <f>IFERROR(_xlfn.XLOOKUP(b2b3[[#This Row],[Column2]],Table17[[#This Row],[rxn-no-enz]],Table17[[#This Row],[flux]],0),0)</f>
        <v>1.95975208E-10</v>
      </c>
      <c r="P1522" t="str">
        <f>_xlfn.TEXTBEFORE(b2b3[[#This Row],[rxn]],"-",-1,,,"")</f>
        <v>PROSYN</v>
      </c>
    </row>
    <row r="1523" spans="1:16" ht="17" x14ac:dyDescent="0.25">
      <c r="A1523" s="1" t="s">
        <v>4561</v>
      </c>
      <c r="B1523" s="1" t="s">
        <v>2778</v>
      </c>
      <c r="C1523" s="1">
        <v>2.01822E-10</v>
      </c>
      <c r="D1523" s="1">
        <f>mfs[[#This Row],[flux]]/1000</f>
        <v>2.0182200000000001E-13</v>
      </c>
      <c r="F1523" t="s">
        <v>11573</v>
      </c>
      <c r="G1523" t="s">
        <v>2778</v>
      </c>
      <c r="H1523" s="3">
        <v>1.46970860293593E-12</v>
      </c>
      <c r="I1523">
        <f>_xlfn.XLOOKUP(b2b3[[#This Row],[rxn]],mfs[rxn],mfs[flux_scaled],0)</f>
        <v>1.4697086E-11</v>
      </c>
      <c r="J1523">
        <f>(b2b3[[#This Row],[flux]]-b2b3[[#This Row],[flux in mfs]])/b2b3[[#This Row],[flux]]</f>
        <v>-8.9999999800237269</v>
      </c>
      <c r="K1523">
        <f>ABS(b2b3[[#This Row],[(mfs - b2+b3) / mfs]])</f>
        <v>8.9999999800237269</v>
      </c>
      <c r="L1523" t="b">
        <f>_xlfn.TEXTAFTER(b2b3[[#This Row],[rxn]],"-",-1)="SPONT"</f>
        <v>0</v>
      </c>
      <c r="M1523" t="str">
        <f>_xlfn.TEXTAFTER(b2b3[[#This Row],[rxn]],"-",-1)</f>
        <v>rt0812</v>
      </c>
      <c r="N1523">
        <f>_xlfn.XLOOKUP("'PRO-"&amp;b2b3[[#This Row],[enz]]&amp;"'",'[1]Sheet2 (2)'!$A:$A,'[1]Sheet2 (2)'!$B:$B,"")</f>
        <v>1</v>
      </c>
      <c r="O1523">
        <f>IFERROR(_xlfn.XLOOKUP(b2b3[[#This Row],[Column2]],Table17[[#This Row],[rxn-no-enz]],Table17[[#This Row],[flux]],0),0)</f>
        <v>1.7222834460000001E-9</v>
      </c>
      <c r="P1523" t="str">
        <f>_xlfn.TEXTBEFORE(b2b3[[#This Row],[rxn]],"-",-1,,,"")</f>
        <v>PROSYN</v>
      </c>
    </row>
    <row r="1524" spans="1:16" ht="17" x14ac:dyDescent="0.25">
      <c r="A1524" s="1" t="s">
        <v>4562</v>
      </c>
      <c r="B1524" s="1" t="s">
        <v>2778</v>
      </c>
      <c r="C1524" s="1">
        <v>9.1882969999999997E-9</v>
      </c>
      <c r="D1524" s="1">
        <f>mfs[[#This Row],[flux]]/1000</f>
        <v>9.1882970000000002E-12</v>
      </c>
      <c r="F1524" t="s">
        <v>4261</v>
      </c>
      <c r="G1524" t="s">
        <v>2778</v>
      </c>
      <c r="H1524" s="3">
        <v>8.1271407939148697E-11</v>
      </c>
      <c r="I1524">
        <f>_xlfn.XLOOKUP(b2b3[[#This Row],[rxn]],mfs[rxn],mfs[flux_scaled],0)</f>
        <v>8.1271407900000001E-10</v>
      </c>
      <c r="J1524">
        <f>(b2b3[[#This Row],[flux]]-b2b3[[#This Row],[flux in mfs]])/b2b3[[#This Row],[flux]]</f>
        <v>-8.9999999951829679</v>
      </c>
      <c r="K1524">
        <f>ABS(b2b3[[#This Row],[(mfs - b2+b3) / mfs]])</f>
        <v>8.9999999951829679</v>
      </c>
      <c r="L1524" t="b">
        <f>_xlfn.TEXTAFTER(b2b3[[#This Row],[rxn]],"-",-1)="SPONT"</f>
        <v>0</v>
      </c>
      <c r="M1524" t="str">
        <f>_xlfn.TEXTAFTER(b2b3[[#This Row],[rxn]],"-",-1)</f>
        <v>rt0830</v>
      </c>
      <c r="N1524">
        <f>_xlfn.XLOOKUP("'PRO-"&amp;b2b3[[#This Row],[enz]]&amp;"'",'[1]Sheet2 (2)'!$A:$A,'[1]Sheet2 (2)'!$B:$B,"")</f>
        <v>1</v>
      </c>
      <c r="O1524">
        <f>IFERROR(_xlfn.XLOOKUP(b2b3[[#This Row],[Column2]],Table17[[#This Row],[rxn-no-enz]],Table17[[#This Row],[flux]],0),0)</f>
        <v>1.7222834460000001E-9</v>
      </c>
      <c r="P1524" t="str">
        <f>_xlfn.TEXTBEFORE(b2b3[[#This Row],[rxn]],"-",-1,,,"")</f>
        <v>PROSYN</v>
      </c>
    </row>
    <row r="1525" spans="1:16" ht="17" x14ac:dyDescent="0.25">
      <c r="A1525" s="1" t="s">
        <v>4563</v>
      </c>
      <c r="B1525" s="1" t="s">
        <v>2778</v>
      </c>
      <c r="C1525" s="1">
        <v>2.7386928199999999E-7</v>
      </c>
      <c r="D1525" s="1">
        <f>mfs[[#This Row],[flux]]/1000</f>
        <v>2.7386928199999999E-10</v>
      </c>
      <c r="F1525" t="s">
        <v>11574</v>
      </c>
      <c r="G1525" t="s">
        <v>2778</v>
      </c>
      <c r="H1525" s="3">
        <v>1.71979914999203E-11</v>
      </c>
      <c r="I1525">
        <f>_xlfn.XLOOKUP(b2b3[[#This Row],[rxn]],mfs[rxn],mfs[flux_scaled],0)</f>
        <v>1.7197991499999999E-10</v>
      </c>
      <c r="J1525">
        <f>(b2b3[[#This Row],[flux]]-b2b3[[#This Row],[flux in mfs]])/b2b3[[#This Row],[flux]]</f>
        <v>-9.0000000000463434</v>
      </c>
      <c r="K1525">
        <f>ABS(b2b3[[#This Row],[(mfs - b2+b3) / mfs]])</f>
        <v>9.0000000000463434</v>
      </c>
      <c r="L1525" t="b">
        <f>_xlfn.TEXTAFTER(b2b3[[#This Row],[rxn]],"-",-1)="SPONT"</f>
        <v>0</v>
      </c>
      <c r="M1525" t="str">
        <f>_xlfn.TEXTAFTER(b2b3[[#This Row],[rxn]],"-",-1)</f>
        <v>rt0842</v>
      </c>
      <c r="N1525">
        <f>_xlfn.XLOOKUP("'PRO-"&amp;b2b3[[#This Row],[enz]]&amp;"'",'[1]Sheet2 (2)'!$A:$A,'[1]Sheet2 (2)'!$B:$B,"")</f>
        <v>1</v>
      </c>
      <c r="O1525">
        <f>IFERROR(_xlfn.XLOOKUP(b2b3[[#This Row],[Column2]],Table17[[#This Row],[rxn-no-enz]],Table17[[#This Row],[flux]],0),0)</f>
        <v>6.5666859399999997E-10</v>
      </c>
      <c r="P1525" t="str">
        <f>_xlfn.TEXTBEFORE(b2b3[[#This Row],[rxn]],"-",-1,,,"")</f>
        <v>PROSYN</v>
      </c>
    </row>
    <row r="1526" spans="1:16" ht="17" x14ac:dyDescent="0.25">
      <c r="A1526" s="1" t="s">
        <v>12091</v>
      </c>
      <c r="B1526" s="1" t="s">
        <v>2778</v>
      </c>
      <c r="C1526" s="1">
        <v>2.7973213099999998E-7</v>
      </c>
      <c r="D1526" s="1">
        <f>mfs[[#This Row],[flux]]/1000</f>
        <v>2.79732131E-10</v>
      </c>
      <c r="F1526" t="s">
        <v>13293</v>
      </c>
      <c r="G1526" t="s">
        <v>2778</v>
      </c>
      <c r="H1526" s="3">
        <v>8.6774014280187094E-12</v>
      </c>
      <c r="I1526">
        <f>_xlfn.XLOOKUP(b2b3[[#This Row],[rxn]],mfs[rxn],mfs[flux_scaled],0)</f>
        <v>0</v>
      </c>
      <c r="J1526">
        <f>(b2b3[[#This Row],[flux]]-b2b3[[#This Row],[flux in mfs]])/b2b3[[#This Row],[flux]]</f>
        <v>1</v>
      </c>
      <c r="K1526">
        <f>ABS(b2b3[[#This Row],[(mfs - b2+b3) / mfs]])</f>
        <v>1</v>
      </c>
      <c r="L1526" t="b">
        <f>_xlfn.TEXTAFTER(b2b3[[#This Row],[rxn]],"-",-1)="SPONT"</f>
        <v>0</v>
      </c>
      <c r="M1526" t="str">
        <f>_xlfn.TEXTAFTER(b2b3[[#This Row],[rxn]],"-",-1)</f>
        <v>rt0848_m</v>
      </c>
      <c r="N1526">
        <f>_xlfn.XLOOKUP("'PRO-"&amp;b2b3[[#This Row],[enz]]&amp;"'",'[1]Sheet2 (2)'!$A:$A,'[1]Sheet2 (2)'!$B:$B,"")</f>
        <v>1</v>
      </c>
      <c r="O1526">
        <f>IFERROR(_xlfn.XLOOKUP(b2b3[[#This Row],[Column2]],Table17[[#This Row],[rxn-no-enz]],Table17[[#This Row],[flux]],0),0)</f>
        <v>5.9392830239999998E-9</v>
      </c>
      <c r="P1526" t="str">
        <f>_xlfn.TEXTBEFORE(b2b3[[#This Row],[rxn]],"-",-1,,,"")</f>
        <v>PROSYN</v>
      </c>
    </row>
    <row r="1527" spans="1:16" ht="17" x14ac:dyDescent="0.25">
      <c r="A1527" s="1" t="s">
        <v>12093</v>
      </c>
      <c r="B1527" s="1" t="s">
        <v>2778</v>
      </c>
      <c r="C1527" s="1">
        <v>7.9597850999999998E-8</v>
      </c>
      <c r="D1527" s="1">
        <f>mfs[[#This Row],[flux]]/1000</f>
        <v>7.9597850999999995E-11</v>
      </c>
      <c r="F1527" t="s">
        <v>4262</v>
      </c>
      <c r="G1527" t="s">
        <v>2778</v>
      </c>
      <c r="H1527" s="3">
        <v>6.1967570564513299E-11</v>
      </c>
      <c r="I1527">
        <f>_xlfn.XLOOKUP(b2b3[[#This Row],[rxn]],mfs[rxn],mfs[flux_scaled],0)</f>
        <v>6.1967570600000002E-10</v>
      </c>
      <c r="J1527">
        <f>(b2b3[[#This Row],[flux]]-b2b3[[#This Row],[flux in mfs]])/b2b3[[#This Row],[flux]]</f>
        <v>-9.0000000057266565</v>
      </c>
      <c r="K1527">
        <f>ABS(b2b3[[#This Row],[(mfs - b2+b3) / mfs]])</f>
        <v>9.0000000057266565</v>
      </c>
      <c r="L1527" t="b">
        <f>_xlfn.TEXTAFTER(b2b3[[#This Row],[rxn]],"-",-1)="SPONT"</f>
        <v>0</v>
      </c>
      <c r="M1527" t="str">
        <f>_xlfn.TEXTAFTER(b2b3[[#This Row],[rxn]],"-",-1)</f>
        <v>rt0852</v>
      </c>
      <c r="N1527">
        <f>_xlfn.XLOOKUP("'PRO-"&amp;b2b3[[#This Row],[enz]]&amp;"'",'[1]Sheet2 (2)'!$A:$A,'[1]Sheet2 (2)'!$B:$B,"")</f>
        <v>1</v>
      </c>
      <c r="O1527">
        <f>IFERROR(_xlfn.XLOOKUP(b2b3[[#This Row],[Column2]],Table17[[#This Row],[rxn-no-enz]],Table17[[#This Row],[flux]],0),0)</f>
        <v>5.9134949540000001E-9</v>
      </c>
      <c r="P1527" t="str">
        <f>_xlfn.TEXTBEFORE(b2b3[[#This Row],[rxn]],"-",-1,,,"")</f>
        <v>PROSYN</v>
      </c>
    </row>
    <row r="1528" spans="1:16" ht="17" x14ac:dyDescent="0.25">
      <c r="A1528" s="1" t="s">
        <v>4564</v>
      </c>
      <c r="B1528" s="1" t="s">
        <v>2778</v>
      </c>
      <c r="C1528" s="1">
        <v>1.24457149E-7</v>
      </c>
      <c r="D1528" s="1">
        <f>mfs[[#This Row],[flux]]/1000</f>
        <v>1.24457149E-10</v>
      </c>
      <c r="F1528" t="s">
        <v>11576</v>
      </c>
      <c r="G1528" t="s">
        <v>2778</v>
      </c>
      <c r="H1528" s="3">
        <v>3.26495737996084E-12</v>
      </c>
      <c r="I1528">
        <f>_xlfn.XLOOKUP(b2b3[[#This Row],[rxn]],mfs[rxn],mfs[flux_scaled],0)</f>
        <v>3.2649573999999998E-11</v>
      </c>
      <c r="J1528">
        <f>(b2b3[[#This Row],[flux]]-b2b3[[#This Row],[flux in mfs]])/b2b3[[#This Row],[flux]]</f>
        <v>-9.0000000613764826</v>
      </c>
      <c r="K1528">
        <f>ABS(b2b3[[#This Row],[(mfs - b2+b3) / mfs]])</f>
        <v>9.0000000613764826</v>
      </c>
      <c r="L1528" t="b">
        <f>_xlfn.TEXTAFTER(b2b3[[#This Row],[rxn]],"-",-1)="SPONT"</f>
        <v>0</v>
      </c>
      <c r="M1528" t="str">
        <f>_xlfn.TEXTAFTER(b2b3[[#This Row],[rxn]],"-",-1)</f>
        <v>rt0854</v>
      </c>
      <c r="N1528">
        <f>_xlfn.XLOOKUP("'PRO-"&amp;b2b3[[#This Row],[enz]]&amp;"'",'[1]Sheet2 (2)'!$A:$A,'[1]Sheet2 (2)'!$B:$B,"")</f>
        <v>1</v>
      </c>
      <c r="O1528">
        <f>IFERROR(_xlfn.XLOOKUP(b2b3[[#This Row],[Column2]],Table17[[#This Row],[rxn-no-enz]],Table17[[#This Row],[flux]],0),0)</f>
        <v>5.9134949540000001E-9</v>
      </c>
      <c r="P1528" t="str">
        <f>_xlfn.TEXTBEFORE(b2b3[[#This Row],[rxn]],"-",-1,,,"")</f>
        <v>PROSYN</v>
      </c>
    </row>
    <row r="1529" spans="1:16" ht="17" x14ac:dyDescent="0.25">
      <c r="A1529" s="1" t="s">
        <v>4565</v>
      </c>
      <c r="B1529" s="1" t="s">
        <v>2778</v>
      </c>
      <c r="C1529" s="1">
        <v>3.9521901299999998E-7</v>
      </c>
      <c r="D1529" s="1">
        <f>mfs[[#This Row],[flux]]/1000</f>
        <v>3.9521901299999997E-10</v>
      </c>
      <c r="F1529" t="s">
        <v>4263</v>
      </c>
      <c r="G1529" t="s">
        <v>2778</v>
      </c>
      <c r="H1529" s="3">
        <v>8.4614641761088196E-12</v>
      </c>
      <c r="I1529">
        <f>_xlfn.XLOOKUP(b2b3[[#This Row],[rxn]],mfs[rxn],mfs[flux_scaled],0)</f>
        <v>8.461464200000001E-11</v>
      </c>
      <c r="J1529">
        <f>(b2b3[[#This Row],[flux]]-b2b3[[#This Row],[flux in mfs]])/b2b3[[#This Row],[flux]]</f>
        <v>-9.0000000282352808</v>
      </c>
      <c r="K1529">
        <f>ABS(b2b3[[#This Row],[(mfs - b2+b3) / mfs]])</f>
        <v>9.0000000282352808</v>
      </c>
      <c r="L1529" t="b">
        <f>_xlfn.TEXTAFTER(b2b3[[#This Row],[rxn]],"-",-1)="SPONT"</f>
        <v>0</v>
      </c>
      <c r="M1529" t="str">
        <f>_xlfn.TEXTAFTER(b2b3[[#This Row],[rxn]],"-",-1)</f>
        <v>rt0872</v>
      </c>
      <c r="N1529">
        <f>_xlfn.XLOOKUP("'PRO-"&amp;b2b3[[#This Row],[enz]]&amp;"'",'[1]Sheet2 (2)'!$A:$A,'[1]Sheet2 (2)'!$B:$B,"")</f>
        <v>1</v>
      </c>
      <c r="O1529">
        <f>IFERROR(_xlfn.XLOOKUP(b2b3[[#This Row],[Column2]],Table17[[#This Row],[rxn-no-enz]],Table17[[#This Row],[flux]],0),0)</f>
        <v>3.0451889800000002E-10</v>
      </c>
      <c r="P1529" t="str">
        <f>_xlfn.TEXTBEFORE(b2b3[[#This Row],[rxn]],"-",-1,,,"")</f>
        <v>PROSYN</v>
      </c>
    </row>
    <row r="1530" spans="1:16" ht="17" x14ac:dyDescent="0.25">
      <c r="A1530" s="1" t="s">
        <v>4566</v>
      </c>
      <c r="B1530" s="1" t="s">
        <v>2778</v>
      </c>
      <c r="C1530" s="1">
        <v>2.5390418199999999E-7</v>
      </c>
      <c r="D1530" s="1">
        <f>mfs[[#This Row],[flux]]/1000</f>
        <v>2.5390418199999997E-10</v>
      </c>
      <c r="F1530" t="s">
        <v>4264</v>
      </c>
      <c r="G1530" t="s">
        <v>2778</v>
      </c>
      <c r="H1530" s="3">
        <v>1.2235217625806201E-10</v>
      </c>
      <c r="I1530">
        <f>_xlfn.XLOOKUP(b2b3[[#This Row],[rxn]],mfs[rxn],mfs[flux_scaled],0)</f>
        <v>1.2235217630000002E-9</v>
      </c>
      <c r="J1530">
        <f>(b2b3[[#This Row],[flux]]-b2b3[[#This Row],[flux in mfs]])/b2b3[[#This Row],[flux]]</f>
        <v>-9.0000000034276457</v>
      </c>
      <c r="K1530">
        <f>ABS(b2b3[[#This Row],[(mfs - b2+b3) / mfs]])</f>
        <v>9.0000000034276457</v>
      </c>
      <c r="L1530" t="b">
        <f>_xlfn.TEXTAFTER(b2b3[[#This Row],[rxn]],"-",-1)="SPONT"</f>
        <v>0</v>
      </c>
      <c r="M1530" t="str">
        <f>_xlfn.TEXTAFTER(b2b3[[#This Row],[rxn]],"-",-1)</f>
        <v>rt0873</v>
      </c>
      <c r="N1530">
        <f>_xlfn.XLOOKUP("'PRO-"&amp;b2b3[[#This Row],[enz]]&amp;"'",'[1]Sheet2 (2)'!$A:$A,'[1]Sheet2 (2)'!$B:$B,"")</f>
        <v>1</v>
      </c>
      <c r="O1530">
        <f>IFERROR(_xlfn.XLOOKUP(b2b3[[#This Row],[Column2]],Table17[[#This Row],[rxn-no-enz]],Table17[[#This Row],[flux]],0),0)</f>
        <v>2.7114263530000001E-9</v>
      </c>
      <c r="P1530" t="str">
        <f>_xlfn.TEXTBEFORE(b2b3[[#This Row],[rxn]],"-",-1,,,"")</f>
        <v>PROSYN</v>
      </c>
    </row>
    <row r="1531" spans="1:16" ht="17" x14ac:dyDescent="0.25">
      <c r="A1531" s="1" t="s">
        <v>12094</v>
      </c>
      <c r="B1531" s="1" t="s">
        <v>2778</v>
      </c>
      <c r="C1531" s="1">
        <v>3.0824492100000002E-7</v>
      </c>
      <c r="D1531" s="1">
        <f>mfs[[#This Row],[flux]]/1000</f>
        <v>3.08244921E-10</v>
      </c>
      <c r="F1531" t="s">
        <v>4265</v>
      </c>
      <c r="G1531" t="s">
        <v>2778</v>
      </c>
      <c r="H1531" s="3">
        <v>2.25061896996258E-11</v>
      </c>
      <c r="I1531">
        <f>_xlfn.XLOOKUP(b2b3[[#This Row],[rxn]],mfs[rxn],mfs[flux_scaled],0)</f>
        <v>2.25061897E-10</v>
      </c>
      <c r="J1531">
        <f>(b2b3[[#This Row],[flux]]-b2b3[[#This Row],[flux in mfs]])/b2b3[[#This Row],[flux]]</f>
        <v>-9.0000000001662652</v>
      </c>
      <c r="K1531">
        <f>ABS(b2b3[[#This Row],[(mfs - b2+b3) / mfs]])</f>
        <v>9.0000000001662652</v>
      </c>
      <c r="L1531" t="b">
        <f>_xlfn.TEXTAFTER(b2b3[[#This Row],[rxn]],"-",-1)="SPONT"</f>
        <v>0</v>
      </c>
      <c r="M1531" t="str">
        <f>_xlfn.TEXTAFTER(b2b3[[#This Row],[rxn]],"-",-1)</f>
        <v>rt0876</v>
      </c>
      <c r="N1531">
        <f>_xlfn.XLOOKUP("'PRO-"&amp;b2b3[[#This Row],[enz]]&amp;"'",'[1]Sheet2 (2)'!$A:$A,'[1]Sheet2 (2)'!$B:$B,"")</f>
        <v>1</v>
      </c>
      <c r="O1531">
        <f>IFERROR(_xlfn.XLOOKUP(b2b3[[#This Row],[Column2]],Table17[[#This Row],[rxn-no-enz]],Table17[[#This Row],[flux]],0),0)</f>
        <v>1.6609693999999999E-11</v>
      </c>
      <c r="P1531" t="str">
        <f>_xlfn.TEXTBEFORE(b2b3[[#This Row],[rxn]],"-",-1,,,"")</f>
        <v>PROSYN</v>
      </c>
    </row>
    <row r="1532" spans="1:16" ht="17" x14ac:dyDescent="0.25">
      <c r="A1532" s="1" t="s">
        <v>4567</v>
      </c>
      <c r="B1532" s="1" t="s">
        <v>2778</v>
      </c>
      <c r="C1532" s="1">
        <v>7.8052349999999999E-9</v>
      </c>
      <c r="D1532" s="1">
        <f>mfs[[#This Row],[flux]]/1000</f>
        <v>7.8052349999999991E-12</v>
      </c>
      <c r="F1532" t="s">
        <v>11577</v>
      </c>
      <c r="G1532" t="s">
        <v>2778</v>
      </c>
      <c r="H1532" s="3">
        <v>1.8988775201685999E-11</v>
      </c>
      <c r="I1532">
        <f>_xlfn.XLOOKUP(b2b3[[#This Row],[rxn]],mfs[rxn],mfs[flux_scaled],0)</f>
        <v>1.8988775200000002E-10</v>
      </c>
      <c r="J1532">
        <f>(b2b3[[#This Row],[flux]]-b2b3[[#This Row],[flux in mfs]])/b2b3[[#This Row],[flux]]</f>
        <v>-8.9999999991121094</v>
      </c>
      <c r="K1532">
        <f>ABS(b2b3[[#This Row],[(mfs - b2+b3) / mfs]])</f>
        <v>8.9999999991121094</v>
      </c>
      <c r="L1532" t="b">
        <f>_xlfn.TEXTAFTER(b2b3[[#This Row],[rxn]],"-",-1)="SPONT"</f>
        <v>0</v>
      </c>
      <c r="M1532" t="str">
        <f>_xlfn.TEXTAFTER(b2b3[[#This Row],[rxn]],"-",-1)</f>
        <v>rt0882</v>
      </c>
      <c r="N1532">
        <f>_xlfn.XLOOKUP("'PRO-"&amp;b2b3[[#This Row],[enz]]&amp;"'",'[1]Sheet2 (2)'!$A:$A,'[1]Sheet2 (2)'!$B:$B,"")</f>
        <v>2</v>
      </c>
      <c r="O1532">
        <f>IFERROR(_xlfn.XLOOKUP(b2b3[[#This Row],[Column2]],Table17[[#This Row],[rxn-no-enz]],Table17[[#This Row],[flux]],0),0)</f>
        <v>2.4093298399999998E-10</v>
      </c>
      <c r="P1532" t="str">
        <f>_xlfn.TEXTBEFORE(b2b3[[#This Row],[rxn]],"-",-1,,,"")</f>
        <v>PROSYN</v>
      </c>
    </row>
    <row r="1533" spans="1:16" ht="17" x14ac:dyDescent="0.25">
      <c r="A1533" s="1" t="s">
        <v>12095</v>
      </c>
      <c r="B1533" s="1" t="s">
        <v>2778</v>
      </c>
      <c r="C1533" s="1">
        <v>6.6511351999999999E-8</v>
      </c>
      <c r="D1533" s="1">
        <f>mfs[[#This Row],[flux]]/1000</f>
        <v>6.6511352000000003E-11</v>
      </c>
      <c r="F1533" t="s">
        <v>4266</v>
      </c>
      <c r="G1533" t="s">
        <v>2778</v>
      </c>
      <c r="H1533" s="3">
        <v>1.8891636821919401E-11</v>
      </c>
      <c r="I1533">
        <f>_xlfn.XLOOKUP(b2b3[[#This Row],[rxn]],mfs[rxn],mfs[flux_scaled],0)</f>
        <v>1.88916368E-10</v>
      </c>
      <c r="J1533">
        <f>(b2b3[[#This Row],[flux]]-b2b3[[#This Row],[flux in mfs]])/b2b3[[#This Row],[flux]]</f>
        <v>-8.999999988397299</v>
      </c>
      <c r="K1533">
        <f>ABS(b2b3[[#This Row],[(mfs - b2+b3) / mfs]])</f>
        <v>8.999999988397299</v>
      </c>
      <c r="L1533" t="b">
        <f>_xlfn.TEXTAFTER(b2b3[[#This Row],[rxn]],"-",-1)="SPONT"</f>
        <v>0</v>
      </c>
      <c r="M1533" t="str">
        <f>_xlfn.TEXTAFTER(b2b3[[#This Row],[rxn]],"-",-1)</f>
        <v>rt0894</v>
      </c>
      <c r="N1533">
        <f>_xlfn.XLOOKUP("'PRO-"&amp;b2b3[[#This Row],[enz]]&amp;"'",'[1]Sheet2 (2)'!$A:$A,'[1]Sheet2 (2)'!$B:$B,"")</f>
        <v>1</v>
      </c>
      <c r="O1533">
        <f>IFERROR(_xlfn.XLOOKUP(b2b3[[#This Row],[Column2]],Table17[[#This Row],[rxn-no-enz]],Table17[[#This Row],[flux]],0),0)</f>
        <v>1.1302685E-10</v>
      </c>
      <c r="P1533" t="str">
        <f>_xlfn.TEXTBEFORE(b2b3[[#This Row],[rxn]],"-",-1,,,"")</f>
        <v>PROSYN</v>
      </c>
    </row>
    <row r="1534" spans="1:16" ht="17" x14ac:dyDescent="0.25">
      <c r="A1534" s="1" t="s">
        <v>12096</v>
      </c>
      <c r="B1534" s="1" t="s">
        <v>2778</v>
      </c>
      <c r="C1534" s="1">
        <v>1.5184373699999999E-7</v>
      </c>
      <c r="D1534" s="1">
        <f>mfs[[#This Row],[flux]]/1000</f>
        <v>1.5184373699999999E-10</v>
      </c>
      <c r="F1534" t="s">
        <v>4267</v>
      </c>
      <c r="G1534" t="s">
        <v>2778</v>
      </c>
      <c r="H1534" s="3">
        <v>2.48599365750528E-12</v>
      </c>
      <c r="I1534">
        <f>_xlfn.XLOOKUP(b2b3[[#This Row],[rxn]],mfs[rxn],mfs[flux_scaled],0)</f>
        <v>2.4859936999999998E-11</v>
      </c>
      <c r="J1534">
        <f>(b2b3[[#This Row],[flux]]-b2b3[[#This Row],[flux in mfs]])/b2b3[[#This Row],[flux]]</f>
        <v>-9.0000001709365574</v>
      </c>
      <c r="K1534">
        <f>ABS(b2b3[[#This Row],[(mfs - b2+b3) / mfs]])</f>
        <v>9.0000001709365574</v>
      </c>
      <c r="L1534" t="b">
        <f>_xlfn.TEXTAFTER(b2b3[[#This Row],[rxn]],"-",-1)="SPONT"</f>
        <v>0</v>
      </c>
      <c r="M1534" t="str">
        <f>_xlfn.TEXTAFTER(b2b3[[#This Row],[rxn]],"-",-1)</f>
        <v>rt0899</v>
      </c>
      <c r="N1534">
        <f>_xlfn.XLOOKUP("'PRO-"&amp;b2b3[[#This Row],[enz]]&amp;"'",'[1]Sheet2 (2)'!$A:$A,'[1]Sheet2 (2)'!$B:$B,"")</f>
        <v>1</v>
      </c>
      <c r="O1534">
        <f>IFERROR(_xlfn.XLOOKUP(b2b3[[#This Row],[Column2]],Table17[[#This Row],[rxn-no-enz]],Table17[[#This Row],[flux]],0),0)</f>
        <v>9.3175089999999998E-12</v>
      </c>
      <c r="P1534" t="str">
        <f>_xlfn.TEXTBEFORE(b2b3[[#This Row],[rxn]],"-",-1,,,"")</f>
        <v>PROSYN</v>
      </c>
    </row>
    <row r="1535" spans="1:16" ht="17" x14ac:dyDescent="0.25">
      <c r="A1535" s="1" t="s">
        <v>12097</v>
      </c>
      <c r="B1535" s="1" t="s">
        <v>2778</v>
      </c>
      <c r="C1535" s="1">
        <v>3.5003120900000001E-7</v>
      </c>
      <c r="D1535" s="1">
        <f>mfs[[#This Row],[flux]]/1000</f>
        <v>3.50031209E-10</v>
      </c>
      <c r="F1535" t="s">
        <v>13333</v>
      </c>
      <c r="G1535" t="s">
        <v>2778</v>
      </c>
      <c r="H1535" s="3">
        <v>2.4233073301050801E-11</v>
      </c>
      <c r="I1535">
        <f>_xlfn.XLOOKUP(b2b3[[#This Row],[rxn]],mfs[rxn],mfs[flux_scaled],0)</f>
        <v>0</v>
      </c>
      <c r="J1535">
        <f>(b2b3[[#This Row],[flux]]-b2b3[[#This Row],[flux in mfs]])/b2b3[[#This Row],[flux]]</f>
        <v>1</v>
      </c>
      <c r="K1535">
        <f>ABS(b2b3[[#This Row],[(mfs - b2+b3) / mfs]])</f>
        <v>1</v>
      </c>
      <c r="L1535" t="b">
        <f>_xlfn.TEXTAFTER(b2b3[[#This Row],[rxn]],"-",-1)="SPONT"</f>
        <v>0</v>
      </c>
      <c r="M1535" t="str">
        <f>_xlfn.TEXTAFTER(b2b3[[#This Row],[rxn]],"-",-1)</f>
        <v>rt0906</v>
      </c>
      <c r="N1535">
        <f>_xlfn.XLOOKUP("'PRO-"&amp;b2b3[[#This Row],[enz]]&amp;"'",'[1]Sheet2 (2)'!$A:$A,'[1]Sheet2 (2)'!$B:$B,"")</f>
        <v>1</v>
      </c>
      <c r="O1535">
        <f>IFERROR(_xlfn.XLOOKUP(b2b3[[#This Row],[Column2]],Table17[[#This Row],[rxn-no-enz]],Table17[[#This Row],[flux]],0),0)</f>
        <v>9.3175089999999998E-12</v>
      </c>
      <c r="P1535" t="str">
        <f>_xlfn.TEXTBEFORE(b2b3[[#This Row],[rxn]],"-",-1,,,"")</f>
        <v>PROSYN</v>
      </c>
    </row>
    <row r="1536" spans="1:16" ht="17" x14ac:dyDescent="0.25">
      <c r="A1536" s="1" t="s">
        <v>12098</v>
      </c>
      <c r="B1536" s="1" t="s">
        <v>2778</v>
      </c>
      <c r="C1536" s="1">
        <v>1.3332418000000001E-8</v>
      </c>
      <c r="D1536" s="1">
        <f>mfs[[#This Row],[flux]]/1000</f>
        <v>1.3332418000000001E-11</v>
      </c>
      <c r="F1536" t="s">
        <v>4268</v>
      </c>
      <c r="G1536" t="s">
        <v>2778</v>
      </c>
      <c r="H1536" s="3">
        <v>1.5780613399728302E-11</v>
      </c>
      <c r="I1536">
        <f>_xlfn.XLOOKUP(b2b3[[#This Row],[rxn]],mfs[rxn],mfs[flux_scaled],0)</f>
        <v>1.5780613399999997E-10</v>
      </c>
      <c r="J1536">
        <f>(b2b3[[#This Row],[flux]]-b2b3[[#This Row],[flux in mfs]])/b2b3[[#This Row],[flux]]</f>
        <v>-9.0000000001721716</v>
      </c>
      <c r="K1536">
        <f>ABS(b2b3[[#This Row],[(mfs - b2+b3) / mfs]])</f>
        <v>9.0000000001721716</v>
      </c>
      <c r="L1536" t="b">
        <f>_xlfn.TEXTAFTER(b2b3[[#This Row],[rxn]],"-",-1)="SPONT"</f>
        <v>0</v>
      </c>
      <c r="M1536" t="str">
        <f>_xlfn.TEXTAFTER(b2b3[[#This Row],[rxn]],"-",-1)</f>
        <v>rt0910</v>
      </c>
      <c r="N1536">
        <f>_xlfn.XLOOKUP("'PRO-"&amp;b2b3[[#This Row],[enz]]&amp;"'",'[1]Sheet2 (2)'!$A:$A,'[1]Sheet2 (2)'!$B:$B,"")</f>
        <v>1</v>
      </c>
      <c r="O1536">
        <f>IFERROR(_xlfn.XLOOKUP(b2b3[[#This Row],[Column2]],Table17[[#This Row],[rxn-no-enz]],Table17[[#This Row],[flux]],0),0)</f>
        <v>1.34310983E-10</v>
      </c>
      <c r="P1536" t="str">
        <f>_xlfn.TEXTBEFORE(b2b3[[#This Row],[rxn]],"-",-1,,,"")</f>
        <v>PROSYN</v>
      </c>
    </row>
    <row r="1537" spans="1:16" ht="17" x14ac:dyDescent="0.25">
      <c r="A1537" s="1" t="s">
        <v>12099</v>
      </c>
      <c r="B1537" s="1" t="s">
        <v>2778</v>
      </c>
      <c r="C1537" s="1">
        <v>8.9650159999999997E-9</v>
      </c>
      <c r="D1537" s="1">
        <f>mfs[[#This Row],[flux]]/1000</f>
        <v>8.9650159999999994E-12</v>
      </c>
      <c r="F1537" t="s">
        <v>4269</v>
      </c>
      <c r="G1537" t="s">
        <v>2778</v>
      </c>
      <c r="H1537" s="3">
        <v>4.5415122913351702E-12</v>
      </c>
      <c r="I1537">
        <f>_xlfn.XLOOKUP(b2b3[[#This Row],[rxn]],mfs[rxn],mfs[flux_scaled],0)</f>
        <v>4.5415123000000005E-11</v>
      </c>
      <c r="J1537">
        <f>(b2b3[[#This Row],[flux]]-b2b3[[#This Row],[flux in mfs]])/b2b3[[#This Row],[flux]]</f>
        <v>-9.0000000190791738</v>
      </c>
      <c r="K1537">
        <f>ABS(b2b3[[#This Row],[(mfs - b2+b3) / mfs]])</f>
        <v>9.0000000190791738</v>
      </c>
      <c r="L1537" t="b">
        <f>_xlfn.TEXTAFTER(b2b3[[#This Row],[rxn]],"-",-1)="SPONT"</f>
        <v>0</v>
      </c>
      <c r="M1537" t="str">
        <f>_xlfn.TEXTAFTER(b2b3[[#This Row],[rxn]],"-",-1)</f>
        <v>rt0915_c</v>
      </c>
      <c r="N1537">
        <f>_xlfn.XLOOKUP("'PRO-"&amp;b2b3[[#This Row],[enz]]&amp;"'",'[1]Sheet2 (2)'!$A:$A,'[1]Sheet2 (2)'!$B:$B,"")</f>
        <v>1</v>
      </c>
      <c r="O1537">
        <f>IFERROR(_xlfn.XLOOKUP(b2b3[[#This Row],[Column2]],Table17[[#This Row],[rxn-no-enz]],Table17[[#This Row],[flux]],0),0)</f>
        <v>2.35183155E-10</v>
      </c>
      <c r="P1537" t="str">
        <f>_xlfn.TEXTBEFORE(b2b3[[#This Row],[rxn]],"-",-1,,,"")</f>
        <v>PROSYN</v>
      </c>
    </row>
    <row r="1538" spans="1:16" ht="17" x14ac:dyDescent="0.25">
      <c r="A1538" s="1" t="s">
        <v>4568</v>
      </c>
      <c r="B1538" s="1" t="s">
        <v>2778</v>
      </c>
      <c r="C1538" s="1">
        <v>3.5455589000000001E-8</v>
      </c>
      <c r="D1538" s="1">
        <f>mfs[[#This Row],[flux]]/1000</f>
        <v>3.5455588999999999E-11</v>
      </c>
      <c r="F1538" t="s">
        <v>4270</v>
      </c>
      <c r="G1538" t="s">
        <v>2778</v>
      </c>
      <c r="H1538" s="3">
        <v>3.7995096113064201E-11</v>
      </c>
      <c r="I1538">
        <f>_xlfn.XLOOKUP(b2b3[[#This Row],[rxn]],mfs[rxn],mfs[flux_scaled],0)</f>
        <v>3.79950961E-10</v>
      </c>
      <c r="J1538">
        <f>(b2b3[[#This Row],[flux]]-b2b3[[#This Row],[flux in mfs]])/b2b3[[#This Row],[flux]]</f>
        <v>-8.9999999965616091</v>
      </c>
      <c r="K1538">
        <f>ABS(b2b3[[#This Row],[(mfs - b2+b3) / mfs]])</f>
        <v>8.9999999965616091</v>
      </c>
      <c r="L1538" t="b">
        <f>_xlfn.TEXTAFTER(b2b3[[#This Row],[rxn]],"-",-1)="SPONT"</f>
        <v>0</v>
      </c>
      <c r="M1538" t="str">
        <f>_xlfn.TEXTAFTER(b2b3[[#This Row],[rxn]],"-",-1)</f>
        <v>rt0930_c</v>
      </c>
      <c r="N1538">
        <f>_xlfn.XLOOKUP("'PRO-"&amp;b2b3[[#This Row],[enz]]&amp;"'",'[1]Sheet2 (2)'!$A:$A,'[1]Sheet2 (2)'!$B:$B,"")</f>
        <v>1</v>
      </c>
      <c r="O1538">
        <f>IFERROR(_xlfn.XLOOKUP(b2b3[[#This Row],[Column2]],Table17[[#This Row],[rxn-no-enz]],Table17[[#This Row],[flux]],0),0)</f>
        <v>3.8189878E-11</v>
      </c>
      <c r="P1538" t="str">
        <f>_xlfn.TEXTBEFORE(b2b3[[#This Row],[rxn]],"-",-1,,,"")</f>
        <v>PROSYN</v>
      </c>
    </row>
    <row r="1539" spans="1:16" ht="17" x14ac:dyDescent="0.25">
      <c r="A1539" s="1" t="s">
        <v>12100</v>
      </c>
      <c r="B1539" s="1" t="s">
        <v>2778</v>
      </c>
      <c r="C1539" s="1">
        <v>1.5561940000000001E-7</v>
      </c>
      <c r="D1539" s="1">
        <f>mfs[[#This Row],[flux]]/1000</f>
        <v>1.5561940000000002E-10</v>
      </c>
      <c r="F1539" t="s">
        <v>4271</v>
      </c>
      <c r="G1539" t="s">
        <v>2778</v>
      </c>
      <c r="H1539" s="3">
        <v>2.2272470838191101E-10</v>
      </c>
      <c r="I1539">
        <f>_xlfn.XLOOKUP(b2b3[[#This Row],[rxn]],mfs[rxn],mfs[flux_scaled],0)</f>
        <v>2.2272470840000001E-9</v>
      </c>
      <c r="J1539">
        <f>(b2b3[[#This Row],[flux]]-b2b3[[#This Row],[flux in mfs]])/b2b3[[#This Row],[flux]]</f>
        <v>-9.0000000008121699</v>
      </c>
      <c r="K1539">
        <f>ABS(b2b3[[#This Row],[(mfs - b2+b3) / mfs]])</f>
        <v>9.0000000008121699</v>
      </c>
      <c r="L1539" t="b">
        <f>_xlfn.TEXTAFTER(b2b3[[#This Row],[rxn]],"-",-1)="SPONT"</f>
        <v>0</v>
      </c>
      <c r="M1539" t="str">
        <f>_xlfn.TEXTAFTER(b2b3[[#This Row],[rxn]],"-",-1)</f>
        <v>rt0932</v>
      </c>
      <c r="N1539">
        <f>_xlfn.XLOOKUP("'PRO-"&amp;b2b3[[#This Row],[enz]]&amp;"'",'[1]Sheet2 (2)'!$A:$A,'[1]Sheet2 (2)'!$B:$B,"")</f>
        <v>1</v>
      </c>
      <c r="O1539">
        <f>IFERROR(_xlfn.XLOOKUP(b2b3[[#This Row],[Column2]],Table17[[#This Row],[rxn-no-enz]],Table17[[#This Row],[flux]],0),0)</f>
        <v>3.8189878E-11</v>
      </c>
      <c r="P1539" t="str">
        <f>_xlfn.TEXTBEFORE(b2b3[[#This Row],[rxn]],"-",-1,,,"")</f>
        <v>PROSYN</v>
      </c>
    </row>
    <row r="1540" spans="1:16" ht="17" x14ac:dyDescent="0.25">
      <c r="A1540" s="1" t="s">
        <v>12101</v>
      </c>
      <c r="B1540" s="1" t="s">
        <v>2778</v>
      </c>
      <c r="C1540" s="1">
        <v>4.953307E-9</v>
      </c>
      <c r="D1540" s="1">
        <f>mfs[[#This Row],[flux]]/1000</f>
        <v>4.9533069999999999E-12</v>
      </c>
      <c r="F1540" t="s">
        <v>11579</v>
      </c>
      <c r="G1540" t="s">
        <v>2778</v>
      </c>
      <c r="H1540" s="3">
        <v>9.1218814830968893E-12</v>
      </c>
      <c r="I1540">
        <f>_xlfn.XLOOKUP(b2b3[[#This Row],[rxn]],mfs[rxn],mfs[flux_scaled],0)</f>
        <v>9.1218814999999991E-11</v>
      </c>
      <c r="J1540">
        <f>(b2b3[[#This Row],[flux]]-b2b3[[#This Row],[flux in mfs]])/b2b3[[#This Row],[flux]]</f>
        <v>-9.0000000185302884</v>
      </c>
      <c r="K1540">
        <f>ABS(b2b3[[#This Row],[(mfs - b2+b3) / mfs]])</f>
        <v>9.0000000185302884</v>
      </c>
      <c r="L1540" t="b">
        <f>_xlfn.TEXTAFTER(b2b3[[#This Row],[rxn]],"-",-1)="SPONT"</f>
        <v>0</v>
      </c>
      <c r="M1540" t="str">
        <f>_xlfn.TEXTAFTER(b2b3[[#This Row],[rxn]],"-",-1)</f>
        <v>rt0947</v>
      </c>
      <c r="N1540">
        <f>_xlfn.XLOOKUP("'PRO-"&amp;b2b3[[#This Row],[enz]]&amp;"'",'[1]Sheet2 (2)'!$A:$A,'[1]Sheet2 (2)'!$B:$B,"")</f>
        <v>1</v>
      </c>
      <c r="O1540">
        <f>IFERROR(_xlfn.XLOOKUP(b2b3[[#This Row],[Column2]],Table17[[#This Row],[rxn-no-enz]],Table17[[#This Row],[flux]],0),0)</f>
        <v>3.8189878E-11</v>
      </c>
      <c r="P1540" t="str">
        <f>_xlfn.TEXTBEFORE(b2b3[[#This Row],[rxn]],"-",-1,,,"")</f>
        <v>PROSYN</v>
      </c>
    </row>
    <row r="1541" spans="1:16" ht="17" x14ac:dyDescent="0.25">
      <c r="A1541" s="1" t="s">
        <v>4569</v>
      </c>
      <c r="B1541" s="1" t="s">
        <v>2778</v>
      </c>
      <c r="C1541" s="1">
        <v>7.6741771600000005E-7</v>
      </c>
      <c r="D1541" s="1">
        <f>mfs[[#This Row],[flux]]/1000</f>
        <v>7.6741771600000002E-10</v>
      </c>
      <c r="F1541" t="s">
        <v>11580</v>
      </c>
      <c r="G1541" t="s">
        <v>2778</v>
      </c>
      <c r="H1541" s="3">
        <v>1.13404017778411E-12</v>
      </c>
      <c r="I1541">
        <f>_xlfn.XLOOKUP(b2b3[[#This Row],[rxn]],mfs[rxn],mfs[flux_scaled],0)</f>
        <v>1.1340402000000001E-11</v>
      </c>
      <c r="J1541">
        <f>(b2b3[[#This Row],[flux]]-b2b3[[#This Row],[flux in mfs]])/b2b3[[#This Row],[flux]]</f>
        <v>-9.0000001959003804</v>
      </c>
      <c r="K1541">
        <f>ABS(b2b3[[#This Row],[(mfs - b2+b3) / mfs]])</f>
        <v>9.0000001959003804</v>
      </c>
      <c r="L1541" t="b">
        <f>_xlfn.TEXTAFTER(b2b3[[#This Row],[rxn]],"-",-1)="SPONT"</f>
        <v>0</v>
      </c>
      <c r="M1541" t="str">
        <f>_xlfn.TEXTAFTER(b2b3[[#This Row],[rxn]],"-",-1)</f>
        <v>rt0958</v>
      </c>
      <c r="N1541">
        <f>_xlfn.XLOOKUP("'PRO-"&amp;b2b3[[#This Row],[enz]]&amp;"'",'[1]Sheet2 (2)'!$A:$A,'[1]Sheet2 (2)'!$B:$B,"")</f>
        <v>1</v>
      </c>
      <c r="O1541">
        <f>IFERROR(_xlfn.XLOOKUP(b2b3[[#This Row],[Column2]],Table17[[#This Row],[rxn-no-enz]],Table17[[#This Row],[flux]],0),0)</f>
        <v>1.9661357599999899E-10</v>
      </c>
      <c r="P1541" t="str">
        <f>_xlfn.TEXTBEFORE(b2b3[[#This Row],[rxn]],"-",-1,,,"")</f>
        <v>PROSYN</v>
      </c>
    </row>
    <row r="1542" spans="1:16" ht="17" x14ac:dyDescent="0.25">
      <c r="A1542" s="1" t="s">
        <v>12102</v>
      </c>
      <c r="B1542" s="1" t="s">
        <v>2778</v>
      </c>
      <c r="C1542" s="1">
        <v>2.4348740599999998E-7</v>
      </c>
      <c r="D1542" s="1">
        <f>mfs[[#This Row],[flux]]/1000</f>
        <v>2.4348740599999997E-10</v>
      </c>
      <c r="F1542" t="s">
        <v>11581</v>
      </c>
      <c r="G1542" t="s">
        <v>2778</v>
      </c>
      <c r="H1542" s="3">
        <v>5.9874601362867199E-11</v>
      </c>
      <c r="I1542">
        <f>_xlfn.XLOOKUP(b2b3[[#This Row],[rxn]],mfs[rxn],mfs[flux_scaled],0)</f>
        <v>5.9874601400000001E-10</v>
      </c>
      <c r="J1542">
        <f>(b2b3[[#This Row],[flux]]-b2b3[[#This Row],[flux in mfs]])/b2b3[[#This Row],[flux]]</f>
        <v>-9.0000000062017627</v>
      </c>
      <c r="K1542">
        <f>ABS(b2b3[[#This Row],[(mfs - b2+b3) / mfs]])</f>
        <v>9.0000000062017627</v>
      </c>
      <c r="L1542" t="b">
        <f>_xlfn.TEXTAFTER(b2b3[[#This Row],[rxn]],"-",-1)="SPONT"</f>
        <v>0</v>
      </c>
      <c r="M1542" t="str">
        <f>_xlfn.TEXTAFTER(b2b3[[#This Row],[rxn]],"-",-1)</f>
        <v>rt0963</v>
      </c>
      <c r="N1542">
        <f>_xlfn.XLOOKUP("'PRO-"&amp;b2b3[[#This Row],[enz]]&amp;"'",'[1]Sheet2 (2)'!$A:$A,'[1]Sheet2 (2)'!$B:$B,"")</f>
        <v>1</v>
      </c>
      <c r="O1542">
        <f>IFERROR(_xlfn.XLOOKUP(b2b3[[#This Row],[Column2]],Table17[[#This Row],[rxn-no-enz]],Table17[[#This Row],[flux]],0),0)</f>
        <v>2.2068400542999899E-8</v>
      </c>
      <c r="P1542" t="str">
        <f>_xlfn.TEXTBEFORE(b2b3[[#This Row],[rxn]],"-",-1,,,"")</f>
        <v>PROSYN</v>
      </c>
    </row>
    <row r="1543" spans="1:16" ht="17" x14ac:dyDescent="0.25">
      <c r="A1543" s="1" t="s">
        <v>4570</v>
      </c>
      <c r="B1543" s="1" t="s">
        <v>2778</v>
      </c>
      <c r="C1543" s="1">
        <v>7.7207990000000006E-9</v>
      </c>
      <c r="D1543" s="1">
        <f>mfs[[#This Row],[flux]]/1000</f>
        <v>7.720799000000001E-12</v>
      </c>
      <c r="F1543" t="s">
        <v>11582</v>
      </c>
      <c r="G1543" t="s">
        <v>2778</v>
      </c>
      <c r="H1543" s="3">
        <v>4.50361346965456E-13</v>
      </c>
      <c r="I1543">
        <f>_xlfn.XLOOKUP(b2b3[[#This Row],[rxn]],mfs[rxn],mfs[flux_scaled],0)</f>
        <v>4.5036129999999997E-12</v>
      </c>
      <c r="J1543">
        <f>(b2b3[[#This Row],[flux]]-b2b3[[#This Row],[flux in mfs]])/b2b3[[#This Row],[flux]]</f>
        <v>-8.9999989571605923</v>
      </c>
      <c r="K1543">
        <f>ABS(b2b3[[#This Row],[(mfs - b2+b3) / mfs]])</f>
        <v>8.9999989571605923</v>
      </c>
      <c r="L1543" t="b">
        <f>_xlfn.TEXTAFTER(b2b3[[#This Row],[rxn]],"-",-1)="SPONT"</f>
        <v>0</v>
      </c>
      <c r="M1543" t="str">
        <f>_xlfn.TEXTAFTER(b2b3[[#This Row],[rxn]],"-",-1)</f>
        <v>rt0986</v>
      </c>
      <c r="N1543">
        <f>_xlfn.XLOOKUP("'PRO-"&amp;b2b3[[#This Row],[enz]]&amp;"'",'[1]Sheet2 (2)'!$A:$A,'[1]Sheet2 (2)'!$B:$B,"")</f>
        <v>1</v>
      </c>
      <c r="O1543">
        <f>IFERROR(_xlfn.XLOOKUP(b2b3[[#This Row],[Column2]],Table17[[#This Row],[rxn-no-enz]],Table17[[#This Row],[flux]],0),0)</f>
        <v>6.7536849000000004E-11</v>
      </c>
      <c r="P1543" t="str">
        <f>_xlfn.TEXTBEFORE(b2b3[[#This Row],[rxn]],"-",-1,,,"")</f>
        <v>PROSYN</v>
      </c>
    </row>
    <row r="1544" spans="1:16" ht="17" x14ac:dyDescent="0.25">
      <c r="A1544" s="1" t="s">
        <v>12103</v>
      </c>
      <c r="B1544" s="1" t="s">
        <v>2778</v>
      </c>
      <c r="C1544" s="1">
        <v>4.2698343000000003E-8</v>
      </c>
      <c r="D1544" s="1">
        <f>mfs[[#This Row],[flux]]/1000</f>
        <v>4.2698343000000005E-11</v>
      </c>
      <c r="F1544" t="s">
        <v>11583</v>
      </c>
      <c r="G1544" t="s">
        <v>2778</v>
      </c>
      <c r="H1544" s="3">
        <v>1.7519261350682001E-11</v>
      </c>
      <c r="I1544">
        <f>_xlfn.XLOOKUP(b2b3[[#This Row],[rxn]],mfs[rxn],mfs[flux_scaled],0)</f>
        <v>1.7519261400000001E-10</v>
      </c>
      <c r="J1544">
        <f>(b2b3[[#This Row],[flux]]-b2b3[[#This Row],[flux in mfs]])/b2b3[[#This Row],[flux]]</f>
        <v>-9.0000000281507315</v>
      </c>
      <c r="K1544">
        <f>ABS(b2b3[[#This Row],[(mfs - b2+b3) / mfs]])</f>
        <v>9.0000000281507315</v>
      </c>
      <c r="L1544" t="b">
        <f>_xlfn.TEXTAFTER(b2b3[[#This Row],[rxn]],"-",-1)="SPONT"</f>
        <v>0</v>
      </c>
      <c r="M1544" t="str">
        <f>_xlfn.TEXTAFTER(b2b3[[#This Row],[rxn]],"-",-1)</f>
        <v>rt0996</v>
      </c>
      <c r="N1544">
        <f>_xlfn.XLOOKUP("'PRO-"&amp;b2b3[[#This Row],[enz]]&amp;"'",'[1]Sheet2 (2)'!$A:$A,'[1]Sheet2 (2)'!$B:$B,"")</f>
        <v>2</v>
      </c>
      <c r="O1544">
        <f>IFERROR(_xlfn.XLOOKUP(b2b3[[#This Row],[Column2]],Table17[[#This Row],[rxn-no-enz]],Table17[[#This Row],[flux]],0),0)</f>
        <v>8.4162211749999997E-9</v>
      </c>
      <c r="P1544" t="str">
        <f>_xlfn.TEXTBEFORE(b2b3[[#This Row],[rxn]],"-",-1,,,"")</f>
        <v>PROSYN</v>
      </c>
    </row>
    <row r="1545" spans="1:16" ht="17" x14ac:dyDescent="0.25">
      <c r="A1545" s="1" t="s">
        <v>12104</v>
      </c>
      <c r="B1545" s="1" t="s">
        <v>2778</v>
      </c>
      <c r="C1545" s="1">
        <v>1.3205823000000001E-8</v>
      </c>
      <c r="D1545" s="1">
        <f>mfs[[#This Row],[flux]]/1000</f>
        <v>1.3205823000000001E-11</v>
      </c>
      <c r="F1545" t="s">
        <v>4272</v>
      </c>
      <c r="G1545" t="s">
        <v>2778</v>
      </c>
      <c r="H1545" s="3">
        <v>8.6174513181932597E-11</v>
      </c>
      <c r="I1545">
        <f>_xlfn.XLOOKUP(b2b3[[#This Row],[rxn]],mfs[rxn],mfs[flux_scaled],0)</f>
        <v>8.6174513199999995E-10</v>
      </c>
      <c r="J1545">
        <f>(b2b3[[#This Row],[flux]]-b2b3[[#This Row],[flux in mfs]])/b2b3[[#This Row],[flux]]</f>
        <v>-9.0000000020966056</v>
      </c>
      <c r="K1545">
        <f>ABS(b2b3[[#This Row],[(mfs - b2+b3) / mfs]])</f>
        <v>9.0000000020966056</v>
      </c>
      <c r="L1545" t="b">
        <f>_xlfn.TEXTAFTER(b2b3[[#This Row],[rxn]],"-",-1)="SPONT"</f>
        <v>0</v>
      </c>
      <c r="M1545" t="str">
        <f>_xlfn.TEXTAFTER(b2b3[[#This Row],[rxn]],"-",-1)</f>
        <v>rt1009</v>
      </c>
      <c r="N1545">
        <f>_xlfn.XLOOKUP("'PRO-"&amp;b2b3[[#This Row],[enz]]&amp;"'",'[1]Sheet2 (2)'!$A:$A,'[1]Sheet2 (2)'!$B:$B,"")</f>
        <v>1</v>
      </c>
      <c r="O1545">
        <f>IFERROR(_xlfn.XLOOKUP(b2b3[[#This Row],[Column2]],Table17[[#This Row],[rxn-no-enz]],Table17[[#This Row],[flux]],0),0)</f>
        <v>8.4162211749999997E-9</v>
      </c>
      <c r="P1545" t="str">
        <f>_xlfn.TEXTBEFORE(b2b3[[#This Row],[rxn]],"-",-1,,,"")</f>
        <v>PROSYN</v>
      </c>
    </row>
    <row r="1546" spans="1:16" ht="17" x14ac:dyDescent="0.25">
      <c r="A1546" s="1" t="s">
        <v>4585</v>
      </c>
      <c r="B1546" s="1" t="s">
        <v>2778</v>
      </c>
      <c r="C1546" s="1">
        <v>3.71182096E-7</v>
      </c>
      <c r="D1546" s="1">
        <f>mfs[[#This Row],[flux]]/1000</f>
        <v>3.7118209599999997E-10</v>
      </c>
      <c r="F1546" t="s">
        <v>4273</v>
      </c>
      <c r="G1546" t="s">
        <v>2778</v>
      </c>
      <c r="H1546" s="3">
        <v>3.2775454373083701E-12</v>
      </c>
      <c r="I1546">
        <f>_xlfn.XLOOKUP(b2b3[[#This Row],[rxn]],mfs[rxn],mfs[flux_scaled],0)</f>
        <v>3.2775454000000002E-11</v>
      </c>
      <c r="J1546">
        <f>(b2b3[[#This Row],[flux]]-b2b3[[#This Row],[flux in mfs]])/b2b3[[#This Row],[flux]]</f>
        <v>-8.9999998861697854</v>
      </c>
      <c r="K1546">
        <f>ABS(b2b3[[#This Row],[(mfs - b2+b3) / mfs]])</f>
        <v>8.9999998861697854</v>
      </c>
      <c r="L1546" t="b">
        <f>_xlfn.TEXTAFTER(b2b3[[#This Row],[rxn]],"-",-1)="SPONT"</f>
        <v>0</v>
      </c>
      <c r="M1546" t="str">
        <f>_xlfn.TEXTAFTER(b2b3[[#This Row],[rxn]],"-",-1)</f>
        <v>rt1057</v>
      </c>
      <c r="N1546">
        <f>_xlfn.XLOOKUP("'PRO-"&amp;b2b3[[#This Row],[enz]]&amp;"'",'[1]Sheet2 (2)'!$A:$A,'[1]Sheet2 (2)'!$B:$B,"")</f>
        <v>1</v>
      </c>
      <c r="O1546">
        <f>IFERROR(_xlfn.XLOOKUP(b2b3[[#This Row],[Column2]],Table17[[#This Row],[rxn-no-enz]],Table17[[#This Row],[flux]],0),0)</f>
        <v>3.9616271000000001E-11</v>
      </c>
      <c r="P1546" t="str">
        <f>_xlfn.TEXTBEFORE(b2b3[[#This Row],[rxn]],"-",-1,,,"")</f>
        <v>PROSYN</v>
      </c>
    </row>
    <row r="1547" spans="1:16" ht="17" x14ac:dyDescent="0.25">
      <c r="A1547" s="1" t="s">
        <v>4586</v>
      </c>
      <c r="B1547" s="1" t="s">
        <v>2778</v>
      </c>
      <c r="C1547" s="1">
        <v>2.3723902459999999E-6</v>
      </c>
      <c r="D1547" s="1">
        <f>mfs[[#This Row],[flux]]/1000</f>
        <v>2.3723902459999998E-9</v>
      </c>
      <c r="F1547" t="s">
        <v>11584</v>
      </c>
      <c r="G1547" t="s">
        <v>2778</v>
      </c>
      <c r="H1547" s="3">
        <v>8.0439472163211603E-13</v>
      </c>
      <c r="I1547">
        <f>_xlfn.XLOOKUP(b2b3[[#This Row],[rxn]],mfs[rxn],mfs[flux_scaled],0)</f>
        <v>8.043947000000001E-12</v>
      </c>
      <c r="J1547">
        <f>(b2b3[[#This Row],[flux]]-b2b3[[#This Row],[flux in mfs]])/b2b3[[#This Row],[flux]]</f>
        <v>-8.9999997310758602</v>
      </c>
      <c r="K1547">
        <f>ABS(b2b3[[#This Row],[(mfs - b2+b3) / mfs]])</f>
        <v>8.9999997310758602</v>
      </c>
      <c r="L1547" t="b">
        <f>_xlfn.TEXTAFTER(b2b3[[#This Row],[rxn]],"-",-1)="SPONT"</f>
        <v>0</v>
      </c>
      <c r="M1547" t="str">
        <f>_xlfn.TEXTAFTER(b2b3[[#This Row],[rxn]],"-",-1)</f>
        <v>rt1060</v>
      </c>
      <c r="N1547">
        <f>_xlfn.XLOOKUP("'PRO-"&amp;b2b3[[#This Row],[enz]]&amp;"'",'[1]Sheet2 (2)'!$A:$A,'[1]Sheet2 (2)'!$B:$B,"")</f>
        <v>1</v>
      </c>
      <c r="O1547">
        <f>IFERROR(_xlfn.XLOOKUP(b2b3[[#This Row],[Column2]],Table17[[#This Row],[rxn-no-enz]],Table17[[#This Row],[flux]],0),0)</f>
        <v>2.6945699374000001E-8</v>
      </c>
      <c r="P1547" t="str">
        <f>_xlfn.TEXTBEFORE(b2b3[[#This Row],[rxn]],"-",-1,,,"")</f>
        <v>PROSYN</v>
      </c>
    </row>
    <row r="1548" spans="1:16" ht="17" x14ac:dyDescent="0.25">
      <c r="A1548" s="1" t="s">
        <v>4587</v>
      </c>
      <c r="B1548" s="1" t="s">
        <v>2778</v>
      </c>
      <c r="C1548" s="1">
        <v>1.061518816E-6</v>
      </c>
      <c r="D1548" s="1">
        <f>mfs[[#This Row],[flux]]/1000</f>
        <v>1.061518816E-9</v>
      </c>
      <c r="F1548" t="s">
        <v>11585</v>
      </c>
      <c r="G1548" t="s">
        <v>2778</v>
      </c>
      <c r="H1548" s="3">
        <v>6.8983885795427405E-13</v>
      </c>
      <c r="I1548">
        <f>_xlfn.XLOOKUP(b2b3[[#This Row],[rxn]],mfs[rxn],mfs[flux_scaled],0)</f>
        <v>6.8983889999999999E-12</v>
      </c>
      <c r="J1548">
        <f>(b2b3[[#This Row],[flux]]-b2b3[[#This Row],[flux in mfs]])/b2b3[[#This Row],[flux]]</f>
        <v>-9.0000006095006899</v>
      </c>
      <c r="K1548">
        <f>ABS(b2b3[[#This Row],[(mfs - b2+b3) / mfs]])</f>
        <v>9.0000006095006899</v>
      </c>
      <c r="L1548" t="b">
        <f>_xlfn.TEXTAFTER(b2b3[[#This Row],[rxn]],"-",-1)="SPONT"</f>
        <v>0</v>
      </c>
      <c r="M1548" t="str">
        <f>_xlfn.TEXTAFTER(b2b3[[#This Row],[rxn]],"-",-1)</f>
        <v>rt1067</v>
      </c>
      <c r="N1548">
        <f>_xlfn.XLOOKUP("'PRO-"&amp;b2b3[[#This Row],[enz]]&amp;"'",'[1]Sheet2 (2)'!$A:$A,'[1]Sheet2 (2)'!$B:$B,"")</f>
        <v>1</v>
      </c>
      <c r="O1548">
        <f>IFERROR(_xlfn.XLOOKUP(b2b3[[#This Row],[Column2]],Table17[[#This Row],[rxn-no-enz]],Table17[[#This Row],[flux]],0),0)</f>
        <v>3.4052523189999998E-9</v>
      </c>
      <c r="P1548" t="str">
        <f>_xlfn.TEXTBEFORE(b2b3[[#This Row],[rxn]],"-",-1,,,"")</f>
        <v>PROSYN</v>
      </c>
    </row>
    <row r="1549" spans="1:16" ht="17" x14ac:dyDescent="0.25">
      <c r="A1549" s="1" t="s">
        <v>4588</v>
      </c>
      <c r="B1549" s="1" t="s">
        <v>2778</v>
      </c>
      <c r="C1549" s="1">
        <v>6.7000895200000001E-7</v>
      </c>
      <c r="D1549" s="1">
        <f>mfs[[#This Row],[flux]]/1000</f>
        <v>6.7000895200000001E-10</v>
      </c>
      <c r="F1549" t="s">
        <v>11586</v>
      </c>
      <c r="G1549" t="s">
        <v>2778</v>
      </c>
      <c r="H1549" s="3">
        <v>2.7769573557238201E-11</v>
      </c>
      <c r="I1549">
        <f>_xlfn.XLOOKUP(b2b3[[#This Row],[rxn]],mfs[rxn],mfs[flux_scaled],0)</f>
        <v>2.77695736E-10</v>
      </c>
      <c r="J1549">
        <f>(b2b3[[#This Row],[flux]]-b2b3[[#This Row],[flux in mfs]])/b2b3[[#This Row],[flux]]</f>
        <v>-9.0000000153987951</v>
      </c>
      <c r="K1549">
        <f>ABS(b2b3[[#This Row],[(mfs - b2+b3) / mfs]])</f>
        <v>9.0000000153987951</v>
      </c>
      <c r="L1549" t="b">
        <f>_xlfn.TEXTAFTER(b2b3[[#This Row],[rxn]],"-",-1)="SPONT"</f>
        <v>0</v>
      </c>
      <c r="M1549" t="str">
        <f>_xlfn.TEXTAFTER(b2b3[[#This Row],[rxn]],"-",-1)</f>
        <v>rt1089</v>
      </c>
      <c r="N1549">
        <f>_xlfn.XLOOKUP("'PRO-"&amp;b2b3[[#This Row],[enz]]&amp;"'",'[1]Sheet2 (2)'!$A:$A,'[1]Sheet2 (2)'!$B:$B,"")</f>
        <v>1</v>
      </c>
      <c r="O1549">
        <f>IFERROR(_xlfn.XLOOKUP(b2b3[[#This Row],[Column2]],Table17[[#This Row],[rxn-no-enz]],Table17[[#This Row],[flux]],0),0)</f>
        <v>3.2929943710000002E-9</v>
      </c>
      <c r="P1549" t="str">
        <f>_xlfn.TEXTBEFORE(b2b3[[#This Row],[rxn]],"-",-1,,,"")</f>
        <v>PROSYN</v>
      </c>
    </row>
    <row r="1550" spans="1:16" ht="17" x14ac:dyDescent="0.25">
      <c r="A1550" s="1" t="s">
        <v>4589</v>
      </c>
      <c r="B1550" s="1" t="s">
        <v>2778</v>
      </c>
      <c r="C1550" s="1">
        <v>1.689444234E-6</v>
      </c>
      <c r="D1550" s="1">
        <f>mfs[[#This Row],[flux]]/1000</f>
        <v>1.6894442340000001E-9</v>
      </c>
      <c r="F1550" t="s">
        <v>4274</v>
      </c>
      <c r="G1550" t="s">
        <v>2778</v>
      </c>
      <c r="H1550" s="3">
        <v>1.56749528101993E-11</v>
      </c>
      <c r="I1550">
        <f>_xlfn.XLOOKUP(b2b3[[#This Row],[rxn]],mfs[rxn],mfs[flux_scaled],0)</f>
        <v>1.5674952800000001E-10</v>
      </c>
      <c r="J1550">
        <f>(b2b3[[#This Row],[flux]]-b2b3[[#This Row],[flux in mfs]])/b2b3[[#This Row],[flux]]</f>
        <v>-8.9999999934932511</v>
      </c>
      <c r="K1550">
        <f>ABS(b2b3[[#This Row],[(mfs - b2+b3) / mfs]])</f>
        <v>8.9999999934932511</v>
      </c>
      <c r="L1550" t="b">
        <f>_xlfn.TEXTAFTER(b2b3[[#This Row],[rxn]],"-",-1)="SPONT"</f>
        <v>0</v>
      </c>
      <c r="M1550" t="str">
        <f>_xlfn.TEXTAFTER(b2b3[[#This Row],[rxn]],"-",-1)</f>
        <v>rt1127</v>
      </c>
      <c r="N1550">
        <f>_xlfn.XLOOKUP("'PRO-"&amp;b2b3[[#This Row],[enz]]&amp;"'",'[1]Sheet2 (2)'!$A:$A,'[1]Sheet2 (2)'!$B:$B,"")</f>
        <v>1</v>
      </c>
      <c r="O1550">
        <f>IFERROR(_xlfn.XLOOKUP(b2b3[[#This Row],[Column2]],Table17[[#This Row],[rxn-no-enz]],Table17[[#This Row],[flux]],0),0)</f>
        <v>4.1353236999999999E-11</v>
      </c>
      <c r="P1550" t="str">
        <f>_xlfn.TEXTBEFORE(b2b3[[#This Row],[rxn]],"-",-1,,,"")</f>
        <v>PROSYN</v>
      </c>
    </row>
    <row r="1551" spans="1:16" ht="17" x14ac:dyDescent="0.25">
      <c r="A1551" s="1" t="s">
        <v>4590</v>
      </c>
      <c r="B1551" s="1" t="s">
        <v>2778</v>
      </c>
      <c r="C1551" s="1">
        <v>6.7000895200000001E-7</v>
      </c>
      <c r="D1551" s="1">
        <f>mfs[[#This Row],[flux]]/1000</f>
        <v>6.7000895200000001E-10</v>
      </c>
      <c r="F1551" t="s">
        <v>4275</v>
      </c>
      <c r="G1551" t="s">
        <v>2778</v>
      </c>
      <c r="H1551" s="3">
        <v>1.4712598862172299E-12</v>
      </c>
      <c r="I1551">
        <f>_xlfn.XLOOKUP(b2b3[[#This Row],[rxn]],mfs[rxn],mfs[flux_scaled],0)</f>
        <v>1.4712599000000001E-11</v>
      </c>
      <c r="J1551">
        <f>(b2b3[[#This Row],[flux]]-b2b3[[#This Row],[flux in mfs]])/b2b3[[#This Row],[flux]]</f>
        <v>-9.0000000936800504</v>
      </c>
      <c r="K1551">
        <f>ABS(b2b3[[#This Row],[(mfs - b2+b3) / mfs]])</f>
        <v>9.0000000936800504</v>
      </c>
      <c r="L1551" t="b">
        <f>_xlfn.TEXTAFTER(b2b3[[#This Row],[rxn]],"-",-1)="SPONT"</f>
        <v>0</v>
      </c>
      <c r="M1551" t="str">
        <f>_xlfn.TEXTAFTER(b2b3[[#This Row],[rxn]],"-",-1)</f>
        <v>rt1131</v>
      </c>
      <c r="N1551">
        <f>_xlfn.XLOOKUP("'PRO-"&amp;b2b3[[#This Row],[enz]]&amp;"'",'[1]Sheet2 (2)'!$A:$A,'[1]Sheet2 (2)'!$B:$B,"")</f>
        <v>1</v>
      </c>
      <c r="O1551">
        <f>IFERROR(_xlfn.XLOOKUP(b2b3[[#This Row],[Column2]],Table17[[#This Row],[rxn-no-enz]],Table17[[#This Row],[flux]],0),0)</f>
        <v>1.3194487000000001E-11</v>
      </c>
      <c r="P1551" t="str">
        <f>_xlfn.TEXTBEFORE(b2b3[[#This Row],[rxn]],"-",-1,,,"")</f>
        <v>PROSYN</v>
      </c>
    </row>
    <row r="1552" spans="1:16" ht="17" x14ac:dyDescent="0.25">
      <c r="A1552" s="1" t="s">
        <v>4591</v>
      </c>
      <c r="B1552" s="1" t="s">
        <v>2778</v>
      </c>
      <c r="C1552" s="1">
        <v>1.6991670699999999E-7</v>
      </c>
      <c r="D1552" s="1">
        <f>mfs[[#This Row],[flux]]/1000</f>
        <v>1.6991670699999999E-10</v>
      </c>
      <c r="F1552" t="s">
        <v>11587</v>
      </c>
      <c r="G1552" t="s">
        <v>2778</v>
      </c>
      <c r="H1552" s="3">
        <v>1.35470199853823E-11</v>
      </c>
      <c r="I1552">
        <f>_xlfn.XLOOKUP(b2b3[[#This Row],[rxn]],mfs[rxn],mfs[flux_scaled],0)</f>
        <v>1.3547019999999998E-10</v>
      </c>
      <c r="J1552">
        <f>(b2b3[[#This Row],[flux]]-b2b3[[#This Row],[flux in mfs]])/b2b3[[#This Row],[flux]]</f>
        <v>-9.0000000107903428</v>
      </c>
      <c r="K1552">
        <f>ABS(b2b3[[#This Row],[(mfs - b2+b3) / mfs]])</f>
        <v>9.0000000107903428</v>
      </c>
      <c r="L1552" t="b">
        <f>_xlfn.TEXTAFTER(b2b3[[#This Row],[rxn]],"-",-1)="SPONT"</f>
        <v>0</v>
      </c>
      <c r="M1552" t="str">
        <f>_xlfn.TEXTAFTER(b2b3[[#This Row],[rxn]],"-",-1)</f>
        <v>rt1145</v>
      </c>
      <c r="N1552">
        <f>_xlfn.XLOOKUP("'PRO-"&amp;b2b3[[#This Row],[enz]]&amp;"'",'[1]Sheet2 (2)'!$A:$A,'[1]Sheet2 (2)'!$B:$B,"")</f>
        <v>1</v>
      </c>
      <c r="O1552">
        <f>IFERROR(_xlfn.XLOOKUP(b2b3[[#This Row],[Column2]],Table17[[#This Row],[rxn-no-enz]],Table17[[#This Row],[flux]],0),0)</f>
        <v>1.17554879E-10</v>
      </c>
      <c r="P1552" t="str">
        <f>_xlfn.TEXTBEFORE(b2b3[[#This Row],[rxn]],"-",-1,,,"")</f>
        <v>PROSYN</v>
      </c>
    </row>
    <row r="1553" spans="1:16" ht="17" x14ac:dyDescent="0.25">
      <c r="A1553" s="1" t="s">
        <v>12105</v>
      </c>
      <c r="B1553" s="1" t="s">
        <v>2778</v>
      </c>
      <c r="C1553" s="1">
        <v>5.0009224500000002E-7</v>
      </c>
      <c r="D1553" s="1">
        <f>mfs[[#This Row],[flux]]/1000</f>
        <v>5.0009224500000005E-10</v>
      </c>
      <c r="F1553" t="s">
        <v>11588</v>
      </c>
      <c r="G1553" t="s">
        <v>2778</v>
      </c>
      <c r="H1553" s="3">
        <v>4.6710238821289404E-13</v>
      </c>
      <c r="I1553">
        <f>_xlfn.XLOOKUP(b2b3[[#This Row],[rxn]],mfs[rxn],mfs[flux_scaled],0)</f>
        <v>4.6710239999999999E-12</v>
      </c>
      <c r="J1553">
        <f>(b2b3[[#This Row],[flux]]-b2b3[[#This Row],[flux in mfs]])/b2b3[[#This Row],[flux]]</f>
        <v>-9.0000002523452292</v>
      </c>
      <c r="K1553">
        <f>ABS(b2b3[[#This Row],[(mfs - b2+b3) / mfs]])</f>
        <v>9.0000002523452292</v>
      </c>
      <c r="L1553" t="b">
        <f>_xlfn.TEXTAFTER(b2b3[[#This Row],[rxn]],"-",-1)="SPONT"</f>
        <v>0</v>
      </c>
      <c r="M1553" t="str">
        <f>_xlfn.TEXTAFTER(b2b3[[#This Row],[rxn]],"-",-1)</f>
        <v>rt1147</v>
      </c>
      <c r="N1553">
        <f>_xlfn.XLOOKUP("'PRO-"&amp;b2b3[[#This Row],[enz]]&amp;"'",'[1]Sheet2 (2)'!$A:$A,'[1]Sheet2 (2)'!$B:$B,"")</f>
        <v>1</v>
      </c>
      <c r="O1553">
        <f>IFERROR(_xlfn.XLOOKUP(b2b3[[#This Row],[Column2]],Table17[[#This Row],[rxn-no-enz]],Table17[[#This Row],[flux]],0),0)</f>
        <v>7.3984923100000001E-10</v>
      </c>
      <c r="P1553" t="str">
        <f>_xlfn.TEXTBEFORE(b2b3[[#This Row],[rxn]],"-",-1,,,"")</f>
        <v>PROSYN</v>
      </c>
    </row>
    <row r="1554" spans="1:16" ht="17" x14ac:dyDescent="0.25">
      <c r="A1554" s="1" t="s">
        <v>4592</v>
      </c>
      <c r="B1554" s="1" t="s">
        <v>2778</v>
      </c>
      <c r="C1554" s="1">
        <v>6.7000895200000001E-7</v>
      </c>
      <c r="D1554" s="1">
        <f>mfs[[#This Row],[flux]]/1000</f>
        <v>6.7000895200000001E-10</v>
      </c>
      <c r="F1554" t="s">
        <v>11589</v>
      </c>
      <c r="G1554" t="s">
        <v>2778</v>
      </c>
      <c r="H1554" s="3">
        <v>4.5587871222063603E-14</v>
      </c>
      <c r="I1554">
        <f>_xlfn.XLOOKUP(b2b3[[#This Row],[rxn]],mfs[rxn],mfs[flux_scaled],0)</f>
        <v>4.55879E-13</v>
      </c>
      <c r="J1554">
        <f>(b2b3[[#This Row],[flux]]-b2b3[[#This Row],[flux in mfs]])/b2b3[[#This Row],[flux]]</f>
        <v>-9.0000063126300098</v>
      </c>
      <c r="K1554">
        <f>ABS(b2b3[[#This Row],[(mfs - b2+b3) / mfs]])</f>
        <v>9.0000063126300098</v>
      </c>
      <c r="L1554" t="b">
        <f>_xlfn.TEXTAFTER(b2b3[[#This Row],[rxn]],"-",-1)="SPONT"</f>
        <v>0</v>
      </c>
      <c r="M1554" t="str">
        <f>_xlfn.TEXTAFTER(b2b3[[#This Row],[rxn]],"-",-1)</f>
        <v>rt1153</v>
      </c>
      <c r="N1554">
        <f>_xlfn.XLOOKUP("'PRO-"&amp;b2b3[[#This Row],[enz]]&amp;"'",'[1]Sheet2 (2)'!$A:$A,'[1]Sheet2 (2)'!$B:$B,"")</f>
        <v>1</v>
      </c>
      <c r="O1554">
        <f>IFERROR(_xlfn.XLOOKUP(b2b3[[#This Row],[Column2]],Table17[[#This Row],[rxn-no-enz]],Table17[[#This Row],[flux]],0),0)</f>
        <v>1.0824232874999999E-8</v>
      </c>
      <c r="P1554" t="str">
        <f>_xlfn.TEXTBEFORE(b2b3[[#This Row],[rxn]],"-",-1,,,"")</f>
        <v>PROSYN</v>
      </c>
    </row>
    <row r="1555" spans="1:16" ht="17" x14ac:dyDescent="0.25">
      <c r="A1555" s="1" t="s">
        <v>4593</v>
      </c>
      <c r="B1555" s="1" t="s">
        <v>2778</v>
      </c>
      <c r="C1555" s="1">
        <v>1.256138349E-6</v>
      </c>
      <c r="D1555" s="1">
        <f>mfs[[#This Row],[flux]]/1000</f>
        <v>1.2561383490000001E-9</v>
      </c>
      <c r="F1555" t="s">
        <v>11590</v>
      </c>
      <c r="G1555" t="s">
        <v>2778</v>
      </c>
      <c r="H1555" s="3">
        <v>4.6343805312420703E-12</v>
      </c>
      <c r="I1555">
        <f>_xlfn.XLOOKUP(b2b3[[#This Row],[rxn]],mfs[rxn],mfs[flux_scaled],0)</f>
        <v>4.6343805000000004E-11</v>
      </c>
      <c r="J1555">
        <f>(b2b3[[#This Row],[flux]]-b2b3[[#This Row],[flux in mfs]])/b2b3[[#This Row],[flux]]</f>
        <v>-8.9999999325863094</v>
      </c>
      <c r="K1555">
        <f>ABS(b2b3[[#This Row],[(mfs - b2+b3) / mfs]])</f>
        <v>8.9999999325863094</v>
      </c>
      <c r="L1555" t="b">
        <f>_xlfn.TEXTAFTER(b2b3[[#This Row],[rxn]],"-",-1)="SPONT"</f>
        <v>0</v>
      </c>
      <c r="M1555" t="str">
        <f>_xlfn.TEXTAFTER(b2b3[[#This Row],[rxn]],"-",-1)</f>
        <v>rt1163</v>
      </c>
      <c r="N1555">
        <f>_xlfn.XLOOKUP("'PRO-"&amp;b2b3[[#This Row],[enz]]&amp;"'",'[1]Sheet2 (2)'!$A:$A,'[1]Sheet2 (2)'!$B:$B,"")</f>
        <v>1</v>
      </c>
      <c r="O1555">
        <f>IFERROR(_xlfn.XLOOKUP(b2b3[[#This Row],[Column2]],Table17[[#This Row],[rxn-no-enz]],Table17[[#This Row],[flux]],0),0)</f>
        <v>7.6452517999999998E-11</v>
      </c>
      <c r="P1555" t="str">
        <f>_xlfn.TEXTBEFORE(b2b3[[#This Row],[rxn]],"-",-1,,,"")</f>
        <v>PROSYN</v>
      </c>
    </row>
    <row r="1556" spans="1:16" ht="17" x14ac:dyDescent="0.25">
      <c r="A1556" s="1" t="s">
        <v>4594</v>
      </c>
      <c r="B1556" s="1" t="s">
        <v>2778</v>
      </c>
      <c r="C1556" s="1">
        <v>1.8043104290000001E-6</v>
      </c>
      <c r="D1556" s="1">
        <f>mfs[[#This Row],[flux]]/1000</f>
        <v>1.8043104290000001E-9</v>
      </c>
      <c r="F1556" t="s">
        <v>11591</v>
      </c>
      <c r="G1556" t="s">
        <v>2778</v>
      </c>
      <c r="H1556" s="3">
        <v>1.16391146998381E-11</v>
      </c>
      <c r="I1556">
        <f>_xlfn.XLOOKUP(b2b3[[#This Row],[rxn]],mfs[rxn],mfs[flux_scaled],0)</f>
        <v>1.1639114700000001E-10</v>
      </c>
      <c r="J1556">
        <f>(b2b3[[#This Row],[flux]]-b2b3[[#This Row],[flux in mfs]])/b2b3[[#This Row],[flux]]</f>
        <v>-9.0000000001391012</v>
      </c>
      <c r="K1556">
        <f>ABS(b2b3[[#This Row],[(mfs - b2+b3) / mfs]])</f>
        <v>9.0000000001391012</v>
      </c>
      <c r="L1556" t="b">
        <f>_xlfn.TEXTAFTER(b2b3[[#This Row],[rxn]],"-",-1)="SPONT"</f>
        <v>0</v>
      </c>
      <c r="M1556" t="str">
        <f>_xlfn.TEXTAFTER(b2b3[[#This Row],[rxn]],"-",-1)</f>
        <v>rt1168</v>
      </c>
      <c r="N1556">
        <f>_xlfn.XLOOKUP("'PRO-"&amp;b2b3[[#This Row],[enz]]&amp;"'",'[1]Sheet2 (2)'!$A:$A,'[1]Sheet2 (2)'!$B:$B,"")</f>
        <v>1</v>
      </c>
      <c r="O1556">
        <f>IFERROR(_xlfn.XLOOKUP(b2b3[[#This Row],[Column2]],Table17[[#This Row],[rxn-no-enz]],Table17[[#This Row],[flux]],0),0)</f>
        <v>1.1270134179999899E-9</v>
      </c>
      <c r="P1556" t="str">
        <f>_xlfn.TEXTBEFORE(b2b3[[#This Row],[rxn]],"-",-1,,,"")</f>
        <v>PROSYN</v>
      </c>
    </row>
    <row r="1557" spans="1:16" ht="17" x14ac:dyDescent="0.25">
      <c r="A1557" s="1" t="s">
        <v>4595</v>
      </c>
      <c r="B1557" s="1" t="s">
        <v>2778</v>
      </c>
      <c r="C1557" s="1">
        <v>8.2062660099999996E-7</v>
      </c>
      <c r="D1557" s="1">
        <f>mfs[[#This Row],[flux]]/1000</f>
        <v>8.2062660099999998E-10</v>
      </c>
      <c r="F1557" t="s">
        <v>11592</v>
      </c>
      <c r="G1557" t="s">
        <v>2778</v>
      </c>
      <c r="H1557" s="3">
        <v>2.28440923581526E-12</v>
      </c>
      <c r="I1557">
        <f>_xlfn.XLOOKUP(b2b3[[#This Row],[rxn]],mfs[rxn],mfs[flux_scaled],0)</f>
        <v>2.2844091999999999E-11</v>
      </c>
      <c r="J1557">
        <f>(b2b3[[#This Row],[flux]]-b2b3[[#This Row],[flux in mfs]])/b2b3[[#This Row],[flux]]</f>
        <v>-8.9999998432187223</v>
      </c>
      <c r="K1557">
        <f>ABS(b2b3[[#This Row],[(mfs - b2+b3) / mfs]])</f>
        <v>8.9999998432187223</v>
      </c>
      <c r="L1557" t="b">
        <f>_xlfn.TEXTAFTER(b2b3[[#This Row],[rxn]],"-",-1)="SPONT"</f>
        <v>0</v>
      </c>
      <c r="M1557" t="str">
        <f>_xlfn.TEXTAFTER(b2b3[[#This Row],[rxn]],"-",-1)</f>
        <v>rt1169</v>
      </c>
      <c r="N1557">
        <f>_xlfn.XLOOKUP("'PRO-"&amp;b2b3[[#This Row],[enz]]&amp;"'",'[1]Sheet2 (2)'!$A:$A,'[1]Sheet2 (2)'!$B:$B,"")</f>
        <v>1</v>
      </c>
      <c r="O1557">
        <f>IFERROR(_xlfn.XLOOKUP(b2b3[[#This Row],[Column2]],Table17[[#This Row],[rxn-no-enz]],Table17[[#This Row],[flux]],0),0)</f>
        <v>5.8910470799999996E-10</v>
      </c>
      <c r="P1557" t="str">
        <f>_xlfn.TEXTBEFORE(b2b3[[#This Row],[rxn]],"-",-1,,,"")</f>
        <v>PROSYN</v>
      </c>
    </row>
    <row r="1558" spans="1:16" ht="17" x14ac:dyDescent="0.25">
      <c r="A1558" s="1" t="s">
        <v>4596</v>
      </c>
      <c r="B1558" s="1" t="s">
        <v>2778</v>
      </c>
      <c r="C1558" s="1">
        <v>1.969792969E-6</v>
      </c>
      <c r="D1558" s="1">
        <f>mfs[[#This Row],[flux]]/1000</f>
        <v>1.9697929690000001E-9</v>
      </c>
      <c r="F1558" t="s">
        <v>11593</v>
      </c>
      <c r="G1558" t="s">
        <v>2778</v>
      </c>
      <c r="H1558" s="3">
        <v>4.3790985508835702E-13</v>
      </c>
      <c r="I1558">
        <f>_xlfn.XLOOKUP(b2b3[[#This Row],[rxn]],mfs[rxn],mfs[flux_scaled],0)</f>
        <v>4.3790989999999996E-12</v>
      </c>
      <c r="J1558">
        <f>(b2b3[[#This Row],[flux]]-b2b3[[#This Row],[flux in mfs]])/b2b3[[#This Row],[flux]]</f>
        <v>-9.0000010255910521</v>
      </c>
      <c r="K1558">
        <f>ABS(b2b3[[#This Row],[(mfs - b2+b3) / mfs]])</f>
        <v>9.0000010255910521</v>
      </c>
      <c r="L1558" t="b">
        <f>_xlfn.TEXTAFTER(b2b3[[#This Row],[rxn]],"-",-1)="SPONT"</f>
        <v>0</v>
      </c>
      <c r="M1558" t="str">
        <f>_xlfn.TEXTAFTER(b2b3[[#This Row],[rxn]],"-",-1)</f>
        <v>rt1203</v>
      </c>
      <c r="N1558">
        <f>_xlfn.XLOOKUP("'PRO-"&amp;b2b3[[#This Row],[enz]]&amp;"'",'[1]Sheet2 (2)'!$A:$A,'[1]Sheet2 (2)'!$B:$B,"")</f>
        <v>1</v>
      </c>
      <c r="O1558">
        <f>IFERROR(_xlfn.XLOOKUP(b2b3[[#This Row],[Column2]],Table17[[#This Row],[rxn-no-enz]],Table17[[#This Row],[flux]],0),0)</f>
        <v>6.0133705000000003E-11</v>
      </c>
      <c r="P1558" t="str">
        <f>_xlfn.TEXTBEFORE(b2b3[[#This Row],[rxn]],"-",-1,,,"")</f>
        <v>PROSYN</v>
      </c>
    </row>
    <row r="1559" spans="1:16" ht="17" x14ac:dyDescent="0.25">
      <c r="A1559" s="1" t="s">
        <v>4597</v>
      </c>
      <c r="B1559" s="1" t="s">
        <v>2778</v>
      </c>
      <c r="C1559" s="1">
        <v>1.1805591890000001E-6</v>
      </c>
      <c r="D1559" s="1">
        <f>mfs[[#This Row],[flux]]/1000</f>
        <v>1.1805591890000001E-9</v>
      </c>
      <c r="F1559" t="s">
        <v>4276</v>
      </c>
      <c r="G1559" t="s">
        <v>2778</v>
      </c>
      <c r="H1559" s="3">
        <v>3.2155099876212101E-12</v>
      </c>
      <c r="I1559">
        <f>_xlfn.XLOOKUP(b2b3[[#This Row],[rxn]],mfs[rxn],mfs[flux_scaled],0)</f>
        <v>3.2155099999999997E-11</v>
      </c>
      <c r="J1559">
        <f>(b2b3[[#This Row],[flux]]-b2b3[[#This Row],[flux in mfs]])/b2b3[[#This Row],[flux]]</f>
        <v>-9.0000000384971273</v>
      </c>
      <c r="K1559">
        <f>ABS(b2b3[[#This Row],[(mfs - b2+b3) / mfs]])</f>
        <v>9.0000000384971273</v>
      </c>
      <c r="L1559" t="b">
        <f>_xlfn.TEXTAFTER(b2b3[[#This Row],[rxn]],"-",-1)="SPONT"</f>
        <v>0</v>
      </c>
      <c r="M1559" t="str">
        <f>_xlfn.TEXTAFTER(b2b3[[#This Row],[rxn]],"-",-1)</f>
        <v>rt1206</v>
      </c>
      <c r="N1559">
        <f>_xlfn.XLOOKUP("'PRO-"&amp;b2b3[[#This Row],[enz]]&amp;"'",'[1]Sheet2 (2)'!$A:$A,'[1]Sheet2 (2)'!$B:$B,"")</f>
        <v>1</v>
      </c>
      <c r="O1559">
        <f>IFERROR(_xlfn.XLOOKUP(b2b3[[#This Row],[Column2]],Table17[[#This Row],[rxn-no-enz]],Table17[[#This Row],[flux]],0),0)</f>
        <v>3.5941914179999998E-9</v>
      </c>
      <c r="P1559" t="str">
        <f>_xlfn.TEXTBEFORE(b2b3[[#This Row],[rxn]],"-",-1,,,"")</f>
        <v>PROSYN</v>
      </c>
    </row>
    <row r="1560" spans="1:16" ht="17" x14ac:dyDescent="0.25">
      <c r="A1560" s="1" t="s">
        <v>4598</v>
      </c>
      <c r="B1560" s="1" t="s">
        <v>2778</v>
      </c>
      <c r="C1560" s="1">
        <v>1.386428556E-6</v>
      </c>
      <c r="D1560" s="1">
        <f>mfs[[#This Row],[flux]]/1000</f>
        <v>1.386428556E-9</v>
      </c>
      <c r="F1560" t="s">
        <v>4277</v>
      </c>
      <c r="G1560" t="s">
        <v>2778</v>
      </c>
      <c r="H1560" s="3">
        <v>2.0286384881259099E-10</v>
      </c>
      <c r="I1560">
        <f>_xlfn.XLOOKUP(b2b3[[#This Row],[rxn]],mfs[rxn],mfs[flux_scaled],0)</f>
        <v>2.0286384879999999E-9</v>
      </c>
      <c r="J1560">
        <f>(b2b3[[#This Row],[flux]]-b2b3[[#This Row],[flux in mfs]])/b2b3[[#This Row],[flux]]</f>
        <v>-8.9999999993793374</v>
      </c>
      <c r="K1560">
        <f>ABS(b2b3[[#This Row],[(mfs - b2+b3) / mfs]])</f>
        <v>8.9999999993793374</v>
      </c>
      <c r="L1560" t="b">
        <f>_xlfn.TEXTAFTER(b2b3[[#This Row],[rxn]],"-",-1)="SPONT"</f>
        <v>0</v>
      </c>
      <c r="M1560" t="str">
        <f>_xlfn.TEXTAFTER(b2b3[[#This Row],[rxn]],"-",-1)</f>
        <v>rt1221</v>
      </c>
      <c r="N1560">
        <f>_xlfn.XLOOKUP("'PRO-"&amp;b2b3[[#This Row],[enz]]&amp;"'",'[1]Sheet2 (2)'!$A:$A,'[1]Sheet2 (2)'!$B:$B,"")</f>
        <v>1</v>
      </c>
      <c r="O1560">
        <f>IFERROR(_xlfn.XLOOKUP(b2b3[[#This Row],[Column2]],Table17[[#This Row],[rxn-no-enz]],Table17[[#This Row],[flux]],0),0)</f>
        <v>1.6969032189999999E-9</v>
      </c>
      <c r="P1560" t="str">
        <f>_xlfn.TEXTBEFORE(b2b3[[#This Row],[rxn]],"-",-1,,,"")</f>
        <v>PROSYN</v>
      </c>
    </row>
    <row r="1561" spans="1:16" ht="17" x14ac:dyDescent="0.25">
      <c r="A1561" s="1" t="s">
        <v>12106</v>
      </c>
      <c r="B1561" s="1" t="s">
        <v>2778</v>
      </c>
      <c r="C1561" s="1">
        <v>1.28931479E-7</v>
      </c>
      <c r="D1561" s="1">
        <f>mfs[[#This Row],[flux]]/1000</f>
        <v>1.28931479E-10</v>
      </c>
      <c r="F1561" t="s">
        <v>11594</v>
      </c>
      <c r="G1561" t="s">
        <v>2778</v>
      </c>
      <c r="H1561" s="3">
        <v>4.7160941236449399E-11</v>
      </c>
      <c r="I1561">
        <f>_xlfn.XLOOKUP(b2b3[[#This Row],[rxn]],mfs[rxn],mfs[flux_scaled],0)</f>
        <v>4.7160941200000004E-10</v>
      </c>
      <c r="J1561">
        <f>(b2b3[[#This Row],[flux]]-b2b3[[#This Row],[flux in mfs]])/b2b3[[#This Row],[flux]]</f>
        <v>-8.9999999922712757</v>
      </c>
      <c r="K1561">
        <f>ABS(b2b3[[#This Row],[(mfs - b2+b3) / mfs]])</f>
        <v>8.9999999922712757</v>
      </c>
      <c r="L1561" t="b">
        <f>_xlfn.TEXTAFTER(b2b3[[#This Row],[rxn]],"-",-1)="SPONT"</f>
        <v>0</v>
      </c>
      <c r="M1561" t="str">
        <f>_xlfn.TEXTAFTER(b2b3[[#This Row],[rxn]],"-",-1)</f>
        <v>rt1228</v>
      </c>
      <c r="N1561">
        <f>_xlfn.XLOOKUP("'PRO-"&amp;b2b3[[#This Row],[enz]]&amp;"'",'[1]Sheet2 (2)'!$A:$A,'[1]Sheet2 (2)'!$B:$B,"")</f>
        <v>1</v>
      </c>
      <c r="O1561">
        <f>IFERROR(_xlfn.XLOOKUP(b2b3[[#This Row],[Column2]],Table17[[#This Row],[rxn-no-enz]],Table17[[#This Row],[flux]],0),0)</f>
        <v>2.5799557399999998E-10</v>
      </c>
      <c r="P1561" t="str">
        <f>_xlfn.TEXTBEFORE(b2b3[[#This Row],[rxn]],"-",-1,,,"")</f>
        <v>PROSYN</v>
      </c>
    </row>
    <row r="1562" spans="1:16" ht="17" x14ac:dyDescent="0.25">
      <c r="A1562" s="1" t="s">
        <v>4599</v>
      </c>
      <c r="B1562" s="1" t="s">
        <v>2778</v>
      </c>
      <c r="C1562" s="1">
        <v>1.135432799E-6</v>
      </c>
      <c r="D1562" s="1">
        <f>mfs[[#This Row],[flux]]/1000</f>
        <v>1.135432799E-9</v>
      </c>
      <c r="F1562" t="s">
        <v>11595</v>
      </c>
      <c r="G1562" t="s">
        <v>2778</v>
      </c>
      <c r="H1562" s="3">
        <v>3.3326198277707297E-11</v>
      </c>
      <c r="I1562">
        <f>_xlfn.XLOOKUP(b2b3[[#This Row],[rxn]],mfs[rxn],mfs[flux_scaled],0)</f>
        <v>3.3326198300000001E-10</v>
      </c>
      <c r="J1562">
        <f>(b2b3[[#This Row],[flux]]-b2b3[[#This Row],[flux in mfs]])/b2b3[[#This Row],[flux]]</f>
        <v>-9.0000000066892429</v>
      </c>
      <c r="K1562">
        <f>ABS(b2b3[[#This Row],[(mfs - b2+b3) / mfs]])</f>
        <v>9.0000000066892429</v>
      </c>
      <c r="L1562" t="b">
        <f>_xlfn.TEXTAFTER(b2b3[[#This Row],[rxn]],"-",-1)="SPONT"</f>
        <v>0</v>
      </c>
      <c r="M1562" t="str">
        <f>_xlfn.TEXTAFTER(b2b3[[#This Row],[rxn]],"-",-1)</f>
        <v>rt1254</v>
      </c>
      <c r="N1562">
        <f>_xlfn.XLOOKUP("'PRO-"&amp;b2b3[[#This Row],[enz]]&amp;"'",'[1]Sheet2 (2)'!$A:$A,'[1]Sheet2 (2)'!$B:$B,"")</f>
        <v>1</v>
      </c>
      <c r="O1562">
        <f>IFERROR(_xlfn.XLOOKUP(b2b3[[#This Row],[Column2]],Table17[[#This Row],[rxn-no-enz]],Table17[[#This Row],[flux]],0),0)</f>
        <v>3.7489610000000004E-12</v>
      </c>
      <c r="P1562" t="str">
        <f>_xlfn.TEXTBEFORE(b2b3[[#This Row],[rxn]],"-",-1,,,"")</f>
        <v>PROSYN</v>
      </c>
    </row>
    <row r="1563" spans="1:16" ht="17" x14ac:dyDescent="0.25">
      <c r="A1563" s="1" t="s">
        <v>4600</v>
      </c>
      <c r="B1563" s="1" t="s">
        <v>2778</v>
      </c>
      <c r="C1563" s="1">
        <v>1.949899865E-6</v>
      </c>
      <c r="D1563" s="1">
        <f>mfs[[#This Row],[flux]]/1000</f>
        <v>1.9498998650000002E-9</v>
      </c>
      <c r="F1563" t="s">
        <v>4278</v>
      </c>
      <c r="G1563" t="s">
        <v>2778</v>
      </c>
      <c r="H1563" s="3">
        <v>1.9996049498789001E-11</v>
      </c>
      <c r="I1563">
        <f>_xlfn.XLOOKUP(b2b3[[#This Row],[rxn]],mfs[rxn],mfs[flux_scaled],0)</f>
        <v>1.9996049499999998E-10</v>
      </c>
      <c r="J1563">
        <f>(b2b3[[#This Row],[flux]]-b2b3[[#This Row],[flux in mfs]])/b2b3[[#This Row],[flux]]</f>
        <v>-9.0000000006056187</v>
      </c>
      <c r="K1563">
        <f>ABS(b2b3[[#This Row],[(mfs - b2+b3) / mfs]])</f>
        <v>9.0000000006056187</v>
      </c>
      <c r="L1563" t="b">
        <f>_xlfn.TEXTAFTER(b2b3[[#This Row],[rxn]],"-",-1)="SPONT"</f>
        <v>0</v>
      </c>
      <c r="M1563" t="str">
        <f>_xlfn.TEXTAFTER(b2b3[[#This Row],[rxn]],"-",-1)</f>
        <v>rt1267</v>
      </c>
      <c r="N1563">
        <f>_xlfn.XLOOKUP("'PRO-"&amp;b2b3[[#This Row],[enz]]&amp;"'",'[1]Sheet2 (2)'!$A:$A,'[1]Sheet2 (2)'!$B:$B,"")</f>
        <v>1</v>
      </c>
      <c r="O1563">
        <f>IFERROR(_xlfn.XLOOKUP(b2b3[[#This Row],[Column2]],Table17[[#This Row],[rxn-no-enz]],Table17[[#This Row],[flux]],0),0)</f>
        <v>6.81127066E-10</v>
      </c>
      <c r="P1563" t="str">
        <f>_xlfn.TEXTBEFORE(b2b3[[#This Row],[rxn]],"-",-1,,,"")</f>
        <v>PROSYN</v>
      </c>
    </row>
    <row r="1564" spans="1:16" ht="17" x14ac:dyDescent="0.25">
      <c r="A1564" s="1" t="s">
        <v>4601</v>
      </c>
      <c r="B1564" s="1" t="s">
        <v>2778</v>
      </c>
      <c r="C1564" s="1">
        <v>1.3448698439999999E-6</v>
      </c>
      <c r="D1564" s="1">
        <f>mfs[[#This Row],[flux]]/1000</f>
        <v>1.3448698439999998E-9</v>
      </c>
      <c r="F1564" t="s">
        <v>11596</v>
      </c>
      <c r="G1564" t="s">
        <v>2778</v>
      </c>
      <c r="H1564" s="3">
        <v>6.0628020441193799E-12</v>
      </c>
      <c r="I1564">
        <f>_xlfn.XLOOKUP(b2b3[[#This Row],[rxn]],mfs[rxn],mfs[flux_scaled],0)</f>
        <v>6.0628019999999996E-11</v>
      </c>
      <c r="J1564">
        <f>(b2b3[[#This Row],[flux]]-b2b3[[#This Row],[flux in mfs]])/b2b3[[#This Row],[flux]]</f>
        <v>-8.9999999272293891</v>
      </c>
      <c r="K1564">
        <f>ABS(b2b3[[#This Row],[(mfs - b2+b3) / mfs]])</f>
        <v>8.9999999272293891</v>
      </c>
      <c r="L1564" t="b">
        <f>_xlfn.TEXTAFTER(b2b3[[#This Row],[rxn]],"-",-1)="SPONT"</f>
        <v>0</v>
      </c>
      <c r="M1564" t="str">
        <f>_xlfn.TEXTAFTER(b2b3[[#This Row],[rxn]],"-",-1)</f>
        <v>rt1269</v>
      </c>
      <c r="N1564">
        <f>_xlfn.XLOOKUP("'PRO-"&amp;b2b3[[#This Row],[enz]]&amp;"'",'[1]Sheet2 (2)'!$A:$A,'[1]Sheet2 (2)'!$B:$B,"")</f>
        <v>1</v>
      </c>
      <c r="O1564">
        <f>IFERROR(_xlfn.XLOOKUP(b2b3[[#This Row],[Column2]],Table17[[#This Row],[rxn-no-enz]],Table17[[#This Row],[flux]],0),0)</f>
        <v>3.7656072299999997E-10</v>
      </c>
      <c r="P1564" t="str">
        <f>_xlfn.TEXTBEFORE(b2b3[[#This Row],[rxn]],"-",-1,,,"")</f>
        <v>PROSYN</v>
      </c>
    </row>
    <row r="1565" spans="1:16" ht="17" x14ac:dyDescent="0.25">
      <c r="A1565" s="1" t="s">
        <v>12107</v>
      </c>
      <c r="B1565" s="1" t="s">
        <v>2778</v>
      </c>
      <c r="C1565" s="1">
        <v>3.6944164000000002E-8</v>
      </c>
      <c r="D1565" s="1">
        <f>mfs[[#This Row],[flux]]/1000</f>
        <v>3.6944164000000003E-11</v>
      </c>
      <c r="F1565" t="s">
        <v>11597</v>
      </c>
      <c r="G1565" t="s">
        <v>2778</v>
      </c>
      <c r="H1565" s="3">
        <v>3.0482811394886501E-11</v>
      </c>
      <c r="I1565">
        <f>_xlfn.XLOOKUP(b2b3[[#This Row],[rxn]],mfs[rxn],mfs[flux_scaled],0)</f>
        <v>3.0482811400000001E-10</v>
      </c>
      <c r="J1565">
        <f>(b2b3[[#This Row],[flux]]-b2b3[[#This Row],[flux in mfs]])/b2b3[[#This Row],[flux]]</f>
        <v>-9.0000000016775026</v>
      </c>
      <c r="K1565">
        <f>ABS(b2b3[[#This Row],[(mfs - b2+b3) / mfs]])</f>
        <v>9.0000000016775026</v>
      </c>
      <c r="L1565" t="b">
        <f>_xlfn.TEXTAFTER(b2b3[[#This Row],[rxn]],"-",-1)="SPONT"</f>
        <v>0</v>
      </c>
      <c r="M1565" t="str">
        <f>_xlfn.TEXTAFTER(b2b3[[#This Row],[rxn]],"-",-1)</f>
        <v>rt1276</v>
      </c>
      <c r="N1565">
        <f>_xlfn.XLOOKUP("'PRO-"&amp;b2b3[[#This Row],[enz]]&amp;"'",'[1]Sheet2 (2)'!$A:$A,'[1]Sheet2 (2)'!$B:$B,"")</f>
        <v>1</v>
      </c>
      <c r="O1565">
        <f>IFERROR(_xlfn.XLOOKUP(b2b3[[#This Row],[Column2]],Table17[[#This Row],[rxn-no-enz]],Table17[[#This Row],[flux]],0),0)</f>
        <v>3.7656072299999997E-10</v>
      </c>
      <c r="P1565" t="str">
        <f>_xlfn.TEXTBEFORE(b2b3[[#This Row],[rxn]],"-",-1,,,"")</f>
        <v>PROSYN</v>
      </c>
    </row>
    <row r="1566" spans="1:16" ht="17" x14ac:dyDescent="0.25">
      <c r="A1566" s="1" t="s">
        <v>4602</v>
      </c>
      <c r="B1566" s="1" t="s">
        <v>2778</v>
      </c>
      <c r="C1566" s="1">
        <v>2.1164979799999999E-6</v>
      </c>
      <c r="D1566" s="1">
        <f>mfs[[#This Row],[flux]]/1000</f>
        <v>2.11649798E-9</v>
      </c>
      <c r="F1566" t="s">
        <v>11598</v>
      </c>
      <c r="G1566" t="s">
        <v>2778</v>
      </c>
      <c r="H1566" s="3">
        <v>5.0680201418745102E-14</v>
      </c>
      <c r="I1566">
        <f>_xlfn.XLOOKUP(b2b3[[#This Row],[rxn]],mfs[rxn],mfs[flux_scaled],0)</f>
        <v>5.0680199999999996E-13</v>
      </c>
      <c r="J1566">
        <f>(b2b3[[#This Row],[flux]]-b2b3[[#This Row],[flux in mfs]])/b2b3[[#This Row],[flux]]</f>
        <v>-8.9999997200593</v>
      </c>
      <c r="K1566">
        <f>ABS(b2b3[[#This Row],[(mfs - b2+b3) / mfs]])</f>
        <v>8.9999997200593</v>
      </c>
      <c r="L1566" t="b">
        <f>_xlfn.TEXTAFTER(b2b3[[#This Row],[rxn]],"-",-1)="SPONT"</f>
        <v>0</v>
      </c>
      <c r="M1566" t="str">
        <f>_xlfn.TEXTAFTER(b2b3[[#This Row],[rxn]],"-",-1)</f>
        <v>rt1296</v>
      </c>
      <c r="N1566">
        <f>_xlfn.XLOOKUP("'PRO-"&amp;b2b3[[#This Row],[enz]]&amp;"'",'[1]Sheet2 (2)'!$A:$A,'[1]Sheet2 (2)'!$B:$B,"")</f>
        <v>1</v>
      </c>
      <c r="O1566">
        <f>IFERROR(_xlfn.XLOOKUP(b2b3[[#This Row],[Column2]],Table17[[#This Row],[rxn-no-enz]],Table17[[#This Row],[flux]],0),0)</f>
        <v>4.1353535000000002E-10</v>
      </c>
      <c r="P1566" t="str">
        <f>_xlfn.TEXTBEFORE(b2b3[[#This Row],[rxn]],"-",-1,,,"")</f>
        <v>PROSYN</v>
      </c>
    </row>
    <row r="1567" spans="1:16" ht="17" x14ac:dyDescent="0.25">
      <c r="A1567" s="1" t="s">
        <v>4603</v>
      </c>
      <c r="B1567" s="1" t="s">
        <v>2778</v>
      </c>
      <c r="C1567" s="1">
        <v>2.3223481449999998E-6</v>
      </c>
      <c r="D1567" s="1">
        <f>mfs[[#This Row],[flux]]/1000</f>
        <v>2.3223481449999999E-9</v>
      </c>
      <c r="F1567" t="s">
        <v>11599</v>
      </c>
      <c r="G1567" t="s">
        <v>2778</v>
      </c>
      <c r="H1567" s="3">
        <v>1.75008498409071E-10</v>
      </c>
      <c r="I1567">
        <f>_xlfn.XLOOKUP(b2b3[[#This Row],[rxn]],mfs[rxn],mfs[flux_scaled],0)</f>
        <v>1.7500849839999998E-9</v>
      </c>
      <c r="J1567">
        <f>(b2b3[[#This Row],[flux]]-b2b3[[#This Row],[flux in mfs]])/b2b3[[#This Row],[flux]]</f>
        <v>-8.9999999994816804</v>
      </c>
      <c r="K1567">
        <f>ABS(b2b3[[#This Row],[(mfs - b2+b3) / mfs]])</f>
        <v>8.9999999994816804</v>
      </c>
      <c r="L1567" t="b">
        <f>_xlfn.TEXTAFTER(b2b3[[#This Row],[rxn]],"-",-1)="SPONT"</f>
        <v>0</v>
      </c>
      <c r="M1567" t="str">
        <f>_xlfn.TEXTAFTER(b2b3[[#This Row],[rxn]],"-",-1)</f>
        <v>rt1299</v>
      </c>
      <c r="N1567">
        <f>_xlfn.XLOOKUP("'PRO-"&amp;b2b3[[#This Row],[enz]]&amp;"'",'[1]Sheet2 (2)'!$A:$A,'[1]Sheet2 (2)'!$B:$B,"")</f>
        <v>1</v>
      </c>
      <c r="O1567">
        <f>IFERROR(_xlfn.XLOOKUP(b2b3[[#This Row],[Column2]],Table17[[#This Row],[rxn-no-enz]],Table17[[#This Row],[flux]],0),0)</f>
        <v>2.8684543619999998E-9</v>
      </c>
      <c r="P1567" t="str">
        <f>_xlfn.TEXTBEFORE(b2b3[[#This Row],[rxn]],"-",-1,,,"")</f>
        <v>PROSYN</v>
      </c>
    </row>
    <row r="1568" spans="1:16" ht="17" x14ac:dyDescent="0.25">
      <c r="A1568" s="1" t="s">
        <v>4604</v>
      </c>
      <c r="B1568" s="1" t="s">
        <v>2778</v>
      </c>
      <c r="C1568" s="1">
        <v>1.266692618E-6</v>
      </c>
      <c r="D1568" s="1">
        <f>mfs[[#This Row],[flux]]/1000</f>
        <v>1.2666926179999999E-9</v>
      </c>
      <c r="F1568" t="s">
        <v>4279</v>
      </c>
      <c r="G1568" t="s">
        <v>2778</v>
      </c>
      <c r="H1568" s="3">
        <v>3.6855508398055603E-11</v>
      </c>
      <c r="I1568">
        <f>_xlfn.XLOOKUP(b2b3[[#This Row],[rxn]],mfs[rxn],mfs[flux_scaled],0)</f>
        <v>3.68555084E-10</v>
      </c>
      <c r="J1568">
        <f>(b2b3[[#This Row],[flux]]-b2b3[[#This Row],[flux in mfs]])/b2b3[[#This Row],[flux]]</f>
        <v>-9.0000000005275727</v>
      </c>
      <c r="K1568">
        <f>ABS(b2b3[[#This Row],[(mfs - b2+b3) / mfs]])</f>
        <v>9.0000000005275727</v>
      </c>
      <c r="L1568" t="b">
        <f>_xlfn.TEXTAFTER(b2b3[[#This Row],[rxn]],"-",-1)="SPONT"</f>
        <v>0</v>
      </c>
      <c r="M1568" t="str">
        <f>_xlfn.TEXTAFTER(b2b3[[#This Row],[rxn]],"-",-1)</f>
        <v>rt1320</v>
      </c>
      <c r="N1568">
        <f>_xlfn.XLOOKUP("'PRO-"&amp;b2b3[[#This Row],[enz]]&amp;"'",'[1]Sheet2 (2)'!$A:$A,'[1]Sheet2 (2)'!$B:$B,"")</f>
        <v>1</v>
      </c>
      <c r="O1568">
        <f>IFERROR(_xlfn.XLOOKUP(b2b3[[#This Row],[Column2]],Table17[[#This Row],[rxn-no-enz]],Table17[[#This Row],[flux]],0),0)</f>
        <v>3.1628428999999899E-11</v>
      </c>
      <c r="P1568" t="str">
        <f>_xlfn.TEXTBEFORE(b2b3[[#This Row],[rxn]],"-",-1,,,"")</f>
        <v>PROSYN</v>
      </c>
    </row>
    <row r="1569" spans="1:16" ht="17" x14ac:dyDescent="0.25">
      <c r="A1569" s="1" t="s">
        <v>4605</v>
      </c>
      <c r="B1569" s="1" t="s">
        <v>2778</v>
      </c>
      <c r="C1569" s="1">
        <v>1.667230941E-6</v>
      </c>
      <c r="D1569" s="1">
        <f>mfs[[#This Row],[flux]]/1000</f>
        <v>1.667230941E-9</v>
      </c>
      <c r="F1569" t="s">
        <v>4280</v>
      </c>
      <c r="G1569" t="s">
        <v>2778</v>
      </c>
      <c r="H1569" s="3">
        <v>3.7067444755217701E-11</v>
      </c>
      <c r="I1569">
        <f>_xlfn.XLOOKUP(b2b3[[#This Row],[rxn]],mfs[rxn],mfs[flux_scaled],0)</f>
        <v>3.7067444800000001E-10</v>
      </c>
      <c r="J1569">
        <f>(b2b3[[#This Row],[flux]]-b2b3[[#This Row],[flux in mfs]])/b2b3[[#This Row],[flux]]</f>
        <v>-9.0000000120813013</v>
      </c>
      <c r="K1569">
        <f>ABS(b2b3[[#This Row],[(mfs - b2+b3) / mfs]])</f>
        <v>9.0000000120813013</v>
      </c>
      <c r="L1569" t="b">
        <f>_xlfn.TEXTAFTER(b2b3[[#This Row],[rxn]],"-",-1)="SPONT"</f>
        <v>0</v>
      </c>
      <c r="M1569" t="str">
        <f>_xlfn.TEXTAFTER(b2b3[[#This Row],[rxn]],"-",-1)</f>
        <v>rt1321</v>
      </c>
      <c r="N1569">
        <f>_xlfn.XLOOKUP("'PRO-"&amp;b2b3[[#This Row],[enz]]&amp;"'",'[1]Sheet2 (2)'!$A:$A,'[1]Sheet2 (2)'!$B:$B,"")</f>
        <v>1</v>
      </c>
      <c r="O1569">
        <f>IFERROR(_xlfn.XLOOKUP(b2b3[[#This Row],[Column2]],Table17[[#This Row],[rxn-no-enz]],Table17[[#This Row],[flux]],0),0)</f>
        <v>1.33959241999999E-10</v>
      </c>
      <c r="P1569" t="str">
        <f>_xlfn.TEXTBEFORE(b2b3[[#This Row],[rxn]],"-",-1,,,"")</f>
        <v>PROSYN</v>
      </c>
    </row>
    <row r="1570" spans="1:16" ht="17" x14ac:dyDescent="0.25">
      <c r="A1570" s="1" t="s">
        <v>4607</v>
      </c>
      <c r="B1570" s="1" t="s">
        <v>2778</v>
      </c>
      <c r="C1570" s="1">
        <v>6.7000895200000001E-7</v>
      </c>
      <c r="D1570" s="1">
        <f>mfs[[#This Row],[flux]]/1000</f>
        <v>6.7000895200000001E-10</v>
      </c>
      <c r="F1570" t="s">
        <v>11600</v>
      </c>
      <c r="G1570" t="s">
        <v>2778</v>
      </c>
      <c r="H1570" s="3">
        <v>7.5697579940141304E-12</v>
      </c>
      <c r="I1570">
        <f>_xlfn.XLOOKUP(b2b3[[#This Row],[rxn]],mfs[rxn],mfs[flux_scaled],0)</f>
        <v>7.5697580000000006E-11</v>
      </c>
      <c r="J1570">
        <f>(b2b3[[#This Row],[flux]]-b2b3[[#This Row],[flux in mfs]])/b2b3[[#This Row],[flux]]</f>
        <v>-9.0000000079076106</v>
      </c>
      <c r="K1570">
        <f>ABS(b2b3[[#This Row],[(mfs - b2+b3) / mfs]])</f>
        <v>9.0000000079076106</v>
      </c>
      <c r="L1570" t="b">
        <f>_xlfn.TEXTAFTER(b2b3[[#This Row],[rxn]],"-",-1)="SPONT"</f>
        <v>0</v>
      </c>
      <c r="M1570" t="str">
        <f>_xlfn.TEXTAFTER(b2b3[[#This Row],[rxn]],"-",-1)</f>
        <v>rt1332</v>
      </c>
      <c r="N1570">
        <f>_xlfn.XLOOKUP("'PRO-"&amp;b2b3[[#This Row],[enz]]&amp;"'",'[1]Sheet2 (2)'!$A:$A,'[1]Sheet2 (2)'!$B:$B,"")</f>
        <v>1</v>
      </c>
      <c r="O1570">
        <f>IFERROR(_xlfn.XLOOKUP(b2b3[[#This Row],[Column2]],Table17[[#This Row],[rxn-no-enz]],Table17[[#This Row],[flux]],0),0)</f>
        <v>7.4500209500000004E-10</v>
      </c>
      <c r="P1570" t="str">
        <f>_xlfn.TEXTBEFORE(b2b3[[#This Row],[rxn]],"-",-1,,,"")</f>
        <v>PROSYN</v>
      </c>
    </row>
    <row r="1571" spans="1:16" ht="17" x14ac:dyDescent="0.25">
      <c r="A1571" s="1" t="s">
        <v>4608</v>
      </c>
      <c r="B1571" s="1" t="s">
        <v>2778</v>
      </c>
      <c r="C1571" s="1">
        <v>6.9551573100000005E-7</v>
      </c>
      <c r="D1571" s="1">
        <f>mfs[[#This Row],[flux]]/1000</f>
        <v>6.9551573100000004E-10</v>
      </c>
      <c r="F1571" t="s">
        <v>4281</v>
      </c>
      <c r="G1571" t="s">
        <v>2778</v>
      </c>
      <c r="H1571" s="3">
        <v>1.99769440496739E-11</v>
      </c>
      <c r="I1571">
        <f>_xlfn.XLOOKUP(b2b3[[#This Row],[rxn]],mfs[rxn],mfs[flux_scaled],0)</f>
        <v>1.9976944000000001E-10</v>
      </c>
      <c r="J1571">
        <f>(b2b3[[#This Row],[flux]]-b2b3[[#This Row],[flux in mfs]])/b2b3[[#This Row],[flux]]</f>
        <v>-8.9999999751343847</v>
      </c>
      <c r="K1571">
        <f>ABS(b2b3[[#This Row],[(mfs - b2+b3) / mfs]])</f>
        <v>8.9999999751343847</v>
      </c>
      <c r="L1571" t="b">
        <f>_xlfn.TEXTAFTER(b2b3[[#This Row],[rxn]],"-",-1)="SPONT"</f>
        <v>0</v>
      </c>
      <c r="M1571" t="str">
        <f>_xlfn.TEXTAFTER(b2b3[[#This Row],[rxn]],"-",-1)</f>
        <v>rt1336</v>
      </c>
      <c r="N1571">
        <f>_xlfn.XLOOKUP("'PRO-"&amp;b2b3[[#This Row],[enz]]&amp;"'",'[1]Sheet2 (2)'!$A:$A,'[1]Sheet2 (2)'!$B:$B,"")</f>
        <v>1</v>
      </c>
      <c r="O1571">
        <f>IFERROR(_xlfn.XLOOKUP(b2b3[[#This Row],[Column2]],Table17[[#This Row],[rxn-no-enz]],Table17[[#This Row],[flux]],0),0)</f>
        <v>1.87776051E-10</v>
      </c>
      <c r="P1571" t="str">
        <f>_xlfn.TEXTBEFORE(b2b3[[#This Row],[rxn]],"-",-1,,,"")</f>
        <v>PROSYN</v>
      </c>
    </row>
    <row r="1572" spans="1:16" ht="17" x14ac:dyDescent="0.25">
      <c r="A1572" s="1" t="s">
        <v>4609</v>
      </c>
      <c r="B1572" s="1" t="s">
        <v>2778</v>
      </c>
      <c r="C1572" s="1">
        <v>2.2061151940000002E-6</v>
      </c>
      <c r="D1572" s="1">
        <f>mfs[[#This Row],[flux]]/1000</f>
        <v>2.2061151940000003E-9</v>
      </c>
      <c r="F1572" t="s">
        <v>4282</v>
      </c>
      <c r="G1572" t="s">
        <v>2778</v>
      </c>
      <c r="H1572" s="3">
        <v>1.28011953260882E-10</v>
      </c>
      <c r="I1572">
        <f>_xlfn.XLOOKUP(b2b3[[#This Row],[rxn]],mfs[rxn],mfs[flux_scaled],0)</f>
        <v>1.2801195330000001E-9</v>
      </c>
      <c r="J1572">
        <f>(b2b3[[#This Row],[flux]]-b2b3[[#This Row],[flux in mfs]])/b2b3[[#This Row],[flux]]</f>
        <v>-9.0000000030558081</v>
      </c>
      <c r="K1572">
        <f>ABS(b2b3[[#This Row],[(mfs - b2+b3) / mfs]])</f>
        <v>9.0000000030558081</v>
      </c>
      <c r="L1572" t="b">
        <f>_xlfn.TEXTAFTER(b2b3[[#This Row],[rxn]],"-",-1)="SPONT"</f>
        <v>0</v>
      </c>
      <c r="M1572" t="str">
        <f>_xlfn.TEXTAFTER(b2b3[[#This Row],[rxn]],"-",-1)</f>
        <v>rt1337</v>
      </c>
      <c r="N1572">
        <f>_xlfn.XLOOKUP("'PRO-"&amp;b2b3[[#This Row],[enz]]&amp;"'",'[1]Sheet2 (2)'!$A:$A,'[1]Sheet2 (2)'!$B:$B,"")</f>
        <v>1</v>
      </c>
      <c r="O1572">
        <f>IFERROR(_xlfn.XLOOKUP(b2b3[[#This Row],[Column2]],Table17[[#This Row],[rxn-no-enz]],Table17[[#This Row],[flux]],0),0)</f>
        <v>2.2081515300000001E-10</v>
      </c>
      <c r="P1572" t="str">
        <f>_xlfn.TEXTBEFORE(b2b3[[#This Row],[rxn]],"-",-1,,,"")</f>
        <v>PROSYN</v>
      </c>
    </row>
    <row r="1573" spans="1:16" ht="17" x14ac:dyDescent="0.25">
      <c r="A1573" s="1" t="s">
        <v>4610</v>
      </c>
      <c r="B1573" s="1" t="s">
        <v>2778</v>
      </c>
      <c r="C1573" s="1">
        <v>1.1764348830000001E-6</v>
      </c>
      <c r="D1573" s="1">
        <f>mfs[[#This Row],[flux]]/1000</f>
        <v>1.1764348830000001E-9</v>
      </c>
      <c r="F1573" t="s">
        <v>11601</v>
      </c>
      <c r="G1573" t="s">
        <v>2778</v>
      </c>
      <c r="H1573" s="3">
        <v>2.9701750292414499E-12</v>
      </c>
      <c r="I1573">
        <f>_xlfn.XLOOKUP(b2b3[[#This Row],[rxn]],mfs[rxn],mfs[flux_scaled],0)</f>
        <v>2.970175E-11</v>
      </c>
      <c r="J1573">
        <f>(b2b3[[#This Row],[flux]]-b2b3[[#This Row],[flux in mfs]])/b2b3[[#This Row],[flux]]</f>
        <v>-8.9999999015497423</v>
      </c>
      <c r="K1573">
        <f>ABS(b2b3[[#This Row],[(mfs - b2+b3) / mfs]])</f>
        <v>8.9999999015497423</v>
      </c>
      <c r="L1573" t="b">
        <f>_xlfn.TEXTAFTER(b2b3[[#This Row],[rxn]],"-",-1)="SPONT"</f>
        <v>0</v>
      </c>
      <c r="M1573" t="str">
        <f>_xlfn.TEXTAFTER(b2b3[[#This Row],[rxn]],"-",-1)</f>
        <v>rt1340</v>
      </c>
      <c r="N1573">
        <f>_xlfn.XLOOKUP("'PRO-"&amp;b2b3[[#This Row],[enz]]&amp;"'",'[1]Sheet2 (2)'!$A:$A,'[1]Sheet2 (2)'!$B:$B,"")</f>
        <v>1</v>
      </c>
      <c r="O1573">
        <f>IFERROR(_xlfn.XLOOKUP(b2b3[[#This Row],[Column2]],Table17[[#This Row],[rxn-no-enz]],Table17[[#This Row],[flux]],0),0)</f>
        <v>2.281681841E-9</v>
      </c>
      <c r="P1573" t="str">
        <f>_xlfn.TEXTBEFORE(b2b3[[#This Row],[rxn]],"-",-1,,,"")</f>
        <v>PROSYN</v>
      </c>
    </row>
    <row r="1574" spans="1:16" ht="17" x14ac:dyDescent="0.25">
      <c r="A1574" s="1" t="s">
        <v>4611</v>
      </c>
      <c r="B1574" s="1" t="s">
        <v>2778</v>
      </c>
      <c r="C1574" s="1">
        <v>4.2213788459999996E-6</v>
      </c>
      <c r="D1574" s="1">
        <f>mfs[[#This Row],[flux]]/1000</f>
        <v>4.2213788459999996E-9</v>
      </c>
      <c r="F1574" t="s">
        <v>11602</v>
      </c>
      <c r="G1574" t="s">
        <v>2778</v>
      </c>
      <c r="H1574" s="3">
        <v>1.7834170843993899E-13</v>
      </c>
      <c r="I1574">
        <f>_xlfn.XLOOKUP(b2b3[[#This Row],[rxn]],mfs[rxn],mfs[flux_scaled],0)</f>
        <v>1.783417E-12</v>
      </c>
      <c r="J1574">
        <f>(b2b3[[#This Row],[flux]]-b2b3[[#This Row],[flux in mfs]])/b2b3[[#This Row],[flux]]</f>
        <v>-8.9999995267546176</v>
      </c>
      <c r="K1574">
        <f>ABS(b2b3[[#This Row],[(mfs - b2+b3) / mfs]])</f>
        <v>8.9999995267546176</v>
      </c>
      <c r="L1574" t="b">
        <f>_xlfn.TEXTAFTER(b2b3[[#This Row],[rxn]],"-",-1)="SPONT"</f>
        <v>0</v>
      </c>
      <c r="M1574" t="str">
        <f>_xlfn.TEXTAFTER(b2b3[[#This Row],[rxn]],"-",-1)</f>
        <v>rt1343</v>
      </c>
      <c r="N1574">
        <f>_xlfn.XLOOKUP("'PRO-"&amp;b2b3[[#This Row],[enz]]&amp;"'",'[1]Sheet2 (2)'!$A:$A,'[1]Sheet2 (2)'!$B:$B,"")</f>
        <v>1</v>
      </c>
      <c r="O1574">
        <f>IFERROR(_xlfn.XLOOKUP(b2b3[[#This Row],[Column2]],Table17[[#This Row],[rxn-no-enz]],Table17[[#This Row],[flux]],0),0)</f>
        <v>2.5068942E-11</v>
      </c>
      <c r="P1574" t="str">
        <f>_xlfn.TEXTBEFORE(b2b3[[#This Row],[rxn]],"-",-1,,,"")</f>
        <v>PROSYN</v>
      </c>
    </row>
    <row r="1575" spans="1:16" ht="17" x14ac:dyDescent="0.25">
      <c r="A1575" s="1" t="s">
        <v>4612</v>
      </c>
      <c r="B1575" s="1" t="s">
        <v>2778</v>
      </c>
      <c r="C1575" s="1">
        <v>1.0761770109999999E-6</v>
      </c>
      <c r="D1575" s="1">
        <f>mfs[[#This Row],[flux]]/1000</f>
        <v>1.076177011E-9</v>
      </c>
      <c r="F1575" t="s">
        <v>4283</v>
      </c>
      <c r="G1575" t="s">
        <v>2778</v>
      </c>
      <c r="H1575" s="3">
        <v>2.5460871308826502E-10</v>
      </c>
      <c r="I1575">
        <f>_xlfn.XLOOKUP(b2b3[[#This Row],[rxn]],mfs[rxn],mfs[flux_scaled],0)</f>
        <v>2.5460871310000002E-9</v>
      </c>
      <c r="J1575">
        <f>(b2b3[[#This Row],[flux]]-b2b3[[#This Row],[flux in mfs]])/b2b3[[#This Row],[flux]]</f>
        <v>-9.0000000004609024</v>
      </c>
      <c r="K1575">
        <f>ABS(b2b3[[#This Row],[(mfs - b2+b3) / mfs]])</f>
        <v>9.0000000004609024</v>
      </c>
      <c r="L1575" t="b">
        <f>_xlfn.TEXTAFTER(b2b3[[#This Row],[rxn]],"-",-1)="SPONT"</f>
        <v>0</v>
      </c>
      <c r="M1575" t="str">
        <f>_xlfn.TEXTAFTER(b2b3[[#This Row],[rxn]],"-",-1)</f>
        <v>rt1358</v>
      </c>
      <c r="N1575">
        <f>_xlfn.XLOOKUP("'PRO-"&amp;b2b3[[#This Row],[enz]]&amp;"'",'[1]Sheet2 (2)'!$A:$A,'[1]Sheet2 (2)'!$B:$B,"")</f>
        <v>1</v>
      </c>
      <c r="O1575">
        <f>IFERROR(_xlfn.XLOOKUP(b2b3[[#This Row],[Column2]],Table17[[#This Row],[rxn-no-enz]],Table17[[#This Row],[flux]],0),0)</f>
        <v>2.5068942E-11</v>
      </c>
      <c r="P1575" t="str">
        <f>_xlfn.TEXTBEFORE(b2b3[[#This Row],[rxn]],"-",-1,,,"")</f>
        <v>PROSYN</v>
      </c>
    </row>
    <row r="1576" spans="1:16" ht="17" x14ac:dyDescent="0.25">
      <c r="A1576" s="1" t="s">
        <v>4613</v>
      </c>
      <c r="B1576" s="1" t="s">
        <v>2778</v>
      </c>
      <c r="C1576" s="1">
        <v>6.8459619000000003E-7</v>
      </c>
      <c r="D1576" s="1">
        <f>mfs[[#This Row],[flux]]/1000</f>
        <v>6.8459618999999998E-10</v>
      </c>
      <c r="F1576" t="s">
        <v>11603</v>
      </c>
      <c r="G1576" t="s">
        <v>2778</v>
      </c>
      <c r="H1576" s="3">
        <v>2.0061403127534899E-11</v>
      </c>
      <c r="I1576">
        <f>_xlfn.XLOOKUP(b2b3[[#This Row],[rxn]],mfs[rxn],mfs[flux_scaled],0)</f>
        <v>2.00614031E-10</v>
      </c>
      <c r="J1576">
        <f>(b2b3[[#This Row],[flux]]-b2b3[[#This Row],[flux in mfs]])/b2b3[[#This Row],[flux]]</f>
        <v>-8.9999999862746893</v>
      </c>
      <c r="K1576">
        <f>ABS(b2b3[[#This Row],[(mfs - b2+b3) / mfs]])</f>
        <v>8.9999999862746893</v>
      </c>
      <c r="L1576" t="b">
        <f>_xlfn.TEXTAFTER(b2b3[[#This Row],[rxn]],"-",-1)="SPONT"</f>
        <v>0</v>
      </c>
      <c r="M1576" t="str">
        <f>_xlfn.TEXTAFTER(b2b3[[#This Row],[rxn]],"-",-1)</f>
        <v>rt1360</v>
      </c>
      <c r="N1576">
        <f>_xlfn.XLOOKUP("'PRO-"&amp;b2b3[[#This Row],[enz]]&amp;"'",'[1]Sheet2 (2)'!$A:$A,'[1]Sheet2 (2)'!$B:$B,"")</f>
        <v>1</v>
      </c>
      <c r="O1576">
        <f>IFERROR(_xlfn.XLOOKUP(b2b3[[#This Row],[Column2]],Table17[[#This Row],[rxn-no-enz]],Table17[[#This Row],[flux]],0),0)</f>
        <v>2.323418715E-9</v>
      </c>
      <c r="P1576" t="str">
        <f>_xlfn.TEXTBEFORE(b2b3[[#This Row],[rxn]],"-",-1,,,"")</f>
        <v>PROSYN</v>
      </c>
    </row>
    <row r="1577" spans="1:16" ht="17" x14ac:dyDescent="0.25">
      <c r="A1577" s="1" t="s">
        <v>4614</v>
      </c>
      <c r="B1577" s="1" t="s">
        <v>2778</v>
      </c>
      <c r="C1577" s="1">
        <v>1.296936366E-6</v>
      </c>
      <c r="D1577" s="1">
        <f>mfs[[#This Row],[flux]]/1000</f>
        <v>1.2969363660000001E-9</v>
      </c>
      <c r="F1577" t="s">
        <v>4284</v>
      </c>
      <c r="G1577" t="s">
        <v>2778</v>
      </c>
      <c r="H1577" s="3">
        <v>4.7738219114444196E-12</v>
      </c>
      <c r="I1577">
        <f>_xlfn.XLOOKUP(b2b3[[#This Row],[rxn]],mfs[rxn],mfs[flux_scaled],0)</f>
        <v>4.7738219000000001E-11</v>
      </c>
      <c r="J1577">
        <f>(b2b3[[#This Row],[flux]]-b2b3[[#This Row],[flux in mfs]])/b2b3[[#This Row],[flux]]</f>
        <v>-8.9999999760267144</v>
      </c>
      <c r="K1577">
        <f>ABS(b2b3[[#This Row],[(mfs - b2+b3) / mfs]])</f>
        <v>8.9999999760267144</v>
      </c>
      <c r="L1577" t="b">
        <f>_xlfn.TEXTAFTER(b2b3[[#This Row],[rxn]],"-",-1)="SPONT"</f>
        <v>0</v>
      </c>
      <c r="M1577" t="str">
        <f>_xlfn.TEXTAFTER(b2b3[[#This Row],[rxn]],"-",-1)</f>
        <v>rt1362</v>
      </c>
      <c r="N1577">
        <f>_xlfn.XLOOKUP("'PRO-"&amp;b2b3[[#This Row],[enz]]&amp;"'",'[1]Sheet2 (2)'!$A:$A,'[1]Sheet2 (2)'!$B:$B,"")</f>
        <v>1</v>
      </c>
      <c r="O1577">
        <f>IFERROR(_xlfn.XLOOKUP(b2b3[[#This Row],[Column2]],Table17[[#This Row],[rxn-no-enz]],Table17[[#This Row],[flux]],0),0)</f>
        <v>4.5786933999999999E-11</v>
      </c>
      <c r="P1577" t="str">
        <f>_xlfn.TEXTBEFORE(b2b3[[#This Row],[rxn]],"-",-1,,,"")</f>
        <v>PROSYN</v>
      </c>
    </row>
    <row r="1578" spans="1:16" ht="17" x14ac:dyDescent="0.25">
      <c r="A1578" s="1" t="s">
        <v>4615</v>
      </c>
      <c r="B1578" s="1" t="s">
        <v>2778</v>
      </c>
      <c r="C1578" s="1">
        <v>6.7000895200000001E-7</v>
      </c>
      <c r="D1578" s="1">
        <f>mfs[[#This Row],[flux]]/1000</f>
        <v>6.7000895200000001E-10</v>
      </c>
      <c r="F1578" t="s">
        <v>11604</v>
      </c>
      <c r="G1578" t="s">
        <v>2778</v>
      </c>
      <c r="H1578" s="3">
        <v>3.44152524408643E-13</v>
      </c>
      <c r="I1578">
        <f>_xlfn.XLOOKUP(b2b3[[#This Row],[rxn]],mfs[rxn],mfs[flux_scaled],0)</f>
        <v>3.4415249999999997E-12</v>
      </c>
      <c r="J1578">
        <f>(b2b3[[#This Row],[flux]]-b2b3[[#This Row],[flux in mfs]])/b2b3[[#This Row],[flux]]</f>
        <v>-8.9999992907608881</v>
      </c>
      <c r="K1578">
        <f>ABS(b2b3[[#This Row],[(mfs - b2+b3) / mfs]])</f>
        <v>8.9999992907608881</v>
      </c>
      <c r="L1578" t="b">
        <f>_xlfn.TEXTAFTER(b2b3[[#This Row],[rxn]],"-",-1)="SPONT"</f>
        <v>0</v>
      </c>
      <c r="M1578" t="str">
        <f>_xlfn.TEXTAFTER(b2b3[[#This Row],[rxn]],"-",-1)</f>
        <v>rt1363</v>
      </c>
      <c r="N1578">
        <f>_xlfn.XLOOKUP("'PRO-"&amp;b2b3[[#This Row],[enz]]&amp;"'",'[1]Sheet2 (2)'!$A:$A,'[1]Sheet2 (2)'!$B:$B,"")</f>
        <v>1</v>
      </c>
      <c r="O1578">
        <f>IFERROR(_xlfn.XLOOKUP(b2b3[[#This Row],[Column2]],Table17[[#This Row],[rxn-no-enz]],Table17[[#This Row],[flux]],0),0)</f>
        <v>1.3953675658E-8</v>
      </c>
      <c r="P1578" t="str">
        <f>_xlfn.TEXTBEFORE(b2b3[[#This Row],[rxn]],"-",-1,,,"")</f>
        <v>PROSYN</v>
      </c>
    </row>
    <row r="1579" spans="1:16" ht="17" x14ac:dyDescent="0.25">
      <c r="A1579" s="1" t="s">
        <v>4616</v>
      </c>
      <c r="B1579" s="1" t="s">
        <v>2778</v>
      </c>
      <c r="C1579" s="1">
        <v>1.0897472529999999E-6</v>
      </c>
      <c r="D1579" s="1">
        <f>mfs[[#This Row],[flux]]/1000</f>
        <v>1.0897472529999999E-9</v>
      </c>
      <c r="F1579" t="s">
        <v>4285</v>
      </c>
      <c r="G1579" t="s">
        <v>2778</v>
      </c>
      <c r="H1579" s="3">
        <v>3.7969151416138701E-11</v>
      </c>
      <c r="I1579">
        <f>_xlfn.XLOOKUP(b2b3[[#This Row],[rxn]],mfs[rxn],mfs[flux_scaled],0)</f>
        <v>3.7969151400000004E-10</v>
      </c>
      <c r="J1579">
        <f>(b2b3[[#This Row],[flux]]-b2b3[[#This Row],[flux in mfs]])/b2b3[[#This Row],[flux]]</f>
        <v>-8.9999999957495245</v>
      </c>
      <c r="K1579">
        <f>ABS(b2b3[[#This Row],[(mfs - b2+b3) / mfs]])</f>
        <v>8.9999999957495245</v>
      </c>
      <c r="L1579" t="b">
        <f>_xlfn.TEXTAFTER(b2b3[[#This Row],[rxn]],"-",-1)="SPONT"</f>
        <v>0</v>
      </c>
      <c r="M1579" t="str">
        <f>_xlfn.TEXTAFTER(b2b3[[#This Row],[rxn]],"-",-1)</f>
        <v>rt1374</v>
      </c>
      <c r="N1579">
        <f>_xlfn.XLOOKUP("'PRO-"&amp;b2b3[[#This Row],[enz]]&amp;"'",'[1]Sheet2 (2)'!$A:$A,'[1]Sheet2 (2)'!$B:$B,"")</f>
        <v>1</v>
      </c>
      <c r="O1579">
        <f>IFERROR(_xlfn.XLOOKUP(b2b3[[#This Row],[Column2]],Table17[[#This Row],[rxn-no-enz]],Table17[[#This Row],[flux]],0),0)</f>
        <v>5.82402201E-10</v>
      </c>
      <c r="P1579" t="str">
        <f>_xlfn.TEXTBEFORE(b2b3[[#This Row],[rxn]],"-",-1,,,"")</f>
        <v>PROSYN</v>
      </c>
    </row>
    <row r="1580" spans="1:16" ht="17" x14ac:dyDescent="0.25">
      <c r="A1580" s="1" t="s">
        <v>4617</v>
      </c>
      <c r="B1580" s="1" t="s">
        <v>2778</v>
      </c>
      <c r="C1580" s="1">
        <v>6.7000895200000001E-7</v>
      </c>
      <c r="D1580" s="1">
        <f>mfs[[#This Row],[flux]]/1000</f>
        <v>6.7000895200000001E-10</v>
      </c>
      <c r="F1580" t="s">
        <v>4286</v>
      </c>
      <c r="G1580" t="s">
        <v>2778</v>
      </c>
      <c r="H1580" s="3">
        <v>5.1192426859461298E-13</v>
      </c>
      <c r="I1580">
        <f>_xlfn.XLOOKUP(b2b3[[#This Row],[rxn]],mfs[rxn],mfs[flux_scaled],0)</f>
        <v>5.119243E-12</v>
      </c>
      <c r="J1580">
        <f>(b2b3[[#This Row],[flux]]-b2b3[[#This Row],[flux in mfs]])/b2b3[[#This Row],[flux]]</f>
        <v>-9.0000006134772068</v>
      </c>
      <c r="K1580">
        <f>ABS(b2b3[[#This Row],[(mfs - b2+b3) / mfs]])</f>
        <v>9.0000006134772068</v>
      </c>
      <c r="L1580" t="b">
        <f>_xlfn.TEXTAFTER(b2b3[[#This Row],[rxn]],"-",-1)="SPONT"</f>
        <v>0</v>
      </c>
      <c r="M1580" t="str">
        <f>_xlfn.TEXTAFTER(b2b3[[#This Row],[rxn]],"-",-1)</f>
        <v>rt1378</v>
      </c>
      <c r="N1580">
        <f>_xlfn.XLOOKUP("'PRO-"&amp;b2b3[[#This Row],[enz]]&amp;"'",'[1]Sheet2 (2)'!$A:$A,'[1]Sheet2 (2)'!$B:$B,"")</f>
        <v>1</v>
      </c>
      <c r="O1580">
        <f>IFERROR(_xlfn.XLOOKUP(b2b3[[#This Row],[Column2]],Table17[[#This Row],[rxn-no-enz]],Table17[[#This Row],[flux]],0),0)</f>
        <v>7.6143002099999995E-10</v>
      </c>
      <c r="P1580" t="str">
        <f>_xlfn.TEXTBEFORE(b2b3[[#This Row],[rxn]],"-",-1,,,"")</f>
        <v>PROSYN</v>
      </c>
    </row>
    <row r="1581" spans="1:16" ht="17" x14ac:dyDescent="0.25">
      <c r="A1581" s="1" t="s">
        <v>4618</v>
      </c>
      <c r="B1581" s="1" t="s">
        <v>2778</v>
      </c>
      <c r="C1581" s="1">
        <v>6.7000895200000001E-7</v>
      </c>
      <c r="D1581" s="1">
        <f>mfs[[#This Row],[flux]]/1000</f>
        <v>6.7000895200000001E-10</v>
      </c>
      <c r="F1581" t="s">
        <v>11605</v>
      </c>
      <c r="G1581" t="s">
        <v>2778</v>
      </c>
      <c r="H1581" s="3">
        <v>1.4619645314691899E-13</v>
      </c>
      <c r="I1581">
        <f>_xlfn.XLOOKUP(b2b3[[#This Row],[rxn]],mfs[rxn],mfs[flux_scaled],0)</f>
        <v>1.461965E-12</v>
      </c>
      <c r="J1581">
        <f>(b2b3[[#This Row],[flux]]-b2b3[[#This Row],[flux in mfs]])/b2b3[[#This Row],[flux]]</f>
        <v>-9.0000032048028515</v>
      </c>
      <c r="K1581">
        <f>ABS(b2b3[[#This Row],[(mfs - b2+b3) / mfs]])</f>
        <v>9.0000032048028515</v>
      </c>
      <c r="L1581" t="b">
        <f>_xlfn.TEXTAFTER(b2b3[[#This Row],[rxn]],"-",-1)="SPONT"</f>
        <v>0</v>
      </c>
      <c r="M1581" t="str">
        <f>_xlfn.TEXTAFTER(b2b3[[#This Row],[rxn]],"-",-1)</f>
        <v>rt1384</v>
      </c>
      <c r="N1581">
        <f>_xlfn.XLOOKUP("'PRO-"&amp;b2b3[[#This Row],[enz]]&amp;"'",'[1]Sheet2 (2)'!$A:$A,'[1]Sheet2 (2)'!$B:$B,"")</f>
        <v>1</v>
      </c>
      <c r="O1581">
        <f>IFERROR(_xlfn.XLOOKUP(b2b3[[#This Row],[Column2]],Table17[[#This Row],[rxn-no-enz]],Table17[[#This Row],[flux]],0),0)</f>
        <v>7.6143002099999995E-10</v>
      </c>
      <c r="P1581" t="str">
        <f>_xlfn.TEXTBEFORE(b2b3[[#This Row],[rxn]],"-",-1,,,"")</f>
        <v>PROSYN</v>
      </c>
    </row>
    <row r="1582" spans="1:16" ht="17" x14ac:dyDescent="0.25">
      <c r="A1582" s="1" t="s">
        <v>4619</v>
      </c>
      <c r="B1582" s="1" t="s">
        <v>2778</v>
      </c>
      <c r="C1582" s="1">
        <v>6.7000895200000001E-7</v>
      </c>
      <c r="D1582" s="1">
        <f>mfs[[#This Row],[flux]]/1000</f>
        <v>6.7000895200000001E-10</v>
      </c>
      <c r="F1582" t="s">
        <v>11606</v>
      </c>
      <c r="G1582" t="s">
        <v>2778</v>
      </c>
      <c r="H1582" s="3">
        <v>1.5485310493319499E-12</v>
      </c>
      <c r="I1582">
        <f>_xlfn.XLOOKUP(b2b3[[#This Row],[rxn]],mfs[rxn],mfs[flux_scaled],0)</f>
        <v>1.548531E-11</v>
      </c>
      <c r="J1582">
        <f>(b2b3[[#This Row],[flux]]-b2b3[[#This Row],[flux in mfs]])/b2b3[[#This Row],[flux]]</f>
        <v>-8.9999996814274397</v>
      </c>
      <c r="K1582">
        <f>ABS(b2b3[[#This Row],[(mfs - b2+b3) / mfs]])</f>
        <v>8.9999996814274397</v>
      </c>
      <c r="L1582" t="b">
        <f>_xlfn.TEXTAFTER(b2b3[[#This Row],[rxn]],"-",-1)="SPONT"</f>
        <v>0</v>
      </c>
      <c r="M1582" t="str">
        <f>_xlfn.TEXTAFTER(b2b3[[#This Row],[rxn]],"-",-1)</f>
        <v>rt1388</v>
      </c>
      <c r="N1582">
        <f>_xlfn.XLOOKUP("'PRO-"&amp;b2b3[[#This Row],[enz]]&amp;"'",'[1]Sheet2 (2)'!$A:$A,'[1]Sheet2 (2)'!$B:$B,"")</f>
        <v>1</v>
      </c>
      <c r="O1582">
        <f>IFERROR(_xlfn.XLOOKUP(b2b3[[#This Row],[Column2]],Table17[[#This Row],[rxn-no-enz]],Table17[[#This Row],[flux]],0),0)</f>
        <v>2.20547606E-10</v>
      </c>
      <c r="P1582" t="str">
        <f>_xlfn.TEXTBEFORE(b2b3[[#This Row],[rxn]],"-",-1,,,"")</f>
        <v>PROSYN</v>
      </c>
    </row>
    <row r="1583" spans="1:16" ht="17" x14ac:dyDescent="0.25">
      <c r="A1583" s="1" t="s">
        <v>4620</v>
      </c>
      <c r="B1583" s="1" t="s">
        <v>2778</v>
      </c>
      <c r="C1583" s="1">
        <v>6.7000895200000001E-7</v>
      </c>
      <c r="D1583" s="1">
        <f>mfs[[#This Row],[flux]]/1000</f>
        <v>6.7000895200000001E-10</v>
      </c>
      <c r="F1583" t="s">
        <v>11607</v>
      </c>
      <c r="G1583" t="s">
        <v>2778</v>
      </c>
      <c r="H1583" s="3">
        <v>1.2313011672192501E-12</v>
      </c>
      <c r="I1583">
        <f>_xlfn.XLOOKUP(b2b3[[#This Row],[rxn]],mfs[rxn],mfs[flux_scaled],0)</f>
        <v>1.2313011999999999E-11</v>
      </c>
      <c r="J1583">
        <f>(b2b3[[#This Row],[flux]]-b2b3[[#This Row],[flux in mfs]])/b2b3[[#This Row],[flux]]</f>
        <v>-9.000000266228529</v>
      </c>
      <c r="K1583">
        <f>ABS(b2b3[[#This Row],[(mfs - b2+b3) / mfs]])</f>
        <v>9.000000266228529</v>
      </c>
      <c r="L1583" t="b">
        <f>_xlfn.TEXTAFTER(b2b3[[#This Row],[rxn]],"-",-1)="SPONT"</f>
        <v>0</v>
      </c>
      <c r="M1583" t="str">
        <f>_xlfn.TEXTAFTER(b2b3[[#This Row],[rxn]],"-",-1)</f>
        <v>rt1395</v>
      </c>
      <c r="N1583">
        <f>_xlfn.XLOOKUP("'PRO-"&amp;b2b3[[#This Row],[enz]]&amp;"'",'[1]Sheet2 (2)'!$A:$A,'[1]Sheet2 (2)'!$B:$B,"")</f>
        <v>1</v>
      </c>
      <c r="O1583">
        <f>IFERROR(_xlfn.XLOOKUP(b2b3[[#This Row],[Column2]],Table17[[#This Row],[rxn-no-enz]],Table17[[#This Row],[flux]],0),0)</f>
        <v>2.3274748999999999E-11</v>
      </c>
      <c r="P1583" t="str">
        <f>_xlfn.TEXTBEFORE(b2b3[[#This Row],[rxn]],"-",-1,,,"")</f>
        <v>PROSYN</v>
      </c>
    </row>
    <row r="1584" spans="1:16" ht="17" x14ac:dyDescent="0.25">
      <c r="A1584" s="1" t="s">
        <v>4621</v>
      </c>
      <c r="B1584" s="1" t="s">
        <v>2778</v>
      </c>
      <c r="C1584" s="1">
        <v>7.6000164399999996E-7</v>
      </c>
      <c r="D1584" s="1">
        <f>mfs[[#This Row],[flux]]/1000</f>
        <v>7.60001644E-10</v>
      </c>
      <c r="F1584" t="s">
        <v>11608</v>
      </c>
      <c r="G1584" t="s">
        <v>2778</v>
      </c>
      <c r="H1584" s="3">
        <v>2.1356643132734499E-11</v>
      </c>
      <c r="I1584">
        <f>_xlfn.XLOOKUP(b2b3[[#This Row],[rxn]],mfs[rxn],mfs[flux_scaled],0)</f>
        <v>2.1356643100000001E-10</v>
      </c>
      <c r="J1584">
        <f>(b2b3[[#This Row],[flux]]-b2b3[[#This Row],[flux in mfs]])/b2b3[[#This Row],[flux]]</f>
        <v>-8.9999999846724528</v>
      </c>
      <c r="K1584">
        <f>ABS(b2b3[[#This Row],[(mfs - b2+b3) / mfs]])</f>
        <v>8.9999999846724528</v>
      </c>
      <c r="L1584" t="b">
        <f>_xlfn.TEXTAFTER(b2b3[[#This Row],[rxn]],"-",-1)="SPONT"</f>
        <v>0</v>
      </c>
      <c r="M1584" t="str">
        <f>_xlfn.TEXTAFTER(b2b3[[#This Row],[rxn]],"-",-1)</f>
        <v>rt1397</v>
      </c>
      <c r="N1584">
        <f>_xlfn.XLOOKUP("'PRO-"&amp;b2b3[[#This Row],[enz]]&amp;"'",'[1]Sheet2 (2)'!$A:$A,'[1]Sheet2 (2)'!$B:$B,"")</f>
        <v>1</v>
      </c>
      <c r="O1584">
        <f>IFERROR(_xlfn.XLOOKUP(b2b3[[#This Row],[Column2]],Table17[[#This Row],[rxn-no-enz]],Table17[[#This Row],[flux]],0),0)</f>
        <v>2.1589634179999998E-9</v>
      </c>
      <c r="P1584" t="str">
        <f>_xlfn.TEXTBEFORE(b2b3[[#This Row],[rxn]],"-",-1,,,"")</f>
        <v>PROSYN</v>
      </c>
    </row>
    <row r="1585" spans="1:16" ht="17" x14ac:dyDescent="0.25">
      <c r="A1585" s="1" t="s">
        <v>4622</v>
      </c>
      <c r="B1585" s="1" t="s">
        <v>2778</v>
      </c>
      <c r="C1585" s="1">
        <v>1.642050166E-6</v>
      </c>
      <c r="D1585" s="1">
        <f>mfs[[#This Row],[flux]]/1000</f>
        <v>1.6420501659999999E-9</v>
      </c>
      <c r="F1585" t="s">
        <v>11609</v>
      </c>
      <c r="G1585" t="s">
        <v>2778</v>
      </c>
      <c r="H1585" s="3">
        <v>1.4272252121116099E-10</v>
      </c>
      <c r="I1585">
        <f>_xlfn.XLOOKUP(b2b3[[#This Row],[rxn]],mfs[rxn],mfs[flux_scaled],0)</f>
        <v>1.4272252120000001E-9</v>
      </c>
      <c r="J1585">
        <f>(b2b3[[#This Row],[flux]]-b2b3[[#This Row],[flux in mfs]])/b2b3[[#This Row],[flux]]</f>
        <v>-8.9999999992179944</v>
      </c>
      <c r="K1585">
        <f>ABS(b2b3[[#This Row],[(mfs - b2+b3) / mfs]])</f>
        <v>8.9999999992179944</v>
      </c>
      <c r="L1585" t="b">
        <f>_xlfn.TEXTAFTER(b2b3[[#This Row],[rxn]],"-",-1)="SPONT"</f>
        <v>0</v>
      </c>
      <c r="M1585" t="str">
        <f>_xlfn.TEXTAFTER(b2b3[[#This Row],[rxn]],"-",-1)</f>
        <v>rt1406</v>
      </c>
      <c r="N1585">
        <f>_xlfn.XLOOKUP("'PRO-"&amp;b2b3[[#This Row],[enz]]&amp;"'",'[1]Sheet2 (2)'!$A:$A,'[1]Sheet2 (2)'!$B:$B,"")</f>
        <v>1</v>
      </c>
      <c r="O1585">
        <f>IFERROR(_xlfn.XLOOKUP(b2b3[[#This Row],[Column2]],Table17[[#This Row],[rxn-no-enz]],Table17[[#This Row],[flux]],0),0)</f>
        <v>1.2610052039999899E-9</v>
      </c>
      <c r="P1585" t="str">
        <f>_xlfn.TEXTBEFORE(b2b3[[#This Row],[rxn]],"-",-1,,,"")</f>
        <v>PROSYN</v>
      </c>
    </row>
    <row r="1586" spans="1:16" ht="17" x14ac:dyDescent="0.25">
      <c r="A1586" s="1" t="s">
        <v>4623</v>
      </c>
      <c r="B1586" s="1" t="s">
        <v>2778</v>
      </c>
      <c r="C1586" s="1">
        <v>1.1362102539999999E-6</v>
      </c>
      <c r="D1586" s="1">
        <f>mfs[[#This Row],[flux]]/1000</f>
        <v>1.136210254E-9</v>
      </c>
      <c r="F1586" t="s">
        <v>11610</v>
      </c>
      <c r="G1586" t="s">
        <v>2778</v>
      </c>
      <c r="H1586" s="3">
        <v>2.7668950756654901E-12</v>
      </c>
      <c r="I1586">
        <f>_xlfn.XLOOKUP(b2b3[[#This Row],[rxn]],mfs[rxn],mfs[flux_scaled],0)</f>
        <v>2.7668950999999999E-11</v>
      </c>
      <c r="J1586">
        <f>(b2b3[[#This Row],[flux]]-b2b3[[#This Row],[flux in mfs]])/b2b3[[#This Row],[flux]]</f>
        <v>-9.0000000879487985</v>
      </c>
      <c r="K1586">
        <f>ABS(b2b3[[#This Row],[(mfs - b2+b3) / mfs]])</f>
        <v>9.0000000879487985</v>
      </c>
      <c r="L1586" t="b">
        <f>_xlfn.TEXTAFTER(b2b3[[#This Row],[rxn]],"-",-1)="SPONT"</f>
        <v>0</v>
      </c>
      <c r="M1586" t="str">
        <f>_xlfn.TEXTAFTER(b2b3[[#This Row],[rxn]],"-",-1)</f>
        <v>rt1414_gm</v>
      </c>
      <c r="N1586">
        <f>_xlfn.XLOOKUP("'PRO-"&amp;b2b3[[#This Row],[enz]]&amp;"'",'[1]Sheet2 (2)'!$A:$A,'[1]Sheet2 (2)'!$B:$B,"")</f>
        <v>1</v>
      </c>
      <c r="O1586">
        <f>IFERROR(_xlfn.XLOOKUP(b2b3[[#This Row],[Column2]],Table17[[#This Row],[rxn-no-enz]],Table17[[#This Row],[flux]],0),0)</f>
        <v>2.8838919999999901E-11</v>
      </c>
      <c r="P1586" t="str">
        <f>_xlfn.TEXTBEFORE(b2b3[[#This Row],[rxn]],"-",-1,,,"")</f>
        <v>PROSYN</v>
      </c>
    </row>
    <row r="1587" spans="1:16" ht="17" x14ac:dyDescent="0.25">
      <c r="A1587" s="1" t="s">
        <v>4624</v>
      </c>
      <c r="B1587" s="1" t="s">
        <v>2778</v>
      </c>
      <c r="C1587" s="1">
        <v>1.2607630929999999E-6</v>
      </c>
      <c r="D1587" s="1">
        <f>mfs[[#This Row],[flux]]/1000</f>
        <v>1.2607630929999998E-9</v>
      </c>
      <c r="F1587" t="s">
        <v>4287</v>
      </c>
      <c r="G1587" t="s">
        <v>2778</v>
      </c>
      <c r="H1587" s="3">
        <v>5.5843121871657103E-11</v>
      </c>
      <c r="I1587">
        <f>_xlfn.XLOOKUP(b2b3[[#This Row],[rxn]],mfs[rxn],mfs[flux_scaled],0)</f>
        <v>5.5843121900000002E-10</v>
      </c>
      <c r="J1587">
        <f>(b2b3[[#This Row],[flux]]-b2b3[[#This Row],[flux in mfs]])/b2b3[[#This Row],[flux]]</f>
        <v>-9.0000000050754494</v>
      </c>
      <c r="K1587">
        <f>ABS(b2b3[[#This Row],[(mfs - b2+b3) / mfs]])</f>
        <v>9.0000000050754494</v>
      </c>
      <c r="L1587" t="b">
        <f>_xlfn.TEXTAFTER(b2b3[[#This Row],[rxn]],"-",-1)="SPONT"</f>
        <v>0</v>
      </c>
      <c r="M1587" t="str">
        <f>_xlfn.TEXTAFTER(b2b3[[#This Row],[rxn]],"-",-1)</f>
        <v>rt1432</v>
      </c>
      <c r="N1587">
        <f>_xlfn.XLOOKUP("'PRO-"&amp;b2b3[[#This Row],[enz]]&amp;"'",'[1]Sheet2 (2)'!$A:$A,'[1]Sheet2 (2)'!$B:$B,"")</f>
        <v>1</v>
      </c>
      <c r="O1587">
        <f>IFERROR(_xlfn.XLOOKUP(b2b3[[#This Row],[Column2]],Table17[[#This Row],[rxn-no-enz]],Table17[[#This Row],[flux]],0),0)</f>
        <v>6.1549538899999999E-10</v>
      </c>
      <c r="P1587" t="str">
        <f>_xlfn.TEXTBEFORE(b2b3[[#This Row],[rxn]],"-",-1,,,"")</f>
        <v>PROSYN</v>
      </c>
    </row>
    <row r="1588" spans="1:16" ht="17" x14ac:dyDescent="0.25">
      <c r="A1588" s="1" t="s">
        <v>4625</v>
      </c>
      <c r="B1588" s="1" t="s">
        <v>2778</v>
      </c>
      <c r="C1588" s="1">
        <v>1.6776411819999999E-6</v>
      </c>
      <c r="D1588" s="1">
        <f>mfs[[#This Row],[flux]]/1000</f>
        <v>1.677641182E-9</v>
      </c>
      <c r="F1588" t="s">
        <v>11611</v>
      </c>
      <c r="G1588" t="s">
        <v>2778</v>
      </c>
      <c r="H1588" s="3">
        <v>3.5268858697289101E-12</v>
      </c>
      <c r="I1588">
        <f>_xlfn.XLOOKUP(b2b3[[#This Row],[rxn]],mfs[rxn],mfs[flux_scaled],0)</f>
        <v>3.5268858999999999E-11</v>
      </c>
      <c r="J1588">
        <f>(b2b3[[#This Row],[flux]]-b2b3[[#This Row],[flux in mfs]])/b2b3[[#This Row],[flux]]</f>
        <v>-9.0000000858295142</v>
      </c>
      <c r="K1588">
        <f>ABS(b2b3[[#This Row],[(mfs - b2+b3) / mfs]])</f>
        <v>9.0000000858295142</v>
      </c>
      <c r="L1588" t="b">
        <f>_xlfn.TEXTAFTER(b2b3[[#This Row],[rxn]],"-",-1)="SPONT"</f>
        <v>0</v>
      </c>
      <c r="M1588" t="str">
        <f>_xlfn.TEXTAFTER(b2b3[[#This Row],[rxn]],"-",-1)</f>
        <v>rt1437</v>
      </c>
      <c r="N1588">
        <f>_xlfn.XLOOKUP("'PRO-"&amp;b2b3[[#This Row],[enz]]&amp;"'",'[1]Sheet2 (2)'!$A:$A,'[1]Sheet2 (2)'!$B:$B,"")</f>
        <v>1</v>
      </c>
      <c r="O1588">
        <f>IFERROR(_xlfn.XLOOKUP(b2b3[[#This Row],[Column2]],Table17[[#This Row],[rxn-no-enz]],Table17[[#This Row],[flux]],0),0)</f>
        <v>5.4139564920000004E-9</v>
      </c>
      <c r="P1588" t="str">
        <f>_xlfn.TEXTBEFORE(b2b3[[#This Row],[rxn]],"-",-1,,,"")</f>
        <v>PROSYN</v>
      </c>
    </row>
    <row r="1589" spans="1:16" ht="17" x14ac:dyDescent="0.25">
      <c r="A1589" s="1" t="s">
        <v>12108</v>
      </c>
      <c r="B1589" s="1" t="s">
        <v>2778</v>
      </c>
      <c r="C1589" s="1">
        <v>1.557829989E-6</v>
      </c>
      <c r="D1589" s="1">
        <f>mfs[[#This Row],[flux]]/1000</f>
        <v>1.557829989E-9</v>
      </c>
      <c r="F1589" t="s">
        <v>11612</v>
      </c>
      <c r="G1589" t="s">
        <v>2778</v>
      </c>
      <c r="H1589" s="3">
        <v>4.0628819087599998E-12</v>
      </c>
      <c r="I1589">
        <f>_xlfn.XLOOKUP(b2b3[[#This Row],[rxn]],mfs[rxn],mfs[flux_scaled],0)</f>
        <v>4.0628818999999996E-11</v>
      </c>
      <c r="J1589">
        <f>(b2b3[[#This Row],[flux]]-b2b3[[#This Row],[flux in mfs]])/b2b3[[#This Row],[flux]]</f>
        <v>-8.9999999784389502</v>
      </c>
      <c r="K1589">
        <f>ABS(b2b3[[#This Row],[(mfs - b2+b3) / mfs]])</f>
        <v>8.9999999784389502</v>
      </c>
      <c r="L1589" t="b">
        <f>_xlfn.TEXTAFTER(b2b3[[#This Row],[rxn]],"-",-1)="SPONT"</f>
        <v>0</v>
      </c>
      <c r="M1589" t="str">
        <f>_xlfn.TEXTAFTER(b2b3[[#This Row],[rxn]],"-",-1)</f>
        <v>rt1454</v>
      </c>
      <c r="N1589">
        <f>_xlfn.XLOOKUP("'PRO-"&amp;b2b3[[#This Row],[enz]]&amp;"'",'[1]Sheet2 (2)'!$A:$A,'[1]Sheet2 (2)'!$B:$B,"")</f>
        <v>1</v>
      </c>
      <c r="O1589">
        <f>IFERROR(_xlfn.XLOOKUP(b2b3[[#This Row],[Column2]],Table17[[#This Row],[rxn-no-enz]],Table17[[#This Row],[flux]],0),0)</f>
        <v>2.4857514669999902E-9</v>
      </c>
      <c r="P1589" t="str">
        <f>_xlfn.TEXTBEFORE(b2b3[[#This Row],[rxn]],"-",-1,,,"")</f>
        <v>PROSYN</v>
      </c>
    </row>
    <row r="1590" spans="1:16" ht="17" x14ac:dyDescent="0.25">
      <c r="A1590" s="1" t="s">
        <v>4626</v>
      </c>
      <c r="B1590" s="1" t="s">
        <v>2778</v>
      </c>
      <c r="C1590" s="1">
        <v>3.0389066000000002E-7</v>
      </c>
      <c r="D1590" s="1">
        <f>mfs[[#This Row],[flux]]/1000</f>
        <v>3.0389066000000002E-10</v>
      </c>
      <c r="F1590" t="s">
        <v>4289</v>
      </c>
      <c r="G1590" t="s">
        <v>2778</v>
      </c>
      <c r="H1590" s="3">
        <v>2.5826146550372901E-10</v>
      </c>
      <c r="I1590">
        <f>_xlfn.XLOOKUP(b2b3[[#This Row],[rxn]],mfs[rxn],mfs[flux_scaled],0)</f>
        <v>2.5826146549999998E-9</v>
      </c>
      <c r="J1590">
        <f>(b2b3[[#This Row],[flux]]-b2b3[[#This Row],[flux in mfs]])/b2b3[[#This Row],[flux]]</f>
        <v>-8.9999999998556106</v>
      </c>
      <c r="K1590">
        <f>ABS(b2b3[[#This Row],[(mfs - b2+b3) / mfs]])</f>
        <v>8.9999999998556106</v>
      </c>
      <c r="L1590" t="b">
        <f>_xlfn.TEXTAFTER(b2b3[[#This Row],[rxn]],"-",-1)="SPONT"</f>
        <v>0</v>
      </c>
      <c r="M1590" t="str">
        <f>_xlfn.TEXTAFTER(b2b3[[#This Row],[rxn]],"-",-1)</f>
        <v>rt1457</v>
      </c>
      <c r="N1590">
        <f>_xlfn.XLOOKUP("'PRO-"&amp;b2b3[[#This Row],[enz]]&amp;"'",'[1]Sheet2 (2)'!$A:$A,'[1]Sheet2 (2)'!$B:$B,"")</f>
        <v>1</v>
      </c>
      <c r="O1590">
        <f>IFERROR(_xlfn.XLOOKUP(b2b3[[#This Row],[Column2]],Table17[[#This Row],[rxn-no-enz]],Table17[[#This Row],[flux]],0),0)</f>
        <v>5.8817662999999999E-11</v>
      </c>
      <c r="P1590" t="str">
        <f>_xlfn.TEXTBEFORE(b2b3[[#This Row],[rxn]],"-",-1,,,"")</f>
        <v>PROSYN</v>
      </c>
    </row>
    <row r="1591" spans="1:16" ht="17" x14ac:dyDescent="0.25">
      <c r="A1591" s="1" t="s">
        <v>4627</v>
      </c>
      <c r="B1591" s="1" t="s">
        <v>2778</v>
      </c>
      <c r="C1591" s="1">
        <v>2.650509662E-6</v>
      </c>
      <c r="D1591" s="1">
        <f>mfs[[#This Row],[flux]]/1000</f>
        <v>2.6505096619999998E-9</v>
      </c>
      <c r="F1591" t="s">
        <v>11613</v>
      </c>
      <c r="G1591" t="s">
        <v>2778</v>
      </c>
      <c r="H1591" s="3">
        <v>3.7828833791577402E-12</v>
      </c>
      <c r="I1591">
        <f>_xlfn.XLOOKUP(b2b3[[#This Row],[rxn]],mfs[rxn],mfs[flux_scaled],0)</f>
        <v>3.7828833999999999E-11</v>
      </c>
      <c r="J1591">
        <f>(b2b3[[#This Row],[flux]]-b2b3[[#This Row],[flux in mfs]])/b2b3[[#This Row],[flux]]</f>
        <v>-9.0000000550962262</v>
      </c>
      <c r="K1591">
        <f>ABS(b2b3[[#This Row],[(mfs - b2+b3) / mfs]])</f>
        <v>9.0000000550962262</v>
      </c>
      <c r="L1591" t="b">
        <f>_xlfn.TEXTAFTER(b2b3[[#This Row],[rxn]],"-",-1)="SPONT"</f>
        <v>0</v>
      </c>
      <c r="M1591" t="str">
        <f>_xlfn.TEXTAFTER(b2b3[[#This Row],[rxn]],"-",-1)</f>
        <v>rt1470</v>
      </c>
      <c r="N1591">
        <f>_xlfn.XLOOKUP("'PRO-"&amp;b2b3[[#This Row],[enz]]&amp;"'",'[1]Sheet2 (2)'!$A:$A,'[1]Sheet2 (2)'!$B:$B,"")</f>
        <v>1</v>
      </c>
      <c r="O1591">
        <f>IFERROR(_xlfn.XLOOKUP(b2b3[[#This Row],[Column2]],Table17[[#This Row],[rxn-no-enz]],Table17[[#This Row],[flux]],0),0)</f>
        <v>1.72380093E-10</v>
      </c>
      <c r="P1591" t="str">
        <f>_xlfn.TEXTBEFORE(b2b3[[#This Row],[rxn]],"-",-1,,,"")</f>
        <v>PROSYN</v>
      </c>
    </row>
    <row r="1592" spans="1:16" ht="17" x14ac:dyDescent="0.25">
      <c r="A1592" s="1" t="s">
        <v>4628</v>
      </c>
      <c r="B1592" s="1" t="s">
        <v>2778</v>
      </c>
      <c r="C1592" s="1">
        <v>2.716493656E-6</v>
      </c>
      <c r="D1592" s="1">
        <f>mfs[[#This Row],[flux]]/1000</f>
        <v>2.716493656E-9</v>
      </c>
      <c r="F1592" t="s">
        <v>4290</v>
      </c>
      <c r="G1592" t="s">
        <v>2778</v>
      </c>
      <c r="H1592" s="3">
        <v>7.5905894567125003E-12</v>
      </c>
      <c r="I1592">
        <f>_xlfn.XLOOKUP(b2b3[[#This Row],[rxn]],mfs[rxn],mfs[flux_scaled],0)</f>
        <v>7.5905894999999989E-11</v>
      </c>
      <c r="J1592">
        <f>(b2b3[[#This Row],[flux]]-b2b3[[#This Row],[flux in mfs]])/b2b3[[#This Row],[flux]]</f>
        <v>-9.0000000570278473</v>
      </c>
      <c r="K1592">
        <f>ABS(b2b3[[#This Row],[(mfs - b2+b3) / mfs]])</f>
        <v>9.0000000570278473</v>
      </c>
      <c r="L1592" t="b">
        <f>_xlfn.TEXTAFTER(b2b3[[#This Row],[rxn]],"-",-1)="SPONT"</f>
        <v>0</v>
      </c>
      <c r="M1592" t="str">
        <f>_xlfn.TEXTAFTER(b2b3[[#This Row],[rxn]],"-",-1)</f>
        <v>rt1487</v>
      </c>
      <c r="N1592">
        <f>_xlfn.XLOOKUP("'PRO-"&amp;b2b3[[#This Row],[enz]]&amp;"'",'[1]Sheet2 (2)'!$A:$A,'[1]Sheet2 (2)'!$B:$B,"")</f>
        <v>1</v>
      </c>
      <c r="O1592">
        <f>IFERROR(_xlfn.XLOOKUP(b2b3[[#This Row],[Column2]],Table17[[#This Row],[rxn-no-enz]],Table17[[#This Row],[flux]],0),0)</f>
        <v>1.147892087E-9</v>
      </c>
      <c r="P1592" t="str">
        <f>_xlfn.TEXTBEFORE(b2b3[[#This Row],[rxn]],"-",-1,,,"")</f>
        <v>PROSYN</v>
      </c>
    </row>
    <row r="1593" spans="1:16" ht="17" x14ac:dyDescent="0.25">
      <c r="A1593" s="1" t="s">
        <v>4629</v>
      </c>
      <c r="B1593" s="1" t="s">
        <v>2778</v>
      </c>
      <c r="C1593" s="1">
        <v>6.7000895200000001E-7</v>
      </c>
      <c r="D1593" s="1">
        <f>mfs[[#This Row],[flux]]/1000</f>
        <v>6.7000895200000001E-10</v>
      </c>
      <c r="F1593" t="s">
        <v>11614</v>
      </c>
      <c r="G1593" t="s">
        <v>2778</v>
      </c>
      <c r="H1593" s="3">
        <v>2.3230431142380899E-11</v>
      </c>
      <c r="I1593">
        <f>_xlfn.XLOOKUP(b2b3[[#This Row],[rxn]],mfs[rxn],mfs[flux_scaled],0)</f>
        <v>2.32304311E-10</v>
      </c>
      <c r="J1593">
        <f>(b2b3[[#This Row],[flux]]-b2b3[[#This Row],[flux in mfs]])/b2b3[[#This Row],[flux]]</f>
        <v>-8.9999999817563019</v>
      </c>
      <c r="K1593">
        <f>ABS(b2b3[[#This Row],[(mfs - b2+b3) / mfs]])</f>
        <v>8.9999999817563019</v>
      </c>
      <c r="L1593" t="b">
        <f>_xlfn.TEXTAFTER(b2b3[[#This Row],[rxn]],"-",-1)="SPONT"</f>
        <v>0</v>
      </c>
      <c r="M1593" t="str">
        <f>_xlfn.TEXTAFTER(b2b3[[#This Row],[rxn]],"-",-1)</f>
        <v>rt1488</v>
      </c>
      <c r="N1593">
        <f>_xlfn.XLOOKUP("'PRO-"&amp;b2b3[[#This Row],[enz]]&amp;"'",'[1]Sheet2 (2)'!$A:$A,'[1]Sheet2 (2)'!$B:$B,"")</f>
        <v>1</v>
      </c>
      <c r="O1593">
        <f>IFERROR(_xlfn.XLOOKUP(b2b3[[#This Row],[Column2]],Table17[[#This Row],[rxn-no-enz]],Table17[[#This Row],[flux]],0),0)</f>
        <v>1.9616374900000001E-10</v>
      </c>
      <c r="P1593" t="str">
        <f>_xlfn.TEXTBEFORE(b2b3[[#This Row],[rxn]],"-",-1,,,"")</f>
        <v>PROSYN</v>
      </c>
    </row>
    <row r="1594" spans="1:16" ht="17" x14ac:dyDescent="0.25">
      <c r="A1594" s="1" t="s">
        <v>4630</v>
      </c>
      <c r="B1594" s="1" t="s">
        <v>2778</v>
      </c>
      <c r="C1594" s="1">
        <v>7.354620658E-6</v>
      </c>
      <c r="D1594" s="1">
        <f>mfs[[#This Row],[flux]]/1000</f>
        <v>7.3546206579999997E-9</v>
      </c>
      <c r="F1594" t="s">
        <v>11615</v>
      </c>
      <c r="G1594" t="s">
        <v>2778</v>
      </c>
      <c r="H1594" s="3">
        <v>6.4729230186635896E-11</v>
      </c>
      <c r="I1594">
        <f>_xlfn.XLOOKUP(b2b3[[#This Row],[rxn]],mfs[rxn],mfs[flux_scaled],0)</f>
        <v>6.4729230199999994E-10</v>
      </c>
      <c r="J1594">
        <f>(b2b3[[#This Row],[flux]]-b2b3[[#This Row],[flux in mfs]])/b2b3[[#This Row],[flux]]</f>
        <v>-9.0000000020646169</v>
      </c>
      <c r="K1594">
        <f>ABS(b2b3[[#This Row],[(mfs - b2+b3) / mfs]])</f>
        <v>9.0000000020646169</v>
      </c>
      <c r="L1594" t="b">
        <f>_xlfn.TEXTAFTER(b2b3[[#This Row],[rxn]],"-",-1)="SPONT"</f>
        <v>0</v>
      </c>
      <c r="M1594" t="str">
        <f>_xlfn.TEXTAFTER(b2b3[[#This Row],[rxn]],"-",-1)</f>
        <v>rt1518_c</v>
      </c>
      <c r="N1594" t="str">
        <f>_xlfn.XLOOKUP("'PRO-"&amp;b2b3[[#This Row],[enz]]&amp;"'",'[1]Sheet2 (2)'!$A:$A,'[1]Sheet2 (2)'!$B:$B,"")</f>
        <v/>
      </c>
      <c r="O1594">
        <f>IFERROR(_xlfn.XLOOKUP(b2b3[[#This Row],[Column2]],Table17[[#This Row],[rxn-no-enz]],Table17[[#This Row],[flux]],0),0)</f>
        <v>1.6348083870000001E-9</v>
      </c>
      <c r="P1594" t="str">
        <f>_xlfn.TEXTBEFORE(b2b3[[#This Row],[rxn]],"-",-1,,,"")</f>
        <v>PROSYN</v>
      </c>
    </row>
    <row r="1595" spans="1:16" ht="17" x14ac:dyDescent="0.25">
      <c r="A1595" s="1" t="s">
        <v>4631</v>
      </c>
      <c r="B1595" s="1" t="s">
        <v>2778</v>
      </c>
      <c r="C1595" s="1">
        <v>2.039699152E-6</v>
      </c>
      <c r="D1595" s="1">
        <f>mfs[[#This Row],[flux]]/1000</f>
        <v>2.0396991519999999E-9</v>
      </c>
      <c r="F1595" t="s">
        <v>4291</v>
      </c>
      <c r="G1595" t="s">
        <v>2778</v>
      </c>
      <c r="H1595" s="3">
        <v>5.2815150311570598E-12</v>
      </c>
      <c r="I1595">
        <f>_xlfn.XLOOKUP(b2b3[[#This Row],[rxn]],mfs[rxn],mfs[flux_scaled],0)</f>
        <v>5.2815150000000003E-11</v>
      </c>
      <c r="J1595">
        <f>(b2b3[[#This Row],[flux]]-b2b3[[#This Row],[flux in mfs]])/b2b3[[#This Row],[flux]]</f>
        <v>-8.9999999410073457</v>
      </c>
      <c r="K1595">
        <f>ABS(b2b3[[#This Row],[(mfs - b2+b3) / mfs]])</f>
        <v>8.9999999410073457</v>
      </c>
      <c r="L1595" t="b">
        <f>_xlfn.TEXTAFTER(b2b3[[#This Row],[rxn]],"-",-1)="SPONT"</f>
        <v>0</v>
      </c>
      <c r="M1595" t="str">
        <f>_xlfn.TEXTAFTER(b2b3[[#This Row],[rxn]],"-",-1)</f>
        <v>rt1519</v>
      </c>
      <c r="N1595">
        <f>_xlfn.XLOOKUP("'PRO-"&amp;b2b3[[#This Row],[enz]]&amp;"'",'[1]Sheet2 (2)'!$A:$A,'[1]Sheet2 (2)'!$B:$B,"")</f>
        <v>1</v>
      </c>
      <c r="O1595">
        <f>IFERROR(_xlfn.XLOOKUP(b2b3[[#This Row],[Column2]],Table17[[#This Row],[rxn-no-enz]],Table17[[#This Row],[flux]],0),0)</f>
        <v>3.9791746799999903E-9</v>
      </c>
      <c r="P1595" t="str">
        <f>_xlfn.TEXTBEFORE(b2b3[[#This Row],[rxn]],"-",-1,,,"")</f>
        <v>PROSYN</v>
      </c>
    </row>
    <row r="1596" spans="1:16" ht="17" x14ac:dyDescent="0.25">
      <c r="A1596" s="1" t="s">
        <v>4632</v>
      </c>
      <c r="B1596" s="1" t="s">
        <v>2778</v>
      </c>
      <c r="C1596" s="1">
        <v>1.777644328E-6</v>
      </c>
      <c r="D1596" s="1">
        <f>mfs[[#This Row],[flux]]/1000</f>
        <v>1.777644328E-9</v>
      </c>
      <c r="F1596" t="s">
        <v>4292</v>
      </c>
      <c r="G1596" t="s">
        <v>2778</v>
      </c>
      <c r="H1596" s="3">
        <v>3.0127669638701399E-11</v>
      </c>
      <c r="I1596">
        <f>_xlfn.XLOOKUP(b2b3[[#This Row],[rxn]],mfs[rxn],mfs[flux_scaled],0)</f>
        <v>3.0127669599999997E-10</v>
      </c>
      <c r="J1596">
        <f>(b2b3[[#This Row],[flux]]-b2b3[[#This Row],[flux in mfs]])/b2b3[[#This Row],[flux]]</f>
        <v>-8.9999999871541991</v>
      </c>
      <c r="K1596">
        <f>ABS(b2b3[[#This Row],[(mfs - b2+b3) / mfs]])</f>
        <v>8.9999999871541991</v>
      </c>
      <c r="L1596" t="b">
        <f>_xlfn.TEXTAFTER(b2b3[[#This Row],[rxn]],"-",-1)="SPONT"</f>
        <v>0</v>
      </c>
      <c r="M1596" t="str">
        <f>_xlfn.TEXTAFTER(b2b3[[#This Row],[rxn]],"-",-1)</f>
        <v>rt1520</v>
      </c>
      <c r="N1596">
        <f>_xlfn.XLOOKUP("'PRO-"&amp;b2b3[[#This Row],[enz]]&amp;"'",'[1]Sheet2 (2)'!$A:$A,'[1]Sheet2 (2)'!$B:$B,"")</f>
        <v>1</v>
      </c>
      <c r="O1596">
        <f>IFERROR(_xlfn.XLOOKUP(b2b3[[#This Row],[Column2]],Table17[[#This Row],[rxn-no-enz]],Table17[[#This Row],[flux]],0),0)</f>
        <v>3.9791746799999903E-9</v>
      </c>
      <c r="P1596" t="str">
        <f>_xlfn.TEXTBEFORE(b2b3[[#This Row],[rxn]],"-",-1,,,"")</f>
        <v>PROSYN</v>
      </c>
    </row>
    <row r="1597" spans="1:16" ht="17" x14ac:dyDescent="0.25">
      <c r="A1597" s="1" t="s">
        <v>4633</v>
      </c>
      <c r="B1597" s="1" t="s">
        <v>2778</v>
      </c>
      <c r="C1597" s="1">
        <v>8.1156910000000002E-7</v>
      </c>
      <c r="D1597" s="1">
        <f>mfs[[#This Row],[flux]]/1000</f>
        <v>8.1156910000000004E-10</v>
      </c>
      <c r="F1597" t="s">
        <v>4293</v>
      </c>
      <c r="G1597" t="s">
        <v>2778</v>
      </c>
      <c r="H1597" s="3">
        <v>1.9349900630951202E-12</v>
      </c>
      <c r="I1597">
        <f>_xlfn.XLOOKUP(b2b3[[#This Row],[rxn]],mfs[rxn],mfs[flux_scaled],0)</f>
        <v>1.9349901000000001E-11</v>
      </c>
      <c r="J1597">
        <f>(b2b3[[#This Row],[flux]]-b2b3[[#This Row],[flux in mfs]])/b2b3[[#This Row],[flux]]</f>
        <v>-9.000000190723874</v>
      </c>
      <c r="K1597">
        <f>ABS(b2b3[[#This Row],[(mfs - b2+b3) / mfs]])</f>
        <v>9.000000190723874</v>
      </c>
      <c r="L1597" t="b">
        <f>_xlfn.TEXTAFTER(b2b3[[#This Row],[rxn]],"-",-1)="SPONT"</f>
        <v>0</v>
      </c>
      <c r="M1597" t="str">
        <f>_xlfn.TEXTAFTER(b2b3[[#This Row],[rxn]],"-",-1)</f>
        <v>rt1532</v>
      </c>
      <c r="N1597">
        <f>_xlfn.XLOOKUP("'PRO-"&amp;b2b3[[#This Row],[enz]]&amp;"'",'[1]Sheet2 (2)'!$A:$A,'[1]Sheet2 (2)'!$B:$B,"")</f>
        <v>1</v>
      </c>
      <c r="O1597">
        <f>IFERROR(_xlfn.XLOOKUP(b2b3[[#This Row],[Column2]],Table17[[#This Row],[rxn-no-enz]],Table17[[#This Row],[flux]],0),0)</f>
        <v>3.9791746799999903E-9</v>
      </c>
      <c r="P1597" t="str">
        <f>_xlfn.TEXTBEFORE(b2b3[[#This Row],[rxn]],"-",-1,,,"")</f>
        <v>PROSYN</v>
      </c>
    </row>
    <row r="1598" spans="1:16" ht="17" x14ac:dyDescent="0.25">
      <c r="A1598" s="1" t="s">
        <v>4634</v>
      </c>
      <c r="B1598" s="1" t="s">
        <v>2778</v>
      </c>
      <c r="C1598" s="1">
        <v>1.85511072E-6</v>
      </c>
      <c r="D1598" s="1">
        <f>mfs[[#This Row],[flux]]/1000</f>
        <v>1.8551107199999999E-9</v>
      </c>
      <c r="F1598" t="s">
        <v>4294</v>
      </c>
      <c r="G1598" t="s">
        <v>2778</v>
      </c>
      <c r="H1598" s="3">
        <v>0</v>
      </c>
      <c r="I1598">
        <f>_xlfn.XLOOKUP(b2b3[[#This Row],[rxn]],mfs[rxn],mfs[flux_scaled],0)</f>
        <v>0</v>
      </c>
      <c r="J1598" t="e">
        <f>(b2b3[[#This Row],[flux]]-b2b3[[#This Row],[flux in mfs]])/b2b3[[#This Row],[flux]]</f>
        <v>#DIV/0!</v>
      </c>
      <c r="K1598" t="e">
        <f>ABS(b2b3[[#This Row],[(mfs - b2+b3) / mfs]])</f>
        <v>#DIV/0!</v>
      </c>
      <c r="L1598" t="b">
        <f>_xlfn.TEXTAFTER(b2b3[[#This Row],[rxn]],"-",-1)="SPONT"</f>
        <v>0</v>
      </c>
      <c r="M1598" t="str">
        <f>_xlfn.TEXTAFTER(b2b3[[#This Row],[rxn]],"-",-1)</f>
        <v>rt1537</v>
      </c>
      <c r="N1598">
        <f>_xlfn.XLOOKUP("'PRO-"&amp;b2b3[[#This Row],[enz]]&amp;"'",'[1]Sheet2 (2)'!$A:$A,'[1]Sheet2 (2)'!$B:$B,"")</f>
        <v>2</v>
      </c>
      <c r="O1598">
        <f>IFERROR(_xlfn.XLOOKUP(b2b3[[#This Row],[Column2]],Table17[[#This Row],[rxn-no-enz]],Table17[[#This Row],[flux]],0),0)</f>
        <v>5.8004912999999999E-11</v>
      </c>
      <c r="P1598" t="str">
        <f>_xlfn.TEXTBEFORE(b2b3[[#This Row],[rxn]],"-",-1,,,"")</f>
        <v>PROSYN</v>
      </c>
    </row>
    <row r="1599" spans="1:16" ht="17" x14ac:dyDescent="0.25">
      <c r="A1599" s="1" t="s">
        <v>4635</v>
      </c>
      <c r="B1599" s="1" t="s">
        <v>2778</v>
      </c>
      <c r="C1599" s="1">
        <v>6.7000895200000001E-7</v>
      </c>
      <c r="D1599" s="1">
        <f>mfs[[#This Row],[flux]]/1000</f>
        <v>6.7000895200000001E-10</v>
      </c>
      <c r="F1599" t="s">
        <v>4295</v>
      </c>
      <c r="G1599" t="s">
        <v>2778</v>
      </c>
      <c r="H1599" s="3">
        <v>3.40389171222093E-10</v>
      </c>
      <c r="I1599">
        <f>_xlfn.XLOOKUP(b2b3[[#This Row],[rxn]],mfs[rxn],mfs[flux_scaled],0)</f>
        <v>3.4038917120000002E-9</v>
      </c>
      <c r="J1599">
        <f>(b2b3[[#This Row],[flux]]-b2b3[[#This Row],[flux in mfs]])/b2b3[[#This Row],[flux]]</f>
        <v>-8.9999999993509494</v>
      </c>
      <c r="K1599">
        <f>ABS(b2b3[[#This Row],[(mfs - b2+b3) / mfs]])</f>
        <v>8.9999999993509494</v>
      </c>
      <c r="L1599" t="b">
        <f>_xlfn.TEXTAFTER(b2b3[[#This Row],[rxn]],"-",-1)="SPONT"</f>
        <v>0</v>
      </c>
      <c r="M1599" t="str">
        <f>_xlfn.TEXTAFTER(b2b3[[#This Row],[rxn]],"-",-1)</f>
        <v>rt1542</v>
      </c>
      <c r="N1599">
        <f>_xlfn.XLOOKUP("'PRO-"&amp;b2b3[[#This Row],[enz]]&amp;"'",'[1]Sheet2 (2)'!$A:$A,'[1]Sheet2 (2)'!$B:$B,"")</f>
        <v>1</v>
      </c>
      <c r="O1599">
        <f>IFERROR(_xlfn.XLOOKUP(b2b3[[#This Row],[Column2]],Table17[[#This Row],[rxn-no-enz]],Table17[[#This Row],[flux]],0),0)</f>
        <v>2.3905224499999999E-10</v>
      </c>
      <c r="P1599" t="str">
        <f>_xlfn.TEXTBEFORE(b2b3[[#This Row],[rxn]],"-",-1,,,"")</f>
        <v>PROSYN</v>
      </c>
    </row>
    <row r="1600" spans="1:16" ht="17" x14ac:dyDescent="0.25">
      <c r="A1600" s="1" t="s">
        <v>4636</v>
      </c>
      <c r="B1600" s="1" t="s">
        <v>2778</v>
      </c>
      <c r="C1600" s="1">
        <v>1.3227250369999999E-6</v>
      </c>
      <c r="D1600" s="1">
        <f>mfs[[#This Row],[flux]]/1000</f>
        <v>1.3227250369999998E-9</v>
      </c>
      <c r="F1600" t="s">
        <v>13294</v>
      </c>
      <c r="G1600" t="s">
        <v>2778</v>
      </c>
      <c r="H1600" s="3">
        <v>7.3854249941440899E-12</v>
      </c>
      <c r="I1600">
        <f>_xlfn.XLOOKUP(b2b3[[#This Row],[rxn]],mfs[rxn],mfs[flux_scaled],0)</f>
        <v>0</v>
      </c>
      <c r="J1600">
        <f>(b2b3[[#This Row],[flux]]-b2b3[[#This Row],[flux in mfs]])/b2b3[[#This Row],[flux]]</f>
        <v>1</v>
      </c>
      <c r="K1600">
        <f>ABS(b2b3[[#This Row],[(mfs - b2+b3) / mfs]])</f>
        <v>1</v>
      </c>
      <c r="L1600" t="b">
        <f>_xlfn.TEXTAFTER(b2b3[[#This Row],[rxn]],"-",-1)="SPONT"</f>
        <v>0</v>
      </c>
      <c r="M1600" t="str">
        <f>_xlfn.TEXTAFTER(b2b3[[#This Row],[rxn]],"-",-1)</f>
        <v>rt1544_l</v>
      </c>
      <c r="N1600">
        <f>_xlfn.XLOOKUP("'PRO-"&amp;b2b3[[#This Row],[enz]]&amp;"'",'[1]Sheet2 (2)'!$A:$A,'[1]Sheet2 (2)'!$B:$B,"")</f>
        <v>1</v>
      </c>
      <c r="O1600">
        <f>IFERROR(_xlfn.XLOOKUP(b2b3[[#This Row],[Column2]],Table17[[#This Row],[rxn-no-enz]],Table17[[#This Row],[flux]],0),0)</f>
        <v>1.043325008E-9</v>
      </c>
      <c r="P1600" t="str">
        <f>_xlfn.TEXTBEFORE(b2b3[[#This Row],[rxn]],"-",-1,,,"")</f>
        <v>PROSYN</v>
      </c>
    </row>
    <row r="1601" spans="1:16" ht="17" x14ac:dyDescent="0.25">
      <c r="A1601" s="1" t="s">
        <v>12109</v>
      </c>
      <c r="B1601" s="1" t="s">
        <v>2778</v>
      </c>
      <c r="C1601" s="1">
        <v>1.82911493E-7</v>
      </c>
      <c r="D1601" s="1">
        <f>mfs[[#This Row],[flux]]/1000</f>
        <v>1.8291149299999999E-10</v>
      </c>
      <c r="F1601" t="s">
        <v>11617</v>
      </c>
      <c r="G1601" t="s">
        <v>2778</v>
      </c>
      <c r="H1601" s="3">
        <v>7.4769431290092701E-12</v>
      </c>
      <c r="I1601">
        <f>_xlfn.XLOOKUP(b2b3[[#This Row],[rxn]],mfs[rxn],mfs[flux_scaled],0)</f>
        <v>7.4769431000000005E-11</v>
      </c>
      <c r="J1601">
        <f>(b2b3[[#This Row],[flux]]-b2b3[[#This Row],[flux in mfs]])/b2b3[[#This Row],[flux]]</f>
        <v>-8.9999999612016985</v>
      </c>
      <c r="K1601">
        <f>ABS(b2b3[[#This Row],[(mfs - b2+b3) / mfs]])</f>
        <v>8.9999999612016985</v>
      </c>
      <c r="L1601" t="b">
        <f>_xlfn.TEXTAFTER(b2b3[[#This Row],[rxn]],"-",-1)="SPONT"</f>
        <v>0</v>
      </c>
      <c r="M1601" t="str">
        <f>_xlfn.TEXTAFTER(b2b3[[#This Row],[rxn]],"-",-1)</f>
        <v>rt1561</v>
      </c>
      <c r="N1601">
        <f>_xlfn.XLOOKUP("'PRO-"&amp;b2b3[[#This Row],[enz]]&amp;"'",'[1]Sheet2 (2)'!$A:$A,'[1]Sheet2 (2)'!$B:$B,"")</f>
        <v>1</v>
      </c>
      <c r="O1601">
        <f>IFERROR(_xlfn.XLOOKUP(b2b3[[#This Row],[Column2]],Table17[[#This Row],[rxn-no-enz]],Table17[[#This Row],[flux]],0),0)</f>
        <v>1.6858763700000001E-10</v>
      </c>
      <c r="P1601" t="str">
        <f>_xlfn.TEXTBEFORE(b2b3[[#This Row],[rxn]],"-",-1,,,"")</f>
        <v>PROSYN</v>
      </c>
    </row>
    <row r="1602" spans="1:16" ht="17" x14ac:dyDescent="0.25">
      <c r="A1602" s="1" t="s">
        <v>4637</v>
      </c>
      <c r="B1602" s="1" t="s">
        <v>2778</v>
      </c>
      <c r="C1602" s="1">
        <v>2.234161366E-6</v>
      </c>
      <c r="D1602" s="1">
        <f>mfs[[#This Row],[flux]]/1000</f>
        <v>2.234161366E-9</v>
      </c>
      <c r="F1602" t="s">
        <v>11618</v>
      </c>
      <c r="G1602" t="s">
        <v>2778</v>
      </c>
      <c r="H1602" s="3">
        <v>2.1876134256045601E-12</v>
      </c>
      <c r="I1602">
        <f>_xlfn.XLOOKUP(b2b3[[#This Row],[rxn]],mfs[rxn],mfs[flux_scaled],0)</f>
        <v>2.1876134000000001E-11</v>
      </c>
      <c r="J1602">
        <f>(b2b3[[#This Row],[flux]]-b2b3[[#This Row],[flux in mfs]])/b2b3[[#This Row],[flux]]</f>
        <v>-8.9999998829566508</v>
      </c>
      <c r="K1602">
        <f>ABS(b2b3[[#This Row],[(mfs - b2+b3) / mfs]])</f>
        <v>8.9999998829566508</v>
      </c>
      <c r="L1602" t="b">
        <f>_xlfn.TEXTAFTER(b2b3[[#This Row],[rxn]],"-",-1)="SPONT"</f>
        <v>0</v>
      </c>
      <c r="M1602" t="str">
        <f>_xlfn.TEXTAFTER(b2b3[[#This Row],[rxn]],"-",-1)</f>
        <v>rt1567</v>
      </c>
      <c r="N1602">
        <f>_xlfn.XLOOKUP("'PRO-"&amp;b2b3[[#This Row],[enz]]&amp;"'",'[1]Sheet2 (2)'!$A:$A,'[1]Sheet2 (2)'!$B:$B,"")</f>
        <v>1</v>
      </c>
      <c r="O1602">
        <f>IFERROR(_xlfn.XLOOKUP(b2b3[[#This Row],[Column2]],Table17[[#This Row],[rxn-no-enz]],Table17[[#This Row],[flux]],0),0)</f>
        <v>1.751994975E-9</v>
      </c>
      <c r="P1602" t="str">
        <f>_xlfn.TEXTBEFORE(b2b3[[#This Row],[rxn]],"-",-1,,,"")</f>
        <v>PROSYN</v>
      </c>
    </row>
    <row r="1603" spans="1:16" ht="17" x14ac:dyDescent="0.25">
      <c r="A1603" s="1" t="s">
        <v>4638</v>
      </c>
      <c r="B1603" s="1" t="s">
        <v>2778</v>
      </c>
      <c r="C1603" s="1">
        <v>4.0125333399999999E-7</v>
      </c>
      <c r="D1603" s="1">
        <f>mfs[[#This Row],[flux]]/1000</f>
        <v>4.0125333400000001E-10</v>
      </c>
      <c r="F1603" t="s">
        <v>4297</v>
      </c>
      <c r="G1603" t="s">
        <v>2778</v>
      </c>
      <c r="H1603" s="3">
        <v>3.2916120444507102E-10</v>
      </c>
      <c r="I1603">
        <f>_xlfn.XLOOKUP(b2b3[[#This Row],[rxn]],mfs[rxn],mfs[flux_scaled],0)</f>
        <v>3.2916120440000001E-9</v>
      </c>
      <c r="J1603">
        <f>(b2b3[[#This Row],[flux]]-b2b3[[#This Row],[flux in mfs]])/b2b3[[#This Row],[flux]]</f>
        <v>-8.9999999986307309</v>
      </c>
      <c r="K1603">
        <f>ABS(b2b3[[#This Row],[(mfs - b2+b3) / mfs]])</f>
        <v>8.9999999986307309</v>
      </c>
      <c r="L1603" t="b">
        <f>_xlfn.TEXTAFTER(b2b3[[#This Row],[rxn]],"-",-1)="SPONT"</f>
        <v>0</v>
      </c>
      <c r="M1603" t="str">
        <f>_xlfn.TEXTAFTER(b2b3[[#This Row],[rxn]],"-",-1)</f>
        <v>rt1572</v>
      </c>
      <c r="N1603">
        <f>_xlfn.XLOOKUP("'PRO-"&amp;b2b3[[#This Row],[enz]]&amp;"'",'[1]Sheet2 (2)'!$A:$A,'[1]Sheet2 (2)'!$B:$B,"")</f>
        <v>1</v>
      </c>
      <c r="O1603">
        <f>IFERROR(_xlfn.XLOOKUP(b2b3[[#This Row],[Column2]],Table17[[#This Row],[rxn-no-enz]],Table17[[#This Row],[flux]],0),0)</f>
        <v>1.8921576999999999E-10</v>
      </c>
      <c r="P1603" t="str">
        <f>_xlfn.TEXTBEFORE(b2b3[[#This Row],[rxn]],"-",-1,,,"")</f>
        <v>PROSYN</v>
      </c>
    </row>
    <row r="1604" spans="1:16" ht="17" x14ac:dyDescent="0.25">
      <c r="A1604" s="1" t="s">
        <v>4639</v>
      </c>
      <c r="B1604" s="1" t="s">
        <v>2778</v>
      </c>
      <c r="C1604" s="1">
        <v>2.8331040960000001E-6</v>
      </c>
      <c r="D1604" s="1">
        <f>mfs[[#This Row],[flux]]/1000</f>
        <v>2.833104096E-9</v>
      </c>
      <c r="F1604" t="s">
        <v>4298</v>
      </c>
      <c r="G1604" t="s">
        <v>2778</v>
      </c>
      <c r="H1604" s="3">
        <v>1.72927991264093E-13</v>
      </c>
      <c r="I1604">
        <f>_xlfn.XLOOKUP(b2b3[[#This Row],[rxn]],mfs[rxn],mfs[flux_scaled],0)</f>
        <v>1.7292800000000001E-12</v>
      </c>
      <c r="J1604">
        <f>(b2b3[[#This Row],[flux]]-b2b3[[#This Row],[flux in mfs]])/b2b3[[#This Row],[flux]]</f>
        <v>-9.0000005051759953</v>
      </c>
      <c r="K1604">
        <f>ABS(b2b3[[#This Row],[(mfs - b2+b3) / mfs]])</f>
        <v>9.0000005051759953</v>
      </c>
      <c r="L1604" t="b">
        <f>_xlfn.TEXTAFTER(b2b3[[#This Row],[rxn]],"-",-1)="SPONT"</f>
        <v>0</v>
      </c>
      <c r="M1604" t="str">
        <f>_xlfn.TEXTAFTER(b2b3[[#This Row],[rxn]],"-",-1)</f>
        <v>rt1577</v>
      </c>
      <c r="N1604">
        <f>_xlfn.XLOOKUP("'PRO-"&amp;b2b3[[#This Row],[enz]]&amp;"'",'[1]Sheet2 (2)'!$A:$A,'[1]Sheet2 (2)'!$B:$B,"")</f>
        <v>1</v>
      </c>
      <c r="O1604">
        <f>IFERROR(_xlfn.XLOOKUP(b2b3[[#This Row],[Column2]],Table17[[#This Row],[rxn-no-enz]],Table17[[#This Row],[flux]],0),0)</f>
        <v>2.0339511E-11</v>
      </c>
      <c r="P1604" t="str">
        <f>_xlfn.TEXTBEFORE(b2b3[[#This Row],[rxn]],"-",-1,,,"")</f>
        <v>PROSYN</v>
      </c>
    </row>
    <row r="1605" spans="1:16" ht="17" x14ac:dyDescent="0.25">
      <c r="A1605" s="1" t="s">
        <v>4640</v>
      </c>
      <c r="B1605" s="1" t="s">
        <v>2778</v>
      </c>
      <c r="C1605" s="1">
        <v>3.4926232059999999E-6</v>
      </c>
      <c r="D1605" s="1">
        <f>mfs[[#This Row],[flux]]/1000</f>
        <v>3.4926232059999997E-9</v>
      </c>
      <c r="F1605" t="s">
        <v>11619</v>
      </c>
      <c r="G1605" t="s">
        <v>2778</v>
      </c>
      <c r="H1605" s="3">
        <v>2.1232977244107401E-10</v>
      </c>
      <c r="I1605">
        <f>_xlfn.XLOOKUP(b2b3[[#This Row],[rxn]],mfs[rxn],mfs[flux_scaled],0)</f>
        <v>2.1232977239999998E-9</v>
      </c>
      <c r="J1605">
        <f>(b2b3[[#This Row],[flux]]-b2b3[[#This Row],[flux in mfs]])/b2b3[[#This Row],[flux]]</f>
        <v>-8.9999999980655563</v>
      </c>
      <c r="K1605">
        <f>ABS(b2b3[[#This Row],[(mfs - b2+b3) / mfs]])</f>
        <v>8.9999999980655563</v>
      </c>
      <c r="L1605" t="b">
        <f>_xlfn.TEXTAFTER(b2b3[[#This Row],[rxn]],"-",-1)="SPONT"</f>
        <v>0</v>
      </c>
      <c r="M1605" t="str">
        <f>_xlfn.TEXTAFTER(b2b3[[#This Row],[rxn]],"-",-1)</f>
        <v>rt1591</v>
      </c>
      <c r="N1605">
        <f>_xlfn.XLOOKUP("'PRO-"&amp;b2b3[[#This Row],[enz]]&amp;"'",'[1]Sheet2 (2)'!$A:$A,'[1]Sheet2 (2)'!$B:$B,"")</f>
        <v>1</v>
      </c>
      <c r="O1605">
        <f>IFERROR(_xlfn.XLOOKUP(b2b3[[#This Row],[Column2]],Table17[[#This Row],[rxn-no-enz]],Table17[[#This Row],[flux]],0),0)</f>
        <v>3.9507779999999999E-12</v>
      </c>
      <c r="P1605" t="str">
        <f>_xlfn.TEXTBEFORE(b2b3[[#This Row],[rxn]],"-",-1,,,"")</f>
        <v>PROSYN</v>
      </c>
    </row>
    <row r="1606" spans="1:16" ht="17" x14ac:dyDescent="0.25">
      <c r="A1606" s="1" t="s">
        <v>4641</v>
      </c>
      <c r="B1606" s="1" t="s">
        <v>2778</v>
      </c>
      <c r="C1606" s="1">
        <v>2.1036793750000001E-6</v>
      </c>
      <c r="D1606" s="1">
        <f>mfs[[#This Row],[flux]]/1000</f>
        <v>2.1036793750000001E-9</v>
      </c>
      <c r="F1606" t="s">
        <v>4299</v>
      </c>
      <c r="G1606" t="s">
        <v>2778</v>
      </c>
      <c r="H1606" s="3">
        <v>1.6876386124121E-12</v>
      </c>
      <c r="I1606">
        <f>_xlfn.XLOOKUP(b2b3[[#This Row],[rxn]],mfs[rxn],mfs[flux_scaled],0)</f>
        <v>1.6876385999999999E-11</v>
      </c>
      <c r="J1606">
        <f>(b2b3[[#This Row],[flux]]-b2b3[[#This Row],[flux in mfs]])/b2b3[[#This Row],[flux]]</f>
        <v>-8.9999999264528547</v>
      </c>
      <c r="K1606">
        <f>ABS(b2b3[[#This Row],[(mfs - b2+b3) / mfs]])</f>
        <v>8.9999999264528547</v>
      </c>
      <c r="L1606" t="b">
        <f>_xlfn.TEXTAFTER(b2b3[[#This Row],[rxn]],"-",-1)="SPONT"</f>
        <v>0</v>
      </c>
      <c r="M1606" t="str">
        <f>_xlfn.TEXTAFTER(b2b3[[#This Row],[rxn]],"-",-1)</f>
        <v>rt1611</v>
      </c>
      <c r="N1606">
        <f>_xlfn.XLOOKUP("'PRO-"&amp;b2b3[[#This Row],[enz]]&amp;"'",'[1]Sheet2 (2)'!$A:$A,'[1]Sheet2 (2)'!$B:$B,"")</f>
        <v>1</v>
      </c>
      <c r="O1606">
        <f>IFERROR(_xlfn.XLOOKUP(b2b3[[#This Row],[Column2]],Table17[[#This Row],[rxn-no-enz]],Table17[[#This Row],[flux]],0),0)</f>
        <v>5.4067085709999996E-9</v>
      </c>
      <c r="P1606" t="str">
        <f>_xlfn.TEXTBEFORE(b2b3[[#This Row],[rxn]],"-",-1,,,"")</f>
        <v>PROSYN</v>
      </c>
    </row>
    <row r="1607" spans="1:16" ht="17" x14ac:dyDescent="0.25">
      <c r="A1607" s="1" t="s">
        <v>4642</v>
      </c>
      <c r="B1607" s="1" t="s">
        <v>2778</v>
      </c>
      <c r="C1607" s="1">
        <v>1.2394997929999999E-6</v>
      </c>
      <c r="D1607" s="1">
        <f>mfs[[#This Row],[flux]]/1000</f>
        <v>1.239499793E-9</v>
      </c>
      <c r="F1607" t="s">
        <v>11620</v>
      </c>
      <c r="G1607" t="s">
        <v>2778</v>
      </c>
      <c r="H1607" s="3">
        <v>5.9705654979717296E-12</v>
      </c>
      <c r="I1607">
        <f>_xlfn.XLOOKUP(b2b3[[#This Row],[rxn]],mfs[rxn],mfs[flux_scaled],0)</f>
        <v>5.9705654999999999E-11</v>
      </c>
      <c r="J1607">
        <f>(b2b3[[#This Row],[flux]]-b2b3[[#This Row],[flux in mfs]])/b2b3[[#This Row],[flux]]</f>
        <v>-9.0000000033971155</v>
      </c>
      <c r="K1607">
        <f>ABS(b2b3[[#This Row],[(mfs - b2+b3) / mfs]])</f>
        <v>9.0000000033971155</v>
      </c>
      <c r="L1607" t="b">
        <f>_xlfn.TEXTAFTER(b2b3[[#This Row],[rxn]],"-",-1)="SPONT"</f>
        <v>0</v>
      </c>
      <c r="M1607" t="str">
        <f>_xlfn.TEXTAFTER(b2b3[[#This Row],[rxn]],"-",-1)</f>
        <v>rt1613</v>
      </c>
      <c r="N1607">
        <f>_xlfn.XLOOKUP("'PRO-"&amp;b2b3[[#This Row],[enz]]&amp;"'",'[1]Sheet2 (2)'!$A:$A,'[1]Sheet2 (2)'!$B:$B,"")</f>
        <v>1</v>
      </c>
      <c r="O1607">
        <f>IFERROR(_xlfn.XLOOKUP(b2b3[[#This Row],[Column2]],Table17[[#This Row],[rxn-no-enz]],Table17[[#This Row],[flux]],0),0)</f>
        <v>4.4359209999999999E-11</v>
      </c>
      <c r="P1607" t="str">
        <f>_xlfn.TEXTBEFORE(b2b3[[#This Row],[rxn]],"-",-1,,,"")</f>
        <v>PROSYN</v>
      </c>
    </row>
    <row r="1608" spans="1:16" ht="17" x14ac:dyDescent="0.25">
      <c r="A1608" s="1" t="s">
        <v>4643</v>
      </c>
      <c r="B1608" s="1" t="s">
        <v>2778</v>
      </c>
      <c r="C1608" s="1">
        <v>2.6693708750000001E-6</v>
      </c>
      <c r="D1608" s="1">
        <f>mfs[[#This Row],[flux]]/1000</f>
        <v>2.6693708750000001E-9</v>
      </c>
      <c r="F1608" t="s">
        <v>11621</v>
      </c>
      <c r="G1608" t="s">
        <v>2778</v>
      </c>
      <c r="H1608" s="3">
        <v>2.28439750184109E-12</v>
      </c>
      <c r="I1608">
        <f>_xlfn.XLOOKUP(b2b3[[#This Row],[rxn]],mfs[rxn],mfs[flux_scaled],0)</f>
        <v>2.2843975000000003E-11</v>
      </c>
      <c r="J1608">
        <f>(b2b3[[#This Row],[flux]]-b2b3[[#This Row],[flux in mfs]])/b2b3[[#This Row],[flux]]</f>
        <v>-8.9999999919405891</v>
      </c>
      <c r="K1608">
        <f>ABS(b2b3[[#This Row],[(mfs - b2+b3) / mfs]])</f>
        <v>8.9999999919405891</v>
      </c>
      <c r="L1608" t="b">
        <f>_xlfn.TEXTAFTER(b2b3[[#This Row],[rxn]],"-",-1)="SPONT"</f>
        <v>0</v>
      </c>
      <c r="M1608" t="str">
        <f>_xlfn.TEXTAFTER(b2b3[[#This Row],[rxn]],"-",-1)</f>
        <v>rt1622_c</v>
      </c>
      <c r="N1608">
        <f>_xlfn.XLOOKUP("'PRO-"&amp;b2b3[[#This Row],[enz]]&amp;"'",'[1]Sheet2 (2)'!$A:$A,'[1]Sheet2 (2)'!$B:$B,"")</f>
        <v>1</v>
      </c>
      <c r="O1608">
        <f>IFERROR(_xlfn.XLOOKUP(b2b3[[#This Row],[Column2]],Table17[[#This Row],[rxn-no-enz]],Table17[[#This Row],[flux]],0),0)</f>
        <v>9.7026566099999901E-10</v>
      </c>
      <c r="P1608" t="str">
        <f>_xlfn.TEXTBEFORE(b2b3[[#This Row],[rxn]],"-",-1,,,"")</f>
        <v>PROSYN</v>
      </c>
    </row>
    <row r="1609" spans="1:16" ht="17" x14ac:dyDescent="0.25">
      <c r="A1609" s="1" t="s">
        <v>4644</v>
      </c>
      <c r="B1609" s="1" t="s">
        <v>2778</v>
      </c>
      <c r="C1609" s="1">
        <v>2.5595778570000001E-6</v>
      </c>
      <c r="D1609" s="1">
        <f>mfs[[#This Row],[flux]]/1000</f>
        <v>2.5595778569999999E-9</v>
      </c>
      <c r="F1609" t="s">
        <v>11622</v>
      </c>
      <c r="G1609" t="s">
        <v>2778</v>
      </c>
      <c r="H1609" s="3">
        <v>4.1515137263077003E-12</v>
      </c>
      <c r="I1609">
        <f>_xlfn.XLOOKUP(b2b3[[#This Row],[rxn]],mfs[rxn],mfs[flux_scaled],0)</f>
        <v>4.1515137E-11</v>
      </c>
      <c r="J1609">
        <f>(b2b3[[#This Row],[flux]]-b2b3[[#This Row],[flux in mfs]])/b2b3[[#This Row],[flux]]</f>
        <v>-8.999999936631065</v>
      </c>
      <c r="K1609">
        <f>ABS(b2b3[[#This Row],[(mfs - b2+b3) / mfs]])</f>
        <v>8.999999936631065</v>
      </c>
      <c r="L1609" t="b">
        <f>_xlfn.TEXTAFTER(b2b3[[#This Row],[rxn]],"-",-1)="SPONT"</f>
        <v>0</v>
      </c>
      <c r="M1609" t="str">
        <f>_xlfn.TEXTAFTER(b2b3[[#This Row],[rxn]],"-",-1)</f>
        <v>rt1627</v>
      </c>
      <c r="N1609">
        <f>_xlfn.XLOOKUP("'PRO-"&amp;b2b3[[#This Row],[enz]]&amp;"'",'[1]Sheet2 (2)'!$A:$A,'[1]Sheet2 (2)'!$B:$B,"")</f>
        <v>1</v>
      </c>
      <c r="O1609">
        <f>IFERROR(_xlfn.XLOOKUP(b2b3[[#This Row],[Column2]],Table17[[#This Row],[rxn-no-enz]],Table17[[#This Row],[flux]],0),0)</f>
        <v>9.7121479699999901E-10</v>
      </c>
      <c r="P1609" t="str">
        <f>_xlfn.TEXTBEFORE(b2b3[[#This Row],[rxn]],"-",-1,,,"")</f>
        <v>PROSYN</v>
      </c>
    </row>
    <row r="1610" spans="1:16" ht="17" x14ac:dyDescent="0.25">
      <c r="A1610" s="1" t="s">
        <v>4645</v>
      </c>
      <c r="B1610" s="1" t="s">
        <v>2778</v>
      </c>
      <c r="C1610" s="1">
        <v>1.592028589E-6</v>
      </c>
      <c r="D1610" s="1">
        <f>mfs[[#This Row],[flux]]/1000</f>
        <v>1.5920285889999999E-9</v>
      </c>
      <c r="F1610" t="s">
        <v>4300</v>
      </c>
      <c r="G1610" t="s">
        <v>2778</v>
      </c>
      <c r="H1610" s="3">
        <v>1.1059876370109299E-10</v>
      </c>
      <c r="I1610">
        <f>_xlfn.XLOOKUP(b2b3[[#This Row],[rxn]],mfs[rxn],mfs[flux_scaled],0)</f>
        <v>1.105987637E-9</v>
      </c>
      <c r="J1610">
        <f>(b2b3[[#This Row],[flux]]-b2b3[[#This Row],[flux in mfs]])/b2b3[[#This Row],[flux]]</f>
        <v>-8.9999999999011759</v>
      </c>
      <c r="K1610">
        <f>ABS(b2b3[[#This Row],[(mfs - b2+b3) / mfs]])</f>
        <v>8.9999999999011759</v>
      </c>
      <c r="L1610" t="b">
        <f>_xlfn.TEXTAFTER(b2b3[[#This Row],[rxn]],"-",-1)="SPONT"</f>
        <v>0</v>
      </c>
      <c r="M1610" t="str">
        <f>_xlfn.TEXTAFTER(b2b3[[#This Row],[rxn]],"-",-1)</f>
        <v>rt1632</v>
      </c>
      <c r="N1610">
        <f>_xlfn.XLOOKUP("'PRO-"&amp;b2b3[[#This Row],[enz]]&amp;"'",'[1]Sheet2 (2)'!$A:$A,'[1]Sheet2 (2)'!$B:$B,"")</f>
        <v>1</v>
      </c>
      <c r="O1610">
        <f>IFERROR(_xlfn.XLOOKUP(b2b3[[#This Row],[Column2]],Table17[[#This Row],[rxn-no-enz]],Table17[[#This Row],[flux]],0),0)</f>
        <v>2.8193226E-11</v>
      </c>
      <c r="P1610" t="str">
        <f>_xlfn.TEXTBEFORE(b2b3[[#This Row],[rxn]],"-",-1,,,"")</f>
        <v>PROSYN</v>
      </c>
    </row>
    <row r="1611" spans="1:16" ht="17" x14ac:dyDescent="0.25">
      <c r="A1611" s="1" t="s">
        <v>4646</v>
      </c>
      <c r="B1611" s="1" t="s">
        <v>2778</v>
      </c>
      <c r="C1611" s="1">
        <v>1.90018634E-7</v>
      </c>
      <c r="D1611" s="1">
        <f>mfs[[#This Row],[flux]]/1000</f>
        <v>1.9001863400000001E-10</v>
      </c>
      <c r="F1611" t="s">
        <v>4301</v>
      </c>
      <c r="G1611" t="s">
        <v>2778</v>
      </c>
      <c r="H1611" s="3">
        <v>6.3173281752455094E-11</v>
      </c>
      <c r="I1611">
        <f>_xlfn.XLOOKUP(b2b3[[#This Row],[rxn]],mfs[rxn],mfs[flux_scaled],0)</f>
        <v>6.3173281799999991E-10</v>
      </c>
      <c r="J1611">
        <f>(b2b3[[#This Row],[flux]]-b2b3[[#This Row],[flux in mfs]])/b2b3[[#This Row],[flux]]</f>
        <v>-9.0000000075261095</v>
      </c>
      <c r="K1611">
        <f>ABS(b2b3[[#This Row],[(mfs - b2+b3) / mfs]])</f>
        <v>9.0000000075261095</v>
      </c>
      <c r="L1611" t="b">
        <f>_xlfn.TEXTAFTER(b2b3[[#This Row],[rxn]],"-",-1)="SPONT"</f>
        <v>0</v>
      </c>
      <c r="M1611" t="str">
        <f>_xlfn.TEXTAFTER(b2b3[[#This Row],[rxn]],"-",-1)</f>
        <v>rt1639</v>
      </c>
      <c r="N1611">
        <f>_xlfn.XLOOKUP("'PRO-"&amp;b2b3[[#This Row],[enz]]&amp;"'",'[1]Sheet2 (2)'!$A:$A,'[1]Sheet2 (2)'!$B:$B,"")</f>
        <v>1</v>
      </c>
      <c r="O1611">
        <f>IFERROR(_xlfn.XLOOKUP(b2b3[[#This Row],[Column2]],Table17[[#This Row],[rxn-no-enz]],Table17[[#This Row],[flux]],0),0)</f>
        <v>1.4771955999999999E-11</v>
      </c>
      <c r="P1611" t="str">
        <f>_xlfn.TEXTBEFORE(b2b3[[#This Row],[rxn]],"-",-1,,,"")</f>
        <v>PROSYN</v>
      </c>
    </row>
    <row r="1612" spans="1:16" ht="17" x14ac:dyDescent="0.25">
      <c r="A1612" s="1" t="s">
        <v>12110</v>
      </c>
      <c r="B1612" s="1" t="s">
        <v>2778</v>
      </c>
      <c r="C1612" s="1">
        <v>4.7999031799999999E-7</v>
      </c>
      <c r="D1612" s="1">
        <f>mfs[[#This Row],[flux]]/1000</f>
        <v>4.79990318E-10</v>
      </c>
      <c r="F1612" t="s">
        <v>11623</v>
      </c>
      <c r="G1612" t="s">
        <v>2778</v>
      </c>
      <c r="H1612" s="3">
        <v>6.5159152319157402E-11</v>
      </c>
      <c r="I1612">
        <f>_xlfn.XLOOKUP(b2b3[[#This Row],[rxn]],mfs[rxn],mfs[flux_scaled],0)</f>
        <v>6.51591523E-10</v>
      </c>
      <c r="J1612">
        <f>(b2b3[[#This Row],[flux]]-b2b3[[#This Row],[flux in mfs]])/b2b3[[#This Row],[flux]]</f>
        <v>-8.9999999970599056</v>
      </c>
      <c r="K1612">
        <f>ABS(b2b3[[#This Row],[(mfs - b2+b3) / mfs]])</f>
        <v>8.9999999970599056</v>
      </c>
      <c r="L1612" t="b">
        <f>_xlfn.TEXTAFTER(b2b3[[#This Row],[rxn]],"-",-1)="SPONT"</f>
        <v>0</v>
      </c>
      <c r="M1612" t="str">
        <f>_xlfn.TEXTAFTER(b2b3[[#This Row],[rxn]],"-",-1)</f>
        <v>rt1642</v>
      </c>
      <c r="N1612">
        <f>_xlfn.XLOOKUP("'PRO-"&amp;b2b3[[#This Row],[enz]]&amp;"'",'[1]Sheet2 (2)'!$A:$A,'[1]Sheet2 (2)'!$B:$B,"")</f>
        <v>1</v>
      </c>
      <c r="O1612">
        <f>IFERROR(_xlfn.XLOOKUP(b2b3[[#This Row],[Column2]],Table17[[#This Row],[rxn-no-enz]],Table17[[#This Row],[flux]],0),0)</f>
        <v>6.88415879999999E-10</v>
      </c>
      <c r="P1612" t="str">
        <f>_xlfn.TEXTBEFORE(b2b3[[#This Row],[rxn]],"-",-1,,,"")</f>
        <v>PROSYN</v>
      </c>
    </row>
    <row r="1613" spans="1:16" ht="17" x14ac:dyDescent="0.25">
      <c r="A1613" s="1" t="s">
        <v>4647</v>
      </c>
      <c r="B1613" s="1" t="s">
        <v>2778</v>
      </c>
      <c r="C1613" s="1">
        <v>6.7000895200000001E-7</v>
      </c>
      <c r="D1613" s="1">
        <f>mfs[[#This Row],[flux]]/1000</f>
        <v>6.7000895200000001E-10</v>
      </c>
      <c r="F1613" t="s">
        <v>11624</v>
      </c>
      <c r="G1613" t="s">
        <v>2778</v>
      </c>
      <c r="H1613" s="3">
        <v>1.36863016324118E-11</v>
      </c>
      <c r="I1613">
        <f>_xlfn.XLOOKUP(b2b3[[#This Row],[rxn]],mfs[rxn],mfs[flux_scaled],0)</f>
        <v>1.3686301600000002E-10</v>
      </c>
      <c r="J1613">
        <f>(b2b3[[#This Row],[flux]]-b2b3[[#This Row],[flux in mfs]])/b2b3[[#This Row],[flux]]</f>
        <v>-8.9999999763180742</v>
      </c>
      <c r="K1613">
        <f>ABS(b2b3[[#This Row],[(mfs - b2+b3) / mfs]])</f>
        <v>8.9999999763180742</v>
      </c>
      <c r="L1613" t="b">
        <f>_xlfn.TEXTAFTER(b2b3[[#This Row],[rxn]],"-",-1)="SPONT"</f>
        <v>0</v>
      </c>
      <c r="M1613" t="str">
        <f>_xlfn.TEXTAFTER(b2b3[[#This Row],[rxn]],"-",-1)</f>
        <v>rt1644</v>
      </c>
      <c r="N1613">
        <f>_xlfn.XLOOKUP("'PRO-"&amp;b2b3[[#This Row],[enz]]&amp;"'",'[1]Sheet2 (2)'!$A:$A,'[1]Sheet2 (2)'!$B:$B,"")</f>
        <v>1</v>
      </c>
      <c r="O1613">
        <f>IFERROR(_xlfn.XLOOKUP(b2b3[[#This Row],[Column2]],Table17[[#This Row],[rxn-no-enz]],Table17[[#This Row],[flux]],0),0)</f>
        <v>5.5997515960000001E-9</v>
      </c>
      <c r="P1613" t="str">
        <f>_xlfn.TEXTBEFORE(b2b3[[#This Row],[rxn]],"-",-1,,,"")</f>
        <v>PROSYN</v>
      </c>
    </row>
    <row r="1614" spans="1:16" ht="17" x14ac:dyDescent="0.25">
      <c r="A1614" s="1" t="s">
        <v>4648</v>
      </c>
      <c r="B1614" s="1" t="s">
        <v>2778</v>
      </c>
      <c r="C1614" s="1">
        <v>2.269331831E-6</v>
      </c>
      <c r="D1614" s="1">
        <f>mfs[[#This Row],[flux]]/1000</f>
        <v>2.2693318309999999E-9</v>
      </c>
      <c r="F1614" t="s">
        <v>11625</v>
      </c>
      <c r="G1614" t="s">
        <v>2778</v>
      </c>
      <c r="H1614" s="3">
        <v>1.2202048106195699E-11</v>
      </c>
      <c r="I1614">
        <f>_xlfn.XLOOKUP(b2b3[[#This Row],[rxn]],mfs[rxn],mfs[flux_scaled],0)</f>
        <v>1.22020481E-10</v>
      </c>
      <c r="J1614">
        <f>(b2b3[[#This Row],[flux]]-b2b3[[#This Row],[flux in mfs]])/b2b3[[#This Row],[flux]]</f>
        <v>-8.9999999949224101</v>
      </c>
      <c r="K1614">
        <f>ABS(b2b3[[#This Row],[(mfs - b2+b3) / mfs]])</f>
        <v>8.9999999949224101</v>
      </c>
      <c r="L1614" t="b">
        <f>_xlfn.TEXTAFTER(b2b3[[#This Row],[rxn]],"-",-1)="SPONT"</f>
        <v>0</v>
      </c>
      <c r="M1614" t="str">
        <f>_xlfn.TEXTAFTER(b2b3[[#This Row],[rxn]],"-",-1)</f>
        <v>rt1648</v>
      </c>
      <c r="N1614">
        <f>_xlfn.XLOOKUP("'PRO-"&amp;b2b3[[#This Row],[enz]]&amp;"'",'[1]Sheet2 (2)'!$A:$A,'[1]Sheet2 (2)'!$B:$B,"")</f>
        <v>1</v>
      </c>
      <c r="O1614">
        <f>IFERROR(_xlfn.XLOOKUP(b2b3[[#This Row],[Column2]],Table17[[#This Row],[rxn-no-enz]],Table17[[#This Row],[flux]],0),0)</f>
        <v>2.3352503499999998E-10</v>
      </c>
      <c r="P1614" t="str">
        <f>_xlfn.TEXTBEFORE(b2b3[[#This Row],[rxn]],"-",-1,,,"")</f>
        <v>PROSYN</v>
      </c>
    </row>
    <row r="1615" spans="1:16" ht="17" x14ac:dyDescent="0.25">
      <c r="A1615" s="1" t="s">
        <v>4649</v>
      </c>
      <c r="B1615" s="1" t="s">
        <v>2778</v>
      </c>
      <c r="C1615" s="1">
        <v>1.007158445E-6</v>
      </c>
      <c r="D1615" s="1">
        <f>mfs[[#This Row],[flux]]/1000</f>
        <v>1.0071584450000001E-9</v>
      </c>
      <c r="F1615" t="s">
        <v>4302</v>
      </c>
      <c r="G1615" t="s">
        <v>2778</v>
      </c>
      <c r="H1615" s="3">
        <v>1.3192502613217399E-10</v>
      </c>
      <c r="I1615">
        <f>_xlfn.XLOOKUP(b2b3[[#This Row],[rxn]],mfs[rxn],mfs[flux_scaled],0)</f>
        <v>1.3192502609999998E-9</v>
      </c>
      <c r="J1615">
        <f>(b2b3[[#This Row],[flux]]-b2b3[[#This Row],[flux in mfs]])/b2b3[[#This Row],[flux]]</f>
        <v>-8.99999999756119</v>
      </c>
      <c r="K1615">
        <f>ABS(b2b3[[#This Row],[(mfs - b2+b3) / mfs]])</f>
        <v>8.99999999756119</v>
      </c>
      <c r="L1615" t="b">
        <f>_xlfn.TEXTAFTER(b2b3[[#This Row],[rxn]],"-",-1)="SPONT"</f>
        <v>0</v>
      </c>
      <c r="M1615" t="str">
        <f>_xlfn.TEXTAFTER(b2b3[[#This Row],[rxn]],"-",-1)</f>
        <v>rt1672</v>
      </c>
      <c r="N1615">
        <f>_xlfn.XLOOKUP("'PRO-"&amp;b2b3[[#This Row],[enz]]&amp;"'",'[1]Sheet2 (2)'!$A:$A,'[1]Sheet2 (2)'!$B:$B,"")</f>
        <v>5</v>
      </c>
      <c r="O1615">
        <f>IFERROR(_xlfn.XLOOKUP(b2b3[[#This Row],[Column2]],Table17[[#This Row],[rxn-no-enz]],Table17[[#This Row],[flux]],0),0)</f>
        <v>9.5565251799999904E-10</v>
      </c>
      <c r="P1615" t="str">
        <f>_xlfn.TEXTBEFORE(b2b3[[#This Row],[rxn]],"-",-1,,,"")</f>
        <v>PROSYN</v>
      </c>
    </row>
    <row r="1616" spans="1:16" ht="17" x14ac:dyDescent="0.25">
      <c r="A1616" s="1" t="s">
        <v>4650</v>
      </c>
      <c r="B1616" s="1" t="s">
        <v>2778</v>
      </c>
      <c r="C1616" s="1">
        <v>1.2151945590000001E-6</v>
      </c>
      <c r="D1616" s="1">
        <f>mfs[[#This Row],[flux]]/1000</f>
        <v>1.2151945590000001E-9</v>
      </c>
      <c r="F1616" t="s">
        <v>11626</v>
      </c>
      <c r="G1616" t="s">
        <v>2778</v>
      </c>
      <c r="H1616" s="3">
        <v>4.2554961335636399E-13</v>
      </c>
      <c r="I1616">
        <f>_xlfn.XLOOKUP(b2b3[[#This Row],[rxn]],mfs[rxn],mfs[flux_scaled],0)</f>
        <v>4.2554960000000003E-12</v>
      </c>
      <c r="J1616">
        <f>(b2b3[[#This Row],[flux]]-b2b3[[#This Row],[flux in mfs]])/b2b3[[#This Row],[flux]]</f>
        <v>-8.9999996861384997</v>
      </c>
      <c r="K1616">
        <f>ABS(b2b3[[#This Row],[(mfs - b2+b3) / mfs]])</f>
        <v>8.9999996861384997</v>
      </c>
      <c r="L1616" t="b">
        <f>_xlfn.TEXTAFTER(b2b3[[#This Row],[rxn]],"-",-1)="SPONT"</f>
        <v>0</v>
      </c>
      <c r="M1616" t="str">
        <f>_xlfn.TEXTAFTER(b2b3[[#This Row],[rxn]],"-",-1)</f>
        <v>rt1675</v>
      </c>
      <c r="N1616">
        <f>_xlfn.XLOOKUP("'PRO-"&amp;b2b3[[#This Row],[enz]]&amp;"'",'[1]Sheet2 (2)'!$A:$A,'[1]Sheet2 (2)'!$B:$B,"")</f>
        <v>1</v>
      </c>
      <c r="O1616">
        <f>IFERROR(_xlfn.XLOOKUP(b2b3[[#This Row],[Column2]],Table17[[#This Row],[rxn-no-enz]],Table17[[#This Row],[flux]],0),0)</f>
        <v>9.8607134000000006E-10</v>
      </c>
      <c r="P1616" t="str">
        <f>_xlfn.TEXTBEFORE(b2b3[[#This Row],[rxn]],"-",-1,,,"")</f>
        <v>PROSYN</v>
      </c>
    </row>
    <row r="1617" spans="1:16" ht="17" x14ac:dyDescent="0.25">
      <c r="A1617" s="1" t="s">
        <v>4651</v>
      </c>
      <c r="B1617" s="1" t="s">
        <v>2778</v>
      </c>
      <c r="C1617" s="1">
        <v>2.076989187E-6</v>
      </c>
      <c r="D1617" s="1">
        <f>mfs[[#This Row],[flux]]/1000</f>
        <v>2.0769891870000002E-9</v>
      </c>
      <c r="F1617" t="s">
        <v>11627</v>
      </c>
      <c r="G1617" t="s">
        <v>2778</v>
      </c>
      <c r="H1617" s="3">
        <v>7.2692349335204502E-11</v>
      </c>
      <c r="I1617">
        <f>_xlfn.XLOOKUP(b2b3[[#This Row],[rxn]],mfs[rxn],mfs[flux_scaled],0)</f>
        <v>7.2692349299999998E-10</v>
      </c>
      <c r="J1617">
        <f>(b2b3[[#This Row],[flux]]-b2b3[[#This Row],[flux in mfs]])/b2b3[[#This Row],[flux]]</f>
        <v>-8.9999999951570562</v>
      </c>
      <c r="K1617">
        <f>ABS(b2b3[[#This Row],[(mfs - b2+b3) / mfs]])</f>
        <v>8.9999999951570562</v>
      </c>
      <c r="L1617" t="b">
        <f>_xlfn.TEXTAFTER(b2b3[[#This Row],[rxn]],"-",-1)="SPONT"</f>
        <v>0</v>
      </c>
      <c r="M1617" t="str">
        <f>_xlfn.TEXTAFTER(b2b3[[#This Row],[rxn]],"-",-1)</f>
        <v>rt1701_c</v>
      </c>
      <c r="N1617" t="str">
        <f>_xlfn.XLOOKUP("'PRO-"&amp;b2b3[[#This Row],[enz]]&amp;"'",'[1]Sheet2 (2)'!$A:$A,'[1]Sheet2 (2)'!$B:$B,"")</f>
        <v/>
      </c>
      <c r="O1617">
        <f>IFERROR(_xlfn.XLOOKUP(b2b3[[#This Row],[Column2]],Table17[[#This Row],[rxn-no-enz]],Table17[[#This Row],[flux]],0),0)</f>
        <v>1.078110153E-9</v>
      </c>
      <c r="P1617" t="str">
        <f>_xlfn.TEXTBEFORE(b2b3[[#This Row],[rxn]],"-",-1,,,"")</f>
        <v>PROSYN</v>
      </c>
    </row>
    <row r="1618" spans="1:16" ht="17" x14ac:dyDescent="0.25">
      <c r="A1618" s="1" t="s">
        <v>4652</v>
      </c>
      <c r="B1618" s="1" t="s">
        <v>2778</v>
      </c>
      <c r="C1618" s="1">
        <v>1.120966752E-6</v>
      </c>
      <c r="D1618" s="1">
        <f>mfs[[#This Row],[flux]]/1000</f>
        <v>1.120966752E-9</v>
      </c>
      <c r="F1618" t="s">
        <v>4303</v>
      </c>
      <c r="G1618" t="s">
        <v>2778</v>
      </c>
      <c r="H1618" s="3">
        <v>3.4337516849302597E-11</v>
      </c>
      <c r="I1618">
        <f>_xlfn.XLOOKUP(b2b3[[#This Row],[rxn]],mfs[rxn],mfs[flux_scaled],0)</f>
        <v>3.4337516800000001E-10</v>
      </c>
      <c r="J1618">
        <f>(b2b3[[#This Row],[flux]]-b2b3[[#This Row],[flux in mfs]])/b2b3[[#This Row],[flux]]</f>
        <v>-8.9999999856417716</v>
      </c>
      <c r="K1618">
        <f>ABS(b2b3[[#This Row],[(mfs - b2+b3) / mfs]])</f>
        <v>8.9999999856417716</v>
      </c>
      <c r="L1618" t="b">
        <f>_xlfn.TEXTAFTER(b2b3[[#This Row],[rxn]],"-",-1)="SPONT"</f>
        <v>0</v>
      </c>
      <c r="M1618" t="str">
        <f>_xlfn.TEXTAFTER(b2b3[[#This Row],[rxn]],"-",-1)</f>
        <v>rt1711</v>
      </c>
      <c r="N1618">
        <f>_xlfn.XLOOKUP("'PRO-"&amp;b2b3[[#This Row],[enz]]&amp;"'",'[1]Sheet2 (2)'!$A:$A,'[1]Sheet2 (2)'!$B:$B,"")</f>
        <v>1</v>
      </c>
      <c r="O1618">
        <f>IFERROR(_xlfn.XLOOKUP(b2b3[[#This Row],[Column2]],Table17[[#This Row],[rxn-no-enz]],Table17[[#This Row],[flux]],0),0)</f>
        <v>2.1031000499999999E-10</v>
      </c>
      <c r="P1618" t="str">
        <f>_xlfn.TEXTBEFORE(b2b3[[#This Row],[rxn]],"-",-1,,,"")</f>
        <v>PROSYN</v>
      </c>
    </row>
    <row r="1619" spans="1:16" ht="17" x14ac:dyDescent="0.25">
      <c r="A1619" s="1" t="s">
        <v>4653</v>
      </c>
      <c r="B1619" s="1" t="s">
        <v>2778</v>
      </c>
      <c r="C1619" s="1">
        <v>2.992957288E-6</v>
      </c>
      <c r="D1619" s="1">
        <f>mfs[[#This Row],[flux]]/1000</f>
        <v>2.9929572880000002E-9</v>
      </c>
      <c r="F1619" t="s">
        <v>4304</v>
      </c>
      <c r="G1619" t="s">
        <v>2778</v>
      </c>
      <c r="H1619" s="3">
        <v>5.4523233861951697E-12</v>
      </c>
      <c r="I1619">
        <f>_xlfn.XLOOKUP(b2b3[[#This Row],[rxn]],mfs[rxn],mfs[flux_scaled],0)</f>
        <v>5.4523234000000002E-11</v>
      </c>
      <c r="J1619">
        <f>(b2b3[[#This Row],[flux]]-b2b3[[#This Row],[flux in mfs]])/b2b3[[#This Row],[flux]]</f>
        <v>-9.0000000253191708</v>
      </c>
      <c r="K1619">
        <f>ABS(b2b3[[#This Row],[(mfs - b2+b3) / mfs]])</f>
        <v>9.0000000253191708</v>
      </c>
      <c r="L1619" t="b">
        <f>_xlfn.TEXTAFTER(b2b3[[#This Row],[rxn]],"-",-1)="SPONT"</f>
        <v>0</v>
      </c>
      <c r="M1619" t="str">
        <f>_xlfn.TEXTAFTER(b2b3[[#This Row],[rxn]],"-",-1)</f>
        <v>rt1727</v>
      </c>
      <c r="N1619">
        <f>_xlfn.XLOOKUP("'PRO-"&amp;b2b3[[#This Row],[enz]]&amp;"'",'[1]Sheet2 (2)'!$A:$A,'[1]Sheet2 (2)'!$B:$B,"")</f>
        <v>1</v>
      </c>
      <c r="O1619">
        <f>IFERROR(_xlfn.XLOOKUP(b2b3[[#This Row],[Column2]],Table17[[#This Row],[rxn-no-enz]],Table17[[#This Row],[flux]],0),0)</f>
        <v>3.0947962499999998E-10</v>
      </c>
      <c r="P1619" t="str">
        <f>_xlfn.TEXTBEFORE(b2b3[[#This Row],[rxn]],"-",-1,,,"")</f>
        <v>PROSYN</v>
      </c>
    </row>
    <row r="1620" spans="1:16" ht="17" x14ac:dyDescent="0.25">
      <c r="A1620" s="1" t="s">
        <v>4654</v>
      </c>
      <c r="B1620" s="1" t="s">
        <v>2778</v>
      </c>
      <c r="C1620" s="1">
        <v>6.7000895200000001E-7</v>
      </c>
      <c r="D1620" s="1">
        <f>mfs[[#This Row],[flux]]/1000</f>
        <v>6.7000895200000001E-10</v>
      </c>
      <c r="F1620" t="s">
        <v>11628</v>
      </c>
      <c r="G1620" t="s">
        <v>2778</v>
      </c>
      <c r="H1620" s="3">
        <v>5.0887865147028803E-12</v>
      </c>
      <c r="I1620">
        <f>_xlfn.XLOOKUP(b2b3[[#This Row],[rxn]],mfs[rxn],mfs[flux_scaled],0)</f>
        <v>5.0887865E-11</v>
      </c>
      <c r="J1620">
        <f>(b2b3[[#This Row],[flux]]-b2b3[[#This Row],[flux in mfs]])/b2b3[[#This Row],[flux]]</f>
        <v>-8.9999999711072949</v>
      </c>
      <c r="K1620">
        <f>ABS(b2b3[[#This Row],[(mfs - b2+b3) / mfs]])</f>
        <v>8.9999999711072949</v>
      </c>
      <c r="L1620" t="b">
        <f>_xlfn.TEXTAFTER(b2b3[[#This Row],[rxn]],"-",-1)="SPONT"</f>
        <v>0</v>
      </c>
      <c r="M1620" t="str">
        <f>_xlfn.TEXTAFTER(b2b3[[#This Row],[rxn]],"-",-1)</f>
        <v>rt1736</v>
      </c>
      <c r="N1620">
        <f>_xlfn.XLOOKUP("'PRO-"&amp;b2b3[[#This Row],[enz]]&amp;"'",'[1]Sheet2 (2)'!$A:$A,'[1]Sheet2 (2)'!$B:$B,"")</f>
        <v>1</v>
      </c>
      <c r="O1620">
        <f>IFERROR(_xlfn.XLOOKUP(b2b3[[#This Row],[Column2]],Table17[[#This Row],[rxn-no-enz]],Table17[[#This Row],[flux]],0),0)</f>
        <v>3.8815820999999999E-11</v>
      </c>
      <c r="P1620" t="str">
        <f>_xlfn.TEXTBEFORE(b2b3[[#This Row],[rxn]],"-",-1,,,"")</f>
        <v>PROSYN</v>
      </c>
    </row>
    <row r="1621" spans="1:16" ht="17" x14ac:dyDescent="0.25">
      <c r="A1621" s="1" t="s">
        <v>4655</v>
      </c>
      <c r="B1621" s="1" t="s">
        <v>2778</v>
      </c>
      <c r="C1621" s="1">
        <v>4.5582548700000001E-7</v>
      </c>
      <c r="D1621" s="1">
        <f>mfs[[#This Row],[flux]]/1000</f>
        <v>4.55825487E-10</v>
      </c>
      <c r="F1621" t="s">
        <v>4305</v>
      </c>
      <c r="G1621" t="s">
        <v>2778</v>
      </c>
      <c r="H1621" s="3">
        <v>2.5038655373912598E-11</v>
      </c>
      <c r="I1621">
        <f>_xlfn.XLOOKUP(b2b3[[#This Row],[rxn]],mfs[rxn],mfs[flux_scaled],0)</f>
        <v>2.5038655400000001E-10</v>
      </c>
      <c r="J1621">
        <f>(b2b3[[#This Row],[flux]]-b2b3[[#This Row],[flux in mfs]])/b2b3[[#This Row],[flux]]</f>
        <v>-9.0000000104188516</v>
      </c>
      <c r="K1621">
        <f>ABS(b2b3[[#This Row],[(mfs - b2+b3) / mfs]])</f>
        <v>9.0000000104188516</v>
      </c>
      <c r="L1621" t="b">
        <f>_xlfn.TEXTAFTER(b2b3[[#This Row],[rxn]],"-",-1)="SPONT"</f>
        <v>0</v>
      </c>
      <c r="M1621" t="str">
        <f>_xlfn.TEXTAFTER(b2b3[[#This Row],[rxn]],"-",-1)</f>
        <v>rt1745</v>
      </c>
      <c r="N1621">
        <f>_xlfn.XLOOKUP("'PRO-"&amp;b2b3[[#This Row],[enz]]&amp;"'",'[1]Sheet2 (2)'!$A:$A,'[1]Sheet2 (2)'!$B:$B,"")</f>
        <v>1</v>
      </c>
      <c r="O1621">
        <f>IFERROR(_xlfn.XLOOKUP(b2b3[[#This Row],[Column2]],Table17[[#This Row],[rxn-no-enz]],Table17[[#This Row],[flux]],0),0)</f>
        <v>4.1058272700000002E-10</v>
      </c>
      <c r="P1621" t="str">
        <f>_xlfn.TEXTBEFORE(b2b3[[#This Row],[rxn]],"-",-1,,,"")</f>
        <v>PROSYN</v>
      </c>
    </row>
    <row r="1622" spans="1:16" ht="17" x14ac:dyDescent="0.25">
      <c r="A1622" s="1" t="s">
        <v>4656</v>
      </c>
      <c r="B1622" s="1" t="s">
        <v>2778</v>
      </c>
      <c r="C1622" s="1">
        <v>1.5740397150000001E-6</v>
      </c>
      <c r="D1622" s="1">
        <f>mfs[[#This Row],[flux]]/1000</f>
        <v>1.5740397150000002E-9</v>
      </c>
      <c r="F1622" t="s">
        <v>11629</v>
      </c>
      <c r="G1622" t="s">
        <v>2778</v>
      </c>
      <c r="H1622" s="3">
        <v>4.6933901958626898E-11</v>
      </c>
      <c r="I1622">
        <f>_xlfn.XLOOKUP(b2b3[[#This Row],[rxn]],mfs[rxn],mfs[flux_scaled],0)</f>
        <v>4.6933902000000003E-10</v>
      </c>
      <c r="J1622">
        <f>(b2b3[[#This Row],[flux]]-b2b3[[#This Row],[flux in mfs]])/b2b3[[#This Row],[flux]]</f>
        <v>-9.000000008815185</v>
      </c>
      <c r="K1622">
        <f>ABS(b2b3[[#This Row],[(mfs - b2+b3) / mfs]])</f>
        <v>9.000000008815185</v>
      </c>
      <c r="L1622" t="b">
        <f>_xlfn.TEXTAFTER(b2b3[[#This Row],[rxn]],"-",-1)="SPONT"</f>
        <v>0</v>
      </c>
      <c r="M1622" t="str">
        <f>_xlfn.TEXTAFTER(b2b3[[#This Row],[rxn]],"-",-1)</f>
        <v>rt1768</v>
      </c>
      <c r="N1622">
        <f>_xlfn.XLOOKUP("'PRO-"&amp;b2b3[[#This Row],[enz]]&amp;"'",'[1]Sheet2 (2)'!$A:$A,'[1]Sheet2 (2)'!$B:$B,"")</f>
        <v>1</v>
      </c>
      <c r="O1622">
        <f>IFERROR(_xlfn.XLOOKUP(b2b3[[#This Row],[Column2]],Table17[[#This Row],[rxn-no-enz]],Table17[[#This Row],[flux]],0),0)</f>
        <v>1.90595363999999E-10</v>
      </c>
      <c r="P1622" t="str">
        <f>_xlfn.TEXTBEFORE(b2b3[[#This Row],[rxn]],"-",-1,,,"")</f>
        <v>PROSYN</v>
      </c>
    </row>
    <row r="1623" spans="1:16" ht="17" x14ac:dyDescent="0.25">
      <c r="A1623" s="1" t="s">
        <v>4657</v>
      </c>
      <c r="B1623" s="1" t="s">
        <v>2778</v>
      </c>
      <c r="C1623" s="1">
        <v>2.8907336700000001E-6</v>
      </c>
      <c r="D1623" s="1">
        <f>mfs[[#This Row],[flux]]/1000</f>
        <v>2.89073367E-9</v>
      </c>
      <c r="F1623" t="s">
        <v>11630</v>
      </c>
      <c r="G1623" t="s">
        <v>2778</v>
      </c>
      <c r="H1623" s="3">
        <v>3.3078295804201097E-11</v>
      </c>
      <c r="I1623">
        <f>_xlfn.XLOOKUP(b2b3[[#This Row],[rxn]],mfs[rxn],mfs[flux_scaled],0)</f>
        <v>3.3078295799999998E-10</v>
      </c>
      <c r="J1623">
        <f>(b2b3[[#This Row],[flux]]-b2b3[[#This Row],[flux in mfs]])/b2b3[[#This Row],[flux]]</f>
        <v>-8.9999999987299528</v>
      </c>
      <c r="K1623">
        <f>ABS(b2b3[[#This Row],[(mfs - b2+b3) / mfs]])</f>
        <v>8.9999999987299528</v>
      </c>
      <c r="L1623" t="b">
        <f>_xlfn.TEXTAFTER(b2b3[[#This Row],[rxn]],"-",-1)="SPONT"</f>
        <v>0</v>
      </c>
      <c r="M1623" t="str">
        <f>_xlfn.TEXTAFTER(b2b3[[#This Row],[rxn]],"-",-1)</f>
        <v>rt1772</v>
      </c>
      <c r="N1623">
        <f>_xlfn.XLOOKUP("'PRO-"&amp;b2b3[[#This Row],[enz]]&amp;"'",'[1]Sheet2 (2)'!$A:$A,'[1]Sheet2 (2)'!$B:$B,"")</f>
        <v>1</v>
      </c>
      <c r="O1623">
        <f>IFERROR(_xlfn.XLOOKUP(b2b3[[#This Row],[Column2]],Table17[[#This Row],[rxn-no-enz]],Table17[[#This Row],[flux]],0),0)</f>
        <v>8.6590150699999995E-10</v>
      </c>
      <c r="P1623" t="str">
        <f>_xlfn.TEXTBEFORE(b2b3[[#This Row],[rxn]],"-",-1,,,"")</f>
        <v>PROSYN</v>
      </c>
    </row>
    <row r="1624" spans="1:16" ht="17" x14ac:dyDescent="0.25">
      <c r="A1624" s="1" t="s">
        <v>4658</v>
      </c>
      <c r="B1624" s="1" t="s">
        <v>2778</v>
      </c>
      <c r="C1624" s="1">
        <v>6.7000895200000001E-7</v>
      </c>
      <c r="D1624" s="1">
        <f>mfs[[#This Row],[flux]]/1000</f>
        <v>6.7000895200000001E-10</v>
      </c>
      <c r="F1624" t="s">
        <v>4306</v>
      </c>
      <c r="G1624" t="s">
        <v>2778</v>
      </c>
      <c r="H1624" s="3">
        <v>3.8832276868219103E-11</v>
      </c>
      <c r="I1624">
        <f>_xlfn.XLOOKUP(b2b3[[#This Row],[rxn]],mfs[rxn],mfs[flux_scaled],0)</f>
        <v>3.88322769E-10</v>
      </c>
      <c r="J1624">
        <f>(b2b3[[#This Row],[flux]]-b2b3[[#This Row],[flux in mfs]])/b2b3[[#This Row],[flux]]</f>
        <v>-9.0000000081841449</v>
      </c>
      <c r="K1624">
        <f>ABS(b2b3[[#This Row],[(mfs - b2+b3) / mfs]])</f>
        <v>9.0000000081841449</v>
      </c>
      <c r="L1624" t="b">
        <f>_xlfn.TEXTAFTER(b2b3[[#This Row],[rxn]],"-",-1)="SPONT"</f>
        <v>0</v>
      </c>
      <c r="M1624" t="str">
        <f>_xlfn.TEXTAFTER(b2b3[[#This Row],[rxn]],"-",-1)</f>
        <v>rt1776</v>
      </c>
      <c r="N1624">
        <f>_xlfn.XLOOKUP("'PRO-"&amp;b2b3[[#This Row],[enz]]&amp;"'",'[1]Sheet2 (2)'!$A:$A,'[1]Sheet2 (2)'!$B:$B,"")</f>
        <v>1</v>
      </c>
      <c r="O1624">
        <f>IFERROR(_xlfn.XLOOKUP(b2b3[[#This Row],[Column2]],Table17[[#This Row],[rxn-no-enz]],Table17[[#This Row],[flux]],0),0)</f>
        <v>2.17831555999999E-10</v>
      </c>
      <c r="P1624" t="str">
        <f>_xlfn.TEXTBEFORE(b2b3[[#This Row],[rxn]],"-",-1,,,"")</f>
        <v>PROSYN</v>
      </c>
    </row>
    <row r="1625" spans="1:16" ht="17" x14ac:dyDescent="0.25">
      <c r="A1625" s="1" t="s">
        <v>4659</v>
      </c>
      <c r="B1625" s="1" t="s">
        <v>2778</v>
      </c>
      <c r="C1625" s="1">
        <v>1.9443344980000002E-6</v>
      </c>
      <c r="D1625" s="1">
        <f>mfs[[#This Row],[flux]]/1000</f>
        <v>1.9443344980000004E-9</v>
      </c>
      <c r="F1625" t="s">
        <v>11631</v>
      </c>
      <c r="G1625" t="s">
        <v>2778</v>
      </c>
      <c r="H1625" s="3">
        <v>2.9988744995212998E-12</v>
      </c>
      <c r="I1625">
        <f>_xlfn.XLOOKUP(b2b3[[#This Row],[rxn]],mfs[rxn],mfs[flux_scaled],0)</f>
        <v>2.9988744999999997E-11</v>
      </c>
      <c r="J1625">
        <f>(b2b3[[#This Row],[flux]]-b2b3[[#This Row],[flux in mfs]])/b2b3[[#This Row],[flux]]</f>
        <v>-9.0000000015962645</v>
      </c>
      <c r="K1625">
        <f>ABS(b2b3[[#This Row],[(mfs - b2+b3) / mfs]])</f>
        <v>9.0000000015962645</v>
      </c>
      <c r="L1625" t="b">
        <f>_xlfn.TEXTAFTER(b2b3[[#This Row],[rxn]],"-",-1)="SPONT"</f>
        <v>0</v>
      </c>
      <c r="M1625" t="str">
        <f>_xlfn.TEXTAFTER(b2b3[[#This Row],[rxn]],"-",-1)</f>
        <v>rt1779</v>
      </c>
      <c r="N1625">
        <f>_xlfn.XLOOKUP("'PRO-"&amp;b2b3[[#This Row],[enz]]&amp;"'",'[1]Sheet2 (2)'!$A:$A,'[1]Sheet2 (2)'!$B:$B,"")</f>
        <v>1</v>
      </c>
      <c r="O1625">
        <f>IFERROR(_xlfn.XLOOKUP(b2b3[[#This Row],[Column2]],Table17[[#This Row],[rxn-no-enz]],Table17[[#This Row],[flux]],0),0)</f>
        <v>2.3031336230000001E-9</v>
      </c>
      <c r="P1625" t="str">
        <f>_xlfn.TEXTBEFORE(b2b3[[#This Row],[rxn]],"-",-1,,,"")</f>
        <v>PROSYN</v>
      </c>
    </row>
    <row r="1626" spans="1:16" ht="17" x14ac:dyDescent="0.25">
      <c r="A1626" s="1" t="s">
        <v>4660</v>
      </c>
      <c r="B1626" s="1" t="s">
        <v>2778</v>
      </c>
      <c r="C1626" s="1">
        <v>1.5509944509999999E-6</v>
      </c>
      <c r="D1626" s="1">
        <f>mfs[[#This Row],[flux]]/1000</f>
        <v>1.550994451E-9</v>
      </c>
      <c r="F1626" t="s">
        <v>4307</v>
      </c>
      <c r="G1626" t="s">
        <v>2778</v>
      </c>
      <c r="H1626" s="3">
        <v>4.36208168542884E-12</v>
      </c>
      <c r="I1626">
        <f>_xlfn.XLOOKUP(b2b3[[#This Row],[rxn]],mfs[rxn],mfs[flux_scaled],0)</f>
        <v>4.3620817E-11</v>
      </c>
      <c r="J1626">
        <f>(b2b3[[#This Row],[flux]]-b2b3[[#This Row],[flux in mfs]])/b2b3[[#This Row],[flux]]</f>
        <v>-9.0000000334041435</v>
      </c>
      <c r="K1626">
        <f>ABS(b2b3[[#This Row],[(mfs - b2+b3) / mfs]])</f>
        <v>9.0000000334041435</v>
      </c>
      <c r="L1626" t="b">
        <f>_xlfn.TEXTAFTER(b2b3[[#This Row],[rxn]],"-",-1)="SPONT"</f>
        <v>0</v>
      </c>
      <c r="M1626" t="str">
        <f>_xlfn.TEXTAFTER(b2b3[[#This Row],[rxn]],"-",-1)</f>
        <v>rt1784_c</v>
      </c>
      <c r="N1626">
        <f>_xlfn.XLOOKUP("'PRO-"&amp;b2b3[[#This Row],[enz]]&amp;"'",'[1]Sheet2 (2)'!$A:$A,'[1]Sheet2 (2)'!$B:$B,"")</f>
        <v>1</v>
      </c>
      <c r="O1626">
        <f>IFERROR(_xlfn.XLOOKUP(b2b3[[#This Row],[Column2]],Table17[[#This Row],[rxn-no-enz]],Table17[[#This Row],[flux]],0),0)</f>
        <v>1.06699166E-10</v>
      </c>
      <c r="P1626" t="str">
        <f>_xlfn.TEXTBEFORE(b2b3[[#This Row],[rxn]],"-",-1,,,"")</f>
        <v>PROSYN</v>
      </c>
    </row>
    <row r="1627" spans="1:16" ht="17" x14ac:dyDescent="0.25">
      <c r="A1627" s="1" t="s">
        <v>4661</v>
      </c>
      <c r="B1627" s="1" t="s">
        <v>2778</v>
      </c>
      <c r="C1627" s="1">
        <v>2.4028355939999998E-6</v>
      </c>
      <c r="D1627" s="1">
        <f>mfs[[#This Row],[flux]]/1000</f>
        <v>2.4028355939999997E-9</v>
      </c>
      <c r="F1627" t="s">
        <v>4308</v>
      </c>
      <c r="G1627" t="s">
        <v>2778</v>
      </c>
      <c r="H1627" s="3">
        <v>1.21633309115214E-12</v>
      </c>
      <c r="I1627">
        <f>_xlfn.XLOOKUP(b2b3[[#This Row],[rxn]],mfs[rxn],mfs[flux_scaled],0)</f>
        <v>1.2163331E-11</v>
      </c>
      <c r="J1627">
        <f>(b2b3[[#This Row],[flux]]-b2b3[[#This Row],[flux in mfs]])/b2b3[[#This Row],[flux]]</f>
        <v>-9.0000000727420808</v>
      </c>
      <c r="K1627">
        <f>ABS(b2b3[[#This Row],[(mfs - b2+b3) / mfs]])</f>
        <v>9.0000000727420808</v>
      </c>
      <c r="L1627" t="b">
        <f>_xlfn.TEXTAFTER(b2b3[[#This Row],[rxn]],"-",-1)="SPONT"</f>
        <v>0</v>
      </c>
      <c r="M1627" t="str">
        <f>_xlfn.TEXTAFTER(b2b3[[#This Row],[rxn]],"-",-1)</f>
        <v>rt1788</v>
      </c>
      <c r="N1627">
        <f>_xlfn.XLOOKUP("'PRO-"&amp;b2b3[[#This Row],[enz]]&amp;"'",'[1]Sheet2 (2)'!$A:$A,'[1]Sheet2 (2)'!$B:$B,"")</f>
        <v>1</v>
      </c>
      <c r="O1627">
        <f>IFERROR(_xlfn.XLOOKUP(b2b3[[#This Row],[Column2]],Table17[[#This Row],[rxn-no-enz]],Table17[[#This Row],[flux]],0),0)</f>
        <v>1.88911387E-10</v>
      </c>
      <c r="P1627" t="str">
        <f>_xlfn.TEXTBEFORE(b2b3[[#This Row],[rxn]],"-",-1,,,"")</f>
        <v>PROSYN</v>
      </c>
    </row>
    <row r="1628" spans="1:16" ht="17" x14ac:dyDescent="0.25">
      <c r="A1628" s="1" t="s">
        <v>4663</v>
      </c>
      <c r="B1628" s="1" t="s">
        <v>2778</v>
      </c>
      <c r="C1628" s="1">
        <v>7.2803437999999994E-8</v>
      </c>
      <c r="D1628" s="1">
        <f>mfs[[#This Row],[flux]]/1000</f>
        <v>7.2803437999999991E-11</v>
      </c>
      <c r="F1628" t="s">
        <v>11633</v>
      </c>
      <c r="G1628" t="s">
        <v>2778</v>
      </c>
      <c r="H1628" s="3">
        <v>6.9504167210405699E-12</v>
      </c>
      <c r="I1628">
        <f>_xlfn.XLOOKUP(b2b3[[#This Row],[rxn]],mfs[rxn],mfs[flux_scaled],0)</f>
        <v>6.9504167000000001E-11</v>
      </c>
      <c r="J1628">
        <f>(b2b3[[#This Row],[flux]]-b2b3[[#This Row],[flux in mfs]])/b2b3[[#This Row],[flux]]</f>
        <v>-8.9999999697276145</v>
      </c>
      <c r="K1628">
        <f>ABS(b2b3[[#This Row],[(mfs - b2+b3) / mfs]])</f>
        <v>8.9999999697276145</v>
      </c>
      <c r="L1628" t="b">
        <f>_xlfn.TEXTAFTER(b2b3[[#This Row],[rxn]],"-",-1)="SPONT"</f>
        <v>0</v>
      </c>
      <c r="M1628" t="str">
        <f>_xlfn.TEXTAFTER(b2b3[[#This Row],[rxn]],"-",-1)</f>
        <v>rt1802</v>
      </c>
      <c r="N1628">
        <f>_xlfn.XLOOKUP("'PRO-"&amp;b2b3[[#This Row],[enz]]&amp;"'",'[1]Sheet2 (2)'!$A:$A,'[1]Sheet2 (2)'!$B:$B,"")</f>
        <v>1</v>
      </c>
      <c r="O1628">
        <f>IFERROR(_xlfn.XLOOKUP(b2b3[[#This Row],[Column2]],Table17[[#This Row],[rxn-no-enz]],Table17[[#This Row],[flux]],0),0)</f>
        <v>1.88911387E-10</v>
      </c>
      <c r="P1628" t="str">
        <f>_xlfn.TEXTBEFORE(b2b3[[#This Row],[rxn]],"-",-1,,,"")</f>
        <v>PROSYN</v>
      </c>
    </row>
    <row r="1629" spans="1:16" ht="17" x14ac:dyDescent="0.25">
      <c r="A1629" s="1" t="s">
        <v>4664</v>
      </c>
      <c r="B1629" s="1" t="s">
        <v>2778</v>
      </c>
      <c r="C1629" s="1">
        <v>4.5136888200000002E-7</v>
      </c>
      <c r="D1629" s="1">
        <f>mfs[[#This Row],[flux]]/1000</f>
        <v>4.5136888200000003E-10</v>
      </c>
      <c r="F1629" t="s">
        <v>11634</v>
      </c>
      <c r="G1629" t="s">
        <v>2778</v>
      </c>
      <c r="H1629" s="3">
        <v>6.0286637929871898E-10</v>
      </c>
      <c r="I1629">
        <f>_xlfn.XLOOKUP(b2b3[[#This Row],[rxn]],mfs[rxn],mfs[flux_scaled],0)</f>
        <v>6.0286637929999999E-9</v>
      </c>
      <c r="J1629">
        <f>(b2b3[[#This Row],[flux]]-b2b3[[#This Row],[flux in mfs]])/b2b3[[#This Row],[flux]]</f>
        <v>-9.0000000000212488</v>
      </c>
      <c r="K1629">
        <f>ABS(b2b3[[#This Row],[(mfs - b2+b3) / mfs]])</f>
        <v>9.0000000000212488</v>
      </c>
      <c r="L1629" t="b">
        <f>_xlfn.TEXTAFTER(b2b3[[#This Row],[rxn]],"-",-1)="SPONT"</f>
        <v>0</v>
      </c>
      <c r="M1629" t="str">
        <f>_xlfn.TEXTAFTER(b2b3[[#This Row],[rxn]],"-",-1)</f>
        <v>rt1805</v>
      </c>
      <c r="N1629">
        <f>_xlfn.XLOOKUP("'PRO-"&amp;b2b3[[#This Row],[enz]]&amp;"'",'[1]Sheet2 (2)'!$A:$A,'[1]Sheet2 (2)'!$B:$B,"")</f>
        <v>1</v>
      </c>
      <c r="O1629">
        <f>IFERROR(_xlfn.XLOOKUP(b2b3[[#This Row],[Column2]],Table17[[#This Row],[rxn-no-enz]],Table17[[#This Row],[flux]],0),0)</f>
        <v>6.7802544199999899E-10</v>
      </c>
      <c r="P1629" t="str">
        <f>_xlfn.TEXTBEFORE(b2b3[[#This Row],[rxn]],"-",-1,,,"")</f>
        <v>PROSYN</v>
      </c>
    </row>
    <row r="1630" spans="1:16" ht="17" x14ac:dyDescent="0.25">
      <c r="A1630" s="1" t="s">
        <v>4666</v>
      </c>
      <c r="B1630" s="1" t="s">
        <v>2778</v>
      </c>
      <c r="C1630" s="1">
        <v>3.5538853000000002E-7</v>
      </c>
      <c r="D1630" s="1">
        <f>mfs[[#This Row],[flux]]/1000</f>
        <v>3.5538853000000002E-10</v>
      </c>
      <c r="F1630" t="s">
        <v>4309</v>
      </c>
      <c r="G1630" t="s">
        <v>2778</v>
      </c>
      <c r="H1630" s="3">
        <v>9.5808259341619907E-13</v>
      </c>
      <c r="I1630">
        <f>_xlfn.XLOOKUP(b2b3[[#This Row],[rxn]],mfs[rxn],mfs[flux_scaled],0)</f>
        <v>9.580826000000001E-12</v>
      </c>
      <c r="J1630">
        <f>(b2b3[[#This Row],[flux]]-b2b3[[#This Row],[flux in mfs]])/b2b3[[#This Row],[flux]]</f>
        <v>-9.0000000687185118</v>
      </c>
      <c r="K1630">
        <f>ABS(b2b3[[#This Row],[(mfs - b2+b3) / mfs]])</f>
        <v>9.0000000687185118</v>
      </c>
      <c r="L1630" t="b">
        <f>_xlfn.TEXTAFTER(b2b3[[#This Row],[rxn]],"-",-1)="SPONT"</f>
        <v>0</v>
      </c>
      <c r="M1630" t="str">
        <f>_xlfn.TEXTAFTER(b2b3[[#This Row],[rxn]],"-",-1)</f>
        <v>rt1814_c</v>
      </c>
      <c r="N1630">
        <f>_xlfn.XLOOKUP("'PRO-"&amp;b2b3[[#This Row],[enz]]&amp;"'",'[1]Sheet2 (2)'!$A:$A,'[1]Sheet2 (2)'!$B:$B,"")</f>
        <v>1</v>
      </c>
      <c r="O1630">
        <f>IFERROR(_xlfn.XLOOKUP(b2b3[[#This Row],[Column2]],Table17[[#This Row],[rxn-no-enz]],Table17[[#This Row],[flux]],0),0)</f>
        <v>1.832938695E-9</v>
      </c>
      <c r="P1630" t="str">
        <f>_xlfn.TEXTBEFORE(b2b3[[#This Row],[rxn]],"-",-1,,,"")</f>
        <v>PROSYN</v>
      </c>
    </row>
    <row r="1631" spans="1:16" ht="17" x14ac:dyDescent="0.25">
      <c r="A1631" s="1" t="s">
        <v>4670</v>
      </c>
      <c r="B1631" s="1" t="s">
        <v>2778</v>
      </c>
      <c r="C1631" s="1">
        <v>2.35650665E-7</v>
      </c>
      <c r="D1631" s="1">
        <f>mfs[[#This Row],[flux]]/1000</f>
        <v>2.3565066500000002E-10</v>
      </c>
      <c r="F1631" t="s">
        <v>11635</v>
      </c>
      <c r="G1631" t="s">
        <v>2778</v>
      </c>
      <c r="H1631" s="3">
        <v>5.0801536155527799E-12</v>
      </c>
      <c r="I1631">
        <f>_xlfn.XLOOKUP(b2b3[[#This Row],[rxn]],mfs[rxn],mfs[flux_scaled],0)</f>
        <v>5.0801535999999997E-11</v>
      </c>
      <c r="J1631">
        <f>(b2b3[[#This Row],[flux]]-b2b3[[#This Row],[flux in mfs]])/b2b3[[#This Row],[flux]]</f>
        <v>-8.9999999693852164</v>
      </c>
      <c r="K1631">
        <f>ABS(b2b3[[#This Row],[(mfs - b2+b3) / mfs]])</f>
        <v>8.9999999693852164</v>
      </c>
      <c r="L1631" t="b">
        <f>_xlfn.TEXTAFTER(b2b3[[#This Row],[rxn]],"-",-1)="SPONT"</f>
        <v>0</v>
      </c>
      <c r="M1631" t="str">
        <f>_xlfn.TEXTAFTER(b2b3[[#This Row],[rxn]],"-",-1)</f>
        <v>rt1830</v>
      </c>
      <c r="N1631">
        <f>_xlfn.XLOOKUP("'PRO-"&amp;b2b3[[#This Row],[enz]]&amp;"'",'[1]Sheet2 (2)'!$A:$A,'[1]Sheet2 (2)'!$B:$B,"")</f>
        <v>1</v>
      </c>
      <c r="O1631">
        <f>IFERROR(_xlfn.XLOOKUP(b2b3[[#This Row],[Column2]],Table17[[#This Row],[rxn-no-enz]],Table17[[#This Row],[flux]],0),0)</f>
        <v>1.922382106E-9</v>
      </c>
      <c r="P1631" t="str">
        <f>_xlfn.TEXTBEFORE(b2b3[[#This Row],[rxn]],"-",-1,,,"")</f>
        <v>PROSYN</v>
      </c>
    </row>
    <row r="1632" spans="1:16" ht="17" x14ac:dyDescent="0.25">
      <c r="A1632" s="1" t="s">
        <v>4671</v>
      </c>
      <c r="B1632" s="1" t="s">
        <v>2778</v>
      </c>
      <c r="C1632" s="1">
        <v>8.2218651999999998E-8</v>
      </c>
      <c r="D1632" s="1">
        <f>mfs[[#This Row],[flux]]/1000</f>
        <v>8.2218651999999999E-11</v>
      </c>
      <c r="F1632" t="s">
        <v>4311</v>
      </c>
      <c r="G1632" t="s">
        <v>2778</v>
      </c>
      <c r="H1632" s="3">
        <v>1.30330599092856E-11</v>
      </c>
      <c r="I1632">
        <f>_xlfn.XLOOKUP(b2b3[[#This Row],[rxn]],mfs[rxn],mfs[flux_scaled],0)</f>
        <v>1.3033059899999999E-10</v>
      </c>
      <c r="J1632">
        <f>(b2b3[[#This Row],[flux]]-b2b3[[#This Row],[flux in mfs]])/b2b3[[#This Row],[flux]]</f>
        <v>-8.9999999928753489</v>
      </c>
      <c r="K1632">
        <f>ABS(b2b3[[#This Row],[(mfs - b2+b3) / mfs]])</f>
        <v>8.9999999928753489</v>
      </c>
      <c r="L1632" t="b">
        <f>_xlfn.TEXTAFTER(b2b3[[#This Row],[rxn]],"-",-1)="SPONT"</f>
        <v>0</v>
      </c>
      <c r="M1632" t="str">
        <f>_xlfn.TEXTAFTER(b2b3[[#This Row],[rxn]],"-",-1)</f>
        <v>rt1837</v>
      </c>
      <c r="N1632">
        <f>_xlfn.XLOOKUP("'PRO-"&amp;b2b3[[#This Row],[enz]]&amp;"'",'[1]Sheet2 (2)'!$A:$A,'[1]Sheet2 (2)'!$B:$B,"")</f>
        <v>2</v>
      </c>
      <c r="O1632">
        <f>IFERROR(_xlfn.XLOOKUP(b2b3[[#This Row],[Column2]],Table17[[#This Row],[rxn-no-enz]],Table17[[#This Row],[flux]],0),0)</f>
        <v>9.0193872E-11</v>
      </c>
      <c r="P1632" t="str">
        <f>_xlfn.TEXTBEFORE(b2b3[[#This Row],[rxn]],"-",-1,,,"")</f>
        <v>PROSYN</v>
      </c>
    </row>
    <row r="1633" spans="1:16" ht="17" x14ac:dyDescent="0.25">
      <c r="A1633" s="1" t="s">
        <v>4672</v>
      </c>
      <c r="B1633" s="1" t="s">
        <v>2778</v>
      </c>
      <c r="C1633" s="1">
        <v>1.6109555999999999E-7</v>
      </c>
      <c r="D1633" s="1">
        <f>mfs[[#This Row],[flux]]/1000</f>
        <v>1.6109555999999999E-10</v>
      </c>
      <c r="F1633" t="s">
        <v>4312</v>
      </c>
      <c r="G1633" t="s">
        <v>2778</v>
      </c>
      <c r="H1633" s="3">
        <v>2.50606238905845E-12</v>
      </c>
      <c r="I1633">
        <f>_xlfn.XLOOKUP(b2b3[[#This Row],[rxn]],mfs[rxn],mfs[flux_scaled],0)</f>
        <v>2.5060624E-11</v>
      </c>
      <c r="J1633">
        <f>(b2b3[[#This Row],[flux]]-b2b3[[#This Row],[flux in mfs]])/b2b3[[#This Row],[flux]]</f>
        <v>-9.0000000436603251</v>
      </c>
      <c r="K1633">
        <f>ABS(b2b3[[#This Row],[(mfs - b2+b3) / mfs]])</f>
        <v>9.0000000436603251</v>
      </c>
      <c r="L1633" t="b">
        <f>_xlfn.TEXTAFTER(b2b3[[#This Row],[rxn]],"-",-1)="SPONT"</f>
        <v>0</v>
      </c>
      <c r="M1633" t="str">
        <f>_xlfn.TEXTAFTER(b2b3[[#This Row],[rxn]],"-",-1)</f>
        <v>rt1838</v>
      </c>
      <c r="N1633">
        <f>_xlfn.XLOOKUP("'PRO-"&amp;b2b3[[#This Row],[enz]]&amp;"'",'[1]Sheet2 (2)'!$A:$A,'[1]Sheet2 (2)'!$B:$B,"")</f>
        <v>1</v>
      </c>
      <c r="O1633">
        <f>IFERROR(_xlfn.XLOOKUP(b2b3[[#This Row],[Column2]],Table17[[#This Row],[rxn-no-enz]],Table17[[#This Row],[flux]],0),0)</f>
        <v>9.0193872E-11</v>
      </c>
      <c r="P1633" t="str">
        <f>_xlfn.TEXTBEFORE(b2b3[[#This Row],[rxn]],"-",-1,,,"")</f>
        <v>PROSYN</v>
      </c>
    </row>
    <row r="1634" spans="1:16" ht="17" x14ac:dyDescent="0.25">
      <c r="A1634" s="1" t="s">
        <v>4674</v>
      </c>
      <c r="B1634" s="1" t="s">
        <v>2778</v>
      </c>
      <c r="C1634" s="1">
        <v>7.6568027999999997E-8</v>
      </c>
      <c r="D1634" s="1">
        <f>mfs[[#This Row],[flux]]/1000</f>
        <v>7.6568027999999999E-11</v>
      </c>
      <c r="F1634" t="s">
        <v>11636</v>
      </c>
      <c r="G1634" t="s">
        <v>2778</v>
      </c>
      <c r="H1634" s="3">
        <v>9.8821075046234606E-12</v>
      </c>
      <c r="I1634">
        <f>_xlfn.XLOOKUP(b2b3[[#This Row],[rxn]],mfs[rxn],mfs[flux_scaled],0)</f>
        <v>9.8821075000000008E-11</v>
      </c>
      <c r="J1634">
        <f>(b2b3[[#This Row],[flux]]-b2b3[[#This Row],[flux in mfs]])/b2b3[[#This Row],[flux]]</f>
        <v>-8.9999999953213834</v>
      </c>
      <c r="K1634">
        <f>ABS(b2b3[[#This Row],[(mfs - b2+b3) / mfs]])</f>
        <v>8.9999999953213834</v>
      </c>
      <c r="L1634" t="b">
        <f>_xlfn.TEXTAFTER(b2b3[[#This Row],[rxn]],"-",-1)="SPONT"</f>
        <v>0</v>
      </c>
      <c r="M1634" t="str">
        <f>_xlfn.TEXTAFTER(b2b3[[#This Row],[rxn]],"-",-1)</f>
        <v>rt1844</v>
      </c>
      <c r="N1634">
        <f>_xlfn.XLOOKUP("'PRO-"&amp;b2b3[[#This Row],[enz]]&amp;"'",'[1]Sheet2 (2)'!$A:$A,'[1]Sheet2 (2)'!$B:$B,"")</f>
        <v>1</v>
      </c>
      <c r="O1634">
        <f>IFERROR(_xlfn.XLOOKUP(b2b3[[#This Row],[Column2]],Table17[[#This Row],[rxn-no-enz]],Table17[[#This Row],[flux]],0),0)</f>
        <v>2.7395545699999898E-10</v>
      </c>
      <c r="P1634" t="str">
        <f>_xlfn.TEXTBEFORE(b2b3[[#This Row],[rxn]],"-",-1,,,"")</f>
        <v>PROSYN</v>
      </c>
    </row>
    <row r="1635" spans="1:16" ht="17" x14ac:dyDescent="0.25">
      <c r="A1635" s="1" t="s">
        <v>4677</v>
      </c>
      <c r="B1635" s="1" t="s">
        <v>2778</v>
      </c>
      <c r="C1635" s="1">
        <v>1.6510394799999999E-7</v>
      </c>
      <c r="D1635" s="1">
        <f>mfs[[#This Row],[flux]]/1000</f>
        <v>1.6510394799999998E-10</v>
      </c>
      <c r="F1635" t="s">
        <v>11637</v>
      </c>
      <c r="G1635" t="s">
        <v>2778</v>
      </c>
      <c r="H1635" s="3">
        <v>4.6667628705489297E-12</v>
      </c>
      <c r="I1635">
        <f>_xlfn.XLOOKUP(b2b3[[#This Row],[rxn]],mfs[rxn],mfs[flux_scaled],0)</f>
        <v>4.6667629E-11</v>
      </c>
      <c r="J1635">
        <f>(b2b3[[#This Row],[flux]]-b2b3[[#This Row],[flux in mfs]])/b2b3[[#This Row],[flux]]</f>
        <v>-9.0000000631081356</v>
      </c>
      <c r="K1635">
        <f>ABS(b2b3[[#This Row],[(mfs - b2+b3) / mfs]])</f>
        <v>9.0000000631081356</v>
      </c>
      <c r="L1635" t="b">
        <f>_xlfn.TEXTAFTER(b2b3[[#This Row],[rxn]],"-",-1)="SPONT"</f>
        <v>0</v>
      </c>
      <c r="M1635" t="str">
        <f>_xlfn.TEXTAFTER(b2b3[[#This Row],[rxn]],"-",-1)</f>
        <v>rt1845</v>
      </c>
      <c r="N1635">
        <f>_xlfn.XLOOKUP("'PRO-"&amp;b2b3[[#This Row],[enz]]&amp;"'",'[1]Sheet2 (2)'!$A:$A,'[1]Sheet2 (2)'!$B:$B,"")</f>
        <v>2</v>
      </c>
      <c r="O1635">
        <f>IFERROR(_xlfn.XLOOKUP(b2b3[[#This Row],[Column2]],Table17[[#This Row],[rxn-no-enz]],Table17[[#This Row],[flux]],0),0)</f>
        <v>1.17247235E-10</v>
      </c>
      <c r="P1635" t="str">
        <f>_xlfn.TEXTBEFORE(b2b3[[#This Row],[rxn]],"-",-1,,,"")</f>
        <v>PROSYN</v>
      </c>
    </row>
    <row r="1636" spans="1:16" ht="17" x14ac:dyDescent="0.25">
      <c r="A1636" s="1" t="s">
        <v>4678</v>
      </c>
      <c r="B1636" s="1" t="s">
        <v>2778</v>
      </c>
      <c r="C1636" s="1">
        <v>2.2602040900000001E-7</v>
      </c>
      <c r="D1636" s="1">
        <f>mfs[[#This Row],[flux]]/1000</f>
        <v>2.2602040900000001E-10</v>
      </c>
      <c r="F1636" t="s">
        <v>11638</v>
      </c>
      <c r="G1636" t="s">
        <v>2778</v>
      </c>
      <c r="H1636" s="3">
        <v>3.2870869865509001E-12</v>
      </c>
      <c r="I1636">
        <f>_xlfn.XLOOKUP(b2b3[[#This Row],[rxn]],mfs[rxn],mfs[flux_scaled],0)</f>
        <v>3.2870870000000003E-11</v>
      </c>
      <c r="J1636">
        <f>(b2b3[[#This Row],[flux]]-b2b3[[#This Row],[flux in mfs]])/b2b3[[#This Row],[flux]]</f>
        <v>-9.0000000409149514</v>
      </c>
      <c r="K1636">
        <f>ABS(b2b3[[#This Row],[(mfs - b2+b3) / mfs]])</f>
        <v>9.0000000409149514</v>
      </c>
      <c r="L1636" t="b">
        <f>_xlfn.TEXTAFTER(b2b3[[#This Row],[rxn]],"-",-1)="SPONT"</f>
        <v>0</v>
      </c>
      <c r="M1636" t="str">
        <f>_xlfn.TEXTAFTER(b2b3[[#This Row],[rxn]],"-",-1)</f>
        <v>rt1850_c</v>
      </c>
      <c r="N1636" t="str">
        <f>_xlfn.XLOOKUP("'PRO-"&amp;b2b3[[#This Row],[enz]]&amp;"'",'[1]Sheet2 (2)'!$A:$A,'[1]Sheet2 (2)'!$B:$B,"")</f>
        <v/>
      </c>
      <c r="O1636">
        <f>IFERROR(_xlfn.XLOOKUP(b2b3[[#This Row],[Column2]],Table17[[#This Row],[rxn-no-enz]],Table17[[#This Row],[flux]],0),0)</f>
        <v>3.7801113899999999E-10</v>
      </c>
      <c r="P1636" t="str">
        <f>_xlfn.TEXTBEFORE(b2b3[[#This Row],[rxn]],"-",-1,,,"")</f>
        <v>PROSYN</v>
      </c>
    </row>
    <row r="1637" spans="1:16" ht="17" x14ac:dyDescent="0.25">
      <c r="A1637" s="1" t="s">
        <v>4679</v>
      </c>
      <c r="B1637" s="1" t="s">
        <v>2778</v>
      </c>
      <c r="C1637" s="1">
        <v>1.50462902E-7</v>
      </c>
      <c r="D1637" s="1">
        <f>mfs[[#This Row],[flux]]/1000</f>
        <v>1.50462902E-10</v>
      </c>
      <c r="F1637" t="s">
        <v>4313</v>
      </c>
      <c r="G1637" t="s">
        <v>2778</v>
      </c>
      <c r="H1637" s="3">
        <v>4.3446162534096399E-14</v>
      </c>
      <c r="I1637">
        <f>_xlfn.XLOOKUP(b2b3[[#This Row],[rxn]],mfs[rxn],mfs[flux_scaled],0)</f>
        <v>4.3446199999999999E-13</v>
      </c>
      <c r="J1637">
        <f>(b2b3[[#This Row],[flux]]-b2b3[[#This Row],[flux in mfs]])/b2b3[[#This Row],[flux]]</f>
        <v>-9.0000086235242467</v>
      </c>
      <c r="K1637">
        <f>ABS(b2b3[[#This Row],[(mfs - b2+b3) / mfs]])</f>
        <v>9.0000086235242467</v>
      </c>
      <c r="L1637" t="b">
        <f>_xlfn.TEXTAFTER(b2b3[[#This Row],[rxn]],"-",-1)="SPONT"</f>
        <v>0</v>
      </c>
      <c r="M1637" t="str">
        <f>_xlfn.TEXTAFTER(b2b3[[#This Row],[rxn]],"-",-1)</f>
        <v>rt1852</v>
      </c>
      <c r="N1637">
        <f>_xlfn.XLOOKUP("'PRO-"&amp;b2b3[[#This Row],[enz]]&amp;"'",'[1]Sheet2 (2)'!$A:$A,'[1]Sheet2 (2)'!$B:$B,"")</f>
        <v>1</v>
      </c>
      <c r="O1637">
        <f>IFERROR(_xlfn.XLOOKUP(b2b3[[#This Row],[Column2]],Table17[[#This Row],[rxn-no-enz]],Table17[[#This Row],[flux]],0),0)</f>
        <v>8.0845263100000001E-10</v>
      </c>
      <c r="P1637" t="str">
        <f>_xlfn.TEXTBEFORE(b2b3[[#This Row],[rxn]],"-",-1,,,"")</f>
        <v>PROSYN</v>
      </c>
    </row>
    <row r="1638" spans="1:16" ht="17" x14ac:dyDescent="0.25">
      <c r="A1638" s="1" t="s">
        <v>4680</v>
      </c>
      <c r="B1638" s="1" t="s">
        <v>2778</v>
      </c>
      <c r="C1638" s="1">
        <v>5.6169302699999996E-7</v>
      </c>
      <c r="D1638" s="1">
        <f>mfs[[#This Row],[flux]]/1000</f>
        <v>5.6169302699999997E-10</v>
      </c>
      <c r="F1638" t="s">
        <v>4314</v>
      </c>
      <c r="G1638" t="s">
        <v>2778</v>
      </c>
      <c r="H1638" s="3">
        <v>3.5455588547003999E-12</v>
      </c>
      <c r="I1638">
        <f>_xlfn.XLOOKUP(b2b3[[#This Row],[rxn]],mfs[rxn],mfs[flux_scaled],0)</f>
        <v>0</v>
      </c>
      <c r="J1638">
        <f>(b2b3[[#This Row],[flux]]-b2b3[[#This Row],[flux in mfs]])/b2b3[[#This Row],[flux]]</f>
        <v>1</v>
      </c>
      <c r="K1638">
        <f>ABS(b2b3[[#This Row],[(mfs - b2+b3) / mfs]])</f>
        <v>1</v>
      </c>
      <c r="L1638" t="b">
        <f>_xlfn.TEXTAFTER(b2b3[[#This Row],[rxn]],"-",-1)="SPONT"</f>
        <v>0</v>
      </c>
      <c r="M1638" t="str">
        <f>_xlfn.TEXTAFTER(b2b3[[#This Row],[rxn]],"-",-1)</f>
        <v>rt1860</v>
      </c>
      <c r="N1638">
        <f>_xlfn.XLOOKUP("'PRO-"&amp;b2b3[[#This Row],[enz]]&amp;"'",'[1]Sheet2 (2)'!$A:$A,'[1]Sheet2 (2)'!$B:$B,"")</f>
        <v>1</v>
      </c>
      <c r="O1638">
        <f>IFERROR(_xlfn.XLOOKUP(b2b3[[#This Row],[Column2]],Table17[[#This Row],[rxn-no-enz]],Table17[[#This Row],[flux]],0),0)</f>
        <v>8.0845263100000001E-10</v>
      </c>
      <c r="P1638" t="str">
        <f>_xlfn.TEXTBEFORE(b2b3[[#This Row],[rxn]],"-",-1,,,"")</f>
        <v>PROSYN</v>
      </c>
    </row>
    <row r="1639" spans="1:16" ht="17" x14ac:dyDescent="0.25">
      <c r="A1639" s="1" t="s">
        <v>4683</v>
      </c>
      <c r="B1639" s="1" t="s">
        <v>2778</v>
      </c>
      <c r="C1639" s="1">
        <v>8.5664167000000002E-8</v>
      </c>
      <c r="D1639" s="1">
        <f>mfs[[#This Row],[flux]]/1000</f>
        <v>8.5664167E-11</v>
      </c>
      <c r="F1639" t="s">
        <v>11639</v>
      </c>
      <c r="G1639" t="s">
        <v>2778</v>
      </c>
      <c r="H1639" s="3">
        <v>4.5230082914102403E-11</v>
      </c>
      <c r="I1639">
        <f>_xlfn.XLOOKUP(b2b3[[#This Row],[rxn]],mfs[rxn],mfs[flux_scaled],0)</f>
        <v>4.5230082899999996E-10</v>
      </c>
      <c r="J1639">
        <f>(b2b3[[#This Row],[flux]]-b2b3[[#This Row],[flux in mfs]])/b2b3[[#This Row],[flux]]</f>
        <v>-8.9999999968820745</v>
      </c>
      <c r="K1639">
        <f>ABS(b2b3[[#This Row],[(mfs - b2+b3) / mfs]])</f>
        <v>8.9999999968820745</v>
      </c>
      <c r="L1639" t="b">
        <f>_xlfn.TEXTAFTER(b2b3[[#This Row],[rxn]],"-",-1)="SPONT"</f>
        <v>0</v>
      </c>
      <c r="M1639" t="str">
        <f>_xlfn.TEXTAFTER(b2b3[[#This Row],[rxn]],"-",-1)</f>
        <v>rt1878</v>
      </c>
      <c r="N1639">
        <f>_xlfn.XLOOKUP("'PRO-"&amp;b2b3[[#This Row],[enz]]&amp;"'",'[1]Sheet2 (2)'!$A:$A,'[1]Sheet2 (2)'!$B:$B,"")</f>
        <v>1</v>
      </c>
      <c r="O1639">
        <f>IFERROR(_xlfn.XLOOKUP(b2b3[[#This Row],[Column2]],Table17[[#This Row],[rxn-no-enz]],Table17[[#This Row],[flux]],0),0)</f>
        <v>1.881075164E-9</v>
      </c>
      <c r="P1639" t="str">
        <f>_xlfn.TEXTBEFORE(b2b3[[#This Row],[rxn]],"-",-1,,,"")</f>
        <v>PROSYN</v>
      </c>
    </row>
    <row r="1640" spans="1:16" ht="17" x14ac:dyDescent="0.25">
      <c r="A1640" s="1" t="s">
        <v>4684</v>
      </c>
      <c r="B1640" s="1" t="s">
        <v>2778</v>
      </c>
      <c r="C1640" s="1">
        <v>1.52192127E-7</v>
      </c>
      <c r="D1640" s="1">
        <f>mfs[[#This Row],[flux]]/1000</f>
        <v>1.5219212700000001E-10</v>
      </c>
      <c r="F1640" t="s">
        <v>11640</v>
      </c>
      <c r="G1640" t="s">
        <v>2778</v>
      </c>
      <c r="H1640" s="3">
        <v>4.7555723531031097E-12</v>
      </c>
      <c r="I1640">
        <f>_xlfn.XLOOKUP(b2b3[[#This Row],[rxn]],mfs[rxn],mfs[flux_scaled],0)</f>
        <v>4.7555723999999995E-11</v>
      </c>
      <c r="J1640">
        <f>(b2b3[[#This Row],[flux]]-b2b3[[#This Row],[flux in mfs]])/b2b3[[#This Row],[flux]]</f>
        <v>-9.0000000986146063</v>
      </c>
      <c r="K1640">
        <f>ABS(b2b3[[#This Row],[(mfs - b2+b3) / mfs]])</f>
        <v>9.0000000986146063</v>
      </c>
      <c r="L1640" t="b">
        <f>_xlfn.TEXTAFTER(b2b3[[#This Row],[rxn]],"-",-1)="SPONT"</f>
        <v>0</v>
      </c>
      <c r="M1640" t="str">
        <f>_xlfn.TEXTAFTER(b2b3[[#This Row],[rxn]],"-",-1)</f>
        <v>rt1883</v>
      </c>
      <c r="N1640">
        <f>_xlfn.XLOOKUP("'PRO-"&amp;b2b3[[#This Row],[enz]]&amp;"'",'[1]Sheet2 (2)'!$A:$A,'[1]Sheet2 (2)'!$B:$B,"")</f>
        <v>1</v>
      </c>
      <c r="O1640">
        <f>IFERROR(_xlfn.XLOOKUP(b2b3[[#This Row],[Column2]],Table17[[#This Row],[rxn-no-enz]],Table17[[#This Row],[flux]],0),0)</f>
        <v>1.881075164E-9</v>
      </c>
      <c r="P1640" t="str">
        <f>_xlfn.TEXTBEFORE(b2b3[[#This Row],[rxn]],"-",-1,,,"")</f>
        <v>PROSYN</v>
      </c>
    </row>
    <row r="1641" spans="1:16" ht="17" x14ac:dyDescent="0.25">
      <c r="A1641" s="1" t="s">
        <v>4685</v>
      </c>
      <c r="B1641" s="1" t="s">
        <v>2778</v>
      </c>
      <c r="C1641" s="1">
        <v>4.9170760000000003E-7</v>
      </c>
      <c r="D1641" s="1">
        <f>mfs[[#This Row],[flux]]/1000</f>
        <v>4.9170760000000001E-10</v>
      </c>
      <c r="F1641" t="s">
        <v>11641</v>
      </c>
      <c r="G1641" t="s">
        <v>2778</v>
      </c>
      <c r="H1641" s="3">
        <v>3.4719802488238199E-12</v>
      </c>
      <c r="I1641">
        <f>_xlfn.XLOOKUP(b2b3[[#This Row],[rxn]],mfs[rxn],mfs[flux_scaled],0)</f>
        <v>3.4719801999999999E-11</v>
      </c>
      <c r="J1641">
        <f>(b2b3[[#This Row],[flux]]-b2b3[[#This Row],[flux in mfs]])/b2b3[[#This Row],[flux]]</f>
        <v>-8.9999998593775992</v>
      </c>
      <c r="K1641">
        <f>ABS(b2b3[[#This Row],[(mfs - b2+b3) / mfs]])</f>
        <v>8.9999998593775992</v>
      </c>
      <c r="L1641" t="b">
        <f>_xlfn.TEXTAFTER(b2b3[[#This Row],[rxn]],"-",-1)="SPONT"</f>
        <v>0</v>
      </c>
      <c r="M1641" t="str">
        <f>_xlfn.TEXTAFTER(b2b3[[#This Row],[rxn]],"-",-1)</f>
        <v>rt1893</v>
      </c>
      <c r="N1641">
        <f>_xlfn.XLOOKUP("'PRO-"&amp;b2b3[[#This Row],[enz]]&amp;"'",'[1]Sheet2 (2)'!$A:$A,'[1]Sheet2 (2)'!$B:$B,"")</f>
        <v>1</v>
      </c>
      <c r="O1641">
        <f>IFERROR(_xlfn.XLOOKUP(b2b3[[#This Row],[Column2]],Table17[[#This Row],[rxn-no-enz]],Table17[[#This Row],[flux]],0),0)</f>
        <v>2.5958940685999899E-8</v>
      </c>
      <c r="P1641" t="str">
        <f>_xlfn.TEXTBEFORE(b2b3[[#This Row],[rxn]],"-",-1,,,"")</f>
        <v>PROSYN</v>
      </c>
    </row>
    <row r="1642" spans="1:16" ht="17" x14ac:dyDescent="0.25">
      <c r="A1642" s="1" t="s">
        <v>4686</v>
      </c>
      <c r="B1642" s="1" t="s">
        <v>2778</v>
      </c>
      <c r="C1642" s="1">
        <v>2.9317883000000001E-8</v>
      </c>
      <c r="D1642" s="1">
        <f>mfs[[#This Row],[flux]]/1000</f>
        <v>2.9317883000000001E-11</v>
      </c>
      <c r="F1642" t="s">
        <v>4315</v>
      </c>
      <c r="G1642" t="s">
        <v>2778</v>
      </c>
      <c r="H1642" s="3">
        <v>5.2143461325029198E-11</v>
      </c>
      <c r="I1642">
        <f>_xlfn.XLOOKUP(b2b3[[#This Row],[rxn]],mfs[rxn],mfs[flux_scaled],0)</f>
        <v>5.2143461300000002E-10</v>
      </c>
      <c r="J1642">
        <f>(b2b3[[#This Row],[flux]]-b2b3[[#This Row],[flux in mfs]])/b2b3[[#This Row],[flux]]</f>
        <v>-8.9999999951999357</v>
      </c>
      <c r="K1642">
        <f>ABS(b2b3[[#This Row],[(mfs - b2+b3) / mfs]])</f>
        <v>8.9999999951999357</v>
      </c>
      <c r="L1642" t="b">
        <f>_xlfn.TEXTAFTER(b2b3[[#This Row],[rxn]],"-",-1)="SPONT"</f>
        <v>0</v>
      </c>
      <c r="M1642" t="str">
        <f>_xlfn.TEXTAFTER(b2b3[[#This Row],[rxn]],"-",-1)</f>
        <v>rt1896</v>
      </c>
      <c r="N1642">
        <f>_xlfn.XLOOKUP("'PRO-"&amp;b2b3[[#This Row],[enz]]&amp;"'",'[1]Sheet2 (2)'!$A:$A,'[1]Sheet2 (2)'!$B:$B,"")</f>
        <v>1</v>
      </c>
      <c r="O1642">
        <f>IFERROR(_xlfn.XLOOKUP(b2b3[[#This Row],[Column2]],Table17[[#This Row],[rxn-no-enz]],Table17[[#This Row],[flux]],0),0)</f>
        <v>2.7984916999999999E-10</v>
      </c>
      <c r="P1642" t="str">
        <f>_xlfn.TEXTBEFORE(b2b3[[#This Row],[rxn]],"-",-1,,,"")</f>
        <v>PROSYN</v>
      </c>
    </row>
    <row r="1643" spans="1:16" ht="17" x14ac:dyDescent="0.25">
      <c r="A1643" s="1" t="s">
        <v>4687</v>
      </c>
      <c r="B1643" s="1" t="s">
        <v>2778</v>
      </c>
      <c r="C1643" s="1">
        <v>7.3962907999999996E-8</v>
      </c>
      <c r="D1643" s="1">
        <f>mfs[[#This Row],[flux]]/1000</f>
        <v>7.3962907999999994E-11</v>
      </c>
      <c r="F1643" t="s">
        <v>11642</v>
      </c>
      <c r="G1643" t="s">
        <v>2778</v>
      </c>
      <c r="H1643" s="3">
        <v>1.6878736752710199E-11</v>
      </c>
      <c r="I1643">
        <f>_xlfn.XLOOKUP(b2b3[[#This Row],[rxn]],mfs[rxn],mfs[flux_scaled],0)</f>
        <v>1.68787368E-10</v>
      </c>
      <c r="J1643">
        <f>(b2b3[[#This Row],[flux]]-b2b3[[#This Row],[flux in mfs]])/b2b3[[#This Row],[flux]]</f>
        <v>-9.0000000280173804</v>
      </c>
      <c r="K1643">
        <f>ABS(b2b3[[#This Row],[(mfs - b2+b3) / mfs]])</f>
        <v>9.0000000280173804</v>
      </c>
      <c r="L1643" t="b">
        <f>_xlfn.TEXTAFTER(b2b3[[#This Row],[rxn]],"-",-1)="SPONT"</f>
        <v>0</v>
      </c>
      <c r="M1643" t="str">
        <f>_xlfn.TEXTAFTER(b2b3[[#This Row],[rxn]],"-",-1)</f>
        <v>rt1908</v>
      </c>
      <c r="N1643">
        <f>_xlfn.XLOOKUP("'PRO-"&amp;b2b3[[#This Row],[enz]]&amp;"'",'[1]Sheet2 (2)'!$A:$A,'[1]Sheet2 (2)'!$B:$B,"")</f>
        <v>1</v>
      </c>
      <c r="O1643">
        <f>IFERROR(_xlfn.XLOOKUP(b2b3[[#This Row],[Column2]],Table17[[#This Row],[rxn-no-enz]],Table17[[#This Row],[flux]],0),0)</f>
        <v>7.7242198799999999E-10</v>
      </c>
      <c r="P1643" t="str">
        <f>_xlfn.TEXTBEFORE(b2b3[[#This Row],[rxn]],"-",-1,,,"")</f>
        <v>PROSYN</v>
      </c>
    </row>
    <row r="1644" spans="1:16" ht="17" x14ac:dyDescent="0.25">
      <c r="A1644" s="1" t="s">
        <v>4688</v>
      </c>
      <c r="B1644" s="1" t="s">
        <v>2778</v>
      </c>
      <c r="C1644" s="1">
        <v>2.8919831099999998E-7</v>
      </c>
      <c r="D1644" s="1">
        <f>mfs[[#This Row],[flux]]/1000</f>
        <v>2.8919831100000001E-10</v>
      </c>
      <c r="F1644" t="s">
        <v>11643</v>
      </c>
      <c r="G1644" t="s">
        <v>2778</v>
      </c>
      <c r="H1644" s="3">
        <v>7.6962744601773294E-12</v>
      </c>
      <c r="I1644">
        <f>_xlfn.XLOOKUP(b2b3[[#This Row],[rxn]],mfs[rxn],mfs[flux_scaled],0)</f>
        <v>7.6962745E-11</v>
      </c>
      <c r="J1644">
        <f>(b2b3[[#This Row],[flux]]-b2b3[[#This Row],[flux in mfs]])/b2b3[[#This Row],[flux]]</f>
        <v>-9.0000000517427896</v>
      </c>
      <c r="K1644">
        <f>ABS(b2b3[[#This Row],[(mfs - b2+b3) / mfs]])</f>
        <v>9.0000000517427896</v>
      </c>
      <c r="L1644" t="b">
        <f>_xlfn.TEXTAFTER(b2b3[[#This Row],[rxn]],"-",-1)="SPONT"</f>
        <v>0</v>
      </c>
      <c r="M1644" t="str">
        <f>_xlfn.TEXTAFTER(b2b3[[#This Row],[rxn]],"-",-1)</f>
        <v>rt1924_c</v>
      </c>
      <c r="N1644">
        <f>_xlfn.XLOOKUP("'PRO-"&amp;b2b3[[#This Row],[enz]]&amp;"'",'[1]Sheet2 (2)'!$A:$A,'[1]Sheet2 (2)'!$B:$B,"")</f>
        <v>1</v>
      </c>
      <c r="O1644">
        <f>IFERROR(_xlfn.XLOOKUP(b2b3[[#This Row],[Column2]],Table17[[#This Row],[rxn-no-enz]],Table17[[#This Row],[flux]],0),0)</f>
        <v>2.35916583E-10</v>
      </c>
      <c r="P1644" t="str">
        <f>_xlfn.TEXTBEFORE(b2b3[[#This Row],[rxn]],"-",-1,,,"")</f>
        <v>PROSYN</v>
      </c>
    </row>
    <row r="1645" spans="1:16" ht="17" x14ac:dyDescent="0.25">
      <c r="A1645" s="1" t="s">
        <v>4689</v>
      </c>
      <c r="B1645" s="1" t="s">
        <v>2778</v>
      </c>
      <c r="C1645" s="1">
        <v>1.5681781699999999E-7</v>
      </c>
      <c r="D1645" s="1">
        <f>mfs[[#This Row],[flux]]/1000</f>
        <v>1.5681781699999998E-10</v>
      </c>
      <c r="F1645" t="s">
        <v>4316</v>
      </c>
      <c r="G1645" t="s">
        <v>2778</v>
      </c>
      <c r="H1645" s="3">
        <v>3.8697856607856097E-12</v>
      </c>
      <c r="I1645">
        <f>_xlfn.XLOOKUP(b2b3[[#This Row],[rxn]],mfs[rxn],mfs[flux_scaled],0)</f>
        <v>3.8697856999999997E-11</v>
      </c>
      <c r="J1645">
        <f>(b2b3[[#This Row],[flux]]-b2b3[[#This Row],[flux in mfs]])/b2b3[[#This Row],[flux]]</f>
        <v>-9.0000001013347859</v>
      </c>
      <c r="K1645">
        <f>ABS(b2b3[[#This Row],[(mfs - b2+b3) / mfs]])</f>
        <v>9.0000001013347859</v>
      </c>
      <c r="L1645" t="b">
        <f>_xlfn.TEXTAFTER(b2b3[[#This Row],[rxn]],"-",-1)="SPONT"</f>
        <v>0</v>
      </c>
      <c r="M1645" t="str">
        <f>_xlfn.TEXTAFTER(b2b3[[#This Row],[rxn]],"-",-1)</f>
        <v>rt1935</v>
      </c>
      <c r="N1645">
        <f>_xlfn.XLOOKUP("'PRO-"&amp;b2b3[[#This Row],[enz]]&amp;"'",'[1]Sheet2 (2)'!$A:$A,'[1]Sheet2 (2)'!$B:$B,"")</f>
        <v>1</v>
      </c>
      <c r="O1645">
        <f>IFERROR(_xlfn.XLOOKUP(b2b3[[#This Row],[Column2]],Table17[[#This Row],[rxn-no-enz]],Table17[[#This Row],[flux]],0),0)</f>
        <v>2.35916583E-10</v>
      </c>
      <c r="P1645" t="str">
        <f>_xlfn.TEXTBEFORE(b2b3[[#This Row],[rxn]],"-",-1,,,"")</f>
        <v>PROSYN</v>
      </c>
    </row>
    <row r="1646" spans="1:16" ht="17" x14ac:dyDescent="0.25">
      <c r="A1646" s="1" t="s">
        <v>4692</v>
      </c>
      <c r="B1646" s="1" t="s">
        <v>2778</v>
      </c>
      <c r="C1646" s="1">
        <v>2.73474167E-7</v>
      </c>
      <c r="D1646" s="1">
        <f>mfs[[#This Row],[flux]]/1000</f>
        <v>2.7347416700000002E-10</v>
      </c>
      <c r="F1646" t="s">
        <v>11644</v>
      </c>
      <c r="G1646" t="s">
        <v>2778</v>
      </c>
      <c r="H1646" s="3">
        <v>6.8502109094899199E-12</v>
      </c>
      <c r="I1646">
        <f>_xlfn.XLOOKUP(b2b3[[#This Row],[rxn]],mfs[rxn],mfs[flux_scaled],0)</f>
        <v>6.8502108999999992E-11</v>
      </c>
      <c r="J1646">
        <f>(b2b3[[#This Row],[flux]]-b2b3[[#This Row],[flux in mfs]])/b2b3[[#This Row],[flux]]</f>
        <v>-8.9999999861465287</v>
      </c>
      <c r="K1646">
        <f>ABS(b2b3[[#This Row],[(mfs - b2+b3) / mfs]])</f>
        <v>8.9999999861465287</v>
      </c>
      <c r="L1646" t="b">
        <f>_xlfn.TEXTAFTER(b2b3[[#This Row],[rxn]],"-",-1)="SPONT"</f>
        <v>0</v>
      </c>
      <c r="M1646" t="str">
        <f>_xlfn.TEXTAFTER(b2b3[[#This Row],[rxn]],"-",-1)</f>
        <v>rt1936</v>
      </c>
      <c r="N1646">
        <f>_xlfn.XLOOKUP("'PRO-"&amp;b2b3[[#This Row],[enz]]&amp;"'",'[1]Sheet2 (2)'!$A:$A,'[1]Sheet2 (2)'!$B:$B,"")</f>
        <v>1</v>
      </c>
      <c r="O1646">
        <f>IFERROR(_xlfn.XLOOKUP(b2b3[[#This Row],[Column2]],Table17[[#This Row],[rxn-no-enz]],Table17[[#This Row],[flux]],0),0)</f>
        <v>1.0986125E-11</v>
      </c>
      <c r="P1646" t="str">
        <f>_xlfn.TEXTBEFORE(b2b3[[#This Row],[rxn]],"-",-1,,,"")</f>
        <v>PROSYN</v>
      </c>
    </row>
    <row r="1647" spans="1:16" ht="17" x14ac:dyDescent="0.25">
      <c r="A1647" s="1" t="s">
        <v>4693</v>
      </c>
      <c r="B1647" s="1" t="s">
        <v>2778</v>
      </c>
      <c r="C1647" s="1">
        <v>2.5844955899999998E-7</v>
      </c>
      <c r="D1647" s="1">
        <f>mfs[[#This Row],[flux]]/1000</f>
        <v>2.5844955899999998E-10</v>
      </c>
      <c r="F1647" t="s">
        <v>4317</v>
      </c>
      <c r="G1647" t="s">
        <v>2778</v>
      </c>
      <c r="H1647" s="3">
        <v>1.084412764647E-11</v>
      </c>
      <c r="I1647">
        <f>_xlfn.XLOOKUP(b2b3[[#This Row],[rxn]],mfs[rxn],mfs[flux_scaled],0)</f>
        <v>1.0844127599999999E-10</v>
      </c>
      <c r="J1647">
        <f>(b2b3[[#This Row],[flux]]-b2b3[[#This Row],[flux in mfs]])/b2b3[[#This Row],[flux]]</f>
        <v>-8.9999999571473133</v>
      </c>
      <c r="K1647">
        <f>ABS(b2b3[[#This Row],[(mfs - b2+b3) / mfs]])</f>
        <v>8.9999999571473133</v>
      </c>
      <c r="L1647" t="b">
        <f>_xlfn.TEXTAFTER(b2b3[[#This Row],[rxn]],"-",-1)="SPONT"</f>
        <v>0</v>
      </c>
      <c r="M1647" t="str">
        <f>_xlfn.TEXTAFTER(b2b3[[#This Row],[rxn]],"-",-1)</f>
        <v>rt1948</v>
      </c>
      <c r="N1647">
        <f>_xlfn.XLOOKUP("'PRO-"&amp;b2b3[[#This Row],[enz]]&amp;"'",'[1]Sheet2 (2)'!$A:$A,'[1]Sheet2 (2)'!$B:$B,"")</f>
        <v>1</v>
      </c>
      <c r="O1647">
        <f>IFERROR(_xlfn.XLOOKUP(b2b3[[#This Row],[Column2]],Table17[[#This Row],[rxn-no-enz]],Table17[[#This Row],[flux]],0),0)</f>
        <v>2.33659358E-10</v>
      </c>
      <c r="P1647" t="str">
        <f>_xlfn.TEXTBEFORE(b2b3[[#This Row],[rxn]],"-",-1,,,"")</f>
        <v>PROSYN</v>
      </c>
    </row>
    <row r="1648" spans="1:16" ht="17" x14ac:dyDescent="0.25">
      <c r="A1648" s="1" t="s">
        <v>4694</v>
      </c>
      <c r="B1648" s="1" t="s">
        <v>2778</v>
      </c>
      <c r="C1648" s="1">
        <v>2.6846413E-8</v>
      </c>
      <c r="D1648" s="1">
        <f>mfs[[#This Row],[flux]]/1000</f>
        <v>2.6846413E-11</v>
      </c>
      <c r="F1648" t="s">
        <v>4318</v>
      </c>
      <c r="G1648" t="s">
        <v>2778</v>
      </c>
      <c r="H1648" s="3">
        <v>5.5861029881285198E-11</v>
      </c>
      <c r="I1648">
        <f>_xlfn.XLOOKUP(b2b3[[#This Row],[rxn]],mfs[rxn],mfs[flux_scaled],0)</f>
        <v>5.5861029900000005E-10</v>
      </c>
      <c r="J1648">
        <f>(b2b3[[#This Row],[flux]]-b2b3[[#This Row],[flux in mfs]])/b2b3[[#This Row],[flux]]</f>
        <v>-9.0000000033502445</v>
      </c>
      <c r="K1648">
        <f>ABS(b2b3[[#This Row],[(mfs - b2+b3) / mfs]])</f>
        <v>9.0000000033502445</v>
      </c>
      <c r="L1648" t="b">
        <f>_xlfn.TEXTAFTER(b2b3[[#This Row],[rxn]],"-",-1)="SPONT"</f>
        <v>0</v>
      </c>
      <c r="M1648" t="str">
        <f>_xlfn.TEXTAFTER(b2b3[[#This Row],[rxn]],"-",-1)</f>
        <v>rt1962</v>
      </c>
      <c r="N1648">
        <f>_xlfn.XLOOKUP("'PRO-"&amp;b2b3[[#This Row],[enz]]&amp;"'",'[1]Sheet2 (2)'!$A:$A,'[1]Sheet2 (2)'!$B:$B,"")</f>
        <v>1</v>
      </c>
      <c r="O1648">
        <f>IFERROR(_xlfn.XLOOKUP(b2b3[[#This Row],[Column2]],Table17[[#This Row],[rxn-no-enz]],Table17[[#This Row],[flux]],0),0)</f>
        <v>5.8906886000000005E-11</v>
      </c>
      <c r="P1648" t="str">
        <f>_xlfn.TEXTBEFORE(b2b3[[#This Row],[rxn]],"-",-1,,,"")</f>
        <v>PROSYN</v>
      </c>
    </row>
    <row r="1649" spans="1:16" ht="17" x14ac:dyDescent="0.25">
      <c r="A1649" s="1" t="s">
        <v>4696</v>
      </c>
      <c r="B1649" s="1" t="s">
        <v>2778</v>
      </c>
      <c r="C1649" s="1">
        <v>1.4847501500000001E-7</v>
      </c>
      <c r="D1649" s="1">
        <f>mfs[[#This Row],[flux]]/1000</f>
        <v>1.4847501500000001E-10</v>
      </c>
      <c r="F1649" t="s">
        <v>4319</v>
      </c>
      <c r="G1649" t="s">
        <v>2778</v>
      </c>
      <c r="H1649" s="3">
        <v>1.8454759913333401E-11</v>
      </c>
      <c r="I1649">
        <f>_xlfn.XLOOKUP(b2b3[[#This Row],[rxn]],mfs[rxn],mfs[flux_scaled],0)</f>
        <v>1.8454759899999999E-10</v>
      </c>
      <c r="J1649">
        <f>(b2b3[[#This Row],[flux]]-b2b3[[#This Row],[flux in mfs]])/b2b3[[#This Row],[flux]]</f>
        <v>-8.9999999927750878</v>
      </c>
      <c r="K1649">
        <f>ABS(b2b3[[#This Row],[(mfs - b2+b3) / mfs]])</f>
        <v>8.9999999927750878</v>
      </c>
      <c r="L1649" t="b">
        <f>_xlfn.TEXTAFTER(b2b3[[#This Row],[rxn]],"-",-1)="SPONT"</f>
        <v>0</v>
      </c>
      <c r="M1649" t="str">
        <f>_xlfn.TEXTAFTER(b2b3[[#This Row],[rxn]],"-",-1)</f>
        <v>rt1963_c</v>
      </c>
      <c r="N1649">
        <f>_xlfn.XLOOKUP("'PRO-"&amp;b2b3[[#This Row],[enz]]&amp;"'",'[1]Sheet2 (2)'!$A:$A,'[1]Sheet2 (2)'!$B:$B,"")</f>
        <v>1</v>
      </c>
      <c r="O1649">
        <f>IFERROR(_xlfn.XLOOKUP(b2b3[[#This Row],[Column2]],Table17[[#This Row],[rxn-no-enz]],Table17[[#This Row],[flux]],0),0)</f>
        <v>1.28982089999999E-11</v>
      </c>
      <c r="P1649" t="str">
        <f>_xlfn.TEXTBEFORE(b2b3[[#This Row],[rxn]],"-",-1,,,"")</f>
        <v>PROSYN</v>
      </c>
    </row>
    <row r="1650" spans="1:16" ht="17" x14ac:dyDescent="0.25">
      <c r="A1650" s="1" t="s">
        <v>4697</v>
      </c>
      <c r="B1650" s="1" t="s">
        <v>2778</v>
      </c>
      <c r="C1650" s="1">
        <v>8.2847042999999998E-8</v>
      </c>
      <c r="D1650" s="1">
        <f>mfs[[#This Row],[flux]]/1000</f>
        <v>8.2847042999999996E-11</v>
      </c>
      <c r="F1650" t="s">
        <v>11645</v>
      </c>
      <c r="G1650" t="s">
        <v>2778</v>
      </c>
      <c r="H1650" s="3">
        <v>4.4464321782035301E-12</v>
      </c>
      <c r="I1650">
        <f>_xlfn.XLOOKUP(b2b3[[#This Row],[rxn]],mfs[rxn],mfs[flux_scaled],0)</f>
        <v>4.4464321999999995E-11</v>
      </c>
      <c r="J1650">
        <f>(b2b3[[#This Row],[flux]]-b2b3[[#This Row],[flux in mfs]])/b2b3[[#This Row],[flux]]</f>
        <v>-9.000000049020132</v>
      </c>
      <c r="K1650">
        <f>ABS(b2b3[[#This Row],[(mfs - b2+b3) / mfs]])</f>
        <v>9.000000049020132</v>
      </c>
      <c r="L1650" t="b">
        <f>_xlfn.TEXTAFTER(b2b3[[#This Row],[rxn]],"-",-1)="SPONT"</f>
        <v>0</v>
      </c>
      <c r="M1650" t="str">
        <f>_xlfn.TEXTAFTER(b2b3[[#This Row],[rxn]],"-",-1)</f>
        <v>rt1964</v>
      </c>
      <c r="N1650">
        <f>_xlfn.XLOOKUP("'PRO-"&amp;b2b3[[#This Row],[enz]]&amp;"'",'[1]Sheet2 (2)'!$A:$A,'[1]Sheet2 (2)'!$B:$B,"")</f>
        <v>1</v>
      </c>
      <c r="O1650">
        <f>IFERROR(_xlfn.XLOOKUP(b2b3[[#This Row],[Column2]],Table17[[#This Row],[rxn-no-enz]],Table17[[#This Row],[flux]],0),0)</f>
        <v>8.8375051999999996E-11</v>
      </c>
      <c r="P1650" t="str">
        <f>_xlfn.TEXTBEFORE(b2b3[[#This Row],[rxn]],"-",-1,,,"")</f>
        <v>PROSYN</v>
      </c>
    </row>
    <row r="1651" spans="1:16" ht="17" x14ac:dyDescent="0.25">
      <c r="A1651" s="1" t="s">
        <v>4699</v>
      </c>
      <c r="B1651" s="1" t="s">
        <v>2778</v>
      </c>
      <c r="C1651" s="1">
        <v>2.8271671000000001E-8</v>
      </c>
      <c r="D1651" s="1">
        <f>mfs[[#This Row],[flux]]/1000</f>
        <v>2.8271671000000001E-11</v>
      </c>
      <c r="F1651" t="s">
        <v>11646</v>
      </c>
      <c r="G1651" t="s">
        <v>2778</v>
      </c>
      <c r="H1651" s="3">
        <v>3.8319145339433901E-13</v>
      </c>
      <c r="I1651">
        <f>_xlfn.XLOOKUP(b2b3[[#This Row],[rxn]],mfs[rxn],mfs[flux_scaled],0)</f>
        <v>3.831915E-12</v>
      </c>
      <c r="J1651">
        <f>(b2b3[[#This Row],[flux]]-b2b3[[#This Row],[flux in mfs]])/b2b3[[#This Row],[flux]]</f>
        <v>-9.0000012162500127</v>
      </c>
      <c r="K1651">
        <f>ABS(b2b3[[#This Row],[(mfs - b2+b3) / mfs]])</f>
        <v>9.0000012162500127</v>
      </c>
      <c r="L1651" t="b">
        <f>_xlfn.TEXTAFTER(b2b3[[#This Row],[rxn]],"-",-1)="SPONT"</f>
        <v>0</v>
      </c>
      <c r="M1651" t="str">
        <f>_xlfn.TEXTAFTER(b2b3[[#This Row],[rxn]],"-",-1)</f>
        <v>rt1965</v>
      </c>
      <c r="N1651">
        <f>_xlfn.XLOOKUP("'PRO-"&amp;b2b3[[#This Row],[enz]]&amp;"'",'[1]Sheet2 (2)'!$A:$A,'[1]Sheet2 (2)'!$B:$B,"")</f>
        <v>1</v>
      </c>
      <c r="O1651">
        <f>IFERROR(_xlfn.XLOOKUP(b2b3[[#This Row],[Column2]],Table17[[#This Row],[rxn-no-enz]],Table17[[#This Row],[flux]],0),0)</f>
        <v>1.3382534019999999E-9</v>
      </c>
      <c r="P1651" t="str">
        <f>_xlfn.TEXTBEFORE(b2b3[[#This Row],[rxn]],"-",-1,,,"")</f>
        <v>PROSYN</v>
      </c>
    </row>
    <row r="1652" spans="1:16" ht="17" x14ac:dyDescent="0.25">
      <c r="A1652" s="1" t="s">
        <v>4701</v>
      </c>
      <c r="B1652" s="1" t="s">
        <v>2778</v>
      </c>
      <c r="C1652" s="1">
        <v>2.1815626499999999E-7</v>
      </c>
      <c r="D1652" s="1">
        <f>mfs[[#This Row],[flux]]/1000</f>
        <v>2.1815626499999998E-10</v>
      </c>
      <c r="F1652" t="s">
        <v>11647</v>
      </c>
      <c r="G1652" t="s">
        <v>2778</v>
      </c>
      <c r="H1652" s="3">
        <v>6.4642136133280103E-12</v>
      </c>
      <c r="I1652">
        <f>_xlfn.XLOOKUP(b2b3[[#This Row],[rxn]],mfs[rxn],mfs[flux_scaled],0)</f>
        <v>6.4642135999999988E-11</v>
      </c>
      <c r="J1652">
        <f>(b2b3[[#This Row],[flux]]-b2b3[[#This Row],[flux in mfs]])/b2b3[[#This Row],[flux]]</f>
        <v>-8.999999979381851</v>
      </c>
      <c r="K1652">
        <f>ABS(b2b3[[#This Row],[(mfs - b2+b3) / mfs]])</f>
        <v>8.999999979381851</v>
      </c>
      <c r="L1652" t="b">
        <f>_xlfn.TEXTAFTER(b2b3[[#This Row],[rxn]],"-",-1)="SPONT"</f>
        <v>0</v>
      </c>
      <c r="M1652" t="str">
        <f>_xlfn.TEXTAFTER(b2b3[[#This Row],[rxn]],"-",-1)</f>
        <v>rt1970</v>
      </c>
      <c r="N1652">
        <f>_xlfn.XLOOKUP("'PRO-"&amp;b2b3[[#This Row],[enz]]&amp;"'",'[1]Sheet2 (2)'!$A:$A,'[1]Sheet2 (2)'!$B:$B,"")</f>
        <v>1</v>
      </c>
      <c r="O1652">
        <f>IFERROR(_xlfn.XLOOKUP(b2b3[[#This Row],[Column2]],Table17[[#This Row],[rxn-no-enz]],Table17[[#This Row],[flux]],0),0)</f>
        <v>5.8923496999999998E-11</v>
      </c>
      <c r="P1652" t="str">
        <f>_xlfn.TEXTBEFORE(b2b3[[#This Row],[rxn]],"-",-1,,,"")</f>
        <v>PROSYN</v>
      </c>
    </row>
    <row r="1653" spans="1:16" ht="17" x14ac:dyDescent="0.25">
      <c r="A1653" s="1" t="s">
        <v>4702</v>
      </c>
      <c r="B1653" s="1" t="s">
        <v>2778</v>
      </c>
      <c r="C1653" s="1">
        <v>1.3330718800000001E-7</v>
      </c>
      <c r="D1653" s="1">
        <f>mfs[[#This Row],[flux]]/1000</f>
        <v>1.3330718800000001E-10</v>
      </c>
      <c r="F1653" t="s">
        <v>11648</v>
      </c>
      <c r="G1653" t="s">
        <v>2778</v>
      </c>
      <c r="H1653" s="3">
        <v>1.9487549752872198E-11</v>
      </c>
      <c r="I1653">
        <f>_xlfn.XLOOKUP(b2b3[[#This Row],[rxn]],mfs[rxn],mfs[flux_scaled],0)</f>
        <v>1.94875498E-10</v>
      </c>
      <c r="J1653">
        <f>(b2b3[[#This Row],[flux]]-b2b3[[#This Row],[flux in mfs]])/b2b3[[#This Row],[flux]]</f>
        <v>-9.0000000241835441</v>
      </c>
      <c r="K1653">
        <f>ABS(b2b3[[#This Row],[(mfs - b2+b3) / mfs]])</f>
        <v>9.0000000241835441</v>
      </c>
      <c r="L1653" t="b">
        <f>_xlfn.TEXTAFTER(b2b3[[#This Row],[rxn]],"-",-1)="SPONT"</f>
        <v>0</v>
      </c>
      <c r="M1653" t="str">
        <f>_xlfn.TEXTAFTER(b2b3[[#This Row],[rxn]],"-",-1)</f>
        <v>rt1973</v>
      </c>
      <c r="N1653">
        <f>_xlfn.XLOOKUP("'PRO-"&amp;b2b3[[#This Row],[enz]]&amp;"'",'[1]Sheet2 (2)'!$A:$A,'[1]Sheet2 (2)'!$B:$B,"")</f>
        <v>1</v>
      </c>
      <c r="O1653">
        <f>IFERROR(_xlfn.XLOOKUP(b2b3[[#This Row],[Column2]],Table17[[#This Row],[rxn-no-enz]],Table17[[#This Row],[flux]],0),0)</f>
        <v>4.2839899999999998E-12</v>
      </c>
      <c r="P1653" t="str">
        <f>_xlfn.TEXTBEFORE(b2b3[[#This Row],[rxn]],"-",-1,,,"")</f>
        <v>PROSYN</v>
      </c>
    </row>
    <row r="1654" spans="1:16" ht="17" x14ac:dyDescent="0.25">
      <c r="A1654" s="1" t="s">
        <v>4705</v>
      </c>
      <c r="B1654" s="1" t="s">
        <v>2778</v>
      </c>
      <c r="C1654" s="1">
        <v>1.7410881799999999E-7</v>
      </c>
      <c r="D1654" s="1">
        <f>mfs[[#This Row],[flux]]/1000</f>
        <v>1.7410881799999998E-10</v>
      </c>
      <c r="F1654" t="s">
        <v>11649</v>
      </c>
      <c r="G1654" t="s">
        <v>2778</v>
      </c>
      <c r="H1654" s="3">
        <v>7.14634840752486E-13</v>
      </c>
      <c r="I1654">
        <f>_xlfn.XLOOKUP(b2b3[[#This Row],[rxn]],mfs[rxn],mfs[flux_scaled],0)</f>
        <v>7.1463480000000002E-12</v>
      </c>
      <c r="J1654">
        <f>(b2b3[[#This Row],[flux]]-b2b3[[#This Row],[flux in mfs]])/b2b3[[#This Row],[flux]]</f>
        <v>-8.9999994297439248</v>
      </c>
      <c r="K1654">
        <f>ABS(b2b3[[#This Row],[(mfs - b2+b3) / mfs]])</f>
        <v>8.9999994297439248</v>
      </c>
      <c r="L1654" t="b">
        <f>_xlfn.TEXTAFTER(b2b3[[#This Row],[rxn]],"-",-1)="SPONT"</f>
        <v>0</v>
      </c>
      <c r="M1654" t="str">
        <f>_xlfn.TEXTAFTER(b2b3[[#This Row],[rxn]],"-",-1)</f>
        <v>rt1991</v>
      </c>
      <c r="N1654">
        <f>_xlfn.XLOOKUP("'PRO-"&amp;b2b3[[#This Row],[enz]]&amp;"'",'[1]Sheet2 (2)'!$A:$A,'[1]Sheet2 (2)'!$B:$B,"")</f>
        <v>1</v>
      </c>
      <c r="O1654">
        <f>IFERROR(_xlfn.XLOOKUP(b2b3[[#This Row],[Column2]],Table17[[#This Row],[rxn-no-enz]],Table17[[#This Row],[flux]],0),0)</f>
        <v>1.3394796E-11</v>
      </c>
      <c r="P1654" t="str">
        <f>_xlfn.TEXTBEFORE(b2b3[[#This Row],[rxn]],"-",-1,,,"")</f>
        <v>PROSYN</v>
      </c>
    </row>
    <row r="1655" spans="1:16" ht="17" x14ac:dyDescent="0.25">
      <c r="A1655" s="1" t="s">
        <v>4707</v>
      </c>
      <c r="B1655" s="1" t="s">
        <v>2778</v>
      </c>
      <c r="C1655" s="1">
        <v>4.5475440800000002E-7</v>
      </c>
      <c r="D1655" s="1">
        <f>mfs[[#This Row],[flux]]/1000</f>
        <v>4.5475440800000002E-10</v>
      </c>
      <c r="F1655" t="s">
        <v>4320</v>
      </c>
      <c r="G1655" t="s">
        <v>2778</v>
      </c>
      <c r="H1655" s="3">
        <v>1.2121090476127901E-11</v>
      </c>
      <c r="I1655">
        <f>_xlfn.XLOOKUP(b2b3[[#This Row],[rxn]],mfs[rxn],mfs[flux_scaled],0)</f>
        <v>1.2121090500000001E-10</v>
      </c>
      <c r="J1655">
        <f>(b2b3[[#This Row],[flux]]-b2b3[[#This Row],[flux in mfs]])/b2b3[[#This Row],[flux]]</f>
        <v>-9.0000000196946797</v>
      </c>
      <c r="K1655">
        <f>ABS(b2b3[[#This Row],[(mfs - b2+b3) / mfs]])</f>
        <v>9.0000000196946797</v>
      </c>
      <c r="L1655" t="b">
        <f>_xlfn.TEXTAFTER(b2b3[[#This Row],[rxn]],"-",-1)="SPONT"</f>
        <v>0</v>
      </c>
      <c r="M1655" t="str">
        <f>_xlfn.TEXTAFTER(b2b3[[#This Row],[rxn]],"-",-1)</f>
        <v>rt2006</v>
      </c>
      <c r="N1655">
        <f>_xlfn.XLOOKUP("'PRO-"&amp;b2b3[[#This Row],[enz]]&amp;"'",'[1]Sheet2 (2)'!$A:$A,'[1]Sheet2 (2)'!$B:$B,"")</f>
        <v>1</v>
      </c>
      <c r="O1655">
        <f>IFERROR(_xlfn.XLOOKUP(b2b3[[#This Row],[Column2]],Table17[[#This Row],[rxn-no-enz]],Table17[[#This Row],[flux]],0),0)</f>
        <v>1.87244804E-10</v>
      </c>
      <c r="P1655" t="str">
        <f>_xlfn.TEXTBEFORE(b2b3[[#This Row],[rxn]],"-",-1,,,"")</f>
        <v>PROSYN</v>
      </c>
    </row>
    <row r="1656" spans="1:16" ht="17" x14ac:dyDescent="0.25">
      <c r="A1656" s="1" t="s">
        <v>4708</v>
      </c>
      <c r="B1656" s="1" t="s">
        <v>2778</v>
      </c>
      <c r="C1656" s="1">
        <v>1.8665913200000001E-7</v>
      </c>
      <c r="D1656" s="1">
        <f>mfs[[#This Row],[flux]]/1000</f>
        <v>1.8665913199999999E-10</v>
      </c>
      <c r="F1656" t="s">
        <v>11650</v>
      </c>
      <c r="G1656" t="s">
        <v>2778</v>
      </c>
      <c r="H1656" s="3">
        <v>2.3035254849473601E-11</v>
      </c>
      <c r="I1656">
        <f>_xlfn.XLOOKUP(b2b3[[#This Row],[rxn]],mfs[rxn],mfs[flux_scaled],0)</f>
        <v>2.3035254800000001E-10</v>
      </c>
      <c r="J1656">
        <f>(b2b3[[#This Row],[flux]]-b2b3[[#This Row],[flux in mfs]])/b2b3[[#This Row],[flux]]</f>
        <v>-8.999999978522661</v>
      </c>
      <c r="K1656">
        <f>ABS(b2b3[[#This Row],[(mfs - b2+b3) / mfs]])</f>
        <v>8.999999978522661</v>
      </c>
      <c r="L1656" t="b">
        <f>_xlfn.TEXTAFTER(b2b3[[#This Row],[rxn]],"-",-1)="SPONT"</f>
        <v>0</v>
      </c>
      <c r="M1656" t="str">
        <f>_xlfn.TEXTAFTER(b2b3[[#This Row],[rxn]],"-",-1)</f>
        <v>rt2040</v>
      </c>
      <c r="N1656">
        <f>_xlfn.XLOOKUP("'PRO-"&amp;b2b3[[#This Row],[enz]]&amp;"'",'[1]Sheet2 (2)'!$A:$A,'[1]Sheet2 (2)'!$B:$B,"")</f>
        <v>1</v>
      </c>
      <c r="O1656">
        <f>IFERROR(_xlfn.XLOOKUP(b2b3[[#This Row],[Column2]],Table17[[#This Row],[rxn-no-enz]],Table17[[#This Row],[flux]],0),0)</f>
        <v>2.1394830499999999E-10</v>
      </c>
      <c r="P1656" t="str">
        <f>_xlfn.TEXTBEFORE(b2b3[[#This Row],[rxn]],"-",-1,,,"")</f>
        <v>PROSYN</v>
      </c>
    </row>
    <row r="1657" spans="1:16" ht="17" x14ac:dyDescent="0.25">
      <c r="A1657" s="1" t="s">
        <v>4709</v>
      </c>
      <c r="B1657" s="1" t="s">
        <v>2778</v>
      </c>
      <c r="C1657" s="1">
        <v>1.2127147199999999E-7</v>
      </c>
      <c r="D1657" s="1">
        <f>mfs[[#This Row],[flux]]/1000</f>
        <v>1.2127147199999998E-10</v>
      </c>
      <c r="F1657" t="s">
        <v>11651</v>
      </c>
      <c r="G1657" t="s">
        <v>2778</v>
      </c>
      <c r="H1657" s="3">
        <v>7.4236821690062598E-13</v>
      </c>
      <c r="I1657">
        <f>_xlfn.XLOOKUP(b2b3[[#This Row],[rxn]],mfs[rxn],mfs[flux_scaled],0)</f>
        <v>7.4236819999999997E-12</v>
      </c>
      <c r="J1657">
        <f>(b2b3[[#This Row],[flux]]-b2b3[[#This Row],[flux in mfs]])/b2b3[[#This Row],[flux]]</f>
        <v>-8.9999997723417344</v>
      </c>
      <c r="K1657">
        <f>ABS(b2b3[[#This Row],[(mfs - b2+b3) / mfs]])</f>
        <v>8.9999997723417344</v>
      </c>
      <c r="L1657" t="b">
        <f>_xlfn.TEXTAFTER(b2b3[[#This Row],[rxn]],"-",-1)="SPONT"</f>
        <v>0</v>
      </c>
      <c r="M1657" t="str">
        <f>_xlfn.TEXTAFTER(b2b3[[#This Row],[rxn]],"-",-1)</f>
        <v>rt2053</v>
      </c>
      <c r="N1657">
        <f>_xlfn.XLOOKUP("'PRO-"&amp;b2b3[[#This Row],[enz]]&amp;"'",'[1]Sheet2 (2)'!$A:$A,'[1]Sheet2 (2)'!$B:$B,"")</f>
        <v>1</v>
      </c>
      <c r="O1657">
        <f>IFERROR(_xlfn.XLOOKUP(b2b3[[#This Row],[Column2]],Table17[[#This Row],[rxn-no-enz]],Table17[[#This Row],[flux]],0),0)</f>
        <v>2.24910615E-10</v>
      </c>
      <c r="P1657" t="str">
        <f>_xlfn.TEXTBEFORE(b2b3[[#This Row],[rxn]],"-",-1,,,"")</f>
        <v>PROSYN</v>
      </c>
    </row>
    <row r="1658" spans="1:16" ht="17" x14ac:dyDescent="0.25">
      <c r="A1658" s="1" t="s">
        <v>4710</v>
      </c>
      <c r="B1658" s="1" t="s">
        <v>2778</v>
      </c>
      <c r="C1658" s="1">
        <v>6.3399488999999998E-8</v>
      </c>
      <c r="D1658" s="1">
        <f>mfs[[#This Row],[flux]]/1000</f>
        <v>6.3399488999999991E-11</v>
      </c>
      <c r="F1658" t="s">
        <v>13134</v>
      </c>
      <c r="G1658" t="s">
        <v>2778</v>
      </c>
      <c r="H1658" s="3">
        <v>5.3325816467671003E-12</v>
      </c>
      <c r="I1658">
        <f>_xlfn.XLOOKUP(b2b3[[#This Row],[rxn]],mfs[rxn],mfs[flux_scaled],0)</f>
        <v>5.3325816E-11</v>
      </c>
      <c r="J1658">
        <f>(b2b3[[#This Row],[flux]]-b2b3[[#This Row],[flux in mfs]])/b2b3[[#This Row],[flux]]</f>
        <v>-8.9999999122993266</v>
      </c>
      <c r="K1658">
        <f>ABS(b2b3[[#This Row],[(mfs - b2+b3) / mfs]])</f>
        <v>8.9999999122993266</v>
      </c>
      <c r="L1658" t="b">
        <f>_xlfn.TEXTAFTER(b2b3[[#This Row],[rxn]],"-",-1)="SPONT"</f>
        <v>0</v>
      </c>
      <c r="M1658" t="str">
        <f>_xlfn.TEXTAFTER(b2b3[[#This Row],[rxn]],"-",-1)</f>
        <v>rt2059_l</v>
      </c>
      <c r="N1658">
        <f>_xlfn.XLOOKUP("'PRO-"&amp;b2b3[[#This Row],[enz]]&amp;"'",'[1]Sheet2 (2)'!$A:$A,'[1]Sheet2 (2)'!$B:$B,"")</f>
        <v>1</v>
      </c>
      <c r="O1658">
        <f>IFERROR(_xlfn.XLOOKUP(b2b3[[#This Row],[Column2]],Table17[[#This Row],[rxn-no-enz]],Table17[[#This Row],[flux]],0),0)</f>
        <v>2.0177311399999999E-10</v>
      </c>
      <c r="P1658" t="str">
        <f>_xlfn.TEXTBEFORE(b2b3[[#This Row],[rxn]],"-",-1,,,"")</f>
        <v>PROSYN</v>
      </c>
    </row>
    <row r="1659" spans="1:16" ht="17" x14ac:dyDescent="0.25">
      <c r="A1659" s="1" t="s">
        <v>4711</v>
      </c>
      <c r="B1659" s="1" t="s">
        <v>2778</v>
      </c>
      <c r="C1659" s="1">
        <v>2.3703365800000001E-7</v>
      </c>
      <c r="D1659" s="1">
        <f>mfs[[#This Row],[flux]]/1000</f>
        <v>2.3703365799999999E-10</v>
      </c>
      <c r="F1659" t="s">
        <v>4322</v>
      </c>
      <c r="G1659" t="s">
        <v>2778</v>
      </c>
      <c r="H1659" s="3">
        <v>7.6415702728957303E-11</v>
      </c>
      <c r="I1659">
        <f>_xlfn.XLOOKUP(b2b3[[#This Row],[rxn]],mfs[rxn],mfs[flux_scaled],0)</f>
        <v>7.6415702699999995E-10</v>
      </c>
      <c r="J1659">
        <f>(b2b3[[#This Row],[flux]]-b2b3[[#This Row],[flux in mfs]])/b2b3[[#This Row],[flux]]</f>
        <v>-8.9999999962105566</v>
      </c>
      <c r="K1659">
        <f>ABS(b2b3[[#This Row],[(mfs - b2+b3) / mfs]])</f>
        <v>8.9999999962105566</v>
      </c>
      <c r="L1659" t="b">
        <f>_xlfn.TEXTAFTER(b2b3[[#This Row],[rxn]],"-",-1)="SPONT"</f>
        <v>0</v>
      </c>
      <c r="M1659" t="str">
        <f>_xlfn.TEXTAFTER(b2b3[[#This Row],[rxn]],"-",-1)</f>
        <v>rt2060</v>
      </c>
      <c r="N1659">
        <f>_xlfn.XLOOKUP("'PRO-"&amp;b2b3[[#This Row],[enz]]&amp;"'",'[1]Sheet2 (2)'!$A:$A,'[1]Sheet2 (2)'!$B:$B,"")</f>
        <v>1</v>
      </c>
      <c r="O1659">
        <f>IFERROR(_xlfn.XLOOKUP(b2b3[[#This Row],[Column2]],Table17[[#This Row],[rxn-no-enz]],Table17[[#This Row],[flux]],0),0)</f>
        <v>9.6973968999999999E-11</v>
      </c>
      <c r="P1659" t="str">
        <f>_xlfn.TEXTBEFORE(b2b3[[#This Row],[rxn]],"-",-1,,,"")</f>
        <v>PROSYN</v>
      </c>
    </row>
    <row r="1660" spans="1:16" ht="17" x14ac:dyDescent="0.25">
      <c r="A1660" s="1" t="s">
        <v>4713</v>
      </c>
      <c r="B1660" s="1" t="s">
        <v>2778</v>
      </c>
      <c r="C1660" s="1">
        <v>1.23408696E-7</v>
      </c>
      <c r="D1660" s="1">
        <f>mfs[[#This Row],[flux]]/1000</f>
        <v>1.2340869599999999E-10</v>
      </c>
      <c r="F1660" t="s">
        <v>4323</v>
      </c>
      <c r="G1660" t="s">
        <v>2778</v>
      </c>
      <c r="H1660" s="3">
        <v>1.5197065540115E-12</v>
      </c>
      <c r="I1660">
        <f>_xlfn.XLOOKUP(b2b3[[#This Row],[rxn]],mfs[rxn],mfs[flux_scaled],0)</f>
        <v>1.5197066000000003E-11</v>
      </c>
      <c r="J1660">
        <f>(b2b3[[#This Row],[flux]]-b2b3[[#This Row],[flux in mfs]])/b2b3[[#This Row],[flux]]</f>
        <v>-9.0000003026143442</v>
      </c>
      <c r="K1660">
        <f>ABS(b2b3[[#This Row],[(mfs - b2+b3) / mfs]])</f>
        <v>9.0000003026143442</v>
      </c>
      <c r="L1660" t="b">
        <f>_xlfn.TEXTAFTER(b2b3[[#This Row],[rxn]],"-",-1)="SPONT"</f>
        <v>0</v>
      </c>
      <c r="M1660" t="str">
        <f>_xlfn.TEXTAFTER(b2b3[[#This Row],[rxn]],"-",-1)</f>
        <v>rt2062_c</v>
      </c>
      <c r="N1660">
        <f>_xlfn.XLOOKUP("'PRO-"&amp;b2b3[[#This Row],[enz]]&amp;"'",'[1]Sheet2 (2)'!$A:$A,'[1]Sheet2 (2)'!$B:$B,"")</f>
        <v>1</v>
      </c>
      <c r="O1660">
        <f>IFERROR(_xlfn.XLOOKUP(b2b3[[#This Row],[Column2]],Table17[[#This Row],[rxn-no-enz]],Table17[[#This Row],[flux]],0),0)</f>
        <v>9.1940200800000002E-10</v>
      </c>
      <c r="P1660" t="str">
        <f>_xlfn.TEXTBEFORE(b2b3[[#This Row],[rxn]],"-",-1,,,"")</f>
        <v>PROSYN</v>
      </c>
    </row>
    <row r="1661" spans="1:16" ht="17" x14ac:dyDescent="0.25">
      <c r="A1661" s="1" t="s">
        <v>4714</v>
      </c>
      <c r="B1661" s="1" t="s">
        <v>2778</v>
      </c>
      <c r="C1661" s="1">
        <v>4.3460219999999997E-8</v>
      </c>
      <c r="D1661" s="1">
        <f>mfs[[#This Row],[flux]]/1000</f>
        <v>4.3460219999999996E-11</v>
      </c>
      <c r="F1661" t="s">
        <v>11652</v>
      </c>
      <c r="G1661" t="s">
        <v>2778</v>
      </c>
      <c r="H1661" s="3">
        <v>1.51769591742036E-12</v>
      </c>
      <c r="I1661">
        <f>_xlfn.XLOOKUP(b2b3[[#This Row],[rxn]],mfs[rxn],mfs[flux_scaled],0)</f>
        <v>1.5176959000000002E-11</v>
      </c>
      <c r="J1661">
        <f>(b2b3[[#This Row],[flux]]-b2b3[[#This Row],[flux in mfs]])/b2b3[[#This Row],[flux]]</f>
        <v>-8.9999998852183776</v>
      </c>
      <c r="K1661">
        <f>ABS(b2b3[[#This Row],[(mfs - b2+b3) / mfs]])</f>
        <v>8.9999998852183776</v>
      </c>
      <c r="L1661" t="b">
        <f>_xlfn.TEXTAFTER(b2b3[[#This Row],[rxn]],"-",-1)="SPONT"</f>
        <v>0</v>
      </c>
      <c r="M1661" t="str">
        <f>_xlfn.TEXTAFTER(b2b3[[#This Row],[rxn]],"-",-1)</f>
        <v>rt2093</v>
      </c>
      <c r="N1661">
        <f>_xlfn.XLOOKUP("'PRO-"&amp;b2b3[[#This Row],[enz]]&amp;"'",'[1]Sheet2 (2)'!$A:$A,'[1]Sheet2 (2)'!$B:$B,"")</f>
        <v>1</v>
      </c>
      <c r="O1661">
        <f>IFERROR(_xlfn.XLOOKUP(b2b3[[#This Row],[Column2]],Table17[[#This Row],[rxn-no-enz]],Table17[[#This Row],[flux]],0),0)</f>
        <v>6.8236001299999998E-10</v>
      </c>
      <c r="P1661" t="str">
        <f>_xlfn.TEXTBEFORE(b2b3[[#This Row],[rxn]],"-",-1,,,"")</f>
        <v>PROSYN</v>
      </c>
    </row>
    <row r="1662" spans="1:16" ht="17" x14ac:dyDescent="0.25">
      <c r="A1662" s="1" t="s">
        <v>4716</v>
      </c>
      <c r="B1662" s="1" t="s">
        <v>2778</v>
      </c>
      <c r="C1662" s="1">
        <v>5.3620170399999998E-7</v>
      </c>
      <c r="D1662" s="1">
        <f>mfs[[#This Row],[flux]]/1000</f>
        <v>5.3620170399999997E-10</v>
      </c>
      <c r="F1662" t="s">
        <v>11653</v>
      </c>
      <c r="G1662" t="s">
        <v>2778</v>
      </c>
      <c r="H1662" s="3">
        <v>7.8964116232321198E-13</v>
      </c>
      <c r="I1662">
        <f>_xlfn.XLOOKUP(b2b3[[#This Row],[rxn]],mfs[rxn],mfs[flux_scaled],0)</f>
        <v>0</v>
      </c>
      <c r="J1662">
        <f>(b2b3[[#This Row],[flux]]-b2b3[[#This Row],[flux in mfs]])/b2b3[[#This Row],[flux]]</f>
        <v>1</v>
      </c>
      <c r="K1662">
        <f>ABS(b2b3[[#This Row],[(mfs - b2+b3) / mfs]])</f>
        <v>1</v>
      </c>
      <c r="L1662" t="b">
        <f>_xlfn.TEXTAFTER(b2b3[[#This Row],[rxn]],"-",-1)="SPONT"</f>
        <v>0</v>
      </c>
      <c r="M1662" t="str">
        <f>_xlfn.TEXTAFTER(b2b3[[#This Row],[rxn]],"-",-1)</f>
        <v>rt2101_e</v>
      </c>
      <c r="N1662">
        <f>_xlfn.XLOOKUP("'PRO-"&amp;b2b3[[#This Row],[enz]]&amp;"'",'[1]Sheet2 (2)'!$A:$A,'[1]Sheet2 (2)'!$B:$B,"")</f>
        <v>1</v>
      </c>
      <c r="O1662">
        <f>IFERROR(_xlfn.XLOOKUP(b2b3[[#This Row],[Column2]],Table17[[#This Row],[rxn-no-enz]],Table17[[#This Row],[flux]],0),0)</f>
        <v>1.6532364489999999E-9</v>
      </c>
      <c r="P1662" t="str">
        <f>_xlfn.TEXTBEFORE(b2b3[[#This Row],[rxn]],"-",-1,,,"")</f>
        <v>PROSYN</v>
      </c>
    </row>
    <row r="1663" spans="1:16" ht="17" x14ac:dyDescent="0.25">
      <c r="A1663" s="1" t="s">
        <v>4717</v>
      </c>
      <c r="B1663" s="1" t="s">
        <v>2778</v>
      </c>
      <c r="C1663" s="1">
        <v>2.3872796299999999E-7</v>
      </c>
      <c r="D1663" s="1">
        <f>mfs[[#This Row],[flux]]/1000</f>
        <v>2.3872796300000001E-10</v>
      </c>
      <c r="F1663" t="s">
        <v>11654</v>
      </c>
      <c r="G1663" t="s">
        <v>2778</v>
      </c>
      <c r="H1663" s="3">
        <v>7.2739365981869797E-12</v>
      </c>
      <c r="I1663">
        <f>_xlfn.XLOOKUP(b2b3[[#This Row],[rxn]],mfs[rxn],mfs[flux_scaled],0)</f>
        <v>7.2739366000000008E-11</v>
      </c>
      <c r="J1663">
        <f>(b2b3[[#This Row],[flux]]-b2b3[[#This Row],[flux in mfs]])/b2b3[[#This Row],[flux]]</f>
        <v>-9.0000000024924898</v>
      </c>
      <c r="K1663">
        <f>ABS(b2b3[[#This Row],[(mfs - b2+b3) / mfs]])</f>
        <v>9.0000000024924898</v>
      </c>
      <c r="L1663" t="b">
        <f>_xlfn.TEXTAFTER(b2b3[[#This Row],[rxn]],"-",-1)="SPONT"</f>
        <v>0</v>
      </c>
      <c r="M1663" t="str">
        <f>_xlfn.TEXTAFTER(b2b3[[#This Row],[rxn]],"-",-1)</f>
        <v>rt2107</v>
      </c>
      <c r="N1663">
        <f>_xlfn.XLOOKUP("'PRO-"&amp;b2b3[[#This Row],[enz]]&amp;"'",'[1]Sheet2 (2)'!$A:$A,'[1]Sheet2 (2)'!$B:$B,"")</f>
        <v>1</v>
      </c>
      <c r="O1663">
        <f>IFERROR(_xlfn.XLOOKUP(b2b3[[#This Row],[Column2]],Table17[[#This Row],[rxn-no-enz]],Table17[[#This Row],[flux]],0),0)</f>
        <v>1.6532364489999999E-9</v>
      </c>
      <c r="P1663" t="str">
        <f>_xlfn.TEXTBEFORE(b2b3[[#This Row],[rxn]],"-",-1,,,"")</f>
        <v>PROSYN</v>
      </c>
    </row>
    <row r="1664" spans="1:16" ht="17" x14ac:dyDescent="0.25">
      <c r="A1664" s="1" t="s">
        <v>4718</v>
      </c>
      <c r="B1664" s="1" t="s">
        <v>2778</v>
      </c>
      <c r="C1664" s="1">
        <v>1.2930633899999999E-7</v>
      </c>
      <c r="D1664" s="1">
        <f>mfs[[#This Row],[flux]]/1000</f>
        <v>1.29306339E-10</v>
      </c>
      <c r="F1664" t="s">
        <v>11655</v>
      </c>
      <c r="G1664" t="s">
        <v>2778</v>
      </c>
      <c r="H1664" s="3">
        <v>4.1580055397979799E-13</v>
      </c>
      <c r="I1664">
        <f>_xlfn.XLOOKUP(b2b3[[#This Row],[rxn]],mfs[rxn],mfs[flux_scaled],0)</f>
        <v>4.1580060000000001E-12</v>
      </c>
      <c r="J1664">
        <f>(b2b3[[#This Row],[flux]]-b2b3[[#This Row],[flux in mfs]])/b2b3[[#This Row],[flux]]</f>
        <v>-9.0000011067854917</v>
      </c>
      <c r="K1664">
        <f>ABS(b2b3[[#This Row],[(mfs - b2+b3) / mfs]])</f>
        <v>9.0000011067854917</v>
      </c>
      <c r="L1664" t="b">
        <f>_xlfn.TEXTAFTER(b2b3[[#This Row],[rxn]],"-",-1)="SPONT"</f>
        <v>0</v>
      </c>
      <c r="M1664" t="str">
        <f>_xlfn.TEXTAFTER(b2b3[[#This Row],[rxn]],"-",-1)</f>
        <v>rt2116</v>
      </c>
      <c r="N1664">
        <f>_xlfn.XLOOKUP("'PRO-"&amp;b2b3[[#This Row],[enz]]&amp;"'",'[1]Sheet2 (2)'!$A:$A,'[1]Sheet2 (2)'!$B:$B,"")</f>
        <v>1</v>
      </c>
      <c r="O1664">
        <f>IFERROR(_xlfn.XLOOKUP(b2b3[[#This Row],[Column2]],Table17[[#This Row],[rxn-no-enz]],Table17[[#This Row],[flux]],0),0)</f>
        <v>1.0683089999999999E-12</v>
      </c>
      <c r="P1664" t="str">
        <f>_xlfn.TEXTBEFORE(b2b3[[#This Row],[rxn]],"-",-1,,,"")</f>
        <v>PROSYN</v>
      </c>
    </row>
    <row r="1665" spans="1:16" ht="17" x14ac:dyDescent="0.25">
      <c r="A1665" s="1" t="s">
        <v>4720</v>
      </c>
      <c r="B1665" s="1" t="s">
        <v>2778</v>
      </c>
      <c r="C1665" s="1">
        <v>1.2835905500000001E-7</v>
      </c>
      <c r="D1665" s="1">
        <f>mfs[[#This Row],[flux]]/1000</f>
        <v>1.2835905500000001E-10</v>
      </c>
      <c r="F1665" t="s">
        <v>11656</v>
      </c>
      <c r="G1665" t="s">
        <v>2778</v>
      </c>
      <c r="H1665" s="3">
        <v>1.25750260304646E-11</v>
      </c>
      <c r="I1665">
        <f>_xlfn.XLOOKUP(b2b3[[#This Row],[rxn]],mfs[rxn],mfs[flux_scaled],0)</f>
        <v>1.2575026E-10</v>
      </c>
      <c r="J1665">
        <f>(b2b3[[#This Row],[flux]]-b2b3[[#This Row],[flux in mfs]])/b2b3[[#This Row],[flux]]</f>
        <v>-8.9999999757737275</v>
      </c>
      <c r="K1665">
        <f>ABS(b2b3[[#This Row],[(mfs - b2+b3) / mfs]])</f>
        <v>8.9999999757737275</v>
      </c>
      <c r="L1665" t="b">
        <f>_xlfn.TEXTAFTER(b2b3[[#This Row],[rxn]],"-",-1)="SPONT"</f>
        <v>0</v>
      </c>
      <c r="M1665" t="str">
        <f>_xlfn.TEXTAFTER(b2b3[[#This Row],[rxn]],"-",-1)</f>
        <v>rt2136</v>
      </c>
      <c r="N1665">
        <f>_xlfn.XLOOKUP("'PRO-"&amp;b2b3[[#This Row],[enz]]&amp;"'",'[1]Sheet2 (2)'!$A:$A,'[1]Sheet2 (2)'!$B:$B,"")</f>
        <v>1</v>
      </c>
      <c r="O1665">
        <f>IFERROR(_xlfn.XLOOKUP(b2b3[[#This Row],[Column2]],Table17[[#This Row],[rxn-no-enz]],Table17[[#This Row],[flux]],0),0)</f>
        <v>6.65716735999999E-10</v>
      </c>
      <c r="P1665" t="str">
        <f>_xlfn.TEXTBEFORE(b2b3[[#This Row],[rxn]],"-",-1,,,"")</f>
        <v>PROSYN</v>
      </c>
    </row>
    <row r="1666" spans="1:16" ht="17" x14ac:dyDescent="0.25">
      <c r="A1666" s="1" t="s">
        <v>4722</v>
      </c>
      <c r="B1666" s="1" t="s">
        <v>2778</v>
      </c>
      <c r="C1666" s="1">
        <v>1.45078036E-7</v>
      </c>
      <c r="D1666" s="1">
        <f>mfs[[#This Row],[flux]]/1000</f>
        <v>1.4507803600000001E-10</v>
      </c>
      <c r="F1666" t="s">
        <v>4325</v>
      </c>
      <c r="G1666" t="s">
        <v>2778</v>
      </c>
      <c r="H1666" s="3">
        <v>7.3420411162245705E-12</v>
      </c>
      <c r="I1666">
        <f>_xlfn.XLOOKUP(b2b3[[#This Row],[rxn]],mfs[rxn],mfs[flux_scaled],0)</f>
        <v>7.3420411000000002E-11</v>
      </c>
      <c r="J1666">
        <f>(b2b3[[#This Row],[flux]]-b2b3[[#This Row],[flux in mfs]])/b2b3[[#This Row],[flux]]</f>
        <v>-8.999999977901826</v>
      </c>
      <c r="K1666">
        <f>ABS(b2b3[[#This Row],[(mfs - b2+b3) / mfs]])</f>
        <v>8.999999977901826</v>
      </c>
      <c r="L1666" t="b">
        <f>_xlfn.TEXTAFTER(b2b3[[#This Row],[rxn]],"-",-1)="SPONT"</f>
        <v>0</v>
      </c>
      <c r="M1666" t="str">
        <f>_xlfn.TEXTAFTER(b2b3[[#This Row],[rxn]],"-",-1)</f>
        <v>rt2146</v>
      </c>
      <c r="N1666">
        <f>_xlfn.XLOOKUP("'PRO-"&amp;b2b3[[#This Row],[enz]]&amp;"'",'[1]Sheet2 (2)'!$A:$A,'[1]Sheet2 (2)'!$B:$B,"")</f>
        <v>1</v>
      </c>
      <c r="O1666">
        <f>IFERROR(_xlfn.XLOOKUP(b2b3[[#This Row],[Column2]],Table17[[#This Row],[rxn-no-enz]],Table17[[#This Row],[flux]],0),0)</f>
        <v>1.68205709E-10</v>
      </c>
      <c r="P1666" t="str">
        <f>_xlfn.TEXTBEFORE(b2b3[[#This Row],[rxn]],"-",-1,,,"")</f>
        <v>PROSYN</v>
      </c>
    </row>
    <row r="1667" spans="1:16" ht="17" x14ac:dyDescent="0.25">
      <c r="A1667" s="1" t="s">
        <v>4723</v>
      </c>
      <c r="B1667" s="1" t="s">
        <v>2778</v>
      </c>
      <c r="C1667" s="1">
        <v>1.7365544800000001E-7</v>
      </c>
      <c r="D1667" s="1">
        <f>mfs[[#This Row],[flux]]/1000</f>
        <v>1.7365544800000001E-10</v>
      </c>
      <c r="F1667" t="s">
        <v>4326</v>
      </c>
      <c r="G1667" t="s">
        <v>2778</v>
      </c>
      <c r="H1667" s="3">
        <v>1.6350314278443401E-9</v>
      </c>
      <c r="I1667">
        <f>_xlfn.XLOOKUP(b2b3[[#This Row],[rxn]],mfs[rxn],mfs[flux_scaled],0)</f>
        <v>0</v>
      </c>
      <c r="J1667">
        <f>(b2b3[[#This Row],[flux]]-b2b3[[#This Row],[flux in mfs]])/b2b3[[#This Row],[flux]]</f>
        <v>1</v>
      </c>
      <c r="K1667">
        <f>ABS(b2b3[[#This Row],[(mfs - b2+b3) / mfs]])</f>
        <v>1</v>
      </c>
      <c r="L1667" t="b">
        <f>_xlfn.TEXTAFTER(b2b3[[#This Row],[rxn]],"-",-1)="SPONT"</f>
        <v>0</v>
      </c>
      <c r="M1667" t="str">
        <f>_xlfn.TEXTAFTER(b2b3[[#This Row],[rxn]],"-",-1)</f>
        <v>rt2147</v>
      </c>
      <c r="N1667">
        <f>_xlfn.XLOOKUP("'PRO-"&amp;b2b3[[#This Row],[enz]]&amp;"'",'[1]Sheet2 (2)'!$A:$A,'[1]Sheet2 (2)'!$B:$B,"")</f>
        <v>1</v>
      </c>
      <c r="O1667">
        <f>IFERROR(_xlfn.XLOOKUP(b2b3[[#This Row],[Column2]],Table17[[#This Row],[rxn-no-enz]],Table17[[#This Row],[flux]],0),0)</f>
        <v>1.0521627610000001E-9</v>
      </c>
      <c r="P1667" t="str">
        <f>_xlfn.TEXTBEFORE(b2b3[[#This Row],[rxn]],"-",-1,,,"")</f>
        <v>PROSYN</v>
      </c>
    </row>
    <row r="1668" spans="1:16" ht="17" x14ac:dyDescent="0.25">
      <c r="A1668" s="1" t="s">
        <v>4724</v>
      </c>
      <c r="B1668" s="1" t="s">
        <v>2778</v>
      </c>
      <c r="C1668" s="1">
        <v>1.02751822E-7</v>
      </c>
      <c r="D1668" s="1">
        <f>mfs[[#This Row],[flux]]/1000</f>
        <v>1.02751822E-10</v>
      </c>
      <c r="F1668" t="s">
        <v>11657</v>
      </c>
      <c r="G1668" t="s">
        <v>2778</v>
      </c>
      <c r="H1668" s="3">
        <v>2.5214978245229299E-11</v>
      </c>
      <c r="I1668">
        <f>_xlfn.XLOOKUP(b2b3[[#This Row],[rxn]],mfs[rxn],mfs[flux_scaled],0)</f>
        <v>2.5214978199999999E-10</v>
      </c>
      <c r="J1668">
        <f>(b2b3[[#This Row],[flux]]-b2b3[[#This Row],[flux in mfs]])/b2b3[[#This Row],[flux]]</f>
        <v>-8.9999999820625263</v>
      </c>
      <c r="K1668">
        <f>ABS(b2b3[[#This Row],[(mfs - b2+b3) / mfs]])</f>
        <v>8.9999999820625263</v>
      </c>
      <c r="L1668" t="b">
        <f>_xlfn.TEXTAFTER(b2b3[[#This Row],[rxn]],"-",-1)="SPONT"</f>
        <v>0</v>
      </c>
      <c r="M1668" t="str">
        <f>_xlfn.TEXTAFTER(b2b3[[#This Row],[rxn]],"-",-1)</f>
        <v>rt2172</v>
      </c>
      <c r="N1668">
        <f>_xlfn.XLOOKUP("'PRO-"&amp;b2b3[[#This Row],[enz]]&amp;"'",'[1]Sheet2 (2)'!$A:$A,'[1]Sheet2 (2)'!$B:$B,"")</f>
        <v>1</v>
      </c>
      <c r="O1668">
        <f>IFERROR(_xlfn.XLOOKUP(b2b3[[#This Row],[Column2]],Table17[[#This Row],[rxn-no-enz]],Table17[[#This Row],[flux]],0),0)</f>
        <v>6.81127066E-10</v>
      </c>
      <c r="P1668" t="str">
        <f>_xlfn.TEXTBEFORE(b2b3[[#This Row],[rxn]],"-",-1,,,"")</f>
        <v>PROSYN</v>
      </c>
    </row>
    <row r="1669" spans="1:16" ht="17" x14ac:dyDescent="0.25">
      <c r="A1669" s="1" t="s">
        <v>4725</v>
      </c>
      <c r="B1669" s="1" t="s">
        <v>2778</v>
      </c>
      <c r="C1669" s="1">
        <v>1.2115913300000001E-7</v>
      </c>
      <c r="D1669" s="1">
        <f>mfs[[#This Row],[flux]]/1000</f>
        <v>1.2115913300000001E-10</v>
      </c>
      <c r="F1669" t="s">
        <v>11658</v>
      </c>
      <c r="G1669" t="s">
        <v>2778</v>
      </c>
      <c r="H1669" s="3">
        <v>6.5359672008945195E-11</v>
      </c>
      <c r="I1669">
        <f>_xlfn.XLOOKUP(b2b3[[#This Row],[rxn]],mfs[rxn],mfs[flux_scaled],0)</f>
        <v>6.5359672000000007E-10</v>
      </c>
      <c r="J1669">
        <f>(b2b3[[#This Row],[flux]]-b2b3[[#This Row],[flux in mfs]])/b2b3[[#This Row],[flux]]</f>
        <v>-8.9999999986313899</v>
      </c>
      <c r="K1669">
        <f>ABS(b2b3[[#This Row],[(mfs - b2+b3) / mfs]])</f>
        <v>8.9999999986313899</v>
      </c>
      <c r="L1669" t="b">
        <f>_xlfn.TEXTAFTER(b2b3[[#This Row],[rxn]],"-",-1)="SPONT"</f>
        <v>0</v>
      </c>
      <c r="M1669" t="str">
        <f>_xlfn.TEXTAFTER(b2b3[[#This Row],[rxn]],"-",-1)</f>
        <v>rt2173</v>
      </c>
      <c r="N1669">
        <f>_xlfn.XLOOKUP("'PRO-"&amp;b2b3[[#This Row],[enz]]&amp;"'",'[1]Sheet2 (2)'!$A:$A,'[1]Sheet2 (2)'!$B:$B,"")</f>
        <v>1</v>
      </c>
      <c r="O1669">
        <f>IFERROR(_xlfn.XLOOKUP(b2b3[[#This Row],[Column2]],Table17[[#This Row],[rxn-no-enz]],Table17[[#This Row],[flux]],0),0)</f>
        <v>2.831614774E-9</v>
      </c>
      <c r="P1669" t="str">
        <f>_xlfn.TEXTBEFORE(b2b3[[#This Row],[rxn]],"-",-1,,,"")</f>
        <v>PROSYN</v>
      </c>
    </row>
    <row r="1670" spans="1:16" ht="17" x14ac:dyDescent="0.25">
      <c r="A1670" s="1" t="s">
        <v>4726</v>
      </c>
      <c r="B1670" s="1" t="s">
        <v>2778</v>
      </c>
      <c r="C1670" s="1">
        <v>1.7436576500000001E-7</v>
      </c>
      <c r="D1670" s="1">
        <f>mfs[[#This Row],[flux]]/1000</f>
        <v>1.7436576500000002E-10</v>
      </c>
      <c r="F1670" t="s">
        <v>11659</v>
      </c>
      <c r="G1670" t="s">
        <v>2778</v>
      </c>
      <c r="H1670" s="3">
        <v>2.6706194618719599E-11</v>
      </c>
      <c r="I1670">
        <f>_xlfn.XLOOKUP(b2b3[[#This Row],[rxn]],mfs[rxn],mfs[flux_scaled],0)</f>
        <v>2.6706194599999998E-10</v>
      </c>
      <c r="J1670">
        <f>(b2b3[[#This Row],[flux]]-b2b3[[#This Row],[flux in mfs]])/b2b3[[#This Row],[flux]]</f>
        <v>-8.9999999929905403</v>
      </c>
      <c r="K1670">
        <f>ABS(b2b3[[#This Row],[(mfs - b2+b3) / mfs]])</f>
        <v>8.9999999929905403</v>
      </c>
      <c r="L1670" t="b">
        <f>_xlfn.TEXTAFTER(b2b3[[#This Row],[rxn]],"-",-1)="SPONT"</f>
        <v>0</v>
      </c>
      <c r="M1670" t="str">
        <f>_xlfn.TEXTAFTER(b2b3[[#This Row],[rxn]],"-",-1)</f>
        <v>rt2183</v>
      </c>
      <c r="N1670">
        <f>_xlfn.XLOOKUP("'PRO-"&amp;b2b3[[#This Row],[enz]]&amp;"'",'[1]Sheet2 (2)'!$A:$A,'[1]Sheet2 (2)'!$B:$B,"")</f>
        <v>1</v>
      </c>
      <c r="O1670">
        <f>IFERROR(_xlfn.XLOOKUP(b2b3[[#This Row],[Column2]],Table17[[#This Row],[rxn-no-enz]],Table17[[#This Row],[flux]],0),0)</f>
        <v>8.5641708699999995E-10</v>
      </c>
      <c r="P1670" t="str">
        <f>_xlfn.TEXTBEFORE(b2b3[[#This Row],[rxn]],"-",-1,,,"")</f>
        <v>PROSYN</v>
      </c>
    </row>
    <row r="1671" spans="1:16" ht="17" x14ac:dyDescent="0.25">
      <c r="A1671" s="1" t="s">
        <v>4728</v>
      </c>
      <c r="B1671" s="1" t="s">
        <v>2778</v>
      </c>
      <c r="C1671" s="1">
        <v>6.9339981999999998E-8</v>
      </c>
      <c r="D1671" s="1">
        <f>mfs[[#This Row],[flux]]/1000</f>
        <v>6.9339981999999993E-11</v>
      </c>
      <c r="F1671" t="s">
        <v>4327</v>
      </c>
      <c r="G1671" t="s">
        <v>2778</v>
      </c>
      <c r="H1671" s="3">
        <v>1.40572233617171E-11</v>
      </c>
      <c r="I1671">
        <f>_xlfn.XLOOKUP(b2b3[[#This Row],[rxn]],mfs[rxn],mfs[flux_scaled],0)</f>
        <v>1.40572234E-10</v>
      </c>
      <c r="J1671">
        <f>(b2b3[[#This Row],[flux]]-b2b3[[#This Row],[flux in mfs]])/b2b3[[#This Row],[flux]]</f>
        <v>-9.0000000272336145</v>
      </c>
      <c r="K1671">
        <f>ABS(b2b3[[#This Row],[(mfs - b2+b3) / mfs]])</f>
        <v>9.0000000272336145</v>
      </c>
      <c r="L1671" t="b">
        <f>_xlfn.TEXTAFTER(b2b3[[#This Row],[rxn]],"-",-1)="SPONT"</f>
        <v>0</v>
      </c>
      <c r="M1671" t="str">
        <f>_xlfn.TEXTAFTER(b2b3[[#This Row],[rxn]],"-",-1)</f>
        <v>rt2190</v>
      </c>
      <c r="N1671">
        <f>_xlfn.XLOOKUP("'PRO-"&amp;b2b3[[#This Row],[enz]]&amp;"'",'[1]Sheet2 (2)'!$A:$A,'[1]Sheet2 (2)'!$B:$B,"")</f>
        <v>1</v>
      </c>
      <c r="O1671">
        <f>IFERROR(_xlfn.XLOOKUP(b2b3[[#This Row],[Column2]],Table17[[#This Row],[rxn-no-enz]],Table17[[#This Row],[flux]],0),0)</f>
        <v>1.3483790329999999E-9</v>
      </c>
      <c r="P1671" t="str">
        <f>_xlfn.TEXTBEFORE(b2b3[[#This Row],[rxn]],"-",-1,,,"")</f>
        <v>PROSYN</v>
      </c>
    </row>
    <row r="1672" spans="1:16" ht="17" x14ac:dyDescent="0.25">
      <c r="A1672" s="1" t="s">
        <v>4730</v>
      </c>
      <c r="B1672" s="1" t="s">
        <v>2778</v>
      </c>
      <c r="C1672" s="1">
        <v>1.37521049E-7</v>
      </c>
      <c r="D1672" s="1">
        <f>mfs[[#This Row],[flux]]/1000</f>
        <v>1.3752104899999999E-10</v>
      </c>
      <c r="F1672" t="s">
        <v>11660</v>
      </c>
      <c r="G1672" t="s">
        <v>2778</v>
      </c>
      <c r="H1672" s="3">
        <v>6.5327755536075901E-12</v>
      </c>
      <c r="I1672">
        <f>_xlfn.XLOOKUP(b2b3[[#This Row],[rxn]],mfs[rxn],mfs[flux_scaled],0)</f>
        <v>6.5327756000000006E-11</v>
      </c>
      <c r="J1672">
        <f>(b2b3[[#This Row],[flux]]-b2b3[[#This Row],[flux in mfs]])/b2b3[[#This Row],[flux]]</f>
        <v>-9.0000000710148544</v>
      </c>
      <c r="K1672">
        <f>ABS(b2b3[[#This Row],[(mfs - b2+b3) / mfs]])</f>
        <v>9.0000000710148544</v>
      </c>
      <c r="L1672" t="b">
        <f>_xlfn.TEXTAFTER(b2b3[[#This Row],[rxn]],"-",-1)="SPONT"</f>
        <v>0</v>
      </c>
      <c r="M1672" t="str">
        <f>_xlfn.TEXTAFTER(b2b3[[#This Row],[rxn]],"-",-1)</f>
        <v>rt2202</v>
      </c>
      <c r="N1672">
        <f>_xlfn.XLOOKUP("'PRO-"&amp;b2b3[[#This Row],[enz]]&amp;"'",'[1]Sheet2 (2)'!$A:$A,'[1]Sheet2 (2)'!$B:$B,"")</f>
        <v>1</v>
      </c>
      <c r="O1672">
        <f>IFERROR(_xlfn.XLOOKUP(b2b3[[#This Row],[Column2]],Table17[[#This Row],[rxn-no-enz]],Table17[[#This Row],[flux]],0),0)</f>
        <v>1.3082635E-10</v>
      </c>
      <c r="P1672" t="str">
        <f>_xlfn.TEXTBEFORE(b2b3[[#This Row],[rxn]],"-",-1,,,"")</f>
        <v>PROSYN</v>
      </c>
    </row>
    <row r="1673" spans="1:16" ht="17" x14ac:dyDescent="0.25">
      <c r="A1673" s="1" t="s">
        <v>4732</v>
      </c>
      <c r="B1673" s="1" t="s">
        <v>2778</v>
      </c>
      <c r="C1673" s="1">
        <v>2.4388471000000001E-8</v>
      </c>
      <c r="D1673" s="1">
        <f>mfs[[#This Row],[flux]]/1000</f>
        <v>2.4388471000000002E-11</v>
      </c>
      <c r="F1673" t="s">
        <v>4328</v>
      </c>
      <c r="G1673" t="s">
        <v>2778</v>
      </c>
      <c r="H1673" s="3">
        <v>1.1716990865482601E-12</v>
      </c>
      <c r="I1673">
        <f>_xlfn.XLOOKUP(b2b3[[#This Row],[rxn]],mfs[rxn],mfs[flux_scaled],0)</f>
        <v>1.1716991000000001E-11</v>
      </c>
      <c r="J1673">
        <f>(b2b3[[#This Row],[flux]]-b2b3[[#This Row],[flux in mfs]])/b2b3[[#This Row],[flux]]</f>
        <v>-9.000000114805415</v>
      </c>
      <c r="K1673">
        <f>ABS(b2b3[[#This Row],[(mfs - b2+b3) / mfs]])</f>
        <v>9.000000114805415</v>
      </c>
      <c r="L1673" t="b">
        <f>_xlfn.TEXTAFTER(b2b3[[#This Row],[rxn]],"-",-1)="SPONT"</f>
        <v>0</v>
      </c>
      <c r="M1673" t="str">
        <f>_xlfn.TEXTAFTER(b2b3[[#This Row],[rxn]],"-",-1)</f>
        <v>rt2204</v>
      </c>
      <c r="N1673">
        <f>_xlfn.XLOOKUP("'PRO-"&amp;b2b3[[#This Row],[enz]]&amp;"'",'[1]Sheet2 (2)'!$A:$A,'[1]Sheet2 (2)'!$B:$B,"")</f>
        <v>1</v>
      </c>
      <c r="O1673">
        <f>IFERROR(_xlfn.XLOOKUP(b2b3[[#This Row],[Column2]],Table17[[#This Row],[rxn-no-enz]],Table17[[#This Row],[flux]],0),0)</f>
        <v>2.7251397999999999E-11</v>
      </c>
      <c r="P1673" t="str">
        <f>_xlfn.TEXTBEFORE(b2b3[[#This Row],[rxn]],"-",-1,,,"")</f>
        <v>PROSYN</v>
      </c>
    </row>
    <row r="1674" spans="1:16" ht="17" x14ac:dyDescent="0.25">
      <c r="A1674" s="1" t="s">
        <v>4734</v>
      </c>
      <c r="B1674" s="1" t="s">
        <v>2778</v>
      </c>
      <c r="C1674" s="1">
        <v>1.10051873E-7</v>
      </c>
      <c r="D1674" s="1">
        <f>mfs[[#This Row],[flux]]/1000</f>
        <v>1.10051873E-10</v>
      </c>
      <c r="F1674" t="s">
        <v>11661</v>
      </c>
      <c r="G1674" t="s">
        <v>2778</v>
      </c>
      <c r="H1674" s="3">
        <v>3.6731744547542504E-12</v>
      </c>
      <c r="I1674">
        <f>_xlfn.XLOOKUP(b2b3[[#This Row],[rxn]],mfs[rxn],mfs[flux_scaled],0)</f>
        <v>3.6731745000000004E-11</v>
      </c>
      <c r="J1674">
        <f>(b2b3[[#This Row],[flux]]-b2b3[[#This Row],[flux in mfs]])/b2b3[[#This Row],[flux]]</f>
        <v>-9.0000001231788769</v>
      </c>
      <c r="K1674">
        <f>ABS(b2b3[[#This Row],[(mfs - b2+b3) / mfs]])</f>
        <v>9.0000001231788769</v>
      </c>
      <c r="L1674" t="b">
        <f>_xlfn.TEXTAFTER(b2b3[[#This Row],[rxn]],"-",-1)="SPONT"</f>
        <v>0</v>
      </c>
      <c r="M1674" t="str">
        <f>_xlfn.TEXTAFTER(b2b3[[#This Row],[rxn]],"-",-1)</f>
        <v>rt2220</v>
      </c>
      <c r="N1674">
        <f>_xlfn.XLOOKUP("'PRO-"&amp;b2b3[[#This Row],[enz]]&amp;"'",'[1]Sheet2 (2)'!$A:$A,'[1]Sheet2 (2)'!$B:$B,"")</f>
        <v>1</v>
      </c>
      <c r="O1674">
        <f>IFERROR(_xlfn.XLOOKUP(b2b3[[#This Row],[Column2]],Table17[[#This Row],[rxn-no-enz]],Table17[[#This Row],[flux]],0),0)</f>
        <v>5.0567931000000001E-11</v>
      </c>
      <c r="P1674" t="str">
        <f>_xlfn.TEXTBEFORE(b2b3[[#This Row],[rxn]],"-",-1,,,"")</f>
        <v>PROSYN</v>
      </c>
    </row>
    <row r="1675" spans="1:16" ht="17" x14ac:dyDescent="0.25">
      <c r="A1675" s="1" t="s">
        <v>13152</v>
      </c>
      <c r="B1675" s="1" t="s">
        <v>2778</v>
      </c>
      <c r="C1675" s="1">
        <v>0.57655891148147898</v>
      </c>
      <c r="D1675" s="1">
        <f>mfs[[#This Row],[flux]]/1000</f>
        <v>5.7655891148147896E-4</v>
      </c>
      <c r="F1675" t="s">
        <v>4329</v>
      </c>
      <c r="G1675" t="s">
        <v>2778</v>
      </c>
      <c r="H1675" s="3">
        <v>4.788416035332E-12</v>
      </c>
      <c r="I1675">
        <f>_xlfn.XLOOKUP(b2b3[[#This Row],[rxn]],mfs[rxn],mfs[flux_scaled],0)</f>
        <v>4.7884159999999998E-11</v>
      </c>
      <c r="J1675">
        <f>(b2b3[[#This Row],[flux]]-b2b3[[#This Row],[flux in mfs]])/b2b3[[#This Row],[flux]]</f>
        <v>-8.9999999262135955</v>
      </c>
      <c r="K1675">
        <f>ABS(b2b3[[#This Row],[(mfs - b2+b3) / mfs]])</f>
        <v>8.9999999262135955</v>
      </c>
      <c r="L1675" t="b">
        <f>_xlfn.TEXTAFTER(b2b3[[#This Row],[rxn]],"-",-1)="SPONT"</f>
        <v>0</v>
      </c>
      <c r="M1675" t="str">
        <f>_xlfn.TEXTAFTER(b2b3[[#This Row],[rxn]],"-",-1)</f>
        <v>rt2224</v>
      </c>
      <c r="N1675">
        <f>_xlfn.XLOOKUP("'PRO-"&amp;b2b3[[#This Row],[enz]]&amp;"'",'[1]Sheet2 (2)'!$A:$A,'[1]Sheet2 (2)'!$B:$B,"")</f>
        <v>1</v>
      </c>
      <c r="O1675">
        <f>IFERROR(_xlfn.XLOOKUP(b2b3[[#This Row],[Column2]],Table17[[#This Row],[rxn-no-enz]],Table17[[#This Row],[flux]],0),0)</f>
        <v>7.0898639119999999E-9</v>
      </c>
      <c r="P1675" t="str">
        <f>_xlfn.TEXTBEFORE(b2b3[[#This Row],[rxn]],"-",-1,,,"")</f>
        <v>PROSYN</v>
      </c>
    </row>
    <row r="1676" spans="1:16" ht="17" x14ac:dyDescent="0.25">
      <c r="A1676" s="1" t="s">
        <v>4735</v>
      </c>
      <c r="B1676" s="1" t="s">
        <v>2778</v>
      </c>
      <c r="C1676" s="1">
        <v>0.110386599719666</v>
      </c>
      <c r="D1676" s="1">
        <f>mfs[[#This Row],[flux]]/1000</f>
        <v>1.10386599719666E-4</v>
      </c>
      <c r="F1676" t="s">
        <v>13295</v>
      </c>
      <c r="G1676" t="s">
        <v>2778</v>
      </c>
      <c r="H1676" s="3">
        <v>3.9339994503592003E-11</v>
      </c>
      <c r="I1676">
        <f>_xlfn.XLOOKUP(b2b3[[#This Row],[rxn]],mfs[rxn],mfs[flux_scaled],0)</f>
        <v>0</v>
      </c>
      <c r="J1676">
        <f>(b2b3[[#This Row],[flux]]-b2b3[[#This Row],[flux in mfs]])/b2b3[[#This Row],[flux]]</f>
        <v>1</v>
      </c>
      <c r="K1676">
        <f>ABS(b2b3[[#This Row],[(mfs - b2+b3) / mfs]])</f>
        <v>1</v>
      </c>
      <c r="L1676" t="b">
        <f>_xlfn.TEXTAFTER(b2b3[[#This Row],[rxn]],"-",-1)="SPONT"</f>
        <v>0</v>
      </c>
      <c r="M1676" t="str">
        <f>_xlfn.TEXTAFTER(b2b3[[#This Row],[rxn]],"-",-1)</f>
        <v>rt2234_m</v>
      </c>
      <c r="N1676">
        <f>_xlfn.XLOOKUP("'PRO-"&amp;b2b3[[#This Row],[enz]]&amp;"'",'[1]Sheet2 (2)'!$A:$A,'[1]Sheet2 (2)'!$B:$B,"")</f>
        <v>1</v>
      </c>
      <c r="O1676">
        <f>IFERROR(_xlfn.XLOOKUP(b2b3[[#This Row],[Column2]],Table17[[#This Row],[rxn-no-enz]],Table17[[#This Row],[flux]],0),0)</f>
        <v>1.19424052E-10</v>
      </c>
      <c r="P1676" t="str">
        <f>_xlfn.TEXTBEFORE(b2b3[[#This Row],[rxn]],"-",-1,,,"")</f>
        <v>PROSYN</v>
      </c>
    </row>
    <row r="1677" spans="1:16" ht="17" x14ac:dyDescent="0.25">
      <c r="A1677" s="1" t="s">
        <v>12111</v>
      </c>
      <c r="B1677" s="1" t="s">
        <v>2778</v>
      </c>
      <c r="C1677" s="1">
        <v>8.0505946499999995E-7</v>
      </c>
      <c r="D1677" s="1">
        <f>mfs[[#This Row],[flux]]/1000</f>
        <v>8.050594649999999E-10</v>
      </c>
      <c r="F1677" t="s">
        <v>11662</v>
      </c>
      <c r="G1677" t="s">
        <v>2778</v>
      </c>
      <c r="H1677" s="3">
        <v>5.2529036241483203E-12</v>
      </c>
      <c r="I1677">
        <f>_xlfn.XLOOKUP(b2b3[[#This Row],[rxn]],mfs[rxn],mfs[flux_scaled],0)</f>
        <v>5.2529035999999998E-11</v>
      </c>
      <c r="J1677">
        <f>(b2b3[[#This Row],[flux]]-b2b3[[#This Row],[flux in mfs]])/b2b3[[#This Row],[flux]]</f>
        <v>-8.999999954028624</v>
      </c>
      <c r="K1677">
        <f>ABS(b2b3[[#This Row],[(mfs - b2+b3) / mfs]])</f>
        <v>8.999999954028624</v>
      </c>
      <c r="L1677" t="b">
        <f>_xlfn.TEXTAFTER(b2b3[[#This Row],[rxn]],"-",-1)="SPONT"</f>
        <v>0</v>
      </c>
      <c r="M1677" t="str">
        <f>_xlfn.TEXTAFTER(b2b3[[#This Row],[rxn]],"-",-1)</f>
        <v>rt2239</v>
      </c>
      <c r="N1677">
        <f>_xlfn.XLOOKUP("'PRO-"&amp;b2b3[[#This Row],[enz]]&amp;"'",'[1]Sheet2 (2)'!$A:$A,'[1]Sheet2 (2)'!$B:$B,"")</f>
        <v>1</v>
      </c>
      <c r="O1677">
        <f>IFERROR(_xlfn.XLOOKUP(b2b3[[#This Row],[Column2]],Table17[[#This Row],[rxn-no-enz]],Table17[[#This Row],[flux]],0),0)</f>
        <v>1.19424052E-10</v>
      </c>
      <c r="P1677" t="str">
        <f>_xlfn.TEXTBEFORE(b2b3[[#This Row],[rxn]],"-",-1,,,"")</f>
        <v>PROSYN</v>
      </c>
    </row>
    <row r="1678" spans="1:16" ht="17" x14ac:dyDescent="0.25">
      <c r="A1678" s="1" t="s">
        <v>12112</v>
      </c>
      <c r="B1678" s="1" t="s">
        <v>2778</v>
      </c>
      <c r="C1678" s="1">
        <v>4.6560150000000003E-8</v>
      </c>
      <c r="D1678" s="1">
        <f>mfs[[#This Row],[flux]]/1000</f>
        <v>4.6560150000000001E-11</v>
      </c>
      <c r="F1678" t="s">
        <v>11663</v>
      </c>
      <c r="G1678" t="s">
        <v>2778</v>
      </c>
      <c r="H1678" s="3">
        <v>6.5221391230937403E-10</v>
      </c>
      <c r="I1678">
        <f>_xlfn.XLOOKUP(b2b3[[#This Row],[rxn]],mfs[rxn],mfs[flux_scaled],0)</f>
        <v>6.5221391230000002E-9</v>
      </c>
      <c r="J1678">
        <f>(b2b3[[#This Row],[flux]]-b2b3[[#This Row],[flux in mfs]])/b2b3[[#This Row],[flux]]</f>
        <v>-8.9999999998562732</v>
      </c>
      <c r="K1678">
        <f>ABS(b2b3[[#This Row],[(mfs - b2+b3) / mfs]])</f>
        <v>8.9999999998562732</v>
      </c>
      <c r="L1678" t="b">
        <f>_xlfn.TEXTAFTER(b2b3[[#This Row],[rxn]],"-",-1)="SPONT"</f>
        <v>0</v>
      </c>
      <c r="M1678" t="str">
        <f>_xlfn.TEXTAFTER(b2b3[[#This Row],[rxn]],"-",-1)</f>
        <v>rt2245</v>
      </c>
      <c r="N1678">
        <f>_xlfn.XLOOKUP("'PRO-"&amp;b2b3[[#This Row],[enz]]&amp;"'",'[1]Sheet2 (2)'!$A:$A,'[1]Sheet2 (2)'!$B:$B,"")</f>
        <v>1</v>
      </c>
      <c r="O1678">
        <f>IFERROR(_xlfn.XLOOKUP(b2b3[[#This Row],[Column2]],Table17[[#This Row],[rxn-no-enz]],Table17[[#This Row],[flux]],0),0)</f>
        <v>1.318313E-12</v>
      </c>
      <c r="P1678" t="str">
        <f>_xlfn.TEXTBEFORE(b2b3[[#This Row],[rxn]],"-",-1,,,"")</f>
        <v>PROSYN</v>
      </c>
    </row>
    <row r="1679" spans="1:16" ht="17" x14ac:dyDescent="0.25">
      <c r="A1679" s="1" t="s">
        <v>12113</v>
      </c>
      <c r="B1679" s="1" t="s">
        <v>2778</v>
      </c>
      <c r="C1679" s="1">
        <v>7.5260652999999997E-7</v>
      </c>
      <c r="D1679" s="1">
        <f>mfs[[#This Row],[flux]]/1000</f>
        <v>7.5260653E-10</v>
      </c>
      <c r="F1679" t="s">
        <v>4331</v>
      </c>
      <c r="G1679" t="s">
        <v>2778</v>
      </c>
      <c r="H1679" s="3">
        <v>3.1573833086595402E-10</v>
      </c>
      <c r="I1679">
        <f>_xlfn.XLOOKUP(b2b3[[#This Row],[rxn]],mfs[rxn],mfs[flux_scaled],0)</f>
        <v>3.157383309E-9</v>
      </c>
      <c r="J1679">
        <f>(b2b3[[#This Row],[flux]]-b2b3[[#This Row],[flux in mfs]])/b2b3[[#This Row],[flux]]</f>
        <v>-9.0000000010782966</v>
      </c>
      <c r="K1679">
        <f>ABS(b2b3[[#This Row],[(mfs - b2+b3) / mfs]])</f>
        <v>9.0000000010782966</v>
      </c>
      <c r="L1679" t="b">
        <f>_xlfn.TEXTAFTER(b2b3[[#This Row],[rxn]],"-",-1)="SPONT"</f>
        <v>0</v>
      </c>
      <c r="M1679" t="str">
        <f>_xlfn.TEXTAFTER(b2b3[[#This Row],[rxn]],"-",-1)</f>
        <v>rt2246</v>
      </c>
      <c r="N1679">
        <f>_xlfn.XLOOKUP("'PRO-"&amp;b2b3[[#This Row],[enz]]&amp;"'",'[1]Sheet2 (2)'!$A:$A,'[1]Sheet2 (2)'!$B:$B,"")</f>
        <v>1</v>
      </c>
      <c r="O1679">
        <f>IFERROR(_xlfn.XLOOKUP(b2b3[[#This Row],[Column2]],Table17[[#This Row],[rxn-no-enz]],Table17[[#This Row],[flux]],0),0)</f>
        <v>8.5980357000000002E-11</v>
      </c>
      <c r="P1679" t="str">
        <f>_xlfn.TEXTBEFORE(b2b3[[#This Row],[rxn]],"-",-1,,,"")</f>
        <v>PROSYN</v>
      </c>
    </row>
    <row r="1680" spans="1:16" ht="17" x14ac:dyDescent="0.25">
      <c r="A1680" s="1" t="s">
        <v>12114</v>
      </c>
      <c r="B1680" s="1" t="s">
        <v>2778</v>
      </c>
      <c r="C1680" s="1">
        <v>3.8599990700000002E-7</v>
      </c>
      <c r="D1680" s="1">
        <f>mfs[[#This Row],[flux]]/1000</f>
        <v>3.8599990700000004E-10</v>
      </c>
      <c r="F1680" t="s">
        <v>11664</v>
      </c>
      <c r="G1680" t="s">
        <v>2778</v>
      </c>
      <c r="H1680" s="3">
        <v>4.2576969038937598E-12</v>
      </c>
      <c r="I1680">
        <f>_xlfn.XLOOKUP(b2b3[[#This Row],[rxn]],mfs[rxn],mfs[flux_scaled],0)</f>
        <v>4.2576968999999998E-11</v>
      </c>
      <c r="J1680">
        <f>(b2b3[[#This Row],[flux]]-b2b3[[#This Row],[flux in mfs]])/b2b3[[#This Row],[flux]]</f>
        <v>-8.999999990854775</v>
      </c>
      <c r="K1680">
        <f>ABS(b2b3[[#This Row],[(mfs - b2+b3) / mfs]])</f>
        <v>8.999999990854775</v>
      </c>
      <c r="L1680" t="b">
        <f>_xlfn.TEXTAFTER(b2b3[[#This Row],[rxn]],"-",-1)="SPONT"</f>
        <v>0</v>
      </c>
      <c r="M1680" t="str">
        <f>_xlfn.TEXTAFTER(b2b3[[#This Row],[rxn]],"-",-1)</f>
        <v>rt2265</v>
      </c>
      <c r="N1680" t="str">
        <f>_xlfn.XLOOKUP("'PRO-"&amp;b2b3[[#This Row],[enz]]&amp;"'",'[1]Sheet2 (2)'!$A:$A,'[1]Sheet2 (2)'!$B:$B,"")</f>
        <v/>
      </c>
      <c r="O1680">
        <f>IFERROR(_xlfn.XLOOKUP(b2b3[[#This Row],[Column2]],Table17[[#This Row],[rxn-no-enz]],Table17[[#This Row],[flux]],0),0)</f>
        <v>1.62784649899999E-9</v>
      </c>
      <c r="P1680" t="str">
        <f>_xlfn.TEXTBEFORE(b2b3[[#This Row],[rxn]],"-",-1,,,"")</f>
        <v>PROSYN</v>
      </c>
    </row>
    <row r="1681" spans="1:16" ht="17" x14ac:dyDescent="0.25">
      <c r="A1681" s="1" t="s">
        <v>12115</v>
      </c>
      <c r="B1681" s="1" t="s">
        <v>2778</v>
      </c>
      <c r="C1681" s="1">
        <v>6.2793055300000003E-7</v>
      </c>
      <c r="D1681" s="1">
        <f>mfs[[#This Row],[flux]]/1000</f>
        <v>6.2793055300000003E-10</v>
      </c>
      <c r="F1681" t="s">
        <v>4332</v>
      </c>
      <c r="G1681" t="s">
        <v>2778</v>
      </c>
      <c r="H1681" s="3">
        <v>4.84592229645001E-11</v>
      </c>
      <c r="I1681">
        <f>_xlfn.XLOOKUP(b2b3[[#This Row],[rxn]],mfs[rxn],mfs[flux_scaled],0)</f>
        <v>4.8459222999999999E-10</v>
      </c>
      <c r="J1681">
        <f>(b2b3[[#This Row],[flux]]-b2b3[[#This Row],[flux in mfs]])/b2b3[[#This Row],[flux]]</f>
        <v>-9.0000000073257258</v>
      </c>
      <c r="K1681">
        <f>ABS(b2b3[[#This Row],[(mfs - b2+b3) / mfs]])</f>
        <v>9.0000000073257258</v>
      </c>
      <c r="L1681" t="b">
        <f>_xlfn.TEXTAFTER(b2b3[[#This Row],[rxn]],"-",-1)="SPONT"</f>
        <v>0</v>
      </c>
      <c r="M1681" t="str">
        <f>_xlfn.TEXTAFTER(b2b3[[#This Row],[rxn]],"-",-1)</f>
        <v>rt2267</v>
      </c>
      <c r="N1681">
        <f>_xlfn.XLOOKUP("'PRO-"&amp;b2b3[[#This Row],[enz]]&amp;"'",'[1]Sheet2 (2)'!$A:$A,'[1]Sheet2 (2)'!$B:$B,"")</f>
        <v>1</v>
      </c>
      <c r="O1681">
        <f>IFERROR(_xlfn.XLOOKUP(b2b3[[#This Row],[Column2]],Table17[[#This Row],[rxn-no-enz]],Table17[[#This Row],[flux]],0),0)</f>
        <v>1.5328786190000001E-9</v>
      </c>
      <c r="P1681" t="str">
        <f>_xlfn.TEXTBEFORE(b2b3[[#This Row],[rxn]],"-",-1,,,"")</f>
        <v>PROSYN</v>
      </c>
    </row>
    <row r="1682" spans="1:16" ht="17" x14ac:dyDescent="0.25">
      <c r="A1682" s="1" t="s">
        <v>12116</v>
      </c>
      <c r="B1682" s="1" t="s">
        <v>2778</v>
      </c>
      <c r="C1682" s="1">
        <v>3.873E-10</v>
      </c>
      <c r="D1682" s="1">
        <f>mfs[[#This Row],[flux]]/1000</f>
        <v>3.8729999999999998E-13</v>
      </c>
      <c r="F1682" t="s">
        <v>11665</v>
      </c>
      <c r="G1682" t="s">
        <v>2778</v>
      </c>
      <c r="H1682" s="3">
        <v>5.01511931393834E-12</v>
      </c>
      <c r="I1682">
        <f>_xlfn.XLOOKUP(b2b3[[#This Row],[rxn]],mfs[rxn],mfs[flux_scaled],0)</f>
        <v>5.0151193E-11</v>
      </c>
      <c r="J1682">
        <f>(b2b3[[#This Row],[flux]]-b2b3[[#This Row],[flux in mfs]])/b2b3[[#This Row],[flux]]</f>
        <v>-8.9999999722073607</v>
      </c>
      <c r="K1682">
        <f>ABS(b2b3[[#This Row],[(mfs - b2+b3) / mfs]])</f>
        <v>8.9999999722073607</v>
      </c>
      <c r="L1682" t="b">
        <f>_xlfn.TEXTAFTER(b2b3[[#This Row],[rxn]],"-",-1)="SPONT"</f>
        <v>0</v>
      </c>
      <c r="M1682" t="str">
        <f>_xlfn.TEXTAFTER(b2b3[[#This Row],[rxn]],"-",-1)</f>
        <v>rt2279</v>
      </c>
      <c r="N1682">
        <f>_xlfn.XLOOKUP("'PRO-"&amp;b2b3[[#This Row],[enz]]&amp;"'",'[1]Sheet2 (2)'!$A:$A,'[1]Sheet2 (2)'!$B:$B,"")</f>
        <v>1</v>
      </c>
      <c r="O1682">
        <f>IFERROR(_xlfn.XLOOKUP(b2b3[[#This Row],[Column2]],Table17[[#This Row],[rxn-no-enz]],Table17[[#This Row],[flux]],0),0)</f>
        <v>2.7766199999999999E-13</v>
      </c>
      <c r="P1682" t="str">
        <f>_xlfn.TEXTBEFORE(b2b3[[#This Row],[rxn]],"-",-1,,,"")</f>
        <v>PROSYN</v>
      </c>
    </row>
    <row r="1683" spans="1:16" ht="17" x14ac:dyDescent="0.25">
      <c r="A1683" s="1" t="s">
        <v>12117</v>
      </c>
      <c r="B1683" s="1" t="s">
        <v>2778</v>
      </c>
      <c r="C1683" s="1">
        <v>1.4639944400000001E-7</v>
      </c>
      <c r="D1683" s="1">
        <f>mfs[[#This Row],[flux]]/1000</f>
        <v>1.4639944400000002E-10</v>
      </c>
      <c r="F1683" t="s">
        <v>13136</v>
      </c>
      <c r="G1683" t="s">
        <v>2778</v>
      </c>
      <c r="H1683" s="3">
        <v>7.1525629421360303E-13</v>
      </c>
      <c r="I1683">
        <f>_xlfn.XLOOKUP(b2b3[[#This Row],[rxn]],mfs[rxn],mfs[flux_scaled],0)</f>
        <v>7.1535630000000002E-12</v>
      </c>
      <c r="J1683">
        <f>(b2b3[[#This Row],[flux]]-b2b3[[#This Row],[flux in mfs]])/b2b3[[#This Row],[flux]]</f>
        <v>-9.0013981811443813</v>
      </c>
      <c r="K1683">
        <f>ABS(b2b3[[#This Row],[(mfs - b2+b3) / mfs]])</f>
        <v>9.0013981811443813</v>
      </c>
      <c r="L1683" t="b">
        <f>_xlfn.TEXTAFTER(b2b3[[#This Row],[rxn]],"-",-1)="SPONT"</f>
        <v>0</v>
      </c>
      <c r="M1683" t="str">
        <f>_xlfn.TEXTAFTER(b2b3[[#This Row],[rxn]],"-",-1)</f>
        <v>rt2297_l</v>
      </c>
      <c r="N1683">
        <f>_xlfn.XLOOKUP("'PRO-"&amp;b2b3[[#This Row],[enz]]&amp;"'",'[1]Sheet2 (2)'!$A:$A,'[1]Sheet2 (2)'!$B:$B,"")</f>
        <v>1</v>
      </c>
      <c r="O1683">
        <f>IFERROR(_xlfn.XLOOKUP(b2b3[[#This Row],[Column2]],Table17[[#This Row],[rxn-no-enz]],Table17[[#This Row],[flux]],0),0)</f>
        <v>3.6180204499999999E-10</v>
      </c>
      <c r="P1683" t="str">
        <f>_xlfn.TEXTBEFORE(b2b3[[#This Row],[rxn]],"-",-1,,,"")</f>
        <v>PROSYN</v>
      </c>
    </row>
    <row r="1684" spans="1:16" ht="17" x14ac:dyDescent="0.25">
      <c r="A1684" s="1" t="s">
        <v>12118</v>
      </c>
      <c r="B1684" s="1" t="s">
        <v>2778</v>
      </c>
      <c r="C1684" s="1">
        <v>1.4841031E-8</v>
      </c>
      <c r="D1684" s="1">
        <f>mfs[[#This Row],[flux]]/1000</f>
        <v>1.4841031000000001E-11</v>
      </c>
      <c r="F1684" t="s">
        <v>4334</v>
      </c>
      <c r="G1684" t="s">
        <v>2778</v>
      </c>
      <c r="H1684" s="3">
        <v>5.5964337026719203E-11</v>
      </c>
      <c r="I1684">
        <f>_xlfn.XLOOKUP(b2b3[[#This Row],[rxn]],mfs[rxn],mfs[flux_scaled],0)</f>
        <v>5.5964336999999996E-10</v>
      </c>
      <c r="J1684">
        <f>(b2b3[[#This Row],[flux]]-b2b3[[#This Row],[flux in mfs]])/b2b3[[#This Row],[flux]]</f>
        <v>-8.9999999952256715</v>
      </c>
      <c r="K1684">
        <f>ABS(b2b3[[#This Row],[(mfs - b2+b3) / mfs]])</f>
        <v>8.9999999952256715</v>
      </c>
      <c r="L1684" t="b">
        <f>_xlfn.TEXTAFTER(b2b3[[#This Row],[rxn]],"-",-1)="SPONT"</f>
        <v>0</v>
      </c>
      <c r="M1684" t="str">
        <f>_xlfn.TEXTAFTER(b2b3[[#This Row],[rxn]],"-",-1)</f>
        <v>rt2305</v>
      </c>
      <c r="N1684">
        <f>_xlfn.XLOOKUP("'PRO-"&amp;b2b3[[#This Row],[enz]]&amp;"'",'[1]Sheet2 (2)'!$A:$A,'[1]Sheet2 (2)'!$B:$B,"")</f>
        <v>1</v>
      </c>
      <c r="O1684">
        <f>IFERROR(_xlfn.XLOOKUP(b2b3[[#This Row],[Column2]],Table17[[#This Row],[rxn-no-enz]],Table17[[#This Row],[flux]],0),0)</f>
        <v>7.3923318000000004E-10</v>
      </c>
      <c r="P1684" t="str">
        <f>_xlfn.TEXTBEFORE(b2b3[[#This Row],[rxn]],"-",-1,,,"")</f>
        <v>PROSYN</v>
      </c>
    </row>
    <row r="1685" spans="1:16" ht="17" x14ac:dyDescent="0.25">
      <c r="A1685" s="1" t="s">
        <v>12119</v>
      </c>
      <c r="B1685" s="1" t="s">
        <v>2778</v>
      </c>
      <c r="C1685" s="1">
        <v>1.889872E-9</v>
      </c>
      <c r="D1685" s="1">
        <f>mfs[[#This Row],[flux]]/1000</f>
        <v>1.8898719999999998E-12</v>
      </c>
      <c r="F1685" t="s">
        <v>4335</v>
      </c>
      <c r="G1685" t="s">
        <v>2778</v>
      </c>
      <c r="H1685" s="3">
        <v>7.9771030976685495E-11</v>
      </c>
      <c r="I1685">
        <f>_xlfn.XLOOKUP(b2b3[[#This Row],[rxn]],mfs[rxn],mfs[flux_scaled],0)</f>
        <v>7.9771031000000007E-10</v>
      </c>
      <c r="J1685">
        <f>(b2b3[[#This Row],[flux]]-b2b3[[#This Row],[flux in mfs]])/b2b3[[#This Row],[flux]]</f>
        <v>-9.000000002922679</v>
      </c>
      <c r="K1685">
        <f>ABS(b2b3[[#This Row],[(mfs - b2+b3) / mfs]])</f>
        <v>9.000000002922679</v>
      </c>
      <c r="L1685" t="b">
        <f>_xlfn.TEXTAFTER(b2b3[[#This Row],[rxn]],"-",-1)="SPONT"</f>
        <v>0</v>
      </c>
      <c r="M1685" t="str">
        <f>_xlfn.TEXTAFTER(b2b3[[#This Row],[rxn]],"-",-1)</f>
        <v>rt2306</v>
      </c>
      <c r="N1685">
        <f>_xlfn.XLOOKUP("'PRO-"&amp;b2b3[[#This Row],[enz]]&amp;"'",'[1]Sheet2 (2)'!$A:$A,'[1]Sheet2 (2)'!$B:$B,"")</f>
        <v>1</v>
      </c>
      <c r="O1685">
        <f>IFERROR(_xlfn.XLOOKUP(b2b3[[#This Row],[Column2]],Table17[[#This Row],[rxn-no-enz]],Table17[[#This Row],[flux]],0),0)</f>
        <v>2.7211613179999999E-9</v>
      </c>
      <c r="P1685" t="str">
        <f>_xlfn.TEXTBEFORE(b2b3[[#This Row],[rxn]],"-",-1,,,"")</f>
        <v>PROSYN</v>
      </c>
    </row>
    <row r="1686" spans="1:16" ht="17" x14ac:dyDescent="0.25">
      <c r="A1686" s="1" t="s">
        <v>12120</v>
      </c>
      <c r="B1686" s="1" t="s">
        <v>2778</v>
      </c>
      <c r="C1686" s="1">
        <v>7.1425346999999994E-8</v>
      </c>
      <c r="D1686" s="1">
        <f>mfs[[#This Row],[flux]]/1000</f>
        <v>7.1425346999999989E-11</v>
      </c>
      <c r="F1686" t="s">
        <v>4336</v>
      </c>
      <c r="G1686" t="s">
        <v>2778</v>
      </c>
      <c r="H1686" s="3">
        <v>2.79094328079964E-11</v>
      </c>
      <c r="I1686">
        <f>_xlfn.XLOOKUP(b2b3[[#This Row],[rxn]],mfs[rxn],mfs[flux_scaled],0)</f>
        <v>2.7909432800000003E-10</v>
      </c>
      <c r="J1686">
        <f>(b2b3[[#This Row],[flux]]-b2b3[[#This Row],[flux in mfs]])/b2b3[[#This Row],[flux]]</f>
        <v>-8.9999999971348785</v>
      </c>
      <c r="K1686">
        <f>ABS(b2b3[[#This Row],[(mfs - b2+b3) / mfs]])</f>
        <v>8.9999999971348785</v>
      </c>
      <c r="L1686" t="b">
        <f>_xlfn.TEXTAFTER(b2b3[[#This Row],[rxn]],"-",-1)="SPONT"</f>
        <v>0</v>
      </c>
      <c r="M1686" t="str">
        <f>_xlfn.TEXTAFTER(b2b3[[#This Row],[rxn]],"-",-1)</f>
        <v>rt2309</v>
      </c>
      <c r="N1686">
        <f>_xlfn.XLOOKUP("'PRO-"&amp;b2b3[[#This Row],[enz]]&amp;"'",'[1]Sheet2 (2)'!$A:$A,'[1]Sheet2 (2)'!$B:$B,"")</f>
        <v>1</v>
      </c>
      <c r="O1686">
        <f>IFERROR(_xlfn.XLOOKUP(b2b3[[#This Row],[Column2]],Table17[[#This Row],[rxn-no-enz]],Table17[[#This Row],[flux]],0),0)</f>
        <v>5.6909866899999995E-10</v>
      </c>
      <c r="P1686" t="str">
        <f>_xlfn.TEXTBEFORE(b2b3[[#This Row],[rxn]],"-",-1,,,"")</f>
        <v>PROSYN</v>
      </c>
    </row>
    <row r="1687" spans="1:16" ht="17" x14ac:dyDescent="0.25">
      <c r="A1687" s="1" t="s">
        <v>12121</v>
      </c>
      <c r="B1687" s="1" t="s">
        <v>2778</v>
      </c>
      <c r="C1687" s="1">
        <v>4.34817526E-7</v>
      </c>
      <c r="D1687" s="1">
        <f>mfs[[#This Row],[flux]]/1000</f>
        <v>4.3481752599999998E-10</v>
      </c>
      <c r="F1687" t="s">
        <v>11666</v>
      </c>
      <c r="G1687" t="s">
        <v>2778</v>
      </c>
      <c r="H1687" s="3">
        <v>3.88523049558947E-12</v>
      </c>
      <c r="I1687">
        <f>_xlfn.XLOOKUP(b2b3[[#This Row],[rxn]],mfs[rxn],mfs[flux_scaled],0)</f>
        <v>3.8852305E-11</v>
      </c>
      <c r="J1687">
        <f>(b2b3[[#This Row],[flux]]-b2b3[[#This Row],[flux in mfs]])/b2b3[[#This Row],[flux]]</f>
        <v>-9.0000000113520429</v>
      </c>
      <c r="K1687">
        <f>ABS(b2b3[[#This Row],[(mfs - b2+b3) / mfs]])</f>
        <v>9.0000000113520429</v>
      </c>
      <c r="L1687" t="b">
        <f>_xlfn.TEXTAFTER(b2b3[[#This Row],[rxn]],"-",-1)="SPONT"</f>
        <v>0</v>
      </c>
      <c r="M1687" t="str">
        <f>_xlfn.TEXTAFTER(b2b3[[#This Row],[rxn]],"-",-1)</f>
        <v>rt2312</v>
      </c>
      <c r="N1687">
        <f>_xlfn.XLOOKUP("'PRO-"&amp;b2b3[[#This Row],[enz]]&amp;"'",'[1]Sheet2 (2)'!$A:$A,'[1]Sheet2 (2)'!$B:$B,"")</f>
        <v>1</v>
      </c>
      <c r="O1687">
        <f>IFERROR(_xlfn.XLOOKUP(b2b3[[#This Row],[Column2]],Table17[[#This Row],[rxn-no-enz]],Table17[[#This Row],[flux]],0),0)</f>
        <v>4.58512144E-10</v>
      </c>
      <c r="P1687" t="str">
        <f>_xlfn.TEXTBEFORE(b2b3[[#This Row],[rxn]],"-",-1,,,"")</f>
        <v>PROSYN</v>
      </c>
    </row>
    <row r="1688" spans="1:16" ht="17" x14ac:dyDescent="0.25">
      <c r="A1688" s="1" t="s">
        <v>12122</v>
      </c>
      <c r="B1688" s="1" t="s">
        <v>2778</v>
      </c>
      <c r="C1688" s="1">
        <v>1.9383986999999999E-8</v>
      </c>
      <c r="D1688" s="1">
        <f>mfs[[#This Row],[flux]]/1000</f>
        <v>1.9383987E-11</v>
      </c>
      <c r="F1688" t="s">
        <v>4337</v>
      </c>
      <c r="G1688" t="s">
        <v>2778</v>
      </c>
      <c r="H1688" s="3">
        <v>1.7800343463003001E-10</v>
      </c>
      <c r="I1688">
        <f>_xlfn.XLOOKUP(b2b3[[#This Row],[rxn]],mfs[rxn],mfs[flux_scaled],0)</f>
        <v>1.7800343460000001E-9</v>
      </c>
      <c r="J1688">
        <f>(b2b3[[#This Row],[flux]]-b2b3[[#This Row],[flux in mfs]])/b2b3[[#This Row],[flux]]</f>
        <v>-8.9999999983129548</v>
      </c>
      <c r="K1688">
        <f>ABS(b2b3[[#This Row],[(mfs - b2+b3) / mfs]])</f>
        <v>8.9999999983129548</v>
      </c>
      <c r="L1688" t="b">
        <f>_xlfn.TEXTAFTER(b2b3[[#This Row],[rxn]],"-",-1)="SPONT"</f>
        <v>0</v>
      </c>
      <c r="M1688" t="str">
        <f>_xlfn.TEXTAFTER(b2b3[[#This Row],[rxn]],"-",-1)</f>
        <v>rt2317</v>
      </c>
      <c r="N1688">
        <f>_xlfn.XLOOKUP("'PRO-"&amp;b2b3[[#This Row],[enz]]&amp;"'",'[1]Sheet2 (2)'!$A:$A,'[1]Sheet2 (2)'!$B:$B,"")</f>
        <v>4</v>
      </c>
      <c r="O1688">
        <f>IFERROR(_xlfn.XLOOKUP(b2b3[[#This Row],[Column2]],Table17[[#This Row],[rxn-no-enz]],Table17[[#This Row],[flux]],0),0)</f>
        <v>1.2682207099999999E-10</v>
      </c>
      <c r="P1688" t="str">
        <f>_xlfn.TEXTBEFORE(b2b3[[#This Row],[rxn]],"-",-1,,,"")</f>
        <v>PROSYN</v>
      </c>
    </row>
    <row r="1689" spans="1:16" ht="17" x14ac:dyDescent="0.25">
      <c r="A1689" s="1" t="s">
        <v>12123</v>
      </c>
      <c r="B1689" s="1" t="s">
        <v>2778</v>
      </c>
      <c r="C1689" s="1">
        <v>1.3772069999999999E-7</v>
      </c>
      <c r="D1689" s="1">
        <f>mfs[[#This Row],[flux]]/1000</f>
        <v>1.3772069999999998E-10</v>
      </c>
      <c r="F1689" t="s">
        <v>11667</v>
      </c>
      <c r="G1689" t="s">
        <v>2778</v>
      </c>
      <c r="H1689" s="3">
        <v>1.4977896951653E-11</v>
      </c>
      <c r="I1689">
        <f>_xlfn.XLOOKUP(b2b3[[#This Row],[rxn]],mfs[rxn],mfs[flux_scaled],0)</f>
        <v>1.4977897000000001E-10</v>
      </c>
      <c r="J1689">
        <f>(b2b3[[#This Row],[flux]]-b2b3[[#This Row],[flux in mfs]])/b2b3[[#This Row],[flux]]</f>
        <v>-9.0000000322788978</v>
      </c>
      <c r="K1689">
        <f>ABS(b2b3[[#This Row],[(mfs - b2+b3) / mfs]])</f>
        <v>9.0000000322788978</v>
      </c>
      <c r="L1689" t="b">
        <f>_xlfn.TEXTAFTER(b2b3[[#This Row],[rxn]],"-",-1)="SPONT"</f>
        <v>0</v>
      </c>
      <c r="M1689" t="str">
        <f>_xlfn.TEXTAFTER(b2b3[[#This Row],[rxn]],"-",-1)</f>
        <v>rt2336</v>
      </c>
      <c r="N1689">
        <f>_xlfn.XLOOKUP("'PRO-"&amp;b2b3[[#This Row],[enz]]&amp;"'",'[1]Sheet2 (2)'!$A:$A,'[1]Sheet2 (2)'!$B:$B,"")</f>
        <v>1</v>
      </c>
      <c r="O1689">
        <f>IFERROR(_xlfn.XLOOKUP(b2b3[[#This Row],[Column2]],Table17[[#This Row],[rxn-no-enz]],Table17[[#This Row],[flux]],0),0)</f>
        <v>4.1842384899999998E-10</v>
      </c>
      <c r="P1689" t="str">
        <f>_xlfn.TEXTBEFORE(b2b3[[#This Row],[rxn]],"-",-1,,,"")</f>
        <v>PROSYN</v>
      </c>
    </row>
    <row r="1690" spans="1:16" ht="17" x14ac:dyDescent="0.25">
      <c r="A1690" s="1" t="s">
        <v>12124</v>
      </c>
      <c r="B1690" s="1" t="s">
        <v>2778</v>
      </c>
      <c r="C1690" s="1">
        <v>3.6209465000000003E-8</v>
      </c>
      <c r="D1690" s="1">
        <f>mfs[[#This Row],[flux]]/1000</f>
        <v>3.6209465000000005E-11</v>
      </c>
      <c r="F1690" t="s">
        <v>4338</v>
      </c>
      <c r="G1690" t="s">
        <v>2778</v>
      </c>
      <c r="H1690" s="3">
        <v>9.8780679047923502E-11</v>
      </c>
      <c r="I1690">
        <f>_xlfn.XLOOKUP(b2b3[[#This Row],[rxn]],mfs[rxn],mfs[flux_scaled],0)</f>
        <v>9.8780678999999989E-10</v>
      </c>
      <c r="J1690">
        <f>(b2b3[[#This Row],[flux]]-b2b3[[#This Row],[flux in mfs]])/b2b3[[#This Row],[flux]]</f>
        <v>-8.9999999951484941</v>
      </c>
      <c r="K1690">
        <f>ABS(b2b3[[#This Row],[(mfs - b2+b3) / mfs]])</f>
        <v>8.9999999951484941</v>
      </c>
      <c r="L1690" t="b">
        <f>_xlfn.TEXTAFTER(b2b3[[#This Row],[rxn]],"-",-1)="SPONT"</f>
        <v>0</v>
      </c>
      <c r="M1690" t="str">
        <f>_xlfn.TEXTAFTER(b2b3[[#This Row],[rxn]],"-",-1)</f>
        <v>rt2348</v>
      </c>
      <c r="N1690">
        <f>_xlfn.XLOOKUP("'PRO-"&amp;b2b3[[#This Row],[enz]]&amp;"'",'[1]Sheet2 (2)'!$A:$A,'[1]Sheet2 (2)'!$B:$B,"")</f>
        <v>1</v>
      </c>
      <c r="O1690">
        <f>IFERROR(_xlfn.XLOOKUP(b2b3[[#This Row],[Column2]],Table17[[#This Row],[rxn-no-enz]],Table17[[#This Row],[flux]],0),0)</f>
        <v>3.2182207199999999E-10</v>
      </c>
      <c r="P1690" t="str">
        <f>_xlfn.TEXTBEFORE(b2b3[[#This Row],[rxn]],"-",-1,,,"")</f>
        <v>PROSYN</v>
      </c>
    </row>
    <row r="1691" spans="1:16" ht="17" x14ac:dyDescent="0.25">
      <c r="A1691" s="1" t="s">
        <v>12125</v>
      </c>
      <c r="B1691" s="1" t="s">
        <v>2778</v>
      </c>
      <c r="C1691" s="1">
        <v>3.0368592000000001E-8</v>
      </c>
      <c r="D1691" s="1">
        <f>mfs[[#This Row],[flux]]/1000</f>
        <v>3.0368592000000002E-11</v>
      </c>
      <c r="F1691" t="s">
        <v>11668</v>
      </c>
      <c r="G1691" t="s">
        <v>2778</v>
      </c>
      <c r="H1691" s="3">
        <v>2.3281510087694301E-12</v>
      </c>
      <c r="I1691">
        <f>_xlfn.XLOOKUP(b2b3[[#This Row],[rxn]],mfs[rxn],mfs[flux_scaled],0)</f>
        <v>2.3281509999999999E-11</v>
      </c>
      <c r="J1691">
        <f>(b2b3[[#This Row],[flux]]-b2b3[[#This Row],[flux in mfs]])/b2b3[[#This Row],[flux]]</f>
        <v>-8.9999999623330709</v>
      </c>
      <c r="K1691">
        <f>ABS(b2b3[[#This Row],[(mfs - b2+b3) / mfs]])</f>
        <v>8.9999999623330709</v>
      </c>
      <c r="L1691" t="b">
        <f>_xlfn.TEXTAFTER(b2b3[[#This Row],[rxn]],"-",-1)="SPONT"</f>
        <v>0</v>
      </c>
      <c r="M1691" t="str">
        <f>_xlfn.TEXTAFTER(b2b3[[#This Row],[rxn]],"-",-1)</f>
        <v>rt2354</v>
      </c>
      <c r="N1691">
        <f>_xlfn.XLOOKUP("'PRO-"&amp;b2b3[[#This Row],[enz]]&amp;"'",'[1]Sheet2 (2)'!$A:$A,'[1]Sheet2 (2)'!$B:$B,"")</f>
        <v>1</v>
      </c>
      <c r="O1691">
        <f>IFERROR(_xlfn.XLOOKUP(b2b3[[#This Row],[Column2]],Table17[[#This Row],[rxn-no-enz]],Table17[[#This Row],[flux]],0),0)</f>
        <v>1.34600833E-9</v>
      </c>
      <c r="P1691" t="str">
        <f>_xlfn.TEXTBEFORE(b2b3[[#This Row],[rxn]],"-",-1,,,"")</f>
        <v>PROSYN</v>
      </c>
    </row>
    <row r="1692" spans="1:16" ht="17" x14ac:dyDescent="0.25">
      <c r="A1692" s="1" t="s">
        <v>12126</v>
      </c>
      <c r="B1692" s="1" t="s">
        <v>2778</v>
      </c>
      <c r="C1692" s="1">
        <v>6.4369566000000001E-8</v>
      </c>
      <c r="D1692" s="1">
        <f>mfs[[#This Row],[flux]]/1000</f>
        <v>6.4369566000000001E-11</v>
      </c>
      <c r="F1692" t="s">
        <v>4339</v>
      </c>
      <c r="G1692" t="s">
        <v>2778</v>
      </c>
      <c r="H1692" s="3">
        <v>2.7404512508722701E-11</v>
      </c>
      <c r="I1692">
        <f>_xlfn.XLOOKUP(b2b3[[#This Row],[rxn]],mfs[rxn],mfs[flux_scaled],0)</f>
        <v>2.74045125E-10</v>
      </c>
      <c r="J1692">
        <f>(b2b3[[#This Row],[flux]]-b2b3[[#This Row],[flux in mfs]])/b2b3[[#This Row],[flux]]</f>
        <v>-8.9999999968170563</v>
      </c>
      <c r="K1692">
        <f>ABS(b2b3[[#This Row],[(mfs - b2+b3) / mfs]])</f>
        <v>8.9999999968170563</v>
      </c>
      <c r="L1692" t="b">
        <f>_xlfn.TEXTAFTER(b2b3[[#This Row],[rxn]],"-",-1)="SPONT"</f>
        <v>0</v>
      </c>
      <c r="M1692" t="str">
        <f>_xlfn.TEXTAFTER(b2b3[[#This Row],[rxn]],"-",-1)</f>
        <v>rt2385</v>
      </c>
      <c r="N1692">
        <f>_xlfn.XLOOKUP("'PRO-"&amp;b2b3[[#This Row],[enz]]&amp;"'",'[1]Sheet2 (2)'!$A:$A,'[1]Sheet2 (2)'!$B:$B,"")</f>
        <v>1</v>
      </c>
      <c r="O1692">
        <f>IFERROR(_xlfn.XLOOKUP(b2b3[[#This Row],[Column2]],Table17[[#This Row],[rxn-no-enz]],Table17[[#This Row],[flux]],0),0)</f>
        <v>1.5273555E-11</v>
      </c>
      <c r="P1692" t="str">
        <f>_xlfn.TEXTBEFORE(b2b3[[#This Row],[rxn]],"-",-1,,,"")</f>
        <v>PROSYN</v>
      </c>
    </row>
    <row r="1693" spans="1:16" ht="17" x14ac:dyDescent="0.25">
      <c r="A1693" s="1" t="s">
        <v>12127</v>
      </c>
      <c r="B1693" s="1" t="s">
        <v>2778</v>
      </c>
      <c r="C1693" s="1">
        <v>2.7725782E-8</v>
      </c>
      <c r="D1693" s="1">
        <f>mfs[[#This Row],[flux]]/1000</f>
        <v>2.7725781999999999E-11</v>
      </c>
      <c r="F1693" t="s">
        <v>11669</v>
      </c>
      <c r="G1693" t="s">
        <v>2778</v>
      </c>
      <c r="H1693" s="3">
        <v>1.69695350453596E-12</v>
      </c>
      <c r="I1693">
        <f>_xlfn.XLOOKUP(b2b3[[#This Row],[rxn]],mfs[rxn],mfs[flux_scaled],0)</f>
        <v>1.6969535E-11</v>
      </c>
      <c r="J1693">
        <f>(b2b3[[#This Row],[flux]]-b2b3[[#This Row],[flux in mfs]])/b2b3[[#This Row],[flux]]</f>
        <v>-8.9999999732699827</v>
      </c>
      <c r="K1693">
        <f>ABS(b2b3[[#This Row],[(mfs - b2+b3) / mfs]])</f>
        <v>8.9999999732699827</v>
      </c>
      <c r="L1693" t="b">
        <f>_xlfn.TEXTAFTER(b2b3[[#This Row],[rxn]],"-",-1)="SPONT"</f>
        <v>0</v>
      </c>
      <c r="M1693" t="str">
        <f>_xlfn.TEXTAFTER(b2b3[[#This Row],[rxn]],"-",-1)</f>
        <v>rt2393</v>
      </c>
      <c r="N1693" t="str">
        <f>_xlfn.XLOOKUP("'PRO-"&amp;b2b3[[#This Row],[enz]]&amp;"'",'[1]Sheet2 (2)'!$A:$A,'[1]Sheet2 (2)'!$B:$B,"")</f>
        <v/>
      </c>
      <c r="O1693">
        <f>IFERROR(_xlfn.XLOOKUP(b2b3[[#This Row],[Column2]],Table17[[#This Row],[rxn-no-enz]],Table17[[#This Row],[flux]],0),0)</f>
        <v>9.1032149999999992E-12</v>
      </c>
      <c r="P1693" t="str">
        <f>_xlfn.TEXTBEFORE(b2b3[[#This Row],[rxn]],"-",-1,,,"")</f>
        <v>PROSYN</v>
      </c>
    </row>
    <row r="1694" spans="1:16" ht="17" x14ac:dyDescent="0.25">
      <c r="A1694" s="1" t="s">
        <v>12128</v>
      </c>
      <c r="B1694" s="1" t="s">
        <v>2778</v>
      </c>
      <c r="C1694" s="1">
        <v>3.0084910000000001E-9</v>
      </c>
      <c r="D1694" s="1">
        <f>mfs[[#This Row],[flux]]/1000</f>
        <v>3.008491E-12</v>
      </c>
      <c r="F1694" t="s">
        <v>11670</v>
      </c>
      <c r="G1694" t="s">
        <v>2778</v>
      </c>
      <c r="H1694" s="3">
        <v>9.28342342550813E-12</v>
      </c>
      <c r="I1694">
        <f>_xlfn.XLOOKUP(b2b3[[#This Row],[rxn]],mfs[rxn],mfs[flux_scaled],0)</f>
        <v>9.2834233999999993E-11</v>
      </c>
      <c r="J1694">
        <f>(b2b3[[#This Row],[flux]]-b2b3[[#This Row],[flux in mfs]])/b2b3[[#This Row],[flux]]</f>
        <v>-8.9999999725229269</v>
      </c>
      <c r="K1694">
        <f>ABS(b2b3[[#This Row],[(mfs - b2+b3) / mfs]])</f>
        <v>8.9999999725229269</v>
      </c>
      <c r="L1694" t="b">
        <f>_xlfn.TEXTAFTER(b2b3[[#This Row],[rxn]],"-",-1)="SPONT"</f>
        <v>0</v>
      </c>
      <c r="M1694" t="str">
        <f>_xlfn.TEXTAFTER(b2b3[[#This Row],[rxn]],"-",-1)</f>
        <v>rt2416</v>
      </c>
      <c r="N1694">
        <f>_xlfn.XLOOKUP("'PRO-"&amp;b2b3[[#This Row],[enz]]&amp;"'",'[1]Sheet2 (2)'!$A:$A,'[1]Sheet2 (2)'!$B:$B,"")</f>
        <v>1</v>
      </c>
      <c r="O1694">
        <f>IFERROR(_xlfn.XLOOKUP(b2b3[[#This Row],[Column2]],Table17[[#This Row],[rxn-no-enz]],Table17[[#This Row],[flux]],0),0)</f>
        <v>1.9661357599999899E-10</v>
      </c>
      <c r="P1694" t="str">
        <f>_xlfn.TEXTBEFORE(b2b3[[#This Row],[rxn]],"-",-1,,,"")</f>
        <v>PROSYN</v>
      </c>
    </row>
    <row r="1695" spans="1:16" ht="17" x14ac:dyDescent="0.25">
      <c r="A1695" s="1" t="s">
        <v>12129</v>
      </c>
      <c r="B1695" s="1" t="s">
        <v>2778</v>
      </c>
      <c r="C1695" s="1">
        <v>2.4043230699999999E-7</v>
      </c>
      <c r="D1695" s="1">
        <f>mfs[[#This Row],[flux]]/1000</f>
        <v>2.4043230699999998E-10</v>
      </c>
      <c r="F1695" t="s">
        <v>11671</v>
      </c>
      <c r="G1695" t="s">
        <v>2778</v>
      </c>
      <c r="H1695" s="3">
        <v>8.2559175167807396E-12</v>
      </c>
      <c r="I1695">
        <f>_xlfn.XLOOKUP(b2b3[[#This Row],[rxn]],mfs[rxn],mfs[flux_scaled],0)</f>
        <v>8.2559175000000006E-11</v>
      </c>
      <c r="J1695">
        <f>(b2b3[[#This Row],[flux]]-b2b3[[#This Row],[flux in mfs]])/b2b3[[#This Row],[flux]]</f>
        <v>-8.9999999796742909</v>
      </c>
      <c r="K1695">
        <f>ABS(b2b3[[#This Row],[(mfs - b2+b3) / mfs]])</f>
        <v>8.9999999796742909</v>
      </c>
      <c r="L1695" t="b">
        <f>_xlfn.TEXTAFTER(b2b3[[#This Row],[rxn]],"-",-1)="SPONT"</f>
        <v>0</v>
      </c>
      <c r="M1695" t="str">
        <f>_xlfn.TEXTAFTER(b2b3[[#This Row],[rxn]],"-",-1)</f>
        <v>rt2444</v>
      </c>
      <c r="N1695">
        <f>_xlfn.XLOOKUP("'PRO-"&amp;b2b3[[#This Row],[enz]]&amp;"'",'[1]Sheet2 (2)'!$A:$A,'[1]Sheet2 (2)'!$B:$B,"")</f>
        <v>1</v>
      </c>
      <c r="O1695">
        <f>IFERROR(_xlfn.XLOOKUP(b2b3[[#This Row],[Column2]],Table17[[#This Row],[rxn-no-enz]],Table17[[#This Row],[flux]],0),0)</f>
        <v>7.6680988499999997E-10</v>
      </c>
      <c r="P1695" t="str">
        <f>_xlfn.TEXTBEFORE(b2b3[[#This Row],[rxn]],"-",-1,,,"")</f>
        <v>PROSYN</v>
      </c>
    </row>
    <row r="1696" spans="1:16" ht="17" x14ac:dyDescent="0.25">
      <c r="A1696" s="1" t="s">
        <v>12130</v>
      </c>
      <c r="B1696" s="1" t="s">
        <v>2778</v>
      </c>
      <c r="C1696" s="1">
        <v>1.7694287200000001E-7</v>
      </c>
      <c r="D1696" s="1">
        <f>mfs[[#This Row],[flux]]/1000</f>
        <v>1.7694287200000001E-10</v>
      </c>
      <c r="F1696" t="s">
        <v>11672</v>
      </c>
      <c r="G1696" t="s">
        <v>2778</v>
      </c>
      <c r="H1696" s="3">
        <v>7.2689660936862494E-11</v>
      </c>
      <c r="I1696">
        <f>_xlfn.XLOOKUP(b2b3[[#This Row],[rxn]],mfs[rxn],mfs[flux_scaled],0)</f>
        <v>7.2689660899999999E-10</v>
      </c>
      <c r="J1696">
        <f>(b2b3[[#This Row],[flux]]-b2b3[[#This Row],[flux in mfs]])/b2b3[[#This Row],[flux]]</f>
        <v>-8.9999999949287837</v>
      </c>
      <c r="K1696">
        <f>ABS(b2b3[[#This Row],[(mfs - b2+b3) / mfs]])</f>
        <v>8.9999999949287837</v>
      </c>
      <c r="L1696" t="b">
        <f>_xlfn.TEXTAFTER(b2b3[[#This Row],[rxn]],"-",-1)="SPONT"</f>
        <v>0</v>
      </c>
      <c r="M1696" t="str">
        <f>_xlfn.TEXTAFTER(b2b3[[#This Row],[rxn]],"-",-1)</f>
        <v>rt2473</v>
      </c>
      <c r="N1696">
        <f>_xlfn.XLOOKUP("'PRO-"&amp;b2b3[[#This Row],[enz]]&amp;"'",'[1]Sheet2 (2)'!$A:$A,'[1]Sheet2 (2)'!$B:$B,"")</f>
        <v>1</v>
      </c>
      <c r="O1696">
        <f>IFERROR(_xlfn.XLOOKUP(b2b3[[#This Row],[Column2]],Table17[[#This Row],[rxn-no-enz]],Table17[[#This Row],[flux]],0),0)</f>
        <v>1.9451964999999901E-11</v>
      </c>
      <c r="P1696" t="str">
        <f>_xlfn.TEXTBEFORE(b2b3[[#This Row],[rxn]],"-",-1,,,"")</f>
        <v>PROSYN</v>
      </c>
    </row>
    <row r="1697" spans="1:16" ht="17" x14ac:dyDescent="0.25">
      <c r="A1697" s="1" t="s">
        <v>12131</v>
      </c>
      <c r="B1697" s="1" t="s">
        <v>2778</v>
      </c>
      <c r="C1697" s="1">
        <v>1.2879592099999999E-7</v>
      </c>
      <c r="D1697" s="1">
        <f>mfs[[#This Row],[flux]]/1000</f>
        <v>1.28795921E-10</v>
      </c>
      <c r="F1697" t="s">
        <v>11673</v>
      </c>
      <c r="G1697" t="s">
        <v>2778</v>
      </c>
      <c r="H1697" s="3">
        <v>2.7182171197028499E-11</v>
      </c>
      <c r="I1697">
        <f>_xlfn.XLOOKUP(b2b3[[#This Row],[rxn]],mfs[rxn],mfs[flux_scaled],0)</f>
        <v>2.71821712E-10</v>
      </c>
      <c r="J1697">
        <f>(b2b3[[#This Row],[flux]]-b2b3[[#This Row],[flux in mfs]])/b2b3[[#This Row],[flux]]</f>
        <v>-9.0000000010931807</v>
      </c>
      <c r="K1697">
        <f>ABS(b2b3[[#This Row],[(mfs - b2+b3) / mfs]])</f>
        <v>9.0000000010931807</v>
      </c>
      <c r="L1697" t="b">
        <f>_xlfn.TEXTAFTER(b2b3[[#This Row],[rxn]],"-",-1)="SPONT"</f>
        <v>0</v>
      </c>
      <c r="M1697" t="str">
        <f>_xlfn.TEXTAFTER(b2b3[[#This Row],[rxn]],"-",-1)</f>
        <v>rt2477</v>
      </c>
      <c r="N1697">
        <f>_xlfn.XLOOKUP("'PRO-"&amp;b2b3[[#This Row],[enz]]&amp;"'",'[1]Sheet2 (2)'!$A:$A,'[1]Sheet2 (2)'!$B:$B,"")</f>
        <v>1</v>
      </c>
      <c r="O1697">
        <f>IFERROR(_xlfn.XLOOKUP(b2b3[[#This Row],[Column2]],Table17[[#This Row],[rxn-no-enz]],Table17[[#This Row],[flux]],0),0)</f>
        <v>5.2332920130000003E-9</v>
      </c>
      <c r="P1697" t="str">
        <f>_xlfn.TEXTBEFORE(b2b3[[#This Row],[rxn]],"-",-1,,,"")</f>
        <v>PROSYN</v>
      </c>
    </row>
    <row r="1698" spans="1:16" ht="17" x14ac:dyDescent="0.25">
      <c r="A1698" s="1" t="s">
        <v>12132</v>
      </c>
      <c r="B1698" s="1" t="s">
        <v>2778</v>
      </c>
      <c r="C1698" s="1">
        <v>1.2447069600000001E-7</v>
      </c>
      <c r="D1698" s="1">
        <f>mfs[[#This Row],[flux]]/1000</f>
        <v>1.2447069600000002E-10</v>
      </c>
      <c r="F1698" t="s">
        <v>11674</v>
      </c>
      <c r="G1698" t="s">
        <v>2778</v>
      </c>
      <c r="H1698" s="3">
        <v>5.8287957396093097E-12</v>
      </c>
      <c r="I1698">
        <f>_xlfn.XLOOKUP(b2b3[[#This Row],[rxn]],mfs[rxn],mfs[flux_scaled],0)</f>
        <v>5.8287957000000003E-11</v>
      </c>
      <c r="J1698">
        <f>(b2b3[[#This Row],[flux]]-b2b3[[#This Row],[flux in mfs]])/b2b3[[#This Row],[flux]]</f>
        <v>-8.9999999320454673</v>
      </c>
      <c r="K1698">
        <f>ABS(b2b3[[#This Row],[(mfs - b2+b3) / mfs]])</f>
        <v>8.9999999320454673</v>
      </c>
      <c r="L1698" t="b">
        <f>_xlfn.TEXTAFTER(b2b3[[#This Row],[rxn]],"-",-1)="SPONT"</f>
        <v>0</v>
      </c>
      <c r="M1698" t="str">
        <f>_xlfn.TEXTAFTER(b2b3[[#This Row],[rxn]],"-",-1)</f>
        <v>rt2501</v>
      </c>
      <c r="N1698">
        <f>_xlfn.XLOOKUP("'PRO-"&amp;b2b3[[#This Row],[enz]]&amp;"'",'[1]Sheet2 (2)'!$A:$A,'[1]Sheet2 (2)'!$B:$B,"")</f>
        <v>1</v>
      </c>
      <c r="O1698">
        <f>IFERROR(_xlfn.XLOOKUP(b2b3[[#This Row],[Column2]],Table17[[#This Row],[rxn-no-enz]],Table17[[#This Row],[flux]],0),0)</f>
        <v>8.6223454399999997E-10</v>
      </c>
      <c r="P1698" t="str">
        <f>_xlfn.TEXTBEFORE(b2b3[[#This Row],[rxn]],"-",-1,,,"")</f>
        <v>PROSYN</v>
      </c>
    </row>
    <row r="1699" spans="1:16" ht="17" x14ac:dyDescent="0.25">
      <c r="A1699" s="1" t="s">
        <v>12133</v>
      </c>
      <c r="B1699" s="1" t="s">
        <v>2778</v>
      </c>
      <c r="C1699" s="1">
        <v>1.2299572099999999E-7</v>
      </c>
      <c r="D1699" s="1">
        <f>mfs[[#This Row],[flux]]/1000</f>
        <v>1.2299572099999999E-10</v>
      </c>
      <c r="F1699" t="s">
        <v>11675</v>
      </c>
      <c r="G1699" t="s">
        <v>2778</v>
      </c>
      <c r="H1699" s="3">
        <v>2.17239742662326E-12</v>
      </c>
      <c r="I1699">
        <f>_xlfn.XLOOKUP(b2b3[[#This Row],[rxn]],mfs[rxn],mfs[flux_scaled],0)</f>
        <v>2.1723974E-11</v>
      </c>
      <c r="J1699">
        <f>(b2b3[[#This Row],[flux]]-b2b3[[#This Row],[flux in mfs]])/b2b3[[#This Row],[flux]]</f>
        <v>-8.9999998774475625</v>
      </c>
      <c r="K1699">
        <f>ABS(b2b3[[#This Row],[(mfs - b2+b3) / mfs]])</f>
        <v>8.9999998774475625</v>
      </c>
      <c r="L1699" t="b">
        <f>_xlfn.TEXTAFTER(b2b3[[#This Row],[rxn]],"-",-1)="SPONT"</f>
        <v>0</v>
      </c>
      <c r="M1699" t="str">
        <f>_xlfn.TEXTAFTER(b2b3[[#This Row],[rxn]],"-",-1)</f>
        <v>rt2517_c</v>
      </c>
      <c r="N1699">
        <f>_xlfn.XLOOKUP("'PRO-"&amp;b2b3[[#This Row],[enz]]&amp;"'",'[1]Sheet2 (2)'!$A:$A,'[1]Sheet2 (2)'!$B:$B,"")</f>
        <v>1</v>
      </c>
      <c r="O1699">
        <f>IFERROR(_xlfn.XLOOKUP(b2b3[[#This Row],[Column2]],Table17[[#This Row],[rxn-no-enz]],Table17[[#This Row],[flux]],0),0)</f>
        <v>1.6354422E-11</v>
      </c>
      <c r="P1699" t="str">
        <f>_xlfn.TEXTBEFORE(b2b3[[#This Row],[rxn]],"-",-1,,,"")</f>
        <v>PROSYN</v>
      </c>
    </row>
    <row r="1700" spans="1:16" ht="17" x14ac:dyDescent="0.25">
      <c r="A1700" s="1" t="s">
        <v>12134</v>
      </c>
      <c r="B1700" s="1" t="s">
        <v>2778</v>
      </c>
      <c r="C1700" s="1">
        <v>1.1633545999999999E-8</v>
      </c>
      <c r="D1700" s="1">
        <f>mfs[[#This Row],[flux]]/1000</f>
        <v>1.1633546E-11</v>
      </c>
      <c r="F1700" t="s">
        <v>11677</v>
      </c>
      <c r="G1700" t="s">
        <v>2778</v>
      </c>
      <c r="H1700" s="3">
        <v>2.4024450671560499E-12</v>
      </c>
      <c r="I1700">
        <f>_xlfn.XLOOKUP(b2b3[[#This Row],[rxn]],mfs[rxn],mfs[flux_scaled],0)</f>
        <v>2.4024450999999999E-11</v>
      </c>
      <c r="J1700">
        <f>(b2b3[[#This Row],[flux]]-b2b3[[#This Row],[flux in mfs]])/b2b3[[#This Row],[flux]]</f>
        <v>-9.0000001367105131</v>
      </c>
      <c r="K1700">
        <f>ABS(b2b3[[#This Row],[(mfs - b2+b3) / mfs]])</f>
        <v>9.0000001367105131</v>
      </c>
      <c r="L1700" t="b">
        <f>_xlfn.TEXTAFTER(b2b3[[#This Row],[rxn]],"-",-1)="SPONT"</f>
        <v>0</v>
      </c>
      <c r="M1700" t="str">
        <f>_xlfn.TEXTAFTER(b2b3[[#This Row],[rxn]],"-",-1)</f>
        <v>rt2532</v>
      </c>
      <c r="N1700">
        <f>_xlfn.XLOOKUP("'PRO-"&amp;b2b3[[#This Row],[enz]]&amp;"'",'[1]Sheet2 (2)'!$A:$A,'[1]Sheet2 (2)'!$B:$B,"")</f>
        <v>1</v>
      </c>
      <c r="O1700">
        <f>IFERROR(_xlfn.XLOOKUP(b2b3[[#This Row],[Column2]],Table17[[#This Row],[rxn-no-enz]],Table17[[#This Row],[flux]],0),0)</f>
        <v>1.6769476788600001E-7</v>
      </c>
      <c r="P1700" t="str">
        <f>_xlfn.TEXTBEFORE(b2b3[[#This Row],[rxn]],"-",-1,,,"")</f>
        <v>PROSYN</v>
      </c>
    </row>
    <row r="1701" spans="1:16" ht="17" x14ac:dyDescent="0.25">
      <c r="A1701" s="1" t="s">
        <v>12135</v>
      </c>
      <c r="B1701" s="1" t="s">
        <v>2778</v>
      </c>
      <c r="C1701" s="1">
        <v>1.0715987999999999E-8</v>
      </c>
      <c r="D1701" s="1">
        <f>mfs[[#This Row],[flux]]/1000</f>
        <v>1.0715987999999999E-11</v>
      </c>
      <c r="F1701" t="s">
        <v>11678</v>
      </c>
      <c r="G1701" t="s">
        <v>2778</v>
      </c>
      <c r="H1701" s="3">
        <v>3.4224187656219899E-11</v>
      </c>
      <c r="I1701">
        <f>_xlfn.XLOOKUP(b2b3[[#This Row],[rxn]],mfs[rxn],mfs[flux_scaled],0)</f>
        <v>3.4224187700000002E-10</v>
      </c>
      <c r="J1701">
        <f>(b2b3[[#This Row],[flux]]-b2b3[[#This Row],[flux in mfs]])/b2b3[[#This Row],[flux]]</f>
        <v>-9.0000000127921531</v>
      </c>
      <c r="K1701">
        <f>ABS(b2b3[[#This Row],[(mfs - b2+b3) / mfs]])</f>
        <v>9.0000000127921531</v>
      </c>
      <c r="L1701" t="b">
        <f>_xlfn.TEXTAFTER(b2b3[[#This Row],[rxn]],"-",-1)="SPONT"</f>
        <v>0</v>
      </c>
      <c r="M1701" t="str">
        <f>_xlfn.TEXTAFTER(b2b3[[#This Row],[rxn]],"-",-1)</f>
        <v>rt2544</v>
      </c>
      <c r="N1701">
        <f>_xlfn.XLOOKUP("'PRO-"&amp;b2b3[[#This Row],[enz]]&amp;"'",'[1]Sheet2 (2)'!$A:$A,'[1]Sheet2 (2)'!$B:$B,"")</f>
        <v>1</v>
      </c>
      <c r="O1701">
        <f>IFERROR(_xlfn.XLOOKUP(b2b3[[#This Row],[Column2]],Table17[[#This Row],[rxn-no-enz]],Table17[[#This Row],[flux]],0),0)</f>
        <v>1.1405231617E-8</v>
      </c>
      <c r="P1701" t="str">
        <f>_xlfn.TEXTBEFORE(b2b3[[#This Row],[rxn]],"-",-1,,,"")</f>
        <v>PROSYN</v>
      </c>
    </row>
    <row r="1702" spans="1:16" ht="17" x14ac:dyDescent="0.25">
      <c r="A1702" s="1" t="s">
        <v>12136</v>
      </c>
      <c r="B1702" s="1" t="s">
        <v>2778</v>
      </c>
      <c r="C1702" s="1">
        <v>1.24813995E-7</v>
      </c>
      <c r="D1702" s="1">
        <f>mfs[[#This Row],[flux]]/1000</f>
        <v>1.2481399499999999E-10</v>
      </c>
      <c r="F1702" t="s">
        <v>11679</v>
      </c>
      <c r="G1702" t="s">
        <v>2778</v>
      </c>
      <c r="H1702" s="3">
        <v>1.5734050127926001E-13</v>
      </c>
      <c r="I1702">
        <f>_xlfn.XLOOKUP(b2b3[[#This Row],[rxn]],mfs[rxn],mfs[flux_scaled],0)</f>
        <v>1.573405E-12</v>
      </c>
      <c r="J1702">
        <f>(b2b3[[#This Row],[flux]]-b2b3[[#This Row],[flux in mfs]])/b2b3[[#This Row],[flux]]</f>
        <v>-8.9999999186948063</v>
      </c>
      <c r="K1702">
        <f>ABS(b2b3[[#This Row],[(mfs - b2+b3) / mfs]])</f>
        <v>8.9999999186948063</v>
      </c>
      <c r="L1702" t="b">
        <f>_xlfn.TEXTAFTER(b2b3[[#This Row],[rxn]],"-",-1)="SPONT"</f>
        <v>0</v>
      </c>
      <c r="M1702" t="str">
        <f>_xlfn.TEXTAFTER(b2b3[[#This Row],[rxn]],"-",-1)</f>
        <v>rt2566</v>
      </c>
      <c r="N1702">
        <f>_xlfn.XLOOKUP("'PRO-"&amp;b2b3[[#This Row],[enz]]&amp;"'",'[1]Sheet2 (2)'!$A:$A,'[1]Sheet2 (2)'!$B:$B,"")</f>
        <v>1</v>
      </c>
      <c r="O1702">
        <f>IFERROR(_xlfn.XLOOKUP(b2b3[[#This Row],[Column2]],Table17[[#This Row],[rxn-no-enz]],Table17[[#This Row],[flux]],0),0)</f>
        <v>1.1405231617E-8</v>
      </c>
      <c r="P1702" t="str">
        <f>_xlfn.TEXTBEFORE(b2b3[[#This Row],[rxn]],"-",-1,,,"")</f>
        <v>PROSYN</v>
      </c>
    </row>
    <row r="1703" spans="1:16" ht="17" x14ac:dyDescent="0.25">
      <c r="A1703" s="1" t="s">
        <v>12137</v>
      </c>
      <c r="B1703" s="1" t="s">
        <v>2778</v>
      </c>
      <c r="C1703" s="1">
        <v>4.4064682299999998E-7</v>
      </c>
      <c r="D1703" s="1">
        <f>mfs[[#This Row],[flux]]/1000</f>
        <v>4.4064682300000001E-10</v>
      </c>
      <c r="F1703" t="s">
        <v>11680</v>
      </c>
      <c r="G1703" t="s">
        <v>2778</v>
      </c>
      <c r="H1703" s="3">
        <v>2.64616250600852E-11</v>
      </c>
      <c r="I1703">
        <f>_xlfn.XLOOKUP(b2b3[[#This Row],[rxn]],mfs[rxn],mfs[flux_scaled],0)</f>
        <v>2.64616251E-10</v>
      </c>
      <c r="J1703">
        <f>(b2b3[[#This Row],[flux]]-b2b3[[#This Row],[flux in mfs]])/b2b3[[#This Row],[flux]]</f>
        <v>-9.0000000150840318</v>
      </c>
      <c r="K1703">
        <f>ABS(b2b3[[#This Row],[(mfs - b2+b3) / mfs]])</f>
        <v>9.0000000150840318</v>
      </c>
      <c r="L1703" t="b">
        <f>_xlfn.TEXTAFTER(b2b3[[#This Row],[rxn]],"-",-1)="SPONT"</f>
        <v>0</v>
      </c>
      <c r="M1703" t="str">
        <f>_xlfn.TEXTAFTER(b2b3[[#This Row],[rxn]],"-",-1)</f>
        <v>rt2569</v>
      </c>
      <c r="N1703">
        <f>_xlfn.XLOOKUP("'PRO-"&amp;b2b3[[#This Row],[enz]]&amp;"'",'[1]Sheet2 (2)'!$A:$A,'[1]Sheet2 (2)'!$B:$B,"")</f>
        <v>1</v>
      </c>
      <c r="O1703">
        <f>IFERROR(_xlfn.XLOOKUP(b2b3[[#This Row],[Column2]],Table17[[#This Row],[rxn-no-enz]],Table17[[#This Row],[flux]],0),0)</f>
        <v>1.1405231617E-8</v>
      </c>
      <c r="P1703" t="str">
        <f>_xlfn.TEXTBEFORE(b2b3[[#This Row],[rxn]],"-",-1,,,"")</f>
        <v>PROSYN</v>
      </c>
    </row>
    <row r="1704" spans="1:16" ht="17" x14ac:dyDescent="0.25">
      <c r="A1704" s="1" t="s">
        <v>12138</v>
      </c>
      <c r="B1704" s="1" t="s">
        <v>2778</v>
      </c>
      <c r="C1704" s="1">
        <v>2.3317080000000002E-9</v>
      </c>
      <c r="D1704" s="1">
        <f>mfs[[#This Row],[flux]]/1000</f>
        <v>2.331708E-12</v>
      </c>
      <c r="F1704" t="s">
        <v>11681</v>
      </c>
      <c r="G1704" t="s">
        <v>2778</v>
      </c>
      <c r="H1704" s="3">
        <v>2.50696248726805E-12</v>
      </c>
      <c r="I1704">
        <f>_xlfn.XLOOKUP(b2b3[[#This Row],[rxn]],mfs[rxn],mfs[flux_scaled],0)</f>
        <v>2.5069624999999997E-11</v>
      </c>
      <c r="J1704">
        <f>(b2b3[[#This Row],[flux]]-b2b3[[#This Row],[flux in mfs]])/b2b3[[#This Row],[flux]]</f>
        <v>-9.00000005078636</v>
      </c>
      <c r="K1704">
        <f>ABS(b2b3[[#This Row],[(mfs - b2+b3) / mfs]])</f>
        <v>9.00000005078636</v>
      </c>
      <c r="L1704" t="b">
        <f>_xlfn.TEXTAFTER(b2b3[[#This Row],[rxn]],"-",-1)="SPONT"</f>
        <v>0</v>
      </c>
      <c r="M1704" t="str">
        <f>_xlfn.TEXTAFTER(b2b3[[#This Row],[rxn]],"-",-1)</f>
        <v>rt2573</v>
      </c>
      <c r="N1704">
        <f>_xlfn.XLOOKUP("'PRO-"&amp;b2b3[[#This Row],[enz]]&amp;"'",'[1]Sheet2 (2)'!$A:$A,'[1]Sheet2 (2)'!$B:$B,"")</f>
        <v>1</v>
      </c>
      <c r="O1704">
        <f>IFERROR(_xlfn.XLOOKUP(b2b3[[#This Row],[Column2]],Table17[[#This Row],[rxn-no-enz]],Table17[[#This Row],[flux]],0),0)</f>
        <v>1.3321683999999999E-10</v>
      </c>
      <c r="P1704" t="str">
        <f>_xlfn.TEXTBEFORE(b2b3[[#This Row],[rxn]],"-",-1,,,"")</f>
        <v>PROSYN</v>
      </c>
    </row>
    <row r="1705" spans="1:16" ht="17" x14ac:dyDescent="0.25">
      <c r="A1705" s="1" t="s">
        <v>12139</v>
      </c>
      <c r="B1705" s="1" t="s">
        <v>2778</v>
      </c>
      <c r="C1705" s="1">
        <v>2.218419E-9</v>
      </c>
      <c r="D1705" s="1">
        <f>mfs[[#This Row],[flux]]/1000</f>
        <v>2.218419E-12</v>
      </c>
      <c r="F1705" t="s">
        <v>11682</v>
      </c>
      <c r="G1705" t="s">
        <v>2778</v>
      </c>
      <c r="H1705" s="3">
        <v>2.9992675848472598E-13</v>
      </c>
      <c r="I1705">
        <f>_xlfn.XLOOKUP(b2b3[[#This Row],[rxn]],mfs[rxn],mfs[flux_scaled],0)</f>
        <v>2.9992680000000001E-12</v>
      </c>
      <c r="J1705">
        <f>(b2b3[[#This Row],[flux]]-b2b3[[#This Row],[flux in mfs]])/b2b3[[#This Row],[flux]]</f>
        <v>-9.0000013841803987</v>
      </c>
      <c r="K1705">
        <f>ABS(b2b3[[#This Row],[(mfs - b2+b3) / mfs]])</f>
        <v>9.0000013841803987</v>
      </c>
      <c r="L1705" t="b">
        <f>_xlfn.TEXTAFTER(b2b3[[#This Row],[rxn]],"-",-1)="SPONT"</f>
        <v>0</v>
      </c>
      <c r="M1705" t="str">
        <f>_xlfn.TEXTAFTER(b2b3[[#This Row],[rxn]],"-",-1)</f>
        <v>rt2574</v>
      </c>
      <c r="N1705">
        <f>_xlfn.XLOOKUP("'PRO-"&amp;b2b3[[#This Row],[enz]]&amp;"'",'[1]Sheet2 (2)'!$A:$A,'[1]Sheet2 (2)'!$B:$B,"")</f>
        <v>1</v>
      </c>
      <c r="O1705">
        <f>IFERROR(_xlfn.XLOOKUP(b2b3[[#This Row],[Column2]],Table17[[#This Row],[rxn-no-enz]],Table17[[#This Row],[flux]],0),0)</f>
        <v>6.0443828999999994E-11</v>
      </c>
      <c r="P1705" t="str">
        <f>_xlfn.TEXTBEFORE(b2b3[[#This Row],[rxn]],"-",-1,,,"")</f>
        <v>PROSYN</v>
      </c>
    </row>
    <row r="1706" spans="1:16" ht="17" x14ac:dyDescent="0.25">
      <c r="A1706" s="1" t="s">
        <v>12140</v>
      </c>
      <c r="B1706" s="1" t="s">
        <v>2778</v>
      </c>
      <c r="C1706" s="1">
        <v>2.6314894E-8</v>
      </c>
      <c r="D1706" s="1">
        <f>mfs[[#This Row],[flux]]/1000</f>
        <v>2.6314894000000002E-11</v>
      </c>
      <c r="F1706" t="s">
        <v>11683</v>
      </c>
      <c r="G1706" t="s">
        <v>2778</v>
      </c>
      <c r="H1706" s="3">
        <v>2.6025979856309699E-12</v>
      </c>
      <c r="I1706">
        <f>_xlfn.XLOOKUP(b2b3[[#This Row],[rxn]],mfs[rxn],mfs[flux_scaled],0)</f>
        <v>2.6025980000000002E-11</v>
      </c>
      <c r="J1706">
        <f>(b2b3[[#This Row],[flux]]-b2b3[[#This Row],[flux in mfs]])/b2b3[[#This Row],[flux]]</f>
        <v>-9.0000000552103323</v>
      </c>
      <c r="K1706">
        <f>ABS(b2b3[[#This Row],[(mfs - b2+b3) / mfs]])</f>
        <v>9.0000000552103323</v>
      </c>
      <c r="L1706" t="b">
        <f>_xlfn.TEXTAFTER(b2b3[[#This Row],[rxn]],"-",-1)="SPONT"</f>
        <v>0</v>
      </c>
      <c r="M1706" t="str">
        <f>_xlfn.TEXTAFTER(b2b3[[#This Row],[rxn]],"-",-1)</f>
        <v>rt2577</v>
      </c>
      <c r="N1706" t="str">
        <f>_xlfn.XLOOKUP("'PRO-"&amp;b2b3[[#This Row],[enz]]&amp;"'",'[1]Sheet2 (2)'!$A:$A,'[1]Sheet2 (2)'!$B:$B,"")</f>
        <v/>
      </c>
      <c r="O1706">
        <f>IFERROR(_xlfn.XLOOKUP(b2b3[[#This Row],[Column2]],Table17[[#This Row],[rxn-no-enz]],Table17[[#This Row],[flux]],0),0)</f>
        <v>7.357551463E-9</v>
      </c>
      <c r="P1706" t="str">
        <f>_xlfn.TEXTBEFORE(b2b3[[#This Row],[rxn]],"-",-1,,,"")</f>
        <v>PROSYN</v>
      </c>
    </row>
    <row r="1707" spans="1:16" ht="17" x14ac:dyDescent="0.25">
      <c r="A1707" s="1" t="s">
        <v>12141</v>
      </c>
      <c r="B1707" s="1" t="s">
        <v>2778</v>
      </c>
      <c r="C1707" s="1">
        <v>1.7539673999999999E-8</v>
      </c>
      <c r="D1707" s="1">
        <f>mfs[[#This Row],[flux]]/1000</f>
        <v>1.7539673999999998E-11</v>
      </c>
      <c r="F1707" t="s">
        <v>11684</v>
      </c>
      <c r="G1707" t="s">
        <v>2778</v>
      </c>
      <c r="H1707" s="3">
        <v>6.2879101542692798E-13</v>
      </c>
      <c r="I1707">
        <f>_xlfn.XLOOKUP(b2b3[[#This Row],[rxn]],mfs[rxn],mfs[flux_scaled],0)</f>
        <v>6.2879100000000004E-12</v>
      </c>
      <c r="J1707">
        <f>(b2b3[[#This Row],[flux]]-b2b3[[#This Row],[flux in mfs]])/b2b3[[#This Row],[flux]]</f>
        <v>-8.9999997546573098</v>
      </c>
      <c r="K1707">
        <f>ABS(b2b3[[#This Row],[(mfs - b2+b3) / mfs]])</f>
        <v>8.9999997546573098</v>
      </c>
      <c r="L1707" t="b">
        <f>_xlfn.TEXTAFTER(b2b3[[#This Row],[rxn]],"-",-1)="SPONT"</f>
        <v>0</v>
      </c>
      <c r="M1707" t="str">
        <f>_xlfn.TEXTAFTER(b2b3[[#This Row],[rxn]],"-",-1)</f>
        <v>rt2578</v>
      </c>
      <c r="N1707">
        <f>_xlfn.XLOOKUP("'PRO-"&amp;b2b3[[#This Row],[enz]]&amp;"'",'[1]Sheet2 (2)'!$A:$A,'[1]Sheet2 (2)'!$B:$B,"")</f>
        <v>1</v>
      </c>
      <c r="O1707">
        <f>IFERROR(_xlfn.XLOOKUP(b2b3[[#This Row],[Column2]],Table17[[#This Row],[rxn-no-enz]],Table17[[#This Row],[flux]],0),0)</f>
        <v>2.831614774E-9</v>
      </c>
      <c r="P1707" t="str">
        <f>_xlfn.TEXTBEFORE(b2b3[[#This Row],[rxn]],"-",-1,,,"")</f>
        <v>PROSYN</v>
      </c>
    </row>
    <row r="1708" spans="1:16" ht="17" x14ac:dyDescent="0.25">
      <c r="A1708" s="1" t="s">
        <v>12142</v>
      </c>
      <c r="B1708" s="1" t="s">
        <v>2778</v>
      </c>
      <c r="C1708" s="1">
        <v>5.7492118299999997E-7</v>
      </c>
      <c r="D1708" s="1">
        <f>mfs[[#This Row],[flux]]/1000</f>
        <v>5.7492118299999993E-10</v>
      </c>
      <c r="F1708" t="s">
        <v>11685</v>
      </c>
      <c r="G1708" t="s">
        <v>2778</v>
      </c>
      <c r="H1708" s="3">
        <v>9.1509884950571297E-12</v>
      </c>
      <c r="I1708">
        <f>_xlfn.XLOOKUP(b2b3[[#This Row],[rxn]],mfs[rxn],mfs[flux_scaled],0)</f>
        <v>9.1509884999999994E-11</v>
      </c>
      <c r="J1708">
        <f>(b2b3[[#This Row],[flux]]-b2b3[[#This Row],[flux in mfs]])/b2b3[[#This Row],[flux]]</f>
        <v>-9.0000000054014606</v>
      </c>
      <c r="K1708">
        <f>ABS(b2b3[[#This Row],[(mfs - b2+b3) / mfs]])</f>
        <v>9.0000000054014606</v>
      </c>
      <c r="L1708" t="b">
        <f>_xlfn.TEXTAFTER(b2b3[[#This Row],[rxn]],"-",-1)="SPONT"</f>
        <v>0</v>
      </c>
      <c r="M1708" t="str">
        <f>_xlfn.TEXTAFTER(b2b3[[#This Row],[rxn]],"-",-1)</f>
        <v>rt2593</v>
      </c>
      <c r="N1708">
        <f>_xlfn.XLOOKUP("'PRO-"&amp;b2b3[[#This Row],[enz]]&amp;"'",'[1]Sheet2 (2)'!$A:$A,'[1]Sheet2 (2)'!$B:$B,"")</f>
        <v>1</v>
      </c>
      <c r="O1708">
        <f>IFERROR(_xlfn.XLOOKUP(b2b3[[#This Row],[Column2]],Table17[[#This Row],[rxn-no-enz]],Table17[[#This Row],[flux]],0),0)</f>
        <v>2.831614774E-9</v>
      </c>
      <c r="P1708" t="str">
        <f>_xlfn.TEXTBEFORE(b2b3[[#This Row],[rxn]],"-",-1,,,"")</f>
        <v>PROSYN</v>
      </c>
    </row>
    <row r="1709" spans="1:16" ht="17" x14ac:dyDescent="0.25">
      <c r="A1709" s="1" t="s">
        <v>12143</v>
      </c>
      <c r="B1709" s="1" t="s">
        <v>2778</v>
      </c>
      <c r="C1709" s="1">
        <v>9.8628545999999997E-8</v>
      </c>
      <c r="D1709" s="1">
        <f>mfs[[#This Row],[flux]]/1000</f>
        <v>9.8628546E-11</v>
      </c>
      <c r="F1709" t="s">
        <v>11686</v>
      </c>
      <c r="G1709" t="s">
        <v>2778</v>
      </c>
      <c r="H1709" s="3">
        <v>3.5909291722247698E-11</v>
      </c>
      <c r="I1709">
        <f>_xlfn.XLOOKUP(b2b3[[#This Row],[rxn]],mfs[rxn],mfs[flux_scaled],0)</f>
        <v>3.5909291699999999E-10</v>
      </c>
      <c r="J1709">
        <f>(b2b3[[#This Row],[flux]]-b2b3[[#This Row],[flux in mfs]])/b2b3[[#This Row],[flux]]</f>
        <v>-8.9999999938044724</v>
      </c>
      <c r="K1709">
        <f>ABS(b2b3[[#This Row],[(mfs - b2+b3) / mfs]])</f>
        <v>8.9999999938044724</v>
      </c>
      <c r="L1709" t="b">
        <f>_xlfn.TEXTAFTER(b2b3[[#This Row],[rxn]],"-",-1)="SPONT"</f>
        <v>0</v>
      </c>
      <c r="M1709" t="str">
        <f>_xlfn.TEXTAFTER(b2b3[[#This Row],[rxn]],"-",-1)</f>
        <v>rt2613</v>
      </c>
      <c r="N1709">
        <f>_xlfn.XLOOKUP("'PRO-"&amp;b2b3[[#This Row],[enz]]&amp;"'",'[1]Sheet2 (2)'!$A:$A,'[1]Sheet2 (2)'!$B:$B,"")</f>
        <v>1</v>
      </c>
      <c r="O1709">
        <f>IFERROR(_xlfn.XLOOKUP(b2b3[[#This Row],[Column2]],Table17[[#This Row],[rxn-no-enz]],Table17[[#This Row],[flux]],0),0)</f>
        <v>2.831614774E-9</v>
      </c>
      <c r="P1709" t="str">
        <f>_xlfn.TEXTBEFORE(b2b3[[#This Row],[rxn]],"-",-1,,,"")</f>
        <v>PROSYN</v>
      </c>
    </row>
    <row r="1710" spans="1:16" ht="17" x14ac:dyDescent="0.25">
      <c r="A1710" s="1" t="s">
        <v>12144</v>
      </c>
      <c r="B1710" s="1" t="s">
        <v>2778</v>
      </c>
      <c r="C1710" s="1">
        <v>3.7375217300000002E-7</v>
      </c>
      <c r="D1710" s="1">
        <f>mfs[[#This Row],[flux]]/1000</f>
        <v>3.7375217300000001E-10</v>
      </c>
      <c r="F1710" t="s">
        <v>11687</v>
      </c>
      <c r="G1710" t="s">
        <v>2778</v>
      </c>
      <c r="H1710" s="3">
        <v>7.3480463032459695E-11</v>
      </c>
      <c r="I1710">
        <f>_xlfn.XLOOKUP(b2b3[[#This Row],[rxn]],mfs[rxn],mfs[flux_scaled],0)</f>
        <v>7.3480463000000003E-10</v>
      </c>
      <c r="J1710">
        <f>(b2b3[[#This Row],[flux]]-b2b3[[#This Row],[flux in mfs]])/b2b3[[#This Row],[flux]]</f>
        <v>-8.9999999955825416</v>
      </c>
      <c r="K1710">
        <f>ABS(b2b3[[#This Row],[(mfs - b2+b3) / mfs]])</f>
        <v>8.9999999955825416</v>
      </c>
      <c r="L1710" t="b">
        <f>_xlfn.TEXTAFTER(b2b3[[#This Row],[rxn]],"-",-1)="SPONT"</f>
        <v>0</v>
      </c>
      <c r="M1710" t="str">
        <f>_xlfn.TEXTAFTER(b2b3[[#This Row],[rxn]],"-",-1)</f>
        <v>rt2621</v>
      </c>
      <c r="N1710">
        <f>_xlfn.XLOOKUP("'PRO-"&amp;b2b3[[#This Row],[enz]]&amp;"'",'[1]Sheet2 (2)'!$A:$A,'[1]Sheet2 (2)'!$B:$B,"")</f>
        <v>1</v>
      </c>
      <c r="O1710">
        <f>IFERROR(_xlfn.XLOOKUP(b2b3[[#This Row],[Column2]],Table17[[#This Row],[rxn-no-enz]],Table17[[#This Row],[flux]],0),0)</f>
        <v>2.831614774E-9</v>
      </c>
      <c r="P1710" t="str">
        <f>_xlfn.TEXTBEFORE(b2b3[[#This Row],[rxn]],"-",-1,,,"")</f>
        <v>PROSYN</v>
      </c>
    </row>
    <row r="1711" spans="1:16" ht="17" x14ac:dyDescent="0.25">
      <c r="A1711" s="1" t="s">
        <v>12145</v>
      </c>
      <c r="B1711" s="1" t="s">
        <v>2778</v>
      </c>
      <c r="C1711" s="1">
        <v>2.4525393999999999E-8</v>
      </c>
      <c r="D1711" s="1">
        <f>mfs[[#This Row],[flux]]/1000</f>
        <v>2.4525393999999999E-11</v>
      </c>
      <c r="F1711" t="s">
        <v>11688</v>
      </c>
      <c r="G1711" t="s">
        <v>2778</v>
      </c>
      <c r="H1711" s="3">
        <v>8.4098677460169504E-12</v>
      </c>
      <c r="I1711">
        <f>_xlfn.XLOOKUP(b2b3[[#This Row],[rxn]],mfs[rxn],mfs[flux_scaled],0)</f>
        <v>8.4098676999999991E-11</v>
      </c>
      <c r="J1711">
        <f>(b2b3[[#This Row],[flux]]-b2b3[[#This Row],[flux in mfs]])/b2b3[[#This Row],[flux]]</f>
        <v>-8.9999999452821946</v>
      </c>
      <c r="K1711">
        <f>ABS(b2b3[[#This Row],[(mfs - b2+b3) / mfs]])</f>
        <v>8.9999999452821946</v>
      </c>
      <c r="L1711" t="b">
        <f>_xlfn.TEXTAFTER(b2b3[[#This Row],[rxn]],"-",-1)="SPONT"</f>
        <v>0</v>
      </c>
      <c r="M1711" t="str">
        <f>_xlfn.TEXTAFTER(b2b3[[#This Row],[rxn]],"-",-1)</f>
        <v>rt2643_c</v>
      </c>
      <c r="N1711">
        <f>_xlfn.XLOOKUP("'PRO-"&amp;b2b3[[#This Row],[enz]]&amp;"'",'[1]Sheet2 (2)'!$A:$A,'[1]Sheet2 (2)'!$B:$B,"")</f>
        <v>1</v>
      </c>
      <c r="O1711">
        <f>IFERROR(_xlfn.XLOOKUP(b2b3[[#This Row],[Column2]],Table17[[#This Row],[rxn-no-enz]],Table17[[#This Row],[flux]],0),0)</f>
        <v>2.831614774E-9</v>
      </c>
      <c r="P1711" t="str">
        <f>_xlfn.TEXTBEFORE(b2b3[[#This Row],[rxn]],"-",-1,,,"")</f>
        <v>PROSYN</v>
      </c>
    </row>
    <row r="1712" spans="1:16" ht="17" x14ac:dyDescent="0.25">
      <c r="A1712" s="1" t="s">
        <v>12146</v>
      </c>
      <c r="B1712" s="1" t="s">
        <v>2778</v>
      </c>
      <c r="C1712" s="1">
        <v>2.5303829000000001E-8</v>
      </c>
      <c r="D1712" s="1">
        <f>mfs[[#This Row],[flux]]/1000</f>
        <v>2.5303829000000003E-11</v>
      </c>
      <c r="F1712" t="s">
        <v>11689</v>
      </c>
      <c r="G1712" t="s">
        <v>2778</v>
      </c>
      <c r="H1712" s="3">
        <v>1.66524052185464E-14</v>
      </c>
      <c r="I1712">
        <f>_xlfn.XLOOKUP(b2b3[[#This Row],[rxn]],mfs[rxn],mfs[flux_scaled],0)</f>
        <v>1.6652399999999999E-13</v>
      </c>
      <c r="J1712">
        <f>(b2b3[[#This Row],[flux]]-b2b3[[#This Row],[flux in mfs]])/b2b3[[#This Row],[flux]]</f>
        <v>-8.9999968661905996</v>
      </c>
      <c r="K1712">
        <f>ABS(b2b3[[#This Row],[(mfs - b2+b3) / mfs]])</f>
        <v>8.9999968661905996</v>
      </c>
      <c r="L1712" t="b">
        <f>_xlfn.TEXTAFTER(b2b3[[#This Row],[rxn]],"-",-1)="SPONT"</f>
        <v>0</v>
      </c>
      <c r="M1712" t="str">
        <f>_xlfn.TEXTAFTER(b2b3[[#This Row],[rxn]],"-",-1)</f>
        <v>rt2649_e</v>
      </c>
      <c r="N1712">
        <f>_xlfn.XLOOKUP("'PRO-"&amp;b2b3[[#This Row],[enz]]&amp;"'",'[1]Sheet2 (2)'!$A:$A,'[1]Sheet2 (2)'!$B:$B,"")</f>
        <v>1</v>
      </c>
      <c r="O1712">
        <f>IFERROR(_xlfn.XLOOKUP(b2b3[[#This Row],[Column2]],Table17[[#This Row],[rxn-no-enz]],Table17[[#This Row],[flux]],0),0)</f>
        <v>2.831614774E-9</v>
      </c>
      <c r="P1712" t="str">
        <f>_xlfn.TEXTBEFORE(b2b3[[#This Row],[rxn]],"-",-1,,,"")</f>
        <v>PROSYN</v>
      </c>
    </row>
    <row r="1713" spans="1:16" ht="17" x14ac:dyDescent="0.25">
      <c r="A1713" s="1" t="s">
        <v>12147</v>
      </c>
      <c r="B1713" s="1" t="s">
        <v>2778</v>
      </c>
      <c r="C1713" s="1">
        <v>1.1587640639999999E-6</v>
      </c>
      <c r="D1713" s="1">
        <f>mfs[[#This Row],[flux]]/1000</f>
        <v>1.1587640639999999E-9</v>
      </c>
      <c r="F1713" t="s">
        <v>11690</v>
      </c>
      <c r="G1713" t="s">
        <v>2778</v>
      </c>
      <c r="H1713" s="3">
        <v>9.1882566140004304E-12</v>
      </c>
      <c r="I1713">
        <f>_xlfn.XLOOKUP(b2b3[[#This Row],[rxn]],mfs[rxn],mfs[flux_scaled],0)</f>
        <v>9.1882566000000005E-11</v>
      </c>
      <c r="J1713">
        <f>(b2b3[[#This Row],[flux]]-b2b3[[#This Row],[flux in mfs]])/b2b3[[#This Row],[flux]]</f>
        <v>-8.9999999847626917</v>
      </c>
      <c r="K1713">
        <f>ABS(b2b3[[#This Row],[(mfs - b2+b3) / mfs]])</f>
        <v>8.9999999847626917</v>
      </c>
      <c r="L1713" t="b">
        <f>_xlfn.TEXTAFTER(b2b3[[#This Row],[rxn]],"-",-1)="SPONT"</f>
        <v>0</v>
      </c>
      <c r="M1713" t="str">
        <f>_xlfn.TEXTAFTER(b2b3[[#This Row],[rxn]],"-",-1)</f>
        <v>rt2654</v>
      </c>
      <c r="N1713">
        <f>_xlfn.XLOOKUP("'PRO-"&amp;b2b3[[#This Row],[enz]]&amp;"'",'[1]Sheet2 (2)'!$A:$A,'[1]Sheet2 (2)'!$B:$B,"")</f>
        <v>1</v>
      </c>
      <c r="O1713">
        <f>IFERROR(_xlfn.XLOOKUP(b2b3[[#This Row],[Column2]],Table17[[#This Row],[rxn-no-enz]],Table17[[#This Row],[flux]],0),0)</f>
        <v>2.831614774E-9</v>
      </c>
      <c r="P1713" t="str">
        <f>_xlfn.TEXTBEFORE(b2b3[[#This Row],[rxn]],"-",-1,,,"")</f>
        <v>PROSYN</v>
      </c>
    </row>
    <row r="1714" spans="1:16" ht="17" x14ac:dyDescent="0.25">
      <c r="A1714" s="1" t="s">
        <v>12148</v>
      </c>
      <c r="B1714" s="1" t="s">
        <v>2778</v>
      </c>
      <c r="C1714" s="1">
        <v>2.6635098599999998E-7</v>
      </c>
      <c r="D1714" s="1">
        <f>mfs[[#This Row],[flux]]/1000</f>
        <v>2.6635098599999995E-10</v>
      </c>
      <c r="F1714" t="s">
        <v>11691</v>
      </c>
      <c r="G1714" t="s">
        <v>2778</v>
      </c>
      <c r="H1714" s="3">
        <v>9.3547655492221497E-12</v>
      </c>
      <c r="I1714">
        <f>_xlfn.XLOOKUP(b2b3[[#This Row],[rxn]],mfs[rxn],mfs[flux_scaled],0)</f>
        <v>9.3547655E-11</v>
      </c>
      <c r="J1714">
        <f>(b2b3[[#This Row],[flux]]-b2b3[[#This Row],[flux in mfs]])/b2b3[[#This Row],[flux]]</f>
        <v>-8.9999999473828076</v>
      </c>
      <c r="K1714">
        <f>ABS(b2b3[[#This Row],[(mfs - b2+b3) / mfs]])</f>
        <v>8.9999999473828076</v>
      </c>
      <c r="L1714" t="b">
        <f>_xlfn.TEXTAFTER(b2b3[[#This Row],[rxn]],"-",-1)="SPONT"</f>
        <v>0</v>
      </c>
      <c r="M1714" t="str">
        <f>_xlfn.TEXTAFTER(b2b3[[#This Row],[rxn]],"-",-1)</f>
        <v>rt2671</v>
      </c>
      <c r="N1714">
        <f>_xlfn.XLOOKUP("'PRO-"&amp;b2b3[[#This Row],[enz]]&amp;"'",'[1]Sheet2 (2)'!$A:$A,'[1]Sheet2 (2)'!$B:$B,"")</f>
        <v>1</v>
      </c>
      <c r="O1714">
        <f>IFERROR(_xlfn.XLOOKUP(b2b3[[#This Row],[Column2]],Table17[[#This Row],[rxn-no-enz]],Table17[[#This Row],[flux]],0),0)</f>
        <v>1.6769476788999999E-8</v>
      </c>
      <c r="P1714" t="str">
        <f>_xlfn.TEXTBEFORE(b2b3[[#This Row],[rxn]],"-",-1,,,"")</f>
        <v>PROSYN</v>
      </c>
    </row>
    <row r="1715" spans="1:16" ht="17" x14ac:dyDescent="0.25">
      <c r="A1715" s="1" t="s">
        <v>12149</v>
      </c>
      <c r="B1715" s="1" t="s">
        <v>2778</v>
      </c>
      <c r="C1715" s="1">
        <v>9.6727193000000002E-8</v>
      </c>
      <c r="D1715" s="1">
        <f>mfs[[#This Row],[flux]]/1000</f>
        <v>9.6727193E-11</v>
      </c>
      <c r="F1715" t="s">
        <v>4341</v>
      </c>
      <c r="G1715" t="s">
        <v>2778</v>
      </c>
      <c r="H1715" s="3">
        <v>2.0412643958474599E-12</v>
      </c>
      <c r="I1715">
        <f>_xlfn.XLOOKUP(b2b3[[#This Row],[rxn]],mfs[rxn],mfs[flux_scaled],0)</f>
        <v>2.0412644000000002E-11</v>
      </c>
      <c r="J1715">
        <f>(b2b3[[#This Row],[flux]]-b2b3[[#This Row],[flux in mfs]])/b2b3[[#This Row],[flux]]</f>
        <v>-9.0000000203429806</v>
      </c>
      <c r="K1715">
        <f>ABS(b2b3[[#This Row],[(mfs - b2+b3) / mfs]])</f>
        <v>9.0000000203429806</v>
      </c>
      <c r="L1715" t="b">
        <f>_xlfn.TEXTAFTER(b2b3[[#This Row],[rxn]],"-",-1)="SPONT"</f>
        <v>0</v>
      </c>
      <c r="M1715" t="str">
        <f>_xlfn.TEXTAFTER(b2b3[[#This Row],[rxn]],"-",-1)</f>
        <v>rt2682</v>
      </c>
      <c r="N1715">
        <f>_xlfn.XLOOKUP("'PRO-"&amp;b2b3[[#This Row],[enz]]&amp;"'",'[1]Sheet2 (2)'!$A:$A,'[1]Sheet2 (2)'!$B:$B,"")</f>
        <v>1</v>
      </c>
      <c r="O1715">
        <f>IFERROR(_xlfn.XLOOKUP(b2b3[[#This Row],[Column2]],Table17[[#This Row],[rxn-no-enz]],Table17[[#This Row],[flux]],0),0)</f>
        <v>1.6769476788999999E-8</v>
      </c>
      <c r="P1715" t="str">
        <f>_xlfn.TEXTBEFORE(b2b3[[#This Row],[rxn]],"-",-1,,,"")</f>
        <v>PROSYN</v>
      </c>
    </row>
    <row r="1716" spans="1:16" ht="17" x14ac:dyDescent="0.25">
      <c r="A1716" s="1" t="s">
        <v>12150</v>
      </c>
      <c r="B1716" s="1" t="s">
        <v>2778</v>
      </c>
      <c r="C1716" s="1">
        <v>9.1116992999999996E-8</v>
      </c>
      <c r="D1716" s="1">
        <f>mfs[[#This Row],[flux]]/1000</f>
        <v>9.1116992999999994E-11</v>
      </c>
      <c r="F1716" t="s">
        <v>11692</v>
      </c>
      <c r="G1716" t="s">
        <v>2778</v>
      </c>
      <c r="H1716" s="3">
        <v>1.40888577325603E-11</v>
      </c>
      <c r="I1716">
        <f>_xlfn.XLOOKUP(b2b3[[#This Row],[rxn]],mfs[rxn],mfs[flux_scaled],0)</f>
        <v>1.4088857700000002E-10</v>
      </c>
      <c r="J1716">
        <f>(b2b3[[#This Row],[flux]]-b2b3[[#This Row],[flux in mfs]])/b2b3[[#This Row],[flux]]</f>
        <v>-8.9999999768893257</v>
      </c>
      <c r="K1716">
        <f>ABS(b2b3[[#This Row],[(mfs - b2+b3) / mfs]])</f>
        <v>8.9999999768893257</v>
      </c>
      <c r="L1716" t="b">
        <f>_xlfn.TEXTAFTER(b2b3[[#This Row],[rxn]],"-",-1)="SPONT"</f>
        <v>0</v>
      </c>
      <c r="M1716" t="str">
        <f>_xlfn.TEXTAFTER(b2b3[[#This Row],[rxn]],"-",-1)</f>
        <v>rt2684</v>
      </c>
      <c r="N1716">
        <f>_xlfn.XLOOKUP("'PRO-"&amp;b2b3[[#This Row],[enz]]&amp;"'",'[1]Sheet2 (2)'!$A:$A,'[1]Sheet2 (2)'!$B:$B,"")</f>
        <v>1</v>
      </c>
      <c r="O1716">
        <f>IFERROR(_xlfn.XLOOKUP(b2b3[[#This Row],[Column2]],Table17[[#This Row],[rxn-no-enz]],Table17[[#This Row],[flux]],0),0)</f>
        <v>1.2729443329999899E-9</v>
      </c>
      <c r="P1716" t="str">
        <f>_xlfn.TEXTBEFORE(b2b3[[#This Row],[rxn]],"-",-1,,,"")</f>
        <v>PROSYN</v>
      </c>
    </row>
    <row r="1717" spans="1:16" ht="17" x14ac:dyDescent="0.25">
      <c r="A1717" s="1" t="s">
        <v>12151</v>
      </c>
      <c r="B1717" s="1" t="s">
        <v>2778</v>
      </c>
      <c r="C1717" s="1">
        <v>9.7090051000000004E-8</v>
      </c>
      <c r="D1717" s="1">
        <f>mfs[[#This Row],[flux]]/1000</f>
        <v>9.7090051000000008E-11</v>
      </c>
      <c r="F1717" t="s">
        <v>11693</v>
      </c>
      <c r="G1717" t="s">
        <v>2778</v>
      </c>
      <c r="H1717" s="3">
        <v>6.5874341342281101E-11</v>
      </c>
      <c r="I1717">
        <f>_xlfn.XLOOKUP(b2b3[[#This Row],[rxn]],mfs[rxn],mfs[flux_scaled],0)</f>
        <v>6.5874341299999997E-10</v>
      </c>
      <c r="J1717">
        <f>(b2b3[[#This Row],[flux]]-b2b3[[#This Row],[flux in mfs]])/b2b3[[#This Row],[flux]]</f>
        <v>-8.999999993581552</v>
      </c>
      <c r="K1717">
        <f>ABS(b2b3[[#This Row],[(mfs - b2+b3) / mfs]])</f>
        <v>8.999999993581552</v>
      </c>
      <c r="L1717" t="b">
        <f>_xlfn.TEXTAFTER(b2b3[[#This Row],[rxn]],"-",-1)="SPONT"</f>
        <v>0</v>
      </c>
      <c r="M1717" t="str">
        <f>_xlfn.TEXTAFTER(b2b3[[#This Row],[rxn]],"-",-1)</f>
        <v>rt2696</v>
      </c>
      <c r="N1717">
        <f>_xlfn.XLOOKUP("'PRO-"&amp;b2b3[[#This Row],[enz]]&amp;"'",'[1]Sheet2 (2)'!$A:$A,'[1]Sheet2 (2)'!$B:$B,"")</f>
        <v>1</v>
      </c>
      <c r="O1717">
        <f>IFERROR(_xlfn.XLOOKUP(b2b3[[#This Row],[Column2]],Table17[[#This Row],[rxn-no-enz]],Table17[[#This Row],[flux]],0),0)</f>
        <v>1.9172488625E-8</v>
      </c>
      <c r="P1717" t="str">
        <f>_xlfn.TEXTBEFORE(b2b3[[#This Row],[rxn]],"-",-1,,,"")</f>
        <v>PROSYN</v>
      </c>
    </row>
    <row r="1718" spans="1:16" ht="17" x14ac:dyDescent="0.25">
      <c r="A1718" s="1" t="s">
        <v>12152</v>
      </c>
      <c r="B1718" s="1" t="s">
        <v>2778</v>
      </c>
      <c r="C1718" s="1">
        <v>2.4084422900000002E-7</v>
      </c>
      <c r="D1718" s="1">
        <f>mfs[[#This Row],[flux]]/1000</f>
        <v>2.40844229E-10</v>
      </c>
      <c r="F1718" t="s">
        <v>11694</v>
      </c>
      <c r="G1718" t="s">
        <v>2778</v>
      </c>
      <c r="H1718" s="3">
        <v>8.8283329892657195E-14</v>
      </c>
      <c r="I1718">
        <f>_xlfn.XLOOKUP(b2b3[[#This Row],[rxn]],mfs[rxn],mfs[flux_scaled],0)</f>
        <v>8.82833E-13</v>
      </c>
      <c r="J1718">
        <f>(b2b3[[#This Row],[flux]]-b2b3[[#This Row],[flux in mfs]])/b2b3[[#This Row],[flux]]</f>
        <v>-8.9999966140088699</v>
      </c>
      <c r="K1718">
        <f>ABS(b2b3[[#This Row],[(mfs - b2+b3) / mfs]])</f>
        <v>8.9999966140088699</v>
      </c>
      <c r="L1718" t="b">
        <f>_xlfn.TEXTAFTER(b2b3[[#This Row],[rxn]],"-",-1)="SPONT"</f>
        <v>0</v>
      </c>
      <c r="M1718" t="str">
        <f>_xlfn.TEXTAFTER(b2b3[[#This Row],[rxn]],"-",-1)</f>
        <v>rt2707</v>
      </c>
      <c r="N1718">
        <f>_xlfn.XLOOKUP("'PRO-"&amp;b2b3[[#This Row],[enz]]&amp;"'",'[1]Sheet2 (2)'!$A:$A,'[1]Sheet2 (2)'!$B:$B,"")</f>
        <v>1</v>
      </c>
      <c r="O1718">
        <f>IFERROR(_xlfn.XLOOKUP(b2b3[[#This Row],[Column2]],Table17[[#This Row],[rxn-no-enz]],Table17[[#This Row],[flux]],0),0)</f>
        <v>5.9445097522259996E-6</v>
      </c>
      <c r="P1718" t="str">
        <f>_xlfn.TEXTBEFORE(b2b3[[#This Row],[rxn]],"-",-1,,,"")</f>
        <v>PROSYN</v>
      </c>
    </row>
    <row r="1719" spans="1:16" ht="17" x14ac:dyDescent="0.25">
      <c r="A1719" s="1" t="s">
        <v>12153</v>
      </c>
      <c r="B1719" s="1" t="s">
        <v>2778</v>
      </c>
      <c r="C1719" s="1">
        <v>7.1777160000000003E-9</v>
      </c>
      <c r="D1719" s="1">
        <f>mfs[[#This Row],[flux]]/1000</f>
        <v>7.1777160000000004E-12</v>
      </c>
      <c r="F1719" t="s">
        <v>11695</v>
      </c>
      <c r="G1719" t="s">
        <v>2778</v>
      </c>
      <c r="H1719" s="3">
        <v>2.06724721712484E-12</v>
      </c>
      <c r="I1719">
        <f>_xlfn.XLOOKUP(b2b3[[#This Row],[rxn]],mfs[rxn],mfs[flux_scaled],0)</f>
        <v>2.0672472E-11</v>
      </c>
      <c r="J1719">
        <f>(b2b3[[#This Row],[flux]]-b2b3[[#This Row],[flux in mfs]])/b2b3[[#This Row],[flux]]</f>
        <v>-8.9999999171611424</v>
      </c>
      <c r="K1719">
        <f>ABS(b2b3[[#This Row],[(mfs - b2+b3) / mfs]])</f>
        <v>8.9999999171611424</v>
      </c>
      <c r="L1719" t="b">
        <f>_xlfn.TEXTAFTER(b2b3[[#This Row],[rxn]],"-",-1)="SPONT"</f>
        <v>0</v>
      </c>
      <c r="M1719" t="str">
        <f>_xlfn.TEXTAFTER(b2b3[[#This Row],[rxn]],"-",-1)</f>
        <v>rt2726</v>
      </c>
      <c r="N1719">
        <f>_xlfn.XLOOKUP("'PRO-"&amp;b2b3[[#This Row],[enz]]&amp;"'",'[1]Sheet2 (2)'!$A:$A,'[1]Sheet2 (2)'!$B:$B,"")</f>
        <v>1</v>
      </c>
      <c r="O1719">
        <f>IFERROR(_xlfn.XLOOKUP(b2b3[[#This Row],[Column2]],Table17[[#This Row],[rxn-no-enz]],Table17[[#This Row],[flux]],0),0)</f>
        <v>5.9445097522259996E-6</v>
      </c>
      <c r="P1719" t="str">
        <f>_xlfn.TEXTBEFORE(b2b3[[#This Row],[rxn]],"-",-1,,,"")</f>
        <v>PROSYN</v>
      </c>
    </row>
    <row r="1720" spans="1:16" ht="17" x14ac:dyDescent="0.25">
      <c r="A1720" s="1" t="s">
        <v>12154</v>
      </c>
      <c r="B1720" s="1" t="s">
        <v>2778</v>
      </c>
      <c r="C1720" s="1">
        <v>1.2090632999999999E-8</v>
      </c>
      <c r="D1720" s="1">
        <f>mfs[[#This Row],[flux]]/1000</f>
        <v>1.2090632999999999E-11</v>
      </c>
      <c r="F1720" t="s">
        <v>4343</v>
      </c>
      <c r="G1720" t="s">
        <v>2778</v>
      </c>
      <c r="H1720" s="3">
        <v>2.1951392753530202E-12</v>
      </c>
      <c r="I1720">
        <f>_xlfn.XLOOKUP(b2b3[[#This Row],[rxn]],mfs[rxn],mfs[flux_scaled],0)</f>
        <v>2.1951392999999999E-11</v>
      </c>
      <c r="J1720">
        <f>(b2b3[[#This Row],[flux]]-b2b3[[#This Row],[flux in mfs]])/b2b3[[#This Row],[flux]]</f>
        <v>-9.0000001122797979</v>
      </c>
      <c r="K1720">
        <f>ABS(b2b3[[#This Row],[(mfs - b2+b3) / mfs]])</f>
        <v>9.0000001122797979</v>
      </c>
      <c r="L1720" t="b">
        <f>_xlfn.TEXTAFTER(b2b3[[#This Row],[rxn]],"-",-1)="SPONT"</f>
        <v>0</v>
      </c>
      <c r="M1720" t="str">
        <f>_xlfn.TEXTAFTER(b2b3[[#This Row],[rxn]],"-",-1)</f>
        <v>rt2746</v>
      </c>
      <c r="N1720">
        <f>_xlfn.XLOOKUP("'PRO-"&amp;b2b3[[#This Row],[enz]]&amp;"'",'[1]Sheet2 (2)'!$A:$A,'[1]Sheet2 (2)'!$B:$B,"")</f>
        <v>1</v>
      </c>
      <c r="O1720">
        <f>IFERROR(_xlfn.XLOOKUP(b2b3[[#This Row],[Column2]],Table17[[#This Row],[rxn-no-enz]],Table17[[#This Row],[flux]],0),0)</f>
        <v>5.9445097522259996E-6</v>
      </c>
      <c r="P1720" t="str">
        <f>_xlfn.TEXTBEFORE(b2b3[[#This Row],[rxn]],"-",-1,,,"")</f>
        <v>PROSYN</v>
      </c>
    </row>
    <row r="1721" spans="1:16" ht="17" x14ac:dyDescent="0.25">
      <c r="A1721" s="1" t="s">
        <v>12155</v>
      </c>
      <c r="B1721" s="1" t="s">
        <v>2778</v>
      </c>
      <c r="C1721" s="1">
        <v>2.0695434E-8</v>
      </c>
      <c r="D1721" s="1">
        <f>mfs[[#This Row],[flux]]/1000</f>
        <v>2.0695434000000001E-11</v>
      </c>
      <c r="F1721" t="s">
        <v>11696</v>
      </c>
      <c r="G1721" t="s">
        <v>2778</v>
      </c>
      <c r="H1721" s="3">
        <v>1.2280632524676401E-11</v>
      </c>
      <c r="I1721">
        <f>_xlfn.XLOOKUP(b2b3[[#This Row],[rxn]],mfs[rxn],mfs[flux_scaled],0)</f>
        <v>1.2280632500000001E-10</v>
      </c>
      <c r="J1721">
        <f>(b2b3[[#This Row],[flux]]-b2b3[[#This Row],[flux in mfs]])/b2b3[[#This Row],[flux]]</f>
        <v>-8.9999999799062476</v>
      </c>
      <c r="K1721">
        <f>ABS(b2b3[[#This Row],[(mfs - b2+b3) / mfs]])</f>
        <v>8.9999999799062476</v>
      </c>
      <c r="L1721" t="b">
        <f>_xlfn.TEXTAFTER(b2b3[[#This Row],[rxn]],"-",-1)="SPONT"</f>
        <v>0</v>
      </c>
      <c r="M1721" t="str">
        <f>_xlfn.TEXTAFTER(b2b3[[#This Row],[rxn]],"-",-1)</f>
        <v>rt2749</v>
      </c>
      <c r="N1721">
        <f>_xlfn.XLOOKUP("'PRO-"&amp;b2b3[[#This Row],[enz]]&amp;"'",'[1]Sheet2 (2)'!$A:$A,'[1]Sheet2 (2)'!$B:$B,"")</f>
        <v>1</v>
      </c>
      <c r="O1721">
        <f>IFERROR(_xlfn.XLOOKUP(b2b3[[#This Row],[Column2]],Table17[[#This Row],[rxn-no-enz]],Table17[[#This Row],[flux]],0),0)</f>
        <v>5.9445097522259996E-6</v>
      </c>
      <c r="P1721" t="str">
        <f>_xlfn.TEXTBEFORE(b2b3[[#This Row],[rxn]],"-",-1,,,"")</f>
        <v>PROSYN</v>
      </c>
    </row>
    <row r="1722" spans="1:16" ht="17" x14ac:dyDescent="0.25">
      <c r="A1722" s="1" t="s">
        <v>12156</v>
      </c>
      <c r="B1722" s="1" t="s">
        <v>2778</v>
      </c>
      <c r="C1722" s="1">
        <v>2.18657503E-7</v>
      </c>
      <c r="D1722" s="1">
        <f>mfs[[#This Row],[flux]]/1000</f>
        <v>2.1865750299999998E-10</v>
      </c>
      <c r="F1722" t="s">
        <v>11697</v>
      </c>
      <c r="G1722" t="s">
        <v>2778</v>
      </c>
      <c r="H1722" s="3">
        <v>1.0588018329905601E-10</v>
      </c>
      <c r="I1722">
        <f>_xlfn.XLOOKUP(b2b3[[#This Row],[rxn]],mfs[rxn],mfs[flux_scaled],0)</f>
        <v>1.0588018329999998E-9</v>
      </c>
      <c r="J1722">
        <f>(b2b3[[#This Row],[flux]]-b2b3[[#This Row],[flux in mfs]])/b2b3[[#This Row],[flux]]</f>
        <v>-9.0000000000891553</v>
      </c>
      <c r="K1722">
        <f>ABS(b2b3[[#This Row],[(mfs - b2+b3) / mfs]])</f>
        <v>9.0000000000891553</v>
      </c>
      <c r="L1722" t="b">
        <f>_xlfn.TEXTAFTER(b2b3[[#This Row],[rxn]],"-",-1)="SPONT"</f>
        <v>0</v>
      </c>
      <c r="M1722" t="str">
        <f>_xlfn.TEXTAFTER(b2b3[[#This Row],[rxn]],"-",-1)</f>
        <v>rt2756_c</v>
      </c>
      <c r="N1722">
        <f>_xlfn.XLOOKUP("'PRO-"&amp;b2b3[[#This Row],[enz]]&amp;"'",'[1]Sheet2 (2)'!$A:$A,'[1]Sheet2 (2)'!$B:$B,"")</f>
        <v>1</v>
      </c>
      <c r="O1722">
        <f>IFERROR(_xlfn.XLOOKUP(b2b3[[#This Row],[Column2]],Table17[[#This Row],[rxn-no-enz]],Table17[[#This Row],[flux]],0),0)</f>
        <v>5.9445097522259996E-6</v>
      </c>
      <c r="P1722" t="str">
        <f>_xlfn.TEXTBEFORE(b2b3[[#This Row],[rxn]],"-",-1,,,"")</f>
        <v>PROSYN</v>
      </c>
    </row>
    <row r="1723" spans="1:16" ht="17" x14ac:dyDescent="0.25">
      <c r="A1723" s="1" t="s">
        <v>12157</v>
      </c>
      <c r="B1723" s="1" t="s">
        <v>2778</v>
      </c>
      <c r="C1723" s="1">
        <v>6.6106693500000003E-7</v>
      </c>
      <c r="D1723" s="1">
        <f>mfs[[#This Row],[flux]]/1000</f>
        <v>6.6106693500000007E-10</v>
      </c>
      <c r="F1723" t="s">
        <v>11698</v>
      </c>
      <c r="G1723" t="s">
        <v>2778</v>
      </c>
      <c r="H1723" s="3">
        <v>2.4217820413700702E-10</v>
      </c>
      <c r="I1723">
        <f>_xlfn.XLOOKUP(b2b3[[#This Row],[rxn]],mfs[rxn],mfs[flux_scaled],0)</f>
        <v>2.4217820409999996E-9</v>
      </c>
      <c r="J1723">
        <f>(b2b3[[#This Row],[flux]]-b2b3[[#This Row],[flux in mfs]])/b2b3[[#This Row],[flux]]</f>
        <v>-8.9999999984719086</v>
      </c>
      <c r="K1723">
        <f>ABS(b2b3[[#This Row],[(mfs - b2+b3) / mfs]])</f>
        <v>8.9999999984719086</v>
      </c>
      <c r="L1723" t="b">
        <f>_xlfn.TEXTAFTER(b2b3[[#This Row],[rxn]],"-",-1)="SPONT"</f>
        <v>0</v>
      </c>
      <c r="M1723" t="str">
        <f>_xlfn.TEXTAFTER(b2b3[[#This Row],[rxn]],"-",-1)</f>
        <v>rt2761</v>
      </c>
      <c r="N1723">
        <f>_xlfn.XLOOKUP("'PRO-"&amp;b2b3[[#This Row],[enz]]&amp;"'",'[1]Sheet2 (2)'!$A:$A,'[1]Sheet2 (2)'!$B:$B,"")</f>
        <v>1</v>
      </c>
      <c r="O1723">
        <f>IFERROR(_xlfn.XLOOKUP(b2b3[[#This Row],[Column2]],Table17[[#This Row],[rxn-no-enz]],Table17[[#This Row],[flux]],0),0)</f>
        <v>5.9445097522259996E-6</v>
      </c>
      <c r="P1723" t="str">
        <f>_xlfn.TEXTBEFORE(b2b3[[#This Row],[rxn]],"-",-1,,,"")</f>
        <v>PROSYN</v>
      </c>
    </row>
    <row r="1724" spans="1:16" ht="17" x14ac:dyDescent="0.25">
      <c r="A1724" s="1" t="s">
        <v>12158</v>
      </c>
      <c r="B1724" s="1" t="s">
        <v>2778</v>
      </c>
      <c r="C1724" s="1">
        <v>4.0722899999999999E-10</v>
      </c>
      <c r="D1724" s="1">
        <f>mfs[[#This Row],[flux]]/1000</f>
        <v>4.07229E-13</v>
      </c>
      <c r="F1724" t="s">
        <v>4344</v>
      </c>
      <c r="G1724" t="s">
        <v>2778</v>
      </c>
      <c r="H1724" s="3">
        <v>3.6940519497348502E-14</v>
      </c>
      <c r="I1724">
        <f>_xlfn.XLOOKUP(b2b3[[#This Row],[rxn]],mfs[rxn],mfs[flux_scaled],0)</f>
        <v>0</v>
      </c>
      <c r="J1724">
        <f>(b2b3[[#This Row],[flux]]-b2b3[[#This Row],[flux in mfs]])/b2b3[[#This Row],[flux]]</f>
        <v>1</v>
      </c>
      <c r="K1724">
        <f>ABS(b2b3[[#This Row],[(mfs - b2+b3) / mfs]])</f>
        <v>1</v>
      </c>
      <c r="L1724" t="b">
        <f>_xlfn.TEXTAFTER(b2b3[[#This Row],[rxn]],"-",-1)="SPONT"</f>
        <v>0</v>
      </c>
      <c r="M1724" t="str">
        <f>_xlfn.TEXTAFTER(b2b3[[#This Row],[rxn]],"-",-1)</f>
        <v>rt2768</v>
      </c>
      <c r="N1724">
        <f>_xlfn.XLOOKUP("'PRO-"&amp;b2b3[[#This Row],[enz]]&amp;"'",'[1]Sheet2 (2)'!$A:$A,'[1]Sheet2 (2)'!$B:$B,"")</f>
        <v>1</v>
      </c>
      <c r="O1724">
        <f>IFERROR(_xlfn.XLOOKUP(b2b3[[#This Row],[Column2]],Table17[[#This Row],[rxn-no-enz]],Table17[[#This Row],[flux]],0),0)</f>
        <v>5.9445097522259996E-6</v>
      </c>
      <c r="P1724" t="str">
        <f>_xlfn.TEXTBEFORE(b2b3[[#This Row],[rxn]],"-",-1,,,"")</f>
        <v>PROSYN</v>
      </c>
    </row>
    <row r="1725" spans="1:16" ht="17" x14ac:dyDescent="0.25">
      <c r="A1725" s="1" t="s">
        <v>12159</v>
      </c>
      <c r="B1725" s="1" t="s">
        <v>2778</v>
      </c>
      <c r="C1725" s="1">
        <v>1.2361757E-8</v>
      </c>
      <c r="D1725" s="1">
        <f>mfs[[#This Row],[flux]]/1000</f>
        <v>1.2361757000000001E-11</v>
      </c>
      <c r="F1725" t="s">
        <v>4345</v>
      </c>
      <c r="G1725" t="s">
        <v>2778</v>
      </c>
      <c r="H1725" s="3">
        <v>3.6940519497348502E-14</v>
      </c>
      <c r="I1725">
        <f>_xlfn.XLOOKUP(b2b3[[#This Row],[rxn]],mfs[rxn],mfs[flux_scaled],0)</f>
        <v>3.6940499999999998E-13</v>
      </c>
      <c r="J1725">
        <f>(b2b3[[#This Row],[flux]]-b2b3[[#This Row],[flux in mfs]])/b2b3[[#This Row],[flux]]</f>
        <v>-8.9999947219614747</v>
      </c>
      <c r="K1725">
        <f>ABS(b2b3[[#This Row],[(mfs - b2+b3) / mfs]])</f>
        <v>8.9999947219614747</v>
      </c>
      <c r="L1725" t="b">
        <f>_xlfn.TEXTAFTER(b2b3[[#This Row],[rxn]],"-",-1)="SPONT"</f>
        <v>0</v>
      </c>
      <c r="M1725" t="str">
        <f>_xlfn.TEXTAFTER(b2b3[[#This Row],[rxn]],"-",-1)</f>
        <v>rt2769</v>
      </c>
      <c r="N1725">
        <f>_xlfn.XLOOKUP("'PRO-"&amp;b2b3[[#This Row],[enz]]&amp;"'",'[1]Sheet2 (2)'!$A:$A,'[1]Sheet2 (2)'!$B:$B,"")</f>
        <v>1</v>
      </c>
      <c r="O1725">
        <f>IFERROR(_xlfn.XLOOKUP(b2b3[[#This Row],[Column2]],Table17[[#This Row],[rxn-no-enz]],Table17[[#This Row],[flux]],0),0)</f>
        <v>5.9445097522259996E-6</v>
      </c>
      <c r="P1725" t="str">
        <f>_xlfn.TEXTBEFORE(b2b3[[#This Row],[rxn]],"-",-1,,,"")</f>
        <v>PROSYN</v>
      </c>
    </row>
    <row r="1726" spans="1:16" ht="17" x14ac:dyDescent="0.25">
      <c r="A1726" s="1" t="s">
        <v>12160</v>
      </c>
      <c r="B1726" s="1" t="s">
        <v>2778</v>
      </c>
      <c r="C1726" s="1">
        <v>3.758665E-7</v>
      </c>
      <c r="D1726" s="1">
        <f>mfs[[#This Row],[flux]]/1000</f>
        <v>3.7586649999999999E-10</v>
      </c>
      <c r="F1726" t="s">
        <v>4346</v>
      </c>
      <c r="G1726" t="s">
        <v>2778</v>
      </c>
      <c r="H1726" s="3">
        <v>1.4607397255214001E-11</v>
      </c>
      <c r="I1726">
        <f>_xlfn.XLOOKUP(b2b3[[#This Row],[rxn]],mfs[rxn],mfs[flux_scaled],0)</f>
        <v>1.4607397300000001E-10</v>
      </c>
      <c r="J1726">
        <f>(b2b3[[#This Row],[flux]]-b2b3[[#This Row],[flux in mfs]])/b2b3[[#This Row],[flux]]</f>
        <v>-9.0000000306598089</v>
      </c>
      <c r="K1726">
        <f>ABS(b2b3[[#This Row],[(mfs - b2+b3) / mfs]])</f>
        <v>9.0000000306598089</v>
      </c>
      <c r="L1726" t="b">
        <f>_xlfn.TEXTAFTER(b2b3[[#This Row],[rxn]],"-",-1)="SPONT"</f>
        <v>0</v>
      </c>
      <c r="M1726" t="str">
        <f>_xlfn.TEXTAFTER(b2b3[[#This Row],[rxn]],"-",-1)</f>
        <v>rt2777</v>
      </c>
      <c r="N1726">
        <f>_xlfn.XLOOKUP("'PRO-"&amp;b2b3[[#This Row],[enz]]&amp;"'",'[1]Sheet2 (2)'!$A:$A,'[1]Sheet2 (2)'!$B:$B,"")</f>
        <v>1</v>
      </c>
      <c r="O1726">
        <f>IFERROR(_xlfn.XLOOKUP(b2b3[[#This Row],[Column2]],Table17[[#This Row],[rxn-no-enz]],Table17[[#This Row],[flux]],0),0)</f>
        <v>5.9445097522259996E-6</v>
      </c>
      <c r="P1726" t="str">
        <f>_xlfn.TEXTBEFORE(b2b3[[#This Row],[rxn]],"-",-1,,,"")</f>
        <v>PROSYN</v>
      </c>
    </row>
    <row r="1727" spans="1:16" ht="17" x14ac:dyDescent="0.25">
      <c r="A1727" s="1" t="s">
        <v>12162</v>
      </c>
      <c r="B1727" s="1" t="s">
        <v>2778</v>
      </c>
      <c r="C1727" s="1">
        <v>3.0145998900000001E-7</v>
      </c>
      <c r="D1727" s="1">
        <f>mfs[[#This Row],[flux]]/1000</f>
        <v>3.0145998900000002E-10</v>
      </c>
      <c r="F1727" t="s">
        <v>4347</v>
      </c>
      <c r="G1727" t="s">
        <v>2778</v>
      </c>
      <c r="H1727" s="3">
        <v>1.41779451254911E-11</v>
      </c>
      <c r="I1727">
        <f>_xlfn.XLOOKUP(b2b3[[#This Row],[rxn]],mfs[rxn],mfs[flux_scaled],0)</f>
        <v>1.4178445099999999E-10</v>
      </c>
      <c r="J1727">
        <f>(b2b3[[#This Row],[flux]]-b2b3[[#This Row],[flux in mfs]])/b2b3[[#This Row],[flux]]</f>
        <v>-9.0003526424347626</v>
      </c>
      <c r="K1727">
        <f>ABS(b2b3[[#This Row],[(mfs - b2+b3) / mfs]])</f>
        <v>9.0003526424347626</v>
      </c>
      <c r="L1727" t="b">
        <f>_xlfn.TEXTAFTER(b2b3[[#This Row],[rxn]],"-",-1)="SPONT"</f>
        <v>0</v>
      </c>
      <c r="M1727" t="str">
        <f>_xlfn.TEXTAFTER(b2b3[[#This Row],[rxn]],"-",-1)</f>
        <v>rt2799_l</v>
      </c>
      <c r="N1727">
        <f>_xlfn.XLOOKUP("'PRO-"&amp;b2b3[[#This Row],[enz]]&amp;"'",'[1]Sheet2 (2)'!$A:$A,'[1]Sheet2 (2)'!$B:$B,"")</f>
        <v>1</v>
      </c>
      <c r="O1727">
        <f>IFERROR(_xlfn.XLOOKUP(b2b3[[#This Row],[Column2]],Table17[[#This Row],[rxn-no-enz]],Table17[[#This Row],[flux]],0),0)</f>
        <v>5.9445097522259996E-6</v>
      </c>
      <c r="P1727" t="str">
        <f>_xlfn.TEXTBEFORE(b2b3[[#This Row],[rxn]],"-",-1,,,"")</f>
        <v>PROSYN</v>
      </c>
    </row>
    <row r="1728" spans="1:16" ht="17" x14ac:dyDescent="0.25">
      <c r="A1728" s="1" t="s">
        <v>13153</v>
      </c>
      <c r="B1728" s="1" t="s">
        <v>2778</v>
      </c>
      <c r="C1728" s="1">
        <v>2.3978154000000002E-7</v>
      </c>
      <c r="D1728" s="1">
        <f>mfs[[#This Row],[flux]]/1000</f>
        <v>2.3978154000000001E-10</v>
      </c>
      <c r="F1728" t="s">
        <v>4348</v>
      </c>
      <c r="G1728" t="s">
        <v>2778</v>
      </c>
      <c r="H1728" s="3">
        <v>0</v>
      </c>
      <c r="I1728">
        <f>_xlfn.XLOOKUP(b2b3[[#This Row],[rxn]],mfs[rxn],mfs[flux_scaled],0)</f>
        <v>0</v>
      </c>
      <c r="J1728" t="e">
        <f>(b2b3[[#This Row],[flux]]-b2b3[[#This Row],[flux in mfs]])/b2b3[[#This Row],[flux]]</f>
        <v>#DIV/0!</v>
      </c>
      <c r="K1728" t="e">
        <f>ABS(b2b3[[#This Row],[(mfs - b2+b3) / mfs]])</f>
        <v>#DIV/0!</v>
      </c>
      <c r="L1728" t="b">
        <f>_xlfn.TEXTAFTER(b2b3[[#This Row],[rxn]],"-",-1)="SPONT"</f>
        <v>0</v>
      </c>
      <c r="M1728" t="str">
        <f>_xlfn.TEXTAFTER(b2b3[[#This Row],[rxn]],"-",-1)</f>
        <v>rt2799_rm</v>
      </c>
      <c r="N1728">
        <f>_xlfn.XLOOKUP("'PRO-"&amp;b2b3[[#This Row],[enz]]&amp;"'",'[1]Sheet2 (2)'!$A:$A,'[1]Sheet2 (2)'!$B:$B,"")</f>
        <v>1</v>
      </c>
      <c r="O1728">
        <f>IFERROR(_xlfn.XLOOKUP(b2b3[[#This Row],[Column2]],Table17[[#This Row],[rxn-no-enz]],Table17[[#This Row],[flux]],0),0)</f>
        <v>5.9445097522259996E-6</v>
      </c>
      <c r="P1728" t="str">
        <f>_xlfn.TEXTBEFORE(b2b3[[#This Row],[rxn]],"-",-1,,,"")</f>
        <v>PROSYN</v>
      </c>
    </row>
    <row r="1729" spans="1:16" ht="17" x14ac:dyDescent="0.25">
      <c r="A1729" s="1" t="s">
        <v>12164</v>
      </c>
      <c r="B1729" s="1" t="s">
        <v>2778</v>
      </c>
      <c r="C1729" s="1">
        <v>1.583780541E-6</v>
      </c>
      <c r="D1729" s="1">
        <f>mfs[[#This Row],[flux]]/1000</f>
        <v>1.583780541E-9</v>
      </c>
      <c r="F1729" t="s">
        <v>4349</v>
      </c>
      <c r="G1729" t="s">
        <v>2778</v>
      </c>
      <c r="H1729" s="3">
        <v>2.7109294156578998E-12</v>
      </c>
      <c r="I1729">
        <f>_xlfn.XLOOKUP(b2b3[[#This Row],[rxn]],mfs[rxn],mfs[flux_scaled],0)</f>
        <v>0</v>
      </c>
      <c r="J1729">
        <f>(b2b3[[#This Row],[flux]]-b2b3[[#This Row],[flux in mfs]])/b2b3[[#This Row],[flux]]</f>
        <v>1</v>
      </c>
      <c r="K1729">
        <f>ABS(b2b3[[#This Row],[(mfs - b2+b3) / mfs]])</f>
        <v>1</v>
      </c>
      <c r="L1729" t="b">
        <f>_xlfn.TEXTAFTER(b2b3[[#This Row],[rxn]],"-",-1)="SPONT"</f>
        <v>0</v>
      </c>
      <c r="M1729" t="str">
        <f>_xlfn.TEXTAFTER(b2b3[[#This Row],[rxn]],"-",-1)</f>
        <v>rt2804_n</v>
      </c>
      <c r="N1729">
        <f>_xlfn.XLOOKUP("'PRO-"&amp;b2b3[[#This Row],[enz]]&amp;"'",'[1]Sheet2 (2)'!$A:$A,'[1]Sheet2 (2)'!$B:$B,"")</f>
        <v>1</v>
      </c>
      <c r="O1729">
        <f>IFERROR(_xlfn.XLOOKUP(b2b3[[#This Row],[Column2]],Table17[[#This Row],[rxn-no-enz]],Table17[[#This Row],[flux]],0),0)</f>
        <v>5.9445097522259996E-6</v>
      </c>
      <c r="P1729" t="str">
        <f>_xlfn.TEXTBEFORE(b2b3[[#This Row],[rxn]],"-",-1,,,"")</f>
        <v>PROSYN</v>
      </c>
    </row>
    <row r="1730" spans="1:16" ht="17" x14ac:dyDescent="0.25">
      <c r="A1730" s="1" t="s">
        <v>12165</v>
      </c>
      <c r="B1730" s="1" t="s">
        <v>2778</v>
      </c>
      <c r="C1730" s="1">
        <v>2.4645812799999998E-7</v>
      </c>
      <c r="D1730" s="1">
        <f>mfs[[#This Row],[flux]]/1000</f>
        <v>2.46458128E-10</v>
      </c>
      <c r="F1730" t="s">
        <v>4350</v>
      </c>
      <c r="G1730" t="s">
        <v>2778</v>
      </c>
      <c r="H1730" s="3">
        <v>5.6374401787937503E-10</v>
      </c>
      <c r="I1730">
        <f>_xlfn.XLOOKUP(b2b3[[#This Row],[rxn]],mfs[rxn],mfs[flux_scaled],0)</f>
        <v>5.6374401790000002E-9</v>
      </c>
      <c r="J1730">
        <f>(b2b3[[#This Row],[flux]]-b2b3[[#This Row],[flux in mfs]])/b2b3[[#This Row],[flux]]</f>
        <v>-9.0000000003658567</v>
      </c>
      <c r="K1730">
        <f>ABS(b2b3[[#This Row],[(mfs - b2+b3) / mfs]])</f>
        <v>9.0000000003658567</v>
      </c>
      <c r="L1730" t="b">
        <f>_xlfn.TEXTAFTER(b2b3[[#This Row],[rxn]],"-",-1)="SPONT"</f>
        <v>0</v>
      </c>
      <c r="M1730" t="str">
        <f>_xlfn.TEXTAFTER(b2b3[[#This Row],[rxn]],"-",-1)</f>
        <v>rt2810</v>
      </c>
      <c r="N1730">
        <f>_xlfn.XLOOKUP("'PRO-"&amp;b2b3[[#This Row],[enz]]&amp;"'",'[1]Sheet2 (2)'!$A:$A,'[1]Sheet2 (2)'!$B:$B,"")</f>
        <v>1</v>
      </c>
      <c r="O1730">
        <f>IFERROR(_xlfn.XLOOKUP(b2b3[[#This Row],[Column2]],Table17[[#This Row],[rxn-no-enz]],Table17[[#This Row],[flux]],0),0)</f>
        <v>5.9445097522259996E-6</v>
      </c>
      <c r="P1730" t="str">
        <f>_xlfn.TEXTBEFORE(b2b3[[#This Row],[rxn]],"-",-1,,,"")</f>
        <v>PROSYN</v>
      </c>
    </row>
    <row r="1731" spans="1:16" ht="17" x14ac:dyDescent="0.25">
      <c r="A1731" s="1" t="s">
        <v>12166</v>
      </c>
      <c r="B1731" s="1" t="s">
        <v>2778</v>
      </c>
      <c r="C1731" s="1">
        <v>4.8351761000000002E-8</v>
      </c>
      <c r="D1731" s="1">
        <f>mfs[[#This Row],[flux]]/1000</f>
        <v>4.8351761000000002E-11</v>
      </c>
      <c r="F1731" t="s">
        <v>11699</v>
      </c>
      <c r="G1731" t="s">
        <v>2778</v>
      </c>
      <c r="H1731" s="3">
        <v>3.08015544262715E-12</v>
      </c>
      <c r="I1731">
        <f>_xlfn.XLOOKUP(b2b3[[#This Row],[rxn]],mfs[rxn],mfs[flux_scaled],0)</f>
        <v>3.0801553999999998E-11</v>
      </c>
      <c r="J1731">
        <f>(b2b3[[#This Row],[flux]]-b2b3[[#This Row],[flux in mfs]])/b2b3[[#This Row],[flux]]</f>
        <v>-8.9999998616071455</v>
      </c>
      <c r="K1731">
        <f>ABS(b2b3[[#This Row],[(mfs - b2+b3) / mfs]])</f>
        <v>8.9999998616071455</v>
      </c>
      <c r="L1731" t="b">
        <f>_xlfn.TEXTAFTER(b2b3[[#This Row],[rxn]],"-",-1)="SPONT"</f>
        <v>0</v>
      </c>
      <c r="M1731" t="str">
        <f>_xlfn.TEXTAFTER(b2b3[[#This Row],[rxn]],"-",-1)</f>
        <v>rt2815_c</v>
      </c>
      <c r="N1731">
        <f>_xlfn.XLOOKUP("'PRO-"&amp;b2b3[[#This Row],[enz]]&amp;"'",'[1]Sheet2 (2)'!$A:$A,'[1]Sheet2 (2)'!$B:$B,"")</f>
        <v>1</v>
      </c>
      <c r="O1731">
        <f>IFERROR(_xlfn.XLOOKUP(b2b3[[#This Row],[Column2]],Table17[[#This Row],[rxn-no-enz]],Table17[[#This Row],[flux]],0),0)</f>
        <v>1.2239459884E-8</v>
      </c>
      <c r="P1731" t="str">
        <f>_xlfn.TEXTBEFORE(b2b3[[#This Row],[rxn]],"-",-1,,,"")</f>
        <v>PROSYN</v>
      </c>
    </row>
    <row r="1732" spans="1:16" ht="17" x14ac:dyDescent="0.25">
      <c r="A1732" s="1" t="s">
        <v>12167</v>
      </c>
      <c r="B1732" s="1" t="s">
        <v>2778</v>
      </c>
      <c r="C1732" s="1">
        <v>5.0235723000000002E-8</v>
      </c>
      <c r="D1732" s="1">
        <f>mfs[[#This Row],[flux]]/1000</f>
        <v>5.0235722999999999E-11</v>
      </c>
      <c r="F1732" t="s">
        <v>11700</v>
      </c>
      <c r="G1732" t="s">
        <v>2778</v>
      </c>
      <c r="H1732" s="3">
        <v>1.15538283573659E-12</v>
      </c>
      <c r="I1732">
        <f>_xlfn.XLOOKUP(b2b3[[#This Row],[rxn]],mfs[rxn],mfs[flux_scaled],0)</f>
        <v>1.1553828E-11</v>
      </c>
      <c r="J1732">
        <f>(b2b3[[#This Row],[flux]]-b2b3[[#This Row],[flux in mfs]])/b2b3[[#This Row],[flux]]</f>
        <v>-8.9999996906948159</v>
      </c>
      <c r="K1732">
        <f>ABS(b2b3[[#This Row],[(mfs - b2+b3) / mfs]])</f>
        <v>8.9999996906948159</v>
      </c>
      <c r="L1732" t="b">
        <f>_xlfn.TEXTAFTER(b2b3[[#This Row],[rxn]],"-",-1)="SPONT"</f>
        <v>0</v>
      </c>
      <c r="M1732" t="str">
        <f>_xlfn.TEXTAFTER(b2b3[[#This Row],[rxn]],"-",-1)</f>
        <v>rt2833</v>
      </c>
      <c r="N1732">
        <f>_xlfn.XLOOKUP("'PRO-"&amp;b2b3[[#This Row],[enz]]&amp;"'",'[1]Sheet2 (2)'!$A:$A,'[1]Sheet2 (2)'!$B:$B,"")</f>
        <v>1</v>
      </c>
      <c r="O1732">
        <f>IFERROR(_xlfn.XLOOKUP(b2b3[[#This Row],[Column2]],Table17[[#This Row],[rxn-no-enz]],Table17[[#This Row],[flux]],0),0)</f>
        <v>5.9445097522259996E-6</v>
      </c>
      <c r="P1732" t="str">
        <f>_xlfn.TEXTBEFORE(b2b3[[#This Row],[rxn]],"-",-1,,,"")</f>
        <v>PROSYN</v>
      </c>
    </row>
    <row r="1733" spans="1:16" ht="17" x14ac:dyDescent="0.25">
      <c r="A1733" s="1" t="s">
        <v>12168</v>
      </c>
      <c r="B1733" s="1" t="s">
        <v>2778</v>
      </c>
      <c r="C1733" s="1">
        <v>1.23368381E-7</v>
      </c>
      <c r="D1733" s="1">
        <f>mfs[[#This Row],[flux]]/1000</f>
        <v>1.23368381E-10</v>
      </c>
      <c r="F1733" t="s">
        <v>4351</v>
      </c>
      <c r="G1733" t="s">
        <v>2778</v>
      </c>
      <c r="H1733" s="3">
        <v>5.2148888623233097E-13</v>
      </c>
      <c r="I1733">
        <f>_xlfn.XLOOKUP(b2b3[[#This Row],[rxn]],mfs[rxn],mfs[flux_scaled],0)</f>
        <v>5.2148890000000004E-12</v>
      </c>
      <c r="J1733">
        <f>(b2b3[[#This Row],[flux]]-b2b3[[#This Row],[flux in mfs]])/b2b3[[#This Row],[flux]]</f>
        <v>-9.0000002640069514</v>
      </c>
      <c r="K1733">
        <f>ABS(b2b3[[#This Row],[(mfs - b2+b3) / mfs]])</f>
        <v>9.0000002640069514</v>
      </c>
      <c r="L1733" t="b">
        <f>_xlfn.TEXTAFTER(b2b3[[#This Row],[rxn]],"-",-1)="SPONT"</f>
        <v>0</v>
      </c>
      <c r="M1733" t="str">
        <f>_xlfn.TEXTAFTER(b2b3[[#This Row],[rxn]],"-",-1)</f>
        <v>rt2834</v>
      </c>
      <c r="N1733">
        <f>_xlfn.XLOOKUP("'PRO-"&amp;b2b3[[#This Row],[enz]]&amp;"'",'[1]Sheet2 (2)'!$A:$A,'[1]Sheet2 (2)'!$B:$B,"")</f>
        <v>1</v>
      </c>
      <c r="O1733">
        <f>IFERROR(_xlfn.XLOOKUP(b2b3[[#This Row],[Column2]],Table17[[#This Row],[rxn-no-enz]],Table17[[#This Row],[flux]],0),0)</f>
        <v>3.20083109E-10</v>
      </c>
      <c r="P1733" t="str">
        <f>_xlfn.TEXTBEFORE(b2b3[[#This Row],[rxn]],"-",-1,,,"")</f>
        <v>PROSYN</v>
      </c>
    </row>
    <row r="1734" spans="1:16" ht="17" x14ac:dyDescent="0.25">
      <c r="A1734" s="1" t="s">
        <v>12169</v>
      </c>
      <c r="B1734" s="1" t="s">
        <v>2778</v>
      </c>
      <c r="C1734" s="1">
        <v>1.7130791900000001E-7</v>
      </c>
      <c r="D1734" s="1">
        <f>mfs[[#This Row],[flux]]/1000</f>
        <v>1.7130791900000002E-10</v>
      </c>
      <c r="F1734" t="s">
        <v>11701</v>
      </c>
      <c r="G1734" t="s">
        <v>2778</v>
      </c>
      <c r="H1734" s="3">
        <v>1.12851327547658E-11</v>
      </c>
      <c r="I1734">
        <f>_xlfn.XLOOKUP(b2b3[[#This Row],[rxn]],mfs[rxn],mfs[flux_scaled],0)</f>
        <v>1.1285132799999999E-10</v>
      </c>
      <c r="J1734">
        <f>(b2b3[[#This Row],[flux]]-b2b3[[#This Row],[flux in mfs]])/b2b3[[#This Row],[flux]]</f>
        <v>-9.0000000400830018</v>
      </c>
      <c r="K1734">
        <f>ABS(b2b3[[#This Row],[(mfs - b2+b3) / mfs]])</f>
        <v>9.0000000400830018</v>
      </c>
      <c r="L1734" t="b">
        <f>_xlfn.TEXTAFTER(b2b3[[#This Row],[rxn]],"-",-1)="SPONT"</f>
        <v>0</v>
      </c>
      <c r="M1734" t="str">
        <f>_xlfn.TEXTAFTER(b2b3[[#This Row],[rxn]],"-",-1)</f>
        <v>rt2835</v>
      </c>
      <c r="N1734">
        <f>_xlfn.XLOOKUP("'PRO-"&amp;b2b3[[#This Row],[enz]]&amp;"'",'[1]Sheet2 (2)'!$A:$A,'[1]Sheet2 (2)'!$B:$B,"")</f>
        <v>1</v>
      </c>
      <c r="O1734">
        <f>IFERROR(_xlfn.XLOOKUP(b2b3[[#This Row],[Column2]],Table17[[#This Row],[rxn-no-enz]],Table17[[#This Row],[flux]],0),0)</f>
        <v>5.9445097522259996E-6</v>
      </c>
      <c r="P1734" t="str">
        <f>_xlfn.TEXTBEFORE(b2b3[[#This Row],[rxn]],"-",-1,,,"")</f>
        <v>PROSYN</v>
      </c>
    </row>
    <row r="1735" spans="1:16" ht="17" x14ac:dyDescent="0.25">
      <c r="A1735" s="1" t="s">
        <v>12170</v>
      </c>
      <c r="B1735" s="1" t="s">
        <v>2778</v>
      </c>
      <c r="C1735" s="1">
        <v>3.5611724029999998E-6</v>
      </c>
      <c r="D1735" s="1">
        <f>mfs[[#This Row],[flux]]/1000</f>
        <v>3.561172403E-9</v>
      </c>
      <c r="F1735" t="s">
        <v>11702</v>
      </c>
      <c r="G1735" t="s">
        <v>2778</v>
      </c>
      <c r="H1735" s="3">
        <v>6.1925944647498704E-12</v>
      </c>
      <c r="I1735">
        <f>_xlfn.XLOOKUP(b2b3[[#This Row],[rxn]],mfs[rxn],mfs[flux_scaled],0)</f>
        <v>6.1925944999999992E-11</v>
      </c>
      <c r="J1735">
        <f>(b2b3[[#This Row],[flux]]-b2b3[[#This Row],[flux in mfs]])/b2b3[[#This Row],[flux]]</f>
        <v>-9.0000000569230387</v>
      </c>
      <c r="K1735">
        <f>ABS(b2b3[[#This Row],[(mfs - b2+b3) / mfs]])</f>
        <v>9.0000000569230387</v>
      </c>
      <c r="L1735" t="b">
        <f>_xlfn.TEXTAFTER(b2b3[[#This Row],[rxn]],"-",-1)="SPONT"</f>
        <v>0</v>
      </c>
      <c r="M1735" t="str">
        <f>_xlfn.TEXTAFTER(b2b3[[#This Row],[rxn]],"-",-1)</f>
        <v>rt2839</v>
      </c>
      <c r="N1735">
        <f>_xlfn.XLOOKUP("'PRO-"&amp;b2b3[[#This Row],[enz]]&amp;"'",'[1]Sheet2 (2)'!$A:$A,'[1]Sheet2 (2)'!$B:$B,"")</f>
        <v>1</v>
      </c>
      <c r="O1735">
        <f>IFERROR(_xlfn.XLOOKUP(b2b3[[#This Row],[Column2]],Table17[[#This Row],[rxn-no-enz]],Table17[[#This Row],[flux]],0),0)</f>
        <v>5.9445097522259996E-6</v>
      </c>
      <c r="P1735" t="str">
        <f>_xlfn.TEXTBEFORE(b2b3[[#This Row],[rxn]],"-",-1,,,"")</f>
        <v>PROSYN</v>
      </c>
    </row>
    <row r="1736" spans="1:16" ht="17" x14ac:dyDescent="0.25">
      <c r="A1736" s="1" t="s">
        <v>12171</v>
      </c>
      <c r="B1736" s="1" t="s">
        <v>2778</v>
      </c>
      <c r="C1736" s="1">
        <v>1.9271184E-8</v>
      </c>
      <c r="D1736" s="1">
        <f>mfs[[#This Row],[flux]]/1000</f>
        <v>1.9271184E-11</v>
      </c>
      <c r="F1736" t="s">
        <v>4352</v>
      </c>
      <c r="G1736" t="s">
        <v>2778</v>
      </c>
      <c r="H1736" s="3">
        <v>2.24333452169393E-12</v>
      </c>
      <c r="I1736">
        <f>_xlfn.XLOOKUP(b2b3[[#This Row],[rxn]],mfs[rxn],mfs[flux_scaled],0)</f>
        <v>2.2433344999999999E-11</v>
      </c>
      <c r="J1736">
        <f>(b2b3[[#This Row],[flux]]-b2b3[[#This Row],[flux in mfs]])/b2b3[[#This Row],[flux]]</f>
        <v>-8.9999999032960538</v>
      </c>
      <c r="K1736">
        <f>ABS(b2b3[[#This Row],[(mfs - b2+b3) / mfs]])</f>
        <v>8.9999999032960538</v>
      </c>
      <c r="L1736" t="b">
        <f>_xlfn.TEXTAFTER(b2b3[[#This Row],[rxn]],"-",-1)="SPONT"</f>
        <v>0</v>
      </c>
      <c r="M1736" t="str">
        <f>_xlfn.TEXTAFTER(b2b3[[#This Row],[rxn]],"-",-1)</f>
        <v>rt2849</v>
      </c>
      <c r="N1736">
        <f>_xlfn.XLOOKUP("'PRO-"&amp;b2b3[[#This Row],[enz]]&amp;"'",'[1]Sheet2 (2)'!$A:$A,'[1]Sheet2 (2)'!$B:$B,"")</f>
        <v>1</v>
      </c>
      <c r="O1736">
        <f>IFERROR(_xlfn.XLOOKUP(b2b3[[#This Row],[Column2]],Table17[[#This Row],[rxn-no-enz]],Table17[[#This Row],[flux]],0),0)</f>
        <v>5.9445097522259996E-6</v>
      </c>
      <c r="P1736" t="str">
        <f>_xlfn.TEXTBEFORE(b2b3[[#This Row],[rxn]],"-",-1,,,"")</f>
        <v>PROSYN</v>
      </c>
    </row>
    <row r="1737" spans="1:16" ht="17" x14ac:dyDescent="0.25">
      <c r="A1737" s="1" t="s">
        <v>12172</v>
      </c>
      <c r="B1737" s="1" t="s">
        <v>2778</v>
      </c>
      <c r="C1737" s="1">
        <v>3.3434763000000002E-8</v>
      </c>
      <c r="D1737" s="1">
        <f>mfs[[#This Row],[flux]]/1000</f>
        <v>3.3434763000000004E-11</v>
      </c>
      <c r="F1737" t="s">
        <v>11703</v>
      </c>
      <c r="G1737" t="s">
        <v>2778</v>
      </c>
      <c r="H1737" s="3">
        <v>6.4787749412939704E-12</v>
      </c>
      <c r="I1737">
        <f>_xlfn.XLOOKUP(b2b3[[#This Row],[rxn]],mfs[rxn],mfs[flux_scaled],0)</f>
        <v>6.4787749000000003E-11</v>
      </c>
      <c r="J1737">
        <f>(b2b3[[#This Row],[flux]]-b2b3[[#This Row],[flux in mfs]])/b2b3[[#This Row],[flux]]</f>
        <v>-8.9999999362626877</v>
      </c>
      <c r="K1737">
        <f>ABS(b2b3[[#This Row],[(mfs - b2+b3) / mfs]])</f>
        <v>8.9999999362626877</v>
      </c>
      <c r="L1737" t="b">
        <f>_xlfn.TEXTAFTER(b2b3[[#This Row],[rxn]],"-",-1)="SPONT"</f>
        <v>0</v>
      </c>
      <c r="M1737" t="str">
        <f>_xlfn.TEXTAFTER(b2b3[[#This Row],[rxn]],"-",-1)</f>
        <v>rt2880</v>
      </c>
      <c r="N1737">
        <f>_xlfn.XLOOKUP("'PRO-"&amp;b2b3[[#This Row],[enz]]&amp;"'",'[1]Sheet2 (2)'!$A:$A,'[1]Sheet2 (2)'!$B:$B,"")</f>
        <v>1</v>
      </c>
      <c r="O1737">
        <f>IFERROR(_xlfn.XLOOKUP(b2b3[[#This Row],[Column2]],Table17[[#This Row],[rxn-no-enz]],Table17[[#This Row],[flux]],0),0)</f>
        <v>5.9445097522259996E-6</v>
      </c>
      <c r="P1737" t="str">
        <f>_xlfn.TEXTBEFORE(b2b3[[#This Row],[rxn]],"-",-1,,,"")</f>
        <v>PROSYN</v>
      </c>
    </row>
    <row r="1738" spans="1:16" ht="17" x14ac:dyDescent="0.25">
      <c r="A1738" s="1" t="s">
        <v>12173</v>
      </c>
      <c r="B1738" s="1" t="s">
        <v>2778</v>
      </c>
      <c r="C1738" s="1">
        <v>1.5211850000000001E-9</v>
      </c>
      <c r="D1738" s="1">
        <f>mfs[[#This Row],[flux]]/1000</f>
        <v>1.521185E-12</v>
      </c>
      <c r="F1738" t="s">
        <v>11704</v>
      </c>
      <c r="G1738" t="s">
        <v>2778</v>
      </c>
      <c r="H1738" s="3">
        <v>2.56687919936058E-13</v>
      </c>
      <c r="I1738">
        <f>_xlfn.XLOOKUP(b2b3[[#This Row],[rxn]],mfs[rxn],mfs[flux_scaled],0)</f>
        <v>2.5668789999999999E-12</v>
      </c>
      <c r="J1738">
        <f>(b2b3[[#This Row],[flux]]-b2b3[[#This Row],[flux in mfs]])/b2b3[[#This Row],[flux]]</f>
        <v>-8.999999223334779</v>
      </c>
      <c r="K1738">
        <f>ABS(b2b3[[#This Row],[(mfs - b2+b3) / mfs]])</f>
        <v>8.999999223334779</v>
      </c>
      <c r="L1738" t="b">
        <f>_xlfn.TEXTAFTER(b2b3[[#This Row],[rxn]],"-",-1)="SPONT"</f>
        <v>0</v>
      </c>
      <c r="M1738" t="str">
        <f>_xlfn.TEXTAFTER(b2b3[[#This Row],[rxn]],"-",-1)</f>
        <v>rt2898</v>
      </c>
      <c r="N1738">
        <f>_xlfn.XLOOKUP("'PRO-"&amp;b2b3[[#This Row],[enz]]&amp;"'",'[1]Sheet2 (2)'!$A:$A,'[1]Sheet2 (2)'!$B:$B,"")</f>
        <v>1</v>
      </c>
      <c r="O1738">
        <f>IFERROR(_xlfn.XLOOKUP(b2b3[[#This Row],[Column2]],Table17[[#This Row],[rxn-no-enz]],Table17[[#This Row],[flux]],0),0)</f>
        <v>5.9445097522259996E-6</v>
      </c>
      <c r="P1738" t="str">
        <f>_xlfn.TEXTBEFORE(b2b3[[#This Row],[rxn]],"-",-1,,,"")</f>
        <v>PROSYN</v>
      </c>
    </row>
    <row r="1739" spans="1:16" ht="17" x14ac:dyDescent="0.25">
      <c r="A1739" s="1" t="s">
        <v>12174</v>
      </c>
      <c r="B1739" s="1" t="s">
        <v>2778</v>
      </c>
      <c r="C1739" s="1">
        <v>9.7362490000000003E-9</v>
      </c>
      <c r="D1739" s="1">
        <f>mfs[[#This Row],[flux]]/1000</f>
        <v>9.7362489999999997E-12</v>
      </c>
      <c r="F1739" t="s">
        <v>11705</v>
      </c>
      <c r="G1739" t="s">
        <v>2778</v>
      </c>
      <c r="H1739" s="3">
        <v>2.67592642397655E-13</v>
      </c>
      <c r="I1739">
        <f>_xlfn.XLOOKUP(b2b3[[#This Row],[rxn]],mfs[rxn],mfs[flux_scaled],0)</f>
        <v>2.675926E-12</v>
      </c>
      <c r="J1739">
        <f>(b2b3[[#This Row],[flux]]-b2b3[[#This Row],[flux in mfs]])/b2b3[[#This Row],[flux]]</f>
        <v>-8.9999984155896584</v>
      </c>
      <c r="K1739">
        <f>ABS(b2b3[[#This Row],[(mfs - b2+b3) / mfs]])</f>
        <v>8.9999984155896584</v>
      </c>
      <c r="L1739" t="b">
        <f>_xlfn.TEXTAFTER(b2b3[[#This Row],[rxn]],"-",-1)="SPONT"</f>
        <v>0</v>
      </c>
      <c r="M1739" t="str">
        <f>_xlfn.TEXTAFTER(b2b3[[#This Row],[rxn]],"-",-1)</f>
        <v>rt2901</v>
      </c>
      <c r="N1739">
        <f>_xlfn.XLOOKUP("'PRO-"&amp;b2b3[[#This Row],[enz]]&amp;"'",'[1]Sheet2 (2)'!$A:$A,'[1]Sheet2 (2)'!$B:$B,"")</f>
        <v>1</v>
      </c>
      <c r="O1739">
        <f>IFERROR(_xlfn.XLOOKUP(b2b3[[#This Row],[Column2]],Table17[[#This Row],[rxn-no-enz]],Table17[[#This Row],[flux]],0),0)</f>
        <v>5.4595837309999999E-9</v>
      </c>
      <c r="P1739" t="str">
        <f>_xlfn.TEXTBEFORE(b2b3[[#This Row],[rxn]],"-",-1,,,"")</f>
        <v>PROSYN</v>
      </c>
    </row>
    <row r="1740" spans="1:16" ht="17" x14ac:dyDescent="0.25">
      <c r="A1740" s="1" t="s">
        <v>12175</v>
      </c>
      <c r="B1740" s="1" t="s">
        <v>2778</v>
      </c>
      <c r="C1740" s="1">
        <v>3.8784520940000003E-6</v>
      </c>
      <c r="D1740" s="1">
        <f>mfs[[#This Row],[flux]]/1000</f>
        <v>3.8784520940000002E-9</v>
      </c>
      <c r="F1740" t="s">
        <v>11706</v>
      </c>
      <c r="G1740" t="s">
        <v>2778</v>
      </c>
      <c r="H1740" s="3">
        <v>1.59399032079968E-12</v>
      </c>
      <c r="I1740">
        <f>_xlfn.XLOOKUP(b2b3[[#This Row],[rxn]],mfs[rxn],mfs[flux_scaled],0)</f>
        <v>1.5939903000000001E-11</v>
      </c>
      <c r="J1740">
        <f>(b2b3[[#This Row],[flux]]-b2b3[[#This Row],[flux in mfs]])/b2b3[[#This Row],[flux]]</f>
        <v>-8.9999998695118801</v>
      </c>
      <c r="K1740">
        <f>ABS(b2b3[[#This Row],[(mfs - b2+b3) / mfs]])</f>
        <v>8.9999998695118801</v>
      </c>
      <c r="L1740" t="b">
        <f>_xlfn.TEXTAFTER(b2b3[[#This Row],[rxn]],"-",-1)="SPONT"</f>
        <v>0</v>
      </c>
      <c r="M1740" t="str">
        <f>_xlfn.TEXTAFTER(b2b3[[#This Row],[rxn]],"-",-1)</f>
        <v>rt2904</v>
      </c>
      <c r="N1740">
        <f>_xlfn.XLOOKUP("'PRO-"&amp;b2b3[[#This Row],[enz]]&amp;"'",'[1]Sheet2 (2)'!$A:$A,'[1]Sheet2 (2)'!$B:$B,"")</f>
        <v>1</v>
      </c>
      <c r="O1740">
        <f>IFERROR(_xlfn.XLOOKUP(b2b3[[#This Row],[Column2]],Table17[[#This Row],[rxn-no-enz]],Table17[[#This Row],[flux]],0),0)</f>
        <v>5.9445097522259996E-6</v>
      </c>
      <c r="P1740" t="str">
        <f>_xlfn.TEXTBEFORE(b2b3[[#This Row],[rxn]],"-",-1,,,"")</f>
        <v>PROSYN</v>
      </c>
    </row>
    <row r="1741" spans="1:16" ht="17" x14ac:dyDescent="0.25">
      <c r="A1741" s="1" t="s">
        <v>12176</v>
      </c>
      <c r="B1741" s="1" t="s">
        <v>2778</v>
      </c>
      <c r="C1741" s="1">
        <v>1.2921475E-8</v>
      </c>
      <c r="D1741" s="1">
        <f>mfs[[#This Row],[flux]]/1000</f>
        <v>1.2921474999999999E-11</v>
      </c>
      <c r="F1741" t="s">
        <v>4353</v>
      </c>
      <c r="G1741" t="s">
        <v>2778</v>
      </c>
      <c r="H1741" s="3">
        <v>4.5761074390442198E-11</v>
      </c>
      <c r="I1741">
        <f>_xlfn.XLOOKUP(b2b3[[#This Row],[rxn]],mfs[rxn],mfs[flux_scaled],0)</f>
        <v>0</v>
      </c>
      <c r="J1741">
        <f>(b2b3[[#This Row],[flux]]-b2b3[[#This Row],[flux in mfs]])/b2b3[[#This Row],[flux]]</f>
        <v>1</v>
      </c>
      <c r="K1741">
        <f>ABS(b2b3[[#This Row],[(mfs - b2+b3) / mfs]])</f>
        <v>1</v>
      </c>
      <c r="L1741" t="b">
        <f>_xlfn.TEXTAFTER(b2b3[[#This Row],[rxn]],"-",-1)="SPONT"</f>
        <v>0</v>
      </c>
      <c r="M1741" t="str">
        <f>_xlfn.TEXTAFTER(b2b3[[#This Row],[rxn]],"-",-1)</f>
        <v>rt2922_n</v>
      </c>
      <c r="N1741">
        <f>_xlfn.XLOOKUP("'PRO-"&amp;b2b3[[#This Row],[enz]]&amp;"'",'[1]Sheet2 (2)'!$A:$A,'[1]Sheet2 (2)'!$B:$B,"")</f>
        <v>1</v>
      </c>
      <c r="O1741">
        <f>IFERROR(_xlfn.XLOOKUP(b2b3[[#This Row],[Column2]],Table17[[#This Row],[rxn-no-enz]],Table17[[#This Row],[flux]],0),0)</f>
        <v>5.9445097522259996E-6</v>
      </c>
      <c r="P1741" t="str">
        <f>_xlfn.TEXTBEFORE(b2b3[[#This Row],[rxn]],"-",-1,,,"")</f>
        <v>PROSYN</v>
      </c>
    </row>
    <row r="1742" spans="1:16" ht="17" x14ac:dyDescent="0.25">
      <c r="A1742" s="1" t="s">
        <v>12177</v>
      </c>
      <c r="B1742" s="1" t="s">
        <v>2778</v>
      </c>
      <c r="C1742" s="1">
        <v>6.7031851000000003E-8</v>
      </c>
      <c r="D1742" s="1">
        <f>mfs[[#This Row],[flux]]/1000</f>
        <v>6.7031851000000002E-11</v>
      </c>
      <c r="F1742" t="s">
        <v>4354</v>
      </c>
      <c r="G1742" t="s">
        <v>2778</v>
      </c>
      <c r="H1742" s="3">
        <v>1.94292506765542E-10</v>
      </c>
      <c r="I1742">
        <f>_xlfn.XLOOKUP(b2b3[[#This Row],[rxn]],mfs[rxn],mfs[flux_scaled],0)</f>
        <v>1.9429250679999999E-9</v>
      </c>
      <c r="J1742">
        <f>(b2b3[[#This Row],[flux]]-b2b3[[#This Row],[flux in mfs]])/b2b3[[#This Row],[flux]]</f>
        <v>-9.0000000017735111</v>
      </c>
      <c r="K1742">
        <f>ABS(b2b3[[#This Row],[(mfs - b2+b3) / mfs]])</f>
        <v>9.0000000017735111</v>
      </c>
      <c r="L1742" t="b">
        <f>_xlfn.TEXTAFTER(b2b3[[#This Row],[rxn]],"-",-1)="SPONT"</f>
        <v>0</v>
      </c>
      <c r="M1742" t="str">
        <f>_xlfn.TEXTAFTER(b2b3[[#This Row],[rxn]],"-",-1)</f>
        <v>rt2949</v>
      </c>
      <c r="N1742">
        <f>_xlfn.XLOOKUP("'PRO-"&amp;b2b3[[#This Row],[enz]]&amp;"'",'[1]Sheet2 (2)'!$A:$A,'[1]Sheet2 (2)'!$B:$B,"")</f>
        <v>4</v>
      </c>
      <c r="O1742">
        <f>IFERROR(_xlfn.XLOOKUP(b2b3[[#This Row],[Column2]],Table17[[#This Row],[rxn-no-enz]],Table17[[#This Row],[flux]],0),0)</f>
        <v>5.9445097522259996E-6</v>
      </c>
      <c r="P1742" t="str">
        <f>_xlfn.TEXTBEFORE(b2b3[[#This Row],[rxn]],"-",-1,,,"")</f>
        <v>PROSYN</v>
      </c>
    </row>
    <row r="1743" spans="1:16" ht="17" x14ac:dyDescent="0.25">
      <c r="A1743" s="1" t="s">
        <v>12178</v>
      </c>
      <c r="B1743" s="1" t="s">
        <v>2778</v>
      </c>
      <c r="C1743" s="1">
        <v>3.0564576799999999E-7</v>
      </c>
      <c r="D1743" s="1">
        <f>mfs[[#This Row],[flux]]/1000</f>
        <v>3.0564576800000001E-10</v>
      </c>
      <c r="F1743" t="s">
        <v>11708</v>
      </c>
      <c r="G1743" t="s">
        <v>2778</v>
      </c>
      <c r="H1743" s="3">
        <v>4.6615715914368902E-10</v>
      </c>
      <c r="I1743">
        <f>_xlfn.XLOOKUP(b2b3[[#This Row],[rxn]],mfs[rxn],mfs[flux_scaled],0)</f>
        <v>4.6615715910000001E-9</v>
      </c>
      <c r="J1743">
        <f>(b2b3[[#This Row],[flux]]-b2b3[[#This Row],[flux in mfs]])/b2b3[[#This Row],[flux]]</f>
        <v>-8.9999999990627835</v>
      </c>
      <c r="K1743">
        <f>ABS(b2b3[[#This Row],[(mfs - b2+b3) / mfs]])</f>
        <v>8.9999999990627835</v>
      </c>
      <c r="L1743" t="b">
        <f>_xlfn.TEXTAFTER(b2b3[[#This Row],[rxn]],"-",-1)="SPONT"</f>
        <v>0</v>
      </c>
      <c r="M1743" t="str">
        <f>_xlfn.TEXTAFTER(b2b3[[#This Row],[rxn]],"-",-1)</f>
        <v>rt2960</v>
      </c>
      <c r="N1743">
        <f>_xlfn.XLOOKUP("'PRO-"&amp;b2b3[[#This Row],[enz]]&amp;"'",'[1]Sheet2 (2)'!$A:$A,'[1]Sheet2 (2)'!$B:$B,"")</f>
        <v>2</v>
      </c>
      <c r="O1743">
        <f>IFERROR(_xlfn.XLOOKUP(b2b3[[#This Row],[Column2]],Table17[[#This Row],[rxn-no-enz]],Table17[[#This Row],[flux]],0),0)</f>
        <v>5.9445097522259996E-6</v>
      </c>
      <c r="P1743" t="str">
        <f>_xlfn.TEXTBEFORE(b2b3[[#This Row],[rxn]],"-",-1,,,"")</f>
        <v>PROSYN</v>
      </c>
    </row>
    <row r="1744" spans="1:16" ht="17" x14ac:dyDescent="0.25">
      <c r="A1744" s="1" t="s">
        <v>12179</v>
      </c>
      <c r="B1744" s="1" t="s">
        <v>2778</v>
      </c>
      <c r="C1744" s="1">
        <v>1.0836831E-8</v>
      </c>
      <c r="D1744" s="1">
        <f>mfs[[#This Row],[flux]]/1000</f>
        <v>1.0836831000000001E-11</v>
      </c>
      <c r="F1744" t="s">
        <v>4355</v>
      </c>
      <c r="G1744" t="s">
        <v>2778</v>
      </c>
      <c r="H1744" s="3">
        <v>1.7108571532309999E-10</v>
      </c>
      <c r="I1744">
        <f>_xlfn.XLOOKUP(b2b3[[#This Row],[rxn]],mfs[rxn],mfs[flux_scaled],0)</f>
        <v>1.710857153E-9</v>
      </c>
      <c r="J1744">
        <f>(b2b3[[#This Row],[flux]]-b2b3[[#This Row],[flux in mfs]])/b2b3[[#This Row],[flux]]</f>
        <v>-8.9999999986498</v>
      </c>
      <c r="K1744">
        <f>ABS(b2b3[[#This Row],[(mfs - b2+b3) / mfs]])</f>
        <v>8.9999999986498</v>
      </c>
      <c r="L1744" t="b">
        <f>_xlfn.TEXTAFTER(b2b3[[#This Row],[rxn]],"-",-1)="SPONT"</f>
        <v>0</v>
      </c>
      <c r="M1744" t="str">
        <f>_xlfn.TEXTAFTER(b2b3[[#This Row],[rxn]],"-",-1)</f>
        <v>rt2963</v>
      </c>
      <c r="N1744">
        <f>_xlfn.XLOOKUP("'PRO-"&amp;b2b3[[#This Row],[enz]]&amp;"'",'[1]Sheet2 (2)'!$A:$A,'[1]Sheet2 (2)'!$B:$B,"")</f>
        <v>2</v>
      </c>
      <c r="O1744">
        <f>IFERROR(_xlfn.XLOOKUP(b2b3[[#This Row],[Column2]],Table17[[#This Row],[rxn-no-enz]],Table17[[#This Row],[flux]],0),0)</f>
        <v>5.9445097522259996E-6</v>
      </c>
      <c r="P1744" t="str">
        <f>_xlfn.TEXTBEFORE(b2b3[[#This Row],[rxn]],"-",-1,,,"")</f>
        <v>PROSYN</v>
      </c>
    </row>
    <row r="1745" spans="1:16" ht="17" x14ac:dyDescent="0.25">
      <c r="A1745" s="1" t="s">
        <v>12180</v>
      </c>
      <c r="B1745" s="1" t="s">
        <v>2778</v>
      </c>
      <c r="C1745" s="1">
        <v>4.1874000999999999E-8</v>
      </c>
      <c r="D1745" s="1">
        <f>mfs[[#This Row],[flux]]/1000</f>
        <v>4.1874000999999996E-11</v>
      </c>
      <c r="F1745" t="s">
        <v>4356</v>
      </c>
      <c r="G1745" t="s">
        <v>2778</v>
      </c>
      <c r="H1745" s="3">
        <v>5.9804983748645703E-12</v>
      </c>
      <c r="I1745">
        <f>_xlfn.XLOOKUP(b2b3[[#This Row],[rxn]],mfs[rxn],mfs[flux_scaled],0)</f>
        <v>5.9804983999999998E-11</v>
      </c>
      <c r="J1745">
        <f>(b2b3[[#This Row],[flux]]-b2b3[[#This Row],[flux in mfs]])/b2b3[[#This Row],[flux]]</f>
        <v>-9.0000000420289883</v>
      </c>
      <c r="K1745">
        <f>ABS(b2b3[[#This Row],[(mfs - b2+b3) / mfs]])</f>
        <v>9.0000000420289883</v>
      </c>
      <c r="L1745" t="b">
        <f>_xlfn.TEXTAFTER(b2b3[[#This Row],[rxn]],"-",-1)="SPONT"</f>
        <v>0</v>
      </c>
      <c r="M1745" t="str">
        <f>_xlfn.TEXTAFTER(b2b3[[#This Row],[rxn]],"-",-1)</f>
        <v>rt2964</v>
      </c>
      <c r="N1745">
        <f>_xlfn.XLOOKUP("'PRO-"&amp;b2b3[[#This Row],[enz]]&amp;"'",'[1]Sheet2 (2)'!$A:$A,'[1]Sheet2 (2)'!$B:$B,"")</f>
        <v>1</v>
      </c>
      <c r="O1745">
        <f>IFERROR(_xlfn.XLOOKUP(b2b3[[#This Row],[Column2]],Table17[[#This Row],[rxn-no-enz]],Table17[[#This Row],[flux]],0),0)</f>
        <v>5.9445097522259996E-6</v>
      </c>
      <c r="P1745" t="str">
        <f>_xlfn.TEXTBEFORE(b2b3[[#This Row],[rxn]],"-",-1,,,"")</f>
        <v>PROSYN</v>
      </c>
    </row>
    <row r="1746" spans="1:16" ht="17" x14ac:dyDescent="0.25">
      <c r="A1746" s="1" t="s">
        <v>12181</v>
      </c>
      <c r="B1746" s="1" t="s">
        <v>2778</v>
      </c>
      <c r="C1746" s="1">
        <v>3.2349551649999998E-6</v>
      </c>
      <c r="D1746" s="1">
        <f>mfs[[#This Row],[flux]]/1000</f>
        <v>3.234955165E-9</v>
      </c>
      <c r="F1746" t="s">
        <v>4357</v>
      </c>
      <c r="G1746" t="s">
        <v>2778</v>
      </c>
      <c r="H1746" s="3">
        <v>1.1617516865576301E-13</v>
      </c>
      <c r="I1746">
        <f>_xlfn.XLOOKUP(b2b3[[#This Row],[rxn]],mfs[rxn],mfs[flux_scaled],0)</f>
        <v>1.1617520000000001E-12</v>
      </c>
      <c r="J1746">
        <f>(b2b3[[#This Row],[flux]]-b2b3[[#This Row],[flux in mfs]])/b2b3[[#This Row],[flux]]</f>
        <v>-9.0000026980151926</v>
      </c>
      <c r="K1746">
        <f>ABS(b2b3[[#This Row],[(mfs - b2+b3) / mfs]])</f>
        <v>9.0000026980151926</v>
      </c>
      <c r="L1746" t="b">
        <f>_xlfn.TEXTAFTER(b2b3[[#This Row],[rxn]],"-",-1)="SPONT"</f>
        <v>0</v>
      </c>
      <c r="M1746" t="str">
        <f>_xlfn.TEXTAFTER(b2b3[[#This Row],[rxn]],"-",-1)</f>
        <v>rt2975</v>
      </c>
      <c r="N1746">
        <f>_xlfn.XLOOKUP("'PRO-"&amp;b2b3[[#This Row],[enz]]&amp;"'",'[1]Sheet2 (2)'!$A:$A,'[1]Sheet2 (2)'!$B:$B,"")</f>
        <v>1</v>
      </c>
      <c r="O1746">
        <f>IFERROR(_xlfn.XLOOKUP(b2b3[[#This Row],[Column2]],Table17[[#This Row],[rxn-no-enz]],Table17[[#This Row],[flux]],0),0)</f>
        <v>5.9445097522259996E-6</v>
      </c>
      <c r="P1746" t="str">
        <f>_xlfn.TEXTBEFORE(b2b3[[#This Row],[rxn]],"-",-1,,,"")</f>
        <v>PROSYN</v>
      </c>
    </row>
    <row r="1747" spans="1:16" ht="17" x14ac:dyDescent="0.25">
      <c r="A1747" s="1" t="s">
        <v>13154</v>
      </c>
      <c r="B1747" s="1" t="s">
        <v>2778</v>
      </c>
      <c r="C1747" s="1">
        <v>9.1874750000000007E-9</v>
      </c>
      <c r="D1747" s="1">
        <f>mfs[[#This Row],[flux]]/1000</f>
        <v>9.1874750000000007E-12</v>
      </c>
      <c r="F1747" t="s">
        <v>11709</v>
      </c>
      <c r="G1747" t="s">
        <v>2778</v>
      </c>
      <c r="H1747" s="3">
        <v>5.7275655221064998E-13</v>
      </c>
      <c r="I1747">
        <f>_xlfn.XLOOKUP(b2b3[[#This Row],[rxn]],mfs[rxn],mfs[flux_scaled],0)</f>
        <v>5.7275659999999997E-12</v>
      </c>
      <c r="J1747">
        <f>(b2b3[[#This Row],[flux]]-b2b3[[#This Row],[flux in mfs]])/b2b3[[#This Row],[flux]]</f>
        <v>-9.0000008343745659</v>
      </c>
      <c r="K1747">
        <f>ABS(b2b3[[#This Row],[(mfs - b2+b3) / mfs]])</f>
        <v>9.0000008343745659</v>
      </c>
      <c r="L1747" t="b">
        <f>_xlfn.TEXTAFTER(b2b3[[#This Row],[rxn]],"-",-1)="SPONT"</f>
        <v>0</v>
      </c>
      <c r="M1747" t="str">
        <f>_xlfn.TEXTAFTER(b2b3[[#This Row],[rxn]],"-",-1)</f>
        <v>rt2983</v>
      </c>
      <c r="N1747">
        <f>_xlfn.XLOOKUP("'PRO-"&amp;b2b3[[#This Row],[enz]]&amp;"'",'[1]Sheet2 (2)'!$A:$A,'[1]Sheet2 (2)'!$B:$B,"")</f>
        <v>1</v>
      </c>
      <c r="O1747">
        <f>IFERROR(_xlfn.XLOOKUP(b2b3[[#This Row],[Column2]],Table17[[#This Row],[rxn-no-enz]],Table17[[#This Row],[flux]],0),0)</f>
        <v>5.344499571E-9</v>
      </c>
      <c r="P1747" t="str">
        <f>_xlfn.TEXTBEFORE(b2b3[[#This Row],[rxn]],"-",-1,,,"")</f>
        <v>PROSYN</v>
      </c>
    </row>
    <row r="1748" spans="1:16" ht="17" x14ac:dyDescent="0.25">
      <c r="A1748" s="1" t="s">
        <v>12183</v>
      </c>
      <c r="B1748" s="1" t="s">
        <v>2778</v>
      </c>
      <c r="C1748" s="1">
        <v>2.1453657899999999E-7</v>
      </c>
      <c r="D1748" s="1">
        <f>mfs[[#This Row],[flux]]/1000</f>
        <v>2.1453657899999999E-10</v>
      </c>
      <c r="F1748" t="s">
        <v>13334</v>
      </c>
      <c r="G1748" t="s">
        <v>2778</v>
      </c>
      <c r="H1748" s="3">
        <v>1.92941940155042E-13</v>
      </c>
      <c r="I1748">
        <f>_xlfn.XLOOKUP(b2b3[[#This Row],[rxn]],mfs[rxn],mfs[flux_scaled],0)</f>
        <v>0</v>
      </c>
      <c r="J1748">
        <f>(b2b3[[#This Row],[flux]]-b2b3[[#This Row],[flux in mfs]])/b2b3[[#This Row],[flux]]</f>
        <v>1</v>
      </c>
      <c r="K1748">
        <f>ABS(b2b3[[#This Row],[(mfs - b2+b3) / mfs]])</f>
        <v>1</v>
      </c>
      <c r="L1748" t="b">
        <f>_xlfn.TEXTAFTER(b2b3[[#This Row],[rxn]],"-",-1)="SPONT"</f>
        <v>0</v>
      </c>
      <c r="M1748" t="str">
        <f>_xlfn.TEXTAFTER(b2b3[[#This Row],[rxn]],"-",-1)</f>
        <v>rt2984</v>
      </c>
      <c r="N1748">
        <f>_xlfn.XLOOKUP("'PRO-"&amp;b2b3[[#This Row],[enz]]&amp;"'",'[1]Sheet2 (2)'!$A:$A,'[1]Sheet2 (2)'!$B:$B,"")</f>
        <v>2</v>
      </c>
      <c r="O1748">
        <f>IFERROR(_xlfn.XLOOKUP(b2b3[[#This Row],[Column2]],Table17[[#This Row],[rxn-no-enz]],Table17[[#This Row],[flux]],0),0)</f>
        <v>5.9445097522259996E-6</v>
      </c>
      <c r="P1748" t="str">
        <f>_xlfn.TEXTBEFORE(b2b3[[#This Row],[rxn]],"-",-1,,,"")</f>
        <v>PROSYN</v>
      </c>
    </row>
    <row r="1749" spans="1:16" ht="17" x14ac:dyDescent="0.25">
      <c r="A1749" s="1" t="s">
        <v>12184</v>
      </c>
      <c r="B1749" s="1" t="s">
        <v>2778</v>
      </c>
      <c r="C1749" s="1">
        <v>1.7589642699999999E-7</v>
      </c>
      <c r="D1749" s="1">
        <f>mfs[[#This Row],[flux]]/1000</f>
        <v>1.7589642699999999E-10</v>
      </c>
      <c r="F1749" t="s">
        <v>11710</v>
      </c>
      <c r="G1749" t="s">
        <v>2778</v>
      </c>
      <c r="H1749" s="3">
        <v>4.6172795592084798E-11</v>
      </c>
      <c r="I1749">
        <f>_xlfn.XLOOKUP(b2b3[[#This Row],[rxn]],mfs[rxn],mfs[flux_scaled],0)</f>
        <v>4.61727956E-10</v>
      </c>
      <c r="J1749">
        <f>(b2b3[[#This Row],[flux]]-b2b3[[#This Row],[flux in mfs]])/b2b3[[#This Row],[flux]]</f>
        <v>-9.0000000017142554</v>
      </c>
      <c r="K1749">
        <f>ABS(b2b3[[#This Row],[(mfs - b2+b3) / mfs]])</f>
        <v>9.0000000017142554</v>
      </c>
      <c r="L1749" t="b">
        <f>_xlfn.TEXTAFTER(b2b3[[#This Row],[rxn]],"-",-1)="SPONT"</f>
        <v>0</v>
      </c>
      <c r="M1749" t="str">
        <f>_xlfn.TEXTAFTER(b2b3[[#This Row],[rxn]],"-",-1)</f>
        <v>rt2994</v>
      </c>
      <c r="N1749">
        <f>_xlfn.XLOOKUP("'PRO-"&amp;b2b3[[#This Row],[enz]]&amp;"'",'[1]Sheet2 (2)'!$A:$A,'[1]Sheet2 (2)'!$B:$B,"")</f>
        <v>1</v>
      </c>
      <c r="O1749">
        <f>IFERROR(_xlfn.XLOOKUP(b2b3[[#This Row],[Column2]],Table17[[#This Row],[rxn-no-enz]],Table17[[#This Row],[flux]],0),0)</f>
        <v>5.9445097522259996E-6</v>
      </c>
      <c r="P1749" t="str">
        <f>_xlfn.TEXTBEFORE(b2b3[[#This Row],[rxn]],"-",-1,,,"")</f>
        <v>PROSYN</v>
      </c>
    </row>
    <row r="1750" spans="1:16" ht="17" x14ac:dyDescent="0.25">
      <c r="A1750" s="1" t="s">
        <v>12185</v>
      </c>
      <c r="B1750" s="1" t="s">
        <v>2778</v>
      </c>
      <c r="C1750" s="1">
        <v>3.6201070600000002E-7</v>
      </c>
      <c r="D1750" s="1">
        <f>mfs[[#This Row],[flux]]/1000</f>
        <v>3.6201070600000001E-10</v>
      </c>
      <c r="F1750" t="s">
        <v>11711</v>
      </c>
      <c r="G1750" t="s">
        <v>2778</v>
      </c>
      <c r="H1750" s="3">
        <v>1.8353969916465499E-11</v>
      </c>
      <c r="I1750">
        <f>_xlfn.XLOOKUP(b2b3[[#This Row],[rxn]],mfs[rxn],mfs[flux_scaled],0)</f>
        <v>0</v>
      </c>
      <c r="J1750">
        <f>(b2b3[[#This Row],[flux]]-b2b3[[#This Row],[flux in mfs]])/b2b3[[#This Row],[flux]]</f>
        <v>1</v>
      </c>
      <c r="K1750">
        <f>ABS(b2b3[[#This Row],[(mfs - b2+b3) / mfs]])</f>
        <v>1</v>
      </c>
      <c r="L1750" t="b">
        <f>_xlfn.TEXTAFTER(b2b3[[#This Row],[rxn]],"-",-1)="SPONT"</f>
        <v>0</v>
      </c>
      <c r="M1750" t="str">
        <f>_xlfn.TEXTAFTER(b2b3[[#This Row],[rxn]],"-",-1)</f>
        <v>rt3013_rm</v>
      </c>
      <c r="N1750">
        <f>_xlfn.XLOOKUP("'PRO-"&amp;b2b3[[#This Row],[enz]]&amp;"'",'[1]Sheet2 (2)'!$A:$A,'[1]Sheet2 (2)'!$B:$B,"")</f>
        <v>1</v>
      </c>
      <c r="O1750">
        <f>IFERROR(_xlfn.XLOOKUP(b2b3[[#This Row],[Column2]],Table17[[#This Row],[rxn-no-enz]],Table17[[#This Row],[flux]],0),0)</f>
        <v>5.9445097522259996E-6</v>
      </c>
      <c r="P1750" t="str">
        <f>_xlfn.TEXTBEFORE(b2b3[[#This Row],[rxn]],"-",-1,,,"")</f>
        <v>PROSYN</v>
      </c>
    </row>
    <row r="1751" spans="1:16" ht="17" x14ac:dyDescent="0.25">
      <c r="A1751" s="1" t="s">
        <v>12186</v>
      </c>
      <c r="B1751" s="1" t="s">
        <v>2778</v>
      </c>
      <c r="C1751" s="1">
        <v>8.4439370000000008E-9</v>
      </c>
      <c r="D1751" s="1">
        <f>mfs[[#This Row],[flux]]/1000</f>
        <v>8.4439370000000016E-12</v>
      </c>
      <c r="F1751" t="s">
        <v>11712</v>
      </c>
      <c r="G1751" t="s">
        <v>2778</v>
      </c>
      <c r="H1751" s="3">
        <v>1.0251007163608401E-11</v>
      </c>
      <c r="I1751">
        <f>_xlfn.XLOOKUP(b2b3[[#This Row],[rxn]],mfs[rxn],mfs[flux_scaled],0)</f>
        <v>1.0251007200000001E-10</v>
      </c>
      <c r="J1751">
        <f>(b2b3[[#This Row],[flux]]-b2b3[[#This Row],[flux in mfs]])/b2b3[[#This Row],[flux]]</f>
        <v>-9.0000000355005128</v>
      </c>
      <c r="K1751">
        <f>ABS(b2b3[[#This Row],[(mfs - b2+b3) / mfs]])</f>
        <v>9.0000000355005128</v>
      </c>
      <c r="L1751" t="b">
        <f>_xlfn.TEXTAFTER(b2b3[[#This Row],[rxn]],"-",-1)="SPONT"</f>
        <v>0</v>
      </c>
      <c r="M1751" t="str">
        <f>_xlfn.TEXTAFTER(b2b3[[#This Row],[rxn]],"-",-1)</f>
        <v>rt3021</v>
      </c>
      <c r="N1751">
        <f>_xlfn.XLOOKUP("'PRO-"&amp;b2b3[[#This Row],[enz]]&amp;"'",'[1]Sheet2 (2)'!$A:$A,'[1]Sheet2 (2)'!$B:$B,"")</f>
        <v>1</v>
      </c>
      <c r="O1751">
        <f>IFERROR(_xlfn.XLOOKUP(b2b3[[#This Row],[Column2]],Table17[[#This Row],[rxn-no-enz]],Table17[[#This Row],[flux]],0),0)</f>
        <v>5.9445097522259996E-6</v>
      </c>
      <c r="P1751" t="str">
        <f>_xlfn.TEXTBEFORE(b2b3[[#This Row],[rxn]],"-",-1,,,"")</f>
        <v>PROSYN</v>
      </c>
    </row>
    <row r="1752" spans="1:16" ht="17" x14ac:dyDescent="0.25">
      <c r="A1752" s="1" t="s">
        <v>12187</v>
      </c>
      <c r="B1752" s="1" t="s">
        <v>2778</v>
      </c>
      <c r="C1752" s="1">
        <v>8.9119630000000004E-9</v>
      </c>
      <c r="D1752" s="1">
        <f>mfs[[#This Row],[flux]]/1000</f>
        <v>8.9119630000000004E-12</v>
      </c>
      <c r="F1752" t="s">
        <v>13139</v>
      </c>
      <c r="G1752" t="s">
        <v>2778</v>
      </c>
      <c r="H1752" s="3">
        <v>1.01866408413662E-12</v>
      </c>
      <c r="I1752">
        <f>_xlfn.XLOOKUP(b2b3[[#This Row],[rxn]],mfs[rxn],mfs[flux_scaled],0)</f>
        <v>1.0187640999999999E-11</v>
      </c>
      <c r="J1752">
        <f>(b2b3[[#This Row],[flux]]-b2b3[[#This Row],[flux in mfs]])/b2b3[[#This Row],[flux]]</f>
        <v>-9.0009818336087175</v>
      </c>
      <c r="K1752">
        <f>ABS(b2b3[[#This Row],[(mfs - b2+b3) / mfs]])</f>
        <v>9.0009818336087175</v>
      </c>
      <c r="L1752" t="b">
        <f>_xlfn.TEXTAFTER(b2b3[[#This Row],[rxn]],"-",-1)="SPONT"</f>
        <v>0</v>
      </c>
      <c r="M1752" t="str">
        <f>_xlfn.TEXTAFTER(b2b3[[#This Row],[rxn]],"-",-1)</f>
        <v>rt3023_c</v>
      </c>
      <c r="N1752">
        <f>_xlfn.XLOOKUP("'PRO-"&amp;b2b3[[#This Row],[enz]]&amp;"'",'[1]Sheet2 (2)'!$A:$A,'[1]Sheet2 (2)'!$B:$B,"")</f>
        <v>1</v>
      </c>
      <c r="O1752">
        <f>IFERROR(_xlfn.XLOOKUP(b2b3[[#This Row],[Column2]],Table17[[#This Row],[rxn-no-enz]],Table17[[#This Row],[flux]],0),0)</f>
        <v>5.9445097522259996E-6</v>
      </c>
      <c r="P1752" t="str">
        <f>_xlfn.TEXTBEFORE(b2b3[[#This Row],[rxn]],"-",-1,,,"")</f>
        <v>PROSYN</v>
      </c>
    </row>
    <row r="1753" spans="1:16" ht="17" x14ac:dyDescent="0.25">
      <c r="A1753" s="1" t="s">
        <v>12188</v>
      </c>
      <c r="B1753" s="1" t="s">
        <v>2778</v>
      </c>
      <c r="C1753" s="1">
        <v>8.7221953E-8</v>
      </c>
      <c r="D1753" s="1">
        <f>mfs[[#This Row],[flux]]/1000</f>
        <v>8.7221952999999994E-11</v>
      </c>
      <c r="F1753" t="s">
        <v>11714</v>
      </c>
      <c r="G1753" t="s">
        <v>2778</v>
      </c>
      <c r="H1753" s="3">
        <v>1.0385321696540201E-10</v>
      </c>
      <c r="I1753">
        <f>_xlfn.XLOOKUP(b2b3[[#This Row],[rxn]],mfs[rxn],mfs[flux_scaled],0)</f>
        <v>1.0385321699999999E-9</v>
      </c>
      <c r="J1753">
        <f>(b2b3[[#This Row],[flux]]-b2b3[[#This Row],[flux in mfs]])/b2b3[[#This Row],[flux]]</f>
        <v>-9.0000000033314311</v>
      </c>
      <c r="K1753">
        <f>ABS(b2b3[[#This Row],[(mfs - b2+b3) / mfs]])</f>
        <v>9.0000000033314311</v>
      </c>
      <c r="L1753" t="b">
        <f>_xlfn.TEXTAFTER(b2b3[[#This Row],[rxn]],"-",-1)="SPONT"</f>
        <v>0</v>
      </c>
      <c r="M1753" t="str">
        <f>_xlfn.TEXTAFTER(b2b3[[#This Row],[rxn]],"-",-1)</f>
        <v>rt3052</v>
      </c>
      <c r="N1753">
        <f>_xlfn.XLOOKUP("'PRO-"&amp;b2b3[[#This Row],[enz]]&amp;"'",'[1]Sheet2 (2)'!$A:$A,'[1]Sheet2 (2)'!$B:$B,"")</f>
        <v>1</v>
      </c>
      <c r="O1753">
        <f>IFERROR(_xlfn.XLOOKUP(b2b3[[#This Row],[Column2]],Table17[[#This Row],[rxn-no-enz]],Table17[[#This Row],[flux]],0),0)</f>
        <v>5.9445097522259996E-6</v>
      </c>
      <c r="P1753" t="str">
        <f>_xlfn.TEXTBEFORE(b2b3[[#This Row],[rxn]],"-",-1,,,"")</f>
        <v>PROSYN</v>
      </c>
    </row>
    <row r="1754" spans="1:16" ht="17" x14ac:dyDescent="0.25">
      <c r="A1754" s="1" t="s">
        <v>12189</v>
      </c>
      <c r="B1754" s="1" t="s">
        <v>2778</v>
      </c>
      <c r="C1754" s="1">
        <v>3.9269075379999996E-6</v>
      </c>
      <c r="D1754" s="1">
        <f>mfs[[#This Row],[flux]]/1000</f>
        <v>3.9269075379999995E-9</v>
      </c>
      <c r="F1754" t="s">
        <v>4358</v>
      </c>
      <c r="G1754" t="s">
        <v>2778</v>
      </c>
      <c r="H1754" s="3">
        <v>0</v>
      </c>
      <c r="I1754">
        <f>_xlfn.XLOOKUP(b2b3[[#This Row],[rxn]],mfs[rxn],mfs[flux_scaled],0)</f>
        <v>0</v>
      </c>
      <c r="J1754" t="e">
        <f>(b2b3[[#This Row],[flux]]-b2b3[[#This Row],[flux in mfs]])/b2b3[[#This Row],[flux]]</f>
        <v>#DIV/0!</v>
      </c>
      <c r="K1754" t="e">
        <f>ABS(b2b3[[#This Row],[(mfs - b2+b3) / mfs]])</f>
        <v>#DIV/0!</v>
      </c>
      <c r="L1754" t="b">
        <f>_xlfn.TEXTAFTER(b2b3[[#This Row],[rxn]],"-",-1)="SPONT"</f>
        <v>0</v>
      </c>
      <c r="M1754" t="str">
        <f>_xlfn.TEXTAFTER(b2b3[[#This Row],[rxn]],"-",-1)</f>
        <v>rt3077</v>
      </c>
      <c r="N1754">
        <f>_xlfn.XLOOKUP("'PRO-"&amp;b2b3[[#This Row],[enz]]&amp;"'",'[1]Sheet2 (2)'!$A:$A,'[1]Sheet2 (2)'!$B:$B,"")</f>
        <v>1</v>
      </c>
      <c r="O1754">
        <f>IFERROR(_xlfn.XLOOKUP(b2b3[[#This Row],[Column2]],Table17[[#This Row],[rxn-no-enz]],Table17[[#This Row],[flux]],0),0)</f>
        <v>5.9445097522259996E-6</v>
      </c>
      <c r="P1754" t="str">
        <f>_xlfn.TEXTBEFORE(b2b3[[#This Row],[rxn]],"-",-1,,,"")</f>
        <v>PROSYN</v>
      </c>
    </row>
    <row r="1755" spans="1:16" ht="17" x14ac:dyDescent="0.25">
      <c r="A1755" s="1" t="s">
        <v>12190</v>
      </c>
      <c r="B1755" s="1" t="s">
        <v>2778</v>
      </c>
      <c r="C1755" s="1">
        <v>2.4701543999999999E-8</v>
      </c>
      <c r="D1755" s="1">
        <f>mfs[[#This Row],[flux]]/1000</f>
        <v>2.4701543999999999E-11</v>
      </c>
      <c r="F1755" t="s">
        <v>11715</v>
      </c>
      <c r="G1755" t="s">
        <v>2778</v>
      </c>
      <c r="H1755" s="3">
        <v>2.9073509475273599E-12</v>
      </c>
      <c r="I1755">
        <f>_xlfn.XLOOKUP(b2b3[[#This Row],[rxn]],mfs[rxn],mfs[flux_scaled],0)</f>
        <v>2.9073508999999999E-11</v>
      </c>
      <c r="J1755">
        <f>(b2b3[[#This Row],[flux]]-b2b3[[#This Row],[flux in mfs]])/b2b3[[#This Row],[flux]]</f>
        <v>-8.9999998365269249</v>
      </c>
      <c r="K1755">
        <f>ABS(b2b3[[#This Row],[(mfs - b2+b3) / mfs]])</f>
        <v>8.9999998365269249</v>
      </c>
      <c r="L1755" t="b">
        <f>_xlfn.TEXTAFTER(b2b3[[#This Row],[rxn]],"-",-1)="SPONT"</f>
        <v>0</v>
      </c>
      <c r="M1755" t="str">
        <f>_xlfn.TEXTAFTER(b2b3[[#This Row],[rxn]],"-",-1)</f>
        <v>rt3078_gm</v>
      </c>
      <c r="N1755">
        <f>_xlfn.XLOOKUP("'PRO-"&amp;b2b3[[#This Row],[enz]]&amp;"'",'[1]Sheet2 (2)'!$A:$A,'[1]Sheet2 (2)'!$B:$B,"")</f>
        <v>1</v>
      </c>
      <c r="O1755">
        <f>IFERROR(_xlfn.XLOOKUP(b2b3[[#This Row],[Column2]],Table17[[#This Row],[rxn-no-enz]],Table17[[#This Row],[flux]],0),0)</f>
        <v>5.9445097522259996E-6</v>
      </c>
      <c r="P1755" t="str">
        <f>_xlfn.TEXTBEFORE(b2b3[[#This Row],[rxn]],"-",-1,,,"")</f>
        <v>PROSYN</v>
      </c>
    </row>
    <row r="1756" spans="1:16" ht="17" x14ac:dyDescent="0.25">
      <c r="A1756" s="1" t="s">
        <v>12191</v>
      </c>
      <c r="B1756" s="1" t="s">
        <v>2778</v>
      </c>
      <c r="C1756" s="1">
        <v>2.0608437999999999E-8</v>
      </c>
      <c r="D1756" s="1">
        <f>mfs[[#This Row],[flux]]/1000</f>
        <v>2.0608438E-11</v>
      </c>
      <c r="F1756" t="s">
        <v>11716</v>
      </c>
      <c r="G1756" t="s">
        <v>2778</v>
      </c>
      <c r="H1756" s="3">
        <v>1.4936971928447199E-11</v>
      </c>
      <c r="I1756">
        <f>_xlfn.XLOOKUP(b2b3[[#This Row],[rxn]],mfs[rxn],mfs[flux_scaled],0)</f>
        <v>1.49369719E-10</v>
      </c>
      <c r="J1756">
        <f>(b2b3[[#This Row],[flux]]-b2b3[[#This Row],[flux in mfs]])/b2b3[[#This Row],[flux]]</f>
        <v>-8.9999999809551756</v>
      </c>
      <c r="K1756">
        <f>ABS(b2b3[[#This Row],[(mfs - b2+b3) / mfs]])</f>
        <v>8.9999999809551756</v>
      </c>
      <c r="L1756" t="b">
        <f>_xlfn.TEXTAFTER(b2b3[[#This Row],[rxn]],"-",-1)="SPONT"</f>
        <v>0</v>
      </c>
      <c r="M1756" t="str">
        <f>_xlfn.TEXTAFTER(b2b3[[#This Row],[rxn]],"-",-1)</f>
        <v>rt3095</v>
      </c>
      <c r="N1756">
        <f>_xlfn.XLOOKUP("'PRO-"&amp;b2b3[[#This Row],[enz]]&amp;"'",'[1]Sheet2 (2)'!$A:$A,'[1]Sheet2 (2)'!$B:$B,"")</f>
        <v>1</v>
      </c>
      <c r="O1756">
        <f>IFERROR(_xlfn.XLOOKUP(b2b3[[#This Row],[Column2]],Table17[[#This Row],[rxn-no-enz]],Table17[[#This Row],[flux]],0),0)</f>
        <v>5.9445097522259996E-6</v>
      </c>
      <c r="P1756" t="str">
        <f>_xlfn.TEXTBEFORE(b2b3[[#This Row],[rxn]],"-",-1,,,"")</f>
        <v>PROSYN</v>
      </c>
    </row>
    <row r="1757" spans="1:16" ht="17" x14ac:dyDescent="0.25">
      <c r="A1757" s="1" t="s">
        <v>12192</v>
      </c>
      <c r="B1757" s="1" t="s">
        <v>2778</v>
      </c>
      <c r="C1757" s="1">
        <v>2.29306328E-7</v>
      </c>
      <c r="D1757" s="1">
        <f>mfs[[#This Row],[flux]]/1000</f>
        <v>2.2930632800000001E-10</v>
      </c>
      <c r="F1757" t="s">
        <v>11717</v>
      </c>
      <c r="G1757" t="s">
        <v>2778</v>
      </c>
      <c r="H1757" s="3">
        <v>1.84509235570322E-12</v>
      </c>
      <c r="I1757">
        <f>_xlfn.XLOOKUP(b2b3[[#This Row],[rxn]],mfs[rxn],mfs[flux_scaled],0)</f>
        <v>1.8450923999999999E-11</v>
      </c>
      <c r="J1757">
        <f>(b2b3[[#This Row],[flux]]-b2b3[[#This Row],[flux in mfs]])/b2b3[[#This Row],[flux]]</f>
        <v>-9.0000002400789292</v>
      </c>
      <c r="K1757">
        <f>ABS(b2b3[[#This Row],[(mfs - b2+b3) / mfs]])</f>
        <v>9.0000002400789292</v>
      </c>
      <c r="L1757" t="b">
        <f>_xlfn.TEXTAFTER(b2b3[[#This Row],[rxn]],"-",-1)="SPONT"</f>
        <v>0</v>
      </c>
      <c r="M1757" t="str">
        <f>_xlfn.TEXTAFTER(b2b3[[#This Row],[rxn]],"-",-1)</f>
        <v>rt3097</v>
      </c>
      <c r="N1757">
        <f>_xlfn.XLOOKUP("'PRO-"&amp;b2b3[[#This Row],[enz]]&amp;"'",'[1]Sheet2 (2)'!$A:$A,'[1]Sheet2 (2)'!$B:$B,"")</f>
        <v>3</v>
      </c>
      <c r="O1757">
        <f>IFERROR(_xlfn.XLOOKUP(b2b3[[#This Row],[Column2]],Table17[[#This Row],[rxn-no-enz]],Table17[[#This Row],[flux]],0),0)</f>
        <v>5.9445097522259996E-6</v>
      </c>
      <c r="P1757" t="str">
        <f>_xlfn.TEXTBEFORE(b2b3[[#This Row],[rxn]],"-",-1,,,"")</f>
        <v>PROSYN</v>
      </c>
    </row>
    <row r="1758" spans="1:16" ht="17" x14ac:dyDescent="0.25">
      <c r="A1758" s="1" t="s">
        <v>12193</v>
      </c>
      <c r="B1758" s="1" t="s">
        <v>2778</v>
      </c>
      <c r="C1758" s="1">
        <v>3.1887947800000002E-7</v>
      </c>
      <c r="D1758" s="1">
        <f>mfs[[#This Row],[flux]]/1000</f>
        <v>3.1887947800000001E-10</v>
      </c>
      <c r="F1758" t="s">
        <v>11718</v>
      </c>
      <c r="G1758" t="s">
        <v>2778</v>
      </c>
      <c r="H1758" s="3">
        <v>8.4705905343217698E-12</v>
      </c>
      <c r="I1758">
        <f>_xlfn.XLOOKUP(b2b3[[#This Row],[rxn]],mfs[rxn],mfs[flux_scaled],0)</f>
        <v>8.4705905000000005E-11</v>
      </c>
      <c r="J1758">
        <f>(b2b3[[#This Row],[flux]]-b2b3[[#This Row],[flux in mfs]])/b2b3[[#This Row],[flux]]</f>
        <v>-8.9999999594812561</v>
      </c>
      <c r="K1758">
        <f>ABS(b2b3[[#This Row],[(mfs - b2+b3) / mfs]])</f>
        <v>8.9999999594812561</v>
      </c>
      <c r="L1758" t="b">
        <f>_xlfn.TEXTAFTER(b2b3[[#This Row],[rxn]],"-",-1)="SPONT"</f>
        <v>0</v>
      </c>
      <c r="M1758" t="str">
        <f>_xlfn.TEXTAFTER(b2b3[[#This Row],[rxn]],"-",-1)</f>
        <v>rt3101</v>
      </c>
      <c r="N1758">
        <f>_xlfn.XLOOKUP("'PRO-"&amp;b2b3[[#This Row],[enz]]&amp;"'",'[1]Sheet2 (2)'!$A:$A,'[1]Sheet2 (2)'!$B:$B,"")</f>
        <v>1</v>
      </c>
      <c r="O1758">
        <f>IFERROR(_xlfn.XLOOKUP(b2b3[[#This Row],[Column2]],Table17[[#This Row],[rxn-no-enz]],Table17[[#This Row],[flux]],0),0)</f>
        <v>5.9445097522259996E-6</v>
      </c>
      <c r="P1758" t="str">
        <f>_xlfn.TEXTBEFORE(b2b3[[#This Row],[rxn]],"-",-1,,,"")</f>
        <v>PROSYN</v>
      </c>
    </row>
    <row r="1759" spans="1:16" ht="17" x14ac:dyDescent="0.25">
      <c r="A1759" s="1" t="s">
        <v>12194</v>
      </c>
      <c r="B1759" s="1" t="s">
        <v>2778</v>
      </c>
      <c r="C1759" s="1">
        <v>1.3688673989999999E-6</v>
      </c>
      <c r="D1759" s="1">
        <f>mfs[[#This Row],[flux]]/1000</f>
        <v>1.3688673989999999E-9</v>
      </c>
      <c r="F1759" t="s">
        <v>11719</v>
      </c>
      <c r="G1759" t="s">
        <v>2778</v>
      </c>
      <c r="H1759" s="3">
        <v>3.2309470933695101E-12</v>
      </c>
      <c r="I1759">
        <f>_xlfn.XLOOKUP(b2b3[[#This Row],[rxn]],mfs[rxn],mfs[flux_scaled],0)</f>
        <v>3.2309471000000001E-11</v>
      </c>
      <c r="J1759">
        <f>(b2b3[[#This Row],[flux]]-b2b3[[#This Row],[flux in mfs]])/b2b3[[#This Row],[flux]]</f>
        <v>-9.0000000205218154</v>
      </c>
      <c r="K1759">
        <f>ABS(b2b3[[#This Row],[(mfs - b2+b3) / mfs]])</f>
        <v>9.0000000205218154</v>
      </c>
      <c r="L1759" t="b">
        <f>_xlfn.TEXTAFTER(b2b3[[#This Row],[rxn]],"-",-1)="SPONT"</f>
        <v>0</v>
      </c>
      <c r="M1759" t="str">
        <f>_xlfn.TEXTAFTER(b2b3[[#This Row],[rxn]],"-",-1)</f>
        <v>rt3107</v>
      </c>
      <c r="N1759">
        <f>_xlfn.XLOOKUP("'PRO-"&amp;b2b3[[#This Row],[enz]]&amp;"'",'[1]Sheet2 (2)'!$A:$A,'[1]Sheet2 (2)'!$B:$B,"")</f>
        <v>1</v>
      </c>
      <c r="O1759">
        <f>IFERROR(_xlfn.XLOOKUP(b2b3[[#This Row],[Column2]],Table17[[#This Row],[rxn-no-enz]],Table17[[#This Row],[flux]],0),0)</f>
        <v>1.4948037737E-8</v>
      </c>
      <c r="P1759" t="str">
        <f>_xlfn.TEXTBEFORE(b2b3[[#This Row],[rxn]],"-",-1,,,"")</f>
        <v>PROSYN</v>
      </c>
    </row>
    <row r="1760" spans="1:16" ht="17" x14ac:dyDescent="0.25">
      <c r="A1760" s="1" t="s">
        <v>12195</v>
      </c>
      <c r="B1760" s="1" t="s">
        <v>2778</v>
      </c>
      <c r="C1760" s="1">
        <v>1.2421680499999999E-7</v>
      </c>
      <c r="D1760" s="1">
        <f>mfs[[#This Row],[flux]]/1000</f>
        <v>1.24216805E-10</v>
      </c>
      <c r="F1760" t="s">
        <v>4359</v>
      </c>
      <c r="G1760" t="s">
        <v>2778</v>
      </c>
      <c r="H1760" s="3">
        <v>8.7634057712354704E-11</v>
      </c>
      <c r="I1760">
        <f>_xlfn.XLOOKUP(b2b3[[#This Row],[rxn]],mfs[rxn],mfs[flux_scaled],0)</f>
        <v>8.7634057699999996E-10</v>
      </c>
      <c r="J1760">
        <f>(b2b3[[#This Row],[flux]]-b2b3[[#This Row],[flux in mfs]])/b2b3[[#This Row],[flux]]</f>
        <v>-8.9999999985901926</v>
      </c>
      <c r="K1760">
        <f>ABS(b2b3[[#This Row],[(mfs - b2+b3) / mfs]])</f>
        <v>8.9999999985901926</v>
      </c>
      <c r="L1760" t="b">
        <f>_xlfn.TEXTAFTER(b2b3[[#This Row],[rxn]],"-",-1)="SPONT"</f>
        <v>0</v>
      </c>
      <c r="M1760" t="str">
        <f>_xlfn.TEXTAFTER(b2b3[[#This Row],[rxn]],"-",-1)</f>
        <v>rt3118</v>
      </c>
      <c r="N1760">
        <f>_xlfn.XLOOKUP("'PRO-"&amp;b2b3[[#This Row],[enz]]&amp;"'",'[1]Sheet2 (2)'!$A:$A,'[1]Sheet2 (2)'!$B:$B,"")</f>
        <v>1</v>
      </c>
      <c r="O1760">
        <f>IFERROR(_xlfn.XLOOKUP(b2b3[[#This Row],[Column2]],Table17[[#This Row],[rxn-no-enz]],Table17[[#This Row],[flux]],0),0)</f>
        <v>2.8276682202843001E-3</v>
      </c>
      <c r="P1760" t="str">
        <f>_xlfn.TEXTBEFORE(b2b3[[#This Row],[rxn]],"-",-1,,,"")</f>
        <v>PROSYN</v>
      </c>
    </row>
    <row r="1761" spans="1:16" ht="17" x14ac:dyDescent="0.25">
      <c r="A1761" s="1" t="s">
        <v>12196</v>
      </c>
      <c r="B1761" s="1" t="s">
        <v>2778</v>
      </c>
      <c r="C1761" s="1">
        <v>3.7991851599999999E-7</v>
      </c>
      <c r="D1761" s="1">
        <f>mfs[[#This Row],[flux]]/1000</f>
        <v>3.7991851600000001E-10</v>
      </c>
      <c r="F1761" t="s">
        <v>4360</v>
      </c>
      <c r="G1761" t="s">
        <v>2778</v>
      </c>
      <c r="H1761" s="3">
        <v>5.8797136309814302E-11</v>
      </c>
      <c r="I1761">
        <f>_xlfn.XLOOKUP(b2b3[[#This Row],[rxn]],mfs[rxn],mfs[flux_scaled],0)</f>
        <v>5.8797136299999998E-10</v>
      </c>
      <c r="J1761">
        <f>(b2b3[[#This Row],[flux]]-b2b3[[#This Row],[flux in mfs]])/b2b3[[#This Row],[flux]]</f>
        <v>-8.9999999983308179</v>
      </c>
      <c r="K1761">
        <f>ABS(b2b3[[#This Row],[(mfs - b2+b3) / mfs]])</f>
        <v>8.9999999983308179</v>
      </c>
      <c r="L1761" t="b">
        <f>_xlfn.TEXTAFTER(b2b3[[#This Row],[rxn]],"-",-1)="SPONT"</f>
        <v>0</v>
      </c>
      <c r="M1761" t="str">
        <f>_xlfn.TEXTAFTER(b2b3[[#This Row],[rxn]],"-",-1)</f>
        <v>rt3157</v>
      </c>
      <c r="N1761">
        <f>_xlfn.XLOOKUP("'PRO-"&amp;b2b3[[#This Row],[enz]]&amp;"'",'[1]Sheet2 (2)'!$A:$A,'[1]Sheet2 (2)'!$B:$B,"")</f>
        <v>1</v>
      </c>
      <c r="O1761">
        <f>IFERROR(_xlfn.XLOOKUP(b2b3[[#This Row],[Column2]],Table17[[#This Row],[rxn-no-enz]],Table17[[#This Row],[flux]],0),0)</f>
        <v>5.2550229598999897E-8</v>
      </c>
      <c r="P1761" t="str">
        <f>_xlfn.TEXTBEFORE(b2b3[[#This Row],[rxn]],"-",-1,,,"")</f>
        <v>PROSYN</v>
      </c>
    </row>
    <row r="1762" spans="1:16" ht="17" x14ac:dyDescent="0.25">
      <c r="A1762" s="1" t="s">
        <v>12197</v>
      </c>
      <c r="B1762" s="1" t="s">
        <v>2778</v>
      </c>
      <c r="C1762" s="1">
        <v>2.9399699999999999E-8</v>
      </c>
      <c r="D1762" s="1">
        <f>mfs[[#This Row],[flux]]/1000</f>
        <v>2.9399699999999998E-11</v>
      </c>
      <c r="F1762" t="s">
        <v>4362</v>
      </c>
      <c r="G1762" t="s">
        <v>2778</v>
      </c>
      <c r="H1762" s="3">
        <v>5.0309987009458696E-12</v>
      </c>
      <c r="I1762">
        <f>_xlfn.XLOOKUP(b2b3[[#This Row],[rxn]],mfs[rxn],mfs[flux_scaled],0)</f>
        <v>5.0309986999999998E-11</v>
      </c>
      <c r="J1762">
        <f>(b2b3[[#This Row],[flux]]-b2b3[[#This Row],[flux in mfs]])/b2b3[[#This Row],[flux]]</f>
        <v>-8.9999999981199164</v>
      </c>
      <c r="K1762">
        <f>ABS(b2b3[[#This Row],[(mfs - b2+b3) / mfs]])</f>
        <v>8.9999999981199164</v>
      </c>
      <c r="L1762" t="b">
        <f>_xlfn.TEXTAFTER(b2b3[[#This Row],[rxn]],"-",-1)="SPONT"</f>
        <v>0</v>
      </c>
      <c r="M1762" t="str">
        <f>_xlfn.TEXTAFTER(b2b3[[#This Row],[rxn]],"-",-1)</f>
        <v>rt3174_c</v>
      </c>
      <c r="N1762">
        <f>_xlfn.XLOOKUP("'PRO-"&amp;b2b3[[#This Row],[enz]]&amp;"'",'[1]Sheet2 (2)'!$A:$A,'[1]Sheet2 (2)'!$B:$B,"")</f>
        <v>1</v>
      </c>
      <c r="O1762">
        <f>IFERROR(_xlfn.XLOOKUP(b2b3[[#This Row],[Column2]],Table17[[#This Row],[rxn-no-enz]],Table17[[#This Row],[flux]],0),0)</f>
        <v>5.9445097522259996E-6</v>
      </c>
      <c r="P1762" t="str">
        <f>_xlfn.TEXTBEFORE(b2b3[[#This Row],[rxn]],"-",-1,,,"")</f>
        <v>PROSYN</v>
      </c>
    </row>
    <row r="1763" spans="1:16" ht="17" x14ac:dyDescent="0.25">
      <c r="A1763" s="1" t="s">
        <v>12198</v>
      </c>
      <c r="B1763" s="1" t="s">
        <v>2778</v>
      </c>
      <c r="C1763" s="1">
        <v>7.7306729999999999E-9</v>
      </c>
      <c r="D1763" s="1">
        <f>mfs[[#This Row],[flux]]/1000</f>
        <v>7.7306729999999995E-12</v>
      </c>
      <c r="F1763" t="s">
        <v>4363</v>
      </c>
      <c r="G1763" t="s">
        <v>2778</v>
      </c>
      <c r="H1763" s="3">
        <v>2.1537537445035601E-12</v>
      </c>
      <c r="I1763">
        <f>_xlfn.XLOOKUP(b2b3[[#This Row],[rxn]],mfs[rxn],mfs[flux_scaled],0)</f>
        <v>2.1537536999999997E-11</v>
      </c>
      <c r="J1763">
        <f>(b2b3[[#This Row],[flux]]-b2b3[[#This Row],[flux in mfs]])/b2b3[[#This Row],[flux]]</f>
        <v>-8.9999997933674614</v>
      </c>
      <c r="K1763">
        <f>ABS(b2b3[[#This Row],[(mfs - b2+b3) / mfs]])</f>
        <v>8.9999997933674614</v>
      </c>
      <c r="L1763" t="b">
        <f>_xlfn.TEXTAFTER(b2b3[[#This Row],[rxn]],"-",-1)="SPONT"</f>
        <v>0</v>
      </c>
      <c r="M1763" t="str">
        <f>_xlfn.TEXTAFTER(b2b3[[#This Row],[rxn]],"-",-1)</f>
        <v>rt3215</v>
      </c>
      <c r="N1763">
        <f>_xlfn.XLOOKUP("'PRO-"&amp;b2b3[[#This Row],[enz]]&amp;"'",'[1]Sheet2 (2)'!$A:$A,'[1]Sheet2 (2)'!$B:$B,"")</f>
        <v>1</v>
      </c>
      <c r="O1763">
        <f>IFERROR(_xlfn.XLOOKUP(b2b3[[#This Row],[Column2]],Table17[[#This Row],[rxn-no-enz]],Table17[[#This Row],[flux]],0),0)</f>
        <v>5.9445097522259996E-6</v>
      </c>
      <c r="P1763" t="str">
        <f>_xlfn.TEXTBEFORE(b2b3[[#This Row],[rxn]],"-",-1,,,"")</f>
        <v>PROSYN</v>
      </c>
    </row>
    <row r="1764" spans="1:16" ht="17" x14ac:dyDescent="0.25">
      <c r="A1764" s="1" t="s">
        <v>12199</v>
      </c>
      <c r="B1764" s="1" t="s">
        <v>2778</v>
      </c>
      <c r="C1764" s="1">
        <v>2.3143505E-8</v>
      </c>
      <c r="D1764" s="1">
        <f>mfs[[#This Row],[flux]]/1000</f>
        <v>2.3143505000000001E-11</v>
      </c>
      <c r="F1764" t="s">
        <v>4364</v>
      </c>
      <c r="G1764" t="s">
        <v>2778</v>
      </c>
      <c r="H1764" s="3">
        <v>3.1352651722252499E-11</v>
      </c>
      <c r="I1764">
        <f>_xlfn.XLOOKUP(b2b3[[#This Row],[rxn]],mfs[rxn],mfs[flux_scaled],0)</f>
        <v>3.1352651699999998E-10</v>
      </c>
      <c r="J1764">
        <f>(b2b3[[#This Row],[flux]]-b2b3[[#This Row],[flux in mfs]])/b2b3[[#This Row],[flux]]</f>
        <v>-8.999999992902513</v>
      </c>
      <c r="K1764">
        <f>ABS(b2b3[[#This Row],[(mfs - b2+b3) / mfs]])</f>
        <v>8.999999992902513</v>
      </c>
      <c r="L1764" t="b">
        <f>_xlfn.TEXTAFTER(b2b3[[#This Row],[rxn]],"-",-1)="SPONT"</f>
        <v>0</v>
      </c>
      <c r="M1764" t="str">
        <f>_xlfn.TEXTAFTER(b2b3[[#This Row],[rxn]],"-",-1)</f>
        <v>rt3236</v>
      </c>
      <c r="N1764">
        <f>_xlfn.XLOOKUP("'PRO-"&amp;b2b3[[#This Row],[enz]]&amp;"'",'[1]Sheet2 (2)'!$A:$A,'[1]Sheet2 (2)'!$B:$B,"")</f>
        <v>1</v>
      </c>
      <c r="O1764">
        <f>IFERROR(_xlfn.XLOOKUP(b2b3[[#This Row],[Column2]],Table17[[#This Row],[rxn-no-enz]],Table17[[#This Row],[flux]],0),0)</f>
        <v>5.9445097522259996E-6</v>
      </c>
      <c r="P1764" t="str">
        <f>_xlfn.TEXTBEFORE(b2b3[[#This Row],[rxn]],"-",-1,,,"")</f>
        <v>PROSYN</v>
      </c>
    </row>
    <row r="1765" spans="1:16" ht="17" x14ac:dyDescent="0.25">
      <c r="A1765" s="1" t="s">
        <v>12200</v>
      </c>
      <c r="B1765" s="1" t="s">
        <v>2778</v>
      </c>
      <c r="C1765" s="1">
        <v>7.4490084309999999E-6</v>
      </c>
      <c r="D1765" s="1">
        <f>mfs[[#This Row],[flux]]/1000</f>
        <v>7.4490084310000001E-9</v>
      </c>
      <c r="F1765" t="s">
        <v>4365</v>
      </c>
      <c r="G1765" t="s">
        <v>2778</v>
      </c>
      <c r="H1765" s="3">
        <v>1.4357502803979999E-11</v>
      </c>
      <c r="I1765">
        <f>_xlfn.XLOOKUP(b2b3[[#This Row],[rxn]],mfs[rxn],mfs[flux_scaled],0)</f>
        <v>1.4357502800000001E-10</v>
      </c>
      <c r="J1765">
        <f>(b2b3[[#This Row],[flux]]-b2b3[[#This Row],[flux in mfs]])/b2b3[[#This Row],[flux]]</f>
        <v>-8.9999999972279312</v>
      </c>
      <c r="K1765">
        <f>ABS(b2b3[[#This Row],[(mfs - b2+b3) / mfs]])</f>
        <v>8.9999999972279312</v>
      </c>
      <c r="L1765" t="b">
        <f>_xlfn.TEXTAFTER(b2b3[[#This Row],[rxn]],"-",-1)="SPONT"</f>
        <v>0</v>
      </c>
      <c r="M1765" t="str">
        <f>_xlfn.TEXTAFTER(b2b3[[#This Row],[rxn]],"-",-1)</f>
        <v>rt3242_c</v>
      </c>
      <c r="N1765">
        <f>_xlfn.XLOOKUP("'PRO-"&amp;b2b3[[#This Row],[enz]]&amp;"'",'[1]Sheet2 (2)'!$A:$A,'[1]Sheet2 (2)'!$B:$B,"")</f>
        <v>1</v>
      </c>
      <c r="O1765">
        <f>IFERROR(_xlfn.XLOOKUP(b2b3[[#This Row],[Column2]],Table17[[#This Row],[rxn-no-enz]],Table17[[#This Row],[flux]],0),0)</f>
        <v>5.9445097522259996E-6</v>
      </c>
      <c r="P1765" t="str">
        <f>_xlfn.TEXTBEFORE(b2b3[[#This Row],[rxn]],"-",-1,,,"")</f>
        <v>PROSYN</v>
      </c>
    </row>
    <row r="1766" spans="1:16" ht="17" x14ac:dyDescent="0.25">
      <c r="A1766" s="1" t="s">
        <v>12201</v>
      </c>
      <c r="B1766" s="1" t="s">
        <v>2778</v>
      </c>
      <c r="C1766" s="1">
        <v>1.9069637400000001E-7</v>
      </c>
      <c r="D1766" s="1">
        <f>mfs[[#This Row],[flux]]/1000</f>
        <v>1.9069637400000001E-10</v>
      </c>
      <c r="F1766" t="s">
        <v>4366</v>
      </c>
      <c r="G1766" t="s">
        <v>2778</v>
      </c>
      <c r="H1766" s="3">
        <v>1.35947992131819E-10</v>
      </c>
      <c r="I1766">
        <f>_xlfn.XLOOKUP(b2b3[[#This Row],[rxn]],mfs[rxn],mfs[flux_scaled],0)</f>
        <v>1.3594799209999999E-9</v>
      </c>
      <c r="J1766">
        <f>(b2b3[[#This Row],[flux]]-b2b3[[#This Row],[flux in mfs]])/b2b3[[#This Row],[flux]]</f>
        <v>-8.9999999976594722</v>
      </c>
      <c r="K1766">
        <f>ABS(b2b3[[#This Row],[(mfs - b2+b3) / mfs]])</f>
        <v>8.9999999976594722</v>
      </c>
      <c r="L1766" t="b">
        <f>_xlfn.TEXTAFTER(b2b3[[#This Row],[rxn]],"-",-1)="SPONT"</f>
        <v>0</v>
      </c>
      <c r="M1766" t="str">
        <f>_xlfn.TEXTAFTER(b2b3[[#This Row],[rxn]],"-",-1)</f>
        <v>rt3250</v>
      </c>
      <c r="N1766">
        <f>_xlfn.XLOOKUP("'PRO-"&amp;b2b3[[#This Row],[enz]]&amp;"'",'[1]Sheet2 (2)'!$A:$A,'[1]Sheet2 (2)'!$B:$B,"")</f>
        <v>1</v>
      </c>
      <c r="O1766">
        <f>IFERROR(_xlfn.XLOOKUP(b2b3[[#This Row],[Column2]],Table17[[#This Row],[rxn-no-enz]],Table17[[#This Row],[flux]],0),0)</f>
        <v>5.9445097522259996E-6</v>
      </c>
      <c r="P1766" t="str">
        <f>_xlfn.TEXTBEFORE(b2b3[[#This Row],[rxn]],"-",-1,,,"")</f>
        <v>PROSYN</v>
      </c>
    </row>
    <row r="1767" spans="1:16" ht="17" x14ac:dyDescent="0.25">
      <c r="A1767" s="1" t="s">
        <v>12202</v>
      </c>
      <c r="B1767" s="1" t="s">
        <v>2778</v>
      </c>
      <c r="C1767" s="1">
        <v>5.3101689999999998E-7</v>
      </c>
      <c r="D1767" s="1">
        <f>mfs[[#This Row],[flux]]/1000</f>
        <v>5.3101689999999993E-10</v>
      </c>
      <c r="F1767" t="s">
        <v>11721</v>
      </c>
      <c r="G1767" t="s">
        <v>2778</v>
      </c>
      <c r="H1767" s="3">
        <v>1.26950924759926E-12</v>
      </c>
      <c r="I1767">
        <f>_xlfn.XLOOKUP(b2b3[[#This Row],[rxn]],mfs[rxn],mfs[flux_scaled],0)</f>
        <v>1.2695091999999999E-11</v>
      </c>
      <c r="J1767">
        <f>(b2b3[[#This Row],[flux]]-b2b3[[#This Row],[flux in mfs]])/b2b3[[#This Row],[flux]]</f>
        <v>-8.9999996250577912</v>
      </c>
      <c r="K1767">
        <f>ABS(b2b3[[#This Row],[(mfs - b2+b3) / mfs]])</f>
        <v>8.9999996250577912</v>
      </c>
      <c r="L1767" t="b">
        <f>_xlfn.TEXTAFTER(b2b3[[#This Row],[rxn]],"-",-1)="SPONT"</f>
        <v>0</v>
      </c>
      <c r="M1767" t="str">
        <f>_xlfn.TEXTAFTER(b2b3[[#This Row],[rxn]],"-",-1)</f>
        <v>rt3253</v>
      </c>
      <c r="N1767">
        <f>_xlfn.XLOOKUP("'PRO-"&amp;b2b3[[#This Row],[enz]]&amp;"'",'[1]Sheet2 (2)'!$A:$A,'[1]Sheet2 (2)'!$B:$B,"")</f>
        <v>1</v>
      </c>
      <c r="O1767">
        <f>IFERROR(_xlfn.XLOOKUP(b2b3[[#This Row],[Column2]],Table17[[#This Row],[rxn-no-enz]],Table17[[#This Row],[flux]],0),0)</f>
        <v>5.9445097522259996E-6</v>
      </c>
      <c r="P1767" t="str">
        <f>_xlfn.TEXTBEFORE(b2b3[[#This Row],[rxn]],"-",-1,,,"")</f>
        <v>PROSYN</v>
      </c>
    </row>
    <row r="1768" spans="1:16" ht="17" x14ac:dyDescent="0.25">
      <c r="A1768" s="1" t="s">
        <v>12203</v>
      </c>
      <c r="B1768" s="1" t="s">
        <v>2778</v>
      </c>
      <c r="C1768" s="1">
        <v>1.9448107699999999E-7</v>
      </c>
      <c r="D1768" s="1">
        <f>mfs[[#This Row],[flux]]/1000</f>
        <v>1.94481077E-10</v>
      </c>
      <c r="F1768" t="s">
        <v>11722</v>
      </c>
      <c r="G1768" t="s">
        <v>2778</v>
      </c>
      <c r="H1768" s="3">
        <v>1.3087519594518099E-10</v>
      </c>
      <c r="I1768">
        <f>_xlfn.XLOOKUP(b2b3[[#This Row],[rxn]],mfs[rxn],mfs[flux_scaled],0)</f>
        <v>1.308751959E-9</v>
      </c>
      <c r="J1768">
        <f>(b2b3[[#This Row],[flux]]-b2b3[[#This Row],[flux in mfs]])/b2b3[[#This Row],[flux]]</f>
        <v>-8.9999999965477802</v>
      </c>
      <c r="K1768">
        <f>ABS(b2b3[[#This Row],[(mfs - b2+b3) / mfs]])</f>
        <v>8.9999999965477802</v>
      </c>
      <c r="L1768" t="b">
        <f>_xlfn.TEXTAFTER(b2b3[[#This Row],[rxn]],"-",-1)="SPONT"</f>
        <v>0</v>
      </c>
      <c r="M1768" t="str">
        <f>_xlfn.TEXTAFTER(b2b3[[#This Row],[rxn]],"-",-1)</f>
        <v>rt3255</v>
      </c>
      <c r="N1768">
        <f>_xlfn.XLOOKUP("'PRO-"&amp;b2b3[[#This Row],[enz]]&amp;"'",'[1]Sheet2 (2)'!$A:$A,'[1]Sheet2 (2)'!$B:$B,"")</f>
        <v>1</v>
      </c>
      <c r="O1768">
        <f>IFERROR(_xlfn.XLOOKUP(b2b3[[#This Row],[Column2]],Table17[[#This Row],[rxn-no-enz]],Table17[[#This Row],[flux]],0),0)</f>
        <v>1.0292069449999999E-9</v>
      </c>
      <c r="P1768" t="str">
        <f>_xlfn.TEXTBEFORE(b2b3[[#This Row],[rxn]],"-",-1,,,"")</f>
        <v>PROSYN</v>
      </c>
    </row>
    <row r="1769" spans="1:16" ht="17" x14ac:dyDescent="0.25">
      <c r="A1769" s="1" t="s">
        <v>12204</v>
      </c>
      <c r="B1769" s="1" t="s">
        <v>2778</v>
      </c>
      <c r="C1769" s="1">
        <v>2.2163364649999999E-6</v>
      </c>
      <c r="D1769" s="1">
        <f>mfs[[#This Row],[flux]]/1000</f>
        <v>2.2163364650000001E-9</v>
      </c>
      <c r="F1769" t="s">
        <v>4367</v>
      </c>
      <c r="G1769" t="s">
        <v>2778</v>
      </c>
      <c r="H1769" s="3">
        <v>9.8118472114457501E-11</v>
      </c>
      <c r="I1769">
        <f>_xlfn.XLOOKUP(b2b3[[#This Row],[rxn]],mfs[rxn],mfs[flux_scaled],0)</f>
        <v>9.81184721E-10</v>
      </c>
      <c r="J1769">
        <f>(b2b3[[#This Row],[flux]]-b2b3[[#This Row],[flux in mfs]])/b2b3[[#This Row],[flux]]</f>
        <v>-8.9999999985265262</v>
      </c>
      <c r="K1769">
        <f>ABS(b2b3[[#This Row],[(mfs - b2+b3) / mfs]])</f>
        <v>8.9999999985265262</v>
      </c>
      <c r="L1769" t="b">
        <f>_xlfn.TEXTAFTER(b2b3[[#This Row],[rxn]],"-",-1)="SPONT"</f>
        <v>0</v>
      </c>
      <c r="M1769" t="str">
        <f>_xlfn.TEXTAFTER(b2b3[[#This Row],[rxn]],"-",-1)</f>
        <v>rt3256</v>
      </c>
      <c r="N1769">
        <f>_xlfn.XLOOKUP("'PRO-"&amp;b2b3[[#This Row],[enz]]&amp;"'",'[1]Sheet2 (2)'!$A:$A,'[1]Sheet2 (2)'!$B:$B,"")</f>
        <v>1</v>
      </c>
      <c r="O1769">
        <f>IFERROR(_xlfn.XLOOKUP(b2b3[[#This Row],[Column2]],Table17[[#This Row],[rxn-no-enz]],Table17[[#This Row],[flux]],0),0)</f>
        <v>5.9445097522259996E-6</v>
      </c>
      <c r="P1769" t="str">
        <f>_xlfn.TEXTBEFORE(b2b3[[#This Row],[rxn]],"-",-1,,,"")</f>
        <v>PROSYN</v>
      </c>
    </row>
    <row r="1770" spans="1:16" ht="17" x14ac:dyDescent="0.25">
      <c r="A1770" s="1" t="s">
        <v>12205</v>
      </c>
      <c r="B1770" s="1" t="s">
        <v>2778</v>
      </c>
      <c r="C1770" s="1">
        <v>1.4697086E-8</v>
      </c>
      <c r="D1770" s="1">
        <f>mfs[[#This Row],[flux]]/1000</f>
        <v>1.4697086E-11</v>
      </c>
      <c r="F1770" t="s">
        <v>4368</v>
      </c>
      <c r="G1770" t="s">
        <v>2778</v>
      </c>
      <c r="H1770" s="3">
        <v>1.08129400129242E-11</v>
      </c>
      <c r="I1770">
        <f>_xlfn.XLOOKUP(b2b3[[#This Row],[rxn]],mfs[rxn],mfs[flux_scaled],0)</f>
        <v>1.081294E-10</v>
      </c>
      <c r="J1770">
        <f>(b2b3[[#This Row],[flux]]-b2b3[[#This Row],[flux in mfs]])/b2b3[[#This Row],[flux]]</f>
        <v>-8.9999999880474686</v>
      </c>
      <c r="K1770">
        <f>ABS(b2b3[[#This Row],[(mfs - b2+b3) / mfs]])</f>
        <v>8.9999999880474686</v>
      </c>
      <c r="L1770" t="b">
        <f>_xlfn.TEXTAFTER(b2b3[[#This Row],[rxn]],"-",-1)="SPONT"</f>
        <v>0</v>
      </c>
      <c r="M1770" t="str">
        <f>_xlfn.TEXTAFTER(b2b3[[#This Row],[rxn]],"-",-1)</f>
        <v>rt3261</v>
      </c>
      <c r="N1770">
        <f>_xlfn.XLOOKUP("'PRO-"&amp;b2b3[[#This Row],[enz]]&amp;"'",'[1]Sheet2 (2)'!$A:$A,'[1]Sheet2 (2)'!$B:$B,"")</f>
        <v>1</v>
      </c>
      <c r="O1770">
        <f>IFERROR(_xlfn.XLOOKUP(b2b3[[#This Row],[Column2]],Table17[[#This Row],[rxn-no-enz]],Table17[[#This Row],[flux]],0),0)</f>
        <v>2.9954084090000001E-9</v>
      </c>
      <c r="P1770" t="str">
        <f>_xlfn.TEXTBEFORE(b2b3[[#This Row],[rxn]],"-",-1,,,"")</f>
        <v>PROSYN</v>
      </c>
    </row>
    <row r="1771" spans="1:16" ht="17" x14ac:dyDescent="0.25">
      <c r="A1771" s="1" t="s">
        <v>12206</v>
      </c>
      <c r="B1771" s="1" t="s">
        <v>2778</v>
      </c>
      <c r="C1771" s="1">
        <v>8.12714079E-7</v>
      </c>
      <c r="D1771" s="1">
        <f>mfs[[#This Row],[flux]]/1000</f>
        <v>8.1271407900000001E-10</v>
      </c>
      <c r="F1771" t="s">
        <v>11723</v>
      </c>
      <c r="G1771" t="s">
        <v>2778</v>
      </c>
      <c r="H1771" s="3">
        <v>2.3127845590905198E-12</v>
      </c>
      <c r="I1771">
        <f>_xlfn.XLOOKUP(b2b3[[#This Row],[rxn]],mfs[rxn],mfs[flux_scaled],0)</f>
        <v>2.3127846000000002E-11</v>
      </c>
      <c r="J1771">
        <f>(b2b3[[#This Row],[flux]]-b2b3[[#This Row],[flux in mfs]])/b2b3[[#This Row],[flux]]</f>
        <v>-9.0000001768840949</v>
      </c>
      <c r="K1771">
        <f>ABS(b2b3[[#This Row],[(mfs - b2+b3) / mfs]])</f>
        <v>9.0000001768840949</v>
      </c>
      <c r="L1771" t="b">
        <f>_xlfn.TEXTAFTER(b2b3[[#This Row],[rxn]],"-",-1)="SPONT"</f>
        <v>0</v>
      </c>
      <c r="M1771" t="str">
        <f>_xlfn.TEXTAFTER(b2b3[[#This Row],[rxn]],"-",-1)</f>
        <v>rt3274</v>
      </c>
      <c r="N1771">
        <f>_xlfn.XLOOKUP("'PRO-"&amp;b2b3[[#This Row],[enz]]&amp;"'",'[1]Sheet2 (2)'!$A:$A,'[1]Sheet2 (2)'!$B:$B,"")</f>
        <v>1</v>
      </c>
      <c r="O1771">
        <f>IFERROR(_xlfn.XLOOKUP(b2b3[[#This Row],[Column2]],Table17[[#This Row],[rxn-no-enz]],Table17[[#This Row],[flux]],0),0)</f>
        <v>5.9445097522259996E-6</v>
      </c>
      <c r="P1771" t="str">
        <f>_xlfn.TEXTBEFORE(b2b3[[#This Row],[rxn]],"-",-1,,,"")</f>
        <v>PROSYN</v>
      </c>
    </row>
    <row r="1772" spans="1:16" ht="17" x14ac:dyDescent="0.25">
      <c r="A1772" s="1" t="s">
        <v>12207</v>
      </c>
      <c r="B1772" s="1" t="s">
        <v>2778</v>
      </c>
      <c r="C1772" s="1">
        <v>1.7197991499999999E-7</v>
      </c>
      <c r="D1772" s="1">
        <f>mfs[[#This Row],[flux]]/1000</f>
        <v>1.7197991499999999E-10</v>
      </c>
      <c r="F1772" t="s">
        <v>4369</v>
      </c>
      <c r="G1772" t="s">
        <v>2778</v>
      </c>
      <c r="H1772" s="3">
        <v>1.3472601704184501E-11</v>
      </c>
      <c r="I1772">
        <f>_xlfn.XLOOKUP(b2b3[[#This Row],[rxn]],mfs[rxn],mfs[flux_scaled],0)</f>
        <v>1.34726017E-10</v>
      </c>
      <c r="J1772">
        <f>(b2b3[[#This Row],[flux]]-b2b3[[#This Row],[flux in mfs]])/b2b3[[#This Row],[flux]]</f>
        <v>-8.9999999968940667</v>
      </c>
      <c r="K1772">
        <f>ABS(b2b3[[#This Row],[(mfs - b2+b3) / mfs]])</f>
        <v>8.9999999968940667</v>
      </c>
      <c r="L1772" t="b">
        <f>_xlfn.TEXTAFTER(b2b3[[#This Row],[rxn]],"-",-1)="SPONT"</f>
        <v>0</v>
      </c>
      <c r="M1772" t="str">
        <f>_xlfn.TEXTAFTER(b2b3[[#This Row],[rxn]],"-",-1)</f>
        <v>rt3278</v>
      </c>
      <c r="N1772">
        <f>_xlfn.XLOOKUP("'PRO-"&amp;b2b3[[#This Row],[enz]]&amp;"'",'[1]Sheet2 (2)'!$A:$A,'[1]Sheet2 (2)'!$B:$B,"")</f>
        <v>1</v>
      </c>
      <c r="O1772">
        <f>IFERROR(_xlfn.XLOOKUP(b2b3[[#This Row],[Column2]],Table17[[#This Row],[rxn-no-enz]],Table17[[#This Row],[flux]],0),0)</f>
        <v>5.9445097522259996E-6</v>
      </c>
      <c r="P1772" t="str">
        <f>_xlfn.TEXTBEFORE(b2b3[[#This Row],[rxn]],"-",-1,,,"")</f>
        <v>PROSYN</v>
      </c>
    </row>
    <row r="1773" spans="1:16" ht="17" x14ac:dyDescent="0.25">
      <c r="A1773" s="1" t="s">
        <v>12208</v>
      </c>
      <c r="B1773" s="1" t="s">
        <v>2778</v>
      </c>
      <c r="C1773" s="1">
        <v>8.6774014000000004E-8</v>
      </c>
      <c r="D1773" s="1">
        <f>mfs[[#This Row],[flux]]/1000</f>
        <v>8.6774014000000005E-11</v>
      </c>
      <c r="F1773" t="s">
        <v>11724</v>
      </c>
      <c r="G1773" t="s">
        <v>2778</v>
      </c>
      <c r="H1773" s="3">
        <v>4.8326282907954197E-12</v>
      </c>
      <c r="I1773">
        <f>_xlfn.XLOOKUP(b2b3[[#This Row],[rxn]],mfs[rxn],mfs[flux_scaled],0)</f>
        <v>4.8326283000000002E-11</v>
      </c>
      <c r="J1773">
        <f>(b2b3[[#This Row],[flux]]-b2b3[[#This Row],[flux in mfs]])/b2b3[[#This Row],[flux]]</f>
        <v>-9.0000000190467393</v>
      </c>
      <c r="K1773">
        <f>ABS(b2b3[[#This Row],[(mfs - b2+b3) / mfs]])</f>
        <v>9.0000000190467393</v>
      </c>
      <c r="L1773" t="b">
        <f>_xlfn.TEXTAFTER(b2b3[[#This Row],[rxn]],"-",-1)="SPONT"</f>
        <v>0</v>
      </c>
      <c r="M1773" t="str">
        <f>_xlfn.TEXTAFTER(b2b3[[#This Row],[rxn]],"-",-1)</f>
        <v>rt3279</v>
      </c>
      <c r="N1773">
        <f>_xlfn.XLOOKUP("'PRO-"&amp;b2b3[[#This Row],[enz]]&amp;"'",'[1]Sheet2 (2)'!$A:$A,'[1]Sheet2 (2)'!$B:$B,"")</f>
        <v>1</v>
      </c>
      <c r="O1773">
        <f>IFERROR(_xlfn.XLOOKUP(b2b3[[#This Row],[Column2]],Table17[[#This Row],[rxn-no-enz]],Table17[[#This Row],[flux]],0),0)</f>
        <v>5.9445097522259996E-6</v>
      </c>
      <c r="P1773" t="str">
        <f>_xlfn.TEXTBEFORE(b2b3[[#This Row],[rxn]],"-",-1,,,"")</f>
        <v>PROSYN</v>
      </c>
    </row>
    <row r="1774" spans="1:16" ht="17" x14ac:dyDescent="0.25">
      <c r="A1774" s="1" t="s">
        <v>12209</v>
      </c>
      <c r="B1774" s="1" t="s">
        <v>2778</v>
      </c>
      <c r="C1774" s="1">
        <v>6.1967570600000004E-7</v>
      </c>
      <c r="D1774" s="1">
        <f>mfs[[#This Row],[flux]]/1000</f>
        <v>6.1967570600000002E-10</v>
      </c>
      <c r="F1774" t="s">
        <v>11725</v>
      </c>
      <c r="G1774" t="s">
        <v>2778</v>
      </c>
      <c r="H1774" s="3">
        <v>1.26851305910345E-12</v>
      </c>
      <c r="I1774">
        <f>_xlfn.XLOOKUP(b2b3[[#This Row],[rxn]],mfs[rxn],mfs[flux_scaled],0)</f>
        <v>1.2685130999999999E-11</v>
      </c>
      <c r="J1774">
        <f>(b2b3[[#This Row],[flux]]-b2b3[[#This Row],[flux in mfs]])/b2b3[[#This Row],[flux]]</f>
        <v>-9.0000003223975487</v>
      </c>
      <c r="K1774">
        <f>ABS(b2b3[[#This Row],[(mfs - b2+b3) / mfs]])</f>
        <v>9.0000003223975487</v>
      </c>
      <c r="L1774" t="b">
        <f>_xlfn.TEXTAFTER(b2b3[[#This Row],[rxn]],"-",-1)="SPONT"</f>
        <v>0</v>
      </c>
      <c r="M1774" t="str">
        <f>_xlfn.TEXTAFTER(b2b3[[#This Row],[rxn]],"-",-1)</f>
        <v>rt3300</v>
      </c>
      <c r="N1774">
        <f>_xlfn.XLOOKUP("'PRO-"&amp;b2b3[[#This Row],[enz]]&amp;"'",'[1]Sheet2 (2)'!$A:$A,'[1]Sheet2 (2)'!$B:$B,"")</f>
        <v>1</v>
      </c>
      <c r="O1774">
        <f>IFERROR(_xlfn.XLOOKUP(b2b3[[#This Row],[Column2]],Table17[[#This Row],[rxn-no-enz]],Table17[[#This Row],[flux]],0),0)</f>
        <v>5.9445097522259996E-6</v>
      </c>
      <c r="P1774" t="str">
        <f>_xlfn.TEXTBEFORE(b2b3[[#This Row],[rxn]],"-",-1,,,"")</f>
        <v>PROSYN</v>
      </c>
    </row>
    <row r="1775" spans="1:16" ht="17" x14ac:dyDescent="0.25">
      <c r="A1775" s="1" t="s">
        <v>12210</v>
      </c>
      <c r="B1775" s="1" t="s">
        <v>2778</v>
      </c>
      <c r="C1775" s="1">
        <v>3.2649574000000001E-8</v>
      </c>
      <c r="D1775" s="1">
        <f>mfs[[#This Row],[flux]]/1000</f>
        <v>3.2649573999999998E-11</v>
      </c>
      <c r="F1775" t="s">
        <v>4370</v>
      </c>
      <c r="G1775" t="s">
        <v>2778</v>
      </c>
      <c r="H1775" s="3">
        <v>1.15579000116957E-13</v>
      </c>
      <c r="I1775">
        <f>_xlfn.XLOOKUP(b2b3[[#This Row],[rxn]],mfs[rxn],mfs[flux_scaled],0)</f>
        <v>1.1557900000000001E-12</v>
      </c>
      <c r="J1775">
        <f>(b2b3[[#This Row],[flux]]-b2b3[[#This Row],[flux in mfs]])/b2b3[[#This Row],[flux]]</f>
        <v>-8.9999999898807754</v>
      </c>
      <c r="K1775">
        <f>ABS(b2b3[[#This Row],[(mfs - b2+b3) / mfs]])</f>
        <v>8.9999999898807754</v>
      </c>
      <c r="L1775" t="b">
        <f>_xlfn.TEXTAFTER(b2b3[[#This Row],[rxn]],"-",-1)="SPONT"</f>
        <v>0</v>
      </c>
      <c r="M1775" t="str">
        <f>_xlfn.TEXTAFTER(b2b3[[#This Row],[rxn]],"-",-1)</f>
        <v>rt3311</v>
      </c>
      <c r="N1775">
        <f>_xlfn.XLOOKUP("'PRO-"&amp;b2b3[[#This Row],[enz]]&amp;"'",'[1]Sheet2 (2)'!$A:$A,'[1]Sheet2 (2)'!$B:$B,"")</f>
        <v>1</v>
      </c>
      <c r="O1775">
        <f>IFERROR(_xlfn.XLOOKUP(b2b3[[#This Row],[Column2]],Table17[[#This Row],[rxn-no-enz]],Table17[[#This Row],[flux]],0),0)</f>
        <v>5.9445097522259996E-6</v>
      </c>
      <c r="P1775" t="str">
        <f>_xlfn.TEXTBEFORE(b2b3[[#This Row],[rxn]],"-",-1,,,"")</f>
        <v>PROSYN</v>
      </c>
    </row>
    <row r="1776" spans="1:16" ht="17" x14ac:dyDescent="0.25">
      <c r="A1776" s="1" t="s">
        <v>12211</v>
      </c>
      <c r="B1776" s="1" t="s">
        <v>2778</v>
      </c>
      <c r="C1776" s="1">
        <v>8.4614642000000005E-8</v>
      </c>
      <c r="D1776" s="1">
        <f>mfs[[#This Row],[flux]]/1000</f>
        <v>8.461464200000001E-11</v>
      </c>
      <c r="F1776" t="s">
        <v>4371</v>
      </c>
      <c r="G1776" t="s">
        <v>2778</v>
      </c>
      <c r="H1776" s="3">
        <v>1.30085498551047E-10</v>
      </c>
      <c r="I1776">
        <f>_xlfn.XLOOKUP(b2b3[[#This Row],[rxn]],mfs[rxn],mfs[flux_scaled],0)</f>
        <v>1.300854986E-9</v>
      </c>
      <c r="J1776">
        <f>(b2b3[[#This Row],[flux]]-b2b3[[#This Row],[flux in mfs]])/b2b3[[#This Row],[flux]]</f>
        <v>-9.0000000037631391</v>
      </c>
      <c r="K1776">
        <f>ABS(b2b3[[#This Row],[(mfs - b2+b3) / mfs]])</f>
        <v>9.0000000037631391</v>
      </c>
      <c r="L1776" t="b">
        <f>_xlfn.TEXTAFTER(b2b3[[#This Row],[rxn]],"-",-1)="SPONT"</f>
        <v>0</v>
      </c>
      <c r="M1776" t="str">
        <f>_xlfn.TEXTAFTER(b2b3[[#This Row],[rxn]],"-",-1)</f>
        <v>rt3313</v>
      </c>
      <c r="N1776">
        <f>_xlfn.XLOOKUP("'PRO-"&amp;b2b3[[#This Row],[enz]]&amp;"'",'[1]Sheet2 (2)'!$A:$A,'[1]Sheet2 (2)'!$B:$B,"")</f>
        <v>1</v>
      </c>
      <c r="O1776">
        <f>IFERROR(_xlfn.XLOOKUP(b2b3[[#This Row],[Column2]],Table17[[#This Row],[rxn-no-enz]],Table17[[#This Row],[flux]],0),0)</f>
        <v>5.9445097522259996E-6</v>
      </c>
      <c r="P1776" t="str">
        <f>_xlfn.TEXTBEFORE(b2b3[[#This Row],[rxn]],"-",-1,,,"")</f>
        <v>PROSYN</v>
      </c>
    </row>
    <row r="1777" spans="1:16" ht="17" x14ac:dyDescent="0.25">
      <c r="A1777" s="1" t="s">
        <v>12212</v>
      </c>
      <c r="B1777" s="1" t="s">
        <v>2778</v>
      </c>
      <c r="C1777" s="1">
        <v>1.2235217630000001E-6</v>
      </c>
      <c r="D1777" s="1">
        <f>mfs[[#This Row],[flux]]/1000</f>
        <v>1.2235217630000002E-9</v>
      </c>
      <c r="F1777" t="s">
        <v>4372</v>
      </c>
      <c r="G1777" t="s">
        <v>2778</v>
      </c>
      <c r="H1777" s="3">
        <v>8.7753391530339102E-11</v>
      </c>
      <c r="I1777">
        <f>_xlfn.XLOOKUP(b2b3[[#This Row],[rxn]],mfs[rxn],mfs[flux_scaled],0)</f>
        <v>8.7753391499999993E-10</v>
      </c>
      <c r="J1777">
        <f>(b2b3[[#This Row],[flux]]-b2b3[[#This Row],[flux in mfs]])/b2b3[[#This Row],[flux]]</f>
        <v>-8.9999999965426856</v>
      </c>
      <c r="K1777">
        <f>ABS(b2b3[[#This Row],[(mfs - b2+b3) / mfs]])</f>
        <v>8.9999999965426856</v>
      </c>
      <c r="L1777" t="b">
        <f>_xlfn.TEXTAFTER(b2b3[[#This Row],[rxn]],"-",-1)="SPONT"</f>
        <v>0</v>
      </c>
      <c r="M1777" t="str">
        <f>_xlfn.TEXTAFTER(b2b3[[#This Row],[rxn]],"-",-1)</f>
        <v>rt3314</v>
      </c>
      <c r="N1777">
        <f>_xlfn.XLOOKUP("'PRO-"&amp;b2b3[[#This Row],[enz]]&amp;"'",'[1]Sheet2 (2)'!$A:$A,'[1]Sheet2 (2)'!$B:$B,"")</f>
        <v>1</v>
      </c>
      <c r="O1777">
        <f>IFERROR(_xlfn.XLOOKUP(b2b3[[#This Row],[Column2]],Table17[[#This Row],[rxn-no-enz]],Table17[[#This Row],[flux]],0),0)</f>
        <v>5.9445097522259996E-6</v>
      </c>
      <c r="P1777" t="str">
        <f>_xlfn.TEXTBEFORE(b2b3[[#This Row],[rxn]],"-",-1,,,"")</f>
        <v>PROSYN</v>
      </c>
    </row>
    <row r="1778" spans="1:16" ht="17" x14ac:dyDescent="0.25">
      <c r="A1778" s="1" t="s">
        <v>12213</v>
      </c>
      <c r="B1778" s="1" t="s">
        <v>2778</v>
      </c>
      <c r="C1778" s="1">
        <v>2.25061897E-7</v>
      </c>
      <c r="D1778" s="1">
        <f>mfs[[#This Row],[flux]]/1000</f>
        <v>2.25061897E-10</v>
      </c>
      <c r="F1778" t="s">
        <v>4374</v>
      </c>
      <c r="G1778" t="s">
        <v>2778</v>
      </c>
      <c r="H1778" s="3">
        <v>3.0146802429602303E-11</v>
      </c>
      <c r="I1778">
        <f>_xlfn.XLOOKUP(b2b3[[#This Row],[rxn]],mfs[rxn],mfs[flux_scaled],0)</f>
        <v>3.0146802399999999E-10</v>
      </c>
      <c r="J1778">
        <f>(b2b3[[#This Row],[flux]]-b2b3[[#This Row],[flux in mfs]])/b2b3[[#This Row],[flux]]</f>
        <v>-8.9999999901806156</v>
      </c>
      <c r="K1778">
        <f>ABS(b2b3[[#This Row],[(mfs - b2+b3) / mfs]])</f>
        <v>8.9999999901806156</v>
      </c>
      <c r="L1778" t="b">
        <f>_xlfn.TEXTAFTER(b2b3[[#This Row],[rxn]],"-",-1)="SPONT"</f>
        <v>0</v>
      </c>
      <c r="M1778" t="str">
        <f>_xlfn.TEXTAFTER(b2b3[[#This Row],[rxn]],"-",-1)</f>
        <v>rt3334</v>
      </c>
      <c r="N1778">
        <f>_xlfn.XLOOKUP("'PRO-"&amp;b2b3[[#This Row],[enz]]&amp;"'",'[1]Sheet2 (2)'!$A:$A,'[1]Sheet2 (2)'!$B:$B,"")</f>
        <v>9</v>
      </c>
      <c r="O1778">
        <f>IFERROR(_xlfn.XLOOKUP(b2b3[[#This Row],[Column2]],Table17[[#This Row],[rxn-no-enz]],Table17[[#This Row],[flux]],0),0)</f>
        <v>5.9445097522259996E-6</v>
      </c>
      <c r="P1778" t="str">
        <f>_xlfn.TEXTBEFORE(b2b3[[#This Row],[rxn]],"-",-1,,,"")</f>
        <v>PROSYN</v>
      </c>
    </row>
    <row r="1779" spans="1:16" ht="17" x14ac:dyDescent="0.25">
      <c r="A1779" s="1" t="s">
        <v>12214</v>
      </c>
      <c r="B1779" s="1" t="s">
        <v>2778</v>
      </c>
      <c r="C1779" s="1">
        <v>1.8988775200000001E-7</v>
      </c>
      <c r="D1779" s="1">
        <f>mfs[[#This Row],[flux]]/1000</f>
        <v>1.8988775200000002E-10</v>
      </c>
      <c r="F1779" t="s">
        <v>11726</v>
      </c>
      <c r="G1779" t="s">
        <v>2778</v>
      </c>
      <c r="H1779" s="3">
        <v>9.6715530019278095E-12</v>
      </c>
      <c r="I1779">
        <f>_xlfn.XLOOKUP(b2b3[[#This Row],[rxn]],mfs[rxn],mfs[flux_scaled],0)</f>
        <v>9.6715530000000008E-11</v>
      </c>
      <c r="J1779">
        <f>(b2b3[[#This Row],[flux]]-b2b3[[#This Row],[flux in mfs]])/b2b3[[#This Row],[flux]]</f>
        <v>-8.9999999980067233</v>
      </c>
      <c r="K1779">
        <f>ABS(b2b3[[#This Row],[(mfs - b2+b3) / mfs]])</f>
        <v>8.9999999980067233</v>
      </c>
      <c r="L1779" t="b">
        <f>_xlfn.TEXTAFTER(b2b3[[#This Row],[rxn]],"-",-1)="SPONT"</f>
        <v>0</v>
      </c>
      <c r="M1779" t="str">
        <f>_xlfn.TEXTAFTER(b2b3[[#This Row],[rxn]],"-",-1)</f>
        <v>rt3348</v>
      </c>
      <c r="N1779">
        <f>_xlfn.XLOOKUP("'PRO-"&amp;b2b3[[#This Row],[enz]]&amp;"'",'[1]Sheet2 (2)'!$A:$A,'[1]Sheet2 (2)'!$B:$B,"")</f>
        <v>1</v>
      </c>
      <c r="O1779">
        <f>IFERROR(_xlfn.XLOOKUP(b2b3[[#This Row],[Column2]],Table17[[#This Row],[rxn-no-enz]],Table17[[#This Row],[flux]],0),0)</f>
        <v>5.9445097522259996E-6</v>
      </c>
      <c r="P1779" t="str">
        <f>_xlfn.TEXTBEFORE(b2b3[[#This Row],[rxn]],"-",-1,,,"")</f>
        <v>PROSYN</v>
      </c>
    </row>
    <row r="1780" spans="1:16" ht="17" x14ac:dyDescent="0.25">
      <c r="A1780" s="1" t="s">
        <v>12215</v>
      </c>
      <c r="B1780" s="1" t="s">
        <v>2778</v>
      </c>
      <c r="C1780" s="1">
        <v>1.8891636800000001E-7</v>
      </c>
      <c r="D1780" s="1">
        <f>mfs[[#This Row],[flux]]/1000</f>
        <v>1.88916368E-10</v>
      </c>
      <c r="F1780" t="s">
        <v>11727</v>
      </c>
      <c r="G1780" t="s">
        <v>2778</v>
      </c>
      <c r="H1780" s="3">
        <v>3.1590527596148302E-13</v>
      </c>
      <c r="I1780">
        <f>_xlfn.XLOOKUP(b2b3[[#This Row],[rxn]],mfs[rxn],mfs[flux_scaled],0)</f>
        <v>3.1590530000000001E-12</v>
      </c>
      <c r="J1780">
        <f>(b2b3[[#This Row],[flux]]-b2b3[[#This Row],[flux in mfs]])/b2b3[[#This Row],[flux]]</f>
        <v>-9.0000007609406634</v>
      </c>
      <c r="K1780">
        <f>ABS(b2b3[[#This Row],[(mfs - b2+b3) / mfs]])</f>
        <v>9.0000007609406634</v>
      </c>
      <c r="L1780" t="b">
        <f>_xlfn.TEXTAFTER(b2b3[[#This Row],[rxn]],"-",-1)="SPONT"</f>
        <v>0</v>
      </c>
      <c r="M1780" t="str">
        <f>_xlfn.TEXTAFTER(b2b3[[#This Row],[rxn]],"-",-1)</f>
        <v>rt3355</v>
      </c>
      <c r="N1780">
        <f>_xlfn.XLOOKUP("'PRO-"&amp;b2b3[[#This Row],[enz]]&amp;"'",'[1]Sheet2 (2)'!$A:$A,'[1]Sheet2 (2)'!$B:$B,"")</f>
        <v>1</v>
      </c>
      <c r="O1780">
        <f>IFERROR(_xlfn.XLOOKUP(b2b3[[#This Row],[Column2]],Table17[[#This Row],[rxn-no-enz]],Table17[[#This Row],[flux]],0),0)</f>
        <v>1.4856723499E-8</v>
      </c>
      <c r="P1780" t="str">
        <f>_xlfn.TEXTBEFORE(b2b3[[#This Row],[rxn]],"-",-1,,,"")</f>
        <v>PROSYN</v>
      </c>
    </row>
    <row r="1781" spans="1:16" ht="17" x14ac:dyDescent="0.25">
      <c r="A1781" s="1" t="s">
        <v>12216</v>
      </c>
      <c r="B1781" s="1" t="s">
        <v>2778</v>
      </c>
      <c r="C1781" s="1">
        <v>2.4859936999999999E-8</v>
      </c>
      <c r="D1781" s="1">
        <f>mfs[[#This Row],[flux]]/1000</f>
        <v>2.4859936999999998E-11</v>
      </c>
      <c r="F1781" t="s">
        <v>11728</v>
      </c>
      <c r="G1781" t="s">
        <v>2778</v>
      </c>
      <c r="H1781" s="3">
        <v>5.8490713745175397E-13</v>
      </c>
      <c r="I1781">
        <f>_xlfn.XLOOKUP(b2b3[[#This Row],[rxn]],mfs[rxn],mfs[flux_scaled],0)</f>
        <v>5.8490710000000004E-12</v>
      </c>
      <c r="J1781">
        <f>(b2b3[[#This Row],[flux]]-b2b3[[#This Row],[flux in mfs]])/b2b3[[#This Row],[flux]]</f>
        <v>-8.999999359697437</v>
      </c>
      <c r="K1781">
        <f>ABS(b2b3[[#This Row],[(mfs - b2+b3) / mfs]])</f>
        <v>8.999999359697437</v>
      </c>
      <c r="L1781" t="b">
        <f>_xlfn.TEXTAFTER(b2b3[[#This Row],[rxn]],"-",-1)="SPONT"</f>
        <v>0</v>
      </c>
      <c r="M1781" t="str">
        <f>_xlfn.TEXTAFTER(b2b3[[#This Row],[rxn]],"-",-1)</f>
        <v>rt3356</v>
      </c>
      <c r="N1781">
        <f>_xlfn.XLOOKUP("'PRO-"&amp;b2b3[[#This Row],[enz]]&amp;"'",'[1]Sheet2 (2)'!$A:$A,'[1]Sheet2 (2)'!$B:$B,"")</f>
        <v>1</v>
      </c>
      <c r="O1781">
        <f>IFERROR(_xlfn.XLOOKUP(b2b3[[#This Row],[Column2]],Table17[[#This Row],[rxn-no-enz]],Table17[[#This Row],[flux]],0),0)</f>
        <v>5.9445097522259996E-6</v>
      </c>
      <c r="P1781" t="str">
        <f>_xlfn.TEXTBEFORE(b2b3[[#This Row],[rxn]],"-",-1,,,"")</f>
        <v>PROSYN</v>
      </c>
    </row>
    <row r="1782" spans="1:16" ht="17" x14ac:dyDescent="0.25">
      <c r="A1782" s="1" t="s">
        <v>12217</v>
      </c>
      <c r="B1782" s="1" t="s">
        <v>2778</v>
      </c>
      <c r="C1782" s="1">
        <v>1.5780613399999999E-7</v>
      </c>
      <c r="D1782" s="1">
        <f>mfs[[#This Row],[flux]]/1000</f>
        <v>1.5780613399999997E-10</v>
      </c>
      <c r="F1782" t="s">
        <v>4375</v>
      </c>
      <c r="G1782" t="s">
        <v>2778</v>
      </c>
      <c r="H1782" s="3">
        <v>4.8560630188636698E-13</v>
      </c>
      <c r="I1782">
        <f>_xlfn.XLOOKUP(b2b3[[#This Row],[rxn]],mfs[rxn],mfs[flux_scaled],0)</f>
        <v>4.8560630000000003E-12</v>
      </c>
      <c r="J1782">
        <f>(b2b3[[#This Row],[flux]]-b2b3[[#This Row],[flux in mfs]])/b2b3[[#This Row],[flux]]</f>
        <v>-8.9999999611543977</v>
      </c>
      <c r="K1782">
        <f>ABS(b2b3[[#This Row],[(mfs - b2+b3) / mfs]])</f>
        <v>8.9999999611543977</v>
      </c>
      <c r="L1782" t="b">
        <f>_xlfn.TEXTAFTER(b2b3[[#This Row],[rxn]],"-",-1)="SPONT"</f>
        <v>0</v>
      </c>
      <c r="M1782" t="str">
        <f>_xlfn.TEXTAFTER(b2b3[[#This Row],[rxn]],"-",-1)</f>
        <v>rt3373</v>
      </c>
      <c r="N1782">
        <f>_xlfn.XLOOKUP("'PRO-"&amp;b2b3[[#This Row],[enz]]&amp;"'",'[1]Sheet2 (2)'!$A:$A,'[1]Sheet2 (2)'!$B:$B,"")</f>
        <v>2</v>
      </c>
      <c r="O1782">
        <f>IFERROR(_xlfn.XLOOKUP(b2b3[[#This Row],[Column2]],Table17[[#This Row],[rxn-no-enz]],Table17[[#This Row],[flux]],0),0)</f>
        <v>5.9445097522259996E-6</v>
      </c>
      <c r="P1782" t="str">
        <f>_xlfn.TEXTBEFORE(b2b3[[#This Row],[rxn]],"-",-1,,,"")</f>
        <v>PROSYN</v>
      </c>
    </row>
    <row r="1783" spans="1:16" ht="17" x14ac:dyDescent="0.25">
      <c r="A1783" s="1" t="s">
        <v>13155</v>
      </c>
      <c r="B1783" s="1" t="s">
        <v>2778</v>
      </c>
      <c r="C1783" s="1">
        <v>4.5415123000000003E-8</v>
      </c>
      <c r="D1783" s="1">
        <f>mfs[[#This Row],[flux]]/1000</f>
        <v>4.5415123000000005E-11</v>
      </c>
      <c r="F1783" t="s">
        <v>11729</v>
      </c>
      <c r="G1783" t="s">
        <v>2778</v>
      </c>
      <c r="H1783" s="3">
        <v>1.7137499060452E-10</v>
      </c>
      <c r="I1783">
        <f>_xlfn.XLOOKUP(b2b3[[#This Row],[rxn]],mfs[rxn],mfs[flux_scaled],0)</f>
        <v>1.713749906E-9</v>
      </c>
      <c r="J1783">
        <f>(b2b3[[#This Row],[flux]]-b2b3[[#This Row],[flux in mfs]])/b2b3[[#This Row],[flux]]</f>
        <v>-8.9999999997362501</v>
      </c>
      <c r="K1783">
        <f>ABS(b2b3[[#This Row],[(mfs - b2+b3) / mfs]])</f>
        <v>8.9999999997362501</v>
      </c>
      <c r="L1783" t="b">
        <f>_xlfn.TEXTAFTER(b2b3[[#This Row],[rxn]],"-",-1)="SPONT"</f>
        <v>0</v>
      </c>
      <c r="M1783" t="str">
        <f>_xlfn.TEXTAFTER(b2b3[[#This Row],[rxn]],"-",-1)</f>
        <v>rt3384</v>
      </c>
      <c r="N1783">
        <f>_xlfn.XLOOKUP("'PRO-"&amp;b2b3[[#This Row],[enz]]&amp;"'",'[1]Sheet2 (2)'!$A:$A,'[1]Sheet2 (2)'!$B:$B,"")</f>
        <v>1</v>
      </c>
      <c r="O1783">
        <f>IFERROR(_xlfn.XLOOKUP(b2b3[[#This Row],[Column2]],Table17[[#This Row],[rxn-no-enz]],Table17[[#This Row],[flux]],0),0)</f>
        <v>5.9445097522259996E-6</v>
      </c>
      <c r="P1783" t="str">
        <f>_xlfn.TEXTBEFORE(b2b3[[#This Row],[rxn]],"-",-1,,,"")</f>
        <v>PROSYN</v>
      </c>
    </row>
    <row r="1784" spans="1:16" ht="17" x14ac:dyDescent="0.25">
      <c r="A1784" s="1" t="s">
        <v>12219</v>
      </c>
      <c r="B1784" s="1" t="s">
        <v>2778</v>
      </c>
      <c r="C1784" s="1">
        <v>3.79950961E-7</v>
      </c>
      <c r="D1784" s="1">
        <f>mfs[[#This Row],[flux]]/1000</f>
        <v>3.79950961E-10</v>
      </c>
      <c r="F1784" t="s">
        <v>11730</v>
      </c>
      <c r="G1784" t="s">
        <v>2778</v>
      </c>
      <c r="H1784" s="3">
        <v>6.7836921946790994E-14</v>
      </c>
      <c r="I1784">
        <f>_xlfn.XLOOKUP(b2b3[[#This Row],[rxn]],mfs[rxn],mfs[flux_scaled],0)</f>
        <v>6.7836899999999999E-13</v>
      </c>
      <c r="J1784">
        <f>(b2b3[[#This Row],[flux]]-b2b3[[#This Row],[flux in mfs]])/b2b3[[#This Row],[flux]]</f>
        <v>-8.999996764771991</v>
      </c>
      <c r="K1784">
        <f>ABS(b2b3[[#This Row],[(mfs - b2+b3) / mfs]])</f>
        <v>8.999996764771991</v>
      </c>
      <c r="L1784" t="b">
        <f>_xlfn.TEXTAFTER(b2b3[[#This Row],[rxn]],"-",-1)="SPONT"</f>
        <v>0</v>
      </c>
      <c r="M1784" t="str">
        <f>_xlfn.TEXTAFTER(b2b3[[#This Row],[rxn]],"-",-1)</f>
        <v>rt3388</v>
      </c>
      <c r="N1784">
        <f>_xlfn.XLOOKUP("'PRO-"&amp;b2b3[[#This Row],[enz]]&amp;"'",'[1]Sheet2 (2)'!$A:$A,'[1]Sheet2 (2)'!$B:$B,"")</f>
        <v>1</v>
      </c>
      <c r="O1784">
        <f>IFERROR(_xlfn.XLOOKUP(b2b3[[#This Row],[Column2]],Table17[[#This Row],[rxn-no-enz]],Table17[[#This Row],[flux]],0),0)</f>
        <v>5.9445097522259996E-6</v>
      </c>
      <c r="P1784" t="str">
        <f>_xlfn.TEXTBEFORE(b2b3[[#This Row],[rxn]],"-",-1,,,"")</f>
        <v>PROSYN</v>
      </c>
    </row>
    <row r="1785" spans="1:16" ht="17" x14ac:dyDescent="0.25">
      <c r="A1785" s="1" t="s">
        <v>12220</v>
      </c>
      <c r="B1785" s="1" t="s">
        <v>2778</v>
      </c>
      <c r="C1785" s="1">
        <v>2.2272470840000002E-6</v>
      </c>
      <c r="D1785" s="1">
        <f>mfs[[#This Row],[flux]]/1000</f>
        <v>2.2272470840000001E-9</v>
      </c>
      <c r="F1785" t="s">
        <v>13335</v>
      </c>
      <c r="G1785" t="s">
        <v>2778</v>
      </c>
      <c r="H1785" s="3">
        <v>1.92941940155042E-13</v>
      </c>
      <c r="I1785">
        <f>_xlfn.XLOOKUP(b2b3[[#This Row],[rxn]],mfs[rxn],mfs[flux_scaled],0)</f>
        <v>0</v>
      </c>
      <c r="J1785">
        <f>(b2b3[[#This Row],[flux]]-b2b3[[#This Row],[flux in mfs]])/b2b3[[#This Row],[flux]]</f>
        <v>1</v>
      </c>
      <c r="K1785">
        <f>ABS(b2b3[[#This Row],[(mfs - b2+b3) / mfs]])</f>
        <v>1</v>
      </c>
      <c r="L1785" t="b">
        <f>_xlfn.TEXTAFTER(b2b3[[#This Row],[rxn]],"-",-1)="SPONT"</f>
        <v>0</v>
      </c>
      <c r="M1785" t="str">
        <f>_xlfn.TEXTAFTER(b2b3[[#This Row],[rxn]],"-",-1)</f>
        <v>rt3401</v>
      </c>
      <c r="N1785">
        <f>_xlfn.XLOOKUP("'PRO-"&amp;b2b3[[#This Row],[enz]]&amp;"'",'[1]Sheet2 (2)'!$A:$A,'[1]Sheet2 (2)'!$B:$B,"")</f>
        <v>2</v>
      </c>
      <c r="O1785">
        <f>IFERROR(_xlfn.XLOOKUP(b2b3[[#This Row],[Column2]],Table17[[#This Row],[rxn-no-enz]],Table17[[#This Row],[flux]],0),0)</f>
        <v>5.9445097522259996E-6</v>
      </c>
      <c r="P1785" t="str">
        <f>_xlfn.TEXTBEFORE(b2b3[[#This Row],[rxn]],"-",-1,,,"")</f>
        <v>PROSYN</v>
      </c>
    </row>
    <row r="1786" spans="1:16" ht="17" x14ac:dyDescent="0.25">
      <c r="A1786" s="1" t="s">
        <v>12221</v>
      </c>
      <c r="B1786" s="1" t="s">
        <v>2778</v>
      </c>
      <c r="C1786" s="1">
        <v>9.1218814999999995E-8</v>
      </c>
      <c r="D1786" s="1">
        <f>mfs[[#This Row],[flux]]/1000</f>
        <v>9.1218814999999991E-11</v>
      </c>
      <c r="F1786" t="s">
        <v>11731</v>
      </c>
      <c r="G1786" t="s">
        <v>2778</v>
      </c>
      <c r="H1786" s="3">
        <v>3.4261690124372498E-11</v>
      </c>
      <c r="I1786">
        <f>_xlfn.XLOOKUP(b2b3[[#This Row],[rxn]],mfs[rxn],mfs[flux_scaled],0)</f>
        <v>3.4261690099999999E-10</v>
      </c>
      <c r="J1786">
        <f>(b2b3[[#This Row],[flux]]-b2b3[[#This Row],[flux in mfs]])/b2b3[[#This Row],[flux]]</f>
        <v>-8.9999999928863694</v>
      </c>
      <c r="K1786">
        <f>ABS(b2b3[[#This Row],[(mfs - b2+b3) / mfs]])</f>
        <v>8.9999999928863694</v>
      </c>
      <c r="L1786" t="b">
        <f>_xlfn.TEXTAFTER(b2b3[[#This Row],[rxn]],"-",-1)="SPONT"</f>
        <v>0</v>
      </c>
      <c r="M1786" t="str">
        <f>_xlfn.TEXTAFTER(b2b3[[#This Row],[rxn]],"-",-1)</f>
        <v>rt3408</v>
      </c>
      <c r="N1786">
        <f>_xlfn.XLOOKUP("'PRO-"&amp;b2b3[[#This Row],[enz]]&amp;"'",'[1]Sheet2 (2)'!$A:$A,'[1]Sheet2 (2)'!$B:$B,"")</f>
        <v>1</v>
      </c>
      <c r="O1786">
        <f>IFERROR(_xlfn.XLOOKUP(b2b3[[#This Row],[Column2]],Table17[[#This Row],[rxn-no-enz]],Table17[[#This Row],[flux]],0),0)</f>
        <v>5.9445097522259996E-6</v>
      </c>
      <c r="P1786" t="str">
        <f>_xlfn.TEXTBEFORE(b2b3[[#This Row],[rxn]],"-",-1,,,"")</f>
        <v>PROSYN</v>
      </c>
    </row>
    <row r="1787" spans="1:16" ht="17" x14ac:dyDescent="0.25">
      <c r="A1787" s="1" t="s">
        <v>12222</v>
      </c>
      <c r="B1787" s="1" t="s">
        <v>2778</v>
      </c>
      <c r="C1787" s="1">
        <v>1.1340402E-8</v>
      </c>
      <c r="D1787" s="1">
        <f>mfs[[#This Row],[flux]]/1000</f>
        <v>1.1340402000000001E-11</v>
      </c>
      <c r="F1787" t="s">
        <v>4376</v>
      </c>
      <c r="G1787" t="s">
        <v>2778</v>
      </c>
      <c r="H1787" s="3">
        <v>1.92941940155042E-13</v>
      </c>
      <c r="I1787">
        <f>_xlfn.XLOOKUP(b2b3[[#This Row],[rxn]],mfs[rxn],mfs[flux_scaled],0)</f>
        <v>1.9294189999999999E-12</v>
      </c>
      <c r="J1787">
        <f>(b2b3[[#This Row],[flux]]-b2b3[[#This Row],[flux in mfs]])/b2b3[[#This Row],[flux]]</f>
        <v>-8.9999979188017907</v>
      </c>
      <c r="K1787">
        <f>ABS(b2b3[[#This Row],[(mfs - b2+b3) / mfs]])</f>
        <v>8.9999979188017907</v>
      </c>
      <c r="L1787" t="b">
        <f>_xlfn.TEXTAFTER(b2b3[[#This Row],[rxn]],"-",-1)="SPONT"</f>
        <v>0</v>
      </c>
      <c r="M1787" t="str">
        <f>_xlfn.TEXTAFTER(b2b3[[#This Row],[rxn]],"-",-1)</f>
        <v>rt3417</v>
      </c>
      <c r="N1787">
        <f>_xlfn.XLOOKUP("'PRO-"&amp;b2b3[[#This Row],[enz]]&amp;"'",'[1]Sheet2 (2)'!$A:$A,'[1]Sheet2 (2)'!$B:$B,"")</f>
        <v>4</v>
      </c>
      <c r="O1787">
        <f>IFERROR(_xlfn.XLOOKUP(b2b3[[#This Row],[Column2]],Table17[[#This Row],[rxn-no-enz]],Table17[[#This Row],[flux]],0),0)</f>
        <v>2.0476081840000001E-9</v>
      </c>
      <c r="P1787" t="str">
        <f>_xlfn.TEXTBEFORE(b2b3[[#This Row],[rxn]],"-",-1,,,"")</f>
        <v>PROSYN</v>
      </c>
    </row>
    <row r="1788" spans="1:16" ht="17" x14ac:dyDescent="0.25">
      <c r="A1788" s="1" t="s">
        <v>12223</v>
      </c>
      <c r="B1788" s="1" t="s">
        <v>2778</v>
      </c>
      <c r="C1788" s="1">
        <v>5.9874601400000003E-7</v>
      </c>
      <c r="D1788" s="1">
        <f>mfs[[#This Row],[flux]]/1000</f>
        <v>5.9874601400000001E-10</v>
      </c>
      <c r="F1788" t="s">
        <v>11732</v>
      </c>
      <c r="G1788" t="s">
        <v>2778</v>
      </c>
      <c r="H1788" s="3">
        <v>2.9225339703185099E-12</v>
      </c>
      <c r="I1788">
        <f>_xlfn.XLOOKUP(b2b3[[#This Row],[rxn]],mfs[rxn],mfs[flux_scaled],0)</f>
        <v>2.9225340000000004E-11</v>
      </c>
      <c r="J1788">
        <f>(b2b3[[#This Row],[flux]]-b2b3[[#This Row],[flux in mfs]])/b2b3[[#This Row],[flux]]</f>
        <v>-9.000000101560806</v>
      </c>
      <c r="K1788">
        <f>ABS(b2b3[[#This Row],[(mfs - b2+b3) / mfs]])</f>
        <v>9.000000101560806</v>
      </c>
      <c r="L1788" t="b">
        <f>_xlfn.TEXTAFTER(b2b3[[#This Row],[rxn]],"-",-1)="SPONT"</f>
        <v>0</v>
      </c>
      <c r="M1788" t="str">
        <f>_xlfn.TEXTAFTER(b2b3[[#This Row],[rxn]],"-",-1)</f>
        <v>rt3419</v>
      </c>
      <c r="N1788">
        <f>_xlfn.XLOOKUP("'PRO-"&amp;b2b3[[#This Row],[enz]]&amp;"'",'[1]Sheet2 (2)'!$A:$A,'[1]Sheet2 (2)'!$B:$B,"")</f>
        <v>1</v>
      </c>
      <c r="O1788">
        <f>IFERROR(_xlfn.XLOOKUP(b2b3[[#This Row],[Column2]],Table17[[#This Row],[rxn-no-enz]],Table17[[#This Row],[flux]],0),0)</f>
        <v>5.9445097522259996E-6</v>
      </c>
      <c r="P1788" t="str">
        <f>_xlfn.TEXTBEFORE(b2b3[[#This Row],[rxn]],"-",-1,,,"")</f>
        <v>PROSYN</v>
      </c>
    </row>
    <row r="1789" spans="1:16" ht="17" x14ac:dyDescent="0.25">
      <c r="A1789" s="1" t="s">
        <v>12224</v>
      </c>
      <c r="B1789" s="1" t="s">
        <v>2778</v>
      </c>
      <c r="C1789" s="1">
        <v>4.503613E-9</v>
      </c>
      <c r="D1789" s="1">
        <f>mfs[[#This Row],[flux]]/1000</f>
        <v>4.5036129999999997E-12</v>
      </c>
      <c r="F1789" t="s">
        <v>11733</v>
      </c>
      <c r="G1789" t="s">
        <v>2778</v>
      </c>
      <c r="H1789" s="3">
        <v>3.8780746623890699E-12</v>
      </c>
      <c r="I1789">
        <f>_xlfn.XLOOKUP(b2b3[[#This Row],[rxn]],mfs[rxn],mfs[flux_scaled],0)</f>
        <v>3.8780746999999999E-11</v>
      </c>
      <c r="J1789">
        <f>(b2b3[[#This Row],[flux]]-b2b3[[#This Row],[flux in mfs]])/b2b3[[#This Row],[flux]]</f>
        <v>-9.0000000969835128</v>
      </c>
      <c r="K1789">
        <f>ABS(b2b3[[#This Row],[(mfs - b2+b3) / mfs]])</f>
        <v>9.0000000969835128</v>
      </c>
      <c r="L1789" t="b">
        <f>_xlfn.TEXTAFTER(b2b3[[#This Row],[rxn]],"-",-1)="SPONT"</f>
        <v>0</v>
      </c>
      <c r="M1789" t="str">
        <f>_xlfn.TEXTAFTER(b2b3[[#This Row],[rxn]],"-",-1)</f>
        <v>rt3422</v>
      </c>
      <c r="N1789">
        <f>_xlfn.XLOOKUP("'PRO-"&amp;b2b3[[#This Row],[enz]]&amp;"'",'[1]Sheet2 (2)'!$A:$A,'[1]Sheet2 (2)'!$B:$B,"")</f>
        <v>1</v>
      </c>
      <c r="O1789">
        <f>IFERROR(_xlfn.XLOOKUP(b2b3[[#This Row],[Column2]],Table17[[#This Row],[rxn-no-enz]],Table17[[#This Row],[flux]],0),0)</f>
        <v>5.9445097522259996E-6</v>
      </c>
      <c r="P1789" t="str">
        <f>_xlfn.TEXTBEFORE(b2b3[[#This Row],[rxn]],"-",-1,,,"")</f>
        <v>PROSYN</v>
      </c>
    </row>
    <row r="1790" spans="1:16" ht="17" x14ac:dyDescent="0.25">
      <c r="A1790" s="1" t="s">
        <v>12225</v>
      </c>
      <c r="B1790" s="1" t="s">
        <v>2778</v>
      </c>
      <c r="C1790" s="1">
        <v>1.75192614E-7</v>
      </c>
      <c r="D1790" s="1">
        <f>mfs[[#This Row],[flux]]/1000</f>
        <v>1.7519261400000001E-10</v>
      </c>
      <c r="F1790" t="s">
        <v>11734</v>
      </c>
      <c r="G1790" t="s">
        <v>2778</v>
      </c>
      <c r="H1790" s="3">
        <v>3.10883063507306E-11</v>
      </c>
      <c r="I1790">
        <f>_xlfn.XLOOKUP(b2b3[[#This Row],[rxn]],mfs[rxn],mfs[flux_scaled],0)</f>
        <v>3.1088306399999998E-10</v>
      </c>
      <c r="J1790">
        <f>(b2b3[[#This Row],[flux]]-b2b3[[#This Row],[flux in mfs]])/b2b3[[#This Row],[flux]]</f>
        <v>-9.0000000158482081</v>
      </c>
      <c r="K1790">
        <f>ABS(b2b3[[#This Row],[(mfs - b2+b3) / mfs]])</f>
        <v>9.0000000158482081</v>
      </c>
      <c r="L1790" t="b">
        <f>_xlfn.TEXTAFTER(b2b3[[#This Row],[rxn]],"-",-1)="SPONT"</f>
        <v>0</v>
      </c>
      <c r="M1790" t="str">
        <f>_xlfn.TEXTAFTER(b2b3[[#This Row],[rxn]],"-",-1)</f>
        <v>rt3425</v>
      </c>
      <c r="N1790">
        <f>_xlfn.XLOOKUP("'PRO-"&amp;b2b3[[#This Row],[enz]]&amp;"'",'[1]Sheet2 (2)'!$A:$A,'[1]Sheet2 (2)'!$B:$B,"")</f>
        <v>1</v>
      </c>
      <c r="O1790">
        <f>IFERROR(_xlfn.XLOOKUP(b2b3[[#This Row],[Column2]],Table17[[#This Row],[rxn-no-enz]],Table17[[#This Row],[flux]],0),0)</f>
        <v>5.9445097522259996E-6</v>
      </c>
      <c r="P1790" t="str">
        <f>_xlfn.TEXTBEFORE(b2b3[[#This Row],[rxn]],"-",-1,,,"")</f>
        <v>PROSYN</v>
      </c>
    </row>
    <row r="1791" spans="1:16" ht="17" x14ac:dyDescent="0.25">
      <c r="A1791" s="1" t="s">
        <v>12226</v>
      </c>
      <c r="B1791" s="1" t="s">
        <v>2778</v>
      </c>
      <c r="C1791" s="1">
        <v>8.6174513199999997E-7</v>
      </c>
      <c r="D1791" s="1">
        <f>mfs[[#This Row],[flux]]/1000</f>
        <v>8.6174513199999995E-10</v>
      </c>
      <c r="F1791" t="s">
        <v>4377</v>
      </c>
      <c r="G1791" t="s">
        <v>2778</v>
      </c>
      <c r="H1791" s="3">
        <v>1.08129400129242E-11</v>
      </c>
      <c r="I1791">
        <f>_xlfn.XLOOKUP(b2b3[[#This Row],[rxn]],mfs[rxn],mfs[flux_scaled],0)</f>
        <v>0</v>
      </c>
      <c r="J1791">
        <f>(b2b3[[#This Row],[flux]]-b2b3[[#This Row],[flux in mfs]])/b2b3[[#This Row],[flux]]</f>
        <v>1</v>
      </c>
      <c r="K1791">
        <f>ABS(b2b3[[#This Row],[(mfs - b2+b3) / mfs]])</f>
        <v>1</v>
      </c>
      <c r="L1791" t="b">
        <f>_xlfn.TEXTAFTER(b2b3[[#This Row],[rxn]],"-",-1)="SPONT"</f>
        <v>0</v>
      </c>
      <c r="M1791" t="str">
        <f>_xlfn.TEXTAFTER(b2b3[[#This Row],[rxn]],"-",-1)</f>
        <v>rt3434</v>
      </c>
      <c r="N1791">
        <f>_xlfn.XLOOKUP("'PRO-"&amp;b2b3[[#This Row],[enz]]&amp;"'",'[1]Sheet2 (2)'!$A:$A,'[1]Sheet2 (2)'!$B:$B,"")</f>
        <v>1</v>
      </c>
      <c r="O1791">
        <f>IFERROR(_xlfn.XLOOKUP(b2b3[[#This Row],[Column2]],Table17[[#This Row],[rxn-no-enz]],Table17[[#This Row],[flux]],0),0)</f>
        <v>5.9445097522259996E-6</v>
      </c>
      <c r="P1791" t="str">
        <f>_xlfn.TEXTBEFORE(b2b3[[#This Row],[rxn]],"-",-1,,,"")</f>
        <v>PROSYN</v>
      </c>
    </row>
    <row r="1792" spans="1:16" ht="17" x14ac:dyDescent="0.25">
      <c r="A1792" s="1" t="s">
        <v>12227</v>
      </c>
      <c r="B1792" s="1" t="s">
        <v>2778</v>
      </c>
      <c r="C1792" s="1">
        <v>3.2775454E-8</v>
      </c>
      <c r="D1792" s="1">
        <f>mfs[[#This Row],[flux]]/1000</f>
        <v>3.2775454000000002E-11</v>
      </c>
      <c r="F1792" t="s">
        <v>11735</v>
      </c>
      <c r="G1792" t="s">
        <v>2778</v>
      </c>
      <c r="H1792" s="3">
        <v>3.3679472942781801E-12</v>
      </c>
      <c r="I1792">
        <f>_xlfn.XLOOKUP(b2b3[[#This Row],[rxn]],mfs[rxn],mfs[flux_scaled],0)</f>
        <v>3.3679473E-11</v>
      </c>
      <c r="J1792">
        <f>(b2b3[[#This Row],[flux]]-b2b3[[#This Row],[flux in mfs]])/b2b3[[#This Row],[flux]]</f>
        <v>-9.0000000169890413</v>
      </c>
      <c r="K1792">
        <f>ABS(b2b3[[#This Row],[(mfs - b2+b3) / mfs]])</f>
        <v>9.0000000169890413</v>
      </c>
      <c r="L1792" t="b">
        <f>_xlfn.TEXTAFTER(b2b3[[#This Row],[rxn]],"-",-1)="SPONT"</f>
        <v>0</v>
      </c>
      <c r="M1792" t="str">
        <f>_xlfn.TEXTAFTER(b2b3[[#This Row],[rxn]],"-",-1)</f>
        <v>rt3441</v>
      </c>
      <c r="N1792">
        <f>_xlfn.XLOOKUP("'PRO-"&amp;b2b3[[#This Row],[enz]]&amp;"'",'[1]Sheet2 (2)'!$A:$A,'[1]Sheet2 (2)'!$B:$B,"")</f>
        <v>1</v>
      </c>
      <c r="O1792">
        <f>IFERROR(_xlfn.XLOOKUP(b2b3[[#This Row],[Column2]],Table17[[#This Row],[rxn-no-enz]],Table17[[#This Row],[flux]],0),0)</f>
        <v>5.9445097522259996E-6</v>
      </c>
      <c r="P1792" t="str">
        <f>_xlfn.TEXTBEFORE(b2b3[[#This Row],[rxn]],"-",-1,,,"")</f>
        <v>PROSYN</v>
      </c>
    </row>
    <row r="1793" spans="1:16" ht="17" x14ac:dyDescent="0.25">
      <c r="A1793" s="1" t="s">
        <v>12228</v>
      </c>
      <c r="B1793" s="1" t="s">
        <v>2778</v>
      </c>
      <c r="C1793" s="1">
        <v>8.0439470000000004E-9</v>
      </c>
      <c r="D1793" s="1">
        <f>mfs[[#This Row],[flux]]/1000</f>
        <v>8.043947000000001E-12</v>
      </c>
      <c r="F1793" t="s">
        <v>11736</v>
      </c>
      <c r="G1793" t="s">
        <v>2778</v>
      </c>
      <c r="H1793" s="3">
        <v>5.1199377567718801E-12</v>
      </c>
      <c r="I1793">
        <f>_xlfn.XLOOKUP(b2b3[[#This Row],[rxn]],mfs[rxn],mfs[flux_scaled],0)</f>
        <v>5.1199378000000004E-11</v>
      </c>
      <c r="J1793">
        <f>(b2b3[[#This Row],[flux]]-b2b3[[#This Row],[flux in mfs]])/b2b3[[#This Row],[flux]]</f>
        <v>-9.0000000844309493</v>
      </c>
      <c r="K1793">
        <f>ABS(b2b3[[#This Row],[(mfs - b2+b3) / mfs]])</f>
        <v>9.0000000844309493</v>
      </c>
      <c r="L1793" t="b">
        <f>_xlfn.TEXTAFTER(b2b3[[#This Row],[rxn]],"-",-1)="SPONT"</f>
        <v>0</v>
      </c>
      <c r="M1793" t="str">
        <f>_xlfn.TEXTAFTER(b2b3[[#This Row],[rxn]],"-",-1)</f>
        <v>rt3469</v>
      </c>
      <c r="N1793">
        <f>_xlfn.XLOOKUP("'PRO-"&amp;b2b3[[#This Row],[enz]]&amp;"'",'[1]Sheet2 (2)'!$A:$A,'[1]Sheet2 (2)'!$B:$B,"")</f>
        <v>1</v>
      </c>
      <c r="O1793">
        <f>IFERROR(_xlfn.XLOOKUP(b2b3[[#This Row],[Column2]],Table17[[#This Row],[rxn-no-enz]],Table17[[#This Row],[flux]],0),0)</f>
        <v>5.9445097522259996E-6</v>
      </c>
      <c r="P1793" t="str">
        <f>_xlfn.TEXTBEFORE(b2b3[[#This Row],[rxn]],"-",-1,,,"")</f>
        <v>PROSYN</v>
      </c>
    </row>
    <row r="1794" spans="1:16" ht="17" x14ac:dyDescent="0.25">
      <c r="A1794" s="1" t="s">
        <v>12229</v>
      </c>
      <c r="B1794" s="1" t="s">
        <v>2778</v>
      </c>
      <c r="C1794" s="1">
        <v>6.8983889999999999E-9</v>
      </c>
      <c r="D1794" s="1">
        <f>mfs[[#This Row],[flux]]/1000</f>
        <v>6.8983889999999999E-12</v>
      </c>
      <c r="F1794" t="s">
        <v>4379</v>
      </c>
      <c r="G1794" t="s">
        <v>2778</v>
      </c>
      <c r="H1794" s="3">
        <v>9.4833908940048701E-11</v>
      </c>
      <c r="I1794">
        <f>_xlfn.XLOOKUP(b2b3[[#This Row],[rxn]],mfs[rxn],mfs[flux_scaled],0)</f>
        <v>9.4833908899999999E-10</v>
      </c>
      <c r="J1794">
        <f>(b2b3[[#This Row],[flux]]-b2b3[[#This Row],[flux in mfs]])/b2b3[[#This Row],[flux]]</f>
        <v>-8.9999999957769639</v>
      </c>
      <c r="K1794">
        <f>ABS(b2b3[[#This Row],[(mfs - b2+b3) / mfs]])</f>
        <v>8.9999999957769639</v>
      </c>
      <c r="L1794" t="b">
        <f>_xlfn.TEXTAFTER(b2b3[[#This Row],[rxn]],"-",-1)="SPONT"</f>
        <v>0</v>
      </c>
      <c r="M1794" t="str">
        <f>_xlfn.TEXTAFTER(b2b3[[#This Row],[rxn]],"-",-1)</f>
        <v>rt3476</v>
      </c>
      <c r="N1794">
        <f>_xlfn.XLOOKUP("'PRO-"&amp;b2b3[[#This Row],[enz]]&amp;"'",'[1]Sheet2 (2)'!$A:$A,'[1]Sheet2 (2)'!$B:$B,"")</f>
        <v>1</v>
      </c>
      <c r="O1794">
        <f>IFERROR(_xlfn.XLOOKUP(b2b3[[#This Row],[Column2]],Table17[[#This Row],[rxn-no-enz]],Table17[[#This Row],[flux]],0),0)</f>
        <v>5.1198091299999998E-10</v>
      </c>
      <c r="P1794" t="str">
        <f>_xlfn.TEXTBEFORE(b2b3[[#This Row],[rxn]],"-",-1,,,"")</f>
        <v>PROSYN</v>
      </c>
    </row>
    <row r="1795" spans="1:16" ht="17" x14ac:dyDescent="0.25">
      <c r="A1795" s="1" t="s">
        <v>12230</v>
      </c>
      <c r="B1795" s="1" t="s">
        <v>2778</v>
      </c>
      <c r="C1795" s="1">
        <v>2.77695736E-7</v>
      </c>
      <c r="D1795" s="1">
        <f>mfs[[#This Row],[flux]]/1000</f>
        <v>2.77695736E-10</v>
      </c>
      <c r="F1795" t="s">
        <v>11737</v>
      </c>
      <c r="G1795" t="s">
        <v>2778</v>
      </c>
      <c r="H1795" s="3">
        <v>2.6875247521447001E-13</v>
      </c>
      <c r="I1795">
        <f>_xlfn.XLOOKUP(b2b3[[#This Row],[rxn]],mfs[rxn],mfs[flux_scaled],0)</f>
        <v>2.6875250000000003E-12</v>
      </c>
      <c r="J1795">
        <f>(b2b3[[#This Row],[flux]]-b2b3[[#This Row],[flux in mfs]])/b2b3[[#This Row],[flux]]</f>
        <v>-9.0000009222437871</v>
      </c>
      <c r="K1795">
        <f>ABS(b2b3[[#This Row],[(mfs - b2+b3) / mfs]])</f>
        <v>9.0000009222437871</v>
      </c>
      <c r="L1795" t="b">
        <f>_xlfn.TEXTAFTER(b2b3[[#This Row],[rxn]],"-",-1)="SPONT"</f>
        <v>0</v>
      </c>
      <c r="M1795" t="str">
        <f>_xlfn.TEXTAFTER(b2b3[[#This Row],[rxn]],"-",-1)</f>
        <v>rt3492</v>
      </c>
      <c r="N1795">
        <f>_xlfn.XLOOKUP("'PRO-"&amp;b2b3[[#This Row],[enz]]&amp;"'",'[1]Sheet2 (2)'!$A:$A,'[1]Sheet2 (2)'!$B:$B,"")</f>
        <v>1</v>
      </c>
      <c r="O1795">
        <f>IFERROR(_xlfn.XLOOKUP(b2b3[[#This Row],[Column2]],Table17[[#This Row],[rxn-no-enz]],Table17[[#This Row],[flux]],0),0)</f>
        <v>6.56754793E-10</v>
      </c>
      <c r="P1795" t="str">
        <f>_xlfn.TEXTBEFORE(b2b3[[#This Row],[rxn]],"-",-1,,,"")</f>
        <v>PROSYN</v>
      </c>
    </row>
    <row r="1796" spans="1:16" ht="17" x14ac:dyDescent="0.25">
      <c r="A1796" s="1" t="s">
        <v>12231</v>
      </c>
      <c r="B1796" s="1" t="s">
        <v>2778</v>
      </c>
      <c r="C1796" s="1">
        <v>1.5674952800000001E-7</v>
      </c>
      <c r="D1796" s="1">
        <f>mfs[[#This Row],[flux]]/1000</f>
        <v>1.5674952800000001E-10</v>
      </c>
      <c r="F1796" t="s">
        <v>4380</v>
      </c>
      <c r="G1796" t="s">
        <v>2778</v>
      </c>
      <c r="H1796" s="3">
        <v>1.07374929467576E-12</v>
      </c>
      <c r="I1796">
        <f>_xlfn.XLOOKUP(b2b3[[#This Row],[rxn]],mfs[rxn],mfs[flux_scaled],0)</f>
        <v>1.0737493E-11</v>
      </c>
      <c r="J1796">
        <f>(b2b3[[#This Row],[flux]]-b2b3[[#This Row],[flux in mfs]])/b2b3[[#This Row],[flux]]</f>
        <v>-9.0000000495855037</v>
      </c>
      <c r="K1796">
        <f>ABS(b2b3[[#This Row],[(mfs - b2+b3) / mfs]])</f>
        <v>9.0000000495855037</v>
      </c>
      <c r="L1796" t="b">
        <f>_xlfn.TEXTAFTER(b2b3[[#This Row],[rxn]],"-",-1)="SPONT"</f>
        <v>0</v>
      </c>
      <c r="M1796" t="str">
        <f>_xlfn.TEXTAFTER(b2b3[[#This Row],[rxn]],"-",-1)</f>
        <v>rt3499</v>
      </c>
      <c r="N1796">
        <f>_xlfn.XLOOKUP("'PRO-"&amp;b2b3[[#This Row],[enz]]&amp;"'",'[1]Sheet2 (2)'!$A:$A,'[1]Sheet2 (2)'!$B:$B,"")</f>
        <v>1</v>
      </c>
      <c r="O1796">
        <f>IFERROR(_xlfn.XLOOKUP(b2b3[[#This Row],[Column2]],Table17[[#This Row],[rxn-no-enz]],Table17[[#This Row],[flux]],0),0)</f>
        <v>5.1198091299999998E-10</v>
      </c>
      <c r="P1796" t="str">
        <f>_xlfn.TEXTBEFORE(b2b3[[#This Row],[rxn]],"-",-1,,,"")</f>
        <v>PROSYN</v>
      </c>
    </row>
    <row r="1797" spans="1:16" ht="17" x14ac:dyDescent="0.25">
      <c r="A1797" s="1" t="s">
        <v>12232</v>
      </c>
      <c r="B1797" s="1" t="s">
        <v>2778</v>
      </c>
      <c r="C1797" s="1">
        <v>1.4712599E-8</v>
      </c>
      <c r="D1797" s="1">
        <f>mfs[[#This Row],[flux]]/1000</f>
        <v>1.4712599000000001E-11</v>
      </c>
      <c r="F1797" t="s">
        <v>11738</v>
      </c>
      <c r="G1797" t="s">
        <v>2778</v>
      </c>
      <c r="H1797" s="3">
        <v>6.7021954720286504E-14</v>
      </c>
      <c r="I1797">
        <f>_xlfn.XLOOKUP(b2b3[[#This Row],[rxn]],mfs[rxn],mfs[flux_scaled],0)</f>
        <v>6.7021999999999995E-13</v>
      </c>
      <c r="J1797">
        <f>(b2b3[[#This Row],[flux]]-b2b3[[#This Row],[flux in mfs]])/b2b3[[#This Row],[flux]]</f>
        <v>-9.000006755952386</v>
      </c>
      <c r="K1797">
        <f>ABS(b2b3[[#This Row],[(mfs - b2+b3) / mfs]])</f>
        <v>9.000006755952386</v>
      </c>
      <c r="L1797" t="b">
        <f>_xlfn.TEXTAFTER(b2b3[[#This Row],[rxn]],"-",-1)="SPONT"</f>
        <v>0</v>
      </c>
      <c r="M1797" t="str">
        <f>_xlfn.TEXTAFTER(b2b3[[#This Row],[rxn]],"-",-1)</f>
        <v>rt3505</v>
      </c>
      <c r="N1797">
        <f>_xlfn.XLOOKUP("'PRO-"&amp;b2b3[[#This Row],[enz]]&amp;"'",'[1]Sheet2 (2)'!$A:$A,'[1]Sheet2 (2)'!$B:$B,"")</f>
        <v>1</v>
      </c>
      <c r="O1797">
        <f>IFERROR(_xlfn.XLOOKUP(b2b3[[#This Row],[Column2]],Table17[[#This Row],[rxn-no-enz]],Table17[[#This Row],[flux]],0),0)</f>
        <v>5.1198091299999998E-10</v>
      </c>
      <c r="P1797" t="str">
        <f>_xlfn.TEXTBEFORE(b2b3[[#This Row],[rxn]],"-",-1,,,"")</f>
        <v>PROSYN</v>
      </c>
    </row>
    <row r="1798" spans="1:16" ht="17" x14ac:dyDescent="0.25">
      <c r="A1798" s="1" t="s">
        <v>12233</v>
      </c>
      <c r="B1798" s="1" t="s">
        <v>2778</v>
      </c>
      <c r="C1798" s="1">
        <v>1.3547019999999999E-7</v>
      </c>
      <c r="D1798" s="1">
        <f>mfs[[#This Row],[flux]]/1000</f>
        <v>1.3547019999999998E-10</v>
      </c>
      <c r="F1798" t="s">
        <v>11739</v>
      </c>
      <c r="G1798" t="s">
        <v>2778</v>
      </c>
      <c r="H1798" s="3">
        <v>1.9986618052534801E-13</v>
      </c>
      <c r="I1798">
        <f>_xlfn.XLOOKUP(b2b3[[#This Row],[rxn]],mfs[rxn],mfs[flux_scaled],0)</f>
        <v>1.9986619999999998E-12</v>
      </c>
      <c r="J1798">
        <f>(b2b3[[#This Row],[flux]]-b2b3[[#This Row],[flux in mfs]])/b2b3[[#This Row],[flux]]</f>
        <v>-9.000000974384557</v>
      </c>
      <c r="K1798">
        <f>ABS(b2b3[[#This Row],[(mfs - b2+b3) / mfs]])</f>
        <v>9.000000974384557</v>
      </c>
      <c r="L1798" t="b">
        <f>_xlfn.TEXTAFTER(b2b3[[#This Row],[rxn]],"-",-1)="SPONT"</f>
        <v>0</v>
      </c>
      <c r="M1798" t="str">
        <f>_xlfn.TEXTAFTER(b2b3[[#This Row],[rxn]],"-",-1)</f>
        <v>rt3508</v>
      </c>
      <c r="N1798">
        <f>_xlfn.XLOOKUP("'PRO-"&amp;b2b3[[#This Row],[enz]]&amp;"'",'[1]Sheet2 (2)'!$A:$A,'[1]Sheet2 (2)'!$B:$B,"")</f>
        <v>1</v>
      </c>
      <c r="O1798">
        <f>IFERROR(_xlfn.XLOOKUP(b2b3[[#This Row],[Column2]],Table17[[#This Row],[rxn-no-enz]],Table17[[#This Row],[flux]],0),0)</f>
        <v>5.1198091299999998E-10</v>
      </c>
      <c r="P1798" t="str">
        <f>_xlfn.TEXTBEFORE(b2b3[[#This Row],[rxn]],"-",-1,,,"")</f>
        <v>PROSYN</v>
      </c>
    </row>
    <row r="1799" spans="1:16" ht="17" x14ac:dyDescent="0.25">
      <c r="A1799" s="1" t="s">
        <v>12234</v>
      </c>
      <c r="B1799" s="1" t="s">
        <v>2778</v>
      </c>
      <c r="C1799" s="1">
        <v>4.6710240000000003E-9</v>
      </c>
      <c r="D1799" s="1">
        <f>mfs[[#This Row],[flux]]/1000</f>
        <v>4.6710239999999999E-12</v>
      </c>
      <c r="F1799" t="s">
        <v>11740</v>
      </c>
      <c r="G1799" t="s">
        <v>2778</v>
      </c>
      <c r="H1799" s="3">
        <v>1.2327168006358301E-12</v>
      </c>
      <c r="I1799">
        <f>_xlfn.XLOOKUP(b2b3[[#This Row],[rxn]],mfs[rxn],mfs[flux_scaled],0)</f>
        <v>1.2327168000000001E-11</v>
      </c>
      <c r="J1799">
        <f>(b2b3[[#This Row],[flux]]-b2b3[[#This Row],[flux in mfs]])/b2b3[[#This Row],[flux]]</f>
        <v>-8.9999999948420442</v>
      </c>
      <c r="K1799">
        <f>ABS(b2b3[[#This Row],[(mfs - b2+b3) / mfs]])</f>
        <v>8.9999999948420442</v>
      </c>
      <c r="L1799" t="b">
        <f>_xlfn.TEXTAFTER(b2b3[[#This Row],[rxn]],"-",-1)="SPONT"</f>
        <v>0</v>
      </c>
      <c r="M1799" t="str">
        <f>_xlfn.TEXTAFTER(b2b3[[#This Row],[rxn]],"-",-1)</f>
        <v>rt3510_en</v>
      </c>
      <c r="N1799">
        <f>_xlfn.XLOOKUP("'PRO-"&amp;b2b3[[#This Row],[enz]]&amp;"'",'[1]Sheet2 (2)'!$A:$A,'[1]Sheet2 (2)'!$B:$B,"")</f>
        <v>1</v>
      </c>
      <c r="O1799">
        <f>IFERROR(_xlfn.XLOOKUP(b2b3[[#This Row],[Column2]],Table17[[#This Row],[rxn-no-enz]],Table17[[#This Row],[flux]],0),0)</f>
        <v>5.1198091299999998E-10</v>
      </c>
      <c r="P1799" t="str">
        <f>_xlfn.TEXTBEFORE(b2b3[[#This Row],[rxn]],"-",-1,,,"")</f>
        <v>PROSYN</v>
      </c>
    </row>
    <row r="1800" spans="1:16" ht="17" x14ac:dyDescent="0.25">
      <c r="A1800" s="1" t="s">
        <v>12235</v>
      </c>
      <c r="B1800" s="1" t="s">
        <v>2778</v>
      </c>
      <c r="C1800" s="1">
        <v>4.5587900000000002E-10</v>
      </c>
      <c r="D1800" s="1">
        <f>mfs[[#This Row],[flux]]/1000</f>
        <v>4.55879E-13</v>
      </c>
      <c r="F1800" t="s">
        <v>11741</v>
      </c>
      <c r="G1800" t="s">
        <v>2778</v>
      </c>
      <c r="H1800" s="3">
        <v>1.0602749644707299E-11</v>
      </c>
      <c r="I1800">
        <f>_xlfn.XLOOKUP(b2b3[[#This Row],[rxn]],mfs[rxn],mfs[flux_scaled],0)</f>
        <v>1.06027496E-10</v>
      </c>
      <c r="J1800">
        <f>(b2b3[[#This Row],[flux]]-b2b3[[#This Row],[flux in mfs]])/b2b3[[#This Row],[flux]]</f>
        <v>-8.9999999578342411</v>
      </c>
      <c r="K1800">
        <f>ABS(b2b3[[#This Row],[(mfs - b2+b3) / mfs]])</f>
        <v>8.9999999578342411</v>
      </c>
      <c r="L1800" t="b">
        <f>_xlfn.TEXTAFTER(b2b3[[#This Row],[rxn]],"-",-1)="SPONT"</f>
        <v>0</v>
      </c>
      <c r="M1800" t="str">
        <f>_xlfn.TEXTAFTER(b2b3[[#This Row],[rxn]],"-",-1)</f>
        <v>rt3514</v>
      </c>
      <c r="N1800">
        <f>_xlfn.XLOOKUP("'PRO-"&amp;b2b3[[#This Row],[enz]]&amp;"'",'[1]Sheet2 (2)'!$A:$A,'[1]Sheet2 (2)'!$B:$B,"")</f>
        <v>1</v>
      </c>
      <c r="O1800">
        <f>IFERROR(_xlfn.XLOOKUP(b2b3[[#This Row],[Column2]],Table17[[#This Row],[rxn-no-enz]],Table17[[#This Row],[flux]],0),0)</f>
        <v>5.1198091299999998E-10</v>
      </c>
      <c r="P1800" t="str">
        <f>_xlfn.TEXTBEFORE(b2b3[[#This Row],[rxn]],"-",-1,,,"")</f>
        <v>PROSYN</v>
      </c>
    </row>
    <row r="1801" spans="1:16" ht="17" x14ac:dyDescent="0.25">
      <c r="A1801" s="1" t="s">
        <v>12236</v>
      </c>
      <c r="B1801" s="1" t="s">
        <v>2778</v>
      </c>
      <c r="C1801" s="1">
        <v>4.6343805000000002E-8</v>
      </c>
      <c r="D1801" s="1">
        <f>mfs[[#This Row],[flux]]/1000</f>
        <v>4.6343805000000004E-11</v>
      </c>
      <c r="F1801" t="s">
        <v>11742</v>
      </c>
      <c r="G1801" t="s">
        <v>2778</v>
      </c>
      <c r="H1801" s="3">
        <v>8.0881438125974499E-13</v>
      </c>
      <c r="I1801">
        <f>_xlfn.XLOOKUP(b2b3[[#This Row],[rxn]],mfs[rxn],mfs[flux_scaled],0)</f>
        <v>8.088144000000001E-12</v>
      </c>
      <c r="J1801">
        <f>(b2b3[[#This Row],[flux]]-b2b3[[#This Row],[flux in mfs]])/b2b3[[#This Row],[flux]]</f>
        <v>-9.0000002317003194</v>
      </c>
      <c r="K1801">
        <f>ABS(b2b3[[#This Row],[(mfs - b2+b3) / mfs]])</f>
        <v>9.0000002317003194</v>
      </c>
      <c r="L1801" t="b">
        <f>_xlfn.TEXTAFTER(b2b3[[#This Row],[rxn]],"-",-1)="SPONT"</f>
        <v>0</v>
      </c>
      <c r="M1801" t="str">
        <f>_xlfn.TEXTAFTER(b2b3[[#This Row],[rxn]],"-",-1)</f>
        <v>rt3516</v>
      </c>
      <c r="N1801">
        <f>_xlfn.XLOOKUP("'PRO-"&amp;b2b3[[#This Row],[enz]]&amp;"'",'[1]Sheet2 (2)'!$A:$A,'[1]Sheet2 (2)'!$B:$B,"")</f>
        <v>1</v>
      </c>
      <c r="O1801">
        <f>IFERROR(_xlfn.XLOOKUP(b2b3[[#This Row],[Column2]],Table17[[#This Row],[rxn-no-enz]],Table17[[#This Row],[flux]],0),0)</f>
        <v>5.1198091299999998E-10</v>
      </c>
      <c r="P1801" t="str">
        <f>_xlfn.TEXTBEFORE(b2b3[[#This Row],[rxn]],"-",-1,,,"")</f>
        <v>PROSYN</v>
      </c>
    </row>
    <row r="1802" spans="1:16" ht="17" x14ac:dyDescent="0.25">
      <c r="A1802" s="1" t="s">
        <v>12237</v>
      </c>
      <c r="B1802" s="1" t="s">
        <v>2778</v>
      </c>
      <c r="C1802" s="1">
        <v>1.16391147E-7</v>
      </c>
      <c r="D1802" s="1">
        <f>mfs[[#This Row],[flux]]/1000</f>
        <v>1.1639114700000001E-10</v>
      </c>
      <c r="F1802" t="s">
        <v>11743</v>
      </c>
      <c r="G1802" t="s">
        <v>2778</v>
      </c>
      <c r="H1802" s="3">
        <v>4.9172153516017602E-12</v>
      </c>
      <c r="I1802">
        <f>_xlfn.XLOOKUP(b2b3[[#This Row],[rxn]],mfs[rxn],mfs[flux_scaled],0)</f>
        <v>4.9172153999999999E-11</v>
      </c>
      <c r="J1802">
        <f>(b2b3[[#This Row],[flux]]-b2b3[[#This Row],[flux in mfs]])/b2b3[[#This Row],[flux]]</f>
        <v>-9.0000000984261135</v>
      </c>
      <c r="K1802">
        <f>ABS(b2b3[[#This Row],[(mfs - b2+b3) / mfs]])</f>
        <v>9.0000000984261135</v>
      </c>
      <c r="L1802" t="b">
        <f>_xlfn.TEXTAFTER(b2b3[[#This Row],[rxn]],"-",-1)="SPONT"</f>
        <v>0</v>
      </c>
      <c r="M1802" t="str">
        <f>_xlfn.TEXTAFTER(b2b3[[#This Row],[rxn]],"-",-1)</f>
        <v>rt3531</v>
      </c>
      <c r="N1802">
        <f>_xlfn.XLOOKUP("'PRO-"&amp;b2b3[[#This Row],[enz]]&amp;"'",'[1]Sheet2 (2)'!$A:$A,'[1]Sheet2 (2)'!$B:$B,"")</f>
        <v>1</v>
      </c>
      <c r="O1802">
        <f>IFERROR(_xlfn.XLOOKUP(b2b3[[#This Row],[Column2]],Table17[[#This Row],[rxn-no-enz]],Table17[[#This Row],[flux]],0),0)</f>
        <v>5.1198091299999998E-10</v>
      </c>
      <c r="P1802" t="str">
        <f>_xlfn.TEXTBEFORE(b2b3[[#This Row],[rxn]],"-",-1,,,"")</f>
        <v>PROSYN</v>
      </c>
    </row>
    <row r="1803" spans="1:16" ht="17" x14ac:dyDescent="0.25">
      <c r="A1803" s="1" t="s">
        <v>12238</v>
      </c>
      <c r="B1803" s="1" t="s">
        <v>2778</v>
      </c>
      <c r="C1803" s="1">
        <v>2.2844091999999999E-8</v>
      </c>
      <c r="D1803" s="1">
        <f>mfs[[#This Row],[flux]]/1000</f>
        <v>2.2844091999999999E-11</v>
      </c>
      <c r="F1803" t="s">
        <v>11744</v>
      </c>
      <c r="G1803" t="s">
        <v>2778</v>
      </c>
      <c r="H1803" s="3">
        <v>1.7889953767089299E-11</v>
      </c>
      <c r="I1803">
        <f>_xlfn.XLOOKUP(b2b3[[#This Row],[rxn]],mfs[rxn],mfs[flux_scaled],0)</f>
        <v>1.78899538E-10</v>
      </c>
      <c r="J1803">
        <f>(b2b3[[#This Row],[flux]]-b2b3[[#This Row],[flux in mfs]])/b2b3[[#This Row],[flux]]</f>
        <v>-9.0000000183961912</v>
      </c>
      <c r="K1803">
        <f>ABS(b2b3[[#This Row],[(mfs - b2+b3) / mfs]])</f>
        <v>9.0000000183961912</v>
      </c>
      <c r="L1803" t="b">
        <f>_xlfn.TEXTAFTER(b2b3[[#This Row],[rxn]],"-",-1)="SPONT"</f>
        <v>0</v>
      </c>
      <c r="M1803" t="str">
        <f>_xlfn.TEXTAFTER(b2b3[[#This Row],[rxn]],"-",-1)</f>
        <v>rt3539</v>
      </c>
      <c r="N1803">
        <f>_xlfn.XLOOKUP("'PRO-"&amp;b2b3[[#This Row],[enz]]&amp;"'",'[1]Sheet2 (2)'!$A:$A,'[1]Sheet2 (2)'!$B:$B,"")</f>
        <v>1</v>
      </c>
      <c r="O1803">
        <f>IFERROR(_xlfn.XLOOKUP(b2b3[[#This Row],[Column2]],Table17[[#This Row],[rxn-no-enz]],Table17[[#This Row],[flux]],0),0)</f>
        <v>5.1198091299999998E-10</v>
      </c>
      <c r="P1803" t="str">
        <f>_xlfn.TEXTBEFORE(b2b3[[#This Row],[rxn]],"-",-1,,,"")</f>
        <v>PROSYN</v>
      </c>
    </row>
    <row r="1804" spans="1:16" ht="17" x14ac:dyDescent="0.25">
      <c r="A1804" s="1" t="s">
        <v>12239</v>
      </c>
      <c r="B1804" s="1" t="s">
        <v>2778</v>
      </c>
      <c r="C1804" s="1">
        <v>4.379099E-9</v>
      </c>
      <c r="D1804" s="1">
        <f>mfs[[#This Row],[flux]]/1000</f>
        <v>4.3790989999999996E-12</v>
      </c>
      <c r="F1804" t="s">
        <v>11745</v>
      </c>
      <c r="G1804" t="s">
        <v>2778</v>
      </c>
      <c r="H1804" s="3">
        <v>8.3224949275677399E-12</v>
      </c>
      <c r="I1804">
        <f>_xlfn.XLOOKUP(b2b3[[#This Row],[rxn]],mfs[rxn],mfs[flux_scaled],0)</f>
        <v>8.3224949000000005E-11</v>
      </c>
      <c r="J1804">
        <f>(b2b3[[#This Row],[flux]]-b2b3[[#This Row],[flux in mfs]])/b2b3[[#This Row],[flux]]</f>
        <v>-8.999999966875631</v>
      </c>
      <c r="K1804">
        <f>ABS(b2b3[[#This Row],[(mfs - b2+b3) / mfs]])</f>
        <v>8.999999966875631</v>
      </c>
      <c r="L1804" t="b">
        <f>_xlfn.TEXTAFTER(b2b3[[#This Row],[rxn]],"-",-1)="SPONT"</f>
        <v>0</v>
      </c>
      <c r="M1804" t="str">
        <f>_xlfn.TEXTAFTER(b2b3[[#This Row],[rxn]],"-",-1)</f>
        <v>rt3541</v>
      </c>
      <c r="N1804">
        <f>_xlfn.XLOOKUP("'PRO-"&amp;b2b3[[#This Row],[enz]]&amp;"'",'[1]Sheet2 (2)'!$A:$A,'[1]Sheet2 (2)'!$B:$B,"")</f>
        <v>1</v>
      </c>
      <c r="O1804">
        <f>IFERROR(_xlfn.XLOOKUP(b2b3[[#This Row],[Column2]],Table17[[#This Row],[rxn-no-enz]],Table17[[#This Row],[flux]],0),0)</f>
        <v>5.1198091299999998E-10</v>
      </c>
      <c r="P1804" t="str">
        <f>_xlfn.TEXTBEFORE(b2b3[[#This Row],[rxn]],"-",-1,,,"")</f>
        <v>PROSYN</v>
      </c>
    </row>
    <row r="1805" spans="1:16" ht="17" x14ac:dyDescent="0.25">
      <c r="A1805" s="1" t="s">
        <v>12240</v>
      </c>
      <c r="B1805" s="1" t="s">
        <v>2778</v>
      </c>
      <c r="C1805" s="1">
        <v>3.2155099999999998E-8</v>
      </c>
      <c r="D1805" s="1">
        <f>mfs[[#This Row],[flux]]/1000</f>
        <v>3.2155099999999997E-11</v>
      </c>
      <c r="F1805" t="s">
        <v>4381</v>
      </c>
      <c r="G1805" t="s">
        <v>2778</v>
      </c>
      <c r="H1805" s="3">
        <v>2.0650111208602799E-11</v>
      </c>
      <c r="I1805">
        <f>_xlfn.XLOOKUP(b2b3[[#This Row],[rxn]],mfs[rxn],mfs[flux_scaled],0)</f>
        <v>2.0650111200000001E-10</v>
      </c>
      <c r="J1805">
        <f>(b2b3[[#This Row],[flux]]-b2b3[[#This Row],[flux in mfs]])/b2b3[[#This Row],[flux]]</f>
        <v>-8.9999999958340187</v>
      </c>
      <c r="K1805">
        <f>ABS(b2b3[[#This Row],[(mfs - b2+b3) / mfs]])</f>
        <v>8.9999999958340187</v>
      </c>
      <c r="L1805" t="b">
        <f>_xlfn.TEXTAFTER(b2b3[[#This Row],[rxn]],"-",-1)="SPONT"</f>
        <v>0</v>
      </c>
      <c r="M1805" t="str">
        <f>_xlfn.TEXTAFTER(b2b3[[#This Row],[rxn]],"-",-1)</f>
        <v>rt3542</v>
      </c>
      <c r="N1805">
        <f>_xlfn.XLOOKUP("'PRO-"&amp;b2b3[[#This Row],[enz]]&amp;"'",'[1]Sheet2 (2)'!$A:$A,'[1]Sheet2 (2)'!$B:$B,"")</f>
        <v>1</v>
      </c>
      <c r="O1805">
        <f>IFERROR(_xlfn.XLOOKUP(b2b3[[#This Row],[Column2]],Table17[[#This Row],[rxn-no-enz]],Table17[[#This Row],[flux]],0),0)</f>
        <v>5.1198091299999998E-10</v>
      </c>
      <c r="P1805" t="str">
        <f>_xlfn.TEXTBEFORE(b2b3[[#This Row],[rxn]],"-",-1,,,"")</f>
        <v>PROSYN</v>
      </c>
    </row>
    <row r="1806" spans="1:16" ht="17" x14ac:dyDescent="0.25">
      <c r="A1806" s="1" t="s">
        <v>12241</v>
      </c>
      <c r="B1806" s="1" t="s">
        <v>2778</v>
      </c>
      <c r="C1806" s="1">
        <v>2.0286384879999998E-6</v>
      </c>
      <c r="D1806" s="1">
        <f>mfs[[#This Row],[flux]]/1000</f>
        <v>2.0286384879999999E-9</v>
      </c>
      <c r="F1806" t="s">
        <v>11746</v>
      </c>
      <c r="G1806" t="s">
        <v>2778</v>
      </c>
      <c r="H1806" s="3">
        <v>2.11206589557084E-12</v>
      </c>
      <c r="I1806">
        <f>_xlfn.XLOOKUP(b2b3[[#This Row],[rxn]],mfs[rxn],mfs[flux_scaled],0)</f>
        <v>2.1120659000000003E-11</v>
      </c>
      <c r="J1806">
        <f>(b2b3[[#This Row],[flux]]-b2b3[[#This Row],[flux in mfs]])/b2b3[[#This Row],[flux]]</f>
        <v>-9.0000000209707487</v>
      </c>
      <c r="K1806">
        <f>ABS(b2b3[[#This Row],[(mfs - b2+b3) / mfs]])</f>
        <v>9.0000000209707487</v>
      </c>
      <c r="L1806" t="b">
        <f>_xlfn.TEXTAFTER(b2b3[[#This Row],[rxn]],"-",-1)="SPONT"</f>
        <v>0</v>
      </c>
      <c r="M1806" t="str">
        <f>_xlfn.TEXTAFTER(b2b3[[#This Row],[rxn]],"-",-1)</f>
        <v>rt3556</v>
      </c>
      <c r="N1806">
        <f>_xlfn.XLOOKUP("'PRO-"&amp;b2b3[[#This Row],[enz]]&amp;"'",'[1]Sheet2 (2)'!$A:$A,'[1]Sheet2 (2)'!$B:$B,"")</f>
        <v>1</v>
      </c>
      <c r="O1806">
        <f>IFERROR(_xlfn.XLOOKUP(b2b3[[#This Row],[Column2]],Table17[[#This Row],[rxn-no-enz]],Table17[[#This Row],[flux]],0),0)</f>
        <v>5.1198091299999998E-10</v>
      </c>
      <c r="P1806" t="str">
        <f>_xlfn.TEXTBEFORE(b2b3[[#This Row],[rxn]],"-",-1,,,"")</f>
        <v>PROSYN</v>
      </c>
    </row>
    <row r="1807" spans="1:16" ht="17" x14ac:dyDescent="0.25">
      <c r="A1807" s="1" t="s">
        <v>12242</v>
      </c>
      <c r="B1807" s="1" t="s">
        <v>2778</v>
      </c>
      <c r="C1807" s="1">
        <v>4.7160941200000001E-7</v>
      </c>
      <c r="D1807" s="1">
        <f>mfs[[#This Row],[flux]]/1000</f>
        <v>4.7160941200000004E-10</v>
      </c>
      <c r="F1807" t="s">
        <v>11747</v>
      </c>
      <c r="G1807" t="s">
        <v>2778</v>
      </c>
      <c r="H1807" s="3">
        <v>9.4536916210898296E-12</v>
      </c>
      <c r="I1807">
        <f>_xlfn.XLOOKUP(b2b3[[#This Row],[rxn]],mfs[rxn],mfs[flux_scaled],0)</f>
        <v>9.4536915999999994E-11</v>
      </c>
      <c r="J1807">
        <f>(b2b3[[#This Row],[flux]]-b2b3[[#This Row],[flux in mfs]])/b2b3[[#This Row],[flux]]</f>
        <v>-8.9999999776914343</v>
      </c>
      <c r="K1807">
        <f>ABS(b2b3[[#This Row],[(mfs - b2+b3) / mfs]])</f>
        <v>8.9999999776914343</v>
      </c>
      <c r="L1807" t="b">
        <f>_xlfn.TEXTAFTER(b2b3[[#This Row],[rxn]],"-",-1)="SPONT"</f>
        <v>0</v>
      </c>
      <c r="M1807" t="str">
        <f>_xlfn.TEXTAFTER(b2b3[[#This Row],[rxn]],"-",-1)</f>
        <v>rt3557</v>
      </c>
      <c r="N1807">
        <f>_xlfn.XLOOKUP("'PRO-"&amp;b2b3[[#This Row],[enz]]&amp;"'",'[1]Sheet2 (2)'!$A:$A,'[1]Sheet2 (2)'!$B:$B,"")</f>
        <v>1</v>
      </c>
      <c r="O1807">
        <f>IFERROR(_xlfn.XLOOKUP(b2b3[[#This Row],[Column2]],Table17[[#This Row],[rxn-no-enz]],Table17[[#This Row],[flux]],0),0)</f>
        <v>5.1198091299999998E-10</v>
      </c>
      <c r="P1807" t="str">
        <f>_xlfn.TEXTBEFORE(b2b3[[#This Row],[rxn]],"-",-1,,,"")</f>
        <v>PROSYN</v>
      </c>
    </row>
    <row r="1808" spans="1:16" ht="17" x14ac:dyDescent="0.25">
      <c r="A1808" s="1" t="s">
        <v>12243</v>
      </c>
      <c r="B1808" s="1" t="s">
        <v>2778</v>
      </c>
      <c r="C1808" s="1">
        <v>3.33261983E-7</v>
      </c>
      <c r="D1808" s="1">
        <f>mfs[[#This Row],[flux]]/1000</f>
        <v>3.3326198300000001E-10</v>
      </c>
      <c r="F1808" t="s">
        <v>4382</v>
      </c>
      <c r="G1808" t="s">
        <v>2778</v>
      </c>
      <c r="H1808" s="3">
        <v>3.5034484907389697E-11</v>
      </c>
      <c r="I1808">
        <f>_xlfn.XLOOKUP(b2b3[[#This Row],[rxn]],mfs[rxn],mfs[flux_scaled],0)</f>
        <v>3.50344849E-10</v>
      </c>
      <c r="J1808">
        <f>(b2b3[[#This Row],[flux]]-b2b3[[#This Row],[flux in mfs]])/b2b3[[#This Row],[flux]]</f>
        <v>-8.9999999978907361</v>
      </c>
      <c r="K1808">
        <f>ABS(b2b3[[#This Row],[(mfs - b2+b3) / mfs]])</f>
        <v>8.9999999978907361</v>
      </c>
      <c r="L1808" t="b">
        <f>_xlfn.TEXTAFTER(b2b3[[#This Row],[rxn]],"-",-1)="SPONT"</f>
        <v>0</v>
      </c>
      <c r="M1808" t="str">
        <f>_xlfn.TEXTAFTER(b2b3[[#This Row],[rxn]],"-",-1)</f>
        <v>rt3577</v>
      </c>
      <c r="N1808">
        <f>_xlfn.XLOOKUP("'PRO-"&amp;b2b3[[#This Row],[enz]]&amp;"'",'[1]Sheet2 (2)'!$A:$A,'[1]Sheet2 (2)'!$B:$B,"")</f>
        <v>1</v>
      </c>
      <c r="O1808">
        <f>IFERROR(_xlfn.XLOOKUP(b2b3[[#This Row],[Column2]],Table17[[#This Row],[rxn-no-enz]],Table17[[#This Row],[flux]],0),0)</f>
        <v>1.3285246319999999E-9</v>
      </c>
      <c r="P1808" t="str">
        <f>_xlfn.TEXTBEFORE(b2b3[[#This Row],[rxn]],"-",-1,,,"")</f>
        <v>PROSYN</v>
      </c>
    </row>
    <row r="1809" spans="1:16" ht="17" x14ac:dyDescent="0.25">
      <c r="A1809" s="1" t="s">
        <v>12244</v>
      </c>
      <c r="B1809" s="1" t="s">
        <v>2778</v>
      </c>
      <c r="C1809" s="1">
        <v>1.9996049499999999E-7</v>
      </c>
      <c r="D1809" s="1">
        <f>mfs[[#This Row],[flux]]/1000</f>
        <v>1.9996049499999998E-10</v>
      </c>
      <c r="F1809" t="s">
        <v>13336</v>
      </c>
      <c r="G1809" t="s">
        <v>2778</v>
      </c>
      <c r="H1809">
        <v>0</v>
      </c>
      <c r="I1809">
        <f>_xlfn.XLOOKUP(b2b3[[#This Row],[rxn]],mfs[rxn],mfs[flux_scaled],0)</f>
        <v>0</v>
      </c>
      <c r="J1809" t="e">
        <f>(b2b3[[#This Row],[flux]]-b2b3[[#This Row],[flux in mfs]])/b2b3[[#This Row],[flux]]</f>
        <v>#DIV/0!</v>
      </c>
      <c r="K1809" t="e">
        <f>ABS(b2b3[[#This Row],[(mfs - b2+b3) / mfs]])</f>
        <v>#DIV/0!</v>
      </c>
      <c r="L1809" t="b">
        <f>_xlfn.TEXTAFTER(b2b3[[#This Row],[rxn]],"-",-1)="SPONT"</f>
        <v>0</v>
      </c>
      <c r="M1809" t="str">
        <f>_xlfn.TEXTAFTER(b2b3[[#This Row],[rxn]],"-",-1)</f>
        <v>rt3584</v>
      </c>
      <c r="N1809">
        <f>_xlfn.XLOOKUP("'PRO-"&amp;b2b3[[#This Row],[enz]]&amp;"'",'[1]Sheet2 (2)'!$A:$A,'[1]Sheet2 (2)'!$B:$B,"")</f>
        <v>1</v>
      </c>
      <c r="O1809">
        <f>IFERROR(_xlfn.XLOOKUP(b2b3[[#This Row],[Column2]],Table17[[#This Row],[rxn-no-enz]],Table17[[#This Row],[flux]],0),0)</f>
        <v>1.22617272E-9</v>
      </c>
      <c r="P1809" t="str">
        <f>_xlfn.TEXTBEFORE(b2b3[[#This Row],[rxn]],"-",-1,,,"")</f>
        <v>PROSYN</v>
      </c>
    </row>
    <row r="1810" spans="1:16" ht="17" x14ac:dyDescent="0.25">
      <c r="A1810" s="1" t="s">
        <v>12245</v>
      </c>
      <c r="B1810" s="1" t="s">
        <v>2778</v>
      </c>
      <c r="C1810" s="1">
        <v>6.0628019999999998E-8</v>
      </c>
      <c r="D1810" s="1">
        <f>mfs[[#This Row],[flux]]/1000</f>
        <v>6.0628019999999996E-11</v>
      </c>
      <c r="F1810" t="s">
        <v>4383</v>
      </c>
      <c r="G1810" t="s">
        <v>2778</v>
      </c>
      <c r="H1810" s="3">
        <v>9.30125401491877E-11</v>
      </c>
      <c r="I1810">
        <f>_xlfn.XLOOKUP(b2b3[[#This Row],[rxn]],mfs[rxn],mfs[flux_scaled],0)</f>
        <v>9.30125401E-10</v>
      </c>
      <c r="J1810">
        <f>(b2b3[[#This Row],[flux]]-b2b3[[#This Row],[flux in mfs]])/b2b3[[#This Row],[flux]]</f>
        <v>-8.9999999947117129</v>
      </c>
      <c r="K1810">
        <f>ABS(b2b3[[#This Row],[(mfs - b2+b3) / mfs]])</f>
        <v>8.9999999947117129</v>
      </c>
      <c r="L1810" t="b">
        <f>_xlfn.TEXTAFTER(b2b3[[#This Row],[rxn]],"-",-1)="SPONT"</f>
        <v>0</v>
      </c>
      <c r="M1810" t="str">
        <f>_xlfn.TEXTAFTER(b2b3[[#This Row],[rxn]],"-",-1)</f>
        <v>rt3590</v>
      </c>
      <c r="N1810">
        <f>_xlfn.XLOOKUP("'PRO-"&amp;b2b3[[#This Row],[enz]]&amp;"'",'[1]Sheet2 (2)'!$A:$A,'[1]Sheet2 (2)'!$B:$B,"")</f>
        <v>1</v>
      </c>
      <c r="O1810">
        <f>IFERROR(_xlfn.XLOOKUP(b2b3[[#This Row],[Column2]],Table17[[#This Row],[rxn-no-enz]],Table17[[#This Row],[flux]],0),0)</f>
        <v>5.1198091299999998E-10</v>
      </c>
      <c r="P1810" t="str">
        <f>_xlfn.TEXTBEFORE(b2b3[[#This Row],[rxn]],"-",-1,,,"")</f>
        <v>PROSYN</v>
      </c>
    </row>
    <row r="1811" spans="1:16" ht="17" x14ac:dyDescent="0.25">
      <c r="A1811" s="1" t="s">
        <v>12246</v>
      </c>
      <c r="B1811" s="1" t="s">
        <v>2778</v>
      </c>
      <c r="C1811" s="1">
        <v>3.04828114E-7</v>
      </c>
      <c r="D1811" s="1">
        <f>mfs[[#This Row],[flux]]/1000</f>
        <v>3.0482811400000001E-10</v>
      </c>
      <c r="F1811" t="s">
        <v>11748</v>
      </c>
      <c r="G1811" t="s">
        <v>2778</v>
      </c>
      <c r="H1811" s="3">
        <v>4.7540030134230098E-12</v>
      </c>
      <c r="I1811">
        <f>_xlfn.XLOOKUP(b2b3[[#This Row],[rxn]],mfs[rxn],mfs[flux_scaled],0)</f>
        <v>4.7540029999999996E-11</v>
      </c>
      <c r="J1811">
        <f>(b2b3[[#This Row],[flux]]-b2b3[[#This Row],[flux in mfs]])/b2b3[[#This Row],[flux]]</f>
        <v>-8.9999999717648258</v>
      </c>
      <c r="K1811">
        <f>ABS(b2b3[[#This Row],[(mfs - b2+b3) / mfs]])</f>
        <v>8.9999999717648258</v>
      </c>
      <c r="L1811" t="b">
        <f>_xlfn.TEXTAFTER(b2b3[[#This Row],[rxn]],"-",-1)="SPONT"</f>
        <v>0</v>
      </c>
      <c r="M1811" t="str">
        <f>_xlfn.TEXTAFTER(b2b3[[#This Row],[rxn]],"-",-1)</f>
        <v>rt3591</v>
      </c>
      <c r="N1811">
        <f>_xlfn.XLOOKUP("'PRO-"&amp;b2b3[[#This Row],[enz]]&amp;"'",'[1]Sheet2 (2)'!$A:$A,'[1]Sheet2 (2)'!$B:$B,"")</f>
        <v>1</v>
      </c>
      <c r="O1811">
        <f>IFERROR(_xlfn.XLOOKUP(b2b3[[#This Row],[Column2]],Table17[[#This Row],[rxn-no-enz]],Table17[[#This Row],[flux]],0),0)</f>
        <v>2.4410718460000001E-9</v>
      </c>
      <c r="P1811" t="str">
        <f>_xlfn.TEXTBEFORE(b2b3[[#This Row],[rxn]],"-",-1,,,"")</f>
        <v>PROSYN</v>
      </c>
    </row>
    <row r="1812" spans="1:16" ht="17" x14ac:dyDescent="0.25">
      <c r="A1812" s="1" t="s">
        <v>12247</v>
      </c>
      <c r="B1812" s="1" t="s">
        <v>2778</v>
      </c>
      <c r="C1812" s="1">
        <v>5.0680199999999996E-10</v>
      </c>
      <c r="D1812" s="1">
        <f>mfs[[#This Row],[flux]]/1000</f>
        <v>5.0680199999999996E-13</v>
      </c>
      <c r="F1812" t="s">
        <v>4384</v>
      </c>
      <c r="G1812" t="s">
        <v>2778</v>
      </c>
      <c r="H1812" s="3">
        <v>3.6748900551133001E-11</v>
      </c>
      <c r="I1812">
        <f>_xlfn.XLOOKUP(b2b3[[#This Row],[rxn]],mfs[rxn],mfs[flux_scaled],0)</f>
        <v>3.67489006E-10</v>
      </c>
      <c r="J1812">
        <f>(b2b3[[#This Row],[flux]]-b2b3[[#This Row],[flux in mfs]])/b2b3[[#This Row],[flux]]</f>
        <v>-9.0000000132975408</v>
      </c>
      <c r="K1812">
        <f>ABS(b2b3[[#This Row],[(mfs - b2+b3) / mfs]])</f>
        <v>9.0000000132975408</v>
      </c>
      <c r="L1812" t="b">
        <f>_xlfn.TEXTAFTER(b2b3[[#This Row],[rxn]],"-",-1)="SPONT"</f>
        <v>0</v>
      </c>
      <c r="M1812" t="str">
        <f>_xlfn.TEXTAFTER(b2b3[[#This Row],[rxn]],"-",-1)</f>
        <v>rt3599</v>
      </c>
      <c r="N1812">
        <f>_xlfn.XLOOKUP("'PRO-"&amp;b2b3[[#This Row],[enz]]&amp;"'",'[1]Sheet2 (2)'!$A:$A,'[1]Sheet2 (2)'!$B:$B,"")</f>
        <v>1</v>
      </c>
      <c r="O1812">
        <f>IFERROR(_xlfn.XLOOKUP(b2b3[[#This Row],[Column2]],Table17[[#This Row],[rxn-no-enz]],Table17[[#This Row],[flux]],0),0)</f>
        <v>5.1198091299999998E-10</v>
      </c>
      <c r="P1812" t="str">
        <f>_xlfn.TEXTBEFORE(b2b3[[#This Row],[rxn]],"-",-1,,,"")</f>
        <v>PROSYN</v>
      </c>
    </row>
    <row r="1813" spans="1:16" ht="17" x14ac:dyDescent="0.25">
      <c r="A1813" s="1" t="s">
        <v>12248</v>
      </c>
      <c r="B1813" s="1" t="s">
        <v>2778</v>
      </c>
      <c r="C1813" s="1">
        <v>1.7500849839999999E-6</v>
      </c>
      <c r="D1813" s="1">
        <f>mfs[[#This Row],[flux]]/1000</f>
        <v>1.7500849839999998E-9</v>
      </c>
      <c r="F1813" t="s">
        <v>4385</v>
      </c>
      <c r="G1813" t="s">
        <v>2778</v>
      </c>
      <c r="H1813" s="3">
        <v>2.57289330013402E-11</v>
      </c>
      <c r="I1813">
        <f>_xlfn.XLOOKUP(b2b3[[#This Row],[rxn]],mfs[rxn],mfs[flux_scaled],0)</f>
        <v>2.5728933000000001E-10</v>
      </c>
      <c r="J1813">
        <f>(b2b3[[#This Row],[flux]]-b2b3[[#This Row],[flux in mfs]])/b2b3[[#This Row],[flux]]</f>
        <v>-8.9999999994791082</v>
      </c>
      <c r="K1813">
        <f>ABS(b2b3[[#This Row],[(mfs - b2+b3) / mfs]])</f>
        <v>8.9999999994791082</v>
      </c>
      <c r="L1813" t="b">
        <f>_xlfn.TEXTAFTER(b2b3[[#This Row],[rxn]],"-",-1)="SPONT"</f>
        <v>0</v>
      </c>
      <c r="M1813" t="str">
        <f>_xlfn.TEXTAFTER(b2b3[[#This Row],[rxn]],"-",-1)</f>
        <v>rt3605</v>
      </c>
      <c r="N1813">
        <f>_xlfn.XLOOKUP("'PRO-"&amp;b2b3[[#This Row],[enz]]&amp;"'",'[1]Sheet2 (2)'!$A:$A,'[1]Sheet2 (2)'!$B:$B,"")</f>
        <v>1</v>
      </c>
      <c r="O1813">
        <f>IFERROR(_xlfn.XLOOKUP(b2b3[[#This Row],[Column2]],Table17[[#This Row],[rxn-no-enz]],Table17[[#This Row],[flux]],0),0)</f>
        <v>5.1198091299999998E-10</v>
      </c>
      <c r="P1813" t="str">
        <f>_xlfn.TEXTBEFORE(b2b3[[#This Row],[rxn]],"-",-1,,,"")</f>
        <v>PROSYN</v>
      </c>
    </row>
    <row r="1814" spans="1:16" ht="17" x14ac:dyDescent="0.25">
      <c r="A1814" s="1" t="s">
        <v>12249</v>
      </c>
      <c r="B1814" s="1" t="s">
        <v>2778</v>
      </c>
      <c r="C1814" s="1">
        <v>3.6855508400000002E-7</v>
      </c>
      <c r="D1814" s="1">
        <f>mfs[[#This Row],[flux]]/1000</f>
        <v>3.68555084E-10</v>
      </c>
      <c r="F1814" t="s">
        <v>4386</v>
      </c>
      <c r="G1814" t="s">
        <v>2778</v>
      </c>
      <c r="H1814" s="3">
        <v>2.0721563376888999E-11</v>
      </c>
      <c r="I1814">
        <f>_xlfn.XLOOKUP(b2b3[[#This Row],[rxn]],mfs[rxn],mfs[flux_scaled],0)</f>
        <v>2.0721563399999998E-10</v>
      </c>
      <c r="J1814">
        <f>(b2b3[[#This Row],[flux]]-b2b3[[#This Row],[flux in mfs]])/b2b3[[#This Row],[flux]]</f>
        <v>-9.0000000111531158</v>
      </c>
      <c r="K1814">
        <f>ABS(b2b3[[#This Row],[(mfs - b2+b3) / mfs]])</f>
        <v>9.0000000111531158</v>
      </c>
      <c r="L1814" t="b">
        <f>_xlfn.TEXTAFTER(b2b3[[#This Row],[rxn]],"-",-1)="SPONT"</f>
        <v>0</v>
      </c>
      <c r="M1814" t="str">
        <f>_xlfn.TEXTAFTER(b2b3[[#This Row],[rxn]],"-",-1)</f>
        <v>rt3609</v>
      </c>
      <c r="N1814">
        <f>_xlfn.XLOOKUP("'PRO-"&amp;b2b3[[#This Row],[enz]]&amp;"'",'[1]Sheet2 (2)'!$A:$A,'[1]Sheet2 (2)'!$B:$B,"")</f>
        <v>1</v>
      </c>
      <c r="O1814">
        <f>IFERROR(_xlfn.XLOOKUP(b2b3[[#This Row],[Column2]],Table17[[#This Row],[rxn-no-enz]],Table17[[#This Row],[flux]],0),0)</f>
        <v>5.1198091299999998E-10</v>
      </c>
      <c r="P1814" t="str">
        <f>_xlfn.TEXTBEFORE(b2b3[[#This Row],[rxn]],"-",-1,,,"")</f>
        <v>PROSYN</v>
      </c>
    </row>
    <row r="1815" spans="1:16" ht="17" x14ac:dyDescent="0.25">
      <c r="A1815" s="1" t="s">
        <v>12250</v>
      </c>
      <c r="B1815" s="1" t="s">
        <v>2778</v>
      </c>
      <c r="C1815" s="1">
        <v>3.7067444800000001E-7</v>
      </c>
      <c r="D1815" s="1">
        <f>mfs[[#This Row],[flux]]/1000</f>
        <v>3.7067444800000001E-10</v>
      </c>
      <c r="F1815" t="s">
        <v>11749</v>
      </c>
      <c r="G1815" t="s">
        <v>2778</v>
      </c>
      <c r="H1815" s="3">
        <v>4.6667451622531102E-11</v>
      </c>
      <c r="I1815">
        <f>_xlfn.XLOOKUP(b2b3[[#This Row],[rxn]],mfs[rxn],mfs[flux_scaled],0)</f>
        <v>4.66674516E-10</v>
      </c>
      <c r="J1815">
        <f>(b2b3[[#This Row],[flux]]-b2b3[[#This Row],[flux in mfs]])/b2b3[[#This Row],[flux]]</f>
        <v>-8.9999999951719865</v>
      </c>
      <c r="K1815">
        <f>ABS(b2b3[[#This Row],[(mfs - b2+b3) / mfs]])</f>
        <v>8.9999999951719865</v>
      </c>
      <c r="L1815" t="b">
        <f>_xlfn.TEXTAFTER(b2b3[[#This Row],[rxn]],"-",-1)="SPONT"</f>
        <v>0</v>
      </c>
      <c r="M1815" t="str">
        <f>_xlfn.TEXTAFTER(b2b3[[#This Row],[rxn]],"-",-1)</f>
        <v>rt3614</v>
      </c>
      <c r="N1815">
        <f>_xlfn.XLOOKUP("'PRO-"&amp;b2b3[[#This Row],[enz]]&amp;"'",'[1]Sheet2 (2)'!$A:$A,'[1]Sheet2 (2)'!$B:$B,"")</f>
        <v>1</v>
      </c>
      <c r="O1815">
        <f>IFERROR(_xlfn.XLOOKUP(b2b3[[#This Row],[Column2]],Table17[[#This Row],[rxn-no-enz]],Table17[[#This Row],[flux]],0),0)</f>
        <v>5.1198091299999998E-10</v>
      </c>
      <c r="P1815" t="str">
        <f>_xlfn.TEXTBEFORE(b2b3[[#This Row],[rxn]],"-",-1,,,"")</f>
        <v>PROSYN</v>
      </c>
    </row>
    <row r="1816" spans="1:16" ht="17" x14ac:dyDescent="0.25">
      <c r="A1816" s="1" t="s">
        <v>12251</v>
      </c>
      <c r="B1816" s="1" t="s">
        <v>2778</v>
      </c>
      <c r="C1816" s="1">
        <v>7.5697580000000006E-8</v>
      </c>
      <c r="D1816" s="1">
        <f>mfs[[#This Row],[flux]]/1000</f>
        <v>7.5697580000000006E-11</v>
      </c>
      <c r="F1816" t="s">
        <v>11750</v>
      </c>
      <c r="G1816" t="s">
        <v>2778</v>
      </c>
      <c r="H1816" s="3">
        <v>7.4600045966249694E-12</v>
      </c>
      <c r="I1816">
        <f>_xlfn.XLOOKUP(b2b3[[#This Row],[rxn]],mfs[rxn],mfs[flux_scaled],0)</f>
        <v>7.4600046000000007E-11</v>
      </c>
      <c r="J1816">
        <f>(b2b3[[#This Row],[flux]]-b2b3[[#This Row],[flux in mfs]])/b2b3[[#This Row],[flux]]</f>
        <v>-9.0000000045241695</v>
      </c>
      <c r="K1816">
        <f>ABS(b2b3[[#This Row],[(mfs - b2+b3) / mfs]])</f>
        <v>9.0000000045241695</v>
      </c>
      <c r="L1816" t="b">
        <f>_xlfn.TEXTAFTER(b2b3[[#This Row],[rxn]],"-",-1)="SPONT"</f>
        <v>0</v>
      </c>
      <c r="M1816" t="str">
        <f>_xlfn.TEXTAFTER(b2b3[[#This Row],[rxn]],"-",-1)</f>
        <v>rt3621</v>
      </c>
      <c r="N1816">
        <f>_xlfn.XLOOKUP("'PRO-"&amp;b2b3[[#This Row],[enz]]&amp;"'",'[1]Sheet2 (2)'!$A:$A,'[1]Sheet2 (2)'!$B:$B,"")</f>
        <v>1</v>
      </c>
      <c r="O1816">
        <f>IFERROR(_xlfn.XLOOKUP(b2b3[[#This Row],[Column2]],Table17[[#This Row],[rxn-no-enz]],Table17[[#This Row],[flux]],0),0)</f>
        <v>5.1198091299999998E-10</v>
      </c>
      <c r="P1816" t="str">
        <f>_xlfn.TEXTBEFORE(b2b3[[#This Row],[rxn]],"-",-1,,,"")</f>
        <v>PROSYN</v>
      </c>
    </row>
    <row r="1817" spans="1:16" ht="17" x14ac:dyDescent="0.25">
      <c r="A1817" s="1" t="s">
        <v>12252</v>
      </c>
      <c r="B1817" s="1" t="s">
        <v>2778</v>
      </c>
      <c r="C1817" s="1">
        <v>1.9976944E-7</v>
      </c>
      <c r="D1817" s="1">
        <f>mfs[[#This Row],[flux]]/1000</f>
        <v>1.9976944000000001E-10</v>
      </c>
      <c r="F1817" t="s">
        <v>11751</v>
      </c>
      <c r="G1817" t="s">
        <v>2778</v>
      </c>
      <c r="H1817" s="3">
        <v>1.3650051430540801E-11</v>
      </c>
      <c r="I1817">
        <f>_xlfn.XLOOKUP(b2b3[[#This Row],[rxn]],mfs[rxn],mfs[flux_scaled],0)</f>
        <v>1.3650051399999999E-10</v>
      </c>
      <c r="J1817">
        <f>(b2b3[[#This Row],[flux]]-b2b3[[#This Row],[flux in mfs]])/b2b3[[#This Row],[flux]]</f>
        <v>-8.9999999776258708</v>
      </c>
      <c r="K1817">
        <f>ABS(b2b3[[#This Row],[(mfs - b2+b3) / mfs]])</f>
        <v>8.9999999776258708</v>
      </c>
      <c r="L1817" t="b">
        <f>_xlfn.TEXTAFTER(b2b3[[#This Row],[rxn]],"-",-1)="SPONT"</f>
        <v>0</v>
      </c>
      <c r="M1817" t="str">
        <f>_xlfn.TEXTAFTER(b2b3[[#This Row],[rxn]],"-",-1)</f>
        <v>rt3625</v>
      </c>
      <c r="N1817" t="str">
        <f>_xlfn.XLOOKUP("'PRO-"&amp;b2b3[[#This Row],[enz]]&amp;"'",'[1]Sheet2 (2)'!$A:$A,'[1]Sheet2 (2)'!$B:$B,"")</f>
        <v/>
      </c>
      <c r="O1817">
        <f>IFERROR(_xlfn.XLOOKUP(b2b3[[#This Row],[Column2]],Table17[[#This Row],[rxn-no-enz]],Table17[[#This Row],[flux]],0),0)</f>
        <v>1.59211376E-10</v>
      </c>
      <c r="P1817" t="str">
        <f>_xlfn.TEXTBEFORE(b2b3[[#This Row],[rxn]],"-",-1,,,"")</f>
        <v>PROSYN</v>
      </c>
    </row>
    <row r="1818" spans="1:16" ht="17" x14ac:dyDescent="0.25">
      <c r="A1818" s="1" t="s">
        <v>12253</v>
      </c>
      <c r="B1818" s="1" t="s">
        <v>2778</v>
      </c>
      <c r="C1818" s="1">
        <v>1.2801195330000001E-6</v>
      </c>
      <c r="D1818" s="1">
        <f>mfs[[#This Row],[flux]]/1000</f>
        <v>1.2801195330000001E-9</v>
      </c>
      <c r="F1818" t="s">
        <v>11752</v>
      </c>
      <c r="G1818" t="s">
        <v>2778</v>
      </c>
      <c r="H1818" s="3">
        <v>8.2513737018877105E-12</v>
      </c>
      <c r="I1818">
        <f>_xlfn.XLOOKUP(b2b3[[#This Row],[rxn]],mfs[rxn],mfs[flux_scaled],0)</f>
        <v>8.2513737E-11</v>
      </c>
      <c r="J1818">
        <f>(b2b3[[#This Row],[flux]]-b2b3[[#This Row],[flux in mfs]])/b2b3[[#This Row],[flux]]</f>
        <v>-8.999999997712246</v>
      </c>
      <c r="K1818">
        <f>ABS(b2b3[[#This Row],[(mfs - b2+b3) / mfs]])</f>
        <v>8.999999997712246</v>
      </c>
      <c r="L1818" t="b">
        <f>_xlfn.TEXTAFTER(b2b3[[#This Row],[rxn]],"-",-1)="SPONT"</f>
        <v>0</v>
      </c>
      <c r="M1818" t="str">
        <f>_xlfn.TEXTAFTER(b2b3[[#This Row],[rxn]],"-",-1)</f>
        <v>rt3639</v>
      </c>
      <c r="N1818">
        <f>_xlfn.XLOOKUP("'PRO-"&amp;b2b3[[#This Row],[enz]]&amp;"'",'[1]Sheet2 (2)'!$A:$A,'[1]Sheet2 (2)'!$B:$B,"")</f>
        <v>1</v>
      </c>
      <c r="O1818">
        <f>IFERROR(_xlfn.XLOOKUP(b2b3[[#This Row],[Column2]],Table17[[#This Row],[rxn-no-enz]],Table17[[#This Row],[flux]],0),0)</f>
        <v>5.1198091299999998E-10</v>
      </c>
      <c r="P1818" t="str">
        <f>_xlfn.TEXTBEFORE(b2b3[[#This Row],[rxn]],"-",-1,,,"")</f>
        <v>PROSYN</v>
      </c>
    </row>
    <row r="1819" spans="1:16" ht="17" x14ac:dyDescent="0.25">
      <c r="A1819" s="1" t="s">
        <v>12254</v>
      </c>
      <c r="B1819" s="1" t="s">
        <v>2778</v>
      </c>
      <c r="C1819" s="1">
        <v>2.970175E-8</v>
      </c>
      <c r="D1819" s="1">
        <f>mfs[[#This Row],[flux]]/1000</f>
        <v>2.970175E-11</v>
      </c>
      <c r="F1819" t="s">
        <v>4387</v>
      </c>
      <c r="G1819" t="s">
        <v>2778</v>
      </c>
      <c r="H1819" s="3">
        <v>3.1471685797696599E-11</v>
      </c>
      <c r="I1819">
        <f>_xlfn.XLOOKUP(b2b3[[#This Row],[rxn]],mfs[rxn],mfs[flux_scaled],0)</f>
        <v>3.1471685800000001E-10</v>
      </c>
      <c r="J1819">
        <f>(b2b3[[#This Row],[flux]]-b2b3[[#This Row],[flux in mfs]])/b2b3[[#This Row],[flux]]</f>
        <v>-9.0000000007318963</v>
      </c>
      <c r="K1819">
        <f>ABS(b2b3[[#This Row],[(mfs - b2+b3) / mfs]])</f>
        <v>9.0000000007318963</v>
      </c>
      <c r="L1819" t="b">
        <f>_xlfn.TEXTAFTER(b2b3[[#This Row],[rxn]],"-",-1)="SPONT"</f>
        <v>0</v>
      </c>
      <c r="M1819" t="str">
        <f>_xlfn.TEXTAFTER(b2b3[[#This Row],[rxn]],"-",-1)</f>
        <v>rt3663</v>
      </c>
      <c r="N1819">
        <f>_xlfn.XLOOKUP("'PRO-"&amp;b2b3[[#This Row],[enz]]&amp;"'",'[1]Sheet2 (2)'!$A:$A,'[1]Sheet2 (2)'!$B:$B,"")</f>
        <v>1</v>
      </c>
      <c r="O1819">
        <f>IFERROR(_xlfn.XLOOKUP(b2b3[[#This Row],[Column2]],Table17[[#This Row],[rxn-no-enz]],Table17[[#This Row],[flux]],0),0)</f>
        <v>1.9287560160000001E-9</v>
      </c>
      <c r="P1819" t="str">
        <f>_xlfn.TEXTBEFORE(b2b3[[#This Row],[rxn]],"-",-1,,,"")</f>
        <v>PROSYN</v>
      </c>
    </row>
    <row r="1820" spans="1:16" ht="17" x14ac:dyDescent="0.25">
      <c r="A1820" s="1" t="s">
        <v>12255</v>
      </c>
      <c r="B1820" s="1" t="s">
        <v>2778</v>
      </c>
      <c r="C1820" s="1">
        <v>1.7834169999999999E-9</v>
      </c>
      <c r="D1820" s="1">
        <f>mfs[[#This Row],[flux]]/1000</f>
        <v>1.783417E-12</v>
      </c>
      <c r="F1820" t="s">
        <v>11753</v>
      </c>
      <c r="G1820" t="s">
        <v>2778</v>
      </c>
      <c r="H1820" s="3">
        <v>7.2185635266998197E-12</v>
      </c>
      <c r="I1820">
        <f>_xlfn.XLOOKUP(b2b3[[#This Row],[rxn]],mfs[rxn],mfs[flux_scaled],0)</f>
        <v>7.2185634999999992E-11</v>
      </c>
      <c r="J1820">
        <f>(b2b3[[#This Row],[flux]]-b2b3[[#This Row],[flux in mfs]])/b2b3[[#This Row],[flux]]</f>
        <v>-8.9999999630122804</v>
      </c>
      <c r="K1820">
        <f>ABS(b2b3[[#This Row],[(mfs - b2+b3) / mfs]])</f>
        <v>8.9999999630122804</v>
      </c>
      <c r="L1820" t="b">
        <f>_xlfn.TEXTAFTER(b2b3[[#This Row],[rxn]],"-",-1)="SPONT"</f>
        <v>0</v>
      </c>
      <c r="M1820" t="str">
        <f>_xlfn.TEXTAFTER(b2b3[[#This Row],[rxn]],"-",-1)</f>
        <v>rt3664</v>
      </c>
      <c r="N1820">
        <f>_xlfn.XLOOKUP("'PRO-"&amp;b2b3[[#This Row],[enz]]&amp;"'",'[1]Sheet2 (2)'!$A:$A,'[1]Sheet2 (2)'!$B:$B,"")</f>
        <v>1</v>
      </c>
      <c r="O1820">
        <f>IFERROR(_xlfn.XLOOKUP(b2b3[[#This Row],[Column2]],Table17[[#This Row],[rxn-no-enz]],Table17[[#This Row],[flux]],0),0)</f>
        <v>1.2580657180000001E-9</v>
      </c>
      <c r="P1820" t="str">
        <f>_xlfn.TEXTBEFORE(b2b3[[#This Row],[rxn]],"-",-1,,,"")</f>
        <v>PROSYN</v>
      </c>
    </row>
    <row r="1821" spans="1:16" ht="17" x14ac:dyDescent="0.25">
      <c r="A1821" s="1" t="s">
        <v>12256</v>
      </c>
      <c r="B1821" s="1" t="s">
        <v>2778</v>
      </c>
      <c r="C1821" s="1">
        <v>2.5460871310000001E-6</v>
      </c>
      <c r="D1821" s="1">
        <f>mfs[[#This Row],[flux]]/1000</f>
        <v>2.5460871310000002E-9</v>
      </c>
      <c r="F1821" t="s">
        <v>11754</v>
      </c>
      <c r="G1821" t="s">
        <v>2778</v>
      </c>
      <c r="H1821" s="3">
        <v>1.4266056757255E-11</v>
      </c>
      <c r="I1821">
        <f>_xlfn.XLOOKUP(b2b3[[#This Row],[rxn]],mfs[rxn],mfs[flux_scaled],0)</f>
        <v>1.4266056799999999E-10</v>
      </c>
      <c r="J1821">
        <f>(b2b3[[#This Row],[flux]]-b2b3[[#This Row],[flux in mfs]])/b2b3[[#This Row],[flux]]</f>
        <v>-9.0000000299627292</v>
      </c>
      <c r="K1821">
        <f>ABS(b2b3[[#This Row],[(mfs - b2+b3) / mfs]])</f>
        <v>9.0000000299627292</v>
      </c>
      <c r="L1821" t="b">
        <f>_xlfn.TEXTAFTER(b2b3[[#This Row],[rxn]],"-",-1)="SPONT"</f>
        <v>0</v>
      </c>
      <c r="M1821" t="str">
        <f>_xlfn.TEXTAFTER(b2b3[[#This Row],[rxn]],"-",-1)</f>
        <v>rt3666</v>
      </c>
      <c r="N1821">
        <f>_xlfn.XLOOKUP("'PRO-"&amp;b2b3[[#This Row],[enz]]&amp;"'",'[1]Sheet2 (2)'!$A:$A,'[1]Sheet2 (2)'!$B:$B,"")</f>
        <v>1</v>
      </c>
      <c r="O1821">
        <f>IFERROR(_xlfn.XLOOKUP(b2b3[[#This Row],[Column2]],Table17[[#This Row],[rxn-no-enz]],Table17[[#This Row],[flux]],0),0)</f>
        <v>5.1198091299999998E-10</v>
      </c>
      <c r="P1821" t="str">
        <f>_xlfn.TEXTBEFORE(b2b3[[#This Row],[rxn]],"-",-1,,,"")</f>
        <v>PROSYN</v>
      </c>
    </row>
    <row r="1822" spans="1:16" ht="17" x14ac:dyDescent="0.25">
      <c r="A1822" s="1" t="s">
        <v>12257</v>
      </c>
      <c r="B1822" s="1" t="s">
        <v>2778</v>
      </c>
      <c r="C1822" s="1">
        <v>2.0061403100000001E-7</v>
      </c>
      <c r="D1822" s="1">
        <f>mfs[[#This Row],[flux]]/1000</f>
        <v>2.00614031E-10</v>
      </c>
      <c r="F1822" t="s">
        <v>11755</v>
      </c>
      <c r="G1822" t="s">
        <v>2778</v>
      </c>
      <c r="H1822" s="3">
        <v>1.0987280672914E-10</v>
      </c>
      <c r="I1822">
        <f>_xlfn.XLOOKUP(b2b3[[#This Row],[rxn]],mfs[rxn],mfs[flux_scaled],0)</f>
        <v>1.098728067E-9</v>
      </c>
      <c r="J1822">
        <f>(b2b3[[#This Row],[flux]]-b2b3[[#This Row],[flux in mfs]])/b2b3[[#This Row],[flux]]</f>
        <v>-8.9999999973478442</v>
      </c>
      <c r="K1822">
        <f>ABS(b2b3[[#This Row],[(mfs - b2+b3) / mfs]])</f>
        <v>8.9999999973478442</v>
      </c>
      <c r="L1822" t="b">
        <f>_xlfn.TEXTAFTER(b2b3[[#This Row],[rxn]],"-",-1)="SPONT"</f>
        <v>0</v>
      </c>
      <c r="M1822" t="str">
        <f>_xlfn.TEXTAFTER(b2b3[[#This Row],[rxn]],"-",-1)</f>
        <v>rt3670</v>
      </c>
      <c r="N1822">
        <f>_xlfn.XLOOKUP("'PRO-"&amp;b2b3[[#This Row],[enz]]&amp;"'",'[1]Sheet2 (2)'!$A:$A,'[1]Sheet2 (2)'!$B:$B,"")</f>
        <v>1</v>
      </c>
      <c r="O1822">
        <f>IFERROR(_xlfn.XLOOKUP(b2b3[[#This Row],[Column2]],Table17[[#This Row],[rxn-no-enz]],Table17[[#This Row],[flux]],0),0)</f>
        <v>5.1198091299999998E-10</v>
      </c>
      <c r="P1822" t="str">
        <f>_xlfn.TEXTBEFORE(b2b3[[#This Row],[rxn]],"-",-1,,,"")</f>
        <v>PROSYN</v>
      </c>
    </row>
    <row r="1823" spans="1:16" ht="17" x14ac:dyDescent="0.25">
      <c r="A1823" s="1" t="s">
        <v>12258</v>
      </c>
      <c r="B1823" s="1" t="s">
        <v>2778</v>
      </c>
      <c r="C1823" s="1">
        <v>4.7738219000000001E-8</v>
      </c>
      <c r="D1823" s="1">
        <f>mfs[[#This Row],[flux]]/1000</f>
        <v>4.7738219000000001E-11</v>
      </c>
      <c r="F1823" t="s">
        <v>11756</v>
      </c>
      <c r="G1823" t="s">
        <v>2778</v>
      </c>
      <c r="H1823" s="3">
        <v>4.50133064460314E-10</v>
      </c>
      <c r="I1823">
        <f>_xlfn.XLOOKUP(b2b3[[#This Row],[rxn]],mfs[rxn],mfs[flux_scaled],0)</f>
        <v>4.5013306449999997E-9</v>
      </c>
      <c r="J1823">
        <f>(b2b3[[#This Row],[flux]]-b2b3[[#This Row],[flux in mfs]])/b2b3[[#This Row],[flux]]</f>
        <v>-9.0000000008816485</v>
      </c>
      <c r="K1823">
        <f>ABS(b2b3[[#This Row],[(mfs - b2+b3) / mfs]])</f>
        <v>9.0000000008816485</v>
      </c>
      <c r="L1823" t="b">
        <f>_xlfn.TEXTAFTER(b2b3[[#This Row],[rxn]],"-",-1)="SPONT"</f>
        <v>0</v>
      </c>
      <c r="M1823" t="str">
        <f>_xlfn.TEXTAFTER(b2b3[[#This Row],[rxn]],"-",-1)</f>
        <v>rt3674_c</v>
      </c>
      <c r="N1823">
        <f>_xlfn.XLOOKUP("'PRO-"&amp;b2b3[[#This Row],[enz]]&amp;"'",'[1]Sheet2 (2)'!$A:$A,'[1]Sheet2 (2)'!$B:$B,"")</f>
        <v>1</v>
      </c>
      <c r="O1823">
        <f>IFERROR(_xlfn.XLOOKUP(b2b3[[#This Row],[Column2]],Table17[[#This Row],[rxn-no-enz]],Table17[[#This Row],[flux]],0),0)</f>
        <v>5.1198091299999998E-10</v>
      </c>
      <c r="P1823" t="str">
        <f>_xlfn.TEXTBEFORE(b2b3[[#This Row],[rxn]],"-",-1,,,"")</f>
        <v>PROSYN</v>
      </c>
    </row>
    <row r="1824" spans="1:16" ht="17" x14ac:dyDescent="0.25">
      <c r="A1824" s="1" t="s">
        <v>12259</v>
      </c>
      <c r="B1824" s="1" t="s">
        <v>2778</v>
      </c>
      <c r="C1824" s="1">
        <v>3.4415249999999999E-9</v>
      </c>
      <c r="D1824" s="1">
        <f>mfs[[#This Row],[flux]]/1000</f>
        <v>3.4415249999999997E-12</v>
      </c>
      <c r="F1824" t="s">
        <v>11757</v>
      </c>
      <c r="G1824" t="s">
        <v>2778</v>
      </c>
      <c r="H1824" s="3">
        <v>2.10394868164843E-12</v>
      </c>
      <c r="I1824">
        <f>_xlfn.XLOOKUP(b2b3[[#This Row],[rxn]],mfs[rxn],mfs[flux_scaled],0)</f>
        <v>2.1039487E-11</v>
      </c>
      <c r="J1824">
        <f>(b2b3[[#This Row],[flux]]-b2b3[[#This Row],[flux in mfs]])/b2b3[[#This Row],[flux]]</f>
        <v>-9.0000000872244197</v>
      </c>
      <c r="K1824">
        <f>ABS(b2b3[[#This Row],[(mfs - b2+b3) / mfs]])</f>
        <v>9.0000000872244197</v>
      </c>
      <c r="L1824" t="b">
        <f>_xlfn.TEXTAFTER(b2b3[[#This Row],[rxn]],"-",-1)="SPONT"</f>
        <v>0</v>
      </c>
      <c r="M1824" t="str">
        <f>_xlfn.TEXTAFTER(b2b3[[#This Row],[rxn]],"-",-1)</f>
        <v>rt3682</v>
      </c>
      <c r="N1824">
        <f>_xlfn.XLOOKUP("'PRO-"&amp;b2b3[[#This Row],[enz]]&amp;"'",'[1]Sheet2 (2)'!$A:$A,'[1]Sheet2 (2)'!$B:$B,"")</f>
        <v>1</v>
      </c>
      <c r="O1824">
        <f>IFERROR(_xlfn.XLOOKUP(b2b3[[#This Row],[Column2]],Table17[[#This Row],[rxn-no-enz]],Table17[[#This Row],[flux]],0),0)</f>
        <v>5.1198091299999998E-10</v>
      </c>
      <c r="P1824" t="str">
        <f>_xlfn.TEXTBEFORE(b2b3[[#This Row],[rxn]],"-",-1,,,"")</f>
        <v>PROSYN</v>
      </c>
    </row>
    <row r="1825" spans="1:16" ht="17" x14ac:dyDescent="0.25">
      <c r="A1825" s="1" t="s">
        <v>12260</v>
      </c>
      <c r="B1825" s="1" t="s">
        <v>2778</v>
      </c>
      <c r="C1825" s="1">
        <v>3.7969151400000002E-7</v>
      </c>
      <c r="D1825" s="1">
        <f>mfs[[#This Row],[flux]]/1000</f>
        <v>3.7969151400000004E-10</v>
      </c>
      <c r="F1825" t="s">
        <v>11758</v>
      </c>
      <c r="G1825" t="s">
        <v>2778</v>
      </c>
      <c r="H1825" s="3">
        <v>5.6084790144012498E-12</v>
      </c>
      <c r="I1825">
        <f>_xlfn.XLOOKUP(b2b3[[#This Row],[rxn]],mfs[rxn],mfs[flux_scaled],0)</f>
        <v>5.6084790000000001E-11</v>
      </c>
      <c r="J1825">
        <f>(b2b3[[#This Row],[flux]]-b2b3[[#This Row],[flux in mfs]])/b2b3[[#This Row],[flux]]</f>
        <v>-8.9999999743223622</v>
      </c>
      <c r="K1825">
        <f>ABS(b2b3[[#This Row],[(mfs - b2+b3) / mfs]])</f>
        <v>8.9999999743223622</v>
      </c>
      <c r="L1825" t="b">
        <f>_xlfn.TEXTAFTER(b2b3[[#This Row],[rxn]],"-",-1)="SPONT"</f>
        <v>0</v>
      </c>
      <c r="M1825" t="str">
        <f>_xlfn.TEXTAFTER(b2b3[[#This Row],[rxn]],"-",-1)</f>
        <v>rt3683</v>
      </c>
      <c r="N1825">
        <f>_xlfn.XLOOKUP("'PRO-"&amp;b2b3[[#This Row],[enz]]&amp;"'",'[1]Sheet2 (2)'!$A:$A,'[1]Sheet2 (2)'!$B:$B,"")</f>
        <v>1</v>
      </c>
      <c r="O1825">
        <f>IFERROR(_xlfn.XLOOKUP(b2b3[[#This Row],[Column2]],Table17[[#This Row],[rxn-no-enz]],Table17[[#This Row],[flux]],0),0)</f>
        <v>5.1198091299999998E-10</v>
      </c>
      <c r="P1825" t="str">
        <f>_xlfn.TEXTBEFORE(b2b3[[#This Row],[rxn]],"-",-1,,,"")</f>
        <v>PROSYN</v>
      </c>
    </row>
    <row r="1826" spans="1:16" ht="17" x14ac:dyDescent="0.25">
      <c r="A1826" s="1" t="s">
        <v>12261</v>
      </c>
      <c r="B1826" s="1" t="s">
        <v>2778</v>
      </c>
      <c r="C1826" s="1">
        <v>5.1192429999999999E-9</v>
      </c>
      <c r="D1826" s="1">
        <f>mfs[[#This Row],[flux]]/1000</f>
        <v>5.119243E-12</v>
      </c>
      <c r="F1826" t="s">
        <v>4388</v>
      </c>
      <c r="G1826" t="s">
        <v>2778</v>
      </c>
      <c r="H1826" s="3">
        <v>2.0147245688001198E-11</v>
      </c>
      <c r="I1826">
        <f>_xlfn.XLOOKUP(b2b3[[#This Row],[rxn]],mfs[rxn],mfs[flux_scaled],0)</f>
        <v>2.0147245700000002E-10</v>
      </c>
      <c r="J1826">
        <f>(b2b3[[#This Row],[flux]]-b2b3[[#This Row],[flux in mfs]])/b2b3[[#This Row],[flux]]</f>
        <v>-9.0000000059555543</v>
      </c>
      <c r="K1826">
        <f>ABS(b2b3[[#This Row],[(mfs - b2+b3) / mfs]])</f>
        <v>9.0000000059555543</v>
      </c>
      <c r="L1826" t="b">
        <f>_xlfn.TEXTAFTER(b2b3[[#This Row],[rxn]],"-",-1)="SPONT"</f>
        <v>0</v>
      </c>
      <c r="M1826" t="str">
        <f>_xlfn.TEXTAFTER(b2b3[[#This Row],[rxn]],"-",-1)</f>
        <v>rt3712</v>
      </c>
      <c r="N1826">
        <f>_xlfn.XLOOKUP("'PRO-"&amp;b2b3[[#This Row],[enz]]&amp;"'",'[1]Sheet2 (2)'!$A:$A,'[1]Sheet2 (2)'!$B:$B,"")</f>
        <v>1</v>
      </c>
      <c r="O1826">
        <f>IFERROR(_xlfn.XLOOKUP(b2b3[[#This Row],[Column2]],Table17[[#This Row],[rxn-no-enz]],Table17[[#This Row],[flux]],0),0)</f>
        <v>5.1198091299999998E-10</v>
      </c>
      <c r="P1826" t="str">
        <f>_xlfn.TEXTBEFORE(b2b3[[#This Row],[rxn]],"-",-1,,,"")</f>
        <v>PROSYN</v>
      </c>
    </row>
    <row r="1827" spans="1:16" ht="17" x14ac:dyDescent="0.25">
      <c r="A1827" s="1" t="s">
        <v>12262</v>
      </c>
      <c r="B1827" s="1" t="s">
        <v>2778</v>
      </c>
      <c r="C1827" s="1">
        <v>1.4619649999999999E-9</v>
      </c>
      <c r="D1827" s="1">
        <f>mfs[[#This Row],[flux]]/1000</f>
        <v>1.461965E-12</v>
      </c>
      <c r="F1827" t="s">
        <v>11759</v>
      </c>
      <c r="G1827" t="s">
        <v>2778</v>
      </c>
      <c r="H1827" s="3">
        <v>2.70346191735567E-11</v>
      </c>
      <c r="I1827">
        <f>_xlfn.XLOOKUP(b2b3[[#This Row],[rxn]],mfs[rxn],mfs[flux_scaled],0)</f>
        <v>2.7034619199999998E-10</v>
      </c>
      <c r="J1827">
        <f>(b2b3[[#This Row],[flux]]-b2b3[[#This Row],[flux in mfs]])/b2b3[[#This Row],[flux]]</f>
        <v>-9.0000000097812727</v>
      </c>
      <c r="K1827">
        <f>ABS(b2b3[[#This Row],[(mfs - b2+b3) / mfs]])</f>
        <v>9.0000000097812727</v>
      </c>
      <c r="L1827" t="b">
        <f>_xlfn.TEXTAFTER(b2b3[[#This Row],[rxn]],"-",-1)="SPONT"</f>
        <v>0</v>
      </c>
      <c r="M1827" t="str">
        <f>_xlfn.TEXTAFTER(b2b3[[#This Row],[rxn]],"-",-1)</f>
        <v>rt3730</v>
      </c>
      <c r="N1827" t="str">
        <f>_xlfn.XLOOKUP("'PRO-"&amp;b2b3[[#This Row],[enz]]&amp;"'",'[1]Sheet2 (2)'!$A:$A,'[1]Sheet2 (2)'!$B:$B,"")</f>
        <v/>
      </c>
      <c r="O1827">
        <f>IFERROR(_xlfn.XLOOKUP(b2b3[[#This Row],[Column2]],Table17[[#This Row],[rxn-no-enz]],Table17[[#This Row],[flux]],0),0)</f>
        <v>5.1198091299999998E-10</v>
      </c>
      <c r="P1827" t="str">
        <f>_xlfn.TEXTBEFORE(b2b3[[#This Row],[rxn]],"-",-1,,,"")</f>
        <v>PROSYN</v>
      </c>
    </row>
    <row r="1828" spans="1:16" ht="17" x14ac:dyDescent="0.25">
      <c r="A1828" s="1" t="s">
        <v>12263</v>
      </c>
      <c r="B1828" s="1" t="s">
        <v>2778</v>
      </c>
      <c r="C1828" s="1">
        <v>1.5485309999999999E-8</v>
      </c>
      <c r="D1828" s="1">
        <f>mfs[[#This Row],[flux]]/1000</f>
        <v>1.548531E-11</v>
      </c>
      <c r="F1828" t="s">
        <v>4390</v>
      </c>
      <c r="G1828" t="s">
        <v>2778</v>
      </c>
      <c r="H1828" s="3">
        <v>2.4233073301050801E-11</v>
      </c>
      <c r="I1828">
        <f>_xlfn.XLOOKUP(b2b3[[#This Row],[rxn]],mfs[rxn],mfs[flux_scaled],0)</f>
        <v>2.4233073300000001E-10</v>
      </c>
      <c r="J1828">
        <f>(b2b3[[#This Row],[flux]]-b2b3[[#This Row],[flux in mfs]])/b2b3[[#This Row],[flux]]</f>
        <v>-8.9999999995663789</v>
      </c>
      <c r="K1828">
        <f>ABS(b2b3[[#This Row],[(mfs - b2+b3) / mfs]])</f>
        <v>8.9999999995663789</v>
      </c>
      <c r="L1828" t="b">
        <f>_xlfn.TEXTAFTER(b2b3[[#This Row],[rxn]],"-",-1)="SPONT"</f>
        <v>0</v>
      </c>
      <c r="M1828" t="str">
        <f>_xlfn.TEXTAFTER(b2b3[[#This Row],[rxn]],"-",-1)</f>
        <v>rt3748</v>
      </c>
      <c r="N1828">
        <f>_xlfn.XLOOKUP("'PRO-"&amp;b2b3[[#This Row],[enz]]&amp;"'",'[1]Sheet2 (2)'!$A:$A,'[1]Sheet2 (2)'!$B:$B,"")</f>
        <v>2</v>
      </c>
      <c r="O1828">
        <f>IFERROR(_xlfn.XLOOKUP(b2b3[[#This Row],[Column2]],Table17[[#This Row],[rxn-no-enz]],Table17[[#This Row],[flux]],0),0)</f>
        <v>5.8739835400000003E-10</v>
      </c>
      <c r="P1828" t="str">
        <f>_xlfn.TEXTBEFORE(b2b3[[#This Row],[rxn]],"-",-1,,,"")</f>
        <v>PROSYN</v>
      </c>
    </row>
    <row r="1829" spans="1:16" ht="17" x14ac:dyDescent="0.25">
      <c r="A1829" s="1" t="s">
        <v>12264</v>
      </c>
      <c r="B1829" s="1" t="s">
        <v>2778</v>
      </c>
      <c r="C1829" s="1">
        <v>1.2313012E-8</v>
      </c>
      <c r="D1829" s="1">
        <f>mfs[[#This Row],[flux]]/1000</f>
        <v>1.2313011999999999E-11</v>
      </c>
      <c r="F1829" t="s">
        <v>4391</v>
      </c>
      <c r="G1829" t="s">
        <v>2778</v>
      </c>
      <c r="H1829" s="3">
        <v>2.9132770359530199E-11</v>
      </c>
      <c r="I1829">
        <f>_xlfn.XLOOKUP(b2b3[[#This Row],[rxn]],mfs[rxn],mfs[flux_scaled],0)</f>
        <v>2.9132770399999998E-10</v>
      </c>
      <c r="J1829">
        <f>(b2b3[[#This Row],[flux]]-b2b3[[#This Row],[flux in mfs]])/b2b3[[#This Row],[flux]]</f>
        <v>-9.0000000138915048</v>
      </c>
      <c r="K1829">
        <f>ABS(b2b3[[#This Row],[(mfs - b2+b3) / mfs]])</f>
        <v>9.0000000138915048</v>
      </c>
      <c r="L1829" t="b">
        <f>_xlfn.TEXTAFTER(b2b3[[#This Row],[rxn]],"-",-1)="SPONT"</f>
        <v>0</v>
      </c>
      <c r="M1829" t="str">
        <f>_xlfn.TEXTAFTER(b2b3[[#This Row],[rxn]],"-",-1)</f>
        <v>rt3750</v>
      </c>
      <c r="N1829">
        <f>_xlfn.XLOOKUP("'PRO-"&amp;b2b3[[#This Row],[enz]]&amp;"'",'[1]Sheet2 (2)'!$A:$A,'[1]Sheet2 (2)'!$B:$B,"")</f>
        <v>1</v>
      </c>
      <c r="O1829">
        <f>IFERROR(_xlfn.XLOOKUP(b2b3[[#This Row],[Column2]],Table17[[#This Row],[rxn-no-enz]],Table17[[#This Row],[flux]],0),0)</f>
        <v>5.1198091299999998E-10</v>
      </c>
      <c r="P1829" t="str">
        <f>_xlfn.TEXTBEFORE(b2b3[[#This Row],[rxn]],"-",-1,,,"")</f>
        <v>PROSYN</v>
      </c>
    </row>
    <row r="1830" spans="1:16" ht="17" x14ac:dyDescent="0.25">
      <c r="A1830" s="1" t="s">
        <v>12265</v>
      </c>
      <c r="B1830" s="1" t="s">
        <v>2778</v>
      </c>
      <c r="C1830" s="1">
        <v>2.13566431E-7</v>
      </c>
      <c r="D1830" s="1">
        <f>mfs[[#This Row],[flux]]/1000</f>
        <v>2.1356643100000001E-10</v>
      </c>
      <c r="F1830" t="s">
        <v>11760</v>
      </c>
      <c r="G1830" t="s">
        <v>2778</v>
      </c>
      <c r="H1830" s="3">
        <v>2.8241004997542699E-12</v>
      </c>
      <c r="I1830">
        <f>_xlfn.XLOOKUP(b2b3[[#This Row],[rxn]],mfs[rxn],mfs[flux_scaled],0)</f>
        <v>2.8241004999999999E-11</v>
      </c>
      <c r="J1830">
        <f>(b2b3[[#This Row],[flux]]-b2b3[[#This Row],[flux in mfs]])/b2b3[[#This Row],[flux]]</f>
        <v>-9.0000000008701182</v>
      </c>
      <c r="K1830">
        <f>ABS(b2b3[[#This Row],[(mfs - b2+b3) / mfs]])</f>
        <v>9.0000000008701182</v>
      </c>
      <c r="L1830" t="b">
        <f>_xlfn.TEXTAFTER(b2b3[[#This Row],[rxn]],"-",-1)="SPONT"</f>
        <v>0</v>
      </c>
      <c r="M1830" t="str">
        <f>_xlfn.TEXTAFTER(b2b3[[#This Row],[rxn]],"-",-1)</f>
        <v>rt3753</v>
      </c>
      <c r="N1830">
        <f>_xlfn.XLOOKUP("'PRO-"&amp;b2b3[[#This Row],[enz]]&amp;"'",'[1]Sheet2 (2)'!$A:$A,'[1]Sheet2 (2)'!$B:$B,"")</f>
        <v>1</v>
      </c>
      <c r="O1830">
        <f>IFERROR(_xlfn.XLOOKUP(b2b3[[#This Row],[Column2]],Table17[[#This Row],[rxn-no-enz]],Table17[[#This Row],[flux]],0),0)</f>
        <v>5.1198091299999998E-10</v>
      </c>
      <c r="P1830" t="str">
        <f>_xlfn.TEXTBEFORE(b2b3[[#This Row],[rxn]],"-",-1,,,"")</f>
        <v>PROSYN</v>
      </c>
    </row>
    <row r="1831" spans="1:16" ht="17" x14ac:dyDescent="0.25">
      <c r="A1831" s="1" t="s">
        <v>12266</v>
      </c>
      <c r="B1831" s="1" t="s">
        <v>2778</v>
      </c>
      <c r="C1831" s="1">
        <v>1.4272252120000001E-6</v>
      </c>
      <c r="D1831" s="1">
        <f>mfs[[#This Row],[flux]]/1000</f>
        <v>1.4272252120000001E-9</v>
      </c>
      <c r="F1831" t="s">
        <v>4392</v>
      </c>
      <c r="G1831" t="s">
        <v>2778</v>
      </c>
      <c r="H1831" s="3">
        <v>8.6349046744200797E-11</v>
      </c>
      <c r="I1831">
        <f>_xlfn.XLOOKUP(b2b3[[#This Row],[rxn]],mfs[rxn],mfs[flux_scaled],0)</f>
        <v>8.6349046699999997E-10</v>
      </c>
      <c r="J1831">
        <f>(b2b3[[#This Row],[flux]]-b2b3[[#This Row],[flux in mfs]])/b2b3[[#This Row],[flux]]</f>
        <v>-8.9999999948811471</v>
      </c>
      <c r="K1831">
        <f>ABS(b2b3[[#This Row],[(mfs - b2+b3) / mfs]])</f>
        <v>8.9999999948811471</v>
      </c>
      <c r="L1831" t="b">
        <f>_xlfn.TEXTAFTER(b2b3[[#This Row],[rxn]],"-",-1)="SPONT"</f>
        <v>0</v>
      </c>
      <c r="M1831" t="str">
        <f>_xlfn.TEXTAFTER(b2b3[[#This Row],[rxn]],"-",-1)</f>
        <v>rt3754_c</v>
      </c>
      <c r="N1831">
        <f>_xlfn.XLOOKUP("'PRO-"&amp;b2b3[[#This Row],[enz]]&amp;"'",'[1]Sheet2 (2)'!$A:$A,'[1]Sheet2 (2)'!$B:$B,"")</f>
        <v>1</v>
      </c>
      <c r="O1831">
        <f>IFERROR(_xlfn.XLOOKUP(b2b3[[#This Row],[Column2]],Table17[[#This Row],[rxn-no-enz]],Table17[[#This Row],[flux]],0),0)</f>
        <v>5.1198091299999998E-10</v>
      </c>
      <c r="P1831" t="str">
        <f>_xlfn.TEXTBEFORE(b2b3[[#This Row],[rxn]],"-",-1,,,"")</f>
        <v>PROSYN</v>
      </c>
    </row>
    <row r="1832" spans="1:16" ht="17" x14ac:dyDescent="0.25">
      <c r="A1832" s="1" t="s">
        <v>12267</v>
      </c>
      <c r="B1832" s="1" t="s">
        <v>2778</v>
      </c>
      <c r="C1832" s="1">
        <v>2.7668950999999999E-8</v>
      </c>
      <c r="D1832" s="1">
        <f>mfs[[#This Row],[flux]]/1000</f>
        <v>2.7668950999999999E-11</v>
      </c>
      <c r="F1832" t="s">
        <v>4393</v>
      </c>
      <c r="G1832" t="s">
        <v>2778</v>
      </c>
      <c r="H1832" s="3">
        <v>3.0098054955607097E-11</v>
      </c>
      <c r="I1832">
        <f>_xlfn.XLOOKUP(b2b3[[#This Row],[rxn]],mfs[rxn],mfs[flux_scaled],0)</f>
        <v>3.0098055E-10</v>
      </c>
      <c r="J1832">
        <f>(b2b3[[#This Row],[flux]]-b2b3[[#This Row],[flux in mfs]])/b2b3[[#This Row],[flux]]</f>
        <v>-9.0000000147494266</v>
      </c>
      <c r="K1832">
        <f>ABS(b2b3[[#This Row],[(mfs - b2+b3) / mfs]])</f>
        <v>9.0000000147494266</v>
      </c>
      <c r="L1832" t="b">
        <f>_xlfn.TEXTAFTER(b2b3[[#This Row],[rxn]],"-",-1)="SPONT"</f>
        <v>0</v>
      </c>
      <c r="M1832" t="str">
        <f>_xlfn.TEXTAFTER(b2b3[[#This Row],[rxn]],"-",-1)</f>
        <v>rt3764</v>
      </c>
      <c r="N1832">
        <f>_xlfn.XLOOKUP("'PRO-"&amp;b2b3[[#This Row],[enz]]&amp;"'",'[1]Sheet2 (2)'!$A:$A,'[1]Sheet2 (2)'!$B:$B,"")</f>
        <v>1</v>
      </c>
      <c r="O1832">
        <f>IFERROR(_xlfn.XLOOKUP(b2b3[[#This Row],[Column2]],Table17[[#This Row],[rxn-no-enz]],Table17[[#This Row],[flux]],0),0)</f>
        <v>1.8466262889999999E-9</v>
      </c>
      <c r="P1832" t="str">
        <f>_xlfn.TEXTBEFORE(b2b3[[#This Row],[rxn]],"-",-1,,,"")</f>
        <v>PROSYN</v>
      </c>
    </row>
    <row r="1833" spans="1:16" ht="17" x14ac:dyDescent="0.25">
      <c r="A1833" s="1" t="s">
        <v>12268</v>
      </c>
      <c r="B1833" s="1" t="s">
        <v>2778</v>
      </c>
      <c r="C1833" s="1">
        <v>5.5843121899999998E-7</v>
      </c>
      <c r="D1833" s="1">
        <f>mfs[[#This Row],[flux]]/1000</f>
        <v>5.5843121900000002E-10</v>
      </c>
      <c r="F1833" t="s">
        <v>13140</v>
      </c>
      <c r="G1833" t="s">
        <v>2778</v>
      </c>
      <c r="H1833" s="3">
        <v>1.9048840466733601E-11</v>
      </c>
      <c r="I1833">
        <f>_xlfn.XLOOKUP(b2b3[[#This Row],[rxn]],mfs[rxn],mfs[flux_scaled],0)</f>
        <v>1.9048840499999998E-10</v>
      </c>
      <c r="J1833">
        <f>(b2b3[[#This Row],[flux]]-b2b3[[#This Row],[flux in mfs]])/b2b3[[#This Row],[flux]]</f>
        <v>-9.0000000174637389</v>
      </c>
      <c r="K1833">
        <f>ABS(b2b3[[#This Row],[(mfs - b2+b3) / mfs]])</f>
        <v>9.0000000174637389</v>
      </c>
      <c r="L1833" t="b">
        <f>_xlfn.TEXTAFTER(b2b3[[#This Row],[rxn]],"-",-1)="SPONT"</f>
        <v>0</v>
      </c>
      <c r="M1833" t="str">
        <f>_xlfn.TEXTAFTER(b2b3[[#This Row],[rxn]],"-",-1)</f>
        <v>rt3786_c</v>
      </c>
      <c r="N1833">
        <f>_xlfn.XLOOKUP("'PRO-"&amp;b2b3[[#This Row],[enz]]&amp;"'",'[1]Sheet2 (2)'!$A:$A,'[1]Sheet2 (2)'!$B:$B,"")</f>
        <v>1</v>
      </c>
      <c r="O1833">
        <f>IFERROR(_xlfn.XLOOKUP(b2b3[[#This Row],[Column2]],Table17[[#This Row],[rxn-no-enz]],Table17[[#This Row],[flux]],0),0)</f>
        <v>9.1431941600000003E-10</v>
      </c>
      <c r="P1833" t="str">
        <f>_xlfn.TEXTBEFORE(b2b3[[#This Row],[rxn]],"-",-1,,,"")</f>
        <v>PROSYN</v>
      </c>
    </row>
    <row r="1834" spans="1:16" ht="17" x14ac:dyDescent="0.25">
      <c r="A1834" s="1" t="s">
        <v>12269</v>
      </c>
      <c r="B1834" s="1" t="s">
        <v>2778</v>
      </c>
      <c r="C1834" s="1">
        <v>3.5268859000000001E-8</v>
      </c>
      <c r="D1834" s="1">
        <f>mfs[[#This Row],[flux]]/1000</f>
        <v>3.5268858999999999E-11</v>
      </c>
      <c r="F1834" t="s">
        <v>11762</v>
      </c>
      <c r="G1834" t="s">
        <v>2778</v>
      </c>
      <c r="H1834" s="3">
        <v>3.1924434089383003E-11</v>
      </c>
      <c r="I1834">
        <f>_xlfn.XLOOKUP(b2b3[[#This Row],[rxn]],mfs[rxn],mfs[flux_scaled],0)</f>
        <v>3.1924434100000002E-10</v>
      </c>
      <c r="J1834">
        <f>(b2b3[[#This Row],[flux]]-b2b3[[#This Row],[flux in mfs]])/b2b3[[#This Row],[flux]]</f>
        <v>-9.0000000033256651</v>
      </c>
      <c r="K1834">
        <f>ABS(b2b3[[#This Row],[(mfs - b2+b3) / mfs]])</f>
        <v>9.0000000033256651</v>
      </c>
      <c r="L1834" t="b">
        <f>_xlfn.TEXTAFTER(b2b3[[#This Row],[rxn]],"-",-1)="SPONT"</f>
        <v>0</v>
      </c>
      <c r="M1834" t="str">
        <f>_xlfn.TEXTAFTER(b2b3[[#This Row],[rxn]],"-",-1)</f>
        <v>rt3787_c</v>
      </c>
      <c r="N1834">
        <f>_xlfn.XLOOKUP("'PRO-"&amp;b2b3[[#This Row],[enz]]&amp;"'",'[1]Sheet2 (2)'!$A:$A,'[1]Sheet2 (2)'!$B:$B,"")</f>
        <v>1</v>
      </c>
      <c r="O1834">
        <f>IFERROR(_xlfn.XLOOKUP(b2b3[[#This Row],[Column2]],Table17[[#This Row],[rxn-no-enz]],Table17[[#This Row],[flux]],0),0)</f>
        <v>5.1198091299999998E-10</v>
      </c>
      <c r="P1834" t="str">
        <f>_xlfn.TEXTBEFORE(b2b3[[#This Row],[rxn]],"-",-1,,,"")</f>
        <v>PROSYN</v>
      </c>
    </row>
    <row r="1835" spans="1:16" ht="17" x14ac:dyDescent="0.25">
      <c r="A1835" s="1" t="s">
        <v>12270</v>
      </c>
      <c r="B1835" s="1" t="s">
        <v>2778</v>
      </c>
      <c r="C1835" s="1">
        <v>4.0628818999999998E-8</v>
      </c>
      <c r="D1835" s="1">
        <f>mfs[[#This Row],[flux]]/1000</f>
        <v>4.0628818999999996E-11</v>
      </c>
      <c r="F1835" t="s">
        <v>11763</v>
      </c>
      <c r="G1835" t="s">
        <v>2778</v>
      </c>
      <c r="H1835" s="3">
        <v>5.72102125239946E-12</v>
      </c>
      <c r="I1835">
        <f>_xlfn.XLOOKUP(b2b3[[#This Row],[rxn]],mfs[rxn],mfs[flux_scaled],0)</f>
        <v>5.7210213000000002E-11</v>
      </c>
      <c r="J1835">
        <f>(b2b3[[#This Row],[flux]]-b2b3[[#This Row],[flux in mfs]])/b2b3[[#This Row],[flux]]</f>
        <v>-9.0000000832028721</v>
      </c>
      <c r="K1835">
        <f>ABS(b2b3[[#This Row],[(mfs - b2+b3) / mfs]])</f>
        <v>9.0000000832028721</v>
      </c>
      <c r="L1835" t="b">
        <f>_xlfn.TEXTAFTER(b2b3[[#This Row],[rxn]],"-",-1)="SPONT"</f>
        <v>0</v>
      </c>
      <c r="M1835" t="str">
        <f>_xlfn.TEXTAFTER(b2b3[[#This Row],[rxn]],"-",-1)</f>
        <v>rt3790</v>
      </c>
      <c r="N1835">
        <f>_xlfn.XLOOKUP("'PRO-"&amp;b2b3[[#This Row],[enz]]&amp;"'",'[1]Sheet2 (2)'!$A:$A,'[1]Sheet2 (2)'!$B:$B,"")</f>
        <v>1</v>
      </c>
      <c r="O1835">
        <f>IFERROR(_xlfn.XLOOKUP(b2b3[[#This Row],[Column2]],Table17[[#This Row],[rxn-no-enz]],Table17[[#This Row],[flux]],0),0)</f>
        <v>5.1198091299999998E-10</v>
      </c>
      <c r="P1835" t="str">
        <f>_xlfn.TEXTBEFORE(b2b3[[#This Row],[rxn]],"-",-1,,,"")</f>
        <v>PROSYN</v>
      </c>
    </row>
    <row r="1836" spans="1:16" ht="17" x14ac:dyDescent="0.25">
      <c r="A1836" s="1" t="s">
        <v>12271</v>
      </c>
      <c r="B1836" s="1" t="s">
        <v>2778</v>
      </c>
      <c r="C1836" s="1">
        <v>2.582614655E-6</v>
      </c>
      <c r="D1836" s="1">
        <f>mfs[[#This Row],[flux]]/1000</f>
        <v>2.5826146549999998E-9</v>
      </c>
      <c r="F1836" t="s">
        <v>4394</v>
      </c>
      <c r="G1836" t="s">
        <v>2778</v>
      </c>
      <c r="H1836" s="3">
        <v>3.0816352920464799E-11</v>
      </c>
      <c r="I1836">
        <f>_xlfn.XLOOKUP(b2b3[[#This Row],[rxn]],mfs[rxn],mfs[flux_scaled],0)</f>
        <v>3.0816352900000001E-10</v>
      </c>
      <c r="J1836">
        <f>(b2b3[[#This Row],[flux]]-b2b3[[#This Row],[flux in mfs]])/b2b3[[#This Row],[flux]]</f>
        <v>-8.9999999933591113</v>
      </c>
      <c r="K1836">
        <f>ABS(b2b3[[#This Row],[(mfs - b2+b3) / mfs]])</f>
        <v>8.9999999933591113</v>
      </c>
      <c r="L1836" t="b">
        <f>_xlfn.TEXTAFTER(b2b3[[#This Row],[rxn]],"-",-1)="SPONT"</f>
        <v>0</v>
      </c>
      <c r="M1836" t="str">
        <f>_xlfn.TEXTAFTER(b2b3[[#This Row],[rxn]],"-",-1)</f>
        <v>rt3791_c</v>
      </c>
      <c r="N1836">
        <f>_xlfn.XLOOKUP("'PRO-"&amp;b2b3[[#This Row],[enz]]&amp;"'",'[1]Sheet2 (2)'!$A:$A,'[1]Sheet2 (2)'!$B:$B,"")</f>
        <v>1</v>
      </c>
      <c r="O1836">
        <f>IFERROR(_xlfn.XLOOKUP(b2b3[[#This Row],[Column2]],Table17[[#This Row],[rxn-no-enz]],Table17[[#This Row],[flux]],0),0)</f>
        <v>1.5268194800000001E-9</v>
      </c>
      <c r="P1836" t="str">
        <f>_xlfn.TEXTBEFORE(b2b3[[#This Row],[rxn]],"-",-1,,,"")</f>
        <v>PROSYN</v>
      </c>
    </row>
    <row r="1837" spans="1:16" ht="17" x14ac:dyDescent="0.25">
      <c r="A1837" s="1" t="s">
        <v>12272</v>
      </c>
      <c r="B1837" s="1" t="s">
        <v>2778</v>
      </c>
      <c r="C1837" s="1">
        <v>3.7828834000000001E-8</v>
      </c>
      <c r="D1837" s="1">
        <f>mfs[[#This Row],[flux]]/1000</f>
        <v>3.7828833999999999E-11</v>
      </c>
      <c r="F1837" t="s">
        <v>4395</v>
      </c>
      <c r="G1837" t="s">
        <v>2778</v>
      </c>
      <c r="H1837" s="3">
        <v>5.7966062284013797E-11</v>
      </c>
      <c r="I1837">
        <f>_xlfn.XLOOKUP(b2b3[[#This Row],[rxn]],mfs[rxn],mfs[flux_scaled],0)</f>
        <v>5.7966062300000005E-10</v>
      </c>
      <c r="J1837">
        <f>(b2b3[[#This Row],[flux]]-b2b3[[#This Row],[flux in mfs]])/b2b3[[#This Row],[flux]]</f>
        <v>-9.0000000027578562</v>
      </c>
      <c r="K1837">
        <f>ABS(b2b3[[#This Row],[(mfs - b2+b3) / mfs]])</f>
        <v>9.0000000027578562</v>
      </c>
      <c r="L1837" t="b">
        <f>_xlfn.TEXTAFTER(b2b3[[#This Row],[rxn]],"-",-1)="SPONT"</f>
        <v>0</v>
      </c>
      <c r="M1837" t="str">
        <f>_xlfn.TEXTAFTER(b2b3[[#This Row],[rxn]],"-",-1)</f>
        <v>rt3802</v>
      </c>
      <c r="N1837">
        <f>_xlfn.XLOOKUP("'PRO-"&amp;b2b3[[#This Row],[enz]]&amp;"'",'[1]Sheet2 (2)'!$A:$A,'[1]Sheet2 (2)'!$B:$B,"")</f>
        <v>1</v>
      </c>
      <c r="O1837">
        <f>IFERROR(_xlfn.XLOOKUP(b2b3[[#This Row],[Column2]],Table17[[#This Row],[rxn-no-enz]],Table17[[#This Row],[flux]],0),0)</f>
        <v>5.1198091299999998E-10</v>
      </c>
      <c r="P1837" t="str">
        <f>_xlfn.TEXTBEFORE(b2b3[[#This Row],[rxn]],"-",-1,,,"")</f>
        <v>PROSYN</v>
      </c>
    </row>
    <row r="1838" spans="1:16" ht="17" x14ac:dyDescent="0.25">
      <c r="A1838" s="1" t="s">
        <v>12273</v>
      </c>
      <c r="B1838" s="1" t="s">
        <v>2778</v>
      </c>
      <c r="C1838" s="1">
        <v>7.5905894999999995E-8</v>
      </c>
      <c r="D1838" s="1">
        <f>mfs[[#This Row],[flux]]/1000</f>
        <v>7.5905894999999989E-11</v>
      </c>
      <c r="F1838" t="s">
        <v>11764</v>
      </c>
      <c r="G1838" t="s">
        <v>2778</v>
      </c>
      <c r="H1838" s="3">
        <v>9.77662938196519E-11</v>
      </c>
      <c r="I1838">
        <f>_xlfn.XLOOKUP(b2b3[[#This Row],[rxn]],mfs[rxn],mfs[flux_scaled],0)</f>
        <v>9.7766293800000009E-10</v>
      </c>
      <c r="J1838">
        <f>(b2b3[[#This Row],[flux]]-b2b3[[#This Row],[flux in mfs]])/b2b3[[#This Row],[flux]]</f>
        <v>-8.9999999979899119</v>
      </c>
      <c r="K1838">
        <f>ABS(b2b3[[#This Row],[(mfs - b2+b3) / mfs]])</f>
        <v>8.9999999979899119</v>
      </c>
      <c r="L1838" t="b">
        <f>_xlfn.TEXTAFTER(b2b3[[#This Row],[rxn]],"-",-1)="SPONT"</f>
        <v>0</v>
      </c>
      <c r="M1838" t="str">
        <f>_xlfn.TEXTAFTER(b2b3[[#This Row],[rxn]],"-",-1)</f>
        <v>rt3852</v>
      </c>
      <c r="N1838">
        <f>_xlfn.XLOOKUP("'PRO-"&amp;b2b3[[#This Row],[enz]]&amp;"'",'[1]Sheet2 (2)'!$A:$A,'[1]Sheet2 (2)'!$B:$B,"")</f>
        <v>1</v>
      </c>
      <c r="O1838">
        <f>IFERROR(_xlfn.XLOOKUP(b2b3[[#This Row],[Column2]],Table17[[#This Row],[rxn-no-enz]],Table17[[#This Row],[flux]],0),0)</f>
        <v>5.1198091299999998E-10</v>
      </c>
      <c r="P1838" t="str">
        <f>_xlfn.TEXTBEFORE(b2b3[[#This Row],[rxn]],"-",-1,,,"")</f>
        <v>PROSYN</v>
      </c>
    </row>
    <row r="1839" spans="1:16" ht="17" x14ac:dyDescent="0.25">
      <c r="A1839" s="1" t="s">
        <v>12274</v>
      </c>
      <c r="B1839" s="1" t="s">
        <v>2778</v>
      </c>
      <c r="C1839" s="1">
        <v>2.32304311E-7</v>
      </c>
      <c r="D1839" s="1">
        <f>mfs[[#This Row],[flux]]/1000</f>
        <v>2.32304311E-10</v>
      </c>
      <c r="F1839" t="s">
        <v>11765</v>
      </c>
      <c r="G1839" t="s">
        <v>2778</v>
      </c>
      <c r="H1839" s="3">
        <v>3.4856448778844599E-11</v>
      </c>
      <c r="I1839">
        <f>_xlfn.XLOOKUP(b2b3[[#This Row],[rxn]],mfs[rxn],mfs[flux_scaled],0)</f>
        <v>3.4856448800000004E-10</v>
      </c>
      <c r="J1839">
        <f>(b2b3[[#This Row],[flux]]-b2b3[[#This Row],[flux in mfs]])/b2b3[[#This Row],[flux]]</f>
        <v>-9.0000000060692944</v>
      </c>
      <c r="K1839">
        <f>ABS(b2b3[[#This Row],[(mfs - b2+b3) / mfs]])</f>
        <v>9.0000000060692944</v>
      </c>
      <c r="L1839" t="b">
        <f>_xlfn.TEXTAFTER(b2b3[[#This Row],[rxn]],"-",-1)="SPONT"</f>
        <v>0</v>
      </c>
      <c r="M1839" t="str">
        <f>_xlfn.TEXTAFTER(b2b3[[#This Row],[rxn]],"-",-1)</f>
        <v>rt3853</v>
      </c>
      <c r="N1839">
        <f>_xlfn.XLOOKUP("'PRO-"&amp;b2b3[[#This Row],[enz]]&amp;"'",'[1]Sheet2 (2)'!$A:$A,'[1]Sheet2 (2)'!$B:$B,"")</f>
        <v>1</v>
      </c>
      <c r="O1839">
        <f>IFERROR(_xlfn.XLOOKUP(b2b3[[#This Row],[Column2]],Table17[[#This Row],[rxn-no-enz]],Table17[[#This Row],[flux]],0),0)</f>
        <v>5.1198091299999998E-10</v>
      </c>
      <c r="P1839" t="str">
        <f>_xlfn.TEXTBEFORE(b2b3[[#This Row],[rxn]],"-",-1,,,"")</f>
        <v>PROSYN</v>
      </c>
    </row>
    <row r="1840" spans="1:16" ht="17" x14ac:dyDescent="0.25">
      <c r="A1840" s="1" t="s">
        <v>12275</v>
      </c>
      <c r="B1840" s="1" t="s">
        <v>2778</v>
      </c>
      <c r="C1840" s="1">
        <v>6.4729230199999995E-7</v>
      </c>
      <c r="D1840" s="1">
        <f>mfs[[#This Row],[flux]]/1000</f>
        <v>6.4729230199999994E-10</v>
      </c>
      <c r="F1840" t="s">
        <v>11766</v>
      </c>
      <c r="G1840" t="s">
        <v>2778</v>
      </c>
      <c r="H1840" s="3">
        <v>2.1501806959514901E-12</v>
      </c>
      <c r="I1840">
        <f>_xlfn.XLOOKUP(b2b3[[#This Row],[rxn]],mfs[rxn],mfs[flux_scaled],0)</f>
        <v>2.1501807E-11</v>
      </c>
      <c r="J1840">
        <f>(b2b3[[#This Row],[flux]]-b2b3[[#This Row],[flux in mfs]])/b2b3[[#This Row],[flux]]</f>
        <v>-9.000000018828695</v>
      </c>
      <c r="K1840">
        <f>ABS(b2b3[[#This Row],[(mfs - b2+b3) / mfs]])</f>
        <v>9.000000018828695</v>
      </c>
      <c r="L1840" t="b">
        <f>_xlfn.TEXTAFTER(b2b3[[#This Row],[rxn]],"-",-1)="SPONT"</f>
        <v>0</v>
      </c>
      <c r="M1840" t="str">
        <f>_xlfn.TEXTAFTER(b2b3[[#This Row],[rxn]],"-",-1)</f>
        <v>rt3874</v>
      </c>
      <c r="N1840">
        <f>_xlfn.XLOOKUP("'PRO-"&amp;b2b3[[#This Row],[enz]]&amp;"'",'[1]Sheet2 (2)'!$A:$A,'[1]Sheet2 (2)'!$B:$B,"")</f>
        <v>1</v>
      </c>
      <c r="O1840">
        <f>IFERROR(_xlfn.XLOOKUP(b2b3[[#This Row],[Column2]],Table17[[#This Row],[rxn-no-enz]],Table17[[#This Row],[flux]],0),0)</f>
        <v>5.1198091299999998E-10</v>
      </c>
      <c r="P1840" t="str">
        <f>_xlfn.TEXTBEFORE(b2b3[[#This Row],[rxn]],"-",-1,,,"")</f>
        <v>PROSYN</v>
      </c>
    </row>
    <row r="1841" spans="1:16" ht="17" x14ac:dyDescent="0.25">
      <c r="A1841" s="1" t="s">
        <v>12276</v>
      </c>
      <c r="B1841" s="1" t="s">
        <v>2778</v>
      </c>
      <c r="C1841" s="1">
        <v>5.2815150000000002E-8</v>
      </c>
      <c r="D1841" s="1">
        <f>mfs[[#This Row],[flux]]/1000</f>
        <v>5.2815150000000003E-11</v>
      </c>
      <c r="F1841" t="s">
        <v>11767</v>
      </c>
      <c r="G1841" t="s">
        <v>2778</v>
      </c>
      <c r="H1841" s="3">
        <v>2.4628933588097601E-10</v>
      </c>
      <c r="I1841">
        <f>_xlfn.XLOOKUP(b2b3[[#This Row],[rxn]],mfs[rxn],mfs[flux_scaled],0)</f>
        <v>2.4628933589999999E-9</v>
      </c>
      <c r="J1841">
        <f>(b2b3[[#This Row],[flux]]-b2b3[[#This Row],[flux in mfs]])/b2b3[[#This Row],[flux]]</f>
        <v>-9.0000000007724239</v>
      </c>
      <c r="K1841">
        <f>ABS(b2b3[[#This Row],[(mfs - b2+b3) / mfs]])</f>
        <v>9.0000000007724239</v>
      </c>
      <c r="L1841" t="b">
        <f>_xlfn.TEXTAFTER(b2b3[[#This Row],[rxn]],"-",-1)="SPONT"</f>
        <v>0</v>
      </c>
      <c r="M1841" t="str">
        <f>_xlfn.TEXTAFTER(b2b3[[#This Row],[rxn]],"-",-1)</f>
        <v>rt3880</v>
      </c>
      <c r="N1841">
        <f>_xlfn.XLOOKUP("'PRO-"&amp;b2b3[[#This Row],[enz]]&amp;"'",'[1]Sheet2 (2)'!$A:$A,'[1]Sheet2 (2)'!$B:$B,"")</f>
        <v>1</v>
      </c>
      <c r="O1841">
        <f>IFERROR(_xlfn.XLOOKUP(b2b3[[#This Row],[Column2]],Table17[[#This Row],[rxn-no-enz]],Table17[[#This Row],[flux]],0),0)</f>
        <v>5.1198091299999998E-10</v>
      </c>
      <c r="P1841" t="str">
        <f>_xlfn.TEXTBEFORE(b2b3[[#This Row],[rxn]],"-",-1,,,"")</f>
        <v>PROSYN</v>
      </c>
    </row>
    <row r="1842" spans="1:16" ht="17" x14ac:dyDescent="0.25">
      <c r="A1842" s="1" t="s">
        <v>12277</v>
      </c>
      <c r="B1842" s="1" t="s">
        <v>2778</v>
      </c>
      <c r="C1842" s="1">
        <v>3.0127669599999999E-7</v>
      </c>
      <c r="D1842" s="1">
        <f>mfs[[#This Row],[flux]]/1000</f>
        <v>3.0127669599999997E-10</v>
      </c>
      <c r="F1842" t="s">
        <v>11768</v>
      </c>
      <c r="G1842" t="s">
        <v>2778</v>
      </c>
      <c r="H1842" s="3">
        <v>1.9135574814164201E-11</v>
      </c>
      <c r="I1842">
        <f>_xlfn.XLOOKUP(b2b3[[#This Row],[rxn]],mfs[rxn],mfs[flux_scaled],0)</f>
        <v>1.91355748E-10</v>
      </c>
      <c r="J1842">
        <f>(b2b3[[#This Row],[flux]]-b2b3[[#This Row],[flux in mfs]])/b2b3[[#This Row],[flux]]</f>
        <v>-8.9999999925979761</v>
      </c>
      <c r="K1842">
        <f>ABS(b2b3[[#This Row],[(mfs - b2+b3) / mfs]])</f>
        <v>8.9999999925979761</v>
      </c>
      <c r="L1842" t="b">
        <f>_xlfn.TEXTAFTER(b2b3[[#This Row],[rxn]],"-",-1)="SPONT"</f>
        <v>0</v>
      </c>
      <c r="M1842" t="str">
        <f>_xlfn.TEXTAFTER(b2b3[[#This Row],[rxn]],"-",-1)</f>
        <v>rt3897</v>
      </c>
      <c r="N1842">
        <f>_xlfn.XLOOKUP("'PRO-"&amp;b2b3[[#This Row],[enz]]&amp;"'",'[1]Sheet2 (2)'!$A:$A,'[1]Sheet2 (2)'!$B:$B,"")</f>
        <v>1</v>
      </c>
      <c r="O1842">
        <f>IFERROR(_xlfn.XLOOKUP(b2b3[[#This Row],[Column2]],Table17[[#This Row],[rxn-no-enz]],Table17[[#This Row],[flux]],0),0)</f>
        <v>5.1198091299999998E-10</v>
      </c>
      <c r="P1842" t="str">
        <f>_xlfn.TEXTBEFORE(b2b3[[#This Row],[rxn]],"-",-1,,,"")</f>
        <v>PROSYN</v>
      </c>
    </row>
    <row r="1843" spans="1:16" ht="17" x14ac:dyDescent="0.25">
      <c r="A1843" s="1" t="s">
        <v>12278</v>
      </c>
      <c r="B1843" s="1" t="s">
        <v>2778</v>
      </c>
      <c r="C1843" s="1">
        <v>1.9349900999999999E-8</v>
      </c>
      <c r="D1843" s="1">
        <f>mfs[[#This Row],[flux]]/1000</f>
        <v>1.9349901000000001E-11</v>
      </c>
      <c r="F1843" t="s">
        <v>11769</v>
      </c>
      <c r="G1843" t="s">
        <v>2778</v>
      </c>
      <c r="H1843" s="3">
        <v>1.15663980026114E-11</v>
      </c>
      <c r="I1843">
        <f>_xlfn.XLOOKUP(b2b3[[#This Row],[rxn]],mfs[rxn],mfs[flux_scaled],0)</f>
        <v>1.1566398E-10</v>
      </c>
      <c r="J1843">
        <f>(b2b3[[#This Row],[flux]]-b2b3[[#This Row],[flux in mfs]])/b2b3[[#This Row],[flux]]</f>
        <v>-8.999999997742254</v>
      </c>
      <c r="K1843">
        <f>ABS(b2b3[[#This Row],[(mfs - b2+b3) / mfs]])</f>
        <v>8.999999997742254</v>
      </c>
      <c r="L1843" t="b">
        <f>_xlfn.TEXTAFTER(b2b3[[#This Row],[rxn]],"-",-1)="SPONT"</f>
        <v>0</v>
      </c>
      <c r="M1843" t="str">
        <f>_xlfn.TEXTAFTER(b2b3[[#This Row],[rxn]],"-",-1)</f>
        <v>rt3901</v>
      </c>
      <c r="N1843">
        <f>_xlfn.XLOOKUP("'PRO-"&amp;b2b3[[#This Row],[enz]]&amp;"'",'[1]Sheet2 (2)'!$A:$A,'[1]Sheet2 (2)'!$B:$B,"")</f>
        <v>1</v>
      </c>
      <c r="O1843">
        <f>IFERROR(_xlfn.XLOOKUP(b2b3[[#This Row],[Column2]],Table17[[#This Row],[rxn-no-enz]],Table17[[#This Row],[flux]],0),0)</f>
        <v>5.1198091299999998E-10</v>
      </c>
      <c r="P1843" t="str">
        <f>_xlfn.TEXTBEFORE(b2b3[[#This Row],[rxn]],"-",-1,,,"")</f>
        <v>PROSYN</v>
      </c>
    </row>
    <row r="1844" spans="1:16" ht="17" x14ac:dyDescent="0.25">
      <c r="A1844" s="1" t="s">
        <v>12279</v>
      </c>
      <c r="B1844" s="1" t="s">
        <v>2778</v>
      </c>
      <c r="C1844" s="1">
        <v>3.4038917120000001E-6</v>
      </c>
      <c r="D1844" s="1">
        <f>mfs[[#This Row],[flux]]/1000</f>
        <v>3.4038917120000002E-9</v>
      </c>
      <c r="F1844" t="s">
        <v>11770</v>
      </c>
      <c r="G1844" t="s">
        <v>2778</v>
      </c>
      <c r="H1844" s="3">
        <v>3.0250945844413301E-13</v>
      </c>
      <c r="I1844">
        <f>_xlfn.XLOOKUP(b2b3[[#This Row],[rxn]],mfs[rxn],mfs[flux_scaled],0)</f>
        <v>3.025095E-12</v>
      </c>
      <c r="J1844">
        <f>(b2b3[[#This Row],[flux]]-b2b3[[#This Row],[flux in mfs]])/b2b3[[#This Row],[flux]]</f>
        <v>-9.000001373704718</v>
      </c>
      <c r="K1844">
        <f>ABS(b2b3[[#This Row],[(mfs - b2+b3) / mfs]])</f>
        <v>9.000001373704718</v>
      </c>
      <c r="L1844" t="b">
        <f>_xlfn.TEXTAFTER(b2b3[[#This Row],[rxn]],"-",-1)="SPONT"</f>
        <v>0</v>
      </c>
      <c r="M1844" t="str">
        <f>_xlfn.TEXTAFTER(b2b3[[#This Row],[rxn]],"-",-1)</f>
        <v>rt3915</v>
      </c>
      <c r="N1844">
        <f>_xlfn.XLOOKUP("'PRO-"&amp;b2b3[[#This Row],[enz]]&amp;"'",'[1]Sheet2 (2)'!$A:$A,'[1]Sheet2 (2)'!$B:$B,"")</f>
        <v>1</v>
      </c>
      <c r="O1844">
        <f>IFERROR(_xlfn.XLOOKUP(b2b3[[#This Row],[Column2]],Table17[[#This Row],[rxn-no-enz]],Table17[[#This Row],[flux]],0),0)</f>
        <v>5.1198091299999998E-10</v>
      </c>
      <c r="P1844" t="str">
        <f>_xlfn.TEXTBEFORE(b2b3[[#This Row],[rxn]],"-",-1,,,"")</f>
        <v>PROSYN</v>
      </c>
    </row>
    <row r="1845" spans="1:16" ht="17" x14ac:dyDescent="0.25">
      <c r="A1845" s="1" t="s">
        <v>13178</v>
      </c>
      <c r="B1845" s="1" t="s">
        <v>2778</v>
      </c>
      <c r="C1845" s="1">
        <v>7.3855250000000002E-8</v>
      </c>
      <c r="D1845" s="1">
        <f>mfs[[#This Row],[flux]]/1000</f>
        <v>7.3855250000000002E-11</v>
      </c>
      <c r="F1845" t="s">
        <v>4396</v>
      </c>
      <c r="G1845" t="s">
        <v>2778</v>
      </c>
      <c r="H1845" s="3">
        <v>2.10231629163852E-11</v>
      </c>
      <c r="I1845">
        <f>_xlfn.XLOOKUP(b2b3[[#This Row],[rxn]],mfs[rxn],mfs[flux_scaled],0)</f>
        <v>2.1023162900000001E-10</v>
      </c>
      <c r="J1845">
        <f>(b2b3[[#This Row],[flux]]-b2b3[[#This Row],[flux in mfs]])/b2b3[[#This Row],[flux]]</f>
        <v>-8.9999999922061207</v>
      </c>
      <c r="K1845">
        <f>ABS(b2b3[[#This Row],[(mfs - b2+b3) / mfs]])</f>
        <v>8.9999999922061207</v>
      </c>
      <c r="L1845" t="b">
        <f>_xlfn.TEXTAFTER(b2b3[[#This Row],[rxn]],"-",-1)="SPONT"</f>
        <v>0</v>
      </c>
      <c r="M1845" t="str">
        <f>_xlfn.TEXTAFTER(b2b3[[#This Row],[rxn]],"-",-1)</f>
        <v>rt3923</v>
      </c>
      <c r="N1845">
        <f>_xlfn.XLOOKUP("'PRO-"&amp;b2b3[[#This Row],[enz]]&amp;"'",'[1]Sheet2 (2)'!$A:$A,'[1]Sheet2 (2)'!$B:$B,"")</f>
        <v>1</v>
      </c>
      <c r="O1845">
        <f>IFERROR(_xlfn.XLOOKUP(b2b3[[#This Row],[Column2]],Table17[[#This Row],[rxn-no-enz]],Table17[[#This Row],[flux]],0),0)</f>
        <v>5.1198091299999998E-10</v>
      </c>
      <c r="P1845" t="str">
        <f>_xlfn.TEXTBEFORE(b2b3[[#This Row],[rxn]],"-",-1,,,"")</f>
        <v>PROSYN</v>
      </c>
    </row>
    <row r="1846" spans="1:16" ht="17" x14ac:dyDescent="0.25">
      <c r="A1846" s="1" t="s">
        <v>12281</v>
      </c>
      <c r="B1846" s="1" t="s">
        <v>2778</v>
      </c>
      <c r="C1846" s="1">
        <v>7.4769431000000001E-8</v>
      </c>
      <c r="D1846" s="1">
        <f>mfs[[#This Row],[flux]]/1000</f>
        <v>7.4769431000000005E-11</v>
      </c>
      <c r="F1846" t="s">
        <v>11771</v>
      </c>
      <c r="G1846" t="s">
        <v>2778</v>
      </c>
      <c r="H1846" s="3">
        <v>9.8400106956637995E-12</v>
      </c>
      <c r="I1846">
        <f>_xlfn.XLOOKUP(b2b3[[#This Row],[rxn]],mfs[rxn],mfs[flux_scaled],0)</f>
        <v>9.8400106999999995E-11</v>
      </c>
      <c r="J1846">
        <f>(b2b3[[#This Row],[flux]]-b2b3[[#This Row],[flux in mfs]])/b2b3[[#This Row],[flux]]</f>
        <v>-9.0000000044067026</v>
      </c>
      <c r="K1846">
        <f>ABS(b2b3[[#This Row],[(mfs - b2+b3) / mfs]])</f>
        <v>9.0000000044067026</v>
      </c>
      <c r="L1846" t="b">
        <f>_xlfn.TEXTAFTER(b2b3[[#This Row],[rxn]],"-",-1)="SPONT"</f>
        <v>0</v>
      </c>
      <c r="M1846" t="str">
        <f>_xlfn.TEXTAFTER(b2b3[[#This Row],[rxn]],"-",-1)</f>
        <v>rt3932</v>
      </c>
      <c r="N1846">
        <f>_xlfn.XLOOKUP("'PRO-"&amp;b2b3[[#This Row],[enz]]&amp;"'",'[1]Sheet2 (2)'!$A:$A,'[1]Sheet2 (2)'!$B:$B,"")</f>
        <v>1</v>
      </c>
      <c r="O1846">
        <f>IFERROR(_xlfn.XLOOKUP(b2b3[[#This Row],[Column2]],Table17[[#This Row],[rxn-no-enz]],Table17[[#This Row],[flux]],0),0)</f>
        <v>5.1198091299999998E-10</v>
      </c>
      <c r="P1846" t="str">
        <f>_xlfn.TEXTBEFORE(b2b3[[#This Row],[rxn]],"-",-1,,,"")</f>
        <v>PROSYN</v>
      </c>
    </row>
    <row r="1847" spans="1:16" ht="17" x14ac:dyDescent="0.25">
      <c r="A1847" s="1" t="s">
        <v>12282</v>
      </c>
      <c r="B1847" s="1" t="s">
        <v>2778</v>
      </c>
      <c r="C1847" s="1">
        <v>2.1876134E-8</v>
      </c>
      <c r="D1847" s="1">
        <f>mfs[[#This Row],[flux]]/1000</f>
        <v>2.1876134000000001E-11</v>
      </c>
      <c r="F1847" t="s">
        <v>4397</v>
      </c>
      <c r="G1847" t="s">
        <v>2778</v>
      </c>
      <c r="H1847" s="3">
        <v>3.2550511129494599E-11</v>
      </c>
      <c r="I1847">
        <f>_xlfn.XLOOKUP(b2b3[[#This Row],[rxn]],mfs[rxn],mfs[flux_scaled],0)</f>
        <v>3.2550511100000002E-10</v>
      </c>
      <c r="J1847">
        <f>(b2b3[[#This Row],[flux]]-b2b3[[#This Row],[flux in mfs]])/b2b3[[#This Row],[flux]]</f>
        <v>-8.9999999909388215</v>
      </c>
      <c r="K1847">
        <f>ABS(b2b3[[#This Row],[(mfs - b2+b3) / mfs]])</f>
        <v>8.9999999909388215</v>
      </c>
      <c r="L1847" t="b">
        <f>_xlfn.TEXTAFTER(b2b3[[#This Row],[rxn]],"-",-1)="SPONT"</f>
        <v>0</v>
      </c>
      <c r="M1847" t="str">
        <f>_xlfn.TEXTAFTER(b2b3[[#This Row],[rxn]],"-",-1)</f>
        <v>rt3934</v>
      </c>
      <c r="N1847">
        <f>_xlfn.XLOOKUP("'PRO-"&amp;b2b3[[#This Row],[enz]]&amp;"'",'[1]Sheet2 (2)'!$A:$A,'[1]Sheet2 (2)'!$B:$B,"")</f>
        <v>1</v>
      </c>
      <c r="O1847">
        <f>IFERROR(_xlfn.XLOOKUP(b2b3[[#This Row],[Column2]],Table17[[#This Row],[rxn-no-enz]],Table17[[#This Row],[flux]],0),0)</f>
        <v>5.1198091299999998E-10</v>
      </c>
      <c r="P1847" t="str">
        <f>_xlfn.TEXTBEFORE(b2b3[[#This Row],[rxn]],"-",-1,,,"")</f>
        <v>PROSYN</v>
      </c>
    </row>
    <row r="1848" spans="1:16" ht="17" x14ac:dyDescent="0.25">
      <c r="A1848" s="1" t="s">
        <v>12283</v>
      </c>
      <c r="B1848" s="1" t="s">
        <v>2778</v>
      </c>
      <c r="C1848" s="1">
        <v>3.291612044E-6</v>
      </c>
      <c r="D1848" s="1">
        <f>mfs[[#This Row],[flux]]/1000</f>
        <v>3.2916120440000001E-9</v>
      </c>
      <c r="F1848" t="s">
        <v>4398</v>
      </c>
      <c r="G1848" t="s">
        <v>2778</v>
      </c>
      <c r="H1848" s="3">
        <v>4.1121697813054303E-12</v>
      </c>
      <c r="I1848">
        <f>_xlfn.XLOOKUP(b2b3[[#This Row],[rxn]],mfs[rxn],mfs[flux_scaled],0)</f>
        <v>4.1121698E-11</v>
      </c>
      <c r="J1848">
        <f>(b2b3[[#This Row],[flux]]-b2b3[[#This Row],[flux in mfs]])/b2b3[[#This Row],[flux]]</f>
        <v>-9.0000000454615705</v>
      </c>
      <c r="K1848">
        <f>ABS(b2b3[[#This Row],[(mfs - b2+b3) / mfs]])</f>
        <v>9.0000000454615705</v>
      </c>
      <c r="L1848" t="b">
        <f>_xlfn.TEXTAFTER(b2b3[[#This Row],[rxn]],"-",-1)="SPONT"</f>
        <v>0</v>
      </c>
      <c r="M1848" t="str">
        <f>_xlfn.TEXTAFTER(b2b3[[#This Row],[rxn]],"-",-1)</f>
        <v>rt3937</v>
      </c>
      <c r="N1848">
        <f>_xlfn.XLOOKUP("'PRO-"&amp;b2b3[[#This Row],[enz]]&amp;"'",'[1]Sheet2 (2)'!$A:$A,'[1]Sheet2 (2)'!$B:$B,"")</f>
        <v>1</v>
      </c>
      <c r="O1848">
        <f>IFERROR(_xlfn.XLOOKUP(b2b3[[#This Row],[Column2]],Table17[[#This Row],[rxn-no-enz]],Table17[[#This Row],[flux]],0),0)</f>
        <v>5.1198091299999998E-10</v>
      </c>
      <c r="P1848" t="str">
        <f>_xlfn.TEXTBEFORE(b2b3[[#This Row],[rxn]],"-",-1,,,"")</f>
        <v>PROSYN</v>
      </c>
    </row>
    <row r="1849" spans="1:16" ht="17" x14ac:dyDescent="0.25">
      <c r="A1849" s="1" t="s">
        <v>12284</v>
      </c>
      <c r="B1849" s="1" t="s">
        <v>2778</v>
      </c>
      <c r="C1849" s="1">
        <v>1.7292800000000001E-9</v>
      </c>
      <c r="D1849" s="1">
        <f>mfs[[#This Row],[flux]]/1000</f>
        <v>1.7292800000000001E-12</v>
      </c>
      <c r="F1849" t="s">
        <v>11772</v>
      </c>
      <c r="G1849" t="s">
        <v>2778</v>
      </c>
      <c r="H1849" s="3">
        <v>3.78941948770755E-12</v>
      </c>
      <c r="I1849">
        <f>_xlfn.XLOOKUP(b2b3[[#This Row],[rxn]],mfs[rxn],mfs[flux_scaled],0)</f>
        <v>3.7894195000000003E-11</v>
      </c>
      <c r="J1849">
        <f>(b2b3[[#This Row],[flux]]-b2b3[[#This Row],[flux in mfs]])/b2b3[[#This Row],[flux]]</f>
        <v>-9.0000000324388747</v>
      </c>
      <c r="K1849">
        <f>ABS(b2b3[[#This Row],[(mfs - b2+b3) / mfs]])</f>
        <v>9.0000000324388747</v>
      </c>
      <c r="L1849" t="b">
        <f>_xlfn.TEXTAFTER(b2b3[[#This Row],[rxn]],"-",-1)="SPONT"</f>
        <v>0</v>
      </c>
      <c r="M1849" t="str">
        <f>_xlfn.TEXTAFTER(b2b3[[#This Row],[rxn]],"-",-1)</f>
        <v>rt3938</v>
      </c>
      <c r="N1849">
        <f>_xlfn.XLOOKUP("'PRO-"&amp;b2b3[[#This Row],[enz]]&amp;"'",'[1]Sheet2 (2)'!$A:$A,'[1]Sheet2 (2)'!$B:$B,"")</f>
        <v>1</v>
      </c>
      <c r="O1849">
        <f>IFERROR(_xlfn.XLOOKUP(b2b3[[#This Row],[Column2]],Table17[[#This Row],[rxn-no-enz]],Table17[[#This Row],[flux]],0),0)</f>
        <v>5.1198091299999998E-10</v>
      </c>
      <c r="P1849" t="str">
        <f>_xlfn.TEXTBEFORE(b2b3[[#This Row],[rxn]],"-",-1,,,"")</f>
        <v>PROSYN</v>
      </c>
    </row>
    <row r="1850" spans="1:16" ht="17" x14ac:dyDescent="0.25">
      <c r="A1850" s="1" t="s">
        <v>12285</v>
      </c>
      <c r="B1850" s="1" t="s">
        <v>2778</v>
      </c>
      <c r="C1850" s="1">
        <v>2.1232977239999999E-6</v>
      </c>
      <c r="D1850" s="1">
        <f>mfs[[#This Row],[flux]]/1000</f>
        <v>2.1232977239999998E-9</v>
      </c>
      <c r="F1850" t="s">
        <v>11773</v>
      </c>
      <c r="G1850" t="s">
        <v>2778</v>
      </c>
      <c r="H1850" s="3">
        <v>6.04044545357837E-12</v>
      </c>
      <c r="I1850">
        <f>_xlfn.XLOOKUP(b2b3[[#This Row],[rxn]],mfs[rxn],mfs[flux_scaled],0)</f>
        <v>6.0404454999999999E-11</v>
      </c>
      <c r="J1850">
        <f>(b2b3[[#This Row],[flux]]-b2b3[[#This Row],[flux in mfs]])/b2b3[[#This Row],[flux]]</f>
        <v>-9.000000076851336</v>
      </c>
      <c r="K1850">
        <f>ABS(b2b3[[#This Row],[(mfs - b2+b3) / mfs]])</f>
        <v>9.000000076851336</v>
      </c>
      <c r="L1850" t="b">
        <f>_xlfn.TEXTAFTER(b2b3[[#This Row],[rxn]],"-",-1)="SPONT"</f>
        <v>0</v>
      </c>
      <c r="M1850" t="str">
        <f>_xlfn.TEXTAFTER(b2b3[[#This Row],[rxn]],"-",-1)</f>
        <v>rt3939_c</v>
      </c>
      <c r="N1850">
        <f>_xlfn.XLOOKUP("'PRO-"&amp;b2b3[[#This Row],[enz]]&amp;"'",'[1]Sheet2 (2)'!$A:$A,'[1]Sheet2 (2)'!$B:$B,"")</f>
        <v>1</v>
      </c>
      <c r="O1850">
        <f>IFERROR(_xlfn.XLOOKUP(b2b3[[#This Row],[Column2]],Table17[[#This Row],[rxn-no-enz]],Table17[[#This Row],[flux]],0),0)</f>
        <v>5.1198091299999998E-10</v>
      </c>
      <c r="P1850" t="str">
        <f>_xlfn.TEXTBEFORE(b2b3[[#This Row],[rxn]],"-",-1,,,"")</f>
        <v>PROSYN</v>
      </c>
    </row>
    <row r="1851" spans="1:16" ht="17" x14ac:dyDescent="0.25">
      <c r="A1851" s="1" t="s">
        <v>12286</v>
      </c>
      <c r="B1851" s="1" t="s">
        <v>2778</v>
      </c>
      <c r="C1851" s="1">
        <v>1.6876385999999999E-8</v>
      </c>
      <c r="D1851" s="1">
        <f>mfs[[#This Row],[flux]]/1000</f>
        <v>1.6876385999999999E-11</v>
      </c>
      <c r="F1851" t="s">
        <v>4399</v>
      </c>
      <c r="G1851" t="s">
        <v>2778</v>
      </c>
      <c r="H1851">
        <v>0</v>
      </c>
      <c r="I1851">
        <f>_xlfn.XLOOKUP(b2b3[[#This Row],[rxn]],mfs[rxn],mfs[flux_scaled],0)</f>
        <v>0</v>
      </c>
      <c r="J1851" t="e">
        <f>(b2b3[[#This Row],[flux]]-b2b3[[#This Row],[flux in mfs]])/b2b3[[#This Row],[flux]]</f>
        <v>#DIV/0!</v>
      </c>
      <c r="K1851" t="e">
        <f>ABS(b2b3[[#This Row],[(mfs - b2+b3) / mfs]])</f>
        <v>#DIV/0!</v>
      </c>
      <c r="L1851" t="b">
        <f>_xlfn.TEXTAFTER(b2b3[[#This Row],[rxn]],"-",-1)="SPONT"</f>
        <v>0</v>
      </c>
      <c r="M1851" t="str">
        <f>_xlfn.TEXTAFTER(b2b3[[#This Row],[rxn]],"-",-1)</f>
        <v>rt3985</v>
      </c>
      <c r="N1851">
        <f>_xlfn.XLOOKUP("'PRO-"&amp;b2b3[[#This Row],[enz]]&amp;"'",'[1]Sheet2 (2)'!$A:$A,'[1]Sheet2 (2)'!$B:$B,"")</f>
        <v>1</v>
      </c>
      <c r="O1851">
        <f>IFERROR(_xlfn.XLOOKUP(b2b3[[#This Row],[Column2]],Table17[[#This Row],[rxn-no-enz]],Table17[[#This Row],[flux]],0),0)</f>
        <v>5.1198091299999998E-10</v>
      </c>
      <c r="P1851" t="str">
        <f>_xlfn.TEXTBEFORE(b2b3[[#This Row],[rxn]],"-",-1,,,"")</f>
        <v>PROSYN</v>
      </c>
    </row>
    <row r="1852" spans="1:16" ht="17" x14ac:dyDescent="0.25">
      <c r="A1852" s="1" t="s">
        <v>12287</v>
      </c>
      <c r="B1852" s="1" t="s">
        <v>2778</v>
      </c>
      <c r="C1852" s="1">
        <v>5.9705654999999998E-8</v>
      </c>
      <c r="D1852" s="1">
        <f>mfs[[#This Row],[flux]]/1000</f>
        <v>5.9705654999999999E-11</v>
      </c>
      <c r="F1852" t="s">
        <v>11774</v>
      </c>
      <c r="G1852" t="s">
        <v>2778</v>
      </c>
      <c r="H1852" s="3">
        <v>7.8693594219705398E-14</v>
      </c>
      <c r="I1852">
        <f>_xlfn.XLOOKUP(b2b3[[#This Row],[rxn]],mfs[rxn],mfs[flux_scaled],0)</f>
        <v>7.8693600000000009E-13</v>
      </c>
      <c r="J1852">
        <f>(b2b3[[#This Row],[flux]]-b2b3[[#This Row],[flux in mfs]])/b2b3[[#This Row],[flux]]</f>
        <v>-9.000000734531783</v>
      </c>
      <c r="K1852">
        <f>ABS(b2b3[[#This Row],[(mfs - b2+b3) / mfs]])</f>
        <v>9.000000734531783</v>
      </c>
      <c r="L1852" t="b">
        <f>_xlfn.TEXTAFTER(b2b3[[#This Row],[rxn]],"-",-1)="SPONT"</f>
        <v>0</v>
      </c>
      <c r="M1852" t="str">
        <f>_xlfn.TEXTAFTER(b2b3[[#This Row],[rxn]],"-",-1)</f>
        <v>rt3986</v>
      </c>
      <c r="N1852">
        <f>_xlfn.XLOOKUP("'PRO-"&amp;b2b3[[#This Row],[enz]]&amp;"'",'[1]Sheet2 (2)'!$A:$A,'[1]Sheet2 (2)'!$B:$B,"")</f>
        <v>1</v>
      </c>
      <c r="O1852">
        <f>IFERROR(_xlfn.XLOOKUP(b2b3[[#This Row],[Column2]],Table17[[#This Row],[rxn-no-enz]],Table17[[#This Row],[flux]],0),0)</f>
        <v>5.1198091299999998E-10</v>
      </c>
      <c r="P1852" t="str">
        <f>_xlfn.TEXTBEFORE(b2b3[[#This Row],[rxn]],"-",-1,,,"")</f>
        <v>PROSYN</v>
      </c>
    </row>
    <row r="1853" spans="1:16" ht="17" x14ac:dyDescent="0.25">
      <c r="A1853" s="1" t="s">
        <v>12288</v>
      </c>
      <c r="B1853" s="1" t="s">
        <v>2778</v>
      </c>
      <c r="C1853" s="1">
        <v>2.2843975000000001E-8</v>
      </c>
      <c r="D1853" s="1">
        <f>mfs[[#This Row],[flux]]/1000</f>
        <v>2.2843975000000003E-11</v>
      </c>
      <c r="F1853" t="s">
        <v>11775</v>
      </c>
      <c r="G1853" t="s">
        <v>2778</v>
      </c>
      <c r="H1853" s="3">
        <v>5.7825533137847203E-13</v>
      </c>
      <c r="I1853">
        <f>_xlfn.XLOOKUP(b2b3[[#This Row],[rxn]],mfs[rxn],mfs[flux_scaled],0)</f>
        <v>5.7825530000000004E-12</v>
      </c>
      <c r="J1853">
        <f>(b2b3[[#This Row],[flux]]-b2b3[[#This Row],[flux in mfs]])/b2b3[[#This Row],[flux]]</f>
        <v>-8.9999994573595732</v>
      </c>
      <c r="K1853">
        <f>ABS(b2b3[[#This Row],[(mfs - b2+b3) / mfs]])</f>
        <v>8.9999994573595732</v>
      </c>
      <c r="L1853" t="b">
        <f>_xlfn.TEXTAFTER(b2b3[[#This Row],[rxn]],"-",-1)="SPONT"</f>
        <v>0</v>
      </c>
      <c r="M1853" t="str">
        <f>_xlfn.TEXTAFTER(b2b3[[#This Row],[rxn]],"-",-1)</f>
        <v>rt4016</v>
      </c>
      <c r="N1853">
        <f>_xlfn.XLOOKUP("'PRO-"&amp;b2b3[[#This Row],[enz]]&amp;"'",'[1]Sheet2 (2)'!$A:$A,'[1]Sheet2 (2)'!$B:$B,"")</f>
        <v>1</v>
      </c>
      <c r="O1853">
        <f>IFERROR(_xlfn.XLOOKUP(b2b3[[#This Row],[Column2]],Table17[[#This Row],[rxn-no-enz]],Table17[[#This Row],[flux]],0),0)</f>
        <v>5.1198091299999998E-10</v>
      </c>
      <c r="P1853" t="str">
        <f>_xlfn.TEXTBEFORE(b2b3[[#This Row],[rxn]],"-",-1,,,"")</f>
        <v>PROSYN</v>
      </c>
    </row>
    <row r="1854" spans="1:16" ht="17" x14ac:dyDescent="0.25">
      <c r="A1854" s="1" t="s">
        <v>12289</v>
      </c>
      <c r="B1854" s="1" t="s">
        <v>2778</v>
      </c>
      <c r="C1854" s="1">
        <v>4.1515136999999999E-8</v>
      </c>
      <c r="D1854" s="1">
        <f>mfs[[#This Row],[flux]]/1000</f>
        <v>4.1515137E-11</v>
      </c>
      <c r="F1854" t="s">
        <v>11776</v>
      </c>
      <c r="G1854" t="s">
        <v>2778</v>
      </c>
      <c r="H1854" s="3">
        <v>4.7620040803209096E-12</v>
      </c>
      <c r="I1854">
        <f>_xlfn.XLOOKUP(b2b3[[#This Row],[rxn]],mfs[rxn],mfs[flux_scaled],0)</f>
        <v>4.7620041000000004E-11</v>
      </c>
      <c r="J1854">
        <f>(b2b3[[#This Row],[flux]]-b2b3[[#This Row],[flux in mfs]])/b2b3[[#This Row],[flux]]</f>
        <v>-9.0000000413252295</v>
      </c>
      <c r="K1854">
        <f>ABS(b2b3[[#This Row],[(mfs - b2+b3) / mfs]])</f>
        <v>9.0000000413252295</v>
      </c>
      <c r="L1854" t="b">
        <f>_xlfn.TEXTAFTER(b2b3[[#This Row],[rxn]],"-",-1)="SPONT"</f>
        <v>0</v>
      </c>
      <c r="M1854" t="str">
        <f>_xlfn.TEXTAFTER(b2b3[[#This Row],[rxn]],"-",-1)</f>
        <v>rt4019</v>
      </c>
      <c r="N1854">
        <f>_xlfn.XLOOKUP("'PRO-"&amp;b2b3[[#This Row],[enz]]&amp;"'",'[1]Sheet2 (2)'!$A:$A,'[1]Sheet2 (2)'!$B:$B,"")</f>
        <v>1</v>
      </c>
      <c r="O1854">
        <f>IFERROR(_xlfn.XLOOKUP(b2b3[[#This Row],[Column2]],Table17[[#This Row],[rxn-no-enz]],Table17[[#This Row],[flux]],0),0)</f>
        <v>1.4083551189999999E-9</v>
      </c>
      <c r="P1854" t="str">
        <f>_xlfn.TEXTBEFORE(b2b3[[#This Row],[rxn]],"-",-1,,,"")</f>
        <v>PROSYN</v>
      </c>
    </row>
    <row r="1855" spans="1:16" ht="17" x14ac:dyDescent="0.25">
      <c r="A1855" s="1" t="s">
        <v>12290</v>
      </c>
      <c r="B1855" s="1" t="s">
        <v>2778</v>
      </c>
      <c r="C1855" s="1">
        <v>1.105987637E-6</v>
      </c>
      <c r="D1855" s="1">
        <f>mfs[[#This Row],[flux]]/1000</f>
        <v>1.105987637E-9</v>
      </c>
      <c r="F1855" t="s">
        <v>11777</v>
      </c>
      <c r="G1855" t="s">
        <v>2778</v>
      </c>
      <c r="H1855" s="3">
        <v>1.3292482666238599E-11</v>
      </c>
      <c r="I1855">
        <f>_xlfn.XLOOKUP(b2b3[[#This Row],[rxn]],mfs[rxn],mfs[flux_scaled],0)</f>
        <v>1.3292482699999999E-10</v>
      </c>
      <c r="J1855">
        <f>(b2b3[[#This Row],[flux]]-b2b3[[#This Row],[flux in mfs]])/b2b3[[#This Row],[flux]]</f>
        <v>-9.000000025398867</v>
      </c>
      <c r="K1855">
        <f>ABS(b2b3[[#This Row],[(mfs - b2+b3) / mfs]])</f>
        <v>9.000000025398867</v>
      </c>
      <c r="L1855" t="b">
        <f>_xlfn.TEXTAFTER(b2b3[[#This Row],[rxn]],"-",-1)="SPONT"</f>
        <v>0</v>
      </c>
      <c r="M1855" t="str">
        <f>_xlfn.TEXTAFTER(b2b3[[#This Row],[rxn]],"-",-1)</f>
        <v>rt4023</v>
      </c>
      <c r="N1855">
        <f>_xlfn.XLOOKUP("'PRO-"&amp;b2b3[[#This Row],[enz]]&amp;"'",'[1]Sheet2 (2)'!$A:$A,'[1]Sheet2 (2)'!$B:$B,"")</f>
        <v>1</v>
      </c>
      <c r="O1855">
        <f>IFERROR(_xlfn.XLOOKUP(b2b3[[#This Row],[Column2]],Table17[[#This Row],[rxn-no-enz]],Table17[[#This Row],[flux]],0),0)</f>
        <v>5.1198091299999998E-10</v>
      </c>
      <c r="P1855" t="str">
        <f>_xlfn.TEXTBEFORE(b2b3[[#This Row],[rxn]],"-",-1,,,"")</f>
        <v>PROSYN</v>
      </c>
    </row>
    <row r="1856" spans="1:16" ht="17" x14ac:dyDescent="0.25">
      <c r="A1856" s="1" t="s">
        <v>12291</v>
      </c>
      <c r="B1856" s="1" t="s">
        <v>2778</v>
      </c>
      <c r="C1856" s="1">
        <v>6.3173281799999996E-7</v>
      </c>
      <c r="D1856" s="1">
        <f>mfs[[#This Row],[flux]]/1000</f>
        <v>6.3173281799999991E-10</v>
      </c>
      <c r="F1856" t="s">
        <v>4400</v>
      </c>
      <c r="G1856" t="s">
        <v>2778</v>
      </c>
      <c r="H1856" s="3">
        <v>1.25629478384877E-11</v>
      </c>
      <c r="I1856">
        <f>_xlfn.XLOOKUP(b2b3[[#This Row],[rxn]],mfs[rxn],mfs[flux_scaled],0)</f>
        <v>1.2562947800000001E-10</v>
      </c>
      <c r="J1856">
        <f>(b2b3[[#This Row],[flux]]-b2b3[[#This Row],[flux in mfs]])/b2b3[[#This Row],[flux]]</f>
        <v>-8.9999999693641168</v>
      </c>
      <c r="K1856">
        <f>ABS(b2b3[[#This Row],[(mfs - b2+b3) / mfs]])</f>
        <v>8.9999999693641168</v>
      </c>
      <c r="L1856" t="b">
        <f>_xlfn.TEXTAFTER(b2b3[[#This Row],[rxn]],"-",-1)="SPONT"</f>
        <v>0</v>
      </c>
      <c r="M1856" t="str">
        <f>_xlfn.TEXTAFTER(b2b3[[#This Row],[rxn]],"-",-1)</f>
        <v>rt4039</v>
      </c>
      <c r="N1856">
        <f>_xlfn.XLOOKUP("'PRO-"&amp;b2b3[[#This Row],[enz]]&amp;"'",'[1]Sheet2 (2)'!$A:$A,'[1]Sheet2 (2)'!$B:$B,"")</f>
        <v>1</v>
      </c>
      <c r="O1856">
        <f>IFERROR(_xlfn.XLOOKUP(b2b3[[#This Row],[Column2]],Table17[[#This Row],[rxn-no-enz]],Table17[[#This Row],[flux]],0),0)</f>
        <v>5.1198091299999998E-10</v>
      </c>
      <c r="P1856" t="str">
        <f>_xlfn.TEXTBEFORE(b2b3[[#This Row],[rxn]],"-",-1,,,"")</f>
        <v>PROSYN</v>
      </c>
    </row>
    <row r="1857" spans="1:16" ht="17" x14ac:dyDescent="0.25">
      <c r="A1857" s="1" t="s">
        <v>12292</v>
      </c>
      <c r="B1857" s="1" t="s">
        <v>2778</v>
      </c>
      <c r="C1857" s="1">
        <v>6.5159152299999999E-7</v>
      </c>
      <c r="D1857" s="1">
        <f>mfs[[#This Row],[flux]]/1000</f>
        <v>6.51591523E-10</v>
      </c>
      <c r="F1857" t="s">
        <v>11778</v>
      </c>
      <c r="G1857" t="s">
        <v>2778</v>
      </c>
      <c r="H1857" s="3">
        <v>2.59885803454268E-12</v>
      </c>
      <c r="I1857">
        <f>_xlfn.XLOOKUP(b2b3[[#This Row],[rxn]],mfs[rxn],mfs[flux_scaled],0)</f>
        <v>2.598858E-11</v>
      </c>
      <c r="J1857">
        <f>(b2b3[[#This Row],[flux]]-b2b3[[#This Row],[flux in mfs]])/b2b3[[#This Row],[flux]]</f>
        <v>-8.99999986708516</v>
      </c>
      <c r="K1857">
        <f>ABS(b2b3[[#This Row],[(mfs - b2+b3) / mfs]])</f>
        <v>8.99999986708516</v>
      </c>
      <c r="L1857" t="b">
        <f>_xlfn.TEXTAFTER(b2b3[[#This Row],[rxn]],"-",-1)="SPONT"</f>
        <v>0</v>
      </c>
      <c r="M1857" t="str">
        <f>_xlfn.TEXTAFTER(b2b3[[#This Row],[rxn]],"-",-1)</f>
        <v>rt4042</v>
      </c>
      <c r="N1857">
        <f>_xlfn.XLOOKUP("'PRO-"&amp;b2b3[[#This Row],[enz]]&amp;"'",'[1]Sheet2 (2)'!$A:$A,'[1]Sheet2 (2)'!$B:$B,"")</f>
        <v>1</v>
      </c>
      <c r="O1857">
        <f>IFERROR(_xlfn.XLOOKUP(b2b3[[#This Row],[Column2]],Table17[[#This Row],[rxn-no-enz]],Table17[[#This Row],[flux]],0),0)</f>
        <v>5.1198091299999998E-10</v>
      </c>
      <c r="P1857" t="str">
        <f>_xlfn.TEXTBEFORE(b2b3[[#This Row],[rxn]],"-",-1,,,"")</f>
        <v>PROSYN</v>
      </c>
    </row>
    <row r="1858" spans="1:16" ht="17" x14ac:dyDescent="0.25">
      <c r="A1858" s="1" t="s">
        <v>12293</v>
      </c>
      <c r="B1858" s="1" t="s">
        <v>2778</v>
      </c>
      <c r="C1858" s="1">
        <v>1.36863016E-7</v>
      </c>
      <c r="D1858" s="1">
        <f>mfs[[#This Row],[flux]]/1000</f>
        <v>1.3686301600000002E-10</v>
      </c>
      <c r="F1858" t="s">
        <v>4401</v>
      </c>
      <c r="G1858" t="s">
        <v>2778</v>
      </c>
      <c r="H1858" s="3">
        <v>1.02975321948998E-10</v>
      </c>
      <c r="I1858">
        <f>_xlfn.XLOOKUP(b2b3[[#This Row],[rxn]],mfs[rxn],mfs[flux_scaled],0)</f>
        <v>1.029753219E-9</v>
      </c>
      <c r="J1858">
        <f>(b2b3[[#This Row],[flux]]-b2b3[[#This Row],[flux in mfs]])/b2b3[[#This Row],[flux]]</f>
        <v>-8.9999999952417724</v>
      </c>
      <c r="K1858">
        <f>ABS(b2b3[[#This Row],[(mfs - b2+b3) / mfs]])</f>
        <v>8.9999999952417724</v>
      </c>
      <c r="L1858" t="b">
        <f>_xlfn.TEXTAFTER(b2b3[[#This Row],[rxn]],"-",-1)="SPONT"</f>
        <v>0</v>
      </c>
      <c r="M1858" t="str">
        <f>_xlfn.TEXTAFTER(b2b3[[#This Row],[rxn]],"-",-1)</f>
        <v>rt4053</v>
      </c>
      <c r="N1858">
        <f>_xlfn.XLOOKUP("'PRO-"&amp;b2b3[[#This Row],[enz]]&amp;"'",'[1]Sheet2 (2)'!$A:$A,'[1]Sheet2 (2)'!$B:$B,"")</f>
        <v>1</v>
      </c>
      <c r="O1858">
        <f>IFERROR(_xlfn.XLOOKUP(b2b3[[#This Row],[Column2]],Table17[[#This Row],[rxn-no-enz]],Table17[[#This Row],[flux]],0),0)</f>
        <v>5.1198091299999998E-10</v>
      </c>
      <c r="P1858" t="str">
        <f>_xlfn.TEXTBEFORE(b2b3[[#This Row],[rxn]],"-",-1,,,"")</f>
        <v>PROSYN</v>
      </c>
    </row>
    <row r="1859" spans="1:16" ht="17" x14ac:dyDescent="0.25">
      <c r="A1859" s="1" t="s">
        <v>12294</v>
      </c>
      <c r="B1859" s="1" t="s">
        <v>2778</v>
      </c>
      <c r="C1859" s="1">
        <v>1.22020481E-7</v>
      </c>
      <c r="D1859" s="1">
        <f>mfs[[#This Row],[flux]]/1000</f>
        <v>1.22020481E-10</v>
      </c>
      <c r="F1859" t="s">
        <v>11779</v>
      </c>
      <c r="G1859" t="s">
        <v>2778</v>
      </c>
      <c r="H1859" s="3">
        <v>9.9268930682991396E-12</v>
      </c>
      <c r="I1859">
        <f>_xlfn.XLOOKUP(b2b3[[#This Row],[rxn]],mfs[rxn],mfs[flux_scaled],0)</f>
        <v>9.9268931000000007E-11</v>
      </c>
      <c r="J1859">
        <f>(b2b3[[#This Row],[flux]]-b2b3[[#This Row],[flux in mfs]])/b2b3[[#This Row],[flux]]</f>
        <v>-9.0000000319343236</v>
      </c>
      <c r="K1859">
        <f>ABS(b2b3[[#This Row],[(mfs - b2+b3) / mfs]])</f>
        <v>9.0000000319343236</v>
      </c>
      <c r="L1859" t="b">
        <f>_xlfn.TEXTAFTER(b2b3[[#This Row],[rxn]],"-",-1)="SPONT"</f>
        <v>0</v>
      </c>
      <c r="M1859" t="str">
        <f>_xlfn.TEXTAFTER(b2b3[[#This Row],[rxn]],"-",-1)</f>
        <v>rt4066</v>
      </c>
      <c r="N1859">
        <f>_xlfn.XLOOKUP("'PRO-"&amp;b2b3[[#This Row],[enz]]&amp;"'",'[1]Sheet2 (2)'!$A:$A,'[1]Sheet2 (2)'!$B:$B,"")</f>
        <v>1</v>
      </c>
      <c r="O1859">
        <f>IFERROR(_xlfn.XLOOKUP(b2b3[[#This Row],[Column2]],Table17[[#This Row],[rxn-no-enz]],Table17[[#This Row],[flux]],0),0)</f>
        <v>5.1198091299999998E-10</v>
      </c>
      <c r="P1859" t="str">
        <f>_xlfn.TEXTBEFORE(b2b3[[#This Row],[rxn]],"-",-1,,,"")</f>
        <v>PROSYN</v>
      </c>
    </row>
    <row r="1860" spans="1:16" ht="17" x14ac:dyDescent="0.25">
      <c r="A1860" s="1" t="s">
        <v>12295</v>
      </c>
      <c r="B1860" s="1" t="s">
        <v>2778</v>
      </c>
      <c r="C1860" s="1">
        <v>1.3192502609999999E-6</v>
      </c>
      <c r="D1860" s="1">
        <f>mfs[[#This Row],[flux]]/1000</f>
        <v>1.3192502609999998E-9</v>
      </c>
      <c r="F1860" t="s">
        <v>4402</v>
      </c>
      <c r="G1860" t="s">
        <v>2778</v>
      </c>
      <c r="H1860" s="3">
        <v>5.8426148078694801E-13</v>
      </c>
      <c r="I1860">
        <f>_xlfn.XLOOKUP(b2b3[[#This Row],[rxn]],mfs[rxn],mfs[flux_scaled],0)</f>
        <v>5.8426149999999999E-12</v>
      </c>
      <c r="J1860">
        <f>(b2b3[[#This Row],[flux]]-b2b3[[#This Row],[flux in mfs]])/b2b3[[#This Row],[flux]]</f>
        <v>-9.0000003288433792</v>
      </c>
      <c r="K1860">
        <f>ABS(b2b3[[#This Row],[(mfs - b2+b3) / mfs]])</f>
        <v>9.0000003288433792</v>
      </c>
      <c r="L1860" t="b">
        <f>_xlfn.TEXTAFTER(b2b3[[#This Row],[rxn]],"-",-1)="SPONT"</f>
        <v>0</v>
      </c>
      <c r="M1860" t="str">
        <f>_xlfn.TEXTAFTER(b2b3[[#This Row],[rxn]],"-",-1)</f>
        <v>rt4069</v>
      </c>
      <c r="N1860">
        <f>_xlfn.XLOOKUP("'PRO-"&amp;b2b3[[#This Row],[enz]]&amp;"'",'[1]Sheet2 (2)'!$A:$A,'[1]Sheet2 (2)'!$B:$B,"")</f>
        <v>1</v>
      </c>
      <c r="O1860">
        <f>IFERROR(_xlfn.XLOOKUP(b2b3[[#This Row],[Column2]],Table17[[#This Row],[rxn-no-enz]],Table17[[#This Row],[flux]],0),0)</f>
        <v>5.1198091299999998E-10</v>
      </c>
      <c r="P1860" t="str">
        <f>_xlfn.TEXTBEFORE(b2b3[[#This Row],[rxn]],"-",-1,,,"")</f>
        <v>PROSYN</v>
      </c>
    </row>
    <row r="1861" spans="1:16" ht="17" x14ac:dyDescent="0.25">
      <c r="A1861" s="1" t="s">
        <v>12296</v>
      </c>
      <c r="B1861" s="1" t="s">
        <v>2778</v>
      </c>
      <c r="C1861" s="1">
        <v>4.255496E-9</v>
      </c>
      <c r="D1861" s="1">
        <f>mfs[[#This Row],[flux]]/1000</f>
        <v>4.2554960000000003E-12</v>
      </c>
      <c r="F1861" t="s">
        <v>11780</v>
      </c>
      <c r="G1861" t="s">
        <v>2778</v>
      </c>
      <c r="H1861" s="3">
        <v>2.2807319649621399E-11</v>
      </c>
      <c r="I1861">
        <f>_xlfn.XLOOKUP(b2b3[[#This Row],[rxn]],mfs[rxn],mfs[flux_scaled],0)</f>
        <v>2.28073196E-10</v>
      </c>
      <c r="J1861">
        <f>(b2b3[[#This Row],[flux]]-b2b3[[#This Row],[flux in mfs]])/b2b3[[#This Row],[flux]]</f>
        <v>-8.9999999782432134</v>
      </c>
      <c r="K1861">
        <f>ABS(b2b3[[#This Row],[(mfs - b2+b3) / mfs]])</f>
        <v>8.9999999782432134</v>
      </c>
      <c r="L1861" t="b">
        <f>_xlfn.TEXTAFTER(b2b3[[#This Row],[rxn]],"-",-1)="SPONT"</f>
        <v>0</v>
      </c>
      <c r="M1861" t="str">
        <f>_xlfn.TEXTAFTER(b2b3[[#This Row],[rxn]],"-",-1)</f>
        <v>rt4077</v>
      </c>
      <c r="N1861">
        <f>_xlfn.XLOOKUP("'PRO-"&amp;b2b3[[#This Row],[enz]]&amp;"'",'[1]Sheet2 (2)'!$A:$A,'[1]Sheet2 (2)'!$B:$B,"")</f>
        <v>1</v>
      </c>
      <c r="O1861">
        <f>IFERROR(_xlfn.XLOOKUP(b2b3[[#This Row],[Column2]],Table17[[#This Row],[rxn-no-enz]],Table17[[#This Row],[flux]],0),0)</f>
        <v>5.1198091299999998E-10</v>
      </c>
      <c r="P1861" t="str">
        <f>_xlfn.TEXTBEFORE(b2b3[[#This Row],[rxn]],"-",-1,,,"")</f>
        <v>PROSYN</v>
      </c>
    </row>
    <row r="1862" spans="1:16" ht="17" x14ac:dyDescent="0.25">
      <c r="A1862" s="1" t="s">
        <v>12297</v>
      </c>
      <c r="B1862" s="1" t="s">
        <v>2778</v>
      </c>
      <c r="C1862" s="1">
        <v>7.2692349299999997E-7</v>
      </c>
      <c r="D1862" s="1">
        <f>mfs[[#This Row],[flux]]/1000</f>
        <v>7.2692349299999998E-10</v>
      </c>
      <c r="F1862" t="s">
        <v>4403</v>
      </c>
      <c r="G1862" t="s">
        <v>2778</v>
      </c>
      <c r="H1862" s="3">
        <v>3.4506510994176999E-11</v>
      </c>
      <c r="I1862">
        <f>_xlfn.XLOOKUP(b2b3[[#This Row],[rxn]],mfs[rxn],mfs[flux_scaled],0)</f>
        <v>3.4506511000000001E-10</v>
      </c>
      <c r="J1862">
        <f>(b2b3[[#This Row],[flux]]-b2b3[[#This Row],[flux in mfs]])/b2b3[[#This Row],[flux]]</f>
        <v>-9.0000000016875088</v>
      </c>
      <c r="K1862">
        <f>ABS(b2b3[[#This Row],[(mfs - b2+b3) / mfs]])</f>
        <v>9.0000000016875088</v>
      </c>
      <c r="L1862" t="b">
        <f>_xlfn.TEXTAFTER(b2b3[[#This Row],[rxn]],"-",-1)="SPONT"</f>
        <v>0</v>
      </c>
      <c r="M1862" t="str">
        <f>_xlfn.TEXTAFTER(b2b3[[#This Row],[rxn]],"-",-1)</f>
        <v>rt4102</v>
      </c>
      <c r="N1862">
        <f>_xlfn.XLOOKUP("'PRO-"&amp;b2b3[[#This Row],[enz]]&amp;"'",'[1]Sheet2 (2)'!$A:$A,'[1]Sheet2 (2)'!$B:$B,"")</f>
        <v>1</v>
      </c>
      <c r="O1862">
        <f>IFERROR(_xlfn.XLOOKUP(b2b3[[#This Row],[Column2]],Table17[[#This Row],[rxn-no-enz]],Table17[[#This Row],[flux]],0),0)</f>
        <v>5.1198091299999998E-10</v>
      </c>
      <c r="P1862" t="str">
        <f>_xlfn.TEXTBEFORE(b2b3[[#This Row],[rxn]],"-",-1,,,"")</f>
        <v>PROSYN</v>
      </c>
    </row>
    <row r="1863" spans="1:16" ht="17" x14ac:dyDescent="0.25">
      <c r="A1863" s="1" t="s">
        <v>12298</v>
      </c>
      <c r="B1863" s="1" t="s">
        <v>2778</v>
      </c>
      <c r="C1863" s="1">
        <v>3.4337516799999999E-7</v>
      </c>
      <c r="D1863" s="1">
        <f>mfs[[#This Row],[flux]]/1000</f>
        <v>3.4337516800000001E-10</v>
      </c>
      <c r="F1863" t="s">
        <v>4404</v>
      </c>
      <c r="G1863" t="s">
        <v>2778</v>
      </c>
      <c r="H1863" s="3">
        <v>3.9175337102654203E-12</v>
      </c>
      <c r="I1863">
        <f>_xlfn.XLOOKUP(b2b3[[#This Row],[rxn]],mfs[rxn],mfs[flux_scaled],0)</f>
        <v>3.9175337000000004E-11</v>
      </c>
      <c r="J1863">
        <f>(b2b3[[#This Row],[flux]]-b2b3[[#This Row],[flux in mfs]])/b2b3[[#This Row],[flux]]</f>
        <v>-8.9999999737962177</v>
      </c>
      <c r="K1863">
        <f>ABS(b2b3[[#This Row],[(mfs - b2+b3) / mfs]])</f>
        <v>8.9999999737962177</v>
      </c>
      <c r="L1863" t="b">
        <f>_xlfn.TEXTAFTER(b2b3[[#This Row],[rxn]],"-",-1)="SPONT"</f>
        <v>0</v>
      </c>
      <c r="M1863" t="str">
        <f>_xlfn.TEXTAFTER(b2b3[[#This Row],[rxn]],"-",-1)</f>
        <v>rt4107</v>
      </c>
      <c r="N1863">
        <f>_xlfn.XLOOKUP("'PRO-"&amp;b2b3[[#This Row],[enz]]&amp;"'",'[1]Sheet2 (2)'!$A:$A,'[1]Sheet2 (2)'!$B:$B,"")</f>
        <v>1</v>
      </c>
      <c r="O1863">
        <f>IFERROR(_xlfn.XLOOKUP(b2b3[[#This Row],[Column2]],Table17[[#This Row],[rxn-no-enz]],Table17[[#This Row],[flux]],0),0)</f>
        <v>5.1198091299999998E-10</v>
      </c>
      <c r="P1863" t="str">
        <f>_xlfn.TEXTBEFORE(b2b3[[#This Row],[rxn]],"-",-1,,,"")</f>
        <v>PROSYN</v>
      </c>
    </row>
    <row r="1864" spans="1:16" ht="17" x14ac:dyDescent="0.25">
      <c r="A1864" s="1" t="s">
        <v>12299</v>
      </c>
      <c r="B1864" s="1" t="s">
        <v>2778</v>
      </c>
      <c r="C1864" s="1">
        <v>5.4523234E-8</v>
      </c>
      <c r="D1864" s="1">
        <f>mfs[[#This Row],[flux]]/1000</f>
        <v>5.4523234000000002E-11</v>
      </c>
      <c r="F1864" t="s">
        <v>4405</v>
      </c>
      <c r="G1864" t="s">
        <v>2778</v>
      </c>
      <c r="H1864" s="3">
        <v>1.6529599673757899E-12</v>
      </c>
      <c r="I1864">
        <f>_xlfn.XLOOKUP(b2b3[[#This Row],[rxn]],mfs[rxn],mfs[flux_scaled],0)</f>
        <v>1.6529600000000002E-11</v>
      </c>
      <c r="J1864">
        <f>(b2b3[[#This Row],[flux]]-b2b3[[#This Row],[flux in mfs]])/b2b3[[#This Row],[flux]]</f>
        <v>-9.0000001973684221</v>
      </c>
      <c r="K1864">
        <f>ABS(b2b3[[#This Row],[(mfs - b2+b3) / mfs]])</f>
        <v>9.0000001973684221</v>
      </c>
      <c r="L1864" t="b">
        <f>_xlfn.TEXTAFTER(b2b3[[#This Row],[rxn]],"-",-1)="SPONT"</f>
        <v>0</v>
      </c>
      <c r="M1864" t="str">
        <f>_xlfn.TEXTAFTER(b2b3[[#This Row],[rxn]],"-",-1)</f>
        <v>rt4112</v>
      </c>
      <c r="N1864">
        <f>_xlfn.XLOOKUP("'PRO-"&amp;b2b3[[#This Row],[enz]]&amp;"'",'[1]Sheet2 (2)'!$A:$A,'[1]Sheet2 (2)'!$B:$B,"")</f>
        <v>1</v>
      </c>
      <c r="O1864">
        <f>IFERROR(_xlfn.XLOOKUP(b2b3[[#This Row],[Column2]],Table17[[#This Row],[rxn-no-enz]],Table17[[#This Row],[flux]],0),0)</f>
        <v>7.5347723699999901E-10</v>
      </c>
      <c r="P1864" t="str">
        <f>_xlfn.TEXTBEFORE(b2b3[[#This Row],[rxn]],"-",-1,,,"")</f>
        <v>PROSYN</v>
      </c>
    </row>
    <row r="1865" spans="1:16" ht="17" x14ac:dyDescent="0.25">
      <c r="A1865" s="1" t="s">
        <v>12300</v>
      </c>
      <c r="B1865" s="1" t="s">
        <v>2778</v>
      </c>
      <c r="C1865" s="1">
        <v>5.0887864999999999E-8</v>
      </c>
      <c r="D1865" s="1">
        <f>mfs[[#This Row],[flux]]/1000</f>
        <v>5.0887865E-11</v>
      </c>
      <c r="F1865" t="s">
        <v>11781</v>
      </c>
      <c r="G1865" t="s">
        <v>2778</v>
      </c>
      <c r="H1865" s="3">
        <v>2.47542968668981E-12</v>
      </c>
      <c r="I1865">
        <f>_xlfn.XLOOKUP(b2b3[[#This Row],[rxn]],mfs[rxn],mfs[flux_scaled],0)</f>
        <v>2.4754297000000001E-11</v>
      </c>
      <c r="J1865">
        <f>(b2b3[[#This Row],[flux]]-b2b3[[#This Row],[flux in mfs]])/b2b3[[#This Row],[flux]]</f>
        <v>-9.0000000537692113</v>
      </c>
      <c r="K1865">
        <f>ABS(b2b3[[#This Row],[(mfs - b2+b3) / mfs]])</f>
        <v>9.0000000537692113</v>
      </c>
      <c r="L1865" t="b">
        <f>_xlfn.TEXTAFTER(b2b3[[#This Row],[rxn]],"-",-1)="SPONT"</f>
        <v>0</v>
      </c>
      <c r="M1865" t="str">
        <f>_xlfn.TEXTAFTER(b2b3[[#This Row],[rxn]],"-",-1)</f>
        <v>rt4117</v>
      </c>
      <c r="N1865">
        <f>_xlfn.XLOOKUP("'PRO-"&amp;b2b3[[#This Row],[enz]]&amp;"'",'[1]Sheet2 (2)'!$A:$A,'[1]Sheet2 (2)'!$B:$B,"")</f>
        <v>1</v>
      </c>
      <c r="O1865">
        <f>IFERROR(_xlfn.XLOOKUP(b2b3[[#This Row],[Column2]],Table17[[#This Row],[rxn-no-enz]],Table17[[#This Row],[flux]],0),0)</f>
        <v>1.75021208043541E-3</v>
      </c>
      <c r="P1865" t="str">
        <f>_xlfn.TEXTBEFORE(b2b3[[#This Row],[rxn]],"-",-1,,,"")</f>
        <v>PROSYN</v>
      </c>
    </row>
    <row r="1866" spans="1:16" ht="17" x14ac:dyDescent="0.25">
      <c r="A1866" s="1" t="s">
        <v>12301</v>
      </c>
      <c r="B1866" s="1" t="s">
        <v>2778</v>
      </c>
      <c r="C1866" s="1">
        <v>2.50386554E-7</v>
      </c>
      <c r="D1866" s="1">
        <f>mfs[[#This Row],[flux]]/1000</f>
        <v>2.5038655400000001E-10</v>
      </c>
      <c r="F1866" t="s">
        <v>4406</v>
      </c>
      <c r="G1866" t="s">
        <v>2778</v>
      </c>
      <c r="H1866" s="3">
        <v>3.7635536795024897E-11</v>
      </c>
      <c r="I1866">
        <f>_xlfn.XLOOKUP(b2b3[[#This Row],[rxn]],mfs[rxn],mfs[flux_scaled],0)</f>
        <v>3.7635536799999999E-10</v>
      </c>
      <c r="J1866">
        <f>(b2b3[[#This Row],[flux]]-b2b3[[#This Row],[flux in mfs]])/b2b3[[#This Row],[flux]]</f>
        <v>-9.0000000013219168</v>
      </c>
      <c r="K1866">
        <f>ABS(b2b3[[#This Row],[(mfs - b2+b3) / mfs]])</f>
        <v>9.0000000013219168</v>
      </c>
      <c r="L1866" t="b">
        <f>_xlfn.TEXTAFTER(b2b3[[#This Row],[rxn]],"-",-1)="SPONT"</f>
        <v>0</v>
      </c>
      <c r="M1866" t="str">
        <f>_xlfn.TEXTAFTER(b2b3[[#This Row],[rxn]],"-",-1)</f>
        <v>rt4127</v>
      </c>
      <c r="N1866">
        <f>_xlfn.XLOOKUP("'PRO-"&amp;b2b3[[#This Row],[enz]]&amp;"'",'[1]Sheet2 (2)'!$A:$A,'[1]Sheet2 (2)'!$B:$B,"")</f>
        <v>1</v>
      </c>
      <c r="O1866">
        <f>IFERROR(_xlfn.XLOOKUP(b2b3[[#This Row],[Column2]],Table17[[#This Row],[rxn-no-enz]],Table17[[#This Row],[flux]],0),0)</f>
        <v>0</v>
      </c>
      <c r="P1866" t="str">
        <f>_xlfn.TEXTBEFORE(b2b3[[#This Row],[rxn]],"-",-1,,,"")</f>
        <v>PROSYN</v>
      </c>
    </row>
    <row r="1867" spans="1:16" ht="17" x14ac:dyDescent="0.25">
      <c r="A1867" s="1" t="s">
        <v>12302</v>
      </c>
      <c r="B1867" s="1" t="s">
        <v>2778</v>
      </c>
      <c r="C1867" s="1">
        <v>4.6933901999999998E-7</v>
      </c>
      <c r="D1867" s="1">
        <f>mfs[[#This Row],[flux]]/1000</f>
        <v>4.6933902000000003E-10</v>
      </c>
      <c r="F1867" t="s">
        <v>4407</v>
      </c>
      <c r="G1867" t="s">
        <v>2778</v>
      </c>
      <c r="H1867" s="3">
        <v>1.92941940155042E-13</v>
      </c>
      <c r="I1867">
        <f>_xlfn.XLOOKUP(b2b3[[#This Row],[rxn]],mfs[rxn],mfs[flux_scaled],0)</f>
        <v>0</v>
      </c>
      <c r="J1867">
        <f>(b2b3[[#This Row],[flux]]-b2b3[[#This Row],[flux in mfs]])/b2b3[[#This Row],[flux]]</f>
        <v>1</v>
      </c>
      <c r="K1867">
        <f>ABS(b2b3[[#This Row],[(mfs - b2+b3) / mfs]])</f>
        <v>1</v>
      </c>
      <c r="L1867" t="b">
        <f>_xlfn.TEXTAFTER(b2b3[[#This Row],[rxn]],"-",-1)="SPONT"</f>
        <v>0</v>
      </c>
      <c r="M1867" t="str">
        <f>_xlfn.TEXTAFTER(b2b3[[#This Row],[rxn]],"-",-1)</f>
        <v>rt4138</v>
      </c>
      <c r="N1867">
        <f>_xlfn.XLOOKUP("'PRO-"&amp;b2b3[[#This Row],[enz]]&amp;"'",'[1]Sheet2 (2)'!$A:$A,'[1]Sheet2 (2)'!$B:$B,"")</f>
        <v>4</v>
      </c>
      <c r="O1867">
        <f>IFERROR(_xlfn.XLOOKUP(b2b3[[#This Row],[Column2]],Table17[[#This Row],[rxn-no-enz]],Table17[[#This Row],[flux]],0),0)</f>
        <v>0</v>
      </c>
      <c r="P1867" t="str">
        <f>_xlfn.TEXTBEFORE(b2b3[[#This Row],[rxn]],"-",-1,,,"")</f>
        <v>PROSYN</v>
      </c>
    </row>
    <row r="1868" spans="1:16" ht="17" x14ac:dyDescent="0.25">
      <c r="A1868" s="1" t="s">
        <v>12303</v>
      </c>
      <c r="B1868" s="1" t="s">
        <v>2778</v>
      </c>
      <c r="C1868" s="1">
        <v>3.3078295799999998E-7</v>
      </c>
      <c r="D1868" s="1">
        <f>mfs[[#This Row],[flux]]/1000</f>
        <v>3.3078295799999998E-10</v>
      </c>
      <c r="F1868" t="s">
        <v>4408</v>
      </c>
      <c r="G1868" t="s">
        <v>2778</v>
      </c>
      <c r="H1868" s="3">
        <v>6.9894801906027399E-12</v>
      </c>
      <c r="I1868">
        <f>_xlfn.XLOOKUP(b2b3[[#This Row],[rxn]],mfs[rxn],mfs[flux_scaled],0)</f>
        <v>6.9894801999999997E-11</v>
      </c>
      <c r="J1868">
        <f>(b2b3[[#This Row],[flux]]-b2b3[[#This Row],[flux in mfs]])/b2b3[[#This Row],[flux]]</f>
        <v>-9.000000013444863</v>
      </c>
      <c r="K1868">
        <f>ABS(b2b3[[#This Row],[(mfs - b2+b3) / mfs]])</f>
        <v>9.000000013444863</v>
      </c>
      <c r="L1868" t="b">
        <f>_xlfn.TEXTAFTER(b2b3[[#This Row],[rxn]],"-",-1)="SPONT"</f>
        <v>0</v>
      </c>
      <c r="M1868" t="str">
        <f>_xlfn.TEXTAFTER(b2b3[[#This Row],[rxn]],"-",-1)</f>
        <v>rt4145</v>
      </c>
      <c r="N1868">
        <f>_xlfn.XLOOKUP("'PRO-"&amp;b2b3[[#This Row],[enz]]&amp;"'",'[1]Sheet2 (2)'!$A:$A,'[1]Sheet2 (2)'!$B:$B,"")</f>
        <v>1</v>
      </c>
      <c r="O1868">
        <f>IFERROR(_xlfn.XLOOKUP(b2b3[[#This Row],[Column2]],Table17[[#This Row],[rxn-no-enz]],Table17[[#This Row],[flux]],0),0)</f>
        <v>0</v>
      </c>
      <c r="P1868" t="str">
        <f>_xlfn.TEXTBEFORE(b2b3[[#This Row],[rxn]],"-",-1,,,"")</f>
        <v>PROSYN</v>
      </c>
    </row>
    <row r="1869" spans="1:16" ht="17" x14ac:dyDescent="0.25">
      <c r="A1869" s="1" t="s">
        <v>12304</v>
      </c>
      <c r="B1869" s="1" t="s">
        <v>2778</v>
      </c>
      <c r="C1869" s="1">
        <v>3.8832276900000001E-7</v>
      </c>
      <c r="D1869" s="1">
        <f>mfs[[#This Row],[flux]]/1000</f>
        <v>3.88322769E-10</v>
      </c>
      <c r="F1869" t="s">
        <v>4409</v>
      </c>
      <c r="G1869" t="s">
        <v>2778</v>
      </c>
      <c r="H1869" s="3">
        <v>2.5349675505784201E-11</v>
      </c>
      <c r="I1869">
        <f>_xlfn.XLOOKUP(b2b3[[#This Row],[rxn]],mfs[rxn],mfs[flux_scaled],0)</f>
        <v>2.5349675500000002E-10</v>
      </c>
      <c r="J1869">
        <f>(b2b3[[#This Row],[flux]]-b2b3[[#This Row],[flux in mfs]])/b2b3[[#This Row],[flux]]</f>
        <v>-8.9999999977182359</v>
      </c>
      <c r="K1869">
        <f>ABS(b2b3[[#This Row],[(mfs - b2+b3) / mfs]])</f>
        <v>8.9999999977182359</v>
      </c>
      <c r="L1869" t="b">
        <f>_xlfn.TEXTAFTER(b2b3[[#This Row],[rxn]],"-",-1)="SPONT"</f>
        <v>0</v>
      </c>
      <c r="M1869" t="str">
        <f>_xlfn.TEXTAFTER(b2b3[[#This Row],[rxn]],"-",-1)</f>
        <v>rt4150</v>
      </c>
      <c r="N1869">
        <f>_xlfn.XLOOKUP("'PRO-"&amp;b2b3[[#This Row],[enz]]&amp;"'",'[1]Sheet2 (2)'!$A:$A,'[1]Sheet2 (2)'!$B:$B,"")</f>
        <v>1</v>
      </c>
      <c r="O1869">
        <f>IFERROR(_xlfn.XLOOKUP(b2b3[[#This Row],[Column2]],Table17[[#This Row],[rxn-no-enz]],Table17[[#This Row],[flux]],0),0)</f>
        <v>0</v>
      </c>
      <c r="P1869" t="str">
        <f>_xlfn.TEXTBEFORE(b2b3[[#This Row],[rxn]],"-",-1,,,"")</f>
        <v>PROSYN</v>
      </c>
    </row>
    <row r="1870" spans="1:16" ht="17" x14ac:dyDescent="0.25">
      <c r="A1870" s="1" t="s">
        <v>12305</v>
      </c>
      <c r="B1870" s="1" t="s">
        <v>2778</v>
      </c>
      <c r="C1870" s="1">
        <v>2.9988745E-8</v>
      </c>
      <c r="D1870" s="1">
        <f>mfs[[#This Row],[flux]]/1000</f>
        <v>2.9988744999999997E-11</v>
      </c>
      <c r="F1870" t="s">
        <v>11782</v>
      </c>
      <c r="G1870" t="s">
        <v>2778</v>
      </c>
      <c r="H1870" s="3">
        <v>1.43547167630614E-11</v>
      </c>
      <c r="I1870">
        <f>_xlfn.XLOOKUP(b2b3[[#This Row],[rxn]],mfs[rxn],mfs[flux_scaled],0)</f>
        <v>1.43547168E-10</v>
      </c>
      <c r="J1870">
        <f>(b2b3[[#This Row],[flux]]-b2b3[[#This Row],[flux in mfs]])/b2b3[[#This Row],[flux]]</f>
        <v>-9.0000000257327262</v>
      </c>
      <c r="K1870">
        <f>ABS(b2b3[[#This Row],[(mfs - b2+b3) / mfs]])</f>
        <v>9.0000000257327262</v>
      </c>
      <c r="L1870" t="b">
        <f>_xlfn.TEXTAFTER(b2b3[[#This Row],[rxn]],"-",-1)="SPONT"</f>
        <v>0</v>
      </c>
      <c r="M1870" t="str">
        <f>_xlfn.TEXTAFTER(b2b3[[#This Row],[rxn]],"-",-1)</f>
        <v>rt4177</v>
      </c>
      <c r="N1870">
        <f>_xlfn.XLOOKUP("'PRO-"&amp;b2b3[[#This Row],[enz]]&amp;"'",'[1]Sheet2 (2)'!$A:$A,'[1]Sheet2 (2)'!$B:$B,"")</f>
        <v>1</v>
      </c>
      <c r="O1870">
        <f>IFERROR(_xlfn.XLOOKUP(b2b3[[#This Row],[Column2]],Table17[[#This Row],[rxn-no-enz]],Table17[[#This Row],[flux]],0),0)</f>
        <v>0</v>
      </c>
      <c r="P1870" t="str">
        <f>_xlfn.TEXTBEFORE(b2b3[[#This Row],[rxn]],"-",-1,,,"")</f>
        <v>PROSYN</v>
      </c>
    </row>
    <row r="1871" spans="1:16" ht="17" x14ac:dyDescent="0.25">
      <c r="A1871" s="1" t="s">
        <v>13156</v>
      </c>
      <c r="B1871" s="1" t="s">
        <v>2778</v>
      </c>
      <c r="C1871" s="1">
        <v>4.3620817000000002E-8</v>
      </c>
      <c r="D1871" s="1">
        <f>mfs[[#This Row],[flux]]/1000</f>
        <v>4.3620817E-11</v>
      </c>
      <c r="F1871" t="s">
        <v>11783</v>
      </c>
      <c r="G1871" t="s">
        <v>2778</v>
      </c>
      <c r="H1871" s="3">
        <v>1.6970145021101901E-13</v>
      </c>
      <c r="I1871">
        <f>_xlfn.XLOOKUP(b2b3[[#This Row],[rxn]],mfs[rxn],mfs[flux_scaled],0)</f>
        <v>1.6970150000000001E-12</v>
      </c>
      <c r="J1871">
        <f>(b2b3[[#This Row],[flux]]-b2b3[[#This Row],[flux in mfs]])/b2b3[[#This Row],[flux]]</f>
        <v>-9.0000029339160594</v>
      </c>
      <c r="K1871">
        <f>ABS(b2b3[[#This Row],[(mfs - b2+b3) / mfs]])</f>
        <v>9.0000029339160594</v>
      </c>
      <c r="L1871" t="b">
        <f>_xlfn.TEXTAFTER(b2b3[[#This Row],[rxn]],"-",-1)="SPONT"</f>
        <v>0</v>
      </c>
      <c r="M1871" t="str">
        <f>_xlfn.TEXTAFTER(b2b3[[#This Row],[rxn]],"-",-1)</f>
        <v>rt4178</v>
      </c>
      <c r="N1871">
        <f>_xlfn.XLOOKUP("'PRO-"&amp;b2b3[[#This Row],[enz]]&amp;"'",'[1]Sheet2 (2)'!$A:$A,'[1]Sheet2 (2)'!$B:$B,"")</f>
        <v>1</v>
      </c>
      <c r="O1871">
        <f>IFERROR(_xlfn.XLOOKUP(b2b3[[#This Row],[Column2]],Table17[[#This Row],[rxn-no-enz]],Table17[[#This Row],[flux]],0),0)</f>
        <v>0</v>
      </c>
      <c r="P1871" t="str">
        <f>_xlfn.TEXTBEFORE(b2b3[[#This Row],[rxn]],"-",-1,,,"")</f>
        <v>PROSYN</v>
      </c>
    </row>
    <row r="1872" spans="1:16" ht="17" x14ac:dyDescent="0.25">
      <c r="A1872" s="1" t="s">
        <v>12307</v>
      </c>
      <c r="B1872" s="1" t="s">
        <v>2778</v>
      </c>
      <c r="C1872" s="1">
        <v>1.2163331000000001E-8</v>
      </c>
      <c r="D1872" s="1">
        <f>mfs[[#This Row],[flux]]/1000</f>
        <v>1.2163331E-11</v>
      </c>
      <c r="F1872" t="s">
        <v>4410</v>
      </c>
      <c r="G1872" t="s">
        <v>2778</v>
      </c>
      <c r="H1872" s="3">
        <v>2.7454865196189202E-12</v>
      </c>
      <c r="I1872">
        <f>_xlfn.XLOOKUP(b2b3[[#This Row],[rxn]],mfs[rxn],mfs[flux_scaled],0)</f>
        <v>2.7454865E-11</v>
      </c>
      <c r="J1872">
        <f>(b2b3[[#This Row],[flux]]-b2b3[[#This Row],[flux in mfs]])/b2b3[[#This Row],[flux]]</f>
        <v>-8.9999999285411896</v>
      </c>
      <c r="K1872">
        <f>ABS(b2b3[[#This Row],[(mfs - b2+b3) / mfs]])</f>
        <v>8.9999999285411896</v>
      </c>
      <c r="L1872" t="b">
        <f>_xlfn.TEXTAFTER(b2b3[[#This Row],[rxn]],"-",-1)="SPONT"</f>
        <v>0</v>
      </c>
      <c r="M1872" t="str">
        <f>_xlfn.TEXTAFTER(b2b3[[#This Row],[rxn]],"-",-1)</f>
        <v>rt4183</v>
      </c>
      <c r="N1872">
        <f>_xlfn.XLOOKUP("'PRO-"&amp;b2b3[[#This Row],[enz]]&amp;"'",'[1]Sheet2 (2)'!$A:$A,'[1]Sheet2 (2)'!$B:$B,"")</f>
        <v>1</v>
      </c>
      <c r="O1872">
        <f>IFERROR(_xlfn.XLOOKUP(b2b3[[#This Row],[Column2]],Table17[[#This Row],[rxn-no-enz]],Table17[[#This Row],[flux]],0),0)</f>
        <v>0</v>
      </c>
      <c r="P1872" t="str">
        <f>_xlfn.TEXTBEFORE(b2b3[[#This Row],[rxn]],"-",-1,,,"")</f>
        <v>PROSYN</v>
      </c>
    </row>
    <row r="1873" spans="1:16" ht="17" x14ac:dyDescent="0.25">
      <c r="A1873" s="1" t="s">
        <v>12308</v>
      </c>
      <c r="B1873" s="1" t="s">
        <v>2778</v>
      </c>
      <c r="C1873" s="1">
        <v>6.9504166999999995E-8</v>
      </c>
      <c r="D1873" s="1">
        <f>mfs[[#This Row],[flux]]/1000</f>
        <v>6.9504167000000001E-11</v>
      </c>
      <c r="F1873" t="s">
        <v>11784</v>
      </c>
      <c r="G1873" t="s">
        <v>2778</v>
      </c>
      <c r="H1873" s="3">
        <v>8.5202677687159302E-12</v>
      </c>
      <c r="I1873">
        <f>_xlfn.XLOOKUP(b2b3[[#This Row],[rxn]],mfs[rxn],mfs[flux_scaled],0)</f>
        <v>8.5202677999999995E-11</v>
      </c>
      <c r="J1873">
        <f>(b2b3[[#This Row],[flux]]-b2b3[[#This Row],[flux in mfs]])/b2b3[[#This Row],[flux]]</f>
        <v>-9.0000000367172373</v>
      </c>
      <c r="K1873">
        <f>ABS(b2b3[[#This Row],[(mfs - b2+b3) / mfs]])</f>
        <v>9.0000000367172373</v>
      </c>
      <c r="L1873" t="b">
        <f>_xlfn.TEXTAFTER(b2b3[[#This Row],[rxn]],"-",-1)="SPONT"</f>
        <v>0</v>
      </c>
      <c r="M1873" t="str">
        <f>_xlfn.TEXTAFTER(b2b3[[#This Row],[rxn]],"-",-1)</f>
        <v>rt4186</v>
      </c>
      <c r="N1873">
        <f>_xlfn.XLOOKUP("'PRO-"&amp;b2b3[[#This Row],[enz]]&amp;"'",'[1]Sheet2 (2)'!$A:$A,'[1]Sheet2 (2)'!$B:$B,"")</f>
        <v>1</v>
      </c>
      <c r="O1873">
        <f>IFERROR(_xlfn.XLOOKUP(b2b3[[#This Row],[Column2]],Table17[[#This Row],[rxn-no-enz]],Table17[[#This Row],[flux]],0),0)</f>
        <v>0</v>
      </c>
      <c r="P1873" t="str">
        <f>_xlfn.TEXTBEFORE(b2b3[[#This Row],[rxn]],"-",-1,,,"")</f>
        <v>PROSYN</v>
      </c>
    </row>
    <row r="1874" spans="1:16" ht="17" x14ac:dyDescent="0.25">
      <c r="A1874" s="1" t="s">
        <v>12309</v>
      </c>
      <c r="B1874" s="1" t="s">
        <v>2778</v>
      </c>
      <c r="C1874" s="1">
        <v>6.0286637929999998E-6</v>
      </c>
      <c r="D1874" s="1">
        <f>mfs[[#This Row],[flux]]/1000</f>
        <v>6.0286637929999999E-9</v>
      </c>
      <c r="F1874" t="s">
        <v>11785</v>
      </c>
      <c r="G1874" t="s">
        <v>2778</v>
      </c>
      <c r="H1874" s="3">
        <v>1.4438784973390901E-11</v>
      </c>
      <c r="I1874">
        <f>_xlfn.XLOOKUP(b2b3[[#This Row],[rxn]],mfs[rxn],mfs[flux_scaled],0)</f>
        <v>1.4438784999999999E-10</v>
      </c>
      <c r="J1874">
        <f>(b2b3[[#This Row],[flux]]-b2b3[[#This Row],[flux in mfs]])/b2b3[[#This Row],[flux]]</f>
        <v>-9.0000000184289028</v>
      </c>
      <c r="K1874">
        <f>ABS(b2b3[[#This Row],[(mfs - b2+b3) / mfs]])</f>
        <v>9.0000000184289028</v>
      </c>
      <c r="L1874" t="b">
        <f>_xlfn.TEXTAFTER(b2b3[[#This Row],[rxn]],"-",-1)="SPONT"</f>
        <v>0</v>
      </c>
      <c r="M1874" t="str">
        <f>_xlfn.TEXTAFTER(b2b3[[#This Row],[rxn]],"-",-1)</f>
        <v>rt4187</v>
      </c>
      <c r="N1874">
        <f>_xlfn.XLOOKUP("'PRO-"&amp;b2b3[[#This Row],[enz]]&amp;"'",'[1]Sheet2 (2)'!$A:$A,'[1]Sheet2 (2)'!$B:$B,"")</f>
        <v>1</v>
      </c>
      <c r="O1874">
        <f>IFERROR(_xlfn.XLOOKUP(b2b3[[#This Row],[Column2]],Table17[[#This Row],[rxn-no-enz]],Table17[[#This Row],[flux]],0),0)</f>
        <v>0</v>
      </c>
      <c r="P1874" t="str">
        <f>_xlfn.TEXTBEFORE(b2b3[[#This Row],[rxn]],"-",-1,,,"")</f>
        <v>PROSYN</v>
      </c>
    </row>
    <row r="1875" spans="1:16" ht="17" x14ac:dyDescent="0.25">
      <c r="A1875" s="1" t="s">
        <v>12310</v>
      </c>
      <c r="B1875" s="1" t="s">
        <v>2778</v>
      </c>
      <c r="C1875" s="1">
        <v>9.5808260000000007E-9</v>
      </c>
      <c r="D1875" s="1">
        <f>mfs[[#This Row],[flux]]/1000</f>
        <v>9.580826000000001E-12</v>
      </c>
      <c r="F1875" t="s">
        <v>11786</v>
      </c>
      <c r="G1875" t="s">
        <v>2778</v>
      </c>
      <c r="H1875" s="3">
        <v>2.13626538693587E-12</v>
      </c>
      <c r="I1875">
        <f>_xlfn.XLOOKUP(b2b3[[#This Row],[rxn]],mfs[rxn],mfs[flux_scaled],0)</f>
        <v>2.1362653999999998E-11</v>
      </c>
      <c r="J1875">
        <f>(b2b3[[#This Row],[flux]]-b2b3[[#This Row],[flux in mfs]])/b2b3[[#This Row],[flux]]</f>
        <v>-9.0000000611540596</v>
      </c>
      <c r="K1875">
        <f>ABS(b2b3[[#This Row],[(mfs - b2+b3) / mfs]])</f>
        <v>9.0000000611540596</v>
      </c>
      <c r="L1875" t="b">
        <f>_xlfn.TEXTAFTER(b2b3[[#This Row],[rxn]],"-",-1)="SPONT"</f>
        <v>0</v>
      </c>
      <c r="M1875" t="str">
        <f>_xlfn.TEXTAFTER(b2b3[[#This Row],[rxn]],"-",-1)</f>
        <v>rt4194</v>
      </c>
      <c r="N1875">
        <f>_xlfn.XLOOKUP("'PRO-"&amp;b2b3[[#This Row],[enz]]&amp;"'",'[1]Sheet2 (2)'!$A:$A,'[1]Sheet2 (2)'!$B:$B,"")</f>
        <v>1</v>
      </c>
      <c r="O1875">
        <f>IFERROR(_xlfn.XLOOKUP(b2b3[[#This Row],[Column2]],Table17[[#This Row],[rxn-no-enz]],Table17[[#This Row],[flux]],0),0)</f>
        <v>0</v>
      </c>
      <c r="P1875" t="str">
        <f>_xlfn.TEXTBEFORE(b2b3[[#This Row],[rxn]],"-",-1,,,"")</f>
        <v>PROSYN</v>
      </c>
    </row>
    <row r="1876" spans="1:16" ht="17" x14ac:dyDescent="0.25">
      <c r="A1876" s="1" t="s">
        <v>12311</v>
      </c>
      <c r="B1876" s="1" t="s">
        <v>2778</v>
      </c>
      <c r="C1876" s="1">
        <v>5.0801535999999998E-8</v>
      </c>
      <c r="D1876" s="1">
        <f>mfs[[#This Row],[flux]]/1000</f>
        <v>5.0801535999999997E-11</v>
      </c>
      <c r="F1876" t="s">
        <v>11787</v>
      </c>
      <c r="G1876" t="s">
        <v>2778</v>
      </c>
      <c r="H1876" s="3">
        <v>4.3477152572789003E-12</v>
      </c>
      <c r="I1876">
        <f>_xlfn.XLOOKUP(b2b3[[#This Row],[rxn]],mfs[rxn],mfs[flux_scaled],0)</f>
        <v>4.3477152999999999E-11</v>
      </c>
      <c r="J1876">
        <f>(b2b3[[#This Row],[flux]]-b2b3[[#This Row],[flux in mfs]])/b2b3[[#This Row],[flux]]</f>
        <v>-9.0000000982610349</v>
      </c>
      <c r="K1876">
        <f>ABS(b2b3[[#This Row],[(mfs - b2+b3) / mfs]])</f>
        <v>9.0000000982610349</v>
      </c>
      <c r="L1876" t="b">
        <f>_xlfn.TEXTAFTER(b2b3[[#This Row],[rxn]],"-",-1)="SPONT"</f>
        <v>0</v>
      </c>
      <c r="M1876" t="str">
        <f>_xlfn.TEXTAFTER(b2b3[[#This Row],[rxn]],"-",-1)</f>
        <v>rt4202</v>
      </c>
      <c r="N1876">
        <f>_xlfn.XLOOKUP("'PRO-"&amp;b2b3[[#This Row],[enz]]&amp;"'",'[1]Sheet2 (2)'!$A:$A,'[1]Sheet2 (2)'!$B:$B,"")</f>
        <v>1</v>
      </c>
      <c r="O1876">
        <f>IFERROR(_xlfn.XLOOKUP(b2b3[[#This Row],[Column2]],Table17[[#This Row],[rxn-no-enz]],Table17[[#This Row],[flux]],0),0)</f>
        <v>0</v>
      </c>
      <c r="P1876" t="str">
        <f>_xlfn.TEXTBEFORE(b2b3[[#This Row],[rxn]],"-",-1,,,"")</f>
        <v>PROSYN</v>
      </c>
    </row>
    <row r="1877" spans="1:16" ht="17" x14ac:dyDescent="0.25">
      <c r="A1877" s="1" t="s">
        <v>12312</v>
      </c>
      <c r="B1877" s="1" t="s">
        <v>2778</v>
      </c>
      <c r="C1877" s="1">
        <v>1.3033059900000001E-7</v>
      </c>
      <c r="D1877" s="1">
        <f>mfs[[#This Row],[flux]]/1000</f>
        <v>1.3033059899999999E-10</v>
      </c>
      <c r="F1877" t="s">
        <v>11788</v>
      </c>
      <c r="G1877" t="s">
        <v>2778</v>
      </c>
      <c r="H1877" s="3">
        <v>8.9697368572095396E-11</v>
      </c>
      <c r="I1877">
        <f>_xlfn.XLOOKUP(b2b3[[#This Row],[rxn]],mfs[rxn],mfs[flux_scaled],0)</f>
        <v>8.9697368599999997E-10</v>
      </c>
      <c r="J1877">
        <f>(b2b3[[#This Row],[flux]]-b2b3[[#This Row],[flux in mfs]])/b2b3[[#This Row],[flux]]</f>
        <v>-9.0000000031109728</v>
      </c>
      <c r="K1877">
        <f>ABS(b2b3[[#This Row],[(mfs - b2+b3) / mfs]])</f>
        <v>9.0000000031109728</v>
      </c>
      <c r="L1877" t="b">
        <f>_xlfn.TEXTAFTER(b2b3[[#This Row],[rxn]],"-",-1)="SPONT"</f>
        <v>0</v>
      </c>
      <c r="M1877" t="str">
        <f>_xlfn.TEXTAFTER(b2b3[[#This Row],[rxn]],"-",-1)</f>
        <v>rt4213</v>
      </c>
      <c r="N1877">
        <f>_xlfn.XLOOKUP("'PRO-"&amp;b2b3[[#This Row],[enz]]&amp;"'",'[1]Sheet2 (2)'!$A:$A,'[1]Sheet2 (2)'!$B:$B,"")</f>
        <v>1</v>
      </c>
      <c r="O1877">
        <f>IFERROR(_xlfn.XLOOKUP(b2b3[[#This Row],[Column2]],Table17[[#This Row],[rxn-no-enz]],Table17[[#This Row],[flux]],0),0)</f>
        <v>0</v>
      </c>
      <c r="P1877" t="str">
        <f>_xlfn.TEXTBEFORE(b2b3[[#This Row],[rxn]],"-",-1,,,"")</f>
        <v>PROSYN</v>
      </c>
    </row>
    <row r="1878" spans="1:16" ht="17" x14ac:dyDescent="0.25">
      <c r="A1878" s="1" t="s">
        <v>12313</v>
      </c>
      <c r="B1878" s="1" t="s">
        <v>2778</v>
      </c>
      <c r="C1878" s="1">
        <v>2.5060624000000001E-8</v>
      </c>
      <c r="D1878" s="1">
        <f>mfs[[#This Row],[flux]]/1000</f>
        <v>2.5060624E-11</v>
      </c>
      <c r="F1878" t="s">
        <v>11789</v>
      </c>
      <c r="G1878" t="s">
        <v>2778</v>
      </c>
      <c r="H1878" s="3">
        <v>2.5735844834151701E-11</v>
      </c>
      <c r="I1878">
        <f>_xlfn.XLOOKUP(b2b3[[#This Row],[rxn]],mfs[rxn],mfs[flux_scaled],0)</f>
        <v>2.5735844800000001E-10</v>
      </c>
      <c r="J1878">
        <f>(b2b3[[#This Row],[flux]]-b2b3[[#This Row],[flux in mfs]])/b2b3[[#This Row],[flux]]</f>
        <v>-8.9999999867299092</v>
      </c>
      <c r="K1878">
        <f>ABS(b2b3[[#This Row],[(mfs - b2+b3) / mfs]])</f>
        <v>8.9999999867299092</v>
      </c>
      <c r="L1878" t="b">
        <f>_xlfn.TEXTAFTER(b2b3[[#This Row],[rxn]],"-",-1)="SPONT"</f>
        <v>0</v>
      </c>
      <c r="M1878" t="str">
        <f>_xlfn.TEXTAFTER(b2b3[[#This Row],[rxn]],"-",-1)</f>
        <v>rt4220</v>
      </c>
      <c r="N1878">
        <f>_xlfn.XLOOKUP("'PRO-"&amp;b2b3[[#This Row],[enz]]&amp;"'",'[1]Sheet2 (2)'!$A:$A,'[1]Sheet2 (2)'!$B:$B,"")</f>
        <v>1</v>
      </c>
      <c r="O1878">
        <f>IFERROR(_xlfn.XLOOKUP(b2b3[[#This Row],[Column2]],Table17[[#This Row],[rxn-no-enz]],Table17[[#This Row],[flux]],0),0)</f>
        <v>0</v>
      </c>
      <c r="P1878" t="str">
        <f>_xlfn.TEXTBEFORE(b2b3[[#This Row],[rxn]],"-",-1,,,"")</f>
        <v>PROSYN</v>
      </c>
    </row>
    <row r="1879" spans="1:16" ht="17" x14ac:dyDescent="0.25">
      <c r="A1879" s="1" t="s">
        <v>12314</v>
      </c>
      <c r="B1879" s="1" t="s">
        <v>2778</v>
      </c>
      <c r="C1879" s="1">
        <v>9.8821075000000003E-8</v>
      </c>
      <c r="D1879" s="1">
        <f>mfs[[#This Row],[flux]]/1000</f>
        <v>9.8821075000000008E-11</v>
      </c>
      <c r="F1879" t="s">
        <v>11790</v>
      </c>
      <c r="G1879" t="s">
        <v>2778</v>
      </c>
      <c r="H1879" s="3">
        <v>2.9757709470993999E-13</v>
      </c>
      <c r="I1879">
        <f>_xlfn.XLOOKUP(b2b3[[#This Row],[rxn]],mfs[rxn],mfs[flux_scaled],0)</f>
        <v>2.9757709999999997E-12</v>
      </c>
      <c r="J1879">
        <f>(b2b3[[#This Row],[flux]]-b2b3[[#This Row],[flux in mfs]])/b2b3[[#This Row],[flux]]</f>
        <v>-9.0000001777710743</v>
      </c>
      <c r="K1879">
        <f>ABS(b2b3[[#This Row],[(mfs - b2+b3) / mfs]])</f>
        <v>9.0000001777710743</v>
      </c>
      <c r="L1879" t="b">
        <f>_xlfn.TEXTAFTER(b2b3[[#This Row],[rxn]],"-",-1)="SPONT"</f>
        <v>0</v>
      </c>
      <c r="M1879" t="str">
        <f>_xlfn.TEXTAFTER(b2b3[[#This Row],[rxn]],"-",-1)</f>
        <v>rt4228</v>
      </c>
      <c r="N1879">
        <f>_xlfn.XLOOKUP("'PRO-"&amp;b2b3[[#This Row],[enz]]&amp;"'",'[1]Sheet2 (2)'!$A:$A,'[1]Sheet2 (2)'!$B:$B,"")</f>
        <v>1</v>
      </c>
      <c r="O1879">
        <f>IFERROR(_xlfn.XLOOKUP(b2b3[[#This Row],[Column2]],Table17[[#This Row],[rxn-no-enz]],Table17[[#This Row],[flux]],0),0)</f>
        <v>0</v>
      </c>
      <c r="P1879" t="str">
        <f>_xlfn.TEXTBEFORE(b2b3[[#This Row],[rxn]],"-",-1,,,"")</f>
        <v>PROSYN</v>
      </c>
    </row>
    <row r="1880" spans="1:16" ht="17" x14ac:dyDescent="0.25">
      <c r="A1880" s="1" t="s">
        <v>12315</v>
      </c>
      <c r="B1880" s="1" t="s">
        <v>2778</v>
      </c>
      <c r="C1880" s="1">
        <v>4.6667629000000002E-8</v>
      </c>
      <c r="D1880" s="1">
        <f>mfs[[#This Row],[flux]]/1000</f>
        <v>4.6667629E-11</v>
      </c>
      <c r="F1880" t="s">
        <v>4411</v>
      </c>
      <c r="G1880" t="s">
        <v>2778</v>
      </c>
      <c r="H1880" s="3">
        <v>5.5325407763643696E-12</v>
      </c>
      <c r="I1880">
        <f>_xlfn.XLOOKUP(b2b3[[#This Row],[rxn]],mfs[rxn],mfs[flux_scaled],0)</f>
        <v>5.5325407999999997E-11</v>
      </c>
      <c r="J1880">
        <f>(b2b3[[#This Row],[flux]]-b2b3[[#This Row],[flux in mfs]])/b2b3[[#This Row],[flux]]</f>
        <v>-9.0000000427211138</v>
      </c>
      <c r="K1880">
        <f>ABS(b2b3[[#This Row],[(mfs - b2+b3) / mfs]])</f>
        <v>9.0000000427211138</v>
      </c>
      <c r="L1880" t="b">
        <f>_xlfn.TEXTAFTER(b2b3[[#This Row],[rxn]],"-",-1)="SPONT"</f>
        <v>0</v>
      </c>
      <c r="M1880" t="str">
        <f>_xlfn.TEXTAFTER(b2b3[[#This Row],[rxn]],"-",-1)</f>
        <v>rt4237</v>
      </c>
      <c r="N1880">
        <f>_xlfn.XLOOKUP("'PRO-"&amp;b2b3[[#This Row],[enz]]&amp;"'",'[1]Sheet2 (2)'!$A:$A,'[1]Sheet2 (2)'!$B:$B,"")</f>
        <v>1</v>
      </c>
      <c r="O1880">
        <f>IFERROR(_xlfn.XLOOKUP(b2b3[[#This Row],[Column2]],Table17[[#This Row],[rxn-no-enz]],Table17[[#This Row],[flux]],0),0)</f>
        <v>0</v>
      </c>
      <c r="P1880" t="str">
        <f>_xlfn.TEXTBEFORE(b2b3[[#This Row],[rxn]],"-",-1,,,"")</f>
        <v>PROSYN</v>
      </c>
    </row>
    <row r="1881" spans="1:16" ht="17" x14ac:dyDescent="0.25">
      <c r="A1881" s="1" t="s">
        <v>12316</v>
      </c>
      <c r="B1881" s="1" t="s">
        <v>2778</v>
      </c>
      <c r="C1881" s="1">
        <v>3.2870870000000002E-8</v>
      </c>
      <c r="D1881" s="1">
        <f>mfs[[#This Row],[flux]]/1000</f>
        <v>3.2870870000000003E-11</v>
      </c>
      <c r="F1881" t="s">
        <v>11791</v>
      </c>
      <c r="G1881" t="s">
        <v>2778</v>
      </c>
      <c r="H1881" s="3">
        <v>4.6728846535423097E-13</v>
      </c>
      <c r="I1881">
        <f>_xlfn.XLOOKUP(b2b3[[#This Row],[rxn]],mfs[rxn],mfs[flux_scaled],0)</f>
        <v>4.6728849999999998E-12</v>
      </c>
      <c r="J1881">
        <f>(b2b3[[#This Row],[flux]]-b2b3[[#This Row],[flux in mfs]])/b2b3[[#This Row],[flux]]</f>
        <v>-9.0000007414214469</v>
      </c>
      <c r="K1881">
        <f>ABS(b2b3[[#This Row],[(mfs - b2+b3) / mfs]])</f>
        <v>9.0000007414214469</v>
      </c>
      <c r="L1881" t="b">
        <f>_xlfn.TEXTAFTER(b2b3[[#This Row],[rxn]],"-",-1)="SPONT"</f>
        <v>0</v>
      </c>
      <c r="M1881" t="str">
        <f>_xlfn.TEXTAFTER(b2b3[[#This Row],[rxn]],"-",-1)</f>
        <v>rt4254</v>
      </c>
      <c r="N1881">
        <f>_xlfn.XLOOKUP("'PRO-"&amp;b2b3[[#This Row],[enz]]&amp;"'",'[1]Sheet2 (2)'!$A:$A,'[1]Sheet2 (2)'!$B:$B,"")</f>
        <v>1</v>
      </c>
      <c r="O1881">
        <f>IFERROR(_xlfn.XLOOKUP(b2b3[[#This Row],[Column2]],Table17[[#This Row],[rxn-no-enz]],Table17[[#This Row],[flux]],0),0)</f>
        <v>0</v>
      </c>
      <c r="P1881" t="str">
        <f>_xlfn.TEXTBEFORE(b2b3[[#This Row],[rxn]],"-",-1,,,"")</f>
        <v>PROSYN</v>
      </c>
    </row>
    <row r="1882" spans="1:16" ht="17" x14ac:dyDescent="0.25">
      <c r="A1882" s="1" t="s">
        <v>12317</v>
      </c>
      <c r="B1882" s="1" t="s">
        <v>2778</v>
      </c>
      <c r="C1882" s="1">
        <v>4.3446199999999998E-10</v>
      </c>
      <c r="D1882" s="1">
        <f>mfs[[#This Row],[flux]]/1000</f>
        <v>4.3446199999999999E-13</v>
      </c>
      <c r="F1882" t="s">
        <v>11792</v>
      </c>
      <c r="G1882" t="s">
        <v>2778</v>
      </c>
      <c r="H1882" s="3">
        <v>1.2689274946814901E-11</v>
      </c>
      <c r="I1882">
        <f>_xlfn.XLOOKUP(b2b3[[#This Row],[rxn]],mfs[rxn],mfs[flux_scaled],0)</f>
        <v>1.2689274900000002E-10</v>
      </c>
      <c r="J1882">
        <f>(b2b3[[#This Row],[flux]]-b2b3[[#This Row],[flux in mfs]])/b2b3[[#This Row],[flux]]</f>
        <v>-8.9999999631067187</v>
      </c>
      <c r="K1882">
        <f>ABS(b2b3[[#This Row],[(mfs - b2+b3) / mfs]])</f>
        <v>8.9999999631067187</v>
      </c>
      <c r="L1882" t="b">
        <f>_xlfn.TEXTAFTER(b2b3[[#This Row],[rxn]],"-",-1)="SPONT"</f>
        <v>0</v>
      </c>
      <c r="M1882" t="str">
        <f>_xlfn.TEXTAFTER(b2b3[[#This Row],[rxn]],"-",-1)</f>
        <v>rt4257</v>
      </c>
      <c r="N1882">
        <f>_xlfn.XLOOKUP("'PRO-"&amp;b2b3[[#This Row],[enz]]&amp;"'",'[1]Sheet2 (2)'!$A:$A,'[1]Sheet2 (2)'!$B:$B,"")</f>
        <v>1</v>
      </c>
      <c r="O1882">
        <f>IFERROR(_xlfn.XLOOKUP(b2b3[[#This Row],[Column2]],Table17[[#This Row],[rxn-no-enz]],Table17[[#This Row],[flux]],0),0)</f>
        <v>0</v>
      </c>
      <c r="P1882" t="str">
        <f>_xlfn.TEXTBEFORE(b2b3[[#This Row],[rxn]],"-",-1,,,"")</f>
        <v>PROSYN</v>
      </c>
    </row>
    <row r="1883" spans="1:16" ht="17" x14ac:dyDescent="0.25">
      <c r="A1883" s="1" t="s">
        <v>12318</v>
      </c>
      <c r="B1883" s="1" t="s">
        <v>2778</v>
      </c>
      <c r="C1883" s="1">
        <v>4.5230082899999998E-7</v>
      </c>
      <c r="D1883" s="1">
        <f>mfs[[#This Row],[flux]]/1000</f>
        <v>4.5230082899999996E-10</v>
      </c>
      <c r="F1883" t="s">
        <v>4412</v>
      </c>
      <c r="G1883" t="s">
        <v>2778</v>
      </c>
      <c r="H1883" s="3">
        <v>0</v>
      </c>
      <c r="I1883">
        <f>_xlfn.XLOOKUP(b2b3[[#This Row],[rxn]],mfs[rxn],mfs[flux_scaled],0)</f>
        <v>0</v>
      </c>
      <c r="J1883" t="e">
        <f>(b2b3[[#This Row],[flux]]-b2b3[[#This Row],[flux in mfs]])/b2b3[[#This Row],[flux]]</f>
        <v>#DIV/0!</v>
      </c>
      <c r="K1883" t="e">
        <f>ABS(b2b3[[#This Row],[(mfs - b2+b3) / mfs]])</f>
        <v>#DIV/0!</v>
      </c>
      <c r="L1883" t="b">
        <f>_xlfn.TEXTAFTER(b2b3[[#This Row],[rxn]],"-",-1)="SPONT"</f>
        <v>0</v>
      </c>
      <c r="M1883" t="str">
        <f>_xlfn.TEXTAFTER(b2b3[[#This Row],[rxn]],"-",-1)</f>
        <v>rt4267</v>
      </c>
      <c r="N1883">
        <f>_xlfn.XLOOKUP("'PRO-"&amp;b2b3[[#This Row],[enz]]&amp;"'",'[1]Sheet2 (2)'!$A:$A,'[1]Sheet2 (2)'!$B:$B,"")</f>
        <v>1</v>
      </c>
      <c r="O1883">
        <f>IFERROR(_xlfn.XLOOKUP(b2b3[[#This Row],[Column2]],Table17[[#This Row],[rxn-no-enz]],Table17[[#This Row],[flux]],0),0)</f>
        <v>0</v>
      </c>
      <c r="P1883" t="str">
        <f>_xlfn.TEXTBEFORE(b2b3[[#This Row],[rxn]],"-",-1,,,"")</f>
        <v>PROSYN</v>
      </c>
    </row>
    <row r="1884" spans="1:16" ht="17" x14ac:dyDescent="0.25">
      <c r="A1884" s="1" t="s">
        <v>12319</v>
      </c>
      <c r="B1884" s="1" t="s">
        <v>2778</v>
      </c>
      <c r="C1884" s="1">
        <v>4.7555723999999997E-8</v>
      </c>
      <c r="D1884" s="1">
        <f>mfs[[#This Row],[flux]]/1000</f>
        <v>4.7555723999999995E-11</v>
      </c>
      <c r="F1884" t="s">
        <v>11793</v>
      </c>
      <c r="G1884" t="s">
        <v>2778</v>
      </c>
      <c r="H1884" s="3">
        <v>1.7198371295544401E-11</v>
      </c>
      <c r="I1884">
        <f>_xlfn.XLOOKUP(b2b3[[#This Row],[rxn]],mfs[rxn],mfs[flux_scaled],0)</f>
        <v>1.71983713E-10</v>
      </c>
      <c r="J1884">
        <f>(b2b3[[#This Row],[flux]]-b2b3[[#This Row],[flux in mfs]])/b2b3[[#This Row],[flux]]</f>
        <v>-9.0000000025907099</v>
      </c>
      <c r="K1884">
        <f>ABS(b2b3[[#This Row],[(mfs - b2+b3) / mfs]])</f>
        <v>9.0000000025907099</v>
      </c>
      <c r="L1884" t="b">
        <f>_xlfn.TEXTAFTER(b2b3[[#This Row],[rxn]],"-",-1)="SPONT"</f>
        <v>0</v>
      </c>
      <c r="M1884" t="str">
        <f>_xlfn.TEXTAFTER(b2b3[[#This Row],[rxn]],"-",-1)</f>
        <v>rt4269</v>
      </c>
      <c r="N1884">
        <f>_xlfn.XLOOKUP("'PRO-"&amp;b2b3[[#This Row],[enz]]&amp;"'",'[1]Sheet2 (2)'!$A:$A,'[1]Sheet2 (2)'!$B:$B,"")</f>
        <v>1</v>
      </c>
      <c r="O1884">
        <f>IFERROR(_xlfn.XLOOKUP(b2b3[[#This Row],[Column2]],Table17[[#This Row],[rxn-no-enz]],Table17[[#This Row],[flux]],0),0)</f>
        <v>0</v>
      </c>
      <c r="P1884" t="str">
        <f>_xlfn.TEXTBEFORE(b2b3[[#This Row],[rxn]],"-",-1,,,"")</f>
        <v>PROSYN</v>
      </c>
    </row>
    <row r="1885" spans="1:16" ht="17" x14ac:dyDescent="0.25">
      <c r="A1885" s="1" t="s">
        <v>12320</v>
      </c>
      <c r="B1885" s="1" t="s">
        <v>2778</v>
      </c>
      <c r="C1885" s="1">
        <v>3.4719801999999999E-8</v>
      </c>
      <c r="D1885" s="1">
        <f>mfs[[#This Row],[flux]]/1000</f>
        <v>3.4719801999999999E-11</v>
      </c>
      <c r="F1885" t="s">
        <v>11794</v>
      </c>
      <c r="G1885" t="s">
        <v>2778</v>
      </c>
      <c r="H1885" s="3">
        <v>9.4222422201647797E-12</v>
      </c>
      <c r="I1885">
        <f>_xlfn.XLOOKUP(b2b3[[#This Row],[rxn]],mfs[rxn],mfs[flux_scaled],0)</f>
        <v>9.4222422000000001E-11</v>
      </c>
      <c r="J1885">
        <f>(b2b3[[#This Row],[flux]]-b2b3[[#This Row],[flux in mfs]])/b2b3[[#This Row],[flux]]</f>
        <v>-8.9999999785987459</v>
      </c>
      <c r="K1885">
        <f>ABS(b2b3[[#This Row],[(mfs - b2+b3) / mfs]])</f>
        <v>8.9999999785987459</v>
      </c>
      <c r="L1885" t="b">
        <f>_xlfn.TEXTAFTER(b2b3[[#This Row],[rxn]],"-",-1)="SPONT"</f>
        <v>0</v>
      </c>
      <c r="M1885" t="str">
        <f>_xlfn.TEXTAFTER(b2b3[[#This Row],[rxn]],"-",-1)</f>
        <v>rt4271</v>
      </c>
      <c r="N1885">
        <f>_xlfn.XLOOKUP("'PRO-"&amp;b2b3[[#This Row],[enz]]&amp;"'",'[1]Sheet2 (2)'!$A:$A,'[1]Sheet2 (2)'!$B:$B,"")</f>
        <v>1</v>
      </c>
      <c r="O1885">
        <f>IFERROR(_xlfn.XLOOKUP(b2b3[[#This Row],[Column2]],Table17[[#This Row],[rxn-no-enz]],Table17[[#This Row],[flux]],0),0)</f>
        <v>0</v>
      </c>
      <c r="P1885" t="str">
        <f>_xlfn.TEXTBEFORE(b2b3[[#This Row],[rxn]],"-",-1,,,"")</f>
        <v>PROSYN</v>
      </c>
    </row>
    <row r="1886" spans="1:16" ht="17" x14ac:dyDescent="0.25">
      <c r="A1886" s="1" t="s">
        <v>12321</v>
      </c>
      <c r="B1886" s="1" t="s">
        <v>2778</v>
      </c>
      <c r="C1886" s="1">
        <v>5.2143461299999998E-7</v>
      </c>
      <c r="D1886" s="1">
        <f>mfs[[#This Row],[flux]]/1000</f>
        <v>5.2143461300000002E-10</v>
      </c>
      <c r="F1886" t="s">
        <v>11795</v>
      </c>
      <c r="G1886" t="s">
        <v>2778</v>
      </c>
      <c r="H1886" s="3">
        <v>7.6294193146902106E-11</v>
      </c>
      <c r="I1886">
        <f>_xlfn.XLOOKUP(b2b3[[#This Row],[rxn]],mfs[rxn],mfs[flux_scaled],0)</f>
        <v>7.6294193100000001E-10</v>
      </c>
      <c r="J1886">
        <f>(b2b3[[#This Row],[flux]]-b2b3[[#This Row],[flux in mfs]])/b2b3[[#This Row],[flux]]</f>
        <v>-8.999999993852466</v>
      </c>
      <c r="K1886">
        <f>ABS(b2b3[[#This Row],[(mfs - b2+b3) / mfs]])</f>
        <v>8.999999993852466</v>
      </c>
      <c r="L1886" t="b">
        <f>_xlfn.TEXTAFTER(b2b3[[#This Row],[rxn]],"-",-1)="SPONT"</f>
        <v>0</v>
      </c>
      <c r="M1886" t="str">
        <f>_xlfn.TEXTAFTER(b2b3[[#This Row],[rxn]],"-",-1)</f>
        <v>rt4274</v>
      </c>
      <c r="N1886">
        <f>_xlfn.XLOOKUP("'PRO-"&amp;b2b3[[#This Row],[enz]]&amp;"'",'[1]Sheet2 (2)'!$A:$A,'[1]Sheet2 (2)'!$B:$B,"")</f>
        <v>1</v>
      </c>
      <c r="O1886">
        <f>IFERROR(_xlfn.XLOOKUP(b2b3[[#This Row],[Column2]],Table17[[#This Row],[rxn-no-enz]],Table17[[#This Row],[flux]],0),0)</f>
        <v>0</v>
      </c>
      <c r="P1886" t="str">
        <f>_xlfn.TEXTBEFORE(b2b3[[#This Row],[rxn]],"-",-1,,,"")</f>
        <v>PROSYN</v>
      </c>
    </row>
    <row r="1887" spans="1:16" ht="17" x14ac:dyDescent="0.25">
      <c r="A1887" s="1" t="s">
        <v>12322</v>
      </c>
      <c r="B1887" s="1" t="s">
        <v>2778</v>
      </c>
      <c r="C1887" s="1">
        <v>1.68787368E-7</v>
      </c>
      <c r="D1887" s="1">
        <f>mfs[[#This Row],[flux]]/1000</f>
        <v>1.68787368E-10</v>
      </c>
      <c r="F1887" t="s">
        <v>11796</v>
      </c>
      <c r="G1887" t="s">
        <v>2778</v>
      </c>
      <c r="H1887" s="3">
        <v>3.2226965183920302E-13</v>
      </c>
      <c r="I1887">
        <f>_xlfn.XLOOKUP(b2b3[[#This Row],[rxn]],mfs[rxn],mfs[flux_scaled],0)</f>
        <v>3.2226969999999999E-12</v>
      </c>
      <c r="J1887">
        <f>(b2b3[[#This Row],[flux]]-b2b3[[#This Row],[flux in mfs]])/b2b3[[#This Row],[flux]]</f>
        <v>-9.0000014944254509</v>
      </c>
      <c r="K1887">
        <f>ABS(b2b3[[#This Row],[(mfs - b2+b3) / mfs]])</f>
        <v>9.0000014944254509</v>
      </c>
      <c r="L1887" t="b">
        <f>_xlfn.TEXTAFTER(b2b3[[#This Row],[rxn]],"-",-1)="SPONT"</f>
        <v>0</v>
      </c>
      <c r="M1887" t="str">
        <f>_xlfn.TEXTAFTER(b2b3[[#This Row],[rxn]],"-",-1)</f>
        <v>rt4278</v>
      </c>
      <c r="N1887">
        <f>_xlfn.XLOOKUP("'PRO-"&amp;b2b3[[#This Row],[enz]]&amp;"'",'[1]Sheet2 (2)'!$A:$A,'[1]Sheet2 (2)'!$B:$B,"")</f>
        <v>1</v>
      </c>
      <c r="O1887">
        <f>IFERROR(_xlfn.XLOOKUP(b2b3[[#This Row],[Column2]],Table17[[#This Row],[rxn-no-enz]],Table17[[#This Row],[flux]],0),0)</f>
        <v>0</v>
      </c>
      <c r="P1887" t="str">
        <f>_xlfn.TEXTBEFORE(b2b3[[#This Row],[rxn]],"-",-1,,,"")</f>
        <v>PROSYN</v>
      </c>
    </row>
    <row r="1888" spans="1:16" ht="17" x14ac:dyDescent="0.25">
      <c r="A1888" s="1" t="s">
        <v>12323</v>
      </c>
      <c r="B1888" s="1" t="s">
        <v>2778</v>
      </c>
      <c r="C1888" s="1">
        <v>7.6962745E-8</v>
      </c>
      <c r="D1888" s="1">
        <f>mfs[[#This Row],[flux]]/1000</f>
        <v>7.6962745E-11</v>
      </c>
      <c r="F1888" t="s">
        <v>4413</v>
      </c>
      <c r="G1888" t="s">
        <v>2778</v>
      </c>
      <c r="H1888" s="3">
        <v>1.9277159779704802E-12</v>
      </c>
      <c r="I1888">
        <f>_xlfn.XLOOKUP(b2b3[[#This Row],[rxn]],mfs[rxn],mfs[flux_scaled],0)</f>
        <v>1.9277159999999999E-11</v>
      </c>
      <c r="J1888">
        <f>(b2b3[[#This Row],[flux]]-b2b3[[#This Row],[flux in mfs]])/b2b3[[#This Row],[flux]]</f>
        <v>-9.0000001142778281</v>
      </c>
      <c r="K1888">
        <f>ABS(b2b3[[#This Row],[(mfs - b2+b3) / mfs]])</f>
        <v>9.0000001142778281</v>
      </c>
      <c r="L1888" t="b">
        <f>_xlfn.TEXTAFTER(b2b3[[#This Row],[rxn]],"-",-1)="SPONT"</f>
        <v>0</v>
      </c>
      <c r="M1888" t="str">
        <f>_xlfn.TEXTAFTER(b2b3[[#This Row],[rxn]],"-",-1)</f>
        <v>rt4281</v>
      </c>
      <c r="N1888">
        <f>_xlfn.XLOOKUP("'PRO-"&amp;b2b3[[#This Row],[enz]]&amp;"'",'[1]Sheet2 (2)'!$A:$A,'[1]Sheet2 (2)'!$B:$B,"")</f>
        <v>1</v>
      </c>
      <c r="O1888">
        <f>IFERROR(_xlfn.XLOOKUP(b2b3[[#This Row],[Column2]],Table17[[#This Row],[rxn-no-enz]],Table17[[#This Row],[flux]],0),0)</f>
        <v>0</v>
      </c>
      <c r="P1888" t="str">
        <f>_xlfn.TEXTBEFORE(b2b3[[#This Row],[rxn]],"-",-1,,,"")</f>
        <v>PROSYN</v>
      </c>
    </row>
    <row r="1889" spans="1:16" ht="17" x14ac:dyDescent="0.25">
      <c r="A1889" s="1" t="s">
        <v>12324</v>
      </c>
      <c r="B1889" s="1" t="s">
        <v>2778</v>
      </c>
      <c r="C1889" s="1">
        <v>3.8697856999999998E-8</v>
      </c>
      <c r="D1889" s="1">
        <f>mfs[[#This Row],[flux]]/1000</f>
        <v>3.8697856999999997E-11</v>
      </c>
      <c r="F1889" t="s">
        <v>11797</v>
      </c>
      <c r="G1889" t="s">
        <v>2778</v>
      </c>
      <c r="H1889" s="3">
        <v>1.24103387803094E-12</v>
      </c>
      <c r="I1889">
        <f>_xlfn.XLOOKUP(b2b3[[#This Row],[rxn]],mfs[rxn],mfs[flux_scaled],0)</f>
        <v>1.2410339000000001E-11</v>
      </c>
      <c r="J1889">
        <f>(b2b3[[#This Row],[flux]]-b2b3[[#This Row],[flux in mfs]])/b2b3[[#This Row],[flux]]</f>
        <v>-9.0000001770222422</v>
      </c>
      <c r="K1889">
        <f>ABS(b2b3[[#This Row],[(mfs - b2+b3) / mfs]])</f>
        <v>9.0000001770222422</v>
      </c>
      <c r="L1889" t="b">
        <f>_xlfn.TEXTAFTER(b2b3[[#This Row],[rxn]],"-",-1)="SPONT"</f>
        <v>0</v>
      </c>
      <c r="M1889" t="str">
        <f>_xlfn.TEXTAFTER(b2b3[[#This Row],[rxn]],"-",-1)</f>
        <v>rt4312</v>
      </c>
      <c r="N1889">
        <f>_xlfn.XLOOKUP("'PRO-"&amp;b2b3[[#This Row],[enz]]&amp;"'",'[1]Sheet2 (2)'!$A:$A,'[1]Sheet2 (2)'!$B:$B,"")</f>
        <v>1</v>
      </c>
      <c r="O1889">
        <f>IFERROR(_xlfn.XLOOKUP(b2b3[[#This Row],[Column2]],Table17[[#This Row],[rxn-no-enz]],Table17[[#This Row],[flux]],0),0)</f>
        <v>0</v>
      </c>
      <c r="P1889" t="str">
        <f>_xlfn.TEXTBEFORE(b2b3[[#This Row],[rxn]],"-",-1,,,"")</f>
        <v>PROSYN</v>
      </c>
    </row>
    <row r="1890" spans="1:16" ht="17" x14ac:dyDescent="0.25">
      <c r="A1890" s="1" t="s">
        <v>12325</v>
      </c>
      <c r="B1890" s="1" t="s">
        <v>2778</v>
      </c>
      <c r="C1890" s="1">
        <v>6.8502108999999999E-8</v>
      </c>
      <c r="D1890" s="1">
        <f>mfs[[#This Row],[flux]]/1000</f>
        <v>6.8502108999999992E-11</v>
      </c>
      <c r="F1890" t="s">
        <v>11798</v>
      </c>
      <c r="G1890" t="s">
        <v>2778</v>
      </c>
      <c r="H1890" s="3">
        <v>8.9620115059811602E-13</v>
      </c>
      <c r="I1890">
        <f>_xlfn.XLOOKUP(b2b3[[#This Row],[rxn]],mfs[rxn],mfs[flux_scaled],0)</f>
        <v>8.9620120000000004E-12</v>
      </c>
      <c r="J1890">
        <f>(b2b3[[#This Row],[flux]]-b2b3[[#This Row],[flux in mfs]])/b2b3[[#This Row],[flux]]</f>
        <v>-9.0000005512365622</v>
      </c>
      <c r="K1890">
        <f>ABS(b2b3[[#This Row],[(mfs - b2+b3) / mfs]])</f>
        <v>9.0000005512365622</v>
      </c>
      <c r="L1890" t="b">
        <f>_xlfn.TEXTAFTER(b2b3[[#This Row],[rxn]],"-",-1)="SPONT"</f>
        <v>0</v>
      </c>
      <c r="M1890" t="str">
        <f>_xlfn.TEXTAFTER(b2b3[[#This Row],[rxn]],"-",-1)</f>
        <v>rt4334</v>
      </c>
      <c r="N1890">
        <f>_xlfn.XLOOKUP("'PRO-"&amp;b2b3[[#This Row],[enz]]&amp;"'",'[1]Sheet2 (2)'!$A:$A,'[1]Sheet2 (2)'!$B:$B,"")</f>
        <v>1</v>
      </c>
      <c r="O1890">
        <f>IFERROR(_xlfn.XLOOKUP(b2b3[[#This Row],[Column2]],Table17[[#This Row],[rxn-no-enz]],Table17[[#This Row],[flux]],0),0)</f>
        <v>0</v>
      </c>
      <c r="P1890" t="str">
        <f>_xlfn.TEXTBEFORE(b2b3[[#This Row],[rxn]],"-",-1,,,"")</f>
        <v>PROSYN</v>
      </c>
    </row>
    <row r="1891" spans="1:16" ht="17" x14ac:dyDescent="0.25">
      <c r="A1891" s="1" t="s">
        <v>12326</v>
      </c>
      <c r="B1891" s="1" t="s">
        <v>2778</v>
      </c>
      <c r="C1891" s="1">
        <v>1.0844127599999999E-7</v>
      </c>
      <c r="D1891" s="1">
        <f>mfs[[#This Row],[flux]]/1000</f>
        <v>1.0844127599999999E-10</v>
      </c>
      <c r="F1891" t="s">
        <v>4414</v>
      </c>
      <c r="G1891" t="s">
        <v>2778</v>
      </c>
      <c r="H1891" s="3">
        <v>7.8828141059803604E-10</v>
      </c>
      <c r="I1891">
        <f>_xlfn.XLOOKUP(b2b3[[#This Row],[rxn]],mfs[rxn],mfs[flux_scaled],0)</f>
        <v>7.8828141059999997E-9</v>
      </c>
      <c r="J1891">
        <f>(b2b3[[#This Row],[flux]]-b2b3[[#This Row],[flux in mfs]])/b2b3[[#This Row],[flux]]</f>
        <v>-9.0000000000249134</v>
      </c>
      <c r="K1891">
        <f>ABS(b2b3[[#This Row],[(mfs - b2+b3) / mfs]])</f>
        <v>9.0000000000249134</v>
      </c>
      <c r="L1891" t="b">
        <f>_xlfn.TEXTAFTER(b2b3[[#This Row],[rxn]],"-",-1)="SPONT"</f>
        <v>0</v>
      </c>
      <c r="M1891" t="str">
        <f>_xlfn.TEXTAFTER(b2b3[[#This Row],[rxn]],"-",-1)</f>
        <v>rt4336</v>
      </c>
      <c r="N1891">
        <f>_xlfn.XLOOKUP("'PRO-"&amp;b2b3[[#This Row],[enz]]&amp;"'",'[1]Sheet2 (2)'!$A:$A,'[1]Sheet2 (2)'!$B:$B,"")</f>
        <v>1</v>
      </c>
      <c r="O1891">
        <f>IFERROR(_xlfn.XLOOKUP(b2b3[[#This Row],[Column2]],Table17[[#This Row],[rxn-no-enz]],Table17[[#This Row],[flux]],0),0)</f>
        <v>0</v>
      </c>
      <c r="P1891" t="str">
        <f>_xlfn.TEXTBEFORE(b2b3[[#This Row],[rxn]],"-",-1,,,"")</f>
        <v>PROSYN</v>
      </c>
    </row>
    <row r="1892" spans="1:16" ht="17" x14ac:dyDescent="0.25">
      <c r="A1892" s="1" t="s">
        <v>12327</v>
      </c>
      <c r="B1892" s="1" t="s">
        <v>2778</v>
      </c>
      <c r="C1892" s="1">
        <v>5.5861029900000002E-7</v>
      </c>
      <c r="D1892" s="1">
        <f>mfs[[#This Row],[flux]]/1000</f>
        <v>5.5861029900000005E-10</v>
      </c>
      <c r="F1892" t="s">
        <v>11799</v>
      </c>
      <c r="G1892" t="s">
        <v>2778</v>
      </c>
      <c r="H1892" s="3">
        <v>3.7348512557513104E-12</v>
      </c>
      <c r="I1892">
        <f>_xlfn.XLOOKUP(b2b3[[#This Row],[rxn]],mfs[rxn],mfs[flux_scaled],0)</f>
        <v>3.7348513E-11</v>
      </c>
      <c r="J1892">
        <f>(b2b3[[#This Row],[flux]]-b2b3[[#This Row],[flux in mfs]])/b2b3[[#This Row],[flux]]</f>
        <v>-9.0000001184751053</v>
      </c>
      <c r="K1892">
        <f>ABS(b2b3[[#This Row],[(mfs - b2+b3) / mfs]])</f>
        <v>9.0000001184751053</v>
      </c>
      <c r="L1892" t="b">
        <f>_xlfn.TEXTAFTER(b2b3[[#This Row],[rxn]],"-",-1)="SPONT"</f>
        <v>0</v>
      </c>
      <c r="M1892" t="str">
        <f>_xlfn.TEXTAFTER(b2b3[[#This Row],[rxn]],"-",-1)</f>
        <v>rt4363</v>
      </c>
      <c r="N1892">
        <f>_xlfn.XLOOKUP("'PRO-"&amp;b2b3[[#This Row],[enz]]&amp;"'",'[1]Sheet2 (2)'!$A:$A,'[1]Sheet2 (2)'!$B:$B,"")</f>
        <v>1</v>
      </c>
      <c r="O1892">
        <f>IFERROR(_xlfn.XLOOKUP(b2b3[[#This Row],[Column2]],Table17[[#This Row],[rxn-no-enz]],Table17[[#This Row],[flux]],0),0)</f>
        <v>0</v>
      </c>
      <c r="P1892" t="str">
        <f>_xlfn.TEXTBEFORE(b2b3[[#This Row],[rxn]],"-",-1,,,"")</f>
        <v>PROSYN</v>
      </c>
    </row>
    <row r="1893" spans="1:16" ht="17" x14ac:dyDescent="0.25">
      <c r="A1893" s="1" t="s">
        <v>12328</v>
      </c>
      <c r="B1893" s="1" t="s">
        <v>2778</v>
      </c>
      <c r="C1893" s="1">
        <v>1.8454759899999999E-7</v>
      </c>
      <c r="D1893" s="1">
        <f>mfs[[#This Row],[flux]]/1000</f>
        <v>1.8454759899999999E-10</v>
      </c>
      <c r="F1893" t="s">
        <v>11800</v>
      </c>
      <c r="G1893" t="s">
        <v>2778</v>
      </c>
      <c r="H1893" s="3">
        <v>1.7915778830844199E-12</v>
      </c>
      <c r="I1893">
        <f>_xlfn.XLOOKUP(b2b3[[#This Row],[rxn]],mfs[rxn],mfs[flux_scaled],0)</f>
        <v>1.7915778999999998E-11</v>
      </c>
      <c r="J1893">
        <f>(b2b3[[#This Row],[flux]]-b2b3[[#This Row],[flux in mfs]])/b2b3[[#This Row],[flux]]</f>
        <v>-9.0000000944172172</v>
      </c>
      <c r="K1893">
        <f>ABS(b2b3[[#This Row],[(mfs - b2+b3) / mfs]])</f>
        <v>9.0000000944172172</v>
      </c>
      <c r="L1893" t="b">
        <f>_xlfn.TEXTAFTER(b2b3[[#This Row],[rxn]],"-",-1)="SPONT"</f>
        <v>0</v>
      </c>
      <c r="M1893" t="str">
        <f>_xlfn.TEXTAFTER(b2b3[[#This Row],[rxn]],"-",-1)</f>
        <v>rt4368</v>
      </c>
      <c r="N1893">
        <f>_xlfn.XLOOKUP("'PRO-"&amp;b2b3[[#This Row],[enz]]&amp;"'",'[1]Sheet2 (2)'!$A:$A,'[1]Sheet2 (2)'!$B:$B,"")</f>
        <v>1</v>
      </c>
      <c r="O1893">
        <f>IFERROR(_xlfn.XLOOKUP(b2b3[[#This Row],[Column2]],Table17[[#This Row],[rxn-no-enz]],Table17[[#This Row],[flux]],0),0)</f>
        <v>0</v>
      </c>
      <c r="P1893" t="str">
        <f>_xlfn.TEXTBEFORE(b2b3[[#This Row],[rxn]],"-",-1,,,"")</f>
        <v>PROSYN</v>
      </c>
    </row>
    <row r="1894" spans="1:16" ht="17" x14ac:dyDescent="0.25">
      <c r="A1894" s="1" t="s">
        <v>12329</v>
      </c>
      <c r="B1894" s="1" t="s">
        <v>2778</v>
      </c>
      <c r="C1894" s="1">
        <v>4.4464321999999997E-8</v>
      </c>
      <c r="D1894" s="1">
        <f>mfs[[#This Row],[flux]]/1000</f>
        <v>4.4464321999999995E-11</v>
      </c>
      <c r="F1894" t="s">
        <v>11801</v>
      </c>
      <c r="G1894" t="s">
        <v>2778</v>
      </c>
      <c r="H1894" s="3">
        <v>8.9177811067947704E-12</v>
      </c>
      <c r="I1894">
        <f>_xlfn.XLOOKUP(b2b3[[#This Row],[rxn]],mfs[rxn],mfs[flux_scaled],0)</f>
        <v>8.9177810999999993E-11</v>
      </c>
      <c r="J1894">
        <f>(b2b3[[#This Row],[flux]]-b2b3[[#This Row],[flux in mfs]])/b2b3[[#This Row],[flux]]</f>
        <v>-8.9999999923806477</v>
      </c>
      <c r="K1894">
        <f>ABS(b2b3[[#This Row],[(mfs - b2+b3) / mfs]])</f>
        <v>8.9999999923806477</v>
      </c>
      <c r="L1894" t="b">
        <f>_xlfn.TEXTAFTER(b2b3[[#This Row],[rxn]],"-",-1)="SPONT"</f>
        <v>0</v>
      </c>
      <c r="M1894" t="str">
        <f>_xlfn.TEXTAFTER(b2b3[[#This Row],[rxn]],"-",-1)</f>
        <v>rt4374</v>
      </c>
      <c r="N1894">
        <f>_xlfn.XLOOKUP("'PRO-"&amp;b2b3[[#This Row],[enz]]&amp;"'",'[1]Sheet2 (2)'!$A:$A,'[1]Sheet2 (2)'!$B:$B,"")</f>
        <v>1</v>
      </c>
      <c r="O1894">
        <f>IFERROR(_xlfn.XLOOKUP(b2b3[[#This Row],[Column2]],Table17[[#This Row],[rxn-no-enz]],Table17[[#This Row],[flux]],0),0)</f>
        <v>0</v>
      </c>
      <c r="P1894" t="str">
        <f>_xlfn.TEXTBEFORE(b2b3[[#This Row],[rxn]],"-",-1,,,"")</f>
        <v>PROSYN</v>
      </c>
    </row>
    <row r="1895" spans="1:16" ht="17" x14ac:dyDescent="0.25">
      <c r="A1895" s="1" t="s">
        <v>12330</v>
      </c>
      <c r="B1895" s="1" t="s">
        <v>2778</v>
      </c>
      <c r="C1895" s="1">
        <v>3.8319150000000002E-9</v>
      </c>
      <c r="D1895" s="1">
        <f>mfs[[#This Row],[flux]]/1000</f>
        <v>3.831915E-12</v>
      </c>
      <c r="F1895" t="s">
        <v>11802</v>
      </c>
      <c r="G1895" t="s">
        <v>2778</v>
      </c>
      <c r="H1895" s="3">
        <v>3.8546346282598202E-12</v>
      </c>
      <c r="I1895">
        <f>_xlfn.XLOOKUP(b2b3[[#This Row],[rxn]],mfs[rxn],mfs[flux_scaled],0)</f>
        <v>3.8546345999999996E-11</v>
      </c>
      <c r="J1895">
        <f>(b2b3[[#This Row],[flux]]-b2b3[[#This Row],[flux in mfs]])/b2b3[[#This Row],[flux]]</f>
        <v>-8.9999999266861224</v>
      </c>
      <c r="K1895">
        <f>ABS(b2b3[[#This Row],[(mfs - b2+b3) / mfs]])</f>
        <v>8.9999999266861224</v>
      </c>
      <c r="L1895" t="b">
        <f>_xlfn.TEXTAFTER(b2b3[[#This Row],[rxn]],"-",-1)="SPONT"</f>
        <v>0</v>
      </c>
      <c r="M1895" t="str">
        <f>_xlfn.TEXTAFTER(b2b3[[#This Row],[rxn]],"-",-1)</f>
        <v>rt4375</v>
      </c>
      <c r="N1895">
        <f>_xlfn.XLOOKUP("'PRO-"&amp;b2b3[[#This Row],[enz]]&amp;"'",'[1]Sheet2 (2)'!$A:$A,'[1]Sheet2 (2)'!$B:$B,"")</f>
        <v>1</v>
      </c>
      <c r="O1895">
        <f>IFERROR(_xlfn.XLOOKUP(b2b3[[#This Row],[Column2]],Table17[[#This Row],[rxn-no-enz]],Table17[[#This Row],[flux]],0),0)</f>
        <v>0</v>
      </c>
      <c r="P1895" t="str">
        <f>_xlfn.TEXTBEFORE(b2b3[[#This Row],[rxn]],"-",-1,,,"")</f>
        <v>PROSYN</v>
      </c>
    </row>
    <row r="1896" spans="1:16" ht="17" x14ac:dyDescent="0.25">
      <c r="A1896" s="1" t="s">
        <v>12331</v>
      </c>
      <c r="B1896" s="1" t="s">
        <v>2778</v>
      </c>
      <c r="C1896" s="1">
        <v>6.4642135999999994E-8</v>
      </c>
      <c r="D1896" s="1">
        <f>mfs[[#This Row],[flux]]/1000</f>
        <v>6.4642135999999988E-11</v>
      </c>
      <c r="F1896" t="s">
        <v>4415</v>
      </c>
      <c r="G1896" t="s">
        <v>2778</v>
      </c>
      <c r="H1896" s="3">
        <v>2.12536721925292E-11</v>
      </c>
      <c r="I1896">
        <f>_xlfn.XLOOKUP(b2b3[[#This Row],[rxn]],mfs[rxn],mfs[flux_scaled],0)</f>
        <v>2.1253672199999998E-10</v>
      </c>
      <c r="J1896">
        <f>(b2b3[[#This Row],[flux]]-b2b3[[#This Row],[flux in mfs]])/b2b3[[#This Row],[flux]]</f>
        <v>-9.000000003515062</v>
      </c>
      <c r="K1896">
        <f>ABS(b2b3[[#This Row],[(mfs - b2+b3) / mfs]])</f>
        <v>9.000000003515062</v>
      </c>
      <c r="L1896" t="b">
        <f>_xlfn.TEXTAFTER(b2b3[[#This Row],[rxn]],"-",-1)="SPONT"</f>
        <v>0</v>
      </c>
      <c r="M1896" t="str">
        <f>_xlfn.TEXTAFTER(b2b3[[#This Row],[rxn]],"-",-1)</f>
        <v>rt4380</v>
      </c>
      <c r="N1896">
        <f>_xlfn.XLOOKUP("'PRO-"&amp;b2b3[[#This Row],[enz]]&amp;"'",'[1]Sheet2 (2)'!$A:$A,'[1]Sheet2 (2)'!$B:$B,"")</f>
        <v>1</v>
      </c>
      <c r="O1896">
        <f>IFERROR(_xlfn.XLOOKUP(b2b3[[#This Row],[Column2]],Table17[[#This Row],[rxn-no-enz]],Table17[[#This Row],[flux]],0),0)</f>
        <v>0</v>
      </c>
      <c r="P1896" t="str">
        <f>_xlfn.TEXTBEFORE(b2b3[[#This Row],[rxn]],"-",-1,,,"")</f>
        <v>PROSYN</v>
      </c>
    </row>
    <row r="1897" spans="1:16" ht="17" x14ac:dyDescent="0.25">
      <c r="A1897" s="1" t="s">
        <v>12332</v>
      </c>
      <c r="B1897" s="1" t="s">
        <v>2778</v>
      </c>
      <c r="C1897" s="1">
        <v>1.9487549800000001E-7</v>
      </c>
      <c r="D1897" s="1">
        <f>mfs[[#This Row],[flux]]/1000</f>
        <v>1.94875498E-10</v>
      </c>
      <c r="F1897" t="s">
        <v>11803</v>
      </c>
      <c r="G1897" t="s">
        <v>2778</v>
      </c>
      <c r="H1897" s="3">
        <v>9.4879129783550803E-13</v>
      </c>
      <c r="I1897">
        <f>_xlfn.XLOOKUP(b2b3[[#This Row],[rxn]],mfs[rxn],mfs[flux_scaled],0)</f>
        <v>9.4879130000000014E-12</v>
      </c>
      <c r="J1897">
        <f>(b2b3[[#This Row],[flux]]-b2b3[[#This Row],[flux in mfs]])/b2b3[[#This Row],[flux]]</f>
        <v>-9.0000000228131523</v>
      </c>
      <c r="K1897">
        <f>ABS(b2b3[[#This Row],[(mfs - b2+b3) / mfs]])</f>
        <v>9.0000000228131523</v>
      </c>
      <c r="L1897" t="b">
        <f>_xlfn.TEXTAFTER(b2b3[[#This Row],[rxn]],"-",-1)="SPONT"</f>
        <v>0</v>
      </c>
      <c r="M1897" t="str">
        <f>_xlfn.TEXTAFTER(b2b3[[#This Row],[rxn]],"-",-1)</f>
        <v>rt4385</v>
      </c>
      <c r="N1897">
        <f>_xlfn.XLOOKUP("'PRO-"&amp;b2b3[[#This Row],[enz]]&amp;"'",'[1]Sheet2 (2)'!$A:$A,'[1]Sheet2 (2)'!$B:$B,"")</f>
        <v>1</v>
      </c>
      <c r="O1897">
        <f>IFERROR(_xlfn.XLOOKUP(b2b3[[#This Row],[Column2]],Table17[[#This Row],[rxn-no-enz]],Table17[[#This Row],[flux]],0),0)</f>
        <v>0</v>
      </c>
      <c r="P1897" t="str">
        <f>_xlfn.TEXTBEFORE(b2b3[[#This Row],[rxn]],"-",-1,,,"")</f>
        <v>PROSYN</v>
      </c>
    </row>
    <row r="1898" spans="1:16" ht="17" x14ac:dyDescent="0.25">
      <c r="A1898" s="1" t="s">
        <v>12333</v>
      </c>
      <c r="B1898" s="1" t="s">
        <v>2778</v>
      </c>
      <c r="C1898" s="1">
        <v>7.146348E-9</v>
      </c>
      <c r="D1898" s="1">
        <f>mfs[[#This Row],[flux]]/1000</f>
        <v>7.1463480000000002E-12</v>
      </c>
      <c r="F1898" t="s">
        <v>11804</v>
      </c>
      <c r="G1898" t="s">
        <v>2778</v>
      </c>
      <c r="H1898" s="3">
        <v>0</v>
      </c>
      <c r="I1898">
        <f>_xlfn.XLOOKUP(b2b3[[#This Row],[rxn]],mfs[rxn],mfs[flux_scaled],0)</f>
        <v>0</v>
      </c>
      <c r="J1898" t="e">
        <f>(b2b3[[#This Row],[flux]]-b2b3[[#This Row],[flux in mfs]])/b2b3[[#This Row],[flux]]</f>
        <v>#DIV/0!</v>
      </c>
      <c r="K1898" t="e">
        <f>ABS(b2b3[[#This Row],[(mfs - b2+b3) / mfs]])</f>
        <v>#DIV/0!</v>
      </c>
      <c r="L1898" t="b">
        <f>_xlfn.TEXTAFTER(b2b3[[#This Row],[rxn]],"-",-1)="SPONT"</f>
        <v>0</v>
      </c>
      <c r="M1898" t="str">
        <f>_xlfn.TEXTAFTER(b2b3[[#This Row],[rxn]],"-",-1)</f>
        <v>rt4390</v>
      </c>
      <c r="N1898">
        <f>_xlfn.XLOOKUP("'PRO-"&amp;b2b3[[#This Row],[enz]]&amp;"'",'[1]Sheet2 (2)'!$A:$A,'[1]Sheet2 (2)'!$B:$B,"")</f>
        <v>1</v>
      </c>
      <c r="O1898">
        <f>IFERROR(_xlfn.XLOOKUP(b2b3[[#This Row],[Column2]],Table17[[#This Row],[rxn-no-enz]],Table17[[#This Row],[flux]],0),0)</f>
        <v>0</v>
      </c>
      <c r="P1898" t="str">
        <f>_xlfn.TEXTBEFORE(b2b3[[#This Row],[rxn]],"-",-1,,,"")</f>
        <v>PROSYN</v>
      </c>
    </row>
    <row r="1899" spans="1:16" ht="17" x14ac:dyDescent="0.25">
      <c r="A1899" s="1" t="s">
        <v>12334</v>
      </c>
      <c r="B1899" s="1" t="s">
        <v>2778</v>
      </c>
      <c r="C1899" s="1">
        <v>1.2121090500000001E-7</v>
      </c>
      <c r="D1899" s="1">
        <f>mfs[[#This Row],[flux]]/1000</f>
        <v>1.2121090500000001E-10</v>
      </c>
      <c r="F1899" t="s">
        <v>11805</v>
      </c>
      <c r="G1899" t="s">
        <v>2778</v>
      </c>
      <c r="H1899" s="3">
        <v>2.25219092616845E-11</v>
      </c>
      <c r="I1899">
        <f>_xlfn.XLOOKUP(b2b3[[#This Row],[rxn]],mfs[rxn],mfs[flux_scaled],0)</f>
        <v>2.2521909299999999E-10</v>
      </c>
      <c r="J1899">
        <f>(b2b3[[#This Row],[flux]]-b2b3[[#This Row],[flux in mfs]])/b2b3[[#This Row],[flux]]</f>
        <v>-9.0000000170125443</v>
      </c>
      <c r="K1899">
        <f>ABS(b2b3[[#This Row],[(mfs - b2+b3) / mfs]])</f>
        <v>9.0000000170125443</v>
      </c>
      <c r="L1899" t="b">
        <f>_xlfn.TEXTAFTER(b2b3[[#This Row],[rxn]],"-",-1)="SPONT"</f>
        <v>0</v>
      </c>
      <c r="M1899" t="str">
        <f>_xlfn.TEXTAFTER(b2b3[[#This Row],[rxn]],"-",-1)</f>
        <v>rt4393</v>
      </c>
      <c r="N1899">
        <f>_xlfn.XLOOKUP("'PRO-"&amp;b2b3[[#This Row],[enz]]&amp;"'",'[1]Sheet2 (2)'!$A:$A,'[1]Sheet2 (2)'!$B:$B,"")</f>
        <v>1</v>
      </c>
      <c r="O1899">
        <f>IFERROR(_xlfn.XLOOKUP(b2b3[[#This Row],[Column2]],Table17[[#This Row],[rxn-no-enz]],Table17[[#This Row],[flux]],0),0)</f>
        <v>0</v>
      </c>
      <c r="P1899" t="str">
        <f>_xlfn.TEXTBEFORE(b2b3[[#This Row],[rxn]],"-",-1,,,"")</f>
        <v>PROSYN</v>
      </c>
    </row>
    <row r="1900" spans="1:16" ht="17" x14ac:dyDescent="0.25">
      <c r="A1900" s="1" t="s">
        <v>12335</v>
      </c>
      <c r="B1900" s="1" t="s">
        <v>2778</v>
      </c>
      <c r="C1900" s="1">
        <v>2.30352548E-7</v>
      </c>
      <c r="D1900" s="1">
        <f>mfs[[#This Row],[flux]]/1000</f>
        <v>2.3035254800000001E-10</v>
      </c>
      <c r="F1900" t="s">
        <v>11806</v>
      </c>
      <c r="G1900" t="s">
        <v>2778</v>
      </c>
      <c r="H1900" s="3">
        <v>8.1948609109074307E-12</v>
      </c>
      <c r="I1900">
        <f>_xlfn.XLOOKUP(b2b3[[#This Row],[rxn]],mfs[rxn],mfs[flux_scaled],0)</f>
        <v>8.1948609000000004E-11</v>
      </c>
      <c r="J1900">
        <f>(b2b3[[#This Row],[flux]]-b2b3[[#This Row],[flux in mfs]])/b2b3[[#This Row],[flux]]</f>
        <v>-8.9999999866899127</v>
      </c>
      <c r="K1900">
        <f>ABS(b2b3[[#This Row],[(mfs - b2+b3) / mfs]])</f>
        <v>8.9999999866899127</v>
      </c>
      <c r="L1900" t="b">
        <f>_xlfn.TEXTAFTER(b2b3[[#This Row],[rxn]],"-",-1)="SPONT"</f>
        <v>0</v>
      </c>
      <c r="M1900" t="str">
        <f>_xlfn.TEXTAFTER(b2b3[[#This Row],[rxn]],"-",-1)</f>
        <v>rt4410</v>
      </c>
      <c r="N1900">
        <f>_xlfn.XLOOKUP("'PRO-"&amp;b2b3[[#This Row],[enz]]&amp;"'",'[1]Sheet2 (2)'!$A:$A,'[1]Sheet2 (2)'!$B:$B,"")</f>
        <v>1</v>
      </c>
      <c r="O1900">
        <f>IFERROR(_xlfn.XLOOKUP(b2b3[[#This Row],[Column2]],Table17[[#This Row],[rxn-no-enz]],Table17[[#This Row],[flux]],0),0)</f>
        <v>0</v>
      </c>
      <c r="P1900" t="str">
        <f>_xlfn.TEXTBEFORE(b2b3[[#This Row],[rxn]],"-",-1,,,"")</f>
        <v>PROSYN</v>
      </c>
    </row>
    <row r="1901" spans="1:16" ht="17" x14ac:dyDescent="0.25">
      <c r="A1901" s="1" t="s">
        <v>12336</v>
      </c>
      <c r="B1901" s="1" t="s">
        <v>2778</v>
      </c>
      <c r="C1901" s="1">
        <v>7.4236820000000004E-9</v>
      </c>
      <c r="D1901" s="1">
        <f>mfs[[#This Row],[flux]]/1000</f>
        <v>7.4236819999999997E-12</v>
      </c>
      <c r="F1901" t="s">
        <v>11807</v>
      </c>
      <c r="G1901" t="s">
        <v>2778</v>
      </c>
      <c r="H1901" s="3">
        <v>4.6461174763187296E-13</v>
      </c>
      <c r="I1901">
        <f>_xlfn.XLOOKUP(b2b3[[#This Row],[rxn]],mfs[rxn],mfs[flux_scaled],0)</f>
        <v>4.6461169999999999E-12</v>
      </c>
      <c r="J1901">
        <f>(b2b3[[#This Row],[flux]]-b2b3[[#This Row],[flux in mfs]])/b2b3[[#This Row],[flux]]</f>
        <v>-8.9999989748026561</v>
      </c>
      <c r="K1901">
        <f>ABS(b2b3[[#This Row],[(mfs - b2+b3) / mfs]])</f>
        <v>8.9999989748026561</v>
      </c>
      <c r="L1901" t="b">
        <f>_xlfn.TEXTAFTER(b2b3[[#This Row],[rxn]],"-",-1)="SPONT"</f>
        <v>0</v>
      </c>
      <c r="M1901" t="str">
        <f>_xlfn.TEXTAFTER(b2b3[[#This Row],[rxn]],"-",-1)</f>
        <v>rt4413</v>
      </c>
      <c r="N1901">
        <f>_xlfn.XLOOKUP("'PRO-"&amp;b2b3[[#This Row],[enz]]&amp;"'",'[1]Sheet2 (2)'!$A:$A,'[1]Sheet2 (2)'!$B:$B,"")</f>
        <v>1</v>
      </c>
      <c r="O1901">
        <f>IFERROR(_xlfn.XLOOKUP(b2b3[[#This Row],[Column2]],Table17[[#This Row],[rxn-no-enz]],Table17[[#This Row],[flux]],0),0)</f>
        <v>0</v>
      </c>
      <c r="P1901" t="str">
        <f>_xlfn.TEXTBEFORE(b2b3[[#This Row],[rxn]],"-",-1,,,"")</f>
        <v>PROSYN</v>
      </c>
    </row>
    <row r="1902" spans="1:16" ht="17" x14ac:dyDescent="0.25">
      <c r="A1902" s="1" t="s">
        <v>13157</v>
      </c>
      <c r="B1902" s="1" t="s">
        <v>2778</v>
      </c>
      <c r="C1902" s="1">
        <v>5.3325815999999998E-8</v>
      </c>
      <c r="D1902" s="1">
        <f>mfs[[#This Row],[flux]]/1000</f>
        <v>5.3325816E-11</v>
      </c>
      <c r="F1902" t="s">
        <v>11808</v>
      </c>
      <c r="G1902" t="s">
        <v>2778</v>
      </c>
      <c r="H1902" s="3">
        <v>2.02446166295065E-12</v>
      </c>
      <c r="I1902">
        <f>_xlfn.XLOOKUP(b2b3[[#This Row],[rxn]],mfs[rxn],mfs[flux_scaled],0)</f>
        <v>2.0244617000000002E-11</v>
      </c>
      <c r="J1902">
        <f>(b2b3[[#This Row],[flux]]-b2b3[[#This Row],[flux in mfs]])/b2b3[[#This Row],[flux]]</f>
        <v>-9.0000001830084067</v>
      </c>
      <c r="K1902">
        <f>ABS(b2b3[[#This Row],[(mfs - b2+b3) / mfs]])</f>
        <v>9.0000001830084067</v>
      </c>
      <c r="L1902" t="b">
        <f>_xlfn.TEXTAFTER(b2b3[[#This Row],[rxn]],"-",-1)="SPONT"</f>
        <v>0</v>
      </c>
      <c r="M1902" t="str">
        <f>_xlfn.TEXTAFTER(b2b3[[#This Row],[rxn]],"-",-1)</f>
        <v>rt4416</v>
      </c>
      <c r="N1902">
        <f>_xlfn.XLOOKUP("'PRO-"&amp;b2b3[[#This Row],[enz]]&amp;"'",'[1]Sheet2 (2)'!$A:$A,'[1]Sheet2 (2)'!$B:$B,"")</f>
        <v>1</v>
      </c>
      <c r="O1902">
        <f>IFERROR(_xlfn.XLOOKUP(b2b3[[#This Row],[Column2]],Table17[[#This Row],[rxn-no-enz]],Table17[[#This Row],[flux]],0),0)</f>
        <v>0</v>
      </c>
      <c r="P1902" t="str">
        <f>_xlfn.TEXTBEFORE(b2b3[[#This Row],[rxn]],"-",-1,,,"")</f>
        <v>PROSYN</v>
      </c>
    </row>
    <row r="1903" spans="1:16" ht="17" x14ac:dyDescent="0.25">
      <c r="A1903" s="1" t="s">
        <v>12338</v>
      </c>
      <c r="B1903" s="1" t="s">
        <v>2778</v>
      </c>
      <c r="C1903" s="1">
        <v>7.64157027E-7</v>
      </c>
      <c r="D1903" s="1">
        <f>mfs[[#This Row],[flux]]/1000</f>
        <v>7.6415702699999995E-10</v>
      </c>
      <c r="F1903" t="s">
        <v>11809</v>
      </c>
      <c r="G1903" t="s">
        <v>2778</v>
      </c>
      <c r="H1903" s="3">
        <v>8.9474946499632301E-14</v>
      </c>
      <c r="I1903">
        <f>_xlfn.XLOOKUP(b2b3[[#This Row],[rxn]],mfs[rxn],mfs[flux_scaled],0)</f>
        <v>8.9474900000000003E-13</v>
      </c>
      <c r="J1903">
        <f>(b2b3[[#This Row],[flux]]-b2b3[[#This Row],[flux in mfs]])/b2b3[[#This Row],[flux]]</f>
        <v>-8.999994803055591</v>
      </c>
      <c r="K1903">
        <f>ABS(b2b3[[#This Row],[(mfs - b2+b3) / mfs]])</f>
        <v>8.999994803055591</v>
      </c>
      <c r="L1903" t="b">
        <f>_xlfn.TEXTAFTER(b2b3[[#This Row],[rxn]],"-",-1)="SPONT"</f>
        <v>0</v>
      </c>
      <c r="M1903" t="str">
        <f>_xlfn.TEXTAFTER(b2b3[[#This Row],[rxn]],"-",-1)</f>
        <v>rt4419</v>
      </c>
      <c r="N1903">
        <f>_xlfn.XLOOKUP("'PRO-"&amp;b2b3[[#This Row],[enz]]&amp;"'",'[1]Sheet2 (2)'!$A:$A,'[1]Sheet2 (2)'!$B:$B,"")</f>
        <v>1</v>
      </c>
      <c r="O1903">
        <f>IFERROR(_xlfn.XLOOKUP(b2b3[[#This Row],[Column2]],Table17[[#This Row],[rxn-no-enz]],Table17[[#This Row],[flux]],0),0)</f>
        <v>0</v>
      </c>
      <c r="P1903" t="str">
        <f>_xlfn.TEXTBEFORE(b2b3[[#This Row],[rxn]],"-",-1,,,"")</f>
        <v>PROSYN</v>
      </c>
    </row>
    <row r="1904" spans="1:16" ht="17" x14ac:dyDescent="0.25">
      <c r="A1904" s="1" t="s">
        <v>12339</v>
      </c>
      <c r="B1904" s="1" t="s">
        <v>2778</v>
      </c>
      <c r="C1904" s="1">
        <v>1.5197066000000002E-8</v>
      </c>
      <c r="D1904" s="1">
        <f>mfs[[#This Row],[flux]]/1000</f>
        <v>1.5197066000000003E-11</v>
      </c>
      <c r="F1904" t="s">
        <v>11810</v>
      </c>
      <c r="G1904" t="s">
        <v>2778</v>
      </c>
      <c r="H1904" s="3">
        <v>1.76083057561292E-12</v>
      </c>
      <c r="I1904">
        <f>_xlfn.XLOOKUP(b2b3[[#This Row],[rxn]],mfs[rxn],mfs[flux_scaled],0)</f>
        <v>1.7608305999999999E-11</v>
      </c>
      <c r="J1904">
        <f>(b2b3[[#This Row],[flux]]-b2b3[[#This Row],[flux in mfs]])/b2b3[[#This Row],[flux]]</f>
        <v>-9.0000001384975938</v>
      </c>
      <c r="K1904">
        <f>ABS(b2b3[[#This Row],[(mfs - b2+b3) / mfs]])</f>
        <v>9.0000001384975938</v>
      </c>
      <c r="L1904" t="b">
        <f>_xlfn.TEXTAFTER(b2b3[[#This Row],[rxn]],"-",-1)="SPONT"</f>
        <v>0</v>
      </c>
      <c r="M1904" t="str">
        <f>_xlfn.TEXTAFTER(b2b3[[#This Row],[rxn]],"-",-1)</f>
        <v>rt4427</v>
      </c>
      <c r="N1904">
        <f>_xlfn.XLOOKUP("'PRO-"&amp;b2b3[[#This Row],[enz]]&amp;"'",'[1]Sheet2 (2)'!$A:$A,'[1]Sheet2 (2)'!$B:$B,"")</f>
        <v>1</v>
      </c>
      <c r="O1904">
        <f>IFERROR(_xlfn.XLOOKUP(b2b3[[#This Row],[Column2]],Table17[[#This Row],[rxn-no-enz]],Table17[[#This Row],[flux]],0),0)</f>
        <v>0</v>
      </c>
      <c r="P1904" t="str">
        <f>_xlfn.TEXTBEFORE(b2b3[[#This Row],[rxn]],"-",-1,,,"")</f>
        <v>PROSYN</v>
      </c>
    </row>
    <row r="1905" spans="1:16" ht="17" x14ac:dyDescent="0.25">
      <c r="A1905" s="1" t="s">
        <v>12340</v>
      </c>
      <c r="B1905" s="1" t="s">
        <v>2778</v>
      </c>
      <c r="C1905" s="1">
        <v>1.5176959000000001E-8</v>
      </c>
      <c r="D1905" s="1">
        <f>mfs[[#This Row],[flux]]/1000</f>
        <v>1.5176959000000002E-11</v>
      </c>
      <c r="F1905" t="s">
        <v>11811</v>
      </c>
      <c r="G1905" t="s">
        <v>2778</v>
      </c>
      <c r="H1905" s="3">
        <v>9.4297682449152694E-13</v>
      </c>
      <c r="I1905">
        <f>_xlfn.XLOOKUP(b2b3[[#This Row],[rxn]],mfs[rxn],mfs[flux_scaled],0)</f>
        <v>9.4297680000000002E-12</v>
      </c>
      <c r="J1905">
        <f>(b2b3[[#This Row],[flux]]-b2b3[[#This Row],[flux in mfs]])/b2b3[[#This Row],[flux]]</f>
        <v>-8.9999997402743492</v>
      </c>
      <c r="K1905">
        <f>ABS(b2b3[[#This Row],[(mfs - b2+b3) / mfs]])</f>
        <v>8.9999997402743492</v>
      </c>
      <c r="L1905" t="b">
        <f>_xlfn.TEXTAFTER(b2b3[[#This Row],[rxn]],"-",-1)="SPONT"</f>
        <v>0</v>
      </c>
      <c r="M1905" t="str">
        <f>_xlfn.TEXTAFTER(b2b3[[#This Row],[rxn]],"-",-1)</f>
        <v>rt4445</v>
      </c>
      <c r="N1905">
        <f>_xlfn.XLOOKUP("'PRO-"&amp;b2b3[[#This Row],[enz]]&amp;"'",'[1]Sheet2 (2)'!$A:$A,'[1]Sheet2 (2)'!$B:$B,"")</f>
        <v>1</v>
      </c>
      <c r="O1905">
        <f>IFERROR(_xlfn.XLOOKUP(b2b3[[#This Row],[Column2]],Table17[[#This Row],[rxn-no-enz]],Table17[[#This Row],[flux]],0),0)</f>
        <v>0</v>
      </c>
      <c r="P1905" t="str">
        <f>_xlfn.TEXTBEFORE(b2b3[[#This Row],[rxn]],"-",-1,,,"")</f>
        <v>PROSYN</v>
      </c>
    </row>
    <row r="1906" spans="1:16" ht="17" x14ac:dyDescent="0.25">
      <c r="A1906" s="1" t="s">
        <v>13158</v>
      </c>
      <c r="B1906" s="1" t="s">
        <v>2778</v>
      </c>
      <c r="C1906" s="1">
        <v>7.8964120000000007E-9</v>
      </c>
      <c r="D1906" s="1">
        <f>mfs[[#This Row],[flux]]/1000</f>
        <v>7.8964120000000014E-12</v>
      </c>
      <c r="F1906" t="s">
        <v>11812</v>
      </c>
      <c r="G1906" t="s">
        <v>2778</v>
      </c>
      <c r="H1906" s="3">
        <v>5.3975344032236202E-13</v>
      </c>
      <c r="I1906">
        <f>_xlfn.XLOOKUP(b2b3[[#This Row],[rxn]],mfs[rxn],mfs[flux_scaled],0)</f>
        <v>5.3975340000000002E-12</v>
      </c>
      <c r="J1906">
        <f>(b2b3[[#This Row],[flux]]-b2b3[[#This Row],[flux in mfs]])/b2b3[[#This Row],[flux]]</f>
        <v>-8.9999992529484949</v>
      </c>
      <c r="K1906">
        <f>ABS(b2b3[[#This Row],[(mfs - b2+b3) / mfs]])</f>
        <v>8.9999992529484949</v>
      </c>
      <c r="L1906" t="b">
        <f>_xlfn.TEXTAFTER(b2b3[[#This Row],[rxn]],"-",-1)="SPONT"</f>
        <v>0</v>
      </c>
      <c r="M1906" t="str">
        <f>_xlfn.TEXTAFTER(b2b3[[#This Row],[rxn]],"-",-1)</f>
        <v>rt4454</v>
      </c>
      <c r="N1906">
        <f>_xlfn.XLOOKUP("'PRO-"&amp;b2b3[[#This Row],[enz]]&amp;"'",'[1]Sheet2 (2)'!$A:$A,'[1]Sheet2 (2)'!$B:$B,"")</f>
        <v>1</v>
      </c>
      <c r="O1906">
        <f>IFERROR(_xlfn.XLOOKUP(b2b3[[#This Row],[Column2]],Table17[[#This Row],[rxn-no-enz]],Table17[[#This Row],[flux]],0),0)</f>
        <v>0</v>
      </c>
      <c r="P1906" t="str">
        <f>_xlfn.TEXTBEFORE(b2b3[[#This Row],[rxn]],"-",-1,,,"")</f>
        <v>PROSYN</v>
      </c>
    </row>
    <row r="1907" spans="1:16" ht="17" x14ac:dyDescent="0.25">
      <c r="A1907" s="1" t="s">
        <v>12342</v>
      </c>
      <c r="B1907" s="1" t="s">
        <v>2778</v>
      </c>
      <c r="C1907" s="1">
        <v>7.2739366000000005E-8</v>
      </c>
      <c r="D1907" s="1">
        <f>mfs[[#This Row],[flux]]/1000</f>
        <v>7.2739366000000008E-11</v>
      </c>
      <c r="F1907" t="s">
        <v>4416</v>
      </c>
      <c r="G1907" t="s">
        <v>2778</v>
      </c>
      <c r="H1907" s="3">
        <v>1.16466984754801E-11</v>
      </c>
      <c r="I1907">
        <f>_xlfn.XLOOKUP(b2b3[[#This Row],[rxn]],mfs[rxn],mfs[flux_scaled],0)</f>
        <v>1.16466985E-10</v>
      </c>
      <c r="J1907">
        <f>(b2b3[[#This Row],[flux]]-b2b3[[#This Row],[flux in mfs]])/b2b3[[#This Row],[flux]]</f>
        <v>-9.0000000210530899</v>
      </c>
      <c r="K1907">
        <f>ABS(b2b3[[#This Row],[(mfs - b2+b3) / mfs]])</f>
        <v>9.0000000210530899</v>
      </c>
      <c r="L1907" t="b">
        <f>_xlfn.TEXTAFTER(b2b3[[#This Row],[rxn]],"-",-1)="SPONT"</f>
        <v>0</v>
      </c>
      <c r="M1907" t="str">
        <f>_xlfn.TEXTAFTER(b2b3[[#This Row],[rxn]],"-",-1)</f>
        <v>rt4475</v>
      </c>
      <c r="N1907">
        <f>_xlfn.XLOOKUP("'PRO-"&amp;b2b3[[#This Row],[enz]]&amp;"'",'[1]Sheet2 (2)'!$A:$A,'[1]Sheet2 (2)'!$B:$B,"")</f>
        <v>1</v>
      </c>
      <c r="O1907">
        <f>IFERROR(_xlfn.XLOOKUP(b2b3[[#This Row],[Column2]],Table17[[#This Row],[rxn-no-enz]],Table17[[#This Row],[flux]],0),0)</f>
        <v>0</v>
      </c>
      <c r="P1907" t="str">
        <f>_xlfn.TEXTBEFORE(b2b3[[#This Row],[rxn]],"-",-1,,,"")</f>
        <v>PROSYN</v>
      </c>
    </row>
    <row r="1908" spans="1:16" ht="17" x14ac:dyDescent="0.25">
      <c r="A1908" s="1" t="s">
        <v>12343</v>
      </c>
      <c r="B1908" s="1" t="s">
        <v>2778</v>
      </c>
      <c r="C1908" s="1">
        <v>4.1580060000000002E-9</v>
      </c>
      <c r="D1908" s="1">
        <f>mfs[[#This Row],[flux]]/1000</f>
        <v>4.1580060000000001E-12</v>
      </c>
      <c r="F1908" t="s">
        <v>11813</v>
      </c>
      <c r="G1908" t="s">
        <v>2778</v>
      </c>
      <c r="H1908" s="3">
        <v>2.18534939557283E-13</v>
      </c>
      <c r="I1908">
        <f>_xlfn.XLOOKUP(b2b3[[#This Row],[rxn]],mfs[rxn],mfs[flux_scaled],0)</f>
        <v>0</v>
      </c>
      <c r="J1908">
        <f>(b2b3[[#This Row],[flux]]-b2b3[[#This Row],[flux in mfs]])/b2b3[[#This Row],[flux]]</f>
        <v>1</v>
      </c>
      <c r="K1908">
        <f>ABS(b2b3[[#This Row],[(mfs - b2+b3) / mfs]])</f>
        <v>1</v>
      </c>
      <c r="L1908" t="b">
        <f>_xlfn.TEXTAFTER(b2b3[[#This Row],[rxn]],"-",-1)="SPONT"</f>
        <v>0</v>
      </c>
      <c r="M1908" t="str">
        <f>_xlfn.TEXTAFTER(b2b3[[#This Row],[rxn]],"-",-1)</f>
        <v>rt4487_n</v>
      </c>
      <c r="N1908">
        <f>_xlfn.XLOOKUP("'PRO-"&amp;b2b3[[#This Row],[enz]]&amp;"'",'[1]Sheet2 (2)'!$A:$A,'[1]Sheet2 (2)'!$B:$B,"")</f>
        <v>1</v>
      </c>
      <c r="O1908">
        <f>IFERROR(_xlfn.XLOOKUP(b2b3[[#This Row],[Column2]],Table17[[#This Row],[rxn-no-enz]],Table17[[#This Row],[flux]],0),0)</f>
        <v>0</v>
      </c>
      <c r="P1908" t="str">
        <f>_xlfn.TEXTBEFORE(b2b3[[#This Row],[rxn]],"-",-1,,,"")</f>
        <v>PROSYN</v>
      </c>
    </row>
    <row r="1909" spans="1:16" ht="17" x14ac:dyDescent="0.25">
      <c r="A1909" s="1" t="s">
        <v>12344</v>
      </c>
      <c r="B1909" s="1" t="s">
        <v>2778</v>
      </c>
      <c r="C1909" s="1">
        <v>1.2575025999999999E-7</v>
      </c>
      <c r="D1909" s="1">
        <f>mfs[[#This Row],[flux]]/1000</f>
        <v>1.2575026E-10</v>
      </c>
      <c r="F1909" t="s">
        <v>11814</v>
      </c>
      <c r="G1909" t="s">
        <v>2778</v>
      </c>
      <c r="H1909" s="3">
        <v>1.05807287066791E-11</v>
      </c>
      <c r="I1909">
        <f>_xlfn.XLOOKUP(b2b3[[#This Row],[rxn]],mfs[rxn],mfs[flux_scaled],0)</f>
        <v>1.05807287E-10</v>
      </c>
      <c r="J1909">
        <f>(b2b3[[#This Row],[flux]]-b2b3[[#This Row],[flux in mfs]])/b2b3[[#This Row],[flux]]</f>
        <v>-8.999999993687485</v>
      </c>
      <c r="K1909">
        <f>ABS(b2b3[[#This Row],[(mfs - b2+b3) / mfs]])</f>
        <v>8.999999993687485</v>
      </c>
      <c r="L1909" t="b">
        <f>_xlfn.TEXTAFTER(b2b3[[#This Row],[rxn]],"-",-1)="SPONT"</f>
        <v>0</v>
      </c>
      <c r="M1909" t="str">
        <f>_xlfn.TEXTAFTER(b2b3[[#This Row],[rxn]],"-",-1)</f>
        <v>rt4499</v>
      </c>
      <c r="N1909">
        <f>_xlfn.XLOOKUP("'PRO-"&amp;b2b3[[#This Row],[enz]]&amp;"'",'[1]Sheet2 (2)'!$A:$A,'[1]Sheet2 (2)'!$B:$B,"")</f>
        <v>1</v>
      </c>
      <c r="O1909">
        <f>IFERROR(_xlfn.XLOOKUP(b2b3[[#This Row],[Column2]],Table17[[#This Row],[rxn-no-enz]],Table17[[#This Row],[flux]],0),0)</f>
        <v>0</v>
      </c>
      <c r="P1909" t="str">
        <f>_xlfn.TEXTBEFORE(b2b3[[#This Row],[rxn]],"-",-1,,,"")</f>
        <v>PROSYN</v>
      </c>
    </row>
    <row r="1910" spans="1:16" ht="17" x14ac:dyDescent="0.25">
      <c r="A1910" s="1" t="s">
        <v>12345</v>
      </c>
      <c r="B1910" s="1" t="s">
        <v>2778</v>
      </c>
      <c r="C1910" s="1">
        <v>7.3420411E-8</v>
      </c>
      <c r="D1910" s="1">
        <f>mfs[[#This Row],[flux]]/1000</f>
        <v>7.3420411000000002E-11</v>
      </c>
      <c r="F1910" t="s">
        <v>11815</v>
      </c>
      <c r="G1910" t="s">
        <v>2778</v>
      </c>
      <c r="H1910" s="3">
        <v>6.2007517539321303E-12</v>
      </c>
      <c r="I1910">
        <f>_xlfn.XLOOKUP(b2b3[[#This Row],[rxn]],mfs[rxn],mfs[flux_scaled],0)</f>
        <v>6.200751799999999E-11</v>
      </c>
      <c r="J1910">
        <f>(b2b3[[#This Row],[flux]]-b2b3[[#This Row],[flux in mfs]])/b2b3[[#This Row],[flux]]</f>
        <v>-9.0000000742940056</v>
      </c>
      <c r="K1910">
        <f>ABS(b2b3[[#This Row],[(mfs - b2+b3) / mfs]])</f>
        <v>9.0000000742940056</v>
      </c>
      <c r="L1910" t="b">
        <f>_xlfn.TEXTAFTER(b2b3[[#This Row],[rxn]],"-",-1)="SPONT"</f>
        <v>0</v>
      </c>
      <c r="M1910" t="str">
        <f>_xlfn.TEXTAFTER(b2b3[[#This Row],[rxn]],"-",-1)</f>
        <v>rt4502</v>
      </c>
      <c r="N1910">
        <f>_xlfn.XLOOKUP("'PRO-"&amp;b2b3[[#This Row],[enz]]&amp;"'",'[1]Sheet2 (2)'!$A:$A,'[1]Sheet2 (2)'!$B:$B,"")</f>
        <v>1</v>
      </c>
      <c r="O1910">
        <f>IFERROR(_xlfn.XLOOKUP(b2b3[[#This Row],[Column2]],Table17[[#This Row],[rxn-no-enz]],Table17[[#This Row],[flux]],0),0)</f>
        <v>0</v>
      </c>
      <c r="P1910" t="str">
        <f>_xlfn.TEXTBEFORE(b2b3[[#This Row],[rxn]],"-",-1,,,"")</f>
        <v>PROSYN</v>
      </c>
    </row>
    <row r="1911" spans="1:16" ht="17" x14ac:dyDescent="0.25">
      <c r="A1911" s="1" t="s">
        <v>12346</v>
      </c>
      <c r="B1911" s="1" t="s">
        <v>2778</v>
      </c>
      <c r="C1911" s="1">
        <v>2.5214978199999999E-7</v>
      </c>
      <c r="D1911" s="1">
        <f>mfs[[#This Row],[flux]]/1000</f>
        <v>2.5214978199999999E-10</v>
      </c>
      <c r="F1911" t="s">
        <v>4417</v>
      </c>
      <c r="G1911" t="s">
        <v>2778</v>
      </c>
      <c r="H1911" s="3">
        <v>4.40680751265551E-12</v>
      </c>
      <c r="I1911">
        <f>_xlfn.XLOOKUP(b2b3[[#This Row],[rxn]],mfs[rxn],mfs[flux_scaled],0)</f>
        <v>4.4068075000000003E-11</v>
      </c>
      <c r="J1911">
        <f>(b2b3[[#This Row],[flux]]-b2b3[[#This Row],[flux in mfs]])/b2b3[[#This Row],[flux]]</f>
        <v>-8.999999971281909</v>
      </c>
      <c r="K1911">
        <f>ABS(b2b3[[#This Row],[(mfs - b2+b3) / mfs]])</f>
        <v>8.999999971281909</v>
      </c>
      <c r="L1911" t="b">
        <f>_xlfn.TEXTAFTER(b2b3[[#This Row],[rxn]],"-",-1)="SPONT"</f>
        <v>0</v>
      </c>
      <c r="M1911" t="str">
        <f>_xlfn.TEXTAFTER(b2b3[[#This Row],[rxn]],"-",-1)</f>
        <v>rt4513_rm</v>
      </c>
      <c r="N1911">
        <f>_xlfn.XLOOKUP("'PRO-"&amp;b2b3[[#This Row],[enz]]&amp;"'",'[1]Sheet2 (2)'!$A:$A,'[1]Sheet2 (2)'!$B:$B,"")</f>
        <v>1</v>
      </c>
      <c r="O1911">
        <f>IFERROR(_xlfn.XLOOKUP(b2b3[[#This Row],[Column2]],Table17[[#This Row],[rxn-no-enz]],Table17[[#This Row],[flux]],0),0)</f>
        <v>0</v>
      </c>
      <c r="P1911" t="str">
        <f>_xlfn.TEXTBEFORE(b2b3[[#This Row],[rxn]],"-",-1,,,"")</f>
        <v>PROSYN</v>
      </c>
    </row>
    <row r="1912" spans="1:16" ht="17" x14ac:dyDescent="0.25">
      <c r="A1912" s="1" t="s">
        <v>12347</v>
      </c>
      <c r="B1912" s="1" t="s">
        <v>2778</v>
      </c>
      <c r="C1912" s="1">
        <v>6.5359672000000004E-7</v>
      </c>
      <c r="D1912" s="1">
        <f>mfs[[#This Row],[flux]]/1000</f>
        <v>6.5359672000000007E-10</v>
      </c>
      <c r="F1912" t="s">
        <v>11816</v>
      </c>
      <c r="G1912" t="s">
        <v>2778</v>
      </c>
      <c r="H1912" s="3">
        <v>3.6172789664917199E-12</v>
      </c>
      <c r="I1912">
        <f>_xlfn.XLOOKUP(b2b3[[#This Row],[rxn]],mfs[rxn],mfs[flux_scaled],0)</f>
        <v>3.6172790000000004E-11</v>
      </c>
      <c r="J1912">
        <f>(b2b3[[#This Row],[flux]]-b2b3[[#This Row],[flux in mfs]])/b2b3[[#This Row],[flux]]</f>
        <v>-9.0000000926339414</v>
      </c>
      <c r="K1912">
        <f>ABS(b2b3[[#This Row],[(mfs - b2+b3) / mfs]])</f>
        <v>9.0000000926339414</v>
      </c>
      <c r="L1912" t="b">
        <f>_xlfn.TEXTAFTER(b2b3[[#This Row],[rxn]],"-",-1)="SPONT"</f>
        <v>0</v>
      </c>
      <c r="M1912" t="str">
        <f>_xlfn.TEXTAFTER(b2b3[[#This Row],[rxn]],"-",-1)</f>
        <v>rt4526</v>
      </c>
      <c r="N1912">
        <f>_xlfn.XLOOKUP("'PRO-"&amp;b2b3[[#This Row],[enz]]&amp;"'",'[1]Sheet2 (2)'!$A:$A,'[1]Sheet2 (2)'!$B:$B,"")</f>
        <v>1</v>
      </c>
      <c r="O1912">
        <f>IFERROR(_xlfn.XLOOKUP(b2b3[[#This Row],[Column2]],Table17[[#This Row],[rxn-no-enz]],Table17[[#This Row],[flux]],0),0)</f>
        <v>0</v>
      </c>
      <c r="P1912" t="str">
        <f>_xlfn.TEXTBEFORE(b2b3[[#This Row],[rxn]],"-",-1,,,"")</f>
        <v>PROSYN</v>
      </c>
    </row>
    <row r="1913" spans="1:16" ht="17" x14ac:dyDescent="0.25">
      <c r="A1913" s="1" t="s">
        <v>12348</v>
      </c>
      <c r="B1913" s="1" t="s">
        <v>2778</v>
      </c>
      <c r="C1913" s="1">
        <v>2.6706194599999998E-7</v>
      </c>
      <c r="D1913" s="1">
        <f>mfs[[#This Row],[flux]]/1000</f>
        <v>2.6706194599999998E-10</v>
      </c>
      <c r="F1913" t="s">
        <v>4418</v>
      </c>
      <c r="G1913" t="s">
        <v>2778</v>
      </c>
      <c r="H1913" s="3">
        <v>4.3741430365037997E-11</v>
      </c>
      <c r="I1913">
        <f>_xlfn.XLOOKUP(b2b3[[#This Row],[rxn]],mfs[rxn],mfs[flux_scaled],0)</f>
        <v>4.3741430399999999E-10</v>
      </c>
      <c r="J1913">
        <f>(b2b3[[#This Row],[flux]]-b2b3[[#This Row],[flux in mfs]])/b2b3[[#This Row],[flux]]</f>
        <v>-9.0000000079928792</v>
      </c>
      <c r="K1913">
        <f>ABS(b2b3[[#This Row],[(mfs - b2+b3) / mfs]])</f>
        <v>9.0000000079928792</v>
      </c>
      <c r="L1913" t="b">
        <f>_xlfn.TEXTAFTER(b2b3[[#This Row],[rxn]],"-",-1)="SPONT"</f>
        <v>0</v>
      </c>
      <c r="M1913" t="str">
        <f>_xlfn.TEXTAFTER(b2b3[[#This Row],[rxn]],"-",-1)</f>
        <v>rt4530</v>
      </c>
      <c r="N1913">
        <f>_xlfn.XLOOKUP("'PRO-"&amp;b2b3[[#This Row],[enz]]&amp;"'",'[1]Sheet2 (2)'!$A:$A,'[1]Sheet2 (2)'!$B:$B,"")</f>
        <v>2</v>
      </c>
      <c r="O1913">
        <f>IFERROR(_xlfn.XLOOKUP(b2b3[[#This Row],[Column2]],Table17[[#This Row],[rxn-no-enz]],Table17[[#This Row],[flux]],0),0)</f>
        <v>0</v>
      </c>
      <c r="P1913" t="str">
        <f>_xlfn.TEXTBEFORE(b2b3[[#This Row],[rxn]],"-",-1,,,"")</f>
        <v>PROSYN</v>
      </c>
    </row>
    <row r="1914" spans="1:16" ht="17" x14ac:dyDescent="0.25">
      <c r="A1914" s="1" t="s">
        <v>12349</v>
      </c>
      <c r="B1914" s="1" t="s">
        <v>2778</v>
      </c>
      <c r="C1914" s="1">
        <v>1.40572234E-7</v>
      </c>
      <c r="D1914" s="1">
        <f>mfs[[#This Row],[flux]]/1000</f>
        <v>1.40572234E-10</v>
      </c>
      <c r="F1914" t="s">
        <v>11817</v>
      </c>
      <c r="G1914" t="s">
        <v>2778</v>
      </c>
      <c r="H1914" s="3">
        <v>0</v>
      </c>
      <c r="I1914">
        <f>_xlfn.XLOOKUP(b2b3[[#This Row],[rxn]],mfs[rxn],mfs[flux_scaled],0)</f>
        <v>0</v>
      </c>
      <c r="J1914" t="e">
        <f>(b2b3[[#This Row],[flux]]-b2b3[[#This Row],[flux in mfs]])/b2b3[[#This Row],[flux]]</f>
        <v>#DIV/0!</v>
      </c>
      <c r="K1914" t="e">
        <f>ABS(b2b3[[#This Row],[(mfs - b2+b3) / mfs]])</f>
        <v>#DIV/0!</v>
      </c>
      <c r="L1914" t="b">
        <f>_xlfn.TEXTAFTER(b2b3[[#This Row],[rxn]],"-",-1)="SPONT"</f>
        <v>0</v>
      </c>
      <c r="M1914" t="str">
        <f>_xlfn.TEXTAFTER(b2b3[[#This Row],[rxn]],"-",-1)</f>
        <v>rt4541</v>
      </c>
      <c r="N1914">
        <f>_xlfn.XLOOKUP("'PRO-"&amp;b2b3[[#This Row],[enz]]&amp;"'",'[1]Sheet2 (2)'!$A:$A,'[1]Sheet2 (2)'!$B:$B,"")</f>
        <v>1</v>
      </c>
      <c r="O1914">
        <f>IFERROR(_xlfn.XLOOKUP(b2b3[[#This Row],[Column2]],Table17[[#This Row],[rxn-no-enz]],Table17[[#This Row],[flux]],0),0)</f>
        <v>0</v>
      </c>
      <c r="P1914" t="str">
        <f>_xlfn.TEXTBEFORE(b2b3[[#This Row],[rxn]],"-",-1,,,"")</f>
        <v>PROSYN</v>
      </c>
    </row>
    <row r="1915" spans="1:16" ht="17" x14ac:dyDescent="0.25">
      <c r="A1915" s="1" t="s">
        <v>12350</v>
      </c>
      <c r="B1915" s="1" t="s">
        <v>2778</v>
      </c>
      <c r="C1915" s="1">
        <v>6.5327756000000003E-8</v>
      </c>
      <c r="D1915" s="1">
        <f>mfs[[#This Row],[flux]]/1000</f>
        <v>6.5327756000000006E-11</v>
      </c>
      <c r="F1915" t="s">
        <v>4419</v>
      </c>
      <c r="G1915" t="s">
        <v>2778</v>
      </c>
      <c r="H1915" s="3">
        <v>9.0939701796397797E-11</v>
      </c>
      <c r="I1915">
        <f>_xlfn.XLOOKUP(b2b3[[#This Row],[rxn]],mfs[rxn],mfs[flux_scaled],0)</f>
        <v>9.0939701800000006E-10</v>
      </c>
      <c r="J1915">
        <f>(b2b3[[#This Row],[flux]]-b2b3[[#This Row],[flux in mfs]])/b2b3[[#This Row],[flux]]</f>
        <v>-9.0000000003961098</v>
      </c>
      <c r="K1915">
        <f>ABS(b2b3[[#This Row],[(mfs - b2+b3) / mfs]])</f>
        <v>9.0000000003961098</v>
      </c>
      <c r="L1915" t="b">
        <f>_xlfn.TEXTAFTER(b2b3[[#This Row],[rxn]],"-",-1)="SPONT"</f>
        <v>0</v>
      </c>
      <c r="M1915" t="str">
        <f>_xlfn.TEXTAFTER(b2b3[[#This Row],[rxn]],"-",-1)</f>
        <v>rt4544</v>
      </c>
      <c r="N1915">
        <f>_xlfn.XLOOKUP("'PRO-"&amp;b2b3[[#This Row],[enz]]&amp;"'",'[1]Sheet2 (2)'!$A:$A,'[1]Sheet2 (2)'!$B:$B,"")</f>
        <v>1</v>
      </c>
      <c r="O1915">
        <f>IFERROR(_xlfn.XLOOKUP(b2b3[[#This Row],[Column2]],Table17[[#This Row],[rxn-no-enz]],Table17[[#This Row],[flux]],0),0)</f>
        <v>0</v>
      </c>
      <c r="P1915" t="str">
        <f>_xlfn.TEXTBEFORE(b2b3[[#This Row],[rxn]],"-",-1,,,"")</f>
        <v>PROSYN</v>
      </c>
    </row>
    <row r="1916" spans="1:16" ht="17" x14ac:dyDescent="0.25">
      <c r="A1916" s="1" t="s">
        <v>12351</v>
      </c>
      <c r="B1916" s="1" t="s">
        <v>2778</v>
      </c>
      <c r="C1916" s="1">
        <v>1.1716991E-8</v>
      </c>
      <c r="D1916" s="1">
        <f>mfs[[#This Row],[flux]]/1000</f>
        <v>1.1716991000000001E-11</v>
      </c>
      <c r="F1916" t="s">
        <v>11818</v>
      </c>
      <c r="G1916" t="s">
        <v>2778</v>
      </c>
      <c r="H1916" s="3">
        <v>4.8983754624069601E-12</v>
      </c>
      <c r="I1916">
        <f>_xlfn.XLOOKUP(b2b3[[#This Row],[rxn]],mfs[rxn],mfs[flux_scaled],0)</f>
        <v>4.8983755000000004E-11</v>
      </c>
      <c r="J1916">
        <f>(b2b3[[#This Row],[flux]]-b2b3[[#This Row],[flux in mfs]])/b2b3[[#This Row],[flux]]</f>
        <v>-9.0000000767459341</v>
      </c>
      <c r="K1916">
        <f>ABS(b2b3[[#This Row],[(mfs - b2+b3) / mfs]])</f>
        <v>9.0000000767459341</v>
      </c>
      <c r="L1916" t="b">
        <f>_xlfn.TEXTAFTER(b2b3[[#This Row],[rxn]],"-",-1)="SPONT"</f>
        <v>0</v>
      </c>
      <c r="M1916" t="str">
        <f>_xlfn.TEXTAFTER(b2b3[[#This Row],[rxn]],"-",-1)</f>
        <v>rt4548</v>
      </c>
      <c r="N1916">
        <f>_xlfn.XLOOKUP("'PRO-"&amp;b2b3[[#This Row],[enz]]&amp;"'",'[1]Sheet2 (2)'!$A:$A,'[1]Sheet2 (2)'!$B:$B,"")</f>
        <v>1</v>
      </c>
      <c r="O1916">
        <f>IFERROR(_xlfn.XLOOKUP(b2b3[[#This Row],[Column2]],Table17[[#This Row],[rxn-no-enz]],Table17[[#This Row],[flux]],0),0)</f>
        <v>0</v>
      </c>
      <c r="P1916" t="str">
        <f>_xlfn.TEXTBEFORE(b2b3[[#This Row],[rxn]],"-",-1,,,"")</f>
        <v>PROSYN</v>
      </c>
    </row>
    <row r="1917" spans="1:16" ht="17" x14ac:dyDescent="0.25">
      <c r="A1917" s="1" t="s">
        <v>12352</v>
      </c>
      <c r="B1917" s="1" t="s">
        <v>2778</v>
      </c>
      <c r="C1917" s="1">
        <v>3.6731745000000002E-8</v>
      </c>
      <c r="D1917" s="1">
        <f>mfs[[#This Row],[flux]]/1000</f>
        <v>3.6731745000000004E-11</v>
      </c>
      <c r="F1917" t="s">
        <v>11819</v>
      </c>
      <c r="G1917" t="s">
        <v>2778</v>
      </c>
      <c r="H1917" s="3">
        <v>2.0781973800718299E-12</v>
      </c>
      <c r="I1917">
        <f>_xlfn.XLOOKUP(b2b3[[#This Row],[rxn]],mfs[rxn],mfs[flux_scaled],0)</f>
        <v>2.0781973999999997E-11</v>
      </c>
      <c r="J1917">
        <f>(b2b3[[#This Row],[flux]]-b2b3[[#This Row],[flux in mfs]])/b2b3[[#This Row],[flux]]</f>
        <v>-9.0000000958916129</v>
      </c>
      <c r="K1917">
        <f>ABS(b2b3[[#This Row],[(mfs - b2+b3) / mfs]])</f>
        <v>9.0000000958916129</v>
      </c>
      <c r="L1917" t="b">
        <f>_xlfn.TEXTAFTER(b2b3[[#This Row],[rxn]],"-",-1)="SPONT"</f>
        <v>0</v>
      </c>
      <c r="M1917" t="str">
        <f>_xlfn.TEXTAFTER(b2b3[[#This Row],[rxn]],"-",-1)</f>
        <v>rt4555</v>
      </c>
      <c r="N1917">
        <f>_xlfn.XLOOKUP("'PRO-"&amp;b2b3[[#This Row],[enz]]&amp;"'",'[1]Sheet2 (2)'!$A:$A,'[1]Sheet2 (2)'!$B:$B,"")</f>
        <v>1</v>
      </c>
      <c r="O1917">
        <f>IFERROR(_xlfn.XLOOKUP(b2b3[[#This Row],[Column2]],Table17[[#This Row],[rxn-no-enz]],Table17[[#This Row],[flux]],0),0)</f>
        <v>0</v>
      </c>
      <c r="P1917" t="str">
        <f>_xlfn.TEXTBEFORE(b2b3[[#This Row],[rxn]],"-",-1,,,"")</f>
        <v>PROSYN</v>
      </c>
    </row>
    <row r="1918" spans="1:16" ht="17" x14ac:dyDescent="0.25">
      <c r="A1918" s="1" t="s">
        <v>12353</v>
      </c>
      <c r="B1918" s="1" t="s">
        <v>2778</v>
      </c>
      <c r="C1918" s="1">
        <v>4.7884159999999999E-8</v>
      </c>
      <c r="D1918" s="1">
        <f>mfs[[#This Row],[flux]]/1000</f>
        <v>4.7884159999999998E-11</v>
      </c>
      <c r="F1918" t="s">
        <v>11820</v>
      </c>
      <c r="G1918" t="s">
        <v>2778</v>
      </c>
      <c r="H1918" s="3">
        <v>1.90825308833238E-14</v>
      </c>
      <c r="I1918">
        <f>_xlfn.XLOOKUP(b2b3[[#This Row],[rxn]],mfs[rxn],mfs[flux_scaled],0)</f>
        <v>1.9082500000000002E-13</v>
      </c>
      <c r="J1918">
        <f>(b2b3[[#This Row],[flux]]-b2b3[[#This Row],[flux in mfs]])/b2b3[[#This Row],[flux]]</f>
        <v>-8.9999838159183465</v>
      </c>
      <c r="K1918">
        <f>ABS(b2b3[[#This Row],[(mfs - b2+b3) / mfs]])</f>
        <v>8.9999838159183465</v>
      </c>
      <c r="L1918" t="b">
        <f>_xlfn.TEXTAFTER(b2b3[[#This Row],[rxn]],"-",-1)="SPONT"</f>
        <v>0</v>
      </c>
      <c r="M1918" t="str">
        <f>_xlfn.TEXTAFTER(b2b3[[#This Row],[rxn]],"-",-1)</f>
        <v>rt4558</v>
      </c>
      <c r="N1918">
        <f>_xlfn.XLOOKUP("'PRO-"&amp;b2b3[[#This Row],[enz]]&amp;"'",'[1]Sheet2 (2)'!$A:$A,'[1]Sheet2 (2)'!$B:$B,"")</f>
        <v>1</v>
      </c>
      <c r="O1918">
        <f>IFERROR(_xlfn.XLOOKUP(b2b3[[#This Row],[Column2]],Table17[[#This Row],[rxn-no-enz]],Table17[[#This Row],[flux]],0),0)</f>
        <v>0</v>
      </c>
      <c r="P1918" t="str">
        <f>_xlfn.TEXTBEFORE(b2b3[[#This Row],[rxn]],"-",-1,,,"")</f>
        <v>PROSYN</v>
      </c>
    </row>
    <row r="1919" spans="1:16" ht="17" x14ac:dyDescent="0.25">
      <c r="A1919" s="1" t="s">
        <v>12354</v>
      </c>
      <c r="B1919" s="1" t="s">
        <v>2778</v>
      </c>
      <c r="C1919" s="1">
        <v>3.9339994499999997E-7</v>
      </c>
      <c r="D1919" s="1">
        <f>mfs[[#This Row],[flux]]/1000</f>
        <v>3.9339994499999997E-10</v>
      </c>
      <c r="F1919" t="s">
        <v>4420</v>
      </c>
      <c r="G1919" t="s">
        <v>2778</v>
      </c>
      <c r="H1919" s="3">
        <v>8.12131726951263E-13</v>
      </c>
      <c r="I1919">
        <f>_xlfn.XLOOKUP(b2b3[[#This Row],[rxn]],mfs[rxn],mfs[flux_scaled],0)</f>
        <v>8.1213170000000011E-12</v>
      </c>
      <c r="J1919">
        <f>(b2b3[[#This Row],[flux]]-b2b3[[#This Row],[flux in mfs]])/b2b3[[#This Row],[flux]]</f>
        <v>-8.9999996681417311</v>
      </c>
      <c r="K1919">
        <f>ABS(b2b3[[#This Row],[(mfs - b2+b3) / mfs]])</f>
        <v>8.9999996681417311</v>
      </c>
      <c r="L1919" t="b">
        <f>_xlfn.TEXTAFTER(b2b3[[#This Row],[rxn]],"-",-1)="SPONT"</f>
        <v>0</v>
      </c>
      <c r="M1919" t="str">
        <f>_xlfn.TEXTAFTER(b2b3[[#This Row],[rxn]],"-",-1)</f>
        <v>rt4559</v>
      </c>
      <c r="N1919">
        <f>_xlfn.XLOOKUP("'PRO-"&amp;b2b3[[#This Row],[enz]]&amp;"'",'[1]Sheet2 (2)'!$A:$A,'[1]Sheet2 (2)'!$B:$B,"")</f>
        <v>1</v>
      </c>
      <c r="O1919">
        <f>IFERROR(_xlfn.XLOOKUP(b2b3[[#This Row],[Column2]],Table17[[#This Row],[rxn-no-enz]],Table17[[#This Row],[flux]],0),0)</f>
        <v>0</v>
      </c>
      <c r="P1919" t="str">
        <f>_xlfn.TEXTBEFORE(b2b3[[#This Row],[rxn]],"-",-1,,,"")</f>
        <v>PROSYN</v>
      </c>
    </row>
    <row r="1920" spans="1:16" ht="17" x14ac:dyDescent="0.25">
      <c r="A1920" s="1" t="s">
        <v>12355</v>
      </c>
      <c r="B1920" s="1" t="s">
        <v>2778</v>
      </c>
      <c r="C1920" s="1">
        <v>5.2529035999999998E-8</v>
      </c>
      <c r="D1920" s="1">
        <f>mfs[[#This Row],[flux]]/1000</f>
        <v>5.2529035999999998E-11</v>
      </c>
      <c r="F1920" t="s">
        <v>4421</v>
      </c>
      <c r="G1920" t="s">
        <v>2778</v>
      </c>
      <c r="H1920" s="3">
        <v>4.3779744759664997E-11</v>
      </c>
      <c r="I1920">
        <f>_xlfn.XLOOKUP(b2b3[[#This Row],[rxn]],mfs[rxn],mfs[flux_scaled],0)</f>
        <v>4.37797448E-10</v>
      </c>
      <c r="J1920">
        <f>(b2b3[[#This Row],[flux]]-b2b3[[#This Row],[flux in mfs]])/b2b3[[#This Row],[flux]]</f>
        <v>-9.0000000092131653</v>
      </c>
      <c r="K1920">
        <f>ABS(b2b3[[#This Row],[(mfs - b2+b3) / mfs]])</f>
        <v>9.0000000092131653</v>
      </c>
      <c r="L1920" t="b">
        <f>_xlfn.TEXTAFTER(b2b3[[#This Row],[rxn]],"-",-1)="SPONT"</f>
        <v>0</v>
      </c>
      <c r="M1920" t="str">
        <f>_xlfn.TEXTAFTER(b2b3[[#This Row],[rxn]],"-",-1)</f>
        <v>rt4576</v>
      </c>
      <c r="N1920">
        <f>_xlfn.XLOOKUP("'PRO-"&amp;b2b3[[#This Row],[enz]]&amp;"'",'[1]Sheet2 (2)'!$A:$A,'[1]Sheet2 (2)'!$B:$B,"")</f>
        <v>1</v>
      </c>
      <c r="O1920">
        <f>IFERROR(_xlfn.XLOOKUP(b2b3[[#This Row],[Column2]],Table17[[#This Row],[rxn-no-enz]],Table17[[#This Row],[flux]],0),0)</f>
        <v>0</v>
      </c>
      <c r="P1920" t="str">
        <f>_xlfn.TEXTBEFORE(b2b3[[#This Row],[rxn]],"-",-1,,,"")</f>
        <v>PROSYN</v>
      </c>
    </row>
    <row r="1921" spans="1:16" ht="17" x14ac:dyDescent="0.25">
      <c r="A1921" s="1" t="s">
        <v>12356</v>
      </c>
      <c r="B1921" s="1" t="s">
        <v>2778</v>
      </c>
      <c r="C1921" s="1">
        <v>6.5221391230000003E-6</v>
      </c>
      <c r="D1921" s="1">
        <f>mfs[[#This Row],[flux]]/1000</f>
        <v>6.5221391230000002E-9</v>
      </c>
      <c r="F1921" t="s">
        <v>4423</v>
      </c>
      <c r="G1921" t="s">
        <v>2778</v>
      </c>
      <c r="H1921" s="3">
        <v>1.23242826882341E-11</v>
      </c>
      <c r="I1921">
        <f>_xlfn.XLOOKUP(b2b3[[#This Row],[rxn]],mfs[rxn],mfs[flux_scaled],0)</f>
        <v>1.2324282699999999E-10</v>
      </c>
      <c r="J1921">
        <f>(b2b3[[#This Row],[flux]]-b2b3[[#This Row],[flux in mfs]])/b2b3[[#This Row],[flux]]</f>
        <v>-9.0000000095469233</v>
      </c>
      <c r="K1921">
        <f>ABS(b2b3[[#This Row],[(mfs - b2+b3) / mfs]])</f>
        <v>9.0000000095469233</v>
      </c>
      <c r="L1921" t="b">
        <f>_xlfn.TEXTAFTER(b2b3[[#This Row],[rxn]],"-",-1)="SPONT"</f>
        <v>0</v>
      </c>
      <c r="M1921" t="str">
        <f>_xlfn.TEXTAFTER(b2b3[[#This Row],[rxn]],"-",-1)</f>
        <v>rt4597</v>
      </c>
      <c r="N1921">
        <f>_xlfn.XLOOKUP("'PRO-"&amp;b2b3[[#This Row],[enz]]&amp;"'",'[1]Sheet2 (2)'!$A:$A,'[1]Sheet2 (2)'!$B:$B,"")</f>
        <v>1</v>
      </c>
      <c r="O1921">
        <f>IFERROR(_xlfn.XLOOKUP(b2b3[[#This Row],[Column2]],Table17[[#This Row],[rxn-no-enz]],Table17[[#This Row],[flux]],0),0)</f>
        <v>0</v>
      </c>
      <c r="P1921" t="str">
        <f>_xlfn.TEXTBEFORE(b2b3[[#This Row],[rxn]],"-",-1,,,"")</f>
        <v>PROSYN</v>
      </c>
    </row>
    <row r="1922" spans="1:16" ht="17" x14ac:dyDescent="0.25">
      <c r="A1922" s="1" t="s">
        <v>12357</v>
      </c>
      <c r="B1922" s="1" t="s">
        <v>2778</v>
      </c>
      <c r="C1922" s="1">
        <v>3.157383309E-6</v>
      </c>
      <c r="D1922" s="1">
        <f>mfs[[#This Row],[flux]]/1000</f>
        <v>3.157383309E-9</v>
      </c>
      <c r="F1922" t="s">
        <v>4424</v>
      </c>
      <c r="G1922" t="s">
        <v>2778</v>
      </c>
      <c r="H1922" s="3">
        <v>6.3499352144281502E-10</v>
      </c>
      <c r="I1922">
        <f>_xlfn.XLOOKUP(b2b3[[#This Row],[rxn]],mfs[rxn],mfs[flux_scaled],0)</f>
        <v>6.3499352140000002E-9</v>
      </c>
      <c r="J1922">
        <f>(b2b3[[#This Row],[flux]]-b2b3[[#This Row],[flux in mfs]])/b2b3[[#This Row],[flux]]</f>
        <v>-8.9999999993257411</v>
      </c>
      <c r="K1922">
        <f>ABS(b2b3[[#This Row],[(mfs - b2+b3) / mfs]])</f>
        <v>8.9999999993257411</v>
      </c>
      <c r="L1922" t="b">
        <f>_xlfn.TEXTAFTER(b2b3[[#This Row],[rxn]],"-",-1)="SPONT"</f>
        <v>0</v>
      </c>
      <c r="M1922" t="str">
        <f>_xlfn.TEXTAFTER(b2b3[[#This Row],[rxn]],"-",-1)</f>
        <v>rt4598</v>
      </c>
      <c r="N1922">
        <f>_xlfn.XLOOKUP("'PRO-"&amp;b2b3[[#This Row],[enz]]&amp;"'",'[1]Sheet2 (2)'!$A:$A,'[1]Sheet2 (2)'!$B:$B,"")</f>
        <v>1</v>
      </c>
      <c r="O1922">
        <f>IFERROR(_xlfn.XLOOKUP(b2b3[[#This Row],[Column2]],Table17[[#This Row],[rxn-no-enz]],Table17[[#This Row],[flux]],0),0)</f>
        <v>0</v>
      </c>
      <c r="P1922" t="str">
        <f>_xlfn.TEXTBEFORE(b2b3[[#This Row],[rxn]],"-",-1,,,"")</f>
        <v>PROSYN</v>
      </c>
    </row>
    <row r="1923" spans="1:16" ht="17" x14ac:dyDescent="0.25">
      <c r="A1923" s="1" t="s">
        <v>12358</v>
      </c>
      <c r="B1923" s="1" t="s">
        <v>2778</v>
      </c>
      <c r="C1923" s="1">
        <v>4.2576968999999998E-8</v>
      </c>
      <c r="D1923" s="1">
        <f>mfs[[#This Row],[flux]]/1000</f>
        <v>4.2576968999999998E-11</v>
      </c>
      <c r="F1923" t="s">
        <v>11821</v>
      </c>
      <c r="G1923" t="s">
        <v>2778</v>
      </c>
      <c r="H1923" s="3">
        <v>7.4496176558334794E-11</v>
      </c>
      <c r="I1923">
        <f>_xlfn.XLOOKUP(b2b3[[#This Row],[rxn]],mfs[rxn],mfs[flux_scaled],0)</f>
        <v>7.4496176599999993E-10</v>
      </c>
      <c r="J1923">
        <f>(b2b3[[#This Row],[flux]]-b2b3[[#This Row],[flux in mfs]])/b2b3[[#This Row],[flux]]</f>
        <v>-9.0000000055929306</v>
      </c>
      <c r="K1923">
        <f>ABS(b2b3[[#This Row],[(mfs - b2+b3) / mfs]])</f>
        <v>9.0000000055929306</v>
      </c>
      <c r="L1923" t="b">
        <f>_xlfn.TEXTAFTER(b2b3[[#This Row],[rxn]],"-",-1)="SPONT"</f>
        <v>0</v>
      </c>
      <c r="M1923" t="str">
        <f>_xlfn.TEXTAFTER(b2b3[[#This Row],[rxn]],"-",-1)</f>
        <v>rt4609</v>
      </c>
      <c r="N1923">
        <f>_xlfn.XLOOKUP("'PRO-"&amp;b2b3[[#This Row],[enz]]&amp;"'",'[1]Sheet2 (2)'!$A:$A,'[1]Sheet2 (2)'!$B:$B,"")</f>
        <v>1</v>
      </c>
      <c r="O1923">
        <f>IFERROR(_xlfn.XLOOKUP(b2b3[[#This Row],[Column2]],Table17[[#This Row],[rxn-no-enz]],Table17[[#This Row],[flux]],0),0)</f>
        <v>0</v>
      </c>
      <c r="P1923" t="str">
        <f>_xlfn.TEXTBEFORE(b2b3[[#This Row],[rxn]],"-",-1,,,"")</f>
        <v>PROSYN</v>
      </c>
    </row>
    <row r="1924" spans="1:16" ht="17" x14ac:dyDescent="0.25">
      <c r="A1924" s="1" t="s">
        <v>12359</v>
      </c>
      <c r="B1924" s="1" t="s">
        <v>2778</v>
      </c>
      <c r="C1924" s="1">
        <v>4.8459222999999996E-7</v>
      </c>
      <c r="D1924" s="1">
        <f>mfs[[#This Row],[flux]]/1000</f>
        <v>4.8459222999999999E-10</v>
      </c>
      <c r="F1924" t="s">
        <v>4425</v>
      </c>
      <c r="G1924" t="s">
        <v>2778</v>
      </c>
      <c r="H1924" s="3">
        <v>3.0317669825696699E-10</v>
      </c>
      <c r="I1924">
        <f>_xlfn.XLOOKUP(b2b3[[#This Row],[rxn]],mfs[rxn],mfs[flux_scaled],0)</f>
        <v>3.031766983E-9</v>
      </c>
      <c r="J1924">
        <f>(b2b3[[#This Row],[flux]]-b2b3[[#This Row],[flux in mfs]])/b2b3[[#This Row],[flux]]</f>
        <v>-9.0000000014194033</v>
      </c>
      <c r="K1924">
        <f>ABS(b2b3[[#This Row],[(mfs - b2+b3) / mfs]])</f>
        <v>9.0000000014194033</v>
      </c>
      <c r="L1924" t="b">
        <f>_xlfn.TEXTAFTER(b2b3[[#This Row],[rxn]],"-",-1)="SPONT"</f>
        <v>0</v>
      </c>
      <c r="M1924" t="str">
        <f>_xlfn.TEXTAFTER(b2b3[[#This Row],[rxn]],"-",-1)</f>
        <v>rt4634</v>
      </c>
      <c r="N1924">
        <f>_xlfn.XLOOKUP("'PRO-"&amp;b2b3[[#This Row],[enz]]&amp;"'",'[1]Sheet2 (2)'!$A:$A,'[1]Sheet2 (2)'!$B:$B,"")</f>
        <v>1</v>
      </c>
      <c r="O1924">
        <f>IFERROR(_xlfn.XLOOKUP(b2b3[[#This Row],[Column2]],Table17[[#This Row],[rxn-no-enz]],Table17[[#This Row],[flux]],0),0)</f>
        <v>0</v>
      </c>
      <c r="P1924" t="str">
        <f>_xlfn.TEXTBEFORE(b2b3[[#This Row],[rxn]],"-",-1,,,"")</f>
        <v>PROSYN</v>
      </c>
    </row>
    <row r="1925" spans="1:16" ht="17" x14ac:dyDescent="0.25">
      <c r="A1925" s="1" t="s">
        <v>12360</v>
      </c>
      <c r="B1925" s="1" t="s">
        <v>2778</v>
      </c>
      <c r="C1925" s="1">
        <v>5.0151193000000002E-8</v>
      </c>
      <c r="D1925" s="1">
        <f>mfs[[#This Row],[flux]]/1000</f>
        <v>5.0151193E-11</v>
      </c>
      <c r="F1925" t="s">
        <v>4426</v>
      </c>
      <c r="G1925" t="s">
        <v>2778</v>
      </c>
      <c r="H1925" s="3">
        <v>1.20721936433035E-10</v>
      </c>
      <c r="I1925">
        <f>_xlfn.XLOOKUP(b2b3[[#This Row],[rxn]],mfs[rxn],mfs[flux_scaled],0)</f>
        <v>1.2072193639999999E-9</v>
      </c>
      <c r="J1925">
        <f>(b2b3[[#This Row],[flux]]-b2b3[[#This Row],[flux in mfs]])/b2b3[[#This Row],[flux]]</f>
        <v>-8.9999999972635454</v>
      </c>
      <c r="K1925">
        <f>ABS(b2b3[[#This Row],[(mfs - b2+b3) / mfs]])</f>
        <v>8.9999999972635454</v>
      </c>
      <c r="L1925" t="b">
        <f>_xlfn.TEXTAFTER(b2b3[[#This Row],[rxn]],"-",-1)="SPONT"</f>
        <v>0</v>
      </c>
      <c r="M1925" t="str">
        <f>_xlfn.TEXTAFTER(b2b3[[#This Row],[rxn]],"-",-1)</f>
        <v>rt4639</v>
      </c>
      <c r="N1925">
        <f>_xlfn.XLOOKUP("'PRO-"&amp;b2b3[[#This Row],[enz]]&amp;"'",'[1]Sheet2 (2)'!$A:$A,'[1]Sheet2 (2)'!$B:$B,"")</f>
        <v>4</v>
      </c>
      <c r="O1925">
        <f>IFERROR(_xlfn.XLOOKUP(b2b3[[#This Row],[Column2]],Table17[[#This Row],[rxn-no-enz]],Table17[[#This Row],[flux]],0),0)</f>
        <v>0</v>
      </c>
      <c r="P1925" t="str">
        <f>_xlfn.TEXTBEFORE(b2b3[[#This Row],[rxn]],"-",-1,,,"")</f>
        <v>PROSYN</v>
      </c>
    </row>
    <row r="1926" spans="1:16" ht="17" x14ac:dyDescent="0.25">
      <c r="A1926" s="1" t="s">
        <v>13159</v>
      </c>
      <c r="B1926" s="1" t="s">
        <v>2778</v>
      </c>
      <c r="C1926" s="1">
        <v>7.1535630000000004E-9</v>
      </c>
      <c r="D1926" s="1">
        <f>mfs[[#This Row],[flux]]/1000</f>
        <v>7.1535630000000002E-12</v>
      </c>
      <c r="F1926" t="s">
        <v>4427</v>
      </c>
      <c r="G1926" t="s">
        <v>2778</v>
      </c>
      <c r="H1926" s="3">
        <v>2.41469230526655E-11</v>
      </c>
      <c r="I1926">
        <f>_xlfn.XLOOKUP(b2b3[[#This Row],[rxn]],mfs[rxn],mfs[flux_scaled],0)</f>
        <v>2.4146923100000002E-10</v>
      </c>
      <c r="J1926">
        <f>(b2b3[[#This Row],[flux]]-b2b3[[#This Row],[flux in mfs]])/b2b3[[#This Row],[flux]]</f>
        <v>-9.0000000196027052</v>
      </c>
      <c r="K1926">
        <f>ABS(b2b3[[#This Row],[(mfs - b2+b3) / mfs]])</f>
        <v>9.0000000196027052</v>
      </c>
      <c r="L1926" t="b">
        <f>_xlfn.TEXTAFTER(b2b3[[#This Row],[rxn]],"-",-1)="SPONT"</f>
        <v>0</v>
      </c>
      <c r="M1926" t="str">
        <f>_xlfn.TEXTAFTER(b2b3[[#This Row],[rxn]],"-",-1)</f>
        <v>rt4649</v>
      </c>
      <c r="N1926">
        <f>_xlfn.XLOOKUP("'PRO-"&amp;b2b3[[#This Row],[enz]]&amp;"'",'[1]Sheet2 (2)'!$A:$A,'[1]Sheet2 (2)'!$B:$B,"")</f>
        <v>9</v>
      </c>
      <c r="O1926">
        <f>IFERROR(_xlfn.XLOOKUP(b2b3[[#This Row],[Column2]],Table17[[#This Row],[rxn-no-enz]],Table17[[#This Row],[flux]],0),0)</f>
        <v>0</v>
      </c>
      <c r="P1926" t="str">
        <f>_xlfn.TEXTBEFORE(b2b3[[#This Row],[rxn]],"-",-1,,,"")</f>
        <v>PROSYN</v>
      </c>
    </row>
    <row r="1927" spans="1:16" ht="17" x14ac:dyDescent="0.25">
      <c r="A1927" s="1" t="s">
        <v>12362</v>
      </c>
      <c r="B1927" s="1" t="s">
        <v>2778</v>
      </c>
      <c r="C1927" s="1">
        <v>5.5964337E-7</v>
      </c>
      <c r="D1927" s="1">
        <f>mfs[[#This Row],[flux]]/1000</f>
        <v>5.5964336999999996E-10</v>
      </c>
      <c r="F1927" t="s">
        <v>11822</v>
      </c>
      <c r="G1927" t="s">
        <v>2778</v>
      </c>
      <c r="H1927" s="3">
        <v>3.4114764394200698E-11</v>
      </c>
      <c r="I1927">
        <f>_xlfn.XLOOKUP(b2b3[[#This Row],[rxn]],mfs[rxn],mfs[flux_scaled],0)</f>
        <v>3.4114764399999996E-10</v>
      </c>
      <c r="J1927">
        <f>(b2b3[[#This Row],[flux]]-b2b3[[#This Row],[flux in mfs]])/b2b3[[#This Row],[flux]]</f>
        <v>-9.000000001699938</v>
      </c>
      <c r="K1927">
        <f>ABS(b2b3[[#This Row],[(mfs - b2+b3) / mfs]])</f>
        <v>9.000000001699938</v>
      </c>
      <c r="L1927" t="b">
        <f>_xlfn.TEXTAFTER(b2b3[[#This Row],[rxn]],"-",-1)="SPONT"</f>
        <v>0</v>
      </c>
      <c r="M1927" t="str">
        <f>_xlfn.TEXTAFTER(b2b3[[#This Row],[rxn]],"-",-1)</f>
        <v>rt4673</v>
      </c>
      <c r="N1927">
        <f>_xlfn.XLOOKUP("'PRO-"&amp;b2b3[[#This Row],[enz]]&amp;"'",'[1]Sheet2 (2)'!$A:$A,'[1]Sheet2 (2)'!$B:$B,"")</f>
        <v>1</v>
      </c>
      <c r="O1927">
        <f>IFERROR(_xlfn.XLOOKUP(b2b3[[#This Row],[Column2]],Table17[[#This Row],[rxn-no-enz]],Table17[[#This Row],[flux]],0),0)</f>
        <v>0</v>
      </c>
      <c r="P1927" t="str">
        <f>_xlfn.TEXTBEFORE(b2b3[[#This Row],[rxn]],"-",-1,,,"")</f>
        <v>PROSYN</v>
      </c>
    </row>
    <row r="1928" spans="1:16" ht="17" x14ac:dyDescent="0.25">
      <c r="A1928" s="1" t="s">
        <v>12363</v>
      </c>
      <c r="B1928" s="1" t="s">
        <v>2778</v>
      </c>
      <c r="C1928" s="1">
        <v>7.9771031000000003E-7</v>
      </c>
      <c r="D1928" s="1">
        <f>mfs[[#This Row],[flux]]/1000</f>
        <v>7.9771031000000007E-10</v>
      </c>
      <c r="F1928" t="s">
        <v>4428</v>
      </c>
      <c r="G1928" t="s">
        <v>2778</v>
      </c>
      <c r="H1928" s="3">
        <v>9.374674376339269E-13</v>
      </c>
      <c r="I1928">
        <f>_xlfn.XLOOKUP(b2b3[[#This Row],[rxn]],mfs[rxn],mfs[flux_scaled],0)</f>
        <v>9.3746739999999992E-12</v>
      </c>
      <c r="J1928">
        <f>(b2b3[[#This Row],[flux]]-b2b3[[#This Row],[flux in mfs]])/b2b3[[#This Row],[flux]]</f>
        <v>-8.999999598557503</v>
      </c>
      <c r="K1928">
        <f>ABS(b2b3[[#This Row],[(mfs - b2+b3) / mfs]])</f>
        <v>8.999999598557503</v>
      </c>
      <c r="L1928" t="b">
        <f>_xlfn.TEXTAFTER(b2b3[[#This Row],[rxn]],"-",-1)="SPONT"</f>
        <v>0</v>
      </c>
      <c r="M1928" t="str">
        <f>_xlfn.TEXTAFTER(b2b3[[#This Row],[rxn]],"-",-1)</f>
        <v>rt4674</v>
      </c>
      <c r="N1928">
        <f>_xlfn.XLOOKUP("'PRO-"&amp;b2b3[[#This Row],[enz]]&amp;"'",'[1]Sheet2 (2)'!$A:$A,'[1]Sheet2 (2)'!$B:$B,"")</f>
        <v>1</v>
      </c>
      <c r="O1928">
        <f>IFERROR(_xlfn.XLOOKUP(b2b3[[#This Row],[Column2]],Table17[[#This Row],[rxn-no-enz]],Table17[[#This Row],[flux]],0),0)</f>
        <v>0</v>
      </c>
      <c r="P1928" t="str">
        <f>_xlfn.TEXTBEFORE(b2b3[[#This Row],[rxn]],"-",-1,,,"")</f>
        <v>PROSYN</v>
      </c>
    </row>
    <row r="1929" spans="1:16" ht="17" x14ac:dyDescent="0.25">
      <c r="A1929" s="1" t="s">
        <v>12364</v>
      </c>
      <c r="B1929" s="1" t="s">
        <v>2778</v>
      </c>
      <c r="C1929" s="1">
        <v>2.7909432800000002E-7</v>
      </c>
      <c r="D1929" s="1">
        <f>mfs[[#This Row],[flux]]/1000</f>
        <v>2.7909432800000003E-10</v>
      </c>
      <c r="F1929" t="s">
        <v>11823</v>
      </c>
      <c r="G1929" t="s">
        <v>2778</v>
      </c>
      <c r="H1929" s="3">
        <v>1.7503121121319401E-11</v>
      </c>
      <c r="I1929">
        <f>_xlfn.XLOOKUP(b2b3[[#This Row],[rxn]],mfs[rxn],mfs[flux_scaled],0)</f>
        <v>1.75031211E-10</v>
      </c>
      <c r="J1929">
        <f>(b2b3[[#This Row],[flux]]-b2b3[[#This Row],[flux in mfs]])/b2b3[[#This Row],[flux]]</f>
        <v>-8.9999999878196579</v>
      </c>
      <c r="K1929">
        <f>ABS(b2b3[[#This Row],[(mfs - b2+b3) / mfs]])</f>
        <v>8.9999999878196579</v>
      </c>
      <c r="L1929" t="b">
        <f>_xlfn.TEXTAFTER(b2b3[[#This Row],[rxn]],"-",-1)="SPONT"</f>
        <v>0</v>
      </c>
      <c r="M1929" t="str">
        <f>_xlfn.TEXTAFTER(b2b3[[#This Row],[rxn]],"-",-1)</f>
        <v>rt4676</v>
      </c>
      <c r="N1929">
        <f>_xlfn.XLOOKUP("'PRO-"&amp;b2b3[[#This Row],[enz]]&amp;"'",'[1]Sheet2 (2)'!$A:$A,'[1]Sheet2 (2)'!$B:$B,"")</f>
        <v>1</v>
      </c>
      <c r="O1929">
        <f>IFERROR(_xlfn.XLOOKUP(b2b3[[#This Row],[Column2]],Table17[[#This Row],[rxn-no-enz]],Table17[[#This Row],[flux]],0),0)</f>
        <v>0</v>
      </c>
      <c r="P1929" t="str">
        <f>_xlfn.TEXTBEFORE(b2b3[[#This Row],[rxn]],"-",-1,,,"")</f>
        <v>PROSYN</v>
      </c>
    </row>
    <row r="1930" spans="1:16" ht="17" x14ac:dyDescent="0.25">
      <c r="A1930" s="1" t="s">
        <v>12365</v>
      </c>
      <c r="B1930" s="1" t="s">
        <v>2778</v>
      </c>
      <c r="C1930" s="1">
        <v>3.8852304999999997E-8</v>
      </c>
      <c r="D1930" s="1">
        <f>mfs[[#This Row],[flux]]/1000</f>
        <v>3.8852305E-11</v>
      </c>
      <c r="F1930" t="s">
        <v>11824</v>
      </c>
      <c r="G1930" t="s">
        <v>2778</v>
      </c>
      <c r="H1930" s="3">
        <v>4.2052486267989802E-12</v>
      </c>
      <c r="I1930">
        <f>_xlfn.XLOOKUP(b2b3[[#This Row],[rxn]],mfs[rxn],mfs[flux_scaled],0)</f>
        <v>4.2052486E-11</v>
      </c>
      <c r="J1930">
        <f>(b2b3[[#This Row],[flux]]-b2b3[[#This Row],[flux in mfs]])/b2b3[[#This Row],[flux]]</f>
        <v>-8.9999999362725429</v>
      </c>
      <c r="K1930">
        <f>ABS(b2b3[[#This Row],[(mfs - b2+b3) / mfs]])</f>
        <v>8.9999999362725429</v>
      </c>
      <c r="L1930" t="b">
        <f>_xlfn.TEXTAFTER(b2b3[[#This Row],[rxn]],"-",-1)="SPONT"</f>
        <v>0</v>
      </c>
      <c r="M1930" t="str">
        <f>_xlfn.TEXTAFTER(b2b3[[#This Row],[rxn]],"-",-1)</f>
        <v>rt4680</v>
      </c>
      <c r="N1930">
        <f>_xlfn.XLOOKUP("'PRO-"&amp;b2b3[[#This Row],[enz]]&amp;"'",'[1]Sheet2 (2)'!$A:$A,'[1]Sheet2 (2)'!$B:$B,"")</f>
        <v>1</v>
      </c>
      <c r="O1930">
        <f>IFERROR(_xlfn.XLOOKUP(b2b3[[#This Row],[Column2]],Table17[[#This Row],[rxn-no-enz]],Table17[[#This Row],[flux]],0),0)</f>
        <v>0</v>
      </c>
      <c r="P1930" t="str">
        <f>_xlfn.TEXTBEFORE(b2b3[[#This Row],[rxn]],"-",-1,,,"")</f>
        <v>PROSYN</v>
      </c>
    </row>
    <row r="1931" spans="1:16" ht="17" x14ac:dyDescent="0.25">
      <c r="A1931" s="1" t="s">
        <v>12366</v>
      </c>
      <c r="B1931" s="1" t="s">
        <v>2778</v>
      </c>
      <c r="C1931" s="1">
        <v>1.780034346E-6</v>
      </c>
      <c r="D1931" s="1">
        <f>mfs[[#This Row],[flux]]/1000</f>
        <v>1.7800343460000001E-9</v>
      </c>
      <c r="F1931" t="s">
        <v>4429</v>
      </c>
      <c r="G1931" t="s">
        <v>2778</v>
      </c>
      <c r="H1931" s="3">
        <v>3.5550676310002302E-11</v>
      </c>
      <c r="I1931">
        <f>_xlfn.XLOOKUP(b2b3[[#This Row],[rxn]],mfs[rxn],mfs[flux_scaled],0)</f>
        <v>3.5550676300000002E-10</v>
      </c>
      <c r="J1931">
        <f>(b2b3[[#This Row],[flux]]-b2b3[[#This Row],[flux in mfs]])/b2b3[[#This Row],[flux]]</f>
        <v>-8.9999999971864657</v>
      </c>
      <c r="K1931">
        <f>ABS(b2b3[[#This Row],[(mfs - b2+b3) / mfs]])</f>
        <v>8.9999999971864657</v>
      </c>
      <c r="L1931" t="b">
        <f>_xlfn.TEXTAFTER(b2b3[[#This Row],[rxn]],"-",-1)="SPONT"</f>
        <v>0</v>
      </c>
      <c r="M1931" t="str">
        <f>_xlfn.TEXTAFTER(b2b3[[#This Row],[rxn]],"-",-1)</f>
        <v>rt4692</v>
      </c>
      <c r="N1931">
        <f>_xlfn.XLOOKUP("'PRO-"&amp;b2b3[[#This Row],[enz]]&amp;"'",'[1]Sheet2 (2)'!$A:$A,'[1]Sheet2 (2)'!$B:$B,"")</f>
        <v>1</v>
      </c>
      <c r="O1931">
        <f>IFERROR(_xlfn.XLOOKUP(b2b3[[#This Row],[Column2]],Table17[[#This Row],[rxn-no-enz]],Table17[[#This Row],[flux]],0),0)</f>
        <v>0</v>
      </c>
      <c r="P1931" t="str">
        <f>_xlfn.TEXTBEFORE(b2b3[[#This Row],[rxn]],"-",-1,,,"")</f>
        <v>PROSYN</v>
      </c>
    </row>
    <row r="1932" spans="1:16" ht="17" x14ac:dyDescent="0.25">
      <c r="A1932" s="1" t="s">
        <v>12367</v>
      </c>
      <c r="B1932" s="1" t="s">
        <v>2778</v>
      </c>
      <c r="C1932" s="1">
        <v>1.4977897E-7</v>
      </c>
      <c r="D1932" s="1">
        <f>mfs[[#This Row],[flux]]/1000</f>
        <v>1.4977897000000001E-10</v>
      </c>
      <c r="F1932" t="s">
        <v>11825</v>
      </c>
      <c r="G1932" t="s">
        <v>2778</v>
      </c>
      <c r="H1932" s="3">
        <v>4.9277750211193801E-12</v>
      </c>
      <c r="I1932">
        <f>_xlfn.XLOOKUP(b2b3[[#This Row],[rxn]],mfs[rxn],mfs[flux_scaled],0)</f>
        <v>4.9277749999999997E-11</v>
      </c>
      <c r="J1932">
        <f>(b2b3[[#This Row],[flux]]-b2b3[[#This Row],[flux in mfs]])/b2b3[[#This Row],[flux]]</f>
        <v>-8.9999999571421583</v>
      </c>
      <c r="K1932">
        <f>ABS(b2b3[[#This Row],[(mfs - b2+b3) / mfs]])</f>
        <v>8.9999999571421583</v>
      </c>
      <c r="L1932" t="b">
        <f>_xlfn.TEXTAFTER(b2b3[[#This Row],[rxn]],"-",-1)="SPONT"</f>
        <v>0</v>
      </c>
      <c r="M1932" t="str">
        <f>_xlfn.TEXTAFTER(b2b3[[#This Row],[rxn]],"-",-1)</f>
        <v>rt4714</v>
      </c>
      <c r="N1932">
        <f>_xlfn.XLOOKUP("'PRO-"&amp;b2b3[[#This Row],[enz]]&amp;"'",'[1]Sheet2 (2)'!$A:$A,'[1]Sheet2 (2)'!$B:$B,"")</f>
        <v>1</v>
      </c>
      <c r="O1932">
        <f>IFERROR(_xlfn.XLOOKUP(b2b3[[#This Row],[Column2]],Table17[[#This Row],[rxn-no-enz]],Table17[[#This Row],[flux]],0),0)</f>
        <v>0</v>
      </c>
      <c r="P1932" t="str">
        <f>_xlfn.TEXTBEFORE(b2b3[[#This Row],[rxn]],"-",-1,,,"")</f>
        <v>PROSYN</v>
      </c>
    </row>
    <row r="1933" spans="1:16" ht="17" x14ac:dyDescent="0.25">
      <c r="A1933" s="1" t="s">
        <v>12368</v>
      </c>
      <c r="B1933" s="1" t="s">
        <v>2778</v>
      </c>
      <c r="C1933" s="1">
        <v>9.8780678999999995E-7</v>
      </c>
      <c r="D1933" s="1">
        <f>mfs[[#This Row],[flux]]/1000</f>
        <v>9.8780678999999989E-10</v>
      </c>
      <c r="F1933" t="s">
        <v>11826</v>
      </c>
      <c r="G1933" t="s">
        <v>2778</v>
      </c>
      <c r="H1933" s="3">
        <v>3.6313739841402402E-11</v>
      </c>
      <c r="I1933">
        <f>_xlfn.XLOOKUP(b2b3[[#This Row],[rxn]],mfs[rxn],mfs[flux_scaled],0)</f>
        <v>3.6313739800000001E-10</v>
      </c>
      <c r="J1933">
        <f>(b2b3[[#This Row],[flux]]-b2b3[[#This Row],[flux in mfs]])/b2b3[[#This Row],[flux]]</f>
        <v>-8.9999999885986952</v>
      </c>
      <c r="K1933">
        <f>ABS(b2b3[[#This Row],[(mfs - b2+b3) / mfs]])</f>
        <v>8.9999999885986952</v>
      </c>
      <c r="L1933" t="b">
        <f>_xlfn.TEXTAFTER(b2b3[[#This Row],[rxn]],"-",-1)="SPONT"</f>
        <v>0</v>
      </c>
      <c r="M1933" t="str">
        <f>_xlfn.TEXTAFTER(b2b3[[#This Row],[rxn]],"-",-1)</f>
        <v>rt4722</v>
      </c>
      <c r="N1933">
        <f>_xlfn.XLOOKUP("'PRO-"&amp;b2b3[[#This Row],[enz]]&amp;"'",'[1]Sheet2 (2)'!$A:$A,'[1]Sheet2 (2)'!$B:$B,"")</f>
        <v>1</v>
      </c>
      <c r="O1933">
        <f>IFERROR(_xlfn.XLOOKUP(b2b3[[#This Row],[Column2]],Table17[[#This Row],[rxn-no-enz]],Table17[[#This Row],[flux]],0),0)</f>
        <v>0</v>
      </c>
      <c r="P1933" t="str">
        <f>_xlfn.TEXTBEFORE(b2b3[[#This Row],[rxn]],"-",-1,,,"")</f>
        <v>PROSYN</v>
      </c>
    </row>
    <row r="1934" spans="1:16" ht="17" x14ac:dyDescent="0.25">
      <c r="A1934" s="1" t="s">
        <v>12369</v>
      </c>
      <c r="B1934" s="1" t="s">
        <v>2778</v>
      </c>
      <c r="C1934" s="1">
        <v>2.3281509999999999E-8</v>
      </c>
      <c r="D1934" s="1">
        <f>mfs[[#This Row],[flux]]/1000</f>
        <v>2.3281509999999999E-11</v>
      </c>
      <c r="F1934" t="s">
        <v>11827</v>
      </c>
      <c r="G1934" t="s">
        <v>2778</v>
      </c>
      <c r="H1934" s="3">
        <v>8.9030423071289007E-12</v>
      </c>
      <c r="I1934">
        <f>_xlfn.XLOOKUP(b2b3[[#This Row],[rxn]],mfs[rxn],mfs[flux_scaled],0)</f>
        <v>8.9030422999999994E-11</v>
      </c>
      <c r="J1934">
        <f>(b2b3[[#This Row],[flux]]-b2b3[[#This Row],[flux in mfs]])/b2b3[[#This Row],[flux]]</f>
        <v>-8.9999999919927358</v>
      </c>
      <c r="K1934">
        <f>ABS(b2b3[[#This Row],[(mfs - b2+b3) / mfs]])</f>
        <v>8.9999999919927358</v>
      </c>
      <c r="L1934" t="b">
        <f>_xlfn.TEXTAFTER(b2b3[[#This Row],[rxn]],"-",-1)="SPONT"</f>
        <v>0</v>
      </c>
      <c r="M1934" t="str">
        <f>_xlfn.TEXTAFTER(b2b3[[#This Row],[rxn]],"-",-1)</f>
        <v>rt4736</v>
      </c>
      <c r="N1934">
        <f>_xlfn.XLOOKUP("'PRO-"&amp;b2b3[[#This Row],[enz]]&amp;"'",'[1]Sheet2 (2)'!$A:$A,'[1]Sheet2 (2)'!$B:$B,"")</f>
        <v>1</v>
      </c>
      <c r="O1934">
        <f>IFERROR(_xlfn.XLOOKUP(b2b3[[#This Row],[Column2]],Table17[[#This Row],[rxn-no-enz]],Table17[[#This Row],[flux]],0),0)</f>
        <v>0</v>
      </c>
      <c r="P1934" t="str">
        <f>_xlfn.TEXTBEFORE(b2b3[[#This Row],[rxn]],"-",-1,,,"")</f>
        <v>PROSYN</v>
      </c>
    </row>
    <row r="1935" spans="1:16" ht="17" x14ac:dyDescent="0.25">
      <c r="A1935" s="1" t="s">
        <v>12370</v>
      </c>
      <c r="B1935" s="1" t="s">
        <v>2778</v>
      </c>
      <c r="C1935" s="1">
        <v>2.7404512499999999E-7</v>
      </c>
      <c r="D1935" s="1">
        <f>mfs[[#This Row],[flux]]/1000</f>
        <v>2.74045125E-10</v>
      </c>
      <c r="F1935" t="s">
        <v>11828</v>
      </c>
      <c r="G1935" t="s">
        <v>2778</v>
      </c>
      <c r="H1935" s="3">
        <v>2.9284267905387599E-12</v>
      </c>
      <c r="I1935">
        <f>_xlfn.XLOOKUP(b2b3[[#This Row],[rxn]],mfs[rxn],mfs[flux_scaled],0)</f>
        <v>2.9284267999999996E-11</v>
      </c>
      <c r="J1935">
        <f>(b2b3[[#This Row],[flux]]-b2b3[[#This Row],[flux in mfs]])/b2b3[[#This Row],[flux]]</f>
        <v>-9.0000000323082681</v>
      </c>
      <c r="K1935">
        <f>ABS(b2b3[[#This Row],[(mfs - b2+b3) / mfs]])</f>
        <v>9.0000000323082681</v>
      </c>
      <c r="L1935" t="b">
        <f>_xlfn.TEXTAFTER(b2b3[[#This Row],[rxn]],"-",-1)="SPONT"</f>
        <v>0</v>
      </c>
      <c r="M1935" t="str">
        <f>_xlfn.TEXTAFTER(b2b3[[#This Row],[rxn]],"-",-1)</f>
        <v>rt4769</v>
      </c>
      <c r="N1935">
        <f>_xlfn.XLOOKUP("'PRO-"&amp;b2b3[[#This Row],[enz]]&amp;"'",'[1]Sheet2 (2)'!$A:$A,'[1]Sheet2 (2)'!$B:$B,"")</f>
        <v>1</v>
      </c>
      <c r="O1935">
        <f>IFERROR(_xlfn.XLOOKUP(b2b3[[#This Row],[Column2]],Table17[[#This Row],[rxn-no-enz]],Table17[[#This Row],[flux]],0),0)</f>
        <v>0</v>
      </c>
      <c r="P1935" t="str">
        <f>_xlfn.TEXTBEFORE(b2b3[[#This Row],[rxn]],"-",-1,,,"")</f>
        <v>PROSYN</v>
      </c>
    </row>
    <row r="1936" spans="1:16" ht="17" x14ac:dyDescent="0.25">
      <c r="A1936" s="1" t="s">
        <v>12371</v>
      </c>
      <c r="B1936" s="1" t="s">
        <v>2778</v>
      </c>
      <c r="C1936" s="1">
        <v>1.6969535E-8</v>
      </c>
      <c r="D1936" s="1">
        <f>mfs[[#This Row],[flux]]/1000</f>
        <v>1.6969535E-11</v>
      </c>
      <c r="F1936" t="s">
        <v>4430</v>
      </c>
      <c r="G1936" t="s">
        <v>2778</v>
      </c>
      <c r="H1936" s="3">
        <v>1.53130806728338E-11</v>
      </c>
      <c r="I1936">
        <f>_xlfn.XLOOKUP(b2b3[[#This Row],[rxn]],mfs[rxn],mfs[flux_scaled],0)</f>
        <v>1.53130807E-10</v>
      </c>
      <c r="J1936">
        <f>(b2b3[[#This Row],[flux]]-b2b3[[#This Row],[flux in mfs]])/b2b3[[#This Row],[flux]]</f>
        <v>-9.0000000177405202</v>
      </c>
      <c r="K1936">
        <f>ABS(b2b3[[#This Row],[(mfs - b2+b3) / mfs]])</f>
        <v>9.0000000177405202</v>
      </c>
      <c r="L1936" t="b">
        <f>_xlfn.TEXTAFTER(b2b3[[#This Row],[rxn]],"-",-1)="SPONT"</f>
        <v>0</v>
      </c>
      <c r="M1936" t="str">
        <f>_xlfn.TEXTAFTER(b2b3[[#This Row],[rxn]],"-",-1)</f>
        <v>rt4772</v>
      </c>
      <c r="N1936">
        <f>_xlfn.XLOOKUP("'PRO-"&amp;b2b3[[#This Row],[enz]]&amp;"'",'[1]Sheet2 (2)'!$A:$A,'[1]Sheet2 (2)'!$B:$B,"")</f>
        <v>1</v>
      </c>
      <c r="O1936">
        <f>IFERROR(_xlfn.XLOOKUP(b2b3[[#This Row],[Column2]],Table17[[#This Row],[rxn-no-enz]],Table17[[#This Row],[flux]],0),0)</f>
        <v>0</v>
      </c>
      <c r="P1936" t="str">
        <f>_xlfn.TEXTBEFORE(b2b3[[#This Row],[rxn]],"-",-1,,,"")</f>
        <v>PROSYN</v>
      </c>
    </row>
    <row r="1937" spans="1:16" ht="17" x14ac:dyDescent="0.25">
      <c r="A1937" s="1" t="s">
        <v>12372</v>
      </c>
      <c r="B1937" s="1" t="s">
        <v>2778</v>
      </c>
      <c r="C1937" s="1">
        <v>9.2834233999999998E-8</v>
      </c>
      <c r="D1937" s="1">
        <f>mfs[[#This Row],[flux]]/1000</f>
        <v>9.2834233999999993E-11</v>
      </c>
      <c r="F1937" t="s">
        <v>11829</v>
      </c>
      <c r="G1937" t="s">
        <v>2778</v>
      </c>
      <c r="H1937" s="3">
        <v>4.5734856505548103E-11</v>
      </c>
      <c r="I1937">
        <f>_xlfn.XLOOKUP(b2b3[[#This Row],[rxn]],mfs[rxn],mfs[flux_scaled],0)</f>
        <v>4.5734856499999999E-10</v>
      </c>
      <c r="J1937">
        <f>(b2b3[[#This Row],[flux]]-b2b3[[#This Row],[flux in mfs]])/b2b3[[#This Row],[flux]]</f>
        <v>-8.9999999987868993</v>
      </c>
      <c r="K1937">
        <f>ABS(b2b3[[#This Row],[(mfs - b2+b3) / mfs]])</f>
        <v>8.9999999987868993</v>
      </c>
      <c r="L1937" t="b">
        <f>_xlfn.TEXTAFTER(b2b3[[#This Row],[rxn]],"-",-1)="SPONT"</f>
        <v>0</v>
      </c>
      <c r="M1937" t="str">
        <f>_xlfn.TEXTAFTER(b2b3[[#This Row],[rxn]],"-",-1)</f>
        <v>rt4793</v>
      </c>
      <c r="N1937">
        <f>_xlfn.XLOOKUP("'PRO-"&amp;b2b3[[#This Row],[enz]]&amp;"'",'[1]Sheet2 (2)'!$A:$A,'[1]Sheet2 (2)'!$B:$B,"")</f>
        <v>1</v>
      </c>
      <c r="O1937">
        <f>IFERROR(_xlfn.XLOOKUP(b2b3[[#This Row],[Column2]],Table17[[#This Row],[rxn-no-enz]],Table17[[#This Row],[flux]],0),0)</f>
        <v>0</v>
      </c>
      <c r="P1937" t="str">
        <f>_xlfn.TEXTBEFORE(b2b3[[#This Row],[rxn]],"-",-1,,,"")</f>
        <v>PROSYN</v>
      </c>
    </row>
    <row r="1938" spans="1:16" ht="17" x14ac:dyDescent="0.25">
      <c r="A1938" s="1" t="s">
        <v>12373</v>
      </c>
      <c r="B1938" s="1" t="s">
        <v>2778</v>
      </c>
      <c r="C1938" s="1">
        <v>8.2559175000000004E-8</v>
      </c>
      <c r="D1938" s="1">
        <f>mfs[[#This Row],[flux]]/1000</f>
        <v>8.2559175000000006E-11</v>
      </c>
      <c r="F1938" t="s">
        <v>11830</v>
      </c>
      <c r="G1938" t="s">
        <v>2778</v>
      </c>
      <c r="H1938" s="3">
        <v>1.1566928003145601E-12</v>
      </c>
      <c r="I1938">
        <f>_xlfn.XLOOKUP(b2b3[[#This Row],[rxn]],mfs[rxn],mfs[flux_scaled],0)</f>
        <v>1.1566928000000001E-11</v>
      </c>
      <c r="J1938">
        <f>(b2b3[[#This Row],[flux]]-b2b3[[#This Row],[flux in mfs]])/b2b3[[#This Row],[flux]]</f>
        <v>-8.9999999972805238</v>
      </c>
      <c r="K1938">
        <f>ABS(b2b3[[#This Row],[(mfs - b2+b3) / mfs]])</f>
        <v>8.9999999972805238</v>
      </c>
      <c r="L1938" t="b">
        <f>_xlfn.TEXTAFTER(b2b3[[#This Row],[rxn]],"-",-1)="SPONT"</f>
        <v>0</v>
      </c>
      <c r="M1938" t="str">
        <f>_xlfn.TEXTAFTER(b2b3[[#This Row],[rxn]],"-",-1)</f>
        <v>rt4799</v>
      </c>
      <c r="N1938">
        <f>_xlfn.XLOOKUP("'PRO-"&amp;b2b3[[#This Row],[enz]]&amp;"'",'[1]Sheet2 (2)'!$A:$A,'[1]Sheet2 (2)'!$B:$B,"")</f>
        <v>1</v>
      </c>
      <c r="O1938">
        <f>IFERROR(_xlfn.XLOOKUP(b2b3[[#This Row],[Column2]],Table17[[#This Row],[rxn-no-enz]],Table17[[#This Row],[flux]],0),0)</f>
        <v>0</v>
      </c>
      <c r="P1938" t="str">
        <f>_xlfn.TEXTBEFORE(b2b3[[#This Row],[rxn]],"-",-1,,,"")</f>
        <v>PROSYN</v>
      </c>
    </row>
    <row r="1939" spans="1:16" ht="17" x14ac:dyDescent="0.25">
      <c r="A1939" s="1" t="s">
        <v>12374</v>
      </c>
      <c r="B1939" s="1" t="s">
        <v>2778</v>
      </c>
      <c r="C1939" s="1">
        <v>7.2689660899999996E-7</v>
      </c>
      <c r="D1939" s="1">
        <f>mfs[[#This Row],[flux]]/1000</f>
        <v>7.2689660899999999E-10</v>
      </c>
      <c r="F1939" t="s">
        <v>4431</v>
      </c>
      <c r="G1939" t="s">
        <v>2778</v>
      </c>
      <c r="H1939" s="3">
        <v>2.57821482222781E-11</v>
      </c>
      <c r="I1939">
        <f>_xlfn.XLOOKUP(b2b3[[#This Row],[rxn]],mfs[rxn],mfs[flux_scaled],0)</f>
        <v>2.5782148200000001E-10</v>
      </c>
      <c r="J1939">
        <f>(b2b3[[#This Row],[flux]]-b2b3[[#This Row],[flux in mfs]])/b2b3[[#This Row],[flux]]</f>
        <v>-8.9999999913590987</v>
      </c>
      <c r="K1939">
        <f>ABS(b2b3[[#This Row],[(mfs - b2+b3) / mfs]])</f>
        <v>8.9999999913590987</v>
      </c>
      <c r="L1939" t="b">
        <f>_xlfn.TEXTAFTER(b2b3[[#This Row],[rxn]],"-",-1)="SPONT"</f>
        <v>0</v>
      </c>
      <c r="M1939" t="str">
        <f>_xlfn.TEXTAFTER(b2b3[[#This Row],[rxn]],"-",-1)</f>
        <v>rt4822_c</v>
      </c>
      <c r="N1939">
        <f>_xlfn.XLOOKUP("'PRO-"&amp;b2b3[[#This Row],[enz]]&amp;"'",'[1]Sheet2 (2)'!$A:$A,'[1]Sheet2 (2)'!$B:$B,"")</f>
        <v>1</v>
      </c>
      <c r="O1939">
        <f>IFERROR(_xlfn.XLOOKUP(b2b3[[#This Row],[Column2]],Table17[[#This Row],[rxn-no-enz]],Table17[[#This Row],[flux]],0),0)</f>
        <v>0</v>
      </c>
      <c r="P1939" t="str">
        <f>_xlfn.TEXTBEFORE(b2b3[[#This Row],[rxn]],"-",-1,,,"")</f>
        <v>PROSYN</v>
      </c>
    </row>
    <row r="1940" spans="1:16" ht="17" x14ac:dyDescent="0.25">
      <c r="A1940" s="1" t="s">
        <v>12375</v>
      </c>
      <c r="B1940" s="1" t="s">
        <v>2778</v>
      </c>
      <c r="C1940" s="1">
        <v>2.7182171200000002E-7</v>
      </c>
      <c r="D1940" s="1">
        <f>mfs[[#This Row],[flux]]/1000</f>
        <v>2.71821712E-10</v>
      </c>
      <c r="F1940" t="s">
        <v>4432</v>
      </c>
      <c r="G1940" t="s">
        <v>2778</v>
      </c>
      <c r="H1940" s="3">
        <v>4.5530585120175603E-11</v>
      </c>
      <c r="I1940">
        <f>_xlfn.XLOOKUP(b2b3[[#This Row],[rxn]],mfs[rxn],mfs[flux_scaled],0)</f>
        <v>4.5530585100000002E-10</v>
      </c>
      <c r="J1940">
        <f>(b2b3[[#This Row],[flux]]-b2b3[[#This Row],[flux in mfs]])/b2b3[[#This Row],[flux]]</f>
        <v>-8.9999999955687802</v>
      </c>
      <c r="K1940">
        <f>ABS(b2b3[[#This Row],[(mfs - b2+b3) / mfs]])</f>
        <v>8.9999999955687802</v>
      </c>
      <c r="L1940" t="b">
        <f>_xlfn.TEXTAFTER(b2b3[[#This Row],[rxn]],"-",-1)="SPONT"</f>
        <v>0</v>
      </c>
      <c r="M1940" t="str">
        <f>_xlfn.TEXTAFTER(b2b3[[#This Row],[rxn]],"-",-1)</f>
        <v>rt4846</v>
      </c>
      <c r="N1940">
        <f>_xlfn.XLOOKUP("'PRO-"&amp;b2b3[[#This Row],[enz]]&amp;"'",'[1]Sheet2 (2)'!$A:$A,'[1]Sheet2 (2)'!$B:$B,"")</f>
        <v>9</v>
      </c>
      <c r="O1940">
        <f>IFERROR(_xlfn.XLOOKUP(b2b3[[#This Row],[Column2]],Table17[[#This Row],[rxn-no-enz]],Table17[[#This Row],[flux]],0),0)</f>
        <v>0</v>
      </c>
      <c r="P1940" t="str">
        <f>_xlfn.TEXTBEFORE(b2b3[[#This Row],[rxn]],"-",-1,,,"")</f>
        <v>PROSYN</v>
      </c>
    </row>
    <row r="1941" spans="1:16" ht="17" x14ac:dyDescent="0.25">
      <c r="A1941" s="1" t="s">
        <v>12376</v>
      </c>
      <c r="B1941" s="1" t="s">
        <v>2778</v>
      </c>
      <c r="C1941" s="1">
        <v>5.8287957000000002E-8</v>
      </c>
      <c r="D1941" s="1">
        <f>mfs[[#This Row],[flux]]/1000</f>
        <v>5.8287957000000003E-11</v>
      </c>
      <c r="F1941" t="s">
        <v>11831</v>
      </c>
      <c r="G1941" t="s">
        <v>2778</v>
      </c>
      <c r="H1941" s="3">
        <v>3.5659284094428901E-12</v>
      </c>
      <c r="I1941">
        <f>_xlfn.XLOOKUP(b2b3[[#This Row],[rxn]],mfs[rxn],mfs[flux_scaled],0)</f>
        <v>3.5659283999999997E-11</v>
      </c>
      <c r="J1941">
        <f>(b2b3[[#This Row],[flux]]-b2b3[[#This Row],[flux in mfs]])/b2b3[[#This Row],[flux]]</f>
        <v>-8.9999999735191256</v>
      </c>
      <c r="K1941">
        <f>ABS(b2b3[[#This Row],[(mfs - b2+b3) / mfs]])</f>
        <v>8.9999999735191256</v>
      </c>
      <c r="L1941" t="b">
        <f>_xlfn.TEXTAFTER(b2b3[[#This Row],[rxn]],"-",-1)="SPONT"</f>
        <v>0</v>
      </c>
      <c r="M1941" t="str">
        <f>_xlfn.TEXTAFTER(b2b3[[#This Row],[rxn]],"-",-1)</f>
        <v>rt4860</v>
      </c>
      <c r="N1941">
        <f>_xlfn.XLOOKUP("'PRO-"&amp;b2b3[[#This Row],[enz]]&amp;"'",'[1]Sheet2 (2)'!$A:$A,'[1]Sheet2 (2)'!$B:$B,"")</f>
        <v>1</v>
      </c>
      <c r="O1941">
        <f>IFERROR(_xlfn.XLOOKUP(b2b3[[#This Row],[Column2]],Table17[[#This Row],[rxn-no-enz]],Table17[[#This Row],[flux]],0),0)</f>
        <v>0</v>
      </c>
      <c r="P1941" t="str">
        <f>_xlfn.TEXTBEFORE(b2b3[[#This Row],[rxn]],"-",-1,,,"")</f>
        <v>PROSYN</v>
      </c>
    </row>
    <row r="1942" spans="1:16" ht="17" x14ac:dyDescent="0.25">
      <c r="A1942" s="1" t="s">
        <v>12377</v>
      </c>
      <c r="B1942" s="1" t="s">
        <v>2778</v>
      </c>
      <c r="C1942" s="1">
        <v>2.1723974000000001E-8</v>
      </c>
      <c r="D1942" s="1">
        <f>mfs[[#This Row],[flux]]/1000</f>
        <v>2.1723974E-11</v>
      </c>
      <c r="F1942" t="s">
        <v>4433</v>
      </c>
      <c r="G1942" t="s">
        <v>2778</v>
      </c>
      <c r="H1942" s="3">
        <v>2.5187825914062899E-11</v>
      </c>
      <c r="I1942">
        <f>_xlfn.XLOOKUP(b2b3[[#This Row],[rxn]],mfs[rxn],mfs[flux_scaled],0)</f>
        <v>2.5187825899999997E-10</v>
      </c>
      <c r="J1942">
        <f>(b2b3[[#This Row],[flux]]-b2b3[[#This Row],[flux in mfs]])/b2b3[[#This Row],[flux]]</f>
        <v>-8.9999999944167861</v>
      </c>
      <c r="K1942">
        <f>ABS(b2b3[[#This Row],[(mfs - b2+b3) / mfs]])</f>
        <v>8.9999999944167861</v>
      </c>
      <c r="L1942" t="b">
        <f>_xlfn.TEXTAFTER(b2b3[[#This Row],[rxn]],"-",-1)="SPONT"</f>
        <v>0</v>
      </c>
      <c r="M1942" t="str">
        <f>_xlfn.TEXTAFTER(b2b3[[#This Row],[rxn]],"-",-1)</f>
        <v>rt4862</v>
      </c>
      <c r="N1942">
        <f>_xlfn.XLOOKUP("'PRO-"&amp;b2b3[[#This Row],[enz]]&amp;"'",'[1]Sheet2 (2)'!$A:$A,'[1]Sheet2 (2)'!$B:$B,"")</f>
        <v>1</v>
      </c>
      <c r="O1942">
        <f>IFERROR(_xlfn.XLOOKUP(b2b3[[#This Row],[Column2]],Table17[[#This Row],[rxn-no-enz]],Table17[[#This Row],[flux]],0),0)</f>
        <v>0</v>
      </c>
      <c r="P1942" t="str">
        <f>_xlfn.TEXTBEFORE(b2b3[[#This Row],[rxn]],"-",-1,,,"")</f>
        <v>PROSYN</v>
      </c>
    </row>
    <row r="1943" spans="1:16" ht="17" x14ac:dyDescent="0.25">
      <c r="A1943" s="1" t="s">
        <v>12378</v>
      </c>
      <c r="B1943" s="1" t="s">
        <v>2778</v>
      </c>
      <c r="C1943" s="1">
        <v>1.4195783921E-5</v>
      </c>
      <c r="D1943" s="1">
        <f>mfs[[#This Row],[flux]]/1000</f>
        <v>1.4195783921000001E-8</v>
      </c>
      <c r="F1943" t="s">
        <v>11832</v>
      </c>
      <c r="G1943" t="s">
        <v>2778</v>
      </c>
      <c r="H1943" s="3">
        <v>4.1857121151546099E-12</v>
      </c>
      <c r="I1943">
        <f>_xlfn.XLOOKUP(b2b3[[#This Row],[rxn]],mfs[rxn],mfs[flux_scaled],0)</f>
        <v>4.1857120999999997E-11</v>
      </c>
      <c r="J1943">
        <f>(b2b3[[#This Row],[flux]]-b2b3[[#This Row],[flux in mfs]])/b2b3[[#This Row],[flux]]</f>
        <v>-8.9999999637944281</v>
      </c>
      <c r="K1943">
        <f>ABS(b2b3[[#This Row],[(mfs - b2+b3) / mfs]])</f>
        <v>8.9999999637944281</v>
      </c>
      <c r="L1943" t="b">
        <f>_xlfn.TEXTAFTER(b2b3[[#This Row],[rxn]],"-",-1)="SPONT"</f>
        <v>0</v>
      </c>
      <c r="M1943" t="str">
        <f>_xlfn.TEXTAFTER(b2b3[[#This Row],[rxn]],"-",-1)</f>
        <v>rt4871</v>
      </c>
      <c r="N1943" t="str">
        <f>_xlfn.XLOOKUP("'PRO-"&amp;b2b3[[#This Row],[enz]]&amp;"'",'[1]Sheet2 (2)'!$A:$A,'[1]Sheet2 (2)'!$B:$B,"")</f>
        <v/>
      </c>
      <c r="O1943">
        <f>IFERROR(_xlfn.XLOOKUP(b2b3[[#This Row],[Column2]],Table17[[#This Row],[rxn-no-enz]],Table17[[#This Row],[flux]],0),0)</f>
        <v>0</v>
      </c>
      <c r="P1943" t="str">
        <f>_xlfn.TEXTBEFORE(b2b3[[#This Row],[rxn]],"-",-1,,,"")</f>
        <v>PROSYN</v>
      </c>
    </row>
    <row r="1944" spans="1:16" ht="17" x14ac:dyDescent="0.25">
      <c r="A1944" s="1" t="s">
        <v>12379</v>
      </c>
      <c r="B1944" s="1" t="s">
        <v>2778</v>
      </c>
      <c r="C1944" s="1">
        <v>2.4024450999999999E-8</v>
      </c>
      <c r="D1944" s="1">
        <f>mfs[[#This Row],[flux]]/1000</f>
        <v>2.4024450999999999E-11</v>
      </c>
      <c r="F1944" t="s">
        <v>4434</v>
      </c>
      <c r="G1944" t="s">
        <v>2778</v>
      </c>
      <c r="H1944" s="3">
        <v>3.13674552608561E-11</v>
      </c>
      <c r="I1944">
        <f>_xlfn.XLOOKUP(b2b3[[#This Row],[rxn]],mfs[rxn],mfs[flux_scaled],0)</f>
        <v>3.13674553E-10</v>
      </c>
      <c r="J1944">
        <f>(b2b3[[#This Row],[flux]]-b2b3[[#This Row],[flux in mfs]])/b2b3[[#This Row],[flux]]</f>
        <v>-9.0000000124791448</v>
      </c>
      <c r="K1944">
        <f>ABS(b2b3[[#This Row],[(mfs - b2+b3) / mfs]])</f>
        <v>9.0000000124791448</v>
      </c>
      <c r="L1944" t="b">
        <f>_xlfn.TEXTAFTER(b2b3[[#This Row],[rxn]],"-",-1)="SPONT"</f>
        <v>0</v>
      </c>
      <c r="M1944" t="str">
        <f>_xlfn.TEXTAFTER(b2b3[[#This Row],[rxn]],"-",-1)</f>
        <v>rt4881</v>
      </c>
      <c r="N1944">
        <f>_xlfn.XLOOKUP("'PRO-"&amp;b2b3[[#This Row],[enz]]&amp;"'",'[1]Sheet2 (2)'!$A:$A,'[1]Sheet2 (2)'!$B:$B,"")</f>
        <v>1</v>
      </c>
      <c r="O1944">
        <f>IFERROR(_xlfn.XLOOKUP(b2b3[[#This Row],[Column2]],Table17[[#This Row],[rxn-no-enz]],Table17[[#This Row],[flux]],0),0)</f>
        <v>0</v>
      </c>
      <c r="P1944" t="str">
        <f>_xlfn.TEXTBEFORE(b2b3[[#This Row],[rxn]],"-",-1,,,"")</f>
        <v>PROSYN</v>
      </c>
    </row>
    <row r="1945" spans="1:16" ht="17" x14ac:dyDescent="0.25">
      <c r="A1945" s="1" t="s">
        <v>12380</v>
      </c>
      <c r="B1945" s="1" t="s">
        <v>2778</v>
      </c>
      <c r="C1945" s="1">
        <v>3.4224187700000001E-7</v>
      </c>
      <c r="D1945" s="1">
        <f>mfs[[#This Row],[flux]]/1000</f>
        <v>3.4224187700000002E-10</v>
      </c>
      <c r="F1945" t="s">
        <v>11833</v>
      </c>
      <c r="G1945" t="s">
        <v>2778</v>
      </c>
      <c r="H1945" s="3">
        <v>1.88078309350029E-12</v>
      </c>
      <c r="I1945">
        <f>_xlfn.XLOOKUP(b2b3[[#This Row],[rxn]],mfs[rxn],mfs[flux_scaled],0)</f>
        <v>1.8807831000000002E-11</v>
      </c>
      <c r="J1945">
        <f>(b2b3[[#This Row],[flux]]-b2b3[[#This Row],[flux in mfs]])/b2b3[[#This Row],[flux]]</f>
        <v>-9.000000034558532</v>
      </c>
      <c r="K1945">
        <f>ABS(b2b3[[#This Row],[(mfs - b2+b3) / mfs]])</f>
        <v>9.000000034558532</v>
      </c>
      <c r="L1945" t="b">
        <f>_xlfn.TEXTAFTER(b2b3[[#This Row],[rxn]],"-",-1)="SPONT"</f>
        <v>0</v>
      </c>
      <c r="M1945" t="str">
        <f>_xlfn.TEXTAFTER(b2b3[[#This Row],[rxn]],"-",-1)</f>
        <v>rt4892</v>
      </c>
      <c r="N1945">
        <f>_xlfn.XLOOKUP("'PRO-"&amp;b2b3[[#This Row],[enz]]&amp;"'",'[1]Sheet2 (2)'!$A:$A,'[1]Sheet2 (2)'!$B:$B,"")</f>
        <v>1</v>
      </c>
      <c r="O1945">
        <f>IFERROR(_xlfn.XLOOKUP(b2b3[[#This Row],[Column2]],Table17[[#This Row],[rxn-no-enz]],Table17[[#This Row],[flux]],0),0)</f>
        <v>0</v>
      </c>
      <c r="P1945" t="str">
        <f>_xlfn.TEXTBEFORE(b2b3[[#This Row],[rxn]],"-",-1,,,"")</f>
        <v>PROSYN</v>
      </c>
    </row>
    <row r="1946" spans="1:16" ht="17" x14ac:dyDescent="0.25">
      <c r="A1946" s="1" t="s">
        <v>12381</v>
      </c>
      <c r="B1946" s="1" t="s">
        <v>2778</v>
      </c>
      <c r="C1946" s="1">
        <v>1.5734049999999999E-9</v>
      </c>
      <c r="D1946" s="1">
        <f>mfs[[#This Row],[flux]]/1000</f>
        <v>1.573405E-12</v>
      </c>
      <c r="F1946" t="s">
        <v>11834</v>
      </c>
      <c r="G1946" t="s">
        <v>2778</v>
      </c>
      <c r="H1946" s="3">
        <v>9.2155649498721302E-11</v>
      </c>
      <c r="I1946">
        <f>_xlfn.XLOOKUP(b2b3[[#This Row],[rxn]],mfs[rxn],mfs[flux_scaled],0)</f>
        <v>9.2155649500000007E-10</v>
      </c>
      <c r="J1946">
        <f>(b2b3[[#This Row],[flux]]-b2b3[[#This Row],[flux in mfs]])/b2b3[[#This Row],[flux]]</f>
        <v>-9.0000000001387548</v>
      </c>
      <c r="K1946">
        <f>ABS(b2b3[[#This Row],[(mfs - b2+b3) / mfs]])</f>
        <v>9.0000000001387548</v>
      </c>
      <c r="L1946" t="b">
        <f>_xlfn.TEXTAFTER(b2b3[[#This Row],[rxn]],"-",-1)="SPONT"</f>
        <v>0</v>
      </c>
      <c r="M1946" t="str">
        <f>_xlfn.TEXTAFTER(b2b3[[#This Row],[rxn]],"-",-1)</f>
        <v>rt4894</v>
      </c>
      <c r="N1946">
        <f>_xlfn.XLOOKUP("'PRO-"&amp;b2b3[[#This Row],[enz]]&amp;"'",'[1]Sheet2 (2)'!$A:$A,'[1]Sheet2 (2)'!$B:$B,"")</f>
        <v>1</v>
      </c>
      <c r="O1946">
        <f>IFERROR(_xlfn.XLOOKUP(b2b3[[#This Row],[Column2]],Table17[[#This Row],[rxn-no-enz]],Table17[[#This Row],[flux]],0),0)</f>
        <v>0</v>
      </c>
      <c r="P1946" t="str">
        <f>_xlfn.TEXTBEFORE(b2b3[[#This Row],[rxn]],"-",-1,,,"")</f>
        <v>PROSYN</v>
      </c>
    </row>
    <row r="1947" spans="1:16" ht="17" x14ac:dyDescent="0.25">
      <c r="A1947" s="1" t="s">
        <v>12382</v>
      </c>
      <c r="B1947" s="1" t="s">
        <v>2778</v>
      </c>
      <c r="C1947" s="1">
        <v>2.64616251E-7</v>
      </c>
      <c r="D1947" s="1">
        <f>mfs[[#This Row],[flux]]/1000</f>
        <v>2.64616251E-10</v>
      </c>
      <c r="F1947" t="s">
        <v>11835</v>
      </c>
      <c r="G1947" t="s">
        <v>2778</v>
      </c>
      <c r="H1947" s="3">
        <v>1.03176073126708E-12</v>
      </c>
      <c r="I1947">
        <f>_xlfn.XLOOKUP(b2b3[[#This Row],[rxn]],mfs[rxn],mfs[flux_scaled],0)</f>
        <v>1.0317607000000001E-11</v>
      </c>
      <c r="J1947">
        <f>(b2b3[[#This Row],[flux]]-b2b3[[#This Row],[flux in mfs]])/b2b3[[#This Row],[flux]]</f>
        <v>-8.9999996969541574</v>
      </c>
      <c r="K1947">
        <f>ABS(b2b3[[#This Row],[(mfs - b2+b3) / mfs]])</f>
        <v>8.9999996969541574</v>
      </c>
      <c r="L1947" t="b">
        <f>_xlfn.TEXTAFTER(b2b3[[#This Row],[rxn]],"-",-1)="SPONT"</f>
        <v>0</v>
      </c>
      <c r="M1947" t="str">
        <f>_xlfn.TEXTAFTER(b2b3[[#This Row],[rxn]],"-",-1)</f>
        <v>rt4896</v>
      </c>
      <c r="N1947">
        <f>_xlfn.XLOOKUP("'PRO-"&amp;b2b3[[#This Row],[enz]]&amp;"'",'[1]Sheet2 (2)'!$A:$A,'[1]Sheet2 (2)'!$B:$B,"")</f>
        <v>1</v>
      </c>
      <c r="O1947">
        <f>IFERROR(_xlfn.XLOOKUP(b2b3[[#This Row],[Column2]],Table17[[#This Row],[rxn-no-enz]],Table17[[#This Row],[flux]],0),0)</f>
        <v>0</v>
      </c>
      <c r="P1947" t="str">
        <f>_xlfn.TEXTBEFORE(b2b3[[#This Row],[rxn]],"-",-1,,,"")</f>
        <v>PROSYN</v>
      </c>
    </row>
    <row r="1948" spans="1:16" ht="17" x14ac:dyDescent="0.25">
      <c r="A1948" s="1" t="s">
        <v>12383</v>
      </c>
      <c r="B1948" s="1" t="s">
        <v>2778</v>
      </c>
      <c r="C1948" s="1">
        <v>2.5069624999999998E-8</v>
      </c>
      <c r="D1948" s="1">
        <f>mfs[[#This Row],[flux]]/1000</f>
        <v>2.5069624999999997E-11</v>
      </c>
      <c r="F1948" t="s">
        <v>11836</v>
      </c>
      <c r="G1948" t="s">
        <v>2778</v>
      </c>
      <c r="H1948" s="3">
        <v>4.1947727687492103E-11</v>
      </c>
      <c r="I1948">
        <f>_xlfn.XLOOKUP(b2b3[[#This Row],[rxn]],mfs[rxn],mfs[flux_scaled],0)</f>
        <v>4.1947727700000003E-10</v>
      </c>
      <c r="J1948">
        <f>(b2b3[[#This Row],[flux]]-b2b3[[#This Row],[flux in mfs]])/b2b3[[#This Row],[flux]]</f>
        <v>-9.0000000029817819</v>
      </c>
      <c r="K1948">
        <f>ABS(b2b3[[#This Row],[(mfs - b2+b3) / mfs]])</f>
        <v>9.0000000029817819</v>
      </c>
      <c r="L1948" t="b">
        <f>_xlfn.TEXTAFTER(b2b3[[#This Row],[rxn]],"-",-1)="SPONT"</f>
        <v>0</v>
      </c>
      <c r="M1948" t="str">
        <f>_xlfn.TEXTAFTER(b2b3[[#This Row],[rxn]],"-",-1)</f>
        <v>rt4897</v>
      </c>
      <c r="N1948">
        <f>_xlfn.XLOOKUP("'PRO-"&amp;b2b3[[#This Row],[enz]]&amp;"'",'[1]Sheet2 (2)'!$A:$A,'[1]Sheet2 (2)'!$B:$B,"")</f>
        <v>1</v>
      </c>
      <c r="O1948">
        <f>IFERROR(_xlfn.XLOOKUP(b2b3[[#This Row],[Column2]],Table17[[#This Row],[rxn-no-enz]],Table17[[#This Row],[flux]],0),0)</f>
        <v>0</v>
      </c>
      <c r="P1948" t="str">
        <f>_xlfn.TEXTBEFORE(b2b3[[#This Row],[rxn]],"-",-1,,,"")</f>
        <v>PROSYN</v>
      </c>
    </row>
    <row r="1949" spans="1:16" ht="17" x14ac:dyDescent="0.25">
      <c r="A1949" s="1" t="s">
        <v>12384</v>
      </c>
      <c r="B1949" s="1" t="s">
        <v>2778</v>
      </c>
      <c r="C1949" s="1">
        <v>2.9992679999999999E-9</v>
      </c>
      <c r="D1949" s="1">
        <f>mfs[[#This Row],[flux]]/1000</f>
        <v>2.9992680000000001E-12</v>
      </c>
      <c r="F1949" t="s">
        <v>11837</v>
      </c>
      <c r="G1949" t="s">
        <v>2778</v>
      </c>
      <c r="H1949" s="3">
        <v>0</v>
      </c>
      <c r="I1949">
        <f>_xlfn.XLOOKUP(b2b3[[#This Row],[rxn]],mfs[rxn],mfs[flux_scaled],0)</f>
        <v>0</v>
      </c>
      <c r="J1949" t="e">
        <f>(b2b3[[#This Row],[flux]]-b2b3[[#This Row],[flux in mfs]])/b2b3[[#This Row],[flux]]</f>
        <v>#DIV/0!</v>
      </c>
      <c r="K1949" t="e">
        <f>ABS(b2b3[[#This Row],[(mfs - b2+b3) / mfs]])</f>
        <v>#DIV/0!</v>
      </c>
      <c r="L1949" t="b">
        <f>_xlfn.TEXTAFTER(b2b3[[#This Row],[rxn]],"-",-1)="SPONT"</f>
        <v>0</v>
      </c>
      <c r="M1949" t="str">
        <f>_xlfn.TEXTAFTER(b2b3[[#This Row],[rxn]],"-",-1)</f>
        <v>rt4913</v>
      </c>
      <c r="N1949">
        <f>_xlfn.XLOOKUP("'PRO-"&amp;b2b3[[#This Row],[enz]]&amp;"'",'[1]Sheet2 (2)'!$A:$A,'[1]Sheet2 (2)'!$B:$B,"")</f>
        <v>1</v>
      </c>
      <c r="O1949">
        <f>IFERROR(_xlfn.XLOOKUP(b2b3[[#This Row],[Column2]],Table17[[#This Row],[rxn-no-enz]],Table17[[#This Row],[flux]],0),0)</f>
        <v>0</v>
      </c>
      <c r="P1949" t="str">
        <f>_xlfn.TEXTBEFORE(b2b3[[#This Row],[rxn]],"-",-1,,,"")</f>
        <v>PROSYN</v>
      </c>
    </row>
    <row r="1950" spans="1:16" ht="17" x14ac:dyDescent="0.25">
      <c r="A1950" s="1" t="s">
        <v>12385</v>
      </c>
      <c r="B1950" s="1" t="s">
        <v>2778</v>
      </c>
      <c r="C1950" s="1">
        <v>2.6025980000000001E-8</v>
      </c>
      <c r="D1950" s="1">
        <f>mfs[[#This Row],[flux]]/1000</f>
        <v>2.6025980000000002E-11</v>
      </c>
      <c r="F1950" t="s">
        <v>11838</v>
      </c>
      <c r="G1950" t="s">
        <v>2778</v>
      </c>
      <c r="H1950" s="3">
        <v>2.0262303951316799E-13</v>
      </c>
      <c r="I1950">
        <f>_xlfn.XLOOKUP(b2b3[[#This Row],[rxn]],mfs[rxn],mfs[flux_scaled],0)</f>
        <v>2.0262299999999999E-12</v>
      </c>
      <c r="J1950">
        <f>(b2b3[[#This Row],[flux]]-b2b3[[#This Row],[flux in mfs]])/b2b3[[#This Row],[flux]]</f>
        <v>-8.9999980499173198</v>
      </c>
      <c r="K1950">
        <f>ABS(b2b3[[#This Row],[(mfs - b2+b3) / mfs]])</f>
        <v>8.9999980499173198</v>
      </c>
      <c r="L1950" t="b">
        <f>_xlfn.TEXTAFTER(b2b3[[#This Row],[rxn]],"-",-1)="SPONT"</f>
        <v>0</v>
      </c>
      <c r="M1950" t="str">
        <f>_xlfn.TEXTAFTER(b2b3[[#This Row],[rxn]],"-",-1)</f>
        <v>rt4917</v>
      </c>
      <c r="N1950">
        <f>_xlfn.XLOOKUP("'PRO-"&amp;b2b3[[#This Row],[enz]]&amp;"'",'[1]Sheet2 (2)'!$A:$A,'[1]Sheet2 (2)'!$B:$B,"")</f>
        <v>1</v>
      </c>
      <c r="O1950">
        <f>IFERROR(_xlfn.XLOOKUP(b2b3[[#This Row],[Column2]],Table17[[#This Row],[rxn-no-enz]],Table17[[#This Row],[flux]],0),0)</f>
        <v>0</v>
      </c>
      <c r="P1950" t="str">
        <f>_xlfn.TEXTBEFORE(b2b3[[#This Row],[rxn]],"-",-1,,,"")</f>
        <v>PROSYN</v>
      </c>
    </row>
    <row r="1951" spans="1:16" ht="17" x14ac:dyDescent="0.25">
      <c r="A1951" s="1" t="s">
        <v>12386</v>
      </c>
      <c r="B1951" s="1" t="s">
        <v>2778</v>
      </c>
      <c r="C1951" s="1">
        <v>6.2879100000000001E-9</v>
      </c>
      <c r="D1951" s="1">
        <f>mfs[[#This Row],[flux]]/1000</f>
        <v>6.2879100000000004E-12</v>
      </c>
      <c r="F1951" t="s">
        <v>4436</v>
      </c>
      <c r="G1951" t="s">
        <v>2778</v>
      </c>
      <c r="H1951" s="3">
        <v>2.8978687865999499E-11</v>
      </c>
      <c r="I1951">
        <f>_xlfn.XLOOKUP(b2b3[[#This Row],[rxn]],mfs[rxn],mfs[flux_scaled],0)</f>
        <v>2.89786879E-10</v>
      </c>
      <c r="J1951">
        <f>(b2b3[[#This Row],[flux]]-b2b3[[#This Row],[flux in mfs]])/b2b3[[#This Row],[flux]]</f>
        <v>-9.0000000117329346</v>
      </c>
      <c r="K1951">
        <f>ABS(b2b3[[#This Row],[(mfs - b2+b3) / mfs]])</f>
        <v>9.0000000117329346</v>
      </c>
      <c r="L1951" t="b">
        <f>_xlfn.TEXTAFTER(b2b3[[#This Row],[rxn]],"-",-1)="SPONT"</f>
        <v>0</v>
      </c>
      <c r="M1951" t="str">
        <f>_xlfn.TEXTAFTER(b2b3[[#This Row],[rxn]],"-",-1)</f>
        <v>rt4918</v>
      </c>
      <c r="N1951">
        <f>_xlfn.XLOOKUP("'PRO-"&amp;b2b3[[#This Row],[enz]]&amp;"'",'[1]Sheet2 (2)'!$A:$A,'[1]Sheet2 (2)'!$B:$B,"")</f>
        <v>1</v>
      </c>
      <c r="O1951">
        <f>IFERROR(_xlfn.XLOOKUP(b2b3[[#This Row],[Column2]],Table17[[#This Row],[rxn-no-enz]],Table17[[#This Row],[flux]],0),0)</f>
        <v>0</v>
      </c>
      <c r="P1951" t="str">
        <f>_xlfn.TEXTBEFORE(b2b3[[#This Row],[rxn]],"-",-1,,,"")</f>
        <v>PROSYN</v>
      </c>
    </row>
    <row r="1952" spans="1:16" ht="17" x14ac:dyDescent="0.25">
      <c r="A1952" s="1" t="s">
        <v>12387</v>
      </c>
      <c r="B1952" s="1" t="s">
        <v>2778</v>
      </c>
      <c r="C1952" s="1">
        <v>9.1509884999999997E-8</v>
      </c>
      <c r="D1952" s="1">
        <f>mfs[[#This Row],[flux]]/1000</f>
        <v>9.1509884999999994E-11</v>
      </c>
      <c r="F1952" t="s">
        <v>11839</v>
      </c>
      <c r="G1952" t="s">
        <v>2778</v>
      </c>
      <c r="H1952" s="3">
        <v>5.4093930319187696E-12</v>
      </c>
      <c r="I1952">
        <f>_xlfn.XLOOKUP(b2b3[[#This Row],[rxn]],mfs[rxn],mfs[flux_scaled],0)</f>
        <v>5.4093929999999998E-11</v>
      </c>
      <c r="J1952">
        <f>(b2b3[[#This Row],[flux]]-b2b3[[#This Row],[flux in mfs]])/b2b3[[#This Row],[flux]]</f>
        <v>-8.9999999409938045</v>
      </c>
      <c r="K1952">
        <f>ABS(b2b3[[#This Row],[(mfs - b2+b3) / mfs]])</f>
        <v>8.9999999409938045</v>
      </c>
      <c r="L1952" t="b">
        <f>_xlfn.TEXTAFTER(b2b3[[#This Row],[rxn]],"-",-1)="SPONT"</f>
        <v>0</v>
      </c>
      <c r="M1952" t="str">
        <f>_xlfn.TEXTAFTER(b2b3[[#This Row],[rxn]],"-",-1)</f>
        <v>rt4919</v>
      </c>
      <c r="N1952">
        <f>_xlfn.XLOOKUP("'PRO-"&amp;b2b3[[#This Row],[enz]]&amp;"'",'[1]Sheet2 (2)'!$A:$A,'[1]Sheet2 (2)'!$B:$B,"")</f>
        <v>1</v>
      </c>
      <c r="O1952">
        <f>IFERROR(_xlfn.XLOOKUP(b2b3[[#This Row],[Column2]],Table17[[#This Row],[rxn-no-enz]],Table17[[#This Row],[flux]],0),0)</f>
        <v>0</v>
      </c>
      <c r="P1952" t="str">
        <f>_xlfn.TEXTBEFORE(b2b3[[#This Row],[rxn]],"-",-1,,,"")</f>
        <v>PROSYN</v>
      </c>
    </row>
    <row r="1953" spans="1:16" ht="17" x14ac:dyDescent="0.25">
      <c r="A1953" s="1" t="s">
        <v>12388</v>
      </c>
      <c r="B1953" s="1" t="s">
        <v>2778</v>
      </c>
      <c r="C1953" s="1">
        <v>3.5909291700000001E-7</v>
      </c>
      <c r="D1953" s="1">
        <f>mfs[[#This Row],[flux]]/1000</f>
        <v>3.5909291699999999E-10</v>
      </c>
      <c r="F1953" t="s">
        <v>4437</v>
      </c>
      <c r="G1953" t="s">
        <v>2778</v>
      </c>
      <c r="H1953" s="3">
        <v>2.1034339697256699E-11</v>
      </c>
      <c r="I1953">
        <f>_xlfn.XLOOKUP(b2b3[[#This Row],[rxn]],mfs[rxn],mfs[flux_scaled],0)</f>
        <v>2.1034339700000001E-10</v>
      </c>
      <c r="J1953">
        <f>(b2b3[[#This Row],[flux]]-b2b3[[#This Row],[flux in mfs]])/b2b3[[#This Row],[flux]]</f>
        <v>-9.0000000013042012</v>
      </c>
      <c r="K1953">
        <f>ABS(b2b3[[#This Row],[(mfs - b2+b3) / mfs]])</f>
        <v>9.0000000013042012</v>
      </c>
      <c r="L1953" t="b">
        <f>_xlfn.TEXTAFTER(b2b3[[#This Row],[rxn]],"-",-1)="SPONT"</f>
        <v>0</v>
      </c>
      <c r="M1953" t="str">
        <f>_xlfn.TEXTAFTER(b2b3[[#This Row],[rxn]],"-",-1)</f>
        <v>rt4920</v>
      </c>
      <c r="N1953">
        <f>_xlfn.XLOOKUP("'PRO-"&amp;b2b3[[#This Row],[enz]]&amp;"'",'[1]Sheet2 (2)'!$A:$A,'[1]Sheet2 (2)'!$B:$B,"")</f>
        <v>1</v>
      </c>
      <c r="O1953">
        <f>IFERROR(_xlfn.XLOOKUP(b2b3[[#This Row],[Column2]],Table17[[#This Row],[rxn-no-enz]],Table17[[#This Row],[flux]],0),0)</f>
        <v>0</v>
      </c>
      <c r="P1953" t="str">
        <f>_xlfn.TEXTBEFORE(b2b3[[#This Row],[rxn]],"-",-1,,,"")</f>
        <v>PROSYN</v>
      </c>
    </row>
    <row r="1954" spans="1:16" ht="17" x14ac:dyDescent="0.25">
      <c r="A1954" s="1" t="s">
        <v>12389</v>
      </c>
      <c r="B1954" s="1" t="s">
        <v>2778</v>
      </c>
      <c r="C1954" s="1">
        <v>7.3480463E-7</v>
      </c>
      <c r="D1954" s="1">
        <f>mfs[[#This Row],[flux]]/1000</f>
        <v>7.3480463000000003E-10</v>
      </c>
      <c r="F1954" t="s">
        <v>11840</v>
      </c>
      <c r="G1954" t="s">
        <v>2778</v>
      </c>
      <c r="H1954" s="3">
        <v>4.81354878162539E-11</v>
      </c>
      <c r="I1954">
        <f>_xlfn.XLOOKUP(b2b3[[#This Row],[rxn]],mfs[rxn],mfs[flux_scaled],0)</f>
        <v>4.8135487799999993E-10</v>
      </c>
      <c r="J1954">
        <f>(b2b3[[#This Row],[flux]]-b2b3[[#This Row],[flux in mfs]])/b2b3[[#This Row],[flux]]</f>
        <v>-8.9999999966233002</v>
      </c>
      <c r="K1954">
        <f>ABS(b2b3[[#This Row],[(mfs - b2+b3) / mfs]])</f>
        <v>8.9999999966233002</v>
      </c>
      <c r="L1954" t="b">
        <f>_xlfn.TEXTAFTER(b2b3[[#This Row],[rxn]],"-",-1)="SPONT"</f>
        <v>0</v>
      </c>
      <c r="M1954" t="str">
        <f>_xlfn.TEXTAFTER(b2b3[[#This Row],[rxn]],"-",-1)</f>
        <v>rt4929</v>
      </c>
      <c r="N1954">
        <f>_xlfn.XLOOKUP("'PRO-"&amp;b2b3[[#This Row],[enz]]&amp;"'",'[1]Sheet2 (2)'!$A:$A,'[1]Sheet2 (2)'!$B:$B,"")</f>
        <v>1</v>
      </c>
      <c r="O1954">
        <f>IFERROR(_xlfn.XLOOKUP(b2b3[[#This Row],[Column2]],Table17[[#This Row],[rxn-no-enz]],Table17[[#This Row],[flux]],0),0)</f>
        <v>0</v>
      </c>
      <c r="P1954" t="str">
        <f>_xlfn.TEXTBEFORE(b2b3[[#This Row],[rxn]],"-",-1,,,"")</f>
        <v>PROSYN</v>
      </c>
    </row>
    <row r="1955" spans="1:16" ht="17" x14ac:dyDescent="0.25">
      <c r="A1955" s="1" t="s">
        <v>12390</v>
      </c>
      <c r="B1955" s="1" t="s">
        <v>2778</v>
      </c>
      <c r="C1955" s="1">
        <v>8.4098676999999997E-8</v>
      </c>
      <c r="D1955" s="1">
        <f>mfs[[#This Row],[flux]]/1000</f>
        <v>8.4098676999999991E-11</v>
      </c>
      <c r="F1955" t="s">
        <v>4438</v>
      </c>
      <c r="G1955" t="s">
        <v>2778</v>
      </c>
      <c r="H1955" s="3">
        <v>2.9255497663834998E-11</v>
      </c>
      <c r="I1955">
        <f>_xlfn.XLOOKUP(b2b3[[#This Row],[rxn]],mfs[rxn],mfs[flux_scaled],0)</f>
        <v>2.9255497700000001E-10</v>
      </c>
      <c r="J1955">
        <f>(b2b3[[#This Row],[flux]]-b2b3[[#This Row],[flux in mfs]])/b2b3[[#This Row],[flux]]</f>
        <v>-9.0000000123617792</v>
      </c>
      <c r="K1955">
        <f>ABS(b2b3[[#This Row],[(mfs - b2+b3) / mfs]])</f>
        <v>9.0000000123617792</v>
      </c>
      <c r="L1955" t="b">
        <f>_xlfn.TEXTAFTER(b2b3[[#This Row],[rxn]],"-",-1)="SPONT"</f>
        <v>0</v>
      </c>
      <c r="M1955" t="str">
        <f>_xlfn.TEXTAFTER(b2b3[[#This Row],[rxn]],"-",-1)</f>
        <v>rt4934</v>
      </c>
      <c r="N1955">
        <f>_xlfn.XLOOKUP("'PRO-"&amp;b2b3[[#This Row],[enz]]&amp;"'",'[1]Sheet2 (2)'!$A:$A,'[1]Sheet2 (2)'!$B:$B,"")</f>
        <v>1</v>
      </c>
      <c r="O1955">
        <f>IFERROR(_xlfn.XLOOKUP(b2b3[[#This Row],[Column2]],Table17[[#This Row],[rxn-no-enz]],Table17[[#This Row],[flux]],0),0)</f>
        <v>0</v>
      </c>
      <c r="P1955" t="str">
        <f>_xlfn.TEXTBEFORE(b2b3[[#This Row],[rxn]],"-",-1,,,"")</f>
        <v>PROSYN</v>
      </c>
    </row>
    <row r="1956" spans="1:16" ht="17" x14ac:dyDescent="0.25">
      <c r="A1956" s="1" t="s">
        <v>12391</v>
      </c>
      <c r="B1956" s="1" t="s">
        <v>2778</v>
      </c>
      <c r="C1956" s="1">
        <v>1.6652399999999999E-10</v>
      </c>
      <c r="D1956" s="1">
        <f>mfs[[#This Row],[flux]]/1000</f>
        <v>1.6652399999999999E-13</v>
      </c>
      <c r="F1956" t="s">
        <v>4439</v>
      </c>
      <c r="G1956" t="s">
        <v>2778</v>
      </c>
      <c r="H1956" s="3">
        <v>9.5129861249287304E-13</v>
      </c>
      <c r="I1956">
        <f>_xlfn.XLOOKUP(b2b3[[#This Row],[rxn]],mfs[rxn],mfs[flux_scaled],0)</f>
        <v>9.5129859999999995E-12</v>
      </c>
      <c r="J1956">
        <f>(b2b3[[#This Row],[flux]]-b2b3[[#This Row],[flux in mfs]])/b2b3[[#This Row],[flux]]</f>
        <v>-8.9999998686755873</v>
      </c>
      <c r="K1956">
        <f>ABS(b2b3[[#This Row],[(mfs - b2+b3) / mfs]])</f>
        <v>8.9999998686755873</v>
      </c>
      <c r="L1956" t="b">
        <f>_xlfn.TEXTAFTER(b2b3[[#This Row],[rxn]],"-",-1)="SPONT"</f>
        <v>0</v>
      </c>
      <c r="M1956" t="str">
        <f>_xlfn.TEXTAFTER(b2b3[[#This Row],[rxn]],"-",-1)</f>
        <v>rt4951</v>
      </c>
      <c r="N1956">
        <f>_xlfn.XLOOKUP("'PRO-"&amp;b2b3[[#This Row],[enz]]&amp;"'",'[1]Sheet2 (2)'!$A:$A,'[1]Sheet2 (2)'!$B:$B,"")</f>
        <v>1</v>
      </c>
      <c r="O1956">
        <f>IFERROR(_xlfn.XLOOKUP(b2b3[[#This Row],[Column2]],Table17[[#This Row],[rxn-no-enz]],Table17[[#This Row],[flux]],0),0)</f>
        <v>0</v>
      </c>
      <c r="P1956" t="str">
        <f>_xlfn.TEXTBEFORE(b2b3[[#This Row],[rxn]],"-",-1,,,"")</f>
        <v>PROSYN</v>
      </c>
    </row>
    <row r="1957" spans="1:16" ht="17" x14ac:dyDescent="0.25">
      <c r="A1957" s="1" t="s">
        <v>12392</v>
      </c>
      <c r="B1957" s="1" t="s">
        <v>2778</v>
      </c>
      <c r="C1957" s="1">
        <v>9.1882566000000004E-8</v>
      </c>
      <c r="D1957" s="1">
        <f>mfs[[#This Row],[flux]]/1000</f>
        <v>9.1882566000000005E-11</v>
      </c>
      <c r="F1957" t="s">
        <v>11841</v>
      </c>
      <c r="G1957" t="s">
        <v>2778</v>
      </c>
      <c r="H1957" s="3">
        <v>8.4833662155572097E-12</v>
      </c>
      <c r="I1957">
        <f>_xlfn.XLOOKUP(b2b3[[#This Row],[rxn]],mfs[rxn],mfs[flux_scaled],0)</f>
        <v>8.4833662E-11</v>
      </c>
      <c r="J1957">
        <f>(b2b3[[#This Row],[flux]]-b2b3[[#This Row],[flux in mfs]])/b2b3[[#This Row],[flux]]</f>
        <v>-8.9999999816615137</v>
      </c>
      <c r="K1957">
        <f>ABS(b2b3[[#This Row],[(mfs - b2+b3) / mfs]])</f>
        <v>8.9999999816615137</v>
      </c>
      <c r="L1957" t="b">
        <f>_xlfn.TEXTAFTER(b2b3[[#This Row],[rxn]],"-",-1)="SPONT"</f>
        <v>0</v>
      </c>
      <c r="M1957" t="str">
        <f>_xlfn.TEXTAFTER(b2b3[[#This Row],[rxn]],"-",-1)</f>
        <v>rt4960</v>
      </c>
      <c r="N1957">
        <f>_xlfn.XLOOKUP("'PRO-"&amp;b2b3[[#This Row],[enz]]&amp;"'",'[1]Sheet2 (2)'!$A:$A,'[1]Sheet2 (2)'!$B:$B,"")</f>
        <v>1</v>
      </c>
      <c r="O1957">
        <f>IFERROR(_xlfn.XLOOKUP(b2b3[[#This Row],[Column2]],Table17[[#This Row],[rxn-no-enz]],Table17[[#This Row],[flux]],0),0)</f>
        <v>0</v>
      </c>
      <c r="P1957" t="str">
        <f>_xlfn.TEXTBEFORE(b2b3[[#This Row],[rxn]],"-",-1,,,"")</f>
        <v>PROSYN</v>
      </c>
    </row>
    <row r="1958" spans="1:16" ht="17" x14ac:dyDescent="0.25">
      <c r="A1958" s="1" t="s">
        <v>12393</v>
      </c>
      <c r="B1958" s="1" t="s">
        <v>2778</v>
      </c>
      <c r="C1958" s="1">
        <v>9.3547655000000004E-8</v>
      </c>
      <c r="D1958" s="1">
        <f>mfs[[#This Row],[flux]]/1000</f>
        <v>9.3547655E-11</v>
      </c>
      <c r="F1958" t="s">
        <v>4440</v>
      </c>
      <c r="G1958" t="s">
        <v>2778</v>
      </c>
      <c r="H1958" s="3">
        <v>1.13377162820124E-14</v>
      </c>
      <c r="I1958">
        <f>_xlfn.XLOOKUP(b2b3[[#This Row],[rxn]],mfs[rxn],mfs[flux_scaled],0)</f>
        <v>0</v>
      </c>
      <c r="J1958">
        <f>(b2b3[[#This Row],[flux]]-b2b3[[#This Row],[flux in mfs]])/b2b3[[#This Row],[flux]]</f>
        <v>1</v>
      </c>
      <c r="K1958">
        <f>ABS(b2b3[[#This Row],[(mfs - b2+b3) / mfs]])</f>
        <v>1</v>
      </c>
      <c r="L1958" t="b">
        <f>_xlfn.TEXTAFTER(b2b3[[#This Row],[rxn]],"-",-1)="SPONT"</f>
        <v>0</v>
      </c>
      <c r="M1958" t="str">
        <f>_xlfn.TEXTAFTER(b2b3[[#This Row],[rxn]],"-",-1)</f>
        <v>rt4980</v>
      </c>
      <c r="N1958">
        <f>_xlfn.XLOOKUP("'PRO-"&amp;b2b3[[#This Row],[enz]]&amp;"'",'[1]Sheet2 (2)'!$A:$A,'[1]Sheet2 (2)'!$B:$B,"")</f>
        <v>1</v>
      </c>
      <c r="O1958">
        <f>IFERROR(_xlfn.XLOOKUP(b2b3[[#This Row],[Column2]],Table17[[#This Row],[rxn-no-enz]],Table17[[#This Row],[flux]],0),0)</f>
        <v>0</v>
      </c>
      <c r="P1958" t="str">
        <f>_xlfn.TEXTBEFORE(b2b3[[#This Row],[rxn]],"-",-1,,,"")</f>
        <v>PROSYN</v>
      </c>
    </row>
    <row r="1959" spans="1:16" ht="17" x14ac:dyDescent="0.25">
      <c r="A1959" s="1" t="s">
        <v>12394</v>
      </c>
      <c r="B1959" s="1" t="s">
        <v>2778</v>
      </c>
      <c r="C1959" s="1">
        <v>2.0412644000000001E-8</v>
      </c>
      <c r="D1959" s="1">
        <f>mfs[[#This Row],[flux]]/1000</f>
        <v>2.0412644000000002E-11</v>
      </c>
      <c r="F1959" t="s">
        <v>13142</v>
      </c>
      <c r="G1959" t="s">
        <v>2778</v>
      </c>
      <c r="H1959" s="3">
        <v>4.6719042442776501E-12</v>
      </c>
      <c r="I1959">
        <f>_xlfn.XLOOKUP(b2b3[[#This Row],[rxn]],mfs[rxn],mfs[flux_scaled],0)</f>
        <v>4.6719042000000004E-11</v>
      </c>
      <c r="J1959">
        <f>(b2b3[[#This Row],[flux]]-b2b3[[#This Row],[flux in mfs]])/b2b3[[#This Row],[flux]]</f>
        <v>-8.9999999052256907</v>
      </c>
      <c r="K1959">
        <f>ABS(b2b3[[#This Row],[(mfs - b2+b3) / mfs]])</f>
        <v>8.9999999052256907</v>
      </c>
      <c r="L1959" t="b">
        <f>_xlfn.TEXTAFTER(b2b3[[#This Row],[rxn]],"-",-1)="SPONT"</f>
        <v>0</v>
      </c>
      <c r="M1959" t="str">
        <f>_xlfn.TEXTAFTER(b2b3[[#This Row],[rxn]],"-",-1)</f>
        <v>rt5001_l</v>
      </c>
      <c r="N1959">
        <f>_xlfn.XLOOKUP("'PRO-"&amp;b2b3[[#This Row],[enz]]&amp;"'",'[1]Sheet2 (2)'!$A:$A,'[1]Sheet2 (2)'!$B:$B,"")</f>
        <v>1</v>
      </c>
      <c r="O1959">
        <f>IFERROR(_xlfn.XLOOKUP(b2b3[[#This Row],[Column2]],Table17[[#This Row],[rxn-no-enz]],Table17[[#This Row],[flux]],0),0)</f>
        <v>0</v>
      </c>
      <c r="P1959" t="str">
        <f>_xlfn.TEXTBEFORE(b2b3[[#This Row],[rxn]],"-",-1,,,"")</f>
        <v>PROSYN</v>
      </c>
    </row>
    <row r="1960" spans="1:16" ht="17" x14ac:dyDescent="0.25">
      <c r="A1960" s="1" t="s">
        <v>12395</v>
      </c>
      <c r="B1960" s="1" t="s">
        <v>2778</v>
      </c>
      <c r="C1960" s="1">
        <v>1.4088857700000001E-7</v>
      </c>
      <c r="D1960" s="1">
        <f>mfs[[#This Row],[flux]]/1000</f>
        <v>1.4088857700000002E-10</v>
      </c>
      <c r="F1960" t="s">
        <v>4441</v>
      </c>
      <c r="G1960" t="s">
        <v>2778</v>
      </c>
      <c r="H1960" s="3">
        <v>1.6313656053535798E-11</v>
      </c>
      <c r="I1960">
        <f>_xlfn.XLOOKUP(b2b3[[#This Row],[rxn]],mfs[rxn],mfs[flux_scaled],0)</f>
        <v>1.6313656100000002E-10</v>
      </c>
      <c r="J1960">
        <f>(b2b3[[#This Row],[flux]]-b2b3[[#This Row],[flux in mfs]])/b2b3[[#This Row],[flux]]</f>
        <v>-9.0000000284817858</v>
      </c>
      <c r="K1960">
        <f>ABS(b2b3[[#This Row],[(mfs - b2+b3) / mfs]])</f>
        <v>9.0000000284817858</v>
      </c>
      <c r="L1960" t="b">
        <f>_xlfn.TEXTAFTER(b2b3[[#This Row],[rxn]],"-",-1)="SPONT"</f>
        <v>0</v>
      </c>
      <c r="M1960" t="str">
        <f>_xlfn.TEXTAFTER(b2b3[[#This Row],[rxn]],"-",-1)</f>
        <v>rt5012</v>
      </c>
      <c r="N1960">
        <f>_xlfn.XLOOKUP("'PRO-"&amp;b2b3[[#This Row],[enz]]&amp;"'",'[1]Sheet2 (2)'!$A:$A,'[1]Sheet2 (2)'!$B:$B,"")</f>
        <v>1</v>
      </c>
      <c r="O1960">
        <f>IFERROR(_xlfn.XLOOKUP(b2b3[[#This Row],[Column2]],Table17[[#This Row],[rxn-no-enz]],Table17[[#This Row],[flux]],0),0)</f>
        <v>0</v>
      </c>
      <c r="P1960" t="str">
        <f>_xlfn.TEXTBEFORE(b2b3[[#This Row],[rxn]],"-",-1,,,"")</f>
        <v>PROSYN</v>
      </c>
    </row>
    <row r="1961" spans="1:16" ht="17" x14ac:dyDescent="0.25">
      <c r="A1961" s="1" t="s">
        <v>12396</v>
      </c>
      <c r="B1961" s="1" t="s">
        <v>2778</v>
      </c>
      <c r="C1961" s="1">
        <v>6.5874341299999997E-7</v>
      </c>
      <c r="D1961" s="1">
        <f>mfs[[#This Row],[flux]]/1000</f>
        <v>6.5874341299999997E-10</v>
      </c>
      <c r="F1961" t="s">
        <v>4442</v>
      </c>
      <c r="G1961" t="s">
        <v>2778</v>
      </c>
      <c r="H1961" s="3">
        <v>1.9656364886667101E-11</v>
      </c>
      <c r="I1961">
        <f>_xlfn.XLOOKUP(b2b3[[#This Row],[rxn]],mfs[rxn],mfs[flux_scaled],0)</f>
        <v>1.96563649E-10</v>
      </c>
      <c r="J1961">
        <f>(b2b3[[#This Row],[flux]]-b2b3[[#This Row],[flux in mfs]])/b2b3[[#This Row],[flux]]</f>
        <v>-9.0000000067829937</v>
      </c>
      <c r="K1961">
        <f>ABS(b2b3[[#This Row],[(mfs - b2+b3) / mfs]])</f>
        <v>9.0000000067829937</v>
      </c>
      <c r="L1961" t="b">
        <f>_xlfn.TEXTAFTER(b2b3[[#This Row],[rxn]],"-",-1)="SPONT"</f>
        <v>0</v>
      </c>
      <c r="M1961" t="str">
        <f>_xlfn.TEXTAFTER(b2b3[[#This Row],[rxn]],"-",-1)</f>
        <v>rt5014</v>
      </c>
      <c r="N1961">
        <f>_xlfn.XLOOKUP("'PRO-"&amp;b2b3[[#This Row],[enz]]&amp;"'",'[1]Sheet2 (2)'!$A:$A,'[1]Sheet2 (2)'!$B:$B,"")</f>
        <v>1</v>
      </c>
      <c r="O1961">
        <f>IFERROR(_xlfn.XLOOKUP(b2b3[[#This Row],[Column2]],Table17[[#This Row],[rxn-no-enz]],Table17[[#This Row],[flux]],0),0)</f>
        <v>0</v>
      </c>
      <c r="P1961" t="str">
        <f>_xlfn.TEXTBEFORE(b2b3[[#This Row],[rxn]],"-",-1,,,"")</f>
        <v>PROSYN</v>
      </c>
    </row>
    <row r="1962" spans="1:16" ht="17" x14ac:dyDescent="0.25">
      <c r="A1962" s="1" t="s">
        <v>12397</v>
      </c>
      <c r="B1962" s="1" t="s">
        <v>2778</v>
      </c>
      <c r="C1962" s="1">
        <v>8.8283299999999996E-10</v>
      </c>
      <c r="D1962" s="1">
        <f>mfs[[#This Row],[flux]]/1000</f>
        <v>8.82833E-13</v>
      </c>
      <c r="F1962" t="s">
        <v>4443</v>
      </c>
      <c r="G1962" t="s">
        <v>2778</v>
      </c>
      <c r="H1962" s="3">
        <v>2.1289462183871098E-12</v>
      </c>
      <c r="I1962">
        <f>_xlfn.XLOOKUP(b2b3[[#This Row],[rxn]],mfs[rxn],mfs[flux_scaled],0)</f>
        <v>2.1289462000000001E-11</v>
      </c>
      <c r="J1962">
        <f>(b2b3[[#This Row],[flux]]-b2b3[[#This Row],[flux in mfs]])/b2b3[[#This Row],[flux]]</f>
        <v>-8.9999999136328128</v>
      </c>
      <c r="K1962">
        <f>ABS(b2b3[[#This Row],[(mfs - b2+b3) / mfs]])</f>
        <v>8.9999999136328128</v>
      </c>
      <c r="L1962" t="b">
        <f>_xlfn.TEXTAFTER(b2b3[[#This Row],[rxn]],"-",-1)="SPONT"</f>
        <v>0</v>
      </c>
      <c r="M1962" t="str">
        <f>_xlfn.TEXTAFTER(b2b3[[#This Row],[rxn]],"-",-1)</f>
        <v>rt5015</v>
      </c>
      <c r="N1962">
        <f>_xlfn.XLOOKUP("'PRO-"&amp;b2b3[[#This Row],[enz]]&amp;"'",'[1]Sheet2 (2)'!$A:$A,'[1]Sheet2 (2)'!$B:$B,"")</f>
        <v>1</v>
      </c>
      <c r="O1962">
        <f>IFERROR(_xlfn.XLOOKUP(b2b3[[#This Row],[Column2]],Table17[[#This Row],[rxn-no-enz]],Table17[[#This Row],[flux]],0),0)</f>
        <v>0</v>
      </c>
      <c r="P1962" t="str">
        <f>_xlfn.TEXTBEFORE(b2b3[[#This Row],[rxn]],"-",-1,,,"")</f>
        <v>PROSYN</v>
      </c>
    </row>
    <row r="1963" spans="1:16" ht="17" x14ac:dyDescent="0.25">
      <c r="A1963" s="1" t="s">
        <v>12398</v>
      </c>
      <c r="B1963" s="1" t="s">
        <v>2778</v>
      </c>
      <c r="C1963" s="1">
        <v>2.0672472E-8</v>
      </c>
      <c r="D1963" s="1">
        <f>mfs[[#This Row],[flux]]/1000</f>
        <v>2.0672472E-11</v>
      </c>
      <c r="F1963" t="s">
        <v>11843</v>
      </c>
      <c r="G1963" t="s">
        <v>2778</v>
      </c>
      <c r="H1963" s="3">
        <v>1.1108315310178799E-11</v>
      </c>
      <c r="I1963">
        <f>_xlfn.XLOOKUP(b2b3[[#This Row],[rxn]],mfs[rxn],mfs[flux_scaled],0)</f>
        <v>1.11083153E-10</v>
      </c>
      <c r="J1963">
        <f>(b2b3[[#This Row],[flux]]-b2b3[[#This Row],[flux in mfs]])/b2b3[[#This Row],[flux]]</f>
        <v>-8.9999999908367752</v>
      </c>
      <c r="K1963">
        <f>ABS(b2b3[[#This Row],[(mfs - b2+b3) / mfs]])</f>
        <v>8.9999999908367752</v>
      </c>
      <c r="L1963" t="b">
        <f>_xlfn.TEXTAFTER(b2b3[[#This Row],[rxn]],"-",-1)="SPONT"</f>
        <v>0</v>
      </c>
      <c r="M1963" t="str">
        <f>_xlfn.TEXTAFTER(b2b3[[#This Row],[rxn]],"-",-1)</f>
        <v>rt5017</v>
      </c>
      <c r="N1963">
        <f>_xlfn.XLOOKUP("'PRO-"&amp;b2b3[[#This Row],[enz]]&amp;"'",'[1]Sheet2 (2)'!$A:$A,'[1]Sheet2 (2)'!$B:$B,"")</f>
        <v>1</v>
      </c>
      <c r="O1963">
        <f>IFERROR(_xlfn.XLOOKUP(b2b3[[#This Row],[Column2]],Table17[[#This Row],[rxn-no-enz]],Table17[[#This Row],[flux]],0),0)</f>
        <v>0</v>
      </c>
      <c r="P1963" t="str">
        <f>_xlfn.TEXTBEFORE(b2b3[[#This Row],[rxn]],"-",-1,,,"")</f>
        <v>PROSYN</v>
      </c>
    </row>
    <row r="1964" spans="1:16" ht="17" x14ac:dyDescent="0.25">
      <c r="A1964" s="1" t="s">
        <v>12399</v>
      </c>
      <c r="B1964" s="1" t="s">
        <v>2778</v>
      </c>
      <c r="C1964" s="1">
        <v>2.1951392999999999E-8</v>
      </c>
      <c r="D1964" s="1">
        <f>mfs[[#This Row],[flux]]/1000</f>
        <v>2.1951392999999999E-11</v>
      </c>
      <c r="F1964" t="s">
        <v>4444</v>
      </c>
      <c r="G1964" t="s">
        <v>2778</v>
      </c>
      <c r="H1964" s="3">
        <v>3.2074874577818798E-11</v>
      </c>
      <c r="I1964">
        <f>_xlfn.XLOOKUP(b2b3[[#This Row],[rxn]],mfs[rxn],mfs[flux_scaled],0)</f>
        <v>3.2074874599999999E-10</v>
      </c>
      <c r="J1964">
        <f>(b2b3[[#This Row],[flux]]-b2b3[[#This Row],[flux in mfs]])/b2b3[[#This Row],[flux]]</f>
        <v>-9.0000000069154442</v>
      </c>
      <c r="K1964">
        <f>ABS(b2b3[[#This Row],[(mfs - b2+b3) / mfs]])</f>
        <v>9.0000000069154442</v>
      </c>
      <c r="L1964" t="b">
        <f>_xlfn.TEXTAFTER(b2b3[[#This Row],[rxn]],"-",-1)="SPONT"</f>
        <v>0</v>
      </c>
      <c r="M1964" t="str">
        <f>_xlfn.TEXTAFTER(b2b3[[#This Row],[rxn]],"-",-1)</f>
        <v>rt5026</v>
      </c>
      <c r="N1964">
        <f>_xlfn.XLOOKUP("'PRO-"&amp;b2b3[[#This Row],[enz]]&amp;"'",'[1]Sheet2 (2)'!$A:$A,'[1]Sheet2 (2)'!$B:$B,"")</f>
        <v>1</v>
      </c>
      <c r="O1964">
        <f>IFERROR(_xlfn.XLOOKUP(b2b3[[#This Row],[Column2]],Table17[[#This Row],[rxn-no-enz]],Table17[[#This Row],[flux]],0),0)</f>
        <v>0</v>
      </c>
      <c r="P1964" t="str">
        <f>_xlfn.TEXTBEFORE(b2b3[[#This Row],[rxn]],"-",-1,,,"")</f>
        <v>PROSYN</v>
      </c>
    </row>
    <row r="1965" spans="1:16" ht="17" x14ac:dyDescent="0.25">
      <c r="A1965" s="1" t="s">
        <v>12400</v>
      </c>
      <c r="B1965" s="1" t="s">
        <v>2778</v>
      </c>
      <c r="C1965" s="1">
        <v>1.2280632500000001E-7</v>
      </c>
      <c r="D1965" s="1">
        <f>mfs[[#This Row],[flux]]/1000</f>
        <v>1.2280632500000001E-10</v>
      </c>
      <c r="F1965" t="s">
        <v>11844</v>
      </c>
      <c r="G1965" t="s">
        <v>2778</v>
      </c>
      <c r="H1965" s="3">
        <v>1.5444420545695799E-11</v>
      </c>
      <c r="I1965">
        <f>_xlfn.XLOOKUP(b2b3[[#This Row],[rxn]],mfs[rxn],mfs[flux_scaled],0)</f>
        <v>1.54444205E-10</v>
      </c>
      <c r="J1965">
        <f>(b2b3[[#This Row],[flux]]-b2b3[[#This Row],[flux in mfs]])/b2b3[[#This Row],[flux]]</f>
        <v>-8.9999999704127465</v>
      </c>
      <c r="K1965">
        <f>ABS(b2b3[[#This Row],[(mfs - b2+b3) / mfs]])</f>
        <v>8.9999999704127465</v>
      </c>
      <c r="L1965" t="b">
        <f>_xlfn.TEXTAFTER(b2b3[[#This Row],[rxn]],"-",-1)="SPONT"</f>
        <v>0</v>
      </c>
      <c r="M1965" t="str">
        <f>_xlfn.TEXTAFTER(b2b3[[#This Row],[rxn]],"-",-1)</f>
        <v>rt5030</v>
      </c>
      <c r="N1965">
        <f>_xlfn.XLOOKUP("'PRO-"&amp;b2b3[[#This Row],[enz]]&amp;"'",'[1]Sheet2 (2)'!$A:$A,'[1]Sheet2 (2)'!$B:$B,"")</f>
        <v>1</v>
      </c>
      <c r="O1965">
        <f>IFERROR(_xlfn.XLOOKUP(b2b3[[#This Row],[Column2]],Table17[[#This Row],[rxn-no-enz]],Table17[[#This Row],[flux]],0),0)</f>
        <v>0</v>
      </c>
      <c r="P1965" t="str">
        <f>_xlfn.TEXTBEFORE(b2b3[[#This Row],[rxn]],"-",-1,,,"")</f>
        <v>PROSYN</v>
      </c>
    </row>
    <row r="1966" spans="1:16" ht="17" x14ac:dyDescent="0.25">
      <c r="A1966" s="1" t="s">
        <v>12401</v>
      </c>
      <c r="B1966" s="1" t="s">
        <v>2778</v>
      </c>
      <c r="C1966" s="1">
        <v>1.0588018329999999E-6</v>
      </c>
      <c r="D1966" s="1">
        <f>mfs[[#This Row],[flux]]/1000</f>
        <v>1.0588018329999998E-9</v>
      </c>
      <c r="F1966" t="s">
        <v>11845</v>
      </c>
      <c r="G1966" t="s">
        <v>2778</v>
      </c>
      <c r="H1966" s="3">
        <v>2.96861520795205E-13</v>
      </c>
      <c r="I1966">
        <f>_xlfn.XLOOKUP(b2b3[[#This Row],[rxn]],mfs[rxn],mfs[flux_scaled],0)</f>
        <v>2.9686150000000003E-12</v>
      </c>
      <c r="J1966">
        <f>(b2b3[[#This Row],[flux]]-b2b3[[#This Row],[flux in mfs]])/b2b3[[#This Row],[flux]]</f>
        <v>-8.9999992994981319</v>
      </c>
      <c r="K1966">
        <f>ABS(b2b3[[#This Row],[(mfs - b2+b3) / mfs]])</f>
        <v>8.9999992994981319</v>
      </c>
      <c r="L1966" t="b">
        <f>_xlfn.TEXTAFTER(b2b3[[#This Row],[rxn]],"-",-1)="SPONT"</f>
        <v>0</v>
      </c>
      <c r="M1966" t="str">
        <f>_xlfn.TEXTAFTER(b2b3[[#This Row],[rxn]],"-",-1)</f>
        <v>rt5041</v>
      </c>
      <c r="N1966">
        <f>_xlfn.XLOOKUP("'PRO-"&amp;b2b3[[#This Row],[enz]]&amp;"'",'[1]Sheet2 (2)'!$A:$A,'[1]Sheet2 (2)'!$B:$B,"")</f>
        <v>1</v>
      </c>
      <c r="O1966">
        <f>IFERROR(_xlfn.XLOOKUP(b2b3[[#This Row],[Column2]],Table17[[#This Row],[rxn-no-enz]],Table17[[#This Row],[flux]],0),0)</f>
        <v>0</v>
      </c>
      <c r="P1966" t="str">
        <f>_xlfn.TEXTBEFORE(b2b3[[#This Row],[rxn]],"-",-1,,,"")</f>
        <v>PROSYN</v>
      </c>
    </row>
    <row r="1967" spans="1:16" ht="17" x14ac:dyDescent="0.25">
      <c r="A1967" s="1" t="s">
        <v>12402</v>
      </c>
      <c r="B1967" s="1" t="s">
        <v>2778</v>
      </c>
      <c r="C1967" s="1">
        <v>2.4217820409999998E-6</v>
      </c>
      <c r="D1967" s="1">
        <f>mfs[[#This Row],[flux]]/1000</f>
        <v>2.4217820409999996E-9</v>
      </c>
      <c r="F1967" t="s">
        <v>11846</v>
      </c>
      <c r="G1967" t="s">
        <v>2778</v>
      </c>
      <c r="H1967" s="3">
        <v>6.5310327481261601E-13</v>
      </c>
      <c r="I1967">
        <f>_xlfn.XLOOKUP(b2b3[[#This Row],[rxn]],mfs[rxn],mfs[flux_scaled],0)</f>
        <v>6.531033E-12</v>
      </c>
      <c r="J1967">
        <f>(b2b3[[#This Row],[flux]]-b2b3[[#This Row],[flux in mfs]])/b2b3[[#This Row],[flux]]</f>
        <v>-9.0000003856569855</v>
      </c>
      <c r="K1967">
        <f>ABS(b2b3[[#This Row],[(mfs - b2+b3) / mfs]])</f>
        <v>9.0000003856569855</v>
      </c>
      <c r="L1967" t="b">
        <f>_xlfn.TEXTAFTER(b2b3[[#This Row],[rxn]],"-",-1)="SPONT"</f>
        <v>0</v>
      </c>
      <c r="M1967" t="str">
        <f>_xlfn.TEXTAFTER(b2b3[[#This Row],[rxn]],"-",-1)</f>
        <v>rt5044</v>
      </c>
      <c r="N1967">
        <f>_xlfn.XLOOKUP("'PRO-"&amp;b2b3[[#This Row],[enz]]&amp;"'",'[1]Sheet2 (2)'!$A:$A,'[1]Sheet2 (2)'!$B:$B,"")</f>
        <v>1</v>
      </c>
      <c r="O1967">
        <f>IFERROR(_xlfn.XLOOKUP(b2b3[[#This Row],[Column2]],Table17[[#This Row],[rxn-no-enz]],Table17[[#This Row],[flux]],0),0)</f>
        <v>0</v>
      </c>
      <c r="P1967" t="str">
        <f>_xlfn.TEXTBEFORE(b2b3[[#This Row],[rxn]],"-",-1,,,"")</f>
        <v>PROSYN</v>
      </c>
    </row>
    <row r="1968" spans="1:16" ht="17" x14ac:dyDescent="0.25">
      <c r="A1968" s="1" t="s">
        <v>12403</v>
      </c>
      <c r="B1968" s="1" t="s">
        <v>2778</v>
      </c>
      <c r="C1968" s="1">
        <v>3.6940499999999998E-10</v>
      </c>
      <c r="D1968" s="1">
        <f>mfs[[#This Row],[flux]]/1000</f>
        <v>3.6940499999999998E-13</v>
      </c>
      <c r="F1968" t="s">
        <v>11847</v>
      </c>
      <c r="G1968" t="s">
        <v>2778</v>
      </c>
      <c r="H1968" s="3">
        <v>2.0293856275267999E-11</v>
      </c>
      <c r="I1968">
        <f>_xlfn.XLOOKUP(b2b3[[#This Row],[rxn]],mfs[rxn],mfs[flux_scaled],0)</f>
        <v>2.02938563E-10</v>
      </c>
      <c r="J1968">
        <f>(b2b3[[#This Row],[flux]]-b2b3[[#This Row],[flux in mfs]])/b2b3[[#This Row],[flux]]</f>
        <v>-9.0000000121869412</v>
      </c>
      <c r="K1968">
        <f>ABS(b2b3[[#This Row],[(mfs - b2+b3) / mfs]])</f>
        <v>9.0000000121869412</v>
      </c>
      <c r="L1968" t="b">
        <f>_xlfn.TEXTAFTER(b2b3[[#This Row],[rxn]],"-",-1)="SPONT"</f>
        <v>0</v>
      </c>
      <c r="M1968" t="str">
        <f>_xlfn.TEXTAFTER(b2b3[[#This Row],[rxn]],"-",-1)</f>
        <v>rt5045</v>
      </c>
      <c r="N1968">
        <f>_xlfn.XLOOKUP("'PRO-"&amp;b2b3[[#This Row],[enz]]&amp;"'",'[1]Sheet2 (2)'!$A:$A,'[1]Sheet2 (2)'!$B:$B,"")</f>
        <v>1</v>
      </c>
      <c r="O1968">
        <f>IFERROR(_xlfn.XLOOKUP(b2b3[[#This Row],[Column2]],Table17[[#This Row],[rxn-no-enz]],Table17[[#This Row],[flux]],0),0)</f>
        <v>0</v>
      </c>
      <c r="P1968" t="str">
        <f>_xlfn.TEXTBEFORE(b2b3[[#This Row],[rxn]],"-",-1,,,"")</f>
        <v>PROSYN</v>
      </c>
    </row>
    <row r="1969" spans="1:16" ht="17" x14ac:dyDescent="0.25">
      <c r="A1969" s="1" t="s">
        <v>12404</v>
      </c>
      <c r="B1969" s="1" t="s">
        <v>2778</v>
      </c>
      <c r="C1969" s="1">
        <v>1.46073973E-7</v>
      </c>
      <c r="D1969" s="1">
        <f>mfs[[#This Row],[flux]]/1000</f>
        <v>1.4607397300000001E-10</v>
      </c>
      <c r="F1969" t="s">
        <v>11848</v>
      </c>
      <c r="G1969" t="s">
        <v>2778</v>
      </c>
      <c r="H1969" s="3">
        <v>2.3999241495544703E-13</v>
      </c>
      <c r="I1969">
        <f>_xlfn.XLOOKUP(b2b3[[#This Row],[rxn]],mfs[rxn],mfs[flux_scaled],0)</f>
        <v>2.399924E-12</v>
      </c>
      <c r="J1969">
        <f>(b2b3[[#This Row],[flux]]-b2b3[[#This Row],[flux in mfs]])/b2b3[[#This Row],[flux]]</f>
        <v>-8.9999993768366782</v>
      </c>
      <c r="K1969">
        <f>ABS(b2b3[[#This Row],[(mfs - b2+b3) / mfs]])</f>
        <v>8.9999993768366782</v>
      </c>
      <c r="L1969" t="b">
        <f>_xlfn.TEXTAFTER(b2b3[[#This Row],[rxn]],"-",-1)="SPONT"</f>
        <v>0</v>
      </c>
      <c r="M1969" t="str">
        <f>_xlfn.TEXTAFTER(b2b3[[#This Row],[rxn]],"-",-1)</f>
        <v>rt5051</v>
      </c>
      <c r="N1969">
        <f>_xlfn.XLOOKUP("'PRO-"&amp;b2b3[[#This Row],[enz]]&amp;"'",'[1]Sheet2 (2)'!$A:$A,'[1]Sheet2 (2)'!$B:$B,"")</f>
        <v>1</v>
      </c>
      <c r="O1969">
        <f>IFERROR(_xlfn.XLOOKUP(b2b3[[#This Row],[Column2]],Table17[[#This Row],[rxn-no-enz]],Table17[[#This Row],[flux]],0),0)</f>
        <v>0</v>
      </c>
      <c r="P1969" t="str">
        <f>_xlfn.TEXTBEFORE(b2b3[[#This Row],[rxn]],"-",-1,,,"")</f>
        <v>PROSYN</v>
      </c>
    </row>
    <row r="1970" spans="1:16" ht="17" x14ac:dyDescent="0.25">
      <c r="A1970" s="1" t="s">
        <v>13179</v>
      </c>
      <c r="B1970" s="1" t="s">
        <v>2778</v>
      </c>
      <c r="C1970" s="1">
        <v>1.4178445099999999E-7</v>
      </c>
      <c r="D1970" s="1">
        <f>mfs[[#This Row],[flux]]/1000</f>
        <v>1.4178445099999999E-10</v>
      </c>
      <c r="F1970" t="s">
        <v>4445</v>
      </c>
      <c r="G1970" t="s">
        <v>2778</v>
      </c>
      <c r="H1970" s="3">
        <v>3.9682097214636801E-10</v>
      </c>
      <c r="I1970">
        <f>_xlfn.XLOOKUP(b2b3[[#This Row],[rxn]],mfs[rxn],mfs[flux_scaled],0)</f>
        <v>3.968209721E-9</v>
      </c>
      <c r="J1970">
        <f>(b2b3[[#This Row],[flux]]-b2b3[[#This Row],[flux in mfs]])/b2b3[[#This Row],[flux]]</f>
        <v>-8.9999999988315125</v>
      </c>
      <c r="K1970">
        <f>ABS(b2b3[[#This Row],[(mfs - b2+b3) / mfs]])</f>
        <v>8.9999999988315125</v>
      </c>
      <c r="L1970" t="b">
        <f>_xlfn.TEXTAFTER(b2b3[[#This Row],[rxn]],"-",-1)="SPONT"</f>
        <v>0</v>
      </c>
      <c r="M1970" t="str">
        <f>_xlfn.TEXTAFTER(b2b3[[#This Row],[rxn]],"-",-1)</f>
        <v>rt5056</v>
      </c>
      <c r="N1970">
        <f>_xlfn.XLOOKUP("'PRO-"&amp;b2b3[[#This Row],[enz]]&amp;"'",'[1]Sheet2 (2)'!$A:$A,'[1]Sheet2 (2)'!$B:$B,"")</f>
        <v>1</v>
      </c>
      <c r="O1970">
        <f>IFERROR(_xlfn.XLOOKUP(b2b3[[#This Row],[Column2]],Table17[[#This Row],[rxn-no-enz]],Table17[[#This Row],[flux]],0),0)</f>
        <v>0</v>
      </c>
      <c r="P1970" t="str">
        <f>_xlfn.TEXTBEFORE(b2b3[[#This Row],[rxn]],"-",-1,,,"")</f>
        <v>PROSYN</v>
      </c>
    </row>
    <row r="1971" spans="1:16" ht="17" x14ac:dyDescent="0.25">
      <c r="A1971" s="1" t="s">
        <v>13160</v>
      </c>
      <c r="B1971" s="1" t="s">
        <v>2778</v>
      </c>
      <c r="C1971" s="1">
        <v>2.7109293999999999E-8</v>
      </c>
      <c r="D1971" s="1">
        <f>mfs[[#This Row],[flux]]/1000</f>
        <v>2.7109294E-11</v>
      </c>
      <c r="F1971" t="s">
        <v>11849</v>
      </c>
      <c r="G1971" t="s">
        <v>2778</v>
      </c>
      <c r="H1971" s="3">
        <v>9.9091104611296794E-12</v>
      </c>
      <c r="I1971">
        <f>_xlfn.XLOOKUP(b2b3[[#This Row],[rxn]],mfs[rxn],mfs[flux_scaled],0)</f>
        <v>9.9091104999999989E-11</v>
      </c>
      <c r="J1971">
        <f>(b2b3[[#This Row],[flux]]-b2b3[[#This Row],[flux in mfs]])/b2b3[[#This Row],[flux]]</f>
        <v>-9.0000000392268511</v>
      </c>
      <c r="K1971">
        <f>ABS(b2b3[[#This Row],[(mfs - b2+b3) / mfs]])</f>
        <v>9.0000000392268511</v>
      </c>
      <c r="L1971" t="b">
        <f>_xlfn.TEXTAFTER(b2b3[[#This Row],[rxn]],"-",-1)="SPONT"</f>
        <v>0</v>
      </c>
      <c r="M1971" t="str">
        <f>_xlfn.TEXTAFTER(b2b3[[#This Row],[rxn]],"-",-1)</f>
        <v>rt5058</v>
      </c>
      <c r="N1971">
        <f>_xlfn.XLOOKUP("'PRO-"&amp;b2b3[[#This Row],[enz]]&amp;"'",'[1]Sheet2 (2)'!$A:$A,'[1]Sheet2 (2)'!$B:$B,"")</f>
        <v>1</v>
      </c>
      <c r="O1971">
        <f>IFERROR(_xlfn.XLOOKUP(b2b3[[#This Row],[Column2]],Table17[[#This Row],[rxn-no-enz]],Table17[[#This Row],[flux]],0),0)</f>
        <v>0</v>
      </c>
      <c r="P1971" t="str">
        <f>_xlfn.TEXTBEFORE(b2b3[[#This Row],[rxn]],"-",-1,,,"")</f>
        <v>PROSYN</v>
      </c>
    </row>
    <row r="1972" spans="1:16" ht="17" x14ac:dyDescent="0.25">
      <c r="A1972" s="1" t="s">
        <v>12407</v>
      </c>
      <c r="B1972" s="1" t="s">
        <v>2778</v>
      </c>
      <c r="C1972" s="1">
        <v>5.6374401789999998E-6</v>
      </c>
      <c r="D1972" s="1">
        <f>mfs[[#This Row],[flux]]/1000</f>
        <v>5.6374401790000002E-9</v>
      </c>
      <c r="F1972" t="s">
        <v>4446</v>
      </c>
      <c r="G1972" t="s">
        <v>2778</v>
      </c>
      <c r="H1972" s="3">
        <v>1.7326791991940998E-11</v>
      </c>
      <c r="I1972">
        <f>_xlfn.XLOOKUP(b2b3[[#This Row],[rxn]],mfs[rxn],mfs[flux_scaled],0)</f>
        <v>1.7326791999999998E-10</v>
      </c>
      <c r="J1972">
        <f>(b2b3[[#This Row],[flux]]-b2b3[[#This Row],[flux in mfs]])/b2b3[[#This Row],[flux]]</f>
        <v>-9.0000000046511772</v>
      </c>
      <c r="K1972">
        <f>ABS(b2b3[[#This Row],[(mfs - b2+b3) / mfs]])</f>
        <v>9.0000000046511772</v>
      </c>
      <c r="L1972" t="b">
        <f>_xlfn.TEXTAFTER(b2b3[[#This Row],[rxn]],"-",-1)="SPONT"</f>
        <v>0</v>
      </c>
      <c r="M1972" t="str">
        <f>_xlfn.TEXTAFTER(b2b3[[#This Row],[rxn]],"-",-1)</f>
        <v>rt5064</v>
      </c>
      <c r="N1972">
        <f>_xlfn.XLOOKUP("'PRO-"&amp;b2b3[[#This Row],[enz]]&amp;"'",'[1]Sheet2 (2)'!$A:$A,'[1]Sheet2 (2)'!$B:$B,"")</f>
        <v>1</v>
      </c>
      <c r="O1972">
        <f>IFERROR(_xlfn.XLOOKUP(b2b3[[#This Row],[Column2]],Table17[[#This Row],[rxn-no-enz]],Table17[[#This Row],[flux]],0),0)</f>
        <v>0</v>
      </c>
      <c r="P1972" t="str">
        <f>_xlfn.TEXTBEFORE(b2b3[[#This Row],[rxn]],"-",-1,,,"")</f>
        <v>PROSYN</v>
      </c>
    </row>
    <row r="1973" spans="1:16" ht="17" x14ac:dyDescent="0.25">
      <c r="A1973" s="1" t="s">
        <v>12408</v>
      </c>
      <c r="B1973" s="1" t="s">
        <v>2778</v>
      </c>
      <c r="C1973" s="1">
        <v>3.0801553999999997E-8</v>
      </c>
      <c r="D1973" s="1">
        <f>mfs[[#This Row],[flux]]/1000</f>
        <v>3.0801553999999998E-11</v>
      </c>
      <c r="F1973" t="s">
        <v>4447</v>
      </c>
      <c r="G1973" t="s">
        <v>2778</v>
      </c>
      <c r="H1973" s="3">
        <v>4.77602324328007E-11</v>
      </c>
      <c r="I1973">
        <f>_xlfn.XLOOKUP(b2b3[[#This Row],[rxn]],mfs[rxn],mfs[flux_scaled],0)</f>
        <v>4.7760232399999996E-10</v>
      </c>
      <c r="J1973">
        <f>(b2b3[[#This Row],[flux]]-b2b3[[#This Row],[flux in mfs]])/b2b3[[#This Row],[flux]]</f>
        <v>-8.9999999931322154</v>
      </c>
      <c r="K1973">
        <f>ABS(b2b3[[#This Row],[(mfs - b2+b3) / mfs]])</f>
        <v>8.9999999931322154</v>
      </c>
      <c r="L1973" t="b">
        <f>_xlfn.TEXTAFTER(b2b3[[#This Row],[rxn]],"-",-1)="SPONT"</f>
        <v>0</v>
      </c>
      <c r="M1973" t="str">
        <f>_xlfn.TEXTAFTER(b2b3[[#This Row],[rxn]],"-",-1)</f>
        <v>rt5075</v>
      </c>
      <c r="N1973">
        <f>_xlfn.XLOOKUP("'PRO-"&amp;b2b3[[#This Row],[enz]]&amp;"'",'[1]Sheet2 (2)'!$A:$A,'[1]Sheet2 (2)'!$B:$B,"")</f>
        <v>1</v>
      </c>
      <c r="O1973">
        <f>IFERROR(_xlfn.XLOOKUP(b2b3[[#This Row],[Column2]],Table17[[#This Row],[rxn-no-enz]],Table17[[#This Row],[flux]],0),0)</f>
        <v>0</v>
      </c>
      <c r="P1973" t="str">
        <f>_xlfn.TEXTBEFORE(b2b3[[#This Row],[rxn]],"-",-1,,,"")</f>
        <v>PROSYN</v>
      </c>
    </row>
    <row r="1974" spans="1:16" ht="17" x14ac:dyDescent="0.25">
      <c r="A1974" s="1" t="s">
        <v>12409</v>
      </c>
      <c r="B1974" s="1" t="s">
        <v>2778</v>
      </c>
      <c r="C1974" s="1">
        <v>1.1553828E-8</v>
      </c>
      <c r="D1974" s="1">
        <f>mfs[[#This Row],[flux]]/1000</f>
        <v>1.1553828E-11</v>
      </c>
      <c r="F1974" t="s">
        <v>11850</v>
      </c>
      <c r="G1974" t="s">
        <v>2778</v>
      </c>
      <c r="H1974" s="3">
        <v>2.2537725773664599E-13</v>
      </c>
      <c r="I1974">
        <f>_xlfn.XLOOKUP(b2b3[[#This Row],[rxn]],mfs[rxn],mfs[flux_scaled],0)</f>
        <v>2.2537729999999997E-12</v>
      </c>
      <c r="J1974">
        <f>(b2b3[[#This Row],[flux]]-b2b3[[#This Row],[flux in mfs]])/b2b3[[#This Row],[flux]]</f>
        <v>-9.0000018752270918</v>
      </c>
      <c r="K1974">
        <f>ABS(b2b3[[#This Row],[(mfs - b2+b3) / mfs]])</f>
        <v>9.0000018752270918</v>
      </c>
      <c r="L1974" t="b">
        <f>_xlfn.TEXTAFTER(b2b3[[#This Row],[rxn]],"-",-1)="SPONT"</f>
        <v>0</v>
      </c>
      <c r="M1974" t="str">
        <f>_xlfn.TEXTAFTER(b2b3[[#This Row],[rxn]],"-",-1)</f>
        <v>rt5076</v>
      </c>
      <c r="N1974">
        <f>_xlfn.XLOOKUP("'PRO-"&amp;b2b3[[#This Row],[enz]]&amp;"'",'[1]Sheet2 (2)'!$A:$A,'[1]Sheet2 (2)'!$B:$B,"")</f>
        <v>1</v>
      </c>
      <c r="O1974">
        <f>IFERROR(_xlfn.XLOOKUP(b2b3[[#This Row],[Column2]],Table17[[#This Row],[rxn-no-enz]],Table17[[#This Row],[flux]],0),0)</f>
        <v>0</v>
      </c>
      <c r="P1974" t="str">
        <f>_xlfn.TEXTBEFORE(b2b3[[#This Row],[rxn]],"-",-1,,,"")</f>
        <v>PROSYN</v>
      </c>
    </row>
    <row r="1975" spans="1:16" ht="17" x14ac:dyDescent="0.25">
      <c r="A1975" s="1" t="s">
        <v>12410</v>
      </c>
      <c r="B1975" s="1" t="s">
        <v>2778</v>
      </c>
      <c r="C1975" s="1">
        <v>5.2148890000000001E-9</v>
      </c>
      <c r="D1975" s="1">
        <f>mfs[[#This Row],[flux]]/1000</f>
        <v>5.2148890000000004E-12</v>
      </c>
      <c r="F1975" t="s">
        <v>11851</v>
      </c>
      <c r="G1975" t="s">
        <v>2778</v>
      </c>
      <c r="H1975" s="3">
        <v>8.6257616737589095E-12</v>
      </c>
      <c r="I1975">
        <f>_xlfn.XLOOKUP(b2b3[[#This Row],[rxn]],mfs[rxn],mfs[flux_scaled],0)</f>
        <v>8.6257617000000009E-11</v>
      </c>
      <c r="J1975">
        <f>(b2b3[[#This Row],[flux]]-b2b3[[#This Row],[flux in mfs]])/b2b3[[#This Row],[flux]]</f>
        <v>-9.0000000304217682</v>
      </c>
      <c r="K1975">
        <f>ABS(b2b3[[#This Row],[(mfs - b2+b3) / mfs]])</f>
        <v>9.0000000304217682</v>
      </c>
      <c r="L1975" t="b">
        <f>_xlfn.TEXTAFTER(b2b3[[#This Row],[rxn]],"-",-1)="SPONT"</f>
        <v>0</v>
      </c>
      <c r="M1975" t="str">
        <f>_xlfn.TEXTAFTER(b2b3[[#This Row],[rxn]],"-",-1)</f>
        <v>rt5077</v>
      </c>
      <c r="N1975">
        <f>_xlfn.XLOOKUP("'PRO-"&amp;b2b3[[#This Row],[enz]]&amp;"'",'[1]Sheet2 (2)'!$A:$A,'[1]Sheet2 (2)'!$B:$B,"")</f>
        <v>1</v>
      </c>
      <c r="O1975">
        <f>IFERROR(_xlfn.XLOOKUP(b2b3[[#This Row],[Column2]],Table17[[#This Row],[rxn-no-enz]],Table17[[#This Row],[flux]],0),0)</f>
        <v>0</v>
      </c>
      <c r="P1975" t="str">
        <f>_xlfn.TEXTBEFORE(b2b3[[#This Row],[rxn]],"-",-1,,,"")</f>
        <v>PROSYN</v>
      </c>
    </row>
    <row r="1976" spans="1:16" ht="17" x14ac:dyDescent="0.25">
      <c r="A1976" s="1" t="s">
        <v>12411</v>
      </c>
      <c r="B1976" s="1" t="s">
        <v>2778</v>
      </c>
      <c r="C1976" s="1">
        <v>1.1285132799999999E-7</v>
      </c>
      <c r="D1976" s="1">
        <f>mfs[[#This Row],[flux]]/1000</f>
        <v>1.1285132799999999E-10</v>
      </c>
      <c r="F1976" t="s">
        <v>4448</v>
      </c>
      <c r="G1976" t="s">
        <v>2778</v>
      </c>
      <c r="H1976" s="3">
        <v>2.7609244957101401E-11</v>
      </c>
      <c r="I1976">
        <f>_xlfn.XLOOKUP(b2b3[[#This Row],[rxn]],mfs[rxn],mfs[flux_scaled],0)</f>
        <v>2.7609245000000003E-10</v>
      </c>
      <c r="J1976">
        <f>(b2b3[[#This Row],[flux]]-b2b3[[#This Row],[flux in mfs]])/b2b3[[#This Row],[flux]]</f>
        <v>-9.0000000155377666</v>
      </c>
      <c r="K1976">
        <f>ABS(b2b3[[#This Row],[(mfs - b2+b3) / mfs]])</f>
        <v>9.0000000155377666</v>
      </c>
      <c r="L1976" t="b">
        <f>_xlfn.TEXTAFTER(b2b3[[#This Row],[rxn]],"-",-1)="SPONT"</f>
        <v>0</v>
      </c>
      <c r="M1976" t="str">
        <f>_xlfn.TEXTAFTER(b2b3[[#This Row],[rxn]],"-",-1)</f>
        <v>rt5078</v>
      </c>
      <c r="N1976">
        <f>_xlfn.XLOOKUP("'PRO-"&amp;b2b3[[#This Row],[enz]]&amp;"'",'[1]Sheet2 (2)'!$A:$A,'[1]Sheet2 (2)'!$B:$B,"")</f>
        <v>1</v>
      </c>
      <c r="O1976">
        <f>IFERROR(_xlfn.XLOOKUP(b2b3[[#This Row],[Column2]],Table17[[#This Row],[rxn-no-enz]],Table17[[#This Row],[flux]],0),0)</f>
        <v>0</v>
      </c>
      <c r="P1976" t="str">
        <f>_xlfn.TEXTBEFORE(b2b3[[#This Row],[rxn]],"-",-1,,,"")</f>
        <v>PROSYN</v>
      </c>
    </row>
    <row r="1977" spans="1:16" ht="17" x14ac:dyDescent="0.25">
      <c r="A1977" s="1" t="s">
        <v>12412</v>
      </c>
      <c r="B1977" s="1" t="s">
        <v>2778</v>
      </c>
      <c r="C1977" s="1">
        <v>6.1925944999999994E-8</v>
      </c>
      <c r="D1977" s="1">
        <f>mfs[[#This Row],[flux]]/1000</f>
        <v>6.1925944999999992E-11</v>
      </c>
      <c r="F1977" t="s">
        <v>4449</v>
      </c>
      <c r="G1977" t="s">
        <v>2778</v>
      </c>
      <c r="H1977" s="3">
        <v>5.0280663376066699E-12</v>
      </c>
      <c r="I1977">
        <f>_xlfn.XLOOKUP(b2b3[[#This Row],[rxn]],mfs[rxn],mfs[flux_scaled],0)</f>
        <v>5.0280663000000001E-11</v>
      </c>
      <c r="J1977">
        <f>(b2b3[[#This Row],[flux]]-b2b3[[#This Row],[flux in mfs]])/b2b3[[#This Row],[flux]]</f>
        <v>-8.9999999252064971</v>
      </c>
      <c r="K1977">
        <f>ABS(b2b3[[#This Row],[(mfs - b2+b3) / mfs]])</f>
        <v>8.9999999252064971</v>
      </c>
      <c r="L1977" t="b">
        <f>_xlfn.TEXTAFTER(b2b3[[#This Row],[rxn]],"-",-1)="SPONT"</f>
        <v>0</v>
      </c>
      <c r="M1977" t="str">
        <f>_xlfn.TEXTAFTER(b2b3[[#This Row],[rxn]],"-",-1)</f>
        <v>rt5116</v>
      </c>
      <c r="N1977">
        <f>_xlfn.XLOOKUP("'PRO-"&amp;b2b3[[#This Row],[enz]]&amp;"'",'[1]Sheet2 (2)'!$A:$A,'[1]Sheet2 (2)'!$B:$B,"")</f>
        <v>1</v>
      </c>
      <c r="O1977">
        <f>IFERROR(_xlfn.XLOOKUP(b2b3[[#This Row],[Column2]],Table17[[#This Row],[rxn-no-enz]],Table17[[#This Row],[flux]],0),0)</f>
        <v>0</v>
      </c>
      <c r="P1977" t="str">
        <f>_xlfn.TEXTBEFORE(b2b3[[#This Row],[rxn]],"-",-1,,,"")</f>
        <v>PROSYN</v>
      </c>
    </row>
    <row r="1978" spans="1:16" ht="17" x14ac:dyDescent="0.25">
      <c r="A1978" s="1" t="s">
        <v>12413</v>
      </c>
      <c r="B1978" s="1" t="s">
        <v>2778</v>
      </c>
      <c r="C1978" s="1">
        <v>2.2433345000000001E-8</v>
      </c>
      <c r="D1978" s="1">
        <f>mfs[[#This Row],[flux]]/1000</f>
        <v>2.2433344999999999E-11</v>
      </c>
      <c r="F1978" t="s">
        <v>11852</v>
      </c>
      <c r="G1978" t="s">
        <v>2778</v>
      </c>
      <c r="H1978" s="3">
        <v>1.51969515761707E-12</v>
      </c>
      <c r="I1978">
        <f>_xlfn.XLOOKUP(b2b3[[#This Row],[rxn]],mfs[rxn],mfs[flux_scaled],0)</f>
        <v>1.5196952000000001E-11</v>
      </c>
      <c r="J1978">
        <f>(b2b3[[#This Row],[flux]]-b2b3[[#This Row],[flux in mfs]])/b2b3[[#This Row],[flux]]</f>
        <v>-9.0000002788909992</v>
      </c>
      <c r="K1978">
        <f>ABS(b2b3[[#This Row],[(mfs - b2+b3) / mfs]])</f>
        <v>9.0000002788909992</v>
      </c>
      <c r="L1978" t="b">
        <f>_xlfn.TEXTAFTER(b2b3[[#This Row],[rxn]],"-",-1)="SPONT"</f>
        <v>0</v>
      </c>
      <c r="M1978" t="str">
        <f>_xlfn.TEXTAFTER(b2b3[[#This Row],[rxn]],"-",-1)</f>
        <v>rt5142</v>
      </c>
      <c r="N1978">
        <f>_xlfn.XLOOKUP("'PRO-"&amp;b2b3[[#This Row],[enz]]&amp;"'",'[1]Sheet2 (2)'!$A:$A,'[1]Sheet2 (2)'!$B:$B,"")</f>
        <v>1</v>
      </c>
      <c r="O1978">
        <f>IFERROR(_xlfn.XLOOKUP(b2b3[[#This Row],[Column2]],Table17[[#This Row],[rxn-no-enz]],Table17[[#This Row],[flux]],0),0)</f>
        <v>0</v>
      </c>
      <c r="P1978" t="str">
        <f>_xlfn.TEXTBEFORE(b2b3[[#This Row],[rxn]],"-",-1,,,"")</f>
        <v>PROSYN</v>
      </c>
    </row>
    <row r="1979" spans="1:16" ht="17" x14ac:dyDescent="0.25">
      <c r="A1979" s="1" t="s">
        <v>12414</v>
      </c>
      <c r="B1979" s="1" t="s">
        <v>2778</v>
      </c>
      <c r="C1979" s="1">
        <v>6.4787749E-8</v>
      </c>
      <c r="D1979" s="1">
        <f>mfs[[#This Row],[flux]]/1000</f>
        <v>6.4787749000000003E-11</v>
      </c>
      <c r="F1979" t="s">
        <v>11853</v>
      </c>
      <c r="G1979" t="s">
        <v>2778</v>
      </c>
      <c r="H1979" s="3">
        <v>1.13307864625452E-11</v>
      </c>
      <c r="I1979">
        <f>_xlfn.XLOOKUP(b2b3[[#This Row],[rxn]],mfs[rxn],mfs[flux_scaled],0)</f>
        <v>1.13307865E-10</v>
      </c>
      <c r="J1979">
        <f>(b2b3[[#This Row],[flux]]-b2b3[[#This Row],[flux in mfs]])/b2b3[[#This Row],[flux]]</f>
        <v>-9.0000000330557821</v>
      </c>
      <c r="K1979">
        <f>ABS(b2b3[[#This Row],[(mfs - b2+b3) / mfs]])</f>
        <v>9.0000000330557821</v>
      </c>
      <c r="L1979" t="b">
        <f>_xlfn.TEXTAFTER(b2b3[[#This Row],[rxn]],"-",-1)="SPONT"</f>
        <v>0</v>
      </c>
      <c r="M1979" t="str">
        <f>_xlfn.TEXTAFTER(b2b3[[#This Row],[rxn]],"-",-1)</f>
        <v>rt5185</v>
      </c>
      <c r="N1979">
        <f>_xlfn.XLOOKUP("'PRO-"&amp;b2b3[[#This Row],[enz]]&amp;"'",'[1]Sheet2 (2)'!$A:$A,'[1]Sheet2 (2)'!$B:$B,"")</f>
        <v>1</v>
      </c>
      <c r="O1979">
        <f>IFERROR(_xlfn.XLOOKUP(b2b3[[#This Row],[Column2]],Table17[[#This Row],[rxn-no-enz]],Table17[[#This Row],[flux]],0),0)</f>
        <v>0</v>
      </c>
      <c r="P1979" t="str">
        <f>_xlfn.TEXTBEFORE(b2b3[[#This Row],[rxn]],"-",-1,,,"")</f>
        <v>PROSYN</v>
      </c>
    </row>
    <row r="1980" spans="1:16" ht="17" x14ac:dyDescent="0.25">
      <c r="A1980" s="1" t="s">
        <v>12415</v>
      </c>
      <c r="B1980" s="1" t="s">
        <v>2778</v>
      </c>
      <c r="C1980" s="1">
        <v>2.5668789999999998E-9</v>
      </c>
      <c r="D1980" s="1">
        <f>mfs[[#This Row],[flux]]/1000</f>
        <v>2.5668789999999999E-12</v>
      </c>
      <c r="F1980" t="s">
        <v>11854</v>
      </c>
      <c r="G1980" t="s">
        <v>2778</v>
      </c>
      <c r="H1980" s="3">
        <v>1.3833015881024701E-12</v>
      </c>
      <c r="I1980">
        <f>_xlfn.XLOOKUP(b2b3[[#This Row],[rxn]],mfs[rxn],mfs[flux_scaled],0)</f>
        <v>1.3833016E-11</v>
      </c>
      <c r="J1980">
        <f>(b2b3[[#This Row],[flux]]-b2b3[[#This Row],[flux in mfs]])/b2b3[[#This Row],[flux]]</f>
        <v>-9.0000000860082139</v>
      </c>
      <c r="K1980">
        <f>ABS(b2b3[[#This Row],[(mfs - b2+b3) / mfs]])</f>
        <v>9.0000000860082139</v>
      </c>
      <c r="L1980" t="b">
        <f>_xlfn.TEXTAFTER(b2b3[[#This Row],[rxn]],"-",-1)="SPONT"</f>
        <v>0</v>
      </c>
      <c r="M1980" t="str">
        <f>_xlfn.TEXTAFTER(b2b3[[#This Row],[rxn]],"-",-1)</f>
        <v>rt5194</v>
      </c>
      <c r="N1980">
        <f>_xlfn.XLOOKUP("'PRO-"&amp;b2b3[[#This Row],[enz]]&amp;"'",'[1]Sheet2 (2)'!$A:$A,'[1]Sheet2 (2)'!$B:$B,"")</f>
        <v>1</v>
      </c>
      <c r="O1980">
        <f>IFERROR(_xlfn.XLOOKUP(b2b3[[#This Row],[Column2]],Table17[[#This Row],[rxn-no-enz]],Table17[[#This Row],[flux]],0),0)</f>
        <v>0</v>
      </c>
      <c r="P1980" t="str">
        <f>_xlfn.TEXTBEFORE(b2b3[[#This Row],[rxn]],"-",-1,,,"")</f>
        <v>PROSYN</v>
      </c>
    </row>
    <row r="1981" spans="1:16" ht="17" x14ac:dyDescent="0.25">
      <c r="A1981" s="1" t="s">
        <v>12416</v>
      </c>
      <c r="B1981" s="1" t="s">
        <v>2778</v>
      </c>
      <c r="C1981" s="1">
        <v>2.6759259999999998E-9</v>
      </c>
      <c r="D1981" s="1">
        <f>mfs[[#This Row],[flux]]/1000</f>
        <v>2.675926E-12</v>
      </c>
      <c r="F1981" t="s">
        <v>11855</v>
      </c>
      <c r="G1981" t="s">
        <v>2778</v>
      </c>
      <c r="H1981" s="3">
        <v>6.5092040375497497E-12</v>
      </c>
      <c r="I1981">
        <f>_xlfn.XLOOKUP(b2b3[[#This Row],[rxn]],mfs[rxn],mfs[flux_scaled],0)</f>
        <v>6.5092039999999993E-11</v>
      </c>
      <c r="J1981">
        <f>(b2b3[[#This Row],[flux]]-b2b3[[#This Row],[flux in mfs]])/b2b3[[#This Row],[flux]]</f>
        <v>-8.9999999423128383</v>
      </c>
      <c r="K1981">
        <f>ABS(b2b3[[#This Row],[(mfs - b2+b3) / mfs]])</f>
        <v>8.9999999423128383</v>
      </c>
      <c r="L1981" t="b">
        <f>_xlfn.TEXTAFTER(b2b3[[#This Row],[rxn]],"-",-1)="SPONT"</f>
        <v>0</v>
      </c>
      <c r="M1981" t="str">
        <f>_xlfn.TEXTAFTER(b2b3[[#This Row],[rxn]],"-",-1)</f>
        <v>rt5195</v>
      </c>
      <c r="N1981">
        <f>_xlfn.XLOOKUP("'PRO-"&amp;b2b3[[#This Row],[enz]]&amp;"'",'[1]Sheet2 (2)'!$A:$A,'[1]Sheet2 (2)'!$B:$B,"")</f>
        <v>1</v>
      </c>
      <c r="O1981">
        <f>IFERROR(_xlfn.XLOOKUP(b2b3[[#This Row],[Column2]],Table17[[#This Row],[rxn-no-enz]],Table17[[#This Row],[flux]],0),0)</f>
        <v>0</v>
      </c>
      <c r="P1981" t="str">
        <f>_xlfn.TEXTBEFORE(b2b3[[#This Row],[rxn]],"-",-1,,,"")</f>
        <v>PROSYN</v>
      </c>
    </row>
    <row r="1982" spans="1:16" ht="17" x14ac:dyDescent="0.25">
      <c r="A1982" s="1" t="s">
        <v>12417</v>
      </c>
      <c r="B1982" s="1" t="s">
        <v>2778</v>
      </c>
      <c r="C1982" s="1">
        <v>1.5939903000000001E-8</v>
      </c>
      <c r="D1982" s="1">
        <f>mfs[[#This Row],[flux]]/1000</f>
        <v>1.5939903000000001E-11</v>
      </c>
      <c r="F1982" t="s">
        <v>4450</v>
      </c>
      <c r="G1982" t="s">
        <v>2778</v>
      </c>
      <c r="H1982" s="3">
        <v>1.68868428204127E-12</v>
      </c>
      <c r="I1982">
        <f>_xlfn.XLOOKUP(b2b3[[#This Row],[rxn]],mfs[rxn],mfs[flux_scaled],0)</f>
        <v>1.6886842999999999E-11</v>
      </c>
      <c r="J1982">
        <f>(b2b3[[#This Row],[flux]]-b2b3[[#This Row],[flux in mfs]])/b2b3[[#This Row],[flux]]</f>
        <v>-9.0000001063474677</v>
      </c>
      <c r="K1982">
        <f>ABS(b2b3[[#This Row],[(mfs - b2+b3) / mfs]])</f>
        <v>9.0000001063474677</v>
      </c>
      <c r="L1982" t="b">
        <f>_xlfn.TEXTAFTER(b2b3[[#This Row],[rxn]],"-",-1)="SPONT"</f>
        <v>0</v>
      </c>
      <c r="M1982" t="str">
        <f>_xlfn.TEXTAFTER(b2b3[[#This Row],[rxn]],"-",-1)</f>
        <v>rt5201</v>
      </c>
      <c r="N1982">
        <f>_xlfn.XLOOKUP("'PRO-"&amp;b2b3[[#This Row],[enz]]&amp;"'",'[1]Sheet2 (2)'!$A:$A,'[1]Sheet2 (2)'!$B:$B,"")</f>
        <v>1</v>
      </c>
      <c r="O1982">
        <f>IFERROR(_xlfn.XLOOKUP(b2b3[[#This Row],[Column2]],Table17[[#This Row],[rxn-no-enz]],Table17[[#This Row],[flux]],0),0)</f>
        <v>0</v>
      </c>
      <c r="P1982" t="str">
        <f>_xlfn.TEXTBEFORE(b2b3[[#This Row],[rxn]],"-",-1,,,"")</f>
        <v>PROSYN</v>
      </c>
    </row>
    <row r="1983" spans="1:16" ht="17" x14ac:dyDescent="0.25">
      <c r="A1983" s="1" t="s">
        <v>12418</v>
      </c>
      <c r="B1983" s="1" t="s">
        <v>2778</v>
      </c>
      <c r="C1983" s="1">
        <v>4.5761074399999998E-7</v>
      </c>
      <c r="D1983" s="1">
        <f>mfs[[#This Row],[flux]]/1000</f>
        <v>4.57610744E-10</v>
      </c>
      <c r="F1983" t="s">
        <v>13143</v>
      </c>
      <c r="G1983" t="s">
        <v>2778</v>
      </c>
      <c r="H1983" s="3">
        <v>1.56539469932331E-11</v>
      </c>
      <c r="I1983">
        <f>_xlfn.XLOOKUP(b2b3[[#This Row],[rxn]],mfs[rxn],mfs[flux_scaled],0)</f>
        <v>1.5653947E-10</v>
      </c>
      <c r="J1983">
        <f>(b2b3[[#This Row],[flux]]-b2b3[[#This Row],[flux in mfs]])/b2b3[[#This Row],[flux]]</f>
        <v>-9.0000000043228088</v>
      </c>
      <c r="K1983">
        <f>ABS(b2b3[[#This Row],[(mfs - b2+b3) / mfs]])</f>
        <v>9.0000000043228088</v>
      </c>
      <c r="L1983" t="b">
        <f>_xlfn.TEXTAFTER(b2b3[[#This Row],[rxn]],"-",-1)="SPONT"</f>
        <v>0</v>
      </c>
      <c r="M1983" t="str">
        <f>_xlfn.TEXTAFTER(b2b3[[#This Row],[rxn]],"-",-1)</f>
        <v>rt5212_c</v>
      </c>
      <c r="N1983">
        <f>_xlfn.XLOOKUP("'PRO-"&amp;b2b3[[#This Row],[enz]]&amp;"'",'[1]Sheet2 (2)'!$A:$A,'[1]Sheet2 (2)'!$B:$B,"")</f>
        <v>1</v>
      </c>
      <c r="O1983">
        <f>IFERROR(_xlfn.XLOOKUP(b2b3[[#This Row],[Column2]],Table17[[#This Row],[rxn-no-enz]],Table17[[#This Row],[flux]],0),0)</f>
        <v>0</v>
      </c>
      <c r="P1983" t="str">
        <f>_xlfn.TEXTBEFORE(b2b3[[#This Row],[rxn]],"-",-1,,,"")</f>
        <v>PROSYN</v>
      </c>
    </row>
    <row r="1984" spans="1:16" ht="17" x14ac:dyDescent="0.25">
      <c r="A1984" s="1" t="s">
        <v>12419</v>
      </c>
      <c r="B1984" s="1" t="s">
        <v>2778</v>
      </c>
      <c r="C1984" s="1">
        <v>1.9429250679999999E-6</v>
      </c>
      <c r="D1984" s="1">
        <f>mfs[[#This Row],[flux]]/1000</f>
        <v>1.9429250679999999E-9</v>
      </c>
      <c r="F1984" t="s">
        <v>11857</v>
      </c>
      <c r="G1984" t="s">
        <v>2778</v>
      </c>
      <c r="H1984" s="3">
        <v>1.34769056946024E-12</v>
      </c>
      <c r="I1984">
        <f>_xlfn.XLOOKUP(b2b3[[#This Row],[rxn]],mfs[rxn],mfs[flux_scaled],0)</f>
        <v>1.3476906000000001E-11</v>
      </c>
      <c r="J1984">
        <f>(b2b3[[#This Row],[flux]]-b2b3[[#This Row],[flux in mfs]])/b2b3[[#This Row],[flux]]</f>
        <v>-9.0000002266081012</v>
      </c>
      <c r="K1984">
        <f>ABS(b2b3[[#This Row],[(mfs - b2+b3) / mfs]])</f>
        <v>9.0000002266081012</v>
      </c>
      <c r="L1984" t="b">
        <f>_xlfn.TEXTAFTER(b2b3[[#This Row],[rxn]],"-",-1)="SPONT"</f>
        <v>0</v>
      </c>
      <c r="M1984" t="str">
        <f>_xlfn.TEXTAFTER(b2b3[[#This Row],[rxn]],"-",-1)</f>
        <v>rt5214</v>
      </c>
      <c r="N1984">
        <f>_xlfn.XLOOKUP("'PRO-"&amp;b2b3[[#This Row],[enz]]&amp;"'",'[1]Sheet2 (2)'!$A:$A,'[1]Sheet2 (2)'!$B:$B,"")</f>
        <v>1</v>
      </c>
      <c r="O1984">
        <f>IFERROR(_xlfn.XLOOKUP(b2b3[[#This Row],[Column2]],Table17[[#This Row],[rxn-no-enz]],Table17[[#This Row],[flux]],0),0)</f>
        <v>0</v>
      </c>
      <c r="P1984" t="str">
        <f>_xlfn.TEXTBEFORE(b2b3[[#This Row],[rxn]],"-",-1,,,"")</f>
        <v>PROSYN</v>
      </c>
    </row>
    <row r="1985" spans="1:16" ht="17" x14ac:dyDescent="0.25">
      <c r="A1985" s="1" t="s">
        <v>12420</v>
      </c>
      <c r="B1985" s="1" t="s">
        <v>2778</v>
      </c>
      <c r="C1985" s="1">
        <v>4.6615715910000004E-6</v>
      </c>
      <c r="D1985" s="1">
        <f>mfs[[#This Row],[flux]]/1000</f>
        <v>4.6615715910000001E-9</v>
      </c>
      <c r="F1985" t="s">
        <v>4451</v>
      </c>
      <c r="G1985" t="s">
        <v>2778</v>
      </c>
      <c r="H1985" s="3">
        <v>2.3543463645974501E-11</v>
      </c>
      <c r="I1985">
        <f>_xlfn.XLOOKUP(b2b3[[#This Row],[rxn]],mfs[rxn],mfs[flux_scaled],0)</f>
        <v>2.35434636E-10</v>
      </c>
      <c r="J1985">
        <f>(b2b3[[#This Row],[flux]]-b2b3[[#This Row],[flux in mfs]])/b2b3[[#This Row],[flux]]</f>
        <v>-8.9999999804724986</v>
      </c>
      <c r="K1985">
        <f>ABS(b2b3[[#This Row],[(mfs - b2+b3) / mfs]])</f>
        <v>8.9999999804724986</v>
      </c>
      <c r="L1985" t="b">
        <f>_xlfn.TEXTAFTER(b2b3[[#This Row],[rxn]],"-",-1)="SPONT"</f>
        <v>0</v>
      </c>
      <c r="M1985" t="str">
        <f>_xlfn.TEXTAFTER(b2b3[[#This Row],[rxn]],"-",-1)</f>
        <v>rt5227</v>
      </c>
      <c r="N1985">
        <f>_xlfn.XLOOKUP("'PRO-"&amp;b2b3[[#This Row],[enz]]&amp;"'",'[1]Sheet2 (2)'!$A:$A,'[1]Sheet2 (2)'!$B:$B,"")</f>
        <v>1</v>
      </c>
      <c r="O1985">
        <f>IFERROR(_xlfn.XLOOKUP(b2b3[[#This Row],[Column2]],Table17[[#This Row],[rxn-no-enz]],Table17[[#This Row],[flux]],0),0)</f>
        <v>0</v>
      </c>
      <c r="P1985" t="str">
        <f>_xlfn.TEXTBEFORE(b2b3[[#This Row],[rxn]],"-",-1,,,"")</f>
        <v>PROSYN</v>
      </c>
    </row>
    <row r="1986" spans="1:16" ht="17" x14ac:dyDescent="0.25">
      <c r="A1986" s="1" t="s">
        <v>12421</v>
      </c>
      <c r="B1986" s="1" t="s">
        <v>2778</v>
      </c>
      <c r="C1986" s="1">
        <v>1.7108571529999999E-6</v>
      </c>
      <c r="D1986" s="1">
        <f>mfs[[#This Row],[flux]]/1000</f>
        <v>1.710857153E-9</v>
      </c>
      <c r="F1986" t="s">
        <v>4452</v>
      </c>
      <c r="G1986" t="s">
        <v>2778</v>
      </c>
      <c r="H1986" s="3">
        <v>1.8808321424148399E-11</v>
      </c>
      <c r="I1986">
        <f>_xlfn.XLOOKUP(b2b3[[#This Row],[rxn]],mfs[rxn],mfs[flux_scaled],0)</f>
        <v>0</v>
      </c>
      <c r="J1986">
        <f>(b2b3[[#This Row],[flux]]-b2b3[[#This Row],[flux in mfs]])/b2b3[[#This Row],[flux]]</f>
        <v>1</v>
      </c>
      <c r="K1986">
        <f>ABS(b2b3[[#This Row],[(mfs - b2+b3) / mfs]])</f>
        <v>1</v>
      </c>
      <c r="L1986" t="b">
        <f>_xlfn.TEXTAFTER(b2b3[[#This Row],[rxn]],"-",-1)="SPONT"</f>
        <v>0</v>
      </c>
      <c r="M1986" t="str">
        <f>_xlfn.TEXTAFTER(b2b3[[#This Row],[rxn]],"-",-1)</f>
        <v>rt5240</v>
      </c>
      <c r="N1986">
        <f>_xlfn.XLOOKUP("'PRO-"&amp;b2b3[[#This Row],[enz]]&amp;"'",'[1]Sheet2 (2)'!$A:$A,'[1]Sheet2 (2)'!$B:$B,"")</f>
        <v>1</v>
      </c>
      <c r="O1986">
        <f>IFERROR(_xlfn.XLOOKUP(b2b3[[#This Row],[Column2]],Table17[[#This Row],[rxn-no-enz]],Table17[[#This Row],[flux]],0),0)</f>
        <v>0</v>
      </c>
      <c r="P1986" t="str">
        <f>_xlfn.TEXTBEFORE(b2b3[[#This Row],[rxn]],"-",-1,,,"")</f>
        <v>PROSYN</v>
      </c>
    </row>
    <row r="1987" spans="1:16" ht="17" x14ac:dyDescent="0.25">
      <c r="A1987" s="1" t="s">
        <v>12422</v>
      </c>
      <c r="B1987" s="1" t="s">
        <v>2778</v>
      </c>
      <c r="C1987" s="1">
        <v>5.9804983999999993E-8</v>
      </c>
      <c r="D1987" s="1">
        <f>mfs[[#This Row],[flux]]/1000</f>
        <v>5.9804983999999998E-11</v>
      </c>
      <c r="F1987" t="s">
        <v>4453</v>
      </c>
      <c r="G1987" t="s">
        <v>2778</v>
      </c>
      <c r="H1987" s="3">
        <v>5.1053865753508097E-11</v>
      </c>
      <c r="I1987">
        <f>_xlfn.XLOOKUP(b2b3[[#This Row],[rxn]],mfs[rxn],mfs[flux_scaled],0)</f>
        <v>5.1053865800000002E-10</v>
      </c>
      <c r="J1987">
        <f>(b2b3[[#This Row],[flux]]-b2b3[[#This Row],[flux in mfs]])/b2b3[[#This Row],[flux]]</f>
        <v>-9.0000000091064418</v>
      </c>
      <c r="K1987">
        <f>ABS(b2b3[[#This Row],[(mfs - b2+b3) / mfs]])</f>
        <v>9.0000000091064418</v>
      </c>
      <c r="L1987" t="b">
        <f>_xlfn.TEXTAFTER(b2b3[[#This Row],[rxn]],"-",-1)="SPONT"</f>
        <v>0</v>
      </c>
      <c r="M1987" t="str">
        <f>_xlfn.TEXTAFTER(b2b3[[#This Row],[rxn]],"-",-1)</f>
        <v>rt5246</v>
      </c>
      <c r="N1987">
        <f>_xlfn.XLOOKUP("'PRO-"&amp;b2b3[[#This Row],[enz]]&amp;"'",'[1]Sheet2 (2)'!$A:$A,'[1]Sheet2 (2)'!$B:$B,"")</f>
        <v>1</v>
      </c>
      <c r="O1987">
        <f>IFERROR(_xlfn.XLOOKUP(b2b3[[#This Row],[Column2]],Table17[[#This Row],[rxn-no-enz]],Table17[[#This Row],[flux]],0),0)</f>
        <v>0</v>
      </c>
      <c r="P1987" t="str">
        <f>_xlfn.TEXTBEFORE(b2b3[[#This Row],[rxn]],"-",-1,,,"")</f>
        <v>PROSYN</v>
      </c>
    </row>
    <row r="1988" spans="1:16" ht="17" x14ac:dyDescent="0.25">
      <c r="A1988" s="1" t="s">
        <v>12423</v>
      </c>
      <c r="B1988" s="1" t="s">
        <v>2778</v>
      </c>
      <c r="C1988" s="1">
        <v>1.1617520000000001E-9</v>
      </c>
      <c r="D1988" s="1">
        <f>mfs[[#This Row],[flux]]/1000</f>
        <v>1.1617520000000001E-12</v>
      </c>
      <c r="F1988" t="s">
        <v>11858</v>
      </c>
      <c r="G1988" t="s">
        <v>2778</v>
      </c>
      <c r="H1988" s="3">
        <v>9.9929310554876206E-11</v>
      </c>
      <c r="I1988">
        <f>_xlfn.XLOOKUP(b2b3[[#This Row],[rxn]],mfs[rxn],mfs[flux_scaled],0)</f>
        <v>9.9929310599999999E-10</v>
      </c>
      <c r="J1988">
        <f>(b2b3[[#This Row],[flux]]-b2b3[[#This Row],[flux in mfs]])/b2b3[[#This Row],[flux]]</f>
        <v>-9.0000000045155719</v>
      </c>
      <c r="K1988">
        <f>ABS(b2b3[[#This Row],[(mfs - b2+b3) / mfs]])</f>
        <v>9.0000000045155719</v>
      </c>
      <c r="L1988" t="b">
        <f>_xlfn.TEXTAFTER(b2b3[[#This Row],[rxn]],"-",-1)="SPONT"</f>
        <v>0</v>
      </c>
      <c r="M1988" t="str">
        <f>_xlfn.TEXTAFTER(b2b3[[#This Row],[rxn]],"-",-1)</f>
        <v>rt5249</v>
      </c>
      <c r="N1988">
        <f>_xlfn.XLOOKUP("'PRO-"&amp;b2b3[[#This Row],[enz]]&amp;"'",'[1]Sheet2 (2)'!$A:$A,'[1]Sheet2 (2)'!$B:$B,"")</f>
        <v>1</v>
      </c>
      <c r="O1988">
        <f>IFERROR(_xlfn.XLOOKUP(b2b3[[#This Row],[Column2]],Table17[[#This Row],[rxn-no-enz]],Table17[[#This Row],[flux]],0),0)</f>
        <v>0</v>
      </c>
      <c r="P1988" t="str">
        <f>_xlfn.TEXTBEFORE(b2b3[[#This Row],[rxn]],"-",-1,,,"")</f>
        <v>PROSYN</v>
      </c>
    </row>
    <row r="1989" spans="1:16" ht="17" x14ac:dyDescent="0.25">
      <c r="A1989" s="1" t="s">
        <v>12424</v>
      </c>
      <c r="B1989" s="1" t="s">
        <v>2778</v>
      </c>
      <c r="C1989" s="1">
        <v>5.7275659999999999E-9</v>
      </c>
      <c r="D1989" s="1">
        <f>mfs[[#This Row],[flux]]/1000</f>
        <v>5.7275659999999997E-12</v>
      </c>
      <c r="F1989" t="s">
        <v>11859</v>
      </c>
      <c r="G1989" t="s">
        <v>2778</v>
      </c>
      <c r="H1989" s="3">
        <v>3.35901175595383E-12</v>
      </c>
      <c r="I1989">
        <f>_xlfn.XLOOKUP(b2b3[[#This Row],[rxn]],mfs[rxn],mfs[flux_scaled],0)</f>
        <v>3.3590118000000001E-11</v>
      </c>
      <c r="J1989">
        <f>(b2b3[[#This Row],[flux]]-b2b3[[#This Row],[flux in mfs]])/b2b3[[#This Row],[flux]]</f>
        <v>-9.0000001311283597</v>
      </c>
      <c r="K1989">
        <f>ABS(b2b3[[#This Row],[(mfs - b2+b3) / mfs]])</f>
        <v>9.0000001311283597</v>
      </c>
      <c r="L1989" t="b">
        <f>_xlfn.TEXTAFTER(b2b3[[#This Row],[rxn]],"-",-1)="SPONT"</f>
        <v>0</v>
      </c>
      <c r="M1989" t="str">
        <f>_xlfn.TEXTAFTER(b2b3[[#This Row],[rxn]],"-",-1)</f>
        <v>rt5259</v>
      </c>
      <c r="N1989">
        <f>_xlfn.XLOOKUP("'PRO-"&amp;b2b3[[#This Row],[enz]]&amp;"'",'[1]Sheet2 (2)'!$A:$A,'[1]Sheet2 (2)'!$B:$B,"")</f>
        <v>1</v>
      </c>
      <c r="O1989">
        <f>IFERROR(_xlfn.XLOOKUP(b2b3[[#This Row],[Column2]],Table17[[#This Row],[rxn-no-enz]],Table17[[#This Row],[flux]],0),0)</f>
        <v>0</v>
      </c>
      <c r="P1989" t="str">
        <f>_xlfn.TEXTBEFORE(b2b3[[#This Row],[rxn]],"-",-1,,,"")</f>
        <v>PROSYN</v>
      </c>
    </row>
    <row r="1990" spans="1:16" ht="17" x14ac:dyDescent="0.25">
      <c r="A1990" s="1" t="s">
        <v>12425</v>
      </c>
      <c r="B1990" s="1" t="s">
        <v>2778</v>
      </c>
      <c r="C1990" s="1">
        <v>4.6172795599999999E-7</v>
      </c>
      <c r="D1990" s="1">
        <f>mfs[[#This Row],[flux]]/1000</f>
        <v>4.61727956E-10</v>
      </c>
      <c r="F1990" t="s">
        <v>4454</v>
      </c>
      <c r="G1990" t="s">
        <v>2778</v>
      </c>
      <c r="H1990" s="3">
        <v>1.8457887754872599E-10</v>
      </c>
      <c r="I1990">
        <f>_xlfn.XLOOKUP(b2b3[[#This Row],[rxn]],mfs[rxn],mfs[flux_scaled],0)</f>
        <v>1.8457887750000001E-9</v>
      </c>
      <c r="J1990">
        <f>(b2b3[[#This Row],[flux]]-b2b3[[#This Row],[flux in mfs]])/b2b3[[#This Row],[flux]]</f>
        <v>-8.9999999973601543</v>
      </c>
      <c r="K1990">
        <f>ABS(b2b3[[#This Row],[(mfs - b2+b3) / mfs]])</f>
        <v>8.9999999973601543</v>
      </c>
      <c r="L1990" t="b">
        <f>_xlfn.TEXTAFTER(b2b3[[#This Row],[rxn]],"-",-1)="SPONT"</f>
        <v>0</v>
      </c>
      <c r="M1990" t="str">
        <f>_xlfn.TEXTAFTER(b2b3[[#This Row],[rxn]],"-",-1)</f>
        <v>rt5260</v>
      </c>
      <c r="N1990">
        <f>_xlfn.XLOOKUP("'PRO-"&amp;b2b3[[#This Row],[enz]]&amp;"'",'[1]Sheet2 (2)'!$A:$A,'[1]Sheet2 (2)'!$B:$B,"")</f>
        <v>4</v>
      </c>
      <c r="O1990">
        <f>IFERROR(_xlfn.XLOOKUP(b2b3[[#This Row],[Column2]],Table17[[#This Row],[rxn-no-enz]],Table17[[#This Row],[flux]],0),0)</f>
        <v>0</v>
      </c>
      <c r="P1990" t="str">
        <f>_xlfn.TEXTBEFORE(b2b3[[#This Row],[rxn]],"-",-1,,,"")</f>
        <v>PROSYN</v>
      </c>
    </row>
    <row r="1991" spans="1:16" ht="17" x14ac:dyDescent="0.25">
      <c r="A1991" s="1" t="s">
        <v>13161</v>
      </c>
      <c r="B1991" s="1" t="s">
        <v>2778</v>
      </c>
      <c r="C1991" s="1">
        <v>1.8353969900000001E-7</v>
      </c>
      <c r="D1991" s="1">
        <f>mfs[[#This Row],[flux]]/1000</f>
        <v>1.8353969900000001E-10</v>
      </c>
      <c r="F1991" t="s">
        <v>4455</v>
      </c>
      <c r="G1991" t="s">
        <v>2778</v>
      </c>
      <c r="H1991" s="3">
        <v>1.32715778666196E-10</v>
      </c>
      <c r="I1991">
        <f>_xlfn.XLOOKUP(b2b3[[#This Row],[rxn]],mfs[rxn],mfs[flux_scaled],0)</f>
        <v>1.327157787E-9</v>
      </c>
      <c r="J1991">
        <f>(b2b3[[#This Row],[flux]]-b2b3[[#This Row],[flux in mfs]])/b2b3[[#This Row],[flux]]</f>
        <v>-9.0000000025470968</v>
      </c>
      <c r="K1991">
        <f>ABS(b2b3[[#This Row],[(mfs - b2+b3) / mfs]])</f>
        <v>9.0000000025470968</v>
      </c>
      <c r="L1991" t="b">
        <f>_xlfn.TEXTAFTER(b2b3[[#This Row],[rxn]],"-",-1)="SPONT"</f>
        <v>0</v>
      </c>
      <c r="M1991" t="str">
        <f>_xlfn.TEXTAFTER(b2b3[[#This Row],[rxn]],"-",-1)</f>
        <v>rt5262</v>
      </c>
      <c r="N1991">
        <f>_xlfn.XLOOKUP("'PRO-"&amp;b2b3[[#This Row],[enz]]&amp;"'",'[1]Sheet2 (2)'!$A:$A,'[1]Sheet2 (2)'!$B:$B,"")</f>
        <v>1</v>
      </c>
      <c r="O1991">
        <f>IFERROR(_xlfn.XLOOKUP(b2b3[[#This Row],[Column2]],Table17[[#This Row],[rxn-no-enz]],Table17[[#This Row],[flux]],0),0)</f>
        <v>0</v>
      </c>
      <c r="P1991" t="str">
        <f>_xlfn.TEXTBEFORE(b2b3[[#This Row],[rxn]],"-",-1,,,"")</f>
        <v>PROSYN</v>
      </c>
    </row>
    <row r="1992" spans="1:16" ht="17" x14ac:dyDescent="0.25">
      <c r="A1992" s="1" t="s">
        <v>12427</v>
      </c>
      <c r="B1992" s="1" t="s">
        <v>2778</v>
      </c>
      <c r="C1992" s="1">
        <v>1.0251007200000001E-7</v>
      </c>
      <c r="D1992" s="1">
        <f>mfs[[#This Row],[flux]]/1000</f>
        <v>1.0251007200000001E-10</v>
      </c>
      <c r="F1992" t="s">
        <v>11860</v>
      </c>
      <c r="G1992" t="s">
        <v>2778</v>
      </c>
      <c r="H1992" s="3">
        <v>5.5534253633064097E-14</v>
      </c>
      <c r="I1992">
        <f>_xlfn.XLOOKUP(b2b3[[#This Row],[rxn]],mfs[rxn],mfs[flux_scaled],0)</f>
        <v>5.5534299999999995E-13</v>
      </c>
      <c r="J1992">
        <f>(b2b3[[#This Row],[flux]]-b2b3[[#This Row],[flux in mfs]])/b2b3[[#This Row],[flux]]</f>
        <v>-9.0000083492498533</v>
      </c>
      <c r="K1992">
        <f>ABS(b2b3[[#This Row],[(mfs - b2+b3) / mfs]])</f>
        <v>9.0000083492498533</v>
      </c>
      <c r="L1992" t="b">
        <f>_xlfn.TEXTAFTER(b2b3[[#This Row],[rxn]],"-",-1)="SPONT"</f>
        <v>0</v>
      </c>
      <c r="M1992" t="str">
        <f>_xlfn.TEXTAFTER(b2b3[[#This Row],[rxn]],"-",-1)</f>
        <v>rt5285</v>
      </c>
      <c r="N1992">
        <f>_xlfn.XLOOKUP("'PRO-"&amp;b2b3[[#This Row],[enz]]&amp;"'",'[1]Sheet2 (2)'!$A:$A,'[1]Sheet2 (2)'!$B:$B,"")</f>
        <v>1</v>
      </c>
      <c r="O1992">
        <f>IFERROR(_xlfn.XLOOKUP(b2b3[[#This Row],[Column2]],Table17[[#This Row],[rxn-no-enz]],Table17[[#This Row],[flux]],0),0)</f>
        <v>0</v>
      </c>
      <c r="P1992" t="str">
        <f>_xlfn.TEXTBEFORE(b2b3[[#This Row],[rxn]],"-",-1,,,"")</f>
        <v>PROSYN</v>
      </c>
    </row>
    <row r="1993" spans="1:16" ht="17" x14ac:dyDescent="0.25">
      <c r="A1993" s="1" t="s">
        <v>13162</v>
      </c>
      <c r="B1993" s="1" t="s">
        <v>2778</v>
      </c>
      <c r="C1993" s="1">
        <v>1.0187641E-8</v>
      </c>
      <c r="D1993" s="1">
        <f>mfs[[#This Row],[flux]]/1000</f>
        <v>1.0187640999999999E-11</v>
      </c>
      <c r="F1993" t="s">
        <v>11861</v>
      </c>
      <c r="G1993" t="s">
        <v>2778</v>
      </c>
      <c r="H1993" s="3">
        <v>1.08972939759275E-12</v>
      </c>
      <c r="I1993">
        <f>_xlfn.XLOOKUP(b2b3[[#This Row],[rxn]],mfs[rxn],mfs[flux_scaled],0)</f>
        <v>1.0897293999999999E-11</v>
      </c>
      <c r="J1993">
        <f>(b2b3[[#This Row],[flux]]-b2b3[[#This Row],[flux in mfs]])/b2b3[[#This Row],[flux]]</f>
        <v>-9.0000000220903456</v>
      </c>
      <c r="K1993">
        <f>ABS(b2b3[[#This Row],[(mfs - b2+b3) / mfs]])</f>
        <v>9.0000000220903456</v>
      </c>
      <c r="L1993" t="b">
        <f>_xlfn.TEXTAFTER(b2b3[[#This Row],[rxn]],"-",-1)="SPONT"</f>
        <v>0</v>
      </c>
      <c r="M1993" t="str">
        <f>_xlfn.TEXTAFTER(b2b3[[#This Row],[rxn]],"-",-1)</f>
        <v>rt5301</v>
      </c>
      <c r="N1993">
        <f>_xlfn.XLOOKUP("'PRO-"&amp;b2b3[[#This Row],[enz]]&amp;"'",'[1]Sheet2 (2)'!$A:$A,'[1]Sheet2 (2)'!$B:$B,"")</f>
        <v>1</v>
      </c>
      <c r="O1993">
        <f>IFERROR(_xlfn.XLOOKUP(b2b3[[#This Row],[Column2]],Table17[[#This Row],[rxn-no-enz]],Table17[[#This Row],[flux]],0),0)</f>
        <v>0</v>
      </c>
      <c r="P1993" t="str">
        <f>_xlfn.TEXTBEFORE(b2b3[[#This Row],[rxn]],"-",-1,,,"")</f>
        <v>PROSYN</v>
      </c>
    </row>
    <row r="1994" spans="1:16" ht="17" x14ac:dyDescent="0.25">
      <c r="A1994" s="1" t="s">
        <v>12429</v>
      </c>
      <c r="B1994" s="1" t="s">
        <v>2778</v>
      </c>
      <c r="C1994" s="1">
        <v>1.0385321699999999E-6</v>
      </c>
      <c r="D1994" s="1">
        <f>mfs[[#This Row],[flux]]/1000</f>
        <v>1.0385321699999999E-9</v>
      </c>
      <c r="F1994" t="s">
        <v>11862</v>
      </c>
      <c r="G1994" t="s">
        <v>2778</v>
      </c>
      <c r="H1994" s="3">
        <v>5.7496125749339102E-13</v>
      </c>
      <c r="I1994">
        <f>_xlfn.XLOOKUP(b2b3[[#This Row],[rxn]],mfs[rxn],mfs[flux_scaled],0)</f>
        <v>5.7496129999999999E-12</v>
      </c>
      <c r="J1994">
        <f>(b2b3[[#This Row],[flux]]-b2b3[[#This Row],[flux in mfs]])/b2b3[[#This Row],[flux]]</f>
        <v>-9.0000007392951851</v>
      </c>
      <c r="K1994">
        <f>ABS(b2b3[[#This Row],[(mfs - b2+b3) / mfs]])</f>
        <v>9.0000007392951851</v>
      </c>
      <c r="L1994" t="b">
        <f>_xlfn.TEXTAFTER(b2b3[[#This Row],[rxn]],"-",-1)="SPONT"</f>
        <v>0</v>
      </c>
      <c r="M1994" t="str">
        <f>_xlfn.TEXTAFTER(b2b3[[#This Row],[rxn]],"-",-1)</f>
        <v>rt5309</v>
      </c>
      <c r="N1994">
        <f>_xlfn.XLOOKUP("'PRO-"&amp;b2b3[[#This Row],[enz]]&amp;"'",'[1]Sheet2 (2)'!$A:$A,'[1]Sheet2 (2)'!$B:$B,"")</f>
        <v>1</v>
      </c>
      <c r="O1994">
        <f>IFERROR(_xlfn.XLOOKUP(b2b3[[#This Row],[Column2]],Table17[[#This Row],[rxn-no-enz]],Table17[[#This Row],[flux]],0),0)</f>
        <v>0</v>
      </c>
      <c r="P1994" t="str">
        <f>_xlfn.TEXTBEFORE(b2b3[[#This Row],[rxn]],"-",-1,,,"")</f>
        <v>PROSYN</v>
      </c>
    </row>
    <row r="1995" spans="1:16" ht="17" x14ac:dyDescent="0.25">
      <c r="A1995" s="1" t="s">
        <v>12430</v>
      </c>
      <c r="B1995" s="1" t="s">
        <v>2778</v>
      </c>
      <c r="C1995" s="1">
        <v>2.9073508999999998E-8</v>
      </c>
      <c r="D1995" s="1">
        <f>mfs[[#This Row],[flux]]/1000</f>
        <v>2.9073508999999999E-11</v>
      </c>
      <c r="F1995" t="s">
        <v>11863</v>
      </c>
      <c r="G1995" t="s">
        <v>2778</v>
      </c>
      <c r="H1995" s="3">
        <v>1.6032460954713699E-12</v>
      </c>
      <c r="I1995">
        <f>_xlfn.XLOOKUP(b2b3[[#This Row],[rxn]],mfs[rxn],mfs[flux_scaled],0)</f>
        <v>1.6032460999999997E-11</v>
      </c>
      <c r="J1995">
        <f>(b2b3[[#This Row],[flux]]-b2b3[[#This Row],[flux in mfs]])/b2b3[[#This Row],[flux]]</f>
        <v>-9.0000000282466299</v>
      </c>
      <c r="K1995">
        <f>ABS(b2b3[[#This Row],[(mfs - b2+b3) / mfs]])</f>
        <v>9.0000000282466299</v>
      </c>
      <c r="L1995" t="b">
        <f>_xlfn.TEXTAFTER(b2b3[[#This Row],[rxn]],"-",-1)="SPONT"</f>
        <v>0</v>
      </c>
      <c r="M1995" t="str">
        <f>_xlfn.TEXTAFTER(b2b3[[#This Row],[rxn]],"-",-1)</f>
        <v>rt5312</v>
      </c>
      <c r="N1995" t="str">
        <f>_xlfn.XLOOKUP("'PRO-"&amp;b2b3[[#This Row],[enz]]&amp;"'",'[1]Sheet2 (2)'!$A:$A,'[1]Sheet2 (2)'!$B:$B,"")</f>
        <v/>
      </c>
      <c r="O1995">
        <f>IFERROR(_xlfn.XLOOKUP(b2b3[[#This Row],[Column2]],Table17[[#This Row],[rxn-no-enz]],Table17[[#This Row],[flux]],0),0)</f>
        <v>0</v>
      </c>
      <c r="P1995" t="str">
        <f>_xlfn.TEXTBEFORE(b2b3[[#This Row],[rxn]],"-",-1,,,"")</f>
        <v>PROSYN</v>
      </c>
    </row>
    <row r="1996" spans="1:16" ht="17" x14ac:dyDescent="0.25">
      <c r="A1996" s="1" t="s">
        <v>12431</v>
      </c>
      <c r="B1996" s="1" t="s">
        <v>2778</v>
      </c>
      <c r="C1996" s="1">
        <v>1.4936971900000001E-7</v>
      </c>
      <c r="D1996" s="1">
        <f>mfs[[#This Row],[flux]]/1000</f>
        <v>1.49369719E-10</v>
      </c>
      <c r="F1996" t="s">
        <v>11864</v>
      </c>
      <c r="G1996" t="s">
        <v>2778</v>
      </c>
      <c r="H1996" s="3">
        <v>5.2214155285875197E-13</v>
      </c>
      <c r="I1996">
        <f>_xlfn.XLOOKUP(b2b3[[#This Row],[rxn]],mfs[rxn],mfs[flux_scaled],0)</f>
        <v>5.2214160000000007E-12</v>
      </c>
      <c r="J1996">
        <f>(b2b3[[#This Row],[flux]]-b2b3[[#This Row],[flux in mfs]])/b2b3[[#This Row],[flux]]</f>
        <v>-9.0000009028442154</v>
      </c>
      <c r="K1996">
        <f>ABS(b2b3[[#This Row],[(mfs - b2+b3) / mfs]])</f>
        <v>9.0000009028442154</v>
      </c>
      <c r="L1996" t="b">
        <f>_xlfn.TEXTAFTER(b2b3[[#This Row],[rxn]],"-",-1)="SPONT"</f>
        <v>0</v>
      </c>
      <c r="M1996" t="str">
        <f>_xlfn.TEXTAFTER(b2b3[[#This Row],[rxn]],"-",-1)</f>
        <v>rt5322</v>
      </c>
      <c r="N1996">
        <f>_xlfn.XLOOKUP("'PRO-"&amp;b2b3[[#This Row],[enz]]&amp;"'",'[1]Sheet2 (2)'!$A:$A,'[1]Sheet2 (2)'!$B:$B,"")</f>
        <v>1</v>
      </c>
      <c r="O1996">
        <f>IFERROR(_xlfn.XLOOKUP(b2b3[[#This Row],[Column2]],Table17[[#This Row],[rxn-no-enz]],Table17[[#This Row],[flux]],0),0)</f>
        <v>0</v>
      </c>
      <c r="P1996" t="str">
        <f>_xlfn.TEXTBEFORE(b2b3[[#This Row],[rxn]],"-",-1,,,"")</f>
        <v>PROSYN</v>
      </c>
    </row>
    <row r="1997" spans="1:16" ht="17" x14ac:dyDescent="0.25">
      <c r="A1997" s="1" t="s">
        <v>12432</v>
      </c>
      <c r="B1997" s="1" t="s">
        <v>2778</v>
      </c>
      <c r="C1997" s="1">
        <v>1.8450924E-8</v>
      </c>
      <c r="D1997" s="1">
        <f>mfs[[#This Row],[flux]]/1000</f>
        <v>1.8450923999999999E-11</v>
      </c>
      <c r="F1997" t="s">
        <v>11865</v>
      </c>
      <c r="G1997" t="s">
        <v>2778</v>
      </c>
      <c r="H1997" s="3">
        <v>4.2831188088274101E-11</v>
      </c>
      <c r="I1997">
        <f>_xlfn.XLOOKUP(b2b3[[#This Row],[rxn]],mfs[rxn],mfs[flux_scaled],0)</f>
        <v>4.2831188099999999E-10</v>
      </c>
      <c r="J1997">
        <f>(b2b3[[#This Row],[flux]]-b2b3[[#This Row],[flux in mfs]])/b2b3[[#This Row],[flux]]</f>
        <v>-9.0000000027376998</v>
      </c>
      <c r="K1997">
        <f>ABS(b2b3[[#This Row],[(mfs - b2+b3) / mfs]])</f>
        <v>9.0000000027376998</v>
      </c>
      <c r="L1997" t="b">
        <f>_xlfn.TEXTAFTER(b2b3[[#This Row],[rxn]],"-",-1)="SPONT"</f>
        <v>0</v>
      </c>
      <c r="M1997" t="str">
        <f>_xlfn.TEXTAFTER(b2b3[[#This Row],[rxn]],"-",-1)</f>
        <v>rt5326</v>
      </c>
      <c r="N1997">
        <f>_xlfn.XLOOKUP("'PRO-"&amp;b2b3[[#This Row],[enz]]&amp;"'",'[1]Sheet2 (2)'!$A:$A,'[1]Sheet2 (2)'!$B:$B,"")</f>
        <v>1</v>
      </c>
      <c r="O1997">
        <f>IFERROR(_xlfn.XLOOKUP(b2b3[[#This Row],[Column2]],Table17[[#This Row],[rxn-no-enz]],Table17[[#This Row],[flux]],0),0)</f>
        <v>0</v>
      </c>
      <c r="P1997" t="str">
        <f>_xlfn.TEXTBEFORE(b2b3[[#This Row],[rxn]],"-",-1,,,"")</f>
        <v>PROSYN</v>
      </c>
    </row>
    <row r="1998" spans="1:16" ht="17" x14ac:dyDescent="0.25">
      <c r="A1998" s="1" t="s">
        <v>12433</v>
      </c>
      <c r="B1998" s="1" t="s">
        <v>2778</v>
      </c>
      <c r="C1998" s="1">
        <v>8.4705905000000004E-8</v>
      </c>
      <c r="D1998" s="1">
        <f>mfs[[#This Row],[flux]]/1000</f>
        <v>8.4705905000000005E-11</v>
      </c>
      <c r="F1998" t="s">
        <v>11866</v>
      </c>
      <c r="G1998" t="s">
        <v>2778</v>
      </c>
      <c r="H1998" s="3">
        <v>7.6380120208091301E-13</v>
      </c>
      <c r="I1998">
        <f>_xlfn.XLOOKUP(b2b3[[#This Row],[rxn]],mfs[rxn],mfs[flux_scaled],0)</f>
        <v>7.638012E-12</v>
      </c>
      <c r="J1998">
        <f>(b2b3[[#This Row],[flux]]-b2b3[[#This Row],[flux in mfs]])/b2b3[[#This Row],[flux]]</f>
        <v>-8.9999999727558304</v>
      </c>
      <c r="K1998">
        <f>ABS(b2b3[[#This Row],[(mfs - b2+b3) / mfs]])</f>
        <v>8.9999999727558304</v>
      </c>
      <c r="L1998" t="b">
        <f>_xlfn.TEXTAFTER(b2b3[[#This Row],[rxn]],"-",-1)="SPONT"</f>
        <v>0</v>
      </c>
      <c r="M1998" t="str">
        <f>_xlfn.TEXTAFTER(b2b3[[#This Row],[rxn]],"-",-1)</f>
        <v>rt5328</v>
      </c>
      <c r="N1998">
        <f>_xlfn.XLOOKUP("'PRO-"&amp;b2b3[[#This Row],[enz]]&amp;"'",'[1]Sheet2 (2)'!$A:$A,'[1]Sheet2 (2)'!$B:$B,"")</f>
        <v>1</v>
      </c>
      <c r="O1998">
        <f>IFERROR(_xlfn.XLOOKUP(b2b3[[#This Row],[Column2]],Table17[[#This Row],[rxn-no-enz]],Table17[[#This Row],[flux]],0),0)</f>
        <v>0</v>
      </c>
      <c r="P1998" t="str">
        <f>_xlfn.TEXTBEFORE(b2b3[[#This Row],[rxn]],"-",-1,,,"")</f>
        <v>PROSYN</v>
      </c>
    </row>
    <row r="1999" spans="1:16" ht="17" x14ac:dyDescent="0.25">
      <c r="A1999" s="1" t="s">
        <v>12434</v>
      </c>
      <c r="B1999" s="1" t="s">
        <v>2778</v>
      </c>
      <c r="C1999" s="1">
        <v>3.2309471000000003E-8</v>
      </c>
      <c r="D1999" s="1">
        <f>mfs[[#This Row],[flux]]/1000</f>
        <v>3.2309471000000001E-11</v>
      </c>
      <c r="F1999" t="s">
        <v>11867</v>
      </c>
      <c r="G1999" t="s">
        <v>2778</v>
      </c>
      <c r="H1999" s="3">
        <v>7.1946837423996302E-12</v>
      </c>
      <c r="I1999">
        <f>_xlfn.XLOOKUP(b2b3[[#This Row],[rxn]],mfs[rxn],mfs[flux_scaled],0)</f>
        <v>0</v>
      </c>
      <c r="J1999">
        <f>(b2b3[[#This Row],[flux]]-b2b3[[#This Row],[flux in mfs]])/b2b3[[#This Row],[flux]]</f>
        <v>1</v>
      </c>
      <c r="K1999">
        <f>ABS(b2b3[[#This Row],[(mfs - b2+b3) / mfs]])</f>
        <v>1</v>
      </c>
      <c r="L1999" t="b">
        <f>_xlfn.TEXTAFTER(b2b3[[#This Row],[rxn]],"-",-1)="SPONT"</f>
        <v>0</v>
      </c>
      <c r="M1999" t="str">
        <f>_xlfn.TEXTAFTER(b2b3[[#This Row],[rxn]],"-",-1)</f>
        <v>rt5332_x</v>
      </c>
      <c r="N1999">
        <f>_xlfn.XLOOKUP("'PRO-"&amp;b2b3[[#This Row],[enz]]&amp;"'",'[1]Sheet2 (2)'!$A:$A,'[1]Sheet2 (2)'!$B:$B,"")</f>
        <v>1</v>
      </c>
      <c r="O1999">
        <f>IFERROR(_xlfn.XLOOKUP(b2b3[[#This Row],[Column2]],Table17[[#This Row],[rxn-no-enz]],Table17[[#This Row],[flux]],0),0)</f>
        <v>0</v>
      </c>
      <c r="P1999" t="str">
        <f>_xlfn.TEXTBEFORE(b2b3[[#This Row],[rxn]],"-",-1,,,"")</f>
        <v>PROSYN</v>
      </c>
    </row>
    <row r="2000" spans="1:16" ht="17" x14ac:dyDescent="0.25">
      <c r="A2000" s="1" t="s">
        <v>12435</v>
      </c>
      <c r="B2000" s="1" t="s">
        <v>2778</v>
      </c>
      <c r="C2000" s="1">
        <v>8.76340577E-7</v>
      </c>
      <c r="D2000" s="1">
        <f>mfs[[#This Row],[flux]]/1000</f>
        <v>8.7634057699999996E-10</v>
      </c>
      <c r="F2000" t="s">
        <v>11868</v>
      </c>
      <c r="G2000" t="s">
        <v>2778</v>
      </c>
      <c r="H2000" s="3">
        <v>1.9978611812217201E-11</v>
      </c>
      <c r="I2000">
        <f>_xlfn.XLOOKUP(b2b3[[#This Row],[rxn]],mfs[rxn],mfs[flux_scaled],0)</f>
        <v>1.9978611799999998E-10</v>
      </c>
      <c r="J2000">
        <f>(b2b3[[#This Row],[flux]]-b2b3[[#This Row],[flux in mfs]])/b2b3[[#This Row],[flux]]</f>
        <v>-8.9999999938848596</v>
      </c>
      <c r="K2000">
        <f>ABS(b2b3[[#This Row],[(mfs - b2+b3) / mfs]])</f>
        <v>8.9999999938848596</v>
      </c>
      <c r="L2000" t="b">
        <f>_xlfn.TEXTAFTER(b2b3[[#This Row],[rxn]],"-",-1)="SPONT"</f>
        <v>0</v>
      </c>
      <c r="M2000" t="str">
        <f>_xlfn.TEXTAFTER(b2b3[[#This Row],[rxn]],"-",-1)</f>
        <v>rt5340</v>
      </c>
      <c r="N2000">
        <f>_xlfn.XLOOKUP("'PRO-"&amp;b2b3[[#This Row],[enz]]&amp;"'",'[1]Sheet2 (2)'!$A:$A,'[1]Sheet2 (2)'!$B:$B,"")</f>
        <v>1</v>
      </c>
      <c r="O2000">
        <f>IFERROR(_xlfn.XLOOKUP(b2b3[[#This Row],[Column2]],Table17[[#This Row],[rxn-no-enz]],Table17[[#This Row],[flux]],0),0)</f>
        <v>0</v>
      </c>
      <c r="P2000" t="str">
        <f>_xlfn.TEXTBEFORE(b2b3[[#This Row],[rxn]],"-",-1,,,"")</f>
        <v>PROSYN</v>
      </c>
    </row>
    <row r="2001" spans="1:16" ht="17" x14ac:dyDescent="0.25">
      <c r="A2001" s="1" t="s">
        <v>12436</v>
      </c>
      <c r="B2001" s="1" t="s">
        <v>2778</v>
      </c>
      <c r="C2001" s="1">
        <v>5.8797136300000001E-7</v>
      </c>
      <c r="D2001" s="1">
        <f>mfs[[#This Row],[flux]]/1000</f>
        <v>5.8797136299999998E-10</v>
      </c>
      <c r="F2001" t="s">
        <v>11869</v>
      </c>
      <c r="G2001" t="s">
        <v>2778</v>
      </c>
      <c r="H2001" s="3">
        <v>2.6920965071527699E-12</v>
      </c>
      <c r="I2001">
        <f>_xlfn.XLOOKUP(b2b3[[#This Row],[rxn]],mfs[rxn],mfs[flux_scaled],0)</f>
        <v>2.6920964999999997E-11</v>
      </c>
      <c r="J2001">
        <f>(b2b3[[#This Row],[flux]]-b2b3[[#This Row],[flux in mfs]])/b2b3[[#This Row],[flux]]</f>
        <v>-8.9999999734304836</v>
      </c>
      <c r="K2001">
        <f>ABS(b2b3[[#This Row],[(mfs - b2+b3) / mfs]])</f>
        <v>8.9999999734304836</v>
      </c>
      <c r="L2001" t="b">
        <f>_xlfn.TEXTAFTER(b2b3[[#This Row],[rxn]],"-",-1)="SPONT"</f>
        <v>0</v>
      </c>
      <c r="M2001" t="str">
        <f>_xlfn.TEXTAFTER(b2b3[[#This Row],[rxn]],"-",-1)</f>
        <v>rt5341</v>
      </c>
      <c r="N2001">
        <f>_xlfn.XLOOKUP("'PRO-"&amp;b2b3[[#This Row],[enz]]&amp;"'",'[1]Sheet2 (2)'!$A:$A,'[1]Sheet2 (2)'!$B:$B,"")</f>
        <v>1</v>
      </c>
      <c r="O2001">
        <f>IFERROR(_xlfn.XLOOKUP(b2b3[[#This Row],[Column2]],Table17[[#This Row],[rxn-no-enz]],Table17[[#This Row],[flux]],0),0)</f>
        <v>0</v>
      </c>
      <c r="P2001" t="str">
        <f>_xlfn.TEXTBEFORE(b2b3[[#This Row],[rxn]],"-",-1,,,"")</f>
        <v>PROSYN</v>
      </c>
    </row>
    <row r="2002" spans="1:16" ht="17" x14ac:dyDescent="0.25">
      <c r="A2002" s="1" t="s">
        <v>12437</v>
      </c>
      <c r="B2002" s="1" t="s">
        <v>2778</v>
      </c>
      <c r="C2002" s="1">
        <v>5.0309986999999998E-8</v>
      </c>
      <c r="D2002" s="1">
        <f>mfs[[#This Row],[flux]]/1000</f>
        <v>5.0309986999999998E-11</v>
      </c>
      <c r="F2002" t="s">
        <v>11870</v>
      </c>
      <c r="G2002" t="s">
        <v>2778</v>
      </c>
      <c r="H2002" s="3">
        <v>6.6135710384952904E-12</v>
      </c>
      <c r="I2002">
        <f>_xlfn.XLOOKUP(b2b3[[#This Row],[rxn]],mfs[rxn],mfs[flux_scaled],0)</f>
        <v>6.6135709999999996E-11</v>
      </c>
      <c r="J2002">
        <f>(b2b3[[#This Row],[flux]]-b2b3[[#This Row],[flux in mfs]])/b2b3[[#This Row],[flux]]</f>
        <v>-8.9999999417934866</v>
      </c>
      <c r="K2002">
        <f>ABS(b2b3[[#This Row],[(mfs - b2+b3) / mfs]])</f>
        <v>8.9999999417934866</v>
      </c>
      <c r="L2002" t="b">
        <f>_xlfn.TEXTAFTER(b2b3[[#This Row],[rxn]],"-",-1)="SPONT"</f>
        <v>0</v>
      </c>
      <c r="M2002" t="str">
        <f>_xlfn.TEXTAFTER(b2b3[[#This Row],[rxn]],"-",-1)</f>
        <v>rt5343</v>
      </c>
      <c r="N2002">
        <f>_xlfn.XLOOKUP("'PRO-"&amp;b2b3[[#This Row],[enz]]&amp;"'",'[1]Sheet2 (2)'!$A:$A,'[1]Sheet2 (2)'!$B:$B,"")</f>
        <v>1</v>
      </c>
      <c r="O2002">
        <f>IFERROR(_xlfn.XLOOKUP(b2b3[[#This Row],[Column2]],Table17[[#This Row],[rxn-no-enz]],Table17[[#This Row],[flux]],0),0)</f>
        <v>0</v>
      </c>
      <c r="P2002" t="str">
        <f>_xlfn.TEXTBEFORE(b2b3[[#This Row],[rxn]],"-",-1,,,"")</f>
        <v>PROSYN</v>
      </c>
    </row>
    <row r="2003" spans="1:16" ht="17" x14ac:dyDescent="0.25">
      <c r="A2003" s="1" t="s">
        <v>12438</v>
      </c>
      <c r="B2003" s="1" t="s">
        <v>2778</v>
      </c>
      <c r="C2003" s="1">
        <v>2.1537536999999999E-8</v>
      </c>
      <c r="D2003" s="1">
        <f>mfs[[#This Row],[flux]]/1000</f>
        <v>2.1537536999999997E-11</v>
      </c>
      <c r="F2003" t="s">
        <v>4456</v>
      </c>
      <c r="G2003" t="s">
        <v>2778</v>
      </c>
      <c r="H2003" s="3">
        <v>5.2885759176087403E-11</v>
      </c>
      <c r="I2003">
        <f>_xlfn.XLOOKUP(b2b3[[#This Row],[rxn]],mfs[rxn],mfs[flux_scaled],0)</f>
        <v>5.2885759200000008E-10</v>
      </c>
      <c r="J2003">
        <f>(b2b3[[#This Row],[flux]]-b2b3[[#This Row],[flux in mfs]])/b2b3[[#This Row],[flux]]</f>
        <v>-9.0000000045215582</v>
      </c>
      <c r="K2003">
        <f>ABS(b2b3[[#This Row],[(mfs - b2+b3) / mfs]])</f>
        <v>9.0000000045215582</v>
      </c>
      <c r="L2003" t="b">
        <f>_xlfn.TEXTAFTER(b2b3[[#This Row],[rxn]],"-",-1)="SPONT"</f>
        <v>0</v>
      </c>
      <c r="M2003" t="str">
        <f>_xlfn.TEXTAFTER(b2b3[[#This Row],[rxn]],"-",-1)</f>
        <v>rt5354</v>
      </c>
      <c r="N2003">
        <f>_xlfn.XLOOKUP("'PRO-"&amp;b2b3[[#This Row],[enz]]&amp;"'",'[1]Sheet2 (2)'!$A:$A,'[1]Sheet2 (2)'!$B:$B,"")</f>
        <v>1</v>
      </c>
      <c r="O2003">
        <f>IFERROR(_xlfn.XLOOKUP(b2b3[[#This Row],[Column2]],Table17[[#This Row],[rxn-no-enz]],Table17[[#This Row],[flux]],0),0)</f>
        <v>0</v>
      </c>
      <c r="P2003" t="str">
        <f>_xlfn.TEXTBEFORE(b2b3[[#This Row],[rxn]],"-",-1,,,"")</f>
        <v>PROSYN</v>
      </c>
    </row>
    <row r="2004" spans="1:16" ht="17" x14ac:dyDescent="0.25">
      <c r="A2004" s="1" t="s">
        <v>12439</v>
      </c>
      <c r="B2004" s="1" t="s">
        <v>2778</v>
      </c>
      <c r="C2004" s="1">
        <v>3.1352651699999999E-7</v>
      </c>
      <c r="D2004" s="1">
        <f>mfs[[#This Row],[flux]]/1000</f>
        <v>3.1352651699999998E-10</v>
      </c>
      <c r="F2004" t="s">
        <v>11871</v>
      </c>
      <c r="G2004" t="s">
        <v>2778</v>
      </c>
      <c r="H2004" s="3">
        <v>2.4764031839741702E-12</v>
      </c>
      <c r="I2004">
        <f>_xlfn.XLOOKUP(b2b3[[#This Row],[rxn]],mfs[rxn],mfs[flux_scaled],0)</f>
        <v>2.4764031999999998E-11</v>
      </c>
      <c r="J2004">
        <f>(b2b3[[#This Row],[flux]]-b2b3[[#This Row],[flux in mfs]])/b2b3[[#This Row],[flux]]</f>
        <v>-9.000000064714138</v>
      </c>
      <c r="K2004">
        <f>ABS(b2b3[[#This Row],[(mfs - b2+b3) / mfs]])</f>
        <v>9.000000064714138</v>
      </c>
      <c r="L2004" t="b">
        <f>_xlfn.TEXTAFTER(b2b3[[#This Row],[rxn]],"-",-1)="SPONT"</f>
        <v>0</v>
      </c>
      <c r="M2004" t="str">
        <f>_xlfn.TEXTAFTER(b2b3[[#This Row],[rxn]],"-",-1)</f>
        <v>rt5356</v>
      </c>
      <c r="N2004">
        <f>_xlfn.XLOOKUP("'PRO-"&amp;b2b3[[#This Row],[enz]]&amp;"'",'[1]Sheet2 (2)'!$A:$A,'[1]Sheet2 (2)'!$B:$B,"")</f>
        <v>1</v>
      </c>
      <c r="O2004">
        <f>IFERROR(_xlfn.XLOOKUP(b2b3[[#This Row],[Column2]],Table17[[#This Row],[rxn-no-enz]],Table17[[#This Row],[flux]],0),0)</f>
        <v>0</v>
      </c>
      <c r="P2004" t="str">
        <f>_xlfn.TEXTBEFORE(b2b3[[#This Row],[rxn]],"-",-1,,,"")</f>
        <v>PROSYN</v>
      </c>
    </row>
    <row r="2005" spans="1:16" ht="17" x14ac:dyDescent="0.25">
      <c r="A2005" s="1" t="s">
        <v>13163</v>
      </c>
      <c r="B2005" s="1" t="s">
        <v>2778</v>
      </c>
      <c r="C2005" s="1">
        <v>1.4357502800000001E-7</v>
      </c>
      <c r="D2005" s="1">
        <f>mfs[[#This Row],[flux]]/1000</f>
        <v>1.4357502800000001E-10</v>
      </c>
      <c r="F2005" t="s">
        <v>4457</v>
      </c>
      <c r="G2005" t="s">
        <v>2778</v>
      </c>
      <c r="H2005" s="3">
        <v>1.24506723241861E-12</v>
      </c>
      <c r="I2005">
        <f>_xlfn.XLOOKUP(b2b3[[#This Row],[rxn]],mfs[rxn],mfs[flux_scaled],0)</f>
        <v>1.2450672E-11</v>
      </c>
      <c r="J2005">
        <f>(b2b3[[#This Row],[flux]]-b2b3[[#This Row],[flux in mfs]])/b2b3[[#This Row],[flux]]</f>
        <v>-8.9999997396236182</v>
      </c>
      <c r="K2005">
        <f>ABS(b2b3[[#This Row],[(mfs - b2+b3) / mfs]])</f>
        <v>8.9999997396236182</v>
      </c>
      <c r="L2005" t="b">
        <f>_xlfn.TEXTAFTER(b2b3[[#This Row],[rxn]],"-",-1)="SPONT"</f>
        <v>0</v>
      </c>
      <c r="M2005" t="str">
        <f>_xlfn.TEXTAFTER(b2b3[[#This Row],[rxn]],"-",-1)</f>
        <v>rt5361</v>
      </c>
      <c r="N2005">
        <f>_xlfn.XLOOKUP("'PRO-"&amp;b2b3[[#This Row],[enz]]&amp;"'",'[1]Sheet2 (2)'!$A:$A,'[1]Sheet2 (2)'!$B:$B,"")</f>
        <v>1</v>
      </c>
      <c r="O2005">
        <f>IFERROR(_xlfn.XLOOKUP(b2b3[[#This Row],[Column2]],Table17[[#This Row],[rxn-no-enz]],Table17[[#This Row],[flux]],0),0)</f>
        <v>0</v>
      </c>
      <c r="P2005" t="str">
        <f>_xlfn.TEXTBEFORE(b2b3[[#This Row],[rxn]],"-",-1,,,"")</f>
        <v>PROSYN</v>
      </c>
    </row>
    <row r="2006" spans="1:16" ht="17" x14ac:dyDescent="0.25">
      <c r="A2006" s="1" t="s">
        <v>12441</v>
      </c>
      <c r="B2006" s="1" t="s">
        <v>2778</v>
      </c>
      <c r="C2006" s="1">
        <v>1.359479921E-6</v>
      </c>
      <c r="D2006" s="1">
        <f>mfs[[#This Row],[flux]]/1000</f>
        <v>1.3594799209999999E-9</v>
      </c>
      <c r="F2006" t="s">
        <v>11872</v>
      </c>
      <c r="G2006" t="s">
        <v>2778</v>
      </c>
      <c r="H2006" s="3">
        <v>3.0224194393578501E-12</v>
      </c>
      <c r="I2006">
        <f>_xlfn.XLOOKUP(b2b3[[#This Row],[rxn]],mfs[rxn],mfs[flux_scaled],0)</f>
        <v>3.0224194000000004E-11</v>
      </c>
      <c r="J2006">
        <f>(b2b3[[#This Row],[flux]]-b2b3[[#This Row],[flux in mfs]])/b2b3[[#This Row],[flux]]</f>
        <v>-8.9999998697803196</v>
      </c>
      <c r="K2006">
        <f>ABS(b2b3[[#This Row],[(mfs - b2+b3) / mfs]])</f>
        <v>8.9999998697803196</v>
      </c>
      <c r="L2006" t="b">
        <f>_xlfn.TEXTAFTER(b2b3[[#This Row],[rxn]],"-",-1)="SPONT"</f>
        <v>0</v>
      </c>
      <c r="M2006" t="str">
        <f>_xlfn.TEXTAFTER(b2b3[[#This Row],[rxn]],"-",-1)</f>
        <v>rt5363</v>
      </c>
      <c r="N2006">
        <f>_xlfn.XLOOKUP("'PRO-"&amp;b2b3[[#This Row],[enz]]&amp;"'",'[1]Sheet2 (2)'!$A:$A,'[1]Sheet2 (2)'!$B:$B,"")</f>
        <v>1</v>
      </c>
      <c r="O2006">
        <f>IFERROR(_xlfn.XLOOKUP(b2b3[[#This Row],[Column2]],Table17[[#This Row],[rxn-no-enz]],Table17[[#This Row],[flux]],0),0)</f>
        <v>0</v>
      </c>
      <c r="P2006" t="str">
        <f>_xlfn.TEXTBEFORE(b2b3[[#This Row],[rxn]],"-",-1,,,"")</f>
        <v>PROSYN</v>
      </c>
    </row>
    <row r="2007" spans="1:16" ht="17" x14ac:dyDescent="0.25">
      <c r="A2007" s="1" t="s">
        <v>12442</v>
      </c>
      <c r="B2007" s="1" t="s">
        <v>2778</v>
      </c>
      <c r="C2007" s="1">
        <v>1.2695092E-8</v>
      </c>
      <c r="D2007" s="1">
        <f>mfs[[#This Row],[flux]]/1000</f>
        <v>1.2695091999999999E-11</v>
      </c>
      <c r="F2007" t="s">
        <v>11873</v>
      </c>
      <c r="G2007" t="s">
        <v>2778</v>
      </c>
      <c r="H2007" s="3">
        <v>8.8287292953625794E-11</v>
      </c>
      <c r="I2007">
        <f>_xlfn.XLOOKUP(b2b3[[#This Row],[rxn]],mfs[rxn],mfs[flux_scaled],0)</f>
        <v>8.8287293E-10</v>
      </c>
      <c r="J2007">
        <f>(b2b3[[#This Row],[flux]]-b2b3[[#This Row],[flux in mfs]])/b2b3[[#This Row],[flux]]</f>
        <v>-9.0000000052526481</v>
      </c>
      <c r="K2007">
        <f>ABS(b2b3[[#This Row],[(mfs - b2+b3) / mfs]])</f>
        <v>9.0000000052526481</v>
      </c>
      <c r="L2007" t="b">
        <f>_xlfn.TEXTAFTER(b2b3[[#This Row],[rxn]],"-",-1)="SPONT"</f>
        <v>0</v>
      </c>
      <c r="M2007" t="str">
        <f>_xlfn.TEXTAFTER(b2b3[[#This Row],[rxn]],"-",-1)</f>
        <v>rt5389</v>
      </c>
      <c r="N2007">
        <f>_xlfn.XLOOKUP("'PRO-"&amp;b2b3[[#This Row],[enz]]&amp;"'",'[1]Sheet2 (2)'!$A:$A,'[1]Sheet2 (2)'!$B:$B,"")</f>
        <v>1</v>
      </c>
      <c r="O2007">
        <f>IFERROR(_xlfn.XLOOKUP(b2b3[[#This Row],[Column2]],Table17[[#This Row],[rxn-no-enz]],Table17[[#This Row],[flux]],0),0)</f>
        <v>0</v>
      </c>
      <c r="P2007" t="str">
        <f>_xlfn.TEXTBEFORE(b2b3[[#This Row],[rxn]],"-",-1,,,"")</f>
        <v>PROSYN</v>
      </c>
    </row>
    <row r="2008" spans="1:16" ht="17" x14ac:dyDescent="0.25">
      <c r="A2008" s="1" t="s">
        <v>12443</v>
      </c>
      <c r="B2008" s="1" t="s">
        <v>2778</v>
      </c>
      <c r="C2008" s="1">
        <v>1.308751959E-6</v>
      </c>
      <c r="D2008" s="1">
        <f>mfs[[#This Row],[flux]]/1000</f>
        <v>1.308751959E-9</v>
      </c>
      <c r="F2008" t="s">
        <v>11874</v>
      </c>
      <c r="G2008" t="s">
        <v>2778</v>
      </c>
      <c r="H2008" s="3">
        <v>3.5035078082169099E-12</v>
      </c>
      <c r="I2008">
        <f>_xlfn.XLOOKUP(b2b3[[#This Row],[rxn]],mfs[rxn],mfs[flux_scaled],0)</f>
        <v>3.5035077999999998E-11</v>
      </c>
      <c r="J2008">
        <f>(b2b3[[#This Row],[flux]]-b2b3[[#This Row],[flux in mfs]])/b2b3[[#This Row],[flux]]</f>
        <v>-8.9999999765466185</v>
      </c>
      <c r="K2008">
        <f>ABS(b2b3[[#This Row],[(mfs - b2+b3) / mfs]])</f>
        <v>8.9999999765466185</v>
      </c>
      <c r="L2008" t="b">
        <f>_xlfn.TEXTAFTER(b2b3[[#This Row],[rxn]],"-",-1)="SPONT"</f>
        <v>0</v>
      </c>
      <c r="M2008" t="str">
        <f>_xlfn.TEXTAFTER(b2b3[[#This Row],[rxn]],"-",-1)</f>
        <v>rt5398</v>
      </c>
      <c r="N2008">
        <f>_xlfn.XLOOKUP("'PRO-"&amp;b2b3[[#This Row],[enz]]&amp;"'",'[1]Sheet2 (2)'!$A:$A,'[1]Sheet2 (2)'!$B:$B,"")</f>
        <v>1</v>
      </c>
      <c r="O2008">
        <f>IFERROR(_xlfn.XLOOKUP(b2b3[[#This Row],[Column2]],Table17[[#This Row],[rxn-no-enz]],Table17[[#This Row],[flux]],0),0)</f>
        <v>0</v>
      </c>
      <c r="P2008" t="str">
        <f>_xlfn.TEXTBEFORE(b2b3[[#This Row],[rxn]],"-",-1,,,"")</f>
        <v>PROSYN</v>
      </c>
    </row>
    <row r="2009" spans="1:16" ht="17" x14ac:dyDescent="0.25">
      <c r="A2009" s="1" t="s">
        <v>12444</v>
      </c>
      <c r="B2009" s="1" t="s">
        <v>2778</v>
      </c>
      <c r="C2009" s="1">
        <v>9.8118472099999997E-7</v>
      </c>
      <c r="D2009" s="1">
        <f>mfs[[#This Row],[flux]]/1000</f>
        <v>9.81184721E-10</v>
      </c>
      <c r="F2009" t="s">
        <v>11875</v>
      </c>
      <c r="G2009" t="s">
        <v>2778</v>
      </c>
      <c r="H2009" s="3">
        <v>5.4336735421237997E-12</v>
      </c>
      <c r="I2009">
        <f>_xlfn.XLOOKUP(b2b3[[#This Row],[rxn]],mfs[rxn],mfs[flux_scaled],0)</f>
        <v>5.4336734999999999E-11</v>
      </c>
      <c r="J2009">
        <f>(b2b3[[#This Row],[flux]]-b2b3[[#This Row],[flux in mfs]])/b2b3[[#This Row],[flux]]</f>
        <v>-8.9999999224763876</v>
      </c>
      <c r="K2009">
        <f>ABS(b2b3[[#This Row],[(mfs - b2+b3) / mfs]])</f>
        <v>8.9999999224763876</v>
      </c>
      <c r="L2009" t="b">
        <f>_xlfn.TEXTAFTER(b2b3[[#This Row],[rxn]],"-",-1)="SPONT"</f>
        <v>0</v>
      </c>
      <c r="M2009" t="str">
        <f>_xlfn.TEXTAFTER(b2b3[[#This Row],[rxn]],"-",-1)</f>
        <v>rt5402</v>
      </c>
      <c r="N2009">
        <f>_xlfn.XLOOKUP("'PRO-"&amp;b2b3[[#This Row],[enz]]&amp;"'",'[1]Sheet2 (2)'!$A:$A,'[1]Sheet2 (2)'!$B:$B,"")</f>
        <v>1</v>
      </c>
      <c r="O2009">
        <f>IFERROR(_xlfn.XLOOKUP(b2b3[[#This Row],[Column2]],Table17[[#This Row],[rxn-no-enz]],Table17[[#This Row],[flux]],0),0)</f>
        <v>0</v>
      </c>
      <c r="P2009" t="str">
        <f>_xlfn.TEXTBEFORE(b2b3[[#This Row],[rxn]],"-",-1,,,"")</f>
        <v>PROSYN</v>
      </c>
    </row>
    <row r="2010" spans="1:16" ht="17" x14ac:dyDescent="0.25">
      <c r="A2010" s="1" t="s">
        <v>12445</v>
      </c>
      <c r="B2010" s="1" t="s">
        <v>2778</v>
      </c>
      <c r="C2010" s="1">
        <v>1.081294E-7</v>
      </c>
      <c r="D2010" s="1">
        <f>mfs[[#This Row],[flux]]/1000</f>
        <v>1.081294E-10</v>
      </c>
      <c r="F2010" t="s">
        <v>4459</v>
      </c>
      <c r="G2010" t="s">
        <v>2778</v>
      </c>
      <c r="H2010" s="3">
        <v>2.30450342280498E-10</v>
      </c>
      <c r="I2010">
        <f>_xlfn.XLOOKUP(b2b3[[#This Row],[rxn]],mfs[rxn],mfs[flux_scaled],0)</f>
        <v>2.304503423E-9</v>
      </c>
      <c r="J2010">
        <f>(b2b3[[#This Row],[flux]]-b2b3[[#This Row],[flux in mfs]])/b2b3[[#This Row],[flux]]</f>
        <v>-9.0000000008462564</v>
      </c>
      <c r="K2010">
        <f>ABS(b2b3[[#This Row],[(mfs - b2+b3) / mfs]])</f>
        <v>9.0000000008462564</v>
      </c>
      <c r="L2010" t="b">
        <f>_xlfn.TEXTAFTER(b2b3[[#This Row],[rxn]],"-",-1)="SPONT"</f>
        <v>0</v>
      </c>
      <c r="M2010" t="str">
        <f>_xlfn.TEXTAFTER(b2b3[[#This Row],[rxn]],"-",-1)</f>
        <v>rt5403</v>
      </c>
      <c r="N2010">
        <f>_xlfn.XLOOKUP("'PRO-"&amp;b2b3[[#This Row],[enz]]&amp;"'",'[1]Sheet2 (2)'!$A:$A,'[1]Sheet2 (2)'!$B:$B,"")</f>
        <v>1</v>
      </c>
      <c r="O2010">
        <f>IFERROR(_xlfn.XLOOKUP(b2b3[[#This Row],[Column2]],Table17[[#This Row],[rxn-no-enz]],Table17[[#This Row],[flux]],0),0)</f>
        <v>0</v>
      </c>
      <c r="P2010" t="str">
        <f>_xlfn.TEXTBEFORE(b2b3[[#This Row],[rxn]],"-",-1,,,"")</f>
        <v>PROSYN</v>
      </c>
    </row>
    <row r="2011" spans="1:16" ht="17" x14ac:dyDescent="0.25">
      <c r="A2011" s="1" t="s">
        <v>12446</v>
      </c>
      <c r="B2011" s="1" t="s">
        <v>2778</v>
      </c>
      <c r="C2011" s="1">
        <v>2.3127846000000001E-8</v>
      </c>
      <c r="D2011" s="1">
        <f>mfs[[#This Row],[flux]]/1000</f>
        <v>2.3127846000000002E-11</v>
      </c>
      <c r="F2011" t="s">
        <v>11876</v>
      </c>
      <c r="G2011" t="s">
        <v>2778</v>
      </c>
      <c r="H2011" s="3">
        <v>2.92884292815043E-12</v>
      </c>
      <c r="I2011">
        <f>_xlfn.XLOOKUP(b2b3[[#This Row],[rxn]],mfs[rxn],mfs[flux_scaled],0)</f>
        <v>2.9288429000000001E-11</v>
      </c>
      <c r="J2011">
        <f>(b2b3[[#This Row],[flux]]-b2b3[[#This Row],[flux in mfs]])/b2b3[[#This Row],[flux]]</f>
        <v>-8.9999999038854916</v>
      </c>
      <c r="K2011">
        <f>ABS(b2b3[[#This Row],[(mfs - b2+b3) / mfs]])</f>
        <v>8.9999999038854916</v>
      </c>
      <c r="L2011" t="b">
        <f>_xlfn.TEXTAFTER(b2b3[[#This Row],[rxn]],"-",-1)="SPONT"</f>
        <v>0</v>
      </c>
      <c r="M2011" t="str">
        <f>_xlfn.TEXTAFTER(b2b3[[#This Row],[rxn]],"-",-1)</f>
        <v>rt5407</v>
      </c>
      <c r="N2011">
        <f>_xlfn.XLOOKUP("'PRO-"&amp;b2b3[[#This Row],[enz]]&amp;"'",'[1]Sheet2 (2)'!$A:$A,'[1]Sheet2 (2)'!$B:$B,"")</f>
        <v>1</v>
      </c>
      <c r="O2011">
        <f>IFERROR(_xlfn.XLOOKUP(b2b3[[#This Row],[Column2]],Table17[[#This Row],[rxn-no-enz]],Table17[[#This Row],[flux]],0),0)</f>
        <v>0</v>
      </c>
      <c r="P2011" t="str">
        <f>_xlfn.TEXTBEFORE(b2b3[[#This Row],[rxn]],"-",-1,,,"")</f>
        <v>PROSYN</v>
      </c>
    </row>
    <row r="2012" spans="1:16" ht="17" x14ac:dyDescent="0.25">
      <c r="A2012" s="1" t="s">
        <v>12447</v>
      </c>
      <c r="B2012" s="1" t="s">
        <v>2778</v>
      </c>
      <c r="C2012" s="1">
        <v>1.3472601699999999E-7</v>
      </c>
      <c r="D2012" s="1">
        <f>mfs[[#This Row],[flux]]/1000</f>
        <v>1.34726017E-10</v>
      </c>
      <c r="F2012" t="s">
        <v>11877</v>
      </c>
      <c r="G2012" t="s">
        <v>2778</v>
      </c>
      <c r="H2012" s="3">
        <v>1.8318252574796001E-12</v>
      </c>
      <c r="I2012">
        <f>_xlfn.XLOOKUP(b2b3[[#This Row],[rxn]],mfs[rxn],mfs[flux_scaled],0)</f>
        <v>1.8318253000000001E-11</v>
      </c>
      <c r="J2012">
        <f>(b2b3[[#This Row],[flux]]-b2b3[[#This Row],[flux in mfs]])/b2b3[[#This Row],[flux]]</f>
        <v>-9.000000232120394</v>
      </c>
      <c r="K2012">
        <f>ABS(b2b3[[#This Row],[(mfs - b2+b3) / mfs]])</f>
        <v>9.000000232120394</v>
      </c>
      <c r="L2012" t="b">
        <f>_xlfn.TEXTAFTER(b2b3[[#This Row],[rxn]],"-",-1)="SPONT"</f>
        <v>0</v>
      </c>
      <c r="M2012" t="str">
        <f>_xlfn.TEXTAFTER(b2b3[[#This Row],[rxn]],"-",-1)</f>
        <v>rt5418</v>
      </c>
      <c r="N2012">
        <f>_xlfn.XLOOKUP("'PRO-"&amp;b2b3[[#This Row],[enz]]&amp;"'",'[1]Sheet2 (2)'!$A:$A,'[1]Sheet2 (2)'!$B:$B,"")</f>
        <v>1</v>
      </c>
      <c r="O2012">
        <f>IFERROR(_xlfn.XLOOKUP(b2b3[[#This Row],[Column2]],Table17[[#This Row],[rxn-no-enz]],Table17[[#This Row],[flux]],0),0)</f>
        <v>0</v>
      </c>
      <c r="P2012" t="str">
        <f>_xlfn.TEXTBEFORE(b2b3[[#This Row],[rxn]],"-",-1,,,"")</f>
        <v>PROSYN</v>
      </c>
    </row>
    <row r="2013" spans="1:16" ht="17" x14ac:dyDescent="0.25">
      <c r="A2013" s="1" t="s">
        <v>12448</v>
      </c>
      <c r="B2013" s="1" t="s">
        <v>2778</v>
      </c>
      <c r="C2013" s="1">
        <v>4.8326283E-8</v>
      </c>
      <c r="D2013" s="1">
        <f>mfs[[#This Row],[flux]]/1000</f>
        <v>4.8326283000000002E-11</v>
      </c>
      <c r="F2013" t="s">
        <v>11878</v>
      </c>
      <c r="G2013" t="s">
        <v>2778</v>
      </c>
      <c r="H2013" s="3">
        <v>1.6589878922895499E-11</v>
      </c>
      <c r="I2013">
        <f>_xlfn.XLOOKUP(b2b3[[#This Row],[rxn]],mfs[rxn],mfs[flux_scaled],0)</f>
        <v>1.6589878900000001E-10</v>
      </c>
      <c r="J2013">
        <f>(b2b3[[#This Row],[flux]]-b2b3[[#This Row],[flux in mfs]])/b2b3[[#This Row],[flux]]</f>
        <v>-8.999999986199116</v>
      </c>
      <c r="K2013">
        <f>ABS(b2b3[[#This Row],[(mfs - b2+b3) / mfs]])</f>
        <v>8.999999986199116</v>
      </c>
      <c r="L2013" t="b">
        <f>_xlfn.TEXTAFTER(b2b3[[#This Row],[rxn]],"-",-1)="SPONT"</f>
        <v>0</v>
      </c>
      <c r="M2013" t="str">
        <f>_xlfn.TEXTAFTER(b2b3[[#This Row],[rxn]],"-",-1)</f>
        <v>rt5429</v>
      </c>
      <c r="N2013">
        <f>_xlfn.XLOOKUP("'PRO-"&amp;b2b3[[#This Row],[enz]]&amp;"'",'[1]Sheet2 (2)'!$A:$A,'[1]Sheet2 (2)'!$B:$B,"")</f>
        <v>1</v>
      </c>
      <c r="O2013">
        <f>IFERROR(_xlfn.XLOOKUP(b2b3[[#This Row],[Column2]],Table17[[#This Row],[rxn-no-enz]],Table17[[#This Row],[flux]],0),0)</f>
        <v>0</v>
      </c>
      <c r="P2013" t="str">
        <f>_xlfn.TEXTBEFORE(b2b3[[#This Row],[rxn]],"-",-1,,,"")</f>
        <v>PROSYN</v>
      </c>
    </row>
    <row r="2014" spans="1:16" ht="17" x14ac:dyDescent="0.25">
      <c r="A2014" s="1" t="s">
        <v>12449</v>
      </c>
      <c r="B2014" s="1" t="s">
        <v>2778</v>
      </c>
      <c r="C2014" s="1">
        <v>1.2685131E-8</v>
      </c>
      <c r="D2014" s="1">
        <f>mfs[[#This Row],[flux]]/1000</f>
        <v>1.2685130999999999E-11</v>
      </c>
      <c r="F2014" t="s">
        <v>11879</v>
      </c>
      <c r="G2014" t="s">
        <v>2778</v>
      </c>
      <c r="H2014" s="3">
        <v>3.9086079214886798E-11</v>
      </c>
      <c r="I2014">
        <f>_xlfn.XLOOKUP(b2b3[[#This Row],[rxn]],mfs[rxn],mfs[flux_scaled],0)</f>
        <v>3.9086079200000003E-10</v>
      </c>
      <c r="J2014">
        <f>(b2b3[[#This Row],[flux]]-b2b3[[#This Row],[flux in mfs]])/b2b3[[#This Row],[flux]]</f>
        <v>-8.9999999961912795</v>
      </c>
      <c r="K2014">
        <f>ABS(b2b3[[#This Row],[(mfs - b2+b3) / mfs]])</f>
        <v>8.9999999961912795</v>
      </c>
      <c r="L2014" t="b">
        <f>_xlfn.TEXTAFTER(b2b3[[#This Row],[rxn]],"-",-1)="SPONT"</f>
        <v>0</v>
      </c>
      <c r="M2014" t="str">
        <f>_xlfn.TEXTAFTER(b2b3[[#This Row],[rxn]],"-",-1)</f>
        <v>rt5445</v>
      </c>
      <c r="N2014">
        <f>_xlfn.XLOOKUP("'PRO-"&amp;b2b3[[#This Row],[enz]]&amp;"'",'[1]Sheet2 (2)'!$A:$A,'[1]Sheet2 (2)'!$B:$B,"")</f>
        <v>1</v>
      </c>
      <c r="O2014">
        <f>IFERROR(_xlfn.XLOOKUP(b2b3[[#This Row],[Column2]],Table17[[#This Row],[rxn-no-enz]],Table17[[#This Row],[flux]],0),0)</f>
        <v>0</v>
      </c>
      <c r="P2014" t="str">
        <f>_xlfn.TEXTBEFORE(b2b3[[#This Row],[rxn]],"-",-1,,,"")</f>
        <v>PROSYN</v>
      </c>
    </row>
    <row r="2015" spans="1:16" ht="17" x14ac:dyDescent="0.25">
      <c r="A2015" s="1" t="s">
        <v>12450</v>
      </c>
      <c r="B2015" s="1" t="s">
        <v>2778</v>
      </c>
      <c r="C2015" s="1">
        <v>1.15579E-9</v>
      </c>
      <c r="D2015" s="1">
        <f>mfs[[#This Row],[flux]]/1000</f>
        <v>1.1557900000000001E-12</v>
      </c>
      <c r="F2015" t="s">
        <v>11880</v>
      </c>
      <c r="G2015" t="s">
        <v>2778</v>
      </c>
      <c r="H2015" s="3">
        <v>1.01788661672718E-12</v>
      </c>
      <c r="I2015">
        <f>_xlfn.XLOOKUP(b2b3[[#This Row],[rxn]],mfs[rxn],mfs[flux_scaled],0)</f>
        <v>1.0178866E-11</v>
      </c>
      <c r="J2015">
        <f>(b2b3[[#This Row],[flux]]-b2b3[[#This Row],[flux in mfs]])/b2b3[[#This Row],[flux]]</f>
        <v>-8.9999998356675519</v>
      </c>
      <c r="K2015">
        <f>ABS(b2b3[[#This Row],[(mfs - b2+b3) / mfs]])</f>
        <v>8.9999998356675519</v>
      </c>
      <c r="L2015" t="b">
        <f>_xlfn.TEXTAFTER(b2b3[[#This Row],[rxn]],"-",-1)="SPONT"</f>
        <v>0</v>
      </c>
      <c r="M2015" t="str">
        <f>_xlfn.TEXTAFTER(b2b3[[#This Row],[rxn]],"-",-1)</f>
        <v>rt5466</v>
      </c>
      <c r="N2015">
        <f>_xlfn.XLOOKUP("'PRO-"&amp;b2b3[[#This Row],[enz]]&amp;"'",'[1]Sheet2 (2)'!$A:$A,'[1]Sheet2 (2)'!$B:$B,"")</f>
        <v>1</v>
      </c>
      <c r="O2015">
        <f>IFERROR(_xlfn.XLOOKUP(b2b3[[#This Row],[Column2]],Table17[[#This Row],[rxn-no-enz]],Table17[[#This Row],[flux]],0),0)</f>
        <v>0</v>
      </c>
      <c r="P2015" t="str">
        <f>_xlfn.TEXTBEFORE(b2b3[[#This Row],[rxn]],"-",-1,,,"")</f>
        <v>PROSYN</v>
      </c>
    </row>
    <row r="2016" spans="1:16" ht="17" x14ac:dyDescent="0.25">
      <c r="A2016" s="1" t="s">
        <v>12451</v>
      </c>
      <c r="B2016" s="1" t="s">
        <v>2778</v>
      </c>
      <c r="C2016" s="1">
        <v>1.3008549860000001E-6</v>
      </c>
      <c r="D2016" s="1">
        <f>mfs[[#This Row],[flux]]/1000</f>
        <v>1.300854986E-9</v>
      </c>
      <c r="F2016" t="s">
        <v>4460</v>
      </c>
      <c r="G2016" t="s">
        <v>2778</v>
      </c>
      <c r="H2016" s="3">
        <v>1.88245914560219E-12</v>
      </c>
      <c r="I2016">
        <f>_xlfn.XLOOKUP(b2b3[[#This Row],[rxn]],mfs[rxn],mfs[flux_scaled],0)</f>
        <v>1.8824591E-11</v>
      </c>
      <c r="J2016">
        <f>(b2b3[[#This Row],[flux]]-b2b3[[#This Row],[flux in mfs]])/b2b3[[#This Row],[flux]]</f>
        <v>-8.9999997577520325</v>
      </c>
      <c r="K2016">
        <f>ABS(b2b3[[#This Row],[(mfs - b2+b3) / mfs]])</f>
        <v>8.9999997577520325</v>
      </c>
      <c r="L2016" t="b">
        <f>_xlfn.TEXTAFTER(b2b3[[#This Row],[rxn]],"-",-1)="SPONT"</f>
        <v>0</v>
      </c>
      <c r="M2016" t="str">
        <f>_xlfn.TEXTAFTER(b2b3[[#This Row],[rxn]],"-",-1)</f>
        <v>rt5472</v>
      </c>
      <c r="N2016">
        <f>_xlfn.XLOOKUP("'PRO-"&amp;b2b3[[#This Row],[enz]]&amp;"'",'[1]Sheet2 (2)'!$A:$A,'[1]Sheet2 (2)'!$B:$B,"")</f>
        <v>1</v>
      </c>
      <c r="O2016">
        <f>IFERROR(_xlfn.XLOOKUP(b2b3[[#This Row],[Column2]],Table17[[#This Row],[rxn-no-enz]],Table17[[#This Row],[flux]],0),0)</f>
        <v>0</v>
      </c>
      <c r="P2016" t="str">
        <f>_xlfn.TEXTBEFORE(b2b3[[#This Row],[rxn]],"-",-1,,,"")</f>
        <v>PROSYN</v>
      </c>
    </row>
    <row r="2017" spans="1:16" ht="17" x14ac:dyDescent="0.25">
      <c r="A2017" s="1" t="s">
        <v>12452</v>
      </c>
      <c r="B2017" s="1" t="s">
        <v>2778</v>
      </c>
      <c r="C2017" s="1">
        <v>8.7753391499999996E-7</v>
      </c>
      <c r="D2017" s="1">
        <f>mfs[[#This Row],[flux]]/1000</f>
        <v>8.7753391499999993E-10</v>
      </c>
      <c r="F2017" t="s">
        <v>4461</v>
      </c>
      <c r="G2017" t="s">
        <v>2778</v>
      </c>
      <c r="H2017" s="3">
        <v>7.0727564341158702E-11</v>
      </c>
      <c r="I2017">
        <f>_xlfn.XLOOKUP(b2b3[[#This Row],[rxn]],mfs[rxn],mfs[flux_scaled],0)</f>
        <v>7.0727564300000001E-10</v>
      </c>
      <c r="J2017">
        <f>(b2b3[[#This Row],[flux]]-b2b3[[#This Row],[flux in mfs]])/b2b3[[#This Row],[flux]]</f>
        <v>-8.9999999941806692</v>
      </c>
      <c r="K2017">
        <f>ABS(b2b3[[#This Row],[(mfs - b2+b3) / mfs]])</f>
        <v>8.9999999941806692</v>
      </c>
      <c r="L2017" t="b">
        <f>_xlfn.TEXTAFTER(b2b3[[#This Row],[rxn]],"-",-1)="SPONT"</f>
        <v>0</v>
      </c>
      <c r="M2017" t="str">
        <f>_xlfn.TEXTAFTER(b2b3[[#This Row],[rxn]],"-",-1)</f>
        <v>rt5474</v>
      </c>
      <c r="N2017">
        <f>_xlfn.XLOOKUP("'PRO-"&amp;b2b3[[#This Row],[enz]]&amp;"'",'[1]Sheet2 (2)'!$A:$A,'[1]Sheet2 (2)'!$B:$B,"")</f>
        <v>1</v>
      </c>
      <c r="O2017">
        <f>IFERROR(_xlfn.XLOOKUP(b2b3[[#This Row],[Column2]],Table17[[#This Row],[rxn-no-enz]],Table17[[#This Row],[flux]],0),0)</f>
        <v>0</v>
      </c>
      <c r="P2017" t="str">
        <f>_xlfn.TEXTBEFORE(b2b3[[#This Row],[rxn]],"-",-1,,,"")</f>
        <v>PROSYN</v>
      </c>
    </row>
    <row r="2018" spans="1:16" ht="17" x14ac:dyDescent="0.25">
      <c r="A2018" s="1" t="s">
        <v>12453</v>
      </c>
      <c r="B2018" s="1" t="s">
        <v>2778</v>
      </c>
      <c r="C2018" s="1">
        <v>3.0146802399999999E-7</v>
      </c>
      <c r="D2018" s="1">
        <f>mfs[[#This Row],[flux]]/1000</f>
        <v>3.0146802399999999E-10</v>
      </c>
      <c r="F2018" t="s">
        <v>4462</v>
      </c>
      <c r="G2018" t="s">
        <v>2778</v>
      </c>
      <c r="H2018" s="3">
        <v>9.8858709111438502E-11</v>
      </c>
      <c r="I2018">
        <f>_xlfn.XLOOKUP(b2b3[[#This Row],[rxn]],mfs[rxn],mfs[flux_scaled],0)</f>
        <v>9.88587091E-10</v>
      </c>
      <c r="J2018">
        <f>(b2b3[[#This Row],[flux]]-b2b3[[#This Row],[flux in mfs]])/b2b3[[#This Row],[flux]]</f>
        <v>-8.9999999988429451</v>
      </c>
      <c r="K2018">
        <f>ABS(b2b3[[#This Row],[(mfs - b2+b3) / mfs]])</f>
        <v>8.9999999988429451</v>
      </c>
      <c r="L2018" t="b">
        <f>_xlfn.TEXTAFTER(b2b3[[#This Row],[rxn]],"-",-1)="SPONT"</f>
        <v>0</v>
      </c>
      <c r="M2018" t="str">
        <f>_xlfn.TEXTAFTER(b2b3[[#This Row],[rxn]],"-",-1)</f>
        <v>rt5526</v>
      </c>
      <c r="N2018">
        <f>_xlfn.XLOOKUP("'PRO-"&amp;b2b3[[#This Row],[enz]]&amp;"'",'[1]Sheet2 (2)'!$A:$A,'[1]Sheet2 (2)'!$B:$B,"")</f>
        <v>1</v>
      </c>
      <c r="O2018">
        <f>IFERROR(_xlfn.XLOOKUP(b2b3[[#This Row],[Column2]],Table17[[#This Row],[rxn-no-enz]],Table17[[#This Row],[flux]],0),0)</f>
        <v>0</v>
      </c>
      <c r="P2018" t="str">
        <f>_xlfn.TEXTBEFORE(b2b3[[#This Row],[rxn]],"-",-1,,,"")</f>
        <v>PROSYN</v>
      </c>
    </row>
    <row r="2019" spans="1:16" ht="17" x14ac:dyDescent="0.25">
      <c r="A2019" s="1" t="s">
        <v>12454</v>
      </c>
      <c r="B2019" s="1" t="s">
        <v>2778</v>
      </c>
      <c r="C2019" s="1">
        <v>9.6715530000000006E-8</v>
      </c>
      <c r="D2019" s="1">
        <f>mfs[[#This Row],[flux]]/1000</f>
        <v>9.6715530000000008E-11</v>
      </c>
      <c r="F2019" t="s">
        <v>11881</v>
      </c>
      <c r="G2019" t="s">
        <v>2778</v>
      </c>
      <c r="H2019" s="3">
        <v>1.5497402702111199E-11</v>
      </c>
      <c r="I2019">
        <f>_xlfn.XLOOKUP(b2b3[[#This Row],[rxn]],mfs[rxn],mfs[flux_scaled],0)</f>
        <v>1.5497402699999999E-10</v>
      </c>
      <c r="J2019">
        <f>(b2b3[[#This Row],[flux]]-b2b3[[#This Row],[flux in mfs]])/b2b3[[#This Row],[flux]]</f>
        <v>-8.9999999986377066</v>
      </c>
      <c r="K2019">
        <f>ABS(b2b3[[#This Row],[(mfs - b2+b3) / mfs]])</f>
        <v>8.9999999986377066</v>
      </c>
      <c r="L2019" t="b">
        <f>_xlfn.TEXTAFTER(b2b3[[#This Row],[rxn]],"-",-1)="SPONT"</f>
        <v>0</v>
      </c>
      <c r="M2019" t="str">
        <f>_xlfn.TEXTAFTER(b2b3[[#This Row],[rxn]],"-",-1)</f>
        <v>rt5532</v>
      </c>
      <c r="N2019">
        <f>_xlfn.XLOOKUP("'PRO-"&amp;b2b3[[#This Row],[enz]]&amp;"'",'[1]Sheet2 (2)'!$A:$A,'[1]Sheet2 (2)'!$B:$B,"")</f>
        <v>1</v>
      </c>
      <c r="O2019">
        <f>IFERROR(_xlfn.XLOOKUP(b2b3[[#This Row],[Column2]],Table17[[#This Row],[rxn-no-enz]],Table17[[#This Row],[flux]],0),0)</f>
        <v>0</v>
      </c>
      <c r="P2019" t="str">
        <f>_xlfn.TEXTBEFORE(b2b3[[#This Row],[rxn]],"-",-1,,,"")</f>
        <v>PROSYN</v>
      </c>
    </row>
    <row r="2020" spans="1:16" ht="17" x14ac:dyDescent="0.25">
      <c r="A2020" s="1" t="s">
        <v>12455</v>
      </c>
      <c r="B2020" s="1" t="s">
        <v>2778</v>
      </c>
      <c r="C2020" s="1">
        <v>3.1590529999999999E-9</v>
      </c>
      <c r="D2020" s="1">
        <f>mfs[[#This Row],[flux]]/1000</f>
        <v>3.1590530000000001E-12</v>
      </c>
      <c r="F2020" t="s">
        <v>11882</v>
      </c>
      <c r="G2020" t="s">
        <v>2778</v>
      </c>
      <c r="H2020" s="3">
        <v>4.4523016610950202E-13</v>
      </c>
      <c r="I2020">
        <f>_xlfn.XLOOKUP(b2b3[[#This Row],[rxn]],mfs[rxn],mfs[flux_scaled],0)</f>
        <v>4.4523019999999999E-12</v>
      </c>
      <c r="J2020">
        <f>(b2b3[[#This Row],[flux]]-b2b3[[#This Row],[flux in mfs]])/b2b3[[#This Row],[flux]]</f>
        <v>-9.0000007611905168</v>
      </c>
      <c r="K2020">
        <f>ABS(b2b3[[#This Row],[(mfs - b2+b3) / mfs]])</f>
        <v>9.0000007611905168</v>
      </c>
      <c r="L2020" t="b">
        <f>_xlfn.TEXTAFTER(b2b3[[#This Row],[rxn]],"-",-1)="SPONT"</f>
        <v>0</v>
      </c>
      <c r="M2020" t="str">
        <f>_xlfn.TEXTAFTER(b2b3[[#This Row],[rxn]],"-",-1)</f>
        <v>rt5535</v>
      </c>
      <c r="N2020">
        <f>_xlfn.XLOOKUP("'PRO-"&amp;b2b3[[#This Row],[enz]]&amp;"'",'[1]Sheet2 (2)'!$A:$A,'[1]Sheet2 (2)'!$B:$B,"")</f>
        <v>1</v>
      </c>
      <c r="O2020">
        <f>IFERROR(_xlfn.XLOOKUP(b2b3[[#This Row],[Column2]],Table17[[#This Row],[rxn-no-enz]],Table17[[#This Row],[flux]],0),0)</f>
        <v>0</v>
      </c>
      <c r="P2020" t="str">
        <f>_xlfn.TEXTBEFORE(b2b3[[#This Row],[rxn]],"-",-1,,,"")</f>
        <v>PROSYN</v>
      </c>
    </row>
    <row r="2021" spans="1:16" ht="17" x14ac:dyDescent="0.25">
      <c r="A2021" s="1" t="s">
        <v>12456</v>
      </c>
      <c r="B2021" s="1" t="s">
        <v>2778</v>
      </c>
      <c r="C2021" s="1">
        <v>5.8490710000000003E-9</v>
      </c>
      <c r="D2021" s="1">
        <f>mfs[[#This Row],[flux]]/1000</f>
        <v>5.8490710000000004E-12</v>
      </c>
      <c r="F2021" t="s">
        <v>4463</v>
      </c>
      <c r="G2021" t="s">
        <v>2778</v>
      </c>
      <c r="H2021" s="3">
        <v>1.75510838484124E-12</v>
      </c>
      <c r="I2021">
        <f>_xlfn.XLOOKUP(b2b3[[#This Row],[rxn]],mfs[rxn],mfs[flux_scaled],0)</f>
        <v>1.7551083999999999E-11</v>
      </c>
      <c r="J2021">
        <f>(b2b3[[#This Row],[flux]]-b2b3[[#This Row],[flux in mfs]])/b2b3[[#This Row],[flux]]</f>
        <v>-9.0000000863693668</v>
      </c>
      <c r="K2021">
        <f>ABS(b2b3[[#This Row],[(mfs - b2+b3) / mfs]])</f>
        <v>9.0000000863693668</v>
      </c>
      <c r="L2021" t="b">
        <f>_xlfn.TEXTAFTER(b2b3[[#This Row],[rxn]],"-",-1)="SPONT"</f>
        <v>0</v>
      </c>
      <c r="M2021" t="str">
        <f>_xlfn.TEXTAFTER(b2b3[[#This Row],[rxn]],"-",-1)</f>
        <v>rt5549</v>
      </c>
      <c r="N2021">
        <f>_xlfn.XLOOKUP("'PRO-"&amp;b2b3[[#This Row],[enz]]&amp;"'",'[1]Sheet2 (2)'!$A:$A,'[1]Sheet2 (2)'!$B:$B,"")</f>
        <v>1</v>
      </c>
      <c r="O2021">
        <f>IFERROR(_xlfn.XLOOKUP(b2b3[[#This Row],[Column2]],Table17[[#This Row],[rxn-no-enz]],Table17[[#This Row],[flux]],0),0)</f>
        <v>0</v>
      </c>
      <c r="P2021" t="str">
        <f>_xlfn.TEXTBEFORE(b2b3[[#This Row],[rxn]],"-",-1,,,"")</f>
        <v>PROSYN</v>
      </c>
    </row>
    <row r="2022" spans="1:16" ht="17" x14ac:dyDescent="0.25">
      <c r="A2022" s="1" t="s">
        <v>12457</v>
      </c>
      <c r="B2022" s="1" t="s">
        <v>2778</v>
      </c>
      <c r="C2022" s="1">
        <v>4.856063E-9</v>
      </c>
      <c r="D2022" s="1">
        <f>mfs[[#This Row],[flux]]/1000</f>
        <v>4.8560630000000003E-12</v>
      </c>
      <c r="F2022" t="s">
        <v>11883</v>
      </c>
      <c r="G2022" t="s">
        <v>2778</v>
      </c>
      <c r="H2022" s="3">
        <v>2.2423938743084999E-12</v>
      </c>
      <c r="I2022">
        <f>_xlfn.XLOOKUP(b2b3[[#This Row],[rxn]],mfs[rxn],mfs[flux_scaled],0)</f>
        <v>2.2423939000000001E-11</v>
      </c>
      <c r="J2022">
        <f>(b2b3[[#This Row],[flux]]-b2b3[[#This Row],[flux in mfs]])/b2b3[[#This Row],[flux]]</f>
        <v>-9.0000001145717548</v>
      </c>
      <c r="K2022">
        <f>ABS(b2b3[[#This Row],[(mfs - b2+b3) / mfs]])</f>
        <v>9.0000001145717548</v>
      </c>
      <c r="L2022" t="b">
        <f>_xlfn.TEXTAFTER(b2b3[[#This Row],[rxn]],"-",-1)="SPONT"</f>
        <v>0</v>
      </c>
      <c r="M2022" t="str">
        <f>_xlfn.TEXTAFTER(b2b3[[#This Row],[rxn]],"-",-1)</f>
        <v>rt5558</v>
      </c>
      <c r="N2022">
        <f>_xlfn.XLOOKUP("'PRO-"&amp;b2b3[[#This Row],[enz]]&amp;"'",'[1]Sheet2 (2)'!$A:$A,'[1]Sheet2 (2)'!$B:$B,"")</f>
        <v>1</v>
      </c>
      <c r="O2022">
        <f>IFERROR(_xlfn.XLOOKUP(b2b3[[#This Row],[Column2]],Table17[[#This Row],[rxn-no-enz]],Table17[[#This Row],[flux]],0),0)</f>
        <v>0</v>
      </c>
      <c r="P2022" t="str">
        <f>_xlfn.TEXTBEFORE(b2b3[[#This Row],[rxn]],"-",-1,,,"")</f>
        <v>PROSYN</v>
      </c>
    </row>
    <row r="2023" spans="1:16" ht="17" x14ac:dyDescent="0.25">
      <c r="A2023" s="1" t="s">
        <v>12458</v>
      </c>
      <c r="B2023" s="1" t="s">
        <v>2778</v>
      </c>
      <c r="C2023" s="1">
        <v>1.713749906E-6</v>
      </c>
      <c r="D2023" s="1">
        <f>mfs[[#This Row],[flux]]/1000</f>
        <v>1.713749906E-9</v>
      </c>
      <c r="F2023" t="s">
        <v>13337</v>
      </c>
      <c r="G2023" t="s">
        <v>2778</v>
      </c>
      <c r="H2023" s="3">
        <v>4.2034248195608499E-12</v>
      </c>
      <c r="I2023">
        <f>_xlfn.XLOOKUP(b2b3[[#This Row],[rxn]],mfs[rxn],mfs[flux_scaled],0)</f>
        <v>0</v>
      </c>
      <c r="J2023">
        <f>(b2b3[[#This Row],[flux]]-b2b3[[#This Row],[flux in mfs]])/b2b3[[#This Row],[flux]]</f>
        <v>1</v>
      </c>
      <c r="K2023">
        <f>ABS(b2b3[[#This Row],[(mfs - b2+b3) / mfs]])</f>
        <v>1</v>
      </c>
      <c r="L2023" t="b">
        <f>_xlfn.TEXTAFTER(b2b3[[#This Row],[rxn]],"-",-1)="SPONT"</f>
        <v>0</v>
      </c>
      <c r="M2023" t="str">
        <f>_xlfn.TEXTAFTER(b2b3[[#This Row],[rxn]],"-",-1)</f>
        <v>rt5562_m</v>
      </c>
      <c r="N2023">
        <f>_xlfn.XLOOKUP("'PRO-"&amp;b2b3[[#This Row],[enz]]&amp;"'",'[1]Sheet2 (2)'!$A:$A,'[1]Sheet2 (2)'!$B:$B,"")</f>
        <v>1</v>
      </c>
      <c r="O2023">
        <f>IFERROR(_xlfn.XLOOKUP(b2b3[[#This Row],[Column2]],Table17[[#This Row],[rxn-no-enz]],Table17[[#This Row],[flux]],0),0)</f>
        <v>0</v>
      </c>
      <c r="P2023" t="str">
        <f>_xlfn.TEXTBEFORE(b2b3[[#This Row],[rxn]],"-",-1,,,"")</f>
        <v>PROSYN</v>
      </c>
    </row>
    <row r="2024" spans="1:16" ht="17" x14ac:dyDescent="0.25">
      <c r="A2024" s="1" t="s">
        <v>12459</v>
      </c>
      <c r="B2024" s="1" t="s">
        <v>2778</v>
      </c>
      <c r="C2024" s="1">
        <v>6.78369E-10</v>
      </c>
      <c r="D2024" s="1">
        <f>mfs[[#This Row],[flux]]/1000</f>
        <v>6.7836899999999999E-13</v>
      </c>
      <c r="F2024" t="s">
        <v>11885</v>
      </c>
      <c r="G2024" t="s">
        <v>2778</v>
      </c>
      <c r="H2024" s="3">
        <v>9.4581733913910497E-11</v>
      </c>
      <c r="I2024">
        <f>_xlfn.XLOOKUP(b2b3[[#This Row],[rxn]],mfs[rxn],mfs[flux_scaled],0)</f>
        <v>9.4581733899999994E-10</v>
      </c>
      <c r="J2024">
        <f>(b2b3[[#This Row],[flux]]-b2b3[[#This Row],[flux in mfs]])/b2b3[[#This Row],[flux]]</f>
        <v>-8.9999999985292618</v>
      </c>
      <c r="K2024">
        <f>ABS(b2b3[[#This Row],[(mfs - b2+b3) / mfs]])</f>
        <v>8.9999999985292618</v>
      </c>
      <c r="L2024" t="b">
        <f>_xlfn.TEXTAFTER(b2b3[[#This Row],[rxn]],"-",-1)="SPONT"</f>
        <v>0</v>
      </c>
      <c r="M2024" t="str">
        <f>_xlfn.TEXTAFTER(b2b3[[#This Row],[rxn]],"-",-1)</f>
        <v>rt5579</v>
      </c>
      <c r="N2024">
        <f>_xlfn.XLOOKUP("'PRO-"&amp;b2b3[[#This Row],[enz]]&amp;"'",'[1]Sheet2 (2)'!$A:$A,'[1]Sheet2 (2)'!$B:$B,"")</f>
        <v>1</v>
      </c>
      <c r="O2024">
        <f>IFERROR(_xlfn.XLOOKUP(b2b3[[#This Row],[Column2]],Table17[[#This Row],[rxn-no-enz]],Table17[[#This Row],[flux]],0),0)</f>
        <v>0</v>
      </c>
      <c r="P2024" t="str">
        <f>_xlfn.TEXTBEFORE(b2b3[[#This Row],[rxn]],"-",-1,,,"")</f>
        <v>PROSYN</v>
      </c>
    </row>
    <row r="2025" spans="1:16" ht="17" x14ac:dyDescent="0.25">
      <c r="A2025" s="1" t="s">
        <v>12460</v>
      </c>
      <c r="B2025" s="1" t="s">
        <v>2778</v>
      </c>
      <c r="C2025" s="1">
        <v>3.4261690100000001E-7</v>
      </c>
      <c r="D2025" s="1">
        <f>mfs[[#This Row],[flux]]/1000</f>
        <v>3.4261690099999999E-10</v>
      </c>
      <c r="F2025" t="s">
        <v>4464</v>
      </c>
      <c r="G2025" t="s">
        <v>2778</v>
      </c>
      <c r="H2025" s="3">
        <v>4.7977224107092197E-11</v>
      </c>
      <c r="I2025">
        <f>_xlfn.XLOOKUP(b2b3[[#This Row],[rxn]],mfs[rxn],mfs[flux_scaled],0)</f>
        <v>4.7977224100000009E-10</v>
      </c>
      <c r="J2025">
        <f>(b2b3[[#This Row],[flux]]-b2b3[[#This Row],[flux in mfs]])/b2b3[[#This Row],[flux]]</f>
        <v>-8.9999999985217585</v>
      </c>
      <c r="K2025">
        <f>ABS(b2b3[[#This Row],[(mfs - b2+b3) / mfs]])</f>
        <v>8.9999999985217585</v>
      </c>
      <c r="L2025" t="b">
        <f>_xlfn.TEXTAFTER(b2b3[[#This Row],[rxn]],"-",-1)="SPONT"</f>
        <v>0</v>
      </c>
      <c r="M2025" t="str">
        <f>_xlfn.TEXTAFTER(b2b3[[#This Row],[rxn]],"-",-1)</f>
        <v>rt5580</v>
      </c>
      <c r="N2025">
        <f>_xlfn.XLOOKUP("'PRO-"&amp;b2b3[[#This Row],[enz]]&amp;"'",'[1]Sheet2 (2)'!$A:$A,'[1]Sheet2 (2)'!$B:$B,"")</f>
        <v>1</v>
      </c>
      <c r="O2025">
        <f>IFERROR(_xlfn.XLOOKUP(b2b3[[#This Row],[Column2]],Table17[[#This Row],[rxn-no-enz]],Table17[[#This Row],[flux]],0),0)</f>
        <v>0</v>
      </c>
      <c r="P2025" t="str">
        <f>_xlfn.TEXTBEFORE(b2b3[[#This Row],[rxn]],"-",-1,,,"")</f>
        <v>PROSYN</v>
      </c>
    </row>
    <row r="2026" spans="1:16" ht="17" x14ac:dyDescent="0.25">
      <c r="A2026" s="1" t="s">
        <v>12461</v>
      </c>
      <c r="B2026" s="1" t="s">
        <v>2778</v>
      </c>
      <c r="C2026" s="1">
        <v>1.9294189999999998E-9</v>
      </c>
      <c r="D2026" s="1">
        <f>mfs[[#This Row],[flux]]/1000</f>
        <v>1.9294189999999999E-12</v>
      </c>
      <c r="F2026" t="s">
        <v>11886</v>
      </c>
      <c r="G2026" t="s">
        <v>2778</v>
      </c>
      <c r="H2026" s="3">
        <v>1.11732195792157E-13</v>
      </c>
      <c r="I2026">
        <f>_xlfn.XLOOKUP(b2b3[[#This Row],[rxn]],mfs[rxn],mfs[flux_scaled],0)</f>
        <v>1.1173220000000001E-12</v>
      </c>
      <c r="J2026">
        <f>(b2b3[[#This Row],[flux]]-b2b3[[#This Row],[flux in mfs]])/b2b3[[#This Row],[flux]]</f>
        <v>-9.0000003766007612</v>
      </c>
      <c r="K2026">
        <f>ABS(b2b3[[#This Row],[(mfs - b2+b3) / mfs]])</f>
        <v>9.0000003766007612</v>
      </c>
      <c r="L2026" t="b">
        <f>_xlfn.TEXTAFTER(b2b3[[#This Row],[rxn]],"-",-1)="SPONT"</f>
        <v>0</v>
      </c>
      <c r="M2026" t="str">
        <f>_xlfn.TEXTAFTER(b2b3[[#This Row],[rxn]],"-",-1)</f>
        <v>rt5601</v>
      </c>
      <c r="N2026">
        <f>_xlfn.XLOOKUP("'PRO-"&amp;b2b3[[#This Row],[enz]]&amp;"'",'[1]Sheet2 (2)'!$A:$A,'[1]Sheet2 (2)'!$B:$B,"")</f>
        <v>1</v>
      </c>
      <c r="O2026">
        <f>IFERROR(_xlfn.XLOOKUP(b2b3[[#This Row],[Column2]],Table17[[#This Row],[rxn-no-enz]],Table17[[#This Row],[flux]],0),0)</f>
        <v>0</v>
      </c>
      <c r="P2026" t="str">
        <f>_xlfn.TEXTBEFORE(b2b3[[#This Row],[rxn]],"-",-1,,,"")</f>
        <v>PROSYN</v>
      </c>
    </row>
    <row r="2027" spans="1:16" ht="17" x14ac:dyDescent="0.25">
      <c r="A2027" s="1" t="s">
        <v>12462</v>
      </c>
      <c r="B2027" s="1" t="s">
        <v>2778</v>
      </c>
      <c r="C2027" s="1">
        <v>2.9225340000000001E-8</v>
      </c>
      <c r="D2027" s="1">
        <f>mfs[[#This Row],[flux]]/1000</f>
        <v>2.9225340000000004E-11</v>
      </c>
      <c r="F2027" t="s">
        <v>11887</v>
      </c>
      <c r="G2027" t="s">
        <v>2778</v>
      </c>
      <c r="H2027" s="3">
        <v>1.46901692917526E-11</v>
      </c>
      <c r="I2027">
        <f>_xlfn.XLOOKUP(b2b3[[#This Row],[rxn]],mfs[rxn],mfs[flux_scaled],0)</f>
        <v>1.4690169299999999E-10</v>
      </c>
      <c r="J2027">
        <f>(b2b3[[#This Row],[flux]]-b2b3[[#This Row],[flux in mfs]])/b2b3[[#This Row],[flux]]</f>
        <v>-9.0000000056142309</v>
      </c>
      <c r="K2027">
        <f>ABS(b2b3[[#This Row],[(mfs - b2+b3) / mfs]])</f>
        <v>9.0000000056142309</v>
      </c>
      <c r="L2027" t="b">
        <f>_xlfn.TEXTAFTER(b2b3[[#This Row],[rxn]],"-",-1)="SPONT"</f>
        <v>0</v>
      </c>
      <c r="M2027" t="str">
        <f>_xlfn.TEXTAFTER(b2b3[[#This Row],[rxn]],"-",-1)</f>
        <v>rt5611</v>
      </c>
      <c r="N2027">
        <f>_xlfn.XLOOKUP("'PRO-"&amp;b2b3[[#This Row],[enz]]&amp;"'",'[1]Sheet2 (2)'!$A:$A,'[1]Sheet2 (2)'!$B:$B,"")</f>
        <v>1</v>
      </c>
      <c r="O2027">
        <f>IFERROR(_xlfn.XLOOKUP(b2b3[[#This Row],[Column2]],Table17[[#This Row],[rxn-no-enz]],Table17[[#This Row],[flux]],0),0)</f>
        <v>0</v>
      </c>
      <c r="P2027" t="str">
        <f>_xlfn.TEXTBEFORE(b2b3[[#This Row],[rxn]],"-",-1,,,"")</f>
        <v>PROSYN</v>
      </c>
    </row>
    <row r="2028" spans="1:16" ht="17" x14ac:dyDescent="0.25">
      <c r="A2028" s="1" t="s">
        <v>12463</v>
      </c>
      <c r="B2028" s="1" t="s">
        <v>2778</v>
      </c>
      <c r="C2028" s="1">
        <v>3.8780746999999997E-8</v>
      </c>
      <c r="D2028" s="1">
        <f>mfs[[#This Row],[flux]]/1000</f>
        <v>3.8780746999999999E-11</v>
      </c>
      <c r="F2028" t="s">
        <v>4466</v>
      </c>
      <c r="G2028" t="s">
        <v>2778</v>
      </c>
      <c r="H2028" s="3">
        <v>2.76953533513246E-11</v>
      </c>
      <c r="I2028">
        <f>_xlfn.XLOOKUP(b2b3[[#This Row],[rxn]],mfs[rxn],mfs[flux_scaled],0)</f>
        <v>2.76953534E-10</v>
      </c>
      <c r="J2028">
        <f>(b2b3[[#This Row],[flux]]-b2b3[[#This Row],[flux in mfs]])/b2b3[[#This Row],[flux]]</f>
        <v>-9.0000000175752941</v>
      </c>
      <c r="K2028">
        <f>ABS(b2b3[[#This Row],[(mfs - b2+b3) / mfs]])</f>
        <v>9.0000000175752941</v>
      </c>
      <c r="L2028" t="b">
        <f>_xlfn.TEXTAFTER(b2b3[[#This Row],[rxn]],"-",-1)="SPONT"</f>
        <v>0</v>
      </c>
      <c r="M2028" t="str">
        <f>_xlfn.TEXTAFTER(b2b3[[#This Row],[rxn]],"-",-1)</f>
        <v>rt5622</v>
      </c>
      <c r="N2028">
        <f>_xlfn.XLOOKUP("'PRO-"&amp;b2b3[[#This Row],[enz]]&amp;"'",'[1]Sheet2 (2)'!$A:$A,'[1]Sheet2 (2)'!$B:$B,"")</f>
        <v>1</v>
      </c>
      <c r="O2028">
        <f>IFERROR(_xlfn.XLOOKUP(b2b3[[#This Row],[Column2]],Table17[[#This Row],[rxn-no-enz]],Table17[[#This Row],[flux]],0),0)</f>
        <v>0</v>
      </c>
      <c r="P2028" t="str">
        <f>_xlfn.TEXTBEFORE(b2b3[[#This Row],[rxn]],"-",-1,,,"")</f>
        <v>PROSYN</v>
      </c>
    </row>
    <row r="2029" spans="1:16" ht="17" x14ac:dyDescent="0.25">
      <c r="A2029" s="1" t="s">
        <v>12464</v>
      </c>
      <c r="B2029" s="1" t="s">
        <v>2778</v>
      </c>
      <c r="C2029" s="1">
        <v>3.1088306399999999E-7</v>
      </c>
      <c r="D2029" s="1">
        <f>mfs[[#This Row],[flux]]/1000</f>
        <v>3.1088306399999998E-10</v>
      </c>
      <c r="F2029" t="s">
        <v>4467</v>
      </c>
      <c r="G2029" t="s">
        <v>2778</v>
      </c>
      <c r="H2029" s="3">
        <v>9.8390967032927803E-11</v>
      </c>
      <c r="I2029">
        <f>_xlfn.XLOOKUP(b2b3[[#This Row],[rxn]],mfs[rxn],mfs[flux_scaled],0)</f>
        <v>9.8391067000000006E-10</v>
      </c>
      <c r="J2029">
        <f>(b2b3[[#This Row],[flux]]-b2b3[[#This Row],[flux in mfs]])/b2b3[[#This Row],[flux]]</f>
        <v>-9.000010160187994</v>
      </c>
      <c r="K2029">
        <f>ABS(b2b3[[#This Row],[(mfs - b2+b3) / mfs]])</f>
        <v>9.000010160187994</v>
      </c>
      <c r="L2029" t="b">
        <f>_xlfn.TEXTAFTER(b2b3[[#This Row],[rxn]],"-",-1)="SPONT"</f>
        <v>0</v>
      </c>
      <c r="M2029" t="str">
        <f>_xlfn.TEXTAFTER(b2b3[[#This Row],[rxn]],"-",-1)</f>
        <v>rt5633_c</v>
      </c>
      <c r="N2029">
        <f>_xlfn.XLOOKUP("'PRO-"&amp;b2b3[[#This Row],[enz]]&amp;"'",'[1]Sheet2 (2)'!$A:$A,'[1]Sheet2 (2)'!$B:$B,"")</f>
        <v>1</v>
      </c>
      <c r="O2029">
        <f>IFERROR(_xlfn.XLOOKUP(b2b3[[#This Row],[Column2]],Table17[[#This Row],[rxn-no-enz]],Table17[[#This Row],[flux]],0),0)</f>
        <v>0</v>
      </c>
      <c r="P2029" t="str">
        <f>_xlfn.TEXTBEFORE(b2b3[[#This Row],[rxn]],"-",-1,,,"")</f>
        <v>PROSYN</v>
      </c>
    </row>
    <row r="2030" spans="1:16" ht="17" x14ac:dyDescent="0.25">
      <c r="A2030" s="1" t="s">
        <v>12465</v>
      </c>
      <c r="B2030" s="1" t="s">
        <v>2778</v>
      </c>
      <c r="C2030" s="1">
        <v>3.3679473000000002E-8</v>
      </c>
      <c r="D2030" s="1">
        <f>mfs[[#This Row],[flux]]/1000</f>
        <v>3.3679473E-11</v>
      </c>
      <c r="F2030" t="s">
        <v>11888</v>
      </c>
      <c r="G2030" t="s">
        <v>2778</v>
      </c>
      <c r="H2030" s="3">
        <v>9.4820779326068603E-12</v>
      </c>
      <c r="I2030">
        <f>_xlfn.XLOOKUP(b2b3[[#This Row],[rxn]],mfs[rxn],mfs[flux_scaled],0)</f>
        <v>9.4820779000000006E-11</v>
      </c>
      <c r="J2030">
        <f>(b2b3[[#This Row],[flux]]-b2b3[[#This Row],[flux in mfs]])/b2b3[[#This Row],[flux]]</f>
        <v>-8.9999999656121172</v>
      </c>
      <c r="K2030">
        <f>ABS(b2b3[[#This Row],[(mfs - b2+b3) / mfs]])</f>
        <v>8.9999999656121172</v>
      </c>
      <c r="L2030" t="b">
        <f>_xlfn.TEXTAFTER(b2b3[[#This Row],[rxn]],"-",-1)="SPONT"</f>
        <v>0</v>
      </c>
      <c r="M2030" t="str">
        <f>_xlfn.TEXTAFTER(b2b3[[#This Row],[rxn]],"-",-1)</f>
        <v>rt5634</v>
      </c>
      <c r="N2030">
        <f>_xlfn.XLOOKUP("'PRO-"&amp;b2b3[[#This Row],[enz]]&amp;"'",'[1]Sheet2 (2)'!$A:$A,'[1]Sheet2 (2)'!$B:$B,"")</f>
        <v>1</v>
      </c>
      <c r="O2030">
        <f>IFERROR(_xlfn.XLOOKUP(b2b3[[#This Row],[Column2]],Table17[[#This Row],[rxn-no-enz]],Table17[[#This Row],[flux]],0),0)</f>
        <v>0</v>
      </c>
      <c r="P2030" t="str">
        <f>_xlfn.TEXTBEFORE(b2b3[[#This Row],[rxn]],"-",-1,,,"")</f>
        <v>PROSYN</v>
      </c>
    </row>
    <row r="2031" spans="1:16" ht="17" x14ac:dyDescent="0.25">
      <c r="A2031" s="1" t="s">
        <v>12466</v>
      </c>
      <c r="B2031" s="1" t="s">
        <v>2778</v>
      </c>
      <c r="C2031" s="1">
        <v>5.1199378000000002E-8</v>
      </c>
      <c r="D2031" s="1">
        <f>mfs[[#This Row],[flux]]/1000</f>
        <v>5.1199378000000004E-11</v>
      </c>
      <c r="F2031" t="s">
        <v>4468</v>
      </c>
      <c r="G2031" t="s">
        <v>2778</v>
      </c>
      <c r="H2031" s="3">
        <v>4.0029830469829898E-14</v>
      </c>
      <c r="I2031">
        <f>_xlfn.XLOOKUP(b2b3[[#This Row],[rxn]],mfs[rxn],mfs[flux_scaled],0)</f>
        <v>4.0029799999999998E-13</v>
      </c>
      <c r="J2031">
        <f>(b2b3[[#This Row],[flux]]-b2b3[[#This Row],[flux in mfs]])/b2b3[[#This Row],[flux]]</f>
        <v>-8.9999923882191002</v>
      </c>
      <c r="K2031">
        <f>ABS(b2b3[[#This Row],[(mfs - b2+b3) / mfs]])</f>
        <v>8.9999923882191002</v>
      </c>
      <c r="L2031" t="b">
        <f>_xlfn.TEXTAFTER(b2b3[[#This Row],[rxn]],"-",-1)="SPONT"</f>
        <v>0</v>
      </c>
      <c r="M2031" t="str">
        <f>_xlfn.TEXTAFTER(b2b3[[#This Row],[rxn]],"-",-1)</f>
        <v>rt5646</v>
      </c>
      <c r="N2031">
        <f>_xlfn.XLOOKUP("'PRO-"&amp;b2b3[[#This Row],[enz]]&amp;"'",'[1]Sheet2 (2)'!$A:$A,'[1]Sheet2 (2)'!$B:$B,"")</f>
        <v>1</v>
      </c>
      <c r="O2031">
        <f>IFERROR(_xlfn.XLOOKUP(b2b3[[#This Row],[Column2]],Table17[[#This Row],[rxn-no-enz]],Table17[[#This Row],[flux]],0),0)</f>
        <v>0</v>
      </c>
      <c r="P2031" t="str">
        <f>_xlfn.TEXTBEFORE(b2b3[[#This Row],[rxn]],"-",-1,,,"")</f>
        <v>PROSYN</v>
      </c>
    </row>
    <row r="2032" spans="1:16" ht="17" x14ac:dyDescent="0.25">
      <c r="A2032" s="1" t="s">
        <v>12467</v>
      </c>
      <c r="B2032" s="1" t="s">
        <v>2778</v>
      </c>
      <c r="C2032" s="1">
        <v>9.4833908900000001E-7</v>
      </c>
      <c r="D2032" s="1">
        <f>mfs[[#This Row],[flux]]/1000</f>
        <v>9.4833908899999999E-10</v>
      </c>
      <c r="F2032" t="s">
        <v>11889</v>
      </c>
      <c r="G2032" t="s">
        <v>2778</v>
      </c>
      <c r="H2032" s="3">
        <v>1.7337444980364199E-11</v>
      </c>
      <c r="I2032">
        <f>_xlfn.XLOOKUP(b2b3[[#This Row],[rxn]],mfs[rxn],mfs[flux_scaled],0)</f>
        <v>1.7337444999999999E-10</v>
      </c>
      <c r="J2032">
        <f>(b2b3[[#This Row],[flux]]-b2b3[[#This Row],[flux in mfs]])/b2b3[[#This Row],[flux]]</f>
        <v>-9.0000000113256586</v>
      </c>
      <c r="K2032">
        <f>ABS(b2b3[[#This Row],[(mfs - b2+b3) / mfs]])</f>
        <v>9.0000000113256586</v>
      </c>
      <c r="L2032" t="b">
        <f>_xlfn.TEXTAFTER(b2b3[[#This Row],[rxn]],"-",-1)="SPONT"</f>
        <v>0</v>
      </c>
      <c r="M2032" t="str">
        <f>_xlfn.TEXTAFTER(b2b3[[#This Row],[rxn]],"-",-1)</f>
        <v>rt5654_c</v>
      </c>
      <c r="N2032">
        <f>_xlfn.XLOOKUP("'PRO-"&amp;b2b3[[#This Row],[enz]]&amp;"'",'[1]Sheet2 (2)'!$A:$A,'[1]Sheet2 (2)'!$B:$B,"")</f>
        <v>1</v>
      </c>
      <c r="O2032">
        <f>IFERROR(_xlfn.XLOOKUP(b2b3[[#This Row],[Column2]],Table17[[#This Row],[rxn-no-enz]],Table17[[#This Row],[flux]],0),0)</f>
        <v>0</v>
      </c>
      <c r="P2032" t="str">
        <f>_xlfn.TEXTBEFORE(b2b3[[#This Row],[rxn]],"-",-1,,,"")</f>
        <v>PROSYN</v>
      </c>
    </row>
    <row r="2033" spans="1:16" ht="17" x14ac:dyDescent="0.25">
      <c r="A2033" s="1" t="s">
        <v>12468</v>
      </c>
      <c r="B2033" s="1" t="s">
        <v>2778</v>
      </c>
      <c r="C2033" s="1">
        <v>2.6875250000000002E-9</v>
      </c>
      <c r="D2033" s="1">
        <f>mfs[[#This Row],[flux]]/1000</f>
        <v>2.6875250000000003E-12</v>
      </c>
      <c r="F2033" t="s">
        <v>11890</v>
      </c>
      <c r="G2033" t="s">
        <v>2778</v>
      </c>
      <c r="H2033" s="3">
        <v>1.3298234191813301E-12</v>
      </c>
      <c r="I2033">
        <f>_xlfn.XLOOKUP(b2b3[[#This Row],[rxn]],mfs[rxn],mfs[flux_scaled],0)</f>
        <v>1.3298234E-11</v>
      </c>
      <c r="J2033">
        <f>(b2b3[[#This Row],[flux]]-b2b3[[#This Row],[flux in mfs]])/b2b3[[#This Row],[flux]]</f>
        <v>-8.9999998557603238</v>
      </c>
      <c r="K2033">
        <f>ABS(b2b3[[#This Row],[(mfs - b2+b3) / mfs]])</f>
        <v>8.9999998557603238</v>
      </c>
      <c r="L2033" t="b">
        <f>_xlfn.TEXTAFTER(b2b3[[#This Row],[rxn]],"-",-1)="SPONT"</f>
        <v>0</v>
      </c>
      <c r="M2033" t="str">
        <f>_xlfn.TEXTAFTER(b2b3[[#This Row],[rxn]],"-",-1)</f>
        <v>rt5655</v>
      </c>
      <c r="N2033">
        <f>_xlfn.XLOOKUP("'PRO-"&amp;b2b3[[#This Row],[enz]]&amp;"'",'[1]Sheet2 (2)'!$A:$A,'[1]Sheet2 (2)'!$B:$B,"")</f>
        <v>1</v>
      </c>
      <c r="O2033">
        <f>IFERROR(_xlfn.XLOOKUP(b2b3[[#This Row],[Column2]],Table17[[#This Row],[rxn-no-enz]],Table17[[#This Row],[flux]],0),0)</f>
        <v>0</v>
      </c>
      <c r="P2033" t="str">
        <f>_xlfn.TEXTBEFORE(b2b3[[#This Row],[rxn]],"-",-1,,,"")</f>
        <v>PROSYN</v>
      </c>
    </row>
    <row r="2034" spans="1:16" ht="17" x14ac:dyDescent="0.25">
      <c r="A2034" s="1" t="s">
        <v>12469</v>
      </c>
      <c r="B2034" s="1" t="s">
        <v>2778</v>
      </c>
      <c r="C2034" s="1">
        <v>1.0737493E-8</v>
      </c>
      <c r="D2034" s="1">
        <f>mfs[[#This Row],[flux]]/1000</f>
        <v>1.0737493E-11</v>
      </c>
      <c r="F2034" t="s">
        <v>4469</v>
      </c>
      <c r="G2034" t="s">
        <v>2778</v>
      </c>
      <c r="H2034" s="3">
        <v>3.09240827314533E-11</v>
      </c>
      <c r="I2034">
        <f>_xlfn.XLOOKUP(b2b3[[#This Row],[rxn]],mfs[rxn],mfs[flux_scaled],0)</f>
        <v>3.09240827E-10</v>
      </c>
      <c r="J2034">
        <f>(b2b3[[#This Row],[flux]]-b2b3[[#This Row],[flux in mfs]])/b2b3[[#This Row],[flux]]</f>
        <v>-8.9999999898288667</v>
      </c>
      <c r="K2034">
        <f>ABS(b2b3[[#This Row],[(mfs - b2+b3) / mfs]])</f>
        <v>8.9999999898288667</v>
      </c>
      <c r="L2034" t="b">
        <f>_xlfn.TEXTAFTER(b2b3[[#This Row],[rxn]],"-",-1)="SPONT"</f>
        <v>0</v>
      </c>
      <c r="M2034" t="str">
        <f>_xlfn.TEXTAFTER(b2b3[[#This Row],[rxn]],"-",-1)</f>
        <v>rt5669</v>
      </c>
      <c r="N2034">
        <f>_xlfn.XLOOKUP("'PRO-"&amp;b2b3[[#This Row],[enz]]&amp;"'",'[1]Sheet2 (2)'!$A:$A,'[1]Sheet2 (2)'!$B:$B,"")</f>
        <v>1</v>
      </c>
      <c r="O2034">
        <f>IFERROR(_xlfn.XLOOKUP(b2b3[[#This Row],[Column2]],Table17[[#This Row],[rxn-no-enz]],Table17[[#This Row],[flux]],0),0)</f>
        <v>0</v>
      </c>
      <c r="P2034" t="str">
        <f>_xlfn.TEXTBEFORE(b2b3[[#This Row],[rxn]],"-",-1,,,"")</f>
        <v>PROSYN</v>
      </c>
    </row>
    <row r="2035" spans="1:16" ht="17" x14ac:dyDescent="0.25">
      <c r="A2035" s="1" t="s">
        <v>12470</v>
      </c>
      <c r="B2035" s="1" t="s">
        <v>2778</v>
      </c>
      <c r="C2035" s="1">
        <v>6.7021999999999999E-10</v>
      </c>
      <c r="D2035" s="1">
        <f>mfs[[#This Row],[flux]]/1000</f>
        <v>6.7021999999999995E-13</v>
      </c>
      <c r="F2035" t="s">
        <v>11891</v>
      </c>
      <c r="G2035" t="s">
        <v>2778</v>
      </c>
      <c r="H2035" s="3">
        <v>1.7567035787789599E-13</v>
      </c>
      <c r="I2035">
        <f>_xlfn.XLOOKUP(b2b3[[#This Row],[rxn]],mfs[rxn],mfs[flux_scaled],0)</f>
        <v>1.7567040000000001E-12</v>
      </c>
      <c r="J2035">
        <f>(b2b3[[#This Row],[flux]]-b2b3[[#This Row],[flux in mfs]])/b2b3[[#This Row],[flux]]</f>
        <v>-9.0000023977923505</v>
      </c>
      <c r="K2035">
        <f>ABS(b2b3[[#This Row],[(mfs - b2+b3) / mfs]])</f>
        <v>9.0000023977923505</v>
      </c>
      <c r="L2035" t="b">
        <f>_xlfn.TEXTAFTER(b2b3[[#This Row],[rxn]],"-",-1)="SPONT"</f>
        <v>0</v>
      </c>
      <c r="M2035" t="str">
        <f>_xlfn.TEXTAFTER(b2b3[[#This Row],[rxn]],"-",-1)</f>
        <v>rt5684</v>
      </c>
      <c r="N2035">
        <f>_xlfn.XLOOKUP("'PRO-"&amp;b2b3[[#This Row],[enz]]&amp;"'",'[1]Sheet2 (2)'!$A:$A,'[1]Sheet2 (2)'!$B:$B,"")</f>
        <v>1</v>
      </c>
      <c r="O2035">
        <f>IFERROR(_xlfn.XLOOKUP(b2b3[[#This Row],[Column2]],Table17[[#This Row],[rxn-no-enz]],Table17[[#This Row],[flux]],0),0)</f>
        <v>0</v>
      </c>
      <c r="P2035" t="str">
        <f>_xlfn.TEXTBEFORE(b2b3[[#This Row],[rxn]],"-",-1,,,"")</f>
        <v>PROSYN</v>
      </c>
    </row>
    <row r="2036" spans="1:16" ht="17" x14ac:dyDescent="0.25">
      <c r="A2036" s="1" t="s">
        <v>12471</v>
      </c>
      <c r="B2036" s="1" t="s">
        <v>2778</v>
      </c>
      <c r="C2036" s="1">
        <v>1.998662E-9</v>
      </c>
      <c r="D2036" s="1">
        <f>mfs[[#This Row],[flux]]/1000</f>
        <v>1.9986619999999998E-12</v>
      </c>
      <c r="F2036" t="s">
        <v>11892</v>
      </c>
      <c r="G2036" t="s">
        <v>2778</v>
      </c>
      <c r="H2036" s="3">
        <v>6.2833743022555406E-11</v>
      </c>
      <c r="I2036">
        <f>_xlfn.XLOOKUP(b2b3[[#This Row],[rxn]],mfs[rxn],mfs[flux_scaled],0)</f>
        <v>6.2833743000000005E-10</v>
      </c>
      <c r="J2036">
        <f>(b2b3[[#This Row],[flux]]-b2b3[[#This Row],[flux in mfs]])/b2b3[[#This Row],[flux]]</f>
        <v>-8.9999999964103043</v>
      </c>
      <c r="K2036">
        <f>ABS(b2b3[[#This Row],[(mfs - b2+b3) / mfs]])</f>
        <v>8.9999999964103043</v>
      </c>
      <c r="L2036" t="b">
        <f>_xlfn.TEXTAFTER(b2b3[[#This Row],[rxn]],"-",-1)="SPONT"</f>
        <v>0</v>
      </c>
      <c r="M2036" t="str">
        <f>_xlfn.TEXTAFTER(b2b3[[#This Row],[rxn]],"-",-1)</f>
        <v>rt5693</v>
      </c>
      <c r="N2036">
        <f>_xlfn.XLOOKUP("'PRO-"&amp;b2b3[[#This Row],[enz]]&amp;"'",'[1]Sheet2 (2)'!$A:$A,'[1]Sheet2 (2)'!$B:$B,"")</f>
        <v>1</v>
      </c>
      <c r="O2036">
        <f>IFERROR(_xlfn.XLOOKUP(b2b3[[#This Row],[Column2]],Table17[[#This Row],[rxn-no-enz]],Table17[[#This Row],[flux]],0),0)</f>
        <v>0</v>
      </c>
      <c r="P2036" t="str">
        <f>_xlfn.TEXTBEFORE(b2b3[[#This Row],[rxn]],"-",-1,,,"")</f>
        <v>PROSYN</v>
      </c>
    </row>
    <row r="2037" spans="1:16" ht="17" x14ac:dyDescent="0.25">
      <c r="A2037" s="1" t="s">
        <v>12472</v>
      </c>
      <c r="B2037" s="1" t="s">
        <v>2778</v>
      </c>
      <c r="C2037" s="1">
        <v>1.2327168000000001E-8</v>
      </c>
      <c r="D2037" s="1">
        <f>mfs[[#This Row],[flux]]/1000</f>
        <v>1.2327168000000001E-11</v>
      </c>
      <c r="F2037" t="s">
        <v>11893</v>
      </c>
      <c r="G2037" t="s">
        <v>2778</v>
      </c>
      <c r="H2037" s="3">
        <v>2.56974575118966E-11</v>
      </c>
      <c r="I2037">
        <f>_xlfn.XLOOKUP(b2b3[[#This Row],[rxn]],mfs[rxn],mfs[flux_scaled],0)</f>
        <v>2.5697457499999995E-10</v>
      </c>
      <c r="J2037">
        <f>(b2b3[[#This Row],[flux]]-b2b3[[#This Row],[flux in mfs]])/b2b3[[#This Row],[flux]]</f>
        <v>-8.9999999953705121</v>
      </c>
      <c r="K2037">
        <f>ABS(b2b3[[#This Row],[(mfs - b2+b3) / mfs]])</f>
        <v>8.9999999953705121</v>
      </c>
      <c r="L2037" t="b">
        <f>_xlfn.TEXTAFTER(b2b3[[#This Row],[rxn]],"-",-1)="SPONT"</f>
        <v>0</v>
      </c>
      <c r="M2037" t="str">
        <f>_xlfn.TEXTAFTER(b2b3[[#This Row],[rxn]],"-",-1)</f>
        <v>rt5702</v>
      </c>
      <c r="N2037">
        <f>_xlfn.XLOOKUP("'PRO-"&amp;b2b3[[#This Row],[enz]]&amp;"'",'[1]Sheet2 (2)'!$A:$A,'[1]Sheet2 (2)'!$B:$B,"")</f>
        <v>1</v>
      </c>
      <c r="O2037">
        <f>IFERROR(_xlfn.XLOOKUP(b2b3[[#This Row],[Column2]],Table17[[#This Row],[rxn-no-enz]],Table17[[#This Row],[flux]],0),0)</f>
        <v>0</v>
      </c>
      <c r="P2037" t="str">
        <f>_xlfn.TEXTBEFORE(b2b3[[#This Row],[rxn]],"-",-1,,,"")</f>
        <v>PROSYN</v>
      </c>
    </row>
    <row r="2038" spans="1:16" ht="17" x14ac:dyDescent="0.25">
      <c r="A2038" s="1" t="s">
        <v>12473</v>
      </c>
      <c r="B2038" s="1" t="s">
        <v>2778</v>
      </c>
      <c r="C2038" s="1">
        <v>1.06027496E-7</v>
      </c>
      <c r="D2038" s="1">
        <f>mfs[[#This Row],[flux]]/1000</f>
        <v>1.06027496E-10</v>
      </c>
      <c r="F2038" t="s">
        <v>11894</v>
      </c>
      <c r="G2038" t="s">
        <v>2778</v>
      </c>
      <c r="H2038" s="3">
        <v>6.9499753834265E-11</v>
      </c>
      <c r="I2038">
        <f>_xlfn.XLOOKUP(b2b3[[#This Row],[rxn]],mfs[rxn],mfs[flux_scaled],0)</f>
        <v>6.9499753799999999E-10</v>
      </c>
      <c r="J2038">
        <f>(b2b3[[#This Row],[flux]]-b2b3[[#This Row],[flux in mfs]])/b2b3[[#This Row],[flux]]</f>
        <v>-8.9999999950697678</v>
      </c>
      <c r="K2038">
        <f>ABS(b2b3[[#This Row],[(mfs - b2+b3) / mfs]])</f>
        <v>8.9999999950697678</v>
      </c>
      <c r="L2038" t="b">
        <f>_xlfn.TEXTAFTER(b2b3[[#This Row],[rxn]],"-",-1)="SPONT"</f>
        <v>0</v>
      </c>
      <c r="M2038" t="str">
        <f>_xlfn.TEXTAFTER(b2b3[[#This Row],[rxn]],"-",-1)</f>
        <v>rt5713</v>
      </c>
      <c r="N2038">
        <f>_xlfn.XLOOKUP("'PRO-"&amp;b2b3[[#This Row],[enz]]&amp;"'",'[1]Sheet2 (2)'!$A:$A,'[1]Sheet2 (2)'!$B:$B,"")</f>
        <v>1</v>
      </c>
      <c r="O2038">
        <f>IFERROR(_xlfn.XLOOKUP(b2b3[[#This Row],[Column2]],Table17[[#This Row],[rxn-no-enz]],Table17[[#This Row],[flux]],0),0)</f>
        <v>0</v>
      </c>
      <c r="P2038" t="str">
        <f>_xlfn.TEXTBEFORE(b2b3[[#This Row],[rxn]],"-",-1,,,"")</f>
        <v>PROSYN</v>
      </c>
    </row>
    <row r="2039" spans="1:16" ht="17" x14ac:dyDescent="0.25">
      <c r="A2039" s="1" t="s">
        <v>12474</v>
      </c>
      <c r="B2039" s="1" t="s">
        <v>2778</v>
      </c>
      <c r="C2039" s="1">
        <v>8.0881440000000006E-9</v>
      </c>
      <c r="D2039" s="1">
        <f>mfs[[#This Row],[flux]]/1000</f>
        <v>8.088144000000001E-12</v>
      </c>
      <c r="F2039" t="s">
        <v>4471</v>
      </c>
      <c r="G2039" t="s">
        <v>2778</v>
      </c>
      <c r="H2039" s="3">
        <v>4.6954778380332497E-11</v>
      </c>
      <c r="I2039">
        <f>_xlfn.XLOOKUP(b2b3[[#This Row],[rxn]],mfs[rxn],mfs[flux_scaled],0)</f>
        <v>4.6954778400000001E-10</v>
      </c>
      <c r="J2039">
        <f>(b2b3[[#This Row],[flux]]-b2b3[[#This Row],[flux in mfs]])/b2b3[[#This Row],[flux]]</f>
        <v>-9.000000004188605</v>
      </c>
      <c r="K2039">
        <f>ABS(b2b3[[#This Row],[(mfs - b2+b3) / mfs]])</f>
        <v>9.000000004188605</v>
      </c>
      <c r="L2039" t="b">
        <f>_xlfn.TEXTAFTER(b2b3[[#This Row],[rxn]],"-",-1)="SPONT"</f>
        <v>0</v>
      </c>
      <c r="M2039" t="str">
        <f>_xlfn.TEXTAFTER(b2b3[[#This Row],[rxn]],"-",-1)</f>
        <v>rt5719</v>
      </c>
      <c r="N2039">
        <f>_xlfn.XLOOKUP("'PRO-"&amp;b2b3[[#This Row],[enz]]&amp;"'",'[1]Sheet2 (2)'!$A:$A,'[1]Sheet2 (2)'!$B:$B,"")</f>
        <v>1</v>
      </c>
      <c r="O2039">
        <f>IFERROR(_xlfn.XLOOKUP(b2b3[[#This Row],[Column2]],Table17[[#This Row],[rxn-no-enz]],Table17[[#This Row],[flux]],0),0)</f>
        <v>0</v>
      </c>
      <c r="P2039" t="str">
        <f>_xlfn.TEXTBEFORE(b2b3[[#This Row],[rxn]],"-",-1,,,"")</f>
        <v>PROSYN</v>
      </c>
    </row>
    <row r="2040" spans="1:16" ht="17" x14ac:dyDescent="0.25">
      <c r="A2040" s="1" t="s">
        <v>12475</v>
      </c>
      <c r="B2040" s="1" t="s">
        <v>2778</v>
      </c>
      <c r="C2040" s="1">
        <v>4.9172154000000001E-8</v>
      </c>
      <c r="D2040" s="1">
        <f>mfs[[#This Row],[flux]]/1000</f>
        <v>4.9172153999999999E-11</v>
      </c>
      <c r="F2040" t="s">
        <v>11895</v>
      </c>
      <c r="G2040" t="s">
        <v>2778</v>
      </c>
      <c r="H2040" s="3">
        <v>2.9076831183964598E-12</v>
      </c>
      <c r="I2040">
        <f>_xlfn.XLOOKUP(b2b3[[#This Row],[rxn]],mfs[rxn],mfs[flux_scaled],0)</f>
        <v>2.9076830999999998E-11</v>
      </c>
      <c r="J2040">
        <f>(b2b3[[#This Row],[flux]]-b2b3[[#This Row],[flux in mfs]])/b2b3[[#This Row],[flux]]</f>
        <v>-8.99999993673155</v>
      </c>
      <c r="K2040">
        <f>ABS(b2b3[[#This Row],[(mfs - b2+b3) / mfs]])</f>
        <v>8.99999993673155</v>
      </c>
      <c r="L2040" t="b">
        <f>_xlfn.TEXTAFTER(b2b3[[#This Row],[rxn]],"-",-1)="SPONT"</f>
        <v>0</v>
      </c>
      <c r="M2040" t="str">
        <f>_xlfn.TEXTAFTER(b2b3[[#This Row],[rxn]],"-",-1)</f>
        <v>rt5734</v>
      </c>
      <c r="N2040">
        <f>_xlfn.XLOOKUP("'PRO-"&amp;b2b3[[#This Row],[enz]]&amp;"'",'[1]Sheet2 (2)'!$A:$A,'[1]Sheet2 (2)'!$B:$B,"")</f>
        <v>1</v>
      </c>
      <c r="O2040">
        <f>IFERROR(_xlfn.XLOOKUP(b2b3[[#This Row],[Column2]],Table17[[#This Row],[rxn-no-enz]],Table17[[#This Row],[flux]],0),0)</f>
        <v>0</v>
      </c>
      <c r="P2040" t="str">
        <f>_xlfn.TEXTBEFORE(b2b3[[#This Row],[rxn]],"-",-1,,,"")</f>
        <v>PROSYN</v>
      </c>
    </row>
    <row r="2041" spans="1:16" ht="17" x14ac:dyDescent="0.25">
      <c r="A2041" s="1" t="s">
        <v>12476</v>
      </c>
      <c r="B2041" s="1" t="s">
        <v>2778</v>
      </c>
      <c r="C2041" s="1">
        <v>1.7889953800000001E-7</v>
      </c>
      <c r="D2041" s="1">
        <f>mfs[[#This Row],[flux]]/1000</f>
        <v>1.78899538E-10</v>
      </c>
      <c r="F2041" t="s">
        <v>11896</v>
      </c>
      <c r="G2041" t="s">
        <v>2778</v>
      </c>
      <c r="H2041" s="3">
        <v>9.2267688819147194E-11</v>
      </c>
      <c r="I2041">
        <f>_xlfn.XLOOKUP(b2b3[[#This Row],[rxn]],mfs[rxn],mfs[flux_scaled],0)</f>
        <v>9.2267688799999997E-10</v>
      </c>
      <c r="J2041">
        <f>(b2b3[[#This Row],[flux]]-b2b3[[#This Row],[flux in mfs]])/b2b3[[#This Row],[flux]]</f>
        <v>-8.9999999979248209</v>
      </c>
      <c r="K2041">
        <f>ABS(b2b3[[#This Row],[(mfs - b2+b3) / mfs]])</f>
        <v>8.9999999979248209</v>
      </c>
      <c r="L2041" t="b">
        <f>_xlfn.TEXTAFTER(b2b3[[#This Row],[rxn]],"-",-1)="SPONT"</f>
        <v>0</v>
      </c>
      <c r="M2041" t="str">
        <f>_xlfn.TEXTAFTER(b2b3[[#This Row],[rxn]],"-",-1)</f>
        <v>rt5740</v>
      </c>
      <c r="N2041">
        <f>_xlfn.XLOOKUP("'PRO-"&amp;b2b3[[#This Row],[enz]]&amp;"'",'[1]Sheet2 (2)'!$A:$A,'[1]Sheet2 (2)'!$B:$B,"")</f>
        <v>1</v>
      </c>
      <c r="O2041">
        <f>IFERROR(_xlfn.XLOOKUP(b2b3[[#This Row],[Column2]],Table17[[#This Row],[rxn-no-enz]],Table17[[#This Row],[flux]],0),0)</f>
        <v>0</v>
      </c>
      <c r="P2041" t="str">
        <f>_xlfn.TEXTBEFORE(b2b3[[#This Row],[rxn]],"-",-1,,,"")</f>
        <v>PROSYN</v>
      </c>
    </row>
    <row r="2042" spans="1:16" ht="17" x14ac:dyDescent="0.25">
      <c r="A2042" s="1" t="s">
        <v>12477</v>
      </c>
      <c r="B2042" s="1" t="s">
        <v>2778</v>
      </c>
      <c r="C2042" s="1">
        <v>8.3224949000000006E-8</v>
      </c>
      <c r="D2042" s="1">
        <f>mfs[[#This Row],[flux]]/1000</f>
        <v>8.3224949000000005E-11</v>
      </c>
      <c r="F2042" t="s">
        <v>4472</v>
      </c>
      <c r="G2042" t="s">
        <v>2778</v>
      </c>
      <c r="H2042" s="3">
        <v>1.47935675041931E-10</v>
      </c>
      <c r="I2042">
        <f>_xlfn.XLOOKUP(b2b3[[#This Row],[rxn]],mfs[rxn],mfs[flux_scaled],0)</f>
        <v>1.4793567499999999E-9</v>
      </c>
      <c r="J2042">
        <f>(b2b3[[#This Row],[flux]]-b2b3[[#This Row],[flux in mfs]])/b2b3[[#This Row],[flux]]</f>
        <v>-8.9999999971655917</v>
      </c>
      <c r="K2042">
        <f>ABS(b2b3[[#This Row],[(mfs - b2+b3) / mfs]])</f>
        <v>8.9999999971655917</v>
      </c>
      <c r="L2042" t="b">
        <f>_xlfn.TEXTAFTER(b2b3[[#This Row],[rxn]],"-",-1)="SPONT"</f>
        <v>0</v>
      </c>
      <c r="M2042" t="str">
        <f>_xlfn.TEXTAFTER(b2b3[[#This Row],[rxn]],"-",-1)</f>
        <v>rt5758</v>
      </c>
      <c r="N2042">
        <f>_xlfn.XLOOKUP("'PRO-"&amp;b2b3[[#This Row],[enz]]&amp;"'",'[1]Sheet2 (2)'!$A:$A,'[1]Sheet2 (2)'!$B:$B,"")</f>
        <v>1</v>
      </c>
      <c r="O2042">
        <f>IFERROR(_xlfn.XLOOKUP(b2b3[[#This Row],[Column2]],Table17[[#This Row],[rxn-no-enz]],Table17[[#This Row],[flux]],0),0)</f>
        <v>0</v>
      </c>
      <c r="P2042" t="str">
        <f>_xlfn.TEXTBEFORE(b2b3[[#This Row],[rxn]],"-",-1,,,"")</f>
        <v>PROSYN</v>
      </c>
    </row>
    <row r="2043" spans="1:16" ht="17" x14ac:dyDescent="0.25">
      <c r="A2043" s="1" t="s">
        <v>12478</v>
      </c>
      <c r="B2043" s="1" t="s">
        <v>2778</v>
      </c>
      <c r="C2043" s="1">
        <v>2.0650111200000001E-7</v>
      </c>
      <c r="D2043" s="1">
        <f>mfs[[#This Row],[flux]]/1000</f>
        <v>2.0650111200000001E-10</v>
      </c>
      <c r="F2043" t="s">
        <v>11897</v>
      </c>
      <c r="G2043" t="s">
        <v>2778</v>
      </c>
      <c r="H2043" s="3">
        <v>6.3266266280566797E-12</v>
      </c>
      <c r="I2043">
        <f>_xlfn.XLOOKUP(b2b3[[#This Row],[rxn]],mfs[rxn],mfs[flux_scaled],0)</f>
        <v>6.3266266000000008E-11</v>
      </c>
      <c r="J2043">
        <f>(b2b3[[#This Row],[flux]]-b2b3[[#This Row],[flux in mfs]])/b2b3[[#This Row],[flux]]</f>
        <v>-8.9999999556530188</v>
      </c>
      <c r="K2043">
        <f>ABS(b2b3[[#This Row],[(mfs - b2+b3) / mfs]])</f>
        <v>8.9999999556530188</v>
      </c>
      <c r="L2043" t="b">
        <f>_xlfn.TEXTAFTER(b2b3[[#This Row],[rxn]],"-",-1)="SPONT"</f>
        <v>0</v>
      </c>
      <c r="M2043" t="str">
        <f>_xlfn.TEXTAFTER(b2b3[[#This Row],[rxn]],"-",-1)</f>
        <v>rt5764</v>
      </c>
      <c r="N2043">
        <f>_xlfn.XLOOKUP("'PRO-"&amp;b2b3[[#This Row],[enz]]&amp;"'",'[1]Sheet2 (2)'!$A:$A,'[1]Sheet2 (2)'!$B:$B,"")</f>
        <v>1</v>
      </c>
      <c r="O2043">
        <f>IFERROR(_xlfn.XLOOKUP(b2b3[[#This Row],[Column2]],Table17[[#This Row],[rxn-no-enz]],Table17[[#This Row],[flux]],0),0)</f>
        <v>0</v>
      </c>
      <c r="P2043" t="str">
        <f>_xlfn.TEXTBEFORE(b2b3[[#This Row],[rxn]],"-",-1,,,"")</f>
        <v>PROSYN</v>
      </c>
    </row>
    <row r="2044" spans="1:16" ht="17" x14ac:dyDescent="0.25">
      <c r="A2044" s="1" t="s">
        <v>12479</v>
      </c>
      <c r="B2044" s="1" t="s">
        <v>2778</v>
      </c>
      <c r="C2044" s="1">
        <v>2.1120659000000001E-8</v>
      </c>
      <c r="D2044" s="1">
        <f>mfs[[#This Row],[flux]]/1000</f>
        <v>2.1120659000000003E-11</v>
      </c>
      <c r="F2044" t="s">
        <v>11898</v>
      </c>
      <c r="G2044" t="s">
        <v>2778</v>
      </c>
      <c r="H2044" s="3">
        <v>2.66808870033658E-13</v>
      </c>
      <c r="I2044">
        <f>_xlfn.XLOOKUP(b2b3[[#This Row],[rxn]],mfs[rxn],mfs[flux_scaled],0)</f>
        <v>2.668089E-12</v>
      </c>
      <c r="J2044">
        <f>(b2b3[[#This Row],[flux]]-b2b3[[#This Row],[flux in mfs]])/b2b3[[#This Row],[flux]]</f>
        <v>-9.0000011231388974</v>
      </c>
      <c r="K2044">
        <f>ABS(b2b3[[#This Row],[(mfs - b2+b3) / mfs]])</f>
        <v>9.0000011231388974</v>
      </c>
      <c r="L2044" t="b">
        <f>_xlfn.TEXTAFTER(b2b3[[#This Row],[rxn]],"-",-1)="SPONT"</f>
        <v>0</v>
      </c>
      <c r="M2044" t="str">
        <f>_xlfn.TEXTAFTER(b2b3[[#This Row],[rxn]],"-",-1)</f>
        <v>rt5771</v>
      </c>
      <c r="N2044">
        <f>_xlfn.XLOOKUP("'PRO-"&amp;b2b3[[#This Row],[enz]]&amp;"'",'[1]Sheet2 (2)'!$A:$A,'[1]Sheet2 (2)'!$B:$B,"")</f>
        <v>1</v>
      </c>
      <c r="O2044">
        <f>IFERROR(_xlfn.XLOOKUP(b2b3[[#This Row],[Column2]],Table17[[#This Row],[rxn-no-enz]],Table17[[#This Row],[flux]],0),0)</f>
        <v>0</v>
      </c>
      <c r="P2044" t="str">
        <f>_xlfn.TEXTBEFORE(b2b3[[#This Row],[rxn]],"-",-1,,,"")</f>
        <v>PROSYN</v>
      </c>
    </row>
    <row r="2045" spans="1:16" ht="17" x14ac:dyDescent="0.25">
      <c r="A2045" s="1" t="s">
        <v>12480</v>
      </c>
      <c r="B2045" s="1" t="s">
        <v>2778</v>
      </c>
      <c r="C2045" s="1">
        <v>9.4536915999999994E-8</v>
      </c>
      <c r="D2045" s="1">
        <f>mfs[[#This Row],[flux]]/1000</f>
        <v>9.4536915999999994E-11</v>
      </c>
      <c r="F2045" t="s">
        <v>11899</v>
      </c>
      <c r="G2045" t="s">
        <v>2778</v>
      </c>
      <c r="H2045" s="3">
        <v>6.30603147486472E-12</v>
      </c>
      <c r="I2045">
        <f>_xlfn.XLOOKUP(b2b3[[#This Row],[rxn]],mfs[rxn],mfs[flux_scaled],0)</f>
        <v>6.3060315000000007E-11</v>
      </c>
      <c r="J2045">
        <f>(b2b3[[#This Row],[flux]]-b2b3[[#This Row],[flux in mfs]])/b2b3[[#This Row],[flux]]</f>
        <v>-9.0000000398591098</v>
      </c>
      <c r="K2045">
        <f>ABS(b2b3[[#This Row],[(mfs - b2+b3) / mfs]])</f>
        <v>9.0000000398591098</v>
      </c>
      <c r="L2045" t="b">
        <f>_xlfn.TEXTAFTER(b2b3[[#This Row],[rxn]],"-",-1)="SPONT"</f>
        <v>0</v>
      </c>
      <c r="M2045" t="str">
        <f>_xlfn.TEXTAFTER(b2b3[[#This Row],[rxn]],"-",-1)</f>
        <v>rt5790</v>
      </c>
      <c r="N2045">
        <f>_xlfn.XLOOKUP("'PRO-"&amp;b2b3[[#This Row],[enz]]&amp;"'",'[1]Sheet2 (2)'!$A:$A,'[1]Sheet2 (2)'!$B:$B,"")</f>
        <v>1</v>
      </c>
      <c r="O2045">
        <f>IFERROR(_xlfn.XLOOKUP(b2b3[[#This Row],[Column2]],Table17[[#This Row],[rxn-no-enz]],Table17[[#This Row],[flux]],0),0)</f>
        <v>0</v>
      </c>
      <c r="P2045" t="str">
        <f>_xlfn.TEXTBEFORE(b2b3[[#This Row],[rxn]],"-",-1,,,"")</f>
        <v>PROSYN</v>
      </c>
    </row>
    <row r="2046" spans="1:16" ht="17" x14ac:dyDescent="0.25">
      <c r="A2046" s="1" t="s">
        <v>12481</v>
      </c>
      <c r="B2046" s="1" t="s">
        <v>2778</v>
      </c>
      <c r="C2046" s="1">
        <v>3.5034484900000001E-7</v>
      </c>
      <c r="D2046" s="1">
        <f>mfs[[#This Row],[flux]]/1000</f>
        <v>3.50344849E-10</v>
      </c>
      <c r="F2046" t="s">
        <v>11900</v>
      </c>
      <c r="G2046" t="s">
        <v>2778</v>
      </c>
      <c r="H2046" s="3">
        <v>8.9007024871843501E-13</v>
      </c>
      <c r="I2046">
        <f>_xlfn.XLOOKUP(b2b3[[#This Row],[rxn]],mfs[rxn],mfs[flux_scaled],0)</f>
        <v>8.900702000000001E-12</v>
      </c>
      <c r="J2046">
        <f>(b2b3[[#This Row],[flux]]-b2b3[[#This Row],[flux in mfs]])/b2b3[[#This Row],[flux]]</f>
        <v>-8.9999994526450582</v>
      </c>
      <c r="K2046">
        <f>ABS(b2b3[[#This Row],[(mfs - b2+b3) / mfs]])</f>
        <v>8.9999994526450582</v>
      </c>
      <c r="L2046" t="b">
        <f>_xlfn.TEXTAFTER(b2b3[[#This Row],[rxn]],"-",-1)="SPONT"</f>
        <v>0</v>
      </c>
      <c r="M2046" t="str">
        <f>_xlfn.TEXTAFTER(b2b3[[#This Row],[rxn]],"-",-1)</f>
        <v>rt5791</v>
      </c>
      <c r="N2046">
        <f>_xlfn.XLOOKUP("'PRO-"&amp;b2b3[[#This Row],[enz]]&amp;"'",'[1]Sheet2 (2)'!$A:$A,'[1]Sheet2 (2)'!$B:$B,"")</f>
        <v>1</v>
      </c>
      <c r="O2046">
        <f>IFERROR(_xlfn.XLOOKUP(b2b3[[#This Row],[Column2]],Table17[[#This Row],[rxn-no-enz]],Table17[[#This Row],[flux]],0),0)</f>
        <v>0</v>
      </c>
      <c r="P2046" t="str">
        <f>_xlfn.TEXTBEFORE(b2b3[[#This Row],[rxn]],"-",-1,,,"")</f>
        <v>PROSYN</v>
      </c>
    </row>
    <row r="2047" spans="1:16" ht="17" x14ac:dyDescent="0.25">
      <c r="A2047" s="1" t="s">
        <v>12482</v>
      </c>
      <c r="B2047" s="1" t="s">
        <v>2778</v>
      </c>
      <c r="C2047" s="1">
        <v>9.3012540100000002E-7</v>
      </c>
      <c r="D2047" s="1">
        <f>mfs[[#This Row],[flux]]/1000</f>
        <v>9.30125401E-10</v>
      </c>
      <c r="F2047" t="s">
        <v>11901</v>
      </c>
      <c r="G2047" t="s">
        <v>2778</v>
      </c>
      <c r="H2047" s="3">
        <v>2.76583923980307E-11</v>
      </c>
      <c r="I2047">
        <f>_xlfn.XLOOKUP(b2b3[[#This Row],[rxn]],mfs[rxn],mfs[flux_scaled],0)</f>
        <v>2.7658392400000001E-10</v>
      </c>
      <c r="J2047">
        <f>(b2b3[[#This Row],[flux]]-b2b3[[#This Row],[flux in mfs]])/b2b3[[#This Row],[flux]]</f>
        <v>-9.0000000007120082</v>
      </c>
      <c r="K2047">
        <f>ABS(b2b3[[#This Row],[(mfs - b2+b3) / mfs]])</f>
        <v>9.0000000007120082</v>
      </c>
      <c r="L2047" t="b">
        <f>_xlfn.TEXTAFTER(b2b3[[#This Row],[rxn]],"-",-1)="SPONT"</f>
        <v>0</v>
      </c>
      <c r="M2047" t="str">
        <f>_xlfn.TEXTAFTER(b2b3[[#This Row],[rxn]],"-",-1)</f>
        <v>rt5794</v>
      </c>
      <c r="N2047">
        <f>_xlfn.XLOOKUP("'PRO-"&amp;b2b3[[#This Row],[enz]]&amp;"'",'[1]Sheet2 (2)'!$A:$A,'[1]Sheet2 (2)'!$B:$B,"")</f>
        <v>1</v>
      </c>
      <c r="O2047">
        <f>IFERROR(_xlfn.XLOOKUP(b2b3[[#This Row],[Column2]],Table17[[#This Row],[rxn-no-enz]],Table17[[#This Row],[flux]],0),0)</f>
        <v>0</v>
      </c>
      <c r="P2047" t="str">
        <f>_xlfn.TEXTBEFORE(b2b3[[#This Row],[rxn]],"-",-1,,,"")</f>
        <v>PROSYN</v>
      </c>
    </row>
    <row r="2048" spans="1:16" ht="17" x14ac:dyDescent="0.25">
      <c r="A2048" s="1" t="s">
        <v>12483</v>
      </c>
      <c r="B2048" s="1" t="s">
        <v>2778</v>
      </c>
      <c r="C2048" s="1">
        <v>4.7540029999999997E-8</v>
      </c>
      <c r="D2048" s="1">
        <f>mfs[[#This Row],[flux]]/1000</f>
        <v>4.7540029999999996E-11</v>
      </c>
      <c r="F2048" t="s">
        <v>4473</v>
      </c>
      <c r="G2048" t="s">
        <v>2778</v>
      </c>
      <c r="H2048" s="3">
        <v>1.13377162820124E-14</v>
      </c>
      <c r="I2048">
        <f>_xlfn.XLOOKUP(b2b3[[#This Row],[rxn]],mfs[rxn],mfs[flux_scaled],0)</f>
        <v>1.13377E-13</v>
      </c>
      <c r="J2048">
        <f>(b2b3[[#This Row],[flux]]-b2b3[[#This Row],[flux in mfs]])/b2b3[[#This Row],[flux]]</f>
        <v>-8.9999856390722837</v>
      </c>
      <c r="K2048">
        <f>ABS(b2b3[[#This Row],[(mfs - b2+b3) / mfs]])</f>
        <v>8.9999856390722837</v>
      </c>
      <c r="L2048" t="b">
        <f>_xlfn.TEXTAFTER(b2b3[[#This Row],[rxn]],"-",-1)="SPONT"</f>
        <v>0</v>
      </c>
      <c r="M2048" t="str">
        <f>_xlfn.TEXTAFTER(b2b3[[#This Row],[rxn]],"-",-1)</f>
        <v>rt5802</v>
      </c>
      <c r="N2048">
        <f>_xlfn.XLOOKUP("'PRO-"&amp;b2b3[[#This Row],[enz]]&amp;"'",'[1]Sheet2 (2)'!$A:$A,'[1]Sheet2 (2)'!$B:$B,"")</f>
        <v>1</v>
      </c>
      <c r="O2048">
        <f>IFERROR(_xlfn.XLOOKUP(b2b3[[#This Row],[Column2]],Table17[[#This Row],[rxn-no-enz]],Table17[[#This Row],[flux]],0),0)</f>
        <v>0</v>
      </c>
      <c r="P2048" t="str">
        <f>_xlfn.TEXTBEFORE(b2b3[[#This Row],[rxn]],"-",-1,,,"")</f>
        <v>PROSYN</v>
      </c>
    </row>
    <row r="2049" spans="1:16" ht="17" x14ac:dyDescent="0.25">
      <c r="A2049" s="1" t="s">
        <v>12484</v>
      </c>
      <c r="B2049" s="1" t="s">
        <v>2778</v>
      </c>
      <c r="C2049" s="1">
        <v>3.6748900600000001E-7</v>
      </c>
      <c r="D2049" s="1">
        <f>mfs[[#This Row],[flux]]/1000</f>
        <v>3.67489006E-10</v>
      </c>
      <c r="F2049" t="s">
        <v>4474</v>
      </c>
      <c r="G2049" t="s">
        <v>2778</v>
      </c>
      <c r="H2049" s="3">
        <v>6.92371573911453E-12</v>
      </c>
      <c r="I2049">
        <f>_xlfn.XLOOKUP(b2b3[[#This Row],[rxn]],mfs[rxn],mfs[flux_scaled],0)</f>
        <v>6.9237157000000005E-11</v>
      </c>
      <c r="J2049">
        <f>(b2b3[[#This Row],[flux]]-b2b3[[#This Row],[flux in mfs]])/b2b3[[#This Row],[flux]]</f>
        <v>-8.9999999435064488</v>
      </c>
      <c r="K2049">
        <f>ABS(b2b3[[#This Row],[(mfs - b2+b3) / mfs]])</f>
        <v>8.9999999435064488</v>
      </c>
      <c r="L2049" t="b">
        <f>_xlfn.TEXTAFTER(b2b3[[#This Row],[rxn]],"-",-1)="SPONT"</f>
        <v>0</v>
      </c>
      <c r="M2049" t="str">
        <f>_xlfn.TEXTAFTER(b2b3[[#This Row],[rxn]],"-",-1)</f>
        <v>rt5811</v>
      </c>
      <c r="N2049">
        <f>_xlfn.XLOOKUP("'PRO-"&amp;b2b3[[#This Row],[enz]]&amp;"'",'[1]Sheet2 (2)'!$A:$A,'[1]Sheet2 (2)'!$B:$B,"")</f>
        <v>1</v>
      </c>
      <c r="O2049">
        <f>IFERROR(_xlfn.XLOOKUP(b2b3[[#This Row],[Column2]],Table17[[#This Row],[rxn-no-enz]],Table17[[#This Row],[flux]],0),0)</f>
        <v>0</v>
      </c>
      <c r="P2049" t="str">
        <f>_xlfn.TEXTBEFORE(b2b3[[#This Row],[rxn]],"-",-1,,,"")</f>
        <v>PROSYN</v>
      </c>
    </row>
    <row r="2050" spans="1:16" ht="17" x14ac:dyDescent="0.25">
      <c r="A2050" s="1" t="s">
        <v>12485</v>
      </c>
      <c r="B2050" s="1" t="s">
        <v>2778</v>
      </c>
      <c r="C2050" s="1">
        <v>2.5728933E-7</v>
      </c>
      <c r="D2050" s="1">
        <f>mfs[[#This Row],[flux]]/1000</f>
        <v>2.5728933000000001E-10</v>
      </c>
      <c r="F2050" t="s">
        <v>4475</v>
      </c>
      <c r="G2050" t="s">
        <v>2778</v>
      </c>
      <c r="H2050" s="3">
        <v>5.53136974791107E-12</v>
      </c>
      <c r="I2050">
        <f>_xlfn.XLOOKUP(b2b3[[#This Row],[rxn]],mfs[rxn],mfs[flux_scaled],0)</f>
        <v>5.5313697000000002E-11</v>
      </c>
      <c r="J2050">
        <f>(b2b3[[#This Row],[flux]]-b2b3[[#This Row],[flux in mfs]])/b2b3[[#This Row],[flux]]</f>
        <v>-8.9999999133829931</v>
      </c>
      <c r="K2050">
        <f>ABS(b2b3[[#This Row],[(mfs - b2+b3) / mfs]])</f>
        <v>8.9999999133829931</v>
      </c>
      <c r="L2050" t="b">
        <f>_xlfn.TEXTAFTER(b2b3[[#This Row],[rxn]],"-",-1)="SPONT"</f>
        <v>0</v>
      </c>
      <c r="M2050" t="str">
        <f>_xlfn.TEXTAFTER(b2b3[[#This Row],[rxn]],"-",-1)</f>
        <v>rt5817</v>
      </c>
      <c r="N2050">
        <f>_xlfn.XLOOKUP("'PRO-"&amp;b2b3[[#This Row],[enz]]&amp;"'",'[1]Sheet2 (2)'!$A:$A,'[1]Sheet2 (2)'!$B:$B,"")</f>
        <v>1</v>
      </c>
      <c r="O2050">
        <f>IFERROR(_xlfn.XLOOKUP(b2b3[[#This Row],[Column2]],Table17[[#This Row],[rxn-no-enz]],Table17[[#This Row],[flux]],0),0)</f>
        <v>0</v>
      </c>
      <c r="P2050" t="str">
        <f>_xlfn.TEXTBEFORE(b2b3[[#This Row],[rxn]],"-",-1,,,"")</f>
        <v>PROSYN</v>
      </c>
    </row>
    <row r="2051" spans="1:16" ht="17" x14ac:dyDescent="0.25">
      <c r="A2051" s="1" t="s">
        <v>12486</v>
      </c>
      <c r="B2051" s="1" t="s">
        <v>2778</v>
      </c>
      <c r="C2051" s="1">
        <v>2.0721563399999999E-7</v>
      </c>
      <c r="D2051" s="1">
        <f>mfs[[#This Row],[flux]]/1000</f>
        <v>2.0721563399999998E-10</v>
      </c>
      <c r="F2051" t="s">
        <v>4476</v>
      </c>
      <c r="G2051" t="s">
        <v>2778</v>
      </c>
      <c r="H2051" s="3">
        <v>2.4564552741552199E-12</v>
      </c>
      <c r="I2051">
        <f>_xlfn.XLOOKUP(b2b3[[#This Row],[rxn]],mfs[rxn],mfs[flux_scaled],0)</f>
        <v>2.4564552999999998E-11</v>
      </c>
      <c r="J2051">
        <f>(b2b3[[#This Row],[flux]]-b2b3[[#This Row],[flux in mfs]])/b2b3[[#This Row],[flux]]</f>
        <v>-9.0000001052116847</v>
      </c>
      <c r="K2051">
        <f>ABS(b2b3[[#This Row],[(mfs - b2+b3) / mfs]])</f>
        <v>9.0000001052116847</v>
      </c>
      <c r="L2051" t="b">
        <f>_xlfn.TEXTAFTER(b2b3[[#This Row],[rxn]],"-",-1)="SPONT"</f>
        <v>0</v>
      </c>
      <c r="M2051" t="str">
        <f>_xlfn.TEXTAFTER(b2b3[[#This Row],[rxn]],"-",-1)</f>
        <v>rt5827</v>
      </c>
      <c r="N2051">
        <f>_xlfn.XLOOKUP("'PRO-"&amp;b2b3[[#This Row],[enz]]&amp;"'",'[1]Sheet2 (2)'!$A:$A,'[1]Sheet2 (2)'!$B:$B,"")</f>
        <v>1</v>
      </c>
      <c r="O2051">
        <f>IFERROR(_xlfn.XLOOKUP(b2b3[[#This Row],[Column2]],Table17[[#This Row],[rxn-no-enz]],Table17[[#This Row],[flux]],0),0)</f>
        <v>0</v>
      </c>
      <c r="P2051" t="str">
        <f>_xlfn.TEXTBEFORE(b2b3[[#This Row],[rxn]],"-",-1,,,"")</f>
        <v>PROSYN</v>
      </c>
    </row>
    <row r="2052" spans="1:16" ht="17" x14ac:dyDescent="0.25">
      <c r="A2052" s="1" t="s">
        <v>12487</v>
      </c>
      <c r="B2052" s="1" t="s">
        <v>2778</v>
      </c>
      <c r="C2052" s="1">
        <v>4.6667451600000001E-7</v>
      </c>
      <c r="D2052" s="1">
        <f>mfs[[#This Row],[flux]]/1000</f>
        <v>4.66674516E-10</v>
      </c>
      <c r="F2052" t="s">
        <v>11902</v>
      </c>
      <c r="G2052" t="s">
        <v>2778</v>
      </c>
      <c r="H2052" s="3">
        <v>1.01758214300587E-10</v>
      </c>
      <c r="I2052">
        <f>_xlfn.XLOOKUP(b2b3[[#This Row],[rxn]],mfs[rxn],mfs[flux_scaled],0)</f>
        <v>1.017582143E-9</v>
      </c>
      <c r="J2052">
        <f>(b2b3[[#This Row],[flux]]-b2b3[[#This Row],[flux in mfs]])/b2b3[[#This Row],[flux]]</f>
        <v>-8.9999999999423128</v>
      </c>
      <c r="K2052">
        <f>ABS(b2b3[[#This Row],[(mfs - b2+b3) / mfs]])</f>
        <v>8.9999999999423128</v>
      </c>
      <c r="L2052" t="b">
        <f>_xlfn.TEXTAFTER(b2b3[[#This Row],[rxn]],"-",-1)="SPONT"</f>
        <v>0</v>
      </c>
      <c r="M2052" t="str">
        <f>_xlfn.TEXTAFTER(b2b3[[#This Row],[rxn]],"-",-1)</f>
        <v>rt5828</v>
      </c>
      <c r="N2052">
        <f>_xlfn.XLOOKUP("'PRO-"&amp;b2b3[[#This Row],[enz]]&amp;"'",'[1]Sheet2 (2)'!$A:$A,'[1]Sheet2 (2)'!$B:$B,"")</f>
        <v>1</v>
      </c>
      <c r="O2052">
        <f>IFERROR(_xlfn.XLOOKUP(b2b3[[#This Row],[Column2]],Table17[[#This Row],[rxn-no-enz]],Table17[[#This Row],[flux]],0),0)</f>
        <v>0</v>
      </c>
      <c r="P2052" t="str">
        <f>_xlfn.TEXTBEFORE(b2b3[[#This Row],[rxn]],"-",-1,,,"")</f>
        <v>PROSYN</v>
      </c>
    </row>
    <row r="2053" spans="1:16" ht="17" x14ac:dyDescent="0.25">
      <c r="A2053" s="1" t="s">
        <v>12488</v>
      </c>
      <c r="B2053" s="1" t="s">
        <v>2778</v>
      </c>
      <c r="C2053" s="1">
        <v>7.4600046000000001E-8</v>
      </c>
      <c r="D2053" s="1">
        <f>mfs[[#This Row],[flux]]/1000</f>
        <v>7.4600046000000007E-11</v>
      </c>
      <c r="F2053" t="s">
        <v>4477</v>
      </c>
      <c r="G2053" t="s">
        <v>2778</v>
      </c>
      <c r="H2053" s="3">
        <v>2.55737638260101E-12</v>
      </c>
      <c r="I2053">
        <f>_xlfn.XLOOKUP(b2b3[[#This Row],[rxn]],mfs[rxn],mfs[flux_scaled],0)</f>
        <v>2.5573764E-11</v>
      </c>
      <c r="J2053">
        <f>(b2b3[[#This Row],[flux]]-b2b3[[#This Row],[flux in mfs]])/b2b3[[#This Row],[flux]]</f>
        <v>-9.0000000680345309</v>
      </c>
      <c r="K2053">
        <f>ABS(b2b3[[#This Row],[(mfs - b2+b3) / mfs]])</f>
        <v>9.0000000680345309</v>
      </c>
      <c r="L2053" t="b">
        <f>_xlfn.TEXTAFTER(b2b3[[#This Row],[rxn]],"-",-1)="SPONT"</f>
        <v>0</v>
      </c>
      <c r="M2053" t="str">
        <f>_xlfn.TEXTAFTER(b2b3[[#This Row],[rxn]],"-",-1)</f>
        <v>rt5829</v>
      </c>
      <c r="N2053">
        <f>_xlfn.XLOOKUP("'PRO-"&amp;b2b3[[#This Row],[enz]]&amp;"'",'[1]Sheet2 (2)'!$A:$A,'[1]Sheet2 (2)'!$B:$B,"")</f>
        <v>1</v>
      </c>
      <c r="O2053">
        <f>IFERROR(_xlfn.XLOOKUP(b2b3[[#This Row],[Column2]],Table17[[#This Row],[rxn-no-enz]],Table17[[#This Row],[flux]],0),0)</f>
        <v>0</v>
      </c>
      <c r="P2053" t="str">
        <f>_xlfn.TEXTBEFORE(b2b3[[#This Row],[rxn]],"-",-1,,,"")</f>
        <v>PROSYN</v>
      </c>
    </row>
    <row r="2054" spans="1:16" ht="17" x14ac:dyDescent="0.25">
      <c r="A2054" s="1" t="s">
        <v>12489</v>
      </c>
      <c r="B2054" s="1" t="s">
        <v>2778</v>
      </c>
      <c r="C2054" s="1">
        <v>1.36500514E-7</v>
      </c>
      <c r="D2054" s="1">
        <f>mfs[[#This Row],[flux]]/1000</f>
        <v>1.3650051399999999E-10</v>
      </c>
      <c r="F2054" t="s">
        <v>11903</v>
      </c>
      <c r="G2054" t="s">
        <v>2778</v>
      </c>
      <c r="H2054" s="3">
        <v>2.3251669343717699E-11</v>
      </c>
      <c r="I2054">
        <f>_xlfn.XLOOKUP(b2b3[[#This Row],[rxn]],mfs[rxn],mfs[flux_scaled],0)</f>
        <v>2.3251669299999999E-10</v>
      </c>
      <c r="J2054">
        <f>(b2b3[[#This Row],[flux]]-b2b3[[#This Row],[flux in mfs]])/b2b3[[#This Row],[flux]]</f>
        <v>-8.9999999811980373</v>
      </c>
      <c r="K2054">
        <f>ABS(b2b3[[#This Row],[(mfs - b2+b3) / mfs]])</f>
        <v>8.9999999811980373</v>
      </c>
      <c r="L2054" t="b">
        <f>_xlfn.TEXTAFTER(b2b3[[#This Row],[rxn]],"-",-1)="SPONT"</f>
        <v>0</v>
      </c>
      <c r="M2054" t="str">
        <f>_xlfn.TEXTAFTER(b2b3[[#This Row],[rxn]],"-",-1)</f>
        <v>rt5845</v>
      </c>
      <c r="N2054">
        <f>_xlfn.XLOOKUP("'PRO-"&amp;b2b3[[#This Row],[enz]]&amp;"'",'[1]Sheet2 (2)'!$A:$A,'[1]Sheet2 (2)'!$B:$B,"")</f>
        <v>1</v>
      </c>
      <c r="O2054">
        <f>IFERROR(_xlfn.XLOOKUP(b2b3[[#This Row],[Column2]],Table17[[#This Row],[rxn-no-enz]],Table17[[#This Row],[flux]],0),0)</f>
        <v>0</v>
      </c>
      <c r="P2054" t="str">
        <f>_xlfn.TEXTBEFORE(b2b3[[#This Row],[rxn]],"-",-1,,,"")</f>
        <v>PROSYN</v>
      </c>
    </row>
    <row r="2055" spans="1:16" ht="17" x14ac:dyDescent="0.25">
      <c r="A2055" s="1" t="s">
        <v>12490</v>
      </c>
      <c r="B2055" s="1" t="s">
        <v>2778</v>
      </c>
      <c r="C2055" s="1">
        <v>8.2513737000000006E-8</v>
      </c>
      <c r="D2055" s="1">
        <f>mfs[[#This Row],[flux]]/1000</f>
        <v>8.2513737E-11</v>
      </c>
      <c r="F2055" t="s">
        <v>4478</v>
      </c>
      <c r="G2055" t="s">
        <v>2778</v>
      </c>
      <c r="H2055" s="3">
        <v>1.7485243444679699E-12</v>
      </c>
      <c r="I2055">
        <f>_xlfn.XLOOKUP(b2b3[[#This Row],[rxn]],mfs[rxn],mfs[flux_scaled],0)</f>
        <v>1.7485243E-11</v>
      </c>
      <c r="J2055">
        <f>(b2b3[[#This Row],[flux]]-b2b3[[#This Row],[flux in mfs]])/b2b3[[#This Row],[flux]]</f>
        <v>-8.9999997456828655</v>
      </c>
      <c r="K2055">
        <f>ABS(b2b3[[#This Row],[(mfs - b2+b3) / mfs]])</f>
        <v>8.9999997456828655</v>
      </c>
      <c r="L2055" t="b">
        <f>_xlfn.TEXTAFTER(b2b3[[#This Row],[rxn]],"-",-1)="SPONT"</f>
        <v>0</v>
      </c>
      <c r="M2055" t="str">
        <f>_xlfn.TEXTAFTER(b2b3[[#This Row],[rxn]],"-",-1)</f>
        <v>rt5857</v>
      </c>
      <c r="N2055">
        <f>_xlfn.XLOOKUP("'PRO-"&amp;b2b3[[#This Row],[enz]]&amp;"'",'[1]Sheet2 (2)'!$A:$A,'[1]Sheet2 (2)'!$B:$B,"")</f>
        <v>1</v>
      </c>
      <c r="O2055">
        <f>IFERROR(_xlfn.XLOOKUP(b2b3[[#This Row],[Column2]],Table17[[#This Row],[rxn-no-enz]],Table17[[#This Row],[flux]],0),0)</f>
        <v>0</v>
      </c>
      <c r="P2055" t="str">
        <f>_xlfn.TEXTBEFORE(b2b3[[#This Row],[rxn]],"-",-1,,,"")</f>
        <v>PROSYN</v>
      </c>
    </row>
    <row r="2056" spans="1:16" ht="17" x14ac:dyDescent="0.25">
      <c r="A2056" s="1" t="s">
        <v>12491</v>
      </c>
      <c r="B2056" s="1" t="s">
        <v>2778</v>
      </c>
      <c r="C2056" s="1">
        <v>3.1471685799999999E-7</v>
      </c>
      <c r="D2056" s="1">
        <f>mfs[[#This Row],[flux]]/1000</f>
        <v>3.1471685800000001E-10</v>
      </c>
      <c r="F2056" t="s">
        <v>13145</v>
      </c>
      <c r="G2056" t="s">
        <v>2778</v>
      </c>
      <c r="H2056" s="3">
        <v>2.7351766834950299E-12</v>
      </c>
      <c r="I2056">
        <f>_xlfn.XLOOKUP(b2b3[[#This Row],[rxn]],mfs[rxn],mfs[flux_scaled],0)</f>
        <v>5.4461060999999997E-11</v>
      </c>
      <c r="J2056">
        <f>(b2b3[[#This Row],[flux]]-b2b3[[#This Row],[flux in mfs]])/b2b3[[#This Row],[flux]]</f>
        <v>-18.911350271679424</v>
      </c>
      <c r="K2056">
        <f>ABS(b2b3[[#This Row],[(mfs - b2+b3) / mfs]])</f>
        <v>18.911350271679424</v>
      </c>
      <c r="L2056" t="b">
        <f>_xlfn.TEXTAFTER(b2b3[[#This Row],[rxn]],"-",-1)="SPONT"</f>
        <v>0</v>
      </c>
      <c r="M2056" t="str">
        <f>_xlfn.TEXTAFTER(b2b3[[#This Row],[rxn]],"-",-1)</f>
        <v>rt5869_c</v>
      </c>
      <c r="N2056" t="str">
        <f>_xlfn.XLOOKUP("'PRO-"&amp;b2b3[[#This Row],[enz]]&amp;"'",'[1]Sheet2 (2)'!$A:$A,'[1]Sheet2 (2)'!$B:$B,"")</f>
        <v/>
      </c>
      <c r="O2056">
        <f>IFERROR(_xlfn.XLOOKUP(b2b3[[#This Row],[Column2]],Table17[[#This Row],[rxn-no-enz]],Table17[[#This Row],[flux]],0),0)</f>
        <v>0</v>
      </c>
      <c r="P2056" t="str">
        <f>_xlfn.TEXTBEFORE(b2b3[[#This Row],[rxn]],"-",-1,,,"")</f>
        <v>PROSYN</v>
      </c>
    </row>
    <row r="2057" spans="1:16" ht="17" x14ac:dyDescent="0.25">
      <c r="A2057" s="1" t="s">
        <v>12492</v>
      </c>
      <c r="B2057" s="1" t="s">
        <v>2778</v>
      </c>
      <c r="C2057" s="1">
        <v>7.2185634999999995E-8</v>
      </c>
      <c r="D2057" s="1">
        <f>mfs[[#This Row],[flux]]/1000</f>
        <v>7.2185634999999992E-11</v>
      </c>
      <c r="F2057" t="s">
        <v>4479</v>
      </c>
      <c r="G2057" t="s">
        <v>2778</v>
      </c>
      <c r="H2057" s="3">
        <v>2.7109294156578998E-12</v>
      </c>
      <c r="I2057">
        <f>_xlfn.XLOOKUP(b2b3[[#This Row],[rxn]],mfs[rxn],mfs[flux_scaled],0)</f>
        <v>0</v>
      </c>
      <c r="J2057">
        <f>(b2b3[[#This Row],[flux]]-b2b3[[#This Row],[flux in mfs]])/b2b3[[#This Row],[flux]]</f>
        <v>1</v>
      </c>
      <c r="K2057">
        <f>ABS(b2b3[[#This Row],[(mfs - b2+b3) / mfs]])</f>
        <v>1</v>
      </c>
      <c r="L2057" t="b">
        <f>_xlfn.TEXTAFTER(b2b3[[#This Row],[rxn]],"-",-1)="SPONT"</f>
        <v>0</v>
      </c>
      <c r="M2057" t="str">
        <f>_xlfn.TEXTAFTER(b2b3[[#This Row],[rxn]],"-",-1)</f>
        <v>rt5869_n</v>
      </c>
      <c r="N2057">
        <f>_xlfn.XLOOKUP("'PRO-"&amp;b2b3[[#This Row],[enz]]&amp;"'",'[1]Sheet2 (2)'!$A:$A,'[1]Sheet2 (2)'!$B:$B,"")</f>
        <v>1</v>
      </c>
      <c r="O2057">
        <f>IFERROR(_xlfn.XLOOKUP(b2b3[[#This Row],[Column2]],Table17[[#This Row],[rxn-no-enz]],Table17[[#This Row],[flux]],0),0)</f>
        <v>0</v>
      </c>
      <c r="P2057" t="str">
        <f>_xlfn.TEXTBEFORE(b2b3[[#This Row],[rxn]],"-",-1,,,"")</f>
        <v>PROSYN</v>
      </c>
    </row>
    <row r="2058" spans="1:16" ht="17" x14ac:dyDescent="0.25">
      <c r="A2058" s="1" t="s">
        <v>12493</v>
      </c>
      <c r="B2058" s="1" t="s">
        <v>2778</v>
      </c>
      <c r="C2058" s="1">
        <v>1.42660568E-7</v>
      </c>
      <c r="D2058" s="1">
        <f>mfs[[#This Row],[flux]]/1000</f>
        <v>1.4266056799999999E-10</v>
      </c>
      <c r="F2058" t="s">
        <v>11904</v>
      </c>
      <c r="G2058" t="s">
        <v>2778</v>
      </c>
      <c r="H2058" s="3">
        <v>1.1986341412198701E-11</v>
      </c>
      <c r="I2058">
        <f>_xlfn.XLOOKUP(b2b3[[#This Row],[rxn]],mfs[rxn],mfs[flux_scaled],0)</f>
        <v>1.1986341400000001E-10</v>
      </c>
      <c r="J2058">
        <f>(b2b3[[#This Row],[flux]]-b2b3[[#This Row],[flux in mfs]])/b2b3[[#This Row],[flux]]</f>
        <v>-8.9999999898228324</v>
      </c>
      <c r="K2058">
        <f>ABS(b2b3[[#This Row],[(mfs - b2+b3) / mfs]])</f>
        <v>8.9999999898228324</v>
      </c>
      <c r="L2058" t="b">
        <f>_xlfn.TEXTAFTER(b2b3[[#This Row],[rxn]],"-",-1)="SPONT"</f>
        <v>0</v>
      </c>
      <c r="M2058" t="str">
        <f>_xlfn.TEXTAFTER(b2b3[[#This Row],[rxn]],"-",-1)</f>
        <v>rt5873</v>
      </c>
      <c r="N2058">
        <f>_xlfn.XLOOKUP("'PRO-"&amp;b2b3[[#This Row],[enz]]&amp;"'",'[1]Sheet2 (2)'!$A:$A,'[1]Sheet2 (2)'!$B:$B,"")</f>
        <v>1</v>
      </c>
      <c r="O2058">
        <f>IFERROR(_xlfn.XLOOKUP(b2b3[[#This Row],[Column2]],Table17[[#This Row],[rxn-no-enz]],Table17[[#This Row],[flux]],0),0)</f>
        <v>0</v>
      </c>
      <c r="P2058" t="str">
        <f>_xlfn.TEXTBEFORE(b2b3[[#This Row],[rxn]],"-",-1,,,"")</f>
        <v>PROSYN</v>
      </c>
    </row>
    <row r="2059" spans="1:16" ht="17" x14ac:dyDescent="0.25">
      <c r="A2059" s="1" t="s">
        <v>12494</v>
      </c>
      <c r="B2059" s="1" t="s">
        <v>2778</v>
      </c>
      <c r="C2059" s="1">
        <v>1.098728067E-6</v>
      </c>
      <c r="D2059" s="1">
        <f>mfs[[#This Row],[flux]]/1000</f>
        <v>1.098728067E-9</v>
      </c>
      <c r="F2059" t="s">
        <v>11905</v>
      </c>
      <c r="G2059" t="s">
        <v>2778</v>
      </c>
      <c r="H2059" s="3">
        <v>3.0142871794727702E-11</v>
      </c>
      <c r="I2059">
        <f>_xlfn.XLOOKUP(b2b3[[#This Row],[rxn]],mfs[rxn],mfs[flux_scaled],0)</f>
        <v>3.0142871799999996E-10</v>
      </c>
      <c r="J2059">
        <f>(b2b3[[#This Row],[flux]]-b2b3[[#This Row],[flux in mfs]])/b2b3[[#This Row],[flux]]</f>
        <v>-9.0000000017491022</v>
      </c>
      <c r="K2059">
        <f>ABS(b2b3[[#This Row],[(mfs - b2+b3) / mfs]])</f>
        <v>9.0000000017491022</v>
      </c>
      <c r="L2059" t="b">
        <f>_xlfn.TEXTAFTER(b2b3[[#This Row],[rxn]],"-",-1)="SPONT"</f>
        <v>0</v>
      </c>
      <c r="M2059" t="str">
        <f>_xlfn.TEXTAFTER(b2b3[[#This Row],[rxn]],"-",-1)</f>
        <v>rt5877_x</v>
      </c>
      <c r="N2059">
        <f>_xlfn.XLOOKUP("'PRO-"&amp;b2b3[[#This Row],[enz]]&amp;"'",'[1]Sheet2 (2)'!$A:$A,'[1]Sheet2 (2)'!$B:$B,"")</f>
        <v>1</v>
      </c>
      <c r="O2059">
        <f>IFERROR(_xlfn.XLOOKUP(b2b3[[#This Row],[Column2]],Table17[[#This Row],[rxn-no-enz]],Table17[[#This Row],[flux]],0),0)</f>
        <v>0</v>
      </c>
      <c r="P2059" t="str">
        <f>_xlfn.TEXTBEFORE(b2b3[[#This Row],[rxn]],"-",-1,,,"")</f>
        <v>PROSYN</v>
      </c>
    </row>
    <row r="2060" spans="1:16" ht="17" x14ac:dyDescent="0.25">
      <c r="A2060" s="1" t="s">
        <v>12495</v>
      </c>
      <c r="B2060" s="1" t="s">
        <v>2778</v>
      </c>
      <c r="C2060" s="1">
        <v>4.5013306449999997E-6</v>
      </c>
      <c r="D2060" s="1">
        <f>mfs[[#This Row],[flux]]/1000</f>
        <v>4.5013306449999997E-9</v>
      </c>
      <c r="F2060" t="s">
        <v>11906</v>
      </c>
      <c r="G2060" t="s">
        <v>2778</v>
      </c>
      <c r="H2060" s="3">
        <v>1.08780327859906E-12</v>
      </c>
      <c r="I2060">
        <f>_xlfn.XLOOKUP(b2b3[[#This Row],[rxn]],mfs[rxn],mfs[flux_scaled],0)</f>
        <v>1.0878033000000001E-11</v>
      </c>
      <c r="J2060">
        <f>(b2b3[[#This Row],[flux]]-b2b3[[#This Row],[flux in mfs]])/b2b3[[#This Row],[flux]]</f>
        <v>-9.0000001967353889</v>
      </c>
      <c r="K2060">
        <f>ABS(b2b3[[#This Row],[(mfs - b2+b3) / mfs]])</f>
        <v>9.0000001967353889</v>
      </c>
      <c r="L2060" t="b">
        <f>_xlfn.TEXTAFTER(b2b3[[#This Row],[rxn]],"-",-1)="SPONT"</f>
        <v>0</v>
      </c>
      <c r="M2060" t="str">
        <f>_xlfn.TEXTAFTER(b2b3[[#This Row],[rxn]],"-",-1)</f>
        <v>rt5879</v>
      </c>
      <c r="N2060">
        <f>_xlfn.XLOOKUP("'PRO-"&amp;b2b3[[#This Row],[enz]]&amp;"'",'[1]Sheet2 (2)'!$A:$A,'[1]Sheet2 (2)'!$B:$B,"")</f>
        <v>1</v>
      </c>
      <c r="O2060">
        <f>IFERROR(_xlfn.XLOOKUP(b2b3[[#This Row],[Column2]],Table17[[#This Row],[rxn-no-enz]],Table17[[#This Row],[flux]],0),0)</f>
        <v>0</v>
      </c>
      <c r="P2060" t="str">
        <f>_xlfn.TEXTBEFORE(b2b3[[#This Row],[rxn]],"-",-1,,,"")</f>
        <v>PROSYN</v>
      </c>
    </row>
    <row r="2061" spans="1:16" ht="17" x14ac:dyDescent="0.25">
      <c r="A2061" s="1" t="s">
        <v>12496</v>
      </c>
      <c r="B2061" s="1" t="s">
        <v>2778</v>
      </c>
      <c r="C2061" s="1">
        <v>2.1039487E-8</v>
      </c>
      <c r="D2061" s="1">
        <f>mfs[[#This Row],[flux]]/1000</f>
        <v>2.1039487E-11</v>
      </c>
      <c r="F2061" t="s">
        <v>4480</v>
      </c>
      <c r="G2061" t="s">
        <v>2778</v>
      </c>
      <c r="H2061" s="3">
        <v>2.30108653851634E-11</v>
      </c>
      <c r="I2061">
        <f>_xlfn.XLOOKUP(b2b3[[#This Row],[rxn]],mfs[rxn],mfs[flux_scaled],0)</f>
        <v>2.3010865400000001E-10</v>
      </c>
      <c r="J2061">
        <f>(b2b3[[#This Row],[flux]]-b2b3[[#This Row],[flux in mfs]])/b2b3[[#This Row],[flux]]</f>
        <v>-9.0000000064476495</v>
      </c>
      <c r="K2061">
        <f>ABS(b2b3[[#This Row],[(mfs - b2+b3) / mfs]])</f>
        <v>9.0000000064476495</v>
      </c>
      <c r="L2061" t="b">
        <f>_xlfn.TEXTAFTER(b2b3[[#This Row],[rxn]],"-",-1)="SPONT"</f>
        <v>0</v>
      </c>
      <c r="M2061" t="str">
        <f>_xlfn.TEXTAFTER(b2b3[[#This Row],[rxn]],"-",-1)</f>
        <v>rt5884</v>
      </c>
      <c r="N2061">
        <f>_xlfn.XLOOKUP("'PRO-"&amp;b2b3[[#This Row],[enz]]&amp;"'",'[1]Sheet2 (2)'!$A:$A,'[1]Sheet2 (2)'!$B:$B,"")</f>
        <v>1</v>
      </c>
      <c r="O2061">
        <f>IFERROR(_xlfn.XLOOKUP(b2b3[[#This Row],[Column2]],Table17[[#This Row],[rxn-no-enz]],Table17[[#This Row],[flux]],0),0)</f>
        <v>0</v>
      </c>
      <c r="P2061" t="str">
        <f>_xlfn.TEXTBEFORE(b2b3[[#This Row],[rxn]],"-",-1,,,"")</f>
        <v>PROSYN</v>
      </c>
    </row>
    <row r="2062" spans="1:16" ht="17" x14ac:dyDescent="0.25">
      <c r="A2062" s="1" t="s">
        <v>12497</v>
      </c>
      <c r="B2062" s="1" t="s">
        <v>2778</v>
      </c>
      <c r="C2062" s="1">
        <v>5.6084790000000001E-8</v>
      </c>
      <c r="D2062" s="1">
        <f>mfs[[#This Row],[flux]]/1000</f>
        <v>5.6084790000000001E-11</v>
      </c>
      <c r="F2062" t="s">
        <v>11907</v>
      </c>
      <c r="G2062" t="s">
        <v>2778</v>
      </c>
      <c r="H2062" s="3">
        <v>5.9945476397066401E-11</v>
      </c>
      <c r="I2062">
        <f>_xlfn.XLOOKUP(b2b3[[#This Row],[rxn]],mfs[rxn],mfs[flux_scaled],0)</f>
        <v>5.9945476399999991E-10</v>
      </c>
      <c r="J2062">
        <f>(b2b3[[#This Row],[flux]]-b2b3[[#This Row],[flux in mfs]])/b2b3[[#This Row],[flux]]</f>
        <v>-9.0000000004893774</v>
      </c>
      <c r="K2062">
        <f>ABS(b2b3[[#This Row],[(mfs - b2+b3) / mfs]])</f>
        <v>9.0000000004893774</v>
      </c>
      <c r="L2062" t="b">
        <f>_xlfn.TEXTAFTER(b2b3[[#This Row],[rxn]],"-",-1)="SPONT"</f>
        <v>0</v>
      </c>
      <c r="M2062" t="str">
        <f>_xlfn.TEXTAFTER(b2b3[[#This Row],[rxn]],"-",-1)</f>
        <v>rt5888</v>
      </c>
      <c r="N2062">
        <f>_xlfn.XLOOKUP("'PRO-"&amp;b2b3[[#This Row],[enz]]&amp;"'",'[1]Sheet2 (2)'!$A:$A,'[1]Sheet2 (2)'!$B:$B,"")</f>
        <v>1</v>
      </c>
      <c r="O2062">
        <f>IFERROR(_xlfn.XLOOKUP(b2b3[[#This Row],[Column2]],Table17[[#This Row],[rxn-no-enz]],Table17[[#This Row],[flux]],0),0)</f>
        <v>0</v>
      </c>
      <c r="P2062" t="str">
        <f>_xlfn.TEXTBEFORE(b2b3[[#This Row],[rxn]],"-",-1,,,"")</f>
        <v>PROSYN</v>
      </c>
    </row>
    <row r="2063" spans="1:16" ht="17" x14ac:dyDescent="0.25">
      <c r="A2063" s="1" t="s">
        <v>12498</v>
      </c>
      <c r="B2063" s="1" t="s">
        <v>2778</v>
      </c>
      <c r="C2063" s="1">
        <v>2.0147245700000001E-7</v>
      </c>
      <c r="D2063" s="1">
        <f>mfs[[#This Row],[flux]]/1000</f>
        <v>2.0147245700000002E-10</v>
      </c>
      <c r="F2063" t="s">
        <v>4481</v>
      </c>
      <c r="G2063" t="s">
        <v>2778</v>
      </c>
      <c r="H2063" s="3">
        <v>4.51027229367469E-11</v>
      </c>
      <c r="I2063">
        <f>_xlfn.XLOOKUP(b2b3[[#This Row],[rxn]],mfs[rxn],mfs[flux_scaled],0)</f>
        <v>4.5102722900000001E-10</v>
      </c>
      <c r="J2063">
        <f>(b2b3[[#This Row],[flux]]-b2b3[[#This Row],[flux in mfs]])/b2b3[[#This Row],[flux]]</f>
        <v>-8.9999999918526203</v>
      </c>
      <c r="K2063">
        <f>ABS(b2b3[[#This Row],[(mfs - b2+b3) / mfs]])</f>
        <v>8.9999999918526203</v>
      </c>
      <c r="L2063" t="b">
        <f>_xlfn.TEXTAFTER(b2b3[[#This Row],[rxn]],"-",-1)="SPONT"</f>
        <v>0</v>
      </c>
      <c r="M2063" t="str">
        <f>_xlfn.TEXTAFTER(b2b3[[#This Row],[rxn]],"-",-1)</f>
        <v>rt5890</v>
      </c>
      <c r="N2063">
        <f>_xlfn.XLOOKUP("'PRO-"&amp;b2b3[[#This Row],[enz]]&amp;"'",'[1]Sheet2 (2)'!$A:$A,'[1]Sheet2 (2)'!$B:$B,"")</f>
        <v>1</v>
      </c>
      <c r="O2063">
        <f>IFERROR(_xlfn.XLOOKUP(b2b3[[#This Row],[Column2]],Table17[[#This Row],[rxn-no-enz]],Table17[[#This Row],[flux]],0),0)</f>
        <v>0</v>
      </c>
      <c r="P2063" t="str">
        <f>_xlfn.TEXTBEFORE(b2b3[[#This Row],[rxn]],"-",-1,,,"")</f>
        <v>PROSYN</v>
      </c>
    </row>
    <row r="2064" spans="1:16" ht="17" x14ac:dyDescent="0.25">
      <c r="A2064" s="1" t="s">
        <v>12499</v>
      </c>
      <c r="B2064" s="1" t="s">
        <v>2778</v>
      </c>
      <c r="C2064" s="1">
        <v>2.7034619199999999E-7</v>
      </c>
      <c r="D2064" s="1">
        <f>mfs[[#This Row],[flux]]/1000</f>
        <v>2.7034619199999998E-10</v>
      </c>
      <c r="F2064" t="s">
        <v>4482</v>
      </c>
      <c r="G2064" t="s">
        <v>2778</v>
      </c>
      <c r="H2064" s="3">
        <v>5.7246149914670998E-11</v>
      </c>
      <c r="I2064">
        <f>_xlfn.XLOOKUP(b2b3[[#This Row],[rxn]],mfs[rxn],mfs[flux_scaled],0)</f>
        <v>5.7246149900000003E-10</v>
      </c>
      <c r="J2064">
        <f>(b2b3[[#This Row],[flux]]-b2b3[[#This Row],[flux in mfs]])/b2b3[[#This Row],[flux]]</f>
        <v>-8.9999999974372074</v>
      </c>
      <c r="K2064">
        <f>ABS(b2b3[[#This Row],[(mfs - b2+b3) / mfs]])</f>
        <v>8.9999999974372074</v>
      </c>
      <c r="L2064" t="b">
        <f>_xlfn.TEXTAFTER(b2b3[[#This Row],[rxn]],"-",-1)="SPONT"</f>
        <v>0</v>
      </c>
      <c r="M2064" t="str">
        <f>_xlfn.TEXTAFTER(b2b3[[#This Row],[rxn]],"-",-1)</f>
        <v>rt5891</v>
      </c>
      <c r="N2064">
        <f>_xlfn.XLOOKUP("'PRO-"&amp;b2b3[[#This Row],[enz]]&amp;"'",'[1]Sheet2 (2)'!$A:$A,'[1]Sheet2 (2)'!$B:$B,"")</f>
        <v>1</v>
      </c>
      <c r="O2064">
        <f>IFERROR(_xlfn.XLOOKUP(b2b3[[#This Row],[Column2]],Table17[[#This Row],[rxn-no-enz]],Table17[[#This Row],[flux]],0),0)</f>
        <v>0</v>
      </c>
      <c r="P2064" t="str">
        <f>_xlfn.TEXTBEFORE(b2b3[[#This Row],[rxn]],"-",-1,,,"")</f>
        <v>PROSYN</v>
      </c>
    </row>
    <row r="2065" spans="1:16" ht="17" x14ac:dyDescent="0.25">
      <c r="A2065" s="1" t="s">
        <v>12500</v>
      </c>
      <c r="B2065" s="1" t="s">
        <v>2778</v>
      </c>
      <c r="C2065" s="1">
        <v>2.4233073299999999E-7</v>
      </c>
      <c r="D2065" s="1">
        <f>mfs[[#This Row],[flux]]/1000</f>
        <v>2.4233073300000001E-10</v>
      </c>
      <c r="F2065" t="s">
        <v>11908</v>
      </c>
      <c r="G2065" t="s">
        <v>2778</v>
      </c>
      <c r="H2065" s="3">
        <v>9.1138021056203106E-11</v>
      </c>
      <c r="I2065">
        <f>_xlfn.XLOOKUP(b2b3[[#This Row],[rxn]],mfs[rxn],mfs[flux_scaled],0)</f>
        <v>9.1138021099999996E-10</v>
      </c>
      <c r="J2065">
        <f>(b2b3[[#This Row],[flux]]-b2b3[[#This Row],[flux in mfs]])/b2b3[[#This Row],[flux]]</f>
        <v>-9.0000000048055568</v>
      </c>
      <c r="K2065">
        <f>ABS(b2b3[[#This Row],[(mfs - b2+b3) / mfs]])</f>
        <v>9.0000000048055568</v>
      </c>
      <c r="L2065" t="b">
        <f>_xlfn.TEXTAFTER(b2b3[[#This Row],[rxn]],"-",-1)="SPONT"</f>
        <v>0</v>
      </c>
      <c r="M2065" t="str">
        <f>_xlfn.TEXTAFTER(b2b3[[#This Row],[rxn]],"-",-1)</f>
        <v>rt5893</v>
      </c>
      <c r="N2065">
        <f>_xlfn.XLOOKUP("'PRO-"&amp;b2b3[[#This Row],[enz]]&amp;"'",'[1]Sheet2 (2)'!$A:$A,'[1]Sheet2 (2)'!$B:$B,"")</f>
        <v>2</v>
      </c>
      <c r="O2065">
        <f>IFERROR(_xlfn.XLOOKUP(b2b3[[#This Row],[Column2]],Table17[[#This Row],[rxn-no-enz]],Table17[[#This Row],[flux]],0),0)</f>
        <v>0</v>
      </c>
      <c r="P2065" t="str">
        <f>_xlfn.TEXTBEFORE(b2b3[[#This Row],[rxn]],"-",-1,,,"")</f>
        <v>PROSYN</v>
      </c>
    </row>
    <row r="2066" spans="1:16" ht="17" x14ac:dyDescent="0.25">
      <c r="A2066" s="1" t="s">
        <v>12501</v>
      </c>
      <c r="B2066" s="1" t="s">
        <v>2778</v>
      </c>
      <c r="C2066" s="1">
        <v>2.9132770399999998E-7</v>
      </c>
      <c r="D2066" s="1">
        <f>mfs[[#This Row],[flux]]/1000</f>
        <v>2.9132770399999998E-10</v>
      </c>
      <c r="F2066" t="s">
        <v>11909</v>
      </c>
      <c r="G2066" t="s">
        <v>2778</v>
      </c>
      <c r="H2066" s="3">
        <v>3.7974482922577001E-13</v>
      </c>
      <c r="I2066">
        <f>_xlfn.XLOOKUP(b2b3[[#This Row],[rxn]],mfs[rxn],mfs[flux_scaled],0)</f>
        <v>3.7974479999999994E-12</v>
      </c>
      <c r="J2066">
        <f>(b2b3[[#This Row],[flux]]-b2b3[[#This Row],[flux in mfs]])/b2b3[[#This Row],[flux]]</f>
        <v>-8.9999992303839882</v>
      </c>
      <c r="K2066">
        <f>ABS(b2b3[[#This Row],[(mfs - b2+b3) / mfs]])</f>
        <v>8.9999992303839882</v>
      </c>
      <c r="L2066" t="b">
        <f>_xlfn.TEXTAFTER(b2b3[[#This Row],[rxn]],"-",-1)="SPONT"</f>
        <v>0</v>
      </c>
      <c r="M2066" t="str">
        <f>_xlfn.TEXTAFTER(b2b3[[#This Row],[rxn]],"-",-1)</f>
        <v>rt5909</v>
      </c>
      <c r="N2066">
        <f>_xlfn.XLOOKUP("'PRO-"&amp;b2b3[[#This Row],[enz]]&amp;"'",'[1]Sheet2 (2)'!$A:$A,'[1]Sheet2 (2)'!$B:$B,"")</f>
        <v>1</v>
      </c>
      <c r="O2066">
        <f>IFERROR(_xlfn.XLOOKUP(b2b3[[#This Row],[Column2]],Table17[[#This Row],[rxn-no-enz]],Table17[[#This Row],[flux]],0),0)</f>
        <v>0</v>
      </c>
      <c r="P2066" t="str">
        <f>_xlfn.TEXTBEFORE(b2b3[[#This Row],[rxn]],"-",-1,,,"")</f>
        <v>PROSYN</v>
      </c>
    </row>
    <row r="2067" spans="1:16" ht="17" x14ac:dyDescent="0.25">
      <c r="A2067" s="1" t="s">
        <v>12502</v>
      </c>
      <c r="B2067" s="1" t="s">
        <v>2778</v>
      </c>
      <c r="C2067" s="1">
        <v>2.8241005E-8</v>
      </c>
      <c r="D2067" s="1">
        <f>mfs[[#This Row],[flux]]/1000</f>
        <v>2.8241004999999999E-11</v>
      </c>
      <c r="F2067" t="s">
        <v>11910</v>
      </c>
      <c r="G2067" t="s">
        <v>2778</v>
      </c>
      <c r="H2067" s="3">
        <v>1.4646341848828001E-10</v>
      </c>
      <c r="I2067">
        <f>_xlfn.XLOOKUP(b2b3[[#This Row],[rxn]],mfs[rxn],mfs[flux_scaled],0)</f>
        <v>1.4646341849999999E-9</v>
      </c>
      <c r="J2067">
        <f>(b2b3[[#This Row],[flux]]-b2b3[[#This Row],[flux in mfs]])/b2b3[[#This Row],[flux]]</f>
        <v>-9.000000000800199</v>
      </c>
      <c r="K2067">
        <f>ABS(b2b3[[#This Row],[(mfs - b2+b3) / mfs]])</f>
        <v>9.000000000800199</v>
      </c>
      <c r="L2067" t="b">
        <f>_xlfn.TEXTAFTER(b2b3[[#This Row],[rxn]],"-",-1)="SPONT"</f>
        <v>0</v>
      </c>
      <c r="M2067" t="str">
        <f>_xlfn.TEXTAFTER(b2b3[[#This Row],[rxn]],"-",-1)</f>
        <v>rt5913_x</v>
      </c>
      <c r="N2067">
        <f>_xlfn.XLOOKUP("'PRO-"&amp;b2b3[[#This Row],[enz]]&amp;"'",'[1]Sheet2 (2)'!$A:$A,'[1]Sheet2 (2)'!$B:$B,"")</f>
        <v>1</v>
      </c>
      <c r="O2067">
        <f>IFERROR(_xlfn.XLOOKUP(b2b3[[#This Row],[Column2]],Table17[[#This Row],[rxn-no-enz]],Table17[[#This Row],[flux]],0),0)</f>
        <v>0</v>
      </c>
      <c r="P2067" t="str">
        <f>_xlfn.TEXTBEFORE(b2b3[[#This Row],[rxn]],"-",-1,,,"")</f>
        <v>PROSYN</v>
      </c>
    </row>
    <row r="2068" spans="1:16" ht="17" x14ac:dyDescent="0.25">
      <c r="A2068" s="1" t="s">
        <v>12503</v>
      </c>
      <c r="B2068" s="1" t="s">
        <v>2778</v>
      </c>
      <c r="C2068" s="1">
        <v>8.6349046700000001E-7</v>
      </c>
      <c r="D2068" s="1">
        <f>mfs[[#This Row],[flux]]/1000</f>
        <v>8.6349046699999997E-10</v>
      </c>
      <c r="F2068" t="s">
        <v>11911</v>
      </c>
      <c r="G2068" t="s">
        <v>2778</v>
      </c>
      <c r="H2068" s="3">
        <v>2.6479155604737999E-13</v>
      </c>
      <c r="I2068">
        <f>_xlfn.XLOOKUP(b2b3[[#This Row],[rxn]],mfs[rxn],mfs[flux_scaled],0)</f>
        <v>2.647916E-12</v>
      </c>
      <c r="J2068">
        <f>(b2b3[[#This Row],[flux]]-b2b3[[#This Row],[flux in mfs]])/b2b3[[#This Row],[flux]]</f>
        <v>-9.0000016598950765</v>
      </c>
      <c r="K2068">
        <f>ABS(b2b3[[#This Row],[(mfs - b2+b3) / mfs]])</f>
        <v>9.0000016598950765</v>
      </c>
      <c r="L2068" t="b">
        <f>_xlfn.TEXTAFTER(b2b3[[#This Row],[rxn]],"-",-1)="SPONT"</f>
        <v>0</v>
      </c>
      <c r="M2068" t="str">
        <f>_xlfn.TEXTAFTER(b2b3[[#This Row],[rxn]],"-",-1)</f>
        <v>rt5934</v>
      </c>
      <c r="N2068">
        <f>_xlfn.XLOOKUP("'PRO-"&amp;b2b3[[#This Row],[enz]]&amp;"'",'[1]Sheet2 (2)'!$A:$A,'[1]Sheet2 (2)'!$B:$B,"")</f>
        <v>1</v>
      </c>
      <c r="O2068">
        <f>IFERROR(_xlfn.XLOOKUP(b2b3[[#This Row],[Column2]],Table17[[#This Row],[rxn-no-enz]],Table17[[#This Row],[flux]],0),0)</f>
        <v>0</v>
      </c>
      <c r="P2068" t="str">
        <f>_xlfn.TEXTBEFORE(b2b3[[#This Row],[rxn]],"-",-1,,,"")</f>
        <v>PROSYN</v>
      </c>
    </row>
    <row r="2069" spans="1:16" ht="17" x14ac:dyDescent="0.25">
      <c r="A2069" s="1" t="s">
        <v>12504</v>
      </c>
      <c r="B2069" s="1" t="s">
        <v>2778</v>
      </c>
      <c r="C2069" s="1">
        <v>3.0098055000000002E-7</v>
      </c>
      <c r="D2069" s="1">
        <f>mfs[[#This Row],[flux]]/1000</f>
        <v>3.0098055E-10</v>
      </c>
      <c r="F2069" t="s">
        <v>11912</v>
      </c>
      <c r="G2069" t="s">
        <v>2778</v>
      </c>
      <c r="H2069" s="3">
        <v>3.4183861164314098E-12</v>
      </c>
      <c r="I2069">
        <f>_xlfn.XLOOKUP(b2b3[[#This Row],[rxn]],mfs[rxn],mfs[flux_scaled],0)</f>
        <v>3.4183861000000004E-11</v>
      </c>
      <c r="J2069">
        <f>(b2b3[[#This Row],[flux]]-b2b3[[#This Row],[flux in mfs]])/b2b3[[#This Row],[flux]]</f>
        <v>-8.99999995193226</v>
      </c>
      <c r="K2069">
        <f>ABS(b2b3[[#This Row],[(mfs - b2+b3) / mfs]])</f>
        <v>8.99999995193226</v>
      </c>
      <c r="L2069" t="b">
        <f>_xlfn.TEXTAFTER(b2b3[[#This Row],[rxn]],"-",-1)="SPONT"</f>
        <v>0</v>
      </c>
      <c r="M2069" t="str">
        <f>_xlfn.TEXTAFTER(b2b3[[#This Row],[rxn]],"-",-1)</f>
        <v>rt5941</v>
      </c>
      <c r="N2069">
        <f>_xlfn.XLOOKUP("'PRO-"&amp;b2b3[[#This Row],[enz]]&amp;"'",'[1]Sheet2 (2)'!$A:$A,'[1]Sheet2 (2)'!$B:$B,"")</f>
        <v>1</v>
      </c>
      <c r="O2069">
        <f>IFERROR(_xlfn.XLOOKUP(b2b3[[#This Row],[Column2]],Table17[[#This Row],[rxn-no-enz]],Table17[[#This Row],[flux]],0),0)</f>
        <v>0</v>
      </c>
      <c r="P2069" t="str">
        <f>_xlfn.TEXTBEFORE(b2b3[[#This Row],[rxn]],"-",-1,,,"")</f>
        <v>PROSYN</v>
      </c>
    </row>
    <row r="2070" spans="1:16" ht="17" x14ac:dyDescent="0.25">
      <c r="A2070" s="1" t="s">
        <v>13164</v>
      </c>
      <c r="B2070" s="1" t="s">
        <v>2778</v>
      </c>
      <c r="C2070" s="1">
        <v>1.9048840499999999E-7</v>
      </c>
      <c r="D2070" s="1">
        <f>mfs[[#This Row],[flux]]/1000</f>
        <v>1.9048840499999998E-10</v>
      </c>
      <c r="F2070" t="s">
        <v>11913</v>
      </c>
      <c r="G2070" t="s">
        <v>2778</v>
      </c>
      <c r="H2070" s="3">
        <v>6.1950087554511105E-13</v>
      </c>
      <c r="I2070">
        <f>_xlfn.XLOOKUP(b2b3[[#This Row],[rxn]],mfs[rxn],mfs[flux_scaled],0)</f>
        <v>6.1950089999999997E-12</v>
      </c>
      <c r="J2070">
        <f>(b2b3[[#This Row],[flux]]-b2b3[[#This Row],[flux in mfs]])/b2b3[[#This Row],[flux]]</f>
        <v>-9.0000003947514831</v>
      </c>
      <c r="K2070">
        <f>ABS(b2b3[[#This Row],[(mfs - b2+b3) / mfs]])</f>
        <v>9.0000003947514831</v>
      </c>
      <c r="L2070" t="b">
        <f>_xlfn.TEXTAFTER(b2b3[[#This Row],[rxn]],"-",-1)="SPONT"</f>
        <v>0</v>
      </c>
      <c r="M2070" t="str">
        <f>_xlfn.TEXTAFTER(b2b3[[#This Row],[rxn]],"-",-1)</f>
        <v>rt5949</v>
      </c>
      <c r="N2070">
        <f>_xlfn.XLOOKUP("'PRO-"&amp;b2b3[[#This Row],[enz]]&amp;"'",'[1]Sheet2 (2)'!$A:$A,'[1]Sheet2 (2)'!$B:$B,"")</f>
        <v>1</v>
      </c>
      <c r="O2070">
        <f>IFERROR(_xlfn.XLOOKUP(b2b3[[#This Row],[Column2]],Table17[[#This Row],[rxn-no-enz]],Table17[[#This Row],[flux]],0),0)</f>
        <v>0</v>
      </c>
      <c r="P2070" t="str">
        <f>_xlfn.TEXTBEFORE(b2b3[[#This Row],[rxn]],"-",-1,,,"")</f>
        <v>PROSYN</v>
      </c>
    </row>
    <row r="2071" spans="1:16" ht="17" x14ac:dyDescent="0.25">
      <c r="A2071" s="1" t="s">
        <v>12506</v>
      </c>
      <c r="B2071" s="1" t="s">
        <v>2778</v>
      </c>
      <c r="C2071" s="1">
        <v>3.1924434100000002E-7</v>
      </c>
      <c r="D2071" s="1">
        <f>mfs[[#This Row],[flux]]/1000</f>
        <v>3.1924434100000002E-10</v>
      </c>
      <c r="F2071" t="s">
        <v>11914</v>
      </c>
      <c r="G2071" t="s">
        <v>2778</v>
      </c>
      <c r="H2071" s="3">
        <v>3.88712998775997E-12</v>
      </c>
      <c r="I2071">
        <f>_xlfn.XLOOKUP(b2b3[[#This Row],[rxn]],mfs[rxn],mfs[flux_scaled],0)</f>
        <v>3.8871299999999998E-11</v>
      </c>
      <c r="J2071">
        <f>(b2b3[[#This Row],[flux]]-b2b3[[#This Row],[flux in mfs]])/b2b3[[#This Row],[flux]]</f>
        <v>-9.0000000314886037</v>
      </c>
      <c r="K2071">
        <f>ABS(b2b3[[#This Row],[(mfs - b2+b3) / mfs]])</f>
        <v>9.0000000314886037</v>
      </c>
      <c r="L2071" t="b">
        <f>_xlfn.TEXTAFTER(b2b3[[#This Row],[rxn]],"-",-1)="SPONT"</f>
        <v>0</v>
      </c>
      <c r="M2071" t="str">
        <f>_xlfn.TEXTAFTER(b2b3[[#This Row],[rxn]],"-",-1)</f>
        <v>rt5966</v>
      </c>
      <c r="N2071">
        <f>_xlfn.XLOOKUP("'PRO-"&amp;b2b3[[#This Row],[enz]]&amp;"'",'[1]Sheet2 (2)'!$A:$A,'[1]Sheet2 (2)'!$B:$B,"")</f>
        <v>1</v>
      </c>
      <c r="O2071">
        <f>IFERROR(_xlfn.XLOOKUP(b2b3[[#This Row],[Column2]],Table17[[#This Row],[rxn-no-enz]],Table17[[#This Row],[flux]],0),0)</f>
        <v>0</v>
      </c>
      <c r="P2071" t="str">
        <f>_xlfn.TEXTBEFORE(b2b3[[#This Row],[rxn]],"-",-1,,,"")</f>
        <v>PROSYN</v>
      </c>
    </row>
    <row r="2072" spans="1:16" ht="17" x14ac:dyDescent="0.25">
      <c r="A2072" s="1" t="s">
        <v>12507</v>
      </c>
      <c r="B2072" s="1" t="s">
        <v>2778</v>
      </c>
      <c r="C2072" s="1">
        <v>5.7210212999999999E-8</v>
      </c>
      <c r="D2072" s="1">
        <f>mfs[[#This Row],[flux]]/1000</f>
        <v>5.7210213000000002E-11</v>
      </c>
      <c r="F2072" t="s">
        <v>11915</v>
      </c>
      <c r="G2072" t="s">
        <v>2778</v>
      </c>
      <c r="H2072" s="3">
        <v>8.1409105624498803E-12</v>
      </c>
      <c r="I2072">
        <f>_xlfn.XLOOKUP(b2b3[[#This Row],[rxn]],mfs[rxn],mfs[flux_scaled],0)</f>
        <v>8.1409105999999994E-11</v>
      </c>
      <c r="J2072">
        <f>(b2b3[[#This Row],[flux]]-b2b3[[#This Row],[flux in mfs]])/b2b3[[#This Row],[flux]]</f>
        <v>-9.0000000461252085</v>
      </c>
      <c r="K2072">
        <f>ABS(b2b3[[#This Row],[(mfs - b2+b3) / mfs]])</f>
        <v>9.0000000461252085</v>
      </c>
      <c r="L2072" t="b">
        <f>_xlfn.TEXTAFTER(b2b3[[#This Row],[rxn]],"-",-1)="SPONT"</f>
        <v>0</v>
      </c>
      <c r="M2072" t="str">
        <f>_xlfn.TEXTAFTER(b2b3[[#This Row],[rxn]],"-",-1)</f>
        <v>rt5972</v>
      </c>
      <c r="N2072">
        <f>_xlfn.XLOOKUP("'PRO-"&amp;b2b3[[#This Row],[enz]]&amp;"'",'[1]Sheet2 (2)'!$A:$A,'[1]Sheet2 (2)'!$B:$B,"")</f>
        <v>1</v>
      </c>
      <c r="O2072">
        <f>IFERROR(_xlfn.XLOOKUP(b2b3[[#This Row],[Column2]],Table17[[#This Row],[rxn-no-enz]],Table17[[#This Row],[flux]],0),0)</f>
        <v>0</v>
      </c>
      <c r="P2072" t="str">
        <f>_xlfn.TEXTBEFORE(b2b3[[#This Row],[rxn]],"-",-1,,,"")</f>
        <v>PROSYN</v>
      </c>
    </row>
    <row r="2073" spans="1:16" ht="17" x14ac:dyDescent="0.25">
      <c r="A2073" s="1" t="s">
        <v>12508</v>
      </c>
      <c r="B2073" s="1" t="s">
        <v>2778</v>
      </c>
      <c r="C2073" s="1">
        <v>3.0816352900000002E-7</v>
      </c>
      <c r="D2073" s="1">
        <f>mfs[[#This Row],[flux]]/1000</f>
        <v>3.0816352900000001E-10</v>
      </c>
      <c r="F2073" t="s">
        <v>11916</v>
      </c>
      <c r="G2073" t="s">
        <v>2778</v>
      </c>
      <c r="H2073" s="3">
        <v>1.65752461672841E-11</v>
      </c>
      <c r="I2073">
        <f>_xlfn.XLOOKUP(b2b3[[#This Row],[rxn]],mfs[rxn],mfs[flux_scaled],0)</f>
        <v>1.6575246200000001E-10</v>
      </c>
      <c r="J2073">
        <f>(b2b3[[#This Row],[flux]]-b2b3[[#This Row],[flux in mfs]])/b2b3[[#This Row],[flux]]</f>
        <v>-9.0000000197378061</v>
      </c>
      <c r="K2073">
        <f>ABS(b2b3[[#This Row],[(mfs - b2+b3) / mfs]])</f>
        <v>9.0000000197378061</v>
      </c>
      <c r="L2073" t="b">
        <f>_xlfn.TEXTAFTER(b2b3[[#This Row],[rxn]],"-",-1)="SPONT"</f>
        <v>0</v>
      </c>
      <c r="M2073" t="str">
        <f>_xlfn.TEXTAFTER(b2b3[[#This Row],[rxn]],"-",-1)</f>
        <v>rt6000</v>
      </c>
      <c r="N2073">
        <f>_xlfn.XLOOKUP("'PRO-"&amp;b2b3[[#This Row],[enz]]&amp;"'",'[1]Sheet2 (2)'!$A:$A,'[1]Sheet2 (2)'!$B:$B,"")</f>
        <v>1</v>
      </c>
      <c r="O2073">
        <f>IFERROR(_xlfn.XLOOKUP(b2b3[[#This Row],[Column2]],Table17[[#This Row],[rxn-no-enz]],Table17[[#This Row],[flux]],0),0)</f>
        <v>0</v>
      </c>
      <c r="P2073" t="str">
        <f>_xlfn.TEXTBEFORE(b2b3[[#This Row],[rxn]],"-",-1,,,"")</f>
        <v>PROSYN</v>
      </c>
    </row>
    <row r="2074" spans="1:16" ht="17" x14ac:dyDescent="0.25">
      <c r="A2074" s="1" t="s">
        <v>12509</v>
      </c>
      <c r="B2074" s="1" t="s">
        <v>2778</v>
      </c>
      <c r="C2074" s="1">
        <v>5.7966062300000003E-7</v>
      </c>
      <c r="D2074" s="1">
        <f>mfs[[#This Row],[flux]]/1000</f>
        <v>5.7966062300000005E-10</v>
      </c>
      <c r="F2074" t="s">
        <v>11917</v>
      </c>
      <c r="G2074" t="s">
        <v>2778</v>
      </c>
      <c r="H2074" s="3">
        <v>6.3824727611374497E-12</v>
      </c>
      <c r="I2074">
        <f>_xlfn.XLOOKUP(b2b3[[#This Row],[rxn]],mfs[rxn],mfs[flux_scaled],0)</f>
        <v>6.3824727999999995E-11</v>
      </c>
      <c r="J2074">
        <f>(b2b3[[#This Row],[flux]]-b2b3[[#This Row],[flux in mfs]])/b2b3[[#This Row],[flux]]</f>
        <v>-9.0000000608894872</v>
      </c>
      <c r="K2074">
        <f>ABS(b2b3[[#This Row],[(mfs - b2+b3) / mfs]])</f>
        <v>9.0000000608894872</v>
      </c>
      <c r="L2074" t="b">
        <f>_xlfn.TEXTAFTER(b2b3[[#This Row],[rxn]],"-",-1)="SPONT"</f>
        <v>0</v>
      </c>
      <c r="M2074" t="str">
        <f>_xlfn.TEXTAFTER(b2b3[[#This Row],[rxn]],"-",-1)</f>
        <v>rt6001</v>
      </c>
      <c r="N2074">
        <f>_xlfn.XLOOKUP("'PRO-"&amp;b2b3[[#This Row],[enz]]&amp;"'",'[1]Sheet2 (2)'!$A:$A,'[1]Sheet2 (2)'!$B:$B,"")</f>
        <v>1</v>
      </c>
      <c r="O2074">
        <f>IFERROR(_xlfn.XLOOKUP(b2b3[[#This Row],[Column2]],Table17[[#This Row],[rxn-no-enz]],Table17[[#This Row],[flux]],0),0)</f>
        <v>0</v>
      </c>
      <c r="P2074" t="str">
        <f>_xlfn.TEXTBEFORE(b2b3[[#This Row],[rxn]],"-",-1,,,"")</f>
        <v>PROSYN</v>
      </c>
    </row>
    <row r="2075" spans="1:16" ht="17" x14ac:dyDescent="0.25">
      <c r="A2075" s="1" t="s">
        <v>12510</v>
      </c>
      <c r="B2075" s="1" t="s">
        <v>2778</v>
      </c>
      <c r="C2075" s="1">
        <v>9.77662938E-7</v>
      </c>
      <c r="D2075" s="1">
        <f>mfs[[#This Row],[flux]]/1000</f>
        <v>9.7766293800000009E-10</v>
      </c>
      <c r="F2075" t="s">
        <v>11918</v>
      </c>
      <c r="G2075" t="s">
        <v>2778</v>
      </c>
      <c r="H2075" s="3">
        <v>4.0942950723177102E-12</v>
      </c>
      <c r="I2075">
        <f>_xlfn.XLOOKUP(b2b3[[#This Row],[rxn]],mfs[rxn],mfs[flux_scaled],0)</f>
        <v>4.0942951E-11</v>
      </c>
      <c r="J2075">
        <f>(b2b3[[#This Row],[flux]]-b2b3[[#This Row],[flux in mfs]])/b2b3[[#This Row],[flux]]</f>
        <v>-9.0000000676118574</v>
      </c>
      <c r="K2075">
        <f>ABS(b2b3[[#This Row],[(mfs - b2+b3) / mfs]])</f>
        <v>9.0000000676118574</v>
      </c>
      <c r="L2075" t="b">
        <f>_xlfn.TEXTAFTER(b2b3[[#This Row],[rxn]],"-",-1)="SPONT"</f>
        <v>0</v>
      </c>
      <c r="M2075" t="str">
        <f>_xlfn.TEXTAFTER(b2b3[[#This Row],[rxn]],"-",-1)</f>
        <v>rt6009</v>
      </c>
      <c r="N2075">
        <f>_xlfn.XLOOKUP("'PRO-"&amp;b2b3[[#This Row],[enz]]&amp;"'",'[1]Sheet2 (2)'!$A:$A,'[1]Sheet2 (2)'!$B:$B,"")</f>
        <v>1</v>
      </c>
      <c r="O2075">
        <f>IFERROR(_xlfn.XLOOKUP(b2b3[[#This Row],[Column2]],Table17[[#This Row],[rxn-no-enz]],Table17[[#This Row],[flux]],0),0)</f>
        <v>0</v>
      </c>
      <c r="P2075" t="str">
        <f>_xlfn.TEXTBEFORE(b2b3[[#This Row],[rxn]],"-",-1,,,"")</f>
        <v>PROSYN</v>
      </c>
    </row>
    <row r="2076" spans="1:16" ht="17" x14ac:dyDescent="0.25">
      <c r="A2076" s="1" t="s">
        <v>12511</v>
      </c>
      <c r="B2076" s="1" t="s">
        <v>2778</v>
      </c>
      <c r="C2076" s="1">
        <v>3.4856448800000002E-7</v>
      </c>
      <c r="D2076" s="1">
        <f>mfs[[#This Row],[flux]]/1000</f>
        <v>3.4856448800000004E-10</v>
      </c>
      <c r="F2076" t="s">
        <v>4483</v>
      </c>
      <c r="G2076" t="s">
        <v>2778</v>
      </c>
      <c r="H2076" s="3">
        <v>1.8427054266036E-11</v>
      </c>
      <c r="I2076">
        <f>_xlfn.XLOOKUP(b2b3[[#This Row],[rxn]],mfs[rxn],mfs[flux_scaled],0)</f>
        <v>1.8427054300000001E-10</v>
      </c>
      <c r="J2076">
        <f>(b2b3[[#This Row],[flux]]-b2b3[[#This Row],[flux in mfs]])/b2b3[[#This Row],[flux]]</f>
        <v>-9.0000000184315958</v>
      </c>
      <c r="K2076">
        <f>ABS(b2b3[[#This Row],[(mfs - b2+b3) / mfs]])</f>
        <v>9.0000000184315958</v>
      </c>
      <c r="L2076" t="b">
        <f>_xlfn.TEXTAFTER(b2b3[[#This Row],[rxn]],"-",-1)="SPONT"</f>
        <v>0</v>
      </c>
      <c r="M2076" t="str">
        <f>_xlfn.TEXTAFTER(b2b3[[#This Row],[rxn]],"-",-1)</f>
        <v>rt6050</v>
      </c>
      <c r="N2076">
        <f>_xlfn.XLOOKUP("'PRO-"&amp;b2b3[[#This Row],[enz]]&amp;"'",'[1]Sheet2 (2)'!$A:$A,'[1]Sheet2 (2)'!$B:$B,"")</f>
        <v>9</v>
      </c>
      <c r="O2076">
        <f>IFERROR(_xlfn.XLOOKUP(b2b3[[#This Row],[Column2]],Table17[[#This Row],[rxn-no-enz]],Table17[[#This Row],[flux]],0),0)</f>
        <v>0</v>
      </c>
      <c r="P2076" t="str">
        <f>_xlfn.TEXTBEFORE(b2b3[[#This Row],[rxn]],"-",-1,,,"")</f>
        <v>PROSYN</v>
      </c>
    </row>
    <row r="2077" spans="1:16" ht="17" x14ac:dyDescent="0.25">
      <c r="A2077" s="1" t="s">
        <v>12512</v>
      </c>
      <c r="B2077" s="1" t="s">
        <v>2778</v>
      </c>
      <c r="C2077" s="1">
        <v>2.1501807000000001E-8</v>
      </c>
      <c r="D2077" s="1">
        <f>mfs[[#This Row],[flux]]/1000</f>
        <v>2.1501807E-11</v>
      </c>
      <c r="F2077" t="s">
        <v>11919</v>
      </c>
      <c r="G2077" t="s">
        <v>2778</v>
      </c>
      <c r="H2077" s="3">
        <v>1.2496871503838599E-12</v>
      </c>
      <c r="I2077">
        <f>_xlfn.XLOOKUP(b2b3[[#This Row],[rxn]],mfs[rxn],mfs[flux_scaled],0)</f>
        <v>1.2496871999999999E-11</v>
      </c>
      <c r="J2077">
        <f>(b2b3[[#This Row],[flux]]-b2b3[[#This Row],[flux in mfs]])/b2b3[[#This Row],[flux]]</f>
        <v>-9.0000003970284883</v>
      </c>
      <c r="K2077">
        <f>ABS(b2b3[[#This Row],[(mfs - b2+b3) / mfs]])</f>
        <v>9.0000003970284883</v>
      </c>
      <c r="L2077" t="b">
        <f>_xlfn.TEXTAFTER(b2b3[[#This Row],[rxn]],"-",-1)="SPONT"</f>
        <v>0</v>
      </c>
      <c r="M2077" t="str">
        <f>_xlfn.TEXTAFTER(b2b3[[#This Row],[rxn]],"-",-1)</f>
        <v>rt6068</v>
      </c>
      <c r="N2077">
        <f>_xlfn.XLOOKUP("'PRO-"&amp;b2b3[[#This Row],[enz]]&amp;"'",'[1]Sheet2 (2)'!$A:$A,'[1]Sheet2 (2)'!$B:$B,"")</f>
        <v>1</v>
      </c>
      <c r="O2077">
        <f>IFERROR(_xlfn.XLOOKUP(b2b3[[#This Row],[Column2]],Table17[[#This Row],[rxn-no-enz]],Table17[[#This Row],[flux]],0),0)</f>
        <v>0</v>
      </c>
      <c r="P2077" t="str">
        <f>_xlfn.TEXTBEFORE(b2b3[[#This Row],[rxn]],"-",-1,,,"")</f>
        <v>PROSYN</v>
      </c>
    </row>
    <row r="2078" spans="1:16" ht="17" x14ac:dyDescent="0.25">
      <c r="A2078" s="1" t="s">
        <v>12513</v>
      </c>
      <c r="B2078" s="1" t="s">
        <v>2778</v>
      </c>
      <c r="C2078" s="1">
        <v>2.4628933589999999E-6</v>
      </c>
      <c r="D2078" s="1">
        <f>mfs[[#This Row],[flux]]/1000</f>
        <v>2.4628933589999999E-9</v>
      </c>
      <c r="F2078" t="s">
        <v>11920</v>
      </c>
      <c r="G2078" t="s">
        <v>2778</v>
      </c>
      <c r="H2078" s="3">
        <v>4.3619721622658302E-12</v>
      </c>
      <c r="I2078">
        <f>_xlfn.XLOOKUP(b2b3[[#This Row],[rxn]],mfs[rxn],mfs[flux_scaled],0)</f>
        <v>4.3619722000000001E-11</v>
      </c>
      <c r="J2078">
        <f>(b2b3[[#This Row],[flux]]-b2b3[[#This Row],[flux in mfs]])/b2b3[[#This Row],[flux]]</f>
        <v>-9.0000000865071321</v>
      </c>
      <c r="K2078">
        <f>ABS(b2b3[[#This Row],[(mfs - b2+b3) / mfs]])</f>
        <v>9.0000000865071321</v>
      </c>
      <c r="L2078" t="b">
        <f>_xlfn.TEXTAFTER(b2b3[[#This Row],[rxn]],"-",-1)="SPONT"</f>
        <v>0</v>
      </c>
      <c r="M2078" t="str">
        <f>_xlfn.TEXTAFTER(b2b3[[#This Row],[rxn]],"-",-1)</f>
        <v>rt6091</v>
      </c>
      <c r="N2078">
        <f>_xlfn.XLOOKUP("'PRO-"&amp;b2b3[[#This Row],[enz]]&amp;"'",'[1]Sheet2 (2)'!$A:$A,'[1]Sheet2 (2)'!$B:$B,"")</f>
        <v>1</v>
      </c>
      <c r="O2078">
        <f>IFERROR(_xlfn.XLOOKUP(b2b3[[#This Row],[Column2]],Table17[[#This Row],[rxn-no-enz]],Table17[[#This Row],[flux]],0),0)</f>
        <v>0</v>
      </c>
      <c r="P2078" t="str">
        <f>_xlfn.TEXTBEFORE(b2b3[[#This Row],[rxn]],"-",-1,,,"")</f>
        <v>PROSYN</v>
      </c>
    </row>
    <row r="2079" spans="1:16" ht="17" x14ac:dyDescent="0.25">
      <c r="A2079" s="1" t="s">
        <v>12514</v>
      </c>
      <c r="B2079" s="1" t="s">
        <v>2778</v>
      </c>
      <c r="C2079" s="1">
        <v>1.91355748E-7</v>
      </c>
      <c r="D2079" s="1">
        <f>mfs[[#This Row],[flux]]/1000</f>
        <v>1.91355748E-10</v>
      </c>
      <c r="F2079" t="s">
        <v>11921</v>
      </c>
      <c r="G2079" t="s">
        <v>2778</v>
      </c>
      <c r="H2079" s="3">
        <v>9.1730488914995303E-13</v>
      </c>
      <c r="I2079">
        <f>_xlfn.XLOOKUP(b2b3[[#This Row],[rxn]],mfs[rxn],mfs[flux_scaled],0)</f>
        <v>9.1730489999999998E-12</v>
      </c>
      <c r="J2079">
        <f>(b2b3[[#This Row],[flux]]-b2b3[[#This Row],[flux in mfs]])/b2b3[[#This Row],[flux]]</f>
        <v>-9.0000001182817968</v>
      </c>
      <c r="K2079">
        <f>ABS(b2b3[[#This Row],[(mfs - b2+b3) / mfs]])</f>
        <v>9.0000001182817968</v>
      </c>
      <c r="L2079" t="b">
        <f>_xlfn.TEXTAFTER(b2b3[[#This Row],[rxn]],"-",-1)="SPONT"</f>
        <v>0</v>
      </c>
      <c r="M2079" t="str">
        <f>_xlfn.TEXTAFTER(b2b3[[#This Row],[rxn]],"-",-1)</f>
        <v>rt6095</v>
      </c>
      <c r="N2079">
        <f>_xlfn.XLOOKUP("'PRO-"&amp;b2b3[[#This Row],[enz]]&amp;"'",'[1]Sheet2 (2)'!$A:$A,'[1]Sheet2 (2)'!$B:$B,"")</f>
        <v>1</v>
      </c>
      <c r="O2079">
        <f>IFERROR(_xlfn.XLOOKUP(b2b3[[#This Row],[Column2]],Table17[[#This Row],[rxn-no-enz]],Table17[[#This Row],[flux]],0),0)</f>
        <v>0</v>
      </c>
      <c r="P2079" t="str">
        <f>_xlfn.TEXTBEFORE(b2b3[[#This Row],[rxn]],"-",-1,,,"")</f>
        <v>PROSYN</v>
      </c>
    </row>
    <row r="2080" spans="1:16" ht="17" x14ac:dyDescent="0.25">
      <c r="A2080" s="1" t="s">
        <v>12515</v>
      </c>
      <c r="B2080" s="1" t="s">
        <v>2778</v>
      </c>
      <c r="C2080" s="1">
        <v>1.1566398E-7</v>
      </c>
      <c r="D2080" s="1">
        <f>mfs[[#This Row],[flux]]/1000</f>
        <v>1.1566398E-10</v>
      </c>
      <c r="F2080" t="s">
        <v>11922</v>
      </c>
      <c r="G2080" t="s">
        <v>2778</v>
      </c>
      <c r="H2080" s="3">
        <v>9.2710054889595508E-13</v>
      </c>
      <c r="I2080">
        <f>_xlfn.XLOOKUP(b2b3[[#This Row],[rxn]],mfs[rxn],mfs[flux_scaled],0)</f>
        <v>9.2710050000000008E-12</v>
      </c>
      <c r="J2080">
        <f>(b2b3[[#This Row],[flux]]-b2b3[[#This Row],[flux in mfs]])/b2b3[[#This Row],[flux]]</f>
        <v>-8.9999994725927515</v>
      </c>
      <c r="K2080">
        <f>ABS(b2b3[[#This Row],[(mfs - b2+b3) / mfs]])</f>
        <v>8.9999994725927515</v>
      </c>
      <c r="L2080" t="b">
        <f>_xlfn.TEXTAFTER(b2b3[[#This Row],[rxn]],"-",-1)="SPONT"</f>
        <v>0</v>
      </c>
      <c r="M2080" t="str">
        <f>_xlfn.TEXTAFTER(b2b3[[#This Row],[rxn]],"-",-1)</f>
        <v>rt6112</v>
      </c>
      <c r="N2080">
        <f>_xlfn.XLOOKUP("'PRO-"&amp;b2b3[[#This Row],[enz]]&amp;"'",'[1]Sheet2 (2)'!$A:$A,'[1]Sheet2 (2)'!$B:$B,"")</f>
        <v>1</v>
      </c>
      <c r="O2080">
        <f>IFERROR(_xlfn.XLOOKUP(b2b3[[#This Row],[Column2]],Table17[[#This Row],[rxn-no-enz]],Table17[[#This Row],[flux]],0),0)</f>
        <v>0</v>
      </c>
      <c r="P2080" t="str">
        <f>_xlfn.TEXTBEFORE(b2b3[[#This Row],[rxn]],"-",-1,,,"")</f>
        <v>PROSYN</v>
      </c>
    </row>
    <row r="2081" spans="1:16" ht="17" x14ac:dyDescent="0.25">
      <c r="A2081" s="1" t="s">
        <v>12516</v>
      </c>
      <c r="B2081" s="1" t="s">
        <v>2778</v>
      </c>
      <c r="C2081" s="1">
        <v>3.0250949999999999E-9</v>
      </c>
      <c r="D2081" s="1">
        <f>mfs[[#This Row],[flux]]/1000</f>
        <v>3.025095E-12</v>
      </c>
      <c r="F2081" t="s">
        <v>4484</v>
      </c>
      <c r="G2081" t="s">
        <v>2778</v>
      </c>
      <c r="H2081" s="3">
        <v>8.5275318274224203E-11</v>
      </c>
      <c r="I2081">
        <f>_xlfn.XLOOKUP(b2b3[[#This Row],[rxn]],mfs[rxn],mfs[flux_scaled],0)</f>
        <v>8.5275318300000001E-10</v>
      </c>
      <c r="J2081">
        <f>(b2b3[[#This Row],[flux]]-b2b3[[#This Row],[flux in mfs]])/b2b3[[#This Row],[flux]]</f>
        <v>-9.0000000030226559</v>
      </c>
      <c r="K2081">
        <f>ABS(b2b3[[#This Row],[(mfs - b2+b3) / mfs]])</f>
        <v>9.0000000030226559</v>
      </c>
      <c r="L2081" t="b">
        <f>_xlfn.TEXTAFTER(b2b3[[#This Row],[rxn]],"-",-1)="SPONT"</f>
        <v>0</v>
      </c>
      <c r="M2081" t="str">
        <f>_xlfn.TEXTAFTER(b2b3[[#This Row],[rxn]],"-",-1)</f>
        <v>rt6131</v>
      </c>
      <c r="N2081">
        <f>_xlfn.XLOOKUP("'PRO-"&amp;b2b3[[#This Row],[enz]]&amp;"'",'[1]Sheet2 (2)'!$A:$A,'[1]Sheet2 (2)'!$B:$B,"")</f>
        <v>1</v>
      </c>
      <c r="O2081">
        <f>IFERROR(_xlfn.XLOOKUP(b2b3[[#This Row],[Column2]],Table17[[#This Row],[rxn-no-enz]],Table17[[#This Row],[flux]],0),0)</f>
        <v>0</v>
      </c>
      <c r="P2081" t="str">
        <f>_xlfn.TEXTBEFORE(b2b3[[#This Row],[rxn]],"-",-1,,,"")</f>
        <v>PROSYN</v>
      </c>
    </row>
    <row r="2082" spans="1:16" ht="17" x14ac:dyDescent="0.25">
      <c r="A2082" s="1" t="s">
        <v>12517</v>
      </c>
      <c r="B2082" s="1" t="s">
        <v>2778</v>
      </c>
      <c r="C2082" s="1">
        <v>2.10231629E-7</v>
      </c>
      <c r="D2082" s="1">
        <f>mfs[[#This Row],[flux]]/1000</f>
        <v>2.1023162900000001E-10</v>
      </c>
      <c r="F2082" t="s">
        <v>11923</v>
      </c>
      <c r="G2082" t="s">
        <v>2778</v>
      </c>
      <c r="H2082" s="3">
        <v>1.3508077562461001E-12</v>
      </c>
      <c r="I2082">
        <f>_xlfn.XLOOKUP(b2b3[[#This Row],[rxn]],mfs[rxn],mfs[flux_scaled],0)</f>
        <v>1.3508077999999999E-11</v>
      </c>
      <c r="J2082">
        <f>(b2b3[[#This Row],[flux]]-b2b3[[#This Row],[flux in mfs]])/b2b3[[#This Row],[flux]]</f>
        <v>-9.0000003239091537</v>
      </c>
      <c r="K2082">
        <f>ABS(b2b3[[#This Row],[(mfs - b2+b3) / mfs]])</f>
        <v>9.0000003239091537</v>
      </c>
      <c r="L2082" t="b">
        <f>_xlfn.TEXTAFTER(b2b3[[#This Row],[rxn]],"-",-1)="SPONT"</f>
        <v>0</v>
      </c>
      <c r="M2082" t="str">
        <f>_xlfn.TEXTAFTER(b2b3[[#This Row],[rxn]],"-",-1)</f>
        <v>rt6162</v>
      </c>
      <c r="N2082">
        <f>_xlfn.XLOOKUP("'PRO-"&amp;b2b3[[#This Row],[enz]]&amp;"'",'[1]Sheet2 (2)'!$A:$A,'[1]Sheet2 (2)'!$B:$B,"")</f>
        <v>1</v>
      </c>
      <c r="O2082">
        <f>IFERROR(_xlfn.XLOOKUP(b2b3[[#This Row],[Column2]],Table17[[#This Row],[rxn-no-enz]],Table17[[#This Row],[flux]],0),0)</f>
        <v>0</v>
      </c>
      <c r="P2082" t="str">
        <f>_xlfn.TEXTBEFORE(b2b3[[#This Row],[rxn]],"-",-1,,,"")</f>
        <v>PROSYN</v>
      </c>
    </row>
    <row r="2083" spans="1:16" ht="17" x14ac:dyDescent="0.25">
      <c r="A2083" s="1" t="s">
        <v>12518</v>
      </c>
      <c r="B2083" s="1" t="s">
        <v>2778</v>
      </c>
      <c r="C2083" s="1">
        <v>9.8400106999999999E-8</v>
      </c>
      <c r="D2083" s="1">
        <f>mfs[[#This Row],[flux]]/1000</f>
        <v>9.8400106999999995E-11</v>
      </c>
      <c r="F2083" t="s">
        <v>11924</v>
      </c>
      <c r="G2083" t="s">
        <v>2778</v>
      </c>
      <c r="H2083" s="3">
        <v>1.55909057520115E-12</v>
      </c>
      <c r="I2083">
        <f>_xlfn.XLOOKUP(b2b3[[#This Row],[rxn]],mfs[rxn],mfs[flux_scaled],0)</f>
        <v>1.5590906000000001E-11</v>
      </c>
      <c r="J2083">
        <f>(b2b3[[#This Row],[flux]]-b2b3[[#This Row],[flux in mfs]])/b2b3[[#This Row],[flux]]</f>
        <v>-9.000000159059713</v>
      </c>
      <c r="K2083">
        <f>ABS(b2b3[[#This Row],[(mfs - b2+b3) / mfs]])</f>
        <v>9.000000159059713</v>
      </c>
      <c r="L2083" t="b">
        <f>_xlfn.TEXTAFTER(b2b3[[#This Row],[rxn]],"-",-1)="SPONT"</f>
        <v>0</v>
      </c>
      <c r="M2083" t="str">
        <f>_xlfn.TEXTAFTER(b2b3[[#This Row],[rxn]],"-",-1)</f>
        <v>rt6173</v>
      </c>
      <c r="N2083">
        <f>_xlfn.XLOOKUP("'PRO-"&amp;b2b3[[#This Row],[enz]]&amp;"'",'[1]Sheet2 (2)'!$A:$A,'[1]Sheet2 (2)'!$B:$B,"")</f>
        <v>1</v>
      </c>
      <c r="O2083">
        <f>IFERROR(_xlfn.XLOOKUP(b2b3[[#This Row],[Column2]],Table17[[#This Row],[rxn-no-enz]],Table17[[#This Row],[flux]],0),0)</f>
        <v>0</v>
      </c>
      <c r="P2083" t="str">
        <f>_xlfn.TEXTBEFORE(b2b3[[#This Row],[rxn]],"-",-1,,,"")</f>
        <v>PROSYN</v>
      </c>
    </row>
    <row r="2084" spans="1:16" ht="17" x14ac:dyDescent="0.25">
      <c r="A2084" s="1" t="s">
        <v>12519</v>
      </c>
      <c r="B2084" s="1" t="s">
        <v>2778</v>
      </c>
      <c r="C2084" s="1">
        <v>3.2550511100000001E-7</v>
      </c>
      <c r="D2084" s="1">
        <f>mfs[[#This Row],[flux]]/1000</f>
        <v>3.2550511100000002E-10</v>
      </c>
      <c r="F2084" t="s">
        <v>11925</v>
      </c>
      <c r="G2084" t="s">
        <v>2778</v>
      </c>
      <c r="H2084" s="3">
        <v>1.41843825836339E-11</v>
      </c>
      <c r="I2084">
        <f>_xlfn.XLOOKUP(b2b3[[#This Row],[rxn]],mfs[rxn],mfs[flux_scaled],0)</f>
        <v>1.41843826E-10</v>
      </c>
      <c r="J2084">
        <f>(b2b3[[#This Row],[flux]]-b2b3[[#This Row],[flux in mfs]])/b2b3[[#This Row],[flux]]</f>
        <v>-9.0000000115381109</v>
      </c>
      <c r="K2084">
        <f>ABS(b2b3[[#This Row],[(mfs - b2+b3) / mfs]])</f>
        <v>9.0000000115381109</v>
      </c>
      <c r="L2084" t="b">
        <f>_xlfn.TEXTAFTER(b2b3[[#This Row],[rxn]],"-",-1)="SPONT"</f>
        <v>0</v>
      </c>
      <c r="M2084" t="str">
        <f>_xlfn.TEXTAFTER(b2b3[[#This Row],[rxn]],"-",-1)</f>
        <v>rt6177</v>
      </c>
      <c r="N2084">
        <f>_xlfn.XLOOKUP("'PRO-"&amp;b2b3[[#This Row],[enz]]&amp;"'",'[1]Sheet2 (2)'!$A:$A,'[1]Sheet2 (2)'!$B:$B,"")</f>
        <v>1</v>
      </c>
      <c r="O2084">
        <f>IFERROR(_xlfn.XLOOKUP(b2b3[[#This Row],[Column2]],Table17[[#This Row],[rxn-no-enz]],Table17[[#This Row],[flux]],0),0)</f>
        <v>0</v>
      </c>
      <c r="P2084" t="str">
        <f>_xlfn.TEXTBEFORE(b2b3[[#This Row],[rxn]],"-",-1,,,"")</f>
        <v>PROSYN</v>
      </c>
    </row>
    <row r="2085" spans="1:16" ht="17" x14ac:dyDescent="0.25">
      <c r="A2085" s="1" t="s">
        <v>12520</v>
      </c>
      <c r="B2085" s="1" t="s">
        <v>2778</v>
      </c>
      <c r="C2085" s="1">
        <v>4.1121697999999999E-8</v>
      </c>
      <c r="D2085" s="1">
        <f>mfs[[#This Row],[flux]]/1000</f>
        <v>4.1121698E-11</v>
      </c>
      <c r="F2085" t="s">
        <v>11926</v>
      </c>
      <c r="G2085" t="s">
        <v>2778</v>
      </c>
      <c r="H2085" s="3">
        <v>6.3450706923636897E-12</v>
      </c>
      <c r="I2085">
        <f>_xlfn.XLOOKUP(b2b3[[#This Row],[rxn]],mfs[rxn],mfs[flux_scaled],0)</f>
        <v>6.3450706999999999E-11</v>
      </c>
      <c r="J2085">
        <f>(b2b3[[#This Row],[flux]]-b2b3[[#This Row],[flux in mfs]])/b2b3[[#This Row],[flux]]</f>
        <v>-9.0000000120350272</v>
      </c>
      <c r="K2085">
        <f>ABS(b2b3[[#This Row],[(mfs - b2+b3) / mfs]])</f>
        <v>9.0000000120350272</v>
      </c>
      <c r="L2085" t="b">
        <f>_xlfn.TEXTAFTER(b2b3[[#This Row],[rxn]],"-",-1)="SPONT"</f>
        <v>0</v>
      </c>
      <c r="M2085" t="str">
        <f>_xlfn.TEXTAFTER(b2b3[[#This Row],[rxn]],"-",-1)</f>
        <v>rt6186</v>
      </c>
      <c r="N2085">
        <f>_xlfn.XLOOKUP("'PRO-"&amp;b2b3[[#This Row],[enz]]&amp;"'",'[1]Sheet2 (2)'!$A:$A,'[1]Sheet2 (2)'!$B:$B,"")</f>
        <v>1</v>
      </c>
      <c r="O2085">
        <f>IFERROR(_xlfn.XLOOKUP(b2b3[[#This Row],[Column2]],Table17[[#This Row],[rxn-no-enz]],Table17[[#This Row],[flux]],0),0)</f>
        <v>0</v>
      </c>
      <c r="P2085" t="str">
        <f>_xlfn.TEXTBEFORE(b2b3[[#This Row],[rxn]],"-",-1,,,"")</f>
        <v>PROSYN</v>
      </c>
    </row>
    <row r="2086" spans="1:16" ht="17" x14ac:dyDescent="0.25">
      <c r="A2086" s="1" t="s">
        <v>12521</v>
      </c>
      <c r="B2086" s="1" t="s">
        <v>2778</v>
      </c>
      <c r="C2086" s="1">
        <v>3.7894195000000001E-8</v>
      </c>
      <c r="D2086" s="1">
        <f>mfs[[#This Row],[flux]]/1000</f>
        <v>3.7894195000000003E-11</v>
      </c>
      <c r="F2086" t="s">
        <v>11927</v>
      </c>
      <c r="G2086" t="s">
        <v>2778</v>
      </c>
      <c r="H2086" s="3">
        <v>5.5524502184027398E-12</v>
      </c>
      <c r="I2086">
        <f>_xlfn.XLOOKUP(b2b3[[#This Row],[rxn]],mfs[rxn],mfs[flux_scaled],0)</f>
        <v>5.5524502E-11</v>
      </c>
      <c r="J2086">
        <f>(b2b3[[#This Row],[flux]]-b2b3[[#This Row],[flux in mfs]])/b2b3[[#This Row],[flux]]</f>
        <v>-8.9999999668565422</v>
      </c>
      <c r="K2086">
        <f>ABS(b2b3[[#This Row],[(mfs - b2+b3) / mfs]])</f>
        <v>8.9999999668565422</v>
      </c>
      <c r="L2086" t="b">
        <f>_xlfn.TEXTAFTER(b2b3[[#This Row],[rxn]],"-",-1)="SPONT"</f>
        <v>0</v>
      </c>
      <c r="M2086" t="str">
        <f>_xlfn.TEXTAFTER(b2b3[[#This Row],[rxn]],"-",-1)</f>
        <v>rt6190</v>
      </c>
      <c r="N2086">
        <f>_xlfn.XLOOKUP("'PRO-"&amp;b2b3[[#This Row],[enz]]&amp;"'",'[1]Sheet2 (2)'!$A:$A,'[1]Sheet2 (2)'!$B:$B,"")</f>
        <v>1</v>
      </c>
      <c r="O2086">
        <f>IFERROR(_xlfn.XLOOKUP(b2b3[[#This Row],[Column2]],Table17[[#This Row],[rxn-no-enz]],Table17[[#This Row],[flux]],0),0)</f>
        <v>0</v>
      </c>
      <c r="P2086" t="str">
        <f>_xlfn.TEXTBEFORE(b2b3[[#This Row],[rxn]],"-",-1,,,"")</f>
        <v>PROSYN</v>
      </c>
    </row>
    <row r="2087" spans="1:16" ht="17" x14ac:dyDescent="0.25">
      <c r="A2087" s="1" t="s">
        <v>12522</v>
      </c>
      <c r="B2087" s="1" t="s">
        <v>2778</v>
      </c>
      <c r="C2087" s="1">
        <v>6.0404454999999999E-8</v>
      </c>
      <c r="D2087" s="1">
        <f>mfs[[#This Row],[flux]]/1000</f>
        <v>6.0404454999999999E-11</v>
      </c>
      <c r="F2087" t="s">
        <v>11928</v>
      </c>
      <c r="G2087" t="s">
        <v>2778</v>
      </c>
      <c r="H2087" s="3">
        <v>1.31381721795634E-11</v>
      </c>
      <c r="I2087">
        <f>_xlfn.XLOOKUP(b2b3[[#This Row],[rxn]],mfs[rxn],mfs[flux_scaled],0)</f>
        <v>1.3138172200000001E-10</v>
      </c>
      <c r="J2087">
        <f>(b2b3[[#This Row],[flux]]-b2b3[[#This Row],[flux in mfs]])/b2b3[[#This Row],[flux]]</f>
        <v>-9.0000000155551323</v>
      </c>
      <c r="K2087">
        <f>ABS(b2b3[[#This Row],[(mfs - b2+b3) / mfs]])</f>
        <v>9.0000000155551323</v>
      </c>
      <c r="L2087" t="b">
        <f>_xlfn.TEXTAFTER(b2b3[[#This Row],[rxn]],"-",-1)="SPONT"</f>
        <v>0</v>
      </c>
      <c r="M2087" t="str">
        <f>_xlfn.TEXTAFTER(b2b3[[#This Row],[rxn]],"-",-1)</f>
        <v>rt6191</v>
      </c>
      <c r="N2087">
        <f>_xlfn.XLOOKUP("'PRO-"&amp;b2b3[[#This Row],[enz]]&amp;"'",'[1]Sheet2 (2)'!$A:$A,'[1]Sheet2 (2)'!$B:$B,"")</f>
        <v>1</v>
      </c>
      <c r="O2087">
        <f>IFERROR(_xlfn.XLOOKUP(b2b3[[#This Row],[Column2]],Table17[[#This Row],[rxn-no-enz]],Table17[[#This Row],[flux]],0),0)</f>
        <v>0</v>
      </c>
      <c r="P2087" t="str">
        <f>_xlfn.TEXTBEFORE(b2b3[[#This Row],[rxn]],"-",-1,,,"")</f>
        <v>PROSYN</v>
      </c>
    </row>
    <row r="2088" spans="1:16" ht="17" x14ac:dyDescent="0.25">
      <c r="A2088" s="1" t="s">
        <v>12524</v>
      </c>
      <c r="B2088" s="1" t="s">
        <v>2778</v>
      </c>
      <c r="C2088" s="1">
        <v>7.8693600000000004E-10</v>
      </c>
      <c r="D2088" s="1">
        <f>mfs[[#This Row],[flux]]/1000</f>
        <v>7.8693600000000009E-13</v>
      </c>
      <c r="F2088" t="s">
        <v>11929</v>
      </c>
      <c r="G2088" t="s">
        <v>2778</v>
      </c>
      <c r="H2088" s="3">
        <v>1.1593497314316499E-12</v>
      </c>
      <c r="I2088">
        <f>_xlfn.XLOOKUP(b2b3[[#This Row],[rxn]],mfs[rxn],mfs[flux_scaled],0)</f>
        <v>1.1593497E-11</v>
      </c>
      <c r="J2088">
        <f>(b2b3[[#This Row],[flux]]-b2b3[[#This Row],[flux in mfs]])/b2b3[[#This Row],[flux]]</f>
        <v>-8.9999997288855198</v>
      </c>
      <c r="K2088">
        <f>ABS(b2b3[[#This Row],[(mfs - b2+b3) / mfs]])</f>
        <v>8.9999997288855198</v>
      </c>
      <c r="L2088" t="b">
        <f>_xlfn.TEXTAFTER(b2b3[[#This Row],[rxn]],"-",-1)="SPONT"</f>
        <v>0</v>
      </c>
      <c r="M2088" t="str">
        <f>_xlfn.TEXTAFTER(b2b3[[#This Row],[rxn]],"-",-1)</f>
        <v>rt6197</v>
      </c>
      <c r="N2088">
        <f>_xlfn.XLOOKUP("'PRO-"&amp;b2b3[[#This Row],[enz]]&amp;"'",'[1]Sheet2 (2)'!$A:$A,'[1]Sheet2 (2)'!$B:$B,"")</f>
        <v>1</v>
      </c>
      <c r="O2088">
        <f>IFERROR(_xlfn.XLOOKUP(b2b3[[#This Row],[Column2]],Table17[[#This Row],[rxn-no-enz]],Table17[[#This Row],[flux]],0),0)</f>
        <v>0</v>
      </c>
      <c r="P2088" t="str">
        <f>_xlfn.TEXTBEFORE(b2b3[[#This Row],[rxn]],"-",-1,,,"")</f>
        <v>PROSYN</v>
      </c>
    </row>
    <row r="2089" spans="1:16" ht="17" x14ac:dyDescent="0.25">
      <c r="A2089" s="1" t="s">
        <v>12525</v>
      </c>
      <c r="B2089" s="1" t="s">
        <v>2778</v>
      </c>
      <c r="C2089" s="1">
        <v>5.7825530000000002E-9</v>
      </c>
      <c r="D2089" s="1">
        <f>mfs[[#This Row],[flux]]/1000</f>
        <v>5.7825530000000004E-12</v>
      </c>
      <c r="F2089" t="s">
        <v>11930</v>
      </c>
      <c r="G2089" t="s">
        <v>2778</v>
      </c>
      <c r="H2089" s="3">
        <v>1.3852531028151E-11</v>
      </c>
      <c r="I2089">
        <f>_xlfn.XLOOKUP(b2b3[[#This Row],[rxn]],mfs[rxn],mfs[flux_scaled],0)</f>
        <v>1.3852530999999998E-10</v>
      </c>
      <c r="J2089">
        <f>(b2b3[[#This Row],[flux]]-b2b3[[#This Row],[flux in mfs]])/b2b3[[#This Row],[flux]]</f>
        <v>-8.9999999796780799</v>
      </c>
      <c r="K2089">
        <f>ABS(b2b3[[#This Row],[(mfs - b2+b3) / mfs]])</f>
        <v>8.9999999796780799</v>
      </c>
      <c r="L2089" t="b">
        <f>_xlfn.TEXTAFTER(b2b3[[#This Row],[rxn]],"-",-1)="SPONT"</f>
        <v>0</v>
      </c>
      <c r="M2089" t="str">
        <f>_xlfn.TEXTAFTER(b2b3[[#This Row],[rxn]],"-",-1)</f>
        <v>rt6199</v>
      </c>
      <c r="N2089" t="str">
        <f>_xlfn.XLOOKUP("'PRO-"&amp;b2b3[[#This Row],[enz]]&amp;"'",'[1]Sheet2 (2)'!$A:$A,'[1]Sheet2 (2)'!$B:$B,"")</f>
        <v/>
      </c>
      <c r="O2089">
        <f>IFERROR(_xlfn.XLOOKUP(b2b3[[#This Row],[Column2]],Table17[[#This Row],[rxn-no-enz]],Table17[[#This Row],[flux]],0),0)</f>
        <v>0</v>
      </c>
      <c r="P2089" t="str">
        <f>_xlfn.TEXTBEFORE(b2b3[[#This Row],[rxn]],"-",-1,,,"")</f>
        <v>PROSYN</v>
      </c>
    </row>
    <row r="2090" spans="1:16" ht="17" x14ac:dyDescent="0.25">
      <c r="A2090" s="1" t="s">
        <v>12526</v>
      </c>
      <c r="B2090" s="1" t="s">
        <v>2778</v>
      </c>
      <c r="C2090" s="1">
        <v>4.7620041000000002E-8</v>
      </c>
      <c r="D2090" s="1">
        <f>mfs[[#This Row],[flux]]/1000</f>
        <v>4.7620041000000004E-11</v>
      </c>
      <c r="F2090" t="s">
        <v>4485</v>
      </c>
      <c r="G2090" t="s">
        <v>2778</v>
      </c>
      <c r="H2090" s="3">
        <v>1.4111901241233701E-11</v>
      </c>
      <c r="I2090">
        <f>_xlfn.XLOOKUP(b2b3[[#This Row],[rxn]],mfs[rxn],mfs[flux_scaled],0)</f>
        <v>1.41119012E-10</v>
      </c>
      <c r="J2090">
        <f>(b2b3[[#This Row],[flux]]-b2b3[[#This Row],[flux in mfs]])/b2b3[[#This Row],[flux]]</f>
        <v>-8.9999999707809035</v>
      </c>
      <c r="K2090">
        <f>ABS(b2b3[[#This Row],[(mfs - b2+b3) / mfs]])</f>
        <v>8.9999999707809035</v>
      </c>
      <c r="L2090" t="b">
        <f>_xlfn.TEXTAFTER(b2b3[[#This Row],[rxn]],"-",-1)="SPONT"</f>
        <v>0</v>
      </c>
      <c r="M2090" t="str">
        <f>_xlfn.TEXTAFTER(b2b3[[#This Row],[rxn]],"-",-1)</f>
        <v>rt6208_c</v>
      </c>
      <c r="N2090">
        <f>_xlfn.XLOOKUP("'PRO-"&amp;b2b3[[#This Row],[enz]]&amp;"'",'[1]Sheet2 (2)'!$A:$A,'[1]Sheet2 (2)'!$B:$B,"")</f>
        <v>1</v>
      </c>
      <c r="O2090">
        <f>IFERROR(_xlfn.XLOOKUP(b2b3[[#This Row],[Column2]],Table17[[#This Row],[rxn-no-enz]],Table17[[#This Row],[flux]],0),0)</f>
        <v>0</v>
      </c>
      <c r="P2090" t="str">
        <f>_xlfn.TEXTBEFORE(b2b3[[#This Row],[rxn]],"-",-1,,,"")</f>
        <v>PROSYN</v>
      </c>
    </row>
    <row r="2091" spans="1:16" ht="17" x14ac:dyDescent="0.25">
      <c r="A2091" s="1" t="s">
        <v>12527</v>
      </c>
      <c r="B2091" s="1" t="s">
        <v>2778</v>
      </c>
      <c r="C2091" s="1">
        <v>1.3292482699999999E-7</v>
      </c>
      <c r="D2091" s="1">
        <f>mfs[[#This Row],[flux]]/1000</f>
        <v>1.3292482699999999E-10</v>
      </c>
      <c r="F2091" t="s">
        <v>11931</v>
      </c>
      <c r="G2091" t="s">
        <v>2778</v>
      </c>
      <c r="H2091" s="3">
        <v>5.2601098999877602E-11</v>
      </c>
      <c r="I2091">
        <f>_xlfn.XLOOKUP(b2b3[[#This Row],[rxn]],mfs[rxn],mfs[flux_scaled],0)</f>
        <v>5.2601098999999999E-10</v>
      </c>
      <c r="J2091">
        <f>(b2b3[[#This Row],[flux]]-b2b3[[#This Row],[flux in mfs]])/b2b3[[#This Row],[flux]]</f>
        <v>-9.0000000000232685</v>
      </c>
      <c r="K2091">
        <f>ABS(b2b3[[#This Row],[(mfs - b2+b3) / mfs]])</f>
        <v>9.0000000000232685</v>
      </c>
      <c r="L2091" t="b">
        <f>_xlfn.TEXTAFTER(b2b3[[#This Row],[rxn]],"-",-1)="SPONT"</f>
        <v>0</v>
      </c>
      <c r="M2091" t="str">
        <f>_xlfn.TEXTAFTER(b2b3[[#This Row],[rxn]],"-",-1)</f>
        <v>rt6217</v>
      </c>
      <c r="N2091">
        <f>_xlfn.XLOOKUP("'PRO-"&amp;b2b3[[#This Row],[enz]]&amp;"'",'[1]Sheet2 (2)'!$A:$A,'[1]Sheet2 (2)'!$B:$B,"")</f>
        <v>1</v>
      </c>
      <c r="O2091">
        <f>IFERROR(_xlfn.XLOOKUP(b2b3[[#This Row],[Column2]],Table17[[#This Row],[rxn-no-enz]],Table17[[#This Row],[flux]],0),0)</f>
        <v>0</v>
      </c>
      <c r="P2091" t="str">
        <f>_xlfn.TEXTBEFORE(b2b3[[#This Row],[rxn]],"-",-1,,,"")</f>
        <v>PROSYN</v>
      </c>
    </row>
    <row r="2092" spans="1:16" ht="17" x14ac:dyDescent="0.25">
      <c r="A2092" s="1" t="s">
        <v>12528</v>
      </c>
      <c r="B2092" s="1" t="s">
        <v>2778</v>
      </c>
      <c r="C2092" s="1">
        <v>1.2562947800000001E-7</v>
      </c>
      <c r="D2092" s="1">
        <f>mfs[[#This Row],[flux]]/1000</f>
        <v>1.2562947800000001E-10</v>
      </c>
      <c r="F2092" t="s">
        <v>13146</v>
      </c>
      <c r="G2092" t="s">
        <v>2778</v>
      </c>
      <c r="H2092" s="3">
        <v>7.0323102567408396E-11</v>
      </c>
      <c r="I2092">
        <f>_xlfn.XLOOKUP(b2b3[[#This Row],[rxn]],mfs[rxn],mfs[flux_scaled],0)</f>
        <v>7.0323102600000002E-10</v>
      </c>
      <c r="J2092">
        <f>(b2b3[[#This Row],[flux]]-b2b3[[#This Row],[flux in mfs]])/b2b3[[#This Row],[flux]]</f>
        <v>-9.0000000046345505</v>
      </c>
      <c r="K2092">
        <f>ABS(b2b3[[#This Row],[(mfs - b2+b3) / mfs]])</f>
        <v>9.0000000046345505</v>
      </c>
      <c r="L2092" t="b">
        <f>_xlfn.TEXTAFTER(b2b3[[#This Row],[rxn]],"-",-1)="SPONT"</f>
        <v>0</v>
      </c>
      <c r="M2092" t="str">
        <f>_xlfn.TEXTAFTER(b2b3[[#This Row],[rxn]],"-",-1)</f>
        <v>rt6229_c</v>
      </c>
      <c r="N2092">
        <f>_xlfn.XLOOKUP("'PRO-"&amp;b2b3[[#This Row],[enz]]&amp;"'",'[1]Sheet2 (2)'!$A:$A,'[1]Sheet2 (2)'!$B:$B,"")</f>
        <v>1</v>
      </c>
      <c r="O2092">
        <f>IFERROR(_xlfn.XLOOKUP(b2b3[[#This Row],[Column2]],Table17[[#This Row],[rxn-no-enz]],Table17[[#This Row],[flux]],0),0)</f>
        <v>0</v>
      </c>
      <c r="P2092" t="str">
        <f>_xlfn.TEXTBEFORE(b2b3[[#This Row],[rxn]],"-",-1,,,"")</f>
        <v>PROSYN</v>
      </c>
    </row>
    <row r="2093" spans="1:16" ht="17" x14ac:dyDescent="0.25">
      <c r="A2093" s="1" t="s">
        <v>12529</v>
      </c>
      <c r="B2093" s="1" t="s">
        <v>2778</v>
      </c>
      <c r="C2093" s="1">
        <v>2.598858E-8</v>
      </c>
      <c r="D2093" s="1">
        <f>mfs[[#This Row],[flux]]/1000</f>
        <v>2.598858E-11</v>
      </c>
      <c r="F2093" t="s">
        <v>11933</v>
      </c>
      <c r="G2093" t="s">
        <v>2778</v>
      </c>
      <c r="H2093" s="3">
        <v>5.4387219803419704E-12</v>
      </c>
      <c r="I2093">
        <f>_xlfn.XLOOKUP(b2b3[[#This Row],[rxn]],mfs[rxn],mfs[flux_scaled],0)</f>
        <v>5.4387219999999997E-11</v>
      </c>
      <c r="J2093">
        <f>(b2b3[[#This Row],[flux]]-b2b3[[#This Row],[flux in mfs]])/b2b3[[#This Row],[flux]]</f>
        <v>-9.0000000361445753</v>
      </c>
      <c r="K2093">
        <f>ABS(b2b3[[#This Row],[(mfs - b2+b3) / mfs]])</f>
        <v>9.0000000361445753</v>
      </c>
      <c r="L2093" t="b">
        <f>_xlfn.TEXTAFTER(b2b3[[#This Row],[rxn]],"-",-1)="SPONT"</f>
        <v>0</v>
      </c>
      <c r="M2093" t="str">
        <f>_xlfn.TEXTAFTER(b2b3[[#This Row],[rxn]],"-",-1)</f>
        <v>rt6232</v>
      </c>
      <c r="N2093">
        <f>_xlfn.XLOOKUP("'PRO-"&amp;b2b3[[#This Row],[enz]]&amp;"'",'[1]Sheet2 (2)'!$A:$A,'[1]Sheet2 (2)'!$B:$B,"")</f>
        <v>1</v>
      </c>
      <c r="O2093">
        <f>IFERROR(_xlfn.XLOOKUP(b2b3[[#This Row],[Column2]],Table17[[#This Row],[rxn-no-enz]],Table17[[#This Row],[flux]],0),0)</f>
        <v>0</v>
      </c>
      <c r="P2093" t="str">
        <f>_xlfn.TEXTBEFORE(b2b3[[#This Row],[rxn]],"-",-1,,,"")</f>
        <v>PROSYN</v>
      </c>
    </row>
    <row r="2094" spans="1:16" ht="17" x14ac:dyDescent="0.25">
      <c r="A2094" s="1" t="s">
        <v>12530</v>
      </c>
      <c r="B2094" s="1" t="s">
        <v>2778</v>
      </c>
      <c r="C2094" s="1">
        <v>1.0297532190000001E-6</v>
      </c>
      <c r="D2094" s="1">
        <f>mfs[[#This Row],[flux]]/1000</f>
        <v>1.029753219E-9</v>
      </c>
      <c r="F2094" t="s">
        <v>11934</v>
      </c>
      <c r="G2094" t="s">
        <v>2778</v>
      </c>
      <c r="H2094" s="3">
        <v>6.1906584519649797E-14</v>
      </c>
      <c r="I2094">
        <f>_xlfn.XLOOKUP(b2b3[[#This Row],[rxn]],mfs[rxn],mfs[flux_scaled],0)</f>
        <v>6.1906600000000002E-13</v>
      </c>
      <c r="J2094">
        <f>(b2b3[[#This Row],[flux]]-b2b3[[#This Row],[flux in mfs]])/b2b3[[#This Row],[flux]]</f>
        <v>-9.0000025005983328</v>
      </c>
      <c r="K2094">
        <f>ABS(b2b3[[#This Row],[(mfs - b2+b3) / mfs]])</f>
        <v>9.0000025005983328</v>
      </c>
      <c r="L2094" t="b">
        <f>_xlfn.TEXTAFTER(b2b3[[#This Row],[rxn]],"-",-1)="SPONT"</f>
        <v>0</v>
      </c>
      <c r="M2094" t="str">
        <f>_xlfn.TEXTAFTER(b2b3[[#This Row],[rxn]],"-",-1)</f>
        <v>rt6234</v>
      </c>
      <c r="N2094">
        <f>_xlfn.XLOOKUP("'PRO-"&amp;b2b3[[#This Row],[enz]]&amp;"'",'[1]Sheet2 (2)'!$A:$A,'[1]Sheet2 (2)'!$B:$B,"")</f>
        <v>1</v>
      </c>
      <c r="O2094">
        <f>IFERROR(_xlfn.XLOOKUP(b2b3[[#This Row],[Column2]],Table17[[#This Row],[rxn-no-enz]],Table17[[#This Row],[flux]],0),0)</f>
        <v>0</v>
      </c>
      <c r="P2094" t="str">
        <f>_xlfn.TEXTBEFORE(b2b3[[#This Row],[rxn]],"-",-1,,,"")</f>
        <v>PROSYN</v>
      </c>
    </row>
    <row r="2095" spans="1:16" ht="17" x14ac:dyDescent="0.25">
      <c r="A2095" s="1" t="s">
        <v>12531</v>
      </c>
      <c r="B2095" s="1" t="s">
        <v>2778</v>
      </c>
      <c r="C2095" s="1">
        <v>9.9268931000000002E-8</v>
      </c>
      <c r="D2095" s="1">
        <f>mfs[[#This Row],[flux]]/1000</f>
        <v>9.9268931000000007E-11</v>
      </c>
      <c r="F2095" t="s">
        <v>4486</v>
      </c>
      <c r="G2095" t="s">
        <v>2778</v>
      </c>
      <c r="H2095" s="3">
        <v>3.9255297613862502E-11</v>
      </c>
      <c r="I2095">
        <f>_xlfn.XLOOKUP(b2b3[[#This Row],[rxn]],mfs[rxn],mfs[flux_scaled],0)</f>
        <v>0</v>
      </c>
      <c r="J2095">
        <f>(b2b3[[#This Row],[flux]]-b2b3[[#This Row],[flux in mfs]])/b2b3[[#This Row],[flux]]</f>
        <v>1</v>
      </c>
      <c r="K2095">
        <f>ABS(b2b3[[#This Row],[(mfs - b2+b3) / mfs]])</f>
        <v>1</v>
      </c>
      <c r="L2095" t="b">
        <f>_xlfn.TEXTAFTER(b2b3[[#This Row],[rxn]],"-",-1)="SPONT"</f>
        <v>0</v>
      </c>
      <c r="M2095" t="str">
        <f>_xlfn.TEXTAFTER(b2b3[[#This Row],[rxn]],"-",-1)</f>
        <v>rt6242_m</v>
      </c>
      <c r="N2095">
        <f>_xlfn.XLOOKUP("'PRO-"&amp;b2b3[[#This Row],[enz]]&amp;"'",'[1]Sheet2 (2)'!$A:$A,'[1]Sheet2 (2)'!$B:$B,"")</f>
        <v>1</v>
      </c>
      <c r="O2095">
        <f>IFERROR(_xlfn.XLOOKUP(b2b3[[#This Row],[Column2]],Table17[[#This Row],[rxn-no-enz]],Table17[[#This Row],[flux]],0),0)</f>
        <v>0</v>
      </c>
      <c r="P2095" t="str">
        <f>_xlfn.TEXTBEFORE(b2b3[[#This Row],[rxn]],"-",-1,,,"")</f>
        <v>PROSYN</v>
      </c>
    </row>
    <row r="2096" spans="1:16" ht="17" x14ac:dyDescent="0.25">
      <c r="A2096" s="1" t="s">
        <v>12532</v>
      </c>
      <c r="B2096" s="1" t="s">
        <v>2778</v>
      </c>
      <c r="C2096" s="1">
        <v>5.8426150000000003E-9</v>
      </c>
      <c r="D2096" s="1">
        <f>mfs[[#This Row],[flux]]/1000</f>
        <v>5.8426149999999999E-12</v>
      </c>
      <c r="F2096" t="s">
        <v>11936</v>
      </c>
      <c r="G2096" t="s">
        <v>2778</v>
      </c>
      <c r="H2096" s="3">
        <v>4.74573775731478E-11</v>
      </c>
      <c r="I2096">
        <f>_xlfn.XLOOKUP(b2b3[[#This Row],[rxn]],mfs[rxn],mfs[flux_scaled],0)</f>
        <v>4.7457377599999995E-10</v>
      </c>
      <c r="J2096">
        <f>(b2b3[[#This Row],[flux]]-b2b3[[#This Row],[flux in mfs]])/b2b3[[#This Row],[flux]]</f>
        <v>-9.0000000056581708</v>
      </c>
      <c r="K2096">
        <f>ABS(b2b3[[#This Row],[(mfs - b2+b3) / mfs]])</f>
        <v>9.0000000056581708</v>
      </c>
      <c r="L2096" t="b">
        <f>_xlfn.TEXTAFTER(b2b3[[#This Row],[rxn]],"-",-1)="SPONT"</f>
        <v>0</v>
      </c>
      <c r="M2096" t="str">
        <f>_xlfn.TEXTAFTER(b2b3[[#This Row],[rxn]],"-",-1)</f>
        <v>rt6247</v>
      </c>
      <c r="N2096">
        <f>_xlfn.XLOOKUP("'PRO-"&amp;b2b3[[#This Row],[enz]]&amp;"'",'[1]Sheet2 (2)'!$A:$A,'[1]Sheet2 (2)'!$B:$B,"")</f>
        <v>1</v>
      </c>
      <c r="O2096">
        <f>IFERROR(_xlfn.XLOOKUP(b2b3[[#This Row],[Column2]],Table17[[#This Row],[rxn-no-enz]],Table17[[#This Row],[flux]],0),0)</f>
        <v>0</v>
      </c>
      <c r="P2096" t="str">
        <f>_xlfn.TEXTBEFORE(b2b3[[#This Row],[rxn]],"-",-1,,,"")</f>
        <v>PROSYN</v>
      </c>
    </row>
    <row r="2097" spans="1:16" ht="17" x14ac:dyDescent="0.25">
      <c r="A2097" s="1" t="s">
        <v>12533</v>
      </c>
      <c r="B2097" s="1" t="s">
        <v>2778</v>
      </c>
      <c r="C2097" s="1">
        <v>2.28073196E-7</v>
      </c>
      <c r="D2097" s="1">
        <f>mfs[[#This Row],[flux]]/1000</f>
        <v>2.28073196E-10</v>
      </c>
      <c r="F2097" t="s">
        <v>11937</v>
      </c>
      <c r="G2097" t="s">
        <v>2778</v>
      </c>
      <c r="H2097" s="3">
        <v>1.55287499752411E-12</v>
      </c>
      <c r="I2097">
        <f>_xlfn.XLOOKUP(b2b3[[#This Row],[rxn]],mfs[rxn],mfs[flux_scaled],0)</f>
        <v>1.5528749999999999E-11</v>
      </c>
      <c r="J2097">
        <f>(b2b3[[#This Row],[flux]]-b2b3[[#This Row],[flux in mfs]])/b2b3[[#This Row],[flux]]</f>
        <v>-9.0000000159439093</v>
      </c>
      <c r="K2097">
        <f>ABS(b2b3[[#This Row],[(mfs - b2+b3) / mfs]])</f>
        <v>9.0000000159439093</v>
      </c>
      <c r="L2097" t="b">
        <f>_xlfn.TEXTAFTER(b2b3[[#This Row],[rxn]],"-",-1)="SPONT"</f>
        <v>0</v>
      </c>
      <c r="M2097" t="str">
        <f>_xlfn.TEXTAFTER(b2b3[[#This Row],[rxn]],"-",-1)</f>
        <v>rt6249</v>
      </c>
      <c r="N2097">
        <f>_xlfn.XLOOKUP("'PRO-"&amp;b2b3[[#This Row],[enz]]&amp;"'",'[1]Sheet2 (2)'!$A:$A,'[1]Sheet2 (2)'!$B:$B,"")</f>
        <v>1</v>
      </c>
      <c r="O2097">
        <f>IFERROR(_xlfn.XLOOKUP(b2b3[[#This Row],[Column2]],Table17[[#This Row],[rxn-no-enz]],Table17[[#This Row],[flux]],0),0)</f>
        <v>0</v>
      </c>
      <c r="P2097" t="str">
        <f>_xlfn.TEXTBEFORE(b2b3[[#This Row],[rxn]],"-",-1,,,"")</f>
        <v>PROSYN</v>
      </c>
    </row>
    <row r="2098" spans="1:16" ht="17" x14ac:dyDescent="0.25">
      <c r="A2098" s="1" t="s">
        <v>12534</v>
      </c>
      <c r="B2098" s="1" t="s">
        <v>2778</v>
      </c>
      <c r="C2098" s="1">
        <v>3.4506511E-7</v>
      </c>
      <c r="D2098" s="1">
        <f>mfs[[#This Row],[flux]]/1000</f>
        <v>3.4506511000000001E-10</v>
      </c>
      <c r="F2098" t="s">
        <v>11938</v>
      </c>
      <c r="G2098" t="s">
        <v>2778</v>
      </c>
      <c r="H2098" s="3">
        <v>7.5592184784890298E-12</v>
      </c>
      <c r="I2098">
        <f>_xlfn.XLOOKUP(b2b3[[#This Row],[rxn]],mfs[rxn],mfs[flux_scaled],0)</f>
        <v>7.5592185000000008E-11</v>
      </c>
      <c r="J2098">
        <f>(b2b3[[#This Row],[flux]]-b2b3[[#This Row],[flux in mfs]])/b2b3[[#This Row],[flux]]</f>
        <v>-9.000000028456606</v>
      </c>
      <c r="K2098">
        <f>ABS(b2b3[[#This Row],[(mfs - b2+b3) / mfs]])</f>
        <v>9.000000028456606</v>
      </c>
      <c r="L2098" t="b">
        <f>_xlfn.TEXTAFTER(b2b3[[#This Row],[rxn]],"-",-1)="SPONT"</f>
        <v>0</v>
      </c>
      <c r="M2098" t="str">
        <f>_xlfn.TEXTAFTER(b2b3[[#This Row],[rxn]],"-",-1)</f>
        <v>rt6258</v>
      </c>
      <c r="N2098">
        <f>_xlfn.XLOOKUP("'PRO-"&amp;b2b3[[#This Row],[enz]]&amp;"'",'[1]Sheet2 (2)'!$A:$A,'[1]Sheet2 (2)'!$B:$B,"")</f>
        <v>1</v>
      </c>
      <c r="O2098">
        <f>IFERROR(_xlfn.XLOOKUP(b2b3[[#This Row],[Column2]],Table17[[#This Row],[rxn-no-enz]],Table17[[#This Row],[flux]],0),0)</f>
        <v>0</v>
      </c>
      <c r="P2098" t="str">
        <f>_xlfn.TEXTBEFORE(b2b3[[#This Row],[rxn]],"-",-1,,,"")</f>
        <v>PROSYN</v>
      </c>
    </row>
    <row r="2099" spans="1:16" ht="17" x14ac:dyDescent="0.25">
      <c r="A2099" s="1" t="s">
        <v>12535</v>
      </c>
      <c r="B2099" s="1" t="s">
        <v>2778</v>
      </c>
      <c r="C2099" s="1">
        <v>3.9175337000000003E-8</v>
      </c>
      <c r="D2099" s="1">
        <f>mfs[[#This Row],[flux]]/1000</f>
        <v>3.9175337000000004E-11</v>
      </c>
      <c r="F2099" t="s">
        <v>11939</v>
      </c>
      <c r="G2099" t="s">
        <v>2778</v>
      </c>
      <c r="H2099" s="3">
        <v>3.7491296663274596E-12</v>
      </c>
      <c r="I2099">
        <f>_xlfn.XLOOKUP(b2b3[[#This Row],[rxn]],mfs[rxn],mfs[flux_scaled],0)</f>
        <v>3.7491296999999997E-11</v>
      </c>
      <c r="J2099">
        <f>(b2b3[[#This Row],[flux]]-b2b3[[#This Row],[flux in mfs]])/b2b3[[#This Row],[flux]]</f>
        <v>-9.0000000898142858</v>
      </c>
      <c r="K2099">
        <f>ABS(b2b3[[#This Row],[(mfs - b2+b3) / mfs]])</f>
        <v>9.0000000898142858</v>
      </c>
      <c r="L2099" t="b">
        <f>_xlfn.TEXTAFTER(b2b3[[#This Row],[rxn]],"-",-1)="SPONT"</f>
        <v>0</v>
      </c>
      <c r="M2099" t="str">
        <f>_xlfn.TEXTAFTER(b2b3[[#This Row],[rxn]],"-",-1)</f>
        <v>rt6259</v>
      </c>
      <c r="N2099">
        <f>_xlfn.XLOOKUP("'PRO-"&amp;b2b3[[#This Row],[enz]]&amp;"'",'[1]Sheet2 (2)'!$A:$A,'[1]Sheet2 (2)'!$B:$B,"")</f>
        <v>1</v>
      </c>
      <c r="O2099">
        <f>IFERROR(_xlfn.XLOOKUP(b2b3[[#This Row],[Column2]],Table17[[#This Row],[rxn-no-enz]],Table17[[#This Row],[flux]],0),0)</f>
        <v>0</v>
      </c>
      <c r="P2099" t="str">
        <f>_xlfn.TEXTBEFORE(b2b3[[#This Row],[rxn]],"-",-1,,,"")</f>
        <v>PROSYN</v>
      </c>
    </row>
    <row r="2100" spans="1:16" ht="17" x14ac:dyDescent="0.25">
      <c r="A2100" s="1" t="s">
        <v>12536</v>
      </c>
      <c r="B2100" s="1" t="s">
        <v>2778</v>
      </c>
      <c r="C2100" s="1">
        <v>1.6529600000000001E-8</v>
      </c>
      <c r="D2100" s="1">
        <f>mfs[[#This Row],[flux]]/1000</f>
        <v>1.6529600000000002E-11</v>
      </c>
      <c r="F2100" t="s">
        <v>4487</v>
      </c>
      <c r="G2100" t="s">
        <v>2778</v>
      </c>
      <c r="H2100" s="3">
        <v>1.9939060741587699E-11</v>
      </c>
      <c r="I2100">
        <f>_xlfn.XLOOKUP(b2b3[[#This Row],[rxn]],mfs[rxn],mfs[flux_scaled],0)</f>
        <v>1.9939060699999999E-10</v>
      </c>
      <c r="J2100">
        <f>(b2b3[[#This Row],[flux]]-b2b3[[#This Row],[flux in mfs]])/b2b3[[#This Row],[flux]]</f>
        <v>-8.9999999791425989</v>
      </c>
      <c r="K2100">
        <f>ABS(b2b3[[#This Row],[(mfs - b2+b3) / mfs]])</f>
        <v>8.9999999791425989</v>
      </c>
      <c r="L2100" t="b">
        <f>_xlfn.TEXTAFTER(b2b3[[#This Row],[rxn]],"-",-1)="SPONT"</f>
        <v>0</v>
      </c>
      <c r="M2100" t="str">
        <f>_xlfn.TEXTAFTER(b2b3[[#This Row],[rxn]],"-",-1)</f>
        <v>rt6294</v>
      </c>
      <c r="N2100">
        <f>_xlfn.XLOOKUP("'PRO-"&amp;b2b3[[#This Row],[enz]]&amp;"'",'[1]Sheet2 (2)'!$A:$A,'[1]Sheet2 (2)'!$B:$B,"")</f>
        <v>1</v>
      </c>
      <c r="O2100">
        <f>IFERROR(_xlfn.XLOOKUP(b2b3[[#This Row],[Column2]],Table17[[#This Row],[rxn-no-enz]],Table17[[#This Row],[flux]],0),0)</f>
        <v>0</v>
      </c>
      <c r="P2100" t="str">
        <f>_xlfn.TEXTBEFORE(b2b3[[#This Row],[rxn]],"-",-1,,,"")</f>
        <v>PROSYN</v>
      </c>
    </row>
    <row r="2101" spans="1:16" ht="17" x14ac:dyDescent="0.25">
      <c r="A2101" s="1" t="s">
        <v>12537</v>
      </c>
      <c r="B2101" s="1" t="s">
        <v>2778</v>
      </c>
      <c r="C2101" s="1">
        <v>2.4754297E-8</v>
      </c>
      <c r="D2101" s="1">
        <f>mfs[[#This Row],[flux]]/1000</f>
        <v>2.4754297000000001E-11</v>
      </c>
      <c r="F2101" t="s">
        <v>4488</v>
      </c>
      <c r="G2101" t="s">
        <v>2778</v>
      </c>
      <c r="H2101" s="3">
        <v>9.9949852399134603E-13</v>
      </c>
      <c r="I2101">
        <f>_xlfn.XLOOKUP(b2b3[[#This Row],[rxn]],mfs[rxn],mfs[flux_scaled],0)</f>
        <v>9.9949849999999995E-12</v>
      </c>
      <c r="J2101">
        <f>(b2b3[[#This Row],[flux]]-b2b3[[#This Row],[flux in mfs]])/b2b3[[#This Row],[flux]]</f>
        <v>-8.999999759966169</v>
      </c>
      <c r="K2101">
        <f>ABS(b2b3[[#This Row],[(mfs - b2+b3) / mfs]])</f>
        <v>8.999999759966169</v>
      </c>
      <c r="L2101" t="b">
        <f>_xlfn.TEXTAFTER(b2b3[[#This Row],[rxn]],"-",-1)="SPONT"</f>
        <v>0</v>
      </c>
      <c r="M2101" t="str">
        <f>_xlfn.TEXTAFTER(b2b3[[#This Row],[rxn]],"-",-1)</f>
        <v>rt6298</v>
      </c>
      <c r="N2101">
        <f>_xlfn.XLOOKUP("'PRO-"&amp;b2b3[[#This Row],[enz]]&amp;"'",'[1]Sheet2 (2)'!$A:$A,'[1]Sheet2 (2)'!$B:$B,"")</f>
        <v>1</v>
      </c>
      <c r="O2101">
        <f>IFERROR(_xlfn.XLOOKUP(b2b3[[#This Row],[Column2]],Table17[[#This Row],[rxn-no-enz]],Table17[[#This Row],[flux]],0),0)</f>
        <v>0</v>
      </c>
      <c r="P2101" t="str">
        <f>_xlfn.TEXTBEFORE(b2b3[[#This Row],[rxn]],"-",-1,,,"")</f>
        <v>PROSYN</v>
      </c>
    </row>
    <row r="2102" spans="1:16" ht="17" x14ac:dyDescent="0.25">
      <c r="A2102" s="1" t="s">
        <v>12538</v>
      </c>
      <c r="B2102" s="1" t="s">
        <v>2778</v>
      </c>
      <c r="C2102" s="1">
        <v>3.76355368E-7</v>
      </c>
      <c r="D2102" s="1">
        <f>mfs[[#This Row],[flux]]/1000</f>
        <v>3.7635536799999999E-10</v>
      </c>
      <c r="F2102" t="s">
        <v>4489</v>
      </c>
      <c r="G2102" t="s">
        <v>2778</v>
      </c>
      <c r="H2102" s="3">
        <v>2.6494865733315599E-11</v>
      </c>
      <c r="I2102">
        <f>_xlfn.XLOOKUP(b2b3[[#This Row],[rxn]],mfs[rxn],mfs[flux_scaled],0)</f>
        <v>2.6494865699999999E-10</v>
      </c>
      <c r="J2102">
        <f>(b2b3[[#This Row],[flux]]-b2b3[[#This Row],[flux in mfs]])/b2b3[[#This Row],[flux]]</f>
        <v>-8.9999999874256389</v>
      </c>
      <c r="K2102">
        <f>ABS(b2b3[[#This Row],[(mfs - b2+b3) / mfs]])</f>
        <v>8.9999999874256389</v>
      </c>
      <c r="L2102" t="b">
        <f>_xlfn.TEXTAFTER(b2b3[[#This Row],[rxn]],"-",-1)="SPONT"</f>
        <v>0</v>
      </c>
      <c r="M2102" t="str">
        <f>_xlfn.TEXTAFTER(b2b3[[#This Row],[rxn]],"-",-1)</f>
        <v>rt6341</v>
      </c>
      <c r="N2102">
        <f>_xlfn.XLOOKUP("'PRO-"&amp;b2b3[[#This Row],[enz]]&amp;"'",'[1]Sheet2 (2)'!$A:$A,'[1]Sheet2 (2)'!$B:$B,"")</f>
        <v>1</v>
      </c>
      <c r="O2102">
        <f>IFERROR(_xlfn.XLOOKUP(b2b3[[#This Row],[Column2]],Table17[[#This Row],[rxn-no-enz]],Table17[[#This Row],[flux]],0),0)</f>
        <v>0</v>
      </c>
      <c r="P2102" t="str">
        <f>_xlfn.TEXTBEFORE(b2b3[[#This Row],[rxn]],"-",-1,,,"")</f>
        <v>PROSYN</v>
      </c>
    </row>
    <row r="2103" spans="1:16" ht="17" x14ac:dyDescent="0.25">
      <c r="A2103" s="1" t="s">
        <v>12539</v>
      </c>
      <c r="B2103" s="1" t="s">
        <v>2778</v>
      </c>
      <c r="C2103" s="1">
        <v>6.9894802000000001E-8</v>
      </c>
      <c r="D2103" s="1">
        <f>mfs[[#This Row],[flux]]/1000</f>
        <v>6.9894801999999997E-11</v>
      </c>
      <c r="F2103" t="s">
        <v>4490</v>
      </c>
      <c r="G2103" t="s">
        <v>2778</v>
      </c>
      <c r="H2103" s="3">
        <v>6.9739086500361703E-13</v>
      </c>
      <c r="I2103">
        <f>_xlfn.XLOOKUP(b2b3[[#This Row],[rxn]],mfs[rxn],mfs[flux_scaled],0)</f>
        <v>6.9739089999999999E-12</v>
      </c>
      <c r="J2103">
        <f>(b2b3[[#This Row],[flux]]-b2b3[[#This Row],[flux in mfs]])/b2b3[[#This Row],[flux]]</f>
        <v>-9.000000501818775</v>
      </c>
      <c r="K2103">
        <f>ABS(b2b3[[#This Row],[(mfs - b2+b3) / mfs]])</f>
        <v>9.000000501818775</v>
      </c>
      <c r="L2103" t="b">
        <f>_xlfn.TEXTAFTER(b2b3[[#This Row],[rxn]],"-",-1)="SPONT"</f>
        <v>0</v>
      </c>
      <c r="M2103" t="str">
        <f>_xlfn.TEXTAFTER(b2b3[[#This Row],[rxn]],"-",-1)</f>
        <v>rt6350</v>
      </c>
      <c r="N2103">
        <f>_xlfn.XLOOKUP("'PRO-"&amp;b2b3[[#This Row],[enz]]&amp;"'",'[1]Sheet2 (2)'!$A:$A,'[1]Sheet2 (2)'!$B:$B,"")</f>
        <v>1</v>
      </c>
      <c r="O2103">
        <f>IFERROR(_xlfn.XLOOKUP(b2b3[[#This Row],[Column2]],Table17[[#This Row],[rxn-no-enz]],Table17[[#This Row],[flux]],0),0)</f>
        <v>0</v>
      </c>
      <c r="P2103" t="str">
        <f>_xlfn.TEXTBEFORE(b2b3[[#This Row],[rxn]],"-",-1,,,"")</f>
        <v>PROSYN</v>
      </c>
    </row>
    <row r="2104" spans="1:16" ht="17" x14ac:dyDescent="0.25">
      <c r="A2104" s="1" t="s">
        <v>12540</v>
      </c>
      <c r="B2104" s="1" t="s">
        <v>2778</v>
      </c>
      <c r="C2104" s="1">
        <v>2.5349675500000002E-7</v>
      </c>
      <c r="D2104" s="1">
        <f>mfs[[#This Row],[flux]]/1000</f>
        <v>2.5349675500000002E-10</v>
      </c>
      <c r="F2104" t="s">
        <v>11940</v>
      </c>
      <c r="G2104" t="s">
        <v>2778</v>
      </c>
      <c r="H2104" s="3">
        <v>6.1614035195512203E-12</v>
      </c>
      <c r="I2104">
        <f>_xlfn.XLOOKUP(b2b3[[#This Row],[rxn]],mfs[rxn],mfs[flux_scaled],0)</f>
        <v>6.1614035000000004E-11</v>
      </c>
      <c r="J2104">
        <f>(b2b3[[#This Row],[flux]]-b2b3[[#This Row],[flux in mfs]])/b2b3[[#This Row],[flux]]</f>
        <v>-8.9999999682682361</v>
      </c>
      <c r="K2104">
        <f>ABS(b2b3[[#This Row],[(mfs - b2+b3) / mfs]])</f>
        <v>8.9999999682682361</v>
      </c>
      <c r="L2104" t="b">
        <f>_xlfn.TEXTAFTER(b2b3[[#This Row],[rxn]],"-",-1)="SPONT"</f>
        <v>0</v>
      </c>
      <c r="M2104" t="str">
        <f>_xlfn.TEXTAFTER(b2b3[[#This Row],[rxn]],"-",-1)</f>
        <v>rt6356</v>
      </c>
      <c r="N2104">
        <f>_xlfn.XLOOKUP("'PRO-"&amp;b2b3[[#This Row],[enz]]&amp;"'",'[1]Sheet2 (2)'!$A:$A,'[1]Sheet2 (2)'!$B:$B,"")</f>
        <v>1</v>
      </c>
      <c r="O2104">
        <f>IFERROR(_xlfn.XLOOKUP(b2b3[[#This Row],[Column2]],Table17[[#This Row],[rxn-no-enz]],Table17[[#This Row],[flux]],0),0)</f>
        <v>0</v>
      </c>
      <c r="P2104" t="str">
        <f>_xlfn.TEXTBEFORE(b2b3[[#This Row],[rxn]],"-",-1,,,"")</f>
        <v>PROSYN</v>
      </c>
    </row>
    <row r="2105" spans="1:16" ht="17" x14ac:dyDescent="0.25">
      <c r="A2105" s="1" t="s">
        <v>12541</v>
      </c>
      <c r="B2105" s="1" t="s">
        <v>2778</v>
      </c>
      <c r="C2105" s="1">
        <v>1.4354716800000001E-7</v>
      </c>
      <c r="D2105" s="1">
        <f>mfs[[#This Row],[flux]]/1000</f>
        <v>1.43547168E-10</v>
      </c>
      <c r="F2105" t="s">
        <v>11941</v>
      </c>
      <c r="G2105" t="s">
        <v>2778</v>
      </c>
      <c r="H2105" s="3">
        <v>1.7419496766576399E-12</v>
      </c>
      <c r="I2105">
        <f>_xlfn.XLOOKUP(b2b3[[#This Row],[rxn]],mfs[rxn],mfs[flux_scaled],0)</f>
        <v>1.7419497E-11</v>
      </c>
      <c r="J2105">
        <f>(b2b3[[#This Row],[flux]]-b2b3[[#This Row],[flux in mfs]])/b2b3[[#This Row],[flux]]</f>
        <v>-9.0000001340013451</v>
      </c>
      <c r="K2105">
        <f>ABS(b2b3[[#This Row],[(mfs - b2+b3) / mfs]])</f>
        <v>9.0000001340013451</v>
      </c>
      <c r="L2105" t="b">
        <f>_xlfn.TEXTAFTER(b2b3[[#This Row],[rxn]],"-",-1)="SPONT"</f>
        <v>0</v>
      </c>
      <c r="M2105" t="str">
        <f>_xlfn.TEXTAFTER(b2b3[[#This Row],[rxn]],"-",-1)</f>
        <v>rt6375</v>
      </c>
      <c r="N2105">
        <f>_xlfn.XLOOKUP("'PRO-"&amp;b2b3[[#This Row],[enz]]&amp;"'",'[1]Sheet2 (2)'!$A:$A,'[1]Sheet2 (2)'!$B:$B,"")</f>
        <v>1</v>
      </c>
      <c r="O2105">
        <f>IFERROR(_xlfn.XLOOKUP(b2b3[[#This Row],[Column2]],Table17[[#This Row],[rxn-no-enz]],Table17[[#This Row],[flux]],0),0)</f>
        <v>0</v>
      </c>
      <c r="P2105" t="str">
        <f>_xlfn.TEXTBEFORE(b2b3[[#This Row],[rxn]],"-",-1,,,"")</f>
        <v>PROSYN</v>
      </c>
    </row>
    <row r="2106" spans="1:16" ht="17" x14ac:dyDescent="0.25">
      <c r="A2106" s="1" t="s">
        <v>12542</v>
      </c>
      <c r="B2106" s="1" t="s">
        <v>2778</v>
      </c>
      <c r="C2106" s="1">
        <v>1.6970150000000001E-9</v>
      </c>
      <c r="D2106" s="1">
        <f>mfs[[#This Row],[flux]]/1000</f>
        <v>1.6970150000000001E-12</v>
      </c>
      <c r="F2106" t="s">
        <v>11942</v>
      </c>
      <c r="G2106" t="s">
        <v>2778</v>
      </c>
      <c r="H2106" s="3">
        <v>1.2299891558927E-12</v>
      </c>
      <c r="I2106">
        <f>_xlfn.XLOOKUP(b2b3[[#This Row],[rxn]],mfs[rxn],mfs[flux_scaled],0)</f>
        <v>1.2299892E-11</v>
      </c>
      <c r="J2106">
        <f>(b2b3[[#This Row],[flux]]-b2b3[[#This Row],[flux in mfs]])/b2b3[[#This Row],[flux]]</f>
        <v>-9.0000003585990971</v>
      </c>
      <c r="K2106">
        <f>ABS(b2b3[[#This Row],[(mfs - b2+b3) / mfs]])</f>
        <v>9.0000003585990971</v>
      </c>
      <c r="L2106" t="b">
        <f>_xlfn.TEXTAFTER(b2b3[[#This Row],[rxn]],"-",-1)="SPONT"</f>
        <v>0</v>
      </c>
      <c r="M2106" t="str">
        <f>_xlfn.TEXTAFTER(b2b3[[#This Row],[rxn]],"-",-1)</f>
        <v>rt6386</v>
      </c>
      <c r="N2106">
        <f>_xlfn.XLOOKUP("'PRO-"&amp;b2b3[[#This Row],[enz]]&amp;"'",'[1]Sheet2 (2)'!$A:$A,'[1]Sheet2 (2)'!$B:$B,"")</f>
        <v>1</v>
      </c>
      <c r="O2106">
        <f>IFERROR(_xlfn.XLOOKUP(b2b3[[#This Row],[Column2]],Table17[[#This Row],[rxn-no-enz]],Table17[[#This Row],[flux]],0),0)</f>
        <v>0</v>
      </c>
      <c r="P2106" t="str">
        <f>_xlfn.TEXTBEFORE(b2b3[[#This Row],[rxn]],"-",-1,,,"")</f>
        <v>PROSYN</v>
      </c>
    </row>
    <row r="2107" spans="1:16" ht="17" x14ac:dyDescent="0.25">
      <c r="A2107" s="1" t="s">
        <v>12543</v>
      </c>
      <c r="B2107" s="1" t="s">
        <v>2778</v>
      </c>
      <c r="C2107" s="1">
        <v>2.7454865E-8</v>
      </c>
      <c r="D2107" s="1">
        <f>mfs[[#This Row],[flux]]/1000</f>
        <v>2.7454865E-11</v>
      </c>
      <c r="F2107" t="s">
        <v>11943</v>
      </c>
      <c r="G2107" t="s">
        <v>2778</v>
      </c>
      <c r="H2107" s="3">
        <v>1.28755563817764E-12</v>
      </c>
      <c r="I2107">
        <f>_xlfn.XLOOKUP(b2b3[[#This Row],[rxn]],mfs[rxn],mfs[flux_scaled],0)</f>
        <v>1.2875556E-11</v>
      </c>
      <c r="J2107">
        <f>(b2b3[[#This Row],[flux]]-b2b3[[#This Row],[flux in mfs]])/b2b3[[#This Row],[flux]]</f>
        <v>-8.9999997034874557</v>
      </c>
      <c r="K2107">
        <f>ABS(b2b3[[#This Row],[(mfs - b2+b3) / mfs]])</f>
        <v>8.9999997034874557</v>
      </c>
      <c r="L2107" t="b">
        <f>_xlfn.TEXTAFTER(b2b3[[#This Row],[rxn]],"-",-1)="SPONT"</f>
        <v>0</v>
      </c>
      <c r="M2107" t="str">
        <f>_xlfn.TEXTAFTER(b2b3[[#This Row],[rxn]],"-",-1)</f>
        <v>rt6409</v>
      </c>
      <c r="N2107">
        <f>_xlfn.XLOOKUP("'PRO-"&amp;b2b3[[#This Row],[enz]]&amp;"'",'[1]Sheet2 (2)'!$A:$A,'[1]Sheet2 (2)'!$B:$B,"")</f>
        <v>1</v>
      </c>
      <c r="O2107">
        <f>IFERROR(_xlfn.XLOOKUP(b2b3[[#This Row],[Column2]],Table17[[#This Row],[rxn-no-enz]],Table17[[#This Row],[flux]],0),0)</f>
        <v>0</v>
      </c>
      <c r="P2107" t="str">
        <f>_xlfn.TEXTBEFORE(b2b3[[#This Row],[rxn]],"-",-1,,,"")</f>
        <v>PROSYN</v>
      </c>
    </row>
    <row r="2108" spans="1:16" ht="17" x14ac:dyDescent="0.25">
      <c r="A2108" s="1" t="s">
        <v>12544</v>
      </c>
      <c r="B2108" s="1" t="s">
        <v>2778</v>
      </c>
      <c r="C2108" s="1">
        <v>8.5202677999999995E-8</v>
      </c>
      <c r="D2108" s="1">
        <f>mfs[[#This Row],[flux]]/1000</f>
        <v>8.5202677999999995E-11</v>
      </c>
      <c r="F2108" t="s">
        <v>11944</v>
      </c>
      <c r="G2108" t="s">
        <v>2778</v>
      </c>
      <c r="H2108" s="3">
        <v>2.02383468746441E-10</v>
      </c>
      <c r="I2108">
        <f>_xlfn.XLOOKUP(b2b3[[#This Row],[rxn]],mfs[rxn],mfs[flux_scaled],0)</f>
        <v>2.023834687E-9</v>
      </c>
      <c r="J2108">
        <f>(b2b3[[#This Row],[flux]]-b2b3[[#This Row],[flux in mfs]])/b2b3[[#This Row],[flux]]</f>
        <v>-8.9999999977052969</v>
      </c>
      <c r="K2108">
        <f>ABS(b2b3[[#This Row],[(mfs - b2+b3) / mfs]])</f>
        <v>8.9999999977052969</v>
      </c>
      <c r="L2108" t="b">
        <f>_xlfn.TEXTAFTER(b2b3[[#This Row],[rxn]],"-",-1)="SPONT"</f>
        <v>0</v>
      </c>
      <c r="M2108" t="str">
        <f>_xlfn.TEXTAFTER(b2b3[[#This Row],[rxn]],"-",-1)</f>
        <v>rt6418</v>
      </c>
      <c r="N2108" t="str">
        <f>_xlfn.XLOOKUP("'PRO-"&amp;b2b3[[#This Row],[enz]]&amp;"'",'[1]Sheet2 (2)'!$A:$A,'[1]Sheet2 (2)'!$B:$B,"")</f>
        <v/>
      </c>
      <c r="O2108">
        <f>IFERROR(_xlfn.XLOOKUP(b2b3[[#This Row],[Column2]],Table17[[#This Row],[rxn-no-enz]],Table17[[#This Row],[flux]],0),0)</f>
        <v>0</v>
      </c>
      <c r="P2108" t="str">
        <f>_xlfn.TEXTBEFORE(b2b3[[#This Row],[rxn]],"-",-1,,,"")</f>
        <v>PROSYN</v>
      </c>
    </row>
    <row r="2109" spans="1:16" ht="17" x14ac:dyDescent="0.25">
      <c r="A2109" s="1" t="s">
        <v>12545</v>
      </c>
      <c r="B2109" s="1" t="s">
        <v>2778</v>
      </c>
      <c r="C2109" s="1">
        <v>1.4438784999999999E-7</v>
      </c>
      <c r="D2109" s="1">
        <f>mfs[[#This Row],[flux]]/1000</f>
        <v>1.4438784999999999E-10</v>
      </c>
      <c r="F2109" t="s">
        <v>4491</v>
      </c>
      <c r="G2109" t="s">
        <v>2778</v>
      </c>
      <c r="H2109" s="3">
        <v>8.6472387243519496E-14</v>
      </c>
      <c r="I2109">
        <f>_xlfn.XLOOKUP(b2b3[[#This Row],[rxn]],mfs[rxn],mfs[flux_scaled],0)</f>
        <v>8.6472400000000006E-13</v>
      </c>
      <c r="J2109">
        <f>(b2b3[[#This Row],[flux]]-b2b3[[#This Row],[flux in mfs]])/b2b3[[#This Row],[flux]]</f>
        <v>-9.0000014752085509</v>
      </c>
      <c r="K2109">
        <f>ABS(b2b3[[#This Row],[(mfs - b2+b3) / mfs]])</f>
        <v>9.0000014752085509</v>
      </c>
      <c r="L2109" t="b">
        <f>_xlfn.TEXTAFTER(b2b3[[#This Row],[rxn]],"-",-1)="SPONT"</f>
        <v>0</v>
      </c>
      <c r="M2109" t="str">
        <f>_xlfn.TEXTAFTER(b2b3[[#This Row],[rxn]],"-",-1)</f>
        <v>rt6420</v>
      </c>
      <c r="N2109">
        <f>_xlfn.XLOOKUP("'PRO-"&amp;b2b3[[#This Row],[enz]]&amp;"'",'[1]Sheet2 (2)'!$A:$A,'[1]Sheet2 (2)'!$B:$B,"")</f>
        <v>1</v>
      </c>
      <c r="O2109">
        <f>IFERROR(_xlfn.XLOOKUP(b2b3[[#This Row],[Column2]],Table17[[#This Row],[rxn-no-enz]],Table17[[#This Row],[flux]],0),0)</f>
        <v>0</v>
      </c>
      <c r="P2109" t="str">
        <f>_xlfn.TEXTBEFORE(b2b3[[#This Row],[rxn]],"-",-1,,,"")</f>
        <v>PROSYN</v>
      </c>
    </row>
    <row r="2110" spans="1:16" ht="17" x14ac:dyDescent="0.25">
      <c r="A2110" s="1" t="s">
        <v>12546</v>
      </c>
      <c r="B2110" s="1" t="s">
        <v>2778</v>
      </c>
      <c r="C2110" s="1">
        <v>2.1362654E-8</v>
      </c>
      <c r="D2110" s="1">
        <f>mfs[[#This Row],[flux]]/1000</f>
        <v>2.1362653999999998E-11</v>
      </c>
      <c r="F2110" t="s">
        <v>11945</v>
      </c>
      <c r="G2110" t="s">
        <v>2778</v>
      </c>
      <c r="H2110" s="3">
        <v>1.7197914886344199E-11</v>
      </c>
      <c r="I2110">
        <f>_xlfn.XLOOKUP(b2b3[[#This Row],[rxn]],mfs[rxn],mfs[flux_scaled],0)</f>
        <v>0</v>
      </c>
      <c r="J2110">
        <f>(b2b3[[#This Row],[flux]]-b2b3[[#This Row],[flux in mfs]])/b2b3[[#This Row],[flux]]</f>
        <v>1</v>
      </c>
      <c r="K2110">
        <f>ABS(b2b3[[#This Row],[(mfs - b2+b3) / mfs]])</f>
        <v>1</v>
      </c>
      <c r="L2110" t="b">
        <f>_xlfn.TEXTAFTER(b2b3[[#This Row],[rxn]],"-",-1)="SPONT"</f>
        <v>0</v>
      </c>
      <c r="M2110" t="str">
        <f>_xlfn.TEXTAFTER(b2b3[[#This Row],[rxn]],"-",-1)</f>
        <v>rt6434_x</v>
      </c>
      <c r="N2110">
        <f>_xlfn.XLOOKUP("'PRO-"&amp;b2b3[[#This Row],[enz]]&amp;"'",'[1]Sheet2 (2)'!$A:$A,'[1]Sheet2 (2)'!$B:$B,"")</f>
        <v>1</v>
      </c>
      <c r="O2110">
        <f>IFERROR(_xlfn.XLOOKUP(b2b3[[#This Row],[Column2]],Table17[[#This Row],[rxn-no-enz]],Table17[[#This Row],[flux]],0),0)</f>
        <v>0</v>
      </c>
      <c r="P2110" t="str">
        <f>_xlfn.TEXTBEFORE(b2b3[[#This Row],[rxn]],"-",-1,,,"")</f>
        <v>PROSYN</v>
      </c>
    </row>
    <row r="2111" spans="1:16" ht="17" x14ac:dyDescent="0.25">
      <c r="A2111" s="1" t="s">
        <v>12547</v>
      </c>
      <c r="B2111" s="1" t="s">
        <v>2778</v>
      </c>
      <c r="C2111" s="1">
        <v>4.3477152999999999E-8</v>
      </c>
      <c r="D2111" s="1">
        <f>mfs[[#This Row],[flux]]/1000</f>
        <v>4.3477152999999999E-11</v>
      </c>
      <c r="F2111" t="s">
        <v>11946</v>
      </c>
      <c r="G2111" t="s">
        <v>2778</v>
      </c>
      <c r="H2111" s="3">
        <v>1.52206384835004E-11</v>
      </c>
      <c r="I2111">
        <f>_xlfn.XLOOKUP(b2b3[[#This Row],[rxn]],mfs[rxn],mfs[flux_scaled],0)</f>
        <v>1.5220638500000001E-10</v>
      </c>
      <c r="J2111">
        <f>(b2b3[[#This Row],[flux]]-b2b3[[#This Row],[flux in mfs]])/b2b3[[#This Row],[flux]]</f>
        <v>-9.0000000108402816</v>
      </c>
      <c r="K2111">
        <f>ABS(b2b3[[#This Row],[(mfs - b2+b3) / mfs]])</f>
        <v>9.0000000108402816</v>
      </c>
      <c r="L2111" t="b">
        <f>_xlfn.TEXTAFTER(b2b3[[#This Row],[rxn]],"-",-1)="SPONT"</f>
        <v>0</v>
      </c>
      <c r="M2111" t="str">
        <f>_xlfn.TEXTAFTER(b2b3[[#This Row],[rxn]],"-",-1)</f>
        <v>rt6435</v>
      </c>
      <c r="N2111">
        <f>_xlfn.XLOOKUP("'PRO-"&amp;b2b3[[#This Row],[enz]]&amp;"'",'[1]Sheet2 (2)'!$A:$A,'[1]Sheet2 (2)'!$B:$B,"")</f>
        <v>1</v>
      </c>
      <c r="O2111">
        <f>IFERROR(_xlfn.XLOOKUP(b2b3[[#This Row],[Column2]],Table17[[#This Row],[rxn-no-enz]],Table17[[#This Row],[flux]],0),0)</f>
        <v>0</v>
      </c>
      <c r="P2111" t="str">
        <f>_xlfn.TEXTBEFORE(b2b3[[#This Row],[rxn]],"-",-1,,,"")</f>
        <v>PROSYN</v>
      </c>
    </row>
    <row r="2112" spans="1:16" ht="17" x14ac:dyDescent="0.25">
      <c r="A2112" s="1" t="s">
        <v>12548</v>
      </c>
      <c r="B2112" s="1" t="s">
        <v>2778</v>
      </c>
      <c r="C2112" s="1">
        <v>8.9697368599999999E-7</v>
      </c>
      <c r="D2112" s="1">
        <f>mfs[[#This Row],[flux]]/1000</f>
        <v>8.9697368599999997E-10</v>
      </c>
      <c r="F2112" t="s">
        <v>11947</v>
      </c>
      <c r="G2112" t="s">
        <v>2778</v>
      </c>
      <c r="H2112" s="3">
        <v>5.7100562061973299E-11</v>
      </c>
      <c r="I2112">
        <f>_xlfn.XLOOKUP(b2b3[[#This Row],[rxn]],mfs[rxn],mfs[flux_scaled],0)</f>
        <v>5.7100562099999995E-10</v>
      </c>
      <c r="J2112">
        <f>(b2b3[[#This Row],[flux]]-b2b3[[#This Row],[flux in mfs]])/b2b3[[#This Row],[flux]]</f>
        <v>-9.0000000066596009</v>
      </c>
      <c r="K2112">
        <f>ABS(b2b3[[#This Row],[(mfs - b2+b3) / mfs]])</f>
        <v>9.0000000066596009</v>
      </c>
      <c r="L2112" t="b">
        <f>_xlfn.TEXTAFTER(b2b3[[#This Row],[rxn]],"-",-1)="SPONT"</f>
        <v>0</v>
      </c>
      <c r="M2112" t="str">
        <f>_xlfn.TEXTAFTER(b2b3[[#This Row],[rxn]],"-",-1)</f>
        <v>rt6437</v>
      </c>
      <c r="N2112">
        <f>_xlfn.XLOOKUP("'PRO-"&amp;b2b3[[#This Row],[enz]]&amp;"'",'[1]Sheet2 (2)'!$A:$A,'[1]Sheet2 (2)'!$B:$B,"")</f>
        <v>1</v>
      </c>
      <c r="O2112">
        <f>IFERROR(_xlfn.XLOOKUP(b2b3[[#This Row],[Column2]],Table17[[#This Row],[rxn-no-enz]],Table17[[#This Row],[flux]],0),0)</f>
        <v>0</v>
      </c>
      <c r="P2112" t="str">
        <f>_xlfn.TEXTBEFORE(b2b3[[#This Row],[rxn]],"-",-1,,,"")</f>
        <v>PROSYN</v>
      </c>
    </row>
    <row r="2113" spans="1:16" ht="17" x14ac:dyDescent="0.25">
      <c r="A2113" s="1" t="s">
        <v>12549</v>
      </c>
      <c r="B2113" s="1" t="s">
        <v>2778</v>
      </c>
      <c r="C2113" s="1">
        <v>2.57358448E-7</v>
      </c>
      <c r="D2113" s="1">
        <f>mfs[[#This Row],[flux]]/1000</f>
        <v>2.5735844800000001E-10</v>
      </c>
      <c r="F2113" t="s">
        <v>11948</v>
      </c>
      <c r="G2113" t="s">
        <v>2778</v>
      </c>
      <c r="H2113" s="3">
        <v>2.6138716356107601E-12</v>
      </c>
      <c r="I2113">
        <f>_xlfn.XLOOKUP(b2b3[[#This Row],[rxn]],mfs[rxn],mfs[flux_scaled],0)</f>
        <v>2.6138715999999998E-11</v>
      </c>
      <c r="J2113">
        <f>(b2b3[[#This Row],[flux]]-b2b3[[#This Row],[flux in mfs]])/b2b3[[#This Row],[flux]]</f>
        <v>-8.9999998637623992</v>
      </c>
      <c r="K2113">
        <f>ABS(b2b3[[#This Row],[(mfs - b2+b3) / mfs]])</f>
        <v>8.9999998637623992</v>
      </c>
      <c r="L2113" t="b">
        <f>_xlfn.TEXTAFTER(b2b3[[#This Row],[rxn]],"-",-1)="SPONT"</f>
        <v>0</v>
      </c>
      <c r="M2113" t="str">
        <f>_xlfn.TEXTAFTER(b2b3[[#This Row],[rxn]],"-",-1)</f>
        <v>rt6468</v>
      </c>
      <c r="N2113">
        <f>_xlfn.XLOOKUP("'PRO-"&amp;b2b3[[#This Row],[enz]]&amp;"'",'[1]Sheet2 (2)'!$A:$A,'[1]Sheet2 (2)'!$B:$B,"")</f>
        <v>1</v>
      </c>
      <c r="O2113">
        <f>IFERROR(_xlfn.XLOOKUP(b2b3[[#This Row],[Column2]],Table17[[#This Row],[rxn-no-enz]],Table17[[#This Row],[flux]],0),0)</f>
        <v>0</v>
      </c>
      <c r="P2113" t="str">
        <f>_xlfn.TEXTBEFORE(b2b3[[#This Row],[rxn]],"-",-1,,,"")</f>
        <v>PROSYN</v>
      </c>
    </row>
    <row r="2114" spans="1:16" ht="17" x14ac:dyDescent="0.25">
      <c r="A2114" s="1" t="s">
        <v>12550</v>
      </c>
      <c r="B2114" s="1" t="s">
        <v>2778</v>
      </c>
      <c r="C2114" s="1">
        <v>2.9757709999999999E-9</v>
      </c>
      <c r="D2114" s="1">
        <f>mfs[[#This Row],[flux]]/1000</f>
        <v>2.9757709999999997E-12</v>
      </c>
      <c r="F2114" t="s">
        <v>11949</v>
      </c>
      <c r="G2114" t="s">
        <v>2778</v>
      </c>
      <c r="H2114" s="3">
        <v>7.8769225946489704E-12</v>
      </c>
      <c r="I2114">
        <f>_xlfn.XLOOKUP(b2b3[[#This Row],[rxn]],mfs[rxn],mfs[flux_scaled],0)</f>
        <v>7.8769225999999996E-11</v>
      </c>
      <c r="J2114">
        <f>(b2b3[[#This Row],[flux]]-b2b3[[#This Row],[flux in mfs]])/b2b3[[#This Row],[flux]]</f>
        <v>-9.0000000067932984</v>
      </c>
      <c r="K2114">
        <f>ABS(b2b3[[#This Row],[(mfs - b2+b3) / mfs]])</f>
        <v>9.0000000067932984</v>
      </c>
      <c r="L2114" t="b">
        <f>_xlfn.TEXTAFTER(b2b3[[#This Row],[rxn]],"-",-1)="SPONT"</f>
        <v>0</v>
      </c>
      <c r="M2114" t="str">
        <f>_xlfn.TEXTAFTER(b2b3[[#This Row],[rxn]],"-",-1)</f>
        <v>rt6471</v>
      </c>
      <c r="N2114">
        <f>_xlfn.XLOOKUP("'PRO-"&amp;b2b3[[#This Row],[enz]]&amp;"'",'[1]Sheet2 (2)'!$A:$A,'[1]Sheet2 (2)'!$B:$B,"")</f>
        <v>1</v>
      </c>
      <c r="O2114">
        <f>IFERROR(_xlfn.XLOOKUP(b2b3[[#This Row],[Column2]],Table17[[#This Row],[rxn-no-enz]],Table17[[#This Row],[flux]],0),0)</f>
        <v>0</v>
      </c>
      <c r="P2114" t="str">
        <f>_xlfn.TEXTBEFORE(b2b3[[#This Row],[rxn]],"-",-1,,,"")</f>
        <v>PROSYN</v>
      </c>
    </row>
    <row r="2115" spans="1:16" ht="17" x14ac:dyDescent="0.25">
      <c r="A2115" s="1" t="s">
        <v>12551</v>
      </c>
      <c r="B2115" s="1" t="s">
        <v>2778</v>
      </c>
      <c r="C2115" s="1">
        <v>5.5325407999999998E-8</v>
      </c>
      <c r="D2115" s="1">
        <f>mfs[[#This Row],[flux]]/1000</f>
        <v>5.5325407999999997E-11</v>
      </c>
      <c r="F2115" t="s">
        <v>11950</v>
      </c>
      <c r="G2115" t="s">
        <v>2778</v>
      </c>
      <c r="H2115" s="3">
        <v>2.3344621155324899E-12</v>
      </c>
      <c r="I2115">
        <f>_xlfn.XLOOKUP(b2b3[[#This Row],[rxn]],mfs[rxn],mfs[flux_scaled],0)</f>
        <v>2.3344620999999999E-11</v>
      </c>
      <c r="J2115">
        <f>(b2b3[[#This Row],[flux]]-b2b3[[#This Row],[flux in mfs]])/b2b3[[#This Row],[flux]]</f>
        <v>-8.9999999334643732</v>
      </c>
      <c r="K2115">
        <f>ABS(b2b3[[#This Row],[(mfs - b2+b3) / mfs]])</f>
        <v>8.9999999334643732</v>
      </c>
      <c r="L2115" t="b">
        <f>_xlfn.TEXTAFTER(b2b3[[#This Row],[rxn]],"-",-1)="SPONT"</f>
        <v>0</v>
      </c>
      <c r="M2115" t="str">
        <f>_xlfn.TEXTAFTER(b2b3[[#This Row],[rxn]],"-",-1)</f>
        <v>rt6476</v>
      </c>
      <c r="N2115">
        <f>_xlfn.XLOOKUP("'PRO-"&amp;b2b3[[#This Row],[enz]]&amp;"'",'[1]Sheet2 (2)'!$A:$A,'[1]Sheet2 (2)'!$B:$B,"")</f>
        <v>1</v>
      </c>
      <c r="O2115">
        <f>IFERROR(_xlfn.XLOOKUP(b2b3[[#This Row],[Column2]],Table17[[#This Row],[rxn-no-enz]],Table17[[#This Row],[flux]],0),0)</f>
        <v>0</v>
      </c>
      <c r="P2115" t="str">
        <f>_xlfn.TEXTBEFORE(b2b3[[#This Row],[rxn]],"-",-1,,,"")</f>
        <v>PROSYN</v>
      </c>
    </row>
    <row r="2116" spans="1:16" ht="17" x14ac:dyDescent="0.25">
      <c r="A2116" s="1" t="s">
        <v>12552</v>
      </c>
      <c r="B2116" s="1" t="s">
        <v>2778</v>
      </c>
      <c r="C2116" s="1">
        <v>4.6728849999999996E-9</v>
      </c>
      <c r="D2116" s="1">
        <f>mfs[[#This Row],[flux]]/1000</f>
        <v>4.6728849999999998E-12</v>
      </c>
      <c r="F2116" t="s">
        <v>4492</v>
      </c>
      <c r="G2116" t="s">
        <v>2778</v>
      </c>
      <c r="H2116" s="3">
        <v>8.9814770412734595E-13</v>
      </c>
      <c r="I2116">
        <f>_xlfn.XLOOKUP(b2b3[[#This Row],[rxn]],mfs[rxn],mfs[flux_scaled],0)</f>
        <v>8.9814769999999989E-12</v>
      </c>
      <c r="J2116">
        <f>(b2b3[[#This Row],[flux]]-b2b3[[#This Row],[flux in mfs]])/b2b3[[#This Row],[flux]]</f>
        <v>-8.9999999540460216</v>
      </c>
      <c r="K2116">
        <f>ABS(b2b3[[#This Row],[(mfs - b2+b3) / mfs]])</f>
        <v>8.9999999540460216</v>
      </c>
      <c r="L2116" t="b">
        <f>_xlfn.TEXTAFTER(b2b3[[#This Row],[rxn]],"-",-1)="SPONT"</f>
        <v>0</v>
      </c>
      <c r="M2116" t="str">
        <f>_xlfn.TEXTAFTER(b2b3[[#This Row],[rxn]],"-",-1)</f>
        <v>rt6481</v>
      </c>
      <c r="N2116">
        <f>_xlfn.XLOOKUP("'PRO-"&amp;b2b3[[#This Row],[enz]]&amp;"'",'[1]Sheet2 (2)'!$A:$A,'[1]Sheet2 (2)'!$B:$B,"")</f>
        <v>1</v>
      </c>
      <c r="O2116">
        <f>IFERROR(_xlfn.XLOOKUP(b2b3[[#This Row],[Column2]],Table17[[#This Row],[rxn-no-enz]],Table17[[#This Row],[flux]],0),0)</f>
        <v>0</v>
      </c>
      <c r="P2116" t="str">
        <f>_xlfn.TEXTBEFORE(b2b3[[#This Row],[rxn]],"-",-1,,,"")</f>
        <v>PROSYN</v>
      </c>
    </row>
    <row r="2117" spans="1:16" ht="17" x14ac:dyDescent="0.25">
      <c r="A2117" s="1" t="s">
        <v>12553</v>
      </c>
      <c r="B2117" s="1" t="s">
        <v>2778</v>
      </c>
      <c r="C2117" s="1">
        <v>1.2689274900000001E-7</v>
      </c>
      <c r="D2117" s="1">
        <f>mfs[[#This Row],[flux]]/1000</f>
        <v>1.2689274900000002E-10</v>
      </c>
      <c r="F2117" t="s">
        <v>4494</v>
      </c>
      <c r="G2117" t="s">
        <v>2778</v>
      </c>
      <c r="H2117" s="3">
        <v>9.4670041261585696E-11</v>
      </c>
      <c r="I2117">
        <f>_xlfn.XLOOKUP(b2b3[[#This Row],[rxn]],mfs[rxn],mfs[flux_scaled],0)</f>
        <v>0</v>
      </c>
      <c r="J2117">
        <f>(b2b3[[#This Row],[flux]]-b2b3[[#This Row],[flux in mfs]])/b2b3[[#This Row],[flux]]</f>
        <v>1</v>
      </c>
      <c r="K2117">
        <f>ABS(b2b3[[#This Row],[(mfs - b2+b3) / mfs]])</f>
        <v>1</v>
      </c>
      <c r="L2117" t="b">
        <f>_xlfn.TEXTAFTER(b2b3[[#This Row],[rxn]],"-",-1)="SPONT"</f>
        <v>0</v>
      </c>
      <c r="M2117" t="str">
        <f>_xlfn.TEXTAFTER(b2b3[[#This Row],[rxn]],"-",-1)</f>
        <v>rt6488_m</v>
      </c>
      <c r="N2117">
        <f>_xlfn.XLOOKUP("'PRO-"&amp;b2b3[[#This Row],[enz]]&amp;"'",'[1]Sheet2 (2)'!$A:$A,'[1]Sheet2 (2)'!$B:$B,"")</f>
        <v>1</v>
      </c>
      <c r="O2117">
        <f>IFERROR(_xlfn.XLOOKUP(b2b3[[#This Row],[Column2]],Table17[[#This Row],[rxn-no-enz]],Table17[[#This Row],[flux]],0),0)</f>
        <v>0</v>
      </c>
      <c r="P2117" t="str">
        <f>_xlfn.TEXTBEFORE(b2b3[[#This Row],[rxn]],"-",-1,,,"")</f>
        <v>PROSYN</v>
      </c>
    </row>
    <row r="2118" spans="1:16" ht="17" x14ac:dyDescent="0.25">
      <c r="A2118" s="1" t="s">
        <v>12555</v>
      </c>
      <c r="B2118" s="1" t="s">
        <v>2778</v>
      </c>
      <c r="C2118" s="1">
        <v>1.71983713E-7</v>
      </c>
      <c r="D2118" s="1">
        <f>mfs[[#This Row],[flux]]/1000</f>
        <v>1.71983713E-10</v>
      </c>
      <c r="F2118" t="s">
        <v>4495</v>
      </c>
      <c r="G2118" t="s">
        <v>2778</v>
      </c>
      <c r="H2118" s="3">
        <v>6.4086091221020806E-11</v>
      </c>
      <c r="I2118">
        <f>_xlfn.XLOOKUP(b2b3[[#This Row],[rxn]],mfs[rxn],mfs[flux_scaled],0)</f>
        <v>6.4086091200000001E-10</v>
      </c>
      <c r="J2118">
        <f>(b2b3[[#This Row],[flux]]-b2b3[[#This Row],[flux in mfs]])/b2b3[[#This Row],[flux]]</f>
        <v>-8.9999999967199109</v>
      </c>
      <c r="K2118">
        <f>ABS(b2b3[[#This Row],[(mfs - b2+b3) / mfs]])</f>
        <v>8.9999999967199109</v>
      </c>
      <c r="L2118" t="b">
        <f>_xlfn.TEXTAFTER(b2b3[[#This Row],[rxn]],"-",-1)="SPONT"</f>
        <v>0</v>
      </c>
      <c r="M2118" t="str">
        <f>_xlfn.TEXTAFTER(b2b3[[#This Row],[rxn]],"-",-1)</f>
        <v>rt6498</v>
      </c>
      <c r="N2118">
        <f>_xlfn.XLOOKUP("'PRO-"&amp;b2b3[[#This Row],[enz]]&amp;"'",'[1]Sheet2 (2)'!$A:$A,'[1]Sheet2 (2)'!$B:$B,"")</f>
        <v>1</v>
      </c>
      <c r="O2118">
        <f>IFERROR(_xlfn.XLOOKUP(b2b3[[#This Row],[Column2]],Table17[[#This Row],[rxn-no-enz]],Table17[[#This Row],[flux]],0),0)</f>
        <v>0</v>
      </c>
      <c r="P2118" t="str">
        <f>_xlfn.TEXTBEFORE(b2b3[[#This Row],[rxn]],"-",-1,,,"")</f>
        <v>PROSYN</v>
      </c>
    </row>
    <row r="2119" spans="1:16" ht="17" x14ac:dyDescent="0.25">
      <c r="A2119" s="1" t="s">
        <v>12556</v>
      </c>
      <c r="B2119" s="1" t="s">
        <v>2778</v>
      </c>
      <c r="C2119" s="1">
        <v>9.4222422000000004E-8</v>
      </c>
      <c r="D2119" s="1">
        <f>mfs[[#This Row],[flux]]/1000</f>
        <v>9.4222422000000001E-11</v>
      </c>
      <c r="F2119" t="s">
        <v>11952</v>
      </c>
      <c r="G2119" t="s">
        <v>2778</v>
      </c>
      <c r="H2119" s="3">
        <v>1.27116098569042E-11</v>
      </c>
      <c r="I2119">
        <f>_xlfn.XLOOKUP(b2b3[[#This Row],[rxn]],mfs[rxn],mfs[flux_scaled],0)</f>
        <v>1.27116099E-10</v>
      </c>
      <c r="J2119">
        <f>(b2b3[[#This Row],[flux]]-b2b3[[#This Row],[flux in mfs]])/b2b3[[#This Row],[flux]]</f>
        <v>-9.0000000339027082</v>
      </c>
      <c r="K2119">
        <f>ABS(b2b3[[#This Row],[(mfs - b2+b3) / mfs]])</f>
        <v>9.0000000339027082</v>
      </c>
      <c r="L2119" t="b">
        <f>_xlfn.TEXTAFTER(b2b3[[#This Row],[rxn]],"-",-1)="SPONT"</f>
        <v>0</v>
      </c>
      <c r="M2119" t="str">
        <f>_xlfn.TEXTAFTER(b2b3[[#This Row],[rxn]],"-",-1)</f>
        <v>rt6500</v>
      </c>
      <c r="N2119">
        <f>_xlfn.XLOOKUP("'PRO-"&amp;b2b3[[#This Row],[enz]]&amp;"'",'[1]Sheet2 (2)'!$A:$A,'[1]Sheet2 (2)'!$B:$B,"")</f>
        <v>1</v>
      </c>
      <c r="O2119">
        <f>IFERROR(_xlfn.XLOOKUP(b2b3[[#This Row],[Column2]],Table17[[#This Row],[rxn-no-enz]],Table17[[#This Row],[flux]],0),0)</f>
        <v>0</v>
      </c>
      <c r="P2119" t="str">
        <f>_xlfn.TEXTBEFORE(b2b3[[#This Row],[rxn]],"-",-1,,,"")</f>
        <v>PROSYN</v>
      </c>
    </row>
    <row r="2120" spans="1:16" ht="17" x14ac:dyDescent="0.25">
      <c r="A2120" s="1" t="s">
        <v>12557</v>
      </c>
      <c r="B2120" s="1" t="s">
        <v>2778</v>
      </c>
      <c r="C2120" s="1">
        <v>7.6294193099999999E-7</v>
      </c>
      <c r="D2120" s="1">
        <f>mfs[[#This Row],[flux]]/1000</f>
        <v>7.6294193100000001E-10</v>
      </c>
      <c r="F2120" t="s">
        <v>11953</v>
      </c>
      <c r="G2120" t="s">
        <v>2778</v>
      </c>
      <c r="H2120" s="3">
        <v>5.4968943309781202E-14</v>
      </c>
      <c r="I2120">
        <f>_xlfn.XLOOKUP(b2b3[[#This Row],[rxn]],mfs[rxn],mfs[flux_scaled],0)</f>
        <v>5.4968899999999998E-13</v>
      </c>
      <c r="J2120">
        <f>(b2b3[[#This Row],[flux]]-b2b3[[#This Row],[flux in mfs]])/b2b3[[#This Row],[flux]]</f>
        <v>-8.9999921210453397</v>
      </c>
      <c r="K2120">
        <f>ABS(b2b3[[#This Row],[(mfs - b2+b3) / mfs]])</f>
        <v>8.9999921210453397</v>
      </c>
      <c r="L2120" t="b">
        <f>_xlfn.TEXTAFTER(b2b3[[#This Row],[rxn]],"-",-1)="SPONT"</f>
        <v>0</v>
      </c>
      <c r="M2120" t="str">
        <f>_xlfn.TEXTAFTER(b2b3[[#This Row],[rxn]],"-",-1)</f>
        <v>rt6501</v>
      </c>
      <c r="N2120">
        <f>_xlfn.XLOOKUP("'PRO-"&amp;b2b3[[#This Row],[enz]]&amp;"'",'[1]Sheet2 (2)'!$A:$A,'[1]Sheet2 (2)'!$B:$B,"")</f>
        <v>1</v>
      </c>
      <c r="O2120">
        <f>IFERROR(_xlfn.XLOOKUP(b2b3[[#This Row],[Column2]],Table17[[#This Row],[rxn-no-enz]],Table17[[#This Row],[flux]],0),0)</f>
        <v>0</v>
      </c>
      <c r="P2120" t="str">
        <f>_xlfn.TEXTBEFORE(b2b3[[#This Row],[rxn]],"-",-1,,,"")</f>
        <v>PROSYN</v>
      </c>
    </row>
    <row r="2121" spans="1:16" ht="17" x14ac:dyDescent="0.25">
      <c r="A2121" s="1" t="s">
        <v>12558</v>
      </c>
      <c r="B2121" s="1" t="s">
        <v>2778</v>
      </c>
      <c r="C2121" s="1">
        <v>3.2226969999999999E-9</v>
      </c>
      <c r="D2121" s="1">
        <f>mfs[[#This Row],[flux]]/1000</f>
        <v>3.2226969999999999E-12</v>
      </c>
      <c r="F2121" t="s">
        <v>4496</v>
      </c>
      <c r="G2121" t="s">
        <v>2778</v>
      </c>
      <c r="H2121" s="3">
        <v>1.8004844617747801E-11</v>
      </c>
      <c r="I2121">
        <f>_xlfn.XLOOKUP(b2b3[[#This Row],[rxn]],mfs[rxn],mfs[flux_scaled],0)</f>
        <v>1.8004844600000001E-10</v>
      </c>
      <c r="J2121">
        <f>(b2b3[[#This Row],[flux]]-b2b3[[#This Row],[flux in mfs]])/b2b3[[#This Row],[flux]]</f>
        <v>-8.9999999901427632</v>
      </c>
      <c r="K2121">
        <f>ABS(b2b3[[#This Row],[(mfs - b2+b3) / mfs]])</f>
        <v>8.9999999901427632</v>
      </c>
      <c r="L2121" t="b">
        <f>_xlfn.TEXTAFTER(b2b3[[#This Row],[rxn]],"-",-1)="SPONT"</f>
        <v>0</v>
      </c>
      <c r="M2121" t="str">
        <f>_xlfn.TEXTAFTER(b2b3[[#This Row],[rxn]],"-",-1)</f>
        <v>rt6510</v>
      </c>
      <c r="N2121">
        <f>_xlfn.XLOOKUP("'PRO-"&amp;b2b3[[#This Row],[enz]]&amp;"'",'[1]Sheet2 (2)'!$A:$A,'[1]Sheet2 (2)'!$B:$B,"")</f>
        <v>1</v>
      </c>
      <c r="O2121">
        <f>IFERROR(_xlfn.XLOOKUP(b2b3[[#This Row],[Column2]],Table17[[#This Row],[rxn-no-enz]],Table17[[#This Row],[flux]],0),0)</f>
        <v>0</v>
      </c>
      <c r="P2121" t="str">
        <f>_xlfn.TEXTBEFORE(b2b3[[#This Row],[rxn]],"-",-1,,,"")</f>
        <v>PROSYN</v>
      </c>
    </row>
    <row r="2122" spans="1:16" ht="17" x14ac:dyDescent="0.25">
      <c r="A2122" s="1" t="s">
        <v>12559</v>
      </c>
      <c r="B2122" s="1" t="s">
        <v>2778</v>
      </c>
      <c r="C2122" s="1">
        <v>1.9277159999999999E-8</v>
      </c>
      <c r="D2122" s="1">
        <f>mfs[[#This Row],[flux]]/1000</f>
        <v>1.9277159999999999E-11</v>
      </c>
      <c r="F2122" t="s">
        <v>11954</v>
      </c>
      <c r="G2122" t="s">
        <v>2778</v>
      </c>
      <c r="H2122" s="3">
        <v>2.0446565438489399E-12</v>
      </c>
      <c r="I2122">
        <f>_xlfn.XLOOKUP(b2b3[[#This Row],[rxn]],mfs[rxn],mfs[flux_scaled],0)</f>
        <v>2.0446565000000002E-11</v>
      </c>
      <c r="J2122">
        <f>(b2b3[[#This Row],[flux]]-b2b3[[#This Row],[flux in mfs]])/b2b3[[#This Row],[flux]]</f>
        <v>-8.9999997855437393</v>
      </c>
      <c r="K2122">
        <f>ABS(b2b3[[#This Row],[(mfs - b2+b3) / mfs]])</f>
        <v>8.9999997855437393</v>
      </c>
      <c r="L2122" t="b">
        <f>_xlfn.TEXTAFTER(b2b3[[#This Row],[rxn]],"-",-1)="SPONT"</f>
        <v>0</v>
      </c>
      <c r="M2122" t="str">
        <f>_xlfn.TEXTAFTER(b2b3[[#This Row],[rxn]],"-",-1)</f>
        <v>rt6512</v>
      </c>
      <c r="N2122">
        <f>_xlfn.XLOOKUP("'PRO-"&amp;b2b3[[#This Row],[enz]]&amp;"'",'[1]Sheet2 (2)'!$A:$A,'[1]Sheet2 (2)'!$B:$B,"")</f>
        <v>1</v>
      </c>
      <c r="O2122">
        <f>IFERROR(_xlfn.XLOOKUP(b2b3[[#This Row],[Column2]],Table17[[#This Row],[rxn-no-enz]],Table17[[#This Row],[flux]],0),0)</f>
        <v>0</v>
      </c>
      <c r="P2122" t="str">
        <f>_xlfn.TEXTBEFORE(b2b3[[#This Row],[rxn]],"-",-1,,,"")</f>
        <v>PROSYN</v>
      </c>
    </row>
    <row r="2123" spans="1:16" ht="17" x14ac:dyDescent="0.25">
      <c r="A2123" s="1" t="s">
        <v>12560</v>
      </c>
      <c r="B2123" s="1" t="s">
        <v>2778</v>
      </c>
      <c r="C2123" s="1">
        <v>1.2410339E-8</v>
      </c>
      <c r="D2123" s="1">
        <f>mfs[[#This Row],[flux]]/1000</f>
        <v>1.2410339000000001E-11</v>
      </c>
      <c r="F2123" t="s">
        <v>11955</v>
      </c>
      <c r="G2123" t="s">
        <v>2778</v>
      </c>
      <c r="H2123" s="3">
        <v>8.5987311783505295E-13</v>
      </c>
      <c r="I2123">
        <f>_xlfn.XLOOKUP(b2b3[[#This Row],[rxn]],mfs[rxn],mfs[flux_scaled],0)</f>
        <v>8.5987310000000006E-12</v>
      </c>
      <c r="J2123">
        <f>(b2b3[[#This Row],[flux]]-b2b3[[#This Row],[flux in mfs]])/b2b3[[#This Row],[flux]]</f>
        <v>-8.9999997925850632</v>
      </c>
      <c r="K2123">
        <f>ABS(b2b3[[#This Row],[(mfs - b2+b3) / mfs]])</f>
        <v>8.9999997925850632</v>
      </c>
      <c r="L2123" t="b">
        <f>_xlfn.TEXTAFTER(b2b3[[#This Row],[rxn]],"-",-1)="SPONT"</f>
        <v>0</v>
      </c>
      <c r="M2123" t="str">
        <f>_xlfn.TEXTAFTER(b2b3[[#This Row],[rxn]],"-",-1)</f>
        <v>rt6518</v>
      </c>
      <c r="N2123">
        <f>_xlfn.XLOOKUP("'PRO-"&amp;b2b3[[#This Row],[enz]]&amp;"'",'[1]Sheet2 (2)'!$A:$A,'[1]Sheet2 (2)'!$B:$B,"")</f>
        <v>1</v>
      </c>
      <c r="O2123">
        <f>IFERROR(_xlfn.XLOOKUP(b2b3[[#This Row],[Column2]],Table17[[#This Row],[rxn-no-enz]],Table17[[#This Row],[flux]],0),0)</f>
        <v>0</v>
      </c>
      <c r="P2123" t="str">
        <f>_xlfn.TEXTBEFORE(b2b3[[#This Row],[rxn]],"-",-1,,,"")</f>
        <v>PROSYN</v>
      </c>
    </row>
    <row r="2124" spans="1:16" ht="17" x14ac:dyDescent="0.25">
      <c r="A2124" s="1" t="s">
        <v>12561</v>
      </c>
      <c r="B2124" s="1" t="s">
        <v>2778</v>
      </c>
      <c r="C2124" s="1">
        <v>8.962012E-9</v>
      </c>
      <c r="D2124" s="1">
        <f>mfs[[#This Row],[flux]]/1000</f>
        <v>8.9620120000000004E-12</v>
      </c>
      <c r="F2124" t="s">
        <v>11956</v>
      </c>
      <c r="G2124" t="s">
        <v>2778</v>
      </c>
      <c r="H2124" s="3">
        <v>2.5709823133409399E-12</v>
      </c>
      <c r="I2124">
        <f>_xlfn.XLOOKUP(b2b3[[#This Row],[rxn]],mfs[rxn],mfs[flux_scaled],0)</f>
        <v>2.5709822999999999E-11</v>
      </c>
      <c r="J2124">
        <f>(b2b3[[#This Row],[flux]]-b2b3[[#This Row],[flux in mfs]])/b2b3[[#This Row],[flux]]</f>
        <v>-8.9999999481095614</v>
      </c>
      <c r="K2124">
        <f>ABS(b2b3[[#This Row],[(mfs - b2+b3) / mfs]])</f>
        <v>8.9999999481095614</v>
      </c>
      <c r="L2124" t="b">
        <f>_xlfn.TEXTAFTER(b2b3[[#This Row],[rxn]],"-",-1)="SPONT"</f>
        <v>0</v>
      </c>
      <c r="M2124" t="str">
        <f>_xlfn.TEXTAFTER(b2b3[[#This Row],[rxn]],"-",-1)</f>
        <v>rt6543</v>
      </c>
      <c r="N2124">
        <f>_xlfn.XLOOKUP("'PRO-"&amp;b2b3[[#This Row],[enz]]&amp;"'",'[1]Sheet2 (2)'!$A:$A,'[1]Sheet2 (2)'!$B:$B,"")</f>
        <v>1</v>
      </c>
      <c r="O2124">
        <f>IFERROR(_xlfn.XLOOKUP(b2b3[[#This Row],[Column2]],Table17[[#This Row],[rxn-no-enz]],Table17[[#This Row],[flux]],0),0)</f>
        <v>0</v>
      </c>
      <c r="P2124" t="str">
        <f>_xlfn.TEXTBEFORE(b2b3[[#This Row],[rxn]],"-",-1,,,"")</f>
        <v>PROSYN</v>
      </c>
    </row>
    <row r="2125" spans="1:16" ht="17" x14ac:dyDescent="0.25">
      <c r="A2125" s="1" t="s">
        <v>12562</v>
      </c>
      <c r="B2125" s="1" t="s">
        <v>2778</v>
      </c>
      <c r="C2125" s="1">
        <v>7.8828141060000003E-6</v>
      </c>
      <c r="D2125" s="1">
        <f>mfs[[#This Row],[flux]]/1000</f>
        <v>7.8828141059999997E-9</v>
      </c>
      <c r="F2125" t="s">
        <v>4497</v>
      </c>
      <c r="G2125" t="s">
        <v>2778</v>
      </c>
      <c r="H2125" s="3">
        <v>1.35759753006131E-10</v>
      </c>
      <c r="I2125">
        <f>_xlfn.XLOOKUP(b2b3[[#This Row],[rxn]],mfs[rxn],mfs[flux_scaled],0)</f>
        <v>1.3575975300000001E-9</v>
      </c>
      <c r="J2125">
        <f>(b2b3[[#This Row],[flux]]-b2b3[[#This Row],[flux in mfs]])/b2b3[[#This Row],[flux]]</f>
        <v>-8.999999999548395</v>
      </c>
      <c r="K2125">
        <f>ABS(b2b3[[#This Row],[(mfs - b2+b3) / mfs]])</f>
        <v>8.999999999548395</v>
      </c>
      <c r="L2125" t="b">
        <f>_xlfn.TEXTAFTER(b2b3[[#This Row],[rxn]],"-",-1)="SPONT"</f>
        <v>0</v>
      </c>
      <c r="M2125" t="str">
        <f>_xlfn.TEXTAFTER(b2b3[[#This Row],[rxn]],"-",-1)</f>
        <v>rt6544</v>
      </c>
      <c r="N2125">
        <f>_xlfn.XLOOKUP("'PRO-"&amp;b2b3[[#This Row],[enz]]&amp;"'",'[1]Sheet2 (2)'!$A:$A,'[1]Sheet2 (2)'!$B:$B,"")</f>
        <v>1</v>
      </c>
      <c r="O2125">
        <f>IFERROR(_xlfn.XLOOKUP(b2b3[[#This Row],[Column2]],Table17[[#This Row],[rxn-no-enz]],Table17[[#This Row],[flux]],0),0)</f>
        <v>0</v>
      </c>
      <c r="P2125" t="str">
        <f>_xlfn.TEXTBEFORE(b2b3[[#This Row],[rxn]],"-",-1,,,"")</f>
        <v>PROSYN</v>
      </c>
    </row>
    <row r="2126" spans="1:16" ht="17" x14ac:dyDescent="0.25">
      <c r="A2126" s="1" t="s">
        <v>12563</v>
      </c>
      <c r="B2126" s="1" t="s">
        <v>2778</v>
      </c>
      <c r="C2126" s="1">
        <v>3.7348512999999999E-8</v>
      </c>
      <c r="D2126" s="1">
        <f>mfs[[#This Row],[flux]]/1000</f>
        <v>3.7348513E-11</v>
      </c>
      <c r="F2126" t="s">
        <v>4498</v>
      </c>
      <c r="G2126" t="s">
        <v>2778</v>
      </c>
      <c r="H2126" s="3">
        <v>4.02325786619863E-11</v>
      </c>
      <c r="I2126">
        <f>_xlfn.XLOOKUP(b2b3[[#This Row],[rxn]],mfs[rxn],mfs[flux_scaled],0)</f>
        <v>4.0232578699999997E-10</v>
      </c>
      <c r="J2126">
        <f>(b2b3[[#This Row],[flux]]-b2b3[[#This Row],[flux in mfs]])/b2b3[[#This Row],[flux]]</f>
        <v>-9.0000000094484864</v>
      </c>
      <c r="K2126">
        <f>ABS(b2b3[[#This Row],[(mfs - b2+b3) / mfs]])</f>
        <v>9.0000000094484864</v>
      </c>
      <c r="L2126" t="b">
        <f>_xlfn.TEXTAFTER(b2b3[[#This Row],[rxn]],"-",-1)="SPONT"</f>
        <v>0</v>
      </c>
      <c r="M2126" t="str">
        <f>_xlfn.TEXTAFTER(b2b3[[#This Row],[rxn]],"-",-1)</f>
        <v>rt6546</v>
      </c>
      <c r="N2126">
        <f>_xlfn.XLOOKUP("'PRO-"&amp;b2b3[[#This Row],[enz]]&amp;"'",'[1]Sheet2 (2)'!$A:$A,'[1]Sheet2 (2)'!$B:$B,"")</f>
        <v>1</v>
      </c>
      <c r="O2126">
        <f>IFERROR(_xlfn.XLOOKUP(b2b3[[#This Row],[Column2]],Table17[[#This Row],[rxn-no-enz]],Table17[[#This Row],[flux]],0),0)</f>
        <v>0</v>
      </c>
      <c r="P2126" t="str">
        <f>_xlfn.TEXTBEFORE(b2b3[[#This Row],[rxn]],"-",-1,,,"")</f>
        <v>PROSYN</v>
      </c>
    </row>
    <row r="2127" spans="1:16" ht="17" x14ac:dyDescent="0.25">
      <c r="A2127" s="1" t="s">
        <v>12564</v>
      </c>
      <c r="B2127" s="1" t="s">
        <v>2778</v>
      </c>
      <c r="C2127" s="1">
        <v>1.7915778999999999E-8</v>
      </c>
      <c r="D2127" s="1">
        <f>mfs[[#This Row],[flux]]/1000</f>
        <v>1.7915778999999998E-11</v>
      </c>
      <c r="F2127" t="s">
        <v>11957</v>
      </c>
      <c r="G2127" t="s">
        <v>2778</v>
      </c>
      <c r="H2127" s="3">
        <v>1.6992759843475199E-11</v>
      </c>
      <c r="I2127">
        <f>_xlfn.XLOOKUP(b2b3[[#This Row],[rxn]],mfs[rxn],mfs[flux_scaled],0)</f>
        <v>1.69927598E-10</v>
      </c>
      <c r="J2127">
        <f>(b2b3[[#This Row],[flux]]-b2b3[[#This Row],[flux in mfs]])/b2b3[[#This Row],[flux]]</f>
        <v>-8.9999999744154575</v>
      </c>
      <c r="K2127">
        <f>ABS(b2b3[[#This Row],[(mfs - b2+b3) / mfs]])</f>
        <v>8.9999999744154575</v>
      </c>
      <c r="L2127" t="b">
        <f>_xlfn.TEXTAFTER(b2b3[[#This Row],[rxn]],"-",-1)="SPONT"</f>
        <v>0</v>
      </c>
      <c r="M2127" t="str">
        <f>_xlfn.TEXTAFTER(b2b3[[#This Row],[rxn]],"-",-1)</f>
        <v>rt6557</v>
      </c>
      <c r="N2127">
        <f>_xlfn.XLOOKUP("'PRO-"&amp;b2b3[[#This Row],[enz]]&amp;"'",'[1]Sheet2 (2)'!$A:$A,'[1]Sheet2 (2)'!$B:$B,"")</f>
        <v>1</v>
      </c>
      <c r="O2127">
        <f>IFERROR(_xlfn.XLOOKUP(b2b3[[#This Row],[Column2]],Table17[[#This Row],[rxn-no-enz]],Table17[[#This Row],[flux]],0),0)</f>
        <v>0</v>
      </c>
      <c r="P2127" t="str">
        <f>_xlfn.TEXTBEFORE(b2b3[[#This Row],[rxn]],"-",-1,,,"")</f>
        <v>PROSYN</v>
      </c>
    </row>
    <row r="2128" spans="1:16" ht="17" x14ac:dyDescent="0.25">
      <c r="A2128" s="1" t="s">
        <v>12565</v>
      </c>
      <c r="B2128" s="1" t="s">
        <v>2778</v>
      </c>
      <c r="C2128" s="1">
        <v>8.9177810999999996E-8</v>
      </c>
      <c r="D2128" s="1">
        <f>mfs[[#This Row],[flux]]/1000</f>
        <v>8.9177810999999993E-11</v>
      </c>
      <c r="F2128" t="s">
        <v>11958</v>
      </c>
      <c r="G2128" t="s">
        <v>2778</v>
      </c>
      <c r="H2128" s="3">
        <v>4.5517799115920103E-12</v>
      </c>
      <c r="I2128">
        <f>_xlfn.XLOOKUP(b2b3[[#This Row],[rxn]],mfs[rxn],mfs[flux_scaled],0)</f>
        <v>4.5517799000000004E-11</v>
      </c>
      <c r="J2128">
        <f>(b2b3[[#This Row],[flux]]-b2b3[[#This Row],[flux in mfs]])/b2b3[[#This Row],[flux]]</f>
        <v>-8.9999999745330186</v>
      </c>
      <c r="K2128">
        <f>ABS(b2b3[[#This Row],[(mfs - b2+b3) / mfs]])</f>
        <v>8.9999999745330186</v>
      </c>
      <c r="L2128" t="b">
        <f>_xlfn.TEXTAFTER(b2b3[[#This Row],[rxn]],"-",-1)="SPONT"</f>
        <v>0</v>
      </c>
      <c r="M2128" t="str">
        <f>_xlfn.TEXTAFTER(b2b3[[#This Row],[rxn]],"-",-1)</f>
        <v>rt6574</v>
      </c>
      <c r="N2128">
        <f>_xlfn.XLOOKUP("'PRO-"&amp;b2b3[[#This Row],[enz]]&amp;"'",'[1]Sheet2 (2)'!$A:$A,'[1]Sheet2 (2)'!$B:$B,"")</f>
        <v>1</v>
      </c>
      <c r="O2128">
        <f>IFERROR(_xlfn.XLOOKUP(b2b3[[#This Row],[Column2]],Table17[[#This Row],[rxn-no-enz]],Table17[[#This Row],[flux]],0),0)</f>
        <v>0</v>
      </c>
      <c r="P2128" t="str">
        <f>_xlfn.TEXTBEFORE(b2b3[[#This Row],[rxn]],"-",-1,,,"")</f>
        <v>PROSYN</v>
      </c>
    </row>
    <row r="2129" spans="1:16" ht="17" x14ac:dyDescent="0.25">
      <c r="A2129" s="1" t="s">
        <v>12566</v>
      </c>
      <c r="B2129" s="1" t="s">
        <v>2778</v>
      </c>
      <c r="C2129" s="1">
        <v>3.8546345999999998E-8</v>
      </c>
      <c r="D2129" s="1">
        <f>mfs[[#This Row],[flux]]/1000</f>
        <v>3.8546345999999996E-11</v>
      </c>
      <c r="F2129" t="s">
        <v>11959</v>
      </c>
      <c r="G2129" t="s">
        <v>2778</v>
      </c>
      <c r="H2129" s="3">
        <v>3.7490898856185697E-12</v>
      </c>
      <c r="I2129">
        <f>_xlfn.XLOOKUP(b2b3[[#This Row],[rxn]],mfs[rxn],mfs[flux_scaled],0)</f>
        <v>3.7490899E-11</v>
      </c>
      <c r="J2129">
        <f>(b2b3[[#This Row],[flux]]-b2b3[[#This Row],[flux in mfs]])/b2b3[[#This Row],[flux]]</f>
        <v>-9.0000000383597918</v>
      </c>
      <c r="K2129">
        <f>ABS(b2b3[[#This Row],[(mfs - b2+b3) / mfs]])</f>
        <v>9.0000000383597918</v>
      </c>
      <c r="L2129" t="b">
        <f>_xlfn.TEXTAFTER(b2b3[[#This Row],[rxn]],"-",-1)="SPONT"</f>
        <v>0</v>
      </c>
      <c r="M2129" t="str">
        <f>_xlfn.TEXTAFTER(b2b3[[#This Row],[rxn]],"-",-1)</f>
        <v>rt6582</v>
      </c>
      <c r="N2129" t="str">
        <f>_xlfn.XLOOKUP("'PRO-"&amp;b2b3[[#This Row],[enz]]&amp;"'",'[1]Sheet2 (2)'!$A:$A,'[1]Sheet2 (2)'!$B:$B,"")</f>
        <v/>
      </c>
      <c r="O2129">
        <f>IFERROR(_xlfn.XLOOKUP(b2b3[[#This Row],[Column2]],Table17[[#This Row],[rxn-no-enz]],Table17[[#This Row],[flux]],0),0)</f>
        <v>0</v>
      </c>
      <c r="P2129" t="str">
        <f>_xlfn.TEXTBEFORE(b2b3[[#This Row],[rxn]],"-",-1,,,"")</f>
        <v>PROSYN</v>
      </c>
    </row>
    <row r="2130" spans="1:16" ht="17" x14ac:dyDescent="0.25">
      <c r="A2130" s="1" t="s">
        <v>12567</v>
      </c>
      <c r="B2130" s="1" t="s">
        <v>2778</v>
      </c>
      <c r="C2130" s="1">
        <v>2.1253672199999999E-7</v>
      </c>
      <c r="D2130" s="1">
        <f>mfs[[#This Row],[flux]]/1000</f>
        <v>2.1253672199999998E-10</v>
      </c>
      <c r="F2130" t="s">
        <v>4499</v>
      </c>
      <c r="G2130" t="s">
        <v>2778</v>
      </c>
      <c r="H2130" s="3">
        <v>8.9087662374631295E-11</v>
      </c>
      <c r="I2130">
        <f>_xlfn.XLOOKUP(b2b3[[#This Row],[rxn]],mfs[rxn],mfs[flux_scaled],0)</f>
        <v>8.9087662400000005E-10</v>
      </c>
      <c r="J2130">
        <f>(b2b3[[#This Row],[flux]]-b2b3[[#This Row],[flux in mfs]])/b2b3[[#This Row],[flux]]</f>
        <v>-9.0000000028476119</v>
      </c>
      <c r="K2130">
        <f>ABS(b2b3[[#This Row],[(mfs - b2+b3) / mfs]])</f>
        <v>9.0000000028476119</v>
      </c>
      <c r="L2130" t="b">
        <f>_xlfn.TEXTAFTER(b2b3[[#This Row],[rxn]],"-",-1)="SPONT"</f>
        <v>0</v>
      </c>
      <c r="M2130" t="str">
        <f>_xlfn.TEXTAFTER(b2b3[[#This Row],[rxn]],"-",-1)</f>
        <v>rt6588</v>
      </c>
      <c r="N2130">
        <f>_xlfn.XLOOKUP("'PRO-"&amp;b2b3[[#This Row],[enz]]&amp;"'",'[1]Sheet2 (2)'!$A:$A,'[1]Sheet2 (2)'!$B:$B,"")</f>
        <v>1</v>
      </c>
      <c r="O2130">
        <f>IFERROR(_xlfn.XLOOKUP(b2b3[[#This Row],[Column2]],Table17[[#This Row],[rxn-no-enz]],Table17[[#This Row],[flux]],0),0)</f>
        <v>0</v>
      </c>
      <c r="P2130" t="str">
        <f>_xlfn.TEXTBEFORE(b2b3[[#This Row],[rxn]],"-",-1,,,"")</f>
        <v>PROSYN</v>
      </c>
    </row>
    <row r="2131" spans="1:16" ht="17" x14ac:dyDescent="0.25">
      <c r="A2131" s="1" t="s">
        <v>12568</v>
      </c>
      <c r="B2131" s="1" t="s">
        <v>2778</v>
      </c>
      <c r="C2131" s="1">
        <v>9.4879130000000007E-9</v>
      </c>
      <c r="D2131" s="1">
        <f>mfs[[#This Row],[flux]]/1000</f>
        <v>9.4879130000000014E-12</v>
      </c>
      <c r="F2131" t="s">
        <v>11960</v>
      </c>
      <c r="G2131" t="s">
        <v>2778</v>
      </c>
      <c r="H2131" s="3">
        <v>3.9389870269387804E-12</v>
      </c>
      <c r="I2131">
        <f>_xlfn.XLOOKUP(b2b3[[#This Row],[rxn]],mfs[rxn],mfs[flux_scaled],0)</f>
        <v>3.9389870000000002E-11</v>
      </c>
      <c r="J2131">
        <f>(b2b3[[#This Row],[flux]]-b2b3[[#This Row],[flux in mfs]])/b2b3[[#This Row],[flux]]</f>
        <v>-8.999999931609878</v>
      </c>
      <c r="K2131">
        <f>ABS(b2b3[[#This Row],[(mfs - b2+b3) / mfs]])</f>
        <v>8.999999931609878</v>
      </c>
      <c r="L2131" t="b">
        <f>_xlfn.TEXTAFTER(b2b3[[#This Row],[rxn]],"-",-1)="SPONT"</f>
        <v>0</v>
      </c>
      <c r="M2131" t="str">
        <f>_xlfn.TEXTAFTER(b2b3[[#This Row],[rxn]],"-",-1)</f>
        <v>rt6592</v>
      </c>
      <c r="N2131">
        <f>_xlfn.XLOOKUP("'PRO-"&amp;b2b3[[#This Row],[enz]]&amp;"'",'[1]Sheet2 (2)'!$A:$A,'[1]Sheet2 (2)'!$B:$B,"")</f>
        <v>1</v>
      </c>
      <c r="O2131">
        <f>IFERROR(_xlfn.XLOOKUP(b2b3[[#This Row],[Column2]],Table17[[#This Row],[rxn-no-enz]],Table17[[#This Row],[flux]],0),0)</f>
        <v>0</v>
      </c>
      <c r="P2131" t="str">
        <f>_xlfn.TEXTBEFORE(b2b3[[#This Row],[rxn]],"-",-1,,,"")</f>
        <v>PROSYN</v>
      </c>
    </row>
    <row r="2132" spans="1:16" ht="17" x14ac:dyDescent="0.25">
      <c r="A2132" s="1" t="s">
        <v>12570</v>
      </c>
      <c r="B2132" s="1" t="s">
        <v>2778</v>
      </c>
      <c r="C2132" s="1">
        <v>2.2521909299999999E-7</v>
      </c>
      <c r="D2132" s="1">
        <f>mfs[[#This Row],[flux]]/1000</f>
        <v>2.2521909299999999E-10</v>
      </c>
      <c r="F2132" t="s">
        <v>11961</v>
      </c>
      <c r="G2132" t="s">
        <v>2778</v>
      </c>
      <c r="H2132" s="3">
        <v>1.81238335847995E-11</v>
      </c>
      <c r="I2132">
        <f>_xlfn.XLOOKUP(b2b3[[#This Row],[rxn]],mfs[rxn],mfs[flux_scaled],0)</f>
        <v>1.8123833600000001E-10</v>
      </c>
      <c r="J2132">
        <f>(b2b3[[#This Row],[flux]]-b2b3[[#This Row],[flux in mfs]])/b2b3[[#This Row],[flux]]</f>
        <v>-9.0000000083870226</v>
      </c>
      <c r="K2132">
        <f>ABS(b2b3[[#This Row],[(mfs - b2+b3) / mfs]])</f>
        <v>9.0000000083870226</v>
      </c>
      <c r="L2132" t="b">
        <f>_xlfn.TEXTAFTER(b2b3[[#This Row],[rxn]],"-",-1)="SPONT"</f>
        <v>0</v>
      </c>
      <c r="M2132" t="str">
        <f>_xlfn.TEXTAFTER(b2b3[[#This Row],[rxn]],"-",-1)</f>
        <v>rt6603</v>
      </c>
      <c r="N2132">
        <f>_xlfn.XLOOKUP("'PRO-"&amp;b2b3[[#This Row],[enz]]&amp;"'",'[1]Sheet2 (2)'!$A:$A,'[1]Sheet2 (2)'!$B:$B,"")</f>
        <v>1</v>
      </c>
      <c r="O2132">
        <f>IFERROR(_xlfn.XLOOKUP(b2b3[[#This Row],[Column2]],Table17[[#This Row],[rxn-no-enz]],Table17[[#This Row],[flux]],0),0)</f>
        <v>0</v>
      </c>
      <c r="P2132" t="str">
        <f>_xlfn.TEXTBEFORE(b2b3[[#This Row],[rxn]],"-",-1,,,"")</f>
        <v>PROSYN</v>
      </c>
    </row>
    <row r="2133" spans="1:16" ht="17" x14ac:dyDescent="0.25">
      <c r="A2133" s="1" t="s">
        <v>12571</v>
      </c>
      <c r="B2133" s="1" t="s">
        <v>2778</v>
      </c>
      <c r="C2133" s="1">
        <v>8.1948608999999999E-8</v>
      </c>
      <c r="D2133" s="1">
        <f>mfs[[#This Row],[flux]]/1000</f>
        <v>8.1948609000000004E-11</v>
      </c>
      <c r="F2133" t="s">
        <v>11962</v>
      </c>
      <c r="G2133" t="s">
        <v>2778</v>
      </c>
      <c r="H2133" s="3">
        <v>2.3330586072292198E-13</v>
      </c>
      <c r="I2133">
        <f>_xlfn.XLOOKUP(b2b3[[#This Row],[rxn]],mfs[rxn],mfs[flux_scaled],0)</f>
        <v>2.333059E-12</v>
      </c>
      <c r="J2133">
        <f>(b2b3[[#This Row],[flux]]-b2b3[[#This Row],[flux in mfs]])/b2b3[[#This Row],[flux]]</f>
        <v>-9.0000016835015586</v>
      </c>
      <c r="K2133">
        <f>ABS(b2b3[[#This Row],[(mfs - b2+b3) / mfs]])</f>
        <v>9.0000016835015586</v>
      </c>
      <c r="L2133" t="b">
        <f>_xlfn.TEXTAFTER(b2b3[[#This Row],[rxn]],"-",-1)="SPONT"</f>
        <v>0</v>
      </c>
      <c r="M2133" t="str">
        <f>_xlfn.TEXTAFTER(b2b3[[#This Row],[rxn]],"-",-1)</f>
        <v>rt6611</v>
      </c>
      <c r="N2133">
        <f>_xlfn.XLOOKUP("'PRO-"&amp;b2b3[[#This Row],[enz]]&amp;"'",'[1]Sheet2 (2)'!$A:$A,'[1]Sheet2 (2)'!$B:$B,"")</f>
        <v>1</v>
      </c>
      <c r="O2133">
        <f>IFERROR(_xlfn.XLOOKUP(b2b3[[#This Row],[Column2]],Table17[[#This Row],[rxn-no-enz]],Table17[[#This Row],[flux]],0),0)</f>
        <v>0</v>
      </c>
      <c r="P2133" t="str">
        <f>_xlfn.TEXTBEFORE(b2b3[[#This Row],[rxn]],"-",-1,,,"")</f>
        <v>PROSYN</v>
      </c>
    </row>
    <row r="2134" spans="1:16" ht="17" x14ac:dyDescent="0.25">
      <c r="A2134" s="1" t="s">
        <v>12572</v>
      </c>
      <c r="B2134" s="1" t="s">
        <v>2778</v>
      </c>
      <c r="C2134" s="1">
        <v>4.646117E-9</v>
      </c>
      <c r="D2134" s="1">
        <f>mfs[[#This Row],[flux]]/1000</f>
        <v>4.6461169999999999E-12</v>
      </c>
      <c r="F2134" t="s">
        <v>11963</v>
      </c>
      <c r="G2134" t="s">
        <v>2778</v>
      </c>
      <c r="H2134" s="3">
        <v>0</v>
      </c>
      <c r="I2134">
        <f>_xlfn.XLOOKUP(b2b3[[#This Row],[rxn]],mfs[rxn],mfs[flux_scaled],0)</f>
        <v>0</v>
      </c>
      <c r="J2134" t="e">
        <f>(b2b3[[#This Row],[flux]]-b2b3[[#This Row],[flux in mfs]])/b2b3[[#This Row],[flux]]</f>
        <v>#DIV/0!</v>
      </c>
      <c r="K2134" t="e">
        <f>ABS(b2b3[[#This Row],[(mfs - b2+b3) / mfs]])</f>
        <v>#DIV/0!</v>
      </c>
      <c r="L2134" t="b">
        <f>_xlfn.TEXTAFTER(b2b3[[#This Row],[rxn]],"-",-1)="SPONT"</f>
        <v>0</v>
      </c>
      <c r="M2134" t="str">
        <f>_xlfn.TEXTAFTER(b2b3[[#This Row],[rxn]],"-",-1)</f>
        <v>rt6640</v>
      </c>
      <c r="N2134">
        <f>_xlfn.XLOOKUP("'PRO-"&amp;b2b3[[#This Row],[enz]]&amp;"'",'[1]Sheet2 (2)'!$A:$A,'[1]Sheet2 (2)'!$B:$B,"")</f>
        <v>1</v>
      </c>
      <c r="O2134">
        <f>IFERROR(_xlfn.XLOOKUP(b2b3[[#This Row],[Column2]],Table17[[#This Row],[rxn-no-enz]],Table17[[#This Row],[flux]],0),0)</f>
        <v>0</v>
      </c>
      <c r="P2134" t="str">
        <f>_xlfn.TEXTBEFORE(b2b3[[#This Row],[rxn]],"-",-1,,,"")</f>
        <v>PROSYN</v>
      </c>
    </row>
    <row r="2135" spans="1:16" ht="17" x14ac:dyDescent="0.25">
      <c r="A2135" s="1" t="s">
        <v>12573</v>
      </c>
      <c r="B2135" s="1" t="s">
        <v>2778</v>
      </c>
      <c r="C2135" s="1">
        <v>2.0244617000000001E-8</v>
      </c>
      <c r="D2135" s="1">
        <f>mfs[[#This Row],[flux]]/1000</f>
        <v>2.0244617000000002E-11</v>
      </c>
      <c r="F2135" t="s">
        <v>4500</v>
      </c>
      <c r="G2135" t="s">
        <v>2778</v>
      </c>
      <c r="H2135" s="3">
        <v>2.6234627475418802E-11</v>
      </c>
      <c r="I2135">
        <f>_xlfn.XLOOKUP(b2b3[[#This Row],[rxn]],mfs[rxn],mfs[flux_scaled],0)</f>
        <v>2.6234627499999998E-10</v>
      </c>
      <c r="J2135">
        <f>(b2b3[[#This Row],[flux]]-b2b3[[#This Row],[flux in mfs]])/b2b3[[#This Row],[flux]]</f>
        <v>-9.000000009369753</v>
      </c>
      <c r="K2135">
        <f>ABS(b2b3[[#This Row],[(mfs - b2+b3) / mfs]])</f>
        <v>9.000000009369753</v>
      </c>
      <c r="L2135" t="b">
        <f>_xlfn.TEXTAFTER(b2b3[[#This Row],[rxn]],"-",-1)="SPONT"</f>
        <v>0</v>
      </c>
      <c r="M2135" t="str">
        <f>_xlfn.TEXTAFTER(b2b3[[#This Row],[rxn]],"-",-1)</f>
        <v>rt6665</v>
      </c>
      <c r="N2135">
        <f>_xlfn.XLOOKUP("'PRO-"&amp;b2b3[[#This Row],[enz]]&amp;"'",'[1]Sheet2 (2)'!$A:$A,'[1]Sheet2 (2)'!$B:$B,"")</f>
        <v>1</v>
      </c>
      <c r="O2135">
        <f>IFERROR(_xlfn.XLOOKUP(b2b3[[#This Row],[Column2]],Table17[[#This Row],[rxn-no-enz]],Table17[[#This Row],[flux]],0),0)</f>
        <v>0</v>
      </c>
      <c r="P2135" t="str">
        <f>_xlfn.TEXTBEFORE(b2b3[[#This Row],[rxn]],"-",-1,,,"")</f>
        <v>PROSYN</v>
      </c>
    </row>
    <row r="2136" spans="1:16" ht="17" x14ac:dyDescent="0.25">
      <c r="A2136" s="1" t="s">
        <v>12574</v>
      </c>
      <c r="B2136" s="1" t="s">
        <v>2778</v>
      </c>
      <c r="C2136" s="1">
        <v>8.9474900000000003E-10</v>
      </c>
      <c r="D2136" s="1">
        <f>mfs[[#This Row],[flux]]/1000</f>
        <v>8.9474900000000003E-13</v>
      </c>
      <c r="F2136" t="s">
        <v>11964</v>
      </c>
      <c r="G2136" t="s">
        <v>2778</v>
      </c>
      <c r="H2136" s="3">
        <v>1.23184565173515E-11</v>
      </c>
      <c r="I2136">
        <f>_xlfn.XLOOKUP(b2b3[[#This Row],[rxn]],mfs[rxn],mfs[flux_scaled],0)</f>
        <v>1.23184565E-10</v>
      </c>
      <c r="J2136">
        <f>(b2b3[[#This Row],[flux]]-b2b3[[#This Row],[flux in mfs]])/b2b3[[#This Row],[flux]]</f>
        <v>-8.9999999859142257</v>
      </c>
      <c r="K2136">
        <f>ABS(b2b3[[#This Row],[(mfs - b2+b3) / mfs]])</f>
        <v>8.9999999859142257</v>
      </c>
      <c r="L2136" t="b">
        <f>_xlfn.TEXTAFTER(b2b3[[#This Row],[rxn]],"-",-1)="SPONT"</f>
        <v>0</v>
      </c>
      <c r="M2136" t="str">
        <f>_xlfn.TEXTAFTER(b2b3[[#This Row],[rxn]],"-",-1)</f>
        <v>rt6669</v>
      </c>
      <c r="N2136">
        <f>_xlfn.XLOOKUP("'PRO-"&amp;b2b3[[#This Row],[enz]]&amp;"'",'[1]Sheet2 (2)'!$A:$A,'[1]Sheet2 (2)'!$B:$B,"")</f>
        <v>1</v>
      </c>
      <c r="O2136">
        <f>IFERROR(_xlfn.XLOOKUP(b2b3[[#This Row],[Column2]],Table17[[#This Row],[rxn-no-enz]],Table17[[#This Row],[flux]],0),0)</f>
        <v>0</v>
      </c>
      <c r="P2136" t="str">
        <f>_xlfn.TEXTBEFORE(b2b3[[#This Row],[rxn]],"-",-1,,,"")</f>
        <v>PROSYN</v>
      </c>
    </row>
    <row r="2137" spans="1:16" ht="17" x14ac:dyDescent="0.25">
      <c r="A2137" s="1" t="s">
        <v>12575</v>
      </c>
      <c r="B2137" s="1" t="s">
        <v>2778</v>
      </c>
      <c r="C2137" s="1">
        <v>1.7608306E-8</v>
      </c>
      <c r="D2137" s="1">
        <f>mfs[[#This Row],[flux]]/1000</f>
        <v>1.7608305999999999E-11</v>
      </c>
      <c r="F2137" t="s">
        <v>11965</v>
      </c>
      <c r="G2137" t="s">
        <v>2778</v>
      </c>
      <c r="H2137" s="3">
        <v>3.7447408441530098E-12</v>
      </c>
      <c r="I2137">
        <f>_xlfn.XLOOKUP(b2b3[[#This Row],[rxn]],mfs[rxn],mfs[flux_scaled],0)</f>
        <v>3.7447408E-11</v>
      </c>
      <c r="J2137">
        <f>(b2b3[[#This Row],[flux]]-b2b3[[#This Row],[flux in mfs]])/b2b3[[#This Row],[flux]]</f>
        <v>-8.9999998820932845</v>
      </c>
      <c r="K2137">
        <f>ABS(b2b3[[#This Row],[(mfs - b2+b3) / mfs]])</f>
        <v>8.9999998820932845</v>
      </c>
      <c r="L2137" t="b">
        <f>_xlfn.TEXTAFTER(b2b3[[#This Row],[rxn]],"-",-1)="SPONT"</f>
        <v>0</v>
      </c>
      <c r="M2137" t="str">
        <f>_xlfn.TEXTAFTER(b2b3[[#This Row],[rxn]],"-",-1)</f>
        <v>rt6691</v>
      </c>
      <c r="N2137">
        <f>_xlfn.XLOOKUP("'PRO-"&amp;b2b3[[#This Row],[enz]]&amp;"'",'[1]Sheet2 (2)'!$A:$A,'[1]Sheet2 (2)'!$B:$B,"")</f>
        <v>1</v>
      </c>
      <c r="O2137">
        <f>IFERROR(_xlfn.XLOOKUP(b2b3[[#This Row],[Column2]],Table17[[#This Row],[rxn-no-enz]],Table17[[#This Row],[flux]],0),0)</f>
        <v>0</v>
      </c>
      <c r="P2137" t="str">
        <f>_xlfn.TEXTBEFORE(b2b3[[#This Row],[rxn]],"-",-1,,,"")</f>
        <v>PROSYN</v>
      </c>
    </row>
    <row r="2138" spans="1:16" ht="17" x14ac:dyDescent="0.25">
      <c r="A2138" s="1" t="s">
        <v>12576</v>
      </c>
      <c r="B2138" s="1" t="s">
        <v>2778</v>
      </c>
      <c r="C2138" s="1">
        <v>9.4297679999999996E-9</v>
      </c>
      <c r="D2138" s="1">
        <f>mfs[[#This Row],[flux]]/1000</f>
        <v>9.4297680000000002E-12</v>
      </c>
      <c r="F2138" t="s">
        <v>11966</v>
      </c>
      <c r="G2138" t="s">
        <v>2778</v>
      </c>
      <c r="H2138" s="3">
        <v>4.8119447359031304E-12</v>
      </c>
      <c r="I2138">
        <f>_xlfn.XLOOKUP(b2b3[[#This Row],[rxn]],mfs[rxn],mfs[flux_scaled],0)</f>
        <v>4.8119447000000002E-11</v>
      </c>
      <c r="J2138">
        <f>(b2b3[[#This Row],[flux]]-b2b3[[#This Row],[flux in mfs]])/b2b3[[#This Row],[flux]]</f>
        <v>-8.9999999253874847</v>
      </c>
      <c r="K2138">
        <f>ABS(b2b3[[#This Row],[(mfs - b2+b3) / mfs]])</f>
        <v>8.9999999253874847</v>
      </c>
      <c r="L2138" t="b">
        <f>_xlfn.TEXTAFTER(b2b3[[#This Row],[rxn]],"-",-1)="SPONT"</f>
        <v>0</v>
      </c>
      <c r="M2138" t="str">
        <f>_xlfn.TEXTAFTER(b2b3[[#This Row],[rxn]],"-",-1)</f>
        <v>rt6692_c</v>
      </c>
      <c r="N2138">
        <f>_xlfn.XLOOKUP("'PRO-"&amp;b2b3[[#This Row],[enz]]&amp;"'",'[1]Sheet2 (2)'!$A:$A,'[1]Sheet2 (2)'!$B:$B,"")</f>
        <v>1</v>
      </c>
      <c r="O2138">
        <f>IFERROR(_xlfn.XLOOKUP(b2b3[[#This Row],[Column2]],Table17[[#This Row],[rxn-no-enz]],Table17[[#This Row],[flux]],0),0)</f>
        <v>0</v>
      </c>
      <c r="P2138" t="str">
        <f>_xlfn.TEXTBEFORE(b2b3[[#This Row],[rxn]],"-",-1,,,"")</f>
        <v>PROSYN</v>
      </c>
    </row>
    <row r="2139" spans="1:16" ht="17" x14ac:dyDescent="0.25">
      <c r="A2139" s="1" t="s">
        <v>12577</v>
      </c>
      <c r="B2139" s="1" t="s">
        <v>2778</v>
      </c>
      <c r="C2139" s="1">
        <v>5.3975340000000001E-9</v>
      </c>
      <c r="D2139" s="1">
        <f>mfs[[#This Row],[flux]]/1000</f>
        <v>5.3975340000000002E-12</v>
      </c>
      <c r="F2139" t="s">
        <v>11967</v>
      </c>
      <c r="G2139" t="s">
        <v>2778</v>
      </c>
      <c r="H2139" s="3">
        <v>9.0834005791047499E-12</v>
      </c>
      <c r="I2139">
        <f>_xlfn.XLOOKUP(b2b3[[#This Row],[rxn]],mfs[rxn],mfs[flux_scaled],0)</f>
        <v>9.0834005999999997E-11</v>
      </c>
      <c r="J2139">
        <f>(b2b3[[#This Row],[flux]]-b2b3[[#This Row],[flux in mfs]])/b2b3[[#This Row],[flux]]</f>
        <v>-9.0000000230037749</v>
      </c>
      <c r="K2139">
        <f>ABS(b2b3[[#This Row],[(mfs - b2+b3) / mfs]])</f>
        <v>9.0000000230037749</v>
      </c>
      <c r="L2139" t="b">
        <f>_xlfn.TEXTAFTER(b2b3[[#This Row],[rxn]],"-",-1)="SPONT"</f>
        <v>0</v>
      </c>
      <c r="M2139" t="str">
        <f>_xlfn.TEXTAFTER(b2b3[[#This Row],[rxn]],"-",-1)</f>
        <v>rt6698</v>
      </c>
      <c r="N2139">
        <f>_xlfn.XLOOKUP("'PRO-"&amp;b2b3[[#This Row],[enz]]&amp;"'",'[1]Sheet2 (2)'!$A:$A,'[1]Sheet2 (2)'!$B:$B,"")</f>
        <v>1</v>
      </c>
      <c r="O2139">
        <f>IFERROR(_xlfn.XLOOKUP(b2b3[[#This Row],[Column2]],Table17[[#This Row],[rxn-no-enz]],Table17[[#This Row],[flux]],0),0)</f>
        <v>0</v>
      </c>
      <c r="P2139" t="str">
        <f>_xlfn.TEXTBEFORE(b2b3[[#This Row],[rxn]],"-",-1,,,"")</f>
        <v>PROSYN</v>
      </c>
    </row>
    <row r="2140" spans="1:16" ht="17" x14ac:dyDescent="0.25">
      <c r="A2140" s="1" t="s">
        <v>12578</v>
      </c>
      <c r="B2140" s="1" t="s">
        <v>2778</v>
      </c>
      <c r="C2140" s="1">
        <v>1.1646698500000001E-7</v>
      </c>
      <c r="D2140" s="1">
        <f>mfs[[#This Row],[flux]]/1000</f>
        <v>1.16466985E-10</v>
      </c>
      <c r="F2140" t="s">
        <v>13338</v>
      </c>
      <c r="G2140" t="s">
        <v>2778</v>
      </c>
      <c r="H2140" s="3">
        <v>0</v>
      </c>
      <c r="I2140">
        <f>_xlfn.XLOOKUP(b2b3[[#This Row],[rxn]],mfs[rxn],mfs[flux_scaled],0)</f>
        <v>0</v>
      </c>
      <c r="J2140" t="e">
        <f>(b2b3[[#This Row],[flux]]-b2b3[[#This Row],[flux in mfs]])/b2b3[[#This Row],[flux]]</f>
        <v>#DIV/0!</v>
      </c>
      <c r="K2140" t="e">
        <f>ABS(b2b3[[#This Row],[(mfs - b2+b3) / mfs]])</f>
        <v>#DIV/0!</v>
      </c>
      <c r="L2140" t="b">
        <f>_xlfn.TEXTAFTER(b2b3[[#This Row],[rxn]],"-",-1)="SPONT"</f>
        <v>0</v>
      </c>
      <c r="M2140" t="str">
        <f>_xlfn.TEXTAFTER(b2b3[[#This Row],[rxn]],"-",-1)</f>
        <v>rt6718_en</v>
      </c>
      <c r="N2140">
        <f>_xlfn.XLOOKUP("'PRO-"&amp;b2b3[[#This Row],[enz]]&amp;"'",'[1]Sheet2 (2)'!$A:$A,'[1]Sheet2 (2)'!$B:$B,"")</f>
        <v>1</v>
      </c>
      <c r="O2140">
        <f>IFERROR(_xlfn.XLOOKUP(b2b3[[#This Row],[Column2]],Table17[[#This Row],[rxn-no-enz]],Table17[[#This Row],[flux]],0),0)</f>
        <v>0</v>
      </c>
      <c r="P2140" t="str">
        <f>_xlfn.TEXTBEFORE(b2b3[[#This Row],[rxn]],"-",-1,,,"")</f>
        <v>PROSYN</v>
      </c>
    </row>
    <row r="2141" spans="1:16" ht="17" x14ac:dyDescent="0.25">
      <c r="A2141" s="1" t="s">
        <v>13165</v>
      </c>
      <c r="B2141" s="1" t="s">
        <v>2778</v>
      </c>
      <c r="C2141" s="1">
        <v>2.1853490000000002E-9</v>
      </c>
      <c r="D2141" s="1">
        <f>mfs[[#This Row],[flux]]/1000</f>
        <v>2.1853490000000004E-12</v>
      </c>
      <c r="F2141" t="s">
        <v>11969</v>
      </c>
      <c r="G2141" t="s">
        <v>2778</v>
      </c>
      <c r="H2141" s="3">
        <v>1.68782505603295E-12</v>
      </c>
      <c r="I2141">
        <f>_xlfn.XLOOKUP(b2b3[[#This Row],[rxn]],mfs[rxn],mfs[flux_scaled],0)</f>
        <v>1.6878251000000002E-11</v>
      </c>
      <c r="J2141">
        <f>(b2b3[[#This Row],[flux]]-b2b3[[#This Row],[flux in mfs]])/b2b3[[#This Row],[flux]]</f>
        <v>-9.0000002604953053</v>
      </c>
      <c r="K2141">
        <f>ABS(b2b3[[#This Row],[(mfs - b2+b3) / mfs]])</f>
        <v>9.0000002604953053</v>
      </c>
      <c r="L2141" t="b">
        <f>_xlfn.TEXTAFTER(b2b3[[#This Row],[rxn]],"-",-1)="SPONT"</f>
        <v>0</v>
      </c>
      <c r="M2141" t="str">
        <f>_xlfn.TEXTAFTER(b2b3[[#This Row],[rxn]],"-",-1)</f>
        <v>rt6727</v>
      </c>
      <c r="N2141">
        <f>_xlfn.XLOOKUP("'PRO-"&amp;b2b3[[#This Row],[enz]]&amp;"'",'[1]Sheet2 (2)'!$A:$A,'[1]Sheet2 (2)'!$B:$B,"")</f>
        <v>1</v>
      </c>
      <c r="O2141">
        <f>IFERROR(_xlfn.XLOOKUP(b2b3[[#This Row],[Column2]],Table17[[#This Row],[rxn-no-enz]],Table17[[#This Row],[flux]],0),0)</f>
        <v>0</v>
      </c>
      <c r="P2141" t="str">
        <f>_xlfn.TEXTBEFORE(b2b3[[#This Row],[rxn]],"-",-1,,,"")</f>
        <v>PROSYN</v>
      </c>
    </row>
    <row r="2142" spans="1:16" ht="17" x14ac:dyDescent="0.25">
      <c r="A2142" s="1" t="s">
        <v>12580</v>
      </c>
      <c r="B2142" s="1" t="s">
        <v>2778</v>
      </c>
      <c r="C2142" s="1">
        <v>1.05807287E-7</v>
      </c>
      <c r="D2142" s="1">
        <f>mfs[[#This Row],[flux]]/1000</f>
        <v>1.05807287E-10</v>
      </c>
      <c r="F2142" t="s">
        <v>4501</v>
      </c>
      <c r="G2142" t="s">
        <v>2778</v>
      </c>
      <c r="H2142" s="3">
        <v>7.8333799973803997E-12</v>
      </c>
      <c r="I2142">
        <f>_xlfn.XLOOKUP(b2b3[[#This Row],[rxn]],mfs[rxn],mfs[flux_scaled],0)</f>
        <v>7.8333799999999999E-11</v>
      </c>
      <c r="J2142">
        <f>(b2b3[[#This Row],[flux]]-b2b3[[#This Row],[flux in mfs]])/b2b3[[#This Row],[flux]]</f>
        <v>-9.0000000033441516</v>
      </c>
      <c r="K2142">
        <f>ABS(b2b3[[#This Row],[(mfs - b2+b3) / mfs]])</f>
        <v>9.0000000033441516</v>
      </c>
      <c r="L2142" t="b">
        <f>_xlfn.TEXTAFTER(b2b3[[#This Row],[rxn]],"-",-1)="SPONT"</f>
        <v>0</v>
      </c>
      <c r="M2142" t="str">
        <f>_xlfn.TEXTAFTER(b2b3[[#This Row],[rxn]],"-",-1)</f>
        <v>rt6741</v>
      </c>
      <c r="N2142">
        <f>_xlfn.XLOOKUP("'PRO-"&amp;b2b3[[#This Row],[enz]]&amp;"'",'[1]Sheet2 (2)'!$A:$A,'[1]Sheet2 (2)'!$B:$B,"")</f>
        <v>1</v>
      </c>
      <c r="O2142">
        <f>IFERROR(_xlfn.XLOOKUP(b2b3[[#This Row],[Column2]],Table17[[#This Row],[rxn-no-enz]],Table17[[#This Row],[flux]],0),0)</f>
        <v>0</v>
      </c>
      <c r="P2142" t="str">
        <f>_xlfn.TEXTBEFORE(b2b3[[#This Row],[rxn]],"-",-1,,,"")</f>
        <v>PROSYN</v>
      </c>
    </row>
    <row r="2143" spans="1:16" ht="17" x14ac:dyDescent="0.25">
      <c r="A2143" s="1" t="s">
        <v>12581</v>
      </c>
      <c r="B2143" s="1" t="s">
        <v>2778</v>
      </c>
      <c r="C2143" s="1">
        <v>6.2007517999999994E-8</v>
      </c>
      <c r="D2143" s="1">
        <f>mfs[[#This Row],[flux]]/1000</f>
        <v>6.200751799999999E-11</v>
      </c>
      <c r="F2143" t="s">
        <v>4502</v>
      </c>
      <c r="G2143" t="s">
        <v>2778</v>
      </c>
      <c r="H2143" s="3">
        <v>7.8471455652610194E-12</v>
      </c>
      <c r="I2143">
        <f>_xlfn.XLOOKUP(b2b3[[#This Row],[rxn]],mfs[rxn],mfs[flux_scaled],0)</f>
        <v>7.8471456000000002E-11</v>
      </c>
      <c r="J2143">
        <f>(b2b3[[#This Row],[flux]]-b2b3[[#This Row],[flux in mfs]])/b2b3[[#This Row],[flux]]</f>
        <v>-9.0000000442695764</v>
      </c>
      <c r="K2143">
        <f>ABS(b2b3[[#This Row],[(mfs - b2+b3) / mfs]])</f>
        <v>9.0000000442695764</v>
      </c>
      <c r="L2143" t="b">
        <f>_xlfn.TEXTAFTER(b2b3[[#This Row],[rxn]],"-",-1)="SPONT"</f>
        <v>0</v>
      </c>
      <c r="M2143" t="str">
        <f>_xlfn.TEXTAFTER(b2b3[[#This Row],[rxn]],"-",-1)</f>
        <v>rt6753</v>
      </c>
      <c r="N2143">
        <f>_xlfn.XLOOKUP("'PRO-"&amp;b2b3[[#This Row],[enz]]&amp;"'",'[1]Sheet2 (2)'!$A:$A,'[1]Sheet2 (2)'!$B:$B,"")</f>
        <v>1</v>
      </c>
      <c r="O2143">
        <f>IFERROR(_xlfn.XLOOKUP(b2b3[[#This Row],[Column2]],Table17[[#This Row],[rxn-no-enz]],Table17[[#This Row],[flux]],0),0)</f>
        <v>0</v>
      </c>
      <c r="P2143" t="str">
        <f>_xlfn.TEXTBEFORE(b2b3[[#This Row],[rxn]],"-",-1,,,"")</f>
        <v>PROSYN</v>
      </c>
    </row>
    <row r="2144" spans="1:16" ht="17" x14ac:dyDescent="0.25">
      <c r="A2144" s="1" t="s">
        <v>12582</v>
      </c>
      <c r="B2144" s="1" t="s">
        <v>2778</v>
      </c>
      <c r="C2144" s="1">
        <v>4.4068075000000002E-8</v>
      </c>
      <c r="D2144" s="1">
        <f>mfs[[#This Row],[flux]]/1000</f>
        <v>4.4068075000000003E-11</v>
      </c>
      <c r="F2144" t="s">
        <v>11970</v>
      </c>
      <c r="G2144" t="s">
        <v>2778</v>
      </c>
      <c r="H2144" s="3">
        <v>2.23022178360781E-11</v>
      </c>
      <c r="I2144">
        <f>_xlfn.XLOOKUP(b2b3[[#This Row],[rxn]],mfs[rxn],mfs[flux_scaled],0)</f>
        <v>2.23022178E-10</v>
      </c>
      <c r="J2144">
        <f>(b2b3[[#This Row],[flux]]-b2b3[[#This Row],[flux in mfs]])/b2b3[[#This Row],[flux]]</f>
        <v>-8.9999999838230877</v>
      </c>
      <c r="K2144">
        <f>ABS(b2b3[[#This Row],[(mfs - b2+b3) / mfs]])</f>
        <v>8.9999999838230877</v>
      </c>
      <c r="L2144" t="b">
        <f>_xlfn.TEXTAFTER(b2b3[[#This Row],[rxn]],"-",-1)="SPONT"</f>
        <v>0</v>
      </c>
      <c r="M2144" t="str">
        <f>_xlfn.TEXTAFTER(b2b3[[#This Row],[rxn]],"-",-1)</f>
        <v>rt6761</v>
      </c>
      <c r="N2144">
        <f>_xlfn.XLOOKUP("'PRO-"&amp;b2b3[[#This Row],[enz]]&amp;"'",'[1]Sheet2 (2)'!$A:$A,'[1]Sheet2 (2)'!$B:$B,"")</f>
        <v>1</v>
      </c>
      <c r="O2144">
        <f>IFERROR(_xlfn.XLOOKUP(b2b3[[#This Row],[Column2]],Table17[[#This Row],[rxn-no-enz]],Table17[[#This Row],[flux]],0),0)</f>
        <v>0</v>
      </c>
      <c r="P2144" t="str">
        <f>_xlfn.TEXTBEFORE(b2b3[[#This Row],[rxn]],"-",-1,,,"")</f>
        <v>PROSYN</v>
      </c>
    </row>
    <row r="2145" spans="1:16" ht="17" x14ac:dyDescent="0.25">
      <c r="A2145" s="1" t="s">
        <v>12583</v>
      </c>
      <c r="B2145" s="1" t="s">
        <v>2778</v>
      </c>
      <c r="C2145" s="1">
        <v>3.6172790000000002E-8</v>
      </c>
      <c r="D2145" s="1">
        <f>mfs[[#This Row],[flux]]/1000</f>
        <v>3.6172790000000004E-11</v>
      </c>
      <c r="F2145" t="s">
        <v>4503</v>
      </c>
      <c r="G2145" t="s">
        <v>2778</v>
      </c>
      <c r="H2145" s="3">
        <v>3.7002928412700898E-11</v>
      </c>
      <c r="I2145">
        <f>_xlfn.XLOOKUP(b2b3[[#This Row],[rxn]],mfs[rxn],mfs[flux_scaled],0)</f>
        <v>3.7002928399999999E-10</v>
      </c>
      <c r="J2145">
        <f>(b2b3[[#This Row],[flux]]-b2b3[[#This Row],[flux in mfs]])/b2b3[[#This Row],[flux]]</f>
        <v>-8.9999999965675954</v>
      </c>
      <c r="K2145">
        <f>ABS(b2b3[[#This Row],[(mfs - b2+b3) / mfs]])</f>
        <v>8.9999999965675954</v>
      </c>
      <c r="L2145" t="b">
        <f>_xlfn.TEXTAFTER(b2b3[[#This Row],[rxn]],"-",-1)="SPONT"</f>
        <v>0</v>
      </c>
      <c r="M2145" t="str">
        <f>_xlfn.TEXTAFTER(b2b3[[#This Row],[rxn]],"-",-1)</f>
        <v>rt6769</v>
      </c>
      <c r="N2145">
        <f>_xlfn.XLOOKUP("'PRO-"&amp;b2b3[[#This Row],[enz]]&amp;"'",'[1]Sheet2 (2)'!$A:$A,'[1]Sheet2 (2)'!$B:$B,"")</f>
        <v>1</v>
      </c>
      <c r="O2145">
        <f>IFERROR(_xlfn.XLOOKUP(b2b3[[#This Row],[Column2]],Table17[[#This Row],[rxn-no-enz]],Table17[[#This Row],[flux]],0),0)</f>
        <v>0</v>
      </c>
      <c r="P2145" t="str">
        <f>_xlfn.TEXTBEFORE(b2b3[[#This Row],[rxn]],"-",-1,,,"")</f>
        <v>PROSYN</v>
      </c>
    </row>
    <row r="2146" spans="1:16" ht="17" x14ac:dyDescent="0.25">
      <c r="A2146" s="1" t="s">
        <v>12584</v>
      </c>
      <c r="B2146" s="1" t="s">
        <v>2778</v>
      </c>
      <c r="C2146" s="1">
        <v>4.3741430399999999E-7</v>
      </c>
      <c r="D2146" s="1">
        <f>mfs[[#This Row],[flux]]/1000</f>
        <v>4.3741430399999999E-10</v>
      </c>
      <c r="F2146" t="s">
        <v>11971</v>
      </c>
      <c r="G2146" t="s">
        <v>2778</v>
      </c>
      <c r="H2146" s="3">
        <v>4.30392395348895E-12</v>
      </c>
      <c r="I2146">
        <f>_xlfn.XLOOKUP(b2b3[[#This Row],[rxn]],mfs[rxn],mfs[flux_scaled],0)</f>
        <v>4.3039240000000002E-11</v>
      </c>
      <c r="J2146">
        <f>(b2b3[[#This Row],[flux]]-b2b3[[#This Row],[flux in mfs]])/b2b3[[#This Row],[flux]]</f>
        <v>-9.000000108066617</v>
      </c>
      <c r="K2146">
        <f>ABS(b2b3[[#This Row],[(mfs - b2+b3) / mfs]])</f>
        <v>9.000000108066617</v>
      </c>
      <c r="L2146" t="b">
        <f>_xlfn.TEXTAFTER(b2b3[[#This Row],[rxn]],"-",-1)="SPONT"</f>
        <v>0</v>
      </c>
      <c r="M2146" t="str">
        <f>_xlfn.TEXTAFTER(b2b3[[#This Row],[rxn]],"-",-1)</f>
        <v>rt6791</v>
      </c>
      <c r="N2146">
        <f>_xlfn.XLOOKUP("'PRO-"&amp;b2b3[[#This Row],[enz]]&amp;"'",'[1]Sheet2 (2)'!$A:$A,'[1]Sheet2 (2)'!$B:$B,"")</f>
        <v>1</v>
      </c>
      <c r="O2146">
        <f>IFERROR(_xlfn.XLOOKUP(b2b3[[#This Row],[Column2]],Table17[[#This Row],[rxn-no-enz]],Table17[[#This Row],[flux]],0),0)</f>
        <v>0</v>
      </c>
      <c r="P2146" t="str">
        <f>_xlfn.TEXTBEFORE(b2b3[[#This Row],[rxn]],"-",-1,,,"")</f>
        <v>PROSYN</v>
      </c>
    </row>
    <row r="2147" spans="1:16" ht="17" x14ac:dyDescent="0.25">
      <c r="A2147" s="1" t="s">
        <v>12586</v>
      </c>
      <c r="B2147" s="1" t="s">
        <v>2778</v>
      </c>
      <c r="C2147" s="1">
        <v>9.0939701800000001E-7</v>
      </c>
      <c r="D2147" s="1">
        <f>mfs[[#This Row],[flux]]/1000</f>
        <v>9.0939701800000006E-10</v>
      </c>
      <c r="F2147" t="s">
        <v>11972</v>
      </c>
      <c r="G2147" t="s">
        <v>2778</v>
      </c>
      <c r="H2147" s="3">
        <v>2.8638958329467498E-10</v>
      </c>
      <c r="I2147">
        <f>_xlfn.XLOOKUP(b2b3[[#This Row],[rxn]],mfs[rxn],mfs[flux_scaled],0)</f>
        <v>2.8638958329999999E-9</v>
      </c>
      <c r="J2147">
        <f>(b2b3[[#This Row],[flux]]-b2b3[[#This Row],[flux in mfs]])/b2b3[[#This Row],[flux]]</f>
        <v>-9.0000000001859366</v>
      </c>
      <c r="K2147">
        <f>ABS(b2b3[[#This Row],[(mfs - b2+b3) / mfs]])</f>
        <v>9.0000000001859366</v>
      </c>
      <c r="L2147" t="b">
        <f>_xlfn.TEXTAFTER(b2b3[[#This Row],[rxn]],"-",-1)="SPONT"</f>
        <v>0</v>
      </c>
      <c r="M2147" t="str">
        <f>_xlfn.TEXTAFTER(b2b3[[#This Row],[rxn]],"-",-1)</f>
        <v>rt6799</v>
      </c>
      <c r="N2147">
        <f>_xlfn.XLOOKUP("'PRO-"&amp;b2b3[[#This Row],[enz]]&amp;"'",'[1]Sheet2 (2)'!$A:$A,'[1]Sheet2 (2)'!$B:$B,"")</f>
        <v>1</v>
      </c>
      <c r="O2147">
        <f>IFERROR(_xlfn.XLOOKUP(b2b3[[#This Row],[Column2]],Table17[[#This Row],[rxn-no-enz]],Table17[[#This Row],[flux]],0),0)</f>
        <v>0</v>
      </c>
      <c r="P2147" t="str">
        <f>_xlfn.TEXTBEFORE(b2b3[[#This Row],[rxn]],"-",-1,,,"")</f>
        <v>PROSYN</v>
      </c>
    </row>
    <row r="2148" spans="1:16" ht="17" x14ac:dyDescent="0.25">
      <c r="A2148" s="1" t="s">
        <v>12587</v>
      </c>
      <c r="B2148" s="1" t="s">
        <v>2778</v>
      </c>
      <c r="C2148" s="1">
        <v>4.8983755000000002E-8</v>
      </c>
      <c r="D2148" s="1">
        <f>mfs[[#This Row],[flux]]/1000</f>
        <v>4.8983755000000004E-11</v>
      </c>
      <c r="F2148" t="s">
        <v>11973</v>
      </c>
      <c r="G2148" t="s">
        <v>2778</v>
      </c>
      <c r="H2148" s="3">
        <v>4.8444198141683699E-11</v>
      </c>
      <c r="I2148">
        <f>_xlfn.XLOOKUP(b2b3[[#This Row],[rxn]],mfs[rxn],mfs[flux_scaled],0)</f>
        <v>4.8444198100000001E-10</v>
      </c>
      <c r="J2148">
        <f>(b2b3[[#This Row],[flux]]-b2b3[[#This Row],[flux in mfs]])/b2b3[[#This Row],[flux]]</f>
        <v>-8.9999999913955229</v>
      </c>
      <c r="K2148">
        <f>ABS(b2b3[[#This Row],[(mfs - b2+b3) / mfs]])</f>
        <v>8.9999999913955229</v>
      </c>
      <c r="L2148" t="b">
        <f>_xlfn.TEXTAFTER(b2b3[[#This Row],[rxn]],"-",-1)="SPONT"</f>
        <v>0</v>
      </c>
      <c r="M2148" t="str">
        <f>_xlfn.TEXTAFTER(b2b3[[#This Row],[rxn]],"-",-1)</f>
        <v>rt6811</v>
      </c>
      <c r="N2148">
        <f>_xlfn.XLOOKUP("'PRO-"&amp;b2b3[[#This Row],[enz]]&amp;"'",'[1]Sheet2 (2)'!$A:$A,'[1]Sheet2 (2)'!$B:$B,"")</f>
        <v>1</v>
      </c>
      <c r="O2148">
        <f>IFERROR(_xlfn.XLOOKUP(b2b3[[#This Row],[Column2]],Table17[[#This Row],[rxn-no-enz]],Table17[[#This Row],[flux]],0),0)</f>
        <v>0</v>
      </c>
      <c r="P2148" t="str">
        <f>_xlfn.TEXTBEFORE(b2b3[[#This Row],[rxn]],"-",-1,,,"")</f>
        <v>PROSYN</v>
      </c>
    </row>
    <row r="2149" spans="1:16" ht="17" x14ac:dyDescent="0.25">
      <c r="A2149" s="1" t="s">
        <v>12588</v>
      </c>
      <c r="B2149" s="1" t="s">
        <v>2778</v>
      </c>
      <c r="C2149" s="1">
        <v>2.0781973999999999E-8</v>
      </c>
      <c r="D2149" s="1">
        <f>mfs[[#This Row],[flux]]/1000</f>
        <v>2.0781973999999997E-11</v>
      </c>
      <c r="F2149" t="s">
        <v>11974</v>
      </c>
      <c r="G2149" t="s">
        <v>2778</v>
      </c>
      <c r="H2149" s="3">
        <v>9.9089942675882903E-12</v>
      </c>
      <c r="I2149">
        <f>_xlfn.XLOOKUP(b2b3[[#This Row],[rxn]],mfs[rxn],mfs[flux_scaled],0)</f>
        <v>9.9089943000000003E-11</v>
      </c>
      <c r="J2149">
        <f>(b2b3[[#This Row],[flux]]-b2b3[[#This Row],[flux in mfs]])/b2b3[[#This Row],[flux]]</f>
        <v>-9.0000000327093854</v>
      </c>
      <c r="K2149">
        <f>ABS(b2b3[[#This Row],[(mfs - b2+b3) / mfs]])</f>
        <v>9.0000000327093854</v>
      </c>
      <c r="L2149" t="b">
        <f>_xlfn.TEXTAFTER(b2b3[[#This Row],[rxn]],"-",-1)="SPONT"</f>
        <v>0</v>
      </c>
      <c r="M2149" t="str">
        <f>_xlfn.TEXTAFTER(b2b3[[#This Row],[rxn]],"-",-1)</f>
        <v>rt6812</v>
      </c>
      <c r="N2149">
        <f>_xlfn.XLOOKUP("'PRO-"&amp;b2b3[[#This Row],[enz]]&amp;"'",'[1]Sheet2 (2)'!$A:$A,'[1]Sheet2 (2)'!$B:$B,"")</f>
        <v>1</v>
      </c>
      <c r="O2149">
        <f>IFERROR(_xlfn.XLOOKUP(b2b3[[#This Row],[Column2]],Table17[[#This Row],[rxn-no-enz]],Table17[[#This Row],[flux]],0),0)</f>
        <v>0</v>
      </c>
      <c r="P2149" t="str">
        <f>_xlfn.TEXTBEFORE(b2b3[[#This Row],[rxn]],"-",-1,,,"")</f>
        <v>PROSYN</v>
      </c>
    </row>
    <row r="2150" spans="1:16" ht="17" x14ac:dyDescent="0.25">
      <c r="A2150" s="1" t="s">
        <v>12589</v>
      </c>
      <c r="B2150" s="1" t="s">
        <v>2778</v>
      </c>
      <c r="C2150" s="1">
        <v>1.9082500000000001E-10</v>
      </c>
      <c r="D2150" s="1">
        <f>mfs[[#This Row],[flux]]/1000</f>
        <v>1.9082500000000002E-13</v>
      </c>
      <c r="F2150" t="s">
        <v>4507</v>
      </c>
      <c r="G2150" t="s">
        <v>2778</v>
      </c>
      <c r="H2150" s="3">
        <v>1.6514612964256699E-11</v>
      </c>
      <c r="I2150">
        <f>_xlfn.XLOOKUP(b2b3[[#This Row],[rxn]],mfs[rxn],mfs[flux_scaled],0)</f>
        <v>1.6514613000000002E-10</v>
      </c>
      <c r="J2150">
        <f>(b2b3[[#This Row],[flux]]-b2b3[[#This Row],[flux in mfs]])/b2b3[[#This Row],[flux]]</f>
        <v>-9.0000000216434408</v>
      </c>
      <c r="K2150">
        <f>ABS(b2b3[[#This Row],[(mfs - b2+b3) / mfs]])</f>
        <v>9.0000000216434408</v>
      </c>
      <c r="L2150" t="b">
        <f>_xlfn.TEXTAFTER(b2b3[[#This Row],[rxn]],"-",-1)="SPONT"</f>
        <v>0</v>
      </c>
      <c r="M2150" t="str">
        <f>_xlfn.TEXTAFTER(b2b3[[#This Row],[rxn]],"-",-1)</f>
        <v>rt6816</v>
      </c>
      <c r="N2150">
        <f>_xlfn.XLOOKUP("'PRO-"&amp;b2b3[[#This Row],[enz]]&amp;"'",'[1]Sheet2 (2)'!$A:$A,'[1]Sheet2 (2)'!$B:$B,"")</f>
        <v>2</v>
      </c>
      <c r="O2150">
        <f>IFERROR(_xlfn.XLOOKUP(b2b3[[#This Row],[Column2]],Table17[[#This Row],[rxn-no-enz]],Table17[[#This Row],[flux]],0),0)</f>
        <v>0</v>
      </c>
      <c r="P2150" t="str">
        <f>_xlfn.TEXTBEFORE(b2b3[[#This Row],[rxn]],"-",-1,,,"")</f>
        <v>PROSYN</v>
      </c>
    </row>
    <row r="2151" spans="1:16" ht="17" x14ac:dyDescent="0.25">
      <c r="A2151" s="1" t="s">
        <v>12590</v>
      </c>
      <c r="B2151" s="1" t="s">
        <v>2778</v>
      </c>
      <c r="C2151" s="1">
        <v>8.1213170000000005E-9</v>
      </c>
      <c r="D2151" s="1">
        <f>mfs[[#This Row],[flux]]/1000</f>
        <v>8.1213170000000011E-12</v>
      </c>
      <c r="F2151" t="s">
        <v>4508</v>
      </c>
      <c r="G2151" t="s">
        <v>2778</v>
      </c>
      <c r="H2151" s="3">
        <v>4.0610598709980497E-12</v>
      </c>
      <c r="I2151">
        <f>_xlfn.XLOOKUP(b2b3[[#This Row],[rxn]],mfs[rxn],mfs[flux_scaled],0)</f>
        <v>4.0610598999999999E-11</v>
      </c>
      <c r="J2151">
        <f>(b2b3[[#This Row],[flux]]-b2b3[[#This Row],[flux in mfs]])/b2b3[[#This Row],[flux]]</f>
        <v>-9.0000000714147319</v>
      </c>
      <c r="K2151">
        <f>ABS(b2b3[[#This Row],[(mfs - b2+b3) / mfs]])</f>
        <v>9.0000000714147319</v>
      </c>
      <c r="L2151" t="b">
        <f>_xlfn.TEXTAFTER(b2b3[[#This Row],[rxn]],"-",-1)="SPONT"</f>
        <v>0</v>
      </c>
      <c r="M2151" t="str">
        <f>_xlfn.TEXTAFTER(b2b3[[#This Row],[rxn]],"-",-1)</f>
        <v>rt6820</v>
      </c>
      <c r="N2151">
        <f>_xlfn.XLOOKUP("'PRO-"&amp;b2b3[[#This Row],[enz]]&amp;"'",'[1]Sheet2 (2)'!$A:$A,'[1]Sheet2 (2)'!$B:$B,"")</f>
        <v>1</v>
      </c>
      <c r="O2151">
        <f>IFERROR(_xlfn.XLOOKUP(b2b3[[#This Row],[Column2]],Table17[[#This Row],[rxn-no-enz]],Table17[[#This Row],[flux]],0),0)</f>
        <v>0</v>
      </c>
      <c r="P2151" t="str">
        <f>_xlfn.TEXTBEFORE(b2b3[[#This Row],[rxn]],"-",-1,,,"")</f>
        <v>PROSYN</v>
      </c>
    </row>
    <row r="2152" spans="1:16" ht="17" x14ac:dyDescent="0.25">
      <c r="A2152" s="1" t="s">
        <v>12591</v>
      </c>
      <c r="B2152" s="1" t="s">
        <v>2778</v>
      </c>
      <c r="C2152" s="1">
        <v>4.3779744800000002E-7</v>
      </c>
      <c r="D2152" s="1">
        <f>mfs[[#This Row],[flux]]/1000</f>
        <v>4.37797448E-10</v>
      </c>
      <c r="F2152" t="s">
        <v>11975</v>
      </c>
      <c r="G2152" t="s">
        <v>2778</v>
      </c>
      <c r="H2152" s="3">
        <v>8.0617544583985802E-12</v>
      </c>
      <c r="I2152">
        <f>_xlfn.XLOOKUP(b2b3[[#This Row],[rxn]],mfs[rxn],mfs[flux_scaled],0)</f>
        <v>8.0617545E-11</v>
      </c>
      <c r="J2152">
        <f>(b2b3[[#This Row],[flux]]-b2b3[[#This Row],[flux in mfs]])/b2b3[[#This Row],[flux]]</f>
        <v>-9.0000000516034326</v>
      </c>
      <c r="K2152">
        <f>ABS(b2b3[[#This Row],[(mfs - b2+b3) / mfs]])</f>
        <v>9.0000000516034326</v>
      </c>
      <c r="L2152" t="b">
        <f>_xlfn.TEXTAFTER(b2b3[[#This Row],[rxn]],"-",-1)="SPONT"</f>
        <v>0</v>
      </c>
      <c r="M2152" t="str">
        <f>_xlfn.TEXTAFTER(b2b3[[#This Row],[rxn]],"-",-1)</f>
        <v>rt6827</v>
      </c>
      <c r="N2152">
        <f>_xlfn.XLOOKUP("'PRO-"&amp;b2b3[[#This Row],[enz]]&amp;"'",'[1]Sheet2 (2)'!$A:$A,'[1]Sheet2 (2)'!$B:$B,"")</f>
        <v>1</v>
      </c>
      <c r="O2152">
        <f>IFERROR(_xlfn.XLOOKUP(b2b3[[#This Row],[Column2]],Table17[[#This Row],[rxn-no-enz]],Table17[[#This Row],[flux]],0),0)</f>
        <v>0</v>
      </c>
      <c r="P2152" t="str">
        <f>_xlfn.TEXTBEFORE(b2b3[[#This Row],[rxn]],"-",-1,,,"")</f>
        <v>PROSYN</v>
      </c>
    </row>
    <row r="2153" spans="1:16" ht="17" x14ac:dyDescent="0.25">
      <c r="A2153" s="1" t="s">
        <v>12592</v>
      </c>
      <c r="B2153" s="1" t="s">
        <v>2778</v>
      </c>
      <c r="C2153" s="1">
        <v>1.2324282699999999E-7</v>
      </c>
      <c r="D2153" s="1">
        <f>mfs[[#This Row],[flux]]/1000</f>
        <v>1.2324282699999999E-10</v>
      </c>
      <c r="F2153" t="s">
        <v>4509</v>
      </c>
      <c r="G2153" t="s">
        <v>2778</v>
      </c>
      <c r="H2153" s="3">
        <v>3.8123497521919898E-11</v>
      </c>
      <c r="I2153">
        <f>_xlfn.XLOOKUP(b2b3[[#This Row],[rxn]],mfs[rxn],mfs[flux_scaled],0)</f>
        <v>3.8123497499999997E-10</v>
      </c>
      <c r="J2153">
        <f>(b2b3[[#This Row],[flux]]-b2b3[[#This Row],[flux in mfs]])/b2b3[[#This Row],[flux]]</f>
        <v>-8.99999999425029</v>
      </c>
      <c r="K2153">
        <f>ABS(b2b3[[#This Row],[(mfs - b2+b3) / mfs]])</f>
        <v>8.99999999425029</v>
      </c>
      <c r="L2153" t="b">
        <f>_xlfn.TEXTAFTER(b2b3[[#This Row],[rxn]],"-",-1)="SPONT"</f>
        <v>0</v>
      </c>
      <c r="M2153" t="str">
        <f>_xlfn.TEXTAFTER(b2b3[[#This Row],[rxn]],"-",-1)</f>
        <v>rt6850</v>
      </c>
      <c r="N2153">
        <f>_xlfn.XLOOKUP("'PRO-"&amp;b2b3[[#This Row],[enz]]&amp;"'",'[1]Sheet2 (2)'!$A:$A,'[1]Sheet2 (2)'!$B:$B,"")</f>
        <v>1</v>
      </c>
      <c r="O2153">
        <f>IFERROR(_xlfn.XLOOKUP(b2b3[[#This Row],[Column2]],Table17[[#This Row],[rxn-no-enz]],Table17[[#This Row],[flux]],0),0)</f>
        <v>0</v>
      </c>
      <c r="P2153" t="str">
        <f>_xlfn.TEXTBEFORE(b2b3[[#This Row],[rxn]],"-",-1,,,"")</f>
        <v>PROSYN</v>
      </c>
    </row>
    <row r="2154" spans="1:16" ht="17" x14ac:dyDescent="0.25">
      <c r="A2154" s="1" t="s">
        <v>12593</v>
      </c>
      <c r="B2154" s="1" t="s">
        <v>2778</v>
      </c>
      <c r="C2154" s="1">
        <v>6.349935214E-6</v>
      </c>
      <c r="D2154" s="1">
        <f>mfs[[#This Row],[flux]]/1000</f>
        <v>6.3499352140000002E-9</v>
      </c>
      <c r="F2154" t="s">
        <v>11976</v>
      </c>
      <c r="G2154" t="s">
        <v>2778</v>
      </c>
      <c r="H2154" s="3">
        <v>1.6112211332848101E-11</v>
      </c>
      <c r="I2154">
        <f>_xlfn.XLOOKUP(b2b3[[#This Row],[rxn]],mfs[rxn],mfs[flux_scaled],0)</f>
        <v>1.6112211299999998E-10</v>
      </c>
      <c r="J2154">
        <f>(b2b3[[#This Row],[flux]]-b2b3[[#This Row],[flux in mfs]])/b2b3[[#This Row],[flux]]</f>
        <v>-8.9999999796129142</v>
      </c>
      <c r="K2154">
        <f>ABS(b2b3[[#This Row],[(mfs - b2+b3) / mfs]])</f>
        <v>8.9999999796129142</v>
      </c>
      <c r="L2154" t="b">
        <f>_xlfn.TEXTAFTER(b2b3[[#This Row],[rxn]],"-",-1)="SPONT"</f>
        <v>0</v>
      </c>
      <c r="M2154" t="str">
        <f>_xlfn.TEXTAFTER(b2b3[[#This Row],[rxn]],"-",-1)</f>
        <v>rt6860</v>
      </c>
      <c r="N2154">
        <f>_xlfn.XLOOKUP("'PRO-"&amp;b2b3[[#This Row],[enz]]&amp;"'",'[1]Sheet2 (2)'!$A:$A,'[1]Sheet2 (2)'!$B:$B,"")</f>
        <v>1</v>
      </c>
      <c r="O2154">
        <f>IFERROR(_xlfn.XLOOKUP(b2b3[[#This Row],[Column2]],Table17[[#This Row],[rxn-no-enz]],Table17[[#This Row],[flux]],0),0)</f>
        <v>0</v>
      </c>
      <c r="P2154" t="str">
        <f>_xlfn.TEXTBEFORE(b2b3[[#This Row],[rxn]],"-",-1,,,"")</f>
        <v>PROSYN</v>
      </c>
    </row>
    <row r="2155" spans="1:16" ht="17" x14ac:dyDescent="0.25">
      <c r="A2155" s="1" t="s">
        <v>12594</v>
      </c>
      <c r="B2155" s="1" t="s">
        <v>2778</v>
      </c>
      <c r="C2155" s="1">
        <v>7.4496176599999997E-7</v>
      </c>
      <c r="D2155" s="1">
        <f>mfs[[#This Row],[flux]]/1000</f>
        <v>7.4496176599999993E-10</v>
      </c>
      <c r="F2155" t="s">
        <v>4510</v>
      </c>
      <c r="G2155" t="s">
        <v>2778</v>
      </c>
      <c r="H2155" s="3">
        <v>1.8808321424148399E-11</v>
      </c>
      <c r="I2155">
        <f>_xlfn.XLOOKUP(b2b3[[#This Row],[rxn]],mfs[rxn],mfs[flux_scaled],0)</f>
        <v>0</v>
      </c>
      <c r="J2155">
        <f>(b2b3[[#This Row],[flux]]-b2b3[[#This Row],[flux in mfs]])/b2b3[[#This Row],[flux]]</f>
        <v>1</v>
      </c>
      <c r="K2155">
        <f>ABS(b2b3[[#This Row],[(mfs - b2+b3) / mfs]])</f>
        <v>1</v>
      </c>
      <c r="L2155" t="b">
        <f>_xlfn.TEXTAFTER(b2b3[[#This Row],[rxn]],"-",-1)="SPONT"</f>
        <v>0</v>
      </c>
      <c r="M2155" t="str">
        <f>_xlfn.TEXTAFTER(b2b3[[#This Row],[rxn]],"-",-1)</f>
        <v>rt6863</v>
      </c>
      <c r="N2155">
        <f>_xlfn.XLOOKUP("'PRO-"&amp;b2b3[[#This Row],[enz]]&amp;"'",'[1]Sheet2 (2)'!$A:$A,'[1]Sheet2 (2)'!$B:$B,"")</f>
        <v>1</v>
      </c>
      <c r="O2155">
        <f>IFERROR(_xlfn.XLOOKUP(b2b3[[#This Row],[Column2]],Table17[[#This Row],[rxn-no-enz]],Table17[[#This Row],[flux]],0),0)</f>
        <v>0</v>
      </c>
      <c r="P2155" t="str">
        <f>_xlfn.TEXTBEFORE(b2b3[[#This Row],[rxn]],"-",-1,,,"")</f>
        <v>PROSYN</v>
      </c>
    </row>
    <row r="2156" spans="1:16" ht="17" x14ac:dyDescent="0.25">
      <c r="A2156" s="1" t="s">
        <v>12595</v>
      </c>
      <c r="B2156" s="1" t="s">
        <v>2778</v>
      </c>
      <c r="C2156" s="1">
        <v>3.0317669830000001E-6</v>
      </c>
      <c r="D2156" s="1">
        <f>mfs[[#This Row],[flux]]/1000</f>
        <v>3.031766983E-9</v>
      </c>
      <c r="F2156" t="s">
        <v>11977</v>
      </c>
      <c r="G2156" t="s">
        <v>2778</v>
      </c>
      <c r="H2156" s="3">
        <v>5.7580388727831003E-12</v>
      </c>
      <c r="I2156">
        <f>_xlfn.XLOOKUP(b2b3[[#This Row],[rxn]],mfs[rxn],mfs[flux_scaled],0)</f>
        <v>5.7580389000000001E-11</v>
      </c>
      <c r="J2156">
        <f>(b2b3[[#This Row],[flux]]-b2b3[[#This Row],[flux in mfs]])/b2b3[[#This Row],[flux]]</f>
        <v>-9.0000000472676565</v>
      </c>
      <c r="K2156">
        <f>ABS(b2b3[[#This Row],[(mfs - b2+b3) / mfs]])</f>
        <v>9.0000000472676565</v>
      </c>
      <c r="L2156" t="b">
        <f>_xlfn.TEXTAFTER(b2b3[[#This Row],[rxn]],"-",-1)="SPONT"</f>
        <v>0</v>
      </c>
      <c r="M2156" t="str">
        <f>_xlfn.TEXTAFTER(b2b3[[#This Row],[rxn]],"-",-1)</f>
        <v>rt6872</v>
      </c>
      <c r="N2156">
        <f>_xlfn.XLOOKUP("'PRO-"&amp;b2b3[[#This Row],[enz]]&amp;"'",'[1]Sheet2 (2)'!$A:$A,'[1]Sheet2 (2)'!$B:$B,"")</f>
        <v>1</v>
      </c>
      <c r="O2156">
        <f>IFERROR(_xlfn.XLOOKUP(b2b3[[#This Row],[Column2]],Table17[[#This Row],[rxn-no-enz]],Table17[[#This Row],[flux]],0),0)</f>
        <v>0</v>
      </c>
      <c r="P2156" t="str">
        <f>_xlfn.TEXTBEFORE(b2b3[[#This Row],[rxn]],"-",-1,,,"")</f>
        <v>PROSYN</v>
      </c>
    </row>
    <row r="2157" spans="1:16" ht="17" x14ac:dyDescent="0.25">
      <c r="A2157" s="1" t="s">
        <v>12596</v>
      </c>
      <c r="B2157" s="1" t="s">
        <v>2778</v>
      </c>
      <c r="C2157" s="1">
        <v>1.207219364E-6</v>
      </c>
      <c r="D2157" s="1">
        <f>mfs[[#This Row],[flux]]/1000</f>
        <v>1.2072193639999999E-9</v>
      </c>
      <c r="F2157" t="s">
        <v>4511</v>
      </c>
      <c r="G2157" t="s">
        <v>2778</v>
      </c>
      <c r="H2157" s="3">
        <v>1.5017555006479901E-12</v>
      </c>
      <c r="I2157">
        <f>_xlfn.XLOOKUP(b2b3[[#This Row],[rxn]],mfs[rxn],mfs[flux_scaled],0)</f>
        <v>1.5017555000000001E-11</v>
      </c>
      <c r="J2157">
        <f>(b2b3[[#This Row],[flux]]-b2b3[[#This Row],[flux in mfs]])/b2b3[[#This Row],[flux]]</f>
        <v>-8.9999999956851173</v>
      </c>
      <c r="K2157">
        <f>ABS(b2b3[[#This Row],[(mfs - b2+b3) / mfs]])</f>
        <v>8.9999999956851173</v>
      </c>
      <c r="L2157" t="b">
        <f>_xlfn.TEXTAFTER(b2b3[[#This Row],[rxn]],"-",-1)="SPONT"</f>
        <v>0</v>
      </c>
      <c r="M2157" t="str">
        <f>_xlfn.TEXTAFTER(b2b3[[#This Row],[rxn]],"-",-1)</f>
        <v>rt6880</v>
      </c>
      <c r="N2157">
        <f>_xlfn.XLOOKUP("'PRO-"&amp;b2b3[[#This Row],[enz]]&amp;"'",'[1]Sheet2 (2)'!$A:$A,'[1]Sheet2 (2)'!$B:$B,"")</f>
        <v>1</v>
      </c>
      <c r="O2157">
        <f>IFERROR(_xlfn.XLOOKUP(b2b3[[#This Row],[Column2]],Table17[[#This Row],[rxn-no-enz]],Table17[[#This Row],[flux]],0),0)</f>
        <v>0</v>
      </c>
      <c r="P2157" t="str">
        <f>_xlfn.TEXTBEFORE(b2b3[[#This Row],[rxn]],"-",-1,,,"")</f>
        <v>PROSYN</v>
      </c>
    </row>
    <row r="2158" spans="1:16" ht="17" x14ac:dyDescent="0.25">
      <c r="A2158" s="1" t="s">
        <v>12597</v>
      </c>
      <c r="B2158" s="1" t="s">
        <v>2778</v>
      </c>
      <c r="C2158" s="1">
        <v>2.4146923100000002E-7</v>
      </c>
      <c r="D2158" s="1">
        <f>mfs[[#This Row],[flux]]/1000</f>
        <v>2.4146923100000002E-10</v>
      </c>
      <c r="F2158" t="s">
        <v>4512</v>
      </c>
      <c r="G2158" t="s">
        <v>2778</v>
      </c>
      <c r="H2158" s="3">
        <v>9.9466716670968796E-12</v>
      </c>
      <c r="I2158">
        <f>_xlfn.XLOOKUP(b2b3[[#This Row],[rxn]],mfs[rxn],mfs[flux_scaled],0)</f>
        <v>9.9466717000000005E-11</v>
      </c>
      <c r="J2158">
        <f>(b2b3[[#This Row],[flux]]-b2b3[[#This Row],[flux in mfs]])/b2b3[[#This Row],[flux]]</f>
        <v>-9.0000000330795284</v>
      </c>
      <c r="K2158">
        <f>ABS(b2b3[[#This Row],[(mfs - b2+b3) / mfs]])</f>
        <v>9.0000000330795284</v>
      </c>
      <c r="L2158" t="b">
        <f>_xlfn.TEXTAFTER(b2b3[[#This Row],[rxn]],"-",-1)="SPONT"</f>
        <v>0</v>
      </c>
      <c r="M2158" t="str">
        <f>_xlfn.TEXTAFTER(b2b3[[#This Row],[rxn]],"-",-1)</f>
        <v>rt6884</v>
      </c>
      <c r="N2158">
        <f>_xlfn.XLOOKUP("'PRO-"&amp;b2b3[[#This Row],[enz]]&amp;"'",'[1]Sheet2 (2)'!$A:$A,'[1]Sheet2 (2)'!$B:$B,"")</f>
        <v>1</v>
      </c>
      <c r="O2158">
        <f>IFERROR(_xlfn.XLOOKUP(b2b3[[#This Row],[Column2]],Table17[[#This Row],[rxn-no-enz]],Table17[[#This Row],[flux]],0),0)</f>
        <v>0</v>
      </c>
      <c r="P2158" t="str">
        <f>_xlfn.TEXTBEFORE(b2b3[[#This Row],[rxn]],"-",-1,,,"")</f>
        <v>PROSYN</v>
      </c>
    </row>
    <row r="2159" spans="1:16" ht="17" x14ac:dyDescent="0.25">
      <c r="A2159" s="1" t="s">
        <v>12598</v>
      </c>
      <c r="B2159" s="1" t="s">
        <v>2778</v>
      </c>
      <c r="C2159" s="1">
        <v>3.4114764399999998E-7</v>
      </c>
      <c r="D2159" s="1">
        <f>mfs[[#This Row],[flux]]/1000</f>
        <v>3.4114764399999996E-10</v>
      </c>
      <c r="F2159" t="s">
        <v>11978</v>
      </c>
      <c r="G2159" t="s">
        <v>2778</v>
      </c>
      <c r="H2159" s="3">
        <v>3.8133149149654701E-13</v>
      </c>
      <c r="I2159">
        <f>_xlfn.XLOOKUP(b2b3[[#This Row],[rxn]],mfs[rxn],mfs[flux_scaled],0)</f>
        <v>3.8133150000000001E-12</v>
      </c>
      <c r="J2159">
        <f>(b2b3[[#This Row],[flux]]-b2b3[[#This Row],[flux in mfs]])/b2b3[[#This Row],[flux]]</f>
        <v>-9.0000002229937266</v>
      </c>
      <c r="K2159">
        <f>ABS(b2b3[[#This Row],[(mfs - b2+b3) / mfs]])</f>
        <v>9.0000002229937266</v>
      </c>
      <c r="L2159" t="b">
        <f>_xlfn.TEXTAFTER(b2b3[[#This Row],[rxn]],"-",-1)="SPONT"</f>
        <v>0</v>
      </c>
      <c r="M2159" t="str">
        <f>_xlfn.TEXTAFTER(b2b3[[#This Row],[rxn]],"-",-1)</f>
        <v>rt6885</v>
      </c>
      <c r="N2159">
        <f>_xlfn.XLOOKUP("'PRO-"&amp;b2b3[[#This Row],[enz]]&amp;"'",'[1]Sheet2 (2)'!$A:$A,'[1]Sheet2 (2)'!$B:$B,"")</f>
        <v>1</v>
      </c>
      <c r="O2159">
        <f>IFERROR(_xlfn.XLOOKUP(b2b3[[#This Row],[Column2]],Table17[[#This Row],[rxn-no-enz]],Table17[[#This Row],[flux]],0),0)</f>
        <v>0</v>
      </c>
      <c r="P2159" t="str">
        <f>_xlfn.TEXTBEFORE(b2b3[[#This Row],[rxn]],"-",-1,,,"")</f>
        <v>PROSYN</v>
      </c>
    </row>
    <row r="2160" spans="1:16" ht="17" x14ac:dyDescent="0.25">
      <c r="A2160" s="1" t="s">
        <v>12599</v>
      </c>
      <c r="B2160" s="1" t="s">
        <v>2778</v>
      </c>
      <c r="C2160" s="1">
        <v>9.3746739999999999E-9</v>
      </c>
      <c r="D2160" s="1">
        <f>mfs[[#This Row],[flux]]/1000</f>
        <v>9.3746739999999992E-12</v>
      </c>
      <c r="F2160" t="s">
        <v>11979</v>
      </c>
      <c r="G2160" t="s">
        <v>2778</v>
      </c>
      <c r="H2160" s="3">
        <v>4.6671961169461901E-11</v>
      </c>
      <c r="I2160">
        <f>_xlfn.XLOOKUP(b2b3[[#This Row],[rxn]],mfs[rxn],mfs[flux_scaled],0)</f>
        <v>4.6671961200000003E-10</v>
      </c>
      <c r="J2160">
        <f>(b2b3[[#This Row],[flux]]-b2b3[[#This Row],[flux in mfs]])/b2b3[[#This Row],[flux]]</f>
        <v>-9.0000000065431358</v>
      </c>
      <c r="K2160">
        <f>ABS(b2b3[[#This Row],[(mfs - b2+b3) / mfs]])</f>
        <v>9.0000000065431358</v>
      </c>
      <c r="L2160" t="b">
        <f>_xlfn.TEXTAFTER(b2b3[[#This Row],[rxn]],"-",-1)="SPONT"</f>
        <v>0</v>
      </c>
      <c r="M2160" t="str">
        <f>_xlfn.TEXTAFTER(b2b3[[#This Row],[rxn]],"-",-1)</f>
        <v>rt6908</v>
      </c>
      <c r="N2160">
        <f>_xlfn.XLOOKUP("'PRO-"&amp;b2b3[[#This Row],[enz]]&amp;"'",'[1]Sheet2 (2)'!$A:$A,'[1]Sheet2 (2)'!$B:$B,"")</f>
        <v>1</v>
      </c>
      <c r="O2160">
        <f>IFERROR(_xlfn.XLOOKUP(b2b3[[#This Row],[Column2]],Table17[[#This Row],[rxn-no-enz]],Table17[[#This Row],[flux]],0),0)</f>
        <v>0</v>
      </c>
      <c r="P2160" t="str">
        <f>_xlfn.TEXTBEFORE(b2b3[[#This Row],[rxn]],"-",-1,,,"")</f>
        <v>PROSYN</v>
      </c>
    </row>
    <row r="2161" spans="1:16" ht="17" x14ac:dyDescent="0.25">
      <c r="A2161" s="1" t="s">
        <v>12600</v>
      </c>
      <c r="B2161" s="1" t="s">
        <v>2778</v>
      </c>
      <c r="C2161" s="1">
        <v>1.75031211E-7</v>
      </c>
      <c r="D2161" s="1">
        <f>mfs[[#This Row],[flux]]/1000</f>
        <v>1.75031211E-10</v>
      </c>
      <c r="F2161" t="s">
        <v>4513</v>
      </c>
      <c r="G2161" t="s">
        <v>2778</v>
      </c>
      <c r="H2161" s="3">
        <v>1.35916740628955E-11</v>
      </c>
      <c r="I2161">
        <f>_xlfn.XLOOKUP(b2b3[[#This Row],[rxn]],mfs[rxn],mfs[flux_scaled],0)</f>
        <v>1.3591674100000001E-10</v>
      </c>
      <c r="J2161">
        <f>(b2b3[[#This Row],[flux]]-b2b3[[#This Row],[flux in mfs]])/b2b3[[#This Row],[flux]]</f>
        <v>-9.0000000272994338</v>
      </c>
      <c r="K2161">
        <f>ABS(b2b3[[#This Row],[(mfs - b2+b3) / mfs]])</f>
        <v>9.0000000272994338</v>
      </c>
      <c r="L2161" t="b">
        <f>_xlfn.TEXTAFTER(b2b3[[#This Row],[rxn]],"-",-1)="SPONT"</f>
        <v>0</v>
      </c>
      <c r="M2161" t="str">
        <f>_xlfn.TEXTAFTER(b2b3[[#This Row],[rxn]],"-",-1)</f>
        <v>rt6932</v>
      </c>
      <c r="N2161">
        <f>_xlfn.XLOOKUP("'PRO-"&amp;b2b3[[#This Row],[enz]]&amp;"'",'[1]Sheet2 (2)'!$A:$A,'[1]Sheet2 (2)'!$B:$B,"")</f>
        <v>1</v>
      </c>
      <c r="O2161">
        <f>IFERROR(_xlfn.XLOOKUP(b2b3[[#This Row],[Column2]],Table17[[#This Row],[rxn-no-enz]],Table17[[#This Row],[flux]],0),0)</f>
        <v>0</v>
      </c>
      <c r="P2161" t="str">
        <f>_xlfn.TEXTBEFORE(b2b3[[#This Row],[rxn]],"-",-1,,,"")</f>
        <v>PROSYN</v>
      </c>
    </row>
    <row r="2162" spans="1:16" ht="17" x14ac:dyDescent="0.25">
      <c r="A2162" s="1" t="s">
        <v>12601</v>
      </c>
      <c r="B2162" s="1" t="s">
        <v>2778</v>
      </c>
      <c r="C2162" s="1">
        <v>4.2052486000000001E-8</v>
      </c>
      <c r="D2162" s="1">
        <f>mfs[[#This Row],[flux]]/1000</f>
        <v>4.2052486E-11</v>
      </c>
      <c r="F2162" t="s">
        <v>11980</v>
      </c>
      <c r="G2162" t="s">
        <v>2778</v>
      </c>
      <c r="H2162" s="3">
        <v>8.8952141206424598E-12</v>
      </c>
      <c r="I2162">
        <f>_xlfn.XLOOKUP(b2b3[[#This Row],[rxn]],mfs[rxn],mfs[flux_scaled],0)</f>
        <v>8.8952141000000002E-11</v>
      </c>
      <c r="J2162">
        <f>(b2b3[[#This Row],[flux]]-b2b3[[#This Row],[flux in mfs]])/b2b3[[#This Row],[flux]]</f>
        <v>-8.9999999767937453</v>
      </c>
      <c r="K2162">
        <f>ABS(b2b3[[#This Row],[(mfs - b2+b3) / mfs]])</f>
        <v>8.9999999767937453</v>
      </c>
      <c r="L2162" t="b">
        <f>_xlfn.TEXTAFTER(b2b3[[#This Row],[rxn]],"-",-1)="SPONT"</f>
        <v>0</v>
      </c>
      <c r="M2162" t="str">
        <f>_xlfn.TEXTAFTER(b2b3[[#This Row],[rxn]],"-",-1)</f>
        <v>rt6941</v>
      </c>
      <c r="N2162">
        <f>_xlfn.XLOOKUP("'PRO-"&amp;b2b3[[#This Row],[enz]]&amp;"'",'[1]Sheet2 (2)'!$A:$A,'[1]Sheet2 (2)'!$B:$B,"")</f>
        <v>1</v>
      </c>
      <c r="O2162">
        <f>IFERROR(_xlfn.XLOOKUP(b2b3[[#This Row],[Column2]],Table17[[#This Row],[rxn-no-enz]],Table17[[#This Row],[flux]],0),0)</f>
        <v>0</v>
      </c>
      <c r="P2162" t="str">
        <f>_xlfn.TEXTBEFORE(b2b3[[#This Row],[rxn]],"-",-1,,,"")</f>
        <v>PROSYN</v>
      </c>
    </row>
    <row r="2163" spans="1:16" ht="17" x14ac:dyDescent="0.25">
      <c r="A2163" s="1" t="s">
        <v>12602</v>
      </c>
      <c r="B2163" s="1" t="s">
        <v>2778</v>
      </c>
      <c r="C2163" s="1">
        <v>3.55506763E-7</v>
      </c>
      <c r="D2163" s="1">
        <f>mfs[[#This Row],[flux]]/1000</f>
        <v>3.5550676300000002E-10</v>
      </c>
      <c r="F2163" t="s">
        <v>4514</v>
      </c>
      <c r="G2163" t="s">
        <v>2778</v>
      </c>
      <c r="H2163" s="3">
        <v>9.3089369394437492E-13</v>
      </c>
      <c r="I2163">
        <f>_xlfn.XLOOKUP(b2b3[[#This Row],[rxn]],mfs[rxn],mfs[flux_scaled],0)</f>
        <v>9.308937E-12</v>
      </c>
      <c r="J2163">
        <f>(b2b3[[#This Row],[flux]]-b2b3[[#This Row],[flux in mfs]])/b2b3[[#This Row],[flux]]</f>
        <v>-9.0000000650517364</v>
      </c>
      <c r="K2163">
        <f>ABS(b2b3[[#This Row],[(mfs - b2+b3) / mfs]])</f>
        <v>9.0000000650517364</v>
      </c>
      <c r="L2163" t="b">
        <f>_xlfn.TEXTAFTER(b2b3[[#This Row],[rxn]],"-",-1)="SPONT"</f>
        <v>0</v>
      </c>
      <c r="M2163" t="str">
        <f>_xlfn.TEXTAFTER(b2b3[[#This Row],[rxn]],"-",-1)</f>
        <v>rt6946</v>
      </c>
      <c r="N2163">
        <f>_xlfn.XLOOKUP("'PRO-"&amp;b2b3[[#This Row],[enz]]&amp;"'",'[1]Sheet2 (2)'!$A:$A,'[1]Sheet2 (2)'!$B:$B,"")</f>
        <v>1</v>
      </c>
      <c r="O2163">
        <f>IFERROR(_xlfn.XLOOKUP(b2b3[[#This Row],[Column2]],Table17[[#This Row],[rxn-no-enz]],Table17[[#This Row],[flux]],0),0)</f>
        <v>0</v>
      </c>
      <c r="P2163" t="str">
        <f>_xlfn.TEXTBEFORE(b2b3[[#This Row],[rxn]],"-",-1,,,"")</f>
        <v>PROSYN</v>
      </c>
    </row>
    <row r="2164" spans="1:16" ht="17" x14ac:dyDescent="0.25">
      <c r="A2164" s="1" t="s">
        <v>12603</v>
      </c>
      <c r="B2164" s="1" t="s">
        <v>2778</v>
      </c>
      <c r="C2164" s="1">
        <v>4.9277749999999999E-8</v>
      </c>
      <c r="D2164" s="1">
        <f>mfs[[#This Row],[flux]]/1000</f>
        <v>4.9277749999999997E-11</v>
      </c>
      <c r="F2164" t="s">
        <v>11981</v>
      </c>
      <c r="G2164" t="s">
        <v>2778</v>
      </c>
      <c r="H2164" s="3">
        <v>1.31163641691979E-11</v>
      </c>
      <c r="I2164">
        <f>_xlfn.XLOOKUP(b2b3[[#This Row],[rxn]],mfs[rxn],mfs[flux_scaled],0)</f>
        <v>1.3116364199999999E-10</v>
      </c>
      <c r="J2164">
        <f>(b2b3[[#This Row],[flux]]-b2b3[[#This Row],[flux in mfs]])/b2b3[[#This Row],[flux]]</f>
        <v>-9.0000000234837163</v>
      </c>
      <c r="K2164">
        <f>ABS(b2b3[[#This Row],[(mfs - b2+b3) / mfs]])</f>
        <v>9.0000000234837163</v>
      </c>
      <c r="L2164" t="b">
        <f>_xlfn.TEXTAFTER(b2b3[[#This Row],[rxn]],"-",-1)="SPONT"</f>
        <v>0</v>
      </c>
      <c r="M2164" t="str">
        <f>_xlfn.TEXTAFTER(b2b3[[#This Row],[rxn]],"-",-1)</f>
        <v>rt6960</v>
      </c>
      <c r="N2164">
        <f>_xlfn.XLOOKUP("'PRO-"&amp;b2b3[[#This Row],[enz]]&amp;"'",'[1]Sheet2 (2)'!$A:$A,'[1]Sheet2 (2)'!$B:$B,"")</f>
        <v>1</v>
      </c>
      <c r="O2164">
        <f>IFERROR(_xlfn.XLOOKUP(b2b3[[#This Row],[Column2]],Table17[[#This Row],[rxn-no-enz]],Table17[[#This Row],[flux]],0),0)</f>
        <v>0</v>
      </c>
      <c r="P2164" t="str">
        <f>_xlfn.TEXTBEFORE(b2b3[[#This Row],[rxn]],"-",-1,,,"")</f>
        <v>PROSYN</v>
      </c>
    </row>
    <row r="2165" spans="1:16" ht="17" x14ac:dyDescent="0.25">
      <c r="A2165" s="1" t="s">
        <v>12604</v>
      </c>
      <c r="B2165" s="1" t="s">
        <v>2778</v>
      </c>
      <c r="C2165" s="1">
        <v>3.6313739799999999E-7</v>
      </c>
      <c r="D2165" s="1">
        <f>mfs[[#This Row],[flux]]/1000</f>
        <v>3.6313739800000001E-10</v>
      </c>
      <c r="F2165" t="s">
        <v>4515</v>
      </c>
      <c r="G2165" t="s">
        <v>2778</v>
      </c>
      <c r="H2165" s="3">
        <v>7.3316780747796507E-12</v>
      </c>
      <c r="I2165">
        <f>_xlfn.XLOOKUP(b2b3[[#This Row],[rxn]],mfs[rxn],mfs[flux_scaled],0)</f>
        <v>0</v>
      </c>
      <c r="J2165">
        <f>(b2b3[[#This Row],[flux]]-b2b3[[#This Row],[flux in mfs]])/b2b3[[#This Row],[flux]]</f>
        <v>1</v>
      </c>
      <c r="K2165">
        <f>ABS(b2b3[[#This Row],[(mfs - b2+b3) / mfs]])</f>
        <v>1</v>
      </c>
      <c r="L2165" t="b">
        <f>_xlfn.TEXTAFTER(b2b3[[#This Row],[rxn]],"-",-1)="SPONT"</f>
        <v>0</v>
      </c>
      <c r="M2165" t="str">
        <f>_xlfn.TEXTAFTER(b2b3[[#This Row],[rxn]],"-",-1)</f>
        <v>rt6971_c</v>
      </c>
      <c r="N2165">
        <f>_xlfn.XLOOKUP("'PRO-"&amp;b2b3[[#This Row],[enz]]&amp;"'",'[1]Sheet2 (2)'!$A:$A,'[1]Sheet2 (2)'!$B:$B,"")</f>
        <v>1</v>
      </c>
      <c r="O2165">
        <f>IFERROR(_xlfn.XLOOKUP(b2b3[[#This Row],[Column2]],Table17[[#This Row],[rxn-no-enz]],Table17[[#This Row],[flux]],0),0)</f>
        <v>0</v>
      </c>
      <c r="P2165" t="str">
        <f>_xlfn.TEXTBEFORE(b2b3[[#This Row],[rxn]],"-",-1,,,"")</f>
        <v>PROSYN</v>
      </c>
    </row>
    <row r="2166" spans="1:16" ht="17" x14ac:dyDescent="0.25">
      <c r="A2166" s="1" t="s">
        <v>12605</v>
      </c>
      <c r="B2166" s="1" t="s">
        <v>2778</v>
      </c>
      <c r="C2166" s="1">
        <v>8.9030422999999996E-8</v>
      </c>
      <c r="D2166" s="1">
        <f>mfs[[#This Row],[flux]]/1000</f>
        <v>8.9030422999999994E-11</v>
      </c>
      <c r="F2166" t="s">
        <v>11983</v>
      </c>
      <c r="G2166" t="s">
        <v>2778</v>
      </c>
      <c r="H2166" s="3">
        <v>1.2188145549827001E-12</v>
      </c>
      <c r="I2166">
        <f>_xlfn.XLOOKUP(b2b3[[#This Row],[rxn]],mfs[rxn],mfs[flux_scaled],0)</f>
        <v>1.2188146E-11</v>
      </c>
      <c r="J2166">
        <f>(b2b3[[#This Row],[flux]]-b2b3[[#This Row],[flux in mfs]])/b2b3[[#This Row],[flux]]</f>
        <v>-9.0000003693531525</v>
      </c>
      <c r="K2166">
        <f>ABS(b2b3[[#This Row],[(mfs - b2+b3) / mfs]])</f>
        <v>9.0000003693531525</v>
      </c>
      <c r="L2166" t="b">
        <f>_xlfn.TEXTAFTER(b2b3[[#This Row],[rxn]],"-",-1)="SPONT"</f>
        <v>0</v>
      </c>
      <c r="M2166" t="str">
        <f>_xlfn.TEXTAFTER(b2b3[[#This Row],[rxn]],"-",-1)</f>
        <v>rt6972_c</v>
      </c>
      <c r="N2166">
        <f>_xlfn.XLOOKUP("'PRO-"&amp;b2b3[[#This Row],[enz]]&amp;"'",'[1]Sheet2 (2)'!$A:$A,'[1]Sheet2 (2)'!$B:$B,"")</f>
        <v>1</v>
      </c>
      <c r="O2166">
        <f>IFERROR(_xlfn.XLOOKUP(b2b3[[#This Row],[Column2]],Table17[[#This Row],[rxn-no-enz]],Table17[[#This Row],[flux]],0),0)</f>
        <v>0</v>
      </c>
      <c r="P2166" t="str">
        <f>_xlfn.TEXTBEFORE(b2b3[[#This Row],[rxn]],"-",-1,,,"")</f>
        <v>PROSYN</v>
      </c>
    </row>
    <row r="2167" spans="1:16" ht="17" x14ac:dyDescent="0.25">
      <c r="A2167" s="1" t="s">
        <v>12606</v>
      </c>
      <c r="B2167" s="1" t="s">
        <v>2778</v>
      </c>
      <c r="C2167" s="1">
        <v>2.9284267999999999E-8</v>
      </c>
      <c r="D2167" s="1">
        <f>mfs[[#This Row],[flux]]/1000</f>
        <v>2.9284267999999996E-11</v>
      </c>
      <c r="F2167" t="s">
        <v>11984</v>
      </c>
      <c r="G2167" t="s">
        <v>2778</v>
      </c>
      <c r="H2167" s="3">
        <v>3.6790799055897401E-12</v>
      </c>
      <c r="I2167">
        <f>_xlfn.XLOOKUP(b2b3[[#This Row],[rxn]],mfs[rxn],mfs[flux_scaled],0)</f>
        <v>3.6790798999999999E-11</v>
      </c>
      <c r="J2167">
        <f>(b2b3[[#This Row],[flux]]-b2b3[[#This Row],[flux in mfs]])/b2b3[[#This Row],[flux]]</f>
        <v>-8.9999999848066903</v>
      </c>
      <c r="K2167">
        <f>ABS(b2b3[[#This Row],[(mfs - b2+b3) / mfs]])</f>
        <v>8.9999999848066903</v>
      </c>
      <c r="L2167" t="b">
        <f>_xlfn.TEXTAFTER(b2b3[[#This Row],[rxn]],"-",-1)="SPONT"</f>
        <v>0</v>
      </c>
      <c r="M2167" t="str">
        <f>_xlfn.TEXTAFTER(b2b3[[#This Row],[rxn]],"-",-1)</f>
        <v>rt6980</v>
      </c>
      <c r="N2167">
        <f>_xlfn.XLOOKUP("'PRO-"&amp;b2b3[[#This Row],[enz]]&amp;"'",'[1]Sheet2 (2)'!$A:$A,'[1]Sheet2 (2)'!$B:$B,"")</f>
        <v>1</v>
      </c>
      <c r="O2167">
        <f>IFERROR(_xlfn.XLOOKUP(b2b3[[#This Row],[Column2]],Table17[[#This Row],[rxn-no-enz]],Table17[[#This Row],[flux]],0),0)</f>
        <v>0</v>
      </c>
      <c r="P2167" t="str">
        <f>_xlfn.TEXTBEFORE(b2b3[[#This Row],[rxn]],"-",-1,,,"")</f>
        <v>PROSYN</v>
      </c>
    </row>
    <row r="2168" spans="1:16" ht="17" x14ac:dyDescent="0.25">
      <c r="A2168" s="1" t="s">
        <v>12607</v>
      </c>
      <c r="B2168" s="1" t="s">
        <v>2778</v>
      </c>
      <c r="C2168" s="1">
        <v>1.5313080700000001E-7</v>
      </c>
      <c r="D2168" s="1">
        <f>mfs[[#This Row],[flux]]/1000</f>
        <v>1.53130807E-10</v>
      </c>
      <c r="F2168" t="s">
        <v>11985</v>
      </c>
      <c r="G2168" t="s">
        <v>2778</v>
      </c>
      <c r="H2168" s="3">
        <v>6.5501971423794006E-11</v>
      </c>
      <c r="I2168">
        <f>_xlfn.XLOOKUP(b2b3[[#This Row],[rxn]],mfs[rxn],mfs[flux_scaled],0)</f>
        <v>6.5501971400000001E-10</v>
      </c>
      <c r="J2168">
        <f>(b2b3[[#This Row],[flux]]-b2b3[[#This Row],[flux in mfs]])/b2b3[[#This Row],[flux]]</f>
        <v>-8.9999999963674355</v>
      </c>
      <c r="K2168">
        <f>ABS(b2b3[[#This Row],[(mfs - b2+b3) / mfs]])</f>
        <v>8.9999999963674355</v>
      </c>
      <c r="L2168" t="b">
        <f>_xlfn.TEXTAFTER(b2b3[[#This Row],[rxn]],"-",-1)="SPONT"</f>
        <v>0</v>
      </c>
      <c r="M2168" t="str">
        <f>_xlfn.TEXTAFTER(b2b3[[#This Row],[rxn]],"-",-1)</f>
        <v>rt6983</v>
      </c>
      <c r="N2168">
        <f>_xlfn.XLOOKUP("'PRO-"&amp;b2b3[[#This Row],[enz]]&amp;"'",'[1]Sheet2 (2)'!$A:$A,'[1]Sheet2 (2)'!$B:$B,"")</f>
        <v>1</v>
      </c>
      <c r="O2168">
        <f>IFERROR(_xlfn.XLOOKUP(b2b3[[#This Row],[Column2]],Table17[[#This Row],[rxn-no-enz]],Table17[[#This Row],[flux]],0),0)</f>
        <v>0</v>
      </c>
      <c r="P2168" t="str">
        <f>_xlfn.TEXTBEFORE(b2b3[[#This Row],[rxn]],"-",-1,,,"")</f>
        <v>PROSYN</v>
      </c>
    </row>
    <row r="2169" spans="1:16" ht="17" x14ac:dyDescent="0.25">
      <c r="A2169" s="1" t="s">
        <v>12608</v>
      </c>
      <c r="B2169" s="1" t="s">
        <v>2778</v>
      </c>
      <c r="C2169" s="1">
        <v>4.5734856499999999E-7</v>
      </c>
      <c r="D2169" s="1">
        <f>mfs[[#This Row],[flux]]/1000</f>
        <v>4.5734856499999999E-10</v>
      </c>
      <c r="F2169" t="s">
        <v>11986</v>
      </c>
      <c r="G2169" t="s">
        <v>2778</v>
      </c>
      <c r="H2169" s="3">
        <v>7.85081261907612E-11</v>
      </c>
      <c r="I2169">
        <f>_xlfn.XLOOKUP(b2b3[[#This Row],[rxn]],mfs[rxn],mfs[flux_scaled],0)</f>
        <v>7.8508126200000006E-10</v>
      </c>
      <c r="J2169">
        <f>(b2b3[[#This Row],[flux]]-b2b3[[#This Row],[flux in mfs]])/b2b3[[#This Row],[flux]]</f>
        <v>-9.0000000011767955</v>
      </c>
      <c r="K2169">
        <f>ABS(b2b3[[#This Row],[(mfs - b2+b3) / mfs]])</f>
        <v>9.0000000011767955</v>
      </c>
      <c r="L2169" t="b">
        <f>_xlfn.TEXTAFTER(b2b3[[#This Row],[rxn]],"-",-1)="SPONT"</f>
        <v>0</v>
      </c>
      <c r="M2169" t="str">
        <f>_xlfn.TEXTAFTER(b2b3[[#This Row],[rxn]],"-",-1)</f>
        <v>rt6998</v>
      </c>
      <c r="N2169">
        <f>_xlfn.XLOOKUP("'PRO-"&amp;b2b3[[#This Row],[enz]]&amp;"'",'[1]Sheet2 (2)'!$A:$A,'[1]Sheet2 (2)'!$B:$B,"")</f>
        <v>1</v>
      </c>
      <c r="O2169">
        <f>IFERROR(_xlfn.XLOOKUP(b2b3[[#This Row],[Column2]],Table17[[#This Row],[rxn-no-enz]],Table17[[#This Row],[flux]],0),0)</f>
        <v>0</v>
      </c>
      <c r="P2169" t="str">
        <f>_xlfn.TEXTBEFORE(b2b3[[#This Row],[rxn]],"-",-1,,,"")</f>
        <v>PROSYN</v>
      </c>
    </row>
    <row r="2170" spans="1:16" ht="17" x14ac:dyDescent="0.25">
      <c r="A2170" s="1" t="s">
        <v>12609</v>
      </c>
      <c r="B2170" s="1" t="s">
        <v>2778</v>
      </c>
      <c r="C2170" s="1">
        <v>1.1566928E-8</v>
      </c>
      <c r="D2170" s="1">
        <f>mfs[[#This Row],[flux]]/1000</f>
        <v>1.1566928000000001E-11</v>
      </c>
      <c r="F2170" t="s">
        <v>11987</v>
      </c>
      <c r="G2170" t="s">
        <v>2778</v>
      </c>
      <c r="H2170" s="3">
        <v>1.5039916473007702E-11</v>
      </c>
      <c r="I2170">
        <f>_xlfn.XLOOKUP(b2b3[[#This Row],[rxn]],mfs[rxn],mfs[flux_scaled],0)</f>
        <v>1.5039916500000002E-10</v>
      </c>
      <c r="J2170">
        <f>(b2b3[[#This Row],[flux]]-b2b3[[#This Row],[flux in mfs]])/b2b3[[#This Row],[flux]]</f>
        <v>-9.0000000179471069</v>
      </c>
      <c r="K2170">
        <f>ABS(b2b3[[#This Row],[(mfs - b2+b3) / mfs]])</f>
        <v>9.0000000179471069</v>
      </c>
      <c r="L2170" t="b">
        <f>_xlfn.TEXTAFTER(b2b3[[#This Row],[rxn]],"-",-1)="SPONT"</f>
        <v>0</v>
      </c>
      <c r="M2170" t="str">
        <f>_xlfn.TEXTAFTER(b2b3[[#This Row],[rxn]],"-",-1)</f>
        <v>rt7036</v>
      </c>
      <c r="N2170">
        <f>_xlfn.XLOOKUP("'PRO-"&amp;b2b3[[#This Row],[enz]]&amp;"'",'[1]Sheet2 (2)'!$A:$A,'[1]Sheet2 (2)'!$B:$B,"")</f>
        <v>1</v>
      </c>
      <c r="O2170">
        <f>IFERROR(_xlfn.XLOOKUP(b2b3[[#This Row],[Column2]],Table17[[#This Row],[rxn-no-enz]],Table17[[#This Row],[flux]],0),0)</f>
        <v>0</v>
      </c>
      <c r="P2170" t="str">
        <f>_xlfn.TEXTBEFORE(b2b3[[#This Row],[rxn]],"-",-1,,,"")</f>
        <v>PROSYN</v>
      </c>
    </row>
    <row r="2171" spans="1:16" ht="17" x14ac:dyDescent="0.25">
      <c r="A2171" s="1" t="s">
        <v>12610</v>
      </c>
      <c r="B2171" s="1" t="s">
        <v>2778</v>
      </c>
      <c r="C2171" s="1">
        <v>2.5782148199999999E-7</v>
      </c>
      <c r="D2171" s="1">
        <f>mfs[[#This Row],[flux]]/1000</f>
        <v>2.5782148200000001E-10</v>
      </c>
      <c r="F2171" t="s">
        <v>11988</v>
      </c>
      <c r="G2171" t="s">
        <v>2778</v>
      </c>
      <c r="H2171" s="3">
        <v>4.62779722941087E-11</v>
      </c>
      <c r="I2171">
        <f>_xlfn.XLOOKUP(b2b3[[#This Row],[rxn]],mfs[rxn],mfs[flux_scaled],0)</f>
        <v>4.6277972300000001E-10</v>
      </c>
      <c r="J2171">
        <f>(b2b3[[#This Row],[flux]]-b2b3[[#This Row],[flux in mfs]])/b2b3[[#This Row],[flux]]</f>
        <v>-9.0000000012730244</v>
      </c>
      <c r="K2171">
        <f>ABS(b2b3[[#This Row],[(mfs - b2+b3) / mfs]])</f>
        <v>9.0000000012730244</v>
      </c>
      <c r="L2171" t="b">
        <f>_xlfn.TEXTAFTER(b2b3[[#This Row],[rxn]],"-",-1)="SPONT"</f>
        <v>0</v>
      </c>
      <c r="M2171" t="str">
        <f>_xlfn.TEXTAFTER(b2b3[[#This Row],[rxn]],"-",-1)</f>
        <v>rt7041</v>
      </c>
      <c r="N2171">
        <f>_xlfn.XLOOKUP("'PRO-"&amp;b2b3[[#This Row],[enz]]&amp;"'",'[1]Sheet2 (2)'!$A:$A,'[1]Sheet2 (2)'!$B:$B,"")</f>
        <v>1</v>
      </c>
      <c r="O2171">
        <f>IFERROR(_xlfn.XLOOKUP(b2b3[[#This Row],[Column2]],Table17[[#This Row],[rxn-no-enz]],Table17[[#This Row],[flux]],0),0)</f>
        <v>0</v>
      </c>
      <c r="P2171" t="str">
        <f>_xlfn.TEXTBEFORE(b2b3[[#This Row],[rxn]],"-",-1,,,"")</f>
        <v>PROSYN</v>
      </c>
    </row>
    <row r="2172" spans="1:16" ht="17" x14ac:dyDescent="0.25">
      <c r="A2172" s="1" t="s">
        <v>12611</v>
      </c>
      <c r="B2172" s="1" t="s">
        <v>2778</v>
      </c>
      <c r="C2172" s="1">
        <v>4.55305851E-7</v>
      </c>
      <c r="D2172" s="1">
        <f>mfs[[#This Row],[flux]]/1000</f>
        <v>4.5530585100000002E-10</v>
      </c>
      <c r="F2172" t="s">
        <v>11989</v>
      </c>
      <c r="G2172" t="s">
        <v>2778</v>
      </c>
      <c r="H2172" s="3">
        <v>2.31184268939579E-12</v>
      </c>
      <c r="I2172">
        <f>_xlfn.XLOOKUP(b2b3[[#This Row],[rxn]],mfs[rxn],mfs[flux_scaled],0)</f>
        <v>2.3118427E-11</v>
      </c>
      <c r="J2172">
        <f>(b2b3[[#This Row],[flux]]-b2b3[[#This Row],[flux in mfs]])/b2b3[[#This Row],[flux]]</f>
        <v>-9.000000045869081</v>
      </c>
      <c r="K2172">
        <f>ABS(b2b3[[#This Row],[(mfs - b2+b3) / mfs]])</f>
        <v>9.000000045869081</v>
      </c>
      <c r="L2172" t="b">
        <f>_xlfn.TEXTAFTER(b2b3[[#This Row],[rxn]],"-",-1)="SPONT"</f>
        <v>0</v>
      </c>
      <c r="M2172" t="str">
        <f>_xlfn.TEXTAFTER(b2b3[[#This Row],[rxn]],"-",-1)</f>
        <v>rt7050</v>
      </c>
      <c r="N2172">
        <f>_xlfn.XLOOKUP("'PRO-"&amp;b2b3[[#This Row],[enz]]&amp;"'",'[1]Sheet2 (2)'!$A:$A,'[1]Sheet2 (2)'!$B:$B,"")</f>
        <v>1</v>
      </c>
      <c r="O2172">
        <f>IFERROR(_xlfn.XLOOKUP(b2b3[[#This Row],[Column2]],Table17[[#This Row],[rxn-no-enz]],Table17[[#This Row],[flux]],0),0)</f>
        <v>0</v>
      </c>
      <c r="P2172" t="str">
        <f>_xlfn.TEXTBEFORE(b2b3[[#This Row],[rxn]],"-",-1,,,"")</f>
        <v>PROSYN</v>
      </c>
    </row>
    <row r="2173" spans="1:16" ht="17" x14ac:dyDescent="0.25">
      <c r="A2173" s="1" t="s">
        <v>12612</v>
      </c>
      <c r="B2173" s="1" t="s">
        <v>2778</v>
      </c>
      <c r="C2173" s="1">
        <v>3.5659284E-8</v>
      </c>
      <c r="D2173" s="1">
        <f>mfs[[#This Row],[flux]]/1000</f>
        <v>3.5659283999999997E-11</v>
      </c>
      <c r="F2173" t="s">
        <v>4516</v>
      </c>
      <c r="G2173" t="s">
        <v>2778</v>
      </c>
      <c r="H2173" s="3">
        <v>2.5948590918927902E-10</v>
      </c>
      <c r="I2173">
        <f>_xlfn.XLOOKUP(b2b3[[#This Row],[rxn]],mfs[rxn],mfs[flux_scaled],0)</f>
        <v>2.594859092E-9</v>
      </c>
      <c r="J2173">
        <f>(b2b3[[#This Row],[flux]]-b2b3[[#This Row],[flux in mfs]])/b2b3[[#This Row],[flux]]</f>
        <v>-9.0000000004131628</v>
      </c>
      <c r="K2173">
        <f>ABS(b2b3[[#This Row],[(mfs - b2+b3) / mfs]])</f>
        <v>9.0000000004131628</v>
      </c>
      <c r="L2173" t="b">
        <f>_xlfn.TEXTAFTER(b2b3[[#This Row],[rxn]],"-",-1)="SPONT"</f>
        <v>0</v>
      </c>
      <c r="M2173" t="str">
        <f>_xlfn.TEXTAFTER(b2b3[[#This Row],[rxn]],"-",-1)</f>
        <v>rt7052</v>
      </c>
      <c r="N2173">
        <f>_xlfn.XLOOKUP("'PRO-"&amp;b2b3[[#This Row],[enz]]&amp;"'",'[1]Sheet2 (2)'!$A:$A,'[1]Sheet2 (2)'!$B:$B,"")</f>
        <v>1</v>
      </c>
      <c r="O2173">
        <f>IFERROR(_xlfn.XLOOKUP(b2b3[[#This Row],[Column2]],Table17[[#This Row],[rxn-no-enz]],Table17[[#This Row],[flux]],0),0)</f>
        <v>0</v>
      </c>
      <c r="P2173" t="str">
        <f>_xlfn.TEXTBEFORE(b2b3[[#This Row],[rxn]],"-",-1,,,"")</f>
        <v>PROSYN</v>
      </c>
    </row>
    <row r="2174" spans="1:16" ht="17" x14ac:dyDescent="0.25">
      <c r="A2174" s="1" t="s">
        <v>12613</v>
      </c>
      <c r="B2174" s="1" t="s">
        <v>2778</v>
      </c>
      <c r="C2174" s="1">
        <v>2.5187825899999999E-7</v>
      </c>
      <c r="D2174" s="1">
        <f>mfs[[#This Row],[flux]]/1000</f>
        <v>2.5187825899999997E-10</v>
      </c>
      <c r="F2174" t="s">
        <v>11990</v>
      </c>
      <c r="G2174" t="s">
        <v>2778</v>
      </c>
      <c r="H2174" s="3">
        <v>1.7211354990636601E-10</v>
      </c>
      <c r="I2174">
        <f>_xlfn.XLOOKUP(b2b3[[#This Row],[rxn]],mfs[rxn],mfs[flux_scaled],0)</f>
        <v>1.721135499E-9</v>
      </c>
      <c r="J2174">
        <f>(b2b3[[#This Row],[flux]]-b2b3[[#This Row],[flux in mfs]])/b2b3[[#This Row],[flux]]</f>
        <v>-8.999999999630127</v>
      </c>
      <c r="K2174">
        <f>ABS(b2b3[[#This Row],[(mfs - b2+b3) / mfs]])</f>
        <v>8.999999999630127</v>
      </c>
      <c r="L2174" t="b">
        <f>_xlfn.TEXTAFTER(b2b3[[#This Row],[rxn]],"-",-1)="SPONT"</f>
        <v>0</v>
      </c>
      <c r="M2174" t="str">
        <f>_xlfn.TEXTAFTER(b2b3[[#This Row],[rxn]],"-",-1)</f>
        <v>rt7055</v>
      </c>
      <c r="N2174">
        <f>_xlfn.XLOOKUP("'PRO-"&amp;b2b3[[#This Row],[enz]]&amp;"'",'[1]Sheet2 (2)'!$A:$A,'[1]Sheet2 (2)'!$B:$B,"")</f>
        <v>1</v>
      </c>
      <c r="O2174">
        <f>IFERROR(_xlfn.XLOOKUP(b2b3[[#This Row],[Column2]],Table17[[#This Row],[rxn-no-enz]],Table17[[#This Row],[flux]],0),0)</f>
        <v>0</v>
      </c>
      <c r="P2174" t="str">
        <f>_xlfn.TEXTBEFORE(b2b3[[#This Row],[rxn]],"-",-1,,,"")</f>
        <v>PROSYN</v>
      </c>
    </row>
    <row r="2175" spans="1:16" ht="17" x14ac:dyDescent="0.25">
      <c r="A2175" s="1" t="s">
        <v>12614</v>
      </c>
      <c r="B2175" s="1" t="s">
        <v>2778</v>
      </c>
      <c r="C2175" s="1">
        <v>4.1857120999999998E-8</v>
      </c>
      <c r="D2175" s="1">
        <f>mfs[[#This Row],[flux]]/1000</f>
        <v>4.1857120999999997E-11</v>
      </c>
      <c r="F2175" t="s">
        <v>11991</v>
      </c>
      <c r="G2175" t="s">
        <v>2778</v>
      </c>
      <c r="H2175" s="3">
        <v>2.7482472652149002E-11</v>
      </c>
      <c r="I2175">
        <f>_xlfn.XLOOKUP(b2b3[[#This Row],[rxn]],mfs[rxn],mfs[flux_scaled],0)</f>
        <v>2.7482472700000003E-10</v>
      </c>
      <c r="J2175">
        <f>(b2b3[[#This Row],[flux]]-b2b3[[#This Row],[flux in mfs]])/b2b3[[#This Row],[flux]]</f>
        <v>-9.0000000174114607</v>
      </c>
      <c r="K2175">
        <f>ABS(b2b3[[#This Row],[(mfs - b2+b3) / mfs]])</f>
        <v>9.0000000174114607</v>
      </c>
      <c r="L2175" t="b">
        <f>_xlfn.TEXTAFTER(b2b3[[#This Row],[rxn]],"-",-1)="SPONT"</f>
        <v>0</v>
      </c>
      <c r="M2175" t="str">
        <f>_xlfn.TEXTAFTER(b2b3[[#This Row],[rxn]],"-",-1)</f>
        <v>rt7056</v>
      </c>
      <c r="N2175">
        <f>_xlfn.XLOOKUP("'PRO-"&amp;b2b3[[#This Row],[enz]]&amp;"'",'[1]Sheet2 (2)'!$A:$A,'[1]Sheet2 (2)'!$B:$B,"")</f>
        <v>1</v>
      </c>
      <c r="O2175">
        <f>IFERROR(_xlfn.XLOOKUP(b2b3[[#This Row],[Column2]],Table17[[#This Row],[rxn-no-enz]],Table17[[#This Row],[flux]],0),0)</f>
        <v>0</v>
      </c>
      <c r="P2175" t="str">
        <f>_xlfn.TEXTBEFORE(b2b3[[#This Row],[rxn]],"-",-1,,,"")</f>
        <v>PROSYN</v>
      </c>
    </row>
    <row r="2176" spans="1:16" ht="17" x14ac:dyDescent="0.25">
      <c r="A2176" s="1" t="s">
        <v>12615</v>
      </c>
      <c r="B2176" s="1" t="s">
        <v>2778</v>
      </c>
      <c r="C2176" s="1">
        <v>3.1367455299999997E-7</v>
      </c>
      <c r="D2176" s="1">
        <f>mfs[[#This Row],[flux]]/1000</f>
        <v>3.13674553E-10</v>
      </c>
      <c r="F2176" t="s">
        <v>11992</v>
      </c>
      <c r="G2176" t="s">
        <v>2778</v>
      </c>
      <c r="H2176" s="3">
        <v>1.9700171948239901E-12</v>
      </c>
      <c r="I2176">
        <f>_xlfn.XLOOKUP(b2b3[[#This Row],[rxn]],mfs[rxn],mfs[flux_scaled],0)</f>
        <v>1.9700172E-11</v>
      </c>
      <c r="J2176">
        <f>(b2b3[[#This Row],[flux]]-b2b3[[#This Row],[flux in mfs]])/b2b3[[#This Row],[flux]]</f>
        <v>-9.0000000262739324</v>
      </c>
      <c r="K2176">
        <f>ABS(b2b3[[#This Row],[(mfs - b2+b3) / mfs]])</f>
        <v>9.0000000262739324</v>
      </c>
      <c r="L2176" t="b">
        <f>_xlfn.TEXTAFTER(b2b3[[#This Row],[rxn]],"-",-1)="SPONT"</f>
        <v>0</v>
      </c>
      <c r="M2176" t="str">
        <f>_xlfn.TEXTAFTER(b2b3[[#This Row],[rxn]],"-",-1)</f>
        <v>rt7057</v>
      </c>
      <c r="N2176">
        <f>_xlfn.XLOOKUP("'PRO-"&amp;b2b3[[#This Row],[enz]]&amp;"'",'[1]Sheet2 (2)'!$A:$A,'[1]Sheet2 (2)'!$B:$B,"")</f>
        <v>1</v>
      </c>
      <c r="O2176">
        <f>IFERROR(_xlfn.XLOOKUP(b2b3[[#This Row],[Column2]],Table17[[#This Row],[rxn-no-enz]],Table17[[#This Row],[flux]],0),0)</f>
        <v>0</v>
      </c>
      <c r="P2176" t="str">
        <f>_xlfn.TEXTBEFORE(b2b3[[#This Row],[rxn]],"-",-1,,,"")</f>
        <v>PROSYN</v>
      </c>
    </row>
    <row r="2177" spans="1:16" ht="17" x14ac:dyDescent="0.25">
      <c r="A2177" s="1" t="s">
        <v>12616</v>
      </c>
      <c r="B2177" s="1" t="s">
        <v>2778</v>
      </c>
      <c r="C2177" s="1">
        <v>1.8807831000000001E-8</v>
      </c>
      <c r="D2177" s="1">
        <f>mfs[[#This Row],[flux]]/1000</f>
        <v>1.8807831000000002E-11</v>
      </c>
      <c r="F2177" t="s">
        <v>11993</v>
      </c>
      <c r="G2177" t="s">
        <v>2778</v>
      </c>
      <c r="H2177" s="3">
        <v>3.3804545357663801E-12</v>
      </c>
      <c r="I2177">
        <f>_xlfn.XLOOKUP(b2b3[[#This Row],[rxn]],mfs[rxn],mfs[flux_scaled],0)</f>
        <v>3.3804545000000002E-11</v>
      </c>
      <c r="J2177">
        <f>(b2b3[[#This Row],[flux]]-b2b3[[#This Row],[flux in mfs]])/b2b3[[#This Row],[flux]]</f>
        <v>-8.9999998941965362</v>
      </c>
      <c r="K2177">
        <f>ABS(b2b3[[#This Row],[(mfs - b2+b3) / mfs]])</f>
        <v>8.9999998941965362</v>
      </c>
      <c r="L2177" t="b">
        <f>_xlfn.TEXTAFTER(b2b3[[#This Row],[rxn]],"-",-1)="SPONT"</f>
        <v>0</v>
      </c>
      <c r="M2177" t="str">
        <f>_xlfn.TEXTAFTER(b2b3[[#This Row],[rxn]],"-",-1)</f>
        <v>rt7067</v>
      </c>
      <c r="N2177">
        <f>_xlfn.XLOOKUP("'PRO-"&amp;b2b3[[#This Row],[enz]]&amp;"'",'[1]Sheet2 (2)'!$A:$A,'[1]Sheet2 (2)'!$B:$B,"")</f>
        <v>1</v>
      </c>
      <c r="O2177">
        <f>IFERROR(_xlfn.XLOOKUP(b2b3[[#This Row],[Column2]],Table17[[#This Row],[rxn-no-enz]],Table17[[#This Row],[flux]],0),0)</f>
        <v>0</v>
      </c>
      <c r="P2177" t="str">
        <f>_xlfn.TEXTBEFORE(b2b3[[#This Row],[rxn]],"-",-1,,,"")</f>
        <v>PROSYN</v>
      </c>
    </row>
    <row r="2178" spans="1:16" ht="17" x14ac:dyDescent="0.25">
      <c r="A2178" s="1" t="s">
        <v>12617</v>
      </c>
      <c r="B2178" s="1" t="s">
        <v>2778</v>
      </c>
      <c r="C2178" s="1">
        <v>9.2155649500000005E-7</v>
      </c>
      <c r="D2178" s="1">
        <f>mfs[[#This Row],[flux]]/1000</f>
        <v>9.2155649500000007E-10</v>
      </c>
      <c r="F2178" t="s">
        <v>11994</v>
      </c>
      <c r="G2178" t="s">
        <v>2778</v>
      </c>
      <c r="H2178" s="3">
        <v>7.0684223323243E-11</v>
      </c>
      <c r="I2178">
        <f>_xlfn.XLOOKUP(b2b3[[#This Row],[rxn]],mfs[rxn],mfs[flux_scaled],0)</f>
        <v>7.0684223300000005E-10</v>
      </c>
      <c r="J2178">
        <f>(b2b3[[#This Row],[flux]]-b2b3[[#This Row],[flux in mfs]])/b2b3[[#This Row],[flux]]</f>
        <v>-8.9999999967117148</v>
      </c>
      <c r="K2178">
        <f>ABS(b2b3[[#This Row],[(mfs - b2+b3) / mfs]])</f>
        <v>8.9999999967117148</v>
      </c>
      <c r="L2178" t="b">
        <f>_xlfn.TEXTAFTER(b2b3[[#This Row],[rxn]],"-",-1)="SPONT"</f>
        <v>0</v>
      </c>
      <c r="M2178" t="str">
        <f>_xlfn.TEXTAFTER(b2b3[[#This Row],[rxn]],"-",-1)</f>
        <v>rt7070</v>
      </c>
      <c r="N2178">
        <f>_xlfn.XLOOKUP("'PRO-"&amp;b2b3[[#This Row],[enz]]&amp;"'",'[1]Sheet2 (2)'!$A:$A,'[1]Sheet2 (2)'!$B:$B,"")</f>
        <v>1</v>
      </c>
      <c r="O2178">
        <f>IFERROR(_xlfn.XLOOKUP(b2b3[[#This Row],[Column2]],Table17[[#This Row],[rxn-no-enz]],Table17[[#This Row],[flux]],0),0)</f>
        <v>0</v>
      </c>
      <c r="P2178" t="str">
        <f>_xlfn.TEXTBEFORE(b2b3[[#This Row],[rxn]],"-",-1,,,"")</f>
        <v>PROSYN</v>
      </c>
    </row>
    <row r="2179" spans="1:16" ht="17" x14ac:dyDescent="0.25">
      <c r="A2179" s="1" t="s">
        <v>12618</v>
      </c>
      <c r="B2179" s="1" t="s">
        <v>2778</v>
      </c>
      <c r="C2179" s="1">
        <v>1.0317607000000001E-8</v>
      </c>
      <c r="D2179" s="1">
        <f>mfs[[#This Row],[flux]]/1000</f>
        <v>1.0317607000000001E-11</v>
      </c>
      <c r="F2179" t="s">
        <v>11995</v>
      </c>
      <c r="G2179" t="s">
        <v>2778</v>
      </c>
      <c r="H2179" s="3">
        <v>1.32523184404255E-12</v>
      </c>
      <c r="I2179">
        <f>_xlfn.XLOOKUP(b2b3[[#This Row],[rxn]],mfs[rxn],mfs[flux_scaled],0)</f>
        <v>1.3252318E-11</v>
      </c>
      <c r="J2179">
        <f>(b2b3[[#This Row],[flux]]-b2b3[[#This Row],[flux in mfs]])/b2b3[[#This Row],[flux]]</f>
        <v>-8.9999996676615481</v>
      </c>
      <c r="K2179">
        <f>ABS(b2b3[[#This Row],[(mfs - b2+b3) / mfs]])</f>
        <v>8.9999996676615481</v>
      </c>
      <c r="L2179" t="b">
        <f>_xlfn.TEXTAFTER(b2b3[[#This Row],[rxn]],"-",-1)="SPONT"</f>
        <v>0</v>
      </c>
      <c r="M2179" t="str">
        <f>_xlfn.TEXTAFTER(b2b3[[#This Row],[rxn]],"-",-1)</f>
        <v>rt7081</v>
      </c>
      <c r="N2179">
        <f>_xlfn.XLOOKUP("'PRO-"&amp;b2b3[[#This Row],[enz]]&amp;"'",'[1]Sheet2 (2)'!$A:$A,'[1]Sheet2 (2)'!$B:$B,"")</f>
        <v>1</v>
      </c>
      <c r="O2179">
        <f>IFERROR(_xlfn.XLOOKUP(b2b3[[#This Row],[Column2]],Table17[[#This Row],[rxn-no-enz]],Table17[[#This Row],[flux]],0),0)</f>
        <v>0</v>
      </c>
      <c r="P2179" t="str">
        <f>_xlfn.TEXTBEFORE(b2b3[[#This Row],[rxn]],"-",-1,,,"")</f>
        <v>PROSYN</v>
      </c>
    </row>
    <row r="2180" spans="1:16" ht="17" x14ac:dyDescent="0.25">
      <c r="A2180" s="1" t="s">
        <v>12619</v>
      </c>
      <c r="B2180" s="1" t="s">
        <v>2778</v>
      </c>
      <c r="C2180" s="1">
        <v>4.1947727700000002E-7</v>
      </c>
      <c r="D2180" s="1">
        <f>mfs[[#This Row],[flux]]/1000</f>
        <v>4.1947727700000003E-10</v>
      </c>
      <c r="F2180" t="s">
        <v>11996</v>
      </c>
      <c r="G2180" t="s">
        <v>2778</v>
      </c>
      <c r="H2180" s="3">
        <v>2.7363462816476499E-11</v>
      </c>
      <c r="I2180">
        <f>_xlfn.XLOOKUP(b2b3[[#This Row],[rxn]],mfs[rxn],mfs[flux_scaled],0)</f>
        <v>2.7363462800000002E-10</v>
      </c>
      <c r="J2180">
        <f>(b2b3[[#This Row],[flux]]-b2b3[[#This Row],[flux in mfs]])/b2b3[[#This Row],[flux]]</f>
        <v>-8.9999999939786495</v>
      </c>
      <c r="K2180">
        <f>ABS(b2b3[[#This Row],[(mfs - b2+b3) / mfs]])</f>
        <v>8.9999999939786495</v>
      </c>
      <c r="L2180" t="b">
        <f>_xlfn.TEXTAFTER(b2b3[[#This Row],[rxn]],"-",-1)="SPONT"</f>
        <v>0</v>
      </c>
      <c r="M2180" t="str">
        <f>_xlfn.TEXTAFTER(b2b3[[#This Row],[rxn]],"-",-1)</f>
        <v>rt7110</v>
      </c>
      <c r="N2180">
        <f>_xlfn.XLOOKUP("'PRO-"&amp;b2b3[[#This Row],[enz]]&amp;"'",'[1]Sheet2 (2)'!$A:$A,'[1]Sheet2 (2)'!$B:$B,"")</f>
        <v>1</v>
      </c>
      <c r="O2180">
        <f>IFERROR(_xlfn.XLOOKUP(b2b3[[#This Row],[Column2]],Table17[[#This Row],[rxn-no-enz]],Table17[[#This Row],[flux]],0),0)</f>
        <v>0</v>
      </c>
      <c r="P2180" t="str">
        <f>_xlfn.TEXTBEFORE(b2b3[[#This Row],[rxn]],"-",-1,,,"")</f>
        <v>PROSYN</v>
      </c>
    </row>
    <row r="2181" spans="1:16" ht="17" x14ac:dyDescent="0.25">
      <c r="A2181" s="1" t="s">
        <v>12621</v>
      </c>
      <c r="B2181" s="1" t="s">
        <v>2778</v>
      </c>
      <c r="C2181" s="1">
        <v>2.0262299999999999E-9</v>
      </c>
      <c r="D2181" s="1">
        <f>mfs[[#This Row],[flux]]/1000</f>
        <v>2.0262299999999999E-12</v>
      </c>
      <c r="F2181" t="s">
        <v>11997</v>
      </c>
      <c r="G2181" t="s">
        <v>2778</v>
      </c>
      <c r="H2181" s="3">
        <v>3.2217690781687602E-11</v>
      </c>
      <c r="I2181">
        <f>_xlfn.XLOOKUP(b2b3[[#This Row],[rxn]],mfs[rxn],mfs[flux_scaled],0)</f>
        <v>3.2217690800000002E-10</v>
      </c>
      <c r="J2181">
        <f>(b2b3[[#This Row],[flux]]-b2b3[[#This Row],[flux in mfs]])/b2b3[[#This Row],[flux]]</f>
        <v>-9.0000000056839582</v>
      </c>
      <c r="K2181">
        <f>ABS(b2b3[[#This Row],[(mfs - b2+b3) / mfs]])</f>
        <v>9.0000000056839582</v>
      </c>
      <c r="L2181" t="b">
        <f>_xlfn.TEXTAFTER(b2b3[[#This Row],[rxn]],"-",-1)="SPONT"</f>
        <v>0</v>
      </c>
      <c r="M2181" t="str">
        <f>_xlfn.TEXTAFTER(b2b3[[#This Row],[rxn]],"-",-1)</f>
        <v>rt7114_c</v>
      </c>
      <c r="N2181">
        <f>_xlfn.XLOOKUP("'PRO-"&amp;b2b3[[#This Row],[enz]]&amp;"'",'[1]Sheet2 (2)'!$A:$A,'[1]Sheet2 (2)'!$B:$B,"")</f>
        <v>3</v>
      </c>
      <c r="O2181">
        <f>IFERROR(_xlfn.XLOOKUP(b2b3[[#This Row],[Column2]],Table17[[#This Row],[rxn-no-enz]],Table17[[#This Row],[flux]],0),0)</f>
        <v>0</v>
      </c>
      <c r="P2181" t="str">
        <f>_xlfn.TEXTBEFORE(b2b3[[#This Row],[rxn]],"-",-1,,,"")</f>
        <v>PROSYN</v>
      </c>
    </row>
    <row r="2182" spans="1:16" ht="17" x14ac:dyDescent="0.25">
      <c r="A2182" s="1" t="s">
        <v>12622</v>
      </c>
      <c r="B2182" s="1" t="s">
        <v>2778</v>
      </c>
      <c r="C2182" s="1">
        <v>2.8978687900000001E-7</v>
      </c>
      <c r="D2182" s="1">
        <f>mfs[[#This Row],[flux]]/1000</f>
        <v>2.89786879E-10</v>
      </c>
      <c r="F2182" t="s">
        <v>4517</v>
      </c>
      <c r="G2182" t="s">
        <v>2778</v>
      </c>
      <c r="H2182" s="3">
        <v>1.01864310933315E-11</v>
      </c>
      <c r="I2182">
        <f>_xlfn.XLOOKUP(b2b3[[#This Row],[rxn]],mfs[rxn],mfs[flux_scaled],0)</f>
        <v>1.01864311E-10</v>
      </c>
      <c r="J2182">
        <f>(b2b3[[#This Row],[flux]]-b2b3[[#This Row],[flux in mfs]])/b2b3[[#This Row],[flux]]</f>
        <v>-9.0000000065464523</v>
      </c>
      <c r="K2182">
        <f>ABS(b2b3[[#This Row],[(mfs - b2+b3) / mfs]])</f>
        <v>9.0000000065464523</v>
      </c>
      <c r="L2182" t="b">
        <f>_xlfn.TEXTAFTER(b2b3[[#This Row],[rxn]],"-",-1)="SPONT"</f>
        <v>0</v>
      </c>
      <c r="M2182" t="str">
        <f>_xlfn.TEXTAFTER(b2b3[[#This Row],[rxn]],"-",-1)</f>
        <v>rt7115</v>
      </c>
      <c r="N2182">
        <f>_xlfn.XLOOKUP("'PRO-"&amp;b2b3[[#This Row],[enz]]&amp;"'",'[1]Sheet2 (2)'!$A:$A,'[1]Sheet2 (2)'!$B:$B,"")</f>
        <v>1</v>
      </c>
      <c r="O2182">
        <f>IFERROR(_xlfn.XLOOKUP(b2b3[[#This Row],[Column2]],Table17[[#This Row],[rxn-no-enz]],Table17[[#This Row],[flux]],0),0)</f>
        <v>0</v>
      </c>
      <c r="P2182" t="str">
        <f>_xlfn.TEXTBEFORE(b2b3[[#This Row],[rxn]],"-",-1,,,"")</f>
        <v>PROSYN</v>
      </c>
    </row>
    <row r="2183" spans="1:16" ht="17" x14ac:dyDescent="0.25">
      <c r="A2183" s="1" t="s">
        <v>12623</v>
      </c>
      <c r="B2183" s="1" t="s">
        <v>2778</v>
      </c>
      <c r="C2183" s="1">
        <v>5.4093929999999999E-8</v>
      </c>
      <c r="D2183" s="1">
        <f>mfs[[#This Row],[flux]]/1000</f>
        <v>5.4093929999999998E-11</v>
      </c>
      <c r="F2183" t="s">
        <v>4518</v>
      </c>
      <c r="G2183" t="s">
        <v>2778</v>
      </c>
      <c r="H2183" s="3">
        <v>1.4186944618654001E-10</v>
      </c>
      <c r="I2183">
        <f>_xlfn.XLOOKUP(b2b3[[#This Row],[rxn]],mfs[rxn],mfs[flux_scaled],0)</f>
        <v>1.4186944620000001E-9</v>
      </c>
      <c r="J2183">
        <f>(b2b3[[#This Row],[flux]]-b2b3[[#This Row],[flux in mfs]])/b2b3[[#This Row],[flux]]</f>
        <v>-9.0000000009487593</v>
      </c>
      <c r="K2183">
        <f>ABS(b2b3[[#This Row],[(mfs - b2+b3) / mfs]])</f>
        <v>9.0000000009487593</v>
      </c>
      <c r="L2183" t="b">
        <f>_xlfn.TEXTAFTER(b2b3[[#This Row],[rxn]],"-",-1)="SPONT"</f>
        <v>0</v>
      </c>
      <c r="M2183" t="str">
        <f>_xlfn.TEXTAFTER(b2b3[[#This Row],[rxn]],"-",-1)</f>
        <v>rt7120</v>
      </c>
      <c r="N2183">
        <f>_xlfn.XLOOKUP("'PRO-"&amp;b2b3[[#This Row],[enz]]&amp;"'",'[1]Sheet2 (2)'!$A:$A,'[1]Sheet2 (2)'!$B:$B,"")</f>
        <v>1</v>
      </c>
      <c r="O2183">
        <f>IFERROR(_xlfn.XLOOKUP(b2b3[[#This Row],[Column2]],Table17[[#This Row],[rxn-no-enz]],Table17[[#This Row],[flux]],0),0)</f>
        <v>0</v>
      </c>
      <c r="P2183" t="str">
        <f>_xlfn.TEXTBEFORE(b2b3[[#This Row],[rxn]],"-",-1,,,"")</f>
        <v>PROSYN</v>
      </c>
    </row>
    <row r="2184" spans="1:16" ht="17" x14ac:dyDescent="0.25">
      <c r="A2184" s="1" t="s">
        <v>12624</v>
      </c>
      <c r="B2184" s="1" t="s">
        <v>2778</v>
      </c>
      <c r="C2184" s="1">
        <v>2.10343397E-7</v>
      </c>
      <c r="D2184" s="1">
        <f>mfs[[#This Row],[flux]]/1000</f>
        <v>2.1034339700000001E-10</v>
      </c>
      <c r="F2184" t="s">
        <v>4519</v>
      </c>
      <c r="G2184" t="s">
        <v>2778</v>
      </c>
      <c r="H2184" s="3">
        <v>1.24952359036681E-10</v>
      </c>
      <c r="I2184">
        <f>_xlfn.XLOOKUP(b2b3[[#This Row],[rxn]],mfs[rxn],mfs[flux_scaled],0)</f>
        <v>1.2495235900000001E-9</v>
      </c>
      <c r="J2184">
        <f>(b2b3[[#This Row],[flux]]-b2b3[[#This Row],[flux in mfs]])/b2b3[[#This Row],[flux]]</f>
        <v>-8.9999999970644016</v>
      </c>
      <c r="K2184">
        <f>ABS(b2b3[[#This Row],[(mfs - b2+b3) / mfs]])</f>
        <v>8.9999999970644016</v>
      </c>
      <c r="L2184" t="b">
        <f>_xlfn.TEXTAFTER(b2b3[[#This Row],[rxn]],"-",-1)="SPONT"</f>
        <v>0</v>
      </c>
      <c r="M2184" t="str">
        <f>_xlfn.TEXTAFTER(b2b3[[#This Row],[rxn]],"-",-1)</f>
        <v>rt7128_c</v>
      </c>
      <c r="N2184">
        <f>_xlfn.XLOOKUP("'PRO-"&amp;b2b3[[#This Row],[enz]]&amp;"'",'[1]Sheet2 (2)'!$A:$A,'[1]Sheet2 (2)'!$B:$B,"")</f>
        <v>1</v>
      </c>
      <c r="O2184">
        <f>IFERROR(_xlfn.XLOOKUP(b2b3[[#This Row],[Column2]],Table17[[#This Row],[rxn-no-enz]],Table17[[#This Row],[flux]],0),0)</f>
        <v>0</v>
      </c>
      <c r="P2184" t="str">
        <f>_xlfn.TEXTBEFORE(b2b3[[#This Row],[rxn]],"-",-1,,,"")</f>
        <v>PROSYN</v>
      </c>
    </row>
    <row r="2185" spans="1:16" ht="17" x14ac:dyDescent="0.25">
      <c r="A2185" s="1" t="s">
        <v>12625</v>
      </c>
      <c r="B2185" s="1" t="s">
        <v>2778</v>
      </c>
      <c r="C2185" s="1">
        <v>4.8135487799999997E-7</v>
      </c>
      <c r="D2185" s="1">
        <f>mfs[[#This Row],[flux]]/1000</f>
        <v>4.8135487799999993E-10</v>
      </c>
      <c r="F2185" t="s">
        <v>11998</v>
      </c>
      <c r="G2185" t="s">
        <v>2778</v>
      </c>
      <c r="H2185" s="3">
        <v>4.2847246324953103E-12</v>
      </c>
      <c r="I2185">
        <f>_xlfn.XLOOKUP(b2b3[[#This Row],[rxn]],mfs[rxn],mfs[flux_scaled],0)</f>
        <v>4.2847245999999999E-11</v>
      </c>
      <c r="J2185">
        <f>(b2b3[[#This Row],[flux]]-b2b3[[#This Row],[flux in mfs]])/b2b3[[#This Row],[flux]]</f>
        <v>-8.9999999241600968</v>
      </c>
      <c r="K2185">
        <f>ABS(b2b3[[#This Row],[(mfs - b2+b3) / mfs]])</f>
        <v>8.9999999241600968</v>
      </c>
      <c r="L2185" t="b">
        <f>_xlfn.TEXTAFTER(b2b3[[#This Row],[rxn]],"-",-1)="SPONT"</f>
        <v>0</v>
      </c>
      <c r="M2185" t="str">
        <f>_xlfn.TEXTAFTER(b2b3[[#This Row],[rxn]],"-",-1)</f>
        <v>rt7131</v>
      </c>
      <c r="N2185">
        <f>_xlfn.XLOOKUP("'PRO-"&amp;b2b3[[#This Row],[enz]]&amp;"'",'[1]Sheet2 (2)'!$A:$A,'[1]Sheet2 (2)'!$B:$B,"")</f>
        <v>1</v>
      </c>
      <c r="O2185">
        <f>IFERROR(_xlfn.XLOOKUP(b2b3[[#This Row],[Column2]],Table17[[#This Row],[rxn-no-enz]],Table17[[#This Row],[flux]],0),0)</f>
        <v>0</v>
      </c>
      <c r="P2185" t="str">
        <f>_xlfn.TEXTBEFORE(b2b3[[#This Row],[rxn]],"-",-1,,,"")</f>
        <v>PROSYN</v>
      </c>
    </row>
    <row r="2186" spans="1:16" ht="17" x14ac:dyDescent="0.25">
      <c r="A2186" s="1" t="s">
        <v>12626</v>
      </c>
      <c r="B2186" s="1" t="s">
        <v>2778</v>
      </c>
      <c r="C2186" s="1">
        <v>2.9255497700000001E-7</v>
      </c>
      <c r="D2186" s="1">
        <f>mfs[[#This Row],[flux]]/1000</f>
        <v>2.9255497700000001E-10</v>
      </c>
      <c r="F2186" t="s">
        <v>4520</v>
      </c>
      <c r="G2186" t="s">
        <v>2778</v>
      </c>
      <c r="H2186" s="3">
        <v>3.9816134999389498E-11</v>
      </c>
      <c r="I2186">
        <f>_xlfn.XLOOKUP(b2b3[[#This Row],[rxn]],mfs[rxn],mfs[flux_scaled],0)</f>
        <v>3.9816134999999996E-10</v>
      </c>
      <c r="J2186">
        <f>(b2b3[[#This Row],[flux]]-b2b3[[#This Row],[flux in mfs]])/b2b3[[#This Row],[flux]]</f>
        <v>-9.0000000001533298</v>
      </c>
      <c r="K2186">
        <f>ABS(b2b3[[#This Row],[(mfs - b2+b3) / mfs]])</f>
        <v>9.0000000001533298</v>
      </c>
      <c r="L2186" t="b">
        <f>_xlfn.TEXTAFTER(b2b3[[#This Row],[rxn]],"-",-1)="SPONT"</f>
        <v>0</v>
      </c>
      <c r="M2186" t="str">
        <f>_xlfn.TEXTAFTER(b2b3[[#This Row],[rxn]],"-",-1)</f>
        <v>rt7136</v>
      </c>
      <c r="N2186">
        <f>_xlfn.XLOOKUP("'PRO-"&amp;b2b3[[#This Row],[enz]]&amp;"'",'[1]Sheet2 (2)'!$A:$A,'[1]Sheet2 (2)'!$B:$B,"")</f>
        <v>1</v>
      </c>
      <c r="O2186">
        <f>IFERROR(_xlfn.XLOOKUP(b2b3[[#This Row],[Column2]],Table17[[#This Row],[rxn-no-enz]],Table17[[#This Row],[flux]],0),0)</f>
        <v>0</v>
      </c>
      <c r="P2186" t="str">
        <f>_xlfn.TEXTBEFORE(b2b3[[#This Row],[rxn]],"-",-1,,,"")</f>
        <v>PROSYN</v>
      </c>
    </row>
    <row r="2187" spans="1:16" ht="17" x14ac:dyDescent="0.25">
      <c r="A2187" s="1" t="s">
        <v>12627</v>
      </c>
      <c r="B2187" s="1" t="s">
        <v>2778</v>
      </c>
      <c r="C2187" s="1">
        <v>9.5129859999999994E-9</v>
      </c>
      <c r="D2187" s="1">
        <f>mfs[[#This Row],[flux]]/1000</f>
        <v>9.5129859999999995E-12</v>
      </c>
      <c r="F2187" t="s">
        <v>4521</v>
      </c>
      <c r="G2187" t="s">
        <v>2778</v>
      </c>
      <c r="H2187" s="3">
        <v>6.6998938625803305E-13</v>
      </c>
      <c r="I2187">
        <f>_xlfn.XLOOKUP(b2b3[[#This Row],[rxn]],mfs[rxn],mfs[flux_scaled],0)</f>
        <v>6.6998939999999995E-12</v>
      </c>
      <c r="J2187">
        <f>(b2b3[[#This Row],[flux]]-b2b3[[#This Row],[flux in mfs]])/b2b3[[#This Row],[flux]]</f>
        <v>-9.0000002051072325</v>
      </c>
      <c r="K2187">
        <f>ABS(b2b3[[#This Row],[(mfs - b2+b3) / mfs]])</f>
        <v>9.0000002051072325</v>
      </c>
      <c r="L2187" t="b">
        <f>_xlfn.TEXTAFTER(b2b3[[#This Row],[rxn]],"-",-1)="SPONT"</f>
        <v>0</v>
      </c>
      <c r="M2187" t="str">
        <f>_xlfn.TEXTAFTER(b2b3[[#This Row],[rxn]],"-",-1)</f>
        <v>rt7138</v>
      </c>
      <c r="N2187">
        <f>_xlfn.XLOOKUP("'PRO-"&amp;b2b3[[#This Row],[enz]]&amp;"'",'[1]Sheet2 (2)'!$A:$A,'[1]Sheet2 (2)'!$B:$B,"")</f>
        <v>1</v>
      </c>
      <c r="O2187">
        <f>IFERROR(_xlfn.XLOOKUP(b2b3[[#This Row],[Column2]],Table17[[#This Row],[rxn-no-enz]],Table17[[#This Row],[flux]],0),0)</f>
        <v>0</v>
      </c>
      <c r="P2187" t="str">
        <f>_xlfn.TEXTBEFORE(b2b3[[#This Row],[rxn]],"-",-1,,,"")</f>
        <v>PROSYN</v>
      </c>
    </row>
    <row r="2188" spans="1:16" ht="17" x14ac:dyDescent="0.25">
      <c r="A2188" s="1" t="s">
        <v>12628</v>
      </c>
      <c r="B2188" s="1" t="s">
        <v>2778</v>
      </c>
      <c r="C2188" s="1">
        <v>8.4833661999999995E-8</v>
      </c>
      <c r="D2188" s="1">
        <f>mfs[[#This Row],[flux]]/1000</f>
        <v>8.4833662E-11</v>
      </c>
      <c r="F2188" t="s">
        <v>11999</v>
      </c>
      <c r="G2188" t="s">
        <v>2778</v>
      </c>
      <c r="H2188" s="3">
        <v>6.4508537015888696E-12</v>
      </c>
      <c r="I2188">
        <f>_xlfn.XLOOKUP(b2b3[[#This Row],[rxn]],mfs[rxn],mfs[flux_scaled],0)</f>
        <v>6.4508536999999994E-11</v>
      </c>
      <c r="J2188">
        <f>(b2b3[[#This Row],[flux]]-b2b3[[#This Row],[flux in mfs]])/b2b3[[#This Row],[flux]]</f>
        <v>-8.9999999975369604</v>
      </c>
      <c r="K2188">
        <f>ABS(b2b3[[#This Row],[(mfs - b2+b3) / mfs]])</f>
        <v>8.9999999975369604</v>
      </c>
      <c r="L2188" t="b">
        <f>_xlfn.TEXTAFTER(b2b3[[#This Row],[rxn]],"-",-1)="SPONT"</f>
        <v>0</v>
      </c>
      <c r="M2188" t="str">
        <f>_xlfn.TEXTAFTER(b2b3[[#This Row],[rxn]],"-",-1)</f>
        <v>rt7150</v>
      </c>
      <c r="N2188">
        <f>_xlfn.XLOOKUP("'PRO-"&amp;b2b3[[#This Row],[enz]]&amp;"'",'[1]Sheet2 (2)'!$A:$A,'[1]Sheet2 (2)'!$B:$B,"")</f>
        <v>1</v>
      </c>
      <c r="O2188">
        <f>IFERROR(_xlfn.XLOOKUP(b2b3[[#This Row],[Column2]],Table17[[#This Row],[rxn-no-enz]],Table17[[#This Row],[flux]],0),0)</f>
        <v>0</v>
      </c>
      <c r="P2188" t="str">
        <f>_xlfn.TEXTBEFORE(b2b3[[#This Row],[rxn]],"-",-1,,,"")</f>
        <v>PROSYN</v>
      </c>
    </row>
    <row r="2189" spans="1:16" ht="17" x14ac:dyDescent="0.25">
      <c r="A2189" s="1" t="s">
        <v>13166</v>
      </c>
      <c r="B2189" s="1" t="s">
        <v>2778</v>
      </c>
      <c r="C2189" s="1">
        <v>4.6719042000000003E-8</v>
      </c>
      <c r="D2189" s="1">
        <f>mfs[[#This Row],[flux]]/1000</f>
        <v>4.6719042000000004E-11</v>
      </c>
      <c r="F2189" t="s">
        <v>12000</v>
      </c>
      <c r="G2189" t="s">
        <v>2778</v>
      </c>
      <c r="H2189" s="3">
        <v>1.99159794616461E-12</v>
      </c>
      <c r="I2189">
        <f>_xlfn.XLOOKUP(b2b3[[#This Row],[rxn]],mfs[rxn],mfs[flux_scaled],0)</f>
        <v>1.9915979E-11</v>
      </c>
      <c r="J2189">
        <f>(b2b3[[#This Row],[flux]]-b2b3[[#This Row],[flux in mfs]])/b2b3[[#This Row],[flux]]</f>
        <v>-8.9999997682031641</v>
      </c>
      <c r="K2189">
        <f>ABS(b2b3[[#This Row],[(mfs - b2+b3) / mfs]])</f>
        <v>8.9999997682031641</v>
      </c>
      <c r="L2189" t="b">
        <f>_xlfn.TEXTAFTER(b2b3[[#This Row],[rxn]],"-",-1)="SPONT"</f>
        <v>0</v>
      </c>
      <c r="M2189" t="str">
        <f>_xlfn.TEXTAFTER(b2b3[[#This Row],[rxn]],"-",-1)</f>
        <v>rt7165</v>
      </c>
      <c r="N2189">
        <f>_xlfn.XLOOKUP("'PRO-"&amp;b2b3[[#This Row],[enz]]&amp;"'",'[1]Sheet2 (2)'!$A:$A,'[1]Sheet2 (2)'!$B:$B,"")</f>
        <v>1</v>
      </c>
      <c r="O2189">
        <f>IFERROR(_xlfn.XLOOKUP(b2b3[[#This Row],[Column2]],Table17[[#This Row],[rxn-no-enz]],Table17[[#This Row],[flux]],0),0)</f>
        <v>0</v>
      </c>
      <c r="P2189" t="str">
        <f>_xlfn.TEXTBEFORE(b2b3[[#This Row],[rxn]],"-",-1,,,"")</f>
        <v>PROSYN</v>
      </c>
    </row>
    <row r="2190" spans="1:16" ht="17" x14ac:dyDescent="0.25">
      <c r="A2190" s="1" t="s">
        <v>12630</v>
      </c>
      <c r="B2190" s="1" t="s">
        <v>2778</v>
      </c>
      <c r="C2190" s="1">
        <v>1.6313656100000001E-7</v>
      </c>
      <c r="D2190" s="1">
        <f>mfs[[#This Row],[flux]]/1000</f>
        <v>1.6313656100000002E-10</v>
      </c>
      <c r="F2190" t="s">
        <v>12001</v>
      </c>
      <c r="G2190" t="s">
        <v>2778</v>
      </c>
      <c r="H2190" s="3">
        <v>5.47627946198496E-13</v>
      </c>
      <c r="I2190">
        <f>_xlfn.XLOOKUP(b2b3[[#This Row],[rxn]],mfs[rxn],mfs[flux_scaled],0)</f>
        <v>0</v>
      </c>
      <c r="J2190">
        <f>(b2b3[[#This Row],[flux]]-b2b3[[#This Row],[flux in mfs]])/b2b3[[#This Row],[flux]]</f>
        <v>1</v>
      </c>
      <c r="K2190">
        <f>ABS(b2b3[[#This Row],[(mfs - b2+b3) / mfs]])</f>
        <v>1</v>
      </c>
      <c r="L2190" t="b">
        <f>_xlfn.TEXTAFTER(b2b3[[#This Row],[rxn]],"-",-1)="SPONT"</f>
        <v>0</v>
      </c>
      <c r="M2190" t="str">
        <f>_xlfn.TEXTAFTER(b2b3[[#This Row],[rxn]],"-",-1)</f>
        <v>rt7177_en</v>
      </c>
      <c r="N2190">
        <f>_xlfn.XLOOKUP("'PRO-"&amp;b2b3[[#This Row],[enz]]&amp;"'",'[1]Sheet2 (2)'!$A:$A,'[1]Sheet2 (2)'!$B:$B,"")</f>
        <v>1</v>
      </c>
      <c r="O2190">
        <f>IFERROR(_xlfn.XLOOKUP(b2b3[[#This Row],[Column2]],Table17[[#This Row],[rxn-no-enz]],Table17[[#This Row],[flux]],0),0)</f>
        <v>0</v>
      </c>
      <c r="P2190" t="str">
        <f>_xlfn.TEXTBEFORE(b2b3[[#This Row],[rxn]],"-",-1,,,"")</f>
        <v>PROSYN</v>
      </c>
    </row>
    <row r="2191" spans="1:16" ht="17" x14ac:dyDescent="0.25">
      <c r="A2191" s="1" t="s">
        <v>12631</v>
      </c>
      <c r="B2191" s="1" t="s">
        <v>2778</v>
      </c>
      <c r="C2191" s="1">
        <v>1.9656364900000001E-7</v>
      </c>
      <c r="D2191" s="1">
        <f>mfs[[#This Row],[flux]]/1000</f>
        <v>1.96563649E-10</v>
      </c>
      <c r="F2191" t="s">
        <v>12002</v>
      </c>
      <c r="G2191" t="s">
        <v>2778</v>
      </c>
      <c r="H2191" s="3">
        <v>3.0581097626747799E-12</v>
      </c>
      <c r="I2191">
        <f>_xlfn.XLOOKUP(b2b3[[#This Row],[rxn]],mfs[rxn],mfs[flux_scaled],0)</f>
        <v>3.0581098E-11</v>
      </c>
      <c r="J2191">
        <f>(b2b3[[#This Row],[flux]]-b2b3[[#This Row],[flux in mfs]])/b2b3[[#This Row],[flux]]</f>
        <v>-9.0000001220532386</v>
      </c>
      <c r="K2191">
        <f>ABS(b2b3[[#This Row],[(mfs - b2+b3) / mfs]])</f>
        <v>9.0000001220532386</v>
      </c>
      <c r="L2191" t="b">
        <f>_xlfn.TEXTAFTER(b2b3[[#This Row],[rxn]],"-",-1)="SPONT"</f>
        <v>0</v>
      </c>
      <c r="M2191" t="str">
        <f>_xlfn.TEXTAFTER(b2b3[[#This Row],[rxn]],"-",-1)</f>
        <v>rt7188</v>
      </c>
      <c r="N2191">
        <f>_xlfn.XLOOKUP("'PRO-"&amp;b2b3[[#This Row],[enz]]&amp;"'",'[1]Sheet2 (2)'!$A:$A,'[1]Sheet2 (2)'!$B:$B,"")</f>
        <v>1</v>
      </c>
      <c r="O2191">
        <f>IFERROR(_xlfn.XLOOKUP(b2b3[[#This Row],[Column2]],Table17[[#This Row],[rxn-no-enz]],Table17[[#This Row],[flux]],0),0)</f>
        <v>0</v>
      </c>
      <c r="P2191" t="str">
        <f>_xlfn.TEXTBEFORE(b2b3[[#This Row],[rxn]],"-",-1,,,"")</f>
        <v>PROSYN</v>
      </c>
    </row>
    <row r="2192" spans="1:16" ht="17" x14ac:dyDescent="0.25">
      <c r="A2192" s="1" t="s">
        <v>12632</v>
      </c>
      <c r="B2192" s="1" t="s">
        <v>2778</v>
      </c>
      <c r="C2192" s="1">
        <v>2.1289462000000001E-8</v>
      </c>
      <c r="D2192" s="1">
        <f>mfs[[#This Row],[flux]]/1000</f>
        <v>2.1289462000000001E-11</v>
      </c>
      <c r="F2192" t="s">
        <v>4522</v>
      </c>
      <c r="G2192" t="s">
        <v>2778</v>
      </c>
      <c r="H2192" s="3">
        <v>4.1958221636019401E-12</v>
      </c>
      <c r="I2192">
        <f>_xlfn.XLOOKUP(b2b3[[#This Row],[rxn]],mfs[rxn],mfs[flux_scaled],0)</f>
        <v>4.1958222000000004E-11</v>
      </c>
      <c r="J2192">
        <f>(b2b3[[#This Row],[flux]]-b2b3[[#This Row],[flux in mfs]])/b2b3[[#This Row],[flux]]</f>
        <v>-9.0000000867483383</v>
      </c>
      <c r="K2192">
        <f>ABS(b2b3[[#This Row],[(mfs - b2+b3) / mfs]])</f>
        <v>9.0000000867483383</v>
      </c>
      <c r="L2192" t="b">
        <f>_xlfn.TEXTAFTER(b2b3[[#This Row],[rxn]],"-",-1)="SPONT"</f>
        <v>0</v>
      </c>
      <c r="M2192" t="str">
        <f>_xlfn.TEXTAFTER(b2b3[[#This Row],[rxn]],"-",-1)</f>
        <v>rt7201</v>
      </c>
      <c r="N2192">
        <f>_xlfn.XLOOKUP("'PRO-"&amp;b2b3[[#This Row],[enz]]&amp;"'",'[1]Sheet2 (2)'!$A:$A,'[1]Sheet2 (2)'!$B:$B,"")</f>
        <v>1</v>
      </c>
      <c r="O2192">
        <f>IFERROR(_xlfn.XLOOKUP(b2b3[[#This Row],[Column2]],Table17[[#This Row],[rxn-no-enz]],Table17[[#This Row],[flux]],0),0)</f>
        <v>0</v>
      </c>
      <c r="P2192" t="str">
        <f>_xlfn.TEXTBEFORE(b2b3[[#This Row],[rxn]],"-",-1,,,"")</f>
        <v>PROSYN</v>
      </c>
    </row>
    <row r="2193" spans="1:16" ht="17" x14ac:dyDescent="0.25">
      <c r="A2193" s="1" t="s">
        <v>12633</v>
      </c>
      <c r="B2193" s="1" t="s">
        <v>2778</v>
      </c>
      <c r="C2193" s="1">
        <v>1.11083153E-7</v>
      </c>
      <c r="D2193" s="1">
        <f>mfs[[#This Row],[flux]]/1000</f>
        <v>1.11083153E-10</v>
      </c>
      <c r="F2193" t="s">
        <v>13339</v>
      </c>
      <c r="G2193" t="s">
        <v>2778</v>
      </c>
      <c r="H2193" s="3">
        <v>3.3406664908807802E-12</v>
      </c>
      <c r="I2193">
        <f>_xlfn.XLOOKUP(b2b3[[#This Row],[rxn]],mfs[rxn],mfs[flux_scaled],0)</f>
        <v>0</v>
      </c>
      <c r="J2193">
        <f>(b2b3[[#This Row],[flux]]-b2b3[[#This Row],[flux in mfs]])/b2b3[[#This Row],[flux]]</f>
        <v>1</v>
      </c>
      <c r="K2193">
        <f>ABS(b2b3[[#This Row],[(mfs - b2+b3) / mfs]])</f>
        <v>1</v>
      </c>
      <c r="L2193" t="b">
        <f>_xlfn.TEXTAFTER(b2b3[[#This Row],[rxn]],"-",-1)="SPONT"</f>
        <v>0</v>
      </c>
      <c r="M2193" t="str">
        <f>_xlfn.TEXTAFTER(b2b3[[#This Row],[rxn]],"-",-1)</f>
        <v>rt7207_l</v>
      </c>
      <c r="N2193">
        <f>_xlfn.XLOOKUP("'PRO-"&amp;b2b3[[#This Row],[enz]]&amp;"'",'[1]Sheet2 (2)'!$A:$A,'[1]Sheet2 (2)'!$B:$B,"")</f>
        <v>1</v>
      </c>
      <c r="O2193">
        <f>IFERROR(_xlfn.XLOOKUP(b2b3[[#This Row],[Column2]],Table17[[#This Row],[rxn-no-enz]],Table17[[#This Row],[flux]],0),0)</f>
        <v>0</v>
      </c>
      <c r="P2193" t="str">
        <f>_xlfn.TEXTBEFORE(b2b3[[#This Row],[rxn]],"-",-1,,,"")</f>
        <v>PROSYN</v>
      </c>
    </row>
    <row r="2194" spans="1:16" ht="17" x14ac:dyDescent="0.25">
      <c r="A2194" s="1" t="s">
        <v>12634</v>
      </c>
      <c r="B2194" s="1" t="s">
        <v>2778</v>
      </c>
      <c r="C2194" s="1">
        <v>3.2074874600000001E-7</v>
      </c>
      <c r="D2194" s="1">
        <f>mfs[[#This Row],[flux]]/1000</f>
        <v>3.2074874599999999E-10</v>
      </c>
      <c r="F2194" t="s">
        <v>4523</v>
      </c>
      <c r="G2194" t="s">
        <v>2778</v>
      </c>
      <c r="H2194" s="3">
        <v>3.5455588547003999E-12</v>
      </c>
      <c r="I2194">
        <f>_xlfn.XLOOKUP(b2b3[[#This Row],[rxn]],mfs[rxn],mfs[flux_scaled],0)</f>
        <v>0</v>
      </c>
      <c r="J2194">
        <f>(b2b3[[#This Row],[flux]]-b2b3[[#This Row],[flux in mfs]])/b2b3[[#This Row],[flux]]</f>
        <v>1</v>
      </c>
      <c r="K2194">
        <f>ABS(b2b3[[#This Row],[(mfs - b2+b3) / mfs]])</f>
        <v>1</v>
      </c>
      <c r="L2194" t="b">
        <f>_xlfn.TEXTAFTER(b2b3[[#This Row],[rxn]],"-",-1)="SPONT"</f>
        <v>0</v>
      </c>
      <c r="M2194" t="str">
        <f>_xlfn.TEXTAFTER(b2b3[[#This Row],[rxn]],"-",-1)</f>
        <v>rt7217</v>
      </c>
      <c r="N2194">
        <f>_xlfn.XLOOKUP("'PRO-"&amp;b2b3[[#This Row],[enz]]&amp;"'",'[1]Sheet2 (2)'!$A:$A,'[1]Sheet2 (2)'!$B:$B,"")</f>
        <v>1</v>
      </c>
      <c r="O2194">
        <f>IFERROR(_xlfn.XLOOKUP(b2b3[[#This Row],[Column2]],Table17[[#This Row],[rxn-no-enz]],Table17[[#This Row],[flux]],0),0)</f>
        <v>0</v>
      </c>
      <c r="P2194" t="str">
        <f>_xlfn.TEXTBEFORE(b2b3[[#This Row],[rxn]],"-",-1,,,"")</f>
        <v>PROSYN</v>
      </c>
    </row>
    <row r="2195" spans="1:16" ht="17" x14ac:dyDescent="0.25">
      <c r="A2195" s="1" t="s">
        <v>12635</v>
      </c>
      <c r="B2195" s="1" t="s">
        <v>2778</v>
      </c>
      <c r="C2195" s="1">
        <v>1.5444420500000001E-7</v>
      </c>
      <c r="D2195" s="1">
        <f>mfs[[#This Row],[flux]]/1000</f>
        <v>1.54444205E-10</v>
      </c>
      <c r="F2195" t="s">
        <v>4524</v>
      </c>
      <c r="G2195" t="s">
        <v>2778</v>
      </c>
      <c r="H2195" s="3">
        <v>3.57206362568418E-10</v>
      </c>
      <c r="I2195">
        <f>_xlfn.XLOOKUP(b2b3[[#This Row],[rxn]],mfs[rxn],mfs[flux_scaled],0)</f>
        <v>3.5720636260000002E-9</v>
      </c>
      <c r="J2195">
        <f>(b2b3[[#This Row],[flux]]-b2b3[[#This Row],[flux in mfs]])/b2b3[[#This Row],[flux]]</f>
        <v>-9.000000000884139</v>
      </c>
      <c r="K2195">
        <f>ABS(b2b3[[#This Row],[(mfs - b2+b3) / mfs]])</f>
        <v>9.000000000884139</v>
      </c>
      <c r="L2195" t="b">
        <f>_xlfn.TEXTAFTER(b2b3[[#This Row],[rxn]],"-",-1)="SPONT"</f>
        <v>0</v>
      </c>
      <c r="M2195" t="str">
        <f>_xlfn.TEXTAFTER(b2b3[[#This Row],[rxn]],"-",-1)</f>
        <v>rt7221</v>
      </c>
      <c r="N2195">
        <f>_xlfn.XLOOKUP("'PRO-"&amp;b2b3[[#This Row],[enz]]&amp;"'",'[1]Sheet2 (2)'!$A:$A,'[1]Sheet2 (2)'!$B:$B,"")</f>
        <v>1</v>
      </c>
      <c r="O2195">
        <f>IFERROR(_xlfn.XLOOKUP(b2b3[[#This Row],[Column2]],Table17[[#This Row],[rxn-no-enz]],Table17[[#This Row],[flux]],0),0)</f>
        <v>0</v>
      </c>
      <c r="P2195" t="str">
        <f>_xlfn.TEXTBEFORE(b2b3[[#This Row],[rxn]],"-",-1,,,"")</f>
        <v>PROSYN</v>
      </c>
    </row>
    <row r="2196" spans="1:16" ht="17" x14ac:dyDescent="0.25">
      <c r="A2196" s="1" t="s">
        <v>12636</v>
      </c>
      <c r="B2196" s="1" t="s">
        <v>2778</v>
      </c>
      <c r="C2196" s="1">
        <v>2.9686150000000001E-9</v>
      </c>
      <c r="D2196" s="1">
        <f>mfs[[#This Row],[flux]]/1000</f>
        <v>2.9686150000000003E-12</v>
      </c>
      <c r="F2196" t="s">
        <v>12004</v>
      </c>
      <c r="G2196" t="s">
        <v>2778</v>
      </c>
      <c r="H2196" s="3">
        <v>2.6224242405666599E-12</v>
      </c>
      <c r="I2196">
        <f>_xlfn.XLOOKUP(b2b3[[#This Row],[rxn]],mfs[rxn],mfs[flux_scaled],0)</f>
        <v>2.6224242E-11</v>
      </c>
      <c r="J2196">
        <f>(b2b3[[#This Row],[flux]]-b2b3[[#This Row],[flux in mfs]])/b2b3[[#This Row],[flux]]</f>
        <v>-8.9999998453085546</v>
      </c>
      <c r="K2196">
        <f>ABS(b2b3[[#This Row],[(mfs - b2+b3) / mfs]])</f>
        <v>8.9999998453085546</v>
      </c>
      <c r="L2196" t="b">
        <f>_xlfn.TEXTAFTER(b2b3[[#This Row],[rxn]],"-",-1)="SPONT"</f>
        <v>0</v>
      </c>
      <c r="M2196" t="str">
        <f>_xlfn.TEXTAFTER(b2b3[[#This Row],[rxn]],"-",-1)</f>
        <v>rt7226</v>
      </c>
      <c r="N2196">
        <f>_xlfn.XLOOKUP("'PRO-"&amp;b2b3[[#This Row],[enz]]&amp;"'",'[1]Sheet2 (2)'!$A:$A,'[1]Sheet2 (2)'!$B:$B,"")</f>
        <v>1</v>
      </c>
      <c r="O2196">
        <f>IFERROR(_xlfn.XLOOKUP(b2b3[[#This Row],[Column2]],Table17[[#This Row],[rxn-no-enz]],Table17[[#This Row],[flux]],0),0)</f>
        <v>0</v>
      </c>
      <c r="P2196" t="str">
        <f>_xlfn.TEXTBEFORE(b2b3[[#This Row],[rxn]],"-",-1,,,"")</f>
        <v>PROSYN</v>
      </c>
    </row>
    <row r="2197" spans="1:16" ht="17" x14ac:dyDescent="0.25">
      <c r="A2197" s="1" t="s">
        <v>12637</v>
      </c>
      <c r="B2197" s="1" t="s">
        <v>2778</v>
      </c>
      <c r="C2197" s="1">
        <v>6.5310329999999997E-9</v>
      </c>
      <c r="D2197" s="1">
        <f>mfs[[#This Row],[flux]]/1000</f>
        <v>6.531033E-12</v>
      </c>
      <c r="F2197" t="s">
        <v>12005</v>
      </c>
      <c r="G2197" t="s">
        <v>2778</v>
      </c>
      <c r="H2197" s="3">
        <v>1.7180444467060801E-10</v>
      </c>
      <c r="I2197">
        <f>_xlfn.XLOOKUP(b2b3[[#This Row],[rxn]],mfs[rxn],mfs[flux_scaled],0)</f>
        <v>1.7180444470000001E-9</v>
      </c>
      <c r="J2197">
        <f>(b2b3[[#This Row],[flux]]-b2b3[[#This Row],[flux in mfs]])/b2b3[[#This Row],[flux]]</f>
        <v>-9.0000000017107826</v>
      </c>
      <c r="K2197">
        <f>ABS(b2b3[[#This Row],[(mfs - b2+b3) / mfs]])</f>
        <v>9.0000000017107826</v>
      </c>
      <c r="L2197" t="b">
        <f>_xlfn.TEXTAFTER(b2b3[[#This Row],[rxn]],"-",-1)="SPONT"</f>
        <v>0</v>
      </c>
      <c r="M2197" t="str">
        <f>_xlfn.TEXTAFTER(b2b3[[#This Row],[rxn]],"-",-1)</f>
        <v>rt7263_c</v>
      </c>
      <c r="N2197">
        <f>_xlfn.XLOOKUP("'PRO-"&amp;b2b3[[#This Row],[enz]]&amp;"'",'[1]Sheet2 (2)'!$A:$A,'[1]Sheet2 (2)'!$B:$B,"")</f>
        <v>1</v>
      </c>
      <c r="O2197">
        <f>IFERROR(_xlfn.XLOOKUP(b2b3[[#This Row],[Column2]],Table17[[#This Row],[rxn-no-enz]],Table17[[#This Row],[flux]],0),0)</f>
        <v>0</v>
      </c>
      <c r="P2197" t="str">
        <f>_xlfn.TEXTBEFORE(b2b3[[#This Row],[rxn]],"-",-1,,,"")</f>
        <v>PROSYN</v>
      </c>
    </row>
    <row r="2198" spans="1:16" ht="17" x14ac:dyDescent="0.25">
      <c r="A2198" s="1" t="s">
        <v>12638</v>
      </c>
      <c r="B2198" s="1" t="s">
        <v>2778</v>
      </c>
      <c r="C2198" s="1">
        <v>2.0293856299999999E-7</v>
      </c>
      <c r="D2198" s="1">
        <f>mfs[[#This Row],[flux]]/1000</f>
        <v>2.02938563E-10</v>
      </c>
      <c r="F2198" t="s">
        <v>12006</v>
      </c>
      <c r="G2198" t="s">
        <v>2778</v>
      </c>
      <c r="H2198" s="3">
        <v>5.79788740306967E-13</v>
      </c>
      <c r="I2198">
        <f>_xlfn.XLOOKUP(b2b3[[#This Row],[rxn]],mfs[rxn],mfs[flux_scaled],0)</f>
        <v>5.7978870000000003E-12</v>
      </c>
      <c r="J2198">
        <f>(b2b3[[#This Row],[flux]]-b2b3[[#This Row],[flux in mfs]])/b2b3[[#This Row],[flux]]</f>
        <v>-8.9999993047990721</v>
      </c>
      <c r="K2198">
        <f>ABS(b2b3[[#This Row],[(mfs - b2+b3) / mfs]])</f>
        <v>8.9999993047990721</v>
      </c>
      <c r="L2198" t="b">
        <f>_xlfn.TEXTAFTER(b2b3[[#This Row],[rxn]],"-",-1)="SPONT"</f>
        <v>0</v>
      </c>
      <c r="M2198" t="str">
        <f>_xlfn.TEXTAFTER(b2b3[[#This Row],[rxn]],"-",-1)</f>
        <v>rt7295</v>
      </c>
      <c r="N2198">
        <f>_xlfn.XLOOKUP("'PRO-"&amp;b2b3[[#This Row],[enz]]&amp;"'",'[1]Sheet2 (2)'!$A:$A,'[1]Sheet2 (2)'!$B:$B,"")</f>
        <v>1</v>
      </c>
      <c r="O2198">
        <f>IFERROR(_xlfn.XLOOKUP(b2b3[[#This Row],[Column2]],Table17[[#This Row],[rxn-no-enz]],Table17[[#This Row],[flux]],0),0)</f>
        <v>0</v>
      </c>
      <c r="P2198" t="str">
        <f>_xlfn.TEXTBEFORE(b2b3[[#This Row],[rxn]],"-",-1,,,"")</f>
        <v>PROSYN</v>
      </c>
    </row>
    <row r="2199" spans="1:16" ht="17" x14ac:dyDescent="0.25">
      <c r="A2199" s="1" t="s">
        <v>12639</v>
      </c>
      <c r="B2199" s="1" t="s">
        <v>2778</v>
      </c>
      <c r="C2199" s="1">
        <v>2.3999240000000002E-9</v>
      </c>
      <c r="D2199" s="1">
        <f>mfs[[#This Row],[flux]]/1000</f>
        <v>2.399924E-12</v>
      </c>
      <c r="F2199" t="s">
        <v>4526</v>
      </c>
      <c r="G2199" t="s">
        <v>2778</v>
      </c>
      <c r="H2199" s="3">
        <v>3.7198061249617101E-10</v>
      </c>
      <c r="I2199">
        <f>_xlfn.XLOOKUP(b2b3[[#This Row],[rxn]],mfs[rxn],mfs[flux_scaled],0)</f>
        <v>3.7198061250000002E-9</v>
      </c>
      <c r="J2199">
        <f>(b2b3[[#This Row],[flux]]-b2b3[[#This Row],[flux in mfs]])/b2b3[[#This Row],[flux]]</f>
        <v>-9.0000000001029345</v>
      </c>
      <c r="K2199">
        <f>ABS(b2b3[[#This Row],[(mfs - b2+b3) / mfs]])</f>
        <v>9.0000000001029345</v>
      </c>
      <c r="L2199" t="b">
        <f>_xlfn.TEXTAFTER(b2b3[[#This Row],[rxn]],"-",-1)="SPONT"</f>
        <v>0</v>
      </c>
      <c r="M2199" t="str">
        <f>_xlfn.TEXTAFTER(b2b3[[#This Row],[rxn]],"-",-1)</f>
        <v>rt7311</v>
      </c>
      <c r="N2199">
        <f>_xlfn.XLOOKUP("'PRO-"&amp;b2b3[[#This Row],[enz]]&amp;"'",'[1]Sheet2 (2)'!$A:$A,'[1]Sheet2 (2)'!$B:$B,"")</f>
        <v>1</v>
      </c>
      <c r="O2199">
        <f>IFERROR(_xlfn.XLOOKUP(b2b3[[#This Row],[Column2]],Table17[[#This Row],[rxn-no-enz]],Table17[[#This Row],[flux]],0),0)</f>
        <v>0</v>
      </c>
      <c r="P2199" t="str">
        <f>_xlfn.TEXTBEFORE(b2b3[[#This Row],[rxn]],"-",-1,,,"")</f>
        <v>PROSYN</v>
      </c>
    </row>
    <row r="2200" spans="1:16" ht="17" x14ac:dyDescent="0.25">
      <c r="A2200" s="1" t="s">
        <v>12640</v>
      </c>
      <c r="B2200" s="1" t="s">
        <v>2778</v>
      </c>
      <c r="C2200" s="1">
        <v>3.9682097210000004E-6</v>
      </c>
      <c r="D2200" s="1">
        <f>mfs[[#This Row],[flux]]/1000</f>
        <v>3.968209721E-9</v>
      </c>
      <c r="F2200" t="s">
        <v>4527</v>
      </c>
      <c r="G2200" t="s">
        <v>2778</v>
      </c>
      <c r="H2200" s="3">
        <v>5.0455164770503799E-11</v>
      </c>
      <c r="I2200">
        <f>_xlfn.XLOOKUP(b2b3[[#This Row],[rxn]],mfs[rxn],mfs[flux_scaled],0)</f>
        <v>5.04551648E-10</v>
      </c>
      <c r="J2200">
        <f>(b2b3[[#This Row],[flux]]-b2b3[[#This Row],[flux in mfs]])/b2b3[[#This Row],[flux]]</f>
        <v>-9.0000000058460223</v>
      </c>
      <c r="K2200">
        <f>ABS(b2b3[[#This Row],[(mfs - b2+b3) / mfs]])</f>
        <v>9.0000000058460223</v>
      </c>
      <c r="L2200" t="b">
        <f>_xlfn.TEXTAFTER(b2b3[[#This Row],[rxn]],"-",-1)="SPONT"</f>
        <v>0</v>
      </c>
      <c r="M2200" t="str">
        <f>_xlfn.TEXTAFTER(b2b3[[#This Row],[rxn]],"-",-1)</f>
        <v>rt7313</v>
      </c>
      <c r="N2200">
        <f>_xlfn.XLOOKUP("'PRO-"&amp;b2b3[[#This Row],[enz]]&amp;"'",'[1]Sheet2 (2)'!$A:$A,'[1]Sheet2 (2)'!$B:$B,"")</f>
        <v>1</v>
      </c>
      <c r="O2200">
        <f>IFERROR(_xlfn.XLOOKUP(b2b3[[#This Row],[Column2]],Table17[[#This Row],[rxn-no-enz]],Table17[[#This Row],[flux]],0),0)</f>
        <v>0</v>
      </c>
      <c r="P2200" t="str">
        <f>_xlfn.TEXTBEFORE(b2b3[[#This Row],[rxn]],"-",-1,,,"")</f>
        <v>PROSYN</v>
      </c>
    </row>
    <row r="2201" spans="1:16" ht="17" x14ac:dyDescent="0.25">
      <c r="A2201" s="1" t="s">
        <v>12641</v>
      </c>
      <c r="B2201" s="1" t="s">
        <v>2778</v>
      </c>
      <c r="C2201" s="1">
        <v>9.9091104999999994E-8</v>
      </c>
      <c r="D2201" s="1">
        <f>mfs[[#This Row],[flux]]/1000</f>
        <v>9.9091104999999989E-11</v>
      </c>
      <c r="F2201" t="s">
        <v>4528</v>
      </c>
      <c r="G2201" t="s">
        <v>2778</v>
      </c>
      <c r="H2201" s="3">
        <v>3.8929430258398798E-11</v>
      </c>
      <c r="I2201">
        <f>_xlfn.XLOOKUP(b2b3[[#This Row],[rxn]],mfs[rxn],mfs[flux_scaled],0)</f>
        <v>3.8929430300000002E-10</v>
      </c>
      <c r="J2201">
        <f>(b2b3[[#This Row],[flux]]-b2b3[[#This Row],[flux in mfs]])/b2b3[[#This Row],[flux]]</f>
        <v>-9.0000000106863123</v>
      </c>
      <c r="K2201">
        <f>ABS(b2b3[[#This Row],[(mfs - b2+b3) / mfs]])</f>
        <v>9.0000000106863123</v>
      </c>
      <c r="L2201" t="b">
        <f>_xlfn.TEXTAFTER(b2b3[[#This Row],[rxn]],"-",-1)="SPONT"</f>
        <v>0</v>
      </c>
      <c r="M2201" t="str">
        <f>_xlfn.TEXTAFTER(b2b3[[#This Row],[rxn]],"-",-1)</f>
        <v>rt7317</v>
      </c>
      <c r="N2201">
        <f>_xlfn.XLOOKUP("'PRO-"&amp;b2b3[[#This Row],[enz]]&amp;"'",'[1]Sheet2 (2)'!$A:$A,'[1]Sheet2 (2)'!$B:$B,"")</f>
        <v>2</v>
      </c>
      <c r="O2201">
        <f>IFERROR(_xlfn.XLOOKUP(b2b3[[#This Row],[Column2]],Table17[[#This Row],[rxn-no-enz]],Table17[[#This Row],[flux]],0),0)</f>
        <v>0</v>
      </c>
      <c r="P2201" t="str">
        <f>_xlfn.TEXTBEFORE(b2b3[[#This Row],[rxn]],"-",-1,,,"")</f>
        <v>PROSYN</v>
      </c>
    </row>
    <row r="2202" spans="1:16" ht="17" x14ac:dyDescent="0.25">
      <c r="A2202" s="1" t="s">
        <v>12642</v>
      </c>
      <c r="B2202" s="1" t="s">
        <v>2778</v>
      </c>
      <c r="C2202" s="1">
        <v>1.7326791999999999E-7</v>
      </c>
      <c r="D2202" s="1">
        <f>mfs[[#This Row],[flux]]/1000</f>
        <v>1.7326791999999998E-10</v>
      </c>
      <c r="F2202" t="s">
        <v>4529</v>
      </c>
      <c r="G2202" t="s">
        <v>2778</v>
      </c>
      <c r="H2202" s="3">
        <v>2.1301779487503201E-12</v>
      </c>
      <c r="I2202">
        <f>_xlfn.XLOOKUP(b2b3[[#This Row],[rxn]],mfs[rxn],mfs[flux_scaled],0)</f>
        <v>2.1301779E-11</v>
      </c>
      <c r="J2202">
        <f>(b2b3[[#This Row],[flux]]-b2b3[[#This Row],[flux in mfs]])/b2b3[[#This Row],[flux]]</f>
        <v>-8.9999997711443758</v>
      </c>
      <c r="K2202">
        <f>ABS(b2b3[[#This Row],[(mfs - b2+b3) / mfs]])</f>
        <v>8.9999997711443758</v>
      </c>
      <c r="L2202" t="b">
        <f>_xlfn.TEXTAFTER(b2b3[[#This Row],[rxn]],"-",-1)="SPONT"</f>
        <v>0</v>
      </c>
      <c r="M2202" t="str">
        <f>_xlfn.TEXTAFTER(b2b3[[#This Row],[rxn]],"-",-1)</f>
        <v>rt7325</v>
      </c>
      <c r="N2202">
        <f>_xlfn.XLOOKUP("'PRO-"&amp;b2b3[[#This Row],[enz]]&amp;"'",'[1]Sheet2 (2)'!$A:$A,'[1]Sheet2 (2)'!$B:$B,"")</f>
        <v>1</v>
      </c>
      <c r="O2202">
        <f>IFERROR(_xlfn.XLOOKUP(b2b3[[#This Row],[Column2]],Table17[[#This Row],[rxn-no-enz]],Table17[[#This Row],[flux]],0),0)</f>
        <v>0</v>
      </c>
      <c r="P2202" t="str">
        <f>_xlfn.TEXTBEFORE(b2b3[[#This Row],[rxn]],"-",-1,,,"")</f>
        <v>PROSYN</v>
      </c>
    </row>
    <row r="2203" spans="1:16" ht="17" x14ac:dyDescent="0.25">
      <c r="A2203" s="1" t="s">
        <v>12643</v>
      </c>
      <c r="B2203" s="1" t="s">
        <v>2778</v>
      </c>
      <c r="C2203" s="1">
        <v>4.7760232399999995E-7</v>
      </c>
      <c r="D2203" s="1">
        <f>mfs[[#This Row],[flux]]/1000</f>
        <v>4.7760232399999996E-10</v>
      </c>
      <c r="F2203" t="s">
        <v>12007</v>
      </c>
      <c r="G2203" t="s">
        <v>2778</v>
      </c>
      <c r="H2203" s="3">
        <v>7.6574312505524592E-12</v>
      </c>
      <c r="I2203">
        <f>_xlfn.XLOOKUP(b2b3[[#This Row],[rxn]],mfs[rxn],mfs[flux_scaled],0)</f>
        <v>7.6574313000000002E-11</v>
      </c>
      <c r="J2203">
        <f>(b2b3[[#This Row],[flux]]-b2b3[[#This Row],[flux in mfs]])/b2b3[[#This Row],[flux]]</f>
        <v>-9.0000000645745803</v>
      </c>
      <c r="K2203">
        <f>ABS(b2b3[[#This Row],[(mfs - b2+b3) / mfs]])</f>
        <v>9.0000000645745803</v>
      </c>
      <c r="L2203" t="b">
        <f>_xlfn.TEXTAFTER(b2b3[[#This Row],[rxn]],"-",-1)="SPONT"</f>
        <v>0</v>
      </c>
      <c r="M2203" t="str">
        <f>_xlfn.TEXTAFTER(b2b3[[#This Row],[rxn]],"-",-1)</f>
        <v>rt7326</v>
      </c>
      <c r="N2203">
        <f>_xlfn.XLOOKUP("'PRO-"&amp;b2b3[[#This Row],[enz]]&amp;"'",'[1]Sheet2 (2)'!$A:$A,'[1]Sheet2 (2)'!$B:$B,"")</f>
        <v>1</v>
      </c>
      <c r="O2203">
        <f>IFERROR(_xlfn.XLOOKUP(b2b3[[#This Row],[Column2]],Table17[[#This Row],[rxn-no-enz]],Table17[[#This Row],[flux]],0),0)</f>
        <v>0</v>
      </c>
      <c r="P2203" t="str">
        <f>_xlfn.TEXTBEFORE(b2b3[[#This Row],[rxn]],"-",-1,,,"")</f>
        <v>PROSYN</v>
      </c>
    </row>
    <row r="2204" spans="1:16" ht="17" x14ac:dyDescent="0.25">
      <c r="A2204" s="1" t="s">
        <v>12644</v>
      </c>
      <c r="B2204" s="1" t="s">
        <v>2778</v>
      </c>
      <c r="C2204" s="1">
        <v>2.2537729999999999E-9</v>
      </c>
      <c r="D2204" s="1">
        <f>mfs[[#This Row],[flux]]/1000</f>
        <v>2.2537729999999997E-12</v>
      </c>
      <c r="F2204" t="s">
        <v>12008</v>
      </c>
      <c r="G2204" t="s">
        <v>2778</v>
      </c>
      <c r="H2204" s="3">
        <v>1.83227895524153E-11</v>
      </c>
      <c r="I2204">
        <f>_xlfn.XLOOKUP(b2b3[[#This Row],[rxn]],mfs[rxn],mfs[flux_scaled],0)</f>
        <v>1.83227896E-10</v>
      </c>
      <c r="J2204">
        <f>(b2b3[[#This Row],[flux]]-b2b3[[#This Row],[flux in mfs]])/b2b3[[#This Row],[flux]]</f>
        <v>-9.0000000259702269</v>
      </c>
      <c r="K2204">
        <f>ABS(b2b3[[#This Row],[(mfs - b2+b3) / mfs]])</f>
        <v>9.0000000259702269</v>
      </c>
      <c r="L2204" t="b">
        <f>_xlfn.TEXTAFTER(b2b3[[#This Row],[rxn]],"-",-1)="SPONT"</f>
        <v>0</v>
      </c>
      <c r="M2204" t="str">
        <f>_xlfn.TEXTAFTER(b2b3[[#This Row],[rxn]],"-",-1)</f>
        <v>rt7344</v>
      </c>
      <c r="N2204">
        <f>_xlfn.XLOOKUP("'PRO-"&amp;b2b3[[#This Row],[enz]]&amp;"'",'[1]Sheet2 (2)'!$A:$A,'[1]Sheet2 (2)'!$B:$B,"")</f>
        <v>1</v>
      </c>
      <c r="O2204">
        <f>IFERROR(_xlfn.XLOOKUP(b2b3[[#This Row],[Column2]],Table17[[#This Row],[rxn-no-enz]],Table17[[#This Row],[flux]],0),0)</f>
        <v>0</v>
      </c>
      <c r="P2204" t="str">
        <f>_xlfn.TEXTBEFORE(b2b3[[#This Row],[rxn]],"-",-1,,,"")</f>
        <v>PROSYN</v>
      </c>
    </row>
    <row r="2205" spans="1:16" ht="17" x14ac:dyDescent="0.25">
      <c r="A2205" s="1" t="s">
        <v>12645</v>
      </c>
      <c r="B2205" s="1" t="s">
        <v>2778</v>
      </c>
      <c r="C2205" s="1">
        <v>8.6257617000000004E-8</v>
      </c>
      <c r="D2205" s="1">
        <f>mfs[[#This Row],[flux]]/1000</f>
        <v>8.6257617000000009E-11</v>
      </c>
      <c r="F2205" t="s">
        <v>12009</v>
      </c>
      <c r="G2205" t="s">
        <v>2778</v>
      </c>
      <c r="H2205" s="3">
        <v>1.01680435056224E-11</v>
      </c>
      <c r="I2205">
        <f>_xlfn.XLOOKUP(b2b3[[#This Row],[rxn]],mfs[rxn],mfs[flux_scaled],0)</f>
        <v>1.01680435E-10</v>
      </c>
      <c r="J2205">
        <f>(b2b3[[#This Row],[flux]]-b2b3[[#This Row],[flux in mfs]])/b2b3[[#This Row],[flux]]</f>
        <v>-8.9999999944705191</v>
      </c>
      <c r="K2205">
        <f>ABS(b2b3[[#This Row],[(mfs - b2+b3) / mfs]])</f>
        <v>8.9999999944705191</v>
      </c>
      <c r="L2205" t="b">
        <f>_xlfn.TEXTAFTER(b2b3[[#This Row],[rxn]],"-",-1)="SPONT"</f>
        <v>0</v>
      </c>
      <c r="M2205" t="str">
        <f>_xlfn.TEXTAFTER(b2b3[[#This Row],[rxn]],"-",-1)</f>
        <v>rt7345</v>
      </c>
      <c r="N2205">
        <f>_xlfn.XLOOKUP("'PRO-"&amp;b2b3[[#This Row],[enz]]&amp;"'",'[1]Sheet2 (2)'!$A:$A,'[1]Sheet2 (2)'!$B:$B,"")</f>
        <v>1</v>
      </c>
      <c r="O2205">
        <f>IFERROR(_xlfn.XLOOKUP(b2b3[[#This Row],[Column2]],Table17[[#This Row],[rxn-no-enz]],Table17[[#This Row],[flux]],0),0)</f>
        <v>0</v>
      </c>
      <c r="P2205" t="str">
        <f>_xlfn.TEXTBEFORE(b2b3[[#This Row],[rxn]],"-",-1,,,"")</f>
        <v>PROSYN</v>
      </c>
    </row>
    <row r="2206" spans="1:16" ht="17" x14ac:dyDescent="0.25">
      <c r="A2206" s="1" t="s">
        <v>12646</v>
      </c>
      <c r="B2206" s="1" t="s">
        <v>2778</v>
      </c>
      <c r="C2206" s="1">
        <v>2.7609245000000003E-7</v>
      </c>
      <c r="D2206" s="1">
        <f>mfs[[#This Row],[flux]]/1000</f>
        <v>2.7609245000000003E-10</v>
      </c>
      <c r="F2206" t="s">
        <v>4530</v>
      </c>
      <c r="G2206" t="s">
        <v>2778</v>
      </c>
      <c r="H2206" s="3">
        <v>2.0322685084305799E-10</v>
      </c>
      <c r="I2206">
        <f>_xlfn.XLOOKUP(b2b3[[#This Row],[rxn]],mfs[rxn],mfs[flux_scaled],0)</f>
        <v>2.0322685079999999E-9</v>
      </c>
      <c r="J2206">
        <f>(b2b3[[#This Row],[flux]]-b2b3[[#This Row],[flux in mfs]])/b2b3[[#This Row],[flux]]</f>
        <v>-8.9999999978812841</v>
      </c>
      <c r="K2206">
        <f>ABS(b2b3[[#This Row],[(mfs - b2+b3) / mfs]])</f>
        <v>8.9999999978812841</v>
      </c>
      <c r="L2206" t="b">
        <f>_xlfn.TEXTAFTER(b2b3[[#This Row],[rxn]],"-",-1)="SPONT"</f>
        <v>0</v>
      </c>
      <c r="M2206" t="str">
        <f>_xlfn.TEXTAFTER(b2b3[[#This Row],[rxn]],"-",-1)</f>
        <v>rt7353</v>
      </c>
      <c r="N2206">
        <f>_xlfn.XLOOKUP("'PRO-"&amp;b2b3[[#This Row],[enz]]&amp;"'",'[1]Sheet2 (2)'!$A:$A,'[1]Sheet2 (2)'!$B:$B,"")</f>
        <v>1</v>
      </c>
      <c r="O2206">
        <f>IFERROR(_xlfn.XLOOKUP(b2b3[[#This Row],[Column2]],Table17[[#This Row],[rxn-no-enz]],Table17[[#This Row],[flux]],0),0)</f>
        <v>0</v>
      </c>
      <c r="P2206" t="str">
        <f>_xlfn.TEXTBEFORE(b2b3[[#This Row],[rxn]],"-",-1,,,"")</f>
        <v>PROSYN</v>
      </c>
    </row>
    <row r="2207" spans="1:16" ht="17" x14ac:dyDescent="0.25">
      <c r="A2207" s="1" t="s">
        <v>12647</v>
      </c>
      <c r="B2207" s="1" t="s">
        <v>2778</v>
      </c>
      <c r="C2207" s="1">
        <v>5.0280663E-8</v>
      </c>
      <c r="D2207" s="1">
        <f>mfs[[#This Row],[flux]]/1000</f>
        <v>5.0280663000000001E-11</v>
      </c>
      <c r="F2207" t="s">
        <v>4531</v>
      </c>
      <c r="G2207" t="s">
        <v>2778</v>
      </c>
      <c r="H2207" s="3">
        <v>6.61618203575589E-13</v>
      </c>
      <c r="I2207">
        <f>_xlfn.XLOOKUP(b2b3[[#This Row],[rxn]],mfs[rxn],mfs[flux_scaled],0)</f>
        <v>6.6161819999999993E-12</v>
      </c>
      <c r="J2207">
        <f>(b2b3[[#This Row],[flux]]-b2b3[[#This Row],[flux in mfs]])/b2b3[[#This Row],[flux]]</f>
        <v>-8.9999999459569118</v>
      </c>
      <c r="K2207">
        <f>ABS(b2b3[[#This Row],[(mfs - b2+b3) / mfs]])</f>
        <v>8.9999999459569118</v>
      </c>
      <c r="L2207" t="b">
        <f>_xlfn.TEXTAFTER(b2b3[[#This Row],[rxn]],"-",-1)="SPONT"</f>
        <v>0</v>
      </c>
      <c r="M2207" t="str">
        <f>_xlfn.TEXTAFTER(b2b3[[#This Row],[rxn]],"-",-1)</f>
        <v>rt7368</v>
      </c>
      <c r="N2207">
        <f>_xlfn.XLOOKUP("'PRO-"&amp;b2b3[[#This Row],[enz]]&amp;"'",'[1]Sheet2 (2)'!$A:$A,'[1]Sheet2 (2)'!$B:$B,"")</f>
        <v>1</v>
      </c>
      <c r="O2207">
        <f>IFERROR(_xlfn.XLOOKUP(b2b3[[#This Row],[Column2]],Table17[[#This Row],[rxn-no-enz]],Table17[[#This Row],[flux]],0),0)</f>
        <v>0</v>
      </c>
      <c r="P2207" t="str">
        <f>_xlfn.TEXTBEFORE(b2b3[[#This Row],[rxn]],"-",-1,,,"")</f>
        <v>PROSYN</v>
      </c>
    </row>
    <row r="2208" spans="1:16" ht="17" x14ac:dyDescent="0.25">
      <c r="A2208" s="1" t="s">
        <v>12648</v>
      </c>
      <c r="B2208" s="1" t="s">
        <v>2778</v>
      </c>
      <c r="C2208" s="1">
        <v>1.5196952000000002E-8</v>
      </c>
      <c r="D2208" s="1">
        <f>mfs[[#This Row],[flux]]/1000</f>
        <v>1.5196952000000001E-11</v>
      </c>
      <c r="F2208" t="s">
        <v>12010</v>
      </c>
      <c r="G2208" t="s">
        <v>2778</v>
      </c>
      <c r="H2208" s="3">
        <v>3.02608782075375E-11</v>
      </c>
      <c r="I2208">
        <f>_xlfn.XLOOKUP(b2b3[[#This Row],[rxn]],mfs[rxn],mfs[flux_scaled],0)</f>
        <v>3.0260878199999998E-10</v>
      </c>
      <c r="J2208">
        <f>(b2b3[[#This Row],[flux]]-b2b3[[#This Row],[flux in mfs]])/b2b3[[#This Row],[flux]]</f>
        <v>-8.9999999975091605</v>
      </c>
      <c r="K2208">
        <f>ABS(b2b3[[#This Row],[(mfs - b2+b3) / mfs]])</f>
        <v>8.9999999975091605</v>
      </c>
      <c r="L2208" t="b">
        <f>_xlfn.TEXTAFTER(b2b3[[#This Row],[rxn]],"-",-1)="SPONT"</f>
        <v>0</v>
      </c>
      <c r="M2208" t="str">
        <f>_xlfn.TEXTAFTER(b2b3[[#This Row],[rxn]],"-",-1)</f>
        <v>rt7376</v>
      </c>
      <c r="N2208">
        <f>_xlfn.XLOOKUP("'PRO-"&amp;b2b3[[#This Row],[enz]]&amp;"'",'[1]Sheet2 (2)'!$A:$A,'[1]Sheet2 (2)'!$B:$B,"")</f>
        <v>1</v>
      </c>
      <c r="O2208">
        <f>IFERROR(_xlfn.XLOOKUP(b2b3[[#This Row],[Column2]],Table17[[#This Row],[rxn-no-enz]],Table17[[#This Row],[flux]],0),0)</f>
        <v>0</v>
      </c>
      <c r="P2208" t="str">
        <f>_xlfn.TEXTBEFORE(b2b3[[#This Row],[rxn]],"-",-1,,,"")</f>
        <v>PROSYN</v>
      </c>
    </row>
    <row r="2209" spans="1:16" ht="17" x14ac:dyDescent="0.25">
      <c r="A2209" s="1" t="s">
        <v>12649</v>
      </c>
      <c r="B2209" s="1" t="s">
        <v>2778</v>
      </c>
      <c r="C2209" s="1">
        <v>1.13307865E-7</v>
      </c>
      <c r="D2209" s="1">
        <f>mfs[[#This Row],[flux]]/1000</f>
        <v>1.13307865E-10</v>
      </c>
      <c r="F2209" t="s">
        <v>12011</v>
      </c>
      <c r="G2209" t="s">
        <v>2778</v>
      </c>
      <c r="H2209" s="3">
        <v>1.50495526364941E-11</v>
      </c>
      <c r="I2209">
        <f>_xlfn.XLOOKUP(b2b3[[#This Row],[rxn]],mfs[rxn],mfs[flux_scaled],0)</f>
        <v>1.5049552600000001E-10</v>
      </c>
      <c r="J2209">
        <f>(b2b3[[#This Row],[flux]]-b2b3[[#This Row],[flux in mfs]])/b2b3[[#This Row],[flux]]</f>
        <v>-8.9999999757507094</v>
      </c>
      <c r="K2209">
        <f>ABS(b2b3[[#This Row],[(mfs - b2+b3) / mfs]])</f>
        <v>8.9999999757507094</v>
      </c>
      <c r="L2209" t="b">
        <f>_xlfn.TEXTAFTER(b2b3[[#This Row],[rxn]],"-",-1)="SPONT"</f>
        <v>0</v>
      </c>
      <c r="M2209" t="str">
        <f>_xlfn.TEXTAFTER(b2b3[[#This Row],[rxn]],"-",-1)</f>
        <v>rt7380</v>
      </c>
      <c r="N2209">
        <f>_xlfn.XLOOKUP("'PRO-"&amp;b2b3[[#This Row],[enz]]&amp;"'",'[1]Sheet2 (2)'!$A:$A,'[1]Sheet2 (2)'!$B:$B,"")</f>
        <v>1</v>
      </c>
      <c r="O2209">
        <f>IFERROR(_xlfn.XLOOKUP(b2b3[[#This Row],[Column2]],Table17[[#This Row],[rxn-no-enz]],Table17[[#This Row],[flux]],0),0)</f>
        <v>0</v>
      </c>
      <c r="P2209" t="str">
        <f>_xlfn.TEXTBEFORE(b2b3[[#This Row],[rxn]],"-",-1,,,"")</f>
        <v>PROSYN</v>
      </c>
    </row>
    <row r="2210" spans="1:16" ht="17" x14ac:dyDescent="0.25">
      <c r="A2210" s="1" t="s">
        <v>12650</v>
      </c>
      <c r="B2210" s="1" t="s">
        <v>2778</v>
      </c>
      <c r="C2210" s="1">
        <v>1.3833016000000001E-8</v>
      </c>
      <c r="D2210" s="1">
        <f>mfs[[#This Row],[flux]]/1000</f>
        <v>1.3833016E-11</v>
      </c>
      <c r="F2210" t="s">
        <v>12012</v>
      </c>
      <c r="G2210" t="s">
        <v>2778</v>
      </c>
      <c r="H2210" s="3">
        <v>8.1276289807798195E-13</v>
      </c>
      <c r="I2210">
        <f>_xlfn.XLOOKUP(b2b3[[#This Row],[rxn]],mfs[rxn],mfs[flux_scaled],0)</f>
        <v>8.127629E-12</v>
      </c>
      <c r="J2210">
        <f>(b2b3[[#This Row],[flux]]-b2b3[[#This Row],[flux in mfs]])/b2b3[[#This Row],[flux]]</f>
        <v>-9.0000000236479547</v>
      </c>
      <c r="K2210">
        <f>ABS(b2b3[[#This Row],[(mfs - b2+b3) / mfs]])</f>
        <v>9.0000000236479547</v>
      </c>
      <c r="L2210" t="b">
        <f>_xlfn.TEXTAFTER(b2b3[[#This Row],[rxn]],"-",-1)="SPONT"</f>
        <v>0</v>
      </c>
      <c r="M2210" t="str">
        <f>_xlfn.TEXTAFTER(b2b3[[#This Row],[rxn]],"-",-1)</f>
        <v>rt7383</v>
      </c>
      <c r="N2210">
        <f>_xlfn.XLOOKUP("'PRO-"&amp;b2b3[[#This Row],[enz]]&amp;"'",'[1]Sheet2 (2)'!$A:$A,'[1]Sheet2 (2)'!$B:$B,"")</f>
        <v>1</v>
      </c>
      <c r="O2210">
        <f>IFERROR(_xlfn.XLOOKUP(b2b3[[#This Row],[Column2]],Table17[[#This Row],[rxn-no-enz]],Table17[[#This Row],[flux]],0),0)</f>
        <v>0</v>
      </c>
      <c r="P2210" t="str">
        <f>_xlfn.TEXTBEFORE(b2b3[[#This Row],[rxn]],"-",-1,,,"")</f>
        <v>PROSYN</v>
      </c>
    </row>
    <row r="2211" spans="1:16" ht="17" x14ac:dyDescent="0.25">
      <c r="A2211" s="1" t="s">
        <v>12651</v>
      </c>
      <c r="B2211" s="1" t="s">
        <v>2778</v>
      </c>
      <c r="C2211" s="1">
        <v>6.5092039999999998E-8</v>
      </c>
      <c r="D2211" s="1">
        <f>mfs[[#This Row],[flux]]/1000</f>
        <v>6.5092039999999993E-11</v>
      </c>
      <c r="F2211" t="s">
        <v>4532</v>
      </c>
      <c r="G2211" t="s">
        <v>2778</v>
      </c>
      <c r="H2211" s="3">
        <v>4.3327610665789601E-11</v>
      </c>
      <c r="I2211">
        <f>_xlfn.XLOOKUP(b2b3[[#This Row],[rxn]],mfs[rxn],mfs[flux_scaled],0)</f>
        <v>4.3327610699999998E-10</v>
      </c>
      <c r="J2211">
        <f>(b2b3[[#This Row],[flux]]-b2b3[[#This Row],[flux in mfs]])/b2b3[[#This Row],[flux]]</f>
        <v>-9.0000000078957498</v>
      </c>
      <c r="K2211">
        <f>ABS(b2b3[[#This Row],[(mfs - b2+b3) / mfs]])</f>
        <v>9.0000000078957498</v>
      </c>
      <c r="L2211" t="b">
        <f>_xlfn.TEXTAFTER(b2b3[[#This Row],[rxn]],"-",-1)="SPONT"</f>
        <v>0</v>
      </c>
      <c r="M2211" t="str">
        <f>_xlfn.TEXTAFTER(b2b3[[#This Row],[rxn]],"-",-1)</f>
        <v>rt7388</v>
      </c>
      <c r="N2211">
        <f>_xlfn.XLOOKUP("'PRO-"&amp;b2b3[[#This Row],[enz]]&amp;"'",'[1]Sheet2 (2)'!$A:$A,'[1]Sheet2 (2)'!$B:$B,"")</f>
        <v>1</v>
      </c>
      <c r="O2211">
        <f>IFERROR(_xlfn.XLOOKUP(b2b3[[#This Row],[Column2]],Table17[[#This Row],[rxn-no-enz]],Table17[[#This Row],[flux]],0),0)</f>
        <v>0</v>
      </c>
      <c r="P2211" t="str">
        <f>_xlfn.TEXTBEFORE(b2b3[[#This Row],[rxn]],"-",-1,,,"")</f>
        <v>PROSYN</v>
      </c>
    </row>
    <row r="2212" spans="1:16" ht="17" x14ac:dyDescent="0.25">
      <c r="A2212" s="1" t="s">
        <v>12652</v>
      </c>
      <c r="B2212" s="1" t="s">
        <v>2778</v>
      </c>
      <c r="C2212" s="1">
        <v>1.6886843000000001E-8</v>
      </c>
      <c r="D2212" s="1">
        <f>mfs[[#This Row],[flux]]/1000</f>
        <v>1.6886842999999999E-11</v>
      </c>
      <c r="F2212" t="s">
        <v>4533</v>
      </c>
      <c r="G2212" t="s">
        <v>2778</v>
      </c>
      <c r="H2212" s="3">
        <v>1.8808321424148399E-11</v>
      </c>
      <c r="I2212">
        <f>_xlfn.XLOOKUP(b2b3[[#This Row],[rxn]],mfs[rxn],mfs[flux_scaled],0)</f>
        <v>1.8808321400000002E-10</v>
      </c>
      <c r="J2212">
        <f>(b2b3[[#This Row],[flux]]-b2b3[[#This Row],[flux in mfs]])/b2b3[[#This Row],[flux]]</f>
        <v>-8.9999999871607912</v>
      </c>
      <c r="K2212">
        <f>ABS(b2b3[[#This Row],[(mfs - b2+b3) / mfs]])</f>
        <v>8.9999999871607912</v>
      </c>
      <c r="L2212" t="b">
        <f>_xlfn.TEXTAFTER(b2b3[[#This Row],[rxn]],"-",-1)="SPONT"</f>
        <v>0</v>
      </c>
      <c r="M2212" t="str">
        <f>_xlfn.TEXTAFTER(b2b3[[#This Row],[rxn]],"-",-1)</f>
        <v>rt7390</v>
      </c>
      <c r="N2212">
        <f>_xlfn.XLOOKUP("'PRO-"&amp;b2b3[[#This Row],[enz]]&amp;"'",'[1]Sheet2 (2)'!$A:$A,'[1]Sheet2 (2)'!$B:$B,"")</f>
        <v>1</v>
      </c>
      <c r="O2212">
        <f>IFERROR(_xlfn.XLOOKUP(b2b3[[#This Row],[Column2]],Table17[[#This Row],[rxn-no-enz]],Table17[[#This Row],[flux]],0),0)</f>
        <v>0</v>
      </c>
      <c r="P2212" t="str">
        <f>_xlfn.TEXTBEFORE(b2b3[[#This Row],[rxn]],"-",-1,,,"")</f>
        <v>PROSYN</v>
      </c>
    </row>
    <row r="2213" spans="1:16" ht="17" x14ac:dyDescent="0.25">
      <c r="A2213" s="1" t="s">
        <v>13167</v>
      </c>
      <c r="B2213" s="1" t="s">
        <v>2778</v>
      </c>
      <c r="C2213" s="1">
        <v>1.5653947000000001E-7</v>
      </c>
      <c r="D2213" s="1">
        <f>mfs[[#This Row],[flux]]/1000</f>
        <v>1.5653947E-10</v>
      </c>
      <c r="F2213" t="s">
        <v>12013</v>
      </c>
      <c r="G2213" t="s">
        <v>2778</v>
      </c>
      <c r="H2213" s="3">
        <v>5.0022498101231998E-12</v>
      </c>
      <c r="I2213">
        <f>_xlfn.XLOOKUP(b2b3[[#This Row],[rxn]],mfs[rxn],mfs[flux_scaled],0)</f>
        <v>5.0022498E-11</v>
      </c>
      <c r="J2213">
        <f>(b2b3[[#This Row],[flux]]-b2b3[[#This Row],[flux in mfs]])/b2b3[[#This Row],[flux]]</f>
        <v>-8.9999999797627055</v>
      </c>
      <c r="K2213">
        <f>ABS(b2b3[[#This Row],[(mfs - b2+b3) / mfs]])</f>
        <v>8.9999999797627055</v>
      </c>
      <c r="L2213" t="b">
        <f>_xlfn.TEXTAFTER(b2b3[[#This Row],[rxn]],"-",-1)="SPONT"</f>
        <v>0</v>
      </c>
      <c r="M2213" t="str">
        <f>_xlfn.TEXTAFTER(b2b3[[#This Row],[rxn]],"-",-1)</f>
        <v>rt7391</v>
      </c>
      <c r="N2213">
        <f>_xlfn.XLOOKUP("'PRO-"&amp;b2b3[[#This Row],[enz]]&amp;"'",'[1]Sheet2 (2)'!$A:$A,'[1]Sheet2 (2)'!$B:$B,"")</f>
        <v>1</v>
      </c>
      <c r="O2213">
        <f>IFERROR(_xlfn.XLOOKUP(b2b3[[#This Row],[Column2]],Table17[[#This Row],[rxn-no-enz]],Table17[[#This Row],[flux]],0),0)</f>
        <v>0</v>
      </c>
      <c r="P2213" t="str">
        <f>_xlfn.TEXTBEFORE(b2b3[[#This Row],[rxn]],"-",-1,,,"")</f>
        <v>PROSYN</v>
      </c>
    </row>
    <row r="2214" spans="1:16" ht="17" x14ac:dyDescent="0.25">
      <c r="A2214" s="1" t="s">
        <v>12654</v>
      </c>
      <c r="B2214" s="1" t="s">
        <v>2778</v>
      </c>
      <c r="C2214" s="1">
        <v>1.3476906E-8</v>
      </c>
      <c r="D2214" s="1">
        <f>mfs[[#This Row],[flux]]/1000</f>
        <v>1.3476906000000001E-11</v>
      </c>
      <c r="F2214" t="s">
        <v>12014</v>
      </c>
      <c r="G2214" t="s">
        <v>2778</v>
      </c>
      <c r="H2214" s="3">
        <v>7.58695551421587E-14</v>
      </c>
      <c r="I2214">
        <f>_xlfn.XLOOKUP(b2b3[[#This Row],[rxn]],mfs[rxn],mfs[flux_scaled],0)</f>
        <v>7.58696E-13</v>
      </c>
      <c r="J2214">
        <f>(b2b3[[#This Row],[flux]]-b2b3[[#This Row],[flux in mfs]])/b2b3[[#This Row],[flux]]</f>
        <v>-9.0000059124956273</v>
      </c>
      <c r="K2214">
        <f>ABS(b2b3[[#This Row],[(mfs - b2+b3) / mfs]])</f>
        <v>9.0000059124956273</v>
      </c>
      <c r="L2214" t="b">
        <f>_xlfn.TEXTAFTER(b2b3[[#This Row],[rxn]],"-",-1)="SPONT"</f>
        <v>0</v>
      </c>
      <c r="M2214" t="str">
        <f>_xlfn.TEXTAFTER(b2b3[[#This Row],[rxn]],"-",-1)</f>
        <v>rt7394</v>
      </c>
      <c r="N2214">
        <f>_xlfn.XLOOKUP("'PRO-"&amp;b2b3[[#This Row],[enz]]&amp;"'",'[1]Sheet2 (2)'!$A:$A,'[1]Sheet2 (2)'!$B:$B,"")</f>
        <v>1</v>
      </c>
      <c r="O2214">
        <f>IFERROR(_xlfn.XLOOKUP(b2b3[[#This Row],[Column2]],Table17[[#This Row],[rxn-no-enz]],Table17[[#This Row],[flux]],0),0)</f>
        <v>0</v>
      </c>
      <c r="P2214" t="str">
        <f>_xlfn.TEXTBEFORE(b2b3[[#This Row],[rxn]],"-",-1,,,"")</f>
        <v>PROSYN</v>
      </c>
    </row>
    <row r="2215" spans="1:16" ht="17" x14ac:dyDescent="0.25">
      <c r="A2215" s="1" t="s">
        <v>12655</v>
      </c>
      <c r="B2215" s="1" t="s">
        <v>2778</v>
      </c>
      <c r="C2215" s="1">
        <v>2.3543463599999999E-7</v>
      </c>
      <c r="D2215" s="1">
        <f>mfs[[#This Row],[flux]]/1000</f>
        <v>2.35434636E-10</v>
      </c>
      <c r="F2215" t="s">
        <v>12015</v>
      </c>
      <c r="G2215" t="s">
        <v>2778</v>
      </c>
      <c r="H2215" s="3">
        <v>1.6111718044934199E-11</v>
      </c>
      <c r="I2215">
        <f>_xlfn.XLOOKUP(b2b3[[#This Row],[rxn]],mfs[rxn],mfs[flux_scaled],0)</f>
        <v>1.6111717999999998E-10</v>
      </c>
      <c r="J2215">
        <f>(b2b3[[#This Row],[flux]]-b2b3[[#This Row],[flux in mfs]])/b2b3[[#This Row],[flux]]</f>
        <v>-8.9999999721108583</v>
      </c>
      <c r="K2215">
        <f>ABS(b2b3[[#This Row],[(mfs - b2+b3) / mfs]])</f>
        <v>8.9999999721108583</v>
      </c>
      <c r="L2215" t="b">
        <f>_xlfn.TEXTAFTER(b2b3[[#This Row],[rxn]],"-",-1)="SPONT"</f>
        <v>0</v>
      </c>
      <c r="M2215" t="str">
        <f>_xlfn.TEXTAFTER(b2b3[[#This Row],[rxn]],"-",-1)</f>
        <v>rt7405</v>
      </c>
      <c r="N2215">
        <f>_xlfn.XLOOKUP("'PRO-"&amp;b2b3[[#This Row],[enz]]&amp;"'",'[1]Sheet2 (2)'!$A:$A,'[1]Sheet2 (2)'!$B:$B,"")</f>
        <v>1</v>
      </c>
      <c r="O2215">
        <f>IFERROR(_xlfn.XLOOKUP(b2b3[[#This Row],[Column2]],Table17[[#This Row],[rxn-no-enz]],Table17[[#This Row],[flux]],0),0)</f>
        <v>0</v>
      </c>
      <c r="P2215" t="str">
        <f>_xlfn.TEXTBEFORE(b2b3[[#This Row],[rxn]],"-",-1,,,"")</f>
        <v>PROSYN</v>
      </c>
    </row>
    <row r="2216" spans="1:16" ht="17" x14ac:dyDescent="0.25">
      <c r="A2216" s="1" t="s">
        <v>12656</v>
      </c>
      <c r="B2216" s="1" t="s">
        <v>2778</v>
      </c>
      <c r="C2216" s="1">
        <v>5.1053865799999997E-7</v>
      </c>
      <c r="D2216" s="1">
        <f>mfs[[#This Row],[flux]]/1000</f>
        <v>5.1053865800000002E-10</v>
      </c>
      <c r="F2216" t="s">
        <v>12016</v>
      </c>
      <c r="G2216" t="s">
        <v>2778</v>
      </c>
      <c r="H2216" s="3">
        <v>1.0407176750302501E-11</v>
      </c>
      <c r="I2216">
        <f>_xlfn.XLOOKUP(b2b3[[#This Row],[rxn]],mfs[rxn],mfs[flux_scaled],0)</f>
        <v>1.04071768E-10</v>
      </c>
      <c r="J2216">
        <f>(b2b3[[#This Row],[flux]]-b2b3[[#This Row],[flux in mfs]])/b2b3[[#This Row],[flux]]</f>
        <v>-9.0000000477531028</v>
      </c>
      <c r="K2216">
        <f>ABS(b2b3[[#This Row],[(mfs - b2+b3) / mfs]])</f>
        <v>9.0000000477531028</v>
      </c>
      <c r="L2216" t="b">
        <f>_xlfn.TEXTAFTER(b2b3[[#This Row],[rxn]],"-",-1)="SPONT"</f>
        <v>0</v>
      </c>
      <c r="M2216" t="str">
        <f>_xlfn.TEXTAFTER(b2b3[[#This Row],[rxn]],"-",-1)</f>
        <v>rt7415_x</v>
      </c>
      <c r="N2216">
        <f>_xlfn.XLOOKUP("'PRO-"&amp;b2b3[[#This Row],[enz]]&amp;"'",'[1]Sheet2 (2)'!$A:$A,'[1]Sheet2 (2)'!$B:$B,"")</f>
        <v>1</v>
      </c>
      <c r="O2216">
        <f>IFERROR(_xlfn.XLOOKUP(b2b3[[#This Row],[Column2]],Table17[[#This Row],[rxn-no-enz]],Table17[[#This Row],[flux]],0),0)</f>
        <v>0</v>
      </c>
      <c r="P2216" t="str">
        <f>_xlfn.TEXTBEFORE(b2b3[[#This Row],[rxn]],"-",-1,,,"")</f>
        <v>PROSYN</v>
      </c>
    </row>
    <row r="2217" spans="1:16" ht="17" x14ac:dyDescent="0.25">
      <c r="A2217" s="1" t="s">
        <v>12657</v>
      </c>
      <c r="B2217" s="1" t="s">
        <v>2778</v>
      </c>
      <c r="C2217" s="1">
        <v>9.9929310600000009E-7</v>
      </c>
      <c r="D2217" s="1">
        <f>mfs[[#This Row],[flux]]/1000</f>
        <v>9.9929310599999999E-10</v>
      </c>
      <c r="F2217" t="s">
        <v>12017</v>
      </c>
      <c r="G2217" t="s">
        <v>2778</v>
      </c>
      <c r="H2217" s="3">
        <v>1.36136490990924E-11</v>
      </c>
      <c r="I2217">
        <f>_xlfn.XLOOKUP(b2b3[[#This Row],[rxn]],mfs[rxn],mfs[flux_scaled],0)</f>
        <v>1.36136491E-10</v>
      </c>
      <c r="J2217">
        <f>(b2b3[[#This Row],[flux]]-b2b3[[#This Row],[flux in mfs]])/b2b3[[#This Row],[flux]]</f>
        <v>-9.0000000006666827</v>
      </c>
      <c r="K2217">
        <f>ABS(b2b3[[#This Row],[(mfs - b2+b3) / mfs]])</f>
        <v>9.0000000006666827</v>
      </c>
      <c r="L2217" t="b">
        <f>_xlfn.TEXTAFTER(b2b3[[#This Row],[rxn]],"-",-1)="SPONT"</f>
        <v>0</v>
      </c>
      <c r="M2217" t="str">
        <f>_xlfn.TEXTAFTER(b2b3[[#This Row],[rxn]],"-",-1)</f>
        <v>rt7423</v>
      </c>
      <c r="N2217">
        <f>_xlfn.XLOOKUP("'PRO-"&amp;b2b3[[#This Row],[enz]]&amp;"'",'[1]Sheet2 (2)'!$A:$A,'[1]Sheet2 (2)'!$B:$B,"")</f>
        <v>1</v>
      </c>
      <c r="O2217">
        <f>IFERROR(_xlfn.XLOOKUP(b2b3[[#This Row],[Column2]],Table17[[#This Row],[rxn-no-enz]],Table17[[#This Row],[flux]],0),0)</f>
        <v>0</v>
      </c>
      <c r="P2217" t="str">
        <f>_xlfn.TEXTBEFORE(b2b3[[#This Row],[rxn]],"-",-1,,,"")</f>
        <v>PROSYN</v>
      </c>
    </row>
    <row r="2218" spans="1:16" ht="17" x14ac:dyDescent="0.25">
      <c r="A2218" s="1" t="s">
        <v>12658</v>
      </c>
      <c r="B2218" s="1" t="s">
        <v>2778</v>
      </c>
      <c r="C2218" s="1">
        <v>3.3590118000000003E-8</v>
      </c>
      <c r="D2218" s="1">
        <f>mfs[[#This Row],[flux]]/1000</f>
        <v>3.3590118000000001E-11</v>
      </c>
      <c r="F2218" t="s">
        <v>4534</v>
      </c>
      <c r="G2218" t="s">
        <v>2778</v>
      </c>
      <c r="H2218" s="3">
        <v>4.1879158364010897E-11</v>
      </c>
      <c r="I2218">
        <f>_xlfn.XLOOKUP(b2b3[[#This Row],[rxn]],mfs[rxn],mfs[flux_scaled],0)</f>
        <v>4.1879158399999999E-10</v>
      </c>
      <c r="J2218">
        <f>(b2b3[[#This Row],[flux]]-b2b3[[#This Row],[flux in mfs]])/b2b3[[#This Row],[flux]]</f>
        <v>-9.0000000085935579</v>
      </c>
      <c r="K2218">
        <f>ABS(b2b3[[#This Row],[(mfs - b2+b3) / mfs]])</f>
        <v>9.0000000085935579</v>
      </c>
      <c r="L2218" t="b">
        <f>_xlfn.TEXTAFTER(b2b3[[#This Row],[rxn]],"-",-1)="SPONT"</f>
        <v>0</v>
      </c>
      <c r="M2218" t="str">
        <f>_xlfn.TEXTAFTER(b2b3[[#This Row],[rxn]],"-",-1)</f>
        <v>rt7437</v>
      </c>
      <c r="N2218">
        <f>_xlfn.XLOOKUP("'PRO-"&amp;b2b3[[#This Row],[enz]]&amp;"'",'[1]Sheet2 (2)'!$A:$A,'[1]Sheet2 (2)'!$B:$B,"")</f>
        <v>1</v>
      </c>
      <c r="O2218">
        <f>IFERROR(_xlfn.XLOOKUP(b2b3[[#This Row],[Column2]],Table17[[#This Row],[rxn-no-enz]],Table17[[#This Row],[flux]],0),0)</f>
        <v>0</v>
      </c>
      <c r="P2218" t="str">
        <f>_xlfn.TEXTBEFORE(b2b3[[#This Row],[rxn]],"-",-1,,,"")</f>
        <v>PROSYN</v>
      </c>
    </row>
    <row r="2219" spans="1:16" ht="17" x14ac:dyDescent="0.25">
      <c r="A2219" s="1" t="s">
        <v>12659</v>
      </c>
      <c r="B2219" s="1" t="s">
        <v>2778</v>
      </c>
      <c r="C2219" s="1">
        <v>1.845788775E-6</v>
      </c>
      <c r="D2219" s="1">
        <f>mfs[[#This Row],[flux]]/1000</f>
        <v>1.8457887750000001E-9</v>
      </c>
      <c r="F2219" t="s">
        <v>12018</v>
      </c>
      <c r="G2219" t="s">
        <v>2778</v>
      </c>
      <c r="H2219" s="3">
        <v>2.32518125031838E-13</v>
      </c>
      <c r="I2219">
        <f>_xlfn.XLOOKUP(b2b3[[#This Row],[rxn]],mfs[rxn],mfs[flux_scaled],0)</f>
        <v>2.3251809999999998E-12</v>
      </c>
      <c r="J2219">
        <f>(b2b3[[#This Row],[flux]]-b2b3[[#This Row],[flux in mfs]])/b2b3[[#This Row],[flux]]</f>
        <v>-8.9999989234457303</v>
      </c>
      <c r="K2219">
        <f>ABS(b2b3[[#This Row],[(mfs - b2+b3) / mfs]])</f>
        <v>8.9999989234457303</v>
      </c>
      <c r="L2219" t="b">
        <f>_xlfn.TEXTAFTER(b2b3[[#This Row],[rxn]],"-",-1)="SPONT"</f>
        <v>0</v>
      </c>
      <c r="M2219" t="str">
        <f>_xlfn.TEXTAFTER(b2b3[[#This Row],[rxn]],"-",-1)</f>
        <v>rt7438</v>
      </c>
      <c r="N2219">
        <f>_xlfn.XLOOKUP("'PRO-"&amp;b2b3[[#This Row],[enz]]&amp;"'",'[1]Sheet2 (2)'!$A:$A,'[1]Sheet2 (2)'!$B:$B,"")</f>
        <v>1</v>
      </c>
      <c r="O2219">
        <f>IFERROR(_xlfn.XLOOKUP(b2b3[[#This Row],[Column2]],Table17[[#This Row],[rxn-no-enz]],Table17[[#This Row],[flux]],0),0)</f>
        <v>0</v>
      </c>
      <c r="P2219" t="str">
        <f>_xlfn.TEXTBEFORE(b2b3[[#This Row],[rxn]],"-",-1,,,"")</f>
        <v>PROSYN</v>
      </c>
    </row>
    <row r="2220" spans="1:16" ht="17" x14ac:dyDescent="0.25">
      <c r="A2220" s="1" t="s">
        <v>12660</v>
      </c>
      <c r="B2220" s="1" t="s">
        <v>2778</v>
      </c>
      <c r="C2220" s="1">
        <v>1.3271577870000001E-6</v>
      </c>
      <c r="D2220" s="1">
        <f>mfs[[#This Row],[flux]]/1000</f>
        <v>1.327157787E-9</v>
      </c>
      <c r="F2220" t="s">
        <v>12019</v>
      </c>
      <c r="G2220" t="s">
        <v>2778</v>
      </c>
      <c r="H2220" s="3">
        <v>2.03947403276214E-12</v>
      </c>
      <c r="I2220">
        <f>_xlfn.XLOOKUP(b2b3[[#This Row],[rxn]],mfs[rxn],mfs[flux_scaled],0)</f>
        <v>2.0394740000000003E-11</v>
      </c>
      <c r="J2220">
        <f>(b2b3[[#This Row],[flux]]-b2b3[[#This Row],[flux in mfs]])/b2b3[[#This Row],[flux]]</f>
        <v>-8.9999998393598588</v>
      </c>
      <c r="K2220">
        <f>ABS(b2b3[[#This Row],[(mfs - b2+b3) / mfs]])</f>
        <v>8.9999998393598588</v>
      </c>
      <c r="L2220" t="b">
        <f>_xlfn.TEXTAFTER(b2b3[[#This Row],[rxn]],"-",-1)="SPONT"</f>
        <v>0</v>
      </c>
      <c r="M2220" t="str">
        <f>_xlfn.TEXTAFTER(b2b3[[#This Row],[rxn]],"-",-1)</f>
        <v>rt7460</v>
      </c>
      <c r="N2220">
        <f>_xlfn.XLOOKUP("'PRO-"&amp;b2b3[[#This Row],[enz]]&amp;"'",'[1]Sheet2 (2)'!$A:$A,'[1]Sheet2 (2)'!$B:$B,"")</f>
        <v>1</v>
      </c>
      <c r="O2220">
        <f>IFERROR(_xlfn.XLOOKUP(b2b3[[#This Row],[Column2]],Table17[[#This Row],[rxn-no-enz]],Table17[[#This Row],[flux]],0),0)</f>
        <v>0</v>
      </c>
      <c r="P2220" t="str">
        <f>_xlfn.TEXTBEFORE(b2b3[[#This Row],[rxn]],"-",-1,,,"")</f>
        <v>PROSYN</v>
      </c>
    </row>
    <row r="2221" spans="1:16" ht="17" x14ac:dyDescent="0.25">
      <c r="A2221" s="1" t="s">
        <v>12661</v>
      </c>
      <c r="B2221" s="1" t="s">
        <v>2778</v>
      </c>
      <c r="C2221" s="1">
        <v>5.5534299999999999E-10</v>
      </c>
      <c r="D2221" s="1">
        <f>mfs[[#This Row],[flux]]/1000</f>
        <v>5.5534299999999995E-13</v>
      </c>
      <c r="F2221" t="s">
        <v>12020</v>
      </c>
      <c r="G2221" t="s">
        <v>2778</v>
      </c>
      <c r="H2221" s="3">
        <v>1.22403927592717E-11</v>
      </c>
      <c r="I2221">
        <f>_xlfn.XLOOKUP(b2b3[[#This Row],[rxn]],mfs[rxn],mfs[flux_scaled],0)</f>
        <v>1.22403928E-10</v>
      </c>
      <c r="J2221">
        <f>(b2b3[[#This Row],[flux]]-b2b3[[#This Row],[flux in mfs]])/b2b3[[#This Row],[flux]]</f>
        <v>-9.0000000332736878</v>
      </c>
      <c r="K2221">
        <f>ABS(b2b3[[#This Row],[(mfs - b2+b3) / mfs]])</f>
        <v>9.0000000332736878</v>
      </c>
      <c r="L2221" t="b">
        <f>_xlfn.TEXTAFTER(b2b3[[#This Row],[rxn]],"-",-1)="SPONT"</f>
        <v>0</v>
      </c>
      <c r="M2221" t="str">
        <f>_xlfn.TEXTAFTER(b2b3[[#This Row],[rxn]],"-",-1)</f>
        <v>rt7461</v>
      </c>
      <c r="N2221">
        <f>_xlfn.XLOOKUP("'PRO-"&amp;b2b3[[#This Row],[enz]]&amp;"'",'[1]Sheet2 (2)'!$A:$A,'[1]Sheet2 (2)'!$B:$B,"")</f>
        <v>1</v>
      </c>
      <c r="O2221">
        <f>IFERROR(_xlfn.XLOOKUP(b2b3[[#This Row],[Column2]],Table17[[#This Row],[rxn-no-enz]],Table17[[#This Row],[flux]],0),0)</f>
        <v>0</v>
      </c>
      <c r="P2221" t="str">
        <f>_xlfn.TEXTBEFORE(b2b3[[#This Row],[rxn]],"-",-1,,,"")</f>
        <v>PROSYN</v>
      </c>
    </row>
    <row r="2222" spans="1:16" ht="17" x14ac:dyDescent="0.25">
      <c r="A2222" s="1" t="s">
        <v>12662</v>
      </c>
      <c r="B2222" s="1" t="s">
        <v>2778</v>
      </c>
      <c r="C2222" s="1">
        <v>1.0897293999999999E-8</v>
      </c>
      <c r="D2222" s="1">
        <f>mfs[[#This Row],[flux]]/1000</f>
        <v>1.0897293999999999E-11</v>
      </c>
      <c r="F2222" t="s">
        <v>12021</v>
      </c>
      <c r="G2222" t="s">
        <v>2778</v>
      </c>
      <c r="H2222" s="3">
        <v>4.8472054396390302E-12</v>
      </c>
      <c r="I2222">
        <f>_xlfn.XLOOKUP(b2b3[[#This Row],[rxn]],mfs[rxn],mfs[flux_scaled],0)</f>
        <v>4.8472054000000005E-11</v>
      </c>
      <c r="J2222">
        <f>(b2b3[[#This Row],[flux]]-b2b3[[#This Row],[flux in mfs]])/b2b3[[#This Row],[flux]]</f>
        <v>-8.9999999182229224</v>
      </c>
      <c r="K2222">
        <f>ABS(b2b3[[#This Row],[(mfs - b2+b3) / mfs]])</f>
        <v>8.9999999182229224</v>
      </c>
      <c r="L2222" t="b">
        <f>_xlfn.TEXTAFTER(b2b3[[#This Row],[rxn]],"-",-1)="SPONT"</f>
        <v>0</v>
      </c>
      <c r="M2222" t="str">
        <f>_xlfn.TEXTAFTER(b2b3[[#This Row],[rxn]],"-",-1)</f>
        <v>rt7471</v>
      </c>
      <c r="N2222">
        <f>_xlfn.XLOOKUP("'PRO-"&amp;b2b3[[#This Row],[enz]]&amp;"'",'[1]Sheet2 (2)'!$A:$A,'[1]Sheet2 (2)'!$B:$B,"")</f>
        <v>1</v>
      </c>
      <c r="O2222">
        <f>IFERROR(_xlfn.XLOOKUP(b2b3[[#This Row],[Column2]],Table17[[#This Row],[rxn-no-enz]],Table17[[#This Row],[flux]],0),0)</f>
        <v>0</v>
      </c>
      <c r="P2222" t="str">
        <f>_xlfn.TEXTBEFORE(b2b3[[#This Row],[rxn]],"-",-1,,,"")</f>
        <v>PROSYN</v>
      </c>
    </row>
    <row r="2223" spans="1:16" ht="17" x14ac:dyDescent="0.25">
      <c r="A2223" s="1" t="s">
        <v>12663</v>
      </c>
      <c r="B2223" s="1" t="s">
        <v>2778</v>
      </c>
      <c r="C2223" s="1">
        <v>5.7496130000000001E-9</v>
      </c>
      <c r="D2223" s="1">
        <f>mfs[[#This Row],[flux]]/1000</f>
        <v>5.7496129999999999E-12</v>
      </c>
      <c r="F2223" t="s">
        <v>12022</v>
      </c>
      <c r="G2223" t="s">
        <v>2778</v>
      </c>
      <c r="H2223" s="3">
        <v>7.5205105218658502E-13</v>
      </c>
      <c r="I2223">
        <f>_xlfn.XLOOKUP(b2b3[[#This Row],[rxn]],mfs[rxn],mfs[flux_scaled],0)</f>
        <v>7.5205109999999996E-12</v>
      </c>
      <c r="J2223">
        <f>(b2b3[[#This Row],[flux]]-b2b3[[#This Row],[flux in mfs]])/b2b3[[#This Row],[flux]]</f>
        <v>-9.0000006357735263</v>
      </c>
      <c r="K2223">
        <f>ABS(b2b3[[#This Row],[(mfs - b2+b3) / mfs]])</f>
        <v>9.0000006357735263</v>
      </c>
      <c r="L2223" t="b">
        <f>_xlfn.TEXTAFTER(b2b3[[#This Row],[rxn]],"-",-1)="SPONT"</f>
        <v>0</v>
      </c>
      <c r="M2223" t="str">
        <f>_xlfn.TEXTAFTER(b2b3[[#This Row],[rxn]],"-",-1)</f>
        <v>rt7477</v>
      </c>
      <c r="N2223">
        <f>_xlfn.XLOOKUP("'PRO-"&amp;b2b3[[#This Row],[enz]]&amp;"'",'[1]Sheet2 (2)'!$A:$A,'[1]Sheet2 (2)'!$B:$B,"")</f>
        <v>1</v>
      </c>
      <c r="O2223">
        <f>IFERROR(_xlfn.XLOOKUP(b2b3[[#This Row],[Column2]],Table17[[#This Row],[rxn-no-enz]],Table17[[#This Row],[flux]],0),0)</f>
        <v>0</v>
      </c>
      <c r="P2223" t="str">
        <f>_xlfn.TEXTBEFORE(b2b3[[#This Row],[rxn]],"-",-1,,,"")</f>
        <v>PROSYN</v>
      </c>
    </row>
    <row r="2224" spans="1:16" ht="17" x14ac:dyDescent="0.25">
      <c r="A2224" s="1" t="s">
        <v>12664</v>
      </c>
      <c r="B2224" s="1" t="s">
        <v>2778</v>
      </c>
      <c r="C2224" s="1">
        <v>1.6032460999999999E-8</v>
      </c>
      <c r="D2224" s="1">
        <f>mfs[[#This Row],[flux]]/1000</f>
        <v>1.6032460999999997E-11</v>
      </c>
      <c r="F2224" t="s">
        <v>4535</v>
      </c>
      <c r="G2224" t="s">
        <v>2778</v>
      </c>
      <c r="H2224" s="3">
        <v>3.1055084270091899E-11</v>
      </c>
      <c r="I2224">
        <f>_xlfn.XLOOKUP(b2b3[[#This Row],[rxn]],mfs[rxn],mfs[flux_scaled],0)</f>
        <v>3.1055084300000003E-10</v>
      </c>
      <c r="J2224">
        <f>(b2b3[[#This Row],[flux]]-b2b3[[#This Row],[flux in mfs]])/b2b3[[#This Row],[flux]]</f>
        <v>-9.0000000096306625</v>
      </c>
      <c r="K2224">
        <f>ABS(b2b3[[#This Row],[(mfs - b2+b3) / mfs]])</f>
        <v>9.0000000096306625</v>
      </c>
      <c r="L2224" t="b">
        <f>_xlfn.TEXTAFTER(b2b3[[#This Row],[rxn]],"-",-1)="SPONT"</f>
        <v>0</v>
      </c>
      <c r="M2224" t="str">
        <f>_xlfn.TEXTAFTER(b2b3[[#This Row],[rxn]],"-",-1)</f>
        <v>rt7480</v>
      </c>
      <c r="N2224">
        <f>_xlfn.XLOOKUP("'PRO-"&amp;b2b3[[#This Row],[enz]]&amp;"'",'[1]Sheet2 (2)'!$A:$A,'[1]Sheet2 (2)'!$B:$B,"")</f>
        <v>1</v>
      </c>
      <c r="O2224">
        <f>IFERROR(_xlfn.XLOOKUP(b2b3[[#This Row],[Column2]],Table17[[#This Row],[rxn-no-enz]],Table17[[#This Row],[flux]],0),0)</f>
        <v>0</v>
      </c>
      <c r="P2224" t="str">
        <f>_xlfn.TEXTBEFORE(b2b3[[#This Row],[rxn]],"-",-1,,,"")</f>
        <v>PROSYN</v>
      </c>
    </row>
    <row r="2225" spans="1:16" ht="17" x14ac:dyDescent="0.25">
      <c r="A2225" s="1" t="s">
        <v>12665</v>
      </c>
      <c r="B2225" s="1" t="s">
        <v>2778</v>
      </c>
      <c r="C2225" s="1">
        <v>5.2214160000000003E-9</v>
      </c>
      <c r="D2225" s="1">
        <f>mfs[[#This Row],[flux]]/1000</f>
        <v>5.2214160000000007E-12</v>
      </c>
      <c r="F2225" t="s">
        <v>12023</v>
      </c>
      <c r="G2225" t="s">
        <v>2778</v>
      </c>
      <c r="H2225" s="3">
        <v>8.5491009114850202E-13</v>
      </c>
      <c r="I2225">
        <f>_xlfn.XLOOKUP(b2b3[[#This Row],[rxn]],mfs[rxn],mfs[flux_scaled],0)</f>
        <v>8.5491010000000002E-12</v>
      </c>
      <c r="J2225">
        <f>(b2b3[[#This Row],[flux]]-b2b3[[#This Row],[flux in mfs]])/b2b3[[#This Row],[flux]]</f>
        <v>-9.0000001035371806</v>
      </c>
      <c r="K2225">
        <f>ABS(b2b3[[#This Row],[(mfs - b2+b3) / mfs]])</f>
        <v>9.0000001035371806</v>
      </c>
      <c r="L2225" t="b">
        <f>_xlfn.TEXTAFTER(b2b3[[#This Row],[rxn]],"-",-1)="SPONT"</f>
        <v>0</v>
      </c>
      <c r="M2225" t="str">
        <f>_xlfn.TEXTAFTER(b2b3[[#This Row],[rxn]],"-",-1)</f>
        <v>rt7489_r</v>
      </c>
      <c r="N2225">
        <f>_xlfn.XLOOKUP("'PRO-"&amp;b2b3[[#This Row],[enz]]&amp;"'",'[1]Sheet2 (2)'!$A:$A,'[1]Sheet2 (2)'!$B:$B,"")</f>
        <v>1</v>
      </c>
      <c r="O2225">
        <f>IFERROR(_xlfn.XLOOKUP(b2b3[[#This Row],[Column2]],Table17[[#This Row],[rxn-no-enz]],Table17[[#This Row],[flux]],0),0)</f>
        <v>0</v>
      </c>
      <c r="P2225" t="str">
        <f>_xlfn.TEXTBEFORE(b2b3[[#This Row],[rxn]],"-",-1,,,"")</f>
        <v>PROSYN</v>
      </c>
    </row>
    <row r="2226" spans="1:16" ht="17" x14ac:dyDescent="0.25">
      <c r="A2226" s="1" t="s">
        <v>12666</v>
      </c>
      <c r="B2226" s="1" t="s">
        <v>2778</v>
      </c>
      <c r="C2226" s="1">
        <v>4.28311881E-7</v>
      </c>
      <c r="D2226" s="1">
        <f>mfs[[#This Row],[flux]]/1000</f>
        <v>4.2831188099999999E-10</v>
      </c>
      <c r="F2226" t="s">
        <v>4536</v>
      </c>
      <c r="G2226" t="s">
        <v>2778</v>
      </c>
      <c r="H2226" s="3">
        <v>3.78740547724372E-11</v>
      </c>
      <c r="I2226">
        <f>_xlfn.XLOOKUP(b2b3[[#This Row],[rxn]],mfs[rxn],mfs[flux_scaled],0)</f>
        <v>3.7874054800000001E-10</v>
      </c>
      <c r="J2226">
        <f>(b2b3[[#This Row],[flux]]-b2b3[[#This Row],[flux in mfs]])/b2b3[[#This Row],[flux]]</f>
        <v>-9.0000000072774888</v>
      </c>
      <c r="K2226">
        <f>ABS(b2b3[[#This Row],[(mfs - b2+b3) / mfs]])</f>
        <v>9.0000000072774888</v>
      </c>
      <c r="L2226" t="b">
        <f>_xlfn.TEXTAFTER(b2b3[[#This Row],[rxn]],"-",-1)="SPONT"</f>
        <v>0</v>
      </c>
      <c r="M2226" t="str">
        <f>_xlfn.TEXTAFTER(b2b3[[#This Row],[rxn]],"-",-1)</f>
        <v>rt7496</v>
      </c>
      <c r="N2226">
        <f>_xlfn.XLOOKUP("'PRO-"&amp;b2b3[[#This Row],[enz]]&amp;"'",'[1]Sheet2 (2)'!$A:$A,'[1]Sheet2 (2)'!$B:$B,"")</f>
        <v>9</v>
      </c>
      <c r="O2226">
        <f>IFERROR(_xlfn.XLOOKUP(b2b3[[#This Row],[Column2]],Table17[[#This Row],[rxn-no-enz]],Table17[[#This Row],[flux]],0),0)</f>
        <v>0</v>
      </c>
      <c r="P2226" t="str">
        <f>_xlfn.TEXTBEFORE(b2b3[[#This Row],[rxn]],"-",-1,,,"")</f>
        <v>PROSYN</v>
      </c>
    </row>
    <row r="2227" spans="1:16" ht="17" x14ac:dyDescent="0.25">
      <c r="A2227" s="1" t="s">
        <v>12667</v>
      </c>
      <c r="B2227" s="1" t="s">
        <v>2778</v>
      </c>
      <c r="C2227" s="1">
        <v>7.6380120000000008E-9</v>
      </c>
      <c r="D2227" s="1">
        <f>mfs[[#This Row],[flux]]/1000</f>
        <v>7.638012E-12</v>
      </c>
      <c r="F2227" t="s">
        <v>12024</v>
      </c>
      <c r="G2227" t="s">
        <v>2778</v>
      </c>
      <c r="H2227" s="3">
        <v>3.2339668336579799E-12</v>
      </c>
      <c r="I2227">
        <f>_xlfn.XLOOKUP(b2b3[[#This Row],[rxn]],mfs[rxn],mfs[flux_scaled],0)</f>
        <v>3.2339667999999997E-11</v>
      </c>
      <c r="J2227">
        <f>(b2b3[[#This Row],[flux]]-b2b3[[#This Row],[flux in mfs]])/b2b3[[#This Row],[flux]]</f>
        <v>-8.9999998959235459</v>
      </c>
      <c r="K2227">
        <f>ABS(b2b3[[#This Row],[(mfs - b2+b3) / mfs]])</f>
        <v>8.9999998959235459</v>
      </c>
      <c r="L2227" t="b">
        <f>_xlfn.TEXTAFTER(b2b3[[#This Row],[rxn]],"-",-1)="SPONT"</f>
        <v>0</v>
      </c>
      <c r="M2227" t="str">
        <f>_xlfn.TEXTAFTER(b2b3[[#This Row],[rxn]],"-",-1)</f>
        <v>rt7506</v>
      </c>
      <c r="N2227">
        <f>_xlfn.XLOOKUP("'PRO-"&amp;b2b3[[#This Row],[enz]]&amp;"'",'[1]Sheet2 (2)'!$A:$A,'[1]Sheet2 (2)'!$B:$B,"")</f>
        <v>1</v>
      </c>
      <c r="O2227">
        <f>IFERROR(_xlfn.XLOOKUP(b2b3[[#This Row],[Column2]],Table17[[#This Row],[rxn-no-enz]],Table17[[#This Row],[flux]],0),0)</f>
        <v>0</v>
      </c>
      <c r="P2227" t="str">
        <f>_xlfn.TEXTBEFORE(b2b3[[#This Row],[rxn]],"-",-1,,,"")</f>
        <v>PROSYN</v>
      </c>
    </row>
    <row r="2228" spans="1:16" ht="17" x14ac:dyDescent="0.25">
      <c r="A2228" s="1" t="s">
        <v>13168</v>
      </c>
      <c r="B2228" s="1" t="s">
        <v>2778</v>
      </c>
      <c r="C2228" s="1">
        <v>7.1946837000000007E-8</v>
      </c>
      <c r="D2228" s="1">
        <f>mfs[[#This Row],[flux]]/1000</f>
        <v>7.194683700000001E-11</v>
      </c>
      <c r="F2228" t="s">
        <v>4537</v>
      </c>
      <c r="G2228" t="s">
        <v>2778</v>
      </c>
      <c r="H2228" s="3">
        <v>2.5664982832787399E-10</v>
      </c>
      <c r="I2228">
        <f>_xlfn.XLOOKUP(b2b3[[#This Row],[rxn]],mfs[rxn],mfs[flux_scaled],0)</f>
        <v>2.566498283E-9</v>
      </c>
      <c r="J2228">
        <f>(b2b3[[#This Row],[flux]]-b2b3[[#This Row],[flux in mfs]])/b2b3[[#This Row],[flux]]</f>
        <v>-8.9999999989139283</v>
      </c>
      <c r="K2228">
        <f>ABS(b2b3[[#This Row],[(mfs - b2+b3) / mfs]])</f>
        <v>8.9999999989139283</v>
      </c>
      <c r="L2228" t="b">
        <f>_xlfn.TEXTAFTER(b2b3[[#This Row],[rxn]],"-",-1)="SPONT"</f>
        <v>0</v>
      </c>
      <c r="M2228" t="str">
        <f>_xlfn.TEXTAFTER(b2b3[[#This Row],[rxn]],"-",-1)</f>
        <v>rt7511</v>
      </c>
      <c r="N2228">
        <f>_xlfn.XLOOKUP("'PRO-"&amp;b2b3[[#This Row],[enz]]&amp;"'",'[1]Sheet2 (2)'!$A:$A,'[1]Sheet2 (2)'!$B:$B,"")</f>
        <v>1</v>
      </c>
      <c r="O2228">
        <f>IFERROR(_xlfn.XLOOKUP(b2b3[[#This Row],[Column2]],Table17[[#This Row],[rxn-no-enz]],Table17[[#This Row],[flux]],0),0)</f>
        <v>0</v>
      </c>
      <c r="P2228" t="str">
        <f>_xlfn.TEXTBEFORE(b2b3[[#This Row],[rxn]],"-",-1,,,"")</f>
        <v>PROSYN</v>
      </c>
    </row>
    <row r="2229" spans="1:16" ht="17" x14ac:dyDescent="0.25">
      <c r="A2229" s="1" t="s">
        <v>12669</v>
      </c>
      <c r="B2229" s="1" t="s">
        <v>2778</v>
      </c>
      <c r="C2229" s="1">
        <v>1.9978611799999999E-7</v>
      </c>
      <c r="D2229" s="1">
        <f>mfs[[#This Row],[flux]]/1000</f>
        <v>1.9978611799999998E-10</v>
      </c>
      <c r="F2229" t="s">
        <v>12025</v>
      </c>
      <c r="G2229" t="s">
        <v>2778</v>
      </c>
      <c r="H2229" s="3">
        <v>1.7180649317209201E-11</v>
      </c>
      <c r="I2229">
        <f>_xlfn.XLOOKUP(b2b3[[#This Row],[rxn]],mfs[rxn],mfs[flux_scaled],0)</f>
        <v>1.7180649300000001E-10</v>
      </c>
      <c r="J2229">
        <f>(b2b3[[#This Row],[flux]]-b2b3[[#This Row],[flux in mfs]])/b2b3[[#This Row],[flux]]</f>
        <v>-8.9999999899833814</v>
      </c>
      <c r="K2229">
        <f>ABS(b2b3[[#This Row],[(mfs - b2+b3) / mfs]])</f>
        <v>8.9999999899833814</v>
      </c>
      <c r="L2229" t="b">
        <f>_xlfn.TEXTAFTER(b2b3[[#This Row],[rxn]],"-",-1)="SPONT"</f>
        <v>0</v>
      </c>
      <c r="M2229" t="str">
        <f>_xlfn.TEXTAFTER(b2b3[[#This Row],[rxn]],"-",-1)</f>
        <v>rt7537</v>
      </c>
      <c r="N2229">
        <f>_xlfn.XLOOKUP("'PRO-"&amp;b2b3[[#This Row],[enz]]&amp;"'",'[1]Sheet2 (2)'!$A:$A,'[1]Sheet2 (2)'!$B:$B,"")</f>
        <v>1</v>
      </c>
      <c r="O2229">
        <f>IFERROR(_xlfn.XLOOKUP(b2b3[[#This Row],[Column2]],Table17[[#This Row],[rxn-no-enz]],Table17[[#This Row],[flux]],0),0)</f>
        <v>0</v>
      </c>
      <c r="P2229" t="str">
        <f>_xlfn.TEXTBEFORE(b2b3[[#This Row],[rxn]],"-",-1,,,"")</f>
        <v>PROSYN</v>
      </c>
    </row>
    <row r="2230" spans="1:16" ht="17" x14ac:dyDescent="0.25">
      <c r="A2230" s="1" t="s">
        <v>12670</v>
      </c>
      <c r="B2230" s="1" t="s">
        <v>2778</v>
      </c>
      <c r="C2230" s="1">
        <v>2.6920964999999999E-8</v>
      </c>
      <c r="D2230" s="1">
        <f>mfs[[#This Row],[flux]]/1000</f>
        <v>2.6920964999999997E-11</v>
      </c>
      <c r="F2230" t="s">
        <v>12026</v>
      </c>
      <c r="G2230" t="s">
        <v>2778</v>
      </c>
      <c r="H2230" s="3">
        <v>6.4138094651138401E-12</v>
      </c>
      <c r="I2230">
        <f>_xlfn.XLOOKUP(b2b3[[#This Row],[rxn]],mfs[rxn],mfs[flux_scaled],0)</f>
        <v>6.4138095000000003E-11</v>
      </c>
      <c r="J2230">
        <f>(b2b3[[#This Row],[flux]]-b2b3[[#This Row],[flux in mfs]])/b2b3[[#This Row],[flux]]</f>
        <v>-9.0000000543922614</v>
      </c>
      <c r="K2230">
        <f>ABS(b2b3[[#This Row],[(mfs - b2+b3) / mfs]])</f>
        <v>9.0000000543922614</v>
      </c>
      <c r="L2230" t="b">
        <f>_xlfn.TEXTAFTER(b2b3[[#This Row],[rxn]],"-",-1)="SPONT"</f>
        <v>0</v>
      </c>
      <c r="M2230" t="str">
        <f>_xlfn.TEXTAFTER(b2b3[[#This Row],[rxn]],"-",-1)</f>
        <v>rt7540_c</v>
      </c>
      <c r="N2230">
        <f>_xlfn.XLOOKUP("'PRO-"&amp;b2b3[[#This Row],[enz]]&amp;"'",'[1]Sheet2 (2)'!$A:$A,'[1]Sheet2 (2)'!$B:$B,"")</f>
        <v>1</v>
      </c>
      <c r="O2230">
        <f>IFERROR(_xlfn.XLOOKUP(b2b3[[#This Row],[Column2]],Table17[[#This Row],[rxn-no-enz]],Table17[[#This Row],[flux]],0),0)</f>
        <v>0</v>
      </c>
      <c r="P2230" t="str">
        <f>_xlfn.TEXTBEFORE(b2b3[[#This Row],[rxn]],"-",-1,,,"")</f>
        <v>PROSYN</v>
      </c>
    </row>
    <row r="2231" spans="1:16" ht="17" x14ac:dyDescent="0.25">
      <c r="A2231" s="1" t="s">
        <v>12671</v>
      </c>
      <c r="B2231" s="1" t="s">
        <v>2778</v>
      </c>
      <c r="C2231" s="1">
        <v>6.6135709999999998E-8</v>
      </c>
      <c r="D2231" s="1">
        <f>mfs[[#This Row],[flux]]/1000</f>
        <v>6.6135709999999996E-11</v>
      </c>
      <c r="F2231" t="s">
        <v>12027</v>
      </c>
      <c r="G2231" t="s">
        <v>2778</v>
      </c>
      <c r="H2231" s="3">
        <v>6.2970253676279899E-12</v>
      </c>
      <c r="I2231">
        <f>_xlfn.XLOOKUP(b2b3[[#This Row],[rxn]],mfs[rxn],mfs[flux_scaled],0)</f>
        <v>6.2970253999999995E-11</v>
      </c>
      <c r="J2231">
        <f>(b2b3[[#This Row],[flux]]-b2b3[[#This Row],[flux in mfs]])/b2b3[[#This Row],[flux]]</f>
        <v>-9.0000000514084153</v>
      </c>
      <c r="K2231">
        <f>ABS(b2b3[[#This Row],[(mfs - b2+b3) / mfs]])</f>
        <v>9.0000000514084153</v>
      </c>
      <c r="L2231" t="b">
        <f>_xlfn.TEXTAFTER(b2b3[[#This Row],[rxn]],"-",-1)="SPONT"</f>
        <v>0</v>
      </c>
      <c r="M2231" t="str">
        <f>_xlfn.TEXTAFTER(b2b3[[#This Row],[rxn]],"-",-1)</f>
        <v>rt7571</v>
      </c>
      <c r="N2231">
        <f>_xlfn.XLOOKUP("'PRO-"&amp;b2b3[[#This Row],[enz]]&amp;"'",'[1]Sheet2 (2)'!$A:$A,'[1]Sheet2 (2)'!$B:$B,"")</f>
        <v>1</v>
      </c>
      <c r="O2231">
        <f>IFERROR(_xlfn.XLOOKUP(b2b3[[#This Row],[Column2]],Table17[[#This Row],[rxn-no-enz]],Table17[[#This Row],[flux]],0),0)</f>
        <v>0</v>
      </c>
      <c r="P2231" t="str">
        <f>_xlfn.TEXTBEFORE(b2b3[[#This Row],[rxn]],"-",-1,,,"")</f>
        <v>PROSYN</v>
      </c>
    </row>
    <row r="2232" spans="1:16" ht="17" x14ac:dyDescent="0.25">
      <c r="A2232" s="1" t="s">
        <v>12672</v>
      </c>
      <c r="B2232" s="1" t="s">
        <v>2778</v>
      </c>
      <c r="C2232" s="1">
        <v>5.2885759200000004E-7</v>
      </c>
      <c r="D2232" s="1">
        <f>mfs[[#This Row],[flux]]/1000</f>
        <v>5.2885759200000008E-10</v>
      </c>
      <c r="F2232" t="s">
        <v>12028</v>
      </c>
      <c r="G2232" t="s">
        <v>2778</v>
      </c>
      <c r="H2232" s="3">
        <v>1.2052891935223E-13</v>
      </c>
      <c r="I2232">
        <f>_xlfn.XLOOKUP(b2b3[[#This Row],[rxn]],mfs[rxn],mfs[flux_scaled],0)</f>
        <v>1.205289E-12</v>
      </c>
      <c r="J2232">
        <f>(b2b3[[#This Row],[flux]]-b2b3[[#This Row],[flux in mfs]])/b2b3[[#This Row],[flux]]</f>
        <v>-8.999998394391147</v>
      </c>
      <c r="K2232">
        <f>ABS(b2b3[[#This Row],[(mfs - b2+b3) / mfs]])</f>
        <v>8.999998394391147</v>
      </c>
      <c r="L2232" t="b">
        <f>_xlfn.TEXTAFTER(b2b3[[#This Row],[rxn]],"-",-1)="SPONT"</f>
        <v>0</v>
      </c>
      <c r="M2232" t="str">
        <f>_xlfn.TEXTAFTER(b2b3[[#This Row],[rxn]],"-",-1)</f>
        <v>rt7574</v>
      </c>
      <c r="N2232">
        <f>_xlfn.XLOOKUP("'PRO-"&amp;b2b3[[#This Row],[enz]]&amp;"'",'[1]Sheet2 (2)'!$A:$A,'[1]Sheet2 (2)'!$B:$B,"")</f>
        <v>1</v>
      </c>
      <c r="O2232">
        <f>IFERROR(_xlfn.XLOOKUP(b2b3[[#This Row],[Column2]],Table17[[#This Row],[rxn-no-enz]],Table17[[#This Row],[flux]],0),0)</f>
        <v>0</v>
      </c>
      <c r="P2232" t="str">
        <f>_xlfn.TEXTBEFORE(b2b3[[#This Row],[rxn]],"-",-1,,,"")</f>
        <v>PROSYN</v>
      </c>
    </row>
    <row r="2233" spans="1:16" ht="17" x14ac:dyDescent="0.25">
      <c r="A2233" s="1" t="s">
        <v>12673</v>
      </c>
      <c r="B2233" s="1" t="s">
        <v>2778</v>
      </c>
      <c r="C2233" s="1">
        <v>2.4764032E-8</v>
      </c>
      <c r="D2233" s="1">
        <f>mfs[[#This Row],[flux]]/1000</f>
        <v>2.4764031999999998E-11</v>
      </c>
      <c r="F2233" t="s">
        <v>12029</v>
      </c>
      <c r="G2233" t="s">
        <v>2778</v>
      </c>
      <c r="H2233" s="3">
        <v>4.5919794109618801E-11</v>
      </c>
      <c r="I2233">
        <f>_xlfn.XLOOKUP(b2b3[[#This Row],[rxn]],mfs[rxn],mfs[flux_scaled],0)</f>
        <v>4.59197941E-10</v>
      </c>
      <c r="J2233">
        <f>(b2b3[[#This Row],[flux]]-b2b3[[#This Row],[flux in mfs]])/b2b3[[#This Row],[flux]]</f>
        <v>-8.999999997905304</v>
      </c>
      <c r="K2233">
        <f>ABS(b2b3[[#This Row],[(mfs - b2+b3) / mfs]])</f>
        <v>8.999999997905304</v>
      </c>
      <c r="L2233" t="b">
        <f>_xlfn.TEXTAFTER(b2b3[[#This Row],[rxn]],"-",-1)="SPONT"</f>
        <v>0</v>
      </c>
      <c r="M2233" t="str">
        <f>_xlfn.TEXTAFTER(b2b3[[#This Row],[rxn]],"-",-1)</f>
        <v>rt7579</v>
      </c>
      <c r="N2233">
        <f>_xlfn.XLOOKUP("'PRO-"&amp;b2b3[[#This Row],[enz]]&amp;"'",'[1]Sheet2 (2)'!$A:$A,'[1]Sheet2 (2)'!$B:$B,"")</f>
        <v>1</v>
      </c>
      <c r="O2233">
        <f>IFERROR(_xlfn.XLOOKUP(b2b3[[#This Row],[Column2]],Table17[[#This Row],[rxn-no-enz]],Table17[[#This Row],[flux]],0),0)</f>
        <v>0</v>
      </c>
      <c r="P2233" t="str">
        <f>_xlfn.TEXTBEFORE(b2b3[[#This Row],[rxn]],"-",-1,,,"")</f>
        <v>PROSYN</v>
      </c>
    </row>
    <row r="2234" spans="1:16" ht="17" x14ac:dyDescent="0.25">
      <c r="A2234" s="1" t="s">
        <v>12674</v>
      </c>
      <c r="B2234" s="1" t="s">
        <v>2778</v>
      </c>
      <c r="C2234" s="1">
        <v>1.2450672E-8</v>
      </c>
      <c r="D2234" s="1">
        <f>mfs[[#This Row],[flux]]/1000</f>
        <v>1.2450672E-11</v>
      </c>
      <c r="F2234" t="s">
        <v>12030</v>
      </c>
      <c r="G2234" t="s">
        <v>2778</v>
      </c>
      <c r="H2234" s="3">
        <v>2.5295872251614998E-11</v>
      </c>
      <c r="I2234">
        <f>_xlfn.XLOOKUP(b2b3[[#This Row],[rxn]],mfs[rxn],mfs[flux_scaled],0)</f>
        <v>2.5295872299999999E-10</v>
      </c>
      <c r="J2234">
        <f>(b2b3[[#This Row],[flux]]-b2b3[[#This Row],[flux in mfs]])/b2b3[[#This Row],[flux]]</f>
        <v>-9.0000000191276275</v>
      </c>
      <c r="K2234">
        <f>ABS(b2b3[[#This Row],[(mfs - b2+b3) / mfs]])</f>
        <v>9.0000000191276275</v>
      </c>
      <c r="L2234" t="b">
        <f>_xlfn.TEXTAFTER(b2b3[[#This Row],[rxn]],"-",-1)="SPONT"</f>
        <v>0</v>
      </c>
      <c r="M2234" t="str">
        <f>_xlfn.TEXTAFTER(b2b3[[#This Row],[rxn]],"-",-1)</f>
        <v>rt7589</v>
      </c>
      <c r="N2234">
        <f>_xlfn.XLOOKUP("'PRO-"&amp;b2b3[[#This Row],[enz]]&amp;"'",'[1]Sheet2 (2)'!$A:$A,'[1]Sheet2 (2)'!$B:$B,"")</f>
        <v>1</v>
      </c>
      <c r="O2234">
        <f>IFERROR(_xlfn.XLOOKUP(b2b3[[#This Row],[Column2]],Table17[[#This Row],[rxn-no-enz]],Table17[[#This Row],[flux]],0),0)</f>
        <v>0</v>
      </c>
      <c r="P2234" t="str">
        <f>_xlfn.TEXTBEFORE(b2b3[[#This Row],[rxn]],"-",-1,,,"")</f>
        <v>PROSYN</v>
      </c>
    </row>
    <row r="2235" spans="1:16" ht="17" x14ac:dyDescent="0.25">
      <c r="A2235" s="1" t="s">
        <v>12675</v>
      </c>
      <c r="B2235" s="1" t="s">
        <v>2778</v>
      </c>
      <c r="C2235" s="1">
        <v>3.0224194000000002E-8</v>
      </c>
      <c r="D2235" s="1">
        <f>mfs[[#This Row],[flux]]/1000</f>
        <v>3.0224194000000004E-11</v>
      </c>
      <c r="F2235" t="s">
        <v>12031</v>
      </c>
      <c r="G2235" t="s">
        <v>2778</v>
      </c>
      <c r="H2235" s="3">
        <v>9.5209831792538594E-13</v>
      </c>
      <c r="I2235">
        <f>_xlfn.XLOOKUP(b2b3[[#This Row],[rxn]],mfs[rxn],mfs[flux_scaled],0)</f>
        <v>9.5209829999999986E-12</v>
      </c>
      <c r="J2235">
        <f>(b2b3[[#This Row],[flux]]-b2b3[[#This Row],[flux in mfs]])/b2b3[[#This Row],[flux]]</f>
        <v>-8.999999811727573</v>
      </c>
      <c r="K2235">
        <f>ABS(b2b3[[#This Row],[(mfs - b2+b3) / mfs]])</f>
        <v>8.999999811727573</v>
      </c>
      <c r="L2235" t="b">
        <f>_xlfn.TEXTAFTER(b2b3[[#This Row],[rxn]],"-",-1)="SPONT"</f>
        <v>0</v>
      </c>
      <c r="M2235" t="str">
        <f>_xlfn.TEXTAFTER(b2b3[[#This Row],[rxn]],"-",-1)</f>
        <v>rt7594</v>
      </c>
      <c r="N2235">
        <f>_xlfn.XLOOKUP("'PRO-"&amp;b2b3[[#This Row],[enz]]&amp;"'",'[1]Sheet2 (2)'!$A:$A,'[1]Sheet2 (2)'!$B:$B,"")</f>
        <v>1</v>
      </c>
      <c r="O2235">
        <f>IFERROR(_xlfn.XLOOKUP(b2b3[[#This Row],[Column2]],Table17[[#This Row],[rxn-no-enz]],Table17[[#This Row],[flux]],0),0)</f>
        <v>0</v>
      </c>
      <c r="P2235" t="str">
        <f>_xlfn.TEXTBEFORE(b2b3[[#This Row],[rxn]],"-",-1,,,"")</f>
        <v>PROSYN</v>
      </c>
    </row>
    <row r="2236" spans="1:16" ht="17" x14ac:dyDescent="0.25">
      <c r="A2236" s="1" t="s">
        <v>12676</v>
      </c>
      <c r="B2236" s="1" t="s">
        <v>2778</v>
      </c>
      <c r="C2236" s="1">
        <v>8.8287293E-7</v>
      </c>
      <c r="D2236" s="1">
        <f>mfs[[#This Row],[flux]]/1000</f>
        <v>8.8287293E-10</v>
      </c>
      <c r="F2236" t="s">
        <v>12032</v>
      </c>
      <c r="G2236" t="s">
        <v>2778</v>
      </c>
      <c r="H2236" s="3">
        <v>3.3708413513698102E-11</v>
      </c>
      <c r="I2236">
        <f>_xlfn.XLOOKUP(b2b3[[#This Row],[rxn]],mfs[rxn],mfs[flux_scaled],0)</f>
        <v>3.37084135E-10</v>
      </c>
      <c r="J2236">
        <f>(b2b3[[#This Row],[flux]]-b2b3[[#This Row],[flux in mfs]])/b2b3[[#This Row],[flux]]</f>
        <v>-8.999999995936296</v>
      </c>
      <c r="K2236">
        <f>ABS(b2b3[[#This Row],[(mfs - b2+b3) / mfs]])</f>
        <v>8.999999995936296</v>
      </c>
      <c r="L2236" t="b">
        <f>_xlfn.TEXTAFTER(b2b3[[#This Row],[rxn]],"-",-1)="SPONT"</f>
        <v>0</v>
      </c>
      <c r="M2236" t="str">
        <f>_xlfn.TEXTAFTER(b2b3[[#This Row],[rxn]],"-",-1)</f>
        <v>rt7595</v>
      </c>
      <c r="N2236">
        <f>_xlfn.XLOOKUP("'PRO-"&amp;b2b3[[#This Row],[enz]]&amp;"'",'[1]Sheet2 (2)'!$A:$A,'[1]Sheet2 (2)'!$B:$B,"")</f>
        <v>1</v>
      </c>
      <c r="O2236">
        <f>IFERROR(_xlfn.XLOOKUP(b2b3[[#This Row],[Column2]],Table17[[#This Row],[rxn-no-enz]],Table17[[#This Row],[flux]],0),0)</f>
        <v>0</v>
      </c>
      <c r="P2236" t="str">
        <f>_xlfn.TEXTBEFORE(b2b3[[#This Row],[rxn]],"-",-1,,,"")</f>
        <v>PROSYN</v>
      </c>
    </row>
    <row r="2237" spans="1:16" ht="17" x14ac:dyDescent="0.25">
      <c r="A2237" s="1" t="s">
        <v>12677</v>
      </c>
      <c r="B2237" s="1" t="s">
        <v>2778</v>
      </c>
      <c r="C2237" s="1">
        <v>3.5035078000000001E-8</v>
      </c>
      <c r="D2237" s="1">
        <f>mfs[[#This Row],[flux]]/1000</f>
        <v>3.5035077999999998E-11</v>
      </c>
      <c r="F2237" t="s">
        <v>12033</v>
      </c>
      <c r="G2237" t="s">
        <v>2778</v>
      </c>
      <c r="H2237" s="3">
        <v>1.43840366883129E-10</v>
      </c>
      <c r="I2237">
        <f>_xlfn.XLOOKUP(b2b3[[#This Row],[rxn]],mfs[rxn],mfs[flux_scaled],0)</f>
        <v>1.438403669E-9</v>
      </c>
      <c r="J2237">
        <f>(b2b3[[#This Row],[flux]]-b2b3[[#This Row],[flux in mfs]])/b2b3[[#This Row],[flux]]</f>
        <v>-9.0000000011728964</v>
      </c>
      <c r="K2237">
        <f>ABS(b2b3[[#This Row],[(mfs - b2+b3) / mfs]])</f>
        <v>9.0000000011728964</v>
      </c>
      <c r="L2237" t="b">
        <f>_xlfn.TEXTAFTER(b2b3[[#This Row],[rxn]],"-",-1)="SPONT"</f>
        <v>0</v>
      </c>
      <c r="M2237" t="str">
        <f>_xlfn.TEXTAFTER(b2b3[[#This Row],[rxn]],"-",-1)</f>
        <v>rt7599</v>
      </c>
      <c r="N2237">
        <f>_xlfn.XLOOKUP("'PRO-"&amp;b2b3[[#This Row],[enz]]&amp;"'",'[1]Sheet2 (2)'!$A:$A,'[1]Sheet2 (2)'!$B:$B,"")</f>
        <v>1</v>
      </c>
      <c r="O2237">
        <f>IFERROR(_xlfn.XLOOKUP(b2b3[[#This Row],[Column2]],Table17[[#This Row],[rxn-no-enz]],Table17[[#This Row],[flux]],0),0)</f>
        <v>0</v>
      </c>
      <c r="P2237" t="str">
        <f>_xlfn.TEXTBEFORE(b2b3[[#This Row],[rxn]],"-",-1,,,"")</f>
        <v>PROSYN</v>
      </c>
    </row>
    <row r="2238" spans="1:16" ht="17" x14ac:dyDescent="0.25">
      <c r="A2238" s="1" t="s">
        <v>12678</v>
      </c>
      <c r="B2238" s="1" t="s">
        <v>2778</v>
      </c>
      <c r="C2238" s="1">
        <v>5.4336734999999997E-8</v>
      </c>
      <c r="D2238" s="1">
        <f>mfs[[#This Row],[flux]]/1000</f>
        <v>5.4336734999999999E-11</v>
      </c>
      <c r="F2238" t="s">
        <v>4539</v>
      </c>
      <c r="G2238" t="s">
        <v>2778</v>
      </c>
      <c r="H2238" s="3">
        <v>3.95518100721338E-11</v>
      </c>
      <c r="I2238">
        <f>_xlfn.XLOOKUP(b2b3[[#This Row],[rxn]],mfs[rxn],mfs[flux_scaled],0)</f>
        <v>3.9551810099999995E-10</v>
      </c>
      <c r="J2238">
        <f>(b2b3[[#This Row],[flux]]-b2b3[[#This Row],[flux in mfs]])/b2b3[[#This Row],[flux]]</f>
        <v>-9.0000000070454913</v>
      </c>
      <c r="K2238">
        <f>ABS(b2b3[[#This Row],[(mfs - b2+b3) / mfs]])</f>
        <v>9.0000000070454913</v>
      </c>
      <c r="L2238" t="b">
        <f>_xlfn.TEXTAFTER(b2b3[[#This Row],[rxn]],"-",-1)="SPONT"</f>
        <v>0</v>
      </c>
      <c r="M2238" t="str">
        <f>_xlfn.TEXTAFTER(b2b3[[#This Row],[rxn]],"-",-1)</f>
        <v>rt7605</v>
      </c>
      <c r="N2238">
        <f>_xlfn.XLOOKUP("'PRO-"&amp;b2b3[[#This Row],[enz]]&amp;"'",'[1]Sheet2 (2)'!$A:$A,'[1]Sheet2 (2)'!$B:$B,"")</f>
        <v>9</v>
      </c>
      <c r="O2238">
        <f>IFERROR(_xlfn.XLOOKUP(b2b3[[#This Row],[Column2]],Table17[[#This Row],[rxn-no-enz]],Table17[[#This Row],[flux]],0),0)</f>
        <v>0</v>
      </c>
      <c r="P2238" t="str">
        <f>_xlfn.TEXTBEFORE(b2b3[[#This Row],[rxn]],"-",-1,,,"")</f>
        <v>PROSYN</v>
      </c>
    </row>
    <row r="2239" spans="1:16" ht="17" x14ac:dyDescent="0.25">
      <c r="A2239" s="1" t="s">
        <v>12679</v>
      </c>
      <c r="B2239" s="1" t="s">
        <v>2778</v>
      </c>
      <c r="C2239" s="1">
        <v>2.3045034229999999E-6</v>
      </c>
      <c r="D2239" s="1">
        <f>mfs[[#This Row],[flux]]/1000</f>
        <v>2.304503423E-9</v>
      </c>
      <c r="F2239" t="s">
        <v>12034</v>
      </c>
      <c r="G2239" t="s">
        <v>2778</v>
      </c>
      <c r="H2239" s="3">
        <v>2.23975177974245E-12</v>
      </c>
      <c r="I2239">
        <f>_xlfn.XLOOKUP(b2b3[[#This Row],[rxn]],mfs[rxn],mfs[flux_scaled],0)</f>
        <v>2.2397518E-11</v>
      </c>
      <c r="J2239">
        <f>(b2b3[[#This Row],[flux]]-b2b3[[#This Row],[flux in mfs]])/b2b3[[#This Row],[flux]]</f>
        <v>-9.0000000904455142</v>
      </c>
      <c r="K2239">
        <f>ABS(b2b3[[#This Row],[(mfs - b2+b3) / mfs]])</f>
        <v>9.0000000904455142</v>
      </c>
      <c r="L2239" t="b">
        <f>_xlfn.TEXTAFTER(b2b3[[#This Row],[rxn]],"-",-1)="SPONT"</f>
        <v>0</v>
      </c>
      <c r="M2239" t="str">
        <f>_xlfn.TEXTAFTER(b2b3[[#This Row],[rxn]],"-",-1)</f>
        <v>rt7614</v>
      </c>
      <c r="N2239">
        <f>_xlfn.XLOOKUP("'PRO-"&amp;b2b3[[#This Row],[enz]]&amp;"'",'[1]Sheet2 (2)'!$A:$A,'[1]Sheet2 (2)'!$B:$B,"")</f>
        <v>1</v>
      </c>
      <c r="O2239">
        <f>IFERROR(_xlfn.XLOOKUP(b2b3[[#This Row],[Column2]],Table17[[#This Row],[rxn-no-enz]],Table17[[#This Row],[flux]],0),0)</f>
        <v>0</v>
      </c>
      <c r="P2239" t="str">
        <f>_xlfn.TEXTBEFORE(b2b3[[#This Row],[rxn]],"-",-1,,,"")</f>
        <v>PROSYN</v>
      </c>
    </row>
    <row r="2240" spans="1:16" ht="17" x14ac:dyDescent="0.25">
      <c r="A2240" s="1" t="s">
        <v>12680</v>
      </c>
      <c r="B2240" s="1" t="s">
        <v>2778</v>
      </c>
      <c r="C2240" s="1">
        <v>2.9288428999999998E-8</v>
      </c>
      <c r="D2240" s="1">
        <f>mfs[[#This Row],[flux]]/1000</f>
        <v>2.9288429000000001E-11</v>
      </c>
      <c r="F2240" t="s">
        <v>4540</v>
      </c>
      <c r="G2240" t="s">
        <v>2778</v>
      </c>
      <c r="H2240" s="3">
        <v>1.8214567506231101E-12</v>
      </c>
      <c r="I2240">
        <f>_xlfn.XLOOKUP(b2b3[[#This Row],[rxn]],mfs[rxn],mfs[flux_scaled],0)</f>
        <v>1.8214567999999998E-11</v>
      </c>
      <c r="J2240">
        <f>(b2b3[[#This Row],[flux]]-b2b3[[#This Row],[flux in mfs]])/b2b3[[#This Row],[flux]]</f>
        <v>-9.0000002710846108</v>
      </c>
      <c r="K2240">
        <f>ABS(b2b3[[#This Row],[(mfs - b2+b3) / mfs]])</f>
        <v>9.0000002710846108</v>
      </c>
      <c r="L2240" t="b">
        <f>_xlfn.TEXTAFTER(b2b3[[#This Row],[rxn]],"-",-1)="SPONT"</f>
        <v>0</v>
      </c>
      <c r="M2240" t="str">
        <f>_xlfn.TEXTAFTER(b2b3[[#This Row],[rxn]],"-",-1)</f>
        <v>rt7616</v>
      </c>
      <c r="N2240">
        <f>_xlfn.XLOOKUP("'PRO-"&amp;b2b3[[#This Row],[enz]]&amp;"'",'[1]Sheet2 (2)'!$A:$A,'[1]Sheet2 (2)'!$B:$B,"")</f>
        <v>1</v>
      </c>
      <c r="O2240">
        <f>IFERROR(_xlfn.XLOOKUP(b2b3[[#This Row],[Column2]],Table17[[#This Row],[rxn-no-enz]],Table17[[#This Row],[flux]],0),0)</f>
        <v>0</v>
      </c>
      <c r="P2240" t="str">
        <f>_xlfn.TEXTBEFORE(b2b3[[#This Row],[rxn]],"-",-1,,,"")</f>
        <v>PROSYN</v>
      </c>
    </row>
    <row r="2241" spans="1:16" ht="17" x14ac:dyDescent="0.25">
      <c r="A2241" s="1" t="s">
        <v>12681</v>
      </c>
      <c r="B2241" s="1" t="s">
        <v>2778</v>
      </c>
      <c r="C2241" s="1">
        <v>1.8318253E-8</v>
      </c>
      <c r="D2241" s="1">
        <f>mfs[[#This Row],[flux]]/1000</f>
        <v>1.8318253000000001E-11</v>
      </c>
      <c r="F2241" t="s">
        <v>12035</v>
      </c>
      <c r="G2241" t="s">
        <v>2778</v>
      </c>
      <c r="H2241" s="3">
        <v>3.0565630277693102E-11</v>
      </c>
      <c r="I2241">
        <f>_xlfn.XLOOKUP(b2b3[[#This Row],[rxn]],mfs[rxn],mfs[flux_scaled],0)</f>
        <v>3.05656303E-10</v>
      </c>
      <c r="J2241">
        <f>(b2b3[[#This Row],[flux]]-b2b3[[#This Row],[flux in mfs]])/b2b3[[#This Row],[flux]]</f>
        <v>-9.0000000072980324</v>
      </c>
      <c r="K2241">
        <f>ABS(b2b3[[#This Row],[(mfs - b2+b3) / mfs]])</f>
        <v>9.0000000072980324</v>
      </c>
      <c r="L2241" t="b">
        <f>_xlfn.TEXTAFTER(b2b3[[#This Row],[rxn]],"-",-1)="SPONT"</f>
        <v>0</v>
      </c>
      <c r="M2241" t="str">
        <f>_xlfn.TEXTAFTER(b2b3[[#This Row],[rxn]],"-",-1)</f>
        <v>rt7626</v>
      </c>
      <c r="N2241">
        <f>_xlfn.XLOOKUP("'PRO-"&amp;b2b3[[#This Row],[enz]]&amp;"'",'[1]Sheet2 (2)'!$A:$A,'[1]Sheet2 (2)'!$B:$B,"")</f>
        <v>1</v>
      </c>
      <c r="O2241">
        <f>IFERROR(_xlfn.XLOOKUP(b2b3[[#This Row],[Column2]],Table17[[#This Row],[rxn-no-enz]],Table17[[#This Row],[flux]],0),0)</f>
        <v>0</v>
      </c>
      <c r="P2241" t="str">
        <f>_xlfn.TEXTBEFORE(b2b3[[#This Row],[rxn]],"-",-1,,,"")</f>
        <v>PROSYN</v>
      </c>
    </row>
    <row r="2242" spans="1:16" ht="17" x14ac:dyDescent="0.25">
      <c r="A2242" s="1" t="s">
        <v>12682</v>
      </c>
      <c r="B2242" s="1" t="s">
        <v>2778</v>
      </c>
      <c r="C2242" s="1">
        <v>1.65898789E-7</v>
      </c>
      <c r="D2242" s="1">
        <f>mfs[[#This Row],[flux]]/1000</f>
        <v>1.6589878900000001E-10</v>
      </c>
      <c r="F2242" t="s">
        <v>12036</v>
      </c>
      <c r="G2242" t="s">
        <v>2778</v>
      </c>
      <c r="H2242" s="3">
        <v>5.0144243217666298E-12</v>
      </c>
      <c r="I2242">
        <f>_xlfn.XLOOKUP(b2b3[[#This Row],[rxn]],mfs[rxn],mfs[flux_scaled],0)</f>
        <v>5.0144242999999994E-11</v>
      </c>
      <c r="J2242">
        <f>(b2b3[[#This Row],[flux]]-b2b3[[#This Row],[flux in mfs]])/b2b3[[#This Row],[flux]]</f>
        <v>-8.9999999565919655</v>
      </c>
      <c r="K2242">
        <f>ABS(b2b3[[#This Row],[(mfs - b2+b3) / mfs]])</f>
        <v>8.9999999565919655</v>
      </c>
      <c r="L2242" t="b">
        <f>_xlfn.TEXTAFTER(b2b3[[#This Row],[rxn]],"-",-1)="SPONT"</f>
        <v>0</v>
      </c>
      <c r="M2242" t="str">
        <f>_xlfn.TEXTAFTER(b2b3[[#This Row],[rxn]],"-",-1)</f>
        <v>rt7643</v>
      </c>
      <c r="N2242">
        <f>_xlfn.XLOOKUP("'PRO-"&amp;b2b3[[#This Row],[enz]]&amp;"'",'[1]Sheet2 (2)'!$A:$A,'[1]Sheet2 (2)'!$B:$B,"")</f>
        <v>1</v>
      </c>
      <c r="O2242">
        <f>IFERROR(_xlfn.XLOOKUP(b2b3[[#This Row],[Column2]],Table17[[#This Row],[rxn-no-enz]],Table17[[#This Row],[flux]],0),0)</f>
        <v>0</v>
      </c>
      <c r="P2242" t="str">
        <f>_xlfn.TEXTBEFORE(b2b3[[#This Row],[rxn]],"-",-1,,,"")</f>
        <v>PROSYN</v>
      </c>
    </row>
    <row r="2243" spans="1:16" ht="17" x14ac:dyDescent="0.25">
      <c r="A2243" s="1" t="s">
        <v>12683</v>
      </c>
      <c r="B2243" s="1" t="s">
        <v>2778</v>
      </c>
      <c r="C2243" s="1">
        <v>3.9086079200000001E-7</v>
      </c>
      <c r="D2243" s="1">
        <f>mfs[[#This Row],[flux]]/1000</f>
        <v>3.9086079200000003E-10</v>
      </c>
      <c r="F2243" t="s">
        <v>4541</v>
      </c>
      <c r="G2243" t="s">
        <v>2778</v>
      </c>
      <c r="H2243" s="3">
        <v>2.1796009321147601E-11</v>
      </c>
      <c r="I2243">
        <f>_xlfn.XLOOKUP(b2b3[[#This Row],[rxn]],mfs[rxn],mfs[flux_scaled],0)</f>
        <v>2.1796009299999999E-10</v>
      </c>
      <c r="J2243">
        <f>(b2b3[[#This Row],[flux]]-b2b3[[#This Row],[flux in mfs]])/b2b3[[#This Row],[flux]]</f>
        <v>-8.9999999902974892</v>
      </c>
      <c r="K2243">
        <f>ABS(b2b3[[#This Row],[(mfs - b2+b3) / mfs]])</f>
        <v>8.9999999902974892</v>
      </c>
      <c r="L2243" t="b">
        <f>_xlfn.TEXTAFTER(b2b3[[#This Row],[rxn]],"-",-1)="SPONT"</f>
        <v>0</v>
      </c>
      <c r="M2243" t="str">
        <f>_xlfn.TEXTAFTER(b2b3[[#This Row],[rxn]],"-",-1)</f>
        <v>rt7648</v>
      </c>
      <c r="N2243">
        <f>_xlfn.XLOOKUP("'PRO-"&amp;b2b3[[#This Row],[enz]]&amp;"'",'[1]Sheet2 (2)'!$A:$A,'[1]Sheet2 (2)'!$B:$B,"")</f>
        <v>1</v>
      </c>
      <c r="O2243">
        <f>IFERROR(_xlfn.XLOOKUP(b2b3[[#This Row],[Column2]],Table17[[#This Row],[rxn-no-enz]],Table17[[#This Row],[flux]],0),0)</f>
        <v>0</v>
      </c>
      <c r="P2243" t="str">
        <f>_xlfn.TEXTBEFORE(b2b3[[#This Row],[rxn]],"-",-1,,,"")</f>
        <v>PROSYN</v>
      </c>
    </row>
    <row r="2244" spans="1:16" ht="17" x14ac:dyDescent="0.25">
      <c r="A2244" s="1" t="s">
        <v>12684</v>
      </c>
      <c r="B2244" s="1" t="s">
        <v>2778</v>
      </c>
      <c r="C2244" s="1">
        <v>1.0178866E-8</v>
      </c>
      <c r="D2244" s="1">
        <f>mfs[[#This Row],[flux]]/1000</f>
        <v>1.0178866E-11</v>
      </c>
      <c r="F2244" t="s">
        <v>13296</v>
      </c>
      <c r="G2244" t="s">
        <v>2778</v>
      </c>
      <c r="H2244" s="3">
        <v>1.3303991239409199E-10</v>
      </c>
      <c r="I2244">
        <f>_xlfn.XLOOKUP(b2b3[[#This Row],[rxn]],mfs[rxn],mfs[flux_scaled],0)</f>
        <v>0</v>
      </c>
      <c r="J2244">
        <f>(b2b3[[#This Row],[flux]]-b2b3[[#This Row],[flux in mfs]])/b2b3[[#This Row],[flux]]</f>
        <v>1</v>
      </c>
      <c r="K2244">
        <f>ABS(b2b3[[#This Row],[(mfs - b2+b3) / mfs]])</f>
        <v>1</v>
      </c>
      <c r="L2244" t="b">
        <f>_xlfn.TEXTAFTER(b2b3[[#This Row],[rxn]],"-",-1)="SPONT"</f>
        <v>0</v>
      </c>
      <c r="M2244" t="str">
        <f>_xlfn.TEXTAFTER(b2b3[[#This Row],[rxn]],"-",-1)</f>
        <v>rt7651_c</v>
      </c>
      <c r="N2244">
        <f>_xlfn.XLOOKUP("'PRO-"&amp;b2b3[[#This Row],[enz]]&amp;"'",'[1]Sheet2 (2)'!$A:$A,'[1]Sheet2 (2)'!$B:$B,"")</f>
        <v>1</v>
      </c>
      <c r="O2244">
        <f>IFERROR(_xlfn.XLOOKUP(b2b3[[#This Row],[Column2]],Table17[[#This Row],[rxn-no-enz]],Table17[[#This Row],[flux]],0),0)</f>
        <v>0</v>
      </c>
      <c r="P2244" t="str">
        <f>_xlfn.TEXTBEFORE(b2b3[[#This Row],[rxn]],"-",-1,,,"")</f>
        <v>PROSYN</v>
      </c>
    </row>
    <row r="2245" spans="1:16" ht="17" x14ac:dyDescent="0.25">
      <c r="A2245" s="1" t="s">
        <v>12685</v>
      </c>
      <c r="B2245" s="1" t="s">
        <v>2778</v>
      </c>
      <c r="C2245" s="1">
        <v>1.8824591E-8</v>
      </c>
      <c r="D2245" s="1">
        <f>mfs[[#This Row],[flux]]/1000</f>
        <v>1.8824591E-11</v>
      </c>
      <c r="F2245" t="s">
        <v>12038</v>
      </c>
      <c r="G2245" t="s">
        <v>2778</v>
      </c>
      <c r="H2245" s="3">
        <v>8.6566342386881701E-13</v>
      </c>
      <c r="I2245">
        <f>_xlfn.XLOOKUP(b2b3[[#This Row],[rxn]],mfs[rxn],mfs[flux_scaled],0)</f>
        <v>8.6566339999999995E-12</v>
      </c>
      <c r="J2245">
        <f>(b2b3[[#This Row],[flux]]-b2b3[[#This Row],[flux in mfs]])/b2b3[[#This Row],[flux]]</f>
        <v>-8.9999997242713921</v>
      </c>
      <c r="K2245">
        <f>ABS(b2b3[[#This Row],[(mfs - b2+b3) / mfs]])</f>
        <v>8.9999997242713921</v>
      </c>
      <c r="L2245" t="b">
        <f>_xlfn.TEXTAFTER(b2b3[[#This Row],[rxn]],"-",-1)="SPONT"</f>
        <v>0</v>
      </c>
      <c r="M2245" t="str">
        <f>_xlfn.TEXTAFTER(b2b3[[#This Row],[rxn]],"-",-1)</f>
        <v>rt7662</v>
      </c>
      <c r="N2245">
        <f>_xlfn.XLOOKUP("'PRO-"&amp;b2b3[[#This Row],[enz]]&amp;"'",'[1]Sheet2 (2)'!$A:$A,'[1]Sheet2 (2)'!$B:$B,"")</f>
        <v>1</v>
      </c>
      <c r="O2245">
        <f>IFERROR(_xlfn.XLOOKUP(b2b3[[#This Row],[Column2]],Table17[[#This Row],[rxn-no-enz]],Table17[[#This Row],[flux]],0),0)</f>
        <v>0</v>
      </c>
      <c r="P2245" t="str">
        <f>_xlfn.TEXTBEFORE(b2b3[[#This Row],[rxn]],"-",-1,,,"")</f>
        <v>PROSYN</v>
      </c>
    </row>
    <row r="2246" spans="1:16" ht="17" x14ac:dyDescent="0.25">
      <c r="A2246" s="1" t="s">
        <v>12686</v>
      </c>
      <c r="B2246" s="1" t="s">
        <v>2778</v>
      </c>
      <c r="C2246" s="1">
        <v>7.0727564300000004E-7</v>
      </c>
      <c r="D2246" s="1">
        <f>mfs[[#This Row],[flux]]/1000</f>
        <v>7.0727564300000001E-10</v>
      </c>
      <c r="F2246" t="s">
        <v>12039</v>
      </c>
      <c r="G2246" t="s">
        <v>2778</v>
      </c>
      <c r="H2246" s="3">
        <v>3.7651187619284801E-12</v>
      </c>
      <c r="I2246">
        <f>_xlfn.XLOOKUP(b2b3[[#This Row],[rxn]],mfs[rxn],mfs[flux_scaled],0)</f>
        <v>3.7651187999999995E-11</v>
      </c>
      <c r="J2246">
        <f>(b2b3[[#This Row],[flux]]-b2b3[[#This Row],[flux in mfs]])/b2b3[[#This Row],[flux]]</f>
        <v>-9.0000001011163846</v>
      </c>
      <c r="K2246">
        <f>ABS(b2b3[[#This Row],[(mfs - b2+b3) / mfs]])</f>
        <v>9.0000001011163846</v>
      </c>
      <c r="L2246" t="b">
        <f>_xlfn.TEXTAFTER(b2b3[[#This Row],[rxn]],"-",-1)="SPONT"</f>
        <v>0</v>
      </c>
      <c r="M2246" t="str">
        <f>_xlfn.TEXTAFTER(b2b3[[#This Row],[rxn]],"-",-1)</f>
        <v>rt7669</v>
      </c>
      <c r="N2246">
        <f>_xlfn.XLOOKUP("'PRO-"&amp;b2b3[[#This Row],[enz]]&amp;"'",'[1]Sheet2 (2)'!$A:$A,'[1]Sheet2 (2)'!$B:$B,"")</f>
        <v>2</v>
      </c>
      <c r="O2246">
        <f>IFERROR(_xlfn.XLOOKUP(b2b3[[#This Row],[Column2]],Table17[[#This Row],[rxn-no-enz]],Table17[[#This Row],[flux]],0),0)</f>
        <v>0</v>
      </c>
      <c r="P2246" t="str">
        <f>_xlfn.TEXTBEFORE(b2b3[[#This Row],[rxn]],"-",-1,,,"")</f>
        <v>PROSYN</v>
      </c>
    </row>
    <row r="2247" spans="1:16" ht="17" x14ac:dyDescent="0.25">
      <c r="A2247" s="1" t="s">
        <v>12687</v>
      </c>
      <c r="B2247" s="1" t="s">
        <v>2778</v>
      </c>
      <c r="C2247" s="1">
        <v>9.8858709100000002E-7</v>
      </c>
      <c r="D2247" s="1">
        <f>mfs[[#This Row],[flux]]/1000</f>
        <v>9.88587091E-10</v>
      </c>
      <c r="F2247" t="s">
        <v>12040</v>
      </c>
      <c r="G2247" t="s">
        <v>2778</v>
      </c>
      <c r="H2247" s="3">
        <v>3.3521372895074901E-11</v>
      </c>
      <c r="I2247">
        <f>_xlfn.XLOOKUP(b2b3[[#This Row],[rxn]],mfs[rxn],mfs[flux_scaled],0)</f>
        <v>3.35213729E-10</v>
      </c>
      <c r="J2247">
        <f>(b2b3[[#This Row],[flux]]-b2b3[[#This Row],[flux in mfs]])/b2b3[[#This Row],[flux]]</f>
        <v>-9.0000000014692407</v>
      </c>
      <c r="K2247">
        <f>ABS(b2b3[[#This Row],[(mfs - b2+b3) / mfs]])</f>
        <v>9.0000000014692407</v>
      </c>
      <c r="L2247" t="b">
        <f>_xlfn.TEXTAFTER(b2b3[[#This Row],[rxn]],"-",-1)="SPONT"</f>
        <v>0</v>
      </c>
      <c r="M2247" t="str">
        <f>_xlfn.TEXTAFTER(b2b3[[#This Row],[rxn]],"-",-1)</f>
        <v>rt7678</v>
      </c>
      <c r="N2247">
        <f>_xlfn.XLOOKUP("'PRO-"&amp;b2b3[[#This Row],[enz]]&amp;"'",'[1]Sheet2 (2)'!$A:$A,'[1]Sheet2 (2)'!$B:$B,"")</f>
        <v>1</v>
      </c>
      <c r="O2247">
        <f>IFERROR(_xlfn.XLOOKUP(b2b3[[#This Row],[Column2]],Table17[[#This Row],[rxn-no-enz]],Table17[[#This Row],[flux]],0),0)</f>
        <v>0</v>
      </c>
      <c r="P2247" t="str">
        <f>_xlfn.TEXTBEFORE(b2b3[[#This Row],[rxn]],"-",-1,,,"")</f>
        <v>PROSYN</v>
      </c>
    </row>
    <row r="2248" spans="1:16" ht="17" x14ac:dyDescent="0.25">
      <c r="A2248" s="1" t="s">
        <v>12688</v>
      </c>
      <c r="B2248" s="1" t="s">
        <v>2778</v>
      </c>
      <c r="C2248" s="1">
        <v>1.5497402699999999E-7</v>
      </c>
      <c r="D2248" s="1">
        <f>mfs[[#This Row],[flux]]/1000</f>
        <v>1.5497402699999999E-10</v>
      </c>
      <c r="F2248" t="s">
        <v>12041</v>
      </c>
      <c r="G2248" t="s">
        <v>2778</v>
      </c>
      <c r="H2248" s="3">
        <v>5.3269841520955796E-12</v>
      </c>
      <c r="I2248">
        <f>_xlfn.XLOOKUP(b2b3[[#This Row],[rxn]],mfs[rxn],mfs[flux_scaled],0)</f>
        <v>5.3269842E-11</v>
      </c>
      <c r="J2248">
        <f>(b2b3[[#This Row],[flux]]-b2b3[[#This Row],[flux in mfs]])/b2b3[[#This Row],[flux]]</f>
        <v>-9.0000000899278447</v>
      </c>
      <c r="K2248">
        <f>ABS(b2b3[[#This Row],[(mfs - b2+b3) / mfs]])</f>
        <v>9.0000000899278447</v>
      </c>
      <c r="L2248" t="b">
        <f>_xlfn.TEXTAFTER(b2b3[[#This Row],[rxn]],"-",-1)="SPONT"</f>
        <v>0</v>
      </c>
      <c r="M2248" t="str">
        <f>_xlfn.TEXTAFTER(b2b3[[#This Row],[rxn]],"-",-1)</f>
        <v>rt7680</v>
      </c>
      <c r="N2248">
        <f>_xlfn.XLOOKUP("'PRO-"&amp;b2b3[[#This Row],[enz]]&amp;"'",'[1]Sheet2 (2)'!$A:$A,'[1]Sheet2 (2)'!$B:$B,"")</f>
        <v>1</v>
      </c>
      <c r="O2248">
        <f>IFERROR(_xlfn.XLOOKUP(b2b3[[#This Row],[Column2]],Table17[[#This Row],[rxn-no-enz]],Table17[[#This Row],[flux]],0),0)</f>
        <v>0</v>
      </c>
      <c r="P2248" t="str">
        <f>_xlfn.TEXTBEFORE(b2b3[[#This Row],[rxn]],"-",-1,,,"")</f>
        <v>PROSYN</v>
      </c>
    </row>
    <row r="2249" spans="1:16" ht="17" x14ac:dyDescent="0.25">
      <c r="A2249" s="1" t="s">
        <v>12689</v>
      </c>
      <c r="B2249" s="1" t="s">
        <v>2778</v>
      </c>
      <c r="C2249" s="1">
        <v>4.4523020000000002E-9</v>
      </c>
      <c r="D2249" s="1">
        <f>mfs[[#This Row],[flux]]/1000</f>
        <v>4.4523019999999999E-12</v>
      </c>
      <c r="F2249" t="s">
        <v>4542</v>
      </c>
      <c r="G2249" t="s">
        <v>2778</v>
      </c>
      <c r="H2249" s="3">
        <v>1.27805104527101E-12</v>
      </c>
      <c r="I2249">
        <f>_xlfn.XLOOKUP(b2b3[[#This Row],[rxn]],mfs[rxn],mfs[flux_scaled],0)</f>
        <v>1.278051E-11</v>
      </c>
      <c r="J2249">
        <f>(b2b3[[#This Row],[flux]]-b2b3[[#This Row],[flux in mfs]])/b2b3[[#This Row],[flux]]</f>
        <v>-8.9999996457808926</v>
      </c>
      <c r="K2249">
        <f>ABS(b2b3[[#This Row],[(mfs - b2+b3) / mfs]])</f>
        <v>8.9999996457808926</v>
      </c>
      <c r="L2249" t="b">
        <f>_xlfn.TEXTAFTER(b2b3[[#This Row],[rxn]],"-",-1)="SPONT"</f>
        <v>0</v>
      </c>
      <c r="M2249" t="str">
        <f>_xlfn.TEXTAFTER(b2b3[[#This Row],[rxn]],"-",-1)</f>
        <v>rt7697</v>
      </c>
      <c r="N2249">
        <f>_xlfn.XLOOKUP("'PRO-"&amp;b2b3[[#This Row],[enz]]&amp;"'",'[1]Sheet2 (2)'!$A:$A,'[1]Sheet2 (2)'!$B:$B,"")</f>
        <v>1</v>
      </c>
      <c r="O2249">
        <f>IFERROR(_xlfn.XLOOKUP(b2b3[[#This Row],[Column2]],Table17[[#This Row],[rxn-no-enz]],Table17[[#This Row],[flux]],0),0)</f>
        <v>0</v>
      </c>
      <c r="P2249" t="str">
        <f>_xlfn.TEXTBEFORE(b2b3[[#This Row],[rxn]],"-",-1,,,"")</f>
        <v>PROSYN</v>
      </c>
    </row>
    <row r="2250" spans="1:16" ht="17" x14ac:dyDescent="0.25">
      <c r="A2250" s="1" t="s">
        <v>12690</v>
      </c>
      <c r="B2250" s="1" t="s">
        <v>2778</v>
      </c>
      <c r="C2250" s="1">
        <v>1.7551084E-8</v>
      </c>
      <c r="D2250" s="1">
        <f>mfs[[#This Row],[flux]]/1000</f>
        <v>1.7551083999999999E-11</v>
      </c>
      <c r="F2250" t="s">
        <v>12042</v>
      </c>
      <c r="G2250" t="s">
        <v>2778</v>
      </c>
      <c r="H2250" s="3">
        <v>3.46738540197024E-12</v>
      </c>
      <c r="I2250">
        <f>_xlfn.XLOOKUP(b2b3[[#This Row],[rxn]],mfs[rxn],mfs[flux_scaled],0)</f>
        <v>3.4673854000000003E-11</v>
      </c>
      <c r="J2250">
        <f>(b2b3[[#This Row],[flux]]-b2b3[[#This Row],[flux in mfs]])/b2b3[[#This Row],[flux]]</f>
        <v>-8.9999999943177951</v>
      </c>
      <c r="K2250">
        <f>ABS(b2b3[[#This Row],[(mfs - b2+b3) / mfs]])</f>
        <v>8.9999999943177951</v>
      </c>
      <c r="L2250" t="b">
        <f>_xlfn.TEXTAFTER(b2b3[[#This Row],[rxn]],"-",-1)="SPONT"</f>
        <v>0</v>
      </c>
      <c r="M2250" t="str">
        <f>_xlfn.TEXTAFTER(b2b3[[#This Row],[rxn]],"-",-1)</f>
        <v>rt7720</v>
      </c>
      <c r="N2250">
        <f>_xlfn.XLOOKUP("'PRO-"&amp;b2b3[[#This Row],[enz]]&amp;"'",'[1]Sheet2 (2)'!$A:$A,'[1]Sheet2 (2)'!$B:$B,"")</f>
        <v>1</v>
      </c>
      <c r="O2250">
        <f>IFERROR(_xlfn.XLOOKUP(b2b3[[#This Row],[Column2]],Table17[[#This Row],[rxn-no-enz]],Table17[[#This Row],[flux]],0),0)</f>
        <v>0</v>
      </c>
      <c r="P2250" t="str">
        <f>_xlfn.TEXTBEFORE(b2b3[[#This Row],[rxn]],"-",-1,,,"")</f>
        <v>PROSYN</v>
      </c>
    </row>
    <row r="2251" spans="1:16" ht="17" x14ac:dyDescent="0.25">
      <c r="A2251" s="1" t="s">
        <v>12691</v>
      </c>
      <c r="B2251" s="1" t="s">
        <v>2778</v>
      </c>
      <c r="C2251" s="1">
        <v>2.2423939E-8</v>
      </c>
      <c r="D2251" s="1">
        <f>mfs[[#This Row],[flux]]/1000</f>
        <v>2.2423939000000001E-11</v>
      </c>
      <c r="F2251" t="s">
        <v>12043</v>
      </c>
      <c r="G2251" t="s">
        <v>2778</v>
      </c>
      <c r="H2251" s="3">
        <v>3.8007858535457998E-12</v>
      </c>
      <c r="I2251">
        <f>_xlfn.XLOOKUP(b2b3[[#This Row],[rxn]],mfs[rxn],mfs[flux_scaled],0)</f>
        <v>3.8007859000000005E-11</v>
      </c>
      <c r="J2251">
        <f>(b2b3[[#This Row],[flux]]-b2b3[[#This Row],[flux in mfs]])/b2b3[[#This Row],[flux]]</f>
        <v>-9.0000001222226196</v>
      </c>
      <c r="K2251">
        <f>ABS(b2b3[[#This Row],[(mfs - b2+b3) / mfs]])</f>
        <v>9.0000001222226196</v>
      </c>
      <c r="L2251" t="b">
        <f>_xlfn.TEXTAFTER(b2b3[[#This Row],[rxn]],"-",-1)="SPONT"</f>
        <v>0</v>
      </c>
      <c r="M2251" t="str">
        <f>_xlfn.TEXTAFTER(b2b3[[#This Row],[rxn]],"-",-1)</f>
        <v>rt7760</v>
      </c>
      <c r="N2251">
        <f>_xlfn.XLOOKUP("'PRO-"&amp;b2b3[[#This Row],[enz]]&amp;"'",'[1]Sheet2 (2)'!$A:$A,'[1]Sheet2 (2)'!$B:$B,"")</f>
        <v>1</v>
      </c>
      <c r="O2251">
        <f>IFERROR(_xlfn.XLOOKUP(b2b3[[#This Row],[Column2]],Table17[[#This Row],[rxn-no-enz]],Table17[[#This Row],[flux]],0),0)</f>
        <v>0</v>
      </c>
      <c r="P2251" t="str">
        <f>_xlfn.TEXTBEFORE(b2b3[[#This Row],[rxn]],"-",-1,,,"")</f>
        <v>PROSYN</v>
      </c>
    </row>
    <row r="2252" spans="1:16" ht="17" x14ac:dyDescent="0.25">
      <c r="A2252" s="1" t="s">
        <v>12692</v>
      </c>
      <c r="B2252" s="1" t="s">
        <v>2778</v>
      </c>
      <c r="C2252" s="1">
        <v>4.2034247999999997E-8</v>
      </c>
      <c r="D2252" s="1">
        <f>mfs[[#This Row],[flux]]/1000</f>
        <v>4.2034247999999999E-11</v>
      </c>
      <c r="F2252" t="s">
        <v>12044</v>
      </c>
      <c r="G2252" t="s">
        <v>2778</v>
      </c>
      <c r="H2252" s="3">
        <v>4.4392645683645998E-13</v>
      </c>
      <c r="I2252">
        <f>_xlfn.XLOOKUP(b2b3[[#This Row],[rxn]],mfs[rxn],mfs[flux_scaled],0)</f>
        <v>4.4392650000000003E-12</v>
      </c>
      <c r="J2252">
        <f>(b2b3[[#This Row],[flux]]-b2b3[[#This Row],[flux in mfs]])/b2b3[[#This Row],[flux]]</f>
        <v>-9.0000009723128542</v>
      </c>
      <c r="K2252">
        <f>ABS(b2b3[[#This Row],[(mfs - b2+b3) / mfs]])</f>
        <v>9.0000009723128542</v>
      </c>
      <c r="L2252" t="b">
        <f>_xlfn.TEXTAFTER(b2b3[[#This Row],[rxn]],"-",-1)="SPONT"</f>
        <v>0</v>
      </c>
      <c r="M2252" t="str">
        <f>_xlfn.TEXTAFTER(b2b3[[#This Row],[rxn]],"-",-1)</f>
        <v>rt7761</v>
      </c>
      <c r="N2252">
        <f>_xlfn.XLOOKUP("'PRO-"&amp;b2b3[[#This Row],[enz]]&amp;"'",'[1]Sheet2 (2)'!$A:$A,'[1]Sheet2 (2)'!$B:$B,"")</f>
        <v>1</v>
      </c>
      <c r="O2252">
        <f>IFERROR(_xlfn.XLOOKUP(b2b3[[#This Row],[Column2]],Table17[[#This Row],[rxn-no-enz]],Table17[[#This Row],[flux]],0),0)</f>
        <v>0</v>
      </c>
      <c r="P2252" t="str">
        <f>_xlfn.TEXTBEFORE(b2b3[[#This Row],[rxn]],"-",-1,,,"")</f>
        <v>PROSYN</v>
      </c>
    </row>
    <row r="2253" spans="1:16" ht="17" x14ac:dyDescent="0.25">
      <c r="A2253" s="1" t="s">
        <v>12693</v>
      </c>
      <c r="B2253" s="1" t="s">
        <v>2778</v>
      </c>
      <c r="C2253" s="1">
        <v>9.4581733900000002E-7</v>
      </c>
      <c r="D2253" s="1">
        <f>mfs[[#This Row],[flux]]/1000</f>
        <v>9.4581733899999994E-10</v>
      </c>
      <c r="F2253" t="s">
        <v>12045</v>
      </c>
      <c r="G2253" t="s">
        <v>2778</v>
      </c>
      <c r="H2253" s="3">
        <v>1.42538715076041E-10</v>
      </c>
      <c r="I2253">
        <f>_xlfn.XLOOKUP(b2b3[[#This Row],[rxn]],mfs[rxn],mfs[flux_scaled],0)</f>
        <v>1.425387151E-9</v>
      </c>
      <c r="J2253">
        <f>(b2b3[[#This Row],[flux]]-b2b3[[#This Row],[flux in mfs]])/b2b3[[#This Row],[flux]]</f>
        <v>-9.0000000016808759</v>
      </c>
      <c r="K2253">
        <f>ABS(b2b3[[#This Row],[(mfs - b2+b3) / mfs]])</f>
        <v>9.0000000016808759</v>
      </c>
      <c r="L2253" t="b">
        <f>_xlfn.TEXTAFTER(b2b3[[#This Row],[rxn]],"-",-1)="SPONT"</f>
        <v>0</v>
      </c>
      <c r="M2253" t="str">
        <f>_xlfn.TEXTAFTER(b2b3[[#This Row],[rxn]],"-",-1)</f>
        <v>rt7776</v>
      </c>
      <c r="N2253">
        <f>_xlfn.XLOOKUP("'PRO-"&amp;b2b3[[#This Row],[enz]]&amp;"'",'[1]Sheet2 (2)'!$A:$A,'[1]Sheet2 (2)'!$B:$B,"")</f>
        <v>1</v>
      </c>
      <c r="O2253">
        <f>IFERROR(_xlfn.XLOOKUP(b2b3[[#This Row],[Column2]],Table17[[#This Row],[rxn-no-enz]],Table17[[#This Row],[flux]],0),0)</f>
        <v>0</v>
      </c>
      <c r="P2253" t="str">
        <f>_xlfn.TEXTBEFORE(b2b3[[#This Row],[rxn]],"-",-1,,,"")</f>
        <v>PROSYN</v>
      </c>
    </row>
    <row r="2254" spans="1:16" ht="17" x14ac:dyDescent="0.25">
      <c r="A2254" s="1" t="s">
        <v>12694</v>
      </c>
      <c r="B2254" s="1" t="s">
        <v>2778</v>
      </c>
      <c r="C2254" s="1">
        <v>4.7977224100000004E-7</v>
      </c>
      <c r="D2254" s="1">
        <f>mfs[[#This Row],[flux]]/1000</f>
        <v>4.7977224100000009E-10</v>
      </c>
      <c r="F2254" t="s">
        <v>12046</v>
      </c>
      <c r="G2254" t="s">
        <v>2778</v>
      </c>
      <c r="H2254" s="3">
        <v>2.0534989656188202E-12</v>
      </c>
      <c r="I2254">
        <f>_xlfn.XLOOKUP(b2b3[[#This Row],[rxn]],mfs[rxn],mfs[flux_scaled],0)</f>
        <v>2.0534989999999998E-11</v>
      </c>
      <c r="J2254">
        <f>(b2b3[[#This Row],[flux]]-b2b3[[#This Row],[flux in mfs]])/b2b3[[#This Row],[flux]]</f>
        <v>-9.000000167427304</v>
      </c>
      <c r="K2254">
        <f>ABS(b2b3[[#This Row],[(mfs - b2+b3) / mfs]])</f>
        <v>9.000000167427304</v>
      </c>
      <c r="L2254" t="b">
        <f>_xlfn.TEXTAFTER(b2b3[[#This Row],[rxn]],"-",-1)="SPONT"</f>
        <v>0</v>
      </c>
      <c r="M2254" t="str">
        <f>_xlfn.TEXTAFTER(b2b3[[#This Row],[rxn]],"-",-1)</f>
        <v>rt7777</v>
      </c>
      <c r="N2254">
        <f>_xlfn.XLOOKUP("'PRO-"&amp;b2b3[[#This Row],[enz]]&amp;"'",'[1]Sheet2 (2)'!$A:$A,'[1]Sheet2 (2)'!$B:$B,"")</f>
        <v>1</v>
      </c>
      <c r="O2254">
        <f>IFERROR(_xlfn.XLOOKUP(b2b3[[#This Row],[Column2]],Table17[[#This Row],[rxn-no-enz]],Table17[[#This Row],[flux]],0),0)</f>
        <v>0</v>
      </c>
      <c r="P2254" t="str">
        <f>_xlfn.TEXTBEFORE(b2b3[[#This Row],[rxn]],"-",-1,,,"")</f>
        <v>PROSYN</v>
      </c>
    </row>
    <row r="2255" spans="1:16" ht="17" x14ac:dyDescent="0.25">
      <c r="A2255" s="1" t="s">
        <v>12695</v>
      </c>
      <c r="B2255" s="1" t="s">
        <v>2778</v>
      </c>
      <c r="C2255" s="1">
        <v>1.117322E-9</v>
      </c>
      <c r="D2255" s="1">
        <f>mfs[[#This Row],[flux]]/1000</f>
        <v>1.1173220000000001E-12</v>
      </c>
      <c r="F2255" t="s">
        <v>12047</v>
      </c>
      <c r="G2255" t="s">
        <v>2778</v>
      </c>
      <c r="H2255" s="3">
        <v>1.9141311075779801E-11</v>
      </c>
      <c r="I2255">
        <f>_xlfn.XLOOKUP(b2b3[[#This Row],[rxn]],mfs[rxn],mfs[flux_scaled],0)</f>
        <v>1.9141311100000001E-10</v>
      </c>
      <c r="J2255">
        <f>(b2b3[[#This Row],[flux]]-b2b3[[#This Row],[flux in mfs]])/b2b3[[#This Row],[flux]]</f>
        <v>-9.0000000126533646</v>
      </c>
      <c r="K2255">
        <f>ABS(b2b3[[#This Row],[(mfs - b2+b3) / mfs]])</f>
        <v>9.0000000126533646</v>
      </c>
      <c r="L2255" t="b">
        <f>_xlfn.TEXTAFTER(b2b3[[#This Row],[rxn]],"-",-1)="SPONT"</f>
        <v>0</v>
      </c>
      <c r="M2255" t="str">
        <f>_xlfn.TEXTAFTER(b2b3[[#This Row],[rxn]],"-",-1)</f>
        <v>rt7813</v>
      </c>
      <c r="N2255">
        <f>_xlfn.XLOOKUP("'PRO-"&amp;b2b3[[#This Row],[enz]]&amp;"'",'[1]Sheet2 (2)'!$A:$A,'[1]Sheet2 (2)'!$B:$B,"")</f>
        <v>1</v>
      </c>
      <c r="O2255">
        <f>IFERROR(_xlfn.XLOOKUP(b2b3[[#This Row],[Column2]],Table17[[#This Row],[rxn-no-enz]],Table17[[#This Row],[flux]],0),0)</f>
        <v>0</v>
      </c>
      <c r="P2255" t="str">
        <f>_xlfn.TEXTBEFORE(b2b3[[#This Row],[rxn]],"-",-1,,,"")</f>
        <v>PROSYN</v>
      </c>
    </row>
    <row r="2256" spans="1:16" ht="17" x14ac:dyDescent="0.25">
      <c r="A2256" s="1" t="s">
        <v>12696</v>
      </c>
      <c r="B2256" s="1" t="s">
        <v>2778</v>
      </c>
      <c r="C2256" s="1">
        <v>1.46901693E-7</v>
      </c>
      <c r="D2256" s="1">
        <f>mfs[[#This Row],[flux]]/1000</f>
        <v>1.4690169299999999E-10</v>
      </c>
      <c r="F2256" t="s">
        <v>12048</v>
      </c>
      <c r="G2256" t="s">
        <v>2778</v>
      </c>
      <c r="H2256" s="3">
        <v>6.3218440524463903E-12</v>
      </c>
      <c r="I2256">
        <f>_xlfn.XLOOKUP(b2b3[[#This Row],[rxn]],mfs[rxn],mfs[flux_scaled],0)</f>
        <v>6.3218441000000001E-11</v>
      </c>
      <c r="J2256">
        <f>(b2b3[[#This Row],[flux]]-b2b3[[#This Row],[flux in mfs]])/b2b3[[#This Row],[flux]]</f>
        <v>-9.0000000752211058</v>
      </c>
      <c r="K2256">
        <f>ABS(b2b3[[#This Row],[(mfs - b2+b3) / mfs]])</f>
        <v>9.0000000752211058</v>
      </c>
      <c r="L2256" t="b">
        <f>_xlfn.TEXTAFTER(b2b3[[#This Row],[rxn]],"-",-1)="SPONT"</f>
        <v>0</v>
      </c>
      <c r="M2256" t="str">
        <f>_xlfn.TEXTAFTER(b2b3[[#This Row],[rxn]],"-",-1)</f>
        <v>rt7814</v>
      </c>
      <c r="N2256">
        <f>_xlfn.XLOOKUP("'PRO-"&amp;b2b3[[#This Row],[enz]]&amp;"'",'[1]Sheet2 (2)'!$A:$A,'[1]Sheet2 (2)'!$B:$B,"")</f>
        <v>1</v>
      </c>
      <c r="O2256">
        <f>IFERROR(_xlfn.XLOOKUP(b2b3[[#This Row],[Column2]],Table17[[#This Row],[rxn-no-enz]],Table17[[#This Row],[flux]],0),0)</f>
        <v>0</v>
      </c>
      <c r="P2256" t="str">
        <f>_xlfn.TEXTBEFORE(b2b3[[#This Row],[rxn]],"-",-1,,,"")</f>
        <v>PROSYN</v>
      </c>
    </row>
    <row r="2257" spans="1:16" ht="17" x14ac:dyDescent="0.25">
      <c r="A2257" s="1" t="s">
        <v>12697</v>
      </c>
      <c r="B2257" s="1" t="s">
        <v>2778</v>
      </c>
      <c r="C2257" s="1">
        <v>2.7695353400000001E-7</v>
      </c>
      <c r="D2257" s="1">
        <f>mfs[[#This Row],[flux]]/1000</f>
        <v>2.76953534E-10</v>
      </c>
      <c r="F2257" t="s">
        <v>12049</v>
      </c>
      <c r="G2257" t="s">
        <v>2778</v>
      </c>
      <c r="H2257" s="3">
        <v>1.9102096238897901E-14</v>
      </c>
      <c r="I2257">
        <f>_xlfn.XLOOKUP(b2b3[[#This Row],[rxn]],mfs[rxn],mfs[flux_scaled],0)</f>
        <v>1.91021E-13</v>
      </c>
      <c r="J2257">
        <f>(b2b3[[#This Row],[flux]]-b2b3[[#This Row],[flux in mfs]])/b2b3[[#This Row],[flux]]</f>
        <v>-9.0000019689473092</v>
      </c>
      <c r="K2257">
        <f>ABS(b2b3[[#This Row],[(mfs - b2+b3) / mfs]])</f>
        <v>9.0000019689473092</v>
      </c>
      <c r="L2257" t="b">
        <f>_xlfn.TEXTAFTER(b2b3[[#This Row],[rxn]],"-",-1)="SPONT"</f>
        <v>0</v>
      </c>
      <c r="M2257" t="str">
        <f>_xlfn.TEXTAFTER(b2b3[[#This Row],[rxn]],"-",-1)</f>
        <v>rt7817</v>
      </c>
      <c r="N2257">
        <f>_xlfn.XLOOKUP("'PRO-"&amp;b2b3[[#This Row],[enz]]&amp;"'",'[1]Sheet2 (2)'!$A:$A,'[1]Sheet2 (2)'!$B:$B,"")</f>
        <v>1</v>
      </c>
      <c r="O2257">
        <f>IFERROR(_xlfn.XLOOKUP(b2b3[[#This Row],[Column2]],Table17[[#This Row],[rxn-no-enz]],Table17[[#This Row],[flux]],0),0)</f>
        <v>0</v>
      </c>
      <c r="P2257" t="str">
        <f>_xlfn.TEXTBEFORE(b2b3[[#This Row],[rxn]],"-",-1,,,"")</f>
        <v>PROSYN</v>
      </c>
    </row>
    <row r="2258" spans="1:16" ht="17" x14ac:dyDescent="0.25">
      <c r="A2258" s="1" t="s">
        <v>12698</v>
      </c>
      <c r="B2258" s="1" t="s">
        <v>2778</v>
      </c>
      <c r="C2258" s="1">
        <v>9.8391066999999997E-7</v>
      </c>
      <c r="D2258" s="1">
        <f>mfs[[#This Row],[flux]]/1000</f>
        <v>9.8391067000000006E-10</v>
      </c>
      <c r="F2258" t="s">
        <v>12050</v>
      </c>
      <c r="G2258" t="s">
        <v>2778</v>
      </c>
      <c r="H2258" s="3">
        <v>3.3860203475970301E-13</v>
      </c>
      <c r="I2258">
        <f>_xlfn.XLOOKUP(b2b3[[#This Row],[rxn]],mfs[rxn],mfs[flux_scaled],0)</f>
        <v>3.3860199999999997E-12</v>
      </c>
      <c r="J2258">
        <f>(b2b3[[#This Row],[flux]]-b2b3[[#This Row],[flux in mfs]])/b2b3[[#This Row],[flux]]</f>
        <v>-8.999998973434904</v>
      </c>
      <c r="K2258">
        <f>ABS(b2b3[[#This Row],[(mfs - b2+b3) / mfs]])</f>
        <v>8.999998973434904</v>
      </c>
      <c r="L2258" t="b">
        <f>_xlfn.TEXTAFTER(b2b3[[#This Row],[rxn]],"-",-1)="SPONT"</f>
        <v>0</v>
      </c>
      <c r="M2258" t="str">
        <f>_xlfn.TEXTAFTER(b2b3[[#This Row],[rxn]],"-",-1)</f>
        <v>rt7819</v>
      </c>
      <c r="N2258">
        <f>_xlfn.XLOOKUP("'PRO-"&amp;b2b3[[#This Row],[enz]]&amp;"'",'[1]Sheet2 (2)'!$A:$A,'[1]Sheet2 (2)'!$B:$B,"")</f>
        <v>1</v>
      </c>
      <c r="O2258">
        <f>IFERROR(_xlfn.XLOOKUP(b2b3[[#This Row],[Column2]],Table17[[#This Row],[rxn-no-enz]],Table17[[#This Row],[flux]],0),0)</f>
        <v>0</v>
      </c>
      <c r="P2258" t="str">
        <f>_xlfn.TEXTBEFORE(b2b3[[#This Row],[rxn]],"-",-1,,,"")</f>
        <v>PROSYN</v>
      </c>
    </row>
    <row r="2259" spans="1:16" ht="17" x14ac:dyDescent="0.25">
      <c r="A2259" s="1" t="s">
        <v>12699</v>
      </c>
      <c r="B2259" s="1" t="s">
        <v>2778</v>
      </c>
      <c r="C2259" s="1">
        <v>9.4820779000000005E-8</v>
      </c>
      <c r="D2259" s="1">
        <f>mfs[[#This Row],[flux]]/1000</f>
        <v>9.4820779000000006E-11</v>
      </c>
      <c r="F2259" t="s">
        <v>12051</v>
      </c>
      <c r="G2259" t="s">
        <v>2778</v>
      </c>
      <c r="H2259" s="3">
        <v>1.23273138948485E-11</v>
      </c>
      <c r="I2259">
        <f>_xlfn.XLOOKUP(b2b3[[#This Row],[rxn]],mfs[rxn],mfs[flux_scaled],0)</f>
        <v>1.2327313899999999E-10</v>
      </c>
      <c r="J2259">
        <f>(b2b3[[#This Row],[flux]]-b2b3[[#This Row],[flux in mfs]])/b2b3[[#This Row],[flux]]</f>
        <v>-9.000000004178931</v>
      </c>
      <c r="K2259">
        <f>ABS(b2b3[[#This Row],[(mfs - b2+b3) / mfs]])</f>
        <v>9.000000004178931</v>
      </c>
      <c r="L2259" t="b">
        <f>_xlfn.TEXTAFTER(b2b3[[#This Row],[rxn]],"-",-1)="SPONT"</f>
        <v>0</v>
      </c>
      <c r="M2259" t="str">
        <f>_xlfn.TEXTAFTER(b2b3[[#This Row],[rxn]],"-",-1)</f>
        <v>rt7825</v>
      </c>
      <c r="N2259">
        <f>_xlfn.XLOOKUP("'PRO-"&amp;b2b3[[#This Row],[enz]]&amp;"'",'[1]Sheet2 (2)'!$A:$A,'[1]Sheet2 (2)'!$B:$B,"")</f>
        <v>1</v>
      </c>
      <c r="O2259">
        <f>IFERROR(_xlfn.XLOOKUP(b2b3[[#This Row],[Column2]],Table17[[#This Row],[rxn-no-enz]],Table17[[#This Row],[flux]],0),0)</f>
        <v>0</v>
      </c>
      <c r="P2259" t="str">
        <f>_xlfn.TEXTBEFORE(b2b3[[#This Row],[rxn]],"-",-1,,,"")</f>
        <v>PROSYN</v>
      </c>
    </row>
    <row r="2260" spans="1:16" ht="17" x14ac:dyDescent="0.25">
      <c r="A2260" s="1" t="s">
        <v>12700</v>
      </c>
      <c r="B2260" s="1" t="s">
        <v>2778</v>
      </c>
      <c r="C2260" s="1">
        <v>4.0029799999999999E-10</v>
      </c>
      <c r="D2260" s="1">
        <f>mfs[[#This Row],[flux]]/1000</f>
        <v>4.0029799999999998E-13</v>
      </c>
      <c r="F2260" t="s">
        <v>4543</v>
      </c>
      <c r="G2260" t="s">
        <v>2778</v>
      </c>
      <c r="H2260" s="3">
        <v>8.2075300742971006E-11</v>
      </c>
      <c r="I2260">
        <f>_xlfn.XLOOKUP(b2b3[[#This Row],[rxn]],mfs[rxn],mfs[flux_scaled],0)</f>
        <v>8.2075300700000002E-10</v>
      </c>
      <c r="J2260">
        <f>(b2b3[[#This Row],[flux]]-b2b3[[#This Row],[flux in mfs]])/b2b3[[#This Row],[flux]]</f>
        <v>-8.9999999947644422</v>
      </c>
      <c r="K2260">
        <f>ABS(b2b3[[#This Row],[(mfs - b2+b3) / mfs]])</f>
        <v>8.9999999947644422</v>
      </c>
      <c r="L2260" t="b">
        <f>_xlfn.TEXTAFTER(b2b3[[#This Row],[rxn]],"-",-1)="SPONT"</f>
        <v>0</v>
      </c>
      <c r="M2260" t="str">
        <f>_xlfn.TEXTAFTER(b2b3[[#This Row],[rxn]],"-",-1)</f>
        <v>rt7828</v>
      </c>
      <c r="N2260">
        <f>_xlfn.XLOOKUP("'PRO-"&amp;b2b3[[#This Row],[enz]]&amp;"'",'[1]Sheet2 (2)'!$A:$A,'[1]Sheet2 (2)'!$B:$B,"")</f>
        <v>1</v>
      </c>
      <c r="O2260">
        <f>IFERROR(_xlfn.XLOOKUP(b2b3[[#This Row],[Column2]],Table17[[#This Row],[rxn-no-enz]],Table17[[#This Row],[flux]],0),0)</f>
        <v>0</v>
      </c>
      <c r="P2260" t="str">
        <f>_xlfn.TEXTBEFORE(b2b3[[#This Row],[rxn]],"-",-1,,,"")</f>
        <v>PROSYN</v>
      </c>
    </row>
    <row r="2261" spans="1:16" ht="17" x14ac:dyDescent="0.25">
      <c r="A2261" s="1" t="s">
        <v>12701</v>
      </c>
      <c r="B2261" s="1" t="s">
        <v>2778</v>
      </c>
      <c r="C2261" s="1">
        <v>1.7337444999999999E-7</v>
      </c>
      <c r="D2261" s="1">
        <f>mfs[[#This Row],[flux]]/1000</f>
        <v>1.7337444999999999E-10</v>
      </c>
      <c r="F2261" t="s">
        <v>12052</v>
      </c>
      <c r="G2261" t="s">
        <v>2778</v>
      </c>
      <c r="H2261" s="3">
        <v>4.8008031383115701E-12</v>
      </c>
      <c r="I2261">
        <f>_xlfn.XLOOKUP(b2b3[[#This Row],[rxn]],mfs[rxn],mfs[flux_scaled],0)</f>
        <v>4.8008031000000005E-11</v>
      </c>
      <c r="J2261">
        <f>(b2b3[[#This Row],[flux]]-b2b3[[#This Row],[flux in mfs]])/b2b3[[#This Row],[flux]]</f>
        <v>-8.9999999201975829</v>
      </c>
      <c r="K2261">
        <f>ABS(b2b3[[#This Row],[(mfs - b2+b3) / mfs]])</f>
        <v>8.9999999201975829</v>
      </c>
      <c r="L2261" t="b">
        <f>_xlfn.TEXTAFTER(b2b3[[#This Row],[rxn]],"-",-1)="SPONT"</f>
        <v>0</v>
      </c>
      <c r="M2261" t="str">
        <f>_xlfn.TEXTAFTER(b2b3[[#This Row],[rxn]],"-",-1)</f>
        <v>rt7829</v>
      </c>
      <c r="N2261">
        <f>_xlfn.XLOOKUP("'PRO-"&amp;b2b3[[#This Row],[enz]]&amp;"'",'[1]Sheet2 (2)'!$A:$A,'[1]Sheet2 (2)'!$B:$B,"")</f>
        <v>3</v>
      </c>
      <c r="O2261">
        <f>IFERROR(_xlfn.XLOOKUP(b2b3[[#This Row],[Column2]],Table17[[#This Row],[rxn-no-enz]],Table17[[#This Row],[flux]],0),0)</f>
        <v>0</v>
      </c>
      <c r="P2261" t="str">
        <f>_xlfn.TEXTBEFORE(b2b3[[#This Row],[rxn]],"-",-1,,,"")</f>
        <v>PROSYN</v>
      </c>
    </row>
    <row r="2262" spans="1:16" ht="17" x14ac:dyDescent="0.25">
      <c r="A2262" s="1" t="s">
        <v>12702</v>
      </c>
      <c r="B2262" s="1" t="s">
        <v>2778</v>
      </c>
      <c r="C2262" s="1">
        <v>1.3298234E-8</v>
      </c>
      <c r="D2262" s="1">
        <f>mfs[[#This Row],[flux]]/1000</f>
        <v>1.3298234E-11</v>
      </c>
      <c r="F2262" t="s">
        <v>4544</v>
      </c>
      <c r="G2262" t="s">
        <v>2778</v>
      </c>
      <c r="H2262" s="3">
        <v>1.6282889828784701E-11</v>
      </c>
      <c r="I2262">
        <f>_xlfn.XLOOKUP(b2b3[[#This Row],[rxn]],mfs[rxn],mfs[flux_scaled],0)</f>
        <v>1.6282889800000002E-10</v>
      </c>
      <c r="J2262">
        <f>(b2b3[[#This Row],[flux]]-b2b3[[#This Row],[flux in mfs]])/b2b3[[#This Row],[flux]]</f>
        <v>-8.9999999823221195</v>
      </c>
      <c r="K2262">
        <f>ABS(b2b3[[#This Row],[(mfs - b2+b3) / mfs]])</f>
        <v>8.9999999823221195</v>
      </c>
      <c r="L2262" t="b">
        <f>_xlfn.TEXTAFTER(b2b3[[#This Row],[rxn]],"-",-1)="SPONT"</f>
        <v>0</v>
      </c>
      <c r="M2262" t="str">
        <f>_xlfn.TEXTAFTER(b2b3[[#This Row],[rxn]],"-",-1)</f>
        <v>rt7835</v>
      </c>
      <c r="N2262">
        <f>_xlfn.XLOOKUP("'PRO-"&amp;b2b3[[#This Row],[enz]]&amp;"'",'[1]Sheet2 (2)'!$A:$A,'[1]Sheet2 (2)'!$B:$B,"")</f>
        <v>1</v>
      </c>
      <c r="O2262">
        <f>IFERROR(_xlfn.XLOOKUP(b2b3[[#This Row],[Column2]],Table17[[#This Row],[rxn-no-enz]],Table17[[#This Row],[flux]],0),0)</f>
        <v>0</v>
      </c>
      <c r="P2262" t="str">
        <f>_xlfn.TEXTBEFORE(b2b3[[#This Row],[rxn]],"-",-1,,,"")</f>
        <v>PROSYN</v>
      </c>
    </row>
    <row r="2263" spans="1:16" ht="17" x14ac:dyDescent="0.25">
      <c r="A2263" s="1" t="s">
        <v>12703</v>
      </c>
      <c r="B2263" s="1" t="s">
        <v>2778</v>
      </c>
      <c r="C2263" s="1">
        <v>3.0924082700000002E-7</v>
      </c>
      <c r="D2263" s="1">
        <f>mfs[[#This Row],[flux]]/1000</f>
        <v>3.09240827E-10</v>
      </c>
      <c r="F2263" t="s">
        <v>12053</v>
      </c>
      <c r="G2263" t="s">
        <v>2778</v>
      </c>
      <c r="H2263" s="3">
        <v>2.7581550890101101E-11</v>
      </c>
      <c r="I2263">
        <f>_xlfn.XLOOKUP(b2b3[[#This Row],[rxn]],mfs[rxn],mfs[flux_scaled],0)</f>
        <v>2.75815509E-10</v>
      </c>
      <c r="J2263">
        <f>(b2b3[[#This Row],[flux]]-b2b3[[#This Row],[flux in mfs]])/b2b3[[#This Row],[flux]]</f>
        <v>-9.0000000035889567</v>
      </c>
      <c r="K2263">
        <f>ABS(b2b3[[#This Row],[(mfs - b2+b3) / mfs]])</f>
        <v>9.0000000035889567</v>
      </c>
      <c r="L2263" t="b">
        <f>_xlfn.TEXTAFTER(b2b3[[#This Row],[rxn]],"-",-1)="SPONT"</f>
        <v>0</v>
      </c>
      <c r="M2263" t="str">
        <f>_xlfn.TEXTAFTER(b2b3[[#This Row],[rxn]],"-",-1)</f>
        <v>rt7838</v>
      </c>
      <c r="N2263">
        <f>_xlfn.XLOOKUP("'PRO-"&amp;b2b3[[#This Row],[enz]]&amp;"'",'[1]Sheet2 (2)'!$A:$A,'[1]Sheet2 (2)'!$B:$B,"")</f>
        <v>1</v>
      </c>
      <c r="O2263">
        <f>IFERROR(_xlfn.XLOOKUP(b2b3[[#This Row],[Column2]],Table17[[#This Row],[rxn-no-enz]],Table17[[#This Row],[flux]],0),0)</f>
        <v>0</v>
      </c>
      <c r="P2263" t="str">
        <f>_xlfn.TEXTBEFORE(b2b3[[#This Row],[rxn]],"-",-1,,,"")</f>
        <v>PROSYN</v>
      </c>
    </row>
    <row r="2264" spans="1:16" ht="17" x14ac:dyDescent="0.25">
      <c r="A2264" s="1" t="s">
        <v>12704</v>
      </c>
      <c r="B2264" s="1" t="s">
        <v>2778</v>
      </c>
      <c r="C2264" s="1">
        <v>1.756704E-9</v>
      </c>
      <c r="D2264" s="1">
        <f>mfs[[#This Row],[flux]]/1000</f>
        <v>1.7567040000000001E-12</v>
      </c>
      <c r="F2264" t="s">
        <v>4545</v>
      </c>
      <c r="G2264" t="s">
        <v>2778</v>
      </c>
      <c r="H2264" s="3">
        <v>2.26345966717636E-11</v>
      </c>
      <c r="I2264">
        <f>_xlfn.XLOOKUP(b2b3[[#This Row],[rxn]],mfs[rxn],mfs[flux_scaled],0)</f>
        <v>2.26345967E-10</v>
      </c>
      <c r="J2264">
        <f>(b2b3[[#This Row],[flux]]-b2b3[[#This Row],[flux in mfs]])/b2b3[[#This Row],[flux]]</f>
        <v>-9.0000000124748851</v>
      </c>
      <c r="K2264">
        <f>ABS(b2b3[[#This Row],[(mfs - b2+b3) / mfs]])</f>
        <v>9.0000000124748851</v>
      </c>
      <c r="L2264" t="b">
        <f>_xlfn.TEXTAFTER(b2b3[[#This Row],[rxn]],"-",-1)="SPONT"</f>
        <v>0</v>
      </c>
      <c r="M2264" t="str">
        <f>_xlfn.TEXTAFTER(b2b3[[#This Row],[rxn]],"-",-1)</f>
        <v>rt7840</v>
      </c>
      <c r="N2264">
        <f>_xlfn.XLOOKUP("'PRO-"&amp;b2b3[[#This Row],[enz]]&amp;"'",'[1]Sheet2 (2)'!$A:$A,'[1]Sheet2 (2)'!$B:$B,"")</f>
        <v>1</v>
      </c>
      <c r="O2264">
        <f>IFERROR(_xlfn.XLOOKUP(b2b3[[#This Row],[Column2]],Table17[[#This Row],[rxn-no-enz]],Table17[[#This Row],[flux]],0),0)</f>
        <v>0</v>
      </c>
      <c r="P2264" t="str">
        <f>_xlfn.TEXTBEFORE(b2b3[[#This Row],[rxn]],"-",-1,,,"")</f>
        <v>PROSYN</v>
      </c>
    </row>
    <row r="2265" spans="1:16" ht="17" x14ac:dyDescent="0.25">
      <c r="A2265" s="1" t="s">
        <v>12705</v>
      </c>
      <c r="B2265" s="1" t="s">
        <v>2778</v>
      </c>
      <c r="C2265" s="1">
        <v>6.2833743000000002E-7</v>
      </c>
      <c r="D2265" s="1">
        <f>mfs[[#This Row],[flux]]/1000</f>
        <v>6.2833743000000005E-10</v>
      </c>
      <c r="F2265" t="s">
        <v>12054</v>
      </c>
      <c r="G2265" t="s">
        <v>2778</v>
      </c>
      <c r="H2265" s="3">
        <v>4.3831841462838902E-12</v>
      </c>
      <c r="I2265">
        <f>_xlfn.XLOOKUP(b2b3[[#This Row],[rxn]],mfs[rxn],mfs[flux_scaled],0)</f>
        <v>4.3831840999999995E-11</v>
      </c>
      <c r="J2265">
        <f>(b2b3[[#This Row],[flux]]-b2b3[[#This Row],[flux in mfs]])/b2b3[[#This Row],[flux]]</f>
        <v>-8.9999998944057804</v>
      </c>
      <c r="K2265">
        <f>ABS(b2b3[[#This Row],[(mfs - b2+b3) / mfs]])</f>
        <v>8.9999998944057804</v>
      </c>
      <c r="L2265" t="b">
        <f>_xlfn.TEXTAFTER(b2b3[[#This Row],[rxn]],"-",-1)="SPONT"</f>
        <v>0</v>
      </c>
      <c r="M2265" t="str">
        <f>_xlfn.TEXTAFTER(b2b3[[#This Row],[rxn]],"-",-1)</f>
        <v>rt7845</v>
      </c>
      <c r="N2265">
        <f>_xlfn.XLOOKUP("'PRO-"&amp;b2b3[[#This Row],[enz]]&amp;"'",'[1]Sheet2 (2)'!$A:$A,'[1]Sheet2 (2)'!$B:$B,"")</f>
        <v>1</v>
      </c>
      <c r="O2265">
        <f>IFERROR(_xlfn.XLOOKUP(b2b3[[#This Row],[Column2]],Table17[[#This Row],[rxn-no-enz]],Table17[[#This Row],[flux]],0),0)</f>
        <v>0</v>
      </c>
      <c r="P2265" t="str">
        <f>_xlfn.TEXTBEFORE(b2b3[[#This Row],[rxn]],"-",-1,,,"")</f>
        <v>PROSYN</v>
      </c>
    </row>
    <row r="2266" spans="1:16" ht="17" x14ac:dyDescent="0.25">
      <c r="A2266" s="1" t="s">
        <v>12706</v>
      </c>
      <c r="B2266" s="1" t="s">
        <v>2778</v>
      </c>
      <c r="C2266" s="1">
        <v>2.5697457499999998E-7</v>
      </c>
      <c r="D2266" s="1">
        <f>mfs[[#This Row],[flux]]/1000</f>
        <v>2.5697457499999995E-10</v>
      </c>
      <c r="F2266" t="s">
        <v>4546</v>
      </c>
      <c r="G2266" t="s">
        <v>2778</v>
      </c>
      <c r="H2266" s="3">
        <v>4.5527756400017397E-12</v>
      </c>
      <c r="I2266">
        <f>_xlfn.XLOOKUP(b2b3[[#This Row],[rxn]],mfs[rxn],mfs[flux_scaled],0)</f>
        <v>4.5527756E-11</v>
      </c>
      <c r="J2266">
        <f>(b2b3[[#This Row],[flux]]-b2b3[[#This Row],[flux in mfs]])/b2b3[[#This Row],[flux]]</f>
        <v>-8.9999999121376888</v>
      </c>
      <c r="K2266">
        <f>ABS(b2b3[[#This Row],[(mfs - b2+b3) / mfs]])</f>
        <v>8.9999999121376888</v>
      </c>
      <c r="L2266" t="b">
        <f>_xlfn.TEXTAFTER(b2b3[[#This Row],[rxn]],"-",-1)="SPONT"</f>
        <v>0</v>
      </c>
      <c r="M2266" t="str">
        <f>_xlfn.TEXTAFTER(b2b3[[#This Row],[rxn]],"-",-1)</f>
        <v>rt7857</v>
      </c>
      <c r="N2266">
        <f>_xlfn.XLOOKUP("'PRO-"&amp;b2b3[[#This Row],[enz]]&amp;"'",'[1]Sheet2 (2)'!$A:$A,'[1]Sheet2 (2)'!$B:$B,"")</f>
        <v>1</v>
      </c>
      <c r="O2266">
        <f>IFERROR(_xlfn.XLOOKUP(b2b3[[#This Row],[Column2]],Table17[[#This Row],[rxn-no-enz]],Table17[[#This Row],[flux]],0),0)</f>
        <v>0</v>
      </c>
      <c r="P2266" t="str">
        <f>_xlfn.TEXTBEFORE(b2b3[[#This Row],[rxn]],"-",-1,,,"")</f>
        <v>PROSYN</v>
      </c>
    </row>
    <row r="2267" spans="1:16" ht="17" x14ac:dyDescent="0.25">
      <c r="A2267" s="1" t="s">
        <v>12707</v>
      </c>
      <c r="B2267" s="1" t="s">
        <v>2778</v>
      </c>
      <c r="C2267" s="1">
        <v>6.9499753799999998E-7</v>
      </c>
      <c r="D2267" s="1">
        <f>mfs[[#This Row],[flux]]/1000</f>
        <v>6.9499753799999999E-10</v>
      </c>
      <c r="F2267" t="s">
        <v>12055</v>
      </c>
      <c r="G2267" t="s">
        <v>2778</v>
      </c>
      <c r="H2267" s="3">
        <v>8.20974930759026E-13</v>
      </c>
      <c r="I2267">
        <f>_xlfn.XLOOKUP(b2b3[[#This Row],[rxn]],mfs[rxn],mfs[flux_scaled],0)</f>
        <v>8.2097490000000005E-12</v>
      </c>
      <c r="J2267">
        <f>(b2b3[[#This Row],[flux]]-b2b3[[#This Row],[flux in mfs]])/b2b3[[#This Row],[flux]]</f>
        <v>-8.9999996253353824</v>
      </c>
      <c r="K2267">
        <f>ABS(b2b3[[#This Row],[(mfs - b2+b3) / mfs]])</f>
        <v>8.9999996253353824</v>
      </c>
      <c r="L2267" t="b">
        <f>_xlfn.TEXTAFTER(b2b3[[#This Row],[rxn]],"-",-1)="SPONT"</f>
        <v>0</v>
      </c>
      <c r="M2267" t="str">
        <f>_xlfn.TEXTAFTER(b2b3[[#This Row],[rxn]],"-",-1)</f>
        <v>rt7872</v>
      </c>
      <c r="N2267">
        <f>_xlfn.XLOOKUP("'PRO-"&amp;b2b3[[#This Row],[enz]]&amp;"'",'[1]Sheet2 (2)'!$A:$A,'[1]Sheet2 (2)'!$B:$B,"")</f>
        <v>1</v>
      </c>
      <c r="O2267">
        <f>IFERROR(_xlfn.XLOOKUP(b2b3[[#This Row],[Column2]],Table17[[#This Row],[rxn-no-enz]],Table17[[#This Row],[flux]],0),0)</f>
        <v>0</v>
      </c>
      <c r="P2267" t="str">
        <f>_xlfn.TEXTBEFORE(b2b3[[#This Row],[rxn]],"-",-1,,,"")</f>
        <v>PROSYN</v>
      </c>
    </row>
    <row r="2268" spans="1:16" ht="17" x14ac:dyDescent="0.25">
      <c r="A2268" s="1" t="s">
        <v>12708</v>
      </c>
      <c r="B2268" s="1" t="s">
        <v>2778</v>
      </c>
      <c r="C2268" s="1">
        <v>4.6954778399999997E-7</v>
      </c>
      <c r="D2268" s="1">
        <f>mfs[[#This Row],[flux]]/1000</f>
        <v>4.6954778400000001E-10</v>
      </c>
      <c r="F2268" t="s">
        <v>4547</v>
      </c>
      <c r="G2268" t="s">
        <v>2778</v>
      </c>
      <c r="H2268" s="3">
        <v>7.6019701100216597E-12</v>
      </c>
      <c r="I2268">
        <f>_xlfn.XLOOKUP(b2b3[[#This Row],[rxn]],mfs[rxn],mfs[flux_scaled],0)</f>
        <v>7.6019701000000001E-11</v>
      </c>
      <c r="J2268">
        <f>(b2b3[[#This Row],[flux]]-b2b3[[#This Row],[flux in mfs]])/b2b3[[#This Row],[flux]]</f>
        <v>-8.9999999868170235</v>
      </c>
      <c r="K2268">
        <f>ABS(b2b3[[#This Row],[(mfs - b2+b3) / mfs]])</f>
        <v>8.9999999868170235</v>
      </c>
      <c r="L2268" t="b">
        <f>_xlfn.TEXTAFTER(b2b3[[#This Row],[rxn]],"-",-1)="SPONT"</f>
        <v>0</v>
      </c>
      <c r="M2268" t="str">
        <f>_xlfn.TEXTAFTER(b2b3[[#This Row],[rxn]],"-",-1)</f>
        <v>rt7873</v>
      </c>
      <c r="N2268">
        <f>_xlfn.XLOOKUP("'PRO-"&amp;b2b3[[#This Row],[enz]]&amp;"'",'[1]Sheet2 (2)'!$A:$A,'[1]Sheet2 (2)'!$B:$B,"")</f>
        <v>1</v>
      </c>
      <c r="O2268">
        <f>IFERROR(_xlfn.XLOOKUP(b2b3[[#This Row],[Column2]],Table17[[#This Row],[rxn-no-enz]],Table17[[#This Row],[flux]],0),0)</f>
        <v>0</v>
      </c>
      <c r="P2268" t="str">
        <f>_xlfn.TEXTBEFORE(b2b3[[#This Row],[rxn]],"-",-1,,,"")</f>
        <v>PROSYN</v>
      </c>
    </row>
    <row r="2269" spans="1:16" ht="17" x14ac:dyDescent="0.25">
      <c r="A2269" s="1" t="s">
        <v>12709</v>
      </c>
      <c r="B2269" s="1" t="s">
        <v>2778</v>
      </c>
      <c r="C2269" s="1">
        <v>2.9076830999999999E-8</v>
      </c>
      <c r="D2269" s="1">
        <f>mfs[[#This Row],[flux]]/1000</f>
        <v>2.9076830999999998E-11</v>
      </c>
      <c r="F2269" t="s">
        <v>12056</v>
      </c>
      <c r="G2269" t="s">
        <v>2778</v>
      </c>
      <c r="H2269" s="3">
        <v>2.1459432236859499E-11</v>
      </c>
      <c r="I2269">
        <f>_xlfn.XLOOKUP(b2b3[[#This Row],[rxn]],mfs[rxn],mfs[flux_scaled],0)</f>
        <v>2.1459432200000001E-10</v>
      </c>
      <c r="J2269">
        <f>(b2b3[[#This Row],[flux]]-b2b3[[#This Row],[flux in mfs]])/b2b3[[#This Row],[flux]]</f>
        <v>-8.9999999828236383</v>
      </c>
      <c r="K2269">
        <f>ABS(b2b3[[#This Row],[(mfs - b2+b3) / mfs]])</f>
        <v>8.9999999828236383</v>
      </c>
      <c r="L2269" t="b">
        <f>_xlfn.TEXTAFTER(b2b3[[#This Row],[rxn]],"-",-1)="SPONT"</f>
        <v>0</v>
      </c>
      <c r="M2269" t="str">
        <f>_xlfn.TEXTAFTER(b2b3[[#This Row],[rxn]],"-",-1)</f>
        <v>rt7877</v>
      </c>
      <c r="N2269">
        <f>_xlfn.XLOOKUP("'PRO-"&amp;b2b3[[#This Row],[enz]]&amp;"'",'[1]Sheet2 (2)'!$A:$A,'[1]Sheet2 (2)'!$B:$B,"")</f>
        <v>1</v>
      </c>
      <c r="O2269">
        <f>IFERROR(_xlfn.XLOOKUP(b2b3[[#This Row],[Column2]],Table17[[#This Row],[rxn-no-enz]],Table17[[#This Row],[flux]],0),0)</f>
        <v>0</v>
      </c>
      <c r="P2269" t="str">
        <f>_xlfn.TEXTBEFORE(b2b3[[#This Row],[rxn]],"-",-1,,,"")</f>
        <v>PROSYN</v>
      </c>
    </row>
    <row r="2270" spans="1:16" ht="17" x14ac:dyDescent="0.25">
      <c r="A2270" s="1" t="s">
        <v>12710</v>
      </c>
      <c r="B2270" s="1" t="s">
        <v>2778</v>
      </c>
      <c r="C2270" s="1">
        <v>9.2267688799999999E-7</v>
      </c>
      <c r="D2270" s="1">
        <f>mfs[[#This Row],[flux]]/1000</f>
        <v>9.2267688799999997E-10</v>
      </c>
      <c r="F2270" t="s">
        <v>12057</v>
      </c>
      <c r="G2270" t="s">
        <v>2778</v>
      </c>
      <c r="H2270" s="3">
        <v>1.90020756913912E-11</v>
      </c>
      <c r="I2270">
        <f>_xlfn.XLOOKUP(b2b3[[#This Row],[rxn]],mfs[rxn],mfs[flux_scaled],0)</f>
        <v>1.90020757E-10</v>
      </c>
      <c r="J2270">
        <f>(b2b3[[#This Row],[flux]]-b2b3[[#This Row],[flux in mfs]])/b2b3[[#This Row],[flux]]</f>
        <v>-9.0000000045304507</v>
      </c>
      <c r="K2270">
        <f>ABS(b2b3[[#This Row],[(mfs - b2+b3) / mfs]])</f>
        <v>9.0000000045304507</v>
      </c>
      <c r="L2270" t="b">
        <f>_xlfn.TEXTAFTER(b2b3[[#This Row],[rxn]],"-",-1)="SPONT"</f>
        <v>0</v>
      </c>
      <c r="M2270" t="str">
        <f>_xlfn.TEXTAFTER(b2b3[[#This Row],[rxn]],"-",-1)</f>
        <v>rt7896</v>
      </c>
      <c r="N2270">
        <f>_xlfn.XLOOKUP("'PRO-"&amp;b2b3[[#This Row],[enz]]&amp;"'",'[1]Sheet2 (2)'!$A:$A,'[1]Sheet2 (2)'!$B:$B,"")</f>
        <v>1</v>
      </c>
      <c r="O2270">
        <f>IFERROR(_xlfn.XLOOKUP(b2b3[[#This Row],[Column2]],Table17[[#This Row],[rxn-no-enz]],Table17[[#This Row],[flux]],0),0)</f>
        <v>0</v>
      </c>
      <c r="P2270" t="str">
        <f>_xlfn.TEXTBEFORE(b2b3[[#This Row],[rxn]],"-",-1,,,"")</f>
        <v>PROSYN</v>
      </c>
    </row>
    <row r="2271" spans="1:16" ht="17" x14ac:dyDescent="0.25">
      <c r="A2271" s="1" t="s">
        <v>12711</v>
      </c>
      <c r="B2271" s="1" t="s">
        <v>2778</v>
      </c>
      <c r="C2271" s="1">
        <v>1.47935675E-6</v>
      </c>
      <c r="D2271" s="1">
        <f>mfs[[#This Row],[flux]]/1000</f>
        <v>1.4793567499999999E-9</v>
      </c>
      <c r="F2271" t="s">
        <v>12058</v>
      </c>
      <c r="G2271" t="s">
        <v>2778</v>
      </c>
      <c r="H2271" s="3">
        <v>3.07827512577516E-12</v>
      </c>
      <c r="I2271">
        <f>_xlfn.XLOOKUP(b2b3[[#This Row],[rxn]],mfs[rxn],mfs[flux_scaled],0)</f>
        <v>3.0782751000000001E-11</v>
      </c>
      <c r="J2271">
        <f>(b2b3[[#This Row],[flux]]-b2b3[[#This Row],[flux in mfs]])/b2b3[[#This Row],[flux]]</f>
        <v>-8.999999916267523</v>
      </c>
      <c r="K2271">
        <f>ABS(b2b3[[#This Row],[(mfs - b2+b3) / mfs]])</f>
        <v>8.999999916267523</v>
      </c>
      <c r="L2271" t="b">
        <f>_xlfn.TEXTAFTER(b2b3[[#This Row],[rxn]],"-",-1)="SPONT"</f>
        <v>0</v>
      </c>
      <c r="M2271" t="str">
        <f>_xlfn.TEXTAFTER(b2b3[[#This Row],[rxn]],"-",-1)</f>
        <v>rt7899</v>
      </c>
      <c r="N2271">
        <f>_xlfn.XLOOKUP("'PRO-"&amp;b2b3[[#This Row],[enz]]&amp;"'",'[1]Sheet2 (2)'!$A:$A,'[1]Sheet2 (2)'!$B:$B,"")</f>
        <v>1</v>
      </c>
      <c r="O2271">
        <f>IFERROR(_xlfn.XLOOKUP(b2b3[[#This Row],[Column2]],Table17[[#This Row],[rxn-no-enz]],Table17[[#This Row],[flux]],0),0)</f>
        <v>0</v>
      </c>
      <c r="P2271" t="str">
        <f>_xlfn.TEXTBEFORE(b2b3[[#This Row],[rxn]],"-",-1,,,"")</f>
        <v>PROSYN</v>
      </c>
    </row>
    <row r="2272" spans="1:16" ht="17" x14ac:dyDescent="0.25">
      <c r="A2272" s="1" t="s">
        <v>12712</v>
      </c>
      <c r="B2272" s="1" t="s">
        <v>2778</v>
      </c>
      <c r="C2272" s="1">
        <v>6.3266266000000004E-8</v>
      </c>
      <c r="D2272" s="1">
        <f>mfs[[#This Row],[flux]]/1000</f>
        <v>6.3266266000000008E-11</v>
      </c>
      <c r="F2272" t="s">
        <v>4548</v>
      </c>
      <c r="G2272" t="s">
        <v>2778</v>
      </c>
      <c r="H2272" s="3">
        <v>4.0274148757164902E-11</v>
      </c>
      <c r="I2272">
        <f>_xlfn.XLOOKUP(b2b3[[#This Row],[rxn]],mfs[rxn],mfs[flux_scaled],0)</f>
        <v>4.0274148800000003E-10</v>
      </c>
      <c r="J2272">
        <f>(b2b3[[#This Row],[flux]]-b2b3[[#This Row],[flux in mfs]])/b2b3[[#This Row],[flux]]</f>
        <v>-9.0000000106358797</v>
      </c>
      <c r="K2272">
        <f>ABS(b2b3[[#This Row],[(mfs - b2+b3) / mfs]])</f>
        <v>9.0000000106358797</v>
      </c>
      <c r="L2272" t="b">
        <f>_xlfn.TEXTAFTER(b2b3[[#This Row],[rxn]],"-",-1)="SPONT"</f>
        <v>0</v>
      </c>
      <c r="M2272" t="str">
        <f>_xlfn.TEXTAFTER(b2b3[[#This Row],[rxn]],"-",-1)</f>
        <v>rt7905</v>
      </c>
      <c r="N2272">
        <f>_xlfn.XLOOKUP("'PRO-"&amp;b2b3[[#This Row],[enz]]&amp;"'",'[1]Sheet2 (2)'!$A:$A,'[1]Sheet2 (2)'!$B:$B,"")</f>
        <v>1</v>
      </c>
      <c r="O2272">
        <f>IFERROR(_xlfn.XLOOKUP(b2b3[[#This Row],[Column2]],Table17[[#This Row],[rxn-no-enz]],Table17[[#This Row],[flux]],0),0)</f>
        <v>0</v>
      </c>
      <c r="P2272" t="str">
        <f>_xlfn.TEXTBEFORE(b2b3[[#This Row],[rxn]],"-",-1,,,"")</f>
        <v>PROSYN</v>
      </c>
    </row>
    <row r="2273" spans="1:16" ht="17" x14ac:dyDescent="0.25">
      <c r="A2273" s="1" t="s">
        <v>12713</v>
      </c>
      <c r="B2273" s="1" t="s">
        <v>2778</v>
      </c>
      <c r="C2273" s="1">
        <v>2.6680890000000001E-9</v>
      </c>
      <c r="D2273" s="1">
        <f>mfs[[#This Row],[flux]]/1000</f>
        <v>2.668089E-12</v>
      </c>
      <c r="F2273" t="s">
        <v>4549</v>
      </c>
      <c r="G2273" t="s">
        <v>2778</v>
      </c>
      <c r="H2273" s="3">
        <v>1.47768345891145E-12</v>
      </c>
      <c r="I2273">
        <f>_xlfn.XLOOKUP(b2b3[[#This Row],[rxn]],mfs[rxn],mfs[flux_scaled],0)</f>
        <v>1.4776834999999998E-11</v>
      </c>
      <c r="J2273">
        <f>(b2b3[[#This Row],[flux]]-b2b3[[#This Row],[flux in mfs]])/b2b3[[#This Row],[flux]]</f>
        <v>-9.0000002780605666</v>
      </c>
      <c r="K2273">
        <f>ABS(b2b3[[#This Row],[(mfs - b2+b3) / mfs]])</f>
        <v>9.0000002780605666</v>
      </c>
      <c r="L2273" t="b">
        <f>_xlfn.TEXTAFTER(b2b3[[#This Row],[rxn]],"-",-1)="SPONT"</f>
        <v>0</v>
      </c>
      <c r="M2273" t="str">
        <f>_xlfn.TEXTAFTER(b2b3[[#This Row],[rxn]],"-",-1)</f>
        <v>rt7907</v>
      </c>
      <c r="N2273">
        <f>_xlfn.XLOOKUP("'PRO-"&amp;b2b3[[#This Row],[enz]]&amp;"'",'[1]Sheet2 (2)'!$A:$A,'[1]Sheet2 (2)'!$B:$B,"")</f>
        <v>1</v>
      </c>
      <c r="O2273">
        <f>IFERROR(_xlfn.XLOOKUP(b2b3[[#This Row],[Column2]],Table17[[#This Row],[rxn-no-enz]],Table17[[#This Row],[flux]],0),0)</f>
        <v>0</v>
      </c>
      <c r="P2273" t="str">
        <f>_xlfn.TEXTBEFORE(b2b3[[#This Row],[rxn]],"-",-1,,,"")</f>
        <v>PROSYN</v>
      </c>
    </row>
    <row r="2274" spans="1:16" ht="17" x14ac:dyDescent="0.25">
      <c r="A2274" s="1" t="s">
        <v>12714</v>
      </c>
      <c r="B2274" s="1" t="s">
        <v>2778</v>
      </c>
      <c r="C2274" s="1">
        <v>6.3060315000000001E-8</v>
      </c>
      <c r="D2274" s="1">
        <f>mfs[[#This Row],[flux]]/1000</f>
        <v>6.3060315000000007E-11</v>
      </c>
      <c r="F2274" t="s">
        <v>12059</v>
      </c>
      <c r="G2274" t="s">
        <v>2778</v>
      </c>
      <c r="H2274" s="3">
        <v>6.9590043429335299E-12</v>
      </c>
      <c r="I2274">
        <f>_xlfn.XLOOKUP(b2b3[[#This Row],[rxn]],mfs[rxn],mfs[flux_scaled],0)</f>
        <v>6.9590042999999995E-11</v>
      </c>
      <c r="J2274">
        <f>(b2b3[[#This Row],[flux]]-b2b3[[#This Row],[flux in mfs]])/b2b3[[#This Row],[flux]]</f>
        <v>-8.9999999383050664</v>
      </c>
      <c r="K2274">
        <f>ABS(b2b3[[#This Row],[(mfs - b2+b3) / mfs]])</f>
        <v>8.9999999383050664</v>
      </c>
      <c r="L2274" t="b">
        <f>_xlfn.TEXTAFTER(b2b3[[#This Row],[rxn]],"-",-1)="SPONT"</f>
        <v>0</v>
      </c>
      <c r="M2274" t="str">
        <f>_xlfn.TEXTAFTER(b2b3[[#This Row],[rxn]],"-",-1)</f>
        <v>rt7908_c</v>
      </c>
      <c r="N2274">
        <f>_xlfn.XLOOKUP("'PRO-"&amp;b2b3[[#This Row],[enz]]&amp;"'",'[1]Sheet2 (2)'!$A:$A,'[1]Sheet2 (2)'!$B:$B,"")</f>
        <v>1</v>
      </c>
      <c r="O2274">
        <f>IFERROR(_xlfn.XLOOKUP(b2b3[[#This Row],[Column2]],Table17[[#This Row],[rxn-no-enz]],Table17[[#This Row],[flux]],0),0)</f>
        <v>0</v>
      </c>
      <c r="P2274" t="str">
        <f>_xlfn.TEXTBEFORE(b2b3[[#This Row],[rxn]],"-",-1,,,"")</f>
        <v>PROSYN</v>
      </c>
    </row>
    <row r="2275" spans="1:16" ht="17" x14ac:dyDescent="0.25">
      <c r="A2275" s="1" t="s">
        <v>12715</v>
      </c>
      <c r="B2275" s="1" t="s">
        <v>2778</v>
      </c>
      <c r="C2275" s="1">
        <v>8.9007020000000007E-9</v>
      </c>
      <c r="D2275" s="1">
        <f>mfs[[#This Row],[flux]]/1000</f>
        <v>8.900702000000001E-12</v>
      </c>
      <c r="F2275" t="s">
        <v>4550</v>
      </c>
      <c r="G2275" t="s">
        <v>2778</v>
      </c>
      <c r="H2275" s="3">
        <v>9.1099386997341502E-12</v>
      </c>
      <c r="I2275">
        <f>_xlfn.XLOOKUP(b2b3[[#This Row],[rxn]],mfs[rxn],mfs[flux_scaled],0)</f>
        <v>9.1099387000000002E-11</v>
      </c>
      <c r="J2275">
        <f>(b2b3[[#This Row],[flux]]-b2b3[[#This Row],[flux in mfs]])/b2b3[[#This Row],[flux]]</f>
        <v>-9.0000000002918235</v>
      </c>
      <c r="K2275">
        <f>ABS(b2b3[[#This Row],[(mfs - b2+b3) / mfs]])</f>
        <v>9.0000000002918235</v>
      </c>
      <c r="L2275" t="b">
        <f>_xlfn.TEXTAFTER(b2b3[[#This Row],[rxn]],"-",-1)="SPONT"</f>
        <v>0</v>
      </c>
      <c r="M2275" t="str">
        <f>_xlfn.TEXTAFTER(b2b3[[#This Row],[rxn]],"-",-1)</f>
        <v>rt7910</v>
      </c>
      <c r="N2275">
        <f>_xlfn.XLOOKUP("'PRO-"&amp;b2b3[[#This Row],[enz]]&amp;"'",'[1]Sheet2 (2)'!$A:$A,'[1]Sheet2 (2)'!$B:$B,"")</f>
        <v>1</v>
      </c>
      <c r="O2275">
        <f>IFERROR(_xlfn.XLOOKUP(b2b3[[#This Row],[Column2]],Table17[[#This Row],[rxn-no-enz]],Table17[[#This Row],[flux]],0),0)</f>
        <v>0</v>
      </c>
      <c r="P2275" t="str">
        <f>_xlfn.TEXTBEFORE(b2b3[[#This Row],[rxn]],"-",-1,,,"")</f>
        <v>PROSYN</v>
      </c>
    </row>
    <row r="2276" spans="1:16" ht="17" x14ac:dyDescent="0.25">
      <c r="A2276" s="1" t="s">
        <v>12716</v>
      </c>
      <c r="B2276" s="1" t="s">
        <v>2778</v>
      </c>
      <c r="C2276" s="1">
        <v>2.76583924E-7</v>
      </c>
      <c r="D2276" s="1">
        <f>mfs[[#This Row],[flux]]/1000</f>
        <v>2.7658392400000001E-10</v>
      </c>
      <c r="F2276" t="s">
        <v>12060</v>
      </c>
      <c r="G2276" t="s">
        <v>2778</v>
      </c>
      <c r="H2276" s="3">
        <v>2.72710742951381E-11</v>
      </c>
      <c r="I2276">
        <f>_xlfn.XLOOKUP(b2b3[[#This Row],[rxn]],mfs[rxn],mfs[flux_scaled],0)</f>
        <v>2.72710743E-10</v>
      </c>
      <c r="J2276">
        <f>(b2b3[[#This Row],[flux]]-b2b3[[#This Row],[flux in mfs]])/b2b3[[#This Row],[flux]]</f>
        <v>-9.000000001782805</v>
      </c>
      <c r="K2276">
        <f>ABS(b2b3[[#This Row],[(mfs - b2+b3) / mfs]])</f>
        <v>9.000000001782805</v>
      </c>
      <c r="L2276" t="b">
        <f>_xlfn.TEXTAFTER(b2b3[[#This Row],[rxn]],"-",-1)="SPONT"</f>
        <v>0</v>
      </c>
      <c r="M2276" t="str">
        <f>_xlfn.TEXTAFTER(b2b3[[#This Row],[rxn]],"-",-1)</f>
        <v>rt7912</v>
      </c>
      <c r="N2276">
        <f>_xlfn.XLOOKUP("'PRO-"&amp;b2b3[[#This Row],[enz]]&amp;"'",'[1]Sheet2 (2)'!$A:$A,'[1]Sheet2 (2)'!$B:$B,"")</f>
        <v>1</v>
      </c>
      <c r="O2276">
        <f>IFERROR(_xlfn.XLOOKUP(b2b3[[#This Row],[Column2]],Table17[[#This Row],[rxn-no-enz]],Table17[[#This Row],[flux]],0),0)</f>
        <v>0</v>
      </c>
      <c r="P2276" t="str">
        <f>_xlfn.TEXTBEFORE(b2b3[[#This Row],[rxn]],"-",-1,,,"")</f>
        <v>PROSYN</v>
      </c>
    </row>
    <row r="2277" spans="1:16" ht="17" x14ac:dyDescent="0.25">
      <c r="A2277" s="1" t="s">
        <v>12717</v>
      </c>
      <c r="B2277" s="1" t="s">
        <v>2778</v>
      </c>
      <c r="C2277" s="1">
        <v>1.13377E-10</v>
      </c>
      <c r="D2277" s="1">
        <f>mfs[[#This Row],[flux]]/1000</f>
        <v>1.13377E-13</v>
      </c>
      <c r="F2277" t="s">
        <v>4551</v>
      </c>
      <c r="G2277" t="s">
        <v>2778</v>
      </c>
      <c r="H2277" s="3">
        <v>2.9140071299210102E-11</v>
      </c>
      <c r="I2277">
        <f>_xlfn.XLOOKUP(b2b3[[#This Row],[rxn]],mfs[rxn],mfs[flux_scaled],0)</f>
        <v>2.9140071300000004E-10</v>
      </c>
      <c r="J2277">
        <f>(b2b3[[#This Row],[flux]]-b2b3[[#This Row],[flux in mfs]])/b2b3[[#This Row],[flux]]</f>
        <v>-9.0000000002710703</v>
      </c>
      <c r="K2277">
        <f>ABS(b2b3[[#This Row],[(mfs - b2+b3) / mfs]])</f>
        <v>9.0000000002710703</v>
      </c>
      <c r="L2277" t="b">
        <f>_xlfn.TEXTAFTER(b2b3[[#This Row],[rxn]],"-",-1)="SPONT"</f>
        <v>0</v>
      </c>
      <c r="M2277" t="str">
        <f>_xlfn.TEXTAFTER(b2b3[[#This Row],[rxn]],"-",-1)</f>
        <v>rt7913</v>
      </c>
      <c r="N2277">
        <f>_xlfn.XLOOKUP("'PRO-"&amp;b2b3[[#This Row],[enz]]&amp;"'",'[1]Sheet2 (2)'!$A:$A,'[1]Sheet2 (2)'!$B:$B,"")</f>
        <v>1</v>
      </c>
      <c r="O2277">
        <f>IFERROR(_xlfn.XLOOKUP(b2b3[[#This Row],[Column2]],Table17[[#This Row],[rxn-no-enz]],Table17[[#This Row],[flux]],0),0)</f>
        <v>0</v>
      </c>
      <c r="P2277" t="str">
        <f>_xlfn.TEXTBEFORE(b2b3[[#This Row],[rxn]],"-",-1,,,"")</f>
        <v>PROSYN</v>
      </c>
    </row>
    <row r="2278" spans="1:16" ht="17" x14ac:dyDescent="0.25">
      <c r="A2278" s="1" t="s">
        <v>12718</v>
      </c>
      <c r="B2278" s="1" t="s">
        <v>2778</v>
      </c>
      <c r="C2278" s="1">
        <v>6.9237157E-8</v>
      </c>
      <c r="D2278" s="1">
        <f>mfs[[#This Row],[flux]]/1000</f>
        <v>6.9237157000000005E-11</v>
      </c>
      <c r="F2278" t="s">
        <v>13149</v>
      </c>
      <c r="G2278" t="s">
        <v>2778</v>
      </c>
      <c r="H2278" s="3">
        <v>4.9994060858067304E-12</v>
      </c>
      <c r="I2278">
        <f>_xlfn.XLOOKUP(b2b3[[#This Row],[rxn]],mfs[rxn],mfs[flux_scaled],0)</f>
        <v>4.9994060999999998E-11</v>
      </c>
      <c r="J2278">
        <f>(b2b3[[#This Row],[flux]]-b2b3[[#This Row],[flux in mfs]])/b2b3[[#This Row],[flux]]</f>
        <v>-9.0000000283899109</v>
      </c>
      <c r="K2278">
        <f>ABS(b2b3[[#This Row],[(mfs - b2+b3) / mfs]])</f>
        <v>9.0000000283899109</v>
      </c>
      <c r="L2278" t="b">
        <f>_xlfn.TEXTAFTER(b2b3[[#This Row],[rxn]],"-",-1)="SPONT"</f>
        <v>0</v>
      </c>
      <c r="M2278" t="str">
        <f>_xlfn.TEXTAFTER(b2b3[[#This Row],[rxn]],"-",-1)</f>
        <v>rt7916_c</v>
      </c>
      <c r="N2278">
        <f>_xlfn.XLOOKUP("'PRO-"&amp;b2b3[[#This Row],[enz]]&amp;"'",'[1]Sheet2 (2)'!$A:$A,'[1]Sheet2 (2)'!$B:$B,"")</f>
        <v>1</v>
      </c>
      <c r="O2278">
        <f>IFERROR(_xlfn.XLOOKUP(b2b3[[#This Row],[Column2]],Table17[[#This Row],[rxn-no-enz]],Table17[[#This Row],[flux]],0),0)</f>
        <v>0</v>
      </c>
      <c r="P2278" t="str">
        <f>_xlfn.TEXTBEFORE(b2b3[[#This Row],[rxn]],"-",-1,,,"")</f>
        <v>PROSYN</v>
      </c>
    </row>
    <row r="2279" spans="1:16" ht="17" x14ac:dyDescent="0.25">
      <c r="A2279" s="1" t="s">
        <v>12719</v>
      </c>
      <c r="B2279" s="1" t="s">
        <v>2778</v>
      </c>
      <c r="C2279" s="1">
        <v>5.5313697000000001E-8</v>
      </c>
      <c r="D2279" s="1">
        <f>mfs[[#This Row],[flux]]/1000</f>
        <v>5.5313697000000002E-11</v>
      </c>
      <c r="F2279" t="s">
        <v>12062</v>
      </c>
      <c r="G2279" t="s">
        <v>2778</v>
      </c>
      <c r="H2279" s="3">
        <v>5.2230776529924602E-12</v>
      </c>
      <c r="I2279">
        <f>_xlfn.XLOOKUP(b2b3[[#This Row],[rxn]],mfs[rxn],mfs[flux_scaled],0)</f>
        <v>5.2230777E-11</v>
      </c>
      <c r="J2279">
        <f>(b2b3[[#This Row],[flux]]-b2b3[[#This Row],[flux in mfs]])/b2b3[[#This Row],[flux]]</f>
        <v>-9.0000000899996948</v>
      </c>
      <c r="K2279">
        <f>ABS(b2b3[[#This Row],[(mfs - b2+b3) / mfs]])</f>
        <v>9.0000000899996948</v>
      </c>
      <c r="L2279" t="b">
        <f>_xlfn.TEXTAFTER(b2b3[[#This Row],[rxn]],"-",-1)="SPONT"</f>
        <v>0</v>
      </c>
      <c r="M2279" t="str">
        <f>_xlfn.TEXTAFTER(b2b3[[#This Row],[rxn]],"-",-1)</f>
        <v>rt7917</v>
      </c>
      <c r="N2279">
        <f>_xlfn.XLOOKUP("'PRO-"&amp;b2b3[[#This Row],[enz]]&amp;"'",'[1]Sheet2 (2)'!$A:$A,'[1]Sheet2 (2)'!$B:$B,"")</f>
        <v>1</v>
      </c>
      <c r="O2279">
        <f>IFERROR(_xlfn.XLOOKUP(b2b3[[#This Row],[Column2]],Table17[[#This Row],[rxn-no-enz]],Table17[[#This Row],[flux]],0),0)</f>
        <v>0</v>
      </c>
      <c r="P2279" t="str">
        <f>_xlfn.TEXTBEFORE(b2b3[[#This Row],[rxn]],"-",-1,,,"")</f>
        <v>PROSYN</v>
      </c>
    </row>
    <row r="2280" spans="1:16" ht="17" x14ac:dyDescent="0.25">
      <c r="A2280" s="1" t="s">
        <v>12720</v>
      </c>
      <c r="B2280" s="1" t="s">
        <v>2778</v>
      </c>
      <c r="C2280" s="1">
        <v>2.4564552999999998E-8</v>
      </c>
      <c r="D2280" s="1">
        <f>mfs[[#This Row],[flux]]/1000</f>
        <v>2.4564552999999998E-11</v>
      </c>
      <c r="F2280" t="s">
        <v>12063</v>
      </c>
      <c r="G2280" t="s">
        <v>2778</v>
      </c>
      <c r="H2280" s="3">
        <v>2.6155010538937101E-12</v>
      </c>
      <c r="I2280">
        <f>_xlfn.XLOOKUP(b2b3[[#This Row],[rxn]],mfs[rxn],mfs[flux_scaled],0)</f>
        <v>2.6155010999999999E-11</v>
      </c>
      <c r="J2280">
        <f>(b2b3[[#This Row],[flux]]-b2b3[[#This Row],[flux in mfs]])/b2b3[[#This Row],[flux]]</f>
        <v>-9.0000001762809081</v>
      </c>
      <c r="K2280">
        <f>ABS(b2b3[[#This Row],[(mfs - b2+b3) / mfs]])</f>
        <v>9.0000001762809081</v>
      </c>
      <c r="L2280" t="b">
        <f>_xlfn.TEXTAFTER(b2b3[[#This Row],[rxn]],"-",-1)="SPONT"</f>
        <v>0</v>
      </c>
      <c r="M2280" t="str">
        <f>_xlfn.TEXTAFTER(b2b3[[#This Row],[rxn]],"-",-1)</f>
        <v>rt7919</v>
      </c>
      <c r="N2280">
        <f>_xlfn.XLOOKUP("'PRO-"&amp;b2b3[[#This Row],[enz]]&amp;"'",'[1]Sheet2 (2)'!$A:$A,'[1]Sheet2 (2)'!$B:$B,"")</f>
        <v>1</v>
      </c>
      <c r="O2280">
        <f>IFERROR(_xlfn.XLOOKUP(b2b3[[#This Row],[Column2]],Table17[[#This Row],[rxn-no-enz]],Table17[[#This Row],[flux]],0),0)</f>
        <v>0</v>
      </c>
      <c r="P2280" t="str">
        <f>_xlfn.TEXTBEFORE(b2b3[[#This Row],[rxn]],"-",-1,,,"")</f>
        <v>PROSYN</v>
      </c>
    </row>
    <row r="2281" spans="1:16" ht="17" x14ac:dyDescent="0.25">
      <c r="A2281" s="1" t="s">
        <v>12721</v>
      </c>
      <c r="B2281" s="1" t="s">
        <v>2778</v>
      </c>
      <c r="C2281" s="1">
        <v>1.0175821429999999E-6</v>
      </c>
      <c r="D2281" s="1">
        <f>mfs[[#This Row],[flux]]/1000</f>
        <v>1.017582143E-9</v>
      </c>
      <c r="F2281" t="s">
        <v>12064</v>
      </c>
      <c r="G2281" t="s">
        <v>2778</v>
      </c>
      <c r="H2281" s="3">
        <v>8.68452017930765E-12</v>
      </c>
      <c r="I2281">
        <f>_xlfn.XLOOKUP(b2b3[[#This Row],[rxn]],mfs[rxn],mfs[flux_scaled],0)</f>
        <v>8.6845201999999999E-11</v>
      </c>
      <c r="J2281">
        <f>(b2b3[[#This Row],[flux]]-b2b3[[#This Row],[flux in mfs]])/b2b3[[#This Row],[flux]]</f>
        <v>-9.0000000238267059</v>
      </c>
      <c r="K2281">
        <f>ABS(b2b3[[#This Row],[(mfs - b2+b3) / mfs]])</f>
        <v>9.0000000238267059</v>
      </c>
      <c r="L2281" t="b">
        <f>_xlfn.TEXTAFTER(b2b3[[#This Row],[rxn]],"-",-1)="SPONT"</f>
        <v>0</v>
      </c>
      <c r="M2281" t="str">
        <f>_xlfn.TEXTAFTER(b2b3[[#This Row],[rxn]],"-",-1)</f>
        <v>rt7922</v>
      </c>
      <c r="N2281">
        <f>_xlfn.XLOOKUP("'PRO-"&amp;b2b3[[#This Row],[enz]]&amp;"'",'[1]Sheet2 (2)'!$A:$A,'[1]Sheet2 (2)'!$B:$B,"")</f>
        <v>1</v>
      </c>
      <c r="O2281">
        <f>IFERROR(_xlfn.XLOOKUP(b2b3[[#This Row],[Column2]],Table17[[#This Row],[rxn-no-enz]],Table17[[#This Row],[flux]],0),0)</f>
        <v>0</v>
      </c>
      <c r="P2281" t="str">
        <f>_xlfn.TEXTBEFORE(b2b3[[#This Row],[rxn]],"-",-1,,,"")</f>
        <v>PROSYN</v>
      </c>
    </row>
    <row r="2282" spans="1:16" ht="17" x14ac:dyDescent="0.25">
      <c r="A2282" s="1" t="s">
        <v>12722</v>
      </c>
      <c r="B2282" s="1" t="s">
        <v>2778</v>
      </c>
      <c r="C2282" s="1">
        <v>2.5573763999999999E-8</v>
      </c>
      <c r="D2282" s="1">
        <f>mfs[[#This Row],[flux]]/1000</f>
        <v>2.5573764E-11</v>
      </c>
      <c r="F2282" t="s">
        <v>12065</v>
      </c>
      <c r="G2282" t="s">
        <v>2778</v>
      </c>
      <c r="H2282" s="3">
        <v>2.24519879602896E-11</v>
      </c>
      <c r="I2282">
        <f>_xlfn.XLOOKUP(b2b3[[#This Row],[rxn]],mfs[rxn],mfs[flux_scaled],0)</f>
        <v>2.2451988E-10</v>
      </c>
      <c r="J2282">
        <f>(b2b3[[#This Row],[flux]]-b2b3[[#This Row],[flux in mfs]])/b2b3[[#This Row],[flux]]</f>
        <v>-9.0000000176868085</v>
      </c>
      <c r="K2282">
        <f>ABS(b2b3[[#This Row],[(mfs - b2+b3) / mfs]])</f>
        <v>9.0000000176868085</v>
      </c>
      <c r="L2282" t="b">
        <f>_xlfn.TEXTAFTER(b2b3[[#This Row],[rxn]],"-",-1)="SPONT"</f>
        <v>0</v>
      </c>
      <c r="M2282" t="str">
        <f>_xlfn.TEXTAFTER(b2b3[[#This Row],[rxn]],"-",-1)</f>
        <v>rt7955_c</v>
      </c>
      <c r="N2282">
        <f>_xlfn.XLOOKUP("'PRO-"&amp;b2b3[[#This Row],[enz]]&amp;"'",'[1]Sheet2 (2)'!$A:$A,'[1]Sheet2 (2)'!$B:$B,"")</f>
        <v>1</v>
      </c>
      <c r="O2282">
        <f>IFERROR(_xlfn.XLOOKUP(b2b3[[#This Row],[Column2]],Table17[[#This Row],[rxn-no-enz]],Table17[[#This Row],[flux]],0),0)</f>
        <v>0</v>
      </c>
      <c r="P2282" t="str">
        <f>_xlfn.TEXTBEFORE(b2b3[[#This Row],[rxn]],"-",-1,,,"")</f>
        <v>PROSYN</v>
      </c>
    </row>
    <row r="2283" spans="1:16" ht="17" x14ac:dyDescent="0.25">
      <c r="A2283" s="1" t="s">
        <v>12723</v>
      </c>
      <c r="B2283" s="1" t="s">
        <v>2778</v>
      </c>
      <c r="C2283" s="1">
        <v>2.3251669299999999E-7</v>
      </c>
      <c r="D2283" s="1">
        <f>mfs[[#This Row],[flux]]/1000</f>
        <v>2.3251669299999999E-10</v>
      </c>
      <c r="F2283" t="s">
        <v>13150</v>
      </c>
      <c r="G2283" t="s">
        <v>2778</v>
      </c>
      <c r="H2283" s="3">
        <v>2.62618362370425E-11</v>
      </c>
      <c r="I2283">
        <f>_xlfn.XLOOKUP(b2b3[[#This Row],[rxn]],mfs[rxn],mfs[flux_scaled],0)</f>
        <v>0</v>
      </c>
      <c r="J2283">
        <f>(b2b3[[#This Row],[flux]]-b2b3[[#This Row],[flux in mfs]])/b2b3[[#This Row],[flux]]</f>
        <v>1</v>
      </c>
      <c r="K2283">
        <f>ABS(b2b3[[#This Row],[(mfs - b2+b3) / mfs]])</f>
        <v>1</v>
      </c>
      <c r="L2283" t="b">
        <f>_xlfn.TEXTAFTER(b2b3[[#This Row],[rxn]],"-",-1)="SPONT"</f>
        <v>0</v>
      </c>
      <c r="M2283" t="str">
        <f>_xlfn.TEXTAFTER(b2b3[[#This Row],[rxn]],"-",-1)</f>
        <v>rt7962_c</v>
      </c>
      <c r="N2283">
        <f>_xlfn.XLOOKUP("'PRO-"&amp;b2b3[[#This Row],[enz]]&amp;"'",'[1]Sheet2 (2)'!$A:$A,'[1]Sheet2 (2)'!$B:$B,"")</f>
        <v>1</v>
      </c>
      <c r="O2283">
        <f>IFERROR(_xlfn.XLOOKUP(b2b3[[#This Row],[Column2]],Table17[[#This Row],[rxn-no-enz]],Table17[[#This Row],[flux]],0),0)</f>
        <v>0</v>
      </c>
      <c r="P2283" t="str">
        <f>_xlfn.TEXTBEFORE(b2b3[[#This Row],[rxn]],"-",-1,,,"")</f>
        <v>PROSYN</v>
      </c>
    </row>
    <row r="2284" spans="1:16" ht="17" x14ac:dyDescent="0.25">
      <c r="A2284" s="1" t="s">
        <v>12724</v>
      </c>
      <c r="B2284" s="1" t="s">
        <v>2778</v>
      </c>
      <c r="C2284" s="1">
        <v>1.7485242999999999E-8</v>
      </c>
      <c r="D2284" s="1">
        <f>mfs[[#This Row],[flux]]/1000</f>
        <v>1.7485243E-11</v>
      </c>
      <c r="F2284" t="s">
        <v>4552</v>
      </c>
      <c r="G2284" t="s">
        <v>2778</v>
      </c>
      <c r="H2284" s="3">
        <v>4.7038225472101896E-10</v>
      </c>
      <c r="I2284">
        <f>_xlfn.XLOOKUP(b2b3[[#This Row],[rxn]],mfs[rxn],mfs[flux_scaled],0)</f>
        <v>4.7038225470000004E-9</v>
      </c>
      <c r="J2284">
        <f>(b2b3[[#This Row],[flux]]-b2b3[[#This Row],[flux in mfs]])/b2b3[[#This Row],[flux]]</f>
        <v>-8.9999999995531521</v>
      </c>
      <c r="K2284">
        <f>ABS(b2b3[[#This Row],[(mfs - b2+b3) / mfs]])</f>
        <v>8.9999999995531521</v>
      </c>
      <c r="L2284" t="b">
        <f>_xlfn.TEXTAFTER(b2b3[[#This Row],[rxn]],"-",-1)="SPONT"</f>
        <v>0</v>
      </c>
      <c r="M2284" t="str">
        <f>_xlfn.TEXTAFTER(b2b3[[#This Row],[rxn]],"-",-1)</f>
        <v>rt7991</v>
      </c>
      <c r="N2284">
        <f>_xlfn.XLOOKUP("'PRO-"&amp;b2b3[[#This Row],[enz]]&amp;"'",'[1]Sheet2 (2)'!$A:$A,'[1]Sheet2 (2)'!$B:$B,"")</f>
        <v>1</v>
      </c>
      <c r="O2284">
        <f>IFERROR(_xlfn.XLOOKUP(b2b3[[#This Row],[Column2]],Table17[[#This Row],[rxn-no-enz]],Table17[[#This Row],[flux]],0),0)</f>
        <v>0</v>
      </c>
      <c r="P2284" t="str">
        <f>_xlfn.TEXTBEFORE(b2b3[[#This Row],[rxn]],"-",-1,,,"")</f>
        <v>PROSYN</v>
      </c>
    </row>
    <row r="2285" spans="1:16" ht="17" x14ac:dyDescent="0.25">
      <c r="A2285" s="1" t="s">
        <v>13169</v>
      </c>
      <c r="B2285" s="1" t="s">
        <v>2778</v>
      </c>
      <c r="C2285" s="1">
        <v>5.4461060999999997E-8</v>
      </c>
      <c r="D2285" s="1">
        <f>mfs[[#This Row],[flux]]/1000</f>
        <v>5.4461060999999997E-11</v>
      </c>
      <c r="F2285" t="s">
        <v>12067</v>
      </c>
      <c r="G2285" t="s">
        <v>2778</v>
      </c>
      <c r="H2285" s="3">
        <v>7.4457913493490907E-12</v>
      </c>
      <c r="I2285">
        <f>_xlfn.XLOOKUP(b2b3[[#This Row],[rxn]],mfs[rxn],mfs[flux_scaled],0)</f>
        <v>7.4457913000000011E-11</v>
      </c>
      <c r="J2285">
        <f>(b2b3[[#This Row],[flux]]-b2b3[[#This Row],[flux in mfs]])/b2b3[[#This Row],[flux]]</f>
        <v>-8.9999999337221706</v>
      </c>
      <c r="K2285">
        <f>ABS(b2b3[[#This Row],[(mfs - b2+b3) / mfs]])</f>
        <v>8.9999999337221706</v>
      </c>
      <c r="L2285" t="b">
        <f>_xlfn.TEXTAFTER(b2b3[[#This Row],[rxn]],"-",-1)="SPONT"</f>
        <v>0</v>
      </c>
      <c r="M2285" t="str">
        <f>_xlfn.TEXTAFTER(b2b3[[#This Row],[rxn]],"-",-1)</f>
        <v>rt8001</v>
      </c>
      <c r="N2285">
        <f>_xlfn.XLOOKUP("'PRO-"&amp;b2b3[[#This Row],[enz]]&amp;"'",'[1]Sheet2 (2)'!$A:$A,'[1]Sheet2 (2)'!$B:$B,"")</f>
        <v>1</v>
      </c>
      <c r="O2285">
        <f>IFERROR(_xlfn.XLOOKUP(b2b3[[#This Row],[Column2]],Table17[[#This Row],[rxn-no-enz]],Table17[[#This Row],[flux]],0),0)</f>
        <v>0</v>
      </c>
      <c r="P2285" t="str">
        <f>_xlfn.TEXTBEFORE(b2b3[[#This Row],[rxn]],"-",-1,,,"")</f>
        <v>PROSYN</v>
      </c>
    </row>
    <row r="2286" spans="1:16" ht="17" x14ac:dyDescent="0.25">
      <c r="A2286" s="1" t="s">
        <v>12726</v>
      </c>
      <c r="B2286" s="1" t="s">
        <v>2778</v>
      </c>
      <c r="C2286" s="1">
        <v>1.1986341400000001E-7</v>
      </c>
      <c r="D2286" s="1">
        <f>mfs[[#This Row],[flux]]/1000</f>
        <v>1.1986341400000001E-10</v>
      </c>
      <c r="F2286" t="s">
        <v>12068</v>
      </c>
      <c r="G2286" t="s">
        <v>2778</v>
      </c>
      <c r="H2286" s="3">
        <v>4.48828842850045E-11</v>
      </c>
      <c r="I2286">
        <f>_xlfn.XLOOKUP(b2b3[[#This Row],[rxn]],mfs[rxn],mfs[flux_scaled],0)</f>
        <v>4.4882884300000003E-10</v>
      </c>
      <c r="J2286">
        <f>(b2b3[[#This Row],[flux]]-b2b3[[#This Row],[flux in mfs]])/b2b3[[#This Row],[flux]]</f>
        <v>-9.0000000033410288</v>
      </c>
      <c r="K2286">
        <f>ABS(b2b3[[#This Row],[(mfs - b2+b3) / mfs]])</f>
        <v>9.0000000033410288</v>
      </c>
      <c r="L2286" t="b">
        <f>_xlfn.TEXTAFTER(b2b3[[#This Row],[rxn]],"-",-1)="SPONT"</f>
        <v>0</v>
      </c>
      <c r="M2286" t="str">
        <f>_xlfn.TEXTAFTER(b2b3[[#This Row],[rxn]],"-",-1)</f>
        <v>rt8029</v>
      </c>
      <c r="N2286">
        <f>_xlfn.XLOOKUP("'PRO-"&amp;b2b3[[#This Row],[enz]]&amp;"'",'[1]Sheet2 (2)'!$A:$A,'[1]Sheet2 (2)'!$B:$B,"")</f>
        <v>1</v>
      </c>
      <c r="O2286">
        <f>IFERROR(_xlfn.XLOOKUP(b2b3[[#This Row],[Column2]],Table17[[#This Row],[rxn-no-enz]],Table17[[#This Row],[flux]],0),0)</f>
        <v>0</v>
      </c>
      <c r="P2286" t="str">
        <f>_xlfn.TEXTBEFORE(b2b3[[#This Row],[rxn]],"-",-1,,,"")</f>
        <v>PROSYN</v>
      </c>
    </row>
    <row r="2287" spans="1:16" ht="17" x14ac:dyDescent="0.25">
      <c r="A2287" s="1" t="s">
        <v>12727</v>
      </c>
      <c r="B2287" s="1" t="s">
        <v>2778</v>
      </c>
      <c r="C2287" s="1">
        <v>3.0142871799999998E-7</v>
      </c>
      <c r="D2287" s="1">
        <f>mfs[[#This Row],[flux]]/1000</f>
        <v>3.0142871799999996E-10</v>
      </c>
      <c r="F2287" t="s">
        <v>12069</v>
      </c>
      <c r="G2287" t="s">
        <v>2778</v>
      </c>
      <c r="H2287" s="3">
        <v>3.5132397349103899E-12</v>
      </c>
      <c r="I2287">
        <f>_xlfn.XLOOKUP(b2b3[[#This Row],[rxn]],mfs[rxn],mfs[flux_scaled],0)</f>
        <v>3.5132397E-11</v>
      </c>
      <c r="J2287">
        <f>(b2b3[[#This Row],[flux]]-b2b3[[#This Row],[flux in mfs]])/b2b3[[#This Row],[flux]]</f>
        <v>-8.9999999006319165</v>
      </c>
      <c r="K2287">
        <f>ABS(b2b3[[#This Row],[(mfs - b2+b3) / mfs]])</f>
        <v>8.9999999006319165</v>
      </c>
      <c r="L2287" t="b">
        <f>_xlfn.TEXTAFTER(b2b3[[#This Row],[rxn]],"-",-1)="SPONT"</f>
        <v>0</v>
      </c>
      <c r="M2287" t="str">
        <f>_xlfn.TEXTAFTER(b2b3[[#This Row],[rxn]],"-",-1)</f>
        <v>rt8036_c</v>
      </c>
      <c r="N2287">
        <f>_xlfn.XLOOKUP("'PRO-"&amp;b2b3[[#This Row],[enz]]&amp;"'",'[1]Sheet2 (2)'!$A:$A,'[1]Sheet2 (2)'!$B:$B,"")</f>
        <v>1</v>
      </c>
      <c r="O2287">
        <f>IFERROR(_xlfn.XLOOKUP(b2b3[[#This Row],[Column2]],Table17[[#This Row],[rxn-no-enz]],Table17[[#This Row],[flux]],0),0)</f>
        <v>0</v>
      </c>
      <c r="P2287" t="str">
        <f>_xlfn.TEXTBEFORE(b2b3[[#This Row],[rxn]],"-",-1,,,"")</f>
        <v>PROSYN</v>
      </c>
    </row>
    <row r="2288" spans="1:16" ht="17" x14ac:dyDescent="0.25">
      <c r="A2288" s="1" t="s">
        <v>12728</v>
      </c>
      <c r="B2288" s="1" t="s">
        <v>2778</v>
      </c>
      <c r="C2288" s="1">
        <v>1.0878033E-8</v>
      </c>
      <c r="D2288" s="1">
        <f>mfs[[#This Row],[flux]]/1000</f>
        <v>1.0878033000000001E-11</v>
      </c>
      <c r="F2288" t="s">
        <v>12070</v>
      </c>
      <c r="G2288" t="s">
        <v>2778</v>
      </c>
      <c r="H2288" s="3">
        <v>3.7576729099759001E-13</v>
      </c>
      <c r="I2288">
        <f>_xlfn.XLOOKUP(b2b3[[#This Row],[rxn]],mfs[rxn],mfs[flux_scaled],0)</f>
        <v>3.7576729999999994E-12</v>
      </c>
      <c r="J2288">
        <f>(b2b3[[#This Row],[flux]]-b2b3[[#This Row],[flux in mfs]])/b2b3[[#This Row],[flux]]</f>
        <v>-9.0000002395740708</v>
      </c>
      <c r="K2288">
        <f>ABS(b2b3[[#This Row],[(mfs - b2+b3) / mfs]])</f>
        <v>9.0000002395740708</v>
      </c>
      <c r="L2288" t="b">
        <f>_xlfn.TEXTAFTER(b2b3[[#This Row],[rxn]],"-",-1)="SPONT"</f>
        <v>0</v>
      </c>
      <c r="M2288" t="str">
        <f>_xlfn.TEXTAFTER(b2b3[[#This Row],[rxn]],"-",-1)</f>
        <v>rt8047</v>
      </c>
      <c r="N2288">
        <f>_xlfn.XLOOKUP("'PRO-"&amp;b2b3[[#This Row],[enz]]&amp;"'",'[1]Sheet2 (2)'!$A:$A,'[1]Sheet2 (2)'!$B:$B,"")</f>
        <v>1</v>
      </c>
      <c r="O2288">
        <f>IFERROR(_xlfn.XLOOKUP(b2b3[[#This Row],[Column2]],Table17[[#This Row],[rxn-no-enz]],Table17[[#This Row],[flux]],0),0)</f>
        <v>0</v>
      </c>
      <c r="P2288" t="str">
        <f>_xlfn.TEXTBEFORE(b2b3[[#This Row],[rxn]],"-",-1,,,"")</f>
        <v>PROSYN</v>
      </c>
    </row>
    <row r="2289" spans="1:16" ht="17" x14ac:dyDescent="0.25">
      <c r="A2289" s="1" t="s">
        <v>12729</v>
      </c>
      <c r="B2289" s="1" t="s">
        <v>2778</v>
      </c>
      <c r="C2289" s="1">
        <v>2.30108654E-7</v>
      </c>
      <c r="D2289" s="1">
        <f>mfs[[#This Row],[flux]]/1000</f>
        <v>2.3010865400000001E-10</v>
      </c>
      <c r="F2289" t="s">
        <v>12071</v>
      </c>
      <c r="G2289" t="s">
        <v>2778</v>
      </c>
      <c r="H2289" s="3">
        <v>3.5336694885390002E-12</v>
      </c>
      <c r="I2289">
        <f>_xlfn.XLOOKUP(b2b3[[#This Row],[rxn]],mfs[rxn],mfs[flux_scaled],0)</f>
        <v>3.5336695000000003E-11</v>
      </c>
      <c r="J2289">
        <f>(b2b3[[#This Row],[flux]]-b2b3[[#This Row],[flux in mfs]])/b2b3[[#This Row],[flux]]</f>
        <v>-9.0000000324337073</v>
      </c>
      <c r="K2289">
        <f>ABS(b2b3[[#This Row],[(mfs - b2+b3) / mfs]])</f>
        <v>9.0000000324337073</v>
      </c>
      <c r="L2289" t="b">
        <f>_xlfn.TEXTAFTER(b2b3[[#This Row],[rxn]],"-",-1)="SPONT"</f>
        <v>0</v>
      </c>
      <c r="M2289" t="str">
        <f>_xlfn.TEXTAFTER(b2b3[[#This Row],[rxn]],"-",-1)</f>
        <v>rt8055</v>
      </c>
      <c r="N2289">
        <f>_xlfn.XLOOKUP("'PRO-"&amp;b2b3[[#This Row],[enz]]&amp;"'",'[1]Sheet2 (2)'!$A:$A,'[1]Sheet2 (2)'!$B:$B,"")</f>
        <v>1</v>
      </c>
      <c r="O2289">
        <f>IFERROR(_xlfn.XLOOKUP(b2b3[[#This Row],[Column2]],Table17[[#This Row],[rxn-no-enz]],Table17[[#This Row],[flux]],0),0)</f>
        <v>0</v>
      </c>
      <c r="P2289" t="str">
        <f>_xlfn.TEXTBEFORE(b2b3[[#This Row],[rxn]],"-",-1,,,"")</f>
        <v>PROSYN</v>
      </c>
    </row>
    <row r="2290" spans="1:16" ht="17" x14ac:dyDescent="0.25">
      <c r="A2290" s="1" t="s">
        <v>12730</v>
      </c>
      <c r="B2290" s="1" t="s">
        <v>2778</v>
      </c>
      <c r="C2290" s="1">
        <v>5.9945476399999995E-7</v>
      </c>
      <c r="D2290" s="1">
        <f>mfs[[#This Row],[flux]]/1000</f>
        <v>5.9945476399999991E-10</v>
      </c>
      <c r="F2290" t="s">
        <v>12072</v>
      </c>
      <c r="G2290" t="s">
        <v>2778</v>
      </c>
      <c r="H2290" s="3">
        <v>2.03457428507293E-12</v>
      </c>
      <c r="I2290">
        <f>_xlfn.XLOOKUP(b2b3[[#This Row],[rxn]],mfs[rxn],mfs[flux_scaled],0)</f>
        <v>2.0345743000000001E-11</v>
      </c>
      <c r="J2290">
        <f>(b2b3[[#This Row],[flux]]-b2b3[[#This Row],[flux in mfs]])/b2b3[[#This Row],[flux]]</f>
        <v>-9.000000073367044</v>
      </c>
      <c r="K2290">
        <f>ABS(b2b3[[#This Row],[(mfs - b2+b3) / mfs]])</f>
        <v>9.000000073367044</v>
      </c>
      <c r="L2290" t="b">
        <f>_xlfn.TEXTAFTER(b2b3[[#This Row],[rxn]],"-",-1)="SPONT"</f>
        <v>0</v>
      </c>
      <c r="M2290" t="str">
        <f>_xlfn.TEXTAFTER(b2b3[[#This Row],[rxn]],"-",-1)</f>
        <v>rt8084</v>
      </c>
      <c r="N2290">
        <f>_xlfn.XLOOKUP("'PRO-"&amp;b2b3[[#This Row],[enz]]&amp;"'",'[1]Sheet2 (2)'!$A:$A,'[1]Sheet2 (2)'!$B:$B,"")</f>
        <v>1</v>
      </c>
      <c r="O2290">
        <f>IFERROR(_xlfn.XLOOKUP(b2b3[[#This Row],[Column2]],Table17[[#This Row],[rxn-no-enz]],Table17[[#This Row],[flux]],0),0)</f>
        <v>0</v>
      </c>
      <c r="P2290" t="str">
        <f>_xlfn.TEXTBEFORE(b2b3[[#This Row],[rxn]],"-",-1,,,"")</f>
        <v>PROSYN</v>
      </c>
    </row>
    <row r="2291" spans="1:16" ht="17" x14ac:dyDescent="0.25">
      <c r="A2291" s="1" t="s">
        <v>12731</v>
      </c>
      <c r="B2291" s="1" t="s">
        <v>2778</v>
      </c>
      <c r="C2291" s="1">
        <v>4.5102722899999999E-7</v>
      </c>
      <c r="D2291" s="1">
        <f>mfs[[#This Row],[flux]]/1000</f>
        <v>4.5102722900000001E-10</v>
      </c>
      <c r="F2291" t="s">
        <v>12073</v>
      </c>
      <c r="G2291" t="s">
        <v>2778</v>
      </c>
      <c r="H2291" s="3">
        <v>2.7389502047642002E-13</v>
      </c>
      <c r="I2291">
        <f>_xlfn.XLOOKUP(b2b3[[#This Row],[rxn]],mfs[rxn],mfs[flux_scaled],0)</f>
        <v>2.7389499999999998E-12</v>
      </c>
      <c r="J2291">
        <f>(b2b3[[#This Row],[flux]]-b2b3[[#This Row],[flux in mfs]])/b2b3[[#This Row],[flux]]</f>
        <v>-8.9999992523989665</v>
      </c>
      <c r="K2291">
        <f>ABS(b2b3[[#This Row],[(mfs - b2+b3) / mfs]])</f>
        <v>8.9999992523989665</v>
      </c>
      <c r="L2291" t="b">
        <f>_xlfn.TEXTAFTER(b2b3[[#This Row],[rxn]],"-",-1)="SPONT"</f>
        <v>0</v>
      </c>
      <c r="M2291" t="str">
        <f>_xlfn.TEXTAFTER(b2b3[[#This Row],[rxn]],"-",-1)</f>
        <v>rt8085</v>
      </c>
      <c r="N2291">
        <f>_xlfn.XLOOKUP("'PRO-"&amp;b2b3[[#This Row],[enz]]&amp;"'",'[1]Sheet2 (2)'!$A:$A,'[1]Sheet2 (2)'!$B:$B,"")</f>
        <v>1</v>
      </c>
      <c r="O2291">
        <f>IFERROR(_xlfn.XLOOKUP(b2b3[[#This Row],[Column2]],Table17[[#This Row],[rxn-no-enz]],Table17[[#This Row],[flux]],0),0)</f>
        <v>0</v>
      </c>
      <c r="P2291" t="str">
        <f>_xlfn.TEXTBEFORE(b2b3[[#This Row],[rxn]],"-",-1,,,"")</f>
        <v>PROSYN</v>
      </c>
    </row>
    <row r="2292" spans="1:16" ht="17" x14ac:dyDescent="0.25">
      <c r="A2292" s="1" t="s">
        <v>12732</v>
      </c>
      <c r="B2292" s="1" t="s">
        <v>2778</v>
      </c>
      <c r="C2292" s="1">
        <v>5.7246149900000002E-7</v>
      </c>
      <c r="D2292" s="1">
        <f>mfs[[#This Row],[flux]]/1000</f>
        <v>5.7246149900000003E-10</v>
      </c>
      <c r="F2292" t="s">
        <v>12074</v>
      </c>
      <c r="G2292" t="s">
        <v>2778</v>
      </c>
      <c r="H2292" s="3">
        <v>1.6573840792638201E-12</v>
      </c>
      <c r="I2292">
        <f>_xlfn.XLOOKUP(b2b3[[#This Row],[rxn]],mfs[rxn],mfs[flux_scaled],0)</f>
        <v>1.6573840999999998E-11</v>
      </c>
      <c r="J2292">
        <f>(b2b3[[#This Row],[flux]]-b2b3[[#This Row],[flux in mfs]])/b2b3[[#This Row],[flux]]</f>
        <v>-9.0000001251139068</v>
      </c>
      <c r="K2292">
        <f>ABS(b2b3[[#This Row],[(mfs - b2+b3) / mfs]])</f>
        <v>9.0000001251139068</v>
      </c>
      <c r="L2292" t="b">
        <f>_xlfn.TEXTAFTER(b2b3[[#This Row],[rxn]],"-",-1)="SPONT"</f>
        <v>0</v>
      </c>
      <c r="M2292" t="str">
        <f>_xlfn.TEXTAFTER(b2b3[[#This Row],[rxn]],"-",-1)</f>
        <v>rt8106</v>
      </c>
      <c r="N2292">
        <f>_xlfn.XLOOKUP("'PRO-"&amp;b2b3[[#This Row],[enz]]&amp;"'",'[1]Sheet2 (2)'!$A:$A,'[1]Sheet2 (2)'!$B:$B,"")</f>
        <v>1</v>
      </c>
      <c r="O2292">
        <f>IFERROR(_xlfn.XLOOKUP(b2b3[[#This Row],[Column2]],Table17[[#This Row],[rxn-no-enz]],Table17[[#This Row],[flux]],0),0)</f>
        <v>0</v>
      </c>
      <c r="P2292" t="str">
        <f>_xlfn.TEXTBEFORE(b2b3[[#This Row],[rxn]],"-",-1,,,"")</f>
        <v>PROSYN</v>
      </c>
    </row>
    <row r="2293" spans="1:16" ht="17" x14ac:dyDescent="0.25">
      <c r="A2293" s="1" t="s">
        <v>12733</v>
      </c>
      <c r="B2293" s="1" t="s">
        <v>2778</v>
      </c>
      <c r="C2293" s="1">
        <v>9.1138021099999997E-7</v>
      </c>
      <c r="D2293" s="1">
        <f>mfs[[#This Row],[flux]]/1000</f>
        <v>9.1138021099999996E-10</v>
      </c>
      <c r="F2293" t="s">
        <v>4554</v>
      </c>
      <c r="G2293" t="s">
        <v>2778</v>
      </c>
      <c r="H2293" s="3">
        <v>1.6500732766723901E-11</v>
      </c>
      <c r="I2293">
        <f>_xlfn.XLOOKUP(b2b3[[#This Row],[rxn]],mfs[rxn],mfs[flux_scaled],0)</f>
        <v>1.6500732799999999E-10</v>
      </c>
      <c r="J2293">
        <f>(b2b3[[#This Row],[flux]]-b2b3[[#This Row],[flux in mfs]])/b2b3[[#This Row],[flux]]</f>
        <v>-9.0000000201664356</v>
      </c>
      <c r="K2293">
        <f>ABS(b2b3[[#This Row],[(mfs - b2+b3) / mfs]])</f>
        <v>9.0000000201664356</v>
      </c>
      <c r="L2293" t="b">
        <f>_xlfn.TEXTAFTER(b2b3[[#This Row],[rxn]],"-",-1)="SPONT"</f>
        <v>0</v>
      </c>
      <c r="M2293" t="str">
        <f>_xlfn.TEXTAFTER(b2b3[[#This Row],[rxn]],"-",-1)</f>
        <v>rt8107</v>
      </c>
      <c r="N2293">
        <f>_xlfn.XLOOKUP("'PRO-"&amp;b2b3[[#This Row],[enz]]&amp;"'",'[1]Sheet2 (2)'!$A:$A,'[1]Sheet2 (2)'!$B:$B,"")</f>
        <v>1</v>
      </c>
      <c r="O2293">
        <f>IFERROR(_xlfn.XLOOKUP(b2b3[[#This Row],[Column2]],Table17[[#This Row],[rxn-no-enz]],Table17[[#This Row],[flux]],0),0)</f>
        <v>0</v>
      </c>
      <c r="P2293" t="str">
        <f>_xlfn.TEXTBEFORE(b2b3[[#This Row],[rxn]],"-",-1,,,"")</f>
        <v>PROSYN</v>
      </c>
    </row>
    <row r="2294" spans="1:16" ht="17" x14ac:dyDescent="0.25">
      <c r="A2294" s="1" t="s">
        <v>12734</v>
      </c>
      <c r="B2294" s="1" t="s">
        <v>2778</v>
      </c>
      <c r="C2294" s="1">
        <v>3.7974479999999997E-9</v>
      </c>
      <c r="D2294" s="1">
        <f>mfs[[#This Row],[flux]]/1000</f>
        <v>3.7974479999999994E-12</v>
      </c>
      <c r="F2294" t="s">
        <v>12075</v>
      </c>
      <c r="G2294" t="s">
        <v>2778</v>
      </c>
      <c r="H2294" s="3">
        <v>1.9055399579745502E-12</v>
      </c>
      <c r="I2294">
        <f>_xlfn.XLOOKUP(b2b3[[#This Row],[rxn]],mfs[rxn],mfs[flux_scaled],0)</f>
        <v>1.9055400000000001E-11</v>
      </c>
      <c r="J2294">
        <f>(b2b3[[#This Row],[flux]]-b2b3[[#This Row],[flux in mfs]])/b2b3[[#This Row],[flux]]</f>
        <v>-9.0000002205435248</v>
      </c>
      <c r="K2294">
        <f>ABS(b2b3[[#This Row],[(mfs - b2+b3) / mfs]])</f>
        <v>9.0000002205435248</v>
      </c>
      <c r="L2294" t="b">
        <f>_xlfn.TEXTAFTER(b2b3[[#This Row],[rxn]],"-",-1)="SPONT"</f>
        <v>0</v>
      </c>
      <c r="M2294" t="str">
        <f>_xlfn.TEXTAFTER(b2b3[[#This Row],[rxn]],"-",-1)</f>
        <v>rt8109</v>
      </c>
      <c r="N2294">
        <f>_xlfn.XLOOKUP("'PRO-"&amp;b2b3[[#This Row],[enz]]&amp;"'",'[1]Sheet2 (2)'!$A:$A,'[1]Sheet2 (2)'!$B:$B,"")</f>
        <v>1</v>
      </c>
      <c r="O2294">
        <f>IFERROR(_xlfn.XLOOKUP(b2b3[[#This Row],[Column2]],Table17[[#This Row],[rxn-no-enz]],Table17[[#This Row],[flux]],0),0)</f>
        <v>0</v>
      </c>
      <c r="P2294" t="str">
        <f>_xlfn.TEXTBEFORE(b2b3[[#This Row],[rxn]],"-",-1,,,"")</f>
        <v>PROSYN</v>
      </c>
    </row>
    <row r="2295" spans="1:16" ht="17" x14ac:dyDescent="0.25">
      <c r="A2295" s="1" t="s">
        <v>12735</v>
      </c>
      <c r="B2295" s="1" t="s">
        <v>2778</v>
      </c>
      <c r="C2295" s="1">
        <v>1.4646341849999999E-6</v>
      </c>
      <c r="D2295" s="1">
        <f>mfs[[#This Row],[flux]]/1000</f>
        <v>1.4646341849999999E-9</v>
      </c>
      <c r="F2295" t="s">
        <v>4555</v>
      </c>
      <c r="G2295" t="s">
        <v>2778</v>
      </c>
      <c r="H2295" s="3">
        <v>1.33886557672413E-13</v>
      </c>
      <c r="I2295">
        <f>_xlfn.XLOOKUP(b2b3[[#This Row],[rxn]],mfs[rxn],mfs[flux_scaled],0)</f>
        <v>1.3388659999999998E-12</v>
      </c>
      <c r="J2295">
        <f>(b2b3[[#This Row],[flux]]-b2b3[[#This Row],[flux in mfs]])/b2b3[[#This Row],[flux]]</f>
        <v>-9.0000031614515841</v>
      </c>
      <c r="K2295">
        <f>ABS(b2b3[[#This Row],[(mfs - b2+b3) / mfs]])</f>
        <v>9.0000031614515841</v>
      </c>
      <c r="L2295" t="b">
        <f>_xlfn.TEXTAFTER(b2b3[[#This Row],[rxn]],"-",-1)="SPONT"</f>
        <v>0</v>
      </c>
      <c r="M2295" t="str">
        <f>_xlfn.TEXTAFTER(b2b3[[#This Row],[rxn]],"-",-1)</f>
        <v>rt8116</v>
      </c>
      <c r="N2295">
        <f>_xlfn.XLOOKUP("'PRO-"&amp;b2b3[[#This Row],[enz]]&amp;"'",'[1]Sheet2 (2)'!$A:$A,'[1]Sheet2 (2)'!$B:$B,"")</f>
        <v>1</v>
      </c>
      <c r="O2295">
        <f>IFERROR(_xlfn.XLOOKUP(b2b3[[#This Row],[Column2]],Table17[[#This Row],[rxn-no-enz]],Table17[[#This Row],[flux]],0),0)</f>
        <v>0</v>
      </c>
      <c r="P2295" t="str">
        <f>_xlfn.TEXTBEFORE(b2b3[[#This Row],[rxn]],"-",-1,,,"")</f>
        <v>PROSYN</v>
      </c>
    </row>
    <row r="2296" spans="1:16" ht="17" x14ac:dyDescent="0.25">
      <c r="A2296" s="1" t="s">
        <v>12736</v>
      </c>
      <c r="B2296" s="1" t="s">
        <v>2778</v>
      </c>
      <c r="C2296" s="1">
        <v>2.6479160000000001E-9</v>
      </c>
      <c r="D2296" s="1">
        <f>mfs[[#This Row],[flux]]/1000</f>
        <v>2.647916E-12</v>
      </c>
      <c r="F2296" t="s">
        <v>12076</v>
      </c>
      <c r="G2296" t="s">
        <v>2778</v>
      </c>
      <c r="H2296" s="3">
        <v>1.77402315556125E-13</v>
      </c>
      <c r="I2296">
        <f>_xlfn.XLOOKUP(b2b3[[#This Row],[rxn]],mfs[rxn],mfs[flux_scaled],0)</f>
        <v>1.7740230000000001E-12</v>
      </c>
      <c r="J2296">
        <f>(b2b3[[#This Row],[flux]]-b2b3[[#This Row],[flux in mfs]])/b2b3[[#This Row],[flux]]</f>
        <v>-8.9999991231160124</v>
      </c>
      <c r="K2296">
        <f>ABS(b2b3[[#This Row],[(mfs - b2+b3) / mfs]])</f>
        <v>8.9999991231160124</v>
      </c>
      <c r="L2296" t="b">
        <f>_xlfn.TEXTAFTER(b2b3[[#This Row],[rxn]],"-",-1)="SPONT"</f>
        <v>0</v>
      </c>
      <c r="M2296" t="str">
        <f>_xlfn.TEXTAFTER(b2b3[[#This Row],[rxn]],"-",-1)</f>
        <v>rt8131</v>
      </c>
      <c r="N2296">
        <f>_xlfn.XLOOKUP("'PRO-"&amp;b2b3[[#This Row],[enz]]&amp;"'",'[1]Sheet2 (2)'!$A:$A,'[1]Sheet2 (2)'!$B:$B,"")</f>
        <v>1</v>
      </c>
      <c r="O2296">
        <f>IFERROR(_xlfn.XLOOKUP(b2b3[[#This Row],[Column2]],Table17[[#This Row],[rxn-no-enz]],Table17[[#This Row],[flux]],0),0)</f>
        <v>0</v>
      </c>
      <c r="P2296" t="str">
        <f>_xlfn.TEXTBEFORE(b2b3[[#This Row],[rxn]],"-",-1,,,"")</f>
        <v>PROSYN</v>
      </c>
    </row>
    <row r="2297" spans="1:16" ht="17" x14ac:dyDescent="0.25">
      <c r="A2297" s="1" t="s">
        <v>12737</v>
      </c>
      <c r="B2297" s="1" t="s">
        <v>2778</v>
      </c>
      <c r="C2297" s="1">
        <v>3.4183861000000002E-8</v>
      </c>
      <c r="D2297" s="1">
        <f>mfs[[#This Row],[flux]]/1000</f>
        <v>3.4183861000000004E-11</v>
      </c>
      <c r="F2297" t="s">
        <v>12077</v>
      </c>
      <c r="G2297" t="s">
        <v>2778</v>
      </c>
      <c r="H2297" s="3">
        <v>6.0756432675982898E-12</v>
      </c>
      <c r="I2297">
        <f>_xlfn.XLOOKUP(b2b3[[#This Row],[rxn]],mfs[rxn],mfs[flux_scaled],0)</f>
        <v>6.0756432999999995E-11</v>
      </c>
      <c r="J2297">
        <f>(b2b3[[#This Row],[flux]]-b2b3[[#This Row],[flux in mfs]])/b2b3[[#This Row],[flux]]</f>
        <v>-9.0000000533305009</v>
      </c>
      <c r="K2297">
        <f>ABS(b2b3[[#This Row],[(mfs - b2+b3) / mfs]])</f>
        <v>9.0000000533305009</v>
      </c>
      <c r="L2297" t="b">
        <f>_xlfn.TEXTAFTER(b2b3[[#This Row],[rxn]],"-",-1)="SPONT"</f>
        <v>0</v>
      </c>
      <c r="M2297" t="str">
        <f>_xlfn.TEXTAFTER(b2b3[[#This Row],[rxn]],"-",-1)</f>
        <v>rt8135</v>
      </c>
      <c r="N2297">
        <f>_xlfn.XLOOKUP("'PRO-"&amp;b2b3[[#This Row],[enz]]&amp;"'",'[1]Sheet2 (2)'!$A:$A,'[1]Sheet2 (2)'!$B:$B,"")</f>
        <v>1</v>
      </c>
      <c r="O2297">
        <f>IFERROR(_xlfn.XLOOKUP(b2b3[[#This Row],[Column2]],Table17[[#This Row],[rxn-no-enz]],Table17[[#This Row],[flux]],0),0)</f>
        <v>0</v>
      </c>
      <c r="P2297" t="str">
        <f>_xlfn.TEXTBEFORE(b2b3[[#This Row],[rxn]],"-",-1,,,"")</f>
        <v>PROSYN</v>
      </c>
    </row>
    <row r="2298" spans="1:16" ht="17" x14ac:dyDescent="0.25">
      <c r="A2298" s="1" t="s">
        <v>12738</v>
      </c>
      <c r="B2298" s="1" t="s">
        <v>2778</v>
      </c>
      <c r="C2298" s="1">
        <v>6.1950089999999998E-9</v>
      </c>
      <c r="D2298" s="1">
        <f>mfs[[#This Row],[flux]]/1000</f>
        <v>6.1950089999999997E-12</v>
      </c>
      <c r="F2298" t="s">
        <v>12078</v>
      </c>
      <c r="G2298" t="s">
        <v>2778</v>
      </c>
      <c r="H2298" s="3">
        <v>3.8819722154346699E-12</v>
      </c>
      <c r="I2298">
        <f>_xlfn.XLOOKUP(b2b3[[#This Row],[rxn]],mfs[rxn],mfs[flux_scaled],0)</f>
        <v>3.8819721999999996E-11</v>
      </c>
      <c r="J2298">
        <f>(b2b3[[#This Row],[flux]]-b2b3[[#This Row],[flux in mfs]])/b2b3[[#This Row],[flux]]</f>
        <v>-8.9999999602401317</v>
      </c>
      <c r="K2298">
        <f>ABS(b2b3[[#This Row],[(mfs - b2+b3) / mfs]])</f>
        <v>8.9999999602401317</v>
      </c>
      <c r="L2298" t="b">
        <f>_xlfn.TEXTAFTER(b2b3[[#This Row],[rxn]],"-",-1)="SPONT"</f>
        <v>0</v>
      </c>
      <c r="M2298" t="str">
        <f>_xlfn.TEXTAFTER(b2b3[[#This Row],[rxn]],"-",-1)</f>
        <v>rt8137</v>
      </c>
      <c r="N2298">
        <f>_xlfn.XLOOKUP("'PRO-"&amp;b2b3[[#This Row],[enz]]&amp;"'",'[1]Sheet2 (2)'!$A:$A,'[1]Sheet2 (2)'!$B:$B,"")</f>
        <v>1</v>
      </c>
      <c r="O2298">
        <f>IFERROR(_xlfn.XLOOKUP(b2b3[[#This Row],[Column2]],Table17[[#This Row],[rxn-no-enz]],Table17[[#This Row],[flux]],0),0)</f>
        <v>0</v>
      </c>
      <c r="P2298" t="str">
        <f>_xlfn.TEXTBEFORE(b2b3[[#This Row],[rxn]],"-",-1,,,"")</f>
        <v>PROSYN</v>
      </c>
    </row>
    <row r="2299" spans="1:16" ht="17" x14ac:dyDescent="0.25">
      <c r="A2299" s="1" t="s">
        <v>12739</v>
      </c>
      <c r="B2299" s="1" t="s">
        <v>2778</v>
      </c>
      <c r="C2299" s="1">
        <v>3.8871300000000001E-8</v>
      </c>
      <c r="D2299" s="1">
        <f>mfs[[#This Row],[flux]]/1000</f>
        <v>3.8871299999999998E-11</v>
      </c>
      <c r="F2299" t="s">
        <v>12079</v>
      </c>
      <c r="G2299" t="s">
        <v>2778</v>
      </c>
      <c r="H2299" s="3">
        <v>4.3993744352303903E-12</v>
      </c>
      <c r="I2299">
        <f>_xlfn.XLOOKUP(b2b3[[#This Row],[rxn]],mfs[rxn],mfs[flux_scaled],0)</f>
        <v>4.3993744000000004E-11</v>
      </c>
      <c r="J2299">
        <f>(b2b3[[#This Row],[flux]]-b2b3[[#This Row],[flux in mfs]])/b2b3[[#This Row],[flux]]</f>
        <v>-8.9999999199195475</v>
      </c>
      <c r="K2299">
        <f>ABS(b2b3[[#This Row],[(mfs - b2+b3) / mfs]])</f>
        <v>8.9999999199195475</v>
      </c>
      <c r="L2299" t="b">
        <f>_xlfn.TEXTAFTER(b2b3[[#This Row],[rxn]],"-",-1)="SPONT"</f>
        <v>0</v>
      </c>
      <c r="M2299" t="str">
        <f>_xlfn.TEXTAFTER(b2b3[[#This Row],[rxn]],"-",-1)</f>
        <v>rt8139</v>
      </c>
      <c r="N2299">
        <f>_xlfn.XLOOKUP("'PRO-"&amp;b2b3[[#This Row],[enz]]&amp;"'",'[1]Sheet2 (2)'!$A:$A,'[1]Sheet2 (2)'!$B:$B,"")</f>
        <v>1</v>
      </c>
      <c r="O2299">
        <f>IFERROR(_xlfn.XLOOKUP(b2b3[[#This Row],[Column2]],Table17[[#This Row],[rxn-no-enz]],Table17[[#This Row],[flux]],0),0)</f>
        <v>0</v>
      </c>
      <c r="P2299" t="str">
        <f>_xlfn.TEXTBEFORE(b2b3[[#This Row],[rxn]],"-",-1,,,"")</f>
        <v>PROSYN</v>
      </c>
    </row>
    <row r="2300" spans="1:16" ht="17" x14ac:dyDescent="0.25">
      <c r="A2300" s="1" t="s">
        <v>12740</v>
      </c>
      <c r="B2300" s="1" t="s">
        <v>2778</v>
      </c>
      <c r="C2300" s="1">
        <v>8.1409105999999999E-8</v>
      </c>
      <c r="D2300" s="1">
        <f>mfs[[#This Row],[flux]]/1000</f>
        <v>8.1409105999999994E-11</v>
      </c>
      <c r="F2300" t="s">
        <v>12080</v>
      </c>
      <c r="G2300" t="s">
        <v>2778</v>
      </c>
      <c r="H2300" s="3">
        <v>1.2216580817354E-11</v>
      </c>
      <c r="I2300">
        <f>_xlfn.XLOOKUP(b2b3[[#This Row],[rxn]],mfs[rxn],mfs[flux_scaled],0)</f>
        <v>1.2216580800000001E-10</v>
      </c>
      <c r="J2300">
        <f>(b2b3[[#This Row],[flux]]-b2b3[[#This Row],[flux in mfs]])/b2b3[[#This Row],[flux]]</f>
        <v>-8.9999999857947159</v>
      </c>
      <c r="K2300">
        <f>ABS(b2b3[[#This Row],[(mfs - b2+b3) / mfs]])</f>
        <v>8.9999999857947159</v>
      </c>
      <c r="L2300" t="b">
        <f>_xlfn.TEXTAFTER(b2b3[[#This Row],[rxn]],"-",-1)="SPONT"</f>
        <v>0</v>
      </c>
      <c r="M2300" t="str">
        <f>_xlfn.TEXTAFTER(b2b3[[#This Row],[rxn]],"-",-1)</f>
        <v>rt8143</v>
      </c>
      <c r="N2300">
        <f>_xlfn.XLOOKUP("'PRO-"&amp;b2b3[[#This Row],[enz]]&amp;"'",'[1]Sheet2 (2)'!$A:$A,'[1]Sheet2 (2)'!$B:$B,"")</f>
        <v>1</v>
      </c>
      <c r="O2300">
        <f>IFERROR(_xlfn.XLOOKUP(b2b3[[#This Row],[Column2]],Table17[[#This Row],[rxn-no-enz]],Table17[[#This Row],[flux]],0),0)</f>
        <v>0</v>
      </c>
      <c r="P2300" t="str">
        <f>_xlfn.TEXTBEFORE(b2b3[[#This Row],[rxn]],"-",-1,,,"")</f>
        <v>PROSYN</v>
      </c>
    </row>
    <row r="2301" spans="1:16" ht="17" x14ac:dyDescent="0.25">
      <c r="A2301" s="1" t="s">
        <v>12741</v>
      </c>
      <c r="B2301" s="1" t="s">
        <v>2778</v>
      </c>
      <c r="C2301" s="1">
        <v>1.65752462E-7</v>
      </c>
      <c r="D2301" s="1">
        <f>mfs[[#This Row],[flux]]/1000</f>
        <v>1.6575246200000001E-10</v>
      </c>
      <c r="F2301" t="s">
        <v>12081</v>
      </c>
      <c r="G2301" t="s">
        <v>2778</v>
      </c>
      <c r="H2301" s="3">
        <v>3.7834222107702802E-12</v>
      </c>
      <c r="I2301">
        <f>_xlfn.XLOOKUP(b2b3[[#This Row],[rxn]],mfs[rxn],mfs[flux_scaled],0)</f>
        <v>3.7834221999999995E-11</v>
      </c>
      <c r="J2301">
        <f>(b2b3[[#This Row],[flux]]-b2b3[[#This Row],[flux in mfs]])/b2b3[[#This Row],[flux]]</f>
        <v>-8.999999971532965</v>
      </c>
      <c r="K2301">
        <f>ABS(b2b3[[#This Row],[(mfs - b2+b3) / mfs]])</f>
        <v>8.999999971532965</v>
      </c>
      <c r="L2301" t="b">
        <f>_xlfn.TEXTAFTER(b2b3[[#This Row],[rxn]],"-",-1)="SPONT"</f>
        <v>0</v>
      </c>
      <c r="M2301" t="str">
        <f>_xlfn.TEXTAFTER(b2b3[[#This Row],[rxn]],"-",-1)</f>
        <v>rt8147</v>
      </c>
      <c r="N2301">
        <f>_xlfn.XLOOKUP("'PRO-"&amp;b2b3[[#This Row],[enz]]&amp;"'",'[1]Sheet2 (2)'!$A:$A,'[1]Sheet2 (2)'!$B:$B,"")</f>
        <v>1</v>
      </c>
      <c r="O2301">
        <f>IFERROR(_xlfn.XLOOKUP(b2b3[[#This Row],[Column2]],Table17[[#This Row],[rxn-no-enz]],Table17[[#This Row],[flux]],0),0)</f>
        <v>0</v>
      </c>
      <c r="P2301" t="str">
        <f>_xlfn.TEXTBEFORE(b2b3[[#This Row],[rxn]],"-",-1,,,"")</f>
        <v>PROSYN</v>
      </c>
    </row>
    <row r="2302" spans="1:16" ht="17" x14ac:dyDescent="0.25">
      <c r="A2302" s="1" t="s">
        <v>12742</v>
      </c>
      <c r="B2302" s="1" t="s">
        <v>2778</v>
      </c>
      <c r="C2302" s="1">
        <v>6.3824727999999997E-8</v>
      </c>
      <c r="D2302" s="1">
        <f>mfs[[#This Row],[flux]]/1000</f>
        <v>6.3824727999999995E-11</v>
      </c>
      <c r="F2302" t="s">
        <v>12082</v>
      </c>
      <c r="G2302" t="s">
        <v>2778</v>
      </c>
      <c r="H2302" s="3">
        <v>5.8252817019953496E-12</v>
      </c>
      <c r="I2302">
        <f>_xlfn.XLOOKUP(b2b3[[#This Row],[rxn]],mfs[rxn],mfs[flux_scaled],0)</f>
        <v>5.8252816999999997E-11</v>
      </c>
      <c r="J2302">
        <f>(b2b3[[#This Row],[flux]]-b2b3[[#This Row],[flux in mfs]])/b2b3[[#This Row],[flux]]</f>
        <v>-8.9999999965746724</v>
      </c>
      <c r="K2302">
        <f>ABS(b2b3[[#This Row],[(mfs - b2+b3) / mfs]])</f>
        <v>8.9999999965746724</v>
      </c>
      <c r="L2302" t="b">
        <f>_xlfn.TEXTAFTER(b2b3[[#This Row],[rxn]],"-",-1)="SPONT"</f>
        <v>0</v>
      </c>
      <c r="M2302" t="str">
        <f>_xlfn.TEXTAFTER(b2b3[[#This Row],[rxn]],"-",-1)</f>
        <v>rt8149</v>
      </c>
      <c r="N2302">
        <f>_xlfn.XLOOKUP("'PRO-"&amp;b2b3[[#This Row],[enz]]&amp;"'",'[1]Sheet2 (2)'!$A:$A,'[1]Sheet2 (2)'!$B:$B,"")</f>
        <v>1</v>
      </c>
      <c r="O2302">
        <f>IFERROR(_xlfn.XLOOKUP(b2b3[[#This Row],[Column2]],Table17[[#This Row],[rxn-no-enz]],Table17[[#This Row],[flux]],0),0)</f>
        <v>0</v>
      </c>
      <c r="P2302" t="str">
        <f>_xlfn.TEXTBEFORE(b2b3[[#This Row],[rxn]],"-",-1,,,"")</f>
        <v>PROSYN</v>
      </c>
    </row>
    <row r="2303" spans="1:16" ht="17" x14ac:dyDescent="0.25">
      <c r="A2303" s="1" t="s">
        <v>12743</v>
      </c>
      <c r="B2303" s="1" t="s">
        <v>2778</v>
      </c>
      <c r="C2303" s="1">
        <v>4.0942950999999999E-8</v>
      </c>
      <c r="D2303" s="1">
        <f>mfs[[#This Row],[flux]]/1000</f>
        <v>4.0942951E-11</v>
      </c>
      <c r="F2303" t="s">
        <v>12083</v>
      </c>
      <c r="G2303" t="s">
        <v>2778</v>
      </c>
      <c r="H2303" s="3">
        <v>1.2545690514555101E-11</v>
      </c>
      <c r="I2303">
        <f>_xlfn.XLOOKUP(b2b3[[#This Row],[rxn]],mfs[rxn],mfs[flux_scaled],0)</f>
        <v>1.2545690500000002E-10</v>
      </c>
      <c r="J2303">
        <f>(b2b3[[#This Row],[flux]]-b2b3[[#This Row],[flux in mfs]])/b2b3[[#This Row],[flux]]</f>
        <v>-8.9999999883983275</v>
      </c>
      <c r="K2303">
        <f>ABS(b2b3[[#This Row],[(mfs - b2+b3) / mfs]])</f>
        <v>8.9999999883983275</v>
      </c>
      <c r="L2303" t="b">
        <f>_xlfn.TEXTAFTER(b2b3[[#This Row],[rxn]],"-",-1)="SPONT"</f>
        <v>0</v>
      </c>
      <c r="M2303" t="str">
        <f>_xlfn.TEXTAFTER(b2b3[[#This Row],[rxn]],"-",-1)</f>
        <v>rt8154</v>
      </c>
      <c r="N2303">
        <f>_xlfn.XLOOKUP("'PRO-"&amp;b2b3[[#This Row],[enz]]&amp;"'",'[1]Sheet2 (2)'!$A:$A,'[1]Sheet2 (2)'!$B:$B,"")</f>
        <v>1</v>
      </c>
      <c r="O2303">
        <f>IFERROR(_xlfn.XLOOKUP(b2b3[[#This Row],[Column2]],Table17[[#This Row],[rxn-no-enz]],Table17[[#This Row],[flux]],0),0)</f>
        <v>0</v>
      </c>
      <c r="P2303" t="str">
        <f>_xlfn.TEXTBEFORE(b2b3[[#This Row],[rxn]],"-",-1,,,"")</f>
        <v>PROSYN</v>
      </c>
    </row>
    <row r="2304" spans="1:16" ht="17" x14ac:dyDescent="0.25">
      <c r="A2304" s="1" t="s">
        <v>12744</v>
      </c>
      <c r="B2304" s="1" t="s">
        <v>2778</v>
      </c>
      <c r="C2304" s="1">
        <v>1.8427054300000001E-7</v>
      </c>
      <c r="D2304" s="1">
        <f>mfs[[#This Row],[flux]]/1000</f>
        <v>1.8427054300000001E-10</v>
      </c>
      <c r="F2304" t="s">
        <v>4556</v>
      </c>
      <c r="G2304" t="s">
        <v>2778</v>
      </c>
      <c r="H2304" s="3">
        <v>2.4850056858323501E-11</v>
      </c>
      <c r="I2304">
        <f>_xlfn.XLOOKUP(b2b3[[#This Row],[rxn]],mfs[rxn],mfs[flux_scaled],0)</f>
        <v>2.4850056899999998E-10</v>
      </c>
      <c r="J2304">
        <f>(b2b3[[#This Row],[flux]]-b2b3[[#This Row],[flux in mfs]])/b2b3[[#This Row],[flux]]</f>
        <v>-9.0000000167711871</v>
      </c>
      <c r="K2304">
        <f>ABS(b2b3[[#This Row],[(mfs - b2+b3) / mfs]])</f>
        <v>9.0000000167711871</v>
      </c>
      <c r="L2304" t="b">
        <f>_xlfn.TEXTAFTER(b2b3[[#This Row],[rxn]],"-",-1)="SPONT"</f>
        <v>0</v>
      </c>
      <c r="M2304" t="str">
        <f>_xlfn.TEXTAFTER(b2b3[[#This Row],[rxn]],"-",-1)</f>
        <v>rt8160_c</v>
      </c>
      <c r="N2304">
        <f>_xlfn.XLOOKUP("'PRO-"&amp;b2b3[[#This Row],[enz]]&amp;"'",'[1]Sheet2 (2)'!$A:$A,'[1]Sheet2 (2)'!$B:$B,"")</f>
        <v>1</v>
      </c>
      <c r="O2304">
        <f>IFERROR(_xlfn.XLOOKUP(b2b3[[#This Row],[Column2]],Table17[[#This Row],[rxn-no-enz]],Table17[[#This Row],[flux]],0),0)</f>
        <v>0</v>
      </c>
      <c r="P2304" t="str">
        <f>_xlfn.TEXTBEFORE(b2b3[[#This Row],[rxn]],"-",-1,,,"")</f>
        <v>PROSYN</v>
      </c>
    </row>
    <row r="2305" spans="1:16" ht="17" x14ac:dyDescent="0.25">
      <c r="A2305" s="1" t="s">
        <v>12745</v>
      </c>
      <c r="B2305" s="1" t="s">
        <v>2778</v>
      </c>
      <c r="C2305" s="1">
        <v>1.2496872E-8</v>
      </c>
      <c r="D2305" s="1">
        <f>mfs[[#This Row],[flux]]/1000</f>
        <v>1.2496871999999999E-11</v>
      </c>
      <c r="F2305" t="s">
        <v>12084</v>
      </c>
      <c r="G2305" t="s">
        <v>2778</v>
      </c>
      <c r="H2305" s="3">
        <v>1.13396175581493E-13</v>
      </c>
      <c r="I2305">
        <f>_xlfn.XLOOKUP(b2b3[[#This Row],[rxn]],mfs[rxn],mfs[flux_scaled],0)</f>
        <v>1.1339620000000001E-12</v>
      </c>
      <c r="J2305">
        <f>(b2b3[[#This Row],[flux]]-b2b3[[#This Row],[flux in mfs]])/b2b3[[#This Row],[flux]]</f>
        <v>-9.0000021533801196</v>
      </c>
      <c r="K2305">
        <f>ABS(b2b3[[#This Row],[(mfs - b2+b3) / mfs]])</f>
        <v>9.0000021533801196</v>
      </c>
      <c r="L2305" t="b">
        <f>_xlfn.TEXTAFTER(b2b3[[#This Row],[rxn]],"-",-1)="SPONT"</f>
        <v>0</v>
      </c>
      <c r="M2305" t="str">
        <f>_xlfn.TEXTAFTER(b2b3[[#This Row],[rxn]],"-",-1)</f>
        <v>rt8174</v>
      </c>
      <c r="N2305">
        <f>_xlfn.XLOOKUP("'PRO-"&amp;b2b3[[#This Row],[enz]]&amp;"'",'[1]Sheet2 (2)'!$A:$A,'[1]Sheet2 (2)'!$B:$B,"")</f>
        <v>1</v>
      </c>
      <c r="O2305">
        <f>IFERROR(_xlfn.XLOOKUP(b2b3[[#This Row],[Column2]],Table17[[#This Row],[rxn-no-enz]],Table17[[#This Row],[flux]],0),0)</f>
        <v>0</v>
      </c>
      <c r="P2305" t="str">
        <f>_xlfn.TEXTBEFORE(b2b3[[#This Row],[rxn]],"-",-1,,,"")</f>
        <v>PROSYN</v>
      </c>
    </row>
    <row r="2306" spans="1:16" ht="17" x14ac:dyDescent="0.25">
      <c r="A2306" s="1" t="s">
        <v>12746</v>
      </c>
      <c r="B2306" s="1" t="s">
        <v>2778</v>
      </c>
      <c r="C2306" s="1">
        <v>4.3619722E-8</v>
      </c>
      <c r="D2306" s="1">
        <f>mfs[[#This Row],[flux]]/1000</f>
        <v>4.3619722000000001E-11</v>
      </c>
      <c r="F2306" t="s">
        <v>12085</v>
      </c>
      <c r="G2306" t="s">
        <v>2778</v>
      </c>
      <c r="H2306" s="3">
        <v>1.0803775786497501E-11</v>
      </c>
      <c r="I2306">
        <f>_xlfn.XLOOKUP(b2b3[[#This Row],[rxn]],mfs[rxn],mfs[flux_scaled],0)</f>
        <v>1.0803775799999999E-10</v>
      </c>
      <c r="J2306">
        <f>(b2b3[[#This Row],[flux]]-b2b3[[#This Row],[flux in mfs]])/b2b3[[#This Row],[flux]]</f>
        <v>-9.000000012497944</v>
      </c>
      <c r="K2306">
        <f>ABS(b2b3[[#This Row],[(mfs - b2+b3) / mfs]])</f>
        <v>9.000000012497944</v>
      </c>
      <c r="L2306" t="b">
        <f>_xlfn.TEXTAFTER(b2b3[[#This Row],[rxn]],"-",-1)="SPONT"</f>
        <v>0</v>
      </c>
      <c r="M2306" t="str">
        <f>_xlfn.TEXTAFTER(b2b3[[#This Row],[rxn]],"-",-1)</f>
        <v>rt8181</v>
      </c>
      <c r="N2306">
        <f>_xlfn.XLOOKUP("'PRO-"&amp;b2b3[[#This Row],[enz]]&amp;"'",'[1]Sheet2 (2)'!$A:$A,'[1]Sheet2 (2)'!$B:$B,"")</f>
        <v>2</v>
      </c>
      <c r="O2306">
        <f>IFERROR(_xlfn.XLOOKUP(b2b3[[#This Row],[Column2]],Table17[[#This Row],[rxn-no-enz]],Table17[[#This Row],[flux]],0),0)</f>
        <v>0</v>
      </c>
      <c r="P2306" t="str">
        <f>_xlfn.TEXTBEFORE(b2b3[[#This Row],[rxn]],"-",-1,,,"")</f>
        <v>PROSYN</v>
      </c>
    </row>
    <row r="2307" spans="1:16" ht="17" x14ac:dyDescent="0.25">
      <c r="A2307" s="1" t="s">
        <v>12747</v>
      </c>
      <c r="B2307" s="1" t="s">
        <v>2778</v>
      </c>
      <c r="C2307" s="1">
        <v>9.1730489999999996E-9</v>
      </c>
      <c r="D2307" s="1">
        <f>mfs[[#This Row],[flux]]/1000</f>
        <v>9.1730489999999998E-12</v>
      </c>
      <c r="F2307" t="s">
        <v>12086</v>
      </c>
      <c r="G2307" t="s">
        <v>2778</v>
      </c>
      <c r="H2307" s="3">
        <v>3.7446884978729602E-12</v>
      </c>
      <c r="I2307">
        <f>_xlfn.XLOOKUP(b2b3[[#This Row],[rxn]],mfs[rxn],mfs[flux_scaled],0)</f>
        <v>3.7446884999999996E-11</v>
      </c>
      <c r="J2307">
        <f>(b2b3[[#This Row],[flux]]-b2b3[[#This Row],[flux in mfs]])/b2b3[[#This Row],[flux]]</f>
        <v>-9.0000000056801515</v>
      </c>
      <c r="K2307">
        <f>ABS(b2b3[[#This Row],[(mfs - b2+b3) / mfs]])</f>
        <v>9.0000000056801515</v>
      </c>
      <c r="L2307" t="b">
        <f>_xlfn.TEXTAFTER(b2b3[[#This Row],[rxn]],"-",-1)="SPONT"</f>
        <v>0</v>
      </c>
      <c r="M2307" t="str">
        <f>_xlfn.TEXTAFTER(b2b3[[#This Row],[rxn]],"-",-1)</f>
        <v>rt8184</v>
      </c>
      <c r="N2307">
        <f>_xlfn.XLOOKUP("'PRO-"&amp;b2b3[[#This Row],[enz]]&amp;"'",'[1]Sheet2 (2)'!$A:$A,'[1]Sheet2 (2)'!$B:$B,"")</f>
        <v>1</v>
      </c>
      <c r="O2307">
        <f>IFERROR(_xlfn.XLOOKUP(b2b3[[#This Row],[Column2]],Table17[[#This Row],[rxn-no-enz]],Table17[[#This Row],[flux]],0),0)</f>
        <v>0</v>
      </c>
      <c r="P2307" t="str">
        <f>_xlfn.TEXTBEFORE(b2b3[[#This Row],[rxn]],"-",-1,,,"")</f>
        <v>PROSYN</v>
      </c>
    </row>
    <row r="2308" spans="1:16" ht="17" x14ac:dyDescent="0.25">
      <c r="A2308" s="1" t="s">
        <v>12748</v>
      </c>
      <c r="B2308" s="1" t="s">
        <v>2778</v>
      </c>
      <c r="C2308" s="1">
        <v>9.2710050000000007E-9</v>
      </c>
      <c r="D2308" s="1">
        <f>mfs[[#This Row],[flux]]/1000</f>
        <v>9.2710050000000008E-12</v>
      </c>
      <c r="F2308" t="s">
        <v>4557</v>
      </c>
      <c r="G2308" t="s">
        <v>2778</v>
      </c>
      <c r="H2308" s="3">
        <v>1.5630434858250199E-11</v>
      </c>
      <c r="I2308">
        <f>_xlfn.XLOOKUP(b2b3[[#This Row],[rxn]],mfs[rxn],mfs[flux_scaled],0)</f>
        <v>1.5630434899999999E-10</v>
      </c>
      <c r="J2308">
        <f>(b2b3[[#This Row],[flux]]-b2b3[[#This Row],[flux in mfs]])/b2b3[[#This Row],[flux]]</f>
        <v>-9.0000000267105822</v>
      </c>
      <c r="K2308">
        <f>ABS(b2b3[[#This Row],[(mfs - b2+b3) / mfs]])</f>
        <v>9.0000000267105822</v>
      </c>
      <c r="L2308" t="b">
        <f>_xlfn.TEXTAFTER(b2b3[[#This Row],[rxn]],"-",-1)="SPONT"</f>
        <v>0</v>
      </c>
      <c r="M2308" t="str">
        <f>_xlfn.TEXTAFTER(b2b3[[#This Row],[rxn]],"-",-1)</f>
        <v>rt8196</v>
      </c>
      <c r="N2308">
        <f>_xlfn.XLOOKUP("'PRO-"&amp;b2b3[[#This Row],[enz]]&amp;"'",'[1]Sheet2 (2)'!$A:$A,'[1]Sheet2 (2)'!$B:$B,"")</f>
        <v>2</v>
      </c>
      <c r="O2308">
        <f>IFERROR(_xlfn.XLOOKUP(b2b3[[#This Row],[Column2]],Table17[[#This Row],[rxn-no-enz]],Table17[[#This Row],[flux]],0),0)</f>
        <v>0</v>
      </c>
      <c r="P2308" t="str">
        <f>_xlfn.TEXTBEFORE(b2b3[[#This Row],[rxn]],"-",-1,,,"")</f>
        <v>PROSYN</v>
      </c>
    </row>
    <row r="2309" spans="1:16" ht="17" x14ac:dyDescent="0.25">
      <c r="A2309" s="1" t="s">
        <v>12749</v>
      </c>
      <c r="B2309" s="1" t="s">
        <v>2778</v>
      </c>
      <c r="C2309" s="1">
        <v>8.5275318300000001E-7</v>
      </c>
      <c r="D2309" s="1">
        <f>mfs[[#This Row],[flux]]/1000</f>
        <v>8.5275318300000001E-10</v>
      </c>
      <c r="F2309" t="s">
        <v>13297</v>
      </c>
      <c r="G2309" t="s">
        <v>2778</v>
      </c>
      <c r="H2309" s="3">
        <v>1.6111718044934199E-11</v>
      </c>
      <c r="I2309">
        <f>_xlfn.XLOOKUP(b2b3[[#This Row],[rxn]],mfs[rxn],mfs[flux_scaled],0)</f>
        <v>0</v>
      </c>
      <c r="J2309">
        <f>(b2b3[[#This Row],[flux]]-b2b3[[#This Row],[flux in mfs]])/b2b3[[#This Row],[flux]]</f>
        <v>1</v>
      </c>
      <c r="K2309">
        <f>ABS(b2b3[[#This Row],[(mfs - b2+b3) / mfs]])</f>
        <v>1</v>
      </c>
      <c r="L2309" t="b">
        <f>_xlfn.TEXTAFTER(b2b3[[#This Row],[rxn]],"-",-1)="SPONT"</f>
        <v>0</v>
      </c>
      <c r="M2309" t="str">
        <f>_xlfn.TEXTAFTER(b2b3[[#This Row],[rxn]],"-",-1)</f>
        <v>rt8213</v>
      </c>
      <c r="N2309">
        <f>_xlfn.XLOOKUP("'PRO-"&amp;b2b3[[#This Row],[enz]]&amp;"'",'[1]Sheet2 (2)'!$A:$A,'[1]Sheet2 (2)'!$B:$B,"")</f>
        <v>1</v>
      </c>
      <c r="O2309">
        <f>IFERROR(_xlfn.XLOOKUP(b2b3[[#This Row],[Column2]],Table17[[#This Row],[rxn-no-enz]],Table17[[#This Row],[flux]],0),0)</f>
        <v>0</v>
      </c>
      <c r="P2309" t="str">
        <f>_xlfn.TEXTBEFORE(b2b3[[#This Row],[rxn]],"-",-1,,,"")</f>
        <v>PROSYN</v>
      </c>
    </row>
    <row r="2310" spans="1:16" ht="17" x14ac:dyDescent="0.25">
      <c r="A2310" s="1" t="s">
        <v>12750</v>
      </c>
      <c r="B2310" s="1" t="s">
        <v>2778</v>
      </c>
      <c r="C2310" s="1">
        <v>1.3508077999999999E-8</v>
      </c>
      <c r="D2310" s="1">
        <f>mfs[[#This Row],[flux]]/1000</f>
        <v>1.3508077999999999E-11</v>
      </c>
      <c r="F2310" t="s">
        <v>4558</v>
      </c>
      <c r="G2310" t="s">
        <v>2778</v>
      </c>
      <c r="H2310" s="3">
        <v>2.2840778195642399E-11</v>
      </c>
      <c r="I2310">
        <f>_xlfn.XLOOKUP(b2b3[[#This Row],[rxn]],mfs[rxn],mfs[flux_scaled],0)</f>
        <v>2.2840778199999999E-10</v>
      </c>
      <c r="J2310">
        <f>(b2b3[[#This Row],[flux]]-b2b3[[#This Row],[flux in mfs]])/b2b3[[#This Row],[flux]]</f>
        <v>-9.0000000019078161</v>
      </c>
      <c r="K2310">
        <f>ABS(b2b3[[#This Row],[(mfs - b2+b3) / mfs]])</f>
        <v>9.0000000019078161</v>
      </c>
      <c r="L2310" t="b">
        <f>_xlfn.TEXTAFTER(b2b3[[#This Row],[rxn]],"-",-1)="SPONT"</f>
        <v>0</v>
      </c>
      <c r="M2310" t="str">
        <f>_xlfn.TEXTAFTER(b2b3[[#This Row],[rxn]],"-",-1)</f>
        <v>rt8223</v>
      </c>
      <c r="N2310">
        <f>_xlfn.XLOOKUP("'PRO-"&amp;b2b3[[#This Row],[enz]]&amp;"'",'[1]Sheet2 (2)'!$A:$A,'[1]Sheet2 (2)'!$B:$B,"")</f>
        <v>1</v>
      </c>
      <c r="O2310">
        <f>IFERROR(_xlfn.XLOOKUP(b2b3[[#This Row],[Column2]],Table17[[#This Row],[rxn-no-enz]],Table17[[#This Row],[flux]],0),0)</f>
        <v>0</v>
      </c>
      <c r="P2310" t="str">
        <f>_xlfn.TEXTBEFORE(b2b3[[#This Row],[rxn]],"-",-1,,,"")</f>
        <v>PROSYN</v>
      </c>
    </row>
    <row r="2311" spans="1:16" ht="17" x14ac:dyDescent="0.25">
      <c r="A2311" s="1" t="s">
        <v>12751</v>
      </c>
      <c r="B2311" s="1" t="s">
        <v>2778</v>
      </c>
      <c r="C2311" s="1">
        <v>1.5590906E-8</v>
      </c>
      <c r="D2311" s="1">
        <f>mfs[[#This Row],[flux]]/1000</f>
        <v>1.5590906000000001E-11</v>
      </c>
      <c r="F2311" t="s">
        <v>4559</v>
      </c>
      <c r="G2311" t="s">
        <v>2778</v>
      </c>
      <c r="H2311" s="3">
        <v>2.5728262223194299E-11</v>
      </c>
      <c r="I2311">
        <f>_xlfn.XLOOKUP(b2b3[[#This Row],[rxn]],mfs[rxn],mfs[flux_scaled],0)</f>
        <v>2.5728262200000004E-10</v>
      </c>
      <c r="J2311">
        <f>(b2b3[[#This Row],[flux]]-b2b3[[#This Row],[flux in mfs]])/b2b3[[#This Row],[flux]]</f>
        <v>-8.9999999909848967</v>
      </c>
      <c r="K2311">
        <f>ABS(b2b3[[#This Row],[(mfs - b2+b3) / mfs]])</f>
        <v>8.9999999909848967</v>
      </c>
      <c r="L2311" t="b">
        <f>_xlfn.TEXTAFTER(b2b3[[#This Row],[rxn]],"-",-1)="SPONT"</f>
        <v>0</v>
      </c>
      <c r="M2311" t="str">
        <f>_xlfn.TEXTAFTER(b2b3[[#This Row],[rxn]],"-",-1)</f>
        <v>rt8224</v>
      </c>
      <c r="N2311">
        <f>_xlfn.XLOOKUP("'PRO-"&amp;b2b3[[#This Row],[enz]]&amp;"'",'[1]Sheet2 (2)'!$A:$A,'[1]Sheet2 (2)'!$B:$B,"")</f>
        <v>1</v>
      </c>
      <c r="O2311">
        <f>IFERROR(_xlfn.XLOOKUP(b2b3[[#This Row],[Column2]],Table17[[#This Row],[rxn-no-enz]],Table17[[#This Row],[flux]],0),0)</f>
        <v>0</v>
      </c>
      <c r="P2311" t="str">
        <f>_xlfn.TEXTBEFORE(b2b3[[#This Row],[rxn]],"-",-1,,,"")</f>
        <v>PROSYN</v>
      </c>
    </row>
    <row r="2312" spans="1:16" ht="17" x14ac:dyDescent="0.25">
      <c r="A2312" s="1" t="s">
        <v>12752</v>
      </c>
      <c r="B2312" s="1" t="s">
        <v>2778</v>
      </c>
      <c r="C2312" s="1">
        <v>1.4184382599999999E-7</v>
      </c>
      <c r="D2312" s="1">
        <f>mfs[[#This Row],[flux]]/1000</f>
        <v>1.41843826E-10</v>
      </c>
      <c r="F2312" t="s">
        <v>12087</v>
      </c>
      <c r="G2312" t="s">
        <v>2778</v>
      </c>
      <c r="H2312" s="3">
        <v>6.1084056172582899E-12</v>
      </c>
      <c r="I2312">
        <f>_xlfn.XLOOKUP(b2b3[[#This Row],[rxn]],mfs[rxn],mfs[flux_scaled],0)</f>
        <v>6.1084055999999999E-11</v>
      </c>
      <c r="J2312">
        <f>(b2b3[[#This Row],[flux]]-b2b3[[#This Row],[flux in mfs]])/b2b3[[#This Row],[flux]]</f>
        <v>-8.9999999717466537</v>
      </c>
      <c r="K2312">
        <f>ABS(b2b3[[#This Row],[(mfs - b2+b3) / mfs]])</f>
        <v>8.9999999717466537</v>
      </c>
      <c r="L2312" t="b">
        <f>_xlfn.TEXTAFTER(b2b3[[#This Row],[rxn]],"-",-1)="SPONT"</f>
        <v>0</v>
      </c>
      <c r="M2312" t="str">
        <f>_xlfn.TEXTAFTER(b2b3[[#This Row],[rxn]],"-",-1)</f>
        <v>rt8239</v>
      </c>
      <c r="N2312">
        <f>_xlfn.XLOOKUP("'PRO-"&amp;b2b3[[#This Row],[enz]]&amp;"'",'[1]Sheet2 (2)'!$A:$A,'[1]Sheet2 (2)'!$B:$B,"")</f>
        <v>1</v>
      </c>
      <c r="O2312">
        <f>IFERROR(_xlfn.XLOOKUP(b2b3[[#This Row],[Column2]],Table17[[#This Row],[rxn-no-enz]],Table17[[#This Row],[flux]],0),0)</f>
        <v>0</v>
      </c>
      <c r="P2312" t="str">
        <f>_xlfn.TEXTBEFORE(b2b3[[#This Row],[rxn]],"-",-1,,,"")</f>
        <v>PROSYN</v>
      </c>
    </row>
    <row r="2313" spans="1:16" ht="17" x14ac:dyDescent="0.25">
      <c r="A2313" s="1" t="s">
        <v>12753</v>
      </c>
      <c r="B2313" s="1" t="s">
        <v>2778</v>
      </c>
      <c r="C2313" s="1">
        <v>6.3450706999999999E-8</v>
      </c>
      <c r="D2313" s="1">
        <f>mfs[[#This Row],[flux]]/1000</f>
        <v>6.3450706999999999E-11</v>
      </c>
      <c r="F2313" t="s">
        <v>4560</v>
      </c>
      <c r="G2313" t="s">
        <v>2778</v>
      </c>
      <c r="H2313" s="3">
        <v>1.0576862521497901E-12</v>
      </c>
      <c r="I2313">
        <f>_xlfn.XLOOKUP(b2b3[[#This Row],[rxn]],mfs[rxn],mfs[flux_scaled],0)</f>
        <v>1.0576863000000001E-11</v>
      </c>
      <c r="J2313">
        <f>(b2b3[[#This Row],[flux]]-b2b3[[#This Row],[flux in mfs]])/b2b3[[#This Row],[flux]]</f>
        <v>-9.000000452404576</v>
      </c>
      <c r="K2313">
        <f>ABS(b2b3[[#This Row],[(mfs - b2+b3) / mfs]])</f>
        <v>9.000000452404576</v>
      </c>
      <c r="L2313" t="b">
        <f>_xlfn.TEXTAFTER(b2b3[[#This Row],[rxn]],"-",-1)="SPONT"</f>
        <v>0</v>
      </c>
      <c r="M2313" t="str">
        <f>_xlfn.TEXTAFTER(b2b3[[#This Row],[rxn]],"-",-1)</f>
        <v>rt8250</v>
      </c>
      <c r="N2313">
        <f>_xlfn.XLOOKUP("'PRO-"&amp;b2b3[[#This Row],[enz]]&amp;"'",'[1]Sheet2 (2)'!$A:$A,'[1]Sheet2 (2)'!$B:$B,"")</f>
        <v>1</v>
      </c>
      <c r="O2313">
        <f>IFERROR(_xlfn.XLOOKUP(b2b3[[#This Row],[Column2]],Table17[[#This Row],[rxn-no-enz]],Table17[[#This Row],[flux]],0),0)</f>
        <v>0</v>
      </c>
      <c r="P2313" t="str">
        <f>_xlfn.TEXTBEFORE(b2b3[[#This Row],[rxn]],"-",-1,,,"")</f>
        <v>PROSYN</v>
      </c>
    </row>
    <row r="2314" spans="1:16" ht="17" x14ac:dyDescent="0.25">
      <c r="A2314" s="1" t="s">
        <v>12754</v>
      </c>
      <c r="B2314" s="1" t="s">
        <v>2778</v>
      </c>
      <c r="C2314" s="1">
        <v>5.5524502000000003E-8</v>
      </c>
      <c r="D2314" s="1">
        <f>mfs[[#This Row],[flux]]/1000</f>
        <v>5.5524502E-11</v>
      </c>
      <c r="F2314" t="s">
        <v>12088</v>
      </c>
      <c r="G2314" t="s">
        <v>2778</v>
      </c>
      <c r="H2314" s="3">
        <v>1.22560071192643E-12</v>
      </c>
      <c r="I2314">
        <f>_xlfn.XLOOKUP(b2b3[[#This Row],[rxn]],mfs[rxn],mfs[flux_scaled],0)</f>
        <v>1.2256007E-11</v>
      </c>
      <c r="J2314">
        <f>(b2b3[[#This Row],[flux]]-b2b3[[#This Row],[flux in mfs]])/b2b3[[#This Row],[flux]]</f>
        <v>-8.9999999026891082</v>
      </c>
      <c r="K2314">
        <f>ABS(b2b3[[#This Row],[(mfs - b2+b3) / mfs]])</f>
        <v>8.9999999026891082</v>
      </c>
      <c r="L2314" t="b">
        <f>_xlfn.TEXTAFTER(b2b3[[#This Row],[rxn]],"-",-1)="SPONT"</f>
        <v>0</v>
      </c>
      <c r="M2314" t="str">
        <f>_xlfn.TEXTAFTER(b2b3[[#This Row],[rxn]],"-",-1)</f>
        <v>rt8251</v>
      </c>
      <c r="N2314">
        <f>_xlfn.XLOOKUP("'PRO-"&amp;b2b3[[#This Row],[enz]]&amp;"'",'[1]Sheet2 (2)'!$A:$A,'[1]Sheet2 (2)'!$B:$B,"")</f>
        <v>1</v>
      </c>
      <c r="O2314">
        <f>IFERROR(_xlfn.XLOOKUP(b2b3[[#This Row],[Column2]],Table17[[#This Row],[rxn-no-enz]],Table17[[#This Row],[flux]],0),0)</f>
        <v>0</v>
      </c>
      <c r="P2314" t="str">
        <f>_xlfn.TEXTBEFORE(b2b3[[#This Row],[rxn]],"-",-1,,,"")</f>
        <v>PROSYN</v>
      </c>
    </row>
    <row r="2315" spans="1:16" ht="17" x14ac:dyDescent="0.25">
      <c r="A2315" s="1" t="s">
        <v>12755</v>
      </c>
      <c r="B2315" s="1" t="s">
        <v>2778</v>
      </c>
      <c r="C2315" s="1">
        <v>1.31381722E-7</v>
      </c>
      <c r="D2315" s="1">
        <f>mfs[[#This Row],[flux]]/1000</f>
        <v>1.3138172200000001E-10</v>
      </c>
      <c r="F2315" t="s">
        <v>12089</v>
      </c>
      <c r="G2315" t="s">
        <v>2778</v>
      </c>
      <c r="H2315" s="3">
        <v>1.20818435595964E-10</v>
      </c>
      <c r="I2315">
        <f>_xlfn.XLOOKUP(b2b3[[#This Row],[rxn]],mfs[rxn],mfs[flux_scaled],0)</f>
        <v>1.2081843559999999E-9</v>
      </c>
      <c r="J2315">
        <f>(b2b3[[#This Row],[flux]]-b2b3[[#This Row],[flux in mfs]])/b2b3[[#This Row],[flux]]</f>
        <v>-9.0000000003340546</v>
      </c>
      <c r="K2315">
        <f>ABS(b2b3[[#This Row],[(mfs - b2+b3) / mfs]])</f>
        <v>9.0000000003340546</v>
      </c>
      <c r="L2315" t="b">
        <f>_xlfn.TEXTAFTER(b2b3[[#This Row],[rxn]],"-",-1)="SPONT"</f>
        <v>0</v>
      </c>
      <c r="M2315" t="str">
        <f>_xlfn.TEXTAFTER(b2b3[[#This Row],[rxn]],"-",-1)</f>
        <v>rt8262</v>
      </c>
      <c r="N2315">
        <f>_xlfn.XLOOKUP("'PRO-"&amp;b2b3[[#This Row],[enz]]&amp;"'",'[1]Sheet2 (2)'!$A:$A,'[1]Sheet2 (2)'!$B:$B,"")</f>
        <v>1</v>
      </c>
      <c r="O2315">
        <f>IFERROR(_xlfn.XLOOKUP(b2b3[[#This Row],[Column2]],Table17[[#This Row],[rxn-no-enz]],Table17[[#This Row],[flux]],0),0)</f>
        <v>0</v>
      </c>
      <c r="P2315" t="str">
        <f>_xlfn.TEXTBEFORE(b2b3[[#This Row],[rxn]],"-",-1,,,"")</f>
        <v>PROSYN</v>
      </c>
    </row>
    <row r="2316" spans="1:16" ht="17" x14ac:dyDescent="0.25">
      <c r="A2316" s="1" t="s">
        <v>12756</v>
      </c>
      <c r="B2316" s="1" t="s">
        <v>2778</v>
      </c>
      <c r="C2316" s="1">
        <v>1.1593497E-8</v>
      </c>
      <c r="D2316" s="1">
        <f>mfs[[#This Row],[flux]]/1000</f>
        <v>1.1593497E-11</v>
      </c>
      <c r="F2316" t="s">
        <v>13151</v>
      </c>
      <c r="G2316" t="s">
        <v>2778</v>
      </c>
      <c r="H2316" s="3">
        <v>4.6581319555858602E-12</v>
      </c>
      <c r="I2316">
        <f>_xlfn.XLOOKUP(b2b3[[#This Row],[rxn]],mfs[rxn],mfs[flux_scaled],0)</f>
        <v>4.6581320000000002E-11</v>
      </c>
      <c r="J2316">
        <f>(b2b3[[#This Row],[flux]]-b2b3[[#This Row],[flux in mfs]])/b2b3[[#This Row],[flux]]</f>
        <v>-9.0000000953475343</v>
      </c>
      <c r="K2316">
        <f>ABS(b2b3[[#This Row],[(mfs - b2+b3) / mfs]])</f>
        <v>9.0000000953475343</v>
      </c>
      <c r="L2316" t="b">
        <f>_xlfn.TEXTAFTER(b2b3[[#This Row],[rxn]],"-",-1)="SPONT"</f>
        <v>0</v>
      </c>
      <c r="M2316" t="str">
        <f>_xlfn.TEXTAFTER(b2b3[[#This Row],[rxn]],"-",-1)</f>
        <v>rt8267_c</v>
      </c>
      <c r="N2316">
        <f>_xlfn.XLOOKUP("'PRO-"&amp;b2b3[[#This Row],[enz]]&amp;"'",'[1]Sheet2 (2)'!$A:$A,'[1]Sheet2 (2)'!$B:$B,"")</f>
        <v>1</v>
      </c>
      <c r="O2316">
        <f>IFERROR(_xlfn.XLOOKUP(b2b3[[#This Row],[Column2]],Table17[[#This Row],[rxn-no-enz]],Table17[[#This Row],[flux]],0),0)</f>
        <v>0</v>
      </c>
      <c r="P2316" t="str">
        <f>_xlfn.TEXTBEFORE(b2b3[[#This Row],[rxn]],"-",-1,,,"")</f>
        <v>PROSYN</v>
      </c>
    </row>
    <row r="2317" spans="1:16" ht="17" x14ac:dyDescent="0.25">
      <c r="A2317" s="1" t="s">
        <v>12757</v>
      </c>
      <c r="B2317" s="1" t="s">
        <v>2778</v>
      </c>
      <c r="C2317" s="1">
        <v>1.3852530999999999E-7</v>
      </c>
      <c r="D2317" s="1">
        <f>mfs[[#This Row],[flux]]/1000</f>
        <v>1.3852530999999998E-10</v>
      </c>
      <c r="F2317" t="s">
        <v>4561</v>
      </c>
      <c r="G2317" t="s">
        <v>2778</v>
      </c>
      <c r="H2317" s="3">
        <v>2.0182188818256099E-14</v>
      </c>
      <c r="I2317">
        <f>_xlfn.XLOOKUP(b2b3[[#This Row],[rxn]],mfs[rxn],mfs[flux_scaled],0)</f>
        <v>2.0182200000000001E-13</v>
      </c>
      <c r="J2317">
        <f>(b2b3[[#This Row],[flux]]-b2b3[[#This Row],[flux in mfs]])/b2b3[[#This Row],[flux]]</f>
        <v>-9.0000055404019861</v>
      </c>
      <c r="K2317">
        <f>ABS(b2b3[[#This Row],[(mfs - b2+b3) / mfs]])</f>
        <v>9.0000055404019861</v>
      </c>
      <c r="L2317" t="b">
        <f>_xlfn.TEXTAFTER(b2b3[[#This Row],[rxn]],"-",-1)="SPONT"</f>
        <v>0</v>
      </c>
      <c r="M2317" t="str">
        <f>_xlfn.TEXTAFTER(b2b3[[#This Row],[rxn]],"-",-1)</f>
        <v>rt8268</v>
      </c>
      <c r="N2317">
        <f>_xlfn.XLOOKUP("'PRO-"&amp;b2b3[[#This Row],[enz]]&amp;"'",'[1]Sheet2 (2)'!$A:$A,'[1]Sheet2 (2)'!$B:$B,"")</f>
        <v>1</v>
      </c>
      <c r="O2317">
        <f>IFERROR(_xlfn.XLOOKUP(b2b3[[#This Row],[Column2]],Table17[[#This Row],[rxn-no-enz]],Table17[[#This Row],[flux]],0),0)</f>
        <v>0</v>
      </c>
      <c r="P2317" t="str">
        <f>_xlfn.TEXTBEFORE(b2b3[[#This Row],[rxn]],"-",-1,,,"")</f>
        <v>PROSYN</v>
      </c>
    </row>
    <row r="2318" spans="1:16" ht="17" x14ac:dyDescent="0.25">
      <c r="A2318" s="1" t="s">
        <v>12758</v>
      </c>
      <c r="B2318" s="1" t="s">
        <v>2778</v>
      </c>
      <c r="C2318" s="1">
        <v>1.41119012E-7</v>
      </c>
      <c r="D2318" s="1">
        <f>mfs[[#This Row],[flux]]/1000</f>
        <v>1.41119012E-10</v>
      </c>
      <c r="F2318" t="s">
        <v>4562</v>
      </c>
      <c r="G2318" t="s">
        <v>2778</v>
      </c>
      <c r="H2318" s="3">
        <v>9.1882969322570306E-13</v>
      </c>
      <c r="I2318">
        <f>_xlfn.XLOOKUP(b2b3[[#This Row],[rxn]],mfs[rxn],mfs[flux_scaled],0)</f>
        <v>9.1882970000000002E-12</v>
      </c>
      <c r="J2318">
        <f>(b2b3[[#This Row],[flux]]-b2b3[[#This Row],[flux in mfs]])/b2b3[[#This Row],[flux]]</f>
        <v>-9.0000000737274508</v>
      </c>
      <c r="K2318">
        <f>ABS(b2b3[[#This Row],[(mfs - b2+b3) / mfs]])</f>
        <v>9.0000000737274508</v>
      </c>
      <c r="L2318" t="b">
        <f>_xlfn.TEXTAFTER(b2b3[[#This Row],[rxn]],"-",-1)="SPONT"</f>
        <v>0</v>
      </c>
      <c r="M2318" t="str">
        <f>_xlfn.TEXTAFTER(b2b3[[#This Row],[rxn]],"-",-1)</f>
        <v>rt8272</v>
      </c>
      <c r="N2318">
        <f>_xlfn.XLOOKUP("'PRO-"&amp;b2b3[[#This Row],[enz]]&amp;"'",'[1]Sheet2 (2)'!$A:$A,'[1]Sheet2 (2)'!$B:$B,"")</f>
        <v>1</v>
      </c>
      <c r="O2318">
        <f>IFERROR(_xlfn.XLOOKUP(b2b3[[#This Row],[Column2]],Table17[[#This Row],[rxn-no-enz]],Table17[[#This Row],[flux]],0),0)</f>
        <v>0</v>
      </c>
      <c r="P2318" t="str">
        <f>_xlfn.TEXTBEFORE(b2b3[[#This Row],[rxn]],"-",-1,,,"")</f>
        <v>PROSYN</v>
      </c>
    </row>
    <row r="2319" spans="1:16" ht="17" x14ac:dyDescent="0.25">
      <c r="A2319" s="1" t="s">
        <v>12759</v>
      </c>
      <c r="B2319" s="1" t="s">
        <v>2778</v>
      </c>
      <c r="C2319" s="1">
        <v>5.2601098999999997E-7</v>
      </c>
      <c r="D2319" s="1">
        <f>mfs[[#This Row],[flux]]/1000</f>
        <v>5.2601098999999999E-10</v>
      </c>
      <c r="F2319" t="s">
        <v>4563</v>
      </c>
      <c r="G2319" t="s">
        <v>2778</v>
      </c>
      <c r="H2319" s="3">
        <v>2.7386928160321199E-11</v>
      </c>
      <c r="I2319">
        <f>_xlfn.XLOOKUP(b2b3[[#This Row],[rxn]],mfs[rxn],mfs[flux_scaled],0)</f>
        <v>2.7386928199999999E-10</v>
      </c>
      <c r="J2319">
        <f>(b2b3[[#This Row],[flux]]-b2b3[[#This Row],[flux in mfs]])/b2b3[[#This Row],[flux]]</f>
        <v>-9.0000000144882275</v>
      </c>
      <c r="K2319">
        <f>ABS(b2b3[[#This Row],[(mfs - b2+b3) / mfs]])</f>
        <v>9.0000000144882275</v>
      </c>
      <c r="L2319" t="b">
        <f>_xlfn.TEXTAFTER(b2b3[[#This Row],[rxn]],"-",-1)="SPONT"</f>
        <v>0</v>
      </c>
      <c r="M2319" t="str">
        <f>_xlfn.TEXTAFTER(b2b3[[#This Row],[rxn]],"-",-1)</f>
        <v>rt8273</v>
      </c>
      <c r="N2319">
        <f>_xlfn.XLOOKUP("'PRO-"&amp;b2b3[[#This Row],[enz]]&amp;"'",'[1]Sheet2 (2)'!$A:$A,'[1]Sheet2 (2)'!$B:$B,"")</f>
        <v>1</v>
      </c>
      <c r="O2319">
        <f>IFERROR(_xlfn.XLOOKUP(b2b3[[#This Row],[Column2]],Table17[[#This Row],[rxn-no-enz]],Table17[[#This Row],[flux]],0),0)</f>
        <v>0</v>
      </c>
      <c r="P2319" t="str">
        <f>_xlfn.TEXTBEFORE(b2b3[[#This Row],[rxn]],"-",-1,,,"")</f>
        <v>PROSYN</v>
      </c>
    </row>
    <row r="2320" spans="1:16" ht="17" x14ac:dyDescent="0.25">
      <c r="A2320" s="1" t="s">
        <v>13170</v>
      </c>
      <c r="B2320" s="1" t="s">
        <v>2778</v>
      </c>
      <c r="C2320" s="1">
        <v>7.0323102599999999E-7</v>
      </c>
      <c r="D2320" s="1">
        <f>mfs[[#This Row],[flux]]/1000</f>
        <v>7.0323102600000002E-10</v>
      </c>
      <c r="F2320" t="s">
        <v>12091</v>
      </c>
      <c r="G2320" t="s">
        <v>2778</v>
      </c>
      <c r="H2320" s="3">
        <v>2.7973213106337501E-11</v>
      </c>
      <c r="I2320">
        <f>_xlfn.XLOOKUP(b2b3[[#This Row],[rxn]],mfs[rxn],mfs[flux_scaled],0)</f>
        <v>2.79732131E-10</v>
      </c>
      <c r="J2320">
        <f>(b2b3[[#This Row],[flux]]-b2b3[[#This Row],[flux in mfs]])/b2b3[[#This Row],[flux]]</f>
        <v>-8.9999999977344398</v>
      </c>
      <c r="K2320">
        <f>ABS(b2b3[[#This Row],[(mfs - b2+b3) / mfs]])</f>
        <v>8.9999999977344398</v>
      </c>
      <c r="L2320" t="b">
        <f>_xlfn.TEXTAFTER(b2b3[[#This Row],[rxn]],"-",-1)="SPONT"</f>
        <v>0</v>
      </c>
      <c r="M2320" t="str">
        <f>_xlfn.TEXTAFTER(b2b3[[#This Row],[rxn]],"-",-1)</f>
        <v>rt8275</v>
      </c>
      <c r="N2320">
        <f>_xlfn.XLOOKUP("'PRO-"&amp;b2b3[[#This Row],[enz]]&amp;"'",'[1]Sheet2 (2)'!$A:$A,'[1]Sheet2 (2)'!$B:$B,"")</f>
        <v>1</v>
      </c>
      <c r="O2320">
        <f>IFERROR(_xlfn.XLOOKUP(b2b3[[#This Row],[Column2]],Table17[[#This Row],[rxn-no-enz]],Table17[[#This Row],[flux]],0),0)</f>
        <v>0</v>
      </c>
      <c r="P2320" t="str">
        <f>_xlfn.TEXTBEFORE(b2b3[[#This Row],[rxn]],"-",-1,,,"")</f>
        <v>PROSYN</v>
      </c>
    </row>
    <row r="2321" spans="1:16" ht="17" x14ac:dyDescent="0.25">
      <c r="A2321" s="1" t="s">
        <v>12761</v>
      </c>
      <c r="B2321" s="1" t="s">
        <v>2778</v>
      </c>
      <c r="C2321" s="1">
        <v>5.438722E-8</v>
      </c>
      <c r="D2321" s="1">
        <f>mfs[[#This Row],[flux]]/1000</f>
        <v>5.4387219999999997E-11</v>
      </c>
      <c r="F2321" t="s">
        <v>12092</v>
      </c>
      <c r="G2321" t="s">
        <v>2778</v>
      </c>
      <c r="H2321" s="3">
        <v>0</v>
      </c>
      <c r="I2321">
        <f>_xlfn.XLOOKUP(b2b3[[#This Row],[rxn]],mfs[rxn],mfs[flux_scaled],0)</f>
        <v>0</v>
      </c>
      <c r="J2321" t="e">
        <f>(b2b3[[#This Row],[flux]]-b2b3[[#This Row],[flux in mfs]])/b2b3[[#This Row],[flux]]</f>
        <v>#DIV/0!</v>
      </c>
      <c r="K2321" t="e">
        <f>ABS(b2b3[[#This Row],[(mfs - b2+b3) / mfs]])</f>
        <v>#DIV/0!</v>
      </c>
      <c r="L2321" t="b">
        <f>_xlfn.TEXTAFTER(b2b3[[#This Row],[rxn]],"-",-1)="SPONT"</f>
        <v>0</v>
      </c>
      <c r="M2321" t="str">
        <f>_xlfn.TEXTAFTER(b2b3[[#This Row],[rxn]],"-",-1)</f>
        <v>rt8287</v>
      </c>
      <c r="N2321">
        <f>_xlfn.XLOOKUP("'PRO-"&amp;b2b3[[#This Row],[enz]]&amp;"'",'[1]Sheet2 (2)'!$A:$A,'[1]Sheet2 (2)'!$B:$B,"")</f>
        <v>1</v>
      </c>
      <c r="O2321">
        <f>IFERROR(_xlfn.XLOOKUP(b2b3[[#This Row],[Column2]],Table17[[#This Row],[rxn-no-enz]],Table17[[#This Row],[flux]],0),0)</f>
        <v>0</v>
      </c>
      <c r="P2321" t="str">
        <f>_xlfn.TEXTBEFORE(b2b3[[#This Row],[rxn]],"-",-1,,,"")</f>
        <v>PROSYN</v>
      </c>
    </row>
    <row r="2322" spans="1:16" ht="17" x14ac:dyDescent="0.25">
      <c r="A2322" s="1" t="s">
        <v>12762</v>
      </c>
      <c r="B2322" s="1" t="s">
        <v>2778</v>
      </c>
      <c r="C2322" s="1">
        <v>6.1906599999999998E-10</v>
      </c>
      <c r="D2322" s="1">
        <f>mfs[[#This Row],[flux]]/1000</f>
        <v>6.1906600000000002E-13</v>
      </c>
      <c r="F2322" t="s">
        <v>12093</v>
      </c>
      <c r="G2322" t="s">
        <v>2778</v>
      </c>
      <c r="H2322" s="3">
        <v>7.95978508811365E-12</v>
      </c>
      <c r="I2322">
        <f>_xlfn.XLOOKUP(b2b3[[#This Row],[rxn]],mfs[rxn],mfs[flux_scaled],0)</f>
        <v>7.9597850999999995E-11</v>
      </c>
      <c r="J2322">
        <f>(b2b3[[#This Row],[flux]]-b2b3[[#This Row],[flux in mfs]])/b2b3[[#This Row],[flux]]</f>
        <v>-9.0000000149330042</v>
      </c>
      <c r="K2322">
        <f>ABS(b2b3[[#This Row],[(mfs - b2+b3) / mfs]])</f>
        <v>9.0000000149330042</v>
      </c>
      <c r="L2322" t="b">
        <f>_xlfn.TEXTAFTER(b2b3[[#This Row],[rxn]],"-",-1)="SPONT"</f>
        <v>0</v>
      </c>
      <c r="M2322" t="str">
        <f>_xlfn.TEXTAFTER(b2b3[[#This Row],[rxn]],"-",-1)</f>
        <v>rt8291</v>
      </c>
      <c r="N2322">
        <f>_xlfn.XLOOKUP("'PRO-"&amp;b2b3[[#This Row],[enz]]&amp;"'",'[1]Sheet2 (2)'!$A:$A,'[1]Sheet2 (2)'!$B:$B,"")</f>
        <v>1</v>
      </c>
      <c r="O2322">
        <f>IFERROR(_xlfn.XLOOKUP(b2b3[[#This Row],[Column2]],Table17[[#This Row],[rxn-no-enz]],Table17[[#This Row],[flux]],0),0)</f>
        <v>0</v>
      </c>
      <c r="P2322" t="str">
        <f>_xlfn.TEXTBEFORE(b2b3[[#This Row],[rxn]],"-",-1,,,"")</f>
        <v>PROSYN</v>
      </c>
    </row>
    <row r="2323" spans="1:16" ht="17" x14ac:dyDescent="0.25">
      <c r="A2323" s="1" t="s">
        <v>12763</v>
      </c>
      <c r="B2323" s="1" t="s">
        <v>2778</v>
      </c>
      <c r="C2323" s="1">
        <v>3.92552976E-7</v>
      </c>
      <c r="D2323" s="1">
        <f>mfs[[#This Row],[flux]]/1000</f>
        <v>3.9255297600000002E-10</v>
      </c>
      <c r="F2323" t="s">
        <v>4564</v>
      </c>
      <c r="G2323" t="s">
        <v>2778</v>
      </c>
      <c r="H2323" s="3">
        <v>1.24457148517373E-11</v>
      </c>
      <c r="I2323">
        <f>_xlfn.XLOOKUP(b2b3[[#This Row],[rxn]],mfs[rxn],mfs[flux_scaled],0)</f>
        <v>1.24457149E-10</v>
      </c>
      <c r="J2323">
        <f>(b2b3[[#This Row],[flux]]-b2b3[[#This Row],[flux in mfs]])/b2b3[[#This Row],[flux]]</f>
        <v>-9.0000000387785679</v>
      </c>
      <c r="K2323">
        <f>ABS(b2b3[[#This Row],[(mfs - b2+b3) / mfs]])</f>
        <v>9.0000000387785679</v>
      </c>
      <c r="L2323" t="b">
        <f>_xlfn.TEXTAFTER(b2b3[[#This Row],[rxn]],"-",-1)="SPONT"</f>
        <v>0</v>
      </c>
      <c r="M2323" t="str">
        <f>_xlfn.TEXTAFTER(b2b3[[#This Row],[rxn]],"-",-1)</f>
        <v>rt8298</v>
      </c>
      <c r="N2323">
        <f>_xlfn.XLOOKUP("'PRO-"&amp;b2b3[[#This Row],[enz]]&amp;"'",'[1]Sheet2 (2)'!$A:$A,'[1]Sheet2 (2)'!$B:$B,"")</f>
        <v>1</v>
      </c>
      <c r="O2323">
        <f>IFERROR(_xlfn.XLOOKUP(b2b3[[#This Row],[Column2]],Table17[[#This Row],[rxn-no-enz]],Table17[[#This Row],[flux]],0),0)</f>
        <v>0</v>
      </c>
      <c r="P2323" t="str">
        <f>_xlfn.TEXTBEFORE(b2b3[[#This Row],[rxn]],"-",-1,,,"")</f>
        <v>PROSYN</v>
      </c>
    </row>
    <row r="2324" spans="1:16" ht="17" x14ac:dyDescent="0.25">
      <c r="A2324" s="1" t="s">
        <v>12764</v>
      </c>
      <c r="B2324" s="1" t="s">
        <v>2778</v>
      </c>
      <c r="C2324" s="1">
        <v>4.7457377599999998E-7</v>
      </c>
      <c r="D2324" s="1">
        <f>mfs[[#This Row],[flux]]/1000</f>
        <v>4.7457377599999995E-10</v>
      </c>
      <c r="F2324" t="s">
        <v>4565</v>
      </c>
      <c r="G2324" t="s">
        <v>2778</v>
      </c>
      <c r="H2324" s="3">
        <v>3.9521901318655597E-11</v>
      </c>
      <c r="I2324">
        <f>_xlfn.XLOOKUP(b2b3[[#This Row],[rxn]],mfs[rxn],mfs[flux_scaled],0)</f>
        <v>3.9521901299999997E-10</v>
      </c>
      <c r="J2324">
        <f>(b2b3[[#This Row],[flux]]-b2b3[[#This Row],[flux in mfs]])/b2b3[[#This Row],[flux]]</f>
        <v>-8.9999999952796816</v>
      </c>
      <c r="K2324">
        <f>ABS(b2b3[[#This Row],[(mfs - b2+b3) / mfs]])</f>
        <v>8.9999999952796816</v>
      </c>
      <c r="L2324" t="b">
        <f>_xlfn.TEXTAFTER(b2b3[[#This Row],[rxn]],"-",-1)="SPONT"</f>
        <v>0</v>
      </c>
      <c r="M2324" t="str">
        <f>_xlfn.TEXTAFTER(b2b3[[#This Row],[rxn]],"-",-1)</f>
        <v>rt8313</v>
      </c>
      <c r="N2324">
        <f>_xlfn.XLOOKUP("'PRO-"&amp;b2b3[[#This Row],[enz]]&amp;"'",'[1]Sheet2 (2)'!$A:$A,'[1]Sheet2 (2)'!$B:$B,"")</f>
        <v>2</v>
      </c>
      <c r="O2324">
        <f>IFERROR(_xlfn.XLOOKUP(b2b3[[#This Row],[Column2]],Table17[[#This Row],[rxn-no-enz]],Table17[[#This Row],[flux]],0),0)</f>
        <v>0</v>
      </c>
      <c r="P2324" t="str">
        <f>_xlfn.TEXTBEFORE(b2b3[[#This Row],[rxn]],"-",-1,,,"")</f>
        <v>PROSYN</v>
      </c>
    </row>
    <row r="2325" spans="1:16" ht="17" x14ac:dyDescent="0.25">
      <c r="A2325" s="1" t="s">
        <v>12765</v>
      </c>
      <c r="B2325" s="1" t="s">
        <v>2778</v>
      </c>
      <c r="C2325" s="1">
        <v>1.5528749999999999E-8</v>
      </c>
      <c r="D2325" s="1">
        <f>mfs[[#This Row],[flux]]/1000</f>
        <v>1.5528749999999999E-11</v>
      </c>
      <c r="F2325" t="s">
        <v>4566</v>
      </c>
      <c r="G2325" t="s">
        <v>2778</v>
      </c>
      <c r="H2325" s="3">
        <v>2.5390418235089901E-11</v>
      </c>
      <c r="I2325">
        <f>_xlfn.XLOOKUP(b2b3[[#This Row],[rxn]],mfs[rxn],mfs[flux_scaled],0)</f>
        <v>2.5390418199999997E-10</v>
      </c>
      <c r="J2325">
        <f>(b2b3[[#This Row],[flux]]-b2b3[[#This Row],[flux in mfs]])/b2b3[[#This Row],[flux]]</f>
        <v>-8.9999999861798639</v>
      </c>
      <c r="K2325">
        <f>ABS(b2b3[[#This Row],[(mfs - b2+b3) / mfs]])</f>
        <v>8.9999999861798639</v>
      </c>
      <c r="L2325" t="b">
        <f>_xlfn.TEXTAFTER(b2b3[[#This Row],[rxn]],"-",-1)="SPONT"</f>
        <v>0</v>
      </c>
      <c r="M2325" t="str">
        <f>_xlfn.TEXTAFTER(b2b3[[#This Row],[rxn]],"-",-1)</f>
        <v>rt8327</v>
      </c>
      <c r="N2325">
        <f>_xlfn.XLOOKUP("'PRO-"&amp;b2b3[[#This Row],[enz]]&amp;"'",'[1]Sheet2 (2)'!$A:$A,'[1]Sheet2 (2)'!$B:$B,"")</f>
        <v>1</v>
      </c>
      <c r="O2325">
        <f>IFERROR(_xlfn.XLOOKUP(b2b3[[#This Row],[Column2]],Table17[[#This Row],[rxn-no-enz]],Table17[[#This Row],[flux]],0),0)</f>
        <v>0</v>
      </c>
      <c r="P2325" t="str">
        <f>_xlfn.TEXTBEFORE(b2b3[[#This Row],[rxn]],"-",-1,,,"")</f>
        <v>PROSYN</v>
      </c>
    </row>
    <row r="2326" spans="1:16" ht="17" x14ac:dyDescent="0.25">
      <c r="A2326" s="1" t="s">
        <v>12766</v>
      </c>
      <c r="B2326" s="1" t="s">
        <v>2778</v>
      </c>
      <c r="C2326" s="1">
        <v>7.5592185000000002E-8</v>
      </c>
      <c r="D2326" s="1">
        <f>mfs[[#This Row],[flux]]/1000</f>
        <v>7.5592185000000008E-11</v>
      </c>
      <c r="F2326" t="s">
        <v>12094</v>
      </c>
      <c r="G2326" t="s">
        <v>2778</v>
      </c>
      <c r="H2326" s="3">
        <v>3.0824492069241898E-11</v>
      </c>
      <c r="I2326">
        <f>_xlfn.XLOOKUP(b2b3[[#This Row],[rxn]],mfs[rxn],mfs[flux_scaled],0)</f>
        <v>3.08244921E-10</v>
      </c>
      <c r="J2326">
        <f>(b2b3[[#This Row],[flux]]-b2b3[[#This Row],[flux in mfs]])/b2b3[[#This Row],[flux]]</f>
        <v>-9.0000000099784625</v>
      </c>
      <c r="K2326">
        <f>ABS(b2b3[[#This Row],[(mfs - b2+b3) / mfs]])</f>
        <v>9.0000000099784625</v>
      </c>
      <c r="L2326" t="b">
        <f>_xlfn.TEXTAFTER(b2b3[[#This Row],[rxn]],"-",-1)="SPONT"</f>
        <v>0</v>
      </c>
      <c r="M2326" t="str">
        <f>_xlfn.TEXTAFTER(b2b3[[#This Row],[rxn]],"-",-1)</f>
        <v>rt8345</v>
      </c>
      <c r="N2326">
        <f>_xlfn.XLOOKUP("'PRO-"&amp;b2b3[[#This Row],[enz]]&amp;"'",'[1]Sheet2 (2)'!$A:$A,'[1]Sheet2 (2)'!$B:$B,"")</f>
        <v>1</v>
      </c>
      <c r="O2326">
        <f>IFERROR(_xlfn.XLOOKUP(b2b3[[#This Row],[Column2]],Table17[[#This Row],[rxn-no-enz]],Table17[[#This Row],[flux]],0),0)</f>
        <v>0</v>
      </c>
      <c r="P2326" t="str">
        <f>_xlfn.TEXTBEFORE(b2b3[[#This Row],[rxn]],"-",-1,,,"")</f>
        <v>PROSYN</v>
      </c>
    </row>
    <row r="2327" spans="1:16" ht="17" x14ac:dyDescent="0.25">
      <c r="A2327" s="1" t="s">
        <v>12767</v>
      </c>
      <c r="B2327" s="1" t="s">
        <v>2778</v>
      </c>
      <c r="C2327" s="1">
        <v>3.7491297E-8</v>
      </c>
      <c r="D2327" s="1">
        <f>mfs[[#This Row],[flux]]/1000</f>
        <v>3.7491296999999997E-11</v>
      </c>
      <c r="F2327" t="s">
        <v>4567</v>
      </c>
      <c r="G2327" t="s">
        <v>2778</v>
      </c>
      <c r="H2327" s="3">
        <v>7.8052348483389297E-13</v>
      </c>
      <c r="I2327">
        <f>_xlfn.XLOOKUP(b2b3[[#This Row],[rxn]],mfs[rxn],mfs[flux_scaled],0)</f>
        <v>7.8052349999999991E-12</v>
      </c>
      <c r="J2327">
        <f>(b2b3[[#This Row],[flux]]-b2b3[[#This Row],[flux in mfs]])/b2b3[[#This Row],[flux]]</f>
        <v>-9.0000001943068622</v>
      </c>
      <c r="K2327">
        <f>ABS(b2b3[[#This Row],[(mfs - b2+b3) / mfs]])</f>
        <v>9.0000001943068622</v>
      </c>
      <c r="L2327" t="b">
        <f>_xlfn.TEXTAFTER(b2b3[[#This Row],[rxn]],"-",-1)="SPONT"</f>
        <v>0</v>
      </c>
      <c r="M2327" t="str">
        <f>_xlfn.TEXTAFTER(b2b3[[#This Row],[rxn]],"-",-1)</f>
        <v>rt8357</v>
      </c>
      <c r="N2327">
        <f>_xlfn.XLOOKUP("'PRO-"&amp;b2b3[[#This Row],[enz]]&amp;"'",'[1]Sheet2 (2)'!$A:$A,'[1]Sheet2 (2)'!$B:$B,"")</f>
        <v>1</v>
      </c>
      <c r="O2327">
        <f>IFERROR(_xlfn.XLOOKUP(b2b3[[#This Row],[Column2]],Table17[[#This Row],[rxn-no-enz]],Table17[[#This Row],[flux]],0),0)</f>
        <v>0</v>
      </c>
      <c r="P2327" t="str">
        <f>_xlfn.TEXTBEFORE(b2b3[[#This Row],[rxn]],"-",-1,,,"")</f>
        <v>PROSYN</v>
      </c>
    </row>
    <row r="2328" spans="1:16" ht="17" x14ac:dyDescent="0.25">
      <c r="A2328" s="1" t="s">
        <v>12768</v>
      </c>
      <c r="B2328" s="1" t="s">
        <v>2778</v>
      </c>
      <c r="C2328" s="1">
        <v>1.9939060699999999E-7</v>
      </c>
      <c r="D2328" s="1">
        <f>mfs[[#This Row],[flux]]/1000</f>
        <v>1.9939060699999999E-10</v>
      </c>
      <c r="F2328" t="s">
        <v>12095</v>
      </c>
      <c r="G2328" t="s">
        <v>2778</v>
      </c>
      <c r="H2328" s="3">
        <v>6.6511351513317199E-12</v>
      </c>
      <c r="I2328">
        <f>_xlfn.XLOOKUP(b2b3[[#This Row],[rxn]],mfs[rxn],mfs[flux_scaled],0)</f>
        <v>6.6511352000000003E-11</v>
      </c>
      <c r="J2328">
        <f>(b2b3[[#This Row],[flux]]-b2b3[[#This Row],[flux in mfs]])/b2b3[[#This Row],[flux]]</f>
        <v>-9.0000000731728935</v>
      </c>
      <c r="K2328">
        <f>ABS(b2b3[[#This Row],[(mfs - b2+b3) / mfs]])</f>
        <v>9.0000000731728935</v>
      </c>
      <c r="L2328" t="b">
        <f>_xlfn.TEXTAFTER(b2b3[[#This Row],[rxn]],"-",-1)="SPONT"</f>
        <v>0</v>
      </c>
      <c r="M2328" t="str">
        <f>_xlfn.TEXTAFTER(b2b3[[#This Row],[rxn]],"-",-1)</f>
        <v>rt8364</v>
      </c>
      <c r="N2328">
        <f>_xlfn.XLOOKUP("'PRO-"&amp;b2b3[[#This Row],[enz]]&amp;"'",'[1]Sheet2 (2)'!$A:$A,'[1]Sheet2 (2)'!$B:$B,"")</f>
        <v>1</v>
      </c>
      <c r="O2328">
        <f>IFERROR(_xlfn.XLOOKUP(b2b3[[#This Row],[Column2]],Table17[[#This Row],[rxn-no-enz]],Table17[[#This Row],[flux]],0),0)</f>
        <v>0</v>
      </c>
      <c r="P2328" t="str">
        <f>_xlfn.TEXTBEFORE(b2b3[[#This Row],[rxn]],"-",-1,,,"")</f>
        <v>PROSYN</v>
      </c>
    </row>
    <row r="2329" spans="1:16" ht="17" x14ac:dyDescent="0.25">
      <c r="A2329" s="1" t="s">
        <v>12769</v>
      </c>
      <c r="B2329" s="1" t="s">
        <v>2778</v>
      </c>
      <c r="C2329" s="1">
        <v>9.9949849999999997E-9</v>
      </c>
      <c r="D2329" s="1">
        <f>mfs[[#This Row],[flux]]/1000</f>
        <v>9.9949849999999995E-12</v>
      </c>
      <c r="F2329" t="s">
        <v>12096</v>
      </c>
      <c r="G2329" t="s">
        <v>2778</v>
      </c>
      <c r="H2329" s="3">
        <v>1.5184373685188899E-11</v>
      </c>
      <c r="I2329">
        <f>_xlfn.XLOOKUP(b2b3[[#This Row],[rxn]],mfs[rxn],mfs[flux_scaled],0)</f>
        <v>1.5184373699999999E-10</v>
      </c>
      <c r="J2329">
        <f>(b2b3[[#This Row],[flux]]-b2b3[[#This Row],[flux in mfs]])/b2b3[[#This Row],[flux]]</f>
        <v>-9.0000000097541726</v>
      </c>
      <c r="K2329">
        <f>ABS(b2b3[[#This Row],[(mfs - b2+b3) / mfs]])</f>
        <v>9.0000000097541726</v>
      </c>
      <c r="L2329" t="b">
        <f>_xlfn.TEXTAFTER(b2b3[[#This Row],[rxn]],"-",-1)="SPONT"</f>
        <v>0</v>
      </c>
      <c r="M2329" t="str">
        <f>_xlfn.TEXTAFTER(b2b3[[#This Row],[rxn]],"-",-1)</f>
        <v>rt8374</v>
      </c>
      <c r="N2329">
        <f>_xlfn.XLOOKUP("'PRO-"&amp;b2b3[[#This Row],[enz]]&amp;"'",'[1]Sheet2 (2)'!$A:$A,'[1]Sheet2 (2)'!$B:$B,"")</f>
        <v>1</v>
      </c>
      <c r="O2329">
        <f>IFERROR(_xlfn.XLOOKUP(b2b3[[#This Row],[Column2]],Table17[[#This Row],[rxn-no-enz]],Table17[[#This Row],[flux]],0),0)</f>
        <v>0</v>
      </c>
      <c r="P2329" t="str">
        <f>_xlfn.TEXTBEFORE(b2b3[[#This Row],[rxn]],"-",-1,,,"")</f>
        <v>PROSYN</v>
      </c>
    </row>
    <row r="2330" spans="1:16" ht="17" x14ac:dyDescent="0.25">
      <c r="A2330" s="1" t="s">
        <v>12770</v>
      </c>
      <c r="B2330" s="1" t="s">
        <v>2778</v>
      </c>
      <c r="C2330" s="1">
        <v>2.64948657E-7</v>
      </c>
      <c r="D2330" s="1">
        <f>mfs[[#This Row],[flux]]/1000</f>
        <v>2.6494865699999999E-10</v>
      </c>
      <c r="F2330" t="s">
        <v>12097</v>
      </c>
      <c r="G2330" t="s">
        <v>2778</v>
      </c>
      <c r="H2330" s="3">
        <v>3.5003120937387301E-11</v>
      </c>
      <c r="I2330">
        <f>_xlfn.XLOOKUP(b2b3[[#This Row],[rxn]],mfs[rxn],mfs[flux_scaled],0)</f>
        <v>3.50031209E-10</v>
      </c>
      <c r="J2330">
        <f>(b2b3[[#This Row],[flux]]-b2b3[[#This Row],[flux in mfs]])/b2b3[[#This Row],[flux]]</f>
        <v>-8.9999999893188658</v>
      </c>
      <c r="K2330">
        <f>ABS(b2b3[[#This Row],[(mfs - b2+b3) / mfs]])</f>
        <v>8.9999999893188658</v>
      </c>
      <c r="L2330" t="b">
        <f>_xlfn.TEXTAFTER(b2b3[[#This Row],[rxn]],"-",-1)="SPONT"</f>
        <v>0</v>
      </c>
      <c r="M2330" t="str">
        <f>_xlfn.TEXTAFTER(b2b3[[#This Row],[rxn]],"-",-1)</f>
        <v>rt8378</v>
      </c>
      <c r="N2330">
        <f>_xlfn.XLOOKUP("'PRO-"&amp;b2b3[[#This Row],[enz]]&amp;"'",'[1]Sheet2 (2)'!$A:$A,'[1]Sheet2 (2)'!$B:$B,"")</f>
        <v>1</v>
      </c>
      <c r="O2330">
        <f>IFERROR(_xlfn.XLOOKUP(b2b3[[#This Row],[Column2]],Table17[[#This Row],[rxn-no-enz]],Table17[[#This Row],[flux]],0),0)</f>
        <v>0</v>
      </c>
      <c r="P2330" t="str">
        <f>_xlfn.TEXTBEFORE(b2b3[[#This Row],[rxn]],"-",-1,,,"")</f>
        <v>PROSYN</v>
      </c>
    </row>
    <row r="2331" spans="1:16" ht="17" x14ac:dyDescent="0.25">
      <c r="A2331" s="1" t="s">
        <v>12771</v>
      </c>
      <c r="B2331" s="1" t="s">
        <v>2778</v>
      </c>
      <c r="C2331" s="1">
        <v>6.9739090000000001E-9</v>
      </c>
      <c r="D2331" s="1">
        <f>mfs[[#This Row],[flux]]/1000</f>
        <v>6.9739089999999999E-12</v>
      </c>
      <c r="F2331" t="s">
        <v>12098</v>
      </c>
      <c r="G2331" t="s">
        <v>2778</v>
      </c>
      <c r="H2331" s="3">
        <v>1.3332417768749401E-12</v>
      </c>
      <c r="I2331">
        <f>_xlfn.XLOOKUP(b2b3[[#This Row],[rxn]],mfs[rxn],mfs[flux_scaled],0)</f>
        <v>1.3332418000000001E-11</v>
      </c>
      <c r="J2331">
        <f>(b2b3[[#This Row],[flux]]-b2b3[[#This Row],[flux in mfs]])/b2b3[[#This Row],[flux]]</f>
        <v>-9.0000001734498607</v>
      </c>
      <c r="K2331">
        <f>ABS(b2b3[[#This Row],[(mfs - b2+b3) / mfs]])</f>
        <v>9.0000001734498607</v>
      </c>
      <c r="L2331" t="b">
        <f>_xlfn.TEXTAFTER(b2b3[[#This Row],[rxn]],"-",-1)="SPONT"</f>
        <v>0</v>
      </c>
      <c r="M2331" t="str">
        <f>_xlfn.TEXTAFTER(b2b3[[#This Row],[rxn]],"-",-1)</f>
        <v>rt8390</v>
      </c>
      <c r="N2331">
        <f>_xlfn.XLOOKUP("'PRO-"&amp;b2b3[[#This Row],[enz]]&amp;"'",'[1]Sheet2 (2)'!$A:$A,'[1]Sheet2 (2)'!$B:$B,"")</f>
        <v>1</v>
      </c>
      <c r="O2331">
        <f>IFERROR(_xlfn.XLOOKUP(b2b3[[#This Row],[Column2]],Table17[[#This Row],[rxn-no-enz]],Table17[[#This Row],[flux]],0),0)</f>
        <v>0</v>
      </c>
      <c r="P2331" t="str">
        <f>_xlfn.TEXTBEFORE(b2b3[[#This Row],[rxn]],"-",-1,,,"")</f>
        <v>PROSYN</v>
      </c>
    </row>
    <row r="2332" spans="1:16" ht="17" x14ac:dyDescent="0.25">
      <c r="A2332" s="1" t="s">
        <v>12772</v>
      </c>
      <c r="B2332" s="1" t="s">
        <v>2778</v>
      </c>
      <c r="C2332" s="1">
        <v>6.1614035000000006E-8</v>
      </c>
      <c r="D2332" s="1">
        <f>mfs[[#This Row],[flux]]/1000</f>
        <v>6.1614035000000004E-11</v>
      </c>
      <c r="F2332" t="s">
        <v>12099</v>
      </c>
      <c r="G2332" t="s">
        <v>2778</v>
      </c>
      <c r="H2332" s="3">
        <v>8.9650164735488896E-13</v>
      </c>
      <c r="I2332">
        <f>_xlfn.XLOOKUP(b2b3[[#This Row],[rxn]],mfs[rxn],mfs[flux_scaled],0)</f>
        <v>8.9650159999999994E-12</v>
      </c>
      <c r="J2332">
        <f>(b2b3[[#This Row],[flux]]-b2b3[[#This Row],[flux in mfs]])/b2b3[[#This Row],[flux]]</f>
        <v>-8.999999471781349</v>
      </c>
      <c r="K2332">
        <f>ABS(b2b3[[#This Row],[(mfs - b2+b3) / mfs]])</f>
        <v>8.999999471781349</v>
      </c>
      <c r="L2332" t="b">
        <f>_xlfn.TEXTAFTER(b2b3[[#This Row],[rxn]],"-",-1)="SPONT"</f>
        <v>0</v>
      </c>
      <c r="M2332" t="str">
        <f>_xlfn.TEXTAFTER(b2b3[[#This Row],[rxn]],"-",-1)</f>
        <v>rt8393</v>
      </c>
      <c r="N2332">
        <f>_xlfn.XLOOKUP("'PRO-"&amp;b2b3[[#This Row],[enz]]&amp;"'",'[1]Sheet2 (2)'!$A:$A,'[1]Sheet2 (2)'!$B:$B,"")</f>
        <v>1</v>
      </c>
      <c r="O2332">
        <f>IFERROR(_xlfn.XLOOKUP(b2b3[[#This Row],[Column2]],Table17[[#This Row],[rxn-no-enz]],Table17[[#This Row],[flux]],0),0)</f>
        <v>0</v>
      </c>
      <c r="P2332" t="str">
        <f>_xlfn.TEXTBEFORE(b2b3[[#This Row],[rxn]],"-",-1,,,"")</f>
        <v>PROSYN</v>
      </c>
    </row>
    <row r="2333" spans="1:16" ht="17" x14ac:dyDescent="0.25">
      <c r="A2333" s="1" t="s">
        <v>12773</v>
      </c>
      <c r="B2333" s="1" t="s">
        <v>2778</v>
      </c>
      <c r="C2333" s="1">
        <v>1.7419497000000002E-8</v>
      </c>
      <c r="D2333" s="1">
        <f>mfs[[#This Row],[flux]]/1000</f>
        <v>1.7419497E-11</v>
      </c>
      <c r="F2333" t="s">
        <v>4568</v>
      </c>
      <c r="G2333" t="s">
        <v>2778</v>
      </c>
      <c r="H2333" s="3">
        <v>3.5455588547003999E-12</v>
      </c>
      <c r="I2333">
        <f>_xlfn.XLOOKUP(b2b3[[#This Row],[rxn]],mfs[rxn],mfs[flux_scaled],0)</f>
        <v>3.5455588999999999E-11</v>
      </c>
      <c r="J2333">
        <f>(b2b3[[#This Row],[flux]]-b2b3[[#This Row],[flux in mfs]])/b2b3[[#This Row],[flux]]</f>
        <v>-9.0000001277643431</v>
      </c>
      <c r="K2333">
        <f>ABS(b2b3[[#This Row],[(mfs - b2+b3) / mfs]])</f>
        <v>9.0000001277643431</v>
      </c>
      <c r="L2333" t="b">
        <f>_xlfn.TEXTAFTER(b2b3[[#This Row],[rxn]],"-",-1)="SPONT"</f>
        <v>0</v>
      </c>
      <c r="M2333" t="str">
        <f>_xlfn.TEXTAFTER(b2b3[[#This Row],[rxn]],"-",-1)</f>
        <v>rt8407</v>
      </c>
      <c r="N2333">
        <f>_xlfn.XLOOKUP("'PRO-"&amp;b2b3[[#This Row],[enz]]&amp;"'",'[1]Sheet2 (2)'!$A:$A,'[1]Sheet2 (2)'!$B:$B,"")</f>
        <v>1</v>
      </c>
      <c r="O2333">
        <f>IFERROR(_xlfn.XLOOKUP(b2b3[[#This Row],[Column2]],Table17[[#This Row],[rxn-no-enz]],Table17[[#This Row],[flux]],0),0)</f>
        <v>0</v>
      </c>
      <c r="P2333" t="str">
        <f>_xlfn.TEXTBEFORE(b2b3[[#This Row],[rxn]],"-",-1,,,"")</f>
        <v>PROSYN</v>
      </c>
    </row>
    <row r="2334" spans="1:16" ht="17" x14ac:dyDescent="0.25">
      <c r="A2334" s="1" t="s">
        <v>12774</v>
      </c>
      <c r="B2334" s="1" t="s">
        <v>2778</v>
      </c>
      <c r="C2334" s="1">
        <v>1.2299892E-8</v>
      </c>
      <c r="D2334" s="1">
        <f>mfs[[#This Row],[flux]]/1000</f>
        <v>1.2299892E-11</v>
      </c>
      <c r="F2334" t="s">
        <v>12100</v>
      </c>
      <c r="G2334" t="s">
        <v>2778</v>
      </c>
      <c r="H2334" s="3">
        <v>1.5561939976556701E-11</v>
      </c>
      <c r="I2334">
        <f>_xlfn.XLOOKUP(b2b3[[#This Row],[rxn]],mfs[rxn],mfs[flux_scaled],0)</f>
        <v>1.5561940000000002E-10</v>
      </c>
      <c r="J2334">
        <f>(b2b3[[#This Row],[flux]]-b2b3[[#This Row],[flux in mfs]])/b2b3[[#This Row],[flux]]</f>
        <v>-9.0000000150645114</v>
      </c>
      <c r="K2334">
        <f>ABS(b2b3[[#This Row],[(mfs - b2+b3) / mfs]])</f>
        <v>9.0000000150645114</v>
      </c>
      <c r="L2334" t="b">
        <f>_xlfn.TEXTAFTER(b2b3[[#This Row],[rxn]],"-",-1)="SPONT"</f>
        <v>0</v>
      </c>
      <c r="M2334" t="str">
        <f>_xlfn.TEXTAFTER(b2b3[[#This Row],[rxn]],"-",-1)</f>
        <v>rt8431</v>
      </c>
      <c r="N2334">
        <f>_xlfn.XLOOKUP("'PRO-"&amp;b2b3[[#This Row],[enz]]&amp;"'",'[1]Sheet2 (2)'!$A:$A,'[1]Sheet2 (2)'!$B:$B,"")</f>
        <v>1</v>
      </c>
      <c r="O2334">
        <f>IFERROR(_xlfn.XLOOKUP(b2b3[[#This Row],[Column2]],Table17[[#This Row],[rxn-no-enz]],Table17[[#This Row],[flux]],0),0)</f>
        <v>0</v>
      </c>
      <c r="P2334" t="str">
        <f>_xlfn.TEXTBEFORE(b2b3[[#This Row],[rxn]],"-",-1,,,"")</f>
        <v>PROSYN</v>
      </c>
    </row>
    <row r="2335" spans="1:16" ht="17" x14ac:dyDescent="0.25">
      <c r="A2335" s="1" t="s">
        <v>12775</v>
      </c>
      <c r="B2335" s="1" t="s">
        <v>2778</v>
      </c>
      <c r="C2335" s="1">
        <v>1.2875556E-8</v>
      </c>
      <c r="D2335" s="1">
        <f>mfs[[#This Row],[flux]]/1000</f>
        <v>1.2875556E-11</v>
      </c>
      <c r="F2335" t="s">
        <v>12101</v>
      </c>
      <c r="G2335" t="s">
        <v>2778</v>
      </c>
      <c r="H2335" s="3">
        <v>4.9533074125863196E-13</v>
      </c>
      <c r="I2335">
        <f>_xlfn.XLOOKUP(b2b3[[#This Row],[rxn]],mfs[rxn],mfs[flux_scaled],0)</f>
        <v>4.9533069999999999E-12</v>
      </c>
      <c r="J2335">
        <f>(b2b3[[#This Row],[flux]]-b2b3[[#This Row],[flux in mfs]])/b2b3[[#This Row],[flux]]</f>
        <v>-8.9999991670488324</v>
      </c>
      <c r="K2335">
        <f>ABS(b2b3[[#This Row],[(mfs - b2+b3) / mfs]])</f>
        <v>8.9999991670488324</v>
      </c>
      <c r="L2335" t="b">
        <f>_xlfn.TEXTAFTER(b2b3[[#This Row],[rxn]],"-",-1)="SPONT"</f>
        <v>0</v>
      </c>
      <c r="M2335" t="str">
        <f>_xlfn.TEXTAFTER(b2b3[[#This Row],[rxn]],"-",-1)</f>
        <v>rt8446</v>
      </c>
      <c r="N2335">
        <f>_xlfn.XLOOKUP("'PRO-"&amp;b2b3[[#This Row],[enz]]&amp;"'",'[1]Sheet2 (2)'!$A:$A,'[1]Sheet2 (2)'!$B:$B,"")</f>
        <v>1</v>
      </c>
      <c r="O2335">
        <f>IFERROR(_xlfn.XLOOKUP(b2b3[[#This Row],[Column2]],Table17[[#This Row],[rxn-no-enz]],Table17[[#This Row],[flux]],0),0)</f>
        <v>0</v>
      </c>
      <c r="P2335" t="str">
        <f>_xlfn.TEXTBEFORE(b2b3[[#This Row],[rxn]],"-",-1,,,"")</f>
        <v>PROSYN</v>
      </c>
    </row>
    <row r="2336" spans="1:16" ht="17" x14ac:dyDescent="0.25">
      <c r="A2336" s="1" t="s">
        <v>12776</v>
      </c>
      <c r="B2336" s="1" t="s">
        <v>2778</v>
      </c>
      <c r="C2336" s="1">
        <v>2.0238346870000002E-6</v>
      </c>
      <c r="D2336" s="1">
        <f>mfs[[#This Row],[flux]]/1000</f>
        <v>2.023834687E-9</v>
      </c>
      <c r="F2336" t="s">
        <v>4569</v>
      </c>
      <c r="G2336" t="s">
        <v>2778</v>
      </c>
      <c r="H2336" s="3">
        <v>7.6741771607103297E-11</v>
      </c>
      <c r="I2336">
        <f>_xlfn.XLOOKUP(b2b3[[#This Row],[rxn]],mfs[rxn],mfs[flux_scaled],0)</f>
        <v>7.6741771600000002E-10</v>
      </c>
      <c r="J2336">
        <f>(b2b3[[#This Row],[flux]]-b2b3[[#This Row],[flux in mfs]])/b2b3[[#This Row],[flux]]</f>
        <v>-8.9999999990743902</v>
      </c>
      <c r="K2336">
        <f>ABS(b2b3[[#This Row],[(mfs - b2+b3) / mfs]])</f>
        <v>8.9999999990743902</v>
      </c>
      <c r="L2336" t="b">
        <f>_xlfn.TEXTAFTER(b2b3[[#This Row],[rxn]],"-",-1)="SPONT"</f>
        <v>0</v>
      </c>
      <c r="M2336" t="str">
        <f>_xlfn.TEXTAFTER(b2b3[[#This Row],[rxn]],"-",-1)</f>
        <v>rt8465</v>
      </c>
      <c r="N2336">
        <f>_xlfn.XLOOKUP("'PRO-"&amp;b2b3[[#This Row],[enz]]&amp;"'",'[1]Sheet2 (2)'!$A:$A,'[1]Sheet2 (2)'!$B:$B,"")</f>
        <v>1</v>
      </c>
      <c r="O2336">
        <f>IFERROR(_xlfn.XLOOKUP(b2b3[[#This Row],[Column2]],Table17[[#This Row],[rxn-no-enz]],Table17[[#This Row],[flux]],0),0)</f>
        <v>0</v>
      </c>
      <c r="P2336" t="str">
        <f>_xlfn.TEXTBEFORE(b2b3[[#This Row],[rxn]],"-",-1,,,"")</f>
        <v>PROSYN</v>
      </c>
    </row>
    <row r="2337" spans="1:16" ht="17" x14ac:dyDescent="0.25">
      <c r="A2337" s="1" t="s">
        <v>12777</v>
      </c>
      <c r="B2337" s="1" t="s">
        <v>2778</v>
      </c>
      <c r="C2337" s="1">
        <v>8.6472400000000002E-10</v>
      </c>
      <c r="D2337" s="1">
        <f>mfs[[#This Row],[flux]]/1000</f>
        <v>8.6472400000000006E-13</v>
      </c>
      <c r="F2337" t="s">
        <v>12102</v>
      </c>
      <c r="G2337" t="s">
        <v>2778</v>
      </c>
      <c r="H2337" s="3">
        <v>2.4348740623170901E-11</v>
      </c>
      <c r="I2337">
        <f>_xlfn.XLOOKUP(b2b3[[#This Row],[rxn]],mfs[rxn],mfs[flux_scaled],0)</f>
        <v>2.4348740599999997E-10</v>
      </c>
      <c r="J2337">
        <f>(b2b3[[#This Row],[flux]]-b2b3[[#This Row],[flux in mfs]])/b2b3[[#This Row],[flux]]</f>
        <v>-8.9999999904837349</v>
      </c>
      <c r="K2337">
        <f>ABS(b2b3[[#This Row],[(mfs - b2+b3) / mfs]])</f>
        <v>8.9999999904837349</v>
      </c>
      <c r="L2337" t="b">
        <f>_xlfn.TEXTAFTER(b2b3[[#This Row],[rxn]],"-",-1)="SPONT"</f>
        <v>0</v>
      </c>
      <c r="M2337" t="str">
        <f>_xlfn.TEXTAFTER(b2b3[[#This Row],[rxn]],"-",-1)</f>
        <v>rt8468</v>
      </c>
      <c r="N2337">
        <f>_xlfn.XLOOKUP("'PRO-"&amp;b2b3[[#This Row],[enz]]&amp;"'",'[1]Sheet2 (2)'!$A:$A,'[1]Sheet2 (2)'!$B:$B,"")</f>
        <v>1</v>
      </c>
      <c r="O2337">
        <f>IFERROR(_xlfn.XLOOKUP(b2b3[[#This Row],[Column2]],Table17[[#This Row],[rxn-no-enz]],Table17[[#This Row],[flux]],0),0)</f>
        <v>0</v>
      </c>
      <c r="P2337" t="str">
        <f>_xlfn.TEXTBEFORE(b2b3[[#This Row],[rxn]],"-",-1,,,"")</f>
        <v>PROSYN</v>
      </c>
    </row>
    <row r="2338" spans="1:16" ht="17" x14ac:dyDescent="0.25">
      <c r="A2338" s="1" t="s">
        <v>13171</v>
      </c>
      <c r="B2338" s="1" t="s">
        <v>2778</v>
      </c>
      <c r="C2338" s="1">
        <v>1.7197914899999999E-7</v>
      </c>
      <c r="D2338" s="1">
        <f>mfs[[#This Row],[flux]]/1000</f>
        <v>1.71979149E-10</v>
      </c>
      <c r="F2338" t="s">
        <v>4570</v>
      </c>
      <c r="G2338" t="s">
        <v>2778</v>
      </c>
      <c r="H2338" s="3">
        <v>7.7207988702844396E-13</v>
      </c>
      <c r="I2338">
        <f>_xlfn.XLOOKUP(b2b3[[#This Row],[rxn]],mfs[rxn],mfs[flux_scaled],0)</f>
        <v>7.720799000000001E-12</v>
      </c>
      <c r="J2338">
        <f>(b2b3[[#This Row],[flux]]-b2b3[[#This Row],[flux in mfs]])/b2b3[[#This Row],[flux]]</f>
        <v>-9.0000001680079524</v>
      </c>
      <c r="K2338">
        <f>ABS(b2b3[[#This Row],[(mfs - b2+b3) / mfs]])</f>
        <v>9.0000001680079524</v>
      </c>
      <c r="L2338" t="b">
        <f>_xlfn.TEXTAFTER(b2b3[[#This Row],[rxn]],"-",-1)="SPONT"</f>
        <v>0</v>
      </c>
      <c r="M2338" t="str">
        <f>_xlfn.TEXTAFTER(b2b3[[#This Row],[rxn]],"-",-1)</f>
        <v>rt8469</v>
      </c>
      <c r="N2338">
        <f>_xlfn.XLOOKUP("'PRO-"&amp;b2b3[[#This Row],[enz]]&amp;"'",'[1]Sheet2 (2)'!$A:$A,'[1]Sheet2 (2)'!$B:$B,"")</f>
        <v>1</v>
      </c>
      <c r="O2338">
        <f>IFERROR(_xlfn.XLOOKUP(b2b3[[#This Row],[Column2]],Table17[[#This Row],[rxn-no-enz]],Table17[[#This Row],[flux]],0),0)</f>
        <v>0</v>
      </c>
      <c r="P2338" t="str">
        <f>_xlfn.TEXTBEFORE(b2b3[[#This Row],[rxn]],"-",-1,,,"")</f>
        <v>PROSYN</v>
      </c>
    </row>
    <row r="2339" spans="1:16" ht="17" x14ac:dyDescent="0.25">
      <c r="A2339" s="1" t="s">
        <v>12779</v>
      </c>
      <c r="B2339" s="1" t="s">
        <v>2778</v>
      </c>
      <c r="C2339" s="1">
        <v>1.52206385E-7</v>
      </c>
      <c r="D2339" s="1">
        <f>mfs[[#This Row],[flux]]/1000</f>
        <v>1.5220638500000001E-10</v>
      </c>
      <c r="F2339" t="s">
        <v>4571</v>
      </c>
      <c r="G2339" t="s">
        <v>2778</v>
      </c>
      <c r="H2339" s="3">
        <v>3.6748900551133002E-10</v>
      </c>
      <c r="I2339">
        <f>_xlfn.XLOOKUP(b2b3[[#This Row],[rxn]],mfs[rxn],mfs[flux_scaled],0)</f>
        <v>0</v>
      </c>
      <c r="J2339">
        <f>(b2b3[[#This Row],[flux]]-b2b3[[#This Row],[flux in mfs]])/b2b3[[#This Row],[flux]]</f>
        <v>1</v>
      </c>
      <c r="K2339">
        <f>ABS(b2b3[[#This Row],[(mfs - b2+b3) / mfs]])</f>
        <v>1</v>
      </c>
      <c r="L2339" t="b">
        <f>_xlfn.TEXTAFTER(b2b3[[#This Row],[rxn]],"-",-1)="SPONT"</f>
        <v>0</v>
      </c>
      <c r="M2339" t="str">
        <f>_xlfn.TEXTAFTER(b2b3[[#This Row],[rxn]],"-",-1)</f>
        <v>rtmATP9</v>
      </c>
      <c r="N2339">
        <f>_xlfn.XLOOKUP("'PRO-"&amp;b2b3[[#This Row],[enz]]&amp;"'",'[1]Sheet2 (2)'!$A:$A,'[1]Sheet2 (2)'!$B:$B,"")</f>
        <v>1</v>
      </c>
      <c r="O2339">
        <f>IFERROR(_xlfn.XLOOKUP(b2b3[[#This Row],[Column2]],Table17[[#This Row],[rxn-no-enz]],Table17[[#This Row],[flux]],0),0)</f>
        <v>0</v>
      </c>
      <c r="P2339" t="str">
        <f>_xlfn.TEXTBEFORE(b2b3[[#This Row],[rxn]],"-",-1,,,"")</f>
        <v>PROSYN</v>
      </c>
    </row>
    <row r="2340" spans="1:16" ht="17" x14ac:dyDescent="0.25">
      <c r="A2340" s="1" t="s">
        <v>12780</v>
      </c>
      <c r="B2340" s="1" t="s">
        <v>2778</v>
      </c>
      <c r="C2340" s="1">
        <v>5.7100562099999997E-7</v>
      </c>
      <c r="D2340" s="1">
        <f>mfs[[#This Row],[flux]]/1000</f>
        <v>5.7100562099999995E-10</v>
      </c>
      <c r="F2340" t="s">
        <v>4572</v>
      </c>
      <c r="G2340" t="s">
        <v>2778</v>
      </c>
      <c r="H2340" s="3">
        <v>1.92941940155042E-13</v>
      </c>
      <c r="I2340">
        <f>_xlfn.XLOOKUP(b2b3[[#This Row],[rxn]],mfs[rxn],mfs[flux_scaled],0)</f>
        <v>0</v>
      </c>
      <c r="J2340">
        <f>(b2b3[[#This Row],[flux]]-b2b3[[#This Row],[flux in mfs]])/b2b3[[#This Row],[flux]]</f>
        <v>1</v>
      </c>
      <c r="K2340">
        <f>ABS(b2b3[[#This Row],[(mfs - b2+b3) / mfs]])</f>
        <v>1</v>
      </c>
      <c r="L2340" t="b">
        <f>_xlfn.TEXTAFTER(b2b3[[#This Row],[rxn]],"-",-1)="SPONT"</f>
        <v>0</v>
      </c>
      <c r="M2340" t="str">
        <f>_xlfn.TEXTAFTER(b2b3[[#This Row],[rxn]],"-",-1)</f>
        <v>rtmCOX1</v>
      </c>
      <c r="N2340">
        <f>_xlfn.XLOOKUP("'PRO-"&amp;b2b3[[#This Row],[enz]]&amp;"'",'[1]Sheet2 (2)'!$A:$A,'[1]Sheet2 (2)'!$B:$B,"")</f>
        <v>4</v>
      </c>
      <c r="O2340">
        <f>IFERROR(_xlfn.XLOOKUP(b2b3[[#This Row],[Column2]],Table17[[#This Row],[rxn-no-enz]],Table17[[#This Row],[flux]],0),0)</f>
        <v>0</v>
      </c>
      <c r="P2340" t="str">
        <f>_xlfn.TEXTBEFORE(b2b3[[#This Row],[rxn]],"-",-1,,,"")</f>
        <v>PROSYN</v>
      </c>
    </row>
    <row r="2341" spans="1:16" ht="17" x14ac:dyDescent="0.25">
      <c r="A2341" s="1" t="s">
        <v>12781</v>
      </c>
      <c r="B2341" s="1" t="s">
        <v>2778</v>
      </c>
      <c r="C2341" s="1">
        <v>2.6138715999999999E-8</v>
      </c>
      <c r="D2341" s="1">
        <f>mfs[[#This Row],[flux]]/1000</f>
        <v>2.6138715999999998E-11</v>
      </c>
      <c r="F2341" t="s">
        <v>4573</v>
      </c>
      <c r="G2341" t="s">
        <v>2778</v>
      </c>
      <c r="H2341" s="3">
        <v>1.92941940155042E-13</v>
      </c>
      <c r="I2341">
        <f>_xlfn.XLOOKUP(b2b3[[#This Row],[rxn]],mfs[rxn],mfs[flux_scaled],0)</f>
        <v>0</v>
      </c>
      <c r="J2341">
        <f>(b2b3[[#This Row],[flux]]-b2b3[[#This Row],[flux in mfs]])/b2b3[[#This Row],[flux]]</f>
        <v>1</v>
      </c>
      <c r="K2341">
        <f>ABS(b2b3[[#This Row],[(mfs - b2+b3) / mfs]])</f>
        <v>1</v>
      </c>
      <c r="L2341" t="b">
        <f>_xlfn.TEXTAFTER(b2b3[[#This Row],[rxn]],"-",-1)="SPONT"</f>
        <v>0</v>
      </c>
      <c r="M2341" t="str">
        <f>_xlfn.TEXTAFTER(b2b3[[#This Row],[rxn]],"-",-1)</f>
        <v>rtmCOX2</v>
      </c>
      <c r="N2341">
        <f>_xlfn.XLOOKUP("'PRO-"&amp;b2b3[[#This Row],[enz]]&amp;"'",'[1]Sheet2 (2)'!$A:$A,'[1]Sheet2 (2)'!$B:$B,"")</f>
        <v>4</v>
      </c>
      <c r="O2341">
        <f>IFERROR(_xlfn.XLOOKUP(b2b3[[#This Row],[Column2]],Table17[[#This Row],[rxn-no-enz]],Table17[[#This Row],[flux]],0),0)</f>
        <v>0</v>
      </c>
      <c r="P2341" t="str">
        <f>_xlfn.TEXTBEFORE(b2b3[[#This Row],[rxn]],"-",-1,,,"")</f>
        <v>PROSYN</v>
      </c>
    </row>
    <row r="2342" spans="1:16" ht="17" x14ac:dyDescent="0.25">
      <c r="A2342" s="1" t="s">
        <v>12782</v>
      </c>
      <c r="B2342" s="1" t="s">
        <v>2778</v>
      </c>
      <c r="C2342" s="1">
        <v>7.8769225999999995E-8</v>
      </c>
      <c r="D2342" s="1">
        <f>mfs[[#This Row],[flux]]/1000</f>
        <v>7.8769225999999996E-11</v>
      </c>
      <c r="F2342" t="s">
        <v>4574</v>
      </c>
      <c r="G2342" t="s">
        <v>2778</v>
      </c>
      <c r="H2342" s="3">
        <v>1.92941940155042E-13</v>
      </c>
      <c r="I2342">
        <f>_xlfn.XLOOKUP(b2b3[[#This Row],[rxn]],mfs[rxn],mfs[flux_scaled],0)</f>
        <v>0</v>
      </c>
      <c r="J2342">
        <f>(b2b3[[#This Row],[flux]]-b2b3[[#This Row],[flux in mfs]])/b2b3[[#This Row],[flux]]</f>
        <v>1</v>
      </c>
      <c r="K2342">
        <f>ABS(b2b3[[#This Row],[(mfs - b2+b3) / mfs]])</f>
        <v>1</v>
      </c>
      <c r="L2342" t="b">
        <f>_xlfn.TEXTAFTER(b2b3[[#This Row],[rxn]],"-",-1)="SPONT"</f>
        <v>0</v>
      </c>
      <c r="M2342" t="str">
        <f>_xlfn.TEXTAFTER(b2b3[[#This Row],[rxn]],"-",-1)</f>
        <v>rtmCOX3</v>
      </c>
      <c r="N2342">
        <f>_xlfn.XLOOKUP("'PRO-"&amp;b2b3[[#This Row],[enz]]&amp;"'",'[1]Sheet2 (2)'!$A:$A,'[1]Sheet2 (2)'!$B:$B,"")</f>
        <v>4</v>
      </c>
      <c r="O2342">
        <f>IFERROR(_xlfn.XLOOKUP(b2b3[[#This Row],[Column2]],Table17[[#This Row],[rxn-no-enz]],Table17[[#This Row],[flux]],0),0)</f>
        <v>0</v>
      </c>
      <c r="P2342" t="str">
        <f>_xlfn.TEXTBEFORE(b2b3[[#This Row],[rxn]],"-",-1,,,"")</f>
        <v>PROSYN</v>
      </c>
    </row>
    <row r="2343" spans="1:16" ht="17" x14ac:dyDescent="0.25">
      <c r="A2343" s="1" t="s">
        <v>12783</v>
      </c>
      <c r="B2343" s="1" t="s">
        <v>2778</v>
      </c>
      <c r="C2343" s="1">
        <v>2.3344621E-8</v>
      </c>
      <c r="D2343" s="1">
        <f>mfs[[#This Row],[flux]]/1000</f>
        <v>2.3344620999999999E-11</v>
      </c>
      <c r="F2343" t="s">
        <v>12103</v>
      </c>
      <c r="G2343" t="s">
        <v>2778</v>
      </c>
      <c r="H2343" s="3">
        <v>4.2698342630121599E-12</v>
      </c>
      <c r="I2343">
        <f>_xlfn.XLOOKUP(b2b3[[#This Row],[rxn]],mfs[rxn],mfs[flux_scaled],0)</f>
        <v>4.2698343000000005E-11</v>
      </c>
      <c r="J2343">
        <f>(b2b3[[#This Row],[flux]]-b2b3[[#This Row],[flux in mfs]])/b2b3[[#This Row],[flux]]</f>
        <v>-9.0000000866259402</v>
      </c>
      <c r="K2343">
        <f>ABS(b2b3[[#This Row],[(mfs - b2+b3) / mfs]])</f>
        <v>9.0000000866259402</v>
      </c>
      <c r="L2343" t="b">
        <f>_xlfn.TEXTAFTER(b2b3[[#This Row],[rxn]],"-",-1)="SPONT"</f>
        <v>0</v>
      </c>
      <c r="M2343" t="str">
        <f>_xlfn.TEXTAFTER(b2b3[[#This Row],[rxn]],"-",-1)</f>
        <v>rt8483</v>
      </c>
      <c r="N2343">
        <f>_xlfn.XLOOKUP("'PRO-"&amp;b2b3[[#This Row],[enz]]&amp;"'",'[1]Sheet2 (2)'!$A:$A,'[1]Sheet2 (2)'!$B:$B,"")</f>
        <v>1</v>
      </c>
      <c r="O2343">
        <f>IFERROR(_xlfn.XLOOKUP(b2b3[[#This Row],[Column2]],Table17[[#This Row],[rxn-no-enz]],Table17[[#This Row],[flux]],0),0)</f>
        <v>0</v>
      </c>
      <c r="P2343" t="str">
        <f>_xlfn.TEXTBEFORE(b2b3[[#This Row],[rxn]],"-",-1,,,"")</f>
        <v>PROSYN</v>
      </c>
    </row>
    <row r="2344" spans="1:16" ht="17" x14ac:dyDescent="0.25">
      <c r="A2344" s="1" t="s">
        <v>12784</v>
      </c>
      <c r="B2344" s="1" t="s">
        <v>2778</v>
      </c>
      <c r="C2344" s="1">
        <v>8.9814769999999993E-9</v>
      </c>
      <c r="D2344" s="1">
        <f>mfs[[#This Row],[flux]]/1000</f>
        <v>8.9814769999999989E-12</v>
      </c>
      <c r="F2344" t="s">
        <v>12104</v>
      </c>
      <c r="G2344" t="s">
        <v>2778</v>
      </c>
      <c r="H2344" s="3">
        <v>1.3205822535381301E-12</v>
      </c>
      <c r="I2344">
        <f>_xlfn.XLOOKUP(b2b3[[#This Row],[rxn]],mfs[rxn],mfs[flux_scaled],0)</f>
        <v>1.3205823000000001E-11</v>
      </c>
      <c r="J2344">
        <f>(b2b3[[#This Row],[flux]]-b2b3[[#This Row],[flux in mfs]])/b2b3[[#This Row],[flux]]</f>
        <v>-9.0000003518286729</v>
      </c>
      <c r="K2344">
        <f>ABS(b2b3[[#This Row],[(mfs - b2+b3) / mfs]])</f>
        <v>9.0000003518286729</v>
      </c>
      <c r="L2344" t="b">
        <f>_xlfn.TEXTAFTER(b2b3[[#This Row],[rxn]],"-",-1)="SPONT"</f>
        <v>0</v>
      </c>
      <c r="M2344" t="str">
        <f>_xlfn.TEXTAFTER(b2b3[[#This Row],[rxn]],"-",-1)</f>
        <v>rt8484</v>
      </c>
      <c r="N2344">
        <f>_xlfn.XLOOKUP("'PRO-"&amp;b2b3[[#This Row],[enz]]&amp;"'",'[1]Sheet2 (2)'!$A:$A,'[1]Sheet2 (2)'!$B:$B,"")</f>
        <v>2</v>
      </c>
      <c r="O2344">
        <f>IFERROR(_xlfn.XLOOKUP(b2b3[[#This Row],[Column2]],Table17[[#This Row],[rxn-no-enz]],Table17[[#This Row],[flux]],0),0)</f>
        <v>0</v>
      </c>
      <c r="P2344" t="str">
        <f>_xlfn.TEXTBEFORE(b2b3[[#This Row],[rxn]],"-",-1,,,"")</f>
        <v>PROSYN</v>
      </c>
    </row>
    <row r="2345" spans="1:16" ht="17" x14ac:dyDescent="0.25">
      <c r="A2345" s="1" t="s">
        <v>12785</v>
      </c>
      <c r="B2345" s="1" t="s">
        <v>2778</v>
      </c>
      <c r="C2345" s="1">
        <v>9.4670041299999999E-7</v>
      </c>
      <c r="D2345" s="1">
        <f>mfs[[#This Row],[flux]]/1000</f>
        <v>9.4670041300000005E-10</v>
      </c>
      <c r="F2345" t="s">
        <v>4575</v>
      </c>
      <c r="G2345" t="s">
        <v>2778</v>
      </c>
      <c r="H2345" s="3">
        <v>1.8808321424148399E-11</v>
      </c>
      <c r="I2345">
        <f>_xlfn.XLOOKUP(b2b3[[#This Row],[rxn]],mfs[rxn],mfs[flux_scaled],0)</f>
        <v>0</v>
      </c>
      <c r="J2345">
        <f>(b2b3[[#This Row],[flux]]-b2b3[[#This Row],[flux in mfs]])/b2b3[[#This Row],[flux]]</f>
        <v>1</v>
      </c>
      <c r="K2345">
        <f>ABS(b2b3[[#This Row],[(mfs - b2+b3) / mfs]])</f>
        <v>1</v>
      </c>
      <c r="L2345" t="b">
        <f>_xlfn.TEXTAFTER(b2b3[[#This Row],[rxn]],"-",-1)="SPONT"</f>
        <v>0</v>
      </c>
      <c r="M2345" t="str">
        <f>_xlfn.TEXTAFTER(b2b3[[#This Row],[rxn]],"-",-1)</f>
        <v>rtmCOB</v>
      </c>
      <c r="N2345">
        <f>_xlfn.XLOOKUP("'PRO-"&amp;b2b3[[#This Row],[enz]]&amp;"'",'[1]Sheet2 (2)'!$A:$A,'[1]Sheet2 (2)'!$B:$B,"")</f>
        <v>1</v>
      </c>
      <c r="O2345">
        <f>IFERROR(_xlfn.XLOOKUP(b2b3[[#This Row],[Column2]],Table17[[#This Row],[rxn-no-enz]],Table17[[#This Row],[flux]],0),0)</f>
        <v>0</v>
      </c>
      <c r="P2345" t="str">
        <f>_xlfn.TEXTBEFORE(b2b3[[#This Row],[rxn]],"-",-1,,,"")</f>
        <v>PROSYN</v>
      </c>
    </row>
    <row r="2346" spans="1:16" ht="17" x14ac:dyDescent="0.25">
      <c r="A2346" s="1" t="s">
        <v>12786</v>
      </c>
      <c r="B2346" s="1" t="s">
        <v>2778</v>
      </c>
      <c r="C2346" s="1">
        <v>6.4086091199999996E-7</v>
      </c>
      <c r="D2346" s="1">
        <f>mfs[[#This Row],[flux]]/1000</f>
        <v>6.4086091200000001E-10</v>
      </c>
      <c r="F2346" t="s">
        <v>4576</v>
      </c>
      <c r="G2346" t="s">
        <v>2778</v>
      </c>
      <c r="H2346" s="3">
        <v>9.6727193185081E-12</v>
      </c>
      <c r="I2346">
        <f>_xlfn.XLOOKUP(b2b3[[#This Row],[rxn]],mfs[rxn],mfs[flux_scaled],0)</f>
        <v>0</v>
      </c>
      <c r="J2346">
        <f>(b2b3[[#This Row],[flux]]-b2b3[[#This Row],[flux in mfs]])/b2b3[[#This Row],[flux]]</f>
        <v>1</v>
      </c>
      <c r="K2346">
        <f>ABS(b2b3[[#This Row],[(mfs - b2+b3) / mfs]])</f>
        <v>1</v>
      </c>
      <c r="L2346" t="b">
        <f>_xlfn.TEXTAFTER(b2b3[[#This Row],[rxn]],"-",-1)="SPONT"</f>
        <v>0</v>
      </c>
      <c r="M2346" t="str">
        <f>_xlfn.TEXTAFTER(b2b3[[#This Row],[rxn]],"-",-1)</f>
        <v>rtmNAD1</v>
      </c>
      <c r="N2346">
        <f>_xlfn.XLOOKUP("'PRO-"&amp;b2b3[[#This Row],[enz]]&amp;"'",'[1]Sheet2 (2)'!$A:$A,'[1]Sheet2 (2)'!$B:$B,"")</f>
        <v>9</v>
      </c>
      <c r="O2346">
        <f>IFERROR(_xlfn.XLOOKUP(b2b3[[#This Row],[Column2]],Table17[[#This Row],[rxn-no-enz]],Table17[[#This Row],[flux]],0),0)</f>
        <v>0</v>
      </c>
      <c r="P2346" t="str">
        <f>_xlfn.TEXTBEFORE(b2b3[[#This Row],[rxn]],"-",-1,,,"")</f>
        <v>PROSYN</v>
      </c>
    </row>
    <row r="2347" spans="1:16" ht="17" x14ac:dyDescent="0.25">
      <c r="A2347" s="1" t="s">
        <v>12787</v>
      </c>
      <c r="B2347" s="1" t="s">
        <v>2778</v>
      </c>
      <c r="C2347" s="1">
        <v>1.27116099E-7</v>
      </c>
      <c r="D2347" s="1">
        <f>mfs[[#This Row],[flux]]/1000</f>
        <v>1.27116099E-10</v>
      </c>
      <c r="F2347" t="s">
        <v>4577</v>
      </c>
      <c r="G2347" t="s">
        <v>2778</v>
      </c>
      <c r="H2347" s="3">
        <v>9.6727193185081E-12</v>
      </c>
      <c r="I2347">
        <f>_xlfn.XLOOKUP(b2b3[[#This Row],[rxn]],mfs[rxn],mfs[flux_scaled],0)</f>
        <v>0</v>
      </c>
      <c r="J2347">
        <f>(b2b3[[#This Row],[flux]]-b2b3[[#This Row],[flux in mfs]])/b2b3[[#This Row],[flux]]</f>
        <v>1</v>
      </c>
      <c r="K2347">
        <f>ABS(b2b3[[#This Row],[(mfs - b2+b3) / mfs]])</f>
        <v>1</v>
      </c>
      <c r="L2347" t="b">
        <f>_xlfn.TEXTAFTER(b2b3[[#This Row],[rxn]],"-",-1)="SPONT"</f>
        <v>0</v>
      </c>
      <c r="M2347" t="str">
        <f>_xlfn.TEXTAFTER(b2b3[[#This Row],[rxn]],"-",-1)</f>
        <v>rtmNAD2</v>
      </c>
      <c r="N2347">
        <f>_xlfn.XLOOKUP("'PRO-"&amp;b2b3[[#This Row],[enz]]&amp;"'",'[1]Sheet2 (2)'!$A:$A,'[1]Sheet2 (2)'!$B:$B,"")</f>
        <v>9</v>
      </c>
      <c r="O2347">
        <f>IFERROR(_xlfn.XLOOKUP(b2b3[[#This Row],[Column2]],Table17[[#This Row],[rxn-no-enz]],Table17[[#This Row],[flux]],0),0)</f>
        <v>0</v>
      </c>
      <c r="P2347" t="str">
        <f>_xlfn.TEXTBEFORE(b2b3[[#This Row],[rxn]],"-",-1,,,"")</f>
        <v>PROSYN</v>
      </c>
    </row>
    <row r="2348" spans="1:16" ht="17" x14ac:dyDescent="0.25">
      <c r="A2348" s="1" t="s">
        <v>12788</v>
      </c>
      <c r="B2348" s="1" t="s">
        <v>2778</v>
      </c>
      <c r="C2348" s="1">
        <v>5.4968899999999998E-10</v>
      </c>
      <c r="D2348" s="1">
        <f>mfs[[#This Row],[flux]]/1000</f>
        <v>5.4968899999999998E-13</v>
      </c>
      <c r="F2348" t="s">
        <v>4578</v>
      </c>
      <c r="G2348" t="s">
        <v>2778</v>
      </c>
      <c r="H2348" s="3">
        <v>9.6727193185081E-12</v>
      </c>
      <c r="I2348">
        <f>_xlfn.XLOOKUP(b2b3[[#This Row],[rxn]],mfs[rxn],mfs[flux_scaled],0)</f>
        <v>0</v>
      </c>
      <c r="J2348">
        <f>(b2b3[[#This Row],[flux]]-b2b3[[#This Row],[flux in mfs]])/b2b3[[#This Row],[flux]]</f>
        <v>1</v>
      </c>
      <c r="K2348">
        <f>ABS(b2b3[[#This Row],[(mfs - b2+b3) / mfs]])</f>
        <v>1</v>
      </c>
      <c r="L2348" t="b">
        <f>_xlfn.TEXTAFTER(b2b3[[#This Row],[rxn]],"-",-1)="SPONT"</f>
        <v>0</v>
      </c>
      <c r="M2348" t="str">
        <f>_xlfn.TEXTAFTER(b2b3[[#This Row],[rxn]],"-",-1)</f>
        <v>rtmNAD3</v>
      </c>
      <c r="N2348">
        <f>_xlfn.XLOOKUP("'PRO-"&amp;b2b3[[#This Row],[enz]]&amp;"'",'[1]Sheet2 (2)'!$A:$A,'[1]Sheet2 (2)'!$B:$B,"")</f>
        <v>9</v>
      </c>
      <c r="O2348">
        <f>IFERROR(_xlfn.XLOOKUP(b2b3[[#This Row],[Column2]],Table17[[#This Row],[rxn-no-enz]],Table17[[#This Row],[flux]],0),0)</f>
        <v>0</v>
      </c>
      <c r="P2348" t="str">
        <f>_xlfn.TEXTBEFORE(b2b3[[#This Row],[rxn]],"-",-1,,,"")</f>
        <v>PROSYN</v>
      </c>
    </row>
    <row r="2349" spans="1:16" ht="17" x14ac:dyDescent="0.25">
      <c r="A2349" s="1" t="s">
        <v>12789</v>
      </c>
      <c r="B2349" s="1" t="s">
        <v>2778</v>
      </c>
      <c r="C2349" s="1">
        <v>1.80048446E-7</v>
      </c>
      <c r="D2349" s="1">
        <f>mfs[[#This Row],[flux]]/1000</f>
        <v>1.8004844600000001E-10</v>
      </c>
      <c r="F2349" t="s">
        <v>4579</v>
      </c>
      <c r="G2349" t="s">
        <v>2778</v>
      </c>
      <c r="H2349" s="3">
        <v>9.6727193185081E-12</v>
      </c>
      <c r="I2349">
        <f>_xlfn.XLOOKUP(b2b3[[#This Row],[rxn]],mfs[rxn],mfs[flux_scaled],0)</f>
        <v>0</v>
      </c>
      <c r="J2349">
        <f>(b2b3[[#This Row],[flux]]-b2b3[[#This Row],[flux in mfs]])/b2b3[[#This Row],[flux]]</f>
        <v>1</v>
      </c>
      <c r="K2349">
        <f>ABS(b2b3[[#This Row],[(mfs - b2+b3) / mfs]])</f>
        <v>1</v>
      </c>
      <c r="L2349" t="b">
        <f>_xlfn.TEXTAFTER(b2b3[[#This Row],[rxn]],"-",-1)="SPONT"</f>
        <v>0</v>
      </c>
      <c r="M2349" t="str">
        <f>_xlfn.TEXTAFTER(b2b3[[#This Row],[rxn]],"-",-1)</f>
        <v>rtmNAD4</v>
      </c>
      <c r="N2349">
        <f>_xlfn.XLOOKUP("'PRO-"&amp;b2b3[[#This Row],[enz]]&amp;"'",'[1]Sheet2 (2)'!$A:$A,'[1]Sheet2 (2)'!$B:$B,"")</f>
        <v>9</v>
      </c>
      <c r="O2349">
        <f>IFERROR(_xlfn.XLOOKUP(b2b3[[#This Row],[Column2]],Table17[[#This Row],[rxn-no-enz]],Table17[[#This Row],[flux]],0),0)</f>
        <v>0</v>
      </c>
      <c r="P2349" t="str">
        <f>_xlfn.TEXTBEFORE(b2b3[[#This Row],[rxn]],"-",-1,,,"")</f>
        <v>PROSYN</v>
      </c>
    </row>
    <row r="2350" spans="1:16" ht="17" x14ac:dyDescent="0.25">
      <c r="A2350" s="1" t="s">
        <v>12790</v>
      </c>
      <c r="B2350" s="1" t="s">
        <v>2778</v>
      </c>
      <c r="C2350" s="1">
        <v>2.0446565000000001E-8</v>
      </c>
      <c r="D2350" s="1">
        <f>mfs[[#This Row],[flux]]/1000</f>
        <v>2.0446565000000002E-11</v>
      </c>
      <c r="F2350" t="s">
        <v>4580</v>
      </c>
      <c r="G2350" t="s">
        <v>2778</v>
      </c>
      <c r="H2350" s="3">
        <v>9.6727193185081E-12</v>
      </c>
      <c r="I2350">
        <f>_xlfn.XLOOKUP(b2b3[[#This Row],[rxn]],mfs[rxn],mfs[flux_scaled],0)</f>
        <v>0</v>
      </c>
      <c r="J2350">
        <f>(b2b3[[#This Row],[flux]]-b2b3[[#This Row],[flux in mfs]])/b2b3[[#This Row],[flux]]</f>
        <v>1</v>
      </c>
      <c r="K2350">
        <f>ABS(b2b3[[#This Row],[(mfs - b2+b3) / mfs]])</f>
        <v>1</v>
      </c>
      <c r="L2350" t="b">
        <f>_xlfn.TEXTAFTER(b2b3[[#This Row],[rxn]],"-",-1)="SPONT"</f>
        <v>0</v>
      </c>
      <c r="M2350" t="str">
        <f>_xlfn.TEXTAFTER(b2b3[[#This Row],[rxn]],"-",-1)</f>
        <v>rtmNAD4L</v>
      </c>
      <c r="N2350">
        <f>_xlfn.XLOOKUP("'PRO-"&amp;b2b3[[#This Row],[enz]]&amp;"'",'[1]Sheet2 (2)'!$A:$A,'[1]Sheet2 (2)'!$B:$B,"")</f>
        <v>9</v>
      </c>
      <c r="O2350">
        <f>IFERROR(_xlfn.XLOOKUP(b2b3[[#This Row],[Column2]],Table17[[#This Row],[rxn-no-enz]],Table17[[#This Row],[flux]],0),0)</f>
        <v>0</v>
      </c>
      <c r="P2350" t="str">
        <f>_xlfn.TEXTBEFORE(b2b3[[#This Row],[rxn]],"-",-1,,,"")</f>
        <v>PROSYN</v>
      </c>
    </row>
    <row r="2351" spans="1:16" ht="17" x14ac:dyDescent="0.25">
      <c r="A2351" s="1" t="s">
        <v>12791</v>
      </c>
      <c r="B2351" s="1" t="s">
        <v>2778</v>
      </c>
      <c r="C2351" s="1">
        <v>8.5987310000000001E-9</v>
      </c>
      <c r="D2351" s="1">
        <f>mfs[[#This Row],[flux]]/1000</f>
        <v>8.5987310000000006E-12</v>
      </c>
      <c r="F2351" t="s">
        <v>4581</v>
      </c>
      <c r="G2351" t="s">
        <v>2778</v>
      </c>
      <c r="H2351" s="3">
        <v>9.6727193185081E-12</v>
      </c>
      <c r="I2351">
        <f>_xlfn.XLOOKUP(b2b3[[#This Row],[rxn]],mfs[rxn],mfs[flux_scaled],0)</f>
        <v>0</v>
      </c>
      <c r="J2351">
        <f>(b2b3[[#This Row],[flux]]-b2b3[[#This Row],[flux in mfs]])/b2b3[[#This Row],[flux]]</f>
        <v>1</v>
      </c>
      <c r="K2351">
        <f>ABS(b2b3[[#This Row],[(mfs - b2+b3) / mfs]])</f>
        <v>1</v>
      </c>
      <c r="L2351" t="b">
        <f>_xlfn.TEXTAFTER(b2b3[[#This Row],[rxn]],"-",-1)="SPONT"</f>
        <v>0</v>
      </c>
      <c r="M2351" t="str">
        <f>_xlfn.TEXTAFTER(b2b3[[#This Row],[rxn]],"-",-1)</f>
        <v>rtmNAD5</v>
      </c>
      <c r="N2351">
        <f>_xlfn.XLOOKUP("'PRO-"&amp;b2b3[[#This Row],[enz]]&amp;"'",'[1]Sheet2 (2)'!$A:$A,'[1]Sheet2 (2)'!$B:$B,"")</f>
        <v>9</v>
      </c>
      <c r="O2351">
        <f>IFERROR(_xlfn.XLOOKUP(b2b3[[#This Row],[Column2]],Table17[[#This Row],[rxn-no-enz]],Table17[[#This Row],[flux]],0),0)</f>
        <v>0</v>
      </c>
      <c r="P2351" t="str">
        <f>_xlfn.TEXTBEFORE(b2b3[[#This Row],[rxn]],"-",-1,,,"")</f>
        <v>PROSYN</v>
      </c>
    </row>
    <row r="2352" spans="1:16" ht="17" x14ac:dyDescent="0.25">
      <c r="A2352" s="1" t="s">
        <v>12792</v>
      </c>
      <c r="B2352" s="1" t="s">
        <v>2778</v>
      </c>
      <c r="C2352" s="1">
        <v>2.5709823E-8</v>
      </c>
      <c r="D2352" s="1">
        <f>mfs[[#This Row],[flux]]/1000</f>
        <v>2.5709822999999999E-11</v>
      </c>
      <c r="F2352" t="s">
        <v>4582</v>
      </c>
      <c r="G2352" t="s">
        <v>2778</v>
      </c>
      <c r="H2352" s="3">
        <v>9.6727193185081E-12</v>
      </c>
      <c r="I2352">
        <f>_xlfn.XLOOKUP(b2b3[[#This Row],[rxn]],mfs[rxn],mfs[flux_scaled],0)</f>
        <v>0</v>
      </c>
      <c r="J2352">
        <f>(b2b3[[#This Row],[flux]]-b2b3[[#This Row],[flux in mfs]])/b2b3[[#This Row],[flux]]</f>
        <v>1</v>
      </c>
      <c r="K2352">
        <f>ABS(b2b3[[#This Row],[(mfs - b2+b3) / mfs]])</f>
        <v>1</v>
      </c>
      <c r="L2352" t="b">
        <f>_xlfn.TEXTAFTER(b2b3[[#This Row],[rxn]],"-",-1)="SPONT"</f>
        <v>0</v>
      </c>
      <c r="M2352" t="str">
        <f>_xlfn.TEXTAFTER(b2b3[[#This Row],[rxn]],"-",-1)</f>
        <v>rtmNAD6</v>
      </c>
      <c r="N2352">
        <f>_xlfn.XLOOKUP("'PRO-"&amp;b2b3[[#This Row],[enz]]&amp;"'",'[1]Sheet2 (2)'!$A:$A,'[1]Sheet2 (2)'!$B:$B,"")</f>
        <v>9</v>
      </c>
      <c r="O2352">
        <f>IFERROR(_xlfn.XLOOKUP(b2b3[[#This Row],[Column2]],Table17[[#This Row],[rxn-no-enz]],Table17[[#This Row],[flux]],0),0)</f>
        <v>0</v>
      </c>
      <c r="P2352" t="str">
        <f>_xlfn.TEXTBEFORE(b2b3[[#This Row],[rxn]],"-",-1,,,"")</f>
        <v>PROSYN</v>
      </c>
    </row>
    <row r="2353" spans="1:16" ht="17" x14ac:dyDescent="0.25">
      <c r="A2353" s="1" t="s">
        <v>12793</v>
      </c>
      <c r="B2353" s="1" t="s">
        <v>2778</v>
      </c>
      <c r="C2353" s="1">
        <v>1.3575975300000001E-6</v>
      </c>
      <c r="D2353" s="1">
        <f>mfs[[#This Row],[flux]]/1000</f>
        <v>1.3575975300000001E-9</v>
      </c>
      <c r="F2353" t="s">
        <v>4583</v>
      </c>
      <c r="G2353" t="s">
        <v>2778</v>
      </c>
      <c r="H2353" s="3">
        <v>3.6748900551133001E-11</v>
      </c>
      <c r="I2353">
        <f>_xlfn.XLOOKUP(b2b3[[#This Row],[rxn]],mfs[rxn],mfs[flux_scaled],0)</f>
        <v>0</v>
      </c>
      <c r="J2353">
        <f>(b2b3[[#This Row],[flux]]-b2b3[[#This Row],[flux in mfs]])/b2b3[[#This Row],[flux]]</f>
        <v>1</v>
      </c>
      <c r="K2353">
        <f>ABS(b2b3[[#This Row],[(mfs - b2+b3) / mfs]])</f>
        <v>1</v>
      </c>
      <c r="L2353" t="b">
        <f>_xlfn.TEXTAFTER(b2b3[[#This Row],[rxn]],"-",-1)="SPONT"</f>
        <v>0</v>
      </c>
      <c r="M2353" t="str">
        <f>_xlfn.TEXTAFTER(b2b3[[#This Row],[rxn]],"-",-1)</f>
        <v>rtmATP6</v>
      </c>
      <c r="N2353">
        <f>_xlfn.XLOOKUP("'PRO-"&amp;b2b3[[#This Row],[enz]]&amp;"'",'[1]Sheet2 (2)'!$A:$A,'[1]Sheet2 (2)'!$B:$B,"")</f>
        <v>1</v>
      </c>
      <c r="O2353">
        <f>IFERROR(_xlfn.XLOOKUP(b2b3[[#This Row],[Column2]],Table17[[#This Row],[rxn-no-enz]],Table17[[#This Row],[flux]],0),0)</f>
        <v>0</v>
      </c>
      <c r="P2353" t="str">
        <f>_xlfn.TEXTBEFORE(b2b3[[#This Row],[rxn]],"-",-1,,,"")</f>
        <v>PROSYN</v>
      </c>
    </row>
    <row r="2354" spans="1:16" ht="17" x14ac:dyDescent="0.25">
      <c r="A2354" s="1" t="s">
        <v>12794</v>
      </c>
      <c r="B2354" s="1" t="s">
        <v>2778</v>
      </c>
      <c r="C2354" s="1">
        <v>4.0232578699999999E-7</v>
      </c>
      <c r="D2354" s="1">
        <f>mfs[[#This Row],[flux]]/1000</f>
        <v>4.0232578699999997E-10</v>
      </c>
      <c r="F2354" t="s">
        <v>4584</v>
      </c>
      <c r="G2354" t="s">
        <v>2778</v>
      </c>
      <c r="H2354" s="3">
        <v>3.6748900551133001E-11</v>
      </c>
      <c r="I2354">
        <f>_xlfn.XLOOKUP(b2b3[[#This Row],[rxn]],mfs[rxn],mfs[flux_scaled],0)</f>
        <v>0</v>
      </c>
      <c r="J2354">
        <f>(b2b3[[#This Row],[flux]]-b2b3[[#This Row],[flux in mfs]])/b2b3[[#This Row],[flux]]</f>
        <v>1</v>
      </c>
      <c r="K2354">
        <f>ABS(b2b3[[#This Row],[(mfs - b2+b3) / mfs]])</f>
        <v>1</v>
      </c>
      <c r="L2354" t="b">
        <f>_xlfn.TEXTAFTER(b2b3[[#This Row],[rxn]],"-",-1)="SPONT"</f>
        <v>0</v>
      </c>
      <c r="M2354" t="str">
        <f>_xlfn.TEXTAFTER(b2b3[[#This Row],[rxn]],"-",-1)</f>
        <v>rtmATP8</v>
      </c>
      <c r="N2354">
        <f>_xlfn.XLOOKUP("'PRO-"&amp;b2b3[[#This Row],[enz]]&amp;"'",'[1]Sheet2 (2)'!$A:$A,'[1]Sheet2 (2)'!$B:$B,"")</f>
        <v>1</v>
      </c>
      <c r="O2354">
        <f>IFERROR(_xlfn.XLOOKUP(b2b3[[#This Row],[Column2]],Table17[[#This Row],[rxn-no-enz]],Table17[[#This Row],[flux]],0),0)</f>
        <v>0</v>
      </c>
      <c r="P2354" t="str">
        <f>_xlfn.TEXTBEFORE(b2b3[[#This Row],[rxn]],"-",-1,,,"")</f>
        <v>PROSYN</v>
      </c>
    </row>
    <row r="2355" spans="1:16" ht="17" x14ac:dyDescent="0.25">
      <c r="A2355" s="1" t="s">
        <v>12795</v>
      </c>
      <c r="B2355" s="1" t="s">
        <v>2778</v>
      </c>
      <c r="C2355" s="1">
        <v>1.6992759800000001E-7</v>
      </c>
      <c r="D2355" s="1">
        <f>mfs[[#This Row],[flux]]/1000</f>
        <v>1.69927598E-10</v>
      </c>
      <c r="F2355" t="s">
        <v>4585</v>
      </c>
      <c r="G2355" t="s">
        <v>2778</v>
      </c>
      <c r="H2355" s="3">
        <v>3.7118209610210398E-11</v>
      </c>
      <c r="I2355">
        <f>_xlfn.XLOOKUP(b2b3[[#This Row],[rxn]],mfs[rxn],mfs[flux_scaled],0)</f>
        <v>3.7118209599999997E-10</v>
      </c>
      <c r="J2355">
        <f>(b2b3[[#This Row],[flux]]-b2b3[[#This Row],[flux in mfs]])/b2b3[[#This Row],[flux]]</f>
        <v>-8.9999999972492208</v>
      </c>
      <c r="K2355">
        <f>ABS(b2b3[[#This Row],[(mfs - b2+b3) / mfs]])</f>
        <v>8.9999999972492208</v>
      </c>
      <c r="L2355" t="b">
        <f>_xlfn.TEXTAFTER(b2b3[[#This Row],[rxn]],"-",-1)="SPONT"</f>
        <v>0</v>
      </c>
      <c r="M2355" t="str">
        <f>_xlfn.TEXTAFTER(b2b3[[#This Row],[rxn]],"-",-1)</f>
        <v>rt8485</v>
      </c>
      <c r="N2355">
        <f>_xlfn.XLOOKUP("'PRO-"&amp;b2b3[[#This Row],[enz]]&amp;"'",'[1]Sheet2 (2)'!$A:$A,'[1]Sheet2 (2)'!$B:$B,"")</f>
        <v>1</v>
      </c>
      <c r="O2355">
        <f>IFERROR(_xlfn.XLOOKUP(b2b3[[#This Row],[Column2]],Table17[[#This Row],[rxn-no-enz]],Table17[[#This Row],[flux]],0),0)</f>
        <v>0</v>
      </c>
      <c r="P2355" t="str">
        <f>_xlfn.TEXTBEFORE(b2b3[[#This Row],[rxn]],"-",-1,,,"")</f>
        <v>PROSYN</v>
      </c>
    </row>
    <row r="2356" spans="1:16" ht="17" x14ac:dyDescent="0.25">
      <c r="A2356" s="1" t="s">
        <v>12796</v>
      </c>
      <c r="B2356" s="1" t="s">
        <v>2778</v>
      </c>
      <c r="C2356" s="1">
        <v>4.5517799000000003E-8</v>
      </c>
      <c r="D2356" s="1">
        <f>mfs[[#This Row],[flux]]/1000</f>
        <v>4.5517799000000004E-11</v>
      </c>
      <c r="F2356" t="s">
        <v>4586</v>
      </c>
      <c r="G2356" t="s">
        <v>2778</v>
      </c>
      <c r="H2356" s="3">
        <v>2.3723902460196301E-10</v>
      </c>
      <c r="I2356">
        <f>_xlfn.XLOOKUP(b2b3[[#This Row],[rxn]],mfs[rxn],mfs[flux_scaled],0)</f>
        <v>2.3723902459999998E-9</v>
      </c>
      <c r="J2356">
        <f>(b2b3[[#This Row],[flux]]-b2b3[[#This Row],[flux in mfs]])/b2b3[[#This Row],[flux]]</f>
        <v>-8.9999999999172537</v>
      </c>
      <c r="K2356">
        <f>ABS(b2b3[[#This Row],[(mfs - b2+b3) / mfs]])</f>
        <v>8.9999999999172537</v>
      </c>
      <c r="L2356" t="b">
        <f>_xlfn.TEXTAFTER(b2b3[[#This Row],[rxn]],"-",-1)="SPONT"</f>
        <v>0</v>
      </c>
      <c r="M2356" t="str">
        <f>_xlfn.TEXTAFTER(b2b3[[#This Row],[rxn]],"-",-1)</f>
        <v>ASC1</v>
      </c>
      <c r="N2356" t="str">
        <f>_xlfn.XLOOKUP("'PRO-"&amp;b2b3[[#This Row],[enz]]&amp;"'",'[1]Sheet2 (2)'!$A:$A,'[1]Sheet2 (2)'!$B:$B,"")</f>
        <v/>
      </c>
      <c r="O2356">
        <f>IFERROR(_xlfn.XLOOKUP(b2b3[[#This Row],[Column2]],Table17[[#This Row],[rxn-no-enz]],Table17[[#This Row],[flux]],0),0)</f>
        <v>0</v>
      </c>
      <c r="P2356" t="str">
        <f>_xlfn.TEXTBEFORE(b2b3[[#This Row],[rxn]],"-",-1,,,"")</f>
        <v>PROSYN</v>
      </c>
    </row>
    <row r="2357" spans="1:16" ht="17" x14ac:dyDescent="0.25">
      <c r="A2357" s="1" t="s">
        <v>12797</v>
      </c>
      <c r="B2357" s="1" t="s">
        <v>2778</v>
      </c>
      <c r="C2357" s="1">
        <v>3.7490898999999999E-8</v>
      </c>
      <c r="D2357" s="1">
        <f>mfs[[#This Row],[flux]]/1000</f>
        <v>3.7490899E-11</v>
      </c>
      <c r="F2357" t="s">
        <v>4587</v>
      </c>
      <c r="G2357" t="s">
        <v>2778</v>
      </c>
      <c r="H2357" s="3">
        <v>1.06151881643645E-10</v>
      </c>
      <c r="I2357">
        <f>_xlfn.XLOOKUP(b2b3[[#This Row],[rxn]],mfs[rxn],mfs[flux_scaled],0)</f>
        <v>1.061518816E-9</v>
      </c>
      <c r="J2357">
        <f>(b2b3[[#This Row],[flux]]-b2b3[[#This Row],[flux in mfs]])/b2b3[[#This Row],[flux]]</f>
        <v>-8.9999999958884374</v>
      </c>
      <c r="K2357">
        <f>ABS(b2b3[[#This Row],[(mfs - b2+b3) / mfs]])</f>
        <v>8.9999999958884374</v>
      </c>
      <c r="L2357" t="b">
        <f>_xlfn.TEXTAFTER(b2b3[[#This Row],[rxn]],"-",-1)="SPONT"</f>
        <v>0</v>
      </c>
      <c r="M2357" t="str">
        <f>_xlfn.TEXTAFTER(b2b3[[#This Row],[rxn]],"-",-1)</f>
        <v>RPL10</v>
      </c>
      <c r="N2357" t="str">
        <f>_xlfn.XLOOKUP("'PRO-"&amp;b2b3[[#This Row],[enz]]&amp;"'",'[1]Sheet2 (2)'!$A:$A,'[1]Sheet2 (2)'!$B:$B,"")</f>
        <v/>
      </c>
      <c r="O2357">
        <f>IFERROR(_xlfn.XLOOKUP(b2b3[[#This Row],[Column2]],Table17[[#This Row],[rxn-no-enz]],Table17[[#This Row],[flux]],0),0)</f>
        <v>0</v>
      </c>
      <c r="P2357" t="str">
        <f>_xlfn.TEXTBEFORE(b2b3[[#This Row],[rxn]],"-",-1,,,"")</f>
        <v>PROSYN</v>
      </c>
    </row>
    <row r="2358" spans="1:16" ht="17" x14ac:dyDescent="0.25">
      <c r="A2358" s="1" t="s">
        <v>12798</v>
      </c>
      <c r="B2358" s="1" t="s">
        <v>2778</v>
      </c>
      <c r="C2358" s="1">
        <v>8.9087662400000003E-7</v>
      </c>
      <c r="D2358" s="1">
        <f>mfs[[#This Row],[flux]]/1000</f>
        <v>8.9087662400000005E-10</v>
      </c>
      <c r="F2358" t="s">
        <v>4588</v>
      </c>
      <c r="G2358" t="s">
        <v>2778</v>
      </c>
      <c r="H2358" s="3">
        <v>6.7000895165945402E-11</v>
      </c>
      <c r="I2358">
        <f>_xlfn.XLOOKUP(b2b3[[#This Row],[rxn]],mfs[rxn],mfs[flux_scaled],0)</f>
        <v>6.7000895200000001E-10</v>
      </c>
      <c r="J2358">
        <f>(b2b3[[#This Row],[flux]]-b2b3[[#This Row],[flux in mfs]])/b2b3[[#This Row],[flux]]</f>
        <v>-9.0000000050827076</v>
      </c>
      <c r="K2358">
        <f>ABS(b2b3[[#This Row],[(mfs - b2+b3) / mfs]])</f>
        <v>9.0000000050827076</v>
      </c>
      <c r="L2358" t="b">
        <f>_xlfn.TEXTAFTER(b2b3[[#This Row],[rxn]],"-",-1)="SPONT"</f>
        <v>0</v>
      </c>
      <c r="M2358" t="str">
        <f>_xlfn.TEXTAFTER(b2b3[[#This Row],[rxn]],"-",-1)</f>
        <v>RPL11A</v>
      </c>
      <c r="N2358" t="str">
        <f>_xlfn.XLOOKUP("'PRO-"&amp;b2b3[[#This Row],[enz]]&amp;"'",'[1]Sheet2 (2)'!$A:$A,'[1]Sheet2 (2)'!$B:$B,"")</f>
        <v/>
      </c>
      <c r="O2358">
        <f>IFERROR(_xlfn.XLOOKUP(b2b3[[#This Row],[Column2]],Table17[[#This Row],[rxn-no-enz]],Table17[[#This Row],[flux]],0),0)</f>
        <v>0</v>
      </c>
      <c r="P2358" t="str">
        <f>_xlfn.TEXTBEFORE(b2b3[[#This Row],[rxn]],"-",-1,,,"")</f>
        <v>PROSYN</v>
      </c>
    </row>
    <row r="2359" spans="1:16" ht="17" x14ac:dyDescent="0.25">
      <c r="A2359" s="1" t="s">
        <v>12799</v>
      </c>
      <c r="B2359" s="1" t="s">
        <v>2778</v>
      </c>
      <c r="C2359" s="1">
        <v>3.9389870000000002E-8</v>
      </c>
      <c r="D2359" s="1">
        <f>mfs[[#This Row],[flux]]/1000</f>
        <v>3.9389870000000002E-11</v>
      </c>
      <c r="F2359" t="s">
        <v>4589</v>
      </c>
      <c r="G2359" t="s">
        <v>2778</v>
      </c>
      <c r="H2359" s="3">
        <v>1.6894442342519E-10</v>
      </c>
      <c r="I2359">
        <f>_xlfn.XLOOKUP(b2b3[[#This Row],[rxn]],mfs[rxn],mfs[flux_scaled],0)</f>
        <v>1.6894442340000001E-9</v>
      </c>
      <c r="J2359">
        <f>(b2b3[[#This Row],[flux]]-b2b3[[#This Row],[flux in mfs]])/b2b3[[#This Row],[flux]]</f>
        <v>-8.9999999985089776</v>
      </c>
      <c r="K2359">
        <f>ABS(b2b3[[#This Row],[(mfs - b2+b3) / mfs]])</f>
        <v>8.9999999985089776</v>
      </c>
      <c r="L2359" t="b">
        <f>_xlfn.TEXTAFTER(b2b3[[#This Row],[rxn]],"-",-1)="SPONT"</f>
        <v>0</v>
      </c>
      <c r="M2359" t="str">
        <f>_xlfn.TEXTAFTER(b2b3[[#This Row],[rxn]],"-",-1)</f>
        <v>RPL12A</v>
      </c>
      <c r="N2359" t="str">
        <f>_xlfn.XLOOKUP("'PRO-"&amp;b2b3[[#This Row],[enz]]&amp;"'",'[1]Sheet2 (2)'!$A:$A,'[1]Sheet2 (2)'!$B:$B,"")</f>
        <v/>
      </c>
      <c r="O2359">
        <f>IFERROR(_xlfn.XLOOKUP(b2b3[[#This Row],[Column2]],Table17[[#This Row],[rxn-no-enz]],Table17[[#This Row],[flux]],0),0)</f>
        <v>0</v>
      </c>
      <c r="P2359" t="str">
        <f>_xlfn.TEXTBEFORE(b2b3[[#This Row],[rxn]],"-",-1,,,"")</f>
        <v>PROSYN</v>
      </c>
    </row>
    <row r="2360" spans="1:16" ht="17" x14ac:dyDescent="0.25">
      <c r="A2360" s="1" t="s">
        <v>12800</v>
      </c>
      <c r="B2360" s="1" t="s">
        <v>2778</v>
      </c>
      <c r="C2360" s="1">
        <v>1.81238336E-7</v>
      </c>
      <c r="D2360" s="1">
        <f>mfs[[#This Row],[flux]]/1000</f>
        <v>1.8123833600000001E-10</v>
      </c>
      <c r="F2360" t="s">
        <v>4590</v>
      </c>
      <c r="G2360" t="s">
        <v>2778</v>
      </c>
      <c r="H2360" s="3">
        <v>6.7000895165945402E-11</v>
      </c>
      <c r="I2360">
        <f>_xlfn.XLOOKUP(b2b3[[#This Row],[rxn]],mfs[rxn],mfs[flux_scaled],0)</f>
        <v>6.7000895200000001E-10</v>
      </c>
      <c r="J2360">
        <f>(b2b3[[#This Row],[flux]]-b2b3[[#This Row],[flux in mfs]])/b2b3[[#This Row],[flux]]</f>
        <v>-9.0000000050827076</v>
      </c>
      <c r="K2360">
        <f>ABS(b2b3[[#This Row],[(mfs - b2+b3) / mfs]])</f>
        <v>9.0000000050827076</v>
      </c>
      <c r="L2360" t="b">
        <f>_xlfn.TEXTAFTER(b2b3[[#This Row],[rxn]],"-",-1)="SPONT"</f>
        <v>0</v>
      </c>
      <c r="M2360" t="str">
        <f>_xlfn.TEXTAFTER(b2b3[[#This Row],[rxn]],"-",-1)</f>
        <v>RPL13A</v>
      </c>
      <c r="N2360" t="str">
        <f>_xlfn.XLOOKUP("'PRO-"&amp;b2b3[[#This Row],[enz]]&amp;"'",'[1]Sheet2 (2)'!$A:$A,'[1]Sheet2 (2)'!$B:$B,"")</f>
        <v/>
      </c>
      <c r="O2360">
        <f>IFERROR(_xlfn.XLOOKUP(b2b3[[#This Row],[Column2]],Table17[[#This Row],[rxn-no-enz]],Table17[[#This Row],[flux]],0),0)</f>
        <v>0</v>
      </c>
      <c r="P2360" t="str">
        <f>_xlfn.TEXTBEFORE(b2b3[[#This Row],[rxn]],"-",-1,,,"")</f>
        <v>PROSYN</v>
      </c>
    </row>
    <row r="2361" spans="1:16" ht="17" x14ac:dyDescent="0.25">
      <c r="A2361" s="1" t="s">
        <v>12801</v>
      </c>
      <c r="B2361" s="1" t="s">
        <v>2778</v>
      </c>
      <c r="C2361" s="1">
        <v>2.3330589999999999E-9</v>
      </c>
      <c r="D2361" s="1">
        <f>mfs[[#This Row],[flux]]/1000</f>
        <v>2.333059E-12</v>
      </c>
      <c r="F2361" t="s">
        <v>4591</v>
      </c>
      <c r="G2361" t="s">
        <v>2778</v>
      </c>
      <c r="H2361" s="3">
        <v>1.69916706948724E-11</v>
      </c>
      <c r="I2361">
        <f>_xlfn.XLOOKUP(b2b3[[#This Row],[rxn]],mfs[rxn],mfs[flux_scaled],0)</f>
        <v>1.6991670699999999E-10</v>
      </c>
      <c r="J2361">
        <f>(b2b3[[#This Row],[flux]]-b2b3[[#This Row],[flux in mfs]])/b2b3[[#This Row],[flux]]</f>
        <v>-9.0000000030177123</v>
      </c>
      <c r="K2361">
        <f>ABS(b2b3[[#This Row],[(mfs - b2+b3) / mfs]])</f>
        <v>9.0000000030177123</v>
      </c>
      <c r="L2361" t="b">
        <f>_xlfn.TEXTAFTER(b2b3[[#This Row],[rxn]],"-",-1)="SPONT"</f>
        <v>0</v>
      </c>
      <c r="M2361" t="str">
        <f>_xlfn.TEXTAFTER(b2b3[[#This Row],[rxn]],"-",-1)</f>
        <v>RPL14A</v>
      </c>
      <c r="N2361" t="str">
        <f>_xlfn.XLOOKUP("'PRO-"&amp;b2b3[[#This Row],[enz]]&amp;"'",'[1]Sheet2 (2)'!$A:$A,'[1]Sheet2 (2)'!$B:$B,"")</f>
        <v/>
      </c>
      <c r="O2361">
        <f>IFERROR(_xlfn.XLOOKUP(b2b3[[#This Row],[Column2]],Table17[[#This Row],[rxn-no-enz]],Table17[[#This Row],[flux]],0),0)</f>
        <v>0</v>
      </c>
      <c r="P2361" t="str">
        <f>_xlfn.TEXTBEFORE(b2b3[[#This Row],[rxn]],"-",-1,,,"")</f>
        <v>PROSYN</v>
      </c>
    </row>
    <row r="2362" spans="1:16" ht="17" x14ac:dyDescent="0.25">
      <c r="A2362" s="1" t="s">
        <v>12803</v>
      </c>
      <c r="B2362" s="1" t="s">
        <v>2778</v>
      </c>
      <c r="C2362" s="1">
        <v>2.62346275E-7</v>
      </c>
      <c r="D2362" s="1">
        <f>mfs[[#This Row],[flux]]/1000</f>
        <v>2.6234627499999998E-10</v>
      </c>
      <c r="F2362" t="s">
        <v>12105</v>
      </c>
      <c r="G2362" t="s">
        <v>2778</v>
      </c>
      <c r="H2362" s="3">
        <v>5.0009224471072898E-11</v>
      </c>
      <c r="I2362">
        <f>_xlfn.XLOOKUP(b2b3[[#This Row],[rxn]],mfs[rxn],mfs[flux_scaled],0)</f>
        <v>5.0009224500000005E-10</v>
      </c>
      <c r="J2362">
        <f>(b2b3[[#This Row],[flux]]-b2b3[[#This Row],[flux in mfs]])/b2b3[[#This Row],[flux]]</f>
        <v>-9.0000000057843543</v>
      </c>
      <c r="K2362">
        <f>ABS(b2b3[[#This Row],[(mfs - b2+b3) / mfs]])</f>
        <v>9.0000000057843543</v>
      </c>
      <c r="L2362" t="b">
        <f>_xlfn.TEXTAFTER(b2b3[[#This Row],[rxn]],"-",-1)="SPONT"</f>
        <v>0</v>
      </c>
      <c r="M2362" t="str">
        <f>_xlfn.TEXTAFTER(b2b3[[#This Row],[rxn]],"-",-1)</f>
        <v>RPL14B</v>
      </c>
      <c r="N2362" t="str">
        <f>_xlfn.XLOOKUP("'PRO-"&amp;b2b3[[#This Row],[enz]]&amp;"'",'[1]Sheet2 (2)'!$A:$A,'[1]Sheet2 (2)'!$B:$B,"")</f>
        <v/>
      </c>
      <c r="O2362">
        <f>IFERROR(_xlfn.XLOOKUP(b2b3[[#This Row],[Column2]],Table17[[#This Row],[rxn-no-enz]],Table17[[#This Row],[flux]],0),0)</f>
        <v>0</v>
      </c>
      <c r="P2362" t="str">
        <f>_xlfn.TEXTBEFORE(b2b3[[#This Row],[rxn]],"-",-1,,,"")</f>
        <v>PROSYN</v>
      </c>
    </row>
    <row r="2363" spans="1:16" ht="17" x14ac:dyDescent="0.25">
      <c r="A2363" s="1" t="s">
        <v>12804</v>
      </c>
      <c r="B2363" s="1" t="s">
        <v>2778</v>
      </c>
      <c r="C2363" s="1">
        <v>1.2318456500000001E-7</v>
      </c>
      <c r="D2363" s="1">
        <f>mfs[[#This Row],[flux]]/1000</f>
        <v>1.23184565E-10</v>
      </c>
      <c r="F2363" t="s">
        <v>4592</v>
      </c>
      <c r="G2363" t="s">
        <v>2778</v>
      </c>
      <c r="H2363" s="3">
        <v>6.7000895165945402E-11</v>
      </c>
      <c r="I2363">
        <f>_xlfn.XLOOKUP(b2b3[[#This Row],[rxn]],mfs[rxn],mfs[flux_scaled],0)</f>
        <v>6.7000895200000001E-10</v>
      </c>
      <c r="J2363">
        <f>(b2b3[[#This Row],[flux]]-b2b3[[#This Row],[flux in mfs]])/b2b3[[#This Row],[flux]]</f>
        <v>-9.0000000050827076</v>
      </c>
      <c r="K2363">
        <f>ABS(b2b3[[#This Row],[(mfs - b2+b3) / mfs]])</f>
        <v>9.0000000050827076</v>
      </c>
      <c r="L2363" t="b">
        <f>_xlfn.TEXTAFTER(b2b3[[#This Row],[rxn]],"-",-1)="SPONT"</f>
        <v>0</v>
      </c>
      <c r="M2363" t="str">
        <f>_xlfn.TEXTAFTER(b2b3[[#This Row],[rxn]],"-",-1)</f>
        <v>RPL15A</v>
      </c>
      <c r="N2363" t="str">
        <f>_xlfn.XLOOKUP("'PRO-"&amp;b2b3[[#This Row],[enz]]&amp;"'",'[1]Sheet2 (2)'!$A:$A,'[1]Sheet2 (2)'!$B:$B,"")</f>
        <v/>
      </c>
      <c r="O2363">
        <f>IFERROR(_xlfn.XLOOKUP(b2b3[[#This Row],[Column2]],Table17[[#This Row],[rxn-no-enz]],Table17[[#This Row],[flux]],0),0)</f>
        <v>0</v>
      </c>
      <c r="P2363" t="str">
        <f>_xlfn.TEXTBEFORE(b2b3[[#This Row],[rxn]],"-",-1,,,"")</f>
        <v>PROSYN</v>
      </c>
    </row>
    <row r="2364" spans="1:16" ht="17" x14ac:dyDescent="0.25">
      <c r="A2364" s="1" t="s">
        <v>12805</v>
      </c>
      <c r="B2364" s="1" t="s">
        <v>2778</v>
      </c>
      <c r="C2364" s="1">
        <v>3.7447408000000002E-8</v>
      </c>
      <c r="D2364" s="1">
        <f>mfs[[#This Row],[flux]]/1000</f>
        <v>3.7447408E-11</v>
      </c>
      <c r="F2364" t="s">
        <v>4593</v>
      </c>
      <c r="G2364" t="s">
        <v>2778</v>
      </c>
      <c r="H2364" s="3">
        <v>1.2561383490880801E-10</v>
      </c>
      <c r="I2364">
        <f>_xlfn.XLOOKUP(b2b3[[#This Row],[rxn]],mfs[rxn],mfs[flux_scaled],0)</f>
        <v>1.2561383490000001E-9</v>
      </c>
      <c r="J2364">
        <f>(b2b3[[#This Row],[flux]]-b2b3[[#This Row],[flux in mfs]])/b2b3[[#This Row],[flux]]</f>
        <v>-8.9999999992988027</v>
      </c>
      <c r="K2364">
        <f>ABS(b2b3[[#This Row],[(mfs - b2+b3) / mfs]])</f>
        <v>8.9999999992988027</v>
      </c>
      <c r="L2364" t="b">
        <f>_xlfn.TEXTAFTER(b2b3[[#This Row],[rxn]],"-",-1)="SPONT"</f>
        <v>0</v>
      </c>
      <c r="M2364" t="str">
        <f>_xlfn.TEXTAFTER(b2b3[[#This Row],[rxn]],"-",-1)</f>
        <v>RPL16A</v>
      </c>
      <c r="N2364" t="str">
        <f>_xlfn.XLOOKUP("'PRO-"&amp;b2b3[[#This Row],[enz]]&amp;"'",'[1]Sheet2 (2)'!$A:$A,'[1]Sheet2 (2)'!$B:$B,"")</f>
        <v/>
      </c>
      <c r="O2364">
        <f>IFERROR(_xlfn.XLOOKUP(b2b3[[#This Row],[Column2]],Table17[[#This Row],[rxn-no-enz]],Table17[[#This Row],[flux]],0),0)</f>
        <v>0</v>
      </c>
      <c r="P2364" t="str">
        <f>_xlfn.TEXTBEFORE(b2b3[[#This Row],[rxn]],"-",-1,,,"")</f>
        <v>PROSYN</v>
      </c>
    </row>
    <row r="2365" spans="1:16" ht="17" x14ac:dyDescent="0.25">
      <c r="A2365" s="1" t="s">
        <v>12806</v>
      </c>
      <c r="B2365" s="1" t="s">
        <v>2778</v>
      </c>
      <c r="C2365" s="1">
        <v>4.8119447000000002E-8</v>
      </c>
      <c r="D2365" s="1">
        <f>mfs[[#This Row],[flux]]/1000</f>
        <v>4.8119447000000002E-11</v>
      </c>
      <c r="F2365" t="s">
        <v>4594</v>
      </c>
      <c r="G2365" t="s">
        <v>2778</v>
      </c>
      <c r="H2365" s="3">
        <v>1.8043104286336199E-10</v>
      </c>
      <c r="I2365">
        <f>_xlfn.XLOOKUP(b2b3[[#This Row],[rxn]],mfs[rxn],mfs[flux_scaled],0)</f>
        <v>1.8043104290000001E-9</v>
      </c>
      <c r="J2365">
        <f>(b2b3[[#This Row],[flux]]-b2b3[[#This Row],[flux in mfs]])/b2b3[[#This Row],[flux]]</f>
        <v>-9.0000000020305819</v>
      </c>
      <c r="K2365">
        <f>ABS(b2b3[[#This Row],[(mfs - b2+b3) / mfs]])</f>
        <v>9.0000000020305819</v>
      </c>
      <c r="L2365" t="b">
        <f>_xlfn.TEXTAFTER(b2b3[[#This Row],[rxn]],"-",-1)="SPONT"</f>
        <v>0</v>
      </c>
      <c r="M2365" t="str">
        <f>_xlfn.TEXTAFTER(b2b3[[#This Row],[rxn]],"-",-1)</f>
        <v>RPL17A</v>
      </c>
      <c r="N2365" t="str">
        <f>_xlfn.XLOOKUP("'PRO-"&amp;b2b3[[#This Row],[enz]]&amp;"'",'[1]Sheet2 (2)'!$A:$A,'[1]Sheet2 (2)'!$B:$B,"")</f>
        <v/>
      </c>
      <c r="O2365">
        <f>IFERROR(_xlfn.XLOOKUP(b2b3[[#This Row],[Column2]],Table17[[#This Row],[rxn-no-enz]],Table17[[#This Row],[flux]],0),0)</f>
        <v>0</v>
      </c>
      <c r="P2365" t="str">
        <f>_xlfn.TEXTBEFORE(b2b3[[#This Row],[rxn]],"-",-1,,,"")</f>
        <v>PROSYN</v>
      </c>
    </row>
    <row r="2366" spans="1:16" ht="17" x14ac:dyDescent="0.25">
      <c r="A2366" s="1" t="s">
        <v>12807</v>
      </c>
      <c r="B2366" s="1" t="s">
        <v>2778</v>
      </c>
      <c r="C2366" s="1">
        <v>9.0834006E-8</v>
      </c>
      <c r="D2366" s="1">
        <f>mfs[[#This Row],[flux]]/1000</f>
        <v>9.0834005999999997E-11</v>
      </c>
      <c r="F2366" t="s">
        <v>4595</v>
      </c>
      <c r="G2366" t="s">
        <v>2778</v>
      </c>
      <c r="H2366" s="3">
        <v>8.2062660102953106E-11</v>
      </c>
      <c r="I2366">
        <f>_xlfn.XLOOKUP(b2b3[[#This Row],[rxn]],mfs[rxn],mfs[flux_scaled],0)</f>
        <v>8.2062660099999998E-10</v>
      </c>
      <c r="J2366">
        <f>(b2b3[[#This Row],[flux]]-b2b3[[#This Row],[flux in mfs]])/b2b3[[#This Row],[flux]]</f>
        <v>-8.9999999996401403</v>
      </c>
      <c r="K2366">
        <f>ABS(b2b3[[#This Row],[(mfs - b2+b3) / mfs]])</f>
        <v>8.9999999996401403</v>
      </c>
      <c r="L2366" t="b">
        <f>_xlfn.TEXTAFTER(b2b3[[#This Row],[rxn]],"-",-1)="SPONT"</f>
        <v>0</v>
      </c>
      <c r="M2366" t="str">
        <f>_xlfn.TEXTAFTER(b2b3[[#This Row],[rxn]],"-",-1)</f>
        <v>RPL18A</v>
      </c>
      <c r="N2366" t="str">
        <f>_xlfn.XLOOKUP("'PRO-"&amp;b2b3[[#This Row],[enz]]&amp;"'",'[1]Sheet2 (2)'!$A:$A,'[1]Sheet2 (2)'!$B:$B,"")</f>
        <v/>
      </c>
      <c r="O2366">
        <f>IFERROR(_xlfn.XLOOKUP(b2b3[[#This Row],[Column2]],Table17[[#This Row],[rxn-no-enz]],Table17[[#This Row],[flux]],0),0)</f>
        <v>0</v>
      </c>
      <c r="P2366" t="str">
        <f>_xlfn.TEXTBEFORE(b2b3[[#This Row],[rxn]],"-",-1,,,"")</f>
        <v>PROSYN</v>
      </c>
    </row>
    <row r="2367" spans="1:16" ht="17" x14ac:dyDescent="0.25">
      <c r="A2367" s="1" t="s">
        <v>12809</v>
      </c>
      <c r="B2367" s="1" t="s">
        <v>2778</v>
      </c>
      <c r="C2367" s="1">
        <v>1.6878251000000001E-8</v>
      </c>
      <c r="D2367" s="1">
        <f>mfs[[#This Row],[flux]]/1000</f>
        <v>1.6878251000000002E-11</v>
      </c>
      <c r="F2367" t="s">
        <v>4596</v>
      </c>
      <c r="G2367" t="s">
        <v>2778</v>
      </c>
      <c r="H2367" s="3">
        <v>1.9697929687413801E-10</v>
      </c>
      <c r="I2367">
        <f>_xlfn.XLOOKUP(b2b3[[#This Row],[rxn]],mfs[rxn],mfs[flux_scaled],0)</f>
        <v>1.9697929690000001E-9</v>
      </c>
      <c r="J2367">
        <f>(b2b3[[#This Row],[flux]]-b2b3[[#This Row],[flux in mfs]])/b2b3[[#This Row],[flux]]</f>
        <v>-9.0000000013129302</v>
      </c>
      <c r="K2367">
        <f>ABS(b2b3[[#This Row],[(mfs - b2+b3) / mfs]])</f>
        <v>9.0000000013129302</v>
      </c>
      <c r="L2367" t="b">
        <f>_xlfn.TEXTAFTER(b2b3[[#This Row],[rxn]],"-",-1)="SPONT"</f>
        <v>0</v>
      </c>
      <c r="M2367" t="str">
        <f>_xlfn.TEXTAFTER(b2b3[[#This Row],[rxn]],"-",-1)</f>
        <v>RPL19A</v>
      </c>
      <c r="N2367" t="str">
        <f>_xlfn.XLOOKUP("'PRO-"&amp;b2b3[[#This Row],[enz]]&amp;"'",'[1]Sheet2 (2)'!$A:$A,'[1]Sheet2 (2)'!$B:$B,"")</f>
        <v/>
      </c>
      <c r="O2367">
        <f>IFERROR(_xlfn.XLOOKUP(b2b3[[#This Row],[Column2]],Table17[[#This Row],[rxn-no-enz]],Table17[[#This Row],[flux]],0),0)</f>
        <v>0</v>
      </c>
      <c r="P2367" t="str">
        <f>_xlfn.TEXTBEFORE(b2b3[[#This Row],[rxn]],"-",-1,,,"")</f>
        <v>PROSYN</v>
      </c>
    </row>
    <row r="2368" spans="1:16" ht="17" x14ac:dyDescent="0.25">
      <c r="A2368" s="1" t="s">
        <v>12810</v>
      </c>
      <c r="B2368" s="1" t="s">
        <v>2778</v>
      </c>
      <c r="C2368" s="1">
        <v>7.8333799999999994E-8</v>
      </c>
      <c r="D2368" s="1">
        <f>mfs[[#This Row],[flux]]/1000</f>
        <v>7.8333799999999999E-11</v>
      </c>
      <c r="F2368" t="s">
        <v>4597</v>
      </c>
      <c r="G2368" t="s">
        <v>2778</v>
      </c>
      <c r="H2368" s="3">
        <v>1.18055918876707E-10</v>
      </c>
      <c r="I2368">
        <f>_xlfn.XLOOKUP(b2b3[[#This Row],[rxn]],mfs[rxn],mfs[flux_scaled],0)</f>
        <v>1.1805591890000001E-9</v>
      </c>
      <c r="J2368">
        <f>(b2b3[[#This Row],[flux]]-b2b3[[#This Row],[flux in mfs]])/b2b3[[#This Row],[flux]]</f>
        <v>-9.0000000019730475</v>
      </c>
      <c r="K2368">
        <f>ABS(b2b3[[#This Row],[(mfs - b2+b3) / mfs]])</f>
        <v>9.0000000019730475</v>
      </c>
      <c r="L2368" t="b">
        <f>_xlfn.TEXTAFTER(b2b3[[#This Row],[rxn]],"-",-1)="SPONT"</f>
        <v>0</v>
      </c>
      <c r="M2368" t="str">
        <f>_xlfn.TEXTAFTER(b2b3[[#This Row],[rxn]],"-",-1)</f>
        <v>RPL1A</v>
      </c>
      <c r="N2368" t="str">
        <f>_xlfn.XLOOKUP("'PRO-"&amp;b2b3[[#This Row],[enz]]&amp;"'",'[1]Sheet2 (2)'!$A:$A,'[1]Sheet2 (2)'!$B:$B,"")</f>
        <v/>
      </c>
      <c r="O2368">
        <f>IFERROR(_xlfn.XLOOKUP(b2b3[[#This Row],[Column2]],Table17[[#This Row],[rxn-no-enz]],Table17[[#This Row],[flux]],0),0)</f>
        <v>0</v>
      </c>
      <c r="P2368" t="str">
        <f>_xlfn.TEXTBEFORE(b2b3[[#This Row],[rxn]],"-",-1,,,"")</f>
        <v>PROSYN</v>
      </c>
    </row>
    <row r="2369" spans="1:16" ht="17" x14ac:dyDescent="0.25">
      <c r="A2369" s="1" t="s">
        <v>12811</v>
      </c>
      <c r="B2369" s="1" t="s">
        <v>2778</v>
      </c>
      <c r="C2369" s="1">
        <v>7.8471456000000001E-8</v>
      </c>
      <c r="D2369" s="1">
        <f>mfs[[#This Row],[flux]]/1000</f>
        <v>7.8471456000000002E-11</v>
      </c>
      <c r="F2369" t="s">
        <v>4598</v>
      </c>
      <c r="G2369" t="s">
        <v>2778</v>
      </c>
      <c r="H2369" s="3">
        <v>1.38642855615035E-10</v>
      </c>
      <c r="I2369">
        <f>_xlfn.XLOOKUP(b2b3[[#This Row],[rxn]],mfs[rxn],mfs[flux_scaled],0)</f>
        <v>1.386428556E-9</v>
      </c>
      <c r="J2369">
        <f>(b2b3[[#This Row],[flux]]-b2b3[[#This Row],[flux in mfs]])/b2b3[[#This Row],[flux]]</f>
        <v>-8.999999998915559</v>
      </c>
      <c r="K2369">
        <f>ABS(b2b3[[#This Row],[(mfs - b2+b3) / mfs]])</f>
        <v>8.999999998915559</v>
      </c>
      <c r="L2369" t="b">
        <f>_xlfn.TEXTAFTER(b2b3[[#This Row],[rxn]],"-",-1)="SPONT"</f>
        <v>0</v>
      </c>
      <c r="M2369" t="str">
        <f>_xlfn.TEXTAFTER(b2b3[[#This Row],[rxn]],"-",-1)</f>
        <v>RPL20A</v>
      </c>
      <c r="N2369" t="str">
        <f>_xlfn.XLOOKUP("'PRO-"&amp;b2b3[[#This Row],[enz]]&amp;"'",'[1]Sheet2 (2)'!$A:$A,'[1]Sheet2 (2)'!$B:$B,"")</f>
        <v/>
      </c>
      <c r="O2369">
        <f>IFERROR(_xlfn.XLOOKUP(b2b3[[#This Row],[Column2]],Table17[[#This Row],[rxn-no-enz]],Table17[[#This Row],[flux]],0),0)</f>
        <v>0</v>
      </c>
      <c r="P2369" t="str">
        <f>_xlfn.TEXTBEFORE(b2b3[[#This Row],[rxn]],"-",-1,,,"")</f>
        <v>PROSYN</v>
      </c>
    </row>
    <row r="2370" spans="1:16" ht="17" x14ac:dyDescent="0.25">
      <c r="A2370" s="1" t="s">
        <v>12812</v>
      </c>
      <c r="B2370" s="1" t="s">
        <v>2778</v>
      </c>
      <c r="C2370" s="1">
        <v>2.2302217800000001E-7</v>
      </c>
      <c r="D2370" s="1">
        <f>mfs[[#This Row],[flux]]/1000</f>
        <v>2.23022178E-10</v>
      </c>
      <c r="F2370" t="s">
        <v>12106</v>
      </c>
      <c r="G2370" t="s">
        <v>2778</v>
      </c>
      <c r="H2370" s="3">
        <v>1.2893147866153201E-11</v>
      </c>
      <c r="I2370">
        <f>_xlfn.XLOOKUP(b2b3[[#This Row],[rxn]],mfs[rxn],mfs[flux_scaled],0)</f>
        <v>1.28931479E-10</v>
      </c>
      <c r="J2370">
        <f>(b2b3[[#This Row],[flux]]-b2b3[[#This Row],[flux in mfs]])/b2b3[[#This Row],[flux]]</f>
        <v>-9.0000000262517741</v>
      </c>
      <c r="K2370">
        <f>ABS(b2b3[[#This Row],[(mfs - b2+b3) / mfs]])</f>
        <v>9.0000000262517741</v>
      </c>
      <c r="L2370" t="b">
        <f>_xlfn.TEXTAFTER(b2b3[[#This Row],[rxn]],"-",-1)="SPONT"</f>
        <v>0</v>
      </c>
      <c r="M2370" t="str">
        <f>_xlfn.TEXTAFTER(b2b3[[#This Row],[rxn]],"-",-1)</f>
        <v>RPL21A</v>
      </c>
      <c r="N2370" t="str">
        <f>_xlfn.XLOOKUP("'PRO-"&amp;b2b3[[#This Row],[enz]]&amp;"'",'[1]Sheet2 (2)'!$A:$A,'[1]Sheet2 (2)'!$B:$B,"")</f>
        <v/>
      </c>
      <c r="O2370">
        <f>IFERROR(_xlfn.XLOOKUP(b2b3[[#This Row],[Column2]],Table17[[#This Row],[rxn-no-enz]],Table17[[#This Row],[flux]],0),0)</f>
        <v>0</v>
      </c>
      <c r="P2370" t="str">
        <f>_xlfn.TEXTBEFORE(b2b3[[#This Row],[rxn]],"-",-1,,,"")</f>
        <v>PROSYN</v>
      </c>
    </row>
    <row r="2371" spans="1:16" ht="17" x14ac:dyDescent="0.25">
      <c r="A2371" s="1" t="s">
        <v>12813</v>
      </c>
      <c r="B2371" s="1" t="s">
        <v>2778</v>
      </c>
      <c r="C2371" s="1">
        <v>3.7002928399999998E-7</v>
      </c>
      <c r="D2371" s="1">
        <f>mfs[[#This Row],[flux]]/1000</f>
        <v>3.7002928399999999E-10</v>
      </c>
      <c r="F2371" t="s">
        <v>4599</v>
      </c>
      <c r="G2371" t="s">
        <v>2778</v>
      </c>
      <c r="H2371" s="3">
        <v>1.13543279911052E-10</v>
      </c>
      <c r="I2371">
        <f>_xlfn.XLOOKUP(b2b3[[#This Row],[rxn]],mfs[rxn],mfs[flux_scaled],0)</f>
        <v>1.135432799E-9</v>
      </c>
      <c r="J2371">
        <f>(b2b3[[#This Row],[flux]]-b2b3[[#This Row],[flux in mfs]])/b2b3[[#This Row],[flux]]</f>
        <v>-8.9999999990266275</v>
      </c>
      <c r="K2371">
        <f>ABS(b2b3[[#This Row],[(mfs - b2+b3) / mfs]])</f>
        <v>8.9999999990266275</v>
      </c>
      <c r="L2371" t="b">
        <f>_xlfn.TEXTAFTER(b2b3[[#This Row],[rxn]],"-",-1)="SPONT"</f>
        <v>0</v>
      </c>
      <c r="M2371" t="str">
        <f>_xlfn.TEXTAFTER(b2b3[[#This Row],[rxn]],"-",-1)</f>
        <v>RPL21B</v>
      </c>
      <c r="N2371" t="str">
        <f>_xlfn.XLOOKUP("'PRO-"&amp;b2b3[[#This Row],[enz]]&amp;"'",'[1]Sheet2 (2)'!$A:$A,'[1]Sheet2 (2)'!$B:$B,"")</f>
        <v/>
      </c>
      <c r="O2371">
        <f>IFERROR(_xlfn.XLOOKUP(b2b3[[#This Row],[Column2]],Table17[[#This Row],[rxn-no-enz]],Table17[[#This Row],[flux]],0),0)</f>
        <v>0</v>
      </c>
      <c r="P2371" t="str">
        <f>_xlfn.TEXTBEFORE(b2b3[[#This Row],[rxn]],"-",-1,,,"")</f>
        <v>PROSYN</v>
      </c>
    </row>
    <row r="2372" spans="1:16" ht="17" x14ac:dyDescent="0.25">
      <c r="A2372" s="1" t="s">
        <v>12814</v>
      </c>
      <c r="B2372" s="1" t="s">
        <v>2778</v>
      </c>
      <c r="C2372" s="1">
        <v>4.3039240000000003E-8</v>
      </c>
      <c r="D2372" s="1">
        <f>mfs[[#This Row],[flux]]/1000</f>
        <v>4.3039240000000002E-11</v>
      </c>
      <c r="F2372" t="s">
        <v>4600</v>
      </c>
      <c r="G2372" t="s">
        <v>2778</v>
      </c>
      <c r="H2372" s="3">
        <v>1.9498998646670401E-10</v>
      </c>
      <c r="I2372">
        <f>_xlfn.XLOOKUP(b2b3[[#This Row],[rxn]],mfs[rxn],mfs[flux_scaled],0)</f>
        <v>1.9498998650000002E-9</v>
      </c>
      <c r="J2372">
        <f>(b2b3[[#This Row],[flux]]-b2b3[[#This Row],[flux in mfs]])/b2b3[[#This Row],[flux]]</f>
        <v>-9.0000000017075763</v>
      </c>
      <c r="K2372">
        <f>ABS(b2b3[[#This Row],[(mfs - b2+b3) / mfs]])</f>
        <v>9.0000000017075763</v>
      </c>
      <c r="L2372" t="b">
        <f>_xlfn.TEXTAFTER(b2b3[[#This Row],[rxn]],"-",-1)="SPONT"</f>
        <v>0</v>
      </c>
      <c r="M2372" t="str">
        <f>_xlfn.TEXTAFTER(b2b3[[#This Row],[rxn]],"-",-1)</f>
        <v>RPL22A</v>
      </c>
      <c r="N2372" t="str">
        <f>_xlfn.XLOOKUP("'PRO-"&amp;b2b3[[#This Row],[enz]]&amp;"'",'[1]Sheet2 (2)'!$A:$A,'[1]Sheet2 (2)'!$B:$B,"")</f>
        <v/>
      </c>
      <c r="O2372">
        <f>IFERROR(_xlfn.XLOOKUP(b2b3[[#This Row],[Column2]],Table17[[#This Row],[rxn-no-enz]],Table17[[#This Row],[flux]],0),0)</f>
        <v>0</v>
      </c>
      <c r="P2372" t="str">
        <f>_xlfn.TEXTBEFORE(b2b3[[#This Row],[rxn]],"-",-1,,,"")</f>
        <v>PROSYN</v>
      </c>
    </row>
    <row r="2373" spans="1:16" ht="17" x14ac:dyDescent="0.25">
      <c r="A2373" s="1" t="s">
        <v>12815</v>
      </c>
      <c r="B2373" s="1" t="s">
        <v>2778</v>
      </c>
      <c r="C2373" s="1">
        <v>2.8638958329999998E-6</v>
      </c>
      <c r="D2373" s="1">
        <f>mfs[[#This Row],[flux]]/1000</f>
        <v>2.8638958329999999E-9</v>
      </c>
      <c r="F2373" t="s">
        <v>4601</v>
      </c>
      <c r="G2373" t="s">
        <v>2778</v>
      </c>
      <c r="H2373" s="3">
        <v>1.3448698435103101E-10</v>
      </c>
      <c r="I2373">
        <f>_xlfn.XLOOKUP(b2b3[[#This Row],[rxn]],mfs[rxn],mfs[flux_scaled],0)</f>
        <v>1.3448698439999998E-9</v>
      </c>
      <c r="J2373">
        <f>(b2b3[[#This Row],[flux]]-b2b3[[#This Row],[flux in mfs]])/b2b3[[#This Row],[flux]]</f>
        <v>-9.0000000036411674</v>
      </c>
      <c r="K2373">
        <f>ABS(b2b3[[#This Row],[(mfs - b2+b3) / mfs]])</f>
        <v>9.0000000036411674</v>
      </c>
      <c r="L2373" t="b">
        <f>_xlfn.TEXTAFTER(b2b3[[#This Row],[rxn]],"-",-1)="SPONT"</f>
        <v>0</v>
      </c>
      <c r="M2373" t="str">
        <f>_xlfn.TEXTAFTER(b2b3[[#This Row],[rxn]],"-",-1)</f>
        <v>RPL23A</v>
      </c>
      <c r="N2373" t="str">
        <f>_xlfn.XLOOKUP("'PRO-"&amp;b2b3[[#This Row],[enz]]&amp;"'",'[1]Sheet2 (2)'!$A:$A,'[1]Sheet2 (2)'!$B:$B,"")</f>
        <v/>
      </c>
      <c r="O2373">
        <f>IFERROR(_xlfn.XLOOKUP(b2b3[[#This Row],[Column2]],Table17[[#This Row],[rxn-no-enz]],Table17[[#This Row],[flux]],0),0)</f>
        <v>0</v>
      </c>
      <c r="P2373" t="str">
        <f>_xlfn.TEXTBEFORE(b2b3[[#This Row],[rxn]],"-",-1,,,"")</f>
        <v>PROSYN</v>
      </c>
    </row>
    <row r="2374" spans="1:16" ht="17" x14ac:dyDescent="0.25">
      <c r="A2374" s="1" t="s">
        <v>12816</v>
      </c>
      <c r="B2374" s="1" t="s">
        <v>2778</v>
      </c>
      <c r="C2374" s="1">
        <v>4.84441981E-7</v>
      </c>
      <c r="D2374" s="1">
        <f>mfs[[#This Row],[flux]]/1000</f>
        <v>4.8444198100000001E-10</v>
      </c>
      <c r="F2374" t="s">
        <v>12107</v>
      </c>
      <c r="G2374" t="s">
        <v>2778</v>
      </c>
      <c r="H2374" s="3">
        <v>3.6944164339065298E-12</v>
      </c>
      <c r="I2374">
        <f>_xlfn.XLOOKUP(b2b3[[#This Row],[rxn]],mfs[rxn],mfs[flux_scaled],0)</f>
        <v>3.6944164000000003E-11</v>
      </c>
      <c r="J2374">
        <f>(b2b3[[#This Row],[flux]]-b2b3[[#This Row],[flux in mfs]])/b2b3[[#This Row],[flux]]</f>
        <v>-8.9999999082222324</v>
      </c>
      <c r="K2374">
        <f>ABS(b2b3[[#This Row],[(mfs - b2+b3) / mfs]])</f>
        <v>8.9999999082222324</v>
      </c>
      <c r="L2374" t="b">
        <f>_xlfn.TEXTAFTER(b2b3[[#This Row],[rxn]],"-",-1)="SPONT"</f>
        <v>0</v>
      </c>
      <c r="M2374" t="str">
        <f>_xlfn.TEXTAFTER(b2b3[[#This Row],[rxn]],"-",-1)</f>
        <v>RPL24A</v>
      </c>
      <c r="N2374" t="str">
        <f>_xlfn.XLOOKUP("'PRO-"&amp;b2b3[[#This Row],[enz]]&amp;"'",'[1]Sheet2 (2)'!$A:$A,'[1]Sheet2 (2)'!$B:$B,"")</f>
        <v/>
      </c>
      <c r="O2374">
        <f>IFERROR(_xlfn.XLOOKUP(b2b3[[#This Row],[Column2]],Table17[[#This Row],[rxn-no-enz]],Table17[[#This Row],[flux]],0),0)</f>
        <v>0</v>
      </c>
      <c r="P2374" t="str">
        <f>_xlfn.TEXTBEFORE(b2b3[[#This Row],[rxn]],"-",-1,,,"")</f>
        <v>PROSYN</v>
      </c>
    </row>
    <row r="2375" spans="1:16" ht="17" x14ac:dyDescent="0.25">
      <c r="A2375" s="1" t="s">
        <v>12817</v>
      </c>
      <c r="B2375" s="1" t="s">
        <v>2778</v>
      </c>
      <c r="C2375" s="1">
        <v>9.9089943000000001E-8</v>
      </c>
      <c r="D2375" s="1">
        <f>mfs[[#This Row],[flux]]/1000</f>
        <v>9.9089943000000003E-11</v>
      </c>
      <c r="F2375" t="s">
        <v>4602</v>
      </c>
      <c r="G2375" t="s">
        <v>2778</v>
      </c>
      <c r="H2375" s="3">
        <v>2.1164979801724301E-10</v>
      </c>
      <c r="I2375">
        <f>_xlfn.XLOOKUP(b2b3[[#This Row],[rxn]],mfs[rxn],mfs[flux_scaled],0)</f>
        <v>2.11649798E-9</v>
      </c>
      <c r="J2375">
        <f>(b2b3[[#This Row],[flux]]-b2b3[[#This Row],[flux in mfs]])/b2b3[[#This Row],[flux]]</f>
        <v>-8.9999999991853059</v>
      </c>
      <c r="K2375">
        <f>ABS(b2b3[[#This Row],[(mfs - b2+b3) / mfs]])</f>
        <v>8.9999999991853059</v>
      </c>
      <c r="L2375" t="b">
        <f>_xlfn.TEXTAFTER(b2b3[[#This Row],[rxn]],"-",-1)="SPONT"</f>
        <v>0</v>
      </c>
      <c r="M2375" t="str">
        <f>_xlfn.TEXTAFTER(b2b3[[#This Row],[rxn]],"-",-1)</f>
        <v>RPL25</v>
      </c>
      <c r="N2375" t="str">
        <f>_xlfn.XLOOKUP("'PRO-"&amp;b2b3[[#This Row],[enz]]&amp;"'",'[1]Sheet2 (2)'!$A:$A,'[1]Sheet2 (2)'!$B:$B,"")</f>
        <v/>
      </c>
      <c r="O2375">
        <f>IFERROR(_xlfn.XLOOKUP(b2b3[[#This Row],[Column2]],Table17[[#This Row],[rxn-no-enz]],Table17[[#This Row],[flux]],0),0)</f>
        <v>0</v>
      </c>
      <c r="P2375" t="str">
        <f>_xlfn.TEXTBEFORE(b2b3[[#This Row],[rxn]],"-",-1,,,"")</f>
        <v>PROSYN</v>
      </c>
    </row>
    <row r="2376" spans="1:16" ht="17" x14ac:dyDescent="0.25">
      <c r="A2376" s="1" t="s">
        <v>12818</v>
      </c>
      <c r="B2376" s="1" t="s">
        <v>2778</v>
      </c>
      <c r="C2376" s="1">
        <v>1.6514613000000001E-7</v>
      </c>
      <c r="D2376" s="1">
        <f>mfs[[#This Row],[flux]]/1000</f>
        <v>1.6514613000000002E-10</v>
      </c>
      <c r="F2376" t="s">
        <v>4603</v>
      </c>
      <c r="G2376" t="s">
        <v>2778</v>
      </c>
      <c r="H2376" s="3">
        <v>2.32234814463193E-10</v>
      </c>
      <c r="I2376">
        <f>_xlfn.XLOOKUP(b2b3[[#This Row],[rxn]],mfs[rxn],mfs[flux_scaled],0)</f>
        <v>2.3223481449999999E-9</v>
      </c>
      <c r="J2376">
        <f>(b2b3[[#This Row],[flux]]-b2b3[[#This Row],[flux in mfs]])/b2b3[[#This Row],[flux]]</f>
        <v>-9.0000000015849029</v>
      </c>
      <c r="K2376">
        <f>ABS(b2b3[[#This Row],[(mfs - b2+b3) / mfs]])</f>
        <v>9.0000000015849029</v>
      </c>
      <c r="L2376" t="b">
        <f>_xlfn.TEXTAFTER(b2b3[[#This Row],[rxn]],"-",-1)="SPONT"</f>
        <v>0</v>
      </c>
      <c r="M2376" t="str">
        <f>_xlfn.TEXTAFTER(b2b3[[#This Row],[rxn]],"-",-1)</f>
        <v>RPL26A</v>
      </c>
      <c r="N2376" t="str">
        <f>_xlfn.XLOOKUP("'PRO-"&amp;b2b3[[#This Row],[enz]]&amp;"'",'[1]Sheet2 (2)'!$A:$A,'[1]Sheet2 (2)'!$B:$B,"")</f>
        <v/>
      </c>
      <c r="O2376">
        <f>IFERROR(_xlfn.XLOOKUP(b2b3[[#This Row],[Column2]],Table17[[#This Row],[rxn-no-enz]],Table17[[#This Row],[flux]],0),0)</f>
        <v>0</v>
      </c>
      <c r="P2376" t="str">
        <f>_xlfn.TEXTBEFORE(b2b3[[#This Row],[rxn]],"-",-1,,,"")</f>
        <v>PROSYN</v>
      </c>
    </row>
    <row r="2377" spans="1:16" ht="17" x14ac:dyDescent="0.25">
      <c r="A2377" s="1" t="s">
        <v>12819</v>
      </c>
      <c r="B2377" s="1" t="s">
        <v>2778</v>
      </c>
      <c r="C2377" s="1">
        <v>4.0610599E-8</v>
      </c>
      <c r="D2377" s="1">
        <f>mfs[[#This Row],[flux]]/1000</f>
        <v>4.0610598999999999E-11</v>
      </c>
      <c r="F2377" t="s">
        <v>4604</v>
      </c>
      <c r="G2377" t="s">
        <v>2778</v>
      </c>
      <c r="H2377" s="3">
        <v>1.2666926180108099E-10</v>
      </c>
      <c r="I2377">
        <f>_xlfn.XLOOKUP(b2b3[[#This Row],[rxn]],mfs[rxn],mfs[flux_scaled],0)</f>
        <v>1.2666926179999999E-9</v>
      </c>
      <c r="J2377">
        <f>(b2b3[[#This Row],[flux]]-b2b3[[#This Row],[flux in mfs]])/b2b3[[#This Row],[flux]]</f>
        <v>-8.9999999999146603</v>
      </c>
      <c r="K2377">
        <f>ABS(b2b3[[#This Row],[(mfs - b2+b3) / mfs]])</f>
        <v>8.9999999999146603</v>
      </c>
      <c r="L2377" t="b">
        <f>_xlfn.TEXTAFTER(b2b3[[#This Row],[rxn]],"-",-1)="SPONT"</f>
        <v>0</v>
      </c>
      <c r="M2377" t="str">
        <f>_xlfn.TEXTAFTER(b2b3[[#This Row],[rxn]],"-",-1)</f>
        <v>RPL27A</v>
      </c>
      <c r="N2377" t="str">
        <f>_xlfn.XLOOKUP("'PRO-"&amp;b2b3[[#This Row],[enz]]&amp;"'",'[1]Sheet2 (2)'!$A:$A,'[1]Sheet2 (2)'!$B:$B,"")</f>
        <v/>
      </c>
      <c r="O2377">
        <f>IFERROR(_xlfn.XLOOKUP(b2b3[[#This Row],[Column2]],Table17[[#This Row],[rxn-no-enz]],Table17[[#This Row],[flux]],0),0)</f>
        <v>0</v>
      </c>
      <c r="P2377" t="str">
        <f>_xlfn.TEXTBEFORE(b2b3[[#This Row],[rxn]],"-",-1,,,"")</f>
        <v>PROSYN</v>
      </c>
    </row>
    <row r="2378" spans="1:16" ht="17" x14ac:dyDescent="0.25">
      <c r="A2378" s="1" t="s">
        <v>12820</v>
      </c>
      <c r="B2378" s="1" t="s">
        <v>2778</v>
      </c>
      <c r="C2378" s="1">
        <v>8.0617545000000005E-8</v>
      </c>
      <c r="D2378" s="1">
        <f>mfs[[#This Row],[flux]]/1000</f>
        <v>8.0617545E-11</v>
      </c>
      <c r="F2378" t="s">
        <v>4605</v>
      </c>
      <c r="G2378" t="s">
        <v>2778</v>
      </c>
      <c r="H2378" s="3">
        <v>1.66723094074999E-10</v>
      </c>
      <c r="I2378">
        <f>_xlfn.XLOOKUP(b2b3[[#This Row],[rxn]],mfs[rxn],mfs[flux_scaled],0)</f>
        <v>1.667230941E-9</v>
      </c>
      <c r="J2378">
        <f>(b2b3[[#This Row],[flux]]-b2b3[[#This Row],[flux in mfs]])/b2b3[[#This Row],[flux]]</f>
        <v>-9.0000000014995525</v>
      </c>
      <c r="K2378">
        <f>ABS(b2b3[[#This Row],[(mfs - b2+b3) / mfs]])</f>
        <v>9.0000000014995525</v>
      </c>
      <c r="L2378" t="b">
        <f>_xlfn.TEXTAFTER(b2b3[[#This Row],[rxn]],"-",-1)="SPONT"</f>
        <v>0</v>
      </c>
      <c r="M2378" t="str">
        <f>_xlfn.TEXTAFTER(b2b3[[#This Row],[rxn]],"-",-1)</f>
        <v>RPL28</v>
      </c>
      <c r="N2378" t="str">
        <f>_xlfn.XLOOKUP("'PRO-"&amp;b2b3[[#This Row],[enz]]&amp;"'",'[1]Sheet2 (2)'!$A:$A,'[1]Sheet2 (2)'!$B:$B,"")</f>
        <v/>
      </c>
      <c r="O2378">
        <f>IFERROR(_xlfn.XLOOKUP(b2b3[[#This Row],[Column2]],Table17[[#This Row],[rxn-no-enz]],Table17[[#This Row],[flux]],0),0)</f>
        <v>0</v>
      </c>
      <c r="P2378" t="str">
        <f>_xlfn.TEXTBEFORE(b2b3[[#This Row],[rxn]],"-",-1,,,"")</f>
        <v>PROSYN</v>
      </c>
    </row>
    <row r="2379" spans="1:16" ht="17" x14ac:dyDescent="0.25">
      <c r="A2379" s="1" t="s">
        <v>12821</v>
      </c>
      <c r="B2379" s="1" t="s">
        <v>2778</v>
      </c>
      <c r="C2379" s="1">
        <v>3.8123497499999997E-7</v>
      </c>
      <c r="D2379" s="1">
        <f>mfs[[#This Row],[flux]]/1000</f>
        <v>3.8123497499999997E-10</v>
      </c>
      <c r="F2379" t="s">
        <v>4607</v>
      </c>
      <c r="G2379" t="s">
        <v>2778</v>
      </c>
      <c r="H2379" s="3">
        <v>6.7000895165945298E-11</v>
      </c>
      <c r="I2379">
        <f>_xlfn.XLOOKUP(b2b3[[#This Row],[rxn]],mfs[rxn],mfs[flux_scaled],0)</f>
        <v>6.7000895200000001E-10</v>
      </c>
      <c r="J2379">
        <f>(b2b3[[#This Row],[flux]]-b2b3[[#This Row],[flux in mfs]])/b2b3[[#This Row],[flux]]</f>
        <v>-9.0000000050827236</v>
      </c>
      <c r="K2379">
        <f>ABS(b2b3[[#This Row],[(mfs - b2+b3) / mfs]])</f>
        <v>9.0000000050827236</v>
      </c>
      <c r="L2379" t="b">
        <f>_xlfn.TEXTAFTER(b2b3[[#This Row],[rxn]],"-",-1)="SPONT"</f>
        <v>0</v>
      </c>
      <c r="M2379" t="str">
        <f>_xlfn.TEXTAFTER(b2b3[[#This Row],[rxn]],"-",-1)</f>
        <v>RPL3</v>
      </c>
      <c r="N2379" t="str">
        <f>_xlfn.XLOOKUP("'PRO-"&amp;b2b3[[#This Row],[enz]]&amp;"'",'[1]Sheet2 (2)'!$A:$A,'[1]Sheet2 (2)'!$B:$B,"")</f>
        <v/>
      </c>
      <c r="O2379">
        <f>IFERROR(_xlfn.XLOOKUP(b2b3[[#This Row],[Column2]],Table17[[#This Row],[rxn-no-enz]],Table17[[#This Row],[flux]],0),0)</f>
        <v>0</v>
      </c>
      <c r="P2379" t="str">
        <f>_xlfn.TEXTBEFORE(b2b3[[#This Row],[rxn]],"-",-1,,,"")</f>
        <v>PROSYN</v>
      </c>
    </row>
    <row r="2380" spans="1:16" ht="17" x14ac:dyDescent="0.25">
      <c r="A2380" s="1" t="s">
        <v>12822</v>
      </c>
      <c r="B2380" s="1" t="s">
        <v>2778</v>
      </c>
      <c r="C2380" s="1">
        <v>1.6112211299999999E-7</v>
      </c>
      <c r="D2380" s="1">
        <f>mfs[[#This Row],[flux]]/1000</f>
        <v>1.6112211299999998E-10</v>
      </c>
      <c r="F2380" t="s">
        <v>4608</v>
      </c>
      <c r="G2380" t="s">
        <v>2778</v>
      </c>
      <c r="H2380" s="3">
        <v>6.9551573097240902E-11</v>
      </c>
      <c r="I2380">
        <f>_xlfn.XLOOKUP(b2b3[[#This Row],[rxn]],mfs[rxn],mfs[flux_scaled],0)</f>
        <v>6.9551573100000004E-10</v>
      </c>
      <c r="J2380">
        <f>(b2b3[[#This Row],[flux]]-b2b3[[#This Row],[flux in mfs]])/b2b3[[#This Row],[flux]]</f>
        <v>-9.0000000003966996</v>
      </c>
      <c r="K2380">
        <f>ABS(b2b3[[#This Row],[(mfs - b2+b3) / mfs]])</f>
        <v>9.0000000003966996</v>
      </c>
      <c r="L2380" t="b">
        <f>_xlfn.TEXTAFTER(b2b3[[#This Row],[rxn]],"-",-1)="SPONT"</f>
        <v>0</v>
      </c>
      <c r="M2380" t="str">
        <f>_xlfn.TEXTAFTER(b2b3[[#This Row],[rxn]],"-",-1)</f>
        <v>RPL30</v>
      </c>
      <c r="N2380" t="str">
        <f>_xlfn.XLOOKUP("'PRO-"&amp;b2b3[[#This Row],[enz]]&amp;"'",'[1]Sheet2 (2)'!$A:$A,'[1]Sheet2 (2)'!$B:$B,"")</f>
        <v/>
      </c>
      <c r="O2380">
        <f>IFERROR(_xlfn.XLOOKUP(b2b3[[#This Row],[Column2]],Table17[[#This Row],[rxn-no-enz]],Table17[[#This Row],[flux]],0),0)</f>
        <v>0</v>
      </c>
      <c r="P2380" t="str">
        <f>_xlfn.TEXTBEFORE(b2b3[[#This Row],[rxn]],"-",-1,,,"")</f>
        <v>PROSYN</v>
      </c>
    </row>
    <row r="2381" spans="1:16" ht="17" x14ac:dyDescent="0.25">
      <c r="A2381" s="1" t="s">
        <v>12823</v>
      </c>
      <c r="B2381" s="1" t="s">
        <v>2778</v>
      </c>
      <c r="C2381" s="1">
        <v>5.7580388999999998E-8</v>
      </c>
      <c r="D2381" s="1">
        <f>mfs[[#This Row],[flux]]/1000</f>
        <v>5.7580389000000001E-11</v>
      </c>
      <c r="F2381" t="s">
        <v>4609</v>
      </c>
      <c r="G2381" t="s">
        <v>2778</v>
      </c>
      <c r="H2381" s="3">
        <v>2.2061151935698099E-10</v>
      </c>
      <c r="I2381">
        <f>_xlfn.XLOOKUP(b2b3[[#This Row],[rxn]],mfs[rxn],mfs[flux_scaled],0)</f>
        <v>2.2061151940000003E-9</v>
      </c>
      <c r="J2381">
        <f>(b2b3[[#This Row],[flux]]-b2b3[[#This Row],[flux in mfs]])/b2b3[[#This Row],[flux]]</f>
        <v>-9.0000000019499904</v>
      </c>
      <c r="K2381">
        <f>ABS(b2b3[[#This Row],[(mfs - b2+b3) / mfs]])</f>
        <v>9.0000000019499904</v>
      </c>
      <c r="L2381" t="b">
        <f>_xlfn.TEXTAFTER(b2b3[[#This Row],[rxn]],"-",-1)="SPONT"</f>
        <v>0</v>
      </c>
      <c r="M2381" t="str">
        <f>_xlfn.TEXTAFTER(b2b3[[#This Row],[rxn]],"-",-1)</f>
        <v>RPL31A</v>
      </c>
      <c r="N2381" t="str">
        <f>_xlfn.XLOOKUP("'PRO-"&amp;b2b3[[#This Row],[enz]]&amp;"'",'[1]Sheet2 (2)'!$A:$A,'[1]Sheet2 (2)'!$B:$B,"")</f>
        <v/>
      </c>
      <c r="O2381">
        <f>IFERROR(_xlfn.XLOOKUP(b2b3[[#This Row],[Column2]],Table17[[#This Row],[rxn-no-enz]],Table17[[#This Row],[flux]],0),0)</f>
        <v>0</v>
      </c>
      <c r="P2381" t="str">
        <f>_xlfn.TEXTBEFORE(b2b3[[#This Row],[rxn]],"-",-1,,,"")</f>
        <v>PROSYN</v>
      </c>
    </row>
    <row r="2382" spans="1:16" ht="17" x14ac:dyDescent="0.25">
      <c r="A2382" s="1" t="s">
        <v>12824</v>
      </c>
      <c r="B2382" s="1" t="s">
        <v>2778</v>
      </c>
      <c r="C2382" s="1">
        <v>1.5017555E-8</v>
      </c>
      <c r="D2382" s="1">
        <f>mfs[[#This Row],[flux]]/1000</f>
        <v>1.5017555000000001E-11</v>
      </c>
      <c r="F2382" t="s">
        <v>4610</v>
      </c>
      <c r="G2382" t="s">
        <v>2778</v>
      </c>
      <c r="H2382" s="3">
        <v>1.17643488271868E-10</v>
      </c>
      <c r="I2382">
        <f>_xlfn.XLOOKUP(b2b3[[#This Row],[rxn]],mfs[rxn],mfs[flux_scaled],0)</f>
        <v>1.1764348830000001E-9</v>
      </c>
      <c r="J2382">
        <f>(b2b3[[#This Row],[flux]]-b2b3[[#This Row],[flux in mfs]])/b2b3[[#This Row],[flux]]</f>
        <v>-9.0000000023912943</v>
      </c>
      <c r="K2382">
        <f>ABS(b2b3[[#This Row],[(mfs - b2+b3) / mfs]])</f>
        <v>9.0000000023912943</v>
      </c>
      <c r="L2382" t="b">
        <f>_xlfn.TEXTAFTER(b2b3[[#This Row],[rxn]],"-",-1)="SPONT"</f>
        <v>0</v>
      </c>
      <c r="M2382" t="str">
        <f>_xlfn.TEXTAFTER(b2b3[[#This Row],[rxn]],"-",-1)</f>
        <v>RPL32</v>
      </c>
      <c r="N2382" t="str">
        <f>_xlfn.XLOOKUP("'PRO-"&amp;b2b3[[#This Row],[enz]]&amp;"'",'[1]Sheet2 (2)'!$A:$A,'[1]Sheet2 (2)'!$B:$B,"")</f>
        <v/>
      </c>
      <c r="O2382">
        <f>IFERROR(_xlfn.XLOOKUP(b2b3[[#This Row],[Column2]],Table17[[#This Row],[rxn-no-enz]],Table17[[#This Row],[flux]],0),0)</f>
        <v>0</v>
      </c>
      <c r="P2382" t="str">
        <f>_xlfn.TEXTBEFORE(b2b3[[#This Row],[rxn]],"-",-1,,,"")</f>
        <v>PROSYN</v>
      </c>
    </row>
    <row r="2383" spans="1:16" ht="17" x14ac:dyDescent="0.25">
      <c r="A2383" s="1" t="s">
        <v>12825</v>
      </c>
      <c r="B2383" s="1" t="s">
        <v>2778</v>
      </c>
      <c r="C2383" s="1">
        <v>9.9466717000000006E-8</v>
      </c>
      <c r="D2383" s="1">
        <f>mfs[[#This Row],[flux]]/1000</f>
        <v>9.9466717000000005E-11</v>
      </c>
      <c r="F2383" t="s">
        <v>4611</v>
      </c>
      <c r="G2383" t="s">
        <v>2778</v>
      </c>
      <c r="H2383" s="3">
        <v>4.2213788457592899E-10</v>
      </c>
      <c r="I2383">
        <f>_xlfn.XLOOKUP(b2b3[[#This Row],[rxn]],mfs[rxn],mfs[flux_scaled],0)</f>
        <v>4.2213788459999996E-9</v>
      </c>
      <c r="J2383">
        <f>(b2b3[[#This Row],[flux]]-b2b3[[#This Row],[flux in mfs]])/b2b3[[#This Row],[flux]]</f>
        <v>-9.0000000005702159</v>
      </c>
      <c r="K2383">
        <f>ABS(b2b3[[#This Row],[(mfs - b2+b3) / mfs]])</f>
        <v>9.0000000005702159</v>
      </c>
      <c r="L2383" t="b">
        <f>_xlfn.TEXTAFTER(b2b3[[#This Row],[rxn]],"-",-1)="SPONT"</f>
        <v>0</v>
      </c>
      <c r="M2383" t="str">
        <f>_xlfn.TEXTAFTER(b2b3[[#This Row],[rxn]],"-",-1)</f>
        <v>RPL33A</v>
      </c>
      <c r="N2383" t="str">
        <f>_xlfn.XLOOKUP("'PRO-"&amp;b2b3[[#This Row],[enz]]&amp;"'",'[1]Sheet2 (2)'!$A:$A,'[1]Sheet2 (2)'!$B:$B,"")</f>
        <v/>
      </c>
      <c r="O2383">
        <f>IFERROR(_xlfn.XLOOKUP(b2b3[[#This Row],[Column2]],Table17[[#This Row],[rxn-no-enz]],Table17[[#This Row],[flux]],0),0)</f>
        <v>0</v>
      </c>
      <c r="P2383" t="str">
        <f>_xlfn.TEXTBEFORE(b2b3[[#This Row],[rxn]],"-",-1,,,"")</f>
        <v>PROSYN</v>
      </c>
    </row>
    <row r="2384" spans="1:16" ht="17" x14ac:dyDescent="0.25">
      <c r="A2384" s="1" t="s">
        <v>12826</v>
      </c>
      <c r="B2384" s="1" t="s">
        <v>2778</v>
      </c>
      <c r="C2384" s="1">
        <v>3.8133150000000003E-9</v>
      </c>
      <c r="D2384" s="1">
        <f>mfs[[#This Row],[flux]]/1000</f>
        <v>3.8133150000000001E-12</v>
      </c>
      <c r="F2384" t="s">
        <v>4612</v>
      </c>
      <c r="G2384" t="s">
        <v>2778</v>
      </c>
      <c r="H2384" s="3">
        <v>1.07617701103901E-10</v>
      </c>
      <c r="I2384">
        <f>_xlfn.XLOOKUP(b2b3[[#This Row],[rxn]],mfs[rxn],mfs[flux_scaled],0)</f>
        <v>1.076177011E-9</v>
      </c>
      <c r="J2384">
        <f>(b2b3[[#This Row],[flux]]-b2b3[[#This Row],[flux in mfs]])/b2b3[[#This Row],[flux]]</f>
        <v>-8.9999999996375113</v>
      </c>
      <c r="K2384">
        <f>ABS(b2b3[[#This Row],[(mfs - b2+b3) / mfs]])</f>
        <v>8.9999999996375113</v>
      </c>
      <c r="L2384" t="b">
        <f>_xlfn.TEXTAFTER(b2b3[[#This Row],[rxn]],"-",-1)="SPONT"</f>
        <v>0</v>
      </c>
      <c r="M2384" t="str">
        <f>_xlfn.TEXTAFTER(b2b3[[#This Row],[rxn]],"-",-1)</f>
        <v>RPL34A</v>
      </c>
      <c r="N2384" t="str">
        <f>_xlfn.XLOOKUP("'PRO-"&amp;b2b3[[#This Row],[enz]]&amp;"'",'[1]Sheet2 (2)'!$A:$A,'[1]Sheet2 (2)'!$B:$B,"")</f>
        <v/>
      </c>
      <c r="O2384">
        <f>IFERROR(_xlfn.XLOOKUP(b2b3[[#This Row],[Column2]],Table17[[#This Row],[rxn-no-enz]],Table17[[#This Row],[flux]],0),0)</f>
        <v>0</v>
      </c>
      <c r="P2384" t="str">
        <f>_xlfn.TEXTBEFORE(b2b3[[#This Row],[rxn]],"-",-1,,,"")</f>
        <v>PROSYN</v>
      </c>
    </row>
    <row r="2385" spans="1:16" ht="17" x14ac:dyDescent="0.25">
      <c r="A2385" s="1" t="s">
        <v>12827</v>
      </c>
      <c r="B2385" s="1" t="s">
        <v>2778</v>
      </c>
      <c r="C2385" s="1">
        <v>4.6671961200000001E-7</v>
      </c>
      <c r="D2385" s="1">
        <f>mfs[[#This Row],[flux]]/1000</f>
        <v>4.6671961200000003E-10</v>
      </c>
      <c r="F2385" t="s">
        <v>4613</v>
      </c>
      <c r="G2385" t="s">
        <v>2778</v>
      </c>
      <c r="H2385" s="3">
        <v>6.8459618991505303E-11</v>
      </c>
      <c r="I2385">
        <f>_xlfn.XLOOKUP(b2b3[[#This Row],[rxn]],mfs[rxn],mfs[flux_scaled],0)</f>
        <v>6.8459618999999998E-10</v>
      </c>
      <c r="J2385">
        <f>(b2b3[[#This Row],[flux]]-b2b3[[#This Row],[flux in mfs]])/b2b3[[#This Row],[flux]]</f>
        <v>-9.0000000012408332</v>
      </c>
      <c r="K2385">
        <f>ABS(b2b3[[#This Row],[(mfs - b2+b3) / mfs]])</f>
        <v>9.0000000012408332</v>
      </c>
      <c r="L2385" t="b">
        <f>_xlfn.TEXTAFTER(b2b3[[#This Row],[rxn]],"-",-1)="SPONT"</f>
        <v>0</v>
      </c>
      <c r="M2385" t="str">
        <f>_xlfn.TEXTAFTER(b2b3[[#This Row],[rxn]],"-",-1)</f>
        <v>RPL35A</v>
      </c>
      <c r="N2385" t="str">
        <f>_xlfn.XLOOKUP("'PRO-"&amp;b2b3[[#This Row],[enz]]&amp;"'",'[1]Sheet2 (2)'!$A:$A,'[1]Sheet2 (2)'!$B:$B,"")</f>
        <v/>
      </c>
      <c r="O2385">
        <f>IFERROR(_xlfn.XLOOKUP(b2b3[[#This Row],[Column2]],Table17[[#This Row],[rxn-no-enz]],Table17[[#This Row],[flux]],0),0)</f>
        <v>0</v>
      </c>
      <c r="P2385" t="str">
        <f>_xlfn.TEXTBEFORE(b2b3[[#This Row],[rxn]],"-",-1,,,"")</f>
        <v>PROSYN</v>
      </c>
    </row>
    <row r="2386" spans="1:16" ht="17" x14ac:dyDescent="0.25">
      <c r="A2386" s="1" t="s">
        <v>12828</v>
      </c>
      <c r="B2386" s="1" t="s">
        <v>2778</v>
      </c>
      <c r="C2386" s="1">
        <v>1.35916741E-7</v>
      </c>
      <c r="D2386" s="1">
        <f>mfs[[#This Row],[flux]]/1000</f>
        <v>1.3591674100000001E-10</v>
      </c>
      <c r="F2386" t="s">
        <v>4614</v>
      </c>
      <c r="G2386" t="s">
        <v>2778</v>
      </c>
      <c r="H2386" s="3">
        <v>1.2969363660509999E-10</v>
      </c>
      <c r="I2386">
        <f>_xlfn.XLOOKUP(b2b3[[#This Row],[rxn]],mfs[rxn],mfs[flux_scaled],0)</f>
        <v>1.2969363660000001E-9</v>
      </c>
      <c r="J2386">
        <f>(b2b3[[#This Row],[flux]]-b2b3[[#This Row],[flux in mfs]])/b2b3[[#This Row],[flux]]</f>
        <v>-8.9999999996067679</v>
      </c>
      <c r="K2386">
        <f>ABS(b2b3[[#This Row],[(mfs - b2+b3) / mfs]])</f>
        <v>8.9999999996067679</v>
      </c>
      <c r="L2386" t="b">
        <f>_xlfn.TEXTAFTER(b2b3[[#This Row],[rxn]],"-",-1)="SPONT"</f>
        <v>0</v>
      </c>
      <c r="M2386" t="str">
        <f>_xlfn.TEXTAFTER(b2b3[[#This Row],[rxn]],"-",-1)</f>
        <v>RPL36A</v>
      </c>
      <c r="N2386" t="str">
        <f>_xlfn.XLOOKUP("'PRO-"&amp;b2b3[[#This Row],[enz]]&amp;"'",'[1]Sheet2 (2)'!$A:$A,'[1]Sheet2 (2)'!$B:$B,"")</f>
        <v/>
      </c>
      <c r="O2386">
        <f>IFERROR(_xlfn.XLOOKUP(b2b3[[#This Row],[Column2]],Table17[[#This Row],[rxn-no-enz]],Table17[[#This Row],[flux]],0),0)</f>
        <v>0</v>
      </c>
      <c r="P2386" t="str">
        <f>_xlfn.TEXTBEFORE(b2b3[[#This Row],[rxn]],"-",-1,,,"")</f>
        <v>PROSYN</v>
      </c>
    </row>
    <row r="2387" spans="1:16" ht="17" x14ac:dyDescent="0.25">
      <c r="A2387" s="1" t="s">
        <v>12829</v>
      </c>
      <c r="B2387" s="1" t="s">
        <v>2778</v>
      </c>
      <c r="C2387" s="1">
        <v>8.8952140999999997E-8</v>
      </c>
      <c r="D2387" s="1">
        <f>mfs[[#This Row],[flux]]/1000</f>
        <v>8.8952141000000002E-11</v>
      </c>
      <c r="F2387" t="s">
        <v>4615</v>
      </c>
      <c r="G2387" t="s">
        <v>2778</v>
      </c>
      <c r="H2387" s="3">
        <v>6.7000895165945402E-11</v>
      </c>
      <c r="I2387">
        <f>_xlfn.XLOOKUP(b2b3[[#This Row],[rxn]],mfs[rxn],mfs[flux_scaled],0)</f>
        <v>6.7000895200000001E-10</v>
      </c>
      <c r="J2387">
        <f>(b2b3[[#This Row],[flux]]-b2b3[[#This Row],[flux in mfs]])/b2b3[[#This Row],[flux]]</f>
        <v>-9.0000000050827076</v>
      </c>
      <c r="K2387">
        <f>ABS(b2b3[[#This Row],[(mfs - b2+b3) / mfs]])</f>
        <v>9.0000000050827076</v>
      </c>
      <c r="L2387" t="b">
        <f>_xlfn.TEXTAFTER(b2b3[[#This Row],[rxn]],"-",-1)="SPONT"</f>
        <v>0</v>
      </c>
      <c r="M2387" t="str">
        <f>_xlfn.TEXTAFTER(b2b3[[#This Row],[rxn]],"-",-1)</f>
        <v>RPL37A</v>
      </c>
      <c r="N2387" t="str">
        <f>_xlfn.XLOOKUP("'PRO-"&amp;b2b3[[#This Row],[enz]]&amp;"'",'[1]Sheet2 (2)'!$A:$A,'[1]Sheet2 (2)'!$B:$B,"")</f>
        <v/>
      </c>
      <c r="O2387">
        <f>IFERROR(_xlfn.XLOOKUP(b2b3[[#This Row],[Column2]],Table17[[#This Row],[rxn-no-enz]],Table17[[#This Row],[flux]],0),0)</f>
        <v>0</v>
      </c>
      <c r="P2387" t="str">
        <f>_xlfn.TEXTBEFORE(b2b3[[#This Row],[rxn]],"-",-1,,,"")</f>
        <v>PROSYN</v>
      </c>
    </row>
    <row r="2388" spans="1:16" ht="17" x14ac:dyDescent="0.25">
      <c r="A2388" s="1" t="s">
        <v>12830</v>
      </c>
      <c r="B2388" s="1" t="s">
        <v>2778</v>
      </c>
      <c r="C2388" s="1">
        <v>9.3089370000000006E-9</v>
      </c>
      <c r="D2388" s="1">
        <f>mfs[[#This Row],[flux]]/1000</f>
        <v>9.308937E-12</v>
      </c>
      <c r="F2388" t="s">
        <v>4616</v>
      </c>
      <c r="G2388" t="s">
        <v>2778</v>
      </c>
      <c r="H2388" s="3">
        <v>1.0897472530327E-10</v>
      </c>
      <c r="I2388">
        <f>_xlfn.XLOOKUP(b2b3[[#This Row],[rxn]],mfs[rxn],mfs[flux_scaled],0)</f>
        <v>1.0897472529999999E-9</v>
      </c>
      <c r="J2388">
        <f>(b2b3[[#This Row],[flux]]-b2b3[[#This Row],[flux in mfs]])/b2b3[[#This Row],[flux]]</f>
        <v>-8.9999999996999289</v>
      </c>
      <c r="K2388">
        <f>ABS(b2b3[[#This Row],[(mfs - b2+b3) / mfs]])</f>
        <v>8.9999999996999289</v>
      </c>
      <c r="L2388" t="b">
        <f>_xlfn.TEXTAFTER(b2b3[[#This Row],[rxn]],"-",-1)="SPONT"</f>
        <v>0</v>
      </c>
      <c r="M2388" t="str">
        <f>_xlfn.TEXTAFTER(b2b3[[#This Row],[rxn]],"-",-1)</f>
        <v>RPL38</v>
      </c>
      <c r="N2388" t="str">
        <f>_xlfn.XLOOKUP("'PRO-"&amp;b2b3[[#This Row],[enz]]&amp;"'",'[1]Sheet2 (2)'!$A:$A,'[1]Sheet2 (2)'!$B:$B,"")</f>
        <v/>
      </c>
      <c r="O2388">
        <f>IFERROR(_xlfn.XLOOKUP(b2b3[[#This Row],[Column2]],Table17[[#This Row],[rxn-no-enz]],Table17[[#This Row],[flux]],0),0)</f>
        <v>0</v>
      </c>
      <c r="P2388" t="str">
        <f>_xlfn.TEXTBEFORE(b2b3[[#This Row],[rxn]],"-",-1,,,"")</f>
        <v>PROSYN</v>
      </c>
    </row>
    <row r="2389" spans="1:16" ht="17" x14ac:dyDescent="0.25">
      <c r="A2389" s="1" t="s">
        <v>12831</v>
      </c>
      <c r="B2389" s="1" t="s">
        <v>2778</v>
      </c>
      <c r="C2389" s="1">
        <v>1.3116364199999999E-7</v>
      </c>
      <c r="D2389" s="1">
        <f>mfs[[#This Row],[flux]]/1000</f>
        <v>1.3116364199999999E-10</v>
      </c>
      <c r="F2389" t="s">
        <v>4617</v>
      </c>
      <c r="G2389" t="s">
        <v>2778</v>
      </c>
      <c r="H2389" s="3">
        <v>6.7000895165945402E-11</v>
      </c>
      <c r="I2389">
        <f>_xlfn.XLOOKUP(b2b3[[#This Row],[rxn]],mfs[rxn],mfs[flux_scaled],0)</f>
        <v>6.7000895200000001E-10</v>
      </c>
      <c r="J2389">
        <f>(b2b3[[#This Row],[flux]]-b2b3[[#This Row],[flux in mfs]])/b2b3[[#This Row],[flux]]</f>
        <v>-9.0000000050827076</v>
      </c>
      <c r="K2389">
        <f>ABS(b2b3[[#This Row],[(mfs - b2+b3) / mfs]])</f>
        <v>9.0000000050827076</v>
      </c>
      <c r="L2389" t="b">
        <f>_xlfn.TEXTAFTER(b2b3[[#This Row],[rxn]],"-",-1)="SPONT"</f>
        <v>0</v>
      </c>
      <c r="M2389" t="str">
        <f>_xlfn.TEXTAFTER(b2b3[[#This Row],[rxn]],"-",-1)</f>
        <v>RPL39</v>
      </c>
      <c r="N2389" t="str">
        <f>_xlfn.XLOOKUP("'PRO-"&amp;b2b3[[#This Row],[enz]]&amp;"'",'[1]Sheet2 (2)'!$A:$A,'[1]Sheet2 (2)'!$B:$B,"")</f>
        <v/>
      </c>
      <c r="O2389">
        <f>IFERROR(_xlfn.XLOOKUP(b2b3[[#This Row],[Column2]],Table17[[#This Row],[rxn-no-enz]],Table17[[#This Row],[flux]],0),0)</f>
        <v>0</v>
      </c>
      <c r="P2389" t="str">
        <f>_xlfn.TEXTBEFORE(b2b3[[#This Row],[rxn]],"-",-1,,,"")</f>
        <v>PROSYN</v>
      </c>
    </row>
    <row r="2390" spans="1:16" ht="17" x14ac:dyDescent="0.25">
      <c r="A2390" s="1" t="s">
        <v>12832</v>
      </c>
      <c r="B2390" s="1" t="s">
        <v>2778</v>
      </c>
      <c r="C2390" s="1">
        <v>7.3316780999999994E-8</v>
      </c>
      <c r="D2390" s="1">
        <f>mfs[[#This Row],[flux]]/1000</f>
        <v>7.3316780999999995E-11</v>
      </c>
      <c r="F2390" t="s">
        <v>4618</v>
      </c>
      <c r="G2390" t="s">
        <v>2778</v>
      </c>
      <c r="H2390" s="3">
        <v>6.7000895165945402E-11</v>
      </c>
      <c r="I2390">
        <f>_xlfn.XLOOKUP(b2b3[[#This Row],[rxn]],mfs[rxn],mfs[flux_scaled],0)</f>
        <v>6.7000895200000001E-10</v>
      </c>
      <c r="J2390">
        <f>(b2b3[[#This Row],[flux]]-b2b3[[#This Row],[flux in mfs]])/b2b3[[#This Row],[flux]]</f>
        <v>-9.0000000050827076</v>
      </c>
      <c r="K2390">
        <f>ABS(b2b3[[#This Row],[(mfs - b2+b3) / mfs]])</f>
        <v>9.0000000050827076</v>
      </c>
      <c r="L2390" t="b">
        <f>_xlfn.TEXTAFTER(b2b3[[#This Row],[rxn]],"-",-1)="SPONT"</f>
        <v>0</v>
      </c>
      <c r="M2390" t="str">
        <f>_xlfn.TEXTAFTER(b2b3[[#This Row],[rxn]],"-",-1)</f>
        <v>RPL40A</v>
      </c>
      <c r="N2390" t="str">
        <f>_xlfn.XLOOKUP("'PRO-"&amp;b2b3[[#This Row],[enz]]&amp;"'",'[1]Sheet2 (2)'!$A:$A,'[1]Sheet2 (2)'!$B:$B,"")</f>
        <v/>
      </c>
      <c r="O2390">
        <f>IFERROR(_xlfn.XLOOKUP(b2b3[[#This Row],[Column2]],Table17[[#This Row],[rxn-no-enz]],Table17[[#This Row],[flux]],0),0)</f>
        <v>0</v>
      </c>
      <c r="P2390" t="str">
        <f>_xlfn.TEXTBEFORE(b2b3[[#This Row],[rxn]],"-",-1,,,"")</f>
        <v>PROSYN</v>
      </c>
    </row>
    <row r="2391" spans="1:16" ht="17" x14ac:dyDescent="0.25">
      <c r="A2391" s="1" t="s">
        <v>12833</v>
      </c>
      <c r="B2391" s="1" t="s">
        <v>2778</v>
      </c>
      <c r="C2391" s="1">
        <v>1.2188146E-8</v>
      </c>
      <c r="D2391" s="1">
        <f>mfs[[#This Row],[flux]]/1000</f>
        <v>1.2188146E-11</v>
      </c>
      <c r="F2391" t="s">
        <v>4619</v>
      </c>
      <c r="G2391" t="s">
        <v>2778</v>
      </c>
      <c r="H2391" s="3">
        <v>6.7000895165945402E-11</v>
      </c>
      <c r="I2391">
        <f>_xlfn.XLOOKUP(b2b3[[#This Row],[rxn]],mfs[rxn],mfs[flux_scaled],0)</f>
        <v>6.7000895200000001E-10</v>
      </c>
      <c r="J2391">
        <f>(b2b3[[#This Row],[flux]]-b2b3[[#This Row],[flux in mfs]])/b2b3[[#This Row],[flux]]</f>
        <v>-9.0000000050827076</v>
      </c>
      <c r="K2391">
        <f>ABS(b2b3[[#This Row],[(mfs - b2+b3) / mfs]])</f>
        <v>9.0000000050827076</v>
      </c>
      <c r="L2391" t="b">
        <f>_xlfn.TEXTAFTER(b2b3[[#This Row],[rxn]],"-",-1)="SPONT"</f>
        <v>0</v>
      </c>
      <c r="M2391" t="str">
        <f>_xlfn.TEXTAFTER(b2b3[[#This Row],[rxn]],"-",-1)</f>
        <v>RPL41A</v>
      </c>
      <c r="N2391" t="str">
        <f>_xlfn.XLOOKUP("'PRO-"&amp;b2b3[[#This Row],[enz]]&amp;"'",'[1]Sheet2 (2)'!$A:$A,'[1]Sheet2 (2)'!$B:$B,"")</f>
        <v/>
      </c>
      <c r="O2391">
        <f>IFERROR(_xlfn.XLOOKUP(b2b3[[#This Row],[Column2]],Table17[[#This Row],[rxn-no-enz]],Table17[[#This Row],[flux]],0),0)</f>
        <v>0</v>
      </c>
      <c r="P2391" t="str">
        <f>_xlfn.TEXTBEFORE(b2b3[[#This Row],[rxn]],"-",-1,,,"")</f>
        <v>PROSYN</v>
      </c>
    </row>
    <row r="2392" spans="1:16" ht="17" x14ac:dyDescent="0.25">
      <c r="A2392" s="1" t="s">
        <v>12834</v>
      </c>
      <c r="B2392" s="1" t="s">
        <v>2778</v>
      </c>
      <c r="C2392" s="1">
        <v>3.6790799E-8</v>
      </c>
      <c r="D2392" s="1">
        <f>mfs[[#This Row],[flux]]/1000</f>
        <v>3.6790798999999999E-11</v>
      </c>
      <c r="F2392" t="s">
        <v>4620</v>
      </c>
      <c r="G2392" t="s">
        <v>2778</v>
      </c>
      <c r="H2392" s="3">
        <v>6.7000895165945402E-11</v>
      </c>
      <c r="I2392">
        <f>_xlfn.XLOOKUP(b2b3[[#This Row],[rxn]],mfs[rxn],mfs[flux_scaled],0)</f>
        <v>6.7000895200000001E-10</v>
      </c>
      <c r="J2392">
        <f>(b2b3[[#This Row],[flux]]-b2b3[[#This Row],[flux in mfs]])/b2b3[[#This Row],[flux]]</f>
        <v>-9.0000000050827076</v>
      </c>
      <c r="K2392">
        <f>ABS(b2b3[[#This Row],[(mfs - b2+b3) / mfs]])</f>
        <v>9.0000000050827076</v>
      </c>
      <c r="L2392" t="b">
        <f>_xlfn.TEXTAFTER(b2b3[[#This Row],[rxn]],"-",-1)="SPONT"</f>
        <v>0</v>
      </c>
      <c r="M2392" t="str">
        <f>_xlfn.TEXTAFTER(b2b3[[#This Row],[rxn]],"-",-1)</f>
        <v>RPL42A</v>
      </c>
      <c r="N2392" t="str">
        <f>_xlfn.XLOOKUP("'PRO-"&amp;b2b3[[#This Row],[enz]]&amp;"'",'[1]Sheet2 (2)'!$A:$A,'[1]Sheet2 (2)'!$B:$B,"")</f>
        <v/>
      </c>
      <c r="O2392">
        <f>IFERROR(_xlfn.XLOOKUP(b2b3[[#This Row],[Column2]],Table17[[#This Row],[rxn-no-enz]],Table17[[#This Row],[flux]],0),0)</f>
        <v>0</v>
      </c>
      <c r="P2392" t="str">
        <f>_xlfn.TEXTBEFORE(b2b3[[#This Row],[rxn]],"-",-1,,,"")</f>
        <v>PROSYN</v>
      </c>
    </row>
    <row r="2393" spans="1:16" ht="17" x14ac:dyDescent="0.25">
      <c r="A2393" s="1" t="s">
        <v>12835</v>
      </c>
      <c r="B2393" s="1" t="s">
        <v>2778</v>
      </c>
      <c r="C2393" s="1">
        <v>6.5501971400000002E-7</v>
      </c>
      <c r="D2393" s="1">
        <f>mfs[[#This Row],[flux]]/1000</f>
        <v>6.5501971400000001E-10</v>
      </c>
      <c r="F2393" t="s">
        <v>4621</v>
      </c>
      <c r="G2393" t="s">
        <v>2778</v>
      </c>
      <c r="H2393" s="3">
        <v>7.6000164434726206E-11</v>
      </c>
      <c r="I2393">
        <f>_xlfn.XLOOKUP(b2b3[[#This Row],[rxn]],mfs[rxn],mfs[flux_scaled],0)</f>
        <v>7.60001644E-10</v>
      </c>
      <c r="J2393">
        <f>(b2b3[[#This Row],[flux]]-b2b3[[#This Row],[flux in mfs]])/b2b3[[#This Row],[flux]]</f>
        <v>-8.9999999954307714</v>
      </c>
      <c r="K2393">
        <f>ABS(b2b3[[#This Row],[(mfs - b2+b3) / mfs]])</f>
        <v>8.9999999954307714</v>
      </c>
      <c r="L2393" t="b">
        <f>_xlfn.TEXTAFTER(b2b3[[#This Row],[rxn]],"-",-1)="SPONT"</f>
        <v>0</v>
      </c>
      <c r="M2393" t="str">
        <f>_xlfn.TEXTAFTER(b2b3[[#This Row],[rxn]],"-",-1)</f>
        <v>RPL43A</v>
      </c>
      <c r="N2393" t="str">
        <f>_xlfn.XLOOKUP("'PRO-"&amp;b2b3[[#This Row],[enz]]&amp;"'",'[1]Sheet2 (2)'!$A:$A,'[1]Sheet2 (2)'!$B:$B,"")</f>
        <v/>
      </c>
      <c r="O2393">
        <f>IFERROR(_xlfn.XLOOKUP(b2b3[[#This Row],[Column2]],Table17[[#This Row],[rxn-no-enz]],Table17[[#This Row],[flux]],0),0)</f>
        <v>0</v>
      </c>
      <c r="P2393" t="str">
        <f>_xlfn.TEXTBEFORE(b2b3[[#This Row],[rxn]],"-",-1,,,"")</f>
        <v>PROSYN</v>
      </c>
    </row>
    <row r="2394" spans="1:16" ht="17" x14ac:dyDescent="0.25">
      <c r="A2394" s="1" t="s">
        <v>12836</v>
      </c>
      <c r="B2394" s="1" t="s">
        <v>2778</v>
      </c>
      <c r="C2394" s="1">
        <v>7.8508126200000001E-7</v>
      </c>
      <c r="D2394" s="1">
        <f>mfs[[#This Row],[flux]]/1000</f>
        <v>7.8508126200000006E-10</v>
      </c>
      <c r="F2394" t="s">
        <v>4622</v>
      </c>
      <c r="G2394" t="s">
        <v>2778</v>
      </c>
      <c r="H2394" s="3">
        <v>1.6420501663527801E-10</v>
      </c>
      <c r="I2394">
        <f>_xlfn.XLOOKUP(b2b3[[#This Row],[rxn]],mfs[rxn],mfs[flux_scaled],0)</f>
        <v>1.6420501659999999E-9</v>
      </c>
      <c r="J2394">
        <f>(b2b3[[#This Row],[flux]]-b2b3[[#This Row],[flux in mfs]])/b2b3[[#This Row],[flux]]</f>
        <v>-8.999999997851587</v>
      </c>
      <c r="K2394">
        <f>ABS(b2b3[[#This Row],[(mfs - b2+b3) / mfs]])</f>
        <v>8.999999997851587</v>
      </c>
      <c r="L2394" t="b">
        <f>_xlfn.TEXTAFTER(b2b3[[#This Row],[rxn]],"-",-1)="SPONT"</f>
        <v>0</v>
      </c>
      <c r="M2394" t="str">
        <f>_xlfn.TEXTAFTER(b2b3[[#This Row],[rxn]],"-",-1)</f>
        <v>RPL4A</v>
      </c>
      <c r="N2394" t="str">
        <f>_xlfn.XLOOKUP("'PRO-"&amp;b2b3[[#This Row],[enz]]&amp;"'",'[1]Sheet2 (2)'!$A:$A,'[1]Sheet2 (2)'!$B:$B,"")</f>
        <v/>
      </c>
      <c r="O2394">
        <f>IFERROR(_xlfn.XLOOKUP(b2b3[[#This Row],[Column2]],Table17[[#This Row],[rxn-no-enz]],Table17[[#This Row],[flux]],0),0)</f>
        <v>0</v>
      </c>
      <c r="P2394" t="str">
        <f>_xlfn.TEXTBEFORE(b2b3[[#This Row],[rxn]],"-",-1,,,"")</f>
        <v>PROSYN</v>
      </c>
    </row>
    <row r="2395" spans="1:16" ht="17" x14ac:dyDescent="0.25">
      <c r="A2395" s="1" t="s">
        <v>12837</v>
      </c>
      <c r="B2395" s="1" t="s">
        <v>2778</v>
      </c>
      <c r="C2395" s="1">
        <v>1.5039916500000001E-7</v>
      </c>
      <c r="D2395" s="1">
        <f>mfs[[#This Row],[flux]]/1000</f>
        <v>1.5039916500000002E-10</v>
      </c>
      <c r="F2395" t="s">
        <v>4623</v>
      </c>
      <c r="G2395" t="s">
        <v>2778</v>
      </c>
      <c r="H2395" s="3">
        <v>1.13621025354341E-10</v>
      </c>
      <c r="I2395">
        <f>_xlfn.XLOOKUP(b2b3[[#This Row],[rxn]],mfs[rxn],mfs[flux_scaled],0)</f>
        <v>1.136210254E-9</v>
      </c>
      <c r="J2395">
        <f>(b2b3[[#This Row],[flux]]-b2b3[[#This Row],[flux in mfs]])/b2b3[[#This Row],[flux]]</f>
        <v>-9.0000000040185348</v>
      </c>
      <c r="K2395">
        <f>ABS(b2b3[[#This Row],[(mfs - b2+b3) / mfs]])</f>
        <v>9.0000000040185348</v>
      </c>
      <c r="L2395" t="b">
        <f>_xlfn.TEXTAFTER(b2b3[[#This Row],[rxn]],"-",-1)="SPONT"</f>
        <v>0</v>
      </c>
      <c r="M2395" t="str">
        <f>_xlfn.TEXTAFTER(b2b3[[#This Row],[rxn]],"-",-1)</f>
        <v>RPL5</v>
      </c>
      <c r="N2395" t="str">
        <f>_xlfn.XLOOKUP("'PRO-"&amp;b2b3[[#This Row],[enz]]&amp;"'",'[1]Sheet2 (2)'!$A:$A,'[1]Sheet2 (2)'!$B:$B,"")</f>
        <v/>
      </c>
      <c r="O2395">
        <f>IFERROR(_xlfn.XLOOKUP(b2b3[[#This Row],[Column2]],Table17[[#This Row],[rxn-no-enz]],Table17[[#This Row],[flux]],0),0)</f>
        <v>0</v>
      </c>
      <c r="P2395" t="str">
        <f>_xlfn.TEXTBEFORE(b2b3[[#This Row],[rxn]],"-",-1,,,"")</f>
        <v>PROSYN</v>
      </c>
    </row>
    <row r="2396" spans="1:16" ht="17" x14ac:dyDescent="0.25">
      <c r="A2396" s="1" t="s">
        <v>12838</v>
      </c>
      <c r="B2396" s="1" t="s">
        <v>2778</v>
      </c>
      <c r="C2396" s="1">
        <v>4.6277972300000002E-7</v>
      </c>
      <c r="D2396" s="1">
        <f>mfs[[#This Row],[flux]]/1000</f>
        <v>4.6277972300000001E-10</v>
      </c>
      <c r="F2396" t="s">
        <v>4624</v>
      </c>
      <c r="G2396" t="s">
        <v>2778</v>
      </c>
      <c r="H2396" s="3">
        <v>1.2607630934512899E-10</v>
      </c>
      <c r="I2396">
        <f>_xlfn.XLOOKUP(b2b3[[#This Row],[rxn]],mfs[rxn],mfs[flux_scaled],0)</f>
        <v>1.2607630929999998E-9</v>
      </c>
      <c r="J2396">
        <f>(b2b3[[#This Row],[flux]]-b2b3[[#This Row],[flux in mfs]])/b2b3[[#This Row],[flux]]</f>
        <v>-8.9999999964205006</v>
      </c>
      <c r="K2396">
        <f>ABS(b2b3[[#This Row],[(mfs - b2+b3) / mfs]])</f>
        <v>8.9999999964205006</v>
      </c>
      <c r="L2396" t="b">
        <f>_xlfn.TEXTAFTER(b2b3[[#This Row],[rxn]],"-",-1)="SPONT"</f>
        <v>0</v>
      </c>
      <c r="M2396" t="str">
        <f>_xlfn.TEXTAFTER(b2b3[[#This Row],[rxn]],"-",-1)</f>
        <v>RPL6A</v>
      </c>
      <c r="N2396" t="str">
        <f>_xlfn.XLOOKUP("'PRO-"&amp;b2b3[[#This Row],[enz]]&amp;"'",'[1]Sheet2 (2)'!$A:$A,'[1]Sheet2 (2)'!$B:$B,"")</f>
        <v/>
      </c>
      <c r="O2396">
        <f>IFERROR(_xlfn.XLOOKUP(b2b3[[#This Row],[Column2]],Table17[[#This Row],[rxn-no-enz]],Table17[[#This Row],[flux]],0),0)</f>
        <v>0</v>
      </c>
      <c r="P2396" t="str">
        <f>_xlfn.TEXTBEFORE(b2b3[[#This Row],[rxn]],"-",-1,,,"")</f>
        <v>PROSYN</v>
      </c>
    </row>
    <row r="2397" spans="1:16" ht="17" x14ac:dyDescent="0.25">
      <c r="A2397" s="1" t="s">
        <v>12839</v>
      </c>
      <c r="B2397" s="1" t="s">
        <v>2778</v>
      </c>
      <c r="C2397" s="1">
        <v>2.3118426999999999E-8</v>
      </c>
      <c r="D2397" s="1">
        <f>mfs[[#This Row],[flux]]/1000</f>
        <v>2.3118427E-11</v>
      </c>
      <c r="F2397" t="s">
        <v>4625</v>
      </c>
      <c r="G2397" t="s">
        <v>2778</v>
      </c>
      <c r="H2397" s="3">
        <v>1.6776411820039501E-10</v>
      </c>
      <c r="I2397">
        <f>_xlfn.XLOOKUP(b2b3[[#This Row],[rxn]],mfs[rxn],mfs[flux_scaled],0)</f>
        <v>1.677641182E-9</v>
      </c>
      <c r="J2397">
        <f>(b2b3[[#This Row],[flux]]-b2b3[[#This Row],[flux in mfs]])/b2b3[[#This Row],[flux]]</f>
        <v>-8.9999999999764544</v>
      </c>
      <c r="K2397">
        <f>ABS(b2b3[[#This Row],[(mfs - b2+b3) / mfs]])</f>
        <v>8.9999999999764544</v>
      </c>
      <c r="L2397" t="b">
        <f>_xlfn.TEXTAFTER(b2b3[[#This Row],[rxn]],"-",-1)="SPONT"</f>
        <v>0</v>
      </c>
      <c r="M2397" t="str">
        <f>_xlfn.TEXTAFTER(b2b3[[#This Row],[rxn]],"-",-1)</f>
        <v>RPL7A</v>
      </c>
      <c r="N2397" t="str">
        <f>_xlfn.XLOOKUP("'PRO-"&amp;b2b3[[#This Row],[enz]]&amp;"'",'[1]Sheet2 (2)'!$A:$A,'[1]Sheet2 (2)'!$B:$B,"")</f>
        <v/>
      </c>
      <c r="O2397">
        <f>IFERROR(_xlfn.XLOOKUP(b2b3[[#This Row],[Column2]],Table17[[#This Row],[rxn-no-enz]],Table17[[#This Row],[flux]],0),0)</f>
        <v>0</v>
      </c>
      <c r="P2397" t="str">
        <f>_xlfn.TEXTBEFORE(b2b3[[#This Row],[rxn]],"-",-1,,,"")</f>
        <v>PROSYN</v>
      </c>
    </row>
    <row r="2398" spans="1:16" ht="17" x14ac:dyDescent="0.25">
      <c r="A2398" s="1" t="s">
        <v>12840</v>
      </c>
      <c r="B2398" s="1" t="s">
        <v>2778</v>
      </c>
      <c r="C2398" s="1">
        <v>2.5948590920000002E-6</v>
      </c>
      <c r="D2398" s="1">
        <f>mfs[[#This Row],[flux]]/1000</f>
        <v>2.594859092E-9</v>
      </c>
      <c r="F2398" t="s">
        <v>12108</v>
      </c>
      <c r="G2398" t="s">
        <v>2778</v>
      </c>
      <c r="H2398" s="3">
        <v>1.5578299888040701E-10</v>
      </c>
      <c r="I2398">
        <f>_xlfn.XLOOKUP(b2b3[[#This Row],[rxn]],mfs[rxn],mfs[flux_scaled],0)</f>
        <v>1.557829989E-9</v>
      </c>
      <c r="J2398">
        <f>(b2b3[[#This Row],[flux]]-b2b3[[#This Row],[flux in mfs]])/b2b3[[#This Row],[flux]]</f>
        <v>-9.0000000012577104</v>
      </c>
      <c r="K2398">
        <f>ABS(b2b3[[#This Row],[(mfs - b2+b3) / mfs]])</f>
        <v>9.0000000012577104</v>
      </c>
      <c r="L2398" t="b">
        <f>_xlfn.TEXTAFTER(b2b3[[#This Row],[rxn]],"-",-1)="SPONT"</f>
        <v>0</v>
      </c>
      <c r="M2398" t="str">
        <f>_xlfn.TEXTAFTER(b2b3[[#This Row],[rxn]],"-",-1)</f>
        <v>RPL8A</v>
      </c>
      <c r="N2398" t="str">
        <f>_xlfn.XLOOKUP("'PRO-"&amp;b2b3[[#This Row],[enz]]&amp;"'",'[1]Sheet2 (2)'!$A:$A,'[1]Sheet2 (2)'!$B:$B,"")</f>
        <v/>
      </c>
      <c r="O2398">
        <f>IFERROR(_xlfn.XLOOKUP(b2b3[[#This Row],[Column2]],Table17[[#This Row],[rxn-no-enz]],Table17[[#This Row],[flux]],0),0)</f>
        <v>0</v>
      </c>
      <c r="P2398" t="str">
        <f>_xlfn.TEXTBEFORE(b2b3[[#This Row],[rxn]],"-",-1,,,"")</f>
        <v>PROSYN</v>
      </c>
    </row>
    <row r="2399" spans="1:16" ht="17" x14ac:dyDescent="0.25">
      <c r="A2399" s="1" t="s">
        <v>12841</v>
      </c>
      <c r="B2399" s="1" t="s">
        <v>2778</v>
      </c>
      <c r="C2399" s="1">
        <v>1.721135499E-6</v>
      </c>
      <c r="D2399" s="1">
        <f>mfs[[#This Row],[flux]]/1000</f>
        <v>1.721135499E-9</v>
      </c>
      <c r="F2399" t="s">
        <v>4626</v>
      </c>
      <c r="G2399" t="s">
        <v>2778</v>
      </c>
      <c r="H2399" s="3">
        <v>3.0389065982707403E-11</v>
      </c>
      <c r="I2399">
        <f>_xlfn.XLOOKUP(b2b3[[#This Row],[rxn]],mfs[rxn],mfs[flux_scaled],0)</f>
        <v>3.0389066000000002E-10</v>
      </c>
      <c r="J2399">
        <f>(b2b3[[#This Row],[flux]]-b2b3[[#This Row],[flux in mfs]])/b2b3[[#This Row],[flux]]</f>
        <v>-9.000000005690401</v>
      </c>
      <c r="K2399">
        <f>ABS(b2b3[[#This Row],[(mfs - b2+b3) / mfs]])</f>
        <v>9.000000005690401</v>
      </c>
      <c r="L2399" t="b">
        <f>_xlfn.TEXTAFTER(b2b3[[#This Row],[rxn]],"-",-1)="SPONT"</f>
        <v>0</v>
      </c>
      <c r="M2399" t="str">
        <f>_xlfn.TEXTAFTER(b2b3[[#This Row],[rxn]],"-",-1)</f>
        <v>RPL8B</v>
      </c>
      <c r="N2399" t="str">
        <f>_xlfn.XLOOKUP("'PRO-"&amp;b2b3[[#This Row],[enz]]&amp;"'",'[1]Sheet2 (2)'!$A:$A,'[1]Sheet2 (2)'!$B:$B,"")</f>
        <v/>
      </c>
      <c r="O2399">
        <f>IFERROR(_xlfn.XLOOKUP(b2b3[[#This Row],[Column2]],Table17[[#This Row],[rxn-no-enz]],Table17[[#This Row],[flux]],0),0)</f>
        <v>0</v>
      </c>
      <c r="P2399" t="str">
        <f>_xlfn.TEXTBEFORE(b2b3[[#This Row],[rxn]],"-",-1,,,"")</f>
        <v>PROSYN</v>
      </c>
    </row>
    <row r="2400" spans="1:16" ht="17" x14ac:dyDescent="0.25">
      <c r="A2400" s="1" t="s">
        <v>12842</v>
      </c>
      <c r="B2400" s="1" t="s">
        <v>2778</v>
      </c>
      <c r="C2400" s="1">
        <v>2.7482472700000002E-7</v>
      </c>
      <c r="D2400" s="1">
        <f>mfs[[#This Row],[flux]]/1000</f>
        <v>2.7482472700000003E-10</v>
      </c>
      <c r="F2400" t="s">
        <v>4627</v>
      </c>
      <c r="G2400" t="s">
        <v>2778</v>
      </c>
      <c r="H2400" s="3">
        <v>2.6505096617339301E-10</v>
      </c>
      <c r="I2400">
        <f>_xlfn.XLOOKUP(b2b3[[#This Row],[rxn]],mfs[rxn],mfs[flux_scaled],0)</f>
        <v>2.6505096619999998E-9</v>
      </c>
      <c r="J2400">
        <f>(b2b3[[#This Row],[flux]]-b2b3[[#This Row],[flux in mfs]])/b2b3[[#This Row],[flux]]</f>
        <v>-9.0000000010038441</v>
      </c>
      <c r="K2400">
        <f>ABS(b2b3[[#This Row],[(mfs - b2+b3) / mfs]])</f>
        <v>9.0000000010038441</v>
      </c>
      <c r="L2400" t="b">
        <f>_xlfn.TEXTAFTER(b2b3[[#This Row],[rxn]],"-",-1)="SPONT"</f>
        <v>0</v>
      </c>
      <c r="M2400" t="str">
        <f>_xlfn.TEXTAFTER(b2b3[[#This Row],[rxn]],"-",-1)</f>
        <v>RPL9A</v>
      </c>
      <c r="N2400" t="str">
        <f>_xlfn.XLOOKUP("'PRO-"&amp;b2b3[[#This Row],[enz]]&amp;"'",'[1]Sheet2 (2)'!$A:$A,'[1]Sheet2 (2)'!$B:$B,"")</f>
        <v/>
      </c>
      <c r="O2400">
        <f>IFERROR(_xlfn.XLOOKUP(b2b3[[#This Row],[Column2]],Table17[[#This Row],[rxn-no-enz]],Table17[[#This Row],[flux]],0),0)</f>
        <v>0</v>
      </c>
      <c r="P2400" t="str">
        <f>_xlfn.TEXTBEFORE(b2b3[[#This Row],[rxn]],"-",-1,,,"")</f>
        <v>PROSYN</v>
      </c>
    </row>
    <row r="2401" spans="1:16" ht="17" x14ac:dyDescent="0.25">
      <c r="A2401" s="1" t="s">
        <v>12843</v>
      </c>
      <c r="B2401" s="1" t="s">
        <v>2778</v>
      </c>
      <c r="C2401" s="1">
        <v>1.9700172E-8</v>
      </c>
      <c r="D2401" s="1">
        <f>mfs[[#This Row],[flux]]/1000</f>
        <v>1.9700172E-11</v>
      </c>
      <c r="F2401" t="s">
        <v>4628</v>
      </c>
      <c r="G2401" t="s">
        <v>2778</v>
      </c>
      <c r="H2401" s="3">
        <v>2.7164936562860402E-10</v>
      </c>
      <c r="I2401">
        <f>_xlfn.XLOOKUP(b2b3[[#This Row],[rxn]],mfs[rxn],mfs[flux_scaled],0)</f>
        <v>2.716493656E-9</v>
      </c>
      <c r="J2401">
        <f>(b2b3[[#This Row],[flux]]-b2b3[[#This Row],[flux in mfs]])/b2b3[[#This Row],[flux]]</f>
        <v>-8.9999999989470254</v>
      </c>
      <c r="K2401">
        <f>ABS(b2b3[[#This Row],[(mfs - b2+b3) / mfs]])</f>
        <v>8.9999999989470254</v>
      </c>
      <c r="L2401" t="b">
        <f>_xlfn.TEXTAFTER(b2b3[[#This Row],[rxn]],"-",-1)="SPONT"</f>
        <v>0</v>
      </c>
      <c r="M2401" t="str">
        <f>_xlfn.TEXTAFTER(b2b3[[#This Row],[rxn]],"-",-1)</f>
        <v>RPP0</v>
      </c>
      <c r="N2401" t="str">
        <f>_xlfn.XLOOKUP("'PRO-"&amp;b2b3[[#This Row],[enz]]&amp;"'",'[1]Sheet2 (2)'!$A:$A,'[1]Sheet2 (2)'!$B:$B,"")</f>
        <v/>
      </c>
      <c r="O2401">
        <f>IFERROR(_xlfn.XLOOKUP(b2b3[[#This Row],[Column2]],Table17[[#This Row],[rxn-no-enz]],Table17[[#This Row],[flux]],0),0)</f>
        <v>0</v>
      </c>
      <c r="P2401" t="str">
        <f>_xlfn.TEXTBEFORE(b2b3[[#This Row],[rxn]],"-",-1,,,"")</f>
        <v>PROSYN</v>
      </c>
    </row>
    <row r="2402" spans="1:16" ht="17" x14ac:dyDescent="0.25">
      <c r="A2402" s="1" t="s">
        <v>12844</v>
      </c>
      <c r="B2402" s="1" t="s">
        <v>2778</v>
      </c>
      <c r="C2402" s="1">
        <v>3.3804545000000001E-8</v>
      </c>
      <c r="D2402" s="1">
        <f>mfs[[#This Row],[flux]]/1000</f>
        <v>3.3804545000000002E-11</v>
      </c>
      <c r="F2402" t="s">
        <v>4629</v>
      </c>
      <c r="G2402" t="s">
        <v>2778</v>
      </c>
      <c r="H2402" s="3">
        <v>6.7000895165945402E-11</v>
      </c>
      <c r="I2402">
        <f>_xlfn.XLOOKUP(b2b3[[#This Row],[rxn]],mfs[rxn],mfs[flux_scaled],0)</f>
        <v>6.7000895200000001E-10</v>
      </c>
      <c r="J2402">
        <f>(b2b3[[#This Row],[flux]]-b2b3[[#This Row],[flux in mfs]])/b2b3[[#This Row],[flux]]</f>
        <v>-9.0000000050827076</v>
      </c>
      <c r="K2402">
        <f>ABS(b2b3[[#This Row],[(mfs - b2+b3) / mfs]])</f>
        <v>9.0000000050827076</v>
      </c>
      <c r="L2402" t="b">
        <f>_xlfn.TEXTAFTER(b2b3[[#This Row],[rxn]],"-",-1)="SPONT"</f>
        <v>0</v>
      </c>
      <c r="M2402" t="str">
        <f>_xlfn.TEXTAFTER(b2b3[[#This Row],[rxn]],"-",-1)</f>
        <v>RPP1A</v>
      </c>
      <c r="N2402" t="str">
        <f>_xlfn.XLOOKUP("'PRO-"&amp;b2b3[[#This Row],[enz]]&amp;"'",'[1]Sheet2 (2)'!$A:$A,'[1]Sheet2 (2)'!$B:$B,"")</f>
        <v/>
      </c>
      <c r="O2402">
        <f>IFERROR(_xlfn.XLOOKUP(b2b3[[#This Row],[Column2]],Table17[[#This Row],[rxn-no-enz]],Table17[[#This Row],[flux]],0),0)</f>
        <v>0</v>
      </c>
      <c r="P2402" t="str">
        <f>_xlfn.TEXTBEFORE(b2b3[[#This Row],[rxn]],"-",-1,,,"")</f>
        <v>PROSYN</v>
      </c>
    </row>
    <row r="2403" spans="1:16" ht="17" x14ac:dyDescent="0.25">
      <c r="A2403" s="1" t="s">
        <v>12845</v>
      </c>
      <c r="B2403" s="1" t="s">
        <v>2778</v>
      </c>
      <c r="C2403" s="1">
        <v>7.0684223300000005E-7</v>
      </c>
      <c r="D2403" s="1">
        <f>mfs[[#This Row],[flux]]/1000</f>
        <v>7.0684223300000005E-10</v>
      </c>
      <c r="F2403" t="s">
        <v>4630</v>
      </c>
      <c r="G2403" t="s">
        <v>2778</v>
      </c>
      <c r="H2403" s="3">
        <v>7.35462065794311E-10</v>
      </c>
      <c r="I2403">
        <f>_xlfn.XLOOKUP(b2b3[[#This Row],[rxn]],mfs[rxn],mfs[flux_scaled],0)</f>
        <v>7.3546206579999997E-9</v>
      </c>
      <c r="J2403">
        <f>(b2b3[[#This Row],[flux]]-b2b3[[#This Row],[flux in mfs]])/b2b3[[#This Row],[flux]]</f>
        <v>-9.0000000000773515</v>
      </c>
      <c r="K2403">
        <f>ABS(b2b3[[#This Row],[(mfs - b2+b3) / mfs]])</f>
        <v>9.0000000000773515</v>
      </c>
      <c r="L2403" t="b">
        <f>_xlfn.TEXTAFTER(b2b3[[#This Row],[rxn]],"-",-1)="SPONT"</f>
        <v>0</v>
      </c>
      <c r="M2403" t="str">
        <f>_xlfn.TEXTAFTER(b2b3[[#This Row],[rxn]],"-",-1)</f>
        <v>RPP2A</v>
      </c>
      <c r="N2403" t="str">
        <f>_xlfn.XLOOKUP("'PRO-"&amp;b2b3[[#This Row],[enz]]&amp;"'",'[1]Sheet2 (2)'!$A:$A,'[1]Sheet2 (2)'!$B:$B,"")</f>
        <v/>
      </c>
      <c r="O2403">
        <f>IFERROR(_xlfn.XLOOKUP(b2b3[[#This Row],[Column2]],Table17[[#This Row],[rxn-no-enz]],Table17[[#This Row],[flux]],0),0)</f>
        <v>0</v>
      </c>
      <c r="P2403" t="str">
        <f>_xlfn.TEXTBEFORE(b2b3[[#This Row],[rxn]],"-",-1,,,"")</f>
        <v>PROSYN</v>
      </c>
    </row>
    <row r="2404" spans="1:16" ht="17" x14ac:dyDescent="0.25">
      <c r="A2404" s="1" t="s">
        <v>12846</v>
      </c>
      <c r="B2404" s="1" t="s">
        <v>2778</v>
      </c>
      <c r="C2404" s="1">
        <v>1.3252318000000001E-8</v>
      </c>
      <c r="D2404" s="1">
        <f>mfs[[#This Row],[flux]]/1000</f>
        <v>1.3252318E-11</v>
      </c>
      <c r="F2404" t="s">
        <v>4631</v>
      </c>
      <c r="G2404" t="s">
        <v>2778</v>
      </c>
      <c r="H2404" s="3">
        <v>2.0396991518483501E-10</v>
      </c>
      <c r="I2404">
        <f>_xlfn.XLOOKUP(b2b3[[#This Row],[rxn]],mfs[rxn],mfs[flux_scaled],0)</f>
        <v>2.0396991519999999E-9</v>
      </c>
      <c r="J2404">
        <f>(b2b3[[#This Row],[flux]]-b2b3[[#This Row],[flux in mfs]])/b2b3[[#This Row],[flux]]</f>
        <v>-9.0000000007434906</v>
      </c>
      <c r="K2404">
        <f>ABS(b2b3[[#This Row],[(mfs - b2+b3) / mfs]])</f>
        <v>9.0000000007434906</v>
      </c>
      <c r="L2404" t="b">
        <f>_xlfn.TEXTAFTER(b2b3[[#This Row],[rxn]],"-",-1)="SPONT"</f>
        <v>0</v>
      </c>
      <c r="M2404" t="str">
        <f>_xlfn.TEXTAFTER(b2b3[[#This Row],[rxn]],"-",-1)</f>
        <v>RPS0A</v>
      </c>
      <c r="N2404" t="str">
        <f>_xlfn.XLOOKUP("'PRO-"&amp;b2b3[[#This Row],[enz]]&amp;"'",'[1]Sheet2 (2)'!$A:$A,'[1]Sheet2 (2)'!$B:$B,"")</f>
        <v/>
      </c>
      <c r="O2404">
        <f>IFERROR(_xlfn.XLOOKUP(b2b3[[#This Row],[Column2]],Table17[[#This Row],[rxn-no-enz]],Table17[[#This Row],[flux]],0),0)</f>
        <v>0</v>
      </c>
      <c r="P2404" t="str">
        <f>_xlfn.TEXTBEFORE(b2b3[[#This Row],[rxn]],"-",-1,,,"")</f>
        <v>PROSYN</v>
      </c>
    </row>
    <row r="2405" spans="1:16" ht="17" x14ac:dyDescent="0.25">
      <c r="A2405" s="1" t="s">
        <v>12847</v>
      </c>
      <c r="B2405" s="1" t="s">
        <v>2778</v>
      </c>
      <c r="C2405" s="1">
        <v>2.73634628E-7</v>
      </c>
      <c r="D2405" s="1">
        <f>mfs[[#This Row],[flux]]/1000</f>
        <v>2.7363462800000002E-10</v>
      </c>
      <c r="F2405" t="s">
        <v>4632</v>
      </c>
      <c r="G2405" t="s">
        <v>2778</v>
      </c>
      <c r="H2405" s="3">
        <v>1.77764432787952E-10</v>
      </c>
      <c r="I2405">
        <f>_xlfn.XLOOKUP(b2b3[[#This Row],[rxn]],mfs[rxn],mfs[flux_scaled],0)</f>
        <v>1.777644328E-9</v>
      </c>
      <c r="J2405">
        <f>(b2b3[[#This Row],[flux]]-b2b3[[#This Row],[flux in mfs]])/b2b3[[#This Row],[flux]]</f>
        <v>-9.0000000006777512</v>
      </c>
      <c r="K2405">
        <f>ABS(b2b3[[#This Row],[(mfs - b2+b3) / mfs]])</f>
        <v>9.0000000006777512</v>
      </c>
      <c r="L2405" t="b">
        <f>_xlfn.TEXTAFTER(b2b3[[#This Row],[rxn]],"-",-1)="SPONT"</f>
        <v>0</v>
      </c>
      <c r="M2405" t="str">
        <f>_xlfn.TEXTAFTER(b2b3[[#This Row],[rxn]],"-",-1)</f>
        <v>RPS10A</v>
      </c>
      <c r="N2405" t="str">
        <f>_xlfn.XLOOKUP("'PRO-"&amp;b2b3[[#This Row],[enz]]&amp;"'",'[1]Sheet2 (2)'!$A:$A,'[1]Sheet2 (2)'!$B:$B,"")</f>
        <v/>
      </c>
      <c r="O2405">
        <f>IFERROR(_xlfn.XLOOKUP(b2b3[[#This Row],[Column2]],Table17[[#This Row],[rxn-no-enz]],Table17[[#This Row],[flux]],0),0)</f>
        <v>0</v>
      </c>
      <c r="P2405" t="str">
        <f>_xlfn.TEXTBEFORE(b2b3[[#This Row],[rxn]],"-",-1,,,"")</f>
        <v>PROSYN</v>
      </c>
    </row>
    <row r="2406" spans="1:16" ht="17" x14ac:dyDescent="0.25">
      <c r="A2406" s="1" t="s">
        <v>12848</v>
      </c>
      <c r="B2406" s="1" t="s">
        <v>2778</v>
      </c>
      <c r="C2406" s="1">
        <v>3.22176908E-7</v>
      </c>
      <c r="D2406" s="1">
        <f>mfs[[#This Row],[flux]]/1000</f>
        <v>3.2217690800000002E-10</v>
      </c>
      <c r="F2406" t="s">
        <v>4633</v>
      </c>
      <c r="G2406" t="s">
        <v>2778</v>
      </c>
      <c r="H2406" s="3">
        <v>8.1156909956882597E-11</v>
      </c>
      <c r="I2406">
        <f>_xlfn.XLOOKUP(b2b3[[#This Row],[rxn]],mfs[rxn],mfs[flux_scaled],0)</f>
        <v>8.1156910000000004E-10</v>
      </c>
      <c r="J2406">
        <f>(b2b3[[#This Row],[flux]]-b2b3[[#This Row],[flux in mfs]])/b2b3[[#This Row],[flux]]</f>
        <v>-9.0000000053128453</v>
      </c>
      <c r="K2406">
        <f>ABS(b2b3[[#This Row],[(mfs - b2+b3) / mfs]])</f>
        <v>9.0000000053128453</v>
      </c>
      <c r="L2406" t="b">
        <f>_xlfn.TEXTAFTER(b2b3[[#This Row],[rxn]],"-",-1)="SPONT"</f>
        <v>0</v>
      </c>
      <c r="M2406" t="str">
        <f>_xlfn.TEXTAFTER(b2b3[[#This Row],[rxn]],"-",-1)</f>
        <v>RPS11A</v>
      </c>
      <c r="N2406" t="str">
        <f>_xlfn.XLOOKUP("'PRO-"&amp;b2b3[[#This Row],[enz]]&amp;"'",'[1]Sheet2 (2)'!$A:$A,'[1]Sheet2 (2)'!$B:$B,"")</f>
        <v/>
      </c>
      <c r="O2406">
        <f>IFERROR(_xlfn.XLOOKUP(b2b3[[#This Row],[Column2]],Table17[[#This Row],[rxn-no-enz]],Table17[[#This Row],[flux]],0),0)</f>
        <v>0</v>
      </c>
      <c r="P2406" t="str">
        <f>_xlfn.TEXTBEFORE(b2b3[[#This Row],[rxn]],"-",-1,,,"")</f>
        <v>PROSYN</v>
      </c>
    </row>
    <row r="2407" spans="1:16" ht="17" x14ac:dyDescent="0.25">
      <c r="A2407" s="1" t="s">
        <v>12849</v>
      </c>
      <c r="B2407" s="1" t="s">
        <v>2778</v>
      </c>
      <c r="C2407" s="1">
        <v>1.0186431099999999E-7</v>
      </c>
      <c r="D2407" s="1">
        <f>mfs[[#This Row],[flux]]/1000</f>
        <v>1.01864311E-10</v>
      </c>
      <c r="F2407" t="s">
        <v>4634</v>
      </c>
      <c r="G2407" t="s">
        <v>2778</v>
      </c>
      <c r="H2407" s="3">
        <v>1.8551107200469199E-10</v>
      </c>
      <c r="I2407">
        <f>_xlfn.XLOOKUP(b2b3[[#This Row],[rxn]],mfs[rxn],mfs[flux_scaled],0)</f>
        <v>1.8551107199999999E-9</v>
      </c>
      <c r="J2407">
        <f>(b2b3[[#This Row],[flux]]-b2b3[[#This Row],[flux in mfs]])/b2b3[[#This Row],[flux]]</f>
        <v>-8.999999999747077</v>
      </c>
      <c r="K2407">
        <f>ABS(b2b3[[#This Row],[(mfs - b2+b3) / mfs]])</f>
        <v>8.999999999747077</v>
      </c>
      <c r="L2407" t="b">
        <f>_xlfn.TEXTAFTER(b2b3[[#This Row],[rxn]],"-",-1)="SPONT"</f>
        <v>0</v>
      </c>
      <c r="M2407" t="str">
        <f>_xlfn.TEXTAFTER(b2b3[[#This Row],[rxn]],"-",-1)</f>
        <v>RPS12</v>
      </c>
      <c r="N2407" t="str">
        <f>_xlfn.XLOOKUP("'PRO-"&amp;b2b3[[#This Row],[enz]]&amp;"'",'[1]Sheet2 (2)'!$A:$A,'[1]Sheet2 (2)'!$B:$B,"")</f>
        <v/>
      </c>
      <c r="O2407">
        <f>IFERROR(_xlfn.XLOOKUP(b2b3[[#This Row],[Column2]],Table17[[#This Row],[rxn-no-enz]],Table17[[#This Row],[flux]],0),0)</f>
        <v>0</v>
      </c>
      <c r="P2407" t="str">
        <f>_xlfn.TEXTBEFORE(b2b3[[#This Row],[rxn]],"-",-1,,,"")</f>
        <v>PROSYN</v>
      </c>
    </row>
    <row r="2408" spans="1:16" ht="17" x14ac:dyDescent="0.25">
      <c r="A2408" s="1" t="s">
        <v>12850</v>
      </c>
      <c r="B2408" s="1" t="s">
        <v>2778</v>
      </c>
      <c r="C2408" s="1">
        <v>1.4186944620000001E-6</v>
      </c>
      <c r="D2408" s="1">
        <f>mfs[[#This Row],[flux]]/1000</f>
        <v>1.4186944620000001E-9</v>
      </c>
      <c r="F2408" t="s">
        <v>4635</v>
      </c>
      <c r="G2408" t="s">
        <v>2778</v>
      </c>
      <c r="H2408" s="3">
        <v>6.7000895165945402E-11</v>
      </c>
      <c r="I2408">
        <f>_xlfn.XLOOKUP(b2b3[[#This Row],[rxn]],mfs[rxn],mfs[flux_scaled],0)</f>
        <v>6.7000895200000001E-10</v>
      </c>
      <c r="J2408">
        <f>(b2b3[[#This Row],[flux]]-b2b3[[#This Row],[flux in mfs]])/b2b3[[#This Row],[flux]]</f>
        <v>-9.0000000050827076</v>
      </c>
      <c r="K2408">
        <f>ABS(b2b3[[#This Row],[(mfs - b2+b3) / mfs]])</f>
        <v>9.0000000050827076</v>
      </c>
      <c r="L2408" t="b">
        <f>_xlfn.TEXTAFTER(b2b3[[#This Row],[rxn]],"-",-1)="SPONT"</f>
        <v>0</v>
      </c>
      <c r="M2408" t="str">
        <f>_xlfn.TEXTAFTER(b2b3[[#This Row],[rxn]],"-",-1)</f>
        <v>RPS13</v>
      </c>
      <c r="N2408" t="str">
        <f>_xlfn.XLOOKUP("'PRO-"&amp;b2b3[[#This Row],[enz]]&amp;"'",'[1]Sheet2 (2)'!$A:$A,'[1]Sheet2 (2)'!$B:$B,"")</f>
        <v/>
      </c>
      <c r="O2408">
        <f>IFERROR(_xlfn.XLOOKUP(b2b3[[#This Row],[Column2]],Table17[[#This Row],[rxn-no-enz]],Table17[[#This Row],[flux]],0),0)</f>
        <v>0</v>
      </c>
      <c r="P2408" t="str">
        <f>_xlfn.TEXTBEFORE(b2b3[[#This Row],[rxn]],"-",-1,,,"")</f>
        <v>PROSYN</v>
      </c>
    </row>
    <row r="2409" spans="1:16" ht="17" x14ac:dyDescent="0.25">
      <c r="A2409" s="1" t="s">
        <v>12851</v>
      </c>
      <c r="B2409" s="1" t="s">
        <v>2778</v>
      </c>
      <c r="C2409" s="1">
        <v>1.2495235900000001E-6</v>
      </c>
      <c r="D2409" s="1">
        <f>mfs[[#This Row],[flux]]/1000</f>
        <v>1.2495235900000001E-9</v>
      </c>
      <c r="F2409" t="s">
        <v>4636</v>
      </c>
      <c r="G2409" t="s">
        <v>2778</v>
      </c>
      <c r="H2409" s="3">
        <v>1.3227250373598E-10</v>
      </c>
      <c r="I2409">
        <f>_xlfn.XLOOKUP(b2b3[[#This Row],[rxn]],mfs[rxn],mfs[flux_scaled],0)</f>
        <v>1.3227250369999998E-9</v>
      </c>
      <c r="J2409">
        <f>(b2b3[[#This Row],[flux]]-b2b3[[#This Row],[flux in mfs]])/b2b3[[#This Row],[flux]]</f>
        <v>-8.9999999972798559</v>
      </c>
      <c r="K2409">
        <f>ABS(b2b3[[#This Row],[(mfs - b2+b3) / mfs]])</f>
        <v>8.9999999972798559</v>
      </c>
      <c r="L2409" t="b">
        <f>_xlfn.TEXTAFTER(b2b3[[#This Row],[rxn]],"-",-1)="SPONT"</f>
        <v>0</v>
      </c>
      <c r="M2409" t="str">
        <f>_xlfn.TEXTAFTER(b2b3[[#This Row],[rxn]],"-",-1)</f>
        <v>RPS14A</v>
      </c>
      <c r="N2409" t="str">
        <f>_xlfn.XLOOKUP("'PRO-"&amp;b2b3[[#This Row],[enz]]&amp;"'",'[1]Sheet2 (2)'!$A:$A,'[1]Sheet2 (2)'!$B:$B,"")</f>
        <v/>
      </c>
      <c r="O2409">
        <f>IFERROR(_xlfn.XLOOKUP(b2b3[[#This Row],[Column2]],Table17[[#This Row],[rxn-no-enz]],Table17[[#This Row],[flux]],0),0)</f>
        <v>0</v>
      </c>
      <c r="P2409" t="str">
        <f>_xlfn.TEXTBEFORE(b2b3[[#This Row],[rxn]],"-",-1,,,"")</f>
        <v>PROSYN</v>
      </c>
    </row>
    <row r="2410" spans="1:16" ht="17" x14ac:dyDescent="0.25">
      <c r="A2410" s="1" t="s">
        <v>12852</v>
      </c>
      <c r="B2410" s="1" t="s">
        <v>2778</v>
      </c>
      <c r="C2410" s="1">
        <v>4.2847245999999999E-8</v>
      </c>
      <c r="D2410" s="1">
        <f>mfs[[#This Row],[flux]]/1000</f>
        <v>4.2847245999999999E-11</v>
      </c>
      <c r="F2410" t="s">
        <v>12109</v>
      </c>
      <c r="G2410" t="s">
        <v>2778</v>
      </c>
      <c r="H2410" s="3">
        <v>1.8291149305696101E-11</v>
      </c>
      <c r="I2410">
        <f>_xlfn.XLOOKUP(b2b3[[#This Row],[rxn]],mfs[rxn],mfs[flux_scaled],0)</f>
        <v>1.8291149299999999E-10</v>
      </c>
      <c r="J2410">
        <f>(b2b3[[#This Row],[flux]]-b2b3[[#This Row],[flux in mfs]])/b2b3[[#This Row],[flux]]</f>
        <v>-8.9999999968858688</v>
      </c>
      <c r="K2410">
        <f>ABS(b2b3[[#This Row],[(mfs - b2+b3) / mfs]])</f>
        <v>8.9999999968858688</v>
      </c>
      <c r="L2410" t="b">
        <f>_xlfn.TEXTAFTER(b2b3[[#This Row],[rxn]],"-",-1)="SPONT"</f>
        <v>0</v>
      </c>
      <c r="M2410" t="str">
        <f>_xlfn.TEXTAFTER(b2b3[[#This Row],[rxn]],"-",-1)</f>
        <v>RPS15</v>
      </c>
      <c r="N2410" t="str">
        <f>_xlfn.XLOOKUP("'PRO-"&amp;b2b3[[#This Row],[enz]]&amp;"'",'[1]Sheet2 (2)'!$A:$A,'[1]Sheet2 (2)'!$B:$B,"")</f>
        <v/>
      </c>
      <c r="O2410">
        <f>IFERROR(_xlfn.XLOOKUP(b2b3[[#This Row],[Column2]],Table17[[#This Row],[rxn-no-enz]],Table17[[#This Row],[flux]],0),0)</f>
        <v>0</v>
      </c>
      <c r="P2410" t="str">
        <f>_xlfn.TEXTBEFORE(b2b3[[#This Row],[rxn]],"-",-1,,,"")</f>
        <v>PROSYN</v>
      </c>
    </row>
    <row r="2411" spans="1:16" ht="17" x14ac:dyDescent="0.25">
      <c r="A2411" s="1" t="s">
        <v>12853</v>
      </c>
      <c r="B2411" s="1" t="s">
        <v>2778</v>
      </c>
      <c r="C2411" s="1">
        <v>3.9816134999999999E-7</v>
      </c>
      <c r="D2411" s="1">
        <f>mfs[[#This Row],[flux]]/1000</f>
        <v>3.9816134999999996E-10</v>
      </c>
      <c r="F2411" t="s">
        <v>4637</v>
      </c>
      <c r="G2411" t="s">
        <v>2778</v>
      </c>
      <c r="H2411" s="3">
        <v>2.2341613659833699E-10</v>
      </c>
      <c r="I2411">
        <f>_xlfn.XLOOKUP(b2b3[[#This Row],[rxn]],mfs[rxn],mfs[flux_scaled],0)</f>
        <v>2.234161366E-9</v>
      </c>
      <c r="J2411">
        <f>(b2b3[[#This Row],[flux]]-b2b3[[#This Row],[flux in mfs]])/b2b3[[#This Row],[flux]]</f>
        <v>-9.0000000000744347</v>
      </c>
      <c r="K2411">
        <f>ABS(b2b3[[#This Row],[(mfs - b2+b3) / mfs]])</f>
        <v>9.0000000000744347</v>
      </c>
      <c r="L2411" t="b">
        <f>_xlfn.TEXTAFTER(b2b3[[#This Row],[rxn]],"-",-1)="SPONT"</f>
        <v>0</v>
      </c>
      <c r="M2411" t="str">
        <f>_xlfn.TEXTAFTER(b2b3[[#This Row],[rxn]],"-",-1)</f>
        <v>RPS16A</v>
      </c>
      <c r="N2411" t="str">
        <f>_xlfn.XLOOKUP("'PRO-"&amp;b2b3[[#This Row],[enz]]&amp;"'",'[1]Sheet2 (2)'!$A:$A,'[1]Sheet2 (2)'!$B:$B,"")</f>
        <v/>
      </c>
      <c r="O2411">
        <f>IFERROR(_xlfn.XLOOKUP(b2b3[[#This Row],[Column2]],Table17[[#This Row],[rxn-no-enz]],Table17[[#This Row],[flux]],0),0)</f>
        <v>0</v>
      </c>
      <c r="P2411" t="str">
        <f>_xlfn.TEXTBEFORE(b2b3[[#This Row],[rxn]],"-",-1,,,"")</f>
        <v>PROSYN</v>
      </c>
    </row>
    <row r="2412" spans="1:16" ht="17" x14ac:dyDescent="0.25">
      <c r="A2412" s="1" t="s">
        <v>12854</v>
      </c>
      <c r="B2412" s="1" t="s">
        <v>2778</v>
      </c>
      <c r="C2412" s="1">
        <v>6.6998939999999997E-9</v>
      </c>
      <c r="D2412" s="1">
        <f>mfs[[#This Row],[flux]]/1000</f>
        <v>6.6998939999999995E-12</v>
      </c>
      <c r="F2412" t="s">
        <v>4638</v>
      </c>
      <c r="G2412" t="s">
        <v>2778</v>
      </c>
      <c r="H2412" s="3">
        <v>4.0125333403249698E-11</v>
      </c>
      <c r="I2412">
        <f>_xlfn.XLOOKUP(b2b3[[#This Row],[rxn]],mfs[rxn],mfs[flux_scaled],0)</f>
        <v>4.0125333400000001E-10</v>
      </c>
      <c r="J2412">
        <f>(b2b3[[#This Row],[flux]]-b2b3[[#This Row],[flux in mfs]])/b2b3[[#This Row],[flux]]</f>
        <v>-8.9999999991901145</v>
      </c>
      <c r="K2412">
        <f>ABS(b2b3[[#This Row],[(mfs - b2+b3) / mfs]])</f>
        <v>8.9999999991901145</v>
      </c>
      <c r="L2412" t="b">
        <f>_xlfn.TEXTAFTER(b2b3[[#This Row],[rxn]],"-",-1)="SPONT"</f>
        <v>0</v>
      </c>
      <c r="M2412" t="str">
        <f>_xlfn.TEXTAFTER(b2b3[[#This Row],[rxn]],"-",-1)</f>
        <v>RPS17A</v>
      </c>
      <c r="N2412" t="str">
        <f>_xlfn.XLOOKUP("'PRO-"&amp;b2b3[[#This Row],[enz]]&amp;"'",'[1]Sheet2 (2)'!$A:$A,'[1]Sheet2 (2)'!$B:$B,"")</f>
        <v/>
      </c>
      <c r="O2412">
        <f>IFERROR(_xlfn.XLOOKUP(b2b3[[#This Row],[Column2]],Table17[[#This Row],[rxn-no-enz]],Table17[[#This Row],[flux]],0),0)</f>
        <v>0</v>
      </c>
      <c r="P2412" t="str">
        <f>_xlfn.TEXTBEFORE(b2b3[[#This Row],[rxn]],"-",-1,,,"")</f>
        <v>PROSYN</v>
      </c>
    </row>
    <row r="2413" spans="1:16" ht="17" x14ac:dyDescent="0.25">
      <c r="A2413" s="1" t="s">
        <v>12855</v>
      </c>
      <c r="B2413" s="1" t="s">
        <v>2778</v>
      </c>
      <c r="C2413" s="1">
        <v>6.4508537E-8</v>
      </c>
      <c r="D2413" s="1">
        <f>mfs[[#This Row],[flux]]/1000</f>
        <v>6.4508536999999994E-11</v>
      </c>
      <c r="F2413" t="s">
        <v>4639</v>
      </c>
      <c r="G2413" t="s">
        <v>2778</v>
      </c>
      <c r="H2413" s="3">
        <v>2.8331040955622002E-10</v>
      </c>
      <c r="I2413">
        <f>_xlfn.XLOOKUP(b2b3[[#This Row],[rxn]],mfs[rxn],mfs[flux_scaled],0)</f>
        <v>2.833104096E-9</v>
      </c>
      <c r="J2413">
        <f>(b2b3[[#This Row],[flux]]-b2b3[[#This Row],[flux in mfs]])/b2b3[[#This Row],[flux]]</f>
        <v>-9.0000000015453008</v>
      </c>
      <c r="K2413">
        <f>ABS(b2b3[[#This Row],[(mfs - b2+b3) / mfs]])</f>
        <v>9.0000000015453008</v>
      </c>
      <c r="L2413" t="b">
        <f>_xlfn.TEXTAFTER(b2b3[[#This Row],[rxn]],"-",-1)="SPONT"</f>
        <v>0</v>
      </c>
      <c r="M2413" t="str">
        <f>_xlfn.TEXTAFTER(b2b3[[#This Row],[rxn]],"-",-1)</f>
        <v>RPS18A</v>
      </c>
      <c r="N2413" t="str">
        <f>_xlfn.XLOOKUP("'PRO-"&amp;b2b3[[#This Row],[enz]]&amp;"'",'[1]Sheet2 (2)'!$A:$A,'[1]Sheet2 (2)'!$B:$B,"")</f>
        <v/>
      </c>
      <c r="O2413">
        <f>IFERROR(_xlfn.XLOOKUP(b2b3[[#This Row],[Column2]],Table17[[#This Row],[rxn-no-enz]],Table17[[#This Row],[flux]],0),0)</f>
        <v>0</v>
      </c>
      <c r="P2413" t="str">
        <f>_xlfn.TEXTBEFORE(b2b3[[#This Row],[rxn]],"-",-1,,,"")</f>
        <v>PROSYN</v>
      </c>
    </row>
    <row r="2414" spans="1:16" ht="17" x14ac:dyDescent="0.25">
      <c r="A2414" s="1" t="s">
        <v>12856</v>
      </c>
      <c r="B2414" s="1" t="s">
        <v>2778</v>
      </c>
      <c r="C2414" s="1">
        <v>1.9915979000000001E-8</v>
      </c>
      <c r="D2414" s="1">
        <f>mfs[[#This Row],[flux]]/1000</f>
        <v>1.9915979E-11</v>
      </c>
      <c r="F2414" t="s">
        <v>4640</v>
      </c>
      <c r="G2414" t="s">
        <v>2778</v>
      </c>
      <c r="H2414" s="3">
        <v>3.49262320584837E-10</v>
      </c>
      <c r="I2414">
        <f>_xlfn.XLOOKUP(b2b3[[#This Row],[rxn]],mfs[rxn],mfs[flux_scaled],0)</f>
        <v>3.4926232059999997E-9</v>
      </c>
      <c r="J2414">
        <f>(b2b3[[#This Row],[flux]]-b2b3[[#This Row],[flux in mfs]])/b2b3[[#This Row],[flux]]</f>
        <v>-9.0000000004341434</v>
      </c>
      <c r="K2414">
        <f>ABS(b2b3[[#This Row],[(mfs - b2+b3) / mfs]])</f>
        <v>9.0000000004341434</v>
      </c>
      <c r="L2414" t="b">
        <f>_xlfn.TEXTAFTER(b2b3[[#This Row],[rxn]],"-",-1)="SPONT"</f>
        <v>0</v>
      </c>
      <c r="M2414" t="str">
        <f>_xlfn.TEXTAFTER(b2b3[[#This Row],[rxn]],"-",-1)</f>
        <v>RPS19A</v>
      </c>
      <c r="N2414" t="str">
        <f>_xlfn.XLOOKUP("'PRO-"&amp;b2b3[[#This Row],[enz]]&amp;"'",'[1]Sheet2 (2)'!$A:$A,'[1]Sheet2 (2)'!$B:$B,"")</f>
        <v/>
      </c>
      <c r="O2414">
        <f>IFERROR(_xlfn.XLOOKUP(b2b3[[#This Row],[Column2]],Table17[[#This Row],[rxn-no-enz]],Table17[[#This Row],[flux]],0),0)</f>
        <v>0</v>
      </c>
      <c r="P2414" t="str">
        <f>_xlfn.TEXTBEFORE(b2b3[[#This Row],[rxn]],"-",-1,,,"")</f>
        <v>PROSYN</v>
      </c>
    </row>
    <row r="2415" spans="1:16" ht="17" x14ac:dyDescent="0.25">
      <c r="A2415" s="1" t="s">
        <v>13172</v>
      </c>
      <c r="B2415" s="1" t="s">
        <v>2778</v>
      </c>
      <c r="C2415" s="1">
        <v>5.4762790000000001E-9</v>
      </c>
      <c r="D2415" s="1">
        <f>mfs[[#This Row],[flux]]/1000</f>
        <v>5.476279E-12</v>
      </c>
      <c r="F2415" t="s">
        <v>4641</v>
      </c>
      <c r="G2415" t="s">
        <v>2778</v>
      </c>
      <c r="H2415" s="3">
        <v>2.1036793753499701E-10</v>
      </c>
      <c r="I2415">
        <f>_xlfn.XLOOKUP(b2b3[[#This Row],[rxn]],mfs[rxn],mfs[flux_scaled],0)</f>
        <v>2.1036793750000001E-9</v>
      </c>
      <c r="J2415">
        <f>(b2b3[[#This Row],[flux]]-b2b3[[#This Row],[flux in mfs]])/b2b3[[#This Row],[flux]]</f>
        <v>-8.9999999983363903</v>
      </c>
      <c r="K2415">
        <f>ABS(b2b3[[#This Row],[(mfs - b2+b3) / mfs]])</f>
        <v>8.9999999983363903</v>
      </c>
      <c r="L2415" t="b">
        <f>_xlfn.TEXTAFTER(b2b3[[#This Row],[rxn]],"-",-1)="SPONT"</f>
        <v>0</v>
      </c>
      <c r="M2415" t="str">
        <f>_xlfn.TEXTAFTER(b2b3[[#This Row],[rxn]],"-",-1)</f>
        <v>RPS1A</v>
      </c>
      <c r="N2415" t="str">
        <f>_xlfn.XLOOKUP("'PRO-"&amp;b2b3[[#This Row],[enz]]&amp;"'",'[1]Sheet2 (2)'!$A:$A,'[1]Sheet2 (2)'!$B:$B,"")</f>
        <v/>
      </c>
      <c r="O2415">
        <f>IFERROR(_xlfn.XLOOKUP(b2b3[[#This Row],[Column2]],Table17[[#This Row],[rxn-no-enz]],Table17[[#This Row],[flux]],0),0)</f>
        <v>0</v>
      </c>
      <c r="P2415" t="str">
        <f>_xlfn.TEXTBEFORE(b2b3[[#This Row],[rxn]],"-",-1,,,"")</f>
        <v>PROSYN</v>
      </c>
    </row>
    <row r="2416" spans="1:16" ht="17" x14ac:dyDescent="0.25">
      <c r="A2416" s="1" t="s">
        <v>12858</v>
      </c>
      <c r="B2416" s="1" t="s">
        <v>2778</v>
      </c>
      <c r="C2416" s="1">
        <v>3.0581097999999999E-8</v>
      </c>
      <c r="D2416" s="1">
        <f>mfs[[#This Row],[flux]]/1000</f>
        <v>3.0581098E-11</v>
      </c>
      <c r="F2416" t="s">
        <v>4642</v>
      </c>
      <c r="G2416" t="s">
        <v>2778</v>
      </c>
      <c r="H2416" s="3">
        <v>1.2394997933465299E-10</v>
      </c>
      <c r="I2416">
        <f>_xlfn.XLOOKUP(b2b3[[#This Row],[rxn]],mfs[rxn],mfs[flux_scaled],0)</f>
        <v>1.239499793E-9</v>
      </c>
      <c r="J2416">
        <f>(b2b3[[#This Row],[flux]]-b2b3[[#This Row],[flux in mfs]])/b2b3[[#This Row],[flux]]</f>
        <v>-8.9999999972042755</v>
      </c>
      <c r="K2416">
        <f>ABS(b2b3[[#This Row],[(mfs - b2+b3) / mfs]])</f>
        <v>8.9999999972042755</v>
      </c>
      <c r="L2416" t="b">
        <f>_xlfn.TEXTAFTER(b2b3[[#This Row],[rxn]],"-",-1)="SPONT"</f>
        <v>0</v>
      </c>
      <c r="M2416" t="str">
        <f>_xlfn.TEXTAFTER(b2b3[[#This Row],[rxn]],"-",-1)</f>
        <v>RPS2</v>
      </c>
      <c r="N2416" t="str">
        <f>_xlfn.XLOOKUP("'PRO-"&amp;b2b3[[#This Row],[enz]]&amp;"'",'[1]Sheet2 (2)'!$A:$A,'[1]Sheet2 (2)'!$B:$B,"")</f>
        <v/>
      </c>
      <c r="O2416">
        <f>IFERROR(_xlfn.XLOOKUP(b2b3[[#This Row],[Column2]],Table17[[#This Row],[rxn-no-enz]],Table17[[#This Row],[flux]],0),0)</f>
        <v>0</v>
      </c>
      <c r="P2416" t="str">
        <f>_xlfn.TEXTBEFORE(b2b3[[#This Row],[rxn]],"-",-1,,,"")</f>
        <v>PROSYN</v>
      </c>
    </row>
    <row r="2417" spans="1:16" ht="17" x14ac:dyDescent="0.25">
      <c r="A2417" s="1" t="s">
        <v>12859</v>
      </c>
      <c r="B2417" s="1" t="s">
        <v>2778</v>
      </c>
      <c r="C2417" s="1">
        <v>4.1958222000000002E-8</v>
      </c>
      <c r="D2417" s="1">
        <f>mfs[[#This Row],[flux]]/1000</f>
        <v>4.1958222000000004E-11</v>
      </c>
      <c r="F2417" t="s">
        <v>4643</v>
      </c>
      <c r="G2417" t="s">
        <v>2778</v>
      </c>
      <c r="H2417" s="3">
        <v>2.6693708746693398E-10</v>
      </c>
      <c r="I2417">
        <f>_xlfn.XLOOKUP(b2b3[[#This Row],[rxn]],mfs[rxn],mfs[flux_scaled],0)</f>
        <v>2.6693708750000001E-9</v>
      </c>
      <c r="J2417">
        <f>(b2b3[[#This Row],[flux]]-b2b3[[#This Row],[flux in mfs]])/b2b3[[#This Row],[flux]]</f>
        <v>-9.0000000012387211</v>
      </c>
      <c r="K2417">
        <f>ABS(b2b3[[#This Row],[(mfs - b2+b3) / mfs]])</f>
        <v>9.0000000012387211</v>
      </c>
      <c r="L2417" t="b">
        <f>_xlfn.TEXTAFTER(b2b3[[#This Row],[rxn]],"-",-1)="SPONT"</f>
        <v>0</v>
      </c>
      <c r="M2417" t="str">
        <f>_xlfn.TEXTAFTER(b2b3[[#This Row],[rxn]],"-",-1)</f>
        <v>RPS20</v>
      </c>
      <c r="N2417" t="str">
        <f>_xlfn.XLOOKUP("'PRO-"&amp;b2b3[[#This Row],[enz]]&amp;"'",'[1]Sheet2 (2)'!$A:$A,'[1]Sheet2 (2)'!$B:$B,"")</f>
        <v/>
      </c>
      <c r="O2417">
        <f>IFERROR(_xlfn.XLOOKUP(b2b3[[#This Row],[Column2]],Table17[[#This Row],[rxn-no-enz]],Table17[[#This Row],[flux]],0),0)</f>
        <v>0</v>
      </c>
      <c r="P2417" t="str">
        <f>_xlfn.TEXTBEFORE(b2b3[[#This Row],[rxn]],"-",-1,,,"")</f>
        <v>PROSYN</v>
      </c>
    </row>
    <row r="2418" spans="1:16" ht="17" x14ac:dyDescent="0.25">
      <c r="A2418" s="1" t="s">
        <v>13180</v>
      </c>
      <c r="B2418" s="1" t="s">
        <v>2778</v>
      </c>
      <c r="C2418" s="1">
        <v>3.3406664999999998E-8</v>
      </c>
      <c r="D2418" s="1">
        <f>mfs[[#This Row],[flux]]/1000</f>
        <v>3.3406664999999998E-11</v>
      </c>
      <c r="F2418" t="s">
        <v>4644</v>
      </c>
      <c r="G2418" t="s">
        <v>2778</v>
      </c>
      <c r="H2418" s="3">
        <v>2.5595778573852202E-10</v>
      </c>
      <c r="I2418">
        <f>_xlfn.XLOOKUP(b2b3[[#This Row],[rxn]],mfs[rxn],mfs[flux_scaled],0)</f>
        <v>2.5595778569999999E-9</v>
      </c>
      <c r="J2418">
        <f>(b2b3[[#This Row],[flux]]-b2b3[[#This Row],[flux in mfs]])/b2b3[[#This Row],[flux]]</f>
        <v>-8.9999999984949852</v>
      </c>
      <c r="K2418">
        <f>ABS(b2b3[[#This Row],[(mfs - b2+b3) / mfs]])</f>
        <v>8.9999999984949852</v>
      </c>
      <c r="L2418" t="b">
        <f>_xlfn.TEXTAFTER(b2b3[[#This Row],[rxn]],"-",-1)="SPONT"</f>
        <v>0</v>
      </c>
      <c r="M2418" t="str">
        <f>_xlfn.TEXTAFTER(b2b3[[#This Row],[rxn]],"-",-1)</f>
        <v>RPS21A</v>
      </c>
      <c r="N2418" t="str">
        <f>_xlfn.XLOOKUP("'PRO-"&amp;b2b3[[#This Row],[enz]]&amp;"'",'[1]Sheet2 (2)'!$A:$A,'[1]Sheet2 (2)'!$B:$B,"")</f>
        <v/>
      </c>
      <c r="O2418">
        <f>IFERROR(_xlfn.XLOOKUP(b2b3[[#This Row],[Column2]],Table17[[#This Row],[rxn-no-enz]],Table17[[#This Row],[flux]],0),0)</f>
        <v>0</v>
      </c>
      <c r="P2418" t="str">
        <f>_xlfn.TEXTBEFORE(b2b3[[#This Row],[rxn]],"-",-1,,,"")</f>
        <v>PROSYN</v>
      </c>
    </row>
    <row r="2419" spans="1:16" ht="17" x14ac:dyDescent="0.25">
      <c r="A2419" s="1" t="s">
        <v>12861</v>
      </c>
      <c r="B2419" s="1" t="s">
        <v>2778</v>
      </c>
      <c r="C2419" s="1">
        <v>3.572063626E-6</v>
      </c>
      <c r="D2419" s="1">
        <f>mfs[[#This Row],[flux]]/1000</f>
        <v>3.5720636260000002E-9</v>
      </c>
      <c r="F2419" t="s">
        <v>4645</v>
      </c>
      <c r="G2419" t="s">
        <v>2778</v>
      </c>
      <c r="H2419" s="3">
        <v>1.5920285889057001E-10</v>
      </c>
      <c r="I2419">
        <f>_xlfn.XLOOKUP(b2b3[[#This Row],[rxn]],mfs[rxn],mfs[flux_scaled],0)</f>
        <v>1.5920285889999999E-9</v>
      </c>
      <c r="J2419">
        <f>(b2b3[[#This Row],[flux]]-b2b3[[#This Row],[flux in mfs]])/b2b3[[#This Row],[flux]]</f>
        <v>-9.0000000005923244</v>
      </c>
      <c r="K2419">
        <f>ABS(b2b3[[#This Row],[(mfs - b2+b3) / mfs]])</f>
        <v>9.0000000005923244</v>
      </c>
      <c r="L2419" t="b">
        <f>_xlfn.TEXTAFTER(b2b3[[#This Row],[rxn]],"-",-1)="SPONT"</f>
        <v>0</v>
      </c>
      <c r="M2419" t="str">
        <f>_xlfn.TEXTAFTER(b2b3[[#This Row],[rxn]],"-",-1)</f>
        <v>RPS22A</v>
      </c>
      <c r="N2419" t="str">
        <f>_xlfn.XLOOKUP("'PRO-"&amp;b2b3[[#This Row],[enz]]&amp;"'",'[1]Sheet2 (2)'!$A:$A,'[1]Sheet2 (2)'!$B:$B,"")</f>
        <v/>
      </c>
      <c r="O2419">
        <f>IFERROR(_xlfn.XLOOKUP(b2b3[[#This Row],[Column2]],Table17[[#This Row],[rxn-no-enz]],Table17[[#This Row],[flux]],0),0)</f>
        <v>0</v>
      </c>
      <c r="P2419" t="str">
        <f>_xlfn.TEXTBEFORE(b2b3[[#This Row],[rxn]],"-",-1,,,"")</f>
        <v>PROSYN</v>
      </c>
    </row>
    <row r="2420" spans="1:16" ht="17" x14ac:dyDescent="0.25">
      <c r="A2420" s="1" t="s">
        <v>12862</v>
      </c>
      <c r="B2420" s="1" t="s">
        <v>2778</v>
      </c>
      <c r="C2420" s="1">
        <v>2.6224242000000001E-8</v>
      </c>
      <c r="D2420" s="1">
        <f>mfs[[#This Row],[flux]]/1000</f>
        <v>2.6224242E-11</v>
      </c>
      <c r="F2420" t="s">
        <v>4646</v>
      </c>
      <c r="G2420" t="s">
        <v>2778</v>
      </c>
      <c r="H2420" s="3">
        <v>1.9001863367981501E-11</v>
      </c>
      <c r="I2420">
        <f>_xlfn.XLOOKUP(b2b3[[#This Row],[rxn]],mfs[rxn],mfs[flux_scaled],0)</f>
        <v>1.9001863400000001E-10</v>
      </c>
      <c r="J2420">
        <f>(b2b3[[#This Row],[flux]]-b2b3[[#This Row],[flux in mfs]])/b2b3[[#This Row],[flux]]</f>
        <v>-9.0000000168501888</v>
      </c>
      <c r="K2420">
        <f>ABS(b2b3[[#This Row],[(mfs - b2+b3) / mfs]])</f>
        <v>9.0000000168501888</v>
      </c>
      <c r="L2420" t="b">
        <f>_xlfn.TEXTAFTER(b2b3[[#This Row],[rxn]],"-",-1)="SPONT"</f>
        <v>0</v>
      </c>
      <c r="M2420" t="str">
        <f>_xlfn.TEXTAFTER(b2b3[[#This Row],[rxn]],"-",-1)</f>
        <v>RPS23A</v>
      </c>
      <c r="N2420" t="str">
        <f>_xlfn.XLOOKUP("'PRO-"&amp;b2b3[[#This Row],[enz]]&amp;"'",'[1]Sheet2 (2)'!$A:$A,'[1]Sheet2 (2)'!$B:$B,"")</f>
        <v/>
      </c>
      <c r="O2420">
        <f>IFERROR(_xlfn.XLOOKUP(b2b3[[#This Row],[Column2]],Table17[[#This Row],[rxn-no-enz]],Table17[[#This Row],[flux]],0),0)</f>
        <v>0</v>
      </c>
      <c r="P2420" t="str">
        <f>_xlfn.TEXTBEFORE(b2b3[[#This Row],[rxn]],"-",-1,,,"")</f>
        <v>PROSYN</v>
      </c>
    </row>
    <row r="2421" spans="1:16" ht="17" x14ac:dyDescent="0.25">
      <c r="A2421" s="1" t="s">
        <v>12863</v>
      </c>
      <c r="B2421" s="1" t="s">
        <v>2778</v>
      </c>
      <c r="C2421" s="1">
        <v>1.7180444470000001E-6</v>
      </c>
      <c r="D2421" s="1">
        <f>mfs[[#This Row],[flux]]/1000</f>
        <v>1.7180444470000001E-9</v>
      </c>
      <c r="F2421" t="s">
        <v>12110</v>
      </c>
      <c r="G2421" t="s">
        <v>2778</v>
      </c>
      <c r="H2421" s="3">
        <v>4.7999031797963901E-11</v>
      </c>
      <c r="I2421">
        <f>_xlfn.XLOOKUP(b2b3[[#This Row],[rxn]],mfs[rxn],mfs[flux_scaled],0)</f>
        <v>4.79990318E-10</v>
      </c>
      <c r="J2421">
        <f>(b2b3[[#This Row],[flux]]-b2b3[[#This Row],[flux in mfs]])/b2b3[[#This Row],[flux]]</f>
        <v>-9.0000000004241958</v>
      </c>
      <c r="K2421">
        <f>ABS(b2b3[[#This Row],[(mfs - b2+b3) / mfs]])</f>
        <v>9.0000000004241958</v>
      </c>
      <c r="L2421" t="b">
        <f>_xlfn.TEXTAFTER(b2b3[[#This Row],[rxn]],"-",-1)="SPONT"</f>
        <v>0</v>
      </c>
      <c r="M2421" t="str">
        <f>_xlfn.TEXTAFTER(b2b3[[#This Row],[rxn]],"-",-1)</f>
        <v>RPS23B</v>
      </c>
      <c r="N2421" t="str">
        <f>_xlfn.XLOOKUP("'PRO-"&amp;b2b3[[#This Row],[enz]]&amp;"'",'[1]Sheet2 (2)'!$A:$A,'[1]Sheet2 (2)'!$B:$B,"")</f>
        <v/>
      </c>
      <c r="O2421">
        <f>IFERROR(_xlfn.XLOOKUP(b2b3[[#This Row],[Column2]],Table17[[#This Row],[rxn-no-enz]],Table17[[#This Row],[flux]],0),0)</f>
        <v>0</v>
      </c>
      <c r="P2421" t="str">
        <f>_xlfn.TEXTBEFORE(b2b3[[#This Row],[rxn]],"-",-1,,,"")</f>
        <v>PROSYN</v>
      </c>
    </row>
    <row r="2422" spans="1:16" ht="17" x14ac:dyDescent="0.25">
      <c r="A2422" s="1" t="s">
        <v>12864</v>
      </c>
      <c r="B2422" s="1" t="s">
        <v>2778</v>
      </c>
      <c r="C2422" s="1">
        <v>5.7978870000000004E-9</v>
      </c>
      <c r="D2422" s="1">
        <f>mfs[[#This Row],[flux]]/1000</f>
        <v>5.7978870000000003E-12</v>
      </c>
      <c r="F2422" t="s">
        <v>4647</v>
      </c>
      <c r="G2422" t="s">
        <v>2778</v>
      </c>
      <c r="H2422" s="3">
        <v>6.7000895165945402E-11</v>
      </c>
      <c r="I2422">
        <f>_xlfn.XLOOKUP(b2b3[[#This Row],[rxn]],mfs[rxn],mfs[flux_scaled],0)</f>
        <v>6.7000895200000001E-10</v>
      </c>
      <c r="J2422">
        <f>(b2b3[[#This Row],[flux]]-b2b3[[#This Row],[flux in mfs]])/b2b3[[#This Row],[flux]]</f>
        <v>-9.0000000050827076</v>
      </c>
      <c r="K2422">
        <f>ABS(b2b3[[#This Row],[(mfs - b2+b3) / mfs]])</f>
        <v>9.0000000050827076</v>
      </c>
      <c r="L2422" t="b">
        <f>_xlfn.TEXTAFTER(b2b3[[#This Row],[rxn]],"-",-1)="SPONT"</f>
        <v>0</v>
      </c>
      <c r="M2422" t="str">
        <f>_xlfn.TEXTAFTER(b2b3[[#This Row],[rxn]],"-",-1)</f>
        <v>RPS24A</v>
      </c>
      <c r="N2422" t="str">
        <f>_xlfn.XLOOKUP("'PRO-"&amp;b2b3[[#This Row],[enz]]&amp;"'",'[1]Sheet2 (2)'!$A:$A,'[1]Sheet2 (2)'!$B:$B,"")</f>
        <v/>
      </c>
      <c r="O2422">
        <f>IFERROR(_xlfn.XLOOKUP(b2b3[[#This Row],[Column2]],Table17[[#This Row],[rxn-no-enz]],Table17[[#This Row],[flux]],0),0)</f>
        <v>0</v>
      </c>
      <c r="P2422" t="str">
        <f>_xlfn.TEXTBEFORE(b2b3[[#This Row],[rxn]],"-",-1,,,"")</f>
        <v>PROSYN</v>
      </c>
    </row>
    <row r="2423" spans="1:16" ht="17" x14ac:dyDescent="0.25">
      <c r="A2423" s="1" t="s">
        <v>12865</v>
      </c>
      <c r="B2423" s="1" t="s">
        <v>2778</v>
      </c>
      <c r="C2423" s="1">
        <v>3.719806125E-6</v>
      </c>
      <c r="D2423" s="1">
        <f>mfs[[#This Row],[flux]]/1000</f>
        <v>3.7198061250000002E-9</v>
      </c>
      <c r="F2423" t="s">
        <v>4648</v>
      </c>
      <c r="G2423" t="s">
        <v>2778</v>
      </c>
      <c r="H2423" s="3">
        <v>2.26933183117514E-10</v>
      </c>
      <c r="I2423">
        <f>_xlfn.XLOOKUP(b2b3[[#This Row],[rxn]],mfs[rxn],mfs[flux_scaled],0)</f>
        <v>2.2693318309999999E-9</v>
      </c>
      <c r="J2423">
        <f>(b2b3[[#This Row],[flux]]-b2b3[[#This Row],[flux in mfs]])/b2b3[[#This Row],[flux]]</f>
        <v>-8.9999999992282298</v>
      </c>
      <c r="K2423">
        <f>ABS(b2b3[[#This Row],[(mfs - b2+b3) / mfs]])</f>
        <v>8.9999999992282298</v>
      </c>
      <c r="L2423" t="b">
        <f>_xlfn.TEXTAFTER(b2b3[[#This Row],[rxn]],"-",-1)="SPONT"</f>
        <v>0</v>
      </c>
      <c r="M2423" t="str">
        <f>_xlfn.TEXTAFTER(b2b3[[#This Row],[rxn]],"-",-1)</f>
        <v>RPS25A</v>
      </c>
      <c r="N2423" t="str">
        <f>_xlfn.XLOOKUP("'PRO-"&amp;b2b3[[#This Row],[enz]]&amp;"'",'[1]Sheet2 (2)'!$A:$A,'[1]Sheet2 (2)'!$B:$B,"")</f>
        <v/>
      </c>
      <c r="O2423">
        <f>IFERROR(_xlfn.XLOOKUP(b2b3[[#This Row],[Column2]],Table17[[#This Row],[rxn-no-enz]],Table17[[#This Row],[flux]],0),0)</f>
        <v>0</v>
      </c>
      <c r="P2423" t="str">
        <f>_xlfn.TEXTBEFORE(b2b3[[#This Row],[rxn]],"-",-1,,,"")</f>
        <v>PROSYN</v>
      </c>
    </row>
    <row r="2424" spans="1:16" ht="17" x14ac:dyDescent="0.25">
      <c r="A2424" s="1" t="s">
        <v>12866</v>
      </c>
      <c r="B2424" s="1" t="s">
        <v>2778</v>
      </c>
      <c r="C2424" s="1">
        <v>5.0455164800000005E-7</v>
      </c>
      <c r="D2424" s="1">
        <f>mfs[[#This Row],[flux]]/1000</f>
        <v>5.04551648E-10</v>
      </c>
      <c r="F2424" t="s">
        <v>4649</v>
      </c>
      <c r="G2424" t="s">
        <v>2778</v>
      </c>
      <c r="H2424" s="3">
        <v>1.0071584454728301E-10</v>
      </c>
      <c r="I2424">
        <f>_xlfn.XLOOKUP(b2b3[[#This Row],[rxn]],mfs[rxn],mfs[flux_scaled],0)</f>
        <v>1.0071584450000001E-9</v>
      </c>
      <c r="J2424">
        <f>(b2b3[[#This Row],[flux]]-b2b3[[#This Row],[flux in mfs]])/b2b3[[#This Row],[flux]]</f>
        <v>-8.9999999953053056</v>
      </c>
      <c r="K2424">
        <f>ABS(b2b3[[#This Row],[(mfs - b2+b3) / mfs]])</f>
        <v>8.9999999953053056</v>
      </c>
      <c r="L2424" t="b">
        <f>_xlfn.TEXTAFTER(b2b3[[#This Row],[rxn]],"-",-1)="SPONT"</f>
        <v>0</v>
      </c>
      <c r="M2424" t="str">
        <f>_xlfn.TEXTAFTER(b2b3[[#This Row],[rxn]],"-",-1)</f>
        <v>RPS26A</v>
      </c>
      <c r="N2424" t="str">
        <f>_xlfn.XLOOKUP("'PRO-"&amp;b2b3[[#This Row],[enz]]&amp;"'",'[1]Sheet2 (2)'!$A:$A,'[1]Sheet2 (2)'!$B:$B,"")</f>
        <v/>
      </c>
      <c r="O2424">
        <f>IFERROR(_xlfn.XLOOKUP(b2b3[[#This Row],[Column2]],Table17[[#This Row],[rxn-no-enz]],Table17[[#This Row],[flux]],0),0)</f>
        <v>0</v>
      </c>
      <c r="P2424" t="str">
        <f>_xlfn.TEXTBEFORE(b2b3[[#This Row],[rxn]],"-",-1,,,"")</f>
        <v>PROSYN</v>
      </c>
    </row>
    <row r="2425" spans="1:16" ht="17" x14ac:dyDescent="0.25">
      <c r="A2425" s="1" t="s">
        <v>12867</v>
      </c>
      <c r="B2425" s="1" t="s">
        <v>2778</v>
      </c>
      <c r="C2425" s="1">
        <v>3.8929430300000001E-7</v>
      </c>
      <c r="D2425" s="1">
        <f>mfs[[#This Row],[flux]]/1000</f>
        <v>3.8929430300000002E-10</v>
      </c>
      <c r="F2425" t="s">
        <v>4650</v>
      </c>
      <c r="G2425" t="s">
        <v>2778</v>
      </c>
      <c r="H2425" s="3">
        <v>1.2151945592195901E-10</v>
      </c>
      <c r="I2425">
        <f>_xlfn.XLOOKUP(b2b3[[#This Row],[rxn]],mfs[rxn],mfs[flux_scaled],0)</f>
        <v>1.2151945590000001E-9</v>
      </c>
      <c r="J2425">
        <f>(b2b3[[#This Row],[flux]]-b2b3[[#This Row],[flux in mfs]])/b2b3[[#This Row],[flux]]</f>
        <v>-8.9999999981929655</v>
      </c>
      <c r="K2425">
        <f>ABS(b2b3[[#This Row],[(mfs - b2+b3) / mfs]])</f>
        <v>8.9999999981929655</v>
      </c>
      <c r="L2425" t="b">
        <f>_xlfn.TEXTAFTER(b2b3[[#This Row],[rxn]],"-",-1)="SPONT"</f>
        <v>0</v>
      </c>
      <c r="M2425" t="str">
        <f>_xlfn.TEXTAFTER(b2b3[[#This Row],[rxn]],"-",-1)</f>
        <v>RPS27A</v>
      </c>
      <c r="N2425" t="str">
        <f>_xlfn.XLOOKUP("'PRO-"&amp;b2b3[[#This Row],[enz]]&amp;"'",'[1]Sheet2 (2)'!$A:$A,'[1]Sheet2 (2)'!$B:$B,"")</f>
        <v/>
      </c>
      <c r="O2425">
        <f>IFERROR(_xlfn.XLOOKUP(b2b3[[#This Row],[Column2]],Table17[[#This Row],[rxn-no-enz]],Table17[[#This Row],[flux]],0),0)</f>
        <v>0</v>
      </c>
      <c r="P2425" t="str">
        <f>_xlfn.TEXTBEFORE(b2b3[[#This Row],[rxn]],"-",-1,,,"")</f>
        <v>PROSYN</v>
      </c>
    </row>
    <row r="2426" spans="1:16" ht="17" x14ac:dyDescent="0.25">
      <c r="A2426" s="1" t="s">
        <v>12868</v>
      </c>
      <c r="B2426" s="1" t="s">
        <v>2778</v>
      </c>
      <c r="C2426" s="1">
        <v>2.1301779E-8</v>
      </c>
      <c r="D2426" s="1">
        <f>mfs[[#This Row],[flux]]/1000</f>
        <v>2.1301779E-11</v>
      </c>
      <c r="F2426" t="s">
        <v>4651</v>
      </c>
      <c r="G2426" t="s">
        <v>2778</v>
      </c>
      <c r="H2426" s="3">
        <v>2.0769891866237299E-10</v>
      </c>
      <c r="I2426">
        <f>_xlfn.XLOOKUP(b2b3[[#This Row],[rxn]],mfs[rxn],mfs[flux_scaled],0)</f>
        <v>2.0769891870000002E-9</v>
      </c>
      <c r="J2426">
        <f>(b2b3[[#This Row],[flux]]-b2b3[[#This Row],[flux in mfs]])/b2b3[[#This Row],[flux]]</f>
        <v>-9.000000001811614</v>
      </c>
      <c r="K2426">
        <f>ABS(b2b3[[#This Row],[(mfs - b2+b3) / mfs]])</f>
        <v>9.000000001811614</v>
      </c>
      <c r="L2426" t="b">
        <f>_xlfn.TEXTAFTER(b2b3[[#This Row],[rxn]],"-",-1)="SPONT"</f>
        <v>0</v>
      </c>
      <c r="M2426" t="str">
        <f>_xlfn.TEXTAFTER(b2b3[[#This Row],[rxn]],"-",-1)</f>
        <v>RPS28A</v>
      </c>
      <c r="N2426" t="str">
        <f>_xlfn.XLOOKUP("'PRO-"&amp;b2b3[[#This Row],[enz]]&amp;"'",'[1]Sheet2 (2)'!$A:$A,'[1]Sheet2 (2)'!$B:$B,"")</f>
        <v/>
      </c>
      <c r="O2426">
        <f>IFERROR(_xlfn.XLOOKUP(b2b3[[#This Row],[Column2]],Table17[[#This Row],[rxn-no-enz]],Table17[[#This Row],[flux]],0),0)</f>
        <v>0</v>
      </c>
      <c r="P2426" t="str">
        <f>_xlfn.TEXTBEFORE(b2b3[[#This Row],[rxn]],"-",-1,,,"")</f>
        <v>PROSYN</v>
      </c>
    </row>
    <row r="2427" spans="1:16" ht="17" x14ac:dyDescent="0.25">
      <c r="A2427" s="1" t="s">
        <v>12869</v>
      </c>
      <c r="B2427" s="1" t="s">
        <v>2778</v>
      </c>
      <c r="C2427" s="1">
        <v>7.6574313000000005E-8</v>
      </c>
      <c r="D2427" s="1">
        <f>mfs[[#This Row],[flux]]/1000</f>
        <v>7.6574313000000002E-11</v>
      </c>
      <c r="F2427" t="s">
        <v>4652</v>
      </c>
      <c r="G2427" t="s">
        <v>2778</v>
      </c>
      <c r="H2427" s="3">
        <v>1.1209667519879201E-10</v>
      </c>
      <c r="I2427">
        <f>_xlfn.XLOOKUP(b2b3[[#This Row],[rxn]],mfs[rxn],mfs[flux_scaled],0)</f>
        <v>1.120966752E-9</v>
      </c>
      <c r="J2427">
        <f>(b2b3[[#This Row],[flux]]-b2b3[[#This Row],[flux in mfs]])/b2b3[[#This Row],[flux]]</f>
        <v>-9.0000000001077645</v>
      </c>
      <c r="K2427">
        <f>ABS(b2b3[[#This Row],[(mfs - b2+b3) / mfs]])</f>
        <v>9.0000000001077645</v>
      </c>
      <c r="L2427" t="b">
        <f>_xlfn.TEXTAFTER(b2b3[[#This Row],[rxn]],"-",-1)="SPONT"</f>
        <v>0</v>
      </c>
      <c r="M2427" t="str">
        <f>_xlfn.TEXTAFTER(b2b3[[#This Row],[rxn]],"-",-1)</f>
        <v>RPS29A</v>
      </c>
      <c r="N2427" t="str">
        <f>_xlfn.XLOOKUP("'PRO-"&amp;b2b3[[#This Row],[enz]]&amp;"'",'[1]Sheet2 (2)'!$A:$A,'[1]Sheet2 (2)'!$B:$B,"")</f>
        <v/>
      </c>
      <c r="O2427">
        <f>IFERROR(_xlfn.XLOOKUP(b2b3[[#This Row],[Column2]],Table17[[#This Row],[rxn-no-enz]],Table17[[#This Row],[flux]],0),0)</f>
        <v>0</v>
      </c>
      <c r="P2427" t="str">
        <f>_xlfn.TEXTBEFORE(b2b3[[#This Row],[rxn]],"-",-1,,,"")</f>
        <v>PROSYN</v>
      </c>
    </row>
    <row r="2428" spans="1:16" ht="17" x14ac:dyDescent="0.25">
      <c r="A2428" s="1" t="s">
        <v>12870</v>
      </c>
      <c r="B2428" s="1" t="s">
        <v>2778</v>
      </c>
      <c r="C2428" s="1">
        <v>1.83227896E-7</v>
      </c>
      <c r="D2428" s="1">
        <f>mfs[[#This Row],[flux]]/1000</f>
        <v>1.83227896E-10</v>
      </c>
      <c r="F2428" t="s">
        <v>4653</v>
      </c>
      <c r="G2428" t="s">
        <v>2778</v>
      </c>
      <c r="H2428" s="3">
        <v>2.99295728794617E-10</v>
      </c>
      <c r="I2428">
        <f>_xlfn.XLOOKUP(b2b3[[#This Row],[rxn]],mfs[rxn],mfs[flux_scaled],0)</f>
        <v>2.9929572880000002E-9</v>
      </c>
      <c r="J2428">
        <f>(b2b3[[#This Row],[flux]]-b2b3[[#This Row],[flux in mfs]])/b2b3[[#This Row],[flux]]</f>
        <v>-9.0000000001798561</v>
      </c>
      <c r="K2428">
        <f>ABS(b2b3[[#This Row],[(mfs - b2+b3) / mfs]])</f>
        <v>9.0000000001798561</v>
      </c>
      <c r="L2428" t="b">
        <f>_xlfn.TEXTAFTER(b2b3[[#This Row],[rxn]],"-",-1)="SPONT"</f>
        <v>0</v>
      </c>
      <c r="M2428" t="str">
        <f>_xlfn.TEXTAFTER(b2b3[[#This Row],[rxn]],"-",-1)</f>
        <v>RPS3</v>
      </c>
      <c r="N2428" t="str">
        <f>_xlfn.XLOOKUP("'PRO-"&amp;b2b3[[#This Row],[enz]]&amp;"'",'[1]Sheet2 (2)'!$A:$A,'[1]Sheet2 (2)'!$B:$B,"")</f>
        <v/>
      </c>
      <c r="O2428">
        <f>IFERROR(_xlfn.XLOOKUP(b2b3[[#This Row],[Column2]],Table17[[#This Row],[rxn-no-enz]],Table17[[#This Row],[flux]],0),0)</f>
        <v>0</v>
      </c>
      <c r="P2428" t="str">
        <f>_xlfn.TEXTBEFORE(b2b3[[#This Row],[rxn]],"-",-1,,,"")</f>
        <v>PROSYN</v>
      </c>
    </row>
    <row r="2429" spans="1:16" ht="17" x14ac:dyDescent="0.25">
      <c r="A2429" s="1" t="s">
        <v>12871</v>
      </c>
      <c r="B2429" s="1" t="s">
        <v>2778</v>
      </c>
      <c r="C2429" s="1">
        <v>1.01680435E-7</v>
      </c>
      <c r="D2429" s="1">
        <f>mfs[[#This Row],[flux]]/1000</f>
        <v>1.01680435E-10</v>
      </c>
      <c r="F2429" t="s">
        <v>4654</v>
      </c>
      <c r="G2429" t="s">
        <v>2778</v>
      </c>
      <c r="H2429" s="3">
        <v>6.7000895165945402E-11</v>
      </c>
      <c r="I2429">
        <f>_xlfn.XLOOKUP(b2b3[[#This Row],[rxn]],mfs[rxn],mfs[flux_scaled],0)</f>
        <v>6.7000895200000001E-10</v>
      </c>
      <c r="J2429">
        <f>(b2b3[[#This Row],[flux]]-b2b3[[#This Row],[flux in mfs]])/b2b3[[#This Row],[flux]]</f>
        <v>-9.0000000050827076</v>
      </c>
      <c r="K2429">
        <f>ABS(b2b3[[#This Row],[(mfs - b2+b3) / mfs]])</f>
        <v>9.0000000050827076</v>
      </c>
      <c r="L2429" t="b">
        <f>_xlfn.TEXTAFTER(b2b3[[#This Row],[rxn]],"-",-1)="SPONT"</f>
        <v>0</v>
      </c>
      <c r="M2429" t="str">
        <f>_xlfn.TEXTAFTER(b2b3[[#This Row],[rxn]],"-",-1)</f>
        <v>RPS30A</v>
      </c>
      <c r="N2429" t="str">
        <f>_xlfn.XLOOKUP("'PRO-"&amp;b2b3[[#This Row],[enz]]&amp;"'",'[1]Sheet2 (2)'!$A:$A,'[1]Sheet2 (2)'!$B:$B,"")</f>
        <v/>
      </c>
      <c r="O2429">
        <f>IFERROR(_xlfn.XLOOKUP(b2b3[[#This Row],[Column2]],Table17[[#This Row],[rxn-no-enz]],Table17[[#This Row],[flux]],0),0)</f>
        <v>0</v>
      </c>
      <c r="P2429" t="str">
        <f>_xlfn.TEXTBEFORE(b2b3[[#This Row],[rxn]],"-",-1,,,"")</f>
        <v>PROSYN</v>
      </c>
    </row>
    <row r="2430" spans="1:16" ht="17" x14ac:dyDescent="0.25">
      <c r="A2430" s="1" t="s">
        <v>12872</v>
      </c>
      <c r="B2430" s="1" t="s">
        <v>2778</v>
      </c>
      <c r="C2430" s="1">
        <v>2.0322685080000001E-6</v>
      </c>
      <c r="D2430" s="1">
        <f>mfs[[#This Row],[flux]]/1000</f>
        <v>2.0322685079999999E-9</v>
      </c>
      <c r="F2430" t="s">
        <v>4655</v>
      </c>
      <c r="G2430" t="s">
        <v>2778</v>
      </c>
      <c r="H2430" s="3">
        <v>4.5582548659025001E-11</v>
      </c>
      <c r="I2430">
        <f>_xlfn.XLOOKUP(b2b3[[#This Row],[rxn]],mfs[rxn],mfs[flux_scaled],0)</f>
        <v>4.55825487E-10</v>
      </c>
      <c r="J2430">
        <f>(b2b3[[#This Row],[flux]]-b2b3[[#This Row],[flux in mfs]])/b2b3[[#This Row],[flux]]</f>
        <v>-9.0000000089891863</v>
      </c>
      <c r="K2430">
        <f>ABS(b2b3[[#This Row],[(mfs - b2+b3) / mfs]])</f>
        <v>9.0000000089891863</v>
      </c>
      <c r="L2430" t="b">
        <f>_xlfn.TEXTAFTER(b2b3[[#This Row],[rxn]],"-",-1)="SPONT"</f>
        <v>0</v>
      </c>
      <c r="M2430" t="str">
        <f>_xlfn.TEXTAFTER(b2b3[[#This Row],[rxn]],"-",-1)</f>
        <v>RPS31</v>
      </c>
      <c r="N2430" t="str">
        <f>_xlfn.XLOOKUP("'PRO-"&amp;b2b3[[#This Row],[enz]]&amp;"'",'[1]Sheet2 (2)'!$A:$A,'[1]Sheet2 (2)'!$B:$B,"")</f>
        <v/>
      </c>
      <c r="O2430">
        <f>IFERROR(_xlfn.XLOOKUP(b2b3[[#This Row],[Column2]],Table17[[#This Row],[rxn-no-enz]],Table17[[#This Row],[flux]],0),0)</f>
        <v>0</v>
      </c>
      <c r="P2430" t="str">
        <f>_xlfn.TEXTBEFORE(b2b3[[#This Row],[rxn]],"-",-1,,,"")</f>
        <v>PROSYN</v>
      </c>
    </row>
    <row r="2431" spans="1:16" ht="17" x14ac:dyDescent="0.25">
      <c r="A2431" s="1" t="s">
        <v>12873</v>
      </c>
      <c r="B2431" s="1" t="s">
        <v>2778</v>
      </c>
      <c r="C2431" s="1">
        <v>6.6161819999999996E-9</v>
      </c>
      <c r="D2431" s="1">
        <f>mfs[[#This Row],[flux]]/1000</f>
        <v>6.6161819999999993E-12</v>
      </c>
      <c r="F2431" t="s">
        <v>4656</v>
      </c>
      <c r="G2431" t="s">
        <v>2778</v>
      </c>
      <c r="H2431" s="3">
        <v>1.5740397154398201E-10</v>
      </c>
      <c r="I2431">
        <f>_xlfn.XLOOKUP(b2b3[[#This Row],[rxn]],mfs[rxn],mfs[flux_scaled],0)</f>
        <v>1.5740397150000002E-9</v>
      </c>
      <c r="J2431">
        <f>(b2b3[[#This Row],[flux]]-b2b3[[#This Row],[flux in mfs]])/b2b3[[#This Row],[flux]]</f>
        <v>-8.9999999972057889</v>
      </c>
      <c r="K2431">
        <f>ABS(b2b3[[#This Row],[(mfs - b2+b3) / mfs]])</f>
        <v>8.9999999972057889</v>
      </c>
      <c r="L2431" t="b">
        <f>_xlfn.TEXTAFTER(b2b3[[#This Row],[rxn]],"-",-1)="SPONT"</f>
        <v>0</v>
      </c>
      <c r="M2431" t="str">
        <f>_xlfn.TEXTAFTER(b2b3[[#This Row],[rxn]],"-",-1)</f>
        <v>RPS4A</v>
      </c>
      <c r="N2431" t="str">
        <f>_xlfn.XLOOKUP("'PRO-"&amp;b2b3[[#This Row],[enz]]&amp;"'",'[1]Sheet2 (2)'!$A:$A,'[1]Sheet2 (2)'!$B:$B,"")</f>
        <v/>
      </c>
      <c r="O2431">
        <f>IFERROR(_xlfn.XLOOKUP(b2b3[[#This Row],[Column2]],Table17[[#This Row],[rxn-no-enz]],Table17[[#This Row],[flux]],0),0)</f>
        <v>0</v>
      </c>
      <c r="P2431" t="str">
        <f>_xlfn.TEXTBEFORE(b2b3[[#This Row],[rxn]],"-",-1,,,"")</f>
        <v>PROSYN</v>
      </c>
    </row>
    <row r="2432" spans="1:16" ht="17" x14ac:dyDescent="0.25">
      <c r="A2432" s="1" t="s">
        <v>12874</v>
      </c>
      <c r="B2432" s="1" t="s">
        <v>2778</v>
      </c>
      <c r="C2432" s="1">
        <v>3.0260878200000001E-7</v>
      </c>
      <c r="D2432" s="1">
        <f>mfs[[#This Row],[flux]]/1000</f>
        <v>3.0260878199999998E-10</v>
      </c>
      <c r="F2432" t="s">
        <v>4657</v>
      </c>
      <c r="G2432" t="s">
        <v>2778</v>
      </c>
      <c r="H2432" s="3">
        <v>2.8907336703350599E-10</v>
      </c>
      <c r="I2432">
        <f>_xlfn.XLOOKUP(b2b3[[#This Row],[rxn]],mfs[rxn],mfs[flux_scaled],0)</f>
        <v>2.89073367E-9</v>
      </c>
      <c r="J2432">
        <f>(b2b3[[#This Row],[flux]]-b2b3[[#This Row],[flux in mfs]])/b2b3[[#This Row],[flux]]</f>
        <v>-8.9999999988409165</v>
      </c>
      <c r="K2432">
        <f>ABS(b2b3[[#This Row],[(mfs - b2+b3) / mfs]])</f>
        <v>8.9999999988409165</v>
      </c>
      <c r="L2432" t="b">
        <f>_xlfn.TEXTAFTER(b2b3[[#This Row],[rxn]],"-",-1)="SPONT"</f>
        <v>0</v>
      </c>
      <c r="M2432" t="str">
        <f>_xlfn.TEXTAFTER(b2b3[[#This Row],[rxn]],"-",-1)</f>
        <v>RPS5</v>
      </c>
      <c r="N2432" t="str">
        <f>_xlfn.XLOOKUP("'PRO-"&amp;b2b3[[#This Row],[enz]]&amp;"'",'[1]Sheet2 (2)'!$A:$A,'[1]Sheet2 (2)'!$B:$B,"")</f>
        <v/>
      </c>
      <c r="O2432">
        <f>IFERROR(_xlfn.XLOOKUP(b2b3[[#This Row],[Column2]],Table17[[#This Row],[rxn-no-enz]],Table17[[#This Row],[flux]],0),0)</f>
        <v>0</v>
      </c>
      <c r="P2432" t="str">
        <f>_xlfn.TEXTBEFORE(b2b3[[#This Row],[rxn]],"-",-1,,,"")</f>
        <v>PROSYN</v>
      </c>
    </row>
    <row r="2433" spans="1:16" ht="17" x14ac:dyDescent="0.25">
      <c r="A2433" s="1" t="s">
        <v>12875</v>
      </c>
      <c r="B2433" s="1" t="s">
        <v>2778</v>
      </c>
      <c r="C2433" s="1">
        <v>1.50495526E-7</v>
      </c>
      <c r="D2433" s="1">
        <f>mfs[[#This Row],[flux]]/1000</f>
        <v>1.5049552600000001E-10</v>
      </c>
      <c r="F2433" t="s">
        <v>4658</v>
      </c>
      <c r="G2433" t="s">
        <v>2778</v>
      </c>
      <c r="H2433" s="3">
        <v>6.7000895165945402E-11</v>
      </c>
      <c r="I2433">
        <f>_xlfn.XLOOKUP(b2b3[[#This Row],[rxn]],mfs[rxn],mfs[flux_scaled],0)</f>
        <v>6.7000895200000001E-10</v>
      </c>
      <c r="J2433">
        <f>(b2b3[[#This Row],[flux]]-b2b3[[#This Row],[flux in mfs]])/b2b3[[#This Row],[flux]]</f>
        <v>-9.0000000050827076</v>
      </c>
      <c r="K2433">
        <f>ABS(b2b3[[#This Row],[(mfs - b2+b3) / mfs]])</f>
        <v>9.0000000050827076</v>
      </c>
      <c r="L2433" t="b">
        <f>_xlfn.TEXTAFTER(b2b3[[#This Row],[rxn]],"-",-1)="SPONT"</f>
        <v>0</v>
      </c>
      <c r="M2433" t="str">
        <f>_xlfn.TEXTAFTER(b2b3[[#This Row],[rxn]],"-",-1)</f>
        <v>RPS6A</v>
      </c>
      <c r="N2433" t="str">
        <f>_xlfn.XLOOKUP("'PRO-"&amp;b2b3[[#This Row],[enz]]&amp;"'",'[1]Sheet2 (2)'!$A:$A,'[1]Sheet2 (2)'!$B:$B,"")</f>
        <v/>
      </c>
      <c r="O2433">
        <f>IFERROR(_xlfn.XLOOKUP(b2b3[[#This Row],[Column2]],Table17[[#This Row],[rxn-no-enz]],Table17[[#This Row],[flux]],0),0)</f>
        <v>0</v>
      </c>
      <c r="P2433" t="str">
        <f>_xlfn.TEXTBEFORE(b2b3[[#This Row],[rxn]],"-",-1,,,"")</f>
        <v>PROSYN</v>
      </c>
    </row>
    <row r="2434" spans="1:16" ht="17" x14ac:dyDescent="0.25">
      <c r="A2434" s="1" t="s">
        <v>12876</v>
      </c>
      <c r="B2434" s="1" t="s">
        <v>2778</v>
      </c>
      <c r="C2434" s="1">
        <v>8.1276289999999993E-9</v>
      </c>
      <c r="D2434" s="1">
        <f>mfs[[#This Row],[flux]]/1000</f>
        <v>8.127629E-12</v>
      </c>
      <c r="F2434" t="s">
        <v>4659</v>
      </c>
      <c r="G2434" t="s">
        <v>2778</v>
      </c>
      <c r="H2434" s="3">
        <v>1.94433449768094E-10</v>
      </c>
      <c r="I2434">
        <f>_xlfn.XLOOKUP(b2b3[[#This Row],[rxn]],mfs[rxn],mfs[flux_scaled],0)</f>
        <v>1.9443344980000004E-9</v>
      </c>
      <c r="J2434">
        <f>(b2b3[[#This Row],[flux]]-b2b3[[#This Row],[flux in mfs]])/b2b3[[#This Row],[flux]]</f>
        <v>-9.0000000016409736</v>
      </c>
      <c r="K2434">
        <f>ABS(b2b3[[#This Row],[(mfs - b2+b3) / mfs]])</f>
        <v>9.0000000016409736</v>
      </c>
      <c r="L2434" t="b">
        <f>_xlfn.TEXTAFTER(b2b3[[#This Row],[rxn]],"-",-1)="SPONT"</f>
        <v>0</v>
      </c>
      <c r="M2434" t="str">
        <f>_xlfn.TEXTAFTER(b2b3[[#This Row],[rxn]],"-",-1)</f>
        <v>RPS7A</v>
      </c>
      <c r="N2434" t="str">
        <f>_xlfn.XLOOKUP("'PRO-"&amp;b2b3[[#This Row],[enz]]&amp;"'",'[1]Sheet2 (2)'!$A:$A,'[1]Sheet2 (2)'!$B:$B,"")</f>
        <v/>
      </c>
      <c r="O2434">
        <f>IFERROR(_xlfn.XLOOKUP(b2b3[[#This Row],[Column2]],Table17[[#This Row],[rxn-no-enz]],Table17[[#This Row],[flux]],0),0)</f>
        <v>0</v>
      </c>
      <c r="P2434" t="str">
        <f>_xlfn.TEXTBEFORE(b2b3[[#This Row],[rxn]],"-",-1,,,"")</f>
        <v>PROSYN</v>
      </c>
    </row>
    <row r="2435" spans="1:16" ht="17" x14ac:dyDescent="0.25">
      <c r="A2435" s="1" t="s">
        <v>12877</v>
      </c>
      <c r="B2435" s="1" t="s">
        <v>2778</v>
      </c>
      <c r="C2435" s="1">
        <v>4.3327610699999999E-7</v>
      </c>
      <c r="D2435" s="1">
        <f>mfs[[#This Row],[flux]]/1000</f>
        <v>4.3327610699999998E-10</v>
      </c>
      <c r="F2435" t="s">
        <v>4660</v>
      </c>
      <c r="G2435" t="s">
        <v>2778</v>
      </c>
      <c r="H2435" s="3">
        <v>1.5509944508382999E-10</v>
      </c>
      <c r="I2435">
        <f>_xlfn.XLOOKUP(b2b3[[#This Row],[rxn]],mfs[rxn],mfs[flux_scaled],0)</f>
        <v>1.550994451E-9</v>
      </c>
      <c r="J2435">
        <f>(b2b3[[#This Row],[flux]]-b2b3[[#This Row],[flux in mfs]])/b2b3[[#This Row],[flux]]</f>
        <v>-9.000000001042558</v>
      </c>
      <c r="K2435">
        <f>ABS(b2b3[[#This Row],[(mfs - b2+b3) / mfs]])</f>
        <v>9.000000001042558</v>
      </c>
      <c r="L2435" t="b">
        <f>_xlfn.TEXTAFTER(b2b3[[#This Row],[rxn]],"-",-1)="SPONT"</f>
        <v>0</v>
      </c>
      <c r="M2435" t="str">
        <f>_xlfn.TEXTAFTER(b2b3[[#This Row],[rxn]],"-",-1)</f>
        <v>RPS8A</v>
      </c>
      <c r="N2435" t="str">
        <f>_xlfn.XLOOKUP("'PRO-"&amp;b2b3[[#This Row],[enz]]&amp;"'",'[1]Sheet2 (2)'!$A:$A,'[1]Sheet2 (2)'!$B:$B,"")</f>
        <v/>
      </c>
      <c r="O2435">
        <f>IFERROR(_xlfn.XLOOKUP(b2b3[[#This Row],[Column2]],Table17[[#This Row],[rxn-no-enz]],Table17[[#This Row],[flux]],0),0)</f>
        <v>0</v>
      </c>
      <c r="P2435" t="str">
        <f>_xlfn.TEXTBEFORE(b2b3[[#This Row],[rxn]],"-",-1,,,"")</f>
        <v>PROSYN</v>
      </c>
    </row>
    <row r="2436" spans="1:16" ht="17" x14ac:dyDescent="0.25">
      <c r="A2436" s="1" t="s">
        <v>12878</v>
      </c>
      <c r="B2436" s="1" t="s">
        <v>2778</v>
      </c>
      <c r="C2436" s="1">
        <v>1.8808321400000001E-7</v>
      </c>
      <c r="D2436" s="1">
        <f>mfs[[#This Row],[flux]]/1000</f>
        <v>1.8808321400000002E-10</v>
      </c>
      <c r="F2436" t="s">
        <v>4661</v>
      </c>
      <c r="G2436" t="s">
        <v>2778</v>
      </c>
      <c r="H2436" s="3">
        <v>2.4028355936568302E-10</v>
      </c>
      <c r="I2436">
        <f>_xlfn.XLOOKUP(b2b3[[#This Row],[rxn]],mfs[rxn],mfs[flux_scaled],0)</f>
        <v>2.4028355939999997E-9</v>
      </c>
      <c r="J2436">
        <f>(b2b3[[#This Row],[flux]]-b2b3[[#This Row],[flux in mfs]])/b2b3[[#This Row],[flux]]</f>
        <v>-9.0000000014281856</v>
      </c>
      <c r="K2436">
        <f>ABS(b2b3[[#This Row],[(mfs - b2+b3) / mfs]])</f>
        <v>9.0000000014281856</v>
      </c>
      <c r="L2436" t="b">
        <f>_xlfn.TEXTAFTER(b2b3[[#This Row],[rxn]],"-",-1)="SPONT"</f>
        <v>0</v>
      </c>
      <c r="M2436" t="str">
        <f>_xlfn.TEXTAFTER(b2b3[[#This Row],[rxn]],"-",-1)</f>
        <v>RPS9A</v>
      </c>
      <c r="N2436" t="str">
        <f>_xlfn.XLOOKUP("'PRO-"&amp;b2b3[[#This Row],[enz]]&amp;"'",'[1]Sheet2 (2)'!$A:$A,'[1]Sheet2 (2)'!$B:$B,"")</f>
        <v/>
      </c>
      <c r="O2436">
        <f>IFERROR(_xlfn.XLOOKUP(b2b3[[#This Row],[Column2]],Table17[[#This Row],[rxn-no-enz]],Table17[[#This Row],[flux]],0),0)</f>
        <v>0</v>
      </c>
      <c r="P2436" t="str">
        <f>_xlfn.TEXTBEFORE(b2b3[[#This Row],[rxn]],"-",-1,,,"")</f>
        <v>PROSYN</v>
      </c>
    </row>
    <row r="2437" spans="1:16" ht="17" x14ac:dyDescent="0.25">
      <c r="A2437" s="1" t="s">
        <v>12879</v>
      </c>
      <c r="B2437" s="1" t="s">
        <v>2778</v>
      </c>
      <c r="C2437" s="1">
        <v>5.0022498000000003E-8</v>
      </c>
      <c r="D2437" s="1">
        <f>mfs[[#This Row],[flux]]/1000</f>
        <v>5.0022498E-11</v>
      </c>
      <c r="F2437" t="s">
        <v>4662</v>
      </c>
      <c r="G2437" t="s">
        <v>2778</v>
      </c>
      <c r="H2437" s="3">
        <v>1.9063132450120401E-13</v>
      </c>
      <c r="I2437">
        <f>_xlfn.XLOOKUP(b2b3[[#This Row],[rxn]],mfs[rxn],mfs[flux_scaled],0)</f>
        <v>0</v>
      </c>
      <c r="J2437">
        <f>(b2b3[[#This Row],[flux]]-b2b3[[#This Row],[flux in mfs]])/b2b3[[#This Row],[flux]]</f>
        <v>1</v>
      </c>
      <c r="K2437">
        <f>ABS(b2b3[[#This Row],[(mfs - b2+b3) / mfs]])</f>
        <v>1</v>
      </c>
      <c r="L2437" t="b">
        <f>_xlfn.TEXTAFTER(b2b3[[#This Row],[rxn]],"-",-1)="SPONT"</f>
        <v>0</v>
      </c>
      <c r="M2437" t="str">
        <f>_xlfn.TEXTAFTER(b2b3[[#This Row],[rxn]],"-",-1)</f>
        <v>FYV4</v>
      </c>
      <c r="N2437" t="str">
        <f>_xlfn.XLOOKUP("'PRO-"&amp;b2b3[[#This Row],[enz]]&amp;"'",'[1]Sheet2 (2)'!$A:$A,'[1]Sheet2 (2)'!$B:$B,"")</f>
        <v/>
      </c>
      <c r="O2437">
        <f>IFERROR(_xlfn.XLOOKUP(b2b3[[#This Row],[Column2]],Table17[[#This Row],[rxn-no-enz]],Table17[[#This Row],[flux]],0),0)</f>
        <v>0</v>
      </c>
      <c r="P2437" t="str">
        <f>_xlfn.TEXTBEFORE(b2b3[[#This Row],[rxn]],"-",-1,,,"")</f>
        <v>PROSYN</v>
      </c>
    </row>
    <row r="2438" spans="1:16" ht="17" x14ac:dyDescent="0.25">
      <c r="A2438" s="1" t="s">
        <v>12880</v>
      </c>
      <c r="B2438" s="1" t="s">
        <v>2778</v>
      </c>
      <c r="C2438" s="1">
        <v>7.5869600000000004E-10</v>
      </c>
      <c r="D2438" s="1">
        <f>mfs[[#This Row],[flux]]/1000</f>
        <v>7.58696E-13</v>
      </c>
      <c r="F2438" t="s">
        <v>4663</v>
      </c>
      <c r="G2438" t="s">
        <v>2778</v>
      </c>
      <c r="H2438" s="3">
        <v>7.2803438365070293E-12</v>
      </c>
      <c r="I2438">
        <f>_xlfn.XLOOKUP(b2b3[[#This Row],[rxn]],mfs[rxn],mfs[flux_scaled],0)</f>
        <v>7.2803437999999991E-11</v>
      </c>
      <c r="J2438">
        <f>(b2b3[[#This Row],[flux]]-b2b3[[#This Row],[flux in mfs]])/b2b3[[#This Row],[flux]]</f>
        <v>-8.9999999498553489</v>
      </c>
      <c r="K2438">
        <f>ABS(b2b3[[#This Row],[(mfs - b2+b3) / mfs]])</f>
        <v>8.9999999498553489</v>
      </c>
      <c r="L2438" t="b">
        <f>_xlfn.TEXTAFTER(b2b3[[#This Row],[rxn]],"-",-1)="SPONT"</f>
        <v>0</v>
      </c>
      <c r="M2438" t="str">
        <f>_xlfn.TEXTAFTER(b2b3[[#This Row],[rxn]],"-",-1)</f>
        <v>IMG1</v>
      </c>
      <c r="N2438" t="str">
        <f>_xlfn.XLOOKUP("'PRO-"&amp;b2b3[[#This Row],[enz]]&amp;"'",'[1]Sheet2 (2)'!$A:$A,'[1]Sheet2 (2)'!$B:$B,"")</f>
        <v/>
      </c>
      <c r="O2438">
        <f>IFERROR(_xlfn.XLOOKUP(b2b3[[#This Row],[Column2]],Table17[[#This Row],[rxn-no-enz]],Table17[[#This Row],[flux]],0),0)</f>
        <v>0</v>
      </c>
      <c r="P2438" t="str">
        <f>_xlfn.TEXTBEFORE(b2b3[[#This Row],[rxn]],"-",-1,,,"")</f>
        <v>PROSYN</v>
      </c>
    </row>
    <row r="2439" spans="1:16" ht="17" x14ac:dyDescent="0.25">
      <c r="A2439" s="1" t="s">
        <v>12881</v>
      </c>
      <c r="B2439" s="1" t="s">
        <v>2778</v>
      </c>
      <c r="C2439" s="1">
        <v>1.6111717999999999E-7</v>
      </c>
      <c r="D2439" s="1">
        <f>mfs[[#This Row],[flux]]/1000</f>
        <v>1.6111717999999998E-10</v>
      </c>
      <c r="F2439" t="s">
        <v>4664</v>
      </c>
      <c r="G2439" t="s">
        <v>2778</v>
      </c>
      <c r="H2439" s="3">
        <v>4.5136888224589099E-11</v>
      </c>
      <c r="I2439">
        <f>_xlfn.XLOOKUP(b2b3[[#This Row],[rxn]],mfs[rxn],mfs[flux_scaled],0)</f>
        <v>4.5136888200000003E-10</v>
      </c>
      <c r="J2439">
        <f>(b2b3[[#This Row],[flux]]-b2b3[[#This Row],[flux in mfs]])/b2b3[[#This Row],[flux]]</f>
        <v>-8.9999999945523292</v>
      </c>
      <c r="K2439">
        <f>ABS(b2b3[[#This Row],[(mfs - b2+b3) / mfs]])</f>
        <v>8.9999999945523292</v>
      </c>
      <c r="L2439" t="b">
        <f>_xlfn.TEXTAFTER(b2b3[[#This Row],[rxn]],"-",-1)="SPONT"</f>
        <v>0</v>
      </c>
      <c r="M2439" t="str">
        <f>_xlfn.TEXTAFTER(b2b3[[#This Row],[rxn]],"-",-1)</f>
        <v>IMG2</v>
      </c>
      <c r="N2439" t="str">
        <f>_xlfn.XLOOKUP("'PRO-"&amp;b2b3[[#This Row],[enz]]&amp;"'",'[1]Sheet2 (2)'!$A:$A,'[1]Sheet2 (2)'!$B:$B,"")</f>
        <v/>
      </c>
      <c r="O2439">
        <f>IFERROR(_xlfn.XLOOKUP(b2b3[[#This Row],[Column2]],Table17[[#This Row],[rxn-no-enz]],Table17[[#This Row],[flux]],0),0)</f>
        <v>0</v>
      </c>
      <c r="P2439" t="str">
        <f>_xlfn.TEXTBEFORE(b2b3[[#This Row],[rxn]],"-",-1,,,"")</f>
        <v>PROSYN</v>
      </c>
    </row>
    <row r="2440" spans="1:16" ht="17" x14ac:dyDescent="0.25">
      <c r="A2440" s="1" t="s">
        <v>12882</v>
      </c>
      <c r="B2440" s="1" t="s">
        <v>2778</v>
      </c>
      <c r="C2440" s="1">
        <v>1.04071768E-7</v>
      </c>
      <c r="D2440" s="1">
        <f>mfs[[#This Row],[flux]]/1000</f>
        <v>1.04071768E-10</v>
      </c>
      <c r="F2440" t="s">
        <v>4665</v>
      </c>
      <c r="G2440" t="s">
        <v>2778</v>
      </c>
      <c r="H2440" s="3">
        <v>1.9063132450120401E-13</v>
      </c>
      <c r="I2440">
        <f>_xlfn.XLOOKUP(b2b3[[#This Row],[rxn]],mfs[rxn],mfs[flux_scaled],0)</f>
        <v>0</v>
      </c>
      <c r="J2440">
        <f>(b2b3[[#This Row],[flux]]-b2b3[[#This Row],[flux in mfs]])/b2b3[[#This Row],[flux]]</f>
        <v>1</v>
      </c>
      <c r="K2440">
        <f>ABS(b2b3[[#This Row],[(mfs - b2+b3) / mfs]])</f>
        <v>1</v>
      </c>
      <c r="L2440" t="b">
        <f>_xlfn.TEXTAFTER(b2b3[[#This Row],[rxn]],"-",-1)="SPONT"</f>
        <v>0</v>
      </c>
      <c r="M2440" t="str">
        <f>_xlfn.TEXTAFTER(b2b3[[#This Row],[rxn]],"-",-1)</f>
        <v>MHR1</v>
      </c>
      <c r="N2440" t="str">
        <f>_xlfn.XLOOKUP("'PRO-"&amp;b2b3[[#This Row],[enz]]&amp;"'",'[1]Sheet2 (2)'!$A:$A,'[1]Sheet2 (2)'!$B:$B,"")</f>
        <v/>
      </c>
      <c r="O2440">
        <f>IFERROR(_xlfn.XLOOKUP(b2b3[[#This Row],[Column2]],Table17[[#This Row],[rxn-no-enz]],Table17[[#This Row],[flux]],0),0)</f>
        <v>0</v>
      </c>
      <c r="P2440" t="str">
        <f>_xlfn.TEXTBEFORE(b2b3[[#This Row],[rxn]],"-",-1,,,"")</f>
        <v>PROSYN</v>
      </c>
    </row>
    <row r="2441" spans="1:16" ht="17" x14ac:dyDescent="0.25">
      <c r="A2441" s="1" t="s">
        <v>12883</v>
      </c>
      <c r="B2441" s="1" t="s">
        <v>2778</v>
      </c>
      <c r="C2441" s="1">
        <v>1.36136491E-7</v>
      </c>
      <c r="D2441" s="1">
        <f>mfs[[#This Row],[flux]]/1000</f>
        <v>1.36136491E-10</v>
      </c>
      <c r="F2441" t="s">
        <v>4666</v>
      </c>
      <c r="G2441" t="s">
        <v>2778</v>
      </c>
      <c r="H2441" s="3">
        <v>3.5538853030425297E-11</v>
      </c>
      <c r="I2441">
        <f>_xlfn.XLOOKUP(b2b3[[#This Row],[rxn]],mfs[rxn],mfs[flux_scaled],0)</f>
        <v>3.5538853000000002E-10</v>
      </c>
      <c r="J2441">
        <f>(b2b3[[#This Row],[flux]]-b2b3[[#This Row],[flux in mfs]])/b2b3[[#This Row],[flux]]</f>
        <v>-8.9999999914388642</v>
      </c>
      <c r="K2441">
        <f>ABS(b2b3[[#This Row],[(mfs - b2+b3) / mfs]])</f>
        <v>8.9999999914388642</v>
      </c>
      <c r="L2441" t="b">
        <f>_xlfn.TEXTAFTER(b2b3[[#This Row],[rxn]],"-",-1)="SPONT"</f>
        <v>0</v>
      </c>
      <c r="M2441" t="str">
        <f>_xlfn.TEXTAFTER(b2b3[[#This Row],[rxn]],"-",-1)</f>
        <v>MNP1</v>
      </c>
      <c r="N2441" t="str">
        <f>_xlfn.XLOOKUP("'PRO-"&amp;b2b3[[#This Row],[enz]]&amp;"'",'[1]Sheet2 (2)'!$A:$A,'[1]Sheet2 (2)'!$B:$B,"")</f>
        <v/>
      </c>
      <c r="O2441">
        <f>IFERROR(_xlfn.XLOOKUP(b2b3[[#This Row],[Column2]],Table17[[#This Row],[rxn-no-enz]],Table17[[#This Row],[flux]],0),0)</f>
        <v>0</v>
      </c>
      <c r="P2441" t="str">
        <f>_xlfn.TEXTBEFORE(b2b3[[#This Row],[rxn]],"-",-1,,,"")</f>
        <v>PROSYN</v>
      </c>
    </row>
    <row r="2442" spans="1:16" ht="17" x14ac:dyDescent="0.25">
      <c r="A2442" s="1" t="s">
        <v>12884</v>
      </c>
      <c r="B2442" s="1" t="s">
        <v>2778</v>
      </c>
      <c r="C2442" s="1">
        <v>4.1879158399999998E-7</v>
      </c>
      <c r="D2442" s="1">
        <f>mfs[[#This Row],[flux]]/1000</f>
        <v>4.1879158399999999E-10</v>
      </c>
      <c r="F2442" t="s">
        <v>4667</v>
      </c>
      <c r="G2442" t="s">
        <v>2778</v>
      </c>
      <c r="H2442" s="3">
        <v>1.9063132450120401E-13</v>
      </c>
      <c r="I2442">
        <f>_xlfn.XLOOKUP(b2b3[[#This Row],[rxn]],mfs[rxn],mfs[flux_scaled],0)</f>
        <v>0</v>
      </c>
      <c r="J2442">
        <f>(b2b3[[#This Row],[flux]]-b2b3[[#This Row],[flux in mfs]])/b2b3[[#This Row],[flux]]</f>
        <v>1</v>
      </c>
      <c r="K2442">
        <f>ABS(b2b3[[#This Row],[(mfs - b2+b3) / mfs]])</f>
        <v>1</v>
      </c>
      <c r="L2442" t="b">
        <f>_xlfn.TEXTAFTER(b2b3[[#This Row],[rxn]],"-",-1)="SPONT"</f>
        <v>0</v>
      </c>
      <c r="M2442" t="str">
        <f>_xlfn.TEXTAFTER(b2b3[[#This Row],[rxn]],"-",-1)</f>
        <v>MRP1</v>
      </c>
      <c r="N2442" t="str">
        <f>_xlfn.XLOOKUP("'PRO-"&amp;b2b3[[#This Row],[enz]]&amp;"'",'[1]Sheet2 (2)'!$A:$A,'[1]Sheet2 (2)'!$B:$B,"")</f>
        <v/>
      </c>
      <c r="O2442">
        <f>IFERROR(_xlfn.XLOOKUP(b2b3[[#This Row],[Column2]],Table17[[#This Row],[rxn-no-enz]],Table17[[#This Row],[flux]],0),0)</f>
        <v>0</v>
      </c>
      <c r="P2442" t="str">
        <f>_xlfn.TEXTBEFORE(b2b3[[#This Row],[rxn]],"-",-1,,,"")</f>
        <v>PROSYN</v>
      </c>
    </row>
    <row r="2443" spans="1:16" ht="17" x14ac:dyDescent="0.25">
      <c r="A2443" s="1" t="s">
        <v>12885</v>
      </c>
      <c r="B2443" s="1" t="s">
        <v>2778</v>
      </c>
      <c r="C2443" s="1">
        <v>2.3251809999999999E-9</v>
      </c>
      <c r="D2443" s="1">
        <f>mfs[[#This Row],[flux]]/1000</f>
        <v>2.3251809999999998E-12</v>
      </c>
      <c r="F2443" t="s">
        <v>4669</v>
      </c>
      <c r="G2443" t="s">
        <v>2778</v>
      </c>
      <c r="H2443" s="3">
        <v>1.9063132450120401E-13</v>
      </c>
      <c r="I2443">
        <f>_xlfn.XLOOKUP(b2b3[[#This Row],[rxn]],mfs[rxn],mfs[flux_scaled],0)</f>
        <v>0</v>
      </c>
      <c r="J2443">
        <f>(b2b3[[#This Row],[flux]]-b2b3[[#This Row],[flux in mfs]])/b2b3[[#This Row],[flux]]</f>
        <v>1</v>
      </c>
      <c r="K2443">
        <f>ABS(b2b3[[#This Row],[(mfs - b2+b3) / mfs]])</f>
        <v>1</v>
      </c>
      <c r="L2443" t="b">
        <f>_xlfn.TEXTAFTER(b2b3[[#This Row],[rxn]],"-",-1)="SPONT"</f>
        <v>0</v>
      </c>
      <c r="M2443" t="str">
        <f>_xlfn.TEXTAFTER(b2b3[[#This Row],[rxn]],"-",-1)</f>
        <v>MRP13</v>
      </c>
      <c r="N2443" t="str">
        <f>_xlfn.XLOOKUP("'PRO-"&amp;b2b3[[#This Row],[enz]]&amp;"'",'[1]Sheet2 (2)'!$A:$A,'[1]Sheet2 (2)'!$B:$B,"")</f>
        <v/>
      </c>
      <c r="O2443">
        <f>IFERROR(_xlfn.XLOOKUP(b2b3[[#This Row],[Column2]],Table17[[#This Row],[rxn-no-enz]],Table17[[#This Row],[flux]],0),0)</f>
        <v>0</v>
      </c>
      <c r="P2443" t="str">
        <f>_xlfn.TEXTBEFORE(b2b3[[#This Row],[rxn]],"-",-1,,,"")</f>
        <v>PROSYN</v>
      </c>
    </row>
    <row r="2444" spans="1:16" ht="17" x14ac:dyDescent="0.25">
      <c r="A2444" s="1" t="s">
        <v>12886</v>
      </c>
      <c r="B2444" s="1" t="s">
        <v>2778</v>
      </c>
      <c r="C2444" s="1">
        <v>2.0394740000000001E-8</v>
      </c>
      <c r="D2444" s="1">
        <f>mfs[[#This Row],[flux]]/1000</f>
        <v>2.0394740000000003E-11</v>
      </c>
      <c r="F2444" t="s">
        <v>4670</v>
      </c>
      <c r="G2444" t="s">
        <v>2778</v>
      </c>
      <c r="H2444" s="3">
        <v>2.35650665016868E-11</v>
      </c>
      <c r="I2444">
        <f>_xlfn.XLOOKUP(b2b3[[#This Row],[rxn]],mfs[rxn],mfs[flux_scaled],0)</f>
        <v>2.3565066500000002E-10</v>
      </c>
      <c r="J2444">
        <f>(b2b3[[#This Row],[flux]]-b2b3[[#This Row],[flux in mfs]])/b2b3[[#This Row],[flux]]</f>
        <v>-8.9999999992841957</v>
      </c>
      <c r="K2444">
        <f>ABS(b2b3[[#This Row],[(mfs - b2+b3) / mfs]])</f>
        <v>8.9999999992841957</v>
      </c>
      <c r="L2444" t="b">
        <f>_xlfn.TEXTAFTER(b2b3[[#This Row],[rxn]],"-",-1)="SPONT"</f>
        <v>0</v>
      </c>
      <c r="M2444" t="str">
        <f>_xlfn.TEXTAFTER(b2b3[[#This Row],[rxn]],"-",-1)</f>
        <v>MRP17</v>
      </c>
      <c r="N2444" t="str">
        <f>_xlfn.XLOOKUP("'PRO-"&amp;b2b3[[#This Row],[enz]]&amp;"'",'[1]Sheet2 (2)'!$A:$A,'[1]Sheet2 (2)'!$B:$B,"")</f>
        <v/>
      </c>
      <c r="O2444">
        <f>IFERROR(_xlfn.XLOOKUP(b2b3[[#This Row],[Column2]],Table17[[#This Row],[rxn-no-enz]],Table17[[#This Row],[flux]],0),0)</f>
        <v>0</v>
      </c>
      <c r="P2444" t="str">
        <f>_xlfn.TEXTBEFORE(b2b3[[#This Row],[rxn]],"-",-1,,,"")</f>
        <v>PROSYN</v>
      </c>
    </row>
    <row r="2445" spans="1:16" ht="17" x14ac:dyDescent="0.25">
      <c r="A2445" s="1" t="s">
        <v>12887</v>
      </c>
      <c r="B2445" s="1" t="s">
        <v>2778</v>
      </c>
      <c r="C2445" s="1">
        <v>1.2240392799999999E-7</v>
      </c>
      <c r="D2445" s="1">
        <f>mfs[[#This Row],[flux]]/1000</f>
        <v>1.22403928E-10</v>
      </c>
      <c r="F2445" t="s">
        <v>4671</v>
      </c>
      <c r="G2445" t="s">
        <v>2778</v>
      </c>
      <c r="H2445" s="3">
        <v>8.2218651799944503E-12</v>
      </c>
      <c r="I2445">
        <f>_xlfn.XLOOKUP(b2b3[[#This Row],[rxn]],mfs[rxn],mfs[flux_scaled],0)</f>
        <v>8.2218651999999999E-11</v>
      </c>
      <c r="J2445">
        <f>(b2b3[[#This Row],[flux]]-b2b3[[#This Row],[flux in mfs]])/b2b3[[#This Row],[flux]]</f>
        <v>-9.000000024332131</v>
      </c>
      <c r="K2445">
        <f>ABS(b2b3[[#This Row],[(mfs - b2+b3) / mfs]])</f>
        <v>9.000000024332131</v>
      </c>
      <c r="L2445" t="b">
        <f>_xlfn.TEXTAFTER(b2b3[[#This Row],[rxn]],"-",-1)="SPONT"</f>
        <v>0</v>
      </c>
      <c r="M2445" t="str">
        <f>_xlfn.TEXTAFTER(b2b3[[#This Row],[rxn]],"-",-1)</f>
        <v>MRP2</v>
      </c>
      <c r="N2445" t="str">
        <f>_xlfn.XLOOKUP("'PRO-"&amp;b2b3[[#This Row],[enz]]&amp;"'",'[1]Sheet2 (2)'!$A:$A,'[1]Sheet2 (2)'!$B:$B,"")</f>
        <v/>
      </c>
      <c r="O2445">
        <f>IFERROR(_xlfn.XLOOKUP(b2b3[[#This Row],[Column2]],Table17[[#This Row],[rxn-no-enz]],Table17[[#This Row],[flux]],0),0)</f>
        <v>0</v>
      </c>
      <c r="P2445" t="str">
        <f>_xlfn.TEXTBEFORE(b2b3[[#This Row],[rxn]],"-",-1,,,"")</f>
        <v>PROSYN</v>
      </c>
    </row>
    <row r="2446" spans="1:16" ht="17" x14ac:dyDescent="0.25">
      <c r="A2446" s="1" t="s">
        <v>12888</v>
      </c>
      <c r="B2446" s="1" t="s">
        <v>2778</v>
      </c>
      <c r="C2446" s="1">
        <v>4.8472054000000003E-8</v>
      </c>
      <c r="D2446" s="1">
        <f>mfs[[#This Row],[flux]]/1000</f>
        <v>4.8472054000000005E-11</v>
      </c>
      <c r="F2446" t="s">
        <v>4672</v>
      </c>
      <c r="G2446" t="s">
        <v>2778</v>
      </c>
      <c r="H2446" s="3">
        <v>1.6109555950828499E-11</v>
      </c>
      <c r="I2446">
        <f>_xlfn.XLOOKUP(b2b3[[#This Row],[rxn]],mfs[rxn],mfs[flux_scaled],0)</f>
        <v>1.6109555999999999E-10</v>
      </c>
      <c r="J2446">
        <f>(b2b3[[#This Row],[flux]]-b2b3[[#This Row],[flux in mfs]])/b2b3[[#This Row],[flux]]</f>
        <v>-9.0000000305231875</v>
      </c>
      <c r="K2446">
        <f>ABS(b2b3[[#This Row],[(mfs - b2+b3) / mfs]])</f>
        <v>9.0000000305231875</v>
      </c>
      <c r="L2446" t="b">
        <f>_xlfn.TEXTAFTER(b2b3[[#This Row],[rxn]],"-",-1)="SPONT"</f>
        <v>0</v>
      </c>
      <c r="M2446" t="str">
        <f>_xlfn.TEXTAFTER(b2b3[[#This Row],[rxn]],"-",-1)</f>
        <v>MRP20</v>
      </c>
      <c r="N2446" t="str">
        <f>_xlfn.XLOOKUP("'PRO-"&amp;b2b3[[#This Row],[enz]]&amp;"'",'[1]Sheet2 (2)'!$A:$A,'[1]Sheet2 (2)'!$B:$B,"")</f>
        <v/>
      </c>
      <c r="O2446">
        <f>IFERROR(_xlfn.XLOOKUP(b2b3[[#This Row],[Column2]],Table17[[#This Row],[rxn-no-enz]],Table17[[#This Row],[flux]],0),0)</f>
        <v>0</v>
      </c>
      <c r="P2446" t="str">
        <f>_xlfn.TEXTBEFORE(b2b3[[#This Row],[rxn]],"-",-1,,,"")</f>
        <v>PROSYN</v>
      </c>
    </row>
    <row r="2447" spans="1:16" ht="17" x14ac:dyDescent="0.25">
      <c r="A2447" s="1" t="s">
        <v>12889</v>
      </c>
      <c r="B2447" s="1" t="s">
        <v>2778</v>
      </c>
      <c r="C2447" s="1">
        <v>7.5205109999999996E-9</v>
      </c>
      <c r="D2447" s="1">
        <f>mfs[[#This Row],[flux]]/1000</f>
        <v>7.5205109999999996E-12</v>
      </c>
      <c r="F2447" t="s">
        <v>4673</v>
      </c>
      <c r="G2447" t="s">
        <v>2778</v>
      </c>
      <c r="H2447" s="3">
        <v>1.9063132450120401E-13</v>
      </c>
      <c r="I2447">
        <f>_xlfn.XLOOKUP(b2b3[[#This Row],[rxn]],mfs[rxn],mfs[flux_scaled],0)</f>
        <v>0</v>
      </c>
      <c r="J2447">
        <f>(b2b3[[#This Row],[flux]]-b2b3[[#This Row],[flux in mfs]])/b2b3[[#This Row],[flux]]</f>
        <v>1</v>
      </c>
      <c r="K2447">
        <f>ABS(b2b3[[#This Row],[(mfs - b2+b3) / mfs]])</f>
        <v>1</v>
      </c>
      <c r="L2447" t="b">
        <f>_xlfn.TEXTAFTER(b2b3[[#This Row],[rxn]],"-",-1)="SPONT"</f>
        <v>0</v>
      </c>
      <c r="M2447" t="str">
        <f>_xlfn.TEXTAFTER(b2b3[[#This Row],[rxn]],"-",-1)</f>
        <v>MRP21</v>
      </c>
      <c r="N2447" t="str">
        <f>_xlfn.XLOOKUP("'PRO-"&amp;b2b3[[#This Row],[enz]]&amp;"'",'[1]Sheet2 (2)'!$A:$A,'[1]Sheet2 (2)'!$B:$B,"")</f>
        <v/>
      </c>
      <c r="O2447">
        <f>IFERROR(_xlfn.XLOOKUP(b2b3[[#This Row],[Column2]],Table17[[#This Row],[rxn-no-enz]],Table17[[#This Row],[flux]],0),0)</f>
        <v>0</v>
      </c>
      <c r="P2447" t="str">
        <f>_xlfn.TEXTBEFORE(b2b3[[#This Row],[rxn]],"-",-1,,,"")</f>
        <v>PROSYN</v>
      </c>
    </row>
    <row r="2448" spans="1:16" ht="17" x14ac:dyDescent="0.25">
      <c r="A2448" s="1" t="s">
        <v>12890</v>
      </c>
      <c r="B2448" s="1" t="s">
        <v>2778</v>
      </c>
      <c r="C2448" s="1">
        <v>3.1055084300000003E-7</v>
      </c>
      <c r="D2448" s="1">
        <f>mfs[[#This Row],[flux]]/1000</f>
        <v>3.1055084300000003E-10</v>
      </c>
      <c r="F2448" t="s">
        <v>4674</v>
      </c>
      <c r="G2448" t="s">
        <v>2778</v>
      </c>
      <c r="H2448" s="3">
        <v>7.6568027860567401E-12</v>
      </c>
      <c r="I2448">
        <f>_xlfn.XLOOKUP(b2b3[[#This Row],[rxn]],mfs[rxn],mfs[flux_scaled],0)</f>
        <v>7.6568027999999999E-11</v>
      </c>
      <c r="J2448">
        <f>(b2b3[[#This Row],[flux]]-b2b3[[#This Row],[flux in mfs]])/b2b3[[#This Row],[flux]]</f>
        <v>-9.0000000182102902</v>
      </c>
      <c r="K2448">
        <f>ABS(b2b3[[#This Row],[(mfs - b2+b3) / mfs]])</f>
        <v>9.0000000182102902</v>
      </c>
      <c r="L2448" t="b">
        <f>_xlfn.TEXTAFTER(b2b3[[#This Row],[rxn]],"-",-1)="SPONT"</f>
        <v>0</v>
      </c>
      <c r="M2448" t="str">
        <f>_xlfn.TEXTAFTER(b2b3[[#This Row],[rxn]],"-",-1)</f>
        <v>MRP4</v>
      </c>
      <c r="N2448" t="str">
        <f>_xlfn.XLOOKUP("'PRO-"&amp;b2b3[[#This Row],[enz]]&amp;"'",'[1]Sheet2 (2)'!$A:$A,'[1]Sheet2 (2)'!$B:$B,"")</f>
        <v/>
      </c>
      <c r="O2448">
        <f>IFERROR(_xlfn.XLOOKUP(b2b3[[#This Row],[Column2]],Table17[[#This Row],[rxn-no-enz]],Table17[[#This Row],[flux]],0),0)</f>
        <v>0</v>
      </c>
      <c r="P2448" t="str">
        <f>_xlfn.TEXTBEFORE(b2b3[[#This Row],[rxn]],"-",-1,,,"")</f>
        <v>PROSYN</v>
      </c>
    </row>
    <row r="2449" spans="1:16" ht="17" x14ac:dyDescent="0.25">
      <c r="A2449" s="1" t="s">
        <v>12891</v>
      </c>
      <c r="B2449" s="1" t="s">
        <v>2778</v>
      </c>
      <c r="C2449" s="1">
        <v>8.5491010000000001E-9</v>
      </c>
      <c r="D2449" s="1">
        <f>mfs[[#This Row],[flux]]/1000</f>
        <v>8.5491010000000002E-12</v>
      </c>
      <c r="F2449" t="s">
        <v>4675</v>
      </c>
      <c r="G2449" t="s">
        <v>2778</v>
      </c>
      <c r="H2449" s="3">
        <v>1.9063132450120401E-13</v>
      </c>
      <c r="I2449">
        <f>_xlfn.XLOOKUP(b2b3[[#This Row],[rxn]],mfs[rxn],mfs[flux_scaled],0)</f>
        <v>0</v>
      </c>
      <c r="J2449">
        <f>(b2b3[[#This Row],[flux]]-b2b3[[#This Row],[flux in mfs]])/b2b3[[#This Row],[flux]]</f>
        <v>1</v>
      </c>
      <c r="K2449">
        <f>ABS(b2b3[[#This Row],[(mfs - b2+b3) / mfs]])</f>
        <v>1</v>
      </c>
      <c r="L2449" t="b">
        <f>_xlfn.TEXTAFTER(b2b3[[#This Row],[rxn]],"-",-1)="SPONT"</f>
        <v>0</v>
      </c>
      <c r="M2449" t="str">
        <f>_xlfn.TEXTAFTER(b2b3[[#This Row],[rxn]],"-",-1)</f>
        <v>MRP49</v>
      </c>
      <c r="N2449" t="str">
        <f>_xlfn.XLOOKUP("'PRO-"&amp;b2b3[[#This Row],[enz]]&amp;"'",'[1]Sheet2 (2)'!$A:$A,'[1]Sheet2 (2)'!$B:$B,"")</f>
        <v/>
      </c>
      <c r="O2449">
        <f>IFERROR(_xlfn.XLOOKUP(b2b3[[#This Row],[Column2]],Table17[[#This Row],[rxn-no-enz]],Table17[[#This Row],[flux]],0),0)</f>
        <v>0</v>
      </c>
      <c r="P2449" t="str">
        <f>_xlfn.TEXTBEFORE(b2b3[[#This Row],[rxn]],"-",-1,,,"")</f>
        <v>PROSYN</v>
      </c>
    </row>
    <row r="2450" spans="1:16" ht="17" x14ac:dyDescent="0.25">
      <c r="A2450" s="1" t="s">
        <v>12892</v>
      </c>
      <c r="B2450" s="1" t="s">
        <v>2778</v>
      </c>
      <c r="C2450" s="1">
        <v>3.7874054799999999E-7</v>
      </c>
      <c r="D2450" s="1">
        <f>mfs[[#This Row],[flux]]/1000</f>
        <v>3.7874054800000001E-10</v>
      </c>
      <c r="F2450" t="s">
        <v>4676</v>
      </c>
      <c r="G2450" t="s">
        <v>2778</v>
      </c>
      <c r="H2450" s="3">
        <v>1.9063132450120401E-13</v>
      </c>
      <c r="I2450">
        <f>_xlfn.XLOOKUP(b2b3[[#This Row],[rxn]],mfs[rxn],mfs[flux_scaled],0)</f>
        <v>0</v>
      </c>
      <c r="J2450">
        <f>(b2b3[[#This Row],[flux]]-b2b3[[#This Row],[flux in mfs]])/b2b3[[#This Row],[flux]]</f>
        <v>1</v>
      </c>
      <c r="K2450">
        <f>ABS(b2b3[[#This Row],[(mfs - b2+b3) / mfs]])</f>
        <v>1</v>
      </c>
      <c r="L2450" t="b">
        <f>_xlfn.TEXTAFTER(b2b3[[#This Row],[rxn]],"-",-1)="SPONT"</f>
        <v>0</v>
      </c>
      <c r="M2450" t="str">
        <f>_xlfn.TEXTAFTER(b2b3[[#This Row],[rxn]],"-",-1)</f>
        <v>MRP51</v>
      </c>
      <c r="N2450" t="str">
        <f>_xlfn.XLOOKUP("'PRO-"&amp;b2b3[[#This Row],[enz]]&amp;"'",'[1]Sheet2 (2)'!$A:$A,'[1]Sheet2 (2)'!$B:$B,"")</f>
        <v/>
      </c>
      <c r="O2450">
        <f>IFERROR(_xlfn.XLOOKUP(b2b3[[#This Row],[Column2]],Table17[[#This Row],[rxn-no-enz]],Table17[[#This Row],[flux]],0),0)</f>
        <v>0</v>
      </c>
      <c r="P2450" t="str">
        <f>_xlfn.TEXTBEFORE(b2b3[[#This Row],[rxn]],"-",-1,,,"")</f>
        <v>PROSYN</v>
      </c>
    </row>
    <row r="2451" spans="1:16" ht="17" x14ac:dyDescent="0.25">
      <c r="A2451" s="1" t="s">
        <v>12893</v>
      </c>
      <c r="B2451" s="1" t="s">
        <v>2778</v>
      </c>
      <c r="C2451" s="1">
        <v>3.2339667999999997E-8</v>
      </c>
      <c r="D2451" s="1">
        <f>mfs[[#This Row],[flux]]/1000</f>
        <v>3.2339667999999997E-11</v>
      </c>
      <c r="F2451" t="s">
        <v>4677</v>
      </c>
      <c r="G2451" t="s">
        <v>2778</v>
      </c>
      <c r="H2451" s="3">
        <v>1.6510394785718298E-11</v>
      </c>
      <c r="I2451">
        <f>_xlfn.XLOOKUP(b2b3[[#This Row],[rxn]],mfs[rxn],mfs[flux_scaled],0)</f>
        <v>1.6510394799999998E-10</v>
      </c>
      <c r="J2451">
        <f>(b2b3[[#This Row],[flux]]-b2b3[[#This Row],[flux in mfs]])/b2b3[[#This Row],[flux]]</f>
        <v>-9.0000000086501259</v>
      </c>
      <c r="K2451">
        <f>ABS(b2b3[[#This Row],[(mfs - b2+b3) / mfs]])</f>
        <v>9.0000000086501259</v>
      </c>
      <c r="L2451" t="b">
        <f>_xlfn.TEXTAFTER(b2b3[[#This Row],[rxn]],"-",-1)="SPONT"</f>
        <v>0</v>
      </c>
      <c r="M2451" t="str">
        <f>_xlfn.TEXTAFTER(b2b3[[#This Row],[rxn]],"-",-1)</f>
        <v>MRP7</v>
      </c>
      <c r="N2451" t="str">
        <f>_xlfn.XLOOKUP("'PRO-"&amp;b2b3[[#This Row],[enz]]&amp;"'",'[1]Sheet2 (2)'!$A:$A,'[1]Sheet2 (2)'!$B:$B,"")</f>
        <v/>
      </c>
      <c r="O2451">
        <f>IFERROR(_xlfn.XLOOKUP(b2b3[[#This Row],[Column2]],Table17[[#This Row],[rxn-no-enz]],Table17[[#This Row],[flux]],0),0)</f>
        <v>0</v>
      </c>
      <c r="P2451" t="str">
        <f>_xlfn.TEXTBEFORE(b2b3[[#This Row],[rxn]],"-",-1,,,"")</f>
        <v>PROSYN</v>
      </c>
    </row>
    <row r="2452" spans="1:16" ht="17" x14ac:dyDescent="0.25">
      <c r="A2452" s="1" t="s">
        <v>12894</v>
      </c>
      <c r="B2452" s="1" t="s">
        <v>2778</v>
      </c>
      <c r="C2452" s="1">
        <v>2.5664982830000001E-6</v>
      </c>
      <c r="D2452" s="1">
        <f>mfs[[#This Row],[flux]]/1000</f>
        <v>2.566498283E-9</v>
      </c>
      <c r="F2452" t="s">
        <v>4678</v>
      </c>
      <c r="G2452" t="s">
        <v>2778</v>
      </c>
      <c r="H2452" s="3">
        <v>2.2602040897367899E-11</v>
      </c>
      <c r="I2452">
        <f>_xlfn.XLOOKUP(b2b3[[#This Row],[rxn]],mfs[rxn],mfs[flux_scaled],0)</f>
        <v>2.2602040900000001E-10</v>
      </c>
      <c r="J2452">
        <f>(b2b3[[#This Row],[flux]]-b2b3[[#This Row],[flux in mfs]])/b2b3[[#This Row],[flux]]</f>
        <v>-9.0000000011645422</v>
      </c>
      <c r="K2452">
        <f>ABS(b2b3[[#This Row],[(mfs - b2+b3) / mfs]])</f>
        <v>9.0000000011645422</v>
      </c>
      <c r="L2452" t="b">
        <f>_xlfn.TEXTAFTER(b2b3[[#This Row],[rxn]],"-",-1)="SPONT"</f>
        <v>0</v>
      </c>
      <c r="M2452" t="str">
        <f>_xlfn.TEXTAFTER(b2b3[[#This Row],[rxn]],"-",-1)</f>
        <v>MRPL1</v>
      </c>
      <c r="N2452" t="str">
        <f>_xlfn.XLOOKUP("'PRO-"&amp;b2b3[[#This Row],[enz]]&amp;"'",'[1]Sheet2 (2)'!$A:$A,'[1]Sheet2 (2)'!$B:$B,"")</f>
        <v/>
      </c>
      <c r="O2452">
        <f>IFERROR(_xlfn.XLOOKUP(b2b3[[#This Row],[Column2]],Table17[[#This Row],[rxn-no-enz]],Table17[[#This Row],[flux]],0),0)</f>
        <v>0</v>
      </c>
      <c r="P2452" t="str">
        <f>_xlfn.TEXTBEFORE(b2b3[[#This Row],[rxn]],"-",-1,,,"")</f>
        <v>PROSYN</v>
      </c>
    </row>
    <row r="2453" spans="1:16" ht="17" x14ac:dyDescent="0.25">
      <c r="A2453" s="1" t="s">
        <v>12895</v>
      </c>
      <c r="B2453" s="1" t="s">
        <v>2778</v>
      </c>
      <c r="C2453" s="1">
        <v>1.7180649300000001E-7</v>
      </c>
      <c r="D2453" s="1">
        <f>mfs[[#This Row],[flux]]/1000</f>
        <v>1.7180649300000001E-10</v>
      </c>
      <c r="F2453" t="s">
        <v>4679</v>
      </c>
      <c r="G2453" t="s">
        <v>2778</v>
      </c>
      <c r="H2453" s="3">
        <v>1.5046290168200001E-11</v>
      </c>
      <c r="I2453">
        <f>_xlfn.XLOOKUP(b2b3[[#This Row],[rxn]],mfs[rxn],mfs[flux_scaled],0)</f>
        <v>1.50462902E-10</v>
      </c>
      <c r="J2453">
        <f>(b2b3[[#This Row],[flux]]-b2b3[[#This Row],[flux in mfs]])/b2b3[[#This Row],[flux]]</f>
        <v>-9.0000000211347775</v>
      </c>
      <c r="K2453">
        <f>ABS(b2b3[[#This Row],[(mfs - b2+b3) / mfs]])</f>
        <v>9.0000000211347775</v>
      </c>
      <c r="L2453" t="b">
        <f>_xlfn.TEXTAFTER(b2b3[[#This Row],[rxn]],"-",-1)="SPONT"</f>
        <v>0</v>
      </c>
      <c r="M2453" t="str">
        <f>_xlfn.TEXTAFTER(b2b3[[#This Row],[rxn]],"-",-1)</f>
        <v>MRPL10</v>
      </c>
      <c r="N2453" t="str">
        <f>_xlfn.XLOOKUP("'PRO-"&amp;b2b3[[#This Row],[enz]]&amp;"'",'[1]Sheet2 (2)'!$A:$A,'[1]Sheet2 (2)'!$B:$B,"")</f>
        <v/>
      </c>
      <c r="O2453">
        <f>IFERROR(_xlfn.XLOOKUP(b2b3[[#This Row],[Column2]],Table17[[#This Row],[rxn-no-enz]],Table17[[#This Row],[flux]],0),0)</f>
        <v>0</v>
      </c>
      <c r="P2453" t="str">
        <f>_xlfn.TEXTBEFORE(b2b3[[#This Row],[rxn]],"-",-1,,,"")</f>
        <v>PROSYN</v>
      </c>
    </row>
    <row r="2454" spans="1:16" ht="17" x14ac:dyDescent="0.25">
      <c r="A2454" s="1" t="s">
        <v>12896</v>
      </c>
      <c r="B2454" s="1" t="s">
        <v>2778</v>
      </c>
      <c r="C2454" s="1">
        <v>6.4138095000000002E-8</v>
      </c>
      <c r="D2454" s="1">
        <f>mfs[[#This Row],[flux]]/1000</f>
        <v>6.4138095000000003E-11</v>
      </c>
      <c r="F2454" t="s">
        <v>4680</v>
      </c>
      <c r="G2454" t="s">
        <v>2778</v>
      </c>
      <c r="H2454" s="3">
        <v>5.6169302688525499E-11</v>
      </c>
      <c r="I2454">
        <f>_xlfn.XLOOKUP(b2b3[[#This Row],[rxn]],mfs[rxn],mfs[flux_scaled],0)</f>
        <v>5.6169302699999997E-10</v>
      </c>
      <c r="J2454">
        <f>(b2b3[[#This Row],[flux]]-b2b3[[#This Row],[flux in mfs]])/b2b3[[#This Row],[flux]]</f>
        <v>-9.0000000020428423</v>
      </c>
      <c r="K2454">
        <f>ABS(b2b3[[#This Row],[(mfs - b2+b3) / mfs]])</f>
        <v>9.0000000020428423</v>
      </c>
      <c r="L2454" t="b">
        <f>_xlfn.TEXTAFTER(b2b3[[#This Row],[rxn]],"-",-1)="SPONT"</f>
        <v>0</v>
      </c>
      <c r="M2454" t="str">
        <f>_xlfn.TEXTAFTER(b2b3[[#This Row],[rxn]],"-",-1)</f>
        <v>MRPL11</v>
      </c>
      <c r="N2454" t="str">
        <f>_xlfn.XLOOKUP("'PRO-"&amp;b2b3[[#This Row],[enz]]&amp;"'",'[1]Sheet2 (2)'!$A:$A,'[1]Sheet2 (2)'!$B:$B,"")</f>
        <v/>
      </c>
      <c r="O2454">
        <f>IFERROR(_xlfn.XLOOKUP(b2b3[[#This Row],[Column2]],Table17[[#This Row],[rxn-no-enz]],Table17[[#This Row],[flux]],0),0)</f>
        <v>0</v>
      </c>
      <c r="P2454" t="str">
        <f>_xlfn.TEXTBEFORE(b2b3[[#This Row],[rxn]],"-",-1,,,"")</f>
        <v>PROSYN</v>
      </c>
    </row>
    <row r="2455" spans="1:16" ht="17" x14ac:dyDescent="0.25">
      <c r="A2455" s="1" t="s">
        <v>12897</v>
      </c>
      <c r="B2455" s="1" t="s">
        <v>2778</v>
      </c>
      <c r="C2455" s="1">
        <v>6.2970253999999996E-8</v>
      </c>
      <c r="D2455" s="1">
        <f>mfs[[#This Row],[flux]]/1000</f>
        <v>6.2970253999999995E-11</v>
      </c>
      <c r="F2455" t="s">
        <v>4681</v>
      </c>
      <c r="G2455" t="s">
        <v>2778</v>
      </c>
      <c r="H2455" s="3">
        <v>1.9063132450120401E-13</v>
      </c>
      <c r="I2455">
        <f>_xlfn.XLOOKUP(b2b3[[#This Row],[rxn]],mfs[rxn],mfs[flux_scaled],0)</f>
        <v>0</v>
      </c>
      <c r="J2455">
        <f>(b2b3[[#This Row],[flux]]-b2b3[[#This Row],[flux in mfs]])/b2b3[[#This Row],[flux]]</f>
        <v>1</v>
      </c>
      <c r="K2455">
        <f>ABS(b2b3[[#This Row],[(mfs - b2+b3) / mfs]])</f>
        <v>1</v>
      </c>
      <c r="L2455" t="b">
        <f>_xlfn.TEXTAFTER(b2b3[[#This Row],[rxn]],"-",-1)="SPONT"</f>
        <v>0</v>
      </c>
      <c r="M2455" t="str">
        <f>_xlfn.TEXTAFTER(b2b3[[#This Row],[rxn]],"-",-1)</f>
        <v>MRPL13</v>
      </c>
      <c r="N2455" t="str">
        <f>_xlfn.XLOOKUP("'PRO-"&amp;b2b3[[#This Row],[enz]]&amp;"'",'[1]Sheet2 (2)'!$A:$A,'[1]Sheet2 (2)'!$B:$B,"")</f>
        <v/>
      </c>
      <c r="O2455">
        <f>IFERROR(_xlfn.XLOOKUP(b2b3[[#This Row],[Column2]],Table17[[#This Row],[rxn-no-enz]],Table17[[#This Row],[flux]],0),0)</f>
        <v>0</v>
      </c>
      <c r="P2455" t="str">
        <f>_xlfn.TEXTBEFORE(b2b3[[#This Row],[rxn]],"-",-1,,,"")</f>
        <v>PROSYN</v>
      </c>
    </row>
    <row r="2456" spans="1:16" ht="17" x14ac:dyDescent="0.25">
      <c r="A2456" s="1" t="s">
        <v>12898</v>
      </c>
      <c r="B2456" s="1" t="s">
        <v>2778</v>
      </c>
      <c r="C2456" s="1">
        <v>1.205289E-9</v>
      </c>
      <c r="D2456" s="1">
        <f>mfs[[#This Row],[flux]]/1000</f>
        <v>1.205289E-12</v>
      </c>
      <c r="F2456" t="s">
        <v>4682</v>
      </c>
      <c r="G2456" t="s">
        <v>2778</v>
      </c>
      <c r="H2456" s="3">
        <v>1.9063132450120401E-13</v>
      </c>
      <c r="I2456">
        <f>_xlfn.XLOOKUP(b2b3[[#This Row],[rxn]],mfs[rxn],mfs[flux_scaled],0)</f>
        <v>0</v>
      </c>
      <c r="J2456">
        <f>(b2b3[[#This Row],[flux]]-b2b3[[#This Row],[flux in mfs]])/b2b3[[#This Row],[flux]]</f>
        <v>1</v>
      </c>
      <c r="K2456">
        <f>ABS(b2b3[[#This Row],[(mfs - b2+b3) / mfs]])</f>
        <v>1</v>
      </c>
      <c r="L2456" t="b">
        <f>_xlfn.TEXTAFTER(b2b3[[#This Row],[rxn]],"-",-1)="SPONT"</f>
        <v>0</v>
      </c>
      <c r="M2456" t="str">
        <f>_xlfn.TEXTAFTER(b2b3[[#This Row],[rxn]],"-",-1)</f>
        <v>MRPL15</v>
      </c>
      <c r="N2456" t="str">
        <f>_xlfn.XLOOKUP("'PRO-"&amp;b2b3[[#This Row],[enz]]&amp;"'",'[1]Sheet2 (2)'!$A:$A,'[1]Sheet2 (2)'!$B:$B,"")</f>
        <v/>
      </c>
      <c r="O2456">
        <f>IFERROR(_xlfn.XLOOKUP(b2b3[[#This Row],[Column2]],Table17[[#This Row],[rxn-no-enz]],Table17[[#This Row],[flux]],0),0)</f>
        <v>0</v>
      </c>
      <c r="P2456" t="str">
        <f>_xlfn.TEXTBEFORE(b2b3[[#This Row],[rxn]],"-",-1,,,"")</f>
        <v>PROSYN</v>
      </c>
    </row>
    <row r="2457" spans="1:16" ht="17" x14ac:dyDescent="0.25">
      <c r="A2457" s="1" t="s">
        <v>12899</v>
      </c>
      <c r="B2457" s="1" t="s">
        <v>2778</v>
      </c>
      <c r="C2457" s="1">
        <v>4.5919794099999998E-7</v>
      </c>
      <c r="D2457" s="1">
        <f>mfs[[#This Row],[flux]]/1000</f>
        <v>4.59197941E-10</v>
      </c>
      <c r="F2457" t="s">
        <v>4683</v>
      </c>
      <c r="G2457" t="s">
        <v>2778</v>
      </c>
      <c r="H2457" s="3">
        <v>8.56641668312243E-12</v>
      </c>
      <c r="I2457">
        <f>_xlfn.XLOOKUP(b2b3[[#This Row],[rxn]],mfs[rxn],mfs[flux_scaled],0)</f>
        <v>8.5664167E-11</v>
      </c>
      <c r="J2457">
        <f>(b2b3[[#This Row],[flux]]-b2b3[[#This Row],[flux in mfs]])/b2b3[[#This Row],[flux]]</f>
        <v>-9.0000000197020178</v>
      </c>
      <c r="K2457">
        <f>ABS(b2b3[[#This Row],[(mfs - b2+b3) / mfs]])</f>
        <v>9.0000000197020178</v>
      </c>
      <c r="L2457" t="b">
        <f>_xlfn.TEXTAFTER(b2b3[[#This Row],[rxn]],"-",-1)="SPONT"</f>
        <v>0</v>
      </c>
      <c r="M2457" t="str">
        <f>_xlfn.TEXTAFTER(b2b3[[#This Row],[rxn]],"-",-1)</f>
        <v>MRPL16</v>
      </c>
      <c r="N2457" t="str">
        <f>_xlfn.XLOOKUP("'PRO-"&amp;b2b3[[#This Row],[enz]]&amp;"'",'[1]Sheet2 (2)'!$A:$A,'[1]Sheet2 (2)'!$B:$B,"")</f>
        <v/>
      </c>
      <c r="O2457">
        <f>IFERROR(_xlfn.XLOOKUP(b2b3[[#This Row],[Column2]],Table17[[#This Row],[rxn-no-enz]],Table17[[#This Row],[flux]],0),0)</f>
        <v>0</v>
      </c>
      <c r="P2457" t="str">
        <f>_xlfn.TEXTBEFORE(b2b3[[#This Row],[rxn]],"-",-1,,,"")</f>
        <v>PROSYN</v>
      </c>
    </row>
    <row r="2458" spans="1:16" ht="17" x14ac:dyDescent="0.25">
      <c r="A2458" s="1" t="s">
        <v>12900</v>
      </c>
      <c r="B2458" s="1" t="s">
        <v>2778</v>
      </c>
      <c r="C2458" s="1">
        <v>2.5295872299999998E-7</v>
      </c>
      <c r="D2458" s="1">
        <f>mfs[[#This Row],[flux]]/1000</f>
        <v>2.5295872299999999E-10</v>
      </c>
      <c r="F2458" t="s">
        <v>4684</v>
      </c>
      <c r="G2458" t="s">
        <v>2778</v>
      </c>
      <c r="H2458" s="3">
        <v>1.5219212724340101E-11</v>
      </c>
      <c r="I2458">
        <f>_xlfn.XLOOKUP(b2b3[[#This Row],[rxn]],mfs[rxn],mfs[flux_scaled],0)</f>
        <v>1.5219212700000001E-10</v>
      </c>
      <c r="J2458">
        <f>(b2b3[[#This Row],[flux]]-b2b3[[#This Row],[flux in mfs]])/b2b3[[#This Row],[flux]]</f>
        <v>-8.9999999840069922</v>
      </c>
      <c r="K2458">
        <f>ABS(b2b3[[#This Row],[(mfs - b2+b3) / mfs]])</f>
        <v>8.9999999840069922</v>
      </c>
      <c r="L2458" t="b">
        <f>_xlfn.TEXTAFTER(b2b3[[#This Row],[rxn]],"-",-1)="SPONT"</f>
        <v>0</v>
      </c>
      <c r="M2458" t="str">
        <f>_xlfn.TEXTAFTER(b2b3[[#This Row],[rxn]],"-",-1)</f>
        <v>MRPL17</v>
      </c>
      <c r="N2458" t="str">
        <f>_xlfn.XLOOKUP("'PRO-"&amp;b2b3[[#This Row],[enz]]&amp;"'",'[1]Sheet2 (2)'!$A:$A,'[1]Sheet2 (2)'!$B:$B,"")</f>
        <v/>
      </c>
      <c r="O2458">
        <f>IFERROR(_xlfn.XLOOKUP(b2b3[[#This Row],[Column2]],Table17[[#This Row],[rxn-no-enz]],Table17[[#This Row],[flux]],0),0)</f>
        <v>0</v>
      </c>
      <c r="P2458" t="str">
        <f>_xlfn.TEXTBEFORE(b2b3[[#This Row],[rxn]],"-",-1,,,"")</f>
        <v>PROSYN</v>
      </c>
    </row>
    <row r="2459" spans="1:16" ht="17" x14ac:dyDescent="0.25">
      <c r="A2459" s="1" t="s">
        <v>12901</v>
      </c>
      <c r="B2459" s="1" t="s">
        <v>2778</v>
      </c>
      <c r="C2459" s="1">
        <v>9.5209829999999992E-9</v>
      </c>
      <c r="D2459" s="1">
        <f>mfs[[#This Row],[flux]]/1000</f>
        <v>9.5209829999999986E-12</v>
      </c>
      <c r="F2459" t="s">
        <v>4685</v>
      </c>
      <c r="G2459" t="s">
        <v>2778</v>
      </c>
      <c r="H2459" s="3">
        <v>4.9170760007927501E-11</v>
      </c>
      <c r="I2459">
        <f>_xlfn.XLOOKUP(b2b3[[#This Row],[rxn]],mfs[rxn],mfs[flux_scaled],0)</f>
        <v>4.9170760000000001E-10</v>
      </c>
      <c r="J2459">
        <f>(b2b3[[#This Row],[flux]]-b2b3[[#This Row],[flux in mfs]])/b2b3[[#This Row],[flux]]</f>
        <v>-8.9999999983877608</v>
      </c>
      <c r="K2459">
        <f>ABS(b2b3[[#This Row],[(mfs - b2+b3) / mfs]])</f>
        <v>8.9999999983877608</v>
      </c>
      <c r="L2459" t="b">
        <f>_xlfn.TEXTAFTER(b2b3[[#This Row],[rxn]],"-",-1)="SPONT"</f>
        <v>0</v>
      </c>
      <c r="M2459" t="str">
        <f>_xlfn.TEXTAFTER(b2b3[[#This Row],[rxn]],"-",-1)</f>
        <v>MRPL19</v>
      </c>
      <c r="N2459" t="str">
        <f>_xlfn.XLOOKUP("'PRO-"&amp;b2b3[[#This Row],[enz]]&amp;"'",'[1]Sheet2 (2)'!$A:$A,'[1]Sheet2 (2)'!$B:$B,"")</f>
        <v/>
      </c>
      <c r="O2459">
        <f>IFERROR(_xlfn.XLOOKUP(b2b3[[#This Row],[Column2]],Table17[[#This Row],[rxn-no-enz]],Table17[[#This Row],[flux]],0),0)</f>
        <v>0</v>
      </c>
      <c r="P2459" t="str">
        <f>_xlfn.TEXTBEFORE(b2b3[[#This Row],[rxn]],"-",-1,,,"")</f>
        <v>PROSYN</v>
      </c>
    </row>
    <row r="2460" spans="1:16" ht="17" x14ac:dyDescent="0.25">
      <c r="A2460" s="1" t="s">
        <v>12902</v>
      </c>
      <c r="B2460" s="1" t="s">
        <v>2778</v>
      </c>
      <c r="C2460" s="1">
        <v>3.3708413500000002E-7</v>
      </c>
      <c r="D2460" s="1">
        <f>mfs[[#This Row],[flux]]/1000</f>
        <v>3.37084135E-10</v>
      </c>
      <c r="F2460" t="s">
        <v>4686</v>
      </c>
      <c r="G2460" t="s">
        <v>2778</v>
      </c>
      <c r="H2460" s="3">
        <v>2.9317882623883102E-12</v>
      </c>
      <c r="I2460">
        <f>_xlfn.XLOOKUP(b2b3[[#This Row],[rxn]],mfs[rxn],mfs[flux_scaled],0)</f>
        <v>2.9317883000000001E-11</v>
      </c>
      <c r="J2460">
        <f>(b2b3[[#This Row],[flux]]-b2b3[[#This Row],[flux in mfs]])/b2b3[[#This Row],[flux]]</f>
        <v>-9.0000001282892441</v>
      </c>
      <c r="K2460">
        <f>ABS(b2b3[[#This Row],[(mfs - b2+b3) / mfs]])</f>
        <v>9.0000001282892441</v>
      </c>
      <c r="L2460" t="b">
        <f>_xlfn.TEXTAFTER(b2b3[[#This Row],[rxn]],"-",-1)="SPONT"</f>
        <v>0</v>
      </c>
      <c r="M2460" t="str">
        <f>_xlfn.TEXTAFTER(b2b3[[#This Row],[rxn]],"-",-1)</f>
        <v>MRPL20</v>
      </c>
      <c r="N2460" t="str">
        <f>_xlfn.XLOOKUP("'PRO-"&amp;b2b3[[#This Row],[enz]]&amp;"'",'[1]Sheet2 (2)'!$A:$A,'[1]Sheet2 (2)'!$B:$B,"")</f>
        <v/>
      </c>
      <c r="O2460">
        <f>IFERROR(_xlfn.XLOOKUP(b2b3[[#This Row],[Column2]],Table17[[#This Row],[rxn-no-enz]],Table17[[#This Row],[flux]],0),0)</f>
        <v>0</v>
      </c>
      <c r="P2460" t="str">
        <f>_xlfn.TEXTBEFORE(b2b3[[#This Row],[rxn]],"-",-1,,,"")</f>
        <v>PROSYN</v>
      </c>
    </row>
    <row r="2461" spans="1:16" ht="17" x14ac:dyDescent="0.25">
      <c r="A2461" s="1" t="s">
        <v>12903</v>
      </c>
      <c r="B2461" s="1" t="s">
        <v>2778</v>
      </c>
      <c r="C2461" s="1">
        <v>1.4384036689999999E-6</v>
      </c>
      <c r="D2461" s="1">
        <f>mfs[[#This Row],[flux]]/1000</f>
        <v>1.438403669E-9</v>
      </c>
      <c r="F2461" t="s">
        <v>4687</v>
      </c>
      <c r="G2461" t="s">
        <v>2778</v>
      </c>
      <c r="H2461" s="3">
        <v>7.3962908149648002E-12</v>
      </c>
      <c r="I2461">
        <f>_xlfn.XLOOKUP(b2b3[[#This Row],[rxn]],mfs[rxn],mfs[flux_scaled],0)</f>
        <v>7.3962907999999994E-11</v>
      </c>
      <c r="J2461">
        <f>(b2b3[[#This Row],[flux]]-b2b3[[#This Row],[flux in mfs]])/b2b3[[#This Row],[flux]]</f>
        <v>-8.9999999797671553</v>
      </c>
      <c r="K2461">
        <f>ABS(b2b3[[#This Row],[(mfs - b2+b3) / mfs]])</f>
        <v>8.9999999797671553</v>
      </c>
      <c r="L2461" t="b">
        <f>_xlfn.TEXTAFTER(b2b3[[#This Row],[rxn]],"-",-1)="SPONT"</f>
        <v>0</v>
      </c>
      <c r="M2461" t="str">
        <f>_xlfn.TEXTAFTER(b2b3[[#This Row],[rxn]],"-",-1)</f>
        <v>MRPL22</v>
      </c>
      <c r="N2461" t="str">
        <f>_xlfn.XLOOKUP("'PRO-"&amp;b2b3[[#This Row],[enz]]&amp;"'",'[1]Sheet2 (2)'!$A:$A,'[1]Sheet2 (2)'!$B:$B,"")</f>
        <v/>
      </c>
      <c r="O2461">
        <f>IFERROR(_xlfn.XLOOKUP(b2b3[[#This Row],[Column2]],Table17[[#This Row],[rxn-no-enz]],Table17[[#This Row],[flux]],0),0)</f>
        <v>0</v>
      </c>
      <c r="P2461" t="str">
        <f>_xlfn.TEXTBEFORE(b2b3[[#This Row],[rxn]],"-",-1,,,"")</f>
        <v>PROSYN</v>
      </c>
    </row>
    <row r="2462" spans="1:16" ht="17" x14ac:dyDescent="0.25">
      <c r="A2462" s="1" t="s">
        <v>12904</v>
      </c>
      <c r="B2462" s="1" t="s">
        <v>2778</v>
      </c>
      <c r="C2462" s="1">
        <v>3.9551810099999998E-7</v>
      </c>
      <c r="D2462" s="1">
        <f>mfs[[#This Row],[flux]]/1000</f>
        <v>3.9551810099999995E-10</v>
      </c>
      <c r="F2462" t="s">
        <v>4688</v>
      </c>
      <c r="G2462" t="s">
        <v>2778</v>
      </c>
      <c r="H2462" s="3">
        <v>2.8919831125221701E-11</v>
      </c>
      <c r="I2462">
        <f>_xlfn.XLOOKUP(b2b3[[#This Row],[rxn]],mfs[rxn],mfs[flux_scaled],0)</f>
        <v>2.8919831100000001E-10</v>
      </c>
      <c r="J2462">
        <f>(b2b3[[#This Row],[flux]]-b2b3[[#This Row],[flux in mfs]])/b2b3[[#This Row],[flux]]</f>
        <v>-8.9999999912787523</v>
      </c>
      <c r="K2462">
        <f>ABS(b2b3[[#This Row],[(mfs - b2+b3) / mfs]])</f>
        <v>8.9999999912787523</v>
      </c>
      <c r="L2462" t="b">
        <f>_xlfn.TEXTAFTER(b2b3[[#This Row],[rxn]],"-",-1)="SPONT"</f>
        <v>0</v>
      </c>
      <c r="M2462" t="str">
        <f>_xlfn.TEXTAFTER(b2b3[[#This Row],[rxn]],"-",-1)</f>
        <v>MRPL23</v>
      </c>
      <c r="N2462" t="str">
        <f>_xlfn.XLOOKUP("'PRO-"&amp;b2b3[[#This Row],[enz]]&amp;"'",'[1]Sheet2 (2)'!$A:$A,'[1]Sheet2 (2)'!$B:$B,"")</f>
        <v/>
      </c>
      <c r="O2462">
        <f>IFERROR(_xlfn.XLOOKUP(b2b3[[#This Row],[Column2]],Table17[[#This Row],[rxn-no-enz]],Table17[[#This Row],[flux]],0),0)</f>
        <v>0</v>
      </c>
      <c r="P2462" t="str">
        <f>_xlfn.TEXTBEFORE(b2b3[[#This Row],[rxn]],"-",-1,,,"")</f>
        <v>PROSYN</v>
      </c>
    </row>
    <row r="2463" spans="1:16" ht="17" x14ac:dyDescent="0.25">
      <c r="A2463" s="1" t="s">
        <v>12905</v>
      </c>
      <c r="B2463" s="1" t="s">
        <v>2778</v>
      </c>
      <c r="C2463" s="1">
        <v>2.2397518000000002E-8</v>
      </c>
      <c r="D2463" s="1">
        <f>mfs[[#This Row],[flux]]/1000</f>
        <v>2.2397518E-11</v>
      </c>
      <c r="F2463" t="s">
        <v>4689</v>
      </c>
      <c r="G2463" t="s">
        <v>2778</v>
      </c>
      <c r="H2463" s="3">
        <v>1.56817816650017E-11</v>
      </c>
      <c r="I2463">
        <f>_xlfn.XLOOKUP(b2b3[[#This Row],[rxn]],mfs[rxn],mfs[flux_scaled],0)</f>
        <v>1.5681781699999998E-10</v>
      </c>
      <c r="J2463">
        <f>(b2b3[[#This Row],[flux]]-b2b3[[#This Row],[flux in mfs]])/b2b3[[#This Row],[flux]]</f>
        <v>-9.000000022317808</v>
      </c>
      <c r="K2463">
        <f>ABS(b2b3[[#This Row],[(mfs - b2+b3) / mfs]])</f>
        <v>9.000000022317808</v>
      </c>
      <c r="L2463" t="b">
        <f>_xlfn.TEXTAFTER(b2b3[[#This Row],[rxn]],"-",-1)="SPONT"</f>
        <v>0</v>
      </c>
      <c r="M2463" t="str">
        <f>_xlfn.TEXTAFTER(b2b3[[#This Row],[rxn]],"-",-1)</f>
        <v>MRPL24</v>
      </c>
      <c r="N2463" t="str">
        <f>_xlfn.XLOOKUP("'PRO-"&amp;b2b3[[#This Row],[enz]]&amp;"'",'[1]Sheet2 (2)'!$A:$A,'[1]Sheet2 (2)'!$B:$B,"")</f>
        <v/>
      </c>
      <c r="O2463">
        <f>IFERROR(_xlfn.XLOOKUP(b2b3[[#This Row],[Column2]],Table17[[#This Row],[rxn-no-enz]],Table17[[#This Row],[flux]],0),0)</f>
        <v>0</v>
      </c>
      <c r="P2463" t="str">
        <f>_xlfn.TEXTBEFORE(b2b3[[#This Row],[rxn]],"-",-1,,,"")</f>
        <v>PROSYN</v>
      </c>
    </row>
    <row r="2464" spans="1:16" ht="17" x14ac:dyDescent="0.25">
      <c r="A2464" s="1" t="s">
        <v>12906</v>
      </c>
      <c r="B2464" s="1" t="s">
        <v>2778</v>
      </c>
      <c r="C2464" s="1">
        <v>1.8214567999999999E-8</v>
      </c>
      <c r="D2464" s="1">
        <f>mfs[[#This Row],[flux]]/1000</f>
        <v>1.8214567999999998E-11</v>
      </c>
      <c r="F2464" t="s">
        <v>4690</v>
      </c>
      <c r="G2464" t="s">
        <v>2778</v>
      </c>
      <c r="H2464" s="3">
        <v>1.9063132450120401E-13</v>
      </c>
      <c r="I2464">
        <f>_xlfn.XLOOKUP(b2b3[[#This Row],[rxn]],mfs[rxn],mfs[flux_scaled],0)</f>
        <v>0</v>
      </c>
      <c r="J2464">
        <f>(b2b3[[#This Row],[flux]]-b2b3[[#This Row],[flux in mfs]])/b2b3[[#This Row],[flux]]</f>
        <v>1</v>
      </c>
      <c r="K2464">
        <f>ABS(b2b3[[#This Row],[(mfs - b2+b3) / mfs]])</f>
        <v>1</v>
      </c>
      <c r="L2464" t="b">
        <f>_xlfn.TEXTAFTER(b2b3[[#This Row],[rxn]],"-",-1)="SPONT"</f>
        <v>0</v>
      </c>
      <c r="M2464" t="str">
        <f>_xlfn.TEXTAFTER(b2b3[[#This Row],[rxn]],"-",-1)</f>
        <v>MRPL25</v>
      </c>
      <c r="N2464" t="str">
        <f>_xlfn.XLOOKUP("'PRO-"&amp;b2b3[[#This Row],[enz]]&amp;"'",'[1]Sheet2 (2)'!$A:$A,'[1]Sheet2 (2)'!$B:$B,"")</f>
        <v/>
      </c>
      <c r="O2464">
        <f>IFERROR(_xlfn.XLOOKUP(b2b3[[#This Row],[Column2]],Table17[[#This Row],[rxn-no-enz]],Table17[[#This Row],[flux]],0),0)</f>
        <v>0</v>
      </c>
      <c r="P2464" t="str">
        <f>_xlfn.TEXTBEFORE(b2b3[[#This Row],[rxn]],"-",-1,,,"")</f>
        <v>PROSYN</v>
      </c>
    </row>
    <row r="2465" spans="1:16" ht="17" x14ac:dyDescent="0.25">
      <c r="A2465" s="1" t="s">
        <v>12907</v>
      </c>
      <c r="B2465" s="1" t="s">
        <v>2778</v>
      </c>
      <c r="C2465" s="1">
        <v>3.0565630299999998E-7</v>
      </c>
      <c r="D2465" s="1">
        <f>mfs[[#This Row],[flux]]/1000</f>
        <v>3.05656303E-10</v>
      </c>
      <c r="F2465" t="s">
        <v>4691</v>
      </c>
      <c r="G2465" t="s">
        <v>2778</v>
      </c>
      <c r="H2465" s="3">
        <v>1.9063132450120401E-13</v>
      </c>
      <c r="I2465">
        <f>_xlfn.XLOOKUP(b2b3[[#This Row],[rxn]],mfs[rxn],mfs[flux_scaled],0)</f>
        <v>0</v>
      </c>
      <c r="J2465">
        <f>(b2b3[[#This Row],[flux]]-b2b3[[#This Row],[flux in mfs]])/b2b3[[#This Row],[flux]]</f>
        <v>1</v>
      </c>
      <c r="K2465">
        <f>ABS(b2b3[[#This Row],[(mfs - b2+b3) / mfs]])</f>
        <v>1</v>
      </c>
      <c r="L2465" t="b">
        <f>_xlfn.TEXTAFTER(b2b3[[#This Row],[rxn]],"-",-1)="SPONT"</f>
        <v>0</v>
      </c>
      <c r="M2465" t="str">
        <f>_xlfn.TEXTAFTER(b2b3[[#This Row],[rxn]],"-",-1)</f>
        <v>MRPL27</v>
      </c>
      <c r="N2465" t="str">
        <f>_xlfn.XLOOKUP("'PRO-"&amp;b2b3[[#This Row],[enz]]&amp;"'",'[1]Sheet2 (2)'!$A:$A,'[1]Sheet2 (2)'!$B:$B,"")</f>
        <v/>
      </c>
      <c r="O2465">
        <f>IFERROR(_xlfn.XLOOKUP(b2b3[[#This Row],[Column2]],Table17[[#This Row],[rxn-no-enz]],Table17[[#This Row],[flux]],0),0)</f>
        <v>0</v>
      </c>
      <c r="P2465" t="str">
        <f>_xlfn.TEXTBEFORE(b2b3[[#This Row],[rxn]],"-",-1,,,"")</f>
        <v>PROSYN</v>
      </c>
    </row>
    <row r="2466" spans="1:16" ht="17" x14ac:dyDescent="0.25">
      <c r="A2466" s="1" t="s">
        <v>12908</v>
      </c>
      <c r="B2466" s="1" t="s">
        <v>2778</v>
      </c>
      <c r="C2466" s="1">
        <v>5.0144242999999997E-8</v>
      </c>
      <c r="D2466" s="1">
        <f>mfs[[#This Row],[flux]]/1000</f>
        <v>5.0144242999999994E-11</v>
      </c>
      <c r="F2466" t="s">
        <v>4692</v>
      </c>
      <c r="G2466" t="s">
        <v>2778</v>
      </c>
      <c r="H2466" s="3">
        <v>2.7347416695579301E-11</v>
      </c>
      <c r="I2466">
        <f>_xlfn.XLOOKUP(b2b3[[#This Row],[rxn]],mfs[rxn],mfs[flux_scaled],0)</f>
        <v>2.7347416700000002E-10</v>
      </c>
      <c r="J2466">
        <f>(b2b3[[#This Row],[flux]]-b2b3[[#This Row],[flux in mfs]])/b2b3[[#This Row],[flux]]</f>
        <v>-9.0000000016164972</v>
      </c>
      <c r="K2466">
        <f>ABS(b2b3[[#This Row],[(mfs - b2+b3) / mfs]])</f>
        <v>9.0000000016164972</v>
      </c>
      <c r="L2466" t="b">
        <f>_xlfn.TEXTAFTER(b2b3[[#This Row],[rxn]],"-",-1)="SPONT"</f>
        <v>0</v>
      </c>
      <c r="M2466" t="str">
        <f>_xlfn.TEXTAFTER(b2b3[[#This Row],[rxn]],"-",-1)</f>
        <v>MRPL28</v>
      </c>
      <c r="N2466" t="str">
        <f>_xlfn.XLOOKUP("'PRO-"&amp;b2b3[[#This Row],[enz]]&amp;"'",'[1]Sheet2 (2)'!$A:$A,'[1]Sheet2 (2)'!$B:$B,"")</f>
        <v/>
      </c>
      <c r="O2466">
        <f>IFERROR(_xlfn.XLOOKUP(b2b3[[#This Row],[Column2]],Table17[[#This Row],[rxn-no-enz]],Table17[[#This Row],[flux]],0),0)</f>
        <v>0</v>
      </c>
      <c r="P2466" t="str">
        <f>_xlfn.TEXTBEFORE(b2b3[[#This Row],[rxn]],"-",-1,,,"")</f>
        <v>PROSYN</v>
      </c>
    </row>
    <row r="2467" spans="1:16" ht="17" x14ac:dyDescent="0.25">
      <c r="A2467" s="1" t="s">
        <v>12909</v>
      </c>
      <c r="B2467" s="1" t="s">
        <v>2778</v>
      </c>
      <c r="C2467" s="1">
        <v>2.1796009299999999E-7</v>
      </c>
      <c r="D2467" s="1">
        <f>mfs[[#This Row],[flux]]/1000</f>
        <v>2.1796009299999999E-10</v>
      </c>
      <c r="F2467" t="s">
        <v>4693</v>
      </c>
      <c r="G2467" t="s">
        <v>2778</v>
      </c>
      <c r="H2467" s="3">
        <v>2.5844955869781699E-11</v>
      </c>
      <c r="I2467">
        <f>_xlfn.XLOOKUP(b2b3[[#This Row],[rxn]],mfs[rxn],mfs[flux_scaled],0)</f>
        <v>2.5844955899999998E-10</v>
      </c>
      <c r="J2467">
        <f>(b2b3[[#This Row],[flux]]-b2b3[[#This Row],[flux in mfs]])/b2b3[[#This Row],[flux]]</f>
        <v>-9.0000000116921459</v>
      </c>
      <c r="K2467">
        <f>ABS(b2b3[[#This Row],[(mfs - b2+b3) / mfs]])</f>
        <v>9.0000000116921459</v>
      </c>
      <c r="L2467" t="b">
        <f>_xlfn.TEXTAFTER(b2b3[[#This Row],[rxn]],"-",-1)="SPONT"</f>
        <v>0</v>
      </c>
      <c r="M2467" t="str">
        <f>_xlfn.TEXTAFTER(b2b3[[#This Row],[rxn]],"-",-1)</f>
        <v>MRPL3</v>
      </c>
      <c r="N2467" t="str">
        <f>_xlfn.XLOOKUP("'PRO-"&amp;b2b3[[#This Row],[enz]]&amp;"'",'[1]Sheet2 (2)'!$A:$A,'[1]Sheet2 (2)'!$B:$B,"")</f>
        <v/>
      </c>
      <c r="O2467">
        <f>IFERROR(_xlfn.XLOOKUP(b2b3[[#This Row],[Column2]],Table17[[#This Row],[rxn-no-enz]],Table17[[#This Row],[flux]],0),0)</f>
        <v>0</v>
      </c>
      <c r="P2467" t="str">
        <f>_xlfn.TEXTBEFORE(b2b3[[#This Row],[rxn]],"-",-1,,,"")</f>
        <v>PROSYN</v>
      </c>
    </row>
    <row r="2468" spans="1:16" ht="17" x14ac:dyDescent="0.25">
      <c r="A2468" s="1" t="s">
        <v>12910</v>
      </c>
      <c r="B2468" s="1" t="s">
        <v>2778</v>
      </c>
      <c r="C2468" s="1">
        <v>1.330399124E-6</v>
      </c>
      <c r="D2468" s="1">
        <f>mfs[[#This Row],[flux]]/1000</f>
        <v>1.3303991240000001E-9</v>
      </c>
      <c r="F2468" t="s">
        <v>4694</v>
      </c>
      <c r="G2468" t="s">
        <v>2778</v>
      </c>
      <c r="H2468" s="3">
        <v>2.68464130325962E-12</v>
      </c>
      <c r="I2468">
        <f>_xlfn.XLOOKUP(b2b3[[#This Row],[rxn]],mfs[rxn],mfs[flux_scaled],0)</f>
        <v>2.6846413E-11</v>
      </c>
      <c r="J2468">
        <f>(b2b3[[#This Row],[flux]]-b2b3[[#This Row],[flux in mfs]])/b2b3[[#This Row],[flux]]</f>
        <v>-8.999999987858267</v>
      </c>
      <c r="K2468">
        <f>ABS(b2b3[[#This Row],[(mfs - b2+b3) / mfs]])</f>
        <v>8.999999987858267</v>
      </c>
      <c r="L2468" t="b">
        <f>_xlfn.TEXTAFTER(b2b3[[#This Row],[rxn]],"-",-1)="SPONT"</f>
        <v>0</v>
      </c>
      <c r="M2468" t="str">
        <f>_xlfn.TEXTAFTER(b2b3[[#This Row],[rxn]],"-",-1)</f>
        <v>MRPL31</v>
      </c>
      <c r="N2468" t="str">
        <f>_xlfn.XLOOKUP("'PRO-"&amp;b2b3[[#This Row],[enz]]&amp;"'",'[1]Sheet2 (2)'!$A:$A,'[1]Sheet2 (2)'!$B:$B,"")</f>
        <v/>
      </c>
      <c r="O2468">
        <f>IFERROR(_xlfn.XLOOKUP(b2b3[[#This Row],[Column2]],Table17[[#This Row],[rxn-no-enz]],Table17[[#This Row],[flux]],0),0)</f>
        <v>0</v>
      </c>
      <c r="P2468" t="str">
        <f>_xlfn.TEXTBEFORE(b2b3[[#This Row],[rxn]],"-",-1,,,"")</f>
        <v>PROSYN</v>
      </c>
    </row>
    <row r="2469" spans="1:16" ht="17" x14ac:dyDescent="0.25">
      <c r="A2469" s="1" t="s">
        <v>12911</v>
      </c>
      <c r="B2469" s="1" t="s">
        <v>2778</v>
      </c>
      <c r="C2469" s="1">
        <v>8.6566340000000002E-9</v>
      </c>
      <c r="D2469" s="1">
        <f>mfs[[#This Row],[flux]]/1000</f>
        <v>8.6566339999999995E-12</v>
      </c>
      <c r="F2469" t="s">
        <v>4695</v>
      </c>
      <c r="G2469" t="s">
        <v>2778</v>
      </c>
      <c r="H2469" s="3">
        <v>1.9063132450120401E-13</v>
      </c>
      <c r="I2469">
        <f>_xlfn.XLOOKUP(b2b3[[#This Row],[rxn]],mfs[rxn],mfs[flux_scaled],0)</f>
        <v>0</v>
      </c>
      <c r="J2469">
        <f>(b2b3[[#This Row],[flux]]-b2b3[[#This Row],[flux in mfs]])/b2b3[[#This Row],[flux]]</f>
        <v>1</v>
      </c>
      <c r="K2469">
        <f>ABS(b2b3[[#This Row],[(mfs - b2+b3) / mfs]])</f>
        <v>1</v>
      </c>
      <c r="L2469" t="b">
        <f>_xlfn.TEXTAFTER(b2b3[[#This Row],[rxn]],"-",-1)="SPONT"</f>
        <v>0</v>
      </c>
      <c r="M2469" t="str">
        <f>_xlfn.TEXTAFTER(b2b3[[#This Row],[rxn]],"-",-1)</f>
        <v>MRPL32</v>
      </c>
      <c r="N2469" t="str">
        <f>_xlfn.XLOOKUP("'PRO-"&amp;b2b3[[#This Row],[enz]]&amp;"'",'[1]Sheet2 (2)'!$A:$A,'[1]Sheet2 (2)'!$B:$B,"")</f>
        <v/>
      </c>
      <c r="O2469">
        <f>IFERROR(_xlfn.XLOOKUP(b2b3[[#This Row],[Column2]],Table17[[#This Row],[rxn-no-enz]],Table17[[#This Row],[flux]],0),0)</f>
        <v>0</v>
      </c>
      <c r="P2469" t="str">
        <f>_xlfn.TEXTBEFORE(b2b3[[#This Row],[rxn]],"-",-1,,,"")</f>
        <v>PROSYN</v>
      </c>
    </row>
    <row r="2470" spans="1:16" ht="17" x14ac:dyDescent="0.25">
      <c r="A2470" s="1" t="s">
        <v>12912</v>
      </c>
      <c r="B2470" s="1" t="s">
        <v>2778</v>
      </c>
      <c r="C2470" s="1">
        <v>3.7651187999999998E-8</v>
      </c>
      <c r="D2470" s="1">
        <f>mfs[[#This Row],[flux]]/1000</f>
        <v>3.7651187999999995E-11</v>
      </c>
      <c r="F2470" t="s">
        <v>4696</v>
      </c>
      <c r="G2470" t="s">
        <v>2778</v>
      </c>
      <c r="H2470" s="3">
        <v>1.48475015168037E-11</v>
      </c>
      <c r="I2470">
        <f>_xlfn.XLOOKUP(b2b3[[#This Row],[rxn]],mfs[rxn],mfs[flux_scaled],0)</f>
        <v>1.4847501500000001E-10</v>
      </c>
      <c r="J2470">
        <f>(b2b3[[#This Row],[flux]]-b2b3[[#This Row],[flux in mfs]])/b2b3[[#This Row],[flux]]</f>
        <v>-8.9999999886824735</v>
      </c>
      <c r="K2470">
        <f>ABS(b2b3[[#This Row],[(mfs - b2+b3) / mfs]])</f>
        <v>8.9999999886824735</v>
      </c>
      <c r="L2470" t="b">
        <f>_xlfn.TEXTAFTER(b2b3[[#This Row],[rxn]],"-",-1)="SPONT"</f>
        <v>0</v>
      </c>
      <c r="M2470" t="str">
        <f>_xlfn.TEXTAFTER(b2b3[[#This Row],[rxn]],"-",-1)</f>
        <v>MRPL33</v>
      </c>
      <c r="N2470" t="str">
        <f>_xlfn.XLOOKUP("'PRO-"&amp;b2b3[[#This Row],[enz]]&amp;"'",'[1]Sheet2 (2)'!$A:$A,'[1]Sheet2 (2)'!$B:$B,"")</f>
        <v/>
      </c>
      <c r="O2470">
        <f>IFERROR(_xlfn.XLOOKUP(b2b3[[#This Row],[Column2]],Table17[[#This Row],[rxn-no-enz]],Table17[[#This Row],[flux]],0),0)</f>
        <v>0</v>
      </c>
      <c r="P2470" t="str">
        <f>_xlfn.TEXTBEFORE(b2b3[[#This Row],[rxn]],"-",-1,,,"")</f>
        <v>PROSYN</v>
      </c>
    </row>
    <row r="2471" spans="1:16" ht="17" x14ac:dyDescent="0.25">
      <c r="A2471" s="1" t="s">
        <v>12913</v>
      </c>
      <c r="B2471" s="1" t="s">
        <v>2778</v>
      </c>
      <c r="C2471" s="1">
        <v>3.3521372900000002E-7</v>
      </c>
      <c r="D2471" s="1">
        <f>mfs[[#This Row],[flux]]/1000</f>
        <v>3.35213729E-10</v>
      </c>
      <c r="F2471" t="s">
        <v>4697</v>
      </c>
      <c r="G2471" t="s">
        <v>2778</v>
      </c>
      <c r="H2471" s="3">
        <v>8.2847042545223007E-12</v>
      </c>
      <c r="I2471">
        <f>_xlfn.XLOOKUP(b2b3[[#This Row],[rxn]],mfs[rxn],mfs[flux_scaled],0)</f>
        <v>8.2847042999999996E-11</v>
      </c>
      <c r="J2471">
        <f>(b2b3[[#This Row],[flux]]-b2b3[[#This Row],[flux in mfs]])/b2b3[[#This Row],[flux]]</f>
        <v>-9.0000000548935706</v>
      </c>
      <c r="K2471">
        <f>ABS(b2b3[[#This Row],[(mfs - b2+b3) / mfs]])</f>
        <v>9.0000000548935706</v>
      </c>
      <c r="L2471" t="b">
        <f>_xlfn.TEXTAFTER(b2b3[[#This Row],[rxn]],"-",-1)="SPONT"</f>
        <v>0</v>
      </c>
      <c r="M2471" t="str">
        <f>_xlfn.TEXTAFTER(b2b3[[#This Row],[rxn]],"-",-1)</f>
        <v>MRPL35</v>
      </c>
      <c r="N2471" t="str">
        <f>_xlfn.XLOOKUP("'PRO-"&amp;b2b3[[#This Row],[enz]]&amp;"'",'[1]Sheet2 (2)'!$A:$A,'[1]Sheet2 (2)'!$B:$B,"")</f>
        <v/>
      </c>
      <c r="O2471">
        <f>IFERROR(_xlfn.XLOOKUP(b2b3[[#This Row],[Column2]],Table17[[#This Row],[rxn-no-enz]],Table17[[#This Row],[flux]],0),0)</f>
        <v>0</v>
      </c>
      <c r="P2471" t="str">
        <f>_xlfn.TEXTBEFORE(b2b3[[#This Row],[rxn]],"-",-1,,,"")</f>
        <v>PROSYN</v>
      </c>
    </row>
    <row r="2472" spans="1:16" ht="17" x14ac:dyDescent="0.25">
      <c r="A2472" s="1" t="s">
        <v>12914</v>
      </c>
      <c r="B2472" s="1" t="s">
        <v>2778</v>
      </c>
      <c r="C2472" s="1">
        <v>5.3269842000000002E-8</v>
      </c>
      <c r="D2472" s="1">
        <f>mfs[[#This Row],[flux]]/1000</f>
        <v>5.3269842E-11</v>
      </c>
      <c r="F2472" t="s">
        <v>4698</v>
      </c>
      <c r="G2472" t="s">
        <v>2778</v>
      </c>
      <c r="H2472" s="3">
        <v>1.9063132450120401E-13</v>
      </c>
      <c r="I2472">
        <f>_xlfn.XLOOKUP(b2b3[[#This Row],[rxn]],mfs[rxn],mfs[flux_scaled],0)</f>
        <v>0</v>
      </c>
      <c r="J2472">
        <f>(b2b3[[#This Row],[flux]]-b2b3[[#This Row],[flux in mfs]])/b2b3[[#This Row],[flux]]</f>
        <v>1</v>
      </c>
      <c r="K2472">
        <f>ABS(b2b3[[#This Row],[(mfs - b2+b3) / mfs]])</f>
        <v>1</v>
      </c>
      <c r="L2472" t="b">
        <f>_xlfn.TEXTAFTER(b2b3[[#This Row],[rxn]],"-",-1)="SPONT"</f>
        <v>0</v>
      </c>
      <c r="M2472" t="str">
        <f>_xlfn.TEXTAFTER(b2b3[[#This Row],[rxn]],"-",-1)</f>
        <v>MRPL36</v>
      </c>
      <c r="N2472" t="str">
        <f>_xlfn.XLOOKUP("'PRO-"&amp;b2b3[[#This Row],[enz]]&amp;"'",'[1]Sheet2 (2)'!$A:$A,'[1]Sheet2 (2)'!$B:$B,"")</f>
        <v/>
      </c>
      <c r="O2472">
        <f>IFERROR(_xlfn.XLOOKUP(b2b3[[#This Row],[Column2]],Table17[[#This Row],[rxn-no-enz]],Table17[[#This Row],[flux]],0),0)</f>
        <v>0</v>
      </c>
      <c r="P2472" t="str">
        <f>_xlfn.TEXTBEFORE(b2b3[[#This Row],[rxn]],"-",-1,,,"")</f>
        <v>PROSYN</v>
      </c>
    </row>
    <row r="2473" spans="1:16" ht="17" x14ac:dyDescent="0.25">
      <c r="A2473" s="1" t="s">
        <v>12915</v>
      </c>
      <c r="B2473" s="1" t="s">
        <v>2778</v>
      </c>
      <c r="C2473" s="1">
        <v>1.278051E-8</v>
      </c>
      <c r="D2473" s="1">
        <f>mfs[[#This Row],[flux]]/1000</f>
        <v>1.278051E-11</v>
      </c>
      <c r="F2473" t="s">
        <v>4699</v>
      </c>
      <c r="G2473" t="s">
        <v>2778</v>
      </c>
      <c r="H2473" s="3">
        <v>2.8271670640624302E-12</v>
      </c>
      <c r="I2473">
        <f>_xlfn.XLOOKUP(b2b3[[#This Row],[rxn]],mfs[rxn],mfs[flux_scaled],0)</f>
        <v>2.8271671000000001E-11</v>
      </c>
      <c r="J2473">
        <f>(b2b3[[#This Row],[flux]]-b2b3[[#This Row],[flux in mfs]])/b2b3[[#This Row],[flux]]</f>
        <v>-9.0000001271151255</v>
      </c>
      <c r="K2473">
        <f>ABS(b2b3[[#This Row],[(mfs - b2+b3) / mfs]])</f>
        <v>9.0000001271151255</v>
      </c>
      <c r="L2473" t="b">
        <f>_xlfn.TEXTAFTER(b2b3[[#This Row],[rxn]],"-",-1)="SPONT"</f>
        <v>0</v>
      </c>
      <c r="M2473" t="str">
        <f>_xlfn.TEXTAFTER(b2b3[[#This Row],[rxn]],"-",-1)</f>
        <v>MRPL37</v>
      </c>
      <c r="N2473" t="str">
        <f>_xlfn.XLOOKUP("'PRO-"&amp;b2b3[[#This Row],[enz]]&amp;"'",'[1]Sheet2 (2)'!$A:$A,'[1]Sheet2 (2)'!$B:$B,"")</f>
        <v/>
      </c>
      <c r="O2473">
        <f>IFERROR(_xlfn.XLOOKUP(b2b3[[#This Row],[Column2]],Table17[[#This Row],[rxn-no-enz]],Table17[[#This Row],[flux]],0),0)</f>
        <v>0</v>
      </c>
      <c r="P2473" t="str">
        <f>_xlfn.TEXTBEFORE(b2b3[[#This Row],[rxn]],"-",-1,,,"")</f>
        <v>PROSYN</v>
      </c>
    </row>
    <row r="2474" spans="1:16" ht="17" x14ac:dyDescent="0.25">
      <c r="A2474" s="1" t="s">
        <v>12916</v>
      </c>
      <c r="B2474" s="1" t="s">
        <v>2778</v>
      </c>
      <c r="C2474" s="1">
        <v>3.4673854000000003E-8</v>
      </c>
      <c r="D2474" s="1">
        <f>mfs[[#This Row],[flux]]/1000</f>
        <v>3.4673854000000003E-11</v>
      </c>
      <c r="F2474" t="s">
        <v>4700</v>
      </c>
      <c r="G2474" t="s">
        <v>2778</v>
      </c>
      <c r="H2474" s="3">
        <v>1.9063132450120401E-13</v>
      </c>
      <c r="I2474">
        <f>_xlfn.XLOOKUP(b2b3[[#This Row],[rxn]],mfs[rxn],mfs[flux_scaled],0)</f>
        <v>0</v>
      </c>
      <c r="J2474">
        <f>(b2b3[[#This Row],[flux]]-b2b3[[#This Row],[flux in mfs]])/b2b3[[#This Row],[flux]]</f>
        <v>1</v>
      </c>
      <c r="K2474">
        <f>ABS(b2b3[[#This Row],[(mfs - b2+b3) / mfs]])</f>
        <v>1</v>
      </c>
      <c r="L2474" t="b">
        <f>_xlfn.TEXTAFTER(b2b3[[#This Row],[rxn]],"-",-1)="SPONT"</f>
        <v>0</v>
      </c>
      <c r="M2474" t="str">
        <f>_xlfn.TEXTAFTER(b2b3[[#This Row],[rxn]],"-",-1)</f>
        <v>MRPL38</v>
      </c>
      <c r="N2474" t="str">
        <f>_xlfn.XLOOKUP("'PRO-"&amp;b2b3[[#This Row],[enz]]&amp;"'",'[1]Sheet2 (2)'!$A:$A,'[1]Sheet2 (2)'!$B:$B,"")</f>
        <v/>
      </c>
      <c r="O2474">
        <f>IFERROR(_xlfn.XLOOKUP(b2b3[[#This Row],[Column2]],Table17[[#This Row],[rxn-no-enz]],Table17[[#This Row],[flux]],0),0)</f>
        <v>0</v>
      </c>
      <c r="P2474" t="str">
        <f>_xlfn.TEXTBEFORE(b2b3[[#This Row],[rxn]],"-",-1,,,"")</f>
        <v>PROSYN</v>
      </c>
    </row>
    <row r="2475" spans="1:16" ht="17" x14ac:dyDescent="0.25">
      <c r="A2475" s="1" t="s">
        <v>12917</v>
      </c>
      <c r="B2475" s="1" t="s">
        <v>2778</v>
      </c>
      <c r="C2475" s="1">
        <v>3.8007859000000003E-8</v>
      </c>
      <c r="D2475" s="1">
        <f>mfs[[#This Row],[flux]]/1000</f>
        <v>3.8007859000000005E-11</v>
      </c>
      <c r="F2475" t="s">
        <v>4701</v>
      </c>
      <c r="G2475" t="s">
        <v>2778</v>
      </c>
      <c r="H2475" s="3">
        <v>2.1815626504289801E-11</v>
      </c>
      <c r="I2475">
        <f>_xlfn.XLOOKUP(b2b3[[#This Row],[rxn]],mfs[rxn],mfs[flux_scaled],0)</f>
        <v>2.1815626499999998E-10</v>
      </c>
      <c r="J2475">
        <f>(b2b3[[#This Row],[flux]]-b2b3[[#This Row],[flux in mfs]])/b2b3[[#This Row],[flux]]</f>
        <v>-8.9999999980336103</v>
      </c>
      <c r="K2475">
        <f>ABS(b2b3[[#This Row],[(mfs - b2+b3) / mfs]])</f>
        <v>8.9999999980336103</v>
      </c>
      <c r="L2475" t="b">
        <f>_xlfn.TEXTAFTER(b2b3[[#This Row],[rxn]],"-",-1)="SPONT"</f>
        <v>0</v>
      </c>
      <c r="M2475" t="str">
        <f>_xlfn.TEXTAFTER(b2b3[[#This Row],[rxn]],"-",-1)</f>
        <v>MRPL39</v>
      </c>
      <c r="N2475" t="str">
        <f>_xlfn.XLOOKUP("'PRO-"&amp;b2b3[[#This Row],[enz]]&amp;"'",'[1]Sheet2 (2)'!$A:$A,'[1]Sheet2 (2)'!$B:$B,"")</f>
        <v/>
      </c>
      <c r="O2475">
        <f>IFERROR(_xlfn.XLOOKUP(b2b3[[#This Row],[Column2]],Table17[[#This Row],[rxn-no-enz]],Table17[[#This Row],[flux]],0),0)</f>
        <v>0</v>
      </c>
      <c r="P2475" t="str">
        <f>_xlfn.TEXTBEFORE(b2b3[[#This Row],[rxn]],"-",-1,,,"")</f>
        <v>PROSYN</v>
      </c>
    </row>
    <row r="2476" spans="1:16" ht="17" x14ac:dyDescent="0.25">
      <c r="A2476" s="1" t="s">
        <v>12918</v>
      </c>
      <c r="B2476" s="1" t="s">
        <v>2778</v>
      </c>
      <c r="C2476" s="1">
        <v>4.4392650000000002E-9</v>
      </c>
      <c r="D2476" s="1">
        <f>mfs[[#This Row],[flux]]/1000</f>
        <v>4.4392650000000003E-12</v>
      </c>
      <c r="F2476" t="s">
        <v>4702</v>
      </c>
      <c r="G2476" t="s">
        <v>2778</v>
      </c>
      <c r="H2476" s="3">
        <v>1.3330718762489601E-11</v>
      </c>
      <c r="I2476">
        <f>_xlfn.XLOOKUP(b2b3[[#This Row],[rxn]],mfs[rxn],mfs[flux_scaled],0)</f>
        <v>1.3330718800000001E-10</v>
      </c>
      <c r="J2476">
        <f>(b2b3[[#This Row],[flux]]-b2b3[[#This Row],[flux in mfs]])/b2b3[[#This Row],[flux]]</f>
        <v>-9.0000000281383183</v>
      </c>
      <c r="K2476">
        <f>ABS(b2b3[[#This Row],[(mfs - b2+b3) / mfs]])</f>
        <v>9.0000000281383183</v>
      </c>
      <c r="L2476" t="b">
        <f>_xlfn.TEXTAFTER(b2b3[[#This Row],[rxn]],"-",-1)="SPONT"</f>
        <v>0</v>
      </c>
      <c r="M2476" t="str">
        <f>_xlfn.TEXTAFTER(b2b3[[#This Row],[rxn]],"-",-1)</f>
        <v>MRPL4</v>
      </c>
      <c r="N2476" t="str">
        <f>_xlfn.XLOOKUP("'PRO-"&amp;b2b3[[#This Row],[enz]]&amp;"'",'[1]Sheet2 (2)'!$A:$A,'[1]Sheet2 (2)'!$B:$B,"")</f>
        <v/>
      </c>
      <c r="O2476">
        <f>IFERROR(_xlfn.XLOOKUP(b2b3[[#This Row],[Column2]],Table17[[#This Row],[rxn-no-enz]],Table17[[#This Row],[flux]],0),0)</f>
        <v>0</v>
      </c>
      <c r="P2476" t="str">
        <f>_xlfn.TEXTBEFORE(b2b3[[#This Row],[rxn]],"-",-1,,,"")</f>
        <v>PROSYN</v>
      </c>
    </row>
    <row r="2477" spans="1:16" ht="17" x14ac:dyDescent="0.25">
      <c r="A2477" s="1" t="s">
        <v>12919</v>
      </c>
      <c r="B2477" s="1" t="s">
        <v>2778</v>
      </c>
      <c r="C2477" s="1">
        <v>1.425387151E-6</v>
      </c>
      <c r="D2477" s="1">
        <f>mfs[[#This Row],[flux]]/1000</f>
        <v>1.425387151E-9</v>
      </c>
      <c r="F2477" t="s">
        <v>4703</v>
      </c>
      <c r="G2477" t="s">
        <v>2778</v>
      </c>
      <c r="H2477" s="3">
        <v>1.9063132450120401E-13</v>
      </c>
      <c r="I2477">
        <f>_xlfn.XLOOKUP(b2b3[[#This Row],[rxn]],mfs[rxn],mfs[flux_scaled],0)</f>
        <v>0</v>
      </c>
      <c r="J2477">
        <f>(b2b3[[#This Row],[flux]]-b2b3[[#This Row],[flux in mfs]])/b2b3[[#This Row],[flux]]</f>
        <v>1</v>
      </c>
      <c r="K2477">
        <f>ABS(b2b3[[#This Row],[(mfs - b2+b3) / mfs]])</f>
        <v>1</v>
      </c>
      <c r="L2477" t="b">
        <f>_xlfn.TEXTAFTER(b2b3[[#This Row],[rxn]],"-",-1)="SPONT"</f>
        <v>0</v>
      </c>
      <c r="M2477" t="str">
        <f>_xlfn.TEXTAFTER(b2b3[[#This Row],[rxn]],"-",-1)</f>
        <v>MRPL40</v>
      </c>
      <c r="N2477" t="str">
        <f>_xlfn.XLOOKUP("'PRO-"&amp;b2b3[[#This Row],[enz]]&amp;"'",'[1]Sheet2 (2)'!$A:$A,'[1]Sheet2 (2)'!$B:$B,"")</f>
        <v/>
      </c>
      <c r="O2477">
        <f>IFERROR(_xlfn.XLOOKUP(b2b3[[#This Row],[Column2]],Table17[[#This Row],[rxn-no-enz]],Table17[[#This Row],[flux]],0),0)</f>
        <v>0</v>
      </c>
      <c r="P2477" t="str">
        <f>_xlfn.TEXTBEFORE(b2b3[[#This Row],[rxn]],"-",-1,,,"")</f>
        <v>PROSYN</v>
      </c>
    </row>
    <row r="2478" spans="1:16" ht="17" x14ac:dyDescent="0.25">
      <c r="A2478" s="1" t="s">
        <v>12920</v>
      </c>
      <c r="B2478" s="1" t="s">
        <v>2778</v>
      </c>
      <c r="C2478" s="1">
        <v>2.0534989999999998E-8</v>
      </c>
      <c r="D2478" s="1">
        <f>mfs[[#This Row],[flux]]/1000</f>
        <v>2.0534989999999998E-11</v>
      </c>
      <c r="F2478" t="s">
        <v>4704</v>
      </c>
      <c r="G2478" t="s">
        <v>2778</v>
      </c>
      <c r="H2478" s="3">
        <v>1.9063132450120401E-13</v>
      </c>
      <c r="I2478">
        <f>_xlfn.XLOOKUP(b2b3[[#This Row],[rxn]],mfs[rxn],mfs[flux_scaled],0)</f>
        <v>0</v>
      </c>
      <c r="J2478">
        <f>(b2b3[[#This Row],[flux]]-b2b3[[#This Row],[flux in mfs]])/b2b3[[#This Row],[flux]]</f>
        <v>1</v>
      </c>
      <c r="K2478">
        <f>ABS(b2b3[[#This Row],[(mfs - b2+b3) / mfs]])</f>
        <v>1</v>
      </c>
      <c r="L2478" t="b">
        <f>_xlfn.TEXTAFTER(b2b3[[#This Row],[rxn]],"-",-1)="SPONT"</f>
        <v>0</v>
      </c>
      <c r="M2478" t="str">
        <f>_xlfn.TEXTAFTER(b2b3[[#This Row],[rxn]],"-",-1)</f>
        <v>MRPL44</v>
      </c>
      <c r="N2478" t="str">
        <f>_xlfn.XLOOKUP("'PRO-"&amp;b2b3[[#This Row],[enz]]&amp;"'",'[1]Sheet2 (2)'!$A:$A,'[1]Sheet2 (2)'!$B:$B,"")</f>
        <v/>
      </c>
      <c r="O2478">
        <f>IFERROR(_xlfn.XLOOKUP(b2b3[[#This Row],[Column2]],Table17[[#This Row],[rxn-no-enz]],Table17[[#This Row],[flux]],0),0)</f>
        <v>0</v>
      </c>
      <c r="P2478" t="str">
        <f>_xlfn.TEXTBEFORE(b2b3[[#This Row],[rxn]],"-",-1,,,"")</f>
        <v>PROSYN</v>
      </c>
    </row>
    <row r="2479" spans="1:16" ht="17" x14ac:dyDescent="0.25">
      <c r="A2479" s="1" t="s">
        <v>12921</v>
      </c>
      <c r="B2479" s="1" t="s">
        <v>2778</v>
      </c>
      <c r="C2479" s="1">
        <v>1.91413111E-7</v>
      </c>
      <c r="D2479" s="1">
        <f>mfs[[#This Row],[flux]]/1000</f>
        <v>1.9141311100000001E-10</v>
      </c>
      <c r="F2479" t="s">
        <v>4705</v>
      </c>
      <c r="G2479" t="s">
        <v>2778</v>
      </c>
      <c r="H2479" s="3">
        <v>1.7410881801125699E-11</v>
      </c>
      <c r="I2479">
        <f>_xlfn.XLOOKUP(b2b3[[#This Row],[rxn]],mfs[rxn],mfs[flux_scaled],0)</f>
        <v>1.7410881799999998E-10</v>
      </c>
      <c r="J2479">
        <f>(b2b3[[#This Row],[flux]]-b2b3[[#This Row],[flux in mfs]])/b2b3[[#This Row],[flux]]</f>
        <v>-8.9999999993534505</v>
      </c>
      <c r="K2479">
        <f>ABS(b2b3[[#This Row],[(mfs - b2+b3) / mfs]])</f>
        <v>8.9999999993534505</v>
      </c>
      <c r="L2479" t="b">
        <f>_xlfn.TEXTAFTER(b2b3[[#This Row],[rxn]],"-",-1)="SPONT"</f>
        <v>0</v>
      </c>
      <c r="M2479" t="str">
        <f>_xlfn.TEXTAFTER(b2b3[[#This Row],[rxn]],"-",-1)</f>
        <v>MRPL49</v>
      </c>
      <c r="N2479" t="str">
        <f>_xlfn.XLOOKUP("'PRO-"&amp;b2b3[[#This Row],[enz]]&amp;"'",'[1]Sheet2 (2)'!$A:$A,'[1]Sheet2 (2)'!$B:$B,"")</f>
        <v/>
      </c>
      <c r="O2479">
        <f>IFERROR(_xlfn.XLOOKUP(b2b3[[#This Row],[Column2]],Table17[[#This Row],[rxn-no-enz]],Table17[[#This Row],[flux]],0),0)</f>
        <v>0</v>
      </c>
      <c r="P2479" t="str">
        <f>_xlfn.TEXTBEFORE(b2b3[[#This Row],[rxn]],"-",-1,,,"")</f>
        <v>PROSYN</v>
      </c>
    </row>
    <row r="2480" spans="1:16" ht="17" x14ac:dyDescent="0.25">
      <c r="A2480" s="1" t="s">
        <v>12922</v>
      </c>
      <c r="B2480" s="1" t="s">
        <v>2778</v>
      </c>
      <c r="C2480" s="1">
        <v>6.3218441000000002E-8</v>
      </c>
      <c r="D2480" s="1">
        <f>mfs[[#This Row],[flux]]/1000</f>
        <v>6.3218441000000001E-11</v>
      </c>
      <c r="F2480" t="s">
        <v>4706</v>
      </c>
      <c r="G2480" t="s">
        <v>2778</v>
      </c>
      <c r="H2480" s="3">
        <v>1.9063132450120401E-13</v>
      </c>
      <c r="I2480">
        <f>_xlfn.XLOOKUP(b2b3[[#This Row],[rxn]],mfs[rxn],mfs[flux_scaled],0)</f>
        <v>0</v>
      </c>
      <c r="J2480">
        <f>(b2b3[[#This Row],[flux]]-b2b3[[#This Row],[flux in mfs]])/b2b3[[#This Row],[flux]]</f>
        <v>1</v>
      </c>
      <c r="K2480">
        <f>ABS(b2b3[[#This Row],[(mfs - b2+b3) / mfs]])</f>
        <v>1</v>
      </c>
      <c r="L2480" t="b">
        <f>_xlfn.TEXTAFTER(b2b3[[#This Row],[rxn]],"-",-1)="SPONT"</f>
        <v>0</v>
      </c>
      <c r="M2480" t="str">
        <f>_xlfn.TEXTAFTER(b2b3[[#This Row],[rxn]],"-",-1)</f>
        <v>MRPL50</v>
      </c>
      <c r="N2480" t="str">
        <f>_xlfn.XLOOKUP("'PRO-"&amp;b2b3[[#This Row],[enz]]&amp;"'",'[1]Sheet2 (2)'!$A:$A,'[1]Sheet2 (2)'!$B:$B,"")</f>
        <v/>
      </c>
      <c r="O2480">
        <f>IFERROR(_xlfn.XLOOKUP(b2b3[[#This Row],[Column2]],Table17[[#This Row],[rxn-no-enz]],Table17[[#This Row],[flux]],0),0)</f>
        <v>0</v>
      </c>
      <c r="P2480" t="str">
        <f>_xlfn.TEXTBEFORE(b2b3[[#This Row],[rxn]],"-",-1,,,"")</f>
        <v>PROSYN</v>
      </c>
    </row>
    <row r="2481" spans="1:16" ht="17" x14ac:dyDescent="0.25">
      <c r="A2481" s="1" t="s">
        <v>12923</v>
      </c>
      <c r="B2481" s="1" t="s">
        <v>2778</v>
      </c>
      <c r="C2481" s="1">
        <v>1.9102100000000001E-10</v>
      </c>
      <c r="D2481" s="1">
        <f>mfs[[#This Row],[flux]]/1000</f>
        <v>1.91021E-13</v>
      </c>
      <c r="F2481" t="s">
        <v>4707</v>
      </c>
      <c r="G2481" t="s">
        <v>2778</v>
      </c>
      <c r="H2481" s="3">
        <v>4.5475440790481703E-11</v>
      </c>
      <c r="I2481">
        <f>_xlfn.XLOOKUP(b2b3[[#This Row],[rxn]],mfs[rxn],mfs[flux_scaled],0)</f>
        <v>4.5475440800000002E-10</v>
      </c>
      <c r="J2481">
        <f>(b2b3[[#This Row],[flux]]-b2b3[[#This Row],[flux in mfs]])/b2b3[[#This Row],[flux]]</f>
        <v>-9.0000000020930635</v>
      </c>
      <c r="K2481">
        <f>ABS(b2b3[[#This Row],[(mfs - b2+b3) / mfs]])</f>
        <v>9.0000000020930635</v>
      </c>
      <c r="L2481" t="b">
        <f>_xlfn.TEXTAFTER(b2b3[[#This Row],[rxn]],"-",-1)="SPONT"</f>
        <v>0</v>
      </c>
      <c r="M2481" t="str">
        <f>_xlfn.TEXTAFTER(b2b3[[#This Row],[rxn]],"-",-1)</f>
        <v>MRPL51</v>
      </c>
      <c r="N2481" t="str">
        <f>_xlfn.XLOOKUP("'PRO-"&amp;b2b3[[#This Row],[enz]]&amp;"'",'[1]Sheet2 (2)'!$A:$A,'[1]Sheet2 (2)'!$B:$B,"")</f>
        <v/>
      </c>
      <c r="O2481">
        <f>IFERROR(_xlfn.XLOOKUP(b2b3[[#This Row],[Column2]],Table17[[#This Row],[rxn-no-enz]],Table17[[#This Row],[flux]],0),0)</f>
        <v>0</v>
      </c>
      <c r="P2481" t="str">
        <f>_xlfn.TEXTBEFORE(b2b3[[#This Row],[rxn]],"-",-1,,,"")</f>
        <v>PROSYN</v>
      </c>
    </row>
    <row r="2482" spans="1:16" ht="17" x14ac:dyDescent="0.25">
      <c r="A2482" s="1" t="s">
        <v>12924</v>
      </c>
      <c r="B2482" s="1" t="s">
        <v>2778</v>
      </c>
      <c r="C2482" s="1">
        <v>3.3860199999999999E-9</v>
      </c>
      <c r="D2482" s="1">
        <f>mfs[[#This Row],[flux]]/1000</f>
        <v>3.3860199999999997E-12</v>
      </c>
      <c r="F2482" t="s">
        <v>4708</v>
      </c>
      <c r="G2482" t="s">
        <v>2778</v>
      </c>
      <c r="H2482" s="3">
        <v>1.8665913217029502E-11</v>
      </c>
      <c r="I2482">
        <f>_xlfn.XLOOKUP(b2b3[[#This Row],[rxn]],mfs[rxn],mfs[flux_scaled],0)</f>
        <v>1.8665913199999999E-10</v>
      </c>
      <c r="J2482">
        <f>(b2b3[[#This Row],[flux]]-b2b3[[#This Row],[flux in mfs]])/b2b3[[#This Row],[flux]]</f>
        <v>-8.9999999908766846</v>
      </c>
      <c r="K2482">
        <f>ABS(b2b3[[#This Row],[(mfs - b2+b3) / mfs]])</f>
        <v>8.9999999908766846</v>
      </c>
      <c r="L2482" t="b">
        <f>_xlfn.TEXTAFTER(b2b3[[#This Row],[rxn]],"-",-1)="SPONT"</f>
        <v>0</v>
      </c>
      <c r="M2482" t="str">
        <f>_xlfn.TEXTAFTER(b2b3[[#This Row],[rxn]],"-",-1)</f>
        <v>MRPL6</v>
      </c>
      <c r="N2482" t="str">
        <f>_xlfn.XLOOKUP("'PRO-"&amp;b2b3[[#This Row],[enz]]&amp;"'",'[1]Sheet2 (2)'!$A:$A,'[1]Sheet2 (2)'!$B:$B,"")</f>
        <v/>
      </c>
      <c r="O2482">
        <f>IFERROR(_xlfn.XLOOKUP(b2b3[[#This Row],[Column2]],Table17[[#This Row],[rxn-no-enz]],Table17[[#This Row],[flux]],0),0)</f>
        <v>0</v>
      </c>
      <c r="P2482" t="str">
        <f>_xlfn.TEXTBEFORE(b2b3[[#This Row],[rxn]],"-",-1,,,"")</f>
        <v>PROSYN</v>
      </c>
    </row>
    <row r="2483" spans="1:16" ht="17" x14ac:dyDescent="0.25">
      <c r="A2483" s="1" t="s">
        <v>12925</v>
      </c>
      <c r="B2483" s="1" t="s">
        <v>2778</v>
      </c>
      <c r="C2483" s="1">
        <v>1.23273139E-7</v>
      </c>
      <c r="D2483" s="1">
        <f>mfs[[#This Row],[flux]]/1000</f>
        <v>1.2327313899999999E-10</v>
      </c>
      <c r="F2483" t="s">
        <v>4709</v>
      </c>
      <c r="G2483" t="s">
        <v>2778</v>
      </c>
      <c r="H2483" s="3">
        <v>1.21271472067055E-11</v>
      </c>
      <c r="I2483">
        <f>_xlfn.XLOOKUP(b2b3[[#This Row],[rxn]],mfs[rxn],mfs[flux_scaled],0)</f>
        <v>1.2127147199999998E-10</v>
      </c>
      <c r="J2483">
        <f>(b2b3[[#This Row],[flux]]-b2b3[[#This Row],[flux in mfs]])/b2b3[[#This Row],[flux]]</f>
        <v>-8.9999999944706683</v>
      </c>
      <c r="K2483">
        <f>ABS(b2b3[[#This Row],[(mfs - b2+b3) / mfs]])</f>
        <v>8.9999999944706683</v>
      </c>
      <c r="L2483" t="b">
        <f>_xlfn.TEXTAFTER(b2b3[[#This Row],[rxn]],"-",-1)="SPONT"</f>
        <v>0</v>
      </c>
      <c r="M2483" t="str">
        <f>_xlfn.TEXTAFTER(b2b3[[#This Row],[rxn]],"-",-1)</f>
        <v>MRPL7</v>
      </c>
      <c r="N2483" t="str">
        <f>_xlfn.XLOOKUP("'PRO-"&amp;b2b3[[#This Row],[enz]]&amp;"'",'[1]Sheet2 (2)'!$A:$A,'[1]Sheet2 (2)'!$B:$B,"")</f>
        <v/>
      </c>
      <c r="O2483">
        <f>IFERROR(_xlfn.XLOOKUP(b2b3[[#This Row],[Column2]],Table17[[#This Row],[rxn-no-enz]],Table17[[#This Row],[flux]],0),0)</f>
        <v>0</v>
      </c>
      <c r="P2483" t="str">
        <f>_xlfn.TEXTBEFORE(b2b3[[#This Row],[rxn]],"-",-1,,,"")</f>
        <v>PROSYN</v>
      </c>
    </row>
    <row r="2484" spans="1:16" ht="17" x14ac:dyDescent="0.25">
      <c r="A2484" s="1" t="s">
        <v>12926</v>
      </c>
      <c r="B2484" s="1" t="s">
        <v>2778</v>
      </c>
      <c r="C2484" s="1">
        <v>8.2075300700000004E-7</v>
      </c>
      <c r="D2484" s="1">
        <f>mfs[[#This Row],[flux]]/1000</f>
        <v>8.2075300700000002E-10</v>
      </c>
      <c r="F2484" t="s">
        <v>4710</v>
      </c>
      <c r="G2484" t="s">
        <v>2778</v>
      </c>
      <c r="H2484" s="3">
        <v>6.3399489134017497E-12</v>
      </c>
      <c r="I2484">
        <f>_xlfn.XLOOKUP(b2b3[[#This Row],[rxn]],mfs[rxn],mfs[flux_scaled],0)</f>
        <v>6.3399488999999991E-11</v>
      </c>
      <c r="J2484">
        <f>(b2b3[[#This Row],[flux]]-b2b3[[#This Row],[flux in mfs]])/b2b3[[#This Row],[flux]]</f>
        <v>-8.9999999788614229</v>
      </c>
      <c r="K2484">
        <f>ABS(b2b3[[#This Row],[(mfs - b2+b3) / mfs]])</f>
        <v>8.9999999788614229</v>
      </c>
      <c r="L2484" t="b">
        <f>_xlfn.TEXTAFTER(b2b3[[#This Row],[rxn]],"-",-1)="SPONT"</f>
        <v>0</v>
      </c>
      <c r="M2484" t="str">
        <f>_xlfn.TEXTAFTER(b2b3[[#This Row],[rxn]],"-",-1)</f>
        <v>MRPL9</v>
      </c>
      <c r="N2484" t="str">
        <f>_xlfn.XLOOKUP("'PRO-"&amp;b2b3[[#This Row],[enz]]&amp;"'",'[1]Sheet2 (2)'!$A:$A,'[1]Sheet2 (2)'!$B:$B,"")</f>
        <v/>
      </c>
      <c r="O2484">
        <f>IFERROR(_xlfn.XLOOKUP(b2b3[[#This Row],[Column2]],Table17[[#This Row],[rxn-no-enz]],Table17[[#This Row],[flux]],0),0)</f>
        <v>0</v>
      </c>
      <c r="P2484" t="str">
        <f>_xlfn.TEXTBEFORE(b2b3[[#This Row],[rxn]],"-",-1,,,"")</f>
        <v>PROSYN</v>
      </c>
    </row>
    <row r="2485" spans="1:16" ht="17" x14ac:dyDescent="0.25">
      <c r="A2485" s="1" t="s">
        <v>12927</v>
      </c>
      <c r="B2485" s="1" t="s">
        <v>2778</v>
      </c>
      <c r="C2485" s="1">
        <v>4.8008031000000002E-8</v>
      </c>
      <c r="D2485" s="1">
        <f>mfs[[#This Row],[flux]]/1000</f>
        <v>4.8008031000000005E-11</v>
      </c>
      <c r="F2485" t="s">
        <v>4711</v>
      </c>
      <c r="G2485" t="s">
        <v>2778</v>
      </c>
      <c r="H2485" s="3">
        <v>2.3703365808253799E-11</v>
      </c>
      <c r="I2485">
        <f>_xlfn.XLOOKUP(b2b3[[#This Row],[rxn]],mfs[rxn],mfs[flux_scaled],0)</f>
        <v>2.3703365799999999E-10</v>
      </c>
      <c r="J2485">
        <f>(b2b3[[#This Row],[flux]]-b2b3[[#This Row],[flux in mfs]])/b2b3[[#This Row],[flux]]</f>
        <v>-8.9999999965178787</v>
      </c>
      <c r="K2485">
        <f>ABS(b2b3[[#This Row],[(mfs - b2+b3) / mfs]])</f>
        <v>8.9999999965178787</v>
      </c>
      <c r="L2485" t="b">
        <f>_xlfn.TEXTAFTER(b2b3[[#This Row],[rxn]],"-",-1)="SPONT"</f>
        <v>0</v>
      </c>
      <c r="M2485" t="str">
        <f>_xlfn.TEXTAFTER(b2b3[[#This Row],[rxn]],"-",-1)</f>
        <v>MRPS16</v>
      </c>
      <c r="N2485" t="str">
        <f>_xlfn.XLOOKUP("'PRO-"&amp;b2b3[[#This Row],[enz]]&amp;"'",'[1]Sheet2 (2)'!$A:$A,'[1]Sheet2 (2)'!$B:$B,"")</f>
        <v/>
      </c>
      <c r="O2485">
        <f>IFERROR(_xlfn.XLOOKUP(b2b3[[#This Row],[Column2]],Table17[[#This Row],[rxn-no-enz]],Table17[[#This Row],[flux]],0),0)</f>
        <v>0</v>
      </c>
      <c r="P2485" t="str">
        <f>_xlfn.TEXTBEFORE(b2b3[[#This Row],[rxn]],"-",-1,,,"")</f>
        <v>PROSYN</v>
      </c>
    </row>
    <row r="2486" spans="1:16" ht="17" x14ac:dyDescent="0.25">
      <c r="A2486" s="1" t="s">
        <v>12928</v>
      </c>
      <c r="B2486" s="1" t="s">
        <v>2778</v>
      </c>
      <c r="C2486" s="1">
        <v>1.6282889800000001E-7</v>
      </c>
      <c r="D2486" s="1">
        <f>mfs[[#This Row],[flux]]/1000</f>
        <v>1.6282889800000002E-10</v>
      </c>
      <c r="F2486" t="s">
        <v>4712</v>
      </c>
      <c r="G2486" t="s">
        <v>2778</v>
      </c>
      <c r="H2486" s="3">
        <v>1.9063132450120401E-13</v>
      </c>
      <c r="I2486">
        <f>_xlfn.XLOOKUP(b2b3[[#This Row],[rxn]],mfs[rxn],mfs[flux_scaled],0)</f>
        <v>0</v>
      </c>
      <c r="J2486">
        <f>(b2b3[[#This Row],[flux]]-b2b3[[#This Row],[flux in mfs]])/b2b3[[#This Row],[flux]]</f>
        <v>1</v>
      </c>
      <c r="K2486">
        <f>ABS(b2b3[[#This Row],[(mfs - b2+b3) / mfs]])</f>
        <v>1</v>
      </c>
      <c r="L2486" t="b">
        <f>_xlfn.TEXTAFTER(b2b3[[#This Row],[rxn]],"-",-1)="SPONT"</f>
        <v>0</v>
      </c>
      <c r="M2486" t="str">
        <f>_xlfn.TEXTAFTER(b2b3[[#This Row],[rxn]],"-",-1)</f>
        <v>MRPS17</v>
      </c>
      <c r="N2486" t="str">
        <f>_xlfn.XLOOKUP("'PRO-"&amp;b2b3[[#This Row],[enz]]&amp;"'",'[1]Sheet2 (2)'!$A:$A,'[1]Sheet2 (2)'!$B:$B,"")</f>
        <v/>
      </c>
      <c r="O2486">
        <f>IFERROR(_xlfn.XLOOKUP(b2b3[[#This Row],[Column2]],Table17[[#This Row],[rxn-no-enz]],Table17[[#This Row],[flux]],0),0)</f>
        <v>0</v>
      </c>
      <c r="P2486" t="str">
        <f>_xlfn.TEXTBEFORE(b2b3[[#This Row],[rxn]],"-",-1,,,"")</f>
        <v>PROSYN</v>
      </c>
    </row>
    <row r="2487" spans="1:16" ht="17" x14ac:dyDescent="0.25">
      <c r="A2487" s="1" t="s">
        <v>12929</v>
      </c>
      <c r="B2487" s="1" t="s">
        <v>2778</v>
      </c>
      <c r="C2487" s="1">
        <v>2.7581550900000001E-7</v>
      </c>
      <c r="D2487" s="1">
        <f>mfs[[#This Row],[flux]]/1000</f>
        <v>2.75815509E-10</v>
      </c>
      <c r="F2487" t="s">
        <v>4713</v>
      </c>
      <c r="G2487" t="s">
        <v>2778</v>
      </c>
      <c r="H2487" s="3">
        <v>1.23408695950304E-11</v>
      </c>
      <c r="I2487">
        <f>_xlfn.XLOOKUP(b2b3[[#This Row],[rxn]],mfs[rxn],mfs[flux_scaled],0)</f>
        <v>1.2340869599999999E-10</v>
      </c>
      <c r="J2487">
        <f>(b2b3[[#This Row],[flux]]-b2b3[[#This Row],[flux in mfs]])/b2b3[[#This Row],[flux]]</f>
        <v>-9.0000000040269441</v>
      </c>
      <c r="K2487">
        <f>ABS(b2b3[[#This Row],[(mfs - b2+b3) / mfs]])</f>
        <v>9.0000000040269441</v>
      </c>
      <c r="L2487" t="b">
        <f>_xlfn.TEXTAFTER(b2b3[[#This Row],[rxn]],"-",-1)="SPONT"</f>
        <v>0</v>
      </c>
      <c r="M2487" t="str">
        <f>_xlfn.TEXTAFTER(b2b3[[#This Row],[rxn]],"-",-1)</f>
        <v>MRPS18</v>
      </c>
      <c r="N2487" t="str">
        <f>_xlfn.XLOOKUP("'PRO-"&amp;b2b3[[#This Row],[enz]]&amp;"'",'[1]Sheet2 (2)'!$A:$A,'[1]Sheet2 (2)'!$B:$B,"")</f>
        <v/>
      </c>
      <c r="O2487">
        <f>IFERROR(_xlfn.XLOOKUP(b2b3[[#This Row],[Column2]],Table17[[#This Row],[rxn-no-enz]],Table17[[#This Row],[flux]],0),0)</f>
        <v>0</v>
      </c>
      <c r="P2487" t="str">
        <f>_xlfn.TEXTBEFORE(b2b3[[#This Row],[rxn]],"-",-1,,,"")</f>
        <v>PROSYN</v>
      </c>
    </row>
    <row r="2488" spans="1:16" ht="17" x14ac:dyDescent="0.25">
      <c r="A2488" s="1" t="s">
        <v>12930</v>
      </c>
      <c r="B2488" s="1" t="s">
        <v>2778</v>
      </c>
      <c r="C2488" s="1">
        <v>2.2634596699999999E-7</v>
      </c>
      <c r="D2488" s="1">
        <f>mfs[[#This Row],[flux]]/1000</f>
        <v>2.26345967E-10</v>
      </c>
      <c r="F2488" t="s">
        <v>4714</v>
      </c>
      <c r="G2488" t="s">
        <v>2778</v>
      </c>
      <c r="H2488" s="3">
        <v>4.3460219668410596E-12</v>
      </c>
      <c r="I2488">
        <f>_xlfn.XLOOKUP(b2b3[[#This Row],[rxn]],mfs[rxn],mfs[flux_scaled],0)</f>
        <v>4.3460219999999996E-11</v>
      </c>
      <c r="J2488">
        <f>(b2b3[[#This Row],[flux]]-b2b3[[#This Row],[flux in mfs]])/b2b3[[#This Row],[flux]]</f>
        <v>-9.000000076297221</v>
      </c>
      <c r="K2488">
        <f>ABS(b2b3[[#This Row],[(mfs - b2+b3) / mfs]])</f>
        <v>9.000000076297221</v>
      </c>
      <c r="L2488" t="b">
        <f>_xlfn.TEXTAFTER(b2b3[[#This Row],[rxn]],"-",-1)="SPONT"</f>
        <v>0</v>
      </c>
      <c r="M2488" t="str">
        <f>_xlfn.TEXTAFTER(b2b3[[#This Row],[rxn]],"-",-1)</f>
        <v>MRPS28</v>
      </c>
      <c r="N2488" t="str">
        <f>_xlfn.XLOOKUP("'PRO-"&amp;b2b3[[#This Row],[enz]]&amp;"'",'[1]Sheet2 (2)'!$A:$A,'[1]Sheet2 (2)'!$B:$B,"")</f>
        <v/>
      </c>
      <c r="O2488">
        <f>IFERROR(_xlfn.XLOOKUP(b2b3[[#This Row],[Column2]],Table17[[#This Row],[rxn-no-enz]],Table17[[#This Row],[flux]],0),0)</f>
        <v>0</v>
      </c>
      <c r="P2488" t="str">
        <f>_xlfn.TEXTBEFORE(b2b3[[#This Row],[rxn]],"-",-1,,,"")</f>
        <v>PROSYN</v>
      </c>
    </row>
    <row r="2489" spans="1:16" ht="17" x14ac:dyDescent="0.25">
      <c r="A2489" s="1" t="s">
        <v>12931</v>
      </c>
      <c r="B2489" s="1" t="s">
        <v>2778</v>
      </c>
      <c r="C2489" s="1">
        <v>4.3831840999999997E-8</v>
      </c>
      <c r="D2489" s="1">
        <f>mfs[[#This Row],[flux]]/1000</f>
        <v>4.3831840999999995E-11</v>
      </c>
      <c r="F2489" t="s">
        <v>4715</v>
      </c>
      <c r="G2489" t="s">
        <v>2778</v>
      </c>
      <c r="H2489" s="3">
        <v>1.9063132450120401E-13</v>
      </c>
      <c r="I2489">
        <f>_xlfn.XLOOKUP(b2b3[[#This Row],[rxn]],mfs[rxn],mfs[flux_scaled],0)</f>
        <v>0</v>
      </c>
      <c r="J2489">
        <f>(b2b3[[#This Row],[flux]]-b2b3[[#This Row],[flux in mfs]])/b2b3[[#This Row],[flux]]</f>
        <v>1</v>
      </c>
      <c r="K2489">
        <f>ABS(b2b3[[#This Row],[(mfs - b2+b3) / mfs]])</f>
        <v>1</v>
      </c>
      <c r="L2489" t="b">
        <f>_xlfn.TEXTAFTER(b2b3[[#This Row],[rxn]],"-",-1)="SPONT"</f>
        <v>0</v>
      </c>
      <c r="M2489" t="str">
        <f>_xlfn.TEXTAFTER(b2b3[[#This Row],[rxn]],"-",-1)</f>
        <v>MRPS35</v>
      </c>
      <c r="N2489" t="str">
        <f>_xlfn.XLOOKUP("'PRO-"&amp;b2b3[[#This Row],[enz]]&amp;"'",'[1]Sheet2 (2)'!$A:$A,'[1]Sheet2 (2)'!$B:$B,"")</f>
        <v/>
      </c>
      <c r="O2489">
        <f>IFERROR(_xlfn.XLOOKUP(b2b3[[#This Row],[Column2]],Table17[[#This Row],[rxn-no-enz]],Table17[[#This Row],[flux]],0),0)</f>
        <v>0</v>
      </c>
      <c r="P2489" t="str">
        <f>_xlfn.TEXTBEFORE(b2b3[[#This Row],[rxn]],"-",-1,,,"")</f>
        <v>PROSYN</v>
      </c>
    </row>
    <row r="2490" spans="1:16" ht="17" x14ac:dyDescent="0.25">
      <c r="A2490" s="1" t="s">
        <v>12932</v>
      </c>
      <c r="B2490" s="1" t="s">
        <v>2778</v>
      </c>
      <c r="C2490" s="1">
        <v>4.5527755999999997E-8</v>
      </c>
      <c r="D2490" s="1">
        <f>mfs[[#This Row],[flux]]/1000</f>
        <v>4.5527756E-11</v>
      </c>
      <c r="F2490" t="s">
        <v>4716</v>
      </c>
      <c r="G2490" t="s">
        <v>2778</v>
      </c>
      <c r="H2490" s="3">
        <v>5.3620170409763303E-11</v>
      </c>
      <c r="I2490">
        <f>_xlfn.XLOOKUP(b2b3[[#This Row],[rxn]],mfs[rxn],mfs[flux_scaled],0)</f>
        <v>5.3620170399999997E-10</v>
      </c>
      <c r="J2490">
        <f>(b2b3[[#This Row],[flux]]-b2b3[[#This Row],[flux in mfs]])/b2b3[[#This Row],[flux]]</f>
        <v>-8.9999999981791721</v>
      </c>
      <c r="K2490">
        <f>ABS(b2b3[[#This Row],[(mfs - b2+b3) / mfs]])</f>
        <v>8.9999999981791721</v>
      </c>
      <c r="L2490" t="b">
        <f>_xlfn.TEXTAFTER(b2b3[[#This Row],[rxn]],"-",-1)="SPONT"</f>
        <v>0</v>
      </c>
      <c r="M2490" t="str">
        <f>_xlfn.TEXTAFTER(b2b3[[#This Row],[rxn]],"-",-1)</f>
        <v>MRPS5</v>
      </c>
      <c r="N2490" t="str">
        <f>_xlfn.XLOOKUP("'PRO-"&amp;b2b3[[#This Row],[enz]]&amp;"'",'[1]Sheet2 (2)'!$A:$A,'[1]Sheet2 (2)'!$B:$B,"")</f>
        <v/>
      </c>
      <c r="O2490">
        <f>IFERROR(_xlfn.XLOOKUP(b2b3[[#This Row],[Column2]],Table17[[#This Row],[rxn-no-enz]],Table17[[#This Row],[flux]],0),0)</f>
        <v>0</v>
      </c>
      <c r="P2490" t="str">
        <f>_xlfn.TEXTBEFORE(b2b3[[#This Row],[rxn]],"-",-1,,,"")</f>
        <v>PROSYN</v>
      </c>
    </row>
    <row r="2491" spans="1:16" ht="17" x14ac:dyDescent="0.25">
      <c r="A2491" s="1" t="s">
        <v>12933</v>
      </c>
      <c r="B2491" s="1" t="s">
        <v>2778</v>
      </c>
      <c r="C2491" s="1">
        <v>8.2097489999999998E-9</v>
      </c>
      <c r="D2491" s="1">
        <f>mfs[[#This Row],[flux]]/1000</f>
        <v>8.2097490000000005E-12</v>
      </c>
      <c r="F2491" t="s">
        <v>4717</v>
      </c>
      <c r="G2491" t="s">
        <v>2778</v>
      </c>
      <c r="H2491" s="3">
        <v>2.38727962987521E-11</v>
      </c>
      <c r="I2491">
        <f>_xlfn.XLOOKUP(b2b3[[#This Row],[rxn]],mfs[rxn],mfs[flux_scaled],0)</f>
        <v>2.3872796300000001E-10</v>
      </c>
      <c r="J2491">
        <f>(b2b3[[#This Row],[flux]]-b2b3[[#This Row],[flux in mfs]])/b2b3[[#This Row],[flux]]</f>
        <v>-9.0000000005227285</v>
      </c>
      <c r="K2491">
        <f>ABS(b2b3[[#This Row],[(mfs - b2+b3) / mfs]])</f>
        <v>9.0000000005227285</v>
      </c>
      <c r="L2491" t="b">
        <f>_xlfn.TEXTAFTER(b2b3[[#This Row],[rxn]],"-",-1)="SPONT"</f>
        <v>0</v>
      </c>
      <c r="M2491" t="str">
        <f>_xlfn.TEXTAFTER(b2b3[[#This Row],[rxn]],"-",-1)</f>
        <v>MRPS8</v>
      </c>
      <c r="N2491" t="str">
        <f>_xlfn.XLOOKUP("'PRO-"&amp;b2b3[[#This Row],[enz]]&amp;"'",'[1]Sheet2 (2)'!$A:$A,'[1]Sheet2 (2)'!$B:$B,"")</f>
        <v/>
      </c>
      <c r="O2491">
        <f>IFERROR(_xlfn.XLOOKUP(b2b3[[#This Row],[Column2]],Table17[[#This Row],[rxn-no-enz]],Table17[[#This Row],[flux]],0),0)</f>
        <v>0</v>
      </c>
      <c r="P2491" t="str">
        <f>_xlfn.TEXTBEFORE(b2b3[[#This Row],[rxn]],"-",-1,,,"")</f>
        <v>PROSYN</v>
      </c>
    </row>
    <row r="2492" spans="1:16" ht="17" x14ac:dyDescent="0.25">
      <c r="A2492" s="1" t="s">
        <v>12934</v>
      </c>
      <c r="B2492" s="1" t="s">
        <v>2778</v>
      </c>
      <c r="C2492" s="1">
        <v>7.6019701000000002E-8</v>
      </c>
      <c r="D2492" s="1">
        <f>mfs[[#This Row],[flux]]/1000</f>
        <v>7.6019701000000001E-11</v>
      </c>
      <c r="F2492" t="s">
        <v>4718</v>
      </c>
      <c r="G2492" t="s">
        <v>2778</v>
      </c>
      <c r="H2492" s="3">
        <v>1.29306338594904E-11</v>
      </c>
      <c r="I2492">
        <f>_xlfn.XLOOKUP(b2b3[[#This Row],[rxn]],mfs[rxn],mfs[flux_scaled],0)</f>
        <v>1.29306339E-10</v>
      </c>
      <c r="J2492">
        <f>(b2b3[[#This Row],[flux]]-b2b3[[#This Row],[flux in mfs]])/b2b3[[#This Row],[flux]]</f>
        <v>-9.0000000313283941</v>
      </c>
      <c r="K2492">
        <f>ABS(b2b3[[#This Row],[(mfs - b2+b3) / mfs]])</f>
        <v>9.0000000313283941</v>
      </c>
      <c r="L2492" t="b">
        <f>_xlfn.TEXTAFTER(b2b3[[#This Row],[rxn]],"-",-1)="SPONT"</f>
        <v>0</v>
      </c>
      <c r="M2492" t="str">
        <f>_xlfn.TEXTAFTER(b2b3[[#This Row],[rxn]],"-",-1)</f>
        <v>MRPS9</v>
      </c>
      <c r="N2492" t="str">
        <f>_xlfn.XLOOKUP("'PRO-"&amp;b2b3[[#This Row],[enz]]&amp;"'",'[1]Sheet2 (2)'!$A:$A,'[1]Sheet2 (2)'!$B:$B,"")</f>
        <v/>
      </c>
      <c r="O2492">
        <f>IFERROR(_xlfn.XLOOKUP(b2b3[[#This Row],[Column2]],Table17[[#This Row],[rxn-no-enz]],Table17[[#This Row],[flux]],0),0)</f>
        <v>0</v>
      </c>
      <c r="P2492" t="str">
        <f>_xlfn.TEXTBEFORE(b2b3[[#This Row],[rxn]],"-",-1,,,"")</f>
        <v>PROSYN</v>
      </c>
    </row>
    <row r="2493" spans="1:16" ht="17" x14ac:dyDescent="0.25">
      <c r="A2493" s="1" t="s">
        <v>12935</v>
      </c>
      <c r="B2493" s="1" t="s">
        <v>2778</v>
      </c>
      <c r="C2493" s="1">
        <v>2.14594322E-7</v>
      </c>
      <c r="D2493" s="1">
        <f>mfs[[#This Row],[flux]]/1000</f>
        <v>2.1459432200000001E-10</v>
      </c>
      <c r="F2493" t="s">
        <v>4719</v>
      </c>
      <c r="G2493" t="s">
        <v>2778</v>
      </c>
      <c r="H2493" s="3">
        <v>1.9063132450120401E-13</v>
      </c>
      <c r="I2493">
        <f>_xlfn.XLOOKUP(b2b3[[#This Row],[rxn]],mfs[rxn],mfs[flux_scaled],0)</f>
        <v>0</v>
      </c>
      <c r="J2493">
        <f>(b2b3[[#This Row],[flux]]-b2b3[[#This Row],[flux in mfs]])/b2b3[[#This Row],[flux]]</f>
        <v>1</v>
      </c>
      <c r="K2493">
        <f>ABS(b2b3[[#This Row],[(mfs - b2+b3) / mfs]])</f>
        <v>1</v>
      </c>
      <c r="L2493" t="b">
        <f>_xlfn.TEXTAFTER(b2b3[[#This Row],[rxn]],"-",-1)="SPONT"</f>
        <v>0</v>
      </c>
      <c r="M2493" t="str">
        <f>_xlfn.TEXTAFTER(b2b3[[#This Row],[rxn]],"-",-1)</f>
        <v>MRX14</v>
      </c>
      <c r="N2493" t="str">
        <f>_xlfn.XLOOKUP("'PRO-"&amp;b2b3[[#This Row],[enz]]&amp;"'",'[1]Sheet2 (2)'!$A:$A,'[1]Sheet2 (2)'!$B:$B,"")</f>
        <v/>
      </c>
      <c r="O2493">
        <f>IFERROR(_xlfn.XLOOKUP(b2b3[[#This Row],[Column2]],Table17[[#This Row],[rxn-no-enz]],Table17[[#This Row],[flux]],0),0)</f>
        <v>0</v>
      </c>
      <c r="P2493" t="str">
        <f>_xlfn.TEXTBEFORE(b2b3[[#This Row],[rxn]],"-",-1,,,"")</f>
        <v>PROSYN</v>
      </c>
    </row>
    <row r="2494" spans="1:16" ht="17" x14ac:dyDescent="0.25">
      <c r="A2494" s="1" t="s">
        <v>12936</v>
      </c>
      <c r="B2494" s="1" t="s">
        <v>2778</v>
      </c>
      <c r="C2494" s="1">
        <v>1.90020757E-7</v>
      </c>
      <c r="D2494" s="1">
        <f>mfs[[#This Row],[flux]]/1000</f>
        <v>1.90020757E-10</v>
      </c>
      <c r="F2494" t="s">
        <v>4720</v>
      </c>
      <c r="G2494" t="s">
        <v>2778</v>
      </c>
      <c r="H2494" s="3">
        <v>1.28359054822126E-11</v>
      </c>
      <c r="I2494">
        <f>_xlfn.XLOOKUP(b2b3[[#This Row],[rxn]],mfs[rxn],mfs[flux_scaled],0)</f>
        <v>1.2835905500000001E-10</v>
      </c>
      <c r="J2494">
        <f>(b2b3[[#This Row],[flux]]-b2b3[[#This Row],[flux in mfs]])/b2b3[[#This Row],[flux]]</f>
        <v>-9.0000000138575356</v>
      </c>
      <c r="K2494">
        <f>ABS(b2b3[[#This Row],[(mfs - b2+b3) / mfs]])</f>
        <v>9.0000000138575356</v>
      </c>
      <c r="L2494" t="b">
        <f>_xlfn.TEXTAFTER(b2b3[[#This Row],[rxn]],"-",-1)="SPONT"</f>
        <v>0</v>
      </c>
      <c r="M2494" t="str">
        <f>_xlfn.TEXTAFTER(b2b3[[#This Row],[rxn]],"-",-1)</f>
        <v>NAM9</v>
      </c>
      <c r="N2494" t="str">
        <f>_xlfn.XLOOKUP("'PRO-"&amp;b2b3[[#This Row],[enz]]&amp;"'",'[1]Sheet2 (2)'!$A:$A,'[1]Sheet2 (2)'!$B:$B,"")</f>
        <v/>
      </c>
      <c r="O2494">
        <f>IFERROR(_xlfn.XLOOKUP(b2b3[[#This Row],[Column2]],Table17[[#This Row],[rxn-no-enz]],Table17[[#This Row],[flux]],0),0)</f>
        <v>0</v>
      </c>
      <c r="P2494" t="str">
        <f>_xlfn.TEXTBEFORE(b2b3[[#This Row],[rxn]],"-",-1,,,"")</f>
        <v>PROSYN</v>
      </c>
    </row>
    <row r="2495" spans="1:16" ht="17" x14ac:dyDescent="0.25">
      <c r="A2495" s="1" t="s">
        <v>12937</v>
      </c>
      <c r="B2495" s="1" t="s">
        <v>2778</v>
      </c>
      <c r="C2495" s="1">
        <v>3.0782751000000002E-8</v>
      </c>
      <c r="D2495" s="1">
        <f>mfs[[#This Row],[flux]]/1000</f>
        <v>3.0782751000000001E-11</v>
      </c>
      <c r="F2495" t="s">
        <v>4721</v>
      </c>
      <c r="G2495" t="s">
        <v>2778</v>
      </c>
      <c r="H2495" s="3">
        <v>1.9063132450120401E-13</v>
      </c>
      <c r="I2495">
        <f>_xlfn.XLOOKUP(b2b3[[#This Row],[rxn]],mfs[rxn],mfs[flux_scaled],0)</f>
        <v>0</v>
      </c>
      <c r="J2495">
        <f>(b2b3[[#This Row],[flux]]-b2b3[[#This Row],[flux in mfs]])/b2b3[[#This Row],[flux]]</f>
        <v>1</v>
      </c>
      <c r="K2495">
        <f>ABS(b2b3[[#This Row],[(mfs - b2+b3) / mfs]])</f>
        <v>1</v>
      </c>
      <c r="L2495" t="b">
        <f>_xlfn.TEXTAFTER(b2b3[[#This Row],[rxn]],"-",-1)="SPONT"</f>
        <v>0</v>
      </c>
      <c r="M2495" t="str">
        <f>_xlfn.TEXTAFTER(b2b3[[#This Row],[rxn]],"-",-1)</f>
        <v>PET123</v>
      </c>
      <c r="N2495" t="str">
        <f>_xlfn.XLOOKUP("'PRO-"&amp;b2b3[[#This Row],[enz]]&amp;"'",'[1]Sheet2 (2)'!$A:$A,'[1]Sheet2 (2)'!$B:$B,"")</f>
        <v/>
      </c>
      <c r="O2495">
        <f>IFERROR(_xlfn.XLOOKUP(b2b3[[#This Row],[Column2]],Table17[[#This Row],[rxn-no-enz]],Table17[[#This Row],[flux]],0),0)</f>
        <v>0</v>
      </c>
      <c r="P2495" t="str">
        <f>_xlfn.TEXTBEFORE(b2b3[[#This Row],[rxn]],"-",-1,,,"")</f>
        <v>PROSYN</v>
      </c>
    </row>
    <row r="2496" spans="1:16" ht="17" x14ac:dyDescent="0.25">
      <c r="A2496" s="1" t="s">
        <v>12938</v>
      </c>
      <c r="B2496" s="1" t="s">
        <v>2778</v>
      </c>
      <c r="C2496" s="1">
        <v>4.0274148800000002E-7</v>
      </c>
      <c r="D2496" s="1">
        <f>mfs[[#This Row],[flux]]/1000</f>
        <v>4.0274148800000003E-10</v>
      </c>
      <c r="F2496" t="s">
        <v>4722</v>
      </c>
      <c r="G2496" t="s">
        <v>2778</v>
      </c>
      <c r="H2496" s="3">
        <v>1.45078035891403E-11</v>
      </c>
      <c r="I2496">
        <f>_xlfn.XLOOKUP(b2b3[[#This Row],[rxn]],mfs[rxn],mfs[flux_scaled],0)</f>
        <v>1.4507803600000001E-10</v>
      </c>
      <c r="J2496">
        <f>(b2b3[[#This Row],[flux]]-b2b3[[#This Row],[flux in mfs]])/b2b3[[#This Row],[flux]]</f>
        <v>-9.0000000074854203</v>
      </c>
      <c r="K2496">
        <f>ABS(b2b3[[#This Row],[(mfs - b2+b3) / mfs]])</f>
        <v>9.0000000074854203</v>
      </c>
      <c r="L2496" t="b">
        <f>_xlfn.TEXTAFTER(b2b3[[#This Row],[rxn]],"-",-1)="SPONT"</f>
        <v>0</v>
      </c>
      <c r="M2496" t="str">
        <f>_xlfn.TEXTAFTER(b2b3[[#This Row],[rxn]],"-",-1)</f>
        <v>RML2</v>
      </c>
      <c r="N2496" t="str">
        <f>_xlfn.XLOOKUP("'PRO-"&amp;b2b3[[#This Row],[enz]]&amp;"'",'[1]Sheet2 (2)'!$A:$A,'[1]Sheet2 (2)'!$B:$B,"")</f>
        <v/>
      </c>
      <c r="O2496">
        <f>IFERROR(_xlfn.XLOOKUP(b2b3[[#This Row],[Column2]],Table17[[#This Row],[rxn-no-enz]],Table17[[#This Row],[flux]],0),0)</f>
        <v>0</v>
      </c>
      <c r="P2496" t="str">
        <f>_xlfn.TEXTBEFORE(b2b3[[#This Row],[rxn]],"-",-1,,,"")</f>
        <v>PROSYN</v>
      </c>
    </row>
    <row r="2497" spans="1:16" ht="17" x14ac:dyDescent="0.25">
      <c r="A2497" s="1" t="s">
        <v>12939</v>
      </c>
      <c r="B2497" s="1" t="s">
        <v>2778</v>
      </c>
      <c r="C2497" s="1">
        <v>1.4776834999999999E-8</v>
      </c>
      <c r="D2497" s="1">
        <f>mfs[[#This Row],[flux]]/1000</f>
        <v>1.4776834999999998E-11</v>
      </c>
      <c r="F2497" t="s">
        <v>4723</v>
      </c>
      <c r="G2497" t="s">
        <v>2778</v>
      </c>
      <c r="H2497" s="3">
        <v>1.7365544779703499E-11</v>
      </c>
      <c r="I2497">
        <f>_xlfn.XLOOKUP(b2b3[[#This Row],[rxn]],mfs[rxn],mfs[flux_scaled],0)</f>
        <v>1.7365544800000001E-10</v>
      </c>
      <c r="J2497">
        <f>(b2b3[[#This Row],[flux]]-b2b3[[#This Row],[flux in mfs]])/b2b3[[#This Row],[flux]]</f>
        <v>-9.0000000116878009</v>
      </c>
      <c r="K2497">
        <f>ABS(b2b3[[#This Row],[(mfs - b2+b3) / mfs]])</f>
        <v>9.0000000116878009</v>
      </c>
      <c r="L2497" t="b">
        <f>_xlfn.TEXTAFTER(b2b3[[#This Row],[rxn]],"-",-1)="SPONT"</f>
        <v>0</v>
      </c>
      <c r="M2497" t="str">
        <f>_xlfn.TEXTAFTER(b2b3[[#This Row],[rxn]],"-",-1)</f>
        <v>RSM10</v>
      </c>
      <c r="N2497" t="str">
        <f>_xlfn.XLOOKUP("'PRO-"&amp;b2b3[[#This Row],[enz]]&amp;"'",'[1]Sheet2 (2)'!$A:$A,'[1]Sheet2 (2)'!$B:$B,"")</f>
        <v/>
      </c>
      <c r="O2497">
        <f>IFERROR(_xlfn.XLOOKUP(b2b3[[#This Row],[Column2]],Table17[[#This Row],[rxn-no-enz]],Table17[[#This Row],[flux]],0),0)</f>
        <v>0</v>
      </c>
      <c r="P2497" t="str">
        <f>_xlfn.TEXTBEFORE(b2b3[[#This Row],[rxn]],"-",-1,,,"")</f>
        <v>PROSYN</v>
      </c>
    </row>
    <row r="2498" spans="1:16" ht="17" x14ac:dyDescent="0.25">
      <c r="A2498" s="1" t="s">
        <v>12940</v>
      </c>
      <c r="B2498" s="1" t="s">
        <v>2778</v>
      </c>
      <c r="C2498" s="1">
        <v>6.9590043E-8</v>
      </c>
      <c r="D2498" s="1">
        <f>mfs[[#This Row],[flux]]/1000</f>
        <v>6.9590042999999995E-11</v>
      </c>
      <c r="F2498" t="s">
        <v>4724</v>
      </c>
      <c r="G2498" t="s">
        <v>2778</v>
      </c>
      <c r="H2498" s="3">
        <v>1.02751822239347E-11</v>
      </c>
      <c r="I2498">
        <f>_xlfn.XLOOKUP(b2b3[[#This Row],[rxn]],mfs[rxn],mfs[flux_scaled],0)</f>
        <v>1.02751822E-10</v>
      </c>
      <c r="J2498">
        <f>(b2b3[[#This Row],[flux]]-b2b3[[#This Row],[flux in mfs]])/b2b3[[#This Row],[flux]]</f>
        <v>-8.9999999767063006</v>
      </c>
      <c r="K2498">
        <f>ABS(b2b3[[#This Row],[(mfs - b2+b3) / mfs]])</f>
        <v>8.9999999767063006</v>
      </c>
      <c r="L2498" t="b">
        <f>_xlfn.TEXTAFTER(b2b3[[#This Row],[rxn]],"-",-1)="SPONT"</f>
        <v>0</v>
      </c>
      <c r="M2498" t="str">
        <f>_xlfn.TEXTAFTER(b2b3[[#This Row],[rxn]],"-",-1)</f>
        <v>RSM18</v>
      </c>
      <c r="N2498" t="str">
        <f>_xlfn.XLOOKUP("'PRO-"&amp;b2b3[[#This Row],[enz]]&amp;"'",'[1]Sheet2 (2)'!$A:$A,'[1]Sheet2 (2)'!$B:$B,"")</f>
        <v/>
      </c>
      <c r="O2498">
        <f>IFERROR(_xlfn.XLOOKUP(b2b3[[#This Row],[Column2]],Table17[[#This Row],[rxn-no-enz]],Table17[[#This Row],[flux]],0),0)</f>
        <v>0</v>
      </c>
      <c r="P2498" t="str">
        <f>_xlfn.TEXTBEFORE(b2b3[[#This Row],[rxn]],"-",-1,,,"")</f>
        <v>PROSYN</v>
      </c>
    </row>
    <row r="2499" spans="1:16" ht="17" x14ac:dyDescent="0.25">
      <c r="A2499" s="1" t="s">
        <v>12941</v>
      </c>
      <c r="B2499" s="1" t="s">
        <v>2778</v>
      </c>
      <c r="C2499" s="1">
        <v>9.1099387000000002E-8</v>
      </c>
      <c r="D2499" s="1">
        <f>mfs[[#This Row],[flux]]/1000</f>
        <v>9.1099387000000002E-11</v>
      </c>
      <c r="F2499" t="s">
        <v>4725</v>
      </c>
      <c r="G2499" t="s">
        <v>2778</v>
      </c>
      <c r="H2499" s="3">
        <v>1.21159132936664E-11</v>
      </c>
      <c r="I2499">
        <f>_xlfn.XLOOKUP(b2b3[[#This Row],[rxn]],mfs[rxn],mfs[flux_scaled],0)</f>
        <v>1.2115913300000001E-10</v>
      </c>
      <c r="J2499">
        <f>(b2b3[[#This Row],[flux]]-b2b3[[#This Row],[flux in mfs]])/b2b3[[#This Row],[flux]]</f>
        <v>-9.0000000052275055</v>
      </c>
      <c r="K2499">
        <f>ABS(b2b3[[#This Row],[(mfs - b2+b3) / mfs]])</f>
        <v>9.0000000052275055</v>
      </c>
      <c r="L2499" t="b">
        <f>_xlfn.TEXTAFTER(b2b3[[#This Row],[rxn]],"-",-1)="SPONT"</f>
        <v>0</v>
      </c>
      <c r="M2499" t="str">
        <f>_xlfn.TEXTAFTER(b2b3[[#This Row],[rxn]],"-",-1)</f>
        <v>RSM23</v>
      </c>
      <c r="N2499" t="str">
        <f>_xlfn.XLOOKUP("'PRO-"&amp;b2b3[[#This Row],[enz]]&amp;"'",'[1]Sheet2 (2)'!$A:$A,'[1]Sheet2 (2)'!$B:$B,"")</f>
        <v/>
      </c>
      <c r="O2499">
        <f>IFERROR(_xlfn.XLOOKUP(b2b3[[#This Row],[Column2]],Table17[[#This Row],[rxn-no-enz]],Table17[[#This Row],[flux]],0),0)</f>
        <v>0</v>
      </c>
      <c r="P2499" t="str">
        <f>_xlfn.TEXTBEFORE(b2b3[[#This Row],[rxn]],"-",-1,,,"")</f>
        <v>PROSYN</v>
      </c>
    </row>
    <row r="2500" spans="1:16" ht="17" x14ac:dyDescent="0.25">
      <c r="A2500" s="1" t="s">
        <v>12942</v>
      </c>
      <c r="B2500" s="1" t="s">
        <v>2778</v>
      </c>
      <c r="C2500" s="1">
        <v>2.7271074300000001E-7</v>
      </c>
      <c r="D2500" s="1">
        <f>mfs[[#This Row],[flux]]/1000</f>
        <v>2.72710743E-10</v>
      </c>
      <c r="F2500" t="s">
        <v>4726</v>
      </c>
      <c r="G2500" t="s">
        <v>2778</v>
      </c>
      <c r="H2500" s="3">
        <v>1.74365764882241E-11</v>
      </c>
      <c r="I2500">
        <f>_xlfn.XLOOKUP(b2b3[[#This Row],[rxn]],mfs[rxn],mfs[flux_scaled],0)</f>
        <v>1.7436576500000002E-10</v>
      </c>
      <c r="J2500">
        <f>(b2b3[[#This Row],[flux]]-b2b3[[#This Row],[flux in mfs]])/b2b3[[#This Row],[flux]]</f>
        <v>-9.000000006753563</v>
      </c>
      <c r="K2500">
        <f>ABS(b2b3[[#This Row],[(mfs - b2+b3) / mfs]])</f>
        <v>9.000000006753563</v>
      </c>
      <c r="L2500" t="b">
        <f>_xlfn.TEXTAFTER(b2b3[[#This Row],[rxn]],"-",-1)="SPONT"</f>
        <v>0</v>
      </c>
      <c r="M2500" t="str">
        <f>_xlfn.TEXTAFTER(b2b3[[#This Row],[rxn]],"-",-1)</f>
        <v>RSM24</v>
      </c>
      <c r="N2500" t="str">
        <f>_xlfn.XLOOKUP("'PRO-"&amp;b2b3[[#This Row],[enz]]&amp;"'",'[1]Sheet2 (2)'!$A:$A,'[1]Sheet2 (2)'!$B:$B,"")</f>
        <v/>
      </c>
      <c r="O2500">
        <f>IFERROR(_xlfn.XLOOKUP(b2b3[[#This Row],[Column2]],Table17[[#This Row],[rxn-no-enz]],Table17[[#This Row],[flux]],0),0)</f>
        <v>0</v>
      </c>
      <c r="P2500" t="str">
        <f>_xlfn.TEXTBEFORE(b2b3[[#This Row],[rxn]],"-",-1,,,"")</f>
        <v>PROSYN</v>
      </c>
    </row>
    <row r="2501" spans="1:16" ht="17" x14ac:dyDescent="0.25">
      <c r="A2501" s="1" t="s">
        <v>12943</v>
      </c>
      <c r="B2501" s="1" t="s">
        <v>2778</v>
      </c>
      <c r="C2501" s="1">
        <v>2.9140071300000002E-7</v>
      </c>
      <c r="D2501" s="1">
        <f>mfs[[#This Row],[flux]]/1000</f>
        <v>2.9140071300000004E-10</v>
      </c>
      <c r="F2501" t="s">
        <v>4727</v>
      </c>
      <c r="G2501" t="s">
        <v>2778</v>
      </c>
      <c r="H2501" s="3">
        <v>1.9063132450120401E-13</v>
      </c>
      <c r="I2501">
        <f>_xlfn.XLOOKUP(b2b3[[#This Row],[rxn]],mfs[rxn],mfs[flux_scaled],0)</f>
        <v>0</v>
      </c>
      <c r="J2501">
        <f>(b2b3[[#This Row],[flux]]-b2b3[[#This Row],[flux in mfs]])/b2b3[[#This Row],[flux]]</f>
        <v>1</v>
      </c>
      <c r="K2501">
        <f>ABS(b2b3[[#This Row],[(mfs - b2+b3) / mfs]])</f>
        <v>1</v>
      </c>
      <c r="L2501" t="b">
        <f>_xlfn.TEXTAFTER(b2b3[[#This Row],[rxn]],"-",-1)="SPONT"</f>
        <v>0</v>
      </c>
      <c r="M2501" t="str">
        <f>_xlfn.TEXTAFTER(b2b3[[#This Row],[rxn]],"-",-1)</f>
        <v>RSM26</v>
      </c>
      <c r="N2501" t="str">
        <f>_xlfn.XLOOKUP("'PRO-"&amp;b2b3[[#This Row],[enz]]&amp;"'",'[1]Sheet2 (2)'!$A:$A,'[1]Sheet2 (2)'!$B:$B,"")</f>
        <v/>
      </c>
      <c r="O2501">
        <f>IFERROR(_xlfn.XLOOKUP(b2b3[[#This Row],[Column2]],Table17[[#This Row],[rxn-no-enz]],Table17[[#This Row],[flux]],0),0)</f>
        <v>0</v>
      </c>
      <c r="P2501" t="str">
        <f>_xlfn.TEXTBEFORE(b2b3[[#This Row],[rxn]],"-",-1,,,"")</f>
        <v>PROSYN</v>
      </c>
    </row>
    <row r="2502" spans="1:16" ht="17" x14ac:dyDescent="0.25">
      <c r="A2502" s="1" t="s">
        <v>13173</v>
      </c>
      <c r="B2502" s="1" t="s">
        <v>2778</v>
      </c>
      <c r="C2502" s="1">
        <v>4.9994061E-8</v>
      </c>
      <c r="D2502" s="1">
        <f>mfs[[#This Row],[flux]]/1000</f>
        <v>4.9994060999999998E-11</v>
      </c>
      <c r="F2502" t="s">
        <v>4728</v>
      </c>
      <c r="G2502" t="s">
        <v>2778</v>
      </c>
      <c r="H2502" s="3">
        <v>6.93399819782562E-12</v>
      </c>
      <c r="I2502">
        <f>_xlfn.XLOOKUP(b2b3[[#This Row],[rxn]],mfs[rxn],mfs[flux_scaled],0)</f>
        <v>6.9339981999999993E-11</v>
      </c>
      <c r="J2502">
        <f>(b2b3[[#This Row],[flux]]-b2b3[[#This Row],[flux in mfs]])/b2b3[[#This Row],[flux]]</f>
        <v>-9.0000000031358223</v>
      </c>
      <c r="K2502">
        <f>ABS(b2b3[[#This Row],[(mfs - b2+b3) / mfs]])</f>
        <v>9.0000000031358223</v>
      </c>
      <c r="L2502" t="b">
        <f>_xlfn.TEXTAFTER(b2b3[[#This Row],[rxn]],"-",-1)="SPONT"</f>
        <v>0</v>
      </c>
      <c r="M2502" t="str">
        <f>_xlfn.TEXTAFTER(b2b3[[#This Row],[rxn]],"-",-1)</f>
        <v>RSM27</v>
      </c>
      <c r="N2502" t="str">
        <f>_xlfn.XLOOKUP("'PRO-"&amp;b2b3[[#This Row],[enz]]&amp;"'",'[1]Sheet2 (2)'!$A:$A,'[1]Sheet2 (2)'!$B:$B,"")</f>
        <v/>
      </c>
      <c r="O2502">
        <f>IFERROR(_xlfn.XLOOKUP(b2b3[[#This Row],[Column2]],Table17[[#This Row],[rxn-no-enz]],Table17[[#This Row],[flux]],0),0)</f>
        <v>0</v>
      </c>
      <c r="P2502" t="str">
        <f>_xlfn.TEXTBEFORE(b2b3[[#This Row],[rxn]],"-",-1,,,"")</f>
        <v>PROSYN</v>
      </c>
    </row>
    <row r="2503" spans="1:16" ht="17" x14ac:dyDescent="0.25">
      <c r="A2503" s="1" t="s">
        <v>12945</v>
      </c>
      <c r="B2503" s="1" t="s">
        <v>2778</v>
      </c>
      <c r="C2503" s="1">
        <v>5.2230776999999998E-8</v>
      </c>
      <c r="D2503" s="1">
        <f>mfs[[#This Row],[flux]]/1000</f>
        <v>5.2230777E-11</v>
      </c>
      <c r="F2503" t="s">
        <v>4729</v>
      </c>
      <c r="G2503" t="s">
        <v>2778</v>
      </c>
      <c r="H2503" s="3">
        <v>1.9063132450120401E-13</v>
      </c>
      <c r="I2503">
        <f>_xlfn.XLOOKUP(b2b3[[#This Row],[rxn]],mfs[rxn],mfs[flux_scaled],0)</f>
        <v>0</v>
      </c>
      <c r="J2503">
        <f>(b2b3[[#This Row],[flux]]-b2b3[[#This Row],[flux in mfs]])/b2b3[[#This Row],[flux]]</f>
        <v>1</v>
      </c>
      <c r="K2503">
        <f>ABS(b2b3[[#This Row],[(mfs - b2+b3) / mfs]])</f>
        <v>1</v>
      </c>
      <c r="L2503" t="b">
        <f>_xlfn.TEXTAFTER(b2b3[[#This Row],[rxn]],"-",-1)="SPONT"</f>
        <v>0</v>
      </c>
      <c r="M2503" t="str">
        <f>_xlfn.TEXTAFTER(b2b3[[#This Row],[rxn]],"-",-1)</f>
        <v>RSM28</v>
      </c>
      <c r="N2503" t="str">
        <f>_xlfn.XLOOKUP("'PRO-"&amp;b2b3[[#This Row],[enz]]&amp;"'",'[1]Sheet2 (2)'!$A:$A,'[1]Sheet2 (2)'!$B:$B,"")</f>
        <v/>
      </c>
      <c r="O2503">
        <f>IFERROR(_xlfn.XLOOKUP(b2b3[[#This Row],[Column2]],Table17[[#This Row],[rxn-no-enz]],Table17[[#This Row],[flux]],0),0)</f>
        <v>0</v>
      </c>
      <c r="P2503" t="str">
        <f>_xlfn.TEXTBEFORE(b2b3[[#This Row],[rxn]],"-",-1,,,"")</f>
        <v>PROSYN</v>
      </c>
    </row>
    <row r="2504" spans="1:16" ht="17" x14ac:dyDescent="0.25">
      <c r="A2504" s="1" t="s">
        <v>12946</v>
      </c>
      <c r="B2504" s="1" t="s">
        <v>2778</v>
      </c>
      <c r="C2504" s="1">
        <v>2.6155010999999998E-8</v>
      </c>
      <c r="D2504" s="1">
        <f>mfs[[#This Row],[flux]]/1000</f>
        <v>2.6155010999999999E-11</v>
      </c>
      <c r="F2504" t="s">
        <v>4730</v>
      </c>
      <c r="G2504" t="s">
        <v>2778</v>
      </c>
      <c r="H2504" s="3">
        <v>1.37521048568099E-11</v>
      </c>
      <c r="I2504">
        <f>_xlfn.XLOOKUP(b2b3[[#This Row],[rxn]],mfs[rxn],mfs[flux_scaled],0)</f>
        <v>1.3752104899999999E-10</v>
      </c>
      <c r="J2504">
        <f>(b2b3[[#This Row],[flux]]-b2b3[[#This Row],[flux in mfs]])/b2b3[[#This Row],[flux]]</f>
        <v>-9.0000000314061737</v>
      </c>
      <c r="K2504">
        <f>ABS(b2b3[[#This Row],[(mfs - b2+b3) / mfs]])</f>
        <v>9.0000000314061737</v>
      </c>
      <c r="L2504" t="b">
        <f>_xlfn.TEXTAFTER(b2b3[[#This Row],[rxn]],"-",-1)="SPONT"</f>
        <v>0</v>
      </c>
      <c r="M2504" t="str">
        <f>_xlfn.TEXTAFTER(b2b3[[#This Row],[rxn]],"-",-1)</f>
        <v>RSM7</v>
      </c>
      <c r="N2504" t="str">
        <f>_xlfn.XLOOKUP("'PRO-"&amp;b2b3[[#This Row],[enz]]&amp;"'",'[1]Sheet2 (2)'!$A:$A,'[1]Sheet2 (2)'!$B:$B,"")</f>
        <v/>
      </c>
      <c r="O2504">
        <f>IFERROR(_xlfn.XLOOKUP(b2b3[[#This Row],[Column2]],Table17[[#This Row],[rxn-no-enz]],Table17[[#This Row],[flux]],0),0)</f>
        <v>0</v>
      </c>
      <c r="P2504" t="str">
        <f>_xlfn.TEXTBEFORE(b2b3[[#This Row],[rxn]],"-",-1,,,"")</f>
        <v>PROSYN</v>
      </c>
    </row>
    <row r="2505" spans="1:16" ht="17" x14ac:dyDescent="0.25">
      <c r="A2505" s="1" t="s">
        <v>12947</v>
      </c>
      <c r="B2505" s="1" t="s">
        <v>2778</v>
      </c>
      <c r="C2505" s="1">
        <v>8.6845201999999999E-8</v>
      </c>
      <c r="D2505" s="1">
        <f>mfs[[#This Row],[flux]]/1000</f>
        <v>8.6845201999999999E-11</v>
      </c>
      <c r="F2505" t="s">
        <v>4732</v>
      </c>
      <c r="G2505" t="s">
        <v>2778</v>
      </c>
      <c r="H2505" s="3">
        <v>2.4388471419645799E-12</v>
      </c>
      <c r="I2505">
        <f>_xlfn.XLOOKUP(b2b3[[#This Row],[rxn]],mfs[rxn],mfs[flux_scaled],0)</f>
        <v>2.4388471000000002E-11</v>
      </c>
      <c r="J2505">
        <f>(b2b3[[#This Row],[flux]]-b2b3[[#This Row],[flux in mfs]])/b2b3[[#This Row],[flux]]</f>
        <v>-8.9999998279327187</v>
      </c>
      <c r="K2505">
        <f>ABS(b2b3[[#This Row],[(mfs - b2+b3) / mfs]])</f>
        <v>8.9999998279327187</v>
      </c>
      <c r="L2505" t="b">
        <f>_xlfn.TEXTAFTER(b2b3[[#This Row],[rxn]],"-",-1)="SPONT"</f>
        <v>0</v>
      </c>
      <c r="M2505" t="str">
        <f>_xlfn.TEXTAFTER(b2b3[[#This Row],[rxn]],"-",-1)</f>
        <v>SWS2</v>
      </c>
      <c r="N2505" t="str">
        <f>_xlfn.XLOOKUP("'PRO-"&amp;b2b3[[#This Row],[enz]]&amp;"'",'[1]Sheet2 (2)'!$A:$A,'[1]Sheet2 (2)'!$B:$B,"")</f>
        <v/>
      </c>
      <c r="O2505">
        <f>IFERROR(_xlfn.XLOOKUP(b2b3[[#This Row],[Column2]],Table17[[#This Row],[rxn-no-enz]],Table17[[#This Row],[flux]],0),0)</f>
        <v>0</v>
      </c>
      <c r="P2505" t="str">
        <f>_xlfn.TEXTBEFORE(b2b3[[#This Row],[rxn]],"-",-1,,,"")</f>
        <v>PROSYN</v>
      </c>
    </row>
    <row r="2506" spans="1:16" ht="17" x14ac:dyDescent="0.25">
      <c r="A2506" s="1" t="s">
        <v>12948</v>
      </c>
      <c r="B2506" s="1" t="s">
        <v>2778</v>
      </c>
      <c r="C2506" s="1">
        <v>2.2451987999999999E-7</v>
      </c>
      <c r="D2506" s="1">
        <f>mfs[[#This Row],[flux]]/1000</f>
        <v>2.2451988E-10</v>
      </c>
      <c r="F2506" t="s">
        <v>4733</v>
      </c>
      <c r="G2506" t="s">
        <v>2778</v>
      </c>
      <c r="H2506" s="3">
        <v>1.9063132450120401E-13</v>
      </c>
      <c r="I2506">
        <f>_xlfn.XLOOKUP(b2b3[[#This Row],[rxn]],mfs[rxn],mfs[flux_scaled],0)</f>
        <v>0</v>
      </c>
      <c r="J2506">
        <f>(b2b3[[#This Row],[flux]]-b2b3[[#This Row],[flux in mfs]])/b2b3[[#This Row],[flux]]</f>
        <v>1</v>
      </c>
      <c r="K2506">
        <f>ABS(b2b3[[#This Row],[(mfs - b2+b3) / mfs]])</f>
        <v>1</v>
      </c>
      <c r="L2506" t="b">
        <f>_xlfn.TEXTAFTER(b2b3[[#This Row],[rxn]],"-",-1)="SPONT"</f>
        <v>0</v>
      </c>
      <c r="M2506" t="str">
        <f>_xlfn.TEXTAFTER(b2b3[[#This Row],[rxn]],"-",-1)</f>
        <v>VAR1</v>
      </c>
      <c r="N2506" t="str">
        <f>_xlfn.XLOOKUP("'PRO-"&amp;b2b3[[#This Row],[enz]]&amp;"'",'[1]Sheet2 (2)'!$A:$A,'[1]Sheet2 (2)'!$B:$B,"")</f>
        <v/>
      </c>
      <c r="O2506">
        <f>IFERROR(_xlfn.XLOOKUP(b2b3[[#This Row],[Column2]],Table17[[#This Row],[rxn-no-enz]],Table17[[#This Row],[flux]],0),0)</f>
        <v>0</v>
      </c>
      <c r="P2506" t="str">
        <f>_xlfn.TEXTBEFORE(b2b3[[#This Row],[rxn]],"-",-1,,,"")</f>
        <v>PROSYN</v>
      </c>
    </row>
    <row r="2507" spans="1:16" ht="17" x14ac:dyDescent="0.25">
      <c r="A2507" s="1" t="s">
        <v>12949</v>
      </c>
      <c r="B2507" s="1" t="s">
        <v>2778</v>
      </c>
      <c r="C2507" s="1">
        <v>2.6261936200000002E-7</v>
      </c>
      <c r="D2507" s="1">
        <f>mfs[[#This Row],[flux]]/1000</f>
        <v>2.62619362E-10</v>
      </c>
      <c r="F2507" t="s">
        <v>4734</v>
      </c>
      <c r="G2507" t="s">
        <v>2778</v>
      </c>
      <c r="H2507" s="3">
        <v>1.1005187251861899E-11</v>
      </c>
      <c r="I2507">
        <f>_xlfn.XLOOKUP(b2b3[[#This Row],[rxn]],mfs[rxn],mfs[flux_scaled],0)</f>
        <v>1.10051873E-10</v>
      </c>
      <c r="J2507">
        <f>(b2b3[[#This Row],[flux]]-b2b3[[#This Row],[flux in mfs]])/b2b3[[#This Row],[flux]]</f>
        <v>-9.0000000437412826</v>
      </c>
      <c r="K2507">
        <f>ABS(b2b3[[#This Row],[(mfs - b2+b3) / mfs]])</f>
        <v>9.0000000437412826</v>
      </c>
      <c r="L2507" t="b">
        <f>_xlfn.TEXTAFTER(b2b3[[#This Row],[rxn]],"-",-1)="SPONT"</f>
        <v>0</v>
      </c>
      <c r="M2507" t="str">
        <f>_xlfn.TEXTAFTER(b2b3[[#This Row],[rxn]],"-",-1)</f>
        <v>YML6</v>
      </c>
      <c r="N2507" t="str">
        <f>_xlfn.XLOOKUP("'PRO-"&amp;b2b3[[#This Row],[enz]]&amp;"'",'[1]Sheet2 (2)'!$A:$A,'[1]Sheet2 (2)'!$B:$B,"")</f>
        <v/>
      </c>
      <c r="O2507">
        <f>IFERROR(_xlfn.XLOOKUP(b2b3[[#This Row],[Column2]],Table17[[#This Row],[rxn-no-enz]],Table17[[#This Row],[flux]],0),0)</f>
        <v>0</v>
      </c>
      <c r="P2507" t="str">
        <f>_xlfn.TEXTBEFORE(b2b3[[#This Row],[rxn]],"-",-1,,,"")</f>
        <v>PROSYN</v>
      </c>
    </row>
    <row r="2508" spans="1:16" ht="17" x14ac:dyDescent="0.25">
      <c r="A2508" s="1" t="s">
        <v>12950</v>
      </c>
      <c r="B2508" s="1" t="s">
        <v>2778</v>
      </c>
      <c r="C2508" s="1">
        <v>4.7038225470000003E-6</v>
      </c>
      <c r="D2508" s="1">
        <f>mfs[[#This Row],[flux]]/1000</f>
        <v>4.7038225470000004E-9</v>
      </c>
      <c r="F2508" t="s">
        <v>13152</v>
      </c>
      <c r="G2508" t="s">
        <v>2778</v>
      </c>
      <c r="H2508" s="3">
        <v>5.7684430049684797E-4</v>
      </c>
      <c r="I2508">
        <f>_xlfn.XLOOKUP(b2b3[[#This Row],[rxn]],mfs[rxn],mfs[flux_scaled],0)</f>
        <v>5.7655891148147896E-4</v>
      </c>
      <c r="J2508">
        <f>(b2b3[[#This Row],[flux]]-b2b3[[#This Row],[flux in mfs]])/b2b3[[#This Row],[flux]]</f>
        <v>4.9474184823043873E-4</v>
      </c>
      <c r="K2508">
        <f>ABS(b2b3[[#This Row],[(mfs - b2+b3) / mfs]])</f>
        <v>4.9474184823043873E-4</v>
      </c>
      <c r="L2508" t="b">
        <f>_xlfn.TEXTAFTER(b2b3[[#This Row],[rxn]],"-",-1)="SPONT"</f>
        <v>0</v>
      </c>
      <c r="M2508" t="str">
        <f>_xlfn.TEXTAFTER(b2b3[[#This Row],[rxn]],"-",-1)</f>
        <v>PROTDUMMY</v>
      </c>
      <c r="N2508" t="str">
        <f>_xlfn.XLOOKUP("'PRO-"&amp;b2b3[[#This Row],[enz]]&amp;"'",'[1]Sheet2 (2)'!$A:$A,'[1]Sheet2 (2)'!$B:$B,"")</f>
        <v/>
      </c>
      <c r="O2508">
        <f>IFERROR(_xlfn.XLOOKUP(b2b3[[#This Row],[Column2]],Table17[[#This Row],[rxn-no-enz]],Table17[[#This Row],[flux]],0),0)</f>
        <v>0</v>
      </c>
      <c r="P2508" t="str">
        <f>_xlfn.TEXTBEFORE(b2b3[[#This Row],[rxn]],"-",-1,,,"")</f>
        <v>PROSYN</v>
      </c>
    </row>
    <row r="2509" spans="1:16" ht="17" x14ac:dyDescent="0.25">
      <c r="A2509" s="1" t="s">
        <v>12951</v>
      </c>
      <c r="B2509" s="1" t="s">
        <v>2778</v>
      </c>
      <c r="C2509" s="1">
        <v>7.4457913000000006E-8</v>
      </c>
      <c r="D2509" s="1">
        <f>mfs[[#This Row],[flux]]/1000</f>
        <v>7.4457913000000011E-11</v>
      </c>
      <c r="F2509" t="s">
        <v>4735</v>
      </c>
      <c r="G2509" t="s">
        <v>2778</v>
      </c>
      <c r="H2509" s="3">
        <v>1.10386599719665E-4</v>
      </c>
      <c r="I2509">
        <f>_xlfn.XLOOKUP(b2b3[[#This Row],[rxn]],mfs[rxn],mfs[flux_scaled],0)</f>
        <v>1.10386599719666E-4</v>
      </c>
      <c r="J2509">
        <f>(b2b3[[#This Row],[flux]]-b2b3[[#This Row],[flux in mfs]])/b2b3[[#This Row],[flux]]</f>
        <v>-9.085224221925468E-15</v>
      </c>
      <c r="K2509">
        <f>ABS(b2b3[[#This Row],[(mfs - b2+b3) / mfs]])</f>
        <v>9.085224221925468E-15</v>
      </c>
      <c r="L2509" t="b">
        <f>_xlfn.TEXTAFTER(b2b3[[#This Row],[rxn]],"-",-1)="SPONT"</f>
        <v>0</v>
      </c>
      <c r="M2509" t="str">
        <f>_xlfn.TEXTAFTER(b2b3[[#This Row],[rxn]],"-",-1)</f>
        <v>PROTDUMMYUNIDENTIFIED</v>
      </c>
      <c r="N2509" t="str">
        <f>_xlfn.XLOOKUP("'PRO-"&amp;b2b3[[#This Row],[enz]]&amp;"'",'[1]Sheet2 (2)'!$A:$A,'[1]Sheet2 (2)'!$B:$B,"")</f>
        <v/>
      </c>
      <c r="O2509">
        <f>IFERROR(_xlfn.XLOOKUP(b2b3[[#This Row],[Column2]],Table17[[#This Row],[rxn-no-enz]],Table17[[#This Row],[flux]],0),0)</f>
        <v>0</v>
      </c>
      <c r="P2509" t="str">
        <f>_xlfn.TEXTBEFORE(b2b3[[#This Row],[rxn]],"-",-1,,,"")</f>
        <v>PROSYN</v>
      </c>
    </row>
    <row r="2510" spans="1:16" ht="17" hidden="1" x14ac:dyDescent="0.25">
      <c r="A2510" s="1" t="s">
        <v>12952</v>
      </c>
      <c r="B2510" s="1" t="s">
        <v>2778</v>
      </c>
      <c r="C2510" s="1">
        <v>4.4882884300000001E-7</v>
      </c>
      <c r="D2510" s="1">
        <f>mfs[[#This Row],[flux]]/1000</f>
        <v>4.4882884300000003E-10</v>
      </c>
      <c r="F2510" t="s">
        <v>12112</v>
      </c>
      <c r="G2510" t="s">
        <v>2778</v>
      </c>
      <c r="H2510" s="3">
        <v>4.65601499423691E-12</v>
      </c>
      <c r="I2510">
        <f>_xlfn.XLOOKUP(b2b3[[#This Row],[rxn]],mfs[rxn],mfs[flux_scaled],0)</f>
        <v>4.6560150000000001E-11</v>
      </c>
      <c r="J2510">
        <f>(b2b3[[#This Row],[flux]]-b2b3[[#This Row],[flux in mfs]])/b2b3[[#This Row],[flux]]</f>
        <v>-9.0000000123777308</v>
      </c>
      <c r="K2510">
        <f>ABS(b2b3[[#This Row],[(mfs - b2+b3) / mfs]])</f>
        <v>9.0000000123777308</v>
      </c>
      <c r="L2510" t="b">
        <f>_xlfn.TEXTAFTER(b2b3[[#This Row],[rxn]],"-",-1)="SPONT"</f>
        <v>0</v>
      </c>
      <c r="M2510" t="str">
        <f>_xlfn.TEXTAFTER(b2b3[[#This Row],[rxn]],"-",-1)</f>
        <v>rt0008</v>
      </c>
      <c r="N2510">
        <f>_xlfn.XLOOKUP("'PRO-"&amp;b2b3[[#This Row],[enz]]&amp;"'",'[1]Sheet2 (2)'!$A:$A,'[1]Sheet2 (2)'!$B:$B,"")</f>
        <v>1</v>
      </c>
      <c r="O2510">
        <f>IFERROR(_xlfn.XLOOKUP(b2b3[[#This Row],[Column2]],Table17[[#This Row],[rxn-no-enz]],Table17[[#This Row],[flux]],0),0)</f>
        <v>6.764645389E-9</v>
      </c>
      <c r="P2510" t="str">
        <f>_xlfn.TEXTBEFORE(b2b3[[#This Row],[rxn]],"-",-1,,,"")</f>
        <v>PROWASTE</v>
      </c>
    </row>
    <row r="2511" spans="1:16" ht="17" hidden="1" x14ac:dyDescent="0.25">
      <c r="A2511" s="1" t="s">
        <v>12953</v>
      </c>
      <c r="B2511" s="1" t="s">
        <v>2778</v>
      </c>
      <c r="C2511" s="1">
        <v>3.5132396999999997E-8</v>
      </c>
      <c r="D2511" s="1">
        <f>mfs[[#This Row],[flux]]/1000</f>
        <v>3.5132397E-11</v>
      </c>
      <c r="F2511" t="s">
        <v>12115</v>
      </c>
      <c r="G2511" t="s">
        <v>2778</v>
      </c>
      <c r="H2511" s="3">
        <v>6.2793055261769702E-11</v>
      </c>
      <c r="I2511">
        <f>_xlfn.XLOOKUP(b2b3[[#This Row],[rxn]],mfs[rxn],mfs[flux_scaled],0)</f>
        <v>6.2793055300000003E-10</v>
      </c>
      <c r="J2511">
        <f>(b2b3[[#This Row],[flux]]-b2b3[[#This Row],[flux in mfs]])/b2b3[[#This Row],[flux]]</f>
        <v>-9.0000000060883014</v>
      </c>
      <c r="K2511">
        <f>ABS(b2b3[[#This Row],[(mfs - b2+b3) / mfs]])</f>
        <v>9.0000000060883014</v>
      </c>
      <c r="L2511" t="b">
        <f>_xlfn.TEXTAFTER(b2b3[[#This Row],[rxn]],"-",-1)="SPONT"</f>
        <v>0</v>
      </c>
      <c r="M2511" t="str">
        <f>_xlfn.TEXTAFTER(b2b3[[#This Row],[rxn]],"-",-1)</f>
        <v>rt0031</v>
      </c>
      <c r="N2511">
        <f>_xlfn.XLOOKUP("'PRO-"&amp;b2b3[[#This Row],[enz]]&amp;"'",'[1]Sheet2 (2)'!$A:$A,'[1]Sheet2 (2)'!$B:$B,"")</f>
        <v>1</v>
      </c>
      <c r="O2511">
        <f>IFERROR(_xlfn.XLOOKUP(b2b3[[#This Row],[Column2]],Table17[[#This Row],[rxn-no-enz]],Table17[[#This Row],[flux]],0),0)</f>
        <v>6.5570253700000003E-10</v>
      </c>
      <c r="P2511" t="str">
        <f>_xlfn.TEXTBEFORE(b2b3[[#This Row],[rxn]],"-",-1,,,"")</f>
        <v>PROWASTE</v>
      </c>
    </row>
    <row r="2512" spans="1:16" ht="17" hidden="1" x14ac:dyDescent="0.25">
      <c r="A2512" s="1" t="s">
        <v>12954</v>
      </c>
      <c r="B2512" s="1" t="s">
        <v>2778</v>
      </c>
      <c r="C2512" s="1">
        <v>3.7576729999999996E-9</v>
      </c>
      <c r="D2512" s="1">
        <f>mfs[[#This Row],[flux]]/1000</f>
        <v>3.7576729999999994E-12</v>
      </c>
      <c r="F2512" t="s">
        <v>12116</v>
      </c>
      <c r="G2512" t="s">
        <v>2778</v>
      </c>
      <c r="H2512" s="3">
        <v>3.8729994947012299E-14</v>
      </c>
      <c r="I2512">
        <f>_xlfn.XLOOKUP(b2b3[[#This Row],[rxn]],mfs[rxn],mfs[flux_scaled],0)</f>
        <v>3.8729999999999998E-13</v>
      </c>
      <c r="J2512">
        <f>(b2b3[[#This Row],[flux]]-b2b3[[#This Row],[flux in mfs]])/b2b3[[#This Row],[flux]]</f>
        <v>-9.0000013046703735</v>
      </c>
      <c r="K2512">
        <f>ABS(b2b3[[#This Row],[(mfs - b2+b3) / mfs]])</f>
        <v>9.0000013046703735</v>
      </c>
      <c r="L2512" t="b">
        <f>_xlfn.TEXTAFTER(b2b3[[#This Row],[rxn]],"-",-1)="SPONT"</f>
        <v>0</v>
      </c>
      <c r="M2512" t="str">
        <f>_xlfn.TEXTAFTER(b2b3[[#This Row],[rxn]],"-",-1)</f>
        <v>rt0045</v>
      </c>
      <c r="N2512">
        <f>_xlfn.XLOOKUP("'PRO-"&amp;b2b3[[#This Row],[enz]]&amp;"'",'[1]Sheet2 (2)'!$A:$A,'[1]Sheet2 (2)'!$B:$B,"")</f>
        <v>1</v>
      </c>
      <c r="O2512">
        <f>IFERROR(_xlfn.XLOOKUP(b2b3[[#This Row],[Column2]],Table17[[#This Row],[rxn-no-enz]],Table17[[#This Row],[flux]],0),0)</f>
        <v>4.277836E-12</v>
      </c>
      <c r="P2512" t="str">
        <f>_xlfn.TEXTBEFORE(b2b3[[#This Row],[rxn]],"-",-1,,,"")</f>
        <v>PROWASTE</v>
      </c>
    </row>
    <row r="2513" spans="1:16" ht="17" hidden="1" x14ac:dyDescent="0.25">
      <c r="A2513" s="1" t="s">
        <v>12955</v>
      </c>
      <c r="B2513" s="1" t="s">
        <v>2778</v>
      </c>
      <c r="C2513" s="1">
        <v>3.5336694999999999E-8</v>
      </c>
      <c r="D2513" s="1">
        <f>mfs[[#This Row],[flux]]/1000</f>
        <v>3.5336695000000003E-11</v>
      </c>
      <c r="F2513" t="s">
        <v>12117</v>
      </c>
      <c r="G2513" t="s">
        <v>2778</v>
      </c>
      <c r="H2513" s="3">
        <v>1.46399443646084E-11</v>
      </c>
      <c r="I2513">
        <f>_xlfn.XLOOKUP(b2b3[[#This Row],[rxn]],mfs[rxn],mfs[flux_scaled],0)</f>
        <v>1.4639944400000002E-10</v>
      </c>
      <c r="J2513">
        <f>(b2b3[[#This Row],[flux]]-b2b3[[#This Row],[flux in mfs]])/b2b3[[#This Row],[flux]]</f>
        <v>-9.0000000241746836</v>
      </c>
      <c r="K2513">
        <f>ABS(b2b3[[#This Row],[(mfs - b2+b3) / mfs]])</f>
        <v>9.0000000241746836</v>
      </c>
      <c r="L2513" t="b">
        <f>_xlfn.TEXTAFTER(b2b3[[#This Row],[rxn]],"-",-1)="SPONT"</f>
        <v>0</v>
      </c>
      <c r="M2513" t="str">
        <f>_xlfn.TEXTAFTER(b2b3[[#This Row],[rxn]],"-",-1)</f>
        <v>rt0063</v>
      </c>
      <c r="N2513">
        <f>_xlfn.XLOOKUP("'PRO-"&amp;b2b3[[#This Row],[enz]]&amp;"'",'[1]Sheet2 (2)'!$A:$A,'[1]Sheet2 (2)'!$B:$B,"")</f>
        <v>1</v>
      </c>
      <c r="O2513">
        <f>IFERROR(_xlfn.XLOOKUP(b2b3[[#This Row],[Column2]],Table17[[#This Row],[rxn-no-enz]],Table17[[#This Row],[flux]],0),0)</f>
        <v>5.2223445299999997E-10</v>
      </c>
      <c r="P2513" t="str">
        <f>_xlfn.TEXTBEFORE(b2b3[[#This Row],[rxn]],"-",-1,,,"")</f>
        <v>PROWASTE</v>
      </c>
    </row>
    <row r="2514" spans="1:16" ht="17" hidden="1" x14ac:dyDescent="0.25">
      <c r="A2514" s="1" t="s">
        <v>12956</v>
      </c>
      <c r="B2514" s="1" t="s">
        <v>2778</v>
      </c>
      <c r="C2514" s="1">
        <v>2.0345743E-8</v>
      </c>
      <c r="D2514" s="1">
        <f>mfs[[#This Row],[flux]]/1000</f>
        <v>2.0345743000000001E-11</v>
      </c>
      <c r="F2514" t="s">
        <v>12118</v>
      </c>
      <c r="G2514" t="s">
        <v>2778</v>
      </c>
      <c r="H2514" s="3">
        <v>1.48410305064765E-12</v>
      </c>
      <c r="I2514">
        <f>_xlfn.XLOOKUP(b2b3[[#This Row],[rxn]],mfs[rxn],mfs[flux_scaled],0)</f>
        <v>1.4841031000000001E-11</v>
      </c>
      <c r="J2514">
        <f>(b2b3[[#This Row],[flux]]-b2b3[[#This Row],[flux in mfs]])/b2b3[[#This Row],[flux]]</f>
        <v>-9.0000003325399156</v>
      </c>
      <c r="K2514">
        <f>ABS(b2b3[[#This Row],[(mfs - b2+b3) / mfs]])</f>
        <v>9.0000003325399156</v>
      </c>
      <c r="L2514" t="b">
        <f>_xlfn.TEXTAFTER(b2b3[[#This Row],[rxn]],"-",-1)="SPONT"</f>
        <v>0</v>
      </c>
      <c r="M2514" t="str">
        <f>_xlfn.TEXTAFTER(b2b3[[#This Row],[rxn]],"-",-1)</f>
        <v>rt0066</v>
      </c>
      <c r="N2514">
        <f>_xlfn.XLOOKUP("'PRO-"&amp;b2b3[[#This Row],[enz]]&amp;"'",'[1]Sheet2 (2)'!$A:$A,'[1]Sheet2 (2)'!$B:$B,"")</f>
        <v>1</v>
      </c>
      <c r="O2514">
        <f>IFERROR(_xlfn.XLOOKUP(b2b3[[#This Row],[Column2]],Table17[[#This Row],[rxn-no-enz]],Table17[[#This Row],[flux]],0),0)</f>
        <v>1.3401285E-11</v>
      </c>
      <c r="P2514" t="str">
        <f>_xlfn.TEXTBEFORE(b2b3[[#This Row],[rxn]],"-",-1,,,"")</f>
        <v>PROWASTE</v>
      </c>
    </row>
    <row r="2515" spans="1:16" ht="17" hidden="1" x14ac:dyDescent="0.25">
      <c r="A2515" s="1" t="s">
        <v>12957</v>
      </c>
      <c r="B2515" s="1" t="s">
        <v>2778</v>
      </c>
      <c r="C2515" s="1">
        <v>2.7389499999999999E-9</v>
      </c>
      <c r="D2515" s="1">
        <f>mfs[[#This Row],[flux]]/1000</f>
        <v>2.7389499999999998E-12</v>
      </c>
      <c r="F2515" t="s">
        <v>12120</v>
      </c>
      <c r="G2515" t="s">
        <v>2778</v>
      </c>
      <c r="H2515" s="3">
        <v>7.1425346969689301E-12</v>
      </c>
      <c r="I2515">
        <f>_xlfn.XLOOKUP(b2b3[[#This Row],[rxn]],mfs[rxn],mfs[flux_scaled],0)</f>
        <v>7.1425346999999989E-11</v>
      </c>
      <c r="J2515">
        <f>(b2b3[[#This Row],[flux]]-b2b3[[#This Row],[flux in mfs]])/b2b3[[#This Row],[flux]]</f>
        <v>-9.0000000042436881</v>
      </c>
      <c r="K2515">
        <f>ABS(b2b3[[#This Row],[(mfs - b2+b3) / mfs]])</f>
        <v>9.0000000042436881</v>
      </c>
      <c r="L2515" t="b">
        <f>_xlfn.TEXTAFTER(b2b3[[#This Row],[rxn]],"-",-1)="SPONT"</f>
        <v>0</v>
      </c>
      <c r="M2515" t="str">
        <f>_xlfn.TEXTAFTER(b2b3[[#This Row],[rxn]],"-",-1)</f>
        <v>rt0075</v>
      </c>
      <c r="N2515">
        <f>_xlfn.XLOOKUP("'PRO-"&amp;b2b3[[#This Row],[enz]]&amp;"'",'[1]Sheet2 (2)'!$A:$A,'[1]Sheet2 (2)'!$B:$B,"")</f>
        <v>1</v>
      </c>
      <c r="O2515">
        <f>IFERROR(_xlfn.XLOOKUP(b2b3[[#This Row],[Column2]],Table17[[#This Row],[rxn-no-enz]],Table17[[#This Row],[flux]],0),0)</f>
        <v>2.5333983199999998E-10</v>
      </c>
      <c r="P2515" t="str">
        <f>_xlfn.TEXTBEFORE(b2b3[[#This Row],[rxn]],"-",-1,,,"")</f>
        <v>PROWASTE</v>
      </c>
    </row>
    <row r="2516" spans="1:16" ht="17" hidden="1" x14ac:dyDescent="0.25">
      <c r="A2516" s="1" t="s">
        <v>12958</v>
      </c>
      <c r="B2516" s="1" t="s">
        <v>2778</v>
      </c>
      <c r="C2516" s="1">
        <v>1.6573840999999999E-8</v>
      </c>
      <c r="D2516" s="1">
        <f>mfs[[#This Row],[flux]]/1000</f>
        <v>1.6573840999999998E-11</v>
      </c>
      <c r="F2516" t="s">
        <v>12121</v>
      </c>
      <c r="G2516" t="s">
        <v>2778</v>
      </c>
      <c r="H2516" s="3">
        <v>4.3481752599683298E-11</v>
      </c>
      <c r="I2516">
        <f>_xlfn.XLOOKUP(b2b3[[#This Row],[rxn]],mfs[rxn],mfs[flux_scaled],0)</f>
        <v>4.3481752599999998E-10</v>
      </c>
      <c r="J2516">
        <f>(b2b3[[#This Row],[flux]]-b2b3[[#This Row],[flux in mfs]])/b2b3[[#This Row],[flux]]</f>
        <v>-9.0000000000728342</v>
      </c>
      <c r="K2516">
        <f>ABS(b2b3[[#This Row],[(mfs - b2+b3) / mfs]])</f>
        <v>9.0000000000728342</v>
      </c>
      <c r="L2516" t="b">
        <f>_xlfn.TEXTAFTER(b2b3[[#This Row],[rxn]],"-",-1)="SPONT"</f>
        <v>0</v>
      </c>
      <c r="M2516" t="str">
        <f>_xlfn.TEXTAFTER(b2b3[[#This Row],[rxn]],"-",-1)</f>
        <v>rt0078</v>
      </c>
      <c r="N2516">
        <f>_xlfn.XLOOKUP("'PRO-"&amp;b2b3[[#This Row],[enz]]&amp;"'",'[1]Sheet2 (2)'!$A:$A,'[1]Sheet2 (2)'!$B:$B,"")</f>
        <v>1</v>
      </c>
      <c r="O2516">
        <f>IFERROR(_xlfn.XLOOKUP(b2b3[[#This Row],[Column2]],Table17[[#This Row],[rxn-no-enz]],Table17[[#This Row],[flux]],0),0)</f>
        <v>2.5333983199999998E-10</v>
      </c>
      <c r="P2516" t="str">
        <f>_xlfn.TEXTBEFORE(b2b3[[#This Row],[rxn]],"-",-1,,,"")</f>
        <v>PROWASTE</v>
      </c>
    </row>
    <row r="2517" spans="1:16" ht="17" hidden="1" x14ac:dyDescent="0.25">
      <c r="A2517" s="1" t="s">
        <v>12959</v>
      </c>
      <c r="B2517" s="1" t="s">
        <v>2778</v>
      </c>
      <c r="C2517" s="1">
        <v>1.6500732799999999E-7</v>
      </c>
      <c r="D2517" s="1">
        <f>mfs[[#This Row],[flux]]/1000</f>
        <v>1.6500732799999999E-10</v>
      </c>
      <c r="F2517" t="s">
        <v>12122</v>
      </c>
      <c r="G2517" t="s">
        <v>2778</v>
      </c>
      <c r="H2517" s="3">
        <v>1.9383987480608301E-12</v>
      </c>
      <c r="I2517">
        <f>_xlfn.XLOOKUP(b2b3[[#This Row],[rxn]],mfs[rxn],mfs[flux_scaled],0)</f>
        <v>1.9383987E-11</v>
      </c>
      <c r="J2517">
        <f>(b2b3[[#This Row],[flux]]-b2b3[[#This Row],[flux in mfs]])/b2b3[[#This Row],[flux]]</f>
        <v>-8.9999997520591144</v>
      </c>
      <c r="K2517">
        <f>ABS(b2b3[[#This Row],[(mfs - b2+b3) / mfs]])</f>
        <v>8.9999997520591144</v>
      </c>
      <c r="L2517" t="b">
        <f>_xlfn.TEXTAFTER(b2b3[[#This Row],[rxn]],"-",-1)="SPONT"</f>
        <v>0</v>
      </c>
      <c r="M2517" t="str">
        <f>_xlfn.TEXTAFTER(b2b3[[#This Row],[rxn]],"-",-1)</f>
        <v>rt0084</v>
      </c>
      <c r="N2517">
        <f>_xlfn.XLOOKUP("'PRO-"&amp;b2b3[[#This Row],[enz]]&amp;"'",'[1]Sheet2 (2)'!$A:$A,'[1]Sheet2 (2)'!$B:$B,"")</f>
        <v>1</v>
      </c>
      <c r="O2517">
        <f>IFERROR(_xlfn.XLOOKUP(b2b3[[#This Row],[Column2]],Table17[[#This Row],[rxn-no-enz]],Table17[[#This Row],[flux]],0),0)</f>
        <v>4.3084378610000002E-9</v>
      </c>
      <c r="P2517" t="str">
        <f>_xlfn.TEXTBEFORE(b2b3[[#This Row],[rxn]],"-",-1,,,"")</f>
        <v>PROWASTE</v>
      </c>
    </row>
    <row r="2518" spans="1:16" ht="17" hidden="1" x14ac:dyDescent="0.25">
      <c r="A2518" s="1" t="s">
        <v>12960</v>
      </c>
      <c r="B2518" s="1" t="s">
        <v>2778</v>
      </c>
      <c r="C2518" s="1">
        <v>1.9055399999999999E-8</v>
      </c>
      <c r="D2518" s="1">
        <f>mfs[[#This Row],[flux]]/1000</f>
        <v>1.9055400000000001E-11</v>
      </c>
      <c r="F2518" t="s">
        <v>12123</v>
      </c>
      <c r="G2518" t="s">
        <v>2778</v>
      </c>
      <c r="H2518" s="3">
        <v>1.37720700394295E-11</v>
      </c>
      <c r="I2518">
        <f>_xlfn.XLOOKUP(b2b3[[#This Row],[rxn]],mfs[rxn],mfs[flux_scaled],0)</f>
        <v>1.3772069999999998E-10</v>
      </c>
      <c r="J2518">
        <f>(b2b3[[#This Row],[flux]]-b2b3[[#This Row],[flux in mfs]])/b2b3[[#This Row],[flux]]</f>
        <v>-8.9999999713699523</v>
      </c>
      <c r="K2518">
        <f>ABS(b2b3[[#This Row],[(mfs - b2+b3) / mfs]])</f>
        <v>8.9999999713699523</v>
      </c>
      <c r="L2518" t="b">
        <f>_xlfn.TEXTAFTER(b2b3[[#This Row],[rxn]],"-",-1)="SPONT"</f>
        <v>0</v>
      </c>
      <c r="M2518" t="str">
        <f>_xlfn.TEXTAFTER(b2b3[[#This Row],[rxn]],"-",-1)</f>
        <v>rt0088</v>
      </c>
      <c r="N2518">
        <f>_xlfn.XLOOKUP("'PRO-"&amp;b2b3[[#This Row],[enz]]&amp;"'",'[1]Sheet2 (2)'!$A:$A,'[1]Sheet2 (2)'!$B:$B,"")</f>
        <v>1</v>
      </c>
      <c r="O2518">
        <f>IFERROR(_xlfn.XLOOKUP(b2b3[[#This Row],[Column2]],Table17[[#This Row],[rxn-no-enz]],Table17[[#This Row],[flux]],0),0)</f>
        <v>3.9838103109999903E-9</v>
      </c>
      <c r="P2518" t="str">
        <f>_xlfn.TEXTBEFORE(b2b3[[#This Row],[rxn]],"-",-1,,,"")</f>
        <v>PROWASTE</v>
      </c>
    </row>
    <row r="2519" spans="1:16" ht="17" hidden="1" x14ac:dyDescent="0.25">
      <c r="A2519" s="1" t="s">
        <v>12961</v>
      </c>
      <c r="B2519" s="1" t="s">
        <v>2778</v>
      </c>
      <c r="C2519" s="1">
        <v>1.3388659999999999E-9</v>
      </c>
      <c r="D2519" s="1">
        <f>mfs[[#This Row],[flux]]/1000</f>
        <v>1.3388659999999998E-12</v>
      </c>
      <c r="F2519" t="s">
        <v>12124</v>
      </c>
      <c r="G2519" t="s">
        <v>2778</v>
      </c>
      <c r="H2519" s="3">
        <v>3.6209465202789598E-12</v>
      </c>
      <c r="I2519">
        <f>_xlfn.XLOOKUP(b2b3[[#This Row],[rxn]],mfs[rxn],mfs[flux_scaled],0)</f>
        <v>3.6209465000000005E-11</v>
      </c>
      <c r="J2519">
        <f>(b2b3[[#This Row],[flux]]-b2b3[[#This Row],[flux in mfs]])/b2b3[[#This Row],[flux]]</f>
        <v>-8.9999999439954177</v>
      </c>
      <c r="K2519">
        <f>ABS(b2b3[[#This Row],[(mfs - b2+b3) / mfs]])</f>
        <v>8.9999999439954177</v>
      </c>
      <c r="L2519" t="b">
        <f>_xlfn.TEXTAFTER(b2b3[[#This Row],[rxn]],"-",-1)="SPONT"</f>
        <v>0</v>
      </c>
      <c r="M2519" t="str">
        <f>_xlfn.TEXTAFTER(b2b3[[#This Row],[rxn]],"-",-1)</f>
        <v>rt0089</v>
      </c>
      <c r="N2519">
        <f>_xlfn.XLOOKUP("'PRO-"&amp;b2b3[[#This Row],[enz]]&amp;"'",'[1]Sheet2 (2)'!$A:$A,'[1]Sheet2 (2)'!$B:$B,"")</f>
        <v>1</v>
      </c>
      <c r="O2519">
        <f>IFERROR(_xlfn.XLOOKUP(b2b3[[#This Row],[Column2]],Table17[[#This Row],[rxn-no-enz]],Table17[[#This Row],[flux]],0),0)</f>
        <v>5.0967029999999899E-12</v>
      </c>
      <c r="P2519" t="str">
        <f>_xlfn.TEXTBEFORE(b2b3[[#This Row],[rxn]],"-",-1,,,"")</f>
        <v>PROWASTE</v>
      </c>
    </row>
    <row r="2520" spans="1:16" ht="17" hidden="1" x14ac:dyDescent="0.25">
      <c r="A2520" s="1" t="s">
        <v>12962</v>
      </c>
      <c r="B2520" s="1" t="s">
        <v>2778</v>
      </c>
      <c r="C2520" s="1">
        <v>1.774023E-9</v>
      </c>
      <c r="D2520" s="1">
        <f>mfs[[#This Row],[flux]]/1000</f>
        <v>1.7740230000000001E-12</v>
      </c>
      <c r="F2520" t="s">
        <v>12125</v>
      </c>
      <c r="G2520" t="s">
        <v>2778</v>
      </c>
      <c r="H2520" s="3">
        <v>3.0368591982949E-12</v>
      </c>
      <c r="I2520">
        <f>_xlfn.XLOOKUP(b2b3[[#This Row],[rxn]],mfs[rxn],mfs[flux_scaled],0)</f>
        <v>3.0368592000000002E-11</v>
      </c>
      <c r="J2520">
        <f>(b2b3[[#This Row],[flux]]-b2b3[[#This Row],[flux in mfs]])/b2b3[[#This Row],[flux]]</f>
        <v>-9.0000000056146838</v>
      </c>
      <c r="K2520">
        <f>ABS(b2b3[[#This Row],[(mfs - b2+b3) / mfs]])</f>
        <v>9.0000000056146838</v>
      </c>
      <c r="L2520" t="b">
        <f>_xlfn.TEXTAFTER(b2b3[[#This Row],[rxn]],"-",-1)="SPONT"</f>
        <v>0</v>
      </c>
      <c r="M2520" t="str">
        <f>_xlfn.TEXTAFTER(b2b3[[#This Row],[rxn]],"-",-1)</f>
        <v>rt0092</v>
      </c>
      <c r="N2520">
        <f>_xlfn.XLOOKUP("'PRO-"&amp;b2b3[[#This Row],[enz]]&amp;"'",'[1]Sheet2 (2)'!$A:$A,'[1]Sheet2 (2)'!$B:$B,"")</f>
        <v>1</v>
      </c>
      <c r="O2520">
        <f>IFERROR(_xlfn.XLOOKUP(b2b3[[#This Row],[Column2]],Table17[[#This Row],[rxn-no-enz]],Table17[[#This Row],[flux]],0),0)</f>
        <v>7.59856989999999E-10</v>
      </c>
      <c r="P2520" t="str">
        <f>_xlfn.TEXTBEFORE(b2b3[[#This Row],[rxn]],"-",-1,,,"")</f>
        <v>PROWASTE</v>
      </c>
    </row>
    <row r="2521" spans="1:16" ht="17" hidden="1" x14ac:dyDescent="0.25">
      <c r="A2521" s="1" t="s">
        <v>12963</v>
      </c>
      <c r="B2521" s="1" t="s">
        <v>2778</v>
      </c>
      <c r="C2521" s="1">
        <v>6.0756433000000001E-8</v>
      </c>
      <c r="D2521" s="1">
        <f>mfs[[#This Row],[flux]]/1000</f>
        <v>6.0756432999999995E-11</v>
      </c>
      <c r="F2521" t="s">
        <v>12126</v>
      </c>
      <c r="G2521" t="s">
        <v>2778</v>
      </c>
      <c r="H2521" s="3">
        <v>6.4369565746366303E-12</v>
      </c>
      <c r="I2521">
        <f>_xlfn.XLOOKUP(b2b3[[#This Row],[rxn]],mfs[rxn],mfs[flux_scaled],0)</f>
        <v>6.4369566000000001E-11</v>
      </c>
      <c r="J2521">
        <f>(b2b3[[#This Row],[flux]]-b2b3[[#This Row],[flux in mfs]])/b2b3[[#This Row],[flux]]</f>
        <v>-9.0000000394027353</v>
      </c>
      <c r="K2521">
        <f>ABS(b2b3[[#This Row],[(mfs - b2+b3) / mfs]])</f>
        <v>9.0000000394027353</v>
      </c>
      <c r="L2521" t="b">
        <f>_xlfn.TEXTAFTER(b2b3[[#This Row],[rxn]],"-",-1)="SPONT"</f>
        <v>0</v>
      </c>
      <c r="M2521" t="str">
        <f>_xlfn.TEXTAFTER(b2b3[[#This Row],[rxn]],"-",-1)</f>
        <v>rt0136</v>
      </c>
      <c r="N2521">
        <f>_xlfn.XLOOKUP("'PRO-"&amp;b2b3[[#This Row],[enz]]&amp;"'",'[1]Sheet2 (2)'!$A:$A,'[1]Sheet2 (2)'!$B:$B,"")</f>
        <v>1</v>
      </c>
      <c r="O2521">
        <f>IFERROR(_xlfn.XLOOKUP(b2b3[[#This Row],[Column2]],Table17[[#This Row],[rxn-no-enz]],Table17[[#This Row],[flux]],0),0)</f>
        <v>6.8705414599999899E-10</v>
      </c>
      <c r="P2521" t="str">
        <f>_xlfn.TEXTBEFORE(b2b3[[#This Row],[rxn]],"-",-1,,,"")</f>
        <v>PROWASTE</v>
      </c>
    </row>
    <row r="2522" spans="1:16" ht="17" hidden="1" x14ac:dyDescent="0.25">
      <c r="A2522" s="1" t="s">
        <v>12964</v>
      </c>
      <c r="B2522" s="1" t="s">
        <v>2778</v>
      </c>
      <c r="C2522" s="1">
        <v>3.8819721999999997E-8</v>
      </c>
      <c r="D2522" s="1">
        <f>mfs[[#This Row],[flux]]/1000</f>
        <v>3.8819721999999996E-11</v>
      </c>
      <c r="F2522" t="s">
        <v>12127</v>
      </c>
      <c r="G2522" t="s">
        <v>2778</v>
      </c>
      <c r="H2522" s="3">
        <v>2.7725781959169699E-12</v>
      </c>
      <c r="I2522">
        <f>_xlfn.XLOOKUP(b2b3[[#This Row],[rxn]],mfs[rxn],mfs[flux_scaled],0)</f>
        <v>2.7725781999999999E-11</v>
      </c>
      <c r="J2522">
        <f>(b2b3[[#This Row],[flux]]-b2b3[[#This Row],[flux in mfs]])/b2b3[[#This Row],[flux]]</f>
        <v>-9.0000000147264725</v>
      </c>
      <c r="K2522">
        <f>ABS(b2b3[[#This Row],[(mfs - b2+b3) / mfs]])</f>
        <v>9.0000000147264725</v>
      </c>
      <c r="L2522" t="b">
        <f>_xlfn.TEXTAFTER(b2b3[[#This Row],[rxn]],"-",-1)="SPONT"</f>
        <v>0</v>
      </c>
      <c r="M2522" t="str">
        <f>_xlfn.TEXTAFTER(b2b3[[#This Row],[rxn]],"-",-1)</f>
        <v>rt0144</v>
      </c>
      <c r="N2522">
        <f>_xlfn.XLOOKUP("'PRO-"&amp;b2b3[[#This Row],[enz]]&amp;"'",'[1]Sheet2 (2)'!$A:$A,'[1]Sheet2 (2)'!$B:$B,"")</f>
        <v>1</v>
      </c>
      <c r="O2522">
        <f>IFERROR(_xlfn.XLOOKUP(b2b3[[#This Row],[Column2]],Table17[[#This Row],[rxn-no-enz]],Table17[[#This Row],[flux]],0),0)</f>
        <v>4.8028774039999996E-9</v>
      </c>
      <c r="P2522" t="str">
        <f>_xlfn.TEXTBEFORE(b2b3[[#This Row],[rxn]],"-",-1,,,"")</f>
        <v>PROWASTE</v>
      </c>
    </row>
    <row r="2523" spans="1:16" ht="17" hidden="1" x14ac:dyDescent="0.25">
      <c r="A2523" s="1" t="s">
        <v>12965</v>
      </c>
      <c r="B2523" s="1" t="s">
        <v>2778</v>
      </c>
      <c r="C2523" s="1">
        <v>4.3993744000000001E-8</v>
      </c>
      <c r="D2523" s="1">
        <f>mfs[[#This Row],[flux]]/1000</f>
        <v>4.3993744000000004E-11</v>
      </c>
      <c r="F2523" t="s">
        <v>12130</v>
      </c>
      <c r="G2523" t="s">
        <v>2778</v>
      </c>
      <c r="H2523" s="3">
        <v>1.76942872374578E-11</v>
      </c>
      <c r="I2523">
        <f>_xlfn.XLOOKUP(b2b3[[#This Row],[rxn]],mfs[rxn],mfs[flux_scaled],0)</f>
        <v>1.7694287200000001E-10</v>
      </c>
      <c r="J2523">
        <f>(b2b3[[#This Row],[flux]]-b2b3[[#This Row],[flux in mfs]])/b2b3[[#This Row],[flux]]</f>
        <v>-8.9999999788305693</v>
      </c>
      <c r="K2523">
        <f>ABS(b2b3[[#This Row],[(mfs - b2+b3) / mfs]])</f>
        <v>8.9999999788305693</v>
      </c>
      <c r="L2523" t="b">
        <f>_xlfn.TEXTAFTER(b2b3[[#This Row],[rxn]],"-",-1)="SPONT"</f>
        <v>0</v>
      </c>
      <c r="M2523" t="str">
        <f>_xlfn.TEXTAFTER(b2b3[[#This Row],[rxn]],"-",-1)</f>
        <v>rt0180</v>
      </c>
      <c r="N2523">
        <f>_xlfn.XLOOKUP("'PRO-"&amp;b2b3[[#This Row],[enz]]&amp;"'",'[1]Sheet2 (2)'!$A:$A,'[1]Sheet2 (2)'!$B:$B,"")</f>
        <v>1</v>
      </c>
      <c r="O2523">
        <f>IFERROR(_xlfn.XLOOKUP(b2b3[[#This Row],[Column2]],Table17[[#This Row],[rxn-no-enz]],Table17[[#This Row],[flux]],0),0)</f>
        <v>4.8028774039999996E-9</v>
      </c>
      <c r="P2523" t="str">
        <f>_xlfn.TEXTBEFORE(b2b3[[#This Row],[rxn]],"-",-1,,,"")</f>
        <v>PROWASTE</v>
      </c>
    </row>
    <row r="2524" spans="1:16" ht="17" hidden="1" x14ac:dyDescent="0.25">
      <c r="A2524" s="1" t="s">
        <v>12966</v>
      </c>
      <c r="B2524" s="1" t="s">
        <v>2778</v>
      </c>
      <c r="C2524" s="1">
        <v>1.22165808E-7</v>
      </c>
      <c r="D2524" s="1">
        <f>mfs[[#This Row],[flux]]/1000</f>
        <v>1.2216580800000001E-10</v>
      </c>
      <c r="F2524" t="s">
        <v>12131</v>
      </c>
      <c r="G2524" t="s">
        <v>2778</v>
      </c>
      <c r="H2524" s="3">
        <v>1.2879592146248699E-11</v>
      </c>
      <c r="I2524">
        <f>_xlfn.XLOOKUP(b2b3[[#This Row],[rxn]],mfs[rxn],mfs[flux_scaled],0)</f>
        <v>1.28795921E-10</v>
      </c>
      <c r="J2524">
        <f>(b2b3[[#This Row],[flux]]-b2b3[[#This Row],[flux in mfs]])/b2b3[[#This Row],[flux]]</f>
        <v>-8.9999999640914883</v>
      </c>
      <c r="K2524">
        <f>ABS(b2b3[[#This Row],[(mfs - b2+b3) / mfs]])</f>
        <v>8.9999999640914883</v>
      </c>
      <c r="L2524" t="b">
        <f>_xlfn.TEXTAFTER(b2b3[[#This Row],[rxn]],"-",-1)="SPONT"</f>
        <v>0</v>
      </c>
      <c r="M2524" t="str">
        <f>_xlfn.TEXTAFTER(b2b3[[#This Row],[rxn]],"-",-1)</f>
        <v>rt0201</v>
      </c>
      <c r="N2524">
        <f>_xlfn.XLOOKUP("'PRO-"&amp;b2b3[[#This Row],[enz]]&amp;"'",'[1]Sheet2 (2)'!$A:$A,'[1]Sheet2 (2)'!$B:$B,"")</f>
        <v>1</v>
      </c>
      <c r="O2524">
        <f>IFERROR(_xlfn.XLOOKUP(b2b3[[#This Row],[Column2]],Table17[[#This Row],[rxn-no-enz]],Table17[[#This Row],[flux]],0),0)</f>
        <v>1.4171540699999999E-10</v>
      </c>
      <c r="P2524" t="str">
        <f>_xlfn.TEXTBEFORE(b2b3[[#This Row],[rxn]],"-",-1,,,"")</f>
        <v>PROWASTE</v>
      </c>
    </row>
    <row r="2525" spans="1:16" ht="17" hidden="1" x14ac:dyDescent="0.25">
      <c r="A2525" s="1" t="s">
        <v>12967</v>
      </c>
      <c r="B2525" s="1" t="s">
        <v>2778</v>
      </c>
      <c r="C2525" s="1">
        <v>3.7834221999999998E-8</v>
      </c>
      <c r="D2525" s="1">
        <f>mfs[[#This Row],[flux]]/1000</f>
        <v>3.7834221999999995E-11</v>
      </c>
      <c r="F2525" t="s">
        <v>12133</v>
      </c>
      <c r="G2525" t="s">
        <v>2778</v>
      </c>
      <c r="H2525" s="3">
        <v>1.22995720572123E-11</v>
      </c>
      <c r="I2525">
        <f>_xlfn.XLOOKUP(b2b3[[#This Row],[rxn]],mfs[rxn],mfs[flux_scaled],0)</f>
        <v>1.2299572099999999E-10</v>
      </c>
      <c r="J2525">
        <f>(b2b3[[#This Row],[flux]]-b2b3[[#This Row],[flux in mfs]])/b2b3[[#This Row],[flux]]</f>
        <v>-9.0000000347879592</v>
      </c>
      <c r="K2525">
        <f>ABS(b2b3[[#This Row],[(mfs - b2+b3) / mfs]])</f>
        <v>9.0000000347879592</v>
      </c>
      <c r="L2525" t="b">
        <f>_xlfn.TEXTAFTER(b2b3[[#This Row],[rxn]],"-",-1)="SPONT"</f>
        <v>0</v>
      </c>
      <c r="M2525" t="str">
        <f>_xlfn.TEXTAFTER(b2b3[[#This Row],[rxn]],"-",-1)</f>
        <v>rt0212</v>
      </c>
      <c r="N2525">
        <f>_xlfn.XLOOKUP("'PRO-"&amp;b2b3[[#This Row],[enz]]&amp;"'",'[1]Sheet2 (2)'!$A:$A,'[1]Sheet2 (2)'!$B:$B,"")</f>
        <v>1</v>
      </c>
      <c r="O2525">
        <f>IFERROR(_xlfn.XLOOKUP(b2b3[[#This Row],[Column2]],Table17[[#This Row],[rxn-no-enz]],Table17[[#This Row],[flux]],0),0)</f>
        <v>2.24392108999999E-10</v>
      </c>
      <c r="P2525" t="str">
        <f>_xlfn.TEXTBEFORE(b2b3[[#This Row],[rxn]],"-",-1,,,"")</f>
        <v>PROWASTE</v>
      </c>
    </row>
    <row r="2526" spans="1:16" ht="17" hidden="1" x14ac:dyDescent="0.25">
      <c r="A2526" s="1" t="s">
        <v>12968</v>
      </c>
      <c r="B2526" s="1" t="s">
        <v>2778</v>
      </c>
      <c r="C2526" s="1">
        <v>5.8252816999999997E-8</v>
      </c>
      <c r="D2526" s="1">
        <f>mfs[[#This Row],[flux]]/1000</f>
        <v>5.8252816999999997E-11</v>
      </c>
      <c r="F2526" t="s">
        <v>12134</v>
      </c>
      <c r="G2526" t="s">
        <v>2778</v>
      </c>
      <c r="H2526" s="3">
        <v>1.16335458725592E-12</v>
      </c>
      <c r="I2526">
        <f>_xlfn.XLOOKUP(b2b3[[#This Row],[rxn]],mfs[rxn],mfs[flux_scaled],0)</f>
        <v>1.1633546E-11</v>
      </c>
      <c r="J2526">
        <f>(b2b3[[#This Row],[flux]]-b2b3[[#This Row],[flux in mfs]])/b2b3[[#This Row],[flux]]</f>
        <v>-9.0000001095459634</v>
      </c>
      <c r="K2526">
        <f>ABS(b2b3[[#This Row],[(mfs - b2+b3) / mfs]])</f>
        <v>9.0000001095459634</v>
      </c>
      <c r="L2526" t="b">
        <f>_xlfn.TEXTAFTER(b2b3[[#This Row],[rxn]],"-",-1)="SPONT"</f>
        <v>0</v>
      </c>
      <c r="M2526" t="str">
        <f>_xlfn.TEXTAFTER(b2b3[[#This Row],[rxn]],"-",-1)</f>
        <v>rt0217</v>
      </c>
      <c r="N2526">
        <f>_xlfn.XLOOKUP("'PRO-"&amp;b2b3[[#This Row],[enz]]&amp;"'",'[1]Sheet2 (2)'!$A:$A,'[1]Sheet2 (2)'!$B:$B,"")</f>
        <v>1</v>
      </c>
      <c r="O2526">
        <f>IFERROR(_xlfn.XLOOKUP(b2b3[[#This Row],[Column2]],Table17[[#This Row],[rxn-no-enz]],Table17[[#This Row],[flux]],0),0)</f>
        <v>2.8538059099999999E-10</v>
      </c>
      <c r="P2526" t="str">
        <f>_xlfn.TEXTBEFORE(b2b3[[#This Row],[rxn]],"-",-1,,,"")</f>
        <v>PROWASTE</v>
      </c>
    </row>
    <row r="2527" spans="1:16" ht="17" hidden="1" x14ac:dyDescent="0.25">
      <c r="A2527" s="1" t="s">
        <v>12969</v>
      </c>
      <c r="B2527" s="1" t="s">
        <v>2778</v>
      </c>
      <c r="C2527" s="1">
        <v>1.2545690500000001E-7</v>
      </c>
      <c r="D2527" s="1">
        <f>mfs[[#This Row],[flux]]/1000</f>
        <v>1.2545690500000002E-10</v>
      </c>
      <c r="F2527" t="s">
        <v>12135</v>
      </c>
      <c r="G2527" t="s">
        <v>2778</v>
      </c>
      <c r="H2527" s="3">
        <v>1.0715987505073801E-12</v>
      </c>
      <c r="I2527">
        <f>_xlfn.XLOOKUP(b2b3[[#This Row],[rxn]],mfs[rxn],mfs[flux_scaled],0)</f>
        <v>1.0715987999999999E-11</v>
      </c>
      <c r="J2527">
        <f>(b2b3[[#This Row],[flux]]-b2b3[[#This Row],[flux in mfs]])/b2b3[[#This Row],[flux]]</f>
        <v>-9.0000004618577591</v>
      </c>
      <c r="K2527">
        <f>ABS(b2b3[[#This Row],[(mfs - b2+b3) / mfs]])</f>
        <v>9.0000004618577591</v>
      </c>
      <c r="L2527" t="b">
        <f>_xlfn.TEXTAFTER(b2b3[[#This Row],[rxn]],"-",-1)="SPONT"</f>
        <v>0</v>
      </c>
      <c r="M2527" t="str">
        <f>_xlfn.TEXTAFTER(b2b3[[#This Row],[rxn]],"-",-1)</f>
        <v>rt0221</v>
      </c>
      <c r="N2527">
        <f>_xlfn.XLOOKUP("'PRO-"&amp;b2b3[[#This Row],[enz]]&amp;"'",'[1]Sheet2 (2)'!$A:$A,'[1]Sheet2 (2)'!$B:$B,"")</f>
        <v>1</v>
      </c>
      <c r="O2527">
        <f>IFERROR(_xlfn.XLOOKUP(b2b3[[#This Row],[Column2]],Table17[[#This Row],[rxn-no-enz]],Table17[[#This Row],[flux]],0),0)</f>
        <v>2.8538059099999999E-10</v>
      </c>
      <c r="P2527" t="str">
        <f>_xlfn.TEXTBEFORE(b2b3[[#This Row],[rxn]],"-",-1,,,"")</f>
        <v>PROWASTE</v>
      </c>
    </row>
    <row r="2528" spans="1:16" ht="17" hidden="1" x14ac:dyDescent="0.25">
      <c r="A2528" s="1" t="s">
        <v>12970</v>
      </c>
      <c r="B2528" s="1" t="s">
        <v>2778</v>
      </c>
      <c r="C2528" s="1">
        <v>2.4850056899999998E-7</v>
      </c>
      <c r="D2528" s="1">
        <f>mfs[[#This Row],[flux]]/1000</f>
        <v>2.4850056899999998E-10</v>
      </c>
      <c r="F2528" t="s">
        <v>12136</v>
      </c>
      <c r="G2528" t="s">
        <v>2778</v>
      </c>
      <c r="H2528" s="3">
        <v>1.2481399516192801E-11</v>
      </c>
      <c r="I2528">
        <f>_xlfn.XLOOKUP(b2b3[[#This Row],[rxn]],mfs[rxn],mfs[flux_scaled],0)</f>
        <v>1.2481399499999999E-10</v>
      </c>
      <c r="J2528">
        <f>(b2b3[[#This Row],[flux]]-b2b3[[#This Row],[flux in mfs]])/b2b3[[#This Row],[flux]]</f>
        <v>-8.9999999870264542</v>
      </c>
      <c r="K2528">
        <f>ABS(b2b3[[#This Row],[(mfs - b2+b3) / mfs]])</f>
        <v>8.9999999870264542</v>
      </c>
      <c r="L2528" t="b">
        <f>_xlfn.TEXTAFTER(b2b3[[#This Row],[rxn]],"-",-1)="SPONT"</f>
        <v>0</v>
      </c>
      <c r="M2528" t="str">
        <f>_xlfn.TEXTAFTER(b2b3[[#This Row],[rxn]],"-",-1)</f>
        <v>rt0234</v>
      </c>
      <c r="N2528">
        <f>_xlfn.XLOOKUP("'PRO-"&amp;b2b3[[#This Row],[enz]]&amp;"'",'[1]Sheet2 (2)'!$A:$A,'[1]Sheet2 (2)'!$B:$B,"")</f>
        <v>1</v>
      </c>
      <c r="O2528">
        <f>IFERROR(_xlfn.XLOOKUP(b2b3[[#This Row],[Column2]],Table17[[#This Row],[rxn-no-enz]],Table17[[#This Row],[flux]],0),0)</f>
        <v>3.1025759000000003E-11</v>
      </c>
      <c r="P2528" t="str">
        <f>_xlfn.TEXTBEFORE(b2b3[[#This Row],[rxn]],"-",-1,,,"")</f>
        <v>PROWASTE</v>
      </c>
    </row>
    <row r="2529" spans="1:16" ht="17" hidden="1" x14ac:dyDescent="0.25">
      <c r="A2529" s="1" t="s">
        <v>12971</v>
      </c>
      <c r="B2529" s="1" t="s">
        <v>2778</v>
      </c>
      <c r="C2529" s="1">
        <v>1.1339620000000001E-9</v>
      </c>
      <c r="D2529" s="1">
        <f>mfs[[#This Row],[flux]]/1000</f>
        <v>1.1339620000000001E-12</v>
      </c>
      <c r="F2529" t="s">
        <v>12138</v>
      </c>
      <c r="G2529" t="s">
        <v>2778</v>
      </c>
      <c r="H2529" s="3">
        <v>2.3317078810761602E-13</v>
      </c>
      <c r="I2529">
        <f>_xlfn.XLOOKUP(b2b3[[#This Row],[rxn]],mfs[rxn],mfs[flux_scaled],0)</f>
        <v>2.331708E-12</v>
      </c>
      <c r="J2529">
        <f>(b2b3[[#This Row],[flux]]-b2b3[[#This Row],[flux in mfs]])/b2b3[[#This Row],[flux]]</f>
        <v>-9.0000005100288956</v>
      </c>
      <c r="K2529">
        <f>ABS(b2b3[[#This Row],[(mfs - b2+b3) / mfs]])</f>
        <v>9.0000005100288956</v>
      </c>
      <c r="L2529" t="b">
        <f>_xlfn.TEXTAFTER(b2b3[[#This Row],[rxn]],"-",-1)="SPONT"</f>
        <v>0</v>
      </c>
      <c r="M2529" t="str">
        <f>_xlfn.TEXTAFTER(b2b3[[#This Row],[rxn]],"-",-1)</f>
        <v>rt0245</v>
      </c>
      <c r="N2529">
        <f>_xlfn.XLOOKUP("'PRO-"&amp;b2b3[[#This Row],[enz]]&amp;"'",'[1]Sheet2 (2)'!$A:$A,'[1]Sheet2 (2)'!$B:$B,"")</f>
        <v>1</v>
      </c>
      <c r="O2529">
        <f>IFERROR(_xlfn.XLOOKUP(b2b3[[#This Row],[Column2]],Table17[[#This Row],[rxn-no-enz]],Table17[[#This Row],[flux]],0),0)</f>
        <v>2.3072405949999998E-9</v>
      </c>
      <c r="P2529" t="str">
        <f>_xlfn.TEXTBEFORE(b2b3[[#This Row],[rxn]],"-",-1,,,"")</f>
        <v>PROWASTE</v>
      </c>
    </row>
    <row r="2530" spans="1:16" ht="17" hidden="1" x14ac:dyDescent="0.25">
      <c r="A2530" s="1" t="s">
        <v>12972</v>
      </c>
      <c r="B2530" s="1" t="s">
        <v>2778</v>
      </c>
      <c r="C2530" s="1">
        <v>1.08037758E-7</v>
      </c>
      <c r="D2530" s="1">
        <f>mfs[[#This Row],[flux]]/1000</f>
        <v>1.0803775799999999E-10</v>
      </c>
      <c r="F2530" t="s">
        <v>12139</v>
      </c>
      <c r="G2530" t="s">
        <v>2778</v>
      </c>
      <c r="H2530" s="3">
        <v>2.2184194315877599E-13</v>
      </c>
      <c r="I2530">
        <f>_xlfn.XLOOKUP(b2b3[[#This Row],[rxn]],mfs[rxn],mfs[flux_scaled],0)</f>
        <v>2.218419E-12</v>
      </c>
      <c r="J2530">
        <f>(b2b3[[#This Row],[flux]]-b2b3[[#This Row],[flux in mfs]])/b2b3[[#This Row],[flux]]</f>
        <v>-8.9999980545258769</v>
      </c>
      <c r="K2530">
        <f>ABS(b2b3[[#This Row],[(mfs - b2+b3) / mfs]])</f>
        <v>8.9999980545258769</v>
      </c>
      <c r="L2530" t="b">
        <f>_xlfn.TEXTAFTER(b2b3[[#This Row],[rxn]],"-",-1)="SPONT"</f>
        <v>0</v>
      </c>
      <c r="M2530" t="str">
        <f>_xlfn.TEXTAFTER(b2b3[[#This Row],[rxn]],"-",-1)</f>
        <v>rt0250</v>
      </c>
      <c r="N2530">
        <f>_xlfn.XLOOKUP("'PRO-"&amp;b2b3[[#This Row],[enz]]&amp;"'",'[1]Sheet2 (2)'!$A:$A,'[1]Sheet2 (2)'!$B:$B,"")</f>
        <v>1</v>
      </c>
      <c r="O2530">
        <f>IFERROR(_xlfn.XLOOKUP(b2b3[[#This Row],[Column2]],Table17[[#This Row],[rxn-no-enz]],Table17[[#This Row],[flux]],0),0)</f>
        <v>1.5284489999999899E-12</v>
      </c>
      <c r="P2530" t="str">
        <f>_xlfn.TEXTBEFORE(b2b3[[#This Row],[rxn]],"-",-1,,,"")</f>
        <v>PROWASTE</v>
      </c>
    </row>
    <row r="2531" spans="1:16" ht="17" hidden="1" x14ac:dyDescent="0.25">
      <c r="A2531" s="1" t="s">
        <v>12973</v>
      </c>
      <c r="B2531" s="1" t="s">
        <v>2778</v>
      </c>
      <c r="C2531" s="1">
        <v>3.7446884999999997E-8</v>
      </c>
      <c r="D2531" s="1">
        <f>mfs[[#This Row],[flux]]/1000</f>
        <v>3.7446884999999996E-11</v>
      </c>
      <c r="F2531" t="s">
        <v>12140</v>
      </c>
      <c r="G2531" t="s">
        <v>2778</v>
      </c>
      <c r="H2531" s="3">
        <v>2.6314893589295599E-12</v>
      </c>
      <c r="I2531">
        <f>_xlfn.XLOOKUP(b2b3[[#This Row],[rxn]],mfs[rxn],mfs[flux_scaled],0)</f>
        <v>2.6314894000000002E-11</v>
      </c>
      <c r="J2531">
        <f>(b2b3[[#This Row],[flux]]-b2b3[[#This Row],[flux in mfs]])/b2b3[[#This Row],[flux]]</f>
        <v>-9.0000001560729856</v>
      </c>
      <c r="K2531">
        <f>ABS(b2b3[[#This Row],[(mfs - b2+b3) / mfs]])</f>
        <v>9.0000001560729856</v>
      </c>
      <c r="L2531" t="b">
        <f>_xlfn.TEXTAFTER(b2b3[[#This Row],[rxn]],"-",-1)="SPONT"</f>
        <v>0</v>
      </c>
      <c r="M2531" t="str">
        <f>_xlfn.TEXTAFTER(b2b3[[#This Row],[rxn]],"-",-1)</f>
        <v>rt0265</v>
      </c>
      <c r="N2531">
        <f>_xlfn.XLOOKUP("'PRO-"&amp;b2b3[[#This Row],[enz]]&amp;"'",'[1]Sheet2 (2)'!$A:$A,'[1]Sheet2 (2)'!$B:$B,"")</f>
        <v>1</v>
      </c>
      <c r="O2531">
        <f>IFERROR(_xlfn.XLOOKUP(b2b3[[#This Row],[Column2]],Table17[[#This Row],[rxn-no-enz]],Table17[[#This Row],[flux]],0),0)</f>
        <v>9.7146055899999994E-10</v>
      </c>
      <c r="P2531" t="str">
        <f>_xlfn.TEXTBEFORE(b2b3[[#This Row],[rxn]],"-",-1,,,"")</f>
        <v>PROWASTE</v>
      </c>
    </row>
    <row r="2532" spans="1:16" ht="17" hidden="1" x14ac:dyDescent="0.25">
      <c r="A2532" s="1" t="s">
        <v>12974</v>
      </c>
      <c r="B2532" s="1" t="s">
        <v>2778</v>
      </c>
      <c r="C2532" s="1">
        <v>1.5630434899999999E-7</v>
      </c>
      <c r="D2532" s="1">
        <f>mfs[[#This Row],[flux]]/1000</f>
        <v>1.5630434899999999E-10</v>
      </c>
      <c r="F2532" t="s">
        <v>12141</v>
      </c>
      <c r="G2532" t="s">
        <v>2778</v>
      </c>
      <c r="H2532" s="3">
        <v>1.7539673564554901E-12</v>
      </c>
      <c r="I2532">
        <f>_xlfn.XLOOKUP(b2b3[[#This Row],[rxn]],mfs[rxn],mfs[flux_scaled],0)</f>
        <v>1.7539673999999998E-11</v>
      </c>
      <c r="J2532">
        <f>(b2b3[[#This Row],[flux]]-b2b3[[#This Row],[flux in mfs]])/b2b3[[#This Row],[flux]]</f>
        <v>-9.0000002482629426</v>
      </c>
      <c r="K2532">
        <f>ABS(b2b3[[#This Row],[(mfs - b2+b3) / mfs]])</f>
        <v>9.0000002482629426</v>
      </c>
      <c r="L2532" t="b">
        <f>_xlfn.TEXTAFTER(b2b3[[#This Row],[rxn]],"-",-1)="SPONT"</f>
        <v>0</v>
      </c>
      <c r="M2532" t="str">
        <f>_xlfn.TEXTAFTER(b2b3[[#This Row],[rxn]],"-",-1)</f>
        <v>rt0267</v>
      </c>
      <c r="N2532">
        <f>_xlfn.XLOOKUP("'PRO-"&amp;b2b3[[#This Row],[enz]]&amp;"'",'[1]Sheet2 (2)'!$A:$A,'[1]Sheet2 (2)'!$B:$B,"")</f>
        <v>1</v>
      </c>
      <c r="O2532">
        <f>IFERROR(_xlfn.XLOOKUP(b2b3[[#This Row],[Column2]],Table17[[#This Row],[rxn-no-enz]],Table17[[#This Row],[flux]],0),0)</f>
        <v>7.45967640999999E-10</v>
      </c>
      <c r="P2532" t="str">
        <f>_xlfn.TEXTBEFORE(b2b3[[#This Row],[rxn]],"-",-1,,,"")</f>
        <v>PROWASTE</v>
      </c>
    </row>
    <row r="2533" spans="1:16" ht="17" hidden="1" x14ac:dyDescent="0.25">
      <c r="A2533" s="1" t="s">
        <v>12975</v>
      </c>
      <c r="B2533" s="1" t="s">
        <v>2778</v>
      </c>
      <c r="C2533" s="1">
        <v>2.2840778199999999E-7</v>
      </c>
      <c r="D2533" s="1">
        <f>mfs[[#This Row],[flux]]/1000</f>
        <v>2.2840778199999999E-10</v>
      </c>
      <c r="F2533" t="s">
        <v>12148</v>
      </c>
      <c r="G2533" t="s">
        <v>2778</v>
      </c>
      <c r="H2533" s="3">
        <v>2.6635098585395699E-11</v>
      </c>
      <c r="I2533">
        <f>_xlfn.XLOOKUP(b2b3[[#This Row],[rxn]],mfs[rxn],mfs[flux_scaled],0)</f>
        <v>2.6635098599999995E-10</v>
      </c>
      <c r="J2533">
        <f>(b2b3[[#This Row],[flux]]-b2b3[[#This Row],[flux in mfs]])/b2b3[[#This Row],[flux]]</f>
        <v>-9.000000005483102</v>
      </c>
      <c r="K2533">
        <f>ABS(b2b3[[#This Row],[(mfs - b2+b3) / mfs]])</f>
        <v>9.000000005483102</v>
      </c>
      <c r="L2533" t="b">
        <f>_xlfn.TEXTAFTER(b2b3[[#This Row],[rxn]],"-",-1)="SPONT"</f>
        <v>0</v>
      </c>
      <c r="M2533" t="str">
        <f>_xlfn.TEXTAFTER(b2b3[[#This Row],[rxn]],"-",-1)</f>
        <v>rt0324</v>
      </c>
      <c r="N2533">
        <f>_xlfn.XLOOKUP("'PRO-"&amp;b2b3[[#This Row],[enz]]&amp;"'",'[1]Sheet2 (2)'!$A:$A,'[1]Sheet2 (2)'!$B:$B,"")</f>
        <v>1</v>
      </c>
      <c r="O2533">
        <f>IFERROR(_xlfn.XLOOKUP(b2b3[[#This Row],[Column2]],Table17[[#This Row],[rxn-no-enz]],Table17[[#This Row],[flux]],0),0)</f>
        <v>5.2313023100000001E-9</v>
      </c>
      <c r="P2533" t="str">
        <f>_xlfn.TEXTBEFORE(b2b3[[#This Row],[rxn]],"-",-1,,,"")</f>
        <v>PROWASTE</v>
      </c>
    </row>
    <row r="2534" spans="1:16" ht="17" hidden="1" x14ac:dyDescent="0.25">
      <c r="A2534" s="1" t="s">
        <v>12976</v>
      </c>
      <c r="B2534" s="1" t="s">
        <v>2778</v>
      </c>
      <c r="C2534" s="1">
        <v>2.5728262200000002E-7</v>
      </c>
      <c r="D2534" s="1">
        <f>mfs[[#This Row],[flux]]/1000</f>
        <v>2.5728262200000004E-10</v>
      </c>
      <c r="F2534" t="s">
        <v>12153</v>
      </c>
      <c r="G2534" t="s">
        <v>2778</v>
      </c>
      <c r="H2534" s="3">
        <v>7.17771589310217E-13</v>
      </c>
      <c r="I2534">
        <f>_xlfn.XLOOKUP(b2b3[[#This Row],[rxn]],mfs[rxn],mfs[flux_scaled],0)</f>
        <v>7.1777160000000004E-12</v>
      </c>
      <c r="J2534">
        <f>(b2b3[[#This Row],[flux]]-b2b3[[#This Row],[flux in mfs]])/b2b3[[#This Row],[flux]]</f>
        <v>-9.00000014893015</v>
      </c>
      <c r="K2534">
        <f>ABS(b2b3[[#This Row],[(mfs - b2+b3) / mfs]])</f>
        <v>9.00000014893015</v>
      </c>
      <c r="L2534" t="b">
        <f>_xlfn.TEXTAFTER(b2b3[[#This Row],[rxn]],"-",-1)="SPONT"</f>
        <v>0</v>
      </c>
      <c r="M2534" t="str">
        <f>_xlfn.TEXTAFTER(b2b3[[#This Row],[rxn]],"-",-1)</f>
        <v>rt0344</v>
      </c>
      <c r="N2534">
        <f>_xlfn.XLOOKUP("'PRO-"&amp;b2b3[[#This Row],[enz]]&amp;"'",'[1]Sheet2 (2)'!$A:$A,'[1]Sheet2 (2)'!$B:$B,"")</f>
        <v>1</v>
      </c>
      <c r="O2534">
        <f>IFERROR(_xlfn.XLOOKUP(b2b3[[#This Row],[Column2]],Table17[[#This Row],[rxn-no-enz]],Table17[[#This Row],[flux]],0),0)</f>
        <v>3.2121917E-9</v>
      </c>
      <c r="P2534" t="str">
        <f>_xlfn.TEXTBEFORE(b2b3[[#This Row],[rxn]],"-",-1,,,"")</f>
        <v>PROWASTE</v>
      </c>
    </row>
    <row r="2535" spans="1:16" ht="17" hidden="1" x14ac:dyDescent="0.25">
      <c r="A2535" s="1" t="s">
        <v>12977</v>
      </c>
      <c r="B2535" s="1" t="s">
        <v>2778</v>
      </c>
      <c r="C2535" s="1">
        <v>6.1084055999999998E-8</v>
      </c>
      <c r="D2535" s="1">
        <f>mfs[[#This Row],[flux]]/1000</f>
        <v>6.1084055999999999E-11</v>
      </c>
      <c r="F2535" t="s">
        <v>12154</v>
      </c>
      <c r="G2535" t="s">
        <v>2778</v>
      </c>
      <c r="H2535" s="3">
        <v>1.20906333667466E-12</v>
      </c>
      <c r="I2535">
        <f>_xlfn.XLOOKUP(b2b3[[#This Row],[rxn]],mfs[rxn],mfs[flux_scaled],0)</f>
        <v>1.2090632999999999E-11</v>
      </c>
      <c r="J2535">
        <f>(b2b3[[#This Row],[flux]]-b2b3[[#This Row],[flux in mfs]])/b2b3[[#This Row],[flux]]</f>
        <v>-8.9999996966688265</v>
      </c>
      <c r="K2535">
        <f>ABS(b2b3[[#This Row],[(mfs - b2+b3) / mfs]])</f>
        <v>8.9999996966688265</v>
      </c>
      <c r="L2535" t="b">
        <f>_xlfn.TEXTAFTER(b2b3[[#This Row],[rxn]],"-",-1)="SPONT"</f>
        <v>0</v>
      </c>
      <c r="M2535" t="str">
        <f>_xlfn.TEXTAFTER(b2b3[[#This Row],[rxn]],"-",-1)</f>
        <v>rt0353</v>
      </c>
      <c r="N2535" t="str">
        <f>_xlfn.XLOOKUP("'PRO-"&amp;b2b3[[#This Row],[enz]]&amp;"'",'[1]Sheet2 (2)'!$A:$A,'[1]Sheet2 (2)'!$B:$B,"")</f>
        <v/>
      </c>
      <c r="O2535">
        <f>IFERROR(_xlfn.XLOOKUP(b2b3[[#This Row],[Column2]],Table17[[#This Row],[rxn-no-enz]],Table17[[#This Row],[flux]],0),0)</f>
        <v>4.0654333799999997E-10</v>
      </c>
      <c r="P2535" t="str">
        <f>_xlfn.TEXTBEFORE(b2b3[[#This Row],[rxn]],"-",-1,,,"")</f>
        <v>PROWASTE</v>
      </c>
    </row>
    <row r="2536" spans="1:16" ht="17" hidden="1" x14ac:dyDescent="0.25">
      <c r="A2536" s="1" t="s">
        <v>12978</v>
      </c>
      <c r="B2536" s="1" t="s">
        <v>2778</v>
      </c>
      <c r="C2536" s="1">
        <v>1.0576863E-8</v>
      </c>
      <c r="D2536" s="1">
        <f>mfs[[#This Row],[flux]]/1000</f>
        <v>1.0576863000000001E-11</v>
      </c>
      <c r="F2536" t="s">
        <v>12155</v>
      </c>
      <c r="G2536" t="s">
        <v>2778</v>
      </c>
      <c r="H2536" s="3">
        <v>2.06954344193662E-12</v>
      </c>
      <c r="I2536">
        <f>_xlfn.XLOOKUP(b2b3[[#This Row],[rxn]],mfs[rxn],mfs[flux_scaled],0)</f>
        <v>2.0695434000000001E-11</v>
      </c>
      <c r="J2536">
        <f>(b2b3[[#This Row],[flux]]-b2b3[[#This Row],[flux in mfs]])/b2b3[[#This Row],[flux]]</f>
        <v>-8.9999997973629391</v>
      </c>
      <c r="K2536">
        <f>ABS(b2b3[[#This Row],[(mfs - b2+b3) / mfs]])</f>
        <v>8.9999997973629391</v>
      </c>
      <c r="L2536" t="b">
        <f>_xlfn.TEXTAFTER(b2b3[[#This Row],[rxn]],"-",-1)="SPONT"</f>
        <v>0</v>
      </c>
      <c r="M2536" t="str">
        <f>_xlfn.TEXTAFTER(b2b3[[#This Row],[rxn]],"-",-1)</f>
        <v>rt0357</v>
      </c>
      <c r="N2536">
        <f>_xlfn.XLOOKUP("'PRO-"&amp;b2b3[[#This Row],[enz]]&amp;"'",'[1]Sheet2 (2)'!$A:$A,'[1]Sheet2 (2)'!$B:$B,"")</f>
        <v>1</v>
      </c>
      <c r="O2536">
        <f>IFERROR(_xlfn.XLOOKUP(b2b3[[#This Row],[Column2]],Table17[[#This Row],[rxn-no-enz]],Table17[[#This Row],[flux]],0),0)</f>
        <v>4.0542207210000001E-9</v>
      </c>
      <c r="P2536" t="str">
        <f>_xlfn.TEXTBEFORE(b2b3[[#This Row],[rxn]],"-",-1,,,"")</f>
        <v>PROWASTE</v>
      </c>
    </row>
    <row r="2537" spans="1:16" ht="17" hidden="1" x14ac:dyDescent="0.25">
      <c r="A2537" s="1" t="s">
        <v>12979</v>
      </c>
      <c r="B2537" s="1" t="s">
        <v>2778</v>
      </c>
      <c r="C2537" s="1">
        <v>1.2256007E-8</v>
      </c>
      <c r="D2537" s="1">
        <f>mfs[[#This Row],[flux]]/1000</f>
        <v>1.2256007E-11</v>
      </c>
      <c r="F2537" t="s">
        <v>12156</v>
      </c>
      <c r="G2537" t="s">
        <v>2778</v>
      </c>
      <c r="H2537" s="3">
        <v>9.7446598476597608E-12</v>
      </c>
      <c r="I2537">
        <f>_xlfn.XLOOKUP(b2b3[[#This Row],[rxn]],mfs[rxn],mfs[flux_scaled],0)</f>
        <v>2.1865750299999998E-10</v>
      </c>
      <c r="J2537">
        <f>(b2b3[[#This Row],[flux]]-b2b3[[#This Row],[flux in mfs]])/b2b3[[#This Row],[flux]]</f>
        <v>-21.438700418312898</v>
      </c>
      <c r="K2537">
        <f>ABS(b2b3[[#This Row],[(mfs - b2+b3) / mfs]])</f>
        <v>21.438700418312898</v>
      </c>
      <c r="L2537" t="b">
        <f>_xlfn.TEXTAFTER(b2b3[[#This Row],[rxn]],"-",-1)="SPONT"</f>
        <v>0</v>
      </c>
      <c r="M2537" t="str">
        <f>_xlfn.TEXTAFTER(b2b3[[#This Row],[rxn]],"-",-1)</f>
        <v>rt0376</v>
      </c>
      <c r="N2537">
        <f>_xlfn.XLOOKUP("'PRO-"&amp;b2b3[[#This Row],[enz]]&amp;"'",'[1]Sheet2 (2)'!$A:$A,'[1]Sheet2 (2)'!$B:$B,"")</f>
        <v>1</v>
      </c>
      <c r="O2537">
        <f>IFERROR(_xlfn.XLOOKUP(b2b3[[#This Row],[Column2]],Table17[[#This Row],[rxn-no-enz]],Table17[[#This Row],[flux]],0),0)</f>
        <v>8.21947112E-9</v>
      </c>
      <c r="P2537" t="str">
        <f>_xlfn.TEXTBEFORE(b2b3[[#This Row],[rxn]],"-",-1,,,"")</f>
        <v>PROWASTE</v>
      </c>
    </row>
    <row r="2538" spans="1:16" ht="17" hidden="1" x14ac:dyDescent="0.25">
      <c r="A2538" s="1" t="s">
        <v>12980</v>
      </c>
      <c r="B2538" s="1" t="s">
        <v>2778</v>
      </c>
      <c r="C2538" s="1">
        <v>1.2081843559999999E-6</v>
      </c>
      <c r="D2538" s="1">
        <f>mfs[[#This Row],[flux]]/1000</f>
        <v>1.2081843559999999E-9</v>
      </c>
      <c r="F2538" t="s">
        <v>12158</v>
      </c>
      <c r="G2538" t="s">
        <v>2778</v>
      </c>
      <c r="H2538" s="3">
        <v>4.0722863135618302E-14</v>
      </c>
      <c r="I2538">
        <f>_xlfn.XLOOKUP(b2b3[[#This Row],[rxn]],mfs[rxn],mfs[flux_scaled],0)</f>
        <v>4.07229E-13</v>
      </c>
      <c r="J2538">
        <f>(b2b3[[#This Row],[flux]]-b2b3[[#This Row],[flux in mfs]])/b2b3[[#This Row],[flux]]</f>
        <v>-9.000009052502417</v>
      </c>
      <c r="K2538">
        <f>ABS(b2b3[[#This Row],[(mfs - b2+b3) / mfs]])</f>
        <v>9.000009052502417</v>
      </c>
      <c r="L2538" t="b">
        <f>_xlfn.TEXTAFTER(b2b3[[#This Row],[rxn]],"-",-1)="SPONT"</f>
        <v>0</v>
      </c>
      <c r="M2538" t="str">
        <f>_xlfn.TEXTAFTER(b2b3[[#This Row],[rxn]],"-",-1)</f>
        <v>rt0398</v>
      </c>
      <c r="N2538">
        <f>_xlfn.XLOOKUP("'PRO-"&amp;b2b3[[#This Row],[enz]]&amp;"'",'[1]Sheet2 (2)'!$A:$A,'[1]Sheet2 (2)'!$B:$B,"")</f>
        <v>1</v>
      </c>
      <c r="O2538">
        <f>IFERROR(_xlfn.XLOOKUP(b2b3[[#This Row],[Column2]],Table17[[#This Row],[rxn-no-enz]],Table17[[#This Row],[flux]],0),0)</f>
        <v>2.17960616999999E-10</v>
      </c>
      <c r="P2538" t="str">
        <f>_xlfn.TEXTBEFORE(b2b3[[#This Row],[rxn]],"-",-1,,,"")</f>
        <v>PROWASTE</v>
      </c>
    </row>
    <row r="2539" spans="1:16" ht="17" hidden="1" x14ac:dyDescent="0.25">
      <c r="A2539" s="1" t="s">
        <v>13174</v>
      </c>
      <c r="B2539" s="1" t="s">
        <v>2778</v>
      </c>
      <c r="C2539" s="1">
        <v>4.6581320000000001E-8</v>
      </c>
      <c r="D2539" s="1">
        <f>mfs[[#This Row],[flux]]/1000</f>
        <v>4.6581320000000002E-11</v>
      </c>
      <c r="F2539" t="s">
        <v>12161</v>
      </c>
      <c r="G2539" t="s">
        <v>2778</v>
      </c>
      <c r="H2539" s="3">
        <v>0</v>
      </c>
      <c r="I2539">
        <f>_xlfn.XLOOKUP(b2b3[[#This Row],[rxn]],mfs[rxn],mfs[flux_scaled],0)</f>
        <v>0</v>
      </c>
      <c r="J2539" t="e">
        <f>(b2b3[[#This Row],[flux]]-b2b3[[#This Row],[flux in mfs]])/b2b3[[#This Row],[flux]]</f>
        <v>#DIV/0!</v>
      </c>
      <c r="K2539" t="e">
        <f>ABS(b2b3[[#This Row],[(mfs - b2+b3) / mfs]])</f>
        <v>#DIV/0!</v>
      </c>
      <c r="L2539" t="b">
        <f>_xlfn.TEXTAFTER(b2b3[[#This Row],[rxn]],"-",-1)="SPONT"</f>
        <v>0</v>
      </c>
      <c r="M2539" t="str">
        <f>_xlfn.TEXTAFTER(b2b3[[#This Row],[rxn]],"-",-1)</f>
        <v>rt0413</v>
      </c>
      <c r="N2539">
        <f>_xlfn.XLOOKUP("'PRO-"&amp;b2b3[[#This Row],[enz]]&amp;"'",'[1]Sheet2 (2)'!$A:$A,'[1]Sheet2 (2)'!$B:$B,"")</f>
        <v>1</v>
      </c>
      <c r="O2539">
        <f>IFERROR(_xlfn.XLOOKUP(b2b3[[#This Row],[Column2]],Table17[[#This Row],[rxn-no-enz]],Table17[[#This Row],[flux]],0),0)</f>
        <v>4.2546489999999904E-12</v>
      </c>
      <c r="P2539" t="str">
        <f>_xlfn.TEXTBEFORE(b2b3[[#This Row],[rxn]],"-",-1,,,"")</f>
        <v>PROWASTE</v>
      </c>
    </row>
    <row r="2540" spans="1:16" ht="17" hidden="1" x14ac:dyDescent="0.25">
      <c r="A2540" s="1" t="s">
        <v>12982</v>
      </c>
      <c r="B2540" s="1" t="s">
        <v>2778</v>
      </c>
      <c r="C2540" s="1">
        <v>2.01822E-10</v>
      </c>
      <c r="D2540" s="1">
        <f>mfs[[#This Row],[flux]]/1000</f>
        <v>2.0182200000000001E-13</v>
      </c>
      <c r="F2540" t="s">
        <v>12162</v>
      </c>
      <c r="G2540" t="s">
        <v>2778</v>
      </c>
      <c r="H2540" s="3">
        <v>3.0145998855223997E-11</v>
      </c>
      <c r="I2540">
        <f>_xlfn.XLOOKUP(b2b3[[#This Row],[rxn]],mfs[rxn],mfs[flux_scaled],0)</f>
        <v>3.0145998900000002E-10</v>
      </c>
      <c r="J2540">
        <f>(b2b3[[#This Row],[flux]]-b2b3[[#This Row],[flux in mfs]])/b2b3[[#This Row],[flux]]</f>
        <v>-9.0000000148530503</v>
      </c>
      <c r="K2540">
        <f>ABS(b2b3[[#This Row],[(mfs - b2+b3) / mfs]])</f>
        <v>9.0000000148530503</v>
      </c>
      <c r="L2540" t="b">
        <f>_xlfn.TEXTAFTER(b2b3[[#This Row],[rxn]],"-",-1)="SPONT"</f>
        <v>0</v>
      </c>
      <c r="M2540" t="str">
        <f>_xlfn.TEXTAFTER(b2b3[[#This Row],[rxn]],"-",-1)</f>
        <v>rt0422_c</v>
      </c>
      <c r="N2540">
        <f>_xlfn.XLOOKUP("'PRO-"&amp;b2b3[[#This Row],[enz]]&amp;"'",'[1]Sheet2 (2)'!$A:$A,'[1]Sheet2 (2)'!$B:$B,"")</f>
        <v>1</v>
      </c>
      <c r="O2540">
        <f>IFERROR(_xlfn.XLOOKUP(b2b3[[#This Row],[Column2]],Table17[[#This Row],[rxn-no-enz]],Table17[[#This Row],[flux]],0),0)</f>
        <v>2.6348234999999998E-10</v>
      </c>
      <c r="P2540" t="str">
        <f>_xlfn.TEXTBEFORE(b2b3[[#This Row],[rxn]],"-",-1,,,"")</f>
        <v>PROWASTE</v>
      </c>
    </row>
    <row r="2541" spans="1:16" ht="17" hidden="1" x14ac:dyDescent="0.25">
      <c r="A2541" s="1" t="s">
        <v>12983</v>
      </c>
      <c r="B2541" s="1" t="s">
        <v>2778</v>
      </c>
      <c r="C2541" s="1">
        <v>9.1882969999999997E-9</v>
      </c>
      <c r="D2541" s="1">
        <f>mfs[[#This Row],[flux]]/1000</f>
        <v>9.1882970000000002E-12</v>
      </c>
      <c r="F2541" t="s">
        <v>13153</v>
      </c>
      <c r="G2541" t="s">
        <v>2778</v>
      </c>
      <c r="H2541" s="3">
        <v>2.3785212044657599E-11</v>
      </c>
      <c r="I2541">
        <f>_xlfn.XLOOKUP(b2b3[[#This Row],[rxn]],mfs[rxn],mfs[flux_scaled],0)</f>
        <v>2.3978154000000001E-10</v>
      </c>
      <c r="J2541">
        <f>(b2b3[[#This Row],[flux]]-b2b3[[#This Row],[flux in mfs]])/b2b3[[#This Row],[flux]]</f>
        <v>-9.0811184508173177</v>
      </c>
      <c r="K2541">
        <f>ABS(b2b3[[#This Row],[(mfs - b2+b3) / mfs]])</f>
        <v>9.0811184508173177</v>
      </c>
      <c r="L2541" t="b">
        <f>_xlfn.TEXTAFTER(b2b3[[#This Row],[rxn]],"-",-1)="SPONT"</f>
        <v>0</v>
      </c>
      <c r="M2541" t="str">
        <f>_xlfn.TEXTAFTER(b2b3[[#This Row],[rxn]],"-",-1)</f>
        <v>rt0434_c</v>
      </c>
      <c r="N2541" t="str">
        <f>_xlfn.XLOOKUP("'PRO-"&amp;b2b3[[#This Row],[enz]]&amp;"'",'[1]Sheet2 (2)'!$A:$A,'[1]Sheet2 (2)'!$B:$B,"")</f>
        <v/>
      </c>
      <c r="O2541">
        <f>IFERROR(_xlfn.XLOOKUP(b2b3[[#This Row],[Column2]],Table17[[#This Row],[rxn-no-enz]],Table17[[#This Row],[flux]],0),0)</f>
        <v>7.0275684000000005E-11</v>
      </c>
      <c r="P2541" t="str">
        <f>_xlfn.TEXTBEFORE(b2b3[[#This Row],[rxn]],"-",-1,,,"")</f>
        <v>PROWASTE</v>
      </c>
    </row>
    <row r="2542" spans="1:16" ht="17" hidden="1" x14ac:dyDescent="0.25">
      <c r="A2542" s="1" t="s">
        <v>12984</v>
      </c>
      <c r="B2542" s="1" t="s">
        <v>2778</v>
      </c>
      <c r="C2542" s="1">
        <v>2.7386928199999999E-7</v>
      </c>
      <c r="D2542" s="1">
        <f>mfs[[#This Row],[flux]]/1000</f>
        <v>2.7386928199999999E-10</v>
      </c>
      <c r="F2542" t="s">
        <v>12164</v>
      </c>
      <c r="G2542" t="s">
        <v>2778</v>
      </c>
      <c r="H2542" s="3">
        <v>1.58378054115614E-10</v>
      </c>
      <c r="I2542">
        <f>_xlfn.XLOOKUP(b2b3[[#This Row],[rxn]],mfs[rxn],mfs[flux_scaled],0)</f>
        <v>1.583780541E-9</v>
      </c>
      <c r="J2542">
        <f>(b2b3[[#This Row],[flux]]-b2b3[[#This Row],[flux in mfs]])/b2b3[[#This Row],[flux]]</f>
        <v>-8.9999999990141308</v>
      </c>
      <c r="K2542">
        <f>ABS(b2b3[[#This Row],[(mfs - b2+b3) / mfs]])</f>
        <v>8.9999999990141308</v>
      </c>
      <c r="L2542" t="b">
        <f>_xlfn.TEXTAFTER(b2b3[[#This Row],[rxn]],"-",-1)="SPONT"</f>
        <v>0</v>
      </c>
      <c r="M2542" t="str">
        <f>_xlfn.TEXTAFTER(b2b3[[#This Row],[rxn]],"-",-1)</f>
        <v>rt0451</v>
      </c>
      <c r="N2542">
        <f>_xlfn.XLOOKUP("'PRO-"&amp;b2b3[[#This Row],[enz]]&amp;"'",'[1]Sheet2 (2)'!$A:$A,'[1]Sheet2 (2)'!$B:$B,"")</f>
        <v>1</v>
      </c>
      <c r="O2542">
        <f>IFERROR(_xlfn.XLOOKUP(b2b3[[#This Row],[Column2]],Table17[[#This Row],[rxn-no-enz]],Table17[[#This Row],[flux]],0),0)</f>
        <v>8.7520172600000001E-10</v>
      </c>
      <c r="P2542" t="str">
        <f>_xlfn.TEXTBEFORE(b2b3[[#This Row],[rxn]],"-",-1,,,"")</f>
        <v>PROWASTE</v>
      </c>
    </row>
    <row r="2543" spans="1:16" ht="17" hidden="1" x14ac:dyDescent="0.25">
      <c r="A2543" s="1" t="s">
        <v>12985</v>
      </c>
      <c r="B2543" s="1" t="s">
        <v>2778</v>
      </c>
      <c r="C2543" s="1">
        <v>2.7973213099999998E-7</v>
      </c>
      <c r="D2543" s="1">
        <f>mfs[[#This Row],[flux]]/1000</f>
        <v>2.79732131E-10</v>
      </c>
      <c r="F2543" t="s">
        <v>12169</v>
      </c>
      <c r="G2543" t="s">
        <v>2778</v>
      </c>
      <c r="H2543" s="3">
        <v>1.7130791866863899E-11</v>
      </c>
      <c r="I2543">
        <f>_xlfn.XLOOKUP(b2b3[[#This Row],[rxn]],mfs[rxn],mfs[flux_scaled],0)</f>
        <v>1.7130791900000002E-10</v>
      </c>
      <c r="J2543">
        <f>(b2b3[[#This Row],[flux]]-b2b3[[#This Row],[flux in mfs]])/b2b3[[#This Row],[flux]]</f>
        <v>-9.0000000193430072</v>
      </c>
      <c r="K2543">
        <f>ABS(b2b3[[#This Row],[(mfs - b2+b3) / mfs]])</f>
        <v>9.0000000193430072</v>
      </c>
      <c r="L2543" t="b">
        <f>_xlfn.TEXTAFTER(b2b3[[#This Row],[rxn]],"-",-1)="SPONT"</f>
        <v>0</v>
      </c>
      <c r="M2543" t="str">
        <f>_xlfn.TEXTAFTER(b2b3[[#This Row],[rxn]],"-",-1)</f>
        <v>rt0517</v>
      </c>
      <c r="N2543">
        <f>_xlfn.XLOOKUP("'PRO-"&amp;b2b3[[#This Row],[enz]]&amp;"'",'[1]Sheet2 (2)'!$A:$A,'[1]Sheet2 (2)'!$B:$B,"")</f>
        <v>1</v>
      </c>
      <c r="O2543">
        <f>IFERROR(_xlfn.XLOOKUP(b2b3[[#This Row],[Column2]],Table17[[#This Row],[rxn-no-enz]],Table17[[#This Row],[flux]],0),0)</f>
        <v>2.06343E-13</v>
      </c>
      <c r="P2543" t="str">
        <f>_xlfn.TEXTBEFORE(b2b3[[#This Row],[rxn]],"-",-1,,,"")</f>
        <v>PROWASTE</v>
      </c>
    </row>
    <row r="2544" spans="1:16" ht="17" hidden="1" x14ac:dyDescent="0.25">
      <c r="A2544" s="1" t="s">
        <v>12987</v>
      </c>
      <c r="B2544" s="1" t="s">
        <v>2778</v>
      </c>
      <c r="C2544" s="1">
        <v>7.9597850999999998E-8</v>
      </c>
      <c r="D2544" s="1">
        <f>mfs[[#This Row],[flux]]/1000</f>
        <v>7.9597850999999995E-11</v>
      </c>
      <c r="F2544" t="s">
        <v>12171</v>
      </c>
      <c r="G2544" t="s">
        <v>2778</v>
      </c>
      <c r="H2544" s="3">
        <v>1.92711837656889E-12</v>
      </c>
      <c r="I2544">
        <f>_xlfn.XLOOKUP(b2b3[[#This Row],[rxn]],mfs[rxn],mfs[flux_scaled],0)</f>
        <v>1.9271184E-11</v>
      </c>
      <c r="J2544">
        <f>(b2b3[[#This Row],[flux]]-b2b3[[#This Row],[flux in mfs]])/b2b3[[#This Row],[flux]]</f>
        <v>-9.0000001215862504</v>
      </c>
      <c r="K2544">
        <f>ABS(b2b3[[#This Row],[(mfs - b2+b3) / mfs]])</f>
        <v>9.0000001215862504</v>
      </c>
      <c r="L2544" t="b">
        <f>_xlfn.TEXTAFTER(b2b3[[#This Row],[rxn]],"-",-1)="SPONT"</f>
        <v>0</v>
      </c>
      <c r="M2544" t="str">
        <f>_xlfn.TEXTAFTER(b2b3[[#This Row],[rxn]],"-",-1)</f>
        <v>rt0532</v>
      </c>
      <c r="N2544">
        <f>_xlfn.XLOOKUP("'PRO-"&amp;b2b3[[#This Row],[enz]]&amp;"'",'[1]Sheet2 (2)'!$A:$A,'[1]Sheet2 (2)'!$B:$B,"")</f>
        <v>1</v>
      </c>
      <c r="O2544">
        <f>IFERROR(_xlfn.XLOOKUP(b2b3[[#This Row],[Column2]],Table17[[#This Row],[rxn-no-enz]],Table17[[#This Row],[flux]],0),0)</f>
        <v>4.0635700699999898E-10</v>
      </c>
      <c r="P2544" t="str">
        <f>_xlfn.TEXTBEFORE(b2b3[[#This Row],[rxn]],"-",-1,,,"")</f>
        <v>PROWASTE</v>
      </c>
    </row>
    <row r="2545" spans="1:16" ht="17" hidden="1" x14ac:dyDescent="0.25">
      <c r="A2545" s="1" t="s">
        <v>12988</v>
      </c>
      <c r="B2545" s="1" t="s">
        <v>2778</v>
      </c>
      <c r="C2545" s="1">
        <v>1.24457149E-7</v>
      </c>
      <c r="D2545" s="1">
        <f>mfs[[#This Row],[flux]]/1000</f>
        <v>1.24457149E-10</v>
      </c>
      <c r="F2545" t="s">
        <v>12172</v>
      </c>
      <c r="G2545" t="s">
        <v>2778</v>
      </c>
      <c r="H2545" s="3">
        <v>3.3434762841813801E-12</v>
      </c>
      <c r="I2545">
        <f>_xlfn.XLOOKUP(b2b3[[#This Row],[rxn]],mfs[rxn],mfs[flux_scaled],0)</f>
        <v>3.3434763000000004E-11</v>
      </c>
      <c r="J2545">
        <f>(b2b3[[#This Row],[flux]]-b2b3[[#This Row],[flux in mfs]])/b2b3[[#This Row],[flux]]</f>
        <v>-9.0000000473118966</v>
      </c>
      <c r="K2545">
        <f>ABS(b2b3[[#This Row],[(mfs - b2+b3) / mfs]])</f>
        <v>9.0000000473118966</v>
      </c>
      <c r="L2545" t="b">
        <f>_xlfn.TEXTAFTER(b2b3[[#This Row],[rxn]],"-",-1)="SPONT"</f>
        <v>0</v>
      </c>
      <c r="M2545" t="str">
        <f>_xlfn.TEXTAFTER(b2b3[[#This Row],[rxn]],"-",-1)</f>
        <v>rt0540</v>
      </c>
      <c r="N2545">
        <f>_xlfn.XLOOKUP("'PRO-"&amp;b2b3[[#This Row],[enz]]&amp;"'",'[1]Sheet2 (2)'!$A:$A,'[1]Sheet2 (2)'!$B:$B,"")</f>
        <v>1</v>
      </c>
      <c r="O2545">
        <f>IFERROR(_xlfn.XLOOKUP(b2b3[[#This Row],[Column2]],Table17[[#This Row],[rxn-no-enz]],Table17[[#This Row],[flux]],0),0)</f>
        <v>1.7756088899999999E-10</v>
      </c>
      <c r="P2545" t="str">
        <f>_xlfn.TEXTBEFORE(b2b3[[#This Row],[rxn]],"-",-1,,,"")</f>
        <v>PROWASTE</v>
      </c>
    </row>
    <row r="2546" spans="1:16" ht="17" hidden="1" x14ac:dyDescent="0.25">
      <c r="A2546" s="1" t="s">
        <v>12989</v>
      </c>
      <c r="B2546" s="1" t="s">
        <v>2778</v>
      </c>
      <c r="C2546" s="1">
        <v>3.9521901299999998E-7</v>
      </c>
      <c r="D2546" s="1">
        <f>mfs[[#This Row],[flux]]/1000</f>
        <v>3.9521901299999997E-10</v>
      </c>
      <c r="F2546" t="s">
        <v>12173</v>
      </c>
      <c r="G2546" t="s">
        <v>2778</v>
      </c>
      <c r="H2546" s="3">
        <v>1.5211849810540799E-13</v>
      </c>
      <c r="I2546">
        <f>_xlfn.XLOOKUP(b2b3[[#This Row],[rxn]],mfs[rxn],mfs[flux_scaled],0)</f>
        <v>1.521185E-12</v>
      </c>
      <c r="J2546">
        <f>(b2b3[[#This Row],[flux]]-b2b3[[#This Row],[flux in mfs]])/b2b3[[#This Row],[flux]]</f>
        <v>-9.0000001245471157</v>
      </c>
      <c r="K2546">
        <f>ABS(b2b3[[#This Row],[(mfs - b2+b3) / mfs]])</f>
        <v>9.0000001245471157</v>
      </c>
      <c r="L2546" t="b">
        <f>_xlfn.TEXTAFTER(b2b3[[#This Row],[rxn]],"-",-1)="SPONT"</f>
        <v>0</v>
      </c>
      <c r="M2546" t="str">
        <f>_xlfn.TEXTAFTER(b2b3[[#This Row],[rxn]],"-",-1)</f>
        <v>rt0544</v>
      </c>
      <c r="N2546">
        <f>_xlfn.XLOOKUP("'PRO-"&amp;b2b3[[#This Row],[enz]]&amp;"'",'[1]Sheet2 (2)'!$A:$A,'[1]Sheet2 (2)'!$B:$B,"")</f>
        <v>1</v>
      </c>
      <c r="O2546">
        <f>IFERROR(_xlfn.XLOOKUP(b2b3[[#This Row],[Column2]],Table17[[#This Row],[rxn-no-enz]],Table17[[#This Row],[flux]],0),0)</f>
        <v>6.4317069999999902E-11</v>
      </c>
      <c r="P2546" t="str">
        <f>_xlfn.TEXTBEFORE(b2b3[[#This Row],[rxn]],"-",-1,,,"")</f>
        <v>PROWASTE</v>
      </c>
    </row>
    <row r="2547" spans="1:16" ht="17" hidden="1" x14ac:dyDescent="0.25">
      <c r="A2547" s="1" t="s">
        <v>12990</v>
      </c>
      <c r="B2547" s="1" t="s">
        <v>2778</v>
      </c>
      <c r="C2547" s="1">
        <v>2.5390418199999999E-7</v>
      </c>
      <c r="D2547" s="1">
        <f>mfs[[#This Row],[flux]]/1000</f>
        <v>2.5390418199999997E-10</v>
      </c>
      <c r="F2547" t="s">
        <v>12174</v>
      </c>
      <c r="G2547" t="s">
        <v>2778</v>
      </c>
      <c r="H2547" s="3">
        <v>9.7362490990867705E-13</v>
      </c>
      <c r="I2547">
        <f>_xlfn.XLOOKUP(b2b3[[#This Row],[rxn]],mfs[rxn],mfs[flux_scaled],0)</f>
        <v>9.7362489999999997E-12</v>
      </c>
      <c r="J2547">
        <f>(b2b3[[#This Row],[flux]]-b2b3[[#This Row],[flux in mfs]])/b2b3[[#This Row],[flux]]</f>
        <v>-8.9999998982290101</v>
      </c>
      <c r="K2547">
        <f>ABS(b2b3[[#This Row],[(mfs - b2+b3) / mfs]])</f>
        <v>8.9999998982290101</v>
      </c>
      <c r="L2547" t="b">
        <f>_xlfn.TEXTAFTER(b2b3[[#This Row],[rxn]],"-",-1)="SPONT"</f>
        <v>0</v>
      </c>
      <c r="M2547" t="str">
        <f>_xlfn.TEXTAFTER(b2b3[[#This Row],[rxn]],"-",-1)</f>
        <v>rt0548</v>
      </c>
      <c r="N2547">
        <f>_xlfn.XLOOKUP("'PRO-"&amp;b2b3[[#This Row],[enz]]&amp;"'",'[1]Sheet2 (2)'!$A:$A,'[1]Sheet2 (2)'!$B:$B,"")</f>
        <v>1</v>
      </c>
      <c r="O2547">
        <f>IFERROR(_xlfn.XLOOKUP(b2b3[[#This Row],[Column2]],Table17[[#This Row],[rxn-no-enz]],Table17[[#This Row],[flux]],0),0)</f>
        <v>3.0286061719999999E-9</v>
      </c>
      <c r="P2547" t="str">
        <f>_xlfn.TEXTBEFORE(b2b3[[#This Row],[rxn]],"-",-1,,,"")</f>
        <v>PROWASTE</v>
      </c>
    </row>
    <row r="2548" spans="1:16" ht="17" hidden="1" x14ac:dyDescent="0.25">
      <c r="A2548" s="1" t="s">
        <v>12991</v>
      </c>
      <c r="B2548" s="1" t="s">
        <v>2778</v>
      </c>
      <c r="C2548" s="1">
        <v>3.0824492100000002E-7</v>
      </c>
      <c r="D2548" s="1">
        <f>mfs[[#This Row],[flux]]/1000</f>
        <v>3.08244921E-10</v>
      </c>
      <c r="F2548" t="s">
        <v>12175</v>
      </c>
      <c r="G2548" t="s">
        <v>2778</v>
      </c>
      <c r="H2548" s="3">
        <v>3.87845209368465E-10</v>
      </c>
      <c r="I2548">
        <f>_xlfn.XLOOKUP(b2b3[[#This Row],[rxn]],mfs[rxn],mfs[flux_scaled],0)</f>
        <v>3.8784520940000002E-9</v>
      </c>
      <c r="J2548">
        <f>(b2b3[[#This Row],[flux]]-b2b3[[#This Row],[flux in mfs]])/b2b3[[#This Row],[flux]]</f>
        <v>-9.0000000008130829</v>
      </c>
      <c r="K2548">
        <f>ABS(b2b3[[#This Row],[(mfs - b2+b3) / mfs]])</f>
        <v>9.0000000008130829</v>
      </c>
      <c r="L2548" t="b">
        <f>_xlfn.TEXTAFTER(b2b3[[#This Row],[rxn]],"-",-1)="SPONT"</f>
        <v>0</v>
      </c>
      <c r="M2548" t="str">
        <f>_xlfn.TEXTAFTER(b2b3[[#This Row],[rxn]],"-",-1)</f>
        <v>rt0553</v>
      </c>
      <c r="N2548">
        <f>_xlfn.XLOOKUP("'PRO-"&amp;b2b3[[#This Row],[enz]]&amp;"'",'[1]Sheet2 (2)'!$A:$A,'[1]Sheet2 (2)'!$B:$B,"")</f>
        <v>1</v>
      </c>
      <c r="O2548">
        <f>IFERROR(_xlfn.XLOOKUP(b2b3[[#This Row],[Column2]],Table17[[#This Row],[rxn-no-enz]],Table17[[#This Row],[flux]],0),0)</f>
        <v>1.8023249000000001E-10</v>
      </c>
      <c r="P2548" t="str">
        <f>_xlfn.TEXTBEFORE(b2b3[[#This Row],[rxn]],"-",-1,,,"")</f>
        <v>PROWASTE</v>
      </c>
    </row>
    <row r="2549" spans="1:16" ht="17" hidden="1" x14ac:dyDescent="0.25">
      <c r="A2549" s="1" t="s">
        <v>12992</v>
      </c>
      <c r="B2549" s="1" t="s">
        <v>2778</v>
      </c>
      <c r="C2549" s="1">
        <v>7.8052349999999999E-9</v>
      </c>
      <c r="D2549" s="1">
        <f>mfs[[#This Row],[flux]]/1000</f>
        <v>7.8052349999999991E-12</v>
      </c>
      <c r="F2549" t="s">
        <v>12177</v>
      </c>
      <c r="G2549" t="s">
        <v>2778</v>
      </c>
      <c r="H2549" s="3">
        <v>6.7031850602762903E-12</v>
      </c>
      <c r="I2549">
        <f>_xlfn.XLOOKUP(b2b3[[#This Row],[rxn]],mfs[rxn],mfs[flux_scaled],0)</f>
        <v>6.7031851000000002E-11</v>
      </c>
      <c r="J2549">
        <f>(b2b3[[#This Row],[flux]]-b2b3[[#This Row],[flux in mfs]])/b2b3[[#This Row],[flux]]</f>
        <v>-9.0000000592609481</v>
      </c>
      <c r="K2549">
        <f>ABS(b2b3[[#This Row],[(mfs - b2+b3) / mfs]])</f>
        <v>9.0000000592609481</v>
      </c>
      <c r="L2549" t="b">
        <f>_xlfn.TEXTAFTER(b2b3[[#This Row],[rxn]],"-",-1)="SPONT"</f>
        <v>0</v>
      </c>
      <c r="M2549" t="str">
        <f>_xlfn.TEXTAFTER(b2b3[[#This Row],[rxn]],"-",-1)</f>
        <v>rt0564_e</v>
      </c>
      <c r="N2549">
        <f>_xlfn.XLOOKUP("'PRO-"&amp;b2b3[[#This Row],[enz]]&amp;"'",'[1]Sheet2 (2)'!$A:$A,'[1]Sheet2 (2)'!$B:$B,"")</f>
        <v>1</v>
      </c>
      <c r="O2549">
        <f>IFERROR(_xlfn.XLOOKUP(b2b3[[#This Row],[Column2]],Table17[[#This Row],[rxn-no-enz]],Table17[[#This Row],[flux]],0),0)</f>
        <v>1.3511207769999999E-9</v>
      </c>
      <c r="P2549" t="str">
        <f>_xlfn.TEXTBEFORE(b2b3[[#This Row],[rxn]],"-",-1,,,"")</f>
        <v>PROWASTE</v>
      </c>
    </row>
    <row r="2550" spans="1:16" ht="17" hidden="1" x14ac:dyDescent="0.25">
      <c r="A2550" s="1" t="s">
        <v>12993</v>
      </c>
      <c r="B2550" s="1" t="s">
        <v>2778</v>
      </c>
      <c r="C2550" s="1">
        <v>6.6511351999999999E-8</v>
      </c>
      <c r="D2550" s="1">
        <f>mfs[[#This Row],[flux]]/1000</f>
        <v>6.6511352000000003E-11</v>
      </c>
      <c r="F2550" t="s">
        <v>12179</v>
      </c>
      <c r="G2550" t="s">
        <v>2778</v>
      </c>
      <c r="H2550" s="3">
        <v>1.0836830741944099E-12</v>
      </c>
      <c r="I2550">
        <f>_xlfn.XLOOKUP(b2b3[[#This Row],[rxn]],mfs[rxn],mfs[flux_scaled],0)</f>
        <v>1.0836831000000001E-11</v>
      </c>
      <c r="J2550">
        <f>(b2b3[[#This Row],[flux]]-b2b3[[#This Row],[flux in mfs]])/b2b3[[#This Row],[flux]]</f>
        <v>-9.0000002381285711</v>
      </c>
      <c r="K2550">
        <f>ABS(b2b3[[#This Row],[(mfs - b2+b3) / mfs]])</f>
        <v>9.0000002381285711</v>
      </c>
      <c r="L2550" t="b">
        <f>_xlfn.TEXTAFTER(b2b3[[#This Row],[rxn]],"-",-1)="SPONT"</f>
        <v>0</v>
      </c>
      <c r="M2550" t="str">
        <f>_xlfn.TEXTAFTER(b2b3[[#This Row],[rxn]],"-",-1)</f>
        <v>rt0594</v>
      </c>
      <c r="N2550">
        <f>_xlfn.XLOOKUP("'PRO-"&amp;b2b3[[#This Row],[enz]]&amp;"'",'[1]Sheet2 (2)'!$A:$A,'[1]Sheet2 (2)'!$B:$B,"")</f>
        <v>1</v>
      </c>
      <c r="O2550">
        <f>IFERROR(_xlfn.XLOOKUP(b2b3[[#This Row],[Column2]],Table17[[#This Row],[rxn-no-enz]],Table17[[#This Row],[flux]],0),0)</f>
        <v>1.0996897E-10</v>
      </c>
      <c r="P2550" t="str">
        <f>_xlfn.TEXTBEFORE(b2b3[[#This Row],[rxn]],"-",-1,,,"")</f>
        <v>PROWASTE</v>
      </c>
    </row>
    <row r="2551" spans="1:16" ht="17" hidden="1" x14ac:dyDescent="0.25">
      <c r="A2551" s="1" t="s">
        <v>12994</v>
      </c>
      <c r="B2551" s="1" t="s">
        <v>2778</v>
      </c>
      <c r="C2551" s="1">
        <v>1.5184373699999999E-7</v>
      </c>
      <c r="D2551" s="1">
        <f>mfs[[#This Row],[flux]]/1000</f>
        <v>1.5184373699999999E-10</v>
      </c>
      <c r="F2551" t="s">
        <v>12180</v>
      </c>
      <c r="G2551" t="s">
        <v>2778</v>
      </c>
      <c r="H2551" s="3">
        <v>4.1874001073874602E-12</v>
      </c>
      <c r="I2551">
        <f>_xlfn.XLOOKUP(b2b3[[#This Row],[rxn]],mfs[rxn],mfs[flux_scaled],0)</f>
        <v>4.1874000999999996E-11</v>
      </c>
      <c r="J2551">
        <f>(b2b3[[#This Row],[flux]]-b2b3[[#This Row],[flux in mfs]])/b2b3[[#This Row],[flux]]</f>
        <v>-8.9999999823578811</v>
      </c>
      <c r="K2551">
        <f>ABS(b2b3[[#This Row],[(mfs - b2+b3) / mfs]])</f>
        <v>8.9999999823578811</v>
      </c>
      <c r="L2551" t="b">
        <f>_xlfn.TEXTAFTER(b2b3[[#This Row],[rxn]],"-",-1)="SPONT"</f>
        <v>0</v>
      </c>
      <c r="M2551" t="str">
        <f>_xlfn.TEXTAFTER(b2b3[[#This Row],[rxn]],"-",-1)</f>
        <v>rt0595</v>
      </c>
      <c r="N2551" t="str">
        <f>_xlfn.XLOOKUP("'PRO-"&amp;b2b3[[#This Row],[enz]]&amp;"'",'[1]Sheet2 (2)'!$A:$A,'[1]Sheet2 (2)'!$B:$B,"")</f>
        <v/>
      </c>
      <c r="O2551">
        <f>IFERROR(_xlfn.XLOOKUP(b2b3[[#This Row],[Column2]],Table17[[#This Row],[rxn-no-enz]],Table17[[#This Row],[flux]],0),0)</f>
        <v>2.5934830499999999E-10</v>
      </c>
      <c r="P2551" t="str">
        <f>_xlfn.TEXTBEFORE(b2b3[[#This Row],[rxn]],"-",-1,,,"")</f>
        <v>PROWASTE</v>
      </c>
    </row>
    <row r="2552" spans="1:16" ht="17" hidden="1" x14ac:dyDescent="0.25">
      <c r="A2552" s="1" t="s">
        <v>12995</v>
      </c>
      <c r="B2552" s="1" t="s">
        <v>2778</v>
      </c>
      <c r="C2552" s="1">
        <v>3.5003120900000001E-7</v>
      </c>
      <c r="D2552" s="1">
        <f>mfs[[#This Row],[flux]]/1000</f>
        <v>3.50031209E-10</v>
      </c>
      <c r="F2552" t="s">
        <v>12181</v>
      </c>
      <c r="G2552" t="s">
        <v>2778</v>
      </c>
      <c r="H2552" s="3">
        <v>3.2349551651054E-10</v>
      </c>
      <c r="I2552">
        <f>_xlfn.XLOOKUP(b2b3[[#This Row],[rxn]],mfs[rxn],mfs[flux_scaled],0)</f>
        <v>3.234955165E-9</v>
      </c>
      <c r="J2552">
        <f>(b2b3[[#This Row],[flux]]-b2b3[[#This Row],[flux in mfs]])/b2b3[[#This Row],[flux]]</f>
        <v>-8.9999999996741842</v>
      </c>
      <c r="K2552">
        <f>ABS(b2b3[[#This Row],[(mfs - b2+b3) / mfs]])</f>
        <v>8.9999999996741842</v>
      </c>
      <c r="L2552" t="b">
        <f>_xlfn.TEXTAFTER(b2b3[[#This Row],[rxn]],"-",-1)="SPONT"</f>
        <v>0</v>
      </c>
      <c r="M2552" t="str">
        <f>_xlfn.TEXTAFTER(b2b3[[#This Row],[rxn]],"-",-1)</f>
        <v>rt0601</v>
      </c>
      <c r="N2552">
        <f>_xlfn.XLOOKUP("'PRO-"&amp;b2b3[[#This Row],[enz]]&amp;"'",'[1]Sheet2 (2)'!$A:$A,'[1]Sheet2 (2)'!$B:$B,"")</f>
        <v>1</v>
      </c>
      <c r="O2552">
        <f>IFERROR(_xlfn.XLOOKUP(b2b3[[#This Row],[Column2]],Table17[[#This Row],[rxn-no-enz]],Table17[[#This Row],[flux]],0),0)</f>
        <v>2.5934830499999999E-10</v>
      </c>
      <c r="P2552" t="str">
        <f>_xlfn.TEXTBEFORE(b2b3[[#This Row],[rxn]],"-",-1,,,"")</f>
        <v>PROWASTE</v>
      </c>
    </row>
    <row r="2553" spans="1:16" ht="17" hidden="1" x14ac:dyDescent="0.25">
      <c r="A2553" s="1" t="s">
        <v>12996</v>
      </c>
      <c r="B2553" s="1" t="s">
        <v>2778</v>
      </c>
      <c r="C2553" s="1">
        <v>1.3332418000000001E-8</v>
      </c>
      <c r="D2553" s="1">
        <f>mfs[[#This Row],[flux]]/1000</f>
        <v>1.3332418000000001E-11</v>
      </c>
      <c r="F2553" t="s">
        <v>12183</v>
      </c>
      <c r="G2553" t="s">
        <v>2778</v>
      </c>
      <c r="H2553" s="3">
        <v>2.1453657948619601E-11</v>
      </c>
      <c r="I2553">
        <f>_xlfn.XLOOKUP(b2b3[[#This Row],[rxn]],mfs[rxn],mfs[flux_scaled],0)</f>
        <v>2.1453657899999999E-10</v>
      </c>
      <c r="J2553">
        <f>(b2b3[[#This Row],[flux]]-b2b3[[#This Row],[flux in mfs]])/b2b3[[#This Row],[flux]]</f>
        <v>-8.9999999773373833</v>
      </c>
      <c r="K2553">
        <f>ABS(b2b3[[#This Row],[(mfs - b2+b3) / mfs]])</f>
        <v>8.9999999773373833</v>
      </c>
      <c r="L2553" t="b">
        <f>_xlfn.TEXTAFTER(b2b3[[#This Row],[rxn]],"-",-1)="SPONT"</f>
        <v>0</v>
      </c>
      <c r="M2553" t="str">
        <f>_xlfn.TEXTAFTER(b2b3[[#This Row],[rxn]],"-",-1)</f>
        <v>rt0604</v>
      </c>
      <c r="N2553">
        <f>_xlfn.XLOOKUP("'PRO-"&amp;b2b3[[#This Row],[enz]]&amp;"'",'[1]Sheet2 (2)'!$A:$A,'[1]Sheet2 (2)'!$B:$B,"")</f>
        <v>1</v>
      </c>
      <c r="O2553">
        <f>IFERROR(_xlfn.XLOOKUP(b2b3[[#This Row],[Column2]],Table17[[#This Row],[rxn-no-enz]],Table17[[#This Row],[flux]],0),0)</f>
        <v>4.78025916E-10</v>
      </c>
      <c r="P2553" t="str">
        <f>_xlfn.TEXTBEFORE(b2b3[[#This Row],[rxn]],"-",-1,,,"")</f>
        <v>PROWASTE</v>
      </c>
    </row>
    <row r="2554" spans="1:16" ht="17" hidden="1" x14ac:dyDescent="0.25">
      <c r="A2554" s="1" t="s">
        <v>12997</v>
      </c>
      <c r="B2554" s="1" t="s">
        <v>2778</v>
      </c>
      <c r="C2554" s="1">
        <v>8.9650159999999997E-9</v>
      </c>
      <c r="D2554" s="1">
        <f>mfs[[#This Row],[flux]]/1000</f>
        <v>8.9650159999999994E-12</v>
      </c>
      <c r="F2554" t="s">
        <v>12184</v>
      </c>
      <c r="G2554" t="s">
        <v>2778</v>
      </c>
      <c r="H2554" s="3">
        <v>1.7589642675759099E-11</v>
      </c>
      <c r="I2554">
        <f>_xlfn.XLOOKUP(b2b3[[#This Row],[rxn]],mfs[rxn],mfs[flux_scaled],0)</f>
        <v>1.7589642699999999E-10</v>
      </c>
      <c r="J2554">
        <f>(b2b3[[#This Row],[flux]]-b2b3[[#This Row],[flux in mfs]])/b2b3[[#This Row],[flux]]</f>
        <v>-9.0000000137813494</v>
      </c>
      <c r="K2554">
        <f>ABS(b2b3[[#This Row],[(mfs - b2+b3) / mfs]])</f>
        <v>9.0000000137813494</v>
      </c>
      <c r="L2554" t="b">
        <f>_xlfn.TEXTAFTER(b2b3[[#This Row],[rxn]],"-",-1)="SPONT"</f>
        <v>0</v>
      </c>
      <c r="M2554" t="str">
        <f>_xlfn.TEXTAFTER(b2b3[[#This Row],[rxn]],"-",-1)</f>
        <v>rt0607</v>
      </c>
      <c r="N2554">
        <f>_xlfn.XLOOKUP("'PRO-"&amp;b2b3[[#This Row],[enz]]&amp;"'",'[1]Sheet2 (2)'!$A:$A,'[1]Sheet2 (2)'!$B:$B,"")</f>
        <v>1</v>
      </c>
      <c r="O2554">
        <f>IFERROR(_xlfn.XLOOKUP(b2b3[[#This Row],[Column2]],Table17[[#This Row],[rxn-no-enz]],Table17[[#This Row],[flux]],0),0)</f>
        <v>8.0798924400000002E-10</v>
      </c>
      <c r="P2554" t="str">
        <f>_xlfn.TEXTBEFORE(b2b3[[#This Row],[rxn]],"-",-1,,,"")</f>
        <v>PROWASTE</v>
      </c>
    </row>
    <row r="2555" spans="1:16" ht="17" hidden="1" x14ac:dyDescent="0.25">
      <c r="A2555" s="1" t="s">
        <v>12998</v>
      </c>
      <c r="B2555" s="1" t="s">
        <v>2778</v>
      </c>
      <c r="C2555" s="1">
        <v>3.5455589000000001E-8</v>
      </c>
      <c r="D2555" s="1">
        <f>mfs[[#This Row],[flux]]/1000</f>
        <v>3.5455588999999999E-11</v>
      </c>
      <c r="F2555" t="s">
        <v>12185</v>
      </c>
      <c r="G2555" t="s">
        <v>2778</v>
      </c>
      <c r="H2555" s="3">
        <v>3.6201070556701301E-11</v>
      </c>
      <c r="I2555">
        <f>_xlfn.XLOOKUP(b2b3[[#This Row],[rxn]],mfs[rxn],mfs[flux_scaled],0)</f>
        <v>3.6201070600000001E-10</v>
      </c>
      <c r="J2555">
        <f>(b2b3[[#This Row],[flux]]-b2b3[[#This Row],[flux in mfs]])/b2b3[[#This Row],[flux]]</f>
        <v>-9.0000000119606138</v>
      </c>
      <c r="K2555">
        <f>ABS(b2b3[[#This Row],[(mfs - b2+b3) / mfs]])</f>
        <v>9.0000000119606138</v>
      </c>
      <c r="L2555" t="b">
        <f>_xlfn.TEXTAFTER(b2b3[[#This Row],[rxn]],"-",-1)="SPONT"</f>
        <v>0</v>
      </c>
      <c r="M2555" t="str">
        <f>_xlfn.TEXTAFTER(b2b3[[#This Row],[rxn]],"-",-1)</f>
        <v>rt0620</v>
      </c>
      <c r="N2555">
        <f>_xlfn.XLOOKUP("'PRO-"&amp;b2b3[[#This Row],[enz]]&amp;"'",'[1]Sheet2 (2)'!$A:$A,'[1]Sheet2 (2)'!$B:$B,"")</f>
        <v>1</v>
      </c>
      <c r="O2555">
        <f>IFERROR(_xlfn.XLOOKUP(b2b3[[#This Row],[Column2]],Table17[[#This Row],[rxn-no-enz]],Table17[[#This Row],[flux]],0),0)</f>
        <v>8.0798924400000002E-10</v>
      </c>
      <c r="P2555" t="str">
        <f>_xlfn.TEXTBEFORE(b2b3[[#This Row],[rxn]],"-",-1,,,"")</f>
        <v>PROWASTE</v>
      </c>
    </row>
    <row r="2556" spans="1:16" ht="17" hidden="1" x14ac:dyDescent="0.25">
      <c r="A2556" s="1" t="s">
        <v>12999</v>
      </c>
      <c r="B2556" s="1" t="s">
        <v>2778</v>
      </c>
      <c r="C2556" s="1">
        <v>1.5561940000000001E-7</v>
      </c>
      <c r="D2556" s="1">
        <f>mfs[[#This Row],[flux]]/1000</f>
        <v>1.5561940000000002E-10</v>
      </c>
      <c r="F2556" t="s">
        <v>12186</v>
      </c>
      <c r="G2556" t="s">
        <v>2778</v>
      </c>
      <c r="H2556" s="3">
        <v>8.4439365445007295E-13</v>
      </c>
      <c r="I2556">
        <f>_xlfn.XLOOKUP(b2b3[[#This Row],[rxn]],mfs[rxn],mfs[flux_scaled],0)</f>
        <v>8.4439370000000016E-12</v>
      </c>
      <c r="J2556">
        <f>(b2b3[[#This Row],[flux]]-b2b3[[#This Row],[flux in mfs]])/b2b3[[#This Row],[flux]]</f>
        <v>-9.0000005394394762</v>
      </c>
      <c r="K2556">
        <f>ABS(b2b3[[#This Row],[(mfs - b2+b3) / mfs]])</f>
        <v>9.0000005394394762</v>
      </c>
      <c r="L2556" t="b">
        <f>_xlfn.TEXTAFTER(b2b3[[#This Row],[rxn]],"-",-1)="SPONT"</f>
        <v>0</v>
      </c>
      <c r="M2556" t="str">
        <f>_xlfn.TEXTAFTER(b2b3[[#This Row],[rxn]],"-",-1)</f>
        <v>rt0632</v>
      </c>
      <c r="N2556">
        <f>_xlfn.XLOOKUP("'PRO-"&amp;b2b3[[#This Row],[enz]]&amp;"'",'[1]Sheet2 (2)'!$A:$A,'[1]Sheet2 (2)'!$B:$B,"")</f>
        <v>1</v>
      </c>
      <c r="O2556">
        <f>IFERROR(_xlfn.XLOOKUP(b2b3[[#This Row],[Column2]],Table17[[#This Row],[rxn-no-enz]],Table17[[#This Row],[flux]],0),0)</f>
        <v>2.5584751E-11</v>
      </c>
      <c r="P2556" t="str">
        <f>_xlfn.TEXTBEFORE(b2b3[[#This Row],[rxn]],"-",-1,,,"")</f>
        <v>PROWASTE</v>
      </c>
    </row>
    <row r="2557" spans="1:16" ht="17" hidden="1" x14ac:dyDescent="0.25">
      <c r="A2557" s="1" t="s">
        <v>13000</v>
      </c>
      <c r="B2557" s="1" t="s">
        <v>2778</v>
      </c>
      <c r="C2557" s="1">
        <v>4.953307E-9</v>
      </c>
      <c r="D2557" s="1">
        <f>mfs[[#This Row],[flux]]/1000</f>
        <v>4.9533069999999999E-12</v>
      </c>
      <c r="F2557" t="s">
        <v>12187</v>
      </c>
      <c r="G2557" t="s">
        <v>2778</v>
      </c>
      <c r="H2557" s="3">
        <v>8.9119631811448E-13</v>
      </c>
      <c r="I2557">
        <f>_xlfn.XLOOKUP(b2b3[[#This Row],[rxn]],mfs[rxn],mfs[flux_scaled],0)</f>
        <v>8.9119630000000004E-12</v>
      </c>
      <c r="J2557">
        <f>(b2b3[[#This Row],[flux]]-b2b3[[#This Row],[flux in mfs]])/b2b3[[#This Row],[flux]]</f>
        <v>-8.9999997967397345</v>
      </c>
      <c r="K2557">
        <f>ABS(b2b3[[#This Row],[(mfs - b2+b3) / mfs]])</f>
        <v>8.9999997967397345</v>
      </c>
      <c r="L2557" t="b">
        <f>_xlfn.TEXTAFTER(b2b3[[#This Row],[rxn]],"-",-1)="SPONT"</f>
        <v>0</v>
      </c>
      <c r="M2557" t="str">
        <f>_xlfn.TEXTAFTER(b2b3[[#This Row],[rxn]],"-",-1)</f>
        <v>rt0641</v>
      </c>
      <c r="N2557">
        <f>_xlfn.XLOOKUP("'PRO-"&amp;b2b3[[#This Row],[enz]]&amp;"'",'[1]Sheet2 (2)'!$A:$A,'[1]Sheet2 (2)'!$B:$B,"")</f>
        <v>2</v>
      </c>
      <c r="O2557">
        <f>IFERROR(_xlfn.XLOOKUP(b2b3[[#This Row],[Column2]],Table17[[#This Row],[rxn-no-enz]],Table17[[#This Row],[flux]],0),0)</f>
        <v>1.571871571E-9</v>
      </c>
      <c r="P2557" t="str">
        <f>_xlfn.TEXTBEFORE(b2b3[[#This Row],[rxn]],"-",-1,,,"")</f>
        <v>PROWASTE</v>
      </c>
    </row>
    <row r="2558" spans="1:16" ht="17" hidden="1" x14ac:dyDescent="0.25">
      <c r="A2558" s="1" t="s">
        <v>13001</v>
      </c>
      <c r="B2558" s="1" t="s">
        <v>2778</v>
      </c>
      <c r="C2558" s="1">
        <v>7.6741771600000005E-7</v>
      </c>
      <c r="D2558" s="1">
        <f>mfs[[#This Row],[flux]]/1000</f>
        <v>7.6741771600000002E-10</v>
      </c>
      <c r="F2558" t="s">
        <v>12188</v>
      </c>
      <c r="G2558" t="s">
        <v>2778</v>
      </c>
      <c r="H2558" s="3">
        <v>8.7221953499359604E-12</v>
      </c>
      <c r="I2558">
        <f>_xlfn.XLOOKUP(b2b3[[#This Row],[rxn]],mfs[rxn],mfs[flux_scaled],0)</f>
        <v>8.7221952999999994E-11</v>
      </c>
      <c r="J2558">
        <f>(b2b3[[#This Row],[flux]]-b2b3[[#This Row],[flux in mfs]])/b2b3[[#This Row],[flux]]</f>
        <v>-8.9999999427484045</v>
      </c>
      <c r="K2558">
        <f>ABS(b2b3[[#This Row],[(mfs - b2+b3) / mfs]])</f>
        <v>8.9999999427484045</v>
      </c>
      <c r="L2558" t="b">
        <f>_xlfn.TEXTAFTER(b2b3[[#This Row],[rxn]],"-",-1)="SPONT"</f>
        <v>0</v>
      </c>
      <c r="M2558" t="str">
        <f>_xlfn.TEXTAFTER(b2b3[[#This Row],[rxn]],"-",-1)</f>
        <v>rt0643</v>
      </c>
      <c r="N2558">
        <f>_xlfn.XLOOKUP("'PRO-"&amp;b2b3[[#This Row],[enz]]&amp;"'",'[1]Sheet2 (2)'!$A:$A,'[1]Sheet2 (2)'!$B:$B,"")</f>
        <v>1</v>
      </c>
      <c r="O2558">
        <f>IFERROR(_xlfn.XLOOKUP(b2b3[[#This Row],[Column2]],Table17[[#This Row],[rxn-no-enz]],Table17[[#This Row],[flux]],0),0)</f>
        <v>6.54817253E-10</v>
      </c>
      <c r="P2558" t="str">
        <f>_xlfn.TEXTBEFORE(b2b3[[#This Row],[rxn]],"-",-1,,,"")</f>
        <v>PROWASTE</v>
      </c>
    </row>
    <row r="2559" spans="1:16" ht="17" hidden="1" x14ac:dyDescent="0.25">
      <c r="A2559" s="1" t="s">
        <v>13002</v>
      </c>
      <c r="B2559" s="1" t="s">
        <v>2778</v>
      </c>
      <c r="C2559" s="1">
        <v>2.4348740599999998E-7</v>
      </c>
      <c r="D2559" s="1">
        <f>mfs[[#This Row],[flux]]/1000</f>
        <v>2.4348740599999997E-10</v>
      </c>
      <c r="F2559" t="s">
        <v>12190</v>
      </c>
      <c r="G2559" t="s">
        <v>2778</v>
      </c>
      <c r="H2559" s="3">
        <v>2.4701544445164699E-12</v>
      </c>
      <c r="I2559">
        <f>_xlfn.XLOOKUP(b2b3[[#This Row],[rxn]],mfs[rxn],mfs[flux_scaled],0)</f>
        <v>2.4701543999999999E-11</v>
      </c>
      <c r="J2559">
        <f>(b2b3[[#This Row],[flux]]-b2b3[[#This Row],[flux in mfs]])/b2b3[[#This Row],[flux]]</f>
        <v>-8.9999998197826443</v>
      </c>
      <c r="K2559">
        <f>ABS(b2b3[[#This Row],[(mfs - b2+b3) / mfs]])</f>
        <v>8.9999998197826443</v>
      </c>
      <c r="L2559" t="b">
        <f>_xlfn.TEXTAFTER(b2b3[[#This Row],[rxn]],"-",-1)="SPONT"</f>
        <v>0</v>
      </c>
      <c r="M2559" t="str">
        <f>_xlfn.TEXTAFTER(b2b3[[#This Row],[rxn]],"-",-1)</f>
        <v>rt0671</v>
      </c>
      <c r="N2559">
        <f>_xlfn.XLOOKUP("'PRO-"&amp;b2b3[[#This Row],[enz]]&amp;"'",'[1]Sheet2 (2)'!$A:$A,'[1]Sheet2 (2)'!$B:$B,"")</f>
        <v>1</v>
      </c>
      <c r="O2559">
        <f>IFERROR(_xlfn.XLOOKUP(b2b3[[#This Row],[Column2]],Table17[[#This Row],[rxn-no-enz]],Table17[[#This Row],[flux]],0),0)</f>
        <v>3.1438149029999901E-9</v>
      </c>
      <c r="P2559" t="str">
        <f>_xlfn.TEXTBEFORE(b2b3[[#This Row],[rxn]],"-",-1,,,"")</f>
        <v>PROWASTE</v>
      </c>
    </row>
    <row r="2560" spans="1:16" ht="17" hidden="1" x14ac:dyDescent="0.25">
      <c r="A2560" s="1" t="s">
        <v>13003</v>
      </c>
      <c r="B2560" s="1" t="s">
        <v>2778</v>
      </c>
      <c r="C2560" s="1">
        <v>7.7207990000000006E-9</v>
      </c>
      <c r="D2560" s="1">
        <f>mfs[[#This Row],[flux]]/1000</f>
        <v>7.720799000000001E-12</v>
      </c>
      <c r="F2560" t="s">
        <v>12191</v>
      </c>
      <c r="G2560" t="s">
        <v>2778</v>
      </c>
      <c r="H2560" s="3">
        <v>2.0608438020765502E-12</v>
      </c>
      <c r="I2560">
        <f>_xlfn.XLOOKUP(b2b3[[#This Row],[rxn]],mfs[rxn],mfs[flux_scaled],0)</f>
        <v>2.0608438E-11</v>
      </c>
      <c r="J2560">
        <f>(b2b3[[#This Row],[flux]]-b2b3[[#This Row],[flux in mfs]])/b2b3[[#This Row],[flux]]</f>
        <v>-8.9999999899237864</v>
      </c>
      <c r="K2560">
        <f>ABS(b2b3[[#This Row],[(mfs - b2+b3) / mfs]])</f>
        <v>8.9999999899237864</v>
      </c>
      <c r="L2560" t="b">
        <f>_xlfn.TEXTAFTER(b2b3[[#This Row],[rxn]],"-",-1)="SPONT"</f>
        <v>0</v>
      </c>
      <c r="M2560" t="str">
        <f>_xlfn.TEXTAFTER(b2b3[[#This Row],[rxn]],"-",-1)</f>
        <v>rt0682</v>
      </c>
      <c r="N2560">
        <f>_xlfn.XLOOKUP("'PRO-"&amp;b2b3[[#This Row],[enz]]&amp;"'",'[1]Sheet2 (2)'!$A:$A,'[1]Sheet2 (2)'!$B:$B,"")</f>
        <v>1</v>
      </c>
      <c r="O2560">
        <f>IFERROR(_xlfn.XLOOKUP(b2b3[[#This Row],[Column2]],Table17[[#This Row],[rxn-no-enz]],Table17[[#This Row],[flux]],0),0)</f>
        <v>3.758266044E-9</v>
      </c>
      <c r="P2560" t="str">
        <f>_xlfn.TEXTBEFORE(b2b3[[#This Row],[rxn]],"-",-1,,,"")</f>
        <v>PROWASTE</v>
      </c>
    </row>
    <row r="2561" spans="1:16" ht="17" hidden="1" x14ac:dyDescent="0.25">
      <c r="A2561" s="1" t="s">
        <v>13004</v>
      </c>
      <c r="B2561" s="1" t="s">
        <v>2778</v>
      </c>
      <c r="C2561" s="1">
        <v>4.2698343000000003E-8</v>
      </c>
      <c r="D2561" s="1">
        <f>mfs[[#This Row],[flux]]/1000</f>
        <v>4.2698343000000005E-11</v>
      </c>
      <c r="F2561" t="s">
        <v>12192</v>
      </c>
      <c r="G2561" t="s">
        <v>2778</v>
      </c>
      <c r="H2561" s="3">
        <v>2.29306327811209E-11</v>
      </c>
      <c r="I2561">
        <f>_xlfn.XLOOKUP(b2b3[[#This Row],[rxn]],mfs[rxn],mfs[flux_scaled],0)</f>
        <v>2.2930632800000001E-10</v>
      </c>
      <c r="J2561">
        <f>(b2b3[[#This Row],[flux]]-b2b3[[#This Row],[flux in mfs]])/b2b3[[#This Row],[flux]]</f>
        <v>-9.0000000082331351</v>
      </c>
      <c r="K2561">
        <f>ABS(b2b3[[#This Row],[(mfs - b2+b3) / mfs]])</f>
        <v>9.0000000082331351</v>
      </c>
      <c r="L2561" t="b">
        <f>_xlfn.TEXTAFTER(b2b3[[#This Row],[rxn]],"-",-1)="SPONT"</f>
        <v>0</v>
      </c>
      <c r="M2561" t="str">
        <f>_xlfn.TEXTAFTER(b2b3[[#This Row],[rxn]],"-",-1)</f>
        <v>rt0697</v>
      </c>
      <c r="N2561">
        <f>_xlfn.XLOOKUP("'PRO-"&amp;b2b3[[#This Row],[enz]]&amp;"'",'[1]Sheet2 (2)'!$A:$A,'[1]Sheet2 (2)'!$B:$B,"")</f>
        <v>1</v>
      </c>
      <c r="O2561">
        <f>IFERROR(_xlfn.XLOOKUP(b2b3[[#This Row],[Column2]],Table17[[#This Row],[rxn-no-enz]],Table17[[#This Row],[flux]],0),0)</f>
        <v>4.0850033819999999E-9</v>
      </c>
      <c r="P2561" t="str">
        <f>_xlfn.TEXTBEFORE(b2b3[[#This Row],[rxn]],"-",-1,,,"")</f>
        <v>PROWASTE</v>
      </c>
    </row>
    <row r="2562" spans="1:16" ht="17" hidden="1" x14ac:dyDescent="0.25">
      <c r="A2562" s="1" t="s">
        <v>13005</v>
      </c>
      <c r="B2562" s="1" t="s">
        <v>2778</v>
      </c>
      <c r="C2562" s="1">
        <v>1.3205823000000001E-8</v>
      </c>
      <c r="D2562" s="1">
        <f>mfs[[#This Row],[flux]]/1000</f>
        <v>1.3205823000000001E-11</v>
      </c>
      <c r="F2562" t="s">
        <v>12194</v>
      </c>
      <c r="G2562" t="s">
        <v>2778</v>
      </c>
      <c r="H2562" s="3">
        <v>1.36886739943706E-10</v>
      </c>
      <c r="I2562">
        <f>_xlfn.XLOOKUP(b2b3[[#This Row],[rxn]],mfs[rxn],mfs[flux_scaled],0)</f>
        <v>1.3688673989999999E-9</v>
      </c>
      <c r="J2562">
        <f>(b2b3[[#This Row],[flux]]-b2b3[[#This Row],[flux in mfs]])/b2b3[[#This Row],[flux]]</f>
        <v>-8.9999999968071407</v>
      </c>
      <c r="K2562">
        <f>ABS(b2b3[[#This Row],[(mfs - b2+b3) / mfs]])</f>
        <v>8.9999999968071407</v>
      </c>
      <c r="L2562" t="b">
        <f>_xlfn.TEXTAFTER(b2b3[[#This Row],[rxn]],"-",-1)="SPONT"</f>
        <v>0</v>
      </c>
      <c r="M2562" t="str">
        <f>_xlfn.TEXTAFTER(b2b3[[#This Row],[rxn]],"-",-1)</f>
        <v>rt0712</v>
      </c>
      <c r="N2562" t="str">
        <f>_xlfn.XLOOKUP("'PRO-"&amp;b2b3[[#This Row],[enz]]&amp;"'",'[1]Sheet2 (2)'!$A:$A,'[1]Sheet2 (2)'!$B:$B,"")</f>
        <v/>
      </c>
      <c r="O2562">
        <f>IFERROR(_xlfn.XLOOKUP(b2b3[[#This Row],[Column2]],Table17[[#This Row],[rxn-no-enz]],Table17[[#This Row],[flux]],0),0)</f>
        <v>2.4429759E-11</v>
      </c>
      <c r="P2562" t="str">
        <f>_xlfn.TEXTBEFORE(b2b3[[#This Row],[rxn]],"-",-1,,,"")</f>
        <v>PROWASTE</v>
      </c>
    </row>
    <row r="2563" spans="1:16" ht="17" hidden="1" x14ac:dyDescent="0.25">
      <c r="A2563" s="1" t="s">
        <v>13006</v>
      </c>
      <c r="B2563" s="1" t="s">
        <v>2778</v>
      </c>
      <c r="C2563" s="1">
        <v>3.71182096E-7</v>
      </c>
      <c r="D2563" s="1">
        <f>mfs[[#This Row],[flux]]/1000</f>
        <v>3.7118209599999997E-10</v>
      </c>
      <c r="F2563" t="s">
        <v>12197</v>
      </c>
      <c r="G2563" t="s">
        <v>2778</v>
      </c>
      <c r="H2563" s="3">
        <v>2.93997000254068E-12</v>
      </c>
      <c r="I2563">
        <f>_xlfn.XLOOKUP(b2b3[[#This Row],[rxn]],mfs[rxn],mfs[flux_scaled],0)</f>
        <v>2.9399699999999998E-11</v>
      </c>
      <c r="J2563">
        <f>(b2b3[[#This Row],[flux]]-b2b3[[#This Row],[flux in mfs]])/b2b3[[#This Row],[flux]]</f>
        <v>-8.999999991358143</v>
      </c>
      <c r="K2563">
        <f>ABS(b2b3[[#This Row],[(mfs - b2+b3) / mfs]])</f>
        <v>8.999999991358143</v>
      </c>
      <c r="L2563" t="b">
        <f>_xlfn.TEXTAFTER(b2b3[[#This Row],[rxn]],"-",-1)="SPONT"</f>
        <v>0</v>
      </c>
      <c r="M2563" t="str">
        <f>_xlfn.TEXTAFTER(b2b3[[#This Row],[rxn]],"-",-1)</f>
        <v>rt0720</v>
      </c>
      <c r="N2563">
        <f>_xlfn.XLOOKUP("'PRO-"&amp;b2b3[[#This Row],[enz]]&amp;"'",'[1]Sheet2 (2)'!$A:$A,'[1]Sheet2 (2)'!$B:$B,"")</f>
        <v>1</v>
      </c>
      <c r="O2563">
        <f>IFERROR(_xlfn.XLOOKUP(b2b3[[#This Row],[Column2]],Table17[[#This Row],[rxn-no-enz]],Table17[[#This Row],[flux]],0),0)</f>
        <v>7.409289439E-9</v>
      </c>
      <c r="P2563" t="str">
        <f>_xlfn.TEXTBEFORE(b2b3[[#This Row],[rxn]],"-",-1,,,"")</f>
        <v>PROWASTE</v>
      </c>
    </row>
    <row r="2564" spans="1:16" ht="17" hidden="1" x14ac:dyDescent="0.25">
      <c r="A2564" s="1" t="s">
        <v>13007</v>
      </c>
      <c r="B2564" s="1" t="s">
        <v>2778</v>
      </c>
      <c r="C2564" s="1">
        <v>2.3723902459999999E-6</v>
      </c>
      <c r="D2564" s="1">
        <f>mfs[[#This Row],[flux]]/1000</f>
        <v>2.3723902459999998E-9</v>
      </c>
      <c r="F2564" t="s">
        <v>12198</v>
      </c>
      <c r="G2564" t="s">
        <v>2778</v>
      </c>
      <c r="H2564" s="3">
        <v>7.7306726719428198E-13</v>
      </c>
      <c r="I2564">
        <f>_xlfn.XLOOKUP(b2b3[[#This Row],[rxn]],mfs[rxn],mfs[flux_scaled],0)</f>
        <v>7.7306729999999995E-12</v>
      </c>
      <c r="J2564">
        <f>(b2b3[[#This Row],[flux]]-b2b3[[#This Row],[flux in mfs]])/b2b3[[#This Row],[flux]]</f>
        <v>-9.0000004243578715</v>
      </c>
      <c r="K2564">
        <f>ABS(b2b3[[#This Row],[(mfs - b2+b3) / mfs]])</f>
        <v>9.0000004243578715</v>
      </c>
      <c r="L2564" t="b">
        <f>_xlfn.TEXTAFTER(b2b3[[#This Row],[rxn]],"-",-1)="SPONT"</f>
        <v>0</v>
      </c>
      <c r="M2564" t="str">
        <f>_xlfn.TEXTAFTER(b2b3[[#This Row],[rxn]],"-",-1)</f>
        <v>rt0745</v>
      </c>
      <c r="N2564">
        <f>_xlfn.XLOOKUP("'PRO-"&amp;b2b3[[#This Row],[enz]]&amp;"'",'[1]Sheet2 (2)'!$A:$A,'[1]Sheet2 (2)'!$B:$B,"")</f>
        <v>1</v>
      </c>
      <c r="O2564">
        <f>IFERROR(_xlfn.XLOOKUP(b2b3[[#This Row],[Column2]],Table17[[#This Row],[rxn-no-enz]],Table17[[#This Row],[flux]],0),0)</f>
        <v>7.409289439E-9</v>
      </c>
      <c r="P2564" t="str">
        <f>_xlfn.TEXTBEFORE(b2b3[[#This Row],[rxn]],"-",-1,,,"")</f>
        <v>PROWASTE</v>
      </c>
    </row>
    <row r="2565" spans="1:16" ht="17" hidden="1" x14ac:dyDescent="0.25">
      <c r="A2565" s="1" t="s">
        <v>13008</v>
      </c>
      <c r="B2565" s="1" t="s">
        <v>2778</v>
      </c>
      <c r="C2565" s="1">
        <v>3.9150986499999998E-7</v>
      </c>
      <c r="D2565" s="1">
        <f>mfs[[#This Row],[flux]]/1000</f>
        <v>3.9150986499999999E-10</v>
      </c>
      <c r="F2565" t="s">
        <v>12200</v>
      </c>
      <c r="G2565" t="s">
        <v>2778</v>
      </c>
      <c r="H2565" s="3">
        <v>7.4490084305120903E-10</v>
      </c>
      <c r="I2565">
        <f>_xlfn.XLOOKUP(b2b3[[#This Row],[rxn]],mfs[rxn],mfs[flux_scaled],0)</f>
        <v>7.4490084310000001E-9</v>
      </c>
      <c r="J2565">
        <f>(b2b3[[#This Row],[flux]]-b2b3[[#This Row],[flux in mfs]])/b2b3[[#This Row],[flux]]</f>
        <v>-9.0000000006549996</v>
      </c>
      <c r="K2565">
        <f>ABS(b2b3[[#This Row],[(mfs - b2+b3) / mfs]])</f>
        <v>9.0000000006549996</v>
      </c>
      <c r="L2565" t="b">
        <f>_xlfn.TEXTAFTER(b2b3[[#This Row],[rxn]],"-",-1)="SPONT"</f>
        <v>0</v>
      </c>
      <c r="M2565" t="str">
        <f>_xlfn.TEXTAFTER(b2b3[[#This Row],[rxn]],"-",-1)</f>
        <v>rt0767</v>
      </c>
      <c r="N2565">
        <f>_xlfn.XLOOKUP("'PRO-"&amp;b2b3[[#This Row],[enz]]&amp;"'",'[1]Sheet2 (2)'!$A:$A,'[1]Sheet2 (2)'!$B:$B,"")</f>
        <v>1</v>
      </c>
      <c r="O2565">
        <f>IFERROR(_xlfn.XLOOKUP(b2b3[[#This Row],[Column2]],Table17[[#This Row],[rxn-no-enz]],Table17[[#This Row],[flux]],0),0)</f>
        <v>2.1959988999999901E-11</v>
      </c>
      <c r="P2565" t="str">
        <f>_xlfn.TEXTBEFORE(b2b3[[#This Row],[rxn]],"-",-1,,,"")</f>
        <v>PROWASTE</v>
      </c>
    </row>
    <row r="2566" spans="1:16" ht="17" hidden="1" x14ac:dyDescent="0.25">
      <c r="A2566" s="1" t="s">
        <v>13010</v>
      </c>
      <c r="B2566" s="1" t="s">
        <v>2778</v>
      </c>
      <c r="C2566" s="1">
        <v>1.0194352829999999E-6</v>
      </c>
      <c r="D2566" s="1">
        <f>mfs[[#This Row],[flux]]/1000</f>
        <v>1.0194352829999998E-9</v>
      </c>
      <c r="F2566" t="s">
        <v>12201</v>
      </c>
      <c r="G2566" t="s">
        <v>2778</v>
      </c>
      <c r="H2566" s="3">
        <v>1.9069637424871501E-11</v>
      </c>
      <c r="I2566">
        <f>_xlfn.XLOOKUP(b2b3[[#This Row],[rxn]],mfs[rxn],mfs[flux_scaled],0)</f>
        <v>1.9069637400000001E-10</v>
      </c>
      <c r="J2566">
        <f>(b2b3[[#This Row],[flux]]-b2b3[[#This Row],[flux in mfs]])/b2b3[[#This Row],[flux]]</f>
        <v>-8.9999999869575387</v>
      </c>
      <c r="K2566">
        <f>ABS(b2b3[[#This Row],[(mfs - b2+b3) / mfs]])</f>
        <v>8.9999999869575387</v>
      </c>
      <c r="L2566" t="b">
        <f>_xlfn.TEXTAFTER(b2b3[[#This Row],[rxn]],"-",-1)="SPONT"</f>
        <v>0</v>
      </c>
      <c r="M2566" t="str">
        <f>_xlfn.TEXTAFTER(b2b3[[#This Row],[rxn]],"-",-1)</f>
        <v>rt0769</v>
      </c>
      <c r="N2566">
        <f>_xlfn.XLOOKUP("'PRO-"&amp;b2b3[[#This Row],[enz]]&amp;"'",'[1]Sheet2 (2)'!$A:$A,'[1]Sheet2 (2)'!$B:$B,"")</f>
        <v>1</v>
      </c>
      <c r="O2566">
        <f>IFERROR(_xlfn.XLOOKUP(b2b3[[#This Row],[Column2]],Table17[[#This Row],[rxn-no-enz]],Table17[[#This Row],[flux]],0),0)</f>
        <v>1.5275233300000001E-10</v>
      </c>
      <c r="P2566" t="str">
        <f>_xlfn.TEXTBEFORE(b2b3[[#This Row],[rxn]],"-",-1,,,"")</f>
        <v>PROWASTE</v>
      </c>
    </row>
    <row r="2567" spans="1:16" ht="17" hidden="1" x14ac:dyDescent="0.25">
      <c r="A2567" s="1" t="s">
        <v>13012</v>
      </c>
      <c r="B2567" s="1" t="s">
        <v>2778</v>
      </c>
      <c r="C2567" s="1">
        <v>5.86129397E-7</v>
      </c>
      <c r="D2567" s="1">
        <f>mfs[[#This Row],[flux]]/1000</f>
        <v>5.86129397E-10</v>
      </c>
      <c r="F2567" t="s">
        <v>12202</v>
      </c>
      <c r="G2567" t="s">
        <v>2778</v>
      </c>
      <c r="H2567" s="3">
        <v>5.2908748083639097E-11</v>
      </c>
      <c r="I2567">
        <f>_xlfn.XLOOKUP(b2b3[[#This Row],[rxn]],mfs[rxn],mfs[flux_scaled],0)</f>
        <v>5.3101689999999993E-10</v>
      </c>
      <c r="J2567">
        <f>(b2b3[[#This Row],[flux]]-b2b3[[#This Row],[flux in mfs]])/b2b3[[#This Row],[flux]]</f>
        <v>-9.0364669215109537</v>
      </c>
      <c r="K2567">
        <f>ABS(b2b3[[#This Row],[(mfs - b2+b3) / mfs]])</f>
        <v>9.0364669215109537</v>
      </c>
      <c r="L2567" t="b">
        <f>_xlfn.TEXTAFTER(b2b3[[#This Row],[rxn]],"-",-1)="SPONT"</f>
        <v>0</v>
      </c>
      <c r="M2567" t="str">
        <f>_xlfn.TEXTAFTER(b2b3[[#This Row],[rxn]],"-",-1)</f>
        <v>rt0797</v>
      </c>
      <c r="N2567">
        <f>_xlfn.XLOOKUP("'PRO-"&amp;b2b3[[#This Row],[enz]]&amp;"'",'[1]Sheet2 (2)'!$A:$A,'[1]Sheet2 (2)'!$B:$B,"")</f>
        <v>4</v>
      </c>
      <c r="O2567">
        <f>IFERROR(_xlfn.XLOOKUP(b2b3[[#This Row],[Column2]],Table17[[#This Row],[rxn-no-enz]],Table17[[#This Row],[flux]],0),0)</f>
        <v>2.1717571999999901E-11</v>
      </c>
      <c r="P2567" t="str">
        <f>_xlfn.TEXTBEFORE(b2b3[[#This Row],[rxn]],"-",-1,,,"")</f>
        <v>PROWASTE</v>
      </c>
    </row>
    <row r="2568" spans="1:16" ht="17" hidden="1" x14ac:dyDescent="0.25">
      <c r="A2568" s="1" t="s">
        <v>13013</v>
      </c>
      <c r="B2568" s="1" t="s">
        <v>2778</v>
      </c>
      <c r="C2568" s="1">
        <v>1.134301477E-6</v>
      </c>
      <c r="D2568" s="1">
        <f>mfs[[#This Row],[flux]]/1000</f>
        <v>1.134301477E-9</v>
      </c>
      <c r="F2568" t="s">
        <v>12205</v>
      </c>
      <c r="G2568" t="s">
        <v>2778</v>
      </c>
      <c r="H2568" s="3">
        <v>1.46970860293593E-12</v>
      </c>
      <c r="I2568">
        <f>_xlfn.XLOOKUP(b2b3[[#This Row],[rxn]],mfs[rxn],mfs[flux_scaled],0)</f>
        <v>1.4697086E-11</v>
      </c>
      <c r="J2568">
        <f>(b2b3[[#This Row],[flux]]-b2b3[[#This Row],[flux in mfs]])/b2b3[[#This Row],[flux]]</f>
        <v>-8.9999999800237269</v>
      </c>
      <c r="K2568">
        <f>ABS(b2b3[[#This Row],[(mfs - b2+b3) / mfs]])</f>
        <v>8.9999999800237269</v>
      </c>
      <c r="L2568" t="b">
        <f>_xlfn.TEXTAFTER(b2b3[[#This Row],[rxn]],"-",-1)="SPONT"</f>
        <v>0</v>
      </c>
      <c r="M2568" t="str">
        <f>_xlfn.TEXTAFTER(b2b3[[#This Row],[rxn]],"-",-1)</f>
        <v>rt0812</v>
      </c>
      <c r="N2568">
        <f>_xlfn.XLOOKUP("'PRO-"&amp;b2b3[[#This Row],[enz]]&amp;"'",'[1]Sheet2 (2)'!$A:$A,'[1]Sheet2 (2)'!$B:$B,"")</f>
        <v>1</v>
      </c>
      <c r="O2568">
        <f>IFERROR(_xlfn.XLOOKUP(b2b3[[#This Row],[Column2]],Table17[[#This Row],[rxn-no-enz]],Table17[[#This Row],[flux]],0),0)</f>
        <v>2.3742614700000001E-10</v>
      </c>
      <c r="P2568" t="str">
        <f>_xlfn.TEXTBEFORE(b2b3[[#This Row],[rxn]],"-",-1,,,"")</f>
        <v>PROWASTE</v>
      </c>
    </row>
    <row r="2569" spans="1:16" ht="17" hidden="1" x14ac:dyDescent="0.25">
      <c r="A2569" s="1" t="s">
        <v>13014</v>
      </c>
      <c r="B2569" s="1" t="s">
        <v>2778</v>
      </c>
      <c r="C2569" s="1">
        <v>1.50617649E-7</v>
      </c>
      <c r="D2569" s="1">
        <f>mfs[[#This Row],[flux]]/1000</f>
        <v>1.50617649E-10</v>
      </c>
      <c r="F2569" t="s">
        <v>12206</v>
      </c>
      <c r="G2569" t="s">
        <v>2778</v>
      </c>
      <c r="H2569" s="3">
        <v>6.2463086515000201E-11</v>
      </c>
      <c r="I2569">
        <f>_xlfn.XLOOKUP(b2b3[[#This Row],[rxn]],mfs[rxn],mfs[flux_scaled],0)</f>
        <v>8.1271407900000001E-10</v>
      </c>
      <c r="J2569">
        <f>(b2b3[[#This Row],[flux]]-b2b3[[#This Row],[flux in mfs]])/b2b3[[#This Row],[flux]]</f>
        <v>-12.011109830520954</v>
      </c>
      <c r="K2569">
        <f>ABS(b2b3[[#This Row],[(mfs - b2+b3) / mfs]])</f>
        <v>12.011109830520954</v>
      </c>
      <c r="L2569" t="b">
        <f>_xlfn.TEXTAFTER(b2b3[[#This Row],[rxn]],"-",-1)="SPONT"</f>
        <v>0</v>
      </c>
      <c r="M2569" t="str">
        <f>_xlfn.TEXTAFTER(b2b3[[#This Row],[rxn]],"-",-1)</f>
        <v>rt0830</v>
      </c>
      <c r="N2569">
        <f>_xlfn.XLOOKUP("'PRO-"&amp;b2b3[[#This Row],[enz]]&amp;"'",'[1]Sheet2 (2)'!$A:$A,'[1]Sheet2 (2)'!$B:$B,"")</f>
        <v>1</v>
      </c>
      <c r="O2569">
        <f>IFERROR(_xlfn.XLOOKUP(b2b3[[#This Row],[Column2]],Table17[[#This Row],[rxn-no-enz]],Table17[[#This Row],[flux]],0),0)</f>
        <v>5.63481011E-10</v>
      </c>
      <c r="P2569" t="str">
        <f>_xlfn.TEXTBEFORE(b2b3[[#This Row],[rxn]],"-",-1,,,"")</f>
        <v>PROWASTE</v>
      </c>
    </row>
    <row r="2570" spans="1:16" ht="17" hidden="1" x14ac:dyDescent="0.25">
      <c r="A2570" s="1" t="s">
        <v>13015</v>
      </c>
      <c r="B2570" s="1" t="s">
        <v>2778</v>
      </c>
      <c r="C2570" s="1">
        <v>1.299784017E-6</v>
      </c>
      <c r="D2570" s="1">
        <f>mfs[[#This Row],[flux]]/1000</f>
        <v>1.2997840169999999E-9</v>
      </c>
      <c r="F2570" t="s">
        <v>12207</v>
      </c>
      <c r="G2570" t="s">
        <v>2778</v>
      </c>
      <c r="H2570" s="3">
        <v>1.71979914999203E-11</v>
      </c>
      <c r="I2570">
        <f>_xlfn.XLOOKUP(b2b3[[#This Row],[rxn]],mfs[rxn],mfs[flux_scaled],0)</f>
        <v>1.7197991499999999E-10</v>
      </c>
      <c r="J2570">
        <f>(b2b3[[#This Row],[flux]]-b2b3[[#This Row],[flux in mfs]])/b2b3[[#This Row],[flux]]</f>
        <v>-9.0000000000463434</v>
      </c>
      <c r="K2570">
        <f>ABS(b2b3[[#This Row],[(mfs - b2+b3) / mfs]])</f>
        <v>9.0000000000463434</v>
      </c>
      <c r="L2570" t="b">
        <f>_xlfn.TEXTAFTER(b2b3[[#This Row],[rxn]],"-",-1)="SPONT"</f>
        <v>0</v>
      </c>
      <c r="M2570" t="str">
        <f>_xlfn.TEXTAFTER(b2b3[[#This Row],[rxn]],"-",-1)</f>
        <v>rt0842</v>
      </c>
      <c r="N2570">
        <f>_xlfn.XLOOKUP("'PRO-"&amp;b2b3[[#This Row],[enz]]&amp;"'",'[1]Sheet2 (2)'!$A:$A,'[1]Sheet2 (2)'!$B:$B,"")</f>
        <v>1</v>
      </c>
      <c r="O2570">
        <f>IFERROR(_xlfn.XLOOKUP(b2b3[[#This Row],[Column2]],Table17[[#This Row],[rxn-no-enz]],Table17[[#This Row],[flux]],0),0)</f>
        <v>4.9940063199999995E-10</v>
      </c>
      <c r="P2570" t="str">
        <f>_xlfn.TEXTBEFORE(b2b3[[#This Row],[rxn]],"-",-1,,,"")</f>
        <v>PROWASTE</v>
      </c>
    </row>
    <row r="2571" spans="1:16" ht="17" hidden="1" x14ac:dyDescent="0.25">
      <c r="A2571" s="1" t="s">
        <v>13016</v>
      </c>
      <c r="B2571" s="1" t="s">
        <v>2778</v>
      </c>
      <c r="C2571" s="1">
        <v>5.1055023700000004E-7</v>
      </c>
      <c r="D2571" s="1">
        <f>mfs[[#This Row],[flux]]/1000</f>
        <v>5.1055023700000006E-10</v>
      </c>
      <c r="F2571" t="s">
        <v>12210</v>
      </c>
      <c r="G2571" t="s">
        <v>2778</v>
      </c>
      <c r="H2571" s="3">
        <v>3.26495737996084E-12</v>
      </c>
      <c r="I2571">
        <f>_xlfn.XLOOKUP(b2b3[[#This Row],[rxn]],mfs[rxn],mfs[flux_scaled],0)</f>
        <v>3.2649573999999998E-11</v>
      </c>
      <c r="J2571">
        <f>(b2b3[[#This Row],[flux]]-b2b3[[#This Row],[flux in mfs]])/b2b3[[#This Row],[flux]]</f>
        <v>-9.0000000613764826</v>
      </c>
      <c r="K2571">
        <f>ABS(b2b3[[#This Row],[(mfs - b2+b3) / mfs]])</f>
        <v>9.0000000613764826</v>
      </c>
      <c r="L2571" t="b">
        <f>_xlfn.TEXTAFTER(b2b3[[#This Row],[rxn]],"-",-1)="SPONT"</f>
        <v>0</v>
      </c>
      <c r="M2571" t="str">
        <f>_xlfn.TEXTAFTER(b2b3[[#This Row],[rxn]],"-",-1)</f>
        <v>rt0854</v>
      </c>
      <c r="N2571">
        <f>_xlfn.XLOOKUP("'PRO-"&amp;b2b3[[#This Row],[enz]]&amp;"'",'[1]Sheet2 (2)'!$A:$A,'[1]Sheet2 (2)'!$B:$B,"")</f>
        <v>1</v>
      </c>
      <c r="O2571">
        <f>IFERROR(_xlfn.XLOOKUP(b2b3[[#This Row],[Column2]],Table17[[#This Row],[rxn-no-enz]],Table17[[#This Row],[flux]],0),0)</f>
        <v>7.6958521999999998E-11</v>
      </c>
      <c r="P2571" t="str">
        <f>_xlfn.TEXTBEFORE(b2b3[[#This Row],[rxn]],"-",-1,,,"")</f>
        <v>PROWASTE</v>
      </c>
    </row>
    <row r="2572" spans="1:16" ht="17" hidden="1" x14ac:dyDescent="0.25">
      <c r="A2572" s="1" t="s">
        <v>13017</v>
      </c>
      <c r="B2572" s="1" t="s">
        <v>2778</v>
      </c>
      <c r="C2572" s="1">
        <v>7.16419604E-7</v>
      </c>
      <c r="D2572" s="1">
        <f>mfs[[#This Row],[flux]]/1000</f>
        <v>7.1641960400000005E-10</v>
      </c>
      <c r="F2572" t="s">
        <v>12213</v>
      </c>
      <c r="G2572" t="s">
        <v>2778</v>
      </c>
      <c r="H2572" s="3">
        <v>1.23197586062942E-11</v>
      </c>
      <c r="I2572">
        <f>_xlfn.XLOOKUP(b2b3[[#This Row],[rxn]],mfs[rxn],mfs[flux_scaled],0)</f>
        <v>2.25061897E-10</v>
      </c>
      <c r="J2572">
        <f>(b2b3[[#This Row],[flux]]-b2b3[[#This Row],[flux in mfs]])/b2b3[[#This Row],[flux]]</f>
        <v>-17.268369064067151</v>
      </c>
      <c r="K2572">
        <f>ABS(b2b3[[#This Row],[(mfs - b2+b3) / mfs]])</f>
        <v>17.268369064067151</v>
      </c>
      <c r="L2572" t="b">
        <f>_xlfn.TEXTAFTER(b2b3[[#This Row],[rxn]],"-",-1)="SPONT"</f>
        <v>0</v>
      </c>
      <c r="M2572" t="str">
        <f>_xlfn.TEXTAFTER(b2b3[[#This Row],[rxn]],"-",-1)</f>
        <v>rt0876</v>
      </c>
      <c r="N2572">
        <f>_xlfn.XLOOKUP("'PRO-"&amp;b2b3[[#This Row],[enz]]&amp;"'",'[1]Sheet2 (2)'!$A:$A,'[1]Sheet2 (2)'!$B:$B,"")</f>
        <v>1</v>
      </c>
      <c r="O2572">
        <f>IFERROR(_xlfn.XLOOKUP(b2b3[[#This Row],[Column2]],Table17[[#This Row],[rxn-no-enz]],Table17[[#This Row],[flux]],0),0)</f>
        <v>2.03087131E-10</v>
      </c>
      <c r="P2572" t="str">
        <f>_xlfn.TEXTBEFORE(b2b3[[#This Row],[rxn]],"-",-1,,,"")</f>
        <v>PROWASTE</v>
      </c>
    </row>
    <row r="2573" spans="1:16" ht="17" hidden="1" x14ac:dyDescent="0.25">
      <c r="A2573" s="1" t="s">
        <v>13018</v>
      </c>
      <c r="B2573" s="1" t="s">
        <v>2778</v>
      </c>
      <c r="C2573" s="1">
        <v>1.28931479E-7</v>
      </c>
      <c r="D2573" s="1">
        <f>mfs[[#This Row],[flux]]/1000</f>
        <v>1.28931479E-10</v>
      </c>
      <c r="F2573" t="s">
        <v>12214</v>
      </c>
      <c r="G2573" t="s">
        <v>2778</v>
      </c>
      <c r="H2573" s="3">
        <v>1.8988775201685999E-11</v>
      </c>
      <c r="I2573">
        <f>_xlfn.XLOOKUP(b2b3[[#This Row],[rxn]],mfs[rxn],mfs[flux_scaled],0)</f>
        <v>1.8988775200000002E-10</v>
      </c>
      <c r="J2573">
        <f>(b2b3[[#This Row],[flux]]-b2b3[[#This Row],[flux in mfs]])/b2b3[[#This Row],[flux]]</f>
        <v>-8.9999999991121094</v>
      </c>
      <c r="K2573">
        <f>ABS(b2b3[[#This Row],[(mfs - b2+b3) / mfs]])</f>
        <v>8.9999999991121094</v>
      </c>
      <c r="L2573" t="b">
        <f>_xlfn.TEXTAFTER(b2b3[[#This Row],[rxn]],"-",-1)="SPONT"</f>
        <v>0</v>
      </c>
      <c r="M2573" t="str">
        <f>_xlfn.TEXTAFTER(b2b3[[#This Row],[rxn]],"-",-1)</f>
        <v>rt0882</v>
      </c>
      <c r="N2573">
        <f>_xlfn.XLOOKUP("'PRO-"&amp;b2b3[[#This Row],[enz]]&amp;"'",'[1]Sheet2 (2)'!$A:$A,'[1]Sheet2 (2)'!$B:$B,"")</f>
        <v>2</v>
      </c>
      <c r="O2573">
        <f>IFERROR(_xlfn.XLOOKUP(b2b3[[#This Row],[Column2]],Table17[[#This Row],[rxn-no-enz]],Table17[[#This Row],[flux]],0),0)</f>
        <v>1.138216563E-9</v>
      </c>
      <c r="P2573" t="str">
        <f>_xlfn.TEXTBEFORE(b2b3[[#This Row],[rxn]],"-",-1,,,"")</f>
        <v>PROWASTE</v>
      </c>
    </row>
    <row r="2574" spans="1:16" ht="17" hidden="1" x14ac:dyDescent="0.25">
      <c r="A2574" s="1" t="s">
        <v>13019</v>
      </c>
      <c r="B2574" s="1" t="s">
        <v>2778</v>
      </c>
      <c r="C2574" s="1">
        <v>4.6542384699999997E-7</v>
      </c>
      <c r="D2574" s="1">
        <f>mfs[[#This Row],[flux]]/1000</f>
        <v>4.6542384699999999E-10</v>
      </c>
      <c r="F2574" t="s">
        <v>12216</v>
      </c>
      <c r="G2574" t="s">
        <v>2778</v>
      </c>
      <c r="H2574" s="3">
        <v>2.48599365750528E-12</v>
      </c>
      <c r="I2574">
        <f>_xlfn.XLOOKUP(b2b3[[#This Row],[rxn]],mfs[rxn],mfs[flux_scaled],0)</f>
        <v>2.4859936999999998E-11</v>
      </c>
      <c r="J2574">
        <f>(b2b3[[#This Row],[flux]]-b2b3[[#This Row],[flux in mfs]])/b2b3[[#This Row],[flux]]</f>
        <v>-9.0000001709365574</v>
      </c>
      <c r="K2574">
        <f>ABS(b2b3[[#This Row],[(mfs - b2+b3) / mfs]])</f>
        <v>9.0000001709365574</v>
      </c>
      <c r="L2574" t="b">
        <f>_xlfn.TEXTAFTER(b2b3[[#This Row],[rxn]],"-",-1)="SPONT"</f>
        <v>0</v>
      </c>
      <c r="M2574" t="str">
        <f>_xlfn.TEXTAFTER(b2b3[[#This Row],[rxn]],"-",-1)</f>
        <v>rt0899</v>
      </c>
      <c r="N2574">
        <f>_xlfn.XLOOKUP("'PRO-"&amp;b2b3[[#This Row],[enz]]&amp;"'",'[1]Sheet2 (2)'!$A:$A,'[1]Sheet2 (2)'!$B:$B,"")</f>
        <v>1</v>
      </c>
      <c r="O2574">
        <f>IFERROR(_xlfn.XLOOKUP(b2b3[[#This Row],[Column2]],Table17[[#This Row],[rxn-no-enz]],Table17[[#This Row],[flux]],0),0)</f>
        <v>7.4022357999999998E-11</v>
      </c>
      <c r="P2574" t="str">
        <f>_xlfn.TEXTBEFORE(b2b3[[#This Row],[rxn]],"-",-1,,,"")</f>
        <v>PROWASTE</v>
      </c>
    </row>
    <row r="2575" spans="1:16" ht="17" hidden="1" x14ac:dyDescent="0.25">
      <c r="A2575" s="1" t="s">
        <v>13020</v>
      </c>
      <c r="B2575" s="1" t="s">
        <v>2778</v>
      </c>
      <c r="C2575" s="1">
        <v>1.949899865E-6</v>
      </c>
      <c r="D2575" s="1">
        <f>mfs[[#This Row],[flux]]/1000</f>
        <v>1.9498998650000002E-9</v>
      </c>
      <c r="F2575" t="s">
        <v>12221</v>
      </c>
      <c r="G2575" t="s">
        <v>2778</v>
      </c>
      <c r="H2575" s="3">
        <v>9.1218814830968893E-12</v>
      </c>
      <c r="I2575">
        <f>_xlfn.XLOOKUP(b2b3[[#This Row],[rxn]],mfs[rxn],mfs[flux_scaled],0)</f>
        <v>9.1218814999999991E-11</v>
      </c>
      <c r="J2575">
        <f>(b2b3[[#This Row],[flux]]-b2b3[[#This Row],[flux in mfs]])/b2b3[[#This Row],[flux]]</f>
        <v>-9.0000000185302884</v>
      </c>
      <c r="K2575">
        <f>ABS(b2b3[[#This Row],[(mfs - b2+b3) / mfs]])</f>
        <v>9.0000000185302884</v>
      </c>
      <c r="L2575" t="b">
        <f>_xlfn.TEXTAFTER(b2b3[[#This Row],[rxn]],"-",-1)="SPONT"</f>
        <v>0</v>
      </c>
      <c r="M2575" t="str">
        <f>_xlfn.TEXTAFTER(b2b3[[#This Row],[rxn]],"-",-1)</f>
        <v>rt0947</v>
      </c>
      <c r="N2575">
        <f>_xlfn.XLOOKUP("'PRO-"&amp;b2b3[[#This Row],[enz]]&amp;"'",'[1]Sheet2 (2)'!$A:$A,'[1]Sheet2 (2)'!$B:$B,"")</f>
        <v>1</v>
      </c>
      <c r="O2575">
        <f>IFERROR(_xlfn.XLOOKUP(b2b3[[#This Row],[Column2]],Table17[[#This Row],[rxn-no-enz]],Table17[[#This Row],[flux]],0),0)</f>
        <v>3.3792151000000001E-11</v>
      </c>
      <c r="P2575" t="str">
        <f>_xlfn.TEXTBEFORE(b2b3[[#This Row],[rxn]],"-",-1,,,"")</f>
        <v>PROWASTE</v>
      </c>
    </row>
    <row r="2576" spans="1:16" ht="17" hidden="1" x14ac:dyDescent="0.25">
      <c r="A2576" s="1" t="s">
        <v>13021</v>
      </c>
      <c r="B2576" s="1" t="s">
        <v>2778</v>
      </c>
      <c r="C2576" s="1">
        <v>6.74860892E-7</v>
      </c>
      <c r="D2576" s="1">
        <f>mfs[[#This Row],[flux]]/1000</f>
        <v>6.7486089200000001E-10</v>
      </c>
      <c r="F2576" t="s">
        <v>12222</v>
      </c>
      <c r="G2576" t="s">
        <v>2778</v>
      </c>
      <c r="H2576" s="3">
        <v>1.13404017778411E-12</v>
      </c>
      <c r="I2576">
        <f>_xlfn.XLOOKUP(b2b3[[#This Row],[rxn]],mfs[rxn],mfs[flux_scaled],0)</f>
        <v>1.1340402000000001E-11</v>
      </c>
      <c r="J2576">
        <f>(b2b3[[#This Row],[flux]]-b2b3[[#This Row],[flux in mfs]])/b2b3[[#This Row],[flux]]</f>
        <v>-9.0000001959003804</v>
      </c>
      <c r="K2576">
        <f>ABS(b2b3[[#This Row],[(mfs - b2+b3) / mfs]])</f>
        <v>9.0000001959003804</v>
      </c>
      <c r="L2576" t="b">
        <f>_xlfn.TEXTAFTER(b2b3[[#This Row],[rxn]],"-",-1)="SPONT"</f>
        <v>0</v>
      </c>
      <c r="M2576" t="str">
        <f>_xlfn.TEXTAFTER(b2b3[[#This Row],[rxn]],"-",-1)</f>
        <v>rt0958</v>
      </c>
      <c r="N2576">
        <f>_xlfn.XLOOKUP("'PRO-"&amp;b2b3[[#This Row],[enz]]&amp;"'",'[1]Sheet2 (2)'!$A:$A,'[1]Sheet2 (2)'!$B:$B,"")</f>
        <v>1</v>
      </c>
      <c r="O2576">
        <f>IFERROR(_xlfn.XLOOKUP(b2b3[[#This Row],[Column2]],Table17[[#This Row],[rxn-no-enz]],Table17[[#This Row],[flux]],0),0)</f>
        <v>4.6940745999999999E-11</v>
      </c>
      <c r="P2576" t="str">
        <f>_xlfn.TEXTBEFORE(b2b3[[#This Row],[rxn]],"-",-1,,,"")</f>
        <v>PROWASTE</v>
      </c>
    </row>
    <row r="2577" spans="1:16" ht="17" hidden="1" x14ac:dyDescent="0.25">
      <c r="A2577" s="1" t="s">
        <v>13022</v>
      </c>
      <c r="B2577" s="1" t="s">
        <v>2778</v>
      </c>
      <c r="C2577" s="1">
        <v>3.6944164000000002E-8</v>
      </c>
      <c r="D2577" s="1">
        <f>mfs[[#This Row],[flux]]/1000</f>
        <v>3.6944164000000003E-11</v>
      </c>
      <c r="F2577" t="s">
        <v>12223</v>
      </c>
      <c r="G2577" t="s">
        <v>2778</v>
      </c>
      <c r="H2577" s="3">
        <v>5.9874601362867199E-11</v>
      </c>
      <c r="I2577">
        <f>_xlfn.XLOOKUP(b2b3[[#This Row],[rxn]],mfs[rxn],mfs[flux_scaled],0)</f>
        <v>5.9874601400000001E-10</v>
      </c>
      <c r="J2577">
        <f>(b2b3[[#This Row],[flux]]-b2b3[[#This Row],[flux in mfs]])/b2b3[[#This Row],[flux]]</f>
        <v>-9.0000000062017627</v>
      </c>
      <c r="K2577">
        <f>ABS(b2b3[[#This Row],[(mfs - b2+b3) / mfs]])</f>
        <v>9.0000000062017627</v>
      </c>
      <c r="L2577" t="b">
        <f>_xlfn.TEXTAFTER(b2b3[[#This Row],[rxn]],"-",-1)="SPONT"</f>
        <v>0</v>
      </c>
      <c r="M2577" t="str">
        <f>_xlfn.TEXTAFTER(b2b3[[#This Row],[rxn]],"-",-1)</f>
        <v>rt0963</v>
      </c>
      <c r="N2577">
        <f>_xlfn.XLOOKUP("'PRO-"&amp;b2b3[[#This Row],[enz]]&amp;"'",'[1]Sheet2 (2)'!$A:$A,'[1]Sheet2 (2)'!$B:$B,"")</f>
        <v>1</v>
      </c>
      <c r="O2577">
        <f>IFERROR(_xlfn.XLOOKUP(b2b3[[#This Row],[Column2]],Table17[[#This Row],[rxn-no-enz]],Table17[[#This Row],[flux]],0),0)</f>
        <v>2.3051585000000001E-11</v>
      </c>
      <c r="P2577" t="str">
        <f>_xlfn.TEXTBEFORE(b2b3[[#This Row],[rxn]],"-",-1,,,"")</f>
        <v>PROWASTE</v>
      </c>
    </row>
    <row r="2578" spans="1:16" ht="17" hidden="1" x14ac:dyDescent="0.25">
      <c r="A2578" s="1" t="s">
        <v>13023</v>
      </c>
      <c r="B2578" s="1" t="s">
        <v>2778</v>
      </c>
      <c r="C2578" s="1">
        <v>1.4464890289999999E-6</v>
      </c>
      <c r="D2578" s="1">
        <f>mfs[[#This Row],[flux]]/1000</f>
        <v>1.4464890289999999E-9</v>
      </c>
      <c r="F2578" t="s">
        <v>12224</v>
      </c>
      <c r="G2578" t="s">
        <v>2778</v>
      </c>
      <c r="H2578" s="3">
        <v>4.50361346965456E-13</v>
      </c>
      <c r="I2578">
        <f>_xlfn.XLOOKUP(b2b3[[#This Row],[rxn]],mfs[rxn],mfs[flux_scaled],0)</f>
        <v>4.5036129999999997E-12</v>
      </c>
      <c r="J2578">
        <f>(b2b3[[#This Row],[flux]]-b2b3[[#This Row],[flux in mfs]])/b2b3[[#This Row],[flux]]</f>
        <v>-8.9999989571605923</v>
      </c>
      <c r="K2578">
        <f>ABS(b2b3[[#This Row],[(mfs - b2+b3) / mfs]])</f>
        <v>8.9999989571605923</v>
      </c>
      <c r="L2578" t="b">
        <f>_xlfn.TEXTAFTER(b2b3[[#This Row],[rxn]],"-",-1)="SPONT"</f>
        <v>0</v>
      </c>
      <c r="M2578" t="str">
        <f>_xlfn.TEXTAFTER(b2b3[[#This Row],[rxn]],"-",-1)</f>
        <v>rt0986</v>
      </c>
      <c r="N2578">
        <f>_xlfn.XLOOKUP("'PRO-"&amp;b2b3[[#This Row],[enz]]&amp;"'",'[1]Sheet2 (2)'!$A:$A,'[1]Sheet2 (2)'!$B:$B,"")</f>
        <v>1</v>
      </c>
      <c r="O2578">
        <f>IFERROR(_xlfn.XLOOKUP(b2b3[[#This Row],[Column2]],Table17[[#This Row],[rxn-no-enz]],Table17[[#This Row],[flux]],0),0)</f>
        <v>4.4002714129999996E-9</v>
      </c>
      <c r="P2578" t="str">
        <f>_xlfn.TEXTBEFORE(b2b3[[#This Row],[rxn]],"-",-1,,,"")</f>
        <v>PROWASTE</v>
      </c>
    </row>
    <row r="2579" spans="1:16" ht="17" hidden="1" x14ac:dyDescent="0.25">
      <c r="A2579" s="1" t="s">
        <v>13024</v>
      </c>
      <c r="B2579" s="1" t="s">
        <v>2778</v>
      </c>
      <c r="C2579" s="1">
        <v>1.652339193E-6</v>
      </c>
      <c r="D2579" s="1">
        <f>mfs[[#This Row],[flux]]/1000</f>
        <v>1.652339193E-9</v>
      </c>
      <c r="F2579" t="s">
        <v>12228</v>
      </c>
      <c r="G2579" t="s">
        <v>2778</v>
      </c>
      <c r="H2579" s="3">
        <v>8.0439472163211603E-13</v>
      </c>
      <c r="I2579">
        <f>_xlfn.XLOOKUP(b2b3[[#This Row],[rxn]],mfs[rxn],mfs[flux_scaled],0)</f>
        <v>8.043947000000001E-12</v>
      </c>
      <c r="J2579">
        <f>(b2b3[[#This Row],[flux]]-b2b3[[#This Row],[flux in mfs]])/b2b3[[#This Row],[flux]]</f>
        <v>-8.9999997310758602</v>
      </c>
      <c r="K2579">
        <f>ABS(b2b3[[#This Row],[(mfs - b2+b3) / mfs]])</f>
        <v>8.9999997310758602</v>
      </c>
      <c r="L2579" t="b">
        <f>_xlfn.TEXTAFTER(b2b3[[#This Row],[rxn]],"-",-1)="SPONT"</f>
        <v>0</v>
      </c>
      <c r="M2579" t="str">
        <f>_xlfn.TEXTAFTER(b2b3[[#This Row],[rxn]],"-",-1)</f>
        <v>rt1060</v>
      </c>
      <c r="N2579">
        <f>_xlfn.XLOOKUP("'PRO-"&amp;b2b3[[#This Row],[enz]]&amp;"'",'[1]Sheet2 (2)'!$A:$A,'[1]Sheet2 (2)'!$B:$B,"")</f>
        <v>1</v>
      </c>
      <c r="O2579">
        <f>IFERROR(_xlfn.XLOOKUP(b2b3[[#This Row],[Column2]],Table17[[#This Row],[rxn-no-enz]],Table17[[#This Row],[flux]],0),0)</f>
        <v>3.7397474999999998E-11</v>
      </c>
      <c r="P2579" t="str">
        <f>_xlfn.TEXTBEFORE(b2b3[[#This Row],[rxn]],"-",-1,,,"")</f>
        <v>PROWASTE</v>
      </c>
    </row>
    <row r="2580" spans="1:16" ht="17" hidden="1" x14ac:dyDescent="0.25">
      <c r="A2580" s="1" t="s">
        <v>13025</v>
      </c>
      <c r="B2580" s="1" t="s">
        <v>2778</v>
      </c>
      <c r="C2580" s="1">
        <v>5.9668366599999998E-7</v>
      </c>
      <c r="D2580" s="1">
        <f>mfs[[#This Row],[flux]]/1000</f>
        <v>5.9668366599999998E-10</v>
      </c>
      <c r="F2580" t="s">
        <v>12229</v>
      </c>
      <c r="G2580" t="s">
        <v>2778</v>
      </c>
      <c r="H2580" s="3">
        <v>6.8983885795427405E-13</v>
      </c>
      <c r="I2580">
        <f>_xlfn.XLOOKUP(b2b3[[#This Row],[rxn]],mfs[rxn],mfs[flux_scaled],0)</f>
        <v>6.8983889999999999E-12</v>
      </c>
      <c r="J2580">
        <f>(b2b3[[#This Row],[flux]]-b2b3[[#This Row],[flux in mfs]])/b2b3[[#This Row],[flux]]</f>
        <v>-9.0000006095006899</v>
      </c>
      <c r="K2580">
        <f>ABS(b2b3[[#This Row],[(mfs - b2+b3) / mfs]])</f>
        <v>9.0000006095006899</v>
      </c>
      <c r="L2580" t="b">
        <f>_xlfn.TEXTAFTER(b2b3[[#This Row],[rxn]],"-",-1)="SPONT"</f>
        <v>0</v>
      </c>
      <c r="M2580" t="str">
        <f>_xlfn.TEXTAFTER(b2b3[[#This Row],[rxn]],"-",-1)</f>
        <v>rt1067</v>
      </c>
      <c r="N2580">
        <f>_xlfn.XLOOKUP("'PRO-"&amp;b2b3[[#This Row],[enz]]&amp;"'",'[1]Sheet2 (2)'!$A:$A,'[1]Sheet2 (2)'!$B:$B,"")</f>
        <v>1</v>
      </c>
      <c r="O2580">
        <f>IFERROR(_xlfn.XLOOKUP(b2b3[[#This Row],[Column2]],Table17[[#This Row],[rxn-no-enz]],Table17[[#This Row],[flux]],0),0)</f>
        <v>5.7702687999999999E-11</v>
      </c>
      <c r="P2580" t="str">
        <f>_xlfn.TEXTBEFORE(b2b3[[#This Row],[rxn]],"-",-1,,,"")</f>
        <v>PROWASTE</v>
      </c>
    </row>
    <row r="2581" spans="1:16" ht="17" hidden="1" x14ac:dyDescent="0.25">
      <c r="A2581" s="1" t="s">
        <v>13026</v>
      </c>
      <c r="B2581" s="1" t="s">
        <v>2778</v>
      </c>
      <c r="C2581" s="1">
        <v>9.9722198899999999E-7</v>
      </c>
      <c r="D2581" s="1">
        <f>mfs[[#This Row],[flux]]/1000</f>
        <v>9.9722198900000003E-10</v>
      </c>
      <c r="F2581" t="s">
        <v>12230</v>
      </c>
      <c r="G2581" t="s">
        <v>2778</v>
      </c>
      <c r="H2581" s="3">
        <v>2.7769573557238201E-11</v>
      </c>
      <c r="I2581">
        <f>_xlfn.XLOOKUP(b2b3[[#This Row],[rxn]],mfs[rxn],mfs[flux_scaled],0)</f>
        <v>2.77695736E-10</v>
      </c>
      <c r="J2581">
        <f>(b2b3[[#This Row],[flux]]-b2b3[[#This Row],[flux in mfs]])/b2b3[[#This Row],[flux]]</f>
        <v>-9.0000000153987951</v>
      </c>
      <c r="K2581">
        <f>ABS(b2b3[[#This Row],[(mfs - b2+b3) / mfs]])</f>
        <v>9.0000000153987951</v>
      </c>
      <c r="L2581" t="b">
        <f>_xlfn.TEXTAFTER(b2b3[[#This Row],[rxn]],"-",-1)="SPONT"</f>
        <v>0</v>
      </c>
      <c r="M2581" t="str">
        <f>_xlfn.TEXTAFTER(b2b3[[#This Row],[rxn]],"-",-1)</f>
        <v>rt1089</v>
      </c>
      <c r="N2581">
        <f>_xlfn.XLOOKUP("'PRO-"&amp;b2b3[[#This Row],[enz]]&amp;"'",'[1]Sheet2 (2)'!$A:$A,'[1]Sheet2 (2)'!$B:$B,"")</f>
        <v>1</v>
      </c>
      <c r="O2581">
        <f>IFERROR(_xlfn.XLOOKUP(b2b3[[#This Row],[Column2]],Table17[[#This Row],[rxn-no-enz]],Table17[[#This Row],[flux]],0),0)</f>
        <v>5.5072407199999996E-10</v>
      </c>
      <c r="P2581" t="str">
        <f>_xlfn.TEXTBEFORE(b2b3[[#This Row],[rxn]],"-",-1,,,"")</f>
        <v>PROWASTE</v>
      </c>
    </row>
    <row r="2582" spans="1:16" ht="17" hidden="1" x14ac:dyDescent="0.25">
      <c r="A2582" s="1" t="s">
        <v>13028</v>
      </c>
      <c r="B2582" s="1" t="s">
        <v>2778</v>
      </c>
      <c r="C2582" s="1">
        <v>6.9551573100000005E-7</v>
      </c>
      <c r="D2582" s="1">
        <f>mfs[[#This Row],[flux]]/1000</f>
        <v>6.9551573100000004E-10</v>
      </c>
      <c r="F2582" t="s">
        <v>12231</v>
      </c>
      <c r="G2582" t="s">
        <v>2778</v>
      </c>
      <c r="H2582" s="3">
        <v>1.56315066476652E-11</v>
      </c>
      <c r="I2582">
        <f>_xlfn.XLOOKUP(b2b3[[#This Row],[rxn]],mfs[rxn],mfs[flux_scaled],0)</f>
        <v>1.5674952800000001E-10</v>
      </c>
      <c r="J2582">
        <f>(b2b3[[#This Row],[flux]]-b2b3[[#This Row],[flux in mfs]])/b2b3[[#This Row],[flux]]</f>
        <v>-9.0277939633805477</v>
      </c>
      <c r="K2582">
        <f>ABS(b2b3[[#This Row],[(mfs - b2+b3) / mfs]])</f>
        <v>9.0277939633805477</v>
      </c>
      <c r="L2582" t="b">
        <f>_xlfn.TEXTAFTER(b2b3[[#This Row],[rxn]],"-",-1)="SPONT"</f>
        <v>0</v>
      </c>
      <c r="M2582" t="str">
        <f>_xlfn.TEXTAFTER(b2b3[[#This Row],[rxn]],"-",-1)</f>
        <v>rt1127</v>
      </c>
      <c r="N2582">
        <f>_xlfn.XLOOKUP("'PRO-"&amp;b2b3[[#This Row],[enz]]&amp;"'",'[1]Sheet2 (2)'!$A:$A,'[1]Sheet2 (2)'!$B:$B,"")</f>
        <v>1</v>
      </c>
      <c r="O2582">
        <f>IFERROR(_xlfn.XLOOKUP(b2b3[[#This Row],[Column2]],Table17[[#This Row],[rxn-no-enz]],Table17[[#This Row],[flux]],0),0)</f>
        <v>2.47494795E-10</v>
      </c>
      <c r="P2582" t="str">
        <f>_xlfn.TEXTBEFORE(b2b3[[#This Row],[rxn]],"-",-1,,,"")</f>
        <v>PROWASTE</v>
      </c>
    </row>
    <row r="2583" spans="1:16" ht="17" hidden="1" x14ac:dyDescent="0.25">
      <c r="A2583" s="1" t="s">
        <v>13029</v>
      </c>
      <c r="B2583" s="1" t="s">
        <v>2778</v>
      </c>
      <c r="C2583" s="1">
        <v>1.536106242E-6</v>
      </c>
      <c r="D2583" s="1">
        <f>mfs[[#This Row],[flux]]/1000</f>
        <v>1.5361062420000001E-9</v>
      </c>
      <c r="F2583" t="s">
        <v>12233</v>
      </c>
      <c r="G2583" t="s">
        <v>2778</v>
      </c>
      <c r="H2583" s="3">
        <v>1.35470199853823E-11</v>
      </c>
      <c r="I2583">
        <f>_xlfn.XLOOKUP(b2b3[[#This Row],[rxn]],mfs[rxn],mfs[flux_scaled],0)</f>
        <v>1.3547019999999998E-10</v>
      </c>
      <c r="J2583">
        <f>(b2b3[[#This Row],[flux]]-b2b3[[#This Row],[flux in mfs]])/b2b3[[#This Row],[flux]]</f>
        <v>-9.0000000107903428</v>
      </c>
      <c r="K2583">
        <f>ABS(b2b3[[#This Row],[(mfs - b2+b3) / mfs]])</f>
        <v>9.0000000107903428</v>
      </c>
      <c r="L2583" t="b">
        <f>_xlfn.TEXTAFTER(b2b3[[#This Row],[rxn]],"-",-1)="SPONT"</f>
        <v>0</v>
      </c>
      <c r="M2583" t="str">
        <f>_xlfn.TEXTAFTER(b2b3[[#This Row],[rxn]],"-",-1)</f>
        <v>rt1145</v>
      </c>
      <c r="N2583">
        <f>_xlfn.XLOOKUP("'PRO-"&amp;b2b3[[#This Row],[enz]]&amp;"'",'[1]Sheet2 (2)'!$A:$A,'[1]Sheet2 (2)'!$B:$B,"")</f>
        <v>1</v>
      </c>
      <c r="O2583">
        <f>IFERROR(_xlfn.XLOOKUP(b2b3[[#This Row],[Column2]],Table17[[#This Row],[rxn-no-enz]],Table17[[#This Row],[flux]],0),0)</f>
        <v>1.17955202599999E-9</v>
      </c>
      <c r="P2583" t="str">
        <f>_xlfn.TEXTBEFORE(b2b3[[#This Row],[rxn]],"-",-1,,,"")</f>
        <v>PROWASTE</v>
      </c>
    </row>
    <row r="2584" spans="1:16" ht="17" hidden="1" x14ac:dyDescent="0.25">
      <c r="A2584" s="1" t="s">
        <v>13030</v>
      </c>
      <c r="B2584" s="1" t="s">
        <v>2778</v>
      </c>
      <c r="C2584" s="1">
        <v>5.0642593099999997E-7</v>
      </c>
      <c r="D2584" s="1">
        <f>mfs[[#This Row],[flux]]/1000</f>
        <v>5.0642593099999999E-10</v>
      </c>
      <c r="F2584" t="s">
        <v>12234</v>
      </c>
      <c r="G2584" t="s">
        <v>2778</v>
      </c>
      <c r="H2584" s="3">
        <v>4.6710238821289404E-13</v>
      </c>
      <c r="I2584">
        <f>_xlfn.XLOOKUP(b2b3[[#This Row],[rxn]],mfs[rxn],mfs[flux_scaled],0)</f>
        <v>4.6710239999999999E-12</v>
      </c>
      <c r="J2584">
        <f>(b2b3[[#This Row],[flux]]-b2b3[[#This Row],[flux in mfs]])/b2b3[[#This Row],[flux]]</f>
        <v>-9.0000002523452292</v>
      </c>
      <c r="K2584">
        <f>ABS(b2b3[[#This Row],[(mfs - b2+b3) / mfs]])</f>
        <v>9.0000002523452292</v>
      </c>
      <c r="L2584" t="b">
        <f>_xlfn.TEXTAFTER(b2b3[[#This Row],[rxn]],"-",-1)="SPONT"</f>
        <v>0</v>
      </c>
      <c r="M2584" t="str">
        <f>_xlfn.TEXTAFTER(b2b3[[#This Row],[rxn]],"-",-1)</f>
        <v>rt1147</v>
      </c>
      <c r="N2584">
        <f>_xlfn.XLOOKUP("'PRO-"&amp;b2b3[[#This Row],[enz]]&amp;"'",'[1]Sheet2 (2)'!$A:$A,'[1]Sheet2 (2)'!$B:$B,"")</f>
        <v>1</v>
      </c>
      <c r="O2584">
        <f>IFERROR(_xlfn.XLOOKUP(b2b3[[#This Row],[Column2]],Table17[[#This Row],[rxn-no-enz]],Table17[[#This Row],[flux]],0),0)</f>
        <v>2.2238322200000001E-9</v>
      </c>
      <c r="P2584" t="str">
        <f>_xlfn.TEXTBEFORE(b2b3[[#This Row],[rxn]],"-",-1,,,"")</f>
        <v>PROWASTE</v>
      </c>
    </row>
    <row r="2585" spans="1:16" ht="17" hidden="1" x14ac:dyDescent="0.25">
      <c r="A2585" s="1" t="s">
        <v>13031</v>
      </c>
      <c r="B2585" s="1" t="s">
        <v>2778</v>
      </c>
      <c r="C2585" s="1">
        <v>3.5513698939999998E-6</v>
      </c>
      <c r="D2585" s="1">
        <f>mfs[[#This Row],[flux]]/1000</f>
        <v>3.5513698939999998E-9</v>
      </c>
      <c r="F2585" t="s">
        <v>12235</v>
      </c>
      <c r="G2585" t="s">
        <v>2778</v>
      </c>
      <c r="H2585" s="3">
        <v>4.5587871222063603E-14</v>
      </c>
      <c r="I2585">
        <f>_xlfn.XLOOKUP(b2b3[[#This Row],[rxn]],mfs[rxn],mfs[flux_scaled],0)</f>
        <v>4.55879E-13</v>
      </c>
      <c r="J2585">
        <f>(b2b3[[#This Row],[flux]]-b2b3[[#This Row],[flux in mfs]])/b2b3[[#This Row],[flux]]</f>
        <v>-9.0000063126300098</v>
      </c>
      <c r="K2585">
        <f>ABS(b2b3[[#This Row],[(mfs - b2+b3) / mfs]])</f>
        <v>9.0000063126300098</v>
      </c>
      <c r="L2585" t="b">
        <f>_xlfn.TEXTAFTER(b2b3[[#This Row],[rxn]],"-",-1)="SPONT"</f>
        <v>0</v>
      </c>
      <c r="M2585" t="str">
        <f>_xlfn.TEXTAFTER(b2b3[[#This Row],[rxn]],"-",-1)</f>
        <v>rt1153</v>
      </c>
      <c r="N2585">
        <f>_xlfn.XLOOKUP("'PRO-"&amp;b2b3[[#This Row],[enz]]&amp;"'",'[1]Sheet2 (2)'!$A:$A,'[1]Sheet2 (2)'!$B:$B,"")</f>
        <v>1</v>
      </c>
      <c r="O2585">
        <f>IFERROR(_xlfn.XLOOKUP(b2b3[[#This Row],[Column2]],Table17[[#This Row],[rxn-no-enz]],Table17[[#This Row],[flux]],0),0)</f>
        <v>7.84983039999999E-11</v>
      </c>
      <c r="P2585" t="str">
        <f>_xlfn.TEXTBEFORE(b2b3[[#This Row],[rxn]],"-",-1,,,"")</f>
        <v>PROWASTE</v>
      </c>
    </row>
    <row r="2586" spans="1:16" ht="17" hidden="1" x14ac:dyDescent="0.25">
      <c r="A2586" s="1" t="s">
        <v>13032</v>
      </c>
      <c r="B2586" s="1" t="s">
        <v>2778</v>
      </c>
      <c r="C2586" s="1">
        <v>4.0616805899999999E-7</v>
      </c>
      <c r="D2586" s="1">
        <f>mfs[[#This Row],[flux]]/1000</f>
        <v>4.06168059E-10</v>
      </c>
      <c r="F2586" t="s">
        <v>12236</v>
      </c>
      <c r="G2586" t="s">
        <v>2778</v>
      </c>
      <c r="H2586" s="3">
        <v>4.6343805312420703E-12</v>
      </c>
      <c r="I2586">
        <f>_xlfn.XLOOKUP(b2b3[[#This Row],[rxn]],mfs[rxn],mfs[flux_scaled],0)</f>
        <v>4.6343805000000004E-11</v>
      </c>
      <c r="J2586">
        <f>(b2b3[[#This Row],[flux]]-b2b3[[#This Row],[flux in mfs]])/b2b3[[#This Row],[flux]]</f>
        <v>-8.9999999325863094</v>
      </c>
      <c r="K2586">
        <f>ABS(b2b3[[#This Row],[(mfs - b2+b3) / mfs]])</f>
        <v>8.9999999325863094</v>
      </c>
      <c r="L2586" t="b">
        <f>_xlfn.TEXTAFTER(b2b3[[#This Row],[rxn]],"-",-1)="SPONT"</f>
        <v>0</v>
      </c>
      <c r="M2586" t="str">
        <f>_xlfn.TEXTAFTER(b2b3[[#This Row],[rxn]],"-",-1)</f>
        <v>rt1163</v>
      </c>
      <c r="N2586">
        <f>_xlfn.XLOOKUP("'PRO-"&amp;b2b3[[#This Row],[enz]]&amp;"'",'[1]Sheet2 (2)'!$A:$A,'[1]Sheet2 (2)'!$B:$B,"")</f>
        <v>1</v>
      </c>
      <c r="O2586">
        <f>IFERROR(_xlfn.XLOOKUP(b2b3[[#This Row],[Column2]],Table17[[#This Row],[rxn-no-enz]],Table17[[#This Row],[flux]],0),0)</f>
        <v>1.9143442499999999E-10</v>
      </c>
      <c r="P2586" t="str">
        <f>_xlfn.TEXTBEFORE(b2b3[[#This Row],[rxn]],"-",-1,,,"")</f>
        <v>PROWASTE</v>
      </c>
    </row>
    <row r="2587" spans="1:16" ht="17" hidden="1" x14ac:dyDescent="0.25">
      <c r="A2587" s="1" t="s">
        <v>13033</v>
      </c>
      <c r="B2587" s="1" t="s">
        <v>2778</v>
      </c>
      <c r="C2587" s="1">
        <v>1.4587238E-8</v>
      </c>
      <c r="D2587" s="1">
        <f>mfs[[#This Row],[flux]]/1000</f>
        <v>1.4587238E-11</v>
      </c>
      <c r="F2587" t="s">
        <v>12237</v>
      </c>
      <c r="G2587" t="s">
        <v>2778</v>
      </c>
      <c r="H2587" s="3">
        <v>1.16391146998381E-11</v>
      </c>
      <c r="I2587">
        <f>_xlfn.XLOOKUP(b2b3[[#This Row],[rxn]],mfs[rxn],mfs[flux_scaled],0)</f>
        <v>1.1639114700000001E-10</v>
      </c>
      <c r="J2587">
        <f>(b2b3[[#This Row],[flux]]-b2b3[[#This Row],[flux in mfs]])/b2b3[[#This Row],[flux]]</f>
        <v>-9.0000000001391012</v>
      </c>
      <c r="K2587">
        <f>ABS(b2b3[[#This Row],[(mfs - b2+b3) / mfs]])</f>
        <v>9.0000000001391012</v>
      </c>
      <c r="L2587" t="b">
        <f>_xlfn.TEXTAFTER(b2b3[[#This Row],[rxn]],"-",-1)="SPONT"</f>
        <v>0</v>
      </c>
      <c r="M2587" t="str">
        <f>_xlfn.TEXTAFTER(b2b3[[#This Row],[rxn]],"-",-1)</f>
        <v>rt1168</v>
      </c>
      <c r="N2587">
        <f>_xlfn.XLOOKUP("'PRO-"&amp;b2b3[[#This Row],[enz]]&amp;"'",'[1]Sheet2 (2)'!$A:$A,'[1]Sheet2 (2)'!$B:$B,"")</f>
        <v>1</v>
      </c>
      <c r="O2587">
        <f>IFERROR(_xlfn.XLOOKUP(b2b3[[#This Row],[Column2]],Table17[[#This Row],[rxn-no-enz]],Table17[[#This Row],[flux]],0),0)</f>
        <v>7.9055571999999997E-10</v>
      </c>
      <c r="P2587" t="str">
        <f>_xlfn.TEXTBEFORE(b2b3[[#This Row],[rxn]],"-",-1,,,"")</f>
        <v>PROWASTE</v>
      </c>
    </row>
    <row r="2588" spans="1:16" ht="17" hidden="1" x14ac:dyDescent="0.25">
      <c r="A2588" s="1" t="s">
        <v>13034</v>
      </c>
      <c r="B2588" s="1" t="s">
        <v>2778</v>
      </c>
      <c r="C2588" s="1">
        <v>6.2692741400000001E-7</v>
      </c>
      <c r="D2588" s="1">
        <f>mfs[[#This Row],[flux]]/1000</f>
        <v>6.2692741400000005E-10</v>
      </c>
      <c r="F2588" t="s">
        <v>12238</v>
      </c>
      <c r="G2588" t="s">
        <v>2778</v>
      </c>
      <c r="H2588" s="3">
        <v>2.28440923581526E-12</v>
      </c>
      <c r="I2588">
        <f>_xlfn.XLOOKUP(b2b3[[#This Row],[rxn]],mfs[rxn],mfs[flux_scaled],0)</f>
        <v>2.2844091999999999E-11</v>
      </c>
      <c r="J2588">
        <f>(b2b3[[#This Row],[flux]]-b2b3[[#This Row],[flux in mfs]])/b2b3[[#This Row],[flux]]</f>
        <v>-8.9999998432187223</v>
      </c>
      <c r="K2588">
        <f>ABS(b2b3[[#This Row],[(mfs - b2+b3) / mfs]])</f>
        <v>8.9999998432187223</v>
      </c>
      <c r="L2588" t="b">
        <f>_xlfn.TEXTAFTER(b2b3[[#This Row],[rxn]],"-",-1)="SPONT"</f>
        <v>0</v>
      </c>
      <c r="M2588" t="str">
        <f>_xlfn.TEXTAFTER(b2b3[[#This Row],[rxn]],"-",-1)</f>
        <v>rt1169</v>
      </c>
      <c r="N2588">
        <f>_xlfn.XLOOKUP("'PRO-"&amp;b2b3[[#This Row],[enz]]&amp;"'",'[1]Sheet2 (2)'!$A:$A,'[1]Sheet2 (2)'!$B:$B,"")</f>
        <v>1</v>
      </c>
      <c r="O2588">
        <f>IFERROR(_xlfn.XLOOKUP(b2b3[[#This Row],[Column2]],Table17[[#This Row],[rxn-no-enz]],Table17[[#This Row],[flux]],0),0)</f>
        <v>7.9055571999999997E-10</v>
      </c>
      <c r="P2588" t="str">
        <f>_xlfn.TEXTBEFORE(b2b3[[#This Row],[rxn]],"-",-1,,,"")</f>
        <v>PROWASTE</v>
      </c>
    </row>
    <row r="2589" spans="1:16" ht="17" hidden="1" x14ac:dyDescent="0.25">
      <c r="A2589" s="1" t="s">
        <v>13036</v>
      </c>
      <c r="B2589" s="1" t="s">
        <v>2778</v>
      </c>
      <c r="C2589" s="1">
        <v>1.0897472529999999E-6</v>
      </c>
      <c r="D2589" s="1">
        <f>mfs[[#This Row],[flux]]/1000</f>
        <v>1.0897472529999999E-9</v>
      </c>
      <c r="F2589" t="s">
        <v>12239</v>
      </c>
      <c r="G2589" t="s">
        <v>2778</v>
      </c>
      <c r="H2589" s="3">
        <v>4.3790985508835702E-13</v>
      </c>
      <c r="I2589">
        <f>_xlfn.XLOOKUP(b2b3[[#This Row],[rxn]],mfs[rxn],mfs[flux_scaled],0)</f>
        <v>4.3790989999999996E-12</v>
      </c>
      <c r="J2589">
        <f>(b2b3[[#This Row],[flux]]-b2b3[[#This Row],[flux in mfs]])/b2b3[[#This Row],[flux]]</f>
        <v>-9.0000010255910521</v>
      </c>
      <c r="K2589">
        <f>ABS(b2b3[[#This Row],[(mfs - b2+b3) / mfs]])</f>
        <v>9.0000010255910521</v>
      </c>
      <c r="L2589" t="b">
        <f>_xlfn.TEXTAFTER(b2b3[[#This Row],[rxn]],"-",-1)="SPONT"</f>
        <v>0</v>
      </c>
      <c r="M2589" t="str">
        <f>_xlfn.TEXTAFTER(b2b3[[#This Row],[rxn]],"-",-1)</f>
        <v>rt1203</v>
      </c>
      <c r="N2589">
        <f>_xlfn.XLOOKUP("'PRO-"&amp;b2b3[[#This Row],[enz]]&amp;"'",'[1]Sheet2 (2)'!$A:$A,'[1]Sheet2 (2)'!$B:$B,"")</f>
        <v>1</v>
      </c>
      <c r="O2589">
        <f>IFERROR(_xlfn.XLOOKUP(b2b3[[#This Row],[Column2]],Table17[[#This Row],[rxn-no-enz]],Table17[[#This Row],[flux]],0),0)</f>
        <v>9.2113813799999998E-10</v>
      </c>
      <c r="P2589" t="str">
        <f>_xlfn.TEXTBEFORE(b2b3[[#This Row],[rxn]],"-",-1,,,"")</f>
        <v>PROWASTE</v>
      </c>
    </row>
    <row r="2590" spans="1:16" ht="17" hidden="1" x14ac:dyDescent="0.25">
      <c r="A2590" s="1" t="s">
        <v>13038</v>
      </c>
      <c r="B2590" s="1" t="s">
        <v>2778</v>
      </c>
      <c r="C2590" s="1">
        <v>8.9992693000000002E-8</v>
      </c>
      <c r="D2590" s="1">
        <f>mfs[[#This Row],[flux]]/1000</f>
        <v>8.9992693000000001E-11</v>
      </c>
      <c r="F2590" t="s">
        <v>12242</v>
      </c>
      <c r="G2590" t="s">
        <v>2778</v>
      </c>
      <c r="H2590" s="3">
        <v>4.7160941236449399E-11</v>
      </c>
      <c r="I2590">
        <f>_xlfn.XLOOKUP(b2b3[[#This Row],[rxn]],mfs[rxn],mfs[flux_scaled],0)</f>
        <v>4.7160941200000004E-10</v>
      </c>
      <c r="J2590">
        <f>(b2b3[[#This Row],[flux]]-b2b3[[#This Row],[flux in mfs]])/b2b3[[#This Row],[flux]]</f>
        <v>-8.9999999922712757</v>
      </c>
      <c r="K2590">
        <f>ABS(b2b3[[#This Row],[(mfs - b2+b3) / mfs]])</f>
        <v>8.9999999922712757</v>
      </c>
      <c r="L2590" t="b">
        <f>_xlfn.TEXTAFTER(b2b3[[#This Row],[rxn]],"-",-1)="SPONT"</f>
        <v>0</v>
      </c>
      <c r="M2590" t="str">
        <f>_xlfn.TEXTAFTER(b2b3[[#This Row],[rxn]],"-",-1)</f>
        <v>rt1228</v>
      </c>
      <c r="N2590">
        <f>_xlfn.XLOOKUP("'PRO-"&amp;b2b3[[#This Row],[enz]]&amp;"'",'[1]Sheet2 (2)'!$A:$A,'[1]Sheet2 (2)'!$B:$B,"")</f>
        <v>1</v>
      </c>
      <c r="O2590">
        <f>IFERROR(_xlfn.XLOOKUP(b2b3[[#This Row],[Column2]],Table17[[#This Row],[rxn-no-enz]],Table17[[#This Row],[flux]],0),0)</f>
        <v>1.327531818E-9</v>
      </c>
      <c r="P2590" t="str">
        <f>_xlfn.TEXTBEFORE(b2b3[[#This Row],[rxn]],"-",-1,,,"")</f>
        <v>PROWASTE</v>
      </c>
    </row>
    <row r="2591" spans="1:16" ht="17" hidden="1" x14ac:dyDescent="0.25">
      <c r="A2591" s="1" t="s">
        <v>13039</v>
      </c>
      <c r="B2591" s="1" t="s">
        <v>2778</v>
      </c>
      <c r="C2591" s="1">
        <v>9.7204121500000008E-7</v>
      </c>
      <c r="D2591" s="1">
        <f>mfs[[#This Row],[flux]]/1000</f>
        <v>9.7204121500000002E-10</v>
      </c>
      <c r="F2591" t="s">
        <v>12243</v>
      </c>
      <c r="G2591" t="s">
        <v>2778</v>
      </c>
      <c r="H2591" s="3">
        <v>3.3326198277707297E-11</v>
      </c>
      <c r="I2591">
        <f>_xlfn.XLOOKUP(b2b3[[#This Row],[rxn]],mfs[rxn],mfs[flux_scaled],0)</f>
        <v>3.3326198300000001E-10</v>
      </c>
      <c r="J2591">
        <f>(b2b3[[#This Row],[flux]]-b2b3[[#This Row],[flux in mfs]])/b2b3[[#This Row],[flux]]</f>
        <v>-9.0000000066892429</v>
      </c>
      <c r="K2591">
        <f>ABS(b2b3[[#This Row],[(mfs - b2+b3) / mfs]])</f>
        <v>9.0000000066892429</v>
      </c>
      <c r="L2591" t="b">
        <f>_xlfn.TEXTAFTER(b2b3[[#This Row],[rxn]],"-",-1)="SPONT"</f>
        <v>0</v>
      </c>
      <c r="M2591" t="str">
        <f>_xlfn.TEXTAFTER(b2b3[[#This Row],[rxn]],"-",-1)</f>
        <v>rt1254</v>
      </c>
      <c r="N2591">
        <f>_xlfn.XLOOKUP("'PRO-"&amp;b2b3[[#This Row],[enz]]&amp;"'",'[1]Sheet2 (2)'!$A:$A,'[1]Sheet2 (2)'!$B:$B,"")</f>
        <v>1</v>
      </c>
      <c r="O2591">
        <f>IFERROR(_xlfn.XLOOKUP(b2b3[[#This Row],[Column2]],Table17[[#This Row],[rxn-no-enz]],Table17[[#This Row],[flux]],0),0)</f>
        <v>1.327531818E-9</v>
      </c>
      <c r="P2591" t="str">
        <f>_xlfn.TEXTBEFORE(b2b3[[#This Row],[rxn]],"-",-1,,,"")</f>
        <v>PROWASTE</v>
      </c>
    </row>
    <row r="2592" spans="1:16" ht="17" hidden="1" x14ac:dyDescent="0.25">
      <c r="A2592" s="1" t="s">
        <v>13040</v>
      </c>
      <c r="B2592" s="1" t="s">
        <v>2778</v>
      </c>
      <c r="C2592" s="1">
        <v>4.6620130199999999E-7</v>
      </c>
      <c r="D2592" s="1">
        <f>mfs[[#This Row],[flux]]/1000</f>
        <v>4.6620130199999999E-10</v>
      </c>
      <c r="F2592" t="s">
        <v>12245</v>
      </c>
      <c r="G2592" t="s">
        <v>2778</v>
      </c>
      <c r="H2592" s="3">
        <v>6.0628020441193799E-12</v>
      </c>
      <c r="I2592">
        <f>_xlfn.XLOOKUP(b2b3[[#This Row],[rxn]],mfs[rxn],mfs[flux_scaled],0)</f>
        <v>6.0628019999999996E-11</v>
      </c>
      <c r="J2592">
        <f>(b2b3[[#This Row],[flux]]-b2b3[[#This Row],[flux in mfs]])/b2b3[[#This Row],[flux]]</f>
        <v>-8.9999999272293891</v>
      </c>
      <c r="K2592">
        <f>ABS(b2b3[[#This Row],[(mfs - b2+b3) / mfs]])</f>
        <v>8.9999999272293891</v>
      </c>
      <c r="L2592" t="b">
        <f>_xlfn.TEXTAFTER(b2b3[[#This Row],[rxn]],"-",-1)="SPONT"</f>
        <v>0</v>
      </c>
      <c r="M2592" t="str">
        <f>_xlfn.TEXTAFTER(b2b3[[#This Row],[rxn]],"-",-1)</f>
        <v>rt1269</v>
      </c>
      <c r="N2592">
        <f>_xlfn.XLOOKUP("'PRO-"&amp;b2b3[[#This Row],[enz]]&amp;"'",'[1]Sheet2 (2)'!$A:$A,'[1]Sheet2 (2)'!$B:$B,"")</f>
        <v>1</v>
      </c>
      <c r="O2592">
        <f>IFERROR(_xlfn.XLOOKUP(b2b3[[#This Row],[Column2]],Table17[[#This Row],[rxn-no-enz]],Table17[[#This Row],[flux]],0),0)</f>
        <v>8.2362012599999998E-10</v>
      </c>
      <c r="P2592" t="str">
        <f>_xlfn.TEXTBEFORE(b2b3[[#This Row],[rxn]],"-",-1,,,"")</f>
        <v>PROWASTE</v>
      </c>
    </row>
    <row r="2593" spans="1:16" ht="17" hidden="1" x14ac:dyDescent="0.25">
      <c r="A2593" s="1" t="s">
        <v>13041</v>
      </c>
      <c r="B2593" s="1" t="s">
        <v>2778</v>
      </c>
      <c r="C2593" s="1">
        <v>5.9075414200000001E-7</v>
      </c>
      <c r="D2593" s="1">
        <f>mfs[[#This Row],[flux]]/1000</f>
        <v>5.9075414199999998E-10</v>
      </c>
      <c r="F2593" t="s">
        <v>12246</v>
      </c>
      <c r="G2593" t="s">
        <v>2778</v>
      </c>
      <c r="H2593" s="3">
        <v>3.0482811394886501E-11</v>
      </c>
      <c r="I2593">
        <f>_xlfn.XLOOKUP(b2b3[[#This Row],[rxn]],mfs[rxn],mfs[flux_scaled],0)</f>
        <v>3.0482811400000001E-10</v>
      </c>
      <c r="J2593">
        <f>(b2b3[[#This Row],[flux]]-b2b3[[#This Row],[flux in mfs]])/b2b3[[#This Row],[flux]]</f>
        <v>-9.0000000016775026</v>
      </c>
      <c r="K2593">
        <f>ABS(b2b3[[#This Row],[(mfs - b2+b3) / mfs]])</f>
        <v>9.0000000016775026</v>
      </c>
      <c r="L2593" t="b">
        <f>_xlfn.TEXTAFTER(b2b3[[#This Row],[rxn]],"-",-1)="SPONT"</f>
        <v>0</v>
      </c>
      <c r="M2593" t="str">
        <f>_xlfn.TEXTAFTER(b2b3[[#This Row],[rxn]],"-",-1)</f>
        <v>rt1276</v>
      </c>
      <c r="N2593">
        <f>_xlfn.XLOOKUP("'PRO-"&amp;b2b3[[#This Row],[enz]]&amp;"'",'[1]Sheet2 (2)'!$A:$A,'[1]Sheet2 (2)'!$B:$B,"")</f>
        <v>1</v>
      </c>
      <c r="O2593">
        <f>IFERROR(_xlfn.XLOOKUP(b2b3[[#This Row],[Column2]],Table17[[#This Row],[rxn-no-enz]],Table17[[#This Row],[flux]],0),0)</f>
        <v>1.4057696000000001E-11</v>
      </c>
      <c r="P2593" t="str">
        <f>_xlfn.TEXTBEFORE(b2b3[[#This Row],[rxn]],"-",-1,,,"")</f>
        <v>PROWASTE</v>
      </c>
    </row>
    <row r="2594" spans="1:16" ht="17" hidden="1" x14ac:dyDescent="0.25">
      <c r="A2594" s="1" t="s">
        <v>13042</v>
      </c>
      <c r="B2594" s="1" t="s">
        <v>2778</v>
      </c>
      <c r="C2594" s="1">
        <v>1.0076322299999999E-6</v>
      </c>
      <c r="D2594" s="1">
        <f>mfs[[#This Row],[flux]]/1000</f>
        <v>1.00763223E-9</v>
      </c>
      <c r="F2594" t="s">
        <v>12247</v>
      </c>
      <c r="G2594" t="s">
        <v>2778</v>
      </c>
      <c r="H2594" s="3">
        <v>5.0680201418745102E-14</v>
      </c>
      <c r="I2594">
        <f>_xlfn.XLOOKUP(b2b3[[#This Row],[rxn]],mfs[rxn],mfs[flux_scaled],0)</f>
        <v>5.0680199999999996E-13</v>
      </c>
      <c r="J2594">
        <f>(b2b3[[#This Row],[flux]]-b2b3[[#This Row],[flux in mfs]])/b2b3[[#This Row],[flux]]</f>
        <v>-8.9999997200593</v>
      </c>
      <c r="K2594">
        <f>ABS(b2b3[[#This Row],[(mfs - b2+b3) / mfs]])</f>
        <v>8.9999997200593</v>
      </c>
      <c r="L2594" t="b">
        <f>_xlfn.TEXTAFTER(b2b3[[#This Row],[rxn]],"-",-1)="SPONT"</f>
        <v>0</v>
      </c>
      <c r="M2594" t="str">
        <f>_xlfn.TEXTAFTER(b2b3[[#This Row],[rxn]],"-",-1)</f>
        <v>rt1296</v>
      </c>
      <c r="N2594">
        <f>_xlfn.XLOOKUP("'PRO-"&amp;b2b3[[#This Row],[enz]]&amp;"'",'[1]Sheet2 (2)'!$A:$A,'[1]Sheet2 (2)'!$B:$B,"")</f>
        <v>1</v>
      </c>
      <c r="O2594">
        <f>IFERROR(_xlfn.XLOOKUP(b2b3[[#This Row],[Column2]],Table17[[#This Row],[rxn-no-enz]],Table17[[#This Row],[flux]],0),0)</f>
        <v>2.151582566E-9</v>
      </c>
      <c r="P2594" t="str">
        <f>_xlfn.TEXTBEFORE(b2b3[[#This Row],[rxn]],"-",-1,,,"")</f>
        <v>PROWASTE</v>
      </c>
    </row>
    <row r="2595" spans="1:16" ht="17" hidden="1" x14ac:dyDescent="0.25">
      <c r="A2595" s="1" t="s">
        <v>13043</v>
      </c>
      <c r="B2595" s="1" t="s">
        <v>2778</v>
      </c>
      <c r="C2595" s="1">
        <v>8.8782103699999997E-7</v>
      </c>
      <c r="D2595" s="1">
        <f>mfs[[#This Row],[flux]]/1000</f>
        <v>8.8782103699999999E-10</v>
      </c>
      <c r="F2595" t="s">
        <v>12251</v>
      </c>
      <c r="G2595" t="s">
        <v>2778</v>
      </c>
      <c r="H2595" s="3">
        <v>7.5697579940141304E-12</v>
      </c>
      <c r="I2595">
        <f>_xlfn.XLOOKUP(b2b3[[#This Row],[rxn]],mfs[rxn],mfs[flux_scaled],0)</f>
        <v>7.5697580000000006E-11</v>
      </c>
      <c r="J2595">
        <f>(b2b3[[#This Row],[flux]]-b2b3[[#This Row],[flux in mfs]])/b2b3[[#This Row],[flux]]</f>
        <v>-9.0000000079076106</v>
      </c>
      <c r="K2595">
        <f>ABS(b2b3[[#This Row],[(mfs - b2+b3) / mfs]])</f>
        <v>9.0000000079076106</v>
      </c>
      <c r="L2595" t="b">
        <f>_xlfn.TEXTAFTER(b2b3[[#This Row],[rxn]],"-",-1)="SPONT"</f>
        <v>0</v>
      </c>
      <c r="M2595" t="str">
        <f>_xlfn.TEXTAFTER(b2b3[[#This Row],[rxn]],"-",-1)</f>
        <v>rt1332</v>
      </c>
      <c r="N2595">
        <f>_xlfn.XLOOKUP("'PRO-"&amp;b2b3[[#This Row],[enz]]&amp;"'",'[1]Sheet2 (2)'!$A:$A,'[1]Sheet2 (2)'!$B:$B,"")</f>
        <v>1</v>
      </c>
      <c r="O2595">
        <f>IFERROR(_xlfn.XLOOKUP(b2b3[[#This Row],[Column2]],Table17[[#This Row],[rxn-no-enz]],Table17[[#This Row],[flux]],0),0)</f>
        <v>2.151582566E-9</v>
      </c>
      <c r="P2595" t="str">
        <f>_xlfn.TEXTBEFORE(b2b3[[#This Row],[rxn]],"-",-1,,,"")</f>
        <v>PROWASTE</v>
      </c>
    </row>
    <row r="2596" spans="1:16" ht="17" hidden="1" x14ac:dyDescent="0.25">
      <c r="A2596" s="1" t="s">
        <v>13044</v>
      </c>
      <c r="B2596" s="1" t="s">
        <v>2778</v>
      </c>
      <c r="C2596" s="1">
        <v>3.0389066000000002E-7</v>
      </c>
      <c r="D2596" s="1">
        <f>mfs[[#This Row],[flux]]/1000</f>
        <v>3.0389066000000002E-10</v>
      </c>
      <c r="F2596" t="s">
        <v>12253</v>
      </c>
      <c r="G2596" t="s">
        <v>2778</v>
      </c>
      <c r="H2596" s="3">
        <v>1.09203631836733E-10</v>
      </c>
      <c r="I2596">
        <f>_xlfn.XLOOKUP(b2b3[[#This Row],[rxn]],mfs[rxn],mfs[flux_scaled],0)</f>
        <v>1.2801195330000001E-9</v>
      </c>
      <c r="J2596">
        <f>(b2b3[[#This Row],[flux]]-b2b3[[#This Row],[flux in mfs]])/b2b3[[#This Row],[flux]]</f>
        <v>-10.72231647857525</v>
      </c>
      <c r="K2596">
        <f>ABS(b2b3[[#This Row],[(mfs - b2+b3) / mfs]])</f>
        <v>10.72231647857525</v>
      </c>
      <c r="L2596" t="b">
        <f>_xlfn.TEXTAFTER(b2b3[[#This Row],[rxn]],"-",-1)="SPONT"</f>
        <v>0</v>
      </c>
      <c r="M2596" t="str">
        <f>_xlfn.TEXTAFTER(b2b3[[#This Row],[rxn]],"-",-1)</f>
        <v>rt1337</v>
      </c>
      <c r="N2596">
        <f>_xlfn.XLOOKUP("'PRO-"&amp;b2b3[[#This Row],[enz]]&amp;"'",'[1]Sheet2 (2)'!$A:$A,'[1]Sheet2 (2)'!$B:$B,"")</f>
        <v>1</v>
      </c>
      <c r="O2596">
        <f>IFERROR(_xlfn.XLOOKUP(b2b3[[#This Row],[Column2]],Table17[[#This Row],[rxn-no-enz]],Table17[[#This Row],[flux]],0),0)</f>
        <v>2.104594454E-9</v>
      </c>
      <c r="P2596" t="str">
        <f>_xlfn.TEXTBEFORE(b2b3[[#This Row],[rxn]],"-",-1,,,"")</f>
        <v>PROWASTE</v>
      </c>
    </row>
    <row r="2597" spans="1:16" ht="17" hidden="1" x14ac:dyDescent="0.25">
      <c r="A2597" s="1" t="s">
        <v>13045</v>
      </c>
      <c r="B2597" s="1" t="s">
        <v>2778</v>
      </c>
      <c r="C2597" s="1">
        <v>1.9805007100000002E-6</v>
      </c>
      <c r="D2597" s="1">
        <f>mfs[[#This Row],[flux]]/1000</f>
        <v>1.98050071E-9</v>
      </c>
      <c r="F2597" t="s">
        <v>12254</v>
      </c>
      <c r="G2597" t="s">
        <v>2778</v>
      </c>
      <c r="H2597" s="3">
        <v>2.9701750292414499E-12</v>
      </c>
      <c r="I2597">
        <f>_xlfn.XLOOKUP(b2b3[[#This Row],[rxn]],mfs[rxn],mfs[flux_scaled],0)</f>
        <v>2.970175E-11</v>
      </c>
      <c r="J2597">
        <f>(b2b3[[#This Row],[flux]]-b2b3[[#This Row],[flux in mfs]])/b2b3[[#This Row],[flux]]</f>
        <v>-8.9999999015497423</v>
      </c>
      <c r="K2597">
        <f>ABS(b2b3[[#This Row],[(mfs - b2+b3) / mfs]])</f>
        <v>8.9999999015497423</v>
      </c>
      <c r="L2597" t="b">
        <f>_xlfn.TEXTAFTER(b2b3[[#This Row],[rxn]],"-",-1)="SPONT"</f>
        <v>0</v>
      </c>
      <c r="M2597" t="str">
        <f>_xlfn.TEXTAFTER(b2b3[[#This Row],[rxn]],"-",-1)</f>
        <v>rt1340</v>
      </c>
      <c r="N2597">
        <f>_xlfn.XLOOKUP("'PRO-"&amp;b2b3[[#This Row],[enz]]&amp;"'",'[1]Sheet2 (2)'!$A:$A,'[1]Sheet2 (2)'!$B:$B,"")</f>
        <v>1</v>
      </c>
      <c r="O2597">
        <f>IFERROR(_xlfn.XLOOKUP(b2b3[[#This Row],[Column2]],Table17[[#This Row],[rxn-no-enz]],Table17[[#This Row],[flux]],0),0)</f>
        <v>5.8959069999999899E-12</v>
      </c>
      <c r="P2597" t="str">
        <f>_xlfn.TEXTBEFORE(b2b3[[#This Row],[rxn]],"-",-1,,,"")</f>
        <v>PROWASTE</v>
      </c>
    </row>
    <row r="2598" spans="1:16" ht="17" hidden="1" x14ac:dyDescent="0.25">
      <c r="A2598" s="1" t="s">
        <v>13046</v>
      </c>
      <c r="B2598" s="1" t="s">
        <v>2778</v>
      </c>
      <c r="C2598" s="1">
        <v>2.716493656E-6</v>
      </c>
      <c r="D2598" s="1">
        <f>mfs[[#This Row],[flux]]/1000</f>
        <v>2.716493656E-9</v>
      </c>
      <c r="F2598" t="s">
        <v>12255</v>
      </c>
      <c r="G2598" t="s">
        <v>2778</v>
      </c>
      <c r="H2598" s="3">
        <v>1.7834170843993899E-13</v>
      </c>
      <c r="I2598">
        <f>_xlfn.XLOOKUP(b2b3[[#This Row],[rxn]],mfs[rxn],mfs[flux_scaled],0)</f>
        <v>1.783417E-12</v>
      </c>
      <c r="J2598">
        <f>(b2b3[[#This Row],[flux]]-b2b3[[#This Row],[flux in mfs]])/b2b3[[#This Row],[flux]]</f>
        <v>-8.9999995267546176</v>
      </c>
      <c r="K2598">
        <f>ABS(b2b3[[#This Row],[(mfs - b2+b3) / mfs]])</f>
        <v>8.9999995267546176</v>
      </c>
      <c r="L2598" t="b">
        <f>_xlfn.TEXTAFTER(b2b3[[#This Row],[rxn]],"-",-1)="SPONT"</f>
        <v>0</v>
      </c>
      <c r="M2598" t="str">
        <f>_xlfn.TEXTAFTER(b2b3[[#This Row],[rxn]],"-",-1)</f>
        <v>rt1343</v>
      </c>
      <c r="N2598">
        <f>_xlfn.XLOOKUP("'PRO-"&amp;b2b3[[#This Row],[enz]]&amp;"'",'[1]Sheet2 (2)'!$A:$A,'[1]Sheet2 (2)'!$B:$B,"")</f>
        <v>1</v>
      </c>
      <c r="O2598">
        <f>IFERROR(_xlfn.XLOOKUP(b2b3[[#This Row],[Column2]],Table17[[#This Row],[rxn-no-enz]],Table17[[#This Row],[flux]],0),0)</f>
        <v>7.6239879000000001E-11</v>
      </c>
      <c r="P2598" t="str">
        <f>_xlfn.TEXTBEFORE(b2b3[[#This Row],[rxn]],"-",-1,,,"")</f>
        <v>PROWASTE</v>
      </c>
    </row>
    <row r="2599" spans="1:16" ht="17" hidden="1" x14ac:dyDescent="0.25">
      <c r="A2599" s="1" t="s">
        <v>13047</v>
      </c>
      <c r="B2599" s="1" t="s">
        <v>2778</v>
      </c>
      <c r="C2599" s="1">
        <v>7.354620658E-6</v>
      </c>
      <c r="D2599" s="1">
        <f>mfs[[#This Row],[flux]]/1000</f>
        <v>7.3546206579999997E-9</v>
      </c>
      <c r="F2599" t="s">
        <v>12259</v>
      </c>
      <c r="G2599" t="s">
        <v>2778</v>
      </c>
      <c r="H2599" s="3">
        <v>3.44152524408643E-13</v>
      </c>
      <c r="I2599">
        <f>_xlfn.XLOOKUP(b2b3[[#This Row],[rxn]],mfs[rxn],mfs[flux_scaled],0)</f>
        <v>3.4415249999999997E-12</v>
      </c>
      <c r="J2599">
        <f>(b2b3[[#This Row],[flux]]-b2b3[[#This Row],[flux in mfs]])/b2b3[[#This Row],[flux]]</f>
        <v>-8.9999992907608881</v>
      </c>
      <c r="K2599">
        <f>ABS(b2b3[[#This Row],[(mfs - b2+b3) / mfs]])</f>
        <v>8.9999992907608881</v>
      </c>
      <c r="L2599" t="b">
        <f>_xlfn.TEXTAFTER(b2b3[[#This Row],[rxn]],"-",-1)="SPONT"</f>
        <v>0</v>
      </c>
      <c r="M2599" t="str">
        <f>_xlfn.TEXTAFTER(b2b3[[#This Row],[rxn]],"-",-1)</f>
        <v>rt1363</v>
      </c>
      <c r="N2599">
        <f>_xlfn.XLOOKUP("'PRO-"&amp;b2b3[[#This Row],[enz]]&amp;"'",'[1]Sheet2 (2)'!$A:$A,'[1]Sheet2 (2)'!$B:$B,"")</f>
        <v>1</v>
      </c>
      <c r="O2599">
        <f>IFERROR(_xlfn.XLOOKUP(b2b3[[#This Row],[Column2]],Table17[[#This Row],[rxn-no-enz]],Table17[[#This Row],[flux]],0),0)</f>
        <v>3.7084170700000002E-10</v>
      </c>
      <c r="P2599" t="str">
        <f>_xlfn.TEXTBEFORE(b2b3[[#This Row],[rxn]],"-",-1,,,"")</f>
        <v>PROWASTE</v>
      </c>
    </row>
    <row r="2600" spans="1:16" ht="17" hidden="1" x14ac:dyDescent="0.25">
      <c r="A2600" s="1" t="s">
        <v>13048</v>
      </c>
      <c r="B2600" s="1" t="s">
        <v>2778</v>
      </c>
      <c r="C2600" s="1">
        <v>1.3696902E-6</v>
      </c>
      <c r="D2600" s="1">
        <f>mfs[[#This Row],[flux]]/1000</f>
        <v>1.3696902000000001E-9</v>
      </c>
      <c r="F2600" t="s">
        <v>12263</v>
      </c>
      <c r="G2600" t="s">
        <v>2778</v>
      </c>
      <c r="H2600" s="3">
        <v>1.5485310493319499E-12</v>
      </c>
      <c r="I2600">
        <f>_xlfn.XLOOKUP(b2b3[[#This Row],[rxn]],mfs[rxn],mfs[flux_scaled],0)</f>
        <v>1.548531E-11</v>
      </c>
      <c r="J2600">
        <f>(b2b3[[#This Row],[flux]]-b2b3[[#This Row],[flux in mfs]])/b2b3[[#This Row],[flux]]</f>
        <v>-8.9999996814274397</v>
      </c>
      <c r="K2600">
        <f>ABS(b2b3[[#This Row],[(mfs - b2+b3) / mfs]])</f>
        <v>8.9999996814274397</v>
      </c>
      <c r="L2600" t="b">
        <f>_xlfn.TEXTAFTER(b2b3[[#This Row],[rxn]],"-",-1)="SPONT"</f>
        <v>0</v>
      </c>
      <c r="M2600" t="str">
        <f>_xlfn.TEXTAFTER(b2b3[[#This Row],[rxn]],"-",-1)</f>
        <v>rt1388</v>
      </c>
      <c r="N2600">
        <f>_xlfn.XLOOKUP("'PRO-"&amp;b2b3[[#This Row],[enz]]&amp;"'",'[1]Sheet2 (2)'!$A:$A,'[1]Sheet2 (2)'!$B:$B,"")</f>
        <v>1</v>
      </c>
      <c r="O2600">
        <f>IFERROR(_xlfn.XLOOKUP(b2b3[[#This Row],[Column2]],Table17[[#This Row],[rxn-no-enz]],Table17[[#This Row],[flux]],0),0)</f>
        <v>1.7047178699999999E-9</v>
      </c>
      <c r="P2600" t="str">
        <f>_xlfn.TEXTBEFORE(b2b3[[#This Row],[rxn]],"-",-1,,,"")</f>
        <v>PROWASTE</v>
      </c>
    </row>
    <row r="2601" spans="1:16" ht="17" hidden="1" x14ac:dyDescent="0.25">
      <c r="A2601" s="1" t="s">
        <v>13049</v>
      </c>
      <c r="B2601" s="1" t="s">
        <v>2778</v>
      </c>
      <c r="C2601" s="1">
        <v>1.107635376E-6</v>
      </c>
      <c r="D2601" s="1">
        <f>mfs[[#This Row],[flux]]/1000</f>
        <v>1.107635376E-9</v>
      </c>
      <c r="F2601" t="s">
        <v>12264</v>
      </c>
      <c r="G2601" t="s">
        <v>2778</v>
      </c>
      <c r="H2601" s="3">
        <v>1.2313011672192501E-12</v>
      </c>
      <c r="I2601">
        <f>_xlfn.XLOOKUP(b2b3[[#This Row],[rxn]],mfs[rxn],mfs[flux_scaled],0)</f>
        <v>1.2313011999999999E-11</v>
      </c>
      <c r="J2601">
        <f>(b2b3[[#This Row],[flux]]-b2b3[[#This Row],[flux in mfs]])/b2b3[[#This Row],[flux]]</f>
        <v>-9.000000266228529</v>
      </c>
      <c r="K2601">
        <f>ABS(b2b3[[#This Row],[(mfs - b2+b3) / mfs]])</f>
        <v>9.000000266228529</v>
      </c>
      <c r="L2601" t="b">
        <f>_xlfn.TEXTAFTER(b2b3[[#This Row],[rxn]],"-",-1)="SPONT"</f>
        <v>0</v>
      </c>
      <c r="M2601" t="str">
        <f>_xlfn.TEXTAFTER(b2b3[[#This Row],[rxn]],"-",-1)</f>
        <v>rt1395</v>
      </c>
      <c r="N2601">
        <f>_xlfn.XLOOKUP("'PRO-"&amp;b2b3[[#This Row],[enz]]&amp;"'",'[1]Sheet2 (2)'!$A:$A,'[1]Sheet2 (2)'!$B:$B,"")</f>
        <v>1</v>
      </c>
      <c r="O2601">
        <f>IFERROR(_xlfn.XLOOKUP(b2b3[[#This Row],[Column2]],Table17[[#This Row],[rxn-no-enz]],Table17[[#This Row],[flux]],0),0)</f>
        <v>2.5860369999999999E-11</v>
      </c>
      <c r="P2601" t="str">
        <f>_xlfn.TEXTBEFORE(b2b3[[#This Row],[rxn]],"-",-1,,,"")</f>
        <v>PROWASTE</v>
      </c>
    </row>
    <row r="2602" spans="1:16" ht="17" hidden="1" x14ac:dyDescent="0.25">
      <c r="A2602" s="1" t="s">
        <v>13050</v>
      </c>
      <c r="B2602" s="1" t="s">
        <v>2778</v>
      </c>
      <c r="C2602" s="1">
        <v>1.4156014800000001E-7</v>
      </c>
      <c r="D2602" s="1">
        <f>mfs[[#This Row],[flux]]/1000</f>
        <v>1.4156014800000001E-10</v>
      </c>
      <c r="F2602" t="s">
        <v>12265</v>
      </c>
      <c r="G2602" t="s">
        <v>2778</v>
      </c>
      <c r="H2602" s="3">
        <v>2.1356643132734499E-11</v>
      </c>
      <c r="I2602">
        <f>_xlfn.XLOOKUP(b2b3[[#This Row],[rxn]],mfs[rxn],mfs[flux_scaled],0)</f>
        <v>2.1356643100000001E-10</v>
      </c>
      <c r="J2602">
        <f>(b2b3[[#This Row],[flux]]-b2b3[[#This Row],[flux in mfs]])/b2b3[[#This Row],[flux]]</f>
        <v>-8.9999999846724528</v>
      </c>
      <c r="K2602">
        <f>ABS(b2b3[[#This Row],[(mfs - b2+b3) / mfs]])</f>
        <v>8.9999999846724528</v>
      </c>
      <c r="L2602" t="b">
        <f>_xlfn.TEXTAFTER(b2b3[[#This Row],[rxn]],"-",-1)="SPONT"</f>
        <v>0</v>
      </c>
      <c r="M2602" t="str">
        <f>_xlfn.TEXTAFTER(b2b3[[#This Row],[rxn]],"-",-1)</f>
        <v>rt1397</v>
      </c>
      <c r="N2602">
        <f>_xlfn.XLOOKUP("'PRO-"&amp;b2b3[[#This Row],[enz]]&amp;"'",'[1]Sheet2 (2)'!$A:$A,'[1]Sheet2 (2)'!$B:$B,"")</f>
        <v>1</v>
      </c>
      <c r="O2602">
        <f>IFERROR(_xlfn.XLOOKUP(b2b3[[#This Row],[Column2]],Table17[[#This Row],[rxn-no-enz]],Table17[[#This Row],[flux]],0),0)</f>
        <v>1.7801313590000001E-9</v>
      </c>
      <c r="P2602" t="str">
        <f>_xlfn.TEXTBEFORE(b2b3[[#This Row],[rxn]],"-",-1,,,"")</f>
        <v>PROWASTE</v>
      </c>
    </row>
    <row r="2603" spans="1:16" ht="17" hidden="1" x14ac:dyDescent="0.25">
      <c r="A2603" s="1" t="s">
        <v>13051</v>
      </c>
      <c r="B2603" s="1" t="s">
        <v>2778</v>
      </c>
      <c r="C2603" s="1">
        <v>1.1851017679999999E-6</v>
      </c>
      <c r="D2603" s="1">
        <f>mfs[[#This Row],[flux]]/1000</f>
        <v>1.1851017679999999E-9</v>
      </c>
      <c r="F2603" t="s">
        <v>12266</v>
      </c>
      <c r="G2603" t="s">
        <v>2778</v>
      </c>
      <c r="H2603" s="3">
        <v>1.4272252121116099E-10</v>
      </c>
      <c r="I2603">
        <f>_xlfn.XLOOKUP(b2b3[[#This Row],[rxn]],mfs[rxn],mfs[flux_scaled],0)</f>
        <v>1.4272252120000001E-9</v>
      </c>
      <c r="J2603">
        <f>(b2b3[[#This Row],[flux]]-b2b3[[#This Row],[flux in mfs]])/b2b3[[#This Row],[flux]]</f>
        <v>-8.9999999992179944</v>
      </c>
      <c r="K2603">
        <f>ABS(b2b3[[#This Row],[(mfs - b2+b3) / mfs]])</f>
        <v>8.9999999992179944</v>
      </c>
      <c r="L2603" t="b">
        <f>_xlfn.TEXTAFTER(b2b3[[#This Row],[rxn]],"-",-1)="SPONT"</f>
        <v>0</v>
      </c>
      <c r="M2603" t="str">
        <f>_xlfn.TEXTAFTER(b2b3[[#This Row],[rxn]],"-",-1)</f>
        <v>rt1406</v>
      </c>
      <c r="N2603">
        <f>_xlfn.XLOOKUP("'PRO-"&amp;b2b3[[#This Row],[enz]]&amp;"'",'[1]Sheet2 (2)'!$A:$A,'[1]Sheet2 (2)'!$B:$B,"")</f>
        <v>1</v>
      </c>
      <c r="O2603">
        <f>IFERROR(_xlfn.XLOOKUP(b2b3[[#This Row],[Column2]],Table17[[#This Row],[rxn-no-enz]],Table17[[#This Row],[flux]],0),0)</f>
        <v>9.3886409999999994E-11</v>
      </c>
      <c r="P2603" t="str">
        <f>_xlfn.TEXTBEFORE(b2b3[[#This Row],[rxn]],"-",-1,,,"")</f>
        <v>PROWASTE</v>
      </c>
    </row>
    <row r="2604" spans="1:16" ht="17" hidden="1" x14ac:dyDescent="0.25">
      <c r="A2604" s="1" t="s">
        <v>13053</v>
      </c>
      <c r="B2604" s="1" t="s">
        <v>2778</v>
      </c>
      <c r="C2604" s="1">
        <v>6.5271608600000003E-7</v>
      </c>
      <c r="D2604" s="1">
        <f>mfs[[#This Row],[flux]]/1000</f>
        <v>6.5271608600000008E-10</v>
      </c>
      <c r="F2604" t="s">
        <v>12267</v>
      </c>
      <c r="G2604" t="s">
        <v>2778</v>
      </c>
      <c r="H2604" s="3">
        <v>2.7668950756654901E-12</v>
      </c>
      <c r="I2604">
        <f>_xlfn.XLOOKUP(b2b3[[#This Row],[rxn]],mfs[rxn],mfs[flux_scaled],0)</f>
        <v>2.7668950999999999E-11</v>
      </c>
      <c r="J2604">
        <f>(b2b3[[#This Row],[flux]]-b2b3[[#This Row],[flux in mfs]])/b2b3[[#This Row],[flux]]</f>
        <v>-9.0000000879487985</v>
      </c>
      <c r="K2604">
        <f>ABS(b2b3[[#This Row],[(mfs - b2+b3) / mfs]])</f>
        <v>9.0000000879487985</v>
      </c>
      <c r="L2604" t="b">
        <f>_xlfn.TEXTAFTER(b2b3[[#This Row],[rxn]],"-",-1)="SPONT"</f>
        <v>0</v>
      </c>
      <c r="M2604" t="str">
        <f>_xlfn.TEXTAFTER(b2b3[[#This Row],[rxn]],"-",-1)</f>
        <v>rt1414_gm</v>
      </c>
      <c r="N2604">
        <f>_xlfn.XLOOKUP("'PRO-"&amp;b2b3[[#This Row],[enz]]&amp;"'",'[1]Sheet2 (2)'!$A:$A,'[1]Sheet2 (2)'!$B:$B,"")</f>
        <v>1</v>
      </c>
      <c r="O2604">
        <f>IFERROR(_xlfn.XLOOKUP(b2b3[[#This Row],[Column2]],Table17[[#This Row],[rxn-no-enz]],Table17[[#This Row],[flux]],0),0)</f>
        <v>3.12745912E-10</v>
      </c>
      <c r="P2604" t="str">
        <f>_xlfn.TEXTBEFORE(b2b3[[#This Row],[rxn]],"-",-1,,,"")</f>
        <v>PROWASTE</v>
      </c>
    </row>
    <row r="2605" spans="1:16" ht="17" hidden="1" x14ac:dyDescent="0.25">
      <c r="A2605" s="1" t="s">
        <v>13054</v>
      </c>
      <c r="B2605" s="1" t="s">
        <v>2778</v>
      </c>
      <c r="C2605" s="1">
        <v>1.82911493E-7</v>
      </c>
      <c r="D2605" s="1">
        <f>mfs[[#This Row],[flux]]/1000</f>
        <v>1.8291149299999999E-10</v>
      </c>
      <c r="F2605" t="s">
        <v>12268</v>
      </c>
      <c r="G2605" t="s">
        <v>2778</v>
      </c>
      <c r="H2605" s="3">
        <v>1.6913691613258301E-11</v>
      </c>
      <c r="I2605">
        <f>_xlfn.XLOOKUP(b2b3[[#This Row],[rxn]],mfs[rxn],mfs[flux_scaled],0)</f>
        <v>5.5843121900000002E-10</v>
      </c>
      <c r="J2605">
        <f>(b2b3[[#This Row],[flux]]-b2b3[[#This Row],[flux in mfs]])/b2b3[[#This Row],[flux]]</f>
        <v>-32.016518910765591</v>
      </c>
      <c r="K2605">
        <f>ABS(b2b3[[#This Row],[(mfs - b2+b3) / mfs]])</f>
        <v>32.016518910765591</v>
      </c>
      <c r="L2605" t="b">
        <f>_xlfn.TEXTAFTER(b2b3[[#This Row],[rxn]],"-",-1)="SPONT"</f>
        <v>0</v>
      </c>
      <c r="M2605" t="str">
        <f>_xlfn.TEXTAFTER(b2b3[[#This Row],[rxn]],"-",-1)</f>
        <v>rt1432</v>
      </c>
      <c r="N2605">
        <f>_xlfn.XLOOKUP("'PRO-"&amp;b2b3[[#This Row],[enz]]&amp;"'",'[1]Sheet2 (2)'!$A:$A,'[1]Sheet2 (2)'!$B:$B,"")</f>
        <v>1</v>
      </c>
      <c r="O2605">
        <f>IFERROR(_xlfn.XLOOKUP(b2b3[[#This Row],[Column2]],Table17[[#This Row],[rxn-no-enz]],Table17[[#This Row],[flux]],0),0)</f>
        <v>5.3705606999999998E-11</v>
      </c>
      <c r="P2605" t="str">
        <f>_xlfn.TEXTBEFORE(b2b3[[#This Row],[rxn]],"-",-1,,,"")</f>
        <v>PROWASTE</v>
      </c>
    </row>
    <row r="2606" spans="1:16" ht="17" hidden="1" x14ac:dyDescent="0.25">
      <c r="A2606" s="1" t="s">
        <v>13055</v>
      </c>
      <c r="B2606" s="1" t="s">
        <v>2778</v>
      </c>
      <c r="C2606" s="1">
        <v>1.564152414E-6</v>
      </c>
      <c r="D2606" s="1">
        <f>mfs[[#This Row],[flux]]/1000</f>
        <v>1.564152414E-9</v>
      </c>
      <c r="F2606" t="s">
        <v>12269</v>
      </c>
      <c r="G2606" t="s">
        <v>2778</v>
      </c>
      <c r="H2606" s="3">
        <v>3.5268858697289101E-12</v>
      </c>
      <c r="I2606">
        <f>_xlfn.XLOOKUP(b2b3[[#This Row],[rxn]],mfs[rxn],mfs[flux_scaled],0)</f>
        <v>3.5268858999999999E-11</v>
      </c>
      <c r="J2606">
        <f>(b2b3[[#This Row],[flux]]-b2b3[[#This Row],[flux in mfs]])/b2b3[[#This Row],[flux]]</f>
        <v>-9.0000000858295142</v>
      </c>
      <c r="K2606">
        <f>ABS(b2b3[[#This Row],[(mfs - b2+b3) / mfs]])</f>
        <v>9.0000000858295142</v>
      </c>
      <c r="L2606" t="b">
        <f>_xlfn.TEXTAFTER(b2b3[[#This Row],[rxn]],"-",-1)="SPONT"</f>
        <v>0</v>
      </c>
      <c r="M2606" t="str">
        <f>_xlfn.TEXTAFTER(b2b3[[#This Row],[rxn]],"-",-1)</f>
        <v>rt1437</v>
      </c>
      <c r="N2606">
        <f>_xlfn.XLOOKUP("'PRO-"&amp;b2b3[[#This Row],[enz]]&amp;"'",'[1]Sheet2 (2)'!$A:$A,'[1]Sheet2 (2)'!$B:$B,"")</f>
        <v>1</v>
      </c>
      <c r="O2606">
        <f>IFERROR(_xlfn.XLOOKUP(b2b3[[#This Row],[Column2]],Table17[[#This Row],[rxn-no-enz]],Table17[[#This Row],[flux]],0),0)</f>
        <v>1.8958556999999999E-11</v>
      </c>
      <c r="P2606" t="str">
        <f>_xlfn.TEXTBEFORE(b2b3[[#This Row],[rxn]],"-",-1,,,"")</f>
        <v>PROWASTE</v>
      </c>
    </row>
    <row r="2607" spans="1:16" ht="17" hidden="1" x14ac:dyDescent="0.25">
      <c r="A2607" s="1" t="s">
        <v>13056</v>
      </c>
      <c r="B2607" s="1" t="s">
        <v>2778</v>
      </c>
      <c r="C2607" s="1">
        <v>4.0125333399999999E-7</v>
      </c>
      <c r="D2607" s="1">
        <f>mfs[[#This Row],[flux]]/1000</f>
        <v>4.0125333400000001E-10</v>
      </c>
      <c r="F2607" t="s">
        <v>12270</v>
      </c>
      <c r="G2607" t="s">
        <v>2778</v>
      </c>
      <c r="H2607" s="3">
        <v>4.0628819087599998E-12</v>
      </c>
      <c r="I2607">
        <f>_xlfn.XLOOKUP(b2b3[[#This Row],[rxn]],mfs[rxn],mfs[flux_scaled],0)</f>
        <v>4.0628818999999996E-11</v>
      </c>
      <c r="J2607">
        <f>(b2b3[[#This Row],[flux]]-b2b3[[#This Row],[flux in mfs]])/b2b3[[#This Row],[flux]]</f>
        <v>-8.9999999784389502</v>
      </c>
      <c r="K2607">
        <f>ABS(b2b3[[#This Row],[(mfs - b2+b3) / mfs]])</f>
        <v>8.9999999784389502</v>
      </c>
      <c r="L2607" t="b">
        <f>_xlfn.TEXTAFTER(b2b3[[#This Row],[rxn]],"-",-1)="SPONT"</f>
        <v>0</v>
      </c>
      <c r="M2607" t="str">
        <f>_xlfn.TEXTAFTER(b2b3[[#This Row],[rxn]],"-",-1)</f>
        <v>rt1454</v>
      </c>
      <c r="N2607">
        <f>_xlfn.XLOOKUP("'PRO-"&amp;b2b3[[#This Row],[enz]]&amp;"'",'[1]Sheet2 (2)'!$A:$A,'[1]Sheet2 (2)'!$B:$B,"")</f>
        <v>1</v>
      </c>
      <c r="O2607">
        <f>IFERROR(_xlfn.XLOOKUP(b2b3[[#This Row],[Column2]],Table17[[#This Row],[rxn-no-enz]],Table17[[#This Row],[flux]],0),0)</f>
        <v>8.9215409999999993E-12</v>
      </c>
      <c r="P2607" t="str">
        <f>_xlfn.TEXTBEFORE(b2b3[[#This Row],[rxn]],"-",-1,,,"")</f>
        <v>PROWASTE</v>
      </c>
    </row>
    <row r="2608" spans="1:16" ht="17" hidden="1" x14ac:dyDescent="0.25">
      <c r="A2608" s="1" t="s">
        <v>13057</v>
      </c>
      <c r="B2608" s="1" t="s">
        <v>2778</v>
      </c>
      <c r="C2608" s="1">
        <v>2.1630951439999998E-6</v>
      </c>
      <c r="D2608" s="1">
        <f>mfs[[#This Row],[flux]]/1000</f>
        <v>2.1630951439999997E-9</v>
      </c>
      <c r="F2608" t="s">
        <v>12272</v>
      </c>
      <c r="G2608" t="s">
        <v>2778</v>
      </c>
      <c r="H2608" s="3">
        <v>3.7828833791577402E-12</v>
      </c>
      <c r="I2608">
        <f>_xlfn.XLOOKUP(b2b3[[#This Row],[rxn]],mfs[rxn],mfs[flux_scaled],0)</f>
        <v>3.7828833999999999E-11</v>
      </c>
      <c r="J2608">
        <f>(b2b3[[#This Row],[flux]]-b2b3[[#This Row],[flux in mfs]])/b2b3[[#This Row],[flux]]</f>
        <v>-9.0000000550962262</v>
      </c>
      <c r="K2608">
        <f>ABS(b2b3[[#This Row],[(mfs - b2+b3) / mfs]])</f>
        <v>9.0000000550962262</v>
      </c>
      <c r="L2608" t="b">
        <f>_xlfn.TEXTAFTER(b2b3[[#This Row],[rxn]],"-",-1)="SPONT"</f>
        <v>0</v>
      </c>
      <c r="M2608" t="str">
        <f>_xlfn.TEXTAFTER(b2b3[[#This Row],[rxn]],"-",-1)</f>
        <v>rt1470</v>
      </c>
      <c r="N2608">
        <f>_xlfn.XLOOKUP("'PRO-"&amp;b2b3[[#This Row],[enz]]&amp;"'",'[1]Sheet2 (2)'!$A:$A,'[1]Sheet2 (2)'!$B:$B,"")</f>
        <v>1</v>
      </c>
      <c r="O2608">
        <f>IFERROR(_xlfn.XLOOKUP(b2b3[[#This Row],[Column2]],Table17[[#This Row],[rxn-no-enz]],Table17[[#This Row],[flux]],0),0)</f>
        <v>7.3666482710000001E-9</v>
      </c>
      <c r="P2608" t="str">
        <f>_xlfn.TEXTBEFORE(b2b3[[#This Row],[rxn]],"-",-1,,,"")</f>
        <v>PROWASTE</v>
      </c>
    </row>
    <row r="2609" spans="1:16" ht="17" hidden="1" x14ac:dyDescent="0.25">
      <c r="A2609" s="1" t="s">
        <v>13058</v>
      </c>
      <c r="B2609" s="1" t="s">
        <v>2778</v>
      </c>
      <c r="C2609" s="1">
        <v>2.8226142540000001E-6</v>
      </c>
      <c r="D2609" s="1">
        <f>mfs[[#This Row],[flux]]/1000</f>
        <v>2.8226142539999999E-9</v>
      </c>
      <c r="F2609" t="s">
        <v>12274</v>
      </c>
      <c r="G2609" t="s">
        <v>2778</v>
      </c>
      <c r="H2609" s="3">
        <v>2.3230431142380899E-11</v>
      </c>
      <c r="I2609">
        <f>_xlfn.XLOOKUP(b2b3[[#This Row],[rxn]],mfs[rxn],mfs[flux_scaled],0)</f>
        <v>2.32304311E-10</v>
      </c>
      <c r="J2609">
        <f>(b2b3[[#This Row],[flux]]-b2b3[[#This Row],[flux in mfs]])/b2b3[[#This Row],[flux]]</f>
        <v>-8.9999999817563019</v>
      </c>
      <c r="K2609">
        <f>ABS(b2b3[[#This Row],[(mfs - b2+b3) / mfs]])</f>
        <v>8.9999999817563019</v>
      </c>
      <c r="L2609" t="b">
        <f>_xlfn.TEXTAFTER(b2b3[[#This Row],[rxn]],"-",-1)="SPONT"</f>
        <v>0</v>
      </c>
      <c r="M2609" t="str">
        <f>_xlfn.TEXTAFTER(b2b3[[#This Row],[rxn]],"-",-1)</f>
        <v>rt1488</v>
      </c>
      <c r="N2609">
        <f>_xlfn.XLOOKUP("'PRO-"&amp;b2b3[[#This Row],[enz]]&amp;"'",'[1]Sheet2 (2)'!$A:$A,'[1]Sheet2 (2)'!$B:$B,"")</f>
        <v>1</v>
      </c>
      <c r="O2609">
        <f>IFERROR(_xlfn.XLOOKUP(b2b3[[#This Row],[Column2]],Table17[[#This Row],[rxn-no-enz]],Table17[[#This Row],[flux]],0),0)</f>
        <v>5.4925440000000002E-12</v>
      </c>
      <c r="P2609" t="str">
        <f>_xlfn.TEXTBEFORE(b2b3[[#This Row],[rxn]],"-",-1,,,"")</f>
        <v>PROWASTE</v>
      </c>
    </row>
    <row r="2610" spans="1:16" ht="17" hidden="1" x14ac:dyDescent="0.25">
      <c r="A2610" s="1" t="s">
        <v>13059</v>
      </c>
      <c r="B2610" s="1" t="s">
        <v>2778</v>
      </c>
      <c r="C2610" s="1">
        <v>1.433670424E-6</v>
      </c>
      <c r="D2610" s="1">
        <f>mfs[[#This Row],[flux]]/1000</f>
        <v>1.4336704240000001E-9</v>
      </c>
      <c r="F2610" t="s">
        <v>12275</v>
      </c>
      <c r="G2610" t="s">
        <v>2778</v>
      </c>
      <c r="H2610" s="3">
        <v>6.4729230186635896E-11</v>
      </c>
      <c r="I2610">
        <f>_xlfn.XLOOKUP(b2b3[[#This Row],[rxn]],mfs[rxn],mfs[flux_scaled],0)</f>
        <v>6.4729230199999994E-10</v>
      </c>
      <c r="J2610">
        <f>(b2b3[[#This Row],[flux]]-b2b3[[#This Row],[flux in mfs]])/b2b3[[#This Row],[flux]]</f>
        <v>-9.0000000020646169</v>
      </c>
      <c r="K2610">
        <f>ABS(b2b3[[#This Row],[(mfs - b2+b3) / mfs]])</f>
        <v>9.0000000020646169</v>
      </c>
      <c r="L2610" t="b">
        <f>_xlfn.TEXTAFTER(b2b3[[#This Row],[rxn]],"-",-1)="SPONT"</f>
        <v>0</v>
      </c>
      <c r="M2610" t="str">
        <f>_xlfn.TEXTAFTER(b2b3[[#This Row],[rxn]],"-",-1)</f>
        <v>rt1518_c</v>
      </c>
      <c r="N2610" t="str">
        <f>_xlfn.XLOOKUP("'PRO-"&amp;b2b3[[#This Row],[enz]]&amp;"'",'[1]Sheet2 (2)'!$A:$A,'[1]Sheet2 (2)'!$B:$B,"")</f>
        <v/>
      </c>
      <c r="O2610">
        <f>IFERROR(_xlfn.XLOOKUP(b2b3[[#This Row],[Column2]],Table17[[#This Row],[rxn-no-enz]],Table17[[#This Row],[flux]],0),0)</f>
        <v>3.3982572399999999E-10</v>
      </c>
      <c r="P2610" t="str">
        <f>_xlfn.TEXTBEFORE(b2b3[[#This Row],[rxn]],"-",-1,,,"")</f>
        <v>PROWASTE</v>
      </c>
    </row>
    <row r="2611" spans="1:16" ht="17" hidden="1" x14ac:dyDescent="0.25">
      <c r="A2611" s="1" t="s">
        <v>13060</v>
      </c>
      <c r="B2611" s="1" t="s">
        <v>2778</v>
      </c>
      <c r="C2611" s="1">
        <v>5.6949084200000004E-7</v>
      </c>
      <c r="D2611" s="1">
        <f>mfs[[#This Row],[flux]]/1000</f>
        <v>5.6949084200000008E-10</v>
      </c>
      <c r="F2611" t="s">
        <v>12281</v>
      </c>
      <c r="G2611" t="s">
        <v>2778</v>
      </c>
      <c r="H2611" s="3">
        <v>7.4769431290092701E-12</v>
      </c>
      <c r="I2611">
        <f>_xlfn.XLOOKUP(b2b3[[#This Row],[rxn]],mfs[rxn],mfs[flux_scaled],0)</f>
        <v>7.4769431000000005E-11</v>
      </c>
      <c r="J2611">
        <f>(b2b3[[#This Row],[flux]]-b2b3[[#This Row],[flux in mfs]])/b2b3[[#This Row],[flux]]</f>
        <v>-8.9999999612016985</v>
      </c>
      <c r="K2611">
        <f>ABS(b2b3[[#This Row],[(mfs - b2+b3) / mfs]])</f>
        <v>8.9999999612016985</v>
      </c>
      <c r="L2611" t="b">
        <f>_xlfn.TEXTAFTER(b2b3[[#This Row],[rxn]],"-",-1)="SPONT"</f>
        <v>0</v>
      </c>
      <c r="M2611" t="str">
        <f>_xlfn.TEXTAFTER(b2b3[[#This Row],[rxn]],"-",-1)</f>
        <v>rt1561</v>
      </c>
      <c r="N2611">
        <f>_xlfn.XLOOKUP("'PRO-"&amp;b2b3[[#This Row],[enz]]&amp;"'",'[1]Sheet2 (2)'!$A:$A,'[1]Sheet2 (2)'!$B:$B,"")</f>
        <v>1</v>
      </c>
      <c r="O2611">
        <f>IFERROR(_xlfn.XLOOKUP(b2b3[[#This Row],[Column2]],Table17[[#This Row],[rxn-no-enz]],Table17[[#This Row],[flux]],0),0)</f>
        <v>3.3982572399999999E-10</v>
      </c>
      <c r="P2611" t="str">
        <f>_xlfn.TEXTBEFORE(b2b3[[#This Row],[rxn]],"-",-1,,,"")</f>
        <v>PROWASTE</v>
      </c>
    </row>
    <row r="2612" spans="1:16" ht="17" hidden="1" x14ac:dyDescent="0.25">
      <c r="A2612" s="1" t="s">
        <v>13061</v>
      </c>
      <c r="B2612" s="1" t="s">
        <v>2778</v>
      </c>
      <c r="C2612" s="1">
        <v>1.9993619229999999E-6</v>
      </c>
      <c r="D2612" s="1">
        <f>mfs[[#This Row],[flux]]/1000</f>
        <v>1.9993619229999999E-9</v>
      </c>
      <c r="F2612" t="s">
        <v>12282</v>
      </c>
      <c r="G2612" t="s">
        <v>2778</v>
      </c>
      <c r="H2612" s="3">
        <v>2.1876134256045601E-12</v>
      </c>
      <c r="I2612">
        <f>_xlfn.XLOOKUP(b2b3[[#This Row],[rxn]],mfs[rxn],mfs[flux_scaled],0)</f>
        <v>2.1876134000000001E-11</v>
      </c>
      <c r="J2612">
        <f>(b2b3[[#This Row],[flux]]-b2b3[[#This Row],[flux in mfs]])/b2b3[[#This Row],[flux]]</f>
        <v>-8.9999998829566508</v>
      </c>
      <c r="K2612">
        <f>ABS(b2b3[[#This Row],[(mfs - b2+b3) / mfs]])</f>
        <v>8.9999998829566508</v>
      </c>
      <c r="L2612" t="b">
        <f>_xlfn.TEXTAFTER(b2b3[[#This Row],[rxn]],"-",-1)="SPONT"</f>
        <v>0</v>
      </c>
      <c r="M2612" t="str">
        <f>_xlfn.TEXTAFTER(b2b3[[#This Row],[rxn]],"-",-1)</f>
        <v>rt1567</v>
      </c>
      <c r="N2612">
        <f>_xlfn.XLOOKUP("'PRO-"&amp;b2b3[[#This Row],[enz]]&amp;"'",'[1]Sheet2 (2)'!$A:$A,'[1]Sheet2 (2)'!$B:$B,"")</f>
        <v>1</v>
      </c>
      <c r="O2612">
        <f>IFERROR(_xlfn.XLOOKUP(b2b3[[#This Row],[Column2]],Table17[[#This Row],[rxn-no-enz]],Table17[[#This Row],[flux]],0),0)</f>
        <v>5.3668619599999999E-10</v>
      </c>
      <c r="P2612" t="str">
        <f>_xlfn.TEXTBEFORE(b2b3[[#This Row],[rxn]],"-",-1,,,"")</f>
        <v>PROWASTE</v>
      </c>
    </row>
    <row r="2613" spans="1:16" ht="17" hidden="1" x14ac:dyDescent="0.25">
      <c r="A2613" s="1" t="s">
        <v>13062</v>
      </c>
      <c r="B2613" s="1" t="s">
        <v>2778</v>
      </c>
      <c r="C2613" s="1">
        <v>1.8895689059999999E-6</v>
      </c>
      <c r="D2613" s="1">
        <f>mfs[[#This Row],[flux]]/1000</f>
        <v>1.8895689059999998E-9</v>
      </c>
      <c r="F2613" t="s">
        <v>12283</v>
      </c>
      <c r="G2613" t="s">
        <v>2778</v>
      </c>
      <c r="H2613" s="3">
        <v>2.9241230389393798E-10</v>
      </c>
      <c r="I2613">
        <f>_xlfn.XLOOKUP(b2b3[[#This Row],[rxn]],mfs[rxn],mfs[flux_scaled],0)</f>
        <v>3.2916120440000001E-9</v>
      </c>
      <c r="J2613">
        <f>(b2b3[[#This Row],[flux]]-b2b3[[#This Row],[flux in mfs]])/b2b3[[#This Row],[flux]]</f>
        <v>-10.256749460152379</v>
      </c>
      <c r="K2613">
        <f>ABS(b2b3[[#This Row],[(mfs - b2+b3) / mfs]])</f>
        <v>10.256749460152379</v>
      </c>
      <c r="L2613" t="b">
        <f>_xlfn.TEXTAFTER(b2b3[[#This Row],[rxn]],"-",-1)="SPONT"</f>
        <v>0</v>
      </c>
      <c r="M2613" t="str">
        <f>_xlfn.TEXTAFTER(b2b3[[#This Row],[rxn]],"-",-1)</f>
        <v>rt1572</v>
      </c>
      <c r="N2613">
        <f>_xlfn.XLOOKUP("'PRO-"&amp;b2b3[[#This Row],[enz]]&amp;"'",'[1]Sheet2 (2)'!$A:$A,'[1]Sheet2 (2)'!$B:$B,"")</f>
        <v>1</v>
      </c>
      <c r="O2613">
        <f>IFERROR(_xlfn.XLOOKUP(b2b3[[#This Row],[Column2]],Table17[[#This Row],[rxn-no-enz]],Table17[[#This Row],[flux]],0),0)</f>
        <v>7.2293197399999997E-10</v>
      </c>
      <c r="P2613" t="str">
        <f>_xlfn.TEXTBEFORE(b2b3[[#This Row],[rxn]],"-",-1,,,"")</f>
        <v>PROWASTE</v>
      </c>
    </row>
    <row r="2614" spans="1:16" ht="17" hidden="1" x14ac:dyDescent="0.25">
      <c r="A2614" s="1" t="s">
        <v>13063</v>
      </c>
      <c r="B2614" s="1" t="s">
        <v>2778</v>
      </c>
      <c r="C2614" s="1">
        <v>9.22019637E-7</v>
      </c>
      <c r="D2614" s="1">
        <f>mfs[[#This Row],[flux]]/1000</f>
        <v>9.22019637E-10</v>
      </c>
      <c r="F2614" t="s">
        <v>12287</v>
      </c>
      <c r="G2614" t="s">
        <v>2778</v>
      </c>
      <c r="H2614" s="3">
        <v>5.9705654979717296E-12</v>
      </c>
      <c r="I2614">
        <f>_xlfn.XLOOKUP(b2b3[[#This Row],[rxn]],mfs[rxn],mfs[flux_scaled],0)</f>
        <v>5.9705654999999999E-11</v>
      </c>
      <c r="J2614">
        <f>(b2b3[[#This Row],[flux]]-b2b3[[#This Row],[flux in mfs]])/b2b3[[#This Row],[flux]]</f>
        <v>-9.0000000033971155</v>
      </c>
      <c r="K2614">
        <f>ABS(b2b3[[#This Row],[(mfs - b2+b3) / mfs]])</f>
        <v>9.0000000033971155</v>
      </c>
      <c r="L2614" t="b">
        <f>_xlfn.TEXTAFTER(b2b3[[#This Row],[rxn]],"-",-1)="SPONT"</f>
        <v>0</v>
      </c>
      <c r="M2614" t="str">
        <f>_xlfn.TEXTAFTER(b2b3[[#This Row],[rxn]],"-",-1)</f>
        <v>rt1613</v>
      </c>
      <c r="N2614">
        <f>_xlfn.XLOOKUP("'PRO-"&amp;b2b3[[#This Row],[enz]]&amp;"'",'[1]Sheet2 (2)'!$A:$A,'[1]Sheet2 (2)'!$B:$B,"")</f>
        <v>1</v>
      </c>
      <c r="O2614">
        <f>IFERROR(_xlfn.XLOOKUP(b2b3[[#This Row],[Column2]],Table17[[#This Row],[rxn-no-enz]],Table17[[#This Row],[flux]],0),0)</f>
        <v>8.5409353E-11</v>
      </c>
      <c r="P2614" t="str">
        <f>_xlfn.TEXTBEFORE(b2b3[[#This Row],[rxn]],"-",-1,,,"")</f>
        <v>PROWASTE</v>
      </c>
    </row>
    <row r="2615" spans="1:16" ht="17" hidden="1" x14ac:dyDescent="0.25">
      <c r="A2615" s="1" t="s">
        <v>13065</v>
      </c>
      <c r="B2615" s="1" t="s">
        <v>2778</v>
      </c>
      <c r="C2615" s="1">
        <v>2.269331831E-6</v>
      </c>
      <c r="D2615" s="1">
        <f>mfs[[#This Row],[flux]]/1000</f>
        <v>2.2693318309999999E-9</v>
      </c>
      <c r="F2615" t="s">
        <v>12289</v>
      </c>
      <c r="G2615" t="s">
        <v>2778</v>
      </c>
      <c r="H2615" s="3">
        <v>4.1515137263077003E-12</v>
      </c>
      <c r="I2615">
        <f>_xlfn.XLOOKUP(b2b3[[#This Row],[rxn]],mfs[rxn],mfs[flux_scaled],0)</f>
        <v>4.1515137E-11</v>
      </c>
      <c r="J2615">
        <f>(b2b3[[#This Row],[flux]]-b2b3[[#This Row],[flux in mfs]])/b2b3[[#This Row],[flux]]</f>
        <v>-8.999999936631065</v>
      </c>
      <c r="K2615">
        <f>ABS(b2b3[[#This Row],[(mfs - b2+b3) / mfs]])</f>
        <v>8.999999936631065</v>
      </c>
      <c r="L2615" t="b">
        <f>_xlfn.TEXTAFTER(b2b3[[#This Row],[rxn]],"-",-1)="SPONT"</f>
        <v>0</v>
      </c>
      <c r="M2615" t="str">
        <f>_xlfn.TEXTAFTER(b2b3[[#This Row],[rxn]],"-",-1)</f>
        <v>rt1627</v>
      </c>
      <c r="N2615">
        <f>_xlfn.XLOOKUP("'PRO-"&amp;b2b3[[#This Row],[enz]]&amp;"'",'[1]Sheet2 (2)'!$A:$A,'[1]Sheet2 (2)'!$B:$B,"")</f>
        <v>1</v>
      </c>
      <c r="O2615">
        <f>IFERROR(_xlfn.XLOOKUP(b2b3[[#This Row],[Column2]],Table17[[#This Row],[rxn-no-enz]],Table17[[#This Row],[flux]],0),0)</f>
        <v>3.72664802E-10</v>
      </c>
      <c r="P2615" t="str">
        <f>_xlfn.TEXTBEFORE(b2b3[[#This Row],[rxn]],"-",-1,,,"")</f>
        <v>PROWASTE</v>
      </c>
    </row>
    <row r="2616" spans="1:16" ht="17" hidden="1" x14ac:dyDescent="0.25">
      <c r="A2616" s="1" t="s">
        <v>13066</v>
      </c>
      <c r="B2616" s="1" t="s">
        <v>2778</v>
      </c>
      <c r="C2616" s="1">
        <v>3.3714949399999999E-7</v>
      </c>
      <c r="D2616" s="1">
        <f>mfs[[#This Row],[flux]]/1000</f>
        <v>3.37149494E-10</v>
      </c>
      <c r="F2616" t="s">
        <v>12290</v>
      </c>
      <c r="G2616" t="s">
        <v>2778</v>
      </c>
      <c r="H2616" s="3">
        <v>1.1059876370109299E-10</v>
      </c>
      <c r="I2616">
        <f>_xlfn.XLOOKUP(b2b3[[#This Row],[rxn]],mfs[rxn],mfs[flux_scaled],0)</f>
        <v>1.105987637E-9</v>
      </c>
      <c r="J2616">
        <f>(b2b3[[#This Row],[flux]]-b2b3[[#This Row],[flux in mfs]])/b2b3[[#This Row],[flux]]</f>
        <v>-8.9999999999011759</v>
      </c>
      <c r="K2616">
        <f>ABS(b2b3[[#This Row],[(mfs - b2+b3) / mfs]])</f>
        <v>8.9999999999011759</v>
      </c>
      <c r="L2616" t="b">
        <f>_xlfn.TEXTAFTER(b2b3[[#This Row],[rxn]],"-",-1)="SPONT"</f>
        <v>0</v>
      </c>
      <c r="M2616" t="str">
        <f>_xlfn.TEXTAFTER(b2b3[[#This Row],[rxn]],"-",-1)</f>
        <v>rt1632</v>
      </c>
      <c r="N2616">
        <f>_xlfn.XLOOKUP("'PRO-"&amp;b2b3[[#This Row],[enz]]&amp;"'",'[1]Sheet2 (2)'!$A:$A,'[1]Sheet2 (2)'!$B:$B,"")</f>
        <v>1</v>
      </c>
      <c r="O2616">
        <f>IFERROR(_xlfn.XLOOKUP(b2b3[[#This Row],[Column2]],Table17[[#This Row],[rxn-no-enz]],Table17[[#This Row],[flux]],0),0)</f>
        <v>1.8956973400000001E-10</v>
      </c>
      <c r="P2616" t="str">
        <f>_xlfn.TEXTBEFORE(b2b3[[#This Row],[rxn]],"-",-1,,,"")</f>
        <v>PROWASTE</v>
      </c>
    </row>
    <row r="2617" spans="1:16" ht="17" hidden="1" x14ac:dyDescent="0.25">
      <c r="A2617" s="1" t="s">
        <v>13067</v>
      </c>
      <c r="B2617" s="1" t="s">
        <v>2778</v>
      </c>
      <c r="C2617" s="1">
        <v>5.4518560799999998E-7</v>
      </c>
      <c r="D2617" s="1">
        <f>mfs[[#This Row],[flux]]/1000</f>
        <v>5.4518560799999995E-10</v>
      </c>
      <c r="F2617" t="s">
        <v>12291</v>
      </c>
      <c r="G2617" t="s">
        <v>2778</v>
      </c>
      <c r="H2617" s="3">
        <v>6.3173281752455094E-11</v>
      </c>
      <c r="I2617">
        <f>_xlfn.XLOOKUP(b2b3[[#This Row],[rxn]],mfs[rxn],mfs[flux_scaled],0)</f>
        <v>6.3173281799999991E-10</v>
      </c>
      <c r="J2617">
        <f>(b2b3[[#This Row],[flux]]-b2b3[[#This Row],[flux in mfs]])/b2b3[[#This Row],[flux]]</f>
        <v>-9.0000000075261095</v>
      </c>
      <c r="K2617">
        <f>ABS(b2b3[[#This Row],[(mfs - b2+b3) / mfs]])</f>
        <v>9.0000000075261095</v>
      </c>
      <c r="L2617" t="b">
        <f>_xlfn.TEXTAFTER(b2b3[[#This Row],[rxn]],"-",-1)="SPONT"</f>
        <v>0</v>
      </c>
      <c r="M2617" t="str">
        <f>_xlfn.TEXTAFTER(b2b3[[#This Row],[rxn]],"-",-1)</f>
        <v>rt1639</v>
      </c>
      <c r="N2617">
        <f>_xlfn.XLOOKUP("'PRO-"&amp;b2b3[[#This Row],[enz]]&amp;"'",'[1]Sheet2 (2)'!$A:$A,'[1]Sheet2 (2)'!$B:$B,"")</f>
        <v>1</v>
      </c>
      <c r="O2617">
        <f>IFERROR(_xlfn.XLOOKUP(b2b3[[#This Row],[Column2]],Table17[[#This Row],[rxn-no-enz]],Table17[[#This Row],[flux]],0),0)</f>
        <v>1.02775539999999E-11</v>
      </c>
      <c r="P2617" t="str">
        <f>_xlfn.TEXTBEFORE(b2b3[[#This Row],[rxn]],"-",-1,,,"")</f>
        <v>PROWASTE</v>
      </c>
    </row>
    <row r="2618" spans="1:16" ht="17" hidden="1" x14ac:dyDescent="0.25">
      <c r="A2618" s="1" t="s">
        <v>13068</v>
      </c>
      <c r="B2618" s="1" t="s">
        <v>2778</v>
      </c>
      <c r="C2618" s="1">
        <v>1.406980235E-6</v>
      </c>
      <c r="D2618" s="1">
        <f>mfs[[#This Row],[flux]]/1000</f>
        <v>1.4069802349999999E-9</v>
      </c>
      <c r="F2618" t="s">
        <v>12292</v>
      </c>
      <c r="G2618" t="s">
        <v>2778</v>
      </c>
      <c r="H2618" s="3">
        <v>6.5159152319157402E-11</v>
      </c>
      <c r="I2618">
        <f>_xlfn.XLOOKUP(b2b3[[#This Row],[rxn]],mfs[rxn],mfs[flux_scaled],0)</f>
        <v>6.51591523E-10</v>
      </c>
      <c r="J2618">
        <f>(b2b3[[#This Row],[flux]]-b2b3[[#This Row],[flux in mfs]])/b2b3[[#This Row],[flux]]</f>
        <v>-8.9999999970599056</v>
      </c>
      <c r="K2618">
        <f>ABS(b2b3[[#This Row],[(mfs - b2+b3) / mfs]])</f>
        <v>8.9999999970599056</v>
      </c>
      <c r="L2618" t="b">
        <f>_xlfn.TEXTAFTER(b2b3[[#This Row],[rxn]],"-",-1)="SPONT"</f>
        <v>0</v>
      </c>
      <c r="M2618" t="str">
        <f>_xlfn.TEXTAFTER(b2b3[[#This Row],[rxn]],"-",-1)</f>
        <v>rt1642</v>
      </c>
      <c r="N2618">
        <f>_xlfn.XLOOKUP("'PRO-"&amp;b2b3[[#This Row],[enz]]&amp;"'",'[1]Sheet2 (2)'!$A:$A,'[1]Sheet2 (2)'!$B:$B,"")</f>
        <v>1</v>
      </c>
      <c r="O2618">
        <f>IFERROR(_xlfn.XLOOKUP(b2b3[[#This Row],[Column2]],Table17[[#This Row],[rxn-no-enz]],Table17[[#This Row],[flux]],0),0)</f>
        <v>7.6418045200000001E-9</v>
      </c>
      <c r="P2618" t="str">
        <f>_xlfn.TEXTBEFORE(b2b3[[#This Row],[rxn]],"-",-1,,,"")</f>
        <v>PROWASTE</v>
      </c>
    </row>
    <row r="2619" spans="1:16" ht="17" hidden="1" x14ac:dyDescent="0.25">
      <c r="A2619" s="1" t="s">
        <v>13069</v>
      </c>
      <c r="B2619" s="1" t="s">
        <v>2778</v>
      </c>
      <c r="C2619" s="1">
        <v>4.5095780000000002E-7</v>
      </c>
      <c r="D2619" s="1">
        <f>mfs[[#This Row],[flux]]/1000</f>
        <v>4.5095780000000003E-10</v>
      </c>
      <c r="F2619" t="s">
        <v>12293</v>
      </c>
      <c r="G2619" t="s">
        <v>2778</v>
      </c>
      <c r="H2619" s="3">
        <v>1.36863016324118E-11</v>
      </c>
      <c r="I2619">
        <f>_xlfn.XLOOKUP(b2b3[[#This Row],[rxn]],mfs[rxn],mfs[flux_scaled],0)</f>
        <v>1.3686301600000002E-10</v>
      </c>
      <c r="J2619">
        <f>(b2b3[[#This Row],[flux]]-b2b3[[#This Row],[flux in mfs]])/b2b3[[#This Row],[flux]]</f>
        <v>-8.9999999763180742</v>
      </c>
      <c r="K2619">
        <f>ABS(b2b3[[#This Row],[(mfs - b2+b3) / mfs]])</f>
        <v>8.9999999763180742</v>
      </c>
      <c r="L2619" t="b">
        <f>_xlfn.TEXTAFTER(b2b3[[#This Row],[rxn]],"-",-1)="SPONT"</f>
        <v>0</v>
      </c>
      <c r="M2619" t="str">
        <f>_xlfn.TEXTAFTER(b2b3[[#This Row],[rxn]],"-",-1)</f>
        <v>rt1644</v>
      </c>
      <c r="N2619">
        <f>_xlfn.XLOOKUP("'PRO-"&amp;b2b3[[#This Row],[enz]]&amp;"'",'[1]Sheet2 (2)'!$A:$A,'[1]Sheet2 (2)'!$B:$B,"")</f>
        <v>1</v>
      </c>
      <c r="O2619">
        <f>IFERROR(_xlfn.XLOOKUP(b2b3[[#This Row],[Column2]],Table17[[#This Row],[rxn-no-enz]],Table17[[#This Row],[flux]],0),0)</f>
        <v>7.6418045200000001E-9</v>
      </c>
      <c r="P2619" t="str">
        <f>_xlfn.TEXTBEFORE(b2b3[[#This Row],[rxn]],"-",-1,,,"")</f>
        <v>PROWASTE</v>
      </c>
    </row>
    <row r="2620" spans="1:16" ht="17" hidden="1" x14ac:dyDescent="0.25">
      <c r="A2620" s="1" t="s">
        <v>13070</v>
      </c>
      <c r="B2620" s="1" t="s">
        <v>2778</v>
      </c>
      <c r="C2620" s="1">
        <v>2.3229483359999998E-6</v>
      </c>
      <c r="D2620" s="1">
        <f>mfs[[#This Row],[flux]]/1000</f>
        <v>2.322948336E-9</v>
      </c>
      <c r="F2620" t="s">
        <v>12294</v>
      </c>
      <c r="G2620" t="s">
        <v>2778</v>
      </c>
      <c r="H2620" s="3">
        <v>1.2202048106195699E-11</v>
      </c>
      <c r="I2620">
        <f>_xlfn.XLOOKUP(b2b3[[#This Row],[rxn]],mfs[rxn],mfs[flux_scaled],0)</f>
        <v>1.22020481E-10</v>
      </c>
      <c r="J2620">
        <f>(b2b3[[#This Row],[flux]]-b2b3[[#This Row],[flux in mfs]])/b2b3[[#This Row],[flux]]</f>
        <v>-8.9999999949224101</v>
      </c>
      <c r="K2620">
        <f>ABS(b2b3[[#This Row],[(mfs - b2+b3) / mfs]])</f>
        <v>8.9999999949224101</v>
      </c>
      <c r="L2620" t="b">
        <f>_xlfn.TEXTAFTER(b2b3[[#This Row],[rxn]],"-",-1)="SPONT"</f>
        <v>0</v>
      </c>
      <c r="M2620" t="str">
        <f>_xlfn.TEXTAFTER(b2b3[[#This Row],[rxn]],"-",-1)</f>
        <v>rt1648</v>
      </c>
      <c r="N2620">
        <f>_xlfn.XLOOKUP("'PRO-"&amp;b2b3[[#This Row],[enz]]&amp;"'",'[1]Sheet2 (2)'!$A:$A,'[1]Sheet2 (2)'!$B:$B,"")</f>
        <v>1</v>
      </c>
      <c r="O2620">
        <f>IFERROR(_xlfn.XLOOKUP(b2b3[[#This Row],[Column2]],Table17[[#This Row],[rxn-no-enz]],Table17[[#This Row],[flux]],0),0)</f>
        <v>1.0726480479999999E-9</v>
      </c>
      <c r="P2620" t="str">
        <f>_xlfn.TEXTBEFORE(b2b3[[#This Row],[rxn]],"-",-1,,,"")</f>
        <v>PROWASTE</v>
      </c>
    </row>
    <row r="2621" spans="1:16" ht="17" hidden="1" x14ac:dyDescent="0.25">
      <c r="A2621" s="1" t="s">
        <v>13071</v>
      </c>
      <c r="B2621" s="1" t="s">
        <v>2778</v>
      </c>
      <c r="C2621" s="1">
        <v>4.5582548700000001E-7</v>
      </c>
      <c r="D2621" s="1">
        <f>mfs[[#This Row],[flux]]/1000</f>
        <v>4.55825487E-10</v>
      </c>
      <c r="F2621" t="s">
        <v>12295</v>
      </c>
      <c r="G2621" t="s">
        <v>2778</v>
      </c>
      <c r="H2621" s="3">
        <v>4.6681668814745297E-11</v>
      </c>
      <c r="I2621">
        <f>_xlfn.XLOOKUP(b2b3[[#This Row],[rxn]],mfs[rxn],mfs[flux_scaled],0)</f>
        <v>1.3192502609999998E-9</v>
      </c>
      <c r="J2621">
        <f>(b2b3[[#This Row],[flux]]-b2b3[[#This Row],[flux in mfs]])/b2b3[[#This Row],[flux]]</f>
        <v>-27.26056339663867</v>
      </c>
      <c r="K2621">
        <f>ABS(b2b3[[#This Row],[(mfs - b2+b3) / mfs]])</f>
        <v>27.26056339663867</v>
      </c>
      <c r="L2621" t="b">
        <f>_xlfn.TEXTAFTER(b2b3[[#This Row],[rxn]],"-",-1)="SPONT"</f>
        <v>0</v>
      </c>
      <c r="M2621" t="str">
        <f>_xlfn.TEXTAFTER(b2b3[[#This Row],[rxn]],"-",-1)</f>
        <v>rt1672</v>
      </c>
      <c r="N2621">
        <f>_xlfn.XLOOKUP("'PRO-"&amp;b2b3[[#This Row],[enz]]&amp;"'",'[1]Sheet2 (2)'!$A:$A,'[1]Sheet2 (2)'!$B:$B,"")</f>
        <v>5</v>
      </c>
      <c r="O2621">
        <f>IFERROR(_xlfn.XLOOKUP(b2b3[[#This Row],[Column2]],Table17[[#This Row],[rxn-no-enz]],Table17[[#This Row],[flux]],0),0)</f>
        <v>4.1767147199999999E-10</v>
      </c>
      <c r="P2621" t="str">
        <f>_xlfn.TEXTBEFORE(b2b3[[#This Row],[rxn]],"-",-1,,,"")</f>
        <v>PROWASTE</v>
      </c>
    </row>
    <row r="2622" spans="1:16" ht="17" hidden="1" x14ac:dyDescent="0.25">
      <c r="A2622" s="1" t="s">
        <v>13072</v>
      </c>
      <c r="B2622" s="1" t="s">
        <v>2778</v>
      </c>
      <c r="C2622" s="1">
        <v>9.0403076400000005E-7</v>
      </c>
      <c r="D2622" s="1">
        <f>mfs[[#This Row],[flux]]/1000</f>
        <v>9.0403076400000008E-10</v>
      </c>
      <c r="F2622" t="s">
        <v>12296</v>
      </c>
      <c r="G2622" t="s">
        <v>2778</v>
      </c>
      <c r="H2622" s="3">
        <v>4.2554961335636399E-13</v>
      </c>
      <c r="I2622">
        <f>_xlfn.XLOOKUP(b2b3[[#This Row],[rxn]],mfs[rxn],mfs[flux_scaled],0)</f>
        <v>4.2554960000000003E-12</v>
      </c>
      <c r="J2622">
        <f>(b2b3[[#This Row],[flux]]-b2b3[[#This Row],[flux in mfs]])/b2b3[[#This Row],[flux]]</f>
        <v>-8.9999996861384997</v>
      </c>
      <c r="K2622">
        <f>ABS(b2b3[[#This Row],[(mfs - b2+b3) / mfs]])</f>
        <v>8.9999996861384997</v>
      </c>
      <c r="L2622" t="b">
        <f>_xlfn.TEXTAFTER(b2b3[[#This Row],[rxn]],"-",-1)="SPONT"</f>
        <v>0</v>
      </c>
      <c r="M2622" t="str">
        <f>_xlfn.TEXTAFTER(b2b3[[#This Row],[rxn]],"-",-1)</f>
        <v>rt1675</v>
      </c>
      <c r="N2622">
        <f>_xlfn.XLOOKUP("'PRO-"&amp;b2b3[[#This Row],[enz]]&amp;"'",'[1]Sheet2 (2)'!$A:$A,'[1]Sheet2 (2)'!$B:$B,"")</f>
        <v>1</v>
      </c>
      <c r="O2622">
        <f>IFERROR(_xlfn.XLOOKUP(b2b3[[#This Row],[Column2]],Table17[[#This Row],[rxn-no-enz]],Table17[[#This Row],[flux]],0),0)</f>
        <v>1.8816409999999998E-12</v>
      </c>
      <c r="P2622" t="str">
        <f>_xlfn.TEXTBEFORE(b2b3[[#This Row],[rxn]],"-",-1,,,"")</f>
        <v>PROWASTE</v>
      </c>
    </row>
    <row r="2623" spans="1:16" ht="17" hidden="1" x14ac:dyDescent="0.25">
      <c r="A2623" s="1" t="s">
        <v>13073</v>
      </c>
      <c r="B2623" s="1" t="s">
        <v>2778</v>
      </c>
      <c r="C2623" s="1">
        <v>2.2207247190000002E-6</v>
      </c>
      <c r="D2623" s="1">
        <f>mfs[[#This Row],[flux]]/1000</f>
        <v>2.2207247190000004E-9</v>
      </c>
      <c r="F2623" t="s">
        <v>12297</v>
      </c>
      <c r="G2623" t="s">
        <v>2778</v>
      </c>
      <c r="H2623" s="3">
        <v>7.2692349335204502E-11</v>
      </c>
      <c r="I2623">
        <f>_xlfn.XLOOKUP(b2b3[[#This Row],[rxn]],mfs[rxn],mfs[flux_scaled],0)</f>
        <v>7.2692349299999998E-10</v>
      </c>
      <c r="J2623">
        <f>(b2b3[[#This Row],[flux]]-b2b3[[#This Row],[flux in mfs]])/b2b3[[#This Row],[flux]]</f>
        <v>-8.9999999951570562</v>
      </c>
      <c r="K2623">
        <f>ABS(b2b3[[#This Row],[(mfs - b2+b3) / mfs]])</f>
        <v>8.9999999951570562</v>
      </c>
      <c r="L2623" t="b">
        <f>_xlfn.TEXTAFTER(b2b3[[#This Row],[rxn]],"-",-1)="SPONT"</f>
        <v>0</v>
      </c>
      <c r="M2623" t="str">
        <f>_xlfn.TEXTAFTER(b2b3[[#This Row],[rxn]],"-",-1)</f>
        <v>rt1701_c</v>
      </c>
      <c r="N2623" t="str">
        <f>_xlfn.XLOOKUP("'PRO-"&amp;b2b3[[#This Row],[enz]]&amp;"'",'[1]Sheet2 (2)'!$A:$A,'[1]Sheet2 (2)'!$B:$B,"")</f>
        <v/>
      </c>
      <c r="O2623">
        <f>IFERROR(_xlfn.XLOOKUP(b2b3[[#This Row],[Column2]],Table17[[#This Row],[rxn-no-enz]],Table17[[#This Row],[flux]],0),0)</f>
        <v>9.52960682E-10</v>
      </c>
      <c r="P2623" t="str">
        <f>_xlfn.TEXTBEFORE(b2b3[[#This Row],[rxn]],"-",-1,,,"")</f>
        <v>PROWASTE</v>
      </c>
    </row>
    <row r="2624" spans="1:16" ht="17" hidden="1" x14ac:dyDescent="0.25">
      <c r="A2624" s="1" t="s">
        <v>13075</v>
      </c>
      <c r="B2624" s="1" t="s">
        <v>2778</v>
      </c>
      <c r="C2624" s="1">
        <v>1.2743255459999999E-6</v>
      </c>
      <c r="D2624" s="1">
        <f>mfs[[#This Row],[flux]]/1000</f>
        <v>1.2743255459999999E-9</v>
      </c>
      <c r="F2624" t="s">
        <v>12300</v>
      </c>
      <c r="G2624" t="s">
        <v>2778</v>
      </c>
      <c r="H2624" s="3">
        <v>5.0887865147028803E-12</v>
      </c>
      <c r="I2624">
        <f>_xlfn.XLOOKUP(b2b3[[#This Row],[rxn]],mfs[rxn],mfs[flux_scaled],0)</f>
        <v>5.0887865E-11</v>
      </c>
      <c r="J2624">
        <f>(b2b3[[#This Row],[flux]]-b2b3[[#This Row],[flux in mfs]])/b2b3[[#This Row],[flux]]</f>
        <v>-8.9999999711072949</v>
      </c>
      <c r="K2624">
        <f>ABS(b2b3[[#This Row],[(mfs - b2+b3) / mfs]])</f>
        <v>8.9999999711072949</v>
      </c>
      <c r="L2624" t="b">
        <f>_xlfn.TEXTAFTER(b2b3[[#This Row],[rxn]],"-",-1)="SPONT"</f>
        <v>0</v>
      </c>
      <c r="M2624" t="str">
        <f>_xlfn.TEXTAFTER(b2b3[[#This Row],[rxn]],"-",-1)</f>
        <v>rt1736</v>
      </c>
      <c r="N2624">
        <f>_xlfn.XLOOKUP("'PRO-"&amp;b2b3[[#This Row],[enz]]&amp;"'",'[1]Sheet2 (2)'!$A:$A,'[1]Sheet2 (2)'!$B:$B,"")</f>
        <v>1</v>
      </c>
      <c r="O2624">
        <f>IFERROR(_xlfn.XLOOKUP(b2b3[[#This Row],[Column2]],Table17[[#This Row],[rxn-no-enz]],Table17[[#This Row],[flux]],0),0)</f>
        <v>5.3909012999999997E-11</v>
      </c>
      <c r="P2624" t="str">
        <f>_xlfn.TEXTBEFORE(b2b3[[#This Row],[rxn]],"-",-1,,,"")</f>
        <v>PROWASTE</v>
      </c>
    </row>
    <row r="2625" spans="1:16" ht="17" hidden="1" x14ac:dyDescent="0.25">
      <c r="A2625" s="1" t="s">
        <v>13076</v>
      </c>
      <c r="B2625" s="1" t="s">
        <v>2778</v>
      </c>
      <c r="C2625" s="1">
        <v>8.8098549900000003E-7</v>
      </c>
      <c r="D2625" s="1">
        <f>mfs[[#This Row],[flux]]/1000</f>
        <v>8.8098549900000004E-10</v>
      </c>
      <c r="F2625" t="s">
        <v>12302</v>
      </c>
      <c r="G2625" t="s">
        <v>2778</v>
      </c>
      <c r="H2625" s="3">
        <v>4.6933901958626898E-11</v>
      </c>
      <c r="I2625">
        <f>_xlfn.XLOOKUP(b2b3[[#This Row],[rxn]],mfs[rxn],mfs[flux_scaled],0)</f>
        <v>4.6933902000000003E-10</v>
      </c>
      <c r="J2625">
        <f>(b2b3[[#This Row],[flux]]-b2b3[[#This Row],[flux in mfs]])/b2b3[[#This Row],[flux]]</f>
        <v>-9.000000008815185</v>
      </c>
      <c r="K2625">
        <f>ABS(b2b3[[#This Row],[(mfs - b2+b3) / mfs]])</f>
        <v>9.000000008815185</v>
      </c>
      <c r="L2625" t="b">
        <f>_xlfn.TEXTAFTER(b2b3[[#This Row],[rxn]],"-",-1)="SPONT"</f>
        <v>0</v>
      </c>
      <c r="M2625" t="str">
        <f>_xlfn.TEXTAFTER(b2b3[[#This Row],[rxn]],"-",-1)</f>
        <v>rt1768</v>
      </c>
      <c r="N2625">
        <f>_xlfn.XLOOKUP("'PRO-"&amp;b2b3[[#This Row],[enz]]&amp;"'",'[1]Sheet2 (2)'!$A:$A,'[1]Sheet2 (2)'!$B:$B,"")</f>
        <v>1</v>
      </c>
      <c r="O2625">
        <f>IFERROR(_xlfn.XLOOKUP(b2b3[[#This Row],[Column2]],Table17[[#This Row],[rxn-no-enz]],Table17[[#This Row],[flux]],0),0)</f>
        <v>1.9779432E-11</v>
      </c>
      <c r="P2625" t="str">
        <f>_xlfn.TEXTBEFORE(b2b3[[#This Row],[rxn]],"-",-1,,,"")</f>
        <v>PROWASTE</v>
      </c>
    </row>
    <row r="2626" spans="1:16" ht="17" hidden="1" x14ac:dyDescent="0.25">
      <c r="A2626" s="1" t="s">
        <v>13077</v>
      </c>
      <c r="B2626" s="1" t="s">
        <v>2778</v>
      </c>
      <c r="C2626" s="1">
        <v>1.732826642E-6</v>
      </c>
      <c r="D2626" s="1">
        <f>mfs[[#This Row],[flux]]/1000</f>
        <v>1.7328266420000001E-9</v>
      </c>
      <c r="F2626" t="s">
        <v>12303</v>
      </c>
      <c r="G2626" t="s">
        <v>2778</v>
      </c>
      <c r="H2626" s="3">
        <v>3.3078295804201097E-11</v>
      </c>
      <c r="I2626">
        <f>_xlfn.XLOOKUP(b2b3[[#This Row],[rxn]],mfs[rxn],mfs[flux_scaled],0)</f>
        <v>3.3078295799999998E-10</v>
      </c>
      <c r="J2626">
        <f>(b2b3[[#This Row],[flux]]-b2b3[[#This Row],[flux in mfs]])/b2b3[[#This Row],[flux]]</f>
        <v>-8.9999999987299528</v>
      </c>
      <c r="K2626">
        <f>ABS(b2b3[[#This Row],[(mfs - b2+b3) / mfs]])</f>
        <v>8.9999999987299528</v>
      </c>
      <c r="L2626" t="b">
        <f>_xlfn.TEXTAFTER(b2b3[[#This Row],[rxn]],"-",-1)="SPONT"</f>
        <v>0</v>
      </c>
      <c r="M2626" t="str">
        <f>_xlfn.TEXTAFTER(b2b3[[#This Row],[rxn]],"-",-1)</f>
        <v>rt1772</v>
      </c>
      <c r="N2626">
        <f>_xlfn.XLOOKUP("'PRO-"&amp;b2b3[[#This Row],[enz]]&amp;"'",'[1]Sheet2 (2)'!$A:$A,'[1]Sheet2 (2)'!$B:$B,"")</f>
        <v>1</v>
      </c>
      <c r="O2626">
        <f>IFERROR(_xlfn.XLOOKUP(b2b3[[#This Row],[Column2]],Table17[[#This Row],[rxn-no-enz]],Table17[[#This Row],[flux]],0),0)</f>
        <v>1.5898938399999999E-10</v>
      </c>
      <c r="P2626" t="str">
        <f>_xlfn.TEXTBEFORE(b2b3[[#This Row],[rxn]],"-",-1,,,"")</f>
        <v>PROWASTE</v>
      </c>
    </row>
    <row r="2627" spans="1:16" ht="17" hidden="1" x14ac:dyDescent="0.25">
      <c r="A2627" s="1" t="s">
        <v>13078</v>
      </c>
      <c r="B2627" s="1" t="s">
        <v>2778</v>
      </c>
      <c r="C2627" s="1">
        <v>7.2803437999999994E-8</v>
      </c>
      <c r="D2627" s="1">
        <f>mfs[[#This Row],[flux]]/1000</f>
        <v>7.2803437999999991E-11</v>
      </c>
      <c r="F2627" t="s">
        <v>12305</v>
      </c>
      <c r="G2627" t="s">
        <v>2778</v>
      </c>
      <c r="H2627" s="3">
        <v>2.9988744995212998E-12</v>
      </c>
      <c r="I2627">
        <f>_xlfn.XLOOKUP(b2b3[[#This Row],[rxn]],mfs[rxn],mfs[flux_scaled],0)</f>
        <v>2.9988744999999997E-11</v>
      </c>
      <c r="J2627">
        <f>(b2b3[[#This Row],[flux]]-b2b3[[#This Row],[flux in mfs]])/b2b3[[#This Row],[flux]]</f>
        <v>-9.0000000015962645</v>
      </c>
      <c r="K2627">
        <f>ABS(b2b3[[#This Row],[(mfs - b2+b3) / mfs]])</f>
        <v>9.0000000015962645</v>
      </c>
      <c r="L2627" t="b">
        <f>_xlfn.TEXTAFTER(b2b3[[#This Row],[rxn]],"-",-1)="SPONT"</f>
        <v>0</v>
      </c>
      <c r="M2627" t="str">
        <f>_xlfn.TEXTAFTER(b2b3[[#This Row],[rxn]],"-",-1)</f>
        <v>rt1779</v>
      </c>
      <c r="N2627">
        <f>_xlfn.XLOOKUP("'PRO-"&amp;b2b3[[#This Row],[enz]]&amp;"'",'[1]Sheet2 (2)'!$A:$A,'[1]Sheet2 (2)'!$B:$B,"")</f>
        <v>1</v>
      </c>
      <c r="O2627">
        <f>IFERROR(_xlfn.XLOOKUP(b2b3[[#This Row],[Column2]],Table17[[#This Row],[rxn-no-enz]],Table17[[#This Row],[flux]],0),0)</f>
        <v>5.9932720909999997E-9</v>
      </c>
      <c r="P2627" t="str">
        <f>_xlfn.TEXTBEFORE(b2b3[[#This Row],[rxn]],"-",-1,,,"")</f>
        <v>PROWASTE</v>
      </c>
    </row>
    <row r="2628" spans="1:16" ht="17" hidden="1" x14ac:dyDescent="0.25">
      <c r="A2628" s="1" t="s">
        <v>13079</v>
      </c>
      <c r="B2628" s="1" t="s">
        <v>2778</v>
      </c>
      <c r="C2628" s="1">
        <v>4.5136888200000002E-7</v>
      </c>
      <c r="D2628" s="1">
        <f>mfs[[#This Row],[flux]]/1000</f>
        <v>4.5136888200000003E-10</v>
      </c>
      <c r="F2628" t="s">
        <v>12308</v>
      </c>
      <c r="G2628" t="s">
        <v>2778</v>
      </c>
      <c r="H2628" s="3">
        <v>6.9504167210405699E-12</v>
      </c>
      <c r="I2628">
        <f>_xlfn.XLOOKUP(b2b3[[#This Row],[rxn]],mfs[rxn],mfs[flux_scaled],0)</f>
        <v>6.9504167000000001E-11</v>
      </c>
      <c r="J2628">
        <f>(b2b3[[#This Row],[flux]]-b2b3[[#This Row],[flux in mfs]])/b2b3[[#This Row],[flux]]</f>
        <v>-8.9999999697276145</v>
      </c>
      <c r="K2628">
        <f>ABS(b2b3[[#This Row],[(mfs - b2+b3) / mfs]])</f>
        <v>8.9999999697276145</v>
      </c>
      <c r="L2628" t="b">
        <f>_xlfn.TEXTAFTER(b2b3[[#This Row],[rxn]],"-",-1)="SPONT"</f>
        <v>0</v>
      </c>
      <c r="M2628" t="str">
        <f>_xlfn.TEXTAFTER(b2b3[[#This Row],[rxn]],"-",-1)</f>
        <v>rt1802</v>
      </c>
      <c r="N2628">
        <f>_xlfn.XLOOKUP("'PRO-"&amp;b2b3[[#This Row],[enz]]&amp;"'",'[1]Sheet2 (2)'!$A:$A,'[1]Sheet2 (2)'!$B:$B,"")</f>
        <v>1</v>
      </c>
      <c r="O2628">
        <f>IFERROR(_xlfn.XLOOKUP(b2b3[[#This Row],[Column2]],Table17[[#This Row],[rxn-no-enz]],Table17[[#This Row],[flux]],0),0)</f>
        <v>2.8413278159999898E-9</v>
      </c>
      <c r="P2628" t="str">
        <f>_xlfn.TEXTBEFORE(b2b3[[#This Row],[rxn]],"-",-1,,,"")</f>
        <v>PROWASTE</v>
      </c>
    </row>
    <row r="2629" spans="1:16" ht="17" hidden="1" x14ac:dyDescent="0.25">
      <c r="A2629" s="1" t="s">
        <v>13080</v>
      </c>
      <c r="B2629" s="1" t="s">
        <v>2778</v>
      </c>
      <c r="C2629" s="1">
        <v>3.5538853000000002E-7</v>
      </c>
      <c r="D2629" s="1">
        <f>mfs[[#This Row],[flux]]/1000</f>
        <v>3.5538853000000002E-10</v>
      </c>
      <c r="F2629" t="s">
        <v>12311</v>
      </c>
      <c r="G2629" t="s">
        <v>2778</v>
      </c>
      <c r="H2629" s="3">
        <v>5.0801536155527799E-12</v>
      </c>
      <c r="I2629">
        <f>_xlfn.XLOOKUP(b2b3[[#This Row],[rxn]],mfs[rxn],mfs[flux_scaled],0)</f>
        <v>5.0801535999999997E-11</v>
      </c>
      <c r="J2629">
        <f>(b2b3[[#This Row],[flux]]-b2b3[[#This Row],[flux in mfs]])/b2b3[[#This Row],[flux]]</f>
        <v>-8.9999999693852164</v>
      </c>
      <c r="K2629">
        <f>ABS(b2b3[[#This Row],[(mfs - b2+b3) / mfs]])</f>
        <v>8.9999999693852164</v>
      </c>
      <c r="L2629" t="b">
        <f>_xlfn.TEXTAFTER(b2b3[[#This Row],[rxn]],"-",-1)="SPONT"</f>
        <v>0</v>
      </c>
      <c r="M2629" t="str">
        <f>_xlfn.TEXTAFTER(b2b3[[#This Row],[rxn]],"-",-1)</f>
        <v>rt1830</v>
      </c>
      <c r="N2629">
        <f>_xlfn.XLOOKUP("'PRO-"&amp;b2b3[[#This Row],[enz]]&amp;"'",'[1]Sheet2 (2)'!$A:$A,'[1]Sheet2 (2)'!$B:$B,"")</f>
        <v>1</v>
      </c>
      <c r="O2629">
        <f>IFERROR(_xlfn.XLOOKUP(b2b3[[#This Row],[Column2]],Table17[[#This Row],[rxn-no-enz]],Table17[[#This Row],[flux]],0),0)</f>
        <v>6.3967345300000002E-10</v>
      </c>
      <c r="P2629" t="str">
        <f>_xlfn.TEXTBEFORE(b2b3[[#This Row],[rxn]],"-",-1,,,"")</f>
        <v>PROWASTE</v>
      </c>
    </row>
    <row r="2630" spans="1:16" ht="17" hidden="1" x14ac:dyDescent="0.25">
      <c r="A2630" s="1" t="s">
        <v>13081</v>
      </c>
      <c r="B2630" s="1" t="s">
        <v>2778</v>
      </c>
      <c r="C2630" s="1">
        <v>2.35650665E-7</v>
      </c>
      <c r="D2630" s="1">
        <f>mfs[[#This Row],[flux]]/1000</f>
        <v>2.3565066500000002E-10</v>
      </c>
      <c r="F2630" t="s">
        <v>12314</v>
      </c>
      <c r="G2630" t="s">
        <v>2778</v>
      </c>
      <c r="H2630" s="3">
        <v>9.8821075046234606E-12</v>
      </c>
      <c r="I2630">
        <f>_xlfn.XLOOKUP(b2b3[[#This Row],[rxn]],mfs[rxn],mfs[flux_scaled],0)</f>
        <v>9.8821075000000008E-11</v>
      </c>
      <c r="J2630">
        <f>(b2b3[[#This Row],[flux]]-b2b3[[#This Row],[flux in mfs]])/b2b3[[#This Row],[flux]]</f>
        <v>-8.9999999953213834</v>
      </c>
      <c r="K2630">
        <f>ABS(b2b3[[#This Row],[(mfs - b2+b3) / mfs]])</f>
        <v>8.9999999953213834</v>
      </c>
      <c r="L2630" t="b">
        <f>_xlfn.TEXTAFTER(b2b3[[#This Row],[rxn]],"-",-1)="SPONT"</f>
        <v>0</v>
      </c>
      <c r="M2630" t="str">
        <f>_xlfn.TEXTAFTER(b2b3[[#This Row],[rxn]],"-",-1)</f>
        <v>rt1844</v>
      </c>
      <c r="N2630">
        <f>_xlfn.XLOOKUP("'PRO-"&amp;b2b3[[#This Row],[enz]]&amp;"'",'[1]Sheet2 (2)'!$A:$A,'[1]Sheet2 (2)'!$B:$B,"")</f>
        <v>1</v>
      </c>
      <c r="O2630">
        <f>IFERROR(_xlfn.XLOOKUP(b2b3[[#This Row],[Column2]],Table17[[#This Row],[rxn-no-enz]],Table17[[#This Row],[flux]],0),0)</f>
        <v>9.8922465000000001E-11</v>
      </c>
      <c r="P2630" t="str">
        <f>_xlfn.TEXTBEFORE(b2b3[[#This Row],[rxn]],"-",-1,,,"")</f>
        <v>PROWASTE</v>
      </c>
    </row>
    <row r="2631" spans="1:16" ht="17" hidden="1" x14ac:dyDescent="0.25">
      <c r="A2631" s="1" t="s">
        <v>13082</v>
      </c>
      <c r="B2631" s="1" t="s">
        <v>2778</v>
      </c>
      <c r="C2631" s="1">
        <v>8.2218651999999998E-8</v>
      </c>
      <c r="D2631" s="1">
        <f>mfs[[#This Row],[flux]]/1000</f>
        <v>8.2218651999999999E-11</v>
      </c>
      <c r="F2631" t="s">
        <v>12315</v>
      </c>
      <c r="G2631" t="s">
        <v>2778</v>
      </c>
      <c r="H2631" s="3">
        <v>4.6667628705489297E-12</v>
      </c>
      <c r="I2631">
        <f>_xlfn.XLOOKUP(b2b3[[#This Row],[rxn]],mfs[rxn],mfs[flux_scaled],0)</f>
        <v>4.6667629E-11</v>
      </c>
      <c r="J2631">
        <f>(b2b3[[#This Row],[flux]]-b2b3[[#This Row],[flux in mfs]])/b2b3[[#This Row],[flux]]</f>
        <v>-9.0000000631081356</v>
      </c>
      <c r="K2631">
        <f>ABS(b2b3[[#This Row],[(mfs - b2+b3) / mfs]])</f>
        <v>9.0000000631081356</v>
      </c>
      <c r="L2631" t="b">
        <f>_xlfn.TEXTAFTER(b2b3[[#This Row],[rxn]],"-",-1)="SPONT"</f>
        <v>0</v>
      </c>
      <c r="M2631" t="str">
        <f>_xlfn.TEXTAFTER(b2b3[[#This Row],[rxn]],"-",-1)</f>
        <v>rt1845</v>
      </c>
      <c r="N2631">
        <f>_xlfn.XLOOKUP("'PRO-"&amp;b2b3[[#This Row],[enz]]&amp;"'",'[1]Sheet2 (2)'!$A:$A,'[1]Sheet2 (2)'!$B:$B,"")</f>
        <v>2</v>
      </c>
      <c r="O2631">
        <f>IFERROR(_xlfn.XLOOKUP(b2b3[[#This Row],[Column2]],Table17[[#This Row],[rxn-no-enz]],Table17[[#This Row],[flux]],0),0)</f>
        <v>4.6477154000000002E-11</v>
      </c>
      <c r="P2631" t="str">
        <f>_xlfn.TEXTBEFORE(b2b3[[#This Row],[rxn]],"-",-1,,,"")</f>
        <v>PROWASTE</v>
      </c>
    </row>
    <row r="2632" spans="1:16" ht="17" hidden="1" x14ac:dyDescent="0.25">
      <c r="A2632" s="1" t="s">
        <v>13083</v>
      </c>
      <c r="B2632" s="1" t="s">
        <v>2778</v>
      </c>
      <c r="C2632" s="1">
        <v>1.6109555999999999E-7</v>
      </c>
      <c r="D2632" s="1">
        <f>mfs[[#This Row],[flux]]/1000</f>
        <v>1.6109555999999999E-10</v>
      </c>
      <c r="F2632" t="s">
        <v>12316</v>
      </c>
      <c r="G2632" t="s">
        <v>2778</v>
      </c>
      <c r="H2632" s="3">
        <v>3.2870869865509001E-12</v>
      </c>
      <c r="I2632">
        <f>_xlfn.XLOOKUP(b2b3[[#This Row],[rxn]],mfs[rxn],mfs[flux_scaled],0)</f>
        <v>3.2870870000000003E-11</v>
      </c>
      <c r="J2632">
        <f>(b2b3[[#This Row],[flux]]-b2b3[[#This Row],[flux in mfs]])/b2b3[[#This Row],[flux]]</f>
        <v>-9.0000000409149514</v>
      </c>
      <c r="K2632">
        <f>ABS(b2b3[[#This Row],[(mfs - b2+b3) / mfs]])</f>
        <v>9.0000000409149514</v>
      </c>
      <c r="L2632" t="b">
        <f>_xlfn.TEXTAFTER(b2b3[[#This Row],[rxn]],"-",-1)="SPONT"</f>
        <v>0</v>
      </c>
      <c r="M2632" t="str">
        <f>_xlfn.TEXTAFTER(b2b3[[#This Row],[rxn]],"-",-1)</f>
        <v>rt1850_c</v>
      </c>
      <c r="N2632" t="str">
        <f>_xlfn.XLOOKUP("'PRO-"&amp;b2b3[[#This Row],[enz]]&amp;"'",'[1]Sheet2 (2)'!$A:$A,'[1]Sheet2 (2)'!$B:$B,"")</f>
        <v/>
      </c>
      <c r="O2632">
        <f>IFERROR(_xlfn.XLOOKUP(b2b3[[#This Row],[Column2]],Table17[[#This Row],[rxn-no-enz]],Table17[[#This Row],[flux]],0),0)</f>
        <v>6.4766431529999999E-9</v>
      </c>
      <c r="P2632" t="str">
        <f>_xlfn.TEXTBEFORE(b2b3[[#This Row],[rxn]],"-",-1,,,"")</f>
        <v>PROWASTE</v>
      </c>
    </row>
    <row r="2633" spans="1:16" ht="17" hidden="1" x14ac:dyDescent="0.25">
      <c r="A2633" s="1" t="s">
        <v>13084</v>
      </c>
      <c r="B2633" s="1" t="s">
        <v>2778</v>
      </c>
      <c r="C2633" s="1">
        <v>7.6568027999999997E-8</v>
      </c>
      <c r="D2633" s="1">
        <f>mfs[[#This Row],[flux]]/1000</f>
        <v>7.6568027999999999E-11</v>
      </c>
      <c r="F2633" t="s">
        <v>12319</v>
      </c>
      <c r="G2633" t="s">
        <v>2778</v>
      </c>
      <c r="H2633" s="3">
        <v>4.7555723531031097E-12</v>
      </c>
      <c r="I2633">
        <f>_xlfn.XLOOKUP(b2b3[[#This Row],[rxn]],mfs[rxn],mfs[flux_scaled],0)</f>
        <v>4.7555723999999995E-11</v>
      </c>
      <c r="J2633">
        <f>(b2b3[[#This Row],[flux]]-b2b3[[#This Row],[flux in mfs]])/b2b3[[#This Row],[flux]]</f>
        <v>-9.0000000986146063</v>
      </c>
      <c r="K2633">
        <f>ABS(b2b3[[#This Row],[(mfs - b2+b3) / mfs]])</f>
        <v>9.0000000986146063</v>
      </c>
      <c r="L2633" t="b">
        <f>_xlfn.TEXTAFTER(b2b3[[#This Row],[rxn]],"-",-1)="SPONT"</f>
        <v>0</v>
      </c>
      <c r="M2633" t="str">
        <f>_xlfn.TEXTAFTER(b2b3[[#This Row],[rxn]],"-",-1)</f>
        <v>rt1883</v>
      </c>
      <c r="N2633">
        <f>_xlfn.XLOOKUP("'PRO-"&amp;b2b3[[#This Row],[enz]]&amp;"'",'[1]Sheet2 (2)'!$A:$A,'[1]Sheet2 (2)'!$B:$B,"")</f>
        <v>1</v>
      </c>
      <c r="O2633">
        <f>IFERROR(_xlfn.XLOOKUP(b2b3[[#This Row],[Column2]],Table17[[#This Row],[rxn-no-enz]],Table17[[#This Row],[flux]],0),0)</f>
        <v>1.8618228999999999E-10</v>
      </c>
      <c r="P2633" t="str">
        <f>_xlfn.TEXTBEFORE(b2b3[[#This Row],[rxn]],"-",-1,,,"")</f>
        <v>PROWASTE</v>
      </c>
    </row>
    <row r="2634" spans="1:16" ht="17" hidden="1" x14ac:dyDescent="0.25">
      <c r="A2634" s="1" t="s">
        <v>13085</v>
      </c>
      <c r="B2634" s="1" t="s">
        <v>2778</v>
      </c>
      <c r="C2634" s="1">
        <v>1.6510394799999999E-7</v>
      </c>
      <c r="D2634" s="1">
        <f>mfs[[#This Row],[flux]]/1000</f>
        <v>1.6510394799999998E-10</v>
      </c>
      <c r="F2634" t="s">
        <v>12320</v>
      </c>
      <c r="G2634" t="s">
        <v>2778</v>
      </c>
      <c r="H2634" s="3">
        <v>3.4719802488238199E-12</v>
      </c>
      <c r="I2634">
        <f>_xlfn.XLOOKUP(b2b3[[#This Row],[rxn]],mfs[rxn],mfs[flux_scaled],0)</f>
        <v>3.4719801999999999E-11</v>
      </c>
      <c r="J2634">
        <f>(b2b3[[#This Row],[flux]]-b2b3[[#This Row],[flux in mfs]])/b2b3[[#This Row],[flux]]</f>
        <v>-8.9999998593775992</v>
      </c>
      <c r="K2634">
        <f>ABS(b2b3[[#This Row],[(mfs - b2+b3) / mfs]])</f>
        <v>8.9999998593775992</v>
      </c>
      <c r="L2634" t="b">
        <f>_xlfn.TEXTAFTER(b2b3[[#This Row],[rxn]],"-",-1)="SPONT"</f>
        <v>0</v>
      </c>
      <c r="M2634" t="str">
        <f>_xlfn.TEXTAFTER(b2b3[[#This Row],[rxn]],"-",-1)</f>
        <v>rt1893</v>
      </c>
      <c r="N2634">
        <f>_xlfn.XLOOKUP("'PRO-"&amp;b2b3[[#This Row],[enz]]&amp;"'",'[1]Sheet2 (2)'!$A:$A,'[1]Sheet2 (2)'!$B:$B,"")</f>
        <v>1</v>
      </c>
      <c r="O2634">
        <f>IFERROR(_xlfn.XLOOKUP(b2b3[[#This Row],[Column2]],Table17[[#This Row],[rxn-no-enz]],Table17[[#This Row],[flux]],0),0)</f>
        <v>3.2679064499999999E-10</v>
      </c>
      <c r="P2634" t="str">
        <f>_xlfn.TEXTBEFORE(b2b3[[#This Row],[rxn]],"-",-1,,,"")</f>
        <v>PROWASTE</v>
      </c>
    </row>
    <row r="2635" spans="1:16" ht="17" hidden="1" x14ac:dyDescent="0.25">
      <c r="A2635" s="1" t="s">
        <v>13086</v>
      </c>
      <c r="B2635" s="1" t="s">
        <v>2778</v>
      </c>
      <c r="C2635" s="1">
        <v>2.2602040900000001E-7</v>
      </c>
      <c r="D2635" s="1">
        <f>mfs[[#This Row],[flux]]/1000</f>
        <v>2.2602040900000001E-10</v>
      </c>
      <c r="F2635" t="s">
        <v>12322</v>
      </c>
      <c r="G2635" t="s">
        <v>2778</v>
      </c>
      <c r="H2635" s="3">
        <v>1.6878736752710199E-11</v>
      </c>
      <c r="I2635">
        <f>_xlfn.XLOOKUP(b2b3[[#This Row],[rxn]],mfs[rxn],mfs[flux_scaled],0)</f>
        <v>1.68787368E-10</v>
      </c>
      <c r="J2635">
        <f>(b2b3[[#This Row],[flux]]-b2b3[[#This Row],[flux in mfs]])/b2b3[[#This Row],[flux]]</f>
        <v>-9.0000000280173804</v>
      </c>
      <c r="K2635">
        <f>ABS(b2b3[[#This Row],[(mfs - b2+b3) / mfs]])</f>
        <v>9.0000000280173804</v>
      </c>
      <c r="L2635" t="b">
        <f>_xlfn.TEXTAFTER(b2b3[[#This Row],[rxn]],"-",-1)="SPONT"</f>
        <v>0</v>
      </c>
      <c r="M2635" t="str">
        <f>_xlfn.TEXTAFTER(b2b3[[#This Row],[rxn]],"-",-1)</f>
        <v>rt1908</v>
      </c>
      <c r="N2635">
        <f>_xlfn.XLOOKUP("'PRO-"&amp;b2b3[[#This Row],[enz]]&amp;"'",'[1]Sheet2 (2)'!$A:$A,'[1]Sheet2 (2)'!$B:$B,"")</f>
        <v>1</v>
      </c>
      <c r="O2635">
        <f>IFERROR(_xlfn.XLOOKUP(b2b3[[#This Row],[Column2]],Table17[[#This Row],[rxn-no-enz]],Table17[[#This Row],[flux]],0),0)</f>
        <v>7.5021459999999996E-12</v>
      </c>
      <c r="P2635" t="str">
        <f>_xlfn.TEXTBEFORE(b2b3[[#This Row],[rxn]],"-",-1,,,"")</f>
        <v>PROWASTE</v>
      </c>
    </row>
    <row r="2636" spans="1:16" ht="17" hidden="1" x14ac:dyDescent="0.25">
      <c r="A2636" s="1" t="s">
        <v>13087</v>
      </c>
      <c r="B2636" s="1" t="s">
        <v>2778</v>
      </c>
      <c r="C2636" s="1">
        <v>1.50462902E-7</v>
      </c>
      <c r="D2636" s="1">
        <f>mfs[[#This Row],[flux]]/1000</f>
        <v>1.50462902E-10</v>
      </c>
      <c r="F2636" t="s">
        <v>12324</v>
      </c>
      <c r="G2636" t="s">
        <v>2778</v>
      </c>
      <c r="H2636" s="3">
        <v>5.9224022347723798E-13</v>
      </c>
      <c r="I2636">
        <f>_xlfn.XLOOKUP(b2b3[[#This Row],[rxn]],mfs[rxn],mfs[flux_scaled],0)</f>
        <v>3.8697856999999997E-11</v>
      </c>
      <c r="J2636">
        <f>(b2b3[[#This Row],[flux]]-b2b3[[#This Row],[flux in mfs]])/b2b3[[#This Row],[flux]]</f>
        <v>-64.34148723096196</v>
      </c>
      <c r="K2636">
        <f>ABS(b2b3[[#This Row],[(mfs - b2+b3) / mfs]])</f>
        <v>64.34148723096196</v>
      </c>
      <c r="L2636" t="b">
        <f>_xlfn.TEXTAFTER(b2b3[[#This Row],[rxn]],"-",-1)="SPONT"</f>
        <v>0</v>
      </c>
      <c r="M2636" t="str">
        <f>_xlfn.TEXTAFTER(b2b3[[#This Row],[rxn]],"-",-1)</f>
        <v>rt1935</v>
      </c>
      <c r="N2636">
        <f>_xlfn.XLOOKUP("'PRO-"&amp;b2b3[[#This Row],[enz]]&amp;"'",'[1]Sheet2 (2)'!$A:$A,'[1]Sheet2 (2)'!$B:$B,"")</f>
        <v>1</v>
      </c>
      <c r="O2636">
        <f>IFERROR(_xlfn.XLOOKUP(b2b3[[#This Row],[Column2]],Table17[[#This Row],[rxn-no-enz]],Table17[[#This Row],[flux]],0),0)</f>
        <v>9.48947E-13</v>
      </c>
      <c r="P2636" t="str">
        <f>_xlfn.TEXTBEFORE(b2b3[[#This Row],[rxn]],"-",-1,,,"")</f>
        <v>PROWASTE</v>
      </c>
    </row>
    <row r="2637" spans="1:16" ht="17" hidden="1" x14ac:dyDescent="0.25">
      <c r="A2637" s="1" t="s">
        <v>13088</v>
      </c>
      <c r="B2637" s="1" t="s">
        <v>2778</v>
      </c>
      <c r="C2637" s="1">
        <v>5.6169302699999996E-7</v>
      </c>
      <c r="D2637" s="1">
        <f>mfs[[#This Row],[flux]]/1000</f>
        <v>5.6169302699999997E-10</v>
      </c>
      <c r="F2637" t="s">
        <v>12325</v>
      </c>
      <c r="G2637" t="s">
        <v>2778</v>
      </c>
      <c r="H2637" s="3">
        <v>6.8502109094899199E-12</v>
      </c>
      <c r="I2637">
        <f>_xlfn.XLOOKUP(b2b3[[#This Row],[rxn]],mfs[rxn],mfs[flux_scaled],0)</f>
        <v>6.8502108999999992E-11</v>
      </c>
      <c r="J2637">
        <f>(b2b3[[#This Row],[flux]]-b2b3[[#This Row],[flux in mfs]])/b2b3[[#This Row],[flux]]</f>
        <v>-8.9999999861465287</v>
      </c>
      <c r="K2637">
        <f>ABS(b2b3[[#This Row],[(mfs - b2+b3) / mfs]])</f>
        <v>8.9999999861465287</v>
      </c>
      <c r="L2637" t="b">
        <f>_xlfn.TEXTAFTER(b2b3[[#This Row],[rxn]],"-",-1)="SPONT"</f>
        <v>0</v>
      </c>
      <c r="M2637" t="str">
        <f>_xlfn.TEXTAFTER(b2b3[[#This Row],[rxn]],"-",-1)</f>
        <v>rt1936</v>
      </c>
      <c r="N2637">
        <f>_xlfn.XLOOKUP("'PRO-"&amp;b2b3[[#This Row],[enz]]&amp;"'",'[1]Sheet2 (2)'!$A:$A,'[1]Sheet2 (2)'!$B:$B,"")</f>
        <v>1</v>
      </c>
      <c r="O2637">
        <f>IFERROR(_xlfn.XLOOKUP(b2b3[[#This Row],[Column2]],Table17[[#This Row],[rxn-no-enz]],Table17[[#This Row],[flux]],0),0)</f>
        <v>2.3723008929999998E-9</v>
      </c>
      <c r="P2637" t="str">
        <f>_xlfn.TEXTBEFORE(b2b3[[#This Row],[rxn]],"-",-1,,,"")</f>
        <v>PROWASTE</v>
      </c>
    </row>
    <row r="2638" spans="1:16" ht="17" hidden="1" x14ac:dyDescent="0.25">
      <c r="A2638" s="1" t="s">
        <v>13089</v>
      </c>
      <c r="B2638" s="1" t="s">
        <v>2778</v>
      </c>
      <c r="C2638" s="1">
        <v>8.5664167000000002E-8</v>
      </c>
      <c r="D2638" s="1">
        <f>mfs[[#This Row],[flux]]/1000</f>
        <v>8.5664167E-11</v>
      </c>
      <c r="F2638" t="s">
        <v>12328</v>
      </c>
      <c r="G2638" t="s">
        <v>2778</v>
      </c>
      <c r="H2638" s="3">
        <v>1.8454759913333401E-11</v>
      </c>
      <c r="I2638">
        <f>_xlfn.XLOOKUP(b2b3[[#This Row],[rxn]],mfs[rxn],mfs[flux_scaled],0)</f>
        <v>1.8454759899999999E-10</v>
      </c>
      <c r="J2638">
        <f>(b2b3[[#This Row],[flux]]-b2b3[[#This Row],[flux in mfs]])/b2b3[[#This Row],[flux]]</f>
        <v>-8.9999999927750878</v>
      </c>
      <c r="K2638">
        <f>ABS(b2b3[[#This Row],[(mfs - b2+b3) / mfs]])</f>
        <v>8.9999999927750878</v>
      </c>
      <c r="L2638" t="b">
        <f>_xlfn.TEXTAFTER(b2b3[[#This Row],[rxn]],"-",-1)="SPONT"</f>
        <v>0</v>
      </c>
      <c r="M2638" t="str">
        <f>_xlfn.TEXTAFTER(b2b3[[#This Row],[rxn]],"-",-1)</f>
        <v>rt1963_c</v>
      </c>
      <c r="N2638">
        <f>_xlfn.XLOOKUP("'PRO-"&amp;b2b3[[#This Row],[enz]]&amp;"'",'[1]Sheet2 (2)'!$A:$A,'[1]Sheet2 (2)'!$B:$B,"")</f>
        <v>1</v>
      </c>
      <c r="O2638">
        <f>IFERROR(_xlfn.XLOOKUP(b2b3[[#This Row],[Column2]],Table17[[#This Row],[rxn-no-enz]],Table17[[#This Row],[flux]],0),0)</f>
        <v>1.5883969699999999E-10</v>
      </c>
      <c r="P2638" t="str">
        <f>_xlfn.TEXTBEFORE(b2b3[[#This Row],[rxn]],"-",-1,,,"")</f>
        <v>PROWASTE</v>
      </c>
    </row>
    <row r="2639" spans="1:16" ht="17" hidden="1" x14ac:dyDescent="0.25">
      <c r="A2639" s="1" t="s">
        <v>13090</v>
      </c>
      <c r="B2639" s="1" t="s">
        <v>2778</v>
      </c>
      <c r="C2639" s="1">
        <v>1.52192127E-7</v>
      </c>
      <c r="D2639" s="1">
        <f>mfs[[#This Row],[flux]]/1000</f>
        <v>1.5219212700000001E-10</v>
      </c>
      <c r="F2639" t="s">
        <v>12329</v>
      </c>
      <c r="G2639" t="s">
        <v>2778</v>
      </c>
      <c r="H2639" s="3">
        <v>4.4464321782035301E-12</v>
      </c>
      <c r="I2639">
        <f>_xlfn.XLOOKUP(b2b3[[#This Row],[rxn]],mfs[rxn],mfs[flux_scaled],0)</f>
        <v>4.4464321999999995E-11</v>
      </c>
      <c r="J2639">
        <f>(b2b3[[#This Row],[flux]]-b2b3[[#This Row],[flux in mfs]])/b2b3[[#This Row],[flux]]</f>
        <v>-9.000000049020132</v>
      </c>
      <c r="K2639">
        <f>ABS(b2b3[[#This Row],[(mfs - b2+b3) / mfs]])</f>
        <v>9.000000049020132</v>
      </c>
      <c r="L2639" t="b">
        <f>_xlfn.TEXTAFTER(b2b3[[#This Row],[rxn]],"-",-1)="SPONT"</f>
        <v>0</v>
      </c>
      <c r="M2639" t="str">
        <f>_xlfn.TEXTAFTER(b2b3[[#This Row],[rxn]],"-",-1)</f>
        <v>rt1964</v>
      </c>
      <c r="N2639">
        <f>_xlfn.XLOOKUP("'PRO-"&amp;b2b3[[#This Row],[enz]]&amp;"'",'[1]Sheet2 (2)'!$A:$A,'[1]Sheet2 (2)'!$B:$B,"")</f>
        <v>1</v>
      </c>
      <c r="O2639">
        <f>IFERROR(_xlfn.XLOOKUP(b2b3[[#This Row],[Column2]],Table17[[#This Row],[rxn-no-enz]],Table17[[#This Row],[flux]],0),0)</f>
        <v>1.4029210299999999E-10</v>
      </c>
      <c r="P2639" t="str">
        <f>_xlfn.TEXTBEFORE(b2b3[[#This Row],[rxn]],"-",-1,,,"")</f>
        <v>PROWASTE</v>
      </c>
    </row>
    <row r="2640" spans="1:16" ht="17" hidden="1" x14ac:dyDescent="0.25">
      <c r="A2640" s="1" t="s">
        <v>13091</v>
      </c>
      <c r="B2640" s="1" t="s">
        <v>2778</v>
      </c>
      <c r="C2640" s="1">
        <v>4.9170760000000003E-7</v>
      </c>
      <c r="D2640" s="1">
        <f>mfs[[#This Row],[flux]]/1000</f>
        <v>4.9170760000000001E-10</v>
      </c>
      <c r="F2640" t="s">
        <v>12330</v>
      </c>
      <c r="G2640" t="s">
        <v>2778</v>
      </c>
      <c r="H2640" s="3">
        <v>3.8319145339433901E-13</v>
      </c>
      <c r="I2640">
        <f>_xlfn.XLOOKUP(b2b3[[#This Row],[rxn]],mfs[rxn],mfs[flux_scaled],0)</f>
        <v>3.831915E-12</v>
      </c>
      <c r="J2640">
        <f>(b2b3[[#This Row],[flux]]-b2b3[[#This Row],[flux in mfs]])/b2b3[[#This Row],[flux]]</f>
        <v>-9.0000012162500127</v>
      </c>
      <c r="K2640">
        <f>ABS(b2b3[[#This Row],[(mfs - b2+b3) / mfs]])</f>
        <v>9.0000012162500127</v>
      </c>
      <c r="L2640" t="b">
        <f>_xlfn.TEXTAFTER(b2b3[[#This Row],[rxn]],"-",-1)="SPONT"</f>
        <v>0</v>
      </c>
      <c r="M2640" t="str">
        <f>_xlfn.TEXTAFTER(b2b3[[#This Row],[rxn]],"-",-1)</f>
        <v>rt1965</v>
      </c>
      <c r="N2640">
        <f>_xlfn.XLOOKUP("'PRO-"&amp;b2b3[[#This Row],[enz]]&amp;"'",'[1]Sheet2 (2)'!$A:$A,'[1]Sheet2 (2)'!$B:$B,"")</f>
        <v>1</v>
      </c>
      <c r="O2640">
        <f>IFERROR(_xlfn.XLOOKUP(b2b3[[#This Row],[Column2]],Table17[[#This Row],[rxn-no-enz]],Table17[[#This Row],[flux]],0),0)</f>
        <v>1.31895968E-10</v>
      </c>
      <c r="P2640" t="str">
        <f>_xlfn.TEXTBEFORE(b2b3[[#This Row],[rxn]],"-",-1,,,"")</f>
        <v>PROWASTE</v>
      </c>
    </row>
    <row r="2641" spans="1:16" ht="17" hidden="1" x14ac:dyDescent="0.25">
      <c r="A2641" s="1" t="s">
        <v>13092</v>
      </c>
      <c r="B2641" s="1" t="s">
        <v>2778</v>
      </c>
      <c r="C2641" s="1">
        <v>2.9317883000000001E-8</v>
      </c>
      <c r="D2641" s="1">
        <f>mfs[[#This Row],[flux]]/1000</f>
        <v>2.9317883000000001E-11</v>
      </c>
      <c r="F2641" t="s">
        <v>12331</v>
      </c>
      <c r="G2641" t="s">
        <v>2778</v>
      </c>
      <c r="H2641" s="3">
        <v>6.4642136133280103E-12</v>
      </c>
      <c r="I2641">
        <f>_xlfn.XLOOKUP(b2b3[[#This Row],[rxn]],mfs[rxn],mfs[flux_scaled],0)</f>
        <v>6.4642135999999988E-11</v>
      </c>
      <c r="J2641">
        <f>(b2b3[[#This Row],[flux]]-b2b3[[#This Row],[flux in mfs]])/b2b3[[#This Row],[flux]]</f>
        <v>-8.999999979381851</v>
      </c>
      <c r="K2641">
        <f>ABS(b2b3[[#This Row],[(mfs - b2+b3) / mfs]])</f>
        <v>8.999999979381851</v>
      </c>
      <c r="L2641" t="b">
        <f>_xlfn.TEXTAFTER(b2b3[[#This Row],[rxn]],"-",-1)="SPONT"</f>
        <v>0</v>
      </c>
      <c r="M2641" t="str">
        <f>_xlfn.TEXTAFTER(b2b3[[#This Row],[rxn]],"-",-1)</f>
        <v>rt1970</v>
      </c>
      <c r="N2641">
        <f>_xlfn.XLOOKUP("'PRO-"&amp;b2b3[[#This Row],[enz]]&amp;"'",'[1]Sheet2 (2)'!$A:$A,'[1]Sheet2 (2)'!$B:$B,"")</f>
        <v>1</v>
      </c>
      <c r="O2641">
        <f>IFERROR(_xlfn.XLOOKUP(b2b3[[#This Row],[Column2]],Table17[[#This Row],[rxn-no-enz]],Table17[[#This Row],[flux]],0),0)</f>
        <v>1.31895968E-10</v>
      </c>
      <c r="P2641" t="str">
        <f>_xlfn.TEXTBEFORE(b2b3[[#This Row],[rxn]],"-",-1,,,"")</f>
        <v>PROWASTE</v>
      </c>
    </row>
    <row r="2642" spans="1:16" ht="17" hidden="1" x14ac:dyDescent="0.25">
      <c r="A2642" s="1" t="s">
        <v>13093</v>
      </c>
      <c r="B2642" s="1" t="s">
        <v>2778</v>
      </c>
      <c r="C2642" s="1">
        <v>7.3962907999999996E-8</v>
      </c>
      <c r="D2642" s="1">
        <f>mfs[[#This Row],[flux]]/1000</f>
        <v>7.3962907999999994E-11</v>
      </c>
      <c r="F2642" t="s">
        <v>12332</v>
      </c>
      <c r="G2642" t="s">
        <v>2778</v>
      </c>
      <c r="H2642" s="3">
        <v>1.9487549752872198E-11</v>
      </c>
      <c r="I2642">
        <f>_xlfn.XLOOKUP(b2b3[[#This Row],[rxn]],mfs[rxn],mfs[flux_scaled],0)</f>
        <v>1.94875498E-10</v>
      </c>
      <c r="J2642">
        <f>(b2b3[[#This Row],[flux]]-b2b3[[#This Row],[flux in mfs]])/b2b3[[#This Row],[flux]]</f>
        <v>-9.0000000241835441</v>
      </c>
      <c r="K2642">
        <f>ABS(b2b3[[#This Row],[(mfs - b2+b3) / mfs]])</f>
        <v>9.0000000241835441</v>
      </c>
      <c r="L2642" t="b">
        <f>_xlfn.TEXTAFTER(b2b3[[#This Row],[rxn]],"-",-1)="SPONT"</f>
        <v>0</v>
      </c>
      <c r="M2642" t="str">
        <f>_xlfn.TEXTAFTER(b2b3[[#This Row],[rxn]],"-",-1)</f>
        <v>rt1973</v>
      </c>
      <c r="N2642">
        <f>_xlfn.XLOOKUP("'PRO-"&amp;b2b3[[#This Row],[enz]]&amp;"'",'[1]Sheet2 (2)'!$A:$A,'[1]Sheet2 (2)'!$B:$B,"")</f>
        <v>1</v>
      </c>
      <c r="O2642">
        <f>IFERROR(_xlfn.XLOOKUP(b2b3[[#This Row],[Column2]],Table17[[#This Row],[rxn-no-enz]],Table17[[#This Row],[flux]],0),0)</f>
        <v>9.8002373399999994E-10</v>
      </c>
      <c r="P2642" t="str">
        <f>_xlfn.TEXTBEFORE(b2b3[[#This Row],[rxn]],"-",-1,,,"")</f>
        <v>PROWASTE</v>
      </c>
    </row>
    <row r="2643" spans="1:16" ht="17" hidden="1" x14ac:dyDescent="0.25">
      <c r="A2643" s="1" t="s">
        <v>13094</v>
      </c>
      <c r="B2643" s="1" t="s">
        <v>2778</v>
      </c>
      <c r="C2643" s="1">
        <v>2.8919831099999998E-7</v>
      </c>
      <c r="D2643" s="1">
        <f>mfs[[#This Row],[flux]]/1000</f>
        <v>2.8919831100000001E-10</v>
      </c>
      <c r="F2643" t="s">
        <v>12333</v>
      </c>
      <c r="G2643" t="s">
        <v>2778</v>
      </c>
      <c r="H2643" s="3">
        <v>7.14634840752486E-13</v>
      </c>
      <c r="I2643">
        <f>_xlfn.XLOOKUP(b2b3[[#This Row],[rxn]],mfs[rxn],mfs[flux_scaled],0)</f>
        <v>7.1463480000000002E-12</v>
      </c>
      <c r="J2643">
        <f>(b2b3[[#This Row],[flux]]-b2b3[[#This Row],[flux in mfs]])/b2b3[[#This Row],[flux]]</f>
        <v>-8.9999994297439248</v>
      </c>
      <c r="K2643">
        <f>ABS(b2b3[[#This Row],[(mfs - b2+b3) / mfs]])</f>
        <v>8.9999994297439248</v>
      </c>
      <c r="L2643" t="b">
        <f>_xlfn.TEXTAFTER(b2b3[[#This Row],[rxn]],"-",-1)="SPONT"</f>
        <v>0</v>
      </c>
      <c r="M2643" t="str">
        <f>_xlfn.TEXTAFTER(b2b3[[#This Row],[rxn]],"-",-1)</f>
        <v>rt1991</v>
      </c>
      <c r="N2643">
        <f>_xlfn.XLOOKUP("'PRO-"&amp;b2b3[[#This Row],[enz]]&amp;"'",'[1]Sheet2 (2)'!$A:$A,'[1]Sheet2 (2)'!$B:$B,"")</f>
        <v>1</v>
      </c>
      <c r="O2643">
        <f>IFERROR(_xlfn.XLOOKUP(b2b3[[#This Row],[Column2]],Table17[[#This Row],[rxn-no-enz]],Table17[[#This Row],[flux]],0),0)</f>
        <v>3.1291699999999998E-13</v>
      </c>
      <c r="P2643" t="str">
        <f>_xlfn.TEXTBEFORE(b2b3[[#This Row],[rxn]],"-",-1,,,"")</f>
        <v>PROWASTE</v>
      </c>
    </row>
    <row r="2644" spans="1:16" ht="17" hidden="1" x14ac:dyDescent="0.25">
      <c r="A2644" s="1" t="s">
        <v>13095</v>
      </c>
      <c r="B2644" s="1" t="s">
        <v>2778</v>
      </c>
      <c r="C2644" s="1">
        <v>1.5681781699999999E-7</v>
      </c>
      <c r="D2644" s="1">
        <f>mfs[[#This Row],[flux]]/1000</f>
        <v>1.5681781699999998E-10</v>
      </c>
      <c r="F2644" t="s">
        <v>12335</v>
      </c>
      <c r="G2644" t="s">
        <v>2778</v>
      </c>
      <c r="H2644" s="3">
        <v>2.3035254849473601E-11</v>
      </c>
      <c r="I2644">
        <f>_xlfn.XLOOKUP(b2b3[[#This Row],[rxn]],mfs[rxn],mfs[flux_scaled],0)</f>
        <v>2.3035254800000001E-10</v>
      </c>
      <c r="J2644">
        <f>(b2b3[[#This Row],[flux]]-b2b3[[#This Row],[flux in mfs]])/b2b3[[#This Row],[flux]]</f>
        <v>-8.999999978522661</v>
      </c>
      <c r="K2644">
        <f>ABS(b2b3[[#This Row],[(mfs - b2+b3) / mfs]])</f>
        <v>8.999999978522661</v>
      </c>
      <c r="L2644" t="b">
        <f>_xlfn.TEXTAFTER(b2b3[[#This Row],[rxn]],"-",-1)="SPONT"</f>
        <v>0</v>
      </c>
      <c r="M2644" t="str">
        <f>_xlfn.TEXTAFTER(b2b3[[#This Row],[rxn]],"-",-1)</f>
        <v>rt2040</v>
      </c>
      <c r="N2644">
        <f>_xlfn.XLOOKUP("'PRO-"&amp;b2b3[[#This Row],[enz]]&amp;"'",'[1]Sheet2 (2)'!$A:$A,'[1]Sheet2 (2)'!$B:$B,"")</f>
        <v>1</v>
      </c>
      <c r="O2644">
        <f>IFERROR(_xlfn.XLOOKUP(b2b3[[#This Row],[Column2]],Table17[[#This Row],[rxn-no-enz]],Table17[[#This Row],[flux]],0),0)</f>
        <v>3.1291699999999998E-13</v>
      </c>
      <c r="P2644" t="str">
        <f>_xlfn.TEXTBEFORE(b2b3[[#This Row],[rxn]],"-",-1,,,"")</f>
        <v>PROWASTE</v>
      </c>
    </row>
    <row r="2645" spans="1:16" ht="17" hidden="1" x14ac:dyDescent="0.25">
      <c r="A2645" s="1" t="s">
        <v>13096</v>
      </c>
      <c r="B2645" s="1" t="s">
        <v>2778</v>
      </c>
      <c r="C2645" s="1">
        <v>2.73474167E-7</v>
      </c>
      <c r="D2645" s="1">
        <f>mfs[[#This Row],[flux]]/1000</f>
        <v>2.7347416700000002E-10</v>
      </c>
      <c r="F2645" t="s">
        <v>12336</v>
      </c>
      <c r="G2645" t="s">
        <v>2778</v>
      </c>
      <c r="H2645" s="3">
        <v>7.4236821690062598E-13</v>
      </c>
      <c r="I2645">
        <f>_xlfn.XLOOKUP(b2b3[[#This Row],[rxn]],mfs[rxn],mfs[flux_scaled],0)</f>
        <v>7.4236819999999997E-12</v>
      </c>
      <c r="J2645">
        <f>(b2b3[[#This Row],[flux]]-b2b3[[#This Row],[flux in mfs]])/b2b3[[#This Row],[flux]]</f>
        <v>-8.9999997723417344</v>
      </c>
      <c r="K2645">
        <f>ABS(b2b3[[#This Row],[(mfs - b2+b3) / mfs]])</f>
        <v>8.9999997723417344</v>
      </c>
      <c r="L2645" t="b">
        <f>_xlfn.TEXTAFTER(b2b3[[#This Row],[rxn]],"-",-1)="SPONT"</f>
        <v>0</v>
      </c>
      <c r="M2645" t="str">
        <f>_xlfn.TEXTAFTER(b2b3[[#This Row],[rxn]],"-",-1)</f>
        <v>rt2053</v>
      </c>
      <c r="N2645">
        <f>_xlfn.XLOOKUP("'PRO-"&amp;b2b3[[#This Row],[enz]]&amp;"'",'[1]Sheet2 (2)'!$A:$A,'[1]Sheet2 (2)'!$B:$B,"")</f>
        <v>1</v>
      </c>
      <c r="O2645">
        <f>IFERROR(_xlfn.XLOOKUP(b2b3[[#This Row],[Column2]],Table17[[#This Row],[rxn-no-enz]],Table17[[#This Row],[flux]],0),0)</f>
        <v>1.1437126E-11</v>
      </c>
      <c r="P2645" t="str">
        <f>_xlfn.TEXTBEFORE(b2b3[[#This Row],[rxn]],"-",-1,,,"")</f>
        <v>PROWASTE</v>
      </c>
    </row>
    <row r="2646" spans="1:16" ht="17" hidden="1" x14ac:dyDescent="0.25">
      <c r="A2646" s="1" t="s">
        <v>13097</v>
      </c>
      <c r="B2646" s="1" t="s">
        <v>2778</v>
      </c>
      <c r="C2646" s="1">
        <v>2.5844955899999998E-7</v>
      </c>
      <c r="D2646" s="1">
        <f>mfs[[#This Row],[flux]]/1000</f>
        <v>2.5844955899999998E-10</v>
      </c>
      <c r="F2646" t="s">
        <v>13157</v>
      </c>
      <c r="G2646" t="s">
        <v>2778</v>
      </c>
      <c r="H2646" s="3">
        <v>5.3325816467671003E-12</v>
      </c>
      <c r="I2646">
        <f>_xlfn.XLOOKUP(b2b3[[#This Row],[rxn]],mfs[rxn],mfs[flux_scaled],0)</f>
        <v>5.3325816E-11</v>
      </c>
      <c r="J2646">
        <f>(b2b3[[#This Row],[flux]]-b2b3[[#This Row],[flux in mfs]])/b2b3[[#This Row],[flux]]</f>
        <v>-8.9999999122993266</v>
      </c>
      <c r="K2646">
        <f>ABS(b2b3[[#This Row],[(mfs - b2+b3) / mfs]])</f>
        <v>8.9999999122993266</v>
      </c>
      <c r="L2646" t="b">
        <f>_xlfn.TEXTAFTER(b2b3[[#This Row],[rxn]],"-",-1)="SPONT"</f>
        <v>0</v>
      </c>
      <c r="M2646" t="str">
        <f>_xlfn.TEXTAFTER(b2b3[[#This Row],[rxn]],"-",-1)</f>
        <v>rt2059_l</v>
      </c>
      <c r="N2646">
        <f>_xlfn.XLOOKUP("'PRO-"&amp;b2b3[[#This Row],[enz]]&amp;"'",'[1]Sheet2 (2)'!$A:$A,'[1]Sheet2 (2)'!$B:$B,"")</f>
        <v>1</v>
      </c>
      <c r="O2646">
        <f>IFERROR(_xlfn.XLOOKUP(b2b3[[#This Row],[Column2]],Table17[[#This Row],[rxn-no-enz]],Table17[[#This Row],[flux]],0),0)</f>
        <v>5.4880009299999899E-10</v>
      </c>
      <c r="P2646" t="str">
        <f>_xlfn.TEXTBEFORE(b2b3[[#This Row],[rxn]],"-",-1,,,"")</f>
        <v>PROWASTE</v>
      </c>
    </row>
    <row r="2647" spans="1:16" ht="17" hidden="1" x14ac:dyDescent="0.25">
      <c r="A2647" s="1" t="s">
        <v>13098</v>
      </c>
      <c r="B2647" s="1" t="s">
        <v>2778</v>
      </c>
      <c r="C2647" s="1">
        <v>2.6846413E-8</v>
      </c>
      <c r="D2647" s="1">
        <f>mfs[[#This Row],[flux]]/1000</f>
        <v>2.6846413E-11</v>
      </c>
      <c r="F2647" t="s">
        <v>12340</v>
      </c>
      <c r="G2647" t="s">
        <v>2778</v>
      </c>
      <c r="H2647" s="3">
        <v>1.51769591742036E-12</v>
      </c>
      <c r="I2647">
        <f>_xlfn.XLOOKUP(b2b3[[#This Row],[rxn]],mfs[rxn],mfs[flux_scaled],0)</f>
        <v>1.5176959000000002E-11</v>
      </c>
      <c r="J2647">
        <f>(b2b3[[#This Row],[flux]]-b2b3[[#This Row],[flux in mfs]])/b2b3[[#This Row],[flux]]</f>
        <v>-8.9999998852183776</v>
      </c>
      <c r="K2647">
        <f>ABS(b2b3[[#This Row],[(mfs - b2+b3) / mfs]])</f>
        <v>8.9999998852183776</v>
      </c>
      <c r="L2647" t="b">
        <f>_xlfn.TEXTAFTER(b2b3[[#This Row],[rxn]],"-",-1)="SPONT"</f>
        <v>0</v>
      </c>
      <c r="M2647" t="str">
        <f>_xlfn.TEXTAFTER(b2b3[[#This Row],[rxn]],"-",-1)</f>
        <v>rt2093</v>
      </c>
      <c r="N2647">
        <f>_xlfn.XLOOKUP("'PRO-"&amp;b2b3[[#This Row],[enz]]&amp;"'",'[1]Sheet2 (2)'!$A:$A,'[1]Sheet2 (2)'!$B:$B,"")</f>
        <v>1</v>
      </c>
      <c r="O2647">
        <f>IFERROR(_xlfn.XLOOKUP(b2b3[[#This Row],[Column2]],Table17[[#This Row],[rxn-no-enz]],Table17[[#This Row],[flux]],0),0)</f>
        <v>4.7986148099999995E-10</v>
      </c>
      <c r="P2647" t="str">
        <f>_xlfn.TEXTBEFORE(b2b3[[#This Row],[rxn]],"-",-1,,,"")</f>
        <v>PROWASTE</v>
      </c>
    </row>
    <row r="2648" spans="1:16" ht="17" hidden="1" x14ac:dyDescent="0.25">
      <c r="A2648" s="1" t="s">
        <v>13099</v>
      </c>
      <c r="B2648" s="1" t="s">
        <v>2778</v>
      </c>
      <c r="C2648" s="1">
        <v>1.4847501500000001E-7</v>
      </c>
      <c r="D2648" s="1">
        <f>mfs[[#This Row],[flux]]/1000</f>
        <v>1.4847501500000001E-10</v>
      </c>
      <c r="F2648" t="s">
        <v>12341</v>
      </c>
      <c r="G2648" t="s">
        <v>2778</v>
      </c>
      <c r="H2648" s="3">
        <v>7.8964116232321198E-13</v>
      </c>
      <c r="I2648">
        <f>_xlfn.XLOOKUP(b2b3[[#This Row],[rxn]],mfs[rxn],mfs[flux_scaled],0)</f>
        <v>0</v>
      </c>
      <c r="J2648">
        <f>(b2b3[[#This Row],[flux]]-b2b3[[#This Row],[flux in mfs]])/b2b3[[#This Row],[flux]]</f>
        <v>1</v>
      </c>
      <c r="K2648">
        <f>ABS(b2b3[[#This Row],[(mfs - b2+b3) / mfs]])</f>
        <v>1</v>
      </c>
      <c r="L2648" t="b">
        <f>_xlfn.TEXTAFTER(b2b3[[#This Row],[rxn]],"-",-1)="SPONT"</f>
        <v>0</v>
      </c>
      <c r="M2648" t="str">
        <f>_xlfn.TEXTAFTER(b2b3[[#This Row],[rxn]],"-",-1)</f>
        <v>rt2101_e</v>
      </c>
      <c r="N2648">
        <f>_xlfn.XLOOKUP("'PRO-"&amp;b2b3[[#This Row],[enz]]&amp;"'",'[1]Sheet2 (2)'!$A:$A,'[1]Sheet2 (2)'!$B:$B,"")</f>
        <v>1</v>
      </c>
      <c r="O2648">
        <f>IFERROR(_xlfn.XLOOKUP(b2b3[[#This Row],[Column2]],Table17[[#This Row],[rxn-no-enz]],Table17[[#This Row],[flux]],0),0)</f>
        <v>6.38784479E-10</v>
      </c>
      <c r="P2648" t="str">
        <f>_xlfn.TEXTBEFORE(b2b3[[#This Row],[rxn]],"-",-1,,,"")</f>
        <v>PROWASTE</v>
      </c>
    </row>
    <row r="2649" spans="1:16" ht="17" hidden="1" x14ac:dyDescent="0.25">
      <c r="A2649" s="1" t="s">
        <v>13100</v>
      </c>
      <c r="B2649" s="1" t="s">
        <v>2778</v>
      </c>
      <c r="C2649" s="1">
        <v>8.2847042999999998E-8</v>
      </c>
      <c r="D2649" s="1">
        <f>mfs[[#This Row],[flux]]/1000</f>
        <v>8.2847042999999996E-11</v>
      </c>
      <c r="F2649" t="s">
        <v>12342</v>
      </c>
      <c r="G2649" t="s">
        <v>2778</v>
      </c>
      <c r="H2649" s="3">
        <v>7.2739365981869797E-12</v>
      </c>
      <c r="I2649">
        <f>_xlfn.XLOOKUP(b2b3[[#This Row],[rxn]],mfs[rxn],mfs[flux_scaled],0)</f>
        <v>7.2739366000000008E-11</v>
      </c>
      <c r="J2649">
        <f>(b2b3[[#This Row],[flux]]-b2b3[[#This Row],[flux in mfs]])/b2b3[[#This Row],[flux]]</f>
        <v>-9.0000000024924898</v>
      </c>
      <c r="K2649">
        <f>ABS(b2b3[[#This Row],[(mfs - b2+b3) / mfs]])</f>
        <v>9.0000000024924898</v>
      </c>
      <c r="L2649" t="b">
        <f>_xlfn.TEXTAFTER(b2b3[[#This Row],[rxn]],"-",-1)="SPONT"</f>
        <v>0</v>
      </c>
      <c r="M2649" t="str">
        <f>_xlfn.TEXTAFTER(b2b3[[#This Row],[rxn]],"-",-1)</f>
        <v>rt2107</v>
      </c>
      <c r="N2649">
        <f>_xlfn.XLOOKUP("'PRO-"&amp;b2b3[[#This Row],[enz]]&amp;"'",'[1]Sheet2 (2)'!$A:$A,'[1]Sheet2 (2)'!$B:$B,"")</f>
        <v>1</v>
      </c>
      <c r="O2649">
        <f>IFERROR(_xlfn.XLOOKUP(b2b3[[#This Row],[Column2]],Table17[[#This Row],[rxn-no-enz]],Table17[[#This Row],[flux]],0),0)</f>
        <v>5.3981097510000002E-9</v>
      </c>
      <c r="P2649" t="str">
        <f>_xlfn.TEXTBEFORE(b2b3[[#This Row],[rxn]],"-",-1,,,"")</f>
        <v>PROWASTE</v>
      </c>
    </row>
    <row r="2650" spans="1:16" ht="17" hidden="1" x14ac:dyDescent="0.25">
      <c r="A2650" s="1" t="s">
        <v>13101</v>
      </c>
      <c r="B2650" s="1" t="s">
        <v>2778</v>
      </c>
      <c r="C2650" s="1">
        <v>2.8271671000000001E-8</v>
      </c>
      <c r="D2650" s="1">
        <f>mfs[[#This Row],[flux]]/1000</f>
        <v>2.8271671000000001E-11</v>
      </c>
      <c r="F2650" t="s">
        <v>12343</v>
      </c>
      <c r="G2650" t="s">
        <v>2778</v>
      </c>
      <c r="H2650" s="3">
        <v>4.1580055397979799E-13</v>
      </c>
      <c r="I2650">
        <f>_xlfn.XLOOKUP(b2b3[[#This Row],[rxn]],mfs[rxn],mfs[flux_scaled],0)</f>
        <v>4.1580060000000001E-12</v>
      </c>
      <c r="J2650">
        <f>(b2b3[[#This Row],[flux]]-b2b3[[#This Row],[flux in mfs]])/b2b3[[#This Row],[flux]]</f>
        <v>-9.0000011067854917</v>
      </c>
      <c r="K2650">
        <f>ABS(b2b3[[#This Row],[(mfs - b2+b3) / mfs]])</f>
        <v>9.0000011067854917</v>
      </c>
      <c r="L2650" t="b">
        <f>_xlfn.TEXTAFTER(b2b3[[#This Row],[rxn]],"-",-1)="SPONT"</f>
        <v>0</v>
      </c>
      <c r="M2650" t="str">
        <f>_xlfn.TEXTAFTER(b2b3[[#This Row],[rxn]],"-",-1)</f>
        <v>rt2116</v>
      </c>
      <c r="N2650">
        <f>_xlfn.XLOOKUP("'PRO-"&amp;b2b3[[#This Row],[enz]]&amp;"'",'[1]Sheet2 (2)'!$A:$A,'[1]Sheet2 (2)'!$B:$B,"")</f>
        <v>1</v>
      </c>
      <c r="O2650">
        <f>IFERROR(_xlfn.XLOOKUP(b2b3[[#This Row],[Column2]],Table17[[#This Row],[rxn-no-enz]],Table17[[#This Row],[flux]],0),0)</f>
        <v>8.8082204999999994E-11</v>
      </c>
      <c r="P2650" t="str">
        <f>_xlfn.TEXTBEFORE(b2b3[[#This Row],[rxn]],"-",-1,,,"")</f>
        <v>PROWASTE</v>
      </c>
    </row>
    <row r="2651" spans="1:16" ht="17" hidden="1" x14ac:dyDescent="0.25">
      <c r="A2651" s="1" t="s">
        <v>13102</v>
      </c>
      <c r="B2651" s="1" t="s">
        <v>2778</v>
      </c>
      <c r="C2651" s="1">
        <v>2.1815626499999999E-7</v>
      </c>
      <c r="D2651" s="1">
        <f>mfs[[#This Row],[flux]]/1000</f>
        <v>2.1815626499999998E-10</v>
      </c>
      <c r="F2651" t="s">
        <v>12346</v>
      </c>
      <c r="G2651" t="s">
        <v>2778</v>
      </c>
      <c r="H2651" s="3">
        <v>2.5214978245229299E-11</v>
      </c>
      <c r="I2651">
        <f>_xlfn.XLOOKUP(b2b3[[#This Row],[rxn]],mfs[rxn],mfs[flux_scaled],0)</f>
        <v>2.5214978199999999E-10</v>
      </c>
      <c r="J2651">
        <f>(b2b3[[#This Row],[flux]]-b2b3[[#This Row],[flux in mfs]])/b2b3[[#This Row],[flux]]</f>
        <v>-8.9999999820625263</v>
      </c>
      <c r="K2651">
        <f>ABS(b2b3[[#This Row],[(mfs - b2+b3) / mfs]])</f>
        <v>8.9999999820625263</v>
      </c>
      <c r="L2651" t="b">
        <f>_xlfn.TEXTAFTER(b2b3[[#This Row],[rxn]],"-",-1)="SPONT"</f>
        <v>0</v>
      </c>
      <c r="M2651" t="str">
        <f>_xlfn.TEXTAFTER(b2b3[[#This Row],[rxn]],"-",-1)</f>
        <v>rt2172</v>
      </c>
      <c r="N2651">
        <f>_xlfn.XLOOKUP("'PRO-"&amp;b2b3[[#This Row],[enz]]&amp;"'",'[1]Sheet2 (2)'!$A:$A,'[1]Sheet2 (2)'!$B:$B,"")</f>
        <v>1</v>
      </c>
      <c r="O2651">
        <f>IFERROR(_xlfn.XLOOKUP(b2b3[[#This Row],[Column2]],Table17[[#This Row],[rxn-no-enz]],Table17[[#This Row],[flux]],0),0)</f>
        <v>1.8515905357999998E-8</v>
      </c>
      <c r="P2651" t="str">
        <f>_xlfn.TEXTBEFORE(b2b3[[#This Row],[rxn]],"-",-1,,,"")</f>
        <v>PROWASTE</v>
      </c>
    </row>
    <row r="2652" spans="1:16" ht="17" hidden="1" x14ac:dyDescent="0.25">
      <c r="A2652" s="1" t="s">
        <v>13103</v>
      </c>
      <c r="B2652" s="1" t="s">
        <v>2778</v>
      </c>
      <c r="C2652" s="1">
        <v>1.3330718800000001E-7</v>
      </c>
      <c r="D2652" s="1">
        <f>mfs[[#This Row],[flux]]/1000</f>
        <v>1.3330718800000001E-10</v>
      </c>
      <c r="F2652" t="s">
        <v>12347</v>
      </c>
      <c r="G2652" t="s">
        <v>2778</v>
      </c>
      <c r="H2652" s="3">
        <v>6.5359672008945195E-11</v>
      </c>
      <c r="I2652">
        <f>_xlfn.XLOOKUP(b2b3[[#This Row],[rxn]],mfs[rxn],mfs[flux_scaled],0)</f>
        <v>6.5359672000000007E-10</v>
      </c>
      <c r="J2652">
        <f>(b2b3[[#This Row],[flux]]-b2b3[[#This Row],[flux in mfs]])/b2b3[[#This Row],[flux]]</f>
        <v>-8.9999999986313899</v>
      </c>
      <c r="K2652">
        <f>ABS(b2b3[[#This Row],[(mfs - b2+b3) / mfs]])</f>
        <v>8.9999999986313899</v>
      </c>
      <c r="L2652" t="b">
        <f>_xlfn.TEXTAFTER(b2b3[[#This Row],[rxn]],"-",-1)="SPONT"</f>
        <v>0</v>
      </c>
      <c r="M2652" t="str">
        <f>_xlfn.TEXTAFTER(b2b3[[#This Row],[rxn]],"-",-1)</f>
        <v>rt2173</v>
      </c>
      <c r="N2652">
        <f>_xlfn.XLOOKUP("'PRO-"&amp;b2b3[[#This Row],[enz]]&amp;"'",'[1]Sheet2 (2)'!$A:$A,'[1]Sheet2 (2)'!$B:$B,"")</f>
        <v>1</v>
      </c>
      <c r="O2652">
        <f>IFERROR(_xlfn.XLOOKUP(b2b3[[#This Row],[Column2]],Table17[[#This Row],[rxn-no-enz]],Table17[[#This Row],[flux]],0),0)</f>
        <v>3.286470742E-9</v>
      </c>
      <c r="P2652" t="str">
        <f>_xlfn.TEXTBEFORE(b2b3[[#This Row],[rxn]],"-",-1,,,"")</f>
        <v>PROWASTE</v>
      </c>
    </row>
    <row r="2653" spans="1:16" ht="17" hidden="1" x14ac:dyDescent="0.25">
      <c r="A2653" s="1" t="s">
        <v>13104</v>
      </c>
      <c r="B2653" s="1" t="s">
        <v>2778</v>
      </c>
      <c r="C2653" s="1">
        <v>1.7410881799999999E-7</v>
      </c>
      <c r="D2653" s="1">
        <f>mfs[[#This Row],[flux]]/1000</f>
        <v>1.7410881799999998E-10</v>
      </c>
      <c r="F2653" t="s">
        <v>12348</v>
      </c>
      <c r="G2653" t="s">
        <v>2778</v>
      </c>
      <c r="H2653" s="3">
        <v>2.6706194618719599E-11</v>
      </c>
      <c r="I2653">
        <f>_xlfn.XLOOKUP(b2b3[[#This Row],[rxn]],mfs[rxn],mfs[flux_scaled],0)</f>
        <v>2.6706194599999998E-10</v>
      </c>
      <c r="J2653">
        <f>(b2b3[[#This Row],[flux]]-b2b3[[#This Row],[flux in mfs]])/b2b3[[#This Row],[flux]]</f>
        <v>-8.9999999929905403</v>
      </c>
      <c r="K2653">
        <f>ABS(b2b3[[#This Row],[(mfs - b2+b3) / mfs]])</f>
        <v>8.9999999929905403</v>
      </c>
      <c r="L2653" t="b">
        <f>_xlfn.TEXTAFTER(b2b3[[#This Row],[rxn]],"-",-1)="SPONT"</f>
        <v>0</v>
      </c>
      <c r="M2653" t="str">
        <f>_xlfn.TEXTAFTER(b2b3[[#This Row],[rxn]],"-",-1)</f>
        <v>rt2183</v>
      </c>
      <c r="N2653">
        <f>_xlfn.XLOOKUP("'PRO-"&amp;b2b3[[#This Row],[enz]]&amp;"'",'[1]Sheet2 (2)'!$A:$A,'[1]Sheet2 (2)'!$B:$B,"")</f>
        <v>1</v>
      </c>
      <c r="O2653">
        <f>IFERROR(_xlfn.XLOOKUP(b2b3[[#This Row],[Column2]],Table17[[#This Row],[rxn-no-enz]],Table17[[#This Row],[flux]],0),0)</f>
        <v>3.5970907E-11</v>
      </c>
      <c r="P2653" t="str">
        <f>_xlfn.TEXTBEFORE(b2b3[[#This Row],[rxn]],"-",-1,,,"")</f>
        <v>PROWASTE</v>
      </c>
    </row>
    <row r="2654" spans="1:16" ht="17" hidden="1" x14ac:dyDescent="0.25">
      <c r="A2654" s="1" t="s">
        <v>13105</v>
      </c>
      <c r="B2654" s="1" t="s">
        <v>2778</v>
      </c>
      <c r="C2654" s="1">
        <v>4.5475440800000002E-7</v>
      </c>
      <c r="D2654" s="1">
        <f>mfs[[#This Row],[flux]]/1000</f>
        <v>4.5475440800000002E-10</v>
      </c>
      <c r="F2654" t="s">
        <v>12349</v>
      </c>
      <c r="G2654" t="s">
        <v>2778</v>
      </c>
      <c r="H2654" s="3">
        <v>1.40572233617171E-11</v>
      </c>
      <c r="I2654">
        <f>_xlfn.XLOOKUP(b2b3[[#This Row],[rxn]],mfs[rxn],mfs[flux_scaled],0)</f>
        <v>1.40572234E-10</v>
      </c>
      <c r="J2654">
        <f>(b2b3[[#This Row],[flux]]-b2b3[[#This Row],[flux in mfs]])/b2b3[[#This Row],[flux]]</f>
        <v>-9.0000000272336145</v>
      </c>
      <c r="K2654">
        <f>ABS(b2b3[[#This Row],[(mfs - b2+b3) / mfs]])</f>
        <v>9.0000000272336145</v>
      </c>
      <c r="L2654" t="b">
        <f>_xlfn.TEXTAFTER(b2b3[[#This Row],[rxn]],"-",-1)="SPONT"</f>
        <v>0</v>
      </c>
      <c r="M2654" t="str">
        <f>_xlfn.TEXTAFTER(b2b3[[#This Row],[rxn]],"-",-1)</f>
        <v>rt2190</v>
      </c>
      <c r="N2654">
        <f>_xlfn.XLOOKUP("'PRO-"&amp;b2b3[[#This Row],[enz]]&amp;"'",'[1]Sheet2 (2)'!$A:$A,'[1]Sheet2 (2)'!$B:$B,"")</f>
        <v>1</v>
      </c>
      <c r="O2654">
        <f>IFERROR(_xlfn.XLOOKUP(b2b3[[#This Row],[Column2]],Table17[[#This Row],[rxn-no-enz]],Table17[[#This Row],[flux]],0),0)</f>
        <v>2.863935876E-9</v>
      </c>
      <c r="P2654" t="str">
        <f>_xlfn.TEXTBEFORE(b2b3[[#This Row],[rxn]],"-",-1,,,"")</f>
        <v>PROWASTE</v>
      </c>
    </row>
    <row r="2655" spans="1:16" ht="17" hidden="1" x14ac:dyDescent="0.25">
      <c r="A2655" s="1" t="s">
        <v>13106</v>
      </c>
      <c r="B2655" s="1" t="s">
        <v>2778</v>
      </c>
      <c r="C2655" s="1">
        <v>1.8665913200000001E-7</v>
      </c>
      <c r="D2655" s="1">
        <f>mfs[[#This Row],[flux]]/1000</f>
        <v>1.8665913199999999E-10</v>
      </c>
      <c r="F2655" t="s">
        <v>12350</v>
      </c>
      <c r="G2655" t="s">
        <v>2778</v>
      </c>
      <c r="H2655" s="3">
        <v>6.5327755536075901E-12</v>
      </c>
      <c r="I2655">
        <f>_xlfn.XLOOKUP(b2b3[[#This Row],[rxn]],mfs[rxn],mfs[flux_scaled],0)</f>
        <v>6.5327756000000006E-11</v>
      </c>
      <c r="J2655">
        <f>(b2b3[[#This Row],[flux]]-b2b3[[#This Row],[flux in mfs]])/b2b3[[#This Row],[flux]]</f>
        <v>-9.0000000710148544</v>
      </c>
      <c r="K2655">
        <f>ABS(b2b3[[#This Row],[(mfs - b2+b3) / mfs]])</f>
        <v>9.0000000710148544</v>
      </c>
      <c r="L2655" t="b">
        <f>_xlfn.TEXTAFTER(b2b3[[#This Row],[rxn]],"-",-1)="SPONT"</f>
        <v>0</v>
      </c>
      <c r="M2655" t="str">
        <f>_xlfn.TEXTAFTER(b2b3[[#This Row],[rxn]],"-",-1)</f>
        <v>rt2202</v>
      </c>
      <c r="N2655">
        <f>_xlfn.XLOOKUP("'PRO-"&amp;b2b3[[#This Row],[enz]]&amp;"'",'[1]Sheet2 (2)'!$A:$A,'[1]Sheet2 (2)'!$B:$B,"")</f>
        <v>1</v>
      </c>
      <c r="O2655">
        <f>IFERROR(_xlfn.XLOOKUP(b2b3[[#This Row],[Column2]],Table17[[#This Row],[rxn-no-enz]],Table17[[#This Row],[flux]],0),0)</f>
        <v>1.9709382999999999E-10</v>
      </c>
      <c r="P2655" t="str">
        <f>_xlfn.TEXTBEFORE(b2b3[[#This Row],[rxn]],"-",-1,,,"")</f>
        <v>PROWASTE</v>
      </c>
    </row>
    <row r="2656" spans="1:16" ht="17" hidden="1" x14ac:dyDescent="0.25">
      <c r="A2656" s="1" t="s">
        <v>13107</v>
      </c>
      <c r="B2656" s="1" t="s">
        <v>2778</v>
      </c>
      <c r="C2656" s="1">
        <v>1.2127147199999999E-7</v>
      </c>
      <c r="D2656" s="1">
        <f>mfs[[#This Row],[flux]]/1000</f>
        <v>1.2127147199999998E-10</v>
      </c>
      <c r="F2656" t="s">
        <v>12352</v>
      </c>
      <c r="G2656" t="s">
        <v>2778</v>
      </c>
      <c r="H2656" s="3">
        <v>3.6731744547542504E-12</v>
      </c>
      <c r="I2656">
        <f>_xlfn.XLOOKUP(b2b3[[#This Row],[rxn]],mfs[rxn],mfs[flux_scaled],0)</f>
        <v>3.6731745000000004E-11</v>
      </c>
      <c r="J2656">
        <f>(b2b3[[#This Row],[flux]]-b2b3[[#This Row],[flux in mfs]])/b2b3[[#This Row],[flux]]</f>
        <v>-9.0000001231788769</v>
      </c>
      <c r="K2656">
        <f>ABS(b2b3[[#This Row],[(mfs - b2+b3) / mfs]])</f>
        <v>9.0000001231788769</v>
      </c>
      <c r="L2656" t="b">
        <f>_xlfn.TEXTAFTER(b2b3[[#This Row],[rxn]],"-",-1)="SPONT"</f>
        <v>0</v>
      </c>
      <c r="M2656" t="str">
        <f>_xlfn.TEXTAFTER(b2b3[[#This Row],[rxn]],"-",-1)</f>
        <v>rt2220</v>
      </c>
      <c r="N2656">
        <f>_xlfn.XLOOKUP("'PRO-"&amp;b2b3[[#This Row],[enz]]&amp;"'",'[1]Sheet2 (2)'!$A:$A,'[1]Sheet2 (2)'!$B:$B,"")</f>
        <v>1</v>
      </c>
      <c r="O2656">
        <f>IFERROR(_xlfn.XLOOKUP(b2b3[[#This Row],[Column2]],Table17[[#This Row],[rxn-no-enz]],Table17[[#This Row],[flux]],0),0)</f>
        <v>2.5923841300000001E-10</v>
      </c>
      <c r="P2656" t="str">
        <f>_xlfn.TEXTBEFORE(b2b3[[#This Row],[rxn]],"-",-1,,,"")</f>
        <v>PROWASTE</v>
      </c>
    </row>
    <row r="2657" spans="1:16" ht="17" hidden="1" x14ac:dyDescent="0.25">
      <c r="A2657" s="1" t="s">
        <v>13108</v>
      </c>
      <c r="B2657" s="1" t="s">
        <v>2778</v>
      </c>
      <c r="C2657" s="1">
        <v>6.3399488999999998E-8</v>
      </c>
      <c r="D2657" s="1">
        <f>mfs[[#This Row],[flux]]/1000</f>
        <v>6.3399488999999991E-11</v>
      </c>
      <c r="F2657" t="s">
        <v>12353</v>
      </c>
      <c r="G2657" t="s">
        <v>2778</v>
      </c>
      <c r="H2657" s="3">
        <v>4.788416035332E-12</v>
      </c>
      <c r="I2657">
        <f>_xlfn.XLOOKUP(b2b3[[#This Row],[rxn]],mfs[rxn],mfs[flux_scaled],0)</f>
        <v>4.7884159999999998E-11</v>
      </c>
      <c r="J2657">
        <f>(b2b3[[#This Row],[flux]]-b2b3[[#This Row],[flux in mfs]])/b2b3[[#This Row],[flux]]</f>
        <v>-8.9999999262135955</v>
      </c>
      <c r="K2657">
        <f>ABS(b2b3[[#This Row],[(mfs - b2+b3) / mfs]])</f>
        <v>8.9999999262135955</v>
      </c>
      <c r="L2657" t="b">
        <f>_xlfn.TEXTAFTER(b2b3[[#This Row],[rxn]],"-",-1)="SPONT"</f>
        <v>0</v>
      </c>
      <c r="M2657" t="str">
        <f>_xlfn.TEXTAFTER(b2b3[[#This Row],[rxn]],"-",-1)</f>
        <v>rt2224</v>
      </c>
      <c r="N2657">
        <f>_xlfn.XLOOKUP("'PRO-"&amp;b2b3[[#This Row],[enz]]&amp;"'",'[1]Sheet2 (2)'!$A:$A,'[1]Sheet2 (2)'!$B:$B,"")</f>
        <v>1</v>
      </c>
      <c r="O2657">
        <f>IFERROR(_xlfn.XLOOKUP(b2b3[[#This Row],[Column2]],Table17[[#This Row],[rxn-no-enz]],Table17[[#This Row],[flux]],0),0)</f>
        <v>2.159095176E-9</v>
      </c>
      <c r="P2657" t="str">
        <f>_xlfn.TEXTBEFORE(b2b3[[#This Row],[rxn]],"-",-1,,,"")</f>
        <v>PROWASTE</v>
      </c>
    </row>
    <row r="2658" spans="1:16" ht="17" hidden="1" x14ac:dyDescent="0.25">
      <c r="A2658" s="1" t="s">
        <v>13109</v>
      </c>
      <c r="B2658" s="1" t="s">
        <v>2778</v>
      </c>
      <c r="C2658" s="1">
        <v>2.3703365800000001E-7</v>
      </c>
      <c r="D2658" s="1">
        <f>mfs[[#This Row],[flux]]/1000</f>
        <v>2.3703365799999999E-10</v>
      </c>
      <c r="F2658" t="s">
        <v>12355</v>
      </c>
      <c r="G2658" t="s">
        <v>2778</v>
      </c>
      <c r="H2658" s="3">
        <v>5.2529036241483203E-12</v>
      </c>
      <c r="I2658">
        <f>_xlfn.XLOOKUP(b2b3[[#This Row],[rxn]],mfs[rxn],mfs[flux_scaled],0)</f>
        <v>5.2529035999999998E-11</v>
      </c>
      <c r="J2658">
        <f>(b2b3[[#This Row],[flux]]-b2b3[[#This Row],[flux in mfs]])/b2b3[[#This Row],[flux]]</f>
        <v>-8.999999954028624</v>
      </c>
      <c r="K2658">
        <f>ABS(b2b3[[#This Row],[(mfs - b2+b3) / mfs]])</f>
        <v>8.999999954028624</v>
      </c>
      <c r="L2658" t="b">
        <f>_xlfn.TEXTAFTER(b2b3[[#This Row],[rxn]],"-",-1)="SPONT"</f>
        <v>0</v>
      </c>
      <c r="M2658" t="str">
        <f>_xlfn.TEXTAFTER(b2b3[[#This Row],[rxn]],"-",-1)</f>
        <v>rt2239</v>
      </c>
      <c r="N2658">
        <f>_xlfn.XLOOKUP("'PRO-"&amp;b2b3[[#This Row],[enz]]&amp;"'",'[1]Sheet2 (2)'!$A:$A,'[1]Sheet2 (2)'!$B:$B,"")</f>
        <v>1</v>
      </c>
      <c r="O2658">
        <f>IFERROR(_xlfn.XLOOKUP(b2b3[[#This Row],[Column2]],Table17[[#This Row],[rxn-no-enz]],Table17[[#This Row],[flux]],0),0)</f>
        <v>6.1267568299999899E-10</v>
      </c>
      <c r="P2658" t="str">
        <f>_xlfn.TEXTBEFORE(b2b3[[#This Row],[rxn]],"-",-1,,,"")</f>
        <v>PROWASTE</v>
      </c>
    </row>
    <row r="2659" spans="1:16" ht="17" hidden="1" x14ac:dyDescent="0.25">
      <c r="A2659" s="1" t="s">
        <v>13110</v>
      </c>
      <c r="B2659" s="1" t="s">
        <v>2778</v>
      </c>
      <c r="C2659" s="1">
        <v>1.23408696E-7</v>
      </c>
      <c r="D2659" s="1">
        <f>mfs[[#This Row],[flux]]/1000</f>
        <v>1.2340869599999999E-10</v>
      </c>
      <c r="F2659" t="s">
        <v>12358</v>
      </c>
      <c r="G2659" t="s">
        <v>2778</v>
      </c>
      <c r="H2659" s="3">
        <v>4.2576969038937598E-12</v>
      </c>
      <c r="I2659">
        <f>_xlfn.XLOOKUP(b2b3[[#This Row],[rxn]],mfs[rxn],mfs[flux_scaled],0)</f>
        <v>4.2576968999999998E-11</v>
      </c>
      <c r="J2659">
        <f>(b2b3[[#This Row],[flux]]-b2b3[[#This Row],[flux in mfs]])/b2b3[[#This Row],[flux]]</f>
        <v>-8.999999990854775</v>
      </c>
      <c r="K2659">
        <f>ABS(b2b3[[#This Row],[(mfs - b2+b3) / mfs]])</f>
        <v>8.999999990854775</v>
      </c>
      <c r="L2659" t="b">
        <f>_xlfn.TEXTAFTER(b2b3[[#This Row],[rxn]],"-",-1)="SPONT"</f>
        <v>0</v>
      </c>
      <c r="M2659" t="str">
        <f>_xlfn.TEXTAFTER(b2b3[[#This Row],[rxn]],"-",-1)</f>
        <v>rt2265</v>
      </c>
      <c r="N2659" t="str">
        <f>_xlfn.XLOOKUP("'PRO-"&amp;b2b3[[#This Row],[enz]]&amp;"'",'[1]Sheet2 (2)'!$A:$A,'[1]Sheet2 (2)'!$B:$B,"")</f>
        <v/>
      </c>
      <c r="O2659">
        <f>IFERROR(_xlfn.XLOOKUP(b2b3[[#This Row],[Column2]],Table17[[#This Row],[rxn-no-enz]],Table17[[#This Row],[flux]],0),0)</f>
        <v>7.357551463E-9</v>
      </c>
      <c r="P2659" t="str">
        <f>_xlfn.TEXTBEFORE(b2b3[[#This Row],[rxn]],"-",-1,,,"")</f>
        <v>PROWASTE</v>
      </c>
    </row>
    <row r="2660" spans="1:16" ht="17" hidden="1" x14ac:dyDescent="0.25">
      <c r="A2660" s="1" t="s">
        <v>13111</v>
      </c>
      <c r="B2660" s="1" t="s">
        <v>2778</v>
      </c>
      <c r="C2660" s="1">
        <v>4.3460219999999997E-8</v>
      </c>
      <c r="D2660" s="1">
        <f>mfs[[#This Row],[flux]]/1000</f>
        <v>4.3460219999999996E-11</v>
      </c>
      <c r="F2660" t="s">
        <v>12363</v>
      </c>
      <c r="G2660" t="s">
        <v>2778</v>
      </c>
      <c r="H2660" s="3">
        <v>4.3022130425552403E-11</v>
      </c>
      <c r="I2660">
        <f>_xlfn.XLOOKUP(b2b3[[#This Row],[rxn]],mfs[rxn],mfs[flux_scaled],0)</f>
        <v>7.9771031000000007E-10</v>
      </c>
      <c r="J2660">
        <f>(b2b3[[#This Row],[flux]]-b2b3[[#This Row],[flux in mfs]])/b2b3[[#This Row],[flux]]</f>
        <v>-17.541859784940147</v>
      </c>
      <c r="K2660">
        <f>ABS(b2b3[[#This Row],[(mfs - b2+b3) / mfs]])</f>
        <v>17.541859784940147</v>
      </c>
      <c r="L2660" t="b">
        <f>_xlfn.TEXTAFTER(b2b3[[#This Row],[rxn]],"-",-1)="SPONT"</f>
        <v>0</v>
      </c>
      <c r="M2660" t="str">
        <f>_xlfn.TEXTAFTER(b2b3[[#This Row],[rxn]],"-",-1)</f>
        <v>rt2306</v>
      </c>
      <c r="N2660">
        <f>_xlfn.XLOOKUP("'PRO-"&amp;b2b3[[#This Row],[enz]]&amp;"'",'[1]Sheet2 (2)'!$A:$A,'[1]Sheet2 (2)'!$B:$B,"")</f>
        <v>1</v>
      </c>
      <c r="O2660">
        <f>IFERROR(_xlfn.XLOOKUP(b2b3[[#This Row],[Column2]],Table17[[#This Row],[rxn-no-enz]],Table17[[#This Row],[flux]],0),0)</f>
        <v>9.2525708999999897E-11</v>
      </c>
      <c r="P2660" t="str">
        <f>_xlfn.TEXTBEFORE(b2b3[[#This Row],[rxn]],"-",-1,,,"")</f>
        <v>PROWASTE</v>
      </c>
    </row>
    <row r="2661" spans="1:16" ht="17" hidden="1" x14ac:dyDescent="0.25">
      <c r="A2661" s="1" t="s">
        <v>13112</v>
      </c>
      <c r="B2661" s="1" t="s">
        <v>2778</v>
      </c>
      <c r="C2661" s="1">
        <v>5.3620170399999998E-7</v>
      </c>
      <c r="D2661" s="1">
        <f>mfs[[#This Row],[flux]]/1000</f>
        <v>5.3620170399999997E-10</v>
      </c>
      <c r="F2661" t="s">
        <v>12365</v>
      </c>
      <c r="G2661" t="s">
        <v>2778</v>
      </c>
      <c r="H2661" s="3">
        <v>3.88523049558947E-12</v>
      </c>
      <c r="I2661">
        <f>_xlfn.XLOOKUP(b2b3[[#This Row],[rxn]],mfs[rxn],mfs[flux_scaled],0)</f>
        <v>3.8852305E-11</v>
      </c>
      <c r="J2661">
        <f>(b2b3[[#This Row],[flux]]-b2b3[[#This Row],[flux in mfs]])/b2b3[[#This Row],[flux]]</f>
        <v>-9.0000000113520429</v>
      </c>
      <c r="K2661">
        <f>ABS(b2b3[[#This Row],[(mfs - b2+b3) / mfs]])</f>
        <v>9.0000000113520429</v>
      </c>
      <c r="L2661" t="b">
        <f>_xlfn.TEXTAFTER(b2b3[[#This Row],[rxn]],"-",-1)="SPONT"</f>
        <v>0</v>
      </c>
      <c r="M2661" t="str">
        <f>_xlfn.TEXTAFTER(b2b3[[#This Row],[rxn]],"-",-1)</f>
        <v>rt2312</v>
      </c>
      <c r="N2661">
        <f>_xlfn.XLOOKUP("'PRO-"&amp;b2b3[[#This Row],[enz]]&amp;"'",'[1]Sheet2 (2)'!$A:$A,'[1]Sheet2 (2)'!$B:$B,"")</f>
        <v>1</v>
      </c>
      <c r="O2661">
        <f>IFERROR(_xlfn.XLOOKUP(b2b3[[#This Row],[Column2]],Table17[[#This Row],[rxn-no-enz]],Table17[[#This Row],[flux]],0),0)</f>
        <v>1.36616855999999E-10</v>
      </c>
      <c r="P2661" t="str">
        <f>_xlfn.TEXTBEFORE(b2b3[[#This Row],[rxn]],"-",-1,,,"")</f>
        <v>PROWASTE</v>
      </c>
    </row>
    <row r="2662" spans="1:16" ht="17" hidden="1" x14ac:dyDescent="0.25">
      <c r="A2662" s="1" t="s">
        <v>13113</v>
      </c>
      <c r="B2662" s="1" t="s">
        <v>2778</v>
      </c>
      <c r="C2662" s="1">
        <v>2.3872796299999999E-7</v>
      </c>
      <c r="D2662" s="1">
        <f>mfs[[#This Row],[flux]]/1000</f>
        <v>2.3872796300000001E-10</v>
      </c>
      <c r="F2662" t="s">
        <v>12366</v>
      </c>
      <c r="G2662" t="s">
        <v>2778</v>
      </c>
      <c r="H2662" s="3">
        <v>1.7781049268987499E-10</v>
      </c>
      <c r="I2662">
        <f>_xlfn.XLOOKUP(b2b3[[#This Row],[rxn]],mfs[rxn],mfs[flux_scaled],0)</f>
        <v>1.7800343460000001E-9</v>
      </c>
      <c r="J2662">
        <f>(b2b3[[#This Row],[flux]]-b2b3[[#This Row],[flux in mfs]])/b2b3[[#This Row],[flux]]</f>
        <v>-9.0108509856311763</v>
      </c>
      <c r="K2662">
        <f>ABS(b2b3[[#This Row],[(mfs - b2+b3) / mfs]])</f>
        <v>9.0108509856311763</v>
      </c>
      <c r="L2662" t="b">
        <f>_xlfn.TEXTAFTER(b2b3[[#This Row],[rxn]],"-",-1)="SPONT"</f>
        <v>0</v>
      </c>
      <c r="M2662" t="str">
        <f>_xlfn.TEXTAFTER(b2b3[[#This Row],[rxn]],"-",-1)</f>
        <v>rt2317</v>
      </c>
      <c r="N2662">
        <f>_xlfn.XLOOKUP("'PRO-"&amp;b2b3[[#This Row],[enz]]&amp;"'",'[1]Sheet2 (2)'!$A:$A,'[1]Sheet2 (2)'!$B:$B,"")</f>
        <v>4</v>
      </c>
      <c r="O2662">
        <f>IFERROR(_xlfn.XLOOKUP(b2b3[[#This Row],[Column2]],Table17[[#This Row],[rxn-no-enz]],Table17[[#This Row],[flux]],0),0)</f>
        <v>2.9356631399999998E-10</v>
      </c>
      <c r="P2662" t="str">
        <f>_xlfn.TEXTBEFORE(b2b3[[#This Row],[rxn]],"-",-1,,,"")</f>
        <v>PROWASTE</v>
      </c>
    </row>
    <row r="2663" spans="1:16" ht="17" hidden="1" x14ac:dyDescent="0.25">
      <c r="A2663" s="1" t="s">
        <v>13114</v>
      </c>
      <c r="B2663" s="1" t="s">
        <v>2778</v>
      </c>
      <c r="C2663" s="1">
        <v>1.2930633899999999E-7</v>
      </c>
      <c r="D2663" s="1">
        <f>mfs[[#This Row],[flux]]/1000</f>
        <v>1.29306339E-10</v>
      </c>
      <c r="F2663" t="s">
        <v>12369</v>
      </c>
      <c r="G2663" t="s">
        <v>2778</v>
      </c>
      <c r="H2663" s="3">
        <v>2.3281510087694301E-12</v>
      </c>
      <c r="I2663">
        <f>_xlfn.XLOOKUP(b2b3[[#This Row],[rxn]],mfs[rxn],mfs[flux_scaled],0)</f>
        <v>2.3281509999999999E-11</v>
      </c>
      <c r="J2663">
        <f>(b2b3[[#This Row],[flux]]-b2b3[[#This Row],[flux in mfs]])/b2b3[[#This Row],[flux]]</f>
        <v>-8.9999999623330709</v>
      </c>
      <c r="K2663">
        <f>ABS(b2b3[[#This Row],[(mfs - b2+b3) / mfs]])</f>
        <v>8.9999999623330709</v>
      </c>
      <c r="L2663" t="b">
        <f>_xlfn.TEXTAFTER(b2b3[[#This Row],[rxn]],"-",-1)="SPONT"</f>
        <v>0</v>
      </c>
      <c r="M2663" t="str">
        <f>_xlfn.TEXTAFTER(b2b3[[#This Row],[rxn]],"-",-1)</f>
        <v>rt2354</v>
      </c>
      <c r="N2663">
        <f>_xlfn.XLOOKUP("'PRO-"&amp;b2b3[[#This Row],[enz]]&amp;"'",'[1]Sheet2 (2)'!$A:$A,'[1]Sheet2 (2)'!$B:$B,"")</f>
        <v>1</v>
      </c>
      <c r="O2663">
        <f>IFERROR(_xlfn.XLOOKUP(b2b3[[#This Row],[Column2]],Table17[[#This Row],[rxn-no-enz]],Table17[[#This Row],[flux]],0),0)</f>
        <v>1.7642197999999999E-11</v>
      </c>
      <c r="P2663" t="str">
        <f>_xlfn.TEXTBEFORE(b2b3[[#This Row],[rxn]],"-",-1,,,"")</f>
        <v>PROWASTE</v>
      </c>
    </row>
    <row r="2664" spans="1:16" ht="17" hidden="1" x14ac:dyDescent="0.25">
      <c r="A2664" s="1" t="s">
        <v>13115</v>
      </c>
      <c r="B2664" s="1" t="s">
        <v>2778</v>
      </c>
      <c r="C2664" s="1">
        <v>1.2835905500000001E-7</v>
      </c>
      <c r="D2664" s="1">
        <f>mfs[[#This Row],[flux]]/1000</f>
        <v>1.2835905500000001E-10</v>
      </c>
      <c r="F2664" t="s">
        <v>12371</v>
      </c>
      <c r="G2664" t="s">
        <v>2778</v>
      </c>
      <c r="H2664" s="3">
        <v>1.69695350453596E-12</v>
      </c>
      <c r="I2664">
        <f>_xlfn.XLOOKUP(b2b3[[#This Row],[rxn]],mfs[rxn],mfs[flux_scaled],0)</f>
        <v>1.6969535E-11</v>
      </c>
      <c r="J2664">
        <f>(b2b3[[#This Row],[flux]]-b2b3[[#This Row],[flux in mfs]])/b2b3[[#This Row],[flux]]</f>
        <v>-8.9999999732699827</v>
      </c>
      <c r="K2664">
        <f>ABS(b2b3[[#This Row],[(mfs - b2+b3) / mfs]])</f>
        <v>8.9999999732699827</v>
      </c>
      <c r="L2664" t="b">
        <f>_xlfn.TEXTAFTER(b2b3[[#This Row],[rxn]],"-",-1)="SPONT"</f>
        <v>0</v>
      </c>
      <c r="M2664" t="str">
        <f>_xlfn.TEXTAFTER(b2b3[[#This Row],[rxn]],"-",-1)</f>
        <v>rt2393</v>
      </c>
      <c r="N2664" t="str">
        <f>_xlfn.XLOOKUP("'PRO-"&amp;b2b3[[#This Row],[enz]]&amp;"'",'[1]Sheet2 (2)'!$A:$A,'[1]Sheet2 (2)'!$B:$B,"")</f>
        <v/>
      </c>
      <c r="O2664">
        <f>IFERROR(_xlfn.XLOOKUP(b2b3[[#This Row],[Column2]],Table17[[#This Row],[rxn-no-enz]],Table17[[#This Row],[flux]],0),0)</f>
        <v>2.5221289800000001E-10</v>
      </c>
      <c r="P2664" t="str">
        <f>_xlfn.TEXTBEFORE(b2b3[[#This Row],[rxn]],"-",-1,,,"")</f>
        <v>PROWASTE</v>
      </c>
    </row>
    <row r="2665" spans="1:16" ht="17" hidden="1" x14ac:dyDescent="0.25">
      <c r="A2665" s="1" t="s">
        <v>13116</v>
      </c>
      <c r="B2665" s="1" t="s">
        <v>2778</v>
      </c>
      <c r="C2665" s="1">
        <v>1.45078036E-7</v>
      </c>
      <c r="D2665" s="1">
        <f>mfs[[#This Row],[flux]]/1000</f>
        <v>1.4507803600000001E-10</v>
      </c>
      <c r="F2665" t="s">
        <v>12372</v>
      </c>
      <c r="G2665" t="s">
        <v>2778</v>
      </c>
      <c r="H2665" s="3">
        <v>9.28342342550813E-12</v>
      </c>
      <c r="I2665">
        <f>_xlfn.XLOOKUP(b2b3[[#This Row],[rxn]],mfs[rxn],mfs[flux_scaled],0)</f>
        <v>9.2834233999999993E-11</v>
      </c>
      <c r="J2665">
        <f>(b2b3[[#This Row],[flux]]-b2b3[[#This Row],[flux in mfs]])/b2b3[[#This Row],[flux]]</f>
        <v>-8.9999999725229269</v>
      </c>
      <c r="K2665">
        <f>ABS(b2b3[[#This Row],[(mfs - b2+b3) / mfs]])</f>
        <v>8.9999999725229269</v>
      </c>
      <c r="L2665" t="b">
        <f>_xlfn.TEXTAFTER(b2b3[[#This Row],[rxn]],"-",-1)="SPONT"</f>
        <v>0</v>
      </c>
      <c r="M2665" t="str">
        <f>_xlfn.TEXTAFTER(b2b3[[#This Row],[rxn]],"-",-1)</f>
        <v>rt2416</v>
      </c>
      <c r="N2665">
        <f>_xlfn.XLOOKUP("'PRO-"&amp;b2b3[[#This Row],[enz]]&amp;"'",'[1]Sheet2 (2)'!$A:$A,'[1]Sheet2 (2)'!$B:$B,"")</f>
        <v>1</v>
      </c>
      <c r="O2665">
        <f>IFERROR(_xlfn.XLOOKUP(b2b3[[#This Row],[Column2]],Table17[[#This Row],[rxn-no-enz]],Table17[[#This Row],[flux]],0),0)</f>
        <v>1.255629382E-9</v>
      </c>
      <c r="P2665" t="str">
        <f>_xlfn.TEXTBEFORE(b2b3[[#This Row],[rxn]],"-",-1,,,"")</f>
        <v>PROWASTE</v>
      </c>
    </row>
    <row r="2666" spans="1:16" ht="17" hidden="1" x14ac:dyDescent="0.25">
      <c r="A2666" s="1" t="s">
        <v>13117</v>
      </c>
      <c r="B2666" s="1" t="s">
        <v>2778</v>
      </c>
      <c r="C2666" s="1">
        <v>1.7365544800000001E-7</v>
      </c>
      <c r="D2666" s="1">
        <f>mfs[[#This Row],[flux]]/1000</f>
        <v>1.7365544800000001E-10</v>
      </c>
      <c r="F2666" t="s">
        <v>12373</v>
      </c>
      <c r="G2666" t="s">
        <v>2778</v>
      </c>
      <c r="H2666" s="3">
        <v>8.2559175167807396E-12</v>
      </c>
      <c r="I2666">
        <f>_xlfn.XLOOKUP(b2b3[[#This Row],[rxn]],mfs[rxn],mfs[flux_scaled],0)</f>
        <v>8.2559175000000006E-11</v>
      </c>
      <c r="J2666">
        <f>(b2b3[[#This Row],[flux]]-b2b3[[#This Row],[flux in mfs]])/b2b3[[#This Row],[flux]]</f>
        <v>-8.9999999796742909</v>
      </c>
      <c r="K2666">
        <f>ABS(b2b3[[#This Row],[(mfs - b2+b3) / mfs]])</f>
        <v>8.9999999796742909</v>
      </c>
      <c r="L2666" t="b">
        <f>_xlfn.TEXTAFTER(b2b3[[#This Row],[rxn]],"-",-1)="SPONT"</f>
        <v>0</v>
      </c>
      <c r="M2666" t="str">
        <f>_xlfn.TEXTAFTER(b2b3[[#This Row],[rxn]],"-",-1)</f>
        <v>rt2444</v>
      </c>
      <c r="N2666">
        <f>_xlfn.XLOOKUP("'PRO-"&amp;b2b3[[#This Row],[enz]]&amp;"'",'[1]Sheet2 (2)'!$A:$A,'[1]Sheet2 (2)'!$B:$B,"")</f>
        <v>1</v>
      </c>
      <c r="O2666">
        <f>IFERROR(_xlfn.XLOOKUP(b2b3[[#This Row],[Column2]],Table17[[#This Row],[rxn-no-enz]],Table17[[#This Row],[flux]],0),0)</f>
        <v>3.31522558E-10</v>
      </c>
      <c r="P2666" t="str">
        <f>_xlfn.TEXTBEFORE(b2b3[[#This Row],[rxn]],"-",-1,,,"")</f>
        <v>PROWASTE</v>
      </c>
    </row>
    <row r="2667" spans="1:16" ht="17" hidden="1" x14ac:dyDescent="0.25">
      <c r="A2667" s="1" t="s">
        <v>13118</v>
      </c>
      <c r="B2667" s="1" t="s">
        <v>2778</v>
      </c>
      <c r="C2667" s="1">
        <v>1.02751822E-7</v>
      </c>
      <c r="D2667" s="1">
        <f>mfs[[#This Row],[flux]]/1000</f>
        <v>1.02751822E-10</v>
      </c>
      <c r="F2667" t="s">
        <v>12374</v>
      </c>
      <c r="G2667" t="s">
        <v>2778</v>
      </c>
      <c r="H2667" s="3">
        <v>7.2689660936862494E-11</v>
      </c>
      <c r="I2667">
        <f>_xlfn.XLOOKUP(b2b3[[#This Row],[rxn]],mfs[rxn],mfs[flux_scaled],0)</f>
        <v>7.2689660899999999E-10</v>
      </c>
      <c r="J2667">
        <f>(b2b3[[#This Row],[flux]]-b2b3[[#This Row],[flux in mfs]])/b2b3[[#This Row],[flux]]</f>
        <v>-8.9999999949287837</v>
      </c>
      <c r="K2667">
        <f>ABS(b2b3[[#This Row],[(mfs - b2+b3) / mfs]])</f>
        <v>8.9999999949287837</v>
      </c>
      <c r="L2667" t="b">
        <f>_xlfn.TEXTAFTER(b2b3[[#This Row],[rxn]],"-",-1)="SPONT"</f>
        <v>0</v>
      </c>
      <c r="M2667" t="str">
        <f>_xlfn.TEXTAFTER(b2b3[[#This Row],[rxn]],"-",-1)</f>
        <v>rt2473</v>
      </c>
      <c r="N2667">
        <f>_xlfn.XLOOKUP("'PRO-"&amp;b2b3[[#This Row],[enz]]&amp;"'",'[1]Sheet2 (2)'!$A:$A,'[1]Sheet2 (2)'!$B:$B,"")</f>
        <v>1</v>
      </c>
      <c r="O2667">
        <f>IFERROR(_xlfn.XLOOKUP(b2b3[[#This Row],[Column2]],Table17[[#This Row],[rxn-no-enz]],Table17[[#This Row],[flux]],0),0)</f>
        <v>4.4309878000000001E-11</v>
      </c>
      <c r="P2667" t="str">
        <f>_xlfn.TEXTBEFORE(b2b3[[#This Row],[rxn]],"-",-1,,,"")</f>
        <v>PROWASTE</v>
      </c>
    </row>
    <row r="2668" spans="1:16" ht="17" hidden="1" x14ac:dyDescent="0.25">
      <c r="A2668" s="1" t="s">
        <v>13119</v>
      </c>
      <c r="B2668" s="1" t="s">
        <v>2778</v>
      </c>
      <c r="C2668" s="1">
        <v>1.2115913300000001E-7</v>
      </c>
      <c r="D2668" s="1">
        <f>mfs[[#This Row],[flux]]/1000</f>
        <v>1.2115913300000001E-10</v>
      </c>
      <c r="F2668" t="s">
        <v>12376</v>
      </c>
      <c r="G2668" t="s">
        <v>2778</v>
      </c>
      <c r="H2668" s="3">
        <v>5.8287957396093097E-12</v>
      </c>
      <c r="I2668">
        <f>_xlfn.XLOOKUP(b2b3[[#This Row],[rxn]],mfs[rxn],mfs[flux_scaled],0)</f>
        <v>5.8287957000000003E-11</v>
      </c>
      <c r="J2668">
        <f>(b2b3[[#This Row],[flux]]-b2b3[[#This Row],[flux in mfs]])/b2b3[[#This Row],[flux]]</f>
        <v>-8.9999999320454673</v>
      </c>
      <c r="K2668">
        <f>ABS(b2b3[[#This Row],[(mfs - b2+b3) / mfs]])</f>
        <v>8.9999999320454673</v>
      </c>
      <c r="L2668" t="b">
        <f>_xlfn.TEXTAFTER(b2b3[[#This Row],[rxn]],"-",-1)="SPONT"</f>
        <v>0</v>
      </c>
      <c r="M2668" t="str">
        <f>_xlfn.TEXTAFTER(b2b3[[#This Row],[rxn]],"-",-1)</f>
        <v>rt2501</v>
      </c>
      <c r="N2668">
        <f>_xlfn.XLOOKUP("'PRO-"&amp;b2b3[[#This Row],[enz]]&amp;"'",'[1]Sheet2 (2)'!$A:$A,'[1]Sheet2 (2)'!$B:$B,"")</f>
        <v>1</v>
      </c>
      <c r="O2668">
        <f>IFERROR(_xlfn.XLOOKUP(b2b3[[#This Row],[Column2]],Table17[[#This Row],[rxn-no-enz]],Table17[[#This Row],[flux]],0),0)</f>
        <v>4.5224430599999899E-10</v>
      </c>
      <c r="P2668" t="str">
        <f>_xlfn.TEXTBEFORE(b2b3[[#This Row],[rxn]],"-",-1,,,"")</f>
        <v>PROWASTE</v>
      </c>
    </row>
    <row r="2669" spans="1:16" ht="17" hidden="1" x14ac:dyDescent="0.25">
      <c r="A2669" s="1" t="s">
        <v>13120</v>
      </c>
      <c r="B2669" s="1" t="s">
        <v>2778</v>
      </c>
      <c r="C2669" s="1">
        <v>1.7436576500000001E-7</v>
      </c>
      <c r="D2669" s="1">
        <f>mfs[[#This Row],[flux]]/1000</f>
        <v>1.7436576500000002E-10</v>
      </c>
      <c r="F2669" t="s">
        <v>12377</v>
      </c>
      <c r="G2669" t="s">
        <v>2778</v>
      </c>
      <c r="H2669" s="3">
        <v>2.17239742662326E-12</v>
      </c>
      <c r="I2669">
        <f>_xlfn.XLOOKUP(b2b3[[#This Row],[rxn]],mfs[rxn],mfs[flux_scaled],0)</f>
        <v>2.1723974E-11</v>
      </c>
      <c r="J2669">
        <f>(b2b3[[#This Row],[flux]]-b2b3[[#This Row],[flux in mfs]])/b2b3[[#This Row],[flux]]</f>
        <v>-8.9999998774475625</v>
      </c>
      <c r="K2669">
        <f>ABS(b2b3[[#This Row],[(mfs - b2+b3) / mfs]])</f>
        <v>8.9999998774475625</v>
      </c>
      <c r="L2669" t="b">
        <f>_xlfn.TEXTAFTER(b2b3[[#This Row],[rxn]],"-",-1)="SPONT"</f>
        <v>0</v>
      </c>
      <c r="M2669" t="str">
        <f>_xlfn.TEXTAFTER(b2b3[[#This Row],[rxn]],"-",-1)</f>
        <v>rt2517_c</v>
      </c>
      <c r="N2669">
        <f>_xlfn.XLOOKUP("'PRO-"&amp;b2b3[[#This Row],[enz]]&amp;"'",'[1]Sheet2 (2)'!$A:$A,'[1]Sheet2 (2)'!$B:$B,"")</f>
        <v>1</v>
      </c>
      <c r="O2669">
        <f>IFERROR(_xlfn.XLOOKUP(b2b3[[#This Row],[Column2]],Table17[[#This Row],[rxn-no-enz]],Table17[[#This Row],[flux]],0),0)</f>
        <v>1.61558636E-10</v>
      </c>
      <c r="P2669" t="str">
        <f>_xlfn.TEXTBEFORE(b2b3[[#This Row],[rxn]],"-",-1,,,"")</f>
        <v>PROWASTE</v>
      </c>
    </row>
    <row r="2670" spans="1:16" ht="17" hidden="1" x14ac:dyDescent="0.25">
      <c r="A2670" s="1" t="s">
        <v>13121</v>
      </c>
      <c r="B2670" s="1" t="s">
        <v>2778</v>
      </c>
      <c r="C2670" s="1">
        <v>6.9339981999999998E-8</v>
      </c>
      <c r="D2670" s="1">
        <f>mfs[[#This Row],[flux]]/1000</f>
        <v>6.9339981999999993E-11</v>
      </c>
      <c r="F2670" t="s">
        <v>12379</v>
      </c>
      <c r="G2670" t="s">
        <v>2778</v>
      </c>
      <c r="H2670" s="3">
        <v>2.4024450671560499E-12</v>
      </c>
      <c r="I2670">
        <f>_xlfn.XLOOKUP(b2b3[[#This Row],[rxn]],mfs[rxn],mfs[flux_scaled],0)</f>
        <v>2.4024450999999999E-11</v>
      </c>
      <c r="J2670">
        <f>(b2b3[[#This Row],[flux]]-b2b3[[#This Row],[flux in mfs]])/b2b3[[#This Row],[flux]]</f>
        <v>-9.0000001367105131</v>
      </c>
      <c r="K2670">
        <f>ABS(b2b3[[#This Row],[(mfs - b2+b3) / mfs]])</f>
        <v>9.0000001367105131</v>
      </c>
      <c r="L2670" t="b">
        <f>_xlfn.TEXTAFTER(b2b3[[#This Row],[rxn]],"-",-1)="SPONT"</f>
        <v>0</v>
      </c>
      <c r="M2670" t="str">
        <f>_xlfn.TEXTAFTER(b2b3[[#This Row],[rxn]],"-",-1)</f>
        <v>rt2532</v>
      </c>
      <c r="N2670">
        <f>_xlfn.XLOOKUP("'PRO-"&amp;b2b3[[#This Row],[enz]]&amp;"'",'[1]Sheet2 (2)'!$A:$A,'[1]Sheet2 (2)'!$B:$B,"")</f>
        <v>1</v>
      </c>
      <c r="O2670">
        <f>IFERROR(_xlfn.XLOOKUP(b2b3[[#This Row],[Column2]],Table17[[#This Row],[rxn-no-enz]],Table17[[#This Row],[flux]],0),0)</f>
        <v>1.61558636E-10</v>
      </c>
      <c r="P2670" t="str">
        <f>_xlfn.TEXTBEFORE(b2b3[[#This Row],[rxn]],"-",-1,,,"")</f>
        <v>PROWASTE</v>
      </c>
    </row>
    <row r="2671" spans="1:16" ht="17" hidden="1" x14ac:dyDescent="0.25">
      <c r="A2671" s="1" t="s">
        <v>13122</v>
      </c>
      <c r="B2671" s="1" t="s">
        <v>2778</v>
      </c>
      <c r="C2671" s="1">
        <v>1.37521049E-7</v>
      </c>
      <c r="D2671" s="1">
        <f>mfs[[#This Row],[flux]]/1000</f>
        <v>1.3752104899999999E-10</v>
      </c>
      <c r="F2671" t="s">
        <v>12380</v>
      </c>
      <c r="G2671" t="s">
        <v>2778</v>
      </c>
      <c r="H2671" s="3">
        <v>3.4224187656219899E-11</v>
      </c>
      <c r="I2671">
        <f>_xlfn.XLOOKUP(b2b3[[#This Row],[rxn]],mfs[rxn],mfs[flux_scaled],0)</f>
        <v>3.4224187700000002E-10</v>
      </c>
      <c r="J2671">
        <f>(b2b3[[#This Row],[flux]]-b2b3[[#This Row],[flux in mfs]])/b2b3[[#This Row],[flux]]</f>
        <v>-9.0000000127921531</v>
      </c>
      <c r="K2671">
        <f>ABS(b2b3[[#This Row],[(mfs - b2+b3) / mfs]])</f>
        <v>9.0000000127921531</v>
      </c>
      <c r="L2671" t="b">
        <f>_xlfn.TEXTAFTER(b2b3[[#This Row],[rxn]],"-",-1)="SPONT"</f>
        <v>0</v>
      </c>
      <c r="M2671" t="str">
        <f>_xlfn.TEXTAFTER(b2b3[[#This Row],[rxn]],"-",-1)</f>
        <v>rt2544</v>
      </c>
      <c r="N2671">
        <f>_xlfn.XLOOKUP("'PRO-"&amp;b2b3[[#This Row],[enz]]&amp;"'",'[1]Sheet2 (2)'!$A:$A,'[1]Sheet2 (2)'!$B:$B,"")</f>
        <v>1</v>
      </c>
      <c r="O2671">
        <f>IFERROR(_xlfn.XLOOKUP(b2b3[[#This Row],[Column2]],Table17[[#This Row],[rxn-no-enz]],Table17[[#This Row],[flux]],0),0)</f>
        <v>1.61558636E-10</v>
      </c>
      <c r="P2671" t="str">
        <f>_xlfn.TEXTBEFORE(b2b3[[#This Row],[rxn]],"-",-1,,,"")</f>
        <v>PROWASTE</v>
      </c>
    </row>
    <row r="2672" spans="1:16" ht="17" hidden="1" x14ac:dyDescent="0.25">
      <c r="A2672" s="1" t="s">
        <v>13123</v>
      </c>
      <c r="B2672" s="1" t="s">
        <v>2778</v>
      </c>
      <c r="C2672" s="1">
        <v>2.4388471000000001E-8</v>
      </c>
      <c r="D2672" s="1">
        <f>mfs[[#This Row],[flux]]/1000</f>
        <v>2.4388471000000002E-11</v>
      </c>
      <c r="F2672" t="s">
        <v>12381</v>
      </c>
      <c r="G2672" t="s">
        <v>2778</v>
      </c>
      <c r="H2672" s="3">
        <v>1.5734050127926001E-13</v>
      </c>
      <c r="I2672">
        <f>_xlfn.XLOOKUP(b2b3[[#This Row],[rxn]],mfs[rxn],mfs[flux_scaled],0)</f>
        <v>1.573405E-12</v>
      </c>
      <c r="J2672">
        <f>(b2b3[[#This Row],[flux]]-b2b3[[#This Row],[flux in mfs]])/b2b3[[#This Row],[flux]]</f>
        <v>-8.9999999186948063</v>
      </c>
      <c r="K2672">
        <f>ABS(b2b3[[#This Row],[(mfs - b2+b3) / mfs]])</f>
        <v>8.9999999186948063</v>
      </c>
      <c r="L2672" t="b">
        <f>_xlfn.TEXTAFTER(b2b3[[#This Row],[rxn]],"-",-1)="SPONT"</f>
        <v>0</v>
      </c>
      <c r="M2672" t="str">
        <f>_xlfn.TEXTAFTER(b2b3[[#This Row],[rxn]],"-",-1)</f>
        <v>rt2566</v>
      </c>
      <c r="N2672">
        <f>_xlfn.XLOOKUP("'PRO-"&amp;b2b3[[#This Row],[enz]]&amp;"'",'[1]Sheet2 (2)'!$A:$A,'[1]Sheet2 (2)'!$B:$B,"")</f>
        <v>1</v>
      </c>
      <c r="O2672">
        <f>IFERROR(_xlfn.XLOOKUP(b2b3[[#This Row],[Column2]],Table17[[#This Row],[rxn-no-enz]],Table17[[#This Row],[flux]],0),0)</f>
        <v>3.2099206999999999E-11</v>
      </c>
      <c r="P2672" t="str">
        <f>_xlfn.TEXTBEFORE(b2b3[[#This Row],[rxn]],"-",-1,,,"")</f>
        <v>PROWASTE</v>
      </c>
    </row>
    <row r="2673" spans="1:16" ht="17" hidden="1" x14ac:dyDescent="0.25">
      <c r="A2673" s="1" t="s">
        <v>13124</v>
      </c>
      <c r="B2673" s="1" t="s">
        <v>2778</v>
      </c>
      <c r="C2673" s="1">
        <v>1.10051873E-7</v>
      </c>
      <c r="D2673" s="1">
        <f>mfs[[#This Row],[flux]]/1000</f>
        <v>1.10051873E-10</v>
      </c>
      <c r="F2673" t="s">
        <v>12382</v>
      </c>
      <c r="G2673" t="s">
        <v>2778</v>
      </c>
      <c r="H2673" s="3">
        <v>2.64616250600852E-11</v>
      </c>
      <c r="I2673">
        <f>_xlfn.XLOOKUP(b2b3[[#This Row],[rxn]],mfs[rxn],mfs[flux_scaled],0)</f>
        <v>2.64616251E-10</v>
      </c>
      <c r="J2673">
        <f>(b2b3[[#This Row],[flux]]-b2b3[[#This Row],[flux in mfs]])/b2b3[[#This Row],[flux]]</f>
        <v>-9.0000000150840318</v>
      </c>
      <c r="K2673">
        <f>ABS(b2b3[[#This Row],[(mfs - b2+b3) / mfs]])</f>
        <v>9.0000000150840318</v>
      </c>
      <c r="L2673" t="b">
        <f>_xlfn.TEXTAFTER(b2b3[[#This Row],[rxn]],"-",-1)="SPONT"</f>
        <v>0</v>
      </c>
      <c r="M2673" t="str">
        <f>_xlfn.TEXTAFTER(b2b3[[#This Row],[rxn]],"-",-1)</f>
        <v>rt2569</v>
      </c>
      <c r="N2673">
        <f>_xlfn.XLOOKUP("'PRO-"&amp;b2b3[[#This Row],[enz]]&amp;"'",'[1]Sheet2 (2)'!$A:$A,'[1]Sheet2 (2)'!$B:$B,"")</f>
        <v>1</v>
      </c>
      <c r="O2673">
        <f>IFERROR(_xlfn.XLOOKUP(b2b3[[#This Row],[Column2]],Table17[[#This Row],[rxn-no-enz]],Table17[[#This Row],[flux]],0),0)</f>
        <v>3.2099206999999999E-11</v>
      </c>
      <c r="P2673" t="str">
        <f>_xlfn.TEXTBEFORE(b2b3[[#This Row],[rxn]],"-",-1,,,"")</f>
        <v>PROWASTE</v>
      </c>
    </row>
    <row r="2674" spans="1:16" ht="17" hidden="1" x14ac:dyDescent="0.25">
      <c r="A2674" s="1" t="s">
        <v>13125</v>
      </c>
      <c r="B2674" s="1" t="s">
        <v>2778</v>
      </c>
      <c r="C2674" s="1">
        <v>1.6683223994557E-2</v>
      </c>
      <c r="D2674" s="1">
        <f>mfs[[#This Row],[flux]]/1000</f>
        <v>1.6683223994556999E-5</v>
      </c>
      <c r="F2674" t="s">
        <v>12383</v>
      </c>
      <c r="G2674" t="s">
        <v>2778</v>
      </c>
      <c r="H2674" s="3">
        <v>2.50696248726805E-12</v>
      </c>
      <c r="I2674">
        <f>_xlfn.XLOOKUP(b2b3[[#This Row],[rxn]],mfs[rxn],mfs[flux_scaled],0)</f>
        <v>2.5069624999999997E-11</v>
      </c>
      <c r="J2674">
        <f>(b2b3[[#This Row],[flux]]-b2b3[[#This Row],[flux in mfs]])/b2b3[[#This Row],[flux]]</f>
        <v>-9.00000005078636</v>
      </c>
      <c r="K2674">
        <f>ABS(b2b3[[#This Row],[(mfs - b2+b3) / mfs]])</f>
        <v>9.00000005078636</v>
      </c>
      <c r="L2674" t="b">
        <f>_xlfn.TEXTAFTER(b2b3[[#This Row],[rxn]],"-",-1)="SPONT"</f>
        <v>0</v>
      </c>
      <c r="M2674" t="str">
        <f>_xlfn.TEXTAFTER(b2b3[[#This Row],[rxn]],"-",-1)</f>
        <v>rt2573</v>
      </c>
      <c r="N2674">
        <f>_xlfn.XLOOKUP("'PRO-"&amp;b2b3[[#This Row],[enz]]&amp;"'",'[1]Sheet2 (2)'!$A:$A,'[1]Sheet2 (2)'!$B:$B,"")</f>
        <v>1</v>
      </c>
      <c r="O2674">
        <f>IFERROR(_xlfn.XLOOKUP(b2b3[[#This Row],[Column2]],Table17[[#This Row],[rxn-no-enz]],Table17[[#This Row],[flux]],0),0)</f>
        <v>1.4737901499999999E-10</v>
      </c>
      <c r="P2674" t="str">
        <f>_xlfn.TEXTBEFORE(b2b3[[#This Row],[rxn]],"-",-1,,,"")</f>
        <v>PROWASTE</v>
      </c>
    </row>
    <row r="2675" spans="1:16" ht="17" hidden="1" x14ac:dyDescent="0.25">
      <c r="A2675" s="1" t="s">
        <v>4736</v>
      </c>
      <c r="B2675" s="1" t="s">
        <v>2778</v>
      </c>
      <c r="C2675" s="1">
        <v>100</v>
      </c>
      <c r="D2675" s="1">
        <f>mfs[[#This Row],[flux]]/1000</f>
        <v>0.1</v>
      </c>
      <c r="F2675" t="s">
        <v>12384</v>
      </c>
      <c r="G2675" t="s">
        <v>2778</v>
      </c>
      <c r="H2675" s="3">
        <v>2.9992675848472598E-13</v>
      </c>
      <c r="I2675">
        <f>_xlfn.XLOOKUP(b2b3[[#This Row],[rxn]],mfs[rxn],mfs[flux_scaled],0)</f>
        <v>2.9992680000000001E-12</v>
      </c>
      <c r="J2675">
        <f>(b2b3[[#This Row],[flux]]-b2b3[[#This Row],[flux in mfs]])/b2b3[[#This Row],[flux]]</f>
        <v>-9.0000013841803987</v>
      </c>
      <c r="K2675">
        <f>ABS(b2b3[[#This Row],[(mfs - b2+b3) / mfs]])</f>
        <v>9.0000013841803987</v>
      </c>
      <c r="L2675" t="b">
        <f>_xlfn.TEXTAFTER(b2b3[[#This Row],[rxn]],"-",-1)="SPONT"</f>
        <v>0</v>
      </c>
      <c r="M2675" t="str">
        <f>_xlfn.TEXTAFTER(b2b3[[#This Row],[rxn]],"-",-1)</f>
        <v>rt2574</v>
      </c>
      <c r="N2675">
        <f>_xlfn.XLOOKUP("'PRO-"&amp;b2b3[[#This Row],[enz]]&amp;"'",'[1]Sheet2 (2)'!$A:$A,'[1]Sheet2 (2)'!$B:$B,"")</f>
        <v>1</v>
      </c>
      <c r="O2675">
        <f>IFERROR(_xlfn.XLOOKUP(b2b3[[#This Row],[Column2]],Table17[[#This Row],[rxn-no-enz]],Table17[[#This Row],[flux]],0),0)</f>
        <v>2.5202736599999899E-9</v>
      </c>
      <c r="P2675" t="str">
        <f>_xlfn.TEXTBEFORE(b2b3[[#This Row],[rxn]],"-",-1,,,"")</f>
        <v>PROWASTE</v>
      </c>
    </row>
    <row r="2676" spans="1:16" ht="17" hidden="1" x14ac:dyDescent="0.25">
      <c r="A2676" s="1" t="s">
        <v>4737</v>
      </c>
      <c r="B2676" s="1" t="s">
        <v>2778</v>
      </c>
      <c r="C2676" s="1">
        <v>36.795533239888599</v>
      </c>
      <c r="D2676" s="1">
        <f>mfs[[#This Row],[flux]]/1000</f>
        <v>3.67955332398886E-2</v>
      </c>
      <c r="F2676" t="s">
        <v>12385</v>
      </c>
      <c r="G2676" t="s">
        <v>2778</v>
      </c>
      <c r="H2676" s="3">
        <v>2.6025979856309699E-12</v>
      </c>
      <c r="I2676">
        <f>_xlfn.XLOOKUP(b2b3[[#This Row],[rxn]],mfs[rxn],mfs[flux_scaled],0)</f>
        <v>2.6025980000000002E-11</v>
      </c>
      <c r="J2676">
        <f>(b2b3[[#This Row],[flux]]-b2b3[[#This Row],[flux in mfs]])/b2b3[[#This Row],[flux]]</f>
        <v>-9.0000000552103323</v>
      </c>
      <c r="K2676">
        <f>ABS(b2b3[[#This Row],[(mfs - b2+b3) / mfs]])</f>
        <v>9.0000000552103323</v>
      </c>
      <c r="L2676" t="b">
        <f>_xlfn.TEXTAFTER(b2b3[[#This Row],[rxn]],"-",-1)="SPONT"</f>
        <v>0</v>
      </c>
      <c r="M2676" t="str">
        <f>_xlfn.TEXTAFTER(b2b3[[#This Row],[rxn]],"-",-1)</f>
        <v>rt2577</v>
      </c>
      <c r="N2676" t="str">
        <f>_xlfn.XLOOKUP("'PRO-"&amp;b2b3[[#This Row],[enz]]&amp;"'",'[1]Sheet2 (2)'!$A:$A,'[1]Sheet2 (2)'!$B:$B,"")</f>
        <v/>
      </c>
      <c r="O2676">
        <f>IFERROR(_xlfn.XLOOKUP(b2b3[[#This Row],[Column2]],Table17[[#This Row],[rxn-no-enz]],Table17[[#This Row],[flux]],0),0)</f>
        <v>6.057205504E-9</v>
      </c>
      <c r="P2676" t="str">
        <f>_xlfn.TEXTBEFORE(b2b3[[#This Row],[rxn]],"-",-1,,,"")</f>
        <v>PROWASTE</v>
      </c>
    </row>
    <row r="2677" spans="1:16" ht="17" hidden="1" x14ac:dyDescent="0.25">
      <c r="A2677" s="1" t="s">
        <v>4738</v>
      </c>
      <c r="B2677" s="1" t="s">
        <v>2778</v>
      </c>
      <c r="C2677" s="1">
        <v>16.9259452903487</v>
      </c>
      <c r="D2677" s="1">
        <f>mfs[[#This Row],[flux]]/1000</f>
        <v>1.6925945290348701E-2</v>
      </c>
      <c r="F2677" t="s">
        <v>12386</v>
      </c>
      <c r="G2677" t="s">
        <v>2778</v>
      </c>
      <c r="H2677" s="3">
        <v>6.2879101542692798E-13</v>
      </c>
      <c r="I2677">
        <f>_xlfn.XLOOKUP(b2b3[[#This Row],[rxn]],mfs[rxn],mfs[flux_scaled],0)</f>
        <v>6.2879100000000004E-12</v>
      </c>
      <c r="J2677">
        <f>(b2b3[[#This Row],[flux]]-b2b3[[#This Row],[flux in mfs]])/b2b3[[#This Row],[flux]]</f>
        <v>-8.9999997546573098</v>
      </c>
      <c r="K2677">
        <f>ABS(b2b3[[#This Row],[(mfs - b2+b3) / mfs]])</f>
        <v>8.9999997546573098</v>
      </c>
      <c r="L2677" t="b">
        <f>_xlfn.TEXTAFTER(b2b3[[#This Row],[rxn]],"-",-1)="SPONT"</f>
        <v>0</v>
      </c>
      <c r="M2677" t="str">
        <f>_xlfn.TEXTAFTER(b2b3[[#This Row],[rxn]],"-",-1)</f>
        <v>rt2578</v>
      </c>
      <c r="N2677">
        <f>_xlfn.XLOOKUP("'PRO-"&amp;b2b3[[#This Row],[enz]]&amp;"'",'[1]Sheet2 (2)'!$A:$A,'[1]Sheet2 (2)'!$B:$B,"")</f>
        <v>1</v>
      </c>
      <c r="O2677">
        <f>IFERROR(_xlfn.XLOOKUP(b2b3[[#This Row],[Column2]],Table17[[#This Row],[rxn-no-enz]],Table17[[#This Row],[flux]],0),0)</f>
        <v>1.4921147009999999E-9</v>
      </c>
      <c r="P2677" t="str">
        <f>_xlfn.TEXTBEFORE(b2b3[[#This Row],[rxn]],"-",-1,,,"")</f>
        <v>PROWASTE</v>
      </c>
    </row>
    <row r="2678" spans="1:16" ht="17" hidden="1" x14ac:dyDescent="0.25">
      <c r="A2678" s="1" t="s">
        <v>4739</v>
      </c>
      <c r="B2678" s="1" t="s">
        <v>2778</v>
      </c>
      <c r="C2678" s="1">
        <v>19.869587949539799</v>
      </c>
      <c r="D2678" s="1">
        <f>mfs[[#This Row],[flux]]/1000</f>
        <v>1.9869587949539799E-2</v>
      </c>
      <c r="F2678" t="s">
        <v>12387</v>
      </c>
      <c r="G2678" t="s">
        <v>2778</v>
      </c>
      <c r="H2678" s="3">
        <v>9.1509884950571297E-12</v>
      </c>
      <c r="I2678">
        <f>_xlfn.XLOOKUP(b2b3[[#This Row],[rxn]],mfs[rxn],mfs[flux_scaled],0)</f>
        <v>9.1509884999999994E-11</v>
      </c>
      <c r="J2678">
        <f>(b2b3[[#This Row],[flux]]-b2b3[[#This Row],[flux in mfs]])/b2b3[[#This Row],[flux]]</f>
        <v>-9.0000000054014606</v>
      </c>
      <c r="K2678">
        <f>ABS(b2b3[[#This Row],[(mfs - b2+b3) / mfs]])</f>
        <v>9.0000000054014606</v>
      </c>
      <c r="L2678" t="b">
        <f>_xlfn.TEXTAFTER(b2b3[[#This Row],[rxn]],"-",-1)="SPONT"</f>
        <v>0</v>
      </c>
      <c r="M2678" t="str">
        <f>_xlfn.TEXTAFTER(b2b3[[#This Row],[rxn]],"-",-1)</f>
        <v>rt2593</v>
      </c>
      <c r="N2678">
        <f>_xlfn.XLOOKUP("'PRO-"&amp;b2b3[[#This Row],[enz]]&amp;"'",'[1]Sheet2 (2)'!$A:$A,'[1]Sheet2 (2)'!$B:$B,"")</f>
        <v>1</v>
      </c>
      <c r="O2678">
        <f>IFERROR(_xlfn.XLOOKUP(b2b3[[#This Row],[Column2]],Table17[[#This Row],[rxn-no-enz]],Table17[[#This Row],[flux]],0),0)</f>
        <v>7.0926022799999999E-10</v>
      </c>
      <c r="P2678" t="str">
        <f>_xlfn.TEXTBEFORE(b2b3[[#This Row],[rxn]],"-",-1,,,"")</f>
        <v>PROWASTE</v>
      </c>
    </row>
    <row r="2679" spans="1:16" ht="17" hidden="1" x14ac:dyDescent="0.25">
      <c r="A2679" s="1" t="s">
        <v>13126</v>
      </c>
      <c r="B2679" s="1" t="s">
        <v>2778</v>
      </c>
      <c r="C2679" s="1">
        <v>16.908409871585999</v>
      </c>
      <c r="D2679" s="1">
        <f>mfs[[#This Row],[flux]]/1000</f>
        <v>1.6908409871585997E-2</v>
      </c>
      <c r="F2679" t="s">
        <v>12388</v>
      </c>
      <c r="G2679" t="s">
        <v>2778</v>
      </c>
      <c r="H2679" s="3">
        <v>3.5909291722247698E-11</v>
      </c>
      <c r="I2679">
        <f>_xlfn.XLOOKUP(b2b3[[#This Row],[rxn]],mfs[rxn],mfs[flux_scaled],0)</f>
        <v>3.5909291699999999E-10</v>
      </c>
      <c r="J2679">
        <f>(b2b3[[#This Row],[flux]]-b2b3[[#This Row],[flux in mfs]])/b2b3[[#This Row],[flux]]</f>
        <v>-8.9999999938044724</v>
      </c>
      <c r="K2679">
        <f>ABS(b2b3[[#This Row],[(mfs - b2+b3) / mfs]])</f>
        <v>8.9999999938044724</v>
      </c>
      <c r="L2679" t="b">
        <f>_xlfn.TEXTAFTER(b2b3[[#This Row],[rxn]],"-",-1)="SPONT"</f>
        <v>0</v>
      </c>
      <c r="M2679" t="str">
        <f>_xlfn.TEXTAFTER(b2b3[[#This Row],[rxn]],"-",-1)</f>
        <v>rt2613</v>
      </c>
      <c r="N2679">
        <f>_xlfn.XLOOKUP("'PRO-"&amp;b2b3[[#This Row],[enz]]&amp;"'",'[1]Sheet2 (2)'!$A:$A,'[1]Sheet2 (2)'!$B:$B,"")</f>
        <v>1</v>
      </c>
      <c r="O2679">
        <f>IFERROR(_xlfn.XLOOKUP(b2b3[[#This Row],[Column2]],Table17[[#This Row],[rxn-no-enz]],Table17[[#This Row],[flux]],0),0)</f>
        <v>8.6554097999999898E-11</v>
      </c>
      <c r="P2679" t="str">
        <f>_xlfn.TEXTBEFORE(b2b3[[#This Row],[rxn]],"-",-1,,,"")</f>
        <v>PROWASTE</v>
      </c>
    </row>
    <row r="2680" spans="1:16" ht="17" hidden="1" x14ac:dyDescent="0.25">
      <c r="A2680" s="1" t="s">
        <v>4740</v>
      </c>
      <c r="B2680" s="1" t="s">
        <v>2778</v>
      </c>
      <c r="C2680" s="1">
        <v>1.3418012122754E-2</v>
      </c>
      <c r="D2680" s="1">
        <f>mfs[[#This Row],[flux]]/1000</f>
        <v>1.3418012122753999E-5</v>
      </c>
      <c r="F2680" t="s">
        <v>12389</v>
      </c>
      <c r="G2680" t="s">
        <v>2778</v>
      </c>
      <c r="H2680" s="3">
        <v>7.3480463032459695E-11</v>
      </c>
      <c r="I2680">
        <f>_xlfn.XLOOKUP(b2b3[[#This Row],[rxn]],mfs[rxn],mfs[flux_scaled],0)</f>
        <v>7.3480463000000003E-10</v>
      </c>
      <c r="J2680">
        <f>(b2b3[[#This Row],[flux]]-b2b3[[#This Row],[flux in mfs]])/b2b3[[#This Row],[flux]]</f>
        <v>-8.9999999955825416</v>
      </c>
      <c r="K2680">
        <f>ABS(b2b3[[#This Row],[(mfs - b2+b3) / mfs]])</f>
        <v>8.9999999955825416</v>
      </c>
      <c r="L2680" t="b">
        <f>_xlfn.TEXTAFTER(b2b3[[#This Row],[rxn]],"-",-1)="SPONT"</f>
        <v>0</v>
      </c>
      <c r="M2680" t="str">
        <f>_xlfn.TEXTAFTER(b2b3[[#This Row],[rxn]],"-",-1)</f>
        <v>rt2621</v>
      </c>
      <c r="N2680">
        <f>_xlfn.XLOOKUP("'PRO-"&amp;b2b3[[#This Row],[enz]]&amp;"'",'[1]Sheet2 (2)'!$A:$A,'[1]Sheet2 (2)'!$B:$B,"")</f>
        <v>1</v>
      </c>
      <c r="O2680">
        <f>IFERROR(_xlfn.XLOOKUP(b2b3[[#This Row],[Column2]],Table17[[#This Row],[rxn-no-enz]],Table17[[#This Row],[flux]],0),0)</f>
        <v>1.4108743648999999E-8</v>
      </c>
      <c r="P2680" t="str">
        <f>_xlfn.TEXTBEFORE(b2b3[[#This Row],[rxn]],"-",-1,,,"")</f>
        <v>PROWASTE</v>
      </c>
    </row>
    <row r="2681" spans="1:16" ht="17" hidden="1" x14ac:dyDescent="0.25">
      <c r="A2681" s="1" t="s">
        <v>4741</v>
      </c>
      <c r="B2681" s="1" t="s">
        <v>2778</v>
      </c>
      <c r="C2681" s="1">
        <v>4.1174066399999997E-3</v>
      </c>
      <c r="D2681" s="1">
        <f>mfs[[#This Row],[flux]]/1000</f>
        <v>4.1174066400000001E-6</v>
      </c>
      <c r="F2681" t="s">
        <v>12390</v>
      </c>
      <c r="G2681" t="s">
        <v>2778</v>
      </c>
      <c r="H2681" s="3">
        <v>8.4098677460169504E-12</v>
      </c>
      <c r="I2681">
        <f>_xlfn.XLOOKUP(b2b3[[#This Row],[rxn]],mfs[rxn],mfs[flux_scaled],0)</f>
        <v>8.4098676999999991E-11</v>
      </c>
      <c r="J2681">
        <f>(b2b3[[#This Row],[flux]]-b2b3[[#This Row],[flux in mfs]])/b2b3[[#This Row],[flux]]</f>
        <v>-8.9999999452821946</v>
      </c>
      <c r="K2681">
        <f>ABS(b2b3[[#This Row],[(mfs - b2+b3) / mfs]])</f>
        <v>8.9999999452821946</v>
      </c>
      <c r="L2681" t="b">
        <f>_xlfn.TEXTAFTER(b2b3[[#This Row],[rxn]],"-",-1)="SPONT"</f>
        <v>0</v>
      </c>
      <c r="M2681" t="str">
        <f>_xlfn.TEXTAFTER(b2b3[[#This Row],[rxn]],"-",-1)</f>
        <v>rt2643_c</v>
      </c>
      <c r="N2681">
        <f>_xlfn.XLOOKUP("'PRO-"&amp;b2b3[[#This Row],[enz]]&amp;"'",'[1]Sheet2 (2)'!$A:$A,'[1]Sheet2 (2)'!$B:$B,"")</f>
        <v>1</v>
      </c>
      <c r="O2681">
        <f>IFERROR(_xlfn.XLOOKUP(b2b3[[#This Row],[Column2]],Table17[[#This Row],[rxn-no-enz]],Table17[[#This Row],[flux]],0),0)</f>
        <v>3.4025903010000002E-9</v>
      </c>
      <c r="P2681" t="str">
        <f>_xlfn.TEXTBEFORE(b2b3[[#This Row],[rxn]],"-",-1,,,"")</f>
        <v>PROWASTE</v>
      </c>
    </row>
    <row r="2682" spans="1:16" ht="17" hidden="1" x14ac:dyDescent="0.25">
      <c r="A2682" s="1" t="s">
        <v>4742</v>
      </c>
      <c r="B2682" s="1" t="s">
        <v>2778</v>
      </c>
      <c r="C2682" s="1">
        <v>36.442355754162001</v>
      </c>
      <c r="D2682" s="1">
        <f>mfs[[#This Row],[flux]]/1000</f>
        <v>3.6442355754161999E-2</v>
      </c>
      <c r="F2682" t="s">
        <v>12391</v>
      </c>
      <c r="G2682" t="s">
        <v>2778</v>
      </c>
      <c r="H2682" s="3">
        <v>1.66524052185464E-14</v>
      </c>
      <c r="I2682">
        <f>_xlfn.XLOOKUP(b2b3[[#This Row],[rxn]],mfs[rxn],mfs[flux_scaled],0)</f>
        <v>1.6652399999999999E-13</v>
      </c>
      <c r="J2682">
        <f>(b2b3[[#This Row],[flux]]-b2b3[[#This Row],[flux in mfs]])/b2b3[[#This Row],[flux]]</f>
        <v>-8.9999968661905996</v>
      </c>
      <c r="K2682">
        <f>ABS(b2b3[[#This Row],[(mfs - b2+b3) / mfs]])</f>
        <v>8.9999968661905996</v>
      </c>
      <c r="L2682" t="b">
        <f>_xlfn.TEXTAFTER(b2b3[[#This Row],[rxn]],"-",-1)="SPONT"</f>
        <v>0</v>
      </c>
      <c r="M2682" t="str">
        <f>_xlfn.TEXTAFTER(b2b3[[#This Row],[rxn]],"-",-1)</f>
        <v>rt2649_e</v>
      </c>
      <c r="N2682">
        <f>_xlfn.XLOOKUP("'PRO-"&amp;b2b3[[#This Row],[enz]]&amp;"'",'[1]Sheet2 (2)'!$A:$A,'[1]Sheet2 (2)'!$B:$B,"")</f>
        <v>1</v>
      </c>
      <c r="O2682">
        <f>IFERROR(_xlfn.XLOOKUP(b2b3[[#This Row],[Column2]],Table17[[#This Row],[rxn-no-enz]],Table17[[#This Row],[flux]],0),0)</f>
        <v>1.5092955770000001E-9</v>
      </c>
      <c r="P2682" t="str">
        <f>_xlfn.TEXTBEFORE(b2b3[[#This Row],[rxn]],"-",-1,,,"")</f>
        <v>PROWASTE</v>
      </c>
    </row>
    <row r="2683" spans="1:16" ht="17" hidden="1" x14ac:dyDescent="0.25">
      <c r="A2683" s="1" t="s">
        <v>4743</v>
      </c>
      <c r="B2683" s="1" t="s">
        <v>2778</v>
      </c>
      <c r="C2683" s="1">
        <v>1.8879154890299199</v>
      </c>
      <c r="D2683" s="1">
        <f>mfs[[#This Row],[flux]]/1000</f>
        <v>1.8879154890299199E-3</v>
      </c>
      <c r="F2683" t="s">
        <v>12393</v>
      </c>
      <c r="G2683" t="s">
        <v>2778</v>
      </c>
      <c r="H2683" s="3">
        <v>9.3547655492221497E-12</v>
      </c>
      <c r="I2683">
        <f>_xlfn.XLOOKUP(b2b3[[#This Row],[rxn]],mfs[rxn],mfs[flux_scaled],0)</f>
        <v>9.3547655E-11</v>
      </c>
      <c r="J2683">
        <f>(b2b3[[#This Row],[flux]]-b2b3[[#This Row],[flux in mfs]])/b2b3[[#This Row],[flux]]</f>
        <v>-8.9999999473828076</v>
      </c>
      <c r="K2683">
        <f>ABS(b2b3[[#This Row],[(mfs - b2+b3) / mfs]])</f>
        <v>8.9999999473828076</v>
      </c>
      <c r="L2683" t="b">
        <f>_xlfn.TEXTAFTER(b2b3[[#This Row],[rxn]],"-",-1)="SPONT"</f>
        <v>0</v>
      </c>
      <c r="M2683" t="str">
        <f>_xlfn.TEXTAFTER(b2b3[[#This Row],[rxn]],"-",-1)</f>
        <v>rt2671</v>
      </c>
      <c r="N2683">
        <f>_xlfn.XLOOKUP("'PRO-"&amp;b2b3[[#This Row],[enz]]&amp;"'",'[1]Sheet2 (2)'!$A:$A,'[1]Sheet2 (2)'!$B:$B,"")</f>
        <v>1</v>
      </c>
      <c r="O2683">
        <f>IFERROR(_xlfn.XLOOKUP(b2b3[[#This Row],[Column2]],Table17[[#This Row],[rxn-no-enz]],Table17[[#This Row],[flux]],0),0)</f>
        <v>8.6049066000000006E-11</v>
      </c>
      <c r="P2683" t="str">
        <f>_xlfn.TEXTBEFORE(b2b3[[#This Row],[rxn]],"-",-1,,,"")</f>
        <v>PROWASTE</v>
      </c>
    </row>
    <row r="2684" spans="1:16" ht="17" hidden="1" x14ac:dyDescent="0.25">
      <c r="A2684" s="1" t="s">
        <v>4744</v>
      </c>
      <c r="B2684" s="1" t="s">
        <v>2778</v>
      </c>
      <c r="C2684" s="1">
        <v>1.72278869137766</v>
      </c>
      <c r="D2684" s="1">
        <f>mfs[[#This Row],[flux]]/1000</f>
        <v>1.72278869137766E-3</v>
      </c>
      <c r="F2684" t="s">
        <v>12395</v>
      </c>
      <c r="G2684" t="s">
        <v>2778</v>
      </c>
      <c r="H2684" s="3">
        <v>1.40888577325603E-11</v>
      </c>
      <c r="I2684">
        <f>_xlfn.XLOOKUP(b2b3[[#This Row],[rxn]],mfs[rxn],mfs[flux_scaled],0)</f>
        <v>1.4088857700000002E-10</v>
      </c>
      <c r="J2684">
        <f>(b2b3[[#This Row],[flux]]-b2b3[[#This Row],[flux in mfs]])/b2b3[[#This Row],[flux]]</f>
        <v>-8.9999999768893257</v>
      </c>
      <c r="K2684">
        <f>ABS(b2b3[[#This Row],[(mfs - b2+b3) / mfs]])</f>
        <v>8.9999999768893257</v>
      </c>
      <c r="L2684" t="b">
        <f>_xlfn.TEXTAFTER(b2b3[[#This Row],[rxn]],"-",-1)="SPONT"</f>
        <v>0</v>
      </c>
      <c r="M2684" t="str">
        <f>_xlfn.TEXTAFTER(b2b3[[#This Row],[rxn]],"-",-1)</f>
        <v>rt2684</v>
      </c>
      <c r="N2684">
        <f>_xlfn.XLOOKUP("'PRO-"&amp;b2b3[[#This Row],[enz]]&amp;"'",'[1]Sheet2 (2)'!$A:$A,'[1]Sheet2 (2)'!$B:$B,"")</f>
        <v>1</v>
      </c>
      <c r="O2684">
        <f>IFERROR(_xlfn.XLOOKUP(b2b3[[#This Row],[Column2]],Table17[[#This Row],[rxn-no-enz]],Table17[[#This Row],[flux]],0),0)</f>
        <v>1.4440339899999999E-10</v>
      </c>
      <c r="P2684" t="str">
        <f>_xlfn.TEXTBEFORE(b2b3[[#This Row],[rxn]],"-",-1,,,"")</f>
        <v>PROWASTE</v>
      </c>
    </row>
    <row r="2685" spans="1:16" ht="17" hidden="1" x14ac:dyDescent="0.25">
      <c r="A2685" s="1" t="s">
        <v>4745</v>
      </c>
      <c r="B2685" s="1" t="s">
        <v>2778</v>
      </c>
      <c r="C2685" s="1">
        <v>5.3104861140086896</v>
      </c>
      <c r="D2685" s="1">
        <f>mfs[[#This Row],[flux]]/1000</f>
        <v>5.3104861140086893E-3</v>
      </c>
      <c r="F2685" t="s">
        <v>12396</v>
      </c>
      <c r="G2685" t="s">
        <v>2778</v>
      </c>
      <c r="H2685" s="3">
        <v>6.5874341342281101E-11</v>
      </c>
      <c r="I2685">
        <f>_xlfn.XLOOKUP(b2b3[[#This Row],[rxn]],mfs[rxn],mfs[flux_scaled],0)</f>
        <v>6.5874341299999997E-10</v>
      </c>
      <c r="J2685">
        <f>(b2b3[[#This Row],[flux]]-b2b3[[#This Row],[flux in mfs]])/b2b3[[#This Row],[flux]]</f>
        <v>-8.999999993581552</v>
      </c>
      <c r="K2685">
        <f>ABS(b2b3[[#This Row],[(mfs - b2+b3) / mfs]])</f>
        <v>8.999999993581552</v>
      </c>
      <c r="L2685" t="b">
        <f>_xlfn.TEXTAFTER(b2b3[[#This Row],[rxn]],"-",-1)="SPONT"</f>
        <v>0</v>
      </c>
      <c r="M2685" t="str">
        <f>_xlfn.TEXTAFTER(b2b3[[#This Row],[rxn]],"-",-1)</f>
        <v>rt2696</v>
      </c>
      <c r="N2685">
        <f>_xlfn.XLOOKUP("'PRO-"&amp;b2b3[[#This Row],[enz]]&amp;"'",'[1]Sheet2 (2)'!$A:$A,'[1]Sheet2 (2)'!$B:$B,"")</f>
        <v>1</v>
      </c>
      <c r="O2685">
        <f>IFERROR(_xlfn.XLOOKUP(b2b3[[#This Row],[Column2]],Table17[[#This Row],[rxn-no-enz]],Table17[[#This Row],[flux]],0),0)</f>
        <v>9.8146265000000001E-11</v>
      </c>
      <c r="P2685" t="str">
        <f>_xlfn.TEXTBEFORE(b2b3[[#This Row],[rxn]],"-",-1,,,"")</f>
        <v>PROWASTE</v>
      </c>
    </row>
    <row r="2686" spans="1:16" ht="17" hidden="1" x14ac:dyDescent="0.25">
      <c r="A2686" s="1" t="s">
        <v>4746</v>
      </c>
      <c r="B2686" s="1" t="s">
        <v>2778</v>
      </c>
      <c r="C2686" s="1">
        <v>111.250539305609</v>
      </c>
      <c r="D2686" s="1">
        <f>mfs[[#This Row],[flux]]/1000</f>
        <v>0.11125053930560899</v>
      </c>
      <c r="F2686" t="s">
        <v>12397</v>
      </c>
      <c r="G2686" t="s">
        <v>2778</v>
      </c>
      <c r="H2686" s="3">
        <v>8.8283329892657195E-14</v>
      </c>
      <c r="I2686">
        <f>_xlfn.XLOOKUP(b2b3[[#This Row],[rxn]],mfs[rxn],mfs[flux_scaled],0)</f>
        <v>8.82833E-13</v>
      </c>
      <c r="J2686">
        <f>(b2b3[[#This Row],[flux]]-b2b3[[#This Row],[flux in mfs]])/b2b3[[#This Row],[flux]]</f>
        <v>-8.9999966140088699</v>
      </c>
      <c r="K2686">
        <f>ABS(b2b3[[#This Row],[(mfs - b2+b3) / mfs]])</f>
        <v>8.9999966140088699</v>
      </c>
      <c r="L2686" t="b">
        <f>_xlfn.TEXTAFTER(b2b3[[#This Row],[rxn]],"-",-1)="SPONT"</f>
        <v>0</v>
      </c>
      <c r="M2686" t="str">
        <f>_xlfn.TEXTAFTER(b2b3[[#This Row],[rxn]],"-",-1)</f>
        <v>rt2707</v>
      </c>
      <c r="N2686">
        <f>_xlfn.XLOOKUP("'PRO-"&amp;b2b3[[#This Row],[enz]]&amp;"'",'[1]Sheet2 (2)'!$A:$A,'[1]Sheet2 (2)'!$B:$B,"")</f>
        <v>1</v>
      </c>
      <c r="O2686">
        <f>IFERROR(_xlfn.XLOOKUP(b2b3[[#This Row],[Column2]],Table17[[#This Row],[rxn-no-enz]],Table17[[#This Row],[flux]],0),0)</f>
        <v>9.5594384E-11</v>
      </c>
      <c r="P2686" t="str">
        <f>_xlfn.TEXTBEFORE(b2b3[[#This Row],[rxn]],"-",-1,,,"")</f>
        <v>PROWASTE</v>
      </c>
    </row>
    <row r="2687" spans="1:16" ht="17" hidden="1" x14ac:dyDescent="0.25">
      <c r="A2687" s="1" t="s">
        <v>4747</v>
      </c>
      <c r="B2687" s="1" t="s">
        <v>2778</v>
      </c>
      <c r="C2687" s="1">
        <v>29.276646981216199</v>
      </c>
      <c r="D2687" s="1">
        <f>mfs[[#This Row],[flux]]/1000</f>
        <v>2.9276646981216198E-2</v>
      </c>
      <c r="F2687" t="s">
        <v>12398</v>
      </c>
      <c r="G2687" t="s">
        <v>2778</v>
      </c>
      <c r="H2687" s="3">
        <v>2.06724721712484E-12</v>
      </c>
      <c r="I2687">
        <f>_xlfn.XLOOKUP(b2b3[[#This Row],[rxn]],mfs[rxn],mfs[flux_scaled],0)</f>
        <v>2.0672472E-11</v>
      </c>
      <c r="J2687">
        <f>(b2b3[[#This Row],[flux]]-b2b3[[#This Row],[flux in mfs]])/b2b3[[#This Row],[flux]]</f>
        <v>-8.9999999171611424</v>
      </c>
      <c r="K2687">
        <f>ABS(b2b3[[#This Row],[(mfs - b2+b3) / mfs]])</f>
        <v>8.9999999171611424</v>
      </c>
      <c r="L2687" t="b">
        <f>_xlfn.TEXTAFTER(b2b3[[#This Row],[rxn]],"-",-1)="SPONT"</f>
        <v>0</v>
      </c>
      <c r="M2687" t="str">
        <f>_xlfn.TEXTAFTER(b2b3[[#This Row],[rxn]],"-",-1)</f>
        <v>rt2726</v>
      </c>
      <c r="N2687">
        <f>_xlfn.XLOOKUP("'PRO-"&amp;b2b3[[#This Row],[enz]]&amp;"'",'[1]Sheet2 (2)'!$A:$A,'[1]Sheet2 (2)'!$B:$B,"")</f>
        <v>1</v>
      </c>
      <c r="O2687">
        <f>IFERROR(_xlfn.XLOOKUP(b2b3[[#This Row],[Column2]],Table17[[#This Row],[rxn-no-enz]],Table17[[#This Row],[flux]],0),0)</f>
        <v>1.95975208E-10</v>
      </c>
      <c r="P2687" t="str">
        <f>_xlfn.TEXTBEFORE(b2b3[[#This Row],[rxn]],"-",-1,,,"")</f>
        <v>PROWASTE</v>
      </c>
    </row>
    <row r="2688" spans="1:16" ht="17" hidden="1" x14ac:dyDescent="0.25">
      <c r="A2688" s="1" t="s">
        <v>4748</v>
      </c>
      <c r="B2688" s="1" t="s">
        <v>2778</v>
      </c>
      <c r="C2688" s="1">
        <v>2.6303248118317999</v>
      </c>
      <c r="D2688" s="1">
        <f>mfs[[#This Row],[flux]]/1000</f>
        <v>2.6303248118318E-3</v>
      </c>
      <c r="F2688" t="s">
        <v>12400</v>
      </c>
      <c r="G2688" t="s">
        <v>2778</v>
      </c>
      <c r="H2688" s="3">
        <v>1.2280632524676401E-11</v>
      </c>
      <c r="I2688">
        <f>_xlfn.XLOOKUP(b2b3[[#This Row],[rxn]],mfs[rxn],mfs[flux_scaled],0)</f>
        <v>1.2280632500000001E-10</v>
      </c>
      <c r="J2688">
        <f>(b2b3[[#This Row],[flux]]-b2b3[[#This Row],[flux in mfs]])/b2b3[[#This Row],[flux]]</f>
        <v>-8.9999999799062476</v>
      </c>
      <c r="K2688">
        <f>ABS(b2b3[[#This Row],[(mfs - b2+b3) / mfs]])</f>
        <v>8.9999999799062476</v>
      </c>
      <c r="L2688" t="b">
        <f>_xlfn.TEXTAFTER(b2b3[[#This Row],[rxn]],"-",-1)="SPONT"</f>
        <v>0</v>
      </c>
      <c r="M2688" t="str">
        <f>_xlfn.TEXTAFTER(b2b3[[#This Row],[rxn]],"-",-1)</f>
        <v>rt2749</v>
      </c>
      <c r="N2688">
        <f>_xlfn.XLOOKUP("'PRO-"&amp;b2b3[[#This Row],[enz]]&amp;"'",'[1]Sheet2 (2)'!$A:$A,'[1]Sheet2 (2)'!$B:$B,"")</f>
        <v>1</v>
      </c>
      <c r="O2688">
        <f>IFERROR(_xlfn.XLOOKUP(b2b3[[#This Row],[Column2]],Table17[[#This Row],[rxn-no-enz]],Table17[[#This Row],[flux]],0),0)</f>
        <v>1.7222834460000001E-9</v>
      </c>
      <c r="P2688" t="str">
        <f>_xlfn.TEXTBEFORE(b2b3[[#This Row],[rxn]],"-",-1,,,"")</f>
        <v>PROWASTE</v>
      </c>
    </row>
    <row r="2689" spans="1:16" ht="17" hidden="1" x14ac:dyDescent="0.25">
      <c r="A2689" s="1" t="s">
        <v>4749</v>
      </c>
      <c r="B2689" s="1" t="s">
        <v>2778</v>
      </c>
      <c r="C2689" s="1">
        <v>7.4754113026153401</v>
      </c>
      <c r="D2689" s="1">
        <f>mfs[[#This Row],[flux]]/1000</f>
        <v>7.4754113026153403E-3</v>
      </c>
      <c r="F2689" t="s">
        <v>12401</v>
      </c>
      <c r="G2689" t="s">
        <v>2778</v>
      </c>
      <c r="H2689" s="3">
        <v>1.0588018329905601E-10</v>
      </c>
      <c r="I2689">
        <f>_xlfn.XLOOKUP(b2b3[[#This Row],[rxn]],mfs[rxn],mfs[flux_scaled],0)</f>
        <v>1.0588018329999998E-9</v>
      </c>
      <c r="J2689">
        <f>(b2b3[[#This Row],[flux]]-b2b3[[#This Row],[flux in mfs]])/b2b3[[#This Row],[flux]]</f>
        <v>-9.0000000000891553</v>
      </c>
      <c r="K2689">
        <f>ABS(b2b3[[#This Row],[(mfs - b2+b3) / mfs]])</f>
        <v>9.0000000000891553</v>
      </c>
      <c r="L2689" t="b">
        <f>_xlfn.TEXTAFTER(b2b3[[#This Row],[rxn]],"-",-1)="SPONT"</f>
        <v>0</v>
      </c>
      <c r="M2689" t="str">
        <f>_xlfn.TEXTAFTER(b2b3[[#This Row],[rxn]],"-",-1)</f>
        <v>rt2756_c</v>
      </c>
      <c r="N2689">
        <f>_xlfn.XLOOKUP("'PRO-"&amp;b2b3[[#This Row],[enz]]&amp;"'",'[1]Sheet2 (2)'!$A:$A,'[1]Sheet2 (2)'!$B:$B,"")</f>
        <v>1</v>
      </c>
      <c r="O2689">
        <f>IFERROR(_xlfn.XLOOKUP(b2b3[[#This Row],[Column2]],Table17[[#This Row],[rxn-no-enz]],Table17[[#This Row],[flux]],0),0)</f>
        <v>1.7222834460000001E-9</v>
      </c>
      <c r="P2689" t="str">
        <f>_xlfn.TEXTBEFORE(b2b3[[#This Row],[rxn]],"-",-1,,,"")</f>
        <v>PROWASTE</v>
      </c>
    </row>
    <row r="2690" spans="1:16" ht="17" hidden="1" x14ac:dyDescent="0.25">
      <c r="A2690" s="1" t="s">
        <v>4750</v>
      </c>
      <c r="B2690" s="1" t="s">
        <v>2778</v>
      </c>
      <c r="C2690" s="1">
        <v>4.4891607390200301</v>
      </c>
      <c r="D2690" s="1">
        <f>mfs[[#This Row],[flux]]/1000</f>
        <v>4.4891607390200299E-3</v>
      </c>
      <c r="F2690" t="s">
        <v>12408</v>
      </c>
      <c r="G2690" t="s">
        <v>2778</v>
      </c>
      <c r="H2690" s="3">
        <v>3.08015544262715E-12</v>
      </c>
      <c r="I2690">
        <f>_xlfn.XLOOKUP(b2b3[[#This Row],[rxn]],mfs[rxn],mfs[flux_scaled],0)</f>
        <v>3.0801553999999998E-11</v>
      </c>
      <c r="J2690">
        <f>(b2b3[[#This Row],[flux]]-b2b3[[#This Row],[flux in mfs]])/b2b3[[#This Row],[flux]]</f>
        <v>-8.9999998616071455</v>
      </c>
      <c r="K2690">
        <f>ABS(b2b3[[#This Row],[(mfs - b2+b3) / mfs]])</f>
        <v>8.9999998616071455</v>
      </c>
      <c r="L2690" t="b">
        <f>_xlfn.TEXTAFTER(b2b3[[#This Row],[rxn]],"-",-1)="SPONT"</f>
        <v>0</v>
      </c>
      <c r="M2690" t="str">
        <f>_xlfn.TEXTAFTER(b2b3[[#This Row],[rxn]],"-",-1)</f>
        <v>rt2815_c</v>
      </c>
      <c r="N2690">
        <f>_xlfn.XLOOKUP("'PRO-"&amp;b2b3[[#This Row],[enz]]&amp;"'",'[1]Sheet2 (2)'!$A:$A,'[1]Sheet2 (2)'!$B:$B,"")</f>
        <v>1</v>
      </c>
      <c r="O2690">
        <f>IFERROR(_xlfn.XLOOKUP(b2b3[[#This Row],[Column2]],Table17[[#This Row],[rxn-no-enz]],Table17[[#This Row],[flux]],0),0)</f>
        <v>6.5666859399999997E-10</v>
      </c>
      <c r="P2690" t="str">
        <f>_xlfn.TEXTBEFORE(b2b3[[#This Row],[rxn]],"-",-1,,,"")</f>
        <v>PROWASTE</v>
      </c>
    </row>
    <row r="2691" spans="1:16" ht="17" hidden="1" x14ac:dyDescent="0.25">
      <c r="A2691" s="1" t="s">
        <v>4751</v>
      </c>
      <c r="B2691" s="1" t="s">
        <v>2778</v>
      </c>
      <c r="C2691" s="1">
        <v>7.8359568186884898</v>
      </c>
      <c r="D2691" s="1">
        <f>mfs[[#This Row],[flux]]/1000</f>
        <v>7.8359568186884901E-3</v>
      </c>
      <c r="F2691" t="s">
        <v>12409</v>
      </c>
      <c r="G2691" t="s">
        <v>2778</v>
      </c>
      <c r="H2691" s="3">
        <v>1.15538283573659E-12</v>
      </c>
      <c r="I2691">
        <f>_xlfn.XLOOKUP(b2b3[[#This Row],[rxn]],mfs[rxn],mfs[flux_scaled],0)</f>
        <v>1.1553828E-11</v>
      </c>
      <c r="J2691">
        <f>(b2b3[[#This Row],[flux]]-b2b3[[#This Row],[flux in mfs]])/b2b3[[#This Row],[flux]]</f>
        <v>-8.9999996906948159</v>
      </c>
      <c r="K2691">
        <f>ABS(b2b3[[#This Row],[(mfs - b2+b3) / mfs]])</f>
        <v>8.9999996906948159</v>
      </c>
      <c r="L2691" t="b">
        <f>_xlfn.TEXTAFTER(b2b3[[#This Row],[rxn]],"-",-1)="SPONT"</f>
        <v>0</v>
      </c>
      <c r="M2691" t="str">
        <f>_xlfn.TEXTAFTER(b2b3[[#This Row],[rxn]],"-",-1)</f>
        <v>rt2833</v>
      </c>
      <c r="N2691">
        <f>_xlfn.XLOOKUP("'PRO-"&amp;b2b3[[#This Row],[enz]]&amp;"'",'[1]Sheet2 (2)'!$A:$A,'[1]Sheet2 (2)'!$B:$B,"")</f>
        <v>1</v>
      </c>
      <c r="O2691">
        <f>IFERROR(_xlfn.XLOOKUP(b2b3[[#This Row],[Column2]],Table17[[#This Row],[rxn-no-enz]],Table17[[#This Row],[flux]],0),0)</f>
        <v>5.9392830239999998E-9</v>
      </c>
      <c r="P2691" t="str">
        <f>_xlfn.TEXTBEFORE(b2b3[[#This Row],[rxn]],"-",-1,,,"")</f>
        <v>PROWASTE</v>
      </c>
    </row>
    <row r="2692" spans="1:16" ht="17" hidden="1" x14ac:dyDescent="0.25">
      <c r="A2692" s="1" t="s">
        <v>4752</v>
      </c>
      <c r="B2692" s="1" t="s">
        <v>2778</v>
      </c>
      <c r="C2692" s="1">
        <v>6.8659757380663704</v>
      </c>
      <c r="D2692" s="1">
        <f>mfs[[#This Row],[flux]]/1000</f>
        <v>6.86597573806637E-3</v>
      </c>
      <c r="F2692" t="s">
        <v>12411</v>
      </c>
      <c r="G2692" t="s">
        <v>2778</v>
      </c>
      <c r="H2692" s="3">
        <v>1.12851327547658E-11</v>
      </c>
      <c r="I2692">
        <f>_xlfn.XLOOKUP(b2b3[[#This Row],[rxn]],mfs[rxn],mfs[flux_scaled],0)</f>
        <v>1.1285132799999999E-10</v>
      </c>
      <c r="J2692">
        <f>(b2b3[[#This Row],[flux]]-b2b3[[#This Row],[flux in mfs]])/b2b3[[#This Row],[flux]]</f>
        <v>-9.0000000400830018</v>
      </c>
      <c r="K2692">
        <f>ABS(b2b3[[#This Row],[(mfs - b2+b3) / mfs]])</f>
        <v>9.0000000400830018</v>
      </c>
      <c r="L2692" t="b">
        <f>_xlfn.TEXTAFTER(b2b3[[#This Row],[rxn]],"-",-1)="SPONT"</f>
        <v>0</v>
      </c>
      <c r="M2692" t="str">
        <f>_xlfn.TEXTAFTER(b2b3[[#This Row],[rxn]],"-",-1)</f>
        <v>rt2835</v>
      </c>
      <c r="N2692">
        <f>_xlfn.XLOOKUP("'PRO-"&amp;b2b3[[#This Row],[enz]]&amp;"'",'[1]Sheet2 (2)'!$A:$A,'[1]Sheet2 (2)'!$B:$B,"")</f>
        <v>1</v>
      </c>
      <c r="O2692">
        <f>IFERROR(_xlfn.XLOOKUP(b2b3[[#This Row],[Column2]],Table17[[#This Row],[rxn-no-enz]],Table17[[#This Row],[flux]],0),0)</f>
        <v>5.9134949540000001E-9</v>
      </c>
      <c r="P2692" t="str">
        <f>_xlfn.TEXTBEFORE(b2b3[[#This Row],[rxn]],"-",-1,,,"")</f>
        <v>PROWASTE</v>
      </c>
    </row>
    <row r="2693" spans="1:16" ht="17" hidden="1" x14ac:dyDescent="0.25">
      <c r="A2693" s="1" t="s">
        <v>4753</v>
      </c>
      <c r="B2693" s="1" t="s">
        <v>2778</v>
      </c>
      <c r="C2693" s="1">
        <v>4.1074894498901697</v>
      </c>
      <c r="D2693" s="1">
        <f>mfs[[#This Row],[flux]]/1000</f>
        <v>4.10748944989017E-3</v>
      </c>
      <c r="F2693" t="s">
        <v>12412</v>
      </c>
      <c r="G2693" t="s">
        <v>2778</v>
      </c>
      <c r="H2693" s="3">
        <v>6.1925944647498704E-12</v>
      </c>
      <c r="I2693">
        <f>_xlfn.XLOOKUP(b2b3[[#This Row],[rxn]],mfs[rxn],mfs[flux_scaled],0)</f>
        <v>6.1925944999999992E-11</v>
      </c>
      <c r="J2693">
        <f>(b2b3[[#This Row],[flux]]-b2b3[[#This Row],[flux in mfs]])/b2b3[[#This Row],[flux]]</f>
        <v>-9.0000000569230387</v>
      </c>
      <c r="K2693">
        <f>ABS(b2b3[[#This Row],[(mfs - b2+b3) / mfs]])</f>
        <v>9.0000000569230387</v>
      </c>
      <c r="L2693" t="b">
        <f>_xlfn.TEXTAFTER(b2b3[[#This Row],[rxn]],"-",-1)="SPONT"</f>
        <v>0</v>
      </c>
      <c r="M2693" t="str">
        <f>_xlfn.TEXTAFTER(b2b3[[#This Row],[rxn]],"-",-1)</f>
        <v>rt2839</v>
      </c>
      <c r="N2693">
        <f>_xlfn.XLOOKUP("'PRO-"&amp;b2b3[[#This Row],[enz]]&amp;"'",'[1]Sheet2 (2)'!$A:$A,'[1]Sheet2 (2)'!$B:$B,"")</f>
        <v>1</v>
      </c>
      <c r="O2693">
        <f>IFERROR(_xlfn.XLOOKUP(b2b3[[#This Row],[Column2]],Table17[[#This Row],[rxn-no-enz]],Table17[[#This Row],[flux]],0),0)</f>
        <v>5.9134949540000001E-9</v>
      </c>
      <c r="P2693" t="str">
        <f>_xlfn.TEXTBEFORE(b2b3[[#This Row],[rxn]],"-",-1,,,"")</f>
        <v>PROWASTE</v>
      </c>
    </row>
    <row r="2694" spans="1:16" ht="17" hidden="1" x14ac:dyDescent="0.25">
      <c r="A2694" s="1" t="s">
        <v>4754</v>
      </c>
      <c r="B2694" s="1" t="s">
        <v>2778</v>
      </c>
      <c r="C2694" s="1">
        <v>1.1213116953922999</v>
      </c>
      <c r="D2694" s="1">
        <f>mfs[[#This Row],[flux]]/1000</f>
        <v>1.1213116953923E-3</v>
      </c>
      <c r="F2694" t="s">
        <v>12414</v>
      </c>
      <c r="G2694" t="s">
        <v>2778</v>
      </c>
      <c r="H2694" s="3">
        <v>6.4787749412939704E-12</v>
      </c>
      <c r="I2694">
        <f>_xlfn.XLOOKUP(b2b3[[#This Row],[rxn]],mfs[rxn],mfs[flux_scaled],0)</f>
        <v>6.4787749000000003E-11</v>
      </c>
      <c r="J2694">
        <f>(b2b3[[#This Row],[flux]]-b2b3[[#This Row],[flux in mfs]])/b2b3[[#This Row],[flux]]</f>
        <v>-8.9999999362626877</v>
      </c>
      <c r="K2694">
        <f>ABS(b2b3[[#This Row],[(mfs - b2+b3) / mfs]])</f>
        <v>8.9999999362626877</v>
      </c>
      <c r="L2694" t="b">
        <f>_xlfn.TEXTAFTER(b2b3[[#This Row],[rxn]],"-",-1)="SPONT"</f>
        <v>0</v>
      </c>
      <c r="M2694" t="str">
        <f>_xlfn.TEXTAFTER(b2b3[[#This Row],[rxn]],"-",-1)</f>
        <v>rt2880</v>
      </c>
      <c r="N2694">
        <f>_xlfn.XLOOKUP("'PRO-"&amp;b2b3[[#This Row],[enz]]&amp;"'",'[1]Sheet2 (2)'!$A:$A,'[1]Sheet2 (2)'!$B:$B,"")</f>
        <v>1</v>
      </c>
      <c r="O2694">
        <f>IFERROR(_xlfn.XLOOKUP(b2b3[[#This Row],[Column2]],Table17[[#This Row],[rxn-no-enz]],Table17[[#This Row],[flux]],0),0)</f>
        <v>3.0451889800000002E-10</v>
      </c>
      <c r="P2694" t="str">
        <f>_xlfn.TEXTBEFORE(b2b3[[#This Row],[rxn]],"-",-1,,,"")</f>
        <v>PROWASTE</v>
      </c>
    </row>
    <row r="2695" spans="1:16" ht="17" hidden="1" x14ac:dyDescent="0.25">
      <c r="A2695" s="1" t="s">
        <v>4755</v>
      </c>
      <c r="B2695" s="1" t="s">
        <v>2778</v>
      </c>
      <c r="C2695" s="1">
        <v>0.37377056513076701</v>
      </c>
      <c r="D2695" s="1">
        <f>mfs[[#This Row],[flux]]/1000</f>
        <v>3.7377056513076699E-4</v>
      </c>
      <c r="F2695" t="s">
        <v>12415</v>
      </c>
      <c r="G2695" t="s">
        <v>2778</v>
      </c>
      <c r="H2695" s="3">
        <v>2.56687919936058E-13</v>
      </c>
      <c r="I2695">
        <f>_xlfn.XLOOKUP(b2b3[[#This Row],[rxn]],mfs[rxn],mfs[flux_scaled],0)</f>
        <v>2.5668789999999999E-12</v>
      </c>
      <c r="J2695">
        <f>(b2b3[[#This Row],[flux]]-b2b3[[#This Row],[flux in mfs]])/b2b3[[#This Row],[flux]]</f>
        <v>-8.999999223334779</v>
      </c>
      <c r="K2695">
        <f>ABS(b2b3[[#This Row],[(mfs - b2+b3) / mfs]])</f>
        <v>8.999999223334779</v>
      </c>
      <c r="L2695" t="b">
        <f>_xlfn.TEXTAFTER(b2b3[[#This Row],[rxn]],"-",-1)="SPONT"</f>
        <v>0</v>
      </c>
      <c r="M2695" t="str">
        <f>_xlfn.TEXTAFTER(b2b3[[#This Row],[rxn]],"-",-1)</f>
        <v>rt2898</v>
      </c>
      <c r="N2695">
        <f>_xlfn.XLOOKUP("'PRO-"&amp;b2b3[[#This Row],[enz]]&amp;"'",'[1]Sheet2 (2)'!$A:$A,'[1]Sheet2 (2)'!$B:$B,"")</f>
        <v>1</v>
      </c>
      <c r="O2695">
        <f>IFERROR(_xlfn.XLOOKUP(b2b3[[#This Row],[Column2]],Table17[[#This Row],[rxn-no-enz]],Table17[[#This Row],[flux]],0),0)</f>
        <v>2.7114263530000001E-9</v>
      </c>
      <c r="P2695" t="str">
        <f>_xlfn.TEXTBEFORE(b2b3[[#This Row],[rxn]],"-",-1,,,"")</f>
        <v>PROWASTE</v>
      </c>
    </row>
    <row r="2696" spans="1:16" ht="17" hidden="1" x14ac:dyDescent="0.25">
      <c r="A2696" s="1" t="s">
        <v>4756</v>
      </c>
      <c r="B2696" s="1" t="s">
        <v>2778</v>
      </c>
      <c r="C2696" s="1">
        <v>5.9784193257775797</v>
      </c>
      <c r="D2696" s="1">
        <f>mfs[[#This Row],[flux]]/1000</f>
        <v>5.9784193257775798E-3</v>
      </c>
      <c r="F2696" t="s">
        <v>12416</v>
      </c>
      <c r="G2696" t="s">
        <v>2778</v>
      </c>
      <c r="H2696" s="3">
        <v>2.67592642397655E-13</v>
      </c>
      <c r="I2696">
        <f>_xlfn.XLOOKUP(b2b3[[#This Row],[rxn]],mfs[rxn],mfs[flux_scaled],0)</f>
        <v>2.675926E-12</v>
      </c>
      <c r="J2696">
        <f>(b2b3[[#This Row],[flux]]-b2b3[[#This Row],[flux in mfs]])/b2b3[[#This Row],[flux]]</f>
        <v>-8.9999984155896584</v>
      </c>
      <c r="K2696">
        <f>ABS(b2b3[[#This Row],[(mfs - b2+b3) / mfs]])</f>
        <v>8.9999984155896584</v>
      </c>
      <c r="L2696" t="b">
        <f>_xlfn.TEXTAFTER(b2b3[[#This Row],[rxn]],"-",-1)="SPONT"</f>
        <v>0</v>
      </c>
      <c r="M2696" t="str">
        <f>_xlfn.TEXTAFTER(b2b3[[#This Row],[rxn]],"-",-1)</f>
        <v>rt2901</v>
      </c>
      <c r="N2696">
        <f>_xlfn.XLOOKUP("'PRO-"&amp;b2b3[[#This Row],[enz]]&amp;"'",'[1]Sheet2 (2)'!$A:$A,'[1]Sheet2 (2)'!$B:$B,"")</f>
        <v>1</v>
      </c>
      <c r="O2696">
        <f>IFERROR(_xlfn.XLOOKUP(b2b3[[#This Row],[Column2]],Table17[[#This Row],[rxn-no-enz]],Table17[[#This Row],[flux]],0),0)</f>
        <v>1.6609693999999999E-11</v>
      </c>
      <c r="P2696" t="str">
        <f>_xlfn.TEXTBEFORE(b2b3[[#This Row],[rxn]],"-",-1,,,"")</f>
        <v>PROWASTE</v>
      </c>
    </row>
    <row r="2697" spans="1:16" ht="17" hidden="1" x14ac:dyDescent="0.25">
      <c r="A2697" s="1" t="s">
        <v>4757</v>
      </c>
      <c r="B2697" s="1" t="s">
        <v>2778</v>
      </c>
      <c r="C2697" s="1">
        <v>13.6980222283232</v>
      </c>
      <c r="D2697" s="1">
        <f>mfs[[#This Row],[flux]]/1000</f>
        <v>1.36980222283232E-2</v>
      </c>
      <c r="F2697" t="s">
        <v>12417</v>
      </c>
      <c r="G2697" t="s">
        <v>2778</v>
      </c>
      <c r="H2697" s="3">
        <v>1.59399032079968E-12</v>
      </c>
      <c r="I2697">
        <f>_xlfn.XLOOKUP(b2b3[[#This Row],[rxn]],mfs[rxn],mfs[flux_scaled],0)</f>
        <v>1.5939903000000001E-11</v>
      </c>
      <c r="J2697">
        <f>(b2b3[[#This Row],[flux]]-b2b3[[#This Row],[flux in mfs]])/b2b3[[#This Row],[flux]]</f>
        <v>-8.9999998695118801</v>
      </c>
      <c r="K2697">
        <f>ABS(b2b3[[#This Row],[(mfs - b2+b3) / mfs]])</f>
        <v>8.9999998695118801</v>
      </c>
      <c r="L2697" t="b">
        <f>_xlfn.TEXTAFTER(b2b3[[#This Row],[rxn]],"-",-1)="SPONT"</f>
        <v>0</v>
      </c>
      <c r="M2697" t="str">
        <f>_xlfn.TEXTAFTER(b2b3[[#This Row],[rxn]],"-",-1)</f>
        <v>rt2904</v>
      </c>
      <c r="N2697">
        <f>_xlfn.XLOOKUP("'PRO-"&amp;b2b3[[#This Row],[enz]]&amp;"'",'[1]Sheet2 (2)'!$A:$A,'[1]Sheet2 (2)'!$B:$B,"")</f>
        <v>1</v>
      </c>
      <c r="O2697">
        <f>IFERROR(_xlfn.XLOOKUP(b2b3[[#This Row],[Column2]],Table17[[#This Row],[rxn-no-enz]],Table17[[#This Row],[flux]],0),0)</f>
        <v>2.4093298399999998E-10</v>
      </c>
      <c r="P2697" t="str">
        <f>_xlfn.TEXTBEFORE(b2b3[[#This Row],[rxn]],"-",-1,,,"")</f>
        <v>PROWASTE</v>
      </c>
    </row>
    <row r="2698" spans="1:16" ht="17" hidden="1" x14ac:dyDescent="0.25">
      <c r="A2698" s="1" t="s">
        <v>4758</v>
      </c>
      <c r="B2698" s="1" t="s">
        <v>2778</v>
      </c>
      <c r="C2698" s="1">
        <v>11.3983196523653</v>
      </c>
      <c r="D2698" s="1">
        <f>mfs[[#This Row],[flux]]/1000</f>
        <v>1.1398319652365301E-2</v>
      </c>
      <c r="F2698" t="s">
        <v>13340</v>
      </c>
      <c r="G2698" t="s">
        <v>2778</v>
      </c>
      <c r="H2698" s="3">
        <v>4.0339215559126298E-11</v>
      </c>
      <c r="I2698">
        <f>_xlfn.XLOOKUP(b2b3[[#This Row],[rxn]],mfs[rxn],mfs[flux_scaled],0)</f>
        <v>0</v>
      </c>
      <c r="J2698">
        <f>(b2b3[[#This Row],[flux]]-b2b3[[#This Row],[flux in mfs]])/b2b3[[#This Row],[flux]]</f>
        <v>1</v>
      </c>
      <c r="K2698">
        <f>ABS(b2b3[[#This Row],[(mfs - b2+b3) / mfs]])</f>
        <v>1</v>
      </c>
      <c r="L2698" t="b">
        <f>_xlfn.TEXTAFTER(b2b3[[#This Row],[rxn]],"-",-1)="SPONT"</f>
        <v>0</v>
      </c>
      <c r="M2698" t="str">
        <f>_xlfn.TEXTAFTER(b2b3[[#This Row],[rxn]],"-",-1)</f>
        <v>rt2922_n</v>
      </c>
      <c r="N2698">
        <f>_xlfn.XLOOKUP("'PRO-"&amp;b2b3[[#This Row],[enz]]&amp;"'",'[1]Sheet2 (2)'!$A:$A,'[1]Sheet2 (2)'!$B:$B,"")</f>
        <v>1</v>
      </c>
      <c r="O2698">
        <f>IFERROR(_xlfn.XLOOKUP(b2b3[[#This Row],[Column2]],Table17[[#This Row],[rxn-no-enz]],Table17[[#This Row],[flux]],0),0)</f>
        <v>1.1302685E-10</v>
      </c>
      <c r="P2698" t="str">
        <f>_xlfn.TEXTBEFORE(b2b3[[#This Row],[rxn]],"-",-1,,,"")</f>
        <v>PROWASTE</v>
      </c>
    </row>
    <row r="2699" spans="1:16" ht="17" hidden="1" x14ac:dyDescent="0.25">
      <c r="A2699" s="1" t="s">
        <v>4759</v>
      </c>
      <c r="B2699" s="1" t="s">
        <v>2778</v>
      </c>
      <c r="C2699" s="1">
        <v>1.4052989931872799</v>
      </c>
      <c r="D2699" s="1">
        <f>mfs[[#This Row],[flux]]/1000</f>
        <v>1.40529899318728E-3</v>
      </c>
      <c r="F2699" t="s">
        <v>12419</v>
      </c>
      <c r="G2699" t="s">
        <v>2778</v>
      </c>
      <c r="H2699" s="3">
        <v>1.9409956482538699E-10</v>
      </c>
      <c r="I2699">
        <f>_xlfn.XLOOKUP(b2b3[[#This Row],[rxn]],mfs[rxn],mfs[flux_scaled],0)</f>
        <v>1.9429250679999999E-9</v>
      </c>
      <c r="J2699">
        <f>(b2b3[[#This Row],[flux]]-b2b3[[#This Row],[flux in mfs]])/b2b3[[#This Row],[flux]]</f>
        <v>-9.0099403610093916</v>
      </c>
      <c r="K2699">
        <f>ABS(b2b3[[#This Row],[(mfs - b2+b3) / mfs]])</f>
        <v>9.0099403610093916</v>
      </c>
      <c r="L2699" t="b">
        <f>_xlfn.TEXTAFTER(b2b3[[#This Row],[rxn]],"-",-1)="SPONT"</f>
        <v>0</v>
      </c>
      <c r="M2699" t="str">
        <f>_xlfn.TEXTAFTER(b2b3[[#This Row],[rxn]],"-",-1)</f>
        <v>rt2949</v>
      </c>
      <c r="N2699">
        <f>_xlfn.XLOOKUP("'PRO-"&amp;b2b3[[#This Row],[enz]]&amp;"'",'[1]Sheet2 (2)'!$A:$A,'[1]Sheet2 (2)'!$B:$B,"")</f>
        <v>4</v>
      </c>
      <c r="O2699">
        <f>IFERROR(_xlfn.XLOOKUP(b2b3[[#This Row],[Column2]],Table17[[#This Row],[rxn-no-enz]],Table17[[#This Row],[flux]],0),0)</f>
        <v>9.3175089999999998E-12</v>
      </c>
      <c r="P2699" t="str">
        <f>_xlfn.TEXTBEFORE(b2b3[[#This Row],[rxn]],"-",-1,,,"")</f>
        <v>PROWASTE</v>
      </c>
    </row>
    <row r="2700" spans="1:16" ht="17" hidden="1" x14ac:dyDescent="0.25">
      <c r="A2700" s="1" t="s">
        <v>4760</v>
      </c>
      <c r="B2700" s="1" t="s">
        <v>2778</v>
      </c>
      <c r="C2700" s="1">
        <v>5.3094148761974998E-2</v>
      </c>
      <c r="D2700" s="1">
        <f>mfs[[#This Row],[flux]]/1000</f>
        <v>5.3094148761974998E-5</v>
      </c>
      <c r="F2700" t="s">
        <v>12421</v>
      </c>
      <c r="G2700" t="s">
        <v>2778</v>
      </c>
      <c r="H2700" s="3">
        <v>1.7108571532309999E-10</v>
      </c>
      <c r="I2700">
        <f>_xlfn.XLOOKUP(b2b3[[#This Row],[rxn]],mfs[rxn],mfs[flux_scaled],0)</f>
        <v>1.710857153E-9</v>
      </c>
      <c r="J2700">
        <f>(b2b3[[#This Row],[flux]]-b2b3[[#This Row],[flux in mfs]])/b2b3[[#This Row],[flux]]</f>
        <v>-8.9999999986498</v>
      </c>
      <c r="K2700">
        <f>ABS(b2b3[[#This Row],[(mfs - b2+b3) / mfs]])</f>
        <v>8.9999999986498</v>
      </c>
      <c r="L2700" t="b">
        <f>_xlfn.TEXTAFTER(b2b3[[#This Row],[rxn]],"-",-1)="SPONT"</f>
        <v>0</v>
      </c>
      <c r="M2700" t="str">
        <f>_xlfn.TEXTAFTER(b2b3[[#This Row],[rxn]],"-",-1)</f>
        <v>rt2963</v>
      </c>
      <c r="N2700">
        <f>_xlfn.XLOOKUP("'PRO-"&amp;b2b3[[#This Row],[enz]]&amp;"'",'[1]Sheet2 (2)'!$A:$A,'[1]Sheet2 (2)'!$B:$B,"")</f>
        <v>2</v>
      </c>
      <c r="O2700">
        <f>IFERROR(_xlfn.XLOOKUP(b2b3[[#This Row],[Column2]],Table17[[#This Row],[rxn-no-enz]],Table17[[#This Row],[flux]],0),0)</f>
        <v>9.3175089999999998E-12</v>
      </c>
      <c r="P2700" t="str">
        <f>_xlfn.TEXTBEFORE(b2b3[[#This Row],[rxn]],"-",-1,,,"")</f>
        <v>PROWASTE</v>
      </c>
    </row>
    <row r="2701" spans="1:16" ht="17" hidden="1" x14ac:dyDescent="0.25">
      <c r="A2701" s="1" t="s">
        <v>4761</v>
      </c>
      <c r="B2701" s="1" t="s">
        <v>2778</v>
      </c>
      <c r="C2701" s="1">
        <v>3.5323983394672E-2</v>
      </c>
      <c r="D2701" s="1">
        <f>mfs[[#This Row],[flux]]/1000</f>
        <v>3.5323983394672003E-5</v>
      </c>
      <c r="F2701" t="s">
        <v>12422</v>
      </c>
      <c r="G2701" t="s">
        <v>2778</v>
      </c>
      <c r="H2701" s="3">
        <v>5.9804983748645703E-12</v>
      </c>
      <c r="I2701">
        <f>_xlfn.XLOOKUP(b2b3[[#This Row],[rxn]],mfs[rxn],mfs[flux_scaled],0)</f>
        <v>5.9804983999999998E-11</v>
      </c>
      <c r="J2701">
        <f>(b2b3[[#This Row],[flux]]-b2b3[[#This Row],[flux in mfs]])/b2b3[[#This Row],[flux]]</f>
        <v>-9.0000000420289883</v>
      </c>
      <c r="K2701">
        <f>ABS(b2b3[[#This Row],[(mfs - b2+b3) / mfs]])</f>
        <v>9.0000000420289883</v>
      </c>
      <c r="L2701" t="b">
        <f>_xlfn.TEXTAFTER(b2b3[[#This Row],[rxn]],"-",-1)="SPONT"</f>
        <v>0</v>
      </c>
      <c r="M2701" t="str">
        <f>_xlfn.TEXTAFTER(b2b3[[#This Row],[rxn]],"-",-1)</f>
        <v>rt2964</v>
      </c>
      <c r="N2701">
        <f>_xlfn.XLOOKUP("'PRO-"&amp;b2b3[[#This Row],[enz]]&amp;"'",'[1]Sheet2 (2)'!$A:$A,'[1]Sheet2 (2)'!$B:$B,"")</f>
        <v>1</v>
      </c>
      <c r="O2701">
        <f>IFERROR(_xlfn.XLOOKUP(b2b3[[#This Row],[Column2]],Table17[[#This Row],[rxn-no-enz]],Table17[[#This Row],[flux]],0),0)</f>
        <v>1.34310983E-10</v>
      </c>
      <c r="P2701" t="str">
        <f>_xlfn.TEXTBEFORE(b2b3[[#This Row],[rxn]],"-",-1,,,"")</f>
        <v>PROWASTE</v>
      </c>
    </row>
    <row r="2702" spans="1:16" ht="17" hidden="1" x14ac:dyDescent="0.25">
      <c r="A2702" s="1" t="s">
        <v>4762</v>
      </c>
      <c r="B2702" s="1" t="s">
        <v>2778</v>
      </c>
      <c r="C2702" s="1">
        <v>6.4875711505490999E-2</v>
      </c>
      <c r="D2702" s="1">
        <f>mfs[[#This Row],[flux]]/1000</f>
        <v>6.4875711505491004E-5</v>
      </c>
      <c r="F2702" t="s">
        <v>12424</v>
      </c>
      <c r="G2702" t="s">
        <v>2778</v>
      </c>
      <c r="H2702" s="3">
        <v>5.7275655221064998E-13</v>
      </c>
      <c r="I2702">
        <f>_xlfn.XLOOKUP(b2b3[[#This Row],[rxn]],mfs[rxn],mfs[flux_scaled],0)</f>
        <v>5.7275659999999997E-12</v>
      </c>
      <c r="J2702">
        <f>(b2b3[[#This Row],[flux]]-b2b3[[#This Row],[flux in mfs]])/b2b3[[#This Row],[flux]]</f>
        <v>-9.0000008343745659</v>
      </c>
      <c r="K2702">
        <f>ABS(b2b3[[#This Row],[(mfs - b2+b3) / mfs]])</f>
        <v>9.0000008343745659</v>
      </c>
      <c r="L2702" t="b">
        <f>_xlfn.TEXTAFTER(b2b3[[#This Row],[rxn]],"-",-1)="SPONT"</f>
        <v>0</v>
      </c>
      <c r="M2702" t="str">
        <f>_xlfn.TEXTAFTER(b2b3[[#This Row],[rxn]],"-",-1)</f>
        <v>rt2983</v>
      </c>
      <c r="N2702">
        <f>_xlfn.XLOOKUP("'PRO-"&amp;b2b3[[#This Row],[enz]]&amp;"'",'[1]Sheet2 (2)'!$A:$A,'[1]Sheet2 (2)'!$B:$B,"")</f>
        <v>1</v>
      </c>
      <c r="O2702">
        <f>IFERROR(_xlfn.XLOOKUP(b2b3[[#This Row],[Column2]],Table17[[#This Row],[rxn-no-enz]],Table17[[#This Row],[flux]],0),0)</f>
        <v>2.35183155E-10</v>
      </c>
      <c r="P2702" t="str">
        <f>_xlfn.TEXTBEFORE(b2b3[[#This Row],[rxn]],"-",-1,,,"")</f>
        <v>PROWASTE</v>
      </c>
    </row>
    <row r="2703" spans="1:16" ht="17" hidden="1" x14ac:dyDescent="0.25">
      <c r="A2703" s="1" t="s">
        <v>4763</v>
      </c>
      <c r="B2703" s="1" t="s">
        <v>2778</v>
      </c>
      <c r="C2703" s="1">
        <v>0.13544246258318299</v>
      </c>
      <c r="D2703" s="1">
        <f>mfs[[#This Row],[flux]]/1000</f>
        <v>1.3544246258318299E-4</v>
      </c>
      <c r="F2703" t="s">
        <v>12425</v>
      </c>
      <c r="G2703" t="s">
        <v>2778</v>
      </c>
      <c r="H2703" s="3">
        <v>4.6172795592084798E-11</v>
      </c>
      <c r="I2703">
        <f>_xlfn.XLOOKUP(b2b3[[#This Row],[rxn]],mfs[rxn],mfs[flux_scaled],0)</f>
        <v>4.61727956E-10</v>
      </c>
      <c r="J2703">
        <f>(b2b3[[#This Row],[flux]]-b2b3[[#This Row],[flux in mfs]])/b2b3[[#This Row],[flux]]</f>
        <v>-9.0000000017142554</v>
      </c>
      <c r="K2703">
        <f>ABS(b2b3[[#This Row],[(mfs - b2+b3) / mfs]])</f>
        <v>9.0000000017142554</v>
      </c>
      <c r="L2703" t="b">
        <f>_xlfn.TEXTAFTER(b2b3[[#This Row],[rxn]],"-",-1)="SPONT"</f>
        <v>0</v>
      </c>
      <c r="M2703" t="str">
        <f>_xlfn.TEXTAFTER(b2b3[[#This Row],[rxn]],"-",-1)</f>
        <v>rt2994</v>
      </c>
      <c r="N2703">
        <f>_xlfn.XLOOKUP("'PRO-"&amp;b2b3[[#This Row],[enz]]&amp;"'",'[1]Sheet2 (2)'!$A:$A,'[1]Sheet2 (2)'!$B:$B,"")</f>
        <v>1</v>
      </c>
      <c r="O2703">
        <f>IFERROR(_xlfn.XLOOKUP(b2b3[[#This Row],[Column2]],Table17[[#This Row],[rxn-no-enz]],Table17[[#This Row],[flux]],0),0)</f>
        <v>3.8189878E-11</v>
      </c>
      <c r="P2703" t="str">
        <f>_xlfn.TEXTBEFORE(b2b3[[#This Row],[rxn]],"-",-1,,,"")</f>
        <v>PROWASTE</v>
      </c>
    </row>
    <row r="2704" spans="1:16" ht="17" hidden="1" x14ac:dyDescent="0.25">
      <c r="A2704" s="1" t="s">
        <v>4764</v>
      </c>
      <c r="B2704" s="1" t="s">
        <v>2778</v>
      </c>
      <c r="C2704" s="1">
        <v>3.6340956020077003E-2</v>
      </c>
      <c r="D2704" s="1">
        <f>mfs[[#This Row],[flux]]/1000</f>
        <v>3.6340956020077001E-5</v>
      </c>
      <c r="F2704" t="s">
        <v>12426</v>
      </c>
      <c r="G2704" t="s">
        <v>2778</v>
      </c>
      <c r="H2704" s="3">
        <v>1.8353969916465499E-11</v>
      </c>
      <c r="I2704">
        <f>_xlfn.XLOOKUP(b2b3[[#This Row],[rxn]],mfs[rxn],mfs[flux_scaled],0)</f>
        <v>0</v>
      </c>
      <c r="J2704">
        <f>(b2b3[[#This Row],[flux]]-b2b3[[#This Row],[flux in mfs]])/b2b3[[#This Row],[flux]]</f>
        <v>1</v>
      </c>
      <c r="K2704">
        <f>ABS(b2b3[[#This Row],[(mfs - b2+b3) / mfs]])</f>
        <v>1</v>
      </c>
      <c r="L2704" t="b">
        <f>_xlfn.TEXTAFTER(b2b3[[#This Row],[rxn]],"-",-1)="SPONT"</f>
        <v>0</v>
      </c>
      <c r="M2704" t="str">
        <f>_xlfn.TEXTAFTER(b2b3[[#This Row],[rxn]],"-",-1)</f>
        <v>rt3013_rm</v>
      </c>
      <c r="N2704">
        <f>_xlfn.XLOOKUP("'PRO-"&amp;b2b3[[#This Row],[enz]]&amp;"'",'[1]Sheet2 (2)'!$A:$A,'[1]Sheet2 (2)'!$B:$B,"")</f>
        <v>1</v>
      </c>
      <c r="O2704">
        <f>IFERROR(_xlfn.XLOOKUP(b2b3[[#This Row],[Column2]],Table17[[#This Row],[rxn-no-enz]],Table17[[#This Row],[flux]],0),0)</f>
        <v>3.8189878E-11</v>
      </c>
      <c r="P2704" t="str">
        <f>_xlfn.TEXTBEFORE(b2b3[[#This Row],[rxn]],"-",-1,,,"")</f>
        <v>PROWASTE</v>
      </c>
    </row>
    <row r="2705" spans="1:16" ht="17" hidden="1" x14ac:dyDescent="0.25">
      <c r="A2705" s="1" t="s">
        <v>4765</v>
      </c>
      <c r="B2705" s="1" t="s">
        <v>2778</v>
      </c>
      <c r="C2705" s="1">
        <v>4.5582758206599997E-3</v>
      </c>
      <c r="D2705" s="1">
        <f>mfs[[#This Row],[flux]]/1000</f>
        <v>4.5582758206599996E-6</v>
      </c>
      <c r="F2705" t="s">
        <v>12427</v>
      </c>
      <c r="G2705" t="s">
        <v>2778</v>
      </c>
      <c r="H2705" s="3">
        <v>1.0251007163608401E-11</v>
      </c>
      <c r="I2705">
        <f>_xlfn.XLOOKUP(b2b3[[#This Row],[rxn]],mfs[rxn],mfs[flux_scaled],0)</f>
        <v>1.0251007200000001E-10</v>
      </c>
      <c r="J2705">
        <f>(b2b3[[#This Row],[flux]]-b2b3[[#This Row],[flux in mfs]])/b2b3[[#This Row],[flux]]</f>
        <v>-9.0000000355005128</v>
      </c>
      <c r="K2705">
        <f>ABS(b2b3[[#This Row],[(mfs - b2+b3) / mfs]])</f>
        <v>9.0000000355005128</v>
      </c>
      <c r="L2705" t="b">
        <f>_xlfn.TEXTAFTER(b2b3[[#This Row],[rxn]],"-",-1)="SPONT"</f>
        <v>0</v>
      </c>
      <c r="M2705" t="str">
        <f>_xlfn.TEXTAFTER(b2b3[[#This Row],[rxn]],"-",-1)</f>
        <v>rt3021</v>
      </c>
      <c r="N2705">
        <f>_xlfn.XLOOKUP("'PRO-"&amp;b2b3[[#This Row],[enz]]&amp;"'",'[1]Sheet2 (2)'!$A:$A,'[1]Sheet2 (2)'!$B:$B,"")</f>
        <v>1</v>
      </c>
      <c r="O2705">
        <f>IFERROR(_xlfn.XLOOKUP(b2b3[[#This Row],[Column2]],Table17[[#This Row],[rxn-no-enz]],Table17[[#This Row],[flux]],0),0)</f>
        <v>3.8189878E-11</v>
      </c>
      <c r="P2705" t="str">
        <f>_xlfn.TEXTBEFORE(b2b3[[#This Row],[rxn]],"-",-1,,,"")</f>
        <v>PROWASTE</v>
      </c>
    </row>
    <row r="2706" spans="1:16" ht="17" hidden="1" x14ac:dyDescent="0.25">
      <c r="A2706" s="1" t="s">
        <v>4766</v>
      </c>
      <c r="B2706" s="1" t="s">
        <v>2778</v>
      </c>
      <c r="C2706" s="1">
        <v>2.8019935140139E-2</v>
      </c>
      <c r="D2706" s="1">
        <f>mfs[[#This Row],[flux]]/1000</f>
        <v>2.8019935140139001E-5</v>
      </c>
      <c r="F2706" t="s">
        <v>12429</v>
      </c>
      <c r="G2706" t="s">
        <v>2778</v>
      </c>
      <c r="H2706" s="3">
        <v>1.0385321696540201E-10</v>
      </c>
      <c r="I2706">
        <f>_xlfn.XLOOKUP(b2b3[[#This Row],[rxn]],mfs[rxn],mfs[flux_scaled],0)</f>
        <v>1.0385321699999999E-9</v>
      </c>
      <c r="J2706">
        <f>(b2b3[[#This Row],[flux]]-b2b3[[#This Row],[flux in mfs]])/b2b3[[#This Row],[flux]]</f>
        <v>-9.0000000033314311</v>
      </c>
      <c r="K2706">
        <f>ABS(b2b3[[#This Row],[(mfs - b2+b3) / mfs]])</f>
        <v>9.0000000033314311</v>
      </c>
      <c r="L2706" t="b">
        <f>_xlfn.TEXTAFTER(b2b3[[#This Row],[rxn]],"-",-1)="SPONT"</f>
        <v>0</v>
      </c>
      <c r="M2706" t="str">
        <f>_xlfn.TEXTAFTER(b2b3[[#This Row],[rxn]],"-",-1)</f>
        <v>rt3052</v>
      </c>
      <c r="N2706">
        <f>_xlfn.XLOOKUP("'PRO-"&amp;b2b3[[#This Row],[enz]]&amp;"'",'[1]Sheet2 (2)'!$A:$A,'[1]Sheet2 (2)'!$B:$B,"")</f>
        <v>1</v>
      </c>
      <c r="O2706">
        <f>IFERROR(_xlfn.XLOOKUP(b2b3[[#This Row],[Column2]],Table17[[#This Row],[rxn-no-enz]],Table17[[#This Row],[flux]],0),0)</f>
        <v>1.9661357599999899E-10</v>
      </c>
      <c r="P2706" t="str">
        <f>_xlfn.TEXTBEFORE(b2b3[[#This Row],[rxn]],"-",-1,,,"")</f>
        <v>PROWASTE</v>
      </c>
    </row>
    <row r="2707" spans="1:16" ht="17" hidden="1" x14ac:dyDescent="0.25">
      <c r="A2707" s="1" t="s">
        <v>4767</v>
      </c>
      <c r="B2707" s="1" t="s">
        <v>2778</v>
      </c>
      <c r="C2707" s="1">
        <v>2.4376676866791098</v>
      </c>
      <c r="D2707" s="1">
        <f>mfs[[#This Row],[flux]]/1000</f>
        <v>2.43766768667911E-3</v>
      </c>
      <c r="F2707" t="s">
        <v>12430</v>
      </c>
      <c r="G2707" t="s">
        <v>2778</v>
      </c>
      <c r="H2707" s="3">
        <v>2.9073509475273599E-12</v>
      </c>
      <c r="I2707">
        <f>_xlfn.XLOOKUP(b2b3[[#This Row],[rxn]],mfs[rxn],mfs[flux_scaled],0)</f>
        <v>2.9073508999999999E-11</v>
      </c>
      <c r="J2707">
        <f>(b2b3[[#This Row],[flux]]-b2b3[[#This Row],[flux in mfs]])/b2b3[[#This Row],[flux]]</f>
        <v>-8.9999998365269249</v>
      </c>
      <c r="K2707">
        <f>ABS(b2b3[[#This Row],[(mfs - b2+b3) / mfs]])</f>
        <v>8.9999998365269249</v>
      </c>
      <c r="L2707" t="b">
        <f>_xlfn.TEXTAFTER(b2b3[[#This Row],[rxn]],"-",-1)="SPONT"</f>
        <v>0</v>
      </c>
      <c r="M2707" t="str">
        <f>_xlfn.TEXTAFTER(b2b3[[#This Row],[rxn]],"-",-1)</f>
        <v>rt3078_gm</v>
      </c>
      <c r="N2707">
        <f>_xlfn.XLOOKUP("'PRO-"&amp;b2b3[[#This Row],[enz]]&amp;"'",'[1]Sheet2 (2)'!$A:$A,'[1]Sheet2 (2)'!$B:$B,"")</f>
        <v>1</v>
      </c>
      <c r="O2707">
        <f>IFERROR(_xlfn.XLOOKUP(b2b3[[#This Row],[Column2]],Table17[[#This Row],[rxn-no-enz]],Table17[[#This Row],[flux]],0),0)</f>
        <v>2.2068400542999899E-8</v>
      </c>
      <c r="P2707" t="str">
        <f>_xlfn.TEXTBEFORE(b2b3[[#This Row],[rxn]],"-",-1,,,"")</f>
        <v>PROWASTE</v>
      </c>
    </row>
    <row r="2708" spans="1:16" ht="17" hidden="1" x14ac:dyDescent="0.25">
      <c r="A2708" s="1" t="s">
        <v>4768</v>
      </c>
      <c r="B2708" s="1" t="s">
        <v>2778</v>
      </c>
      <c r="C2708" s="1">
        <v>4.57460897319908</v>
      </c>
      <c r="D2708" s="1">
        <f>mfs[[#This Row],[flux]]/1000</f>
        <v>4.5746089731990803E-3</v>
      </c>
      <c r="F2708" t="s">
        <v>12431</v>
      </c>
      <c r="G2708" t="s">
        <v>2778</v>
      </c>
      <c r="H2708" s="3">
        <v>1.4936971928447199E-11</v>
      </c>
      <c r="I2708">
        <f>_xlfn.XLOOKUP(b2b3[[#This Row],[rxn]],mfs[rxn],mfs[flux_scaled],0)</f>
        <v>1.49369719E-10</v>
      </c>
      <c r="J2708">
        <f>(b2b3[[#This Row],[flux]]-b2b3[[#This Row],[flux in mfs]])/b2b3[[#This Row],[flux]]</f>
        <v>-8.9999999809551756</v>
      </c>
      <c r="K2708">
        <f>ABS(b2b3[[#This Row],[(mfs - b2+b3) / mfs]])</f>
        <v>8.9999999809551756</v>
      </c>
      <c r="L2708" t="b">
        <f>_xlfn.TEXTAFTER(b2b3[[#This Row],[rxn]],"-",-1)="SPONT"</f>
        <v>0</v>
      </c>
      <c r="M2708" t="str">
        <f>_xlfn.TEXTAFTER(b2b3[[#This Row],[rxn]],"-",-1)</f>
        <v>rt3095</v>
      </c>
      <c r="N2708">
        <f>_xlfn.XLOOKUP("'PRO-"&amp;b2b3[[#This Row],[enz]]&amp;"'",'[1]Sheet2 (2)'!$A:$A,'[1]Sheet2 (2)'!$B:$B,"")</f>
        <v>1</v>
      </c>
      <c r="O2708">
        <f>IFERROR(_xlfn.XLOOKUP(b2b3[[#This Row],[Column2]],Table17[[#This Row],[rxn-no-enz]],Table17[[#This Row],[flux]],0),0)</f>
        <v>6.7536849000000004E-11</v>
      </c>
      <c r="P2708" t="str">
        <f>_xlfn.TEXTBEFORE(b2b3[[#This Row],[rxn]],"-",-1,,,"")</f>
        <v>PROWASTE</v>
      </c>
    </row>
    <row r="2709" spans="1:16" ht="17" hidden="1" x14ac:dyDescent="0.25">
      <c r="A2709" s="1" t="s">
        <v>4769</v>
      </c>
      <c r="B2709" s="1" t="s">
        <v>2778</v>
      </c>
      <c r="C2709" s="1">
        <v>1.1049197191506801</v>
      </c>
      <c r="D2709" s="1">
        <f>mfs[[#This Row],[flux]]/1000</f>
        <v>1.1049197191506802E-3</v>
      </c>
      <c r="F2709" t="s">
        <v>12432</v>
      </c>
      <c r="G2709" t="s">
        <v>2778</v>
      </c>
      <c r="H2709" s="3">
        <v>1.84509235570322E-12</v>
      </c>
      <c r="I2709">
        <f>_xlfn.XLOOKUP(b2b3[[#This Row],[rxn]],mfs[rxn],mfs[flux_scaled],0)</f>
        <v>1.8450923999999999E-11</v>
      </c>
      <c r="J2709">
        <f>(b2b3[[#This Row],[flux]]-b2b3[[#This Row],[flux in mfs]])/b2b3[[#This Row],[flux]]</f>
        <v>-9.0000002400789292</v>
      </c>
      <c r="K2709">
        <f>ABS(b2b3[[#This Row],[(mfs - b2+b3) / mfs]])</f>
        <v>9.0000002400789292</v>
      </c>
      <c r="L2709" t="b">
        <f>_xlfn.TEXTAFTER(b2b3[[#This Row],[rxn]],"-",-1)="SPONT"</f>
        <v>0</v>
      </c>
      <c r="M2709" t="str">
        <f>_xlfn.TEXTAFTER(b2b3[[#This Row],[rxn]],"-",-1)</f>
        <v>rt3097</v>
      </c>
      <c r="N2709">
        <f>_xlfn.XLOOKUP("'PRO-"&amp;b2b3[[#This Row],[enz]]&amp;"'",'[1]Sheet2 (2)'!$A:$A,'[1]Sheet2 (2)'!$B:$B,"")</f>
        <v>3</v>
      </c>
      <c r="O2709">
        <f>IFERROR(_xlfn.XLOOKUP(b2b3[[#This Row],[Column2]],Table17[[#This Row],[rxn-no-enz]],Table17[[#This Row],[flux]],0),0)</f>
        <v>8.4162211749999997E-9</v>
      </c>
      <c r="P2709" t="str">
        <f>_xlfn.TEXTBEFORE(b2b3[[#This Row],[rxn]],"-",-1,,,"")</f>
        <v>PROWASTE</v>
      </c>
    </row>
    <row r="2710" spans="1:16" ht="17" hidden="1" x14ac:dyDescent="0.25">
      <c r="A2710" s="1" t="s">
        <v>4770</v>
      </c>
      <c r="B2710" s="1" t="s">
        <v>2778</v>
      </c>
      <c r="C2710" s="1">
        <v>0.59252804085807398</v>
      </c>
      <c r="D2710" s="1">
        <f>mfs[[#This Row],[flux]]/1000</f>
        <v>5.9252804085807402E-4</v>
      </c>
      <c r="F2710" t="s">
        <v>12433</v>
      </c>
      <c r="G2710" t="s">
        <v>2778</v>
      </c>
      <c r="H2710" s="3">
        <v>8.4705905343217698E-12</v>
      </c>
      <c r="I2710">
        <f>_xlfn.XLOOKUP(b2b3[[#This Row],[rxn]],mfs[rxn],mfs[flux_scaled],0)</f>
        <v>8.4705905000000005E-11</v>
      </c>
      <c r="J2710">
        <f>(b2b3[[#This Row],[flux]]-b2b3[[#This Row],[flux in mfs]])/b2b3[[#This Row],[flux]]</f>
        <v>-8.9999999594812561</v>
      </c>
      <c r="K2710">
        <f>ABS(b2b3[[#This Row],[(mfs - b2+b3) / mfs]])</f>
        <v>8.9999999594812561</v>
      </c>
      <c r="L2710" t="b">
        <f>_xlfn.TEXTAFTER(b2b3[[#This Row],[rxn]],"-",-1)="SPONT"</f>
        <v>0</v>
      </c>
      <c r="M2710" t="str">
        <f>_xlfn.TEXTAFTER(b2b3[[#This Row],[rxn]],"-",-1)</f>
        <v>rt3101</v>
      </c>
      <c r="N2710">
        <f>_xlfn.XLOOKUP("'PRO-"&amp;b2b3[[#This Row],[enz]]&amp;"'",'[1]Sheet2 (2)'!$A:$A,'[1]Sheet2 (2)'!$B:$B,"")</f>
        <v>1</v>
      </c>
      <c r="O2710">
        <f>IFERROR(_xlfn.XLOOKUP(b2b3[[#This Row],[Column2]],Table17[[#This Row],[rxn-no-enz]],Table17[[#This Row],[flux]],0),0)</f>
        <v>8.4162211749999997E-9</v>
      </c>
      <c r="P2710" t="str">
        <f>_xlfn.TEXTBEFORE(b2b3[[#This Row],[rxn]],"-",-1,,,"")</f>
        <v>PROWASTE</v>
      </c>
    </row>
    <row r="2711" spans="1:16" ht="17" hidden="1" x14ac:dyDescent="0.25">
      <c r="A2711" s="1" t="s">
        <v>4771</v>
      </c>
      <c r="B2711" s="1" t="s">
        <v>2778</v>
      </c>
      <c r="C2711" s="1">
        <v>0.89801775857439603</v>
      </c>
      <c r="D2711" s="1">
        <f>mfs[[#This Row],[flux]]/1000</f>
        <v>8.9801775857439598E-4</v>
      </c>
      <c r="F2711" t="s">
        <v>12434</v>
      </c>
      <c r="G2711" t="s">
        <v>2778</v>
      </c>
      <c r="H2711" s="3">
        <v>3.2309470933695101E-12</v>
      </c>
      <c r="I2711">
        <f>_xlfn.XLOOKUP(b2b3[[#This Row],[rxn]],mfs[rxn],mfs[flux_scaled],0)</f>
        <v>3.2309471000000001E-11</v>
      </c>
      <c r="J2711">
        <f>(b2b3[[#This Row],[flux]]-b2b3[[#This Row],[flux in mfs]])/b2b3[[#This Row],[flux]]</f>
        <v>-9.0000000205218154</v>
      </c>
      <c r="K2711">
        <f>ABS(b2b3[[#This Row],[(mfs - b2+b3) / mfs]])</f>
        <v>9.0000000205218154</v>
      </c>
      <c r="L2711" t="b">
        <f>_xlfn.TEXTAFTER(b2b3[[#This Row],[rxn]],"-",-1)="SPONT"</f>
        <v>0</v>
      </c>
      <c r="M2711" t="str">
        <f>_xlfn.TEXTAFTER(b2b3[[#This Row],[rxn]],"-",-1)</f>
        <v>rt3107</v>
      </c>
      <c r="N2711">
        <f>_xlfn.XLOOKUP("'PRO-"&amp;b2b3[[#This Row],[enz]]&amp;"'",'[1]Sheet2 (2)'!$A:$A,'[1]Sheet2 (2)'!$B:$B,"")</f>
        <v>1</v>
      </c>
      <c r="O2711">
        <f>IFERROR(_xlfn.XLOOKUP(b2b3[[#This Row],[Column2]],Table17[[#This Row],[rxn-no-enz]],Table17[[#This Row],[flux]],0),0)</f>
        <v>3.9616271000000001E-11</v>
      </c>
      <c r="P2711" t="str">
        <f>_xlfn.TEXTBEFORE(b2b3[[#This Row],[rxn]],"-",-1,,,"")</f>
        <v>PROWASTE</v>
      </c>
    </row>
    <row r="2712" spans="1:16" ht="17" hidden="1" x14ac:dyDescent="0.25">
      <c r="A2712" s="1" t="s">
        <v>4772</v>
      </c>
      <c r="B2712" s="1" t="s">
        <v>2778</v>
      </c>
      <c r="C2712" s="1">
        <v>1.2437068479315101</v>
      </c>
      <c r="D2712" s="1">
        <f>mfs[[#This Row],[flux]]/1000</f>
        <v>1.2437068479315102E-3</v>
      </c>
      <c r="F2712" t="s">
        <v>12441</v>
      </c>
      <c r="G2712" t="s">
        <v>2778</v>
      </c>
      <c r="H2712" s="3">
        <v>1.1713967070767E-10</v>
      </c>
      <c r="I2712">
        <f>_xlfn.XLOOKUP(b2b3[[#This Row],[rxn]],mfs[rxn],mfs[flux_scaled],0)</f>
        <v>1.3594799209999999E-9</v>
      </c>
      <c r="J2712">
        <f>(b2b3[[#This Row],[flux]]-b2b3[[#This Row],[flux in mfs]])/b2b3[[#This Row],[flux]]</f>
        <v>-10.605632086781894</v>
      </c>
      <c r="K2712">
        <f>ABS(b2b3[[#This Row],[(mfs - b2+b3) / mfs]])</f>
        <v>10.605632086781894</v>
      </c>
      <c r="L2712" t="b">
        <f>_xlfn.TEXTAFTER(b2b3[[#This Row],[rxn]],"-",-1)="SPONT"</f>
        <v>0</v>
      </c>
      <c r="M2712" t="str">
        <f>_xlfn.TEXTAFTER(b2b3[[#This Row],[rxn]],"-",-1)</f>
        <v>rt3250</v>
      </c>
      <c r="N2712">
        <f>_xlfn.XLOOKUP("'PRO-"&amp;b2b3[[#This Row],[enz]]&amp;"'",'[1]Sheet2 (2)'!$A:$A,'[1]Sheet2 (2)'!$B:$B,"")</f>
        <v>1</v>
      </c>
      <c r="O2712">
        <f>IFERROR(_xlfn.XLOOKUP(b2b3[[#This Row],[Column2]],Table17[[#This Row],[rxn-no-enz]],Table17[[#This Row],[flux]],0),0)</f>
        <v>2.6945699374000001E-8</v>
      </c>
      <c r="P2712" t="str">
        <f>_xlfn.TEXTBEFORE(b2b3[[#This Row],[rxn]],"-",-1,,,"")</f>
        <v>PROWASTE</v>
      </c>
    </row>
    <row r="2713" spans="1:16" ht="17" hidden="1" x14ac:dyDescent="0.25">
      <c r="A2713" s="1" t="s">
        <v>4773</v>
      </c>
      <c r="B2713" s="1" t="s">
        <v>2778</v>
      </c>
      <c r="C2713" s="1">
        <v>0.78843777371232104</v>
      </c>
      <c r="D2713" s="1">
        <f>mfs[[#This Row],[flux]]/1000</f>
        <v>7.88437773712321E-4</v>
      </c>
      <c r="F2713" t="s">
        <v>12442</v>
      </c>
      <c r="G2713" t="s">
        <v>2778</v>
      </c>
      <c r="H2713" s="3">
        <v>1.26950924759926E-12</v>
      </c>
      <c r="I2713">
        <f>_xlfn.XLOOKUP(b2b3[[#This Row],[rxn]],mfs[rxn],mfs[flux_scaled],0)</f>
        <v>1.2695091999999999E-11</v>
      </c>
      <c r="J2713">
        <f>(b2b3[[#This Row],[flux]]-b2b3[[#This Row],[flux in mfs]])/b2b3[[#This Row],[flux]]</f>
        <v>-8.9999996250577912</v>
      </c>
      <c r="K2713">
        <f>ABS(b2b3[[#This Row],[(mfs - b2+b3) / mfs]])</f>
        <v>8.9999996250577912</v>
      </c>
      <c r="L2713" t="b">
        <f>_xlfn.TEXTAFTER(b2b3[[#This Row],[rxn]],"-",-1)="SPONT"</f>
        <v>0</v>
      </c>
      <c r="M2713" t="str">
        <f>_xlfn.TEXTAFTER(b2b3[[#This Row],[rxn]],"-",-1)</f>
        <v>rt3253</v>
      </c>
      <c r="N2713">
        <f>_xlfn.XLOOKUP("'PRO-"&amp;b2b3[[#This Row],[enz]]&amp;"'",'[1]Sheet2 (2)'!$A:$A,'[1]Sheet2 (2)'!$B:$B,"")</f>
        <v>1</v>
      </c>
      <c r="O2713">
        <f>IFERROR(_xlfn.XLOOKUP(b2b3[[#This Row],[Column2]],Table17[[#This Row],[rxn-no-enz]],Table17[[#This Row],[flux]],0),0)</f>
        <v>3.4052523189999998E-9</v>
      </c>
      <c r="P2713" t="str">
        <f>_xlfn.TEXTBEFORE(b2b3[[#This Row],[rxn]],"-",-1,,,"")</f>
        <v>PROWASTE</v>
      </c>
    </row>
    <row r="2714" spans="1:16" ht="17" hidden="1" x14ac:dyDescent="0.25">
      <c r="A2714" s="1" t="s">
        <v>4774</v>
      </c>
      <c r="B2714" s="1" t="s">
        <v>2778</v>
      </c>
      <c r="C2714" s="1">
        <v>1.23060833701979</v>
      </c>
      <c r="D2714" s="1">
        <f>mfs[[#This Row],[flux]]/1000</f>
        <v>1.2306083370197899E-3</v>
      </c>
      <c r="F2714" t="s">
        <v>12443</v>
      </c>
      <c r="G2714" t="s">
        <v>2778</v>
      </c>
      <c r="H2714" s="3">
        <v>1.3087519594518099E-10</v>
      </c>
      <c r="I2714">
        <f>_xlfn.XLOOKUP(b2b3[[#This Row],[rxn]],mfs[rxn],mfs[flux_scaled],0)</f>
        <v>1.308751959E-9</v>
      </c>
      <c r="J2714">
        <f>(b2b3[[#This Row],[flux]]-b2b3[[#This Row],[flux in mfs]])/b2b3[[#This Row],[flux]]</f>
        <v>-8.9999999965477802</v>
      </c>
      <c r="K2714">
        <f>ABS(b2b3[[#This Row],[(mfs - b2+b3) / mfs]])</f>
        <v>8.9999999965477802</v>
      </c>
      <c r="L2714" t="b">
        <f>_xlfn.TEXTAFTER(b2b3[[#This Row],[rxn]],"-",-1)="SPONT"</f>
        <v>0</v>
      </c>
      <c r="M2714" t="str">
        <f>_xlfn.TEXTAFTER(b2b3[[#This Row],[rxn]],"-",-1)</f>
        <v>rt3255</v>
      </c>
      <c r="N2714">
        <f>_xlfn.XLOOKUP("'PRO-"&amp;b2b3[[#This Row],[enz]]&amp;"'",'[1]Sheet2 (2)'!$A:$A,'[1]Sheet2 (2)'!$B:$B,"")</f>
        <v>1</v>
      </c>
      <c r="O2714">
        <f>IFERROR(_xlfn.XLOOKUP(b2b3[[#This Row],[Column2]],Table17[[#This Row],[rxn-no-enz]],Table17[[#This Row],[flux]],0),0)</f>
        <v>3.2929943710000002E-9</v>
      </c>
      <c r="P2714" t="str">
        <f>_xlfn.TEXTBEFORE(b2b3[[#This Row],[rxn]],"-",-1,,,"")</f>
        <v>PROWASTE</v>
      </c>
    </row>
    <row r="2715" spans="1:16" ht="17" hidden="1" x14ac:dyDescent="0.25">
      <c r="A2715" s="1" t="s">
        <v>4775</v>
      </c>
      <c r="B2715" s="1" t="s">
        <v>2778</v>
      </c>
      <c r="C2715" s="1">
        <v>1.2306103303828</v>
      </c>
      <c r="D2715" s="1">
        <f>mfs[[#This Row],[flux]]/1000</f>
        <v>1.2306103303827999E-3</v>
      </c>
      <c r="F2715" t="s">
        <v>12446</v>
      </c>
      <c r="G2715" t="s">
        <v>2778</v>
      </c>
      <c r="H2715" s="3">
        <v>2.3127845590905198E-12</v>
      </c>
      <c r="I2715">
        <f>_xlfn.XLOOKUP(b2b3[[#This Row],[rxn]],mfs[rxn],mfs[flux_scaled],0)</f>
        <v>2.3127846000000002E-11</v>
      </c>
      <c r="J2715">
        <f>(b2b3[[#This Row],[flux]]-b2b3[[#This Row],[flux in mfs]])/b2b3[[#This Row],[flux]]</f>
        <v>-9.0000001768840949</v>
      </c>
      <c r="K2715">
        <f>ABS(b2b3[[#This Row],[(mfs - b2+b3) / mfs]])</f>
        <v>9.0000001768840949</v>
      </c>
      <c r="L2715" t="b">
        <f>_xlfn.TEXTAFTER(b2b3[[#This Row],[rxn]],"-",-1)="SPONT"</f>
        <v>0</v>
      </c>
      <c r="M2715" t="str">
        <f>_xlfn.TEXTAFTER(b2b3[[#This Row],[rxn]],"-",-1)</f>
        <v>rt3274</v>
      </c>
      <c r="N2715">
        <f>_xlfn.XLOOKUP("'PRO-"&amp;b2b3[[#This Row],[enz]]&amp;"'",'[1]Sheet2 (2)'!$A:$A,'[1]Sheet2 (2)'!$B:$B,"")</f>
        <v>1</v>
      </c>
      <c r="O2715">
        <f>IFERROR(_xlfn.XLOOKUP(b2b3[[#This Row],[Column2]],Table17[[#This Row],[rxn-no-enz]],Table17[[#This Row],[flux]],0),0)</f>
        <v>4.1353236999999999E-11</v>
      </c>
      <c r="P2715" t="str">
        <f>_xlfn.TEXTBEFORE(b2b3[[#This Row],[rxn]],"-",-1,,,"")</f>
        <v>PROWASTE</v>
      </c>
    </row>
    <row r="2716" spans="1:16" ht="17" hidden="1" x14ac:dyDescent="0.25">
      <c r="A2716" s="1" t="s">
        <v>4776</v>
      </c>
      <c r="B2716" s="1" t="s">
        <v>2778</v>
      </c>
      <c r="C2716" s="1">
        <v>0.78843921561466501</v>
      </c>
      <c r="D2716" s="1">
        <f>mfs[[#This Row],[flux]]/1000</f>
        <v>7.8843921561466506E-4</v>
      </c>
      <c r="F2716" t="s">
        <v>12448</v>
      </c>
      <c r="G2716" t="s">
        <v>2778</v>
      </c>
      <c r="H2716" s="3">
        <v>4.8326282907954197E-12</v>
      </c>
      <c r="I2716">
        <f>_xlfn.XLOOKUP(b2b3[[#This Row],[rxn]],mfs[rxn],mfs[flux_scaled],0)</f>
        <v>4.8326283000000002E-11</v>
      </c>
      <c r="J2716">
        <f>(b2b3[[#This Row],[flux]]-b2b3[[#This Row],[flux in mfs]])/b2b3[[#This Row],[flux]]</f>
        <v>-9.0000000190467393</v>
      </c>
      <c r="K2716">
        <f>ABS(b2b3[[#This Row],[(mfs - b2+b3) / mfs]])</f>
        <v>9.0000000190467393</v>
      </c>
      <c r="L2716" t="b">
        <f>_xlfn.TEXTAFTER(b2b3[[#This Row],[rxn]],"-",-1)="SPONT"</f>
        <v>0</v>
      </c>
      <c r="M2716" t="str">
        <f>_xlfn.TEXTAFTER(b2b3[[#This Row],[rxn]],"-",-1)</f>
        <v>rt3279</v>
      </c>
      <c r="N2716">
        <f>_xlfn.XLOOKUP("'PRO-"&amp;b2b3[[#This Row],[enz]]&amp;"'",'[1]Sheet2 (2)'!$A:$A,'[1]Sheet2 (2)'!$B:$B,"")</f>
        <v>1</v>
      </c>
      <c r="O2716">
        <f>IFERROR(_xlfn.XLOOKUP(b2b3[[#This Row],[Column2]],Table17[[#This Row],[rxn-no-enz]],Table17[[#This Row],[flux]],0),0)</f>
        <v>1.3194487000000001E-11</v>
      </c>
      <c r="P2716" t="str">
        <f>_xlfn.TEXTBEFORE(b2b3[[#This Row],[rxn]],"-",-1,,,"")</f>
        <v>PROWASTE</v>
      </c>
    </row>
    <row r="2717" spans="1:16" ht="17" hidden="1" x14ac:dyDescent="0.25">
      <c r="A2717" s="1" t="s">
        <v>4777</v>
      </c>
      <c r="B2717" s="1" t="s">
        <v>2778</v>
      </c>
      <c r="C2717" s="1">
        <v>2.81723866022769</v>
      </c>
      <c r="D2717" s="1">
        <f>mfs[[#This Row],[flux]]/1000</f>
        <v>2.8172386602276899E-3</v>
      </c>
      <c r="F2717" t="s">
        <v>12449</v>
      </c>
      <c r="G2717" t="s">
        <v>2778</v>
      </c>
      <c r="H2717" s="3">
        <v>1.26851305910345E-12</v>
      </c>
      <c r="I2717">
        <f>_xlfn.XLOOKUP(b2b3[[#This Row],[rxn]],mfs[rxn],mfs[flux_scaled],0)</f>
        <v>1.2685130999999999E-11</v>
      </c>
      <c r="J2717">
        <f>(b2b3[[#This Row],[flux]]-b2b3[[#This Row],[flux in mfs]])/b2b3[[#This Row],[flux]]</f>
        <v>-9.0000003223975487</v>
      </c>
      <c r="K2717">
        <f>ABS(b2b3[[#This Row],[(mfs - b2+b3) / mfs]])</f>
        <v>9.0000003223975487</v>
      </c>
      <c r="L2717" t="b">
        <f>_xlfn.TEXTAFTER(b2b3[[#This Row],[rxn]],"-",-1)="SPONT"</f>
        <v>0</v>
      </c>
      <c r="M2717" t="str">
        <f>_xlfn.TEXTAFTER(b2b3[[#This Row],[rxn]],"-",-1)</f>
        <v>rt3300</v>
      </c>
      <c r="N2717">
        <f>_xlfn.XLOOKUP("'PRO-"&amp;b2b3[[#This Row],[enz]]&amp;"'",'[1]Sheet2 (2)'!$A:$A,'[1]Sheet2 (2)'!$B:$B,"")</f>
        <v>1</v>
      </c>
      <c r="O2717">
        <f>IFERROR(_xlfn.XLOOKUP(b2b3[[#This Row],[Column2]],Table17[[#This Row],[rxn-no-enz]],Table17[[#This Row],[flux]],0),0)</f>
        <v>1.17554879E-10</v>
      </c>
      <c r="P2717" t="str">
        <f>_xlfn.TEXTBEFORE(b2b3[[#This Row],[rxn]],"-",-1,,,"")</f>
        <v>PROWASTE</v>
      </c>
    </row>
    <row r="2718" spans="1:16" ht="17" hidden="1" x14ac:dyDescent="0.25">
      <c r="A2718" s="1" t="s">
        <v>4778</v>
      </c>
      <c r="B2718" s="1" t="s">
        <v>2778</v>
      </c>
      <c r="C2718" s="1">
        <v>0.142907485309718</v>
      </c>
      <c r="D2718" s="1">
        <f>mfs[[#This Row],[flux]]/1000</f>
        <v>1.4290748530971801E-4</v>
      </c>
      <c r="F2718" t="s">
        <v>12450</v>
      </c>
      <c r="G2718" t="s">
        <v>2778</v>
      </c>
      <c r="H2718" s="3">
        <v>1.15579000116957E-13</v>
      </c>
      <c r="I2718">
        <f>_xlfn.XLOOKUP(b2b3[[#This Row],[rxn]],mfs[rxn],mfs[flux_scaled],0)</f>
        <v>1.1557900000000001E-12</v>
      </c>
      <c r="J2718">
        <f>(b2b3[[#This Row],[flux]]-b2b3[[#This Row],[flux in mfs]])/b2b3[[#This Row],[flux]]</f>
        <v>-8.9999999898807754</v>
      </c>
      <c r="K2718">
        <f>ABS(b2b3[[#This Row],[(mfs - b2+b3) / mfs]])</f>
        <v>8.9999999898807754</v>
      </c>
      <c r="L2718" t="b">
        <f>_xlfn.TEXTAFTER(b2b3[[#This Row],[rxn]],"-",-1)="SPONT"</f>
        <v>0</v>
      </c>
      <c r="M2718" t="str">
        <f>_xlfn.TEXTAFTER(b2b3[[#This Row],[rxn]],"-",-1)</f>
        <v>rt3311</v>
      </c>
      <c r="N2718">
        <f>_xlfn.XLOOKUP("'PRO-"&amp;b2b3[[#This Row],[enz]]&amp;"'",'[1]Sheet2 (2)'!$A:$A,'[1]Sheet2 (2)'!$B:$B,"")</f>
        <v>1</v>
      </c>
      <c r="O2718">
        <f>IFERROR(_xlfn.XLOOKUP(b2b3[[#This Row],[Column2]],Table17[[#This Row],[rxn-no-enz]],Table17[[#This Row],[flux]],0),0)</f>
        <v>7.3984923100000001E-10</v>
      </c>
      <c r="P2718" t="str">
        <f>_xlfn.TEXTBEFORE(b2b3[[#This Row],[rxn]],"-",-1,,,"")</f>
        <v>PROWASTE</v>
      </c>
    </row>
    <row r="2719" spans="1:16" ht="17" hidden="1" x14ac:dyDescent="0.25">
      <c r="A2719" s="1" t="s">
        <v>4779</v>
      </c>
      <c r="B2719" s="1" t="s">
        <v>2778</v>
      </c>
      <c r="C2719" s="1">
        <v>1.2679480326457999E-2</v>
      </c>
      <c r="D2719" s="1">
        <f>mfs[[#This Row],[flux]]/1000</f>
        <v>1.2679480326457999E-5</v>
      </c>
      <c r="F2719" t="s">
        <v>12451</v>
      </c>
      <c r="G2719" t="s">
        <v>2778</v>
      </c>
      <c r="H2719" s="3">
        <v>4.2332107020708201E-11</v>
      </c>
      <c r="I2719">
        <f>_xlfn.XLOOKUP(b2b3[[#This Row],[rxn]],mfs[rxn],mfs[flux_scaled],0)</f>
        <v>1.300854986E-9</v>
      </c>
      <c r="J2719">
        <f>(b2b3[[#This Row],[flux]]-b2b3[[#This Row],[flux in mfs]])/b2b3[[#This Row],[flux]]</f>
        <v>-29.729748116805109</v>
      </c>
      <c r="K2719">
        <f>ABS(b2b3[[#This Row],[(mfs - b2+b3) / mfs]])</f>
        <v>29.729748116805109</v>
      </c>
      <c r="L2719" t="b">
        <f>_xlfn.TEXTAFTER(b2b3[[#This Row],[rxn]],"-",-1)="SPONT"</f>
        <v>0</v>
      </c>
      <c r="M2719" t="str">
        <f>_xlfn.TEXTAFTER(b2b3[[#This Row],[rxn]],"-",-1)</f>
        <v>rt3313</v>
      </c>
      <c r="N2719">
        <f>_xlfn.XLOOKUP("'PRO-"&amp;b2b3[[#This Row],[enz]]&amp;"'",'[1]Sheet2 (2)'!$A:$A,'[1]Sheet2 (2)'!$B:$B,"")</f>
        <v>1</v>
      </c>
      <c r="O2719">
        <f>IFERROR(_xlfn.XLOOKUP(b2b3[[#This Row],[Column2]],Table17[[#This Row],[rxn-no-enz]],Table17[[#This Row],[flux]],0),0)</f>
        <v>1.0824232874999999E-8</v>
      </c>
      <c r="P2719" t="str">
        <f>_xlfn.TEXTBEFORE(b2b3[[#This Row],[rxn]],"-",-1,,,"")</f>
        <v>PROWASTE</v>
      </c>
    </row>
    <row r="2720" spans="1:16" ht="17" hidden="1" x14ac:dyDescent="0.25">
      <c r="A2720" s="1" t="s">
        <v>4780</v>
      </c>
      <c r="B2720" s="1" t="s">
        <v>2778</v>
      </c>
      <c r="C2720" s="1">
        <v>7.3804640700387003E-2</v>
      </c>
      <c r="D2720" s="1">
        <f>mfs[[#This Row],[flux]]/1000</f>
        <v>7.3804640700387005E-5</v>
      </c>
      <c r="F2720" t="s">
        <v>12453</v>
      </c>
      <c r="G2720" t="s">
        <v>2778</v>
      </c>
      <c r="H2720" s="3">
        <v>2.0474083111094201E-11</v>
      </c>
      <c r="I2720">
        <f>_xlfn.XLOOKUP(b2b3[[#This Row],[rxn]],mfs[rxn],mfs[flux_scaled],0)</f>
        <v>3.0146802399999999E-10</v>
      </c>
      <c r="J2720">
        <f>(b2b3[[#This Row],[flux]]-b2b3[[#This Row],[flux in mfs]])/b2b3[[#This Row],[flux]]</f>
        <v>-13.724372386504813</v>
      </c>
      <c r="K2720">
        <f>ABS(b2b3[[#This Row],[(mfs - b2+b3) / mfs]])</f>
        <v>13.724372386504813</v>
      </c>
      <c r="L2720" t="b">
        <f>_xlfn.TEXTAFTER(b2b3[[#This Row],[rxn]],"-",-1)="SPONT"</f>
        <v>0</v>
      </c>
      <c r="M2720" t="str">
        <f>_xlfn.TEXTAFTER(b2b3[[#This Row],[rxn]],"-",-1)</f>
        <v>rt3334</v>
      </c>
      <c r="N2720">
        <f>_xlfn.XLOOKUP("'PRO-"&amp;b2b3[[#This Row],[enz]]&amp;"'",'[1]Sheet2 (2)'!$A:$A,'[1]Sheet2 (2)'!$B:$B,"")</f>
        <v>9</v>
      </c>
      <c r="O2720">
        <f>IFERROR(_xlfn.XLOOKUP(b2b3[[#This Row],[Column2]],Table17[[#This Row],[rxn-no-enz]],Table17[[#This Row],[flux]],0),0)</f>
        <v>7.6452517999999998E-11</v>
      </c>
      <c r="P2720" t="str">
        <f>_xlfn.TEXTBEFORE(b2b3[[#This Row],[rxn]],"-",-1,,,"")</f>
        <v>PROWASTE</v>
      </c>
    </row>
    <row r="2721" spans="1:16" ht="17" hidden="1" x14ac:dyDescent="0.25">
      <c r="A2721" s="1" t="s">
        <v>4781</v>
      </c>
      <c r="B2721" s="1" t="s">
        <v>2778</v>
      </c>
      <c r="C2721" s="1">
        <v>67.081811742599896</v>
      </c>
      <c r="D2721" s="1">
        <f>mfs[[#This Row],[flux]]/1000</f>
        <v>6.7081811742599889E-2</v>
      </c>
      <c r="F2721" t="s">
        <v>12454</v>
      </c>
      <c r="G2721" t="s">
        <v>2778</v>
      </c>
      <c r="H2721" s="3">
        <v>9.6715530019278095E-12</v>
      </c>
      <c r="I2721">
        <f>_xlfn.XLOOKUP(b2b3[[#This Row],[rxn]],mfs[rxn],mfs[flux_scaled],0)</f>
        <v>9.6715530000000008E-11</v>
      </c>
      <c r="J2721">
        <f>(b2b3[[#This Row],[flux]]-b2b3[[#This Row],[flux in mfs]])/b2b3[[#This Row],[flux]]</f>
        <v>-8.9999999980067233</v>
      </c>
      <c r="K2721">
        <f>ABS(b2b3[[#This Row],[(mfs - b2+b3) / mfs]])</f>
        <v>8.9999999980067233</v>
      </c>
      <c r="L2721" t="b">
        <f>_xlfn.TEXTAFTER(b2b3[[#This Row],[rxn]],"-",-1)="SPONT"</f>
        <v>0</v>
      </c>
      <c r="M2721" t="str">
        <f>_xlfn.TEXTAFTER(b2b3[[#This Row],[rxn]],"-",-1)</f>
        <v>rt3348</v>
      </c>
      <c r="N2721">
        <f>_xlfn.XLOOKUP("'PRO-"&amp;b2b3[[#This Row],[enz]]&amp;"'",'[1]Sheet2 (2)'!$A:$A,'[1]Sheet2 (2)'!$B:$B,"")</f>
        <v>1</v>
      </c>
      <c r="O2721">
        <f>IFERROR(_xlfn.XLOOKUP(b2b3[[#This Row],[Column2]],Table17[[#This Row],[rxn-no-enz]],Table17[[#This Row],[flux]],0),0)</f>
        <v>1.1270134179999899E-9</v>
      </c>
      <c r="P2721" t="str">
        <f>_xlfn.TEXTBEFORE(b2b3[[#This Row],[rxn]],"-",-1,,,"")</f>
        <v>PROWASTE</v>
      </c>
    </row>
    <row r="2722" spans="1:16" ht="17" hidden="1" x14ac:dyDescent="0.25">
      <c r="A2722" s="1" t="s">
        <v>4782</v>
      </c>
      <c r="B2722" s="1" t="s">
        <v>2778</v>
      </c>
      <c r="C2722" s="1">
        <v>7.0684234000964699</v>
      </c>
      <c r="D2722" s="1">
        <f>mfs[[#This Row],[flux]]/1000</f>
        <v>7.0684234000964697E-3</v>
      </c>
      <c r="F2722" t="s">
        <v>12455</v>
      </c>
      <c r="G2722" t="s">
        <v>2778</v>
      </c>
      <c r="H2722" s="3">
        <v>3.1590527596148302E-13</v>
      </c>
      <c r="I2722">
        <f>_xlfn.XLOOKUP(b2b3[[#This Row],[rxn]],mfs[rxn],mfs[flux_scaled],0)</f>
        <v>3.1590530000000001E-12</v>
      </c>
      <c r="J2722">
        <f>(b2b3[[#This Row],[flux]]-b2b3[[#This Row],[flux in mfs]])/b2b3[[#This Row],[flux]]</f>
        <v>-9.0000007609406634</v>
      </c>
      <c r="K2722">
        <f>ABS(b2b3[[#This Row],[(mfs - b2+b3) / mfs]])</f>
        <v>9.0000007609406634</v>
      </c>
      <c r="L2722" t="b">
        <f>_xlfn.TEXTAFTER(b2b3[[#This Row],[rxn]],"-",-1)="SPONT"</f>
        <v>0</v>
      </c>
      <c r="M2722" t="str">
        <f>_xlfn.TEXTAFTER(b2b3[[#This Row],[rxn]],"-",-1)</f>
        <v>rt3355</v>
      </c>
      <c r="N2722">
        <f>_xlfn.XLOOKUP("'PRO-"&amp;b2b3[[#This Row],[enz]]&amp;"'",'[1]Sheet2 (2)'!$A:$A,'[1]Sheet2 (2)'!$B:$B,"")</f>
        <v>1</v>
      </c>
      <c r="O2722">
        <f>IFERROR(_xlfn.XLOOKUP(b2b3[[#This Row],[Column2]],Table17[[#This Row],[rxn-no-enz]],Table17[[#This Row],[flux]],0),0)</f>
        <v>5.8910470799999996E-10</v>
      </c>
      <c r="P2722" t="str">
        <f>_xlfn.TEXTBEFORE(b2b3[[#This Row],[rxn]],"-",-1,,,"")</f>
        <v>PROWASTE</v>
      </c>
    </row>
    <row r="2723" spans="1:16" ht="17" hidden="1" x14ac:dyDescent="0.25">
      <c r="A2723" s="1" t="s">
        <v>4783</v>
      </c>
      <c r="B2723" s="1" t="s">
        <v>2778</v>
      </c>
      <c r="C2723" s="1">
        <v>1.0461186914093E-2</v>
      </c>
      <c r="D2723" s="1">
        <f>mfs[[#This Row],[flux]]/1000</f>
        <v>1.0461186914093E-5</v>
      </c>
      <c r="F2723" t="s">
        <v>12456</v>
      </c>
      <c r="G2723" t="s">
        <v>2778</v>
      </c>
      <c r="H2723" s="3">
        <v>5.8490713745175397E-13</v>
      </c>
      <c r="I2723">
        <f>_xlfn.XLOOKUP(b2b3[[#This Row],[rxn]],mfs[rxn],mfs[flux_scaled],0)</f>
        <v>5.8490710000000004E-12</v>
      </c>
      <c r="J2723">
        <f>(b2b3[[#This Row],[flux]]-b2b3[[#This Row],[flux in mfs]])/b2b3[[#This Row],[flux]]</f>
        <v>-8.999999359697437</v>
      </c>
      <c r="K2723">
        <f>ABS(b2b3[[#This Row],[(mfs - b2+b3) / mfs]])</f>
        <v>8.999999359697437</v>
      </c>
      <c r="L2723" t="b">
        <f>_xlfn.TEXTAFTER(b2b3[[#This Row],[rxn]],"-",-1)="SPONT"</f>
        <v>0</v>
      </c>
      <c r="M2723" t="str">
        <f>_xlfn.TEXTAFTER(b2b3[[#This Row],[rxn]],"-",-1)</f>
        <v>rt3356</v>
      </c>
      <c r="N2723">
        <f>_xlfn.XLOOKUP("'PRO-"&amp;b2b3[[#This Row],[enz]]&amp;"'",'[1]Sheet2 (2)'!$A:$A,'[1]Sheet2 (2)'!$B:$B,"")</f>
        <v>1</v>
      </c>
      <c r="O2723">
        <f>IFERROR(_xlfn.XLOOKUP(b2b3[[#This Row],[Column2]],Table17[[#This Row],[rxn-no-enz]],Table17[[#This Row],[flux]],0),0)</f>
        <v>6.0133705000000003E-11</v>
      </c>
      <c r="P2723" t="str">
        <f>_xlfn.TEXTBEFORE(b2b3[[#This Row],[rxn]],"-",-1,,,"")</f>
        <v>PROWASTE</v>
      </c>
    </row>
    <row r="2724" spans="1:16" ht="17" hidden="1" x14ac:dyDescent="0.25">
      <c r="A2724" s="1" t="s">
        <v>4784</v>
      </c>
      <c r="B2724" s="1" t="s">
        <v>2778</v>
      </c>
      <c r="C2724" s="1">
        <v>0.175118658843153</v>
      </c>
      <c r="D2724" s="1">
        <f>mfs[[#This Row],[flux]]/1000</f>
        <v>1.7511865884315301E-4</v>
      </c>
      <c r="F2724" t="s">
        <v>12459</v>
      </c>
      <c r="G2724" t="s">
        <v>2778</v>
      </c>
      <c r="H2724" s="3">
        <v>6.7836921946790994E-14</v>
      </c>
      <c r="I2724">
        <f>_xlfn.XLOOKUP(b2b3[[#This Row],[rxn]],mfs[rxn],mfs[flux_scaled],0)</f>
        <v>6.7836899999999999E-13</v>
      </c>
      <c r="J2724">
        <f>(b2b3[[#This Row],[flux]]-b2b3[[#This Row],[flux in mfs]])/b2b3[[#This Row],[flux]]</f>
        <v>-8.999996764771991</v>
      </c>
      <c r="K2724">
        <f>ABS(b2b3[[#This Row],[(mfs - b2+b3) / mfs]])</f>
        <v>8.999996764771991</v>
      </c>
      <c r="L2724" t="b">
        <f>_xlfn.TEXTAFTER(b2b3[[#This Row],[rxn]],"-",-1)="SPONT"</f>
        <v>0</v>
      </c>
      <c r="M2724" t="str">
        <f>_xlfn.TEXTAFTER(b2b3[[#This Row],[rxn]],"-",-1)</f>
        <v>rt3388</v>
      </c>
      <c r="N2724">
        <f>_xlfn.XLOOKUP("'PRO-"&amp;b2b3[[#This Row],[enz]]&amp;"'",'[1]Sheet2 (2)'!$A:$A,'[1]Sheet2 (2)'!$B:$B,"")</f>
        <v>1</v>
      </c>
      <c r="O2724">
        <f>IFERROR(_xlfn.XLOOKUP(b2b3[[#This Row],[Column2]],Table17[[#This Row],[rxn-no-enz]],Table17[[#This Row],[flux]],0),0)</f>
        <v>3.5941914179999998E-9</v>
      </c>
      <c r="P2724" t="str">
        <f>_xlfn.TEXTBEFORE(b2b3[[#This Row],[rxn]],"-",-1,,,"")</f>
        <v>PROWASTE</v>
      </c>
    </row>
    <row r="2725" spans="1:16" ht="17" hidden="1" x14ac:dyDescent="0.25">
      <c r="A2725" s="1" t="s">
        <v>4785</v>
      </c>
      <c r="B2725" s="1" t="s">
        <v>2778</v>
      </c>
      <c r="C2725" s="1">
        <v>6.7529686542473003E-2</v>
      </c>
      <c r="D2725" s="1">
        <f>mfs[[#This Row],[flux]]/1000</f>
        <v>6.7529686542473001E-5</v>
      </c>
      <c r="F2725" t="s">
        <v>12460</v>
      </c>
      <c r="G2725" t="s">
        <v>2778</v>
      </c>
      <c r="H2725" s="3">
        <v>3.4261690124372498E-11</v>
      </c>
      <c r="I2725">
        <f>_xlfn.XLOOKUP(b2b3[[#This Row],[rxn]],mfs[rxn],mfs[flux_scaled],0)</f>
        <v>3.4261690099999999E-10</v>
      </c>
      <c r="J2725">
        <f>(b2b3[[#This Row],[flux]]-b2b3[[#This Row],[flux in mfs]])/b2b3[[#This Row],[flux]]</f>
        <v>-8.9999999928863694</v>
      </c>
      <c r="K2725">
        <f>ABS(b2b3[[#This Row],[(mfs - b2+b3) / mfs]])</f>
        <v>8.9999999928863694</v>
      </c>
      <c r="L2725" t="b">
        <f>_xlfn.TEXTAFTER(b2b3[[#This Row],[rxn]],"-",-1)="SPONT"</f>
        <v>0</v>
      </c>
      <c r="M2725" t="str">
        <f>_xlfn.TEXTAFTER(b2b3[[#This Row],[rxn]],"-",-1)</f>
        <v>rt3408</v>
      </c>
      <c r="N2725">
        <f>_xlfn.XLOOKUP("'PRO-"&amp;b2b3[[#This Row],[enz]]&amp;"'",'[1]Sheet2 (2)'!$A:$A,'[1]Sheet2 (2)'!$B:$B,"")</f>
        <v>1</v>
      </c>
      <c r="O2725">
        <f>IFERROR(_xlfn.XLOOKUP(b2b3[[#This Row],[Column2]],Table17[[#This Row],[rxn-no-enz]],Table17[[#This Row],[flux]],0),0)</f>
        <v>1.6969032189999999E-9</v>
      </c>
      <c r="P2725" t="str">
        <f>_xlfn.TEXTBEFORE(b2b3[[#This Row],[rxn]],"-",-1,,,"")</f>
        <v>PROWASTE</v>
      </c>
    </row>
    <row r="2726" spans="1:16" ht="17" hidden="1" x14ac:dyDescent="0.25">
      <c r="A2726" s="1" t="s">
        <v>4786</v>
      </c>
      <c r="B2726" s="1" t="s">
        <v>2778</v>
      </c>
      <c r="C2726" s="1">
        <v>1.1112652121901E-2</v>
      </c>
      <c r="D2726" s="1">
        <f>mfs[[#This Row],[flux]]/1000</f>
        <v>1.1112652121901001E-5</v>
      </c>
      <c r="F2726" t="s">
        <v>12462</v>
      </c>
      <c r="G2726" t="s">
        <v>2778</v>
      </c>
      <c r="H2726" s="3">
        <v>2.9225339703185099E-12</v>
      </c>
      <c r="I2726">
        <f>_xlfn.XLOOKUP(b2b3[[#This Row],[rxn]],mfs[rxn],mfs[flux_scaled],0)</f>
        <v>2.9225340000000004E-11</v>
      </c>
      <c r="J2726">
        <f>(b2b3[[#This Row],[flux]]-b2b3[[#This Row],[flux in mfs]])/b2b3[[#This Row],[flux]]</f>
        <v>-9.000000101560806</v>
      </c>
      <c r="K2726">
        <f>ABS(b2b3[[#This Row],[(mfs - b2+b3) / mfs]])</f>
        <v>9.000000101560806</v>
      </c>
      <c r="L2726" t="b">
        <f>_xlfn.TEXTAFTER(b2b3[[#This Row],[rxn]],"-",-1)="SPONT"</f>
        <v>0</v>
      </c>
      <c r="M2726" t="str">
        <f>_xlfn.TEXTAFTER(b2b3[[#This Row],[rxn]],"-",-1)</f>
        <v>rt3419</v>
      </c>
      <c r="N2726">
        <f>_xlfn.XLOOKUP("'PRO-"&amp;b2b3[[#This Row],[enz]]&amp;"'",'[1]Sheet2 (2)'!$A:$A,'[1]Sheet2 (2)'!$B:$B,"")</f>
        <v>1</v>
      </c>
      <c r="O2726">
        <f>IFERROR(_xlfn.XLOOKUP(b2b3[[#This Row],[Column2]],Table17[[#This Row],[rxn-no-enz]],Table17[[#This Row],[flux]],0),0)</f>
        <v>2.5799557399999998E-10</v>
      </c>
      <c r="P2726" t="str">
        <f>_xlfn.TEXTBEFORE(b2b3[[#This Row],[rxn]],"-",-1,,,"")</f>
        <v>PROWASTE</v>
      </c>
    </row>
    <row r="2727" spans="1:16" ht="17" hidden="1" x14ac:dyDescent="0.25">
      <c r="A2727" s="1" t="s">
        <v>4787</v>
      </c>
      <c r="B2727" s="1" t="s">
        <v>2778</v>
      </c>
      <c r="C2727" s="1">
        <v>1.1112580266082001E-2</v>
      </c>
      <c r="D2727" s="1">
        <f>mfs[[#This Row],[flux]]/1000</f>
        <v>1.1112580266082E-5</v>
      </c>
      <c r="F2727" t="s">
        <v>12463</v>
      </c>
      <c r="G2727" t="s">
        <v>2778</v>
      </c>
      <c r="H2727" s="3">
        <v>3.8780746623890699E-12</v>
      </c>
      <c r="I2727">
        <f>_xlfn.XLOOKUP(b2b3[[#This Row],[rxn]],mfs[rxn],mfs[flux_scaled],0)</f>
        <v>3.8780746999999999E-11</v>
      </c>
      <c r="J2727">
        <f>(b2b3[[#This Row],[flux]]-b2b3[[#This Row],[flux in mfs]])/b2b3[[#This Row],[flux]]</f>
        <v>-9.0000000969835128</v>
      </c>
      <c r="K2727">
        <f>ABS(b2b3[[#This Row],[(mfs - b2+b3) / mfs]])</f>
        <v>9.0000000969835128</v>
      </c>
      <c r="L2727" t="b">
        <f>_xlfn.TEXTAFTER(b2b3[[#This Row],[rxn]],"-",-1)="SPONT"</f>
        <v>0</v>
      </c>
      <c r="M2727" t="str">
        <f>_xlfn.TEXTAFTER(b2b3[[#This Row],[rxn]],"-",-1)</f>
        <v>rt3422</v>
      </c>
      <c r="N2727">
        <f>_xlfn.XLOOKUP("'PRO-"&amp;b2b3[[#This Row],[enz]]&amp;"'",'[1]Sheet2 (2)'!$A:$A,'[1]Sheet2 (2)'!$B:$B,"")</f>
        <v>1</v>
      </c>
      <c r="O2727">
        <f>IFERROR(_xlfn.XLOOKUP(b2b3[[#This Row],[Column2]],Table17[[#This Row],[rxn-no-enz]],Table17[[#This Row],[flux]],0),0)</f>
        <v>3.7489610000000004E-12</v>
      </c>
      <c r="P2727" t="str">
        <f>_xlfn.TEXTBEFORE(b2b3[[#This Row],[rxn]],"-",-1,,,"")</f>
        <v>PROWASTE</v>
      </c>
    </row>
    <row r="2728" spans="1:16" ht="17" hidden="1" x14ac:dyDescent="0.25">
      <c r="A2728" s="1" t="s">
        <v>4788</v>
      </c>
      <c r="B2728" s="1" t="s">
        <v>2778</v>
      </c>
      <c r="C2728" s="1">
        <v>1.1112643919112E-2</v>
      </c>
      <c r="D2728" s="1">
        <f>mfs[[#This Row],[flux]]/1000</f>
        <v>1.1112643919112001E-5</v>
      </c>
      <c r="F2728" t="s">
        <v>12464</v>
      </c>
      <c r="G2728" t="s">
        <v>2778</v>
      </c>
      <c r="H2728" s="3">
        <v>3.10883063507306E-11</v>
      </c>
      <c r="I2728">
        <f>_xlfn.XLOOKUP(b2b3[[#This Row],[rxn]],mfs[rxn],mfs[flux_scaled],0)</f>
        <v>3.1088306399999998E-10</v>
      </c>
      <c r="J2728">
        <f>(b2b3[[#This Row],[flux]]-b2b3[[#This Row],[flux in mfs]])/b2b3[[#This Row],[flux]]</f>
        <v>-9.0000000158482081</v>
      </c>
      <c r="K2728">
        <f>ABS(b2b3[[#This Row],[(mfs - b2+b3) / mfs]])</f>
        <v>9.0000000158482081</v>
      </c>
      <c r="L2728" t="b">
        <f>_xlfn.TEXTAFTER(b2b3[[#This Row],[rxn]],"-",-1)="SPONT"</f>
        <v>0</v>
      </c>
      <c r="M2728" t="str">
        <f>_xlfn.TEXTAFTER(b2b3[[#This Row],[rxn]],"-",-1)</f>
        <v>rt3425</v>
      </c>
      <c r="N2728">
        <f>_xlfn.XLOOKUP("'PRO-"&amp;b2b3[[#This Row],[enz]]&amp;"'",'[1]Sheet2 (2)'!$A:$A,'[1]Sheet2 (2)'!$B:$B,"")</f>
        <v>1</v>
      </c>
      <c r="O2728">
        <f>IFERROR(_xlfn.XLOOKUP(b2b3[[#This Row],[Column2]],Table17[[#This Row],[rxn-no-enz]],Table17[[#This Row],[flux]],0),0)</f>
        <v>6.81127066E-10</v>
      </c>
      <c r="P2728" t="str">
        <f>_xlfn.TEXTBEFORE(b2b3[[#This Row],[rxn]],"-",-1,,,"")</f>
        <v>PROWASTE</v>
      </c>
    </row>
    <row r="2729" spans="1:16" ht="17" hidden="1" x14ac:dyDescent="0.25">
      <c r="A2729" s="1" t="s">
        <v>4789</v>
      </c>
      <c r="B2729" s="1" t="s">
        <v>2778</v>
      </c>
      <c r="C2729" s="1">
        <v>1.1112650401387E-2</v>
      </c>
      <c r="D2729" s="1">
        <f>mfs[[#This Row],[flux]]/1000</f>
        <v>1.1112650401387E-5</v>
      </c>
      <c r="F2729" t="s">
        <v>12465</v>
      </c>
      <c r="G2729" t="s">
        <v>2778</v>
      </c>
      <c r="H2729" s="3">
        <v>3.3679472942781801E-12</v>
      </c>
      <c r="I2729">
        <f>_xlfn.XLOOKUP(b2b3[[#This Row],[rxn]],mfs[rxn],mfs[flux_scaled],0)</f>
        <v>3.3679473E-11</v>
      </c>
      <c r="J2729">
        <f>(b2b3[[#This Row],[flux]]-b2b3[[#This Row],[flux in mfs]])/b2b3[[#This Row],[flux]]</f>
        <v>-9.0000000169890413</v>
      </c>
      <c r="K2729">
        <f>ABS(b2b3[[#This Row],[(mfs - b2+b3) / mfs]])</f>
        <v>9.0000000169890413</v>
      </c>
      <c r="L2729" t="b">
        <f>_xlfn.TEXTAFTER(b2b3[[#This Row],[rxn]],"-",-1)="SPONT"</f>
        <v>0</v>
      </c>
      <c r="M2729" t="str">
        <f>_xlfn.TEXTAFTER(b2b3[[#This Row],[rxn]],"-",-1)</f>
        <v>rt3441</v>
      </c>
      <c r="N2729">
        <f>_xlfn.XLOOKUP("'PRO-"&amp;b2b3[[#This Row],[enz]]&amp;"'",'[1]Sheet2 (2)'!$A:$A,'[1]Sheet2 (2)'!$B:$B,"")</f>
        <v>1</v>
      </c>
      <c r="O2729">
        <f>IFERROR(_xlfn.XLOOKUP(b2b3[[#This Row],[Column2]],Table17[[#This Row],[rxn-no-enz]],Table17[[#This Row],[flux]],0),0)</f>
        <v>3.7656072299999997E-10</v>
      </c>
      <c r="P2729" t="str">
        <f>_xlfn.TEXTBEFORE(b2b3[[#This Row],[rxn]],"-",-1,,,"")</f>
        <v>PROWASTE</v>
      </c>
    </row>
    <row r="2730" spans="1:16" ht="17" hidden="1" x14ac:dyDescent="0.25">
      <c r="A2730" s="1" t="s">
        <v>4790</v>
      </c>
      <c r="B2730" s="1" t="s">
        <v>2778</v>
      </c>
      <c r="C2730" s="1">
        <v>1.1112585127912E-2</v>
      </c>
      <c r="D2730" s="1">
        <f>mfs[[#This Row],[flux]]/1000</f>
        <v>1.1112585127912E-5</v>
      </c>
      <c r="F2730" t="s">
        <v>12466</v>
      </c>
      <c r="G2730" t="s">
        <v>2778</v>
      </c>
      <c r="H2730" s="3">
        <v>5.1199377567718801E-12</v>
      </c>
      <c r="I2730">
        <f>_xlfn.XLOOKUP(b2b3[[#This Row],[rxn]],mfs[rxn],mfs[flux_scaled],0)</f>
        <v>5.1199378000000004E-11</v>
      </c>
      <c r="J2730">
        <f>(b2b3[[#This Row],[flux]]-b2b3[[#This Row],[flux in mfs]])/b2b3[[#This Row],[flux]]</f>
        <v>-9.0000000844309493</v>
      </c>
      <c r="K2730">
        <f>ABS(b2b3[[#This Row],[(mfs - b2+b3) / mfs]])</f>
        <v>9.0000000844309493</v>
      </c>
      <c r="L2730" t="b">
        <f>_xlfn.TEXTAFTER(b2b3[[#This Row],[rxn]],"-",-1)="SPONT"</f>
        <v>0</v>
      </c>
      <c r="M2730" t="str">
        <f>_xlfn.TEXTAFTER(b2b3[[#This Row],[rxn]],"-",-1)</f>
        <v>rt3469</v>
      </c>
      <c r="N2730">
        <f>_xlfn.XLOOKUP("'PRO-"&amp;b2b3[[#This Row],[enz]]&amp;"'",'[1]Sheet2 (2)'!$A:$A,'[1]Sheet2 (2)'!$B:$B,"")</f>
        <v>1</v>
      </c>
      <c r="O2730">
        <f>IFERROR(_xlfn.XLOOKUP(b2b3[[#This Row],[Column2]],Table17[[#This Row],[rxn-no-enz]],Table17[[#This Row],[flux]],0),0)</f>
        <v>3.7656072299999997E-10</v>
      </c>
      <c r="P2730" t="str">
        <f>_xlfn.TEXTBEFORE(b2b3[[#This Row],[rxn]],"-",-1,,,"")</f>
        <v>PROWASTE</v>
      </c>
    </row>
    <row r="2731" spans="1:16" ht="17" hidden="1" x14ac:dyDescent="0.25">
      <c r="A2731" s="1" t="s">
        <v>4791</v>
      </c>
      <c r="B2731" s="1" t="s">
        <v>2778</v>
      </c>
      <c r="C2731" s="1">
        <v>1.1112606577171001E-2</v>
      </c>
      <c r="D2731" s="1">
        <f>mfs[[#This Row],[flux]]/1000</f>
        <v>1.1112606577171E-5</v>
      </c>
      <c r="F2731" t="s">
        <v>12468</v>
      </c>
      <c r="G2731" t="s">
        <v>2778</v>
      </c>
      <c r="H2731" s="3">
        <v>2.6875247521447001E-13</v>
      </c>
      <c r="I2731">
        <f>_xlfn.XLOOKUP(b2b3[[#This Row],[rxn]],mfs[rxn],mfs[flux_scaled],0)</f>
        <v>2.6875250000000003E-12</v>
      </c>
      <c r="J2731">
        <f>(b2b3[[#This Row],[flux]]-b2b3[[#This Row],[flux in mfs]])/b2b3[[#This Row],[flux]]</f>
        <v>-9.0000009222437871</v>
      </c>
      <c r="K2731">
        <f>ABS(b2b3[[#This Row],[(mfs - b2+b3) / mfs]])</f>
        <v>9.0000009222437871</v>
      </c>
      <c r="L2731" t="b">
        <f>_xlfn.TEXTAFTER(b2b3[[#This Row],[rxn]],"-",-1)="SPONT"</f>
        <v>0</v>
      </c>
      <c r="M2731" t="str">
        <f>_xlfn.TEXTAFTER(b2b3[[#This Row],[rxn]],"-",-1)</f>
        <v>rt3492</v>
      </c>
      <c r="N2731">
        <f>_xlfn.XLOOKUP("'PRO-"&amp;b2b3[[#This Row],[enz]]&amp;"'",'[1]Sheet2 (2)'!$A:$A,'[1]Sheet2 (2)'!$B:$B,"")</f>
        <v>1</v>
      </c>
      <c r="O2731">
        <f>IFERROR(_xlfn.XLOOKUP(b2b3[[#This Row],[Column2]],Table17[[#This Row],[rxn-no-enz]],Table17[[#This Row],[flux]],0),0)</f>
        <v>4.1353535000000002E-10</v>
      </c>
      <c r="P2731" t="str">
        <f>_xlfn.TEXTBEFORE(b2b3[[#This Row],[rxn]],"-",-1,,,"")</f>
        <v>PROWASTE</v>
      </c>
    </row>
    <row r="2732" spans="1:16" ht="17" hidden="1" x14ac:dyDescent="0.25">
      <c r="A2732" s="1" t="s">
        <v>4792</v>
      </c>
      <c r="B2732" s="1" t="s">
        <v>2778</v>
      </c>
      <c r="C2732" s="1">
        <v>1.1112678626092E-2</v>
      </c>
      <c r="D2732" s="1">
        <f>mfs[[#This Row],[flux]]/1000</f>
        <v>1.1112678626092E-5</v>
      </c>
      <c r="F2732" t="s">
        <v>12471</v>
      </c>
      <c r="G2732" t="s">
        <v>2778</v>
      </c>
      <c r="H2732" s="3">
        <v>1.9986618052534801E-13</v>
      </c>
      <c r="I2732">
        <f>_xlfn.XLOOKUP(b2b3[[#This Row],[rxn]],mfs[rxn],mfs[flux_scaled],0)</f>
        <v>1.9986619999999998E-12</v>
      </c>
      <c r="J2732">
        <f>(b2b3[[#This Row],[flux]]-b2b3[[#This Row],[flux in mfs]])/b2b3[[#This Row],[flux]]</f>
        <v>-9.000000974384557</v>
      </c>
      <c r="K2732">
        <f>ABS(b2b3[[#This Row],[(mfs - b2+b3) / mfs]])</f>
        <v>9.000000974384557</v>
      </c>
      <c r="L2732" t="b">
        <f>_xlfn.TEXTAFTER(b2b3[[#This Row],[rxn]],"-",-1)="SPONT"</f>
        <v>0</v>
      </c>
      <c r="M2732" t="str">
        <f>_xlfn.TEXTAFTER(b2b3[[#This Row],[rxn]],"-",-1)</f>
        <v>rt3508</v>
      </c>
      <c r="N2732">
        <f>_xlfn.XLOOKUP("'PRO-"&amp;b2b3[[#This Row],[enz]]&amp;"'",'[1]Sheet2 (2)'!$A:$A,'[1]Sheet2 (2)'!$B:$B,"")</f>
        <v>1</v>
      </c>
      <c r="O2732">
        <f>IFERROR(_xlfn.XLOOKUP(b2b3[[#This Row],[Column2]],Table17[[#This Row],[rxn-no-enz]],Table17[[#This Row],[flux]],0),0)</f>
        <v>2.8684543619999998E-9</v>
      </c>
      <c r="P2732" t="str">
        <f>_xlfn.TEXTBEFORE(b2b3[[#This Row],[rxn]],"-",-1,,,"")</f>
        <v>PROWASTE</v>
      </c>
    </row>
    <row r="2733" spans="1:16" ht="17" hidden="1" x14ac:dyDescent="0.25">
      <c r="A2733" s="1" t="s">
        <v>4793</v>
      </c>
      <c r="B2733" s="1" t="s">
        <v>2778</v>
      </c>
      <c r="C2733" s="1">
        <v>1.1112572083289999E-2</v>
      </c>
      <c r="D2733" s="1">
        <f>mfs[[#This Row],[flux]]/1000</f>
        <v>1.1112572083289999E-5</v>
      </c>
      <c r="F2733" t="s">
        <v>12472</v>
      </c>
      <c r="G2733" t="s">
        <v>2778</v>
      </c>
      <c r="H2733" s="3">
        <v>1.2327168006358301E-12</v>
      </c>
      <c r="I2733">
        <f>_xlfn.XLOOKUP(b2b3[[#This Row],[rxn]],mfs[rxn],mfs[flux_scaled],0)</f>
        <v>1.2327168000000001E-11</v>
      </c>
      <c r="J2733">
        <f>(b2b3[[#This Row],[flux]]-b2b3[[#This Row],[flux in mfs]])/b2b3[[#This Row],[flux]]</f>
        <v>-8.9999999948420442</v>
      </c>
      <c r="K2733">
        <f>ABS(b2b3[[#This Row],[(mfs - b2+b3) / mfs]])</f>
        <v>8.9999999948420442</v>
      </c>
      <c r="L2733" t="b">
        <f>_xlfn.TEXTAFTER(b2b3[[#This Row],[rxn]],"-",-1)="SPONT"</f>
        <v>0</v>
      </c>
      <c r="M2733" t="str">
        <f>_xlfn.TEXTAFTER(b2b3[[#This Row],[rxn]],"-",-1)</f>
        <v>rt3510_en</v>
      </c>
      <c r="N2733">
        <f>_xlfn.XLOOKUP("'PRO-"&amp;b2b3[[#This Row],[enz]]&amp;"'",'[1]Sheet2 (2)'!$A:$A,'[1]Sheet2 (2)'!$B:$B,"")</f>
        <v>1</v>
      </c>
      <c r="O2733">
        <f>IFERROR(_xlfn.XLOOKUP(b2b3[[#This Row],[Column2]],Table17[[#This Row],[rxn-no-enz]],Table17[[#This Row],[flux]],0),0)</f>
        <v>3.1628428999999899E-11</v>
      </c>
      <c r="P2733" t="str">
        <f>_xlfn.TEXTBEFORE(b2b3[[#This Row],[rxn]],"-",-1,,,"")</f>
        <v>PROWASTE</v>
      </c>
    </row>
    <row r="2734" spans="1:16" ht="17" hidden="1" x14ac:dyDescent="0.25">
      <c r="A2734" s="1" t="s">
        <v>4794</v>
      </c>
      <c r="B2734" s="1" t="s">
        <v>2778</v>
      </c>
      <c r="C2734" s="1">
        <v>1.1112597611967E-2</v>
      </c>
      <c r="D2734" s="1">
        <f>mfs[[#This Row],[flux]]/1000</f>
        <v>1.1112597611966999E-5</v>
      </c>
      <c r="F2734" t="s">
        <v>12473</v>
      </c>
      <c r="G2734" t="s">
        <v>2778</v>
      </c>
      <c r="H2734" s="3">
        <v>1.0602749644707299E-11</v>
      </c>
      <c r="I2734">
        <f>_xlfn.XLOOKUP(b2b3[[#This Row],[rxn]],mfs[rxn],mfs[flux_scaled],0)</f>
        <v>1.06027496E-10</v>
      </c>
      <c r="J2734">
        <f>(b2b3[[#This Row],[flux]]-b2b3[[#This Row],[flux in mfs]])/b2b3[[#This Row],[flux]]</f>
        <v>-8.9999999578342411</v>
      </c>
      <c r="K2734">
        <f>ABS(b2b3[[#This Row],[(mfs - b2+b3) / mfs]])</f>
        <v>8.9999999578342411</v>
      </c>
      <c r="L2734" t="b">
        <f>_xlfn.TEXTAFTER(b2b3[[#This Row],[rxn]],"-",-1)="SPONT"</f>
        <v>0</v>
      </c>
      <c r="M2734" t="str">
        <f>_xlfn.TEXTAFTER(b2b3[[#This Row],[rxn]],"-",-1)</f>
        <v>rt3514</v>
      </c>
      <c r="N2734">
        <f>_xlfn.XLOOKUP("'PRO-"&amp;b2b3[[#This Row],[enz]]&amp;"'",'[1]Sheet2 (2)'!$A:$A,'[1]Sheet2 (2)'!$B:$B,"")</f>
        <v>1</v>
      </c>
      <c r="O2734">
        <f>IFERROR(_xlfn.XLOOKUP(b2b3[[#This Row],[Column2]],Table17[[#This Row],[rxn-no-enz]],Table17[[#This Row],[flux]],0),0)</f>
        <v>1.33959241999999E-10</v>
      </c>
      <c r="P2734" t="str">
        <f>_xlfn.TEXTBEFORE(b2b3[[#This Row],[rxn]],"-",-1,,,"")</f>
        <v>PROWASTE</v>
      </c>
    </row>
    <row r="2735" spans="1:16" ht="17" hidden="1" x14ac:dyDescent="0.25">
      <c r="A2735" s="1" t="s">
        <v>4795</v>
      </c>
      <c r="B2735" s="1" t="s">
        <v>2778</v>
      </c>
      <c r="C2735" s="1">
        <v>1.111270140437E-2</v>
      </c>
      <c r="D2735" s="1">
        <f>mfs[[#This Row],[flux]]/1000</f>
        <v>1.1112701404370001E-5</v>
      </c>
      <c r="F2735" t="s">
        <v>12474</v>
      </c>
      <c r="G2735" t="s">
        <v>2778</v>
      </c>
      <c r="H2735" s="3">
        <v>8.0881438125974499E-13</v>
      </c>
      <c r="I2735">
        <f>_xlfn.XLOOKUP(b2b3[[#This Row],[rxn]],mfs[rxn],mfs[flux_scaled],0)</f>
        <v>8.088144000000001E-12</v>
      </c>
      <c r="J2735">
        <f>(b2b3[[#This Row],[flux]]-b2b3[[#This Row],[flux in mfs]])/b2b3[[#This Row],[flux]]</f>
        <v>-9.0000002317003194</v>
      </c>
      <c r="K2735">
        <f>ABS(b2b3[[#This Row],[(mfs - b2+b3) / mfs]])</f>
        <v>9.0000002317003194</v>
      </c>
      <c r="L2735" t="b">
        <f>_xlfn.TEXTAFTER(b2b3[[#This Row],[rxn]],"-",-1)="SPONT"</f>
        <v>0</v>
      </c>
      <c r="M2735" t="str">
        <f>_xlfn.TEXTAFTER(b2b3[[#This Row],[rxn]],"-",-1)</f>
        <v>rt3516</v>
      </c>
      <c r="N2735">
        <f>_xlfn.XLOOKUP("'PRO-"&amp;b2b3[[#This Row],[enz]]&amp;"'",'[1]Sheet2 (2)'!$A:$A,'[1]Sheet2 (2)'!$B:$B,"")</f>
        <v>1</v>
      </c>
      <c r="O2735">
        <f>IFERROR(_xlfn.XLOOKUP(b2b3[[#This Row],[Column2]],Table17[[#This Row],[rxn-no-enz]],Table17[[#This Row],[flux]],0),0)</f>
        <v>7.4500209500000004E-10</v>
      </c>
      <c r="P2735" t="str">
        <f>_xlfn.TEXTBEFORE(b2b3[[#This Row],[rxn]],"-",-1,,,"")</f>
        <v>PROWASTE</v>
      </c>
    </row>
    <row r="2736" spans="1:16" ht="17" hidden="1" x14ac:dyDescent="0.25">
      <c r="A2736" s="1" t="s">
        <v>4796</v>
      </c>
      <c r="B2736" s="1" t="s">
        <v>2778</v>
      </c>
      <c r="C2736" s="1">
        <v>1.1112703245475E-2</v>
      </c>
      <c r="D2736" s="1">
        <f>mfs[[#This Row],[flux]]/1000</f>
        <v>1.1112703245474999E-5</v>
      </c>
      <c r="F2736" t="s">
        <v>12475</v>
      </c>
      <c r="G2736" t="s">
        <v>2778</v>
      </c>
      <c r="H2736" s="3">
        <v>4.9172153516017602E-12</v>
      </c>
      <c r="I2736">
        <f>_xlfn.XLOOKUP(b2b3[[#This Row],[rxn]],mfs[rxn],mfs[flux_scaled],0)</f>
        <v>4.9172153999999999E-11</v>
      </c>
      <c r="J2736">
        <f>(b2b3[[#This Row],[flux]]-b2b3[[#This Row],[flux in mfs]])/b2b3[[#This Row],[flux]]</f>
        <v>-9.0000000984261135</v>
      </c>
      <c r="K2736">
        <f>ABS(b2b3[[#This Row],[(mfs - b2+b3) / mfs]])</f>
        <v>9.0000000984261135</v>
      </c>
      <c r="L2736" t="b">
        <f>_xlfn.TEXTAFTER(b2b3[[#This Row],[rxn]],"-",-1)="SPONT"</f>
        <v>0</v>
      </c>
      <c r="M2736" t="str">
        <f>_xlfn.TEXTAFTER(b2b3[[#This Row],[rxn]],"-",-1)</f>
        <v>rt3531</v>
      </c>
      <c r="N2736">
        <f>_xlfn.XLOOKUP("'PRO-"&amp;b2b3[[#This Row],[enz]]&amp;"'",'[1]Sheet2 (2)'!$A:$A,'[1]Sheet2 (2)'!$B:$B,"")</f>
        <v>1</v>
      </c>
      <c r="O2736">
        <f>IFERROR(_xlfn.XLOOKUP(b2b3[[#This Row],[Column2]],Table17[[#This Row],[rxn-no-enz]],Table17[[#This Row],[flux]],0),0)</f>
        <v>1.87776051E-10</v>
      </c>
      <c r="P2736" t="str">
        <f>_xlfn.TEXTBEFORE(b2b3[[#This Row],[rxn]],"-",-1,,,"")</f>
        <v>PROWASTE</v>
      </c>
    </row>
    <row r="2737" spans="1:16" ht="17" hidden="1" x14ac:dyDescent="0.25">
      <c r="A2737" s="1" t="s">
        <v>4797</v>
      </c>
      <c r="B2737" s="1" t="s">
        <v>2778</v>
      </c>
      <c r="C2737" s="1">
        <v>1.1112543481148001E-2</v>
      </c>
      <c r="D2737" s="1">
        <f>mfs[[#This Row],[flux]]/1000</f>
        <v>1.1112543481148001E-5</v>
      </c>
      <c r="F2737" t="s">
        <v>12476</v>
      </c>
      <c r="G2737" t="s">
        <v>2778</v>
      </c>
      <c r="H2737" s="3">
        <v>1.7889953767089299E-11</v>
      </c>
      <c r="I2737">
        <f>_xlfn.XLOOKUP(b2b3[[#This Row],[rxn]],mfs[rxn],mfs[flux_scaled],0)</f>
        <v>1.78899538E-10</v>
      </c>
      <c r="J2737">
        <f>(b2b3[[#This Row],[flux]]-b2b3[[#This Row],[flux in mfs]])/b2b3[[#This Row],[flux]]</f>
        <v>-9.0000000183961912</v>
      </c>
      <c r="K2737">
        <f>ABS(b2b3[[#This Row],[(mfs - b2+b3) / mfs]])</f>
        <v>9.0000000183961912</v>
      </c>
      <c r="L2737" t="b">
        <f>_xlfn.TEXTAFTER(b2b3[[#This Row],[rxn]],"-",-1)="SPONT"</f>
        <v>0</v>
      </c>
      <c r="M2737" t="str">
        <f>_xlfn.TEXTAFTER(b2b3[[#This Row],[rxn]],"-",-1)</f>
        <v>rt3539</v>
      </c>
      <c r="N2737">
        <f>_xlfn.XLOOKUP("'PRO-"&amp;b2b3[[#This Row],[enz]]&amp;"'",'[1]Sheet2 (2)'!$A:$A,'[1]Sheet2 (2)'!$B:$B,"")</f>
        <v>1</v>
      </c>
      <c r="O2737">
        <f>IFERROR(_xlfn.XLOOKUP(b2b3[[#This Row],[Column2]],Table17[[#This Row],[rxn-no-enz]],Table17[[#This Row],[flux]],0),0)</f>
        <v>2.2081515300000001E-10</v>
      </c>
      <c r="P2737" t="str">
        <f>_xlfn.TEXTBEFORE(b2b3[[#This Row],[rxn]],"-",-1,,,"")</f>
        <v>PROWASTE</v>
      </c>
    </row>
    <row r="2738" spans="1:16" ht="17" hidden="1" x14ac:dyDescent="0.25">
      <c r="A2738" s="1" t="s">
        <v>4798</v>
      </c>
      <c r="B2738" s="1" t="s">
        <v>2778</v>
      </c>
      <c r="C2738" s="1">
        <v>3.4696760978951602</v>
      </c>
      <c r="D2738" s="1">
        <f>mfs[[#This Row],[flux]]/1000</f>
        <v>3.4696760978951604E-3</v>
      </c>
      <c r="F2738" t="s">
        <v>12477</v>
      </c>
      <c r="G2738" t="s">
        <v>2778</v>
      </c>
      <c r="H2738" s="3">
        <v>8.3224949275677399E-12</v>
      </c>
      <c r="I2738">
        <f>_xlfn.XLOOKUP(b2b3[[#This Row],[rxn]],mfs[rxn],mfs[flux_scaled],0)</f>
        <v>8.3224949000000005E-11</v>
      </c>
      <c r="J2738">
        <f>(b2b3[[#This Row],[flux]]-b2b3[[#This Row],[flux in mfs]])/b2b3[[#This Row],[flux]]</f>
        <v>-8.999999966875631</v>
      </c>
      <c r="K2738">
        <f>ABS(b2b3[[#This Row],[(mfs - b2+b3) / mfs]])</f>
        <v>8.999999966875631</v>
      </c>
      <c r="L2738" t="b">
        <f>_xlfn.TEXTAFTER(b2b3[[#This Row],[rxn]],"-",-1)="SPONT"</f>
        <v>0</v>
      </c>
      <c r="M2738" t="str">
        <f>_xlfn.TEXTAFTER(b2b3[[#This Row],[rxn]],"-",-1)</f>
        <v>rt3541</v>
      </c>
      <c r="N2738">
        <f>_xlfn.XLOOKUP("'PRO-"&amp;b2b3[[#This Row],[enz]]&amp;"'",'[1]Sheet2 (2)'!$A:$A,'[1]Sheet2 (2)'!$B:$B,"")</f>
        <v>1</v>
      </c>
      <c r="O2738">
        <f>IFERROR(_xlfn.XLOOKUP(b2b3[[#This Row],[Column2]],Table17[[#This Row],[rxn-no-enz]],Table17[[#This Row],[flux]],0),0)</f>
        <v>2.281681841E-9</v>
      </c>
      <c r="P2738" t="str">
        <f>_xlfn.TEXTBEFORE(b2b3[[#This Row],[rxn]],"-",-1,,,"")</f>
        <v>PROWASTE</v>
      </c>
    </row>
    <row r="2739" spans="1:16" ht="17" hidden="1" x14ac:dyDescent="0.25">
      <c r="A2739" s="1" t="s">
        <v>4799</v>
      </c>
      <c r="B2739" s="1" t="s">
        <v>2778</v>
      </c>
      <c r="C2739" s="1">
        <v>11.7410557029879</v>
      </c>
      <c r="D2739" s="1">
        <f>mfs[[#This Row],[flux]]/1000</f>
        <v>1.1741055702987901E-2</v>
      </c>
      <c r="F2739" t="s">
        <v>12479</v>
      </c>
      <c r="G2739" t="s">
        <v>2778</v>
      </c>
      <c r="H2739" s="3">
        <v>2.11206589557084E-12</v>
      </c>
      <c r="I2739">
        <f>_xlfn.XLOOKUP(b2b3[[#This Row],[rxn]],mfs[rxn],mfs[flux_scaled],0)</f>
        <v>2.1120659000000003E-11</v>
      </c>
      <c r="J2739">
        <f>(b2b3[[#This Row],[flux]]-b2b3[[#This Row],[flux in mfs]])/b2b3[[#This Row],[flux]]</f>
        <v>-9.0000000209707487</v>
      </c>
      <c r="K2739">
        <f>ABS(b2b3[[#This Row],[(mfs - b2+b3) / mfs]])</f>
        <v>9.0000000209707487</v>
      </c>
      <c r="L2739" t="b">
        <f>_xlfn.TEXTAFTER(b2b3[[#This Row],[rxn]],"-",-1)="SPONT"</f>
        <v>0</v>
      </c>
      <c r="M2739" t="str">
        <f>_xlfn.TEXTAFTER(b2b3[[#This Row],[rxn]],"-",-1)</f>
        <v>rt3556</v>
      </c>
      <c r="N2739">
        <f>_xlfn.XLOOKUP("'PRO-"&amp;b2b3[[#This Row],[enz]]&amp;"'",'[1]Sheet2 (2)'!$A:$A,'[1]Sheet2 (2)'!$B:$B,"")</f>
        <v>1</v>
      </c>
      <c r="O2739">
        <f>IFERROR(_xlfn.XLOOKUP(b2b3[[#This Row],[Column2]],Table17[[#This Row],[rxn-no-enz]],Table17[[#This Row],[flux]],0),0)</f>
        <v>2.5068942E-11</v>
      </c>
      <c r="P2739" t="str">
        <f>_xlfn.TEXTBEFORE(b2b3[[#This Row],[rxn]],"-",-1,,,"")</f>
        <v>PROWASTE</v>
      </c>
    </row>
    <row r="2740" spans="1:16" ht="17" hidden="1" x14ac:dyDescent="0.25">
      <c r="A2740" s="1"/>
      <c r="B2740" s="1"/>
      <c r="C2740" s="1"/>
      <c r="D2740" s="1">
        <f>mfs[[#This Row],[flux]]/1000</f>
        <v>0</v>
      </c>
      <c r="F2740" t="s">
        <v>12480</v>
      </c>
      <c r="G2740" t="s">
        <v>2778</v>
      </c>
      <c r="H2740" s="3">
        <v>9.4536916210898296E-12</v>
      </c>
      <c r="I2740">
        <f>_xlfn.XLOOKUP(b2b3[[#This Row],[rxn]],mfs[rxn],mfs[flux_scaled],0)</f>
        <v>9.4536915999999994E-11</v>
      </c>
      <c r="J2740">
        <f>(b2b3[[#This Row],[flux]]-b2b3[[#This Row],[flux in mfs]])/b2b3[[#This Row],[flux]]</f>
        <v>-8.9999999776914343</v>
      </c>
      <c r="K2740">
        <f>ABS(b2b3[[#This Row],[(mfs - b2+b3) / mfs]])</f>
        <v>8.9999999776914343</v>
      </c>
      <c r="L2740" t="b">
        <f>_xlfn.TEXTAFTER(b2b3[[#This Row],[rxn]],"-",-1)="SPONT"</f>
        <v>0</v>
      </c>
      <c r="M2740" t="str">
        <f>_xlfn.TEXTAFTER(b2b3[[#This Row],[rxn]],"-",-1)</f>
        <v>rt3557</v>
      </c>
      <c r="N2740">
        <f>_xlfn.XLOOKUP("'PRO-"&amp;b2b3[[#This Row],[enz]]&amp;"'",'[1]Sheet2 (2)'!$A:$A,'[1]Sheet2 (2)'!$B:$B,"")</f>
        <v>1</v>
      </c>
      <c r="O2740">
        <f>IFERROR(_xlfn.XLOOKUP(b2b3[[#This Row],[Column2]],Table17[[#This Row],[rxn-no-enz]],Table17[[#This Row],[flux]],0),0)</f>
        <v>2.5068942E-11</v>
      </c>
      <c r="P2740" t="str">
        <f>_xlfn.TEXTBEFORE(b2b3[[#This Row],[rxn]],"-",-1,,,"")</f>
        <v>PROWASTE</v>
      </c>
    </row>
    <row r="2741" spans="1:16" ht="17" hidden="1" x14ac:dyDescent="0.25">
      <c r="A2741" s="1"/>
      <c r="B2741" s="1"/>
      <c r="C2741" s="1"/>
      <c r="D2741" s="1">
        <f>mfs[[#This Row],[flux]]/1000</f>
        <v>0</v>
      </c>
      <c r="F2741" t="s">
        <v>12482</v>
      </c>
      <c r="G2741" t="s">
        <v>2778</v>
      </c>
      <c r="H2741" s="3">
        <v>5.6263639598054603E-11</v>
      </c>
      <c r="I2741">
        <f>_xlfn.XLOOKUP(b2b3[[#This Row],[rxn]],mfs[rxn],mfs[flux_scaled],0)</f>
        <v>9.30125401E-10</v>
      </c>
      <c r="J2741">
        <f>(b2b3[[#This Row],[flux]]-b2b3[[#This Row],[flux in mfs]])/b2b3[[#This Row],[flux]]</f>
        <v>-15.531554084392372</v>
      </c>
      <c r="K2741">
        <f>ABS(b2b3[[#This Row],[(mfs - b2+b3) / mfs]])</f>
        <v>15.531554084392372</v>
      </c>
      <c r="L2741" t="b">
        <f>_xlfn.TEXTAFTER(b2b3[[#This Row],[rxn]],"-",-1)="SPONT"</f>
        <v>0</v>
      </c>
      <c r="M2741" t="str">
        <f>_xlfn.TEXTAFTER(b2b3[[#This Row],[rxn]],"-",-1)</f>
        <v>rt3590</v>
      </c>
      <c r="N2741">
        <f>_xlfn.XLOOKUP("'PRO-"&amp;b2b3[[#This Row],[enz]]&amp;"'",'[1]Sheet2 (2)'!$A:$A,'[1]Sheet2 (2)'!$B:$B,"")</f>
        <v>1</v>
      </c>
      <c r="O2741">
        <f>IFERROR(_xlfn.XLOOKUP(b2b3[[#This Row],[Column2]],Table17[[#This Row],[rxn-no-enz]],Table17[[#This Row],[flux]],0),0)</f>
        <v>2.323418715E-9</v>
      </c>
      <c r="P2741" t="str">
        <f>_xlfn.TEXTBEFORE(b2b3[[#This Row],[rxn]],"-",-1,,,"")</f>
        <v>PROWASTE</v>
      </c>
    </row>
    <row r="2742" spans="1:16" ht="17" hidden="1" x14ac:dyDescent="0.25">
      <c r="A2742" s="1"/>
      <c r="B2742" s="1"/>
      <c r="C2742" s="1"/>
      <c r="D2742" s="1">
        <f>mfs[[#This Row],[flux]]/1000</f>
        <v>0</v>
      </c>
      <c r="F2742" t="s">
        <v>12483</v>
      </c>
      <c r="G2742" t="s">
        <v>2778</v>
      </c>
      <c r="H2742" s="3">
        <v>4.7540030134230098E-12</v>
      </c>
      <c r="I2742">
        <f>_xlfn.XLOOKUP(b2b3[[#This Row],[rxn]],mfs[rxn],mfs[flux_scaled],0)</f>
        <v>4.7540029999999996E-11</v>
      </c>
      <c r="J2742">
        <f>(b2b3[[#This Row],[flux]]-b2b3[[#This Row],[flux in mfs]])/b2b3[[#This Row],[flux]]</f>
        <v>-8.9999999717648258</v>
      </c>
      <c r="K2742">
        <f>ABS(b2b3[[#This Row],[(mfs - b2+b3) / mfs]])</f>
        <v>8.9999999717648258</v>
      </c>
      <c r="L2742" t="b">
        <f>_xlfn.TEXTAFTER(b2b3[[#This Row],[rxn]],"-",-1)="SPONT"</f>
        <v>0</v>
      </c>
      <c r="M2742" t="str">
        <f>_xlfn.TEXTAFTER(b2b3[[#This Row],[rxn]],"-",-1)</f>
        <v>rt3591</v>
      </c>
      <c r="N2742">
        <f>_xlfn.XLOOKUP("'PRO-"&amp;b2b3[[#This Row],[enz]]&amp;"'",'[1]Sheet2 (2)'!$A:$A,'[1]Sheet2 (2)'!$B:$B,"")</f>
        <v>1</v>
      </c>
      <c r="O2742">
        <f>IFERROR(_xlfn.XLOOKUP(b2b3[[#This Row],[Column2]],Table17[[#This Row],[rxn-no-enz]],Table17[[#This Row],[flux]],0),0)</f>
        <v>4.5786933999999999E-11</v>
      </c>
      <c r="P2742" t="str">
        <f>_xlfn.TEXTBEFORE(b2b3[[#This Row],[rxn]],"-",-1,,,"")</f>
        <v>PROWASTE</v>
      </c>
    </row>
    <row r="2743" spans="1:16" ht="17" hidden="1" x14ac:dyDescent="0.25">
      <c r="A2743" s="1"/>
      <c r="B2743" s="1"/>
      <c r="C2743" s="1"/>
      <c r="F2743" t="s">
        <v>12486</v>
      </c>
      <c r="G2743" t="s">
        <v>2778</v>
      </c>
      <c r="H2743" s="3">
        <v>9.9086233639648102E-12</v>
      </c>
      <c r="I2743">
        <f>_xlfn.XLOOKUP(b2b3[[#This Row],[rxn]],mfs[rxn],mfs[flux_scaled],0)</f>
        <v>2.0721563399999998E-10</v>
      </c>
      <c r="J2743">
        <f>(b2b3[[#This Row],[flux]]-b2b3[[#This Row],[flux in mfs]])/b2b3[[#This Row],[flux]]</f>
        <v>-19.912656217572213</v>
      </c>
      <c r="K2743">
        <f>ABS(b2b3[[#This Row],[(mfs - b2+b3) / mfs]])</f>
        <v>19.912656217572213</v>
      </c>
      <c r="L2743" t="b">
        <f>_xlfn.TEXTAFTER(b2b3[[#This Row],[rxn]],"-",-1)="SPONT"</f>
        <v>0</v>
      </c>
      <c r="M2743" t="str">
        <f>_xlfn.TEXTAFTER(b2b3[[#This Row],[rxn]],"-",-1)</f>
        <v>rt3609</v>
      </c>
      <c r="N2743">
        <f>_xlfn.XLOOKUP("'PRO-"&amp;b2b3[[#This Row],[enz]]&amp;"'",'[1]Sheet2 (2)'!$A:$A,'[1]Sheet2 (2)'!$B:$B,"")</f>
        <v>1</v>
      </c>
      <c r="O2743">
        <f>IFERROR(_xlfn.XLOOKUP(b2b3[[#This Row],[Column2]],Table17[[#This Row],[rxn-no-enz]],Table17[[#This Row],[flux]],0),0)</f>
        <v>1.3953675658E-8</v>
      </c>
      <c r="P2743" t="str">
        <f>_xlfn.TEXTBEFORE(b2b3[[#This Row],[rxn]],"-",-1,,,"")</f>
        <v>PROWASTE</v>
      </c>
    </row>
    <row r="2744" spans="1:16" ht="17" hidden="1" x14ac:dyDescent="0.25">
      <c r="A2744" s="1"/>
      <c r="B2744" s="1"/>
      <c r="C2744" s="1"/>
      <c r="F2744" t="s">
        <v>12487</v>
      </c>
      <c r="G2744" t="s">
        <v>2778</v>
      </c>
      <c r="H2744" s="3">
        <v>4.6667451622531102E-11</v>
      </c>
      <c r="I2744">
        <f>_xlfn.XLOOKUP(b2b3[[#This Row],[rxn]],mfs[rxn],mfs[flux_scaled],0)</f>
        <v>4.66674516E-10</v>
      </c>
      <c r="J2744">
        <f>(b2b3[[#This Row],[flux]]-b2b3[[#This Row],[flux in mfs]])/b2b3[[#This Row],[flux]]</f>
        <v>-8.9999999951719865</v>
      </c>
      <c r="K2744">
        <f>ABS(b2b3[[#This Row],[(mfs - b2+b3) / mfs]])</f>
        <v>8.9999999951719865</v>
      </c>
      <c r="L2744" t="b">
        <f>_xlfn.TEXTAFTER(b2b3[[#This Row],[rxn]],"-",-1)="SPONT"</f>
        <v>0</v>
      </c>
      <c r="M2744" t="str">
        <f>_xlfn.TEXTAFTER(b2b3[[#This Row],[rxn]],"-",-1)</f>
        <v>rt3614</v>
      </c>
      <c r="N2744">
        <f>_xlfn.XLOOKUP("'PRO-"&amp;b2b3[[#This Row],[enz]]&amp;"'",'[1]Sheet2 (2)'!$A:$A,'[1]Sheet2 (2)'!$B:$B,"")</f>
        <v>1</v>
      </c>
      <c r="O2744">
        <f>IFERROR(_xlfn.XLOOKUP(b2b3[[#This Row],[Column2]],Table17[[#This Row],[rxn-no-enz]],Table17[[#This Row],[flux]],0),0)</f>
        <v>5.82402201E-10</v>
      </c>
      <c r="P2744" t="str">
        <f>_xlfn.TEXTBEFORE(b2b3[[#This Row],[rxn]],"-",-1,,,"")</f>
        <v>PROWASTE</v>
      </c>
    </row>
    <row r="2745" spans="1:16" ht="17" hidden="1" x14ac:dyDescent="0.25">
      <c r="A2745" s="1"/>
      <c r="B2745" s="1"/>
      <c r="C2745" s="1"/>
      <c r="F2745" t="s">
        <v>12488</v>
      </c>
      <c r="G2745" t="s">
        <v>2778</v>
      </c>
      <c r="H2745" s="3">
        <v>7.4600045966249694E-12</v>
      </c>
      <c r="I2745">
        <f>_xlfn.XLOOKUP(b2b3[[#This Row],[rxn]],mfs[rxn],mfs[flux_scaled],0)</f>
        <v>7.4600046000000007E-11</v>
      </c>
      <c r="J2745">
        <f>(b2b3[[#This Row],[flux]]-b2b3[[#This Row],[flux in mfs]])/b2b3[[#This Row],[flux]]</f>
        <v>-9.0000000045241695</v>
      </c>
      <c r="K2745">
        <f>ABS(b2b3[[#This Row],[(mfs - b2+b3) / mfs]])</f>
        <v>9.0000000045241695</v>
      </c>
      <c r="L2745" t="b">
        <f>_xlfn.TEXTAFTER(b2b3[[#This Row],[rxn]],"-",-1)="SPONT"</f>
        <v>0</v>
      </c>
      <c r="M2745" t="str">
        <f>_xlfn.TEXTAFTER(b2b3[[#This Row],[rxn]],"-",-1)</f>
        <v>rt3621</v>
      </c>
      <c r="N2745">
        <f>_xlfn.XLOOKUP("'PRO-"&amp;b2b3[[#This Row],[enz]]&amp;"'",'[1]Sheet2 (2)'!$A:$A,'[1]Sheet2 (2)'!$B:$B,"")</f>
        <v>1</v>
      </c>
      <c r="O2745">
        <f>IFERROR(_xlfn.XLOOKUP(b2b3[[#This Row],[Column2]],Table17[[#This Row],[rxn-no-enz]],Table17[[#This Row],[flux]],0),0)</f>
        <v>7.6143002099999995E-10</v>
      </c>
      <c r="P2745" t="str">
        <f>_xlfn.TEXTBEFORE(b2b3[[#This Row],[rxn]],"-",-1,,,"")</f>
        <v>PROWASTE</v>
      </c>
    </row>
    <row r="2746" spans="1:16" ht="17" hidden="1" x14ac:dyDescent="0.25">
      <c r="A2746" s="1"/>
      <c r="B2746" s="1"/>
      <c r="C2746" s="1"/>
      <c r="F2746" t="s">
        <v>12489</v>
      </c>
      <c r="G2746" t="s">
        <v>2778</v>
      </c>
      <c r="H2746" s="3">
        <v>1.3650051430540801E-11</v>
      </c>
      <c r="I2746">
        <f>_xlfn.XLOOKUP(b2b3[[#This Row],[rxn]],mfs[rxn],mfs[flux_scaled],0)</f>
        <v>1.3650051399999999E-10</v>
      </c>
      <c r="J2746">
        <f>(b2b3[[#This Row],[flux]]-b2b3[[#This Row],[flux in mfs]])/b2b3[[#This Row],[flux]]</f>
        <v>-8.9999999776258708</v>
      </c>
      <c r="K2746">
        <f>ABS(b2b3[[#This Row],[(mfs - b2+b3) / mfs]])</f>
        <v>8.9999999776258708</v>
      </c>
      <c r="L2746" t="b">
        <f>_xlfn.TEXTAFTER(b2b3[[#This Row],[rxn]],"-",-1)="SPONT"</f>
        <v>0</v>
      </c>
      <c r="M2746" t="str">
        <f>_xlfn.TEXTAFTER(b2b3[[#This Row],[rxn]],"-",-1)</f>
        <v>rt3625</v>
      </c>
      <c r="N2746" t="str">
        <f>_xlfn.XLOOKUP("'PRO-"&amp;b2b3[[#This Row],[enz]]&amp;"'",'[1]Sheet2 (2)'!$A:$A,'[1]Sheet2 (2)'!$B:$B,"")</f>
        <v/>
      </c>
      <c r="O2746">
        <f>IFERROR(_xlfn.XLOOKUP(b2b3[[#This Row],[Column2]],Table17[[#This Row],[rxn-no-enz]],Table17[[#This Row],[flux]],0),0)</f>
        <v>7.6143002099999995E-10</v>
      </c>
      <c r="P2746" t="str">
        <f>_xlfn.TEXTBEFORE(b2b3[[#This Row],[rxn]],"-",-1,,,"")</f>
        <v>PROWASTE</v>
      </c>
    </row>
    <row r="2747" spans="1:16" ht="17" hidden="1" x14ac:dyDescent="0.25">
      <c r="A2747" s="1"/>
      <c r="B2747" s="1"/>
      <c r="C2747" s="1"/>
      <c r="F2747" t="s">
        <v>12490</v>
      </c>
      <c r="G2747" t="s">
        <v>2778</v>
      </c>
      <c r="H2747" s="3">
        <v>8.2513737018877105E-12</v>
      </c>
      <c r="I2747">
        <f>_xlfn.XLOOKUP(b2b3[[#This Row],[rxn]],mfs[rxn],mfs[flux_scaled],0)</f>
        <v>8.2513737E-11</v>
      </c>
      <c r="J2747">
        <f>(b2b3[[#This Row],[flux]]-b2b3[[#This Row],[flux in mfs]])/b2b3[[#This Row],[flux]]</f>
        <v>-8.999999997712246</v>
      </c>
      <c r="K2747">
        <f>ABS(b2b3[[#This Row],[(mfs - b2+b3) / mfs]])</f>
        <v>8.999999997712246</v>
      </c>
      <c r="L2747" t="b">
        <f>_xlfn.TEXTAFTER(b2b3[[#This Row],[rxn]],"-",-1)="SPONT"</f>
        <v>0</v>
      </c>
      <c r="M2747" t="str">
        <f>_xlfn.TEXTAFTER(b2b3[[#This Row],[rxn]],"-",-1)</f>
        <v>rt3639</v>
      </c>
      <c r="N2747">
        <f>_xlfn.XLOOKUP("'PRO-"&amp;b2b3[[#This Row],[enz]]&amp;"'",'[1]Sheet2 (2)'!$A:$A,'[1]Sheet2 (2)'!$B:$B,"")</f>
        <v>1</v>
      </c>
      <c r="O2747">
        <f>IFERROR(_xlfn.XLOOKUP(b2b3[[#This Row],[Column2]],Table17[[#This Row],[rxn-no-enz]],Table17[[#This Row],[flux]],0),0)</f>
        <v>2.20547606E-10</v>
      </c>
      <c r="P2747" t="str">
        <f>_xlfn.TEXTBEFORE(b2b3[[#This Row],[rxn]],"-",-1,,,"")</f>
        <v>PROWASTE</v>
      </c>
    </row>
    <row r="2748" spans="1:16" ht="17" hidden="1" x14ac:dyDescent="0.25">
      <c r="A2748" s="1"/>
      <c r="B2748" s="1"/>
      <c r="C2748" s="1"/>
      <c r="F2748" t="s">
        <v>12491</v>
      </c>
      <c r="G2748" t="s">
        <v>2778</v>
      </c>
      <c r="H2748" s="3">
        <v>3.1471685797696599E-11</v>
      </c>
      <c r="I2748">
        <f>_xlfn.XLOOKUP(b2b3[[#This Row],[rxn]],mfs[rxn],mfs[flux_scaled],0)</f>
        <v>3.1471685800000001E-10</v>
      </c>
      <c r="J2748">
        <f>(b2b3[[#This Row],[flux]]-b2b3[[#This Row],[flux in mfs]])/b2b3[[#This Row],[flux]]</f>
        <v>-9.0000000007318963</v>
      </c>
      <c r="K2748">
        <f>ABS(b2b3[[#This Row],[(mfs - b2+b3) / mfs]])</f>
        <v>9.0000000007318963</v>
      </c>
      <c r="L2748" t="b">
        <f>_xlfn.TEXTAFTER(b2b3[[#This Row],[rxn]],"-",-1)="SPONT"</f>
        <v>0</v>
      </c>
      <c r="M2748" t="str">
        <f>_xlfn.TEXTAFTER(b2b3[[#This Row],[rxn]],"-",-1)</f>
        <v>rt3663</v>
      </c>
      <c r="N2748">
        <f>_xlfn.XLOOKUP("'PRO-"&amp;b2b3[[#This Row],[enz]]&amp;"'",'[1]Sheet2 (2)'!$A:$A,'[1]Sheet2 (2)'!$B:$B,"")</f>
        <v>1</v>
      </c>
      <c r="O2748">
        <f>IFERROR(_xlfn.XLOOKUP(b2b3[[#This Row],[Column2]],Table17[[#This Row],[rxn-no-enz]],Table17[[#This Row],[flux]],0),0)</f>
        <v>2.3274748999999999E-11</v>
      </c>
      <c r="P2748" t="str">
        <f>_xlfn.TEXTBEFORE(b2b3[[#This Row],[rxn]],"-",-1,,,"")</f>
        <v>PROWASTE</v>
      </c>
    </row>
    <row r="2749" spans="1:16" ht="17" hidden="1" x14ac:dyDescent="0.25">
      <c r="A2749" s="1"/>
      <c r="B2749" s="1"/>
      <c r="C2749" s="1"/>
      <c r="F2749" t="s">
        <v>12492</v>
      </c>
      <c r="G2749" t="s">
        <v>2778</v>
      </c>
      <c r="H2749" s="3">
        <v>7.2185635266998197E-12</v>
      </c>
      <c r="I2749">
        <f>_xlfn.XLOOKUP(b2b3[[#This Row],[rxn]],mfs[rxn],mfs[flux_scaled],0)</f>
        <v>7.2185634999999992E-11</v>
      </c>
      <c r="J2749">
        <f>(b2b3[[#This Row],[flux]]-b2b3[[#This Row],[flux in mfs]])/b2b3[[#This Row],[flux]]</f>
        <v>-8.9999999630122804</v>
      </c>
      <c r="K2749">
        <f>ABS(b2b3[[#This Row],[(mfs - b2+b3) / mfs]])</f>
        <v>8.9999999630122804</v>
      </c>
      <c r="L2749" t="b">
        <f>_xlfn.TEXTAFTER(b2b3[[#This Row],[rxn]],"-",-1)="SPONT"</f>
        <v>0</v>
      </c>
      <c r="M2749" t="str">
        <f>_xlfn.TEXTAFTER(b2b3[[#This Row],[rxn]],"-",-1)</f>
        <v>rt3664</v>
      </c>
      <c r="N2749">
        <f>_xlfn.XLOOKUP("'PRO-"&amp;b2b3[[#This Row],[enz]]&amp;"'",'[1]Sheet2 (2)'!$A:$A,'[1]Sheet2 (2)'!$B:$B,"")</f>
        <v>1</v>
      </c>
      <c r="O2749">
        <f>IFERROR(_xlfn.XLOOKUP(b2b3[[#This Row],[Column2]],Table17[[#This Row],[rxn-no-enz]],Table17[[#This Row],[flux]],0),0)</f>
        <v>2.1589634179999998E-9</v>
      </c>
      <c r="P2749" t="str">
        <f>_xlfn.TEXTBEFORE(b2b3[[#This Row],[rxn]],"-",-1,,,"")</f>
        <v>PROWASTE</v>
      </c>
    </row>
    <row r="2750" spans="1:16" ht="17" hidden="1" x14ac:dyDescent="0.25">
      <c r="A2750" s="1"/>
      <c r="B2750" s="1"/>
      <c r="C2750" s="1"/>
      <c r="F2750" t="s">
        <v>12493</v>
      </c>
      <c r="G2750" t="s">
        <v>2778</v>
      </c>
      <c r="H2750" s="3">
        <v>1.4266056757255E-11</v>
      </c>
      <c r="I2750">
        <f>_xlfn.XLOOKUP(b2b3[[#This Row],[rxn]],mfs[rxn],mfs[flux_scaled],0)</f>
        <v>1.4266056799999999E-10</v>
      </c>
      <c r="J2750">
        <f>(b2b3[[#This Row],[flux]]-b2b3[[#This Row],[flux in mfs]])/b2b3[[#This Row],[flux]]</f>
        <v>-9.0000000299627292</v>
      </c>
      <c r="K2750">
        <f>ABS(b2b3[[#This Row],[(mfs - b2+b3) / mfs]])</f>
        <v>9.0000000299627292</v>
      </c>
      <c r="L2750" t="b">
        <f>_xlfn.TEXTAFTER(b2b3[[#This Row],[rxn]],"-",-1)="SPONT"</f>
        <v>0</v>
      </c>
      <c r="M2750" t="str">
        <f>_xlfn.TEXTAFTER(b2b3[[#This Row],[rxn]],"-",-1)</f>
        <v>rt3666</v>
      </c>
      <c r="N2750">
        <f>_xlfn.XLOOKUP("'PRO-"&amp;b2b3[[#This Row],[enz]]&amp;"'",'[1]Sheet2 (2)'!$A:$A,'[1]Sheet2 (2)'!$B:$B,"")</f>
        <v>1</v>
      </c>
      <c r="O2750">
        <f>IFERROR(_xlfn.XLOOKUP(b2b3[[#This Row],[Column2]],Table17[[#This Row],[rxn-no-enz]],Table17[[#This Row],[flux]],0),0)</f>
        <v>1.2610052039999899E-9</v>
      </c>
      <c r="P2750" t="str">
        <f>_xlfn.TEXTBEFORE(b2b3[[#This Row],[rxn]],"-",-1,,,"")</f>
        <v>PROWASTE</v>
      </c>
    </row>
    <row r="2751" spans="1:16" ht="17" hidden="1" x14ac:dyDescent="0.25">
      <c r="A2751" s="1"/>
      <c r="B2751" s="1"/>
      <c r="C2751" s="1"/>
      <c r="F2751" t="s">
        <v>12494</v>
      </c>
      <c r="G2751" t="s">
        <v>2778</v>
      </c>
      <c r="H2751" s="3">
        <v>1.0987280672914E-10</v>
      </c>
      <c r="I2751">
        <f>_xlfn.XLOOKUP(b2b3[[#This Row],[rxn]],mfs[rxn],mfs[flux_scaled],0)</f>
        <v>1.098728067E-9</v>
      </c>
      <c r="J2751">
        <f>(b2b3[[#This Row],[flux]]-b2b3[[#This Row],[flux in mfs]])/b2b3[[#This Row],[flux]]</f>
        <v>-8.9999999973478442</v>
      </c>
      <c r="K2751">
        <f>ABS(b2b3[[#This Row],[(mfs - b2+b3) / mfs]])</f>
        <v>8.9999999973478442</v>
      </c>
      <c r="L2751" t="b">
        <f>_xlfn.TEXTAFTER(b2b3[[#This Row],[rxn]],"-",-1)="SPONT"</f>
        <v>0</v>
      </c>
      <c r="M2751" t="str">
        <f>_xlfn.TEXTAFTER(b2b3[[#This Row],[rxn]],"-",-1)</f>
        <v>rt3670</v>
      </c>
      <c r="N2751">
        <f>_xlfn.XLOOKUP("'PRO-"&amp;b2b3[[#This Row],[enz]]&amp;"'",'[1]Sheet2 (2)'!$A:$A,'[1]Sheet2 (2)'!$B:$B,"")</f>
        <v>1</v>
      </c>
      <c r="O2751">
        <f>IFERROR(_xlfn.XLOOKUP(b2b3[[#This Row],[Column2]],Table17[[#This Row],[rxn-no-enz]],Table17[[#This Row],[flux]],0),0)</f>
        <v>2.8838919999999901E-11</v>
      </c>
      <c r="P2751" t="str">
        <f>_xlfn.TEXTBEFORE(b2b3[[#This Row],[rxn]],"-",-1,,,"")</f>
        <v>PROWASTE</v>
      </c>
    </row>
    <row r="2752" spans="1:16" ht="17" hidden="1" x14ac:dyDescent="0.25">
      <c r="A2752" s="1"/>
      <c r="B2752" s="1"/>
      <c r="C2752" s="1"/>
      <c r="F2752" t="s">
        <v>12495</v>
      </c>
      <c r="G2752" t="s">
        <v>2778</v>
      </c>
      <c r="H2752" s="3">
        <v>4.50133064460314E-10</v>
      </c>
      <c r="I2752">
        <f>_xlfn.XLOOKUP(b2b3[[#This Row],[rxn]],mfs[rxn],mfs[flux_scaled],0)</f>
        <v>4.5013306449999997E-9</v>
      </c>
      <c r="J2752">
        <f>(b2b3[[#This Row],[flux]]-b2b3[[#This Row],[flux in mfs]])/b2b3[[#This Row],[flux]]</f>
        <v>-9.0000000008816485</v>
      </c>
      <c r="K2752">
        <f>ABS(b2b3[[#This Row],[(mfs - b2+b3) / mfs]])</f>
        <v>9.0000000008816485</v>
      </c>
      <c r="L2752" t="b">
        <f>_xlfn.TEXTAFTER(b2b3[[#This Row],[rxn]],"-",-1)="SPONT"</f>
        <v>0</v>
      </c>
      <c r="M2752" t="str">
        <f>_xlfn.TEXTAFTER(b2b3[[#This Row],[rxn]],"-",-1)</f>
        <v>rt3674_c</v>
      </c>
      <c r="N2752">
        <f>_xlfn.XLOOKUP("'PRO-"&amp;b2b3[[#This Row],[enz]]&amp;"'",'[1]Sheet2 (2)'!$A:$A,'[1]Sheet2 (2)'!$B:$B,"")</f>
        <v>1</v>
      </c>
      <c r="O2752">
        <f>IFERROR(_xlfn.XLOOKUP(b2b3[[#This Row],[Column2]],Table17[[#This Row],[rxn-no-enz]],Table17[[#This Row],[flux]],0),0)</f>
        <v>6.1549538899999999E-10</v>
      </c>
      <c r="P2752" t="str">
        <f>_xlfn.TEXTBEFORE(b2b3[[#This Row],[rxn]],"-",-1,,,"")</f>
        <v>PROWASTE</v>
      </c>
    </row>
    <row r="2753" spans="1:16" ht="17" hidden="1" x14ac:dyDescent="0.25">
      <c r="A2753" s="1"/>
      <c r="B2753" s="1"/>
      <c r="C2753" s="1"/>
      <c r="F2753" t="s">
        <v>12496</v>
      </c>
      <c r="G2753" t="s">
        <v>2778</v>
      </c>
      <c r="H2753" s="3">
        <v>2.10394868164843E-12</v>
      </c>
      <c r="I2753">
        <f>_xlfn.XLOOKUP(b2b3[[#This Row],[rxn]],mfs[rxn],mfs[flux_scaled],0)</f>
        <v>2.1039487E-11</v>
      </c>
      <c r="J2753">
        <f>(b2b3[[#This Row],[flux]]-b2b3[[#This Row],[flux in mfs]])/b2b3[[#This Row],[flux]]</f>
        <v>-9.0000000872244197</v>
      </c>
      <c r="K2753">
        <f>ABS(b2b3[[#This Row],[(mfs - b2+b3) / mfs]])</f>
        <v>9.0000000872244197</v>
      </c>
      <c r="L2753" t="b">
        <f>_xlfn.TEXTAFTER(b2b3[[#This Row],[rxn]],"-",-1)="SPONT"</f>
        <v>0</v>
      </c>
      <c r="M2753" t="str">
        <f>_xlfn.TEXTAFTER(b2b3[[#This Row],[rxn]],"-",-1)</f>
        <v>rt3682</v>
      </c>
      <c r="N2753">
        <f>_xlfn.XLOOKUP("'PRO-"&amp;b2b3[[#This Row],[enz]]&amp;"'",'[1]Sheet2 (2)'!$A:$A,'[1]Sheet2 (2)'!$B:$B,"")</f>
        <v>1</v>
      </c>
      <c r="O2753">
        <f>IFERROR(_xlfn.XLOOKUP(b2b3[[#This Row],[Column2]],Table17[[#This Row],[rxn-no-enz]],Table17[[#This Row],[flux]],0),0)</f>
        <v>5.4139564920000004E-9</v>
      </c>
      <c r="P2753" t="str">
        <f>_xlfn.TEXTBEFORE(b2b3[[#This Row],[rxn]],"-",-1,,,"")</f>
        <v>PROWASTE</v>
      </c>
    </row>
    <row r="2754" spans="1:16" ht="17" hidden="1" x14ac:dyDescent="0.25">
      <c r="A2754" s="1"/>
      <c r="B2754" s="1"/>
      <c r="C2754" s="1"/>
      <c r="F2754" t="s">
        <v>12499</v>
      </c>
      <c r="G2754" t="s">
        <v>2778</v>
      </c>
      <c r="H2754" s="3">
        <v>2.70346191735567E-11</v>
      </c>
      <c r="I2754">
        <f>_xlfn.XLOOKUP(b2b3[[#This Row],[rxn]],mfs[rxn],mfs[flux_scaled],0)</f>
        <v>2.7034619199999998E-10</v>
      </c>
      <c r="J2754">
        <f>(b2b3[[#This Row],[flux]]-b2b3[[#This Row],[flux in mfs]])/b2b3[[#This Row],[flux]]</f>
        <v>-9.0000000097812727</v>
      </c>
      <c r="K2754">
        <f>ABS(b2b3[[#This Row],[(mfs - b2+b3) / mfs]])</f>
        <v>9.0000000097812727</v>
      </c>
      <c r="L2754" t="b">
        <f>_xlfn.TEXTAFTER(b2b3[[#This Row],[rxn]],"-",-1)="SPONT"</f>
        <v>0</v>
      </c>
      <c r="M2754" t="str">
        <f>_xlfn.TEXTAFTER(b2b3[[#This Row],[rxn]],"-",-1)</f>
        <v>rt3730</v>
      </c>
      <c r="N2754" t="str">
        <f>_xlfn.XLOOKUP("'PRO-"&amp;b2b3[[#This Row],[enz]]&amp;"'",'[1]Sheet2 (2)'!$A:$A,'[1]Sheet2 (2)'!$B:$B,"")</f>
        <v/>
      </c>
      <c r="O2754">
        <f>IFERROR(_xlfn.XLOOKUP(b2b3[[#This Row],[Column2]],Table17[[#This Row],[rxn-no-enz]],Table17[[#This Row],[flux]],0),0)</f>
        <v>2.4857514669999902E-9</v>
      </c>
      <c r="P2754" t="str">
        <f>_xlfn.TEXTBEFORE(b2b3[[#This Row],[rxn]],"-",-1,,,"")</f>
        <v>PROWASTE</v>
      </c>
    </row>
    <row r="2755" spans="1:16" ht="17" hidden="1" x14ac:dyDescent="0.25">
      <c r="A2755" s="1"/>
      <c r="B2755" s="1"/>
      <c r="C2755" s="1"/>
      <c r="F2755" t="s">
        <v>12502</v>
      </c>
      <c r="G2755" t="s">
        <v>2778</v>
      </c>
      <c r="H2755" s="3">
        <v>2.8241004997542699E-12</v>
      </c>
      <c r="I2755">
        <f>_xlfn.XLOOKUP(b2b3[[#This Row],[rxn]],mfs[rxn],mfs[flux_scaled],0)</f>
        <v>2.8241004999999999E-11</v>
      </c>
      <c r="J2755">
        <f>(b2b3[[#This Row],[flux]]-b2b3[[#This Row],[flux in mfs]])/b2b3[[#This Row],[flux]]</f>
        <v>-9.0000000008701182</v>
      </c>
      <c r="K2755">
        <f>ABS(b2b3[[#This Row],[(mfs - b2+b3) / mfs]])</f>
        <v>9.0000000008701182</v>
      </c>
      <c r="L2755" t="b">
        <f>_xlfn.TEXTAFTER(b2b3[[#This Row],[rxn]],"-",-1)="SPONT"</f>
        <v>0</v>
      </c>
      <c r="M2755" t="str">
        <f>_xlfn.TEXTAFTER(b2b3[[#This Row],[rxn]],"-",-1)</f>
        <v>rt3753</v>
      </c>
      <c r="N2755">
        <f>_xlfn.XLOOKUP("'PRO-"&amp;b2b3[[#This Row],[enz]]&amp;"'",'[1]Sheet2 (2)'!$A:$A,'[1]Sheet2 (2)'!$B:$B,"")</f>
        <v>1</v>
      </c>
      <c r="O2755">
        <f>IFERROR(_xlfn.XLOOKUP(b2b3[[#This Row],[Column2]],Table17[[#This Row],[rxn-no-enz]],Table17[[#This Row],[flux]],0),0)</f>
        <v>5.8817662999999999E-11</v>
      </c>
      <c r="P2755" t="str">
        <f>_xlfn.TEXTBEFORE(b2b3[[#This Row],[rxn]],"-",-1,,,"")</f>
        <v>PROWASTE</v>
      </c>
    </row>
    <row r="2756" spans="1:16" ht="17" hidden="1" x14ac:dyDescent="0.25">
      <c r="A2756" s="1"/>
      <c r="B2756" s="1"/>
      <c r="C2756" s="1"/>
      <c r="F2756" t="s">
        <v>13164</v>
      </c>
      <c r="G2756" t="s">
        <v>2778</v>
      </c>
      <c r="H2756" s="3">
        <v>1.9048840466733601E-11</v>
      </c>
      <c r="I2756">
        <f>_xlfn.XLOOKUP(b2b3[[#This Row],[rxn]],mfs[rxn],mfs[flux_scaled],0)</f>
        <v>1.9048840499999998E-10</v>
      </c>
      <c r="J2756">
        <f>(b2b3[[#This Row],[flux]]-b2b3[[#This Row],[flux in mfs]])/b2b3[[#This Row],[flux]]</f>
        <v>-9.0000000174637389</v>
      </c>
      <c r="K2756">
        <f>ABS(b2b3[[#This Row],[(mfs - b2+b3) / mfs]])</f>
        <v>9.0000000174637389</v>
      </c>
      <c r="L2756" t="b">
        <f>_xlfn.TEXTAFTER(b2b3[[#This Row],[rxn]],"-",-1)="SPONT"</f>
        <v>0</v>
      </c>
      <c r="M2756" t="str">
        <f>_xlfn.TEXTAFTER(b2b3[[#This Row],[rxn]],"-",-1)</f>
        <v>rt3786_c</v>
      </c>
      <c r="N2756">
        <f>_xlfn.XLOOKUP("'PRO-"&amp;b2b3[[#This Row],[enz]]&amp;"'",'[1]Sheet2 (2)'!$A:$A,'[1]Sheet2 (2)'!$B:$B,"")</f>
        <v>1</v>
      </c>
      <c r="O2756">
        <f>IFERROR(_xlfn.XLOOKUP(b2b3[[#This Row],[Column2]],Table17[[#This Row],[rxn-no-enz]],Table17[[#This Row],[flux]],0),0)</f>
        <v>1.72380093E-10</v>
      </c>
      <c r="P2756" t="str">
        <f>_xlfn.TEXTBEFORE(b2b3[[#This Row],[rxn]],"-",-1,,,"")</f>
        <v>PROWASTE</v>
      </c>
    </row>
    <row r="2757" spans="1:16" ht="17" hidden="1" x14ac:dyDescent="0.25">
      <c r="A2757" s="1"/>
      <c r="B2757" s="1"/>
      <c r="C2757" s="1"/>
      <c r="F2757" t="s">
        <v>12506</v>
      </c>
      <c r="G2757" t="s">
        <v>2778</v>
      </c>
      <c r="H2757" s="3">
        <v>3.1924434089383003E-11</v>
      </c>
      <c r="I2757">
        <f>_xlfn.XLOOKUP(b2b3[[#This Row],[rxn]],mfs[rxn],mfs[flux_scaled],0)</f>
        <v>3.1924434100000002E-10</v>
      </c>
      <c r="J2757">
        <f>(b2b3[[#This Row],[flux]]-b2b3[[#This Row],[flux in mfs]])/b2b3[[#This Row],[flux]]</f>
        <v>-9.0000000033256651</v>
      </c>
      <c r="K2757">
        <f>ABS(b2b3[[#This Row],[(mfs - b2+b3) / mfs]])</f>
        <v>9.0000000033256651</v>
      </c>
      <c r="L2757" t="b">
        <f>_xlfn.TEXTAFTER(b2b3[[#This Row],[rxn]],"-",-1)="SPONT"</f>
        <v>0</v>
      </c>
      <c r="M2757" t="str">
        <f>_xlfn.TEXTAFTER(b2b3[[#This Row],[rxn]],"-",-1)</f>
        <v>rt3787_c</v>
      </c>
      <c r="N2757">
        <f>_xlfn.XLOOKUP("'PRO-"&amp;b2b3[[#This Row],[enz]]&amp;"'",'[1]Sheet2 (2)'!$A:$A,'[1]Sheet2 (2)'!$B:$B,"")</f>
        <v>1</v>
      </c>
      <c r="O2757">
        <f>IFERROR(_xlfn.XLOOKUP(b2b3[[#This Row],[Column2]],Table17[[#This Row],[rxn-no-enz]],Table17[[#This Row],[flux]],0),0)</f>
        <v>1.147892087E-9</v>
      </c>
      <c r="P2757" t="str">
        <f>_xlfn.TEXTBEFORE(b2b3[[#This Row],[rxn]],"-",-1,,,"")</f>
        <v>PROWASTE</v>
      </c>
    </row>
    <row r="2758" spans="1:16" ht="17" hidden="1" x14ac:dyDescent="0.25">
      <c r="A2758" s="1"/>
      <c r="B2758" s="1"/>
      <c r="C2758" s="1"/>
      <c r="F2758" t="s">
        <v>12507</v>
      </c>
      <c r="G2758" t="s">
        <v>2778</v>
      </c>
      <c r="H2758" s="3">
        <v>5.72102125239946E-12</v>
      </c>
      <c r="I2758">
        <f>_xlfn.XLOOKUP(b2b3[[#This Row],[rxn]],mfs[rxn],mfs[flux_scaled],0)</f>
        <v>5.7210213000000002E-11</v>
      </c>
      <c r="J2758">
        <f>(b2b3[[#This Row],[flux]]-b2b3[[#This Row],[flux in mfs]])/b2b3[[#This Row],[flux]]</f>
        <v>-9.0000000832028721</v>
      </c>
      <c r="K2758">
        <f>ABS(b2b3[[#This Row],[(mfs - b2+b3) / mfs]])</f>
        <v>9.0000000832028721</v>
      </c>
      <c r="L2758" t="b">
        <f>_xlfn.TEXTAFTER(b2b3[[#This Row],[rxn]],"-",-1)="SPONT"</f>
        <v>0</v>
      </c>
      <c r="M2758" t="str">
        <f>_xlfn.TEXTAFTER(b2b3[[#This Row],[rxn]],"-",-1)</f>
        <v>rt3790</v>
      </c>
      <c r="N2758">
        <f>_xlfn.XLOOKUP("'PRO-"&amp;b2b3[[#This Row],[enz]]&amp;"'",'[1]Sheet2 (2)'!$A:$A,'[1]Sheet2 (2)'!$B:$B,"")</f>
        <v>1</v>
      </c>
      <c r="O2758">
        <f>IFERROR(_xlfn.XLOOKUP(b2b3[[#This Row],[Column2]],Table17[[#This Row],[rxn-no-enz]],Table17[[#This Row],[flux]],0),0)</f>
        <v>1.9616374900000001E-10</v>
      </c>
      <c r="P2758" t="str">
        <f>_xlfn.TEXTBEFORE(b2b3[[#This Row],[rxn]],"-",-1,,,"")</f>
        <v>PROWASTE</v>
      </c>
    </row>
    <row r="2759" spans="1:16" ht="17" hidden="1" x14ac:dyDescent="0.25">
      <c r="A2759" s="1"/>
      <c r="B2759" s="1"/>
      <c r="C2759" s="1"/>
      <c r="F2759" t="s">
        <v>12510</v>
      </c>
      <c r="G2759" t="s">
        <v>2778</v>
      </c>
      <c r="H2759" s="3">
        <v>9.77662938196519E-11</v>
      </c>
      <c r="I2759">
        <f>_xlfn.XLOOKUP(b2b3[[#This Row],[rxn]],mfs[rxn],mfs[flux_scaled],0)</f>
        <v>9.7766293800000009E-10</v>
      </c>
      <c r="J2759">
        <f>(b2b3[[#This Row],[flux]]-b2b3[[#This Row],[flux in mfs]])/b2b3[[#This Row],[flux]]</f>
        <v>-8.9999999979899119</v>
      </c>
      <c r="K2759">
        <f>ABS(b2b3[[#This Row],[(mfs - b2+b3) / mfs]])</f>
        <v>8.9999999979899119</v>
      </c>
      <c r="L2759" t="b">
        <f>_xlfn.TEXTAFTER(b2b3[[#This Row],[rxn]],"-",-1)="SPONT"</f>
        <v>0</v>
      </c>
      <c r="M2759" t="str">
        <f>_xlfn.TEXTAFTER(b2b3[[#This Row],[rxn]],"-",-1)</f>
        <v>rt3852</v>
      </c>
      <c r="N2759">
        <f>_xlfn.XLOOKUP("'PRO-"&amp;b2b3[[#This Row],[enz]]&amp;"'",'[1]Sheet2 (2)'!$A:$A,'[1]Sheet2 (2)'!$B:$B,"")</f>
        <v>1</v>
      </c>
      <c r="O2759">
        <f>IFERROR(_xlfn.XLOOKUP(b2b3[[#This Row],[Column2]],Table17[[#This Row],[rxn-no-enz]],Table17[[#This Row],[flux]],0),0)</f>
        <v>1.6348083870000001E-9</v>
      </c>
      <c r="P2759" t="str">
        <f>_xlfn.TEXTBEFORE(b2b3[[#This Row],[rxn]],"-",-1,,,"")</f>
        <v>PROWASTE</v>
      </c>
    </row>
    <row r="2760" spans="1:16" ht="17" hidden="1" x14ac:dyDescent="0.25">
      <c r="A2760" s="1"/>
      <c r="B2760" s="1"/>
      <c r="C2760" s="1"/>
      <c r="F2760" t="s">
        <v>12512</v>
      </c>
      <c r="G2760" t="s">
        <v>2778</v>
      </c>
      <c r="H2760" s="3">
        <v>2.1501806959514901E-12</v>
      </c>
      <c r="I2760">
        <f>_xlfn.XLOOKUP(b2b3[[#This Row],[rxn]],mfs[rxn],mfs[flux_scaled],0)</f>
        <v>2.1501807E-11</v>
      </c>
      <c r="J2760">
        <f>(b2b3[[#This Row],[flux]]-b2b3[[#This Row],[flux in mfs]])/b2b3[[#This Row],[flux]]</f>
        <v>-9.000000018828695</v>
      </c>
      <c r="K2760">
        <f>ABS(b2b3[[#This Row],[(mfs - b2+b3) / mfs]])</f>
        <v>9.000000018828695</v>
      </c>
      <c r="L2760" t="b">
        <f>_xlfn.TEXTAFTER(b2b3[[#This Row],[rxn]],"-",-1)="SPONT"</f>
        <v>0</v>
      </c>
      <c r="M2760" t="str">
        <f>_xlfn.TEXTAFTER(b2b3[[#This Row],[rxn]],"-",-1)</f>
        <v>rt3874</v>
      </c>
      <c r="N2760">
        <f>_xlfn.XLOOKUP("'PRO-"&amp;b2b3[[#This Row],[enz]]&amp;"'",'[1]Sheet2 (2)'!$A:$A,'[1]Sheet2 (2)'!$B:$B,"")</f>
        <v>1</v>
      </c>
      <c r="O2760">
        <f>IFERROR(_xlfn.XLOOKUP(b2b3[[#This Row],[Column2]],Table17[[#This Row],[rxn-no-enz]],Table17[[#This Row],[flux]],0),0)</f>
        <v>3.9791746799999903E-9</v>
      </c>
      <c r="P2760" t="str">
        <f>_xlfn.TEXTBEFORE(b2b3[[#This Row],[rxn]],"-",-1,,,"")</f>
        <v>PROWASTE</v>
      </c>
    </row>
    <row r="2761" spans="1:16" ht="17" hidden="1" x14ac:dyDescent="0.25">
      <c r="A2761" s="1"/>
      <c r="B2761" s="1"/>
      <c r="C2761" s="1"/>
      <c r="F2761" t="s">
        <v>12514</v>
      </c>
      <c r="G2761" t="s">
        <v>2778</v>
      </c>
      <c r="H2761" s="3">
        <v>1.9135574814164201E-11</v>
      </c>
      <c r="I2761">
        <f>_xlfn.XLOOKUP(b2b3[[#This Row],[rxn]],mfs[rxn],mfs[flux_scaled],0)</f>
        <v>1.91355748E-10</v>
      </c>
      <c r="J2761">
        <f>(b2b3[[#This Row],[flux]]-b2b3[[#This Row],[flux in mfs]])/b2b3[[#This Row],[flux]]</f>
        <v>-8.9999999925979761</v>
      </c>
      <c r="K2761">
        <f>ABS(b2b3[[#This Row],[(mfs - b2+b3) / mfs]])</f>
        <v>8.9999999925979761</v>
      </c>
      <c r="L2761" t="b">
        <f>_xlfn.TEXTAFTER(b2b3[[#This Row],[rxn]],"-",-1)="SPONT"</f>
        <v>0</v>
      </c>
      <c r="M2761" t="str">
        <f>_xlfn.TEXTAFTER(b2b3[[#This Row],[rxn]],"-",-1)</f>
        <v>rt3897</v>
      </c>
      <c r="N2761">
        <f>_xlfn.XLOOKUP("'PRO-"&amp;b2b3[[#This Row],[enz]]&amp;"'",'[1]Sheet2 (2)'!$A:$A,'[1]Sheet2 (2)'!$B:$B,"")</f>
        <v>1</v>
      </c>
      <c r="O2761">
        <f>IFERROR(_xlfn.XLOOKUP(b2b3[[#This Row],[Column2]],Table17[[#This Row],[rxn-no-enz]],Table17[[#This Row],[flux]],0),0)</f>
        <v>3.9791746799999903E-9</v>
      </c>
      <c r="P2761" t="str">
        <f>_xlfn.TEXTBEFORE(b2b3[[#This Row],[rxn]],"-",-1,,,"")</f>
        <v>PROWASTE</v>
      </c>
    </row>
    <row r="2762" spans="1:16" ht="17" hidden="1" x14ac:dyDescent="0.25">
      <c r="A2762" s="1"/>
      <c r="B2762" s="1"/>
      <c r="C2762" s="1"/>
      <c r="F2762" t="s">
        <v>12515</v>
      </c>
      <c r="G2762" t="s">
        <v>2778</v>
      </c>
      <c r="H2762" s="3">
        <v>1.15663980026114E-11</v>
      </c>
      <c r="I2762">
        <f>_xlfn.XLOOKUP(b2b3[[#This Row],[rxn]],mfs[rxn],mfs[flux_scaled],0)</f>
        <v>1.1566398E-10</v>
      </c>
      <c r="J2762">
        <f>(b2b3[[#This Row],[flux]]-b2b3[[#This Row],[flux in mfs]])/b2b3[[#This Row],[flux]]</f>
        <v>-8.999999997742254</v>
      </c>
      <c r="K2762">
        <f>ABS(b2b3[[#This Row],[(mfs - b2+b3) / mfs]])</f>
        <v>8.999999997742254</v>
      </c>
      <c r="L2762" t="b">
        <f>_xlfn.TEXTAFTER(b2b3[[#This Row],[rxn]],"-",-1)="SPONT"</f>
        <v>0</v>
      </c>
      <c r="M2762" t="str">
        <f>_xlfn.TEXTAFTER(b2b3[[#This Row],[rxn]],"-",-1)</f>
        <v>rt3901</v>
      </c>
      <c r="N2762">
        <f>_xlfn.XLOOKUP("'PRO-"&amp;b2b3[[#This Row],[enz]]&amp;"'",'[1]Sheet2 (2)'!$A:$A,'[1]Sheet2 (2)'!$B:$B,"")</f>
        <v>1</v>
      </c>
      <c r="O2762">
        <f>IFERROR(_xlfn.XLOOKUP(b2b3[[#This Row],[Column2]],Table17[[#This Row],[rxn-no-enz]],Table17[[#This Row],[flux]],0),0)</f>
        <v>3.9791746799999903E-9</v>
      </c>
      <c r="P2762" t="str">
        <f>_xlfn.TEXTBEFORE(b2b3[[#This Row],[rxn]],"-",-1,,,"")</f>
        <v>PROWASTE</v>
      </c>
    </row>
    <row r="2763" spans="1:16" ht="17" hidden="1" x14ac:dyDescent="0.25">
      <c r="A2763" s="1"/>
      <c r="B2763" s="1"/>
      <c r="C2763" s="1"/>
      <c r="F2763" t="s">
        <v>12516</v>
      </c>
      <c r="G2763" t="s">
        <v>2778</v>
      </c>
      <c r="H2763" s="3">
        <v>3.0250945844413301E-13</v>
      </c>
      <c r="I2763">
        <f>_xlfn.XLOOKUP(b2b3[[#This Row],[rxn]],mfs[rxn],mfs[flux_scaled],0)</f>
        <v>3.025095E-12</v>
      </c>
      <c r="J2763">
        <f>(b2b3[[#This Row],[flux]]-b2b3[[#This Row],[flux in mfs]])/b2b3[[#This Row],[flux]]</f>
        <v>-9.000001373704718</v>
      </c>
      <c r="K2763">
        <f>ABS(b2b3[[#This Row],[(mfs - b2+b3) / mfs]])</f>
        <v>9.000001373704718</v>
      </c>
      <c r="L2763" t="b">
        <f>_xlfn.TEXTAFTER(b2b3[[#This Row],[rxn]],"-",-1)="SPONT"</f>
        <v>0</v>
      </c>
      <c r="M2763" t="str">
        <f>_xlfn.TEXTAFTER(b2b3[[#This Row],[rxn]],"-",-1)</f>
        <v>rt3915</v>
      </c>
      <c r="N2763">
        <f>_xlfn.XLOOKUP("'PRO-"&amp;b2b3[[#This Row],[enz]]&amp;"'",'[1]Sheet2 (2)'!$A:$A,'[1]Sheet2 (2)'!$B:$B,"")</f>
        <v>1</v>
      </c>
      <c r="O2763">
        <f>IFERROR(_xlfn.XLOOKUP(b2b3[[#This Row],[Column2]],Table17[[#This Row],[rxn-no-enz]],Table17[[#This Row],[flux]],0),0)</f>
        <v>5.8004912999999999E-11</v>
      </c>
      <c r="P2763" t="str">
        <f>_xlfn.TEXTBEFORE(b2b3[[#This Row],[rxn]],"-",-1,,,"")</f>
        <v>PROWASTE</v>
      </c>
    </row>
    <row r="2764" spans="1:16" ht="17" hidden="1" x14ac:dyDescent="0.25">
      <c r="A2764" s="1"/>
      <c r="B2764" s="1"/>
      <c r="C2764" s="1"/>
      <c r="F2764" t="s">
        <v>12519</v>
      </c>
      <c r="G2764" t="s">
        <v>2778</v>
      </c>
      <c r="H2764" s="3">
        <v>3.2550511129494599E-11</v>
      </c>
      <c r="I2764">
        <f>_xlfn.XLOOKUP(b2b3[[#This Row],[rxn]],mfs[rxn],mfs[flux_scaled],0)</f>
        <v>3.2550511100000002E-10</v>
      </c>
      <c r="J2764">
        <f>(b2b3[[#This Row],[flux]]-b2b3[[#This Row],[flux in mfs]])/b2b3[[#This Row],[flux]]</f>
        <v>-8.9999999909388215</v>
      </c>
      <c r="K2764">
        <f>ABS(b2b3[[#This Row],[(mfs - b2+b3) / mfs]])</f>
        <v>8.9999999909388215</v>
      </c>
      <c r="L2764" t="b">
        <f>_xlfn.TEXTAFTER(b2b3[[#This Row],[rxn]],"-",-1)="SPONT"</f>
        <v>0</v>
      </c>
      <c r="M2764" t="str">
        <f>_xlfn.TEXTAFTER(b2b3[[#This Row],[rxn]],"-",-1)</f>
        <v>rt3934</v>
      </c>
      <c r="N2764">
        <f>_xlfn.XLOOKUP("'PRO-"&amp;b2b3[[#This Row],[enz]]&amp;"'",'[1]Sheet2 (2)'!$A:$A,'[1]Sheet2 (2)'!$B:$B,"")</f>
        <v>1</v>
      </c>
      <c r="O2764">
        <f>IFERROR(_xlfn.XLOOKUP(b2b3[[#This Row],[Column2]],Table17[[#This Row],[rxn-no-enz]],Table17[[#This Row],[flux]],0),0)</f>
        <v>2.3905224499999999E-10</v>
      </c>
      <c r="P2764" t="str">
        <f>_xlfn.TEXTBEFORE(b2b3[[#This Row],[rxn]],"-",-1,,,"")</f>
        <v>PROWASTE</v>
      </c>
    </row>
    <row r="2765" spans="1:16" ht="17" hidden="1" x14ac:dyDescent="0.25">
      <c r="A2765" s="1"/>
      <c r="B2765" s="1"/>
      <c r="C2765" s="1"/>
      <c r="F2765" t="s">
        <v>12521</v>
      </c>
      <c r="G2765" t="s">
        <v>2778</v>
      </c>
      <c r="H2765" s="3">
        <v>3.78941948770755E-12</v>
      </c>
      <c r="I2765">
        <f>_xlfn.XLOOKUP(b2b3[[#This Row],[rxn]],mfs[rxn],mfs[flux_scaled],0)</f>
        <v>3.7894195000000003E-11</v>
      </c>
      <c r="J2765">
        <f>(b2b3[[#This Row],[flux]]-b2b3[[#This Row],[flux in mfs]])/b2b3[[#This Row],[flux]]</f>
        <v>-9.0000000324388747</v>
      </c>
      <c r="K2765">
        <f>ABS(b2b3[[#This Row],[(mfs - b2+b3) / mfs]])</f>
        <v>9.0000000324388747</v>
      </c>
      <c r="L2765" t="b">
        <f>_xlfn.TEXTAFTER(b2b3[[#This Row],[rxn]],"-",-1)="SPONT"</f>
        <v>0</v>
      </c>
      <c r="M2765" t="str">
        <f>_xlfn.TEXTAFTER(b2b3[[#This Row],[rxn]],"-",-1)</f>
        <v>rt3938</v>
      </c>
      <c r="N2765">
        <f>_xlfn.XLOOKUP("'PRO-"&amp;b2b3[[#This Row],[enz]]&amp;"'",'[1]Sheet2 (2)'!$A:$A,'[1]Sheet2 (2)'!$B:$B,"")</f>
        <v>1</v>
      </c>
      <c r="O2765">
        <f>IFERROR(_xlfn.XLOOKUP(b2b3[[#This Row],[Column2]],Table17[[#This Row],[rxn-no-enz]],Table17[[#This Row],[flux]],0),0)</f>
        <v>1.043325008E-9</v>
      </c>
      <c r="P2765" t="str">
        <f>_xlfn.TEXTBEFORE(b2b3[[#This Row],[rxn]],"-",-1,,,"")</f>
        <v>PROWASTE</v>
      </c>
    </row>
    <row r="2766" spans="1:16" ht="17" hidden="1" x14ac:dyDescent="0.25">
      <c r="A2766" s="1"/>
      <c r="B2766" s="1"/>
      <c r="C2766" s="1"/>
      <c r="F2766" t="s">
        <v>12522</v>
      </c>
      <c r="G2766" t="s">
        <v>2778</v>
      </c>
      <c r="H2766" s="3">
        <v>6.04044545357837E-12</v>
      </c>
      <c r="I2766">
        <f>_xlfn.XLOOKUP(b2b3[[#This Row],[rxn]],mfs[rxn],mfs[flux_scaled],0)</f>
        <v>6.0404454999999999E-11</v>
      </c>
      <c r="J2766">
        <f>(b2b3[[#This Row],[flux]]-b2b3[[#This Row],[flux in mfs]])/b2b3[[#This Row],[flux]]</f>
        <v>-9.000000076851336</v>
      </c>
      <c r="K2766">
        <f>ABS(b2b3[[#This Row],[(mfs - b2+b3) / mfs]])</f>
        <v>9.000000076851336</v>
      </c>
      <c r="L2766" t="b">
        <f>_xlfn.TEXTAFTER(b2b3[[#This Row],[rxn]],"-",-1)="SPONT"</f>
        <v>0</v>
      </c>
      <c r="M2766" t="str">
        <f>_xlfn.TEXTAFTER(b2b3[[#This Row],[rxn]],"-",-1)</f>
        <v>rt3939_c</v>
      </c>
      <c r="N2766">
        <f>_xlfn.XLOOKUP("'PRO-"&amp;b2b3[[#This Row],[enz]]&amp;"'",'[1]Sheet2 (2)'!$A:$A,'[1]Sheet2 (2)'!$B:$B,"")</f>
        <v>1</v>
      </c>
      <c r="O2766">
        <f>IFERROR(_xlfn.XLOOKUP(b2b3[[#This Row],[Column2]],Table17[[#This Row],[rxn-no-enz]],Table17[[#This Row],[flux]],0),0)</f>
        <v>1.6858763700000001E-10</v>
      </c>
      <c r="P2766" t="str">
        <f>_xlfn.TEXTBEFORE(b2b3[[#This Row],[rxn]],"-",-1,,,"")</f>
        <v>PROWASTE</v>
      </c>
    </row>
    <row r="2767" spans="1:16" ht="17" hidden="1" x14ac:dyDescent="0.25">
      <c r="A2767" s="1"/>
      <c r="B2767" s="1"/>
      <c r="C2767" s="1"/>
      <c r="F2767" t="s">
        <v>12524</v>
      </c>
      <c r="G2767" t="s">
        <v>2778</v>
      </c>
      <c r="H2767" s="3">
        <v>7.8693594219705398E-14</v>
      </c>
      <c r="I2767">
        <f>_xlfn.XLOOKUP(b2b3[[#This Row],[rxn]],mfs[rxn],mfs[flux_scaled],0)</f>
        <v>7.8693600000000009E-13</v>
      </c>
      <c r="J2767">
        <f>(b2b3[[#This Row],[flux]]-b2b3[[#This Row],[flux in mfs]])/b2b3[[#This Row],[flux]]</f>
        <v>-9.000000734531783</v>
      </c>
      <c r="K2767">
        <f>ABS(b2b3[[#This Row],[(mfs - b2+b3) / mfs]])</f>
        <v>9.000000734531783</v>
      </c>
      <c r="L2767" t="b">
        <f>_xlfn.TEXTAFTER(b2b3[[#This Row],[rxn]],"-",-1)="SPONT"</f>
        <v>0</v>
      </c>
      <c r="M2767" t="str">
        <f>_xlfn.TEXTAFTER(b2b3[[#This Row],[rxn]],"-",-1)</f>
        <v>rt3986</v>
      </c>
      <c r="N2767">
        <f>_xlfn.XLOOKUP("'PRO-"&amp;b2b3[[#This Row],[enz]]&amp;"'",'[1]Sheet2 (2)'!$A:$A,'[1]Sheet2 (2)'!$B:$B,"")</f>
        <v>1</v>
      </c>
      <c r="O2767">
        <f>IFERROR(_xlfn.XLOOKUP(b2b3[[#This Row],[Column2]],Table17[[#This Row],[rxn-no-enz]],Table17[[#This Row],[flux]],0),0)</f>
        <v>1.751994975E-9</v>
      </c>
      <c r="P2767" t="str">
        <f>_xlfn.TEXTBEFORE(b2b3[[#This Row],[rxn]],"-",-1,,,"")</f>
        <v>PROWASTE</v>
      </c>
    </row>
    <row r="2768" spans="1:16" ht="17" hidden="1" x14ac:dyDescent="0.25">
      <c r="A2768" s="1"/>
      <c r="B2768" s="1"/>
      <c r="C2768" s="1"/>
      <c r="F2768" t="s">
        <v>12525</v>
      </c>
      <c r="G2768" t="s">
        <v>2778</v>
      </c>
      <c r="H2768" s="3">
        <v>5.7825533137847203E-13</v>
      </c>
      <c r="I2768">
        <f>_xlfn.XLOOKUP(b2b3[[#This Row],[rxn]],mfs[rxn],mfs[flux_scaled],0)</f>
        <v>5.7825530000000004E-12</v>
      </c>
      <c r="J2768">
        <f>(b2b3[[#This Row],[flux]]-b2b3[[#This Row],[flux in mfs]])/b2b3[[#This Row],[flux]]</f>
        <v>-8.9999994573595732</v>
      </c>
      <c r="K2768">
        <f>ABS(b2b3[[#This Row],[(mfs - b2+b3) / mfs]])</f>
        <v>8.9999994573595732</v>
      </c>
      <c r="L2768" t="b">
        <f>_xlfn.TEXTAFTER(b2b3[[#This Row],[rxn]],"-",-1)="SPONT"</f>
        <v>0</v>
      </c>
      <c r="M2768" t="str">
        <f>_xlfn.TEXTAFTER(b2b3[[#This Row],[rxn]],"-",-1)</f>
        <v>rt4016</v>
      </c>
      <c r="N2768">
        <f>_xlfn.XLOOKUP("'PRO-"&amp;b2b3[[#This Row],[enz]]&amp;"'",'[1]Sheet2 (2)'!$A:$A,'[1]Sheet2 (2)'!$B:$B,"")</f>
        <v>1</v>
      </c>
      <c r="O2768">
        <f>IFERROR(_xlfn.XLOOKUP(b2b3[[#This Row],[Column2]],Table17[[#This Row],[rxn-no-enz]],Table17[[#This Row],[flux]],0),0)</f>
        <v>1.8921576999999999E-10</v>
      </c>
      <c r="P2768" t="str">
        <f>_xlfn.TEXTBEFORE(b2b3[[#This Row],[rxn]],"-",-1,,,"")</f>
        <v>PROWASTE</v>
      </c>
    </row>
    <row r="2769" spans="1:16" ht="17" hidden="1" x14ac:dyDescent="0.25">
      <c r="A2769" s="1"/>
      <c r="B2769" s="1"/>
      <c r="C2769" s="1"/>
      <c r="F2769" t="s">
        <v>12526</v>
      </c>
      <c r="G2769" t="s">
        <v>2778</v>
      </c>
      <c r="H2769" s="3">
        <v>4.7620040803209096E-12</v>
      </c>
      <c r="I2769">
        <f>_xlfn.XLOOKUP(b2b3[[#This Row],[rxn]],mfs[rxn],mfs[flux_scaled],0)</f>
        <v>4.7620041000000004E-11</v>
      </c>
      <c r="J2769">
        <f>(b2b3[[#This Row],[flux]]-b2b3[[#This Row],[flux in mfs]])/b2b3[[#This Row],[flux]]</f>
        <v>-9.0000000413252295</v>
      </c>
      <c r="K2769">
        <f>ABS(b2b3[[#This Row],[(mfs - b2+b3) / mfs]])</f>
        <v>9.0000000413252295</v>
      </c>
      <c r="L2769" t="b">
        <f>_xlfn.TEXTAFTER(b2b3[[#This Row],[rxn]],"-",-1)="SPONT"</f>
        <v>0</v>
      </c>
      <c r="M2769" t="str">
        <f>_xlfn.TEXTAFTER(b2b3[[#This Row],[rxn]],"-",-1)</f>
        <v>rt4019</v>
      </c>
      <c r="N2769">
        <f>_xlfn.XLOOKUP("'PRO-"&amp;b2b3[[#This Row],[enz]]&amp;"'",'[1]Sheet2 (2)'!$A:$A,'[1]Sheet2 (2)'!$B:$B,"")</f>
        <v>1</v>
      </c>
      <c r="O2769">
        <f>IFERROR(_xlfn.XLOOKUP(b2b3[[#This Row],[Column2]],Table17[[#This Row],[rxn-no-enz]],Table17[[#This Row],[flux]],0),0)</f>
        <v>2.0339511E-11</v>
      </c>
      <c r="P2769" t="str">
        <f>_xlfn.TEXTBEFORE(b2b3[[#This Row],[rxn]],"-",-1,,,"")</f>
        <v>PROWASTE</v>
      </c>
    </row>
    <row r="2770" spans="1:16" hidden="1" x14ac:dyDescent="0.2">
      <c r="F2770" t="s">
        <v>12527</v>
      </c>
      <c r="G2770" t="s">
        <v>2778</v>
      </c>
      <c r="H2770" s="3">
        <v>1.3292482666238599E-11</v>
      </c>
      <c r="I2770">
        <f>_xlfn.XLOOKUP(b2b3[[#This Row],[rxn]],mfs[rxn],mfs[flux_scaled],0)</f>
        <v>1.3292482699999999E-10</v>
      </c>
      <c r="J2770">
        <f>(b2b3[[#This Row],[flux]]-b2b3[[#This Row],[flux in mfs]])/b2b3[[#This Row],[flux]]</f>
        <v>-9.000000025398867</v>
      </c>
      <c r="K2770">
        <f>ABS(b2b3[[#This Row],[(mfs - b2+b3) / mfs]])</f>
        <v>9.000000025398867</v>
      </c>
      <c r="L2770" t="b">
        <f>_xlfn.TEXTAFTER(b2b3[[#This Row],[rxn]],"-",-1)="SPONT"</f>
        <v>0</v>
      </c>
      <c r="M2770" t="str">
        <f>_xlfn.TEXTAFTER(b2b3[[#This Row],[rxn]],"-",-1)</f>
        <v>rt4023</v>
      </c>
      <c r="N2770">
        <f>_xlfn.XLOOKUP("'PRO-"&amp;b2b3[[#This Row],[enz]]&amp;"'",'[1]Sheet2 (2)'!$A:$A,'[1]Sheet2 (2)'!$B:$B,"")</f>
        <v>1</v>
      </c>
      <c r="O2770">
        <f>IFERROR(_xlfn.XLOOKUP(b2b3[[#This Row],[Column2]],Table17[[#This Row],[rxn-no-enz]],Table17[[#This Row],[flux]],0),0)</f>
        <v>3.9507779999999999E-12</v>
      </c>
      <c r="P2770" t="str">
        <f>_xlfn.TEXTBEFORE(b2b3[[#This Row],[rxn]],"-",-1,,,"")</f>
        <v>PROWASTE</v>
      </c>
    </row>
    <row r="2771" spans="1:16" hidden="1" x14ac:dyDescent="0.2">
      <c r="F2771" t="s">
        <v>12528</v>
      </c>
      <c r="G2771" t="s">
        <v>2778</v>
      </c>
      <c r="H2771" s="3">
        <v>1.25629478384877E-11</v>
      </c>
      <c r="I2771">
        <f>_xlfn.XLOOKUP(b2b3[[#This Row],[rxn]],mfs[rxn],mfs[flux_scaled],0)</f>
        <v>1.2562947800000001E-10</v>
      </c>
      <c r="J2771">
        <f>(b2b3[[#This Row],[flux]]-b2b3[[#This Row],[flux in mfs]])/b2b3[[#This Row],[flux]]</f>
        <v>-8.9999999693641168</v>
      </c>
      <c r="K2771">
        <f>ABS(b2b3[[#This Row],[(mfs - b2+b3) / mfs]])</f>
        <v>8.9999999693641168</v>
      </c>
      <c r="L2771" t="b">
        <f>_xlfn.TEXTAFTER(b2b3[[#This Row],[rxn]],"-",-1)="SPONT"</f>
        <v>0</v>
      </c>
      <c r="M2771" t="str">
        <f>_xlfn.TEXTAFTER(b2b3[[#This Row],[rxn]],"-",-1)</f>
        <v>rt4039</v>
      </c>
      <c r="N2771">
        <f>_xlfn.XLOOKUP("'PRO-"&amp;b2b3[[#This Row],[enz]]&amp;"'",'[1]Sheet2 (2)'!$A:$A,'[1]Sheet2 (2)'!$B:$B,"")</f>
        <v>1</v>
      </c>
      <c r="O2771">
        <f>IFERROR(_xlfn.XLOOKUP(b2b3[[#This Row],[Column2]],Table17[[#This Row],[rxn-no-enz]],Table17[[#This Row],[flux]],0),0)</f>
        <v>5.4067085709999996E-9</v>
      </c>
      <c r="P2771" t="str">
        <f>_xlfn.TEXTBEFORE(b2b3[[#This Row],[rxn]],"-",-1,,,"")</f>
        <v>PROWASTE</v>
      </c>
    </row>
    <row r="2772" spans="1:16" hidden="1" x14ac:dyDescent="0.2">
      <c r="F2772" t="s">
        <v>12529</v>
      </c>
      <c r="G2772" t="s">
        <v>2778</v>
      </c>
      <c r="H2772" s="3">
        <v>2.59885803454268E-12</v>
      </c>
      <c r="I2772">
        <f>_xlfn.XLOOKUP(b2b3[[#This Row],[rxn]],mfs[rxn],mfs[flux_scaled],0)</f>
        <v>2.598858E-11</v>
      </c>
      <c r="J2772">
        <f>(b2b3[[#This Row],[flux]]-b2b3[[#This Row],[flux in mfs]])/b2b3[[#This Row],[flux]]</f>
        <v>-8.99999986708516</v>
      </c>
      <c r="K2772">
        <f>ABS(b2b3[[#This Row],[(mfs - b2+b3) / mfs]])</f>
        <v>8.99999986708516</v>
      </c>
      <c r="L2772" t="b">
        <f>_xlfn.TEXTAFTER(b2b3[[#This Row],[rxn]],"-",-1)="SPONT"</f>
        <v>0</v>
      </c>
      <c r="M2772" t="str">
        <f>_xlfn.TEXTAFTER(b2b3[[#This Row],[rxn]],"-",-1)</f>
        <v>rt4042</v>
      </c>
      <c r="N2772">
        <f>_xlfn.XLOOKUP("'PRO-"&amp;b2b3[[#This Row],[enz]]&amp;"'",'[1]Sheet2 (2)'!$A:$A,'[1]Sheet2 (2)'!$B:$B,"")</f>
        <v>1</v>
      </c>
      <c r="O2772">
        <f>IFERROR(_xlfn.XLOOKUP(b2b3[[#This Row],[Column2]],Table17[[#This Row],[rxn-no-enz]],Table17[[#This Row],[flux]],0),0)</f>
        <v>4.4359209999999999E-11</v>
      </c>
      <c r="P2772" t="str">
        <f>_xlfn.TEXTBEFORE(b2b3[[#This Row],[rxn]],"-",-1,,,"")</f>
        <v>PROWASTE</v>
      </c>
    </row>
    <row r="2773" spans="1:16" hidden="1" x14ac:dyDescent="0.2">
      <c r="F2773" t="s">
        <v>12531</v>
      </c>
      <c r="G2773" t="s">
        <v>2778</v>
      </c>
      <c r="H2773" s="3">
        <v>9.9268930682991396E-12</v>
      </c>
      <c r="I2773">
        <f>_xlfn.XLOOKUP(b2b3[[#This Row],[rxn]],mfs[rxn],mfs[flux_scaled],0)</f>
        <v>9.9268931000000007E-11</v>
      </c>
      <c r="J2773">
        <f>(b2b3[[#This Row],[flux]]-b2b3[[#This Row],[flux in mfs]])/b2b3[[#This Row],[flux]]</f>
        <v>-9.0000000319343236</v>
      </c>
      <c r="K2773">
        <f>ABS(b2b3[[#This Row],[(mfs - b2+b3) / mfs]])</f>
        <v>9.0000000319343236</v>
      </c>
      <c r="L2773" t="b">
        <f>_xlfn.TEXTAFTER(b2b3[[#This Row],[rxn]],"-",-1)="SPONT"</f>
        <v>0</v>
      </c>
      <c r="M2773" t="str">
        <f>_xlfn.TEXTAFTER(b2b3[[#This Row],[rxn]],"-",-1)</f>
        <v>rt4066</v>
      </c>
      <c r="N2773">
        <f>_xlfn.XLOOKUP("'PRO-"&amp;b2b3[[#This Row],[enz]]&amp;"'",'[1]Sheet2 (2)'!$A:$A,'[1]Sheet2 (2)'!$B:$B,"")</f>
        <v>1</v>
      </c>
      <c r="O2773">
        <f>IFERROR(_xlfn.XLOOKUP(b2b3[[#This Row],[Column2]],Table17[[#This Row],[rxn-no-enz]],Table17[[#This Row],[flux]],0),0)</f>
        <v>9.7026566099999901E-10</v>
      </c>
      <c r="P2773" t="str">
        <f>_xlfn.TEXTBEFORE(b2b3[[#This Row],[rxn]],"-",-1,,,"")</f>
        <v>PROWASTE</v>
      </c>
    </row>
    <row r="2774" spans="1:16" hidden="1" x14ac:dyDescent="0.2">
      <c r="F2774" t="s">
        <v>12533</v>
      </c>
      <c r="G2774" t="s">
        <v>2778</v>
      </c>
      <c r="H2774" s="3">
        <v>2.2807319649621399E-11</v>
      </c>
      <c r="I2774">
        <f>_xlfn.XLOOKUP(b2b3[[#This Row],[rxn]],mfs[rxn],mfs[flux_scaled],0)</f>
        <v>2.28073196E-10</v>
      </c>
      <c r="J2774">
        <f>(b2b3[[#This Row],[flux]]-b2b3[[#This Row],[flux in mfs]])/b2b3[[#This Row],[flux]]</f>
        <v>-8.9999999782432134</v>
      </c>
      <c r="K2774">
        <f>ABS(b2b3[[#This Row],[(mfs - b2+b3) / mfs]])</f>
        <v>8.9999999782432134</v>
      </c>
      <c r="L2774" t="b">
        <f>_xlfn.TEXTAFTER(b2b3[[#This Row],[rxn]],"-",-1)="SPONT"</f>
        <v>0</v>
      </c>
      <c r="M2774" t="str">
        <f>_xlfn.TEXTAFTER(b2b3[[#This Row],[rxn]],"-",-1)</f>
        <v>rt4077</v>
      </c>
      <c r="N2774">
        <f>_xlfn.XLOOKUP("'PRO-"&amp;b2b3[[#This Row],[enz]]&amp;"'",'[1]Sheet2 (2)'!$A:$A,'[1]Sheet2 (2)'!$B:$B,"")</f>
        <v>1</v>
      </c>
      <c r="O2774">
        <f>IFERROR(_xlfn.XLOOKUP(b2b3[[#This Row],[Column2]],Table17[[#This Row],[rxn-no-enz]],Table17[[#This Row],[flux]],0),0)</f>
        <v>9.7121479699999901E-10</v>
      </c>
      <c r="P2774" t="str">
        <f>_xlfn.TEXTBEFORE(b2b3[[#This Row],[rxn]],"-",-1,,,"")</f>
        <v>PROWASTE</v>
      </c>
    </row>
    <row r="2775" spans="1:16" hidden="1" x14ac:dyDescent="0.2">
      <c r="F2775" t="s">
        <v>12534</v>
      </c>
      <c r="G2775" t="s">
        <v>2778</v>
      </c>
      <c r="H2775" s="3">
        <v>3.13905573332087E-12</v>
      </c>
      <c r="I2775">
        <f>_xlfn.XLOOKUP(b2b3[[#This Row],[rxn]],mfs[rxn],mfs[flux_scaled],0)</f>
        <v>3.4506511000000001E-10</v>
      </c>
      <c r="J2775">
        <f>(b2b3[[#This Row],[flux]]-b2b3[[#This Row],[flux in mfs]])/b2b3[[#This Row],[flux]]</f>
        <v>-108.9264044079105</v>
      </c>
      <c r="K2775">
        <f>ABS(b2b3[[#This Row],[(mfs - b2+b3) / mfs]])</f>
        <v>108.9264044079105</v>
      </c>
      <c r="L2775" t="b">
        <f>_xlfn.TEXTAFTER(b2b3[[#This Row],[rxn]],"-",-1)="SPONT"</f>
        <v>0</v>
      </c>
      <c r="M2775" t="str">
        <f>_xlfn.TEXTAFTER(b2b3[[#This Row],[rxn]],"-",-1)</f>
        <v>rt4102</v>
      </c>
      <c r="N2775">
        <f>_xlfn.XLOOKUP("'PRO-"&amp;b2b3[[#This Row],[enz]]&amp;"'",'[1]Sheet2 (2)'!$A:$A,'[1]Sheet2 (2)'!$B:$B,"")</f>
        <v>1</v>
      </c>
      <c r="O2775">
        <f>IFERROR(_xlfn.XLOOKUP(b2b3[[#This Row],[Column2]],Table17[[#This Row],[rxn-no-enz]],Table17[[#This Row],[flux]],0),0)</f>
        <v>2.8193226E-11</v>
      </c>
      <c r="P2775" t="str">
        <f>_xlfn.TEXTBEFORE(b2b3[[#This Row],[rxn]],"-",-1,,,"")</f>
        <v>PROWASTE</v>
      </c>
    </row>
    <row r="2776" spans="1:16" hidden="1" x14ac:dyDescent="0.2">
      <c r="F2776" t="s">
        <v>12537</v>
      </c>
      <c r="G2776" t="s">
        <v>2778</v>
      </c>
      <c r="H2776" s="3">
        <v>2.47542968668981E-12</v>
      </c>
      <c r="I2776">
        <f>_xlfn.XLOOKUP(b2b3[[#This Row],[rxn]],mfs[rxn],mfs[flux_scaled],0)</f>
        <v>2.4754297000000001E-11</v>
      </c>
      <c r="J2776">
        <f>(b2b3[[#This Row],[flux]]-b2b3[[#This Row],[flux in mfs]])/b2b3[[#This Row],[flux]]</f>
        <v>-9.0000000537692113</v>
      </c>
      <c r="K2776">
        <f>ABS(b2b3[[#This Row],[(mfs - b2+b3) / mfs]])</f>
        <v>9.0000000537692113</v>
      </c>
      <c r="L2776" t="b">
        <f>_xlfn.TEXTAFTER(b2b3[[#This Row],[rxn]],"-",-1)="SPONT"</f>
        <v>0</v>
      </c>
      <c r="M2776" t="str">
        <f>_xlfn.TEXTAFTER(b2b3[[#This Row],[rxn]],"-",-1)</f>
        <v>rt4117</v>
      </c>
      <c r="N2776">
        <f>_xlfn.XLOOKUP("'PRO-"&amp;b2b3[[#This Row],[enz]]&amp;"'",'[1]Sheet2 (2)'!$A:$A,'[1]Sheet2 (2)'!$B:$B,"")</f>
        <v>1</v>
      </c>
      <c r="O2776">
        <f>IFERROR(_xlfn.XLOOKUP(b2b3[[#This Row],[Column2]],Table17[[#This Row],[rxn-no-enz]],Table17[[#This Row],[flux]],0),0)</f>
        <v>1.4771955999999999E-11</v>
      </c>
      <c r="P2776" t="str">
        <f>_xlfn.TEXTBEFORE(b2b3[[#This Row],[rxn]],"-",-1,,,"")</f>
        <v>PROWASTE</v>
      </c>
    </row>
    <row r="2777" spans="1:16" hidden="1" x14ac:dyDescent="0.2">
      <c r="F2777" t="s">
        <v>12541</v>
      </c>
      <c r="G2777" t="s">
        <v>2778</v>
      </c>
      <c r="H2777" s="3">
        <v>1.43547167630614E-11</v>
      </c>
      <c r="I2777">
        <f>_xlfn.XLOOKUP(b2b3[[#This Row],[rxn]],mfs[rxn],mfs[flux_scaled],0)</f>
        <v>1.43547168E-10</v>
      </c>
      <c r="J2777">
        <f>(b2b3[[#This Row],[flux]]-b2b3[[#This Row],[flux in mfs]])/b2b3[[#This Row],[flux]]</f>
        <v>-9.0000000257327262</v>
      </c>
      <c r="K2777">
        <f>ABS(b2b3[[#This Row],[(mfs - b2+b3) / mfs]])</f>
        <v>9.0000000257327262</v>
      </c>
      <c r="L2777" t="b">
        <f>_xlfn.TEXTAFTER(b2b3[[#This Row],[rxn]],"-",-1)="SPONT"</f>
        <v>0</v>
      </c>
      <c r="M2777" t="str">
        <f>_xlfn.TEXTAFTER(b2b3[[#This Row],[rxn]],"-",-1)</f>
        <v>rt4177</v>
      </c>
      <c r="N2777">
        <f>_xlfn.XLOOKUP("'PRO-"&amp;b2b3[[#This Row],[enz]]&amp;"'",'[1]Sheet2 (2)'!$A:$A,'[1]Sheet2 (2)'!$B:$B,"")</f>
        <v>1</v>
      </c>
      <c r="O2777">
        <f>IFERROR(_xlfn.XLOOKUP(b2b3[[#This Row],[Column2]],Table17[[#This Row],[rxn-no-enz]],Table17[[#This Row],[flux]],0),0)</f>
        <v>6.88415879999999E-10</v>
      </c>
      <c r="P2777" t="str">
        <f>_xlfn.TEXTBEFORE(b2b3[[#This Row],[rxn]],"-",-1,,,"")</f>
        <v>PROWASTE</v>
      </c>
    </row>
    <row r="2778" spans="1:16" hidden="1" x14ac:dyDescent="0.2">
      <c r="F2778" t="s">
        <v>12542</v>
      </c>
      <c r="G2778" t="s">
        <v>2778</v>
      </c>
      <c r="H2778" s="3">
        <v>1.6970145021101901E-13</v>
      </c>
      <c r="I2778">
        <f>_xlfn.XLOOKUP(b2b3[[#This Row],[rxn]],mfs[rxn],mfs[flux_scaled],0)</f>
        <v>1.6970150000000001E-12</v>
      </c>
      <c r="J2778">
        <f>(b2b3[[#This Row],[flux]]-b2b3[[#This Row],[flux in mfs]])/b2b3[[#This Row],[flux]]</f>
        <v>-9.0000029339160594</v>
      </c>
      <c r="K2778">
        <f>ABS(b2b3[[#This Row],[(mfs - b2+b3) / mfs]])</f>
        <v>9.0000029339160594</v>
      </c>
      <c r="L2778" t="b">
        <f>_xlfn.TEXTAFTER(b2b3[[#This Row],[rxn]],"-",-1)="SPONT"</f>
        <v>0</v>
      </c>
      <c r="M2778" t="str">
        <f>_xlfn.TEXTAFTER(b2b3[[#This Row],[rxn]],"-",-1)</f>
        <v>rt4178</v>
      </c>
      <c r="N2778">
        <f>_xlfn.XLOOKUP("'PRO-"&amp;b2b3[[#This Row],[enz]]&amp;"'",'[1]Sheet2 (2)'!$A:$A,'[1]Sheet2 (2)'!$B:$B,"")</f>
        <v>1</v>
      </c>
      <c r="O2778">
        <f>IFERROR(_xlfn.XLOOKUP(b2b3[[#This Row],[Column2]],Table17[[#This Row],[rxn-no-enz]],Table17[[#This Row],[flux]],0),0)</f>
        <v>5.5997515960000001E-9</v>
      </c>
      <c r="P2778" t="str">
        <f>_xlfn.TEXTBEFORE(b2b3[[#This Row],[rxn]],"-",-1,,,"")</f>
        <v>PROWASTE</v>
      </c>
    </row>
    <row r="2779" spans="1:16" hidden="1" x14ac:dyDescent="0.2">
      <c r="F2779" t="s">
        <v>12544</v>
      </c>
      <c r="G2779" t="s">
        <v>2778</v>
      </c>
      <c r="H2779" s="3">
        <v>8.5202677687159302E-12</v>
      </c>
      <c r="I2779">
        <f>_xlfn.XLOOKUP(b2b3[[#This Row],[rxn]],mfs[rxn],mfs[flux_scaled],0)</f>
        <v>8.5202677999999995E-11</v>
      </c>
      <c r="J2779">
        <f>(b2b3[[#This Row],[flux]]-b2b3[[#This Row],[flux in mfs]])/b2b3[[#This Row],[flux]]</f>
        <v>-9.0000000367172373</v>
      </c>
      <c r="K2779">
        <f>ABS(b2b3[[#This Row],[(mfs - b2+b3) / mfs]])</f>
        <v>9.0000000367172373</v>
      </c>
      <c r="L2779" t="b">
        <f>_xlfn.TEXTAFTER(b2b3[[#This Row],[rxn]],"-",-1)="SPONT"</f>
        <v>0</v>
      </c>
      <c r="M2779" t="str">
        <f>_xlfn.TEXTAFTER(b2b3[[#This Row],[rxn]],"-",-1)</f>
        <v>rt4186</v>
      </c>
      <c r="N2779">
        <f>_xlfn.XLOOKUP("'PRO-"&amp;b2b3[[#This Row],[enz]]&amp;"'",'[1]Sheet2 (2)'!$A:$A,'[1]Sheet2 (2)'!$B:$B,"")</f>
        <v>1</v>
      </c>
      <c r="O2779">
        <f>IFERROR(_xlfn.XLOOKUP(b2b3[[#This Row],[Column2]],Table17[[#This Row],[rxn-no-enz]],Table17[[#This Row],[flux]],0),0)</f>
        <v>2.3352503499999998E-10</v>
      </c>
      <c r="P2779" t="str">
        <f>_xlfn.TEXTBEFORE(b2b3[[#This Row],[rxn]],"-",-1,,,"")</f>
        <v>PROWASTE</v>
      </c>
    </row>
    <row r="2780" spans="1:16" hidden="1" x14ac:dyDescent="0.2">
      <c r="F2780" t="s">
        <v>12545</v>
      </c>
      <c r="G2780" t="s">
        <v>2778</v>
      </c>
      <c r="H2780" s="3">
        <v>1.4438784973390901E-11</v>
      </c>
      <c r="I2780">
        <f>_xlfn.XLOOKUP(b2b3[[#This Row],[rxn]],mfs[rxn],mfs[flux_scaled],0)</f>
        <v>1.4438784999999999E-10</v>
      </c>
      <c r="J2780">
        <f>(b2b3[[#This Row],[flux]]-b2b3[[#This Row],[flux in mfs]])/b2b3[[#This Row],[flux]]</f>
        <v>-9.0000000184289028</v>
      </c>
      <c r="K2780">
        <f>ABS(b2b3[[#This Row],[(mfs - b2+b3) / mfs]])</f>
        <v>9.0000000184289028</v>
      </c>
      <c r="L2780" t="b">
        <f>_xlfn.TEXTAFTER(b2b3[[#This Row],[rxn]],"-",-1)="SPONT"</f>
        <v>0</v>
      </c>
      <c r="M2780" t="str">
        <f>_xlfn.TEXTAFTER(b2b3[[#This Row],[rxn]],"-",-1)</f>
        <v>rt4187</v>
      </c>
      <c r="N2780">
        <f>_xlfn.XLOOKUP("'PRO-"&amp;b2b3[[#This Row],[enz]]&amp;"'",'[1]Sheet2 (2)'!$A:$A,'[1]Sheet2 (2)'!$B:$B,"")</f>
        <v>1</v>
      </c>
      <c r="O2780">
        <f>IFERROR(_xlfn.XLOOKUP(b2b3[[#This Row],[Column2]],Table17[[#This Row],[rxn-no-enz]],Table17[[#This Row],[flux]],0),0)</f>
        <v>9.5565251799999904E-10</v>
      </c>
      <c r="P2780" t="str">
        <f>_xlfn.TEXTBEFORE(b2b3[[#This Row],[rxn]],"-",-1,,,"")</f>
        <v>PROWASTE</v>
      </c>
    </row>
    <row r="2781" spans="1:16" hidden="1" x14ac:dyDescent="0.2">
      <c r="F2781" t="s">
        <v>12546</v>
      </c>
      <c r="G2781" t="s">
        <v>2778</v>
      </c>
      <c r="H2781" s="3">
        <v>2.13626538693587E-12</v>
      </c>
      <c r="I2781">
        <f>_xlfn.XLOOKUP(b2b3[[#This Row],[rxn]],mfs[rxn],mfs[flux_scaled],0)</f>
        <v>2.1362653999999998E-11</v>
      </c>
      <c r="J2781">
        <f>(b2b3[[#This Row],[flux]]-b2b3[[#This Row],[flux in mfs]])/b2b3[[#This Row],[flux]]</f>
        <v>-9.0000000611540596</v>
      </c>
      <c r="K2781">
        <f>ABS(b2b3[[#This Row],[(mfs - b2+b3) / mfs]])</f>
        <v>9.0000000611540596</v>
      </c>
      <c r="L2781" t="b">
        <f>_xlfn.TEXTAFTER(b2b3[[#This Row],[rxn]],"-",-1)="SPONT"</f>
        <v>0</v>
      </c>
      <c r="M2781" t="str">
        <f>_xlfn.TEXTAFTER(b2b3[[#This Row],[rxn]],"-",-1)</f>
        <v>rt4194</v>
      </c>
      <c r="N2781">
        <f>_xlfn.XLOOKUP("'PRO-"&amp;b2b3[[#This Row],[enz]]&amp;"'",'[1]Sheet2 (2)'!$A:$A,'[1]Sheet2 (2)'!$B:$B,"")</f>
        <v>1</v>
      </c>
      <c r="O2781">
        <f>IFERROR(_xlfn.XLOOKUP(b2b3[[#This Row],[Column2]],Table17[[#This Row],[rxn-no-enz]],Table17[[#This Row],[flux]],0),0)</f>
        <v>9.8607134000000006E-10</v>
      </c>
      <c r="P2781" t="str">
        <f>_xlfn.TEXTBEFORE(b2b3[[#This Row],[rxn]],"-",-1,,,"")</f>
        <v>PROWASTE</v>
      </c>
    </row>
    <row r="2782" spans="1:16" hidden="1" x14ac:dyDescent="0.2">
      <c r="F2782" t="s">
        <v>12547</v>
      </c>
      <c r="G2782" t="s">
        <v>2778</v>
      </c>
      <c r="H2782" s="3">
        <v>4.3477152572789003E-12</v>
      </c>
      <c r="I2782">
        <f>_xlfn.XLOOKUP(b2b3[[#This Row],[rxn]],mfs[rxn],mfs[flux_scaled],0)</f>
        <v>4.3477152999999999E-11</v>
      </c>
      <c r="J2782">
        <f>(b2b3[[#This Row],[flux]]-b2b3[[#This Row],[flux in mfs]])/b2b3[[#This Row],[flux]]</f>
        <v>-9.0000000982610349</v>
      </c>
      <c r="K2782">
        <f>ABS(b2b3[[#This Row],[(mfs - b2+b3) / mfs]])</f>
        <v>9.0000000982610349</v>
      </c>
      <c r="L2782" t="b">
        <f>_xlfn.TEXTAFTER(b2b3[[#This Row],[rxn]],"-",-1)="SPONT"</f>
        <v>0</v>
      </c>
      <c r="M2782" t="str">
        <f>_xlfn.TEXTAFTER(b2b3[[#This Row],[rxn]],"-",-1)</f>
        <v>rt4202</v>
      </c>
      <c r="N2782">
        <f>_xlfn.XLOOKUP("'PRO-"&amp;b2b3[[#This Row],[enz]]&amp;"'",'[1]Sheet2 (2)'!$A:$A,'[1]Sheet2 (2)'!$B:$B,"")</f>
        <v>1</v>
      </c>
      <c r="O2782">
        <f>IFERROR(_xlfn.XLOOKUP(b2b3[[#This Row],[Column2]],Table17[[#This Row],[rxn-no-enz]],Table17[[#This Row],[flux]],0),0)</f>
        <v>1.078110153E-9</v>
      </c>
      <c r="P2782" t="str">
        <f>_xlfn.TEXTBEFORE(b2b3[[#This Row],[rxn]],"-",-1,,,"")</f>
        <v>PROWASTE</v>
      </c>
    </row>
    <row r="2783" spans="1:16" hidden="1" x14ac:dyDescent="0.2">
      <c r="F2783" t="s">
        <v>12549</v>
      </c>
      <c r="G2783" t="s">
        <v>2778</v>
      </c>
      <c r="H2783" s="3">
        <v>2.5735844834151701E-11</v>
      </c>
      <c r="I2783">
        <f>_xlfn.XLOOKUP(b2b3[[#This Row],[rxn]],mfs[rxn],mfs[flux_scaled],0)</f>
        <v>2.5735844800000001E-10</v>
      </c>
      <c r="J2783">
        <f>(b2b3[[#This Row],[flux]]-b2b3[[#This Row],[flux in mfs]])/b2b3[[#This Row],[flux]]</f>
        <v>-8.9999999867299092</v>
      </c>
      <c r="K2783">
        <f>ABS(b2b3[[#This Row],[(mfs - b2+b3) / mfs]])</f>
        <v>8.9999999867299092</v>
      </c>
      <c r="L2783" t="b">
        <f>_xlfn.TEXTAFTER(b2b3[[#This Row],[rxn]],"-",-1)="SPONT"</f>
        <v>0</v>
      </c>
      <c r="M2783" t="str">
        <f>_xlfn.TEXTAFTER(b2b3[[#This Row],[rxn]],"-",-1)</f>
        <v>rt4220</v>
      </c>
      <c r="N2783">
        <f>_xlfn.XLOOKUP("'PRO-"&amp;b2b3[[#This Row],[enz]]&amp;"'",'[1]Sheet2 (2)'!$A:$A,'[1]Sheet2 (2)'!$B:$B,"")</f>
        <v>1</v>
      </c>
      <c r="O2783">
        <f>IFERROR(_xlfn.XLOOKUP(b2b3[[#This Row],[Column2]],Table17[[#This Row],[rxn-no-enz]],Table17[[#This Row],[flux]],0),0)</f>
        <v>2.1031000499999999E-10</v>
      </c>
      <c r="P2783" t="str">
        <f>_xlfn.TEXTBEFORE(b2b3[[#This Row],[rxn]],"-",-1,,,"")</f>
        <v>PROWASTE</v>
      </c>
    </row>
    <row r="2784" spans="1:16" hidden="1" x14ac:dyDescent="0.2">
      <c r="F2784" t="s">
        <v>12550</v>
      </c>
      <c r="G2784" t="s">
        <v>2778</v>
      </c>
      <c r="H2784" s="3">
        <v>2.9757709470993999E-13</v>
      </c>
      <c r="I2784">
        <f>_xlfn.XLOOKUP(b2b3[[#This Row],[rxn]],mfs[rxn],mfs[flux_scaled],0)</f>
        <v>2.9757709999999997E-12</v>
      </c>
      <c r="J2784">
        <f>(b2b3[[#This Row],[flux]]-b2b3[[#This Row],[flux in mfs]])/b2b3[[#This Row],[flux]]</f>
        <v>-9.0000001777710743</v>
      </c>
      <c r="K2784">
        <f>ABS(b2b3[[#This Row],[(mfs - b2+b3) / mfs]])</f>
        <v>9.0000001777710743</v>
      </c>
      <c r="L2784" t="b">
        <f>_xlfn.TEXTAFTER(b2b3[[#This Row],[rxn]],"-",-1)="SPONT"</f>
        <v>0</v>
      </c>
      <c r="M2784" t="str">
        <f>_xlfn.TEXTAFTER(b2b3[[#This Row],[rxn]],"-",-1)</f>
        <v>rt4228</v>
      </c>
      <c r="N2784">
        <f>_xlfn.XLOOKUP("'PRO-"&amp;b2b3[[#This Row],[enz]]&amp;"'",'[1]Sheet2 (2)'!$A:$A,'[1]Sheet2 (2)'!$B:$B,"")</f>
        <v>1</v>
      </c>
      <c r="O2784">
        <f>IFERROR(_xlfn.XLOOKUP(b2b3[[#This Row],[Column2]],Table17[[#This Row],[rxn-no-enz]],Table17[[#This Row],[flux]],0),0)</f>
        <v>3.0947962499999998E-10</v>
      </c>
      <c r="P2784" t="str">
        <f>_xlfn.TEXTBEFORE(b2b3[[#This Row],[rxn]],"-",-1,,,"")</f>
        <v>PROWASTE</v>
      </c>
    </row>
    <row r="2785" spans="6:16" hidden="1" x14ac:dyDescent="0.2">
      <c r="F2785" t="s">
        <v>12552</v>
      </c>
      <c r="G2785" t="s">
        <v>2778</v>
      </c>
      <c r="H2785" s="3">
        <v>4.6728846535423097E-13</v>
      </c>
      <c r="I2785">
        <f>_xlfn.XLOOKUP(b2b3[[#This Row],[rxn]],mfs[rxn],mfs[flux_scaled],0)</f>
        <v>4.6728849999999998E-12</v>
      </c>
      <c r="J2785">
        <f>(b2b3[[#This Row],[flux]]-b2b3[[#This Row],[flux in mfs]])/b2b3[[#This Row],[flux]]</f>
        <v>-9.0000007414214469</v>
      </c>
      <c r="K2785">
        <f>ABS(b2b3[[#This Row],[(mfs - b2+b3) / mfs]])</f>
        <v>9.0000007414214469</v>
      </c>
      <c r="L2785" t="b">
        <f>_xlfn.TEXTAFTER(b2b3[[#This Row],[rxn]],"-",-1)="SPONT"</f>
        <v>0</v>
      </c>
      <c r="M2785" t="str">
        <f>_xlfn.TEXTAFTER(b2b3[[#This Row],[rxn]],"-",-1)</f>
        <v>rt4254</v>
      </c>
      <c r="N2785">
        <f>_xlfn.XLOOKUP("'PRO-"&amp;b2b3[[#This Row],[enz]]&amp;"'",'[1]Sheet2 (2)'!$A:$A,'[1]Sheet2 (2)'!$B:$B,"")</f>
        <v>1</v>
      </c>
      <c r="O2785">
        <f>IFERROR(_xlfn.XLOOKUP(b2b3[[#This Row],[Column2]],Table17[[#This Row],[rxn-no-enz]],Table17[[#This Row],[flux]],0),0)</f>
        <v>3.8815820999999999E-11</v>
      </c>
      <c r="P2785" t="str">
        <f>_xlfn.TEXTBEFORE(b2b3[[#This Row],[rxn]],"-",-1,,,"")</f>
        <v>PROWASTE</v>
      </c>
    </row>
    <row r="2786" spans="6:16" hidden="1" x14ac:dyDescent="0.2">
      <c r="F2786" t="s">
        <v>12553</v>
      </c>
      <c r="G2786" t="s">
        <v>2778</v>
      </c>
      <c r="H2786" s="3">
        <v>1.2689274946814901E-11</v>
      </c>
      <c r="I2786">
        <f>_xlfn.XLOOKUP(b2b3[[#This Row],[rxn]],mfs[rxn],mfs[flux_scaled],0)</f>
        <v>1.2689274900000002E-10</v>
      </c>
      <c r="J2786">
        <f>(b2b3[[#This Row],[flux]]-b2b3[[#This Row],[flux in mfs]])/b2b3[[#This Row],[flux]]</f>
        <v>-8.9999999631067187</v>
      </c>
      <c r="K2786">
        <f>ABS(b2b3[[#This Row],[(mfs - b2+b3) / mfs]])</f>
        <v>8.9999999631067187</v>
      </c>
      <c r="L2786" t="b">
        <f>_xlfn.TEXTAFTER(b2b3[[#This Row],[rxn]],"-",-1)="SPONT"</f>
        <v>0</v>
      </c>
      <c r="M2786" t="str">
        <f>_xlfn.TEXTAFTER(b2b3[[#This Row],[rxn]],"-",-1)</f>
        <v>rt4257</v>
      </c>
      <c r="N2786">
        <f>_xlfn.XLOOKUP("'PRO-"&amp;b2b3[[#This Row],[enz]]&amp;"'",'[1]Sheet2 (2)'!$A:$A,'[1]Sheet2 (2)'!$B:$B,"")</f>
        <v>1</v>
      </c>
      <c r="O2786">
        <f>IFERROR(_xlfn.XLOOKUP(b2b3[[#This Row],[Column2]],Table17[[#This Row],[rxn-no-enz]],Table17[[#This Row],[flux]],0),0)</f>
        <v>4.1058272700000002E-10</v>
      </c>
      <c r="P2786" t="str">
        <f>_xlfn.TEXTBEFORE(b2b3[[#This Row],[rxn]],"-",-1,,,"")</f>
        <v>PROWASTE</v>
      </c>
    </row>
    <row r="2787" spans="6:16" hidden="1" x14ac:dyDescent="0.2">
      <c r="F2787" t="s">
        <v>12555</v>
      </c>
      <c r="G2787" t="s">
        <v>2778</v>
      </c>
      <c r="H2787" s="3">
        <v>1.7198371295544401E-11</v>
      </c>
      <c r="I2787">
        <f>_xlfn.XLOOKUP(b2b3[[#This Row],[rxn]],mfs[rxn],mfs[flux_scaled],0)</f>
        <v>1.71983713E-10</v>
      </c>
      <c r="J2787">
        <f>(b2b3[[#This Row],[flux]]-b2b3[[#This Row],[flux in mfs]])/b2b3[[#This Row],[flux]]</f>
        <v>-9.0000000025907099</v>
      </c>
      <c r="K2787">
        <f>ABS(b2b3[[#This Row],[(mfs - b2+b3) / mfs]])</f>
        <v>9.0000000025907099</v>
      </c>
      <c r="L2787" t="b">
        <f>_xlfn.TEXTAFTER(b2b3[[#This Row],[rxn]],"-",-1)="SPONT"</f>
        <v>0</v>
      </c>
      <c r="M2787" t="str">
        <f>_xlfn.TEXTAFTER(b2b3[[#This Row],[rxn]],"-",-1)</f>
        <v>rt4269</v>
      </c>
      <c r="N2787">
        <f>_xlfn.XLOOKUP("'PRO-"&amp;b2b3[[#This Row],[enz]]&amp;"'",'[1]Sheet2 (2)'!$A:$A,'[1]Sheet2 (2)'!$B:$B,"")</f>
        <v>1</v>
      </c>
      <c r="O2787">
        <f>IFERROR(_xlfn.XLOOKUP(b2b3[[#This Row],[Column2]],Table17[[#This Row],[rxn-no-enz]],Table17[[#This Row],[flux]],0),0)</f>
        <v>1.90595363999999E-10</v>
      </c>
      <c r="P2787" t="str">
        <f>_xlfn.TEXTBEFORE(b2b3[[#This Row],[rxn]],"-",-1,,,"")</f>
        <v>PROWASTE</v>
      </c>
    </row>
    <row r="2788" spans="6:16" hidden="1" x14ac:dyDescent="0.2">
      <c r="F2788" t="s">
        <v>12556</v>
      </c>
      <c r="G2788" t="s">
        <v>2778</v>
      </c>
      <c r="H2788" s="3">
        <v>9.4222422201647797E-12</v>
      </c>
      <c r="I2788">
        <f>_xlfn.XLOOKUP(b2b3[[#This Row],[rxn]],mfs[rxn],mfs[flux_scaled],0)</f>
        <v>9.4222422000000001E-11</v>
      </c>
      <c r="J2788">
        <f>(b2b3[[#This Row],[flux]]-b2b3[[#This Row],[flux in mfs]])/b2b3[[#This Row],[flux]]</f>
        <v>-8.9999999785987459</v>
      </c>
      <c r="K2788">
        <f>ABS(b2b3[[#This Row],[(mfs - b2+b3) / mfs]])</f>
        <v>8.9999999785987459</v>
      </c>
      <c r="L2788" t="b">
        <f>_xlfn.TEXTAFTER(b2b3[[#This Row],[rxn]],"-",-1)="SPONT"</f>
        <v>0</v>
      </c>
      <c r="M2788" t="str">
        <f>_xlfn.TEXTAFTER(b2b3[[#This Row],[rxn]],"-",-1)</f>
        <v>rt4271</v>
      </c>
      <c r="N2788">
        <f>_xlfn.XLOOKUP("'PRO-"&amp;b2b3[[#This Row],[enz]]&amp;"'",'[1]Sheet2 (2)'!$A:$A,'[1]Sheet2 (2)'!$B:$B,"")</f>
        <v>1</v>
      </c>
      <c r="O2788">
        <f>IFERROR(_xlfn.XLOOKUP(b2b3[[#This Row],[Column2]],Table17[[#This Row],[rxn-no-enz]],Table17[[#This Row],[flux]],0),0)</f>
        <v>8.6590150699999995E-10</v>
      </c>
      <c r="P2788" t="str">
        <f>_xlfn.TEXTBEFORE(b2b3[[#This Row],[rxn]],"-",-1,,,"")</f>
        <v>PROWASTE</v>
      </c>
    </row>
    <row r="2789" spans="6:16" hidden="1" x14ac:dyDescent="0.2">
      <c r="F2789" t="s">
        <v>12557</v>
      </c>
      <c r="G2789" t="s">
        <v>2778</v>
      </c>
      <c r="H2789" s="3">
        <v>7.6294193146902106E-11</v>
      </c>
      <c r="I2789">
        <f>_xlfn.XLOOKUP(b2b3[[#This Row],[rxn]],mfs[rxn],mfs[flux_scaled],0)</f>
        <v>7.6294193100000001E-10</v>
      </c>
      <c r="J2789">
        <f>(b2b3[[#This Row],[flux]]-b2b3[[#This Row],[flux in mfs]])/b2b3[[#This Row],[flux]]</f>
        <v>-8.999999993852466</v>
      </c>
      <c r="K2789">
        <f>ABS(b2b3[[#This Row],[(mfs - b2+b3) / mfs]])</f>
        <v>8.999999993852466</v>
      </c>
      <c r="L2789" t="b">
        <f>_xlfn.TEXTAFTER(b2b3[[#This Row],[rxn]],"-",-1)="SPONT"</f>
        <v>0</v>
      </c>
      <c r="M2789" t="str">
        <f>_xlfn.TEXTAFTER(b2b3[[#This Row],[rxn]],"-",-1)</f>
        <v>rt4274</v>
      </c>
      <c r="N2789">
        <f>_xlfn.XLOOKUP("'PRO-"&amp;b2b3[[#This Row],[enz]]&amp;"'",'[1]Sheet2 (2)'!$A:$A,'[1]Sheet2 (2)'!$B:$B,"")</f>
        <v>1</v>
      </c>
      <c r="O2789">
        <f>IFERROR(_xlfn.XLOOKUP(b2b3[[#This Row],[Column2]],Table17[[#This Row],[rxn-no-enz]],Table17[[#This Row],[flux]],0),0)</f>
        <v>2.17831555999999E-10</v>
      </c>
      <c r="P2789" t="str">
        <f>_xlfn.TEXTBEFORE(b2b3[[#This Row],[rxn]],"-",-1,,,"")</f>
        <v>PROWASTE</v>
      </c>
    </row>
    <row r="2790" spans="6:16" hidden="1" x14ac:dyDescent="0.2">
      <c r="F2790" t="s">
        <v>12558</v>
      </c>
      <c r="G2790" t="s">
        <v>2778</v>
      </c>
      <c r="H2790" s="3">
        <v>3.2226965183920302E-13</v>
      </c>
      <c r="I2790">
        <f>_xlfn.XLOOKUP(b2b3[[#This Row],[rxn]],mfs[rxn],mfs[flux_scaled],0)</f>
        <v>3.2226969999999999E-12</v>
      </c>
      <c r="J2790">
        <f>(b2b3[[#This Row],[flux]]-b2b3[[#This Row],[flux in mfs]])/b2b3[[#This Row],[flux]]</f>
        <v>-9.0000014944254509</v>
      </c>
      <c r="K2790">
        <f>ABS(b2b3[[#This Row],[(mfs - b2+b3) / mfs]])</f>
        <v>9.0000014944254509</v>
      </c>
      <c r="L2790" t="b">
        <f>_xlfn.TEXTAFTER(b2b3[[#This Row],[rxn]],"-",-1)="SPONT"</f>
        <v>0</v>
      </c>
      <c r="M2790" t="str">
        <f>_xlfn.TEXTAFTER(b2b3[[#This Row],[rxn]],"-",-1)</f>
        <v>rt4278</v>
      </c>
      <c r="N2790">
        <f>_xlfn.XLOOKUP("'PRO-"&amp;b2b3[[#This Row],[enz]]&amp;"'",'[1]Sheet2 (2)'!$A:$A,'[1]Sheet2 (2)'!$B:$B,"")</f>
        <v>1</v>
      </c>
      <c r="O2790">
        <f>IFERROR(_xlfn.XLOOKUP(b2b3[[#This Row],[Column2]],Table17[[#This Row],[rxn-no-enz]],Table17[[#This Row],[flux]],0),0)</f>
        <v>2.3031336230000001E-9</v>
      </c>
      <c r="P2790" t="str">
        <f>_xlfn.TEXTBEFORE(b2b3[[#This Row],[rxn]],"-",-1,,,"")</f>
        <v>PROWASTE</v>
      </c>
    </row>
    <row r="2791" spans="6:16" hidden="1" x14ac:dyDescent="0.2">
      <c r="F2791" t="s">
        <v>12560</v>
      </c>
      <c r="G2791" t="s">
        <v>2778</v>
      </c>
      <c r="H2791" s="3">
        <v>1.24103387803094E-12</v>
      </c>
      <c r="I2791">
        <f>_xlfn.XLOOKUP(b2b3[[#This Row],[rxn]],mfs[rxn],mfs[flux_scaled],0)</f>
        <v>1.2410339000000001E-11</v>
      </c>
      <c r="J2791">
        <f>(b2b3[[#This Row],[flux]]-b2b3[[#This Row],[flux in mfs]])/b2b3[[#This Row],[flux]]</f>
        <v>-9.0000001770222422</v>
      </c>
      <c r="K2791">
        <f>ABS(b2b3[[#This Row],[(mfs - b2+b3) / mfs]])</f>
        <v>9.0000001770222422</v>
      </c>
      <c r="L2791" t="b">
        <f>_xlfn.TEXTAFTER(b2b3[[#This Row],[rxn]],"-",-1)="SPONT"</f>
        <v>0</v>
      </c>
      <c r="M2791" t="str">
        <f>_xlfn.TEXTAFTER(b2b3[[#This Row],[rxn]],"-",-1)</f>
        <v>rt4312</v>
      </c>
      <c r="N2791">
        <f>_xlfn.XLOOKUP("'PRO-"&amp;b2b3[[#This Row],[enz]]&amp;"'",'[1]Sheet2 (2)'!$A:$A,'[1]Sheet2 (2)'!$B:$B,"")</f>
        <v>1</v>
      </c>
      <c r="O2791">
        <f>IFERROR(_xlfn.XLOOKUP(b2b3[[#This Row],[Column2]],Table17[[#This Row],[rxn-no-enz]],Table17[[#This Row],[flux]],0),0)</f>
        <v>1.06699166E-10</v>
      </c>
      <c r="P2791" t="str">
        <f>_xlfn.TEXTBEFORE(b2b3[[#This Row],[rxn]],"-",-1,,,"")</f>
        <v>PROWASTE</v>
      </c>
    </row>
    <row r="2792" spans="6:16" hidden="1" x14ac:dyDescent="0.2">
      <c r="F2792" t="s">
        <v>12561</v>
      </c>
      <c r="G2792" t="s">
        <v>2778</v>
      </c>
      <c r="H2792" s="3">
        <v>8.9620115059811602E-13</v>
      </c>
      <c r="I2792">
        <f>_xlfn.XLOOKUP(b2b3[[#This Row],[rxn]],mfs[rxn],mfs[flux_scaled],0)</f>
        <v>8.9620120000000004E-12</v>
      </c>
      <c r="J2792">
        <f>(b2b3[[#This Row],[flux]]-b2b3[[#This Row],[flux in mfs]])/b2b3[[#This Row],[flux]]</f>
        <v>-9.0000005512365622</v>
      </c>
      <c r="K2792">
        <f>ABS(b2b3[[#This Row],[(mfs - b2+b3) / mfs]])</f>
        <v>9.0000005512365622</v>
      </c>
      <c r="L2792" t="b">
        <f>_xlfn.TEXTAFTER(b2b3[[#This Row],[rxn]],"-",-1)="SPONT"</f>
        <v>0</v>
      </c>
      <c r="M2792" t="str">
        <f>_xlfn.TEXTAFTER(b2b3[[#This Row],[rxn]],"-",-1)</f>
        <v>rt4334</v>
      </c>
      <c r="N2792">
        <f>_xlfn.XLOOKUP("'PRO-"&amp;b2b3[[#This Row],[enz]]&amp;"'",'[1]Sheet2 (2)'!$A:$A,'[1]Sheet2 (2)'!$B:$B,"")</f>
        <v>1</v>
      </c>
      <c r="O2792">
        <f>IFERROR(_xlfn.XLOOKUP(b2b3[[#This Row],[Column2]],Table17[[#This Row],[rxn-no-enz]],Table17[[#This Row],[flux]],0),0)</f>
        <v>1.88911387E-10</v>
      </c>
      <c r="P2792" t="str">
        <f>_xlfn.TEXTBEFORE(b2b3[[#This Row],[rxn]],"-",-1,,,"")</f>
        <v>PROWASTE</v>
      </c>
    </row>
    <row r="2793" spans="6:16" hidden="1" x14ac:dyDescent="0.2">
      <c r="F2793" t="s">
        <v>12563</v>
      </c>
      <c r="G2793" t="s">
        <v>2778</v>
      </c>
      <c r="H2793" s="3">
        <v>3.7348512557513104E-12</v>
      </c>
      <c r="I2793">
        <f>_xlfn.XLOOKUP(b2b3[[#This Row],[rxn]],mfs[rxn],mfs[flux_scaled],0)</f>
        <v>3.7348513E-11</v>
      </c>
      <c r="J2793">
        <f>(b2b3[[#This Row],[flux]]-b2b3[[#This Row],[flux in mfs]])/b2b3[[#This Row],[flux]]</f>
        <v>-9.0000001184751053</v>
      </c>
      <c r="K2793">
        <f>ABS(b2b3[[#This Row],[(mfs - b2+b3) / mfs]])</f>
        <v>9.0000001184751053</v>
      </c>
      <c r="L2793" t="b">
        <f>_xlfn.TEXTAFTER(b2b3[[#This Row],[rxn]],"-",-1)="SPONT"</f>
        <v>0</v>
      </c>
      <c r="M2793" t="str">
        <f>_xlfn.TEXTAFTER(b2b3[[#This Row],[rxn]],"-",-1)</f>
        <v>rt4363</v>
      </c>
      <c r="N2793">
        <f>_xlfn.XLOOKUP("'PRO-"&amp;b2b3[[#This Row],[enz]]&amp;"'",'[1]Sheet2 (2)'!$A:$A,'[1]Sheet2 (2)'!$B:$B,"")</f>
        <v>1</v>
      </c>
      <c r="O2793">
        <f>IFERROR(_xlfn.XLOOKUP(b2b3[[#This Row],[Column2]],Table17[[#This Row],[rxn-no-enz]],Table17[[#This Row],[flux]],0),0)</f>
        <v>1.88911387E-10</v>
      </c>
      <c r="P2793" t="str">
        <f>_xlfn.TEXTBEFORE(b2b3[[#This Row],[rxn]],"-",-1,,,"")</f>
        <v>PROWASTE</v>
      </c>
    </row>
    <row r="2794" spans="6:16" hidden="1" x14ac:dyDescent="0.2">
      <c r="F2794" t="s">
        <v>12564</v>
      </c>
      <c r="G2794" t="s">
        <v>2778</v>
      </c>
      <c r="H2794" s="3">
        <v>1.7915778830844199E-12</v>
      </c>
      <c r="I2794">
        <f>_xlfn.XLOOKUP(b2b3[[#This Row],[rxn]],mfs[rxn],mfs[flux_scaled],0)</f>
        <v>1.7915778999999998E-11</v>
      </c>
      <c r="J2794">
        <f>(b2b3[[#This Row],[flux]]-b2b3[[#This Row],[flux in mfs]])/b2b3[[#This Row],[flux]]</f>
        <v>-9.0000000944172172</v>
      </c>
      <c r="K2794">
        <f>ABS(b2b3[[#This Row],[(mfs - b2+b3) / mfs]])</f>
        <v>9.0000000944172172</v>
      </c>
      <c r="L2794" t="b">
        <f>_xlfn.TEXTAFTER(b2b3[[#This Row],[rxn]],"-",-1)="SPONT"</f>
        <v>0</v>
      </c>
      <c r="M2794" t="str">
        <f>_xlfn.TEXTAFTER(b2b3[[#This Row],[rxn]],"-",-1)</f>
        <v>rt4368</v>
      </c>
      <c r="N2794">
        <f>_xlfn.XLOOKUP("'PRO-"&amp;b2b3[[#This Row],[enz]]&amp;"'",'[1]Sheet2 (2)'!$A:$A,'[1]Sheet2 (2)'!$B:$B,"")</f>
        <v>1</v>
      </c>
      <c r="O2794">
        <f>IFERROR(_xlfn.XLOOKUP(b2b3[[#This Row],[Column2]],Table17[[#This Row],[rxn-no-enz]],Table17[[#This Row],[flux]],0),0)</f>
        <v>6.7802544199999899E-10</v>
      </c>
      <c r="P2794" t="str">
        <f>_xlfn.TEXTBEFORE(b2b3[[#This Row],[rxn]],"-",-1,,,"")</f>
        <v>PROWASTE</v>
      </c>
    </row>
    <row r="2795" spans="6:16" hidden="1" x14ac:dyDescent="0.2">
      <c r="F2795" t="s">
        <v>12565</v>
      </c>
      <c r="G2795" t="s">
        <v>2778</v>
      </c>
      <c r="H2795" s="3">
        <v>8.9177811067947704E-12</v>
      </c>
      <c r="I2795">
        <f>_xlfn.XLOOKUP(b2b3[[#This Row],[rxn]],mfs[rxn],mfs[flux_scaled],0)</f>
        <v>8.9177810999999993E-11</v>
      </c>
      <c r="J2795">
        <f>(b2b3[[#This Row],[flux]]-b2b3[[#This Row],[flux in mfs]])/b2b3[[#This Row],[flux]]</f>
        <v>-8.9999999923806477</v>
      </c>
      <c r="K2795">
        <f>ABS(b2b3[[#This Row],[(mfs - b2+b3) / mfs]])</f>
        <v>8.9999999923806477</v>
      </c>
      <c r="L2795" t="b">
        <f>_xlfn.TEXTAFTER(b2b3[[#This Row],[rxn]],"-",-1)="SPONT"</f>
        <v>0</v>
      </c>
      <c r="M2795" t="str">
        <f>_xlfn.TEXTAFTER(b2b3[[#This Row],[rxn]],"-",-1)</f>
        <v>rt4374</v>
      </c>
      <c r="N2795">
        <f>_xlfn.XLOOKUP("'PRO-"&amp;b2b3[[#This Row],[enz]]&amp;"'",'[1]Sheet2 (2)'!$A:$A,'[1]Sheet2 (2)'!$B:$B,"")</f>
        <v>1</v>
      </c>
      <c r="O2795">
        <f>IFERROR(_xlfn.XLOOKUP(b2b3[[#This Row],[Column2]],Table17[[#This Row],[rxn-no-enz]],Table17[[#This Row],[flux]],0),0)</f>
        <v>1.832938695E-9</v>
      </c>
      <c r="P2795" t="str">
        <f>_xlfn.TEXTBEFORE(b2b3[[#This Row],[rxn]],"-",-1,,,"")</f>
        <v>PROWASTE</v>
      </c>
    </row>
    <row r="2796" spans="6:16" hidden="1" x14ac:dyDescent="0.2">
      <c r="F2796" t="s">
        <v>12566</v>
      </c>
      <c r="G2796" t="s">
        <v>2778</v>
      </c>
      <c r="H2796" s="3">
        <v>3.8546346282598202E-12</v>
      </c>
      <c r="I2796">
        <f>_xlfn.XLOOKUP(b2b3[[#This Row],[rxn]],mfs[rxn],mfs[flux_scaled],0)</f>
        <v>3.8546345999999996E-11</v>
      </c>
      <c r="J2796">
        <f>(b2b3[[#This Row],[flux]]-b2b3[[#This Row],[flux in mfs]])/b2b3[[#This Row],[flux]]</f>
        <v>-8.9999999266861224</v>
      </c>
      <c r="K2796">
        <f>ABS(b2b3[[#This Row],[(mfs - b2+b3) / mfs]])</f>
        <v>8.9999999266861224</v>
      </c>
      <c r="L2796" t="b">
        <f>_xlfn.TEXTAFTER(b2b3[[#This Row],[rxn]],"-",-1)="SPONT"</f>
        <v>0</v>
      </c>
      <c r="M2796" t="str">
        <f>_xlfn.TEXTAFTER(b2b3[[#This Row],[rxn]],"-",-1)</f>
        <v>rt4375</v>
      </c>
      <c r="N2796">
        <f>_xlfn.XLOOKUP("'PRO-"&amp;b2b3[[#This Row],[enz]]&amp;"'",'[1]Sheet2 (2)'!$A:$A,'[1]Sheet2 (2)'!$B:$B,"")</f>
        <v>1</v>
      </c>
      <c r="O2796">
        <f>IFERROR(_xlfn.XLOOKUP(b2b3[[#This Row],[Column2]],Table17[[#This Row],[rxn-no-enz]],Table17[[#This Row],[flux]],0),0)</f>
        <v>1.922382106E-9</v>
      </c>
      <c r="P2796" t="str">
        <f>_xlfn.TEXTBEFORE(b2b3[[#This Row],[rxn]],"-",-1,,,"")</f>
        <v>PROWASTE</v>
      </c>
    </row>
    <row r="2797" spans="6:16" hidden="1" x14ac:dyDescent="0.2">
      <c r="F2797" t="s">
        <v>12568</v>
      </c>
      <c r="G2797" t="s">
        <v>2778</v>
      </c>
      <c r="H2797" s="3">
        <v>9.4879129783550803E-13</v>
      </c>
      <c r="I2797">
        <f>_xlfn.XLOOKUP(b2b3[[#This Row],[rxn]],mfs[rxn],mfs[flux_scaled],0)</f>
        <v>9.4879130000000014E-12</v>
      </c>
      <c r="J2797">
        <f>(b2b3[[#This Row],[flux]]-b2b3[[#This Row],[flux in mfs]])/b2b3[[#This Row],[flux]]</f>
        <v>-9.0000000228131523</v>
      </c>
      <c r="K2797">
        <f>ABS(b2b3[[#This Row],[(mfs - b2+b3) / mfs]])</f>
        <v>9.0000000228131523</v>
      </c>
      <c r="L2797" t="b">
        <f>_xlfn.TEXTAFTER(b2b3[[#This Row],[rxn]],"-",-1)="SPONT"</f>
        <v>0</v>
      </c>
      <c r="M2797" t="str">
        <f>_xlfn.TEXTAFTER(b2b3[[#This Row],[rxn]],"-",-1)</f>
        <v>rt4385</v>
      </c>
      <c r="N2797">
        <f>_xlfn.XLOOKUP("'PRO-"&amp;b2b3[[#This Row],[enz]]&amp;"'",'[1]Sheet2 (2)'!$A:$A,'[1]Sheet2 (2)'!$B:$B,"")</f>
        <v>1</v>
      </c>
      <c r="O2797">
        <f>IFERROR(_xlfn.XLOOKUP(b2b3[[#This Row],[Column2]],Table17[[#This Row],[rxn-no-enz]],Table17[[#This Row],[flux]],0),0)</f>
        <v>9.0193872E-11</v>
      </c>
      <c r="P2797" t="str">
        <f>_xlfn.TEXTBEFORE(b2b3[[#This Row],[rxn]],"-",-1,,,"")</f>
        <v>PROWASTE</v>
      </c>
    </row>
    <row r="2798" spans="6:16" hidden="1" x14ac:dyDescent="0.2">
      <c r="F2798" t="s">
        <v>12569</v>
      </c>
      <c r="G2798" t="s">
        <v>2778</v>
      </c>
      <c r="H2798">
        <v>0</v>
      </c>
      <c r="I2798">
        <f>_xlfn.XLOOKUP(b2b3[[#This Row],[rxn]],mfs[rxn],mfs[flux_scaled],0)</f>
        <v>0</v>
      </c>
      <c r="J2798" t="e">
        <f>(b2b3[[#This Row],[flux]]-b2b3[[#This Row],[flux in mfs]])/b2b3[[#This Row],[flux]]</f>
        <v>#DIV/0!</v>
      </c>
      <c r="K2798" t="e">
        <f>ABS(b2b3[[#This Row],[(mfs - b2+b3) / mfs]])</f>
        <v>#DIV/0!</v>
      </c>
      <c r="L2798" t="b">
        <f>_xlfn.TEXTAFTER(b2b3[[#This Row],[rxn]],"-",-1)="SPONT"</f>
        <v>0</v>
      </c>
      <c r="M2798" t="str">
        <f>_xlfn.TEXTAFTER(b2b3[[#This Row],[rxn]],"-",-1)</f>
        <v>rt4390</v>
      </c>
      <c r="N2798">
        <f>_xlfn.XLOOKUP("'PRO-"&amp;b2b3[[#This Row],[enz]]&amp;"'",'[1]Sheet2 (2)'!$A:$A,'[1]Sheet2 (2)'!$B:$B,"")</f>
        <v>1</v>
      </c>
      <c r="O2798">
        <f>IFERROR(_xlfn.XLOOKUP(b2b3[[#This Row],[Column2]],Table17[[#This Row],[rxn-no-enz]],Table17[[#This Row],[flux]],0),0)</f>
        <v>9.0193872E-11</v>
      </c>
      <c r="P2798" t="str">
        <f>_xlfn.TEXTBEFORE(b2b3[[#This Row],[rxn]],"-",-1,,,"")</f>
        <v>PROWASTE</v>
      </c>
    </row>
    <row r="2799" spans="6:16" hidden="1" x14ac:dyDescent="0.2">
      <c r="F2799" t="s">
        <v>12570</v>
      </c>
      <c r="G2799" t="s">
        <v>2778</v>
      </c>
      <c r="H2799" s="3">
        <v>2.25219092616845E-11</v>
      </c>
      <c r="I2799">
        <f>_xlfn.XLOOKUP(b2b3[[#This Row],[rxn]],mfs[rxn],mfs[flux_scaled],0)</f>
        <v>2.2521909299999999E-10</v>
      </c>
      <c r="J2799">
        <f>(b2b3[[#This Row],[flux]]-b2b3[[#This Row],[flux in mfs]])/b2b3[[#This Row],[flux]]</f>
        <v>-9.0000000170125443</v>
      </c>
      <c r="K2799">
        <f>ABS(b2b3[[#This Row],[(mfs - b2+b3) / mfs]])</f>
        <v>9.0000000170125443</v>
      </c>
      <c r="L2799" t="b">
        <f>_xlfn.TEXTAFTER(b2b3[[#This Row],[rxn]],"-",-1)="SPONT"</f>
        <v>0</v>
      </c>
      <c r="M2799" t="str">
        <f>_xlfn.TEXTAFTER(b2b3[[#This Row],[rxn]],"-",-1)</f>
        <v>rt4393</v>
      </c>
      <c r="N2799">
        <f>_xlfn.XLOOKUP("'PRO-"&amp;b2b3[[#This Row],[enz]]&amp;"'",'[1]Sheet2 (2)'!$A:$A,'[1]Sheet2 (2)'!$B:$B,"")</f>
        <v>1</v>
      </c>
      <c r="O2799">
        <f>IFERROR(_xlfn.XLOOKUP(b2b3[[#This Row],[Column2]],Table17[[#This Row],[rxn-no-enz]],Table17[[#This Row],[flux]],0),0)</f>
        <v>2.7395545699999898E-10</v>
      </c>
      <c r="P2799" t="str">
        <f>_xlfn.TEXTBEFORE(b2b3[[#This Row],[rxn]],"-",-1,,,"")</f>
        <v>PROWASTE</v>
      </c>
    </row>
    <row r="2800" spans="6:16" hidden="1" x14ac:dyDescent="0.2">
      <c r="F2800" t="s">
        <v>12571</v>
      </c>
      <c r="G2800" t="s">
        <v>2778</v>
      </c>
      <c r="H2800" s="3">
        <v>8.1948609109074307E-12</v>
      </c>
      <c r="I2800">
        <f>_xlfn.XLOOKUP(b2b3[[#This Row],[rxn]],mfs[rxn],mfs[flux_scaled],0)</f>
        <v>8.1948609000000004E-11</v>
      </c>
      <c r="J2800">
        <f>(b2b3[[#This Row],[flux]]-b2b3[[#This Row],[flux in mfs]])/b2b3[[#This Row],[flux]]</f>
        <v>-8.9999999866899127</v>
      </c>
      <c r="K2800">
        <f>ABS(b2b3[[#This Row],[(mfs - b2+b3) / mfs]])</f>
        <v>8.9999999866899127</v>
      </c>
      <c r="L2800" t="b">
        <f>_xlfn.TEXTAFTER(b2b3[[#This Row],[rxn]],"-",-1)="SPONT"</f>
        <v>0</v>
      </c>
      <c r="M2800" t="str">
        <f>_xlfn.TEXTAFTER(b2b3[[#This Row],[rxn]],"-",-1)</f>
        <v>rt4410</v>
      </c>
      <c r="N2800">
        <f>_xlfn.XLOOKUP("'PRO-"&amp;b2b3[[#This Row],[enz]]&amp;"'",'[1]Sheet2 (2)'!$A:$A,'[1]Sheet2 (2)'!$B:$B,"")</f>
        <v>1</v>
      </c>
      <c r="O2800">
        <f>IFERROR(_xlfn.XLOOKUP(b2b3[[#This Row],[Column2]],Table17[[#This Row],[rxn-no-enz]],Table17[[#This Row],[flux]],0),0)</f>
        <v>1.17247235E-10</v>
      </c>
      <c r="P2800" t="str">
        <f>_xlfn.TEXTBEFORE(b2b3[[#This Row],[rxn]],"-",-1,,,"")</f>
        <v>PROWASTE</v>
      </c>
    </row>
    <row r="2801" spans="6:16" hidden="1" x14ac:dyDescent="0.2">
      <c r="F2801" t="s">
        <v>12572</v>
      </c>
      <c r="G2801" t="s">
        <v>2778</v>
      </c>
      <c r="H2801" s="3">
        <v>4.6461174763187296E-13</v>
      </c>
      <c r="I2801">
        <f>_xlfn.XLOOKUP(b2b3[[#This Row],[rxn]],mfs[rxn],mfs[flux_scaled],0)</f>
        <v>4.6461169999999999E-12</v>
      </c>
      <c r="J2801">
        <f>(b2b3[[#This Row],[flux]]-b2b3[[#This Row],[flux in mfs]])/b2b3[[#This Row],[flux]]</f>
        <v>-8.9999989748026561</v>
      </c>
      <c r="K2801">
        <f>ABS(b2b3[[#This Row],[(mfs - b2+b3) / mfs]])</f>
        <v>8.9999989748026561</v>
      </c>
      <c r="L2801" t="b">
        <f>_xlfn.TEXTAFTER(b2b3[[#This Row],[rxn]],"-",-1)="SPONT"</f>
        <v>0</v>
      </c>
      <c r="M2801" t="str">
        <f>_xlfn.TEXTAFTER(b2b3[[#This Row],[rxn]],"-",-1)</f>
        <v>rt4413</v>
      </c>
      <c r="N2801">
        <f>_xlfn.XLOOKUP("'PRO-"&amp;b2b3[[#This Row],[enz]]&amp;"'",'[1]Sheet2 (2)'!$A:$A,'[1]Sheet2 (2)'!$B:$B,"")</f>
        <v>1</v>
      </c>
      <c r="O2801">
        <f>IFERROR(_xlfn.XLOOKUP(b2b3[[#This Row],[Column2]],Table17[[#This Row],[rxn-no-enz]],Table17[[#This Row],[flux]],0),0)</f>
        <v>3.7801113899999999E-10</v>
      </c>
      <c r="P2801" t="str">
        <f>_xlfn.TEXTBEFORE(b2b3[[#This Row],[rxn]],"-",-1,,,"")</f>
        <v>PROWASTE</v>
      </c>
    </row>
    <row r="2802" spans="6:16" hidden="1" x14ac:dyDescent="0.2">
      <c r="F2802" t="s">
        <v>12573</v>
      </c>
      <c r="G2802" t="s">
        <v>2778</v>
      </c>
      <c r="H2802" s="3">
        <v>2.02446166295065E-12</v>
      </c>
      <c r="I2802">
        <f>_xlfn.XLOOKUP(b2b3[[#This Row],[rxn]],mfs[rxn],mfs[flux_scaled],0)</f>
        <v>2.0244617000000002E-11</v>
      </c>
      <c r="J2802">
        <f>(b2b3[[#This Row],[flux]]-b2b3[[#This Row],[flux in mfs]])/b2b3[[#This Row],[flux]]</f>
        <v>-9.0000001830084067</v>
      </c>
      <c r="K2802">
        <f>ABS(b2b3[[#This Row],[(mfs - b2+b3) / mfs]])</f>
        <v>9.0000001830084067</v>
      </c>
      <c r="L2802" t="b">
        <f>_xlfn.TEXTAFTER(b2b3[[#This Row],[rxn]],"-",-1)="SPONT"</f>
        <v>0</v>
      </c>
      <c r="M2802" t="str">
        <f>_xlfn.TEXTAFTER(b2b3[[#This Row],[rxn]],"-",-1)</f>
        <v>rt4416</v>
      </c>
      <c r="N2802">
        <f>_xlfn.XLOOKUP("'PRO-"&amp;b2b3[[#This Row],[enz]]&amp;"'",'[1]Sheet2 (2)'!$A:$A,'[1]Sheet2 (2)'!$B:$B,"")</f>
        <v>1</v>
      </c>
      <c r="O2802">
        <f>IFERROR(_xlfn.XLOOKUP(b2b3[[#This Row],[Column2]],Table17[[#This Row],[rxn-no-enz]],Table17[[#This Row],[flux]],0),0)</f>
        <v>8.0845263100000001E-10</v>
      </c>
      <c r="P2802" t="str">
        <f>_xlfn.TEXTBEFORE(b2b3[[#This Row],[rxn]],"-",-1,,,"")</f>
        <v>PROWASTE</v>
      </c>
    </row>
    <row r="2803" spans="6:16" hidden="1" x14ac:dyDescent="0.2">
      <c r="F2803" t="s">
        <v>12574</v>
      </c>
      <c r="G2803" t="s">
        <v>2778</v>
      </c>
      <c r="H2803" s="3">
        <v>8.9474946499632301E-14</v>
      </c>
      <c r="I2803">
        <f>_xlfn.XLOOKUP(b2b3[[#This Row],[rxn]],mfs[rxn],mfs[flux_scaled],0)</f>
        <v>8.9474900000000003E-13</v>
      </c>
      <c r="J2803">
        <f>(b2b3[[#This Row],[flux]]-b2b3[[#This Row],[flux in mfs]])/b2b3[[#This Row],[flux]]</f>
        <v>-8.999994803055591</v>
      </c>
      <c r="K2803">
        <f>ABS(b2b3[[#This Row],[(mfs - b2+b3) / mfs]])</f>
        <v>8.999994803055591</v>
      </c>
      <c r="L2803" t="b">
        <f>_xlfn.TEXTAFTER(b2b3[[#This Row],[rxn]],"-",-1)="SPONT"</f>
        <v>0</v>
      </c>
      <c r="M2803" t="str">
        <f>_xlfn.TEXTAFTER(b2b3[[#This Row],[rxn]],"-",-1)</f>
        <v>rt4419</v>
      </c>
      <c r="N2803">
        <f>_xlfn.XLOOKUP("'PRO-"&amp;b2b3[[#This Row],[enz]]&amp;"'",'[1]Sheet2 (2)'!$A:$A,'[1]Sheet2 (2)'!$B:$B,"")</f>
        <v>1</v>
      </c>
      <c r="O2803">
        <f>IFERROR(_xlfn.XLOOKUP(b2b3[[#This Row],[Column2]],Table17[[#This Row],[rxn-no-enz]],Table17[[#This Row],[flux]],0),0)</f>
        <v>8.0845263100000001E-10</v>
      </c>
      <c r="P2803" t="str">
        <f>_xlfn.TEXTBEFORE(b2b3[[#This Row],[rxn]],"-",-1,,,"")</f>
        <v>PROWASTE</v>
      </c>
    </row>
    <row r="2804" spans="6:16" hidden="1" x14ac:dyDescent="0.2">
      <c r="F2804" t="s">
        <v>12575</v>
      </c>
      <c r="G2804" t="s">
        <v>2778</v>
      </c>
      <c r="H2804" s="3">
        <v>1.76083057561292E-12</v>
      </c>
      <c r="I2804">
        <f>_xlfn.XLOOKUP(b2b3[[#This Row],[rxn]],mfs[rxn],mfs[flux_scaled],0)</f>
        <v>1.7608305999999999E-11</v>
      </c>
      <c r="J2804">
        <f>(b2b3[[#This Row],[flux]]-b2b3[[#This Row],[flux in mfs]])/b2b3[[#This Row],[flux]]</f>
        <v>-9.0000001384975938</v>
      </c>
      <c r="K2804">
        <f>ABS(b2b3[[#This Row],[(mfs - b2+b3) / mfs]])</f>
        <v>9.0000001384975938</v>
      </c>
      <c r="L2804" t="b">
        <f>_xlfn.TEXTAFTER(b2b3[[#This Row],[rxn]],"-",-1)="SPONT"</f>
        <v>0</v>
      </c>
      <c r="M2804" t="str">
        <f>_xlfn.TEXTAFTER(b2b3[[#This Row],[rxn]],"-",-1)</f>
        <v>rt4427</v>
      </c>
      <c r="N2804">
        <f>_xlfn.XLOOKUP("'PRO-"&amp;b2b3[[#This Row],[enz]]&amp;"'",'[1]Sheet2 (2)'!$A:$A,'[1]Sheet2 (2)'!$B:$B,"")</f>
        <v>1</v>
      </c>
      <c r="O2804">
        <f>IFERROR(_xlfn.XLOOKUP(b2b3[[#This Row],[Column2]],Table17[[#This Row],[rxn-no-enz]],Table17[[#This Row],[flux]],0),0)</f>
        <v>1.881075164E-9</v>
      </c>
      <c r="P2804" t="str">
        <f>_xlfn.TEXTBEFORE(b2b3[[#This Row],[rxn]],"-",-1,,,"")</f>
        <v>PROWASTE</v>
      </c>
    </row>
    <row r="2805" spans="6:16" hidden="1" x14ac:dyDescent="0.2">
      <c r="F2805" t="s">
        <v>12576</v>
      </c>
      <c r="G2805" t="s">
        <v>2778</v>
      </c>
      <c r="H2805" s="3">
        <v>9.4297682449152694E-13</v>
      </c>
      <c r="I2805">
        <f>_xlfn.XLOOKUP(b2b3[[#This Row],[rxn]],mfs[rxn],mfs[flux_scaled],0)</f>
        <v>9.4297680000000002E-12</v>
      </c>
      <c r="J2805">
        <f>(b2b3[[#This Row],[flux]]-b2b3[[#This Row],[flux in mfs]])/b2b3[[#This Row],[flux]]</f>
        <v>-8.9999997402743492</v>
      </c>
      <c r="K2805">
        <f>ABS(b2b3[[#This Row],[(mfs - b2+b3) / mfs]])</f>
        <v>8.9999997402743492</v>
      </c>
      <c r="L2805" t="b">
        <f>_xlfn.TEXTAFTER(b2b3[[#This Row],[rxn]],"-",-1)="SPONT"</f>
        <v>0</v>
      </c>
      <c r="M2805" t="str">
        <f>_xlfn.TEXTAFTER(b2b3[[#This Row],[rxn]],"-",-1)</f>
        <v>rt4445</v>
      </c>
      <c r="N2805">
        <f>_xlfn.XLOOKUP("'PRO-"&amp;b2b3[[#This Row],[enz]]&amp;"'",'[1]Sheet2 (2)'!$A:$A,'[1]Sheet2 (2)'!$B:$B,"")</f>
        <v>1</v>
      </c>
      <c r="O2805">
        <f>IFERROR(_xlfn.XLOOKUP(b2b3[[#This Row],[Column2]],Table17[[#This Row],[rxn-no-enz]],Table17[[#This Row],[flux]],0),0)</f>
        <v>1.881075164E-9</v>
      </c>
      <c r="P2805" t="str">
        <f>_xlfn.TEXTBEFORE(b2b3[[#This Row],[rxn]],"-",-1,,,"")</f>
        <v>PROWASTE</v>
      </c>
    </row>
    <row r="2806" spans="6:16" hidden="1" x14ac:dyDescent="0.2">
      <c r="F2806" t="s">
        <v>12577</v>
      </c>
      <c r="G2806" t="s">
        <v>2778</v>
      </c>
      <c r="H2806" s="3">
        <v>5.3975344032236202E-13</v>
      </c>
      <c r="I2806">
        <f>_xlfn.XLOOKUP(b2b3[[#This Row],[rxn]],mfs[rxn],mfs[flux_scaled],0)</f>
        <v>5.3975340000000002E-12</v>
      </c>
      <c r="J2806">
        <f>(b2b3[[#This Row],[flux]]-b2b3[[#This Row],[flux in mfs]])/b2b3[[#This Row],[flux]]</f>
        <v>-8.9999992529484949</v>
      </c>
      <c r="K2806">
        <f>ABS(b2b3[[#This Row],[(mfs - b2+b3) / mfs]])</f>
        <v>8.9999992529484949</v>
      </c>
      <c r="L2806" t="b">
        <f>_xlfn.TEXTAFTER(b2b3[[#This Row],[rxn]],"-",-1)="SPONT"</f>
        <v>0</v>
      </c>
      <c r="M2806" t="str">
        <f>_xlfn.TEXTAFTER(b2b3[[#This Row],[rxn]],"-",-1)</f>
        <v>rt4454</v>
      </c>
      <c r="N2806">
        <f>_xlfn.XLOOKUP("'PRO-"&amp;b2b3[[#This Row],[enz]]&amp;"'",'[1]Sheet2 (2)'!$A:$A,'[1]Sheet2 (2)'!$B:$B,"")</f>
        <v>1</v>
      </c>
      <c r="O2806">
        <f>IFERROR(_xlfn.XLOOKUP(b2b3[[#This Row],[Column2]],Table17[[#This Row],[rxn-no-enz]],Table17[[#This Row],[flux]],0),0)</f>
        <v>2.5958940685999899E-8</v>
      </c>
      <c r="P2806" t="str">
        <f>_xlfn.TEXTBEFORE(b2b3[[#This Row],[rxn]],"-",-1,,,"")</f>
        <v>PROWASTE</v>
      </c>
    </row>
    <row r="2807" spans="6:16" hidden="1" x14ac:dyDescent="0.2">
      <c r="F2807" t="s">
        <v>12579</v>
      </c>
      <c r="G2807" t="s">
        <v>2778</v>
      </c>
      <c r="H2807" s="3">
        <v>2.18534939557283E-13</v>
      </c>
      <c r="I2807">
        <f>_xlfn.XLOOKUP(b2b3[[#This Row],[rxn]],mfs[rxn],mfs[flux_scaled],0)</f>
        <v>0</v>
      </c>
      <c r="J2807">
        <f>(b2b3[[#This Row],[flux]]-b2b3[[#This Row],[flux in mfs]])/b2b3[[#This Row],[flux]]</f>
        <v>1</v>
      </c>
      <c r="K2807">
        <f>ABS(b2b3[[#This Row],[(mfs - b2+b3) / mfs]])</f>
        <v>1</v>
      </c>
      <c r="L2807" t="b">
        <f>_xlfn.TEXTAFTER(b2b3[[#This Row],[rxn]],"-",-1)="SPONT"</f>
        <v>0</v>
      </c>
      <c r="M2807" t="str">
        <f>_xlfn.TEXTAFTER(b2b3[[#This Row],[rxn]],"-",-1)</f>
        <v>rt4487_n</v>
      </c>
      <c r="N2807">
        <f>_xlfn.XLOOKUP("'PRO-"&amp;b2b3[[#This Row],[enz]]&amp;"'",'[1]Sheet2 (2)'!$A:$A,'[1]Sheet2 (2)'!$B:$B,"")</f>
        <v>1</v>
      </c>
      <c r="O2807">
        <f>IFERROR(_xlfn.XLOOKUP(b2b3[[#This Row],[Column2]],Table17[[#This Row],[rxn-no-enz]],Table17[[#This Row],[flux]],0),0)</f>
        <v>2.7984916999999999E-10</v>
      </c>
      <c r="P2807" t="str">
        <f>_xlfn.TEXTBEFORE(b2b3[[#This Row],[rxn]],"-",-1,,,"")</f>
        <v>PROWASTE</v>
      </c>
    </row>
    <row r="2808" spans="6:16" hidden="1" x14ac:dyDescent="0.2">
      <c r="F2808" t="s">
        <v>12580</v>
      </c>
      <c r="G2808" t="s">
        <v>2778</v>
      </c>
      <c r="H2808" s="3">
        <v>1.05807287066791E-11</v>
      </c>
      <c r="I2808">
        <f>_xlfn.XLOOKUP(b2b3[[#This Row],[rxn]],mfs[rxn],mfs[flux_scaled],0)</f>
        <v>1.05807287E-10</v>
      </c>
      <c r="J2808">
        <f>(b2b3[[#This Row],[flux]]-b2b3[[#This Row],[flux in mfs]])/b2b3[[#This Row],[flux]]</f>
        <v>-8.999999993687485</v>
      </c>
      <c r="K2808">
        <f>ABS(b2b3[[#This Row],[(mfs - b2+b3) / mfs]])</f>
        <v>8.999999993687485</v>
      </c>
      <c r="L2808" t="b">
        <f>_xlfn.TEXTAFTER(b2b3[[#This Row],[rxn]],"-",-1)="SPONT"</f>
        <v>0</v>
      </c>
      <c r="M2808" t="str">
        <f>_xlfn.TEXTAFTER(b2b3[[#This Row],[rxn]],"-",-1)</f>
        <v>rt4499</v>
      </c>
      <c r="N2808">
        <f>_xlfn.XLOOKUP("'PRO-"&amp;b2b3[[#This Row],[enz]]&amp;"'",'[1]Sheet2 (2)'!$A:$A,'[1]Sheet2 (2)'!$B:$B,"")</f>
        <v>1</v>
      </c>
      <c r="O2808">
        <f>IFERROR(_xlfn.XLOOKUP(b2b3[[#This Row],[Column2]],Table17[[#This Row],[rxn-no-enz]],Table17[[#This Row],[flux]],0),0)</f>
        <v>7.7242198799999999E-10</v>
      </c>
      <c r="P2808" t="str">
        <f>_xlfn.TEXTBEFORE(b2b3[[#This Row],[rxn]],"-",-1,,,"")</f>
        <v>PROWASTE</v>
      </c>
    </row>
    <row r="2809" spans="6:16" hidden="1" x14ac:dyDescent="0.2">
      <c r="F2809" t="s">
        <v>12581</v>
      </c>
      <c r="G2809" t="s">
        <v>2778</v>
      </c>
      <c r="H2809" s="3">
        <v>6.2007517539321303E-12</v>
      </c>
      <c r="I2809">
        <f>_xlfn.XLOOKUP(b2b3[[#This Row],[rxn]],mfs[rxn],mfs[flux_scaled],0)</f>
        <v>6.200751799999999E-11</v>
      </c>
      <c r="J2809">
        <f>(b2b3[[#This Row],[flux]]-b2b3[[#This Row],[flux in mfs]])/b2b3[[#This Row],[flux]]</f>
        <v>-9.0000000742940056</v>
      </c>
      <c r="K2809">
        <f>ABS(b2b3[[#This Row],[(mfs - b2+b3) / mfs]])</f>
        <v>9.0000000742940056</v>
      </c>
      <c r="L2809" t="b">
        <f>_xlfn.TEXTAFTER(b2b3[[#This Row],[rxn]],"-",-1)="SPONT"</f>
        <v>0</v>
      </c>
      <c r="M2809" t="str">
        <f>_xlfn.TEXTAFTER(b2b3[[#This Row],[rxn]],"-",-1)</f>
        <v>rt4502</v>
      </c>
      <c r="N2809">
        <f>_xlfn.XLOOKUP("'PRO-"&amp;b2b3[[#This Row],[enz]]&amp;"'",'[1]Sheet2 (2)'!$A:$A,'[1]Sheet2 (2)'!$B:$B,"")</f>
        <v>1</v>
      </c>
      <c r="O2809">
        <f>IFERROR(_xlfn.XLOOKUP(b2b3[[#This Row],[Column2]],Table17[[#This Row],[rxn-no-enz]],Table17[[#This Row],[flux]],0),0)</f>
        <v>2.35916583E-10</v>
      </c>
      <c r="P2809" t="str">
        <f>_xlfn.TEXTBEFORE(b2b3[[#This Row],[rxn]],"-",-1,,,"")</f>
        <v>PROWASTE</v>
      </c>
    </row>
    <row r="2810" spans="6:16" hidden="1" x14ac:dyDescent="0.2">
      <c r="F2810" t="s">
        <v>12583</v>
      </c>
      <c r="G2810" t="s">
        <v>2778</v>
      </c>
      <c r="H2810" s="3">
        <v>3.6172789664917199E-12</v>
      </c>
      <c r="I2810">
        <f>_xlfn.XLOOKUP(b2b3[[#This Row],[rxn]],mfs[rxn],mfs[flux_scaled],0)</f>
        <v>3.6172790000000004E-11</v>
      </c>
      <c r="J2810">
        <f>(b2b3[[#This Row],[flux]]-b2b3[[#This Row],[flux in mfs]])/b2b3[[#This Row],[flux]]</f>
        <v>-9.0000000926339414</v>
      </c>
      <c r="K2810">
        <f>ABS(b2b3[[#This Row],[(mfs - b2+b3) / mfs]])</f>
        <v>9.0000000926339414</v>
      </c>
      <c r="L2810" t="b">
        <f>_xlfn.TEXTAFTER(b2b3[[#This Row],[rxn]],"-",-1)="SPONT"</f>
        <v>0</v>
      </c>
      <c r="M2810" t="str">
        <f>_xlfn.TEXTAFTER(b2b3[[#This Row],[rxn]],"-",-1)</f>
        <v>rt4526</v>
      </c>
      <c r="N2810">
        <f>_xlfn.XLOOKUP("'PRO-"&amp;b2b3[[#This Row],[enz]]&amp;"'",'[1]Sheet2 (2)'!$A:$A,'[1]Sheet2 (2)'!$B:$B,"")</f>
        <v>1</v>
      </c>
      <c r="O2810">
        <f>IFERROR(_xlfn.XLOOKUP(b2b3[[#This Row],[Column2]],Table17[[#This Row],[rxn-no-enz]],Table17[[#This Row],[flux]],0),0)</f>
        <v>2.35916583E-10</v>
      </c>
      <c r="P2810" t="str">
        <f>_xlfn.TEXTBEFORE(b2b3[[#This Row],[rxn]],"-",-1,,,"")</f>
        <v>PROWASTE</v>
      </c>
    </row>
    <row r="2811" spans="6:16" hidden="1" x14ac:dyDescent="0.2">
      <c r="F2811" t="s">
        <v>12584</v>
      </c>
      <c r="G2811" t="s">
        <v>2778</v>
      </c>
      <c r="H2811" s="3">
        <v>3.0708370455752399E-11</v>
      </c>
      <c r="I2811">
        <f>_xlfn.XLOOKUP(b2b3[[#This Row],[rxn]],mfs[rxn],mfs[flux_scaled],0)</f>
        <v>4.3741430399999999E-10</v>
      </c>
      <c r="J2811">
        <f>(b2b3[[#This Row],[flux]]-b2b3[[#This Row],[flux in mfs]])/b2b3[[#This Row],[flux]]</f>
        <v>-13.244139220290734</v>
      </c>
      <c r="K2811">
        <f>ABS(b2b3[[#This Row],[(mfs - b2+b3) / mfs]])</f>
        <v>13.244139220290734</v>
      </c>
      <c r="L2811" t="b">
        <f>_xlfn.TEXTAFTER(b2b3[[#This Row],[rxn]],"-",-1)="SPONT"</f>
        <v>0</v>
      </c>
      <c r="M2811" t="str">
        <f>_xlfn.TEXTAFTER(b2b3[[#This Row],[rxn]],"-",-1)</f>
        <v>rt4530</v>
      </c>
      <c r="N2811">
        <f>_xlfn.XLOOKUP("'PRO-"&amp;b2b3[[#This Row],[enz]]&amp;"'",'[1]Sheet2 (2)'!$A:$A,'[1]Sheet2 (2)'!$B:$B,"")</f>
        <v>2</v>
      </c>
      <c r="O2811">
        <f>IFERROR(_xlfn.XLOOKUP(b2b3[[#This Row],[Column2]],Table17[[#This Row],[rxn-no-enz]],Table17[[#This Row],[flux]],0),0)</f>
        <v>1.0986125E-11</v>
      </c>
      <c r="P2811" t="str">
        <f>_xlfn.TEXTBEFORE(b2b3[[#This Row],[rxn]],"-",-1,,,"")</f>
        <v>PROWASTE</v>
      </c>
    </row>
    <row r="2812" spans="6:16" hidden="1" x14ac:dyDescent="0.2">
      <c r="F2812" t="s">
        <v>12585</v>
      </c>
      <c r="G2812" t="s">
        <v>2778</v>
      </c>
      <c r="H2812">
        <v>0</v>
      </c>
      <c r="I2812">
        <f>_xlfn.XLOOKUP(b2b3[[#This Row],[rxn]],mfs[rxn],mfs[flux_scaled],0)</f>
        <v>0</v>
      </c>
      <c r="J2812" t="e">
        <f>(b2b3[[#This Row],[flux]]-b2b3[[#This Row],[flux in mfs]])/b2b3[[#This Row],[flux]]</f>
        <v>#DIV/0!</v>
      </c>
      <c r="K2812" t="e">
        <f>ABS(b2b3[[#This Row],[(mfs - b2+b3) / mfs]])</f>
        <v>#DIV/0!</v>
      </c>
      <c r="L2812" t="b">
        <f>_xlfn.TEXTAFTER(b2b3[[#This Row],[rxn]],"-",-1)="SPONT"</f>
        <v>0</v>
      </c>
      <c r="M2812" t="str">
        <f>_xlfn.TEXTAFTER(b2b3[[#This Row],[rxn]],"-",-1)</f>
        <v>rt4541</v>
      </c>
      <c r="N2812">
        <f>_xlfn.XLOOKUP("'PRO-"&amp;b2b3[[#This Row],[enz]]&amp;"'",'[1]Sheet2 (2)'!$A:$A,'[1]Sheet2 (2)'!$B:$B,"")</f>
        <v>1</v>
      </c>
      <c r="O2812">
        <f>IFERROR(_xlfn.XLOOKUP(b2b3[[#This Row],[Column2]],Table17[[#This Row],[rxn-no-enz]],Table17[[#This Row],[flux]],0),0)</f>
        <v>2.33659358E-10</v>
      </c>
      <c r="P2812" t="str">
        <f>_xlfn.TEXTBEFORE(b2b3[[#This Row],[rxn]],"-",-1,,,"")</f>
        <v>PROWASTE</v>
      </c>
    </row>
    <row r="2813" spans="6:16" hidden="1" x14ac:dyDescent="0.2">
      <c r="F2813" t="s">
        <v>12587</v>
      </c>
      <c r="G2813" t="s">
        <v>2778</v>
      </c>
      <c r="H2813" s="3">
        <v>4.8983754624069601E-12</v>
      </c>
      <c r="I2813">
        <f>_xlfn.XLOOKUP(b2b3[[#This Row],[rxn]],mfs[rxn],mfs[flux_scaled],0)</f>
        <v>4.8983755000000004E-11</v>
      </c>
      <c r="J2813">
        <f>(b2b3[[#This Row],[flux]]-b2b3[[#This Row],[flux in mfs]])/b2b3[[#This Row],[flux]]</f>
        <v>-9.0000000767459341</v>
      </c>
      <c r="K2813">
        <f>ABS(b2b3[[#This Row],[(mfs - b2+b3) / mfs]])</f>
        <v>9.0000000767459341</v>
      </c>
      <c r="L2813" t="b">
        <f>_xlfn.TEXTAFTER(b2b3[[#This Row],[rxn]],"-",-1)="SPONT"</f>
        <v>0</v>
      </c>
      <c r="M2813" t="str">
        <f>_xlfn.TEXTAFTER(b2b3[[#This Row],[rxn]],"-",-1)</f>
        <v>rt4548</v>
      </c>
      <c r="N2813">
        <f>_xlfn.XLOOKUP("'PRO-"&amp;b2b3[[#This Row],[enz]]&amp;"'",'[1]Sheet2 (2)'!$A:$A,'[1]Sheet2 (2)'!$B:$B,"")</f>
        <v>1</v>
      </c>
      <c r="O2813">
        <f>IFERROR(_xlfn.XLOOKUP(b2b3[[#This Row],[Column2]],Table17[[#This Row],[rxn-no-enz]],Table17[[#This Row],[flux]],0),0)</f>
        <v>5.8906886000000005E-11</v>
      </c>
      <c r="P2813" t="str">
        <f>_xlfn.TEXTBEFORE(b2b3[[#This Row],[rxn]],"-",-1,,,"")</f>
        <v>PROWASTE</v>
      </c>
    </row>
    <row r="2814" spans="6:16" hidden="1" x14ac:dyDescent="0.2">
      <c r="F2814" t="s">
        <v>12588</v>
      </c>
      <c r="G2814" t="s">
        <v>2778</v>
      </c>
      <c r="H2814" s="3">
        <v>2.0781973800718299E-12</v>
      </c>
      <c r="I2814">
        <f>_xlfn.XLOOKUP(b2b3[[#This Row],[rxn]],mfs[rxn],mfs[flux_scaled],0)</f>
        <v>2.0781973999999997E-11</v>
      </c>
      <c r="J2814">
        <f>(b2b3[[#This Row],[flux]]-b2b3[[#This Row],[flux in mfs]])/b2b3[[#This Row],[flux]]</f>
        <v>-9.0000000958916129</v>
      </c>
      <c r="K2814">
        <f>ABS(b2b3[[#This Row],[(mfs - b2+b3) / mfs]])</f>
        <v>9.0000000958916129</v>
      </c>
      <c r="L2814" t="b">
        <f>_xlfn.TEXTAFTER(b2b3[[#This Row],[rxn]],"-",-1)="SPONT"</f>
        <v>0</v>
      </c>
      <c r="M2814" t="str">
        <f>_xlfn.TEXTAFTER(b2b3[[#This Row],[rxn]],"-",-1)</f>
        <v>rt4555</v>
      </c>
      <c r="N2814">
        <f>_xlfn.XLOOKUP("'PRO-"&amp;b2b3[[#This Row],[enz]]&amp;"'",'[1]Sheet2 (2)'!$A:$A,'[1]Sheet2 (2)'!$B:$B,"")</f>
        <v>1</v>
      </c>
      <c r="O2814">
        <f>IFERROR(_xlfn.XLOOKUP(b2b3[[#This Row],[Column2]],Table17[[#This Row],[rxn-no-enz]],Table17[[#This Row],[flux]],0),0)</f>
        <v>1.28982089999999E-11</v>
      </c>
      <c r="P2814" t="str">
        <f>_xlfn.TEXTBEFORE(b2b3[[#This Row],[rxn]],"-",-1,,,"")</f>
        <v>PROWASTE</v>
      </c>
    </row>
    <row r="2815" spans="6:16" hidden="1" x14ac:dyDescent="0.2">
      <c r="F2815" t="s">
        <v>12593</v>
      </c>
      <c r="G2815" t="s">
        <v>2778</v>
      </c>
      <c r="H2815" s="3">
        <v>6.1618520001866599E-10</v>
      </c>
      <c r="I2815">
        <f>_xlfn.XLOOKUP(b2b3[[#This Row],[rxn]],mfs[rxn],mfs[flux_scaled],0)</f>
        <v>6.3499352140000002E-9</v>
      </c>
      <c r="J2815">
        <f>(b2b3[[#This Row],[flux]]-b2b3[[#This Row],[flux in mfs]])/b2b3[[#This Row],[flux]]</f>
        <v>-9.3052381229014305</v>
      </c>
      <c r="K2815">
        <f>ABS(b2b3[[#This Row],[(mfs - b2+b3) / mfs]])</f>
        <v>9.3052381229014305</v>
      </c>
      <c r="L2815" t="b">
        <f>_xlfn.TEXTAFTER(b2b3[[#This Row],[rxn]],"-",-1)="SPONT"</f>
        <v>0</v>
      </c>
      <c r="M2815" t="str">
        <f>_xlfn.TEXTAFTER(b2b3[[#This Row],[rxn]],"-",-1)</f>
        <v>rt4598</v>
      </c>
      <c r="N2815">
        <f>_xlfn.XLOOKUP("'PRO-"&amp;b2b3[[#This Row],[enz]]&amp;"'",'[1]Sheet2 (2)'!$A:$A,'[1]Sheet2 (2)'!$B:$B,"")</f>
        <v>1</v>
      </c>
      <c r="O2815">
        <f>IFERROR(_xlfn.XLOOKUP(b2b3[[#This Row],[Column2]],Table17[[#This Row],[rxn-no-enz]],Table17[[#This Row],[flux]],0),0)</f>
        <v>8.8375051999999996E-11</v>
      </c>
      <c r="P2815" t="str">
        <f>_xlfn.TEXTBEFORE(b2b3[[#This Row],[rxn]],"-",-1,,,"")</f>
        <v>PROWASTE</v>
      </c>
    </row>
    <row r="2816" spans="6:16" hidden="1" x14ac:dyDescent="0.2">
      <c r="F2816" t="s">
        <v>12594</v>
      </c>
      <c r="G2816" t="s">
        <v>2778</v>
      </c>
      <c r="H2816" s="3">
        <v>7.4496176558334794E-11</v>
      </c>
      <c r="I2816">
        <f>_xlfn.XLOOKUP(b2b3[[#This Row],[rxn]],mfs[rxn],mfs[flux_scaled],0)</f>
        <v>7.4496176599999993E-10</v>
      </c>
      <c r="J2816">
        <f>(b2b3[[#This Row],[flux]]-b2b3[[#This Row],[flux in mfs]])/b2b3[[#This Row],[flux]]</f>
        <v>-9.0000000055929306</v>
      </c>
      <c r="K2816">
        <f>ABS(b2b3[[#This Row],[(mfs - b2+b3) / mfs]])</f>
        <v>9.0000000055929306</v>
      </c>
      <c r="L2816" t="b">
        <f>_xlfn.TEXTAFTER(b2b3[[#This Row],[rxn]],"-",-1)="SPONT"</f>
        <v>0</v>
      </c>
      <c r="M2816" t="str">
        <f>_xlfn.TEXTAFTER(b2b3[[#This Row],[rxn]],"-",-1)</f>
        <v>rt4609</v>
      </c>
      <c r="N2816">
        <f>_xlfn.XLOOKUP("'PRO-"&amp;b2b3[[#This Row],[enz]]&amp;"'",'[1]Sheet2 (2)'!$A:$A,'[1]Sheet2 (2)'!$B:$B,"")</f>
        <v>1</v>
      </c>
      <c r="O2816">
        <f>IFERROR(_xlfn.XLOOKUP(b2b3[[#This Row],[Column2]],Table17[[#This Row],[rxn-no-enz]],Table17[[#This Row],[flux]],0),0)</f>
        <v>1.3382534019999999E-9</v>
      </c>
      <c r="P2816" t="str">
        <f>_xlfn.TEXTBEFORE(b2b3[[#This Row],[rxn]],"-",-1,,,"")</f>
        <v>PROWASTE</v>
      </c>
    </row>
    <row r="2817" spans="6:16" hidden="1" x14ac:dyDescent="0.2">
      <c r="F2817" t="s">
        <v>12596</v>
      </c>
      <c r="G2817" t="s">
        <v>2778</v>
      </c>
      <c r="H2817" s="3">
        <v>1.2052899449288001E-10</v>
      </c>
      <c r="I2817">
        <f>_xlfn.XLOOKUP(b2b3[[#This Row],[rxn]],mfs[rxn],mfs[flux_scaled],0)</f>
        <v>1.2072193639999999E-9</v>
      </c>
      <c r="J2817">
        <f>(b2b3[[#This Row],[flux]]-b2b3[[#This Row],[flux in mfs]])/b2b3[[#This Row],[flux]]</f>
        <v>-9.0160079247264768</v>
      </c>
      <c r="K2817">
        <f>ABS(b2b3[[#This Row],[(mfs - b2+b3) / mfs]])</f>
        <v>9.0160079247264768</v>
      </c>
      <c r="L2817" t="b">
        <f>_xlfn.TEXTAFTER(b2b3[[#This Row],[rxn]],"-",-1)="SPONT"</f>
        <v>0</v>
      </c>
      <c r="M2817" t="str">
        <f>_xlfn.TEXTAFTER(b2b3[[#This Row],[rxn]],"-",-1)</f>
        <v>rt4639</v>
      </c>
      <c r="N2817">
        <f>_xlfn.XLOOKUP("'PRO-"&amp;b2b3[[#This Row],[enz]]&amp;"'",'[1]Sheet2 (2)'!$A:$A,'[1]Sheet2 (2)'!$B:$B,"")</f>
        <v>4</v>
      </c>
      <c r="O2817">
        <f>IFERROR(_xlfn.XLOOKUP(b2b3[[#This Row],[Column2]],Table17[[#This Row],[rxn-no-enz]],Table17[[#This Row],[flux]],0),0)</f>
        <v>5.8923496999999998E-11</v>
      </c>
      <c r="P2817" t="str">
        <f>_xlfn.TEXTBEFORE(b2b3[[#This Row],[rxn]],"-",-1,,,"")</f>
        <v>PROWASTE</v>
      </c>
    </row>
    <row r="2818" spans="6:16" hidden="1" x14ac:dyDescent="0.2">
      <c r="F2818" t="s">
        <v>12597</v>
      </c>
      <c r="G2818" t="s">
        <v>2778</v>
      </c>
      <c r="H2818" s="3">
        <v>1.44742037341574E-11</v>
      </c>
      <c r="I2818">
        <f>_xlfn.XLOOKUP(b2b3[[#This Row],[rxn]],mfs[rxn],mfs[flux_scaled],0)</f>
        <v>2.4146923100000002E-10</v>
      </c>
      <c r="J2818">
        <f>(b2b3[[#This Row],[flux]]-b2b3[[#This Row],[flux in mfs]])/b2b3[[#This Row],[flux]]</f>
        <v>-15.682729871361513</v>
      </c>
      <c r="K2818">
        <f>ABS(b2b3[[#This Row],[(mfs - b2+b3) / mfs]])</f>
        <v>15.682729871361513</v>
      </c>
      <c r="L2818" t="b">
        <f>_xlfn.TEXTAFTER(b2b3[[#This Row],[rxn]],"-",-1)="SPONT"</f>
        <v>0</v>
      </c>
      <c r="M2818" t="str">
        <f>_xlfn.TEXTAFTER(b2b3[[#This Row],[rxn]],"-",-1)</f>
        <v>rt4649</v>
      </c>
      <c r="N2818">
        <f>_xlfn.XLOOKUP("'PRO-"&amp;b2b3[[#This Row],[enz]]&amp;"'",'[1]Sheet2 (2)'!$A:$A,'[1]Sheet2 (2)'!$B:$B,"")</f>
        <v>9</v>
      </c>
      <c r="O2818">
        <f>IFERROR(_xlfn.XLOOKUP(b2b3[[#This Row],[Column2]],Table17[[#This Row],[rxn-no-enz]],Table17[[#This Row],[flux]],0),0)</f>
        <v>4.2839899999999998E-12</v>
      </c>
      <c r="P2818" t="str">
        <f>_xlfn.TEXTBEFORE(b2b3[[#This Row],[rxn]],"-",-1,,,"")</f>
        <v>PROWASTE</v>
      </c>
    </row>
    <row r="2819" spans="6:16" hidden="1" x14ac:dyDescent="0.2">
      <c r="F2819" t="s">
        <v>12598</v>
      </c>
      <c r="G2819" t="s">
        <v>2778</v>
      </c>
      <c r="H2819" s="3">
        <v>3.4114764394200698E-11</v>
      </c>
      <c r="I2819">
        <f>_xlfn.XLOOKUP(b2b3[[#This Row],[rxn]],mfs[rxn],mfs[flux_scaled],0)</f>
        <v>3.4114764399999996E-10</v>
      </c>
      <c r="J2819">
        <f>(b2b3[[#This Row],[flux]]-b2b3[[#This Row],[flux in mfs]])/b2b3[[#This Row],[flux]]</f>
        <v>-9.000000001699938</v>
      </c>
      <c r="K2819">
        <f>ABS(b2b3[[#This Row],[(mfs - b2+b3) / mfs]])</f>
        <v>9.000000001699938</v>
      </c>
      <c r="L2819" t="b">
        <f>_xlfn.TEXTAFTER(b2b3[[#This Row],[rxn]],"-",-1)="SPONT"</f>
        <v>0</v>
      </c>
      <c r="M2819" t="str">
        <f>_xlfn.TEXTAFTER(b2b3[[#This Row],[rxn]],"-",-1)</f>
        <v>rt4673</v>
      </c>
      <c r="N2819">
        <f>_xlfn.XLOOKUP("'PRO-"&amp;b2b3[[#This Row],[enz]]&amp;"'",'[1]Sheet2 (2)'!$A:$A,'[1]Sheet2 (2)'!$B:$B,"")</f>
        <v>1</v>
      </c>
      <c r="O2819">
        <f>IFERROR(_xlfn.XLOOKUP(b2b3[[#This Row],[Column2]],Table17[[#This Row],[rxn-no-enz]],Table17[[#This Row],[flux]],0),0)</f>
        <v>1.3394796E-11</v>
      </c>
      <c r="P2819" t="str">
        <f>_xlfn.TEXTBEFORE(b2b3[[#This Row],[rxn]],"-",-1,,,"")</f>
        <v>PROWASTE</v>
      </c>
    </row>
    <row r="2820" spans="6:16" hidden="1" x14ac:dyDescent="0.2">
      <c r="F2820" t="s">
        <v>12600</v>
      </c>
      <c r="G2820" t="s">
        <v>2778</v>
      </c>
      <c r="H2820" s="3">
        <v>1.7503121121319401E-11</v>
      </c>
      <c r="I2820">
        <f>_xlfn.XLOOKUP(b2b3[[#This Row],[rxn]],mfs[rxn],mfs[flux_scaled],0)</f>
        <v>1.75031211E-10</v>
      </c>
      <c r="J2820">
        <f>(b2b3[[#This Row],[flux]]-b2b3[[#This Row],[flux in mfs]])/b2b3[[#This Row],[flux]]</f>
        <v>-8.9999999878196579</v>
      </c>
      <c r="K2820">
        <f>ABS(b2b3[[#This Row],[(mfs - b2+b3) / mfs]])</f>
        <v>8.9999999878196579</v>
      </c>
      <c r="L2820" t="b">
        <f>_xlfn.TEXTAFTER(b2b3[[#This Row],[rxn]],"-",-1)="SPONT"</f>
        <v>0</v>
      </c>
      <c r="M2820" t="str">
        <f>_xlfn.TEXTAFTER(b2b3[[#This Row],[rxn]],"-",-1)</f>
        <v>rt4676</v>
      </c>
      <c r="N2820">
        <f>_xlfn.XLOOKUP("'PRO-"&amp;b2b3[[#This Row],[enz]]&amp;"'",'[1]Sheet2 (2)'!$A:$A,'[1]Sheet2 (2)'!$B:$B,"")</f>
        <v>1</v>
      </c>
      <c r="O2820">
        <f>IFERROR(_xlfn.XLOOKUP(b2b3[[#This Row],[Column2]],Table17[[#This Row],[rxn-no-enz]],Table17[[#This Row],[flux]],0),0)</f>
        <v>1.87244804E-10</v>
      </c>
      <c r="P2820" t="str">
        <f>_xlfn.TEXTBEFORE(b2b3[[#This Row],[rxn]],"-",-1,,,"")</f>
        <v>PROWASTE</v>
      </c>
    </row>
    <row r="2821" spans="6:16" hidden="1" x14ac:dyDescent="0.2">
      <c r="F2821" t="s">
        <v>12601</v>
      </c>
      <c r="G2821" t="s">
        <v>2778</v>
      </c>
      <c r="H2821" s="3">
        <v>4.2052486267989802E-12</v>
      </c>
      <c r="I2821">
        <f>_xlfn.XLOOKUP(b2b3[[#This Row],[rxn]],mfs[rxn],mfs[flux_scaled],0)</f>
        <v>4.2052486E-11</v>
      </c>
      <c r="J2821">
        <f>(b2b3[[#This Row],[flux]]-b2b3[[#This Row],[flux in mfs]])/b2b3[[#This Row],[flux]]</f>
        <v>-8.9999999362725429</v>
      </c>
      <c r="K2821">
        <f>ABS(b2b3[[#This Row],[(mfs - b2+b3) / mfs]])</f>
        <v>8.9999999362725429</v>
      </c>
      <c r="L2821" t="b">
        <f>_xlfn.TEXTAFTER(b2b3[[#This Row],[rxn]],"-",-1)="SPONT"</f>
        <v>0</v>
      </c>
      <c r="M2821" t="str">
        <f>_xlfn.TEXTAFTER(b2b3[[#This Row],[rxn]],"-",-1)</f>
        <v>rt4680</v>
      </c>
      <c r="N2821">
        <f>_xlfn.XLOOKUP("'PRO-"&amp;b2b3[[#This Row],[enz]]&amp;"'",'[1]Sheet2 (2)'!$A:$A,'[1]Sheet2 (2)'!$B:$B,"")</f>
        <v>1</v>
      </c>
      <c r="O2821">
        <f>IFERROR(_xlfn.XLOOKUP(b2b3[[#This Row],[Column2]],Table17[[#This Row],[rxn-no-enz]],Table17[[#This Row],[flux]],0),0)</f>
        <v>2.1394830499999999E-10</v>
      </c>
      <c r="P2821" t="str">
        <f>_xlfn.TEXTBEFORE(b2b3[[#This Row],[rxn]],"-",-1,,,"")</f>
        <v>PROWASTE</v>
      </c>
    </row>
    <row r="2822" spans="6:16" hidden="1" x14ac:dyDescent="0.2">
      <c r="F2822" t="s">
        <v>12603</v>
      </c>
      <c r="G2822" t="s">
        <v>2778</v>
      </c>
      <c r="H2822" s="3">
        <v>4.9277750211193801E-12</v>
      </c>
      <c r="I2822">
        <f>_xlfn.XLOOKUP(b2b3[[#This Row],[rxn]],mfs[rxn],mfs[flux_scaled],0)</f>
        <v>4.9277749999999997E-11</v>
      </c>
      <c r="J2822">
        <f>(b2b3[[#This Row],[flux]]-b2b3[[#This Row],[flux in mfs]])/b2b3[[#This Row],[flux]]</f>
        <v>-8.9999999571421583</v>
      </c>
      <c r="K2822">
        <f>ABS(b2b3[[#This Row],[(mfs - b2+b3) / mfs]])</f>
        <v>8.9999999571421583</v>
      </c>
      <c r="L2822" t="b">
        <f>_xlfn.TEXTAFTER(b2b3[[#This Row],[rxn]],"-",-1)="SPONT"</f>
        <v>0</v>
      </c>
      <c r="M2822" t="str">
        <f>_xlfn.TEXTAFTER(b2b3[[#This Row],[rxn]],"-",-1)</f>
        <v>rt4714</v>
      </c>
      <c r="N2822">
        <f>_xlfn.XLOOKUP("'PRO-"&amp;b2b3[[#This Row],[enz]]&amp;"'",'[1]Sheet2 (2)'!$A:$A,'[1]Sheet2 (2)'!$B:$B,"")</f>
        <v>1</v>
      </c>
      <c r="O2822">
        <f>IFERROR(_xlfn.XLOOKUP(b2b3[[#This Row],[Column2]],Table17[[#This Row],[rxn-no-enz]],Table17[[#This Row],[flux]],0),0)</f>
        <v>2.24910615E-10</v>
      </c>
      <c r="P2822" t="str">
        <f>_xlfn.TEXTBEFORE(b2b3[[#This Row],[rxn]],"-",-1,,,"")</f>
        <v>PROWASTE</v>
      </c>
    </row>
    <row r="2823" spans="6:16" hidden="1" x14ac:dyDescent="0.2">
      <c r="F2823" t="s">
        <v>12604</v>
      </c>
      <c r="G2823" t="s">
        <v>2778</v>
      </c>
      <c r="H2823" s="3">
        <v>3.6313739841402402E-11</v>
      </c>
      <c r="I2823">
        <f>_xlfn.XLOOKUP(b2b3[[#This Row],[rxn]],mfs[rxn],mfs[flux_scaled],0)</f>
        <v>3.6313739800000001E-10</v>
      </c>
      <c r="J2823">
        <f>(b2b3[[#This Row],[flux]]-b2b3[[#This Row],[flux in mfs]])/b2b3[[#This Row],[flux]]</f>
        <v>-8.9999999885986952</v>
      </c>
      <c r="K2823">
        <f>ABS(b2b3[[#This Row],[(mfs - b2+b3) / mfs]])</f>
        <v>8.9999999885986952</v>
      </c>
      <c r="L2823" t="b">
        <f>_xlfn.TEXTAFTER(b2b3[[#This Row],[rxn]],"-",-1)="SPONT"</f>
        <v>0</v>
      </c>
      <c r="M2823" t="str">
        <f>_xlfn.TEXTAFTER(b2b3[[#This Row],[rxn]],"-",-1)</f>
        <v>rt4722</v>
      </c>
      <c r="N2823">
        <f>_xlfn.XLOOKUP("'PRO-"&amp;b2b3[[#This Row],[enz]]&amp;"'",'[1]Sheet2 (2)'!$A:$A,'[1]Sheet2 (2)'!$B:$B,"")</f>
        <v>1</v>
      </c>
      <c r="O2823">
        <f>IFERROR(_xlfn.XLOOKUP(b2b3[[#This Row],[Column2]],Table17[[#This Row],[rxn-no-enz]],Table17[[#This Row],[flux]],0),0)</f>
        <v>2.0177311399999999E-10</v>
      </c>
      <c r="P2823" t="str">
        <f>_xlfn.TEXTBEFORE(b2b3[[#This Row],[rxn]],"-",-1,,,"")</f>
        <v>PROWASTE</v>
      </c>
    </row>
    <row r="2824" spans="6:16" hidden="1" x14ac:dyDescent="0.2">
      <c r="F2824" t="s">
        <v>12605</v>
      </c>
      <c r="G2824" t="s">
        <v>2778</v>
      </c>
      <c r="H2824" s="3">
        <v>8.9030423071289007E-12</v>
      </c>
      <c r="I2824">
        <f>_xlfn.XLOOKUP(b2b3[[#This Row],[rxn]],mfs[rxn],mfs[flux_scaled],0)</f>
        <v>8.9030422999999994E-11</v>
      </c>
      <c r="J2824">
        <f>(b2b3[[#This Row],[flux]]-b2b3[[#This Row],[flux in mfs]])/b2b3[[#This Row],[flux]]</f>
        <v>-8.9999999919927358</v>
      </c>
      <c r="K2824">
        <f>ABS(b2b3[[#This Row],[(mfs - b2+b3) / mfs]])</f>
        <v>8.9999999919927358</v>
      </c>
      <c r="L2824" t="b">
        <f>_xlfn.TEXTAFTER(b2b3[[#This Row],[rxn]],"-",-1)="SPONT"</f>
        <v>0</v>
      </c>
      <c r="M2824" t="str">
        <f>_xlfn.TEXTAFTER(b2b3[[#This Row],[rxn]],"-",-1)</f>
        <v>rt4736</v>
      </c>
      <c r="N2824">
        <f>_xlfn.XLOOKUP("'PRO-"&amp;b2b3[[#This Row],[enz]]&amp;"'",'[1]Sheet2 (2)'!$A:$A,'[1]Sheet2 (2)'!$B:$B,"")</f>
        <v>1</v>
      </c>
      <c r="O2824">
        <f>IFERROR(_xlfn.XLOOKUP(b2b3[[#This Row],[Column2]],Table17[[#This Row],[rxn-no-enz]],Table17[[#This Row],[flux]],0),0)</f>
        <v>9.6973968999999999E-11</v>
      </c>
      <c r="P2824" t="str">
        <f>_xlfn.TEXTBEFORE(b2b3[[#This Row],[rxn]],"-",-1,,,"")</f>
        <v>PROWASTE</v>
      </c>
    </row>
    <row r="2825" spans="6:16" hidden="1" x14ac:dyDescent="0.2">
      <c r="F2825" t="s">
        <v>12606</v>
      </c>
      <c r="G2825" t="s">
        <v>2778</v>
      </c>
      <c r="H2825" s="3">
        <v>2.9284267905387599E-12</v>
      </c>
      <c r="I2825">
        <f>_xlfn.XLOOKUP(b2b3[[#This Row],[rxn]],mfs[rxn],mfs[flux_scaled],0)</f>
        <v>2.9284267999999996E-11</v>
      </c>
      <c r="J2825">
        <f>(b2b3[[#This Row],[flux]]-b2b3[[#This Row],[flux in mfs]])/b2b3[[#This Row],[flux]]</f>
        <v>-9.0000000323082681</v>
      </c>
      <c r="K2825">
        <f>ABS(b2b3[[#This Row],[(mfs - b2+b3) / mfs]])</f>
        <v>9.0000000323082681</v>
      </c>
      <c r="L2825" t="b">
        <f>_xlfn.TEXTAFTER(b2b3[[#This Row],[rxn]],"-",-1)="SPONT"</f>
        <v>0</v>
      </c>
      <c r="M2825" t="str">
        <f>_xlfn.TEXTAFTER(b2b3[[#This Row],[rxn]],"-",-1)</f>
        <v>rt4769</v>
      </c>
      <c r="N2825">
        <f>_xlfn.XLOOKUP("'PRO-"&amp;b2b3[[#This Row],[enz]]&amp;"'",'[1]Sheet2 (2)'!$A:$A,'[1]Sheet2 (2)'!$B:$B,"")</f>
        <v>1</v>
      </c>
      <c r="O2825">
        <f>IFERROR(_xlfn.XLOOKUP(b2b3[[#This Row],[Column2]],Table17[[#This Row],[rxn-no-enz]],Table17[[#This Row],[flux]],0),0)</f>
        <v>9.1940200800000002E-10</v>
      </c>
      <c r="P2825" t="str">
        <f>_xlfn.TEXTBEFORE(b2b3[[#This Row],[rxn]],"-",-1,,,"")</f>
        <v>PROWASTE</v>
      </c>
    </row>
    <row r="2826" spans="6:16" hidden="1" x14ac:dyDescent="0.2">
      <c r="F2826" t="s">
        <v>12608</v>
      </c>
      <c r="G2826" t="s">
        <v>2778</v>
      </c>
      <c r="H2826" s="3">
        <v>4.5734856505548103E-11</v>
      </c>
      <c r="I2826">
        <f>_xlfn.XLOOKUP(b2b3[[#This Row],[rxn]],mfs[rxn],mfs[flux_scaled],0)</f>
        <v>4.5734856499999999E-10</v>
      </c>
      <c r="J2826">
        <f>(b2b3[[#This Row],[flux]]-b2b3[[#This Row],[flux in mfs]])/b2b3[[#This Row],[flux]]</f>
        <v>-8.9999999987868993</v>
      </c>
      <c r="K2826">
        <f>ABS(b2b3[[#This Row],[(mfs - b2+b3) / mfs]])</f>
        <v>8.9999999987868993</v>
      </c>
      <c r="L2826" t="b">
        <f>_xlfn.TEXTAFTER(b2b3[[#This Row],[rxn]],"-",-1)="SPONT"</f>
        <v>0</v>
      </c>
      <c r="M2826" t="str">
        <f>_xlfn.TEXTAFTER(b2b3[[#This Row],[rxn]],"-",-1)</f>
        <v>rt4793</v>
      </c>
      <c r="N2826">
        <f>_xlfn.XLOOKUP("'PRO-"&amp;b2b3[[#This Row],[enz]]&amp;"'",'[1]Sheet2 (2)'!$A:$A,'[1]Sheet2 (2)'!$B:$B,"")</f>
        <v>1</v>
      </c>
      <c r="O2826">
        <f>IFERROR(_xlfn.XLOOKUP(b2b3[[#This Row],[Column2]],Table17[[#This Row],[rxn-no-enz]],Table17[[#This Row],[flux]],0),0)</f>
        <v>6.8236001299999998E-10</v>
      </c>
      <c r="P2826" t="str">
        <f>_xlfn.TEXTBEFORE(b2b3[[#This Row],[rxn]],"-",-1,,,"")</f>
        <v>PROWASTE</v>
      </c>
    </row>
    <row r="2827" spans="6:16" hidden="1" x14ac:dyDescent="0.2">
      <c r="F2827" t="s">
        <v>12609</v>
      </c>
      <c r="G2827" t="s">
        <v>2778</v>
      </c>
      <c r="H2827" s="3">
        <v>1.1566928003145601E-12</v>
      </c>
      <c r="I2827">
        <f>_xlfn.XLOOKUP(b2b3[[#This Row],[rxn]],mfs[rxn],mfs[flux_scaled],0)</f>
        <v>1.1566928000000001E-11</v>
      </c>
      <c r="J2827">
        <f>(b2b3[[#This Row],[flux]]-b2b3[[#This Row],[flux in mfs]])/b2b3[[#This Row],[flux]]</f>
        <v>-8.9999999972805238</v>
      </c>
      <c r="K2827">
        <f>ABS(b2b3[[#This Row],[(mfs - b2+b3) / mfs]])</f>
        <v>8.9999999972805238</v>
      </c>
      <c r="L2827" t="b">
        <f>_xlfn.TEXTAFTER(b2b3[[#This Row],[rxn]],"-",-1)="SPONT"</f>
        <v>0</v>
      </c>
      <c r="M2827" t="str">
        <f>_xlfn.TEXTAFTER(b2b3[[#This Row],[rxn]],"-",-1)</f>
        <v>rt4799</v>
      </c>
      <c r="N2827">
        <f>_xlfn.XLOOKUP("'PRO-"&amp;b2b3[[#This Row],[enz]]&amp;"'",'[1]Sheet2 (2)'!$A:$A,'[1]Sheet2 (2)'!$B:$B,"")</f>
        <v>1</v>
      </c>
      <c r="O2827">
        <f>IFERROR(_xlfn.XLOOKUP(b2b3[[#This Row],[Column2]],Table17[[#This Row],[rxn-no-enz]],Table17[[#This Row],[flux]],0),0)</f>
        <v>1.6532364489999999E-9</v>
      </c>
      <c r="P2827" t="str">
        <f>_xlfn.TEXTBEFORE(b2b3[[#This Row],[rxn]],"-",-1,,,"")</f>
        <v>PROWASTE</v>
      </c>
    </row>
    <row r="2828" spans="6:16" hidden="1" x14ac:dyDescent="0.2">
      <c r="F2828" t="s">
        <v>12611</v>
      </c>
      <c r="G2828" t="s">
        <v>2778</v>
      </c>
      <c r="H2828" s="3">
        <v>3.5857865801667501E-11</v>
      </c>
      <c r="I2828">
        <f>_xlfn.XLOOKUP(b2b3[[#This Row],[rxn]],mfs[rxn],mfs[flux_scaled],0)</f>
        <v>4.5530585100000002E-10</v>
      </c>
      <c r="J2828">
        <f>(b2b3[[#This Row],[flux]]-b2b3[[#This Row],[flux in mfs]])/b2b3[[#This Row],[flux]]</f>
        <v>-11.69751673226539</v>
      </c>
      <c r="K2828">
        <f>ABS(b2b3[[#This Row],[(mfs - b2+b3) / mfs]])</f>
        <v>11.69751673226539</v>
      </c>
      <c r="L2828" t="b">
        <f>_xlfn.TEXTAFTER(b2b3[[#This Row],[rxn]],"-",-1)="SPONT"</f>
        <v>0</v>
      </c>
      <c r="M2828" t="str">
        <f>_xlfn.TEXTAFTER(b2b3[[#This Row],[rxn]],"-",-1)</f>
        <v>rt4846</v>
      </c>
      <c r="N2828">
        <f>_xlfn.XLOOKUP("'PRO-"&amp;b2b3[[#This Row],[enz]]&amp;"'",'[1]Sheet2 (2)'!$A:$A,'[1]Sheet2 (2)'!$B:$B,"")</f>
        <v>9</v>
      </c>
      <c r="O2828">
        <f>IFERROR(_xlfn.XLOOKUP(b2b3[[#This Row],[Column2]],Table17[[#This Row],[rxn-no-enz]],Table17[[#This Row],[flux]],0),0)</f>
        <v>1.6532364489999999E-9</v>
      </c>
      <c r="P2828" t="str">
        <f>_xlfn.TEXTBEFORE(b2b3[[#This Row],[rxn]],"-",-1,,,"")</f>
        <v>PROWASTE</v>
      </c>
    </row>
    <row r="2829" spans="6:16" hidden="1" x14ac:dyDescent="0.2">
      <c r="F2829" t="s">
        <v>12612</v>
      </c>
      <c r="G2829" t="s">
        <v>2778</v>
      </c>
      <c r="H2829" s="3">
        <v>3.5659284094428901E-12</v>
      </c>
      <c r="I2829">
        <f>_xlfn.XLOOKUP(b2b3[[#This Row],[rxn]],mfs[rxn],mfs[flux_scaled],0)</f>
        <v>3.5659283999999997E-11</v>
      </c>
      <c r="J2829">
        <f>(b2b3[[#This Row],[flux]]-b2b3[[#This Row],[flux in mfs]])/b2b3[[#This Row],[flux]]</f>
        <v>-8.9999999735191256</v>
      </c>
      <c r="K2829">
        <f>ABS(b2b3[[#This Row],[(mfs - b2+b3) / mfs]])</f>
        <v>8.9999999735191256</v>
      </c>
      <c r="L2829" t="b">
        <f>_xlfn.TEXTAFTER(b2b3[[#This Row],[rxn]],"-",-1)="SPONT"</f>
        <v>0</v>
      </c>
      <c r="M2829" t="str">
        <f>_xlfn.TEXTAFTER(b2b3[[#This Row],[rxn]],"-",-1)</f>
        <v>rt4860</v>
      </c>
      <c r="N2829">
        <f>_xlfn.XLOOKUP("'PRO-"&amp;b2b3[[#This Row],[enz]]&amp;"'",'[1]Sheet2 (2)'!$A:$A,'[1]Sheet2 (2)'!$B:$B,"")</f>
        <v>1</v>
      </c>
      <c r="O2829">
        <f>IFERROR(_xlfn.XLOOKUP(b2b3[[#This Row],[Column2]],Table17[[#This Row],[rxn-no-enz]],Table17[[#This Row],[flux]],0),0)</f>
        <v>1.0683089999999999E-12</v>
      </c>
      <c r="P2829" t="str">
        <f>_xlfn.TEXTBEFORE(b2b3[[#This Row],[rxn]],"-",-1,,,"")</f>
        <v>PROWASTE</v>
      </c>
    </row>
    <row r="2830" spans="6:16" hidden="1" x14ac:dyDescent="0.2">
      <c r="F2830" t="s">
        <v>12614</v>
      </c>
      <c r="G2830" t="s">
        <v>2778</v>
      </c>
      <c r="H2830" s="3">
        <v>4.1857121151546099E-12</v>
      </c>
      <c r="I2830">
        <f>_xlfn.XLOOKUP(b2b3[[#This Row],[rxn]],mfs[rxn],mfs[flux_scaled],0)</f>
        <v>4.1857120999999997E-11</v>
      </c>
      <c r="J2830">
        <f>(b2b3[[#This Row],[flux]]-b2b3[[#This Row],[flux in mfs]])/b2b3[[#This Row],[flux]]</f>
        <v>-8.9999999637944281</v>
      </c>
      <c r="K2830">
        <f>ABS(b2b3[[#This Row],[(mfs - b2+b3) / mfs]])</f>
        <v>8.9999999637944281</v>
      </c>
      <c r="L2830" t="b">
        <f>_xlfn.TEXTAFTER(b2b3[[#This Row],[rxn]],"-",-1)="SPONT"</f>
        <v>0</v>
      </c>
      <c r="M2830" t="str">
        <f>_xlfn.TEXTAFTER(b2b3[[#This Row],[rxn]],"-",-1)</f>
        <v>rt4871</v>
      </c>
      <c r="N2830" t="str">
        <f>_xlfn.XLOOKUP("'PRO-"&amp;b2b3[[#This Row],[enz]]&amp;"'",'[1]Sheet2 (2)'!$A:$A,'[1]Sheet2 (2)'!$B:$B,"")</f>
        <v/>
      </c>
      <c r="O2830">
        <f>IFERROR(_xlfn.XLOOKUP(b2b3[[#This Row],[Column2]],Table17[[#This Row],[rxn-no-enz]],Table17[[#This Row],[flux]],0),0)</f>
        <v>6.65716735999999E-10</v>
      </c>
      <c r="P2830" t="str">
        <f>_xlfn.TEXTBEFORE(b2b3[[#This Row],[rxn]],"-",-1,,,"")</f>
        <v>PROWASTE</v>
      </c>
    </row>
    <row r="2831" spans="6:16" hidden="1" x14ac:dyDescent="0.2">
      <c r="F2831" t="s">
        <v>12616</v>
      </c>
      <c r="G2831" t="s">
        <v>2778</v>
      </c>
      <c r="H2831" s="3">
        <v>1.88078309350029E-12</v>
      </c>
      <c r="I2831">
        <f>_xlfn.XLOOKUP(b2b3[[#This Row],[rxn]],mfs[rxn],mfs[flux_scaled],0)</f>
        <v>1.8807831000000002E-11</v>
      </c>
      <c r="J2831">
        <f>(b2b3[[#This Row],[flux]]-b2b3[[#This Row],[flux in mfs]])/b2b3[[#This Row],[flux]]</f>
        <v>-9.000000034558532</v>
      </c>
      <c r="K2831">
        <f>ABS(b2b3[[#This Row],[(mfs - b2+b3) / mfs]])</f>
        <v>9.000000034558532</v>
      </c>
      <c r="L2831" t="b">
        <f>_xlfn.TEXTAFTER(b2b3[[#This Row],[rxn]],"-",-1)="SPONT"</f>
        <v>0</v>
      </c>
      <c r="M2831" t="str">
        <f>_xlfn.TEXTAFTER(b2b3[[#This Row],[rxn]],"-",-1)</f>
        <v>rt4892</v>
      </c>
      <c r="N2831">
        <f>_xlfn.XLOOKUP("'PRO-"&amp;b2b3[[#This Row],[enz]]&amp;"'",'[1]Sheet2 (2)'!$A:$A,'[1]Sheet2 (2)'!$B:$B,"")</f>
        <v>1</v>
      </c>
      <c r="O2831">
        <f>IFERROR(_xlfn.XLOOKUP(b2b3[[#This Row],[Column2]],Table17[[#This Row],[rxn-no-enz]],Table17[[#This Row],[flux]],0),0)</f>
        <v>1.68205709E-10</v>
      </c>
      <c r="P2831" t="str">
        <f>_xlfn.TEXTBEFORE(b2b3[[#This Row],[rxn]],"-",-1,,,"")</f>
        <v>PROWASTE</v>
      </c>
    </row>
    <row r="2832" spans="6:16" hidden="1" x14ac:dyDescent="0.2">
      <c r="F2832" t="s">
        <v>12617</v>
      </c>
      <c r="G2832" t="s">
        <v>2778</v>
      </c>
      <c r="H2832" s="3">
        <v>9.2155649498721302E-11</v>
      </c>
      <c r="I2832">
        <f>_xlfn.XLOOKUP(b2b3[[#This Row],[rxn]],mfs[rxn],mfs[flux_scaled],0)</f>
        <v>9.2155649500000007E-10</v>
      </c>
      <c r="J2832">
        <f>(b2b3[[#This Row],[flux]]-b2b3[[#This Row],[flux in mfs]])/b2b3[[#This Row],[flux]]</f>
        <v>-9.0000000001387548</v>
      </c>
      <c r="K2832">
        <f>ABS(b2b3[[#This Row],[(mfs - b2+b3) / mfs]])</f>
        <v>9.0000000001387548</v>
      </c>
      <c r="L2832" t="b">
        <f>_xlfn.TEXTAFTER(b2b3[[#This Row],[rxn]],"-",-1)="SPONT"</f>
        <v>0</v>
      </c>
      <c r="M2832" t="str">
        <f>_xlfn.TEXTAFTER(b2b3[[#This Row],[rxn]],"-",-1)</f>
        <v>rt4894</v>
      </c>
      <c r="N2832">
        <f>_xlfn.XLOOKUP("'PRO-"&amp;b2b3[[#This Row],[enz]]&amp;"'",'[1]Sheet2 (2)'!$A:$A,'[1]Sheet2 (2)'!$B:$B,"")</f>
        <v>1</v>
      </c>
      <c r="O2832">
        <f>IFERROR(_xlfn.XLOOKUP(b2b3[[#This Row],[Column2]],Table17[[#This Row],[rxn-no-enz]],Table17[[#This Row],[flux]],0),0)</f>
        <v>1.0521627610000001E-9</v>
      </c>
      <c r="P2832" t="str">
        <f>_xlfn.TEXTBEFORE(b2b3[[#This Row],[rxn]],"-",-1,,,"")</f>
        <v>PROWASTE</v>
      </c>
    </row>
    <row r="2833" spans="6:16" hidden="1" x14ac:dyDescent="0.2">
      <c r="F2833" t="s">
        <v>12618</v>
      </c>
      <c r="G2833" t="s">
        <v>2778</v>
      </c>
      <c r="H2833" s="3">
        <v>1.03176073126708E-12</v>
      </c>
      <c r="I2833">
        <f>_xlfn.XLOOKUP(b2b3[[#This Row],[rxn]],mfs[rxn],mfs[flux_scaled],0)</f>
        <v>1.0317607000000001E-11</v>
      </c>
      <c r="J2833">
        <f>(b2b3[[#This Row],[flux]]-b2b3[[#This Row],[flux in mfs]])/b2b3[[#This Row],[flux]]</f>
        <v>-8.9999996969541574</v>
      </c>
      <c r="K2833">
        <f>ABS(b2b3[[#This Row],[(mfs - b2+b3) / mfs]])</f>
        <v>8.9999996969541574</v>
      </c>
      <c r="L2833" t="b">
        <f>_xlfn.TEXTAFTER(b2b3[[#This Row],[rxn]],"-",-1)="SPONT"</f>
        <v>0</v>
      </c>
      <c r="M2833" t="str">
        <f>_xlfn.TEXTAFTER(b2b3[[#This Row],[rxn]],"-",-1)</f>
        <v>rt4896</v>
      </c>
      <c r="N2833">
        <f>_xlfn.XLOOKUP("'PRO-"&amp;b2b3[[#This Row],[enz]]&amp;"'",'[1]Sheet2 (2)'!$A:$A,'[1]Sheet2 (2)'!$B:$B,"")</f>
        <v>1</v>
      </c>
      <c r="O2833">
        <f>IFERROR(_xlfn.XLOOKUP(b2b3[[#This Row],[Column2]],Table17[[#This Row],[rxn-no-enz]],Table17[[#This Row],[flux]],0),0)</f>
        <v>6.81127066E-10</v>
      </c>
      <c r="P2833" t="str">
        <f>_xlfn.TEXTBEFORE(b2b3[[#This Row],[rxn]],"-",-1,,,"")</f>
        <v>PROWASTE</v>
      </c>
    </row>
    <row r="2834" spans="6:16" hidden="1" x14ac:dyDescent="0.2">
      <c r="F2834" t="s">
        <v>12619</v>
      </c>
      <c r="G2834" t="s">
        <v>2778</v>
      </c>
      <c r="H2834" s="3">
        <v>4.1947727687492103E-11</v>
      </c>
      <c r="I2834">
        <f>_xlfn.XLOOKUP(b2b3[[#This Row],[rxn]],mfs[rxn],mfs[flux_scaled],0)</f>
        <v>4.1947727700000003E-10</v>
      </c>
      <c r="J2834">
        <f>(b2b3[[#This Row],[flux]]-b2b3[[#This Row],[flux in mfs]])/b2b3[[#This Row],[flux]]</f>
        <v>-9.0000000029817819</v>
      </c>
      <c r="K2834">
        <f>ABS(b2b3[[#This Row],[(mfs - b2+b3) / mfs]])</f>
        <v>9.0000000029817819</v>
      </c>
      <c r="L2834" t="b">
        <f>_xlfn.TEXTAFTER(b2b3[[#This Row],[rxn]],"-",-1)="SPONT"</f>
        <v>0</v>
      </c>
      <c r="M2834" t="str">
        <f>_xlfn.TEXTAFTER(b2b3[[#This Row],[rxn]],"-",-1)</f>
        <v>rt4897</v>
      </c>
      <c r="N2834">
        <f>_xlfn.XLOOKUP("'PRO-"&amp;b2b3[[#This Row],[enz]]&amp;"'",'[1]Sheet2 (2)'!$A:$A,'[1]Sheet2 (2)'!$B:$B,"")</f>
        <v>1</v>
      </c>
      <c r="O2834">
        <f>IFERROR(_xlfn.XLOOKUP(b2b3[[#This Row],[Column2]],Table17[[#This Row],[rxn-no-enz]],Table17[[#This Row],[flux]],0),0)</f>
        <v>2.831614774E-9</v>
      </c>
      <c r="P2834" t="str">
        <f>_xlfn.TEXTBEFORE(b2b3[[#This Row],[rxn]],"-",-1,,,"")</f>
        <v>PROWASTE</v>
      </c>
    </row>
    <row r="2835" spans="6:16" hidden="1" x14ac:dyDescent="0.2">
      <c r="F2835" t="s">
        <v>12620</v>
      </c>
      <c r="G2835" t="s">
        <v>2778</v>
      </c>
      <c r="H2835">
        <v>0</v>
      </c>
      <c r="I2835">
        <f>_xlfn.XLOOKUP(b2b3[[#This Row],[rxn]],mfs[rxn],mfs[flux_scaled],0)</f>
        <v>0</v>
      </c>
      <c r="J2835" t="e">
        <f>(b2b3[[#This Row],[flux]]-b2b3[[#This Row],[flux in mfs]])/b2b3[[#This Row],[flux]]</f>
        <v>#DIV/0!</v>
      </c>
      <c r="K2835" t="e">
        <f>ABS(b2b3[[#This Row],[(mfs - b2+b3) / mfs]])</f>
        <v>#DIV/0!</v>
      </c>
      <c r="L2835" t="b">
        <f>_xlfn.TEXTAFTER(b2b3[[#This Row],[rxn]],"-",-1)="SPONT"</f>
        <v>0</v>
      </c>
      <c r="M2835" t="str">
        <f>_xlfn.TEXTAFTER(b2b3[[#This Row],[rxn]],"-",-1)</f>
        <v>rt4913</v>
      </c>
      <c r="N2835">
        <f>_xlfn.XLOOKUP("'PRO-"&amp;b2b3[[#This Row],[enz]]&amp;"'",'[1]Sheet2 (2)'!$A:$A,'[1]Sheet2 (2)'!$B:$B,"")</f>
        <v>1</v>
      </c>
      <c r="O2835">
        <f>IFERROR(_xlfn.XLOOKUP(b2b3[[#This Row],[Column2]],Table17[[#This Row],[rxn-no-enz]],Table17[[#This Row],[flux]],0),0)</f>
        <v>8.5641708699999995E-10</v>
      </c>
      <c r="P2835" t="str">
        <f>_xlfn.TEXTBEFORE(b2b3[[#This Row],[rxn]],"-",-1,,,"")</f>
        <v>PROWASTE</v>
      </c>
    </row>
    <row r="2836" spans="6:16" hidden="1" x14ac:dyDescent="0.2">
      <c r="F2836" t="s">
        <v>12621</v>
      </c>
      <c r="G2836" t="s">
        <v>2778</v>
      </c>
      <c r="H2836" s="3">
        <v>2.0262303951316799E-13</v>
      </c>
      <c r="I2836">
        <f>_xlfn.XLOOKUP(b2b3[[#This Row],[rxn]],mfs[rxn],mfs[flux_scaled],0)</f>
        <v>2.0262299999999999E-12</v>
      </c>
      <c r="J2836">
        <f>(b2b3[[#This Row],[flux]]-b2b3[[#This Row],[flux in mfs]])/b2b3[[#This Row],[flux]]</f>
        <v>-8.9999980499173198</v>
      </c>
      <c r="K2836">
        <f>ABS(b2b3[[#This Row],[(mfs - b2+b3) / mfs]])</f>
        <v>8.9999980499173198</v>
      </c>
      <c r="L2836" t="b">
        <f>_xlfn.TEXTAFTER(b2b3[[#This Row],[rxn]],"-",-1)="SPONT"</f>
        <v>0</v>
      </c>
      <c r="M2836" t="str">
        <f>_xlfn.TEXTAFTER(b2b3[[#This Row],[rxn]],"-",-1)</f>
        <v>rt4917</v>
      </c>
      <c r="N2836">
        <f>_xlfn.XLOOKUP("'PRO-"&amp;b2b3[[#This Row],[enz]]&amp;"'",'[1]Sheet2 (2)'!$A:$A,'[1]Sheet2 (2)'!$B:$B,"")</f>
        <v>1</v>
      </c>
      <c r="O2836">
        <f>IFERROR(_xlfn.XLOOKUP(b2b3[[#This Row],[Column2]],Table17[[#This Row],[rxn-no-enz]],Table17[[#This Row],[flux]],0),0)</f>
        <v>1.3483790329999999E-9</v>
      </c>
      <c r="P2836" t="str">
        <f>_xlfn.TEXTBEFORE(b2b3[[#This Row],[rxn]],"-",-1,,,"")</f>
        <v>PROWASTE</v>
      </c>
    </row>
    <row r="2837" spans="6:16" hidden="1" x14ac:dyDescent="0.2">
      <c r="F2837" t="s">
        <v>12622</v>
      </c>
      <c r="G2837" t="s">
        <v>2778</v>
      </c>
      <c r="H2837" s="3">
        <v>1.73319893905193E-11</v>
      </c>
      <c r="I2837">
        <f>_xlfn.XLOOKUP(b2b3[[#This Row],[rxn]],mfs[rxn],mfs[flux_scaled],0)</f>
        <v>2.89786879E-10</v>
      </c>
      <c r="J2837">
        <f>(b2b3[[#This Row],[flux]]-b2b3[[#This Row],[flux in mfs]])/b2b3[[#This Row],[flux]]</f>
        <v>-15.719770158555203</v>
      </c>
      <c r="K2837">
        <f>ABS(b2b3[[#This Row],[(mfs - b2+b3) / mfs]])</f>
        <v>15.719770158555203</v>
      </c>
      <c r="L2837" t="b">
        <f>_xlfn.TEXTAFTER(b2b3[[#This Row],[rxn]],"-",-1)="SPONT"</f>
        <v>0</v>
      </c>
      <c r="M2837" t="str">
        <f>_xlfn.TEXTAFTER(b2b3[[#This Row],[rxn]],"-",-1)</f>
        <v>rt4918</v>
      </c>
      <c r="N2837">
        <f>_xlfn.XLOOKUP("'PRO-"&amp;b2b3[[#This Row],[enz]]&amp;"'",'[1]Sheet2 (2)'!$A:$A,'[1]Sheet2 (2)'!$B:$B,"")</f>
        <v>1</v>
      </c>
      <c r="O2837">
        <f>IFERROR(_xlfn.XLOOKUP(b2b3[[#This Row],[Column2]],Table17[[#This Row],[rxn-no-enz]],Table17[[#This Row],[flux]],0),0)</f>
        <v>1.3082635E-10</v>
      </c>
      <c r="P2837" t="str">
        <f>_xlfn.TEXTBEFORE(b2b3[[#This Row],[rxn]],"-",-1,,,"")</f>
        <v>PROWASTE</v>
      </c>
    </row>
    <row r="2838" spans="6:16" hidden="1" x14ac:dyDescent="0.2">
      <c r="F2838" t="s">
        <v>12623</v>
      </c>
      <c r="G2838" t="s">
        <v>2778</v>
      </c>
      <c r="H2838" s="3">
        <v>5.4093930319187696E-12</v>
      </c>
      <c r="I2838">
        <f>_xlfn.XLOOKUP(b2b3[[#This Row],[rxn]],mfs[rxn],mfs[flux_scaled],0)</f>
        <v>5.4093929999999998E-11</v>
      </c>
      <c r="J2838">
        <f>(b2b3[[#This Row],[flux]]-b2b3[[#This Row],[flux in mfs]])/b2b3[[#This Row],[flux]]</f>
        <v>-8.9999999409938045</v>
      </c>
      <c r="K2838">
        <f>ABS(b2b3[[#This Row],[(mfs - b2+b3) / mfs]])</f>
        <v>8.9999999409938045</v>
      </c>
      <c r="L2838" t="b">
        <f>_xlfn.TEXTAFTER(b2b3[[#This Row],[rxn]],"-",-1)="SPONT"</f>
        <v>0</v>
      </c>
      <c r="M2838" t="str">
        <f>_xlfn.TEXTAFTER(b2b3[[#This Row],[rxn]],"-",-1)</f>
        <v>rt4919</v>
      </c>
      <c r="N2838">
        <f>_xlfn.XLOOKUP("'PRO-"&amp;b2b3[[#This Row],[enz]]&amp;"'",'[1]Sheet2 (2)'!$A:$A,'[1]Sheet2 (2)'!$B:$B,"")</f>
        <v>1</v>
      </c>
      <c r="O2838">
        <f>IFERROR(_xlfn.XLOOKUP(b2b3[[#This Row],[Column2]],Table17[[#This Row],[rxn-no-enz]],Table17[[#This Row],[flux]],0),0)</f>
        <v>2.7251397999999999E-11</v>
      </c>
      <c r="P2838" t="str">
        <f>_xlfn.TEXTBEFORE(b2b3[[#This Row],[rxn]],"-",-1,,,"")</f>
        <v>PROWASTE</v>
      </c>
    </row>
    <row r="2839" spans="6:16" hidden="1" x14ac:dyDescent="0.2">
      <c r="F2839" t="s">
        <v>12625</v>
      </c>
      <c r="G2839" t="s">
        <v>2778</v>
      </c>
      <c r="H2839" s="3">
        <v>8.6136864975983799E-12</v>
      </c>
      <c r="I2839">
        <f>_xlfn.XLOOKUP(b2b3[[#This Row],[rxn]],mfs[rxn],mfs[flux_scaled],0)</f>
        <v>4.8135487799999993E-10</v>
      </c>
      <c r="J2839">
        <f>(b2b3[[#This Row],[flux]]-b2b3[[#This Row],[flux in mfs]])/b2b3[[#This Row],[flux]]</f>
        <v>-54.882562957707897</v>
      </c>
      <c r="K2839">
        <f>ABS(b2b3[[#This Row],[(mfs - b2+b3) / mfs]])</f>
        <v>54.882562957707897</v>
      </c>
      <c r="L2839" t="b">
        <f>_xlfn.TEXTAFTER(b2b3[[#This Row],[rxn]],"-",-1)="SPONT"</f>
        <v>0</v>
      </c>
      <c r="M2839" t="str">
        <f>_xlfn.TEXTAFTER(b2b3[[#This Row],[rxn]],"-",-1)</f>
        <v>rt4929</v>
      </c>
      <c r="N2839">
        <f>_xlfn.XLOOKUP("'PRO-"&amp;b2b3[[#This Row],[enz]]&amp;"'",'[1]Sheet2 (2)'!$A:$A,'[1]Sheet2 (2)'!$B:$B,"")</f>
        <v>1</v>
      </c>
      <c r="O2839">
        <f>IFERROR(_xlfn.XLOOKUP(b2b3[[#This Row],[Column2]],Table17[[#This Row],[rxn-no-enz]],Table17[[#This Row],[flux]],0),0)</f>
        <v>5.0567931000000001E-11</v>
      </c>
      <c r="P2839" t="str">
        <f>_xlfn.TEXTBEFORE(b2b3[[#This Row],[rxn]],"-",-1,,,"")</f>
        <v>PROWASTE</v>
      </c>
    </row>
    <row r="2840" spans="6:16" hidden="1" x14ac:dyDescent="0.2">
      <c r="F2840" t="s">
        <v>12628</v>
      </c>
      <c r="G2840" t="s">
        <v>2778</v>
      </c>
      <c r="H2840" s="3">
        <v>8.4833662155572097E-12</v>
      </c>
      <c r="I2840">
        <f>_xlfn.XLOOKUP(b2b3[[#This Row],[rxn]],mfs[rxn],mfs[flux_scaled],0)</f>
        <v>8.4833662E-11</v>
      </c>
      <c r="J2840">
        <f>(b2b3[[#This Row],[flux]]-b2b3[[#This Row],[flux in mfs]])/b2b3[[#This Row],[flux]]</f>
        <v>-8.9999999816615137</v>
      </c>
      <c r="K2840">
        <f>ABS(b2b3[[#This Row],[(mfs - b2+b3) / mfs]])</f>
        <v>8.9999999816615137</v>
      </c>
      <c r="L2840" t="b">
        <f>_xlfn.TEXTAFTER(b2b3[[#This Row],[rxn]],"-",-1)="SPONT"</f>
        <v>0</v>
      </c>
      <c r="M2840" t="str">
        <f>_xlfn.TEXTAFTER(b2b3[[#This Row],[rxn]],"-",-1)</f>
        <v>rt4960</v>
      </c>
      <c r="N2840">
        <f>_xlfn.XLOOKUP("'PRO-"&amp;b2b3[[#This Row],[enz]]&amp;"'",'[1]Sheet2 (2)'!$A:$A,'[1]Sheet2 (2)'!$B:$B,"")</f>
        <v>1</v>
      </c>
      <c r="O2840">
        <f>IFERROR(_xlfn.XLOOKUP(b2b3[[#This Row],[Column2]],Table17[[#This Row],[rxn-no-enz]],Table17[[#This Row],[flux]],0),0)</f>
        <v>7.0898639119999999E-9</v>
      </c>
      <c r="P2840" t="str">
        <f>_xlfn.TEXTBEFORE(b2b3[[#This Row],[rxn]],"-",-1,,,"")</f>
        <v>PROWASTE</v>
      </c>
    </row>
    <row r="2841" spans="6:16" hidden="1" x14ac:dyDescent="0.2">
      <c r="F2841" t="s">
        <v>13166</v>
      </c>
      <c r="G2841" t="s">
        <v>2778</v>
      </c>
      <c r="H2841" s="3">
        <v>4.6719042442776501E-12</v>
      </c>
      <c r="I2841">
        <f>_xlfn.XLOOKUP(b2b3[[#This Row],[rxn]],mfs[rxn],mfs[flux_scaled],0)</f>
        <v>4.6719042000000004E-11</v>
      </c>
      <c r="J2841">
        <f>(b2b3[[#This Row],[flux]]-b2b3[[#This Row],[flux in mfs]])/b2b3[[#This Row],[flux]]</f>
        <v>-8.9999999052256907</v>
      </c>
      <c r="K2841">
        <f>ABS(b2b3[[#This Row],[(mfs - b2+b3) / mfs]])</f>
        <v>8.9999999052256907</v>
      </c>
      <c r="L2841" t="b">
        <f>_xlfn.TEXTAFTER(b2b3[[#This Row],[rxn]],"-",-1)="SPONT"</f>
        <v>0</v>
      </c>
      <c r="M2841" t="str">
        <f>_xlfn.TEXTAFTER(b2b3[[#This Row],[rxn]],"-",-1)</f>
        <v>rt5001_l</v>
      </c>
      <c r="N2841">
        <f>_xlfn.XLOOKUP("'PRO-"&amp;b2b3[[#This Row],[enz]]&amp;"'",'[1]Sheet2 (2)'!$A:$A,'[1]Sheet2 (2)'!$B:$B,"")</f>
        <v>1</v>
      </c>
      <c r="O2841">
        <f>IFERROR(_xlfn.XLOOKUP(b2b3[[#This Row],[Column2]],Table17[[#This Row],[rxn-no-enz]],Table17[[#This Row],[flux]],0),0)</f>
        <v>1.19424052E-10</v>
      </c>
      <c r="P2841" t="str">
        <f>_xlfn.TEXTBEFORE(b2b3[[#This Row],[rxn]],"-",-1,,,"")</f>
        <v>PROWASTE</v>
      </c>
    </row>
    <row r="2842" spans="6:16" hidden="1" x14ac:dyDescent="0.2">
      <c r="F2842" t="s">
        <v>12631</v>
      </c>
      <c r="G2842" t="s">
        <v>2778</v>
      </c>
      <c r="H2842" s="3">
        <v>1.9656364886667101E-11</v>
      </c>
      <c r="I2842">
        <f>_xlfn.XLOOKUP(b2b3[[#This Row],[rxn]],mfs[rxn],mfs[flux_scaled],0)</f>
        <v>1.96563649E-10</v>
      </c>
      <c r="J2842">
        <f>(b2b3[[#This Row],[flux]]-b2b3[[#This Row],[flux in mfs]])/b2b3[[#This Row],[flux]]</f>
        <v>-9.0000000067829937</v>
      </c>
      <c r="K2842">
        <f>ABS(b2b3[[#This Row],[(mfs - b2+b3) / mfs]])</f>
        <v>9.0000000067829937</v>
      </c>
      <c r="L2842" t="b">
        <f>_xlfn.TEXTAFTER(b2b3[[#This Row],[rxn]],"-",-1)="SPONT"</f>
        <v>0</v>
      </c>
      <c r="M2842" t="str">
        <f>_xlfn.TEXTAFTER(b2b3[[#This Row],[rxn]],"-",-1)</f>
        <v>rt5014</v>
      </c>
      <c r="N2842">
        <f>_xlfn.XLOOKUP("'PRO-"&amp;b2b3[[#This Row],[enz]]&amp;"'",'[1]Sheet2 (2)'!$A:$A,'[1]Sheet2 (2)'!$B:$B,"")</f>
        <v>1</v>
      </c>
      <c r="O2842">
        <f>IFERROR(_xlfn.XLOOKUP(b2b3[[#This Row],[Column2]],Table17[[#This Row],[rxn-no-enz]],Table17[[#This Row],[flux]],0),0)</f>
        <v>1.19424052E-10</v>
      </c>
      <c r="P2842" t="str">
        <f>_xlfn.TEXTBEFORE(b2b3[[#This Row],[rxn]],"-",-1,,,"")</f>
        <v>PROWASTE</v>
      </c>
    </row>
    <row r="2843" spans="6:16" hidden="1" x14ac:dyDescent="0.2">
      <c r="F2843" t="s">
        <v>12632</v>
      </c>
      <c r="G2843" t="s">
        <v>2778</v>
      </c>
      <c r="H2843" s="3">
        <v>2.1289462183871098E-12</v>
      </c>
      <c r="I2843">
        <f>_xlfn.XLOOKUP(b2b3[[#This Row],[rxn]],mfs[rxn],mfs[flux_scaled],0)</f>
        <v>2.1289462000000001E-11</v>
      </c>
      <c r="J2843">
        <f>(b2b3[[#This Row],[flux]]-b2b3[[#This Row],[flux in mfs]])/b2b3[[#This Row],[flux]]</f>
        <v>-8.9999999136328128</v>
      </c>
      <c r="K2843">
        <f>ABS(b2b3[[#This Row],[(mfs - b2+b3) / mfs]])</f>
        <v>8.9999999136328128</v>
      </c>
      <c r="L2843" t="b">
        <f>_xlfn.TEXTAFTER(b2b3[[#This Row],[rxn]],"-",-1)="SPONT"</f>
        <v>0</v>
      </c>
      <c r="M2843" t="str">
        <f>_xlfn.TEXTAFTER(b2b3[[#This Row],[rxn]],"-",-1)</f>
        <v>rt5015</v>
      </c>
      <c r="N2843">
        <f>_xlfn.XLOOKUP("'PRO-"&amp;b2b3[[#This Row],[enz]]&amp;"'",'[1]Sheet2 (2)'!$A:$A,'[1]Sheet2 (2)'!$B:$B,"")</f>
        <v>1</v>
      </c>
      <c r="O2843">
        <f>IFERROR(_xlfn.XLOOKUP(b2b3[[#This Row],[Column2]],Table17[[#This Row],[rxn-no-enz]],Table17[[#This Row],[flux]],0),0)</f>
        <v>1.318313E-12</v>
      </c>
      <c r="P2843" t="str">
        <f>_xlfn.TEXTBEFORE(b2b3[[#This Row],[rxn]],"-",-1,,,"")</f>
        <v>PROWASTE</v>
      </c>
    </row>
    <row r="2844" spans="6:16" hidden="1" x14ac:dyDescent="0.2">
      <c r="F2844" t="s">
        <v>12635</v>
      </c>
      <c r="G2844" t="s">
        <v>2778</v>
      </c>
      <c r="H2844" s="3">
        <v>1.5444420545695799E-11</v>
      </c>
      <c r="I2844">
        <f>_xlfn.XLOOKUP(b2b3[[#This Row],[rxn]],mfs[rxn],mfs[flux_scaled],0)</f>
        <v>1.54444205E-10</v>
      </c>
      <c r="J2844">
        <f>(b2b3[[#This Row],[flux]]-b2b3[[#This Row],[flux in mfs]])/b2b3[[#This Row],[flux]]</f>
        <v>-8.9999999704127465</v>
      </c>
      <c r="K2844">
        <f>ABS(b2b3[[#This Row],[(mfs - b2+b3) / mfs]])</f>
        <v>8.9999999704127465</v>
      </c>
      <c r="L2844" t="b">
        <f>_xlfn.TEXTAFTER(b2b3[[#This Row],[rxn]],"-",-1)="SPONT"</f>
        <v>0</v>
      </c>
      <c r="M2844" t="str">
        <f>_xlfn.TEXTAFTER(b2b3[[#This Row],[rxn]],"-",-1)</f>
        <v>rt5030</v>
      </c>
      <c r="N2844">
        <f>_xlfn.XLOOKUP("'PRO-"&amp;b2b3[[#This Row],[enz]]&amp;"'",'[1]Sheet2 (2)'!$A:$A,'[1]Sheet2 (2)'!$B:$B,"")</f>
        <v>1</v>
      </c>
      <c r="O2844">
        <f>IFERROR(_xlfn.XLOOKUP(b2b3[[#This Row],[Column2]],Table17[[#This Row],[rxn-no-enz]],Table17[[#This Row],[flux]],0),0)</f>
        <v>8.5980357000000002E-11</v>
      </c>
      <c r="P2844" t="str">
        <f>_xlfn.TEXTBEFORE(b2b3[[#This Row],[rxn]],"-",-1,,,"")</f>
        <v>PROWASTE</v>
      </c>
    </row>
    <row r="2845" spans="6:16" hidden="1" x14ac:dyDescent="0.2">
      <c r="F2845" t="s">
        <v>12636</v>
      </c>
      <c r="G2845" t="s">
        <v>2778</v>
      </c>
      <c r="H2845" s="3">
        <v>2.96861520795205E-13</v>
      </c>
      <c r="I2845">
        <f>_xlfn.XLOOKUP(b2b3[[#This Row],[rxn]],mfs[rxn],mfs[flux_scaled],0)</f>
        <v>2.9686150000000003E-12</v>
      </c>
      <c r="J2845">
        <f>(b2b3[[#This Row],[flux]]-b2b3[[#This Row],[flux in mfs]])/b2b3[[#This Row],[flux]]</f>
        <v>-8.9999992994981319</v>
      </c>
      <c r="K2845">
        <f>ABS(b2b3[[#This Row],[(mfs - b2+b3) / mfs]])</f>
        <v>8.9999992994981319</v>
      </c>
      <c r="L2845" t="b">
        <f>_xlfn.TEXTAFTER(b2b3[[#This Row],[rxn]],"-",-1)="SPONT"</f>
        <v>0</v>
      </c>
      <c r="M2845" t="str">
        <f>_xlfn.TEXTAFTER(b2b3[[#This Row],[rxn]],"-",-1)</f>
        <v>rt5041</v>
      </c>
      <c r="N2845">
        <f>_xlfn.XLOOKUP("'PRO-"&amp;b2b3[[#This Row],[enz]]&amp;"'",'[1]Sheet2 (2)'!$A:$A,'[1]Sheet2 (2)'!$B:$B,"")</f>
        <v>1</v>
      </c>
      <c r="O2845">
        <f>IFERROR(_xlfn.XLOOKUP(b2b3[[#This Row],[Column2]],Table17[[#This Row],[rxn-no-enz]],Table17[[#This Row],[flux]],0),0)</f>
        <v>1.62784649899999E-9</v>
      </c>
      <c r="P2845" t="str">
        <f>_xlfn.TEXTBEFORE(b2b3[[#This Row],[rxn]],"-",-1,,,"")</f>
        <v>PROWASTE</v>
      </c>
    </row>
    <row r="2846" spans="6:16" hidden="1" x14ac:dyDescent="0.2">
      <c r="F2846" t="s">
        <v>12637</v>
      </c>
      <c r="G2846" t="s">
        <v>2778</v>
      </c>
      <c r="H2846" s="3">
        <v>6.5310327481261601E-13</v>
      </c>
      <c r="I2846">
        <f>_xlfn.XLOOKUP(b2b3[[#This Row],[rxn]],mfs[rxn],mfs[flux_scaled],0)</f>
        <v>6.531033E-12</v>
      </c>
      <c r="J2846">
        <f>(b2b3[[#This Row],[flux]]-b2b3[[#This Row],[flux in mfs]])/b2b3[[#This Row],[flux]]</f>
        <v>-9.0000003856569855</v>
      </c>
      <c r="K2846">
        <f>ABS(b2b3[[#This Row],[(mfs - b2+b3) / mfs]])</f>
        <v>9.0000003856569855</v>
      </c>
      <c r="L2846" t="b">
        <f>_xlfn.TEXTAFTER(b2b3[[#This Row],[rxn]],"-",-1)="SPONT"</f>
        <v>0</v>
      </c>
      <c r="M2846" t="str">
        <f>_xlfn.TEXTAFTER(b2b3[[#This Row],[rxn]],"-",-1)</f>
        <v>rt5044</v>
      </c>
      <c r="N2846">
        <f>_xlfn.XLOOKUP("'PRO-"&amp;b2b3[[#This Row],[enz]]&amp;"'",'[1]Sheet2 (2)'!$A:$A,'[1]Sheet2 (2)'!$B:$B,"")</f>
        <v>1</v>
      </c>
      <c r="O2846">
        <f>IFERROR(_xlfn.XLOOKUP(b2b3[[#This Row],[Column2]],Table17[[#This Row],[rxn-no-enz]],Table17[[#This Row],[flux]],0),0)</f>
        <v>1.5328786190000001E-9</v>
      </c>
      <c r="P2846" t="str">
        <f>_xlfn.TEXTBEFORE(b2b3[[#This Row],[rxn]],"-",-1,,,"")</f>
        <v>PROWASTE</v>
      </c>
    </row>
    <row r="2847" spans="6:16" hidden="1" x14ac:dyDescent="0.2">
      <c r="F2847" t="s">
        <v>12638</v>
      </c>
      <c r="G2847" t="s">
        <v>2778</v>
      </c>
      <c r="H2847" s="3">
        <v>2.0293856275267999E-11</v>
      </c>
      <c r="I2847">
        <f>_xlfn.XLOOKUP(b2b3[[#This Row],[rxn]],mfs[rxn],mfs[flux_scaled],0)</f>
        <v>2.02938563E-10</v>
      </c>
      <c r="J2847">
        <f>(b2b3[[#This Row],[flux]]-b2b3[[#This Row],[flux in mfs]])/b2b3[[#This Row],[flux]]</f>
        <v>-9.0000000121869412</v>
      </c>
      <c r="K2847">
        <f>ABS(b2b3[[#This Row],[(mfs - b2+b3) / mfs]])</f>
        <v>9.0000000121869412</v>
      </c>
      <c r="L2847" t="b">
        <f>_xlfn.TEXTAFTER(b2b3[[#This Row],[rxn]],"-",-1)="SPONT"</f>
        <v>0</v>
      </c>
      <c r="M2847" t="str">
        <f>_xlfn.TEXTAFTER(b2b3[[#This Row],[rxn]],"-",-1)</f>
        <v>rt5045</v>
      </c>
      <c r="N2847">
        <f>_xlfn.XLOOKUP("'PRO-"&amp;b2b3[[#This Row],[enz]]&amp;"'",'[1]Sheet2 (2)'!$A:$A,'[1]Sheet2 (2)'!$B:$B,"")</f>
        <v>1</v>
      </c>
      <c r="O2847">
        <f>IFERROR(_xlfn.XLOOKUP(b2b3[[#This Row],[Column2]],Table17[[#This Row],[rxn-no-enz]],Table17[[#This Row],[flux]],0),0)</f>
        <v>2.7766199999999999E-13</v>
      </c>
      <c r="P2847" t="str">
        <f>_xlfn.TEXTBEFORE(b2b3[[#This Row],[rxn]],"-",-1,,,"")</f>
        <v>PROWASTE</v>
      </c>
    </row>
    <row r="2848" spans="6:16" hidden="1" x14ac:dyDescent="0.2">
      <c r="F2848" t="s">
        <v>12639</v>
      </c>
      <c r="G2848" t="s">
        <v>2778</v>
      </c>
      <c r="H2848" s="3">
        <v>2.3999241495544703E-13</v>
      </c>
      <c r="I2848">
        <f>_xlfn.XLOOKUP(b2b3[[#This Row],[rxn]],mfs[rxn],mfs[flux_scaled],0)</f>
        <v>2.399924E-12</v>
      </c>
      <c r="J2848">
        <f>(b2b3[[#This Row],[flux]]-b2b3[[#This Row],[flux in mfs]])/b2b3[[#This Row],[flux]]</f>
        <v>-8.9999993768366782</v>
      </c>
      <c r="K2848">
        <f>ABS(b2b3[[#This Row],[(mfs - b2+b3) / mfs]])</f>
        <v>8.9999993768366782</v>
      </c>
      <c r="L2848" t="b">
        <f>_xlfn.TEXTAFTER(b2b3[[#This Row],[rxn]],"-",-1)="SPONT"</f>
        <v>0</v>
      </c>
      <c r="M2848" t="str">
        <f>_xlfn.TEXTAFTER(b2b3[[#This Row],[rxn]],"-",-1)</f>
        <v>rt5051</v>
      </c>
      <c r="N2848">
        <f>_xlfn.XLOOKUP("'PRO-"&amp;b2b3[[#This Row],[enz]]&amp;"'",'[1]Sheet2 (2)'!$A:$A,'[1]Sheet2 (2)'!$B:$B,"")</f>
        <v>1</v>
      </c>
      <c r="O2848">
        <f>IFERROR(_xlfn.XLOOKUP(b2b3[[#This Row],[Column2]],Table17[[#This Row],[rxn-no-enz]],Table17[[#This Row],[flux]],0),0)</f>
        <v>3.6180204499999999E-10</v>
      </c>
      <c r="P2848" t="str">
        <f>_xlfn.TEXTBEFORE(b2b3[[#This Row],[rxn]],"-",-1,,,"")</f>
        <v>PROWASTE</v>
      </c>
    </row>
    <row r="2849" spans="6:16" hidden="1" x14ac:dyDescent="0.2">
      <c r="F2849" t="s">
        <v>12640</v>
      </c>
      <c r="G2849" t="s">
        <v>2778</v>
      </c>
      <c r="H2849" s="3">
        <v>3.6007207159523502E-10</v>
      </c>
      <c r="I2849">
        <f>_xlfn.XLOOKUP(b2b3[[#This Row],[rxn]],mfs[rxn],mfs[flux_scaled],0)</f>
        <v>3.968209721E-9</v>
      </c>
      <c r="J2849">
        <f>(b2b3[[#This Row],[flux]]-b2b3[[#This Row],[flux in mfs]])/b2b3[[#This Row],[flux]]</f>
        <v>-10.020598469133013</v>
      </c>
      <c r="K2849">
        <f>ABS(b2b3[[#This Row],[(mfs - b2+b3) / mfs]])</f>
        <v>10.020598469133013</v>
      </c>
      <c r="L2849" t="b">
        <f>_xlfn.TEXTAFTER(b2b3[[#This Row],[rxn]],"-",-1)="SPONT"</f>
        <v>0</v>
      </c>
      <c r="M2849" t="str">
        <f>_xlfn.TEXTAFTER(b2b3[[#This Row],[rxn]],"-",-1)</f>
        <v>rt5056</v>
      </c>
      <c r="N2849">
        <f>_xlfn.XLOOKUP("'PRO-"&amp;b2b3[[#This Row],[enz]]&amp;"'",'[1]Sheet2 (2)'!$A:$A,'[1]Sheet2 (2)'!$B:$B,"")</f>
        <v>1</v>
      </c>
      <c r="O2849">
        <f>IFERROR(_xlfn.XLOOKUP(b2b3[[#This Row],[Column2]],Table17[[#This Row],[rxn-no-enz]],Table17[[#This Row],[flux]],0),0)</f>
        <v>7.3923318000000004E-10</v>
      </c>
      <c r="P2849" t="str">
        <f>_xlfn.TEXTBEFORE(b2b3[[#This Row],[rxn]],"-",-1,,,"")</f>
        <v>PROWASTE</v>
      </c>
    </row>
    <row r="2850" spans="6:16" hidden="1" x14ac:dyDescent="0.2">
      <c r="F2850" t="s">
        <v>12641</v>
      </c>
      <c r="G2850" t="s">
        <v>2778</v>
      </c>
      <c r="H2850" s="3">
        <v>9.9091104611296794E-12</v>
      </c>
      <c r="I2850">
        <f>_xlfn.XLOOKUP(b2b3[[#This Row],[rxn]],mfs[rxn],mfs[flux_scaled],0)</f>
        <v>9.9091104999999989E-11</v>
      </c>
      <c r="J2850">
        <f>(b2b3[[#This Row],[flux]]-b2b3[[#This Row],[flux in mfs]])/b2b3[[#This Row],[flux]]</f>
        <v>-9.0000000392268511</v>
      </c>
      <c r="K2850">
        <f>ABS(b2b3[[#This Row],[(mfs - b2+b3) / mfs]])</f>
        <v>9.0000000392268511</v>
      </c>
      <c r="L2850" t="b">
        <f>_xlfn.TEXTAFTER(b2b3[[#This Row],[rxn]],"-",-1)="SPONT"</f>
        <v>0</v>
      </c>
      <c r="M2850" t="str">
        <f>_xlfn.TEXTAFTER(b2b3[[#This Row],[rxn]],"-",-1)</f>
        <v>rt5058</v>
      </c>
      <c r="N2850">
        <f>_xlfn.XLOOKUP("'PRO-"&amp;b2b3[[#This Row],[enz]]&amp;"'",'[1]Sheet2 (2)'!$A:$A,'[1]Sheet2 (2)'!$B:$B,"")</f>
        <v>1</v>
      </c>
      <c r="O2850">
        <f>IFERROR(_xlfn.XLOOKUP(b2b3[[#This Row],[Column2]],Table17[[#This Row],[rxn-no-enz]],Table17[[#This Row],[flux]],0),0)</f>
        <v>2.7211613179999999E-9</v>
      </c>
      <c r="P2850" t="str">
        <f>_xlfn.TEXTBEFORE(b2b3[[#This Row],[rxn]],"-",-1,,,"")</f>
        <v>PROWASTE</v>
      </c>
    </row>
    <row r="2851" spans="6:16" hidden="1" x14ac:dyDescent="0.2">
      <c r="F2851" t="s">
        <v>12644</v>
      </c>
      <c r="G2851" t="s">
        <v>2778</v>
      </c>
      <c r="H2851" s="3">
        <v>2.2537725773664599E-13</v>
      </c>
      <c r="I2851">
        <f>_xlfn.XLOOKUP(b2b3[[#This Row],[rxn]],mfs[rxn],mfs[flux_scaled],0)</f>
        <v>2.2537729999999997E-12</v>
      </c>
      <c r="J2851">
        <f>(b2b3[[#This Row],[flux]]-b2b3[[#This Row],[flux in mfs]])/b2b3[[#This Row],[flux]]</f>
        <v>-9.0000018752270918</v>
      </c>
      <c r="K2851">
        <f>ABS(b2b3[[#This Row],[(mfs - b2+b3) / mfs]])</f>
        <v>9.0000018752270918</v>
      </c>
      <c r="L2851" t="b">
        <f>_xlfn.TEXTAFTER(b2b3[[#This Row],[rxn]],"-",-1)="SPONT"</f>
        <v>0</v>
      </c>
      <c r="M2851" t="str">
        <f>_xlfn.TEXTAFTER(b2b3[[#This Row],[rxn]],"-",-1)</f>
        <v>rt5076</v>
      </c>
      <c r="N2851">
        <f>_xlfn.XLOOKUP("'PRO-"&amp;b2b3[[#This Row],[enz]]&amp;"'",'[1]Sheet2 (2)'!$A:$A,'[1]Sheet2 (2)'!$B:$B,"")</f>
        <v>1</v>
      </c>
      <c r="O2851">
        <f>IFERROR(_xlfn.XLOOKUP(b2b3[[#This Row],[Column2]],Table17[[#This Row],[rxn-no-enz]],Table17[[#This Row],[flux]],0),0)</f>
        <v>5.6909866899999995E-10</v>
      </c>
      <c r="P2851" t="str">
        <f>_xlfn.TEXTBEFORE(b2b3[[#This Row],[rxn]],"-",-1,,,"")</f>
        <v>PROWASTE</v>
      </c>
    </row>
    <row r="2852" spans="6:16" hidden="1" x14ac:dyDescent="0.2">
      <c r="F2852" t="s">
        <v>12645</v>
      </c>
      <c r="G2852" t="s">
        <v>2778</v>
      </c>
      <c r="H2852" s="3">
        <v>8.6257616737589095E-12</v>
      </c>
      <c r="I2852">
        <f>_xlfn.XLOOKUP(b2b3[[#This Row],[rxn]],mfs[rxn],mfs[flux_scaled],0)</f>
        <v>8.6257617000000009E-11</v>
      </c>
      <c r="J2852">
        <f>(b2b3[[#This Row],[flux]]-b2b3[[#This Row],[flux in mfs]])/b2b3[[#This Row],[flux]]</f>
        <v>-9.0000000304217682</v>
      </c>
      <c r="K2852">
        <f>ABS(b2b3[[#This Row],[(mfs - b2+b3) / mfs]])</f>
        <v>9.0000000304217682</v>
      </c>
      <c r="L2852" t="b">
        <f>_xlfn.TEXTAFTER(b2b3[[#This Row],[rxn]],"-",-1)="SPONT"</f>
        <v>0</v>
      </c>
      <c r="M2852" t="str">
        <f>_xlfn.TEXTAFTER(b2b3[[#This Row],[rxn]],"-",-1)</f>
        <v>rt5077</v>
      </c>
      <c r="N2852">
        <f>_xlfn.XLOOKUP("'PRO-"&amp;b2b3[[#This Row],[enz]]&amp;"'",'[1]Sheet2 (2)'!$A:$A,'[1]Sheet2 (2)'!$B:$B,"")</f>
        <v>1</v>
      </c>
      <c r="O2852">
        <f>IFERROR(_xlfn.XLOOKUP(b2b3[[#This Row],[Column2]],Table17[[#This Row],[rxn-no-enz]],Table17[[#This Row],[flux]],0),0)</f>
        <v>4.58512144E-10</v>
      </c>
      <c r="P2852" t="str">
        <f>_xlfn.TEXTBEFORE(b2b3[[#This Row],[rxn]],"-",-1,,,"")</f>
        <v>PROWASTE</v>
      </c>
    </row>
    <row r="2853" spans="6:16" hidden="1" x14ac:dyDescent="0.2">
      <c r="F2853" t="s">
        <v>12648</v>
      </c>
      <c r="G2853" t="s">
        <v>2778</v>
      </c>
      <c r="H2853" s="3">
        <v>1.51969515761707E-12</v>
      </c>
      <c r="I2853">
        <f>_xlfn.XLOOKUP(b2b3[[#This Row],[rxn]],mfs[rxn],mfs[flux_scaled],0)</f>
        <v>1.5196952000000001E-11</v>
      </c>
      <c r="J2853">
        <f>(b2b3[[#This Row],[flux]]-b2b3[[#This Row],[flux in mfs]])/b2b3[[#This Row],[flux]]</f>
        <v>-9.0000002788909992</v>
      </c>
      <c r="K2853">
        <f>ABS(b2b3[[#This Row],[(mfs - b2+b3) / mfs]])</f>
        <v>9.0000002788909992</v>
      </c>
      <c r="L2853" t="b">
        <f>_xlfn.TEXTAFTER(b2b3[[#This Row],[rxn]],"-",-1)="SPONT"</f>
        <v>0</v>
      </c>
      <c r="M2853" t="str">
        <f>_xlfn.TEXTAFTER(b2b3[[#This Row],[rxn]],"-",-1)</f>
        <v>rt5142</v>
      </c>
      <c r="N2853">
        <f>_xlfn.XLOOKUP("'PRO-"&amp;b2b3[[#This Row],[enz]]&amp;"'",'[1]Sheet2 (2)'!$A:$A,'[1]Sheet2 (2)'!$B:$B,"")</f>
        <v>1</v>
      </c>
      <c r="O2853">
        <f>IFERROR(_xlfn.XLOOKUP(b2b3[[#This Row],[Column2]],Table17[[#This Row],[rxn-no-enz]],Table17[[#This Row],[flux]],0),0)</f>
        <v>1.2682207099999999E-10</v>
      </c>
      <c r="P2853" t="str">
        <f>_xlfn.TEXTBEFORE(b2b3[[#This Row],[rxn]],"-",-1,,,"")</f>
        <v>PROWASTE</v>
      </c>
    </row>
    <row r="2854" spans="6:16" hidden="1" x14ac:dyDescent="0.2">
      <c r="F2854" t="s">
        <v>12649</v>
      </c>
      <c r="G2854" t="s">
        <v>2778</v>
      </c>
      <c r="H2854" s="3">
        <v>1.13307864625452E-11</v>
      </c>
      <c r="I2854">
        <f>_xlfn.XLOOKUP(b2b3[[#This Row],[rxn]],mfs[rxn],mfs[flux_scaled],0)</f>
        <v>1.13307865E-10</v>
      </c>
      <c r="J2854">
        <f>(b2b3[[#This Row],[flux]]-b2b3[[#This Row],[flux in mfs]])/b2b3[[#This Row],[flux]]</f>
        <v>-9.0000000330557821</v>
      </c>
      <c r="K2854">
        <f>ABS(b2b3[[#This Row],[(mfs - b2+b3) / mfs]])</f>
        <v>9.0000000330557821</v>
      </c>
      <c r="L2854" t="b">
        <f>_xlfn.TEXTAFTER(b2b3[[#This Row],[rxn]],"-",-1)="SPONT"</f>
        <v>0</v>
      </c>
      <c r="M2854" t="str">
        <f>_xlfn.TEXTAFTER(b2b3[[#This Row],[rxn]],"-",-1)</f>
        <v>rt5185</v>
      </c>
      <c r="N2854">
        <f>_xlfn.XLOOKUP("'PRO-"&amp;b2b3[[#This Row],[enz]]&amp;"'",'[1]Sheet2 (2)'!$A:$A,'[1]Sheet2 (2)'!$B:$B,"")</f>
        <v>1</v>
      </c>
      <c r="O2854">
        <f>IFERROR(_xlfn.XLOOKUP(b2b3[[#This Row],[Column2]],Table17[[#This Row],[rxn-no-enz]],Table17[[#This Row],[flux]],0),0)</f>
        <v>4.1842384899999998E-10</v>
      </c>
      <c r="P2854" t="str">
        <f>_xlfn.TEXTBEFORE(b2b3[[#This Row],[rxn]],"-",-1,,,"")</f>
        <v>PROWASTE</v>
      </c>
    </row>
    <row r="2855" spans="6:16" hidden="1" x14ac:dyDescent="0.2">
      <c r="F2855" t="s">
        <v>12650</v>
      </c>
      <c r="G2855" t="s">
        <v>2778</v>
      </c>
      <c r="H2855" s="3">
        <v>1.3833015881024701E-12</v>
      </c>
      <c r="I2855">
        <f>_xlfn.XLOOKUP(b2b3[[#This Row],[rxn]],mfs[rxn],mfs[flux_scaled],0)</f>
        <v>1.3833016E-11</v>
      </c>
      <c r="J2855">
        <f>(b2b3[[#This Row],[flux]]-b2b3[[#This Row],[flux in mfs]])/b2b3[[#This Row],[flux]]</f>
        <v>-9.0000000860082139</v>
      </c>
      <c r="K2855">
        <f>ABS(b2b3[[#This Row],[(mfs - b2+b3) / mfs]])</f>
        <v>9.0000000860082139</v>
      </c>
      <c r="L2855" t="b">
        <f>_xlfn.TEXTAFTER(b2b3[[#This Row],[rxn]],"-",-1)="SPONT"</f>
        <v>0</v>
      </c>
      <c r="M2855" t="str">
        <f>_xlfn.TEXTAFTER(b2b3[[#This Row],[rxn]],"-",-1)</f>
        <v>rt5194</v>
      </c>
      <c r="N2855">
        <f>_xlfn.XLOOKUP("'PRO-"&amp;b2b3[[#This Row],[enz]]&amp;"'",'[1]Sheet2 (2)'!$A:$A,'[1]Sheet2 (2)'!$B:$B,"")</f>
        <v>1</v>
      </c>
      <c r="O2855">
        <f>IFERROR(_xlfn.XLOOKUP(b2b3[[#This Row],[Column2]],Table17[[#This Row],[rxn-no-enz]],Table17[[#This Row],[flux]],0),0)</f>
        <v>3.2182207199999999E-10</v>
      </c>
      <c r="P2855" t="str">
        <f>_xlfn.TEXTBEFORE(b2b3[[#This Row],[rxn]],"-",-1,,,"")</f>
        <v>PROWASTE</v>
      </c>
    </row>
    <row r="2856" spans="6:16" hidden="1" x14ac:dyDescent="0.2">
      <c r="F2856" t="s">
        <v>12651</v>
      </c>
      <c r="G2856" t="s">
        <v>2778</v>
      </c>
      <c r="H2856" s="3">
        <v>6.5092040375497497E-12</v>
      </c>
      <c r="I2856">
        <f>_xlfn.XLOOKUP(b2b3[[#This Row],[rxn]],mfs[rxn],mfs[flux_scaled],0)</f>
        <v>6.5092039999999993E-11</v>
      </c>
      <c r="J2856">
        <f>(b2b3[[#This Row],[flux]]-b2b3[[#This Row],[flux in mfs]])/b2b3[[#This Row],[flux]]</f>
        <v>-8.9999999423128383</v>
      </c>
      <c r="K2856">
        <f>ABS(b2b3[[#This Row],[(mfs - b2+b3) / mfs]])</f>
        <v>8.9999999423128383</v>
      </c>
      <c r="L2856" t="b">
        <f>_xlfn.TEXTAFTER(b2b3[[#This Row],[rxn]],"-",-1)="SPONT"</f>
        <v>0</v>
      </c>
      <c r="M2856" t="str">
        <f>_xlfn.TEXTAFTER(b2b3[[#This Row],[rxn]],"-",-1)</f>
        <v>rt5195</v>
      </c>
      <c r="N2856">
        <f>_xlfn.XLOOKUP("'PRO-"&amp;b2b3[[#This Row],[enz]]&amp;"'",'[1]Sheet2 (2)'!$A:$A,'[1]Sheet2 (2)'!$B:$B,"")</f>
        <v>1</v>
      </c>
      <c r="O2856">
        <f>IFERROR(_xlfn.XLOOKUP(b2b3[[#This Row],[Column2]],Table17[[#This Row],[rxn-no-enz]],Table17[[#This Row],[flux]],0),0)</f>
        <v>1.34600833E-9</v>
      </c>
      <c r="P2856" t="str">
        <f>_xlfn.TEXTBEFORE(b2b3[[#This Row],[rxn]],"-",-1,,,"")</f>
        <v>PROWASTE</v>
      </c>
    </row>
    <row r="2857" spans="6:16" hidden="1" x14ac:dyDescent="0.2">
      <c r="F2857" t="s">
        <v>13167</v>
      </c>
      <c r="G2857" t="s">
        <v>2778</v>
      </c>
      <c r="H2857" s="3">
        <v>1.56539469932331E-11</v>
      </c>
      <c r="I2857">
        <f>_xlfn.XLOOKUP(b2b3[[#This Row],[rxn]],mfs[rxn],mfs[flux_scaled],0)</f>
        <v>1.5653947E-10</v>
      </c>
      <c r="J2857">
        <f>(b2b3[[#This Row],[flux]]-b2b3[[#This Row],[flux in mfs]])/b2b3[[#This Row],[flux]]</f>
        <v>-9.0000000043228088</v>
      </c>
      <c r="K2857">
        <f>ABS(b2b3[[#This Row],[(mfs - b2+b3) / mfs]])</f>
        <v>9.0000000043228088</v>
      </c>
      <c r="L2857" t="b">
        <f>_xlfn.TEXTAFTER(b2b3[[#This Row],[rxn]],"-",-1)="SPONT"</f>
        <v>0</v>
      </c>
      <c r="M2857" t="str">
        <f>_xlfn.TEXTAFTER(b2b3[[#This Row],[rxn]],"-",-1)</f>
        <v>rt5212_c</v>
      </c>
      <c r="N2857">
        <f>_xlfn.XLOOKUP("'PRO-"&amp;b2b3[[#This Row],[enz]]&amp;"'",'[1]Sheet2 (2)'!$A:$A,'[1]Sheet2 (2)'!$B:$B,"")</f>
        <v>1</v>
      </c>
      <c r="O2857">
        <f>IFERROR(_xlfn.XLOOKUP(b2b3[[#This Row],[Column2]],Table17[[#This Row],[rxn-no-enz]],Table17[[#This Row],[flux]],0),0)</f>
        <v>1.5273555E-11</v>
      </c>
      <c r="P2857" t="str">
        <f>_xlfn.TEXTBEFORE(b2b3[[#This Row],[rxn]],"-",-1,,,"")</f>
        <v>PROWASTE</v>
      </c>
    </row>
    <row r="2858" spans="6:16" hidden="1" x14ac:dyDescent="0.2">
      <c r="F2858" t="s">
        <v>12654</v>
      </c>
      <c r="G2858" t="s">
        <v>2778</v>
      </c>
      <c r="H2858" s="3">
        <v>1.34769056946024E-12</v>
      </c>
      <c r="I2858">
        <f>_xlfn.XLOOKUP(b2b3[[#This Row],[rxn]],mfs[rxn],mfs[flux_scaled],0)</f>
        <v>1.3476906000000001E-11</v>
      </c>
      <c r="J2858">
        <f>(b2b3[[#This Row],[flux]]-b2b3[[#This Row],[flux in mfs]])/b2b3[[#This Row],[flux]]</f>
        <v>-9.0000002266081012</v>
      </c>
      <c r="K2858">
        <f>ABS(b2b3[[#This Row],[(mfs - b2+b3) / mfs]])</f>
        <v>9.0000002266081012</v>
      </c>
      <c r="L2858" t="b">
        <f>_xlfn.TEXTAFTER(b2b3[[#This Row],[rxn]],"-",-1)="SPONT"</f>
        <v>0</v>
      </c>
      <c r="M2858" t="str">
        <f>_xlfn.TEXTAFTER(b2b3[[#This Row],[rxn]],"-",-1)</f>
        <v>rt5214</v>
      </c>
      <c r="N2858">
        <f>_xlfn.XLOOKUP("'PRO-"&amp;b2b3[[#This Row],[enz]]&amp;"'",'[1]Sheet2 (2)'!$A:$A,'[1]Sheet2 (2)'!$B:$B,"")</f>
        <v>1</v>
      </c>
      <c r="O2858">
        <f>IFERROR(_xlfn.XLOOKUP(b2b3[[#This Row],[Column2]],Table17[[#This Row],[rxn-no-enz]],Table17[[#This Row],[flux]],0),0)</f>
        <v>9.1032149999999992E-12</v>
      </c>
      <c r="P2858" t="str">
        <f>_xlfn.TEXTBEFORE(b2b3[[#This Row],[rxn]],"-",-1,,,"")</f>
        <v>PROWASTE</v>
      </c>
    </row>
    <row r="2859" spans="6:16" hidden="1" x14ac:dyDescent="0.2">
      <c r="F2859" t="s">
        <v>12656</v>
      </c>
      <c r="G2859" t="s">
        <v>2778</v>
      </c>
      <c r="H2859" s="3">
        <v>3.2245544329359601E-11</v>
      </c>
      <c r="I2859">
        <f>_xlfn.XLOOKUP(b2b3[[#This Row],[rxn]],mfs[rxn],mfs[flux_scaled],0)</f>
        <v>5.1053865800000002E-10</v>
      </c>
      <c r="J2859">
        <f>(b2b3[[#This Row],[flux]]-b2b3[[#This Row],[flux in mfs]])/b2b3[[#This Row],[flux]]</f>
        <v>-14.832843532901817</v>
      </c>
      <c r="K2859">
        <f>ABS(b2b3[[#This Row],[(mfs - b2+b3) / mfs]])</f>
        <v>14.832843532901817</v>
      </c>
      <c r="L2859" t="b">
        <f>_xlfn.TEXTAFTER(b2b3[[#This Row],[rxn]],"-",-1)="SPONT"</f>
        <v>0</v>
      </c>
      <c r="M2859" t="str">
        <f>_xlfn.TEXTAFTER(b2b3[[#This Row],[rxn]],"-",-1)</f>
        <v>rt5246</v>
      </c>
      <c r="N2859">
        <f>_xlfn.XLOOKUP("'PRO-"&amp;b2b3[[#This Row],[enz]]&amp;"'",'[1]Sheet2 (2)'!$A:$A,'[1]Sheet2 (2)'!$B:$B,"")</f>
        <v>1</v>
      </c>
      <c r="O2859">
        <f>IFERROR(_xlfn.XLOOKUP(b2b3[[#This Row],[Column2]],Table17[[#This Row],[rxn-no-enz]],Table17[[#This Row],[flux]],0),0)</f>
        <v>1.9661357599999899E-10</v>
      </c>
      <c r="P2859" t="str">
        <f>_xlfn.TEXTBEFORE(b2b3[[#This Row],[rxn]],"-",-1,,,"")</f>
        <v>PROWASTE</v>
      </c>
    </row>
    <row r="2860" spans="6:16" hidden="1" x14ac:dyDescent="0.2">
      <c r="F2860" t="s">
        <v>12657</v>
      </c>
      <c r="G2860" t="s">
        <v>2778</v>
      </c>
      <c r="H2860" s="3">
        <v>9.9929310554876206E-11</v>
      </c>
      <c r="I2860">
        <f>_xlfn.XLOOKUP(b2b3[[#This Row],[rxn]],mfs[rxn],mfs[flux_scaled],0)</f>
        <v>9.9929310599999999E-10</v>
      </c>
      <c r="J2860">
        <f>(b2b3[[#This Row],[flux]]-b2b3[[#This Row],[flux in mfs]])/b2b3[[#This Row],[flux]]</f>
        <v>-9.0000000045155719</v>
      </c>
      <c r="K2860">
        <f>ABS(b2b3[[#This Row],[(mfs - b2+b3) / mfs]])</f>
        <v>9.0000000045155719</v>
      </c>
      <c r="L2860" t="b">
        <f>_xlfn.TEXTAFTER(b2b3[[#This Row],[rxn]],"-",-1)="SPONT"</f>
        <v>0</v>
      </c>
      <c r="M2860" t="str">
        <f>_xlfn.TEXTAFTER(b2b3[[#This Row],[rxn]],"-",-1)</f>
        <v>rt5249</v>
      </c>
      <c r="N2860">
        <f>_xlfn.XLOOKUP("'PRO-"&amp;b2b3[[#This Row],[enz]]&amp;"'",'[1]Sheet2 (2)'!$A:$A,'[1]Sheet2 (2)'!$B:$B,"")</f>
        <v>1</v>
      </c>
      <c r="O2860">
        <f>IFERROR(_xlfn.XLOOKUP(b2b3[[#This Row],[Column2]],Table17[[#This Row],[rxn-no-enz]],Table17[[#This Row],[flux]],0),0)</f>
        <v>7.6680988499999997E-10</v>
      </c>
      <c r="P2860" t="str">
        <f>_xlfn.TEXTBEFORE(b2b3[[#This Row],[rxn]],"-",-1,,,"")</f>
        <v>PROWASTE</v>
      </c>
    </row>
    <row r="2861" spans="6:16" hidden="1" x14ac:dyDescent="0.2">
      <c r="F2861" t="s">
        <v>12658</v>
      </c>
      <c r="G2861" t="s">
        <v>2778</v>
      </c>
      <c r="H2861" s="3">
        <v>3.35901175595383E-12</v>
      </c>
      <c r="I2861">
        <f>_xlfn.XLOOKUP(b2b3[[#This Row],[rxn]],mfs[rxn],mfs[flux_scaled],0)</f>
        <v>3.3590118000000001E-11</v>
      </c>
      <c r="J2861">
        <f>(b2b3[[#This Row],[flux]]-b2b3[[#This Row],[flux in mfs]])/b2b3[[#This Row],[flux]]</f>
        <v>-9.0000001311283597</v>
      </c>
      <c r="K2861">
        <f>ABS(b2b3[[#This Row],[(mfs - b2+b3) / mfs]])</f>
        <v>9.0000001311283597</v>
      </c>
      <c r="L2861" t="b">
        <f>_xlfn.TEXTAFTER(b2b3[[#This Row],[rxn]],"-",-1)="SPONT"</f>
        <v>0</v>
      </c>
      <c r="M2861" t="str">
        <f>_xlfn.TEXTAFTER(b2b3[[#This Row],[rxn]],"-",-1)</f>
        <v>rt5259</v>
      </c>
      <c r="N2861">
        <f>_xlfn.XLOOKUP("'PRO-"&amp;b2b3[[#This Row],[enz]]&amp;"'",'[1]Sheet2 (2)'!$A:$A,'[1]Sheet2 (2)'!$B:$B,"")</f>
        <v>1</v>
      </c>
      <c r="O2861">
        <f>IFERROR(_xlfn.XLOOKUP(b2b3[[#This Row],[Column2]],Table17[[#This Row],[rxn-no-enz]],Table17[[#This Row],[flux]],0),0)</f>
        <v>1.9451964999999901E-11</v>
      </c>
      <c r="P2861" t="str">
        <f>_xlfn.TEXTBEFORE(b2b3[[#This Row],[rxn]],"-",-1,,,"")</f>
        <v>PROWASTE</v>
      </c>
    </row>
    <row r="2862" spans="6:16" hidden="1" x14ac:dyDescent="0.2">
      <c r="F2862" t="s">
        <v>12659</v>
      </c>
      <c r="G2862" t="s">
        <v>2778</v>
      </c>
      <c r="H2862" s="3">
        <v>1.84385935608571E-10</v>
      </c>
      <c r="I2862">
        <f>_xlfn.XLOOKUP(b2b3[[#This Row],[rxn]],mfs[rxn],mfs[flux_scaled],0)</f>
        <v>1.8457887750000001E-9</v>
      </c>
      <c r="J2862">
        <f>(b2b3[[#This Row],[flux]]-b2b3[[#This Row],[flux in mfs]])/b2b3[[#This Row],[flux]]</f>
        <v>-9.0104640243190026</v>
      </c>
      <c r="K2862">
        <f>ABS(b2b3[[#This Row],[(mfs - b2+b3) / mfs]])</f>
        <v>9.0104640243190026</v>
      </c>
      <c r="L2862" t="b">
        <f>_xlfn.TEXTAFTER(b2b3[[#This Row],[rxn]],"-",-1)="SPONT"</f>
        <v>0</v>
      </c>
      <c r="M2862" t="str">
        <f>_xlfn.TEXTAFTER(b2b3[[#This Row],[rxn]],"-",-1)</f>
        <v>rt5260</v>
      </c>
      <c r="N2862">
        <f>_xlfn.XLOOKUP("'PRO-"&amp;b2b3[[#This Row],[enz]]&amp;"'",'[1]Sheet2 (2)'!$A:$A,'[1]Sheet2 (2)'!$B:$B,"")</f>
        <v>4</v>
      </c>
      <c r="O2862">
        <f>IFERROR(_xlfn.XLOOKUP(b2b3[[#This Row],[Column2]],Table17[[#This Row],[rxn-no-enz]],Table17[[#This Row],[flux]],0),0)</f>
        <v>5.2332920130000003E-9</v>
      </c>
      <c r="P2862" t="str">
        <f>_xlfn.TEXTBEFORE(b2b3[[#This Row],[rxn]],"-",-1,,,"")</f>
        <v>PROWASTE</v>
      </c>
    </row>
    <row r="2863" spans="6:16" hidden="1" x14ac:dyDescent="0.2">
      <c r="F2863" t="s">
        <v>12660</v>
      </c>
      <c r="G2863" t="s">
        <v>2778</v>
      </c>
      <c r="H2863" s="3">
        <v>8.4738554559103798E-11</v>
      </c>
      <c r="I2863">
        <f>_xlfn.XLOOKUP(b2b3[[#This Row],[rxn]],mfs[rxn],mfs[flux_scaled],0)</f>
        <v>1.327157787E-9</v>
      </c>
      <c r="J2863">
        <f>(b2b3[[#This Row],[flux]]-b2b3[[#This Row],[flux in mfs]])/b2b3[[#This Row],[flux]]</f>
        <v>-14.6617940193248</v>
      </c>
      <c r="K2863">
        <f>ABS(b2b3[[#This Row],[(mfs - b2+b3) / mfs]])</f>
        <v>14.6617940193248</v>
      </c>
      <c r="L2863" t="b">
        <f>_xlfn.TEXTAFTER(b2b3[[#This Row],[rxn]],"-",-1)="SPONT"</f>
        <v>0</v>
      </c>
      <c r="M2863" t="str">
        <f>_xlfn.TEXTAFTER(b2b3[[#This Row],[rxn]],"-",-1)</f>
        <v>rt5262</v>
      </c>
      <c r="N2863">
        <f>_xlfn.XLOOKUP("'PRO-"&amp;b2b3[[#This Row],[enz]]&amp;"'",'[1]Sheet2 (2)'!$A:$A,'[1]Sheet2 (2)'!$B:$B,"")</f>
        <v>1</v>
      </c>
      <c r="O2863">
        <f>IFERROR(_xlfn.XLOOKUP(b2b3[[#This Row],[Column2]],Table17[[#This Row],[rxn-no-enz]],Table17[[#This Row],[flux]],0),0)</f>
        <v>8.6223454399999997E-10</v>
      </c>
      <c r="P2863" t="str">
        <f>_xlfn.TEXTBEFORE(b2b3[[#This Row],[rxn]],"-",-1,,,"")</f>
        <v>PROWASTE</v>
      </c>
    </row>
    <row r="2864" spans="6:16" hidden="1" x14ac:dyDescent="0.2">
      <c r="F2864" t="s">
        <v>12661</v>
      </c>
      <c r="G2864" t="s">
        <v>2778</v>
      </c>
      <c r="H2864" s="3">
        <v>5.5534253633064097E-14</v>
      </c>
      <c r="I2864">
        <f>_xlfn.XLOOKUP(b2b3[[#This Row],[rxn]],mfs[rxn],mfs[flux_scaled],0)</f>
        <v>5.5534299999999995E-13</v>
      </c>
      <c r="J2864">
        <f>(b2b3[[#This Row],[flux]]-b2b3[[#This Row],[flux in mfs]])/b2b3[[#This Row],[flux]]</f>
        <v>-9.0000083492498533</v>
      </c>
      <c r="K2864">
        <f>ABS(b2b3[[#This Row],[(mfs - b2+b3) / mfs]])</f>
        <v>9.0000083492498533</v>
      </c>
      <c r="L2864" t="b">
        <f>_xlfn.TEXTAFTER(b2b3[[#This Row],[rxn]],"-",-1)="SPONT"</f>
        <v>0</v>
      </c>
      <c r="M2864" t="str">
        <f>_xlfn.TEXTAFTER(b2b3[[#This Row],[rxn]],"-",-1)</f>
        <v>rt5285</v>
      </c>
      <c r="N2864">
        <f>_xlfn.XLOOKUP("'PRO-"&amp;b2b3[[#This Row],[enz]]&amp;"'",'[1]Sheet2 (2)'!$A:$A,'[1]Sheet2 (2)'!$B:$B,"")</f>
        <v>1</v>
      </c>
      <c r="O2864">
        <f>IFERROR(_xlfn.XLOOKUP(b2b3[[#This Row],[Column2]],Table17[[#This Row],[rxn-no-enz]],Table17[[#This Row],[flux]],0),0)</f>
        <v>1.6354422E-11</v>
      </c>
      <c r="P2864" t="str">
        <f>_xlfn.TEXTBEFORE(b2b3[[#This Row],[rxn]],"-",-1,,,"")</f>
        <v>PROWASTE</v>
      </c>
    </row>
    <row r="2865" spans="6:16" hidden="1" x14ac:dyDescent="0.2">
      <c r="F2865" t="s">
        <v>12662</v>
      </c>
      <c r="G2865" t="s">
        <v>2778</v>
      </c>
      <c r="H2865" s="3">
        <v>1.08972939759275E-12</v>
      </c>
      <c r="I2865">
        <f>_xlfn.XLOOKUP(b2b3[[#This Row],[rxn]],mfs[rxn],mfs[flux_scaled],0)</f>
        <v>1.0897293999999999E-11</v>
      </c>
      <c r="J2865">
        <f>(b2b3[[#This Row],[flux]]-b2b3[[#This Row],[flux in mfs]])/b2b3[[#This Row],[flux]]</f>
        <v>-9.0000000220903456</v>
      </c>
      <c r="K2865">
        <f>ABS(b2b3[[#This Row],[(mfs - b2+b3) / mfs]])</f>
        <v>9.0000000220903456</v>
      </c>
      <c r="L2865" t="b">
        <f>_xlfn.TEXTAFTER(b2b3[[#This Row],[rxn]],"-",-1)="SPONT"</f>
        <v>0</v>
      </c>
      <c r="M2865" t="str">
        <f>_xlfn.TEXTAFTER(b2b3[[#This Row],[rxn]],"-",-1)</f>
        <v>rt5301</v>
      </c>
      <c r="N2865">
        <f>_xlfn.XLOOKUP("'PRO-"&amp;b2b3[[#This Row],[enz]]&amp;"'",'[1]Sheet2 (2)'!$A:$A,'[1]Sheet2 (2)'!$B:$B,"")</f>
        <v>1</v>
      </c>
      <c r="O2865">
        <f>IFERROR(_xlfn.XLOOKUP(b2b3[[#This Row],[Column2]],Table17[[#This Row],[rxn-no-enz]],Table17[[#This Row],[flux]],0),0)</f>
        <v>1.6769476788600001E-7</v>
      </c>
      <c r="P2865" t="str">
        <f>_xlfn.TEXTBEFORE(b2b3[[#This Row],[rxn]],"-",-1,,,"")</f>
        <v>PROWASTE</v>
      </c>
    </row>
    <row r="2866" spans="6:16" hidden="1" x14ac:dyDescent="0.2">
      <c r="F2866" t="s">
        <v>12663</v>
      </c>
      <c r="G2866" t="s">
        <v>2778</v>
      </c>
      <c r="H2866" s="3">
        <v>5.7496125749339102E-13</v>
      </c>
      <c r="I2866">
        <f>_xlfn.XLOOKUP(b2b3[[#This Row],[rxn]],mfs[rxn],mfs[flux_scaled],0)</f>
        <v>5.7496129999999999E-12</v>
      </c>
      <c r="J2866">
        <f>(b2b3[[#This Row],[flux]]-b2b3[[#This Row],[flux in mfs]])/b2b3[[#This Row],[flux]]</f>
        <v>-9.0000007392951851</v>
      </c>
      <c r="K2866">
        <f>ABS(b2b3[[#This Row],[(mfs - b2+b3) / mfs]])</f>
        <v>9.0000007392951851</v>
      </c>
      <c r="L2866" t="b">
        <f>_xlfn.TEXTAFTER(b2b3[[#This Row],[rxn]],"-",-1)="SPONT"</f>
        <v>0</v>
      </c>
      <c r="M2866" t="str">
        <f>_xlfn.TEXTAFTER(b2b3[[#This Row],[rxn]],"-",-1)</f>
        <v>rt5309</v>
      </c>
      <c r="N2866">
        <f>_xlfn.XLOOKUP("'PRO-"&amp;b2b3[[#This Row],[enz]]&amp;"'",'[1]Sheet2 (2)'!$A:$A,'[1]Sheet2 (2)'!$B:$B,"")</f>
        <v>1</v>
      </c>
      <c r="O2866">
        <f>IFERROR(_xlfn.XLOOKUP(b2b3[[#This Row],[Column2]],Table17[[#This Row],[rxn-no-enz]],Table17[[#This Row],[flux]],0),0)</f>
        <v>1.1405231617E-8</v>
      </c>
      <c r="P2866" t="str">
        <f>_xlfn.TEXTBEFORE(b2b3[[#This Row],[rxn]],"-",-1,,,"")</f>
        <v>PROWASTE</v>
      </c>
    </row>
    <row r="2867" spans="6:16" hidden="1" x14ac:dyDescent="0.2">
      <c r="F2867" t="s">
        <v>12664</v>
      </c>
      <c r="G2867" t="s">
        <v>2778</v>
      </c>
      <c r="H2867" s="3">
        <v>1.6032460954713699E-12</v>
      </c>
      <c r="I2867">
        <f>_xlfn.XLOOKUP(b2b3[[#This Row],[rxn]],mfs[rxn],mfs[flux_scaled],0)</f>
        <v>1.6032460999999997E-11</v>
      </c>
      <c r="J2867">
        <f>(b2b3[[#This Row],[flux]]-b2b3[[#This Row],[flux in mfs]])/b2b3[[#This Row],[flux]]</f>
        <v>-9.0000000282466299</v>
      </c>
      <c r="K2867">
        <f>ABS(b2b3[[#This Row],[(mfs - b2+b3) / mfs]])</f>
        <v>9.0000000282466299</v>
      </c>
      <c r="L2867" t="b">
        <f>_xlfn.TEXTAFTER(b2b3[[#This Row],[rxn]],"-",-1)="SPONT"</f>
        <v>0</v>
      </c>
      <c r="M2867" t="str">
        <f>_xlfn.TEXTAFTER(b2b3[[#This Row],[rxn]],"-",-1)</f>
        <v>rt5312</v>
      </c>
      <c r="N2867" t="str">
        <f>_xlfn.XLOOKUP("'PRO-"&amp;b2b3[[#This Row],[enz]]&amp;"'",'[1]Sheet2 (2)'!$A:$A,'[1]Sheet2 (2)'!$B:$B,"")</f>
        <v/>
      </c>
      <c r="O2867">
        <f>IFERROR(_xlfn.XLOOKUP(b2b3[[#This Row],[Column2]],Table17[[#This Row],[rxn-no-enz]],Table17[[#This Row],[flux]],0),0)</f>
        <v>1.1405231617E-8</v>
      </c>
      <c r="P2867" t="str">
        <f>_xlfn.TEXTBEFORE(b2b3[[#This Row],[rxn]],"-",-1,,,"")</f>
        <v>PROWASTE</v>
      </c>
    </row>
    <row r="2868" spans="6:16" hidden="1" x14ac:dyDescent="0.2">
      <c r="F2868" t="s">
        <v>12665</v>
      </c>
      <c r="G2868" t="s">
        <v>2778</v>
      </c>
      <c r="H2868" s="3">
        <v>5.2214155285875197E-13</v>
      </c>
      <c r="I2868">
        <f>_xlfn.XLOOKUP(b2b3[[#This Row],[rxn]],mfs[rxn],mfs[flux_scaled],0)</f>
        <v>5.2214160000000007E-12</v>
      </c>
      <c r="J2868">
        <f>(b2b3[[#This Row],[flux]]-b2b3[[#This Row],[flux in mfs]])/b2b3[[#This Row],[flux]]</f>
        <v>-9.0000009028442154</v>
      </c>
      <c r="K2868">
        <f>ABS(b2b3[[#This Row],[(mfs - b2+b3) / mfs]])</f>
        <v>9.0000009028442154</v>
      </c>
      <c r="L2868" t="b">
        <f>_xlfn.TEXTAFTER(b2b3[[#This Row],[rxn]],"-",-1)="SPONT"</f>
        <v>0</v>
      </c>
      <c r="M2868" t="str">
        <f>_xlfn.TEXTAFTER(b2b3[[#This Row],[rxn]],"-",-1)</f>
        <v>rt5322</v>
      </c>
      <c r="N2868">
        <f>_xlfn.XLOOKUP("'PRO-"&amp;b2b3[[#This Row],[enz]]&amp;"'",'[1]Sheet2 (2)'!$A:$A,'[1]Sheet2 (2)'!$B:$B,"")</f>
        <v>1</v>
      </c>
      <c r="O2868">
        <f>IFERROR(_xlfn.XLOOKUP(b2b3[[#This Row],[Column2]],Table17[[#This Row],[rxn-no-enz]],Table17[[#This Row],[flux]],0),0)</f>
        <v>1.1405231617E-8</v>
      </c>
      <c r="P2868" t="str">
        <f>_xlfn.TEXTBEFORE(b2b3[[#This Row],[rxn]],"-",-1,,,"")</f>
        <v>PROWASTE</v>
      </c>
    </row>
    <row r="2869" spans="6:16" hidden="1" x14ac:dyDescent="0.2">
      <c r="F2869" t="s">
        <v>12666</v>
      </c>
      <c r="G2869" t="s">
        <v>2778</v>
      </c>
      <c r="H2869" s="3">
        <v>4.2831188088274101E-11</v>
      </c>
      <c r="I2869">
        <f>_xlfn.XLOOKUP(b2b3[[#This Row],[rxn]],mfs[rxn],mfs[flux_scaled],0)</f>
        <v>4.2831188099999999E-10</v>
      </c>
      <c r="J2869">
        <f>(b2b3[[#This Row],[flux]]-b2b3[[#This Row],[flux in mfs]])/b2b3[[#This Row],[flux]]</f>
        <v>-9.0000000027376998</v>
      </c>
      <c r="K2869">
        <f>ABS(b2b3[[#This Row],[(mfs - b2+b3) / mfs]])</f>
        <v>9.0000000027376998</v>
      </c>
      <c r="L2869" t="b">
        <f>_xlfn.TEXTAFTER(b2b3[[#This Row],[rxn]],"-",-1)="SPONT"</f>
        <v>0</v>
      </c>
      <c r="M2869" t="str">
        <f>_xlfn.TEXTAFTER(b2b3[[#This Row],[rxn]],"-",-1)</f>
        <v>rt5326</v>
      </c>
      <c r="N2869">
        <f>_xlfn.XLOOKUP("'PRO-"&amp;b2b3[[#This Row],[enz]]&amp;"'",'[1]Sheet2 (2)'!$A:$A,'[1]Sheet2 (2)'!$B:$B,"")</f>
        <v>1</v>
      </c>
      <c r="O2869">
        <f>IFERROR(_xlfn.XLOOKUP(b2b3[[#This Row],[Column2]],Table17[[#This Row],[rxn-no-enz]],Table17[[#This Row],[flux]],0),0)</f>
        <v>1.3321683999999999E-10</v>
      </c>
      <c r="P2869" t="str">
        <f>_xlfn.TEXTBEFORE(b2b3[[#This Row],[rxn]],"-",-1,,,"")</f>
        <v>PROWASTE</v>
      </c>
    </row>
    <row r="2870" spans="6:16" hidden="1" x14ac:dyDescent="0.2">
      <c r="F2870" t="s">
        <v>12667</v>
      </c>
      <c r="G2870" t="s">
        <v>2778</v>
      </c>
      <c r="H2870" s="3">
        <v>7.6380120208091301E-13</v>
      </c>
      <c r="I2870">
        <f>_xlfn.XLOOKUP(b2b3[[#This Row],[rxn]],mfs[rxn],mfs[flux_scaled],0)</f>
        <v>7.638012E-12</v>
      </c>
      <c r="J2870">
        <f>(b2b3[[#This Row],[flux]]-b2b3[[#This Row],[flux in mfs]])/b2b3[[#This Row],[flux]]</f>
        <v>-8.9999999727558304</v>
      </c>
      <c r="K2870">
        <f>ABS(b2b3[[#This Row],[(mfs - b2+b3) / mfs]])</f>
        <v>8.9999999727558304</v>
      </c>
      <c r="L2870" t="b">
        <f>_xlfn.TEXTAFTER(b2b3[[#This Row],[rxn]],"-",-1)="SPONT"</f>
        <v>0</v>
      </c>
      <c r="M2870" t="str">
        <f>_xlfn.TEXTAFTER(b2b3[[#This Row],[rxn]],"-",-1)</f>
        <v>rt5328</v>
      </c>
      <c r="N2870">
        <f>_xlfn.XLOOKUP("'PRO-"&amp;b2b3[[#This Row],[enz]]&amp;"'",'[1]Sheet2 (2)'!$A:$A,'[1]Sheet2 (2)'!$B:$B,"")</f>
        <v>1</v>
      </c>
      <c r="O2870">
        <f>IFERROR(_xlfn.XLOOKUP(b2b3[[#This Row],[Column2]],Table17[[#This Row],[rxn-no-enz]],Table17[[#This Row],[flux]],0),0)</f>
        <v>6.0443828999999994E-11</v>
      </c>
      <c r="P2870" t="str">
        <f>_xlfn.TEXTBEFORE(b2b3[[#This Row],[rxn]],"-",-1,,,"")</f>
        <v>PROWASTE</v>
      </c>
    </row>
    <row r="2871" spans="6:16" hidden="1" x14ac:dyDescent="0.2">
      <c r="F2871" t="s">
        <v>12668</v>
      </c>
      <c r="G2871" t="s">
        <v>2778</v>
      </c>
      <c r="H2871" s="3">
        <v>7.1946837423996302E-12</v>
      </c>
      <c r="I2871">
        <f>_xlfn.XLOOKUP(b2b3[[#This Row],[rxn]],mfs[rxn],mfs[flux_scaled],0)</f>
        <v>0</v>
      </c>
      <c r="J2871">
        <f>(b2b3[[#This Row],[flux]]-b2b3[[#This Row],[flux in mfs]])/b2b3[[#This Row],[flux]]</f>
        <v>1</v>
      </c>
      <c r="K2871">
        <f>ABS(b2b3[[#This Row],[(mfs - b2+b3) / mfs]])</f>
        <v>1</v>
      </c>
      <c r="L2871" t="b">
        <f>_xlfn.TEXTAFTER(b2b3[[#This Row],[rxn]],"-",-1)="SPONT"</f>
        <v>0</v>
      </c>
      <c r="M2871" t="str">
        <f>_xlfn.TEXTAFTER(b2b3[[#This Row],[rxn]],"-",-1)</f>
        <v>rt5332_x</v>
      </c>
      <c r="N2871">
        <f>_xlfn.XLOOKUP("'PRO-"&amp;b2b3[[#This Row],[enz]]&amp;"'",'[1]Sheet2 (2)'!$A:$A,'[1]Sheet2 (2)'!$B:$B,"")</f>
        <v>1</v>
      </c>
      <c r="O2871">
        <f>IFERROR(_xlfn.XLOOKUP(b2b3[[#This Row],[Column2]],Table17[[#This Row],[rxn-no-enz]],Table17[[#This Row],[flux]],0),0)</f>
        <v>7.357551463E-9</v>
      </c>
      <c r="P2871" t="str">
        <f>_xlfn.TEXTBEFORE(b2b3[[#This Row],[rxn]],"-",-1,,,"")</f>
        <v>PROWASTE</v>
      </c>
    </row>
    <row r="2872" spans="6:16" hidden="1" x14ac:dyDescent="0.2">
      <c r="F2872" t="s">
        <v>12669</v>
      </c>
      <c r="G2872" t="s">
        <v>2778</v>
      </c>
      <c r="H2872" s="3">
        <v>1.9978611812217201E-11</v>
      </c>
      <c r="I2872">
        <f>_xlfn.XLOOKUP(b2b3[[#This Row],[rxn]],mfs[rxn],mfs[flux_scaled],0)</f>
        <v>1.9978611799999998E-10</v>
      </c>
      <c r="J2872">
        <f>(b2b3[[#This Row],[flux]]-b2b3[[#This Row],[flux in mfs]])/b2b3[[#This Row],[flux]]</f>
        <v>-8.9999999938848596</v>
      </c>
      <c r="K2872">
        <f>ABS(b2b3[[#This Row],[(mfs - b2+b3) / mfs]])</f>
        <v>8.9999999938848596</v>
      </c>
      <c r="L2872" t="b">
        <f>_xlfn.TEXTAFTER(b2b3[[#This Row],[rxn]],"-",-1)="SPONT"</f>
        <v>0</v>
      </c>
      <c r="M2872" t="str">
        <f>_xlfn.TEXTAFTER(b2b3[[#This Row],[rxn]],"-",-1)</f>
        <v>rt5340</v>
      </c>
      <c r="N2872">
        <f>_xlfn.XLOOKUP("'PRO-"&amp;b2b3[[#This Row],[enz]]&amp;"'",'[1]Sheet2 (2)'!$A:$A,'[1]Sheet2 (2)'!$B:$B,"")</f>
        <v>1</v>
      </c>
      <c r="O2872">
        <f>IFERROR(_xlfn.XLOOKUP(b2b3[[#This Row],[Column2]],Table17[[#This Row],[rxn-no-enz]],Table17[[#This Row],[flux]],0),0)</f>
        <v>2.831614774E-9</v>
      </c>
      <c r="P2872" t="str">
        <f>_xlfn.TEXTBEFORE(b2b3[[#This Row],[rxn]],"-",-1,,,"")</f>
        <v>PROWASTE</v>
      </c>
    </row>
    <row r="2873" spans="6:16" hidden="1" x14ac:dyDescent="0.2">
      <c r="F2873" t="s">
        <v>12670</v>
      </c>
      <c r="G2873" t="s">
        <v>2778</v>
      </c>
      <c r="H2873" s="3">
        <v>2.6920965071527699E-12</v>
      </c>
      <c r="I2873">
        <f>_xlfn.XLOOKUP(b2b3[[#This Row],[rxn]],mfs[rxn],mfs[flux_scaled],0)</f>
        <v>2.6920964999999997E-11</v>
      </c>
      <c r="J2873">
        <f>(b2b3[[#This Row],[flux]]-b2b3[[#This Row],[flux in mfs]])/b2b3[[#This Row],[flux]]</f>
        <v>-8.9999999734304836</v>
      </c>
      <c r="K2873">
        <f>ABS(b2b3[[#This Row],[(mfs - b2+b3) / mfs]])</f>
        <v>8.9999999734304836</v>
      </c>
      <c r="L2873" t="b">
        <f>_xlfn.TEXTAFTER(b2b3[[#This Row],[rxn]],"-",-1)="SPONT"</f>
        <v>0</v>
      </c>
      <c r="M2873" t="str">
        <f>_xlfn.TEXTAFTER(b2b3[[#This Row],[rxn]],"-",-1)</f>
        <v>rt5341</v>
      </c>
      <c r="N2873">
        <f>_xlfn.XLOOKUP("'PRO-"&amp;b2b3[[#This Row],[enz]]&amp;"'",'[1]Sheet2 (2)'!$A:$A,'[1]Sheet2 (2)'!$B:$B,"")</f>
        <v>1</v>
      </c>
      <c r="O2873">
        <f>IFERROR(_xlfn.XLOOKUP(b2b3[[#This Row],[Column2]],Table17[[#This Row],[rxn-no-enz]],Table17[[#This Row],[flux]],0),0)</f>
        <v>2.831614774E-9</v>
      </c>
      <c r="P2873" t="str">
        <f>_xlfn.TEXTBEFORE(b2b3[[#This Row],[rxn]],"-",-1,,,"")</f>
        <v>PROWASTE</v>
      </c>
    </row>
    <row r="2874" spans="6:16" hidden="1" x14ac:dyDescent="0.2">
      <c r="F2874" t="s">
        <v>12671</v>
      </c>
      <c r="G2874" t="s">
        <v>2778</v>
      </c>
      <c r="H2874" s="3">
        <v>6.6135710384952904E-12</v>
      </c>
      <c r="I2874">
        <f>_xlfn.XLOOKUP(b2b3[[#This Row],[rxn]],mfs[rxn],mfs[flux_scaled],0)</f>
        <v>6.6135709999999996E-11</v>
      </c>
      <c r="J2874">
        <f>(b2b3[[#This Row],[flux]]-b2b3[[#This Row],[flux in mfs]])/b2b3[[#This Row],[flux]]</f>
        <v>-8.9999999417934866</v>
      </c>
      <c r="K2874">
        <f>ABS(b2b3[[#This Row],[(mfs - b2+b3) / mfs]])</f>
        <v>8.9999999417934866</v>
      </c>
      <c r="L2874" t="b">
        <f>_xlfn.TEXTAFTER(b2b3[[#This Row],[rxn]],"-",-1)="SPONT"</f>
        <v>0</v>
      </c>
      <c r="M2874" t="str">
        <f>_xlfn.TEXTAFTER(b2b3[[#This Row],[rxn]],"-",-1)</f>
        <v>rt5343</v>
      </c>
      <c r="N2874">
        <f>_xlfn.XLOOKUP("'PRO-"&amp;b2b3[[#This Row],[enz]]&amp;"'",'[1]Sheet2 (2)'!$A:$A,'[1]Sheet2 (2)'!$B:$B,"")</f>
        <v>1</v>
      </c>
      <c r="O2874">
        <f>IFERROR(_xlfn.XLOOKUP(b2b3[[#This Row],[Column2]],Table17[[#This Row],[rxn-no-enz]],Table17[[#This Row],[flux]],0),0)</f>
        <v>2.831614774E-9</v>
      </c>
      <c r="P2874" t="str">
        <f>_xlfn.TEXTBEFORE(b2b3[[#This Row],[rxn]],"-",-1,,,"")</f>
        <v>PROWASTE</v>
      </c>
    </row>
    <row r="2875" spans="6:16" hidden="1" x14ac:dyDescent="0.2">
      <c r="F2875" t="s">
        <v>12672</v>
      </c>
      <c r="G2875" t="s">
        <v>2778</v>
      </c>
      <c r="H2875" s="3">
        <v>2.8897147122541201E-11</v>
      </c>
      <c r="I2875">
        <f>_xlfn.XLOOKUP(b2b3[[#This Row],[rxn]],mfs[rxn],mfs[flux_scaled],0)</f>
        <v>5.2885759200000008E-10</v>
      </c>
      <c r="J2875">
        <f>(b2b3[[#This Row],[flux]]-b2b3[[#This Row],[flux in mfs]])/b2b3[[#This Row],[flux]]</f>
        <v>-17.301377286737939</v>
      </c>
      <c r="K2875">
        <f>ABS(b2b3[[#This Row],[(mfs - b2+b3) / mfs]])</f>
        <v>17.301377286737939</v>
      </c>
      <c r="L2875" t="b">
        <f>_xlfn.TEXTAFTER(b2b3[[#This Row],[rxn]],"-",-1)="SPONT"</f>
        <v>0</v>
      </c>
      <c r="M2875" t="str">
        <f>_xlfn.TEXTAFTER(b2b3[[#This Row],[rxn]],"-",-1)</f>
        <v>rt5354</v>
      </c>
      <c r="N2875">
        <f>_xlfn.XLOOKUP("'PRO-"&amp;b2b3[[#This Row],[enz]]&amp;"'",'[1]Sheet2 (2)'!$A:$A,'[1]Sheet2 (2)'!$B:$B,"")</f>
        <v>1</v>
      </c>
      <c r="O2875">
        <f>IFERROR(_xlfn.XLOOKUP(b2b3[[#This Row],[Column2]],Table17[[#This Row],[rxn-no-enz]],Table17[[#This Row],[flux]],0),0)</f>
        <v>2.831614774E-9</v>
      </c>
      <c r="P2875" t="str">
        <f>_xlfn.TEXTBEFORE(b2b3[[#This Row],[rxn]],"-",-1,,,"")</f>
        <v>PROWASTE</v>
      </c>
    </row>
    <row r="2876" spans="6:16" hidden="1" x14ac:dyDescent="0.2">
      <c r="F2876" t="s">
        <v>12673</v>
      </c>
      <c r="G2876" t="s">
        <v>2778</v>
      </c>
      <c r="H2876" s="3">
        <v>2.4764031839741702E-12</v>
      </c>
      <c r="I2876">
        <f>_xlfn.XLOOKUP(b2b3[[#This Row],[rxn]],mfs[rxn],mfs[flux_scaled],0)</f>
        <v>2.4764031999999998E-11</v>
      </c>
      <c r="J2876">
        <f>(b2b3[[#This Row],[flux]]-b2b3[[#This Row],[flux in mfs]])/b2b3[[#This Row],[flux]]</f>
        <v>-9.000000064714138</v>
      </c>
      <c r="K2876">
        <f>ABS(b2b3[[#This Row],[(mfs - b2+b3) / mfs]])</f>
        <v>9.000000064714138</v>
      </c>
      <c r="L2876" t="b">
        <f>_xlfn.TEXTAFTER(b2b3[[#This Row],[rxn]],"-",-1)="SPONT"</f>
        <v>0</v>
      </c>
      <c r="M2876" t="str">
        <f>_xlfn.TEXTAFTER(b2b3[[#This Row],[rxn]],"-",-1)</f>
        <v>rt5356</v>
      </c>
      <c r="N2876">
        <f>_xlfn.XLOOKUP("'PRO-"&amp;b2b3[[#This Row],[enz]]&amp;"'",'[1]Sheet2 (2)'!$A:$A,'[1]Sheet2 (2)'!$B:$B,"")</f>
        <v>1</v>
      </c>
      <c r="O2876">
        <f>IFERROR(_xlfn.XLOOKUP(b2b3[[#This Row],[Column2]],Table17[[#This Row],[rxn-no-enz]],Table17[[#This Row],[flux]],0),0)</f>
        <v>2.831614774E-9</v>
      </c>
      <c r="P2876" t="str">
        <f>_xlfn.TEXTBEFORE(b2b3[[#This Row],[rxn]],"-",-1,,,"")</f>
        <v>PROWASTE</v>
      </c>
    </row>
    <row r="2877" spans="6:16" hidden="1" x14ac:dyDescent="0.2">
      <c r="F2877" t="s">
        <v>12675</v>
      </c>
      <c r="G2877" t="s">
        <v>2778</v>
      </c>
      <c r="H2877" s="3">
        <v>3.0224194393578501E-12</v>
      </c>
      <c r="I2877">
        <f>_xlfn.XLOOKUP(b2b3[[#This Row],[rxn]],mfs[rxn],mfs[flux_scaled],0)</f>
        <v>3.0224194000000004E-11</v>
      </c>
      <c r="J2877">
        <f>(b2b3[[#This Row],[flux]]-b2b3[[#This Row],[flux in mfs]])/b2b3[[#This Row],[flux]]</f>
        <v>-8.9999998697803196</v>
      </c>
      <c r="K2877">
        <f>ABS(b2b3[[#This Row],[(mfs - b2+b3) / mfs]])</f>
        <v>8.9999998697803196</v>
      </c>
      <c r="L2877" t="b">
        <f>_xlfn.TEXTAFTER(b2b3[[#This Row],[rxn]],"-",-1)="SPONT"</f>
        <v>0</v>
      </c>
      <c r="M2877" t="str">
        <f>_xlfn.TEXTAFTER(b2b3[[#This Row],[rxn]],"-",-1)</f>
        <v>rt5363</v>
      </c>
      <c r="N2877">
        <f>_xlfn.XLOOKUP("'PRO-"&amp;b2b3[[#This Row],[enz]]&amp;"'",'[1]Sheet2 (2)'!$A:$A,'[1]Sheet2 (2)'!$B:$B,"")</f>
        <v>1</v>
      </c>
      <c r="O2877">
        <f>IFERROR(_xlfn.XLOOKUP(b2b3[[#This Row],[Column2]],Table17[[#This Row],[rxn-no-enz]],Table17[[#This Row],[flux]],0),0)</f>
        <v>2.831614774E-9</v>
      </c>
      <c r="P2877" t="str">
        <f>_xlfn.TEXTBEFORE(b2b3[[#This Row],[rxn]],"-",-1,,,"")</f>
        <v>PROWASTE</v>
      </c>
    </row>
    <row r="2878" spans="6:16" hidden="1" x14ac:dyDescent="0.2">
      <c r="F2878" t="s">
        <v>12676</v>
      </c>
      <c r="G2878" t="s">
        <v>2778</v>
      </c>
      <c r="H2878" s="3">
        <v>8.8287292953625794E-11</v>
      </c>
      <c r="I2878">
        <f>_xlfn.XLOOKUP(b2b3[[#This Row],[rxn]],mfs[rxn],mfs[flux_scaled],0)</f>
        <v>8.8287293E-10</v>
      </c>
      <c r="J2878">
        <f>(b2b3[[#This Row],[flux]]-b2b3[[#This Row],[flux in mfs]])/b2b3[[#This Row],[flux]]</f>
        <v>-9.0000000052526481</v>
      </c>
      <c r="K2878">
        <f>ABS(b2b3[[#This Row],[(mfs - b2+b3) / mfs]])</f>
        <v>9.0000000052526481</v>
      </c>
      <c r="L2878" t="b">
        <f>_xlfn.TEXTAFTER(b2b3[[#This Row],[rxn]],"-",-1)="SPONT"</f>
        <v>0</v>
      </c>
      <c r="M2878" t="str">
        <f>_xlfn.TEXTAFTER(b2b3[[#This Row],[rxn]],"-",-1)</f>
        <v>rt5389</v>
      </c>
      <c r="N2878">
        <f>_xlfn.XLOOKUP("'PRO-"&amp;b2b3[[#This Row],[enz]]&amp;"'",'[1]Sheet2 (2)'!$A:$A,'[1]Sheet2 (2)'!$B:$B,"")</f>
        <v>1</v>
      </c>
      <c r="O2878">
        <f>IFERROR(_xlfn.XLOOKUP(b2b3[[#This Row],[Column2]],Table17[[#This Row],[rxn-no-enz]],Table17[[#This Row],[flux]],0),0)</f>
        <v>2.831614774E-9</v>
      </c>
      <c r="P2878" t="str">
        <f>_xlfn.TEXTBEFORE(b2b3[[#This Row],[rxn]],"-",-1,,,"")</f>
        <v>PROWASTE</v>
      </c>
    </row>
    <row r="2879" spans="6:16" hidden="1" x14ac:dyDescent="0.2">
      <c r="F2879" t="s">
        <v>12677</v>
      </c>
      <c r="G2879" t="s">
        <v>2778</v>
      </c>
      <c r="H2879" s="3">
        <v>3.5035078082169099E-12</v>
      </c>
      <c r="I2879">
        <f>_xlfn.XLOOKUP(b2b3[[#This Row],[rxn]],mfs[rxn],mfs[flux_scaled],0)</f>
        <v>3.5035077999999998E-11</v>
      </c>
      <c r="J2879">
        <f>(b2b3[[#This Row],[flux]]-b2b3[[#This Row],[flux in mfs]])/b2b3[[#This Row],[flux]]</f>
        <v>-8.9999999765466185</v>
      </c>
      <c r="K2879">
        <f>ABS(b2b3[[#This Row],[(mfs - b2+b3) / mfs]])</f>
        <v>8.9999999765466185</v>
      </c>
      <c r="L2879" t="b">
        <f>_xlfn.TEXTAFTER(b2b3[[#This Row],[rxn]],"-",-1)="SPONT"</f>
        <v>0</v>
      </c>
      <c r="M2879" t="str">
        <f>_xlfn.TEXTAFTER(b2b3[[#This Row],[rxn]],"-",-1)</f>
        <v>rt5398</v>
      </c>
      <c r="N2879">
        <f>_xlfn.XLOOKUP("'PRO-"&amp;b2b3[[#This Row],[enz]]&amp;"'",'[1]Sheet2 (2)'!$A:$A,'[1]Sheet2 (2)'!$B:$B,"")</f>
        <v>1</v>
      </c>
      <c r="O2879">
        <f>IFERROR(_xlfn.XLOOKUP(b2b3[[#This Row],[Column2]],Table17[[#This Row],[rxn-no-enz]],Table17[[#This Row],[flux]],0),0)</f>
        <v>1.6769476788999999E-8</v>
      </c>
      <c r="P2879" t="str">
        <f>_xlfn.TEXTBEFORE(b2b3[[#This Row],[rxn]],"-",-1,,,"")</f>
        <v>PROWASTE</v>
      </c>
    </row>
    <row r="2880" spans="6:16" hidden="1" x14ac:dyDescent="0.2">
      <c r="F2880" t="s">
        <v>12678</v>
      </c>
      <c r="G2880" t="s">
        <v>2778</v>
      </c>
      <c r="H2880" s="3">
        <v>5.4336735421237997E-12</v>
      </c>
      <c r="I2880">
        <f>_xlfn.XLOOKUP(b2b3[[#This Row],[rxn]],mfs[rxn],mfs[flux_scaled],0)</f>
        <v>5.4336734999999999E-11</v>
      </c>
      <c r="J2880">
        <f>(b2b3[[#This Row],[flux]]-b2b3[[#This Row],[flux in mfs]])/b2b3[[#This Row],[flux]]</f>
        <v>-8.9999999224763876</v>
      </c>
      <c r="K2880">
        <f>ABS(b2b3[[#This Row],[(mfs - b2+b3) / mfs]])</f>
        <v>8.9999999224763876</v>
      </c>
      <c r="L2880" t="b">
        <f>_xlfn.TEXTAFTER(b2b3[[#This Row],[rxn]],"-",-1)="SPONT"</f>
        <v>0</v>
      </c>
      <c r="M2880" t="str">
        <f>_xlfn.TEXTAFTER(b2b3[[#This Row],[rxn]],"-",-1)</f>
        <v>rt5402</v>
      </c>
      <c r="N2880">
        <f>_xlfn.XLOOKUP("'PRO-"&amp;b2b3[[#This Row],[enz]]&amp;"'",'[1]Sheet2 (2)'!$A:$A,'[1]Sheet2 (2)'!$B:$B,"")</f>
        <v>1</v>
      </c>
      <c r="O2880">
        <f>IFERROR(_xlfn.XLOOKUP(b2b3[[#This Row],[Column2]],Table17[[#This Row],[rxn-no-enz]],Table17[[#This Row],[flux]],0),0)</f>
        <v>1.6769476788999999E-8</v>
      </c>
      <c r="P2880" t="str">
        <f>_xlfn.TEXTBEFORE(b2b3[[#This Row],[rxn]],"-",-1,,,"")</f>
        <v>PROWASTE</v>
      </c>
    </row>
    <row r="2881" spans="6:16" hidden="1" x14ac:dyDescent="0.2">
      <c r="F2881" t="s">
        <v>12680</v>
      </c>
      <c r="G2881" t="s">
        <v>2778</v>
      </c>
      <c r="H2881" s="3">
        <v>2.92884292815043E-12</v>
      </c>
      <c r="I2881">
        <f>_xlfn.XLOOKUP(b2b3[[#This Row],[rxn]],mfs[rxn],mfs[flux_scaled],0)</f>
        <v>2.9288429000000001E-11</v>
      </c>
      <c r="J2881">
        <f>(b2b3[[#This Row],[flux]]-b2b3[[#This Row],[flux in mfs]])/b2b3[[#This Row],[flux]]</f>
        <v>-8.9999999038854916</v>
      </c>
      <c r="K2881">
        <f>ABS(b2b3[[#This Row],[(mfs - b2+b3) / mfs]])</f>
        <v>8.9999999038854916</v>
      </c>
      <c r="L2881" t="b">
        <f>_xlfn.TEXTAFTER(b2b3[[#This Row],[rxn]],"-",-1)="SPONT"</f>
        <v>0</v>
      </c>
      <c r="M2881" t="str">
        <f>_xlfn.TEXTAFTER(b2b3[[#This Row],[rxn]],"-",-1)</f>
        <v>rt5407</v>
      </c>
      <c r="N2881">
        <f>_xlfn.XLOOKUP("'PRO-"&amp;b2b3[[#This Row],[enz]]&amp;"'",'[1]Sheet2 (2)'!$A:$A,'[1]Sheet2 (2)'!$B:$B,"")</f>
        <v>1</v>
      </c>
      <c r="O2881">
        <f>IFERROR(_xlfn.XLOOKUP(b2b3[[#This Row],[Column2]],Table17[[#This Row],[rxn-no-enz]],Table17[[#This Row],[flux]],0),0)</f>
        <v>1.2729443329999899E-9</v>
      </c>
      <c r="P2881" t="str">
        <f>_xlfn.TEXTBEFORE(b2b3[[#This Row],[rxn]],"-",-1,,,"")</f>
        <v>PROWASTE</v>
      </c>
    </row>
    <row r="2882" spans="6:16" hidden="1" x14ac:dyDescent="0.2">
      <c r="F2882" t="s">
        <v>12681</v>
      </c>
      <c r="G2882" t="s">
        <v>2778</v>
      </c>
      <c r="H2882" s="3">
        <v>1.8318252574796001E-12</v>
      </c>
      <c r="I2882">
        <f>_xlfn.XLOOKUP(b2b3[[#This Row],[rxn]],mfs[rxn],mfs[flux_scaled],0)</f>
        <v>1.8318253000000001E-11</v>
      </c>
      <c r="J2882">
        <f>(b2b3[[#This Row],[flux]]-b2b3[[#This Row],[flux in mfs]])/b2b3[[#This Row],[flux]]</f>
        <v>-9.000000232120394</v>
      </c>
      <c r="K2882">
        <f>ABS(b2b3[[#This Row],[(mfs - b2+b3) / mfs]])</f>
        <v>9.000000232120394</v>
      </c>
      <c r="L2882" t="b">
        <f>_xlfn.TEXTAFTER(b2b3[[#This Row],[rxn]],"-",-1)="SPONT"</f>
        <v>0</v>
      </c>
      <c r="M2882" t="str">
        <f>_xlfn.TEXTAFTER(b2b3[[#This Row],[rxn]],"-",-1)</f>
        <v>rt5418</v>
      </c>
      <c r="N2882">
        <f>_xlfn.XLOOKUP("'PRO-"&amp;b2b3[[#This Row],[enz]]&amp;"'",'[1]Sheet2 (2)'!$A:$A,'[1]Sheet2 (2)'!$B:$B,"")</f>
        <v>1</v>
      </c>
      <c r="O2882">
        <f>IFERROR(_xlfn.XLOOKUP(b2b3[[#This Row],[Column2]],Table17[[#This Row],[rxn-no-enz]],Table17[[#This Row],[flux]],0),0)</f>
        <v>1.9172488625E-8</v>
      </c>
      <c r="P2882" t="str">
        <f>_xlfn.TEXTBEFORE(b2b3[[#This Row],[rxn]],"-",-1,,,"")</f>
        <v>PROWASTE</v>
      </c>
    </row>
    <row r="2883" spans="6:16" hidden="1" x14ac:dyDescent="0.2">
      <c r="F2883" t="s">
        <v>12682</v>
      </c>
      <c r="G2883" t="s">
        <v>2778</v>
      </c>
      <c r="H2883" s="3">
        <v>1.6589878922895499E-11</v>
      </c>
      <c r="I2883">
        <f>_xlfn.XLOOKUP(b2b3[[#This Row],[rxn]],mfs[rxn],mfs[flux_scaled],0)</f>
        <v>1.6589878900000001E-10</v>
      </c>
      <c r="J2883">
        <f>(b2b3[[#This Row],[flux]]-b2b3[[#This Row],[flux in mfs]])/b2b3[[#This Row],[flux]]</f>
        <v>-8.999999986199116</v>
      </c>
      <c r="K2883">
        <f>ABS(b2b3[[#This Row],[(mfs - b2+b3) / mfs]])</f>
        <v>8.999999986199116</v>
      </c>
      <c r="L2883" t="b">
        <f>_xlfn.TEXTAFTER(b2b3[[#This Row],[rxn]],"-",-1)="SPONT"</f>
        <v>0</v>
      </c>
      <c r="M2883" t="str">
        <f>_xlfn.TEXTAFTER(b2b3[[#This Row],[rxn]],"-",-1)</f>
        <v>rt5429</v>
      </c>
      <c r="N2883">
        <f>_xlfn.XLOOKUP("'PRO-"&amp;b2b3[[#This Row],[enz]]&amp;"'",'[1]Sheet2 (2)'!$A:$A,'[1]Sheet2 (2)'!$B:$B,"")</f>
        <v>1</v>
      </c>
      <c r="O2883">
        <f>IFERROR(_xlfn.XLOOKUP(b2b3[[#This Row],[Column2]],Table17[[#This Row],[rxn-no-enz]],Table17[[#This Row],[flux]],0),0)</f>
        <v>1.2239459884E-8</v>
      </c>
      <c r="P2883" t="str">
        <f>_xlfn.TEXTBEFORE(b2b3[[#This Row],[rxn]],"-",-1,,,"")</f>
        <v>PROWASTE</v>
      </c>
    </row>
    <row r="2884" spans="6:16" hidden="1" x14ac:dyDescent="0.2">
      <c r="F2884" t="s">
        <v>12683</v>
      </c>
      <c r="G2884" t="s">
        <v>2778</v>
      </c>
      <c r="H2884" s="3">
        <v>3.9086079214886798E-11</v>
      </c>
      <c r="I2884">
        <f>_xlfn.XLOOKUP(b2b3[[#This Row],[rxn]],mfs[rxn],mfs[flux_scaled],0)</f>
        <v>3.9086079200000003E-10</v>
      </c>
      <c r="J2884">
        <f>(b2b3[[#This Row],[flux]]-b2b3[[#This Row],[flux in mfs]])/b2b3[[#This Row],[flux]]</f>
        <v>-8.9999999961912795</v>
      </c>
      <c r="K2884">
        <f>ABS(b2b3[[#This Row],[(mfs - b2+b3) / mfs]])</f>
        <v>8.9999999961912795</v>
      </c>
      <c r="L2884" t="b">
        <f>_xlfn.TEXTAFTER(b2b3[[#This Row],[rxn]],"-",-1)="SPONT"</f>
        <v>0</v>
      </c>
      <c r="M2884" t="str">
        <f>_xlfn.TEXTAFTER(b2b3[[#This Row],[rxn]],"-",-1)</f>
        <v>rt5445</v>
      </c>
      <c r="N2884">
        <f>_xlfn.XLOOKUP("'PRO-"&amp;b2b3[[#This Row],[enz]]&amp;"'",'[1]Sheet2 (2)'!$A:$A,'[1]Sheet2 (2)'!$B:$B,"")</f>
        <v>1</v>
      </c>
      <c r="O2884">
        <f>IFERROR(_xlfn.XLOOKUP(b2b3[[#This Row],[Column2]],Table17[[#This Row],[rxn-no-enz]],Table17[[#This Row],[flux]],0),0)</f>
        <v>3.20083109E-10</v>
      </c>
      <c r="P2884" t="str">
        <f>_xlfn.TEXTBEFORE(b2b3[[#This Row],[rxn]],"-",-1,,,"")</f>
        <v>PROWASTE</v>
      </c>
    </row>
    <row r="2885" spans="6:16" hidden="1" x14ac:dyDescent="0.2">
      <c r="F2885" t="s">
        <v>12684</v>
      </c>
      <c r="G2885" t="s">
        <v>2778</v>
      </c>
      <c r="H2885" s="3">
        <v>1.01788661672718E-12</v>
      </c>
      <c r="I2885">
        <f>_xlfn.XLOOKUP(b2b3[[#This Row],[rxn]],mfs[rxn],mfs[flux_scaled],0)</f>
        <v>1.0178866E-11</v>
      </c>
      <c r="J2885">
        <f>(b2b3[[#This Row],[flux]]-b2b3[[#This Row],[flux in mfs]])/b2b3[[#This Row],[flux]]</f>
        <v>-8.9999998356675519</v>
      </c>
      <c r="K2885">
        <f>ABS(b2b3[[#This Row],[(mfs - b2+b3) / mfs]])</f>
        <v>8.9999998356675519</v>
      </c>
      <c r="L2885" t="b">
        <f>_xlfn.TEXTAFTER(b2b3[[#This Row],[rxn]],"-",-1)="SPONT"</f>
        <v>0</v>
      </c>
      <c r="M2885" t="str">
        <f>_xlfn.TEXTAFTER(b2b3[[#This Row],[rxn]],"-",-1)</f>
        <v>rt5466</v>
      </c>
      <c r="N2885">
        <f>_xlfn.XLOOKUP("'PRO-"&amp;b2b3[[#This Row],[enz]]&amp;"'",'[1]Sheet2 (2)'!$A:$A,'[1]Sheet2 (2)'!$B:$B,"")</f>
        <v>1</v>
      </c>
      <c r="O2885">
        <f>IFERROR(_xlfn.XLOOKUP(b2b3[[#This Row],[Column2]],Table17[[#This Row],[rxn-no-enz]],Table17[[#This Row],[flux]],0),0)</f>
        <v>5.4595837309999999E-9</v>
      </c>
      <c r="P2885" t="str">
        <f>_xlfn.TEXTBEFORE(b2b3[[#This Row],[rxn]],"-",-1,,,"")</f>
        <v>PROWASTE</v>
      </c>
    </row>
    <row r="2886" spans="6:16" hidden="1" x14ac:dyDescent="0.2">
      <c r="F2886" t="s">
        <v>12685</v>
      </c>
      <c r="G2886" t="s">
        <v>2778</v>
      </c>
      <c r="H2886" s="3">
        <v>6.4628346344336397E-13</v>
      </c>
      <c r="I2886">
        <f>_xlfn.XLOOKUP(b2b3[[#This Row],[rxn]],mfs[rxn],mfs[flux_scaled],0)</f>
        <v>1.8824591E-11</v>
      </c>
      <c r="J2886">
        <f>(b2b3[[#This Row],[flux]]-b2b3[[#This Row],[flux in mfs]])/b2b3[[#This Row],[flux]]</f>
        <v>-28.127452681062859</v>
      </c>
      <c r="K2886">
        <f>ABS(b2b3[[#This Row],[(mfs - b2+b3) / mfs]])</f>
        <v>28.127452681062859</v>
      </c>
      <c r="L2886" t="b">
        <f>_xlfn.TEXTAFTER(b2b3[[#This Row],[rxn]],"-",-1)="SPONT"</f>
        <v>0</v>
      </c>
      <c r="M2886" t="str">
        <f>_xlfn.TEXTAFTER(b2b3[[#This Row],[rxn]],"-",-1)</f>
        <v>rt5472</v>
      </c>
      <c r="N2886">
        <f>_xlfn.XLOOKUP("'PRO-"&amp;b2b3[[#This Row],[enz]]&amp;"'",'[1]Sheet2 (2)'!$A:$A,'[1]Sheet2 (2)'!$B:$B,"")</f>
        <v>1</v>
      </c>
      <c r="O2886">
        <f>IFERROR(_xlfn.XLOOKUP(b2b3[[#This Row],[Column2]],Table17[[#This Row],[rxn-no-enz]],Table17[[#This Row],[flux]],0),0)</f>
        <v>5.344499571E-9</v>
      </c>
      <c r="P2886" t="str">
        <f>_xlfn.TEXTBEFORE(b2b3[[#This Row],[rxn]],"-",-1,,,"")</f>
        <v>PROWASTE</v>
      </c>
    </row>
    <row r="2887" spans="6:16" hidden="1" x14ac:dyDescent="0.2">
      <c r="F2887" t="s">
        <v>12686</v>
      </c>
      <c r="G2887" t="s">
        <v>2778</v>
      </c>
      <c r="H2887" s="3">
        <v>3.3978663790025597E-11</v>
      </c>
      <c r="I2887">
        <f>_xlfn.XLOOKUP(b2b3[[#This Row],[rxn]],mfs[rxn],mfs[flux_scaled],0)</f>
        <v>7.0727564300000001E-10</v>
      </c>
      <c r="J2887">
        <f>(b2b3[[#This Row],[flux]]-b2b3[[#This Row],[flux in mfs]])/b2b3[[#This Row],[flux]]</f>
        <v>-19.815287127553852</v>
      </c>
      <c r="K2887">
        <f>ABS(b2b3[[#This Row],[(mfs - b2+b3) / mfs]])</f>
        <v>19.815287127553852</v>
      </c>
      <c r="L2887" t="b">
        <f>_xlfn.TEXTAFTER(b2b3[[#This Row],[rxn]],"-",-1)="SPONT"</f>
        <v>0</v>
      </c>
      <c r="M2887" t="str">
        <f>_xlfn.TEXTAFTER(b2b3[[#This Row],[rxn]],"-",-1)</f>
        <v>rt5474</v>
      </c>
      <c r="N2887">
        <f>_xlfn.XLOOKUP("'PRO-"&amp;b2b3[[#This Row],[enz]]&amp;"'",'[1]Sheet2 (2)'!$A:$A,'[1]Sheet2 (2)'!$B:$B,"")</f>
        <v>1</v>
      </c>
      <c r="O2887">
        <f>IFERROR(_xlfn.XLOOKUP(b2b3[[#This Row],[Column2]],Table17[[#This Row],[rxn-no-enz]],Table17[[#This Row],[flux]],0),0)</f>
        <v>1.4948037737E-8</v>
      </c>
      <c r="P2887" t="str">
        <f>_xlfn.TEXTBEFORE(b2b3[[#This Row],[rxn]],"-",-1,,,"")</f>
        <v>PROWASTE</v>
      </c>
    </row>
    <row r="2888" spans="6:16" hidden="1" x14ac:dyDescent="0.2">
      <c r="F2888" t="s">
        <v>12688</v>
      </c>
      <c r="G2888" t="s">
        <v>2778</v>
      </c>
      <c r="H2888" s="3">
        <v>1.5497402702111199E-11</v>
      </c>
      <c r="I2888">
        <f>_xlfn.XLOOKUP(b2b3[[#This Row],[rxn]],mfs[rxn],mfs[flux_scaled],0)</f>
        <v>1.5497402699999999E-10</v>
      </c>
      <c r="J2888">
        <f>(b2b3[[#This Row],[flux]]-b2b3[[#This Row],[flux in mfs]])/b2b3[[#This Row],[flux]]</f>
        <v>-8.9999999986377066</v>
      </c>
      <c r="K2888">
        <f>ABS(b2b3[[#This Row],[(mfs - b2+b3) / mfs]])</f>
        <v>8.9999999986377066</v>
      </c>
      <c r="L2888" t="b">
        <f>_xlfn.TEXTAFTER(b2b3[[#This Row],[rxn]],"-",-1)="SPONT"</f>
        <v>0</v>
      </c>
      <c r="M2888" t="str">
        <f>_xlfn.TEXTAFTER(b2b3[[#This Row],[rxn]],"-",-1)</f>
        <v>rt5532</v>
      </c>
      <c r="N2888">
        <f>_xlfn.XLOOKUP("'PRO-"&amp;b2b3[[#This Row],[enz]]&amp;"'",'[1]Sheet2 (2)'!$A:$A,'[1]Sheet2 (2)'!$B:$B,"")</f>
        <v>1</v>
      </c>
      <c r="O2888">
        <f>IFERROR(_xlfn.XLOOKUP(b2b3[[#This Row],[Column2]],Table17[[#This Row],[rxn-no-enz]],Table17[[#This Row],[flux]],0),0)</f>
        <v>2.8217237105320702E-3</v>
      </c>
      <c r="P2888" t="str">
        <f>_xlfn.TEXTBEFORE(b2b3[[#This Row],[rxn]],"-",-1,,,"")</f>
        <v>PROWASTE</v>
      </c>
    </row>
    <row r="2889" spans="6:16" hidden="1" x14ac:dyDescent="0.2">
      <c r="F2889" t="s">
        <v>12689</v>
      </c>
      <c r="G2889" t="s">
        <v>2778</v>
      </c>
      <c r="H2889" s="3">
        <v>4.4523016610950202E-13</v>
      </c>
      <c r="I2889">
        <f>_xlfn.XLOOKUP(b2b3[[#This Row],[rxn]],mfs[rxn],mfs[flux_scaled],0)</f>
        <v>4.4523019999999999E-12</v>
      </c>
      <c r="J2889">
        <f>(b2b3[[#This Row],[flux]]-b2b3[[#This Row],[flux in mfs]])/b2b3[[#This Row],[flux]]</f>
        <v>-9.0000007611905168</v>
      </c>
      <c r="K2889">
        <f>ABS(b2b3[[#This Row],[(mfs - b2+b3) / mfs]])</f>
        <v>9.0000007611905168</v>
      </c>
      <c r="L2889" t="b">
        <f>_xlfn.TEXTAFTER(b2b3[[#This Row],[rxn]],"-",-1)="SPONT"</f>
        <v>0</v>
      </c>
      <c r="M2889" t="str">
        <f>_xlfn.TEXTAFTER(b2b3[[#This Row],[rxn]],"-",-1)</f>
        <v>rt5535</v>
      </c>
      <c r="N2889">
        <f>_xlfn.XLOOKUP("'PRO-"&amp;b2b3[[#This Row],[enz]]&amp;"'",'[1]Sheet2 (2)'!$A:$A,'[1]Sheet2 (2)'!$B:$B,"")</f>
        <v>1</v>
      </c>
      <c r="O2889">
        <f>IFERROR(_xlfn.XLOOKUP(b2b3[[#This Row],[Column2]],Table17[[#This Row],[rxn-no-enz]],Table17[[#This Row],[flux]],0),0)</f>
        <v>5.2550229598999897E-8</v>
      </c>
      <c r="P2889" t="str">
        <f>_xlfn.TEXTBEFORE(b2b3[[#This Row],[rxn]],"-",-1,,,"")</f>
        <v>PROWASTE</v>
      </c>
    </row>
    <row r="2890" spans="6:16" hidden="1" x14ac:dyDescent="0.2">
      <c r="F2890" t="s">
        <v>12691</v>
      </c>
      <c r="G2890" t="s">
        <v>2778</v>
      </c>
      <c r="H2890" s="3">
        <v>2.2423938743084999E-12</v>
      </c>
      <c r="I2890">
        <f>_xlfn.XLOOKUP(b2b3[[#This Row],[rxn]],mfs[rxn],mfs[flux_scaled],0)</f>
        <v>2.2423939000000001E-11</v>
      </c>
      <c r="J2890">
        <f>(b2b3[[#This Row],[flux]]-b2b3[[#This Row],[flux in mfs]])/b2b3[[#This Row],[flux]]</f>
        <v>-9.0000001145717548</v>
      </c>
      <c r="K2890">
        <f>ABS(b2b3[[#This Row],[(mfs - b2+b3) / mfs]])</f>
        <v>9.0000001145717548</v>
      </c>
      <c r="L2890" t="b">
        <f>_xlfn.TEXTAFTER(b2b3[[#This Row],[rxn]],"-",-1)="SPONT"</f>
        <v>0</v>
      </c>
      <c r="M2890" t="str">
        <f>_xlfn.TEXTAFTER(b2b3[[#This Row],[rxn]],"-",-1)</f>
        <v>rt5558</v>
      </c>
      <c r="N2890">
        <f>_xlfn.XLOOKUP("'PRO-"&amp;b2b3[[#This Row],[enz]]&amp;"'",'[1]Sheet2 (2)'!$A:$A,'[1]Sheet2 (2)'!$B:$B,"")</f>
        <v>1</v>
      </c>
      <c r="O2890">
        <f>IFERROR(_xlfn.XLOOKUP(b2b3[[#This Row],[Column2]],Table17[[#This Row],[rxn-no-enz]],Table17[[#This Row],[flux]],0),0)</f>
        <v>1.0292069449999999E-9</v>
      </c>
      <c r="P2890" t="str">
        <f>_xlfn.TEXTBEFORE(b2b3[[#This Row],[rxn]],"-",-1,,,"")</f>
        <v>PROWASTE</v>
      </c>
    </row>
    <row r="2891" spans="6:16" hidden="1" x14ac:dyDescent="0.2">
      <c r="F2891" t="s">
        <v>12693</v>
      </c>
      <c r="G2891" t="s">
        <v>2778</v>
      </c>
      <c r="H2891" s="3">
        <v>9.4581733913910497E-11</v>
      </c>
      <c r="I2891">
        <f>_xlfn.XLOOKUP(b2b3[[#This Row],[rxn]],mfs[rxn],mfs[flux_scaled],0)</f>
        <v>9.4581733899999994E-10</v>
      </c>
      <c r="J2891">
        <f>(b2b3[[#This Row],[flux]]-b2b3[[#This Row],[flux in mfs]])/b2b3[[#This Row],[flux]]</f>
        <v>-8.9999999985292618</v>
      </c>
      <c r="K2891">
        <f>ABS(b2b3[[#This Row],[(mfs - b2+b3) / mfs]])</f>
        <v>8.9999999985292618</v>
      </c>
      <c r="L2891" t="b">
        <f>_xlfn.TEXTAFTER(b2b3[[#This Row],[rxn]],"-",-1)="SPONT"</f>
        <v>0</v>
      </c>
      <c r="M2891" t="str">
        <f>_xlfn.TEXTAFTER(b2b3[[#This Row],[rxn]],"-",-1)</f>
        <v>rt5579</v>
      </c>
      <c r="N2891">
        <f>_xlfn.XLOOKUP("'PRO-"&amp;b2b3[[#This Row],[enz]]&amp;"'",'[1]Sheet2 (2)'!$A:$A,'[1]Sheet2 (2)'!$B:$B,"")</f>
        <v>1</v>
      </c>
      <c r="O2891">
        <f>IFERROR(_xlfn.XLOOKUP(b2b3[[#This Row],[Column2]],Table17[[#This Row],[rxn-no-enz]],Table17[[#This Row],[flux]],0),0)</f>
        <v>2.9954084090000001E-9</v>
      </c>
      <c r="P2891" t="str">
        <f>_xlfn.TEXTBEFORE(b2b3[[#This Row],[rxn]],"-",-1,,,"")</f>
        <v>PROWASTE</v>
      </c>
    </row>
    <row r="2892" spans="6:16" hidden="1" x14ac:dyDescent="0.2">
      <c r="F2892" t="s">
        <v>12695</v>
      </c>
      <c r="G2892" t="s">
        <v>2778</v>
      </c>
      <c r="H2892" s="3">
        <v>1.11732195792157E-13</v>
      </c>
      <c r="I2892">
        <f>_xlfn.XLOOKUP(b2b3[[#This Row],[rxn]],mfs[rxn],mfs[flux_scaled],0)</f>
        <v>1.1173220000000001E-12</v>
      </c>
      <c r="J2892">
        <f>(b2b3[[#This Row],[flux]]-b2b3[[#This Row],[flux in mfs]])/b2b3[[#This Row],[flux]]</f>
        <v>-9.0000003766007612</v>
      </c>
      <c r="K2892">
        <f>ABS(b2b3[[#This Row],[(mfs - b2+b3) / mfs]])</f>
        <v>9.0000003766007612</v>
      </c>
      <c r="L2892" t="b">
        <f>_xlfn.TEXTAFTER(b2b3[[#This Row],[rxn]],"-",-1)="SPONT"</f>
        <v>0</v>
      </c>
      <c r="M2892" t="str">
        <f>_xlfn.TEXTAFTER(b2b3[[#This Row],[rxn]],"-",-1)</f>
        <v>rt5601</v>
      </c>
      <c r="N2892">
        <f>_xlfn.XLOOKUP("'PRO-"&amp;b2b3[[#This Row],[enz]]&amp;"'",'[1]Sheet2 (2)'!$A:$A,'[1]Sheet2 (2)'!$B:$B,"")</f>
        <v>1</v>
      </c>
      <c r="O2892">
        <f>IFERROR(_xlfn.XLOOKUP(b2b3[[#This Row],[Column2]],Table17[[#This Row],[rxn-no-enz]],Table17[[#This Row],[flux]],0),0)</f>
        <v>1.4856723499E-8</v>
      </c>
      <c r="P2892" t="str">
        <f>_xlfn.TEXTBEFORE(b2b3[[#This Row],[rxn]],"-",-1,,,"")</f>
        <v>PROWASTE</v>
      </c>
    </row>
    <row r="2893" spans="6:16" hidden="1" x14ac:dyDescent="0.2">
      <c r="F2893" t="s">
        <v>12696</v>
      </c>
      <c r="G2893" t="s">
        <v>2778</v>
      </c>
      <c r="H2893" s="3">
        <v>1.46901692917526E-11</v>
      </c>
      <c r="I2893">
        <f>_xlfn.XLOOKUP(b2b3[[#This Row],[rxn]],mfs[rxn],mfs[flux_scaled],0)</f>
        <v>1.4690169299999999E-10</v>
      </c>
      <c r="J2893">
        <f>(b2b3[[#This Row],[flux]]-b2b3[[#This Row],[flux in mfs]])/b2b3[[#This Row],[flux]]</f>
        <v>-9.0000000056142309</v>
      </c>
      <c r="K2893">
        <f>ABS(b2b3[[#This Row],[(mfs - b2+b3) / mfs]])</f>
        <v>9.0000000056142309</v>
      </c>
      <c r="L2893" t="b">
        <f>_xlfn.TEXTAFTER(b2b3[[#This Row],[rxn]],"-",-1)="SPONT"</f>
        <v>0</v>
      </c>
      <c r="M2893" t="str">
        <f>_xlfn.TEXTAFTER(b2b3[[#This Row],[rxn]],"-",-1)</f>
        <v>rt5611</v>
      </c>
      <c r="N2893">
        <f>_xlfn.XLOOKUP("'PRO-"&amp;b2b3[[#This Row],[enz]]&amp;"'",'[1]Sheet2 (2)'!$A:$A,'[1]Sheet2 (2)'!$B:$B,"")</f>
        <v>1</v>
      </c>
      <c r="O2893">
        <f>IFERROR(_xlfn.XLOOKUP(b2b3[[#This Row],[Column2]],Table17[[#This Row],[rxn-no-enz]],Table17[[#This Row],[flux]],0),0)</f>
        <v>2.0476081840000001E-9</v>
      </c>
      <c r="P2893" t="str">
        <f>_xlfn.TEXTBEFORE(b2b3[[#This Row],[rxn]],"-",-1,,,"")</f>
        <v>PROWASTE</v>
      </c>
    </row>
    <row r="2894" spans="6:16" hidden="1" x14ac:dyDescent="0.2">
      <c r="F2894" t="s">
        <v>12697</v>
      </c>
      <c r="G2894" t="s">
        <v>2778</v>
      </c>
      <c r="H2894" s="3">
        <v>2.76953533513246E-11</v>
      </c>
      <c r="I2894">
        <f>_xlfn.XLOOKUP(b2b3[[#This Row],[rxn]],mfs[rxn],mfs[flux_scaled],0)</f>
        <v>2.76953534E-10</v>
      </c>
      <c r="J2894">
        <f>(b2b3[[#This Row],[flux]]-b2b3[[#This Row],[flux in mfs]])/b2b3[[#This Row],[flux]]</f>
        <v>-9.0000000175752941</v>
      </c>
      <c r="K2894">
        <f>ABS(b2b3[[#This Row],[(mfs - b2+b3) / mfs]])</f>
        <v>9.0000000175752941</v>
      </c>
      <c r="L2894" t="b">
        <f>_xlfn.TEXTAFTER(b2b3[[#This Row],[rxn]],"-",-1)="SPONT"</f>
        <v>0</v>
      </c>
      <c r="M2894" t="str">
        <f>_xlfn.TEXTAFTER(b2b3[[#This Row],[rxn]],"-",-1)</f>
        <v>rt5622</v>
      </c>
      <c r="N2894">
        <f>_xlfn.XLOOKUP("'PRO-"&amp;b2b3[[#This Row],[enz]]&amp;"'",'[1]Sheet2 (2)'!$A:$A,'[1]Sheet2 (2)'!$B:$B,"")</f>
        <v>1</v>
      </c>
      <c r="O2894">
        <f>IFERROR(_xlfn.XLOOKUP(b2b3[[#This Row],[Column2]],Table17[[#This Row],[rxn-no-enz]],Table17[[#This Row],[flux]],0),0)</f>
        <v>6.56754793E-10</v>
      </c>
      <c r="P2894" t="str">
        <f>_xlfn.TEXTBEFORE(b2b3[[#This Row],[rxn]],"-",-1,,,"")</f>
        <v>PROWASTE</v>
      </c>
    </row>
    <row r="2895" spans="6:16" hidden="1" x14ac:dyDescent="0.2">
      <c r="F2895" t="s">
        <v>12699</v>
      </c>
      <c r="G2895" t="s">
        <v>2778</v>
      </c>
      <c r="H2895" s="3">
        <v>9.4820779326068603E-12</v>
      </c>
      <c r="I2895">
        <f>_xlfn.XLOOKUP(b2b3[[#This Row],[rxn]],mfs[rxn],mfs[flux_scaled],0)</f>
        <v>9.4820779000000006E-11</v>
      </c>
      <c r="J2895">
        <f>(b2b3[[#This Row],[flux]]-b2b3[[#This Row],[flux in mfs]])/b2b3[[#This Row],[flux]]</f>
        <v>-8.9999999656121172</v>
      </c>
      <c r="K2895">
        <f>ABS(b2b3[[#This Row],[(mfs - b2+b3) / mfs]])</f>
        <v>8.9999999656121172</v>
      </c>
      <c r="L2895" t="b">
        <f>_xlfn.TEXTAFTER(b2b3[[#This Row],[rxn]],"-",-1)="SPONT"</f>
        <v>0</v>
      </c>
      <c r="M2895" t="str">
        <f>_xlfn.TEXTAFTER(b2b3[[#This Row],[rxn]],"-",-1)</f>
        <v>rt5634</v>
      </c>
      <c r="N2895">
        <f>_xlfn.XLOOKUP("'PRO-"&amp;b2b3[[#This Row],[enz]]&amp;"'",'[1]Sheet2 (2)'!$A:$A,'[1]Sheet2 (2)'!$B:$B,"")</f>
        <v>1</v>
      </c>
      <c r="O2895">
        <f>IFERROR(_xlfn.XLOOKUP(b2b3[[#This Row],[Column2]],Table17[[#This Row],[rxn-no-enz]],Table17[[#This Row],[flux]],0),0)</f>
        <v>1.3285246319999999E-9</v>
      </c>
      <c r="P2895" t="str">
        <f>_xlfn.TEXTBEFORE(b2b3[[#This Row],[rxn]],"-",-1,,,"")</f>
        <v>PROWASTE</v>
      </c>
    </row>
    <row r="2896" spans="6:16" hidden="1" x14ac:dyDescent="0.2">
      <c r="F2896" t="s">
        <v>12701</v>
      </c>
      <c r="G2896" t="s">
        <v>2778</v>
      </c>
      <c r="H2896" s="3">
        <v>1.7337444980364199E-11</v>
      </c>
      <c r="I2896">
        <f>_xlfn.XLOOKUP(b2b3[[#This Row],[rxn]],mfs[rxn],mfs[flux_scaled],0)</f>
        <v>1.7337444999999999E-10</v>
      </c>
      <c r="J2896">
        <f>(b2b3[[#This Row],[flux]]-b2b3[[#This Row],[flux in mfs]])/b2b3[[#This Row],[flux]]</f>
        <v>-9.0000000113256586</v>
      </c>
      <c r="K2896">
        <f>ABS(b2b3[[#This Row],[(mfs - b2+b3) / mfs]])</f>
        <v>9.0000000113256586</v>
      </c>
      <c r="L2896" t="b">
        <f>_xlfn.TEXTAFTER(b2b3[[#This Row],[rxn]],"-",-1)="SPONT"</f>
        <v>0</v>
      </c>
      <c r="M2896" t="str">
        <f>_xlfn.TEXTAFTER(b2b3[[#This Row],[rxn]],"-",-1)</f>
        <v>rt5654_c</v>
      </c>
      <c r="N2896">
        <f>_xlfn.XLOOKUP("'PRO-"&amp;b2b3[[#This Row],[enz]]&amp;"'",'[1]Sheet2 (2)'!$A:$A,'[1]Sheet2 (2)'!$B:$B,"")</f>
        <v>1</v>
      </c>
      <c r="O2896">
        <f>IFERROR(_xlfn.XLOOKUP(b2b3[[#This Row],[Column2]],Table17[[#This Row],[rxn-no-enz]],Table17[[#This Row],[flux]],0),0)</f>
        <v>1.22617272E-9</v>
      </c>
      <c r="P2896" t="str">
        <f>_xlfn.TEXTBEFORE(b2b3[[#This Row],[rxn]],"-",-1,,,"")</f>
        <v>PROWASTE</v>
      </c>
    </row>
    <row r="2897" spans="6:16" hidden="1" x14ac:dyDescent="0.2">
      <c r="F2897" t="s">
        <v>12702</v>
      </c>
      <c r="G2897" t="s">
        <v>2778</v>
      </c>
      <c r="H2897" s="3">
        <v>1.3298234191813301E-12</v>
      </c>
      <c r="I2897">
        <f>_xlfn.XLOOKUP(b2b3[[#This Row],[rxn]],mfs[rxn],mfs[flux_scaled],0)</f>
        <v>1.3298234E-11</v>
      </c>
      <c r="J2897">
        <f>(b2b3[[#This Row],[flux]]-b2b3[[#This Row],[flux in mfs]])/b2b3[[#This Row],[flux]]</f>
        <v>-8.9999998557603238</v>
      </c>
      <c r="K2897">
        <f>ABS(b2b3[[#This Row],[(mfs - b2+b3) / mfs]])</f>
        <v>8.9999998557603238</v>
      </c>
      <c r="L2897" t="b">
        <f>_xlfn.TEXTAFTER(b2b3[[#This Row],[rxn]],"-",-1)="SPONT"</f>
        <v>0</v>
      </c>
      <c r="M2897" t="str">
        <f>_xlfn.TEXTAFTER(b2b3[[#This Row],[rxn]],"-",-1)</f>
        <v>rt5655</v>
      </c>
      <c r="N2897">
        <f>_xlfn.XLOOKUP("'PRO-"&amp;b2b3[[#This Row],[enz]]&amp;"'",'[1]Sheet2 (2)'!$A:$A,'[1]Sheet2 (2)'!$B:$B,"")</f>
        <v>1</v>
      </c>
      <c r="O2897">
        <f>IFERROR(_xlfn.XLOOKUP(b2b3[[#This Row],[Column2]],Table17[[#This Row],[rxn-no-enz]],Table17[[#This Row],[flux]],0),0)</f>
        <v>2.4410718460000001E-9</v>
      </c>
      <c r="P2897" t="str">
        <f>_xlfn.TEXTBEFORE(b2b3[[#This Row],[rxn]],"-",-1,,,"")</f>
        <v>PROWASTE</v>
      </c>
    </row>
    <row r="2898" spans="6:16" hidden="1" x14ac:dyDescent="0.2">
      <c r="F2898" t="s">
        <v>12704</v>
      </c>
      <c r="G2898" t="s">
        <v>2778</v>
      </c>
      <c r="H2898" s="3">
        <v>1.7567035787789599E-13</v>
      </c>
      <c r="I2898">
        <f>_xlfn.XLOOKUP(b2b3[[#This Row],[rxn]],mfs[rxn],mfs[flux_scaled],0)</f>
        <v>1.7567040000000001E-12</v>
      </c>
      <c r="J2898">
        <f>(b2b3[[#This Row],[flux]]-b2b3[[#This Row],[flux in mfs]])/b2b3[[#This Row],[flux]]</f>
        <v>-9.0000023977923505</v>
      </c>
      <c r="K2898">
        <f>ABS(b2b3[[#This Row],[(mfs - b2+b3) / mfs]])</f>
        <v>9.0000023977923505</v>
      </c>
      <c r="L2898" t="b">
        <f>_xlfn.TEXTAFTER(b2b3[[#This Row],[rxn]],"-",-1)="SPONT"</f>
        <v>0</v>
      </c>
      <c r="M2898" t="str">
        <f>_xlfn.TEXTAFTER(b2b3[[#This Row],[rxn]],"-",-1)</f>
        <v>rt5684</v>
      </c>
      <c r="N2898">
        <f>_xlfn.XLOOKUP("'PRO-"&amp;b2b3[[#This Row],[enz]]&amp;"'",'[1]Sheet2 (2)'!$A:$A,'[1]Sheet2 (2)'!$B:$B,"")</f>
        <v>1</v>
      </c>
      <c r="O2898">
        <f>IFERROR(_xlfn.XLOOKUP(b2b3[[#This Row],[Column2]],Table17[[#This Row],[rxn-no-enz]],Table17[[#This Row],[flux]],0),0)</f>
        <v>1.59211376E-10</v>
      </c>
      <c r="P2898" t="str">
        <f>_xlfn.TEXTBEFORE(b2b3[[#This Row],[rxn]],"-",-1,,,"")</f>
        <v>PROWASTE</v>
      </c>
    </row>
    <row r="2899" spans="6:16" hidden="1" x14ac:dyDescent="0.2">
      <c r="F2899" t="s">
        <v>12705</v>
      </c>
      <c r="G2899" t="s">
        <v>2778</v>
      </c>
      <c r="H2899" s="3">
        <v>6.2833743022555406E-11</v>
      </c>
      <c r="I2899">
        <f>_xlfn.XLOOKUP(b2b3[[#This Row],[rxn]],mfs[rxn],mfs[flux_scaled],0)</f>
        <v>6.2833743000000005E-10</v>
      </c>
      <c r="J2899">
        <f>(b2b3[[#This Row],[flux]]-b2b3[[#This Row],[flux in mfs]])/b2b3[[#This Row],[flux]]</f>
        <v>-8.9999999964103043</v>
      </c>
      <c r="K2899">
        <f>ABS(b2b3[[#This Row],[(mfs - b2+b3) / mfs]])</f>
        <v>8.9999999964103043</v>
      </c>
      <c r="L2899" t="b">
        <f>_xlfn.TEXTAFTER(b2b3[[#This Row],[rxn]],"-",-1)="SPONT"</f>
        <v>0</v>
      </c>
      <c r="M2899" t="str">
        <f>_xlfn.TEXTAFTER(b2b3[[#This Row],[rxn]],"-",-1)</f>
        <v>rt5693</v>
      </c>
      <c r="N2899">
        <f>_xlfn.XLOOKUP("'PRO-"&amp;b2b3[[#This Row],[enz]]&amp;"'",'[1]Sheet2 (2)'!$A:$A,'[1]Sheet2 (2)'!$B:$B,"")</f>
        <v>1</v>
      </c>
      <c r="O2899">
        <f>IFERROR(_xlfn.XLOOKUP(b2b3[[#This Row],[Column2]],Table17[[#This Row],[rxn-no-enz]],Table17[[#This Row],[flux]],0),0)</f>
        <v>1.9287560160000001E-9</v>
      </c>
      <c r="P2899" t="str">
        <f>_xlfn.TEXTBEFORE(b2b3[[#This Row],[rxn]],"-",-1,,,"")</f>
        <v>PROWASTE</v>
      </c>
    </row>
    <row r="2900" spans="6:16" hidden="1" x14ac:dyDescent="0.2">
      <c r="F2900" t="s">
        <v>12706</v>
      </c>
      <c r="G2900" t="s">
        <v>2778</v>
      </c>
      <c r="H2900" s="3">
        <v>2.56974575118966E-11</v>
      </c>
      <c r="I2900">
        <f>_xlfn.XLOOKUP(b2b3[[#This Row],[rxn]],mfs[rxn],mfs[flux_scaled],0)</f>
        <v>2.5697457499999995E-10</v>
      </c>
      <c r="J2900">
        <f>(b2b3[[#This Row],[flux]]-b2b3[[#This Row],[flux in mfs]])/b2b3[[#This Row],[flux]]</f>
        <v>-8.9999999953705121</v>
      </c>
      <c r="K2900">
        <f>ABS(b2b3[[#This Row],[(mfs - b2+b3) / mfs]])</f>
        <v>8.9999999953705121</v>
      </c>
      <c r="L2900" t="b">
        <f>_xlfn.TEXTAFTER(b2b3[[#This Row],[rxn]],"-",-1)="SPONT"</f>
        <v>0</v>
      </c>
      <c r="M2900" t="str">
        <f>_xlfn.TEXTAFTER(b2b3[[#This Row],[rxn]],"-",-1)</f>
        <v>rt5702</v>
      </c>
      <c r="N2900">
        <f>_xlfn.XLOOKUP("'PRO-"&amp;b2b3[[#This Row],[enz]]&amp;"'",'[1]Sheet2 (2)'!$A:$A,'[1]Sheet2 (2)'!$B:$B,"")</f>
        <v>1</v>
      </c>
      <c r="O2900">
        <f>IFERROR(_xlfn.XLOOKUP(b2b3[[#This Row],[Column2]],Table17[[#This Row],[rxn-no-enz]],Table17[[#This Row],[flux]],0),0)</f>
        <v>1.2580657180000001E-9</v>
      </c>
      <c r="P2900" t="str">
        <f>_xlfn.TEXTBEFORE(b2b3[[#This Row],[rxn]],"-",-1,,,"")</f>
        <v>PROWASTE</v>
      </c>
    </row>
    <row r="2901" spans="6:16" hidden="1" x14ac:dyDescent="0.2">
      <c r="F2901" t="s">
        <v>12707</v>
      </c>
      <c r="G2901" t="s">
        <v>2778</v>
      </c>
      <c r="H2901" s="3">
        <v>6.9499753834265E-11</v>
      </c>
      <c r="I2901">
        <f>_xlfn.XLOOKUP(b2b3[[#This Row],[rxn]],mfs[rxn],mfs[flux_scaled],0)</f>
        <v>6.9499753799999999E-10</v>
      </c>
      <c r="J2901">
        <f>(b2b3[[#This Row],[flux]]-b2b3[[#This Row],[flux in mfs]])/b2b3[[#This Row],[flux]]</f>
        <v>-8.9999999950697678</v>
      </c>
      <c r="K2901">
        <f>ABS(b2b3[[#This Row],[(mfs - b2+b3) / mfs]])</f>
        <v>8.9999999950697678</v>
      </c>
      <c r="L2901" t="b">
        <f>_xlfn.TEXTAFTER(b2b3[[#This Row],[rxn]],"-",-1)="SPONT"</f>
        <v>0</v>
      </c>
      <c r="M2901" t="str">
        <f>_xlfn.TEXTAFTER(b2b3[[#This Row],[rxn]],"-",-1)</f>
        <v>rt5713</v>
      </c>
      <c r="N2901">
        <f>_xlfn.XLOOKUP("'PRO-"&amp;b2b3[[#This Row],[enz]]&amp;"'",'[1]Sheet2 (2)'!$A:$A,'[1]Sheet2 (2)'!$B:$B,"")</f>
        <v>1</v>
      </c>
      <c r="O2901">
        <f>IFERROR(_xlfn.XLOOKUP(b2b3[[#This Row],[Column2]],Table17[[#This Row],[rxn-no-enz]],Table17[[#This Row],[flux]],0),0)</f>
        <v>5.8739835400000003E-10</v>
      </c>
      <c r="P2901" t="str">
        <f>_xlfn.TEXTBEFORE(b2b3[[#This Row],[rxn]],"-",-1,,,"")</f>
        <v>PROWASTE</v>
      </c>
    </row>
    <row r="2902" spans="6:16" hidden="1" x14ac:dyDescent="0.2">
      <c r="F2902" t="s">
        <v>12709</v>
      </c>
      <c r="G2902" t="s">
        <v>2778</v>
      </c>
      <c r="H2902" s="3">
        <v>2.9076831183964598E-12</v>
      </c>
      <c r="I2902">
        <f>_xlfn.XLOOKUP(b2b3[[#This Row],[rxn]],mfs[rxn],mfs[flux_scaled],0)</f>
        <v>2.9076830999999998E-11</v>
      </c>
      <c r="J2902">
        <f>(b2b3[[#This Row],[flux]]-b2b3[[#This Row],[flux in mfs]])/b2b3[[#This Row],[flux]]</f>
        <v>-8.99999993673155</v>
      </c>
      <c r="K2902">
        <f>ABS(b2b3[[#This Row],[(mfs - b2+b3) / mfs]])</f>
        <v>8.99999993673155</v>
      </c>
      <c r="L2902" t="b">
        <f>_xlfn.TEXTAFTER(b2b3[[#This Row],[rxn]],"-",-1)="SPONT"</f>
        <v>0</v>
      </c>
      <c r="M2902" t="str">
        <f>_xlfn.TEXTAFTER(b2b3[[#This Row],[rxn]],"-",-1)</f>
        <v>rt5734</v>
      </c>
      <c r="N2902">
        <f>_xlfn.XLOOKUP("'PRO-"&amp;b2b3[[#This Row],[enz]]&amp;"'",'[1]Sheet2 (2)'!$A:$A,'[1]Sheet2 (2)'!$B:$B,"")</f>
        <v>1</v>
      </c>
      <c r="O2902">
        <f>IFERROR(_xlfn.XLOOKUP(b2b3[[#This Row],[Column2]],Table17[[#This Row],[rxn-no-enz]],Table17[[#This Row],[flux]],0),0)</f>
        <v>1.8466262889999999E-9</v>
      </c>
      <c r="P2902" t="str">
        <f>_xlfn.TEXTBEFORE(b2b3[[#This Row],[rxn]],"-",-1,,,"")</f>
        <v>PROWASTE</v>
      </c>
    </row>
    <row r="2903" spans="6:16" hidden="1" x14ac:dyDescent="0.2">
      <c r="F2903" t="s">
        <v>12710</v>
      </c>
      <c r="G2903" t="s">
        <v>2778</v>
      </c>
      <c r="H2903" s="3">
        <v>9.2267688819147194E-11</v>
      </c>
      <c r="I2903">
        <f>_xlfn.XLOOKUP(b2b3[[#This Row],[rxn]],mfs[rxn],mfs[flux_scaled],0)</f>
        <v>9.2267688799999997E-10</v>
      </c>
      <c r="J2903">
        <f>(b2b3[[#This Row],[flux]]-b2b3[[#This Row],[flux in mfs]])/b2b3[[#This Row],[flux]]</f>
        <v>-8.9999999979248209</v>
      </c>
      <c r="K2903">
        <f>ABS(b2b3[[#This Row],[(mfs - b2+b3) / mfs]])</f>
        <v>8.9999999979248209</v>
      </c>
      <c r="L2903" t="b">
        <f>_xlfn.TEXTAFTER(b2b3[[#This Row],[rxn]],"-",-1)="SPONT"</f>
        <v>0</v>
      </c>
      <c r="M2903" t="str">
        <f>_xlfn.TEXTAFTER(b2b3[[#This Row],[rxn]],"-",-1)</f>
        <v>rt5740</v>
      </c>
      <c r="N2903">
        <f>_xlfn.XLOOKUP("'PRO-"&amp;b2b3[[#This Row],[enz]]&amp;"'",'[1]Sheet2 (2)'!$A:$A,'[1]Sheet2 (2)'!$B:$B,"")</f>
        <v>1</v>
      </c>
      <c r="O2903">
        <f>IFERROR(_xlfn.XLOOKUP(b2b3[[#This Row],[Column2]],Table17[[#This Row],[rxn-no-enz]],Table17[[#This Row],[flux]],0),0)</f>
        <v>9.1431941600000003E-10</v>
      </c>
      <c r="P2903" t="str">
        <f>_xlfn.TEXTBEFORE(b2b3[[#This Row],[rxn]],"-",-1,,,"")</f>
        <v>PROWASTE</v>
      </c>
    </row>
    <row r="2904" spans="6:16" hidden="1" x14ac:dyDescent="0.2">
      <c r="F2904" t="s">
        <v>12711</v>
      </c>
      <c r="G2904" t="s">
        <v>2778</v>
      </c>
      <c r="H2904" s="3">
        <v>1.23947062988385E-10</v>
      </c>
      <c r="I2904">
        <f>_xlfn.XLOOKUP(b2b3[[#This Row],[rxn]],mfs[rxn],mfs[flux_scaled],0)</f>
        <v>1.4793567499999999E-9</v>
      </c>
      <c r="J2904">
        <f>(b2b3[[#This Row],[flux]]-b2b3[[#This Row],[flux in mfs]])/b2b3[[#This Row],[flux]]</f>
        <v>-10.935391725567788</v>
      </c>
      <c r="K2904">
        <f>ABS(b2b3[[#This Row],[(mfs - b2+b3) / mfs]])</f>
        <v>10.935391725567788</v>
      </c>
      <c r="L2904" t="b">
        <f>_xlfn.TEXTAFTER(b2b3[[#This Row],[rxn]],"-",-1)="SPONT"</f>
        <v>0</v>
      </c>
      <c r="M2904" t="str">
        <f>_xlfn.TEXTAFTER(b2b3[[#This Row],[rxn]],"-",-1)</f>
        <v>rt5758</v>
      </c>
      <c r="N2904">
        <f>_xlfn.XLOOKUP("'PRO-"&amp;b2b3[[#This Row],[enz]]&amp;"'",'[1]Sheet2 (2)'!$A:$A,'[1]Sheet2 (2)'!$B:$B,"")</f>
        <v>1</v>
      </c>
      <c r="O2904">
        <f>IFERROR(_xlfn.XLOOKUP(b2b3[[#This Row],[Column2]],Table17[[#This Row],[rxn-no-enz]],Table17[[#This Row],[flux]],0),0)</f>
        <v>1.5268194800000001E-9</v>
      </c>
      <c r="P2904" t="str">
        <f>_xlfn.TEXTBEFORE(b2b3[[#This Row],[rxn]],"-",-1,,,"")</f>
        <v>PROWASTE</v>
      </c>
    </row>
    <row r="2905" spans="6:16" hidden="1" x14ac:dyDescent="0.2">
      <c r="F2905" t="s">
        <v>12712</v>
      </c>
      <c r="G2905" t="s">
        <v>2778</v>
      </c>
      <c r="H2905" s="3">
        <v>6.3266266280566797E-12</v>
      </c>
      <c r="I2905">
        <f>_xlfn.XLOOKUP(b2b3[[#This Row],[rxn]],mfs[rxn],mfs[flux_scaled],0)</f>
        <v>6.3266266000000008E-11</v>
      </c>
      <c r="J2905">
        <f>(b2b3[[#This Row],[flux]]-b2b3[[#This Row],[flux in mfs]])/b2b3[[#This Row],[flux]]</f>
        <v>-8.9999999556530188</v>
      </c>
      <c r="K2905">
        <f>ABS(b2b3[[#This Row],[(mfs - b2+b3) / mfs]])</f>
        <v>8.9999999556530188</v>
      </c>
      <c r="L2905" t="b">
        <f>_xlfn.TEXTAFTER(b2b3[[#This Row],[rxn]],"-",-1)="SPONT"</f>
        <v>0</v>
      </c>
      <c r="M2905" t="str">
        <f>_xlfn.TEXTAFTER(b2b3[[#This Row],[rxn]],"-",-1)</f>
        <v>rt5764</v>
      </c>
      <c r="N2905">
        <f>_xlfn.XLOOKUP("'PRO-"&amp;b2b3[[#This Row],[enz]]&amp;"'",'[1]Sheet2 (2)'!$A:$A,'[1]Sheet2 (2)'!$B:$B,"")</f>
        <v>1</v>
      </c>
      <c r="O2905">
        <f>IFERROR(_xlfn.XLOOKUP(b2b3[[#This Row],[Column2]],Table17[[#This Row],[rxn-no-enz]],Table17[[#This Row],[flux]],0),0)</f>
        <v>1.4083551189999999E-9</v>
      </c>
      <c r="P2905" t="str">
        <f>_xlfn.TEXTBEFORE(b2b3[[#This Row],[rxn]],"-",-1,,,"")</f>
        <v>PROWASTE</v>
      </c>
    </row>
    <row r="2906" spans="6:16" hidden="1" x14ac:dyDescent="0.2">
      <c r="F2906" t="s">
        <v>12713</v>
      </c>
      <c r="G2906" t="s">
        <v>2778</v>
      </c>
      <c r="H2906" s="3">
        <v>2.66808870033658E-13</v>
      </c>
      <c r="I2906">
        <f>_xlfn.XLOOKUP(b2b3[[#This Row],[rxn]],mfs[rxn],mfs[flux_scaled],0)</f>
        <v>2.668089E-12</v>
      </c>
      <c r="J2906">
        <f>(b2b3[[#This Row],[flux]]-b2b3[[#This Row],[flux in mfs]])/b2b3[[#This Row],[flux]]</f>
        <v>-9.0000011231388974</v>
      </c>
      <c r="K2906">
        <f>ABS(b2b3[[#This Row],[(mfs - b2+b3) / mfs]])</f>
        <v>9.0000011231388974</v>
      </c>
      <c r="L2906" t="b">
        <f>_xlfn.TEXTAFTER(b2b3[[#This Row],[rxn]],"-",-1)="SPONT"</f>
        <v>0</v>
      </c>
      <c r="M2906" t="str">
        <f>_xlfn.TEXTAFTER(b2b3[[#This Row],[rxn]],"-",-1)</f>
        <v>rt5771</v>
      </c>
      <c r="N2906">
        <f>_xlfn.XLOOKUP("'PRO-"&amp;b2b3[[#This Row],[enz]]&amp;"'",'[1]Sheet2 (2)'!$A:$A,'[1]Sheet2 (2)'!$B:$B,"")</f>
        <v>1</v>
      </c>
      <c r="O2906">
        <f>IFERROR(_xlfn.XLOOKUP(b2b3[[#This Row],[Column2]],Table17[[#This Row],[rxn-no-enz]],Table17[[#This Row],[flux]],0),0)</f>
        <v>7.5347723699999901E-10</v>
      </c>
      <c r="P2906" t="str">
        <f>_xlfn.TEXTBEFORE(b2b3[[#This Row],[rxn]],"-",-1,,,"")</f>
        <v>PROWASTE</v>
      </c>
    </row>
    <row r="2907" spans="6:16" hidden="1" x14ac:dyDescent="0.2">
      <c r="F2907" t="s">
        <v>12714</v>
      </c>
      <c r="G2907" t="s">
        <v>2778</v>
      </c>
      <c r="H2907" s="3">
        <v>6.30603147486472E-12</v>
      </c>
      <c r="I2907">
        <f>_xlfn.XLOOKUP(b2b3[[#This Row],[rxn]],mfs[rxn],mfs[flux_scaled],0)</f>
        <v>6.3060315000000007E-11</v>
      </c>
      <c r="J2907">
        <f>(b2b3[[#This Row],[flux]]-b2b3[[#This Row],[flux in mfs]])/b2b3[[#This Row],[flux]]</f>
        <v>-9.0000000398591098</v>
      </c>
      <c r="K2907">
        <f>ABS(b2b3[[#This Row],[(mfs - b2+b3) / mfs]])</f>
        <v>9.0000000398591098</v>
      </c>
      <c r="L2907" t="b">
        <f>_xlfn.TEXTAFTER(b2b3[[#This Row],[rxn]],"-",-1)="SPONT"</f>
        <v>0</v>
      </c>
      <c r="M2907" t="str">
        <f>_xlfn.TEXTAFTER(b2b3[[#This Row],[rxn]],"-",-1)</f>
        <v>rt5790</v>
      </c>
      <c r="N2907">
        <f>_xlfn.XLOOKUP("'PRO-"&amp;b2b3[[#This Row],[enz]]&amp;"'",'[1]Sheet2 (2)'!$A:$A,'[1]Sheet2 (2)'!$B:$B,"")</f>
        <v>1</v>
      </c>
      <c r="O2907">
        <f>IFERROR(_xlfn.XLOOKUP(b2b3[[#This Row],[Column2]],Table17[[#This Row],[rxn-no-enz]],Table17[[#This Row],[flux]],0),0)</f>
        <v>3.05478479441719E-2</v>
      </c>
      <c r="P2907" t="str">
        <f>_xlfn.TEXTBEFORE(b2b3[[#This Row],[rxn]],"-",-1,,,"")</f>
        <v>PROWASTE</v>
      </c>
    </row>
    <row r="2908" spans="6:16" hidden="1" x14ac:dyDescent="0.2">
      <c r="F2908" t="s">
        <v>12715</v>
      </c>
      <c r="G2908" t="s">
        <v>2778</v>
      </c>
      <c r="H2908" s="3">
        <v>8.9007024871843501E-13</v>
      </c>
      <c r="I2908">
        <f>_xlfn.XLOOKUP(b2b3[[#This Row],[rxn]],mfs[rxn],mfs[flux_scaled],0)</f>
        <v>8.900702000000001E-12</v>
      </c>
      <c r="J2908">
        <f>(b2b3[[#This Row],[flux]]-b2b3[[#This Row],[flux in mfs]])/b2b3[[#This Row],[flux]]</f>
        <v>-8.9999994526450582</v>
      </c>
      <c r="K2908">
        <f>ABS(b2b3[[#This Row],[(mfs - b2+b3) / mfs]])</f>
        <v>8.9999994526450582</v>
      </c>
      <c r="L2908" t="b">
        <f>_xlfn.TEXTAFTER(b2b3[[#This Row],[rxn]],"-",-1)="SPONT"</f>
        <v>0</v>
      </c>
      <c r="M2908" t="str">
        <f>_xlfn.TEXTAFTER(b2b3[[#This Row],[rxn]],"-",-1)</f>
        <v>rt5791</v>
      </c>
      <c r="N2908">
        <f>_xlfn.XLOOKUP("'PRO-"&amp;b2b3[[#This Row],[enz]]&amp;"'",'[1]Sheet2 (2)'!$A:$A,'[1]Sheet2 (2)'!$B:$B,"")</f>
        <v>1</v>
      </c>
      <c r="O2908">
        <f>IFERROR(_xlfn.XLOOKUP(b2b3[[#This Row],[Column2]],Table17[[#This Row],[rxn-no-enz]],Table17[[#This Row],[flux]],0),0)</f>
        <v>0</v>
      </c>
      <c r="P2908" t="str">
        <f>_xlfn.TEXTBEFORE(b2b3[[#This Row],[rxn]],"-",-1,,,"")</f>
        <v>PROWASTE</v>
      </c>
    </row>
    <row r="2909" spans="6:16" hidden="1" x14ac:dyDescent="0.2">
      <c r="F2909" t="s">
        <v>12716</v>
      </c>
      <c r="G2909" t="s">
        <v>2778</v>
      </c>
      <c r="H2909" s="3">
        <v>2.76583923980307E-11</v>
      </c>
      <c r="I2909">
        <f>_xlfn.XLOOKUP(b2b3[[#This Row],[rxn]],mfs[rxn],mfs[flux_scaled],0)</f>
        <v>2.7658392400000001E-10</v>
      </c>
      <c r="J2909">
        <f>(b2b3[[#This Row],[flux]]-b2b3[[#This Row],[flux in mfs]])/b2b3[[#This Row],[flux]]</f>
        <v>-9.0000000007120082</v>
      </c>
      <c r="K2909">
        <f>ABS(b2b3[[#This Row],[(mfs - b2+b3) / mfs]])</f>
        <v>9.0000000007120082</v>
      </c>
      <c r="L2909" t="b">
        <f>_xlfn.TEXTAFTER(b2b3[[#This Row],[rxn]],"-",-1)="SPONT"</f>
        <v>0</v>
      </c>
      <c r="M2909" t="str">
        <f>_xlfn.TEXTAFTER(b2b3[[#This Row],[rxn]],"-",-1)</f>
        <v>rt5794</v>
      </c>
      <c r="N2909">
        <f>_xlfn.XLOOKUP("'PRO-"&amp;b2b3[[#This Row],[enz]]&amp;"'",'[1]Sheet2 (2)'!$A:$A,'[1]Sheet2 (2)'!$B:$B,"")</f>
        <v>1</v>
      </c>
      <c r="O2909">
        <f>IFERROR(_xlfn.XLOOKUP(b2b3[[#This Row],[Column2]],Table17[[#This Row],[rxn-no-enz]],Table17[[#This Row],[flux]],0),0)</f>
        <v>0</v>
      </c>
      <c r="P2909" t="str">
        <f>_xlfn.TEXTBEFORE(b2b3[[#This Row],[rxn]],"-",-1,,,"")</f>
        <v>PROWASTE</v>
      </c>
    </row>
    <row r="2910" spans="6:16" hidden="1" x14ac:dyDescent="0.2">
      <c r="F2910" t="s">
        <v>12721</v>
      </c>
      <c r="G2910" t="s">
        <v>2778</v>
      </c>
      <c r="H2910" s="3">
        <v>1.01758214300587E-10</v>
      </c>
      <c r="I2910">
        <f>_xlfn.XLOOKUP(b2b3[[#This Row],[rxn]],mfs[rxn],mfs[flux_scaled],0)</f>
        <v>1.017582143E-9</v>
      </c>
      <c r="J2910">
        <f>(b2b3[[#This Row],[flux]]-b2b3[[#This Row],[flux in mfs]])/b2b3[[#This Row],[flux]]</f>
        <v>-8.9999999999423128</v>
      </c>
      <c r="K2910">
        <f>ABS(b2b3[[#This Row],[(mfs - b2+b3) / mfs]])</f>
        <v>8.9999999999423128</v>
      </c>
      <c r="L2910" t="b">
        <f>_xlfn.TEXTAFTER(b2b3[[#This Row],[rxn]],"-",-1)="SPONT"</f>
        <v>0</v>
      </c>
      <c r="M2910" t="str">
        <f>_xlfn.TEXTAFTER(b2b3[[#This Row],[rxn]],"-",-1)</f>
        <v>rt5828</v>
      </c>
      <c r="N2910">
        <f>_xlfn.XLOOKUP("'PRO-"&amp;b2b3[[#This Row],[enz]]&amp;"'",'[1]Sheet2 (2)'!$A:$A,'[1]Sheet2 (2)'!$B:$B,"")</f>
        <v>1</v>
      </c>
      <c r="O2910">
        <f>IFERROR(_xlfn.XLOOKUP(b2b3[[#This Row],[Column2]],Table17[[#This Row],[rxn-no-enz]],Table17[[#This Row],[flux]],0),0)</f>
        <v>0</v>
      </c>
      <c r="P2910" t="str">
        <f>_xlfn.TEXTBEFORE(b2b3[[#This Row],[rxn]],"-",-1,,,"")</f>
        <v>PROWASTE</v>
      </c>
    </row>
    <row r="2911" spans="6:16" hidden="1" x14ac:dyDescent="0.2">
      <c r="F2911" t="s">
        <v>12723</v>
      </c>
      <c r="G2911" t="s">
        <v>2778</v>
      </c>
      <c r="H2911" s="3">
        <v>2.3251669343717699E-11</v>
      </c>
      <c r="I2911">
        <f>_xlfn.XLOOKUP(b2b3[[#This Row],[rxn]],mfs[rxn],mfs[flux_scaled],0)</f>
        <v>2.3251669299999999E-10</v>
      </c>
      <c r="J2911">
        <f>(b2b3[[#This Row],[flux]]-b2b3[[#This Row],[flux in mfs]])/b2b3[[#This Row],[flux]]</f>
        <v>-8.9999999811980373</v>
      </c>
      <c r="K2911">
        <f>ABS(b2b3[[#This Row],[(mfs - b2+b3) / mfs]])</f>
        <v>8.9999999811980373</v>
      </c>
      <c r="L2911" t="b">
        <f>_xlfn.TEXTAFTER(b2b3[[#This Row],[rxn]],"-",-1)="SPONT"</f>
        <v>0</v>
      </c>
      <c r="M2911" t="str">
        <f>_xlfn.TEXTAFTER(b2b3[[#This Row],[rxn]],"-",-1)</f>
        <v>rt5845</v>
      </c>
      <c r="N2911">
        <f>_xlfn.XLOOKUP("'PRO-"&amp;b2b3[[#This Row],[enz]]&amp;"'",'[1]Sheet2 (2)'!$A:$A,'[1]Sheet2 (2)'!$B:$B,"")</f>
        <v>1</v>
      </c>
      <c r="O2911">
        <f>IFERROR(_xlfn.XLOOKUP(b2b3[[#This Row],[Column2]],Table17[[#This Row],[rxn-no-enz]],Table17[[#This Row],[flux]],0),0)</f>
        <v>0</v>
      </c>
      <c r="P2911" t="str">
        <f>_xlfn.TEXTBEFORE(b2b3[[#This Row],[rxn]],"-",-1,,,"")</f>
        <v>PROWASTE</v>
      </c>
    </row>
    <row r="2912" spans="6:16" hidden="1" x14ac:dyDescent="0.2">
      <c r="F2912" t="s">
        <v>12724</v>
      </c>
      <c r="G2912" t="s">
        <v>2778</v>
      </c>
      <c r="H2912" s="3">
        <v>1.7485243444679699E-12</v>
      </c>
      <c r="I2912">
        <f>_xlfn.XLOOKUP(b2b3[[#This Row],[rxn]],mfs[rxn],mfs[flux_scaled],0)</f>
        <v>1.7485243E-11</v>
      </c>
      <c r="J2912">
        <f>(b2b3[[#This Row],[flux]]-b2b3[[#This Row],[flux in mfs]])/b2b3[[#This Row],[flux]]</f>
        <v>-8.9999997456828655</v>
      </c>
      <c r="K2912">
        <f>ABS(b2b3[[#This Row],[(mfs - b2+b3) / mfs]])</f>
        <v>8.9999997456828655</v>
      </c>
      <c r="L2912" t="b">
        <f>_xlfn.TEXTAFTER(b2b3[[#This Row],[rxn]],"-",-1)="SPONT"</f>
        <v>0</v>
      </c>
      <c r="M2912" t="str">
        <f>_xlfn.TEXTAFTER(b2b3[[#This Row],[rxn]],"-",-1)</f>
        <v>rt5857</v>
      </c>
      <c r="N2912">
        <f>_xlfn.XLOOKUP("'PRO-"&amp;b2b3[[#This Row],[enz]]&amp;"'",'[1]Sheet2 (2)'!$A:$A,'[1]Sheet2 (2)'!$B:$B,"")</f>
        <v>1</v>
      </c>
      <c r="O2912">
        <f>IFERROR(_xlfn.XLOOKUP(b2b3[[#This Row],[Column2]],Table17[[#This Row],[rxn-no-enz]],Table17[[#This Row],[flux]],0),0)</f>
        <v>0</v>
      </c>
      <c r="P2912" t="str">
        <f>_xlfn.TEXTBEFORE(b2b3[[#This Row],[rxn]],"-",-1,,,"")</f>
        <v>PROWASTE</v>
      </c>
    </row>
    <row r="2913" spans="6:16" hidden="1" x14ac:dyDescent="0.2">
      <c r="F2913" t="s">
        <v>13169</v>
      </c>
      <c r="G2913" t="s">
        <v>2778</v>
      </c>
      <c r="H2913" s="3">
        <v>2.7351766834950299E-12</v>
      </c>
      <c r="I2913">
        <f>_xlfn.XLOOKUP(b2b3[[#This Row],[rxn]],mfs[rxn],mfs[flux_scaled],0)</f>
        <v>5.4461060999999997E-11</v>
      </c>
      <c r="J2913">
        <f>(b2b3[[#This Row],[flux]]-b2b3[[#This Row],[flux in mfs]])/b2b3[[#This Row],[flux]]</f>
        <v>-18.911350271679424</v>
      </c>
      <c r="K2913">
        <f>ABS(b2b3[[#This Row],[(mfs - b2+b3) / mfs]])</f>
        <v>18.911350271679424</v>
      </c>
      <c r="L2913" t="b">
        <f>_xlfn.TEXTAFTER(b2b3[[#This Row],[rxn]],"-",-1)="SPONT"</f>
        <v>0</v>
      </c>
      <c r="M2913" t="str">
        <f>_xlfn.TEXTAFTER(b2b3[[#This Row],[rxn]],"-",-1)</f>
        <v>rt5869_c</v>
      </c>
      <c r="N2913" t="str">
        <f>_xlfn.XLOOKUP("'PRO-"&amp;b2b3[[#This Row],[enz]]&amp;"'",'[1]Sheet2 (2)'!$A:$A,'[1]Sheet2 (2)'!$B:$B,"")</f>
        <v/>
      </c>
      <c r="O2913">
        <f>IFERROR(_xlfn.XLOOKUP(b2b3[[#This Row],[Column2]],Table17[[#This Row],[rxn-no-enz]],Table17[[#This Row],[flux]],0),0)</f>
        <v>0</v>
      </c>
      <c r="P2913" t="str">
        <f>_xlfn.TEXTBEFORE(b2b3[[#This Row],[rxn]],"-",-1,,,"")</f>
        <v>PROWASTE</v>
      </c>
    </row>
    <row r="2914" spans="6:16" hidden="1" x14ac:dyDescent="0.2">
      <c r="F2914" t="s">
        <v>12726</v>
      </c>
      <c r="G2914" t="s">
        <v>2778</v>
      </c>
      <c r="H2914" s="3">
        <v>1.1986341412198701E-11</v>
      </c>
      <c r="I2914">
        <f>_xlfn.XLOOKUP(b2b3[[#This Row],[rxn]],mfs[rxn],mfs[flux_scaled],0)</f>
        <v>1.1986341400000001E-10</v>
      </c>
      <c r="J2914">
        <f>(b2b3[[#This Row],[flux]]-b2b3[[#This Row],[flux in mfs]])/b2b3[[#This Row],[flux]]</f>
        <v>-8.9999999898228324</v>
      </c>
      <c r="K2914">
        <f>ABS(b2b3[[#This Row],[(mfs - b2+b3) / mfs]])</f>
        <v>8.9999999898228324</v>
      </c>
      <c r="L2914" t="b">
        <f>_xlfn.TEXTAFTER(b2b3[[#This Row],[rxn]],"-",-1)="SPONT"</f>
        <v>0</v>
      </c>
      <c r="M2914" t="str">
        <f>_xlfn.TEXTAFTER(b2b3[[#This Row],[rxn]],"-",-1)</f>
        <v>rt5873</v>
      </c>
      <c r="N2914">
        <f>_xlfn.XLOOKUP("'PRO-"&amp;b2b3[[#This Row],[enz]]&amp;"'",'[1]Sheet2 (2)'!$A:$A,'[1]Sheet2 (2)'!$B:$B,"")</f>
        <v>1</v>
      </c>
      <c r="O2914">
        <f>IFERROR(_xlfn.XLOOKUP(b2b3[[#This Row],[Column2]],Table17[[#This Row],[rxn-no-enz]],Table17[[#This Row],[flux]],0),0)</f>
        <v>0</v>
      </c>
      <c r="P2914" t="str">
        <f>_xlfn.TEXTBEFORE(b2b3[[#This Row],[rxn]],"-",-1,,,"")</f>
        <v>PROWASTE</v>
      </c>
    </row>
    <row r="2915" spans="6:16" hidden="1" x14ac:dyDescent="0.2">
      <c r="F2915" t="s">
        <v>12727</v>
      </c>
      <c r="G2915" t="s">
        <v>2778</v>
      </c>
      <c r="H2915" s="3">
        <v>3.0142871794727702E-11</v>
      </c>
      <c r="I2915">
        <f>_xlfn.XLOOKUP(b2b3[[#This Row],[rxn]],mfs[rxn],mfs[flux_scaled],0)</f>
        <v>3.0142871799999996E-10</v>
      </c>
      <c r="J2915">
        <f>(b2b3[[#This Row],[flux]]-b2b3[[#This Row],[flux in mfs]])/b2b3[[#This Row],[flux]]</f>
        <v>-9.0000000017491022</v>
      </c>
      <c r="K2915">
        <f>ABS(b2b3[[#This Row],[(mfs - b2+b3) / mfs]])</f>
        <v>9.0000000017491022</v>
      </c>
      <c r="L2915" t="b">
        <f>_xlfn.TEXTAFTER(b2b3[[#This Row],[rxn]],"-",-1)="SPONT"</f>
        <v>0</v>
      </c>
      <c r="M2915" t="str">
        <f>_xlfn.TEXTAFTER(b2b3[[#This Row],[rxn]],"-",-1)</f>
        <v>rt5877_x</v>
      </c>
      <c r="N2915">
        <f>_xlfn.XLOOKUP("'PRO-"&amp;b2b3[[#This Row],[enz]]&amp;"'",'[1]Sheet2 (2)'!$A:$A,'[1]Sheet2 (2)'!$B:$B,"")</f>
        <v>1</v>
      </c>
      <c r="O2915">
        <f>IFERROR(_xlfn.XLOOKUP(b2b3[[#This Row],[Column2]],Table17[[#This Row],[rxn-no-enz]],Table17[[#This Row],[flux]],0),0)</f>
        <v>0</v>
      </c>
      <c r="P2915" t="str">
        <f>_xlfn.TEXTBEFORE(b2b3[[#This Row],[rxn]],"-",-1,,,"")</f>
        <v>PROWASTE</v>
      </c>
    </row>
    <row r="2916" spans="6:16" hidden="1" x14ac:dyDescent="0.2">
      <c r="F2916" t="s">
        <v>12728</v>
      </c>
      <c r="G2916" t="s">
        <v>2778</v>
      </c>
      <c r="H2916" s="3">
        <v>1.08780327859906E-12</v>
      </c>
      <c r="I2916">
        <f>_xlfn.XLOOKUP(b2b3[[#This Row],[rxn]],mfs[rxn],mfs[flux_scaled],0)</f>
        <v>1.0878033000000001E-11</v>
      </c>
      <c r="J2916">
        <f>(b2b3[[#This Row],[flux]]-b2b3[[#This Row],[flux in mfs]])/b2b3[[#This Row],[flux]]</f>
        <v>-9.0000001967353889</v>
      </c>
      <c r="K2916">
        <f>ABS(b2b3[[#This Row],[(mfs - b2+b3) / mfs]])</f>
        <v>9.0000001967353889</v>
      </c>
      <c r="L2916" t="b">
        <f>_xlfn.TEXTAFTER(b2b3[[#This Row],[rxn]],"-",-1)="SPONT"</f>
        <v>0</v>
      </c>
      <c r="M2916" t="str">
        <f>_xlfn.TEXTAFTER(b2b3[[#This Row],[rxn]],"-",-1)</f>
        <v>rt5879</v>
      </c>
      <c r="N2916">
        <f>_xlfn.XLOOKUP("'PRO-"&amp;b2b3[[#This Row],[enz]]&amp;"'",'[1]Sheet2 (2)'!$A:$A,'[1]Sheet2 (2)'!$B:$B,"")</f>
        <v>1</v>
      </c>
      <c r="O2916">
        <f>IFERROR(_xlfn.XLOOKUP(b2b3[[#This Row],[Column2]],Table17[[#This Row],[rxn-no-enz]],Table17[[#This Row],[flux]],0),0)</f>
        <v>0</v>
      </c>
      <c r="P2916" t="str">
        <f>_xlfn.TEXTBEFORE(b2b3[[#This Row],[rxn]],"-",-1,,,"")</f>
        <v>PROWASTE</v>
      </c>
    </row>
    <row r="2917" spans="6:16" hidden="1" x14ac:dyDescent="0.2">
      <c r="F2917" t="s">
        <v>12730</v>
      </c>
      <c r="G2917" t="s">
        <v>2778</v>
      </c>
      <c r="H2917" s="3">
        <v>5.9945476397066401E-11</v>
      </c>
      <c r="I2917">
        <f>_xlfn.XLOOKUP(b2b3[[#This Row],[rxn]],mfs[rxn],mfs[flux_scaled],0)</f>
        <v>5.9945476399999991E-10</v>
      </c>
      <c r="J2917">
        <f>(b2b3[[#This Row],[flux]]-b2b3[[#This Row],[flux in mfs]])/b2b3[[#This Row],[flux]]</f>
        <v>-9.0000000004893774</v>
      </c>
      <c r="K2917">
        <f>ABS(b2b3[[#This Row],[(mfs - b2+b3) / mfs]])</f>
        <v>9.0000000004893774</v>
      </c>
      <c r="L2917" t="b">
        <f>_xlfn.TEXTAFTER(b2b3[[#This Row],[rxn]],"-",-1)="SPONT"</f>
        <v>0</v>
      </c>
      <c r="M2917" t="str">
        <f>_xlfn.TEXTAFTER(b2b3[[#This Row],[rxn]],"-",-1)</f>
        <v>rt5888</v>
      </c>
      <c r="N2917">
        <f>_xlfn.XLOOKUP("'PRO-"&amp;b2b3[[#This Row],[enz]]&amp;"'",'[1]Sheet2 (2)'!$A:$A,'[1]Sheet2 (2)'!$B:$B,"")</f>
        <v>1</v>
      </c>
      <c r="O2917">
        <f>IFERROR(_xlfn.XLOOKUP(b2b3[[#This Row],[Column2]],Table17[[#This Row],[rxn-no-enz]],Table17[[#This Row],[flux]],0),0)</f>
        <v>0</v>
      </c>
      <c r="P2917" t="str">
        <f>_xlfn.TEXTBEFORE(b2b3[[#This Row],[rxn]],"-",-1,,,"")</f>
        <v>PROWASTE</v>
      </c>
    </row>
    <row r="2918" spans="6:16" hidden="1" x14ac:dyDescent="0.2">
      <c r="F2918" t="s">
        <v>12733</v>
      </c>
      <c r="G2918" t="s">
        <v>2778</v>
      </c>
      <c r="H2918" s="3">
        <v>9.1138021056203106E-11</v>
      </c>
      <c r="I2918">
        <f>_xlfn.XLOOKUP(b2b3[[#This Row],[rxn]],mfs[rxn],mfs[flux_scaled],0)</f>
        <v>9.1138021099999996E-10</v>
      </c>
      <c r="J2918">
        <f>(b2b3[[#This Row],[flux]]-b2b3[[#This Row],[flux in mfs]])/b2b3[[#This Row],[flux]]</f>
        <v>-9.0000000048055568</v>
      </c>
      <c r="K2918">
        <f>ABS(b2b3[[#This Row],[(mfs - b2+b3) / mfs]])</f>
        <v>9.0000000048055568</v>
      </c>
      <c r="L2918" t="b">
        <f>_xlfn.TEXTAFTER(b2b3[[#This Row],[rxn]],"-",-1)="SPONT"</f>
        <v>0</v>
      </c>
      <c r="M2918" t="str">
        <f>_xlfn.TEXTAFTER(b2b3[[#This Row],[rxn]],"-",-1)</f>
        <v>rt5893</v>
      </c>
      <c r="N2918">
        <f>_xlfn.XLOOKUP("'PRO-"&amp;b2b3[[#This Row],[enz]]&amp;"'",'[1]Sheet2 (2)'!$A:$A,'[1]Sheet2 (2)'!$B:$B,"")</f>
        <v>2</v>
      </c>
      <c r="O2918">
        <f>IFERROR(_xlfn.XLOOKUP(b2b3[[#This Row],[Column2]],Table17[[#This Row],[rxn-no-enz]],Table17[[#This Row],[flux]],0),0)</f>
        <v>0</v>
      </c>
      <c r="P2918" t="str">
        <f>_xlfn.TEXTBEFORE(b2b3[[#This Row],[rxn]],"-",-1,,,"")</f>
        <v>PROWASTE</v>
      </c>
    </row>
    <row r="2919" spans="6:16" hidden="1" x14ac:dyDescent="0.2">
      <c r="F2919" t="s">
        <v>12734</v>
      </c>
      <c r="G2919" t="s">
        <v>2778</v>
      </c>
      <c r="H2919" s="3">
        <v>3.7974482922577001E-13</v>
      </c>
      <c r="I2919">
        <f>_xlfn.XLOOKUP(b2b3[[#This Row],[rxn]],mfs[rxn],mfs[flux_scaled],0)</f>
        <v>3.7974479999999994E-12</v>
      </c>
      <c r="J2919">
        <f>(b2b3[[#This Row],[flux]]-b2b3[[#This Row],[flux in mfs]])/b2b3[[#This Row],[flux]]</f>
        <v>-8.9999992303839882</v>
      </c>
      <c r="K2919">
        <f>ABS(b2b3[[#This Row],[(mfs - b2+b3) / mfs]])</f>
        <v>8.9999992303839882</v>
      </c>
      <c r="L2919" t="b">
        <f>_xlfn.TEXTAFTER(b2b3[[#This Row],[rxn]],"-",-1)="SPONT"</f>
        <v>0</v>
      </c>
      <c r="M2919" t="str">
        <f>_xlfn.TEXTAFTER(b2b3[[#This Row],[rxn]],"-",-1)</f>
        <v>rt5909</v>
      </c>
      <c r="N2919">
        <f>_xlfn.XLOOKUP("'PRO-"&amp;b2b3[[#This Row],[enz]]&amp;"'",'[1]Sheet2 (2)'!$A:$A,'[1]Sheet2 (2)'!$B:$B,"")</f>
        <v>1</v>
      </c>
      <c r="O2919">
        <f>IFERROR(_xlfn.XLOOKUP(b2b3[[#This Row],[Column2]],Table17[[#This Row],[rxn-no-enz]],Table17[[#This Row],[flux]],0),0)</f>
        <v>0</v>
      </c>
      <c r="P2919" t="str">
        <f>_xlfn.TEXTBEFORE(b2b3[[#This Row],[rxn]],"-",-1,,,"")</f>
        <v>PROWASTE</v>
      </c>
    </row>
    <row r="2920" spans="6:16" hidden="1" x14ac:dyDescent="0.2">
      <c r="F2920" t="s">
        <v>12735</v>
      </c>
      <c r="G2920" t="s">
        <v>2778</v>
      </c>
      <c r="H2920" s="3">
        <v>1.4646341848828001E-10</v>
      </c>
      <c r="I2920">
        <f>_xlfn.XLOOKUP(b2b3[[#This Row],[rxn]],mfs[rxn],mfs[flux_scaled],0)</f>
        <v>1.4646341849999999E-9</v>
      </c>
      <c r="J2920">
        <f>(b2b3[[#This Row],[flux]]-b2b3[[#This Row],[flux in mfs]])/b2b3[[#This Row],[flux]]</f>
        <v>-9.000000000800199</v>
      </c>
      <c r="K2920">
        <f>ABS(b2b3[[#This Row],[(mfs - b2+b3) / mfs]])</f>
        <v>9.000000000800199</v>
      </c>
      <c r="L2920" t="b">
        <f>_xlfn.TEXTAFTER(b2b3[[#This Row],[rxn]],"-",-1)="SPONT"</f>
        <v>0</v>
      </c>
      <c r="M2920" t="str">
        <f>_xlfn.TEXTAFTER(b2b3[[#This Row],[rxn]],"-",-1)</f>
        <v>rt5913_x</v>
      </c>
      <c r="N2920">
        <f>_xlfn.XLOOKUP("'PRO-"&amp;b2b3[[#This Row],[enz]]&amp;"'",'[1]Sheet2 (2)'!$A:$A,'[1]Sheet2 (2)'!$B:$B,"")</f>
        <v>1</v>
      </c>
      <c r="O2920">
        <f>IFERROR(_xlfn.XLOOKUP(b2b3[[#This Row],[Column2]],Table17[[#This Row],[rxn-no-enz]],Table17[[#This Row],[flux]],0),0)</f>
        <v>0</v>
      </c>
      <c r="P2920" t="str">
        <f>_xlfn.TEXTBEFORE(b2b3[[#This Row],[rxn]],"-",-1,,,"")</f>
        <v>PROWASTE</v>
      </c>
    </row>
    <row r="2921" spans="6:16" hidden="1" x14ac:dyDescent="0.2">
      <c r="F2921" t="s">
        <v>12736</v>
      </c>
      <c r="G2921" t="s">
        <v>2778</v>
      </c>
      <c r="H2921" s="3">
        <v>2.6479155604737999E-13</v>
      </c>
      <c r="I2921">
        <f>_xlfn.XLOOKUP(b2b3[[#This Row],[rxn]],mfs[rxn],mfs[flux_scaled],0)</f>
        <v>2.647916E-12</v>
      </c>
      <c r="J2921">
        <f>(b2b3[[#This Row],[flux]]-b2b3[[#This Row],[flux in mfs]])/b2b3[[#This Row],[flux]]</f>
        <v>-9.0000016598950765</v>
      </c>
      <c r="K2921">
        <f>ABS(b2b3[[#This Row],[(mfs - b2+b3) / mfs]])</f>
        <v>9.0000016598950765</v>
      </c>
      <c r="L2921" t="b">
        <f>_xlfn.TEXTAFTER(b2b3[[#This Row],[rxn]],"-",-1)="SPONT"</f>
        <v>0</v>
      </c>
      <c r="M2921" t="str">
        <f>_xlfn.TEXTAFTER(b2b3[[#This Row],[rxn]],"-",-1)</f>
        <v>rt5934</v>
      </c>
      <c r="N2921">
        <f>_xlfn.XLOOKUP("'PRO-"&amp;b2b3[[#This Row],[enz]]&amp;"'",'[1]Sheet2 (2)'!$A:$A,'[1]Sheet2 (2)'!$B:$B,"")</f>
        <v>1</v>
      </c>
      <c r="O2921">
        <f>IFERROR(_xlfn.XLOOKUP(b2b3[[#This Row],[Column2]],Table17[[#This Row],[rxn-no-enz]],Table17[[#This Row],[flux]],0),0)</f>
        <v>0</v>
      </c>
      <c r="P2921" t="str">
        <f>_xlfn.TEXTBEFORE(b2b3[[#This Row],[rxn]],"-",-1,,,"")</f>
        <v>PROWASTE</v>
      </c>
    </row>
    <row r="2922" spans="6:16" hidden="1" x14ac:dyDescent="0.2">
      <c r="F2922" t="s">
        <v>12737</v>
      </c>
      <c r="G2922" t="s">
        <v>2778</v>
      </c>
      <c r="H2922" s="3">
        <v>3.4183861164314098E-12</v>
      </c>
      <c r="I2922">
        <f>_xlfn.XLOOKUP(b2b3[[#This Row],[rxn]],mfs[rxn],mfs[flux_scaled],0)</f>
        <v>3.4183861000000004E-11</v>
      </c>
      <c r="J2922">
        <f>(b2b3[[#This Row],[flux]]-b2b3[[#This Row],[flux in mfs]])/b2b3[[#This Row],[flux]]</f>
        <v>-8.99999995193226</v>
      </c>
      <c r="K2922">
        <f>ABS(b2b3[[#This Row],[(mfs - b2+b3) / mfs]])</f>
        <v>8.99999995193226</v>
      </c>
      <c r="L2922" t="b">
        <f>_xlfn.TEXTAFTER(b2b3[[#This Row],[rxn]],"-",-1)="SPONT"</f>
        <v>0</v>
      </c>
      <c r="M2922" t="str">
        <f>_xlfn.TEXTAFTER(b2b3[[#This Row],[rxn]],"-",-1)</f>
        <v>rt5941</v>
      </c>
      <c r="N2922">
        <f>_xlfn.XLOOKUP("'PRO-"&amp;b2b3[[#This Row],[enz]]&amp;"'",'[1]Sheet2 (2)'!$A:$A,'[1]Sheet2 (2)'!$B:$B,"")</f>
        <v>1</v>
      </c>
      <c r="O2922">
        <f>IFERROR(_xlfn.XLOOKUP(b2b3[[#This Row],[Column2]],Table17[[#This Row],[rxn-no-enz]],Table17[[#This Row],[flux]],0),0)</f>
        <v>0</v>
      </c>
      <c r="P2922" t="str">
        <f>_xlfn.TEXTBEFORE(b2b3[[#This Row],[rxn]],"-",-1,,,"")</f>
        <v>PROWASTE</v>
      </c>
    </row>
    <row r="2923" spans="6:16" hidden="1" x14ac:dyDescent="0.2">
      <c r="F2923" t="s">
        <v>12738</v>
      </c>
      <c r="G2923" t="s">
        <v>2778</v>
      </c>
      <c r="H2923" s="3">
        <v>6.1950087554511105E-13</v>
      </c>
      <c r="I2923">
        <f>_xlfn.XLOOKUP(b2b3[[#This Row],[rxn]],mfs[rxn],mfs[flux_scaled],0)</f>
        <v>6.1950089999999997E-12</v>
      </c>
      <c r="J2923">
        <f>(b2b3[[#This Row],[flux]]-b2b3[[#This Row],[flux in mfs]])/b2b3[[#This Row],[flux]]</f>
        <v>-9.0000003947514831</v>
      </c>
      <c r="K2923">
        <f>ABS(b2b3[[#This Row],[(mfs - b2+b3) / mfs]])</f>
        <v>9.0000003947514831</v>
      </c>
      <c r="L2923" t="b">
        <f>_xlfn.TEXTAFTER(b2b3[[#This Row],[rxn]],"-",-1)="SPONT"</f>
        <v>0</v>
      </c>
      <c r="M2923" t="str">
        <f>_xlfn.TEXTAFTER(b2b3[[#This Row],[rxn]],"-",-1)</f>
        <v>rt5949</v>
      </c>
      <c r="N2923">
        <f>_xlfn.XLOOKUP("'PRO-"&amp;b2b3[[#This Row],[enz]]&amp;"'",'[1]Sheet2 (2)'!$A:$A,'[1]Sheet2 (2)'!$B:$B,"")</f>
        <v>1</v>
      </c>
      <c r="O2923">
        <f>IFERROR(_xlfn.XLOOKUP(b2b3[[#This Row],[Column2]],Table17[[#This Row],[rxn-no-enz]],Table17[[#This Row],[flux]],0),0)</f>
        <v>0</v>
      </c>
      <c r="P2923" t="str">
        <f>_xlfn.TEXTBEFORE(b2b3[[#This Row],[rxn]],"-",-1,,,"")</f>
        <v>PROWASTE</v>
      </c>
    </row>
    <row r="2924" spans="6:16" hidden="1" x14ac:dyDescent="0.2">
      <c r="F2924" t="s">
        <v>12739</v>
      </c>
      <c r="G2924" t="s">
        <v>2778</v>
      </c>
      <c r="H2924" s="3">
        <v>3.88712998775997E-12</v>
      </c>
      <c r="I2924">
        <f>_xlfn.XLOOKUP(b2b3[[#This Row],[rxn]],mfs[rxn],mfs[flux_scaled],0)</f>
        <v>3.8871299999999998E-11</v>
      </c>
      <c r="J2924">
        <f>(b2b3[[#This Row],[flux]]-b2b3[[#This Row],[flux in mfs]])/b2b3[[#This Row],[flux]]</f>
        <v>-9.0000000314886037</v>
      </c>
      <c r="K2924">
        <f>ABS(b2b3[[#This Row],[(mfs - b2+b3) / mfs]])</f>
        <v>9.0000000314886037</v>
      </c>
      <c r="L2924" t="b">
        <f>_xlfn.TEXTAFTER(b2b3[[#This Row],[rxn]],"-",-1)="SPONT"</f>
        <v>0</v>
      </c>
      <c r="M2924" t="str">
        <f>_xlfn.TEXTAFTER(b2b3[[#This Row],[rxn]],"-",-1)</f>
        <v>rt5966</v>
      </c>
      <c r="N2924">
        <f>_xlfn.XLOOKUP("'PRO-"&amp;b2b3[[#This Row],[enz]]&amp;"'",'[1]Sheet2 (2)'!$A:$A,'[1]Sheet2 (2)'!$B:$B,"")</f>
        <v>1</v>
      </c>
      <c r="O2924">
        <f>IFERROR(_xlfn.XLOOKUP(b2b3[[#This Row],[Column2]],Table17[[#This Row],[rxn-no-enz]],Table17[[#This Row],[flux]],0),0)</f>
        <v>0</v>
      </c>
      <c r="P2924" t="str">
        <f>_xlfn.TEXTBEFORE(b2b3[[#This Row],[rxn]],"-",-1,,,"")</f>
        <v>PROWASTE</v>
      </c>
    </row>
    <row r="2925" spans="6:16" hidden="1" x14ac:dyDescent="0.2">
      <c r="F2925" t="s">
        <v>12740</v>
      </c>
      <c r="G2925" t="s">
        <v>2778</v>
      </c>
      <c r="H2925" s="3">
        <v>8.1409105624498803E-12</v>
      </c>
      <c r="I2925">
        <f>_xlfn.XLOOKUP(b2b3[[#This Row],[rxn]],mfs[rxn],mfs[flux_scaled],0)</f>
        <v>8.1409105999999994E-11</v>
      </c>
      <c r="J2925">
        <f>(b2b3[[#This Row],[flux]]-b2b3[[#This Row],[flux in mfs]])/b2b3[[#This Row],[flux]]</f>
        <v>-9.0000000461252085</v>
      </c>
      <c r="K2925">
        <f>ABS(b2b3[[#This Row],[(mfs - b2+b3) / mfs]])</f>
        <v>9.0000000461252085</v>
      </c>
      <c r="L2925" t="b">
        <f>_xlfn.TEXTAFTER(b2b3[[#This Row],[rxn]],"-",-1)="SPONT"</f>
        <v>0</v>
      </c>
      <c r="M2925" t="str">
        <f>_xlfn.TEXTAFTER(b2b3[[#This Row],[rxn]],"-",-1)</f>
        <v>rt5972</v>
      </c>
      <c r="N2925">
        <f>_xlfn.XLOOKUP("'PRO-"&amp;b2b3[[#This Row],[enz]]&amp;"'",'[1]Sheet2 (2)'!$A:$A,'[1]Sheet2 (2)'!$B:$B,"")</f>
        <v>1</v>
      </c>
      <c r="O2925">
        <f>IFERROR(_xlfn.XLOOKUP(b2b3[[#This Row],[Column2]],Table17[[#This Row],[rxn-no-enz]],Table17[[#This Row],[flux]],0),0)</f>
        <v>0</v>
      </c>
      <c r="P2925" t="str">
        <f>_xlfn.TEXTBEFORE(b2b3[[#This Row],[rxn]],"-",-1,,,"")</f>
        <v>PROWASTE</v>
      </c>
    </row>
    <row r="2926" spans="6:16" hidden="1" x14ac:dyDescent="0.2">
      <c r="F2926" t="s">
        <v>12741</v>
      </c>
      <c r="G2926" t="s">
        <v>2778</v>
      </c>
      <c r="H2926" s="3">
        <v>1.65752461672841E-11</v>
      </c>
      <c r="I2926">
        <f>_xlfn.XLOOKUP(b2b3[[#This Row],[rxn]],mfs[rxn],mfs[flux_scaled],0)</f>
        <v>1.6575246200000001E-10</v>
      </c>
      <c r="J2926">
        <f>(b2b3[[#This Row],[flux]]-b2b3[[#This Row],[flux in mfs]])/b2b3[[#This Row],[flux]]</f>
        <v>-9.0000000197378061</v>
      </c>
      <c r="K2926">
        <f>ABS(b2b3[[#This Row],[(mfs - b2+b3) / mfs]])</f>
        <v>9.0000000197378061</v>
      </c>
      <c r="L2926" t="b">
        <f>_xlfn.TEXTAFTER(b2b3[[#This Row],[rxn]],"-",-1)="SPONT"</f>
        <v>0</v>
      </c>
      <c r="M2926" t="str">
        <f>_xlfn.TEXTAFTER(b2b3[[#This Row],[rxn]],"-",-1)</f>
        <v>rt6000</v>
      </c>
      <c r="N2926">
        <f>_xlfn.XLOOKUP("'PRO-"&amp;b2b3[[#This Row],[enz]]&amp;"'",'[1]Sheet2 (2)'!$A:$A,'[1]Sheet2 (2)'!$B:$B,"")</f>
        <v>1</v>
      </c>
      <c r="O2926">
        <f>IFERROR(_xlfn.XLOOKUP(b2b3[[#This Row],[Column2]],Table17[[#This Row],[rxn-no-enz]],Table17[[#This Row],[flux]],0),0)</f>
        <v>0</v>
      </c>
      <c r="P2926" t="str">
        <f>_xlfn.TEXTBEFORE(b2b3[[#This Row],[rxn]],"-",-1,,,"")</f>
        <v>PROWASTE</v>
      </c>
    </row>
    <row r="2927" spans="6:16" hidden="1" x14ac:dyDescent="0.2">
      <c r="F2927" t="s">
        <v>12742</v>
      </c>
      <c r="G2927" t="s">
        <v>2778</v>
      </c>
      <c r="H2927" s="3">
        <v>6.3824727611374497E-12</v>
      </c>
      <c r="I2927">
        <f>_xlfn.XLOOKUP(b2b3[[#This Row],[rxn]],mfs[rxn],mfs[flux_scaled],0)</f>
        <v>6.3824727999999995E-11</v>
      </c>
      <c r="J2927">
        <f>(b2b3[[#This Row],[flux]]-b2b3[[#This Row],[flux in mfs]])/b2b3[[#This Row],[flux]]</f>
        <v>-9.0000000608894872</v>
      </c>
      <c r="K2927">
        <f>ABS(b2b3[[#This Row],[(mfs - b2+b3) / mfs]])</f>
        <v>9.0000000608894872</v>
      </c>
      <c r="L2927" t="b">
        <f>_xlfn.TEXTAFTER(b2b3[[#This Row],[rxn]],"-",-1)="SPONT"</f>
        <v>0</v>
      </c>
      <c r="M2927" t="str">
        <f>_xlfn.TEXTAFTER(b2b3[[#This Row],[rxn]],"-",-1)</f>
        <v>rt6001</v>
      </c>
      <c r="N2927">
        <f>_xlfn.XLOOKUP("'PRO-"&amp;b2b3[[#This Row],[enz]]&amp;"'",'[1]Sheet2 (2)'!$A:$A,'[1]Sheet2 (2)'!$B:$B,"")</f>
        <v>1</v>
      </c>
      <c r="O2927">
        <f>IFERROR(_xlfn.XLOOKUP(b2b3[[#This Row],[Column2]],Table17[[#This Row],[rxn-no-enz]],Table17[[#This Row],[flux]],0),0)</f>
        <v>0</v>
      </c>
      <c r="P2927" t="str">
        <f>_xlfn.TEXTBEFORE(b2b3[[#This Row],[rxn]],"-",-1,,,"")</f>
        <v>PROWASTE</v>
      </c>
    </row>
    <row r="2928" spans="6:16" hidden="1" x14ac:dyDescent="0.2">
      <c r="F2928" t="s">
        <v>12743</v>
      </c>
      <c r="G2928" t="s">
        <v>2778</v>
      </c>
      <c r="H2928" s="3">
        <v>4.0942950723177102E-12</v>
      </c>
      <c r="I2928">
        <f>_xlfn.XLOOKUP(b2b3[[#This Row],[rxn]],mfs[rxn],mfs[flux_scaled],0)</f>
        <v>4.0942951E-11</v>
      </c>
      <c r="J2928">
        <f>(b2b3[[#This Row],[flux]]-b2b3[[#This Row],[flux in mfs]])/b2b3[[#This Row],[flux]]</f>
        <v>-9.0000000676118574</v>
      </c>
      <c r="K2928">
        <f>ABS(b2b3[[#This Row],[(mfs - b2+b3) / mfs]])</f>
        <v>9.0000000676118574</v>
      </c>
      <c r="L2928" t="b">
        <f>_xlfn.TEXTAFTER(b2b3[[#This Row],[rxn]],"-",-1)="SPONT"</f>
        <v>0</v>
      </c>
      <c r="M2928" t="str">
        <f>_xlfn.TEXTAFTER(b2b3[[#This Row],[rxn]],"-",-1)</f>
        <v>rt6009</v>
      </c>
      <c r="N2928">
        <f>_xlfn.XLOOKUP("'PRO-"&amp;b2b3[[#This Row],[enz]]&amp;"'",'[1]Sheet2 (2)'!$A:$A,'[1]Sheet2 (2)'!$B:$B,"")</f>
        <v>1</v>
      </c>
      <c r="O2928">
        <f>IFERROR(_xlfn.XLOOKUP(b2b3[[#This Row],[Column2]],Table17[[#This Row],[rxn-no-enz]],Table17[[#This Row],[flux]],0),0)</f>
        <v>0</v>
      </c>
      <c r="P2928" t="str">
        <f>_xlfn.TEXTBEFORE(b2b3[[#This Row],[rxn]],"-",-1,,,"")</f>
        <v>PROWASTE</v>
      </c>
    </row>
    <row r="2929" spans="6:16" hidden="1" x14ac:dyDescent="0.2">
      <c r="F2929" t="s">
        <v>12744</v>
      </c>
      <c r="G2929" t="s">
        <v>2778</v>
      </c>
      <c r="H2929" s="3">
        <v>8.7543349475279404E-12</v>
      </c>
      <c r="I2929">
        <f>_xlfn.XLOOKUP(b2b3[[#This Row],[rxn]],mfs[rxn],mfs[flux_scaled],0)</f>
        <v>1.8427054300000001E-10</v>
      </c>
      <c r="J2929">
        <f>(b2b3[[#This Row],[flux]]-b2b3[[#This Row],[flux in mfs]])/b2b3[[#This Row],[flux]]</f>
        <v>-20.049062447860134</v>
      </c>
      <c r="K2929">
        <f>ABS(b2b3[[#This Row],[(mfs - b2+b3) / mfs]])</f>
        <v>20.049062447860134</v>
      </c>
      <c r="L2929" t="b">
        <f>_xlfn.TEXTAFTER(b2b3[[#This Row],[rxn]],"-",-1)="SPONT"</f>
        <v>0</v>
      </c>
      <c r="M2929" t="str">
        <f>_xlfn.TEXTAFTER(b2b3[[#This Row],[rxn]],"-",-1)</f>
        <v>rt6050</v>
      </c>
      <c r="N2929">
        <f>_xlfn.XLOOKUP("'PRO-"&amp;b2b3[[#This Row],[enz]]&amp;"'",'[1]Sheet2 (2)'!$A:$A,'[1]Sheet2 (2)'!$B:$B,"")</f>
        <v>9</v>
      </c>
      <c r="O2929">
        <f>IFERROR(_xlfn.XLOOKUP(b2b3[[#This Row],[Column2]],Table17[[#This Row],[rxn-no-enz]],Table17[[#This Row],[flux]],0),0)</f>
        <v>0</v>
      </c>
      <c r="P2929" t="str">
        <f>_xlfn.TEXTBEFORE(b2b3[[#This Row],[rxn]],"-",-1,,,"")</f>
        <v>PROWASTE</v>
      </c>
    </row>
    <row r="2930" spans="6:16" hidden="1" x14ac:dyDescent="0.2">
      <c r="F2930" t="s">
        <v>12745</v>
      </c>
      <c r="G2930" t="s">
        <v>2778</v>
      </c>
      <c r="H2930" s="3">
        <v>1.2496871503838599E-12</v>
      </c>
      <c r="I2930">
        <f>_xlfn.XLOOKUP(b2b3[[#This Row],[rxn]],mfs[rxn],mfs[flux_scaled],0)</f>
        <v>1.2496871999999999E-11</v>
      </c>
      <c r="J2930">
        <f>(b2b3[[#This Row],[flux]]-b2b3[[#This Row],[flux in mfs]])/b2b3[[#This Row],[flux]]</f>
        <v>-9.0000003970284883</v>
      </c>
      <c r="K2930">
        <f>ABS(b2b3[[#This Row],[(mfs - b2+b3) / mfs]])</f>
        <v>9.0000003970284883</v>
      </c>
      <c r="L2930" t="b">
        <f>_xlfn.TEXTAFTER(b2b3[[#This Row],[rxn]],"-",-1)="SPONT"</f>
        <v>0</v>
      </c>
      <c r="M2930" t="str">
        <f>_xlfn.TEXTAFTER(b2b3[[#This Row],[rxn]],"-",-1)</f>
        <v>rt6068</v>
      </c>
      <c r="N2930">
        <f>_xlfn.XLOOKUP("'PRO-"&amp;b2b3[[#This Row],[enz]]&amp;"'",'[1]Sheet2 (2)'!$A:$A,'[1]Sheet2 (2)'!$B:$B,"")</f>
        <v>1</v>
      </c>
      <c r="O2930">
        <f>IFERROR(_xlfn.XLOOKUP(b2b3[[#This Row],[Column2]],Table17[[#This Row],[rxn-no-enz]],Table17[[#This Row],[flux]],0),0)</f>
        <v>0</v>
      </c>
      <c r="P2930" t="str">
        <f>_xlfn.TEXTBEFORE(b2b3[[#This Row],[rxn]],"-",-1,,,"")</f>
        <v>PROWASTE</v>
      </c>
    </row>
    <row r="2931" spans="6:16" hidden="1" x14ac:dyDescent="0.2">
      <c r="F2931" t="s">
        <v>12746</v>
      </c>
      <c r="G2931" t="s">
        <v>2778</v>
      </c>
      <c r="H2931" s="3">
        <v>4.3619721622658302E-12</v>
      </c>
      <c r="I2931">
        <f>_xlfn.XLOOKUP(b2b3[[#This Row],[rxn]],mfs[rxn],mfs[flux_scaled],0)</f>
        <v>4.3619722000000001E-11</v>
      </c>
      <c r="J2931">
        <f>(b2b3[[#This Row],[flux]]-b2b3[[#This Row],[flux in mfs]])/b2b3[[#This Row],[flux]]</f>
        <v>-9.0000000865071321</v>
      </c>
      <c r="K2931">
        <f>ABS(b2b3[[#This Row],[(mfs - b2+b3) / mfs]])</f>
        <v>9.0000000865071321</v>
      </c>
      <c r="L2931" t="b">
        <f>_xlfn.TEXTAFTER(b2b3[[#This Row],[rxn]],"-",-1)="SPONT"</f>
        <v>0</v>
      </c>
      <c r="M2931" t="str">
        <f>_xlfn.TEXTAFTER(b2b3[[#This Row],[rxn]],"-",-1)</f>
        <v>rt6091</v>
      </c>
      <c r="N2931">
        <f>_xlfn.XLOOKUP("'PRO-"&amp;b2b3[[#This Row],[enz]]&amp;"'",'[1]Sheet2 (2)'!$A:$A,'[1]Sheet2 (2)'!$B:$B,"")</f>
        <v>1</v>
      </c>
      <c r="O2931">
        <f>IFERROR(_xlfn.XLOOKUP(b2b3[[#This Row],[Column2]],Table17[[#This Row],[rxn-no-enz]],Table17[[#This Row],[flux]],0),0)</f>
        <v>0</v>
      </c>
      <c r="P2931" t="str">
        <f>_xlfn.TEXTBEFORE(b2b3[[#This Row],[rxn]],"-",-1,,,"")</f>
        <v>PROWASTE</v>
      </c>
    </row>
    <row r="2932" spans="6:16" hidden="1" x14ac:dyDescent="0.2">
      <c r="F2932" t="s">
        <v>12747</v>
      </c>
      <c r="G2932" t="s">
        <v>2778</v>
      </c>
      <c r="H2932" s="3">
        <v>9.1730488914995303E-13</v>
      </c>
      <c r="I2932">
        <f>_xlfn.XLOOKUP(b2b3[[#This Row],[rxn]],mfs[rxn],mfs[flux_scaled],0)</f>
        <v>9.1730489999999998E-12</v>
      </c>
      <c r="J2932">
        <f>(b2b3[[#This Row],[flux]]-b2b3[[#This Row],[flux in mfs]])/b2b3[[#This Row],[flux]]</f>
        <v>-9.0000001182817968</v>
      </c>
      <c r="K2932">
        <f>ABS(b2b3[[#This Row],[(mfs - b2+b3) / mfs]])</f>
        <v>9.0000001182817968</v>
      </c>
      <c r="L2932" t="b">
        <f>_xlfn.TEXTAFTER(b2b3[[#This Row],[rxn]],"-",-1)="SPONT"</f>
        <v>0</v>
      </c>
      <c r="M2932" t="str">
        <f>_xlfn.TEXTAFTER(b2b3[[#This Row],[rxn]],"-",-1)</f>
        <v>rt6095</v>
      </c>
      <c r="N2932">
        <f>_xlfn.XLOOKUP("'PRO-"&amp;b2b3[[#This Row],[enz]]&amp;"'",'[1]Sheet2 (2)'!$A:$A,'[1]Sheet2 (2)'!$B:$B,"")</f>
        <v>1</v>
      </c>
      <c r="O2932">
        <f>IFERROR(_xlfn.XLOOKUP(b2b3[[#This Row],[Column2]],Table17[[#This Row],[rxn-no-enz]],Table17[[#This Row],[flux]],0),0)</f>
        <v>0</v>
      </c>
      <c r="P2932" t="str">
        <f>_xlfn.TEXTBEFORE(b2b3[[#This Row],[rxn]],"-",-1,,,"")</f>
        <v>PROWASTE</v>
      </c>
    </row>
    <row r="2933" spans="6:16" hidden="1" x14ac:dyDescent="0.2">
      <c r="F2933" t="s">
        <v>12748</v>
      </c>
      <c r="G2933" t="s">
        <v>2778</v>
      </c>
      <c r="H2933" s="3">
        <v>9.2710054889595508E-13</v>
      </c>
      <c r="I2933">
        <f>_xlfn.XLOOKUP(b2b3[[#This Row],[rxn]],mfs[rxn],mfs[flux_scaled],0)</f>
        <v>9.2710050000000008E-12</v>
      </c>
      <c r="J2933">
        <f>(b2b3[[#This Row],[flux]]-b2b3[[#This Row],[flux in mfs]])/b2b3[[#This Row],[flux]]</f>
        <v>-8.9999994725927515</v>
      </c>
      <c r="K2933">
        <f>ABS(b2b3[[#This Row],[(mfs - b2+b3) / mfs]])</f>
        <v>8.9999994725927515</v>
      </c>
      <c r="L2933" t="b">
        <f>_xlfn.TEXTAFTER(b2b3[[#This Row],[rxn]],"-",-1)="SPONT"</f>
        <v>0</v>
      </c>
      <c r="M2933" t="str">
        <f>_xlfn.TEXTAFTER(b2b3[[#This Row],[rxn]],"-",-1)</f>
        <v>rt6112</v>
      </c>
      <c r="N2933">
        <f>_xlfn.XLOOKUP("'PRO-"&amp;b2b3[[#This Row],[enz]]&amp;"'",'[1]Sheet2 (2)'!$A:$A,'[1]Sheet2 (2)'!$B:$B,"")</f>
        <v>1</v>
      </c>
      <c r="O2933">
        <f>IFERROR(_xlfn.XLOOKUP(b2b3[[#This Row],[Column2]],Table17[[#This Row],[rxn-no-enz]],Table17[[#This Row],[flux]],0),0)</f>
        <v>0</v>
      </c>
      <c r="P2933" t="str">
        <f>_xlfn.TEXTBEFORE(b2b3[[#This Row],[rxn]],"-",-1,,,"")</f>
        <v>PROWASTE</v>
      </c>
    </row>
    <row r="2934" spans="6:16" hidden="1" x14ac:dyDescent="0.2">
      <c r="F2934" t="s">
        <v>12749</v>
      </c>
      <c r="G2934" t="s">
        <v>2778</v>
      </c>
      <c r="H2934" s="3">
        <v>8.5275318274224203E-11</v>
      </c>
      <c r="I2934">
        <f>_xlfn.XLOOKUP(b2b3[[#This Row],[rxn]],mfs[rxn],mfs[flux_scaled],0)</f>
        <v>8.5275318300000001E-10</v>
      </c>
      <c r="J2934">
        <f>(b2b3[[#This Row],[flux]]-b2b3[[#This Row],[flux in mfs]])/b2b3[[#This Row],[flux]]</f>
        <v>-9.0000000030226559</v>
      </c>
      <c r="K2934">
        <f>ABS(b2b3[[#This Row],[(mfs - b2+b3) / mfs]])</f>
        <v>9.0000000030226559</v>
      </c>
      <c r="L2934" t="b">
        <f>_xlfn.TEXTAFTER(b2b3[[#This Row],[rxn]],"-",-1)="SPONT"</f>
        <v>0</v>
      </c>
      <c r="M2934" t="str">
        <f>_xlfn.TEXTAFTER(b2b3[[#This Row],[rxn]],"-",-1)</f>
        <v>rt6131</v>
      </c>
      <c r="N2934">
        <f>_xlfn.XLOOKUP("'PRO-"&amp;b2b3[[#This Row],[enz]]&amp;"'",'[1]Sheet2 (2)'!$A:$A,'[1]Sheet2 (2)'!$B:$B,"")</f>
        <v>1</v>
      </c>
      <c r="O2934">
        <f>IFERROR(_xlfn.XLOOKUP(b2b3[[#This Row],[Column2]],Table17[[#This Row],[rxn-no-enz]],Table17[[#This Row],[flux]],0),0)</f>
        <v>0</v>
      </c>
      <c r="P2934" t="str">
        <f>_xlfn.TEXTBEFORE(b2b3[[#This Row],[rxn]],"-",-1,,,"")</f>
        <v>PROWASTE</v>
      </c>
    </row>
    <row r="2935" spans="6:16" hidden="1" x14ac:dyDescent="0.2">
      <c r="F2935" t="s">
        <v>12750</v>
      </c>
      <c r="G2935" t="s">
        <v>2778</v>
      </c>
      <c r="H2935" s="3">
        <v>1.3508077562461001E-12</v>
      </c>
      <c r="I2935">
        <f>_xlfn.XLOOKUP(b2b3[[#This Row],[rxn]],mfs[rxn],mfs[flux_scaled],0)</f>
        <v>1.3508077999999999E-11</v>
      </c>
      <c r="J2935">
        <f>(b2b3[[#This Row],[flux]]-b2b3[[#This Row],[flux in mfs]])/b2b3[[#This Row],[flux]]</f>
        <v>-9.0000003239091537</v>
      </c>
      <c r="K2935">
        <f>ABS(b2b3[[#This Row],[(mfs - b2+b3) / mfs]])</f>
        <v>9.0000003239091537</v>
      </c>
      <c r="L2935" t="b">
        <f>_xlfn.TEXTAFTER(b2b3[[#This Row],[rxn]],"-",-1)="SPONT"</f>
        <v>0</v>
      </c>
      <c r="M2935" t="str">
        <f>_xlfn.TEXTAFTER(b2b3[[#This Row],[rxn]],"-",-1)</f>
        <v>rt6162</v>
      </c>
      <c r="N2935">
        <f>_xlfn.XLOOKUP("'PRO-"&amp;b2b3[[#This Row],[enz]]&amp;"'",'[1]Sheet2 (2)'!$A:$A,'[1]Sheet2 (2)'!$B:$B,"")</f>
        <v>1</v>
      </c>
      <c r="O2935">
        <f>IFERROR(_xlfn.XLOOKUP(b2b3[[#This Row],[Column2]],Table17[[#This Row],[rxn-no-enz]],Table17[[#This Row],[flux]],0),0)</f>
        <v>0</v>
      </c>
      <c r="P2935" t="str">
        <f>_xlfn.TEXTBEFORE(b2b3[[#This Row],[rxn]],"-",-1,,,"")</f>
        <v>PROWASTE</v>
      </c>
    </row>
    <row r="2936" spans="6:16" hidden="1" x14ac:dyDescent="0.2">
      <c r="F2936" t="s">
        <v>12751</v>
      </c>
      <c r="G2936" t="s">
        <v>2778</v>
      </c>
      <c r="H2936" s="3">
        <v>1.55909057520115E-12</v>
      </c>
      <c r="I2936">
        <f>_xlfn.XLOOKUP(b2b3[[#This Row],[rxn]],mfs[rxn],mfs[flux_scaled],0)</f>
        <v>1.5590906000000001E-11</v>
      </c>
      <c r="J2936">
        <f>(b2b3[[#This Row],[flux]]-b2b3[[#This Row],[flux in mfs]])/b2b3[[#This Row],[flux]]</f>
        <v>-9.000000159059713</v>
      </c>
      <c r="K2936">
        <f>ABS(b2b3[[#This Row],[(mfs - b2+b3) / mfs]])</f>
        <v>9.000000159059713</v>
      </c>
      <c r="L2936" t="b">
        <f>_xlfn.TEXTAFTER(b2b3[[#This Row],[rxn]],"-",-1)="SPONT"</f>
        <v>0</v>
      </c>
      <c r="M2936" t="str">
        <f>_xlfn.TEXTAFTER(b2b3[[#This Row],[rxn]],"-",-1)</f>
        <v>rt6173</v>
      </c>
      <c r="N2936">
        <f>_xlfn.XLOOKUP("'PRO-"&amp;b2b3[[#This Row],[enz]]&amp;"'",'[1]Sheet2 (2)'!$A:$A,'[1]Sheet2 (2)'!$B:$B,"")</f>
        <v>1</v>
      </c>
      <c r="O2936">
        <f>IFERROR(_xlfn.XLOOKUP(b2b3[[#This Row],[Column2]],Table17[[#This Row],[rxn-no-enz]],Table17[[#This Row],[flux]],0),0)</f>
        <v>0</v>
      </c>
      <c r="P2936" t="str">
        <f>_xlfn.TEXTBEFORE(b2b3[[#This Row],[rxn]],"-",-1,,,"")</f>
        <v>PROWASTE</v>
      </c>
    </row>
    <row r="2937" spans="6:16" hidden="1" x14ac:dyDescent="0.2">
      <c r="F2937" t="s">
        <v>12752</v>
      </c>
      <c r="G2937" t="s">
        <v>2778</v>
      </c>
      <c r="H2937" s="3">
        <v>1.41843825836339E-11</v>
      </c>
      <c r="I2937">
        <f>_xlfn.XLOOKUP(b2b3[[#This Row],[rxn]],mfs[rxn],mfs[flux_scaled],0)</f>
        <v>1.41843826E-10</v>
      </c>
      <c r="J2937">
        <f>(b2b3[[#This Row],[flux]]-b2b3[[#This Row],[flux in mfs]])/b2b3[[#This Row],[flux]]</f>
        <v>-9.0000000115381109</v>
      </c>
      <c r="K2937">
        <f>ABS(b2b3[[#This Row],[(mfs - b2+b3) / mfs]])</f>
        <v>9.0000000115381109</v>
      </c>
      <c r="L2937" t="b">
        <f>_xlfn.TEXTAFTER(b2b3[[#This Row],[rxn]],"-",-1)="SPONT"</f>
        <v>0</v>
      </c>
      <c r="M2937" t="str">
        <f>_xlfn.TEXTAFTER(b2b3[[#This Row],[rxn]],"-",-1)</f>
        <v>rt6177</v>
      </c>
      <c r="N2937">
        <f>_xlfn.XLOOKUP("'PRO-"&amp;b2b3[[#This Row],[enz]]&amp;"'",'[1]Sheet2 (2)'!$A:$A,'[1]Sheet2 (2)'!$B:$B,"")</f>
        <v>1</v>
      </c>
      <c r="O2937">
        <f>IFERROR(_xlfn.XLOOKUP(b2b3[[#This Row],[Column2]],Table17[[#This Row],[rxn-no-enz]],Table17[[#This Row],[flux]],0),0)</f>
        <v>0</v>
      </c>
      <c r="P2937" t="str">
        <f>_xlfn.TEXTBEFORE(b2b3[[#This Row],[rxn]],"-",-1,,,"")</f>
        <v>PROWASTE</v>
      </c>
    </row>
    <row r="2938" spans="6:16" hidden="1" x14ac:dyDescent="0.2">
      <c r="F2938" t="s">
        <v>12753</v>
      </c>
      <c r="G2938" t="s">
        <v>2778</v>
      </c>
      <c r="H2938" s="3">
        <v>6.3450706923636897E-12</v>
      </c>
      <c r="I2938">
        <f>_xlfn.XLOOKUP(b2b3[[#This Row],[rxn]],mfs[rxn],mfs[flux_scaled],0)</f>
        <v>6.3450706999999999E-11</v>
      </c>
      <c r="J2938">
        <f>(b2b3[[#This Row],[flux]]-b2b3[[#This Row],[flux in mfs]])/b2b3[[#This Row],[flux]]</f>
        <v>-9.0000000120350272</v>
      </c>
      <c r="K2938">
        <f>ABS(b2b3[[#This Row],[(mfs - b2+b3) / mfs]])</f>
        <v>9.0000000120350272</v>
      </c>
      <c r="L2938" t="b">
        <f>_xlfn.TEXTAFTER(b2b3[[#This Row],[rxn]],"-",-1)="SPONT"</f>
        <v>0</v>
      </c>
      <c r="M2938" t="str">
        <f>_xlfn.TEXTAFTER(b2b3[[#This Row],[rxn]],"-",-1)</f>
        <v>rt6186</v>
      </c>
      <c r="N2938">
        <f>_xlfn.XLOOKUP("'PRO-"&amp;b2b3[[#This Row],[enz]]&amp;"'",'[1]Sheet2 (2)'!$A:$A,'[1]Sheet2 (2)'!$B:$B,"")</f>
        <v>1</v>
      </c>
      <c r="O2938">
        <f>IFERROR(_xlfn.XLOOKUP(b2b3[[#This Row],[Column2]],Table17[[#This Row],[rxn-no-enz]],Table17[[#This Row],[flux]],0),0)</f>
        <v>0</v>
      </c>
      <c r="P2938" t="str">
        <f>_xlfn.TEXTBEFORE(b2b3[[#This Row],[rxn]],"-",-1,,,"")</f>
        <v>PROWASTE</v>
      </c>
    </row>
    <row r="2939" spans="6:16" hidden="1" x14ac:dyDescent="0.2">
      <c r="F2939" t="s">
        <v>12754</v>
      </c>
      <c r="G2939" t="s">
        <v>2778</v>
      </c>
      <c r="H2939" s="3">
        <v>5.5524502184027398E-12</v>
      </c>
      <c r="I2939">
        <f>_xlfn.XLOOKUP(b2b3[[#This Row],[rxn]],mfs[rxn],mfs[flux_scaled],0)</f>
        <v>5.5524502E-11</v>
      </c>
      <c r="J2939">
        <f>(b2b3[[#This Row],[flux]]-b2b3[[#This Row],[flux in mfs]])/b2b3[[#This Row],[flux]]</f>
        <v>-8.9999999668565422</v>
      </c>
      <c r="K2939">
        <f>ABS(b2b3[[#This Row],[(mfs - b2+b3) / mfs]])</f>
        <v>8.9999999668565422</v>
      </c>
      <c r="L2939" t="b">
        <f>_xlfn.TEXTAFTER(b2b3[[#This Row],[rxn]],"-",-1)="SPONT"</f>
        <v>0</v>
      </c>
      <c r="M2939" t="str">
        <f>_xlfn.TEXTAFTER(b2b3[[#This Row],[rxn]],"-",-1)</f>
        <v>rt6190</v>
      </c>
      <c r="N2939">
        <f>_xlfn.XLOOKUP("'PRO-"&amp;b2b3[[#This Row],[enz]]&amp;"'",'[1]Sheet2 (2)'!$A:$A,'[1]Sheet2 (2)'!$B:$B,"")</f>
        <v>1</v>
      </c>
      <c r="O2939">
        <f>IFERROR(_xlfn.XLOOKUP(b2b3[[#This Row],[Column2]],Table17[[#This Row],[rxn-no-enz]],Table17[[#This Row],[flux]],0),0)</f>
        <v>0</v>
      </c>
      <c r="P2939" t="str">
        <f>_xlfn.TEXTBEFORE(b2b3[[#This Row],[rxn]],"-",-1,,,"")</f>
        <v>PROWASTE</v>
      </c>
    </row>
    <row r="2940" spans="6:16" hidden="1" x14ac:dyDescent="0.2">
      <c r="F2940" t="s">
        <v>12755</v>
      </c>
      <c r="G2940" t="s">
        <v>2778</v>
      </c>
      <c r="H2940" s="3">
        <v>1.31381721795634E-11</v>
      </c>
      <c r="I2940">
        <f>_xlfn.XLOOKUP(b2b3[[#This Row],[rxn]],mfs[rxn],mfs[flux_scaled],0)</f>
        <v>1.3138172200000001E-10</v>
      </c>
      <c r="J2940">
        <f>(b2b3[[#This Row],[flux]]-b2b3[[#This Row],[flux in mfs]])/b2b3[[#This Row],[flux]]</f>
        <v>-9.0000000155551323</v>
      </c>
      <c r="K2940">
        <f>ABS(b2b3[[#This Row],[(mfs - b2+b3) / mfs]])</f>
        <v>9.0000000155551323</v>
      </c>
      <c r="L2940" t="b">
        <f>_xlfn.TEXTAFTER(b2b3[[#This Row],[rxn]],"-",-1)="SPONT"</f>
        <v>0</v>
      </c>
      <c r="M2940" t="str">
        <f>_xlfn.TEXTAFTER(b2b3[[#This Row],[rxn]],"-",-1)</f>
        <v>rt6191</v>
      </c>
      <c r="N2940">
        <f>_xlfn.XLOOKUP("'PRO-"&amp;b2b3[[#This Row],[enz]]&amp;"'",'[1]Sheet2 (2)'!$A:$A,'[1]Sheet2 (2)'!$B:$B,"")</f>
        <v>1</v>
      </c>
      <c r="O2940">
        <f>IFERROR(_xlfn.XLOOKUP(b2b3[[#This Row],[Column2]],Table17[[#This Row],[rxn-no-enz]],Table17[[#This Row],[flux]],0),0)</f>
        <v>0</v>
      </c>
      <c r="P2940" t="str">
        <f>_xlfn.TEXTBEFORE(b2b3[[#This Row],[rxn]],"-",-1,,,"")</f>
        <v>PROWASTE</v>
      </c>
    </row>
    <row r="2941" spans="6:16" hidden="1" x14ac:dyDescent="0.2">
      <c r="F2941" t="s">
        <v>12756</v>
      </c>
      <c r="G2941" t="s">
        <v>2778</v>
      </c>
      <c r="H2941" s="3">
        <v>1.1593497314316499E-12</v>
      </c>
      <c r="I2941">
        <f>_xlfn.XLOOKUP(b2b3[[#This Row],[rxn]],mfs[rxn],mfs[flux_scaled],0)</f>
        <v>1.1593497E-11</v>
      </c>
      <c r="J2941">
        <f>(b2b3[[#This Row],[flux]]-b2b3[[#This Row],[flux in mfs]])/b2b3[[#This Row],[flux]]</f>
        <v>-8.9999997288855198</v>
      </c>
      <c r="K2941">
        <f>ABS(b2b3[[#This Row],[(mfs - b2+b3) / mfs]])</f>
        <v>8.9999997288855198</v>
      </c>
      <c r="L2941" t="b">
        <f>_xlfn.TEXTAFTER(b2b3[[#This Row],[rxn]],"-",-1)="SPONT"</f>
        <v>0</v>
      </c>
      <c r="M2941" t="str">
        <f>_xlfn.TEXTAFTER(b2b3[[#This Row],[rxn]],"-",-1)</f>
        <v>rt6197</v>
      </c>
      <c r="N2941">
        <f>_xlfn.XLOOKUP("'PRO-"&amp;b2b3[[#This Row],[enz]]&amp;"'",'[1]Sheet2 (2)'!$A:$A,'[1]Sheet2 (2)'!$B:$B,"")</f>
        <v>1</v>
      </c>
      <c r="O2941">
        <f>IFERROR(_xlfn.XLOOKUP(b2b3[[#This Row],[Column2]],Table17[[#This Row],[rxn-no-enz]],Table17[[#This Row],[flux]],0),0)</f>
        <v>0</v>
      </c>
      <c r="P2941" t="str">
        <f>_xlfn.TEXTBEFORE(b2b3[[#This Row],[rxn]],"-",-1,,,"")</f>
        <v>PROWASTE</v>
      </c>
    </row>
    <row r="2942" spans="6:16" hidden="1" x14ac:dyDescent="0.2">
      <c r="F2942" t="s">
        <v>12757</v>
      </c>
      <c r="G2942" t="s">
        <v>2778</v>
      </c>
      <c r="H2942" s="3">
        <v>1.3852531028151E-11</v>
      </c>
      <c r="I2942">
        <f>_xlfn.XLOOKUP(b2b3[[#This Row],[rxn]],mfs[rxn],mfs[flux_scaled],0)</f>
        <v>1.3852530999999998E-10</v>
      </c>
      <c r="J2942">
        <f>(b2b3[[#This Row],[flux]]-b2b3[[#This Row],[flux in mfs]])/b2b3[[#This Row],[flux]]</f>
        <v>-8.9999999796780799</v>
      </c>
      <c r="K2942">
        <f>ABS(b2b3[[#This Row],[(mfs - b2+b3) / mfs]])</f>
        <v>8.9999999796780799</v>
      </c>
      <c r="L2942" t="b">
        <f>_xlfn.TEXTAFTER(b2b3[[#This Row],[rxn]],"-",-1)="SPONT"</f>
        <v>0</v>
      </c>
      <c r="M2942" t="str">
        <f>_xlfn.TEXTAFTER(b2b3[[#This Row],[rxn]],"-",-1)</f>
        <v>rt6199</v>
      </c>
      <c r="N2942" t="str">
        <f>_xlfn.XLOOKUP("'PRO-"&amp;b2b3[[#This Row],[enz]]&amp;"'",'[1]Sheet2 (2)'!$A:$A,'[1]Sheet2 (2)'!$B:$B,"")</f>
        <v/>
      </c>
      <c r="O2942">
        <f>IFERROR(_xlfn.XLOOKUP(b2b3[[#This Row],[Column2]],Table17[[#This Row],[rxn-no-enz]],Table17[[#This Row],[flux]],0),0)</f>
        <v>0</v>
      </c>
      <c r="P2942" t="str">
        <f>_xlfn.TEXTBEFORE(b2b3[[#This Row],[rxn]],"-",-1,,,"")</f>
        <v>PROWASTE</v>
      </c>
    </row>
    <row r="2943" spans="6:16" hidden="1" x14ac:dyDescent="0.2">
      <c r="F2943" t="s">
        <v>12759</v>
      </c>
      <c r="G2943" t="s">
        <v>2778</v>
      </c>
      <c r="H2943" s="3">
        <v>5.2601098999877602E-11</v>
      </c>
      <c r="I2943">
        <f>_xlfn.XLOOKUP(b2b3[[#This Row],[rxn]],mfs[rxn],mfs[flux_scaled],0)</f>
        <v>5.2601098999999999E-10</v>
      </c>
      <c r="J2943">
        <f>(b2b3[[#This Row],[flux]]-b2b3[[#This Row],[flux in mfs]])/b2b3[[#This Row],[flux]]</f>
        <v>-9.0000000000232685</v>
      </c>
      <c r="K2943">
        <f>ABS(b2b3[[#This Row],[(mfs - b2+b3) / mfs]])</f>
        <v>9.0000000000232685</v>
      </c>
      <c r="L2943" t="b">
        <f>_xlfn.TEXTAFTER(b2b3[[#This Row],[rxn]],"-",-1)="SPONT"</f>
        <v>0</v>
      </c>
      <c r="M2943" t="str">
        <f>_xlfn.TEXTAFTER(b2b3[[#This Row],[rxn]],"-",-1)</f>
        <v>rt6217</v>
      </c>
      <c r="N2943">
        <f>_xlfn.XLOOKUP("'PRO-"&amp;b2b3[[#This Row],[enz]]&amp;"'",'[1]Sheet2 (2)'!$A:$A,'[1]Sheet2 (2)'!$B:$B,"")</f>
        <v>1</v>
      </c>
      <c r="O2943">
        <f>IFERROR(_xlfn.XLOOKUP(b2b3[[#This Row],[Column2]],Table17[[#This Row],[rxn-no-enz]],Table17[[#This Row],[flux]],0),0)</f>
        <v>0</v>
      </c>
      <c r="P2943" t="str">
        <f>_xlfn.TEXTBEFORE(b2b3[[#This Row],[rxn]],"-",-1,,,"")</f>
        <v>PROWASTE</v>
      </c>
    </row>
    <row r="2944" spans="6:16" hidden="1" x14ac:dyDescent="0.2">
      <c r="F2944" t="s">
        <v>12761</v>
      </c>
      <c r="G2944" t="s">
        <v>2778</v>
      </c>
      <c r="H2944" s="3">
        <v>5.4387219803419704E-12</v>
      </c>
      <c r="I2944">
        <f>_xlfn.XLOOKUP(b2b3[[#This Row],[rxn]],mfs[rxn],mfs[flux_scaled],0)</f>
        <v>5.4387219999999997E-11</v>
      </c>
      <c r="J2944">
        <f>(b2b3[[#This Row],[flux]]-b2b3[[#This Row],[flux in mfs]])/b2b3[[#This Row],[flux]]</f>
        <v>-9.0000000361445753</v>
      </c>
      <c r="K2944">
        <f>ABS(b2b3[[#This Row],[(mfs - b2+b3) / mfs]])</f>
        <v>9.0000000361445753</v>
      </c>
      <c r="L2944" t="b">
        <f>_xlfn.TEXTAFTER(b2b3[[#This Row],[rxn]],"-",-1)="SPONT"</f>
        <v>0</v>
      </c>
      <c r="M2944" t="str">
        <f>_xlfn.TEXTAFTER(b2b3[[#This Row],[rxn]],"-",-1)</f>
        <v>rt6232</v>
      </c>
      <c r="N2944">
        <f>_xlfn.XLOOKUP("'PRO-"&amp;b2b3[[#This Row],[enz]]&amp;"'",'[1]Sheet2 (2)'!$A:$A,'[1]Sheet2 (2)'!$B:$B,"")</f>
        <v>1</v>
      </c>
      <c r="O2944">
        <f>IFERROR(_xlfn.XLOOKUP(b2b3[[#This Row],[Column2]],Table17[[#This Row],[rxn-no-enz]],Table17[[#This Row],[flux]],0),0)</f>
        <v>0</v>
      </c>
      <c r="P2944" t="str">
        <f>_xlfn.TEXTBEFORE(b2b3[[#This Row],[rxn]],"-",-1,,,"")</f>
        <v>PROWASTE</v>
      </c>
    </row>
    <row r="2945" spans="6:16" hidden="1" x14ac:dyDescent="0.2">
      <c r="F2945" t="s">
        <v>12762</v>
      </c>
      <c r="G2945" t="s">
        <v>2778</v>
      </c>
      <c r="H2945" s="3">
        <v>6.1906584519649797E-14</v>
      </c>
      <c r="I2945">
        <f>_xlfn.XLOOKUP(b2b3[[#This Row],[rxn]],mfs[rxn],mfs[flux_scaled],0)</f>
        <v>6.1906600000000002E-13</v>
      </c>
      <c r="J2945">
        <f>(b2b3[[#This Row],[flux]]-b2b3[[#This Row],[flux in mfs]])/b2b3[[#This Row],[flux]]</f>
        <v>-9.0000025005983328</v>
      </c>
      <c r="K2945">
        <f>ABS(b2b3[[#This Row],[(mfs - b2+b3) / mfs]])</f>
        <v>9.0000025005983328</v>
      </c>
      <c r="L2945" t="b">
        <f>_xlfn.TEXTAFTER(b2b3[[#This Row],[rxn]],"-",-1)="SPONT"</f>
        <v>0</v>
      </c>
      <c r="M2945" t="str">
        <f>_xlfn.TEXTAFTER(b2b3[[#This Row],[rxn]],"-",-1)</f>
        <v>rt6234</v>
      </c>
      <c r="N2945">
        <f>_xlfn.XLOOKUP("'PRO-"&amp;b2b3[[#This Row],[enz]]&amp;"'",'[1]Sheet2 (2)'!$A:$A,'[1]Sheet2 (2)'!$B:$B,"")</f>
        <v>1</v>
      </c>
      <c r="O2945">
        <f>IFERROR(_xlfn.XLOOKUP(b2b3[[#This Row],[Column2]],Table17[[#This Row],[rxn-no-enz]],Table17[[#This Row],[flux]],0),0)</f>
        <v>0</v>
      </c>
      <c r="P2945" t="str">
        <f>_xlfn.TEXTBEFORE(b2b3[[#This Row],[rxn]],"-",-1,,,"")</f>
        <v>PROWASTE</v>
      </c>
    </row>
    <row r="2946" spans="6:16" hidden="1" x14ac:dyDescent="0.2">
      <c r="F2946" t="s">
        <v>12764</v>
      </c>
      <c r="G2946" t="s">
        <v>2778</v>
      </c>
      <c r="H2946" s="3">
        <v>4.74573775731478E-11</v>
      </c>
      <c r="I2946">
        <f>_xlfn.XLOOKUP(b2b3[[#This Row],[rxn]],mfs[rxn],mfs[flux_scaled],0)</f>
        <v>4.7457377599999995E-10</v>
      </c>
      <c r="J2946">
        <f>(b2b3[[#This Row],[flux]]-b2b3[[#This Row],[flux in mfs]])/b2b3[[#This Row],[flux]]</f>
        <v>-9.0000000056581708</v>
      </c>
      <c r="K2946">
        <f>ABS(b2b3[[#This Row],[(mfs - b2+b3) / mfs]])</f>
        <v>9.0000000056581708</v>
      </c>
      <c r="L2946" t="b">
        <f>_xlfn.TEXTAFTER(b2b3[[#This Row],[rxn]],"-",-1)="SPONT"</f>
        <v>0</v>
      </c>
      <c r="M2946" t="str">
        <f>_xlfn.TEXTAFTER(b2b3[[#This Row],[rxn]],"-",-1)</f>
        <v>rt6247</v>
      </c>
      <c r="N2946">
        <f>_xlfn.XLOOKUP("'PRO-"&amp;b2b3[[#This Row],[enz]]&amp;"'",'[1]Sheet2 (2)'!$A:$A,'[1]Sheet2 (2)'!$B:$B,"")</f>
        <v>1</v>
      </c>
      <c r="O2946">
        <f>IFERROR(_xlfn.XLOOKUP(b2b3[[#This Row],[Column2]],Table17[[#This Row],[rxn-no-enz]],Table17[[#This Row],[flux]],0),0)</f>
        <v>0</v>
      </c>
      <c r="P2946" t="str">
        <f>_xlfn.TEXTBEFORE(b2b3[[#This Row],[rxn]],"-",-1,,,"")</f>
        <v>PROWASTE</v>
      </c>
    </row>
    <row r="2947" spans="6:16" hidden="1" x14ac:dyDescent="0.2">
      <c r="F2947" t="s">
        <v>12765</v>
      </c>
      <c r="G2947" t="s">
        <v>2778</v>
      </c>
      <c r="H2947" s="3">
        <v>1.55287499752411E-12</v>
      </c>
      <c r="I2947">
        <f>_xlfn.XLOOKUP(b2b3[[#This Row],[rxn]],mfs[rxn],mfs[flux_scaled],0)</f>
        <v>1.5528749999999999E-11</v>
      </c>
      <c r="J2947">
        <f>(b2b3[[#This Row],[flux]]-b2b3[[#This Row],[flux in mfs]])/b2b3[[#This Row],[flux]]</f>
        <v>-9.0000000159439093</v>
      </c>
      <c r="K2947">
        <f>ABS(b2b3[[#This Row],[(mfs - b2+b3) / mfs]])</f>
        <v>9.0000000159439093</v>
      </c>
      <c r="L2947" t="b">
        <f>_xlfn.TEXTAFTER(b2b3[[#This Row],[rxn]],"-",-1)="SPONT"</f>
        <v>0</v>
      </c>
      <c r="M2947" t="str">
        <f>_xlfn.TEXTAFTER(b2b3[[#This Row],[rxn]],"-",-1)</f>
        <v>rt6249</v>
      </c>
      <c r="N2947">
        <f>_xlfn.XLOOKUP("'PRO-"&amp;b2b3[[#This Row],[enz]]&amp;"'",'[1]Sheet2 (2)'!$A:$A,'[1]Sheet2 (2)'!$B:$B,"")</f>
        <v>1</v>
      </c>
      <c r="O2947">
        <f>IFERROR(_xlfn.XLOOKUP(b2b3[[#This Row],[Column2]],Table17[[#This Row],[rxn-no-enz]],Table17[[#This Row],[flux]],0),0)</f>
        <v>0</v>
      </c>
      <c r="P2947" t="str">
        <f>_xlfn.TEXTBEFORE(b2b3[[#This Row],[rxn]],"-",-1,,,"")</f>
        <v>PROWASTE</v>
      </c>
    </row>
    <row r="2948" spans="6:16" hidden="1" x14ac:dyDescent="0.2">
      <c r="F2948" t="s">
        <v>12766</v>
      </c>
      <c r="G2948" t="s">
        <v>2778</v>
      </c>
      <c r="H2948" s="3">
        <v>7.5592184784890298E-12</v>
      </c>
      <c r="I2948">
        <f>_xlfn.XLOOKUP(b2b3[[#This Row],[rxn]],mfs[rxn],mfs[flux_scaled],0)</f>
        <v>7.5592185000000008E-11</v>
      </c>
      <c r="J2948">
        <f>(b2b3[[#This Row],[flux]]-b2b3[[#This Row],[flux in mfs]])/b2b3[[#This Row],[flux]]</f>
        <v>-9.000000028456606</v>
      </c>
      <c r="K2948">
        <f>ABS(b2b3[[#This Row],[(mfs - b2+b3) / mfs]])</f>
        <v>9.000000028456606</v>
      </c>
      <c r="L2948" t="b">
        <f>_xlfn.TEXTAFTER(b2b3[[#This Row],[rxn]],"-",-1)="SPONT"</f>
        <v>0</v>
      </c>
      <c r="M2948" t="str">
        <f>_xlfn.TEXTAFTER(b2b3[[#This Row],[rxn]],"-",-1)</f>
        <v>rt6258</v>
      </c>
      <c r="N2948">
        <f>_xlfn.XLOOKUP("'PRO-"&amp;b2b3[[#This Row],[enz]]&amp;"'",'[1]Sheet2 (2)'!$A:$A,'[1]Sheet2 (2)'!$B:$B,"")</f>
        <v>1</v>
      </c>
      <c r="O2948">
        <f>IFERROR(_xlfn.XLOOKUP(b2b3[[#This Row],[Column2]],Table17[[#This Row],[rxn-no-enz]],Table17[[#This Row],[flux]],0),0)</f>
        <v>0</v>
      </c>
      <c r="P2948" t="str">
        <f>_xlfn.TEXTBEFORE(b2b3[[#This Row],[rxn]],"-",-1,,,"")</f>
        <v>PROWASTE</v>
      </c>
    </row>
    <row r="2949" spans="6:16" hidden="1" x14ac:dyDescent="0.2">
      <c r="F2949" t="s">
        <v>12767</v>
      </c>
      <c r="G2949" t="s">
        <v>2778</v>
      </c>
      <c r="H2949" s="3">
        <v>3.7491296663274596E-12</v>
      </c>
      <c r="I2949">
        <f>_xlfn.XLOOKUP(b2b3[[#This Row],[rxn]],mfs[rxn],mfs[flux_scaled],0)</f>
        <v>3.7491296999999997E-11</v>
      </c>
      <c r="J2949">
        <f>(b2b3[[#This Row],[flux]]-b2b3[[#This Row],[flux in mfs]])/b2b3[[#This Row],[flux]]</f>
        <v>-9.0000000898142858</v>
      </c>
      <c r="K2949">
        <f>ABS(b2b3[[#This Row],[(mfs - b2+b3) / mfs]])</f>
        <v>9.0000000898142858</v>
      </c>
      <c r="L2949" t="b">
        <f>_xlfn.TEXTAFTER(b2b3[[#This Row],[rxn]],"-",-1)="SPONT"</f>
        <v>0</v>
      </c>
      <c r="M2949" t="str">
        <f>_xlfn.TEXTAFTER(b2b3[[#This Row],[rxn]],"-",-1)</f>
        <v>rt6259</v>
      </c>
      <c r="N2949">
        <f>_xlfn.XLOOKUP("'PRO-"&amp;b2b3[[#This Row],[enz]]&amp;"'",'[1]Sheet2 (2)'!$A:$A,'[1]Sheet2 (2)'!$B:$B,"")</f>
        <v>1</v>
      </c>
      <c r="O2949">
        <f>IFERROR(_xlfn.XLOOKUP(b2b3[[#This Row],[Column2]],Table17[[#This Row],[rxn-no-enz]],Table17[[#This Row],[flux]],0),0)</f>
        <v>0</v>
      </c>
      <c r="P2949" t="str">
        <f>_xlfn.TEXTBEFORE(b2b3[[#This Row],[rxn]],"-",-1,,,"")</f>
        <v>PROWASTE</v>
      </c>
    </row>
    <row r="2950" spans="6:16" hidden="1" x14ac:dyDescent="0.2">
      <c r="F2950" t="s">
        <v>12772</v>
      </c>
      <c r="G2950" t="s">
        <v>2778</v>
      </c>
      <c r="H2950" s="3">
        <v>6.1614035195512203E-12</v>
      </c>
      <c r="I2950">
        <f>_xlfn.XLOOKUP(b2b3[[#This Row],[rxn]],mfs[rxn],mfs[flux_scaled],0)</f>
        <v>6.1614035000000004E-11</v>
      </c>
      <c r="J2950">
        <f>(b2b3[[#This Row],[flux]]-b2b3[[#This Row],[flux in mfs]])/b2b3[[#This Row],[flux]]</f>
        <v>-8.9999999682682361</v>
      </c>
      <c r="K2950">
        <f>ABS(b2b3[[#This Row],[(mfs - b2+b3) / mfs]])</f>
        <v>8.9999999682682361</v>
      </c>
      <c r="L2950" t="b">
        <f>_xlfn.TEXTAFTER(b2b3[[#This Row],[rxn]],"-",-1)="SPONT"</f>
        <v>0</v>
      </c>
      <c r="M2950" t="str">
        <f>_xlfn.TEXTAFTER(b2b3[[#This Row],[rxn]],"-",-1)</f>
        <v>rt6356</v>
      </c>
      <c r="N2950">
        <f>_xlfn.XLOOKUP("'PRO-"&amp;b2b3[[#This Row],[enz]]&amp;"'",'[1]Sheet2 (2)'!$A:$A,'[1]Sheet2 (2)'!$B:$B,"")</f>
        <v>1</v>
      </c>
      <c r="O2950">
        <f>IFERROR(_xlfn.XLOOKUP(b2b3[[#This Row],[Column2]],Table17[[#This Row],[rxn-no-enz]],Table17[[#This Row],[flux]],0),0)</f>
        <v>0</v>
      </c>
      <c r="P2950" t="str">
        <f>_xlfn.TEXTBEFORE(b2b3[[#This Row],[rxn]],"-",-1,,,"")</f>
        <v>PROWASTE</v>
      </c>
    </row>
    <row r="2951" spans="6:16" hidden="1" x14ac:dyDescent="0.2">
      <c r="F2951" t="s">
        <v>12773</v>
      </c>
      <c r="G2951" t="s">
        <v>2778</v>
      </c>
      <c r="H2951" s="3">
        <v>1.7419496766576399E-12</v>
      </c>
      <c r="I2951">
        <f>_xlfn.XLOOKUP(b2b3[[#This Row],[rxn]],mfs[rxn],mfs[flux_scaled],0)</f>
        <v>1.7419497E-11</v>
      </c>
      <c r="J2951">
        <f>(b2b3[[#This Row],[flux]]-b2b3[[#This Row],[flux in mfs]])/b2b3[[#This Row],[flux]]</f>
        <v>-9.0000001340013451</v>
      </c>
      <c r="K2951">
        <f>ABS(b2b3[[#This Row],[(mfs - b2+b3) / mfs]])</f>
        <v>9.0000001340013451</v>
      </c>
      <c r="L2951" t="b">
        <f>_xlfn.TEXTAFTER(b2b3[[#This Row],[rxn]],"-",-1)="SPONT"</f>
        <v>0</v>
      </c>
      <c r="M2951" t="str">
        <f>_xlfn.TEXTAFTER(b2b3[[#This Row],[rxn]],"-",-1)</f>
        <v>rt6375</v>
      </c>
      <c r="N2951">
        <f>_xlfn.XLOOKUP("'PRO-"&amp;b2b3[[#This Row],[enz]]&amp;"'",'[1]Sheet2 (2)'!$A:$A,'[1]Sheet2 (2)'!$B:$B,"")</f>
        <v>1</v>
      </c>
      <c r="O2951">
        <f>IFERROR(_xlfn.XLOOKUP(b2b3[[#This Row],[Column2]],Table17[[#This Row],[rxn-no-enz]],Table17[[#This Row],[flux]],0),0)</f>
        <v>0</v>
      </c>
      <c r="P2951" t="str">
        <f>_xlfn.TEXTBEFORE(b2b3[[#This Row],[rxn]],"-",-1,,,"")</f>
        <v>PROWASTE</v>
      </c>
    </row>
    <row r="2952" spans="6:16" hidden="1" x14ac:dyDescent="0.2">
      <c r="F2952" t="s">
        <v>12774</v>
      </c>
      <c r="G2952" t="s">
        <v>2778</v>
      </c>
      <c r="H2952" s="3">
        <v>1.2299891558927E-12</v>
      </c>
      <c r="I2952">
        <f>_xlfn.XLOOKUP(b2b3[[#This Row],[rxn]],mfs[rxn],mfs[flux_scaled],0)</f>
        <v>1.2299892E-11</v>
      </c>
      <c r="J2952">
        <f>(b2b3[[#This Row],[flux]]-b2b3[[#This Row],[flux in mfs]])/b2b3[[#This Row],[flux]]</f>
        <v>-9.0000003585990971</v>
      </c>
      <c r="K2952">
        <f>ABS(b2b3[[#This Row],[(mfs - b2+b3) / mfs]])</f>
        <v>9.0000003585990971</v>
      </c>
      <c r="L2952" t="b">
        <f>_xlfn.TEXTAFTER(b2b3[[#This Row],[rxn]],"-",-1)="SPONT"</f>
        <v>0</v>
      </c>
      <c r="M2952" t="str">
        <f>_xlfn.TEXTAFTER(b2b3[[#This Row],[rxn]],"-",-1)</f>
        <v>rt6386</v>
      </c>
      <c r="N2952">
        <f>_xlfn.XLOOKUP("'PRO-"&amp;b2b3[[#This Row],[enz]]&amp;"'",'[1]Sheet2 (2)'!$A:$A,'[1]Sheet2 (2)'!$B:$B,"")</f>
        <v>1</v>
      </c>
      <c r="O2952">
        <f>IFERROR(_xlfn.XLOOKUP(b2b3[[#This Row],[Column2]],Table17[[#This Row],[rxn-no-enz]],Table17[[#This Row],[flux]],0),0)</f>
        <v>0</v>
      </c>
      <c r="P2952" t="str">
        <f>_xlfn.TEXTBEFORE(b2b3[[#This Row],[rxn]],"-",-1,,,"")</f>
        <v>PROWASTE</v>
      </c>
    </row>
    <row r="2953" spans="6:16" hidden="1" x14ac:dyDescent="0.2">
      <c r="F2953" t="s">
        <v>12775</v>
      </c>
      <c r="G2953" t="s">
        <v>2778</v>
      </c>
      <c r="H2953" s="3">
        <v>1.28755563817764E-12</v>
      </c>
      <c r="I2953">
        <f>_xlfn.XLOOKUP(b2b3[[#This Row],[rxn]],mfs[rxn],mfs[flux_scaled],0)</f>
        <v>1.2875556E-11</v>
      </c>
      <c r="J2953">
        <f>(b2b3[[#This Row],[flux]]-b2b3[[#This Row],[flux in mfs]])/b2b3[[#This Row],[flux]]</f>
        <v>-8.9999997034874557</v>
      </c>
      <c r="K2953">
        <f>ABS(b2b3[[#This Row],[(mfs - b2+b3) / mfs]])</f>
        <v>8.9999997034874557</v>
      </c>
      <c r="L2953" t="b">
        <f>_xlfn.TEXTAFTER(b2b3[[#This Row],[rxn]],"-",-1)="SPONT"</f>
        <v>0</v>
      </c>
      <c r="M2953" t="str">
        <f>_xlfn.TEXTAFTER(b2b3[[#This Row],[rxn]],"-",-1)</f>
        <v>rt6409</v>
      </c>
      <c r="N2953">
        <f>_xlfn.XLOOKUP("'PRO-"&amp;b2b3[[#This Row],[enz]]&amp;"'",'[1]Sheet2 (2)'!$A:$A,'[1]Sheet2 (2)'!$B:$B,"")</f>
        <v>1</v>
      </c>
      <c r="O2953">
        <f>IFERROR(_xlfn.XLOOKUP(b2b3[[#This Row],[Column2]],Table17[[#This Row],[rxn-no-enz]],Table17[[#This Row],[flux]],0),0)</f>
        <v>0</v>
      </c>
      <c r="P2953" t="str">
        <f>_xlfn.TEXTBEFORE(b2b3[[#This Row],[rxn]],"-",-1,,,"")</f>
        <v>PROWASTE</v>
      </c>
    </row>
    <row r="2954" spans="6:16" hidden="1" x14ac:dyDescent="0.2">
      <c r="F2954" t="s">
        <v>12776</v>
      </c>
      <c r="G2954" t="s">
        <v>2778</v>
      </c>
      <c r="H2954" s="3">
        <v>2.02383468746441E-10</v>
      </c>
      <c r="I2954">
        <f>_xlfn.XLOOKUP(b2b3[[#This Row],[rxn]],mfs[rxn],mfs[flux_scaled],0)</f>
        <v>2.023834687E-9</v>
      </c>
      <c r="J2954">
        <f>(b2b3[[#This Row],[flux]]-b2b3[[#This Row],[flux in mfs]])/b2b3[[#This Row],[flux]]</f>
        <v>-8.9999999977052969</v>
      </c>
      <c r="K2954">
        <f>ABS(b2b3[[#This Row],[(mfs - b2+b3) / mfs]])</f>
        <v>8.9999999977052969</v>
      </c>
      <c r="L2954" t="b">
        <f>_xlfn.TEXTAFTER(b2b3[[#This Row],[rxn]],"-",-1)="SPONT"</f>
        <v>0</v>
      </c>
      <c r="M2954" t="str">
        <f>_xlfn.TEXTAFTER(b2b3[[#This Row],[rxn]],"-",-1)</f>
        <v>rt6418</v>
      </c>
      <c r="N2954" t="str">
        <f>_xlfn.XLOOKUP("'PRO-"&amp;b2b3[[#This Row],[enz]]&amp;"'",'[1]Sheet2 (2)'!$A:$A,'[1]Sheet2 (2)'!$B:$B,"")</f>
        <v/>
      </c>
      <c r="O2954">
        <f>IFERROR(_xlfn.XLOOKUP(b2b3[[#This Row],[Column2]],Table17[[#This Row],[rxn-no-enz]],Table17[[#This Row],[flux]],0),0)</f>
        <v>0</v>
      </c>
      <c r="P2954" t="str">
        <f>_xlfn.TEXTBEFORE(b2b3[[#This Row],[rxn]],"-",-1,,,"")</f>
        <v>PROWASTE</v>
      </c>
    </row>
    <row r="2955" spans="6:16" hidden="1" x14ac:dyDescent="0.2">
      <c r="F2955" t="s">
        <v>12777</v>
      </c>
      <c r="G2955" t="s">
        <v>2778</v>
      </c>
      <c r="H2955" s="3">
        <v>8.6472387243519496E-14</v>
      </c>
      <c r="I2955">
        <f>_xlfn.XLOOKUP(b2b3[[#This Row],[rxn]],mfs[rxn],mfs[flux_scaled],0)</f>
        <v>8.6472400000000006E-13</v>
      </c>
      <c r="J2955">
        <f>(b2b3[[#This Row],[flux]]-b2b3[[#This Row],[flux in mfs]])/b2b3[[#This Row],[flux]]</f>
        <v>-9.0000014752085509</v>
      </c>
      <c r="K2955">
        <f>ABS(b2b3[[#This Row],[(mfs - b2+b3) / mfs]])</f>
        <v>9.0000014752085509</v>
      </c>
      <c r="L2955" t="b">
        <f>_xlfn.TEXTAFTER(b2b3[[#This Row],[rxn]],"-",-1)="SPONT"</f>
        <v>0</v>
      </c>
      <c r="M2955" t="str">
        <f>_xlfn.TEXTAFTER(b2b3[[#This Row],[rxn]],"-",-1)</f>
        <v>rt6420</v>
      </c>
      <c r="N2955">
        <f>_xlfn.XLOOKUP("'PRO-"&amp;b2b3[[#This Row],[enz]]&amp;"'",'[1]Sheet2 (2)'!$A:$A,'[1]Sheet2 (2)'!$B:$B,"")</f>
        <v>1</v>
      </c>
      <c r="O2955">
        <f>IFERROR(_xlfn.XLOOKUP(b2b3[[#This Row],[Column2]],Table17[[#This Row],[rxn-no-enz]],Table17[[#This Row],[flux]],0),0)</f>
        <v>0</v>
      </c>
      <c r="P2955" t="str">
        <f>_xlfn.TEXTBEFORE(b2b3[[#This Row],[rxn]],"-",-1,,,"")</f>
        <v>PROWASTE</v>
      </c>
    </row>
    <row r="2956" spans="6:16" hidden="1" x14ac:dyDescent="0.2">
      <c r="F2956" t="s">
        <v>12778</v>
      </c>
      <c r="G2956" t="s">
        <v>2778</v>
      </c>
      <c r="H2956" s="3">
        <v>1.7197914886344199E-11</v>
      </c>
      <c r="I2956">
        <f>_xlfn.XLOOKUP(b2b3[[#This Row],[rxn]],mfs[rxn],mfs[flux_scaled],0)</f>
        <v>0</v>
      </c>
      <c r="J2956">
        <f>(b2b3[[#This Row],[flux]]-b2b3[[#This Row],[flux in mfs]])/b2b3[[#This Row],[flux]]</f>
        <v>1</v>
      </c>
      <c r="K2956">
        <f>ABS(b2b3[[#This Row],[(mfs - b2+b3) / mfs]])</f>
        <v>1</v>
      </c>
      <c r="L2956" t="b">
        <f>_xlfn.TEXTAFTER(b2b3[[#This Row],[rxn]],"-",-1)="SPONT"</f>
        <v>0</v>
      </c>
      <c r="M2956" t="str">
        <f>_xlfn.TEXTAFTER(b2b3[[#This Row],[rxn]],"-",-1)</f>
        <v>rt6434_x</v>
      </c>
      <c r="N2956">
        <f>_xlfn.XLOOKUP("'PRO-"&amp;b2b3[[#This Row],[enz]]&amp;"'",'[1]Sheet2 (2)'!$A:$A,'[1]Sheet2 (2)'!$B:$B,"")</f>
        <v>1</v>
      </c>
      <c r="O2956">
        <f>IFERROR(_xlfn.XLOOKUP(b2b3[[#This Row],[Column2]],Table17[[#This Row],[rxn-no-enz]],Table17[[#This Row],[flux]],0),0)</f>
        <v>0</v>
      </c>
      <c r="P2956" t="str">
        <f>_xlfn.TEXTBEFORE(b2b3[[#This Row],[rxn]],"-",-1,,,"")</f>
        <v>PROWASTE</v>
      </c>
    </row>
    <row r="2957" spans="6:16" hidden="1" x14ac:dyDescent="0.2">
      <c r="F2957" t="s">
        <v>12779</v>
      </c>
      <c r="G2957" t="s">
        <v>2778</v>
      </c>
      <c r="H2957" s="3">
        <v>1.52206384835004E-11</v>
      </c>
      <c r="I2957">
        <f>_xlfn.XLOOKUP(b2b3[[#This Row],[rxn]],mfs[rxn],mfs[flux_scaled],0)</f>
        <v>1.5220638500000001E-10</v>
      </c>
      <c r="J2957">
        <f>(b2b3[[#This Row],[flux]]-b2b3[[#This Row],[flux in mfs]])/b2b3[[#This Row],[flux]]</f>
        <v>-9.0000000108402816</v>
      </c>
      <c r="K2957">
        <f>ABS(b2b3[[#This Row],[(mfs - b2+b3) / mfs]])</f>
        <v>9.0000000108402816</v>
      </c>
      <c r="L2957" t="b">
        <f>_xlfn.TEXTAFTER(b2b3[[#This Row],[rxn]],"-",-1)="SPONT"</f>
        <v>0</v>
      </c>
      <c r="M2957" t="str">
        <f>_xlfn.TEXTAFTER(b2b3[[#This Row],[rxn]],"-",-1)</f>
        <v>rt6435</v>
      </c>
      <c r="N2957">
        <f>_xlfn.XLOOKUP("'PRO-"&amp;b2b3[[#This Row],[enz]]&amp;"'",'[1]Sheet2 (2)'!$A:$A,'[1]Sheet2 (2)'!$B:$B,"")</f>
        <v>1</v>
      </c>
      <c r="O2957">
        <f>IFERROR(_xlfn.XLOOKUP(b2b3[[#This Row],[Column2]],Table17[[#This Row],[rxn-no-enz]],Table17[[#This Row],[flux]],0),0)</f>
        <v>0</v>
      </c>
      <c r="P2957" t="str">
        <f>_xlfn.TEXTBEFORE(b2b3[[#This Row],[rxn]],"-",-1,,,"")</f>
        <v>PROWASTE</v>
      </c>
    </row>
    <row r="2958" spans="6:16" hidden="1" x14ac:dyDescent="0.2">
      <c r="F2958" t="s">
        <v>12780</v>
      </c>
      <c r="G2958" t="s">
        <v>2778</v>
      </c>
      <c r="H2958" s="3">
        <v>5.7100562061973299E-11</v>
      </c>
      <c r="I2958">
        <f>_xlfn.XLOOKUP(b2b3[[#This Row],[rxn]],mfs[rxn],mfs[flux_scaled],0)</f>
        <v>5.7100562099999995E-10</v>
      </c>
      <c r="J2958">
        <f>(b2b3[[#This Row],[flux]]-b2b3[[#This Row],[flux in mfs]])/b2b3[[#This Row],[flux]]</f>
        <v>-9.0000000066596009</v>
      </c>
      <c r="K2958">
        <f>ABS(b2b3[[#This Row],[(mfs - b2+b3) / mfs]])</f>
        <v>9.0000000066596009</v>
      </c>
      <c r="L2958" t="b">
        <f>_xlfn.TEXTAFTER(b2b3[[#This Row],[rxn]],"-",-1)="SPONT"</f>
        <v>0</v>
      </c>
      <c r="M2958" t="str">
        <f>_xlfn.TEXTAFTER(b2b3[[#This Row],[rxn]],"-",-1)</f>
        <v>rt6437</v>
      </c>
      <c r="N2958">
        <f>_xlfn.XLOOKUP("'PRO-"&amp;b2b3[[#This Row],[enz]]&amp;"'",'[1]Sheet2 (2)'!$A:$A,'[1]Sheet2 (2)'!$B:$B,"")</f>
        <v>1</v>
      </c>
      <c r="O2958">
        <f>IFERROR(_xlfn.XLOOKUP(b2b3[[#This Row],[Column2]],Table17[[#This Row],[rxn-no-enz]],Table17[[#This Row],[flux]],0),0)</f>
        <v>0</v>
      </c>
      <c r="P2958" t="str">
        <f>_xlfn.TEXTBEFORE(b2b3[[#This Row],[rxn]],"-",-1,,,"")</f>
        <v>PROWASTE</v>
      </c>
    </row>
    <row r="2959" spans="6:16" hidden="1" x14ac:dyDescent="0.2">
      <c r="F2959" t="s">
        <v>12781</v>
      </c>
      <c r="G2959" t="s">
        <v>2778</v>
      </c>
      <c r="H2959" s="3">
        <v>2.6138716356107601E-12</v>
      </c>
      <c r="I2959">
        <f>_xlfn.XLOOKUP(b2b3[[#This Row],[rxn]],mfs[rxn],mfs[flux_scaled],0)</f>
        <v>2.6138715999999998E-11</v>
      </c>
      <c r="J2959">
        <f>(b2b3[[#This Row],[flux]]-b2b3[[#This Row],[flux in mfs]])/b2b3[[#This Row],[flux]]</f>
        <v>-8.9999998637623992</v>
      </c>
      <c r="K2959">
        <f>ABS(b2b3[[#This Row],[(mfs - b2+b3) / mfs]])</f>
        <v>8.9999998637623992</v>
      </c>
      <c r="L2959" t="b">
        <f>_xlfn.TEXTAFTER(b2b3[[#This Row],[rxn]],"-",-1)="SPONT"</f>
        <v>0</v>
      </c>
      <c r="M2959" t="str">
        <f>_xlfn.TEXTAFTER(b2b3[[#This Row],[rxn]],"-",-1)</f>
        <v>rt6468</v>
      </c>
      <c r="N2959">
        <f>_xlfn.XLOOKUP("'PRO-"&amp;b2b3[[#This Row],[enz]]&amp;"'",'[1]Sheet2 (2)'!$A:$A,'[1]Sheet2 (2)'!$B:$B,"")</f>
        <v>1</v>
      </c>
      <c r="O2959">
        <f>IFERROR(_xlfn.XLOOKUP(b2b3[[#This Row],[Column2]],Table17[[#This Row],[rxn-no-enz]],Table17[[#This Row],[flux]],0),0)</f>
        <v>0</v>
      </c>
      <c r="P2959" t="str">
        <f>_xlfn.TEXTBEFORE(b2b3[[#This Row],[rxn]],"-",-1,,,"")</f>
        <v>PROWASTE</v>
      </c>
    </row>
    <row r="2960" spans="6:16" hidden="1" x14ac:dyDescent="0.2">
      <c r="F2960" t="s">
        <v>12782</v>
      </c>
      <c r="G2960" t="s">
        <v>2778</v>
      </c>
      <c r="H2960" s="3">
        <v>7.8769225946489704E-12</v>
      </c>
      <c r="I2960">
        <f>_xlfn.XLOOKUP(b2b3[[#This Row],[rxn]],mfs[rxn],mfs[flux_scaled],0)</f>
        <v>7.8769225999999996E-11</v>
      </c>
      <c r="J2960">
        <f>(b2b3[[#This Row],[flux]]-b2b3[[#This Row],[flux in mfs]])/b2b3[[#This Row],[flux]]</f>
        <v>-9.0000000067932984</v>
      </c>
      <c r="K2960">
        <f>ABS(b2b3[[#This Row],[(mfs - b2+b3) / mfs]])</f>
        <v>9.0000000067932984</v>
      </c>
      <c r="L2960" t="b">
        <f>_xlfn.TEXTAFTER(b2b3[[#This Row],[rxn]],"-",-1)="SPONT"</f>
        <v>0</v>
      </c>
      <c r="M2960" t="str">
        <f>_xlfn.TEXTAFTER(b2b3[[#This Row],[rxn]],"-",-1)</f>
        <v>rt6471</v>
      </c>
      <c r="N2960">
        <f>_xlfn.XLOOKUP("'PRO-"&amp;b2b3[[#This Row],[enz]]&amp;"'",'[1]Sheet2 (2)'!$A:$A,'[1]Sheet2 (2)'!$B:$B,"")</f>
        <v>1</v>
      </c>
      <c r="O2960">
        <f>IFERROR(_xlfn.XLOOKUP(b2b3[[#This Row],[Column2]],Table17[[#This Row],[rxn-no-enz]],Table17[[#This Row],[flux]],0),0)</f>
        <v>0</v>
      </c>
      <c r="P2960" t="str">
        <f>_xlfn.TEXTBEFORE(b2b3[[#This Row],[rxn]],"-",-1,,,"")</f>
        <v>PROWASTE</v>
      </c>
    </row>
    <row r="2961" spans="6:16" hidden="1" x14ac:dyDescent="0.2">
      <c r="F2961" t="s">
        <v>12783</v>
      </c>
      <c r="G2961" t="s">
        <v>2778</v>
      </c>
      <c r="H2961" s="3">
        <v>2.3344621155324899E-12</v>
      </c>
      <c r="I2961">
        <f>_xlfn.XLOOKUP(b2b3[[#This Row],[rxn]],mfs[rxn],mfs[flux_scaled],0)</f>
        <v>2.3344620999999999E-11</v>
      </c>
      <c r="J2961">
        <f>(b2b3[[#This Row],[flux]]-b2b3[[#This Row],[flux in mfs]])/b2b3[[#This Row],[flux]]</f>
        <v>-8.9999999334643732</v>
      </c>
      <c r="K2961">
        <f>ABS(b2b3[[#This Row],[(mfs - b2+b3) / mfs]])</f>
        <v>8.9999999334643732</v>
      </c>
      <c r="L2961" t="b">
        <f>_xlfn.TEXTAFTER(b2b3[[#This Row],[rxn]],"-",-1)="SPONT"</f>
        <v>0</v>
      </c>
      <c r="M2961" t="str">
        <f>_xlfn.TEXTAFTER(b2b3[[#This Row],[rxn]],"-",-1)</f>
        <v>rt6476</v>
      </c>
      <c r="N2961">
        <f>_xlfn.XLOOKUP("'PRO-"&amp;b2b3[[#This Row],[enz]]&amp;"'",'[1]Sheet2 (2)'!$A:$A,'[1]Sheet2 (2)'!$B:$B,"")</f>
        <v>1</v>
      </c>
      <c r="O2961">
        <f>IFERROR(_xlfn.XLOOKUP(b2b3[[#This Row],[Column2]],Table17[[#This Row],[rxn-no-enz]],Table17[[#This Row],[flux]],0),0)</f>
        <v>0</v>
      </c>
      <c r="P2961" t="str">
        <f>_xlfn.TEXTBEFORE(b2b3[[#This Row],[rxn]],"-",-1,,,"")</f>
        <v>PROWASTE</v>
      </c>
    </row>
    <row r="2962" spans="6:16" hidden="1" x14ac:dyDescent="0.2">
      <c r="F2962" t="s">
        <v>12787</v>
      </c>
      <c r="G2962" t="s">
        <v>2778</v>
      </c>
      <c r="H2962" s="3">
        <v>1.27116098569042E-11</v>
      </c>
      <c r="I2962">
        <f>_xlfn.XLOOKUP(b2b3[[#This Row],[rxn]],mfs[rxn],mfs[flux_scaled],0)</f>
        <v>1.27116099E-10</v>
      </c>
      <c r="J2962">
        <f>(b2b3[[#This Row],[flux]]-b2b3[[#This Row],[flux in mfs]])/b2b3[[#This Row],[flux]]</f>
        <v>-9.0000000339027082</v>
      </c>
      <c r="K2962">
        <f>ABS(b2b3[[#This Row],[(mfs - b2+b3) / mfs]])</f>
        <v>9.0000000339027082</v>
      </c>
      <c r="L2962" t="b">
        <f>_xlfn.TEXTAFTER(b2b3[[#This Row],[rxn]],"-",-1)="SPONT"</f>
        <v>0</v>
      </c>
      <c r="M2962" t="str">
        <f>_xlfn.TEXTAFTER(b2b3[[#This Row],[rxn]],"-",-1)</f>
        <v>rt6500</v>
      </c>
      <c r="N2962">
        <f>_xlfn.XLOOKUP("'PRO-"&amp;b2b3[[#This Row],[enz]]&amp;"'",'[1]Sheet2 (2)'!$A:$A,'[1]Sheet2 (2)'!$B:$B,"")</f>
        <v>1</v>
      </c>
      <c r="O2962">
        <f>IFERROR(_xlfn.XLOOKUP(b2b3[[#This Row],[Column2]],Table17[[#This Row],[rxn-no-enz]],Table17[[#This Row],[flux]],0),0)</f>
        <v>0</v>
      </c>
      <c r="P2962" t="str">
        <f>_xlfn.TEXTBEFORE(b2b3[[#This Row],[rxn]],"-",-1,,,"")</f>
        <v>PROWASTE</v>
      </c>
    </row>
    <row r="2963" spans="6:16" hidden="1" x14ac:dyDescent="0.2">
      <c r="F2963" t="s">
        <v>12788</v>
      </c>
      <c r="G2963" t="s">
        <v>2778</v>
      </c>
      <c r="H2963" s="3">
        <v>5.4968943309781202E-14</v>
      </c>
      <c r="I2963">
        <f>_xlfn.XLOOKUP(b2b3[[#This Row],[rxn]],mfs[rxn],mfs[flux_scaled],0)</f>
        <v>5.4968899999999998E-13</v>
      </c>
      <c r="J2963">
        <f>(b2b3[[#This Row],[flux]]-b2b3[[#This Row],[flux in mfs]])/b2b3[[#This Row],[flux]]</f>
        <v>-8.9999921210453397</v>
      </c>
      <c r="K2963">
        <f>ABS(b2b3[[#This Row],[(mfs - b2+b3) / mfs]])</f>
        <v>8.9999921210453397</v>
      </c>
      <c r="L2963" t="b">
        <f>_xlfn.TEXTAFTER(b2b3[[#This Row],[rxn]],"-",-1)="SPONT"</f>
        <v>0</v>
      </c>
      <c r="M2963" t="str">
        <f>_xlfn.TEXTAFTER(b2b3[[#This Row],[rxn]],"-",-1)</f>
        <v>rt6501</v>
      </c>
      <c r="N2963">
        <f>_xlfn.XLOOKUP("'PRO-"&amp;b2b3[[#This Row],[enz]]&amp;"'",'[1]Sheet2 (2)'!$A:$A,'[1]Sheet2 (2)'!$B:$B,"")</f>
        <v>1</v>
      </c>
      <c r="O2963">
        <f>IFERROR(_xlfn.XLOOKUP(b2b3[[#This Row],[Column2]],Table17[[#This Row],[rxn-no-enz]],Table17[[#This Row],[flux]],0),0)</f>
        <v>0</v>
      </c>
      <c r="P2963" t="str">
        <f>_xlfn.TEXTBEFORE(b2b3[[#This Row],[rxn]],"-",-1,,,"")</f>
        <v>PROWASTE</v>
      </c>
    </row>
    <row r="2964" spans="6:16" hidden="1" x14ac:dyDescent="0.2">
      <c r="F2964" t="s">
        <v>12790</v>
      </c>
      <c r="G2964" t="s">
        <v>2778</v>
      </c>
      <c r="H2964" s="3">
        <v>2.0446565438489399E-12</v>
      </c>
      <c r="I2964">
        <f>_xlfn.XLOOKUP(b2b3[[#This Row],[rxn]],mfs[rxn],mfs[flux_scaled],0)</f>
        <v>2.0446565000000002E-11</v>
      </c>
      <c r="J2964">
        <f>(b2b3[[#This Row],[flux]]-b2b3[[#This Row],[flux in mfs]])/b2b3[[#This Row],[flux]]</f>
        <v>-8.9999997855437393</v>
      </c>
      <c r="K2964">
        <f>ABS(b2b3[[#This Row],[(mfs - b2+b3) / mfs]])</f>
        <v>8.9999997855437393</v>
      </c>
      <c r="L2964" t="b">
        <f>_xlfn.TEXTAFTER(b2b3[[#This Row],[rxn]],"-",-1)="SPONT"</f>
        <v>0</v>
      </c>
      <c r="M2964" t="str">
        <f>_xlfn.TEXTAFTER(b2b3[[#This Row],[rxn]],"-",-1)</f>
        <v>rt6512</v>
      </c>
      <c r="N2964">
        <f>_xlfn.XLOOKUP("'PRO-"&amp;b2b3[[#This Row],[enz]]&amp;"'",'[1]Sheet2 (2)'!$A:$A,'[1]Sheet2 (2)'!$B:$B,"")</f>
        <v>1</v>
      </c>
      <c r="O2964">
        <f>IFERROR(_xlfn.XLOOKUP(b2b3[[#This Row],[Column2]],Table17[[#This Row],[rxn-no-enz]],Table17[[#This Row],[flux]],0),0)</f>
        <v>0</v>
      </c>
      <c r="P2964" t="str">
        <f>_xlfn.TEXTBEFORE(b2b3[[#This Row],[rxn]],"-",-1,,,"")</f>
        <v>PROWASTE</v>
      </c>
    </row>
    <row r="2965" spans="6:16" hidden="1" x14ac:dyDescent="0.2">
      <c r="F2965" t="s">
        <v>12791</v>
      </c>
      <c r="G2965" t="s">
        <v>2778</v>
      </c>
      <c r="H2965" s="3">
        <v>8.5987311783505295E-13</v>
      </c>
      <c r="I2965">
        <f>_xlfn.XLOOKUP(b2b3[[#This Row],[rxn]],mfs[rxn],mfs[flux_scaled],0)</f>
        <v>8.5987310000000006E-12</v>
      </c>
      <c r="J2965">
        <f>(b2b3[[#This Row],[flux]]-b2b3[[#This Row],[flux in mfs]])/b2b3[[#This Row],[flux]]</f>
        <v>-8.9999997925850632</v>
      </c>
      <c r="K2965">
        <f>ABS(b2b3[[#This Row],[(mfs - b2+b3) / mfs]])</f>
        <v>8.9999997925850632</v>
      </c>
      <c r="L2965" t="b">
        <f>_xlfn.TEXTAFTER(b2b3[[#This Row],[rxn]],"-",-1)="SPONT"</f>
        <v>0</v>
      </c>
      <c r="M2965" t="str">
        <f>_xlfn.TEXTAFTER(b2b3[[#This Row],[rxn]],"-",-1)</f>
        <v>rt6518</v>
      </c>
      <c r="N2965">
        <f>_xlfn.XLOOKUP("'PRO-"&amp;b2b3[[#This Row],[enz]]&amp;"'",'[1]Sheet2 (2)'!$A:$A,'[1]Sheet2 (2)'!$B:$B,"")</f>
        <v>1</v>
      </c>
      <c r="O2965">
        <f>IFERROR(_xlfn.XLOOKUP(b2b3[[#This Row],[Column2]],Table17[[#This Row],[rxn-no-enz]],Table17[[#This Row],[flux]],0),0)</f>
        <v>0</v>
      </c>
      <c r="P2965" t="str">
        <f>_xlfn.TEXTBEFORE(b2b3[[#This Row],[rxn]],"-",-1,,,"")</f>
        <v>PROWASTE</v>
      </c>
    </row>
    <row r="2966" spans="6:16" hidden="1" x14ac:dyDescent="0.2">
      <c r="F2966" t="s">
        <v>12792</v>
      </c>
      <c r="G2966" t="s">
        <v>2778</v>
      </c>
      <c r="H2966" s="3">
        <v>2.5709823133409399E-12</v>
      </c>
      <c r="I2966">
        <f>_xlfn.XLOOKUP(b2b3[[#This Row],[rxn]],mfs[rxn],mfs[flux_scaled],0)</f>
        <v>2.5709822999999999E-11</v>
      </c>
      <c r="J2966">
        <f>(b2b3[[#This Row],[flux]]-b2b3[[#This Row],[flux in mfs]])/b2b3[[#This Row],[flux]]</f>
        <v>-8.9999999481095614</v>
      </c>
      <c r="K2966">
        <f>ABS(b2b3[[#This Row],[(mfs - b2+b3) / mfs]])</f>
        <v>8.9999999481095614</v>
      </c>
      <c r="L2966" t="b">
        <f>_xlfn.TEXTAFTER(b2b3[[#This Row],[rxn]],"-",-1)="SPONT"</f>
        <v>0</v>
      </c>
      <c r="M2966" t="str">
        <f>_xlfn.TEXTAFTER(b2b3[[#This Row],[rxn]],"-",-1)</f>
        <v>rt6543</v>
      </c>
      <c r="N2966">
        <f>_xlfn.XLOOKUP("'PRO-"&amp;b2b3[[#This Row],[enz]]&amp;"'",'[1]Sheet2 (2)'!$A:$A,'[1]Sheet2 (2)'!$B:$B,"")</f>
        <v>1</v>
      </c>
      <c r="O2966">
        <f>IFERROR(_xlfn.XLOOKUP(b2b3[[#This Row],[Column2]],Table17[[#This Row],[rxn-no-enz]],Table17[[#This Row],[flux]],0),0)</f>
        <v>0</v>
      </c>
      <c r="P2966" t="str">
        <f>_xlfn.TEXTBEFORE(b2b3[[#This Row],[rxn]],"-",-1,,,"")</f>
        <v>PROWASTE</v>
      </c>
    </row>
    <row r="2967" spans="6:16" hidden="1" x14ac:dyDescent="0.2">
      <c r="F2967" t="s">
        <v>12793</v>
      </c>
      <c r="G2967" t="s">
        <v>2778</v>
      </c>
      <c r="H2967" s="3">
        <v>9.9010852454998001E-11</v>
      </c>
      <c r="I2967">
        <f>_xlfn.XLOOKUP(b2b3[[#This Row],[rxn]],mfs[rxn],mfs[flux_scaled],0)</f>
        <v>1.3575975300000001E-9</v>
      </c>
      <c r="J2967">
        <f>(b2b3[[#This Row],[flux]]-b2b3[[#This Row],[flux in mfs]])/b2b3[[#This Row],[flux]]</f>
        <v>-12.711603287296711</v>
      </c>
      <c r="K2967">
        <f>ABS(b2b3[[#This Row],[(mfs - b2+b3) / mfs]])</f>
        <v>12.711603287296711</v>
      </c>
      <c r="L2967" t="b">
        <f>_xlfn.TEXTAFTER(b2b3[[#This Row],[rxn]],"-",-1)="SPONT"</f>
        <v>0</v>
      </c>
      <c r="M2967" t="str">
        <f>_xlfn.TEXTAFTER(b2b3[[#This Row],[rxn]],"-",-1)</f>
        <v>rt6544</v>
      </c>
      <c r="N2967">
        <f>_xlfn.XLOOKUP("'PRO-"&amp;b2b3[[#This Row],[enz]]&amp;"'",'[1]Sheet2 (2)'!$A:$A,'[1]Sheet2 (2)'!$B:$B,"")</f>
        <v>1</v>
      </c>
      <c r="O2967">
        <f>IFERROR(_xlfn.XLOOKUP(b2b3[[#This Row],[Column2]],Table17[[#This Row],[rxn-no-enz]],Table17[[#This Row],[flux]],0),0)</f>
        <v>0</v>
      </c>
      <c r="P2967" t="str">
        <f>_xlfn.TEXTBEFORE(b2b3[[#This Row],[rxn]],"-",-1,,,"")</f>
        <v>PROWASTE</v>
      </c>
    </row>
    <row r="2968" spans="6:16" hidden="1" x14ac:dyDescent="0.2">
      <c r="F2968" t="s">
        <v>12795</v>
      </c>
      <c r="G2968" t="s">
        <v>2778</v>
      </c>
      <c r="H2968" s="3">
        <v>1.6992759843475199E-11</v>
      </c>
      <c r="I2968">
        <f>_xlfn.XLOOKUP(b2b3[[#This Row],[rxn]],mfs[rxn],mfs[flux_scaled],0)</f>
        <v>1.69927598E-10</v>
      </c>
      <c r="J2968">
        <f>(b2b3[[#This Row],[flux]]-b2b3[[#This Row],[flux in mfs]])/b2b3[[#This Row],[flux]]</f>
        <v>-8.9999999744154575</v>
      </c>
      <c r="K2968">
        <f>ABS(b2b3[[#This Row],[(mfs - b2+b3) / mfs]])</f>
        <v>8.9999999744154575</v>
      </c>
      <c r="L2968" t="b">
        <f>_xlfn.TEXTAFTER(b2b3[[#This Row],[rxn]],"-",-1)="SPONT"</f>
        <v>0</v>
      </c>
      <c r="M2968" t="str">
        <f>_xlfn.TEXTAFTER(b2b3[[#This Row],[rxn]],"-",-1)</f>
        <v>rt6557</v>
      </c>
      <c r="N2968">
        <f>_xlfn.XLOOKUP("'PRO-"&amp;b2b3[[#This Row],[enz]]&amp;"'",'[1]Sheet2 (2)'!$A:$A,'[1]Sheet2 (2)'!$B:$B,"")</f>
        <v>1</v>
      </c>
      <c r="O2968">
        <f>IFERROR(_xlfn.XLOOKUP(b2b3[[#This Row],[Column2]],Table17[[#This Row],[rxn-no-enz]],Table17[[#This Row],[flux]],0),0)</f>
        <v>0</v>
      </c>
      <c r="P2968" t="str">
        <f>_xlfn.TEXTBEFORE(b2b3[[#This Row],[rxn]],"-",-1,,,"")</f>
        <v>PROWASTE</v>
      </c>
    </row>
    <row r="2969" spans="6:16" hidden="1" x14ac:dyDescent="0.2">
      <c r="F2969" t="s">
        <v>12796</v>
      </c>
      <c r="G2969" t="s">
        <v>2778</v>
      </c>
      <c r="H2969" s="3">
        <v>4.5517799115920103E-12</v>
      </c>
      <c r="I2969">
        <f>_xlfn.XLOOKUP(b2b3[[#This Row],[rxn]],mfs[rxn],mfs[flux_scaled],0)</f>
        <v>4.5517799000000004E-11</v>
      </c>
      <c r="J2969">
        <f>(b2b3[[#This Row],[flux]]-b2b3[[#This Row],[flux in mfs]])/b2b3[[#This Row],[flux]]</f>
        <v>-8.9999999745330186</v>
      </c>
      <c r="K2969">
        <f>ABS(b2b3[[#This Row],[(mfs - b2+b3) / mfs]])</f>
        <v>8.9999999745330186</v>
      </c>
      <c r="L2969" t="b">
        <f>_xlfn.TEXTAFTER(b2b3[[#This Row],[rxn]],"-",-1)="SPONT"</f>
        <v>0</v>
      </c>
      <c r="M2969" t="str">
        <f>_xlfn.TEXTAFTER(b2b3[[#This Row],[rxn]],"-",-1)</f>
        <v>rt6574</v>
      </c>
      <c r="N2969">
        <f>_xlfn.XLOOKUP("'PRO-"&amp;b2b3[[#This Row],[enz]]&amp;"'",'[1]Sheet2 (2)'!$A:$A,'[1]Sheet2 (2)'!$B:$B,"")</f>
        <v>1</v>
      </c>
      <c r="O2969">
        <f>IFERROR(_xlfn.XLOOKUP(b2b3[[#This Row],[Column2]],Table17[[#This Row],[rxn-no-enz]],Table17[[#This Row],[flux]],0),0)</f>
        <v>0</v>
      </c>
      <c r="P2969" t="str">
        <f>_xlfn.TEXTBEFORE(b2b3[[#This Row],[rxn]],"-",-1,,,"")</f>
        <v>PROWASTE</v>
      </c>
    </row>
    <row r="2970" spans="6:16" hidden="1" x14ac:dyDescent="0.2">
      <c r="F2970" t="s">
        <v>12797</v>
      </c>
      <c r="G2970" t="s">
        <v>2778</v>
      </c>
      <c r="H2970" s="3">
        <v>3.7490898856185697E-12</v>
      </c>
      <c r="I2970">
        <f>_xlfn.XLOOKUP(b2b3[[#This Row],[rxn]],mfs[rxn],mfs[flux_scaled],0)</f>
        <v>3.7490899E-11</v>
      </c>
      <c r="J2970">
        <f>(b2b3[[#This Row],[flux]]-b2b3[[#This Row],[flux in mfs]])/b2b3[[#This Row],[flux]]</f>
        <v>-9.0000000383597918</v>
      </c>
      <c r="K2970">
        <f>ABS(b2b3[[#This Row],[(mfs - b2+b3) / mfs]])</f>
        <v>9.0000000383597918</v>
      </c>
      <c r="L2970" t="b">
        <f>_xlfn.TEXTAFTER(b2b3[[#This Row],[rxn]],"-",-1)="SPONT"</f>
        <v>0</v>
      </c>
      <c r="M2970" t="str">
        <f>_xlfn.TEXTAFTER(b2b3[[#This Row],[rxn]],"-",-1)</f>
        <v>rt6582</v>
      </c>
      <c r="N2970" t="str">
        <f>_xlfn.XLOOKUP("'PRO-"&amp;b2b3[[#This Row],[enz]]&amp;"'",'[1]Sheet2 (2)'!$A:$A,'[1]Sheet2 (2)'!$B:$B,"")</f>
        <v/>
      </c>
      <c r="O2970">
        <f>IFERROR(_xlfn.XLOOKUP(b2b3[[#This Row],[Column2]],Table17[[#This Row],[rxn-no-enz]],Table17[[#This Row],[flux]],0),0)</f>
        <v>0</v>
      </c>
      <c r="P2970" t="str">
        <f>_xlfn.TEXTBEFORE(b2b3[[#This Row],[rxn]],"-",-1,,,"")</f>
        <v>PROWASTE</v>
      </c>
    </row>
    <row r="2971" spans="6:16" hidden="1" x14ac:dyDescent="0.2">
      <c r="F2971" t="s">
        <v>12799</v>
      </c>
      <c r="G2971" t="s">
        <v>2778</v>
      </c>
      <c r="H2971" s="3">
        <v>3.9389870269387804E-12</v>
      </c>
      <c r="I2971">
        <f>_xlfn.XLOOKUP(b2b3[[#This Row],[rxn]],mfs[rxn],mfs[flux_scaled],0)</f>
        <v>3.9389870000000002E-11</v>
      </c>
      <c r="J2971">
        <f>(b2b3[[#This Row],[flux]]-b2b3[[#This Row],[flux in mfs]])/b2b3[[#This Row],[flux]]</f>
        <v>-8.999999931609878</v>
      </c>
      <c r="K2971">
        <f>ABS(b2b3[[#This Row],[(mfs - b2+b3) / mfs]])</f>
        <v>8.999999931609878</v>
      </c>
      <c r="L2971" t="b">
        <f>_xlfn.TEXTAFTER(b2b3[[#This Row],[rxn]],"-",-1)="SPONT"</f>
        <v>0</v>
      </c>
      <c r="M2971" t="str">
        <f>_xlfn.TEXTAFTER(b2b3[[#This Row],[rxn]],"-",-1)</f>
        <v>rt6592</v>
      </c>
      <c r="N2971">
        <f>_xlfn.XLOOKUP("'PRO-"&amp;b2b3[[#This Row],[enz]]&amp;"'",'[1]Sheet2 (2)'!$A:$A,'[1]Sheet2 (2)'!$B:$B,"")</f>
        <v>1</v>
      </c>
      <c r="O2971">
        <f>IFERROR(_xlfn.XLOOKUP(b2b3[[#This Row],[Column2]],Table17[[#This Row],[rxn-no-enz]],Table17[[#This Row],[flux]],0),0)</f>
        <v>0</v>
      </c>
      <c r="P2971" t="str">
        <f>_xlfn.TEXTBEFORE(b2b3[[#This Row],[rxn]],"-",-1,,,"")</f>
        <v>PROWASTE</v>
      </c>
    </row>
    <row r="2972" spans="6:16" hidden="1" x14ac:dyDescent="0.2">
      <c r="F2972" t="s">
        <v>12800</v>
      </c>
      <c r="G2972" t="s">
        <v>2778</v>
      </c>
      <c r="H2972" s="3">
        <v>1.81238335847995E-11</v>
      </c>
      <c r="I2972">
        <f>_xlfn.XLOOKUP(b2b3[[#This Row],[rxn]],mfs[rxn],mfs[flux_scaled],0)</f>
        <v>1.8123833600000001E-10</v>
      </c>
      <c r="J2972">
        <f>(b2b3[[#This Row],[flux]]-b2b3[[#This Row],[flux in mfs]])/b2b3[[#This Row],[flux]]</f>
        <v>-9.0000000083870226</v>
      </c>
      <c r="K2972">
        <f>ABS(b2b3[[#This Row],[(mfs - b2+b3) / mfs]])</f>
        <v>9.0000000083870226</v>
      </c>
      <c r="L2972" t="b">
        <f>_xlfn.TEXTAFTER(b2b3[[#This Row],[rxn]],"-",-1)="SPONT"</f>
        <v>0</v>
      </c>
      <c r="M2972" t="str">
        <f>_xlfn.TEXTAFTER(b2b3[[#This Row],[rxn]],"-",-1)</f>
        <v>rt6603</v>
      </c>
      <c r="N2972">
        <f>_xlfn.XLOOKUP("'PRO-"&amp;b2b3[[#This Row],[enz]]&amp;"'",'[1]Sheet2 (2)'!$A:$A,'[1]Sheet2 (2)'!$B:$B,"")</f>
        <v>1</v>
      </c>
      <c r="O2972">
        <f>IFERROR(_xlfn.XLOOKUP(b2b3[[#This Row],[Column2]],Table17[[#This Row],[rxn-no-enz]],Table17[[#This Row],[flux]],0),0)</f>
        <v>0</v>
      </c>
      <c r="P2972" t="str">
        <f>_xlfn.TEXTBEFORE(b2b3[[#This Row],[rxn]],"-",-1,,,"")</f>
        <v>PROWASTE</v>
      </c>
    </row>
    <row r="2973" spans="6:16" hidden="1" x14ac:dyDescent="0.2">
      <c r="F2973" t="s">
        <v>12801</v>
      </c>
      <c r="G2973" t="s">
        <v>2778</v>
      </c>
      <c r="H2973" s="3">
        <v>2.3330586072292198E-13</v>
      </c>
      <c r="I2973">
        <f>_xlfn.XLOOKUP(b2b3[[#This Row],[rxn]],mfs[rxn],mfs[flux_scaled],0)</f>
        <v>2.333059E-12</v>
      </c>
      <c r="J2973">
        <f>(b2b3[[#This Row],[flux]]-b2b3[[#This Row],[flux in mfs]])/b2b3[[#This Row],[flux]]</f>
        <v>-9.0000016835015586</v>
      </c>
      <c r="K2973">
        <f>ABS(b2b3[[#This Row],[(mfs - b2+b3) / mfs]])</f>
        <v>9.0000016835015586</v>
      </c>
      <c r="L2973" t="b">
        <f>_xlfn.TEXTAFTER(b2b3[[#This Row],[rxn]],"-",-1)="SPONT"</f>
        <v>0</v>
      </c>
      <c r="M2973" t="str">
        <f>_xlfn.TEXTAFTER(b2b3[[#This Row],[rxn]],"-",-1)</f>
        <v>rt6611</v>
      </c>
      <c r="N2973">
        <f>_xlfn.XLOOKUP("'PRO-"&amp;b2b3[[#This Row],[enz]]&amp;"'",'[1]Sheet2 (2)'!$A:$A,'[1]Sheet2 (2)'!$B:$B,"")</f>
        <v>1</v>
      </c>
      <c r="O2973">
        <f>IFERROR(_xlfn.XLOOKUP(b2b3[[#This Row],[Column2]],Table17[[#This Row],[rxn-no-enz]],Table17[[#This Row],[flux]],0),0)</f>
        <v>0</v>
      </c>
      <c r="P2973" t="str">
        <f>_xlfn.TEXTBEFORE(b2b3[[#This Row],[rxn]],"-",-1,,,"")</f>
        <v>PROWASTE</v>
      </c>
    </row>
    <row r="2974" spans="6:16" hidden="1" x14ac:dyDescent="0.2">
      <c r="F2974" t="s">
        <v>12802</v>
      </c>
      <c r="G2974" t="s">
        <v>2778</v>
      </c>
      <c r="H2974" s="3">
        <v>0</v>
      </c>
      <c r="I2974">
        <f>_xlfn.XLOOKUP(b2b3[[#This Row],[rxn]],mfs[rxn],mfs[flux_scaled],0)</f>
        <v>0</v>
      </c>
      <c r="J2974" t="e">
        <f>(b2b3[[#This Row],[flux]]-b2b3[[#This Row],[flux in mfs]])/b2b3[[#This Row],[flux]]</f>
        <v>#DIV/0!</v>
      </c>
      <c r="K2974" t="e">
        <f>ABS(b2b3[[#This Row],[(mfs - b2+b3) / mfs]])</f>
        <v>#DIV/0!</v>
      </c>
      <c r="L2974" t="b">
        <f>_xlfn.TEXTAFTER(b2b3[[#This Row],[rxn]],"-",-1)="SPONT"</f>
        <v>0</v>
      </c>
      <c r="M2974" t="str">
        <f>_xlfn.TEXTAFTER(b2b3[[#This Row],[rxn]],"-",-1)</f>
        <v>rt6640</v>
      </c>
      <c r="N2974">
        <f>_xlfn.XLOOKUP("'PRO-"&amp;b2b3[[#This Row],[enz]]&amp;"'",'[1]Sheet2 (2)'!$A:$A,'[1]Sheet2 (2)'!$B:$B,"")</f>
        <v>1</v>
      </c>
      <c r="O2974">
        <f>IFERROR(_xlfn.XLOOKUP(b2b3[[#This Row],[Column2]],Table17[[#This Row],[rxn-no-enz]],Table17[[#This Row],[flux]],0),0)</f>
        <v>0</v>
      </c>
      <c r="P2974" t="str">
        <f>_xlfn.TEXTBEFORE(b2b3[[#This Row],[rxn]],"-",-1,,,"")</f>
        <v>PROWASTE</v>
      </c>
    </row>
    <row r="2975" spans="6:16" hidden="1" x14ac:dyDescent="0.2">
      <c r="F2975" t="s">
        <v>12804</v>
      </c>
      <c r="G2975" t="s">
        <v>2778</v>
      </c>
      <c r="H2975" s="3">
        <v>1.23184565173515E-11</v>
      </c>
      <c r="I2975">
        <f>_xlfn.XLOOKUP(b2b3[[#This Row],[rxn]],mfs[rxn],mfs[flux_scaled],0)</f>
        <v>1.23184565E-10</v>
      </c>
      <c r="J2975">
        <f>(b2b3[[#This Row],[flux]]-b2b3[[#This Row],[flux in mfs]])/b2b3[[#This Row],[flux]]</f>
        <v>-8.9999999859142257</v>
      </c>
      <c r="K2975">
        <f>ABS(b2b3[[#This Row],[(mfs - b2+b3) / mfs]])</f>
        <v>8.9999999859142257</v>
      </c>
      <c r="L2975" t="b">
        <f>_xlfn.TEXTAFTER(b2b3[[#This Row],[rxn]],"-",-1)="SPONT"</f>
        <v>0</v>
      </c>
      <c r="M2975" t="str">
        <f>_xlfn.TEXTAFTER(b2b3[[#This Row],[rxn]],"-",-1)</f>
        <v>rt6669</v>
      </c>
      <c r="N2975">
        <f>_xlfn.XLOOKUP("'PRO-"&amp;b2b3[[#This Row],[enz]]&amp;"'",'[1]Sheet2 (2)'!$A:$A,'[1]Sheet2 (2)'!$B:$B,"")</f>
        <v>1</v>
      </c>
      <c r="O2975">
        <f>IFERROR(_xlfn.XLOOKUP(b2b3[[#This Row],[Column2]],Table17[[#This Row],[rxn-no-enz]],Table17[[#This Row],[flux]],0),0)</f>
        <v>0</v>
      </c>
      <c r="P2975" t="str">
        <f>_xlfn.TEXTBEFORE(b2b3[[#This Row],[rxn]],"-",-1,,,"")</f>
        <v>PROWASTE</v>
      </c>
    </row>
    <row r="2976" spans="6:16" hidden="1" x14ac:dyDescent="0.2">
      <c r="F2976" t="s">
        <v>12805</v>
      </c>
      <c r="G2976" t="s">
        <v>2778</v>
      </c>
      <c r="H2976" s="3">
        <v>3.7447408441530098E-12</v>
      </c>
      <c r="I2976">
        <f>_xlfn.XLOOKUP(b2b3[[#This Row],[rxn]],mfs[rxn],mfs[flux_scaled],0)</f>
        <v>3.7447408E-11</v>
      </c>
      <c r="J2976">
        <f>(b2b3[[#This Row],[flux]]-b2b3[[#This Row],[flux in mfs]])/b2b3[[#This Row],[flux]]</f>
        <v>-8.9999998820932845</v>
      </c>
      <c r="K2976">
        <f>ABS(b2b3[[#This Row],[(mfs - b2+b3) / mfs]])</f>
        <v>8.9999998820932845</v>
      </c>
      <c r="L2976" t="b">
        <f>_xlfn.TEXTAFTER(b2b3[[#This Row],[rxn]],"-",-1)="SPONT"</f>
        <v>0</v>
      </c>
      <c r="M2976" t="str">
        <f>_xlfn.TEXTAFTER(b2b3[[#This Row],[rxn]],"-",-1)</f>
        <v>rt6691</v>
      </c>
      <c r="N2976">
        <f>_xlfn.XLOOKUP("'PRO-"&amp;b2b3[[#This Row],[enz]]&amp;"'",'[1]Sheet2 (2)'!$A:$A,'[1]Sheet2 (2)'!$B:$B,"")</f>
        <v>1</v>
      </c>
      <c r="O2976">
        <f>IFERROR(_xlfn.XLOOKUP(b2b3[[#This Row],[Column2]],Table17[[#This Row],[rxn-no-enz]],Table17[[#This Row],[flux]],0),0)</f>
        <v>0</v>
      </c>
      <c r="P2976" t="str">
        <f>_xlfn.TEXTBEFORE(b2b3[[#This Row],[rxn]],"-",-1,,,"")</f>
        <v>PROWASTE</v>
      </c>
    </row>
    <row r="2977" spans="6:16" hidden="1" x14ac:dyDescent="0.2">
      <c r="F2977" t="s">
        <v>12806</v>
      </c>
      <c r="G2977" t="s">
        <v>2778</v>
      </c>
      <c r="H2977" s="3">
        <v>4.8119447359031304E-12</v>
      </c>
      <c r="I2977">
        <f>_xlfn.XLOOKUP(b2b3[[#This Row],[rxn]],mfs[rxn],mfs[flux_scaled],0)</f>
        <v>4.8119447000000002E-11</v>
      </c>
      <c r="J2977">
        <f>(b2b3[[#This Row],[flux]]-b2b3[[#This Row],[flux in mfs]])/b2b3[[#This Row],[flux]]</f>
        <v>-8.9999999253874847</v>
      </c>
      <c r="K2977">
        <f>ABS(b2b3[[#This Row],[(mfs - b2+b3) / mfs]])</f>
        <v>8.9999999253874847</v>
      </c>
      <c r="L2977" t="b">
        <f>_xlfn.TEXTAFTER(b2b3[[#This Row],[rxn]],"-",-1)="SPONT"</f>
        <v>0</v>
      </c>
      <c r="M2977" t="str">
        <f>_xlfn.TEXTAFTER(b2b3[[#This Row],[rxn]],"-",-1)</f>
        <v>rt6692_c</v>
      </c>
      <c r="N2977">
        <f>_xlfn.XLOOKUP("'PRO-"&amp;b2b3[[#This Row],[enz]]&amp;"'",'[1]Sheet2 (2)'!$A:$A,'[1]Sheet2 (2)'!$B:$B,"")</f>
        <v>1</v>
      </c>
      <c r="O2977">
        <f>IFERROR(_xlfn.XLOOKUP(b2b3[[#This Row],[Column2]],Table17[[#This Row],[rxn-no-enz]],Table17[[#This Row],[flux]],0),0)</f>
        <v>0</v>
      </c>
      <c r="P2977" t="str">
        <f>_xlfn.TEXTBEFORE(b2b3[[#This Row],[rxn]],"-",-1,,,"")</f>
        <v>PROWASTE</v>
      </c>
    </row>
    <row r="2978" spans="6:16" hidden="1" x14ac:dyDescent="0.2">
      <c r="F2978" t="s">
        <v>12807</v>
      </c>
      <c r="G2978" t="s">
        <v>2778</v>
      </c>
      <c r="H2978" s="3">
        <v>9.0834005791047499E-12</v>
      </c>
      <c r="I2978">
        <f>_xlfn.XLOOKUP(b2b3[[#This Row],[rxn]],mfs[rxn],mfs[flux_scaled],0)</f>
        <v>9.0834005999999997E-11</v>
      </c>
      <c r="J2978">
        <f>(b2b3[[#This Row],[flux]]-b2b3[[#This Row],[flux in mfs]])/b2b3[[#This Row],[flux]]</f>
        <v>-9.0000000230037749</v>
      </c>
      <c r="K2978">
        <f>ABS(b2b3[[#This Row],[(mfs - b2+b3) / mfs]])</f>
        <v>9.0000000230037749</v>
      </c>
      <c r="L2978" t="b">
        <f>_xlfn.TEXTAFTER(b2b3[[#This Row],[rxn]],"-",-1)="SPONT"</f>
        <v>0</v>
      </c>
      <c r="M2978" t="str">
        <f>_xlfn.TEXTAFTER(b2b3[[#This Row],[rxn]],"-",-1)</f>
        <v>rt6698</v>
      </c>
      <c r="N2978">
        <f>_xlfn.XLOOKUP("'PRO-"&amp;b2b3[[#This Row],[enz]]&amp;"'",'[1]Sheet2 (2)'!$A:$A,'[1]Sheet2 (2)'!$B:$B,"")</f>
        <v>1</v>
      </c>
      <c r="O2978">
        <f>IFERROR(_xlfn.XLOOKUP(b2b3[[#This Row],[Column2]],Table17[[#This Row],[rxn-no-enz]],Table17[[#This Row],[flux]],0),0)</f>
        <v>0</v>
      </c>
      <c r="P2978" t="str">
        <f>_xlfn.TEXTBEFORE(b2b3[[#This Row],[rxn]],"-",-1,,,"")</f>
        <v>PROWASTE</v>
      </c>
    </row>
    <row r="2979" spans="6:16" hidden="1" x14ac:dyDescent="0.2">
      <c r="F2979" t="s">
        <v>13341</v>
      </c>
      <c r="G2979" t="s">
        <v>2778</v>
      </c>
      <c r="H2979">
        <v>0</v>
      </c>
      <c r="I2979">
        <f>_xlfn.XLOOKUP(b2b3[[#This Row],[rxn]],mfs[rxn],mfs[flux_scaled],0)</f>
        <v>0</v>
      </c>
      <c r="J2979" t="e">
        <f>(b2b3[[#This Row],[flux]]-b2b3[[#This Row],[flux in mfs]])/b2b3[[#This Row],[flux]]</f>
        <v>#DIV/0!</v>
      </c>
      <c r="K2979" t="e">
        <f>ABS(b2b3[[#This Row],[(mfs - b2+b3) / mfs]])</f>
        <v>#DIV/0!</v>
      </c>
      <c r="L2979" t="b">
        <f>_xlfn.TEXTAFTER(b2b3[[#This Row],[rxn]],"-",-1)="SPONT"</f>
        <v>0</v>
      </c>
      <c r="M2979" t="str">
        <f>_xlfn.TEXTAFTER(b2b3[[#This Row],[rxn]],"-",-1)</f>
        <v>rt6718_en</v>
      </c>
      <c r="N2979">
        <f>_xlfn.XLOOKUP("'PRO-"&amp;b2b3[[#This Row],[enz]]&amp;"'",'[1]Sheet2 (2)'!$A:$A,'[1]Sheet2 (2)'!$B:$B,"")</f>
        <v>1</v>
      </c>
      <c r="O2979">
        <f>IFERROR(_xlfn.XLOOKUP(b2b3[[#This Row],[Column2]],Table17[[#This Row],[rxn-no-enz]],Table17[[#This Row],[flux]],0),0)</f>
        <v>0</v>
      </c>
      <c r="P2979" t="str">
        <f>_xlfn.TEXTBEFORE(b2b3[[#This Row],[rxn]],"-",-1,,,"")</f>
        <v>PROWASTE</v>
      </c>
    </row>
    <row r="2980" spans="6:16" hidden="1" x14ac:dyDescent="0.2">
      <c r="F2980" t="s">
        <v>12809</v>
      </c>
      <c r="G2980" t="s">
        <v>2778</v>
      </c>
      <c r="H2980" s="3">
        <v>1.68782505603295E-12</v>
      </c>
      <c r="I2980">
        <f>_xlfn.XLOOKUP(b2b3[[#This Row],[rxn]],mfs[rxn],mfs[flux_scaled],0)</f>
        <v>1.6878251000000002E-11</v>
      </c>
      <c r="J2980">
        <f>(b2b3[[#This Row],[flux]]-b2b3[[#This Row],[flux in mfs]])/b2b3[[#This Row],[flux]]</f>
        <v>-9.0000002604953053</v>
      </c>
      <c r="K2980">
        <f>ABS(b2b3[[#This Row],[(mfs - b2+b3) / mfs]])</f>
        <v>9.0000002604953053</v>
      </c>
      <c r="L2980" t="b">
        <f>_xlfn.TEXTAFTER(b2b3[[#This Row],[rxn]],"-",-1)="SPONT"</f>
        <v>0</v>
      </c>
      <c r="M2980" t="str">
        <f>_xlfn.TEXTAFTER(b2b3[[#This Row],[rxn]],"-",-1)</f>
        <v>rt6727</v>
      </c>
      <c r="N2980">
        <f>_xlfn.XLOOKUP("'PRO-"&amp;b2b3[[#This Row],[enz]]&amp;"'",'[1]Sheet2 (2)'!$A:$A,'[1]Sheet2 (2)'!$B:$B,"")</f>
        <v>1</v>
      </c>
      <c r="O2980">
        <f>IFERROR(_xlfn.XLOOKUP(b2b3[[#This Row],[Column2]],Table17[[#This Row],[rxn-no-enz]],Table17[[#This Row],[flux]],0),0)</f>
        <v>0</v>
      </c>
      <c r="P2980" t="str">
        <f>_xlfn.TEXTBEFORE(b2b3[[#This Row],[rxn]],"-",-1,,,"")</f>
        <v>PROWASTE</v>
      </c>
    </row>
    <row r="2981" spans="6:16" hidden="1" x14ac:dyDescent="0.2">
      <c r="F2981" t="s">
        <v>12812</v>
      </c>
      <c r="G2981" t="s">
        <v>2778</v>
      </c>
      <c r="H2981" s="3">
        <v>2.23022178360781E-11</v>
      </c>
      <c r="I2981">
        <f>_xlfn.XLOOKUP(b2b3[[#This Row],[rxn]],mfs[rxn],mfs[flux_scaled],0)</f>
        <v>2.23022178E-10</v>
      </c>
      <c r="J2981">
        <f>(b2b3[[#This Row],[flux]]-b2b3[[#This Row],[flux in mfs]])/b2b3[[#This Row],[flux]]</f>
        <v>-8.9999999838230877</v>
      </c>
      <c r="K2981">
        <f>ABS(b2b3[[#This Row],[(mfs - b2+b3) / mfs]])</f>
        <v>8.9999999838230877</v>
      </c>
      <c r="L2981" t="b">
        <f>_xlfn.TEXTAFTER(b2b3[[#This Row],[rxn]],"-",-1)="SPONT"</f>
        <v>0</v>
      </c>
      <c r="M2981" t="str">
        <f>_xlfn.TEXTAFTER(b2b3[[#This Row],[rxn]],"-",-1)</f>
        <v>rt6761</v>
      </c>
      <c r="N2981">
        <f>_xlfn.XLOOKUP("'PRO-"&amp;b2b3[[#This Row],[enz]]&amp;"'",'[1]Sheet2 (2)'!$A:$A,'[1]Sheet2 (2)'!$B:$B,"")</f>
        <v>1</v>
      </c>
      <c r="O2981">
        <f>IFERROR(_xlfn.XLOOKUP(b2b3[[#This Row],[Column2]],Table17[[#This Row],[rxn-no-enz]],Table17[[#This Row],[flux]],0),0)</f>
        <v>0</v>
      </c>
      <c r="P2981" t="str">
        <f>_xlfn.TEXTBEFORE(b2b3[[#This Row],[rxn]],"-",-1,,,"")</f>
        <v>PROWASTE</v>
      </c>
    </row>
    <row r="2982" spans="6:16" hidden="1" x14ac:dyDescent="0.2">
      <c r="F2982" t="s">
        <v>12814</v>
      </c>
      <c r="G2982" t="s">
        <v>2778</v>
      </c>
      <c r="H2982" s="3">
        <v>4.30392395348895E-12</v>
      </c>
      <c r="I2982">
        <f>_xlfn.XLOOKUP(b2b3[[#This Row],[rxn]],mfs[rxn],mfs[flux_scaled],0)</f>
        <v>4.3039240000000002E-11</v>
      </c>
      <c r="J2982">
        <f>(b2b3[[#This Row],[flux]]-b2b3[[#This Row],[flux in mfs]])/b2b3[[#This Row],[flux]]</f>
        <v>-9.000000108066617</v>
      </c>
      <c r="K2982">
        <f>ABS(b2b3[[#This Row],[(mfs - b2+b3) / mfs]])</f>
        <v>9.000000108066617</v>
      </c>
      <c r="L2982" t="b">
        <f>_xlfn.TEXTAFTER(b2b3[[#This Row],[rxn]],"-",-1)="SPONT"</f>
        <v>0</v>
      </c>
      <c r="M2982" t="str">
        <f>_xlfn.TEXTAFTER(b2b3[[#This Row],[rxn]],"-",-1)</f>
        <v>rt6791</v>
      </c>
      <c r="N2982">
        <f>_xlfn.XLOOKUP("'PRO-"&amp;b2b3[[#This Row],[enz]]&amp;"'",'[1]Sheet2 (2)'!$A:$A,'[1]Sheet2 (2)'!$B:$B,"")</f>
        <v>1</v>
      </c>
      <c r="O2982">
        <f>IFERROR(_xlfn.XLOOKUP(b2b3[[#This Row],[Column2]],Table17[[#This Row],[rxn-no-enz]],Table17[[#This Row],[flux]],0),0)</f>
        <v>0</v>
      </c>
      <c r="P2982" t="str">
        <f>_xlfn.TEXTBEFORE(b2b3[[#This Row],[rxn]],"-",-1,,,"")</f>
        <v>PROWASTE</v>
      </c>
    </row>
    <row r="2983" spans="6:16" hidden="1" x14ac:dyDescent="0.2">
      <c r="F2983" t="s">
        <v>12815</v>
      </c>
      <c r="G2983" t="s">
        <v>2778</v>
      </c>
      <c r="H2983" s="3">
        <v>2.8638958329467498E-10</v>
      </c>
      <c r="I2983">
        <f>_xlfn.XLOOKUP(b2b3[[#This Row],[rxn]],mfs[rxn],mfs[flux_scaled],0)</f>
        <v>2.8638958329999999E-9</v>
      </c>
      <c r="J2983">
        <f>(b2b3[[#This Row],[flux]]-b2b3[[#This Row],[flux in mfs]])/b2b3[[#This Row],[flux]]</f>
        <v>-9.0000000001859366</v>
      </c>
      <c r="K2983">
        <f>ABS(b2b3[[#This Row],[(mfs - b2+b3) / mfs]])</f>
        <v>9.0000000001859366</v>
      </c>
      <c r="L2983" t="b">
        <f>_xlfn.TEXTAFTER(b2b3[[#This Row],[rxn]],"-",-1)="SPONT"</f>
        <v>0</v>
      </c>
      <c r="M2983" t="str">
        <f>_xlfn.TEXTAFTER(b2b3[[#This Row],[rxn]],"-",-1)</f>
        <v>rt6799</v>
      </c>
      <c r="N2983">
        <f>_xlfn.XLOOKUP("'PRO-"&amp;b2b3[[#This Row],[enz]]&amp;"'",'[1]Sheet2 (2)'!$A:$A,'[1]Sheet2 (2)'!$B:$B,"")</f>
        <v>1</v>
      </c>
      <c r="O2983">
        <f>IFERROR(_xlfn.XLOOKUP(b2b3[[#This Row],[Column2]],Table17[[#This Row],[rxn-no-enz]],Table17[[#This Row],[flux]],0),0)</f>
        <v>0</v>
      </c>
      <c r="P2983" t="str">
        <f>_xlfn.TEXTBEFORE(b2b3[[#This Row],[rxn]],"-",-1,,,"")</f>
        <v>PROWASTE</v>
      </c>
    </row>
    <row r="2984" spans="6:16" hidden="1" x14ac:dyDescent="0.2">
      <c r="F2984" t="s">
        <v>12816</v>
      </c>
      <c r="G2984" t="s">
        <v>2778</v>
      </c>
      <c r="H2984" s="3">
        <v>4.8444198141683699E-11</v>
      </c>
      <c r="I2984">
        <f>_xlfn.XLOOKUP(b2b3[[#This Row],[rxn]],mfs[rxn],mfs[flux_scaled],0)</f>
        <v>4.8444198100000001E-10</v>
      </c>
      <c r="J2984">
        <f>(b2b3[[#This Row],[flux]]-b2b3[[#This Row],[flux in mfs]])/b2b3[[#This Row],[flux]]</f>
        <v>-8.9999999913955229</v>
      </c>
      <c r="K2984">
        <f>ABS(b2b3[[#This Row],[(mfs - b2+b3) / mfs]])</f>
        <v>8.9999999913955229</v>
      </c>
      <c r="L2984" t="b">
        <f>_xlfn.TEXTAFTER(b2b3[[#This Row],[rxn]],"-",-1)="SPONT"</f>
        <v>0</v>
      </c>
      <c r="M2984" t="str">
        <f>_xlfn.TEXTAFTER(b2b3[[#This Row],[rxn]],"-",-1)</f>
        <v>rt6811</v>
      </c>
      <c r="N2984">
        <f>_xlfn.XLOOKUP("'PRO-"&amp;b2b3[[#This Row],[enz]]&amp;"'",'[1]Sheet2 (2)'!$A:$A,'[1]Sheet2 (2)'!$B:$B,"")</f>
        <v>1</v>
      </c>
      <c r="O2984">
        <f>IFERROR(_xlfn.XLOOKUP(b2b3[[#This Row],[Column2]],Table17[[#This Row],[rxn-no-enz]],Table17[[#This Row],[flux]],0),0)</f>
        <v>0</v>
      </c>
      <c r="P2984" t="str">
        <f>_xlfn.TEXTBEFORE(b2b3[[#This Row],[rxn]],"-",-1,,,"")</f>
        <v>PROWASTE</v>
      </c>
    </row>
    <row r="2985" spans="6:16" hidden="1" x14ac:dyDescent="0.2">
      <c r="F2985" t="s">
        <v>12817</v>
      </c>
      <c r="G2985" t="s">
        <v>2778</v>
      </c>
      <c r="H2985" s="3">
        <v>9.9089942675882903E-12</v>
      </c>
      <c r="I2985">
        <f>_xlfn.XLOOKUP(b2b3[[#This Row],[rxn]],mfs[rxn],mfs[flux_scaled],0)</f>
        <v>9.9089943000000003E-11</v>
      </c>
      <c r="J2985">
        <f>(b2b3[[#This Row],[flux]]-b2b3[[#This Row],[flux in mfs]])/b2b3[[#This Row],[flux]]</f>
        <v>-9.0000000327093854</v>
      </c>
      <c r="K2985">
        <f>ABS(b2b3[[#This Row],[(mfs - b2+b3) / mfs]])</f>
        <v>9.0000000327093854</v>
      </c>
      <c r="L2985" t="b">
        <f>_xlfn.TEXTAFTER(b2b3[[#This Row],[rxn]],"-",-1)="SPONT"</f>
        <v>0</v>
      </c>
      <c r="M2985" t="str">
        <f>_xlfn.TEXTAFTER(b2b3[[#This Row],[rxn]],"-",-1)</f>
        <v>rt6812</v>
      </c>
      <c r="N2985">
        <f>_xlfn.XLOOKUP("'PRO-"&amp;b2b3[[#This Row],[enz]]&amp;"'",'[1]Sheet2 (2)'!$A:$A,'[1]Sheet2 (2)'!$B:$B,"")</f>
        <v>1</v>
      </c>
      <c r="O2985">
        <f>IFERROR(_xlfn.XLOOKUP(b2b3[[#This Row],[Column2]],Table17[[#This Row],[rxn-no-enz]],Table17[[#This Row],[flux]],0),0)</f>
        <v>0</v>
      </c>
      <c r="P2985" t="str">
        <f>_xlfn.TEXTBEFORE(b2b3[[#This Row],[rxn]],"-",-1,,,"")</f>
        <v>PROWASTE</v>
      </c>
    </row>
    <row r="2986" spans="6:16" hidden="1" x14ac:dyDescent="0.2">
      <c r="F2986" t="s">
        <v>12818</v>
      </c>
      <c r="G2986" t="s">
        <v>2778</v>
      </c>
      <c r="H2986" s="3">
        <v>3.4815530549711301E-12</v>
      </c>
      <c r="I2986">
        <f>_xlfn.XLOOKUP(b2b3[[#This Row],[rxn]],mfs[rxn],mfs[flux_scaled],0)</f>
        <v>1.6514613000000002E-10</v>
      </c>
      <c r="J2986">
        <f>(b2b3[[#This Row],[flux]]-b2b3[[#This Row],[flux in mfs]])/b2b3[[#This Row],[flux]]</f>
        <v>-46.434615354833205</v>
      </c>
      <c r="K2986">
        <f>ABS(b2b3[[#This Row],[(mfs - b2+b3) / mfs]])</f>
        <v>46.434615354833205</v>
      </c>
      <c r="L2986" t="b">
        <f>_xlfn.TEXTAFTER(b2b3[[#This Row],[rxn]],"-",-1)="SPONT"</f>
        <v>0</v>
      </c>
      <c r="M2986" t="str">
        <f>_xlfn.TEXTAFTER(b2b3[[#This Row],[rxn]],"-",-1)</f>
        <v>rt6816</v>
      </c>
      <c r="N2986">
        <f>_xlfn.XLOOKUP("'PRO-"&amp;b2b3[[#This Row],[enz]]&amp;"'",'[1]Sheet2 (2)'!$A:$A,'[1]Sheet2 (2)'!$B:$B,"")</f>
        <v>2</v>
      </c>
      <c r="O2986">
        <f>IFERROR(_xlfn.XLOOKUP(b2b3[[#This Row],[Column2]],Table17[[#This Row],[rxn-no-enz]],Table17[[#This Row],[flux]],0),0)</f>
        <v>0</v>
      </c>
      <c r="P2986" t="str">
        <f>_xlfn.TEXTBEFORE(b2b3[[#This Row],[rxn]],"-",-1,,,"")</f>
        <v>PROWASTE</v>
      </c>
    </row>
    <row r="2987" spans="6:16" hidden="1" x14ac:dyDescent="0.2">
      <c r="F2987" t="s">
        <v>12820</v>
      </c>
      <c r="G2987" t="s">
        <v>2778</v>
      </c>
      <c r="H2987" s="3">
        <v>8.0617544583985802E-12</v>
      </c>
      <c r="I2987">
        <f>_xlfn.XLOOKUP(b2b3[[#This Row],[rxn]],mfs[rxn],mfs[flux_scaled],0)</f>
        <v>8.0617545E-11</v>
      </c>
      <c r="J2987">
        <f>(b2b3[[#This Row],[flux]]-b2b3[[#This Row],[flux in mfs]])/b2b3[[#This Row],[flux]]</f>
        <v>-9.0000000516034326</v>
      </c>
      <c r="K2987">
        <f>ABS(b2b3[[#This Row],[(mfs - b2+b3) / mfs]])</f>
        <v>9.0000000516034326</v>
      </c>
      <c r="L2987" t="b">
        <f>_xlfn.TEXTAFTER(b2b3[[#This Row],[rxn]],"-",-1)="SPONT"</f>
        <v>0</v>
      </c>
      <c r="M2987" t="str">
        <f>_xlfn.TEXTAFTER(b2b3[[#This Row],[rxn]],"-",-1)</f>
        <v>rt6827</v>
      </c>
      <c r="N2987">
        <f>_xlfn.XLOOKUP("'PRO-"&amp;b2b3[[#This Row],[enz]]&amp;"'",'[1]Sheet2 (2)'!$A:$A,'[1]Sheet2 (2)'!$B:$B,"")</f>
        <v>1</v>
      </c>
      <c r="O2987">
        <f>IFERROR(_xlfn.XLOOKUP(b2b3[[#This Row],[Column2]],Table17[[#This Row],[rxn-no-enz]],Table17[[#This Row],[flux]],0),0)</f>
        <v>0</v>
      </c>
      <c r="P2987" t="str">
        <f>_xlfn.TEXTBEFORE(b2b3[[#This Row],[rxn]],"-",-1,,,"")</f>
        <v>PROWASTE</v>
      </c>
    </row>
    <row r="2988" spans="6:16" hidden="1" x14ac:dyDescent="0.2">
      <c r="F2988" t="s">
        <v>12821</v>
      </c>
      <c r="G2988" t="s">
        <v>2778</v>
      </c>
      <c r="H2988" s="3">
        <v>3.8123497521919898E-11</v>
      </c>
      <c r="I2988">
        <f>_xlfn.XLOOKUP(b2b3[[#This Row],[rxn]],mfs[rxn],mfs[flux_scaled],0)</f>
        <v>3.8123497499999997E-10</v>
      </c>
      <c r="J2988">
        <f>(b2b3[[#This Row],[flux]]-b2b3[[#This Row],[flux in mfs]])/b2b3[[#This Row],[flux]]</f>
        <v>-8.99999999425029</v>
      </c>
      <c r="K2988">
        <f>ABS(b2b3[[#This Row],[(mfs - b2+b3) / mfs]])</f>
        <v>8.99999999425029</v>
      </c>
      <c r="L2988" t="b">
        <f>_xlfn.TEXTAFTER(b2b3[[#This Row],[rxn]],"-",-1)="SPONT"</f>
        <v>0</v>
      </c>
      <c r="M2988" t="str">
        <f>_xlfn.TEXTAFTER(b2b3[[#This Row],[rxn]],"-",-1)</f>
        <v>rt6850</v>
      </c>
      <c r="N2988">
        <f>_xlfn.XLOOKUP("'PRO-"&amp;b2b3[[#This Row],[enz]]&amp;"'",'[1]Sheet2 (2)'!$A:$A,'[1]Sheet2 (2)'!$B:$B,"")</f>
        <v>1</v>
      </c>
      <c r="O2988">
        <f>IFERROR(_xlfn.XLOOKUP(b2b3[[#This Row],[Column2]],Table17[[#This Row],[rxn-no-enz]],Table17[[#This Row],[flux]],0),0)</f>
        <v>0</v>
      </c>
      <c r="P2988" t="str">
        <f>_xlfn.TEXTBEFORE(b2b3[[#This Row],[rxn]],"-",-1,,,"")</f>
        <v>PROWASTE</v>
      </c>
    </row>
    <row r="2989" spans="6:16" hidden="1" x14ac:dyDescent="0.2">
      <c r="F2989" t="s">
        <v>12822</v>
      </c>
      <c r="G2989" t="s">
        <v>2778</v>
      </c>
      <c r="H2989" s="3">
        <v>1.6112211332848101E-11</v>
      </c>
      <c r="I2989">
        <f>_xlfn.XLOOKUP(b2b3[[#This Row],[rxn]],mfs[rxn],mfs[flux_scaled],0)</f>
        <v>1.6112211299999998E-10</v>
      </c>
      <c r="J2989">
        <f>(b2b3[[#This Row],[flux]]-b2b3[[#This Row],[flux in mfs]])/b2b3[[#This Row],[flux]]</f>
        <v>-8.9999999796129142</v>
      </c>
      <c r="K2989">
        <f>ABS(b2b3[[#This Row],[(mfs - b2+b3) / mfs]])</f>
        <v>8.9999999796129142</v>
      </c>
      <c r="L2989" t="b">
        <f>_xlfn.TEXTAFTER(b2b3[[#This Row],[rxn]],"-",-1)="SPONT"</f>
        <v>0</v>
      </c>
      <c r="M2989" t="str">
        <f>_xlfn.TEXTAFTER(b2b3[[#This Row],[rxn]],"-",-1)</f>
        <v>rt6860</v>
      </c>
      <c r="N2989">
        <f>_xlfn.XLOOKUP("'PRO-"&amp;b2b3[[#This Row],[enz]]&amp;"'",'[1]Sheet2 (2)'!$A:$A,'[1]Sheet2 (2)'!$B:$B,"")</f>
        <v>1</v>
      </c>
      <c r="O2989">
        <f>IFERROR(_xlfn.XLOOKUP(b2b3[[#This Row],[Column2]],Table17[[#This Row],[rxn-no-enz]],Table17[[#This Row],[flux]],0),0)</f>
        <v>0</v>
      </c>
      <c r="P2989" t="str">
        <f>_xlfn.TEXTBEFORE(b2b3[[#This Row],[rxn]],"-",-1,,,"")</f>
        <v>PROWASTE</v>
      </c>
    </row>
    <row r="2990" spans="6:16" hidden="1" x14ac:dyDescent="0.2">
      <c r="F2990" t="s">
        <v>12823</v>
      </c>
      <c r="G2990" t="s">
        <v>2778</v>
      </c>
      <c r="H2990" s="3">
        <v>5.7580388727831003E-12</v>
      </c>
      <c r="I2990">
        <f>_xlfn.XLOOKUP(b2b3[[#This Row],[rxn]],mfs[rxn],mfs[flux_scaled],0)</f>
        <v>5.7580389000000001E-11</v>
      </c>
      <c r="J2990">
        <f>(b2b3[[#This Row],[flux]]-b2b3[[#This Row],[flux in mfs]])/b2b3[[#This Row],[flux]]</f>
        <v>-9.0000000472676565</v>
      </c>
      <c r="K2990">
        <f>ABS(b2b3[[#This Row],[(mfs - b2+b3) / mfs]])</f>
        <v>9.0000000472676565</v>
      </c>
      <c r="L2990" t="b">
        <f>_xlfn.TEXTAFTER(b2b3[[#This Row],[rxn]],"-",-1)="SPONT"</f>
        <v>0</v>
      </c>
      <c r="M2990" t="str">
        <f>_xlfn.TEXTAFTER(b2b3[[#This Row],[rxn]],"-",-1)</f>
        <v>rt6872</v>
      </c>
      <c r="N2990">
        <f>_xlfn.XLOOKUP("'PRO-"&amp;b2b3[[#This Row],[enz]]&amp;"'",'[1]Sheet2 (2)'!$A:$A,'[1]Sheet2 (2)'!$B:$B,"")</f>
        <v>1</v>
      </c>
      <c r="O2990">
        <f>IFERROR(_xlfn.XLOOKUP(b2b3[[#This Row],[Column2]],Table17[[#This Row],[rxn-no-enz]],Table17[[#This Row],[flux]],0),0)</f>
        <v>0</v>
      </c>
      <c r="P2990" t="str">
        <f>_xlfn.TEXTBEFORE(b2b3[[#This Row],[rxn]],"-",-1,,,"")</f>
        <v>PROWASTE</v>
      </c>
    </row>
    <row r="2991" spans="6:16" hidden="1" x14ac:dyDescent="0.2">
      <c r="F2991" t="s">
        <v>12824</v>
      </c>
      <c r="G2991" t="s">
        <v>2778</v>
      </c>
      <c r="H2991" s="3">
        <v>1.5017555006479901E-12</v>
      </c>
      <c r="I2991">
        <f>_xlfn.XLOOKUP(b2b3[[#This Row],[rxn]],mfs[rxn],mfs[flux_scaled],0)</f>
        <v>1.5017555000000001E-11</v>
      </c>
      <c r="J2991">
        <f>(b2b3[[#This Row],[flux]]-b2b3[[#This Row],[flux in mfs]])/b2b3[[#This Row],[flux]]</f>
        <v>-8.9999999956851173</v>
      </c>
      <c r="K2991">
        <f>ABS(b2b3[[#This Row],[(mfs - b2+b3) / mfs]])</f>
        <v>8.9999999956851173</v>
      </c>
      <c r="L2991" t="b">
        <f>_xlfn.TEXTAFTER(b2b3[[#This Row],[rxn]],"-",-1)="SPONT"</f>
        <v>0</v>
      </c>
      <c r="M2991" t="str">
        <f>_xlfn.TEXTAFTER(b2b3[[#This Row],[rxn]],"-",-1)</f>
        <v>rt6880</v>
      </c>
      <c r="N2991">
        <f>_xlfn.XLOOKUP("'PRO-"&amp;b2b3[[#This Row],[enz]]&amp;"'",'[1]Sheet2 (2)'!$A:$A,'[1]Sheet2 (2)'!$B:$B,"")</f>
        <v>1</v>
      </c>
      <c r="O2991">
        <f>IFERROR(_xlfn.XLOOKUP(b2b3[[#This Row],[Column2]],Table17[[#This Row],[rxn-no-enz]],Table17[[#This Row],[flux]],0),0)</f>
        <v>0</v>
      </c>
      <c r="P2991" t="str">
        <f>_xlfn.TEXTBEFORE(b2b3[[#This Row],[rxn]],"-",-1,,,"")</f>
        <v>PROWASTE</v>
      </c>
    </row>
    <row r="2992" spans="6:16" hidden="1" x14ac:dyDescent="0.2">
      <c r="F2992" t="s">
        <v>12826</v>
      </c>
      <c r="G2992" t="s">
        <v>2778</v>
      </c>
      <c r="H2992" s="3">
        <v>3.8133149149654701E-13</v>
      </c>
      <c r="I2992">
        <f>_xlfn.XLOOKUP(b2b3[[#This Row],[rxn]],mfs[rxn],mfs[flux_scaled],0)</f>
        <v>3.8133150000000001E-12</v>
      </c>
      <c r="J2992">
        <f>(b2b3[[#This Row],[flux]]-b2b3[[#This Row],[flux in mfs]])/b2b3[[#This Row],[flux]]</f>
        <v>-9.0000002229937266</v>
      </c>
      <c r="K2992">
        <f>ABS(b2b3[[#This Row],[(mfs - b2+b3) / mfs]])</f>
        <v>9.0000002229937266</v>
      </c>
      <c r="L2992" t="b">
        <f>_xlfn.TEXTAFTER(b2b3[[#This Row],[rxn]],"-",-1)="SPONT"</f>
        <v>0</v>
      </c>
      <c r="M2992" t="str">
        <f>_xlfn.TEXTAFTER(b2b3[[#This Row],[rxn]],"-",-1)</f>
        <v>rt6885</v>
      </c>
      <c r="N2992">
        <f>_xlfn.XLOOKUP("'PRO-"&amp;b2b3[[#This Row],[enz]]&amp;"'",'[1]Sheet2 (2)'!$A:$A,'[1]Sheet2 (2)'!$B:$B,"")</f>
        <v>1</v>
      </c>
      <c r="O2992">
        <f>IFERROR(_xlfn.XLOOKUP(b2b3[[#This Row],[Column2]],Table17[[#This Row],[rxn-no-enz]],Table17[[#This Row],[flux]],0),0)</f>
        <v>0</v>
      </c>
      <c r="P2992" t="str">
        <f>_xlfn.TEXTBEFORE(b2b3[[#This Row],[rxn]],"-",-1,,,"")</f>
        <v>PROWASTE</v>
      </c>
    </row>
    <row r="2993" spans="6:16" hidden="1" x14ac:dyDescent="0.2">
      <c r="F2993" t="s">
        <v>12827</v>
      </c>
      <c r="G2993" t="s">
        <v>2778</v>
      </c>
      <c r="H2993" s="3">
        <v>4.6671961169461901E-11</v>
      </c>
      <c r="I2993">
        <f>_xlfn.XLOOKUP(b2b3[[#This Row],[rxn]],mfs[rxn],mfs[flux_scaled],0)</f>
        <v>4.6671961200000003E-10</v>
      </c>
      <c r="J2993">
        <f>(b2b3[[#This Row],[flux]]-b2b3[[#This Row],[flux in mfs]])/b2b3[[#This Row],[flux]]</f>
        <v>-9.0000000065431358</v>
      </c>
      <c r="K2993">
        <f>ABS(b2b3[[#This Row],[(mfs - b2+b3) / mfs]])</f>
        <v>9.0000000065431358</v>
      </c>
      <c r="L2993" t="b">
        <f>_xlfn.TEXTAFTER(b2b3[[#This Row],[rxn]],"-",-1)="SPONT"</f>
        <v>0</v>
      </c>
      <c r="M2993" t="str">
        <f>_xlfn.TEXTAFTER(b2b3[[#This Row],[rxn]],"-",-1)</f>
        <v>rt6908</v>
      </c>
      <c r="N2993">
        <f>_xlfn.XLOOKUP("'PRO-"&amp;b2b3[[#This Row],[enz]]&amp;"'",'[1]Sheet2 (2)'!$A:$A,'[1]Sheet2 (2)'!$B:$B,"")</f>
        <v>1</v>
      </c>
      <c r="O2993">
        <f>IFERROR(_xlfn.XLOOKUP(b2b3[[#This Row],[Column2]],Table17[[#This Row],[rxn-no-enz]],Table17[[#This Row],[flux]],0),0)</f>
        <v>0</v>
      </c>
      <c r="P2993" t="str">
        <f>_xlfn.TEXTBEFORE(b2b3[[#This Row],[rxn]],"-",-1,,,"")</f>
        <v>PROWASTE</v>
      </c>
    </row>
    <row r="2994" spans="6:16" hidden="1" x14ac:dyDescent="0.2">
      <c r="F2994" t="s">
        <v>12829</v>
      </c>
      <c r="G2994" t="s">
        <v>2778</v>
      </c>
      <c r="H2994" s="3">
        <v>8.8952141206424598E-12</v>
      </c>
      <c r="I2994">
        <f>_xlfn.XLOOKUP(b2b3[[#This Row],[rxn]],mfs[rxn],mfs[flux_scaled],0)</f>
        <v>8.8952141000000002E-11</v>
      </c>
      <c r="J2994">
        <f>(b2b3[[#This Row],[flux]]-b2b3[[#This Row],[flux in mfs]])/b2b3[[#This Row],[flux]]</f>
        <v>-8.9999999767937453</v>
      </c>
      <c r="K2994">
        <f>ABS(b2b3[[#This Row],[(mfs - b2+b3) / mfs]])</f>
        <v>8.9999999767937453</v>
      </c>
      <c r="L2994" t="b">
        <f>_xlfn.TEXTAFTER(b2b3[[#This Row],[rxn]],"-",-1)="SPONT"</f>
        <v>0</v>
      </c>
      <c r="M2994" t="str">
        <f>_xlfn.TEXTAFTER(b2b3[[#This Row],[rxn]],"-",-1)</f>
        <v>rt6941</v>
      </c>
      <c r="N2994">
        <f>_xlfn.XLOOKUP("'PRO-"&amp;b2b3[[#This Row],[enz]]&amp;"'",'[1]Sheet2 (2)'!$A:$A,'[1]Sheet2 (2)'!$B:$B,"")</f>
        <v>1</v>
      </c>
      <c r="O2994">
        <f>IFERROR(_xlfn.XLOOKUP(b2b3[[#This Row],[Column2]],Table17[[#This Row],[rxn-no-enz]],Table17[[#This Row],[flux]],0),0)</f>
        <v>0</v>
      </c>
      <c r="P2994" t="str">
        <f>_xlfn.TEXTBEFORE(b2b3[[#This Row],[rxn]],"-",-1,,,"")</f>
        <v>PROWASTE</v>
      </c>
    </row>
    <row r="2995" spans="6:16" hidden="1" x14ac:dyDescent="0.2">
      <c r="F2995" t="s">
        <v>12831</v>
      </c>
      <c r="G2995" t="s">
        <v>2778</v>
      </c>
      <c r="H2995" s="3">
        <v>1.31163641691979E-11</v>
      </c>
      <c r="I2995">
        <f>_xlfn.XLOOKUP(b2b3[[#This Row],[rxn]],mfs[rxn],mfs[flux_scaled],0)</f>
        <v>1.3116364199999999E-10</v>
      </c>
      <c r="J2995">
        <f>(b2b3[[#This Row],[flux]]-b2b3[[#This Row],[flux in mfs]])/b2b3[[#This Row],[flux]]</f>
        <v>-9.0000000234837163</v>
      </c>
      <c r="K2995">
        <f>ABS(b2b3[[#This Row],[(mfs - b2+b3) / mfs]])</f>
        <v>9.0000000234837163</v>
      </c>
      <c r="L2995" t="b">
        <f>_xlfn.TEXTAFTER(b2b3[[#This Row],[rxn]],"-",-1)="SPONT"</f>
        <v>0</v>
      </c>
      <c r="M2995" t="str">
        <f>_xlfn.TEXTAFTER(b2b3[[#This Row],[rxn]],"-",-1)</f>
        <v>rt6960</v>
      </c>
      <c r="N2995">
        <f>_xlfn.XLOOKUP("'PRO-"&amp;b2b3[[#This Row],[enz]]&amp;"'",'[1]Sheet2 (2)'!$A:$A,'[1]Sheet2 (2)'!$B:$B,"")</f>
        <v>1</v>
      </c>
      <c r="O2995">
        <f>IFERROR(_xlfn.XLOOKUP(b2b3[[#This Row],[Column2]],Table17[[#This Row],[rxn-no-enz]],Table17[[#This Row],[flux]],0),0)</f>
        <v>0</v>
      </c>
      <c r="P2995" t="str">
        <f>_xlfn.TEXTBEFORE(b2b3[[#This Row],[rxn]],"-",-1,,,"")</f>
        <v>PROWASTE</v>
      </c>
    </row>
    <row r="2996" spans="6:16" hidden="1" x14ac:dyDescent="0.2">
      <c r="F2996" t="s">
        <v>13298</v>
      </c>
      <c r="G2996" t="s">
        <v>2778</v>
      </c>
      <c r="H2996" s="3">
        <v>7.3316780747796507E-12</v>
      </c>
      <c r="I2996">
        <f>_xlfn.XLOOKUP(b2b3[[#This Row],[rxn]],mfs[rxn],mfs[flux_scaled],0)</f>
        <v>0</v>
      </c>
      <c r="J2996">
        <f>(b2b3[[#This Row],[flux]]-b2b3[[#This Row],[flux in mfs]])/b2b3[[#This Row],[flux]]</f>
        <v>1</v>
      </c>
      <c r="K2996">
        <f>ABS(b2b3[[#This Row],[(mfs - b2+b3) / mfs]])</f>
        <v>1</v>
      </c>
      <c r="L2996" t="b">
        <f>_xlfn.TEXTAFTER(b2b3[[#This Row],[rxn]],"-",-1)="SPONT"</f>
        <v>0</v>
      </c>
      <c r="M2996" t="str">
        <f>_xlfn.TEXTAFTER(b2b3[[#This Row],[rxn]],"-",-1)</f>
        <v>rt6971_c</v>
      </c>
      <c r="N2996">
        <f>_xlfn.XLOOKUP("'PRO-"&amp;b2b3[[#This Row],[enz]]&amp;"'",'[1]Sheet2 (2)'!$A:$A,'[1]Sheet2 (2)'!$B:$B,"")</f>
        <v>1</v>
      </c>
      <c r="O2996">
        <f>IFERROR(_xlfn.XLOOKUP(b2b3[[#This Row],[Column2]],Table17[[#This Row],[rxn-no-enz]],Table17[[#This Row],[flux]],0),0)</f>
        <v>0</v>
      </c>
      <c r="P2996" t="str">
        <f>_xlfn.TEXTBEFORE(b2b3[[#This Row],[rxn]],"-",-1,,,"")</f>
        <v>PROWASTE</v>
      </c>
    </row>
    <row r="2997" spans="6:16" hidden="1" x14ac:dyDescent="0.2">
      <c r="F2997" t="s">
        <v>12833</v>
      </c>
      <c r="G2997" t="s">
        <v>2778</v>
      </c>
      <c r="H2997" s="3">
        <v>1.2188145549827001E-12</v>
      </c>
      <c r="I2997">
        <f>_xlfn.XLOOKUP(b2b3[[#This Row],[rxn]],mfs[rxn],mfs[flux_scaled],0)</f>
        <v>1.2188146E-11</v>
      </c>
      <c r="J2997">
        <f>(b2b3[[#This Row],[flux]]-b2b3[[#This Row],[flux in mfs]])/b2b3[[#This Row],[flux]]</f>
        <v>-9.0000003693531525</v>
      </c>
      <c r="K2997">
        <f>ABS(b2b3[[#This Row],[(mfs - b2+b3) / mfs]])</f>
        <v>9.0000003693531525</v>
      </c>
      <c r="L2997" t="b">
        <f>_xlfn.TEXTAFTER(b2b3[[#This Row],[rxn]],"-",-1)="SPONT"</f>
        <v>0</v>
      </c>
      <c r="M2997" t="str">
        <f>_xlfn.TEXTAFTER(b2b3[[#This Row],[rxn]],"-",-1)</f>
        <v>rt6972_c</v>
      </c>
      <c r="N2997">
        <f>_xlfn.XLOOKUP("'PRO-"&amp;b2b3[[#This Row],[enz]]&amp;"'",'[1]Sheet2 (2)'!$A:$A,'[1]Sheet2 (2)'!$B:$B,"")</f>
        <v>1</v>
      </c>
      <c r="O2997">
        <f>IFERROR(_xlfn.XLOOKUP(b2b3[[#This Row],[Column2]],Table17[[#This Row],[rxn-no-enz]],Table17[[#This Row],[flux]],0),0)</f>
        <v>0</v>
      </c>
      <c r="P2997" t="str">
        <f>_xlfn.TEXTBEFORE(b2b3[[#This Row],[rxn]],"-",-1,,,"")</f>
        <v>PROWASTE</v>
      </c>
    </row>
    <row r="2998" spans="6:16" hidden="1" x14ac:dyDescent="0.2">
      <c r="F2998" t="s">
        <v>12834</v>
      </c>
      <c r="G2998" t="s">
        <v>2778</v>
      </c>
      <c r="H2998" s="3">
        <v>3.6790799055897401E-12</v>
      </c>
      <c r="I2998">
        <f>_xlfn.XLOOKUP(b2b3[[#This Row],[rxn]],mfs[rxn],mfs[flux_scaled],0)</f>
        <v>3.6790798999999999E-11</v>
      </c>
      <c r="J2998">
        <f>(b2b3[[#This Row],[flux]]-b2b3[[#This Row],[flux in mfs]])/b2b3[[#This Row],[flux]]</f>
        <v>-8.9999999848066903</v>
      </c>
      <c r="K2998">
        <f>ABS(b2b3[[#This Row],[(mfs - b2+b3) / mfs]])</f>
        <v>8.9999999848066903</v>
      </c>
      <c r="L2998" t="b">
        <f>_xlfn.TEXTAFTER(b2b3[[#This Row],[rxn]],"-",-1)="SPONT"</f>
        <v>0</v>
      </c>
      <c r="M2998" t="str">
        <f>_xlfn.TEXTAFTER(b2b3[[#This Row],[rxn]],"-",-1)</f>
        <v>rt6980</v>
      </c>
      <c r="N2998">
        <f>_xlfn.XLOOKUP("'PRO-"&amp;b2b3[[#This Row],[enz]]&amp;"'",'[1]Sheet2 (2)'!$A:$A,'[1]Sheet2 (2)'!$B:$B,"")</f>
        <v>1</v>
      </c>
      <c r="O2998">
        <f>IFERROR(_xlfn.XLOOKUP(b2b3[[#This Row],[Column2]],Table17[[#This Row],[rxn-no-enz]],Table17[[#This Row],[flux]],0),0)</f>
        <v>0</v>
      </c>
      <c r="P2998" t="str">
        <f>_xlfn.TEXTBEFORE(b2b3[[#This Row],[rxn]],"-",-1,,,"")</f>
        <v>PROWASTE</v>
      </c>
    </row>
    <row r="2999" spans="6:16" hidden="1" x14ac:dyDescent="0.2">
      <c r="F2999" t="s">
        <v>12835</v>
      </c>
      <c r="G2999" t="s">
        <v>2778</v>
      </c>
      <c r="H2999" s="3">
        <v>6.5501971423794006E-11</v>
      </c>
      <c r="I2999">
        <f>_xlfn.XLOOKUP(b2b3[[#This Row],[rxn]],mfs[rxn],mfs[flux_scaled],0)</f>
        <v>6.5501971400000001E-10</v>
      </c>
      <c r="J2999">
        <f>(b2b3[[#This Row],[flux]]-b2b3[[#This Row],[flux in mfs]])/b2b3[[#This Row],[flux]]</f>
        <v>-8.9999999963674355</v>
      </c>
      <c r="K2999">
        <f>ABS(b2b3[[#This Row],[(mfs - b2+b3) / mfs]])</f>
        <v>8.9999999963674355</v>
      </c>
      <c r="L2999" t="b">
        <f>_xlfn.TEXTAFTER(b2b3[[#This Row],[rxn]],"-",-1)="SPONT"</f>
        <v>0</v>
      </c>
      <c r="M2999" t="str">
        <f>_xlfn.TEXTAFTER(b2b3[[#This Row],[rxn]],"-",-1)</f>
        <v>rt6983</v>
      </c>
      <c r="N2999">
        <f>_xlfn.XLOOKUP("'PRO-"&amp;b2b3[[#This Row],[enz]]&amp;"'",'[1]Sheet2 (2)'!$A:$A,'[1]Sheet2 (2)'!$B:$B,"")</f>
        <v>1</v>
      </c>
      <c r="O2999">
        <f>IFERROR(_xlfn.XLOOKUP(b2b3[[#This Row],[Column2]],Table17[[#This Row],[rxn-no-enz]],Table17[[#This Row],[flux]],0),0)</f>
        <v>0</v>
      </c>
      <c r="P2999" t="str">
        <f>_xlfn.TEXTBEFORE(b2b3[[#This Row],[rxn]],"-",-1,,,"")</f>
        <v>PROWASTE</v>
      </c>
    </row>
    <row r="3000" spans="6:16" hidden="1" x14ac:dyDescent="0.2">
      <c r="F3000" t="s">
        <v>12838</v>
      </c>
      <c r="G3000" t="s">
        <v>2778</v>
      </c>
      <c r="H3000" s="3">
        <v>4.62779722941087E-11</v>
      </c>
      <c r="I3000">
        <f>_xlfn.XLOOKUP(b2b3[[#This Row],[rxn]],mfs[rxn],mfs[flux_scaled],0)</f>
        <v>4.6277972300000001E-10</v>
      </c>
      <c r="J3000">
        <f>(b2b3[[#This Row],[flux]]-b2b3[[#This Row],[flux in mfs]])/b2b3[[#This Row],[flux]]</f>
        <v>-9.0000000012730244</v>
      </c>
      <c r="K3000">
        <f>ABS(b2b3[[#This Row],[(mfs - b2+b3) / mfs]])</f>
        <v>9.0000000012730244</v>
      </c>
      <c r="L3000" t="b">
        <f>_xlfn.TEXTAFTER(b2b3[[#This Row],[rxn]],"-",-1)="SPONT"</f>
        <v>0</v>
      </c>
      <c r="M3000" t="str">
        <f>_xlfn.TEXTAFTER(b2b3[[#This Row],[rxn]],"-",-1)</f>
        <v>rt7041</v>
      </c>
      <c r="N3000">
        <f>_xlfn.XLOOKUP("'PRO-"&amp;b2b3[[#This Row],[enz]]&amp;"'",'[1]Sheet2 (2)'!$A:$A,'[1]Sheet2 (2)'!$B:$B,"")</f>
        <v>1</v>
      </c>
      <c r="O3000">
        <f>IFERROR(_xlfn.XLOOKUP(b2b3[[#This Row],[Column2]],Table17[[#This Row],[rxn-no-enz]],Table17[[#This Row],[flux]],0),0)</f>
        <v>0</v>
      </c>
      <c r="P3000" t="str">
        <f>_xlfn.TEXTBEFORE(b2b3[[#This Row],[rxn]],"-",-1,,,"")</f>
        <v>PROWASTE</v>
      </c>
    </row>
    <row r="3001" spans="6:16" hidden="1" x14ac:dyDescent="0.2">
      <c r="F3001" t="s">
        <v>12839</v>
      </c>
      <c r="G3001" t="s">
        <v>2778</v>
      </c>
      <c r="H3001" s="3">
        <v>2.31184268939579E-12</v>
      </c>
      <c r="I3001">
        <f>_xlfn.XLOOKUP(b2b3[[#This Row],[rxn]],mfs[rxn],mfs[flux_scaled],0)</f>
        <v>2.3118427E-11</v>
      </c>
      <c r="J3001">
        <f>(b2b3[[#This Row],[flux]]-b2b3[[#This Row],[flux in mfs]])/b2b3[[#This Row],[flux]]</f>
        <v>-9.000000045869081</v>
      </c>
      <c r="K3001">
        <f>ABS(b2b3[[#This Row],[(mfs - b2+b3) / mfs]])</f>
        <v>9.000000045869081</v>
      </c>
      <c r="L3001" t="b">
        <f>_xlfn.TEXTAFTER(b2b3[[#This Row],[rxn]],"-",-1)="SPONT"</f>
        <v>0</v>
      </c>
      <c r="M3001" t="str">
        <f>_xlfn.TEXTAFTER(b2b3[[#This Row],[rxn]],"-",-1)</f>
        <v>rt7050</v>
      </c>
      <c r="N3001">
        <f>_xlfn.XLOOKUP("'PRO-"&amp;b2b3[[#This Row],[enz]]&amp;"'",'[1]Sheet2 (2)'!$A:$A,'[1]Sheet2 (2)'!$B:$B,"")</f>
        <v>1</v>
      </c>
      <c r="O3001">
        <f>IFERROR(_xlfn.XLOOKUP(b2b3[[#This Row],[Column2]],Table17[[#This Row],[rxn-no-enz]],Table17[[#This Row],[flux]],0),0)</f>
        <v>0</v>
      </c>
      <c r="P3001" t="str">
        <f>_xlfn.TEXTBEFORE(b2b3[[#This Row],[rxn]],"-",-1,,,"")</f>
        <v>PROWASTE</v>
      </c>
    </row>
    <row r="3002" spans="6:16" hidden="1" x14ac:dyDescent="0.2">
      <c r="F3002" t="s">
        <v>12841</v>
      </c>
      <c r="G3002" t="s">
        <v>2778</v>
      </c>
      <c r="H3002" s="3">
        <v>1.7211354990636601E-10</v>
      </c>
      <c r="I3002">
        <f>_xlfn.XLOOKUP(b2b3[[#This Row],[rxn]],mfs[rxn],mfs[flux_scaled],0)</f>
        <v>1.721135499E-9</v>
      </c>
      <c r="J3002">
        <f>(b2b3[[#This Row],[flux]]-b2b3[[#This Row],[flux in mfs]])/b2b3[[#This Row],[flux]]</f>
        <v>-8.999999999630127</v>
      </c>
      <c r="K3002">
        <f>ABS(b2b3[[#This Row],[(mfs - b2+b3) / mfs]])</f>
        <v>8.999999999630127</v>
      </c>
      <c r="L3002" t="b">
        <f>_xlfn.TEXTAFTER(b2b3[[#This Row],[rxn]],"-",-1)="SPONT"</f>
        <v>0</v>
      </c>
      <c r="M3002" t="str">
        <f>_xlfn.TEXTAFTER(b2b3[[#This Row],[rxn]],"-",-1)</f>
        <v>rt7055</v>
      </c>
      <c r="N3002">
        <f>_xlfn.XLOOKUP("'PRO-"&amp;b2b3[[#This Row],[enz]]&amp;"'",'[1]Sheet2 (2)'!$A:$A,'[1]Sheet2 (2)'!$B:$B,"")</f>
        <v>1</v>
      </c>
      <c r="O3002">
        <f>IFERROR(_xlfn.XLOOKUP(b2b3[[#This Row],[Column2]],Table17[[#This Row],[rxn-no-enz]],Table17[[#This Row],[flux]],0),0)</f>
        <v>0</v>
      </c>
      <c r="P3002" t="str">
        <f>_xlfn.TEXTBEFORE(b2b3[[#This Row],[rxn]],"-",-1,,,"")</f>
        <v>PROWASTE</v>
      </c>
    </row>
    <row r="3003" spans="6:16" hidden="1" x14ac:dyDescent="0.2">
      <c r="F3003" t="s">
        <v>12842</v>
      </c>
      <c r="G3003" t="s">
        <v>2778</v>
      </c>
      <c r="H3003" s="3">
        <v>2.7482472652149002E-11</v>
      </c>
      <c r="I3003">
        <f>_xlfn.XLOOKUP(b2b3[[#This Row],[rxn]],mfs[rxn],mfs[flux_scaled],0)</f>
        <v>2.7482472700000003E-10</v>
      </c>
      <c r="J3003">
        <f>(b2b3[[#This Row],[flux]]-b2b3[[#This Row],[flux in mfs]])/b2b3[[#This Row],[flux]]</f>
        <v>-9.0000000174114607</v>
      </c>
      <c r="K3003">
        <f>ABS(b2b3[[#This Row],[(mfs - b2+b3) / mfs]])</f>
        <v>9.0000000174114607</v>
      </c>
      <c r="L3003" t="b">
        <f>_xlfn.TEXTAFTER(b2b3[[#This Row],[rxn]],"-",-1)="SPONT"</f>
        <v>0</v>
      </c>
      <c r="M3003" t="str">
        <f>_xlfn.TEXTAFTER(b2b3[[#This Row],[rxn]],"-",-1)</f>
        <v>rt7056</v>
      </c>
      <c r="N3003">
        <f>_xlfn.XLOOKUP("'PRO-"&amp;b2b3[[#This Row],[enz]]&amp;"'",'[1]Sheet2 (2)'!$A:$A,'[1]Sheet2 (2)'!$B:$B,"")</f>
        <v>1</v>
      </c>
      <c r="O3003">
        <f>IFERROR(_xlfn.XLOOKUP(b2b3[[#This Row],[Column2]],Table17[[#This Row],[rxn-no-enz]],Table17[[#This Row],[flux]],0),0)</f>
        <v>0</v>
      </c>
      <c r="P3003" t="str">
        <f>_xlfn.TEXTBEFORE(b2b3[[#This Row],[rxn]],"-",-1,,,"")</f>
        <v>PROWASTE</v>
      </c>
    </row>
    <row r="3004" spans="6:16" hidden="1" x14ac:dyDescent="0.2">
      <c r="F3004" t="s">
        <v>12843</v>
      </c>
      <c r="G3004" t="s">
        <v>2778</v>
      </c>
      <c r="H3004" s="3">
        <v>1.9700171948239901E-12</v>
      </c>
      <c r="I3004">
        <f>_xlfn.XLOOKUP(b2b3[[#This Row],[rxn]],mfs[rxn],mfs[flux_scaled],0)</f>
        <v>1.9700172E-11</v>
      </c>
      <c r="J3004">
        <f>(b2b3[[#This Row],[flux]]-b2b3[[#This Row],[flux in mfs]])/b2b3[[#This Row],[flux]]</f>
        <v>-9.0000000262739324</v>
      </c>
      <c r="K3004">
        <f>ABS(b2b3[[#This Row],[(mfs - b2+b3) / mfs]])</f>
        <v>9.0000000262739324</v>
      </c>
      <c r="L3004" t="b">
        <f>_xlfn.TEXTAFTER(b2b3[[#This Row],[rxn]],"-",-1)="SPONT"</f>
        <v>0</v>
      </c>
      <c r="M3004" t="str">
        <f>_xlfn.TEXTAFTER(b2b3[[#This Row],[rxn]],"-",-1)</f>
        <v>rt7057</v>
      </c>
      <c r="N3004">
        <f>_xlfn.XLOOKUP("'PRO-"&amp;b2b3[[#This Row],[enz]]&amp;"'",'[1]Sheet2 (2)'!$A:$A,'[1]Sheet2 (2)'!$B:$B,"")</f>
        <v>1</v>
      </c>
      <c r="O3004">
        <f>IFERROR(_xlfn.XLOOKUP(b2b3[[#This Row],[Column2]],Table17[[#This Row],[rxn-no-enz]],Table17[[#This Row],[flux]],0),0)</f>
        <v>0</v>
      </c>
      <c r="P3004" t="str">
        <f>_xlfn.TEXTBEFORE(b2b3[[#This Row],[rxn]],"-",-1,,,"")</f>
        <v>PROWASTE</v>
      </c>
    </row>
    <row r="3005" spans="6:16" hidden="1" x14ac:dyDescent="0.2">
      <c r="F3005" t="s">
        <v>12844</v>
      </c>
      <c r="G3005" t="s">
        <v>2778</v>
      </c>
      <c r="H3005" s="3">
        <v>3.3804545357663801E-12</v>
      </c>
      <c r="I3005">
        <f>_xlfn.XLOOKUP(b2b3[[#This Row],[rxn]],mfs[rxn],mfs[flux_scaled],0)</f>
        <v>3.3804545000000002E-11</v>
      </c>
      <c r="J3005">
        <f>(b2b3[[#This Row],[flux]]-b2b3[[#This Row],[flux in mfs]])/b2b3[[#This Row],[flux]]</f>
        <v>-8.9999998941965362</v>
      </c>
      <c r="K3005">
        <f>ABS(b2b3[[#This Row],[(mfs - b2+b3) / mfs]])</f>
        <v>8.9999998941965362</v>
      </c>
      <c r="L3005" t="b">
        <f>_xlfn.TEXTAFTER(b2b3[[#This Row],[rxn]],"-",-1)="SPONT"</f>
        <v>0</v>
      </c>
      <c r="M3005" t="str">
        <f>_xlfn.TEXTAFTER(b2b3[[#This Row],[rxn]],"-",-1)</f>
        <v>rt7067</v>
      </c>
      <c r="N3005">
        <f>_xlfn.XLOOKUP("'PRO-"&amp;b2b3[[#This Row],[enz]]&amp;"'",'[1]Sheet2 (2)'!$A:$A,'[1]Sheet2 (2)'!$B:$B,"")</f>
        <v>1</v>
      </c>
      <c r="O3005">
        <f>IFERROR(_xlfn.XLOOKUP(b2b3[[#This Row],[Column2]],Table17[[#This Row],[rxn-no-enz]],Table17[[#This Row],[flux]],0),0)</f>
        <v>0</v>
      </c>
      <c r="P3005" t="str">
        <f>_xlfn.TEXTBEFORE(b2b3[[#This Row],[rxn]],"-",-1,,,"")</f>
        <v>PROWASTE</v>
      </c>
    </row>
    <row r="3006" spans="6:16" hidden="1" x14ac:dyDescent="0.2">
      <c r="F3006" t="s">
        <v>12845</v>
      </c>
      <c r="G3006" t="s">
        <v>2778</v>
      </c>
      <c r="H3006" s="3">
        <v>7.0684223323243E-11</v>
      </c>
      <c r="I3006">
        <f>_xlfn.XLOOKUP(b2b3[[#This Row],[rxn]],mfs[rxn],mfs[flux_scaled],0)</f>
        <v>7.0684223300000005E-10</v>
      </c>
      <c r="J3006">
        <f>(b2b3[[#This Row],[flux]]-b2b3[[#This Row],[flux in mfs]])/b2b3[[#This Row],[flux]]</f>
        <v>-8.9999999967117148</v>
      </c>
      <c r="K3006">
        <f>ABS(b2b3[[#This Row],[(mfs - b2+b3) / mfs]])</f>
        <v>8.9999999967117148</v>
      </c>
      <c r="L3006" t="b">
        <f>_xlfn.TEXTAFTER(b2b3[[#This Row],[rxn]],"-",-1)="SPONT"</f>
        <v>0</v>
      </c>
      <c r="M3006" t="str">
        <f>_xlfn.TEXTAFTER(b2b3[[#This Row],[rxn]],"-",-1)</f>
        <v>rt7070</v>
      </c>
      <c r="N3006">
        <f>_xlfn.XLOOKUP("'PRO-"&amp;b2b3[[#This Row],[enz]]&amp;"'",'[1]Sheet2 (2)'!$A:$A,'[1]Sheet2 (2)'!$B:$B,"")</f>
        <v>1</v>
      </c>
      <c r="O3006">
        <f>IFERROR(_xlfn.XLOOKUP(b2b3[[#This Row],[Column2]],Table17[[#This Row],[rxn-no-enz]],Table17[[#This Row],[flux]],0),0)</f>
        <v>0</v>
      </c>
      <c r="P3006" t="str">
        <f>_xlfn.TEXTBEFORE(b2b3[[#This Row],[rxn]],"-",-1,,,"")</f>
        <v>PROWASTE</v>
      </c>
    </row>
    <row r="3007" spans="6:16" hidden="1" x14ac:dyDescent="0.2">
      <c r="F3007" t="s">
        <v>12846</v>
      </c>
      <c r="G3007" t="s">
        <v>2778</v>
      </c>
      <c r="H3007" s="3">
        <v>1.32523184404255E-12</v>
      </c>
      <c r="I3007">
        <f>_xlfn.XLOOKUP(b2b3[[#This Row],[rxn]],mfs[rxn],mfs[flux_scaled],0)</f>
        <v>1.3252318E-11</v>
      </c>
      <c r="J3007">
        <f>(b2b3[[#This Row],[flux]]-b2b3[[#This Row],[flux in mfs]])/b2b3[[#This Row],[flux]]</f>
        <v>-8.9999996676615481</v>
      </c>
      <c r="K3007">
        <f>ABS(b2b3[[#This Row],[(mfs - b2+b3) / mfs]])</f>
        <v>8.9999996676615481</v>
      </c>
      <c r="L3007" t="b">
        <f>_xlfn.TEXTAFTER(b2b3[[#This Row],[rxn]],"-",-1)="SPONT"</f>
        <v>0</v>
      </c>
      <c r="M3007" t="str">
        <f>_xlfn.TEXTAFTER(b2b3[[#This Row],[rxn]],"-",-1)</f>
        <v>rt7081</v>
      </c>
      <c r="N3007">
        <f>_xlfn.XLOOKUP("'PRO-"&amp;b2b3[[#This Row],[enz]]&amp;"'",'[1]Sheet2 (2)'!$A:$A,'[1]Sheet2 (2)'!$B:$B,"")</f>
        <v>1</v>
      </c>
      <c r="O3007">
        <f>IFERROR(_xlfn.XLOOKUP(b2b3[[#This Row],[Column2]],Table17[[#This Row],[rxn-no-enz]],Table17[[#This Row],[flux]],0),0)</f>
        <v>0</v>
      </c>
      <c r="P3007" t="str">
        <f>_xlfn.TEXTBEFORE(b2b3[[#This Row],[rxn]],"-",-1,,,"")</f>
        <v>PROWASTE</v>
      </c>
    </row>
    <row r="3008" spans="6:16" hidden="1" x14ac:dyDescent="0.2">
      <c r="F3008" t="s">
        <v>12847</v>
      </c>
      <c r="G3008" t="s">
        <v>2778</v>
      </c>
      <c r="H3008" s="3">
        <v>2.7363462816476499E-11</v>
      </c>
      <c r="I3008">
        <f>_xlfn.XLOOKUP(b2b3[[#This Row],[rxn]],mfs[rxn],mfs[flux_scaled],0)</f>
        <v>2.7363462800000002E-10</v>
      </c>
      <c r="J3008">
        <f>(b2b3[[#This Row],[flux]]-b2b3[[#This Row],[flux in mfs]])/b2b3[[#This Row],[flux]]</f>
        <v>-8.9999999939786495</v>
      </c>
      <c r="K3008">
        <f>ABS(b2b3[[#This Row],[(mfs - b2+b3) / mfs]])</f>
        <v>8.9999999939786495</v>
      </c>
      <c r="L3008" t="b">
        <f>_xlfn.TEXTAFTER(b2b3[[#This Row],[rxn]],"-",-1)="SPONT"</f>
        <v>0</v>
      </c>
      <c r="M3008" t="str">
        <f>_xlfn.TEXTAFTER(b2b3[[#This Row],[rxn]],"-",-1)</f>
        <v>rt7110</v>
      </c>
      <c r="N3008">
        <f>_xlfn.XLOOKUP("'PRO-"&amp;b2b3[[#This Row],[enz]]&amp;"'",'[1]Sheet2 (2)'!$A:$A,'[1]Sheet2 (2)'!$B:$B,"")</f>
        <v>1</v>
      </c>
      <c r="O3008">
        <f>IFERROR(_xlfn.XLOOKUP(b2b3[[#This Row],[Column2]],Table17[[#This Row],[rxn-no-enz]],Table17[[#This Row],[flux]],0),0)</f>
        <v>0</v>
      </c>
      <c r="P3008" t="str">
        <f>_xlfn.TEXTBEFORE(b2b3[[#This Row],[rxn]],"-",-1,,,"")</f>
        <v>PROWASTE</v>
      </c>
    </row>
    <row r="3009" spans="6:16" hidden="1" x14ac:dyDescent="0.2">
      <c r="F3009" t="s">
        <v>12848</v>
      </c>
      <c r="G3009" t="s">
        <v>2778</v>
      </c>
      <c r="H3009" s="3">
        <v>3.2217690781687602E-11</v>
      </c>
      <c r="I3009">
        <f>_xlfn.XLOOKUP(b2b3[[#This Row],[rxn]],mfs[rxn],mfs[flux_scaled],0)</f>
        <v>3.2217690800000002E-10</v>
      </c>
      <c r="J3009">
        <f>(b2b3[[#This Row],[flux]]-b2b3[[#This Row],[flux in mfs]])/b2b3[[#This Row],[flux]]</f>
        <v>-9.0000000056839582</v>
      </c>
      <c r="K3009">
        <f>ABS(b2b3[[#This Row],[(mfs - b2+b3) / mfs]])</f>
        <v>9.0000000056839582</v>
      </c>
      <c r="L3009" t="b">
        <f>_xlfn.TEXTAFTER(b2b3[[#This Row],[rxn]],"-",-1)="SPONT"</f>
        <v>0</v>
      </c>
      <c r="M3009" t="str">
        <f>_xlfn.TEXTAFTER(b2b3[[#This Row],[rxn]],"-",-1)</f>
        <v>rt7114_c</v>
      </c>
      <c r="N3009">
        <f>_xlfn.XLOOKUP("'PRO-"&amp;b2b3[[#This Row],[enz]]&amp;"'",'[1]Sheet2 (2)'!$A:$A,'[1]Sheet2 (2)'!$B:$B,"")</f>
        <v>3</v>
      </c>
      <c r="O3009">
        <f>IFERROR(_xlfn.XLOOKUP(b2b3[[#This Row],[Column2]],Table17[[#This Row],[rxn-no-enz]],Table17[[#This Row],[flux]],0),0)</f>
        <v>0</v>
      </c>
      <c r="P3009" t="str">
        <f>_xlfn.TEXTBEFORE(b2b3[[#This Row],[rxn]],"-",-1,,,"")</f>
        <v>PROWASTE</v>
      </c>
    </row>
    <row r="3010" spans="6:16" hidden="1" x14ac:dyDescent="0.2">
      <c r="F3010" t="s">
        <v>12851</v>
      </c>
      <c r="G3010" t="s">
        <v>2778</v>
      </c>
      <c r="H3010" s="3">
        <v>1.24952359036681E-10</v>
      </c>
      <c r="I3010">
        <f>_xlfn.XLOOKUP(b2b3[[#This Row],[rxn]],mfs[rxn],mfs[flux_scaled],0)</f>
        <v>1.2495235900000001E-9</v>
      </c>
      <c r="J3010">
        <f>(b2b3[[#This Row],[flux]]-b2b3[[#This Row],[flux in mfs]])/b2b3[[#This Row],[flux]]</f>
        <v>-8.9999999970644016</v>
      </c>
      <c r="K3010">
        <f>ABS(b2b3[[#This Row],[(mfs - b2+b3) / mfs]])</f>
        <v>8.9999999970644016</v>
      </c>
      <c r="L3010" t="b">
        <f>_xlfn.TEXTAFTER(b2b3[[#This Row],[rxn]],"-",-1)="SPONT"</f>
        <v>0</v>
      </c>
      <c r="M3010" t="str">
        <f>_xlfn.TEXTAFTER(b2b3[[#This Row],[rxn]],"-",-1)</f>
        <v>rt7128_c</v>
      </c>
      <c r="N3010">
        <f>_xlfn.XLOOKUP("'PRO-"&amp;b2b3[[#This Row],[enz]]&amp;"'",'[1]Sheet2 (2)'!$A:$A,'[1]Sheet2 (2)'!$B:$B,"")</f>
        <v>1</v>
      </c>
      <c r="O3010">
        <f>IFERROR(_xlfn.XLOOKUP(b2b3[[#This Row],[Column2]],Table17[[#This Row],[rxn-no-enz]],Table17[[#This Row],[flux]],0),0)</f>
        <v>0</v>
      </c>
      <c r="P3010" t="str">
        <f>_xlfn.TEXTBEFORE(b2b3[[#This Row],[rxn]],"-",-1,,,"")</f>
        <v>PROWASTE</v>
      </c>
    </row>
    <row r="3011" spans="6:16" hidden="1" x14ac:dyDescent="0.2">
      <c r="F3011" t="s">
        <v>12852</v>
      </c>
      <c r="G3011" t="s">
        <v>2778</v>
      </c>
      <c r="H3011" s="3">
        <v>4.2847246324953103E-12</v>
      </c>
      <c r="I3011">
        <f>_xlfn.XLOOKUP(b2b3[[#This Row],[rxn]],mfs[rxn],mfs[flux_scaled],0)</f>
        <v>4.2847245999999999E-11</v>
      </c>
      <c r="J3011">
        <f>(b2b3[[#This Row],[flux]]-b2b3[[#This Row],[flux in mfs]])/b2b3[[#This Row],[flux]]</f>
        <v>-8.9999999241600968</v>
      </c>
      <c r="K3011">
        <f>ABS(b2b3[[#This Row],[(mfs - b2+b3) / mfs]])</f>
        <v>8.9999999241600968</v>
      </c>
      <c r="L3011" t="b">
        <f>_xlfn.TEXTAFTER(b2b3[[#This Row],[rxn]],"-",-1)="SPONT"</f>
        <v>0</v>
      </c>
      <c r="M3011" t="str">
        <f>_xlfn.TEXTAFTER(b2b3[[#This Row],[rxn]],"-",-1)</f>
        <v>rt7131</v>
      </c>
      <c r="N3011">
        <f>_xlfn.XLOOKUP("'PRO-"&amp;b2b3[[#This Row],[enz]]&amp;"'",'[1]Sheet2 (2)'!$A:$A,'[1]Sheet2 (2)'!$B:$B,"")</f>
        <v>1</v>
      </c>
      <c r="O3011">
        <f>IFERROR(_xlfn.XLOOKUP(b2b3[[#This Row],[Column2]],Table17[[#This Row],[rxn-no-enz]],Table17[[#This Row],[flux]],0),0)</f>
        <v>0</v>
      </c>
      <c r="P3011" t="str">
        <f>_xlfn.TEXTBEFORE(b2b3[[#This Row],[rxn]],"-",-1,,,"")</f>
        <v>PROWASTE</v>
      </c>
    </row>
    <row r="3012" spans="6:16" hidden="1" x14ac:dyDescent="0.2">
      <c r="F3012" t="s">
        <v>12855</v>
      </c>
      <c r="G3012" t="s">
        <v>2778</v>
      </c>
      <c r="H3012" s="3">
        <v>6.4508537015888696E-12</v>
      </c>
      <c r="I3012">
        <f>_xlfn.XLOOKUP(b2b3[[#This Row],[rxn]],mfs[rxn],mfs[flux_scaled],0)</f>
        <v>6.4508536999999994E-11</v>
      </c>
      <c r="J3012">
        <f>(b2b3[[#This Row],[flux]]-b2b3[[#This Row],[flux in mfs]])/b2b3[[#This Row],[flux]]</f>
        <v>-8.9999999975369604</v>
      </c>
      <c r="K3012">
        <f>ABS(b2b3[[#This Row],[(mfs - b2+b3) / mfs]])</f>
        <v>8.9999999975369604</v>
      </c>
      <c r="L3012" t="b">
        <f>_xlfn.TEXTAFTER(b2b3[[#This Row],[rxn]],"-",-1)="SPONT"</f>
        <v>0</v>
      </c>
      <c r="M3012" t="str">
        <f>_xlfn.TEXTAFTER(b2b3[[#This Row],[rxn]],"-",-1)</f>
        <v>rt7150</v>
      </c>
      <c r="N3012">
        <f>_xlfn.XLOOKUP("'PRO-"&amp;b2b3[[#This Row],[enz]]&amp;"'",'[1]Sheet2 (2)'!$A:$A,'[1]Sheet2 (2)'!$B:$B,"")</f>
        <v>1</v>
      </c>
      <c r="O3012">
        <f>IFERROR(_xlfn.XLOOKUP(b2b3[[#This Row],[Column2]],Table17[[#This Row],[rxn-no-enz]],Table17[[#This Row],[flux]],0),0)</f>
        <v>0</v>
      </c>
      <c r="P3012" t="str">
        <f>_xlfn.TEXTBEFORE(b2b3[[#This Row],[rxn]],"-",-1,,,"")</f>
        <v>PROWASTE</v>
      </c>
    </row>
    <row r="3013" spans="6:16" hidden="1" x14ac:dyDescent="0.2">
      <c r="F3013" t="s">
        <v>12856</v>
      </c>
      <c r="G3013" t="s">
        <v>2778</v>
      </c>
      <c r="H3013" s="3">
        <v>1.99159794616461E-12</v>
      </c>
      <c r="I3013">
        <f>_xlfn.XLOOKUP(b2b3[[#This Row],[rxn]],mfs[rxn],mfs[flux_scaled],0)</f>
        <v>1.9915979E-11</v>
      </c>
      <c r="J3013">
        <f>(b2b3[[#This Row],[flux]]-b2b3[[#This Row],[flux in mfs]])/b2b3[[#This Row],[flux]]</f>
        <v>-8.9999997682031641</v>
      </c>
      <c r="K3013">
        <f>ABS(b2b3[[#This Row],[(mfs - b2+b3) / mfs]])</f>
        <v>8.9999997682031641</v>
      </c>
      <c r="L3013" t="b">
        <f>_xlfn.TEXTAFTER(b2b3[[#This Row],[rxn]],"-",-1)="SPONT"</f>
        <v>0</v>
      </c>
      <c r="M3013" t="str">
        <f>_xlfn.TEXTAFTER(b2b3[[#This Row],[rxn]],"-",-1)</f>
        <v>rt7165</v>
      </c>
      <c r="N3013">
        <f>_xlfn.XLOOKUP("'PRO-"&amp;b2b3[[#This Row],[enz]]&amp;"'",'[1]Sheet2 (2)'!$A:$A,'[1]Sheet2 (2)'!$B:$B,"")</f>
        <v>1</v>
      </c>
      <c r="O3013">
        <f>IFERROR(_xlfn.XLOOKUP(b2b3[[#This Row],[Column2]],Table17[[#This Row],[rxn-no-enz]],Table17[[#This Row],[flux]],0),0)</f>
        <v>0</v>
      </c>
      <c r="P3013" t="str">
        <f>_xlfn.TEXTBEFORE(b2b3[[#This Row],[rxn]],"-",-1,,,"")</f>
        <v>PROWASTE</v>
      </c>
    </row>
    <row r="3014" spans="6:16" hidden="1" x14ac:dyDescent="0.2">
      <c r="F3014" t="s">
        <v>12857</v>
      </c>
      <c r="G3014" t="s">
        <v>2778</v>
      </c>
      <c r="H3014" s="3">
        <v>5.47627946198496E-13</v>
      </c>
      <c r="I3014">
        <f>_xlfn.XLOOKUP(b2b3[[#This Row],[rxn]],mfs[rxn],mfs[flux_scaled],0)</f>
        <v>0</v>
      </c>
      <c r="J3014">
        <f>(b2b3[[#This Row],[flux]]-b2b3[[#This Row],[flux in mfs]])/b2b3[[#This Row],[flux]]</f>
        <v>1</v>
      </c>
      <c r="K3014">
        <f>ABS(b2b3[[#This Row],[(mfs - b2+b3) / mfs]])</f>
        <v>1</v>
      </c>
      <c r="L3014" t="b">
        <f>_xlfn.TEXTAFTER(b2b3[[#This Row],[rxn]],"-",-1)="SPONT"</f>
        <v>0</v>
      </c>
      <c r="M3014" t="str">
        <f>_xlfn.TEXTAFTER(b2b3[[#This Row],[rxn]],"-",-1)</f>
        <v>rt7177_en</v>
      </c>
      <c r="N3014">
        <f>_xlfn.XLOOKUP("'PRO-"&amp;b2b3[[#This Row],[enz]]&amp;"'",'[1]Sheet2 (2)'!$A:$A,'[1]Sheet2 (2)'!$B:$B,"")</f>
        <v>1</v>
      </c>
      <c r="O3014">
        <f>IFERROR(_xlfn.XLOOKUP(b2b3[[#This Row],[Column2]],Table17[[#This Row],[rxn-no-enz]],Table17[[#This Row],[flux]],0),0)</f>
        <v>0</v>
      </c>
      <c r="P3014" t="str">
        <f>_xlfn.TEXTBEFORE(b2b3[[#This Row],[rxn]],"-",-1,,,"")</f>
        <v>PROWASTE</v>
      </c>
    </row>
    <row r="3015" spans="6:16" hidden="1" x14ac:dyDescent="0.2">
      <c r="F3015" t="s">
        <v>12858</v>
      </c>
      <c r="G3015" t="s">
        <v>2778</v>
      </c>
      <c r="H3015" s="3">
        <v>3.0581097626747799E-12</v>
      </c>
      <c r="I3015">
        <f>_xlfn.XLOOKUP(b2b3[[#This Row],[rxn]],mfs[rxn],mfs[flux_scaled],0)</f>
        <v>3.0581098E-11</v>
      </c>
      <c r="J3015">
        <f>(b2b3[[#This Row],[flux]]-b2b3[[#This Row],[flux in mfs]])/b2b3[[#This Row],[flux]]</f>
        <v>-9.0000001220532386</v>
      </c>
      <c r="K3015">
        <f>ABS(b2b3[[#This Row],[(mfs - b2+b3) / mfs]])</f>
        <v>9.0000001220532386</v>
      </c>
      <c r="L3015" t="b">
        <f>_xlfn.TEXTAFTER(b2b3[[#This Row],[rxn]],"-",-1)="SPONT"</f>
        <v>0</v>
      </c>
      <c r="M3015" t="str">
        <f>_xlfn.TEXTAFTER(b2b3[[#This Row],[rxn]],"-",-1)</f>
        <v>rt7188</v>
      </c>
      <c r="N3015">
        <f>_xlfn.XLOOKUP("'PRO-"&amp;b2b3[[#This Row],[enz]]&amp;"'",'[1]Sheet2 (2)'!$A:$A,'[1]Sheet2 (2)'!$B:$B,"")</f>
        <v>1</v>
      </c>
      <c r="O3015">
        <f>IFERROR(_xlfn.XLOOKUP(b2b3[[#This Row],[Column2]],Table17[[#This Row],[rxn-no-enz]],Table17[[#This Row],[flux]],0),0)</f>
        <v>0</v>
      </c>
      <c r="P3015" t="str">
        <f>_xlfn.TEXTBEFORE(b2b3[[#This Row],[rxn]],"-",-1,,,"")</f>
        <v>PROWASTE</v>
      </c>
    </row>
    <row r="3016" spans="6:16" hidden="1" x14ac:dyDescent="0.2">
      <c r="F3016" t="s">
        <v>12859</v>
      </c>
      <c r="G3016" t="s">
        <v>2778</v>
      </c>
      <c r="H3016" s="3">
        <v>4.1958221636019401E-12</v>
      </c>
      <c r="I3016">
        <f>_xlfn.XLOOKUP(b2b3[[#This Row],[rxn]],mfs[rxn],mfs[flux_scaled],0)</f>
        <v>4.1958222000000004E-11</v>
      </c>
      <c r="J3016">
        <f>(b2b3[[#This Row],[flux]]-b2b3[[#This Row],[flux in mfs]])/b2b3[[#This Row],[flux]]</f>
        <v>-9.0000000867483383</v>
      </c>
      <c r="K3016">
        <f>ABS(b2b3[[#This Row],[(mfs - b2+b3) / mfs]])</f>
        <v>9.0000000867483383</v>
      </c>
      <c r="L3016" t="b">
        <f>_xlfn.TEXTAFTER(b2b3[[#This Row],[rxn]],"-",-1)="SPONT"</f>
        <v>0</v>
      </c>
      <c r="M3016" t="str">
        <f>_xlfn.TEXTAFTER(b2b3[[#This Row],[rxn]],"-",-1)</f>
        <v>rt7201</v>
      </c>
      <c r="N3016">
        <f>_xlfn.XLOOKUP("'PRO-"&amp;b2b3[[#This Row],[enz]]&amp;"'",'[1]Sheet2 (2)'!$A:$A,'[1]Sheet2 (2)'!$B:$B,"")</f>
        <v>1</v>
      </c>
      <c r="O3016">
        <f>IFERROR(_xlfn.XLOOKUP(b2b3[[#This Row],[Column2]],Table17[[#This Row],[rxn-no-enz]],Table17[[#This Row],[flux]],0),0)</f>
        <v>0</v>
      </c>
      <c r="P3016" t="str">
        <f>_xlfn.TEXTBEFORE(b2b3[[#This Row],[rxn]],"-",-1,,,"")</f>
        <v>PROWASTE</v>
      </c>
    </row>
    <row r="3017" spans="6:16" hidden="1" x14ac:dyDescent="0.2">
      <c r="F3017" t="s">
        <v>13342</v>
      </c>
      <c r="G3017" t="s">
        <v>2778</v>
      </c>
      <c r="H3017" s="3">
        <v>3.3406664908807802E-12</v>
      </c>
      <c r="I3017">
        <f>_xlfn.XLOOKUP(b2b3[[#This Row],[rxn]],mfs[rxn],mfs[flux_scaled],0)</f>
        <v>0</v>
      </c>
      <c r="J3017">
        <f>(b2b3[[#This Row],[flux]]-b2b3[[#This Row],[flux in mfs]])/b2b3[[#This Row],[flux]]</f>
        <v>1</v>
      </c>
      <c r="K3017">
        <f>ABS(b2b3[[#This Row],[(mfs - b2+b3) / mfs]])</f>
        <v>1</v>
      </c>
      <c r="L3017" t="b">
        <f>_xlfn.TEXTAFTER(b2b3[[#This Row],[rxn]],"-",-1)="SPONT"</f>
        <v>0</v>
      </c>
      <c r="M3017" t="str">
        <f>_xlfn.TEXTAFTER(b2b3[[#This Row],[rxn]],"-",-1)</f>
        <v>rt7207_l</v>
      </c>
      <c r="N3017">
        <f>_xlfn.XLOOKUP("'PRO-"&amp;b2b3[[#This Row],[enz]]&amp;"'",'[1]Sheet2 (2)'!$A:$A,'[1]Sheet2 (2)'!$B:$B,"")</f>
        <v>1</v>
      </c>
      <c r="O3017">
        <f>IFERROR(_xlfn.XLOOKUP(b2b3[[#This Row],[Column2]],Table17[[#This Row],[rxn-no-enz]],Table17[[#This Row],[flux]],0),0)</f>
        <v>0</v>
      </c>
      <c r="P3017" t="str">
        <f>_xlfn.TEXTBEFORE(b2b3[[#This Row],[rxn]],"-",-1,,,"")</f>
        <v>PROWASTE</v>
      </c>
    </row>
    <row r="3018" spans="6:16" hidden="1" x14ac:dyDescent="0.2">
      <c r="F3018" t="s">
        <v>12861</v>
      </c>
      <c r="G3018" t="s">
        <v>2778</v>
      </c>
      <c r="H3018" s="3">
        <v>2.46959660915019E-10</v>
      </c>
      <c r="I3018">
        <f>_xlfn.XLOOKUP(b2b3[[#This Row],[rxn]],mfs[rxn],mfs[flux_scaled],0)</f>
        <v>3.5720636260000002E-9</v>
      </c>
      <c r="J3018">
        <f>(b2b3[[#This Row],[flux]]-b2b3[[#This Row],[flux in mfs]])/b2b3[[#This Row],[flux]]</f>
        <v>-13.464158287086322</v>
      </c>
      <c r="K3018">
        <f>ABS(b2b3[[#This Row],[(mfs - b2+b3) / mfs]])</f>
        <v>13.464158287086322</v>
      </c>
      <c r="L3018" t="b">
        <f>_xlfn.TEXTAFTER(b2b3[[#This Row],[rxn]],"-",-1)="SPONT"</f>
        <v>0</v>
      </c>
      <c r="M3018" t="str">
        <f>_xlfn.TEXTAFTER(b2b3[[#This Row],[rxn]],"-",-1)</f>
        <v>rt7221</v>
      </c>
      <c r="N3018">
        <f>_xlfn.XLOOKUP("'PRO-"&amp;b2b3[[#This Row],[enz]]&amp;"'",'[1]Sheet2 (2)'!$A:$A,'[1]Sheet2 (2)'!$B:$B,"")</f>
        <v>1</v>
      </c>
      <c r="O3018">
        <f>IFERROR(_xlfn.XLOOKUP(b2b3[[#This Row],[Column2]],Table17[[#This Row],[rxn-no-enz]],Table17[[#This Row],[flux]],0),0)</f>
        <v>0</v>
      </c>
      <c r="P3018" t="str">
        <f>_xlfn.TEXTBEFORE(b2b3[[#This Row],[rxn]],"-",-1,,,"")</f>
        <v>PROWASTE</v>
      </c>
    </row>
    <row r="3019" spans="6:16" hidden="1" x14ac:dyDescent="0.2">
      <c r="F3019" t="s">
        <v>12862</v>
      </c>
      <c r="G3019" t="s">
        <v>2778</v>
      </c>
      <c r="H3019" s="3">
        <v>2.6224242405666599E-12</v>
      </c>
      <c r="I3019">
        <f>_xlfn.XLOOKUP(b2b3[[#This Row],[rxn]],mfs[rxn],mfs[flux_scaled],0)</f>
        <v>2.6224242E-11</v>
      </c>
      <c r="J3019">
        <f>(b2b3[[#This Row],[flux]]-b2b3[[#This Row],[flux in mfs]])/b2b3[[#This Row],[flux]]</f>
        <v>-8.9999998453085546</v>
      </c>
      <c r="K3019">
        <f>ABS(b2b3[[#This Row],[(mfs - b2+b3) / mfs]])</f>
        <v>8.9999998453085546</v>
      </c>
      <c r="L3019" t="b">
        <f>_xlfn.TEXTAFTER(b2b3[[#This Row],[rxn]],"-",-1)="SPONT"</f>
        <v>0</v>
      </c>
      <c r="M3019" t="str">
        <f>_xlfn.TEXTAFTER(b2b3[[#This Row],[rxn]],"-",-1)</f>
        <v>rt7226</v>
      </c>
      <c r="N3019">
        <f>_xlfn.XLOOKUP("'PRO-"&amp;b2b3[[#This Row],[enz]]&amp;"'",'[1]Sheet2 (2)'!$A:$A,'[1]Sheet2 (2)'!$B:$B,"")</f>
        <v>1</v>
      </c>
      <c r="O3019">
        <f>IFERROR(_xlfn.XLOOKUP(b2b3[[#This Row],[Column2]],Table17[[#This Row],[rxn-no-enz]],Table17[[#This Row],[flux]],0),0)</f>
        <v>0</v>
      </c>
      <c r="P3019" t="str">
        <f>_xlfn.TEXTBEFORE(b2b3[[#This Row],[rxn]],"-",-1,,,"")</f>
        <v>PROWASTE</v>
      </c>
    </row>
    <row r="3020" spans="6:16" hidden="1" x14ac:dyDescent="0.2">
      <c r="F3020" t="s">
        <v>12864</v>
      </c>
      <c r="G3020" t="s">
        <v>2778</v>
      </c>
      <c r="H3020" s="3">
        <v>5.79788740306967E-13</v>
      </c>
      <c r="I3020">
        <f>_xlfn.XLOOKUP(b2b3[[#This Row],[rxn]],mfs[rxn],mfs[flux_scaled],0)</f>
        <v>5.7978870000000003E-12</v>
      </c>
      <c r="J3020">
        <f>(b2b3[[#This Row],[flux]]-b2b3[[#This Row],[flux in mfs]])/b2b3[[#This Row],[flux]]</f>
        <v>-8.9999993047990721</v>
      </c>
      <c r="K3020">
        <f>ABS(b2b3[[#This Row],[(mfs - b2+b3) / mfs]])</f>
        <v>8.9999993047990721</v>
      </c>
      <c r="L3020" t="b">
        <f>_xlfn.TEXTAFTER(b2b3[[#This Row],[rxn]],"-",-1)="SPONT"</f>
        <v>0</v>
      </c>
      <c r="M3020" t="str">
        <f>_xlfn.TEXTAFTER(b2b3[[#This Row],[rxn]],"-",-1)</f>
        <v>rt7295</v>
      </c>
      <c r="N3020">
        <f>_xlfn.XLOOKUP("'PRO-"&amp;b2b3[[#This Row],[enz]]&amp;"'",'[1]Sheet2 (2)'!$A:$A,'[1]Sheet2 (2)'!$B:$B,"")</f>
        <v>1</v>
      </c>
      <c r="O3020">
        <f>IFERROR(_xlfn.XLOOKUP(b2b3[[#This Row],[Column2]],Table17[[#This Row],[rxn-no-enz]],Table17[[#This Row],[flux]],0),0)</f>
        <v>0</v>
      </c>
      <c r="P3020" t="str">
        <f>_xlfn.TEXTBEFORE(b2b3[[#This Row],[rxn]],"-",-1,,,"")</f>
        <v>PROWASTE</v>
      </c>
    </row>
    <row r="3021" spans="6:16" hidden="1" x14ac:dyDescent="0.2">
      <c r="F3021" t="s">
        <v>12866</v>
      </c>
      <c r="G3021" t="s">
        <v>2778</v>
      </c>
      <c r="H3021" s="3">
        <v>3.1646843346355297E-11</v>
      </c>
      <c r="I3021">
        <f>_xlfn.XLOOKUP(b2b3[[#This Row],[rxn]],mfs[rxn],mfs[flux_scaled],0)</f>
        <v>5.04551648E-10</v>
      </c>
      <c r="J3021">
        <f>(b2b3[[#This Row],[flux]]-b2b3[[#This Row],[flux in mfs]])/b2b3[[#This Row],[flux]]</f>
        <v>-14.943190367455975</v>
      </c>
      <c r="K3021">
        <f>ABS(b2b3[[#This Row],[(mfs - b2+b3) / mfs]])</f>
        <v>14.943190367455975</v>
      </c>
      <c r="L3021" t="b">
        <f>_xlfn.TEXTAFTER(b2b3[[#This Row],[rxn]],"-",-1)="SPONT"</f>
        <v>0</v>
      </c>
      <c r="M3021" t="str">
        <f>_xlfn.TEXTAFTER(b2b3[[#This Row],[rxn]],"-",-1)</f>
        <v>rt7313</v>
      </c>
      <c r="N3021">
        <f>_xlfn.XLOOKUP("'PRO-"&amp;b2b3[[#This Row],[enz]]&amp;"'",'[1]Sheet2 (2)'!$A:$A,'[1]Sheet2 (2)'!$B:$B,"")</f>
        <v>1</v>
      </c>
      <c r="O3021">
        <f>IFERROR(_xlfn.XLOOKUP(b2b3[[#This Row],[Column2]],Table17[[#This Row],[rxn-no-enz]],Table17[[#This Row],[flux]],0),0)</f>
        <v>0</v>
      </c>
      <c r="P3021" t="str">
        <f>_xlfn.TEXTBEFORE(b2b3[[#This Row],[rxn]],"-",-1,,,"")</f>
        <v>PROWASTE</v>
      </c>
    </row>
    <row r="3022" spans="6:16" hidden="1" x14ac:dyDescent="0.2">
      <c r="F3022" t="s">
        <v>12869</v>
      </c>
      <c r="G3022" t="s">
        <v>2778</v>
      </c>
      <c r="H3022" s="3">
        <v>7.6574312505524592E-12</v>
      </c>
      <c r="I3022">
        <f>_xlfn.XLOOKUP(b2b3[[#This Row],[rxn]],mfs[rxn],mfs[flux_scaled],0)</f>
        <v>7.6574313000000002E-11</v>
      </c>
      <c r="J3022">
        <f>(b2b3[[#This Row],[flux]]-b2b3[[#This Row],[flux in mfs]])/b2b3[[#This Row],[flux]]</f>
        <v>-9.0000000645745803</v>
      </c>
      <c r="K3022">
        <f>ABS(b2b3[[#This Row],[(mfs - b2+b3) / mfs]])</f>
        <v>9.0000000645745803</v>
      </c>
      <c r="L3022" t="b">
        <f>_xlfn.TEXTAFTER(b2b3[[#This Row],[rxn]],"-",-1)="SPONT"</f>
        <v>0</v>
      </c>
      <c r="M3022" t="str">
        <f>_xlfn.TEXTAFTER(b2b3[[#This Row],[rxn]],"-",-1)</f>
        <v>rt7326</v>
      </c>
      <c r="N3022">
        <f>_xlfn.XLOOKUP("'PRO-"&amp;b2b3[[#This Row],[enz]]&amp;"'",'[1]Sheet2 (2)'!$A:$A,'[1]Sheet2 (2)'!$B:$B,"")</f>
        <v>1</v>
      </c>
      <c r="O3022">
        <f>IFERROR(_xlfn.XLOOKUP(b2b3[[#This Row],[Column2]],Table17[[#This Row],[rxn-no-enz]],Table17[[#This Row],[flux]],0),0)</f>
        <v>0</v>
      </c>
      <c r="P3022" t="str">
        <f>_xlfn.TEXTBEFORE(b2b3[[#This Row],[rxn]],"-",-1,,,"")</f>
        <v>PROWASTE</v>
      </c>
    </row>
    <row r="3023" spans="6:16" hidden="1" x14ac:dyDescent="0.2">
      <c r="F3023" t="s">
        <v>12871</v>
      </c>
      <c r="G3023" t="s">
        <v>2778</v>
      </c>
      <c r="H3023" s="3">
        <v>1.01680435056224E-11</v>
      </c>
      <c r="I3023">
        <f>_xlfn.XLOOKUP(b2b3[[#This Row],[rxn]],mfs[rxn],mfs[flux_scaled],0)</f>
        <v>1.01680435E-10</v>
      </c>
      <c r="J3023">
        <f>(b2b3[[#This Row],[flux]]-b2b3[[#This Row],[flux in mfs]])/b2b3[[#This Row],[flux]]</f>
        <v>-8.9999999944705191</v>
      </c>
      <c r="K3023">
        <f>ABS(b2b3[[#This Row],[(mfs - b2+b3) / mfs]])</f>
        <v>8.9999999944705191</v>
      </c>
      <c r="L3023" t="b">
        <f>_xlfn.TEXTAFTER(b2b3[[#This Row],[rxn]],"-",-1)="SPONT"</f>
        <v>0</v>
      </c>
      <c r="M3023" t="str">
        <f>_xlfn.TEXTAFTER(b2b3[[#This Row],[rxn]],"-",-1)</f>
        <v>rt7345</v>
      </c>
      <c r="N3023">
        <f>_xlfn.XLOOKUP("'PRO-"&amp;b2b3[[#This Row],[enz]]&amp;"'",'[1]Sheet2 (2)'!$A:$A,'[1]Sheet2 (2)'!$B:$B,"")</f>
        <v>1</v>
      </c>
      <c r="O3023">
        <f>IFERROR(_xlfn.XLOOKUP(b2b3[[#This Row],[Column2]],Table17[[#This Row],[rxn-no-enz]],Table17[[#This Row],[flux]],0),0)</f>
        <v>0</v>
      </c>
      <c r="P3023" t="str">
        <f>_xlfn.TEXTBEFORE(b2b3[[#This Row],[rxn]],"-",-1,,,"")</f>
        <v>PROWASTE</v>
      </c>
    </row>
    <row r="3024" spans="6:16" hidden="1" x14ac:dyDescent="0.2">
      <c r="F3024" t="s">
        <v>12874</v>
      </c>
      <c r="G3024" t="s">
        <v>2778</v>
      </c>
      <c r="H3024" s="3">
        <v>3.02608782075375E-11</v>
      </c>
      <c r="I3024">
        <f>_xlfn.XLOOKUP(b2b3[[#This Row],[rxn]],mfs[rxn],mfs[flux_scaled],0)</f>
        <v>3.0260878199999998E-10</v>
      </c>
      <c r="J3024">
        <f>(b2b3[[#This Row],[flux]]-b2b3[[#This Row],[flux in mfs]])/b2b3[[#This Row],[flux]]</f>
        <v>-8.9999999975091605</v>
      </c>
      <c r="K3024">
        <f>ABS(b2b3[[#This Row],[(mfs - b2+b3) / mfs]])</f>
        <v>8.9999999975091605</v>
      </c>
      <c r="L3024" t="b">
        <f>_xlfn.TEXTAFTER(b2b3[[#This Row],[rxn]],"-",-1)="SPONT"</f>
        <v>0</v>
      </c>
      <c r="M3024" t="str">
        <f>_xlfn.TEXTAFTER(b2b3[[#This Row],[rxn]],"-",-1)</f>
        <v>rt7376</v>
      </c>
      <c r="N3024">
        <f>_xlfn.XLOOKUP("'PRO-"&amp;b2b3[[#This Row],[enz]]&amp;"'",'[1]Sheet2 (2)'!$A:$A,'[1]Sheet2 (2)'!$B:$B,"")</f>
        <v>1</v>
      </c>
      <c r="O3024">
        <f>IFERROR(_xlfn.XLOOKUP(b2b3[[#This Row],[Column2]],Table17[[#This Row],[rxn-no-enz]],Table17[[#This Row],[flux]],0),0)</f>
        <v>0</v>
      </c>
      <c r="P3024" t="str">
        <f>_xlfn.TEXTBEFORE(b2b3[[#This Row],[rxn]],"-",-1,,,"")</f>
        <v>PROWASTE</v>
      </c>
    </row>
    <row r="3025" spans="6:16" hidden="1" x14ac:dyDescent="0.2">
      <c r="F3025" t="s">
        <v>12875</v>
      </c>
      <c r="G3025" t="s">
        <v>2778</v>
      </c>
      <c r="H3025" s="3">
        <v>1.50495526364941E-11</v>
      </c>
      <c r="I3025">
        <f>_xlfn.XLOOKUP(b2b3[[#This Row],[rxn]],mfs[rxn],mfs[flux_scaled],0)</f>
        <v>1.5049552600000001E-10</v>
      </c>
      <c r="J3025">
        <f>(b2b3[[#This Row],[flux]]-b2b3[[#This Row],[flux in mfs]])/b2b3[[#This Row],[flux]]</f>
        <v>-8.9999999757507094</v>
      </c>
      <c r="K3025">
        <f>ABS(b2b3[[#This Row],[(mfs - b2+b3) / mfs]])</f>
        <v>8.9999999757507094</v>
      </c>
      <c r="L3025" t="b">
        <f>_xlfn.TEXTAFTER(b2b3[[#This Row],[rxn]],"-",-1)="SPONT"</f>
        <v>0</v>
      </c>
      <c r="M3025" t="str">
        <f>_xlfn.TEXTAFTER(b2b3[[#This Row],[rxn]],"-",-1)</f>
        <v>rt7380</v>
      </c>
      <c r="N3025">
        <f>_xlfn.XLOOKUP("'PRO-"&amp;b2b3[[#This Row],[enz]]&amp;"'",'[1]Sheet2 (2)'!$A:$A,'[1]Sheet2 (2)'!$B:$B,"")</f>
        <v>1</v>
      </c>
      <c r="O3025">
        <f>IFERROR(_xlfn.XLOOKUP(b2b3[[#This Row],[Column2]],Table17[[#This Row],[rxn-no-enz]],Table17[[#This Row],[flux]],0),0)</f>
        <v>0</v>
      </c>
      <c r="P3025" t="str">
        <f>_xlfn.TEXTBEFORE(b2b3[[#This Row],[rxn]],"-",-1,,,"")</f>
        <v>PROWASTE</v>
      </c>
    </row>
    <row r="3026" spans="6:16" hidden="1" x14ac:dyDescent="0.2">
      <c r="F3026" t="s">
        <v>12876</v>
      </c>
      <c r="G3026" t="s">
        <v>2778</v>
      </c>
      <c r="H3026" s="3">
        <v>8.1276289807798195E-13</v>
      </c>
      <c r="I3026">
        <f>_xlfn.XLOOKUP(b2b3[[#This Row],[rxn]],mfs[rxn],mfs[flux_scaled],0)</f>
        <v>8.127629E-12</v>
      </c>
      <c r="J3026">
        <f>(b2b3[[#This Row],[flux]]-b2b3[[#This Row],[flux in mfs]])/b2b3[[#This Row],[flux]]</f>
        <v>-9.0000000236479547</v>
      </c>
      <c r="K3026">
        <f>ABS(b2b3[[#This Row],[(mfs - b2+b3) / mfs]])</f>
        <v>9.0000000236479547</v>
      </c>
      <c r="L3026" t="b">
        <f>_xlfn.TEXTAFTER(b2b3[[#This Row],[rxn]],"-",-1)="SPONT"</f>
        <v>0</v>
      </c>
      <c r="M3026" t="str">
        <f>_xlfn.TEXTAFTER(b2b3[[#This Row],[rxn]],"-",-1)</f>
        <v>rt7383</v>
      </c>
      <c r="N3026">
        <f>_xlfn.XLOOKUP("'PRO-"&amp;b2b3[[#This Row],[enz]]&amp;"'",'[1]Sheet2 (2)'!$A:$A,'[1]Sheet2 (2)'!$B:$B,"")</f>
        <v>1</v>
      </c>
      <c r="O3026">
        <f>IFERROR(_xlfn.XLOOKUP(b2b3[[#This Row],[Column2]],Table17[[#This Row],[rxn-no-enz]],Table17[[#This Row],[flux]],0),0)</f>
        <v>0</v>
      </c>
      <c r="P3026" t="str">
        <f>_xlfn.TEXTBEFORE(b2b3[[#This Row],[rxn]],"-",-1,,,"")</f>
        <v>PROWASTE</v>
      </c>
    </row>
    <row r="3027" spans="6:16" hidden="1" x14ac:dyDescent="0.2">
      <c r="F3027" t="s">
        <v>12879</v>
      </c>
      <c r="G3027" t="s">
        <v>2778</v>
      </c>
      <c r="H3027" s="3">
        <v>5.0022498101231998E-12</v>
      </c>
      <c r="I3027">
        <f>_xlfn.XLOOKUP(b2b3[[#This Row],[rxn]],mfs[rxn],mfs[flux_scaled],0)</f>
        <v>5.0022498E-11</v>
      </c>
      <c r="J3027">
        <f>(b2b3[[#This Row],[flux]]-b2b3[[#This Row],[flux in mfs]])/b2b3[[#This Row],[flux]]</f>
        <v>-8.9999999797627055</v>
      </c>
      <c r="K3027">
        <f>ABS(b2b3[[#This Row],[(mfs - b2+b3) / mfs]])</f>
        <v>8.9999999797627055</v>
      </c>
      <c r="L3027" t="b">
        <f>_xlfn.TEXTAFTER(b2b3[[#This Row],[rxn]],"-",-1)="SPONT"</f>
        <v>0</v>
      </c>
      <c r="M3027" t="str">
        <f>_xlfn.TEXTAFTER(b2b3[[#This Row],[rxn]],"-",-1)</f>
        <v>rt7391</v>
      </c>
      <c r="N3027">
        <f>_xlfn.XLOOKUP("'PRO-"&amp;b2b3[[#This Row],[enz]]&amp;"'",'[1]Sheet2 (2)'!$A:$A,'[1]Sheet2 (2)'!$B:$B,"")</f>
        <v>1</v>
      </c>
      <c r="O3027">
        <f>IFERROR(_xlfn.XLOOKUP(b2b3[[#This Row],[Column2]],Table17[[#This Row],[rxn-no-enz]],Table17[[#This Row],[flux]],0),0)</f>
        <v>0</v>
      </c>
      <c r="P3027" t="str">
        <f>_xlfn.TEXTBEFORE(b2b3[[#This Row],[rxn]],"-",-1,,,"")</f>
        <v>PROWASTE</v>
      </c>
    </row>
    <row r="3028" spans="6:16" hidden="1" x14ac:dyDescent="0.2">
      <c r="F3028" t="s">
        <v>12880</v>
      </c>
      <c r="G3028" t="s">
        <v>2778</v>
      </c>
      <c r="H3028" s="3">
        <v>7.58695551421587E-14</v>
      </c>
      <c r="I3028">
        <f>_xlfn.XLOOKUP(b2b3[[#This Row],[rxn]],mfs[rxn],mfs[flux_scaled],0)</f>
        <v>7.58696E-13</v>
      </c>
      <c r="J3028">
        <f>(b2b3[[#This Row],[flux]]-b2b3[[#This Row],[flux in mfs]])/b2b3[[#This Row],[flux]]</f>
        <v>-9.0000059124956273</v>
      </c>
      <c r="K3028">
        <f>ABS(b2b3[[#This Row],[(mfs - b2+b3) / mfs]])</f>
        <v>9.0000059124956273</v>
      </c>
      <c r="L3028" t="b">
        <f>_xlfn.TEXTAFTER(b2b3[[#This Row],[rxn]],"-",-1)="SPONT"</f>
        <v>0</v>
      </c>
      <c r="M3028" t="str">
        <f>_xlfn.TEXTAFTER(b2b3[[#This Row],[rxn]],"-",-1)</f>
        <v>rt7394</v>
      </c>
      <c r="N3028">
        <f>_xlfn.XLOOKUP("'PRO-"&amp;b2b3[[#This Row],[enz]]&amp;"'",'[1]Sheet2 (2)'!$A:$A,'[1]Sheet2 (2)'!$B:$B,"")</f>
        <v>1</v>
      </c>
      <c r="O3028">
        <f>IFERROR(_xlfn.XLOOKUP(b2b3[[#This Row],[Column2]],Table17[[#This Row],[rxn-no-enz]],Table17[[#This Row],[flux]],0),0)</f>
        <v>0</v>
      </c>
      <c r="P3028" t="str">
        <f>_xlfn.TEXTBEFORE(b2b3[[#This Row],[rxn]],"-",-1,,,"")</f>
        <v>PROWASTE</v>
      </c>
    </row>
    <row r="3029" spans="6:16" hidden="1" x14ac:dyDescent="0.2">
      <c r="F3029" t="s">
        <v>12882</v>
      </c>
      <c r="G3029" t="s">
        <v>2778</v>
      </c>
      <c r="H3029" s="3">
        <v>1.0407176750302501E-11</v>
      </c>
      <c r="I3029">
        <f>_xlfn.XLOOKUP(b2b3[[#This Row],[rxn]],mfs[rxn],mfs[flux_scaled],0)</f>
        <v>1.04071768E-10</v>
      </c>
      <c r="J3029">
        <f>(b2b3[[#This Row],[flux]]-b2b3[[#This Row],[flux in mfs]])/b2b3[[#This Row],[flux]]</f>
        <v>-9.0000000477531028</v>
      </c>
      <c r="K3029">
        <f>ABS(b2b3[[#This Row],[(mfs - b2+b3) / mfs]])</f>
        <v>9.0000000477531028</v>
      </c>
      <c r="L3029" t="b">
        <f>_xlfn.TEXTAFTER(b2b3[[#This Row],[rxn]],"-",-1)="SPONT"</f>
        <v>0</v>
      </c>
      <c r="M3029" t="str">
        <f>_xlfn.TEXTAFTER(b2b3[[#This Row],[rxn]],"-",-1)</f>
        <v>rt7415_x</v>
      </c>
      <c r="N3029">
        <f>_xlfn.XLOOKUP("'PRO-"&amp;b2b3[[#This Row],[enz]]&amp;"'",'[1]Sheet2 (2)'!$A:$A,'[1]Sheet2 (2)'!$B:$B,"")</f>
        <v>1</v>
      </c>
      <c r="O3029">
        <f>IFERROR(_xlfn.XLOOKUP(b2b3[[#This Row],[Column2]],Table17[[#This Row],[rxn-no-enz]],Table17[[#This Row],[flux]],0),0)</f>
        <v>0</v>
      </c>
      <c r="P3029" t="str">
        <f>_xlfn.TEXTBEFORE(b2b3[[#This Row],[rxn]],"-",-1,,,"")</f>
        <v>PROWASTE</v>
      </c>
    </row>
    <row r="3030" spans="6:16" hidden="1" x14ac:dyDescent="0.2">
      <c r="F3030" t="s">
        <v>12883</v>
      </c>
      <c r="G3030" t="s">
        <v>2778</v>
      </c>
      <c r="H3030" s="3">
        <v>1.36136490990924E-11</v>
      </c>
      <c r="I3030">
        <f>_xlfn.XLOOKUP(b2b3[[#This Row],[rxn]],mfs[rxn],mfs[flux_scaled],0)</f>
        <v>1.36136491E-10</v>
      </c>
      <c r="J3030">
        <f>(b2b3[[#This Row],[flux]]-b2b3[[#This Row],[flux in mfs]])/b2b3[[#This Row],[flux]]</f>
        <v>-9.0000000006666827</v>
      </c>
      <c r="K3030">
        <f>ABS(b2b3[[#This Row],[(mfs - b2+b3) / mfs]])</f>
        <v>9.0000000006666827</v>
      </c>
      <c r="L3030" t="b">
        <f>_xlfn.TEXTAFTER(b2b3[[#This Row],[rxn]],"-",-1)="SPONT"</f>
        <v>0</v>
      </c>
      <c r="M3030" t="str">
        <f>_xlfn.TEXTAFTER(b2b3[[#This Row],[rxn]],"-",-1)</f>
        <v>rt7423</v>
      </c>
      <c r="N3030">
        <f>_xlfn.XLOOKUP("'PRO-"&amp;b2b3[[#This Row],[enz]]&amp;"'",'[1]Sheet2 (2)'!$A:$A,'[1]Sheet2 (2)'!$B:$B,"")</f>
        <v>1</v>
      </c>
      <c r="O3030">
        <f>IFERROR(_xlfn.XLOOKUP(b2b3[[#This Row],[Column2]],Table17[[#This Row],[rxn-no-enz]],Table17[[#This Row],[flux]],0),0)</f>
        <v>0</v>
      </c>
      <c r="P3030" t="str">
        <f>_xlfn.TEXTBEFORE(b2b3[[#This Row],[rxn]],"-",-1,,,"")</f>
        <v>PROWASTE</v>
      </c>
    </row>
    <row r="3031" spans="6:16" hidden="1" x14ac:dyDescent="0.2">
      <c r="F3031" t="s">
        <v>12885</v>
      </c>
      <c r="G3031" t="s">
        <v>2778</v>
      </c>
      <c r="H3031" s="3">
        <v>2.32518125031838E-13</v>
      </c>
      <c r="I3031">
        <f>_xlfn.XLOOKUP(b2b3[[#This Row],[rxn]],mfs[rxn],mfs[flux_scaled],0)</f>
        <v>2.3251809999999998E-12</v>
      </c>
      <c r="J3031">
        <f>(b2b3[[#This Row],[flux]]-b2b3[[#This Row],[flux in mfs]])/b2b3[[#This Row],[flux]]</f>
        <v>-8.9999989234457303</v>
      </c>
      <c r="K3031">
        <f>ABS(b2b3[[#This Row],[(mfs - b2+b3) / mfs]])</f>
        <v>8.9999989234457303</v>
      </c>
      <c r="L3031" t="b">
        <f>_xlfn.TEXTAFTER(b2b3[[#This Row],[rxn]],"-",-1)="SPONT"</f>
        <v>0</v>
      </c>
      <c r="M3031" t="str">
        <f>_xlfn.TEXTAFTER(b2b3[[#This Row],[rxn]],"-",-1)</f>
        <v>rt7438</v>
      </c>
      <c r="N3031">
        <f>_xlfn.XLOOKUP("'PRO-"&amp;b2b3[[#This Row],[enz]]&amp;"'",'[1]Sheet2 (2)'!$A:$A,'[1]Sheet2 (2)'!$B:$B,"")</f>
        <v>1</v>
      </c>
      <c r="O3031">
        <f>IFERROR(_xlfn.XLOOKUP(b2b3[[#This Row],[Column2]],Table17[[#This Row],[rxn-no-enz]],Table17[[#This Row],[flux]],0),0)</f>
        <v>0</v>
      </c>
      <c r="P3031" t="str">
        <f>_xlfn.TEXTBEFORE(b2b3[[#This Row],[rxn]],"-",-1,,,"")</f>
        <v>PROWASTE</v>
      </c>
    </row>
    <row r="3032" spans="6:16" hidden="1" x14ac:dyDescent="0.2">
      <c r="F3032" t="s">
        <v>12886</v>
      </c>
      <c r="G3032" t="s">
        <v>2778</v>
      </c>
      <c r="H3032" s="3">
        <v>2.03947403276214E-12</v>
      </c>
      <c r="I3032">
        <f>_xlfn.XLOOKUP(b2b3[[#This Row],[rxn]],mfs[rxn],mfs[flux_scaled],0)</f>
        <v>2.0394740000000003E-11</v>
      </c>
      <c r="J3032">
        <f>(b2b3[[#This Row],[flux]]-b2b3[[#This Row],[flux in mfs]])/b2b3[[#This Row],[flux]]</f>
        <v>-8.9999998393598588</v>
      </c>
      <c r="K3032">
        <f>ABS(b2b3[[#This Row],[(mfs - b2+b3) / mfs]])</f>
        <v>8.9999998393598588</v>
      </c>
      <c r="L3032" t="b">
        <f>_xlfn.TEXTAFTER(b2b3[[#This Row],[rxn]],"-",-1)="SPONT"</f>
        <v>0</v>
      </c>
      <c r="M3032" t="str">
        <f>_xlfn.TEXTAFTER(b2b3[[#This Row],[rxn]],"-",-1)</f>
        <v>rt7460</v>
      </c>
      <c r="N3032">
        <f>_xlfn.XLOOKUP("'PRO-"&amp;b2b3[[#This Row],[enz]]&amp;"'",'[1]Sheet2 (2)'!$A:$A,'[1]Sheet2 (2)'!$B:$B,"")</f>
        <v>1</v>
      </c>
      <c r="O3032">
        <f>IFERROR(_xlfn.XLOOKUP(b2b3[[#This Row],[Column2]],Table17[[#This Row],[rxn-no-enz]],Table17[[#This Row],[flux]],0),0)</f>
        <v>0</v>
      </c>
      <c r="P3032" t="str">
        <f>_xlfn.TEXTBEFORE(b2b3[[#This Row],[rxn]],"-",-1,,,"")</f>
        <v>PROWASTE</v>
      </c>
    </row>
    <row r="3033" spans="6:16" hidden="1" x14ac:dyDescent="0.2">
      <c r="F3033" t="s">
        <v>12891</v>
      </c>
      <c r="G3033" t="s">
        <v>2778</v>
      </c>
      <c r="H3033" s="3">
        <v>8.5491009114850202E-13</v>
      </c>
      <c r="I3033">
        <f>_xlfn.XLOOKUP(b2b3[[#This Row],[rxn]],mfs[rxn],mfs[flux_scaled],0)</f>
        <v>8.5491010000000002E-12</v>
      </c>
      <c r="J3033">
        <f>(b2b3[[#This Row],[flux]]-b2b3[[#This Row],[flux in mfs]])/b2b3[[#This Row],[flux]]</f>
        <v>-9.0000001035371806</v>
      </c>
      <c r="K3033">
        <f>ABS(b2b3[[#This Row],[(mfs - b2+b3) / mfs]])</f>
        <v>9.0000001035371806</v>
      </c>
      <c r="L3033" t="b">
        <f>_xlfn.TEXTAFTER(b2b3[[#This Row],[rxn]],"-",-1)="SPONT"</f>
        <v>0</v>
      </c>
      <c r="M3033" t="str">
        <f>_xlfn.TEXTAFTER(b2b3[[#This Row],[rxn]],"-",-1)</f>
        <v>rt7489_r</v>
      </c>
      <c r="N3033">
        <f>_xlfn.XLOOKUP("'PRO-"&amp;b2b3[[#This Row],[enz]]&amp;"'",'[1]Sheet2 (2)'!$A:$A,'[1]Sheet2 (2)'!$B:$B,"")</f>
        <v>1</v>
      </c>
      <c r="O3033">
        <f>IFERROR(_xlfn.XLOOKUP(b2b3[[#This Row],[Column2]],Table17[[#This Row],[rxn-no-enz]],Table17[[#This Row],[flux]],0),0)</f>
        <v>0</v>
      </c>
      <c r="P3033" t="str">
        <f>_xlfn.TEXTBEFORE(b2b3[[#This Row],[rxn]],"-",-1,,,"")</f>
        <v>PROWASTE</v>
      </c>
    </row>
    <row r="3034" spans="6:16" hidden="1" x14ac:dyDescent="0.2">
      <c r="F3034" t="s">
        <v>12892</v>
      </c>
      <c r="G3034" t="s">
        <v>2778</v>
      </c>
      <c r="H3034" s="3">
        <v>2.8201335453929099E-11</v>
      </c>
      <c r="I3034">
        <f>_xlfn.XLOOKUP(b2b3[[#This Row],[rxn]],mfs[rxn],mfs[flux_scaled],0)</f>
        <v>3.7874054800000001E-10</v>
      </c>
      <c r="J3034">
        <f>(b2b3[[#This Row],[flux]]-b2b3[[#This Row],[flux in mfs]])/b2b3[[#This Row],[flux]]</f>
        <v>-12.429879894118018</v>
      </c>
      <c r="K3034">
        <f>ABS(b2b3[[#This Row],[(mfs - b2+b3) / mfs]])</f>
        <v>12.429879894118018</v>
      </c>
      <c r="L3034" t="b">
        <f>_xlfn.TEXTAFTER(b2b3[[#This Row],[rxn]],"-",-1)="SPONT"</f>
        <v>0</v>
      </c>
      <c r="M3034" t="str">
        <f>_xlfn.TEXTAFTER(b2b3[[#This Row],[rxn]],"-",-1)</f>
        <v>rt7496</v>
      </c>
      <c r="N3034">
        <f>_xlfn.XLOOKUP("'PRO-"&amp;b2b3[[#This Row],[enz]]&amp;"'",'[1]Sheet2 (2)'!$A:$A,'[1]Sheet2 (2)'!$B:$B,"")</f>
        <v>9</v>
      </c>
      <c r="O3034">
        <f>IFERROR(_xlfn.XLOOKUP(b2b3[[#This Row],[Column2]],Table17[[#This Row],[rxn-no-enz]],Table17[[#This Row],[flux]],0),0)</f>
        <v>0</v>
      </c>
      <c r="P3034" t="str">
        <f>_xlfn.TEXTBEFORE(b2b3[[#This Row],[rxn]],"-",-1,,,"")</f>
        <v>PROWASTE</v>
      </c>
    </row>
    <row r="3035" spans="6:16" hidden="1" x14ac:dyDescent="0.2">
      <c r="F3035" t="s">
        <v>12893</v>
      </c>
      <c r="G3035" t="s">
        <v>2778</v>
      </c>
      <c r="H3035" s="3">
        <v>3.2339668336579799E-12</v>
      </c>
      <c r="I3035">
        <f>_xlfn.XLOOKUP(b2b3[[#This Row],[rxn]],mfs[rxn],mfs[flux_scaled],0)</f>
        <v>3.2339667999999997E-11</v>
      </c>
      <c r="J3035">
        <f>(b2b3[[#This Row],[flux]]-b2b3[[#This Row],[flux in mfs]])/b2b3[[#This Row],[flux]]</f>
        <v>-8.9999998959235459</v>
      </c>
      <c r="K3035">
        <f>ABS(b2b3[[#This Row],[(mfs - b2+b3) / mfs]])</f>
        <v>8.9999998959235459</v>
      </c>
      <c r="L3035" t="b">
        <f>_xlfn.TEXTAFTER(b2b3[[#This Row],[rxn]],"-",-1)="SPONT"</f>
        <v>0</v>
      </c>
      <c r="M3035" t="str">
        <f>_xlfn.TEXTAFTER(b2b3[[#This Row],[rxn]],"-",-1)</f>
        <v>rt7506</v>
      </c>
      <c r="N3035">
        <f>_xlfn.XLOOKUP("'PRO-"&amp;b2b3[[#This Row],[enz]]&amp;"'",'[1]Sheet2 (2)'!$A:$A,'[1]Sheet2 (2)'!$B:$B,"")</f>
        <v>1</v>
      </c>
      <c r="O3035">
        <f>IFERROR(_xlfn.XLOOKUP(b2b3[[#This Row],[Column2]],Table17[[#This Row],[rxn-no-enz]],Table17[[#This Row],[flux]],0),0)</f>
        <v>0</v>
      </c>
      <c r="P3035" t="str">
        <f>_xlfn.TEXTBEFORE(b2b3[[#This Row],[rxn]],"-",-1,,,"")</f>
        <v>PROWASTE</v>
      </c>
    </row>
    <row r="3036" spans="6:16" hidden="1" x14ac:dyDescent="0.2">
      <c r="F3036" t="s">
        <v>12895</v>
      </c>
      <c r="G3036" t="s">
        <v>2778</v>
      </c>
      <c r="H3036" s="3">
        <v>1.7180649317209201E-11</v>
      </c>
      <c r="I3036">
        <f>_xlfn.XLOOKUP(b2b3[[#This Row],[rxn]],mfs[rxn],mfs[flux_scaled],0)</f>
        <v>1.7180649300000001E-10</v>
      </c>
      <c r="J3036">
        <f>(b2b3[[#This Row],[flux]]-b2b3[[#This Row],[flux in mfs]])/b2b3[[#This Row],[flux]]</f>
        <v>-8.9999999899833814</v>
      </c>
      <c r="K3036">
        <f>ABS(b2b3[[#This Row],[(mfs - b2+b3) / mfs]])</f>
        <v>8.9999999899833814</v>
      </c>
      <c r="L3036" t="b">
        <f>_xlfn.TEXTAFTER(b2b3[[#This Row],[rxn]],"-",-1)="SPONT"</f>
        <v>0</v>
      </c>
      <c r="M3036" t="str">
        <f>_xlfn.TEXTAFTER(b2b3[[#This Row],[rxn]],"-",-1)</f>
        <v>rt7537</v>
      </c>
      <c r="N3036">
        <f>_xlfn.XLOOKUP("'PRO-"&amp;b2b3[[#This Row],[enz]]&amp;"'",'[1]Sheet2 (2)'!$A:$A,'[1]Sheet2 (2)'!$B:$B,"")</f>
        <v>1</v>
      </c>
      <c r="O3036">
        <f>IFERROR(_xlfn.XLOOKUP(b2b3[[#This Row],[Column2]],Table17[[#This Row],[rxn-no-enz]],Table17[[#This Row],[flux]],0),0)</f>
        <v>0</v>
      </c>
      <c r="P3036" t="str">
        <f>_xlfn.TEXTBEFORE(b2b3[[#This Row],[rxn]],"-",-1,,,"")</f>
        <v>PROWASTE</v>
      </c>
    </row>
    <row r="3037" spans="6:16" hidden="1" x14ac:dyDescent="0.2">
      <c r="F3037" t="s">
        <v>12896</v>
      </c>
      <c r="G3037" t="s">
        <v>2778</v>
      </c>
      <c r="H3037" s="3">
        <v>6.4138094651138401E-12</v>
      </c>
      <c r="I3037">
        <f>_xlfn.XLOOKUP(b2b3[[#This Row],[rxn]],mfs[rxn],mfs[flux_scaled],0)</f>
        <v>6.4138095000000003E-11</v>
      </c>
      <c r="J3037">
        <f>(b2b3[[#This Row],[flux]]-b2b3[[#This Row],[flux in mfs]])/b2b3[[#This Row],[flux]]</f>
        <v>-9.0000000543922614</v>
      </c>
      <c r="K3037">
        <f>ABS(b2b3[[#This Row],[(mfs - b2+b3) / mfs]])</f>
        <v>9.0000000543922614</v>
      </c>
      <c r="L3037" t="b">
        <f>_xlfn.TEXTAFTER(b2b3[[#This Row],[rxn]],"-",-1)="SPONT"</f>
        <v>0</v>
      </c>
      <c r="M3037" t="str">
        <f>_xlfn.TEXTAFTER(b2b3[[#This Row],[rxn]],"-",-1)</f>
        <v>rt7540_c</v>
      </c>
      <c r="N3037">
        <f>_xlfn.XLOOKUP("'PRO-"&amp;b2b3[[#This Row],[enz]]&amp;"'",'[1]Sheet2 (2)'!$A:$A,'[1]Sheet2 (2)'!$B:$B,"")</f>
        <v>1</v>
      </c>
      <c r="O3037">
        <f>IFERROR(_xlfn.XLOOKUP(b2b3[[#This Row],[Column2]],Table17[[#This Row],[rxn-no-enz]],Table17[[#This Row],[flux]],0),0)</f>
        <v>0</v>
      </c>
      <c r="P3037" t="str">
        <f>_xlfn.TEXTBEFORE(b2b3[[#This Row],[rxn]],"-",-1,,,"")</f>
        <v>PROWASTE</v>
      </c>
    </row>
    <row r="3038" spans="6:16" hidden="1" x14ac:dyDescent="0.2">
      <c r="F3038" t="s">
        <v>12897</v>
      </c>
      <c r="G3038" t="s">
        <v>2778</v>
      </c>
      <c r="H3038" s="3">
        <v>6.2970253676279899E-12</v>
      </c>
      <c r="I3038">
        <f>_xlfn.XLOOKUP(b2b3[[#This Row],[rxn]],mfs[rxn],mfs[flux_scaled],0)</f>
        <v>6.2970253999999995E-11</v>
      </c>
      <c r="J3038">
        <f>(b2b3[[#This Row],[flux]]-b2b3[[#This Row],[flux in mfs]])/b2b3[[#This Row],[flux]]</f>
        <v>-9.0000000514084153</v>
      </c>
      <c r="K3038">
        <f>ABS(b2b3[[#This Row],[(mfs - b2+b3) / mfs]])</f>
        <v>9.0000000514084153</v>
      </c>
      <c r="L3038" t="b">
        <f>_xlfn.TEXTAFTER(b2b3[[#This Row],[rxn]],"-",-1)="SPONT"</f>
        <v>0</v>
      </c>
      <c r="M3038" t="str">
        <f>_xlfn.TEXTAFTER(b2b3[[#This Row],[rxn]],"-",-1)</f>
        <v>rt7571</v>
      </c>
      <c r="N3038">
        <f>_xlfn.XLOOKUP("'PRO-"&amp;b2b3[[#This Row],[enz]]&amp;"'",'[1]Sheet2 (2)'!$A:$A,'[1]Sheet2 (2)'!$B:$B,"")</f>
        <v>1</v>
      </c>
      <c r="O3038">
        <f>IFERROR(_xlfn.XLOOKUP(b2b3[[#This Row],[Column2]],Table17[[#This Row],[rxn-no-enz]],Table17[[#This Row],[flux]],0),0)</f>
        <v>0</v>
      </c>
      <c r="P3038" t="str">
        <f>_xlfn.TEXTBEFORE(b2b3[[#This Row],[rxn]],"-",-1,,,"")</f>
        <v>PROWASTE</v>
      </c>
    </row>
    <row r="3039" spans="6:16" hidden="1" x14ac:dyDescent="0.2">
      <c r="F3039" t="s">
        <v>12898</v>
      </c>
      <c r="G3039" t="s">
        <v>2778</v>
      </c>
      <c r="H3039" s="3">
        <v>1.2052891935223E-13</v>
      </c>
      <c r="I3039">
        <f>_xlfn.XLOOKUP(b2b3[[#This Row],[rxn]],mfs[rxn],mfs[flux_scaled],0)</f>
        <v>1.205289E-12</v>
      </c>
      <c r="J3039">
        <f>(b2b3[[#This Row],[flux]]-b2b3[[#This Row],[flux in mfs]])/b2b3[[#This Row],[flux]]</f>
        <v>-8.999998394391147</v>
      </c>
      <c r="K3039">
        <f>ABS(b2b3[[#This Row],[(mfs - b2+b3) / mfs]])</f>
        <v>8.999998394391147</v>
      </c>
      <c r="L3039" t="b">
        <f>_xlfn.TEXTAFTER(b2b3[[#This Row],[rxn]],"-",-1)="SPONT"</f>
        <v>0</v>
      </c>
      <c r="M3039" t="str">
        <f>_xlfn.TEXTAFTER(b2b3[[#This Row],[rxn]],"-",-1)</f>
        <v>rt7574</v>
      </c>
      <c r="N3039">
        <f>_xlfn.XLOOKUP("'PRO-"&amp;b2b3[[#This Row],[enz]]&amp;"'",'[1]Sheet2 (2)'!$A:$A,'[1]Sheet2 (2)'!$B:$B,"")</f>
        <v>1</v>
      </c>
      <c r="O3039">
        <f>IFERROR(_xlfn.XLOOKUP(b2b3[[#This Row],[Column2]],Table17[[#This Row],[rxn-no-enz]],Table17[[#This Row],[flux]],0),0)</f>
        <v>0</v>
      </c>
      <c r="P3039" t="str">
        <f>_xlfn.TEXTBEFORE(b2b3[[#This Row],[rxn]],"-",-1,,,"")</f>
        <v>PROWASTE</v>
      </c>
    </row>
    <row r="3040" spans="6:16" hidden="1" x14ac:dyDescent="0.2">
      <c r="F3040" t="s">
        <v>12899</v>
      </c>
      <c r="G3040" t="s">
        <v>2778</v>
      </c>
      <c r="H3040" s="3">
        <v>4.5919794109618801E-11</v>
      </c>
      <c r="I3040">
        <f>_xlfn.XLOOKUP(b2b3[[#This Row],[rxn]],mfs[rxn],mfs[flux_scaled],0)</f>
        <v>4.59197941E-10</v>
      </c>
      <c r="J3040">
        <f>(b2b3[[#This Row],[flux]]-b2b3[[#This Row],[flux in mfs]])/b2b3[[#This Row],[flux]]</f>
        <v>-8.999999997905304</v>
      </c>
      <c r="K3040">
        <f>ABS(b2b3[[#This Row],[(mfs - b2+b3) / mfs]])</f>
        <v>8.999999997905304</v>
      </c>
      <c r="L3040" t="b">
        <f>_xlfn.TEXTAFTER(b2b3[[#This Row],[rxn]],"-",-1)="SPONT"</f>
        <v>0</v>
      </c>
      <c r="M3040" t="str">
        <f>_xlfn.TEXTAFTER(b2b3[[#This Row],[rxn]],"-",-1)</f>
        <v>rt7579</v>
      </c>
      <c r="N3040">
        <f>_xlfn.XLOOKUP("'PRO-"&amp;b2b3[[#This Row],[enz]]&amp;"'",'[1]Sheet2 (2)'!$A:$A,'[1]Sheet2 (2)'!$B:$B,"")</f>
        <v>1</v>
      </c>
      <c r="O3040">
        <f>IFERROR(_xlfn.XLOOKUP(b2b3[[#This Row],[Column2]],Table17[[#This Row],[rxn-no-enz]],Table17[[#This Row],[flux]],0),0)</f>
        <v>0</v>
      </c>
      <c r="P3040" t="str">
        <f>_xlfn.TEXTBEFORE(b2b3[[#This Row],[rxn]],"-",-1,,,"")</f>
        <v>PROWASTE</v>
      </c>
    </row>
    <row r="3041" spans="6:16" hidden="1" x14ac:dyDescent="0.2">
      <c r="F3041" t="s">
        <v>12900</v>
      </c>
      <c r="G3041" t="s">
        <v>2778</v>
      </c>
      <c r="H3041" s="3">
        <v>2.5295872251614998E-11</v>
      </c>
      <c r="I3041">
        <f>_xlfn.XLOOKUP(b2b3[[#This Row],[rxn]],mfs[rxn],mfs[flux_scaled],0)</f>
        <v>2.5295872299999999E-10</v>
      </c>
      <c r="J3041">
        <f>(b2b3[[#This Row],[flux]]-b2b3[[#This Row],[flux in mfs]])/b2b3[[#This Row],[flux]]</f>
        <v>-9.0000000191276275</v>
      </c>
      <c r="K3041">
        <f>ABS(b2b3[[#This Row],[(mfs - b2+b3) / mfs]])</f>
        <v>9.0000000191276275</v>
      </c>
      <c r="L3041" t="b">
        <f>_xlfn.TEXTAFTER(b2b3[[#This Row],[rxn]],"-",-1)="SPONT"</f>
        <v>0</v>
      </c>
      <c r="M3041" t="str">
        <f>_xlfn.TEXTAFTER(b2b3[[#This Row],[rxn]],"-",-1)</f>
        <v>rt7589</v>
      </c>
      <c r="N3041">
        <f>_xlfn.XLOOKUP("'PRO-"&amp;b2b3[[#This Row],[enz]]&amp;"'",'[1]Sheet2 (2)'!$A:$A,'[1]Sheet2 (2)'!$B:$B,"")</f>
        <v>1</v>
      </c>
      <c r="O3041">
        <f>IFERROR(_xlfn.XLOOKUP(b2b3[[#This Row],[Column2]],Table17[[#This Row],[rxn-no-enz]],Table17[[#This Row],[flux]],0),0)</f>
        <v>0</v>
      </c>
      <c r="P3041" t="str">
        <f>_xlfn.TEXTBEFORE(b2b3[[#This Row],[rxn]],"-",-1,,,"")</f>
        <v>PROWASTE</v>
      </c>
    </row>
    <row r="3042" spans="6:16" hidden="1" x14ac:dyDescent="0.2">
      <c r="F3042" t="s">
        <v>12901</v>
      </c>
      <c r="G3042" t="s">
        <v>2778</v>
      </c>
      <c r="H3042" s="3">
        <v>9.5209831792538594E-13</v>
      </c>
      <c r="I3042">
        <f>_xlfn.XLOOKUP(b2b3[[#This Row],[rxn]],mfs[rxn],mfs[flux_scaled],0)</f>
        <v>9.5209829999999986E-12</v>
      </c>
      <c r="J3042">
        <f>(b2b3[[#This Row],[flux]]-b2b3[[#This Row],[flux in mfs]])/b2b3[[#This Row],[flux]]</f>
        <v>-8.999999811727573</v>
      </c>
      <c r="K3042">
        <f>ABS(b2b3[[#This Row],[(mfs - b2+b3) / mfs]])</f>
        <v>8.999999811727573</v>
      </c>
      <c r="L3042" t="b">
        <f>_xlfn.TEXTAFTER(b2b3[[#This Row],[rxn]],"-",-1)="SPONT"</f>
        <v>0</v>
      </c>
      <c r="M3042" t="str">
        <f>_xlfn.TEXTAFTER(b2b3[[#This Row],[rxn]],"-",-1)</f>
        <v>rt7594</v>
      </c>
      <c r="N3042">
        <f>_xlfn.XLOOKUP("'PRO-"&amp;b2b3[[#This Row],[enz]]&amp;"'",'[1]Sheet2 (2)'!$A:$A,'[1]Sheet2 (2)'!$B:$B,"")</f>
        <v>1</v>
      </c>
      <c r="O3042">
        <f>IFERROR(_xlfn.XLOOKUP(b2b3[[#This Row],[Column2]],Table17[[#This Row],[rxn-no-enz]],Table17[[#This Row],[flux]],0),0)</f>
        <v>0</v>
      </c>
      <c r="P3042" t="str">
        <f>_xlfn.TEXTBEFORE(b2b3[[#This Row],[rxn]],"-",-1,,,"")</f>
        <v>PROWASTE</v>
      </c>
    </row>
    <row r="3043" spans="6:16" hidden="1" x14ac:dyDescent="0.2">
      <c r="F3043" t="s">
        <v>12902</v>
      </c>
      <c r="G3043" t="s">
        <v>2778</v>
      </c>
      <c r="H3043" s="3">
        <v>3.3708413513698102E-11</v>
      </c>
      <c r="I3043">
        <f>_xlfn.XLOOKUP(b2b3[[#This Row],[rxn]],mfs[rxn],mfs[flux_scaled],0)</f>
        <v>3.37084135E-10</v>
      </c>
      <c r="J3043">
        <f>(b2b3[[#This Row],[flux]]-b2b3[[#This Row],[flux in mfs]])/b2b3[[#This Row],[flux]]</f>
        <v>-8.999999995936296</v>
      </c>
      <c r="K3043">
        <f>ABS(b2b3[[#This Row],[(mfs - b2+b3) / mfs]])</f>
        <v>8.999999995936296</v>
      </c>
      <c r="L3043" t="b">
        <f>_xlfn.TEXTAFTER(b2b3[[#This Row],[rxn]],"-",-1)="SPONT"</f>
        <v>0</v>
      </c>
      <c r="M3043" t="str">
        <f>_xlfn.TEXTAFTER(b2b3[[#This Row],[rxn]],"-",-1)</f>
        <v>rt7595</v>
      </c>
      <c r="N3043">
        <f>_xlfn.XLOOKUP("'PRO-"&amp;b2b3[[#This Row],[enz]]&amp;"'",'[1]Sheet2 (2)'!$A:$A,'[1]Sheet2 (2)'!$B:$B,"")</f>
        <v>1</v>
      </c>
      <c r="O3043">
        <f>IFERROR(_xlfn.XLOOKUP(b2b3[[#This Row],[Column2]],Table17[[#This Row],[rxn-no-enz]],Table17[[#This Row],[flux]],0),0)</f>
        <v>0</v>
      </c>
      <c r="P3043" t="str">
        <f>_xlfn.TEXTBEFORE(b2b3[[#This Row],[rxn]],"-",-1,,,"")</f>
        <v>PROWASTE</v>
      </c>
    </row>
    <row r="3044" spans="6:16" hidden="1" x14ac:dyDescent="0.2">
      <c r="F3044" t="s">
        <v>12903</v>
      </c>
      <c r="G3044" t="s">
        <v>2778</v>
      </c>
      <c r="H3044" s="3">
        <v>1.30165180708804E-12</v>
      </c>
      <c r="I3044">
        <f>_xlfn.XLOOKUP(b2b3[[#This Row],[rxn]],mfs[rxn],mfs[flux_scaled],0)</f>
        <v>1.438403669E-9</v>
      </c>
      <c r="J3044">
        <f>(b2b3[[#This Row],[flux]]-b2b3[[#This Row],[flux in mfs]])/b2b3[[#This Row],[flux]]</f>
        <v>-1104.0602481917888</v>
      </c>
      <c r="K3044">
        <f>ABS(b2b3[[#This Row],[(mfs - b2+b3) / mfs]])</f>
        <v>1104.0602481917888</v>
      </c>
      <c r="L3044" t="b">
        <f>_xlfn.TEXTAFTER(b2b3[[#This Row],[rxn]],"-",-1)="SPONT"</f>
        <v>0</v>
      </c>
      <c r="M3044" t="str">
        <f>_xlfn.TEXTAFTER(b2b3[[#This Row],[rxn]],"-",-1)</f>
        <v>rt7599</v>
      </c>
      <c r="N3044">
        <f>_xlfn.XLOOKUP("'PRO-"&amp;b2b3[[#This Row],[enz]]&amp;"'",'[1]Sheet2 (2)'!$A:$A,'[1]Sheet2 (2)'!$B:$B,"")</f>
        <v>1</v>
      </c>
      <c r="O3044">
        <f>IFERROR(_xlfn.XLOOKUP(b2b3[[#This Row],[Column2]],Table17[[#This Row],[rxn-no-enz]],Table17[[#This Row],[flux]],0),0)</f>
        <v>0</v>
      </c>
      <c r="P3044" t="str">
        <f>_xlfn.TEXTBEFORE(b2b3[[#This Row],[rxn]],"-",-1,,,"")</f>
        <v>PROWASTE</v>
      </c>
    </row>
    <row r="3045" spans="6:16" hidden="1" x14ac:dyDescent="0.2">
      <c r="F3045" t="s">
        <v>12904</v>
      </c>
      <c r="G3045" t="s">
        <v>2778</v>
      </c>
      <c r="H3045" s="3">
        <v>2.9879090753625699E-11</v>
      </c>
      <c r="I3045">
        <f>_xlfn.XLOOKUP(b2b3[[#This Row],[rxn]],mfs[rxn],mfs[flux_scaled],0)</f>
        <v>3.9551810099999995E-10</v>
      </c>
      <c r="J3045">
        <f>(b2b3[[#This Row],[flux]]-b2b3[[#This Row],[flux in mfs]])/b2b3[[#This Row],[flux]]</f>
        <v>-12.237287046695206</v>
      </c>
      <c r="K3045">
        <f>ABS(b2b3[[#This Row],[(mfs - b2+b3) / mfs]])</f>
        <v>12.237287046695206</v>
      </c>
      <c r="L3045" t="b">
        <f>_xlfn.TEXTAFTER(b2b3[[#This Row],[rxn]],"-",-1)="SPONT"</f>
        <v>0</v>
      </c>
      <c r="M3045" t="str">
        <f>_xlfn.TEXTAFTER(b2b3[[#This Row],[rxn]],"-",-1)</f>
        <v>rt7605</v>
      </c>
      <c r="N3045">
        <f>_xlfn.XLOOKUP("'PRO-"&amp;b2b3[[#This Row],[enz]]&amp;"'",'[1]Sheet2 (2)'!$A:$A,'[1]Sheet2 (2)'!$B:$B,"")</f>
        <v>9</v>
      </c>
      <c r="O3045">
        <f>IFERROR(_xlfn.XLOOKUP(b2b3[[#This Row],[Column2]],Table17[[#This Row],[rxn-no-enz]],Table17[[#This Row],[flux]],0),0)</f>
        <v>0</v>
      </c>
      <c r="P3045" t="str">
        <f>_xlfn.TEXTBEFORE(b2b3[[#This Row],[rxn]],"-",-1,,,"")</f>
        <v>PROWASTE</v>
      </c>
    </row>
    <row r="3046" spans="6:16" hidden="1" x14ac:dyDescent="0.2">
      <c r="F3046" t="s">
        <v>12905</v>
      </c>
      <c r="G3046" t="s">
        <v>2778</v>
      </c>
      <c r="H3046" s="3">
        <v>2.23975177974245E-12</v>
      </c>
      <c r="I3046">
        <f>_xlfn.XLOOKUP(b2b3[[#This Row],[rxn]],mfs[rxn],mfs[flux_scaled],0)</f>
        <v>2.2397518E-11</v>
      </c>
      <c r="J3046">
        <f>(b2b3[[#This Row],[flux]]-b2b3[[#This Row],[flux in mfs]])/b2b3[[#This Row],[flux]]</f>
        <v>-9.0000000904455142</v>
      </c>
      <c r="K3046">
        <f>ABS(b2b3[[#This Row],[(mfs - b2+b3) / mfs]])</f>
        <v>9.0000000904455142</v>
      </c>
      <c r="L3046" t="b">
        <f>_xlfn.TEXTAFTER(b2b3[[#This Row],[rxn]],"-",-1)="SPONT"</f>
        <v>0</v>
      </c>
      <c r="M3046" t="str">
        <f>_xlfn.TEXTAFTER(b2b3[[#This Row],[rxn]],"-",-1)</f>
        <v>rt7614</v>
      </c>
      <c r="N3046">
        <f>_xlfn.XLOOKUP("'PRO-"&amp;b2b3[[#This Row],[enz]]&amp;"'",'[1]Sheet2 (2)'!$A:$A,'[1]Sheet2 (2)'!$B:$B,"")</f>
        <v>1</v>
      </c>
      <c r="O3046">
        <f>IFERROR(_xlfn.XLOOKUP(b2b3[[#This Row],[Column2]],Table17[[#This Row],[rxn-no-enz]],Table17[[#This Row],[flux]],0),0)</f>
        <v>0</v>
      </c>
      <c r="P3046" t="str">
        <f>_xlfn.TEXTBEFORE(b2b3[[#This Row],[rxn]],"-",-1,,,"")</f>
        <v>PROWASTE</v>
      </c>
    </row>
    <row r="3047" spans="6:16" hidden="1" x14ac:dyDescent="0.2">
      <c r="F3047" t="s">
        <v>12907</v>
      </c>
      <c r="G3047" t="s">
        <v>2778</v>
      </c>
      <c r="H3047" s="3">
        <v>3.0565630277693102E-11</v>
      </c>
      <c r="I3047">
        <f>_xlfn.XLOOKUP(b2b3[[#This Row],[rxn]],mfs[rxn],mfs[flux_scaled],0)</f>
        <v>3.05656303E-10</v>
      </c>
      <c r="J3047">
        <f>(b2b3[[#This Row],[flux]]-b2b3[[#This Row],[flux in mfs]])/b2b3[[#This Row],[flux]]</f>
        <v>-9.0000000072980324</v>
      </c>
      <c r="K3047">
        <f>ABS(b2b3[[#This Row],[(mfs - b2+b3) / mfs]])</f>
        <v>9.0000000072980324</v>
      </c>
      <c r="L3047" t="b">
        <f>_xlfn.TEXTAFTER(b2b3[[#This Row],[rxn]],"-",-1)="SPONT"</f>
        <v>0</v>
      </c>
      <c r="M3047" t="str">
        <f>_xlfn.TEXTAFTER(b2b3[[#This Row],[rxn]],"-",-1)</f>
        <v>rt7626</v>
      </c>
      <c r="N3047">
        <f>_xlfn.XLOOKUP("'PRO-"&amp;b2b3[[#This Row],[enz]]&amp;"'",'[1]Sheet2 (2)'!$A:$A,'[1]Sheet2 (2)'!$B:$B,"")</f>
        <v>1</v>
      </c>
      <c r="O3047">
        <f>IFERROR(_xlfn.XLOOKUP(b2b3[[#This Row],[Column2]],Table17[[#This Row],[rxn-no-enz]],Table17[[#This Row],[flux]],0),0)</f>
        <v>0</v>
      </c>
      <c r="P3047" t="str">
        <f>_xlfn.TEXTBEFORE(b2b3[[#This Row],[rxn]],"-",-1,,,"")</f>
        <v>PROWASTE</v>
      </c>
    </row>
    <row r="3048" spans="6:16" hidden="1" x14ac:dyDescent="0.2">
      <c r="F3048" t="s">
        <v>12908</v>
      </c>
      <c r="G3048" t="s">
        <v>2778</v>
      </c>
      <c r="H3048" s="3">
        <v>5.0144243217666298E-12</v>
      </c>
      <c r="I3048">
        <f>_xlfn.XLOOKUP(b2b3[[#This Row],[rxn]],mfs[rxn],mfs[flux_scaled],0)</f>
        <v>5.0144242999999994E-11</v>
      </c>
      <c r="J3048">
        <f>(b2b3[[#This Row],[flux]]-b2b3[[#This Row],[flux in mfs]])/b2b3[[#This Row],[flux]]</f>
        <v>-8.9999999565919655</v>
      </c>
      <c r="K3048">
        <f>ABS(b2b3[[#This Row],[(mfs - b2+b3) / mfs]])</f>
        <v>8.9999999565919655</v>
      </c>
      <c r="L3048" t="b">
        <f>_xlfn.TEXTAFTER(b2b3[[#This Row],[rxn]],"-",-1)="SPONT"</f>
        <v>0</v>
      </c>
      <c r="M3048" t="str">
        <f>_xlfn.TEXTAFTER(b2b3[[#This Row],[rxn]],"-",-1)</f>
        <v>rt7643</v>
      </c>
      <c r="N3048">
        <f>_xlfn.XLOOKUP("'PRO-"&amp;b2b3[[#This Row],[enz]]&amp;"'",'[1]Sheet2 (2)'!$A:$A,'[1]Sheet2 (2)'!$B:$B,"")</f>
        <v>1</v>
      </c>
      <c r="O3048">
        <f>IFERROR(_xlfn.XLOOKUP(b2b3[[#This Row],[Column2]],Table17[[#This Row],[rxn-no-enz]],Table17[[#This Row],[flux]],0),0)</f>
        <v>0</v>
      </c>
      <c r="P3048" t="str">
        <f>_xlfn.TEXTBEFORE(b2b3[[#This Row],[rxn]],"-",-1,,,"")</f>
        <v>PROWASTE</v>
      </c>
    </row>
    <row r="3049" spans="6:16" hidden="1" x14ac:dyDescent="0.2">
      <c r="F3049" t="s">
        <v>13343</v>
      </c>
      <c r="G3049" t="s">
        <v>2778</v>
      </c>
      <c r="H3049" s="3">
        <v>1.3255430609220501E-10</v>
      </c>
      <c r="I3049">
        <f>_xlfn.XLOOKUP(b2b3[[#This Row],[rxn]],mfs[rxn],mfs[flux_scaled],0)</f>
        <v>0</v>
      </c>
      <c r="J3049">
        <f>(b2b3[[#This Row],[flux]]-b2b3[[#This Row],[flux in mfs]])/b2b3[[#This Row],[flux]]</f>
        <v>1</v>
      </c>
      <c r="K3049">
        <f>ABS(b2b3[[#This Row],[(mfs - b2+b3) / mfs]])</f>
        <v>1</v>
      </c>
      <c r="L3049" t="b">
        <f>_xlfn.TEXTAFTER(b2b3[[#This Row],[rxn]],"-",-1)="SPONT"</f>
        <v>0</v>
      </c>
      <c r="M3049" t="str">
        <f>_xlfn.TEXTAFTER(b2b3[[#This Row],[rxn]],"-",-1)</f>
        <v>rt7651_c</v>
      </c>
      <c r="N3049">
        <f>_xlfn.XLOOKUP("'PRO-"&amp;b2b3[[#This Row],[enz]]&amp;"'",'[1]Sheet2 (2)'!$A:$A,'[1]Sheet2 (2)'!$B:$B,"")</f>
        <v>1</v>
      </c>
      <c r="O3049">
        <f>IFERROR(_xlfn.XLOOKUP(b2b3[[#This Row],[Column2]],Table17[[#This Row],[rxn-no-enz]],Table17[[#This Row],[flux]],0),0)</f>
        <v>0</v>
      </c>
      <c r="P3049" t="str">
        <f>_xlfn.TEXTBEFORE(b2b3[[#This Row],[rxn]],"-",-1,,,"")</f>
        <v>PROWASTE</v>
      </c>
    </row>
    <row r="3050" spans="6:16" hidden="1" x14ac:dyDescent="0.2">
      <c r="F3050" t="s">
        <v>12912</v>
      </c>
      <c r="G3050" t="s">
        <v>2778</v>
      </c>
      <c r="H3050" s="3">
        <v>3.7651187619284801E-12</v>
      </c>
      <c r="I3050">
        <f>_xlfn.XLOOKUP(b2b3[[#This Row],[rxn]],mfs[rxn],mfs[flux_scaled],0)</f>
        <v>3.7651187999999995E-11</v>
      </c>
      <c r="J3050">
        <f>(b2b3[[#This Row],[flux]]-b2b3[[#This Row],[flux in mfs]])/b2b3[[#This Row],[flux]]</f>
        <v>-9.0000001011163846</v>
      </c>
      <c r="K3050">
        <f>ABS(b2b3[[#This Row],[(mfs - b2+b3) / mfs]])</f>
        <v>9.0000001011163846</v>
      </c>
      <c r="L3050" t="b">
        <f>_xlfn.TEXTAFTER(b2b3[[#This Row],[rxn]],"-",-1)="SPONT"</f>
        <v>0</v>
      </c>
      <c r="M3050" t="str">
        <f>_xlfn.TEXTAFTER(b2b3[[#This Row],[rxn]],"-",-1)</f>
        <v>rt7669</v>
      </c>
      <c r="N3050">
        <f>_xlfn.XLOOKUP("'PRO-"&amp;b2b3[[#This Row],[enz]]&amp;"'",'[1]Sheet2 (2)'!$A:$A,'[1]Sheet2 (2)'!$B:$B,"")</f>
        <v>2</v>
      </c>
      <c r="O3050">
        <f>IFERROR(_xlfn.XLOOKUP(b2b3[[#This Row],[Column2]],Table17[[#This Row],[rxn-no-enz]],Table17[[#This Row],[flux]],0),0)</f>
        <v>0</v>
      </c>
      <c r="P3050" t="str">
        <f>_xlfn.TEXTBEFORE(b2b3[[#This Row],[rxn]],"-",-1,,,"")</f>
        <v>PROWASTE</v>
      </c>
    </row>
    <row r="3051" spans="6:16" hidden="1" x14ac:dyDescent="0.2">
      <c r="F3051" t="s">
        <v>12913</v>
      </c>
      <c r="G3051" t="s">
        <v>2778</v>
      </c>
      <c r="H3051" s="3">
        <v>3.3521372895074901E-11</v>
      </c>
      <c r="I3051">
        <f>_xlfn.XLOOKUP(b2b3[[#This Row],[rxn]],mfs[rxn],mfs[flux_scaled],0)</f>
        <v>3.35213729E-10</v>
      </c>
      <c r="J3051">
        <f>(b2b3[[#This Row],[flux]]-b2b3[[#This Row],[flux in mfs]])/b2b3[[#This Row],[flux]]</f>
        <v>-9.0000000014692407</v>
      </c>
      <c r="K3051">
        <f>ABS(b2b3[[#This Row],[(mfs - b2+b3) / mfs]])</f>
        <v>9.0000000014692407</v>
      </c>
      <c r="L3051" t="b">
        <f>_xlfn.TEXTAFTER(b2b3[[#This Row],[rxn]],"-",-1)="SPONT"</f>
        <v>0</v>
      </c>
      <c r="M3051" t="str">
        <f>_xlfn.TEXTAFTER(b2b3[[#This Row],[rxn]],"-",-1)</f>
        <v>rt7678</v>
      </c>
      <c r="N3051">
        <f>_xlfn.XLOOKUP("'PRO-"&amp;b2b3[[#This Row],[enz]]&amp;"'",'[1]Sheet2 (2)'!$A:$A,'[1]Sheet2 (2)'!$B:$B,"")</f>
        <v>1</v>
      </c>
      <c r="O3051">
        <f>IFERROR(_xlfn.XLOOKUP(b2b3[[#This Row],[Column2]],Table17[[#This Row],[rxn-no-enz]],Table17[[#This Row],[flux]],0),0)</f>
        <v>0</v>
      </c>
      <c r="P3051" t="str">
        <f>_xlfn.TEXTBEFORE(b2b3[[#This Row],[rxn]],"-",-1,,,"")</f>
        <v>PROWASTE</v>
      </c>
    </row>
    <row r="3052" spans="6:16" hidden="1" x14ac:dyDescent="0.2">
      <c r="F3052" t="s">
        <v>12914</v>
      </c>
      <c r="G3052" t="s">
        <v>2778</v>
      </c>
      <c r="H3052" s="3">
        <v>5.3269841520955796E-12</v>
      </c>
      <c r="I3052">
        <f>_xlfn.XLOOKUP(b2b3[[#This Row],[rxn]],mfs[rxn],mfs[flux_scaled],0)</f>
        <v>5.3269842E-11</v>
      </c>
      <c r="J3052">
        <f>(b2b3[[#This Row],[flux]]-b2b3[[#This Row],[flux in mfs]])/b2b3[[#This Row],[flux]]</f>
        <v>-9.0000000899278447</v>
      </c>
      <c r="K3052">
        <f>ABS(b2b3[[#This Row],[(mfs - b2+b3) / mfs]])</f>
        <v>9.0000000899278447</v>
      </c>
      <c r="L3052" t="b">
        <f>_xlfn.TEXTAFTER(b2b3[[#This Row],[rxn]],"-",-1)="SPONT"</f>
        <v>0</v>
      </c>
      <c r="M3052" t="str">
        <f>_xlfn.TEXTAFTER(b2b3[[#This Row],[rxn]],"-",-1)</f>
        <v>rt7680</v>
      </c>
      <c r="N3052">
        <f>_xlfn.XLOOKUP("'PRO-"&amp;b2b3[[#This Row],[enz]]&amp;"'",'[1]Sheet2 (2)'!$A:$A,'[1]Sheet2 (2)'!$B:$B,"")</f>
        <v>1</v>
      </c>
      <c r="O3052">
        <f>IFERROR(_xlfn.XLOOKUP(b2b3[[#This Row],[Column2]],Table17[[#This Row],[rxn-no-enz]],Table17[[#This Row],[flux]],0),0)</f>
        <v>0</v>
      </c>
      <c r="P3052" t="str">
        <f>_xlfn.TEXTBEFORE(b2b3[[#This Row],[rxn]],"-",-1,,,"")</f>
        <v>PROWASTE</v>
      </c>
    </row>
    <row r="3053" spans="6:16" hidden="1" x14ac:dyDescent="0.2">
      <c r="F3053" t="s">
        <v>12915</v>
      </c>
      <c r="G3053" t="s">
        <v>2778</v>
      </c>
      <c r="H3053" s="3">
        <v>1.27805104527101E-12</v>
      </c>
      <c r="I3053">
        <f>_xlfn.XLOOKUP(b2b3[[#This Row],[rxn]],mfs[rxn],mfs[flux_scaled],0)</f>
        <v>1.278051E-11</v>
      </c>
      <c r="J3053">
        <f>(b2b3[[#This Row],[flux]]-b2b3[[#This Row],[flux in mfs]])/b2b3[[#This Row],[flux]]</f>
        <v>-8.9999996457808926</v>
      </c>
      <c r="K3053">
        <f>ABS(b2b3[[#This Row],[(mfs - b2+b3) / mfs]])</f>
        <v>8.9999996457808926</v>
      </c>
      <c r="L3053" t="b">
        <f>_xlfn.TEXTAFTER(b2b3[[#This Row],[rxn]],"-",-1)="SPONT"</f>
        <v>0</v>
      </c>
      <c r="M3053" t="str">
        <f>_xlfn.TEXTAFTER(b2b3[[#This Row],[rxn]],"-",-1)</f>
        <v>rt7697</v>
      </c>
      <c r="N3053">
        <f>_xlfn.XLOOKUP("'PRO-"&amp;b2b3[[#This Row],[enz]]&amp;"'",'[1]Sheet2 (2)'!$A:$A,'[1]Sheet2 (2)'!$B:$B,"")</f>
        <v>1</v>
      </c>
      <c r="O3053">
        <f>IFERROR(_xlfn.XLOOKUP(b2b3[[#This Row],[Column2]],Table17[[#This Row],[rxn-no-enz]],Table17[[#This Row],[flux]],0),0)</f>
        <v>0</v>
      </c>
      <c r="P3053" t="str">
        <f>_xlfn.TEXTBEFORE(b2b3[[#This Row],[rxn]],"-",-1,,,"")</f>
        <v>PROWASTE</v>
      </c>
    </row>
    <row r="3054" spans="6:16" hidden="1" x14ac:dyDescent="0.2">
      <c r="F3054" t="s">
        <v>12916</v>
      </c>
      <c r="G3054" t="s">
        <v>2778</v>
      </c>
      <c r="H3054" s="3">
        <v>3.46738540197024E-12</v>
      </c>
      <c r="I3054">
        <f>_xlfn.XLOOKUP(b2b3[[#This Row],[rxn]],mfs[rxn],mfs[flux_scaled],0)</f>
        <v>3.4673854000000003E-11</v>
      </c>
      <c r="J3054">
        <f>(b2b3[[#This Row],[flux]]-b2b3[[#This Row],[flux in mfs]])/b2b3[[#This Row],[flux]]</f>
        <v>-8.9999999943177951</v>
      </c>
      <c r="K3054">
        <f>ABS(b2b3[[#This Row],[(mfs - b2+b3) / mfs]])</f>
        <v>8.9999999943177951</v>
      </c>
      <c r="L3054" t="b">
        <f>_xlfn.TEXTAFTER(b2b3[[#This Row],[rxn]],"-",-1)="SPONT"</f>
        <v>0</v>
      </c>
      <c r="M3054" t="str">
        <f>_xlfn.TEXTAFTER(b2b3[[#This Row],[rxn]],"-",-1)</f>
        <v>rt7720</v>
      </c>
      <c r="N3054">
        <f>_xlfn.XLOOKUP("'PRO-"&amp;b2b3[[#This Row],[enz]]&amp;"'",'[1]Sheet2 (2)'!$A:$A,'[1]Sheet2 (2)'!$B:$B,"")</f>
        <v>1</v>
      </c>
      <c r="O3054">
        <f>IFERROR(_xlfn.XLOOKUP(b2b3[[#This Row],[Column2]],Table17[[#This Row],[rxn-no-enz]],Table17[[#This Row],[flux]],0),0)</f>
        <v>0</v>
      </c>
      <c r="P3054" t="str">
        <f>_xlfn.TEXTBEFORE(b2b3[[#This Row],[rxn]],"-",-1,,,"")</f>
        <v>PROWASTE</v>
      </c>
    </row>
    <row r="3055" spans="6:16" hidden="1" x14ac:dyDescent="0.2">
      <c r="F3055" t="s">
        <v>12917</v>
      </c>
      <c r="G3055" t="s">
        <v>2778</v>
      </c>
      <c r="H3055" s="3">
        <v>3.8007858535457998E-12</v>
      </c>
      <c r="I3055">
        <f>_xlfn.XLOOKUP(b2b3[[#This Row],[rxn]],mfs[rxn],mfs[flux_scaled],0)</f>
        <v>3.8007859000000005E-11</v>
      </c>
      <c r="J3055">
        <f>(b2b3[[#This Row],[flux]]-b2b3[[#This Row],[flux in mfs]])/b2b3[[#This Row],[flux]]</f>
        <v>-9.0000001222226196</v>
      </c>
      <c r="K3055">
        <f>ABS(b2b3[[#This Row],[(mfs - b2+b3) / mfs]])</f>
        <v>9.0000001222226196</v>
      </c>
      <c r="L3055" t="b">
        <f>_xlfn.TEXTAFTER(b2b3[[#This Row],[rxn]],"-",-1)="SPONT"</f>
        <v>0</v>
      </c>
      <c r="M3055" t="str">
        <f>_xlfn.TEXTAFTER(b2b3[[#This Row],[rxn]],"-",-1)</f>
        <v>rt7760</v>
      </c>
      <c r="N3055">
        <f>_xlfn.XLOOKUP("'PRO-"&amp;b2b3[[#This Row],[enz]]&amp;"'",'[1]Sheet2 (2)'!$A:$A,'[1]Sheet2 (2)'!$B:$B,"")</f>
        <v>1</v>
      </c>
      <c r="O3055">
        <f>IFERROR(_xlfn.XLOOKUP(b2b3[[#This Row],[Column2]],Table17[[#This Row],[rxn-no-enz]],Table17[[#This Row],[flux]],0),0)</f>
        <v>0</v>
      </c>
      <c r="P3055" t="str">
        <f>_xlfn.TEXTBEFORE(b2b3[[#This Row],[rxn]],"-",-1,,,"")</f>
        <v>PROWASTE</v>
      </c>
    </row>
    <row r="3056" spans="6:16" hidden="1" x14ac:dyDescent="0.2">
      <c r="F3056" t="s">
        <v>12918</v>
      </c>
      <c r="G3056" t="s">
        <v>2778</v>
      </c>
      <c r="H3056" s="3">
        <v>4.4392645683645998E-13</v>
      </c>
      <c r="I3056">
        <f>_xlfn.XLOOKUP(b2b3[[#This Row],[rxn]],mfs[rxn],mfs[flux_scaled],0)</f>
        <v>4.4392650000000003E-12</v>
      </c>
      <c r="J3056">
        <f>(b2b3[[#This Row],[flux]]-b2b3[[#This Row],[flux in mfs]])/b2b3[[#This Row],[flux]]</f>
        <v>-9.0000009723128542</v>
      </c>
      <c r="K3056">
        <f>ABS(b2b3[[#This Row],[(mfs - b2+b3) / mfs]])</f>
        <v>9.0000009723128542</v>
      </c>
      <c r="L3056" t="b">
        <f>_xlfn.TEXTAFTER(b2b3[[#This Row],[rxn]],"-",-1)="SPONT"</f>
        <v>0</v>
      </c>
      <c r="M3056" t="str">
        <f>_xlfn.TEXTAFTER(b2b3[[#This Row],[rxn]],"-",-1)</f>
        <v>rt7761</v>
      </c>
      <c r="N3056">
        <f>_xlfn.XLOOKUP("'PRO-"&amp;b2b3[[#This Row],[enz]]&amp;"'",'[1]Sheet2 (2)'!$A:$A,'[1]Sheet2 (2)'!$B:$B,"")</f>
        <v>1</v>
      </c>
      <c r="O3056">
        <f>IFERROR(_xlfn.XLOOKUP(b2b3[[#This Row],[Column2]],Table17[[#This Row],[rxn-no-enz]],Table17[[#This Row],[flux]],0),0)</f>
        <v>0</v>
      </c>
      <c r="P3056" t="str">
        <f>_xlfn.TEXTBEFORE(b2b3[[#This Row],[rxn]],"-",-1,,,"")</f>
        <v>PROWASTE</v>
      </c>
    </row>
    <row r="3057" spans="6:16" hidden="1" x14ac:dyDescent="0.2">
      <c r="F3057" t="s">
        <v>12920</v>
      </c>
      <c r="G3057" t="s">
        <v>2778</v>
      </c>
      <c r="H3057" s="3">
        <v>2.0534989656188202E-12</v>
      </c>
      <c r="I3057">
        <f>_xlfn.XLOOKUP(b2b3[[#This Row],[rxn]],mfs[rxn],mfs[flux_scaled],0)</f>
        <v>2.0534989999999998E-11</v>
      </c>
      <c r="J3057">
        <f>(b2b3[[#This Row],[flux]]-b2b3[[#This Row],[flux in mfs]])/b2b3[[#This Row],[flux]]</f>
        <v>-9.000000167427304</v>
      </c>
      <c r="K3057">
        <f>ABS(b2b3[[#This Row],[(mfs - b2+b3) / mfs]])</f>
        <v>9.000000167427304</v>
      </c>
      <c r="L3057" t="b">
        <f>_xlfn.TEXTAFTER(b2b3[[#This Row],[rxn]],"-",-1)="SPONT"</f>
        <v>0</v>
      </c>
      <c r="M3057" t="str">
        <f>_xlfn.TEXTAFTER(b2b3[[#This Row],[rxn]],"-",-1)</f>
        <v>rt7777</v>
      </c>
      <c r="N3057">
        <f>_xlfn.XLOOKUP("'PRO-"&amp;b2b3[[#This Row],[enz]]&amp;"'",'[1]Sheet2 (2)'!$A:$A,'[1]Sheet2 (2)'!$B:$B,"")</f>
        <v>1</v>
      </c>
      <c r="O3057">
        <f>IFERROR(_xlfn.XLOOKUP(b2b3[[#This Row],[Column2]],Table17[[#This Row],[rxn-no-enz]],Table17[[#This Row],[flux]],0),0)</f>
        <v>0</v>
      </c>
      <c r="P3057" t="str">
        <f>_xlfn.TEXTBEFORE(b2b3[[#This Row],[rxn]],"-",-1,,,"")</f>
        <v>PROWASTE</v>
      </c>
    </row>
    <row r="3058" spans="6:16" hidden="1" x14ac:dyDescent="0.2">
      <c r="F3058" t="s">
        <v>12921</v>
      </c>
      <c r="G3058" t="s">
        <v>2778</v>
      </c>
      <c r="H3058" s="3">
        <v>1.9141311075779801E-11</v>
      </c>
      <c r="I3058">
        <f>_xlfn.XLOOKUP(b2b3[[#This Row],[rxn]],mfs[rxn],mfs[flux_scaled],0)</f>
        <v>1.9141311100000001E-10</v>
      </c>
      <c r="J3058">
        <f>(b2b3[[#This Row],[flux]]-b2b3[[#This Row],[flux in mfs]])/b2b3[[#This Row],[flux]]</f>
        <v>-9.0000000126533646</v>
      </c>
      <c r="K3058">
        <f>ABS(b2b3[[#This Row],[(mfs - b2+b3) / mfs]])</f>
        <v>9.0000000126533646</v>
      </c>
      <c r="L3058" t="b">
        <f>_xlfn.TEXTAFTER(b2b3[[#This Row],[rxn]],"-",-1)="SPONT"</f>
        <v>0</v>
      </c>
      <c r="M3058" t="str">
        <f>_xlfn.TEXTAFTER(b2b3[[#This Row],[rxn]],"-",-1)</f>
        <v>rt7813</v>
      </c>
      <c r="N3058">
        <f>_xlfn.XLOOKUP("'PRO-"&amp;b2b3[[#This Row],[enz]]&amp;"'",'[1]Sheet2 (2)'!$A:$A,'[1]Sheet2 (2)'!$B:$B,"")</f>
        <v>1</v>
      </c>
      <c r="O3058">
        <f>IFERROR(_xlfn.XLOOKUP(b2b3[[#This Row],[Column2]],Table17[[#This Row],[rxn-no-enz]],Table17[[#This Row],[flux]],0),0)</f>
        <v>0</v>
      </c>
      <c r="P3058" t="str">
        <f>_xlfn.TEXTBEFORE(b2b3[[#This Row],[rxn]],"-",-1,,,"")</f>
        <v>PROWASTE</v>
      </c>
    </row>
    <row r="3059" spans="6:16" hidden="1" x14ac:dyDescent="0.2">
      <c r="F3059" t="s">
        <v>12922</v>
      </c>
      <c r="G3059" t="s">
        <v>2778</v>
      </c>
      <c r="H3059" s="3">
        <v>6.3218440524463903E-12</v>
      </c>
      <c r="I3059">
        <f>_xlfn.XLOOKUP(b2b3[[#This Row],[rxn]],mfs[rxn],mfs[flux_scaled],0)</f>
        <v>6.3218441000000001E-11</v>
      </c>
      <c r="J3059">
        <f>(b2b3[[#This Row],[flux]]-b2b3[[#This Row],[flux in mfs]])/b2b3[[#This Row],[flux]]</f>
        <v>-9.0000000752211058</v>
      </c>
      <c r="K3059">
        <f>ABS(b2b3[[#This Row],[(mfs - b2+b3) / mfs]])</f>
        <v>9.0000000752211058</v>
      </c>
      <c r="L3059" t="b">
        <f>_xlfn.TEXTAFTER(b2b3[[#This Row],[rxn]],"-",-1)="SPONT"</f>
        <v>0</v>
      </c>
      <c r="M3059" t="str">
        <f>_xlfn.TEXTAFTER(b2b3[[#This Row],[rxn]],"-",-1)</f>
        <v>rt7814</v>
      </c>
      <c r="N3059">
        <f>_xlfn.XLOOKUP("'PRO-"&amp;b2b3[[#This Row],[enz]]&amp;"'",'[1]Sheet2 (2)'!$A:$A,'[1]Sheet2 (2)'!$B:$B,"")</f>
        <v>1</v>
      </c>
      <c r="O3059">
        <f>IFERROR(_xlfn.XLOOKUP(b2b3[[#This Row],[Column2]],Table17[[#This Row],[rxn-no-enz]],Table17[[#This Row],[flux]],0),0)</f>
        <v>0</v>
      </c>
      <c r="P3059" t="str">
        <f>_xlfn.TEXTBEFORE(b2b3[[#This Row],[rxn]],"-",-1,,,"")</f>
        <v>PROWASTE</v>
      </c>
    </row>
    <row r="3060" spans="6:16" hidden="1" x14ac:dyDescent="0.2">
      <c r="F3060" t="s">
        <v>12923</v>
      </c>
      <c r="G3060" t="s">
        <v>2778</v>
      </c>
      <c r="H3060" s="3">
        <v>1.9102096238897901E-14</v>
      </c>
      <c r="I3060">
        <f>_xlfn.XLOOKUP(b2b3[[#This Row],[rxn]],mfs[rxn],mfs[flux_scaled],0)</f>
        <v>1.91021E-13</v>
      </c>
      <c r="J3060">
        <f>(b2b3[[#This Row],[flux]]-b2b3[[#This Row],[flux in mfs]])/b2b3[[#This Row],[flux]]</f>
        <v>-9.0000019689473092</v>
      </c>
      <c r="K3060">
        <f>ABS(b2b3[[#This Row],[(mfs - b2+b3) / mfs]])</f>
        <v>9.0000019689473092</v>
      </c>
      <c r="L3060" t="b">
        <f>_xlfn.TEXTAFTER(b2b3[[#This Row],[rxn]],"-",-1)="SPONT"</f>
        <v>0</v>
      </c>
      <c r="M3060" t="str">
        <f>_xlfn.TEXTAFTER(b2b3[[#This Row],[rxn]],"-",-1)</f>
        <v>rt7817</v>
      </c>
      <c r="N3060">
        <f>_xlfn.XLOOKUP("'PRO-"&amp;b2b3[[#This Row],[enz]]&amp;"'",'[1]Sheet2 (2)'!$A:$A,'[1]Sheet2 (2)'!$B:$B,"")</f>
        <v>1</v>
      </c>
      <c r="O3060">
        <f>IFERROR(_xlfn.XLOOKUP(b2b3[[#This Row],[Column2]],Table17[[#This Row],[rxn-no-enz]],Table17[[#This Row],[flux]],0),0)</f>
        <v>0</v>
      </c>
      <c r="P3060" t="str">
        <f>_xlfn.TEXTBEFORE(b2b3[[#This Row],[rxn]],"-",-1,,,"")</f>
        <v>PROWASTE</v>
      </c>
    </row>
    <row r="3061" spans="6:16" hidden="1" x14ac:dyDescent="0.2">
      <c r="F3061" t="s">
        <v>12924</v>
      </c>
      <c r="G3061" t="s">
        <v>2778</v>
      </c>
      <c r="H3061" s="3">
        <v>3.3860203475970301E-13</v>
      </c>
      <c r="I3061">
        <f>_xlfn.XLOOKUP(b2b3[[#This Row],[rxn]],mfs[rxn],mfs[flux_scaled],0)</f>
        <v>3.3860199999999997E-12</v>
      </c>
      <c r="J3061">
        <f>(b2b3[[#This Row],[flux]]-b2b3[[#This Row],[flux in mfs]])/b2b3[[#This Row],[flux]]</f>
        <v>-8.999998973434904</v>
      </c>
      <c r="K3061">
        <f>ABS(b2b3[[#This Row],[(mfs - b2+b3) / mfs]])</f>
        <v>8.999998973434904</v>
      </c>
      <c r="L3061" t="b">
        <f>_xlfn.TEXTAFTER(b2b3[[#This Row],[rxn]],"-",-1)="SPONT"</f>
        <v>0</v>
      </c>
      <c r="M3061" t="str">
        <f>_xlfn.TEXTAFTER(b2b3[[#This Row],[rxn]],"-",-1)</f>
        <v>rt7819</v>
      </c>
      <c r="N3061">
        <f>_xlfn.XLOOKUP("'PRO-"&amp;b2b3[[#This Row],[enz]]&amp;"'",'[1]Sheet2 (2)'!$A:$A,'[1]Sheet2 (2)'!$B:$B,"")</f>
        <v>1</v>
      </c>
      <c r="O3061">
        <f>IFERROR(_xlfn.XLOOKUP(b2b3[[#This Row],[Column2]],Table17[[#This Row],[rxn-no-enz]],Table17[[#This Row],[flux]],0),0)</f>
        <v>0</v>
      </c>
      <c r="P3061" t="str">
        <f>_xlfn.TEXTBEFORE(b2b3[[#This Row],[rxn]],"-",-1,,,"")</f>
        <v>PROWASTE</v>
      </c>
    </row>
    <row r="3062" spans="6:16" hidden="1" x14ac:dyDescent="0.2">
      <c r="F3062" t="s">
        <v>12927</v>
      </c>
      <c r="G3062" t="s">
        <v>2778</v>
      </c>
      <c r="H3062" s="3">
        <v>4.8008031383115701E-12</v>
      </c>
      <c r="I3062">
        <f>_xlfn.XLOOKUP(b2b3[[#This Row],[rxn]],mfs[rxn],mfs[flux_scaled],0)</f>
        <v>4.8008031000000005E-11</v>
      </c>
      <c r="J3062">
        <f>(b2b3[[#This Row],[flux]]-b2b3[[#This Row],[flux in mfs]])/b2b3[[#This Row],[flux]]</f>
        <v>-8.9999999201975829</v>
      </c>
      <c r="K3062">
        <f>ABS(b2b3[[#This Row],[(mfs - b2+b3) / mfs]])</f>
        <v>8.9999999201975829</v>
      </c>
      <c r="L3062" t="b">
        <f>_xlfn.TEXTAFTER(b2b3[[#This Row],[rxn]],"-",-1)="SPONT"</f>
        <v>0</v>
      </c>
      <c r="M3062" t="str">
        <f>_xlfn.TEXTAFTER(b2b3[[#This Row],[rxn]],"-",-1)</f>
        <v>rt7829</v>
      </c>
      <c r="N3062">
        <f>_xlfn.XLOOKUP("'PRO-"&amp;b2b3[[#This Row],[enz]]&amp;"'",'[1]Sheet2 (2)'!$A:$A,'[1]Sheet2 (2)'!$B:$B,"")</f>
        <v>3</v>
      </c>
      <c r="O3062">
        <f>IFERROR(_xlfn.XLOOKUP(b2b3[[#This Row],[Column2]],Table17[[#This Row],[rxn-no-enz]],Table17[[#This Row],[flux]],0),0)</f>
        <v>0</v>
      </c>
      <c r="P3062" t="str">
        <f>_xlfn.TEXTBEFORE(b2b3[[#This Row],[rxn]],"-",-1,,,"")</f>
        <v>PROWASTE</v>
      </c>
    </row>
    <row r="3063" spans="6:16" hidden="1" x14ac:dyDescent="0.2">
      <c r="F3063" t="s">
        <v>12929</v>
      </c>
      <c r="G3063" t="s">
        <v>2778</v>
      </c>
      <c r="H3063" s="3">
        <v>2.7581550890101101E-11</v>
      </c>
      <c r="I3063">
        <f>_xlfn.XLOOKUP(b2b3[[#This Row],[rxn]],mfs[rxn],mfs[flux_scaled],0)</f>
        <v>2.75815509E-10</v>
      </c>
      <c r="J3063">
        <f>(b2b3[[#This Row],[flux]]-b2b3[[#This Row],[flux in mfs]])/b2b3[[#This Row],[flux]]</f>
        <v>-9.0000000035889567</v>
      </c>
      <c r="K3063">
        <f>ABS(b2b3[[#This Row],[(mfs - b2+b3) / mfs]])</f>
        <v>9.0000000035889567</v>
      </c>
      <c r="L3063" t="b">
        <f>_xlfn.TEXTAFTER(b2b3[[#This Row],[rxn]],"-",-1)="SPONT"</f>
        <v>0</v>
      </c>
      <c r="M3063" t="str">
        <f>_xlfn.TEXTAFTER(b2b3[[#This Row],[rxn]],"-",-1)</f>
        <v>rt7838</v>
      </c>
      <c r="N3063">
        <f>_xlfn.XLOOKUP("'PRO-"&amp;b2b3[[#This Row],[enz]]&amp;"'",'[1]Sheet2 (2)'!$A:$A,'[1]Sheet2 (2)'!$B:$B,"")</f>
        <v>1</v>
      </c>
      <c r="O3063">
        <f>IFERROR(_xlfn.XLOOKUP(b2b3[[#This Row],[Column2]],Table17[[#This Row],[rxn-no-enz]],Table17[[#This Row],[flux]],0),0)</f>
        <v>0</v>
      </c>
      <c r="P3063" t="str">
        <f>_xlfn.TEXTBEFORE(b2b3[[#This Row],[rxn]],"-",-1,,,"")</f>
        <v>PROWASTE</v>
      </c>
    </row>
    <row r="3064" spans="6:16" hidden="1" x14ac:dyDescent="0.2">
      <c r="F3064" t="s">
        <v>12931</v>
      </c>
      <c r="G3064" t="s">
        <v>2778</v>
      </c>
      <c r="H3064" s="3">
        <v>4.3831841462838902E-12</v>
      </c>
      <c r="I3064">
        <f>_xlfn.XLOOKUP(b2b3[[#This Row],[rxn]],mfs[rxn],mfs[flux_scaled],0)</f>
        <v>4.3831840999999995E-11</v>
      </c>
      <c r="J3064">
        <f>(b2b3[[#This Row],[flux]]-b2b3[[#This Row],[flux in mfs]])/b2b3[[#This Row],[flux]]</f>
        <v>-8.9999998944057804</v>
      </c>
      <c r="K3064">
        <f>ABS(b2b3[[#This Row],[(mfs - b2+b3) / mfs]])</f>
        <v>8.9999998944057804</v>
      </c>
      <c r="L3064" t="b">
        <f>_xlfn.TEXTAFTER(b2b3[[#This Row],[rxn]],"-",-1)="SPONT"</f>
        <v>0</v>
      </c>
      <c r="M3064" t="str">
        <f>_xlfn.TEXTAFTER(b2b3[[#This Row],[rxn]],"-",-1)</f>
        <v>rt7845</v>
      </c>
      <c r="N3064">
        <f>_xlfn.XLOOKUP("'PRO-"&amp;b2b3[[#This Row],[enz]]&amp;"'",'[1]Sheet2 (2)'!$A:$A,'[1]Sheet2 (2)'!$B:$B,"")</f>
        <v>1</v>
      </c>
      <c r="O3064">
        <f>IFERROR(_xlfn.XLOOKUP(b2b3[[#This Row],[Column2]],Table17[[#This Row],[rxn-no-enz]],Table17[[#This Row],[flux]],0),0)</f>
        <v>0</v>
      </c>
      <c r="P3064" t="str">
        <f>_xlfn.TEXTBEFORE(b2b3[[#This Row],[rxn]],"-",-1,,,"")</f>
        <v>PROWASTE</v>
      </c>
    </row>
    <row r="3065" spans="6:16" hidden="1" x14ac:dyDescent="0.2">
      <c r="F3065" t="s">
        <v>12933</v>
      </c>
      <c r="G3065" t="s">
        <v>2778</v>
      </c>
      <c r="H3065" s="3">
        <v>8.20974930759026E-13</v>
      </c>
      <c r="I3065">
        <f>_xlfn.XLOOKUP(b2b3[[#This Row],[rxn]],mfs[rxn],mfs[flux_scaled],0)</f>
        <v>8.2097490000000005E-12</v>
      </c>
      <c r="J3065">
        <f>(b2b3[[#This Row],[flux]]-b2b3[[#This Row],[flux in mfs]])/b2b3[[#This Row],[flux]]</f>
        <v>-8.9999996253353824</v>
      </c>
      <c r="K3065">
        <f>ABS(b2b3[[#This Row],[(mfs - b2+b3) / mfs]])</f>
        <v>8.9999996253353824</v>
      </c>
      <c r="L3065" t="b">
        <f>_xlfn.TEXTAFTER(b2b3[[#This Row],[rxn]],"-",-1)="SPONT"</f>
        <v>0</v>
      </c>
      <c r="M3065" t="str">
        <f>_xlfn.TEXTAFTER(b2b3[[#This Row],[rxn]],"-",-1)</f>
        <v>rt7872</v>
      </c>
      <c r="N3065">
        <f>_xlfn.XLOOKUP("'PRO-"&amp;b2b3[[#This Row],[enz]]&amp;"'",'[1]Sheet2 (2)'!$A:$A,'[1]Sheet2 (2)'!$B:$B,"")</f>
        <v>1</v>
      </c>
      <c r="O3065">
        <f>IFERROR(_xlfn.XLOOKUP(b2b3[[#This Row],[Column2]],Table17[[#This Row],[rxn-no-enz]],Table17[[#This Row],[flux]],0),0)</f>
        <v>0</v>
      </c>
      <c r="P3065" t="str">
        <f>_xlfn.TEXTBEFORE(b2b3[[#This Row],[rxn]],"-",-1,,,"")</f>
        <v>PROWASTE</v>
      </c>
    </row>
    <row r="3066" spans="6:16" hidden="1" x14ac:dyDescent="0.2">
      <c r="F3066" t="s">
        <v>12935</v>
      </c>
      <c r="G3066" t="s">
        <v>2778</v>
      </c>
      <c r="H3066" s="3">
        <v>2.1459432236859499E-11</v>
      </c>
      <c r="I3066">
        <f>_xlfn.XLOOKUP(b2b3[[#This Row],[rxn]],mfs[rxn],mfs[flux_scaled],0)</f>
        <v>2.1459432200000001E-10</v>
      </c>
      <c r="J3066">
        <f>(b2b3[[#This Row],[flux]]-b2b3[[#This Row],[flux in mfs]])/b2b3[[#This Row],[flux]]</f>
        <v>-8.9999999828236383</v>
      </c>
      <c r="K3066">
        <f>ABS(b2b3[[#This Row],[(mfs - b2+b3) / mfs]])</f>
        <v>8.9999999828236383</v>
      </c>
      <c r="L3066" t="b">
        <f>_xlfn.TEXTAFTER(b2b3[[#This Row],[rxn]],"-",-1)="SPONT"</f>
        <v>0</v>
      </c>
      <c r="M3066" t="str">
        <f>_xlfn.TEXTAFTER(b2b3[[#This Row],[rxn]],"-",-1)</f>
        <v>rt7877</v>
      </c>
      <c r="N3066">
        <f>_xlfn.XLOOKUP("'PRO-"&amp;b2b3[[#This Row],[enz]]&amp;"'",'[1]Sheet2 (2)'!$A:$A,'[1]Sheet2 (2)'!$B:$B,"")</f>
        <v>1</v>
      </c>
      <c r="O3066">
        <f>IFERROR(_xlfn.XLOOKUP(b2b3[[#This Row],[Column2]],Table17[[#This Row],[rxn-no-enz]],Table17[[#This Row],[flux]],0),0)</f>
        <v>0</v>
      </c>
      <c r="P3066" t="str">
        <f>_xlfn.TEXTBEFORE(b2b3[[#This Row],[rxn]],"-",-1,,,"")</f>
        <v>PROWASTE</v>
      </c>
    </row>
    <row r="3067" spans="6:16" hidden="1" x14ac:dyDescent="0.2">
      <c r="F3067" t="s">
        <v>12936</v>
      </c>
      <c r="G3067" t="s">
        <v>2778</v>
      </c>
      <c r="H3067" s="3">
        <v>1.90020756913912E-11</v>
      </c>
      <c r="I3067">
        <f>_xlfn.XLOOKUP(b2b3[[#This Row],[rxn]],mfs[rxn],mfs[flux_scaled],0)</f>
        <v>1.90020757E-10</v>
      </c>
      <c r="J3067">
        <f>(b2b3[[#This Row],[flux]]-b2b3[[#This Row],[flux in mfs]])/b2b3[[#This Row],[flux]]</f>
        <v>-9.0000000045304507</v>
      </c>
      <c r="K3067">
        <f>ABS(b2b3[[#This Row],[(mfs - b2+b3) / mfs]])</f>
        <v>9.0000000045304507</v>
      </c>
      <c r="L3067" t="b">
        <f>_xlfn.TEXTAFTER(b2b3[[#This Row],[rxn]],"-",-1)="SPONT"</f>
        <v>0</v>
      </c>
      <c r="M3067" t="str">
        <f>_xlfn.TEXTAFTER(b2b3[[#This Row],[rxn]],"-",-1)</f>
        <v>rt7896</v>
      </c>
      <c r="N3067">
        <f>_xlfn.XLOOKUP("'PRO-"&amp;b2b3[[#This Row],[enz]]&amp;"'",'[1]Sheet2 (2)'!$A:$A,'[1]Sheet2 (2)'!$B:$B,"")</f>
        <v>1</v>
      </c>
      <c r="O3067">
        <f>IFERROR(_xlfn.XLOOKUP(b2b3[[#This Row],[Column2]],Table17[[#This Row],[rxn-no-enz]],Table17[[#This Row],[flux]],0),0)</f>
        <v>0</v>
      </c>
      <c r="P3067" t="str">
        <f>_xlfn.TEXTBEFORE(b2b3[[#This Row],[rxn]],"-",-1,,,"")</f>
        <v>PROWASTE</v>
      </c>
    </row>
    <row r="3068" spans="6:16" hidden="1" x14ac:dyDescent="0.2">
      <c r="F3068" t="s">
        <v>12937</v>
      </c>
      <c r="G3068" t="s">
        <v>2778</v>
      </c>
      <c r="H3068" s="3">
        <v>3.07827512577516E-12</v>
      </c>
      <c r="I3068">
        <f>_xlfn.XLOOKUP(b2b3[[#This Row],[rxn]],mfs[rxn],mfs[flux_scaled],0)</f>
        <v>3.0782751000000001E-11</v>
      </c>
      <c r="J3068">
        <f>(b2b3[[#This Row],[flux]]-b2b3[[#This Row],[flux in mfs]])/b2b3[[#This Row],[flux]]</f>
        <v>-8.999999916267523</v>
      </c>
      <c r="K3068">
        <f>ABS(b2b3[[#This Row],[(mfs - b2+b3) / mfs]])</f>
        <v>8.999999916267523</v>
      </c>
      <c r="L3068" t="b">
        <f>_xlfn.TEXTAFTER(b2b3[[#This Row],[rxn]],"-",-1)="SPONT"</f>
        <v>0</v>
      </c>
      <c r="M3068" t="str">
        <f>_xlfn.TEXTAFTER(b2b3[[#This Row],[rxn]],"-",-1)</f>
        <v>rt7899</v>
      </c>
      <c r="N3068">
        <f>_xlfn.XLOOKUP("'PRO-"&amp;b2b3[[#This Row],[enz]]&amp;"'",'[1]Sheet2 (2)'!$A:$A,'[1]Sheet2 (2)'!$B:$B,"")</f>
        <v>1</v>
      </c>
      <c r="O3068">
        <f>IFERROR(_xlfn.XLOOKUP(b2b3[[#This Row],[Column2]],Table17[[#This Row],[rxn-no-enz]],Table17[[#This Row],[flux]],0),0)</f>
        <v>0</v>
      </c>
      <c r="P3068" t="str">
        <f>_xlfn.TEXTBEFORE(b2b3[[#This Row],[rxn]],"-",-1,,,"")</f>
        <v>PROWASTE</v>
      </c>
    </row>
    <row r="3069" spans="6:16" hidden="1" x14ac:dyDescent="0.2">
      <c r="F3069" t="s">
        <v>12940</v>
      </c>
      <c r="G3069" t="s">
        <v>2778</v>
      </c>
      <c r="H3069" s="3">
        <v>6.9590043429335299E-12</v>
      </c>
      <c r="I3069">
        <f>_xlfn.XLOOKUP(b2b3[[#This Row],[rxn]],mfs[rxn],mfs[flux_scaled],0)</f>
        <v>6.9590042999999995E-11</v>
      </c>
      <c r="J3069">
        <f>(b2b3[[#This Row],[flux]]-b2b3[[#This Row],[flux in mfs]])/b2b3[[#This Row],[flux]]</f>
        <v>-8.9999999383050664</v>
      </c>
      <c r="K3069">
        <f>ABS(b2b3[[#This Row],[(mfs - b2+b3) / mfs]])</f>
        <v>8.9999999383050664</v>
      </c>
      <c r="L3069" t="b">
        <f>_xlfn.TEXTAFTER(b2b3[[#This Row],[rxn]],"-",-1)="SPONT"</f>
        <v>0</v>
      </c>
      <c r="M3069" t="str">
        <f>_xlfn.TEXTAFTER(b2b3[[#This Row],[rxn]],"-",-1)</f>
        <v>rt7908_c</v>
      </c>
      <c r="N3069">
        <f>_xlfn.XLOOKUP("'PRO-"&amp;b2b3[[#This Row],[enz]]&amp;"'",'[1]Sheet2 (2)'!$A:$A,'[1]Sheet2 (2)'!$B:$B,"")</f>
        <v>1</v>
      </c>
      <c r="O3069">
        <f>IFERROR(_xlfn.XLOOKUP(b2b3[[#This Row],[Column2]],Table17[[#This Row],[rxn-no-enz]],Table17[[#This Row],[flux]],0),0)</f>
        <v>0</v>
      </c>
      <c r="P3069" t="str">
        <f>_xlfn.TEXTBEFORE(b2b3[[#This Row],[rxn]],"-",-1,,,"")</f>
        <v>PROWASTE</v>
      </c>
    </row>
    <row r="3070" spans="6:16" hidden="1" x14ac:dyDescent="0.2">
      <c r="F3070" t="s">
        <v>12942</v>
      </c>
      <c r="G3070" t="s">
        <v>2778</v>
      </c>
      <c r="H3070" s="3">
        <v>2.72710742951381E-11</v>
      </c>
      <c r="I3070">
        <f>_xlfn.XLOOKUP(b2b3[[#This Row],[rxn]],mfs[rxn],mfs[flux_scaled],0)</f>
        <v>2.72710743E-10</v>
      </c>
      <c r="J3070">
        <f>(b2b3[[#This Row],[flux]]-b2b3[[#This Row],[flux in mfs]])/b2b3[[#This Row],[flux]]</f>
        <v>-9.000000001782805</v>
      </c>
      <c r="K3070">
        <f>ABS(b2b3[[#This Row],[(mfs - b2+b3) / mfs]])</f>
        <v>9.000000001782805</v>
      </c>
      <c r="L3070" t="b">
        <f>_xlfn.TEXTAFTER(b2b3[[#This Row],[rxn]],"-",-1)="SPONT"</f>
        <v>0</v>
      </c>
      <c r="M3070" t="str">
        <f>_xlfn.TEXTAFTER(b2b3[[#This Row],[rxn]],"-",-1)</f>
        <v>rt7912</v>
      </c>
      <c r="N3070">
        <f>_xlfn.XLOOKUP("'PRO-"&amp;b2b3[[#This Row],[enz]]&amp;"'",'[1]Sheet2 (2)'!$A:$A,'[1]Sheet2 (2)'!$B:$B,"")</f>
        <v>1</v>
      </c>
      <c r="O3070">
        <f>IFERROR(_xlfn.XLOOKUP(b2b3[[#This Row],[Column2]],Table17[[#This Row],[rxn-no-enz]],Table17[[#This Row],[flux]],0),0)</f>
        <v>0</v>
      </c>
      <c r="P3070" t="str">
        <f>_xlfn.TEXTBEFORE(b2b3[[#This Row],[rxn]],"-",-1,,,"")</f>
        <v>PROWASTE</v>
      </c>
    </row>
    <row r="3071" spans="6:16" hidden="1" x14ac:dyDescent="0.2">
      <c r="F3071" t="s">
        <v>12943</v>
      </c>
      <c r="G3071" t="s">
        <v>2778</v>
      </c>
      <c r="H3071" s="3">
        <v>1.8327131286285899E-11</v>
      </c>
      <c r="I3071">
        <f>_xlfn.XLOOKUP(b2b3[[#This Row],[rxn]],mfs[rxn],mfs[flux_scaled],0)</f>
        <v>2.9140071300000004E-10</v>
      </c>
      <c r="J3071">
        <f>(b2b3[[#This Row],[flux]]-b2b3[[#This Row],[flux in mfs]])/b2b3[[#This Row],[flux]]</f>
        <v>-14.899963199262599</v>
      </c>
      <c r="K3071">
        <f>ABS(b2b3[[#This Row],[(mfs - b2+b3) / mfs]])</f>
        <v>14.899963199262599</v>
      </c>
      <c r="L3071" t="b">
        <f>_xlfn.TEXTAFTER(b2b3[[#This Row],[rxn]],"-",-1)="SPONT"</f>
        <v>0</v>
      </c>
      <c r="M3071" t="str">
        <f>_xlfn.TEXTAFTER(b2b3[[#This Row],[rxn]],"-",-1)</f>
        <v>rt7913</v>
      </c>
      <c r="N3071">
        <f>_xlfn.XLOOKUP("'PRO-"&amp;b2b3[[#This Row],[enz]]&amp;"'",'[1]Sheet2 (2)'!$A:$A,'[1]Sheet2 (2)'!$B:$B,"")</f>
        <v>1</v>
      </c>
      <c r="O3071">
        <f>IFERROR(_xlfn.XLOOKUP(b2b3[[#This Row],[Column2]],Table17[[#This Row],[rxn-no-enz]],Table17[[#This Row],[flux]],0),0)</f>
        <v>0</v>
      </c>
      <c r="P3071" t="str">
        <f>_xlfn.TEXTBEFORE(b2b3[[#This Row],[rxn]],"-",-1,,,"")</f>
        <v>PROWASTE</v>
      </c>
    </row>
    <row r="3072" spans="6:16" hidden="1" x14ac:dyDescent="0.2">
      <c r="F3072" t="s">
        <v>13173</v>
      </c>
      <c r="G3072" t="s">
        <v>2778</v>
      </c>
      <c r="H3072" s="3">
        <v>4.9994060858067304E-12</v>
      </c>
      <c r="I3072">
        <f>_xlfn.XLOOKUP(b2b3[[#This Row],[rxn]],mfs[rxn],mfs[flux_scaled],0)</f>
        <v>4.9994060999999998E-11</v>
      </c>
      <c r="J3072">
        <f>(b2b3[[#This Row],[flux]]-b2b3[[#This Row],[flux in mfs]])/b2b3[[#This Row],[flux]]</f>
        <v>-9.0000000283899109</v>
      </c>
      <c r="K3072">
        <f>ABS(b2b3[[#This Row],[(mfs - b2+b3) / mfs]])</f>
        <v>9.0000000283899109</v>
      </c>
      <c r="L3072" t="b">
        <f>_xlfn.TEXTAFTER(b2b3[[#This Row],[rxn]],"-",-1)="SPONT"</f>
        <v>0</v>
      </c>
      <c r="M3072" t="str">
        <f>_xlfn.TEXTAFTER(b2b3[[#This Row],[rxn]],"-",-1)</f>
        <v>rt7916_c</v>
      </c>
      <c r="N3072">
        <f>_xlfn.XLOOKUP("'PRO-"&amp;b2b3[[#This Row],[enz]]&amp;"'",'[1]Sheet2 (2)'!$A:$A,'[1]Sheet2 (2)'!$B:$B,"")</f>
        <v>1</v>
      </c>
      <c r="O3072">
        <f>IFERROR(_xlfn.XLOOKUP(b2b3[[#This Row],[Column2]],Table17[[#This Row],[rxn-no-enz]],Table17[[#This Row],[flux]],0),0)</f>
        <v>0</v>
      </c>
      <c r="P3072" t="str">
        <f>_xlfn.TEXTBEFORE(b2b3[[#This Row],[rxn]],"-",-1,,,"")</f>
        <v>PROWASTE</v>
      </c>
    </row>
    <row r="3073" spans="6:16" hidden="1" x14ac:dyDescent="0.2">
      <c r="F3073" t="s">
        <v>12945</v>
      </c>
      <c r="G3073" t="s">
        <v>2778</v>
      </c>
      <c r="H3073" s="3">
        <v>5.2230776529924602E-12</v>
      </c>
      <c r="I3073">
        <f>_xlfn.XLOOKUP(b2b3[[#This Row],[rxn]],mfs[rxn],mfs[flux_scaled],0)</f>
        <v>5.2230777E-11</v>
      </c>
      <c r="J3073">
        <f>(b2b3[[#This Row],[flux]]-b2b3[[#This Row],[flux in mfs]])/b2b3[[#This Row],[flux]]</f>
        <v>-9.0000000899996948</v>
      </c>
      <c r="K3073">
        <f>ABS(b2b3[[#This Row],[(mfs - b2+b3) / mfs]])</f>
        <v>9.0000000899996948</v>
      </c>
      <c r="L3073" t="b">
        <f>_xlfn.TEXTAFTER(b2b3[[#This Row],[rxn]],"-",-1)="SPONT"</f>
        <v>0</v>
      </c>
      <c r="M3073" t="str">
        <f>_xlfn.TEXTAFTER(b2b3[[#This Row],[rxn]],"-",-1)</f>
        <v>rt7917</v>
      </c>
      <c r="N3073">
        <f>_xlfn.XLOOKUP("'PRO-"&amp;b2b3[[#This Row],[enz]]&amp;"'",'[1]Sheet2 (2)'!$A:$A,'[1]Sheet2 (2)'!$B:$B,"")</f>
        <v>1</v>
      </c>
      <c r="O3073">
        <f>IFERROR(_xlfn.XLOOKUP(b2b3[[#This Row],[Column2]],Table17[[#This Row],[rxn-no-enz]],Table17[[#This Row],[flux]],0),0)</f>
        <v>0</v>
      </c>
      <c r="P3073" t="str">
        <f>_xlfn.TEXTBEFORE(b2b3[[#This Row],[rxn]],"-",-1,,,"")</f>
        <v>PROWASTE</v>
      </c>
    </row>
    <row r="3074" spans="6:16" hidden="1" x14ac:dyDescent="0.2">
      <c r="F3074" t="s">
        <v>12946</v>
      </c>
      <c r="G3074" t="s">
        <v>2778</v>
      </c>
      <c r="H3074" s="3">
        <v>2.6155010538937101E-12</v>
      </c>
      <c r="I3074">
        <f>_xlfn.XLOOKUP(b2b3[[#This Row],[rxn]],mfs[rxn],mfs[flux_scaled],0)</f>
        <v>2.6155010999999999E-11</v>
      </c>
      <c r="J3074">
        <f>(b2b3[[#This Row],[flux]]-b2b3[[#This Row],[flux in mfs]])/b2b3[[#This Row],[flux]]</f>
        <v>-9.0000001762809081</v>
      </c>
      <c r="K3074">
        <f>ABS(b2b3[[#This Row],[(mfs - b2+b3) / mfs]])</f>
        <v>9.0000001762809081</v>
      </c>
      <c r="L3074" t="b">
        <f>_xlfn.TEXTAFTER(b2b3[[#This Row],[rxn]],"-",-1)="SPONT"</f>
        <v>0</v>
      </c>
      <c r="M3074" t="str">
        <f>_xlfn.TEXTAFTER(b2b3[[#This Row],[rxn]],"-",-1)</f>
        <v>rt7919</v>
      </c>
      <c r="N3074">
        <f>_xlfn.XLOOKUP("'PRO-"&amp;b2b3[[#This Row],[enz]]&amp;"'",'[1]Sheet2 (2)'!$A:$A,'[1]Sheet2 (2)'!$B:$B,"")</f>
        <v>1</v>
      </c>
      <c r="O3074">
        <f>IFERROR(_xlfn.XLOOKUP(b2b3[[#This Row],[Column2]],Table17[[#This Row],[rxn-no-enz]],Table17[[#This Row],[flux]],0),0)</f>
        <v>0</v>
      </c>
      <c r="P3074" t="str">
        <f>_xlfn.TEXTBEFORE(b2b3[[#This Row],[rxn]],"-",-1,,,"")</f>
        <v>PROWASTE</v>
      </c>
    </row>
    <row r="3075" spans="6:16" hidden="1" x14ac:dyDescent="0.2">
      <c r="F3075" t="s">
        <v>12947</v>
      </c>
      <c r="G3075" t="s">
        <v>2778</v>
      </c>
      <c r="H3075" s="3">
        <v>8.68452017930765E-12</v>
      </c>
      <c r="I3075">
        <f>_xlfn.XLOOKUP(b2b3[[#This Row],[rxn]],mfs[rxn],mfs[flux_scaled],0)</f>
        <v>8.6845201999999999E-11</v>
      </c>
      <c r="J3075">
        <f>(b2b3[[#This Row],[flux]]-b2b3[[#This Row],[flux in mfs]])/b2b3[[#This Row],[flux]]</f>
        <v>-9.0000000238267059</v>
      </c>
      <c r="K3075">
        <f>ABS(b2b3[[#This Row],[(mfs - b2+b3) / mfs]])</f>
        <v>9.0000000238267059</v>
      </c>
      <c r="L3075" t="b">
        <f>_xlfn.TEXTAFTER(b2b3[[#This Row],[rxn]],"-",-1)="SPONT"</f>
        <v>0</v>
      </c>
      <c r="M3075" t="str">
        <f>_xlfn.TEXTAFTER(b2b3[[#This Row],[rxn]],"-",-1)</f>
        <v>rt7922</v>
      </c>
      <c r="N3075">
        <f>_xlfn.XLOOKUP("'PRO-"&amp;b2b3[[#This Row],[enz]]&amp;"'",'[1]Sheet2 (2)'!$A:$A,'[1]Sheet2 (2)'!$B:$B,"")</f>
        <v>1</v>
      </c>
      <c r="O3075">
        <f>IFERROR(_xlfn.XLOOKUP(b2b3[[#This Row],[Column2]],Table17[[#This Row],[rxn-no-enz]],Table17[[#This Row],[flux]],0),0)</f>
        <v>0</v>
      </c>
      <c r="P3075" t="str">
        <f>_xlfn.TEXTBEFORE(b2b3[[#This Row],[rxn]],"-",-1,,,"")</f>
        <v>PROWASTE</v>
      </c>
    </row>
    <row r="3076" spans="6:16" hidden="1" x14ac:dyDescent="0.2">
      <c r="F3076" t="s">
        <v>12948</v>
      </c>
      <c r="G3076" t="s">
        <v>2778</v>
      </c>
      <c r="H3076" s="3">
        <v>2.24519879602896E-11</v>
      </c>
      <c r="I3076">
        <f>_xlfn.XLOOKUP(b2b3[[#This Row],[rxn]],mfs[rxn],mfs[flux_scaled],0)</f>
        <v>2.2451988E-10</v>
      </c>
      <c r="J3076">
        <f>(b2b3[[#This Row],[flux]]-b2b3[[#This Row],[flux in mfs]])/b2b3[[#This Row],[flux]]</f>
        <v>-9.0000000176868085</v>
      </c>
      <c r="K3076">
        <f>ABS(b2b3[[#This Row],[(mfs - b2+b3) / mfs]])</f>
        <v>9.0000000176868085</v>
      </c>
      <c r="L3076" t="b">
        <f>_xlfn.TEXTAFTER(b2b3[[#This Row],[rxn]],"-",-1)="SPONT"</f>
        <v>0</v>
      </c>
      <c r="M3076" t="str">
        <f>_xlfn.TEXTAFTER(b2b3[[#This Row],[rxn]],"-",-1)</f>
        <v>rt7955_c</v>
      </c>
      <c r="N3076">
        <f>_xlfn.XLOOKUP("'PRO-"&amp;b2b3[[#This Row],[enz]]&amp;"'",'[1]Sheet2 (2)'!$A:$A,'[1]Sheet2 (2)'!$B:$B,"")</f>
        <v>1</v>
      </c>
      <c r="O3076">
        <f>IFERROR(_xlfn.XLOOKUP(b2b3[[#This Row],[Column2]],Table17[[#This Row],[rxn-no-enz]],Table17[[#This Row],[flux]],0),0)</f>
        <v>0</v>
      </c>
      <c r="P3076" t="str">
        <f>_xlfn.TEXTBEFORE(b2b3[[#This Row],[rxn]],"-",-1,,,"")</f>
        <v>PROWASTE</v>
      </c>
    </row>
    <row r="3077" spans="6:16" hidden="1" x14ac:dyDescent="0.2">
      <c r="F3077" t="s">
        <v>12950</v>
      </c>
      <c r="G3077" t="s">
        <v>2778</v>
      </c>
      <c r="H3077" s="3">
        <v>3.6013555306762002E-10</v>
      </c>
      <c r="I3077">
        <f>_xlfn.XLOOKUP(b2b3[[#This Row],[rxn]],mfs[rxn],mfs[flux_scaled],0)</f>
        <v>4.7038225470000004E-9</v>
      </c>
      <c r="J3077">
        <f>(b2b3[[#This Row],[flux]]-b2b3[[#This Row],[flux in mfs]])/b2b3[[#This Row],[flux]]</f>
        <v>-12.061255704784021</v>
      </c>
      <c r="K3077">
        <f>ABS(b2b3[[#This Row],[(mfs - b2+b3) / mfs]])</f>
        <v>12.061255704784021</v>
      </c>
      <c r="L3077" t="b">
        <f>_xlfn.TEXTAFTER(b2b3[[#This Row],[rxn]],"-",-1)="SPONT"</f>
        <v>0</v>
      </c>
      <c r="M3077" t="str">
        <f>_xlfn.TEXTAFTER(b2b3[[#This Row],[rxn]],"-",-1)</f>
        <v>rt7991</v>
      </c>
      <c r="N3077">
        <f>_xlfn.XLOOKUP("'PRO-"&amp;b2b3[[#This Row],[enz]]&amp;"'",'[1]Sheet2 (2)'!$A:$A,'[1]Sheet2 (2)'!$B:$B,"")</f>
        <v>1</v>
      </c>
      <c r="O3077">
        <f>IFERROR(_xlfn.XLOOKUP(b2b3[[#This Row],[Column2]],Table17[[#This Row],[rxn-no-enz]],Table17[[#This Row],[flux]],0),0)</f>
        <v>0</v>
      </c>
      <c r="P3077" t="str">
        <f>_xlfn.TEXTBEFORE(b2b3[[#This Row],[rxn]],"-",-1,,,"")</f>
        <v>PROWASTE</v>
      </c>
    </row>
    <row r="3078" spans="6:16" hidden="1" x14ac:dyDescent="0.2">
      <c r="F3078" t="s">
        <v>12951</v>
      </c>
      <c r="G3078" t="s">
        <v>2778</v>
      </c>
      <c r="H3078" s="3">
        <v>7.4457913493490907E-12</v>
      </c>
      <c r="I3078">
        <f>_xlfn.XLOOKUP(b2b3[[#This Row],[rxn]],mfs[rxn],mfs[flux_scaled],0)</f>
        <v>7.4457913000000011E-11</v>
      </c>
      <c r="J3078">
        <f>(b2b3[[#This Row],[flux]]-b2b3[[#This Row],[flux in mfs]])/b2b3[[#This Row],[flux]]</f>
        <v>-8.9999999337221706</v>
      </c>
      <c r="K3078">
        <f>ABS(b2b3[[#This Row],[(mfs - b2+b3) / mfs]])</f>
        <v>8.9999999337221706</v>
      </c>
      <c r="L3078" t="b">
        <f>_xlfn.TEXTAFTER(b2b3[[#This Row],[rxn]],"-",-1)="SPONT"</f>
        <v>0</v>
      </c>
      <c r="M3078" t="str">
        <f>_xlfn.TEXTAFTER(b2b3[[#This Row],[rxn]],"-",-1)</f>
        <v>rt8001</v>
      </c>
      <c r="N3078">
        <f>_xlfn.XLOOKUP("'PRO-"&amp;b2b3[[#This Row],[enz]]&amp;"'",'[1]Sheet2 (2)'!$A:$A,'[1]Sheet2 (2)'!$B:$B,"")</f>
        <v>1</v>
      </c>
      <c r="O3078">
        <f>IFERROR(_xlfn.XLOOKUP(b2b3[[#This Row],[Column2]],Table17[[#This Row],[rxn-no-enz]],Table17[[#This Row],[flux]],0),0)</f>
        <v>0</v>
      </c>
      <c r="P3078" t="str">
        <f>_xlfn.TEXTBEFORE(b2b3[[#This Row],[rxn]],"-",-1,,,"")</f>
        <v>PROWASTE</v>
      </c>
    </row>
    <row r="3079" spans="6:16" hidden="1" x14ac:dyDescent="0.2">
      <c r="F3079" t="s">
        <v>12952</v>
      </c>
      <c r="G3079" t="s">
        <v>2778</v>
      </c>
      <c r="H3079" s="3">
        <v>4.48828842850045E-11</v>
      </c>
      <c r="I3079">
        <f>_xlfn.XLOOKUP(b2b3[[#This Row],[rxn]],mfs[rxn],mfs[flux_scaled],0)</f>
        <v>4.4882884300000003E-10</v>
      </c>
      <c r="J3079">
        <f>(b2b3[[#This Row],[flux]]-b2b3[[#This Row],[flux in mfs]])/b2b3[[#This Row],[flux]]</f>
        <v>-9.0000000033410288</v>
      </c>
      <c r="K3079">
        <f>ABS(b2b3[[#This Row],[(mfs - b2+b3) / mfs]])</f>
        <v>9.0000000033410288</v>
      </c>
      <c r="L3079" t="b">
        <f>_xlfn.TEXTAFTER(b2b3[[#This Row],[rxn]],"-",-1)="SPONT"</f>
        <v>0</v>
      </c>
      <c r="M3079" t="str">
        <f>_xlfn.TEXTAFTER(b2b3[[#This Row],[rxn]],"-",-1)</f>
        <v>rt8029</v>
      </c>
      <c r="N3079">
        <f>_xlfn.XLOOKUP("'PRO-"&amp;b2b3[[#This Row],[enz]]&amp;"'",'[1]Sheet2 (2)'!$A:$A,'[1]Sheet2 (2)'!$B:$B,"")</f>
        <v>1</v>
      </c>
      <c r="O3079">
        <f>IFERROR(_xlfn.XLOOKUP(b2b3[[#This Row],[Column2]],Table17[[#This Row],[rxn-no-enz]],Table17[[#This Row],[flux]],0),0)</f>
        <v>0</v>
      </c>
      <c r="P3079" t="str">
        <f>_xlfn.TEXTBEFORE(b2b3[[#This Row],[rxn]],"-",-1,,,"")</f>
        <v>PROWASTE</v>
      </c>
    </row>
    <row r="3080" spans="6:16" hidden="1" x14ac:dyDescent="0.2">
      <c r="F3080" t="s">
        <v>12953</v>
      </c>
      <c r="G3080" t="s">
        <v>2778</v>
      </c>
      <c r="H3080" s="3">
        <v>3.5132397349103899E-12</v>
      </c>
      <c r="I3080">
        <f>_xlfn.XLOOKUP(b2b3[[#This Row],[rxn]],mfs[rxn],mfs[flux_scaled],0)</f>
        <v>3.5132397E-11</v>
      </c>
      <c r="J3080">
        <f>(b2b3[[#This Row],[flux]]-b2b3[[#This Row],[flux in mfs]])/b2b3[[#This Row],[flux]]</f>
        <v>-8.9999999006319165</v>
      </c>
      <c r="K3080">
        <f>ABS(b2b3[[#This Row],[(mfs - b2+b3) / mfs]])</f>
        <v>8.9999999006319165</v>
      </c>
      <c r="L3080" t="b">
        <f>_xlfn.TEXTAFTER(b2b3[[#This Row],[rxn]],"-",-1)="SPONT"</f>
        <v>0</v>
      </c>
      <c r="M3080" t="str">
        <f>_xlfn.TEXTAFTER(b2b3[[#This Row],[rxn]],"-",-1)</f>
        <v>rt8036_c</v>
      </c>
      <c r="N3080">
        <f>_xlfn.XLOOKUP("'PRO-"&amp;b2b3[[#This Row],[enz]]&amp;"'",'[1]Sheet2 (2)'!$A:$A,'[1]Sheet2 (2)'!$B:$B,"")</f>
        <v>1</v>
      </c>
      <c r="O3080">
        <f>IFERROR(_xlfn.XLOOKUP(b2b3[[#This Row],[Column2]],Table17[[#This Row],[rxn-no-enz]],Table17[[#This Row],[flux]],0),0)</f>
        <v>0</v>
      </c>
      <c r="P3080" t="str">
        <f>_xlfn.TEXTBEFORE(b2b3[[#This Row],[rxn]],"-",-1,,,"")</f>
        <v>PROWASTE</v>
      </c>
    </row>
    <row r="3081" spans="6:16" hidden="1" x14ac:dyDescent="0.2">
      <c r="F3081" t="s">
        <v>12954</v>
      </c>
      <c r="G3081" t="s">
        <v>2778</v>
      </c>
      <c r="H3081" s="3">
        <v>3.7576729099759001E-13</v>
      </c>
      <c r="I3081">
        <f>_xlfn.XLOOKUP(b2b3[[#This Row],[rxn]],mfs[rxn],mfs[flux_scaled],0)</f>
        <v>3.7576729999999994E-12</v>
      </c>
      <c r="J3081">
        <f>(b2b3[[#This Row],[flux]]-b2b3[[#This Row],[flux in mfs]])/b2b3[[#This Row],[flux]]</f>
        <v>-9.0000002395740708</v>
      </c>
      <c r="K3081">
        <f>ABS(b2b3[[#This Row],[(mfs - b2+b3) / mfs]])</f>
        <v>9.0000002395740708</v>
      </c>
      <c r="L3081" t="b">
        <f>_xlfn.TEXTAFTER(b2b3[[#This Row],[rxn]],"-",-1)="SPONT"</f>
        <v>0</v>
      </c>
      <c r="M3081" t="str">
        <f>_xlfn.TEXTAFTER(b2b3[[#This Row],[rxn]],"-",-1)</f>
        <v>rt8047</v>
      </c>
      <c r="N3081">
        <f>_xlfn.XLOOKUP("'PRO-"&amp;b2b3[[#This Row],[enz]]&amp;"'",'[1]Sheet2 (2)'!$A:$A,'[1]Sheet2 (2)'!$B:$B,"")</f>
        <v>1</v>
      </c>
      <c r="O3081">
        <f>IFERROR(_xlfn.XLOOKUP(b2b3[[#This Row],[Column2]],Table17[[#This Row],[rxn-no-enz]],Table17[[#This Row],[flux]],0),0)</f>
        <v>0</v>
      </c>
      <c r="P3081" t="str">
        <f>_xlfn.TEXTBEFORE(b2b3[[#This Row],[rxn]],"-",-1,,,"")</f>
        <v>PROWASTE</v>
      </c>
    </row>
    <row r="3082" spans="6:16" hidden="1" x14ac:dyDescent="0.2">
      <c r="F3082" t="s">
        <v>12955</v>
      </c>
      <c r="G3082" t="s">
        <v>2778</v>
      </c>
      <c r="H3082" s="3">
        <v>3.5336694885390002E-12</v>
      </c>
      <c r="I3082">
        <f>_xlfn.XLOOKUP(b2b3[[#This Row],[rxn]],mfs[rxn],mfs[flux_scaled],0)</f>
        <v>3.5336695000000003E-11</v>
      </c>
      <c r="J3082">
        <f>(b2b3[[#This Row],[flux]]-b2b3[[#This Row],[flux in mfs]])/b2b3[[#This Row],[flux]]</f>
        <v>-9.0000000324337073</v>
      </c>
      <c r="K3082">
        <f>ABS(b2b3[[#This Row],[(mfs - b2+b3) / mfs]])</f>
        <v>9.0000000324337073</v>
      </c>
      <c r="L3082" t="b">
        <f>_xlfn.TEXTAFTER(b2b3[[#This Row],[rxn]],"-",-1)="SPONT"</f>
        <v>0</v>
      </c>
      <c r="M3082" t="str">
        <f>_xlfn.TEXTAFTER(b2b3[[#This Row],[rxn]],"-",-1)</f>
        <v>rt8055</v>
      </c>
      <c r="N3082">
        <f>_xlfn.XLOOKUP("'PRO-"&amp;b2b3[[#This Row],[enz]]&amp;"'",'[1]Sheet2 (2)'!$A:$A,'[1]Sheet2 (2)'!$B:$B,"")</f>
        <v>1</v>
      </c>
      <c r="O3082">
        <f>IFERROR(_xlfn.XLOOKUP(b2b3[[#This Row],[Column2]],Table17[[#This Row],[rxn-no-enz]],Table17[[#This Row],[flux]],0),0)</f>
        <v>0</v>
      </c>
      <c r="P3082" t="str">
        <f>_xlfn.TEXTBEFORE(b2b3[[#This Row],[rxn]],"-",-1,,,"")</f>
        <v>PROWASTE</v>
      </c>
    </row>
    <row r="3083" spans="6:16" hidden="1" x14ac:dyDescent="0.2">
      <c r="F3083" t="s">
        <v>12957</v>
      </c>
      <c r="G3083" t="s">
        <v>2778</v>
      </c>
      <c r="H3083" s="3">
        <v>2.7389502047642002E-13</v>
      </c>
      <c r="I3083">
        <f>_xlfn.XLOOKUP(b2b3[[#This Row],[rxn]],mfs[rxn],mfs[flux_scaled],0)</f>
        <v>2.7389499999999998E-12</v>
      </c>
      <c r="J3083">
        <f>(b2b3[[#This Row],[flux]]-b2b3[[#This Row],[flux in mfs]])/b2b3[[#This Row],[flux]]</f>
        <v>-8.9999992523989665</v>
      </c>
      <c r="K3083">
        <f>ABS(b2b3[[#This Row],[(mfs - b2+b3) / mfs]])</f>
        <v>8.9999992523989665</v>
      </c>
      <c r="L3083" t="b">
        <f>_xlfn.TEXTAFTER(b2b3[[#This Row],[rxn]],"-",-1)="SPONT"</f>
        <v>0</v>
      </c>
      <c r="M3083" t="str">
        <f>_xlfn.TEXTAFTER(b2b3[[#This Row],[rxn]],"-",-1)</f>
        <v>rt8085</v>
      </c>
      <c r="N3083">
        <f>_xlfn.XLOOKUP("'PRO-"&amp;b2b3[[#This Row],[enz]]&amp;"'",'[1]Sheet2 (2)'!$A:$A,'[1]Sheet2 (2)'!$B:$B,"")</f>
        <v>1</v>
      </c>
      <c r="O3083">
        <f>IFERROR(_xlfn.XLOOKUP(b2b3[[#This Row],[Column2]],Table17[[#This Row],[rxn-no-enz]],Table17[[#This Row],[flux]],0),0)</f>
        <v>0</v>
      </c>
      <c r="P3083" t="str">
        <f>_xlfn.TEXTBEFORE(b2b3[[#This Row],[rxn]],"-",-1,,,"")</f>
        <v>PROWASTE</v>
      </c>
    </row>
    <row r="3084" spans="6:16" hidden="1" x14ac:dyDescent="0.2">
      <c r="F3084" t="s">
        <v>12958</v>
      </c>
      <c r="G3084" t="s">
        <v>2778</v>
      </c>
      <c r="H3084" s="3">
        <v>1.6573840792638201E-12</v>
      </c>
      <c r="I3084">
        <f>_xlfn.XLOOKUP(b2b3[[#This Row],[rxn]],mfs[rxn],mfs[flux_scaled],0)</f>
        <v>1.6573840999999998E-11</v>
      </c>
      <c r="J3084">
        <f>(b2b3[[#This Row],[flux]]-b2b3[[#This Row],[flux in mfs]])/b2b3[[#This Row],[flux]]</f>
        <v>-9.0000001251139068</v>
      </c>
      <c r="K3084">
        <f>ABS(b2b3[[#This Row],[(mfs - b2+b3) / mfs]])</f>
        <v>9.0000001251139068</v>
      </c>
      <c r="L3084" t="b">
        <f>_xlfn.TEXTAFTER(b2b3[[#This Row],[rxn]],"-",-1)="SPONT"</f>
        <v>0</v>
      </c>
      <c r="M3084" t="str">
        <f>_xlfn.TEXTAFTER(b2b3[[#This Row],[rxn]],"-",-1)</f>
        <v>rt8106</v>
      </c>
      <c r="N3084">
        <f>_xlfn.XLOOKUP("'PRO-"&amp;b2b3[[#This Row],[enz]]&amp;"'",'[1]Sheet2 (2)'!$A:$A,'[1]Sheet2 (2)'!$B:$B,"")</f>
        <v>1</v>
      </c>
      <c r="O3084">
        <f>IFERROR(_xlfn.XLOOKUP(b2b3[[#This Row],[Column2]],Table17[[#This Row],[rxn-no-enz]],Table17[[#This Row],[flux]],0),0)</f>
        <v>0</v>
      </c>
      <c r="P3084" t="str">
        <f>_xlfn.TEXTBEFORE(b2b3[[#This Row],[rxn]],"-",-1,,,"")</f>
        <v>PROWASTE</v>
      </c>
    </row>
    <row r="3085" spans="6:16" hidden="1" x14ac:dyDescent="0.2">
      <c r="F3085" t="s">
        <v>12960</v>
      </c>
      <c r="G3085" t="s">
        <v>2778</v>
      </c>
      <c r="H3085" s="3">
        <v>1.9055399579745502E-12</v>
      </c>
      <c r="I3085">
        <f>_xlfn.XLOOKUP(b2b3[[#This Row],[rxn]],mfs[rxn],mfs[flux_scaled],0)</f>
        <v>1.9055400000000001E-11</v>
      </c>
      <c r="J3085">
        <f>(b2b3[[#This Row],[flux]]-b2b3[[#This Row],[flux in mfs]])/b2b3[[#This Row],[flux]]</f>
        <v>-9.0000002205435248</v>
      </c>
      <c r="K3085">
        <f>ABS(b2b3[[#This Row],[(mfs - b2+b3) / mfs]])</f>
        <v>9.0000002205435248</v>
      </c>
      <c r="L3085" t="b">
        <f>_xlfn.TEXTAFTER(b2b3[[#This Row],[rxn]],"-",-1)="SPONT"</f>
        <v>0</v>
      </c>
      <c r="M3085" t="str">
        <f>_xlfn.TEXTAFTER(b2b3[[#This Row],[rxn]],"-",-1)</f>
        <v>rt8109</v>
      </c>
      <c r="N3085">
        <f>_xlfn.XLOOKUP("'PRO-"&amp;b2b3[[#This Row],[enz]]&amp;"'",'[1]Sheet2 (2)'!$A:$A,'[1]Sheet2 (2)'!$B:$B,"")</f>
        <v>1</v>
      </c>
      <c r="O3085">
        <f>IFERROR(_xlfn.XLOOKUP(b2b3[[#This Row],[Column2]],Table17[[#This Row],[rxn-no-enz]],Table17[[#This Row],[flux]],0),0)</f>
        <v>0</v>
      </c>
      <c r="P3085" t="str">
        <f>_xlfn.TEXTBEFORE(b2b3[[#This Row],[rxn]],"-",-1,,,"")</f>
        <v>PROWASTE</v>
      </c>
    </row>
    <row r="3086" spans="6:16" hidden="1" x14ac:dyDescent="0.2">
      <c r="F3086" t="s">
        <v>12962</v>
      </c>
      <c r="G3086" t="s">
        <v>2778</v>
      </c>
      <c r="H3086" s="3">
        <v>1.77402315556125E-13</v>
      </c>
      <c r="I3086">
        <f>_xlfn.XLOOKUP(b2b3[[#This Row],[rxn]],mfs[rxn],mfs[flux_scaled],0)</f>
        <v>1.7740230000000001E-12</v>
      </c>
      <c r="J3086">
        <f>(b2b3[[#This Row],[flux]]-b2b3[[#This Row],[flux in mfs]])/b2b3[[#This Row],[flux]]</f>
        <v>-8.9999991231160124</v>
      </c>
      <c r="K3086">
        <f>ABS(b2b3[[#This Row],[(mfs - b2+b3) / mfs]])</f>
        <v>8.9999991231160124</v>
      </c>
      <c r="L3086" t="b">
        <f>_xlfn.TEXTAFTER(b2b3[[#This Row],[rxn]],"-",-1)="SPONT"</f>
        <v>0</v>
      </c>
      <c r="M3086" t="str">
        <f>_xlfn.TEXTAFTER(b2b3[[#This Row],[rxn]],"-",-1)</f>
        <v>rt8131</v>
      </c>
      <c r="N3086">
        <f>_xlfn.XLOOKUP("'PRO-"&amp;b2b3[[#This Row],[enz]]&amp;"'",'[1]Sheet2 (2)'!$A:$A,'[1]Sheet2 (2)'!$B:$B,"")</f>
        <v>1</v>
      </c>
      <c r="O3086">
        <f>IFERROR(_xlfn.XLOOKUP(b2b3[[#This Row],[Column2]],Table17[[#This Row],[rxn-no-enz]],Table17[[#This Row],[flux]],0),0)</f>
        <v>0</v>
      </c>
      <c r="P3086" t="str">
        <f>_xlfn.TEXTBEFORE(b2b3[[#This Row],[rxn]],"-",-1,,,"")</f>
        <v>PROWASTE</v>
      </c>
    </row>
    <row r="3087" spans="6:16" hidden="1" x14ac:dyDescent="0.2">
      <c r="F3087" t="s">
        <v>12963</v>
      </c>
      <c r="G3087" t="s">
        <v>2778</v>
      </c>
      <c r="H3087" s="3">
        <v>6.0756432675982898E-12</v>
      </c>
      <c r="I3087">
        <f>_xlfn.XLOOKUP(b2b3[[#This Row],[rxn]],mfs[rxn],mfs[flux_scaled],0)</f>
        <v>6.0756432999999995E-11</v>
      </c>
      <c r="J3087">
        <f>(b2b3[[#This Row],[flux]]-b2b3[[#This Row],[flux in mfs]])/b2b3[[#This Row],[flux]]</f>
        <v>-9.0000000533305009</v>
      </c>
      <c r="K3087">
        <f>ABS(b2b3[[#This Row],[(mfs - b2+b3) / mfs]])</f>
        <v>9.0000000533305009</v>
      </c>
      <c r="L3087" t="b">
        <f>_xlfn.TEXTAFTER(b2b3[[#This Row],[rxn]],"-",-1)="SPONT"</f>
        <v>0</v>
      </c>
      <c r="M3087" t="str">
        <f>_xlfn.TEXTAFTER(b2b3[[#This Row],[rxn]],"-",-1)</f>
        <v>rt8135</v>
      </c>
      <c r="N3087">
        <f>_xlfn.XLOOKUP("'PRO-"&amp;b2b3[[#This Row],[enz]]&amp;"'",'[1]Sheet2 (2)'!$A:$A,'[1]Sheet2 (2)'!$B:$B,"")</f>
        <v>1</v>
      </c>
      <c r="O3087">
        <f>IFERROR(_xlfn.XLOOKUP(b2b3[[#This Row],[Column2]],Table17[[#This Row],[rxn-no-enz]],Table17[[#This Row],[flux]],0),0)</f>
        <v>0</v>
      </c>
      <c r="P3087" t="str">
        <f>_xlfn.TEXTBEFORE(b2b3[[#This Row],[rxn]],"-",-1,,,"")</f>
        <v>PROWASTE</v>
      </c>
    </row>
    <row r="3088" spans="6:16" hidden="1" x14ac:dyDescent="0.2">
      <c r="F3088" t="s">
        <v>12964</v>
      </c>
      <c r="G3088" t="s">
        <v>2778</v>
      </c>
      <c r="H3088" s="3">
        <v>3.8819722154346699E-12</v>
      </c>
      <c r="I3088">
        <f>_xlfn.XLOOKUP(b2b3[[#This Row],[rxn]],mfs[rxn],mfs[flux_scaled],0)</f>
        <v>3.8819721999999996E-11</v>
      </c>
      <c r="J3088">
        <f>(b2b3[[#This Row],[flux]]-b2b3[[#This Row],[flux in mfs]])/b2b3[[#This Row],[flux]]</f>
        <v>-8.9999999602401317</v>
      </c>
      <c r="K3088">
        <f>ABS(b2b3[[#This Row],[(mfs - b2+b3) / mfs]])</f>
        <v>8.9999999602401317</v>
      </c>
      <c r="L3088" t="b">
        <f>_xlfn.TEXTAFTER(b2b3[[#This Row],[rxn]],"-",-1)="SPONT"</f>
        <v>0</v>
      </c>
      <c r="M3088" t="str">
        <f>_xlfn.TEXTAFTER(b2b3[[#This Row],[rxn]],"-",-1)</f>
        <v>rt8137</v>
      </c>
      <c r="N3088">
        <f>_xlfn.XLOOKUP("'PRO-"&amp;b2b3[[#This Row],[enz]]&amp;"'",'[1]Sheet2 (2)'!$A:$A,'[1]Sheet2 (2)'!$B:$B,"")</f>
        <v>1</v>
      </c>
      <c r="O3088">
        <f>IFERROR(_xlfn.XLOOKUP(b2b3[[#This Row],[Column2]],Table17[[#This Row],[rxn-no-enz]],Table17[[#This Row],[flux]],0),0)</f>
        <v>0</v>
      </c>
      <c r="P3088" t="str">
        <f>_xlfn.TEXTBEFORE(b2b3[[#This Row],[rxn]],"-",-1,,,"")</f>
        <v>PROWASTE</v>
      </c>
    </row>
    <row r="3089" spans="6:16" hidden="1" x14ac:dyDescent="0.2">
      <c r="F3089" t="s">
        <v>12965</v>
      </c>
      <c r="G3089" t="s">
        <v>2778</v>
      </c>
      <c r="H3089" s="3">
        <v>4.3993744352303903E-12</v>
      </c>
      <c r="I3089">
        <f>_xlfn.XLOOKUP(b2b3[[#This Row],[rxn]],mfs[rxn],mfs[flux_scaled],0)</f>
        <v>4.3993744000000004E-11</v>
      </c>
      <c r="J3089">
        <f>(b2b3[[#This Row],[flux]]-b2b3[[#This Row],[flux in mfs]])/b2b3[[#This Row],[flux]]</f>
        <v>-8.9999999199195475</v>
      </c>
      <c r="K3089">
        <f>ABS(b2b3[[#This Row],[(mfs - b2+b3) / mfs]])</f>
        <v>8.9999999199195475</v>
      </c>
      <c r="L3089" t="b">
        <f>_xlfn.TEXTAFTER(b2b3[[#This Row],[rxn]],"-",-1)="SPONT"</f>
        <v>0</v>
      </c>
      <c r="M3089" t="str">
        <f>_xlfn.TEXTAFTER(b2b3[[#This Row],[rxn]],"-",-1)</f>
        <v>rt8139</v>
      </c>
      <c r="N3089">
        <f>_xlfn.XLOOKUP("'PRO-"&amp;b2b3[[#This Row],[enz]]&amp;"'",'[1]Sheet2 (2)'!$A:$A,'[1]Sheet2 (2)'!$B:$B,"")</f>
        <v>1</v>
      </c>
      <c r="O3089">
        <f>IFERROR(_xlfn.XLOOKUP(b2b3[[#This Row],[Column2]],Table17[[#This Row],[rxn-no-enz]],Table17[[#This Row],[flux]],0),0)</f>
        <v>0</v>
      </c>
      <c r="P3089" t="str">
        <f>_xlfn.TEXTBEFORE(b2b3[[#This Row],[rxn]],"-",-1,,,"")</f>
        <v>PROWASTE</v>
      </c>
    </row>
    <row r="3090" spans="6:16" hidden="1" x14ac:dyDescent="0.2">
      <c r="F3090" t="s">
        <v>12966</v>
      </c>
      <c r="G3090" t="s">
        <v>2778</v>
      </c>
      <c r="H3090" s="3">
        <v>1.2216580817354E-11</v>
      </c>
      <c r="I3090">
        <f>_xlfn.XLOOKUP(b2b3[[#This Row],[rxn]],mfs[rxn],mfs[flux_scaled],0)</f>
        <v>1.2216580800000001E-10</v>
      </c>
      <c r="J3090">
        <f>(b2b3[[#This Row],[flux]]-b2b3[[#This Row],[flux in mfs]])/b2b3[[#This Row],[flux]]</f>
        <v>-8.9999999857947159</v>
      </c>
      <c r="K3090">
        <f>ABS(b2b3[[#This Row],[(mfs - b2+b3) / mfs]])</f>
        <v>8.9999999857947159</v>
      </c>
      <c r="L3090" t="b">
        <f>_xlfn.TEXTAFTER(b2b3[[#This Row],[rxn]],"-",-1)="SPONT"</f>
        <v>0</v>
      </c>
      <c r="M3090" t="str">
        <f>_xlfn.TEXTAFTER(b2b3[[#This Row],[rxn]],"-",-1)</f>
        <v>rt8143</v>
      </c>
      <c r="N3090">
        <f>_xlfn.XLOOKUP("'PRO-"&amp;b2b3[[#This Row],[enz]]&amp;"'",'[1]Sheet2 (2)'!$A:$A,'[1]Sheet2 (2)'!$B:$B,"")</f>
        <v>1</v>
      </c>
      <c r="O3090">
        <f>IFERROR(_xlfn.XLOOKUP(b2b3[[#This Row],[Column2]],Table17[[#This Row],[rxn-no-enz]],Table17[[#This Row],[flux]],0),0)</f>
        <v>0</v>
      </c>
      <c r="P3090" t="str">
        <f>_xlfn.TEXTBEFORE(b2b3[[#This Row],[rxn]],"-",-1,,,"")</f>
        <v>PROWASTE</v>
      </c>
    </row>
    <row r="3091" spans="6:16" hidden="1" x14ac:dyDescent="0.2">
      <c r="F3091" t="s">
        <v>12967</v>
      </c>
      <c r="G3091" t="s">
        <v>2778</v>
      </c>
      <c r="H3091" s="3">
        <v>3.7834222107702802E-12</v>
      </c>
      <c r="I3091">
        <f>_xlfn.XLOOKUP(b2b3[[#This Row],[rxn]],mfs[rxn],mfs[flux_scaled],0)</f>
        <v>3.7834221999999995E-11</v>
      </c>
      <c r="J3091">
        <f>(b2b3[[#This Row],[flux]]-b2b3[[#This Row],[flux in mfs]])/b2b3[[#This Row],[flux]]</f>
        <v>-8.999999971532965</v>
      </c>
      <c r="K3091">
        <f>ABS(b2b3[[#This Row],[(mfs - b2+b3) / mfs]])</f>
        <v>8.999999971532965</v>
      </c>
      <c r="L3091" t="b">
        <f>_xlfn.TEXTAFTER(b2b3[[#This Row],[rxn]],"-",-1)="SPONT"</f>
        <v>0</v>
      </c>
      <c r="M3091" t="str">
        <f>_xlfn.TEXTAFTER(b2b3[[#This Row],[rxn]],"-",-1)</f>
        <v>rt8147</v>
      </c>
      <c r="N3091">
        <f>_xlfn.XLOOKUP("'PRO-"&amp;b2b3[[#This Row],[enz]]&amp;"'",'[1]Sheet2 (2)'!$A:$A,'[1]Sheet2 (2)'!$B:$B,"")</f>
        <v>1</v>
      </c>
      <c r="O3091">
        <f>IFERROR(_xlfn.XLOOKUP(b2b3[[#This Row],[Column2]],Table17[[#This Row],[rxn-no-enz]],Table17[[#This Row],[flux]],0),0)</f>
        <v>0</v>
      </c>
      <c r="P3091" t="str">
        <f>_xlfn.TEXTBEFORE(b2b3[[#This Row],[rxn]],"-",-1,,,"")</f>
        <v>PROWASTE</v>
      </c>
    </row>
    <row r="3092" spans="6:16" hidden="1" x14ac:dyDescent="0.2">
      <c r="F3092" t="s">
        <v>12968</v>
      </c>
      <c r="G3092" t="s">
        <v>2778</v>
      </c>
      <c r="H3092" s="3">
        <v>5.8252817019953496E-12</v>
      </c>
      <c r="I3092">
        <f>_xlfn.XLOOKUP(b2b3[[#This Row],[rxn]],mfs[rxn],mfs[flux_scaled],0)</f>
        <v>5.8252816999999997E-11</v>
      </c>
      <c r="J3092">
        <f>(b2b3[[#This Row],[flux]]-b2b3[[#This Row],[flux in mfs]])/b2b3[[#This Row],[flux]]</f>
        <v>-8.9999999965746724</v>
      </c>
      <c r="K3092">
        <f>ABS(b2b3[[#This Row],[(mfs - b2+b3) / mfs]])</f>
        <v>8.9999999965746724</v>
      </c>
      <c r="L3092" t="b">
        <f>_xlfn.TEXTAFTER(b2b3[[#This Row],[rxn]],"-",-1)="SPONT"</f>
        <v>0</v>
      </c>
      <c r="M3092" t="str">
        <f>_xlfn.TEXTAFTER(b2b3[[#This Row],[rxn]],"-",-1)</f>
        <v>rt8149</v>
      </c>
      <c r="N3092">
        <f>_xlfn.XLOOKUP("'PRO-"&amp;b2b3[[#This Row],[enz]]&amp;"'",'[1]Sheet2 (2)'!$A:$A,'[1]Sheet2 (2)'!$B:$B,"")</f>
        <v>1</v>
      </c>
      <c r="O3092">
        <f>IFERROR(_xlfn.XLOOKUP(b2b3[[#This Row],[Column2]],Table17[[#This Row],[rxn-no-enz]],Table17[[#This Row],[flux]],0),0)</f>
        <v>0</v>
      </c>
      <c r="P3092" t="str">
        <f>_xlfn.TEXTBEFORE(b2b3[[#This Row],[rxn]],"-",-1,,,"")</f>
        <v>PROWASTE</v>
      </c>
    </row>
    <row r="3093" spans="6:16" hidden="1" x14ac:dyDescent="0.2">
      <c r="F3093" t="s">
        <v>12969</v>
      </c>
      <c r="G3093" t="s">
        <v>2778</v>
      </c>
      <c r="H3093" s="3">
        <v>1.2545690514555101E-11</v>
      </c>
      <c r="I3093">
        <f>_xlfn.XLOOKUP(b2b3[[#This Row],[rxn]],mfs[rxn],mfs[flux_scaled],0)</f>
        <v>1.2545690500000002E-10</v>
      </c>
      <c r="J3093">
        <f>(b2b3[[#This Row],[flux]]-b2b3[[#This Row],[flux in mfs]])/b2b3[[#This Row],[flux]]</f>
        <v>-8.9999999883983275</v>
      </c>
      <c r="K3093">
        <f>ABS(b2b3[[#This Row],[(mfs - b2+b3) / mfs]])</f>
        <v>8.9999999883983275</v>
      </c>
      <c r="L3093" t="b">
        <f>_xlfn.TEXTAFTER(b2b3[[#This Row],[rxn]],"-",-1)="SPONT"</f>
        <v>0</v>
      </c>
      <c r="M3093" t="str">
        <f>_xlfn.TEXTAFTER(b2b3[[#This Row],[rxn]],"-",-1)</f>
        <v>rt8154</v>
      </c>
      <c r="N3093">
        <f>_xlfn.XLOOKUP("'PRO-"&amp;b2b3[[#This Row],[enz]]&amp;"'",'[1]Sheet2 (2)'!$A:$A,'[1]Sheet2 (2)'!$B:$B,"")</f>
        <v>1</v>
      </c>
      <c r="O3093">
        <f>IFERROR(_xlfn.XLOOKUP(b2b3[[#This Row],[Column2]],Table17[[#This Row],[rxn-no-enz]],Table17[[#This Row],[flux]],0),0)</f>
        <v>0</v>
      </c>
      <c r="P3093" t="str">
        <f>_xlfn.TEXTBEFORE(b2b3[[#This Row],[rxn]],"-",-1,,,"")</f>
        <v>PROWASTE</v>
      </c>
    </row>
    <row r="3094" spans="6:16" hidden="1" x14ac:dyDescent="0.2">
      <c r="F3094" t="s">
        <v>12971</v>
      </c>
      <c r="G3094" t="s">
        <v>2778</v>
      </c>
      <c r="H3094" s="3">
        <v>1.13396175581493E-13</v>
      </c>
      <c r="I3094">
        <f>_xlfn.XLOOKUP(b2b3[[#This Row],[rxn]],mfs[rxn],mfs[flux_scaled],0)</f>
        <v>1.1339620000000001E-12</v>
      </c>
      <c r="J3094">
        <f>(b2b3[[#This Row],[flux]]-b2b3[[#This Row],[flux in mfs]])/b2b3[[#This Row],[flux]]</f>
        <v>-9.0000021533801196</v>
      </c>
      <c r="K3094">
        <f>ABS(b2b3[[#This Row],[(mfs - b2+b3) / mfs]])</f>
        <v>9.0000021533801196</v>
      </c>
      <c r="L3094" t="b">
        <f>_xlfn.TEXTAFTER(b2b3[[#This Row],[rxn]],"-",-1)="SPONT"</f>
        <v>0</v>
      </c>
      <c r="M3094" t="str">
        <f>_xlfn.TEXTAFTER(b2b3[[#This Row],[rxn]],"-",-1)</f>
        <v>rt8174</v>
      </c>
      <c r="N3094">
        <f>_xlfn.XLOOKUP("'PRO-"&amp;b2b3[[#This Row],[enz]]&amp;"'",'[1]Sheet2 (2)'!$A:$A,'[1]Sheet2 (2)'!$B:$B,"")</f>
        <v>1</v>
      </c>
      <c r="O3094">
        <f>IFERROR(_xlfn.XLOOKUP(b2b3[[#This Row],[Column2]],Table17[[#This Row],[rxn-no-enz]],Table17[[#This Row],[flux]],0),0)</f>
        <v>0</v>
      </c>
      <c r="P3094" t="str">
        <f>_xlfn.TEXTBEFORE(b2b3[[#This Row],[rxn]],"-",-1,,,"")</f>
        <v>PROWASTE</v>
      </c>
    </row>
    <row r="3095" spans="6:16" hidden="1" x14ac:dyDescent="0.2">
      <c r="F3095" t="s">
        <v>12972</v>
      </c>
      <c r="G3095" t="s">
        <v>2778</v>
      </c>
      <c r="H3095" s="3">
        <v>1.0803775786497501E-11</v>
      </c>
      <c r="I3095">
        <f>_xlfn.XLOOKUP(b2b3[[#This Row],[rxn]],mfs[rxn],mfs[flux_scaled],0)</f>
        <v>1.0803775799999999E-10</v>
      </c>
      <c r="J3095">
        <f>(b2b3[[#This Row],[flux]]-b2b3[[#This Row],[flux in mfs]])/b2b3[[#This Row],[flux]]</f>
        <v>-9.000000012497944</v>
      </c>
      <c r="K3095">
        <f>ABS(b2b3[[#This Row],[(mfs - b2+b3) / mfs]])</f>
        <v>9.000000012497944</v>
      </c>
      <c r="L3095" t="b">
        <f>_xlfn.TEXTAFTER(b2b3[[#This Row],[rxn]],"-",-1)="SPONT"</f>
        <v>0</v>
      </c>
      <c r="M3095" t="str">
        <f>_xlfn.TEXTAFTER(b2b3[[#This Row],[rxn]],"-",-1)</f>
        <v>rt8181</v>
      </c>
      <c r="N3095">
        <f>_xlfn.XLOOKUP("'PRO-"&amp;b2b3[[#This Row],[enz]]&amp;"'",'[1]Sheet2 (2)'!$A:$A,'[1]Sheet2 (2)'!$B:$B,"")</f>
        <v>2</v>
      </c>
      <c r="O3095">
        <f>IFERROR(_xlfn.XLOOKUP(b2b3[[#This Row],[Column2]],Table17[[#This Row],[rxn-no-enz]],Table17[[#This Row],[flux]],0),0)</f>
        <v>0</v>
      </c>
      <c r="P3095" t="str">
        <f>_xlfn.TEXTBEFORE(b2b3[[#This Row],[rxn]],"-",-1,,,"")</f>
        <v>PROWASTE</v>
      </c>
    </row>
    <row r="3096" spans="6:16" hidden="1" x14ac:dyDescent="0.2">
      <c r="F3096" t="s">
        <v>12973</v>
      </c>
      <c r="G3096" t="s">
        <v>2778</v>
      </c>
      <c r="H3096" s="3">
        <v>3.7446884978729602E-12</v>
      </c>
      <c r="I3096">
        <f>_xlfn.XLOOKUP(b2b3[[#This Row],[rxn]],mfs[rxn],mfs[flux_scaled],0)</f>
        <v>3.7446884999999996E-11</v>
      </c>
      <c r="J3096">
        <f>(b2b3[[#This Row],[flux]]-b2b3[[#This Row],[flux in mfs]])/b2b3[[#This Row],[flux]]</f>
        <v>-9.0000000056801515</v>
      </c>
      <c r="K3096">
        <f>ABS(b2b3[[#This Row],[(mfs - b2+b3) / mfs]])</f>
        <v>9.0000000056801515</v>
      </c>
      <c r="L3096" t="b">
        <f>_xlfn.TEXTAFTER(b2b3[[#This Row],[rxn]],"-",-1)="SPONT"</f>
        <v>0</v>
      </c>
      <c r="M3096" t="str">
        <f>_xlfn.TEXTAFTER(b2b3[[#This Row],[rxn]],"-",-1)</f>
        <v>rt8184</v>
      </c>
      <c r="N3096">
        <f>_xlfn.XLOOKUP("'PRO-"&amp;b2b3[[#This Row],[enz]]&amp;"'",'[1]Sheet2 (2)'!$A:$A,'[1]Sheet2 (2)'!$B:$B,"")</f>
        <v>1</v>
      </c>
      <c r="O3096">
        <f>IFERROR(_xlfn.XLOOKUP(b2b3[[#This Row],[Column2]],Table17[[#This Row],[rxn-no-enz]],Table17[[#This Row],[flux]],0),0)</f>
        <v>0</v>
      </c>
      <c r="P3096" t="str">
        <f>_xlfn.TEXTBEFORE(b2b3[[#This Row],[rxn]],"-",-1,,,"")</f>
        <v>PROWASTE</v>
      </c>
    </row>
    <row r="3097" spans="6:16" hidden="1" x14ac:dyDescent="0.2">
      <c r="F3097" t="s">
        <v>12976</v>
      </c>
      <c r="G3097" t="s">
        <v>2778</v>
      </c>
      <c r="H3097" s="3">
        <v>1.11208649679802E-11</v>
      </c>
      <c r="I3097">
        <f>_xlfn.XLOOKUP(b2b3[[#This Row],[rxn]],mfs[rxn],mfs[flux_scaled],0)</f>
        <v>2.5728262200000004E-10</v>
      </c>
      <c r="J3097">
        <f>(b2b3[[#This Row],[flux]]-b2b3[[#This Row],[flux in mfs]])/b2b3[[#This Row],[flux]]</f>
        <v>-22.135126875542703</v>
      </c>
      <c r="K3097">
        <f>ABS(b2b3[[#This Row],[(mfs - b2+b3) / mfs]])</f>
        <v>22.135126875542703</v>
      </c>
      <c r="L3097" t="b">
        <f>_xlfn.TEXTAFTER(b2b3[[#This Row],[rxn]],"-",-1)="SPONT"</f>
        <v>0</v>
      </c>
      <c r="M3097" t="str">
        <f>_xlfn.TEXTAFTER(b2b3[[#This Row],[rxn]],"-",-1)</f>
        <v>rt8224</v>
      </c>
      <c r="N3097">
        <f>_xlfn.XLOOKUP("'PRO-"&amp;b2b3[[#This Row],[enz]]&amp;"'",'[1]Sheet2 (2)'!$A:$A,'[1]Sheet2 (2)'!$B:$B,"")</f>
        <v>1</v>
      </c>
      <c r="O3097">
        <f>IFERROR(_xlfn.XLOOKUP(b2b3[[#This Row],[Column2]],Table17[[#This Row],[rxn-no-enz]],Table17[[#This Row],[flux]],0),0)</f>
        <v>0</v>
      </c>
      <c r="P3097" t="str">
        <f>_xlfn.TEXTBEFORE(b2b3[[#This Row],[rxn]],"-",-1,,,"")</f>
        <v>PROWASTE</v>
      </c>
    </row>
    <row r="3098" spans="6:16" hidden="1" x14ac:dyDescent="0.2">
      <c r="F3098" t="s">
        <v>12977</v>
      </c>
      <c r="G3098" t="s">
        <v>2778</v>
      </c>
      <c r="H3098" s="3">
        <v>6.1084056172582899E-12</v>
      </c>
      <c r="I3098">
        <f>_xlfn.XLOOKUP(b2b3[[#This Row],[rxn]],mfs[rxn],mfs[flux_scaled],0)</f>
        <v>6.1084055999999999E-11</v>
      </c>
      <c r="J3098">
        <f>(b2b3[[#This Row],[flux]]-b2b3[[#This Row],[flux in mfs]])/b2b3[[#This Row],[flux]]</f>
        <v>-8.9999999717466537</v>
      </c>
      <c r="K3098">
        <f>ABS(b2b3[[#This Row],[(mfs - b2+b3) / mfs]])</f>
        <v>8.9999999717466537</v>
      </c>
      <c r="L3098" t="b">
        <f>_xlfn.TEXTAFTER(b2b3[[#This Row],[rxn]],"-",-1)="SPONT"</f>
        <v>0</v>
      </c>
      <c r="M3098" t="str">
        <f>_xlfn.TEXTAFTER(b2b3[[#This Row],[rxn]],"-",-1)</f>
        <v>rt8239</v>
      </c>
      <c r="N3098">
        <f>_xlfn.XLOOKUP("'PRO-"&amp;b2b3[[#This Row],[enz]]&amp;"'",'[1]Sheet2 (2)'!$A:$A,'[1]Sheet2 (2)'!$B:$B,"")</f>
        <v>1</v>
      </c>
      <c r="O3098">
        <f>IFERROR(_xlfn.XLOOKUP(b2b3[[#This Row],[Column2]],Table17[[#This Row],[rxn-no-enz]],Table17[[#This Row],[flux]],0),0)</f>
        <v>0</v>
      </c>
      <c r="P3098" t="str">
        <f>_xlfn.TEXTBEFORE(b2b3[[#This Row],[rxn]],"-",-1,,,"")</f>
        <v>PROWASTE</v>
      </c>
    </row>
    <row r="3099" spans="6:16" hidden="1" x14ac:dyDescent="0.2">
      <c r="F3099" t="s">
        <v>12979</v>
      </c>
      <c r="G3099" t="s">
        <v>2778</v>
      </c>
      <c r="H3099" s="3">
        <v>1.22560071192643E-12</v>
      </c>
      <c r="I3099">
        <f>_xlfn.XLOOKUP(b2b3[[#This Row],[rxn]],mfs[rxn],mfs[flux_scaled],0)</f>
        <v>1.2256007E-11</v>
      </c>
      <c r="J3099">
        <f>(b2b3[[#This Row],[flux]]-b2b3[[#This Row],[flux in mfs]])/b2b3[[#This Row],[flux]]</f>
        <v>-8.9999999026891082</v>
      </c>
      <c r="K3099">
        <f>ABS(b2b3[[#This Row],[(mfs - b2+b3) / mfs]])</f>
        <v>8.9999999026891082</v>
      </c>
      <c r="L3099" t="b">
        <f>_xlfn.TEXTAFTER(b2b3[[#This Row],[rxn]],"-",-1)="SPONT"</f>
        <v>0</v>
      </c>
      <c r="M3099" t="str">
        <f>_xlfn.TEXTAFTER(b2b3[[#This Row],[rxn]],"-",-1)</f>
        <v>rt8251</v>
      </c>
      <c r="N3099">
        <f>_xlfn.XLOOKUP("'PRO-"&amp;b2b3[[#This Row],[enz]]&amp;"'",'[1]Sheet2 (2)'!$A:$A,'[1]Sheet2 (2)'!$B:$B,"")</f>
        <v>1</v>
      </c>
      <c r="O3099">
        <f>IFERROR(_xlfn.XLOOKUP(b2b3[[#This Row],[Column2]],Table17[[#This Row],[rxn-no-enz]],Table17[[#This Row],[flux]],0),0)</f>
        <v>0</v>
      </c>
      <c r="P3099" t="str">
        <f>_xlfn.TEXTBEFORE(b2b3[[#This Row],[rxn]],"-",-1,,,"")</f>
        <v>PROWASTE</v>
      </c>
    </row>
    <row r="3100" spans="6:16" hidden="1" x14ac:dyDescent="0.2">
      <c r="F3100" t="s">
        <v>12980</v>
      </c>
      <c r="G3100" t="s">
        <v>2778</v>
      </c>
      <c r="H3100" s="3">
        <v>1.20818435595964E-10</v>
      </c>
      <c r="I3100">
        <f>_xlfn.XLOOKUP(b2b3[[#This Row],[rxn]],mfs[rxn],mfs[flux_scaled],0)</f>
        <v>1.2081843559999999E-9</v>
      </c>
      <c r="J3100">
        <f>(b2b3[[#This Row],[flux]]-b2b3[[#This Row],[flux in mfs]])/b2b3[[#This Row],[flux]]</f>
        <v>-9.0000000003340546</v>
      </c>
      <c r="K3100">
        <f>ABS(b2b3[[#This Row],[(mfs - b2+b3) / mfs]])</f>
        <v>9.0000000003340546</v>
      </c>
      <c r="L3100" t="b">
        <f>_xlfn.TEXTAFTER(b2b3[[#This Row],[rxn]],"-",-1)="SPONT"</f>
        <v>0</v>
      </c>
      <c r="M3100" t="str">
        <f>_xlfn.TEXTAFTER(b2b3[[#This Row],[rxn]],"-",-1)</f>
        <v>rt8262</v>
      </c>
      <c r="N3100">
        <f>_xlfn.XLOOKUP("'PRO-"&amp;b2b3[[#This Row],[enz]]&amp;"'",'[1]Sheet2 (2)'!$A:$A,'[1]Sheet2 (2)'!$B:$B,"")</f>
        <v>1</v>
      </c>
      <c r="O3100">
        <f>IFERROR(_xlfn.XLOOKUP(b2b3[[#This Row],[Column2]],Table17[[#This Row],[rxn-no-enz]],Table17[[#This Row],[flux]],0),0)</f>
        <v>0</v>
      </c>
      <c r="P3100" t="str">
        <f>_xlfn.TEXTBEFORE(b2b3[[#This Row],[rxn]],"-",-1,,,"")</f>
        <v>PROWASTE</v>
      </c>
    </row>
    <row r="3101" spans="6:16" hidden="1" x14ac:dyDescent="0.2">
      <c r="F3101" t="s">
        <v>13174</v>
      </c>
      <c r="G3101" t="s">
        <v>2778</v>
      </c>
      <c r="H3101" s="3">
        <v>4.6581319555858602E-12</v>
      </c>
      <c r="I3101">
        <f>_xlfn.XLOOKUP(b2b3[[#This Row],[rxn]],mfs[rxn],mfs[flux_scaled],0)</f>
        <v>4.6581320000000002E-11</v>
      </c>
      <c r="J3101">
        <f>(b2b3[[#This Row],[flux]]-b2b3[[#This Row],[flux in mfs]])/b2b3[[#This Row],[flux]]</f>
        <v>-9.0000000953475343</v>
      </c>
      <c r="K3101">
        <f>ABS(b2b3[[#This Row],[(mfs - b2+b3) / mfs]])</f>
        <v>9.0000000953475343</v>
      </c>
      <c r="L3101" t="b">
        <f>_xlfn.TEXTAFTER(b2b3[[#This Row],[rxn]],"-",-1)="SPONT"</f>
        <v>0</v>
      </c>
      <c r="M3101" t="str">
        <f>_xlfn.TEXTAFTER(b2b3[[#This Row],[rxn]],"-",-1)</f>
        <v>rt8267_c</v>
      </c>
      <c r="N3101">
        <f>_xlfn.XLOOKUP("'PRO-"&amp;b2b3[[#This Row],[enz]]&amp;"'",'[1]Sheet2 (2)'!$A:$A,'[1]Sheet2 (2)'!$B:$B,"")</f>
        <v>1</v>
      </c>
      <c r="O3101">
        <f>IFERROR(_xlfn.XLOOKUP(b2b3[[#This Row],[Column2]],Table17[[#This Row],[rxn-no-enz]],Table17[[#This Row],[flux]],0),0)</f>
        <v>0</v>
      </c>
      <c r="P3101" t="str">
        <f>_xlfn.TEXTBEFORE(b2b3[[#This Row],[rxn]],"-",-1,,,"")</f>
        <v>PROWASTE</v>
      </c>
    </row>
    <row r="3102" spans="6:16" hidden="1" x14ac:dyDescent="0.2">
      <c r="F3102" t="s">
        <v>12982</v>
      </c>
      <c r="G3102" t="s">
        <v>2778</v>
      </c>
      <c r="H3102" s="3">
        <v>2.0182188818256099E-14</v>
      </c>
      <c r="I3102">
        <f>_xlfn.XLOOKUP(b2b3[[#This Row],[rxn]],mfs[rxn],mfs[flux_scaled],0)</f>
        <v>2.0182200000000001E-13</v>
      </c>
      <c r="J3102">
        <f>(b2b3[[#This Row],[flux]]-b2b3[[#This Row],[flux in mfs]])/b2b3[[#This Row],[flux]]</f>
        <v>-9.0000055404019861</v>
      </c>
      <c r="K3102">
        <f>ABS(b2b3[[#This Row],[(mfs - b2+b3) / mfs]])</f>
        <v>9.0000055404019861</v>
      </c>
      <c r="L3102" t="b">
        <f>_xlfn.TEXTAFTER(b2b3[[#This Row],[rxn]],"-",-1)="SPONT"</f>
        <v>0</v>
      </c>
      <c r="M3102" t="str">
        <f>_xlfn.TEXTAFTER(b2b3[[#This Row],[rxn]],"-",-1)</f>
        <v>rt8268</v>
      </c>
      <c r="N3102">
        <f>_xlfn.XLOOKUP("'PRO-"&amp;b2b3[[#This Row],[enz]]&amp;"'",'[1]Sheet2 (2)'!$A:$A,'[1]Sheet2 (2)'!$B:$B,"")</f>
        <v>1</v>
      </c>
      <c r="O3102">
        <f>IFERROR(_xlfn.XLOOKUP(b2b3[[#This Row],[Column2]],Table17[[#This Row],[rxn-no-enz]],Table17[[#This Row],[flux]],0),0)</f>
        <v>0</v>
      </c>
      <c r="P3102" t="str">
        <f>_xlfn.TEXTBEFORE(b2b3[[#This Row],[rxn]],"-",-1,,,"")</f>
        <v>PROWASTE</v>
      </c>
    </row>
    <row r="3103" spans="6:16" hidden="1" x14ac:dyDescent="0.2">
      <c r="F3103" t="s">
        <v>12985</v>
      </c>
      <c r="G3103" t="s">
        <v>2778</v>
      </c>
      <c r="H3103" s="3">
        <v>2.7973213106337501E-11</v>
      </c>
      <c r="I3103">
        <f>_xlfn.XLOOKUP(b2b3[[#This Row],[rxn]],mfs[rxn],mfs[flux_scaled],0)</f>
        <v>2.79732131E-10</v>
      </c>
      <c r="J3103">
        <f>(b2b3[[#This Row],[flux]]-b2b3[[#This Row],[flux in mfs]])/b2b3[[#This Row],[flux]]</f>
        <v>-8.9999999977344398</v>
      </c>
      <c r="K3103">
        <f>ABS(b2b3[[#This Row],[(mfs - b2+b3) / mfs]])</f>
        <v>8.9999999977344398</v>
      </c>
      <c r="L3103" t="b">
        <f>_xlfn.TEXTAFTER(b2b3[[#This Row],[rxn]],"-",-1)="SPONT"</f>
        <v>0</v>
      </c>
      <c r="M3103" t="str">
        <f>_xlfn.TEXTAFTER(b2b3[[#This Row],[rxn]],"-",-1)</f>
        <v>rt8275</v>
      </c>
      <c r="N3103">
        <f>_xlfn.XLOOKUP("'PRO-"&amp;b2b3[[#This Row],[enz]]&amp;"'",'[1]Sheet2 (2)'!$A:$A,'[1]Sheet2 (2)'!$B:$B,"")</f>
        <v>1</v>
      </c>
      <c r="O3103">
        <f>IFERROR(_xlfn.XLOOKUP(b2b3[[#This Row],[Column2]],Table17[[#This Row],[rxn-no-enz]],Table17[[#This Row],[flux]],0),0)</f>
        <v>0</v>
      </c>
      <c r="P3103" t="str">
        <f>_xlfn.TEXTBEFORE(b2b3[[#This Row],[rxn]],"-",-1,,,"")</f>
        <v>PROWASTE</v>
      </c>
    </row>
    <row r="3104" spans="6:16" hidden="1" x14ac:dyDescent="0.2">
      <c r="F3104" t="s">
        <v>12987</v>
      </c>
      <c r="G3104" t="s">
        <v>2778</v>
      </c>
      <c r="H3104" s="3">
        <v>7.95978508811365E-12</v>
      </c>
      <c r="I3104">
        <f>_xlfn.XLOOKUP(b2b3[[#This Row],[rxn]],mfs[rxn],mfs[flux_scaled],0)</f>
        <v>7.9597850999999995E-11</v>
      </c>
      <c r="J3104">
        <f>(b2b3[[#This Row],[flux]]-b2b3[[#This Row],[flux in mfs]])/b2b3[[#This Row],[flux]]</f>
        <v>-9.0000000149330042</v>
      </c>
      <c r="K3104">
        <f>ABS(b2b3[[#This Row],[(mfs - b2+b3) / mfs]])</f>
        <v>9.0000000149330042</v>
      </c>
      <c r="L3104" t="b">
        <f>_xlfn.TEXTAFTER(b2b3[[#This Row],[rxn]],"-",-1)="SPONT"</f>
        <v>0</v>
      </c>
      <c r="M3104" t="str">
        <f>_xlfn.TEXTAFTER(b2b3[[#This Row],[rxn]],"-",-1)</f>
        <v>rt8291</v>
      </c>
      <c r="N3104">
        <f>_xlfn.XLOOKUP("'PRO-"&amp;b2b3[[#This Row],[enz]]&amp;"'",'[1]Sheet2 (2)'!$A:$A,'[1]Sheet2 (2)'!$B:$B,"")</f>
        <v>1</v>
      </c>
      <c r="O3104">
        <f>IFERROR(_xlfn.XLOOKUP(b2b3[[#This Row],[Column2]],Table17[[#This Row],[rxn-no-enz]],Table17[[#This Row],[flux]],0),0)</f>
        <v>0</v>
      </c>
      <c r="P3104" t="str">
        <f>_xlfn.TEXTBEFORE(b2b3[[#This Row],[rxn]],"-",-1,,,"")</f>
        <v>PROWASTE</v>
      </c>
    </row>
    <row r="3105" spans="6:16" hidden="1" x14ac:dyDescent="0.2">
      <c r="F3105" t="s">
        <v>12991</v>
      </c>
      <c r="G3105" t="s">
        <v>2778</v>
      </c>
      <c r="H3105" s="3">
        <v>3.0824492069241898E-11</v>
      </c>
      <c r="I3105">
        <f>_xlfn.XLOOKUP(b2b3[[#This Row],[rxn]],mfs[rxn],mfs[flux_scaled],0)</f>
        <v>3.08244921E-10</v>
      </c>
      <c r="J3105">
        <f>(b2b3[[#This Row],[flux]]-b2b3[[#This Row],[flux in mfs]])/b2b3[[#This Row],[flux]]</f>
        <v>-9.0000000099784625</v>
      </c>
      <c r="K3105">
        <f>ABS(b2b3[[#This Row],[(mfs - b2+b3) / mfs]])</f>
        <v>9.0000000099784625</v>
      </c>
      <c r="L3105" t="b">
        <f>_xlfn.TEXTAFTER(b2b3[[#This Row],[rxn]],"-",-1)="SPONT"</f>
        <v>0</v>
      </c>
      <c r="M3105" t="str">
        <f>_xlfn.TEXTAFTER(b2b3[[#This Row],[rxn]],"-",-1)</f>
        <v>rt8345</v>
      </c>
      <c r="N3105">
        <f>_xlfn.XLOOKUP("'PRO-"&amp;b2b3[[#This Row],[enz]]&amp;"'",'[1]Sheet2 (2)'!$A:$A,'[1]Sheet2 (2)'!$B:$B,"")</f>
        <v>1</v>
      </c>
      <c r="O3105">
        <f>IFERROR(_xlfn.XLOOKUP(b2b3[[#This Row],[Column2]],Table17[[#This Row],[rxn-no-enz]],Table17[[#This Row],[flux]],0),0)</f>
        <v>0</v>
      </c>
      <c r="P3105" t="str">
        <f>_xlfn.TEXTBEFORE(b2b3[[#This Row],[rxn]],"-",-1,,,"")</f>
        <v>PROWASTE</v>
      </c>
    </row>
    <row r="3106" spans="6:16" hidden="1" x14ac:dyDescent="0.2">
      <c r="F3106" t="s">
        <v>12992</v>
      </c>
      <c r="G3106" t="s">
        <v>2778</v>
      </c>
      <c r="H3106" s="3">
        <v>7.8052348483389297E-13</v>
      </c>
      <c r="I3106">
        <f>_xlfn.XLOOKUP(b2b3[[#This Row],[rxn]],mfs[rxn],mfs[flux_scaled],0)</f>
        <v>7.8052349999999991E-12</v>
      </c>
      <c r="J3106">
        <f>(b2b3[[#This Row],[flux]]-b2b3[[#This Row],[flux in mfs]])/b2b3[[#This Row],[flux]]</f>
        <v>-9.0000001943068622</v>
      </c>
      <c r="K3106">
        <f>ABS(b2b3[[#This Row],[(mfs - b2+b3) / mfs]])</f>
        <v>9.0000001943068622</v>
      </c>
      <c r="L3106" t="b">
        <f>_xlfn.TEXTAFTER(b2b3[[#This Row],[rxn]],"-",-1)="SPONT"</f>
        <v>0</v>
      </c>
      <c r="M3106" t="str">
        <f>_xlfn.TEXTAFTER(b2b3[[#This Row],[rxn]],"-",-1)</f>
        <v>rt8357</v>
      </c>
      <c r="N3106">
        <f>_xlfn.XLOOKUP("'PRO-"&amp;b2b3[[#This Row],[enz]]&amp;"'",'[1]Sheet2 (2)'!$A:$A,'[1]Sheet2 (2)'!$B:$B,"")</f>
        <v>1</v>
      </c>
      <c r="O3106">
        <f>IFERROR(_xlfn.XLOOKUP(b2b3[[#This Row],[Column2]],Table17[[#This Row],[rxn-no-enz]],Table17[[#This Row],[flux]],0),0)</f>
        <v>0</v>
      </c>
      <c r="P3106" t="str">
        <f>_xlfn.TEXTBEFORE(b2b3[[#This Row],[rxn]],"-",-1,,,"")</f>
        <v>PROWASTE</v>
      </c>
    </row>
    <row r="3107" spans="6:16" hidden="1" x14ac:dyDescent="0.2">
      <c r="F3107" t="s">
        <v>12993</v>
      </c>
      <c r="G3107" t="s">
        <v>2778</v>
      </c>
      <c r="H3107" s="3">
        <v>6.6511351513317199E-12</v>
      </c>
      <c r="I3107">
        <f>_xlfn.XLOOKUP(b2b3[[#This Row],[rxn]],mfs[rxn],mfs[flux_scaled],0)</f>
        <v>6.6511352000000003E-11</v>
      </c>
      <c r="J3107">
        <f>(b2b3[[#This Row],[flux]]-b2b3[[#This Row],[flux in mfs]])/b2b3[[#This Row],[flux]]</f>
        <v>-9.0000000731728935</v>
      </c>
      <c r="K3107">
        <f>ABS(b2b3[[#This Row],[(mfs - b2+b3) / mfs]])</f>
        <v>9.0000000731728935</v>
      </c>
      <c r="L3107" t="b">
        <f>_xlfn.TEXTAFTER(b2b3[[#This Row],[rxn]],"-",-1)="SPONT"</f>
        <v>0</v>
      </c>
      <c r="M3107" t="str">
        <f>_xlfn.TEXTAFTER(b2b3[[#This Row],[rxn]],"-",-1)</f>
        <v>rt8364</v>
      </c>
      <c r="N3107">
        <f>_xlfn.XLOOKUP("'PRO-"&amp;b2b3[[#This Row],[enz]]&amp;"'",'[1]Sheet2 (2)'!$A:$A,'[1]Sheet2 (2)'!$B:$B,"")</f>
        <v>1</v>
      </c>
      <c r="O3107">
        <f>IFERROR(_xlfn.XLOOKUP(b2b3[[#This Row],[Column2]],Table17[[#This Row],[rxn-no-enz]],Table17[[#This Row],[flux]],0),0)</f>
        <v>0</v>
      </c>
      <c r="P3107" t="str">
        <f>_xlfn.TEXTBEFORE(b2b3[[#This Row],[rxn]],"-",-1,,,"")</f>
        <v>PROWASTE</v>
      </c>
    </row>
    <row r="3108" spans="6:16" hidden="1" x14ac:dyDescent="0.2">
      <c r="F3108" t="s">
        <v>12994</v>
      </c>
      <c r="G3108" t="s">
        <v>2778</v>
      </c>
      <c r="H3108" s="3">
        <v>1.5184373685188899E-11</v>
      </c>
      <c r="I3108">
        <f>_xlfn.XLOOKUP(b2b3[[#This Row],[rxn]],mfs[rxn],mfs[flux_scaled],0)</f>
        <v>1.5184373699999999E-10</v>
      </c>
      <c r="J3108">
        <f>(b2b3[[#This Row],[flux]]-b2b3[[#This Row],[flux in mfs]])/b2b3[[#This Row],[flux]]</f>
        <v>-9.0000000097541726</v>
      </c>
      <c r="K3108">
        <f>ABS(b2b3[[#This Row],[(mfs - b2+b3) / mfs]])</f>
        <v>9.0000000097541726</v>
      </c>
      <c r="L3108" t="b">
        <f>_xlfn.TEXTAFTER(b2b3[[#This Row],[rxn]],"-",-1)="SPONT"</f>
        <v>0</v>
      </c>
      <c r="M3108" t="str">
        <f>_xlfn.TEXTAFTER(b2b3[[#This Row],[rxn]],"-",-1)</f>
        <v>rt8374</v>
      </c>
      <c r="N3108">
        <f>_xlfn.XLOOKUP("'PRO-"&amp;b2b3[[#This Row],[enz]]&amp;"'",'[1]Sheet2 (2)'!$A:$A,'[1]Sheet2 (2)'!$B:$B,"")</f>
        <v>1</v>
      </c>
      <c r="O3108">
        <f>IFERROR(_xlfn.XLOOKUP(b2b3[[#This Row],[Column2]],Table17[[#This Row],[rxn-no-enz]],Table17[[#This Row],[flux]],0),0)</f>
        <v>0</v>
      </c>
      <c r="P3108" t="str">
        <f>_xlfn.TEXTBEFORE(b2b3[[#This Row],[rxn]],"-",-1,,,"")</f>
        <v>PROWASTE</v>
      </c>
    </row>
    <row r="3109" spans="6:16" hidden="1" x14ac:dyDescent="0.2">
      <c r="F3109" t="s">
        <v>12995</v>
      </c>
      <c r="G3109" t="s">
        <v>2778</v>
      </c>
      <c r="H3109" s="3">
        <v>3.5003120937387301E-11</v>
      </c>
      <c r="I3109">
        <f>_xlfn.XLOOKUP(b2b3[[#This Row],[rxn]],mfs[rxn],mfs[flux_scaled],0)</f>
        <v>3.50031209E-10</v>
      </c>
      <c r="J3109">
        <f>(b2b3[[#This Row],[flux]]-b2b3[[#This Row],[flux in mfs]])/b2b3[[#This Row],[flux]]</f>
        <v>-8.9999999893188658</v>
      </c>
      <c r="K3109">
        <f>ABS(b2b3[[#This Row],[(mfs - b2+b3) / mfs]])</f>
        <v>8.9999999893188658</v>
      </c>
      <c r="L3109" t="b">
        <f>_xlfn.TEXTAFTER(b2b3[[#This Row],[rxn]],"-",-1)="SPONT"</f>
        <v>0</v>
      </c>
      <c r="M3109" t="str">
        <f>_xlfn.TEXTAFTER(b2b3[[#This Row],[rxn]],"-",-1)</f>
        <v>rt8378</v>
      </c>
      <c r="N3109">
        <f>_xlfn.XLOOKUP("'PRO-"&amp;b2b3[[#This Row],[enz]]&amp;"'",'[1]Sheet2 (2)'!$A:$A,'[1]Sheet2 (2)'!$B:$B,"")</f>
        <v>1</v>
      </c>
      <c r="O3109">
        <f>IFERROR(_xlfn.XLOOKUP(b2b3[[#This Row],[Column2]],Table17[[#This Row],[rxn-no-enz]],Table17[[#This Row],[flux]],0),0)</f>
        <v>0</v>
      </c>
      <c r="P3109" t="str">
        <f>_xlfn.TEXTBEFORE(b2b3[[#This Row],[rxn]],"-",-1,,,"")</f>
        <v>PROWASTE</v>
      </c>
    </row>
    <row r="3110" spans="6:16" hidden="1" x14ac:dyDescent="0.2">
      <c r="F3110" t="s">
        <v>12996</v>
      </c>
      <c r="G3110" t="s">
        <v>2778</v>
      </c>
      <c r="H3110" s="3">
        <v>1.3332417768749401E-12</v>
      </c>
      <c r="I3110">
        <f>_xlfn.XLOOKUP(b2b3[[#This Row],[rxn]],mfs[rxn],mfs[flux_scaled],0)</f>
        <v>1.3332418000000001E-11</v>
      </c>
      <c r="J3110">
        <f>(b2b3[[#This Row],[flux]]-b2b3[[#This Row],[flux in mfs]])/b2b3[[#This Row],[flux]]</f>
        <v>-9.0000001734498607</v>
      </c>
      <c r="K3110">
        <f>ABS(b2b3[[#This Row],[(mfs - b2+b3) / mfs]])</f>
        <v>9.0000001734498607</v>
      </c>
      <c r="L3110" t="b">
        <f>_xlfn.TEXTAFTER(b2b3[[#This Row],[rxn]],"-",-1)="SPONT"</f>
        <v>0</v>
      </c>
      <c r="M3110" t="str">
        <f>_xlfn.TEXTAFTER(b2b3[[#This Row],[rxn]],"-",-1)</f>
        <v>rt8390</v>
      </c>
      <c r="N3110">
        <f>_xlfn.XLOOKUP("'PRO-"&amp;b2b3[[#This Row],[enz]]&amp;"'",'[1]Sheet2 (2)'!$A:$A,'[1]Sheet2 (2)'!$B:$B,"")</f>
        <v>1</v>
      </c>
      <c r="O3110">
        <f>IFERROR(_xlfn.XLOOKUP(b2b3[[#This Row],[Column2]],Table17[[#This Row],[rxn-no-enz]],Table17[[#This Row],[flux]],0),0)</f>
        <v>0</v>
      </c>
      <c r="P3110" t="str">
        <f>_xlfn.TEXTBEFORE(b2b3[[#This Row],[rxn]],"-",-1,,,"")</f>
        <v>PROWASTE</v>
      </c>
    </row>
    <row r="3111" spans="6:16" hidden="1" x14ac:dyDescent="0.2">
      <c r="F3111" t="s">
        <v>12997</v>
      </c>
      <c r="G3111" t="s">
        <v>2778</v>
      </c>
      <c r="H3111" s="3">
        <v>8.9650164735488896E-13</v>
      </c>
      <c r="I3111">
        <f>_xlfn.XLOOKUP(b2b3[[#This Row],[rxn]],mfs[rxn],mfs[flux_scaled],0)</f>
        <v>8.9650159999999994E-12</v>
      </c>
      <c r="J3111">
        <f>(b2b3[[#This Row],[flux]]-b2b3[[#This Row],[flux in mfs]])/b2b3[[#This Row],[flux]]</f>
        <v>-8.999999471781349</v>
      </c>
      <c r="K3111">
        <f>ABS(b2b3[[#This Row],[(mfs - b2+b3) / mfs]])</f>
        <v>8.999999471781349</v>
      </c>
      <c r="L3111" t="b">
        <f>_xlfn.TEXTAFTER(b2b3[[#This Row],[rxn]],"-",-1)="SPONT"</f>
        <v>0</v>
      </c>
      <c r="M3111" t="str">
        <f>_xlfn.TEXTAFTER(b2b3[[#This Row],[rxn]],"-",-1)</f>
        <v>rt8393</v>
      </c>
      <c r="N3111">
        <f>_xlfn.XLOOKUP("'PRO-"&amp;b2b3[[#This Row],[enz]]&amp;"'",'[1]Sheet2 (2)'!$A:$A,'[1]Sheet2 (2)'!$B:$B,"")</f>
        <v>1</v>
      </c>
      <c r="O3111">
        <f>IFERROR(_xlfn.XLOOKUP(b2b3[[#This Row],[Column2]],Table17[[#This Row],[rxn-no-enz]],Table17[[#This Row],[flux]],0),0)</f>
        <v>0</v>
      </c>
      <c r="P3111" t="str">
        <f>_xlfn.TEXTBEFORE(b2b3[[#This Row],[rxn]],"-",-1,,,"")</f>
        <v>PROWASTE</v>
      </c>
    </row>
    <row r="3112" spans="6:16" hidden="1" x14ac:dyDescent="0.2">
      <c r="F3112" t="s">
        <v>13000</v>
      </c>
      <c r="G3112" t="s">
        <v>2778</v>
      </c>
      <c r="H3112" s="3">
        <v>4.9533074125863196E-13</v>
      </c>
      <c r="I3112">
        <f>_xlfn.XLOOKUP(b2b3[[#This Row],[rxn]],mfs[rxn],mfs[flux_scaled],0)</f>
        <v>4.9533069999999999E-12</v>
      </c>
      <c r="J3112">
        <f>(b2b3[[#This Row],[flux]]-b2b3[[#This Row],[flux in mfs]])/b2b3[[#This Row],[flux]]</f>
        <v>-8.9999991670488324</v>
      </c>
      <c r="K3112">
        <f>ABS(b2b3[[#This Row],[(mfs - b2+b3) / mfs]])</f>
        <v>8.9999991670488324</v>
      </c>
      <c r="L3112" t="b">
        <f>_xlfn.TEXTAFTER(b2b3[[#This Row],[rxn]],"-",-1)="SPONT"</f>
        <v>0</v>
      </c>
      <c r="M3112" t="str">
        <f>_xlfn.TEXTAFTER(b2b3[[#This Row],[rxn]],"-",-1)</f>
        <v>rt8446</v>
      </c>
      <c r="N3112">
        <f>_xlfn.XLOOKUP("'PRO-"&amp;b2b3[[#This Row],[enz]]&amp;"'",'[1]Sheet2 (2)'!$A:$A,'[1]Sheet2 (2)'!$B:$B,"")</f>
        <v>1</v>
      </c>
      <c r="O3112">
        <f>IFERROR(_xlfn.XLOOKUP(b2b3[[#This Row],[Column2]],Table17[[#This Row],[rxn-no-enz]],Table17[[#This Row],[flux]],0),0)</f>
        <v>0</v>
      </c>
      <c r="P3112" t="str">
        <f>_xlfn.TEXTBEFORE(b2b3[[#This Row],[rxn]],"-",-1,,,"")</f>
        <v>PROWASTE</v>
      </c>
    </row>
    <row r="3113" spans="6:16" hidden="1" x14ac:dyDescent="0.2">
      <c r="F3113" t="s">
        <v>13002</v>
      </c>
      <c r="G3113" t="s">
        <v>2778</v>
      </c>
      <c r="H3113" s="3">
        <v>2.4348740623170901E-11</v>
      </c>
      <c r="I3113">
        <f>_xlfn.XLOOKUP(b2b3[[#This Row],[rxn]],mfs[rxn],mfs[flux_scaled],0)</f>
        <v>2.4348740599999997E-10</v>
      </c>
      <c r="J3113">
        <f>(b2b3[[#This Row],[flux]]-b2b3[[#This Row],[flux in mfs]])/b2b3[[#This Row],[flux]]</f>
        <v>-8.9999999904837349</v>
      </c>
      <c r="K3113">
        <f>ABS(b2b3[[#This Row],[(mfs - b2+b3) / mfs]])</f>
        <v>8.9999999904837349</v>
      </c>
      <c r="L3113" t="b">
        <f>_xlfn.TEXTAFTER(b2b3[[#This Row],[rxn]],"-",-1)="SPONT"</f>
        <v>0</v>
      </c>
      <c r="M3113" t="str">
        <f>_xlfn.TEXTAFTER(b2b3[[#This Row],[rxn]],"-",-1)</f>
        <v>rt8468</v>
      </c>
      <c r="N3113">
        <f>_xlfn.XLOOKUP("'PRO-"&amp;b2b3[[#This Row],[enz]]&amp;"'",'[1]Sheet2 (2)'!$A:$A,'[1]Sheet2 (2)'!$B:$B,"")</f>
        <v>1</v>
      </c>
      <c r="O3113">
        <f>IFERROR(_xlfn.XLOOKUP(b2b3[[#This Row],[Column2]],Table17[[#This Row],[rxn-no-enz]],Table17[[#This Row],[flux]],0),0)</f>
        <v>0</v>
      </c>
      <c r="P3113" t="str">
        <f>_xlfn.TEXTBEFORE(b2b3[[#This Row],[rxn]],"-",-1,,,"")</f>
        <v>PROWASTE</v>
      </c>
    </row>
    <row r="3114" spans="6:16" hidden="1" x14ac:dyDescent="0.2">
      <c r="F3114" t="s">
        <v>13004</v>
      </c>
      <c r="G3114" t="s">
        <v>2778</v>
      </c>
      <c r="H3114" s="3">
        <v>4.2698342630121599E-12</v>
      </c>
      <c r="I3114">
        <f>_xlfn.XLOOKUP(b2b3[[#This Row],[rxn]],mfs[rxn],mfs[flux_scaled],0)</f>
        <v>4.2698343000000005E-11</v>
      </c>
      <c r="J3114">
        <f>(b2b3[[#This Row],[flux]]-b2b3[[#This Row],[flux in mfs]])/b2b3[[#This Row],[flux]]</f>
        <v>-9.0000000866259402</v>
      </c>
      <c r="K3114">
        <f>ABS(b2b3[[#This Row],[(mfs - b2+b3) / mfs]])</f>
        <v>9.0000000866259402</v>
      </c>
      <c r="L3114" t="b">
        <f>_xlfn.TEXTAFTER(b2b3[[#This Row],[rxn]],"-",-1)="SPONT"</f>
        <v>0</v>
      </c>
      <c r="M3114" t="str">
        <f>_xlfn.TEXTAFTER(b2b3[[#This Row],[rxn]],"-",-1)</f>
        <v>rt8483</v>
      </c>
      <c r="N3114">
        <f>_xlfn.XLOOKUP("'PRO-"&amp;b2b3[[#This Row],[enz]]&amp;"'",'[1]Sheet2 (2)'!$A:$A,'[1]Sheet2 (2)'!$B:$B,"")</f>
        <v>1</v>
      </c>
      <c r="O3114">
        <f>IFERROR(_xlfn.XLOOKUP(b2b3[[#This Row],[Column2]],Table17[[#This Row],[rxn-no-enz]],Table17[[#This Row],[flux]],0),0)</f>
        <v>0</v>
      </c>
      <c r="P3114" t="str">
        <f>_xlfn.TEXTBEFORE(b2b3[[#This Row],[rxn]],"-",-1,,,"")</f>
        <v>PROWASTE</v>
      </c>
    </row>
    <row r="3115" spans="6:16" hidden="1" x14ac:dyDescent="0.2">
      <c r="F3115" t="s">
        <v>13005</v>
      </c>
      <c r="G3115" t="s">
        <v>2778</v>
      </c>
      <c r="H3115" s="3">
        <v>1.3205822535381301E-12</v>
      </c>
      <c r="I3115">
        <f>_xlfn.XLOOKUP(b2b3[[#This Row],[rxn]],mfs[rxn],mfs[flux_scaled],0)</f>
        <v>1.3205823000000001E-11</v>
      </c>
      <c r="J3115">
        <f>(b2b3[[#This Row],[flux]]-b2b3[[#This Row],[flux in mfs]])/b2b3[[#This Row],[flux]]</f>
        <v>-9.0000003518286729</v>
      </c>
      <c r="K3115">
        <f>ABS(b2b3[[#This Row],[(mfs - b2+b3) / mfs]])</f>
        <v>9.0000003518286729</v>
      </c>
      <c r="L3115" t="b">
        <f>_xlfn.TEXTAFTER(b2b3[[#This Row],[rxn]],"-",-1)="SPONT"</f>
        <v>0</v>
      </c>
      <c r="M3115" t="str">
        <f>_xlfn.TEXTAFTER(b2b3[[#This Row],[rxn]],"-",-1)</f>
        <v>rt8484</v>
      </c>
      <c r="N3115">
        <f>_xlfn.XLOOKUP("'PRO-"&amp;b2b3[[#This Row],[enz]]&amp;"'",'[1]Sheet2 (2)'!$A:$A,'[1]Sheet2 (2)'!$B:$B,"")</f>
        <v>2</v>
      </c>
      <c r="O3115">
        <f>IFERROR(_xlfn.XLOOKUP(b2b3[[#This Row],[Column2]],Table17[[#This Row],[rxn-no-enz]],Table17[[#This Row],[flux]],0),0)</f>
        <v>0</v>
      </c>
      <c r="P3115" t="str">
        <f>_xlfn.TEXTBEFORE(b2b3[[#This Row],[rxn]],"-",-1,,,"")</f>
        <v>PROWASTE</v>
      </c>
    </row>
    <row r="3116" spans="6:16" hidden="1" x14ac:dyDescent="0.2">
      <c r="F3116" t="s">
        <v>13007</v>
      </c>
      <c r="G3116" t="s">
        <v>2778</v>
      </c>
      <c r="H3116" s="3">
        <v>2.3723902460196301E-10</v>
      </c>
      <c r="I3116">
        <f>_xlfn.XLOOKUP(b2b3[[#This Row],[rxn]],mfs[rxn],mfs[flux_scaled],0)</f>
        <v>2.3723902459999998E-9</v>
      </c>
      <c r="J3116">
        <f>(b2b3[[#This Row],[flux]]-b2b3[[#This Row],[flux in mfs]])/b2b3[[#This Row],[flux]]</f>
        <v>-8.9999999999172537</v>
      </c>
      <c r="K3116">
        <f>ABS(b2b3[[#This Row],[(mfs - b2+b3) / mfs]])</f>
        <v>8.9999999999172537</v>
      </c>
      <c r="L3116" t="b">
        <f>_xlfn.TEXTAFTER(b2b3[[#This Row],[rxn]],"-",-1)="SPONT"</f>
        <v>0</v>
      </c>
      <c r="M3116" t="str">
        <f>_xlfn.TEXTAFTER(b2b3[[#This Row],[rxn]],"-",-1)</f>
        <v>ASC1</v>
      </c>
      <c r="N3116" t="str">
        <f>_xlfn.XLOOKUP("'PRO-"&amp;b2b3[[#This Row],[enz]]&amp;"'",'[1]Sheet2 (2)'!$A:$A,'[1]Sheet2 (2)'!$B:$B,"")</f>
        <v/>
      </c>
      <c r="O3116">
        <f>IFERROR(_xlfn.XLOOKUP(b2b3[[#This Row],[Column2]],Table17[[#This Row],[rxn-no-enz]],Table17[[#This Row],[flux]],0),0)</f>
        <v>0</v>
      </c>
      <c r="P3116" t="str">
        <f>_xlfn.TEXTBEFORE(b2b3[[#This Row],[rxn]],"-",-1,,,"")</f>
        <v>PROWASTE</v>
      </c>
    </row>
    <row r="3117" spans="6:16" hidden="1" x14ac:dyDescent="0.2">
      <c r="F3117" t="s">
        <v>13008</v>
      </c>
      <c r="G3117" t="s">
        <v>2778</v>
      </c>
      <c r="H3117" s="3">
        <v>3.9150986477699701E-11</v>
      </c>
      <c r="I3117">
        <f>_xlfn.XLOOKUP(b2b3[[#This Row],[rxn]],mfs[rxn],mfs[flux_scaled],0)</f>
        <v>3.9150986499999999E-10</v>
      </c>
      <c r="J3117">
        <f>(b2b3[[#This Row],[flux]]-b2b3[[#This Row],[flux in mfs]])/b2b3[[#This Row],[flux]]</f>
        <v>-9.0000000056959735</v>
      </c>
      <c r="K3117">
        <f>ABS(b2b3[[#This Row],[(mfs - b2+b3) / mfs]])</f>
        <v>9.0000000056959735</v>
      </c>
      <c r="L3117" t="b">
        <f>_xlfn.TEXTAFTER(b2b3[[#This Row],[rxn]],"-",-1)="SPONT"</f>
        <v>0</v>
      </c>
      <c r="M3117" t="str">
        <f>_xlfn.TEXTAFTER(b2b3[[#This Row],[rxn]],"-",-1)</f>
        <v>RPL10</v>
      </c>
      <c r="N3117" t="str">
        <f>_xlfn.XLOOKUP("'PRO-"&amp;b2b3[[#This Row],[enz]]&amp;"'",'[1]Sheet2 (2)'!$A:$A,'[1]Sheet2 (2)'!$B:$B,"")</f>
        <v/>
      </c>
      <c r="O3117">
        <f>IFERROR(_xlfn.XLOOKUP(b2b3[[#This Row],[Column2]],Table17[[#This Row],[rxn-no-enz]],Table17[[#This Row],[flux]],0),0)</f>
        <v>0</v>
      </c>
      <c r="P3117" t="str">
        <f>_xlfn.TEXTBEFORE(b2b3[[#This Row],[rxn]],"-",-1,,,"")</f>
        <v>PROWASTE</v>
      </c>
    </row>
    <row r="3118" spans="6:16" hidden="1" x14ac:dyDescent="0.2">
      <c r="F3118" t="s">
        <v>13010</v>
      </c>
      <c r="G3118" t="s">
        <v>2778</v>
      </c>
      <c r="H3118" s="3">
        <v>1.01943528259245E-10</v>
      </c>
      <c r="I3118">
        <f>_xlfn.XLOOKUP(b2b3[[#This Row],[rxn]],mfs[rxn],mfs[flux_scaled],0)</f>
        <v>1.0194352829999998E-9</v>
      </c>
      <c r="J3118">
        <f>(b2b3[[#This Row],[flux]]-b2b3[[#This Row],[flux in mfs]])/b2b3[[#This Row],[flux]]</f>
        <v>-9.0000000039977994</v>
      </c>
      <c r="K3118">
        <f>ABS(b2b3[[#This Row],[(mfs - b2+b3) / mfs]])</f>
        <v>9.0000000039977994</v>
      </c>
      <c r="L3118" t="b">
        <f>_xlfn.TEXTAFTER(b2b3[[#This Row],[rxn]],"-",-1)="SPONT"</f>
        <v>0</v>
      </c>
      <c r="M3118" t="str">
        <f>_xlfn.TEXTAFTER(b2b3[[#This Row],[rxn]],"-",-1)</f>
        <v>RPL12A</v>
      </c>
      <c r="N3118" t="str">
        <f>_xlfn.XLOOKUP("'PRO-"&amp;b2b3[[#This Row],[enz]]&amp;"'",'[1]Sheet2 (2)'!$A:$A,'[1]Sheet2 (2)'!$B:$B,"")</f>
        <v/>
      </c>
      <c r="O3118">
        <f>IFERROR(_xlfn.XLOOKUP(b2b3[[#This Row],[Column2]],Table17[[#This Row],[rxn-no-enz]],Table17[[#This Row],[flux]],0),0)</f>
        <v>0</v>
      </c>
      <c r="P3118" t="str">
        <f>_xlfn.TEXTBEFORE(b2b3[[#This Row],[rxn]],"-",-1,,,"")</f>
        <v>PROWASTE</v>
      </c>
    </row>
    <row r="3119" spans="6:16" hidden="1" x14ac:dyDescent="0.2">
      <c r="F3119" t="s">
        <v>13012</v>
      </c>
      <c r="G3119" t="s">
        <v>2778</v>
      </c>
      <c r="H3119" s="3">
        <v>5.8612939742862799E-11</v>
      </c>
      <c r="I3119">
        <f>_xlfn.XLOOKUP(b2b3[[#This Row],[rxn]],mfs[rxn],mfs[flux_scaled],0)</f>
        <v>5.86129397E-10</v>
      </c>
      <c r="J3119">
        <f>(b2b3[[#This Row],[flux]]-b2b3[[#This Row],[flux in mfs]])/b2b3[[#This Row],[flux]]</f>
        <v>-8.9999999926871439</v>
      </c>
      <c r="K3119">
        <f>ABS(b2b3[[#This Row],[(mfs - b2+b3) / mfs]])</f>
        <v>8.9999999926871439</v>
      </c>
      <c r="L3119" t="b">
        <f>_xlfn.TEXTAFTER(b2b3[[#This Row],[rxn]],"-",-1)="SPONT"</f>
        <v>0</v>
      </c>
      <c r="M3119" t="str">
        <f>_xlfn.TEXTAFTER(b2b3[[#This Row],[rxn]],"-",-1)</f>
        <v>RPL16A</v>
      </c>
      <c r="N3119" t="str">
        <f>_xlfn.XLOOKUP("'PRO-"&amp;b2b3[[#This Row],[enz]]&amp;"'",'[1]Sheet2 (2)'!$A:$A,'[1]Sheet2 (2)'!$B:$B,"")</f>
        <v/>
      </c>
      <c r="O3119">
        <f>IFERROR(_xlfn.XLOOKUP(b2b3[[#This Row],[Column2]],Table17[[#This Row],[rxn-no-enz]],Table17[[#This Row],[flux]],0),0)</f>
        <v>0</v>
      </c>
      <c r="P3119" t="str">
        <f>_xlfn.TEXTBEFORE(b2b3[[#This Row],[rxn]],"-",-1,,,"")</f>
        <v>PROWASTE</v>
      </c>
    </row>
    <row r="3120" spans="6:16" hidden="1" x14ac:dyDescent="0.2">
      <c r="F3120" t="s">
        <v>13013</v>
      </c>
      <c r="G3120" t="s">
        <v>2778</v>
      </c>
      <c r="H3120" s="3">
        <v>1.13430147697416E-10</v>
      </c>
      <c r="I3120">
        <f>_xlfn.XLOOKUP(b2b3[[#This Row],[rxn]],mfs[rxn],mfs[flux_scaled],0)</f>
        <v>1.134301477E-9</v>
      </c>
      <c r="J3120">
        <f>(b2b3[[#This Row],[flux]]-b2b3[[#This Row],[flux in mfs]])/b2b3[[#This Row],[flux]]</f>
        <v>-9.0000000002278071</v>
      </c>
      <c r="K3120">
        <f>ABS(b2b3[[#This Row],[(mfs - b2+b3) / mfs]])</f>
        <v>9.0000000002278071</v>
      </c>
      <c r="L3120" t="b">
        <f>_xlfn.TEXTAFTER(b2b3[[#This Row],[rxn]],"-",-1)="SPONT"</f>
        <v>0</v>
      </c>
      <c r="M3120" t="str">
        <f>_xlfn.TEXTAFTER(b2b3[[#This Row],[rxn]],"-",-1)</f>
        <v>RPL17A</v>
      </c>
      <c r="N3120" t="str">
        <f>_xlfn.XLOOKUP("'PRO-"&amp;b2b3[[#This Row],[enz]]&amp;"'",'[1]Sheet2 (2)'!$A:$A,'[1]Sheet2 (2)'!$B:$B,"")</f>
        <v/>
      </c>
      <c r="O3120">
        <f>IFERROR(_xlfn.XLOOKUP(b2b3[[#This Row],[Column2]],Table17[[#This Row],[rxn-no-enz]],Table17[[#This Row],[flux]],0),0)</f>
        <v>0</v>
      </c>
      <c r="P3120" t="str">
        <f>_xlfn.TEXTBEFORE(b2b3[[#This Row],[rxn]],"-",-1,,,"")</f>
        <v>PROWASTE</v>
      </c>
    </row>
    <row r="3121" spans="6:16" hidden="1" x14ac:dyDescent="0.2">
      <c r="F3121" t="s">
        <v>13014</v>
      </c>
      <c r="G3121" t="s">
        <v>2778</v>
      </c>
      <c r="H3121" s="3">
        <v>1.5061764937007701E-11</v>
      </c>
      <c r="I3121">
        <f>_xlfn.XLOOKUP(b2b3[[#This Row],[rxn]],mfs[rxn],mfs[flux_scaled],0)</f>
        <v>1.50617649E-10</v>
      </c>
      <c r="J3121">
        <f>(b2b3[[#This Row],[flux]]-b2b3[[#This Row],[flux in mfs]])/b2b3[[#This Row],[flux]]</f>
        <v>-8.9999999754293736</v>
      </c>
      <c r="K3121">
        <f>ABS(b2b3[[#This Row],[(mfs - b2+b3) / mfs]])</f>
        <v>8.9999999754293736</v>
      </c>
      <c r="L3121" t="b">
        <f>_xlfn.TEXTAFTER(b2b3[[#This Row],[rxn]],"-",-1)="SPONT"</f>
        <v>0</v>
      </c>
      <c r="M3121" t="str">
        <f>_xlfn.TEXTAFTER(b2b3[[#This Row],[rxn]],"-",-1)</f>
        <v>RPL18A</v>
      </c>
      <c r="N3121" t="str">
        <f>_xlfn.XLOOKUP("'PRO-"&amp;b2b3[[#This Row],[enz]]&amp;"'",'[1]Sheet2 (2)'!$A:$A,'[1]Sheet2 (2)'!$B:$B,"")</f>
        <v/>
      </c>
      <c r="O3121">
        <f>IFERROR(_xlfn.XLOOKUP(b2b3[[#This Row],[Column2]],Table17[[#This Row],[rxn-no-enz]],Table17[[#This Row],[flux]],0),0)</f>
        <v>0</v>
      </c>
      <c r="P3121" t="str">
        <f>_xlfn.TEXTBEFORE(b2b3[[#This Row],[rxn]],"-",-1,,,"")</f>
        <v>PROWASTE</v>
      </c>
    </row>
    <row r="3122" spans="6:16" hidden="1" x14ac:dyDescent="0.2">
      <c r="F3122" t="s">
        <v>13015</v>
      </c>
      <c r="G3122" t="s">
        <v>2778</v>
      </c>
      <c r="H3122" s="3">
        <v>1.2997840170819301E-10</v>
      </c>
      <c r="I3122">
        <f>_xlfn.XLOOKUP(b2b3[[#This Row],[rxn]],mfs[rxn],mfs[flux_scaled],0)</f>
        <v>1.2997840169999999E-9</v>
      </c>
      <c r="J3122">
        <f>(b2b3[[#This Row],[flux]]-b2b3[[#This Row],[flux in mfs]])/b2b3[[#This Row],[flux]]</f>
        <v>-8.9999999993696633</v>
      </c>
      <c r="K3122">
        <f>ABS(b2b3[[#This Row],[(mfs - b2+b3) / mfs]])</f>
        <v>8.9999999993696633</v>
      </c>
      <c r="L3122" t="b">
        <f>_xlfn.TEXTAFTER(b2b3[[#This Row],[rxn]],"-",-1)="SPONT"</f>
        <v>0</v>
      </c>
      <c r="M3122" t="str">
        <f>_xlfn.TEXTAFTER(b2b3[[#This Row],[rxn]],"-",-1)</f>
        <v>RPL19A</v>
      </c>
      <c r="N3122" t="str">
        <f>_xlfn.XLOOKUP("'PRO-"&amp;b2b3[[#This Row],[enz]]&amp;"'",'[1]Sheet2 (2)'!$A:$A,'[1]Sheet2 (2)'!$B:$B,"")</f>
        <v/>
      </c>
      <c r="O3122">
        <f>IFERROR(_xlfn.XLOOKUP(b2b3[[#This Row],[Column2]],Table17[[#This Row],[rxn-no-enz]],Table17[[#This Row],[flux]],0),0)</f>
        <v>0</v>
      </c>
      <c r="P3122" t="str">
        <f>_xlfn.TEXTBEFORE(b2b3[[#This Row],[rxn]],"-",-1,,,"")</f>
        <v>PROWASTE</v>
      </c>
    </row>
    <row r="3123" spans="6:16" hidden="1" x14ac:dyDescent="0.2">
      <c r="F3123" t="s">
        <v>13016</v>
      </c>
      <c r="G3123" t="s">
        <v>2778</v>
      </c>
      <c r="H3123" s="3">
        <v>5.1055023710761603E-11</v>
      </c>
      <c r="I3123">
        <f>_xlfn.XLOOKUP(b2b3[[#This Row],[rxn]],mfs[rxn],mfs[flux_scaled],0)</f>
        <v>5.1055023700000006E-10</v>
      </c>
      <c r="J3123">
        <f>(b2b3[[#This Row],[flux]]-b2b3[[#This Row],[flux in mfs]])/b2b3[[#This Row],[flux]]</f>
        <v>-8.9999999978921572</v>
      </c>
      <c r="K3123">
        <f>ABS(b2b3[[#This Row],[(mfs - b2+b3) / mfs]])</f>
        <v>8.9999999978921572</v>
      </c>
      <c r="L3123" t="b">
        <f>_xlfn.TEXTAFTER(b2b3[[#This Row],[rxn]],"-",-1)="SPONT"</f>
        <v>0</v>
      </c>
      <c r="M3123" t="str">
        <f>_xlfn.TEXTAFTER(b2b3[[#This Row],[rxn]],"-",-1)</f>
        <v>RPL1A</v>
      </c>
      <c r="N3123" t="str">
        <f>_xlfn.XLOOKUP("'PRO-"&amp;b2b3[[#This Row],[enz]]&amp;"'",'[1]Sheet2 (2)'!$A:$A,'[1]Sheet2 (2)'!$B:$B,"")</f>
        <v/>
      </c>
      <c r="O3123">
        <f>IFERROR(_xlfn.XLOOKUP(b2b3[[#This Row],[Column2]],Table17[[#This Row],[rxn-no-enz]],Table17[[#This Row],[flux]],0),0)</f>
        <v>0</v>
      </c>
      <c r="P3123" t="str">
        <f>_xlfn.TEXTBEFORE(b2b3[[#This Row],[rxn]],"-",-1,,,"")</f>
        <v>PROWASTE</v>
      </c>
    </row>
    <row r="3124" spans="6:16" hidden="1" x14ac:dyDescent="0.2">
      <c r="F3124" t="s">
        <v>13017</v>
      </c>
      <c r="G3124" t="s">
        <v>2778</v>
      </c>
      <c r="H3124" s="3">
        <v>7.1641960449090202E-11</v>
      </c>
      <c r="I3124">
        <f>_xlfn.XLOOKUP(b2b3[[#This Row],[rxn]],mfs[rxn],mfs[flux_scaled],0)</f>
        <v>7.1641960400000005E-10</v>
      </c>
      <c r="J3124">
        <f>(b2b3[[#This Row],[flux]]-b2b3[[#This Row],[flux in mfs]])/b2b3[[#This Row],[flux]]</f>
        <v>-8.999999993147842</v>
      </c>
      <c r="K3124">
        <f>ABS(b2b3[[#This Row],[(mfs - b2+b3) / mfs]])</f>
        <v>8.999999993147842</v>
      </c>
      <c r="L3124" t="b">
        <f>_xlfn.TEXTAFTER(b2b3[[#This Row],[rxn]],"-",-1)="SPONT"</f>
        <v>0</v>
      </c>
      <c r="M3124" t="str">
        <f>_xlfn.TEXTAFTER(b2b3[[#This Row],[rxn]],"-",-1)</f>
        <v>RPL20A</v>
      </c>
      <c r="N3124" t="str">
        <f>_xlfn.XLOOKUP("'PRO-"&amp;b2b3[[#This Row],[enz]]&amp;"'",'[1]Sheet2 (2)'!$A:$A,'[1]Sheet2 (2)'!$B:$B,"")</f>
        <v/>
      </c>
      <c r="O3124">
        <f>IFERROR(_xlfn.XLOOKUP(b2b3[[#This Row],[Column2]],Table17[[#This Row],[rxn-no-enz]],Table17[[#This Row],[flux]],0),0)</f>
        <v>0</v>
      </c>
      <c r="P3124" t="str">
        <f>_xlfn.TEXTBEFORE(b2b3[[#This Row],[rxn]],"-",-1,,,"")</f>
        <v>PROWASTE</v>
      </c>
    </row>
    <row r="3125" spans="6:16" hidden="1" x14ac:dyDescent="0.2">
      <c r="F3125" t="s">
        <v>13019</v>
      </c>
      <c r="G3125" t="s">
        <v>2778</v>
      </c>
      <c r="H3125" s="3">
        <v>5.9435532611260503E-11</v>
      </c>
      <c r="I3125">
        <f>_xlfn.XLOOKUP(b2b3[[#This Row],[rxn]],mfs[rxn],mfs[flux_scaled],0)</f>
        <v>4.6542384699999999E-10</v>
      </c>
      <c r="J3125">
        <f>(b2b3[[#This Row],[flux]]-b2b3[[#This Row],[flux in mfs]])/b2b3[[#This Row],[flux]]</f>
        <v>-6.8307340163688881</v>
      </c>
      <c r="K3125">
        <f>ABS(b2b3[[#This Row],[(mfs - b2+b3) / mfs]])</f>
        <v>6.8307340163688881</v>
      </c>
      <c r="L3125" t="b">
        <f>_xlfn.TEXTAFTER(b2b3[[#This Row],[rxn]],"-",-1)="SPONT"</f>
        <v>0</v>
      </c>
      <c r="M3125" t="str">
        <f>_xlfn.TEXTAFTER(b2b3[[#This Row],[rxn]],"-",-1)</f>
        <v>RPL21B</v>
      </c>
      <c r="N3125" t="str">
        <f>_xlfn.XLOOKUP("'PRO-"&amp;b2b3[[#This Row],[enz]]&amp;"'",'[1]Sheet2 (2)'!$A:$A,'[1]Sheet2 (2)'!$B:$B,"")</f>
        <v/>
      </c>
      <c r="O3125">
        <f>IFERROR(_xlfn.XLOOKUP(b2b3[[#This Row],[Column2]],Table17[[#This Row],[rxn-no-enz]],Table17[[#This Row],[flux]],0),0)</f>
        <v>0</v>
      </c>
      <c r="P3125" t="str">
        <f>_xlfn.TEXTBEFORE(b2b3[[#This Row],[rxn]],"-",-1,,,"")</f>
        <v>PROWASTE</v>
      </c>
    </row>
    <row r="3126" spans="6:16" hidden="1" x14ac:dyDescent="0.2">
      <c r="F3126" t="s">
        <v>13020</v>
      </c>
      <c r="G3126" t="s">
        <v>2778</v>
      </c>
      <c r="H3126" s="3">
        <v>1.9498998646670401E-10</v>
      </c>
      <c r="I3126">
        <f>_xlfn.XLOOKUP(b2b3[[#This Row],[rxn]],mfs[rxn],mfs[flux_scaled],0)</f>
        <v>1.9498998650000002E-9</v>
      </c>
      <c r="J3126">
        <f>(b2b3[[#This Row],[flux]]-b2b3[[#This Row],[flux in mfs]])/b2b3[[#This Row],[flux]]</f>
        <v>-9.0000000017075763</v>
      </c>
      <c r="K3126">
        <f>ABS(b2b3[[#This Row],[(mfs - b2+b3) / mfs]])</f>
        <v>9.0000000017075763</v>
      </c>
      <c r="L3126" t="b">
        <f>_xlfn.TEXTAFTER(b2b3[[#This Row],[rxn]],"-",-1)="SPONT"</f>
        <v>0</v>
      </c>
      <c r="M3126" t="str">
        <f>_xlfn.TEXTAFTER(b2b3[[#This Row],[rxn]],"-",-1)</f>
        <v>RPL22A</v>
      </c>
      <c r="N3126" t="str">
        <f>_xlfn.XLOOKUP("'PRO-"&amp;b2b3[[#This Row],[enz]]&amp;"'",'[1]Sheet2 (2)'!$A:$A,'[1]Sheet2 (2)'!$B:$B,"")</f>
        <v/>
      </c>
      <c r="O3126">
        <f>IFERROR(_xlfn.XLOOKUP(b2b3[[#This Row],[Column2]],Table17[[#This Row],[rxn-no-enz]],Table17[[#This Row],[flux]],0),0)</f>
        <v>0</v>
      </c>
      <c r="P3126" t="str">
        <f>_xlfn.TEXTBEFORE(b2b3[[#This Row],[rxn]],"-",-1,,,"")</f>
        <v>PROWASTE</v>
      </c>
    </row>
    <row r="3127" spans="6:16" hidden="1" x14ac:dyDescent="0.2">
      <c r="F3127" t="s">
        <v>13021</v>
      </c>
      <c r="G3127" t="s">
        <v>2778</v>
      </c>
      <c r="H3127" s="3">
        <v>6.7486089185086201E-11</v>
      </c>
      <c r="I3127">
        <f>_xlfn.XLOOKUP(b2b3[[#This Row],[rxn]],mfs[rxn],mfs[flux_scaled],0)</f>
        <v>6.7486089200000001E-10</v>
      </c>
      <c r="J3127">
        <f>(b2b3[[#This Row],[flux]]-b2b3[[#This Row],[flux in mfs]])/b2b3[[#This Row],[flux]]</f>
        <v>-9.0000000022099087</v>
      </c>
      <c r="K3127">
        <f>ABS(b2b3[[#This Row],[(mfs - b2+b3) / mfs]])</f>
        <v>9.0000000022099087</v>
      </c>
      <c r="L3127" t="b">
        <f>_xlfn.TEXTAFTER(b2b3[[#This Row],[rxn]],"-",-1)="SPONT"</f>
        <v>0</v>
      </c>
      <c r="M3127" t="str">
        <f>_xlfn.TEXTAFTER(b2b3[[#This Row],[rxn]],"-",-1)</f>
        <v>RPL23A</v>
      </c>
      <c r="N3127" t="str">
        <f>_xlfn.XLOOKUP("'PRO-"&amp;b2b3[[#This Row],[enz]]&amp;"'",'[1]Sheet2 (2)'!$A:$A,'[1]Sheet2 (2)'!$B:$B,"")</f>
        <v/>
      </c>
      <c r="O3127">
        <f>IFERROR(_xlfn.XLOOKUP(b2b3[[#This Row],[Column2]],Table17[[#This Row],[rxn-no-enz]],Table17[[#This Row],[flux]],0),0)</f>
        <v>0</v>
      </c>
      <c r="P3127" t="str">
        <f>_xlfn.TEXTBEFORE(b2b3[[#This Row],[rxn]],"-",-1,,,"")</f>
        <v>PROWASTE</v>
      </c>
    </row>
    <row r="3128" spans="6:16" hidden="1" x14ac:dyDescent="0.2">
      <c r="F3128" t="s">
        <v>13022</v>
      </c>
      <c r="G3128" t="s">
        <v>2778</v>
      </c>
      <c r="H3128" s="3">
        <v>3.6944164339065298E-12</v>
      </c>
      <c r="I3128">
        <f>_xlfn.XLOOKUP(b2b3[[#This Row],[rxn]],mfs[rxn],mfs[flux_scaled],0)</f>
        <v>3.6944164000000003E-11</v>
      </c>
      <c r="J3128">
        <f>(b2b3[[#This Row],[flux]]-b2b3[[#This Row],[flux in mfs]])/b2b3[[#This Row],[flux]]</f>
        <v>-8.9999999082222324</v>
      </c>
      <c r="K3128">
        <f>ABS(b2b3[[#This Row],[(mfs - b2+b3) / mfs]])</f>
        <v>8.9999999082222324</v>
      </c>
      <c r="L3128" t="b">
        <f>_xlfn.TEXTAFTER(b2b3[[#This Row],[rxn]],"-",-1)="SPONT"</f>
        <v>0</v>
      </c>
      <c r="M3128" t="str">
        <f>_xlfn.TEXTAFTER(b2b3[[#This Row],[rxn]],"-",-1)</f>
        <v>RPL24A</v>
      </c>
      <c r="N3128" t="str">
        <f>_xlfn.XLOOKUP("'PRO-"&amp;b2b3[[#This Row],[enz]]&amp;"'",'[1]Sheet2 (2)'!$A:$A,'[1]Sheet2 (2)'!$B:$B,"")</f>
        <v/>
      </c>
      <c r="O3128">
        <f>IFERROR(_xlfn.XLOOKUP(b2b3[[#This Row],[Column2]],Table17[[#This Row],[rxn-no-enz]],Table17[[#This Row],[flux]],0),0)</f>
        <v>0</v>
      </c>
      <c r="P3128" t="str">
        <f>_xlfn.TEXTBEFORE(b2b3[[#This Row],[rxn]],"-",-1,,,"")</f>
        <v>PROWASTE</v>
      </c>
    </row>
    <row r="3129" spans="6:16" hidden="1" x14ac:dyDescent="0.2">
      <c r="F3129" t="s">
        <v>13023</v>
      </c>
      <c r="G3129" t="s">
        <v>2778</v>
      </c>
      <c r="H3129" s="3">
        <v>1.4464890285129801E-10</v>
      </c>
      <c r="I3129">
        <f>_xlfn.XLOOKUP(b2b3[[#This Row],[rxn]],mfs[rxn],mfs[flux_scaled],0)</f>
        <v>1.4464890289999999E-9</v>
      </c>
      <c r="J3129">
        <f>(b2b3[[#This Row],[flux]]-b2b3[[#This Row],[flux in mfs]])/b2b3[[#This Row],[flux]]</f>
        <v>-9.0000000033669103</v>
      </c>
      <c r="K3129">
        <f>ABS(b2b3[[#This Row],[(mfs - b2+b3) / mfs]])</f>
        <v>9.0000000033669103</v>
      </c>
      <c r="L3129" t="b">
        <f>_xlfn.TEXTAFTER(b2b3[[#This Row],[rxn]],"-",-1)="SPONT"</f>
        <v>0</v>
      </c>
      <c r="M3129" t="str">
        <f>_xlfn.TEXTAFTER(b2b3[[#This Row],[rxn]],"-",-1)</f>
        <v>RPL25</v>
      </c>
      <c r="N3129" t="str">
        <f>_xlfn.XLOOKUP("'PRO-"&amp;b2b3[[#This Row],[enz]]&amp;"'",'[1]Sheet2 (2)'!$A:$A,'[1]Sheet2 (2)'!$B:$B,"")</f>
        <v/>
      </c>
      <c r="O3129">
        <f>IFERROR(_xlfn.XLOOKUP(b2b3[[#This Row],[Column2]],Table17[[#This Row],[rxn-no-enz]],Table17[[#This Row],[flux]],0),0)</f>
        <v>0</v>
      </c>
      <c r="P3129" t="str">
        <f>_xlfn.TEXTBEFORE(b2b3[[#This Row],[rxn]],"-",-1,,,"")</f>
        <v>PROWASTE</v>
      </c>
    </row>
    <row r="3130" spans="6:16" hidden="1" x14ac:dyDescent="0.2">
      <c r="F3130" t="s">
        <v>13024</v>
      </c>
      <c r="G3130" t="s">
        <v>2778</v>
      </c>
      <c r="H3130" s="3">
        <v>1.65233919297248E-10</v>
      </c>
      <c r="I3130">
        <f>_xlfn.XLOOKUP(b2b3[[#This Row],[rxn]],mfs[rxn],mfs[flux_scaled],0)</f>
        <v>1.652339193E-9</v>
      </c>
      <c r="J3130">
        <f>(b2b3[[#This Row],[flux]]-b2b3[[#This Row],[flux in mfs]])/b2b3[[#This Row],[flux]]</f>
        <v>-9.000000000166553</v>
      </c>
      <c r="K3130">
        <f>ABS(b2b3[[#This Row],[(mfs - b2+b3) / mfs]])</f>
        <v>9.000000000166553</v>
      </c>
      <c r="L3130" t="b">
        <f>_xlfn.TEXTAFTER(b2b3[[#This Row],[rxn]],"-",-1)="SPONT"</f>
        <v>0</v>
      </c>
      <c r="M3130" t="str">
        <f>_xlfn.TEXTAFTER(b2b3[[#This Row],[rxn]],"-",-1)</f>
        <v>RPL26A</v>
      </c>
      <c r="N3130" t="str">
        <f>_xlfn.XLOOKUP("'PRO-"&amp;b2b3[[#This Row],[enz]]&amp;"'",'[1]Sheet2 (2)'!$A:$A,'[1]Sheet2 (2)'!$B:$B,"")</f>
        <v/>
      </c>
      <c r="O3130">
        <f>IFERROR(_xlfn.XLOOKUP(b2b3[[#This Row],[Column2]],Table17[[#This Row],[rxn-no-enz]],Table17[[#This Row],[flux]],0),0)</f>
        <v>0</v>
      </c>
      <c r="P3130" t="str">
        <f>_xlfn.TEXTBEFORE(b2b3[[#This Row],[rxn]],"-",-1,,,"")</f>
        <v>PROWASTE</v>
      </c>
    </row>
    <row r="3131" spans="6:16" hidden="1" x14ac:dyDescent="0.2">
      <c r="F3131" t="s">
        <v>13025</v>
      </c>
      <c r="G3131" t="s">
        <v>2778</v>
      </c>
      <c r="H3131" s="3">
        <v>5.9668366635136299E-11</v>
      </c>
      <c r="I3131">
        <f>_xlfn.XLOOKUP(b2b3[[#This Row],[rxn]],mfs[rxn],mfs[flux_scaled],0)</f>
        <v>5.9668366599999998E-10</v>
      </c>
      <c r="J3131">
        <f>(b2b3[[#This Row],[flux]]-b2b3[[#This Row],[flux in mfs]])/b2b3[[#This Row],[flux]]</f>
        <v>-8.9999999941114019</v>
      </c>
      <c r="K3131">
        <f>ABS(b2b3[[#This Row],[(mfs - b2+b3) / mfs]])</f>
        <v>8.9999999941114019</v>
      </c>
      <c r="L3131" t="b">
        <f>_xlfn.TEXTAFTER(b2b3[[#This Row],[rxn]],"-",-1)="SPONT"</f>
        <v>0</v>
      </c>
      <c r="M3131" t="str">
        <f>_xlfn.TEXTAFTER(b2b3[[#This Row],[rxn]],"-",-1)</f>
        <v>RPL27A</v>
      </c>
      <c r="N3131" t="str">
        <f>_xlfn.XLOOKUP("'PRO-"&amp;b2b3[[#This Row],[enz]]&amp;"'",'[1]Sheet2 (2)'!$A:$A,'[1]Sheet2 (2)'!$B:$B,"")</f>
        <v/>
      </c>
      <c r="O3131">
        <f>IFERROR(_xlfn.XLOOKUP(b2b3[[#This Row],[Column2]],Table17[[#This Row],[rxn-no-enz]],Table17[[#This Row],[flux]],0),0)</f>
        <v>0</v>
      </c>
      <c r="P3131" t="str">
        <f>_xlfn.TEXTBEFORE(b2b3[[#This Row],[rxn]],"-",-1,,,"")</f>
        <v>PROWASTE</v>
      </c>
    </row>
    <row r="3132" spans="6:16" hidden="1" x14ac:dyDescent="0.2">
      <c r="F3132" t="s">
        <v>13026</v>
      </c>
      <c r="G3132" t="s">
        <v>2778</v>
      </c>
      <c r="H3132" s="3">
        <v>9.9722198909054195E-11</v>
      </c>
      <c r="I3132">
        <f>_xlfn.XLOOKUP(b2b3[[#This Row],[rxn]],mfs[rxn],mfs[flux_scaled],0)</f>
        <v>9.9722198900000003E-10</v>
      </c>
      <c r="J3132">
        <f>(b2b3[[#This Row],[flux]]-b2b3[[#This Row],[flux in mfs]])/b2b3[[#This Row],[flux]]</f>
        <v>-8.9999999990920596</v>
      </c>
      <c r="K3132">
        <f>ABS(b2b3[[#This Row],[(mfs - b2+b3) / mfs]])</f>
        <v>8.9999999990920596</v>
      </c>
      <c r="L3132" t="b">
        <f>_xlfn.TEXTAFTER(b2b3[[#This Row],[rxn]],"-",-1)="SPONT"</f>
        <v>0</v>
      </c>
      <c r="M3132" t="str">
        <f>_xlfn.TEXTAFTER(b2b3[[#This Row],[rxn]],"-",-1)</f>
        <v>RPL28</v>
      </c>
      <c r="N3132" t="str">
        <f>_xlfn.XLOOKUP("'PRO-"&amp;b2b3[[#This Row],[enz]]&amp;"'",'[1]Sheet2 (2)'!$A:$A,'[1]Sheet2 (2)'!$B:$B,"")</f>
        <v/>
      </c>
      <c r="O3132">
        <f>IFERROR(_xlfn.XLOOKUP(b2b3[[#This Row],[Column2]],Table17[[#This Row],[rxn-no-enz]],Table17[[#This Row],[flux]],0),0)</f>
        <v>0</v>
      </c>
      <c r="P3132" t="str">
        <f>_xlfn.TEXTBEFORE(b2b3[[#This Row],[rxn]],"-",-1,,,"")</f>
        <v>PROWASTE</v>
      </c>
    </row>
    <row r="3133" spans="6:16" hidden="1" x14ac:dyDescent="0.2">
      <c r="F3133" t="s">
        <v>13028</v>
      </c>
      <c r="G3133" t="s">
        <v>2778</v>
      </c>
      <c r="H3133" s="3">
        <v>6.9551573097240902E-11</v>
      </c>
      <c r="I3133">
        <f>_xlfn.XLOOKUP(b2b3[[#This Row],[rxn]],mfs[rxn],mfs[flux_scaled],0)</f>
        <v>6.9551573100000004E-10</v>
      </c>
      <c r="J3133">
        <f>(b2b3[[#This Row],[flux]]-b2b3[[#This Row],[flux in mfs]])/b2b3[[#This Row],[flux]]</f>
        <v>-9.0000000003966996</v>
      </c>
      <c r="K3133">
        <f>ABS(b2b3[[#This Row],[(mfs - b2+b3) / mfs]])</f>
        <v>9.0000000003966996</v>
      </c>
      <c r="L3133" t="b">
        <f>_xlfn.TEXTAFTER(b2b3[[#This Row],[rxn]],"-",-1)="SPONT"</f>
        <v>0</v>
      </c>
      <c r="M3133" t="str">
        <f>_xlfn.TEXTAFTER(b2b3[[#This Row],[rxn]],"-",-1)</f>
        <v>RPL30</v>
      </c>
      <c r="N3133" t="str">
        <f>_xlfn.XLOOKUP("'PRO-"&amp;b2b3[[#This Row],[enz]]&amp;"'",'[1]Sheet2 (2)'!$A:$A,'[1]Sheet2 (2)'!$B:$B,"")</f>
        <v/>
      </c>
      <c r="O3133">
        <f>IFERROR(_xlfn.XLOOKUP(b2b3[[#This Row],[Column2]],Table17[[#This Row],[rxn-no-enz]],Table17[[#This Row],[flux]],0),0)</f>
        <v>0</v>
      </c>
      <c r="P3133" t="str">
        <f>_xlfn.TEXTBEFORE(b2b3[[#This Row],[rxn]],"-",-1,,,"")</f>
        <v>PROWASTE</v>
      </c>
    </row>
    <row r="3134" spans="6:16" hidden="1" x14ac:dyDescent="0.2">
      <c r="F3134" t="s">
        <v>13029</v>
      </c>
      <c r="G3134" t="s">
        <v>2778</v>
      </c>
      <c r="H3134" s="3">
        <v>1.5361062419103599E-10</v>
      </c>
      <c r="I3134">
        <f>_xlfn.XLOOKUP(b2b3[[#This Row],[rxn]],mfs[rxn],mfs[flux_scaled],0)</f>
        <v>1.5361062420000001E-9</v>
      </c>
      <c r="J3134">
        <f>(b2b3[[#This Row],[flux]]-b2b3[[#This Row],[flux in mfs]])/b2b3[[#This Row],[flux]]</f>
        <v>-9.0000000005835545</v>
      </c>
      <c r="K3134">
        <f>ABS(b2b3[[#This Row],[(mfs - b2+b3) / mfs]])</f>
        <v>9.0000000005835545</v>
      </c>
      <c r="L3134" t="b">
        <f>_xlfn.TEXTAFTER(b2b3[[#This Row],[rxn]],"-",-1)="SPONT"</f>
        <v>0</v>
      </c>
      <c r="M3134" t="str">
        <f>_xlfn.TEXTAFTER(b2b3[[#This Row],[rxn]],"-",-1)</f>
        <v>RPL31A</v>
      </c>
      <c r="N3134" t="str">
        <f>_xlfn.XLOOKUP("'PRO-"&amp;b2b3[[#This Row],[enz]]&amp;"'",'[1]Sheet2 (2)'!$A:$A,'[1]Sheet2 (2)'!$B:$B,"")</f>
        <v/>
      </c>
      <c r="O3134">
        <f>IFERROR(_xlfn.XLOOKUP(b2b3[[#This Row],[Column2]],Table17[[#This Row],[rxn-no-enz]],Table17[[#This Row],[flux]],0),0)</f>
        <v>0</v>
      </c>
      <c r="P3134" t="str">
        <f>_xlfn.TEXTBEFORE(b2b3[[#This Row],[rxn]],"-",-1,,,"")</f>
        <v>PROWASTE</v>
      </c>
    </row>
    <row r="3135" spans="6:16" hidden="1" x14ac:dyDescent="0.2">
      <c r="F3135" t="s">
        <v>13030</v>
      </c>
      <c r="G3135" t="s">
        <v>2778</v>
      </c>
      <c r="H3135" s="3">
        <v>5.0642593105923001E-11</v>
      </c>
      <c r="I3135">
        <f>_xlfn.XLOOKUP(b2b3[[#This Row],[rxn]],mfs[rxn],mfs[flux_scaled],0)</f>
        <v>5.0642593099999999E-10</v>
      </c>
      <c r="J3135">
        <f>(b2b3[[#This Row],[flux]]-b2b3[[#This Row],[flux in mfs]])/b2b3[[#This Row],[flux]]</f>
        <v>-8.9999999988304307</v>
      </c>
      <c r="K3135">
        <f>ABS(b2b3[[#This Row],[(mfs - b2+b3) / mfs]])</f>
        <v>8.9999999988304307</v>
      </c>
      <c r="L3135" t="b">
        <f>_xlfn.TEXTAFTER(b2b3[[#This Row],[rxn]],"-",-1)="SPONT"</f>
        <v>0</v>
      </c>
      <c r="M3135" t="str">
        <f>_xlfn.TEXTAFTER(b2b3[[#This Row],[rxn]],"-",-1)</f>
        <v>RPL32</v>
      </c>
      <c r="N3135" t="str">
        <f>_xlfn.XLOOKUP("'PRO-"&amp;b2b3[[#This Row],[enz]]&amp;"'",'[1]Sheet2 (2)'!$A:$A,'[1]Sheet2 (2)'!$B:$B,"")</f>
        <v/>
      </c>
      <c r="O3135">
        <f>IFERROR(_xlfn.XLOOKUP(b2b3[[#This Row],[Column2]],Table17[[#This Row],[rxn-no-enz]],Table17[[#This Row],[flux]],0),0)</f>
        <v>0</v>
      </c>
      <c r="P3135" t="str">
        <f>_xlfn.TEXTBEFORE(b2b3[[#This Row],[rxn]],"-",-1,,,"")</f>
        <v>PROWASTE</v>
      </c>
    </row>
    <row r="3136" spans="6:16" hidden="1" x14ac:dyDescent="0.2">
      <c r="F3136" t="s">
        <v>13031</v>
      </c>
      <c r="G3136" t="s">
        <v>2778</v>
      </c>
      <c r="H3136" s="3">
        <v>3.5513698940998299E-10</v>
      </c>
      <c r="I3136">
        <f>_xlfn.XLOOKUP(b2b3[[#This Row],[rxn]],mfs[rxn],mfs[flux_scaled],0)</f>
        <v>3.5513698939999998E-9</v>
      </c>
      <c r="J3136">
        <f>(b2b3[[#This Row],[flux]]-b2b3[[#This Row],[flux in mfs]])/b2b3[[#This Row],[flux]]</f>
        <v>-8.9999999997188969</v>
      </c>
      <c r="K3136">
        <f>ABS(b2b3[[#This Row],[(mfs - b2+b3) / mfs]])</f>
        <v>8.9999999997188969</v>
      </c>
      <c r="L3136" t="b">
        <f>_xlfn.TEXTAFTER(b2b3[[#This Row],[rxn]],"-",-1)="SPONT"</f>
        <v>0</v>
      </c>
      <c r="M3136" t="str">
        <f>_xlfn.TEXTAFTER(b2b3[[#This Row],[rxn]],"-",-1)</f>
        <v>RPL33A</v>
      </c>
      <c r="N3136" t="str">
        <f>_xlfn.XLOOKUP("'PRO-"&amp;b2b3[[#This Row],[enz]]&amp;"'",'[1]Sheet2 (2)'!$A:$A,'[1]Sheet2 (2)'!$B:$B,"")</f>
        <v/>
      </c>
      <c r="O3136">
        <f>IFERROR(_xlfn.XLOOKUP(b2b3[[#This Row],[Column2]],Table17[[#This Row],[rxn-no-enz]],Table17[[#This Row],[flux]],0),0)</f>
        <v>0</v>
      </c>
      <c r="P3136" t="str">
        <f>_xlfn.TEXTBEFORE(b2b3[[#This Row],[rxn]],"-",-1,,,"")</f>
        <v>PROWASTE</v>
      </c>
    </row>
    <row r="3137" spans="6:16" hidden="1" x14ac:dyDescent="0.2">
      <c r="F3137" t="s">
        <v>13032</v>
      </c>
      <c r="G3137" t="s">
        <v>2778</v>
      </c>
      <c r="H3137" s="3">
        <v>4.0616805937955698E-11</v>
      </c>
      <c r="I3137">
        <f>_xlfn.XLOOKUP(b2b3[[#This Row],[rxn]],mfs[rxn],mfs[flux_scaled],0)</f>
        <v>4.06168059E-10</v>
      </c>
      <c r="J3137">
        <f>(b2b3[[#This Row],[flux]]-b2b3[[#This Row],[flux in mfs]])/b2b3[[#This Row],[flux]]</f>
        <v>-8.9999999906551746</v>
      </c>
      <c r="K3137">
        <f>ABS(b2b3[[#This Row],[(mfs - b2+b3) / mfs]])</f>
        <v>8.9999999906551746</v>
      </c>
      <c r="L3137" t="b">
        <f>_xlfn.TEXTAFTER(b2b3[[#This Row],[rxn]],"-",-1)="SPONT"</f>
        <v>0</v>
      </c>
      <c r="M3137" t="str">
        <f>_xlfn.TEXTAFTER(b2b3[[#This Row],[rxn]],"-",-1)</f>
        <v>RPL34A</v>
      </c>
      <c r="N3137" t="str">
        <f>_xlfn.XLOOKUP("'PRO-"&amp;b2b3[[#This Row],[enz]]&amp;"'",'[1]Sheet2 (2)'!$A:$A,'[1]Sheet2 (2)'!$B:$B,"")</f>
        <v/>
      </c>
      <c r="O3137">
        <f>IFERROR(_xlfn.XLOOKUP(b2b3[[#This Row],[Column2]],Table17[[#This Row],[rxn-no-enz]],Table17[[#This Row],[flux]],0),0)</f>
        <v>0</v>
      </c>
      <c r="P3137" t="str">
        <f>_xlfn.TEXTBEFORE(b2b3[[#This Row],[rxn]],"-",-1,,,"")</f>
        <v>PROWASTE</v>
      </c>
    </row>
    <row r="3138" spans="6:16" hidden="1" x14ac:dyDescent="0.2">
      <c r="F3138" t="s">
        <v>13033</v>
      </c>
      <c r="G3138" t="s">
        <v>2778</v>
      </c>
      <c r="H3138" s="3">
        <v>1.45872382555991E-12</v>
      </c>
      <c r="I3138">
        <f>_xlfn.XLOOKUP(b2b3[[#This Row],[rxn]],mfs[rxn],mfs[flux_scaled],0)</f>
        <v>1.4587238E-11</v>
      </c>
      <c r="J3138">
        <f>(b2b3[[#This Row],[flux]]-b2b3[[#This Row],[flux in mfs]])/b2b3[[#This Row],[flux]]</f>
        <v>-8.9999998247789641</v>
      </c>
      <c r="K3138">
        <f>ABS(b2b3[[#This Row],[(mfs - b2+b3) / mfs]])</f>
        <v>8.9999998247789641</v>
      </c>
      <c r="L3138" t="b">
        <f>_xlfn.TEXTAFTER(b2b3[[#This Row],[rxn]],"-",-1)="SPONT"</f>
        <v>0</v>
      </c>
      <c r="M3138" t="str">
        <f>_xlfn.TEXTAFTER(b2b3[[#This Row],[rxn]],"-",-1)</f>
        <v>RPL35A</v>
      </c>
      <c r="N3138" t="str">
        <f>_xlfn.XLOOKUP("'PRO-"&amp;b2b3[[#This Row],[enz]]&amp;"'",'[1]Sheet2 (2)'!$A:$A,'[1]Sheet2 (2)'!$B:$B,"")</f>
        <v/>
      </c>
      <c r="O3138">
        <f>IFERROR(_xlfn.XLOOKUP(b2b3[[#This Row],[Column2]],Table17[[#This Row],[rxn-no-enz]],Table17[[#This Row],[flux]],0),0)</f>
        <v>0</v>
      </c>
      <c r="P3138" t="str">
        <f>_xlfn.TEXTBEFORE(b2b3[[#This Row],[rxn]],"-",-1,,,"")</f>
        <v>PROWASTE</v>
      </c>
    </row>
    <row r="3139" spans="6:16" hidden="1" x14ac:dyDescent="0.2">
      <c r="F3139" t="s">
        <v>13034</v>
      </c>
      <c r="G3139" t="s">
        <v>2778</v>
      </c>
      <c r="H3139" s="3">
        <v>6.2692741439155206E-11</v>
      </c>
      <c r="I3139">
        <f>_xlfn.XLOOKUP(b2b3[[#This Row],[rxn]],mfs[rxn],mfs[flux_scaled],0)</f>
        <v>6.2692741400000005E-10</v>
      </c>
      <c r="J3139">
        <f>(b2b3[[#This Row],[flux]]-b2b3[[#This Row],[flux in mfs]])/b2b3[[#This Row],[flux]]</f>
        <v>-8.9999999937544288</v>
      </c>
      <c r="K3139">
        <f>ABS(b2b3[[#This Row],[(mfs - b2+b3) / mfs]])</f>
        <v>8.9999999937544288</v>
      </c>
      <c r="L3139" t="b">
        <f>_xlfn.TEXTAFTER(b2b3[[#This Row],[rxn]],"-",-1)="SPONT"</f>
        <v>0</v>
      </c>
      <c r="M3139" t="str">
        <f>_xlfn.TEXTAFTER(b2b3[[#This Row],[rxn]],"-",-1)</f>
        <v>RPL36A</v>
      </c>
      <c r="N3139" t="str">
        <f>_xlfn.XLOOKUP("'PRO-"&amp;b2b3[[#This Row],[enz]]&amp;"'",'[1]Sheet2 (2)'!$A:$A,'[1]Sheet2 (2)'!$B:$B,"")</f>
        <v/>
      </c>
      <c r="O3139">
        <f>IFERROR(_xlfn.XLOOKUP(b2b3[[#This Row],[Column2]],Table17[[#This Row],[rxn-no-enz]],Table17[[#This Row],[flux]],0),0)</f>
        <v>0</v>
      </c>
      <c r="P3139" t="str">
        <f>_xlfn.TEXTBEFORE(b2b3[[#This Row],[rxn]],"-",-1,,,"")</f>
        <v>PROWASTE</v>
      </c>
    </row>
    <row r="3140" spans="6:16" hidden="1" x14ac:dyDescent="0.2">
      <c r="F3140" t="s">
        <v>13036</v>
      </c>
      <c r="G3140" t="s">
        <v>2778</v>
      </c>
      <c r="H3140" s="3">
        <v>1.0897472530327E-10</v>
      </c>
      <c r="I3140">
        <f>_xlfn.XLOOKUP(b2b3[[#This Row],[rxn]],mfs[rxn],mfs[flux_scaled],0)</f>
        <v>1.0897472529999999E-9</v>
      </c>
      <c r="J3140">
        <f>(b2b3[[#This Row],[flux]]-b2b3[[#This Row],[flux in mfs]])/b2b3[[#This Row],[flux]]</f>
        <v>-8.9999999996999289</v>
      </c>
      <c r="K3140">
        <f>ABS(b2b3[[#This Row],[(mfs - b2+b3) / mfs]])</f>
        <v>8.9999999996999289</v>
      </c>
      <c r="L3140" t="b">
        <f>_xlfn.TEXTAFTER(b2b3[[#This Row],[rxn]],"-",-1)="SPONT"</f>
        <v>0</v>
      </c>
      <c r="M3140" t="str">
        <f>_xlfn.TEXTAFTER(b2b3[[#This Row],[rxn]],"-",-1)</f>
        <v>RPL38</v>
      </c>
      <c r="N3140" t="str">
        <f>_xlfn.XLOOKUP("'PRO-"&amp;b2b3[[#This Row],[enz]]&amp;"'",'[1]Sheet2 (2)'!$A:$A,'[1]Sheet2 (2)'!$B:$B,"")</f>
        <v/>
      </c>
      <c r="O3140">
        <f>IFERROR(_xlfn.XLOOKUP(b2b3[[#This Row],[Column2]],Table17[[#This Row],[rxn-no-enz]],Table17[[#This Row],[flux]],0),0)</f>
        <v>0</v>
      </c>
      <c r="P3140" t="str">
        <f>_xlfn.TEXTBEFORE(b2b3[[#This Row],[rxn]],"-",-1,,,"")</f>
        <v>PROWASTE</v>
      </c>
    </row>
    <row r="3141" spans="6:16" hidden="1" x14ac:dyDescent="0.2">
      <c r="F3141" t="s">
        <v>13038</v>
      </c>
      <c r="G3141" t="s">
        <v>2778</v>
      </c>
      <c r="H3141" s="3">
        <v>8.9992692687808703E-12</v>
      </c>
      <c r="I3141">
        <f>_xlfn.XLOOKUP(b2b3[[#This Row],[rxn]],mfs[rxn],mfs[flux_scaled],0)</f>
        <v>8.9992693000000001E-11</v>
      </c>
      <c r="J3141">
        <f>(b2b3[[#This Row],[flux]]-b2b3[[#This Row],[flux in mfs]])/b2b3[[#This Row],[flux]]</f>
        <v>-9.0000000346907392</v>
      </c>
      <c r="K3141">
        <f>ABS(b2b3[[#This Row],[(mfs - b2+b3) / mfs]])</f>
        <v>9.0000000346907392</v>
      </c>
      <c r="L3141" t="b">
        <f>_xlfn.TEXTAFTER(b2b3[[#This Row],[rxn]],"-",-1)="SPONT"</f>
        <v>0</v>
      </c>
      <c r="M3141" t="str">
        <f>_xlfn.TEXTAFTER(b2b3[[#This Row],[rxn]],"-",-1)</f>
        <v>RPL43A</v>
      </c>
      <c r="N3141" t="str">
        <f>_xlfn.XLOOKUP("'PRO-"&amp;b2b3[[#This Row],[enz]]&amp;"'",'[1]Sheet2 (2)'!$A:$A,'[1]Sheet2 (2)'!$B:$B,"")</f>
        <v/>
      </c>
      <c r="O3141">
        <f>IFERROR(_xlfn.XLOOKUP(b2b3[[#This Row],[Column2]],Table17[[#This Row],[rxn-no-enz]],Table17[[#This Row],[flux]],0),0)</f>
        <v>0</v>
      </c>
      <c r="P3141" t="str">
        <f>_xlfn.TEXTBEFORE(b2b3[[#This Row],[rxn]],"-",-1,,,"")</f>
        <v>PROWASTE</v>
      </c>
    </row>
    <row r="3142" spans="6:16" hidden="1" x14ac:dyDescent="0.2">
      <c r="F3142" t="s">
        <v>13039</v>
      </c>
      <c r="G3142" t="s">
        <v>2778</v>
      </c>
      <c r="H3142" s="3">
        <v>9.7204121469333199E-11</v>
      </c>
      <c r="I3142">
        <f>_xlfn.XLOOKUP(b2b3[[#This Row],[rxn]],mfs[rxn],mfs[flux_scaled],0)</f>
        <v>9.7204121500000002E-10</v>
      </c>
      <c r="J3142">
        <f>(b2b3[[#This Row],[flux]]-b2b3[[#This Row],[flux in mfs]])/b2b3[[#This Row],[flux]]</f>
        <v>-9.0000000031548879</v>
      </c>
      <c r="K3142">
        <f>ABS(b2b3[[#This Row],[(mfs - b2+b3) / mfs]])</f>
        <v>9.0000000031548879</v>
      </c>
      <c r="L3142" t="b">
        <f>_xlfn.TEXTAFTER(b2b3[[#This Row],[rxn]],"-",-1)="SPONT"</f>
        <v>0</v>
      </c>
      <c r="M3142" t="str">
        <f>_xlfn.TEXTAFTER(b2b3[[#This Row],[rxn]],"-",-1)</f>
        <v>RPL4A</v>
      </c>
      <c r="N3142" t="str">
        <f>_xlfn.XLOOKUP("'PRO-"&amp;b2b3[[#This Row],[enz]]&amp;"'",'[1]Sheet2 (2)'!$A:$A,'[1]Sheet2 (2)'!$B:$B,"")</f>
        <v/>
      </c>
      <c r="O3142">
        <f>IFERROR(_xlfn.XLOOKUP(b2b3[[#This Row],[Column2]],Table17[[#This Row],[rxn-no-enz]],Table17[[#This Row],[flux]],0),0)</f>
        <v>0</v>
      </c>
      <c r="P3142" t="str">
        <f>_xlfn.TEXTBEFORE(b2b3[[#This Row],[rxn]],"-",-1,,,"")</f>
        <v>PROWASTE</v>
      </c>
    </row>
    <row r="3143" spans="6:16" hidden="1" x14ac:dyDescent="0.2">
      <c r="F3143" t="s">
        <v>13040</v>
      </c>
      <c r="G3143" t="s">
        <v>2778</v>
      </c>
      <c r="H3143" s="3">
        <v>4.6620130188396201E-11</v>
      </c>
      <c r="I3143">
        <f>_xlfn.XLOOKUP(b2b3[[#This Row],[rxn]],mfs[rxn],mfs[flux_scaled],0)</f>
        <v>4.6620130199999999E-10</v>
      </c>
      <c r="J3143">
        <f>(b2b3[[#This Row],[flux]]-b2b3[[#This Row],[flux in mfs]])/b2b3[[#This Row],[flux]]</f>
        <v>-9.0000000024890099</v>
      </c>
      <c r="K3143">
        <f>ABS(b2b3[[#This Row],[(mfs - b2+b3) / mfs]])</f>
        <v>9.0000000024890099</v>
      </c>
      <c r="L3143" t="b">
        <f>_xlfn.TEXTAFTER(b2b3[[#This Row],[rxn]],"-",-1)="SPONT"</f>
        <v>0</v>
      </c>
      <c r="M3143" t="str">
        <f>_xlfn.TEXTAFTER(b2b3[[#This Row],[rxn]],"-",-1)</f>
        <v>RPL5</v>
      </c>
      <c r="N3143" t="str">
        <f>_xlfn.XLOOKUP("'PRO-"&amp;b2b3[[#This Row],[enz]]&amp;"'",'[1]Sheet2 (2)'!$A:$A,'[1]Sheet2 (2)'!$B:$B,"")</f>
        <v/>
      </c>
      <c r="O3143">
        <f>IFERROR(_xlfn.XLOOKUP(b2b3[[#This Row],[Column2]],Table17[[#This Row],[rxn-no-enz]],Table17[[#This Row],[flux]],0),0)</f>
        <v>0</v>
      </c>
      <c r="P3143" t="str">
        <f>_xlfn.TEXTBEFORE(b2b3[[#This Row],[rxn]],"-",-1,,,"")</f>
        <v>PROWASTE</v>
      </c>
    </row>
    <row r="3144" spans="6:16" hidden="1" x14ac:dyDescent="0.2">
      <c r="F3144" t="s">
        <v>13041</v>
      </c>
      <c r="G3144" t="s">
        <v>2778</v>
      </c>
      <c r="H3144" s="3">
        <v>5.9075414179184504E-11</v>
      </c>
      <c r="I3144">
        <f>_xlfn.XLOOKUP(b2b3[[#This Row],[rxn]],mfs[rxn],mfs[flux_scaled],0)</f>
        <v>5.9075414199999998E-10</v>
      </c>
      <c r="J3144">
        <f>(b2b3[[#This Row],[flux]]-b2b3[[#This Row],[flux in mfs]])/b2b3[[#This Row],[flux]]</f>
        <v>-9.0000000035235477</v>
      </c>
      <c r="K3144">
        <f>ABS(b2b3[[#This Row],[(mfs - b2+b3) / mfs]])</f>
        <v>9.0000000035235477</v>
      </c>
      <c r="L3144" t="b">
        <f>_xlfn.TEXTAFTER(b2b3[[#This Row],[rxn]],"-",-1)="SPONT"</f>
        <v>0</v>
      </c>
      <c r="M3144" t="str">
        <f>_xlfn.TEXTAFTER(b2b3[[#This Row],[rxn]],"-",-1)</f>
        <v>RPL6A</v>
      </c>
      <c r="N3144" t="str">
        <f>_xlfn.XLOOKUP("'PRO-"&amp;b2b3[[#This Row],[enz]]&amp;"'",'[1]Sheet2 (2)'!$A:$A,'[1]Sheet2 (2)'!$B:$B,"")</f>
        <v/>
      </c>
      <c r="O3144">
        <f>IFERROR(_xlfn.XLOOKUP(b2b3[[#This Row],[Column2]],Table17[[#This Row],[rxn-no-enz]],Table17[[#This Row],[flux]],0),0)</f>
        <v>0</v>
      </c>
      <c r="P3144" t="str">
        <f>_xlfn.TEXTBEFORE(b2b3[[#This Row],[rxn]],"-",-1,,,"")</f>
        <v>PROWASTE</v>
      </c>
    </row>
    <row r="3145" spans="6:16" hidden="1" x14ac:dyDescent="0.2">
      <c r="F3145" t="s">
        <v>13042</v>
      </c>
      <c r="G3145" t="s">
        <v>2778</v>
      </c>
      <c r="H3145" s="3">
        <v>1.0076322303444999E-10</v>
      </c>
      <c r="I3145">
        <f>_xlfn.XLOOKUP(b2b3[[#This Row],[rxn]],mfs[rxn],mfs[flux_scaled],0)</f>
        <v>1.00763223E-9</v>
      </c>
      <c r="J3145">
        <f>(b2b3[[#This Row],[flux]]-b2b3[[#This Row],[flux in mfs]])/b2b3[[#This Row],[flux]]</f>
        <v>-8.999999996581094</v>
      </c>
      <c r="K3145">
        <f>ABS(b2b3[[#This Row],[(mfs - b2+b3) / mfs]])</f>
        <v>8.999999996581094</v>
      </c>
      <c r="L3145" t="b">
        <f>_xlfn.TEXTAFTER(b2b3[[#This Row],[rxn]],"-",-1)="SPONT"</f>
        <v>0</v>
      </c>
      <c r="M3145" t="str">
        <f>_xlfn.TEXTAFTER(b2b3[[#This Row],[rxn]],"-",-1)</f>
        <v>RPL7A</v>
      </c>
      <c r="N3145" t="str">
        <f>_xlfn.XLOOKUP("'PRO-"&amp;b2b3[[#This Row],[enz]]&amp;"'",'[1]Sheet2 (2)'!$A:$A,'[1]Sheet2 (2)'!$B:$B,"")</f>
        <v/>
      </c>
      <c r="O3145">
        <f>IFERROR(_xlfn.XLOOKUP(b2b3[[#This Row],[Column2]],Table17[[#This Row],[rxn-no-enz]],Table17[[#This Row],[flux]],0),0)</f>
        <v>0</v>
      </c>
      <c r="P3145" t="str">
        <f>_xlfn.TEXTBEFORE(b2b3[[#This Row],[rxn]],"-",-1,,,"")</f>
        <v>PROWASTE</v>
      </c>
    </row>
    <row r="3146" spans="6:16" hidden="1" x14ac:dyDescent="0.2">
      <c r="F3146" t="s">
        <v>13043</v>
      </c>
      <c r="G3146" t="s">
        <v>2778</v>
      </c>
      <c r="H3146" s="3">
        <v>8.8782103714462102E-11</v>
      </c>
      <c r="I3146">
        <f>_xlfn.XLOOKUP(b2b3[[#This Row],[rxn]],mfs[rxn],mfs[flux_scaled],0)</f>
        <v>8.8782103699999999E-10</v>
      </c>
      <c r="J3146">
        <f>(b2b3[[#This Row],[flux]]-b2b3[[#This Row],[flux in mfs]])/b2b3[[#This Row],[flux]]</f>
        <v>-8.9999999983710559</v>
      </c>
      <c r="K3146">
        <f>ABS(b2b3[[#This Row],[(mfs - b2+b3) / mfs]])</f>
        <v>8.9999999983710559</v>
      </c>
      <c r="L3146" t="b">
        <f>_xlfn.TEXTAFTER(b2b3[[#This Row],[rxn]],"-",-1)="SPONT"</f>
        <v>0</v>
      </c>
      <c r="M3146" t="str">
        <f>_xlfn.TEXTAFTER(b2b3[[#This Row],[rxn]],"-",-1)</f>
        <v>RPL8A</v>
      </c>
      <c r="N3146" t="str">
        <f>_xlfn.XLOOKUP("'PRO-"&amp;b2b3[[#This Row],[enz]]&amp;"'",'[1]Sheet2 (2)'!$A:$A,'[1]Sheet2 (2)'!$B:$B,"")</f>
        <v/>
      </c>
      <c r="O3146">
        <f>IFERROR(_xlfn.XLOOKUP(b2b3[[#This Row],[Column2]],Table17[[#This Row],[rxn-no-enz]],Table17[[#This Row],[flux]],0),0)</f>
        <v>0</v>
      </c>
      <c r="P3146" t="str">
        <f>_xlfn.TEXTBEFORE(b2b3[[#This Row],[rxn]],"-",-1,,,"")</f>
        <v>PROWASTE</v>
      </c>
    </row>
    <row r="3147" spans="6:16" hidden="1" x14ac:dyDescent="0.2">
      <c r="F3147" t="s">
        <v>13044</v>
      </c>
      <c r="G3147" t="s">
        <v>2778</v>
      </c>
      <c r="H3147" s="3">
        <v>3.0389065982707403E-11</v>
      </c>
      <c r="I3147">
        <f>_xlfn.XLOOKUP(b2b3[[#This Row],[rxn]],mfs[rxn],mfs[flux_scaled],0)</f>
        <v>3.0389066000000002E-10</v>
      </c>
      <c r="J3147">
        <f>(b2b3[[#This Row],[flux]]-b2b3[[#This Row],[flux in mfs]])/b2b3[[#This Row],[flux]]</f>
        <v>-9.000000005690401</v>
      </c>
      <c r="K3147">
        <f>ABS(b2b3[[#This Row],[(mfs - b2+b3) / mfs]])</f>
        <v>9.000000005690401</v>
      </c>
      <c r="L3147" t="b">
        <f>_xlfn.TEXTAFTER(b2b3[[#This Row],[rxn]],"-",-1)="SPONT"</f>
        <v>0</v>
      </c>
      <c r="M3147" t="str">
        <f>_xlfn.TEXTAFTER(b2b3[[#This Row],[rxn]],"-",-1)</f>
        <v>RPL8B</v>
      </c>
      <c r="N3147" t="str">
        <f>_xlfn.XLOOKUP("'PRO-"&amp;b2b3[[#This Row],[enz]]&amp;"'",'[1]Sheet2 (2)'!$A:$A,'[1]Sheet2 (2)'!$B:$B,"")</f>
        <v/>
      </c>
      <c r="O3147">
        <f>IFERROR(_xlfn.XLOOKUP(b2b3[[#This Row],[Column2]],Table17[[#This Row],[rxn-no-enz]],Table17[[#This Row],[flux]],0),0)</f>
        <v>0</v>
      </c>
      <c r="P3147" t="str">
        <f>_xlfn.TEXTBEFORE(b2b3[[#This Row],[rxn]],"-",-1,,,"")</f>
        <v>PROWASTE</v>
      </c>
    </row>
    <row r="3148" spans="6:16" hidden="1" x14ac:dyDescent="0.2">
      <c r="F3148" t="s">
        <v>13045</v>
      </c>
      <c r="G3148" t="s">
        <v>2778</v>
      </c>
      <c r="H3148" s="3">
        <v>1.9805007100744801E-10</v>
      </c>
      <c r="I3148">
        <f>_xlfn.XLOOKUP(b2b3[[#This Row],[rxn]],mfs[rxn],mfs[flux_scaled],0)</f>
        <v>1.98050071E-9</v>
      </c>
      <c r="J3148">
        <f>(b2b3[[#This Row],[flux]]-b2b3[[#This Row],[flux in mfs]])/b2b3[[#This Row],[flux]]</f>
        <v>-8.9999999996239328</v>
      </c>
      <c r="K3148">
        <f>ABS(b2b3[[#This Row],[(mfs - b2+b3) / mfs]])</f>
        <v>8.9999999996239328</v>
      </c>
      <c r="L3148" t="b">
        <f>_xlfn.TEXTAFTER(b2b3[[#This Row],[rxn]],"-",-1)="SPONT"</f>
        <v>0</v>
      </c>
      <c r="M3148" t="str">
        <f>_xlfn.TEXTAFTER(b2b3[[#This Row],[rxn]],"-",-1)</f>
        <v>RPL9A</v>
      </c>
      <c r="N3148" t="str">
        <f>_xlfn.XLOOKUP("'PRO-"&amp;b2b3[[#This Row],[enz]]&amp;"'",'[1]Sheet2 (2)'!$A:$A,'[1]Sheet2 (2)'!$B:$B,"")</f>
        <v/>
      </c>
      <c r="O3148">
        <f>IFERROR(_xlfn.XLOOKUP(b2b3[[#This Row],[Column2]],Table17[[#This Row],[rxn-no-enz]],Table17[[#This Row],[flux]],0),0)</f>
        <v>0</v>
      </c>
      <c r="P3148" t="str">
        <f>_xlfn.TEXTBEFORE(b2b3[[#This Row],[rxn]],"-",-1,,,"")</f>
        <v>PROWASTE</v>
      </c>
    </row>
    <row r="3149" spans="6:16" hidden="1" x14ac:dyDescent="0.2">
      <c r="F3149" t="s">
        <v>13046</v>
      </c>
      <c r="G3149" t="s">
        <v>2778</v>
      </c>
      <c r="H3149" s="3">
        <v>2.7164936562860402E-10</v>
      </c>
      <c r="I3149">
        <f>_xlfn.XLOOKUP(b2b3[[#This Row],[rxn]],mfs[rxn],mfs[flux_scaled],0)</f>
        <v>2.716493656E-9</v>
      </c>
      <c r="J3149">
        <f>(b2b3[[#This Row],[flux]]-b2b3[[#This Row],[flux in mfs]])/b2b3[[#This Row],[flux]]</f>
        <v>-8.9999999989470254</v>
      </c>
      <c r="K3149">
        <f>ABS(b2b3[[#This Row],[(mfs - b2+b3) / mfs]])</f>
        <v>8.9999999989470254</v>
      </c>
      <c r="L3149" t="b">
        <f>_xlfn.TEXTAFTER(b2b3[[#This Row],[rxn]],"-",-1)="SPONT"</f>
        <v>0</v>
      </c>
      <c r="M3149" t="str">
        <f>_xlfn.TEXTAFTER(b2b3[[#This Row],[rxn]],"-",-1)</f>
        <v>RPP0</v>
      </c>
      <c r="N3149" t="str">
        <f>_xlfn.XLOOKUP("'PRO-"&amp;b2b3[[#This Row],[enz]]&amp;"'",'[1]Sheet2 (2)'!$A:$A,'[1]Sheet2 (2)'!$B:$B,"")</f>
        <v/>
      </c>
      <c r="O3149">
        <f>IFERROR(_xlfn.XLOOKUP(b2b3[[#This Row],[Column2]],Table17[[#This Row],[rxn-no-enz]],Table17[[#This Row],[flux]],0),0)</f>
        <v>0</v>
      </c>
      <c r="P3149" t="str">
        <f>_xlfn.TEXTBEFORE(b2b3[[#This Row],[rxn]],"-",-1,,,"")</f>
        <v>PROWASTE</v>
      </c>
    </row>
    <row r="3150" spans="6:16" hidden="1" x14ac:dyDescent="0.2">
      <c r="F3150" t="s">
        <v>13047</v>
      </c>
      <c r="G3150" t="s">
        <v>2778</v>
      </c>
      <c r="H3150" s="3">
        <v>7.35462065794311E-10</v>
      </c>
      <c r="I3150">
        <f>_xlfn.XLOOKUP(b2b3[[#This Row],[rxn]],mfs[rxn],mfs[flux_scaled],0)</f>
        <v>7.3546206579999997E-9</v>
      </c>
      <c r="J3150">
        <f>(b2b3[[#This Row],[flux]]-b2b3[[#This Row],[flux in mfs]])/b2b3[[#This Row],[flux]]</f>
        <v>-9.0000000000773515</v>
      </c>
      <c r="K3150">
        <f>ABS(b2b3[[#This Row],[(mfs - b2+b3) / mfs]])</f>
        <v>9.0000000000773515</v>
      </c>
      <c r="L3150" t="b">
        <f>_xlfn.TEXTAFTER(b2b3[[#This Row],[rxn]],"-",-1)="SPONT"</f>
        <v>0</v>
      </c>
      <c r="M3150" t="str">
        <f>_xlfn.TEXTAFTER(b2b3[[#This Row],[rxn]],"-",-1)</f>
        <v>RPP2A</v>
      </c>
      <c r="N3150" t="str">
        <f>_xlfn.XLOOKUP("'PRO-"&amp;b2b3[[#This Row],[enz]]&amp;"'",'[1]Sheet2 (2)'!$A:$A,'[1]Sheet2 (2)'!$B:$B,"")</f>
        <v/>
      </c>
      <c r="O3150">
        <f>IFERROR(_xlfn.XLOOKUP(b2b3[[#This Row],[Column2]],Table17[[#This Row],[rxn-no-enz]],Table17[[#This Row],[flux]],0),0)</f>
        <v>0</v>
      </c>
      <c r="P3150" t="str">
        <f>_xlfn.TEXTBEFORE(b2b3[[#This Row],[rxn]],"-",-1,,,"")</f>
        <v>PROWASTE</v>
      </c>
    </row>
    <row r="3151" spans="6:16" hidden="1" x14ac:dyDescent="0.2">
      <c r="F3151" t="s">
        <v>13048</v>
      </c>
      <c r="G3151" t="s">
        <v>2778</v>
      </c>
      <c r="H3151" s="3">
        <v>1.36969020018889E-10</v>
      </c>
      <c r="I3151">
        <f>_xlfn.XLOOKUP(b2b3[[#This Row],[rxn]],mfs[rxn],mfs[flux_scaled],0)</f>
        <v>1.3696902000000001E-9</v>
      </c>
      <c r="J3151">
        <f>(b2b3[[#This Row],[flux]]-b2b3[[#This Row],[flux in mfs]])/b2b3[[#This Row],[flux]]</f>
        <v>-8.9999999986209289</v>
      </c>
      <c r="K3151">
        <f>ABS(b2b3[[#This Row],[(mfs - b2+b3) / mfs]])</f>
        <v>8.9999999986209289</v>
      </c>
      <c r="L3151" t="b">
        <f>_xlfn.TEXTAFTER(b2b3[[#This Row],[rxn]],"-",-1)="SPONT"</f>
        <v>0</v>
      </c>
      <c r="M3151" t="str">
        <f>_xlfn.TEXTAFTER(b2b3[[#This Row],[rxn]],"-",-1)</f>
        <v>RPS0A</v>
      </c>
      <c r="N3151" t="str">
        <f>_xlfn.XLOOKUP("'PRO-"&amp;b2b3[[#This Row],[enz]]&amp;"'",'[1]Sheet2 (2)'!$A:$A,'[1]Sheet2 (2)'!$B:$B,"")</f>
        <v/>
      </c>
      <c r="O3151">
        <f>IFERROR(_xlfn.XLOOKUP(b2b3[[#This Row],[Column2]],Table17[[#This Row],[rxn-no-enz]],Table17[[#This Row],[flux]],0),0)</f>
        <v>0</v>
      </c>
      <c r="P3151" t="str">
        <f>_xlfn.TEXTBEFORE(b2b3[[#This Row],[rxn]],"-",-1,,,"")</f>
        <v>PROWASTE</v>
      </c>
    </row>
    <row r="3152" spans="6:16" hidden="1" x14ac:dyDescent="0.2">
      <c r="F3152" t="s">
        <v>13049</v>
      </c>
      <c r="G3152" t="s">
        <v>2778</v>
      </c>
      <c r="H3152" s="3">
        <v>1.10763537622007E-10</v>
      </c>
      <c r="I3152">
        <f>_xlfn.XLOOKUP(b2b3[[#This Row],[rxn]],mfs[rxn],mfs[flux_scaled],0)</f>
        <v>1.107635376E-9</v>
      </c>
      <c r="J3152">
        <f>(b2b3[[#This Row],[flux]]-b2b3[[#This Row],[flux in mfs]])/b2b3[[#This Row],[flux]]</f>
        <v>-8.9999999980131555</v>
      </c>
      <c r="K3152">
        <f>ABS(b2b3[[#This Row],[(mfs - b2+b3) / mfs]])</f>
        <v>8.9999999980131555</v>
      </c>
      <c r="L3152" t="b">
        <f>_xlfn.TEXTAFTER(b2b3[[#This Row],[rxn]],"-",-1)="SPONT"</f>
        <v>0</v>
      </c>
      <c r="M3152" t="str">
        <f>_xlfn.TEXTAFTER(b2b3[[#This Row],[rxn]],"-",-1)</f>
        <v>RPS10A</v>
      </c>
      <c r="N3152" t="str">
        <f>_xlfn.XLOOKUP("'PRO-"&amp;b2b3[[#This Row],[enz]]&amp;"'",'[1]Sheet2 (2)'!$A:$A,'[1]Sheet2 (2)'!$B:$B,"")</f>
        <v/>
      </c>
      <c r="O3152">
        <f>IFERROR(_xlfn.XLOOKUP(b2b3[[#This Row],[Column2]],Table17[[#This Row],[rxn-no-enz]],Table17[[#This Row],[flux]],0),0)</f>
        <v>0</v>
      </c>
      <c r="P3152" t="str">
        <f>_xlfn.TEXTBEFORE(b2b3[[#This Row],[rxn]],"-",-1,,,"")</f>
        <v>PROWASTE</v>
      </c>
    </row>
    <row r="3153" spans="6:16" hidden="1" x14ac:dyDescent="0.2">
      <c r="F3153" t="s">
        <v>13050</v>
      </c>
      <c r="G3153" t="s">
        <v>2778</v>
      </c>
      <c r="H3153" s="3">
        <v>1.41560147909372E-11</v>
      </c>
      <c r="I3153">
        <f>_xlfn.XLOOKUP(b2b3[[#This Row],[rxn]],mfs[rxn],mfs[flux_scaled],0)</f>
        <v>1.4156014800000001E-10</v>
      </c>
      <c r="J3153">
        <f>(b2b3[[#This Row],[flux]]-b2b3[[#This Row],[flux in mfs]])/b2b3[[#This Row],[flux]]</f>
        <v>-9.0000000064020842</v>
      </c>
      <c r="K3153">
        <f>ABS(b2b3[[#This Row],[(mfs - b2+b3) / mfs]])</f>
        <v>9.0000000064020842</v>
      </c>
      <c r="L3153" t="b">
        <f>_xlfn.TEXTAFTER(b2b3[[#This Row],[rxn]],"-",-1)="SPONT"</f>
        <v>0</v>
      </c>
      <c r="M3153" t="str">
        <f>_xlfn.TEXTAFTER(b2b3[[#This Row],[rxn]],"-",-1)</f>
        <v>RPS11A</v>
      </c>
      <c r="N3153" t="str">
        <f>_xlfn.XLOOKUP("'PRO-"&amp;b2b3[[#This Row],[enz]]&amp;"'",'[1]Sheet2 (2)'!$A:$A,'[1]Sheet2 (2)'!$B:$B,"")</f>
        <v/>
      </c>
      <c r="O3153">
        <f>IFERROR(_xlfn.XLOOKUP(b2b3[[#This Row],[Column2]],Table17[[#This Row],[rxn-no-enz]],Table17[[#This Row],[flux]],0),0)</f>
        <v>0</v>
      </c>
      <c r="P3153" t="str">
        <f>_xlfn.TEXTBEFORE(b2b3[[#This Row],[rxn]],"-",-1,,,"")</f>
        <v>PROWASTE</v>
      </c>
    </row>
    <row r="3154" spans="6:16" hidden="1" x14ac:dyDescent="0.2">
      <c r="F3154" t="s">
        <v>13051</v>
      </c>
      <c r="G3154" t="s">
        <v>2778</v>
      </c>
      <c r="H3154" s="3">
        <v>1.1851017683874701E-10</v>
      </c>
      <c r="I3154">
        <f>_xlfn.XLOOKUP(b2b3[[#This Row],[rxn]],mfs[rxn],mfs[flux_scaled],0)</f>
        <v>1.1851017679999999E-9</v>
      </c>
      <c r="J3154">
        <f>(b2b3[[#This Row],[flux]]-b2b3[[#This Row],[flux in mfs]])/b2b3[[#This Row],[flux]]</f>
        <v>-8.9999999967304891</v>
      </c>
      <c r="K3154">
        <f>ABS(b2b3[[#This Row],[(mfs - b2+b3) / mfs]])</f>
        <v>8.9999999967304891</v>
      </c>
      <c r="L3154" t="b">
        <f>_xlfn.TEXTAFTER(b2b3[[#This Row],[rxn]],"-",-1)="SPONT"</f>
        <v>0</v>
      </c>
      <c r="M3154" t="str">
        <f>_xlfn.TEXTAFTER(b2b3[[#This Row],[rxn]],"-",-1)</f>
        <v>RPS12</v>
      </c>
      <c r="N3154" t="str">
        <f>_xlfn.XLOOKUP("'PRO-"&amp;b2b3[[#This Row],[enz]]&amp;"'",'[1]Sheet2 (2)'!$A:$A,'[1]Sheet2 (2)'!$B:$B,"")</f>
        <v/>
      </c>
      <c r="O3154">
        <f>IFERROR(_xlfn.XLOOKUP(b2b3[[#This Row],[Column2]],Table17[[#This Row],[rxn-no-enz]],Table17[[#This Row],[flux]],0),0)</f>
        <v>0</v>
      </c>
      <c r="P3154" t="str">
        <f>_xlfn.TEXTBEFORE(b2b3[[#This Row],[rxn]],"-",-1,,,"")</f>
        <v>PROWASTE</v>
      </c>
    </row>
    <row r="3155" spans="6:16" hidden="1" x14ac:dyDescent="0.2">
      <c r="F3155" t="s">
        <v>13053</v>
      </c>
      <c r="G3155" t="s">
        <v>2778</v>
      </c>
      <c r="H3155" s="3">
        <v>6.5271608570034894E-11</v>
      </c>
      <c r="I3155">
        <f>_xlfn.XLOOKUP(b2b3[[#This Row],[rxn]],mfs[rxn],mfs[flux_scaled],0)</f>
        <v>6.5271608600000008E-10</v>
      </c>
      <c r="J3155">
        <f>(b2b3[[#This Row],[flux]]-b2b3[[#This Row],[flux in mfs]])/b2b3[[#This Row],[flux]]</f>
        <v>-9.0000000045908344</v>
      </c>
      <c r="K3155">
        <f>ABS(b2b3[[#This Row],[(mfs - b2+b3) / mfs]])</f>
        <v>9.0000000045908344</v>
      </c>
      <c r="L3155" t="b">
        <f>_xlfn.TEXTAFTER(b2b3[[#This Row],[rxn]],"-",-1)="SPONT"</f>
        <v>0</v>
      </c>
      <c r="M3155" t="str">
        <f>_xlfn.TEXTAFTER(b2b3[[#This Row],[rxn]],"-",-1)</f>
        <v>RPS14A</v>
      </c>
      <c r="N3155" t="str">
        <f>_xlfn.XLOOKUP("'PRO-"&amp;b2b3[[#This Row],[enz]]&amp;"'",'[1]Sheet2 (2)'!$A:$A,'[1]Sheet2 (2)'!$B:$B,"")</f>
        <v/>
      </c>
      <c r="O3155">
        <f>IFERROR(_xlfn.XLOOKUP(b2b3[[#This Row],[Column2]],Table17[[#This Row],[rxn-no-enz]],Table17[[#This Row],[flux]],0),0)</f>
        <v>0</v>
      </c>
      <c r="P3155" t="str">
        <f>_xlfn.TEXTBEFORE(b2b3[[#This Row],[rxn]],"-",-1,,,"")</f>
        <v>PROWASTE</v>
      </c>
    </row>
    <row r="3156" spans="6:16" hidden="1" x14ac:dyDescent="0.2">
      <c r="F3156" t="s">
        <v>13054</v>
      </c>
      <c r="G3156" t="s">
        <v>2778</v>
      </c>
      <c r="H3156" s="3">
        <v>1.8291149305696101E-11</v>
      </c>
      <c r="I3156">
        <f>_xlfn.XLOOKUP(b2b3[[#This Row],[rxn]],mfs[rxn],mfs[flux_scaled],0)</f>
        <v>1.8291149299999999E-10</v>
      </c>
      <c r="J3156">
        <f>(b2b3[[#This Row],[flux]]-b2b3[[#This Row],[flux in mfs]])/b2b3[[#This Row],[flux]]</f>
        <v>-8.9999999968858688</v>
      </c>
      <c r="K3156">
        <f>ABS(b2b3[[#This Row],[(mfs - b2+b3) / mfs]])</f>
        <v>8.9999999968858688</v>
      </c>
      <c r="L3156" t="b">
        <f>_xlfn.TEXTAFTER(b2b3[[#This Row],[rxn]],"-",-1)="SPONT"</f>
        <v>0</v>
      </c>
      <c r="M3156" t="str">
        <f>_xlfn.TEXTAFTER(b2b3[[#This Row],[rxn]],"-",-1)</f>
        <v>RPS15</v>
      </c>
      <c r="N3156" t="str">
        <f>_xlfn.XLOOKUP("'PRO-"&amp;b2b3[[#This Row],[enz]]&amp;"'",'[1]Sheet2 (2)'!$A:$A,'[1]Sheet2 (2)'!$B:$B,"")</f>
        <v/>
      </c>
      <c r="O3156">
        <f>IFERROR(_xlfn.XLOOKUP(b2b3[[#This Row],[Column2]],Table17[[#This Row],[rxn-no-enz]],Table17[[#This Row],[flux]],0),0)</f>
        <v>0</v>
      </c>
      <c r="P3156" t="str">
        <f>_xlfn.TEXTBEFORE(b2b3[[#This Row],[rxn]],"-",-1,,,"")</f>
        <v>PROWASTE</v>
      </c>
    </row>
    <row r="3157" spans="6:16" hidden="1" x14ac:dyDescent="0.2">
      <c r="F3157" t="s">
        <v>13055</v>
      </c>
      <c r="G3157" t="s">
        <v>2778</v>
      </c>
      <c r="H3157" s="3">
        <v>1.5641524143239199E-10</v>
      </c>
      <c r="I3157">
        <f>_xlfn.XLOOKUP(b2b3[[#This Row],[rxn]],mfs[rxn],mfs[flux_scaled],0)</f>
        <v>1.564152414E-9</v>
      </c>
      <c r="J3157">
        <f>(b2b3[[#This Row],[flux]]-b2b3[[#This Row],[flux in mfs]])/b2b3[[#This Row],[flux]]</f>
        <v>-8.9999999979291037</v>
      </c>
      <c r="K3157">
        <f>ABS(b2b3[[#This Row],[(mfs - b2+b3) / mfs]])</f>
        <v>8.9999999979291037</v>
      </c>
      <c r="L3157" t="b">
        <f>_xlfn.TEXTAFTER(b2b3[[#This Row],[rxn]],"-",-1)="SPONT"</f>
        <v>0</v>
      </c>
      <c r="M3157" t="str">
        <f>_xlfn.TEXTAFTER(b2b3[[#This Row],[rxn]],"-",-1)</f>
        <v>RPS16A</v>
      </c>
      <c r="N3157" t="str">
        <f>_xlfn.XLOOKUP("'PRO-"&amp;b2b3[[#This Row],[enz]]&amp;"'",'[1]Sheet2 (2)'!$A:$A,'[1]Sheet2 (2)'!$B:$B,"")</f>
        <v/>
      </c>
      <c r="O3157">
        <f>IFERROR(_xlfn.XLOOKUP(b2b3[[#This Row],[Column2]],Table17[[#This Row],[rxn-no-enz]],Table17[[#This Row],[flux]],0),0)</f>
        <v>0</v>
      </c>
      <c r="P3157" t="str">
        <f>_xlfn.TEXTBEFORE(b2b3[[#This Row],[rxn]],"-",-1,,,"")</f>
        <v>PROWASTE</v>
      </c>
    </row>
    <row r="3158" spans="6:16" hidden="1" x14ac:dyDescent="0.2">
      <c r="F3158" t="s">
        <v>13056</v>
      </c>
      <c r="G3158" t="s">
        <v>2778</v>
      </c>
      <c r="H3158" s="3">
        <v>4.0125333403249698E-11</v>
      </c>
      <c r="I3158">
        <f>_xlfn.XLOOKUP(b2b3[[#This Row],[rxn]],mfs[rxn],mfs[flux_scaled],0)</f>
        <v>4.0125333400000001E-10</v>
      </c>
      <c r="J3158">
        <f>(b2b3[[#This Row],[flux]]-b2b3[[#This Row],[flux in mfs]])/b2b3[[#This Row],[flux]]</f>
        <v>-8.9999999991901145</v>
      </c>
      <c r="K3158">
        <f>ABS(b2b3[[#This Row],[(mfs - b2+b3) / mfs]])</f>
        <v>8.9999999991901145</v>
      </c>
      <c r="L3158" t="b">
        <f>_xlfn.TEXTAFTER(b2b3[[#This Row],[rxn]],"-",-1)="SPONT"</f>
        <v>0</v>
      </c>
      <c r="M3158" t="str">
        <f>_xlfn.TEXTAFTER(b2b3[[#This Row],[rxn]],"-",-1)</f>
        <v>RPS17A</v>
      </c>
      <c r="N3158" t="str">
        <f>_xlfn.XLOOKUP("'PRO-"&amp;b2b3[[#This Row],[enz]]&amp;"'",'[1]Sheet2 (2)'!$A:$A,'[1]Sheet2 (2)'!$B:$B,"")</f>
        <v/>
      </c>
      <c r="O3158">
        <f>IFERROR(_xlfn.XLOOKUP(b2b3[[#This Row],[Column2]],Table17[[#This Row],[rxn-no-enz]],Table17[[#This Row],[flux]],0),0)</f>
        <v>0</v>
      </c>
      <c r="P3158" t="str">
        <f>_xlfn.TEXTBEFORE(b2b3[[#This Row],[rxn]],"-",-1,,,"")</f>
        <v>PROWASTE</v>
      </c>
    </row>
    <row r="3159" spans="6:16" hidden="1" x14ac:dyDescent="0.2">
      <c r="F3159" t="s">
        <v>13057</v>
      </c>
      <c r="G3159" t="s">
        <v>2778</v>
      </c>
      <c r="H3159" s="3">
        <v>2.1630951439027399E-10</v>
      </c>
      <c r="I3159">
        <f>_xlfn.XLOOKUP(b2b3[[#This Row],[rxn]],mfs[rxn],mfs[flux_scaled],0)</f>
        <v>2.1630951439999997E-9</v>
      </c>
      <c r="J3159">
        <f>(b2b3[[#This Row],[flux]]-b2b3[[#This Row],[flux in mfs]])/b2b3[[#This Row],[flux]]</f>
        <v>-9.0000000004496332</v>
      </c>
      <c r="K3159">
        <f>ABS(b2b3[[#This Row],[(mfs - b2+b3) / mfs]])</f>
        <v>9.0000000004496332</v>
      </c>
      <c r="L3159" t="b">
        <f>_xlfn.TEXTAFTER(b2b3[[#This Row],[rxn]],"-",-1)="SPONT"</f>
        <v>0</v>
      </c>
      <c r="M3159" t="str">
        <f>_xlfn.TEXTAFTER(b2b3[[#This Row],[rxn]],"-",-1)</f>
        <v>RPS18A</v>
      </c>
      <c r="N3159" t="str">
        <f>_xlfn.XLOOKUP("'PRO-"&amp;b2b3[[#This Row],[enz]]&amp;"'",'[1]Sheet2 (2)'!$A:$A,'[1]Sheet2 (2)'!$B:$B,"")</f>
        <v/>
      </c>
      <c r="O3159">
        <f>IFERROR(_xlfn.XLOOKUP(b2b3[[#This Row],[Column2]],Table17[[#This Row],[rxn-no-enz]],Table17[[#This Row],[flux]],0),0)</f>
        <v>0</v>
      </c>
      <c r="P3159" t="str">
        <f>_xlfn.TEXTBEFORE(b2b3[[#This Row],[rxn]],"-",-1,,,"")</f>
        <v>PROWASTE</v>
      </c>
    </row>
    <row r="3160" spans="6:16" hidden="1" x14ac:dyDescent="0.2">
      <c r="F3160" t="s">
        <v>13058</v>
      </c>
      <c r="G3160" t="s">
        <v>2778</v>
      </c>
      <c r="H3160" s="3">
        <v>2.8226142541889202E-10</v>
      </c>
      <c r="I3160">
        <f>_xlfn.XLOOKUP(b2b3[[#This Row],[rxn]],mfs[rxn],mfs[flux_scaled],0)</f>
        <v>2.8226142539999999E-9</v>
      </c>
      <c r="J3160">
        <f>(b2b3[[#This Row],[flux]]-b2b3[[#This Row],[flux in mfs]])/b2b3[[#This Row],[flux]]</f>
        <v>-8.9999999993306901</v>
      </c>
      <c r="K3160">
        <f>ABS(b2b3[[#This Row],[(mfs - b2+b3) / mfs]])</f>
        <v>8.9999999993306901</v>
      </c>
      <c r="L3160" t="b">
        <f>_xlfn.TEXTAFTER(b2b3[[#This Row],[rxn]],"-",-1)="SPONT"</f>
        <v>0</v>
      </c>
      <c r="M3160" t="str">
        <f>_xlfn.TEXTAFTER(b2b3[[#This Row],[rxn]],"-",-1)</f>
        <v>RPS19A</v>
      </c>
      <c r="N3160" t="str">
        <f>_xlfn.XLOOKUP("'PRO-"&amp;b2b3[[#This Row],[enz]]&amp;"'",'[1]Sheet2 (2)'!$A:$A,'[1]Sheet2 (2)'!$B:$B,"")</f>
        <v/>
      </c>
      <c r="O3160">
        <f>IFERROR(_xlfn.XLOOKUP(b2b3[[#This Row],[Column2]],Table17[[#This Row],[rxn-no-enz]],Table17[[#This Row],[flux]],0),0)</f>
        <v>0</v>
      </c>
      <c r="P3160" t="str">
        <f>_xlfn.TEXTBEFORE(b2b3[[#This Row],[rxn]],"-",-1,,,"")</f>
        <v>PROWASTE</v>
      </c>
    </row>
    <row r="3161" spans="6:16" hidden="1" x14ac:dyDescent="0.2">
      <c r="F3161" t="s">
        <v>13059</v>
      </c>
      <c r="G3161" t="s">
        <v>2778</v>
      </c>
      <c r="H3161" s="3">
        <v>1.4336704236905201E-10</v>
      </c>
      <c r="I3161">
        <f>_xlfn.XLOOKUP(b2b3[[#This Row],[rxn]],mfs[rxn],mfs[flux_scaled],0)</f>
        <v>1.4336704240000001E-9</v>
      </c>
      <c r="J3161">
        <f>(b2b3[[#This Row],[flux]]-b2b3[[#This Row],[flux in mfs]])/b2b3[[#This Row],[flux]]</f>
        <v>-9.0000000021586555</v>
      </c>
      <c r="K3161">
        <f>ABS(b2b3[[#This Row],[(mfs - b2+b3) / mfs]])</f>
        <v>9.0000000021586555</v>
      </c>
      <c r="L3161" t="b">
        <f>_xlfn.TEXTAFTER(b2b3[[#This Row],[rxn]],"-",-1)="SPONT"</f>
        <v>0</v>
      </c>
      <c r="M3161" t="str">
        <f>_xlfn.TEXTAFTER(b2b3[[#This Row],[rxn]],"-",-1)</f>
        <v>RPS1A</v>
      </c>
      <c r="N3161" t="str">
        <f>_xlfn.XLOOKUP("'PRO-"&amp;b2b3[[#This Row],[enz]]&amp;"'",'[1]Sheet2 (2)'!$A:$A,'[1]Sheet2 (2)'!$B:$B,"")</f>
        <v/>
      </c>
      <c r="O3161">
        <f>IFERROR(_xlfn.XLOOKUP(b2b3[[#This Row],[Column2]],Table17[[#This Row],[rxn-no-enz]],Table17[[#This Row],[flux]],0),0)</f>
        <v>0</v>
      </c>
      <c r="P3161" t="str">
        <f>_xlfn.TEXTBEFORE(b2b3[[#This Row],[rxn]],"-",-1,,,"")</f>
        <v>PROWASTE</v>
      </c>
    </row>
    <row r="3162" spans="6:16" hidden="1" x14ac:dyDescent="0.2">
      <c r="F3162" t="s">
        <v>13060</v>
      </c>
      <c r="G3162" t="s">
        <v>2778</v>
      </c>
      <c r="H3162" s="3">
        <v>5.6949084168707598E-11</v>
      </c>
      <c r="I3162">
        <f>_xlfn.XLOOKUP(b2b3[[#This Row],[rxn]],mfs[rxn],mfs[flux_scaled],0)</f>
        <v>5.6949084200000008E-10</v>
      </c>
      <c r="J3162">
        <f>(b2b3[[#This Row],[flux]]-b2b3[[#This Row],[flux in mfs]])/b2b3[[#This Row],[flux]]</f>
        <v>-9.0000000054948046</v>
      </c>
      <c r="K3162">
        <f>ABS(b2b3[[#This Row],[(mfs - b2+b3) / mfs]])</f>
        <v>9.0000000054948046</v>
      </c>
      <c r="L3162" t="b">
        <f>_xlfn.TEXTAFTER(b2b3[[#This Row],[rxn]],"-",-1)="SPONT"</f>
        <v>0</v>
      </c>
      <c r="M3162" t="str">
        <f>_xlfn.TEXTAFTER(b2b3[[#This Row],[rxn]],"-",-1)</f>
        <v>RPS2</v>
      </c>
      <c r="N3162" t="str">
        <f>_xlfn.XLOOKUP("'PRO-"&amp;b2b3[[#This Row],[enz]]&amp;"'",'[1]Sheet2 (2)'!$A:$A,'[1]Sheet2 (2)'!$B:$B,"")</f>
        <v/>
      </c>
      <c r="O3162">
        <f>IFERROR(_xlfn.XLOOKUP(b2b3[[#This Row],[Column2]],Table17[[#This Row],[rxn-no-enz]],Table17[[#This Row],[flux]],0),0)</f>
        <v>0</v>
      </c>
      <c r="P3162" t="str">
        <f>_xlfn.TEXTBEFORE(b2b3[[#This Row],[rxn]],"-",-1,,,"")</f>
        <v>PROWASTE</v>
      </c>
    </row>
    <row r="3163" spans="6:16" hidden="1" x14ac:dyDescent="0.2">
      <c r="F3163" t="s">
        <v>13061</v>
      </c>
      <c r="G3163" t="s">
        <v>2778</v>
      </c>
      <c r="H3163" s="3">
        <v>1.99936192300988E-10</v>
      </c>
      <c r="I3163">
        <f>_xlfn.XLOOKUP(b2b3[[#This Row],[rxn]],mfs[rxn],mfs[flux_scaled],0)</f>
        <v>1.9993619229999999E-9</v>
      </c>
      <c r="J3163">
        <f>(b2b3[[#This Row],[flux]]-b2b3[[#This Row],[flux in mfs]])/b2b3[[#This Row],[flux]]</f>
        <v>-8.9999999999505835</v>
      </c>
      <c r="K3163">
        <f>ABS(b2b3[[#This Row],[(mfs - b2+b3) / mfs]])</f>
        <v>8.9999999999505835</v>
      </c>
      <c r="L3163" t="b">
        <f>_xlfn.TEXTAFTER(b2b3[[#This Row],[rxn]],"-",-1)="SPONT"</f>
        <v>0</v>
      </c>
      <c r="M3163" t="str">
        <f>_xlfn.TEXTAFTER(b2b3[[#This Row],[rxn]],"-",-1)</f>
        <v>RPS20</v>
      </c>
      <c r="N3163" t="str">
        <f>_xlfn.XLOOKUP("'PRO-"&amp;b2b3[[#This Row],[enz]]&amp;"'",'[1]Sheet2 (2)'!$A:$A,'[1]Sheet2 (2)'!$B:$B,"")</f>
        <v/>
      </c>
      <c r="O3163">
        <f>IFERROR(_xlfn.XLOOKUP(b2b3[[#This Row],[Column2]],Table17[[#This Row],[rxn-no-enz]],Table17[[#This Row],[flux]],0),0)</f>
        <v>0</v>
      </c>
      <c r="P3163" t="str">
        <f>_xlfn.TEXTBEFORE(b2b3[[#This Row],[rxn]],"-",-1,,,"")</f>
        <v>PROWASTE</v>
      </c>
    </row>
    <row r="3164" spans="6:16" hidden="1" x14ac:dyDescent="0.2">
      <c r="F3164" t="s">
        <v>13062</v>
      </c>
      <c r="G3164" t="s">
        <v>2778</v>
      </c>
      <c r="H3164" s="3">
        <v>1.8895689057257601E-10</v>
      </c>
      <c r="I3164">
        <f>_xlfn.XLOOKUP(b2b3[[#This Row],[rxn]],mfs[rxn],mfs[flux_scaled],0)</f>
        <v>1.8895689059999998E-9</v>
      </c>
      <c r="J3164">
        <f>(b2b3[[#This Row],[flux]]-b2b3[[#This Row],[flux in mfs]])/b2b3[[#This Row],[flux]]</f>
        <v>-9.0000000014513351</v>
      </c>
      <c r="K3164">
        <f>ABS(b2b3[[#This Row],[(mfs - b2+b3) / mfs]])</f>
        <v>9.0000000014513351</v>
      </c>
      <c r="L3164" t="b">
        <f>_xlfn.TEXTAFTER(b2b3[[#This Row],[rxn]],"-",-1)="SPONT"</f>
        <v>0</v>
      </c>
      <c r="M3164" t="str">
        <f>_xlfn.TEXTAFTER(b2b3[[#This Row],[rxn]],"-",-1)</f>
        <v>RPS21A</v>
      </c>
      <c r="N3164" t="str">
        <f>_xlfn.XLOOKUP("'PRO-"&amp;b2b3[[#This Row],[enz]]&amp;"'",'[1]Sheet2 (2)'!$A:$A,'[1]Sheet2 (2)'!$B:$B,"")</f>
        <v/>
      </c>
      <c r="O3164">
        <f>IFERROR(_xlfn.XLOOKUP(b2b3[[#This Row],[Column2]],Table17[[#This Row],[rxn-no-enz]],Table17[[#This Row],[flux]],0),0)</f>
        <v>0</v>
      </c>
      <c r="P3164" t="str">
        <f>_xlfn.TEXTBEFORE(b2b3[[#This Row],[rxn]],"-",-1,,,"")</f>
        <v>PROWASTE</v>
      </c>
    </row>
    <row r="3165" spans="6:16" hidden="1" x14ac:dyDescent="0.2">
      <c r="F3165" t="s">
        <v>13063</v>
      </c>
      <c r="G3165" t="s">
        <v>2778</v>
      </c>
      <c r="H3165" s="3">
        <v>9.2201963724624697E-11</v>
      </c>
      <c r="I3165">
        <f>_xlfn.XLOOKUP(b2b3[[#This Row],[rxn]],mfs[rxn],mfs[flux_scaled],0)</f>
        <v>9.22019637E-10</v>
      </c>
      <c r="J3165">
        <f>(b2b3[[#This Row],[flux]]-b2b3[[#This Row],[flux in mfs]])/b2b3[[#This Row],[flux]]</f>
        <v>-8.9999999973292653</v>
      </c>
      <c r="K3165">
        <f>ABS(b2b3[[#This Row],[(mfs - b2+b3) / mfs]])</f>
        <v>8.9999999973292653</v>
      </c>
      <c r="L3165" t="b">
        <f>_xlfn.TEXTAFTER(b2b3[[#This Row],[rxn]],"-",-1)="SPONT"</f>
        <v>0</v>
      </c>
      <c r="M3165" t="str">
        <f>_xlfn.TEXTAFTER(b2b3[[#This Row],[rxn]],"-",-1)</f>
        <v>RPS22A</v>
      </c>
      <c r="N3165" t="str">
        <f>_xlfn.XLOOKUP("'PRO-"&amp;b2b3[[#This Row],[enz]]&amp;"'",'[1]Sheet2 (2)'!$A:$A,'[1]Sheet2 (2)'!$B:$B,"")</f>
        <v/>
      </c>
      <c r="O3165">
        <f>IFERROR(_xlfn.XLOOKUP(b2b3[[#This Row],[Column2]],Table17[[#This Row],[rxn-no-enz]],Table17[[#This Row],[flux]],0),0)</f>
        <v>0</v>
      </c>
      <c r="P3165" t="str">
        <f>_xlfn.TEXTBEFORE(b2b3[[#This Row],[rxn]],"-",-1,,,"")</f>
        <v>PROWASTE</v>
      </c>
    </row>
    <row r="3166" spans="6:16" hidden="1" x14ac:dyDescent="0.2">
      <c r="F3166" t="s">
        <v>13065</v>
      </c>
      <c r="G3166" t="s">
        <v>2778</v>
      </c>
      <c r="H3166" s="3">
        <v>2.26933183117514E-10</v>
      </c>
      <c r="I3166">
        <f>_xlfn.XLOOKUP(b2b3[[#This Row],[rxn]],mfs[rxn],mfs[flux_scaled],0)</f>
        <v>2.2693318309999999E-9</v>
      </c>
      <c r="J3166">
        <f>(b2b3[[#This Row],[flux]]-b2b3[[#This Row],[flux in mfs]])/b2b3[[#This Row],[flux]]</f>
        <v>-8.9999999992282298</v>
      </c>
      <c r="K3166">
        <f>ABS(b2b3[[#This Row],[(mfs - b2+b3) / mfs]])</f>
        <v>8.9999999992282298</v>
      </c>
      <c r="L3166" t="b">
        <f>_xlfn.TEXTAFTER(b2b3[[#This Row],[rxn]],"-",-1)="SPONT"</f>
        <v>0</v>
      </c>
      <c r="M3166" t="str">
        <f>_xlfn.TEXTAFTER(b2b3[[#This Row],[rxn]],"-",-1)</f>
        <v>RPS25A</v>
      </c>
      <c r="N3166" t="str">
        <f>_xlfn.XLOOKUP("'PRO-"&amp;b2b3[[#This Row],[enz]]&amp;"'",'[1]Sheet2 (2)'!$A:$A,'[1]Sheet2 (2)'!$B:$B,"")</f>
        <v/>
      </c>
      <c r="O3166">
        <f>IFERROR(_xlfn.XLOOKUP(b2b3[[#This Row],[Column2]],Table17[[#This Row],[rxn-no-enz]],Table17[[#This Row],[flux]],0),0)</f>
        <v>0</v>
      </c>
      <c r="P3166" t="str">
        <f>_xlfn.TEXTBEFORE(b2b3[[#This Row],[rxn]],"-",-1,,,"")</f>
        <v>PROWASTE</v>
      </c>
    </row>
    <row r="3167" spans="6:16" hidden="1" x14ac:dyDescent="0.2">
      <c r="F3167" t="s">
        <v>13066</v>
      </c>
      <c r="G3167" t="s">
        <v>2778</v>
      </c>
      <c r="H3167" s="3">
        <v>3.3714949381337997E-11</v>
      </c>
      <c r="I3167">
        <f>_xlfn.XLOOKUP(b2b3[[#This Row],[rxn]],mfs[rxn],mfs[flux_scaled],0)</f>
        <v>3.37149494E-10</v>
      </c>
      <c r="J3167">
        <f>(b2b3[[#This Row],[flux]]-b2b3[[#This Row],[flux in mfs]])/b2b3[[#This Row],[flux]]</f>
        <v>-9.0000000055352309</v>
      </c>
      <c r="K3167">
        <f>ABS(b2b3[[#This Row],[(mfs - b2+b3) / mfs]])</f>
        <v>9.0000000055352309</v>
      </c>
      <c r="L3167" t="b">
        <f>_xlfn.TEXTAFTER(b2b3[[#This Row],[rxn]],"-",-1)="SPONT"</f>
        <v>0</v>
      </c>
      <c r="M3167" t="str">
        <f>_xlfn.TEXTAFTER(b2b3[[#This Row],[rxn]],"-",-1)</f>
        <v>RPS26A</v>
      </c>
      <c r="N3167" t="str">
        <f>_xlfn.XLOOKUP("'PRO-"&amp;b2b3[[#This Row],[enz]]&amp;"'",'[1]Sheet2 (2)'!$A:$A,'[1]Sheet2 (2)'!$B:$B,"")</f>
        <v/>
      </c>
      <c r="O3167">
        <f>IFERROR(_xlfn.XLOOKUP(b2b3[[#This Row],[Column2]],Table17[[#This Row],[rxn-no-enz]],Table17[[#This Row],[flux]],0),0)</f>
        <v>0</v>
      </c>
      <c r="P3167" t="str">
        <f>_xlfn.TEXTBEFORE(b2b3[[#This Row],[rxn]],"-",-1,,,"")</f>
        <v>PROWASTE</v>
      </c>
    </row>
    <row r="3168" spans="6:16" hidden="1" x14ac:dyDescent="0.2">
      <c r="F3168" t="s">
        <v>13067</v>
      </c>
      <c r="G3168" t="s">
        <v>2778</v>
      </c>
      <c r="H3168" s="3">
        <v>5.4518560756014198E-11</v>
      </c>
      <c r="I3168">
        <f>_xlfn.XLOOKUP(b2b3[[#This Row],[rxn]],mfs[rxn],mfs[flux_scaled],0)</f>
        <v>5.4518560799999995E-10</v>
      </c>
      <c r="J3168">
        <f>(b2b3[[#This Row],[flux]]-b2b3[[#This Row],[flux in mfs]])/b2b3[[#This Row],[flux]]</f>
        <v>-9.0000000080680422</v>
      </c>
      <c r="K3168">
        <f>ABS(b2b3[[#This Row],[(mfs - b2+b3) / mfs]])</f>
        <v>9.0000000080680422</v>
      </c>
      <c r="L3168" t="b">
        <f>_xlfn.TEXTAFTER(b2b3[[#This Row],[rxn]],"-",-1)="SPONT"</f>
        <v>0</v>
      </c>
      <c r="M3168" t="str">
        <f>_xlfn.TEXTAFTER(b2b3[[#This Row],[rxn]],"-",-1)</f>
        <v>RPS27A</v>
      </c>
      <c r="N3168" t="str">
        <f>_xlfn.XLOOKUP("'PRO-"&amp;b2b3[[#This Row],[enz]]&amp;"'",'[1]Sheet2 (2)'!$A:$A,'[1]Sheet2 (2)'!$B:$B,"")</f>
        <v/>
      </c>
      <c r="O3168">
        <f>IFERROR(_xlfn.XLOOKUP(b2b3[[#This Row],[Column2]],Table17[[#This Row],[rxn-no-enz]],Table17[[#This Row],[flux]],0),0)</f>
        <v>0</v>
      </c>
      <c r="P3168" t="str">
        <f>_xlfn.TEXTBEFORE(b2b3[[#This Row],[rxn]],"-",-1,,,"")</f>
        <v>PROWASTE</v>
      </c>
    </row>
    <row r="3169" spans="6:16" hidden="1" x14ac:dyDescent="0.2">
      <c r="F3169" t="s">
        <v>13068</v>
      </c>
      <c r="G3169" t="s">
        <v>2778</v>
      </c>
      <c r="H3169" s="3">
        <v>1.4069802349642799E-10</v>
      </c>
      <c r="I3169">
        <f>_xlfn.XLOOKUP(b2b3[[#This Row],[rxn]],mfs[rxn],mfs[flux_scaled],0)</f>
        <v>1.4069802349999999E-9</v>
      </c>
      <c r="J3169">
        <f>(b2b3[[#This Row],[flux]]-b2b3[[#This Row],[flux in mfs]])/b2b3[[#This Row],[flux]]</f>
        <v>-9.0000000002538769</v>
      </c>
      <c r="K3169">
        <f>ABS(b2b3[[#This Row],[(mfs - b2+b3) / mfs]])</f>
        <v>9.0000000002538769</v>
      </c>
      <c r="L3169" t="b">
        <f>_xlfn.TEXTAFTER(b2b3[[#This Row],[rxn]],"-",-1)="SPONT"</f>
        <v>0</v>
      </c>
      <c r="M3169" t="str">
        <f>_xlfn.TEXTAFTER(b2b3[[#This Row],[rxn]],"-",-1)</f>
        <v>RPS28A</v>
      </c>
      <c r="N3169" t="str">
        <f>_xlfn.XLOOKUP("'PRO-"&amp;b2b3[[#This Row],[enz]]&amp;"'",'[1]Sheet2 (2)'!$A:$A,'[1]Sheet2 (2)'!$B:$B,"")</f>
        <v/>
      </c>
      <c r="O3169">
        <f>IFERROR(_xlfn.XLOOKUP(b2b3[[#This Row],[Column2]],Table17[[#This Row],[rxn-no-enz]],Table17[[#This Row],[flux]],0),0)</f>
        <v>0</v>
      </c>
      <c r="P3169" t="str">
        <f>_xlfn.TEXTBEFORE(b2b3[[#This Row],[rxn]],"-",-1,,,"")</f>
        <v>PROWASTE</v>
      </c>
    </row>
    <row r="3170" spans="6:16" hidden="1" x14ac:dyDescent="0.2">
      <c r="F3170" t="s">
        <v>13069</v>
      </c>
      <c r="G3170" t="s">
        <v>2778</v>
      </c>
      <c r="H3170" s="3">
        <v>4.5095780032846998E-11</v>
      </c>
      <c r="I3170">
        <f>_xlfn.XLOOKUP(b2b3[[#This Row],[rxn]],mfs[rxn],mfs[flux_scaled],0)</f>
        <v>4.5095780000000003E-10</v>
      </c>
      <c r="J3170">
        <f>(b2b3[[#This Row],[flux]]-b2b3[[#This Row],[flux in mfs]])/b2b3[[#This Row],[flux]]</f>
        <v>-8.9999999927161713</v>
      </c>
      <c r="K3170">
        <f>ABS(b2b3[[#This Row],[(mfs - b2+b3) / mfs]])</f>
        <v>8.9999999927161713</v>
      </c>
      <c r="L3170" t="b">
        <f>_xlfn.TEXTAFTER(b2b3[[#This Row],[rxn]],"-",-1)="SPONT"</f>
        <v>0</v>
      </c>
      <c r="M3170" t="str">
        <f>_xlfn.TEXTAFTER(b2b3[[#This Row],[rxn]],"-",-1)</f>
        <v>RPS29A</v>
      </c>
      <c r="N3170" t="str">
        <f>_xlfn.XLOOKUP("'PRO-"&amp;b2b3[[#This Row],[enz]]&amp;"'",'[1]Sheet2 (2)'!$A:$A,'[1]Sheet2 (2)'!$B:$B,"")</f>
        <v/>
      </c>
      <c r="O3170">
        <f>IFERROR(_xlfn.XLOOKUP(b2b3[[#This Row],[Column2]],Table17[[#This Row],[rxn-no-enz]],Table17[[#This Row],[flux]],0),0)</f>
        <v>0</v>
      </c>
      <c r="P3170" t="str">
        <f>_xlfn.TEXTBEFORE(b2b3[[#This Row],[rxn]],"-",-1,,,"")</f>
        <v>PROWASTE</v>
      </c>
    </row>
    <row r="3171" spans="6:16" hidden="1" x14ac:dyDescent="0.2">
      <c r="F3171" t="s">
        <v>13070</v>
      </c>
      <c r="G3171" t="s">
        <v>2778</v>
      </c>
      <c r="H3171" s="3">
        <v>2.32294833628672E-10</v>
      </c>
      <c r="I3171">
        <f>_xlfn.XLOOKUP(b2b3[[#This Row],[rxn]],mfs[rxn],mfs[flux_scaled],0)</f>
        <v>2.322948336E-9</v>
      </c>
      <c r="J3171">
        <f>(b2b3[[#This Row],[flux]]-b2b3[[#This Row],[flux in mfs]])/b2b3[[#This Row],[flux]]</f>
        <v>-8.9999999987657073</v>
      </c>
      <c r="K3171">
        <f>ABS(b2b3[[#This Row],[(mfs - b2+b3) / mfs]])</f>
        <v>8.9999999987657073</v>
      </c>
      <c r="L3171" t="b">
        <f>_xlfn.TEXTAFTER(b2b3[[#This Row],[rxn]],"-",-1)="SPONT"</f>
        <v>0</v>
      </c>
      <c r="M3171" t="str">
        <f>_xlfn.TEXTAFTER(b2b3[[#This Row],[rxn]],"-",-1)</f>
        <v>RPS3</v>
      </c>
      <c r="N3171" t="str">
        <f>_xlfn.XLOOKUP("'PRO-"&amp;b2b3[[#This Row],[enz]]&amp;"'",'[1]Sheet2 (2)'!$A:$A,'[1]Sheet2 (2)'!$B:$B,"")</f>
        <v/>
      </c>
      <c r="O3171">
        <f>IFERROR(_xlfn.XLOOKUP(b2b3[[#This Row],[Column2]],Table17[[#This Row],[rxn-no-enz]],Table17[[#This Row],[flux]],0),0)</f>
        <v>0</v>
      </c>
      <c r="P3171" t="str">
        <f>_xlfn.TEXTBEFORE(b2b3[[#This Row],[rxn]],"-",-1,,,"")</f>
        <v>PROWASTE</v>
      </c>
    </row>
    <row r="3172" spans="6:16" hidden="1" x14ac:dyDescent="0.2">
      <c r="F3172" t="s">
        <v>13071</v>
      </c>
      <c r="G3172" t="s">
        <v>2778</v>
      </c>
      <c r="H3172" s="3">
        <v>4.5582548659025001E-11</v>
      </c>
      <c r="I3172">
        <f>_xlfn.XLOOKUP(b2b3[[#This Row],[rxn]],mfs[rxn],mfs[flux_scaled],0)</f>
        <v>4.55825487E-10</v>
      </c>
      <c r="J3172">
        <f>(b2b3[[#This Row],[flux]]-b2b3[[#This Row],[flux in mfs]])/b2b3[[#This Row],[flux]]</f>
        <v>-9.0000000089891863</v>
      </c>
      <c r="K3172">
        <f>ABS(b2b3[[#This Row],[(mfs - b2+b3) / mfs]])</f>
        <v>9.0000000089891863</v>
      </c>
      <c r="L3172" t="b">
        <f>_xlfn.TEXTAFTER(b2b3[[#This Row],[rxn]],"-",-1)="SPONT"</f>
        <v>0</v>
      </c>
      <c r="M3172" t="str">
        <f>_xlfn.TEXTAFTER(b2b3[[#This Row],[rxn]],"-",-1)</f>
        <v>RPS31</v>
      </c>
      <c r="N3172" t="str">
        <f>_xlfn.XLOOKUP("'PRO-"&amp;b2b3[[#This Row],[enz]]&amp;"'",'[1]Sheet2 (2)'!$A:$A,'[1]Sheet2 (2)'!$B:$B,"")</f>
        <v/>
      </c>
      <c r="O3172">
        <f>IFERROR(_xlfn.XLOOKUP(b2b3[[#This Row],[Column2]],Table17[[#This Row],[rxn-no-enz]],Table17[[#This Row],[flux]],0),0)</f>
        <v>0</v>
      </c>
      <c r="P3172" t="str">
        <f>_xlfn.TEXTBEFORE(b2b3[[#This Row],[rxn]],"-",-1,,,"")</f>
        <v>PROWASTE</v>
      </c>
    </row>
    <row r="3173" spans="6:16" hidden="1" x14ac:dyDescent="0.2">
      <c r="F3173" t="s">
        <v>13072</v>
      </c>
      <c r="G3173" t="s">
        <v>2778</v>
      </c>
      <c r="H3173" s="3">
        <v>9.0403076378037396E-11</v>
      </c>
      <c r="I3173">
        <f>_xlfn.XLOOKUP(b2b3[[#This Row],[rxn]],mfs[rxn],mfs[flux_scaled],0)</f>
        <v>9.0403076400000008E-10</v>
      </c>
      <c r="J3173">
        <f>(b2b3[[#This Row],[flux]]-b2b3[[#This Row],[flux in mfs]])/b2b3[[#This Row],[flux]]</f>
        <v>-9.0000000024294096</v>
      </c>
      <c r="K3173">
        <f>ABS(b2b3[[#This Row],[(mfs - b2+b3) / mfs]])</f>
        <v>9.0000000024294096</v>
      </c>
      <c r="L3173" t="b">
        <f>_xlfn.TEXTAFTER(b2b3[[#This Row],[rxn]],"-",-1)="SPONT"</f>
        <v>0</v>
      </c>
      <c r="M3173" t="str">
        <f>_xlfn.TEXTAFTER(b2b3[[#This Row],[rxn]],"-",-1)</f>
        <v>RPS4A</v>
      </c>
      <c r="N3173" t="str">
        <f>_xlfn.XLOOKUP("'PRO-"&amp;b2b3[[#This Row],[enz]]&amp;"'",'[1]Sheet2 (2)'!$A:$A,'[1]Sheet2 (2)'!$B:$B,"")</f>
        <v/>
      </c>
      <c r="O3173">
        <f>IFERROR(_xlfn.XLOOKUP(b2b3[[#This Row],[Column2]],Table17[[#This Row],[rxn-no-enz]],Table17[[#This Row],[flux]],0),0)</f>
        <v>0</v>
      </c>
      <c r="P3173" t="str">
        <f>_xlfn.TEXTBEFORE(b2b3[[#This Row],[rxn]],"-",-1,,,"")</f>
        <v>PROWASTE</v>
      </c>
    </row>
    <row r="3174" spans="6:16" hidden="1" x14ac:dyDescent="0.2">
      <c r="F3174" t="s">
        <v>13073</v>
      </c>
      <c r="G3174" t="s">
        <v>2778</v>
      </c>
      <c r="H3174" s="3">
        <v>2.2207247186756E-10</v>
      </c>
      <c r="I3174">
        <f>_xlfn.XLOOKUP(b2b3[[#This Row],[rxn]],mfs[rxn],mfs[flux_scaled],0)</f>
        <v>2.2207247190000004E-9</v>
      </c>
      <c r="J3174">
        <f>(b2b3[[#This Row],[flux]]-b2b3[[#This Row],[flux in mfs]])/b2b3[[#This Row],[flux]]</f>
        <v>-9.000000001460787</v>
      </c>
      <c r="K3174">
        <f>ABS(b2b3[[#This Row],[(mfs - b2+b3) / mfs]])</f>
        <v>9.000000001460787</v>
      </c>
      <c r="L3174" t="b">
        <f>_xlfn.TEXTAFTER(b2b3[[#This Row],[rxn]],"-",-1)="SPONT"</f>
        <v>0</v>
      </c>
      <c r="M3174" t="str">
        <f>_xlfn.TEXTAFTER(b2b3[[#This Row],[rxn]],"-",-1)</f>
        <v>RPS5</v>
      </c>
      <c r="N3174" t="str">
        <f>_xlfn.XLOOKUP("'PRO-"&amp;b2b3[[#This Row],[enz]]&amp;"'",'[1]Sheet2 (2)'!$A:$A,'[1]Sheet2 (2)'!$B:$B,"")</f>
        <v/>
      </c>
      <c r="O3174">
        <f>IFERROR(_xlfn.XLOOKUP(b2b3[[#This Row],[Column2]],Table17[[#This Row],[rxn-no-enz]],Table17[[#This Row],[flux]],0),0)</f>
        <v>0</v>
      </c>
      <c r="P3174" t="str">
        <f>_xlfn.TEXTBEFORE(b2b3[[#This Row],[rxn]],"-",-1,,,"")</f>
        <v>PROWASTE</v>
      </c>
    </row>
    <row r="3175" spans="6:16" hidden="1" x14ac:dyDescent="0.2">
      <c r="F3175" t="s">
        <v>13075</v>
      </c>
      <c r="G3175" t="s">
        <v>2778</v>
      </c>
      <c r="H3175" s="3">
        <v>1.27432554602149E-10</v>
      </c>
      <c r="I3175">
        <f>_xlfn.XLOOKUP(b2b3[[#This Row],[rxn]],mfs[rxn],mfs[flux_scaled],0)</f>
        <v>1.2743255459999999E-9</v>
      </c>
      <c r="J3175">
        <f>(b2b3[[#This Row],[flux]]-b2b3[[#This Row],[flux in mfs]])/b2b3[[#This Row],[flux]]</f>
        <v>-8.9999999998313616</v>
      </c>
      <c r="K3175">
        <f>ABS(b2b3[[#This Row],[(mfs - b2+b3) / mfs]])</f>
        <v>8.9999999998313616</v>
      </c>
      <c r="L3175" t="b">
        <f>_xlfn.TEXTAFTER(b2b3[[#This Row],[rxn]],"-",-1)="SPONT"</f>
        <v>0</v>
      </c>
      <c r="M3175" t="str">
        <f>_xlfn.TEXTAFTER(b2b3[[#This Row],[rxn]],"-",-1)</f>
        <v>RPS7A</v>
      </c>
      <c r="N3175" t="str">
        <f>_xlfn.XLOOKUP("'PRO-"&amp;b2b3[[#This Row],[enz]]&amp;"'",'[1]Sheet2 (2)'!$A:$A,'[1]Sheet2 (2)'!$B:$B,"")</f>
        <v/>
      </c>
      <c r="O3175">
        <f>IFERROR(_xlfn.XLOOKUP(b2b3[[#This Row],[Column2]],Table17[[#This Row],[rxn-no-enz]],Table17[[#This Row],[flux]],0),0)</f>
        <v>0</v>
      </c>
      <c r="P3175" t="str">
        <f>_xlfn.TEXTBEFORE(b2b3[[#This Row],[rxn]],"-",-1,,,"")</f>
        <v>PROWASTE</v>
      </c>
    </row>
    <row r="3176" spans="6:16" hidden="1" x14ac:dyDescent="0.2">
      <c r="F3176" t="s">
        <v>13076</v>
      </c>
      <c r="G3176" t="s">
        <v>2778</v>
      </c>
      <c r="H3176" s="3">
        <v>8.8098549917884606E-11</v>
      </c>
      <c r="I3176">
        <f>_xlfn.XLOOKUP(b2b3[[#This Row],[rxn]],mfs[rxn],mfs[flux_scaled],0)</f>
        <v>8.8098549900000004E-10</v>
      </c>
      <c r="J3176">
        <f>(b2b3[[#This Row],[flux]]-b2b3[[#This Row],[flux in mfs]])/b2b3[[#This Row],[flux]]</f>
        <v>-8.9999999979699314</v>
      </c>
      <c r="K3176">
        <f>ABS(b2b3[[#This Row],[(mfs - b2+b3) / mfs]])</f>
        <v>8.9999999979699314</v>
      </c>
      <c r="L3176" t="b">
        <f>_xlfn.TEXTAFTER(b2b3[[#This Row],[rxn]],"-",-1)="SPONT"</f>
        <v>0</v>
      </c>
      <c r="M3176" t="str">
        <f>_xlfn.TEXTAFTER(b2b3[[#This Row],[rxn]],"-",-1)</f>
        <v>RPS8A</v>
      </c>
      <c r="N3176" t="str">
        <f>_xlfn.XLOOKUP("'PRO-"&amp;b2b3[[#This Row],[enz]]&amp;"'",'[1]Sheet2 (2)'!$A:$A,'[1]Sheet2 (2)'!$B:$B,"")</f>
        <v/>
      </c>
      <c r="O3176">
        <f>IFERROR(_xlfn.XLOOKUP(b2b3[[#This Row],[Column2]],Table17[[#This Row],[rxn-no-enz]],Table17[[#This Row],[flux]],0),0)</f>
        <v>0</v>
      </c>
      <c r="P3176" t="str">
        <f>_xlfn.TEXTBEFORE(b2b3[[#This Row],[rxn]],"-",-1,,,"")</f>
        <v>PROWASTE</v>
      </c>
    </row>
    <row r="3177" spans="6:16" hidden="1" x14ac:dyDescent="0.2">
      <c r="F3177" t="s">
        <v>13077</v>
      </c>
      <c r="G3177" t="s">
        <v>2778</v>
      </c>
      <c r="H3177" s="3">
        <v>1.7328266419973701E-10</v>
      </c>
      <c r="I3177">
        <f>_xlfn.XLOOKUP(b2b3[[#This Row],[rxn]],mfs[rxn],mfs[flux_scaled],0)</f>
        <v>1.7328266420000001E-9</v>
      </c>
      <c r="J3177">
        <f>(b2b3[[#This Row],[flux]]-b2b3[[#This Row],[flux in mfs]])/b2b3[[#This Row],[flux]]</f>
        <v>-9.0000000000151772</v>
      </c>
      <c r="K3177">
        <f>ABS(b2b3[[#This Row],[(mfs - b2+b3) / mfs]])</f>
        <v>9.0000000000151772</v>
      </c>
      <c r="L3177" t="b">
        <f>_xlfn.TEXTAFTER(b2b3[[#This Row],[rxn]],"-",-1)="SPONT"</f>
        <v>0</v>
      </c>
      <c r="M3177" t="str">
        <f>_xlfn.TEXTAFTER(b2b3[[#This Row],[rxn]],"-",-1)</f>
        <v>RPS9A</v>
      </c>
      <c r="N3177" t="str">
        <f>_xlfn.XLOOKUP("'PRO-"&amp;b2b3[[#This Row],[enz]]&amp;"'",'[1]Sheet2 (2)'!$A:$A,'[1]Sheet2 (2)'!$B:$B,"")</f>
        <v/>
      </c>
      <c r="O3177">
        <f>IFERROR(_xlfn.XLOOKUP(b2b3[[#This Row],[Column2]],Table17[[#This Row],[rxn-no-enz]],Table17[[#This Row],[flux]],0),0)</f>
        <v>0</v>
      </c>
      <c r="P3177" t="str">
        <f>_xlfn.TEXTBEFORE(b2b3[[#This Row],[rxn]],"-",-1,,,"")</f>
        <v>PROWASTE</v>
      </c>
    </row>
    <row r="3178" spans="6:16" hidden="1" x14ac:dyDescent="0.2">
      <c r="F3178" t="s">
        <v>13078</v>
      </c>
      <c r="G3178" t="s">
        <v>2778</v>
      </c>
      <c r="H3178" s="3">
        <v>7.2803438365070293E-12</v>
      </c>
      <c r="I3178">
        <f>_xlfn.XLOOKUP(b2b3[[#This Row],[rxn]],mfs[rxn],mfs[flux_scaled],0)</f>
        <v>7.2803437999999991E-11</v>
      </c>
      <c r="J3178">
        <f>(b2b3[[#This Row],[flux]]-b2b3[[#This Row],[flux in mfs]])/b2b3[[#This Row],[flux]]</f>
        <v>-8.9999999498553489</v>
      </c>
      <c r="K3178">
        <f>ABS(b2b3[[#This Row],[(mfs - b2+b3) / mfs]])</f>
        <v>8.9999999498553489</v>
      </c>
      <c r="L3178" t="b">
        <f>_xlfn.TEXTAFTER(b2b3[[#This Row],[rxn]],"-",-1)="SPONT"</f>
        <v>0</v>
      </c>
      <c r="M3178" t="str">
        <f>_xlfn.TEXTAFTER(b2b3[[#This Row],[rxn]],"-",-1)</f>
        <v>IMG1</v>
      </c>
      <c r="N3178" t="str">
        <f>_xlfn.XLOOKUP("'PRO-"&amp;b2b3[[#This Row],[enz]]&amp;"'",'[1]Sheet2 (2)'!$A:$A,'[1]Sheet2 (2)'!$B:$B,"")</f>
        <v/>
      </c>
      <c r="O3178">
        <f>IFERROR(_xlfn.XLOOKUP(b2b3[[#This Row],[Column2]],Table17[[#This Row],[rxn-no-enz]],Table17[[#This Row],[flux]],0),0)</f>
        <v>0</v>
      </c>
      <c r="P3178" t="str">
        <f>_xlfn.TEXTBEFORE(b2b3[[#This Row],[rxn]],"-",-1,,,"")</f>
        <v>PROWASTE</v>
      </c>
    </row>
    <row r="3179" spans="6:16" hidden="1" x14ac:dyDescent="0.2">
      <c r="F3179" t="s">
        <v>13079</v>
      </c>
      <c r="G3179" t="s">
        <v>2778</v>
      </c>
      <c r="H3179" s="3">
        <v>4.4946256900087899E-11</v>
      </c>
      <c r="I3179">
        <f>_xlfn.XLOOKUP(b2b3[[#This Row],[rxn]],mfs[rxn],mfs[flux_scaled],0)</f>
        <v>4.5136888200000003E-10</v>
      </c>
      <c r="J3179">
        <f>(b2b3[[#This Row],[flux]]-b2b3[[#This Row],[flux in mfs]])/b2b3[[#This Row],[flux]]</f>
        <v>-9.0424131647571588</v>
      </c>
      <c r="K3179">
        <f>ABS(b2b3[[#This Row],[(mfs - b2+b3) / mfs]])</f>
        <v>9.0424131647571588</v>
      </c>
      <c r="L3179" t="b">
        <f>_xlfn.TEXTAFTER(b2b3[[#This Row],[rxn]],"-",-1)="SPONT"</f>
        <v>0</v>
      </c>
      <c r="M3179" t="str">
        <f>_xlfn.TEXTAFTER(b2b3[[#This Row],[rxn]],"-",-1)</f>
        <v>IMG2</v>
      </c>
      <c r="N3179" t="str">
        <f>_xlfn.XLOOKUP("'PRO-"&amp;b2b3[[#This Row],[enz]]&amp;"'",'[1]Sheet2 (2)'!$A:$A,'[1]Sheet2 (2)'!$B:$B,"")</f>
        <v/>
      </c>
      <c r="O3179">
        <f>IFERROR(_xlfn.XLOOKUP(b2b3[[#This Row],[Column2]],Table17[[#This Row],[rxn-no-enz]],Table17[[#This Row],[flux]],0),0)</f>
        <v>0</v>
      </c>
      <c r="P3179" t="str">
        <f>_xlfn.TEXTBEFORE(b2b3[[#This Row],[rxn]],"-",-1,,,"")</f>
        <v>PROWASTE</v>
      </c>
    </row>
    <row r="3180" spans="6:16" hidden="1" x14ac:dyDescent="0.2">
      <c r="F3180" t="s">
        <v>13080</v>
      </c>
      <c r="G3180" t="s">
        <v>2778</v>
      </c>
      <c r="H3180" s="3">
        <v>3.5348221705924103E-11</v>
      </c>
      <c r="I3180">
        <f>_xlfn.XLOOKUP(b2b3[[#This Row],[rxn]],mfs[rxn],mfs[flux_scaled],0)</f>
        <v>3.5538853000000002E-10</v>
      </c>
      <c r="J3180">
        <f>(b2b3[[#This Row],[flux]]-b2b3[[#This Row],[flux in mfs]])/b2b3[[#This Row],[flux]]</f>
        <v>-9.0539295288068047</v>
      </c>
      <c r="K3180">
        <f>ABS(b2b3[[#This Row],[(mfs - b2+b3) / mfs]])</f>
        <v>9.0539295288068047</v>
      </c>
      <c r="L3180" t="b">
        <f>_xlfn.TEXTAFTER(b2b3[[#This Row],[rxn]],"-",-1)="SPONT"</f>
        <v>0</v>
      </c>
      <c r="M3180" t="str">
        <f>_xlfn.TEXTAFTER(b2b3[[#This Row],[rxn]],"-",-1)</f>
        <v>MNP1</v>
      </c>
      <c r="N3180" t="str">
        <f>_xlfn.XLOOKUP("'PRO-"&amp;b2b3[[#This Row],[enz]]&amp;"'",'[1]Sheet2 (2)'!$A:$A,'[1]Sheet2 (2)'!$B:$B,"")</f>
        <v/>
      </c>
      <c r="O3180">
        <f>IFERROR(_xlfn.XLOOKUP(b2b3[[#This Row],[Column2]],Table17[[#This Row],[rxn-no-enz]],Table17[[#This Row],[flux]],0),0)</f>
        <v>0</v>
      </c>
      <c r="P3180" t="str">
        <f>_xlfn.TEXTBEFORE(b2b3[[#This Row],[rxn]],"-",-1,,,"")</f>
        <v>PROWASTE</v>
      </c>
    </row>
    <row r="3181" spans="6:16" hidden="1" x14ac:dyDescent="0.2">
      <c r="F3181" t="s">
        <v>13081</v>
      </c>
      <c r="G3181" t="s">
        <v>2778</v>
      </c>
      <c r="H3181" s="3">
        <v>2.33744351771856E-11</v>
      </c>
      <c r="I3181">
        <f>_xlfn.XLOOKUP(b2b3[[#This Row],[rxn]],mfs[rxn],mfs[flux_scaled],0)</f>
        <v>2.3565066500000002E-10</v>
      </c>
      <c r="J3181">
        <f>(b2b3[[#This Row],[flux]]-b2b3[[#This Row],[flux in mfs]])/b2b3[[#This Row],[flux]]</f>
        <v>-9.0815554777556571</v>
      </c>
      <c r="K3181">
        <f>ABS(b2b3[[#This Row],[(mfs - b2+b3) / mfs]])</f>
        <v>9.0815554777556571</v>
      </c>
      <c r="L3181" t="b">
        <f>_xlfn.TEXTAFTER(b2b3[[#This Row],[rxn]],"-",-1)="SPONT"</f>
        <v>0</v>
      </c>
      <c r="M3181" t="str">
        <f>_xlfn.TEXTAFTER(b2b3[[#This Row],[rxn]],"-",-1)</f>
        <v>MRP17</v>
      </c>
      <c r="N3181" t="str">
        <f>_xlfn.XLOOKUP("'PRO-"&amp;b2b3[[#This Row],[enz]]&amp;"'",'[1]Sheet2 (2)'!$A:$A,'[1]Sheet2 (2)'!$B:$B,"")</f>
        <v/>
      </c>
      <c r="O3181">
        <f>IFERROR(_xlfn.XLOOKUP(b2b3[[#This Row],[Column2]],Table17[[#This Row],[rxn-no-enz]],Table17[[#This Row],[flux]],0),0)</f>
        <v>0</v>
      </c>
      <c r="P3181" t="str">
        <f>_xlfn.TEXTBEFORE(b2b3[[#This Row],[rxn]],"-",-1,,,"")</f>
        <v>PROWASTE</v>
      </c>
    </row>
    <row r="3182" spans="6:16" hidden="1" x14ac:dyDescent="0.2">
      <c r="F3182" t="s">
        <v>13082</v>
      </c>
      <c r="G3182" t="s">
        <v>2778</v>
      </c>
      <c r="H3182" s="3">
        <v>8.0312338554932403E-12</v>
      </c>
      <c r="I3182">
        <f>_xlfn.XLOOKUP(b2b3[[#This Row],[rxn]],mfs[rxn],mfs[flux_scaled],0)</f>
        <v>8.2218651999999999E-11</v>
      </c>
      <c r="J3182">
        <f>(b2b3[[#This Row],[flux]]-b2b3[[#This Row],[flux in mfs]])/b2b3[[#This Row],[flux]]</f>
        <v>-9.2373624625266899</v>
      </c>
      <c r="K3182">
        <f>ABS(b2b3[[#This Row],[(mfs - b2+b3) / mfs]])</f>
        <v>9.2373624625266899</v>
      </c>
      <c r="L3182" t="b">
        <f>_xlfn.TEXTAFTER(b2b3[[#This Row],[rxn]],"-",-1)="SPONT"</f>
        <v>0</v>
      </c>
      <c r="M3182" t="str">
        <f>_xlfn.TEXTAFTER(b2b3[[#This Row],[rxn]],"-",-1)</f>
        <v>MRP2</v>
      </c>
      <c r="N3182" t="str">
        <f>_xlfn.XLOOKUP("'PRO-"&amp;b2b3[[#This Row],[enz]]&amp;"'",'[1]Sheet2 (2)'!$A:$A,'[1]Sheet2 (2)'!$B:$B,"")</f>
        <v/>
      </c>
      <c r="O3182">
        <f>IFERROR(_xlfn.XLOOKUP(b2b3[[#This Row],[Column2]],Table17[[#This Row],[rxn-no-enz]],Table17[[#This Row],[flux]],0),0)</f>
        <v>0</v>
      </c>
      <c r="P3182" t="str">
        <f>_xlfn.TEXTBEFORE(b2b3[[#This Row],[rxn]],"-",-1,,,"")</f>
        <v>PROWASTE</v>
      </c>
    </row>
    <row r="3183" spans="6:16" hidden="1" x14ac:dyDescent="0.2">
      <c r="F3183" t="s">
        <v>13083</v>
      </c>
      <c r="G3183" t="s">
        <v>2778</v>
      </c>
      <c r="H3183" s="3">
        <v>1.5918924626327299E-11</v>
      </c>
      <c r="I3183">
        <f>_xlfn.XLOOKUP(b2b3[[#This Row],[rxn]],mfs[rxn],mfs[flux_scaled],0)</f>
        <v>1.6109555999999999E-10</v>
      </c>
      <c r="J3183">
        <f>(b2b3[[#This Row],[flux]]-b2b3[[#This Row],[flux in mfs]])/b2b3[[#This Row],[flux]]</f>
        <v>-9.1197514142113771</v>
      </c>
      <c r="K3183">
        <f>ABS(b2b3[[#This Row],[(mfs - b2+b3) / mfs]])</f>
        <v>9.1197514142113771</v>
      </c>
      <c r="L3183" t="b">
        <f>_xlfn.TEXTAFTER(b2b3[[#This Row],[rxn]],"-",-1)="SPONT"</f>
        <v>0</v>
      </c>
      <c r="M3183" t="str">
        <f>_xlfn.TEXTAFTER(b2b3[[#This Row],[rxn]],"-",-1)</f>
        <v>MRP20</v>
      </c>
      <c r="N3183" t="str">
        <f>_xlfn.XLOOKUP("'PRO-"&amp;b2b3[[#This Row],[enz]]&amp;"'",'[1]Sheet2 (2)'!$A:$A,'[1]Sheet2 (2)'!$B:$B,"")</f>
        <v/>
      </c>
      <c r="O3183">
        <f>IFERROR(_xlfn.XLOOKUP(b2b3[[#This Row],[Column2]],Table17[[#This Row],[rxn-no-enz]],Table17[[#This Row],[flux]],0),0)</f>
        <v>0</v>
      </c>
      <c r="P3183" t="str">
        <f>_xlfn.TEXTBEFORE(b2b3[[#This Row],[rxn]],"-",-1,,,"")</f>
        <v>PROWASTE</v>
      </c>
    </row>
    <row r="3184" spans="6:16" hidden="1" x14ac:dyDescent="0.2">
      <c r="F3184" t="s">
        <v>13084</v>
      </c>
      <c r="G3184" t="s">
        <v>2778</v>
      </c>
      <c r="H3184" s="3">
        <v>7.4661714615555301E-12</v>
      </c>
      <c r="I3184">
        <f>_xlfn.XLOOKUP(b2b3[[#This Row],[rxn]],mfs[rxn],mfs[flux_scaled],0)</f>
        <v>7.6568027999999999E-11</v>
      </c>
      <c r="J3184">
        <f>(b2b3[[#This Row],[flux]]-b2b3[[#This Row],[flux in mfs]])/b2b3[[#This Row],[flux]]</f>
        <v>-9.2553267620842359</v>
      </c>
      <c r="K3184">
        <f>ABS(b2b3[[#This Row],[(mfs - b2+b3) / mfs]])</f>
        <v>9.2553267620842359</v>
      </c>
      <c r="L3184" t="b">
        <f>_xlfn.TEXTAFTER(b2b3[[#This Row],[rxn]],"-",-1)="SPONT"</f>
        <v>0</v>
      </c>
      <c r="M3184" t="str">
        <f>_xlfn.TEXTAFTER(b2b3[[#This Row],[rxn]],"-",-1)</f>
        <v>MRP4</v>
      </c>
      <c r="N3184" t="str">
        <f>_xlfn.XLOOKUP("'PRO-"&amp;b2b3[[#This Row],[enz]]&amp;"'",'[1]Sheet2 (2)'!$A:$A,'[1]Sheet2 (2)'!$B:$B,"")</f>
        <v/>
      </c>
      <c r="O3184">
        <f>IFERROR(_xlfn.XLOOKUP(b2b3[[#This Row],[Column2]],Table17[[#This Row],[rxn-no-enz]],Table17[[#This Row],[flux]],0),0)</f>
        <v>0</v>
      </c>
      <c r="P3184" t="str">
        <f>_xlfn.TEXTBEFORE(b2b3[[#This Row],[rxn]],"-",-1,,,"")</f>
        <v>PROWASTE</v>
      </c>
    </row>
    <row r="3185" spans="6:16" hidden="1" x14ac:dyDescent="0.2">
      <c r="F3185" t="s">
        <v>13085</v>
      </c>
      <c r="G3185" t="s">
        <v>2778</v>
      </c>
      <c r="H3185" s="3">
        <v>1.6510394785718298E-11</v>
      </c>
      <c r="I3185">
        <f>_xlfn.XLOOKUP(b2b3[[#This Row],[rxn]],mfs[rxn],mfs[flux_scaled],0)</f>
        <v>1.6510394799999998E-10</v>
      </c>
      <c r="J3185">
        <f>(b2b3[[#This Row],[flux]]-b2b3[[#This Row],[flux in mfs]])/b2b3[[#This Row],[flux]]</f>
        <v>-9.0000000086501259</v>
      </c>
      <c r="K3185">
        <f>ABS(b2b3[[#This Row],[(mfs - b2+b3) / mfs]])</f>
        <v>9.0000000086501259</v>
      </c>
      <c r="L3185" t="b">
        <f>_xlfn.TEXTAFTER(b2b3[[#This Row],[rxn]],"-",-1)="SPONT"</f>
        <v>0</v>
      </c>
      <c r="M3185" t="str">
        <f>_xlfn.TEXTAFTER(b2b3[[#This Row],[rxn]],"-",-1)</f>
        <v>MRP7</v>
      </c>
      <c r="N3185" t="str">
        <f>_xlfn.XLOOKUP("'PRO-"&amp;b2b3[[#This Row],[enz]]&amp;"'",'[1]Sheet2 (2)'!$A:$A,'[1]Sheet2 (2)'!$B:$B,"")</f>
        <v/>
      </c>
      <c r="O3185">
        <f>IFERROR(_xlfn.XLOOKUP(b2b3[[#This Row],[Column2]],Table17[[#This Row],[rxn-no-enz]],Table17[[#This Row],[flux]],0),0)</f>
        <v>0</v>
      </c>
      <c r="P3185" t="str">
        <f>_xlfn.TEXTBEFORE(b2b3[[#This Row],[rxn]],"-",-1,,,"")</f>
        <v>PROWASTE</v>
      </c>
    </row>
    <row r="3186" spans="6:16" hidden="1" x14ac:dyDescent="0.2">
      <c r="F3186" t="s">
        <v>13086</v>
      </c>
      <c r="G3186" t="s">
        <v>2778</v>
      </c>
      <c r="H3186" s="3">
        <v>2.2602040897367899E-11</v>
      </c>
      <c r="I3186">
        <f>_xlfn.XLOOKUP(b2b3[[#This Row],[rxn]],mfs[rxn],mfs[flux_scaled],0)</f>
        <v>2.2602040900000001E-10</v>
      </c>
      <c r="J3186">
        <f>(b2b3[[#This Row],[flux]]-b2b3[[#This Row],[flux in mfs]])/b2b3[[#This Row],[flux]]</f>
        <v>-9.0000000011645422</v>
      </c>
      <c r="K3186">
        <f>ABS(b2b3[[#This Row],[(mfs - b2+b3) / mfs]])</f>
        <v>9.0000000011645422</v>
      </c>
      <c r="L3186" t="b">
        <f>_xlfn.TEXTAFTER(b2b3[[#This Row],[rxn]],"-",-1)="SPONT"</f>
        <v>0</v>
      </c>
      <c r="M3186" t="str">
        <f>_xlfn.TEXTAFTER(b2b3[[#This Row],[rxn]],"-",-1)</f>
        <v>MRPL1</v>
      </c>
      <c r="N3186" t="str">
        <f>_xlfn.XLOOKUP("'PRO-"&amp;b2b3[[#This Row],[enz]]&amp;"'",'[1]Sheet2 (2)'!$A:$A,'[1]Sheet2 (2)'!$B:$B,"")</f>
        <v/>
      </c>
      <c r="O3186">
        <f>IFERROR(_xlfn.XLOOKUP(b2b3[[#This Row],[Column2]],Table17[[#This Row],[rxn-no-enz]],Table17[[#This Row],[flux]],0),0)</f>
        <v>0</v>
      </c>
      <c r="P3186" t="str">
        <f>_xlfn.TEXTBEFORE(b2b3[[#This Row],[rxn]],"-",-1,,,"")</f>
        <v>PROWASTE</v>
      </c>
    </row>
    <row r="3187" spans="6:16" hidden="1" x14ac:dyDescent="0.2">
      <c r="F3187" t="s">
        <v>13087</v>
      </c>
      <c r="G3187" t="s">
        <v>2778</v>
      </c>
      <c r="H3187" s="3">
        <v>1.4855658843698801E-11</v>
      </c>
      <c r="I3187">
        <f>_xlfn.XLOOKUP(b2b3[[#This Row],[rxn]],mfs[rxn],mfs[flux_scaled],0)</f>
        <v>1.50462902E-10</v>
      </c>
      <c r="J3187">
        <f>(b2b3[[#This Row],[flux]]-b2b3[[#This Row],[flux in mfs]])/b2b3[[#This Row],[flux]]</f>
        <v>-9.1283223842893104</v>
      </c>
      <c r="K3187">
        <f>ABS(b2b3[[#This Row],[(mfs - b2+b3) / mfs]])</f>
        <v>9.1283223842893104</v>
      </c>
      <c r="L3187" t="b">
        <f>_xlfn.TEXTAFTER(b2b3[[#This Row],[rxn]],"-",-1)="SPONT"</f>
        <v>0</v>
      </c>
      <c r="M3187" t="str">
        <f>_xlfn.TEXTAFTER(b2b3[[#This Row],[rxn]],"-",-1)</f>
        <v>MRPL10</v>
      </c>
      <c r="N3187" t="str">
        <f>_xlfn.XLOOKUP("'PRO-"&amp;b2b3[[#This Row],[enz]]&amp;"'",'[1]Sheet2 (2)'!$A:$A,'[1]Sheet2 (2)'!$B:$B,"")</f>
        <v/>
      </c>
      <c r="O3187">
        <f>IFERROR(_xlfn.XLOOKUP(b2b3[[#This Row],[Column2]],Table17[[#This Row],[rxn-no-enz]],Table17[[#This Row],[flux]],0),0)</f>
        <v>0</v>
      </c>
      <c r="P3187" t="str">
        <f>_xlfn.TEXTBEFORE(b2b3[[#This Row],[rxn]],"-",-1,,,"")</f>
        <v>PROWASTE</v>
      </c>
    </row>
    <row r="3188" spans="6:16" hidden="1" x14ac:dyDescent="0.2">
      <c r="F3188" t="s">
        <v>13088</v>
      </c>
      <c r="G3188" t="s">
        <v>2778</v>
      </c>
      <c r="H3188" s="3">
        <v>5.6169302688525499E-11</v>
      </c>
      <c r="I3188">
        <f>_xlfn.XLOOKUP(b2b3[[#This Row],[rxn]],mfs[rxn],mfs[flux_scaled],0)</f>
        <v>5.6169302699999997E-10</v>
      </c>
      <c r="J3188">
        <f>(b2b3[[#This Row],[flux]]-b2b3[[#This Row],[flux in mfs]])/b2b3[[#This Row],[flux]]</f>
        <v>-9.0000000020428423</v>
      </c>
      <c r="K3188">
        <f>ABS(b2b3[[#This Row],[(mfs - b2+b3) / mfs]])</f>
        <v>9.0000000020428423</v>
      </c>
      <c r="L3188" t="b">
        <f>_xlfn.TEXTAFTER(b2b3[[#This Row],[rxn]],"-",-1)="SPONT"</f>
        <v>0</v>
      </c>
      <c r="M3188" t="str">
        <f>_xlfn.TEXTAFTER(b2b3[[#This Row],[rxn]],"-",-1)</f>
        <v>MRPL11</v>
      </c>
      <c r="N3188" t="str">
        <f>_xlfn.XLOOKUP("'PRO-"&amp;b2b3[[#This Row],[enz]]&amp;"'",'[1]Sheet2 (2)'!$A:$A,'[1]Sheet2 (2)'!$B:$B,"")</f>
        <v/>
      </c>
      <c r="O3188">
        <f>IFERROR(_xlfn.XLOOKUP(b2b3[[#This Row],[Column2]],Table17[[#This Row],[rxn-no-enz]],Table17[[#This Row],[flux]],0),0)</f>
        <v>0</v>
      </c>
      <c r="P3188" t="str">
        <f>_xlfn.TEXTBEFORE(b2b3[[#This Row],[rxn]],"-",-1,,,"")</f>
        <v>PROWASTE</v>
      </c>
    </row>
    <row r="3189" spans="6:16" hidden="1" x14ac:dyDescent="0.2">
      <c r="F3189" t="s">
        <v>13089</v>
      </c>
      <c r="G3189" t="s">
        <v>2778</v>
      </c>
      <c r="H3189" s="3">
        <v>8.3757853586212297E-12</v>
      </c>
      <c r="I3189">
        <f>_xlfn.XLOOKUP(b2b3[[#This Row],[rxn]],mfs[rxn],mfs[flux_scaled],0)</f>
        <v>8.5664167E-11</v>
      </c>
      <c r="J3189">
        <f>(b2b3[[#This Row],[flux]]-b2b3[[#This Row],[flux in mfs]])/b2b3[[#This Row],[flux]]</f>
        <v>-9.2275981692660647</v>
      </c>
      <c r="K3189">
        <f>ABS(b2b3[[#This Row],[(mfs - b2+b3) / mfs]])</f>
        <v>9.2275981692660647</v>
      </c>
      <c r="L3189" t="b">
        <f>_xlfn.TEXTAFTER(b2b3[[#This Row],[rxn]],"-",-1)="SPONT"</f>
        <v>0</v>
      </c>
      <c r="M3189" t="str">
        <f>_xlfn.TEXTAFTER(b2b3[[#This Row],[rxn]],"-",-1)</f>
        <v>MRPL16</v>
      </c>
      <c r="N3189" t="str">
        <f>_xlfn.XLOOKUP("'PRO-"&amp;b2b3[[#This Row],[enz]]&amp;"'",'[1]Sheet2 (2)'!$A:$A,'[1]Sheet2 (2)'!$B:$B,"")</f>
        <v/>
      </c>
      <c r="O3189">
        <f>IFERROR(_xlfn.XLOOKUP(b2b3[[#This Row],[Column2]],Table17[[#This Row],[rxn-no-enz]],Table17[[#This Row],[flux]],0),0)</f>
        <v>0</v>
      </c>
      <c r="P3189" t="str">
        <f>_xlfn.TEXTBEFORE(b2b3[[#This Row],[rxn]],"-",-1,,,"")</f>
        <v>PROWASTE</v>
      </c>
    </row>
    <row r="3190" spans="6:16" hidden="1" x14ac:dyDescent="0.2">
      <c r="F3190" t="s">
        <v>13090</v>
      </c>
      <c r="G3190" t="s">
        <v>2778</v>
      </c>
      <c r="H3190" s="3">
        <v>1.5028581399838901E-11</v>
      </c>
      <c r="I3190">
        <f>_xlfn.XLOOKUP(b2b3[[#This Row],[rxn]],mfs[rxn],mfs[flux_scaled],0)</f>
        <v>1.5219212700000001E-10</v>
      </c>
      <c r="J3190">
        <f>(b2b3[[#This Row],[flux]]-b2b3[[#This Row],[flux in mfs]])/b2b3[[#This Row],[flux]]</f>
        <v>-9.1268458379998165</v>
      </c>
      <c r="K3190">
        <f>ABS(b2b3[[#This Row],[(mfs - b2+b3) / mfs]])</f>
        <v>9.1268458379998165</v>
      </c>
      <c r="L3190" t="b">
        <f>_xlfn.TEXTAFTER(b2b3[[#This Row],[rxn]],"-",-1)="SPONT"</f>
        <v>0</v>
      </c>
      <c r="M3190" t="str">
        <f>_xlfn.TEXTAFTER(b2b3[[#This Row],[rxn]],"-",-1)</f>
        <v>MRPL17</v>
      </c>
      <c r="N3190" t="str">
        <f>_xlfn.XLOOKUP("'PRO-"&amp;b2b3[[#This Row],[enz]]&amp;"'",'[1]Sheet2 (2)'!$A:$A,'[1]Sheet2 (2)'!$B:$B,"")</f>
        <v/>
      </c>
      <c r="O3190">
        <f>IFERROR(_xlfn.XLOOKUP(b2b3[[#This Row],[Column2]],Table17[[#This Row],[rxn-no-enz]],Table17[[#This Row],[flux]],0),0)</f>
        <v>0</v>
      </c>
      <c r="P3190" t="str">
        <f>_xlfn.TEXTBEFORE(b2b3[[#This Row],[rxn]],"-",-1,,,"")</f>
        <v>PROWASTE</v>
      </c>
    </row>
    <row r="3191" spans="6:16" hidden="1" x14ac:dyDescent="0.2">
      <c r="F3191" t="s">
        <v>13091</v>
      </c>
      <c r="G3191" t="s">
        <v>2778</v>
      </c>
      <c r="H3191" s="3">
        <v>4.8980128683426301E-11</v>
      </c>
      <c r="I3191">
        <f>_xlfn.XLOOKUP(b2b3[[#This Row],[rxn]],mfs[rxn],mfs[flux_scaled],0)</f>
        <v>4.9170760000000001E-10</v>
      </c>
      <c r="J3191">
        <f>(b2b3[[#This Row],[flux]]-b2b3[[#This Row],[flux in mfs]])/b2b3[[#This Row],[flux]]</f>
        <v>-9.0389201338783352</v>
      </c>
      <c r="K3191">
        <f>ABS(b2b3[[#This Row],[(mfs - b2+b3) / mfs]])</f>
        <v>9.0389201338783352</v>
      </c>
      <c r="L3191" t="b">
        <f>_xlfn.TEXTAFTER(b2b3[[#This Row],[rxn]],"-",-1)="SPONT"</f>
        <v>0</v>
      </c>
      <c r="M3191" t="str">
        <f>_xlfn.TEXTAFTER(b2b3[[#This Row],[rxn]],"-",-1)</f>
        <v>MRPL19</v>
      </c>
      <c r="N3191" t="str">
        <f>_xlfn.XLOOKUP("'PRO-"&amp;b2b3[[#This Row],[enz]]&amp;"'",'[1]Sheet2 (2)'!$A:$A,'[1]Sheet2 (2)'!$B:$B,"")</f>
        <v/>
      </c>
      <c r="O3191">
        <f>IFERROR(_xlfn.XLOOKUP(b2b3[[#This Row],[Column2]],Table17[[#This Row],[rxn-no-enz]],Table17[[#This Row],[flux]],0),0)</f>
        <v>0</v>
      </c>
      <c r="P3191" t="str">
        <f>_xlfn.TEXTBEFORE(b2b3[[#This Row],[rxn]],"-",-1,,,"")</f>
        <v>PROWASTE</v>
      </c>
    </row>
    <row r="3192" spans="6:16" hidden="1" x14ac:dyDescent="0.2">
      <c r="F3192" t="s">
        <v>13092</v>
      </c>
      <c r="G3192" t="s">
        <v>2778</v>
      </c>
      <c r="H3192" s="3">
        <v>2.9317882623883102E-12</v>
      </c>
      <c r="I3192">
        <f>_xlfn.XLOOKUP(b2b3[[#This Row],[rxn]],mfs[rxn],mfs[flux_scaled],0)</f>
        <v>2.9317883000000001E-11</v>
      </c>
      <c r="J3192">
        <f>(b2b3[[#This Row],[flux]]-b2b3[[#This Row],[flux in mfs]])/b2b3[[#This Row],[flux]]</f>
        <v>-9.0000001282892441</v>
      </c>
      <c r="K3192">
        <f>ABS(b2b3[[#This Row],[(mfs - b2+b3) / mfs]])</f>
        <v>9.0000001282892441</v>
      </c>
      <c r="L3192" t="b">
        <f>_xlfn.TEXTAFTER(b2b3[[#This Row],[rxn]],"-",-1)="SPONT"</f>
        <v>0</v>
      </c>
      <c r="M3192" t="str">
        <f>_xlfn.TEXTAFTER(b2b3[[#This Row],[rxn]],"-",-1)</f>
        <v>MRPL20</v>
      </c>
      <c r="N3192" t="str">
        <f>_xlfn.XLOOKUP("'PRO-"&amp;b2b3[[#This Row],[enz]]&amp;"'",'[1]Sheet2 (2)'!$A:$A,'[1]Sheet2 (2)'!$B:$B,"")</f>
        <v/>
      </c>
      <c r="O3192">
        <f>IFERROR(_xlfn.XLOOKUP(b2b3[[#This Row],[Column2]],Table17[[#This Row],[rxn-no-enz]],Table17[[#This Row],[flux]],0),0)</f>
        <v>0</v>
      </c>
      <c r="P3192" t="str">
        <f>_xlfn.TEXTBEFORE(b2b3[[#This Row],[rxn]],"-",-1,,,"")</f>
        <v>PROWASTE</v>
      </c>
    </row>
    <row r="3193" spans="6:16" hidden="1" x14ac:dyDescent="0.2">
      <c r="F3193" t="s">
        <v>13093</v>
      </c>
      <c r="G3193" t="s">
        <v>2778</v>
      </c>
      <c r="H3193" s="3">
        <v>7.2056594904635901E-12</v>
      </c>
      <c r="I3193">
        <f>_xlfn.XLOOKUP(b2b3[[#This Row],[rxn]],mfs[rxn],mfs[flux_scaled],0)</f>
        <v>7.3962907999999994E-11</v>
      </c>
      <c r="J3193">
        <f>(b2b3[[#This Row],[flux]]-b2b3[[#This Row],[flux in mfs]])/b2b3[[#This Row],[flux]]</f>
        <v>-9.2645577546214923</v>
      </c>
      <c r="K3193">
        <f>ABS(b2b3[[#This Row],[(mfs - b2+b3) / mfs]])</f>
        <v>9.2645577546214923</v>
      </c>
      <c r="L3193" t="b">
        <f>_xlfn.TEXTAFTER(b2b3[[#This Row],[rxn]],"-",-1)="SPONT"</f>
        <v>0</v>
      </c>
      <c r="M3193" t="str">
        <f>_xlfn.TEXTAFTER(b2b3[[#This Row],[rxn]],"-",-1)</f>
        <v>MRPL22</v>
      </c>
      <c r="N3193" t="str">
        <f>_xlfn.XLOOKUP("'PRO-"&amp;b2b3[[#This Row],[enz]]&amp;"'",'[1]Sheet2 (2)'!$A:$A,'[1]Sheet2 (2)'!$B:$B,"")</f>
        <v/>
      </c>
      <c r="O3193">
        <f>IFERROR(_xlfn.XLOOKUP(b2b3[[#This Row],[Column2]],Table17[[#This Row],[rxn-no-enz]],Table17[[#This Row],[flux]],0),0)</f>
        <v>0</v>
      </c>
      <c r="P3193" t="str">
        <f>_xlfn.TEXTBEFORE(b2b3[[#This Row],[rxn]],"-",-1,,,"")</f>
        <v>PROWASTE</v>
      </c>
    </row>
    <row r="3194" spans="6:16" hidden="1" x14ac:dyDescent="0.2">
      <c r="F3194" t="s">
        <v>13094</v>
      </c>
      <c r="G3194" t="s">
        <v>2778</v>
      </c>
      <c r="H3194" s="3">
        <v>2.8919831125221701E-11</v>
      </c>
      <c r="I3194">
        <f>_xlfn.XLOOKUP(b2b3[[#This Row],[rxn]],mfs[rxn],mfs[flux_scaled],0)</f>
        <v>2.8919831100000001E-10</v>
      </c>
      <c r="J3194">
        <f>(b2b3[[#This Row],[flux]]-b2b3[[#This Row],[flux in mfs]])/b2b3[[#This Row],[flux]]</f>
        <v>-8.9999999912787523</v>
      </c>
      <c r="K3194">
        <f>ABS(b2b3[[#This Row],[(mfs - b2+b3) / mfs]])</f>
        <v>8.9999999912787523</v>
      </c>
      <c r="L3194" t="b">
        <f>_xlfn.TEXTAFTER(b2b3[[#This Row],[rxn]],"-",-1)="SPONT"</f>
        <v>0</v>
      </c>
      <c r="M3194" t="str">
        <f>_xlfn.TEXTAFTER(b2b3[[#This Row],[rxn]],"-",-1)</f>
        <v>MRPL23</v>
      </c>
      <c r="N3194" t="str">
        <f>_xlfn.XLOOKUP("'PRO-"&amp;b2b3[[#This Row],[enz]]&amp;"'",'[1]Sheet2 (2)'!$A:$A,'[1]Sheet2 (2)'!$B:$B,"")</f>
        <v/>
      </c>
      <c r="O3194">
        <f>IFERROR(_xlfn.XLOOKUP(b2b3[[#This Row],[Column2]],Table17[[#This Row],[rxn-no-enz]],Table17[[#This Row],[flux]],0),0)</f>
        <v>0</v>
      </c>
      <c r="P3194" t="str">
        <f>_xlfn.TEXTBEFORE(b2b3[[#This Row],[rxn]],"-",-1,,,"")</f>
        <v>PROWASTE</v>
      </c>
    </row>
    <row r="3195" spans="6:16" hidden="1" x14ac:dyDescent="0.2">
      <c r="F3195" t="s">
        <v>13095</v>
      </c>
      <c r="G3195" t="s">
        <v>2778</v>
      </c>
      <c r="H3195" s="3">
        <v>1.56817816650017E-11</v>
      </c>
      <c r="I3195">
        <f>_xlfn.XLOOKUP(b2b3[[#This Row],[rxn]],mfs[rxn],mfs[flux_scaled],0)</f>
        <v>1.5681781699999998E-10</v>
      </c>
      <c r="J3195">
        <f>(b2b3[[#This Row],[flux]]-b2b3[[#This Row],[flux in mfs]])/b2b3[[#This Row],[flux]]</f>
        <v>-9.000000022317808</v>
      </c>
      <c r="K3195">
        <f>ABS(b2b3[[#This Row],[(mfs - b2+b3) / mfs]])</f>
        <v>9.000000022317808</v>
      </c>
      <c r="L3195" t="b">
        <f>_xlfn.TEXTAFTER(b2b3[[#This Row],[rxn]],"-",-1)="SPONT"</f>
        <v>0</v>
      </c>
      <c r="M3195" t="str">
        <f>_xlfn.TEXTAFTER(b2b3[[#This Row],[rxn]],"-",-1)</f>
        <v>MRPL24</v>
      </c>
      <c r="N3195" t="str">
        <f>_xlfn.XLOOKUP("'PRO-"&amp;b2b3[[#This Row],[enz]]&amp;"'",'[1]Sheet2 (2)'!$A:$A,'[1]Sheet2 (2)'!$B:$B,"")</f>
        <v/>
      </c>
      <c r="O3195">
        <f>IFERROR(_xlfn.XLOOKUP(b2b3[[#This Row],[Column2]],Table17[[#This Row],[rxn-no-enz]],Table17[[#This Row],[flux]],0),0)</f>
        <v>0</v>
      </c>
      <c r="P3195" t="str">
        <f>_xlfn.TEXTBEFORE(b2b3[[#This Row],[rxn]],"-",-1,,,"")</f>
        <v>PROWASTE</v>
      </c>
    </row>
    <row r="3196" spans="6:16" hidden="1" x14ac:dyDescent="0.2">
      <c r="F3196" t="s">
        <v>13096</v>
      </c>
      <c r="G3196" t="s">
        <v>2778</v>
      </c>
      <c r="H3196" s="3">
        <v>2.71567853710781E-11</v>
      </c>
      <c r="I3196">
        <f>_xlfn.XLOOKUP(b2b3[[#This Row],[rxn]],mfs[rxn],mfs[flux_scaled],0)</f>
        <v>2.7347416700000002E-10</v>
      </c>
      <c r="J3196">
        <f>(b2b3[[#This Row],[flux]]-b2b3[[#This Row],[flux in mfs]])/b2b3[[#This Row],[flux]]</f>
        <v>-9.0701965738275199</v>
      </c>
      <c r="K3196">
        <f>ABS(b2b3[[#This Row],[(mfs - b2+b3) / mfs]])</f>
        <v>9.0701965738275199</v>
      </c>
      <c r="L3196" t="b">
        <f>_xlfn.TEXTAFTER(b2b3[[#This Row],[rxn]],"-",-1)="SPONT"</f>
        <v>0</v>
      </c>
      <c r="M3196" t="str">
        <f>_xlfn.TEXTAFTER(b2b3[[#This Row],[rxn]],"-",-1)</f>
        <v>MRPL28</v>
      </c>
      <c r="N3196" t="str">
        <f>_xlfn.XLOOKUP("'PRO-"&amp;b2b3[[#This Row],[enz]]&amp;"'",'[1]Sheet2 (2)'!$A:$A,'[1]Sheet2 (2)'!$B:$B,"")</f>
        <v/>
      </c>
      <c r="O3196">
        <f>IFERROR(_xlfn.XLOOKUP(b2b3[[#This Row],[Column2]],Table17[[#This Row],[rxn-no-enz]],Table17[[#This Row],[flux]],0),0)</f>
        <v>0</v>
      </c>
      <c r="P3196" t="str">
        <f>_xlfn.TEXTBEFORE(b2b3[[#This Row],[rxn]],"-",-1,,,"")</f>
        <v>PROWASTE</v>
      </c>
    </row>
    <row r="3197" spans="6:16" hidden="1" x14ac:dyDescent="0.2">
      <c r="F3197" t="s">
        <v>13097</v>
      </c>
      <c r="G3197" t="s">
        <v>2778</v>
      </c>
      <c r="H3197" s="3">
        <v>2.5654324545280499E-11</v>
      </c>
      <c r="I3197">
        <f>_xlfn.XLOOKUP(b2b3[[#This Row],[rxn]],mfs[rxn],mfs[flux_scaled],0)</f>
        <v>2.5844955899999998E-10</v>
      </c>
      <c r="J3197">
        <f>(b2b3[[#This Row],[flux]]-b2b3[[#This Row],[flux in mfs]])/b2b3[[#This Row],[flux]]</f>
        <v>-9.0743076881182461</v>
      </c>
      <c r="K3197">
        <f>ABS(b2b3[[#This Row],[(mfs - b2+b3) / mfs]])</f>
        <v>9.0743076881182461</v>
      </c>
      <c r="L3197" t="b">
        <f>_xlfn.TEXTAFTER(b2b3[[#This Row],[rxn]],"-",-1)="SPONT"</f>
        <v>0</v>
      </c>
      <c r="M3197" t="str">
        <f>_xlfn.TEXTAFTER(b2b3[[#This Row],[rxn]],"-",-1)</f>
        <v>MRPL3</v>
      </c>
      <c r="N3197" t="str">
        <f>_xlfn.XLOOKUP("'PRO-"&amp;b2b3[[#This Row],[enz]]&amp;"'",'[1]Sheet2 (2)'!$A:$A,'[1]Sheet2 (2)'!$B:$B,"")</f>
        <v/>
      </c>
      <c r="O3197">
        <f>IFERROR(_xlfn.XLOOKUP(b2b3[[#This Row],[Column2]],Table17[[#This Row],[rxn-no-enz]],Table17[[#This Row],[flux]],0),0)</f>
        <v>0</v>
      </c>
      <c r="P3197" t="str">
        <f>_xlfn.TEXTBEFORE(b2b3[[#This Row],[rxn]],"-",-1,,,"")</f>
        <v>PROWASTE</v>
      </c>
    </row>
    <row r="3198" spans="6:16" hidden="1" x14ac:dyDescent="0.2">
      <c r="F3198" t="s">
        <v>13098</v>
      </c>
      <c r="G3198" t="s">
        <v>2778</v>
      </c>
      <c r="H3198" s="3">
        <v>2.4940099787584201E-12</v>
      </c>
      <c r="I3198">
        <f>_xlfn.XLOOKUP(b2b3[[#This Row],[rxn]],mfs[rxn],mfs[flux_scaled],0)</f>
        <v>2.6846413E-11</v>
      </c>
      <c r="J3198">
        <f>(b2b3[[#This Row],[flux]]-b2b3[[#This Row],[flux in mfs]])/b2b3[[#This Row],[flux]]</f>
        <v>-9.7643566900902332</v>
      </c>
      <c r="K3198">
        <f>ABS(b2b3[[#This Row],[(mfs - b2+b3) / mfs]])</f>
        <v>9.7643566900902332</v>
      </c>
      <c r="L3198" t="b">
        <f>_xlfn.TEXTAFTER(b2b3[[#This Row],[rxn]],"-",-1)="SPONT"</f>
        <v>0</v>
      </c>
      <c r="M3198" t="str">
        <f>_xlfn.TEXTAFTER(b2b3[[#This Row],[rxn]],"-",-1)</f>
        <v>MRPL31</v>
      </c>
      <c r="N3198" t="str">
        <f>_xlfn.XLOOKUP("'PRO-"&amp;b2b3[[#This Row],[enz]]&amp;"'",'[1]Sheet2 (2)'!$A:$A,'[1]Sheet2 (2)'!$B:$B,"")</f>
        <v/>
      </c>
      <c r="O3198">
        <f>IFERROR(_xlfn.XLOOKUP(b2b3[[#This Row],[Column2]],Table17[[#This Row],[rxn-no-enz]],Table17[[#This Row],[flux]],0),0)</f>
        <v>0</v>
      </c>
      <c r="P3198" t="str">
        <f>_xlfn.TEXTBEFORE(b2b3[[#This Row],[rxn]],"-",-1,,,"")</f>
        <v>PROWASTE</v>
      </c>
    </row>
    <row r="3199" spans="6:16" hidden="1" x14ac:dyDescent="0.2">
      <c r="F3199" t="s">
        <v>13099</v>
      </c>
      <c r="G3199" t="s">
        <v>2778</v>
      </c>
      <c r="H3199" s="3">
        <v>1.46568701923025E-11</v>
      </c>
      <c r="I3199">
        <f>_xlfn.XLOOKUP(b2b3[[#This Row],[rxn]],mfs[rxn],mfs[flux_scaled],0)</f>
        <v>1.4847501500000001E-10</v>
      </c>
      <c r="J3199">
        <f>(b2b3[[#This Row],[flux]]-b2b3[[#This Row],[flux in mfs]])/b2b3[[#This Row],[flux]]</f>
        <v>-9.1300627659223021</v>
      </c>
      <c r="K3199">
        <f>ABS(b2b3[[#This Row],[(mfs - b2+b3) / mfs]])</f>
        <v>9.1300627659223021</v>
      </c>
      <c r="L3199" t="b">
        <f>_xlfn.TEXTAFTER(b2b3[[#This Row],[rxn]],"-",-1)="SPONT"</f>
        <v>0</v>
      </c>
      <c r="M3199" t="str">
        <f>_xlfn.TEXTAFTER(b2b3[[#This Row],[rxn]],"-",-1)</f>
        <v>MRPL33</v>
      </c>
      <c r="N3199" t="str">
        <f>_xlfn.XLOOKUP("'PRO-"&amp;b2b3[[#This Row],[enz]]&amp;"'",'[1]Sheet2 (2)'!$A:$A,'[1]Sheet2 (2)'!$B:$B,"")</f>
        <v/>
      </c>
      <c r="O3199">
        <f>IFERROR(_xlfn.XLOOKUP(b2b3[[#This Row],[Column2]],Table17[[#This Row],[rxn-no-enz]],Table17[[#This Row],[flux]],0),0)</f>
        <v>0</v>
      </c>
      <c r="P3199" t="str">
        <f>_xlfn.TEXTBEFORE(b2b3[[#This Row],[rxn]],"-",-1,,,"")</f>
        <v>PROWASTE</v>
      </c>
    </row>
    <row r="3200" spans="6:16" hidden="1" x14ac:dyDescent="0.2">
      <c r="F3200" t="s">
        <v>13100</v>
      </c>
      <c r="G3200" t="s">
        <v>2778</v>
      </c>
      <c r="H3200" s="3">
        <v>8.2847042545223007E-12</v>
      </c>
      <c r="I3200">
        <f>_xlfn.XLOOKUP(b2b3[[#This Row],[rxn]],mfs[rxn],mfs[flux_scaled],0)</f>
        <v>8.2847042999999996E-11</v>
      </c>
      <c r="J3200">
        <f>(b2b3[[#This Row],[flux]]-b2b3[[#This Row],[flux in mfs]])/b2b3[[#This Row],[flux]]</f>
        <v>-9.0000000548935706</v>
      </c>
      <c r="K3200">
        <f>ABS(b2b3[[#This Row],[(mfs - b2+b3) / mfs]])</f>
        <v>9.0000000548935706</v>
      </c>
      <c r="L3200" t="b">
        <f>_xlfn.TEXTAFTER(b2b3[[#This Row],[rxn]],"-",-1)="SPONT"</f>
        <v>0</v>
      </c>
      <c r="M3200" t="str">
        <f>_xlfn.TEXTAFTER(b2b3[[#This Row],[rxn]],"-",-1)</f>
        <v>MRPL35</v>
      </c>
      <c r="N3200" t="str">
        <f>_xlfn.XLOOKUP("'PRO-"&amp;b2b3[[#This Row],[enz]]&amp;"'",'[1]Sheet2 (2)'!$A:$A,'[1]Sheet2 (2)'!$B:$B,"")</f>
        <v/>
      </c>
      <c r="O3200">
        <f>IFERROR(_xlfn.XLOOKUP(b2b3[[#This Row],[Column2]],Table17[[#This Row],[rxn-no-enz]],Table17[[#This Row],[flux]],0),0)</f>
        <v>0</v>
      </c>
      <c r="P3200" t="str">
        <f>_xlfn.TEXTBEFORE(b2b3[[#This Row],[rxn]],"-",-1,,,"")</f>
        <v>PROWASTE</v>
      </c>
    </row>
    <row r="3201" spans="6:16" hidden="1" x14ac:dyDescent="0.2">
      <c r="F3201" t="s">
        <v>13101</v>
      </c>
      <c r="G3201" t="s">
        <v>2778</v>
      </c>
      <c r="H3201" s="3">
        <v>2.6365357395612201E-12</v>
      </c>
      <c r="I3201">
        <f>_xlfn.XLOOKUP(b2b3[[#This Row],[rxn]],mfs[rxn],mfs[flux_scaled],0)</f>
        <v>2.8271671000000001E-11</v>
      </c>
      <c r="J3201">
        <f>(b2b3[[#This Row],[flux]]-b2b3[[#This Row],[flux in mfs]])/b2b3[[#This Row],[flux]]</f>
        <v>-9.723037270378537</v>
      </c>
      <c r="K3201">
        <f>ABS(b2b3[[#This Row],[(mfs - b2+b3) / mfs]])</f>
        <v>9.723037270378537</v>
      </c>
      <c r="L3201" t="b">
        <f>_xlfn.TEXTAFTER(b2b3[[#This Row],[rxn]],"-",-1)="SPONT"</f>
        <v>0</v>
      </c>
      <c r="M3201" t="str">
        <f>_xlfn.TEXTAFTER(b2b3[[#This Row],[rxn]],"-",-1)</f>
        <v>MRPL37</v>
      </c>
      <c r="N3201" t="str">
        <f>_xlfn.XLOOKUP("'PRO-"&amp;b2b3[[#This Row],[enz]]&amp;"'",'[1]Sheet2 (2)'!$A:$A,'[1]Sheet2 (2)'!$B:$B,"")</f>
        <v/>
      </c>
      <c r="O3201">
        <f>IFERROR(_xlfn.XLOOKUP(b2b3[[#This Row],[Column2]],Table17[[#This Row],[rxn-no-enz]],Table17[[#This Row],[flux]],0),0)</f>
        <v>0</v>
      </c>
      <c r="P3201" t="str">
        <f>_xlfn.TEXTBEFORE(b2b3[[#This Row],[rxn]],"-",-1,,,"")</f>
        <v>PROWASTE</v>
      </c>
    </row>
    <row r="3202" spans="6:16" hidden="1" x14ac:dyDescent="0.2">
      <c r="F3202" t="s">
        <v>13102</v>
      </c>
      <c r="G3202" t="s">
        <v>2778</v>
      </c>
      <c r="H3202" s="3">
        <v>2.1815626504289801E-11</v>
      </c>
      <c r="I3202">
        <f>_xlfn.XLOOKUP(b2b3[[#This Row],[rxn]],mfs[rxn],mfs[flux_scaled],0)</f>
        <v>2.1815626499999998E-10</v>
      </c>
      <c r="J3202">
        <f>(b2b3[[#This Row],[flux]]-b2b3[[#This Row],[flux in mfs]])/b2b3[[#This Row],[flux]]</f>
        <v>-8.9999999980336103</v>
      </c>
      <c r="K3202">
        <f>ABS(b2b3[[#This Row],[(mfs - b2+b3) / mfs]])</f>
        <v>8.9999999980336103</v>
      </c>
      <c r="L3202" t="b">
        <f>_xlfn.TEXTAFTER(b2b3[[#This Row],[rxn]],"-",-1)="SPONT"</f>
        <v>0</v>
      </c>
      <c r="M3202" t="str">
        <f>_xlfn.TEXTAFTER(b2b3[[#This Row],[rxn]],"-",-1)</f>
        <v>MRPL39</v>
      </c>
      <c r="N3202" t="str">
        <f>_xlfn.XLOOKUP("'PRO-"&amp;b2b3[[#This Row],[enz]]&amp;"'",'[1]Sheet2 (2)'!$A:$A,'[1]Sheet2 (2)'!$B:$B,"")</f>
        <v/>
      </c>
      <c r="O3202">
        <f>IFERROR(_xlfn.XLOOKUP(b2b3[[#This Row],[Column2]],Table17[[#This Row],[rxn-no-enz]],Table17[[#This Row],[flux]],0),0)</f>
        <v>0</v>
      </c>
      <c r="P3202" t="str">
        <f>_xlfn.TEXTBEFORE(b2b3[[#This Row],[rxn]],"-",-1,,,"")</f>
        <v>PROWASTE</v>
      </c>
    </row>
    <row r="3203" spans="6:16" hidden="1" x14ac:dyDescent="0.2">
      <c r="F3203" t="s">
        <v>13103</v>
      </c>
      <c r="G3203" t="s">
        <v>2778</v>
      </c>
      <c r="H3203" s="3">
        <v>1.3330718762489601E-11</v>
      </c>
      <c r="I3203">
        <f>_xlfn.XLOOKUP(b2b3[[#This Row],[rxn]],mfs[rxn],mfs[flux_scaled],0)</f>
        <v>1.3330718800000001E-10</v>
      </c>
      <c r="J3203">
        <f>(b2b3[[#This Row],[flux]]-b2b3[[#This Row],[flux in mfs]])/b2b3[[#This Row],[flux]]</f>
        <v>-9.0000000281383183</v>
      </c>
      <c r="K3203">
        <f>ABS(b2b3[[#This Row],[(mfs - b2+b3) / mfs]])</f>
        <v>9.0000000281383183</v>
      </c>
      <c r="L3203" t="b">
        <f>_xlfn.TEXTAFTER(b2b3[[#This Row],[rxn]],"-",-1)="SPONT"</f>
        <v>0</v>
      </c>
      <c r="M3203" t="str">
        <f>_xlfn.TEXTAFTER(b2b3[[#This Row],[rxn]],"-",-1)</f>
        <v>MRPL4</v>
      </c>
      <c r="N3203" t="str">
        <f>_xlfn.XLOOKUP("'PRO-"&amp;b2b3[[#This Row],[enz]]&amp;"'",'[1]Sheet2 (2)'!$A:$A,'[1]Sheet2 (2)'!$B:$B,"")</f>
        <v/>
      </c>
      <c r="O3203">
        <f>IFERROR(_xlfn.XLOOKUP(b2b3[[#This Row],[Column2]],Table17[[#This Row],[rxn-no-enz]],Table17[[#This Row],[flux]],0),0)</f>
        <v>0</v>
      </c>
      <c r="P3203" t="str">
        <f>_xlfn.TEXTBEFORE(b2b3[[#This Row],[rxn]],"-",-1,,,"")</f>
        <v>PROWASTE</v>
      </c>
    </row>
    <row r="3204" spans="6:16" hidden="1" x14ac:dyDescent="0.2">
      <c r="F3204" t="s">
        <v>13104</v>
      </c>
      <c r="G3204" t="s">
        <v>2778</v>
      </c>
      <c r="H3204" s="3">
        <v>1.7410881801125699E-11</v>
      </c>
      <c r="I3204">
        <f>_xlfn.XLOOKUP(b2b3[[#This Row],[rxn]],mfs[rxn],mfs[flux_scaled],0)</f>
        <v>1.7410881799999998E-10</v>
      </c>
      <c r="J3204">
        <f>(b2b3[[#This Row],[flux]]-b2b3[[#This Row],[flux in mfs]])/b2b3[[#This Row],[flux]]</f>
        <v>-8.9999999993534505</v>
      </c>
      <c r="K3204">
        <f>ABS(b2b3[[#This Row],[(mfs - b2+b3) / mfs]])</f>
        <v>8.9999999993534505</v>
      </c>
      <c r="L3204" t="b">
        <f>_xlfn.TEXTAFTER(b2b3[[#This Row],[rxn]],"-",-1)="SPONT"</f>
        <v>0</v>
      </c>
      <c r="M3204" t="str">
        <f>_xlfn.TEXTAFTER(b2b3[[#This Row],[rxn]],"-",-1)</f>
        <v>MRPL49</v>
      </c>
      <c r="N3204" t="str">
        <f>_xlfn.XLOOKUP("'PRO-"&amp;b2b3[[#This Row],[enz]]&amp;"'",'[1]Sheet2 (2)'!$A:$A,'[1]Sheet2 (2)'!$B:$B,"")</f>
        <v/>
      </c>
      <c r="O3204">
        <f>IFERROR(_xlfn.XLOOKUP(b2b3[[#This Row],[Column2]],Table17[[#This Row],[rxn-no-enz]],Table17[[#This Row],[flux]],0),0)</f>
        <v>0</v>
      </c>
      <c r="P3204" t="str">
        <f>_xlfn.TEXTBEFORE(b2b3[[#This Row],[rxn]],"-",-1,,,"")</f>
        <v>PROWASTE</v>
      </c>
    </row>
    <row r="3205" spans="6:16" hidden="1" x14ac:dyDescent="0.2">
      <c r="F3205" t="s">
        <v>13105</v>
      </c>
      <c r="G3205" t="s">
        <v>2778</v>
      </c>
      <c r="H3205" s="3">
        <v>4.5284809465980503E-11</v>
      </c>
      <c r="I3205">
        <f>_xlfn.XLOOKUP(b2b3[[#This Row],[rxn]],mfs[rxn],mfs[flux_scaled],0)</f>
        <v>4.5475440800000002E-10</v>
      </c>
      <c r="J3205">
        <f>(b2b3[[#This Row],[flux]]-b2b3[[#This Row],[flux in mfs]])/b2b3[[#This Row],[flux]]</f>
        <v>-9.0420960883500481</v>
      </c>
      <c r="K3205">
        <f>ABS(b2b3[[#This Row],[(mfs - b2+b3) / mfs]])</f>
        <v>9.0420960883500481</v>
      </c>
      <c r="L3205" t="b">
        <f>_xlfn.TEXTAFTER(b2b3[[#This Row],[rxn]],"-",-1)="SPONT"</f>
        <v>0</v>
      </c>
      <c r="M3205" t="str">
        <f>_xlfn.TEXTAFTER(b2b3[[#This Row],[rxn]],"-",-1)</f>
        <v>MRPL51</v>
      </c>
      <c r="N3205" t="str">
        <f>_xlfn.XLOOKUP("'PRO-"&amp;b2b3[[#This Row],[enz]]&amp;"'",'[1]Sheet2 (2)'!$A:$A,'[1]Sheet2 (2)'!$B:$B,"")</f>
        <v/>
      </c>
      <c r="O3205">
        <f>IFERROR(_xlfn.XLOOKUP(b2b3[[#This Row],[Column2]],Table17[[#This Row],[rxn-no-enz]],Table17[[#This Row],[flux]],0),0)</f>
        <v>0</v>
      </c>
      <c r="P3205" t="str">
        <f>_xlfn.TEXTBEFORE(b2b3[[#This Row],[rxn]],"-",-1,,,"")</f>
        <v>PROWASTE</v>
      </c>
    </row>
    <row r="3206" spans="6:16" hidden="1" x14ac:dyDescent="0.2">
      <c r="F3206" t="s">
        <v>13106</v>
      </c>
      <c r="G3206" t="s">
        <v>2778</v>
      </c>
      <c r="H3206" s="3">
        <v>1.8475281892528301E-11</v>
      </c>
      <c r="I3206">
        <f>_xlfn.XLOOKUP(b2b3[[#This Row],[rxn]],mfs[rxn],mfs[flux_scaled],0)</f>
        <v>1.8665913199999999E-10</v>
      </c>
      <c r="J3206">
        <f>(b2b3[[#This Row],[flux]]-b2b3[[#This Row],[flux in mfs]])/b2b3[[#This Row],[flux]]</f>
        <v>-9.1031818126405923</v>
      </c>
      <c r="K3206">
        <f>ABS(b2b3[[#This Row],[(mfs - b2+b3) / mfs]])</f>
        <v>9.1031818126405923</v>
      </c>
      <c r="L3206" t="b">
        <f>_xlfn.TEXTAFTER(b2b3[[#This Row],[rxn]],"-",-1)="SPONT"</f>
        <v>0</v>
      </c>
      <c r="M3206" t="str">
        <f>_xlfn.TEXTAFTER(b2b3[[#This Row],[rxn]],"-",-1)</f>
        <v>MRPL6</v>
      </c>
      <c r="N3206" t="str">
        <f>_xlfn.XLOOKUP("'PRO-"&amp;b2b3[[#This Row],[enz]]&amp;"'",'[1]Sheet2 (2)'!$A:$A,'[1]Sheet2 (2)'!$B:$B,"")</f>
        <v/>
      </c>
      <c r="O3206">
        <f>IFERROR(_xlfn.XLOOKUP(b2b3[[#This Row],[Column2]],Table17[[#This Row],[rxn-no-enz]],Table17[[#This Row],[flux]],0),0)</f>
        <v>0</v>
      </c>
      <c r="P3206" t="str">
        <f>_xlfn.TEXTBEFORE(b2b3[[#This Row],[rxn]],"-",-1,,,"")</f>
        <v>PROWASTE</v>
      </c>
    </row>
    <row r="3207" spans="6:16" hidden="1" x14ac:dyDescent="0.2">
      <c r="F3207" t="s">
        <v>13107</v>
      </c>
      <c r="G3207" t="s">
        <v>2778</v>
      </c>
      <c r="H3207" s="3">
        <v>1.1936515882204299E-11</v>
      </c>
      <c r="I3207">
        <f>_xlfn.XLOOKUP(b2b3[[#This Row],[rxn]],mfs[rxn],mfs[flux_scaled],0)</f>
        <v>1.2127147199999998E-10</v>
      </c>
      <c r="J3207">
        <f>(b2b3[[#This Row],[flux]]-b2b3[[#This Row],[flux in mfs]])/b2b3[[#This Row],[flux]]</f>
        <v>-9.1597043221631402</v>
      </c>
      <c r="K3207">
        <f>ABS(b2b3[[#This Row],[(mfs - b2+b3) / mfs]])</f>
        <v>9.1597043221631402</v>
      </c>
      <c r="L3207" t="b">
        <f>_xlfn.TEXTAFTER(b2b3[[#This Row],[rxn]],"-",-1)="SPONT"</f>
        <v>0</v>
      </c>
      <c r="M3207" t="str">
        <f>_xlfn.TEXTAFTER(b2b3[[#This Row],[rxn]],"-",-1)</f>
        <v>MRPL7</v>
      </c>
      <c r="N3207" t="str">
        <f>_xlfn.XLOOKUP("'PRO-"&amp;b2b3[[#This Row],[enz]]&amp;"'",'[1]Sheet2 (2)'!$A:$A,'[1]Sheet2 (2)'!$B:$B,"")</f>
        <v/>
      </c>
      <c r="O3207">
        <f>IFERROR(_xlfn.XLOOKUP(b2b3[[#This Row],[Column2]],Table17[[#This Row],[rxn-no-enz]],Table17[[#This Row],[flux]],0),0)</f>
        <v>0</v>
      </c>
      <c r="P3207" t="str">
        <f>_xlfn.TEXTBEFORE(b2b3[[#This Row],[rxn]],"-",-1,,,"")</f>
        <v>PROWASTE</v>
      </c>
    </row>
    <row r="3208" spans="6:16" hidden="1" x14ac:dyDescent="0.2">
      <c r="F3208" t="s">
        <v>13108</v>
      </c>
      <c r="G3208" t="s">
        <v>2778</v>
      </c>
      <c r="H3208" s="3">
        <v>6.1493175889005502E-12</v>
      </c>
      <c r="I3208">
        <f>_xlfn.XLOOKUP(b2b3[[#This Row],[rxn]],mfs[rxn],mfs[flux_scaled],0)</f>
        <v>6.3399488999999991E-11</v>
      </c>
      <c r="J3208">
        <f>(b2b3[[#This Row],[flux]]-b2b3[[#This Row],[flux in mfs]])/b2b3[[#This Row],[flux]]</f>
        <v>-9.3100040099466259</v>
      </c>
      <c r="K3208">
        <f>ABS(b2b3[[#This Row],[(mfs - b2+b3) / mfs]])</f>
        <v>9.3100040099466259</v>
      </c>
      <c r="L3208" t="b">
        <f>_xlfn.TEXTAFTER(b2b3[[#This Row],[rxn]],"-",-1)="SPONT"</f>
        <v>0</v>
      </c>
      <c r="M3208" t="str">
        <f>_xlfn.TEXTAFTER(b2b3[[#This Row],[rxn]],"-",-1)</f>
        <v>MRPL9</v>
      </c>
      <c r="N3208" t="str">
        <f>_xlfn.XLOOKUP("'PRO-"&amp;b2b3[[#This Row],[enz]]&amp;"'",'[1]Sheet2 (2)'!$A:$A,'[1]Sheet2 (2)'!$B:$B,"")</f>
        <v/>
      </c>
      <c r="O3208">
        <f>IFERROR(_xlfn.XLOOKUP(b2b3[[#This Row],[Column2]],Table17[[#This Row],[rxn-no-enz]],Table17[[#This Row],[flux]],0),0)</f>
        <v>0</v>
      </c>
      <c r="P3208" t="str">
        <f>_xlfn.TEXTBEFORE(b2b3[[#This Row],[rxn]],"-",-1,,,"")</f>
        <v>PROWASTE</v>
      </c>
    </row>
    <row r="3209" spans="6:16" hidden="1" x14ac:dyDescent="0.2">
      <c r="F3209" t="s">
        <v>13109</v>
      </c>
      <c r="G3209" t="s">
        <v>2778</v>
      </c>
      <c r="H3209" s="3">
        <v>2.3512734483752599E-11</v>
      </c>
      <c r="I3209">
        <f>_xlfn.XLOOKUP(b2b3[[#This Row],[rxn]],mfs[rxn],mfs[flux_scaled],0)</f>
        <v>2.3703365799999999E-10</v>
      </c>
      <c r="J3209">
        <f>(b2b3[[#This Row],[flux]]-b2b3[[#This Row],[flux in mfs]])/b2b3[[#This Row],[flux]]</f>
        <v>-9.0810757746527226</v>
      </c>
      <c r="K3209">
        <f>ABS(b2b3[[#This Row],[(mfs - b2+b3) / mfs]])</f>
        <v>9.0810757746527226</v>
      </c>
      <c r="L3209" t="b">
        <f>_xlfn.TEXTAFTER(b2b3[[#This Row],[rxn]],"-",-1)="SPONT"</f>
        <v>0</v>
      </c>
      <c r="M3209" t="str">
        <f>_xlfn.TEXTAFTER(b2b3[[#This Row],[rxn]],"-",-1)</f>
        <v>MRPS16</v>
      </c>
      <c r="N3209" t="str">
        <f>_xlfn.XLOOKUP("'PRO-"&amp;b2b3[[#This Row],[enz]]&amp;"'",'[1]Sheet2 (2)'!$A:$A,'[1]Sheet2 (2)'!$B:$B,"")</f>
        <v/>
      </c>
      <c r="O3209">
        <f>IFERROR(_xlfn.XLOOKUP(b2b3[[#This Row],[Column2]],Table17[[#This Row],[rxn-no-enz]],Table17[[#This Row],[flux]],0),0)</f>
        <v>0</v>
      </c>
      <c r="P3209" t="str">
        <f>_xlfn.TEXTBEFORE(b2b3[[#This Row],[rxn]],"-",-1,,,"")</f>
        <v>PROWASTE</v>
      </c>
    </row>
    <row r="3210" spans="6:16" hidden="1" x14ac:dyDescent="0.2">
      <c r="F3210" t="s">
        <v>13110</v>
      </c>
      <c r="G3210" t="s">
        <v>2778</v>
      </c>
      <c r="H3210" s="3">
        <v>1.2150238270529099E-11</v>
      </c>
      <c r="I3210">
        <f>_xlfn.XLOOKUP(b2b3[[#This Row],[rxn]],mfs[rxn],mfs[flux_scaled],0)</f>
        <v>1.2340869599999999E-10</v>
      </c>
      <c r="J3210">
        <f>(b2b3[[#This Row],[flux]]-b2b3[[#This Row],[flux in mfs]])/b2b3[[#This Row],[flux]]</f>
        <v>-9.1568951367260709</v>
      </c>
      <c r="K3210">
        <f>ABS(b2b3[[#This Row],[(mfs - b2+b3) / mfs]])</f>
        <v>9.1568951367260709</v>
      </c>
      <c r="L3210" t="b">
        <f>_xlfn.TEXTAFTER(b2b3[[#This Row],[rxn]],"-",-1)="SPONT"</f>
        <v>0</v>
      </c>
      <c r="M3210" t="str">
        <f>_xlfn.TEXTAFTER(b2b3[[#This Row],[rxn]],"-",-1)</f>
        <v>MRPS18</v>
      </c>
      <c r="N3210" t="str">
        <f>_xlfn.XLOOKUP("'PRO-"&amp;b2b3[[#This Row],[enz]]&amp;"'",'[1]Sheet2 (2)'!$A:$A,'[1]Sheet2 (2)'!$B:$B,"")</f>
        <v/>
      </c>
      <c r="O3210">
        <f>IFERROR(_xlfn.XLOOKUP(b2b3[[#This Row],[Column2]],Table17[[#This Row],[rxn-no-enz]],Table17[[#This Row],[flux]],0),0)</f>
        <v>0</v>
      </c>
      <c r="P3210" t="str">
        <f>_xlfn.TEXTBEFORE(b2b3[[#This Row],[rxn]],"-",-1,,,"")</f>
        <v>PROWASTE</v>
      </c>
    </row>
    <row r="3211" spans="6:16" hidden="1" x14ac:dyDescent="0.2">
      <c r="F3211" t="s">
        <v>13111</v>
      </c>
      <c r="G3211" t="s">
        <v>2778</v>
      </c>
      <c r="H3211" s="3">
        <v>4.1553906423398496E-12</v>
      </c>
      <c r="I3211">
        <f>_xlfn.XLOOKUP(b2b3[[#This Row],[rxn]],mfs[rxn],mfs[flux_scaled],0)</f>
        <v>4.3460219999999996E-11</v>
      </c>
      <c r="J3211">
        <f>(b2b3[[#This Row],[flux]]-b2b3[[#This Row],[flux in mfs]])/b2b3[[#This Row],[flux]]</f>
        <v>-9.4587567669758421</v>
      </c>
      <c r="K3211">
        <f>ABS(b2b3[[#This Row],[(mfs - b2+b3) / mfs]])</f>
        <v>9.4587567669758421</v>
      </c>
      <c r="L3211" t="b">
        <f>_xlfn.TEXTAFTER(b2b3[[#This Row],[rxn]],"-",-1)="SPONT"</f>
        <v>0</v>
      </c>
      <c r="M3211" t="str">
        <f>_xlfn.TEXTAFTER(b2b3[[#This Row],[rxn]],"-",-1)</f>
        <v>MRPS28</v>
      </c>
      <c r="N3211" t="str">
        <f>_xlfn.XLOOKUP("'PRO-"&amp;b2b3[[#This Row],[enz]]&amp;"'",'[1]Sheet2 (2)'!$A:$A,'[1]Sheet2 (2)'!$B:$B,"")</f>
        <v/>
      </c>
      <c r="O3211">
        <f>IFERROR(_xlfn.XLOOKUP(b2b3[[#This Row],[Column2]],Table17[[#This Row],[rxn-no-enz]],Table17[[#This Row],[flux]],0),0)</f>
        <v>0</v>
      </c>
      <c r="P3211" t="str">
        <f>_xlfn.TEXTBEFORE(b2b3[[#This Row],[rxn]],"-",-1,,,"")</f>
        <v>PROWASTE</v>
      </c>
    </row>
    <row r="3212" spans="6:16" hidden="1" x14ac:dyDescent="0.2">
      <c r="F3212" t="s">
        <v>13112</v>
      </c>
      <c r="G3212" t="s">
        <v>2778</v>
      </c>
      <c r="H3212" s="3">
        <v>5.3429539085261999E-11</v>
      </c>
      <c r="I3212">
        <f>_xlfn.XLOOKUP(b2b3[[#This Row],[rxn]],mfs[rxn],mfs[flux_scaled],0)</f>
        <v>5.3620170399999997E-10</v>
      </c>
      <c r="J3212">
        <f>(b2b3[[#This Row],[flux]]-b2b3[[#This Row],[flux in mfs]])/b2b3[[#This Row],[flux]]</f>
        <v>-9.0356790116481793</v>
      </c>
      <c r="K3212">
        <f>ABS(b2b3[[#This Row],[(mfs - b2+b3) / mfs]])</f>
        <v>9.0356790116481793</v>
      </c>
      <c r="L3212" t="b">
        <f>_xlfn.TEXTAFTER(b2b3[[#This Row],[rxn]],"-",-1)="SPONT"</f>
        <v>0</v>
      </c>
      <c r="M3212" t="str">
        <f>_xlfn.TEXTAFTER(b2b3[[#This Row],[rxn]],"-",-1)</f>
        <v>MRPS5</v>
      </c>
      <c r="N3212" t="str">
        <f>_xlfn.XLOOKUP("'PRO-"&amp;b2b3[[#This Row],[enz]]&amp;"'",'[1]Sheet2 (2)'!$A:$A,'[1]Sheet2 (2)'!$B:$B,"")</f>
        <v/>
      </c>
      <c r="O3212">
        <f>IFERROR(_xlfn.XLOOKUP(b2b3[[#This Row],[Column2]],Table17[[#This Row],[rxn-no-enz]],Table17[[#This Row],[flux]],0),0)</f>
        <v>0</v>
      </c>
      <c r="P3212" t="str">
        <f>_xlfn.TEXTBEFORE(b2b3[[#This Row],[rxn]],"-",-1,,,"")</f>
        <v>PROWASTE</v>
      </c>
    </row>
    <row r="3213" spans="6:16" hidden="1" x14ac:dyDescent="0.2">
      <c r="F3213" t="s">
        <v>13113</v>
      </c>
      <c r="G3213" t="s">
        <v>2778</v>
      </c>
      <c r="H3213" s="3">
        <v>2.36821649742509E-11</v>
      </c>
      <c r="I3213">
        <f>_xlfn.XLOOKUP(b2b3[[#This Row],[rxn]],mfs[rxn],mfs[flux_scaled],0)</f>
        <v>2.3872796300000001E-10</v>
      </c>
      <c r="J3213">
        <f>(b2b3[[#This Row],[flux]]-b2b3[[#This Row],[flux in mfs]])/b2b3[[#This Row],[flux]]</f>
        <v>-9.0804957342187134</v>
      </c>
      <c r="K3213">
        <f>ABS(b2b3[[#This Row],[(mfs - b2+b3) / mfs]])</f>
        <v>9.0804957342187134</v>
      </c>
      <c r="L3213" t="b">
        <f>_xlfn.TEXTAFTER(b2b3[[#This Row],[rxn]],"-",-1)="SPONT"</f>
        <v>0</v>
      </c>
      <c r="M3213" t="str">
        <f>_xlfn.TEXTAFTER(b2b3[[#This Row],[rxn]],"-",-1)</f>
        <v>MRPS8</v>
      </c>
      <c r="N3213" t="str">
        <f>_xlfn.XLOOKUP("'PRO-"&amp;b2b3[[#This Row],[enz]]&amp;"'",'[1]Sheet2 (2)'!$A:$A,'[1]Sheet2 (2)'!$B:$B,"")</f>
        <v/>
      </c>
      <c r="O3213">
        <f>IFERROR(_xlfn.XLOOKUP(b2b3[[#This Row],[Column2]],Table17[[#This Row],[rxn-no-enz]],Table17[[#This Row],[flux]],0),0)</f>
        <v>0</v>
      </c>
      <c r="P3213" t="str">
        <f>_xlfn.TEXTBEFORE(b2b3[[#This Row],[rxn]],"-",-1,,,"")</f>
        <v>PROWASTE</v>
      </c>
    </row>
    <row r="3214" spans="6:16" hidden="1" x14ac:dyDescent="0.2">
      <c r="F3214" t="s">
        <v>13114</v>
      </c>
      <c r="G3214" t="s">
        <v>2778</v>
      </c>
      <c r="H3214" s="3">
        <v>1.27400025349892E-11</v>
      </c>
      <c r="I3214">
        <f>_xlfn.XLOOKUP(b2b3[[#This Row],[rxn]],mfs[rxn],mfs[flux_scaled],0)</f>
        <v>1.29306339E-10</v>
      </c>
      <c r="J3214">
        <f>(b2b3[[#This Row],[flux]]-b2b3[[#This Row],[flux in mfs]])/b2b3[[#This Row],[flux]]</f>
        <v>-9.1496321248659473</v>
      </c>
      <c r="K3214">
        <f>ABS(b2b3[[#This Row],[(mfs - b2+b3) / mfs]])</f>
        <v>9.1496321248659473</v>
      </c>
      <c r="L3214" t="b">
        <f>_xlfn.TEXTAFTER(b2b3[[#This Row],[rxn]],"-",-1)="SPONT"</f>
        <v>0</v>
      </c>
      <c r="M3214" t="str">
        <f>_xlfn.TEXTAFTER(b2b3[[#This Row],[rxn]],"-",-1)</f>
        <v>MRPS9</v>
      </c>
      <c r="N3214" t="str">
        <f>_xlfn.XLOOKUP("'PRO-"&amp;b2b3[[#This Row],[enz]]&amp;"'",'[1]Sheet2 (2)'!$A:$A,'[1]Sheet2 (2)'!$B:$B,"")</f>
        <v/>
      </c>
      <c r="O3214">
        <f>IFERROR(_xlfn.XLOOKUP(b2b3[[#This Row],[Column2]],Table17[[#This Row],[rxn-no-enz]],Table17[[#This Row],[flux]],0),0)</f>
        <v>0</v>
      </c>
      <c r="P3214" t="str">
        <f>_xlfn.TEXTBEFORE(b2b3[[#This Row],[rxn]],"-",-1,,,"")</f>
        <v>PROWASTE</v>
      </c>
    </row>
    <row r="3215" spans="6:16" hidden="1" x14ac:dyDescent="0.2">
      <c r="F3215" t="s">
        <v>13115</v>
      </c>
      <c r="G3215" t="s">
        <v>2778</v>
      </c>
      <c r="H3215" s="3">
        <v>1.26452741577114E-11</v>
      </c>
      <c r="I3215">
        <f>_xlfn.XLOOKUP(b2b3[[#This Row],[rxn]],mfs[rxn],mfs[flux_scaled],0)</f>
        <v>1.2835905500000001E-10</v>
      </c>
      <c r="J3215">
        <f>(b2b3[[#This Row],[flux]]-b2b3[[#This Row],[flux in mfs]])/b2b3[[#This Row],[flux]]</f>
        <v>-9.1507530322482964</v>
      </c>
      <c r="K3215">
        <f>ABS(b2b3[[#This Row],[(mfs - b2+b3) / mfs]])</f>
        <v>9.1507530322482964</v>
      </c>
      <c r="L3215" t="b">
        <f>_xlfn.TEXTAFTER(b2b3[[#This Row],[rxn]],"-",-1)="SPONT"</f>
        <v>0</v>
      </c>
      <c r="M3215" t="str">
        <f>_xlfn.TEXTAFTER(b2b3[[#This Row],[rxn]],"-",-1)</f>
        <v>NAM9</v>
      </c>
      <c r="N3215" t="str">
        <f>_xlfn.XLOOKUP("'PRO-"&amp;b2b3[[#This Row],[enz]]&amp;"'",'[1]Sheet2 (2)'!$A:$A,'[1]Sheet2 (2)'!$B:$B,"")</f>
        <v/>
      </c>
      <c r="O3215">
        <f>IFERROR(_xlfn.XLOOKUP(b2b3[[#This Row],[Column2]],Table17[[#This Row],[rxn-no-enz]],Table17[[#This Row],[flux]],0),0)</f>
        <v>0</v>
      </c>
      <c r="P3215" t="str">
        <f>_xlfn.TEXTBEFORE(b2b3[[#This Row],[rxn]],"-",-1,,,"")</f>
        <v>PROWASTE</v>
      </c>
    </row>
    <row r="3216" spans="6:16" hidden="1" x14ac:dyDescent="0.2">
      <c r="F3216" t="s">
        <v>13116</v>
      </c>
      <c r="G3216" t="s">
        <v>2778</v>
      </c>
      <c r="H3216" s="3">
        <v>1.4317172264639E-11</v>
      </c>
      <c r="I3216">
        <f>_xlfn.XLOOKUP(b2b3[[#This Row],[rxn]],mfs[rxn],mfs[flux_scaled],0)</f>
        <v>1.4507803600000001E-10</v>
      </c>
      <c r="J3216">
        <f>(b2b3[[#This Row],[flux]]-b2b3[[#This Row],[flux in mfs]])/b2b3[[#This Row],[flux]]</f>
        <v>-9.1331487334491523</v>
      </c>
      <c r="K3216">
        <f>ABS(b2b3[[#This Row],[(mfs - b2+b3) / mfs]])</f>
        <v>9.1331487334491523</v>
      </c>
      <c r="L3216" t="b">
        <f>_xlfn.TEXTAFTER(b2b3[[#This Row],[rxn]],"-",-1)="SPONT"</f>
        <v>0</v>
      </c>
      <c r="M3216" t="str">
        <f>_xlfn.TEXTAFTER(b2b3[[#This Row],[rxn]],"-",-1)</f>
        <v>RML2</v>
      </c>
      <c r="N3216" t="str">
        <f>_xlfn.XLOOKUP("'PRO-"&amp;b2b3[[#This Row],[enz]]&amp;"'",'[1]Sheet2 (2)'!$A:$A,'[1]Sheet2 (2)'!$B:$B,"")</f>
        <v/>
      </c>
      <c r="O3216">
        <f>IFERROR(_xlfn.XLOOKUP(b2b3[[#This Row],[Column2]],Table17[[#This Row],[rxn-no-enz]],Table17[[#This Row],[flux]],0),0)</f>
        <v>0</v>
      </c>
      <c r="P3216" t="str">
        <f>_xlfn.TEXTBEFORE(b2b3[[#This Row],[rxn]],"-",-1,,,"")</f>
        <v>PROWASTE</v>
      </c>
    </row>
    <row r="3217" spans="6:16" hidden="1" x14ac:dyDescent="0.2">
      <c r="F3217" t="s">
        <v>13117</v>
      </c>
      <c r="G3217" t="s">
        <v>2778</v>
      </c>
      <c r="H3217" s="3">
        <v>1.7365544779703499E-11</v>
      </c>
      <c r="I3217">
        <f>_xlfn.XLOOKUP(b2b3[[#This Row],[rxn]],mfs[rxn],mfs[flux_scaled],0)</f>
        <v>1.7365544800000001E-10</v>
      </c>
      <c r="J3217">
        <f>(b2b3[[#This Row],[flux]]-b2b3[[#This Row],[flux in mfs]])/b2b3[[#This Row],[flux]]</f>
        <v>-9.0000000116878009</v>
      </c>
      <c r="K3217">
        <f>ABS(b2b3[[#This Row],[(mfs - b2+b3) / mfs]])</f>
        <v>9.0000000116878009</v>
      </c>
      <c r="L3217" t="b">
        <f>_xlfn.TEXTAFTER(b2b3[[#This Row],[rxn]],"-",-1)="SPONT"</f>
        <v>0</v>
      </c>
      <c r="M3217" t="str">
        <f>_xlfn.TEXTAFTER(b2b3[[#This Row],[rxn]],"-",-1)</f>
        <v>RSM10</v>
      </c>
      <c r="N3217" t="str">
        <f>_xlfn.XLOOKUP("'PRO-"&amp;b2b3[[#This Row],[enz]]&amp;"'",'[1]Sheet2 (2)'!$A:$A,'[1]Sheet2 (2)'!$B:$B,"")</f>
        <v/>
      </c>
      <c r="O3217">
        <f>IFERROR(_xlfn.XLOOKUP(b2b3[[#This Row],[Column2]],Table17[[#This Row],[rxn-no-enz]],Table17[[#This Row],[flux]],0),0)</f>
        <v>0</v>
      </c>
      <c r="P3217" t="str">
        <f>_xlfn.TEXTBEFORE(b2b3[[#This Row],[rxn]],"-",-1,,,"")</f>
        <v>PROWASTE</v>
      </c>
    </row>
    <row r="3218" spans="6:16" hidden="1" x14ac:dyDescent="0.2">
      <c r="F3218" t="s">
        <v>13118</v>
      </c>
      <c r="G3218" t="s">
        <v>2778</v>
      </c>
      <c r="H3218" s="3">
        <v>1.00845508994335E-11</v>
      </c>
      <c r="I3218">
        <f>_xlfn.XLOOKUP(b2b3[[#This Row],[rxn]],mfs[rxn],mfs[flux_scaled],0)</f>
        <v>1.02751822E-10</v>
      </c>
      <c r="J3218">
        <f>(b2b3[[#This Row],[flux]]-b2b3[[#This Row],[flux in mfs]])/b2b3[[#This Row],[flux]]</f>
        <v>-9.1890330094691759</v>
      </c>
      <c r="K3218">
        <f>ABS(b2b3[[#This Row],[(mfs - b2+b3) / mfs]])</f>
        <v>9.1890330094691759</v>
      </c>
      <c r="L3218" t="b">
        <f>_xlfn.TEXTAFTER(b2b3[[#This Row],[rxn]],"-",-1)="SPONT"</f>
        <v>0</v>
      </c>
      <c r="M3218" t="str">
        <f>_xlfn.TEXTAFTER(b2b3[[#This Row],[rxn]],"-",-1)</f>
        <v>RSM18</v>
      </c>
      <c r="N3218" t="str">
        <f>_xlfn.XLOOKUP("'PRO-"&amp;b2b3[[#This Row],[enz]]&amp;"'",'[1]Sheet2 (2)'!$A:$A,'[1]Sheet2 (2)'!$B:$B,"")</f>
        <v/>
      </c>
      <c r="O3218">
        <f>IFERROR(_xlfn.XLOOKUP(b2b3[[#This Row],[Column2]],Table17[[#This Row],[rxn-no-enz]],Table17[[#This Row],[flux]],0),0)</f>
        <v>0</v>
      </c>
      <c r="P3218" t="str">
        <f>_xlfn.TEXTBEFORE(b2b3[[#This Row],[rxn]],"-",-1,,,"")</f>
        <v>PROWASTE</v>
      </c>
    </row>
    <row r="3219" spans="6:16" hidden="1" x14ac:dyDescent="0.2">
      <c r="F3219" t="s">
        <v>13119</v>
      </c>
      <c r="G3219" t="s">
        <v>2778</v>
      </c>
      <c r="H3219" s="3">
        <v>1.1925281969165099E-11</v>
      </c>
      <c r="I3219">
        <f>_xlfn.XLOOKUP(b2b3[[#This Row],[rxn]],mfs[rxn],mfs[flux_scaled],0)</f>
        <v>1.2115913300000001E-10</v>
      </c>
      <c r="J3219">
        <f>(b2b3[[#This Row],[flux]]-b2b3[[#This Row],[flux in mfs]])/b2b3[[#This Row],[flux]]</f>
        <v>-9.1598547785518303</v>
      </c>
      <c r="K3219">
        <f>ABS(b2b3[[#This Row],[(mfs - b2+b3) / mfs]])</f>
        <v>9.1598547785518303</v>
      </c>
      <c r="L3219" t="b">
        <f>_xlfn.TEXTAFTER(b2b3[[#This Row],[rxn]],"-",-1)="SPONT"</f>
        <v>0</v>
      </c>
      <c r="M3219" t="str">
        <f>_xlfn.TEXTAFTER(b2b3[[#This Row],[rxn]],"-",-1)</f>
        <v>RSM23</v>
      </c>
      <c r="N3219" t="str">
        <f>_xlfn.XLOOKUP("'PRO-"&amp;b2b3[[#This Row],[enz]]&amp;"'",'[1]Sheet2 (2)'!$A:$A,'[1]Sheet2 (2)'!$B:$B,"")</f>
        <v/>
      </c>
      <c r="O3219">
        <f>IFERROR(_xlfn.XLOOKUP(b2b3[[#This Row],[Column2]],Table17[[#This Row],[rxn-no-enz]],Table17[[#This Row],[flux]],0),0)</f>
        <v>0</v>
      </c>
      <c r="P3219" t="str">
        <f>_xlfn.TEXTBEFORE(b2b3[[#This Row],[rxn]],"-",-1,,,"")</f>
        <v>PROWASTE</v>
      </c>
    </row>
    <row r="3220" spans="6:16" hidden="1" x14ac:dyDescent="0.2">
      <c r="F3220" t="s">
        <v>13120</v>
      </c>
      <c r="G3220" t="s">
        <v>2778</v>
      </c>
      <c r="H3220" s="3">
        <v>1.7245945163722899E-11</v>
      </c>
      <c r="I3220">
        <f>_xlfn.XLOOKUP(b2b3[[#This Row],[rxn]],mfs[rxn],mfs[flux_scaled],0)</f>
        <v>1.7436576500000002E-10</v>
      </c>
      <c r="J3220">
        <f>(b2b3[[#This Row],[flux]]-b2b3[[#This Row],[flux in mfs]])/b2b3[[#This Row],[flux]]</f>
        <v>-9.1105369027138607</v>
      </c>
      <c r="K3220">
        <f>ABS(b2b3[[#This Row],[(mfs - b2+b3) / mfs]])</f>
        <v>9.1105369027138607</v>
      </c>
      <c r="L3220" t="b">
        <f>_xlfn.TEXTAFTER(b2b3[[#This Row],[rxn]],"-",-1)="SPONT"</f>
        <v>0</v>
      </c>
      <c r="M3220" t="str">
        <f>_xlfn.TEXTAFTER(b2b3[[#This Row],[rxn]],"-",-1)</f>
        <v>RSM24</v>
      </c>
      <c r="N3220" t="str">
        <f>_xlfn.XLOOKUP("'PRO-"&amp;b2b3[[#This Row],[enz]]&amp;"'",'[1]Sheet2 (2)'!$A:$A,'[1]Sheet2 (2)'!$B:$B,"")</f>
        <v/>
      </c>
      <c r="O3220">
        <f>IFERROR(_xlfn.XLOOKUP(b2b3[[#This Row],[Column2]],Table17[[#This Row],[rxn-no-enz]],Table17[[#This Row],[flux]],0),0)</f>
        <v>0</v>
      </c>
      <c r="P3220" t="str">
        <f>_xlfn.TEXTBEFORE(b2b3[[#This Row],[rxn]],"-",-1,,,"")</f>
        <v>PROWASTE</v>
      </c>
    </row>
    <row r="3221" spans="6:16" hidden="1" x14ac:dyDescent="0.2">
      <c r="F3221" t="s">
        <v>13121</v>
      </c>
      <c r="G3221" t="s">
        <v>2778</v>
      </c>
      <c r="H3221" s="3">
        <v>6.7433668733244099E-12</v>
      </c>
      <c r="I3221">
        <f>_xlfn.XLOOKUP(b2b3[[#This Row],[rxn]],mfs[rxn],mfs[flux_scaled],0)</f>
        <v>6.9339981999999993E-11</v>
      </c>
      <c r="J3221">
        <f>(b2b3[[#This Row],[flux]]-b2b3[[#This Row],[flux in mfs]])/b2b3[[#This Row],[flux]]</f>
        <v>-9.28269458010611</v>
      </c>
      <c r="K3221">
        <f>ABS(b2b3[[#This Row],[(mfs - b2+b3) / mfs]])</f>
        <v>9.28269458010611</v>
      </c>
      <c r="L3221" t="b">
        <f>_xlfn.TEXTAFTER(b2b3[[#This Row],[rxn]],"-",-1)="SPONT"</f>
        <v>0</v>
      </c>
      <c r="M3221" t="str">
        <f>_xlfn.TEXTAFTER(b2b3[[#This Row],[rxn]],"-",-1)</f>
        <v>RSM27</v>
      </c>
      <c r="N3221" t="str">
        <f>_xlfn.XLOOKUP("'PRO-"&amp;b2b3[[#This Row],[enz]]&amp;"'",'[1]Sheet2 (2)'!$A:$A,'[1]Sheet2 (2)'!$B:$B,"")</f>
        <v/>
      </c>
      <c r="O3221">
        <f>IFERROR(_xlfn.XLOOKUP(b2b3[[#This Row],[Column2]],Table17[[#This Row],[rxn-no-enz]],Table17[[#This Row],[flux]],0),0)</f>
        <v>0</v>
      </c>
      <c r="P3221" t="str">
        <f>_xlfn.TEXTBEFORE(b2b3[[#This Row],[rxn]],"-",-1,,,"")</f>
        <v>PROWASTE</v>
      </c>
    </row>
    <row r="3222" spans="6:16" hidden="1" x14ac:dyDescent="0.2">
      <c r="F3222" t="s">
        <v>13122</v>
      </c>
      <c r="G3222" t="s">
        <v>2778</v>
      </c>
      <c r="H3222" s="3">
        <v>1.3561473532308699E-11</v>
      </c>
      <c r="I3222">
        <f>_xlfn.XLOOKUP(b2b3[[#This Row],[rxn]],mfs[rxn],mfs[flux_scaled],0)</f>
        <v>1.3752104899999999E-10</v>
      </c>
      <c r="J3222">
        <f>(b2b3[[#This Row],[flux]]-b2b3[[#This Row],[flux in mfs]])/b2b3[[#This Row],[flux]]</f>
        <v>-9.14056832927273</v>
      </c>
      <c r="K3222">
        <f>ABS(b2b3[[#This Row],[(mfs - b2+b3) / mfs]])</f>
        <v>9.14056832927273</v>
      </c>
      <c r="L3222" t="b">
        <f>_xlfn.TEXTAFTER(b2b3[[#This Row],[rxn]],"-",-1)="SPONT"</f>
        <v>0</v>
      </c>
      <c r="M3222" t="str">
        <f>_xlfn.TEXTAFTER(b2b3[[#This Row],[rxn]],"-",-1)</f>
        <v>RSM7</v>
      </c>
      <c r="N3222" t="str">
        <f>_xlfn.XLOOKUP("'PRO-"&amp;b2b3[[#This Row],[enz]]&amp;"'",'[1]Sheet2 (2)'!$A:$A,'[1]Sheet2 (2)'!$B:$B,"")</f>
        <v/>
      </c>
      <c r="O3222">
        <f>IFERROR(_xlfn.XLOOKUP(b2b3[[#This Row],[Column2]],Table17[[#This Row],[rxn-no-enz]],Table17[[#This Row],[flux]],0),0)</f>
        <v>0</v>
      </c>
      <c r="P3222" t="str">
        <f>_xlfn.TEXTBEFORE(b2b3[[#This Row],[rxn]],"-",-1,,,"")</f>
        <v>PROWASTE</v>
      </c>
    </row>
    <row r="3223" spans="6:16" hidden="1" x14ac:dyDescent="0.2">
      <c r="F3223" t="s">
        <v>13123</v>
      </c>
      <c r="G3223" t="s">
        <v>2778</v>
      </c>
      <c r="H3223" s="3">
        <v>2.2482158174633699E-12</v>
      </c>
      <c r="I3223">
        <f>_xlfn.XLOOKUP(b2b3[[#This Row],[rxn]],mfs[rxn],mfs[flux_scaled],0)</f>
        <v>2.4388471000000002E-11</v>
      </c>
      <c r="J3223">
        <f>(b2b3[[#This Row],[flux]]-b2b3[[#This Row],[flux in mfs]])/b2b3[[#This Row],[flux]]</f>
        <v>-9.8479225217431168</v>
      </c>
      <c r="K3223">
        <f>ABS(b2b3[[#This Row],[(mfs - b2+b3) / mfs]])</f>
        <v>9.8479225217431168</v>
      </c>
      <c r="L3223" t="b">
        <f>_xlfn.TEXTAFTER(b2b3[[#This Row],[rxn]],"-",-1)="SPONT"</f>
        <v>0</v>
      </c>
      <c r="M3223" t="str">
        <f>_xlfn.TEXTAFTER(b2b3[[#This Row],[rxn]],"-",-1)</f>
        <v>SWS2</v>
      </c>
      <c r="N3223" t="str">
        <f>_xlfn.XLOOKUP("'PRO-"&amp;b2b3[[#This Row],[enz]]&amp;"'",'[1]Sheet2 (2)'!$A:$A,'[1]Sheet2 (2)'!$B:$B,"")</f>
        <v/>
      </c>
      <c r="O3223">
        <f>IFERROR(_xlfn.XLOOKUP(b2b3[[#This Row],[Column2]],Table17[[#This Row],[rxn-no-enz]],Table17[[#This Row],[flux]],0),0)</f>
        <v>0</v>
      </c>
      <c r="P3223" t="str">
        <f>_xlfn.TEXTBEFORE(b2b3[[#This Row],[rxn]],"-",-1,,,"")</f>
        <v>PROWASTE</v>
      </c>
    </row>
    <row r="3224" spans="6:16" hidden="1" x14ac:dyDescent="0.2">
      <c r="F3224" t="s">
        <v>13124</v>
      </c>
      <c r="G3224" t="s">
        <v>2778</v>
      </c>
      <c r="H3224" s="3">
        <v>1.1005187251861899E-11</v>
      </c>
      <c r="I3224">
        <f>_xlfn.XLOOKUP(b2b3[[#This Row],[rxn]],mfs[rxn],mfs[flux_scaled],0)</f>
        <v>1.10051873E-10</v>
      </c>
      <c r="J3224">
        <f>(b2b3[[#This Row],[flux]]-b2b3[[#This Row],[flux in mfs]])/b2b3[[#This Row],[flux]]</f>
        <v>-9.0000000437412826</v>
      </c>
      <c r="K3224">
        <f>ABS(b2b3[[#This Row],[(mfs - b2+b3) / mfs]])</f>
        <v>9.0000000437412826</v>
      </c>
      <c r="L3224" t="b">
        <f>_xlfn.TEXTAFTER(b2b3[[#This Row],[rxn]],"-",-1)="SPONT"</f>
        <v>0</v>
      </c>
      <c r="M3224" t="str">
        <f>_xlfn.TEXTAFTER(b2b3[[#This Row],[rxn]],"-",-1)</f>
        <v>YML6</v>
      </c>
      <c r="N3224" t="str">
        <f>_xlfn.XLOOKUP("'PRO-"&amp;b2b3[[#This Row],[enz]]&amp;"'",'[1]Sheet2 (2)'!$A:$A,'[1]Sheet2 (2)'!$B:$B,"")</f>
        <v/>
      </c>
      <c r="O3224">
        <f>IFERROR(_xlfn.XLOOKUP(b2b3[[#This Row],[Column2]],Table17[[#This Row],[rxn-no-enz]],Table17[[#This Row],[flux]],0),0)</f>
        <v>0</v>
      </c>
      <c r="P3224" t="str">
        <f>_xlfn.TEXTBEFORE(b2b3[[#This Row],[rxn]],"-",-1,,,"")</f>
        <v>PROWASTE</v>
      </c>
    </row>
    <row r="3225" spans="6:16" hidden="1" x14ac:dyDescent="0.2">
      <c r="F3225" t="s">
        <v>13125</v>
      </c>
      <c r="G3225" t="s">
        <v>2778</v>
      </c>
      <c r="H3225" s="3">
        <v>8.0958452853630901E-7</v>
      </c>
      <c r="I3225">
        <f>_xlfn.XLOOKUP(b2b3[[#This Row],[rxn]],mfs[rxn],mfs[flux_scaled],0)</f>
        <v>1.6683223994556999E-5</v>
      </c>
      <c r="J3225">
        <f>(b2b3[[#This Row],[flux]]-b2b3[[#This Row],[flux in mfs]])/b2b3[[#This Row],[flux]]</f>
        <v>-19.607142807829451</v>
      </c>
      <c r="K3225">
        <f>ABS(b2b3[[#This Row],[(mfs - b2+b3) / mfs]])</f>
        <v>19.607142807829451</v>
      </c>
      <c r="L3225" t="b">
        <f>_xlfn.TEXTAFTER(b2b3[[#This Row],[rxn]],"-",-1)="SPONT"</f>
        <v>0</v>
      </c>
      <c r="M3225" t="str">
        <f>_xlfn.TEXTAFTER(b2b3[[#This Row],[rxn]],"-",-1)</f>
        <v>TOTALPROTEIN</v>
      </c>
      <c r="N3225" t="str">
        <f>_xlfn.XLOOKUP("'PRO-"&amp;b2b3[[#This Row],[enz]]&amp;"'",'[1]Sheet2 (2)'!$A:$A,'[1]Sheet2 (2)'!$B:$B,"")</f>
        <v/>
      </c>
      <c r="O3225">
        <f>IFERROR(_xlfn.XLOOKUP(b2b3[[#This Row],[Column2]],Table17[[#This Row],[rxn-no-enz]],Table17[[#This Row],[flux]],0),0)</f>
        <v>0</v>
      </c>
      <c r="P3225" t="str">
        <f>_xlfn.TEXTBEFORE(b2b3[[#This Row],[rxn]],"-",-1,,,"")</f>
        <v>PROWASTE</v>
      </c>
    </row>
    <row r="3226" spans="6:16" hidden="1" x14ac:dyDescent="0.2">
      <c r="F3226" t="s">
        <v>4736</v>
      </c>
      <c r="G3226" t="s">
        <v>2778</v>
      </c>
      <c r="H3226">
        <v>0.1</v>
      </c>
      <c r="I3226">
        <f>_xlfn.XLOOKUP(b2b3[[#This Row],[rxn]],mfs[rxn],mfs[flux_scaled],0)</f>
        <v>0.1</v>
      </c>
      <c r="J3226">
        <f>(b2b3[[#This Row],[flux]]-b2b3[[#This Row],[flux in mfs]])/b2b3[[#This Row],[flux]]</f>
        <v>0</v>
      </c>
      <c r="K3226">
        <f>ABS(b2b3[[#This Row],[(mfs - b2+b3) / mfs]])</f>
        <v>0</v>
      </c>
      <c r="L3226" t="b">
        <f>_xlfn.TEXTAFTER(b2b3[[#This Row],[rxn]],"-",-1)="SPONT"</f>
        <v>0</v>
      </c>
      <c r="M3226" t="str">
        <f>_xlfn.TEXTAFTER(b2b3[[#This Row],[rxn]],"-",-1)</f>
        <v>BIODILAERO</v>
      </c>
      <c r="N3226" t="str">
        <f>_xlfn.XLOOKUP("'PRO-"&amp;b2b3[[#This Row],[enz]]&amp;"'",'[1]Sheet2 (2)'!$A:$A,'[1]Sheet2 (2)'!$B:$B,"")</f>
        <v/>
      </c>
      <c r="O3226">
        <f>IFERROR(_xlfn.XLOOKUP(b2b3[[#This Row],[Column2]],Table17[[#This Row],[rxn-no-enz]],Table17[[#This Row],[flux]],0),0)</f>
        <v>0</v>
      </c>
      <c r="P3226" t="str">
        <f>_xlfn.TEXTBEFORE(b2b3[[#This Row],[rxn]],"-",-1,,,"")</f>
        <v>BIOSYN</v>
      </c>
    </row>
    <row r="3227" spans="6:16" hidden="1" x14ac:dyDescent="0.2">
      <c r="F3227" t="s">
        <v>4737</v>
      </c>
      <c r="G3227" t="s">
        <v>2778</v>
      </c>
      <c r="H3227">
        <v>3.67955332398886E-2</v>
      </c>
      <c r="I3227">
        <f>_xlfn.XLOOKUP(b2b3[[#This Row],[rxn]],mfs[rxn],mfs[flux_scaled],0)</f>
        <v>3.67955332398886E-2</v>
      </c>
      <c r="J3227">
        <f>(b2b3[[#This Row],[flux]]-b2b3[[#This Row],[flux in mfs]])/b2b3[[#This Row],[flux]]</f>
        <v>0</v>
      </c>
      <c r="K3227">
        <f>ABS(b2b3[[#This Row],[(mfs - b2+b3) / mfs]])</f>
        <v>0</v>
      </c>
      <c r="L3227" t="b">
        <f>_xlfn.TEXTAFTER(b2b3[[#This Row],[rxn]],"-",-1)="SPONT"</f>
        <v>0</v>
      </c>
      <c r="M3227" t="str">
        <f>_xlfn.TEXTAFTER(b2b3[[#This Row],[rxn]],"-",-1)</f>
        <v>PROTTOBIO</v>
      </c>
      <c r="N3227" t="str">
        <f>_xlfn.XLOOKUP("'PRO-"&amp;b2b3[[#This Row],[enz]]&amp;"'",'[1]Sheet2 (2)'!$A:$A,'[1]Sheet2 (2)'!$B:$B,"")</f>
        <v/>
      </c>
      <c r="O3227">
        <f>IFERROR(_xlfn.XLOOKUP(b2b3[[#This Row],[Column2]],Table17[[#This Row],[rxn-no-enz]],Table17[[#This Row],[flux]],0),0)</f>
        <v>0</v>
      </c>
      <c r="P3227" t="str">
        <f>_xlfn.TEXTBEFORE(b2b3[[#This Row],[rxn]],"-",-1,,,"")</f>
        <v>BIOSYN</v>
      </c>
    </row>
    <row r="3228" spans="6:16" hidden="1" x14ac:dyDescent="0.2">
      <c r="F3228" t="s">
        <v>4738</v>
      </c>
      <c r="G3228" t="s">
        <v>2778</v>
      </c>
      <c r="H3228">
        <v>1.6925945290348701E-2</v>
      </c>
      <c r="I3228">
        <f>_xlfn.XLOOKUP(b2b3[[#This Row],[rxn]],mfs[rxn],mfs[flux_scaled],0)</f>
        <v>1.6925945290348701E-2</v>
      </c>
      <c r="J3228">
        <f>(b2b3[[#This Row],[flux]]-b2b3[[#This Row],[flux in mfs]])/b2b3[[#This Row],[flux]]</f>
        <v>0</v>
      </c>
      <c r="K3228">
        <f>ABS(b2b3[[#This Row],[(mfs - b2+b3) / mfs]])</f>
        <v>0</v>
      </c>
      <c r="L3228" t="b">
        <f>_xlfn.TEXTAFTER(b2b3[[#This Row],[rxn]],"-",-1)="SPONT"</f>
        <v>0</v>
      </c>
      <c r="M3228" t="str">
        <f>_xlfn.TEXTAFTER(b2b3[[#This Row],[rxn]],"-",-1)</f>
        <v>PROTMODELED</v>
      </c>
      <c r="N3228" t="str">
        <f>_xlfn.XLOOKUP("'PRO-"&amp;b2b3[[#This Row],[enz]]&amp;"'",'[1]Sheet2 (2)'!$A:$A,'[1]Sheet2 (2)'!$B:$B,"")</f>
        <v/>
      </c>
      <c r="O3228">
        <f>IFERROR(_xlfn.XLOOKUP(b2b3[[#This Row],[Column2]],Table17[[#This Row],[rxn-no-enz]],Table17[[#This Row],[flux]],0),0)</f>
        <v>0</v>
      </c>
      <c r="P3228" t="str">
        <f>_xlfn.TEXTBEFORE(b2b3[[#This Row],[rxn]],"-",-1,,,"")</f>
        <v>BIOSYN</v>
      </c>
    </row>
    <row r="3229" spans="6:16" hidden="1" x14ac:dyDescent="0.2">
      <c r="F3229" t="s">
        <v>4739</v>
      </c>
      <c r="G3229" t="s">
        <v>2778</v>
      </c>
      <c r="H3229">
        <v>1.9869587949539799E-2</v>
      </c>
      <c r="I3229">
        <f>_xlfn.XLOOKUP(b2b3[[#This Row],[rxn]],mfs[rxn],mfs[flux_scaled],0)</f>
        <v>1.9869587949539799E-2</v>
      </c>
      <c r="J3229">
        <f>(b2b3[[#This Row],[flux]]-b2b3[[#This Row],[flux in mfs]])/b2b3[[#This Row],[flux]]</f>
        <v>0</v>
      </c>
      <c r="K3229">
        <f>ABS(b2b3[[#This Row],[(mfs - b2+b3) / mfs]])</f>
        <v>0</v>
      </c>
      <c r="L3229" t="b">
        <f>_xlfn.TEXTAFTER(b2b3[[#This Row],[rxn]],"-",-1)="SPONT"</f>
        <v>0</v>
      </c>
      <c r="M3229" t="str">
        <f>_xlfn.TEXTAFTER(b2b3[[#This Row],[rxn]],"-",-1)</f>
        <v>PROTDUMMY</v>
      </c>
      <c r="N3229" t="str">
        <f>_xlfn.XLOOKUP("'PRO-"&amp;b2b3[[#This Row],[enz]]&amp;"'",'[1]Sheet2 (2)'!$A:$A,'[1]Sheet2 (2)'!$B:$B,"")</f>
        <v/>
      </c>
      <c r="O3229">
        <f>IFERROR(_xlfn.XLOOKUP(b2b3[[#This Row],[Column2]],Table17[[#This Row],[rxn-no-enz]],Table17[[#This Row],[flux]],0),0)</f>
        <v>0</v>
      </c>
      <c r="P3229" t="str">
        <f>_xlfn.TEXTBEFORE(b2b3[[#This Row],[rxn]],"-",-1,,,"")</f>
        <v>BIOSYN</v>
      </c>
    </row>
    <row r="3230" spans="6:16" hidden="1" x14ac:dyDescent="0.2">
      <c r="F3230" t="s">
        <v>13126</v>
      </c>
      <c r="G3230" t="s">
        <v>2778</v>
      </c>
      <c r="H3230">
        <v>1.6924182326457701E-2</v>
      </c>
      <c r="I3230">
        <f>_xlfn.XLOOKUP(b2b3[[#This Row],[rxn]],mfs[rxn],mfs[flux_scaled],0)</f>
        <v>1.6908409871585997E-2</v>
      </c>
      <c r="J3230">
        <f>(b2b3[[#This Row],[flux]]-b2b3[[#This Row],[flux in mfs]])/b2b3[[#This Row],[flux]]</f>
        <v>9.3194782279356031E-4</v>
      </c>
      <c r="K3230">
        <f>ABS(b2b3[[#This Row],[(mfs - b2+b3) / mfs]])</f>
        <v>9.3194782279356031E-4</v>
      </c>
      <c r="L3230" t="b">
        <f>_xlfn.TEXTAFTER(b2b3[[#This Row],[rxn]],"-",-1)="SPONT"</f>
        <v>0</v>
      </c>
      <c r="M3230" t="str">
        <f>_xlfn.TEXTAFTER(b2b3[[#This Row],[rxn]],"-",-1)</f>
        <v>PROTDUMMY2</v>
      </c>
      <c r="N3230" t="str">
        <f>_xlfn.XLOOKUP("'PRO-"&amp;b2b3[[#This Row],[enz]]&amp;"'",'[1]Sheet2 (2)'!$A:$A,'[1]Sheet2 (2)'!$B:$B,"")</f>
        <v/>
      </c>
      <c r="O3230">
        <f>IFERROR(_xlfn.XLOOKUP(b2b3[[#This Row],[Column2]],Table17[[#This Row],[rxn-no-enz]],Table17[[#This Row],[flux]],0),0)</f>
        <v>0</v>
      </c>
      <c r="P3230" t="str">
        <f>_xlfn.TEXTBEFORE(b2b3[[#This Row],[rxn]],"-",-1,,,"")</f>
        <v>BIOSYN</v>
      </c>
    </row>
    <row r="3231" spans="6:16" hidden="1" x14ac:dyDescent="0.2">
      <c r="F3231" t="s">
        <v>4740</v>
      </c>
      <c r="G3231" t="s">
        <v>2778</v>
      </c>
      <c r="H3231" s="3">
        <v>1.3310818198363E-6</v>
      </c>
      <c r="I3231">
        <f>_xlfn.XLOOKUP(b2b3[[#This Row],[rxn]],mfs[rxn],mfs[flux_scaled],0)</f>
        <v>1.3418012122753999E-5</v>
      </c>
      <c r="J3231">
        <f>(b2b3[[#This Row],[flux]]-b2b3[[#This Row],[flux in mfs]])/b2b3[[#This Row],[flux]]</f>
        <v>-9.0805314314969632</v>
      </c>
      <c r="K3231">
        <f>ABS(b2b3[[#This Row],[(mfs - b2+b3) / mfs]])</f>
        <v>9.0805314314969632</v>
      </c>
      <c r="L3231" t="b">
        <f>_xlfn.TEXTAFTER(b2b3[[#This Row],[rxn]],"-",-1)="SPONT"</f>
        <v>0</v>
      </c>
      <c r="M3231" t="str">
        <f>_xlfn.TEXTAFTER(b2b3[[#This Row],[rxn]],"-",-1)</f>
        <v>PROTCYT</v>
      </c>
      <c r="N3231" t="str">
        <f>_xlfn.XLOOKUP("'PRO-"&amp;b2b3[[#This Row],[enz]]&amp;"'",'[1]Sheet2 (2)'!$A:$A,'[1]Sheet2 (2)'!$B:$B,"")</f>
        <v/>
      </c>
      <c r="O3231">
        <f>IFERROR(_xlfn.XLOOKUP(b2b3[[#This Row],[Column2]],Table17[[#This Row],[rxn-no-enz]],Table17[[#This Row],[flux]],0),0)</f>
        <v>0</v>
      </c>
      <c r="P3231" t="str">
        <f>_xlfn.TEXTBEFORE(b2b3[[#This Row],[rxn]],"-",-1,,,"")</f>
        <v>BIOSYN</v>
      </c>
    </row>
    <row r="3232" spans="6:16" hidden="1" x14ac:dyDescent="0.2">
      <c r="F3232" t="s">
        <v>4741</v>
      </c>
      <c r="G3232" t="s">
        <v>2778</v>
      </c>
      <c r="H3232" s="3">
        <v>4.3188207112307502E-7</v>
      </c>
      <c r="I3232">
        <f>_xlfn.XLOOKUP(b2b3[[#This Row],[rxn]],mfs[rxn],mfs[flux_scaled],0)</f>
        <v>4.1174066400000001E-6</v>
      </c>
      <c r="J3232">
        <f>(b2b3[[#This Row],[flux]]-b2b3[[#This Row],[flux in mfs]])/b2b3[[#This Row],[flux]]</f>
        <v>-8.5336364144337153</v>
      </c>
      <c r="K3232">
        <f>ABS(b2b3[[#This Row],[(mfs - b2+b3) / mfs]])</f>
        <v>8.5336364144337153</v>
      </c>
      <c r="L3232" t="b">
        <f>_xlfn.TEXTAFTER(b2b3[[#This Row],[rxn]],"-",-1)="SPONT"</f>
        <v>0</v>
      </c>
      <c r="M3232" t="str">
        <f>_xlfn.TEXTAFTER(b2b3[[#This Row],[rxn]],"-",-1)</f>
        <v>PROTMITO</v>
      </c>
      <c r="N3232" t="str">
        <f>_xlfn.XLOOKUP("'PRO-"&amp;b2b3[[#This Row],[enz]]&amp;"'",'[1]Sheet2 (2)'!$A:$A,'[1]Sheet2 (2)'!$B:$B,"")</f>
        <v/>
      </c>
      <c r="O3232">
        <f>IFERROR(_xlfn.XLOOKUP(b2b3[[#This Row],[Column2]],Table17[[#This Row],[rxn-no-enz]],Table17[[#This Row],[flux]],0),0)</f>
        <v>0</v>
      </c>
      <c r="P3232" t="str">
        <f>_xlfn.TEXTBEFORE(b2b3[[#This Row],[rxn]],"-",-1,,,"")</f>
        <v>BIOSYN</v>
      </c>
    </row>
    <row r="3233" spans="6:16" hidden="1" x14ac:dyDescent="0.2">
      <c r="F3233" t="s">
        <v>4742</v>
      </c>
      <c r="G3233" t="s">
        <v>2778</v>
      </c>
      <c r="H3233">
        <v>3.6442355754161999E-2</v>
      </c>
      <c r="I3233">
        <f>_xlfn.XLOOKUP(b2b3[[#This Row],[rxn]],mfs[rxn],mfs[flux_scaled],0)</f>
        <v>3.6442355754161999E-2</v>
      </c>
      <c r="J3233">
        <f>(b2b3[[#This Row],[flux]]-b2b3[[#This Row],[flux in mfs]])/b2b3[[#This Row],[flux]]</f>
        <v>0</v>
      </c>
      <c r="K3233">
        <f>ABS(b2b3[[#This Row],[(mfs - b2+b3) / mfs]])</f>
        <v>0</v>
      </c>
      <c r="L3233" t="b">
        <f>_xlfn.TEXTAFTER(b2b3[[#This Row],[rxn]],"-",-1)="SPONT"</f>
        <v>0</v>
      </c>
      <c r="M3233" t="str">
        <f>_xlfn.TEXTAFTER(b2b3[[#This Row],[rxn]],"-",-1)</f>
        <v>CARB</v>
      </c>
      <c r="N3233" t="str">
        <f>_xlfn.XLOOKUP("'PRO-"&amp;b2b3[[#This Row],[enz]]&amp;"'",'[1]Sheet2 (2)'!$A:$A,'[1]Sheet2 (2)'!$B:$B,"")</f>
        <v/>
      </c>
      <c r="O3233">
        <f>IFERROR(_xlfn.XLOOKUP(b2b3[[#This Row],[Column2]],Table17[[#This Row],[rxn-no-enz]],Table17[[#This Row],[flux]],0),0)</f>
        <v>0</v>
      </c>
      <c r="P3233" t="str">
        <f>_xlfn.TEXTBEFORE(b2b3[[#This Row],[rxn]],"-",-1,,,"")</f>
        <v>BIOSYN</v>
      </c>
    </row>
    <row r="3234" spans="6:16" hidden="1" x14ac:dyDescent="0.2">
      <c r="F3234" t="s">
        <v>4743</v>
      </c>
      <c r="G3234" t="s">
        <v>2778</v>
      </c>
      <c r="H3234">
        <v>1.8879154890299201E-3</v>
      </c>
      <c r="I3234">
        <f>_xlfn.XLOOKUP(b2b3[[#This Row],[rxn]],mfs[rxn],mfs[flux_scaled],0)</f>
        <v>1.8879154890299199E-3</v>
      </c>
      <c r="J3234">
        <f>(b2b3[[#This Row],[flux]]-b2b3[[#This Row],[flux in mfs]])/b2b3[[#This Row],[flux]]</f>
        <v>1.1485706630253953E-16</v>
      </c>
      <c r="K3234">
        <f>ABS(b2b3[[#This Row],[(mfs - b2+b3) / mfs]])</f>
        <v>1.1485706630253953E-16</v>
      </c>
      <c r="L3234" t="b">
        <f>_xlfn.TEXTAFTER(b2b3[[#This Row],[rxn]],"-",-1)="SPONT"</f>
        <v>0</v>
      </c>
      <c r="M3234" t="str">
        <f>_xlfn.TEXTAFTER(b2b3[[#This Row],[rxn]],"-",-1)</f>
        <v>CARB1</v>
      </c>
      <c r="N3234" t="str">
        <f>_xlfn.XLOOKUP("'PRO-"&amp;b2b3[[#This Row],[enz]]&amp;"'",'[1]Sheet2 (2)'!$A:$A,'[1]Sheet2 (2)'!$B:$B,"")</f>
        <v/>
      </c>
      <c r="O3234">
        <f>IFERROR(_xlfn.XLOOKUP(b2b3[[#This Row],[Column2]],Table17[[#This Row],[rxn-no-enz]],Table17[[#This Row],[flux]],0),0)</f>
        <v>0</v>
      </c>
      <c r="P3234" t="str">
        <f>_xlfn.TEXTBEFORE(b2b3[[#This Row],[rxn]],"-",-1,,,"")</f>
        <v>BIOSYN</v>
      </c>
    </row>
    <row r="3235" spans="6:16" hidden="1" x14ac:dyDescent="0.2">
      <c r="F3235" t="s">
        <v>4744</v>
      </c>
      <c r="G3235" t="s">
        <v>2778</v>
      </c>
      <c r="H3235">
        <v>1.72278869137766E-3</v>
      </c>
      <c r="I3235">
        <f>_xlfn.XLOOKUP(b2b3[[#This Row],[rxn]],mfs[rxn],mfs[flux_scaled],0)</f>
        <v>1.72278869137766E-3</v>
      </c>
      <c r="J3235">
        <f>(b2b3[[#This Row],[flux]]-b2b3[[#This Row],[flux in mfs]])/b2b3[[#This Row],[flux]]</f>
        <v>0</v>
      </c>
      <c r="K3235">
        <f>ABS(b2b3[[#This Row],[(mfs - b2+b3) / mfs]])</f>
        <v>0</v>
      </c>
      <c r="L3235" t="b">
        <f>_xlfn.TEXTAFTER(b2b3[[#This Row],[rxn]],"-",-1)="SPONT"</f>
        <v>0</v>
      </c>
      <c r="M3235" t="str">
        <f>_xlfn.TEXTAFTER(b2b3[[#This Row],[rxn]],"-",-1)</f>
        <v>CARB2</v>
      </c>
      <c r="N3235" t="str">
        <f>_xlfn.XLOOKUP("'PRO-"&amp;b2b3[[#This Row],[enz]]&amp;"'",'[1]Sheet2 (2)'!$A:$A,'[1]Sheet2 (2)'!$B:$B,"")</f>
        <v/>
      </c>
      <c r="O3235">
        <f>IFERROR(_xlfn.XLOOKUP(b2b3[[#This Row],[Column2]],Table17[[#This Row],[rxn-no-enz]],Table17[[#This Row],[flux]],0),0)</f>
        <v>0</v>
      </c>
      <c r="P3235" t="str">
        <f>_xlfn.TEXTBEFORE(b2b3[[#This Row],[rxn]],"-",-1,,,"")</f>
        <v>BIOSYN</v>
      </c>
    </row>
    <row r="3236" spans="6:16" hidden="1" x14ac:dyDescent="0.2">
      <c r="F3236" t="s">
        <v>4745</v>
      </c>
      <c r="G3236" t="s">
        <v>2778</v>
      </c>
      <c r="H3236">
        <v>5.3104861140086902E-3</v>
      </c>
      <c r="I3236">
        <f>_xlfn.XLOOKUP(b2b3[[#This Row],[rxn]],mfs[rxn],mfs[flux_scaled],0)</f>
        <v>5.3104861140086893E-3</v>
      </c>
      <c r="J3236">
        <f>(b2b3[[#This Row],[flux]]-b2b3[[#This Row],[flux in mfs]])/b2b3[[#This Row],[flux]]</f>
        <v>1.633300077181944E-16</v>
      </c>
      <c r="K3236">
        <f>ABS(b2b3[[#This Row],[(mfs - b2+b3) / mfs]])</f>
        <v>1.633300077181944E-16</v>
      </c>
      <c r="L3236" t="b">
        <f>_xlfn.TEXTAFTER(b2b3[[#This Row],[rxn]],"-",-1)="SPONT"</f>
        <v>0</v>
      </c>
      <c r="M3236" t="str">
        <f>_xlfn.TEXTAFTER(b2b3[[#This Row],[rxn]],"-",-1)</f>
        <v>CARB3</v>
      </c>
      <c r="N3236" t="str">
        <f>_xlfn.XLOOKUP("'PRO-"&amp;b2b3[[#This Row],[enz]]&amp;"'",'[1]Sheet2 (2)'!$A:$A,'[1]Sheet2 (2)'!$B:$B,"")</f>
        <v/>
      </c>
      <c r="O3236">
        <f>IFERROR(_xlfn.XLOOKUP(b2b3[[#This Row],[Column2]],Table17[[#This Row],[rxn-no-enz]],Table17[[#This Row],[flux]],0),0)</f>
        <v>0</v>
      </c>
      <c r="P3236" t="str">
        <f>_xlfn.TEXTBEFORE(b2b3[[#This Row],[rxn]],"-",-1,,,"")</f>
        <v>BIOSYN</v>
      </c>
    </row>
    <row r="3237" spans="6:16" hidden="1" x14ac:dyDescent="0.2">
      <c r="F3237" t="s">
        <v>4746</v>
      </c>
      <c r="G3237" t="s">
        <v>2778</v>
      </c>
      <c r="H3237">
        <v>0.11125053930560901</v>
      </c>
      <c r="I3237">
        <f>_xlfn.XLOOKUP(b2b3[[#This Row],[rxn]],mfs[rxn],mfs[flux_scaled],0)</f>
        <v>0.11125053930560899</v>
      </c>
      <c r="J3237">
        <f>(b2b3[[#This Row],[flux]]-b2b3[[#This Row],[flux in mfs]])/b2b3[[#This Row],[flux]]</f>
        <v>1.2474355535204824E-16</v>
      </c>
      <c r="K3237">
        <f>ABS(b2b3[[#This Row],[(mfs - b2+b3) / mfs]])</f>
        <v>1.2474355535204824E-16</v>
      </c>
      <c r="L3237" t="b">
        <f>_xlfn.TEXTAFTER(b2b3[[#This Row],[rxn]],"-",-1)="SPONT"</f>
        <v>0</v>
      </c>
      <c r="M3237" t="str">
        <f>_xlfn.TEXTAFTER(b2b3[[#This Row],[rxn]],"-",-1)</f>
        <v>CARB4</v>
      </c>
      <c r="N3237" t="str">
        <f>_xlfn.XLOOKUP("'PRO-"&amp;b2b3[[#This Row],[enz]]&amp;"'",'[1]Sheet2 (2)'!$A:$A,'[1]Sheet2 (2)'!$B:$B,"")</f>
        <v/>
      </c>
      <c r="O3237">
        <f>IFERROR(_xlfn.XLOOKUP(b2b3[[#This Row],[Column2]],Table17[[#This Row],[rxn-no-enz]],Table17[[#This Row],[flux]],0),0)</f>
        <v>0</v>
      </c>
      <c r="P3237" t="str">
        <f>_xlfn.TEXTBEFORE(b2b3[[#This Row],[rxn]],"-",-1,,,"")</f>
        <v>BIOSYN</v>
      </c>
    </row>
    <row r="3238" spans="6:16" hidden="1" x14ac:dyDescent="0.2">
      <c r="F3238" t="s">
        <v>4747</v>
      </c>
      <c r="G3238" t="s">
        <v>2778</v>
      </c>
      <c r="H3238">
        <v>2.9276646981216198E-2</v>
      </c>
      <c r="I3238">
        <f>_xlfn.XLOOKUP(b2b3[[#This Row],[rxn]],mfs[rxn],mfs[flux_scaled],0)</f>
        <v>2.9276646981216198E-2</v>
      </c>
      <c r="J3238">
        <f>(b2b3[[#This Row],[flux]]-b2b3[[#This Row],[flux in mfs]])/b2b3[[#This Row],[flux]]</f>
        <v>0</v>
      </c>
      <c r="K3238">
        <f>ABS(b2b3[[#This Row],[(mfs - b2+b3) / mfs]])</f>
        <v>0</v>
      </c>
      <c r="L3238" t="b">
        <f>_xlfn.TEXTAFTER(b2b3[[#This Row],[rxn]],"-",-1)="SPONT"</f>
        <v>0</v>
      </c>
      <c r="M3238" t="str">
        <f>_xlfn.TEXTAFTER(b2b3[[#This Row],[rxn]],"-",-1)</f>
        <v>CARB5</v>
      </c>
      <c r="N3238" t="str">
        <f>_xlfn.XLOOKUP("'PRO-"&amp;b2b3[[#This Row],[enz]]&amp;"'",'[1]Sheet2 (2)'!$A:$A,'[1]Sheet2 (2)'!$B:$B,"")</f>
        <v/>
      </c>
      <c r="O3238">
        <f>IFERROR(_xlfn.XLOOKUP(b2b3[[#This Row],[Column2]],Table17[[#This Row],[rxn-no-enz]],Table17[[#This Row],[flux]],0),0)</f>
        <v>0</v>
      </c>
      <c r="P3238" t="str">
        <f>_xlfn.TEXTBEFORE(b2b3[[#This Row],[rxn]],"-",-1,,,"")</f>
        <v>BIOSYN</v>
      </c>
    </row>
    <row r="3239" spans="6:16" hidden="1" x14ac:dyDescent="0.2">
      <c r="F3239" t="s">
        <v>4748</v>
      </c>
      <c r="G3239" t="s">
        <v>2778</v>
      </c>
      <c r="H3239">
        <v>2.6303248118318E-3</v>
      </c>
      <c r="I3239">
        <f>_xlfn.XLOOKUP(b2b3[[#This Row],[rxn]],mfs[rxn],mfs[flux_scaled],0)</f>
        <v>2.6303248118318E-3</v>
      </c>
      <c r="J3239">
        <f>(b2b3[[#This Row],[flux]]-b2b3[[#This Row],[flux in mfs]])/b2b3[[#This Row],[flux]]</f>
        <v>0</v>
      </c>
      <c r="K3239">
        <f>ABS(b2b3[[#This Row],[(mfs - b2+b3) / mfs]])</f>
        <v>0</v>
      </c>
      <c r="L3239" t="b">
        <f>_xlfn.TEXTAFTER(b2b3[[#This Row],[rxn]],"-",-1)="SPONT"</f>
        <v>0</v>
      </c>
      <c r="M3239" t="str">
        <f>_xlfn.TEXTAFTER(b2b3[[#This Row],[rxn]],"-",-1)</f>
        <v>CARB6</v>
      </c>
      <c r="N3239" t="str">
        <f>_xlfn.XLOOKUP("'PRO-"&amp;b2b3[[#This Row],[enz]]&amp;"'",'[1]Sheet2 (2)'!$A:$A,'[1]Sheet2 (2)'!$B:$B,"")</f>
        <v/>
      </c>
      <c r="O3239">
        <f>IFERROR(_xlfn.XLOOKUP(b2b3[[#This Row],[Column2]],Table17[[#This Row],[rxn-no-enz]],Table17[[#This Row],[flux]],0),0)</f>
        <v>0</v>
      </c>
      <c r="P3239" t="str">
        <f>_xlfn.TEXTBEFORE(b2b3[[#This Row],[rxn]],"-",-1,,,"")</f>
        <v>BIOSYN</v>
      </c>
    </row>
    <row r="3240" spans="6:16" hidden="1" x14ac:dyDescent="0.2">
      <c r="F3240" t="s">
        <v>4749</v>
      </c>
      <c r="G3240" t="s">
        <v>2778</v>
      </c>
      <c r="H3240">
        <v>7.4754113026153403E-3</v>
      </c>
      <c r="I3240">
        <f>_xlfn.XLOOKUP(b2b3[[#This Row],[rxn]],mfs[rxn],mfs[flux_scaled],0)</f>
        <v>7.4754113026153403E-3</v>
      </c>
      <c r="J3240">
        <f>(b2b3[[#This Row],[flux]]-b2b3[[#This Row],[flux in mfs]])/b2b3[[#This Row],[flux]]</f>
        <v>0</v>
      </c>
      <c r="K3240">
        <f>ABS(b2b3[[#This Row],[(mfs - b2+b3) / mfs]])</f>
        <v>0</v>
      </c>
      <c r="L3240" t="b">
        <f>_xlfn.TEXTAFTER(b2b3[[#This Row],[rxn]],"-",-1)="SPONT"</f>
        <v>0</v>
      </c>
      <c r="M3240" t="str">
        <f>_xlfn.TEXTAFTER(b2b3[[#This Row],[rxn]],"-",-1)</f>
        <v>RNA</v>
      </c>
      <c r="N3240" t="str">
        <f>_xlfn.XLOOKUP("'PRO-"&amp;b2b3[[#This Row],[enz]]&amp;"'",'[1]Sheet2 (2)'!$A:$A,'[1]Sheet2 (2)'!$B:$B,"")</f>
        <v/>
      </c>
      <c r="O3240">
        <f>IFERROR(_xlfn.XLOOKUP(b2b3[[#This Row],[Column2]],Table17[[#This Row],[rxn-no-enz]],Table17[[#This Row],[flux]],0),0)</f>
        <v>0</v>
      </c>
      <c r="P3240" t="str">
        <f>_xlfn.TEXTBEFORE(b2b3[[#This Row],[rxn]],"-",-1,,,"")</f>
        <v>BIOSYN</v>
      </c>
    </row>
    <row r="3241" spans="6:16" hidden="1" x14ac:dyDescent="0.2">
      <c r="F3241" t="s">
        <v>4750</v>
      </c>
      <c r="G3241" t="s">
        <v>2778</v>
      </c>
      <c r="H3241">
        <v>4.4901930783975297E-3</v>
      </c>
      <c r="I3241">
        <f>_xlfn.XLOOKUP(b2b3[[#This Row],[rxn]],mfs[rxn],mfs[flux_scaled],0)</f>
        <v>4.4891607390200299E-3</v>
      </c>
      <c r="J3241">
        <f>(b2b3[[#This Row],[flux]]-b2b3[[#This Row],[flux in mfs]])/b2b3[[#This Row],[flux]]</f>
        <v>2.2990979663356788E-4</v>
      </c>
      <c r="K3241">
        <f>ABS(b2b3[[#This Row],[(mfs - b2+b3) / mfs]])</f>
        <v>2.2990979663356788E-4</v>
      </c>
      <c r="L3241" t="b">
        <f>_xlfn.TEXTAFTER(b2b3[[#This Row],[rxn]],"-",-1)="SPONT"</f>
        <v>0</v>
      </c>
      <c r="M3241" t="str">
        <f>_xlfn.TEXTAFTER(b2b3[[#This Row],[rxn]],"-",-1)</f>
        <v>RNA1</v>
      </c>
      <c r="N3241" t="str">
        <f>_xlfn.XLOOKUP("'PRO-"&amp;b2b3[[#This Row],[enz]]&amp;"'",'[1]Sheet2 (2)'!$A:$A,'[1]Sheet2 (2)'!$B:$B,"")</f>
        <v/>
      </c>
      <c r="O3241">
        <f>IFERROR(_xlfn.XLOOKUP(b2b3[[#This Row],[Column2]],Table17[[#This Row],[rxn-no-enz]],Table17[[#This Row],[flux]],0),0)</f>
        <v>0</v>
      </c>
      <c r="P3241" t="str">
        <f>_xlfn.TEXTBEFORE(b2b3[[#This Row],[rxn]],"-",-1,,,"")</f>
        <v>BIOSYN</v>
      </c>
    </row>
    <row r="3242" spans="6:16" hidden="1" x14ac:dyDescent="0.2">
      <c r="F3242" t="s">
        <v>4751</v>
      </c>
      <c r="G3242" t="s">
        <v>2778</v>
      </c>
      <c r="H3242">
        <v>7.8377587962193997E-3</v>
      </c>
      <c r="I3242">
        <f>_xlfn.XLOOKUP(b2b3[[#This Row],[rxn]],mfs[rxn],mfs[flux_scaled],0)</f>
        <v>7.8359568186884901E-3</v>
      </c>
      <c r="J3242">
        <f>(b2b3[[#This Row],[flux]]-b2b3[[#This Row],[flux in mfs]])/b2b3[[#This Row],[flux]]</f>
        <v>2.2990979663456516E-4</v>
      </c>
      <c r="K3242">
        <f>ABS(b2b3[[#This Row],[(mfs - b2+b3) / mfs]])</f>
        <v>2.2990979663456516E-4</v>
      </c>
      <c r="L3242" t="b">
        <f>_xlfn.TEXTAFTER(b2b3[[#This Row],[rxn]],"-",-1)="SPONT"</f>
        <v>0</v>
      </c>
      <c r="M3242" t="str">
        <f>_xlfn.TEXTAFTER(b2b3[[#This Row],[rxn]],"-",-1)</f>
        <v>RNA2</v>
      </c>
      <c r="N3242" t="str">
        <f>_xlfn.XLOOKUP("'PRO-"&amp;b2b3[[#This Row],[enz]]&amp;"'",'[1]Sheet2 (2)'!$A:$A,'[1]Sheet2 (2)'!$B:$B,"")</f>
        <v/>
      </c>
      <c r="O3242">
        <f>IFERROR(_xlfn.XLOOKUP(b2b3[[#This Row],[Column2]],Table17[[#This Row],[rxn-no-enz]],Table17[[#This Row],[flux]],0),0)</f>
        <v>0</v>
      </c>
      <c r="P3242" t="str">
        <f>_xlfn.TEXTBEFORE(b2b3[[#This Row],[rxn]],"-",-1,,,"")</f>
        <v>BIOSYN</v>
      </c>
    </row>
    <row r="3243" spans="6:16" hidden="1" x14ac:dyDescent="0.2">
      <c r="F3243" t="s">
        <v>4752</v>
      </c>
      <c r="G3243" t="s">
        <v>2778</v>
      </c>
      <c r="H3243">
        <v>6.8675546561607504E-3</v>
      </c>
      <c r="I3243">
        <f>_xlfn.XLOOKUP(b2b3[[#This Row],[rxn]],mfs[rxn],mfs[flux_scaled],0)</f>
        <v>6.86597573806637E-3</v>
      </c>
      <c r="J3243">
        <f>(b2b3[[#This Row],[flux]]-b2b3[[#This Row],[flux in mfs]])/b2b3[[#This Row],[flux]]</f>
        <v>2.2990979663539484E-4</v>
      </c>
      <c r="K3243">
        <f>ABS(b2b3[[#This Row],[(mfs - b2+b3) / mfs]])</f>
        <v>2.2990979663539484E-4</v>
      </c>
      <c r="L3243" t="b">
        <f>_xlfn.TEXTAFTER(b2b3[[#This Row],[rxn]],"-",-1)="SPONT"</f>
        <v>0</v>
      </c>
      <c r="M3243" t="str">
        <f>_xlfn.TEXTAFTER(b2b3[[#This Row],[rxn]],"-",-1)</f>
        <v>RNA3</v>
      </c>
      <c r="N3243" t="str">
        <f>_xlfn.XLOOKUP("'PRO-"&amp;b2b3[[#This Row],[enz]]&amp;"'",'[1]Sheet2 (2)'!$A:$A,'[1]Sheet2 (2)'!$B:$B,"")</f>
        <v/>
      </c>
      <c r="O3243">
        <f>IFERROR(_xlfn.XLOOKUP(b2b3[[#This Row],[Column2]],Table17[[#This Row],[rxn-no-enz]],Table17[[#This Row],[flux]],0),0)</f>
        <v>0</v>
      </c>
      <c r="P3243" t="str">
        <f>_xlfn.TEXTBEFORE(b2b3[[#This Row],[rxn]],"-",-1,,,"")</f>
        <v>BIOSYN</v>
      </c>
    </row>
    <row r="3244" spans="6:16" hidden="1" x14ac:dyDescent="0.2">
      <c r="F3244" t="s">
        <v>4753</v>
      </c>
      <c r="G3244" t="s">
        <v>2778</v>
      </c>
      <c r="H3244">
        <v>4.1084340191199897E-3</v>
      </c>
      <c r="I3244">
        <f>_xlfn.XLOOKUP(b2b3[[#This Row],[rxn]],mfs[rxn],mfs[flux_scaled],0)</f>
        <v>4.10748944989017E-3</v>
      </c>
      <c r="J3244">
        <f>(b2b3[[#This Row],[flux]]-b2b3[[#This Row],[flux in mfs]])/b2b3[[#This Row],[flux]]</f>
        <v>2.2990979663389403E-4</v>
      </c>
      <c r="K3244">
        <f>ABS(b2b3[[#This Row],[(mfs - b2+b3) / mfs]])</f>
        <v>2.2990979663389403E-4</v>
      </c>
      <c r="L3244" t="b">
        <f>_xlfn.TEXTAFTER(b2b3[[#This Row],[rxn]],"-",-1)="SPONT"</f>
        <v>0</v>
      </c>
      <c r="M3244" t="str">
        <f>_xlfn.TEXTAFTER(b2b3[[#This Row],[rxn]],"-",-1)</f>
        <v>RNA4</v>
      </c>
      <c r="N3244" t="str">
        <f>_xlfn.XLOOKUP("'PRO-"&amp;b2b3[[#This Row],[enz]]&amp;"'",'[1]Sheet2 (2)'!$A:$A,'[1]Sheet2 (2)'!$B:$B,"")</f>
        <v/>
      </c>
      <c r="O3244">
        <f>IFERROR(_xlfn.XLOOKUP(b2b3[[#This Row],[Column2]],Table17[[#This Row],[rxn-no-enz]],Table17[[#This Row],[flux]],0),0)</f>
        <v>0</v>
      </c>
      <c r="P3244" t="str">
        <f>_xlfn.TEXTBEFORE(b2b3[[#This Row],[rxn]],"-",-1,,,"")</f>
        <v>BIOSYN</v>
      </c>
    </row>
    <row r="3245" spans="6:16" hidden="1" x14ac:dyDescent="0.2">
      <c r="F3245" t="s">
        <v>4754</v>
      </c>
      <c r="G3245" t="s">
        <v>2778</v>
      </c>
      <c r="H3245">
        <v>1.1213116953923E-3</v>
      </c>
      <c r="I3245">
        <f>_xlfn.XLOOKUP(b2b3[[#This Row],[rxn]],mfs[rxn],mfs[flux_scaled],0)</f>
        <v>1.1213116953923E-3</v>
      </c>
      <c r="J3245">
        <f>(b2b3[[#This Row],[flux]]-b2b3[[#This Row],[flux in mfs]])/b2b3[[#This Row],[flux]]</f>
        <v>0</v>
      </c>
      <c r="K3245">
        <f>ABS(b2b3[[#This Row],[(mfs - b2+b3) / mfs]])</f>
        <v>0</v>
      </c>
      <c r="L3245" t="b">
        <f>_xlfn.TEXTAFTER(b2b3[[#This Row],[rxn]],"-",-1)="SPONT"</f>
        <v>0</v>
      </c>
      <c r="M3245" t="str">
        <f>_xlfn.TEXTAFTER(b2b3[[#This Row],[rxn]],"-",-1)</f>
        <v>RNA5</v>
      </c>
      <c r="N3245" t="str">
        <f>_xlfn.XLOOKUP("'PRO-"&amp;b2b3[[#This Row],[enz]]&amp;"'",'[1]Sheet2 (2)'!$A:$A,'[1]Sheet2 (2)'!$B:$B,"")</f>
        <v/>
      </c>
      <c r="O3245">
        <f>IFERROR(_xlfn.XLOOKUP(b2b3[[#This Row],[Column2]],Table17[[#This Row],[rxn-no-enz]],Table17[[#This Row],[flux]],0),0)</f>
        <v>0</v>
      </c>
      <c r="P3245" t="str">
        <f>_xlfn.TEXTBEFORE(b2b3[[#This Row],[rxn]],"-",-1,,,"")</f>
        <v>BIOSYN</v>
      </c>
    </row>
    <row r="3246" spans="6:16" hidden="1" x14ac:dyDescent="0.2">
      <c r="F3246" t="s">
        <v>4755</v>
      </c>
      <c r="G3246" t="s">
        <v>2778</v>
      </c>
      <c r="H3246" s="3">
        <v>3.7377056513076699E-4</v>
      </c>
      <c r="I3246">
        <f>_xlfn.XLOOKUP(b2b3[[#This Row],[rxn]],mfs[rxn],mfs[flux_scaled],0)</f>
        <v>3.7377056513076699E-4</v>
      </c>
      <c r="J3246">
        <f>(b2b3[[#This Row],[flux]]-b2b3[[#This Row],[flux in mfs]])/b2b3[[#This Row],[flux]]</f>
        <v>0</v>
      </c>
      <c r="K3246">
        <f>ABS(b2b3[[#This Row],[(mfs - b2+b3) / mfs]])</f>
        <v>0</v>
      </c>
      <c r="L3246" t="b">
        <f>_xlfn.TEXTAFTER(b2b3[[#This Row],[rxn]],"-",-1)="SPONT"</f>
        <v>0</v>
      </c>
      <c r="M3246" t="str">
        <f>_xlfn.TEXTAFTER(b2b3[[#This Row],[rxn]],"-",-1)</f>
        <v>RNA6</v>
      </c>
      <c r="N3246" t="str">
        <f>_xlfn.XLOOKUP("'PRO-"&amp;b2b3[[#This Row],[enz]]&amp;"'",'[1]Sheet2 (2)'!$A:$A,'[1]Sheet2 (2)'!$B:$B,"")</f>
        <v/>
      </c>
      <c r="O3246">
        <f>IFERROR(_xlfn.XLOOKUP(b2b3[[#This Row],[Column2]],Table17[[#This Row],[rxn-no-enz]],Table17[[#This Row],[flux]],0),0)</f>
        <v>0</v>
      </c>
      <c r="P3246" t="str">
        <f>_xlfn.TEXTBEFORE(b2b3[[#This Row],[rxn]],"-",-1,,,"")</f>
        <v>BIOSYN</v>
      </c>
    </row>
    <row r="3247" spans="6:16" hidden="1" x14ac:dyDescent="0.2">
      <c r="F3247" t="s">
        <v>4756</v>
      </c>
      <c r="G3247" t="s">
        <v>2778</v>
      </c>
      <c r="H3247">
        <v>5.9801379521364703E-3</v>
      </c>
      <c r="I3247">
        <f>_xlfn.XLOOKUP(b2b3[[#This Row],[rxn]],mfs[rxn],mfs[flux_scaled],0)</f>
        <v>5.9784193257775798E-3</v>
      </c>
      <c r="J3247">
        <f>(b2b3[[#This Row],[flux]]-b2b3[[#This Row],[flux in mfs]])/b2b3[[#This Row],[flux]]</f>
        <v>2.873890824335386E-4</v>
      </c>
      <c r="K3247">
        <f>ABS(b2b3[[#This Row],[(mfs - b2+b3) / mfs]])</f>
        <v>2.873890824335386E-4</v>
      </c>
      <c r="L3247" t="b">
        <f>_xlfn.TEXTAFTER(b2b3[[#This Row],[rxn]],"-",-1)="SPONT"</f>
        <v>0</v>
      </c>
      <c r="M3247" t="str">
        <f>_xlfn.TEXTAFTER(b2b3[[#This Row],[rxn]],"-",-1)</f>
        <v>RNA7</v>
      </c>
      <c r="N3247" t="str">
        <f>_xlfn.XLOOKUP("'PRO-"&amp;b2b3[[#This Row],[enz]]&amp;"'",'[1]Sheet2 (2)'!$A:$A,'[1]Sheet2 (2)'!$B:$B,"")</f>
        <v/>
      </c>
      <c r="O3247">
        <f>IFERROR(_xlfn.XLOOKUP(b2b3[[#This Row],[Column2]],Table17[[#This Row],[rxn-no-enz]],Table17[[#This Row],[flux]],0),0)</f>
        <v>0</v>
      </c>
      <c r="P3247" t="str">
        <f>_xlfn.TEXTBEFORE(b2b3[[#This Row],[rxn]],"-",-1,,,"")</f>
        <v>BIOSYN</v>
      </c>
    </row>
    <row r="3248" spans="6:16" hidden="1" x14ac:dyDescent="0.2">
      <c r="F3248" t="s">
        <v>4757</v>
      </c>
      <c r="G3248" t="s">
        <v>2778</v>
      </c>
      <c r="H3248">
        <v>1.36980222283232E-2</v>
      </c>
      <c r="I3248">
        <f>_xlfn.XLOOKUP(b2b3[[#This Row],[rxn]],mfs[rxn],mfs[flux_scaled],0)</f>
        <v>1.36980222283232E-2</v>
      </c>
      <c r="J3248">
        <f>(b2b3[[#This Row],[flux]]-b2b3[[#This Row],[flux in mfs]])/b2b3[[#This Row],[flux]]</f>
        <v>0</v>
      </c>
      <c r="K3248">
        <f>ABS(b2b3[[#This Row],[(mfs - b2+b3) / mfs]])</f>
        <v>0</v>
      </c>
      <c r="L3248" t="b">
        <f>_xlfn.TEXTAFTER(b2b3[[#This Row],[rxn]],"-",-1)="SPONT"</f>
        <v>0</v>
      </c>
      <c r="M3248" t="str">
        <f>_xlfn.TEXTAFTER(b2b3[[#This Row],[rxn]],"-",-1)</f>
        <v>LIPID</v>
      </c>
      <c r="N3248" t="str">
        <f>_xlfn.XLOOKUP("'PRO-"&amp;b2b3[[#This Row],[enz]]&amp;"'",'[1]Sheet2 (2)'!$A:$A,'[1]Sheet2 (2)'!$B:$B,"")</f>
        <v/>
      </c>
      <c r="O3248">
        <f>IFERROR(_xlfn.XLOOKUP(b2b3[[#This Row],[Column2]],Table17[[#This Row],[rxn-no-enz]],Table17[[#This Row],[flux]],0),0)</f>
        <v>0</v>
      </c>
      <c r="P3248" t="str">
        <f>_xlfn.TEXTBEFORE(b2b3[[#This Row],[rxn]],"-",-1,,,"")</f>
        <v>BIOSYN</v>
      </c>
    </row>
    <row r="3249" spans="6:16" hidden="1" x14ac:dyDescent="0.2">
      <c r="F3249" t="s">
        <v>4758</v>
      </c>
      <c r="G3249" t="s">
        <v>2778</v>
      </c>
      <c r="H3249">
        <v>1.1398319652365299E-2</v>
      </c>
      <c r="I3249">
        <f>_xlfn.XLOOKUP(b2b3[[#This Row],[rxn]],mfs[rxn],mfs[flux_scaled],0)</f>
        <v>1.1398319652365301E-2</v>
      </c>
      <c r="J3249">
        <f>(b2b3[[#This Row],[flux]]-b2b3[[#This Row],[flux in mfs]])/b2b3[[#This Row],[flux]]</f>
        <v>-1.5219115877460319E-16</v>
      </c>
      <c r="K3249">
        <f>ABS(b2b3[[#This Row],[(mfs - b2+b3) / mfs]])</f>
        <v>1.5219115877460319E-16</v>
      </c>
      <c r="L3249" t="b">
        <f>_xlfn.TEXTAFTER(b2b3[[#This Row],[rxn]],"-",-1)="SPONT"</f>
        <v>0</v>
      </c>
      <c r="M3249" t="str">
        <f>_xlfn.TEXTAFTER(b2b3[[#This Row],[rxn]],"-",-1)</f>
        <v>LIPID1</v>
      </c>
      <c r="N3249" t="str">
        <f>_xlfn.XLOOKUP("'PRO-"&amp;b2b3[[#This Row],[enz]]&amp;"'",'[1]Sheet2 (2)'!$A:$A,'[1]Sheet2 (2)'!$B:$B,"")</f>
        <v/>
      </c>
      <c r="O3249">
        <f>IFERROR(_xlfn.XLOOKUP(b2b3[[#This Row],[Column2]],Table17[[#This Row],[rxn-no-enz]],Table17[[#This Row],[flux]],0),0)</f>
        <v>0</v>
      </c>
      <c r="P3249" t="str">
        <f>_xlfn.TEXTBEFORE(b2b3[[#This Row],[rxn]],"-",-1,,,"")</f>
        <v>BIOSYN</v>
      </c>
    </row>
    <row r="3250" spans="6:16" hidden="1" x14ac:dyDescent="0.2">
      <c r="F3250" t="s">
        <v>4759</v>
      </c>
      <c r="G3250" t="s">
        <v>2778</v>
      </c>
      <c r="H3250">
        <v>1.40529899318728E-3</v>
      </c>
      <c r="I3250">
        <f>_xlfn.XLOOKUP(b2b3[[#This Row],[rxn]],mfs[rxn],mfs[flux_scaled],0)</f>
        <v>1.40529899318728E-3</v>
      </c>
      <c r="J3250">
        <f>(b2b3[[#This Row],[flux]]-b2b3[[#This Row],[flux in mfs]])/b2b3[[#This Row],[flux]]</f>
        <v>0</v>
      </c>
      <c r="K3250">
        <f>ABS(b2b3[[#This Row],[(mfs - b2+b3) / mfs]])</f>
        <v>0</v>
      </c>
      <c r="L3250" t="b">
        <f>_xlfn.TEXTAFTER(b2b3[[#This Row],[rxn]],"-",-1)="SPONT"</f>
        <v>0</v>
      </c>
      <c r="M3250" t="str">
        <f>_xlfn.TEXTAFTER(b2b3[[#This Row],[rxn]],"-",-1)</f>
        <v>LIPID2</v>
      </c>
      <c r="N3250" t="str">
        <f>_xlfn.XLOOKUP("'PRO-"&amp;b2b3[[#This Row],[enz]]&amp;"'",'[1]Sheet2 (2)'!$A:$A,'[1]Sheet2 (2)'!$B:$B,"")</f>
        <v/>
      </c>
      <c r="O3250">
        <f>IFERROR(_xlfn.XLOOKUP(b2b3[[#This Row],[Column2]],Table17[[#This Row],[rxn-no-enz]],Table17[[#This Row],[flux]],0),0)</f>
        <v>0</v>
      </c>
      <c r="P3250" t="str">
        <f>_xlfn.TEXTBEFORE(b2b3[[#This Row],[rxn]],"-",-1,,,"")</f>
        <v>BIOSYN</v>
      </c>
    </row>
    <row r="3251" spans="6:16" hidden="1" x14ac:dyDescent="0.2">
      <c r="F3251" t="s">
        <v>4760</v>
      </c>
      <c r="G3251" t="s">
        <v>2778</v>
      </c>
      <c r="H3251" s="3">
        <v>5.3094148761975398E-5</v>
      </c>
      <c r="I3251">
        <f>_xlfn.XLOOKUP(b2b3[[#This Row],[rxn]],mfs[rxn],mfs[flux_scaled],0)</f>
        <v>5.3094148761974998E-5</v>
      </c>
      <c r="J3251">
        <f>(b2b3[[#This Row],[flux]]-b2b3[[#This Row],[flux in mfs]])/b2b3[[#This Row],[flux]]</f>
        <v>7.530011506472356E-15</v>
      </c>
      <c r="K3251">
        <f>ABS(b2b3[[#This Row],[(mfs - b2+b3) / mfs]])</f>
        <v>7.530011506472356E-15</v>
      </c>
      <c r="L3251" t="b">
        <f>_xlfn.TEXTAFTER(b2b3[[#This Row],[rxn]],"-",-1)="SPONT"</f>
        <v>0</v>
      </c>
      <c r="M3251" t="str">
        <f>_xlfn.TEXTAFTER(b2b3[[#This Row],[rxn]],"-",-1)</f>
        <v>LIPID3</v>
      </c>
      <c r="N3251" t="str">
        <f>_xlfn.XLOOKUP("'PRO-"&amp;b2b3[[#This Row],[enz]]&amp;"'",'[1]Sheet2 (2)'!$A:$A,'[1]Sheet2 (2)'!$B:$B,"")</f>
        <v/>
      </c>
      <c r="O3251">
        <f>IFERROR(_xlfn.XLOOKUP(b2b3[[#This Row],[Column2]],Table17[[#This Row],[rxn-no-enz]],Table17[[#This Row],[flux]],0),0)</f>
        <v>0</v>
      </c>
      <c r="P3251" t="str">
        <f>_xlfn.TEXTBEFORE(b2b3[[#This Row],[rxn]],"-",-1,,,"")</f>
        <v>BIOSYN</v>
      </c>
    </row>
    <row r="3252" spans="6:16" hidden="1" x14ac:dyDescent="0.2">
      <c r="F3252" t="s">
        <v>4761</v>
      </c>
      <c r="G3252" t="s">
        <v>2778</v>
      </c>
      <c r="H3252" s="3">
        <v>3.5323983394671901E-5</v>
      </c>
      <c r="I3252">
        <f>_xlfn.XLOOKUP(b2b3[[#This Row],[rxn]],mfs[rxn],mfs[flux_scaled],0)</f>
        <v>3.5323983394672003E-5</v>
      </c>
      <c r="J3252">
        <f>(b2b3[[#This Row],[flux]]-b2b3[[#This Row],[flux in mfs]])/b2b3[[#This Row],[flux]]</f>
        <v>-2.8774771105188414E-15</v>
      </c>
      <c r="K3252">
        <f>ABS(b2b3[[#This Row],[(mfs - b2+b3) / mfs]])</f>
        <v>2.8774771105188414E-15</v>
      </c>
      <c r="L3252" t="b">
        <f>_xlfn.TEXTAFTER(b2b3[[#This Row],[rxn]],"-",-1)="SPONT"</f>
        <v>0</v>
      </c>
      <c r="M3252" t="str">
        <f>_xlfn.TEXTAFTER(b2b3[[#This Row],[rxn]],"-",-1)</f>
        <v>LIPID4</v>
      </c>
      <c r="N3252" t="str">
        <f>_xlfn.XLOOKUP("'PRO-"&amp;b2b3[[#This Row],[enz]]&amp;"'",'[1]Sheet2 (2)'!$A:$A,'[1]Sheet2 (2)'!$B:$B,"")</f>
        <v/>
      </c>
      <c r="O3252">
        <f>IFERROR(_xlfn.XLOOKUP(b2b3[[#This Row],[Column2]],Table17[[#This Row],[rxn-no-enz]],Table17[[#This Row],[flux]],0),0)</f>
        <v>0</v>
      </c>
      <c r="P3252" t="str">
        <f>_xlfn.TEXTBEFORE(b2b3[[#This Row],[rxn]],"-",-1,,,"")</f>
        <v>BIOSYN</v>
      </c>
    </row>
    <row r="3253" spans="6:16" hidden="1" x14ac:dyDescent="0.2">
      <c r="F3253" t="s">
        <v>4762</v>
      </c>
      <c r="G3253" t="s">
        <v>2778</v>
      </c>
      <c r="H3253" s="3">
        <v>6.4875711505490503E-5</v>
      </c>
      <c r="I3253">
        <f>_xlfn.XLOOKUP(b2b3[[#This Row],[rxn]],mfs[rxn],mfs[flux_scaled],0)</f>
        <v>6.4875711505491004E-5</v>
      </c>
      <c r="J3253">
        <f>(b2b3[[#This Row],[flux]]-b2b3[[#This Row],[flux in mfs]])/b2b3[[#This Row],[flux]]</f>
        <v>-7.7292948799815183E-15</v>
      </c>
      <c r="K3253">
        <f>ABS(b2b3[[#This Row],[(mfs - b2+b3) / mfs]])</f>
        <v>7.7292948799815183E-15</v>
      </c>
      <c r="L3253" t="b">
        <f>_xlfn.TEXTAFTER(b2b3[[#This Row],[rxn]],"-",-1)="SPONT"</f>
        <v>0</v>
      </c>
      <c r="M3253" t="str">
        <f>_xlfn.TEXTAFTER(b2b3[[#This Row],[rxn]],"-",-1)</f>
        <v>LIPID5</v>
      </c>
      <c r="N3253" t="str">
        <f>_xlfn.XLOOKUP("'PRO-"&amp;b2b3[[#This Row],[enz]]&amp;"'",'[1]Sheet2 (2)'!$A:$A,'[1]Sheet2 (2)'!$B:$B,"")</f>
        <v/>
      </c>
      <c r="O3253">
        <f>IFERROR(_xlfn.XLOOKUP(b2b3[[#This Row],[Column2]],Table17[[#This Row],[rxn-no-enz]],Table17[[#This Row],[flux]],0),0)</f>
        <v>0</v>
      </c>
      <c r="P3253" t="str">
        <f>_xlfn.TEXTBEFORE(b2b3[[#This Row],[rxn]],"-",-1,,,"")</f>
        <v>BIOSYN</v>
      </c>
    </row>
    <row r="3254" spans="6:16" hidden="1" x14ac:dyDescent="0.2">
      <c r="F3254" t="s">
        <v>4763</v>
      </c>
      <c r="G3254" t="s">
        <v>2778</v>
      </c>
      <c r="H3254">
        <v>1.3544246258318299E-4</v>
      </c>
      <c r="I3254">
        <f>_xlfn.XLOOKUP(b2b3[[#This Row],[rxn]],mfs[rxn],mfs[flux_scaled],0)</f>
        <v>1.3544246258318299E-4</v>
      </c>
      <c r="J3254">
        <f>(b2b3[[#This Row],[flux]]-b2b3[[#This Row],[flux in mfs]])/b2b3[[#This Row],[flux]]</f>
        <v>0</v>
      </c>
      <c r="K3254">
        <f>ABS(b2b3[[#This Row],[(mfs - b2+b3) / mfs]])</f>
        <v>0</v>
      </c>
      <c r="L3254" t="b">
        <f>_xlfn.TEXTAFTER(b2b3[[#This Row],[rxn]],"-",-1)="SPONT"</f>
        <v>0</v>
      </c>
      <c r="M3254" t="str">
        <f>_xlfn.TEXTAFTER(b2b3[[#This Row],[rxn]],"-",-1)</f>
        <v>LIPID6</v>
      </c>
      <c r="N3254" t="str">
        <f>_xlfn.XLOOKUP("'PRO-"&amp;b2b3[[#This Row],[enz]]&amp;"'",'[1]Sheet2 (2)'!$A:$A,'[1]Sheet2 (2)'!$B:$B,"")</f>
        <v/>
      </c>
      <c r="O3254">
        <f>IFERROR(_xlfn.XLOOKUP(b2b3[[#This Row],[Column2]],Table17[[#This Row],[rxn-no-enz]],Table17[[#This Row],[flux]],0),0)</f>
        <v>0</v>
      </c>
      <c r="P3254" t="str">
        <f>_xlfn.TEXTBEFORE(b2b3[[#This Row],[rxn]],"-",-1,,,"")</f>
        <v>BIOSYN</v>
      </c>
    </row>
    <row r="3255" spans="6:16" hidden="1" x14ac:dyDescent="0.2">
      <c r="F3255" t="s">
        <v>4764</v>
      </c>
      <c r="G3255" t="s">
        <v>2778</v>
      </c>
      <c r="H3255" s="3">
        <v>3.6340956020077299E-5</v>
      </c>
      <c r="I3255">
        <f>_xlfn.XLOOKUP(b2b3[[#This Row],[rxn]],mfs[rxn],mfs[flux_scaled],0)</f>
        <v>3.6340956020077001E-5</v>
      </c>
      <c r="J3255">
        <f>(b2b3[[#This Row],[flux]]-b2b3[[#This Row],[flux in mfs]])/b2b3[[#This Row],[flux]]</f>
        <v>8.2043960887762997E-15</v>
      </c>
      <c r="K3255">
        <f>ABS(b2b3[[#This Row],[(mfs - b2+b3) / mfs]])</f>
        <v>8.2043960887762997E-15</v>
      </c>
      <c r="L3255" t="b">
        <f>_xlfn.TEXTAFTER(b2b3[[#This Row],[rxn]],"-",-1)="SPONT"</f>
        <v>0</v>
      </c>
      <c r="M3255" t="str">
        <f>_xlfn.TEXTAFTER(b2b3[[#This Row],[rxn]],"-",-1)</f>
        <v>LIPID7</v>
      </c>
      <c r="N3255" t="str">
        <f>_xlfn.XLOOKUP("'PRO-"&amp;b2b3[[#This Row],[enz]]&amp;"'",'[1]Sheet2 (2)'!$A:$A,'[1]Sheet2 (2)'!$B:$B,"")</f>
        <v/>
      </c>
      <c r="O3255">
        <f>IFERROR(_xlfn.XLOOKUP(b2b3[[#This Row],[Column2]],Table17[[#This Row],[rxn-no-enz]],Table17[[#This Row],[flux]],0),0)</f>
        <v>0</v>
      </c>
      <c r="P3255" t="str">
        <f>_xlfn.TEXTBEFORE(b2b3[[#This Row],[rxn]],"-",-1,,,"")</f>
        <v>BIOSYN</v>
      </c>
    </row>
    <row r="3256" spans="6:16" hidden="1" x14ac:dyDescent="0.2">
      <c r="F3256" t="s">
        <v>4765</v>
      </c>
      <c r="G3256" t="s">
        <v>2778</v>
      </c>
      <c r="H3256" s="3">
        <v>4.5582758206597099E-6</v>
      </c>
      <c r="I3256">
        <f>_xlfn.XLOOKUP(b2b3[[#This Row],[rxn]],mfs[rxn],mfs[flux_scaled],0)</f>
        <v>4.5582758206599996E-6</v>
      </c>
      <c r="J3256">
        <f>(b2b3[[#This Row],[flux]]-b2b3[[#This Row],[flux in mfs]])/b2b3[[#This Row],[flux]]</f>
        <v>-6.355150047042242E-14</v>
      </c>
      <c r="K3256">
        <f>ABS(b2b3[[#This Row],[(mfs - b2+b3) / mfs]])</f>
        <v>6.355150047042242E-14</v>
      </c>
      <c r="L3256" t="b">
        <f>_xlfn.TEXTAFTER(b2b3[[#This Row],[rxn]],"-",-1)="SPONT"</f>
        <v>0</v>
      </c>
      <c r="M3256" t="str">
        <f>_xlfn.TEXTAFTER(b2b3[[#This Row],[rxn]],"-",-1)</f>
        <v>LIPID8</v>
      </c>
      <c r="N3256" t="str">
        <f>_xlfn.XLOOKUP("'PRO-"&amp;b2b3[[#This Row],[enz]]&amp;"'",'[1]Sheet2 (2)'!$A:$A,'[1]Sheet2 (2)'!$B:$B,"")</f>
        <v/>
      </c>
      <c r="O3256">
        <f>IFERROR(_xlfn.XLOOKUP(b2b3[[#This Row],[Column2]],Table17[[#This Row],[rxn-no-enz]],Table17[[#This Row],[flux]],0),0)</f>
        <v>0</v>
      </c>
      <c r="P3256" t="str">
        <f>_xlfn.TEXTBEFORE(b2b3[[#This Row],[rxn]],"-",-1,,,"")</f>
        <v>BIOSYN</v>
      </c>
    </row>
    <row r="3257" spans="6:16" hidden="1" x14ac:dyDescent="0.2">
      <c r="F3257" t="s">
        <v>4766</v>
      </c>
      <c r="G3257" t="s">
        <v>2778</v>
      </c>
      <c r="H3257" s="3">
        <v>2.8019935140139001E-5</v>
      </c>
      <c r="I3257">
        <f>_xlfn.XLOOKUP(b2b3[[#This Row],[rxn]],mfs[rxn],mfs[flux_scaled],0)</f>
        <v>2.8019935140139001E-5</v>
      </c>
      <c r="J3257">
        <f>(b2b3[[#This Row],[flux]]-b2b3[[#This Row],[flux in mfs]])/b2b3[[#This Row],[flux]]</f>
        <v>0</v>
      </c>
      <c r="K3257">
        <f>ABS(b2b3[[#This Row],[(mfs - b2+b3) / mfs]])</f>
        <v>0</v>
      </c>
      <c r="L3257" t="b">
        <f>_xlfn.TEXTAFTER(b2b3[[#This Row],[rxn]],"-",-1)="SPONT"</f>
        <v>0</v>
      </c>
      <c r="M3257" t="str">
        <f>_xlfn.TEXTAFTER(b2b3[[#This Row],[rxn]],"-",-1)</f>
        <v>LIPID9</v>
      </c>
      <c r="N3257" t="str">
        <f>_xlfn.XLOOKUP("'PRO-"&amp;b2b3[[#This Row],[enz]]&amp;"'",'[1]Sheet2 (2)'!$A:$A,'[1]Sheet2 (2)'!$B:$B,"")</f>
        <v/>
      </c>
      <c r="O3257">
        <f>IFERROR(_xlfn.XLOOKUP(b2b3[[#This Row],[Column2]],Table17[[#This Row],[rxn-no-enz]],Table17[[#This Row],[flux]],0),0)</f>
        <v>0</v>
      </c>
      <c r="P3257" t="str">
        <f>_xlfn.TEXTBEFORE(b2b3[[#This Row],[rxn]],"-",-1,,,"")</f>
        <v>BIOSYN</v>
      </c>
    </row>
    <row r="3258" spans="6:16" hidden="1" x14ac:dyDescent="0.2">
      <c r="F3258" t="s">
        <v>4767</v>
      </c>
      <c r="G3258" t="s">
        <v>2778</v>
      </c>
      <c r="H3258">
        <v>2.43766768667911E-3</v>
      </c>
      <c r="I3258">
        <f>_xlfn.XLOOKUP(b2b3[[#This Row],[rxn]],mfs[rxn],mfs[flux_scaled],0)</f>
        <v>2.43766768667911E-3</v>
      </c>
      <c r="J3258">
        <f>(b2b3[[#This Row],[flux]]-b2b3[[#This Row],[flux in mfs]])/b2b3[[#This Row],[flux]]</f>
        <v>0</v>
      </c>
      <c r="K3258">
        <f>ABS(b2b3[[#This Row],[(mfs - b2+b3) / mfs]])</f>
        <v>0</v>
      </c>
      <c r="L3258" t="b">
        <f>_xlfn.TEXTAFTER(b2b3[[#This Row],[rxn]],"-",-1)="SPONT"</f>
        <v>0</v>
      </c>
      <c r="M3258" t="str">
        <f>_xlfn.TEXTAFTER(b2b3[[#This Row],[rxn]],"-",-1)</f>
        <v>LIPID10</v>
      </c>
      <c r="N3258" t="str">
        <f>_xlfn.XLOOKUP("'PRO-"&amp;b2b3[[#This Row],[enz]]&amp;"'",'[1]Sheet2 (2)'!$A:$A,'[1]Sheet2 (2)'!$B:$B,"")</f>
        <v/>
      </c>
      <c r="O3258">
        <f>IFERROR(_xlfn.XLOOKUP(b2b3[[#This Row],[Column2]],Table17[[#This Row],[rxn-no-enz]],Table17[[#This Row],[flux]],0),0)</f>
        <v>0</v>
      </c>
      <c r="P3258" t="str">
        <f>_xlfn.TEXTBEFORE(b2b3[[#This Row],[rxn]],"-",-1,,,"")</f>
        <v>BIOSYN</v>
      </c>
    </row>
    <row r="3259" spans="6:16" hidden="1" x14ac:dyDescent="0.2">
      <c r="F3259" t="s">
        <v>4768</v>
      </c>
      <c r="G3259" t="s">
        <v>2778</v>
      </c>
      <c r="H3259">
        <v>4.5746089731990699E-3</v>
      </c>
      <c r="I3259">
        <f>_xlfn.XLOOKUP(b2b3[[#This Row],[rxn]],mfs[rxn],mfs[flux_scaled],0)</f>
        <v>4.5746089731990803E-3</v>
      </c>
      <c r="J3259">
        <f>(b2b3[[#This Row],[flux]]-b2b3[[#This Row],[flux in mfs]])/b2b3[[#This Row],[flux]]</f>
        <v>-2.27524164728383E-15</v>
      </c>
      <c r="K3259">
        <f>ABS(b2b3[[#This Row],[(mfs - b2+b3) / mfs]])</f>
        <v>2.27524164728383E-15</v>
      </c>
      <c r="L3259" t="b">
        <f>_xlfn.TEXTAFTER(b2b3[[#This Row],[rxn]],"-",-1)="SPONT"</f>
        <v>0</v>
      </c>
      <c r="M3259" t="str">
        <f>_xlfn.TEXTAFTER(b2b3[[#This Row],[rxn]],"-",-1)</f>
        <v>LIPID11</v>
      </c>
      <c r="N3259" t="str">
        <f>_xlfn.XLOOKUP("'PRO-"&amp;b2b3[[#This Row],[enz]]&amp;"'",'[1]Sheet2 (2)'!$A:$A,'[1]Sheet2 (2)'!$B:$B,"")</f>
        <v/>
      </c>
      <c r="O3259">
        <f>IFERROR(_xlfn.XLOOKUP(b2b3[[#This Row],[Column2]],Table17[[#This Row],[rxn-no-enz]],Table17[[#This Row],[flux]],0),0)</f>
        <v>0</v>
      </c>
      <c r="P3259" t="str">
        <f>_xlfn.TEXTBEFORE(b2b3[[#This Row],[rxn]],"-",-1,,,"")</f>
        <v>BIOSYN</v>
      </c>
    </row>
    <row r="3260" spans="6:16" hidden="1" x14ac:dyDescent="0.2">
      <c r="F3260" t="s">
        <v>4769</v>
      </c>
      <c r="G3260" t="s">
        <v>2778</v>
      </c>
      <c r="H3260">
        <v>1.10491971915068E-3</v>
      </c>
      <c r="I3260">
        <f>_xlfn.XLOOKUP(b2b3[[#This Row],[rxn]],mfs[rxn],mfs[flux_scaled],0)</f>
        <v>1.1049197191506802E-3</v>
      </c>
      <c r="J3260">
        <f>(b2b3[[#This Row],[flux]]-b2b3[[#This Row],[flux in mfs]])/b2b3[[#This Row],[flux]]</f>
        <v>-1.9624994534786645E-16</v>
      </c>
      <c r="K3260">
        <f>ABS(b2b3[[#This Row],[(mfs - b2+b3) / mfs]])</f>
        <v>1.9624994534786645E-16</v>
      </c>
      <c r="L3260" t="b">
        <f>_xlfn.TEXTAFTER(b2b3[[#This Row],[rxn]],"-",-1)="SPONT"</f>
        <v>0</v>
      </c>
      <c r="M3260" t="str">
        <f>_xlfn.TEXTAFTER(b2b3[[#This Row],[rxn]],"-",-1)</f>
        <v>LIPID12</v>
      </c>
      <c r="N3260" t="str">
        <f>_xlfn.XLOOKUP("'PRO-"&amp;b2b3[[#This Row],[enz]]&amp;"'",'[1]Sheet2 (2)'!$A:$A,'[1]Sheet2 (2)'!$B:$B,"")</f>
        <v/>
      </c>
      <c r="O3260">
        <f>IFERROR(_xlfn.XLOOKUP(b2b3[[#This Row],[Column2]],Table17[[#This Row],[rxn-no-enz]],Table17[[#This Row],[flux]],0),0)</f>
        <v>0</v>
      </c>
      <c r="P3260" t="str">
        <f>_xlfn.TEXTBEFORE(b2b3[[#This Row],[rxn]],"-",-1,,,"")</f>
        <v>BIOSYN</v>
      </c>
    </row>
    <row r="3261" spans="6:16" hidden="1" x14ac:dyDescent="0.2">
      <c r="F3261" t="s">
        <v>4770</v>
      </c>
      <c r="G3261" t="s">
        <v>2778</v>
      </c>
      <c r="H3261">
        <v>5.9252804085807304E-4</v>
      </c>
      <c r="I3261">
        <f>_xlfn.XLOOKUP(b2b3[[#This Row],[rxn]],mfs[rxn],mfs[flux_scaled],0)</f>
        <v>5.9252804085807402E-4</v>
      </c>
      <c r="J3261">
        <f>(b2b3[[#This Row],[flux]]-b2b3[[#This Row],[flux in mfs]])/b2b3[[#This Row],[flux]]</f>
        <v>-1.6468114383647895E-15</v>
      </c>
      <c r="K3261">
        <f>ABS(b2b3[[#This Row],[(mfs - b2+b3) / mfs]])</f>
        <v>1.6468114383647895E-15</v>
      </c>
      <c r="L3261" t="b">
        <f>_xlfn.TEXTAFTER(b2b3[[#This Row],[rxn]],"-",-1)="SPONT"</f>
        <v>0</v>
      </c>
      <c r="M3261" t="str">
        <f>_xlfn.TEXTAFTER(b2b3[[#This Row],[rxn]],"-",-1)</f>
        <v>LIPID13</v>
      </c>
      <c r="N3261" t="str">
        <f>_xlfn.XLOOKUP("'PRO-"&amp;b2b3[[#This Row],[enz]]&amp;"'",'[1]Sheet2 (2)'!$A:$A,'[1]Sheet2 (2)'!$B:$B,"")</f>
        <v/>
      </c>
      <c r="O3261">
        <f>IFERROR(_xlfn.XLOOKUP(b2b3[[#This Row],[Column2]],Table17[[#This Row],[rxn-no-enz]],Table17[[#This Row],[flux]],0),0)</f>
        <v>0</v>
      </c>
      <c r="P3261" t="str">
        <f>_xlfn.TEXTBEFORE(b2b3[[#This Row],[rxn]],"-",-1,,,"")</f>
        <v>BIOSYN</v>
      </c>
    </row>
    <row r="3262" spans="6:16" hidden="1" x14ac:dyDescent="0.2">
      <c r="F3262" t="s">
        <v>4771</v>
      </c>
      <c r="G3262" t="s">
        <v>2778</v>
      </c>
      <c r="H3262">
        <v>8.9801775857439501E-4</v>
      </c>
      <c r="I3262">
        <f>_xlfn.XLOOKUP(b2b3[[#This Row],[rxn]],mfs[rxn],mfs[flux_scaled],0)</f>
        <v>8.9801775857439598E-4</v>
      </c>
      <c r="J3262">
        <f>(b2b3[[#This Row],[flux]]-b2b3[[#This Row],[flux in mfs]])/b2b3[[#This Row],[flux]]</f>
        <v>-1.0865953884765149E-15</v>
      </c>
      <c r="K3262">
        <f>ABS(b2b3[[#This Row],[(mfs - b2+b3) / mfs]])</f>
        <v>1.0865953884765149E-15</v>
      </c>
      <c r="L3262" t="b">
        <f>_xlfn.TEXTAFTER(b2b3[[#This Row],[rxn]],"-",-1)="SPONT"</f>
        <v>0</v>
      </c>
      <c r="M3262" t="str">
        <f>_xlfn.TEXTAFTER(b2b3[[#This Row],[rxn]],"-",-1)</f>
        <v>LIPID14</v>
      </c>
      <c r="N3262" t="str">
        <f>_xlfn.XLOOKUP("'PRO-"&amp;b2b3[[#This Row],[enz]]&amp;"'",'[1]Sheet2 (2)'!$A:$A,'[1]Sheet2 (2)'!$B:$B,"")</f>
        <v/>
      </c>
      <c r="O3262">
        <f>IFERROR(_xlfn.XLOOKUP(b2b3[[#This Row],[Column2]],Table17[[#This Row],[rxn-no-enz]],Table17[[#This Row],[flux]],0),0)</f>
        <v>0</v>
      </c>
      <c r="P3262" t="str">
        <f>_xlfn.TEXTBEFORE(b2b3[[#This Row],[rxn]],"-",-1,,,"")</f>
        <v>BIOSYN</v>
      </c>
    </row>
    <row r="3263" spans="6:16" hidden="1" x14ac:dyDescent="0.2">
      <c r="F3263" t="s">
        <v>4772</v>
      </c>
      <c r="G3263" t="s">
        <v>2778</v>
      </c>
      <c r="H3263">
        <v>1.24370684793151E-3</v>
      </c>
      <c r="I3263">
        <f>_xlfn.XLOOKUP(b2b3[[#This Row],[rxn]],mfs[rxn],mfs[flux_scaled],0)</f>
        <v>1.2437068479315102E-3</v>
      </c>
      <c r="J3263">
        <f>(b2b3[[#This Row],[flux]]-b2b3[[#This Row],[flux in mfs]])/b2b3[[#This Row],[flux]]</f>
        <v>-1.7435011703742113E-16</v>
      </c>
      <c r="K3263">
        <f>ABS(b2b3[[#This Row],[(mfs - b2+b3) / mfs]])</f>
        <v>1.7435011703742113E-16</v>
      </c>
      <c r="L3263" t="b">
        <f>_xlfn.TEXTAFTER(b2b3[[#This Row],[rxn]],"-",-1)="SPONT"</f>
        <v>0</v>
      </c>
      <c r="M3263" t="str">
        <f>_xlfn.TEXTAFTER(b2b3[[#This Row],[rxn]],"-",-1)</f>
        <v>DNA</v>
      </c>
      <c r="N3263" t="str">
        <f>_xlfn.XLOOKUP("'PRO-"&amp;b2b3[[#This Row],[enz]]&amp;"'",'[1]Sheet2 (2)'!$A:$A,'[1]Sheet2 (2)'!$B:$B,"")</f>
        <v/>
      </c>
      <c r="O3263">
        <f>IFERROR(_xlfn.XLOOKUP(b2b3[[#This Row],[Column2]],Table17[[#This Row],[rxn-no-enz]],Table17[[#This Row],[flux]],0),0)</f>
        <v>0</v>
      </c>
      <c r="P3263" t="str">
        <f>_xlfn.TEXTBEFORE(b2b3[[#This Row],[rxn]],"-",-1,,,"")</f>
        <v>BIOSYN</v>
      </c>
    </row>
    <row r="3264" spans="6:16" hidden="1" x14ac:dyDescent="0.2">
      <c r="F3264" t="s">
        <v>4773</v>
      </c>
      <c r="G3264" t="s">
        <v>2778</v>
      </c>
      <c r="H3264">
        <v>7.8843777371232003E-4</v>
      </c>
      <c r="I3264">
        <f>_xlfn.XLOOKUP(b2b3[[#This Row],[rxn]],mfs[rxn],mfs[flux_scaled],0)</f>
        <v>7.88437773712321E-4</v>
      </c>
      <c r="J3264">
        <f>(b2b3[[#This Row],[flux]]-b2b3[[#This Row],[flux in mfs]])/b2b3[[#This Row],[flux]]</f>
        <v>-1.2376144164713636E-15</v>
      </c>
      <c r="K3264">
        <f>ABS(b2b3[[#This Row],[(mfs - b2+b3) / mfs]])</f>
        <v>1.2376144164713636E-15</v>
      </c>
      <c r="L3264" t="b">
        <f>_xlfn.TEXTAFTER(b2b3[[#This Row],[rxn]],"-",-1)="SPONT"</f>
        <v>0</v>
      </c>
      <c r="M3264" t="str">
        <f>_xlfn.TEXTAFTER(b2b3[[#This Row],[rxn]],"-",-1)</f>
        <v>DNA1</v>
      </c>
      <c r="N3264" t="str">
        <f>_xlfn.XLOOKUP("'PRO-"&amp;b2b3[[#This Row],[enz]]&amp;"'",'[1]Sheet2 (2)'!$A:$A,'[1]Sheet2 (2)'!$B:$B,"")</f>
        <v/>
      </c>
      <c r="O3264">
        <f>IFERROR(_xlfn.XLOOKUP(b2b3[[#This Row],[Column2]],Table17[[#This Row],[rxn-no-enz]],Table17[[#This Row],[flux]],0),0)</f>
        <v>0</v>
      </c>
      <c r="P3264" t="str">
        <f>_xlfn.TEXTBEFORE(b2b3[[#This Row],[rxn]],"-",-1,,,"")</f>
        <v>BIOSYN</v>
      </c>
    </row>
    <row r="3265" spans="6:16" hidden="1" x14ac:dyDescent="0.2">
      <c r="F3265" t="s">
        <v>4774</v>
      </c>
      <c r="G3265" t="s">
        <v>2778</v>
      </c>
      <c r="H3265">
        <v>1.2306083370197899E-3</v>
      </c>
      <c r="I3265">
        <f>_xlfn.XLOOKUP(b2b3[[#This Row],[rxn]],mfs[rxn],mfs[flux_scaled],0)</f>
        <v>1.2306083370197899E-3</v>
      </c>
      <c r="J3265">
        <f>(b2b3[[#This Row],[flux]]-b2b3[[#This Row],[flux in mfs]])/b2b3[[#This Row],[flux]]</f>
        <v>0</v>
      </c>
      <c r="K3265">
        <f>ABS(b2b3[[#This Row],[(mfs - b2+b3) / mfs]])</f>
        <v>0</v>
      </c>
      <c r="L3265" t="b">
        <f>_xlfn.TEXTAFTER(b2b3[[#This Row],[rxn]],"-",-1)="SPONT"</f>
        <v>0</v>
      </c>
      <c r="M3265" t="str">
        <f>_xlfn.TEXTAFTER(b2b3[[#This Row],[rxn]],"-",-1)</f>
        <v>DNA2</v>
      </c>
      <c r="N3265" t="str">
        <f>_xlfn.XLOOKUP("'PRO-"&amp;b2b3[[#This Row],[enz]]&amp;"'",'[1]Sheet2 (2)'!$A:$A,'[1]Sheet2 (2)'!$B:$B,"")</f>
        <v/>
      </c>
      <c r="O3265">
        <f>IFERROR(_xlfn.XLOOKUP(b2b3[[#This Row],[Column2]],Table17[[#This Row],[rxn-no-enz]],Table17[[#This Row],[flux]],0),0)</f>
        <v>0</v>
      </c>
      <c r="P3265" t="str">
        <f>_xlfn.TEXTBEFORE(b2b3[[#This Row],[rxn]],"-",-1,,,"")</f>
        <v>BIOSYN</v>
      </c>
    </row>
    <row r="3266" spans="6:16" hidden="1" x14ac:dyDescent="0.2">
      <c r="F3266" t="s">
        <v>4775</v>
      </c>
      <c r="G3266" t="s">
        <v>2778</v>
      </c>
      <c r="H3266">
        <v>1.2306103303827999E-3</v>
      </c>
      <c r="I3266">
        <f>_xlfn.XLOOKUP(b2b3[[#This Row],[rxn]],mfs[rxn],mfs[flux_scaled],0)</f>
        <v>1.2306103303827999E-3</v>
      </c>
      <c r="J3266">
        <f>(b2b3[[#This Row],[flux]]-b2b3[[#This Row],[flux in mfs]])/b2b3[[#This Row],[flux]]</f>
        <v>0</v>
      </c>
      <c r="K3266">
        <f>ABS(b2b3[[#This Row],[(mfs - b2+b3) / mfs]])</f>
        <v>0</v>
      </c>
      <c r="L3266" t="b">
        <f>_xlfn.TEXTAFTER(b2b3[[#This Row],[rxn]],"-",-1)="SPONT"</f>
        <v>0</v>
      </c>
      <c r="M3266" t="str">
        <f>_xlfn.TEXTAFTER(b2b3[[#This Row],[rxn]],"-",-1)</f>
        <v>DNA3</v>
      </c>
      <c r="N3266" t="str">
        <f>_xlfn.XLOOKUP("'PRO-"&amp;b2b3[[#This Row],[enz]]&amp;"'",'[1]Sheet2 (2)'!$A:$A,'[1]Sheet2 (2)'!$B:$B,"")</f>
        <v/>
      </c>
      <c r="O3266">
        <f>IFERROR(_xlfn.XLOOKUP(b2b3[[#This Row],[Column2]],Table17[[#This Row],[rxn-no-enz]],Table17[[#This Row],[flux]],0),0)</f>
        <v>0</v>
      </c>
      <c r="P3266" t="str">
        <f>_xlfn.TEXTBEFORE(b2b3[[#This Row],[rxn]],"-",-1,,,"")</f>
        <v>BIOSYN</v>
      </c>
    </row>
    <row r="3267" spans="6:16" hidden="1" x14ac:dyDescent="0.2">
      <c r="F3267" t="s">
        <v>4776</v>
      </c>
      <c r="G3267" t="s">
        <v>2778</v>
      </c>
      <c r="H3267">
        <v>7.8843921561466397E-4</v>
      </c>
      <c r="I3267">
        <f>_xlfn.XLOOKUP(b2b3[[#This Row],[rxn]],mfs[rxn],mfs[flux_scaled],0)</f>
        <v>7.8843921561466506E-4</v>
      </c>
      <c r="J3267">
        <f>(b2b3[[#This Row],[flux]]-b2b3[[#This Row],[flux in mfs]])/b2b3[[#This Row],[flux]]</f>
        <v>-1.3751246145719234E-15</v>
      </c>
      <c r="K3267">
        <f>ABS(b2b3[[#This Row],[(mfs - b2+b3) / mfs]])</f>
        <v>1.3751246145719234E-15</v>
      </c>
      <c r="L3267" t="b">
        <f>_xlfn.TEXTAFTER(b2b3[[#This Row],[rxn]],"-",-1)="SPONT"</f>
        <v>0</v>
      </c>
      <c r="M3267" t="str">
        <f>_xlfn.TEXTAFTER(b2b3[[#This Row],[rxn]],"-",-1)</f>
        <v>DNA4</v>
      </c>
      <c r="N3267" t="str">
        <f>_xlfn.XLOOKUP("'PRO-"&amp;b2b3[[#This Row],[enz]]&amp;"'",'[1]Sheet2 (2)'!$A:$A,'[1]Sheet2 (2)'!$B:$B,"")</f>
        <v/>
      </c>
      <c r="O3267">
        <f>IFERROR(_xlfn.XLOOKUP(b2b3[[#This Row],[Column2]],Table17[[#This Row],[rxn-no-enz]],Table17[[#This Row],[flux]],0),0)</f>
        <v>0</v>
      </c>
      <c r="P3267" t="str">
        <f>_xlfn.TEXTBEFORE(b2b3[[#This Row],[rxn]],"-",-1,,,"")</f>
        <v>BIOSYN</v>
      </c>
    </row>
    <row r="3268" spans="6:16" hidden="1" x14ac:dyDescent="0.2">
      <c r="F3268" t="s">
        <v>4777</v>
      </c>
      <c r="G3268" t="s">
        <v>2778</v>
      </c>
      <c r="H3268">
        <v>2.8172386602276899E-3</v>
      </c>
      <c r="I3268">
        <f>_xlfn.XLOOKUP(b2b3[[#This Row],[rxn]],mfs[rxn],mfs[flux_scaled],0)</f>
        <v>2.8172386602276899E-3</v>
      </c>
      <c r="J3268">
        <f>(b2b3[[#This Row],[flux]]-b2b3[[#This Row],[flux in mfs]])/b2b3[[#This Row],[flux]]</f>
        <v>0</v>
      </c>
      <c r="K3268">
        <f>ABS(b2b3[[#This Row],[(mfs - b2+b3) / mfs]])</f>
        <v>0</v>
      </c>
      <c r="L3268" t="b">
        <f>_xlfn.TEXTAFTER(b2b3[[#This Row],[rxn]],"-",-1)="SPONT"</f>
        <v>0</v>
      </c>
      <c r="M3268" t="str">
        <f>_xlfn.TEXTAFTER(b2b3[[#This Row],[rxn]],"-",-1)</f>
        <v>METAL</v>
      </c>
      <c r="N3268" t="str">
        <f>_xlfn.XLOOKUP("'PRO-"&amp;b2b3[[#This Row],[enz]]&amp;"'",'[1]Sheet2 (2)'!$A:$A,'[1]Sheet2 (2)'!$B:$B,"")</f>
        <v/>
      </c>
      <c r="O3268">
        <f>IFERROR(_xlfn.XLOOKUP(b2b3[[#This Row],[Column2]],Table17[[#This Row],[rxn-no-enz]],Table17[[#This Row],[flux]],0),0)</f>
        <v>0</v>
      </c>
      <c r="P3268" t="str">
        <f>_xlfn.TEXTBEFORE(b2b3[[#This Row],[rxn]],"-",-1,,,"")</f>
        <v>BIOSYN</v>
      </c>
    </row>
    <row r="3269" spans="6:16" hidden="1" x14ac:dyDescent="0.2">
      <c r="F3269" t="s">
        <v>4778</v>
      </c>
      <c r="G3269" t="s">
        <v>2778</v>
      </c>
      <c r="H3269">
        <v>1.4290748530971801E-4</v>
      </c>
      <c r="I3269">
        <f>_xlfn.XLOOKUP(b2b3[[#This Row],[rxn]],mfs[rxn],mfs[flux_scaled],0)</f>
        <v>1.4290748530971801E-4</v>
      </c>
      <c r="J3269">
        <f>(b2b3[[#This Row],[flux]]-b2b3[[#This Row],[flux in mfs]])/b2b3[[#This Row],[flux]]</f>
        <v>0</v>
      </c>
      <c r="K3269">
        <f>ABS(b2b3[[#This Row],[(mfs - b2+b3) / mfs]])</f>
        <v>0</v>
      </c>
      <c r="L3269" t="b">
        <f>_xlfn.TEXTAFTER(b2b3[[#This Row],[rxn]],"-",-1)="SPONT"</f>
        <v>0</v>
      </c>
      <c r="M3269" t="str">
        <f>_xlfn.TEXTAFTER(b2b3[[#This Row],[rxn]],"-",-1)</f>
        <v>METAL1</v>
      </c>
      <c r="N3269" t="str">
        <f>_xlfn.XLOOKUP("'PRO-"&amp;b2b3[[#This Row],[enz]]&amp;"'",'[1]Sheet2 (2)'!$A:$A,'[1]Sheet2 (2)'!$B:$B,"")</f>
        <v/>
      </c>
      <c r="O3269">
        <f>IFERROR(_xlfn.XLOOKUP(b2b3[[#This Row],[Column2]],Table17[[#This Row],[rxn-no-enz]],Table17[[#This Row],[flux]],0),0)</f>
        <v>0</v>
      </c>
      <c r="P3269" t="str">
        <f>_xlfn.TEXTBEFORE(b2b3[[#This Row],[rxn]],"-",-1,,,"")</f>
        <v>BIOSYN</v>
      </c>
    </row>
    <row r="3270" spans="6:16" hidden="1" x14ac:dyDescent="0.2">
      <c r="F3270" t="s">
        <v>4779</v>
      </c>
      <c r="G3270" t="s">
        <v>2778</v>
      </c>
      <c r="H3270" s="3">
        <v>1.26794803264583E-5</v>
      </c>
      <c r="I3270">
        <f>_xlfn.XLOOKUP(b2b3[[#This Row],[rxn]],mfs[rxn],mfs[flux_scaled],0)</f>
        <v>1.2679480326457999E-5</v>
      </c>
      <c r="J3270">
        <f>(b2b3[[#This Row],[flux]]-b2b3[[#This Row],[flux in mfs]])/b2b3[[#This Row],[flux]]</f>
        <v>2.3782025876352278E-14</v>
      </c>
      <c r="K3270">
        <f>ABS(b2b3[[#This Row],[(mfs - b2+b3) / mfs]])</f>
        <v>2.3782025876352278E-14</v>
      </c>
      <c r="L3270" t="b">
        <f>_xlfn.TEXTAFTER(b2b3[[#This Row],[rxn]],"-",-1)="SPONT"</f>
        <v>0</v>
      </c>
      <c r="M3270" t="str">
        <f>_xlfn.TEXTAFTER(b2b3[[#This Row],[rxn]],"-",-1)</f>
        <v>METAL2</v>
      </c>
      <c r="N3270" t="str">
        <f>_xlfn.XLOOKUP("'PRO-"&amp;b2b3[[#This Row],[enz]]&amp;"'",'[1]Sheet2 (2)'!$A:$A,'[1]Sheet2 (2)'!$B:$B,"")</f>
        <v/>
      </c>
      <c r="O3270">
        <f>IFERROR(_xlfn.XLOOKUP(b2b3[[#This Row],[Column2]],Table17[[#This Row],[rxn-no-enz]],Table17[[#This Row],[flux]],0),0)</f>
        <v>0</v>
      </c>
      <c r="P3270" t="str">
        <f>_xlfn.TEXTBEFORE(b2b3[[#This Row],[rxn]],"-",-1,,,"")</f>
        <v>BIOSYN</v>
      </c>
    </row>
    <row r="3271" spans="6:16" hidden="1" x14ac:dyDescent="0.2">
      <c r="F3271" t="s">
        <v>4780</v>
      </c>
      <c r="G3271" t="s">
        <v>2778</v>
      </c>
      <c r="H3271" s="3">
        <v>7.3804640700386896E-5</v>
      </c>
      <c r="I3271">
        <f>_xlfn.XLOOKUP(b2b3[[#This Row],[rxn]],mfs[rxn],mfs[flux_scaled],0)</f>
        <v>7.3804640700387005E-5</v>
      </c>
      <c r="J3271">
        <f>(b2b3[[#This Row],[flux]]-b2b3[[#This Row],[flux in mfs]])/b2b3[[#This Row],[flux]]</f>
        <v>-1.469016259948842E-15</v>
      </c>
      <c r="K3271">
        <f>ABS(b2b3[[#This Row],[(mfs - b2+b3) / mfs]])</f>
        <v>1.469016259948842E-15</v>
      </c>
      <c r="L3271" t="b">
        <f>_xlfn.TEXTAFTER(b2b3[[#This Row],[rxn]],"-",-1)="SPONT"</f>
        <v>0</v>
      </c>
      <c r="M3271" t="str">
        <f>_xlfn.TEXTAFTER(b2b3[[#This Row],[rxn]],"-",-1)</f>
        <v>METAL3</v>
      </c>
      <c r="N3271" t="str">
        <f>_xlfn.XLOOKUP("'PRO-"&amp;b2b3[[#This Row],[enz]]&amp;"'",'[1]Sheet2 (2)'!$A:$A,'[1]Sheet2 (2)'!$B:$B,"")</f>
        <v/>
      </c>
      <c r="O3271">
        <f>IFERROR(_xlfn.XLOOKUP(b2b3[[#This Row],[Column2]],Table17[[#This Row],[rxn-no-enz]],Table17[[#This Row],[flux]],0),0)</f>
        <v>0</v>
      </c>
      <c r="P3271" t="str">
        <f>_xlfn.TEXTBEFORE(b2b3[[#This Row],[rxn]],"-",-1,,,"")</f>
        <v>BIOSYN</v>
      </c>
    </row>
    <row r="3272" spans="6:16" hidden="1" x14ac:dyDescent="0.2">
      <c r="F3272" t="s">
        <v>4781</v>
      </c>
      <c r="G3272" t="s">
        <v>2778</v>
      </c>
      <c r="H3272">
        <v>6.7081811742599903E-2</v>
      </c>
      <c r="I3272">
        <f>_xlfn.XLOOKUP(b2b3[[#This Row],[rxn]],mfs[rxn],mfs[flux_scaled],0)</f>
        <v>6.7081811742599889E-2</v>
      </c>
      <c r="J3272">
        <f>(b2b3[[#This Row],[flux]]-b2b3[[#This Row],[flux in mfs]])/b2b3[[#This Row],[flux]]</f>
        <v>2.068785479596916E-16</v>
      </c>
      <c r="K3272">
        <f>ABS(b2b3[[#This Row],[(mfs - b2+b3) / mfs]])</f>
        <v>2.068785479596916E-16</v>
      </c>
      <c r="L3272" t="b">
        <f>_xlfn.TEXTAFTER(b2b3[[#This Row],[rxn]],"-",-1)="SPONT"</f>
        <v>0</v>
      </c>
      <c r="M3272" t="str">
        <f>_xlfn.TEXTAFTER(b2b3[[#This Row],[rxn]],"-",-1)</f>
        <v>METAL4</v>
      </c>
      <c r="N3272" t="str">
        <f>_xlfn.XLOOKUP("'PRO-"&amp;b2b3[[#This Row],[enz]]&amp;"'",'[1]Sheet2 (2)'!$A:$A,'[1]Sheet2 (2)'!$B:$B,"")</f>
        <v/>
      </c>
      <c r="O3272">
        <f>IFERROR(_xlfn.XLOOKUP(b2b3[[#This Row],[Column2]],Table17[[#This Row],[rxn-no-enz]],Table17[[#This Row],[flux]],0),0)</f>
        <v>0</v>
      </c>
      <c r="P3272" t="str">
        <f>_xlfn.TEXTBEFORE(b2b3[[#This Row],[rxn]],"-",-1,,,"")</f>
        <v>BIOSYN</v>
      </c>
    </row>
    <row r="3273" spans="6:16" hidden="1" x14ac:dyDescent="0.2">
      <c r="F3273" t="s">
        <v>4782</v>
      </c>
      <c r="G3273" t="s">
        <v>2778</v>
      </c>
      <c r="H3273">
        <v>7.0684234000964697E-3</v>
      </c>
      <c r="I3273">
        <f>_xlfn.XLOOKUP(b2b3[[#This Row],[rxn]],mfs[rxn],mfs[flux_scaled],0)</f>
        <v>7.0684234000964697E-3</v>
      </c>
      <c r="J3273">
        <f>(b2b3[[#This Row],[flux]]-b2b3[[#This Row],[flux in mfs]])/b2b3[[#This Row],[flux]]</f>
        <v>0</v>
      </c>
      <c r="K3273">
        <f>ABS(b2b3[[#This Row],[(mfs - b2+b3) / mfs]])</f>
        <v>0</v>
      </c>
      <c r="L3273" t="b">
        <f>_xlfn.TEXTAFTER(b2b3[[#This Row],[rxn]],"-",-1)="SPONT"</f>
        <v>0</v>
      </c>
      <c r="M3273" t="str">
        <f>_xlfn.TEXTAFTER(b2b3[[#This Row],[rxn]],"-",-1)</f>
        <v>METAL5</v>
      </c>
      <c r="N3273" t="str">
        <f>_xlfn.XLOOKUP("'PRO-"&amp;b2b3[[#This Row],[enz]]&amp;"'",'[1]Sheet2 (2)'!$A:$A,'[1]Sheet2 (2)'!$B:$B,"")</f>
        <v/>
      </c>
      <c r="O3273">
        <f>IFERROR(_xlfn.XLOOKUP(b2b3[[#This Row],[Column2]],Table17[[#This Row],[rxn-no-enz]],Table17[[#This Row],[flux]],0),0)</f>
        <v>0</v>
      </c>
      <c r="P3273" t="str">
        <f>_xlfn.TEXTBEFORE(b2b3[[#This Row],[rxn]],"-",-1,,,"")</f>
        <v>BIOSYN</v>
      </c>
    </row>
    <row r="3274" spans="6:16" hidden="1" x14ac:dyDescent="0.2">
      <c r="F3274" t="s">
        <v>4783</v>
      </c>
      <c r="G3274" t="s">
        <v>2778</v>
      </c>
      <c r="H3274" s="3">
        <v>1.04611869140931E-5</v>
      </c>
      <c r="I3274">
        <f>_xlfn.XLOOKUP(b2b3[[#This Row],[rxn]],mfs[rxn],mfs[flux_scaled],0)</f>
        <v>1.0461186914093E-5</v>
      </c>
      <c r="J3274">
        <f>(b2b3[[#This Row],[flux]]-b2b3[[#This Row],[flux in mfs]])/b2b3[[#This Row],[flux]]</f>
        <v>9.5543544529690953E-15</v>
      </c>
      <c r="K3274">
        <f>ABS(b2b3[[#This Row],[(mfs - b2+b3) / mfs]])</f>
        <v>9.5543544529690953E-15</v>
      </c>
      <c r="L3274" t="b">
        <f>_xlfn.TEXTAFTER(b2b3[[#This Row],[rxn]],"-",-1)="SPONT"</f>
        <v>0</v>
      </c>
      <c r="M3274" t="str">
        <f>_xlfn.TEXTAFTER(b2b3[[#This Row],[rxn]],"-",-1)</f>
        <v>METAL6</v>
      </c>
      <c r="N3274" t="str">
        <f>_xlfn.XLOOKUP("'PRO-"&amp;b2b3[[#This Row],[enz]]&amp;"'",'[1]Sheet2 (2)'!$A:$A,'[1]Sheet2 (2)'!$B:$B,"")</f>
        <v/>
      </c>
      <c r="O3274">
        <f>IFERROR(_xlfn.XLOOKUP(b2b3[[#This Row],[Column2]],Table17[[#This Row],[rxn-no-enz]],Table17[[#This Row],[flux]],0),0)</f>
        <v>0</v>
      </c>
      <c r="P3274" t="str">
        <f>_xlfn.TEXTBEFORE(b2b3[[#This Row],[rxn]],"-",-1,,,"")</f>
        <v>BIOSYN</v>
      </c>
    </row>
    <row r="3275" spans="6:16" hidden="1" x14ac:dyDescent="0.2">
      <c r="F3275" t="s">
        <v>4784</v>
      </c>
      <c r="G3275" t="s">
        <v>2778</v>
      </c>
      <c r="H3275">
        <v>1.75118658843152E-4</v>
      </c>
      <c r="I3275">
        <f>_xlfn.XLOOKUP(b2b3[[#This Row],[rxn]],mfs[rxn],mfs[flux_scaled],0)</f>
        <v>1.7511865884315301E-4</v>
      </c>
      <c r="J3275">
        <f>(b2b3[[#This Row],[flux]]-b2b3[[#This Row],[flux in mfs]])/b2b3[[#This Row],[flux]]</f>
        <v>-5.7268997842619639E-15</v>
      </c>
      <c r="K3275">
        <f>ABS(b2b3[[#This Row],[(mfs - b2+b3) / mfs]])</f>
        <v>5.7268997842619639E-15</v>
      </c>
      <c r="L3275" t="b">
        <f>_xlfn.TEXTAFTER(b2b3[[#This Row],[rxn]],"-",-1)="SPONT"</f>
        <v>0</v>
      </c>
      <c r="M3275" t="str">
        <f>_xlfn.TEXTAFTER(b2b3[[#This Row],[rxn]],"-",-1)</f>
        <v>METAL7</v>
      </c>
      <c r="N3275" t="str">
        <f>_xlfn.XLOOKUP("'PRO-"&amp;b2b3[[#This Row],[enz]]&amp;"'",'[1]Sheet2 (2)'!$A:$A,'[1]Sheet2 (2)'!$B:$B,"")</f>
        <v/>
      </c>
      <c r="O3275">
        <f>IFERROR(_xlfn.XLOOKUP(b2b3[[#This Row],[Column2]],Table17[[#This Row],[rxn-no-enz]],Table17[[#This Row],[flux]],0),0)</f>
        <v>0</v>
      </c>
      <c r="P3275" t="str">
        <f>_xlfn.TEXTBEFORE(b2b3[[#This Row],[rxn]],"-",-1,,,"")</f>
        <v>BIOSYN</v>
      </c>
    </row>
    <row r="3276" spans="6:16" hidden="1" x14ac:dyDescent="0.2">
      <c r="F3276" t="s">
        <v>4785</v>
      </c>
      <c r="G3276" t="s">
        <v>2778</v>
      </c>
      <c r="H3276" s="3">
        <v>6.7529686542473394E-5</v>
      </c>
      <c r="I3276">
        <f>_xlfn.XLOOKUP(b2b3[[#This Row],[rxn]],mfs[rxn],mfs[flux_scaled],0)</f>
        <v>6.7529686542473001E-5</v>
      </c>
      <c r="J3276">
        <f>(b2b3[[#This Row],[flux]]-b2b3[[#This Row],[flux in mfs]])/b2b3[[#This Row],[flux]]</f>
        <v>5.8200075796116699E-15</v>
      </c>
      <c r="K3276">
        <f>ABS(b2b3[[#This Row],[(mfs - b2+b3) / mfs]])</f>
        <v>5.8200075796116699E-15</v>
      </c>
      <c r="L3276" t="b">
        <f>_xlfn.TEXTAFTER(b2b3[[#This Row],[rxn]],"-",-1)="SPONT"</f>
        <v>0</v>
      </c>
      <c r="M3276" t="str">
        <f>_xlfn.TEXTAFTER(b2b3[[#This Row],[rxn]],"-",-1)</f>
        <v>COFACTOR</v>
      </c>
      <c r="N3276" t="str">
        <f>_xlfn.XLOOKUP("'PRO-"&amp;b2b3[[#This Row],[enz]]&amp;"'",'[1]Sheet2 (2)'!$A:$A,'[1]Sheet2 (2)'!$B:$B,"")</f>
        <v/>
      </c>
      <c r="O3276">
        <f>IFERROR(_xlfn.XLOOKUP(b2b3[[#This Row],[Column2]],Table17[[#This Row],[rxn-no-enz]],Table17[[#This Row],[flux]],0),0)</f>
        <v>0</v>
      </c>
      <c r="P3276" t="str">
        <f>_xlfn.TEXTBEFORE(b2b3[[#This Row],[rxn]],"-",-1,,,"")</f>
        <v>BIOSYN</v>
      </c>
    </row>
    <row r="3277" spans="6:16" hidden="1" x14ac:dyDescent="0.2">
      <c r="F3277" t="s">
        <v>4786</v>
      </c>
      <c r="G3277" t="s">
        <v>2778</v>
      </c>
      <c r="H3277" s="3">
        <v>1.1112652121900601E-5</v>
      </c>
      <c r="I3277">
        <f>_xlfn.XLOOKUP(b2b3[[#This Row],[rxn]],mfs[rxn],mfs[flux_scaled],0)</f>
        <v>1.1112652121901001E-5</v>
      </c>
      <c r="J3277">
        <f>(b2b3[[#This Row],[flux]]-b2b3[[#This Row],[flux in mfs]])/b2b3[[#This Row],[flux]]</f>
        <v>-3.5976969918469103E-14</v>
      </c>
      <c r="K3277">
        <f>ABS(b2b3[[#This Row],[(mfs - b2+b3) / mfs]])</f>
        <v>3.5976969918469103E-14</v>
      </c>
      <c r="L3277" t="b">
        <f>_xlfn.TEXTAFTER(b2b3[[#This Row],[rxn]],"-",-1)="SPONT"</f>
        <v>0</v>
      </c>
      <c r="M3277" t="str">
        <f>_xlfn.TEXTAFTER(b2b3[[#This Row],[rxn]],"-",-1)</f>
        <v>COFACTOR1</v>
      </c>
      <c r="N3277" t="str">
        <f>_xlfn.XLOOKUP("'PRO-"&amp;b2b3[[#This Row],[enz]]&amp;"'",'[1]Sheet2 (2)'!$A:$A,'[1]Sheet2 (2)'!$B:$B,"")</f>
        <v/>
      </c>
      <c r="O3277">
        <f>IFERROR(_xlfn.XLOOKUP(b2b3[[#This Row],[Column2]],Table17[[#This Row],[rxn-no-enz]],Table17[[#This Row],[flux]],0),0)</f>
        <v>0</v>
      </c>
      <c r="P3277" t="str">
        <f>_xlfn.TEXTBEFORE(b2b3[[#This Row],[rxn]],"-",-1,,,"")</f>
        <v>BIOSYN</v>
      </c>
    </row>
    <row r="3278" spans="6:16" hidden="1" x14ac:dyDescent="0.2">
      <c r="F3278" t="s">
        <v>4787</v>
      </c>
      <c r="G3278" t="s">
        <v>2778</v>
      </c>
      <c r="H3278" s="3">
        <v>1.1112580266082E-5</v>
      </c>
      <c r="I3278">
        <f>_xlfn.XLOOKUP(b2b3[[#This Row],[rxn]],mfs[rxn],mfs[flux_scaled],0)</f>
        <v>1.1112580266082E-5</v>
      </c>
      <c r="J3278">
        <f>(b2b3[[#This Row],[flux]]-b2b3[[#This Row],[flux in mfs]])/b2b3[[#This Row],[flux]]</f>
        <v>0</v>
      </c>
      <c r="K3278">
        <f>ABS(b2b3[[#This Row],[(mfs - b2+b3) / mfs]])</f>
        <v>0</v>
      </c>
      <c r="L3278" t="b">
        <f>_xlfn.TEXTAFTER(b2b3[[#This Row],[rxn]],"-",-1)="SPONT"</f>
        <v>0</v>
      </c>
      <c r="M3278" t="str">
        <f>_xlfn.TEXTAFTER(b2b3[[#This Row],[rxn]],"-",-1)</f>
        <v>COFACTOR2</v>
      </c>
      <c r="N3278" t="str">
        <f>_xlfn.XLOOKUP("'PRO-"&amp;b2b3[[#This Row],[enz]]&amp;"'",'[1]Sheet2 (2)'!$A:$A,'[1]Sheet2 (2)'!$B:$B,"")</f>
        <v/>
      </c>
      <c r="O3278">
        <f>IFERROR(_xlfn.XLOOKUP(b2b3[[#This Row],[Column2]],Table17[[#This Row],[rxn-no-enz]],Table17[[#This Row],[flux]],0),0)</f>
        <v>0</v>
      </c>
      <c r="P3278" t="str">
        <f>_xlfn.TEXTBEFORE(b2b3[[#This Row],[rxn]],"-",-1,,,"")</f>
        <v>BIOSYN</v>
      </c>
    </row>
    <row r="3279" spans="6:16" hidden="1" x14ac:dyDescent="0.2">
      <c r="F3279" t="s">
        <v>4788</v>
      </c>
      <c r="G3279" t="s">
        <v>2778</v>
      </c>
      <c r="H3279" s="3">
        <v>1.11126439191124E-5</v>
      </c>
      <c r="I3279">
        <f>_xlfn.XLOOKUP(b2b3[[#This Row],[rxn]],mfs[rxn],mfs[flux_scaled],0)</f>
        <v>1.1112643919112001E-5</v>
      </c>
      <c r="J3279">
        <f>(b2b3[[#This Row],[flux]]-b2b3[[#This Row],[flux in mfs]])/b2b3[[#This Row],[flux]]</f>
        <v>3.5976996474837372E-14</v>
      </c>
      <c r="K3279">
        <f>ABS(b2b3[[#This Row],[(mfs - b2+b3) / mfs]])</f>
        <v>3.5976996474837372E-14</v>
      </c>
      <c r="L3279" t="b">
        <f>_xlfn.TEXTAFTER(b2b3[[#This Row],[rxn]],"-",-1)="SPONT"</f>
        <v>0</v>
      </c>
      <c r="M3279" t="str">
        <f>_xlfn.TEXTAFTER(b2b3[[#This Row],[rxn]],"-",-1)</f>
        <v>COFACTOR3</v>
      </c>
      <c r="N3279" t="str">
        <f>_xlfn.XLOOKUP("'PRO-"&amp;b2b3[[#This Row],[enz]]&amp;"'",'[1]Sheet2 (2)'!$A:$A,'[1]Sheet2 (2)'!$B:$B,"")</f>
        <v/>
      </c>
      <c r="O3279">
        <f>IFERROR(_xlfn.XLOOKUP(b2b3[[#This Row],[Column2]],Table17[[#This Row],[rxn-no-enz]],Table17[[#This Row],[flux]],0),0)</f>
        <v>0</v>
      </c>
      <c r="P3279" t="str">
        <f>_xlfn.TEXTBEFORE(b2b3[[#This Row],[rxn]],"-",-1,,,"")</f>
        <v>BIOSYN</v>
      </c>
    </row>
    <row r="3280" spans="6:16" hidden="1" x14ac:dyDescent="0.2">
      <c r="F3280" t="s">
        <v>4789</v>
      </c>
      <c r="G3280" t="s">
        <v>2778</v>
      </c>
      <c r="H3280" s="3">
        <v>1.1112650401386701E-5</v>
      </c>
      <c r="I3280">
        <f>_xlfn.XLOOKUP(b2b3[[#This Row],[rxn]],mfs[rxn],mfs[flux_scaled],0)</f>
        <v>1.1112650401387E-5</v>
      </c>
      <c r="J3280">
        <f>(b2b3[[#This Row],[flux]]-b2b3[[#This Row],[flux in mfs]])/b2b3[[#This Row],[flux]]</f>
        <v>-2.6982731616447267E-14</v>
      </c>
      <c r="K3280">
        <f>ABS(b2b3[[#This Row],[(mfs - b2+b3) / mfs]])</f>
        <v>2.6982731616447267E-14</v>
      </c>
      <c r="L3280" t="b">
        <f>_xlfn.TEXTAFTER(b2b3[[#This Row],[rxn]],"-",-1)="SPONT"</f>
        <v>0</v>
      </c>
      <c r="M3280" t="str">
        <f>_xlfn.TEXTAFTER(b2b3[[#This Row],[rxn]],"-",-1)</f>
        <v>COFACTOR4</v>
      </c>
      <c r="N3280" t="str">
        <f>_xlfn.XLOOKUP("'PRO-"&amp;b2b3[[#This Row],[enz]]&amp;"'",'[1]Sheet2 (2)'!$A:$A,'[1]Sheet2 (2)'!$B:$B,"")</f>
        <v/>
      </c>
      <c r="O3280">
        <f>IFERROR(_xlfn.XLOOKUP(b2b3[[#This Row],[Column2]],Table17[[#This Row],[rxn-no-enz]],Table17[[#This Row],[flux]],0),0)</f>
        <v>0</v>
      </c>
      <c r="P3280" t="str">
        <f>_xlfn.TEXTBEFORE(b2b3[[#This Row],[rxn]],"-",-1,,,"")</f>
        <v>BIOSYN</v>
      </c>
    </row>
    <row r="3281" spans="6:16" hidden="1" x14ac:dyDescent="0.2">
      <c r="F3281" t="s">
        <v>4790</v>
      </c>
      <c r="G3281" t="s">
        <v>2778</v>
      </c>
      <c r="H3281" s="3">
        <v>1.11125851279122E-5</v>
      </c>
      <c r="I3281">
        <f>_xlfn.XLOOKUP(b2b3[[#This Row],[rxn]],mfs[rxn],mfs[flux_scaled],0)</f>
        <v>1.1112585127912E-5</v>
      </c>
      <c r="J3281">
        <f>(b2b3[[#This Row],[flux]]-b2b3[[#This Row],[flux in mfs]])/b2b3[[#This Row],[flux]]</f>
        <v>1.7988593405679627E-14</v>
      </c>
      <c r="K3281">
        <f>ABS(b2b3[[#This Row],[(mfs - b2+b3) / mfs]])</f>
        <v>1.7988593405679627E-14</v>
      </c>
      <c r="L3281" t="b">
        <f>_xlfn.TEXTAFTER(b2b3[[#This Row],[rxn]],"-",-1)="SPONT"</f>
        <v>0</v>
      </c>
      <c r="M3281" t="str">
        <f>_xlfn.TEXTAFTER(b2b3[[#This Row],[rxn]],"-",-1)</f>
        <v>COFACTOR5</v>
      </c>
      <c r="N3281" t="str">
        <f>_xlfn.XLOOKUP("'PRO-"&amp;b2b3[[#This Row],[enz]]&amp;"'",'[1]Sheet2 (2)'!$A:$A,'[1]Sheet2 (2)'!$B:$B,"")</f>
        <v/>
      </c>
      <c r="O3281">
        <f>IFERROR(_xlfn.XLOOKUP(b2b3[[#This Row],[Column2]],Table17[[#This Row],[rxn-no-enz]],Table17[[#This Row],[flux]],0),0)</f>
        <v>0</v>
      </c>
      <c r="P3281" t="str">
        <f>_xlfn.TEXTBEFORE(b2b3[[#This Row],[rxn]],"-",-1,,,"")</f>
        <v>BIOSYN</v>
      </c>
    </row>
    <row r="3282" spans="6:16" hidden="1" x14ac:dyDescent="0.2">
      <c r="F3282" t="s">
        <v>4791</v>
      </c>
      <c r="G3282" t="s">
        <v>2778</v>
      </c>
      <c r="H3282" s="3">
        <v>1.1112606577170501E-5</v>
      </c>
      <c r="I3282">
        <f>_xlfn.XLOOKUP(b2b3[[#This Row],[rxn]],mfs[rxn],mfs[flux_scaled],0)</f>
        <v>1.1112606577171E-5</v>
      </c>
      <c r="J3282">
        <f>(b2b3[[#This Row],[flux]]-b2b3[[#This Row],[flux in mfs]])/b2b3[[#This Row],[flux]]</f>
        <v>-4.497139671143507E-14</v>
      </c>
      <c r="K3282">
        <f>ABS(b2b3[[#This Row],[(mfs - b2+b3) / mfs]])</f>
        <v>4.497139671143507E-14</v>
      </c>
      <c r="L3282" t="b">
        <f>_xlfn.TEXTAFTER(b2b3[[#This Row],[rxn]],"-",-1)="SPONT"</f>
        <v>0</v>
      </c>
      <c r="M3282" t="str">
        <f>_xlfn.TEXTAFTER(b2b3[[#This Row],[rxn]],"-",-1)</f>
        <v>COFACTOR6</v>
      </c>
      <c r="N3282" t="str">
        <f>_xlfn.XLOOKUP("'PRO-"&amp;b2b3[[#This Row],[enz]]&amp;"'",'[1]Sheet2 (2)'!$A:$A,'[1]Sheet2 (2)'!$B:$B,"")</f>
        <v/>
      </c>
      <c r="O3282">
        <f>IFERROR(_xlfn.XLOOKUP(b2b3[[#This Row],[Column2]],Table17[[#This Row],[rxn-no-enz]],Table17[[#This Row],[flux]],0),0)</f>
        <v>0</v>
      </c>
      <c r="P3282" t="str">
        <f>_xlfn.TEXTBEFORE(b2b3[[#This Row],[rxn]],"-",-1,,,"")</f>
        <v>BIOSYN</v>
      </c>
    </row>
    <row r="3283" spans="6:16" hidden="1" x14ac:dyDescent="0.2">
      <c r="F3283" t="s">
        <v>4792</v>
      </c>
      <c r="G3283" t="s">
        <v>2778</v>
      </c>
      <c r="H3283" s="3">
        <v>1.11126786260917E-5</v>
      </c>
      <c r="I3283">
        <f>_xlfn.XLOOKUP(b2b3[[#This Row],[rxn]],mfs[rxn],mfs[flux_scaled],0)</f>
        <v>1.1112678626092E-5</v>
      </c>
      <c r="J3283">
        <f>(b2b3[[#This Row],[flux]]-b2b3[[#This Row],[flux in mfs]])/b2b3[[#This Row],[flux]]</f>
        <v>-2.6982663083947983E-14</v>
      </c>
      <c r="K3283">
        <f>ABS(b2b3[[#This Row],[(mfs - b2+b3) / mfs]])</f>
        <v>2.6982663083947983E-14</v>
      </c>
      <c r="L3283" t="b">
        <f>_xlfn.TEXTAFTER(b2b3[[#This Row],[rxn]],"-",-1)="SPONT"</f>
        <v>0</v>
      </c>
      <c r="M3283" t="str">
        <f>_xlfn.TEXTAFTER(b2b3[[#This Row],[rxn]],"-",-1)</f>
        <v>COFACTOR7</v>
      </c>
      <c r="N3283" t="str">
        <f>_xlfn.XLOOKUP("'PRO-"&amp;b2b3[[#This Row],[enz]]&amp;"'",'[1]Sheet2 (2)'!$A:$A,'[1]Sheet2 (2)'!$B:$B,"")</f>
        <v/>
      </c>
      <c r="O3283">
        <f>IFERROR(_xlfn.XLOOKUP(b2b3[[#This Row],[Column2]],Table17[[#This Row],[rxn-no-enz]],Table17[[#This Row],[flux]],0),0)</f>
        <v>0</v>
      </c>
      <c r="P3283" t="str">
        <f>_xlfn.TEXTBEFORE(b2b3[[#This Row],[rxn]],"-",-1,,,"")</f>
        <v>BIOSYN</v>
      </c>
    </row>
    <row r="3284" spans="6:16" hidden="1" x14ac:dyDescent="0.2">
      <c r="F3284" t="s">
        <v>4793</v>
      </c>
      <c r="G3284" t="s">
        <v>2778</v>
      </c>
      <c r="H3284" s="3">
        <v>1.1112572083290199E-5</v>
      </c>
      <c r="I3284">
        <f>_xlfn.XLOOKUP(b2b3[[#This Row],[rxn]],mfs[rxn],mfs[flux_scaled],0)</f>
        <v>1.1112572083289999E-5</v>
      </c>
      <c r="J3284">
        <f>(b2b3[[#This Row],[flux]]-b2b3[[#This Row],[flux in mfs]])/b2b3[[#This Row],[flux]]</f>
        <v>1.7988614521799238E-14</v>
      </c>
      <c r="K3284">
        <f>ABS(b2b3[[#This Row],[(mfs - b2+b3) / mfs]])</f>
        <v>1.7988614521799238E-14</v>
      </c>
      <c r="L3284" t="b">
        <f>_xlfn.TEXTAFTER(b2b3[[#This Row],[rxn]],"-",-1)="SPONT"</f>
        <v>0</v>
      </c>
      <c r="M3284" t="str">
        <f>_xlfn.TEXTAFTER(b2b3[[#This Row],[rxn]],"-",-1)</f>
        <v>COFACTOR8</v>
      </c>
      <c r="N3284" t="str">
        <f>_xlfn.XLOOKUP("'PRO-"&amp;b2b3[[#This Row],[enz]]&amp;"'",'[1]Sheet2 (2)'!$A:$A,'[1]Sheet2 (2)'!$B:$B,"")</f>
        <v/>
      </c>
      <c r="O3284">
        <f>IFERROR(_xlfn.XLOOKUP(b2b3[[#This Row],[Column2]],Table17[[#This Row],[rxn-no-enz]],Table17[[#This Row],[flux]],0),0)</f>
        <v>0</v>
      </c>
      <c r="P3284" t="str">
        <f>_xlfn.TEXTBEFORE(b2b3[[#This Row],[rxn]],"-",-1,,,"")</f>
        <v>BIOSYN</v>
      </c>
    </row>
    <row r="3285" spans="6:16" hidden="1" x14ac:dyDescent="0.2">
      <c r="F3285" t="s">
        <v>4794</v>
      </c>
      <c r="G3285" t="s">
        <v>2778</v>
      </c>
      <c r="H3285" s="3">
        <v>1.1112597611967301E-5</v>
      </c>
      <c r="I3285">
        <f>_xlfn.XLOOKUP(b2b3[[#This Row],[rxn]],mfs[rxn],mfs[flux_scaled],0)</f>
        <v>1.1112597611966999E-5</v>
      </c>
      <c r="J3285">
        <f>(b2b3[[#This Row],[flux]]-b2b3[[#This Row],[flux in mfs]])/b2b3[[#This Row],[flux]]</f>
        <v>2.7135305331113092E-14</v>
      </c>
      <c r="K3285">
        <f>ABS(b2b3[[#This Row],[(mfs - b2+b3) / mfs]])</f>
        <v>2.7135305331113092E-14</v>
      </c>
      <c r="L3285" t="b">
        <f>_xlfn.TEXTAFTER(b2b3[[#This Row],[rxn]],"-",-1)="SPONT"</f>
        <v>0</v>
      </c>
      <c r="M3285" t="str">
        <f>_xlfn.TEXTAFTER(b2b3[[#This Row],[rxn]],"-",-1)</f>
        <v>COFACTOR9</v>
      </c>
      <c r="N3285" t="str">
        <f>_xlfn.XLOOKUP("'PRO-"&amp;b2b3[[#This Row],[enz]]&amp;"'",'[1]Sheet2 (2)'!$A:$A,'[1]Sheet2 (2)'!$B:$B,"")</f>
        <v/>
      </c>
      <c r="O3285">
        <f>IFERROR(_xlfn.XLOOKUP(b2b3[[#This Row],[Column2]],Table17[[#This Row],[rxn-no-enz]],Table17[[#This Row],[flux]],0),0)</f>
        <v>0</v>
      </c>
      <c r="P3285" t="str">
        <f>_xlfn.TEXTBEFORE(b2b3[[#This Row],[rxn]],"-",-1,,,"")</f>
        <v>BIOSYN</v>
      </c>
    </row>
    <row r="3286" spans="6:16" hidden="1" x14ac:dyDescent="0.2">
      <c r="F3286" t="s">
        <v>4795</v>
      </c>
      <c r="G3286" t="s">
        <v>2778</v>
      </c>
      <c r="H3286" s="3">
        <v>1.1112701404370401E-5</v>
      </c>
      <c r="I3286">
        <f>_xlfn.XLOOKUP(b2b3[[#This Row],[rxn]],mfs[rxn],mfs[flux_scaled],0)</f>
        <v>1.1112701404370001E-5</v>
      </c>
      <c r="J3286">
        <f>(b2b3[[#This Row],[flux]]-b2b3[[#This Row],[flux in mfs]])/b2b3[[#This Row],[flux]]</f>
        <v>3.5976810368250938E-14</v>
      </c>
      <c r="K3286">
        <f>ABS(b2b3[[#This Row],[(mfs - b2+b3) / mfs]])</f>
        <v>3.5976810368250938E-14</v>
      </c>
      <c r="L3286" t="b">
        <f>_xlfn.TEXTAFTER(b2b3[[#This Row],[rxn]],"-",-1)="SPONT"</f>
        <v>0</v>
      </c>
      <c r="M3286" t="str">
        <f>_xlfn.TEXTAFTER(b2b3[[#This Row],[rxn]],"-",-1)</f>
        <v>COFACTOR10</v>
      </c>
      <c r="N3286" t="str">
        <f>_xlfn.XLOOKUP("'PRO-"&amp;b2b3[[#This Row],[enz]]&amp;"'",'[1]Sheet2 (2)'!$A:$A,'[1]Sheet2 (2)'!$B:$B,"")</f>
        <v/>
      </c>
      <c r="O3286">
        <f>IFERROR(_xlfn.XLOOKUP(b2b3[[#This Row],[Column2]],Table17[[#This Row],[rxn-no-enz]],Table17[[#This Row],[flux]],0),0)</f>
        <v>0</v>
      </c>
      <c r="P3286" t="str">
        <f>_xlfn.TEXTBEFORE(b2b3[[#This Row],[rxn]],"-",-1,,,"")</f>
        <v>BIOSYN</v>
      </c>
    </row>
    <row r="3287" spans="6:16" hidden="1" x14ac:dyDescent="0.2">
      <c r="F3287" t="s">
        <v>4796</v>
      </c>
      <c r="G3287" t="s">
        <v>2778</v>
      </c>
      <c r="H3287" s="3">
        <v>1.1112703245474899E-5</v>
      </c>
      <c r="I3287">
        <f>_xlfn.XLOOKUP(b2b3[[#This Row],[rxn]],mfs[rxn],mfs[flux_scaled],0)</f>
        <v>1.1112703245474999E-5</v>
      </c>
      <c r="J3287">
        <f>(b2b3[[#This Row],[flux]]-b2b3[[#This Row],[flux in mfs]])/b2b3[[#This Row],[flux]]</f>
        <v>-8.9942011019422393E-15</v>
      </c>
      <c r="K3287">
        <f>ABS(b2b3[[#This Row],[(mfs - b2+b3) / mfs]])</f>
        <v>8.9942011019422393E-15</v>
      </c>
      <c r="L3287" t="b">
        <f>_xlfn.TEXTAFTER(b2b3[[#This Row],[rxn]],"-",-1)="SPONT"</f>
        <v>0</v>
      </c>
      <c r="M3287" t="str">
        <f>_xlfn.TEXTAFTER(b2b3[[#This Row],[rxn]],"-",-1)</f>
        <v>COFACTOR11</v>
      </c>
      <c r="N3287" t="str">
        <f>_xlfn.XLOOKUP("'PRO-"&amp;b2b3[[#This Row],[enz]]&amp;"'",'[1]Sheet2 (2)'!$A:$A,'[1]Sheet2 (2)'!$B:$B,"")</f>
        <v/>
      </c>
      <c r="O3287">
        <f>IFERROR(_xlfn.XLOOKUP(b2b3[[#This Row],[Column2]],Table17[[#This Row],[rxn-no-enz]],Table17[[#This Row],[flux]],0),0)</f>
        <v>0</v>
      </c>
      <c r="P3287" t="str">
        <f>_xlfn.TEXTBEFORE(b2b3[[#This Row],[rxn]],"-",-1,,,"")</f>
        <v>BIOSYN</v>
      </c>
    </row>
    <row r="3288" spans="6:16" hidden="1" x14ac:dyDescent="0.2">
      <c r="F3288" t="s">
        <v>4797</v>
      </c>
      <c r="G3288" t="s">
        <v>2778</v>
      </c>
      <c r="H3288" s="3">
        <v>1.1112543481147901E-5</v>
      </c>
      <c r="I3288">
        <f>_xlfn.XLOOKUP(b2b3[[#This Row],[rxn]],mfs[rxn],mfs[flux_scaled],0)</f>
        <v>1.1112543481148001E-5</v>
      </c>
      <c r="J3288">
        <f>(b2b3[[#This Row],[flux]]-b2b3[[#This Row],[flux in mfs]])/b2b3[[#This Row],[flux]]</f>
        <v>-8.9943304109963166E-15</v>
      </c>
      <c r="K3288">
        <f>ABS(b2b3[[#This Row],[(mfs - b2+b3) / mfs]])</f>
        <v>8.9943304109963166E-15</v>
      </c>
      <c r="L3288" t="b">
        <f>_xlfn.TEXTAFTER(b2b3[[#This Row],[rxn]],"-",-1)="SPONT"</f>
        <v>0</v>
      </c>
      <c r="M3288" t="str">
        <f>_xlfn.TEXTAFTER(b2b3[[#This Row],[rxn]],"-",-1)</f>
        <v>COFACTOR12</v>
      </c>
      <c r="N3288" t="str">
        <f>_xlfn.XLOOKUP("'PRO-"&amp;b2b3[[#This Row],[enz]]&amp;"'",'[1]Sheet2 (2)'!$A:$A,'[1]Sheet2 (2)'!$B:$B,"")</f>
        <v/>
      </c>
      <c r="O3288">
        <f>IFERROR(_xlfn.XLOOKUP(b2b3[[#This Row],[Column2]],Table17[[#This Row],[rxn-no-enz]],Table17[[#This Row],[flux]],0),0)</f>
        <v>0</v>
      </c>
      <c r="P3288" t="str">
        <f>_xlfn.TEXTBEFORE(b2b3[[#This Row],[rxn]],"-",-1,,,"")</f>
        <v>BIOSYN</v>
      </c>
    </row>
    <row r="3289" spans="6:16" hidden="1" x14ac:dyDescent="0.2">
      <c r="F3289" t="s">
        <v>4798</v>
      </c>
      <c r="G3289" t="s">
        <v>2778</v>
      </c>
      <c r="H3289">
        <v>3.46967609789516E-3</v>
      </c>
      <c r="I3289">
        <f>_xlfn.XLOOKUP(b2b3[[#This Row],[rxn]],mfs[rxn],mfs[flux_scaled],0)</f>
        <v>3.4696760978951604E-3</v>
      </c>
      <c r="J3289">
        <f>(b2b3[[#This Row],[flux]]-b2b3[[#This Row],[flux in mfs]])/b2b3[[#This Row],[flux]]</f>
        <v>-1.2499174469262113E-16</v>
      </c>
      <c r="K3289">
        <f>ABS(b2b3[[#This Row],[(mfs - b2+b3) / mfs]])</f>
        <v>1.2499174469262113E-16</v>
      </c>
      <c r="L3289" t="b">
        <f>_xlfn.TEXTAFTER(b2b3[[#This Row],[rxn]],"-",-1)="SPONT"</f>
        <v>0</v>
      </c>
      <c r="M3289" t="str">
        <f>_xlfn.TEXTAFTER(b2b3[[#This Row],[rxn]],"-",-1)</f>
        <v>SO4</v>
      </c>
      <c r="N3289" t="str">
        <f>_xlfn.XLOOKUP("'PRO-"&amp;b2b3[[#This Row],[enz]]&amp;"'",'[1]Sheet2 (2)'!$A:$A,'[1]Sheet2 (2)'!$B:$B,"")</f>
        <v/>
      </c>
      <c r="O3289">
        <f>IFERROR(_xlfn.XLOOKUP(b2b3[[#This Row],[Column2]],Table17[[#This Row],[rxn-no-enz]],Table17[[#This Row],[flux]],0),0)</f>
        <v>0</v>
      </c>
      <c r="P3289" t="str">
        <f>_xlfn.TEXTBEFORE(b2b3[[#This Row],[rxn]],"-",-1,,,"")</f>
        <v>BIOSYN</v>
      </c>
    </row>
    <row r="3290" spans="6:16" hidden="1" x14ac:dyDescent="0.2">
      <c r="F3290" t="s">
        <v>4799</v>
      </c>
      <c r="G3290" t="s">
        <v>2778</v>
      </c>
      <c r="H3290">
        <v>1.1741055702987901E-2</v>
      </c>
      <c r="I3290">
        <f>_xlfn.XLOOKUP(b2b3[[#This Row],[rxn]],mfs[rxn],mfs[flux_scaled],0)</f>
        <v>1.1741055702987901E-2</v>
      </c>
      <c r="J3290">
        <f>(b2b3[[#This Row],[flux]]-b2b3[[#This Row],[flux in mfs]])/b2b3[[#This Row],[flux]]</f>
        <v>0</v>
      </c>
      <c r="K3290">
        <f>ABS(b2b3[[#This Row],[(mfs - b2+b3) / mfs]])</f>
        <v>0</v>
      </c>
      <c r="L3290" t="b">
        <f>_xlfn.TEXTAFTER(b2b3[[#This Row],[rxn]],"-",-1)="SPONT"</f>
        <v>0</v>
      </c>
      <c r="M3290" t="str">
        <f>_xlfn.TEXTAFTER(b2b3[[#This Row],[rxn]],"-",-1)</f>
        <v>PI</v>
      </c>
      <c r="N3290" t="str">
        <f>_xlfn.XLOOKUP("'PRO-"&amp;b2b3[[#This Row],[enz]]&amp;"'",'[1]Sheet2 (2)'!$A:$A,'[1]Sheet2 (2)'!$B:$B,"")</f>
        <v/>
      </c>
      <c r="O3290">
        <f>IFERROR(_xlfn.XLOOKUP(b2b3[[#This Row],[Column2]],Table17[[#This Row],[rxn-no-enz]],Table17[[#This Row],[flux]],0),0)</f>
        <v>0</v>
      </c>
      <c r="P3290" t="str">
        <f>_xlfn.TEXTBEFORE(b2b3[[#This Row],[rxn]],"-",-1,,,"")</f>
        <v>BIOSYN</v>
      </c>
    </row>
  </sheetData>
  <hyperlinks>
    <hyperlink ref="B1" r:id="rId1" display="https://github.com/maranasgroup/rtRBA-main/blob/8c0072f1dfa3194f5357fb33d4d268785826048f/parameterization/kapp/datasets/Rabinowitz2023_batchGlc/min_flux_sum/min_flux_sum.flux_gamsscaled.txt" xr:uid="{922F4393-3E05-4847-92BC-6CD4DEA2A97D}"/>
  </hyperlinks>
  <pageMargins left="0.7" right="0.7" top="0.75" bottom="0.75" header="0.3" footer="0.3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4730-42F5-BB4F-B4A8-11790D1E6357}">
  <dimension ref="A1:N2775"/>
  <sheetViews>
    <sheetView workbookViewId="0">
      <selection activeCell="K2" sqref="K2"/>
    </sheetView>
  </sheetViews>
  <sheetFormatPr baseColWidth="10" defaultRowHeight="16" x14ac:dyDescent="0.2"/>
  <cols>
    <col min="7" max="7" width="29.1640625" customWidth="1"/>
    <col min="8" max="9" width="11" customWidth="1"/>
  </cols>
  <sheetData>
    <row r="1" spans="1:14" x14ac:dyDescent="0.2">
      <c r="A1" t="s">
        <v>2776</v>
      </c>
      <c r="G1" t="s">
        <v>4802</v>
      </c>
    </row>
    <row r="2" spans="1:14" ht="17" x14ac:dyDescent="0.25">
      <c r="A2" s="1" t="s">
        <v>0</v>
      </c>
      <c r="B2" s="1" t="s">
        <v>1</v>
      </c>
      <c r="C2" s="1" t="s">
        <v>13131</v>
      </c>
      <c r="D2" s="1" t="s">
        <v>2</v>
      </c>
      <c r="G2" t="s">
        <v>1</v>
      </c>
      <c r="H2" t="s">
        <v>4801</v>
      </c>
      <c r="I2" t="s">
        <v>2</v>
      </c>
      <c r="J2" t="s">
        <v>4803</v>
      </c>
      <c r="K2" t="s">
        <v>4804</v>
      </c>
      <c r="L2" t="s">
        <v>4805</v>
      </c>
      <c r="M2" t="s">
        <v>4806</v>
      </c>
      <c r="N2" t="s">
        <v>4800</v>
      </c>
    </row>
    <row r="3" spans="1:14" ht="17" hidden="1" x14ac:dyDescent="0.25">
      <c r="A3" s="1" t="s">
        <v>3</v>
      </c>
      <c r="B3" s="1" t="str">
        <f>_xlfn.TEXTBEFORE(Table7[[#This Row],[raw]]," ")</f>
        <v>RXN-EX_pnto__R_e_REV-SPONT</v>
      </c>
      <c r="C3" s="1"/>
      <c r="D3" s="1">
        <f>_xlfn.NUMBERVALUE(_xlfn.TEXTAFTER(Table7[[#This Row],[raw]]," ",-1))</f>
        <v>1.1112763326633E-2</v>
      </c>
      <c r="G3" t="s">
        <v>2909</v>
      </c>
      <c r="H3" t="s">
        <v>2778</v>
      </c>
      <c r="I3">
        <v>1000</v>
      </c>
      <c r="J3">
        <f>_xlfn.XLOOKUP(Table2[[#This Row],[rxn]],Table7[rxn],Table7[flux],0)</f>
        <v>0</v>
      </c>
      <c r="K3">
        <f>Table2[[#This Row],[flux]]-Table2[[#This Row],[flux in mfs]]</f>
        <v>1000</v>
      </c>
      <c r="L3" t="b">
        <f>_xlfn.TEXTAFTER(Table2[[#This Row],[rxn]],"-",-1)="SPONT"</f>
        <v>1</v>
      </c>
      <c r="M3" t="str">
        <f>_xlfn.TEXTAFTER(Table2[[#This Row],[rxn]],"-",-1)</f>
        <v>SPONT</v>
      </c>
      <c r="N3" t="str">
        <f>_xlfn.XLOOKUP("'PRO-"&amp;Table2[[#This Row],[enz]]&amp;"'",'[1]Sheet2 (2)'!$A:$A,'[1]Sheet2 (2)'!$B:$B,"")</f>
        <v/>
      </c>
    </row>
    <row r="4" spans="1:14" ht="17" hidden="1" x14ac:dyDescent="0.25">
      <c r="A4" s="1" t="s">
        <v>4</v>
      </c>
      <c r="B4" s="1" t="str">
        <f>_xlfn.TEXTBEFORE(Table7[[#This Row],[raw]]," ")</f>
        <v>RXN-EX_nh4_e_REV-SPONT</v>
      </c>
      <c r="C4" s="1"/>
      <c r="D4" s="1">
        <f>_xlfn.NUMBERVALUE(_xlfn.TEXTAFTER(Table7[[#This Row],[raw]]," ",-1))</f>
        <v>584.28661287929901</v>
      </c>
      <c r="G4" t="s">
        <v>2910</v>
      </c>
      <c r="H4" t="s">
        <v>2778</v>
      </c>
      <c r="I4">
        <v>1000</v>
      </c>
      <c r="J4">
        <f>_xlfn.XLOOKUP(Table2[[#This Row],[rxn]],Table7[rxn],Table7[flux],0)</f>
        <v>0</v>
      </c>
      <c r="K4">
        <f>Table2[[#This Row],[flux]]-Table2[[#This Row],[flux in mfs]]</f>
        <v>1000</v>
      </c>
      <c r="L4" t="b">
        <f>_xlfn.TEXTAFTER(Table2[[#This Row],[rxn]],"-",-1)="SPONT"</f>
        <v>1</v>
      </c>
      <c r="M4" t="str">
        <f>_xlfn.TEXTAFTER(Table2[[#This Row],[rxn]],"-",-1)</f>
        <v>SPONT</v>
      </c>
      <c r="N4" t="str">
        <f>_xlfn.XLOOKUP("'PRO-"&amp;Table2[[#This Row],[enz]]&amp;"'",'[1]Sheet2 (2)'!$A:$A,'[1]Sheet2 (2)'!$B:$B,"")</f>
        <v/>
      </c>
    </row>
    <row r="5" spans="1:14" ht="17" hidden="1" x14ac:dyDescent="0.25">
      <c r="A5" s="1" t="s">
        <v>5</v>
      </c>
      <c r="B5" s="1" t="str">
        <f>_xlfn.TEXTBEFORE(Table7[[#This Row],[raw]]," ")</f>
        <v>RXN-EX_co2_e_FWD-SPONT</v>
      </c>
      <c r="C5" s="1"/>
      <c r="D5" s="1">
        <f>_xlfn.NUMBERVALUE(_xlfn.TEXTAFTER(Table7[[#This Row],[raw]]," ",-1))</f>
        <v>4008.0960946892901</v>
      </c>
      <c r="G5" t="s">
        <v>3211</v>
      </c>
      <c r="H5" t="s">
        <v>2778</v>
      </c>
      <c r="I5">
        <v>1000</v>
      </c>
      <c r="J5">
        <f>_xlfn.XLOOKUP(Table2[[#This Row],[rxn]],Table7[rxn],Table7[flux],0)</f>
        <v>0</v>
      </c>
      <c r="K5">
        <f>Table2[[#This Row],[flux]]-Table2[[#This Row],[flux in mfs]]</f>
        <v>1000</v>
      </c>
      <c r="L5" t="b">
        <f>_xlfn.TEXTAFTER(Table2[[#This Row],[rxn]],"-",-1)="SPONT"</f>
        <v>1</v>
      </c>
      <c r="M5" t="str">
        <f>_xlfn.TEXTAFTER(Table2[[#This Row],[rxn]],"-",-1)</f>
        <v>SPONT</v>
      </c>
      <c r="N5" t="str">
        <f>_xlfn.XLOOKUP("'PRO-"&amp;Table2[[#This Row],[enz]]&amp;"'",'[1]Sheet2 (2)'!$A:$A,'[1]Sheet2 (2)'!$B:$B,"")</f>
        <v/>
      </c>
    </row>
    <row r="6" spans="1:14" ht="17" hidden="1" x14ac:dyDescent="0.25">
      <c r="A6" s="1" t="s">
        <v>6</v>
      </c>
      <c r="B6" s="1" t="str">
        <f>_xlfn.TEXTBEFORE(Table7[[#This Row],[raw]]," ")</f>
        <v>RXN-EX_glc__D_e_REV-SPONT</v>
      </c>
      <c r="C6" s="1"/>
      <c r="D6" s="1">
        <f>_xlfn.NUMBERVALUE(_xlfn.TEXTAFTER(Table7[[#This Row],[raw]]," ",-1))</f>
        <v>1353.245177</v>
      </c>
      <c r="G6" t="s">
        <v>3212</v>
      </c>
      <c r="H6" t="s">
        <v>2778</v>
      </c>
      <c r="I6">
        <v>1000</v>
      </c>
      <c r="J6">
        <f>_xlfn.XLOOKUP(Table2[[#This Row],[rxn]],Table7[rxn],Table7[flux],0)</f>
        <v>0</v>
      </c>
      <c r="K6">
        <f>Table2[[#This Row],[flux]]-Table2[[#This Row],[flux in mfs]]</f>
        <v>1000</v>
      </c>
      <c r="L6" t="b">
        <f>_xlfn.TEXTAFTER(Table2[[#This Row],[rxn]],"-",-1)="SPONT"</f>
        <v>1</v>
      </c>
      <c r="M6" t="str">
        <f>_xlfn.TEXTAFTER(Table2[[#This Row],[rxn]],"-",-1)</f>
        <v>SPONT</v>
      </c>
      <c r="N6" t="str">
        <f>_xlfn.XLOOKUP("'PRO-"&amp;Table2[[#This Row],[enz]]&amp;"'",'[1]Sheet2 (2)'!$A:$A,'[1]Sheet2 (2)'!$B:$B,"")</f>
        <v/>
      </c>
    </row>
    <row r="7" spans="1:14" ht="17" hidden="1" x14ac:dyDescent="0.25">
      <c r="A7" s="1" t="s">
        <v>7</v>
      </c>
      <c r="B7" s="1" t="str">
        <f>_xlfn.TEXTBEFORE(Table7[[#This Row],[raw]]," ")</f>
        <v>RXN-EX_fol_e_REV-SPONT</v>
      </c>
      <c r="C7" s="1"/>
      <c r="D7" s="1">
        <f>_xlfn.NUMBERVALUE(_xlfn.TEXTAFTER(Table7[[#This Row],[raw]]," ",-1))</f>
        <v>1.1112678626085001E-2</v>
      </c>
      <c r="G7" t="s">
        <v>2785</v>
      </c>
      <c r="H7" t="s">
        <v>2778</v>
      </c>
      <c r="I7">
        <v>999.94699244021501</v>
      </c>
      <c r="J7">
        <f>_xlfn.XLOOKUP(Table2[[#This Row],[rxn]],Table7[rxn],Table7[flux],0)</f>
        <v>0</v>
      </c>
      <c r="K7">
        <f>Table2[[#This Row],[flux]]-Table2[[#This Row],[flux in mfs]]</f>
        <v>999.94699244021501</v>
      </c>
      <c r="L7" t="b">
        <f>_xlfn.TEXTAFTER(Table2[[#This Row],[rxn]],"-",-1)="SPONT"</f>
        <v>1</v>
      </c>
      <c r="M7" t="str">
        <f>_xlfn.TEXTAFTER(Table2[[#This Row],[rxn]],"-",-1)</f>
        <v>SPONT</v>
      </c>
      <c r="N7" t="str">
        <f>_xlfn.XLOOKUP("'PRO-"&amp;Table2[[#This Row],[enz]]&amp;"'",'[1]Sheet2 (2)'!$A:$A,'[1]Sheet2 (2)'!$B:$B,"")</f>
        <v/>
      </c>
    </row>
    <row r="8" spans="1:14" ht="17" hidden="1" x14ac:dyDescent="0.25">
      <c r="A8" s="1" t="s">
        <v>8</v>
      </c>
      <c r="B8" s="1" t="str">
        <f>_xlfn.TEXTBEFORE(Table7[[#This Row],[raw]]," ")</f>
        <v>RXN-EX_fe2_e_REV-SPONT</v>
      </c>
      <c r="C8" s="1"/>
      <c r="D8" s="1">
        <f>_xlfn.NUMBERVALUE(_xlfn.TEXTAFTER(Table7[[#This Row],[raw]]," ",-1))</f>
        <v>8.4918077935913994E-2</v>
      </c>
      <c r="G8" t="s">
        <v>2786</v>
      </c>
      <c r="H8" t="s">
        <v>2778</v>
      </c>
      <c r="I8">
        <v>1000</v>
      </c>
      <c r="J8">
        <f>_xlfn.XLOOKUP(Table2[[#This Row],[rxn]],Table7[rxn],Table7[flux],0)</f>
        <v>59.833174000996202</v>
      </c>
      <c r="K8">
        <f>Table2[[#This Row],[flux]]-Table2[[#This Row],[flux in mfs]]</f>
        <v>940.16682599900378</v>
      </c>
      <c r="L8" t="b">
        <f>_xlfn.TEXTAFTER(Table2[[#This Row],[rxn]],"-",-1)="SPONT"</f>
        <v>1</v>
      </c>
      <c r="M8" t="str">
        <f>_xlfn.TEXTAFTER(Table2[[#This Row],[rxn]],"-",-1)</f>
        <v>SPONT</v>
      </c>
      <c r="N8" t="str">
        <f>_xlfn.XLOOKUP("'PRO-"&amp;Table2[[#This Row],[enz]]&amp;"'",'[1]Sheet2 (2)'!$A:$A,'[1]Sheet2 (2)'!$B:$B,"")</f>
        <v/>
      </c>
    </row>
    <row r="9" spans="1:14" ht="17" hidden="1" x14ac:dyDescent="0.25">
      <c r="A9" s="1" t="s">
        <v>9</v>
      </c>
      <c r="B9" s="1" t="str">
        <f>_xlfn.TEXTBEFORE(Table7[[#This Row],[raw]]," ")</f>
        <v>RXN-EX_inost_e_REV-SPONT</v>
      </c>
      <c r="C9" s="1"/>
      <c r="D9" s="1">
        <f>_xlfn.NUMBERVALUE(_xlfn.TEXTAFTER(Table7[[#This Row],[raw]]," ",-1))</f>
        <v>5.2236009342834304</v>
      </c>
      <c r="G9" t="s">
        <v>2787</v>
      </c>
      <c r="H9" t="s">
        <v>2778</v>
      </c>
      <c r="I9">
        <v>12.2627597766192</v>
      </c>
      <c r="J9">
        <f>_xlfn.XLOOKUP(Table2[[#This Row],[rxn]],Table7[rxn],Table7[flux],0)</f>
        <v>0</v>
      </c>
      <c r="K9">
        <f>Table2[[#This Row],[flux]]-Table2[[#This Row],[flux in mfs]]</f>
        <v>12.2627597766192</v>
      </c>
      <c r="L9" t="b">
        <f>_xlfn.TEXTAFTER(Table2[[#This Row],[rxn]],"-",-1)="SPONT"</f>
        <v>1</v>
      </c>
      <c r="M9" t="str">
        <f>_xlfn.TEXTAFTER(Table2[[#This Row],[rxn]],"-",-1)</f>
        <v>SPONT</v>
      </c>
      <c r="N9" t="str">
        <f>_xlfn.XLOOKUP("'PRO-"&amp;Table2[[#This Row],[enz]]&amp;"'",'[1]Sheet2 (2)'!$A:$A,'[1]Sheet2 (2)'!$B:$B,"")</f>
        <v/>
      </c>
    </row>
    <row r="10" spans="1:14" ht="17" x14ac:dyDescent="0.25">
      <c r="A10" s="1" t="s">
        <v>10</v>
      </c>
      <c r="B10" s="1" t="str">
        <f>_xlfn.TEXTBEFORE(Table7[[#This Row],[raw]]," ")</f>
        <v>RXN-EX_nac_e_REV-SPONT</v>
      </c>
      <c r="C10" s="1"/>
      <c r="D10" s="1">
        <f>_xlfn.NUMBERVALUE(_xlfn.TEXTAFTER(Table7[[#This Row],[raw]]," ",-1))</f>
        <v>2.2231927528992002E-2</v>
      </c>
      <c r="G10" t="s">
        <v>2870</v>
      </c>
      <c r="H10" t="s">
        <v>2778</v>
      </c>
      <c r="I10">
        <v>13.938447155942001</v>
      </c>
      <c r="J10">
        <f>_xlfn.XLOOKUP(Table2[[#This Row],[rxn]],Table7[rxn],Table7[flux],0)</f>
        <v>20664.053154991299</v>
      </c>
      <c r="K10">
        <f>Table2[[#This Row],[flux]]-Table2[[#This Row],[flux in mfs]]</f>
        <v>-20650.114707835357</v>
      </c>
      <c r="L10" t="b">
        <f>_xlfn.TEXTAFTER(Table2[[#This Row],[rxn]],"-",-1)="SPONT"</f>
        <v>0</v>
      </c>
      <c r="M10" t="str">
        <f>_xlfn.TEXTAFTER(Table2[[#This Row],[rxn]],"-",-1)</f>
        <v>rt4336</v>
      </c>
      <c r="N10">
        <f>_xlfn.XLOOKUP("'PRO-"&amp;Table2[[#This Row],[enz]]&amp;"'",'[1]Sheet2 (2)'!$A:$A,'[1]Sheet2 (2)'!$B:$B,"")</f>
        <v>1</v>
      </c>
    </row>
    <row r="11" spans="1:14" ht="17" x14ac:dyDescent="0.25">
      <c r="A11" s="1" t="s">
        <v>11</v>
      </c>
      <c r="B11" s="1" t="str">
        <f>_xlfn.TEXTBEFORE(Table7[[#This Row],[raw]]," ")</f>
        <v>RXN-EX_o2_e_REV-SPONT</v>
      </c>
      <c r="C11" s="1"/>
      <c r="D11" s="1">
        <f>_xlfn.NUMBERVALUE(_xlfn.TEXTAFTER(Table7[[#This Row],[raw]]," ",-1))</f>
        <v>3576.8888802390602</v>
      </c>
      <c r="G11" t="s">
        <v>3232</v>
      </c>
      <c r="H11" t="s">
        <v>2778</v>
      </c>
      <c r="I11">
        <v>13.938447155942001</v>
      </c>
      <c r="J11">
        <f>_xlfn.XLOOKUP(Table2[[#This Row],[rxn]],Table7[rxn],Table7[flux],0)</f>
        <v>20640.7904306616</v>
      </c>
      <c r="K11">
        <f>Table2[[#This Row],[flux]]-Table2[[#This Row],[flux in mfs]]</f>
        <v>-20626.851983505658</v>
      </c>
      <c r="L11" t="b">
        <f>_xlfn.TEXTAFTER(Table2[[#This Row],[rxn]],"-",-1)="SPONT"</f>
        <v>0</v>
      </c>
      <c r="M11" t="str">
        <f>_xlfn.TEXTAFTER(Table2[[#This Row],[rxn]],"-",-1)</f>
        <v>rt0521</v>
      </c>
      <c r="N11">
        <f>_xlfn.XLOOKUP("'PRO-"&amp;Table2[[#This Row],[enz]]&amp;"'",'[1]Sheet2 (2)'!$A:$A,'[1]Sheet2 (2)'!$B:$B,"")</f>
        <v>1</v>
      </c>
    </row>
    <row r="12" spans="1:14" ht="17" x14ac:dyDescent="0.25">
      <c r="A12" s="1" t="s">
        <v>12</v>
      </c>
      <c r="B12" s="1" t="str">
        <f>_xlfn.TEXTBEFORE(Table7[[#This Row],[raw]]," ")</f>
        <v>RXN-EX_pi_e_REV-SPONT</v>
      </c>
      <c r="C12" s="1"/>
      <c r="D12" s="1">
        <f>_xlfn.NUMBERVALUE(_xlfn.TEXTAFTER(Table7[[#This Row],[raw]]," ",-1))</f>
        <v>59.833174000996202</v>
      </c>
      <c r="G12" t="s">
        <v>3018</v>
      </c>
      <c r="H12" t="s">
        <v>2778</v>
      </c>
      <c r="I12">
        <v>5.1613807533579896</v>
      </c>
      <c r="J12">
        <f>_xlfn.XLOOKUP(Table2[[#This Row],[rxn]],Table7[rxn],Table7[flux],0)</f>
        <v>6863.8654536522599</v>
      </c>
      <c r="K12">
        <f>Table2[[#This Row],[flux]]-Table2[[#This Row],[flux in mfs]]</f>
        <v>-6858.7040728989023</v>
      </c>
      <c r="L12" t="b">
        <f>_xlfn.TEXTAFTER(Table2[[#This Row],[rxn]],"-",-1)="SPONT"</f>
        <v>0</v>
      </c>
      <c r="M12" t="str">
        <f>_xlfn.TEXTAFTER(Table2[[#This Row],[rxn]],"-",-1)</f>
        <v>FECRq9CPLX</v>
      </c>
      <c r="N12" t="str">
        <f>_xlfn.XLOOKUP("'PRO-"&amp;Table2[[#This Row],[enz]]&amp;"'",'[1]Sheet2 (2)'!$A:$A,'[1]Sheet2 (2)'!$B:$B,"")</f>
        <v/>
      </c>
    </row>
    <row r="13" spans="1:14" ht="17" x14ac:dyDescent="0.25">
      <c r="A13" s="1" t="s">
        <v>13</v>
      </c>
      <c r="B13" s="1" t="str">
        <f>_xlfn.TEXTBEFORE(Table7[[#This Row],[raw]]," ")</f>
        <v>RXN-EX_so4_e_REV-SPONT</v>
      </c>
      <c r="C13" s="1"/>
      <c r="D13" s="1">
        <f>_xlfn.NUMBERVALUE(_xlfn.TEXTAFTER(Table7[[#This Row],[raw]]," ",-1))</f>
        <v>12.6942477133552</v>
      </c>
      <c r="G13" t="s">
        <v>2908</v>
      </c>
      <c r="H13" t="s">
        <v>2778</v>
      </c>
      <c r="I13">
        <v>4.6523513198051996</v>
      </c>
      <c r="J13">
        <f>_xlfn.XLOOKUP(Table2[[#This Row],[rxn]],Table7[rxn],Table7[flux],0)</f>
        <v>6849.00999592671</v>
      </c>
      <c r="K13">
        <f>Table2[[#This Row],[flux]]-Table2[[#This Row],[flux in mfs]]</f>
        <v>-6844.3576446069046</v>
      </c>
      <c r="L13" t="b">
        <f>_xlfn.TEXTAFTER(Table2[[#This Row],[rxn]],"-",-1)="SPONT"</f>
        <v>0</v>
      </c>
      <c r="M13" t="str">
        <f>_xlfn.TEXTAFTER(Table2[[#This Row],[rxn]],"-",-1)</f>
        <v>ATPSCPLX</v>
      </c>
      <c r="N13" t="str">
        <f>_xlfn.XLOOKUP("'PRO-"&amp;Table2[[#This Row],[enz]]&amp;"'",'[1]Sheet2 (2)'!$A:$A,'[1]Sheet2 (2)'!$B:$B,"")</f>
        <v/>
      </c>
    </row>
    <row r="14" spans="1:14" ht="17" x14ac:dyDescent="0.25">
      <c r="A14" s="1" t="s">
        <v>14</v>
      </c>
      <c r="B14" s="1" t="str">
        <f>_xlfn.TEXTBEFORE(Table7[[#This Row],[raw]]," ")</f>
        <v>RXN-EX_thm_e_REV-SPONT</v>
      </c>
      <c r="C14" s="1"/>
      <c r="D14" s="1">
        <f>_xlfn.NUMBERVALUE(_xlfn.TEXTAFTER(Table7[[#This Row],[raw]]," ",-1))</f>
        <v>1.1117530823634999E-2</v>
      </c>
      <c r="G14" t="s">
        <v>3159</v>
      </c>
      <c r="H14" t="s">
        <v>2778</v>
      </c>
      <c r="I14">
        <v>3.0599852584619698</v>
      </c>
      <c r="J14">
        <f>_xlfn.XLOOKUP(Table2[[#This Row],[rxn]],Table7[rxn],Table7[flux],0)</f>
        <v>6709.4882188773299</v>
      </c>
      <c r="K14">
        <f>Table2[[#This Row],[flux]]-Table2[[#This Row],[flux in mfs]]</f>
        <v>-6706.428233618868</v>
      </c>
      <c r="L14" t="b">
        <f>_xlfn.TEXTAFTER(Table2[[#This Row],[rxn]],"-",-1)="SPONT"</f>
        <v>0</v>
      </c>
      <c r="M14" t="str">
        <f>_xlfn.TEXTAFTER(Table2[[#This Row],[rxn]],"-",-1)</f>
        <v>NADHCPLX6</v>
      </c>
      <c r="N14" t="str">
        <f>_xlfn.XLOOKUP("'PRO-"&amp;Table2[[#This Row],[enz]]&amp;"'",'[1]Sheet2 (2)'!$A:$A,'[1]Sheet2 (2)'!$B:$B,"")</f>
        <v/>
      </c>
    </row>
    <row r="15" spans="1:14" ht="17" x14ac:dyDescent="0.25">
      <c r="A15" s="1" t="s">
        <v>15</v>
      </c>
      <c r="B15" s="1" t="str">
        <f>_xlfn.TEXTBEFORE(Table7[[#This Row],[raw]]," ")</f>
        <v>RXN-EX_h_e_FWD-SPONT</v>
      </c>
      <c r="C15" s="1"/>
      <c r="D15" s="1">
        <f>_xlfn.NUMBERVALUE(_xlfn.TEXTAFTER(Table7[[#This Row],[raw]]," ",-1))</f>
        <v>195.993647603982</v>
      </c>
      <c r="G15" t="s">
        <v>3074</v>
      </c>
      <c r="H15" t="s">
        <v>2778</v>
      </c>
      <c r="I15">
        <v>7.8141575069006901</v>
      </c>
      <c r="J15">
        <f>_xlfn.XLOOKUP(Table2[[#This Row],[rxn]],Table7[rxn],Table7[flux],0)</f>
        <v>5715.0042489884399</v>
      </c>
      <c r="K15">
        <f>Table2[[#This Row],[flux]]-Table2[[#This Row],[flux in mfs]]</f>
        <v>-5707.1900914815396</v>
      </c>
      <c r="L15" t="b">
        <f>_xlfn.TEXTAFTER(Table2[[#This Row],[rxn]],"-",-1)="SPONT"</f>
        <v>0</v>
      </c>
      <c r="M15" t="str">
        <f>_xlfn.TEXTAFTER(Table2[[#This Row],[rxn]],"-",-1)</f>
        <v>rt5618</v>
      </c>
      <c r="N15">
        <f>_xlfn.XLOOKUP("'PRO-"&amp;Table2[[#This Row],[enz]]&amp;"'",'[1]Sheet2 (2)'!$A:$A,'[1]Sheet2 (2)'!$B:$B,"")</f>
        <v>1</v>
      </c>
    </row>
    <row r="16" spans="1:14" ht="17" x14ac:dyDescent="0.25">
      <c r="A16" s="1" t="s">
        <v>16</v>
      </c>
      <c r="B16" s="1" t="str">
        <f>_xlfn.TEXTBEFORE(Table7[[#This Row],[raw]]," ")</f>
        <v>RXN-EX_k_e_REV-SPONT</v>
      </c>
      <c r="C16" s="1"/>
      <c r="D16" s="1">
        <f>_xlfn.NUMBERVALUE(_xlfn.TEXTAFTER(Table7[[#This Row],[raw]]," ",-1))</f>
        <v>67.081817464870198</v>
      </c>
      <c r="G16" t="s">
        <v>3148</v>
      </c>
      <c r="H16" t="s">
        <v>2778</v>
      </c>
      <c r="I16">
        <v>0.63838741428228096</v>
      </c>
      <c r="J16">
        <f>_xlfn.XLOOKUP(Table2[[#This Row],[rxn]],Table7[rxn],Table7[flux],0)</f>
        <v>4542.1093094330699</v>
      </c>
      <c r="K16">
        <f>Table2[[#This Row],[flux]]-Table2[[#This Row],[flux in mfs]]</f>
        <v>-4541.4709220187879</v>
      </c>
      <c r="L16" t="b">
        <f>_xlfn.TEXTAFTER(Table2[[#This Row],[rxn]],"-",-1)="SPONT"</f>
        <v>0</v>
      </c>
      <c r="M16" t="str">
        <f>_xlfn.TEXTAFTER(Table2[[#This Row],[rxn]],"-",-1)</f>
        <v>rt2810</v>
      </c>
      <c r="N16">
        <f>_xlfn.XLOOKUP("'PRO-"&amp;Table2[[#This Row],[enz]]&amp;"'",'[1]Sheet2 (2)'!$A:$A,'[1]Sheet2 (2)'!$B:$B,"")</f>
        <v>1</v>
      </c>
    </row>
    <row r="17" spans="1:14" ht="17" hidden="1" x14ac:dyDescent="0.25">
      <c r="A17" s="1" t="s">
        <v>17</v>
      </c>
      <c r="B17" s="1" t="str">
        <f>_xlfn.TEXTBEFORE(Table7[[#This Row],[raw]]," ")</f>
        <v>RXN-EX_h2o_e_FWD-SPONT</v>
      </c>
      <c r="C17" s="1"/>
      <c r="D17" s="1">
        <f>_xlfn.NUMBERVALUE(_xlfn.TEXTAFTER(Table7[[#This Row],[raw]]," ",-1))</f>
        <v>5715.0042489884399</v>
      </c>
      <c r="G17" t="s">
        <v>3132</v>
      </c>
      <c r="H17" t="s">
        <v>2778</v>
      </c>
      <c r="I17">
        <v>0.680848737717205</v>
      </c>
      <c r="J17">
        <f>_xlfn.XLOOKUP(Table2[[#This Row],[rxn]],Table7[rxn],Table7[flux],0)</f>
        <v>0</v>
      </c>
      <c r="K17">
        <f>Table2[[#This Row],[flux]]-Table2[[#This Row],[flux in mfs]]</f>
        <v>0.680848737717205</v>
      </c>
      <c r="L17" t="b">
        <f>_xlfn.TEXTAFTER(Table2[[#This Row],[rxn]],"-",-1)="SPONT"</f>
        <v>1</v>
      </c>
      <c r="M17" t="str">
        <f>_xlfn.TEXTAFTER(Table2[[#This Row],[rxn]],"-",-1)</f>
        <v>SPONT</v>
      </c>
      <c r="N17" t="str">
        <f>_xlfn.XLOOKUP("'PRO-"&amp;Table2[[#This Row],[enz]]&amp;"'",'[1]Sheet2 (2)'!$A:$A,'[1]Sheet2 (2)'!$B:$B,"")</f>
        <v/>
      </c>
    </row>
    <row r="18" spans="1:14" ht="17" hidden="1" x14ac:dyDescent="0.25">
      <c r="A18" s="1" t="s">
        <v>18</v>
      </c>
      <c r="B18" s="1" t="str">
        <f>_xlfn.TEXTBEFORE(Table7[[#This Row],[raw]]," ")</f>
        <v>RXN-EX_fe3_e_REV-SPONT</v>
      </c>
      <c r="C18" s="1"/>
      <c r="D18" s="1">
        <f>_xlfn.NUMBERVALUE(_xlfn.TEXTAFTER(Table7[[#This Row],[raw]]," ",-1))</f>
        <v>5.5433868000000003E-8</v>
      </c>
      <c r="G18" t="s">
        <v>3133</v>
      </c>
      <c r="H18" t="s">
        <v>2778</v>
      </c>
      <c r="I18">
        <v>0.680848737717205</v>
      </c>
      <c r="J18">
        <f>_xlfn.XLOOKUP(Table2[[#This Row],[rxn]],Table7[rxn],Table7[flux],0)</f>
        <v>0</v>
      </c>
      <c r="K18">
        <f>Table2[[#This Row],[flux]]-Table2[[#This Row],[flux in mfs]]</f>
        <v>0.680848737717205</v>
      </c>
      <c r="L18" t="b">
        <f>_xlfn.TEXTAFTER(Table2[[#This Row],[rxn]],"-",-1)="SPONT"</f>
        <v>1</v>
      </c>
      <c r="M18" t="str">
        <f>_xlfn.TEXTAFTER(Table2[[#This Row],[rxn]],"-",-1)</f>
        <v>SPONT</v>
      </c>
      <c r="N18" t="str">
        <f>_xlfn.XLOOKUP("'PRO-"&amp;Table2[[#This Row],[enz]]&amp;"'",'[1]Sheet2 (2)'!$A:$A,'[1]Sheet2 (2)'!$B:$B,"")</f>
        <v/>
      </c>
    </row>
    <row r="19" spans="1:14" ht="17" hidden="1" x14ac:dyDescent="0.25">
      <c r="A19" s="1" t="s">
        <v>19</v>
      </c>
      <c r="B19" s="1" t="str">
        <f>_xlfn.TEXTBEFORE(Table7[[#This Row],[raw]]," ")</f>
        <v>RXN-EX_ca2_e_REV-SPONT</v>
      </c>
      <c r="C19" s="1"/>
      <c r="D19" s="1">
        <f>_xlfn.NUMBERVALUE(_xlfn.TEXTAFTER(Table7[[#This Row],[raw]]," ",-1))</f>
        <v>0.142907690616106</v>
      </c>
      <c r="G19" t="s">
        <v>2941</v>
      </c>
      <c r="H19" t="s">
        <v>2778</v>
      </c>
      <c r="I19">
        <v>0.50016981138104</v>
      </c>
      <c r="J19">
        <f>_xlfn.XLOOKUP(Table2[[#This Row],[rxn]],Table7[rxn],Table7[flux],0)</f>
        <v>0</v>
      </c>
      <c r="K19">
        <f>Table2[[#This Row],[flux]]-Table2[[#This Row],[flux in mfs]]</f>
        <v>0.50016981138104</v>
      </c>
      <c r="L19" t="b">
        <f>_xlfn.TEXTAFTER(Table2[[#This Row],[rxn]],"-",-1)="SPONT"</f>
        <v>1</v>
      </c>
      <c r="M19" t="str">
        <f>_xlfn.TEXTAFTER(Table2[[#This Row],[rxn]],"-",-1)</f>
        <v>SPONT</v>
      </c>
      <c r="N19" t="str">
        <f>_xlfn.XLOOKUP("'PRO-"&amp;Table2[[#This Row],[enz]]&amp;"'",'[1]Sheet2 (2)'!$A:$A,'[1]Sheet2 (2)'!$B:$B,"")</f>
        <v/>
      </c>
    </row>
    <row r="20" spans="1:14" ht="17" hidden="1" x14ac:dyDescent="0.25">
      <c r="A20" s="1" t="s">
        <v>20</v>
      </c>
      <c r="B20" s="1" t="str">
        <f>_xlfn.TEXTBEFORE(Table7[[#This Row],[raw]]," ")</f>
        <v>RXN-EX_cobalt2_e_REV-SPONT</v>
      </c>
      <c r="C20" s="1"/>
      <c r="D20" s="1">
        <f>_xlfn.NUMBERVALUE(_xlfn.TEXTAFTER(Table7[[#This Row],[raw]]," ",-1))</f>
        <v>3.7100852610000001E-6</v>
      </c>
      <c r="G20" t="s">
        <v>3077</v>
      </c>
      <c r="H20" t="s">
        <v>2778</v>
      </c>
      <c r="I20">
        <v>0.50016981138104</v>
      </c>
      <c r="J20">
        <f>_xlfn.XLOOKUP(Table2[[#This Row],[rxn]],Table7[rxn],Table7[flux],0)</f>
        <v>0</v>
      </c>
      <c r="K20">
        <f>Table2[[#This Row],[flux]]-Table2[[#This Row],[flux in mfs]]</f>
        <v>0.50016981138104</v>
      </c>
      <c r="L20" t="b">
        <f>_xlfn.TEXTAFTER(Table2[[#This Row],[rxn]],"-",-1)="SPONT"</f>
        <v>1</v>
      </c>
      <c r="M20" t="str">
        <f>_xlfn.TEXTAFTER(Table2[[#This Row],[rxn]],"-",-1)</f>
        <v>SPONT</v>
      </c>
      <c r="N20" t="str">
        <f>_xlfn.XLOOKUP("'PRO-"&amp;Table2[[#This Row],[enz]]&amp;"'",'[1]Sheet2 (2)'!$A:$A,'[1]Sheet2 (2)'!$B:$B,"")</f>
        <v/>
      </c>
    </row>
    <row r="21" spans="1:14" ht="17" x14ac:dyDescent="0.25">
      <c r="A21" s="1" t="s">
        <v>21</v>
      </c>
      <c r="B21" s="1" t="str">
        <f>_xlfn.TEXTBEFORE(Table7[[#This Row],[raw]]," ")</f>
        <v>RXN-EX_cu2_e_REV-SPONT</v>
      </c>
      <c r="C21" s="1"/>
      <c r="D21" s="1">
        <f>_xlfn.NUMBERVALUE(_xlfn.TEXTAFTER(Table7[[#This Row],[raw]]," ",-1))</f>
        <v>1.2679480326457999E-2</v>
      </c>
      <c r="G21" t="s">
        <v>3147</v>
      </c>
      <c r="H21" t="s">
        <v>2778</v>
      </c>
      <c r="I21">
        <v>0.70567509419566798</v>
      </c>
      <c r="J21">
        <f>_xlfn.XLOOKUP(Table2[[#This Row],[rxn]],Table7[rxn],Table7[flux],0)</f>
        <v>4451.9077430139196</v>
      </c>
      <c r="K21">
        <f>Table2[[#This Row],[flux]]-Table2[[#This Row],[flux in mfs]]</f>
        <v>-4451.202067919724</v>
      </c>
      <c r="L21" t="b">
        <f>_xlfn.TEXTAFTER(Table2[[#This Row],[rxn]],"-",-1)="SPONT"</f>
        <v>0</v>
      </c>
      <c r="M21" t="str">
        <f>_xlfn.TEXTAFTER(Table2[[#This Row],[rxn]],"-",-1)</f>
        <v>rt2246</v>
      </c>
      <c r="N21">
        <f>_xlfn.XLOOKUP("'PRO-"&amp;Table2[[#This Row],[enz]]&amp;"'",'[1]Sheet2 (2)'!$A:$A,'[1]Sheet2 (2)'!$B:$B,"")</f>
        <v>1</v>
      </c>
    </row>
    <row r="22" spans="1:14" ht="17" hidden="1" x14ac:dyDescent="0.25">
      <c r="A22" s="1" t="s">
        <v>22</v>
      </c>
      <c r="B22" s="1" t="str">
        <f>_xlfn.TEXTBEFORE(Table7[[#This Row],[raw]]," ")</f>
        <v>RXN-EX_mg2_e_REV-SPONT</v>
      </c>
      <c r="C22" s="1"/>
      <c r="D22" s="1">
        <f>_xlfn.NUMBERVALUE(_xlfn.TEXTAFTER(Table7[[#This Row],[raw]]," ",-1))</f>
        <v>7.0684520024779198</v>
      </c>
      <c r="G22" t="s">
        <v>3084</v>
      </c>
      <c r="H22" t="s">
        <v>2778</v>
      </c>
      <c r="I22">
        <v>0.50016981138104</v>
      </c>
      <c r="J22">
        <f>_xlfn.XLOOKUP(Table2[[#This Row],[rxn]],Table7[rxn],Table7[flux],0)</f>
        <v>0</v>
      </c>
      <c r="K22">
        <f>Table2[[#This Row],[flux]]-Table2[[#This Row],[flux in mfs]]</f>
        <v>0.50016981138104</v>
      </c>
      <c r="L22" t="b">
        <f>_xlfn.TEXTAFTER(Table2[[#This Row],[rxn]],"-",-1)="SPONT"</f>
        <v>1</v>
      </c>
      <c r="M22" t="str">
        <f>_xlfn.TEXTAFTER(Table2[[#This Row],[rxn]],"-",-1)</f>
        <v>SPONT</v>
      </c>
      <c r="N22" t="str">
        <f>_xlfn.XLOOKUP("'PRO-"&amp;Table2[[#This Row],[enz]]&amp;"'",'[1]Sheet2 (2)'!$A:$A,'[1]Sheet2 (2)'!$B:$B,"")</f>
        <v/>
      </c>
    </row>
    <row r="23" spans="1:14" ht="17" hidden="1" x14ac:dyDescent="0.25">
      <c r="A23" s="1" t="s">
        <v>23</v>
      </c>
      <c r="B23" s="1" t="str">
        <f>_xlfn.TEXTBEFORE(Table7[[#This Row],[raw]]," ")</f>
        <v>RXN-EX_mn2_e_REV-SPONT</v>
      </c>
      <c r="C23" s="1"/>
      <c r="D23" s="1">
        <f>_xlfn.NUMBERVALUE(_xlfn.TEXTAFTER(Table7[[#This Row],[raw]]," ",-1))</f>
        <v>1.0468102466133999E-2</v>
      </c>
      <c r="G23" t="s">
        <v>3105</v>
      </c>
      <c r="H23" t="s">
        <v>2778</v>
      </c>
      <c r="I23">
        <v>0.50016981138104</v>
      </c>
      <c r="J23">
        <f>_xlfn.XLOOKUP(Table2[[#This Row],[rxn]],Table7[rxn],Table7[flux],0)</f>
        <v>0</v>
      </c>
      <c r="K23">
        <f>Table2[[#This Row],[flux]]-Table2[[#This Row],[flux in mfs]]</f>
        <v>0.50016981138104</v>
      </c>
      <c r="L23" t="b">
        <f>_xlfn.TEXTAFTER(Table2[[#This Row],[rxn]],"-",-1)="SPONT"</f>
        <v>1</v>
      </c>
      <c r="M23" t="str">
        <f>_xlfn.TEXTAFTER(Table2[[#This Row],[rxn]],"-",-1)</f>
        <v>SPONT</v>
      </c>
      <c r="N23" t="str">
        <f>_xlfn.XLOOKUP("'PRO-"&amp;Table2[[#This Row],[enz]]&amp;"'",'[1]Sheet2 (2)'!$A:$A,'[1]Sheet2 (2)'!$B:$B,"")</f>
        <v/>
      </c>
    </row>
    <row r="24" spans="1:14" ht="17" x14ac:dyDescent="0.25">
      <c r="A24" s="1" t="s">
        <v>24</v>
      </c>
      <c r="B24" s="1" t="str">
        <f>_xlfn.TEXTBEFORE(Table7[[#This Row],[raw]]," ")</f>
        <v>RXN-EX_ni2_e_REV-SPONT</v>
      </c>
      <c r="C24" s="1"/>
      <c r="D24" s="1">
        <f>_xlfn.NUMBERVALUE(_xlfn.TEXTAFTER(Table7[[#This Row],[raw]]," ",-1))</f>
        <v>2.809569269E-6</v>
      </c>
      <c r="G24" t="s">
        <v>2884</v>
      </c>
      <c r="H24" t="s">
        <v>2778</v>
      </c>
      <c r="I24">
        <v>0.19015350835276201</v>
      </c>
      <c r="J24">
        <f>_xlfn.XLOOKUP(Table2[[#This Row],[rxn]],Table7[rxn],Table7[flux],0)</f>
        <v>3923.01471534244</v>
      </c>
      <c r="K24">
        <f>Table2[[#This Row],[flux]]-Table2[[#This Row],[flux in mfs]]</f>
        <v>-3922.824561834087</v>
      </c>
      <c r="L24" t="b">
        <f>_xlfn.TEXTAFTER(Table2[[#This Row],[rxn]],"-",-1)="SPONT"</f>
        <v>0</v>
      </c>
      <c r="M24" t="str">
        <f>_xlfn.TEXTAFTER(Table2[[#This Row],[rxn]],"-",-1)</f>
        <v>rt2267</v>
      </c>
      <c r="N24">
        <f>_xlfn.XLOOKUP("'PRO-"&amp;Table2[[#This Row],[enz]]&amp;"'",'[1]Sheet2 (2)'!$A:$A,'[1]Sheet2 (2)'!$B:$B,"")</f>
        <v>1</v>
      </c>
    </row>
    <row r="25" spans="1:14" ht="17" x14ac:dyDescent="0.25">
      <c r="A25" s="1" t="s">
        <v>25</v>
      </c>
      <c r="B25" s="1" t="str">
        <f>_xlfn.TEXTBEFORE(Table7[[#This Row],[raw]]," ")</f>
        <v>RXN-EX_zn2_e_REV-SPONT</v>
      </c>
      <c r="C25" s="1"/>
      <c r="D25" s="1">
        <f>_xlfn.NUMBERVALUE(_xlfn.TEXTAFTER(Table7[[#This Row],[raw]]," ",-1))</f>
        <v>0.17513371453222101</v>
      </c>
      <c r="G25" t="s">
        <v>3017</v>
      </c>
      <c r="H25" t="s">
        <v>2778</v>
      </c>
      <c r="I25">
        <v>2.5806903766790001</v>
      </c>
      <c r="J25">
        <f>_xlfn.XLOOKUP(Table2[[#This Row],[rxn]],Table7[rxn],Table7[flux],0)</f>
        <v>3431.93272682613</v>
      </c>
      <c r="K25">
        <f>Table2[[#This Row],[flux]]-Table2[[#This Row],[flux in mfs]]</f>
        <v>-3429.3520364494511</v>
      </c>
      <c r="L25" t="b">
        <f>_xlfn.TEXTAFTER(Table2[[#This Row],[rxn]],"-",-1)="SPONT"</f>
        <v>0</v>
      </c>
      <c r="M25" t="str">
        <f>_xlfn.TEXTAFTER(Table2[[#This Row],[rxn]],"-",-1)</f>
        <v>FECOORCPLX4</v>
      </c>
      <c r="N25" t="str">
        <f>_xlfn.XLOOKUP("'PRO-"&amp;Table2[[#This Row],[enz]]&amp;"'",'[1]Sheet2 (2)'!$A:$A,'[1]Sheet2 (2)'!$B:$B,"")</f>
        <v/>
      </c>
    </row>
    <row r="26" spans="1:14" ht="17" x14ac:dyDescent="0.25">
      <c r="A26" s="1" t="s">
        <v>26</v>
      </c>
      <c r="B26" s="1" t="str">
        <f>_xlfn.TEXTBEFORE(Table7[[#This Row],[raw]]," ")</f>
        <v>RXN-EX_btn_c_REV-SPONT</v>
      </c>
      <c r="C26" s="1"/>
      <c r="D26" s="1">
        <f>_xlfn.NUMBERVALUE(_xlfn.TEXTAFTER(Table7[[#This Row],[raw]]," ",-1))</f>
        <v>1.1114601657598E-2</v>
      </c>
      <c r="G26" t="s">
        <v>3036</v>
      </c>
      <c r="H26" t="s">
        <v>2778</v>
      </c>
      <c r="I26">
        <v>9.1143640284599705</v>
      </c>
      <c r="J26">
        <f>_xlfn.XLOOKUP(Table2[[#This Row],[rxn]],Table7[rxn],Table7[flux],0)</f>
        <v>2219.9571505870399</v>
      </c>
      <c r="K26">
        <f>Table2[[#This Row],[flux]]-Table2[[#This Row],[flux in mfs]]</f>
        <v>-2210.84278655858</v>
      </c>
      <c r="L26" t="b">
        <f>_xlfn.TEXTAFTER(Table2[[#This Row],[rxn]],"-",-1)="SPONT"</f>
        <v>0</v>
      </c>
      <c r="M26" t="str">
        <f>_xlfn.TEXTAFTER(Table2[[#This Row],[rxn]],"-",-1)</f>
        <v>rt3311</v>
      </c>
      <c r="N26">
        <f>_xlfn.XLOOKUP("'PRO-"&amp;Table2[[#This Row],[enz]]&amp;"'",'[1]Sheet2 (2)'!$A:$A,'[1]Sheet2 (2)'!$B:$B,"")</f>
        <v>1</v>
      </c>
    </row>
    <row r="27" spans="1:14" ht="17" x14ac:dyDescent="0.25">
      <c r="A27" s="1" t="s">
        <v>27</v>
      </c>
      <c r="B27" s="1" t="str">
        <f>_xlfn.TEXTBEFORE(Table7[[#This Row],[raw]]," ")</f>
        <v>RXN-13BDGLUCANt_c_en_FWD-SPONT</v>
      </c>
      <c r="C27" s="1"/>
      <c r="D27" s="1">
        <f>_xlfn.NUMBERVALUE(_xlfn.TEXTAFTER(Table7[[#This Row],[raw]]," ",-1))</f>
        <v>111.250539305609</v>
      </c>
      <c r="G27" t="s">
        <v>3226</v>
      </c>
      <c r="H27" t="s">
        <v>2778</v>
      </c>
      <c r="I27">
        <v>9.1143640284599705</v>
      </c>
      <c r="J27">
        <f>_xlfn.XLOOKUP(Table2[[#This Row],[rxn]],Table7[rxn],Table7[flux],0)</f>
        <v>2219.9571505870399</v>
      </c>
      <c r="K27">
        <f>Table2[[#This Row],[flux]]-Table2[[#This Row],[flux in mfs]]</f>
        <v>-2210.84278655858</v>
      </c>
      <c r="L27" t="b">
        <f>_xlfn.TEXTAFTER(Table2[[#This Row],[rxn]],"-",-1)="SPONT"</f>
        <v>0</v>
      </c>
      <c r="M27" t="str">
        <f>_xlfn.TEXTAFTER(Table2[[#This Row],[rxn]],"-",-1)</f>
        <v>rt7353</v>
      </c>
      <c r="N27">
        <f>_xlfn.XLOOKUP("'PRO-"&amp;Table2[[#This Row],[enz]]&amp;"'",'[1]Sheet2 (2)'!$A:$A,'[1]Sheet2 (2)'!$B:$B,"")</f>
        <v>1</v>
      </c>
    </row>
    <row r="28" spans="1:14" ht="17" x14ac:dyDescent="0.25">
      <c r="A28" s="1" t="s">
        <v>28</v>
      </c>
      <c r="B28" s="1" t="str">
        <f>_xlfn.TEXTBEFORE(Table7[[#This Row],[raw]]," ")</f>
        <v>RXN-13GS_c_FWD-rt7616</v>
      </c>
      <c r="C28" s="1"/>
      <c r="D28" s="1">
        <f>_xlfn.NUMBERVALUE(_xlfn.TEXTAFTER(Table7[[#This Row],[raw]]," ",-1))</f>
        <v>111.250539305609</v>
      </c>
      <c r="G28" t="s">
        <v>3058</v>
      </c>
      <c r="H28" t="s">
        <v>2778</v>
      </c>
      <c r="I28">
        <v>3.2871187411828999</v>
      </c>
      <c r="J28">
        <f>_xlfn.XLOOKUP(Table2[[#This Row],[rxn]],Table7[rxn],Table7[flux],0)</f>
        <v>1825.65994270438</v>
      </c>
      <c r="K28">
        <f>Table2[[#This Row],[flux]]-Table2[[#This Row],[flux in mfs]]</f>
        <v>-1822.3728239631971</v>
      </c>
      <c r="L28" t="b">
        <f>_xlfn.TEXTAFTER(Table2[[#This Row],[rxn]],"-",-1)="SPONT"</f>
        <v>0</v>
      </c>
      <c r="M28" t="str">
        <f>_xlfn.TEXTAFTER(Table2[[#This Row],[rxn]],"-",-1)</f>
        <v>rt4150</v>
      </c>
      <c r="N28">
        <f>_xlfn.XLOOKUP("'PRO-"&amp;Table2[[#This Row],[enz]]&amp;"'",'[1]Sheet2 (2)'!$A:$A,'[1]Sheet2 (2)'!$B:$B,"")</f>
        <v>1</v>
      </c>
    </row>
    <row r="29" spans="1:14" ht="17" hidden="1" x14ac:dyDescent="0.25">
      <c r="A29" s="1" t="s">
        <v>29</v>
      </c>
      <c r="B29" s="1" t="str">
        <f>_xlfn.TEXTBEFORE(Table7[[#This Row],[raw]]," ")</f>
        <v>RXN-16GS_c_FWD-rt0150</v>
      </c>
      <c r="C29" s="1"/>
      <c r="D29" s="1">
        <f>_xlfn.NUMBERVALUE(_xlfn.TEXTAFTER(Table7[[#This Row],[raw]]," ",-1))</f>
        <v>29.276646981216199</v>
      </c>
      <c r="G29" t="s">
        <v>2779</v>
      </c>
      <c r="H29" t="s">
        <v>2778</v>
      </c>
      <c r="I29">
        <v>4.4909678646591997E-2</v>
      </c>
      <c r="J29">
        <f>_xlfn.XLOOKUP(Table2[[#This Row],[rxn]],Table7[rxn],Table7[flux],0)</f>
        <v>0</v>
      </c>
      <c r="K29">
        <f>Table2[[#This Row],[flux]]-Table2[[#This Row],[flux in mfs]]</f>
        <v>4.4909678646591997E-2</v>
      </c>
      <c r="L29" t="b">
        <f>_xlfn.TEXTAFTER(Table2[[#This Row],[rxn]],"-",-1)="SPONT"</f>
        <v>1</v>
      </c>
      <c r="M29" t="str">
        <f>_xlfn.TEXTAFTER(Table2[[#This Row],[rxn]],"-",-1)</f>
        <v>SPONT</v>
      </c>
      <c r="N29" t="str">
        <f>_xlfn.XLOOKUP("'PRO-"&amp;Table2[[#This Row],[enz]]&amp;"'",'[1]Sheet2 (2)'!$A:$A,'[1]Sheet2 (2)'!$B:$B,"")</f>
        <v/>
      </c>
    </row>
    <row r="30" spans="1:14" ht="17" x14ac:dyDescent="0.25">
      <c r="A30" s="1" t="s">
        <v>30</v>
      </c>
      <c r="B30" s="1" t="str">
        <f>_xlfn.TEXTBEFORE(Table7[[#This Row],[raw]]," ")</f>
        <v>RXN-2DDA7Pt_c_m_REV-SPONT</v>
      </c>
      <c r="C30" s="1"/>
      <c r="D30" s="1">
        <f>_xlfn.NUMBERVALUE(_xlfn.TEXTAFTER(Table7[[#This Row],[raw]]," ",-1))</f>
        <v>23.262724329771199</v>
      </c>
      <c r="G30" t="s">
        <v>3089</v>
      </c>
      <c r="H30" t="s">
        <v>2778</v>
      </c>
      <c r="I30">
        <v>1.353245177</v>
      </c>
      <c r="J30">
        <f>_xlfn.XLOOKUP(Table2[[#This Row],[rxn]],Table7[rxn],Table7[flux],0)</f>
        <v>1353.245177</v>
      </c>
      <c r="K30">
        <f>Table2[[#This Row],[flux]]-Table2[[#This Row],[flux in mfs]]</f>
        <v>-1351.891931823</v>
      </c>
      <c r="L30" t="b">
        <f>_xlfn.TEXTAFTER(Table2[[#This Row],[rxn]],"-",-1)="SPONT"</f>
        <v>0</v>
      </c>
      <c r="M30" t="str">
        <f>_xlfn.TEXTAFTER(Table2[[#This Row],[rxn]],"-",-1)</f>
        <v>rt1896</v>
      </c>
      <c r="N30">
        <f>_xlfn.XLOOKUP("'PRO-"&amp;Table2[[#This Row],[enz]]&amp;"'",'[1]Sheet2 (2)'!$A:$A,'[1]Sheet2 (2)'!$B:$B,"")</f>
        <v>1</v>
      </c>
    </row>
    <row r="31" spans="1:14" ht="17" x14ac:dyDescent="0.25">
      <c r="A31" s="1" t="s">
        <v>31</v>
      </c>
      <c r="B31" s="1" t="str">
        <f>_xlfn.TEXTBEFORE(Table7[[#This Row],[raw]]," ")</f>
        <v>RXN-2OBUTt_c_m_FWD-SPONT</v>
      </c>
      <c r="C31" s="1"/>
      <c r="D31" s="1">
        <f>_xlfn.NUMBERVALUE(_xlfn.TEXTAFTER(Table7[[#This Row],[raw]]," ",-1))</f>
        <v>3.5890556191073699</v>
      </c>
      <c r="G31" t="s">
        <v>3225</v>
      </c>
      <c r="H31" t="s">
        <v>2778</v>
      </c>
      <c r="I31">
        <v>4.6273063739223002</v>
      </c>
      <c r="J31">
        <f>_xlfn.XLOOKUP(Table2[[#This Row],[rxn]],Table7[rxn],Table7[flux],0)</f>
        <v>1212.7179907131699</v>
      </c>
      <c r="K31">
        <f>Table2[[#This Row],[flux]]-Table2[[#This Row],[flux in mfs]]</f>
        <v>-1208.0906843392477</v>
      </c>
      <c r="L31" t="b">
        <f>_xlfn.TEXTAFTER(Table2[[#This Row],[rxn]],"-",-1)="SPONT"</f>
        <v>0</v>
      </c>
      <c r="M31" t="str">
        <f>_xlfn.TEXTAFTER(Table2[[#This Row],[rxn]],"-",-1)</f>
        <v>rt1221</v>
      </c>
      <c r="N31">
        <f>_xlfn.XLOOKUP("'PRO-"&amp;Table2[[#This Row],[enz]]&amp;"'",'[1]Sheet2 (2)'!$A:$A,'[1]Sheet2 (2)'!$B:$B,"")</f>
        <v>1</v>
      </c>
    </row>
    <row r="32" spans="1:14" ht="17" x14ac:dyDescent="0.25">
      <c r="A32" s="1" t="s">
        <v>32</v>
      </c>
      <c r="B32" s="1" t="str">
        <f>_xlfn.TEXTBEFORE(Table7[[#This Row],[raw]]," ")</f>
        <v>RXN-2OXOADPt_c_m_FWD-rt2267</v>
      </c>
      <c r="C32" s="1"/>
      <c r="D32" s="1">
        <f>_xlfn.NUMBERVALUE(_xlfn.TEXTAFTER(Table7[[#This Row],[raw]]," ",-1))</f>
        <v>14.557268002089399</v>
      </c>
      <c r="G32" t="s">
        <v>3003</v>
      </c>
      <c r="H32" t="s">
        <v>2778</v>
      </c>
      <c r="I32">
        <v>13.2433396723832</v>
      </c>
      <c r="J32">
        <f>_xlfn.XLOOKUP(Table2[[#This Row],[rxn]],Table7[rxn],Table7[flux],0)</f>
        <v>1218.5057175583299</v>
      </c>
      <c r="K32">
        <f>Table2[[#This Row],[flux]]-Table2[[#This Row],[flux in mfs]]</f>
        <v>-1205.2623778859468</v>
      </c>
      <c r="L32" t="b">
        <f>_xlfn.TEXTAFTER(Table2[[#This Row],[rxn]],"-",-1)="SPONT"</f>
        <v>0</v>
      </c>
      <c r="M32" t="str">
        <f>_xlfn.TEXTAFTER(Table2[[#This Row],[rxn]],"-",-1)</f>
        <v>rt0669</v>
      </c>
      <c r="N32">
        <f>_xlfn.XLOOKUP("'PRO-"&amp;Table2[[#This Row],[enz]]&amp;"'",'[1]Sheet2 (2)'!$A:$A,'[1]Sheet2 (2)'!$B:$B,"")</f>
        <v>1</v>
      </c>
    </row>
    <row r="33" spans="1:14" ht="17" x14ac:dyDescent="0.25">
      <c r="A33" s="1" t="s">
        <v>33</v>
      </c>
      <c r="B33" s="1" t="str">
        <f>_xlfn.TEXTBEFORE(Table7[[#This Row],[raw]]," ")</f>
        <v>RXN-3DSPHR_r_FWD-rt1611</v>
      </c>
      <c r="C33" s="1"/>
      <c r="D33" s="1">
        <f>_xlfn.NUMBERVALUE(_xlfn.TEXTAFTER(Table7[[#This Row],[raw]]," ",-1))</f>
        <v>0.89801775857439603</v>
      </c>
      <c r="G33" t="s">
        <v>3228</v>
      </c>
      <c r="H33" t="s">
        <v>2778</v>
      </c>
      <c r="I33">
        <v>13.2433396723832</v>
      </c>
      <c r="J33">
        <f>_xlfn.XLOOKUP(Table2[[#This Row],[rxn]],Table7[rxn],Table7[flux],0)</f>
        <v>1218.5057175583299</v>
      </c>
      <c r="K33">
        <f>Table2[[#This Row],[flux]]-Table2[[#This Row],[flux in mfs]]</f>
        <v>-1205.2623778859468</v>
      </c>
      <c r="L33" t="b">
        <f>_xlfn.TEXTAFTER(Table2[[#This Row],[rxn]],"-",-1)="SPONT"</f>
        <v>0</v>
      </c>
      <c r="M33" t="str">
        <f>_xlfn.TEXTAFTER(Table2[[#This Row],[rxn]],"-",-1)</f>
        <v>rt1542</v>
      </c>
      <c r="N33">
        <f>_xlfn.XLOOKUP("'PRO-"&amp;Table2[[#This Row],[enz]]&amp;"'",'[1]Sheet2 (2)'!$A:$A,'[1]Sheet2 (2)'!$B:$B,"")</f>
        <v>1</v>
      </c>
    </row>
    <row r="34" spans="1:14" ht="17" x14ac:dyDescent="0.25">
      <c r="A34" s="1" t="s">
        <v>34</v>
      </c>
      <c r="B34" s="1" t="str">
        <f>_xlfn.TEXTBEFORE(Table7[[#This Row],[raw]]," ")</f>
        <v>RXN-3HACD200_rm_FWD-rt2309</v>
      </c>
      <c r="C34" s="1"/>
      <c r="D34" s="1">
        <f>_xlfn.NUMBERVALUE(_xlfn.TEXTAFTER(Table7[[#This Row],[raw]]," ",-1))</f>
        <v>2.64302976273488</v>
      </c>
      <c r="G34" t="s">
        <v>3292</v>
      </c>
      <c r="H34" t="s">
        <v>2778</v>
      </c>
      <c r="I34">
        <v>13.199741665053599</v>
      </c>
      <c r="J34">
        <f>_xlfn.XLOOKUP(Table2[[#This Row],[rxn]],Table7[rxn],Table7[flux],0)</f>
        <v>1171.98026889879</v>
      </c>
      <c r="K34">
        <f>Table2[[#This Row],[flux]]-Table2[[#This Row],[flux in mfs]]</f>
        <v>-1158.7805272337364</v>
      </c>
      <c r="L34" t="b">
        <f>_xlfn.TEXTAFTER(Table2[[#This Row],[rxn]],"-",-1)="SPONT"</f>
        <v>0</v>
      </c>
      <c r="M34" t="str">
        <f>_xlfn.TEXTAFTER(Table2[[#This Row],[rxn]],"-",-1)</f>
        <v>rt4634</v>
      </c>
      <c r="N34">
        <f>_xlfn.XLOOKUP("'PRO-"&amp;Table2[[#This Row],[enz]]&amp;"'",'[1]Sheet2 (2)'!$A:$A,'[1]Sheet2 (2)'!$B:$B,"")</f>
        <v>1</v>
      </c>
    </row>
    <row r="35" spans="1:14" ht="17" x14ac:dyDescent="0.25">
      <c r="A35" s="1" t="s">
        <v>35</v>
      </c>
      <c r="B35" s="1" t="str">
        <f>_xlfn.TEXTBEFORE(Table7[[#This Row],[raw]]," ")</f>
        <v>RXN-3HACD220_rm_FWD-rt2309</v>
      </c>
      <c r="C35" s="1"/>
      <c r="D35" s="1">
        <f>_xlfn.NUMBERVALUE(_xlfn.TEXTAFTER(Table7[[#This Row],[raw]]," ",-1))</f>
        <v>2.64302976273488</v>
      </c>
      <c r="G35" t="s">
        <v>3013</v>
      </c>
      <c r="H35" t="s">
        <v>2778</v>
      </c>
      <c r="I35">
        <v>4.5606070341996903</v>
      </c>
      <c r="J35">
        <f>_xlfn.XLOOKUP(Table2[[#This Row],[rxn]],Table7[rxn],Table7[flux],0)</f>
        <v>1128.1078699658599</v>
      </c>
      <c r="K35">
        <f>Table2[[#This Row],[flux]]-Table2[[#This Row],[flux in mfs]]</f>
        <v>-1123.5472629316603</v>
      </c>
      <c r="L35" t="b">
        <f>_xlfn.TEXTAFTER(Table2[[#This Row],[rxn]],"-",-1)="SPONT"</f>
        <v>0</v>
      </c>
      <c r="M35" t="str">
        <f>_xlfn.TEXTAFTER(Table2[[#This Row],[rxn]],"-",-1)</f>
        <v>rt7052</v>
      </c>
      <c r="N35">
        <f>_xlfn.XLOOKUP("'PRO-"&amp;Table2[[#This Row],[enz]]&amp;"'",'[1]Sheet2 (2)'!$A:$A,'[1]Sheet2 (2)'!$B:$B,"")</f>
        <v>1</v>
      </c>
    </row>
    <row r="36" spans="1:14" ht="17" x14ac:dyDescent="0.25">
      <c r="A36" s="1" t="s">
        <v>36</v>
      </c>
      <c r="B36" s="1" t="str">
        <f>_xlfn.TEXTBEFORE(Table7[[#This Row],[raw]]," ")</f>
        <v>RXN-3HACD240_rm_FWD-rt2309</v>
      </c>
      <c r="C36" s="1"/>
      <c r="D36" s="1">
        <f>_xlfn.NUMBERVALUE(_xlfn.TEXTAFTER(Table7[[#This Row],[raw]]," ",-1))</f>
        <v>2.1620119219630598</v>
      </c>
      <c r="G36" t="s">
        <v>3224</v>
      </c>
      <c r="H36" t="s">
        <v>2778</v>
      </c>
      <c r="I36">
        <v>4.5606070341996903</v>
      </c>
      <c r="J36">
        <f>_xlfn.XLOOKUP(Table2[[#This Row],[rxn]],Table7[rxn],Table7[flux],0)</f>
        <v>1128.1078699658599</v>
      </c>
      <c r="K36">
        <f>Table2[[#This Row],[flux]]-Table2[[#This Row],[flux in mfs]]</f>
        <v>-1123.5472629316603</v>
      </c>
      <c r="L36" t="b">
        <f>_xlfn.TEXTAFTER(Table2[[#This Row],[rxn]],"-",-1)="SPONT"</f>
        <v>0</v>
      </c>
      <c r="M36" t="str">
        <f>_xlfn.TEXTAFTER(Table2[[#This Row],[rxn]],"-",-1)</f>
        <v>rt0499</v>
      </c>
      <c r="N36">
        <f>_xlfn.XLOOKUP("'PRO-"&amp;Table2[[#This Row],[enz]]&amp;"'",'[1]Sheet2 (2)'!$A:$A,'[1]Sheet2 (2)'!$B:$B,"")</f>
        <v>1</v>
      </c>
    </row>
    <row r="37" spans="1:14" ht="17" x14ac:dyDescent="0.25">
      <c r="A37" s="1" t="s">
        <v>37</v>
      </c>
      <c r="B37" s="1" t="str">
        <f>_xlfn.TEXTBEFORE(Table7[[#This Row],[raw]]," ")</f>
        <v>RXN-3HACD260_rm_FWD-rt2309</v>
      </c>
      <c r="C37" s="1"/>
      <c r="D37" s="1">
        <f>_xlfn.NUMBERVALUE(_xlfn.TEXTAFTER(Table7[[#This Row],[raw]]," ",-1))</f>
        <v>0.44900887928719802</v>
      </c>
      <c r="G37" t="s">
        <v>3338</v>
      </c>
      <c r="H37" t="s">
        <v>2778</v>
      </c>
      <c r="I37">
        <v>4.5499733270363496</v>
      </c>
      <c r="J37">
        <f>_xlfn.XLOOKUP(Table2[[#This Row],[rxn]],Table7[rxn],Table7[flux],0)</f>
        <v>1116.10493106376</v>
      </c>
      <c r="K37">
        <f>Table2[[#This Row],[flux]]-Table2[[#This Row],[flux in mfs]]</f>
        <v>-1111.5549577367237</v>
      </c>
      <c r="L37" t="b">
        <f>_xlfn.TEXTAFTER(Table2[[#This Row],[rxn]],"-",-1)="SPONT"</f>
        <v>0</v>
      </c>
      <c r="M37" t="str">
        <f>_xlfn.TEXTAFTER(Table2[[#This Row],[rxn]],"-",-1)</f>
        <v>rt0932</v>
      </c>
      <c r="N37">
        <f>_xlfn.XLOOKUP("'PRO-"&amp;Table2[[#This Row],[enz]]&amp;"'",'[1]Sheet2 (2)'!$A:$A,'[1]Sheet2 (2)'!$B:$B,"")</f>
        <v>1</v>
      </c>
    </row>
    <row r="38" spans="1:14" ht="17" x14ac:dyDescent="0.25">
      <c r="A38" s="1" t="s">
        <v>38</v>
      </c>
      <c r="B38" s="1" t="str">
        <f>_xlfn.TEXTBEFORE(Table7[[#This Row],[raw]]," ")</f>
        <v>RXN-3HAD100_c_FWD-rt0302</v>
      </c>
      <c r="C38" s="1"/>
      <c r="D38" s="1">
        <f>_xlfn.NUMBERVALUE(_xlfn.TEXTAFTER(Table7[[#This Row],[raw]]," ",-1))</f>
        <v>29.452783276800499</v>
      </c>
      <c r="G38" t="s">
        <v>3047</v>
      </c>
      <c r="H38" t="s">
        <v>2778</v>
      </c>
      <c r="I38">
        <v>1.6435171786990601</v>
      </c>
      <c r="J38">
        <f>_xlfn.XLOOKUP(Table2[[#This Row],[rxn]],Table7[rxn],Table7[flux],0)</f>
        <v>912.78551894223403</v>
      </c>
      <c r="K38">
        <f>Table2[[#This Row],[flux]]-Table2[[#This Row],[flux in mfs]]</f>
        <v>-911.14200176353495</v>
      </c>
      <c r="L38" t="b">
        <f>_xlfn.TEXTAFTER(Table2[[#This Row],[rxn]],"-",-1)="SPONT"</f>
        <v>0</v>
      </c>
      <c r="M38" t="str">
        <f>_xlfn.TEXTAFTER(Table2[[#This Row],[rxn]],"-",-1)</f>
        <v>UNKNOWN</v>
      </c>
      <c r="N38" t="str">
        <f>_xlfn.XLOOKUP("'PRO-"&amp;Table2[[#This Row],[enz]]&amp;"'",'[1]Sheet2 (2)'!$A:$A,'[1]Sheet2 (2)'!$B:$B,"")</f>
        <v/>
      </c>
    </row>
    <row r="39" spans="1:14" ht="17" x14ac:dyDescent="0.25">
      <c r="A39" s="1" t="s">
        <v>39</v>
      </c>
      <c r="B39" s="1" t="str">
        <f>_xlfn.TEXTBEFORE(Table7[[#This Row],[raw]]," ")</f>
        <v>RXN-3HAD120_c_FWD-rt0302</v>
      </c>
      <c r="C39" s="1"/>
      <c r="D39" s="1">
        <f>_xlfn.NUMBERVALUE(_xlfn.TEXTAFTER(Table7[[#This Row],[raw]]," ",-1))</f>
        <v>29.452783276800499</v>
      </c>
      <c r="G39" t="s">
        <v>3057</v>
      </c>
      <c r="H39" t="s">
        <v>2778</v>
      </c>
      <c r="I39">
        <v>1.6435171786990601</v>
      </c>
      <c r="J39">
        <f>_xlfn.XLOOKUP(Table2[[#This Row],[rxn]],Table7[rxn],Table7[flux],0)</f>
        <v>912.78551894223403</v>
      </c>
      <c r="K39">
        <f>Table2[[#This Row],[flux]]-Table2[[#This Row],[flux in mfs]]</f>
        <v>-911.14200176353495</v>
      </c>
      <c r="L39" t="b">
        <f>_xlfn.TEXTAFTER(Table2[[#This Row],[rxn]],"-",-1)="SPONT"</f>
        <v>0</v>
      </c>
      <c r="M39" t="str">
        <f>_xlfn.TEXTAFTER(Table2[[#This Row],[rxn]],"-",-1)</f>
        <v>GCV123LPD1</v>
      </c>
      <c r="N39" t="str">
        <f>_xlfn.XLOOKUP("'PRO-"&amp;Table2[[#This Row],[enz]]&amp;"'",'[1]Sheet2 (2)'!$A:$A,'[1]Sheet2 (2)'!$B:$B,"")</f>
        <v/>
      </c>
    </row>
    <row r="40" spans="1:14" ht="17" x14ac:dyDescent="0.25">
      <c r="A40" s="1" t="s">
        <v>40</v>
      </c>
      <c r="B40" s="1" t="str">
        <f>_xlfn.TEXTBEFORE(Table7[[#This Row],[raw]]," ")</f>
        <v>RXN-3HAD140_c_FWD-rt0302</v>
      </c>
      <c r="C40" s="1"/>
      <c r="D40" s="1">
        <f>_xlfn.NUMBERVALUE(_xlfn.TEXTAFTER(Table7[[#This Row],[raw]]," ",-1))</f>
        <v>29.452783276800499</v>
      </c>
      <c r="G40" t="s">
        <v>3311</v>
      </c>
      <c r="H40" t="s">
        <v>2778</v>
      </c>
      <c r="I40">
        <v>1.6435171786990601</v>
      </c>
      <c r="J40">
        <f>_xlfn.XLOOKUP(Table2[[#This Row],[rxn]],Table7[rxn],Table7[flux],0)</f>
        <v>912.78551894223403</v>
      </c>
      <c r="K40">
        <f>Table2[[#This Row],[flux]]-Table2[[#This Row],[flux in mfs]]</f>
        <v>-911.14200176353495</v>
      </c>
      <c r="L40" t="b">
        <f>_xlfn.TEXTAFTER(Table2[[#This Row],[rxn]],"-",-1)="SPONT"</f>
        <v>0</v>
      </c>
      <c r="M40" t="str">
        <f>_xlfn.TEXTAFTER(Table2[[#This Row],[rxn]],"-",-1)</f>
        <v>rt7910</v>
      </c>
      <c r="N40">
        <f>_xlfn.XLOOKUP("'PRO-"&amp;Table2[[#This Row],[enz]]&amp;"'",'[1]Sheet2 (2)'!$A:$A,'[1]Sheet2 (2)'!$B:$B,"")</f>
        <v>1</v>
      </c>
    </row>
    <row r="41" spans="1:14" ht="17" x14ac:dyDescent="0.25">
      <c r="A41" s="1" t="s">
        <v>41</v>
      </c>
      <c r="B41" s="1" t="str">
        <f>_xlfn.TEXTBEFORE(Table7[[#This Row],[raw]]," ")</f>
        <v>RXN-3HAD160_c_FWD-rt0302</v>
      </c>
      <c r="C41" s="1"/>
      <c r="D41" s="1">
        <f>_xlfn.NUMBERVALUE(_xlfn.TEXTAFTER(Table7[[#This Row],[raw]]," ",-1))</f>
        <v>29.452783276800499</v>
      </c>
      <c r="G41" t="s">
        <v>3218</v>
      </c>
      <c r="H41" t="s">
        <v>2778</v>
      </c>
      <c r="I41">
        <v>0.65213332089211096</v>
      </c>
      <c r="J41">
        <f>_xlfn.XLOOKUP(Table2[[#This Row],[rxn]],Table7[rxn],Table7[flux],0)</f>
        <v>851.83627466065002</v>
      </c>
      <c r="K41">
        <f>Table2[[#This Row],[flux]]-Table2[[#This Row],[flux in mfs]]</f>
        <v>-851.18414133975796</v>
      </c>
      <c r="L41" t="b">
        <f>_xlfn.TEXTAFTER(Table2[[#This Row],[rxn]],"-",-1)="SPONT"</f>
        <v>0</v>
      </c>
      <c r="M41" t="str">
        <f>_xlfn.TEXTAFTER(Table2[[#This Row],[rxn]],"-",-1)</f>
        <v>PDHCPLX</v>
      </c>
      <c r="N41" t="str">
        <f>_xlfn.XLOOKUP("'PRO-"&amp;Table2[[#This Row],[enz]]&amp;"'",'[1]Sheet2 (2)'!$A:$A,'[1]Sheet2 (2)'!$B:$B,"")</f>
        <v/>
      </c>
    </row>
    <row r="42" spans="1:14" ht="17" x14ac:dyDescent="0.25">
      <c r="A42" s="1" t="s">
        <v>42</v>
      </c>
      <c r="B42" s="1" t="str">
        <f>_xlfn.TEXTBEFORE(Table7[[#This Row],[raw]]," ")</f>
        <v>RXN-3HAD180_c_FWD-rt0302</v>
      </c>
      <c r="C42" s="1"/>
      <c r="D42" s="1">
        <f>_xlfn.NUMBERVALUE(_xlfn.TEXTAFTER(Table7[[#This Row],[raw]]," ",-1))</f>
        <v>22.3091025309554</v>
      </c>
      <c r="G42" t="s">
        <v>2953</v>
      </c>
      <c r="H42" t="s">
        <v>2778</v>
      </c>
      <c r="I42">
        <v>0.63838741428228096</v>
      </c>
      <c r="J42">
        <f>_xlfn.XLOOKUP(Table2[[#This Row],[rxn]],Table7[rxn],Table7[flux],0)</f>
        <v>837.27900665855998</v>
      </c>
      <c r="K42">
        <f>Table2[[#This Row],[flux]]-Table2[[#This Row],[flux in mfs]]</f>
        <v>-836.64061924427767</v>
      </c>
      <c r="L42" t="b">
        <f>_xlfn.TEXTAFTER(Table2[[#This Row],[rxn]],"-",-1)="SPONT"</f>
        <v>0</v>
      </c>
      <c r="M42" t="str">
        <f>_xlfn.TEXTAFTER(Table2[[#This Row],[rxn]],"-",-1)</f>
        <v>rt2963</v>
      </c>
      <c r="N42">
        <f>_xlfn.XLOOKUP("'PRO-"&amp;Table2[[#This Row],[enz]]&amp;"'",'[1]Sheet2 (2)'!$A:$A,'[1]Sheet2 (2)'!$B:$B,"")</f>
        <v>2</v>
      </c>
    </row>
    <row r="43" spans="1:14" ht="17" x14ac:dyDescent="0.25">
      <c r="A43" s="1" t="s">
        <v>43</v>
      </c>
      <c r="B43" s="1" t="str">
        <f>_xlfn.TEXTBEFORE(Table7[[#This Row],[raw]]," ")</f>
        <v>RXN-3HAD40_c_FWD-rt0302</v>
      </c>
      <c r="C43" s="1"/>
      <c r="D43" s="1">
        <f>_xlfn.NUMBERVALUE(_xlfn.TEXTAFTER(Table7[[#This Row],[raw]]," ",-1))</f>
        <v>29.452783276800499</v>
      </c>
      <c r="G43" t="s">
        <v>3243</v>
      </c>
      <c r="H43" t="s">
        <v>2778</v>
      </c>
      <c r="I43">
        <v>0.71251736214238404</v>
      </c>
      <c r="J43">
        <f>_xlfn.XLOOKUP(Table2[[#This Row],[rxn]],Table7[rxn],Table7[flux],0)</f>
        <v>815.12587509025798</v>
      </c>
      <c r="K43">
        <f>Table2[[#This Row],[flux]]-Table2[[#This Row],[flux in mfs]]</f>
        <v>-814.41335772811556</v>
      </c>
      <c r="L43" t="b">
        <f>_xlfn.TEXTAFTER(Table2[[#This Row],[rxn]],"-",-1)="SPONT"</f>
        <v>0</v>
      </c>
      <c r="M43" t="str">
        <f>_xlfn.TEXTAFTER(Table2[[#This Row],[rxn]],"-",-1)</f>
        <v>rt7511</v>
      </c>
      <c r="N43">
        <f>_xlfn.XLOOKUP("'PRO-"&amp;Table2[[#This Row],[enz]]&amp;"'",'[1]Sheet2 (2)'!$A:$A,'[1]Sheet2 (2)'!$B:$B,"")</f>
        <v>1</v>
      </c>
    </row>
    <row r="44" spans="1:14" ht="17" x14ac:dyDescent="0.25">
      <c r="A44" s="1" t="s">
        <v>44</v>
      </c>
      <c r="B44" s="1" t="str">
        <f>_xlfn.TEXTBEFORE(Table7[[#This Row],[raw]]," ")</f>
        <v>RXN-3HAD60_c_FWD-rt0302</v>
      </c>
      <c r="C44" s="1"/>
      <c r="D44" s="1">
        <f>_xlfn.NUMBERVALUE(_xlfn.TEXTAFTER(Table7[[#This Row],[raw]]," ",-1))</f>
        <v>29.452783276800499</v>
      </c>
      <c r="G44" t="s">
        <v>3169</v>
      </c>
      <c r="H44" t="s">
        <v>2778</v>
      </c>
      <c r="I44">
        <v>0.64829314675324401</v>
      </c>
      <c r="J44">
        <f>_xlfn.XLOOKUP(Table2[[#This Row],[rxn]],Table7[rxn],Table7[flux],0)</f>
        <v>731.91195713319803</v>
      </c>
      <c r="K44">
        <f>Table2[[#This Row],[flux]]-Table2[[#This Row],[flux in mfs]]</f>
        <v>-731.26366398644484</v>
      </c>
      <c r="L44" t="b">
        <f>_xlfn.TEXTAFTER(Table2[[#This Row],[rxn]],"-",-1)="SPONT"</f>
        <v>0</v>
      </c>
      <c r="M44" t="str">
        <f>_xlfn.TEXTAFTER(Table2[[#This Row],[rxn]],"-",-1)</f>
        <v>rt7311</v>
      </c>
      <c r="N44">
        <f>_xlfn.XLOOKUP("'PRO-"&amp;Table2[[#This Row],[enz]]&amp;"'",'[1]Sheet2 (2)'!$A:$A,'[1]Sheet2 (2)'!$B:$B,"")</f>
        <v>1</v>
      </c>
    </row>
    <row r="45" spans="1:14" ht="17" x14ac:dyDescent="0.25">
      <c r="A45" s="1" t="s">
        <v>45</v>
      </c>
      <c r="B45" s="1" t="str">
        <f>_xlfn.TEXTBEFORE(Table7[[#This Row],[raw]]," ")</f>
        <v>RXN-3HAD80_c_FWD-rt0302</v>
      </c>
      <c r="C45" s="1"/>
      <c r="D45" s="1">
        <f>_xlfn.NUMBERVALUE(_xlfn.TEXTAFTER(Table7[[#This Row],[raw]]," ",-1))</f>
        <v>29.452783276800499</v>
      </c>
      <c r="G45" t="s">
        <v>2856</v>
      </c>
      <c r="H45" t="s">
        <v>2778</v>
      </c>
      <c r="I45">
        <v>0.55773211732164896</v>
      </c>
      <c r="J45">
        <f>_xlfn.XLOOKUP(Table2[[#This Row],[rxn]],Table7[rxn],Table7[flux],0)</f>
        <v>601.72365704341598</v>
      </c>
      <c r="K45">
        <f>Table2[[#This Row],[flux]]-Table2[[#This Row],[flux in mfs]]</f>
        <v>-601.16592492609436</v>
      </c>
      <c r="L45" t="b">
        <f>_xlfn.TEXTAFTER(Table2[[#This Row],[rxn]],"-",-1)="SPONT"</f>
        <v>0</v>
      </c>
      <c r="M45" t="str">
        <f>_xlfn.TEXTAFTER(Table2[[#This Row],[rxn]],"-",-1)</f>
        <v>rt1358</v>
      </c>
      <c r="N45">
        <f>_xlfn.XLOOKUP("'PRO-"&amp;Table2[[#This Row],[enz]]&amp;"'",'[1]Sheet2 (2)'!$A:$A,'[1]Sheet2 (2)'!$B:$B,"")</f>
        <v>1</v>
      </c>
    </row>
    <row r="46" spans="1:14" ht="17" x14ac:dyDescent="0.25">
      <c r="A46" s="1" t="s">
        <v>46</v>
      </c>
      <c r="B46" s="1" t="str">
        <f>_xlfn.TEXTBEFORE(Table7[[#This Row],[raw]]," ")</f>
        <v>RXN-3OACE200_rm_FWD-rt8287</v>
      </c>
      <c r="C46" s="1"/>
      <c r="D46" s="1">
        <f>_xlfn.NUMBERVALUE(_xlfn.TEXTAFTER(Table7[[#This Row],[raw]]," ",-1))</f>
        <v>2.64302976273488</v>
      </c>
      <c r="G46" t="s">
        <v>2937</v>
      </c>
      <c r="H46" t="s">
        <v>2778</v>
      </c>
      <c r="I46">
        <v>0.55773211732164896</v>
      </c>
      <c r="J46">
        <f>_xlfn.XLOOKUP(Table2[[#This Row],[rxn]],Table7[rxn],Table7[flux],0)</f>
        <v>578.46093271364498</v>
      </c>
      <c r="K46">
        <f>Table2[[#This Row],[flux]]-Table2[[#This Row],[flux in mfs]]</f>
        <v>-577.90320059632336</v>
      </c>
      <c r="L46" t="b">
        <f>_xlfn.TEXTAFTER(Table2[[#This Row],[rxn]],"-",-1)="SPONT"</f>
        <v>0</v>
      </c>
      <c r="M46" t="str">
        <f>_xlfn.TEXTAFTER(Table2[[#This Row],[rxn]],"-",-1)</f>
        <v>rt2146</v>
      </c>
      <c r="N46">
        <f>_xlfn.XLOOKUP("'PRO-"&amp;Table2[[#This Row],[enz]]&amp;"'",'[1]Sheet2 (2)'!$A:$A,'[1]Sheet2 (2)'!$B:$B,"")</f>
        <v>1</v>
      </c>
    </row>
    <row r="47" spans="1:14" ht="17" x14ac:dyDescent="0.25">
      <c r="A47" s="1" t="s">
        <v>47</v>
      </c>
      <c r="B47" s="1" t="str">
        <f>_xlfn.TEXTBEFORE(Table7[[#This Row],[raw]]," ")</f>
        <v>RXN-3OACE220_rm_FWD-rt8287</v>
      </c>
      <c r="C47" s="1"/>
      <c r="D47" s="1">
        <f>_xlfn.NUMBERVALUE(_xlfn.TEXTAFTER(Table7[[#This Row],[raw]]," ",-1))</f>
        <v>2.64302976273488</v>
      </c>
      <c r="G47" t="s">
        <v>2867</v>
      </c>
      <c r="H47" t="s">
        <v>2778</v>
      </c>
      <c r="I47">
        <v>0.42197261211800002</v>
      </c>
      <c r="J47">
        <f>_xlfn.XLOOKUP(Table2[[#This Row],[rxn]],Table7[rxn],Table7[flux],0)</f>
        <v>486.96088896315098</v>
      </c>
      <c r="K47">
        <f>Table2[[#This Row],[flux]]-Table2[[#This Row],[flux in mfs]]</f>
        <v>-486.53891635103298</v>
      </c>
      <c r="L47" t="b">
        <f>_xlfn.TEXTAFTER(Table2[[#This Row],[rxn]],"-",-1)="SPONT"</f>
        <v>0</v>
      </c>
      <c r="M47" t="str">
        <f>_xlfn.TEXTAFTER(Table2[[#This Row],[rxn]],"-",-1)</f>
        <v>rt7128_c</v>
      </c>
      <c r="N47">
        <f>_xlfn.XLOOKUP("'PRO-"&amp;Table2[[#This Row],[enz]]&amp;"'",'[1]Sheet2 (2)'!$A:$A,'[1]Sheet2 (2)'!$B:$B,"")</f>
        <v>1</v>
      </c>
    </row>
    <row r="48" spans="1:14" ht="17" hidden="1" x14ac:dyDescent="0.25">
      <c r="A48" s="1" t="s">
        <v>48</v>
      </c>
      <c r="B48" s="1" t="str">
        <f>_xlfn.TEXTBEFORE(Table7[[#This Row],[raw]]," ")</f>
        <v>RXN-3OACE240_rm_FWD-rt2975</v>
      </c>
      <c r="C48" s="1"/>
      <c r="D48" s="1">
        <f>_xlfn.NUMBERVALUE(_xlfn.TEXTAFTER(Table7[[#This Row],[raw]]," ",-1))</f>
        <v>2.1620119219630598</v>
      </c>
      <c r="G48" t="s">
        <v>3103</v>
      </c>
      <c r="H48" t="s">
        <v>2778</v>
      </c>
      <c r="I48">
        <v>2.0098588737703E-2</v>
      </c>
      <c r="J48">
        <f>_xlfn.XLOOKUP(Table2[[#This Row],[rxn]],Table7[rxn],Table7[flux],0)</f>
        <v>0</v>
      </c>
      <c r="K48">
        <f>Table2[[#This Row],[flux]]-Table2[[#This Row],[flux in mfs]]</f>
        <v>2.0098588737703E-2</v>
      </c>
      <c r="L48" t="b">
        <f>_xlfn.TEXTAFTER(Table2[[#This Row],[rxn]],"-",-1)="SPONT"</f>
        <v>1</v>
      </c>
      <c r="M48" t="str">
        <f>_xlfn.TEXTAFTER(Table2[[#This Row],[rxn]],"-",-1)</f>
        <v>SPONT</v>
      </c>
      <c r="N48" t="str">
        <f>_xlfn.XLOOKUP("'PRO-"&amp;Table2[[#This Row],[enz]]&amp;"'",'[1]Sheet2 (2)'!$A:$A,'[1]Sheet2 (2)'!$B:$B,"")</f>
        <v/>
      </c>
    </row>
    <row r="49" spans="1:14" ht="17" x14ac:dyDescent="0.25">
      <c r="A49" s="1" t="s">
        <v>49</v>
      </c>
      <c r="B49" s="1" t="str">
        <f>_xlfn.TEXTBEFORE(Table7[[#This Row],[raw]]," ")</f>
        <v>RXN-3OACE260_rm_FWD-rt2975</v>
      </c>
      <c r="C49" s="1"/>
      <c r="D49" s="1">
        <f>_xlfn.NUMBERVALUE(_xlfn.TEXTAFTER(Table7[[#This Row],[raw]]," ",-1))</f>
        <v>0.44900887928719802</v>
      </c>
      <c r="G49" t="s">
        <v>2905</v>
      </c>
      <c r="H49" t="s">
        <v>2778</v>
      </c>
      <c r="I49">
        <v>3.6990727783824999</v>
      </c>
      <c r="J49">
        <f>_xlfn.XLOOKUP(Table2[[#This Row],[rxn]],Table7[rxn],Table7[flux],0)</f>
        <v>261.07265283341201</v>
      </c>
      <c r="K49">
        <f>Table2[[#This Row],[flux]]-Table2[[#This Row],[flux in mfs]]</f>
        <v>-257.37358005502949</v>
      </c>
      <c r="L49" t="b">
        <f>_xlfn.TEXTAFTER(Table2[[#This Row],[rxn]],"-",-1)="SPONT"</f>
        <v>0</v>
      </c>
      <c r="M49" t="str">
        <f>_xlfn.TEXTAFTER(Table2[[#This Row],[rxn]],"-",-1)</f>
        <v>rt0602_c</v>
      </c>
      <c r="N49">
        <f>_xlfn.XLOOKUP("'PRO-"&amp;Table2[[#This Row],[enz]]&amp;"'",'[1]Sheet2 (2)'!$A:$A,'[1]Sheet2 (2)'!$B:$B,"")</f>
        <v>1</v>
      </c>
    </row>
    <row r="50" spans="1:14" ht="17" x14ac:dyDescent="0.25">
      <c r="A50" s="1" t="s">
        <v>50</v>
      </c>
      <c r="B50" s="1" t="str">
        <f>_xlfn.TEXTBEFORE(Table7[[#This Row],[raw]]," ")</f>
        <v>RXN-3OACR200_rm_FWD-rt8327</v>
      </c>
      <c r="C50" s="1"/>
      <c r="D50" s="1">
        <f>_xlfn.NUMBERVALUE(_xlfn.TEXTAFTER(Table7[[#This Row],[raw]]," ",-1))</f>
        <v>2.64302976273488</v>
      </c>
      <c r="G50" t="s">
        <v>2851</v>
      </c>
      <c r="H50" t="s">
        <v>2778</v>
      </c>
      <c r="I50">
        <v>0.20941118097036601</v>
      </c>
      <c r="J50">
        <f>_xlfn.XLOOKUP(Table2[[#This Row],[rxn]],Table7[rxn],Table7[flux],0)</f>
        <v>236.37566579527899</v>
      </c>
      <c r="K50">
        <f>Table2[[#This Row],[flux]]-Table2[[#This Row],[flux in mfs]]</f>
        <v>-236.16625461430863</v>
      </c>
      <c r="L50" t="b">
        <f>_xlfn.TEXTAFTER(Table2[[#This Row],[rxn]],"-",-1)="SPONT"</f>
        <v>0</v>
      </c>
      <c r="M50" t="str">
        <f>_xlfn.TEXTAFTER(Table2[[#This Row],[rxn]],"-",-1)</f>
        <v>rt0271</v>
      </c>
      <c r="N50">
        <f>_xlfn.XLOOKUP("'PRO-"&amp;Table2[[#This Row],[enz]]&amp;"'",'[1]Sheet2 (2)'!$A:$A,'[1]Sheet2 (2)'!$B:$B,"")</f>
        <v>1</v>
      </c>
    </row>
    <row r="51" spans="1:14" ht="17" x14ac:dyDescent="0.25">
      <c r="A51" s="1" t="s">
        <v>51</v>
      </c>
      <c r="B51" s="1" t="str">
        <f>_xlfn.TEXTBEFORE(Table7[[#This Row],[raw]]," ")</f>
        <v>RXN-3OACR220_rm_FWD-rt8327</v>
      </c>
      <c r="C51" s="1"/>
      <c r="D51" s="1">
        <f>_xlfn.NUMBERVALUE(_xlfn.TEXTAFTER(Table7[[#This Row],[raw]]," ",-1))</f>
        <v>2.64302976273488</v>
      </c>
      <c r="G51" t="s">
        <v>3146</v>
      </c>
      <c r="H51" t="s">
        <v>2778</v>
      </c>
      <c r="I51">
        <v>0.202414957768319</v>
      </c>
      <c r="J51">
        <f>_xlfn.XLOOKUP(Table2[[#This Row],[rxn]],Table7[rxn],Table7[flux],0)</f>
        <v>228.478585468559</v>
      </c>
      <c r="K51">
        <f>Table2[[#This Row],[flux]]-Table2[[#This Row],[flux in mfs]]</f>
        <v>-228.27617051079068</v>
      </c>
      <c r="L51" t="b">
        <f>_xlfn.TEXTAFTER(Table2[[#This Row],[rxn]],"-",-1)="SPONT"</f>
        <v>0</v>
      </c>
      <c r="M51" t="str">
        <f>_xlfn.TEXTAFTER(Table2[[#This Row],[rxn]],"-",-1)</f>
        <v>rt0302</v>
      </c>
      <c r="N51">
        <f>_xlfn.XLOOKUP("'PRO-"&amp;Table2[[#This Row],[enz]]&amp;"'",'[1]Sheet2 (2)'!$A:$A,'[1]Sheet2 (2)'!$B:$B,"")</f>
        <v>1</v>
      </c>
    </row>
    <row r="52" spans="1:14" ht="17" x14ac:dyDescent="0.25">
      <c r="A52" s="1" t="s">
        <v>52</v>
      </c>
      <c r="B52" s="1" t="str">
        <f>_xlfn.TEXTBEFORE(Table7[[#This Row],[raw]]," ")</f>
        <v>RXN-3OACR240_rm_FWD-rt8327</v>
      </c>
      <c r="C52" s="1"/>
      <c r="D52" s="1">
        <f>_xlfn.NUMBERVALUE(_xlfn.TEXTAFTER(Table7[[#This Row],[raw]]," ",-1))</f>
        <v>2.1620119219630598</v>
      </c>
      <c r="G52" t="s">
        <v>3170</v>
      </c>
      <c r="H52" t="s">
        <v>2778</v>
      </c>
      <c r="I52">
        <v>0.14378530319986599</v>
      </c>
      <c r="J52">
        <f>_xlfn.XLOOKUP(Table2[[#This Row],[rxn]],Table7[rxn],Table7[flux],0)</f>
        <v>162.45637249211899</v>
      </c>
      <c r="K52">
        <f>Table2[[#This Row],[flux]]-Table2[[#This Row],[flux in mfs]]</f>
        <v>-162.31258718891911</v>
      </c>
      <c r="L52" t="b">
        <f>_xlfn.TEXTAFTER(Table2[[#This Row],[rxn]],"-",-1)="SPONT"</f>
        <v>0</v>
      </c>
      <c r="M52" t="str">
        <f>_xlfn.TEXTAFTER(Table2[[#This Row],[rxn]],"-",-1)</f>
        <v>rt7311</v>
      </c>
      <c r="N52">
        <f>_xlfn.XLOOKUP("'PRO-"&amp;Table2[[#This Row],[enz]]&amp;"'",'[1]Sheet2 (2)'!$A:$A,'[1]Sheet2 (2)'!$B:$B,"")</f>
        <v>1</v>
      </c>
    </row>
    <row r="53" spans="1:14" ht="17" hidden="1" x14ac:dyDescent="0.25">
      <c r="A53" s="1" t="s">
        <v>53</v>
      </c>
      <c r="B53" s="1" t="str">
        <f>_xlfn.TEXTBEFORE(Table7[[#This Row],[raw]]," ")</f>
        <v>RXN-3OACR260_rm_FWD-rt8327</v>
      </c>
      <c r="C53" s="1"/>
      <c r="D53" s="1">
        <f>_xlfn.NUMBERVALUE(_xlfn.TEXTAFTER(Table7[[#This Row],[raw]]," ",-1))</f>
        <v>0.44900887928719802</v>
      </c>
      <c r="G53" t="s">
        <v>2939</v>
      </c>
      <c r="H53" t="s">
        <v>2778</v>
      </c>
      <c r="I53">
        <v>1.0049294368852E-2</v>
      </c>
      <c r="J53">
        <f>_xlfn.XLOOKUP(Table2[[#This Row],[rxn]],Table7[rxn],Table7[flux],0)</f>
        <v>0</v>
      </c>
      <c r="K53">
        <f>Table2[[#This Row],[flux]]-Table2[[#This Row],[flux in mfs]]</f>
        <v>1.0049294368852E-2</v>
      </c>
      <c r="L53" t="b">
        <f>_xlfn.TEXTAFTER(Table2[[#This Row],[rxn]],"-",-1)="SPONT"</f>
        <v>1</v>
      </c>
      <c r="M53" t="str">
        <f>_xlfn.TEXTAFTER(Table2[[#This Row],[rxn]],"-",-1)</f>
        <v>SPONT</v>
      </c>
      <c r="N53" t="str">
        <f>_xlfn.XLOOKUP("'PRO-"&amp;Table2[[#This Row],[enz]]&amp;"'",'[1]Sheet2 (2)'!$A:$A,'[1]Sheet2 (2)'!$B:$B,"")</f>
        <v/>
      </c>
    </row>
    <row r="54" spans="1:14" ht="17" x14ac:dyDescent="0.25">
      <c r="A54" s="1" t="s">
        <v>54</v>
      </c>
      <c r="B54" s="1" t="str">
        <f>_xlfn.TEXTBEFORE(Table7[[#This Row],[raw]]," ")</f>
        <v>RXN-3OAR100_c_FWD-rt2183</v>
      </c>
      <c r="C54" s="1"/>
      <c r="D54" s="1">
        <f>_xlfn.NUMBERVALUE(_xlfn.TEXTAFTER(Table7[[#This Row],[raw]]," ",-1))</f>
        <v>29.452783276800499</v>
      </c>
      <c r="G54" t="s">
        <v>3328</v>
      </c>
      <c r="H54" t="s">
        <v>2778</v>
      </c>
      <c r="I54">
        <v>1.2233367004126999E-2</v>
      </c>
      <c r="J54">
        <f>_xlfn.XLOOKUP(Table2[[#This Row],[rxn]],Table7[rxn],Table7[flux],0)</f>
        <v>154.377234774931</v>
      </c>
      <c r="K54">
        <f>Table2[[#This Row],[flux]]-Table2[[#This Row],[flux in mfs]]</f>
        <v>-154.36500140792688</v>
      </c>
      <c r="L54" t="b">
        <f>_xlfn.TEXTAFTER(Table2[[#This Row],[rxn]],"-",-1)="SPONT"</f>
        <v>0</v>
      </c>
      <c r="M54" t="str">
        <f>_xlfn.TEXTAFTER(Table2[[#This Row],[rxn]],"-",-1)</f>
        <v>SDH1234</v>
      </c>
      <c r="N54" t="str">
        <f>_xlfn.XLOOKUP("'PRO-"&amp;Table2[[#This Row],[enz]]&amp;"'",'[1]Sheet2 (2)'!$A:$A,'[1]Sheet2 (2)'!$B:$B,"")</f>
        <v/>
      </c>
    </row>
    <row r="55" spans="1:14" ht="17" x14ac:dyDescent="0.25">
      <c r="A55" s="1" t="s">
        <v>55</v>
      </c>
      <c r="B55" s="1" t="str">
        <f>_xlfn.TEXTBEFORE(Table7[[#This Row],[raw]]," ")</f>
        <v>RXN-3OAR120_c_FWD-rt2190</v>
      </c>
      <c r="C55" s="1"/>
      <c r="D55" s="1">
        <f>_xlfn.NUMBERVALUE(_xlfn.TEXTAFTER(Table7[[#This Row],[raw]]," ",-1))</f>
        <v>29.452783276800499</v>
      </c>
      <c r="G55" t="s">
        <v>3110</v>
      </c>
      <c r="H55" t="s">
        <v>2778</v>
      </c>
      <c r="I55">
        <v>8.0655296960632006E-2</v>
      </c>
      <c r="J55">
        <f>_xlfn.XLOOKUP(Table2[[#This Row],[rxn]],Table7[rxn],Table7[flux],0)</f>
        <v>147.94309708506901</v>
      </c>
      <c r="K55">
        <f>Table2[[#This Row],[flux]]-Table2[[#This Row],[flux in mfs]]</f>
        <v>-147.86244178810838</v>
      </c>
      <c r="L55" t="b">
        <f>_xlfn.TEXTAFTER(Table2[[#This Row],[rxn]],"-",-1)="SPONT"</f>
        <v>0</v>
      </c>
      <c r="M55" t="str">
        <f>_xlfn.TEXTAFTER(Table2[[#This Row],[rxn]],"-",-1)</f>
        <v>IDH12</v>
      </c>
      <c r="N55" t="str">
        <f>_xlfn.XLOOKUP("'PRO-"&amp;Table2[[#This Row],[enz]]&amp;"'",'[1]Sheet2 (2)'!$A:$A,'[1]Sheet2 (2)'!$B:$B,"")</f>
        <v/>
      </c>
    </row>
    <row r="56" spans="1:14" ht="17" x14ac:dyDescent="0.25">
      <c r="A56" s="1" t="s">
        <v>56</v>
      </c>
      <c r="B56" s="1" t="str">
        <f>_xlfn.TEXTBEFORE(Table7[[#This Row],[raw]]," ")</f>
        <v>RXN-3OAR140_c_FWD-rt2183</v>
      </c>
      <c r="C56" s="1"/>
      <c r="D56" s="1">
        <f>_xlfn.NUMBERVALUE(_xlfn.TEXTAFTER(Table7[[#This Row],[raw]]," ",-1))</f>
        <v>29.452783276800499</v>
      </c>
      <c r="G56" t="s">
        <v>3054</v>
      </c>
      <c r="H56" t="s">
        <v>2778</v>
      </c>
      <c r="I56">
        <v>0.12818939865042001</v>
      </c>
      <c r="J56">
        <f>_xlfn.XLOOKUP(Table2[[#This Row],[rxn]],Table7[rxn],Table7[flux],0)</f>
        <v>146.51853306797599</v>
      </c>
      <c r="K56">
        <f>Table2[[#This Row],[flux]]-Table2[[#This Row],[flux in mfs]]</f>
        <v>-146.39034366932557</v>
      </c>
      <c r="L56" t="b">
        <f>_xlfn.TEXTAFTER(Table2[[#This Row],[rxn]],"-",-1)="SPONT"</f>
        <v>0</v>
      </c>
      <c r="M56" t="str">
        <f>_xlfn.TEXTAFTER(Table2[[#This Row],[rxn]],"-",-1)</f>
        <v>rt4150</v>
      </c>
      <c r="N56">
        <f>_xlfn.XLOOKUP("'PRO-"&amp;Table2[[#This Row],[enz]]&amp;"'",'[1]Sheet2 (2)'!$A:$A,'[1]Sheet2 (2)'!$B:$B,"")</f>
        <v>1</v>
      </c>
    </row>
    <row r="57" spans="1:14" ht="17" x14ac:dyDescent="0.25">
      <c r="A57" s="1" t="s">
        <v>57</v>
      </c>
      <c r="B57" s="1" t="str">
        <f>_xlfn.TEXTBEFORE(Table7[[#This Row],[raw]]," ")</f>
        <v>RXN-3OAR160_c_FWD-rt1363</v>
      </c>
      <c r="C57" s="1"/>
      <c r="D57" s="1">
        <f>_xlfn.NUMBERVALUE(_xlfn.TEXTAFTER(Table7[[#This Row],[raw]]," ",-1))</f>
        <v>29.452783276800499</v>
      </c>
      <c r="G57" t="s">
        <v>2883</v>
      </c>
      <c r="H57" t="s">
        <v>2778</v>
      </c>
      <c r="I57">
        <v>8.4383784764999995E-5</v>
      </c>
      <c r="J57">
        <f>_xlfn.XLOOKUP(Table2[[#This Row],[rxn]],Table7[rxn],Table7[flux],0)</f>
        <v>140.50077107317401</v>
      </c>
      <c r="K57">
        <f>Table2[[#This Row],[flux]]-Table2[[#This Row],[flux in mfs]]</f>
        <v>-140.50068668938925</v>
      </c>
      <c r="L57" t="b">
        <f>_xlfn.TEXTAFTER(Table2[[#This Row],[rxn]],"-",-1)="SPONT"</f>
        <v>0</v>
      </c>
      <c r="M57" t="str">
        <f>_xlfn.TEXTAFTER(Table2[[#This Row],[rxn]],"-",-1)</f>
        <v>KGDCPLX2</v>
      </c>
      <c r="N57" t="str">
        <f>_xlfn.XLOOKUP("'PRO-"&amp;Table2[[#This Row],[enz]]&amp;"'",'[1]Sheet2 (2)'!$A:$A,'[1]Sheet2 (2)'!$B:$B,"")</f>
        <v/>
      </c>
    </row>
    <row r="58" spans="1:14" ht="17" x14ac:dyDescent="0.25">
      <c r="A58" s="1" t="s">
        <v>58</v>
      </c>
      <c r="B58" s="1" t="str">
        <f>_xlfn.TEXTBEFORE(Table7[[#This Row],[raw]]," ")</f>
        <v>RXN-3OAR180_c_FWD-rt2190</v>
      </c>
      <c r="C58" s="1"/>
      <c r="D58" s="1">
        <f>_xlfn.NUMBERVALUE(_xlfn.TEXTAFTER(Table7[[#This Row],[raw]]," ",-1))</f>
        <v>22.3091025309554</v>
      </c>
      <c r="G58" t="s">
        <v>3050</v>
      </c>
      <c r="H58" t="s">
        <v>2778</v>
      </c>
      <c r="I58">
        <v>9.8435515621507999E-2</v>
      </c>
      <c r="J58">
        <f>_xlfn.XLOOKUP(Table2[[#This Row],[rxn]],Table7[rxn],Table7[flux],0)</f>
        <v>112.59928259895101</v>
      </c>
      <c r="K58">
        <f>Table2[[#This Row],[flux]]-Table2[[#This Row],[flux in mfs]]</f>
        <v>-112.5008470833295</v>
      </c>
      <c r="L58" t="b">
        <f>_xlfn.TEXTAFTER(Table2[[#This Row],[rxn]],"-",-1)="SPONT"</f>
        <v>0</v>
      </c>
      <c r="M58" t="str">
        <f>_xlfn.TEXTAFTER(Table2[[#This Row],[rxn]],"-",-1)</f>
        <v>rt3476</v>
      </c>
      <c r="N58">
        <f>_xlfn.XLOOKUP("'PRO-"&amp;Table2[[#This Row],[enz]]&amp;"'",'[1]Sheet2 (2)'!$A:$A,'[1]Sheet2 (2)'!$B:$B,"")</f>
        <v>1</v>
      </c>
    </row>
    <row r="59" spans="1:14" ht="17" x14ac:dyDescent="0.25">
      <c r="A59" s="1" t="s">
        <v>59</v>
      </c>
      <c r="B59" s="1" t="str">
        <f>_xlfn.TEXTBEFORE(Table7[[#This Row],[raw]]," ")</f>
        <v>RXN-3OAR40_c_FWD-rt0409</v>
      </c>
      <c r="C59" s="1"/>
      <c r="D59" s="1">
        <f>_xlfn.NUMBERVALUE(_xlfn.TEXTAFTER(Table7[[#This Row],[raw]]," ",-1))</f>
        <v>29.452783276800499</v>
      </c>
      <c r="G59" t="s">
        <v>2800</v>
      </c>
      <c r="H59" t="s">
        <v>2778</v>
      </c>
      <c r="I59">
        <v>9.8559666627254003E-2</v>
      </c>
      <c r="J59">
        <f>_xlfn.XLOOKUP(Table2[[#This Row],[rxn]],Table7[rxn],Table7[flux],0)</f>
        <v>111.250539305609</v>
      </c>
      <c r="K59">
        <f>Table2[[#This Row],[flux]]-Table2[[#This Row],[flux in mfs]]</f>
        <v>-111.15197963898174</v>
      </c>
      <c r="L59" t="b">
        <f>_xlfn.TEXTAFTER(Table2[[#This Row],[rxn]],"-",-1)="SPONT"</f>
        <v>0</v>
      </c>
      <c r="M59" t="str">
        <f>_xlfn.TEXTAFTER(Table2[[#This Row],[rxn]],"-",-1)</f>
        <v>rt7616</v>
      </c>
      <c r="N59">
        <f>_xlfn.XLOOKUP("'PRO-"&amp;Table2[[#This Row],[enz]]&amp;"'",'[1]Sheet2 (2)'!$A:$A,'[1]Sheet2 (2)'!$B:$B,"")</f>
        <v>1</v>
      </c>
    </row>
    <row r="60" spans="1:14" ht="17" x14ac:dyDescent="0.25">
      <c r="A60" s="1" t="s">
        <v>60</v>
      </c>
      <c r="B60" s="1" t="str">
        <f>_xlfn.TEXTBEFORE(Table7[[#This Row],[raw]]," ")</f>
        <v>RXN-3OAR60_c_FWD-rt1363</v>
      </c>
      <c r="C60" s="1"/>
      <c r="D60" s="1">
        <f>_xlfn.NUMBERVALUE(_xlfn.TEXTAFTER(Table7[[#This Row],[raw]]," ",-1))</f>
        <v>29.452783276800499</v>
      </c>
      <c r="G60" t="s">
        <v>4746</v>
      </c>
      <c r="H60" t="s">
        <v>2778</v>
      </c>
      <c r="I60">
        <v>9.8559666627254003E-2</v>
      </c>
      <c r="J60">
        <f>_xlfn.XLOOKUP(Table2[[#This Row],[rxn]],Table7[rxn],Table7[flux],0)</f>
        <v>111.250539305609</v>
      </c>
      <c r="K60">
        <f>Table2[[#This Row],[flux]]-Table2[[#This Row],[flux in mfs]]</f>
        <v>-111.15197963898174</v>
      </c>
      <c r="L60" t="b">
        <f>_xlfn.TEXTAFTER(Table2[[#This Row],[rxn]],"-",-1)="SPONT"</f>
        <v>0</v>
      </c>
      <c r="M60" t="str">
        <f>_xlfn.TEXTAFTER(Table2[[#This Row],[rxn]],"-",-1)</f>
        <v>CARB4</v>
      </c>
      <c r="N60" t="str">
        <f>_xlfn.XLOOKUP("'PRO-"&amp;Table2[[#This Row],[enz]]&amp;"'",'[1]Sheet2 (2)'!$A:$A,'[1]Sheet2 (2)'!$B:$B,"")</f>
        <v/>
      </c>
    </row>
    <row r="61" spans="1:14" ht="17" x14ac:dyDescent="0.25">
      <c r="A61" s="1" t="s">
        <v>61</v>
      </c>
      <c r="B61" s="1" t="str">
        <f>_xlfn.TEXTBEFORE(Table7[[#This Row],[raw]]," ")</f>
        <v>RXN-3OAR80_c_FWD-rt2183</v>
      </c>
      <c r="C61" s="1"/>
      <c r="D61" s="1">
        <f>_xlfn.NUMBERVALUE(_xlfn.TEXTAFTER(Table7[[#This Row],[raw]]," ",-1))</f>
        <v>29.452783276800499</v>
      </c>
      <c r="G61" t="s">
        <v>4736</v>
      </c>
      <c r="H61" t="s">
        <v>2778</v>
      </c>
      <c r="I61">
        <v>8.8592529296875E-2</v>
      </c>
      <c r="J61">
        <f>_xlfn.XLOOKUP(Table2[[#This Row],[rxn]],Table7[rxn],Table7[flux],0)</f>
        <v>100</v>
      </c>
      <c r="K61">
        <f>Table2[[#This Row],[flux]]-Table2[[#This Row],[flux in mfs]]</f>
        <v>-99.911407470703125</v>
      </c>
      <c r="L61" t="b">
        <f>_xlfn.TEXTAFTER(Table2[[#This Row],[rxn]],"-",-1)="SPONT"</f>
        <v>0</v>
      </c>
      <c r="M61" t="str">
        <f>_xlfn.TEXTAFTER(Table2[[#This Row],[rxn]],"-",-1)</f>
        <v>BIODILAERO</v>
      </c>
      <c r="N61" t="str">
        <f>_xlfn.XLOOKUP("'PRO-"&amp;Table2[[#This Row],[enz]]&amp;"'",'[1]Sheet2 (2)'!$A:$A,'[1]Sheet2 (2)'!$B:$B,"")</f>
        <v/>
      </c>
    </row>
    <row r="62" spans="1:14" ht="17" x14ac:dyDescent="0.25">
      <c r="A62" s="1" t="s">
        <v>62</v>
      </c>
      <c r="B62" s="1" t="str">
        <f>_xlfn.TEXTBEFORE(Table7[[#This Row],[raw]]," ")</f>
        <v>RXN-3OAS100_c_FWD-rt0409</v>
      </c>
      <c r="C62" s="1"/>
      <c r="D62" s="1">
        <f>_xlfn.NUMBERVALUE(_xlfn.TEXTAFTER(Table7[[#This Row],[raw]]," ",-1))</f>
        <v>29.452783276800499</v>
      </c>
      <c r="G62" t="s">
        <v>3149</v>
      </c>
      <c r="H62" t="s">
        <v>2778</v>
      </c>
      <c r="I62">
        <v>3.1481635058672998E-2</v>
      </c>
      <c r="J62">
        <f>_xlfn.XLOOKUP(Table2[[#This Row],[rxn]],Table7[rxn],Table7[flux],0)</f>
        <v>99.778204876271303</v>
      </c>
      <c r="K62">
        <f>Table2[[#This Row],[flux]]-Table2[[#This Row],[flux in mfs]]</f>
        <v>-99.746723241212635</v>
      </c>
      <c r="L62" t="b">
        <f>_xlfn.TEXTAFTER(Table2[[#This Row],[rxn]],"-",-1)="SPONT"</f>
        <v>0</v>
      </c>
      <c r="M62" t="str">
        <f>_xlfn.TEXTAFTER(Table2[[#This Row],[rxn]],"-",-1)</f>
        <v>rt5549</v>
      </c>
      <c r="N62">
        <f>_xlfn.XLOOKUP("'PRO-"&amp;Table2[[#This Row],[enz]]&amp;"'",'[1]Sheet2 (2)'!$A:$A,'[1]Sheet2 (2)'!$B:$B,"")</f>
        <v>1</v>
      </c>
    </row>
    <row r="63" spans="1:14" ht="17" x14ac:dyDescent="0.25">
      <c r="A63" s="1" t="s">
        <v>63</v>
      </c>
      <c r="B63" s="1" t="str">
        <f>_xlfn.TEXTBEFORE(Table7[[#This Row],[raw]]," ")</f>
        <v>RXN-3OAS120_c_FWD-rt0409</v>
      </c>
      <c r="C63" s="1"/>
      <c r="D63" s="1">
        <f>_xlfn.NUMBERVALUE(_xlfn.TEXTAFTER(Table7[[#This Row],[raw]]," ",-1))</f>
        <v>29.452783276800499</v>
      </c>
      <c r="G63" t="s">
        <v>2850</v>
      </c>
      <c r="H63" t="s">
        <v>2778</v>
      </c>
      <c r="I63">
        <v>8.8090892172690005E-2</v>
      </c>
      <c r="J63">
        <f>_xlfn.XLOOKUP(Table2[[#This Row],[rxn]],Table7[rxn],Table7[flux],0)</f>
        <v>99.433452151825804</v>
      </c>
      <c r="K63">
        <f>Table2[[#This Row],[flux]]-Table2[[#This Row],[flux in mfs]]</f>
        <v>-99.345361259653117</v>
      </c>
      <c r="L63" t="b">
        <f>_xlfn.TEXTAFTER(Table2[[#This Row],[rxn]],"-",-1)="SPONT"</f>
        <v>0</v>
      </c>
      <c r="M63" t="str">
        <f>_xlfn.TEXTAFTER(Table2[[#This Row],[rxn]],"-",-1)</f>
        <v>rt0310</v>
      </c>
      <c r="N63">
        <f>_xlfn.XLOOKUP("'PRO-"&amp;Table2[[#This Row],[enz]]&amp;"'",'[1]Sheet2 (2)'!$A:$A,'[1]Sheet2 (2)'!$B:$B,"")</f>
        <v>1</v>
      </c>
    </row>
    <row r="64" spans="1:14" ht="17" x14ac:dyDescent="0.25">
      <c r="A64" s="1" t="s">
        <v>64</v>
      </c>
      <c r="B64" s="1" t="str">
        <f>_xlfn.TEXTBEFORE(Table7[[#This Row],[raw]]," ")</f>
        <v>RXN-3OAS140_c_FWD-rt0409</v>
      </c>
      <c r="C64" s="1"/>
      <c r="D64" s="1">
        <f>_xlfn.NUMBERVALUE(_xlfn.TEXTAFTER(Table7[[#This Row],[raw]]," ",-1))</f>
        <v>29.452783276800499</v>
      </c>
      <c r="G64" t="s">
        <v>2988</v>
      </c>
      <c r="H64" t="s">
        <v>2778</v>
      </c>
      <c r="I64">
        <v>8.8090892172690005E-2</v>
      </c>
      <c r="J64">
        <f>_xlfn.XLOOKUP(Table2[[#This Row],[rxn]],Table7[rxn],Table7[flux],0)</f>
        <v>99.433452151825804</v>
      </c>
      <c r="K64">
        <f>Table2[[#This Row],[flux]]-Table2[[#This Row],[flux in mfs]]</f>
        <v>-99.345361259653117</v>
      </c>
      <c r="L64" t="b">
        <f>_xlfn.TEXTAFTER(Table2[[#This Row],[rxn]],"-",-1)="SPONT"</f>
        <v>0</v>
      </c>
      <c r="M64" t="str">
        <f>_xlfn.TEXTAFTER(Table2[[#This Row],[rxn]],"-",-1)</f>
        <v>rt3542</v>
      </c>
      <c r="N64">
        <f>_xlfn.XLOOKUP("'PRO-"&amp;Table2[[#This Row],[enz]]&amp;"'",'[1]Sheet2 (2)'!$A:$A,'[1]Sheet2 (2)'!$B:$B,"")</f>
        <v>1</v>
      </c>
    </row>
    <row r="65" spans="1:14" ht="17" x14ac:dyDescent="0.25">
      <c r="A65" s="1" t="s">
        <v>65</v>
      </c>
      <c r="B65" s="1" t="str">
        <f>_xlfn.TEXTBEFORE(Table7[[#This Row],[raw]]," ")</f>
        <v>RXN-3OAS160_c_FWD-rt0409</v>
      </c>
      <c r="C65" s="1"/>
      <c r="D65" s="1">
        <f>_xlfn.NUMBERVALUE(_xlfn.TEXTAFTER(Table7[[#This Row],[raw]]," ",-1))</f>
        <v>29.452783276800499</v>
      </c>
      <c r="G65" t="s">
        <v>3095</v>
      </c>
      <c r="H65" t="s">
        <v>2778</v>
      </c>
      <c r="I65">
        <v>8.8090892172690005E-2</v>
      </c>
      <c r="J65">
        <f>_xlfn.XLOOKUP(Table2[[#This Row],[rxn]],Table7[rxn],Table7[flux],0)</f>
        <v>99.433452151825804</v>
      </c>
      <c r="K65">
        <f>Table2[[#This Row],[flux]]-Table2[[#This Row],[flux in mfs]]</f>
        <v>-99.345361259653117</v>
      </c>
      <c r="L65" t="b">
        <f>_xlfn.TEXTAFTER(Table2[[#This Row],[rxn]],"-",-1)="SPONT"</f>
        <v>0</v>
      </c>
      <c r="M65" t="str">
        <f>_xlfn.TEXTAFTER(Table2[[#This Row],[rxn]],"-",-1)</f>
        <v>rt1206</v>
      </c>
      <c r="N65">
        <f>_xlfn.XLOOKUP("'PRO-"&amp;Table2[[#This Row],[enz]]&amp;"'",'[1]Sheet2 (2)'!$A:$A,'[1]Sheet2 (2)'!$B:$B,"")</f>
        <v>1</v>
      </c>
    </row>
    <row r="66" spans="1:14" ht="17" x14ac:dyDescent="0.25">
      <c r="A66" s="1" t="s">
        <v>66</v>
      </c>
      <c r="B66" s="1" t="str">
        <f>_xlfn.TEXTBEFORE(Table7[[#This Row],[raw]]," ")</f>
        <v>RXN-3OAS180_c_FWD-rt0409</v>
      </c>
      <c r="C66" s="1"/>
      <c r="D66" s="1">
        <f>_xlfn.NUMBERVALUE(_xlfn.TEXTAFTER(Table7[[#This Row],[raw]]," ",-1))</f>
        <v>22.3091025309554</v>
      </c>
      <c r="G66" t="s">
        <v>3096</v>
      </c>
      <c r="H66" t="s">
        <v>2778</v>
      </c>
      <c r="I66">
        <v>8.8090892172690005E-2</v>
      </c>
      <c r="J66">
        <f>_xlfn.XLOOKUP(Table2[[#This Row],[rxn]],Table7[rxn],Table7[flux],0)</f>
        <v>99.433452151825804</v>
      </c>
      <c r="K66">
        <f>Table2[[#This Row],[flux]]-Table2[[#This Row],[flux in mfs]]</f>
        <v>-99.345361259653117</v>
      </c>
      <c r="L66" t="b">
        <f>_xlfn.TEXTAFTER(Table2[[#This Row],[rxn]],"-",-1)="SPONT"</f>
        <v>0</v>
      </c>
      <c r="M66" t="str">
        <f>_xlfn.TEXTAFTER(Table2[[#This Row],[rxn]],"-",-1)</f>
        <v>rt3754_c</v>
      </c>
      <c r="N66">
        <f>_xlfn.XLOOKUP("'PRO-"&amp;Table2[[#This Row],[enz]]&amp;"'",'[1]Sheet2 (2)'!$A:$A,'[1]Sheet2 (2)'!$B:$B,"")</f>
        <v>1</v>
      </c>
    </row>
    <row r="67" spans="1:14" ht="17" hidden="1" x14ac:dyDescent="0.25">
      <c r="A67" s="1" t="s">
        <v>67</v>
      </c>
      <c r="B67" s="1" t="str">
        <f>_xlfn.TEXTBEFORE(Table7[[#This Row],[raw]]," ")</f>
        <v>RXN-3OAS40_c_FWD-rt0409</v>
      </c>
      <c r="C67" s="1"/>
      <c r="D67" s="1">
        <f>_xlfn.NUMBERVALUE(_xlfn.TEXTAFTER(Table7[[#This Row],[raw]]," ",-1))</f>
        <v>29.452783276800499</v>
      </c>
      <c r="G67" t="s">
        <v>2944</v>
      </c>
      <c r="H67" t="s">
        <v>2778</v>
      </c>
      <c r="I67">
        <v>1.689657624823E-3</v>
      </c>
      <c r="J67">
        <f>_xlfn.XLOOKUP(Table2[[#This Row],[rxn]],Table7[rxn],Table7[flux],0)</f>
        <v>0</v>
      </c>
      <c r="K67">
        <f>Table2[[#This Row],[flux]]-Table2[[#This Row],[flux in mfs]]</f>
        <v>1.689657624823E-3</v>
      </c>
      <c r="L67" t="b">
        <f>_xlfn.TEXTAFTER(Table2[[#This Row],[rxn]],"-",-1)="SPONT"</f>
        <v>1</v>
      </c>
      <c r="M67" t="str">
        <f>_xlfn.TEXTAFTER(Table2[[#This Row],[rxn]],"-",-1)</f>
        <v>SPONT</v>
      </c>
      <c r="N67" t="str">
        <f>_xlfn.XLOOKUP("'PRO-"&amp;Table2[[#This Row],[enz]]&amp;"'",'[1]Sheet2 (2)'!$A:$A,'[1]Sheet2 (2)'!$B:$B,"")</f>
        <v/>
      </c>
    </row>
    <row r="68" spans="1:14" ht="17" hidden="1" x14ac:dyDescent="0.25">
      <c r="A68" s="1" t="s">
        <v>68</v>
      </c>
      <c r="B68" s="1" t="str">
        <f>_xlfn.TEXTBEFORE(Table7[[#This Row],[raw]]," ")</f>
        <v>RXN-3OAS60_c_FWD-rt0409</v>
      </c>
      <c r="C68" s="1"/>
      <c r="D68" s="1">
        <f>_xlfn.NUMBERVALUE(_xlfn.TEXTAFTER(Table7[[#This Row],[raw]]," ",-1))</f>
        <v>29.452783276800499</v>
      </c>
      <c r="G68" t="s">
        <v>2963</v>
      </c>
      <c r="H68" t="s">
        <v>2778</v>
      </c>
      <c r="I68">
        <v>1.2449899222479999E-3</v>
      </c>
      <c r="J68">
        <f>_xlfn.XLOOKUP(Table2[[#This Row],[rxn]],Table7[rxn],Table7[flux],0)</f>
        <v>0</v>
      </c>
      <c r="K68">
        <f>Table2[[#This Row],[flux]]-Table2[[#This Row],[flux in mfs]]</f>
        <v>1.2449899222479999E-3</v>
      </c>
      <c r="L68" t="b">
        <f>_xlfn.TEXTAFTER(Table2[[#This Row],[rxn]],"-",-1)="SPONT"</f>
        <v>1</v>
      </c>
      <c r="M68" t="str">
        <f>_xlfn.TEXTAFTER(Table2[[#This Row],[rxn]],"-",-1)</f>
        <v>SPONT</v>
      </c>
      <c r="N68" t="str">
        <f>_xlfn.XLOOKUP("'PRO-"&amp;Table2[[#This Row],[enz]]&amp;"'",'[1]Sheet2 (2)'!$A:$A,'[1]Sheet2 (2)'!$B:$B,"")</f>
        <v/>
      </c>
    </row>
    <row r="69" spans="1:14" ht="17" hidden="1" x14ac:dyDescent="0.25">
      <c r="A69" s="1" t="s">
        <v>69</v>
      </c>
      <c r="B69" s="1" t="str">
        <f>_xlfn.TEXTBEFORE(Table7[[#This Row],[raw]]," ")</f>
        <v>RXN-3OAS80_c_FWD-rt0409</v>
      </c>
      <c r="C69" s="1"/>
      <c r="D69" s="1">
        <f>_xlfn.NUMBERVALUE(_xlfn.TEXTAFTER(Table7[[#This Row],[raw]]," ",-1))</f>
        <v>29.452783276800499</v>
      </c>
      <c r="G69" t="s">
        <v>3332</v>
      </c>
      <c r="H69" t="s">
        <v>2778</v>
      </c>
      <c r="I69">
        <v>1.2449899222479999E-3</v>
      </c>
      <c r="J69">
        <f>_xlfn.XLOOKUP(Table2[[#This Row],[rxn]],Table7[rxn],Table7[flux],0)</f>
        <v>0</v>
      </c>
      <c r="K69">
        <f>Table2[[#This Row],[flux]]-Table2[[#This Row],[flux in mfs]]</f>
        <v>1.2449899222479999E-3</v>
      </c>
      <c r="L69" t="b">
        <f>_xlfn.TEXTAFTER(Table2[[#This Row],[rxn]],"-",-1)="SPONT"</f>
        <v>1</v>
      </c>
      <c r="M69" t="str">
        <f>_xlfn.TEXTAFTER(Table2[[#This Row],[rxn]],"-",-1)</f>
        <v>SPONT</v>
      </c>
      <c r="N69" t="str">
        <f>_xlfn.XLOOKUP("'PRO-"&amp;Table2[[#This Row],[enz]]&amp;"'",'[1]Sheet2 (2)'!$A:$A,'[1]Sheet2 (2)'!$B:$B,"")</f>
        <v/>
      </c>
    </row>
    <row r="70" spans="1:14" ht="17" x14ac:dyDescent="0.25">
      <c r="A70" s="1" t="s">
        <v>70</v>
      </c>
      <c r="B70" s="1" t="str">
        <f>_xlfn.TEXTBEFORE(Table7[[#This Row],[raw]]," ")</f>
        <v>RXN-5AOPt_c_m_REV-SPONT</v>
      </c>
      <c r="C70" s="1"/>
      <c r="D70" s="1">
        <f>_xlfn.NUMBERVALUE(_xlfn.TEXTAFTER(Table7[[#This Row],[raw]]," ",-1))</f>
        <v>8.8904819919349995E-2</v>
      </c>
      <c r="G70" t="s">
        <v>3155</v>
      </c>
      <c r="H70" t="s">
        <v>2778</v>
      </c>
      <c r="I70">
        <v>8.8090892172690005E-2</v>
      </c>
      <c r="J70">
        <f>_xlfn.XLOOKUP(Table2[[#This Row],[rxn]],Table7[rxn],Table7[flux],0)</f>
        <v>99.433452151825804</v>
      </c>
      <c r="K70">
        <f>Table2[[#This Row],[flux]]-Table2[[#This Row],[flux in mfs]]</f>
        <v>-99.345361259653117</v>
      </c>
      <c r="L70" t="b">
        <f>_xlfn.TEXTAFTER(Table2[[#This Row],[rxn]],"-",-1)="SPONT"</f>
        <v>0</v>
      </c>
      <c r="M70" t="str">
        <f>_xlfn.TEXTAFTER(Table2[[#This Row],[rxn]],"-",-1)</f>
        <v>rt0390</v>
      </c>
      <c r="N70">
        <f>_xlfn.XLOOKUP("'PRO-"&amp;Table2[[#This Row],[enz]]&amp;"'",'[1]Sheet2 (2)'!$A:$A,'[1]Sheet2 (2)'!$B:$B,"")</f>
        <v>1</v>
      </c>
    </row>
    <row r="71" spans="1:14" ht="17" x14ac:dyDescent="0.25">
      <c r="A71" s="1" t="s">
        <v>71</v>
      </c>
      <c r="B71" s="1" t="str">
        <f>_xlfn.TEXTBEFORE(Table7[[#This Row],[raw]]," ")</f>
        <v>RXN-AASADy_c_FWD-LYS25</v>
      </c>
      <c r="C71" s="1"/>
      <c r="D71" s="1">
        <f>_xlfn.NUMBERVALUE(_xlfn.TEXTAFTER(Table7[[#This Row],[raw]]," ",-1))</f>
        <v>14.557268002089399</v>
      </c>
      <c r="G71" t="s">
        <v>3237</v>
      </c>
      <c r="H71" t="s">
        <v>2778</v>
      </c>
      <c r="I71">
        <v>8.8090892172690005E-2</v>
      </c>
      <c r="J71">
        <f>_xlfn.XLOOKUP(Table2[[#This Row],[rxn]],Table7[rxn],Table7[flux],0)</f>
        <v>99.433452151825804</v>
      </c>
      <c r="K71">
        <f>Table2[[#This Row],[flux]]-Table2[[#This Row],[flux in mfs]]</f>
        <v>-99.345361259653117</v>
      </c>
      <c r="L71" t="b">
        <f>_xlfn.TEXTAFTER(Table2[[#This Row],[rxn]],"-",-1)="SPONT"</f>
        <v>0</v>
      </c>
      <c r="M71" t="str">
        <f>_xlfn.TEXTAFTER(Table2[[#This Row],[rxn]],"-",-1)</f>
        <v>rt0334</v>
      </c>
      <c r="N71">
        <f>_xlfn.XLOOKUP("'PRO-"&amp;Table2[[#This Row],[enz]]&amp;"'",'[1]Sheet2 (2)'!$A:$A,'[1]Sheet2 (2)'!$B:$B,"")</f>
        <v>1</v>
      </c>
    </row>
    <row r="72" spans="1:14" ht="17" x14ac:dyDescent="0.25">
      <c r="A72" s="1" t="s">
        <v>72</v>
      </c>
      <c r="B72" s="1" t="str">
        <f>_xlfn.TEXTBEFORE(Table7[[#This Row],[raw]]," ")</f>
        <v>RXN-AATA_c_FWD-rt0172</v>
      </c>
      <c r="C72" s="1"/>
      <c r="D72" s="1">
        <f>_xlfn.NUMBERVALUE(_xlfn.TEXTAFTER(Table7[[#This Row],[raw]]," ",-1))</f>
        <v>14.557268002089399</v>
      </c>
      <c r="G72" t="s">
        <v>4781</v>
      </c>
      <c r="H72" t="s">
        <v>2778</v>
      </c>
      <c r="I72">
        <v>5.9429473720937001E-2</v>
      </c>
      <c r="J72">
        <f>_xlfn.XLOOKUP(Table2[[#This Row],[rxn]],Table7[rxn],Table7[flux],0)</f>
        <v>67.081811742599896</v>
      </c>
      <c r="K72">
        <f>Table2[[#This Row],[flux]]-Table2[[#This Row],[flux in mfs]]</f>
        <v>-67.022382268878957</v>
      </c>
      <c r="L72" t="b">
        <f>_xlfn.TEXTAFTER(Table2[[#This Row],[rxn]],"-",-1)="SPONT"</f>
        <v>0</v>
      </c>
      <c r="M72" t="str">
        <f>_xlfn.TEXTAFTER(Table2[[#This Row],[rxn]],"-",-1)</f>
        <v>METAL4</v>
      </c>
      <c r="N72" t="str">
        <f>_xlfn.XLOOKUP("'PRO-"&amp;Table2[[#This Row],[enz]]&amp;"'",'[1]Sheet2 (2)'!$A:$A,'[1]Sheet2 (2)'!$B:$B,"")</f>
        <v/>
      </c>
    </row>
    <row r="73" spans="1:14" ht="17" x14ac:dyDescent="0.25">
      <c r="A73" s="1" t="s">
        <v>73</v>
      </c>
      <c r="B73" s="1" t="str">
        <f>_xlfn.TEXTBEFORE(Table7[[#This Row],[raw]]," ")</f>
        <v>RXN-ABTD2Dx_c_REV-rt1622_c</v>
      </c>
      <c r="C73" s="1"/>
      <c r="D73" s="1">
        <f>_xlfn.NUMBERVALUE(_xlfn.TEXTAFTER(Table7[[#This Row],[raw]]," ",-1))</f>
        <v>579.16294204744202</v>
      </c>
      <c r="G73" t="s">
        <v>3130</v>
      </c>
      <c r="H73" t="s">
        <v>2778</v>
      </c>
      <c r="I73">
        <v>5.9461834398527001E-2</v>
      </c>
      <c r="J73">
        <f>_xlfn.XLOOKUP(Table2[[#This Row],[rxn]],Table7[rxn],Table7[flux],0)</f>
        <v>67.081817464870198</v>
      </c>
      <c r="K73">
        <f>Table2[[#This Row],[flux]]-Table2[[#This Row],[flux in mfs]]</f>
        <v>-67.022355630471665</v>
      </c>
      <c r="L73" t="b">
        <f>_xlfn.TEXTAFTER(Table2[[#This Row],[rxn]],"-",-1)="SPONT"</f>
        <v>0</v>
      </c>
      <c r="M73" t="str">
        <f>_xlfn.TEXTAFTER(Table2[[#This Row],[rxn]],"-",-1)</f>
        <v>UNKNOWN</v>
      </c>
      <c r="N73" t="str">
        <f>_xlfn.XLOOKUP("'PRO-"&amp;Table2[[#This Row],[enz]]&amp;"'",'[1]Sheet2 (2)'!$A:$A,'[1]Sheet2 (2)'!$B:$B,"")</f>
        <v/>
      </c>
    </row>
    <row r="74" spans="1:14" ht="17" x14ac:dyDescent="0.25">
      <c r="A74" s="1" t="s">
        <v>74</v>
      </c>
      <c r="B74" s="1" t="str">
        <f>_xlfn.TEXTBEFORE(Table7[[#This Row],[raw]]," ")</f>
        <v>RXN-ABTD2Dy_c_FWD-rt8084</v>
      </c>
      <c r="C74" s="1"/>
      <c r="D74" s="1">
        <f>_xlfn.NUMBERVALUE(_xlfn.TEXTAFTER(Table7[[#This Row],[raw]]," ",-1))</f>
        <v>579.16294204744202</v>
      </c>
      <c r="G74" t="s">
        <v>3231</v>
      </c>
      <c r="H74" t="s">
        <v>2778</v>
      </c>
      <c r="I74">
        <v>5.3007559784700002E-2</v>
      </c>
      <c r="J74">
        <f>_xlfn.XLOOKUP(Table2[[#This Row],[rxn]],Table7[rxn],Table7[flux],0)</f>
        <v>59.833174000996202</v>
      </c>
      <c r="K74">
        <f>Table2[[#This Row],[flux]]-Table2[[#This Row],[flux in mfs]]</f>
        <v>-59.780166441211499</v>
      </c>
      <c r="L74" t="b">
        <f>_xlfn.TEXTAFTER(Table2[[#This Row],[rxn]],"-",-1)="SPONT"</f>
        <v>0</v>
      </c>
      <c r="M74" t="str">
        <f>_xlfn.TEXTAFTER(Table2[[#This Row],[rxn]],"-",-1)</f>
        <v>rt1948</v>
      </c>
      <c r="N74">
        <f>_xlfn.XLOOKUP("'PRO-"&amp;Table2[[#This Row],[enz]]&amp;"'",'[1]Sheet2 (2)'!$A:$A,'[1]Sheet2 (2)'!$B:$B,"")</f>
        <v>1</v>
      </c>
    </row>
    <row r="75" spans="1:14" ht="17" x14ac:dyDescent="0.25">
      <c r="A75" s="1" t="s">
        <v>75</v>
      </c>
      <c r="B75" s="1" t="str">
        <f>_xlfn.TEXTBEFORE(Table7[[#This Row],[raw]]," ")</f>
        <v>RXN-ACACT40ir_c_FWD-rt0310</v>
      </c>
      <c r="C75" s="1"/>
      <c r="D75" s="1">
        <f>_xlfn.NUMBERVALUE(_xlfn.TEXTAFTER(Table7[[#This Row],[raw]]," ",-1))</f>
        <v>99.433452151825804</v>
      </c>
      <c r="G75" t="s">
        <v>2858</v>
      </c>
      <c r="H75" t="s">
        <v>2778</v>
      </c>
      <c r="I75">
        <v>4.7237836513853E-2</v>
      </c>
      <c r="J75">
        <f>_xlfn.XLOOKUP(Table2[[#This Row],[rxn]],Table7[rxn],Table7[flux],0)</f>
        <v>52.251187404537497</v>
      </c>
      <c r="K75">
        <f>Table2[[#This Row],[flux]]-Table2[[#This Row],[flux in mfs]]</f>
        <v>-52.203949568023646</v>
      </c>
      <c r="L75" t="b">
        <f>_xlfn.TEXTAFTER(Table2[[#This Row],[rxn]],"-",-1)="SPONT"</f>
        <v>0</v>
      </c>
      <c r="M75" t="str">
        <f>_xlfn.TEXTAFTER(Table2[[#This Row],[rxn]],"-",-1)</f>
        <v>ILV26</v>
      </c>
      <c r="N75" t="str">
        <f>_xlfn.XLOOKUP("'PRO-"&amp;Table2[[#This Row],[enz]]&amp;"'",'[1]Sheet2 (2)'!$A:$A,'[1]Sheet2 (2)'!$B:$B,"")</f>
        <v/>
      </c>
    </row>
    <row r="76" spans="1:14" ht="17" hidden="1" x14ac:dyDescent="0.25">
      <c r="A76" s="1" t="s">
        <v>76</v>
      </c>
      <c r="B76" s="1" t="str">
        <f>_xlfn.TEXTBEFORE(Table7[[#This Row],[raw]]," ")</f>
        <v>RXN-ACCOAC_c_FWD-rt0271</v>
      </c>
      <c r="C76" s="1"/>
      <c r="D76" s="1">
        <f>_xlfn.NUMBERVALUE(_xlfn.TEXTAFTER(Table7[[#This Row],[raw]]," ",-1))</f>
        <v>236.37566579527899</v>
      </c>
      <c r="G76" t="s">
        <v>3075</v>
      </c>
      <c r="H76" t="s">
        <v>2778</v>
      </c>
      <c r="I76">
        <v>5.1036347885399997E-4</v>
      </c>
      <c r="J76">
        <f>_xlfn.XLOOKUP(Table2[[#This Row],[rxn]],Table7[rxn],Table7[flux],0)</f>
        <v>0</v>
      </c>
      <c r="K76">
        <f>Table2[[#This Row],[flux]]-Table2[[#This Row],[flux in mfs]]</f>
        <v>5.1036347885399997E-4</v>
      </c>
      <c r="L76" t="b">
        <f>_xlfn.TEXTAFTER(Table2[[#This Row],[rxn]],"-",-1)="SPONT"</f>
        <v>1</v>
      </c>
      <c r="M76" t="str">
        <f>_xlfn.TEXTAFTER(Table2[[#This Row],[rxn]],"-",-1)</f>
        <v>SPONT</v>
      </c>
      <c r="N76" t="str">
        <f>_xlfn.XLOOKUP("'PRO-"&amp;Table2[[#This Row],[enz]]&amp;"'",'[1]Sheet2 (2)'!$A:$A,'[1]Sheet2 (2)'!$B:$B,"")</f>
        <v/>
      </c>
    </row>
    <row r="77" spans="1:14" ht="17" hidden="1" x14ac:dyDescent="0.25">
      <c r="A77" s="1" t="s">
        <v>77</v>
      </c>
      <c r="B77" s="1" t="str">
        <f>_xlfn.TEXTBEFORE(Table7[[#This Row],[raw]]," ")</f>
        <v>RXN-ACGAM6PS_c_FWD-rt4107</v>
      </c>
      <c r="C77" s="1"/>
      <c r="D77" s="1">
        <f>_xlfn.NUMBERVALUE(_xlfn.TEXTAFTER(Table7[[#This Row],[raw]]," ",-1))</f>
        <v>7.9638176836170604</v>
      </c>
      <c r="G77" t="s">
        <v>3104</v>
      </c>
      <c r="H77" t="s">
        <v>2778</v>
      </c>
      <c r="I77">
        <v>5.1036347885399997E-4</v>
      </c>
      <c r="J77">
        <f>_xlfn.XLOOKUP(Table2[[#This Row],[rxn]],Table7[rxn],Table7[flux],0)</f>
        <v>0</v>
      </c>
      <c r="K77">
        <f>Table2[[#This Row],[flux]]-Table2[[#This Row],[flux in mfs]]</f>
        <v>5.1036347885399997E-4</v>
      </c>
      <c r="L77" t="b">
        <f>_xlfn.TEXTAFTER(Table2[[#This Row],[rxn]],"-",-1)="SPONT"</f>
        <v>1</v>
      </c>
      <c r="M77" t="str">
        <f>_xlfn.TEXTAFTER(Table2[[#This Row],[rxn]],"-",-1)</f>
        <v>SPONT</v>
      </c>
      <c r="N77" t="str">
        <f>_xlfn.XLOOKUP("'PRO-"&amp;Table2[[#This Row],[enz]]&amp;"'",'[1]Sheet2 (2)'!$A:$A,'[1]Sheet2 (2)'!$B:$B,"")</f>
        <v/>
      </c>
    </row>
    <row r="78" spans="1:14" ht="17" x14ac:dyDescent="0.25">
      <c r="A78" s="1" t="s">
        <v>78</v>
      </c>
      <c r="B78" s="1" t="str">
        <f>_xlfn.TEXTBEFORE(Table7[[#This Row],[raw]]," ")</f>
        <v>RXN-ACGAMPM_c_FWD-rt4597</v>
      </c>
      <c r="C78" s="1"/>
      <c r="D78" s="1">
        <f>_xlfn.NUMBERVALUE(_xlfn.TEXTAFTER(Table7[[#This Row],[raw]]," ",-1))</f>
        <v>7.9638176836170604</v>
      </c>
      <c r="G78" t="s">
        <v>2971</v>
      </c>
      <c r="H78" t="s">
        <v>2778</v>
      </c>
      <c r="I78">
        <v>4.7237836513853E-2</v>
      </c>
      <c r="J78">
        <f>_xlfn.XLOOKUP(Table2[[#This Row],[rxn]],Table7[rxn],Table7[flux],0)</f>
        <v>52.251187404537497</v>
      </c>
      <c r="K78">
        <f>Table2[[#This Row],[flux]]-Table2[[#This Row],[flux in mfs]]</f>
        <v>-52.203949568023646</v>
      </c>
      <c r="L78" t="b">
        <f>_xlfn.TEXTAFTER(Table2[[#This Row],[rxn]],"-",-1)="SPONT"</f>
        <v>0</v>
      </c>
      <c r="M78" t="str">
        <f>_xlfn.TEXTAFTER(Table2[[#This Row],[rxn]],"-",-1)</f>
        <v>rt1321</v>
      </c>
      <c r="N78">
        <f>_xlfn.XLOOKUP("'PRO-"&amp;Table2[[#This Row],[enz]]&amp;"'",'[1]Sheet2 (2)'!$A:$A,'[1]Sheet2 (2)'!$B:$B,"")</f>
        <v>1</v>
      </c>
    </row>
    <row r="79" spans="1:14" ht="17" x14ac:dyDescent="0.25">
      <c r="A79" s="1" t="s">
        <v>79</v>
      </c>
      <c r="B79" s="1" t="str">
        <f>_xlfn.TEXTBEFORE(Table7[[#This Row],[raw]]," ")</f>
        <v>RXN-ACGK_m_FWD-rt1009</v>
      </c>
      <c r="C79" s="1"/>
      <c r="D79" s="1">
        <f>_xlfn.NUMBERVALUE(_xlfn.TEXTAFTER(Table7[[#This Row],[raw]]," ",-1))</f>
        <v>23.388699042012501</v>
      </c>
      <c r="G79" t="s">
        <v>3128</v>
      </c>
      <c r="H79" t="s">
        <v>2778</v>
      </c>
      <c r="I79">
        <v>4.7237836513853E-2</v>
      </c>
      <c r="J79">
        <f>_xlfn.XLOOKUP(Table2[[#This Row],[rxn]],Table7[rxn],Table7[flux],0)</f>
        <v>52.251187404537497</v>
      </c>
      <c r="K79">
        <f>Table2[[#This Row],[flux]]-Table2[[#This Row],[flux in mfs]]</f>
        <v>-52.203949568023646</v>
      </c>
      <c r="L79" t="b">
        <f>_xlfn.TEXTAFTER(Table2[[#This Row],[rxn]],"-",-1)="SPONT"</f>
        <v>0</v>
      </c>
      <c r="M79" t="str">
        <f>_xlfn.TEXTAFTER(Table2[[#This Row],[rxn]],"-",-1)</f>
        <v>rt0808</v>
      </c>
      <c r="N79">
        <f>_xlfn.XLOOKUP("'PRO-"&amp;Table2[[#This Row],[enz]]&amp;"'",'[1]Sheet2 (2)'!$A:$A,'[1]Sheet2 (2)'!$B:$B,"")</f>
        <v>1</v>
      </c>
    </row>
    <row r="80" spans="1:14" ht="17" hidden="1" x14ac:dyDescent="0.25">
      <c r="A80" s="1" t="s">
        <v>80</v>
      </c>
      <c r="B80" s="1" t="str">
        <f>_xlfn.TEXTBEFORE(Table7[[#This Row],[raw]]," ")</f>
        <v>RXN-ACHBS_m_FWD-ILV26</v>
      </c>
      <c r="C80" s="1"/>
      <c r="D80" s="1">
        <f>_xlfn.NUMBERVALUE(_xlfn.TEXTAFTER(Table7[[#This Row],[raw]]," ",-1))</f>
        <v>11.9723660835245</v>
      </c>
      <c r="G80" t="s">
        <v>3194</v>
      </c>
      <c r="H80" t="s">
        <v>2778</v>
      </c>
      <c r="I80">
        <v>3.6358459461699997E-4</v>
      </c>
      <c r="J80">
        <f>_xlfn.XLOOKUP(Table2[[#This Row],[rxn]],Table7[rxn],Table7[flux],0)</f>
        <v>0</v>
      </c>
      <c r="K80">
        <f>Table2[[#This Row],[flux]]-Table2[[#This Row],[flux in mfs]]</f>
        <v>3.6358459461699997E-4</v>
      </c>
      <c r="L80" t="b">
        <f>_xlfn.TEXTAFTER(Table2[[#This Row],[rxn]],"-",-1)="SPONT"</f>
        <v>1</v>
      </c>
      <c r="M80" t="str">
        <f>_xlfn.TEXTAFTER(Table2[[#This Row],[rxn]],"-",-1)</f>
        <v>SPONT</v>
      </c>
      <c r="N80" t="str">
        <f>_xlfn.XLOOKUP("'PRO-"&amp;Table2[[#This Row],[enz]]&amp;"'",'[1]Sheet2 (2)'!$A:$A,'[1]Sheet2 (2)'!$B:$B,"")</f>
        <v/>
      </c>
    </row>
    <row r="81" spans="1:14" ht="17" hidden="1" x14ac:dyDescent="0.25">
      <c r="A81" s="1" t="s">
        <v>81</v>
      </c>
      <c r="B81" s="1" t="str">
        <f>_xlfn.TEXTBEFORE(Table7[[#This Row],[raw]]," ")</f>
        <v>RXN-ACITL_c_FWD-rt1358</v>
      </c>
      <c r="C81" s="1"/>
      <c r="D81" s="1">
        <f>_xlfn.NUMBERVALUE(_xlfn.TEXTAFTER(Table7[[#This Row],[raw]]," ",-1))</f>
        <v>601.72365704341598</v>
      </c>
      <c r="G81" t="s">
        <v>3195</v>
      </c>
      <c r="H81" t="s">
        <v>2778</v>
      </c>
      <c r="I81">
        <v>3.6358459461699997E-4</v>
      </c>
      <c r="J81">
        <f>_xlfn.XLOOKUP(Table2[[#This Row],[rxn]],Table7[rxn],Table7[flux],0)</f>
        <v>0</v>
      </c>
      <c r="K81">
        <f>Table2[[#This Row],[flux]]-Table2[[#This Row],[flux in mfs]]</f>
        <v>3.6358459461699997E-4</v>
      </c>
      <c r="L81" t="b">
        <f>_xlfn.TEXTAFTER(Table2[[#This Row],[rxn]],"-",-1)="SPONT"</f>
        <v>1</v>
      </c>
      <c r="M81" t="str">
        <f>_xlfn.TEXTAFTER(Table2[[#This Row],[rxn]],"-",-1)</f>
        <v>SPONT</v>
      </c>
      <c r="N81" t="str">
        <f>_xlfn.XLOOKUP("'PRO-"&amp;Table2[[#This Row],[enz]]&amp;"'",'[1]Sheet2 (2)'!$A:$A,'[1]Sheet2 (2)'!$B:$B,"")</f>
        <v/>
      </c>
    </row>
    <row r="82" spans="1:14" ht="17" x14ac:dyDescent="0.25">
      <c r="A82" s="1" t="s">
        <v>82</v>
      </c>
      <c r="B82" s="1" t="str">
        <f>_xlfn.TEXTBEFORE(Table7[[#This Row],[raw]]," ")</f>
        <v>RXN-ACLS_m_FWD-ILV26</v>
      </c>
      <c r="C82" s="1"/>
      <c r="D82" s="1">
        <f>_xlfn.NUMBERVALUE(_xlfn.TEXTAFTER(Table7[[#This Row],[raw]]," ",-1))</f>
        <v>52.251187404537497</v>
      </c>
      <c r="G82" t="s">
        <v>3359</v>
      </c>
      <c r="H82" t="s">
        <v>2778</v>
      </c>
      <c r="I82">
        <v>4.7237836513853E-2</v>
      </c>
      <c r="J82">
        <f>_xlfn.XLOOKUP(Table2[[#This Row],[rxn]],Table7[rxn],Table7[flux],0)</f>
        <v>52.251187404537497</v>
      </c>
      <c r="K82">
        <f>Table2[[#This Row],[flux]]-Table2[[#This Row],[flux in mfs]]</f>
        <v>-52.203949568023646</v>
      </c>
      <c r="L82" t="b">
        <f>_xlfn.TEXTAFTER(Table2[[#This Row],[rxn]],"-",-1)="SPONT"</f>
        <v>0</v>
      </c>
      <c r="M82" t="str">
        <f>_xlfn.TEXTAFTER(Table2[[#This Row],[rxn]],"-",-1)</f>
        <v>rt6242_m</v>
      </c>
      <c r="N82">
        <f>_xlfn.XLOOKUP("'PRO-"&amp;Table2[[#This Row],[enz]]&amp;"'",'[1]Sheet2 (2)'!$A:$A,'[1]Sheet2 (2)'!$B:$B,"")</f>
        <v>1</v>
      </c>
    </row>
    <row r="83" spans="1:14" ht="17" x14ac:dyDescent="0.25">
      <c r="A83" s="1" t="s">
        <v>83</v>
      </c>
      <c r="B83" s="1" t="str">
        <f>_xlfn.TEXTBEFORE(Table7[[#This Row],[raw]]," ")</f>
        <v>RXN-ACOADS180_rm_FWD-rt1362</v>
      </c>
      <c r="C83" s="1"/>
      <c r="D83" s="1">
        <f>_xlfn.NUMBERVALUE(_xlfn.TEXTAFTER(Table7[[#This Row],[raw]]," ",-1))</f>
        <v>16.764215575018799</v>
      </c>
      <c r="G83" t="s">
        <v>3026</v>
      </c>
      <c r="H83" t="s">
        <v>2778</v>
      </c>
      <c r="I83">
        <v>4.2210531478742999E-2</v>
      </c>
      <c r="J83">
        <f>_xlfn.XLOOKUP(Table2[[#This Row],[rxn]],Table7[rxn],Table7[flux],0)</f>
        <v>49.567905042169102</v>
      </c>
      <c r="K83">
        <f>Table2[[#This Row],[flux]]-Table2[[#This Row],[flux in mfs]]</f>
        <v>-49.525694510690357</v>
      </c>
      <c r="L83" t="b">
        <f>_xlfn.TEXTAFTER(Table2[[#This Row],[rxn]],"-",-1)="SPONT"</f>
        <v>0</v>
      </c>
      <c r="M83" t="str">
        <f>_xlfn.TEXTAFTER(Table2[[#This Row],[rxn]],"-",-1)</f>
        <v>rt5633_c</v>
      </c>
      <c r="N83">
        <f>_xlfn.XLOOKUP("'PRO-"&amp;Table2[[#This Row],[enz]]&amp;"'",'[1]Sheet2 (2)'!$A:$A,'[1]Sheet2 (2)'!$B:$B,"")</f>
        <v>1</v>
      </c>
    </row>
    <row r="84" spans="1:14" ht="17" x14ac:dyDescent="0.25">
      <c r="A84" s="1" t="s">
        <v>84</v>
      </c>
      <c r="B84" s="1" t="str">
        <f>_xlfn.TEXTBEFORE(Table7[[#This Row],[raw]]," ")</f>
        <v>RXN-ACOADS181_rm_FWD-rt0477</v>
      </c>
      <c r="C84" s="1"/>
      <c r="D84" s="1">
        <f>_xlfn.NUMBERVALUE(_xlfn.TEXTAFTER(Table7[[#This Row],[raw]]," ",-1))</f>
        <v>11.4359482246455</v>
      </c>
      <c r="G84" t="s">
        <v>3144</v>
      </c>
      <c r="H84" t="s">
        <v>2778</v>
      </c>
      <c r="I84">
        <v>3.7844988543334998E-2</v>
      </c>
      <c r="J84">
        <f>_xlfn.XLOOKUP(Table2[[#This Row],[rxn]],Table7[rxn],Table7[flux],0)</f>
        <v>42.718035983051401</v>
      </c>
      <c r="K84">
        <f>Table2[[#This Row],[flux]]-Table2[[#This Row],[flux in mfs]]</f>
        <v>-42.680190994508067</v>
      </c>
      <c r="L84" t="b">
        <f>_xlfn.TEXTAFTER(Table2[[#This Row],[rxn]],"-",-1)="SPONT"</f>
        <v>0</v>
      </c>
      <c r="M84" t="str">
        <f>_xlfn.TEXTAFTER(Table2[[#This Row],[rxn]],"-",-1)</f>
        <v>rt6588</v>
      </c>
      <c r="N84">
        <f>_xlfn.XLOOKUP("'PRO-"&amp;Table2[[#This Row],[enz]]&amp;"'",'[1]Sheet2 (2)'!$A:$A,'[1]Sheet2 (2)'!$B:$B,"")</f>
        <v>1</v>
      </c>
    </row>
    <row r="85" spans="1:14" ht="17" x14ac:dyDescent="0.25">
      <c r="A85" s="1" t="s">
        <v>85</v>
      </c>
      <c r="B85" s="1" t="str">
        <f>_xlfn.TEXTBEFORE(Table7[[#This Row],[raw]]," ")</f>
        <v>RXN-ACOADS182_rm_FWD-rt0477</v>
      </c>
      <c r="C85" s="1"/>
      <c r="D85" s="1">
        <f>_xlfn.NUMBERVALUE(_xlfn.TEXTAFTER(Table7[[#This Row],[raw]]," ",-1))</f>
        <v>2.2626649775934999</v>
      </c>
      <c r="G85" t="s">
        <v>3145</v>
      </c>
      <c r="H85" t="s">
        <v>2778</v>
      </c>
      <c r="I85">
        <v>3.7844988543334998E-2</v>
      </c>
      <c r="J85">
        <f>_xlfn.XLOOKUP(Table2[[#This Row],[rxn]],Table7[rxn],Table7[flux],0)</f>
        <v>42.718035983051401</v>
      </c>
      <c r="K85">
        <f>Table2[[#This Row],[flux]]-Table2[[#This Row],[flux in mfs]]</f>
        <v>-42.680190994508067</v>
      </c>
      <c r="L85" t="b">
        <f>_xlfn.TEXTAFTER(Table2[[#This Row],[rxn]],"-",-1)="SPONT"</f>
        <v>0</v>
      </c>
      <c r="M85" t="str">
        <f>_xlfn.TEXTAFTER(Table2[[#This Row],[rxn]],"-",-1)</f>
        <v>rt0239</v>
      </c>
      <c r="N85">
        <f>_xlfn.XLOOKUP("'PRO-"&amp;Table2[[#This Row],[enz]]&amp;"'",'[1]Sheet2 (2)'!$A:$A,'[1]Sheet2 (2)'!$B:$B,"")</f>
        <v>1</v>
      </c>
    </row>
    <row r="86" spans="1:14" ht="17" x14ac:dyDescent="0.25">
      <c r="A86" s="1" t="s">
        <v>86</v>
      </c>
      <c r="B86" s="1" t="str">
        <f>_xlfn.TEXTBEFORE(Table7[[#This Row],[raw]]," ")</f>
        <v>RXN-ACOATA_c_FWD-rt0302</v>
      </c>
      <c r="C86" s="1"/>
      <c r="D86" s="1">
        <f>_xlfn.NUMBERVALUE(_xlfn.TEXTAFTER(Table7[[#This Row],[raw]]," ",-1))</f>
        <v>29.452783276800499</v>
      </c>
      <c r="G86" t="s">
        <v>3234</v>
      </c>
      <c r="H86" t="s">
        <v>2778</v>
      </c>
      <c r="I86">
        <v>3.7844988543334998E-2</v>
      </c>
      <c r="J86">
        <f>_xlfn.XLOOKUP(Table2[[#This Row],[rxn]],Table7[rxn],Table7[flux],0)</f>
        <v>42.718035983051401</v>
      </c>
      <c r="K86">
        <f>Table2[[#This Row],[flux]]-Table2[[#This Row],[flux in mfs]]</f>
        <v>-42.680190994508067</v>
      </c>
      <c r="L86" t="b">
        <f>_xlfn.TEXTAFTER(Table2[[#This Row],[rxn]],"-",-1)="SPONT"</f>
        <v>0</v>
      </c>
      <c r="M86" t="str">
        <f>_xlfn.TEXTAFTER(Table2[[#This Row],[rxn]],"-",-1)</f>
        <v>rt0873</v>
      </c>
      <c r="N86">
        <f>_xlfn.XLOOKUP("'PRO-"&amp;Table2[[#This Row],[enz]]&amp;"'",'[1]Sheet2 (2)'!$A:$A,'[1]Sheet2 (2)'!$B:$B,"")</f>
        <v>1</v>
      </c>
    </row>
    <row r="87" spans="1:14" ht="17" x14ac:dyDescent="0.25">
      <c r="A87" s="1" t="s">
        <v>87</v>
      </c>
      <c r="B87" s="1" t="str">
        <f>_xlfn.TEXTBEFORE(Table7[[#This Row],[raw]]," ")</f>
        <v>RXN-ACONTa_m_FWD-rt6232</v>
      </c>
      <c r="C87" s="1"/>
      <c r="D87" s="1">
        <f>_xlfn.NUMBERVALUE(_xlfn.TEXTAFTER(Table7[[#This Row],[raw]]," ",-1))</f>
        <v>235.555349615144</v>
      </c>
      <c r="G87" t="s">
        <v>3283</v>
      </c>
      <c r="H87" t="s">
        <v>2778</v>
      </c>
      <c r="I87">
        <v>3.4747438845320999E-2</v>
      </c>
      <c r="J87">
        <f>_xlfn.XLOOKUP(Table2[[#This Row],[rxn]],Table7[rxn],Table7[flux],0)</f>
        <v>39.2054488043131</v>
      </c>
      <c r="K87">
        <f>Table2[[#This Row],[flux]]-Table2[[#This Row],[flux in mfs]]</f>
        <v>-39.170701365467778</v>
      </c>
      <c r="L87" t="b">
        <f>_xlfn.TEXTAFTER(Table2[[#This Row],[rxn]],"-",-1)="SPONT"</f>
        <v>0</v>
      </c>
      <c r="M87" t="str">
        <f>_xlfn.TEXTAFTER(Table2[[#This Row],[rxn]],"-",-1)</f>
        <v>PRS23</v>
      </c>
      <c r="N87" t="str">
        <f>_xlfn.XLOOKUP("'PRO-"&amp;Table2[[#This Row],[enz]]&amp;"'",'[1]Sheet2 (2)'!$A:$A,'[1]Sheet2 (2)'!$B:$B,"")</f>
        <v/>
      </c>
    </row>
    <row r="88" spans="1:14" ht="17" x14ac:dyDescent="0.25">
      <c r="A88" s="1" t="s">
        <v>88</v>
      </c>
      <c r="B88" s="1" t="str">
        <f>_xlfn.TEXTBEFORE(Table7[[#This Row],[raw]]," ")</f>
        <v>RXN-ACONTb_m_FWD-rt6232</v>
      </c>
      <c r="C88" s="1"/>
      <c r="D88" s="1">
        <f>_xlfn.NUMBERVALUE(_xlfn.TEXTAFTER(Table7[[#This Row],[raw]]," ",-1))</f>
        <v>235.555349615144</v>
      </c>
      <c r="G88" t="s">
        <v>4737</v>
      </c>
      <c r="H88" t="s">
        <v>2778</v>
      </c>
      <c r="I88">
        <v>3.2598093565489997E-2</v>
      </c>
      <c r="J88">
        <f>_xlfn.XLOOKUP(Table2[[#This Row],[rxn]],Table7[rxn],Table7[flux],0)</f>
        <v>36.795533239888599</v>
      </c>
      <c r="K88">
        <f>Table2[[#This Row],[flux]]-Table2[[#This Row],[flux in mfs]]</f>
        <v>-36.762935146323109</v>
      </c>
      <c r="L88" t="b">
        <f>_xlfn.TEXTAFTER(Table2[[#This Row],[rxn]],"-",-1)="SPONT"</f>
        <v>0</v>
      </c>
      <c r="M88" t="str">
        <f>_xlfn.TEXTAFTER(Table2[[#This Row],[rxn]],"-",-1)</f>
        <v>PROTTOBIO</v>
      </c>
      <c r="N88" t="str">
        <f>_xlfn.XLOOKUP("'PRO-"&amp;Table2[[#This Row],[enz]]&amp;"'",'[1]Sheet2 (2)'!$A:$A,'[1]Sheet2 (2)'!$B:$B,"")</f>
        <v/>
      </c>
    </row>
    <row r="89" spans="1:14" ht="17" x14ac:dyDescent="0.25">
      <c r="A89" s="1" t="s">
        <v>89</v>
      </c>
      <c r="B89" s="1" t="str">
        <f>_xlfn.TEXTBEFORE(Table7[[#This Row],[raw]]," ")</f>
        <v>RXN-ACOTAi_m_FWD-rt6510</v>
      </c>
      <c r="C89" s="1"/>
      <c r="D89" s="1">
        <f>_xlfn.NUMBERVALUE(_xlfn.TEXTAFTER(Table7[[#This Row],[raw]]," ",-1))</f>
        <v>23.388699042012501</v>
      </c>
      <c r="G89" t="s">
        <v>2898</v>
      </c>
      <c r="H89" t="s">
        <v>2778</v>
      </c>
      <c r="I89">
        <v>3.5912422976306001E-2</v>
      </c>
      <c r="J89">
        <f>_xlfn.XLOOKUP(Table2[[#This Row],[rxn]],Table7[rxn],Table7[flux],0)</f>
        <v>36.788148849574902</v>
      </c>
      <c r="K89">
        <f>Table2[[#This Row],[flux]]-Table2[[#This Row],[flux in mfs]]</f>
        <v>-36.7522364265986</v>
      </c>
      <c r="L89" t="b">
        <f>_xlfn.TEXTAFTER(Table2[[#This Row],[rxn]],"-",-1)="SPONT"</f>
        <v>0</v>
      </c>
      <c r="M89" t="str">
        <f>_xlfn.TEXTAFTER(Table2[[#This Row],[rxn]],"-",-1)</f>
        <v>rt1962</v>
      </c>
      <c r="N89">
        <f>_xlfn.XLOOKUP("'PRO-"&amp;Table2[[#This Row],[enz]]&amp;"'",'[1]Sheet2 (2)'!$A:$A,'[1]Sheet2 (2)'!$B:$B,"")</f>
        <v>1</v>
      </c>
    </row>
    <row r="90" spans="1:14" ht="17" x14ac:dyDescent="0.25">
      <c r="A90" s="1" t="s">
        <v>90</v>
      </c>
      <c r="B90" s="1" t="str">
        <f>_xlfn.TEXTBEFORE(Table7[[#This Row],[raw]]," ")</f>
        <v>RXN-ACS_c_FWD-rt6229_c</v>
      </c>
      <c r="C90" s="1"/>
      <c r="D90" s="1">
        <f>_xlfn.NUMBERVALUE(_xlfn.TEXTAFTER(Table7[[#This Row],[raw]]," ",-1))</f>
        <v>11.11248710449</v>
      </c>
      <c r="G90" t="s">
        <v>2902</v>
      </c>
      <c r="H90" t="s">
        <v>2778</v>
      </c>
      <c r="I90">
        <v>3.5912422976306001E-2</v>
      </c>
      <c r="J90">
        <f>_xlfn.XLOOKUP(Table2[[#This Row],[rxn]],Table7[rxn],Table7[flux],0)</f>
        <v>36.788148849574902</v>
      </c>
      <c r="K90">
        <f>Table2[[#This Row],[flux]]-Table2[[#This Row],[flux in mfs]]</f>
        <v>-36.7522364265986</v>
      </c>
      <c r="L90" t="b">
        <f>_xlfn.TEXTAFTER(Table2[[#This Row],[rxn]],"-",-1)="SPONT"</f>
        <v>0</v>
      </c>
      <c r="M90" t="str">
        <f>_xlfn.TEXTAFTER(Table2[[#This Row],[rxn]],"-",-1)</f>
        <v>rt6294</v>
      </c>
      <c r="N90">
        <f>_xlfn.XLOOKUP("'PRO-"&amp;Table2[[#This Row],[enz]]&amp;"'",'[1]Sheet2 (2)'!$A:$A,'[1]Sheet2 (2)'!$B:$B,"")</f>
        <v>1</v>
      </c>
    </row>
    <row r="91" spans="1:14" ht="17" x14ac:dyDescent="0.25">
      <c r="A91" s="1" t="s">
        <v>91</v>
      </c>
      <c r="B91" s="1" t="str">
        <f>_xlfn.TEXTBEFORE(Table7[[#This Row],[raw]]," ")</f>
        <v>RXN-ADK1_c_FWD-rt7128_c</v>
      </c>
      <c r="C91" s="1"/>
      <c r="D91" s="1">
        <f>_xlfn.NUMBERVALUE(_xlfn.TEXTAFTER(Table7[[#This Row],[raw]]," ",-1))</f>
        <v>486.96088896315098</v>
      </c>
      <c r="G91" t="s">
        <v>3098</v>
      </c>
      <c r="H91" t="s">
        <v>2778</v>
      </c>
      <c r="I91">
        <v>3.5912422976306001E-2</v>
      </c>
      <c r="J91">
        <f>_xlfn.XLOOKUP(Table2[[#This Row],[rxn]],Table7[rxn],Table7[flux],0)</f>
        <v>36.788148849574902</v>
      </c>
      <c r="K91">
        <f>Table2[[#This Row],[flux]]-Table2[[#This Row],[flux in mfs]]</f>
        <v>-36.7522364265986</v>
      </c>
      <c r="L91" t="b">
        <f>_xlfn.TEXTAFTER(Table2[[#This Row],[rxn]],"-",-1)="SPONT"</f>
        <v>0</v>
      </c>
      <c r="M91" t="str">
        <f>_xlfn.TEXTAFTER(Table2[[#This Row],[rxn]],"-",-1)</f>
        <v>rt3712</v>
      </c>
      <c r="N91">
        <f>_xlfn.XLOOKUP("'PRO-"&amp;Table2[[#This Row],[enz]]&amp;"'",'[1]Sheet2 (2)'!$A:$A,'[1]Sheet2 (2)'!$B:$B,"")</f>
        <v>1</v>
      </c>
    </row>
    <row r="92" spans="1:14" ht="17" x14ac:dyDescent="0.25">
      <c r="A92" s="1" t="s">
        <v>92</v>
      </c>
      <c r="B92" s="1" t="str">
        <f>_xlfn.TEXTBEFORE(Table7[[#This Row],[raw]]," ")</f>
        <v>RXN-ADMDC_c_FWD-rt2849</v>
      </c>
      <c r="C92" s="1"/>
      <c r="D92" s="1">
        <f>_xlfn.NUMBERVALUE(_xlfn.TEXTAFTER(Table7[[#This Row],[raw]]," ",-1))</f>
        <v>1.1112543481148001E-2</v>
      </c>
      <c r="G92" t="s">
        <v>4742</v>
      </c>
      <c r="H92" t="s">
        <v>2778</v>
      </c>
      <c r="I92">
        <v>3.2285204697977E-2</v>
      </c>
      <c r="J92">
        <f>_xlfn.XLOOKUP(Table2[[#This Row],[rxn]],Table7[rxn],Table7[flux],0)</f>
        <v>36.442355754162001</v>
      </c>
      <c r="K92">
        <f>Table2[[#This Row],[flux]]-Table2[[#This Row],[flux in mfs]]</f>
        <v>-36.410070549464024</v>
      </c>
      <c r="L92" t="b">
        <f>_xlfn.TEXTAFTER(Table2[[#This Row],[rxn]],"-",-1)="SPONT"</f>
        <v>0</v>
      </c>
      <c r="M92" t="str">
        <f>_xlfn.TEXTAFTER(Table2[[#This Row],[rxn]],"-",-1)</f>
        <v>CARB</v>
      </c>
      <c r="N92" t="str">
        <f>_xlfn.XLOOKUP("'PRO-"&amp;Table2[[#This Row],[enz]]&amp;"'",'[1]Sheet2 (2)'!$A:$A,'[1]Sheet2 (2)'!$B:$B,"")</f>
        <v/>
      </c>
    </row>
    <row r="93" spans="1:14" ht="17" x14ac:dyDescent="0.25">
      <c r="A93" s="1" t="s">
        <v>93</v>
      </c>
      <c r="B93" s="1" t="str">
        <f>_xlfn.TEXTBEFORE(Table7[[#This Row],[raw]]," ")</f>
        <v>RXN-ADNK1_c_FWD-rt0017</v>
      </c>
      <c r="C93" s="1"/>
      <c r="D93" s="1">
        <f>_xlfn.NUMBERVALUE(_xlfn.TEXTAFTER(Table7[[#This Row],[raw]]," ",-1))</f>
        <v>25.122147581718401</v>
      </c>
      <c r="G93" t="s">
        <v>2887</v>
      </c>
      <c r="H93" t="s">
        <v>2778</v>
      </c>
      <c r="I93">
        <v>3.1566018843438001E-2</v>
      </c>
      <c r="J93">
        <f>_xlfn.XLOOKUP(Table2[[#This Row],[rxn]],Table7[rxn],Table7[flux],0)</f>
        <v>35.517581495888798</v>
      </c>
      <c r="K93">
        <f>Table2[[#This Row],[flux]]-Table2[[#This Row],[flux in mfs]]</f>
        <v>-35.486015477045363</v>
      </c>
      <c r="L93" t="b">
        <f>_xlfn.TEXTAFTER(Table2[[#This Row],[rxn]],"-",-1)="SPONT"</f>
        <v>0</v>
      </c>
      <c r="M93" t="str">
        <f>_xlfn.TEXTAFTER(Table2[[#This Row],[rxn]],"-",-1)</f>
        <v>rt1267</v>
      </c>
      <c r="N93">
        <f>_xlfn.XLOOKUP("'PRO-"&amp;Table2[[#This Row],[enz]]&amp;"'",'[1]Sheet2 (2)'!$A:$A,'[1]Sheet2 (2)'!$B:$B,"")</f>
        <v>1</v>
      </c>
    </row>
    <row r="94" spans="1:14" ht="17" hidden="1" x14ac:dyDescent="0.25">
      <c r="A94" s="1" t="s">
        <v>94</v>
      </c>
      <c r="B94" s="1" t="str">
        <f>_xlfn.TEXTBEFORE(Table7[[#This Row],[raw]]," ")</f>
        <v>RXN-ADPATPt_c_m_FWD-rt4336</v>
      </c>
      <c r="C94" s="1"/>
      <c r="D94" s="1">
        <f>_xlfn.NUMBERVALUE(_xlfn.TEXTAFTER(Table7[[#This Row],[raw]]," ",-1))</f>
        <v>20664.053154991299</v>
      </c>
      <c r="G94" t="s">
        <v>3085</v>
      </c>
      <c r="H94" t="s">
        <v>2778</v>
      </c>
      <c r="I94">
        <v>3.9418124021E-5</v>
      </c>
      <c r="J94">
        <f>_xlfn.XLOOKUP(Table2[[#This Row],[rxn]],Table7[rxn],Table7[flux],0)</f>
        <v>0</v>
      </c>
      <c r="K94">
        <f>Table2[[#This Row],[flux]]-Table2[[#This Row],[flux in mfs]]</f>
        <v>3.9418124021E-5</v>
      </c>
      <c r="L94" t="b">
        <f>_xlfn.TEXTAFTER(Table2[[#This Row],[rxn]],"-",-1)="SPONT"</f>
        <v>1</v>
      </c>
      <c r="M94" t="str">
        <f>_xlfn.TEXTAFTER(Table2[[#This Row],[rxn]],"-",-1)</f>
        <v>SPONT</v>
      </c>
      <c r="N94" t="str">
        <f>_xlfn.XLOOKUP("'PRO-"&amp;Table2[[#This Row],[enz]]&amp;"'",'[1]Sheet2 (2)'!$A:$A,'[1]Sheet2 (2)'!$B:$B,"")</f>
        <v/>
      </c>
    </row>
    <row r="95" spans="1:14" ht="17" x14ac:dyDescent="0.25">
      <c r="A95" s="1" t="s">
        <v>95</v>
      </c>
      <c r="B95" s="1" t="str">
        <f>_xlfn.TEXTBEFORE(Table7[[#This Row],[raw]]," ")</f>
        <v>RXN-ADPT_c_FWD-rt7825</v>
      </c>
      <c r="C95" s="1"/>
      <c r="D95" s="1">
        <f>_xlfn.NUMBERVALUE(_xlfn.TEXTAFTER(Table7[[#This Row],[raw]]," ",-1))</f>
        <v>1.1112543481148001E-2</v>
      </c>
      <c r="G95" t="s">
        <v>2888</v>
      </c>
      <c r="H95" t="s">
        <v>2778</v>
      </c>
      <c r="I95">
        <v>3.1586422501264998E-2</v>
      </c>
      <c r="J95">
        <f>_xlfn.XLOOKUP(Table2[[#This Row],[rxn]],Table7[rxn],Table7[flux],0)</f>
        <v>35.517581495888798</v>
      </c>
      <c r="K95">
        <f>Table2[[#This Row],[flux]]-Table2[[#This Row],[flux in mfs]]</f>
        <v>-35.485995073387535</v>
      </c>
      <c r="L95" t="b">
        <f>_xlfn.TEXTAFTER(Table2[[#This Row],[rxn]],"-",-1)="SPONT"</f>
        <v>0</v>
      </c>
      <c r="M95" t="str">
        <f>_xlfn.TEXTAFTER(Table2[[#This Row],[rxn]],"-",-1)</f>
        <v>rt3605</v>
      </c>
      <c r="N95">
        <f>_xlfn.XLOOKUP("'PRO-"&amp;Table2[[#This Row],[enz]]&amp;"'",'[1]Sheet2 (2)'!$A:$A,'[1]Sheet2 (2)'!$B:$B,"")</f>
        <v>1</v>
      </c>
    </row>
    <row r="96" spans="1:14" ht="17" x14ac:dyDescent="0.25">
      <c r="A96" s="1" t="s">
        <v>96</v>
      </c>
      <c r="B96" s="1" t="str">
        <f>_xlfn.TEXTBEFORE(Table7[[#This Row],[raw]]," ")</f>
        <v>RXN-ADSK_c_FWD-rt0341</v>
      </c>
      <c r="C96" s="1"/>
      <c r="D96" s="1">
        <f>_xlfn.NUMBERVALUE(_xlfn.TEXTAFTER(Table7[[#This Row],[raw]]," ",-1))</f>
        <v>9.2245716154601194</v>
      </c>
      <c r="G96" t="s">
        <v>3304</v>
      </c>
      <c r="H96" t="s">
        <v>2778</v>
      </c>
      <c r="I96">
        <v>3.4758943327654002E-2</v>
      </c>
      <c r="J96">
        <f>_xlfn.XLOOKUP(Table2[[#This Row],[rxn]],Table7[rxn],Table7[flux],0)</f>
        <v>33.883799231176198</v>
      </c>
      <c r="K96">
        <f>Table2[[#This Row],[flux]]-Table2[[#This Row],[flux in mfs]]</f>
        <v>-33.849040287848545</v>
      </c>
      <c r="L96" t="b">
        <f>_xlfn.TEXTAFTER(Table2[[#This Row],[rxn]],"-",-1)="SPONT"</f>
        <v>0</v>
      </c>
      <c r="M96" t="str">
        <f>_xlfn.TEXTAFTER(Table2[[#This Row],[rxn]],"-",-1)</f>
        <v>rt4920</v>
      </c>
      <c r="N96">
        <f>_xlfn.XLOOKUP("'PRO-"&amp;Table2[[#This Row],[enz]]&amp;"'",'[1]Sheet2 (2)'!$A:$A,'[1]Sheet2 (2)'!$B:$B,"")</f>
        <v>1</v>
      </c>
    </row>
    <row r="97" spans="1:14" ht="17" x14ac:dyDescent="0.25">
      <c r="A97" s="1" t="s">
        <v>97</v>
      </c>
      <c r="B97" s="1" t="str">
        <f>_xlfn.TEXTBEFORE(Table7[[#This Row],[raw]]," ")</f>
        <v>RXN-ADSL1r_c_FWD-rt7437</v>
      </c>
      <c r="C97" s="1"/>
      <c r="D97" s="1">
        <f>_xlfn.NUMBERVALUE(_xlfn.TEXTAFTER(Table7[[#This Row],[raw]]," ",-1))</f>
        <v>12.7352539222986</v>
      </c>
      <c r="G97" t="s">
        <v>3124</v>
      </c>
      <c r="H97" t="s">
        <v>2778</v>
      </c>
      <c r="I97">
        <v>2.9461823766358999E-2</v>
      </c>
      <c r="J97">
        <f>_xlfn.XLOOKUP(Table2[[#This Row],[rxn]],Table7[rxn],Table7[flux],0)</f>
        <v>31.518949321272601</v>
      </c>
      <c r="K97">
        <f>Table2[[#This Row],[flux]]-Table2[[#This Row],[flux in mfs]]</f>
        <v>-31.489487497506243</v>
      </c>
      <c r="L97" t="b">
        <f>_xlfn.TEXTAFTER(Table2[[#This Row],[rxn]],"-",-1)="SPONT"</f>
        <v>0</v>
      </c>
      <c r="M97" t="str">
        <f>_xlfn.TEXTAFTER(Table2[[#This Row],[rxn]],"-",-1)</f>
        <v>rt5526</v>
      </c>
      <c r="N97">
        <f>_xlfn.XLOOKUP("'PRO-"&amp;Table2[[#This Row],[enz]]&amp;"'",'[1]Sheet2 (2)'!$A:$A,'[1]Sheet2 (2)'!$B:$B,"")</f>
        <v>1</v>
      </c>
    </row>
    <row r="98" spans="1:14" ht="17" hidden="1" x14ac:dyDescent="0.25">
      <c r="A98" s="1" t="s">
        <v>98</v>
      </c>
      <c r="B98" s="1" t="str">
        <f>_xlfn.TEXTBEFORE(Table7[[#This Row],[raw]]," ")</f>
        <v>RXN-ADSL2i_c_FWD-rt7437</v>
      </c>
      <c r="C98" s="1"/>
      <c r="D98" s="1">
        <f>_xlfn.NUMBERVALUE(_xlfn.TEXTAFTER(Table7[[#This Row],[raw]]," ",-1))</f>
        <v>13.4550646213389</v>
      </c>
      <c r="G98" t="s">
        <v>2981</v>
      </c>
      <c r="H98" t="s">
        <v>2778</v>
      </c>
      <c r="I98">
        <v>3.2912876271000001E-5</v>
      </c>
      <c r="J98">
        <f>_xlfn.XLOOKUP(Table2[[#This Row],[rxn]],Table7[rxn],Table7[flux],0)</f>
        <v>0</v>
      </c>
      <c r="K98">
        <f>Table2[[#This Row],[flux]]-Table2[[#This Row],[flux in mfs]]</f>
        <v>3.2912876271000001E-5</v>
      </c>
      <c r="L98" t="b">
        <f>_xlfn.TEXTAFTER(Table2[[#This Row],[rxn]],"-",-1)="SPONT"</f>
        <v>1</v>
      </c>
      <c r="M98" t="str">
        <f>_xlfn.TEXTAFTER(Table2[[#This Row],[rxn]],"-",-1)</f>
        <v>SPONT</v>
      </c>
      <c r="N98" t="str">
        <f>_xlfn.XLOOKUP("'PRO-"&amp;Table2[[#This Row],[enz]]&amp;"'",'[1]Sheet2 (2)'!$A:$A,'[1]Sheet2 (2)'!$B:$B,"")</f>
        <v/>
      </c>
    </row>
    <row r="99" spans="1:14" ht="17" hidden="1" x14ac:dyDescent="0.25">
      <c r="A99" s="1" t="s">
        <v>99</v>
      </c>
      <c r="B99" s="1" t="str">
        <f>_xlfn.TEXTBEFORE(Table7[[#This Row],[raw]]," ")</f>
        <v>RXN-ADSS_c_FWD-rt3802</v>
      </c>
      <c r="C99" s="1"/>
      <c r="D99" s="1">
        <f>_xlfn.NUMBERVALUE(_xlfn.TEXTAFTER(Table7[[#This Row],[raw]]," ",-1))</f>
        <v>12.7352539222986</v>
      </c>
      <c r="G99" t="s">
        <v>2982</v>
      </c>
      <c r="H99" t="s">
        <v>2778</v>
      </c>
      <c r="I99">
        <v>3.2912876271000001E-5</v>
      </c>
      <c r="J99">
        <f>_xlfn.XLOOKUP(Table2[[#This Row],[rxn]],Table7[rxn],Table7[flux],0)</f>
        <v>0</v>
      </c>
      <c r="K99">
        <f>Table2[[#This Row],[flux]]-Table2[[#This Row],[flux in mfs]]</f>
        <v>3.2912876271000001E-5</v>
      </c>
      <c r="L99" t="b">
        <f>_xlfn.TEXTAFTER(Table2[[#This Row],[rxn]],"-",-1)="SPONT"</f>
        <v>1</v>
      </c>
      <c r="M99" t="str">
        <f>_xlfn.TEXTAFTER(Table2[[#This Row],[rxn]],"-",-1)</f>
        <v>SPONT</v>
      </c>
      <c r="N99" t="str">
        <f>_xlfn.XLOOKUP("'PRO-"&amp;Table2[[#This Row],[enz]]&amp;"'",'[1]Sheet2 (2)'!$A:$A,'[1]Sheet2 (2)'!$B:$B,"")</f>
        <v/>
      </c>
    </row>
    <row r="100" spans="1:14" ht="17" x14ac:dyDescent="0.25">
      <c r="A100" s="1" t="s">
        <v>100</v>
      </c>
      <c r="B100" s="1" t="str">
        <f>_xlfn.TEXTBEFORE(Table7[[#This Row],[raw]]," ")</f>
        <v>RXN-AFAT_c_FWD-rt3174_c</v>
      </c>
      <c r="C100" s="1"/>
      <c r="D100" s="1">
        <f>_xlfn.NUMBERVALUE(_xlfn.TEXTAFTER(Table7[[#This Row],[raw]]," ",-1))</f>
        <v>1.112031432977E-2</v>
      </c>
      <c r="G100" t="s">
        <v>3125</v>
      </c>
      <c r="H100" t="s">
        <v>2778</v>
      </c>
      <c r="I100">
        <v>2.9461823766358999E-2</v>
      </c>
      <c r="J100">
        <f>_xlfn.XLOOKUP(Table2[[#This Row],[rxn]],Table7[rxn],Table7[flux],0)</f>
        <v>31.518949321272601</v>
      </c>
      <c r="K100">
        <f>Table2[[#This Row],[flux]]-Table2[[#This Row],[flux in mfs]]</f>
        <v>-31.489487497506243</v>
      </c>
      <c r="L100" t="b">
        <f>_xlfn.TEXTAFTER(Table2[[#This Row],[rxn]],"-",-1)="SPONT"</f>
        <v>0</v>
      </c>
      <c r="M100" t="str">
        <f>_xlfn.TEXTAFTER(Table2[[#This Row],[rxn]],"-",-1)</f>
        <v>rt6546</v>
      </c>
      <c r="N100">
        <f>_xlfn.XLOOKUP("'PRO-"&amp;Table2[[#This Row],[enz]]&amp;"'",'[1]Sheet2 (2)'!$A:$A,'[1]Sheet2 (2)'!$B:$B,"")</f>
        <v>1</v>
      </c>
    </row>
    <row r="101" spans="1:14" ht="17" x14ac:dyDescent="0.25">
      <c r="A101" s="1" t="s">
        <v>101</v>
      </c>
      <c r="B101" s="1" t="str">
        <f>_xlfn.TEXTBEFORE(Table7[[#This Row],[raw]]," ")</f>
        <v>RXN-AGPAT_l_FWD-rt1378</v>
      </c>
      <c r="C101" s="1"/>
      <c r="D101" s="1">
        <f>_xlfn.NUMBERVALUE(_xlfn.TEXTAFTER(Table7[[#This Row],[raw]]," ",-1))</f>
        <v>7.8055810625560001E-3</v>
      </c>
      <c r="G101" t="s">
        <v>3126</v>
      </c>
      <c r="H101" t="s">
        <v>2778</v>
      </c>
      <c r="I101">
        <v>2.9461823766358999E-2</v>
      </c>
      <c r="J101">
        <f>_xlfn.XLOOKUP(Table2[[#This Row],[rxn]],Table7[rxn],Table7[flux],0)</f>
        <v>31.518949321272601</v>
      </c>
      <c r="K101">
        <f>Table2[[#This Row],[flux]]-Table2[[#This Row],[flux in mfs]]</f>
        <v>-31.489487497506243</v>
      </c>
      <c r="L101" t="b">
        <f>_xlfn.TEXTAFTER(Table2[[#This Row],[rxn]],"-",-1)="SPONT"</f>
        <v>0</v>
      </c>
      <c r="M101" t="str">
        <f>_xlfn.TEXTAFTER(Table2[[#This Row],[rxn]],"-",-1)</f>
        <v>rt6546</v>
      </c>
      <c r="N101">
        <f>_xlfn.XLOOKUP("'PRO-"&amp;Table2[[#This Row],[enz]]&amp;"'",'[1]Sheet2 (2)'!$A:$A,'[1]Sheet2 (2)'!$B:$B,"")</f>
        <v>1</v>
      </c>
    </row>
    <row r="102" spans="1:14" ht="17" x14ac:dyDescent="0.25">
      <c r="A102" s="1" t="s">
        <v>102</v>
      </c>
      <c r="B102" s="1" t="str">
        <f>_xlfn.TEXTBEFORE(Table7[[#This Row],[raw]]," ")</f>
        <v>RXN-AGPAT_rm_FWD-rt2059_rm</v>
      </c>
      <c r="C102" s="1"/>
      <c r="D102" s="1">
        <f>_xlfn.NUMBERVALUE(_xlfn.TEXTAFTER(Table7[[#This Row],[raw]]," ",-1))</f>
        <v>11.9951333210416</v>
      </c>
      <c r="G102" t="s">
        <v>3127</v>
      </c>
      <c r="H102" t="s">
        <v>2778</v>
      </c>
      <c r="I102">
        <v>2.9461823766358999E-2</v>
      </c>
      <c r="J102">
        <f>_xlfn.XLOOKUP(Table2[[#This Row],[rxn]],Table7[rxn],Table7[flux],0)</f>
        <v>31.518949321272601</v>
      </c>
      <c r="K102">
        <f>Table2[[#This Row],[flux]]-Table2[[#This Row],[flux in mfs]]</f>
        <v>-31.489487497506243</v>
      </c>
      <c r="L102" t="b">
        <f>_xlfn.TEXTAFTER(Table2[[#This Row],[rxn]],"-",-1)="SPONT"</f>
        <v>0</v>
      </c>
      <c r="M102" t="str">
        <f>_xlfn.TEXTAFTER(Table2[[#This Row],[rxn]],"-",-1)</f>
        <v>rt7120</v>
      </c>
      <c r="N102">
        <f>_xlfn.XLOOKUP("'PRO-"&amp;Table2[[#This Row],[enz]]&amp;"'",'[1]Sheet2 (2)'!$A:$A,'[1]Sheet2 (2)'!$B:$B,"")</f>
        <v>1</v>
      </c>
    </row>
    <row r="103" spans="1:14" ht="17" x14ac:dyDescent="0.25">
      <c r="A103" s="1" t="s">
        <v>103</v>
      </c>
      <c r="B103" s="1" t="str">
        <f>_xlfn.TEXTBEFORE(Table7[[#This Row],[raw]]," ")</f>
        <v>RXN-AGPRi_m_FWD-rt1009</v>
      </c>
      <c r="C103" s="1"/>
      <c r="D103" s="1">
        <f>_xlfn.NUMBERVALUE(_xlfn.TEXTAFTER(Table7[[#This Row],[raw]]," ",-1))</f>
        <v>23.388699042012501</v>
      </c>
      <c r="G103" t="s">
        <v>3135</v>
      </c>
      <c r="H103" t="s">
        <v>2778</v>
      </c>
      <c r="I103">
        <v>2.9461823766358999E-2</v>
      </c>
      <c r="J103">
        <f>_xlfn.XLOOKUP(Table2[[#This Row],[rxn]],Table7[rxn],Table7[flux],0)</f>
        <v>31.518949321272601</v>
      </c>
      <c r="K103">
        <f>Table2[[#This Row],[flux]]-Table2[[#This Row],[flux in mfs]]</f>
        <v>-31.489487497506243</v>
      </c>
      <c r="L103" t="b">
        <f>_xlfn.TEXTAFTER(Table2[[#This Row],[rxn]],"-",-1)="SPONT"</f>
        <v>0</v>
      </c>
      <c r="M103" t="str">
        <f>_xlfn.TEXTAFTER(Table2[[#This Row],[rxn]],"-",-1)</f>
        <v>rt1776</v>
      </c>
      <c r="N103">
        <f>_xlfn.XLOOKUP("'PRO-"&amp;Table2[[#This Row],[enz]]&amp;"'",'[1]Sheet2 (2)'!$A:$A,'[1]Sheet2 (2)'!$B:$B,"")</f>
        <v>1</v>
      </c>
    </row>
    <row r="104" spans="1:14" ht="17" x14ac:dyDescent="0.25">
      <c r="A104" s="1" t="s">
        <v>104</v>
      </c>
      <c r="B104" s="1" t="str">
        <f>_xlfn.TEXTBEFORE(Table7[[#This Row],[raw]]," ")</f>
        <v>RXN-AHCi_c_FWD-rt4544</v>
      </c>
      <c r="C104" s="1"/>
      <c r="D104" s="1">
        <f>_xlfn.NUMBERVALUE(_xlfn.TEXTAFTER(Table7[[#This Row],[raw]]," ",-1))</f>
        <v>25.122147581718401</v>
      </c>
      <c r="G104" t="s">
        <v>3201</v>
      </c>
      <c r="H104" t="s">
        <v>2778</v>
      </c>
      <c r="I104">
        <v>2.9461823766358999E-2</v>
      </c>
      <c r="J104">
        <f>_xlfn.XLOOKUP(Table2[[#This Row],[rxn]],Table7[rxn],Table7[flux],0)</f>
        <v>31.518949321272601</v>
      </c>
      <c r="K104">
        <f>Table2[[#This Row],[flux]]-Table2[[#This Row],[flux in mfs]]</f>
        <v>-31.489487497506243</v>
      </c>
      <c r="L104" t="b">
        <f>_xlfn.TEXTAFTER(Table2[[#This Row],[rxn]],"-",-1)="SPONT"</f>
        <v>0</v>
      </c>
      <c r="M104" t="str">
        <f>_xlfn.TEXTAFTER(Table2[[#This Row],[rxn]],"-",-1)</f>
        <v>rt5646</v>
      </c>
      <c r="N104">
        <f>_xlfn.XLOOKUP("'PRO-"&amp;Table2[[#This Row],[enz]]&amp;"'",'[1]Sheet2 (2)'!$A:$A,'[1]Sheet2 (2)'!$B:$B,"")</f>
        <v>1</v>
      </c>
    </row>
    <row r="105" spans="1:14" ht="17" hidden="1" x14ac:dyDescent="0.25">
      <c r="A105" s="1" t="s">
        <v>105</v>
      </c>
      <c r="B105" s="1" t="str">
        <f>_xlfn.TEXTBEFORE(Table7[[#This Row],[raw]]," ")</f>
        <v>RXN-AHCYSt_c_rm_REV-SPONT</v>
      </c>
      <c r="C105" s="1"/>
      <c r="D105" s="1">
        <f>_xlfn.NUMBERVALUE(_xlfn.TEXTAFTER(Table7[[#This Row],[raw]]," ",-1))</f>
        <v>13.723826919597199</v>
      </c>
      <c r="G105" t="s">
        <v>3086</v>
      </c>
      <c r="H105" t="s">
        <v>2778</v>
      </c>
      <c r="I105">
        <v>2.9304361987999999E-5</v>
      </c>
      <c r="J105">
        <f>_xlfn.XLOOKUP(Table2[[#This Row],[rxn]],Table7[rxn],Table7[flux],0)</f>
        <v>0</v>
      </c>
      <c r="K105">
        <f>Table2[[#This Row],[flux]]-Table2[[#This Row],[flux in mfs]]</f>
        <v>2.9304361987999999E-5</v>
      </c>
      <c r="L105" t="b">
        <f>_xlfn.TEXTAFTER(Table2[[#This Row],[rxn]],"-",-1)="SPONT"</f>
        <v>1</v>
      </c>
      <c r="M105" t="str">
        <f>_xlfn.TEXTAFTER(Table2[[#This Row],[rxn]],"-",-1)</f>
        <v>SPONT</v>
      </c>
      <c r="N105" t="str">
        <f>_xlfn.XLOOKUP("'PRO-"&amp;Table2[[#This Row],[enz]]&amp;"'",'[1]Sheet2 (2)'!$A:$A,'[1]Sheet2 (2)'!$B:$B,"")</f>
        <v/>
      </c>
    </row>
    <row r="106" spans="1:14" ht="17" x14ac:dyDescent="0.25">
      <c r="A106" s="1" t="s">
        <v>106</v>
      </c>
      <c r="B106" s="1" t="str">
        <f>_xlfn.TEXTBEFORE(Table7[[#This Row],[raw]]," ")</f>
        <v>RXN-AHSERL2_c_FWD-rt8250</v>
      </c>
      <c r="C106" s="1"/>
      <c r="D106" s="1">
        <f>_xlfn.NUMBERVALUE(_xlfn.TEXTAFTER(Table7[[#This Row],[raw]]," ",-1))</f>
        <v>9.2245716154601194</v>
      </c>
      <c r="G106" t="s">
        <v>3153</v>
      </c>
      <c r="H106" t="s">
        <v>2778</v>
      </c>
      <c r="I106">
        <v>2.8128036624041002E-2</v>
      </c>
      <c r="J106">
        <f>_xlfn.XLOOKUP(Table2[[#This Row],[rxn]],Table7[rxn],Table7[flux],0)</f>
        <v>30.757663578071199</v>
      </c>
      <c r="K106">
        <f>Table2[[#This Row],[flux]]-Table2[[#This Row],[flux in mfs]]</f>
        <v>-30.729535541447159</v>
      </c>
      <c r="L106" t="b">
        <f>_xlfn.TEXTAFTER(Table2[[#This Row],[rxn]],"-",-1)="SPONT"</f>
        <v>0</v>
      </c>
      <c r="M106" t="str">
        <f>_xlfn.TEXTAFTER(Table2[[#This Row],[rxn]],"-",-1)</f>
        <v>rt1457</v>
      </c>
      <c r="N106">
        <f>_xlfn.XLOOKUP("'PRO-"&amp;Table2[[#This Row],[enz]]&amp;"'",'[1]Sheet2 (2)'!$A:$A,'[1]Sheet2 (2)'!$B:$B,"")</f>
        <v>1</v>
      </c>
    </row>
    <row r="107" spans="1:14" ht="17" x14ac:dyDescent="0.25">
      <c r="A107" s="1" t="s">
        <v>107</v>
      </c>
      <c r="B107" s="1" t="str">
        <f>_xlfn.TEXTBEFORE(Table7[[#This Row],[raw]]," ")</f>
        <v>RXN-AICART_c_FWD-rt4053</v>
      </c>
      <c r="C107" s="1"/>
      <c r="D107" s="1">
        <f>_xlfn.NUMBERVALUE(_xlfn.TEXTAFTER(Table7[[#This Row],[raw]]," ",-1))</f>
        <v>20.855768746703902</v>
      </c>
      <c r="G107" t="s">
        <v>3158</v>
      </c>
      <c r="H107" t="s">
        <v>2778</v>
      </c>
      <c r="I107">
        <v>2.8128036624041002E-2</v>
      </c>
      <c r="J107">
        <f>_xlfn.XLOOKUP(Table2[[#This Row],[rxn]],Table7[rxn],Table7[flux],0)</f>
        <v>30.757663578071199</v>
      </c>
      <c r="K107">
        <f>Table2[[#This Row],[flux]]-Table2[[#This Row],[flux in mfs]]</f>
        <v>-30.729535541447159</v>
      </c>
      <c r="L107" t="b">
        <f>_xlfn.TEXTAFTER(Table2[[#This Row],[rxn]],"-",-1)="SPONT"</f>
        <v>0</v>
      </c>
      <c r="M107" t="str">
        <f>_xlfn.TEXTAFTER(Table2[[#This Row],[rxn]],"-",-1)</f>
        <v>MET1213</v>
      </c>
      <c r="N107" t="str">
        <f>_xlfn.XLOOKUP("'PRO-"&amp;Table2[[#This Row],[enz]]&amp;"'",'[1]Sheet2 (2)'!$A:$A,'[1]Sheet2 (2)'!$B:$B,"")</f>
        <v/>
      </c>
    </row>
    <row r="108" spans="1:14" ht="17" x14ac:dyDescent="0.25">
      <c r="A108" s="1" t="s">
        <v>108</v>
      </c>
      <c r="B108" s="1" t="str">
        <f>_xlfn.TEXTBEFORE(Table7[[#This Row],[raw]]," ")</f>
        <v>RXN-AIRC1_c_FWD-rt3764</v>
      </c>
      <c r="C108" s="1"/>
      <c r="D108" s="1">
        <f>_xlfn.NUMBERVALUE(_xlfn.TEXTAFTER(Table7[[#This Row],[raw]]," ",-1))</f>
        <v>13.4550646213389</v>
      </c>
      <c r="G108" t="s">
        <v>2809</v>
      </c>
      <c r="H108" t="s">
        <v>2778</v>
      </c>
      <c r="I108">
        <v>2.6092965653244999E-2</v>
      </c>
      <c r="J108">
        <f>_xlfn.XLOOKUP(Table2[[#This Row],[rxn]],Table7[rxn],Table7[flux],0)</f>
        <v>29.452783276800499</v>
      </c>
      <c r="K108">
        <f>Table2[[#This Row],[flux]]-Table2[[#This Row],[flux in mfs]]</f>
        <v>-29.426690311147254</v>
      </c>
      <c r="L108" t="b">
        <f>_xlfn.TEXTAFTER(Table2[[#This Row],[rxn]],"-",-1)="SPONT"</f>
        <v>0</v>
      </c>
      <c r="M108" t="str">
        <f>_xlfn.TEXTAFTER(Table2[[#This Row],[rxn]],"-",-1)</f>
        <v>rt0302</v>
      </c>
      <c r="N108">
        <f>_xlfn.XLOOKUP("'PRO-"&amp;Table2[[#This Row],[enz]]&amp;"'",'[1]Sheet2 (2)'!$A:$A,'[1]Sheet2 (2)'!$B:$B,"")</f>
        <v>1</v>
      </c>
    </row>
    <row r="109" spans="1:14" ht="17" x14ac:dyDescent="0.25">
      <c r="A109" s="1" t="s">
        <v>109</v>
      </c>
      <c r="B109" s="1" t="str">
        <f>_xlfn.TEXTBEFORE(Table7[[#This Row],[raw]]," ")</f>
        <v>RXN-AKGDH_m_FWD-KGDCPLX2</v>
      </c>
      <c r="C109" s="1"/>
      <c r="D109" s="1">
        <f>_xlfn.NUMBERVALUE(_xlfn.TEXTAFTER(Table7[[#This Row],[raw]]," ",-1))</f>
        <v>140.50077107317401</v>
      </c>
      <c r="G109" t="s">
        <v>2810</v>
      </c>
      <c r="H109" t="s">
        <v>2778</v>
      </c>
      <c r="I109">
        <v>2.6092965653244999E-2</v>
      </c>
      <c r="J109">
        <f>_xlfn.XLOOKUP(Table2[[#This Row],[rxn]],Table7[rxn],Table7[flux],0)</f>
        <v>29.452783276800499</v>
      </c>
      <c r="K109">
        <f>Table2[[#This Row],[flux]]-Table2[[#This Row],[flux in mfs]]</f>
        <v>-29.426690311147254</v>
      </c>
      <c r="L109" t="b">
        <f>_xlfn.TEXTAFTER(Table2[[#This Row],[rxn]],"-",-1)="SPONT"</f>
        <v>0</v>
      </c>
      <c r="M109" t="str">
        <f>_xlfn.TEXTAFTER(Table2[[#This Row],[rxn]],"-",-1)</f>
        <v>rt0302</v>
      </c>
      <c r="N109">
        <f>_xlfn.XLOOKUP("'PRO-"&amp;Table2[[#This Row],[enz]]&amp;"'",'[1]Sheet2 (2)'!$A:$A,'[1]Sheet2 (2)'!$B:$B,"")</f>
        <v>1</v>
      </c>
    </row>
    <row r="110" spans="1:14" ht="17" x14ac:dyDescent="0.25">
      <c r="A110" s="1" t="s">
        <v>110</v>
      </c>
      <c r="B110" s="1" t="str">
        <f>_xlfn.TEXTBEFORE(Table7[[#This Row],[raw]]," ")</f>
        <v>RXN-AKGMALta_m_FWD-rt2267</v>
      </c>
      <c r="C110" s="1"/>
      <c r="D110" s="1">
        <f>_xlfn.NUMBERVALUE(_xlfn.TEXTAFTER(Table7[[#This Row],[raw]]," ",-1))</f>
        <v>3923.01471534244</v>
      </c>
      <c r="G110" t="s">
        <v>2811</v>
      </c>
      <c r="H110" t="s">
        <v>2778</v>
      </c>
      <c r="I110">
        <v>2.6092965653244999E-2</v>
      </c>
      <c r="J110">
        <f>_xlfn.XLOOKUP(Table2[[#This Row],[rxn]],Table7[rxn],Table7[flux],0)</f>
        <v>29.452783276800499</v>
      </c>
      <c r="K110">
        <f>Table2[[#This Row],[flux]]-Table2[[#This Row],[flux in mfs]]</f>
        <v>-29.426690311147254</v>
      </c>
      <c r="L110" t="b">
        <f>_xlfn.TEXTAFTER(Table2[[#This Row],[rxn]],"-",-1)="SPONT"</f>
        <v>0</v>
      </c>
      <c r="M110" t="str">
        <f>_xlfn.TEXTAFTER(Table2[[#This Row],[rxn]],"-",-1)</f>
        <v>rt0302</v>
      </c>
      <c r="N110">
        <f>_xlfn.XLOOKUP("'PRO-"&amp;Table2[[#This Row],[enz]]&amp;"'",'[1]Sheet2 (2)'!$A:$A,'[1]Sheet2 (2)'!$B:$B,"")</f>
        <v>1</v>
      </c>
    </row>
    <row r="111" spans="1:14" ht="17" x14ac:dyDescent="0.25">
      <c r="A111" s="1" t="s">
        <v>111</v>
      </c>
      <c r="B111" s="1" t="str">
        <f>_xlfn.TEXTBEFORE(Table7[[#This Row],[raw]]," ")</f>
        <v>RXN-ALAS_m_FWD-rt0309</v>
      </c>
      <c r="C111" s="1"/>
      <c r="D111" s="1">
        <f>_xlfn.NUMBERVALUE(_xlfn.TEXTAFTER(Table7[[#This Row],[raw]]," ",-1))</f>
        <v>8.8904819919349995E-2</v>
      </c>
      <c r="G111" t="s">
        <v>2812</v>
      </c>
      <c r="H111" t="s">
        <v>2778</v>
      </c>
      <c r="I111">
        <v>2.6092965653244999E-2</v>
      </c>
      <c r="J111">
        <f>_xlfn.XLOOKUP(Table2[[#This Row],[rxn]],Table7[rxn],Table7[flux],0)</f>
        <v>29.452783276800499</v>
      </c>
      <c r="K111">
        <f>Table2[[#This Row],[flux]]-Table2[[#This Row],[flux in mfs]]</f>
        <v>-29.426690311147254</v>
      </c>
      <c r="L111" t="b">
        <f>_xlfn.TEXTAFTER(Table2[[#This Row],[rxn]],"-",-1)="SPONT"</f>
        <v>0</v>
      </c>
      <c r="M111" t="str">
        <f>_xlfn.TEXTAFTER(Table2[[#This Row],[rxn]],"-",-1)</f>
        <v>rt0302</v>
      </c>
      <c r="N111">
        <f>_xlfn.XLOOKUP("'PRO-"&amp;Table2[[#This Row],[enz]]&amp;"'",'[1]Sheet2 (2)'!$A:$A,'[1]Sheet2 (2)'!$B:$B,"")</f>
        <v>1</v>
      </c>
    </row>
    <row r="112" spans="1:14" ht="17" x14ac:dyDescent="0.25">
      <c r="A112" s="1" t="s">
        <v>112</v>
      </c>
      <c r="B112" s="1" t="str">
        <f>_xlfn.TEXTBEFORE(Table7[[#This Row],[raw]]," ")</f>
        <v>RXN-ALAt_c_m_FWD-SPONT</v>
      </c>
      <c r="C112" s="1"/>
      <c r="D112" s="1">
        <f>_xlfn.NUMBERVALUE(_xlfn.TEXTAFTER(Table7[[#This Row],[raw]]," ",-1))</f>
        <v>35.517581495888798</v>
      </c>
      <c r="G112" t="s">
        <v>2814</v>
      </c>
      <c r="H112" t="s">
        <v>2778</v>
      </c>
      <c r="I112">
        <v>2.6092965653244999E-2</v>
      </c>
      <c r="J112">
        <f>_xlfn.XLOOKUP(Table2[[#This Row],[rxn]],Table7[rxn],Table7[flux],0)</f>
        <v>29.452783276800499</v>
      </c>
      <c r="K112">
        <f>Table2[[#This Row],[flux]]-Table2[[#This Row],[flux in mfs]]</f>
        <v>-29.426690311147254</v>
      </c>
      <c r="L112" t="b">
        <f>_xlfn.TEXTAFTER(Table2[[#This Row],[rxn]],"-",-1)="SPONT"</f>
        <v>0</v>
      </c>
      <c r="M112" t="str">
        <f>_xlfn.TEXTAFTER(Table2[[#This Row],[rxn]],"-",-1)</f>
        <v>rt0302</v>
      </c>
      <c r="N112">
        <f>_xlfn.XLOOKUP("'PRO-"&amp;Table2[[#This Row],[enz]]&amp;"'",'[1]Sheet2 (2)'!$A:$A,'[1]Sheet2 (2)'!$B:$B,"")</f>
        <v>1</v>
      </c>
    </row>
    <row r="113" spans="1:14" ht="17" x14ac:dyDescent="0.25">
      <c r="A113" s="1" t="s">
        <v>113</v>
      </c>
      <c r="B113" s="1" t="str">
        <f>_xlfn.TEXTBEFORE(Table7[[#This Row],[raw]]," ")</f>
        <v>RXN-ALATA_L_m_REV-rt1267</v>
      </c>
      <c r="C113" s="1"/>
      <c r="D113" s="1">
        <f>_xlfn.NUMBERVALUE(_xlfn.TEXTAFTER(Table7[[#This Row],[raw]]," ",-1))</f>
        <v>35.517581495888798</v>
      </c>
      <c r="G113" t="s">
        <v>2815</v>
      </c>
      <c r="H113" t="s">
        <v>2778</v>
      </c>
      <c r="I113">
        <v>2.6092965653244999E-2</v>
      </c>
      <c r="J113">
        <f>_xlfn.XLOOKUP(Table2[[#This Row],[rxn]],Table7[rxn],Table7[flux],0)</f>
        <v>29.452783276800499</v>
      </c>
      <c r="K113">
        <f>Table2[[#This Row],[flux]]-Table2[[#This Row],[flux in mfs]]</f>
        <v>-29.426690311147254</v>
      </c>
      <c r="L113" t="b">
        <f>_xlfn.TEXTAFTER(Table2[[#This Row],[rxn]],"-",-1)="SPONT"</f>
        <v>0</v>
      </c>
      <c r="M113" t="str">
        <f>_xlfn.TEXTAFTER(Table2[[#This Row],[rxn]],"-",-1)</f>
        <v>rt0302</v>
      </c>
      <c r="N113">
        <f>_xlfn.XLOOKUP("'PRO-"&amp;Table2[[#This Row],[enz]]&amp;"'",'[1]Sheet2 (2)'!$A:$A,'[1]Sheet2 (2)'!$B:$B,"")</f>
        <v>1</v>
      </c>
    </row>
    <row r="114" spans="1:14" ht="17" x14ac:dyDescent="0.25">
      <c r="A114" s="1" t="s">
        <v>114</v>
      </c>
      <c r="B114" s="1" t="str">
        <f>_xlfn.TEXTBEFORE(Table7[[#This Row],[raw]]," ")</f>
        <v>RXN-ALATRS_c_FWD-rt3605</v>
      </c>
      <c r="C114" s="1"/>
      <c r="D114" s="1">
        <f>_xlfn.NUMBERVALUE(_xlfn.TEXTAFTER(Table7[[#This Row],[raw]]," ",-1))</f>
        <v>35.517581495888798</v>
      </c>
      <c r="G114" t="s">
        <v>2816</v>
      </c>
      <c r="H114" t="s">
        <v>2778</v>
      </c>
      <c r="I114">
        <v>2.6092965653244999E-2</v>
      </c>
      <c r="J114">
        <f>_xlfn.XLOOKUP(Table2[[#This Row],[rxn]],Table7[rxn],Table7[flux],0)</f>
        <v>29.452783276800499</v>
      </c>
      <c r="K114">
        <f>Table2[[#This Row],[flux]]-Table2[[#This Row],[flux in mfs]]</f>
        <v>-29.426690311147254</v>
      </c>
      <c r="L114" t="b">
        <f>_xlfn.TEXTAFTER(Table2[[#This Row],[rxn]],"-",-1)="SPONT"</f>
        <v>0</v>
      </c>
      <c r="M114" t="str">
        <f>_xlfn.TEXTAFTER(Table2[[#This Row],[rxn]],"-",-1)</f>
        <v>rt0302</v>
      </c>
      <c r="N114">
        <f>_xlfn.XLOOKUP("'PRO-"&amp;Table2[[#This Row],[enz]]&amp;"'",'[1]Sheet2 (2)'!$A:$A,'[1]Sheet2 (2)'!$B:$B,"")</f>
        <v>1</v>
      </c>
    </row>
    <row r="115" spans="1:14" ht="17" x14ac:dyDescent="0.25">
      <c r="A115" s="1" t="s">
        <v>115</v>
      </c>
      <c r="B115" s="1" t="str">
        <f>_xlfn.TEXTBEFORE(Table7[[#This Row],[raw]]," ")</f>
        <v>RXN-AMETt_c_rm_FWD-SPONT</v>
      </c>
      <c r="C115" s="1"/>
      <c r="D115" s="1">
        <f>_xlfn.NUMBERVALUE(_xlfn.TEXTAFTER(Table7[[#This Row],[raw]]," ",-1))</f>
        <v>13.723826919597199</v>
      </c>
      <c r="G115" t="s">
        <v>2830</v>
      </c>
      <c r="H115" t="s">
        <v>2778</v>
      </c>
      <c r="I115">
        <v>2.6092965653244999E-2</v>
      </c>
      <c r="J115">
        <f>_xlfn.XLOOKUP(Table2[[#This Row],[rxn]],Table7[rxn],Table7[flux],0)</f>
        <v>29.452783276800499</v>
      </c>
      <c r="K115">
        <f>Table2[[#This Row],[flux]]-Table2[[#This Row],[flux in mfs]]</f>
        <v>-29.426690311147254</v>
      </c>
      <c r="L115" t="b">
        <f>_xlfn.TEXTAFTER(Table2[[#This Row],[rxn]],"-",-1)="SPONT"</f>
        <v>0</v>
      </c>
      <c r="M115" t="str">
        <f>_xlfn.TEXTAFTER(Table2[[#This Row],[rxn]],"-",-1)</f>
        <v>rt2190</v>
      </c>
      <c r="N115">
        <f>_xlfn.XLOOKUP("'PRO-"&amp;Table2[[#This Row],[enz]]&amp;"'",'[1]Sheet2 (2)'!$A:$A,'[1]Sheet2 (2)'!$B:$B,"")</f>
        <v>1</v>
      </c>
    </row>
    <row r="116" spans="1:14" ht="17" x14ac:dyDescent="0.25">
      <c r="A116" s="1" t="s">
        <v>116</v>
      </c>
      <c r="B116" s="1" t="str">
        <f>_xlfn.TEXTBEFORE(Table7[[#This Row],[raw]]," ")</f>
        <v>RXN-AMPt_c_l_REV-SPONT</v>
      </c>
      <c r="C116" s="1"/>
      <c r="D116" s="1">
        <f>_xlfn.NUMBERVALUE(_xlfn.TEXTAFTER(Table7[[#This Row],[raw]]," ",-1))</f>
        <v>1.5611162125110999E-2</v>
      </c>
      <c r="G116" t="s">
        <v>2837</v>
      </c>
      <c r="H116" t="s">
        <v>2778</v>
      </c>
      <c r="I116">
        <v>2.6092965653244999E-2</v>
      </c>
      <c r="J116">
        <f>_xlfn.XLOOKUP(Table2[[#This Row],[rxn]],Table7[rxn],Table7[flux],0)</f>
        <v>29.452783276800499</v>
      </c>
      <c r="K116">
        <f>Table2[[#This Row],[flux]]-Table2[[#This Row],[flux in mfs]]</f>
        <v>-29.426690311147254</v>
      </c>
      <c r="L116" t="b">
        <f>_xlfn.TEXTAFTER(Table2[[#This Row],[rxn]],"-",-1)="SPONT"</f>
        <v>0</v>
      </c>
      <c r="M116" t="str">
        <f>_xlfn.TEXTAFTER(Table2[[#This Row],[rxn]],"-",-1)</f>
        <v>rt0409</v>
      </c>
      <c r="N116">
        <f>_xlfn.XLOOKUP("'PRO-"&amp;Table2[[#This Row],[enz]]&amp;"'",'[1]Sheet2 (2)'!$A:$A,'[1]Sheet2 (2)'!$B:$B,"")</f>
        <v>1</v>
      </c>
    </row>
    <row r="117" spans="1:14" ht="17" hidden="1" x14ac:dyDescent="0.25">
      <c r="A117" s="1" t="s">
        <v>117</v>
      </c>
      <c r="B117" s="1" t="str">
        <f>_xlfn.TEXTBEFORE(Table7[[#This Row],[raw]]," ")</f>
        <v>RXN-AMPt_c_rm_REV-SPONT</v>
      </c>
      <c r="C117" s="1"/>
      <c r="D117" s="1">
        <f>_xlfn.NUMBERVALUE(_xlfn.TEXTAFTER(Table7[[#This Row],[raw]]," ",-1))</f>
        <v>0.202812953870079</v>
      </c>
      <c r="G117" t="s">
        <v>3191</v>
      </c>
      <c r="H117" t="s">
        <v>2778</v>
      </c>
      <c r="I117">
        <v>2.6277652258000001E-5</v>
      </c>
      <c r="J117">
        <f>_xlfn.XLOOKUP(Table2[[#This Row],[rxn]],Table7[rxn],Table7[flux],0)</f>
        <v>0</v>
      </c>
      <c r="K117">
        <f>Table2[[#This Row],[flux]]-Table2[[#This Row],[flux in mfs]]</f>
        <v>2.6277652258000001E-5</v>
      </c>
      <c r="L117" t="b">
        <f>_xlfn.TEXTAFTER(Table2[[#This Row],[rxn]],"-",-1)="SPONT"</f>
        <v>1</v>
      </c>
      <c r="M117" t="str">
        <f>_xlfn.TEXTAFTER(Table2[[#This Row],[rxn]],"-",-1)</f>
        <v>SPONT</v>
      </c>
      <c r="N117" t="str">
        <f>_xlfn.XLOOKUP("'PRO-"&amp;Table2[[#This Row],[enz]]&amp;"'",'[1]Sheet2 (2)'!$A:$A,'[1]Sheet2 (2)'!$B:$B,"")</f>
        <v/>
      </c>
    </row>
    <row r="118" spans="1:14" ht="17" x14ac:dyDescent="0.25">
      <c r="A118" s="1" t="s">
        <v>118</v>
      </c>
      <c r="B118" s="1" t="str">
        <f>_xlfn.TEXTBEFORE(Table7[[#This Row],[raw]]," ")</f>
        <v>RXN-ANPRT_c_FWD-rt1532</v>
      </c>
      <c r="C118" s="1"/>
      <c r="D118" s="1">
        <f>_xlfn.NUMBERVALUE(_xlfn.TEXTAFTER(Table7[[#This Row],[raw]]," ",-1))</f>
        <v>4.3509670649226901</v>
      </c>
      <c r="G118" t="s">
        <v>2838</v>
      </c>
      <c r="H118" t="s">
        <v>2778</v>
      </c>
      <c r="I118">
        <v>2.6092965653244999E-2</v>
      </c>
      <c r="J118">
        <f>_xlfn.XLOOKUP(Table2[[#This Row],[rxn]],Table7[rxn],Table7[flux],0)</f>
        <v>29.452783276800499</v>
      </c>
      <c r="K118">
        <f>Table2[[#This Row],[flux]]-Table2[[#This Row],[flux in mfs]]</f>
        <v>-29.426690311147254</v>
      </c>
      <c r="L118" t="b">
        <f>_xlfn.TEXTAFTER(Table2[[#This Row],[rxn]],"-",-1)="SPONT"</f>
        <v>0</v>
      </c>
      <c r="M118" t="str">
        <f>_xlfn.TEXTAFTER(Table2[[#This Row],[rxn]],"-",-1)</f>
        <v>rt0409</v>
      </c>
      <c r="N118">
        <f>_xlfn.XLOOKUP("'PRO-"&amp;Table2[[#This Row],[enz]]&amp;"'",'[1]Sheet2 (2)'!$A:$A,'[1]Sheet2 (2)'!$B:$B,"")</f>
        <v>1</v>
      </c>
    </row>
    <row r="119" spans="1:14" ht="17" x14ac:dyDescent="0.25">
      <c r="A119" s="1" t="s">
        <v>119</v>
      </c>
      <c r="B119" s="1" t="str">
        <f>_xlfn.TEXTBEFORE(Table7[[#This Row],[raw]]," ")</f>
        <v>RXN-ANS_c_FWD-TRP23</v>
      </c>
      <c r="C119" s="1"/>
      <c r="D119" s="1">
        <f>_xlfn.NUMBERVALUE(_xlfn.TEXTAFTER(Table7[[#This Row],[raw]]," ",-1))</f>
        <v>4.3509670649226901</v>
      </c>
      <c r="G119" t="s">
        <v>2839</v>
      </c>
      <c r="H119" t="s">
        <v>2778</v>
      </c>
      <c r="I119">
        <v>2.6092965653244999E-2</v>
      </c>
      <c r="J119">
        <f>_xlfn.XLOOKUP(Table2[[#This Row],[rxn]],Table7[rxn],Table7[flux],0)</f>
        <v>29.452783276800499</v>
      </c>
      <c r="K119">
        <f>Table2[[#This Row],[flux]]-Table2[[#This Row],[flux in mfs]]</f>
        <v>-29.426690311147254</v>
      </c>
      <c r="L119" t="b">
        <f>_xlfn.TEXTAFTER(Table2[[#This Row],[rxn]],"-",-1)="SPONT"</f>
        <v>0</v>
      </c>
      <c r="M119" t="str">
        <f>_xlfn.TEXTAFTER(Table2[[#This Row],[rxn]],"-",-1)</f>
        <v>rt0409</v>
      </c>
      <c r="N119">
        <f>_xlfn.XLOOKUP("'PRO-"&amp;Table2[[#This Row],[enz]]&amp;"'",'[1]Sheet2 (2)'!$A:$A,'[1]Sheet2 (2)'!$B:$B,"")</f>
        <v>1</v>
      </c>
    </row>
    <row r="120" spans="1:14" ht="17" x14ac:dyDescent="0.25">
      <c r="A120" s="1" t="s">
        <v>120</v>
      </c>
      <c r="B120" s="1" t="str">
        <f>_xlfn.TEXTBEFORE(Table7[[#This Row],[raw]]," ")</f>
        <v>RXN-ARGSL_c_FWD-rt3236</v>
      </c>
      <c r="C120" s="1"/>
      <c r="D120" s="1">
        <f>_xlfn.NUMBERVALUE(_xlfn.TEXTAFTER(Table7[[#This Row],[raw]]," ",-1))</f>
        <v>23.3775864985314</v>
      </c>
      <c r="G120" t="s">
        <v>2840</v>
      </c>
      <c r="H120" t="s">
        <v>2778</v>
      </c>
      <c r="I120">
        <v>2.6092965653244999E-2</v>
      </c>
      <c r="J120">
        <f>_xlfn.XLOOKUP(Table2[[#This Row],[rxn]],Table7[rxn],Table7[flux],0)</f>
        <v>29.452783276800499</v>
      </c>
      <c r="K120">
        <f>Table2[[#This Row],[flux]]-Table2[[#This Row],[flux in mfs]]</f>
        <v>-29.426690311147254</v>
      </c>
      <c r="L120" t="b">
        <f>_xlfn.TEXTAFTER(Table2[[#This Row],[rxn]],"-",-1)="SPONT"</f>
        <v>0</v>
      </c>
      <c r="M120" t="str">
        <f>_xlfn.TEXTAFTER(Table2[[#This Row],[rxn]],"-",-1)</f>
        <v>rt0409</v>
      </c>
      <c r="N120">
        <f>_xlfn.XLOOKUP("'PRO-"&amp;Table2[[#This Row],[enz]]&amp;"'",'[1]Sheet2 (2)'!$A:$A,'[1]Sheet2 (2)'!$B:$B,"")</f>
        <v>1</v>
      </c>
    </row>
    <row r="121" spans="1:14" ht="17" x14ac:dyDescent="0.25">
      <c r="A121" s="1" t="s">
        <v>121</v>
      </c>
      <c r="B121" s="1" t="str">
        <f>_xlfn.TEXTBEFORE(Table7[[#This Row],[raw]]," ")</f>
        <v>RXN-ARGSS_c_FWD-rt7828</v>
      </c>
      <c r="C121" s="1"/>
      <c r="D121" s="1">
        <f>_xlfn.NUMBERVALUE(_xlfn.TEXTAFTER(Table7[[#This Row],[raw]]," ",-1))</f>
        <v>23.3775864985314</v>
      </c>
      <c r="G121" t="s">
        <v>2842</v>
      </c>
      <c r="H121" t="s">
        <v>2778</v>
      </c>
      <c r="I121">
        <v>2.6092965653244999E-2</v>
      </c>
      <c r="J121">
        <f>_xlfn.XLOOKUP(Table2[[#This Row],[rxn]],Table7[rxn],Table7[flux],0)</f>
        <v>29.452783276800499</v>
      </c>
      <c r="K121">
        <f>Table2[[#This Row],[flux]]-Table2[[#This Row],[flux in mfs]]</f>
        <v>-29.426690311147254</v>
      </c>
      <c r="L121" t="b">
        <f>_xlfn.TEXTAFTER(Table2[[#This Row],[rxn]],"-",-1)="SPONT"</f>
        <v>0</v>
      </c>
      <c r="M121" t="str">
        <f>_xlfn.TEXTAFTER(Table2[[#This Row],[rxn]],"-",-1)</f>
        <v>rt0409</v>
      </c>
      <c r="N121">
        <f>_xlfn.XLOOKUP("'PRO-"&amp;Table2[[#This Row],[enz]]&amp;"'",'[1]Sheet2 (2)'!$A:$A,'[1]Sheet2 (2)'!$B:$B,"")</f>
        <v>1</v>
      </c>
    </row>
    <row r="122" spans="1:14" ht="17" x14ac:dyDescent="0.25">
      <c r="A122" s="1" t="s">
        <v>122</v>
      </c>
      <c r="B122" s="1" t="str">
        <f>_xlfn.TEXTBEFORE(Table7[[#This Row],[raw]]," ")</f>
        <v>RXN-ARGTRS_c_FWD-rt1711</v>
      </c>
      <c r="C122" s="1"/>
      <c r="D122" s="1">
        <f>_xlfn.NUMBERVALUE(_xlfn.TEXTAFTER(Table7[[#This Row],[raw]]," ",-1))</f>
        <v>23.3775864985314</v>
      </c>
      <c r="G122" t="s">
        <v>2843</v>
      </c>
      <c r="H122" t="s">
        <v>2778</v>
      </c>
      <c r="I122">
        <v>2.6092965653244999E-2</v>
      </c>
      <c r="J122">
        <f>_xlfn.XLOOKUP(Table2[[#This Row],[rxn]],Table7[rxn],Table7[flux],0)</f>
        <v>29.452783276800499</v>
      </c>
      <c r="K122">
        <f>Table2[[#This Row],[flux]]-Table2[[#This Row],[flux in mfs]]</f>
        <v>-29.426690311147254</v>
      </c>
      <c r="L122" t="b">
        <f>_xlfn.TEXTAFTER(Table2[[#This Row],[rxn]],"-",-1)="SPONT"</f>
        <v>0</v>
      </c>
      <c r="M122" t="str">
        <f>_xlfn.TEXTAFTER(Table2[[#This Row],[rxn]],"-",-1)</f>
        <v>rt0409</v>
      </c>
      <c r="N122">
        <f>_xlfn.XLOOKUP("'PRO-"&amp;Table2[[#This Row],[enz]]&amp;"'",'[1]Sheet2 (2)'!$A:$A,'[1]Sheet2 (2)'!$B:$B,"")</f>
        <v>1</v>
      </c>
    </row>
    <row r="123" spans="1:14" ht="17" hidden="1" x14ac:dyDescent="0.25">
      <c r="A123" s="1" t="s">
        <v>123</v>
      </c>
      <c r="B123" s="1" t="str">
        <f>_xlfn.TEXTBEFORE(Table7[[#This Row],[raw]]," ")</f>
        <v>RXN-ASAD_c_FWD-rt1962</v>
      </c>
      <c r="C123" s="1"/>
      <c r="D123" s="1">
        <f>_xlfn.NUMBERVALUE(_xlfn.TEXTAFTER(Table7[[#This Row],[raw]]," ",-1))</f>
        <v>36.788148849574902</v>
      </c>
      <c r="G123" t="s">
        <v>3297</v>
      </c>
      <c r="H123" t="s">
        <v>2778</v>
      </c>
      <c r="I123">
        <v>2.0403657827E-5</v>
      </c>
      <c r="J123">
        <f>_xlfn.XLOOKUP(Table2[[#This Row],[rxn]],Table7[rxn],Table7[flux],0)</f>
        <v>0</v>
      </c>
      <c r="K123">
        <f>Table2[[#This Row],[flux]]-Table2[[#This Row],[flux in mfs]]</f>
        <v>2.0403657827E-5</v>
      </c>
      <c r="L123" t="b">
        <f>_xlfn.TEXTAFTER(Table2[[#This Row],[rxn]],"-",-1)="SPONT"</f>
        <v>1</v>
      </c>
      <c r="M123" t="str">
        <f>_xlfn.TEXTAFTER(Table2[[#This Row],[rxn]],"-",-1)</f>
        <v>SPONT</v>
      </c>
      <c r="N123" t="str">
        <f>_xlfn.XLOOKUP("'PRO-"&amp;Table2[[#This Row],[enz]]&amp;"'",'[1]Sheet2 (2)'!$A:$A,'[1]Sheet2 (2)'!$B:$B,"")</f>
        <v/>
      </c>
    </row>
    <row r="124" spans="1:14" ht="17" x14ac:dyDescent="0.25">
      <c r="A124" s="1" t="s">
        <v>124</v>
      </c>
      <c r="B124" s="1" t="str">
        <f>_xlfn.TEXTBEFORE(Table7[[#This Row],[raw]]," ")</f>
        <v>RXN-ASNS1_c_FWD-rt6769</v>
      </c>
      <c r="C124" s="1"/>
      <c r="D124" s="1">
        <f>_xlfn.NUMBERVALUE(_xlfn.TEXTAFTER(Table7[[#This Row],[raw]]," ",-1))</f>
        <v>8.4583437723949597</v>
      </c>
      <c r="G124" t="s">
        <v>2844</v>
      </c>
      <c r="H124" t="s">
        <v>2778</v>
      </c>
      <c r="I124">
        <v>2.6092965653244999E-2</v>
      </c>
      <c r="J124">
        <f>_xlfn.XLOOKUP(Table2[[#This Row],[rxn]],Table7[rxn],Table7[flux],0)</f>
        <v>29.452783276800499</v>
      </c>
      <c r="K124">
        <f>Table2[[#This Row],[flux]]-Table2[[#This Row],[flux in mfs]]</f>
        <v>-29.426690311147254</v>
      </c>
      <c r="L124" t="b">
        <f>_xlfn.TEXTAFTER(Table2[[#This Row],[rxn]],"-",-1)="SPONT"</f>
        <v>0</v>
      </c>
      <c r="M124" t="str">
        <f>_xlfn.TEXTAFTER(Table2[[#This Row],[rxn]],"-",-1)</f>
        <v>rt0409</v>
      </c>
      <c r="N124">
        <f>_xlfn.XLOOKUP("'PRO-"&amp;Table2[[#This Row],[enz]]&amp;"'",'[1]Sheet2 (2)'!$A:$A,'[1]Sheet2 (2)'!$B:$B,"")</f>
        <v>1</v>
      </c>
    </row>
    <row r="125" spans="1:14" ht="17" hidden="1" x14ac:dyDescent="0.25">
      <c r="A125" s="1" t="s">
        <v>125</v>
      </c>
      <c r="B125" s="1" t="str">
        <f>_xlfn.TEXTBEFORE(Table7[[#This Row],[raw]]," ")</f>
        <v>RXN-ASNTRS_c_FWD-rt0799</v>
      </c>
      <c r="C125" s="1"/>
      <c r="D125" s="1">
        <f>_xlfn.NUMBERVALUE(_xlfn.TEXTAFTER(Table7[[#This Row],[raw]]," ",-1))</f>
        <v>8.4583437723949597</v>
      </c>
      <c r="G125" t="s">
        <v>3192</v>
      </c>
      <c r="H125" t="s">
        <v>2778</v>
      </c>
      <c r="I125">
        <v>1.9514214040000001E-5</v>
      </c>
      <c r="J125">
        <f>_xlfn.XLOOKUP(Table2[[#This Row],[rxn]],Table7[rxn],Table7[flux],0)</f>
        <v>0</v>
      </c>
      <c r="K125">
        <f>Table2[[#This Row],[flux]]-Table2[[#This Row],[flux in mfs]]</f>
        <v>1.9514214040000001E-5</v>
      </c>
      <c r="L125" t="b">
        <f>_xlfn.TEXTAFTER(Table2[[#This Row],[rxn]],"-",-1)="SPONT"</f>
        <v>1</v>
      </c>
      <c r="M125" t="str">
        <f>_xlfn.TEXTAFTER(Table2[[#This Row],[rxn]],"-",-1)</f>
        <v>SPONT</v>
      </c>
      <c r="N125" t="str">
        <f>_xlfn.XLOOKUP("'PRO-"&amp;Table2[[#This Row],[enz]]&amp;"'",'[1]Sheet2 (2)'!$A:$A,'[1]Sheet2 (2)'!$B:$B,"")</f>
        <v/>
      </c>
    </row>
    <row r="126" spans="1:14" ht="17" x14ac:dyDescent="0.25">
      <c r="A126" s="1" t="s">
        <v>126</v>
      </c>
      <c r="B126" s="1" t="str">
        <f>_xlfn.TEXTBEFORE(Table7[[#This Row],[raw]]," ")</f>
        <v>RXN-ASPCT_c_FWD-rt8313</v>
      </c>
      <c r="C126" s="1"/>
      <c r="D126" s="1">
        <f>_xlfn.NUMBERVALUE(_xlfn.TEXTAFTER(Table7[[#This Row],[raw]]," ",-1))</f>
        <v>13.9653685216764</v>
      </c>
      <c r="G126" t="s">
        <v>2862</v>
      </c>
      <c r="H126" t="s">
        <v>2778</v>
      </c>
      <c r="I126">
        <v>2.6092965653244999E-2</v>
      </c>
      <c r="J126">
        <f>_xlfn.XLOOKUP(Table2[[#This Row],[rxn]],Table7[rxn],Table7[flux],0)</f>
        <v>29.452783276800499</v>
      </c>
      <c r="K126">
        <f>Table2[[#This Row],[flux]]-Table2[[#This Row],[flux in mfs]]</f>
        <v>-29.426690311147254</v>
      </c>
      <c r="L126" t="b">
        <f>_xlfn.TEXTAFTER(Table2[[#This Row],[rxn]],"-",-1)="SPONT"</f>
        <v>0</v>
      </c>
      <c r="M126" t="str">
        <f>_xlfn.TEXTAFTER(Table2[[#This Row],[rxn]],"-",-1)</f>
        <v>rt0302</v>
      </c>
      <c r="N126">
        <f>_xlfn.XLOOKUP("'PRO-"&amp;Table2[[#This Row],[enz]]&amp;"'",'[1]Sheet2 (2)'!$A:$A,'[1]Sheet2 (2)'!$B:$B,"")</f>
        <v>1</v>
      </c>
    </row>
    <row r="127" spans="1:14" ht="17" x14ac:dyDescent="0.25">
      <c r="A127" s="1" t="s">
        <v>127</v>
      </c>
      <c r="B127" s="1" t="str">
        <f>_xlfn.TEXTBEFORE(Table7[[#This Row],[raw]]," ")</f>
        <v>RXN-ASPGLUt_c_m_FWD-rt8431</v>
      </c>
      <c r="C127" s="1"/>
      <c r="D127" s="1">
        <f>_xlfn.NUMBERVALUE(_xlfn.TEXTAFTER(Table7[[#This Row],[raw]]," ",-1))</f>
        <v>3704.8303027745101</v>
      </c>
      <c r="G127" t="s">
        <v>2991</v>
      </c>
      <c r="H127" t="s">
        <v>2778</v>
      </c>
      <c r="I127">
        <v>2.6092965653244999E-2</v>
      </c>
      <c r="J127">
        <f>_xlfn.XLOOKUP(Table2[[#This Row],[rxn]],Table7[rxn],Table7[flux],0)</f>
        <v>29.452783276800499</v>
      </c>
      <c r="K127">
        <f>Table2[[#This Row],[flux]]-Table2[[#This Row],[flux in mfs]]</f>
        <v>-29.426690311147254</v>
      </c>
      <c r="L127" t="b">
        <f>_xlfn.TEXTAFTER(Table2[[#This Row],[rxn]],"-",-1)="SPONT"</f>
        <v>0</v>
      </c>
      <c r="M127" t="str">
        <f>_xlfn.TEXTAFTER(Table2[[#This Row],[rxn]],"-",-1)</f>
        <v>rt0302</v>
      </c>
      <c r="N127">
        <f>_xlfn.XLOOKUP("'PRO-"&amp;Table2[[#This Row],[enz]]&amp;"'",'[1]Sheet2 (2)'!$A:$A,'[1]Sheet2 (2)'!$B:$B,"")</f>
        <v>1</v>
      </c>
    </row>
    <row r="128" spans="1:14" ht="17" x14ac:dyDescent="0.25">
      <c r="A128" s="1" t="s">
        <v>128</v>
      </c>
      <c r="B128" s="1" t="str">
        <f>_xlfn.TEXTBEFORE(Table7[[#This Row],[raw]]," ")</f>
        <v>RXN-ASPK_c_FWD-rt6294</v>
      </c>
      <c r="C128" s="1"/>
      <c r="D128" s="1">
        <f>_xlfn.NUMBERVALUE(_xlfn.TEXTAFTER(Table7[[#This Row],[raw]]," ",-1))</f>
        <v>36.788148849574902</v>
      </c>
      <c r="G128" t="s">
        <v>2992</v>
      </c>
      <c r="H128" t="s">
        <v>2778</v>
      </c>
      <c r="I128">
        <v>2.6092965653244999E-2</v>
      </c>
      <c r="J128">
        <f>_xlfn.XLOOKUP(Table2[[#This Row],[rxn]],Table7[rxn],Table7[flux],0)</f>
        <v>29.452783276800499</v>
      </c>
      <c r="K128">
        <f>Table2[[#This Row],[flux]]-Table2[[#This Row],[flux in mfs]]</f>
        <v>-29.426690311147254</v>
      </c>
      <c r="L128" t="b">
        <f>_xlfn.TEXTAFTER(Table2[[#This Row],[rxn]],"-",-1)="SPONT"</f>
        <v>0</v>
      </c>
      <c r="M128" t="str">
        <f>_xlfn.TEXTAFTER(Table2[[#This Row],[rxn]],"-",-1)</f>
        <v>rt0302</v>
      </c>
      <c r="N128">
        <f>_xlfn.XLOOKUP("'PRO-"&amp;Table2[[#This Row],[enz]]&amp;"'",'[1]Sheet2 (2)'!$A:$A,'[1]Sheet2 (2)'!$B:$B,"")</f>
        <v>1</v>
      </c>
    </row>
    <row r="129" spans="1:14" ht="17" x14ac:dyDescent="0.25">
      <c r="A129" s="1" t="s">
        <v>129</v>
      </c>
      <c r="B129" s="1" t="str">
        <f>_xlfn.TEXTBEFORE(Table7[[#This Row],[raw]]," ")</f>
        <v>RXN-ASPTA_c_FWD-rt0568_c</v>
      </c>
      <c r="C129" s="1"/>
      <c r="D129" s="1">
        <f>_xlfn.NUMBERVALUE(_xlfn.TEXTAFTER(Table7[[#This Row],[raw]]," ",-1))</f>
        <v>3577.9032424838101</v>
      </c>
      <c r="G129" t="s">
        <v>2993</v>
      </c>
      <c r="H129" t="s">
        <v>2778</v>
      </c>
      <c r="I129">
        <v>2.6092965653244999E-2</v>
      </c>
      <c r="J129">
        <f>_xlfn.XLOOKUP(Table2[[#This Row],[rxn]],Table7[rxn],Table7[flux],0)</f>
        <v>29.452783276800499</v>
      </c>
      <c r="K129">
        <f>Table2[[#This Row],[flux]]-Table2[[#This Row],[flux in mfs]]</f>
        <v>-29.426690311147254</v>
      </c>
      <c r="L129" t="b">
        <f>_xlfn.TEXTAFTER(Table2[[#This Row],[rxn]],"-",-1)="SPONT"</f>
        <v>0</v>
      </c>
      <c r="M129" t="str">
        <f>_xlfn.TEXTAFTER(Table2[[#This Row],[rxn]],"-",-1)</f>
        <v>rt0302</v>
      </c>
      <c r="N129">
        <f>_xlfn.XLOOKUP("'PRO-"&amp;Table2[[#This Row],[enz]]&amp;"'",'[1]Sheet2 (2)'!$A:$A,'[1]Sheet2 (2)'!$B:$B,"")</f>
        <v>1</v>
      </c>
    </row>
    <row r="130" spans="1:14" ht="17" x14ac:dyDescent="0.25">
      <c r="A130" s="1" t="s">
        <v>130</v>
      </c>
      <c r="B130" s="1" t="str">
        <f>_xlfn.TEXTBEFORE(Table7[[#This Row],[raw]]," ")</f>
        <v>RXN-ASPTAi_m_FWD-rt5562_m</v>
      </c>
      <c r="C130" s="1"/>
      <c r="D130" s="1">
        <f>_xlfn.NUMBERVALUE(_xlfn.TEXTAFTER(Table7[[#This Row],[raw]]," ",-1))</f>
        <v>3704.8303027745101</v>
      </c>
      <c r="G130" t="s">
        <v>2994</v>
      </c>
      <c r="H130" t="s">
        <v>2778</v>
      </c>
      <c r="I130">
        <v>2.6092965653244999E-2</v>
      </c>
      <c r="J130">
        <f>_xlfn.XLOOKUP(Table2[[#This Row],[rxn]],Table7[rxn],Table7[flux],0)</f>
        <v>29.452783276800499</v>
      </c>
      <c r="K130">
        <f>Table2[[#This Row],[flux]]-Table2[[#This Row],[flux in mfs]]</f>
        <v>-29.426690311147254</v>
      </c>
      <c r="L130" t="b">
        <f>_xlfn.TEXTAFTER(Table2[[#This Row],[rxn]],"-",-1)="SPONT"</f>
        <v>0</v>
      </c>
      <c r="M130" t="str">
        <f>_xlfn.TEXTAFTER(Table2[[#This Row],[rxn]],"-",-1)</f>
        <v>rt0302</v>
      </c>
      <c r="N130">
        <f>_xlfn.XLOOKUP("'PRO-"&amp;Table2[[#This Row],[enz]]&amp;"'",'[1]Sheet2 (2)'!$A:$A,'[1]Sheet2 (2)'!$B:$B,"")</f>
        <v>1</v>
      </c>
    </row>
    <row r="131" spans="1:14" ht="17" hidden="1" x14ac:dyDescent="0.25">
      <c r="A131" s="1" t="s">
        <v>131</v>
      </c>
      <c r="B131" s="1" t="str">
        <f>_xlfn.TEXTBEFORE(Table7[[#This Row],[raw]]," ")</f>
        <v>RXN-ASPTRS_c_FWD-rt5890</v>
      </c>
      <c r="C131" s="1"/>
      <c r="D131" s="1">
        <f>_xlfn.NUMBERVALUE(_xlfn.TEXTAFTER(Table7[[#This Row],[raw]]," ",-1))</f>
        <v>18.1472941048801</v>
      </c>
      <c r="G131" t="s">
        <v>3362</v>
      </c>
      <c r="H131" t="s">
        <v>2778</v>
      </c>
      <c r="I131">
        <v>9.8448833390000002E-6</v>
      </c>
      <c r="J131">
        <f>_xlfn.XLOOKUP(Table2[[#This Row],[rxn]],Table7[rxn],Table7[flux],0)</f>
        <v>0</v>
      </c>
      <c r="K131">
        <f>Table2[[#This Row],[flux]]-Table2[[#This Row],[flux in mfs]]</f>
        <v>9.8448833390000002E-6</v>
      </c>
      <c r="L131" t="b">
        <f>_xlfn.TEXTAFTER(Table2[[#This Row],[rxn]],"-",-1)="SPONT"</f>
        <v>1</v>
      </c>
      <c r="M131" t="str">
        <f>_xlfn.TEXTAFTER(Table2[[#This Row],[rxn]],"-",-1)</f>
        <v>SPONT</v>
      </c>
      <c r="N131" t="str">
        <f>_xlfn.XLOOKUP("'PRO-"&amp;Table2[[#This Row],[enz]]&amp;"'",'[1]Sheet2 (2)'!$A:$A,'[1]Sheet2 (2)'!$B:$B,"")</f>
        <v/>
      </c>
    </row>
    <row r="132" spans="1:14" ht="17" x14ac:dyDescent="0.25">
      <c r="A132" s="1" t="s">
        <v>132</v>
      </c>
      <c r="B132" s="1" t="str">
        <f>_xlfn.TEXTBEFORE(Table7[[#This Row],[raw]]," ")</f>
        <v>RXN-ATPASEP2e_c_FWD-rt0602_c</v>
      </c>
      <c r="C132" s="1"/>
      <c r="D132" s="1">
        <f>_xlfn.NUMBERVALUE(_xlfn.TEXTAFTER(Table7[[#This Row],[raw]]," ",-1))</f>
        <v>261.07265283341201</v>
      </c>
      <c r="G132" t="s">
        <v>2996</v>
      </c>
      <c r="H132" t="s">
        <v>2778</v>
      </c>
      <c r="I132">
        <v>2.6092965653244999E-2</v>
      </c>
      <c r="J132">
        <f>_xlfn.XLOOKUP(Table2[[#This Row],[rxn]],Table7[rxn],Table7[flux],0)</f>
        <v>29.452783276800499</v>
      </c>
      <c r="K132">
        <f>Table2[[#This Row],[flux]]-Table2[[#This Row],[flux in mfs]]</f>
        <v>-29.426690311147254</v>
      </c>
      <c r="L132" t="b">
        <f>_xlfn.TEXTAFTER(Table2[[#This Row],[rxn]],"-",-1)="SPONT"</f>
        <v>0</v>
      </c>
      <c r="M132" t="str">
        <f>_xlfn.TEXTAFTER(Table2[[#This Row],[rxn]],"-",-1)</f>
        <v>rt0302</v>
      </c>
      <c r="N132">
        <f>_xlfn.XLOOKUP("'PRO-"&amp;Table2[[#This Row],[enz]]&amp;"'",'[1]Sheet2 (2)'!$A:$A,'[1]Sheet2 (2)'!$B:$B,"")</f>
        <v>1</v>
      </c>
    </row>
    <row r="133" spans="1:14" ht="17" x14ac:dyDescent="0.25">
      <c r="A133" s="1" t="s">
        <v>133</v>
      </c>
      <c r="B133" s="1" t="str">
        <f>_xlfn.TEXTBEFORE(Table7[[#This Row],[raw]]," ")</f>
        <v>RXN-ATPM_c_FWD-SPONT</v>
      </c>
      <c r="C133" s="1"/>
      <c r="D133" s="1">
        <f>_xlfn.NUMBERVALUE(_xlfn.TEXTAFTER(Table7[[#This Row],[raw]]," ",-1))</f>
        <v>1312.8602753907301</v>
      </c>
      <c r="G133" t="s">
        <v>2997</v>
      </c>
      <c r="H133" t="s">
        <v>2778</v>
      </c>
      <c r="I133">
        <v>2.6092965653244999E-2</v>
      </c>
      <c r="J133">
        <f>_xlfn.XLOOKUP(Table2[[#This Row],[rxn]],Table7[rxn],Table7[flux],0)</f>
        <v>29.452783276800499</v>
      </c>
      <c r="K133">
        <f>Table2[[#This Row],[flux]]-Table2[[#This Row],[flux in mfs]]</f>
        <v>-29.426690311147254</v>
      </c>
      <c r="L133" t="b">
        <f>_xlfn.TEXTAFTER(Table2[[#This Row],[rxn]],"-",-1)="SPONT"</f>
        <v>0</v>
      </c>
      <c r="M133" t="str">
        <f>_xlfn.TEXTAFTER(Table2[[#This Row],[rxn]],"-",-1)</f>
        <v>rt0302</v>
      </c>
      <c r="N133">
        <f>_xlfn.XLOOKUP("'PRO-"&amp;Table2[[#This Row],[enz]]&amp;"'",'[1]Sheet2 (2)'!$A:$A,'[1]Sheet2 (2)'!$B:$B,"")</f>
        <v>1</v>
      </c>
    </row>
    <row r="134" spans="1:14" ht="17" x14ac:dyDescent="0.25">
      <c r="A134" s="1" t="s">
        <v>134</v>
      </c>
      <c r="B134" s="1" t="str">
        <f>_xlfn.TEXTBEFORE(Table7[[#This Row],[raw]]," ")</f>
        <v>RXN-ATPPRT_c_FWD-rt1520</v>
      </c>
      <c r="C134" s="1"/>
      <c r="D134" s="1">
        <f>_xlfn.NUMBERVALUE(_xlfn.TEXTAFTER(Table7[[#This Row],[raw]]," ",-1))</f>
        <v>7.4007041253650101</v>
      </c>
      <c r="G134" t="s">
        <v>2998</v>
      </c>
      <c r="H134" t="s">
        <v>2778</v>
      </c>
      <c r="I134">
        <v>2.6092965653244999E-2</v>
      </c>
      <c r="J134">
        <f>_xlfn.XLOOKUP(Table2[[#This Row],[rxn]],Table7[rxn],Table7[flux],0)</f>
        <v>29.452783276800499</v>
      </c>
      <c r="K134">
        <f>Table2[[#This Row],[flux]]-Table2[[#This Row],[flux in mfs]]</f>
        <v>-29.426690311147254</v>
      </c>
      <c r="L134" t="b">
        <f>_xlfn.TEXTAFTER(Table2[[#This Row],[rxn]],"-",-1)="SPONT"</f>
        <v>0</v>
      </c>
      <c r="M134" t="str">
        <f>_xlfn.TEXTAFTER(Table2[[#This Row],[rxn]],"-",-1)</f>
        <v>rt0302</v>
      </c>
      <c r="N134">
        <f>_xlfn.XLOOKUP("'PRO-"&amp;Table2[[#This Row],[enz]]&amp;"'",'[1]Sheet2 (2)'!$A:$A,'[1]Sheet2 (2)'!$B:$B,"")</f>
        <v>1</v>
      </c>
    </row>
    <row r="135" spans="1:14" ht="17" x14ac:dyDescent="0.25">
      <c r="A135" s="1" t="s">
        <v>135</v>
      </c>
      <c r="B135" s="1" t="str">
        <f>_xlfn.TEXTBEFORE(Table7[[#This Row],[raw]]," ")</f>
        <v>RXN-ATPS_m_FWD-ATPSCPLX</v>
      </c>
      <c r="C135" s="1"/>
      <c r="D135" s="1">
        <f>_xlfn.NUMBERVALUE(_xlfn.TEXTAFTER(Table7[[#This Row],[raw]]," ",-1))</f>
        <v>6849.00999592671</v>
      </c>
      <c r="G135" t="s">
        <v>2801</v>
      </c>
      <c r="H135" t="s">
        <v>2778</v>
      </c>
      <c r="I135">
        <v>2.5936922053977001E-2</v>
      </c>
      <c r="J135">
        <f>_xlfn.XLOOKUP(Table2[[#This Row],[rxn]],Table7[rxn],Table7[flux],0)</f>
        <v>29.276646981216199</v>
      </c>
      <c r="K135">
        <f>Table2[[#This Row],[flux]]-Table2[[#This Row],[flux in mfs]]</f>
        <v>-29.250710059162223</v>
      </c>
      <c r="L135" t="b">
        <f>_xlfn.TEXTAFTER(Table2[[#This Row],[rxn]],"-",-1)="SPONT"</f>
        <v>0</v>
      </c>
      <c r="M135" t="str">
        <f>_xlfn.TEXTAFTER(Table2[[#This Row],[rxn]],"-",-1)</f>
        <v>rt0150</v>
      </c>
      <c r="N135">
        <f>_xlfn.XLOOKUP("'PRO-"&amp;Table2[[#This Row],[enz]]&amp;"'",'[1]Sheet2 (2)'!$A:$A,'[1]Sheet2 (2)'!$B:$B,"")</f>
        <v>1</v>
      </c>
    </row>
    <row r="136" spans="1:14" ht="17" x14ac:dyDescent="0.25">
      <c r="A136" s="1" t="s">
        <v>136</v>
      </c>
      <c r="B136" s="1" t="str">
        <f>_xlfn.TEXTBEFORE(Table7[[#This Row],[raw]]," ")</f>
        <v>RXN-ATPt_c_l_FWD-SPONT</v>
      </c>
      <c r="C136" s="1"/>
      <c r="D136" s="1">
        <f>_xlfn.NUMBERVALUE(_xlfn.TEXTAFTER(Table7[[#This Row],[raw]]," ",-1))</f>
        <v>1.5611162125110999E-2</v>
      </c>
      <c r="G136" t="s">
        <v>4747</v>
      </c>
      <c r="H136" t="s">
        <v>2778</v>
      </c>
      <c r="I136">
        <v>2.5936922053977001E-2</v>
      </c>
      <c r="J136">
        <f>_xlfn.XLOOKUP(Table2[[#This Row],[rxn]],Table7[rxn],Table7[flux],0)</f>
        <v>29.276646981216199</v>
      </c>
      <c r="K136">
        <f>Table2[[#This Row],[flux]]-Table2[[#This Row],[flux in mfs]]</f>
        <v>-29.250710059162223</v>
      </c>
      <c r="L136" t="b">
        <f>_xlfn.TEXTAFTER(Table2[[#This Row],[rxn]],"-",-1)="SPONT"</f>
        <v>0</v>
      </c>
      <c r="M136" t="str">
        <f>_xlfn.TEXTAFTER(Table2[[#This Row],[rxn]],"-",-1)</f>
        <v>CARB5</v>
      </c>
      <c r="N136" t="str">
        <f>_xlfn.XLOOKUP("'PRO-"&amp;Table2[[#This Row],[enz]]&amp;"'",'[1]Sheet2 (2)'!$A:$A,'[1]Sheet2 (2)'!$B:$B,"")</f>
        <v/>
      </c>
    </row>
    <row r="137" spans="1:14" ht="17" x14ac:dyDescent="0.25">
      <c r="A137" s="1" t="s">
        <v>137</v>
      </c>
      <c r="B137" s="1" t="str">
        <f>_xlfn.TEXTBEFORE(Table7[[#This Row],[raw]]," ")</f>
        <v>RXN-ATPt_c_rm_FWD-SPONT</v>
      </c>
      <c r="C137" s="1"/>
      <c r="D137" s="1">
        <f>_xlfn.NUMBERVALUE(_xlfn.TEXTAFTER(Table7[[#This Row],[raw]]," ",-1))</f>
        <v>0.202812953870079</v>
      </c>
      <c r="G137" t="s">
        <v>3100</v>
      </c>
      <c r="H137" t="s">
        <v>2778</v>
      </c>
      <c r="I137">
        <v>1.7869010804451999E-2</v>
      </c>
      <c r="J137">
        <f>_xlfn.XLOOKUP(Table2[[#This Row],[rxn]],Table7[rxn],Table7[flux],0)</f>
        <v>27.563577234114799</v>
      </c>
      <c r="K137">
        <f>Table2[[#This Row],[flux]]-Table2[[#This Row],[flux in mfs]]</f>
        <v>-27.545708223310346</v>
      </c>
      <c r="L137" t="b">
        <f>_xlfn.TEXTAFTER(Table2[[#This Row],[rxn]],"-",-1)="SPONT"</f>
        <v>0</v>
      </c>
      <c r="M137" t="str">
        <f>_xlfn.TEXTAFTER(Table2[[#This Row],[rxn]],"-",-1)</f>
        <v>rt0283</v>
      </c>
      <c r="N137">
        <f>_xlfn.XLOOKUP("'PRO-"&amp;Table2[[#This Row],[enz]]&amp;"'",'[1]Sheet2 (2)'!$A:$A,'[1]Sheet2 (2)'!$B:$B,"")</f>
        <v>1</v>
      </c>
    </row>
    <row r="138" spans="1:14" ht="17" x14ac:dyDescent="0.25">
      <c r="A138" s="1" t="s">
        <v>138</v>
      </c>
      <c r="B138" s="1" t="str">
        <f>_xlfn.TEXTBEFORE(Table7[[#This Row],[raw]]," ")</f>
        <v>RXN-BPNT_c_FWD-rt2305</v>
      </c>
      <c r="C138" s="1"/>
      <c r="D138" s="1">
        <f>_xlfn.NUMBERVALUE(_xlfn.TEXTAFTER(Table7[[#This Row],[raw]]," ",-1))</f>
        <v>9.2245716154601194</v>
      </c>
      <c r="G138" t="s">
        <v>3334</v>
      </c>
      <c r="H138" t="s">
        <v>2778</v>
      </c>
      <c r="I138">
        <v>1.7869010804451999E-2</v>
      </c>
      <c r="J138">
        <f>_xlfn.XLOOKUP(Table2[[#This Row],[rxn]],Table7[rxn],Table7[flux],0)</f>
        <v>27.563577234114799</v>
      </c>
      <c r="K138">
        <f>Table2[[#This Row],[flux]]-Table2[[#This Row],[flux in mfs]]</f>
        <v>-27.545708223310346</v>
      </c>
      <c r="L138" t="b">
        <f>_xlfn.TEXTAFTER(Table2[[#This Row],[rxn]],"-",-1)="SPONT"</f>
        <v>0</v>
      </c>
      <c r="M138" t="str">
        <f>_xlfn.TEXTAFTER(Table2[[#This Row],[rxn]],"-",-1)</f>
        <v>rt1374</v>
      </c>
      <c r="N138">
        <f>_xlfn.XLOOKUP("'PRO-"&amp;Table2[[#This Row],[enz]]&amp;"'",'[1]Sheet2 (2)'!$A:$A,'[1]Sheet2 (2)'!$B:$B,"")</f>
        <v>1</v>
      </c>
    </row>
    <row r="139" spans="1:14" ht="17" x14ac:dyDescent="0.25">
      <c r="A139" s="1" t="s">
        <v>139</v>
      </c>
      <c r="B139" s="1" t="str">
        <f>_xlfn.TEXTBEFORE(Table7[[#This Row],[raw]]," ")</f>
        <v>RXN-C14STR_c_FWD-rt0303</v>
      </c>
      <c r="C139" s="1"/>
      <c r="D139" s="1">
        <f>_xlfn.NUMBERVALUE(_xlfn.TEXTAFTER(Table7[[#This Row],[raw]]," ",-1))</f>
        <v>11.3983196523653</v>
      </c>
      <c r="G139" t="s">
        <v>3123</v>
      </c>
      <c r="H139" t="s">
        <v>2778</v>
      </c>
      <c r="I139">
        <v>2.289393114198E-2</v>
      </c>
      <c r="J139">
        <f>_xlfn.XLOOKUP(Table2[[#This Row],[rxn]],Table7[rxn],Table7[flux],0)</f>
        <v>25.841830370665001</v>
      </c>
      <c r="K139">
        <f>Table2[[#This Row],[flux]]-Table2[[#This Row],[flux in mfs]]</f>
        <v>-25.818936439523021</v>
      </c>
      <c r="L139" t="b">
        <f>_xlfn.TEXTAFTER(Table2[[#This Row],[rxn]],"-",-1)="SPONT"</f>
        <v>0</v>
      </c>
      <c r="M139" t="str">
        <f>_xlfn.TEXTAFTER(Table2[[#This Row],[rxn]],"-",-1)</f>
        <v>UNKNOWN</v>
      </c>
      <c r="N139" t="str">
        <f>_xlfn.XLOOKUP("'PRO-"&amp;Table2[[#This Row],[enz]]&amp;"'",'[1]Sheet2 (2)'!$A:$A,'[1]Sheet2 (2)'!$B:$B,"")</f>
        <v/>
      </c>
    </row>
    <row r="140" spans="1:14" ht="17" x14ac:dyDescent="0.25">
      <c r="A140" s="1" t="s">
        <v>140</v>
      </c>
      <c r="B140" s="1" t="str">
        <f>_xlfn.TEXTBEFORE(Table7[[#This Row],[raw]]," ")</f>
        <v>RXN-C3STDH1_c_FWD-rt5356</v>
      </c>
      <c r="C140" s="1"/>
      <c r="D140" s="1">
        <f>_xlfn.NUMBERVALUE(_xlfn.TEXTAFTER(Table7[[#This Row],[raw]]," ",-1))</f>
        <v>11.3983196523653</v>
      </c>
      <c r="G140" t="s">
        <v>3151</v>
      </c>
      <c r="H140" t="s">
        <v>2778</v>
      </c>
      <c r="I140">
        <v>2.2276250590283E-2</v>
      </c>
      <c r="J140">
        <f>_xlfn.XLOOKUP(Table2[[#This Row],[rxn]],Table7[rxn],Table7[flux],0)</f>
        <v>25.1443726972829</v>
      </c>
      <c r="K140">
        <f>Table2[[#This Row],[flux]]-Table2[[#This Row],[flux in mfs]]</f>
        <v>-25.122096446692616</v>
      </c>
      <c r="L140" t="b">
        <f>_xlfn.TEXTAFTER(Table2[[#This Row],[rxn]],"-",-1)="SPONT"</f>
        <v>0</v>
      </c>
      <c r="M140" t="str">
        <f>_xlfn.TEXTAFTER(Table2[[#This Row],[rxn]],"-",-1)</f>
        <v>rt5403</v>
      </c>
      <c r="N140">
        <f>_xlfn.XLOOKUP("'PRO-"&amp;Table2[[#This Row],[enz]]&amp;"'",'[1]Sheet2 (2)'!$A:$A,'[1]Sheet2 (2)'!$B:$B,"")</f>
        <v>1</v>
      </c>
    </row>
    <row r="141" spans="1:14" ht="17" x14ac:dyDescent="0.25">
      <c r="A141" s="1" t="s">
        <v>141</v>
      </c>
      <c r="B141" s="1" t="str">
        <f>_xlfn.TEXTBEFORE(Table7[[#This Row],[raw]]," ")</f>
        <v>RXN-C3STDH2_c_FWD-rt0467</v>
      </c>
      <c r="C141" s="1"/>
      <c r="D141" s="1">
        <f>_xlfn.NUMBERVALUE(_xlfn.TEXTAFTER(Table7[[#This Row],[raw]]," ",-1))</f>
        <v>11.3983196523653</v>
      </c>
      <c r="G141" t="s">
        <v>2869</v>
      </c>
      <c r="H141" t="s">
        <v>2778</v>
      </c>
      <c r="I141">
        <v>2.2256560798265001E-2</v>
      </c>
      <c r="J141">
        <f>_xlfn.XLOOKUP(Table2[[#This Row],[rxn]],Table7[rxn],Table7[flux],0)</f>
        <v>25.122147581718401</v>
      </c>
      <c r="K141">
        <f>Table2[[#This Row],[flux]]-Table2[[#This Row],[flux in mfs]]</f>
        <v>-25.099891020920136</v>
      </c>
      <c r="L141" t="b">
        <f>_xlfn.TEXTAFTER(Table2[[#This Row],[rxn]],"-",-1)="SPONT"</f>
        <v>0</v>
      </c>
      <c r="M141" t="str">
        <f>_xlfn.TEXTAFTER(Table2[[#This Row],[rxn]],"-",-1)</f>
        <v>rt0017</v>
      </c>
      <c r="N141">
        <f>_xlfn.XLOOKUP("'PRO-"&amp;Table2[[#This Row],[enz]]&amp;"'",'[1]Sheet2 (2)'!$A:$A,'[1]Sheet2 (2)'!$B:$B,"")</f>
        <v>1</v>
      </c>
    </row>
    <row r="142" spans="1:14" ht="17" x14ac:dyDescent="0.25">
      <c r="A142" s="1" t="s">
        <v>142</v>
      </c>
      <c r="B142" s="1" t="str">
        <f>_xlfn.TEXTBEFORE(Table7[[#This Row],[raw]]," ")</f>
        <v>RXN-C3STKR1_c_FWD-UNKNOWN</v>
      </c>
      <c r="C142" s="1"/>
      <c r="D142" s="1">
        <f>_xlfn.NUMBERVALUE(_xlfn.TEXTAFTER(Table7[[#This Row],[raw]]," ",-1))</f>
        <v>11.3983196523653</v>
      </c>
      <c r="G142" t="s">
        <v>2878</v>
      </c>
      <c r="H142" t="s">
        <v>2778</v>
      </c>
      <c r="I142">
        <v>2.2256560798265001E-2</v>
      </c>
      <c r="J142">
        <f>_xlfn.XLOOKUP(Table2[[#This Row],[rxn]],Table7[rxn],Table7[flux],0)</f>
        <v>25.122147581718401</v>
      </c>
      <c r="K142">
        <f>Table2[[#This Row],[flux]]-Table2[[#This Row],[flux in mfs]]</f>
        <v>-25.099891020920136</v>
      </c>
      <c r="L142" t="b">
        <f>_xlfn.TEXTAFTER(Table2[[#This Row],[rxn]],"-",-1)="SPONT"</f>
        <v>0</v>
      </c>
      <c r="M142" t="str">
        <f>_xlfn.TEXTAFTER(Table2[[#This Row],[rxn]],"-",-1)</f>
        <v>rt4544</v>
      </c>
      <c r="N142">
        <f>_xlfn.XLOOKUP("'PRO-"&amp;Table2[[#This Row],[enz]]&amp;"'",'[1]Sheet2 (2)'!$A:$A,'[1]Sheet2 (2)'!$B:$B,"")</f>
        <v>1</v>
      </c>
    </row>
    <row r="143" spans="1:14" ht="17" x14ac:dyDescent="0.25">
      <c r="A143" s="1" t="s">
        <v>143</v>
      </c>
      <c r="B143" s="1" t="str">
        <f>_xlfn.TEXTBEFORE(Table7[[#This Row],[raw]]," ")</f>
        <v>RXN-C3STKR2_c_FWD-UNKNOWN</v>
      </c>
      <c r="C143" s="1"/>
      <c r="D143" s="1">
        <f>_xlfn.NUMBERVALUE(_xlfn.TEXTAFTER(Table7[[#This Row],[raw]]," ",-1))</f>
        <v>11.3983196523653</v>
      </c>
      <c r="G143" t="s">
        <v>2979</v>
      </c>
      <c r="H143" t="s">
        <v>2778</v>
      </c>
      <c r="I143">
        <v>2.1732320343570002E-2</v>
      </c>
      <c r="J143">
        <f>_xlfn.XLOOKUP(Table2[[#This Row],[rxn]],Table7[rxn],Table7[flux],0)</f>
        <v>24.5305405937202</v>
      </c>
      <c r="K143">
        <f>Table2[[#This Row],[flux]]-Table2[[#This Row],[flux in mfs]]</f>
        <v>-24.50880827337663</v>
      </c>
      <c r="L143" t="b">
        <f>_xlfn.TEXTAFTER(Table2[[#This Row],[rxn]],"-",-1)="SPONT"</f>
        <v>0</v>
      </c>
      <c r="M143" t="str">
        <f>_xlfn.TEXTAFTER(Table2[[#This Row],[rxn]],"-",-1)</f>
        <v>rt4576</v>
      </c>
      <c r="N143">
        <f>_xlfn.XLOOKUP("'PRO-"&amp;Table2[[#This Row],[enz]]&amp;"'",'[1]Sheet2 (2)'!$A:$A,'[1]Sheet2 (2)'!$B:$B,"")</f>
        <v>1</v>
      </c>
    </row>
    <row r="144" spans="1:14" ht="17" x14ac:dyDescent="0.25">
      <c r="A144" s="1" t="s">
        <v>144</v>
      </c>
      <c r="B144" s="1" t="str">
        <f>_xlfn.TEXTBEFORE(Table7[[#This Row],[raw]]," ")</f>
        <v>RXN-C4STMO1_c_FWD-rt8272</v>
      </c>
      <c r="C144" s="1"/>
      <c r="D144" s="1">
        <f>_xlfn.NUMBERVALUE(_xlfn.TEXTAFTER(Table7[[#This Row],[raw]]," ",-1))</f>
        <v>11.3983196523653</v>
      </c>
      <c r="G144" t="s">
        <v>3072</v>
      </c>
      <c r="H144" t="s">
        <v>2778</v>
      </c>
      <c r="I144">
        <v>2.1732320343570002E-2</v>
      </c>
      <c r="J144">
        <f>_xlfn.XLOOKUP(Table2[[#This Row],[rxn]],Table7[rxn],Table7[flux],0)</f>
        <v>24.5305405937202</v>
      </c>
      <c r="K144">
        <f>Table2[[#This Row],[flux]]-Table2[[#This Row],[flux in mfs]]</f>
        <v>-24.50880827337663</v>
      </c>
      <c r="L144" t="b">
        <f>_xlfn.TEXTAFTER(Table2[[#This Row],[rxn]],"-",-1)="SPONT"</f>
        <v>0</v>
      </c>
      <c r="M144" t="str">
        <f>_xlfn.TEXTAFTER(Table2[[#This Row],[rxn]],"-",-1)</f>
        <v>rt4576</v>
      </c>
      <c r="N144">
        <f>_xlfn.XLOOKUP("'PRO-"&amp;Table2[[#This Row],[enz]]&amp;"'",'[1]Sheet2 (2)'!$A:$A,'[1]Sheet2 (2)'!$B:$B,"")</f>
        <v>1</v>
      </c>
    </row>
    <row r="145" spans="1:14" ht="17" x14ac:dyDescent="0.25">
      <c r="A145" s="1" t="s">
        <v>145</v>
      </c>
      <c r="B145" s="1" t="str">
        <f>_xlfn.TEXTBEFORE(Table7[[#This Row],[raw]]," ")</f>
        <v>RXN-C4STMO2_c_FWD-rt8272</v>
      </c>
      <c r="C145" s="1"/>
      <c r="D145" s="1">
        <f>_xlfn.NUMBERVALUE(_xlfn.TEXTAFTER(Table7[[#This Row],[raw]]," ",-1))</f>
        <v>11.3983196523653</v>
      </c>
      <c r="G145" t="s">
        <v>3122</v>
      </c>
      <c r="H145" t="s">
        <v>2778</v>
      </c>
      <c r="I145">
        <v>2.1732320343570002E-2</v>
      </c>
      <c r="J145">
        <f>_xlfn.XLOOKUP(Table2[[#This Row],[rxn]],Table7[rxn],Table7[flux],0)</f>
        <v>24.5305405937202</v>
      </c>
      <c r="K145">
        <f>Table2[[#This Row],[flux]]-Table2[[#This Row],[flux in mfs]]</f>
        <v>-24.50880827337663</v>
      </c>
      <c r="L145" t="b">
        <f>_xlfn.TEXTAFTER(Table2[[#This Row],[rxn]],"-",-1)="SPONT"</f>
        <v>0</v>
      </c>
      <c r="M145" t="str">
        <f>_xlfn.TEXTAFTER(Table2[[#This Row],[rxn]],"-",-1)</f>
        <v>rt7835</v>
      </c>
      <c r="N145">
        <f>_xlfn.XLOOKUP("'PRO-"&amp;Table2[[#This Row],[enz]]&amp;"'",'[1]Sheet2 (2)'!$A:$A,'[1]Sheet2 (2)'!$B:$B,"")</f>
        <v>1</v>
      </c>
    </row>
    <row r="146" spans="1:14" ht="17" x14ac:dyDescent="0.25">
      <c r="A146" s="1" t="s">
        <v>146</v>
      </c>
      <c r="B146" s="1" t="str">
        <f>_xlfn.TEXTBEFORE(Table7[[#This Row],[raw]]," ")</f>
        <v>RXN-C4STMO3_c_FWD-rt8272</v>
      </c>
      <c r="C146" s="1"/>
      <c r="D146" s="1">
        <f>_xlfn.NUMBERVALUE(_xlfn.TEXTAFTER(Table7[[#This Row],[raw]]," ",-1))</f>
        <v>11.3983196523653</v>
      </c>
      <c r="G146" t="s">
        <v>3031</v>
      </c>
      <c r="H146" t="s">
        <v>2778</v>
      </c>
      <c r="I146">
        <v>1.8770817360518999E-2</v>
      </c>
      <c r="J146">
        <f>_xlfn.XLOOKUP(Table2[[#This Row],[rxn]],Table7[rxn],Table7[flux],0)</f>
        <v>23.892801928180202</v>
      </c>
      <c r="K146">
        <f>Table2[[#This Row],[flux]]-Table2[[#This Row],[flux in mfs]]</f>
        <v>-23.874031110819683</v>
      </c>
      <c r="L146" t="b">
        <f>_xlfn.TEXTAFTER(Table2[[#This Row],[rxn]],"-",-1)="SPONT"</f>
        <v>0</v>
      </c>
      <c r="M146" t="str">
        <f>_xlfn.TEXTAFTER(Table2[[#This Row],[rxn]],"-",-1)</f>
        <v>rt7905</v>
      </c>
      <c r="N146">
        <f>_xlfn.XLOOKUP("'PRO-"&amp;Table2[[#This Row],[enz]]&amp;"'",'[1]Sheet2 (2)'!$A:$A,'[1]Sheet2 (2)'!$B:$B,"")</f>
        <v>1</v>
      </c>
    </row>
    <row r="147" spans="1:14" ht="17" x14ac:dyDescent="0.25">
      <c r="A147" s="1" t="s">
        <v>147</v>
      </c>
      <c r="B147" s="1" t="str">
        <f>_xlfn.TEXTBEFORE(Table7[[#This Row],[raw]]," ")</f>
        <v>RXN-C4STMO4_c_FWD-rt8272</v>
      </c>
      <c r="C147" s="1"/>
      <c r="D147" s="1">
        <f>_xlfn.NUMBERVALUE(_xlfn.TEXTAFTER(Table7[[#This Row],[raw]]," ",-1))</f>
        <v>11.3983196523653</v>
      </c>
      <c r="G147" t="s">
        <v>3052</v>
      </c>
      <c r="H147" t="s">
        <v>2778</v>
      </c>
      <c r="I147">
        <v>1.8770817360518999E-2</v>
      </c>
      <c r="J147">
        <f>_xlfn.XLOOKUP(Table2[[#This Row],[rxn]],Table7[rxn],Table7[flux],0)</f>
        <v>23.892801928180202</v>
      </c>
      <c r="K147">
        <f>Table2[[#This Row],[flux]]-Table2[[#This Row],[flux in mfs]]</f>
        <v>-23.874031110819683</v>
      </c>
      <c r="L147" t="b">
        <f>_xlfn.TEXTAFTER(Table2[[#This Row],[rxn]],"-",-1)="SPONT"</f>
        <v>0</v>
      </c>
      <c r="M147" t="str">
        <f>_xlfn.TEXTAFTER(Table2[[#This Row],[rxn]],"-",-1)</f>
        <v>rt6820</v>
      </c>
      <c r="N147">
        <f>_xlfn.XLOOKUP("'PRO-"&amp;Table2[[#This Row],[enz]]&amp;"'",'[1]Sheet2 (2)'!$A:$A,'[1]Sheet2 (2)'!$B:$B,"")</f>
        <v>1</v>
      </c>
    </row>
    <row r="148" spans="1:14" ht="17" x14ac:dyDescent="0.25">
      <c r="A148" s="1" t="s">
        <v>148</v>
      </c>
      <c r="B148" s="1" t="str">
        <f>_xlfn.TEXTBEFORE(Table7[[#This Row],[raw]]," ")</f>
        <v>RXN-C8STI_c_FWD-rt1745</v>
      </c>
      <c r="C148" s="1"/>
      <c r="D148" s="1">
        <f>_xlfn.NUMBERVALUE(_xlfn.TEXTAFTER(Table7[[#This Row],[raw]]," ",-1))</f>
        <v>11.3983196523653</v>
      </c>
      <c r="G148" t="s">
        <v>3207</v>
      </c>
      <c r="H148" t="s">
        <v>2778</v>
      </c>
      <c r="I148">
        <v>1.8770817360518999E-2</v>
      </c>
      <c r="J148">
        <f>_xlfn.XLOOKUP(Table2[[#This Row],[rxn]],Table7[rxn],Table7[flux],0)</f>
        <v>23.892801928180202</v>
      </c>
      <c r="K148">
        <f>Table2[[#This Row],[flux]]-Table2[[#This Row],[flux in mfs]]</f>
        <v>-23.874031110819683</v>
      </c>
      <c r="L148" t="b">
        <f>_xlfn.TEXTAFTER(Table2[[#This Row],[rxn]],"-",-1)="SPONT"</f>
        <v>0</v>
      </c>
      <c r="M148" t="str">
        <f>_xlfn.TEXTAFTER(Table2[[#This Row],[rxn]],"-",-1)</f>
        <v>rt5064</v>
      </c>
      <c r="N148">
        <f>_xlfn.XLOOKUP("'PRO-"&amp;Table2[[#This Row],[enz]]&amp;"'",'[1]Sheet2 (2)'!$A:$A,'[1]Sheet2 (2)'!$B:$B,"")</f>
        <v>1</v>
      </c>
    </row>
    <row r="149" spans="1:14" ht="17" x14ac:dyDescent="0.25">
      <c r="A149" s="1" t="s">
        <v>149</v>
      </c>
      <c r="B149" s="1" t="str">
        <f>_xlfn.TEXTBEFORE(Table7[[#This Row],[raw]]," ")</f>
        <v>RXN-CA2t_c_e_FWD-UNKNOWN</v>
      </c>
      <c r="C149" s="1"/>
      <c r="D149" s="1">
        <f>_xlfn.NUMBERVALUE(_xlfn.TEXTAFTER(Table7[[#This Row],[raw]]," ",-1))</f>
        <v>0.142907690616106</v>
      </c>
      <c r="G149" t="s">
        <v>3282</v>
      </c>
      <c r="H149" t="s">
        <v>2778</v>
      </c>
      <c r="I149">
        <v>1.8770817360518999E-2</v>
      </c>
      <c r="J149">
        <f>_xlfn.XLOOKUP(Table2[[#This Row],[rxn]],Table7[rxn],Table7[flux],0)</f>
        <v>23.892801928180202</v>
      </c>
      <c r="K149">
        <f>Table2[[#This Row],[flux]]-Table2[[#This Row],[flux in mfs]]</f>
        <v>-23.874031110819683</v>
      </c>
      <c r="L149" t="b">
        <f>_xlfn.TEXTAFTER(Table2[[#This Row],[rxn]],"-",-1)="SPONT"</f>
        <v>0</v>
      </c>
      <c r="M149" t="str">
        <f>_xlfn.TEXTAFTER(Table2[[#This Row],[rxn]],"-",-1)</f>
        <v>rt3118</v>
      </c>
      <c r="N149">
        <f>_xlfn.XLOOKUP("'PRO-"&amp;Table2[[#This Row],[enz]]&amp;"'",'[1]Sheet2 (2)'!$A:$A,'[1]Sheet2 (2)'!$B:$B,"")</f>
        <v>1</v>
      </c>
    </row>
    <row r="150" spans="1:14" ht="17" x14ac:dyDescent="0.25">
      <c r="A150" s="1" t="s">
        <v>150</v>
      </c>
      <c r="B150" s="1" t="str">
        <f>_xlfn.TEXTBEFORE(Table7[[#This Row],[raw]]," ")</f>
        <v>RXN-CBPS_c_FWD-CPA12</v>
      </c>
      <c r="C150" s="1"/>
      <c r="D150" s="1">
        <f>_xlfn.NUMBERVALUE(_xlfn.TEXTAFTER(Table7[[#This Row],[raw]]," ",-1))</f>
        <v>37.342955020207803</v>
      </c>
      <c r="G150" t="s">
        <v>3059</v>
      </c>
      <c r="H150" t="s">
        <v>2778</v>
      </c>
      <c r="I150">
        <v>2.2543317518557999E-2</v>
      </c>
      <c r="J150">
        <f>_xlfn.XLOOKUP(Table2[[#This Row],[rxn]],Table7[rxn],Table7[flux],0)</f>
        <v>23.796467222692801</v>
      </c>
      <c r="K150">
        <f>Table2[[#This Row],[flux]]-Table2[[#This Row],[flux in mfs]]</f>
        <v>-23.773923905174243</v>
      </c>
      <c r="L150" t="b">
        <f>_xlfn.TEXTAFTER(Table2[[#This Row],[rxn]],"-",-1)="SPONT"</f>
        <v>0</v>
      </c>
      <c r="M150" t="str">
        <f>_xlfn.TEXTAFTER(Table2[[#This Row],[rxn]],"-",-1)</f>
        <v>rt7136</v>
      </c>
      <c r="N150">
        <f>_xlfn.XLOOKUP("'PRO-"&amp;Table2[[#This Row],[enz]]&amp;"'",'[1]Sheet2 (2)'!$A:$A,'[1]Sheet2 (2)'!$B:$B,"")</f>
        <v>1</v>
      </c>
    </row>
    <row r="151" spans="1:14" ht="17" x14ac:dyDescent="0.25">
      <c r="A151" s="1" t="s">
        <v>151</v>
      </c>
      <c r="B151" s="1" t="str">
        <f>_xlfn.TEXTBEFORE(Table7[[#This Row],[raw]]," ")</f>
        <v>RXN-CDPDAGS_rm_FWD-rt4513_rm</v>
      </c>
      <c r="C151" s="1"/>
      <c r="D151" s="1">
        <f>_xlfn.NUMBERVALUE(_xlfn.TEXTAFTER(Table7[[#This Row],[raw]]," ",-1))</f>
        <v>17.159404134580999</v>
      </c>
      <c r="G151" t="s">
        <v>2854</v>
      </c>
      <c r="H151" t="s">
        <v>2778</v>
      </c>
      <c r="I151">
        <v>1.8606803473524999E-2</v>
      </c>
      <c r="J151">
        <f>_xlfn.XLOOKUP(Table2[[#This Row],[rxn]],Table7[rxn],Table7[flux],0)</f>
        <v>23.388699042012501</v>
      </c>
      <c r="K151">
        <f>Table2[[#This Row],[flux]]-Table2[[#This Row],[flux in mfs]]</f>
        <v>-23.370092238538977</v>
      </c>
      <c r="L151" t="b">
        <f>_xlfn.TEXTAFTER(Table2[[#This Row],[rxn]],"-",-1)="SPONT"</f>
        <v>0</v>
      </c>
      <c r="M151" t="str">
        <f>_xlfn.TEXTAFTER(Table2[[#This Row],[rxn]],"-",-1)</f>
        <v>rt1009</v>
      </c>
      <c r="N151">
        <f>_xlfn.XLOOKUP("'PRO-"&amp;Table2[[#This Row],[enz]]&amp;"'",'[1]Sheet2 (2)'!$A:$A,'[1]Sheet2 (2)'!$B:$B,"")</f>
        <v>1</v>
      </c>
    </row>
    <row r="152" spans="1:14" ht="17" x14ac:dyDescent="0.25">
      <c r="A152" s="1" t="s">
        <v>152</v>
      </c>
      <c r="B152" s="1" t="str">
        <f>_xlfn.TEXTBEFORE(Table7[[#This Row],[raw]]," ")</f>
        <v>RXN-CDPt_c_rm_REV-SPONT</v>
      </c>
      <c r="C152" s="1"/>
      <c r="D152" s="1">
        <f>_xlfn.NUMBERVALUE(_xlfn.TEXTAFTER(Table7[[#This Row],[raw]]," ",-1))</f>
        <v>5.1564652324768696</v>
      </c>
      <c r="G152" t="s">
        <v>2865</v>
      </c>
      <c r="H152" t="s">
        <v>2778</v>
      </c>
      <c r="I152">
        <v>1.8606803473524999E-2</v>
      </c>
      <c r="J152">
        <f>_xlfn.XLOOKUP(Table2[[#This Row],[rxn]],Table7[rxn],Table7[flux],0)</f>
        <v>23.388699042012501</v>
      </c>
      <c r="K152">
        <f>Table2[[#This Row],[flux]]-Table2[[#This Row],[flux in mfs]]</f>
        <v>-23.370092238538977</v>
      </c>
      <c r="L152" t="b">
        <f>_xlfn.TEXTAFTER(Table2[[#This Row],[rxn]],"-",-1)="SPONT"</f>
        <v>0</v>
      </c>
      <c r="M152" t="str">
        <f>_xlfn.TEXTAFTER(Table2[[#This Row],[rxn]],"-",-1)</f>
        <v>rt6510</v>
      </c>
      <c r="N152">
        <f>_xlfn.XLOOKUP("'PRO-"&amp;Table2[[#This Row],[enz]]&amp;"'",'[1]Sheet2 (2)'!$A:$A,'[1]Sheet2 (2)'!$B:$B,"")</f>
        <v>1</v>
      </c>
    </row>
    <row r="153" spans="1:14" ht="17" x14ac:dyDescent="0.25">
      <c r="A153" s="1" t="s">
        <v>153</v>
      </c>
      <c r="B153" s="1" t="str">
        <f>_xlfn.TEXTBEFORE(Table7[[#This Row],[raw]]," ")</f>
        <v>RXN-CERH126A_r_FWD-rt6946</v>
      </c>
      <c r="C153" s="1"/>
      <c r="D153" s="1">
        <f>_xlfn.NUMBERVALUE(_xlfn.TEXTAFTER(Table7[[#This Row],[raw]]," ",-1))</f>
        <v>0.22450443964359901</v>
      </c>
      <c r="G153" t="s">
        <v>2877</v>
      </c>
      <c r="H153" t="s">
        <v>2778</v>
      </c>
      <c r="I153">
        <v>1.8606803473524999E-2</v>
      </c>
      <c r="J153">
        <f>_xlfn.XLOOKUP(Table2[[#This Row],[rxn]],Table7[rxn],Table7[flux],0)</f>
        <v>23.388699042012501</v>
      </c>
      <c r="K153">
        <f>Table2[[#This Row],[flux]]-Table2[[#This Row],[flux in mfs]]</f>
        <v>-23.370092238538977</v>
      </c>
      <c r="L153" t="b">
        <f>_xlfn.TEXTAFTER(Table2[[#This Row],[rxn]],"-",-1)="SPONT"</f>
        <v>0</v>
      </c>
      <c r="M153" t="str">
        <f>_xlfn.TEXTAFTER(Table2[[#This Row],[rxn]],"-",-1)</f>
        <v>rt1009</v>
      </c>
      <c r="N153">
        <f>_xlfn.XLOOKUP("'PRO-"&amp;Table2[[#This Row],[enz]]&amp;"'",'[1]Sheet2 (2)'!$A:$A,'[1]Sheet2 (2)'!$B:$B,"")</f>
        <v>1</v>
      </c>
    </row>
    <row r="154" spans="1:14" ht="17" x14ac:dyDescent="0.25">
      <c r="A154" s="1" t="s">
        <v>154</v>
      </c>
      <c r="B154" s="1" t="str">
        <f>_xlfn.TEXTBEFORE(Table7[[#This Row],[raw]]," ")</f>
        <v>RXN-CERS124_c_FWD-rt3023_c</v>
      </c>
      <c r="C154" s="1"/>
      <c r="D154" s="1">
        <f>_xlfn.NUMBERVALUE(_xlfn.TEXTAFTER(Table7[[#This Row],[raw]]," ",-1))</f>
        <v>0.22450443964359901</v>
      </c>
      <c r="G154" t="s">
        <v>3204</v>
      </c>
      <c r="H154" t="s">
        <v>2778</v>
      </c>
      <c r="I154">
        <v>1.8606803473524999E-2</v>
      </c>
      <c r="J154">
        <f>_xlfn.XLOOKUP(Table2[[#This Row],[rxn]],Table7[rxn],Table7[flux],0)</f>
        <v>23.388699042012501</v>
      </c>
      <c r="K154">
        <f>Table2[[#This Row],[flux]]-Table2[[#This Row],[flux in mfs]]</f>
        <v>-23.370092238538977</v>
      </c>
      <c r="L154" t="b">
        <f>_xlfn.TEXTAFTER(Table2[[#This Row],[rxn]],"-",-1)="SPONT"</f>
        <v>0</v>
      </c>
      <c r="M154" t="str">
        <f>_xlfn.TEXTAFTER(Table2[[#This Row],[rxn]],"-",-1)</f>
        <v>rt7840</v>
      </c>
      <c r="N154">
        <f>_xlfn.XLOOKUP("'PRO-"&amp;Table2[[#This Row],[enz]]&amp;"'",'[1]Sheet2 (2)'!$A:$A,'[1]Sheet2 (2)'!$B:$B,"")</f>
        <v>1</v>
      </c>
    </row>
    <row r="155" spans="1:14" ht="17" x14ac:dyDescent="0.25">
      <c r="A155" s="1" t="s">
        <v>155</v>
      </c>
      <c r="B155" s="1" t="str">
        <f>_xlfn.TEXTBEFORE(Table7[[#This Row],[raw]]," ")</f>
        <v>RXN-CERS126_c_FWD-rt3023_c</v>
      </c>
      <c r="C155" s="1"/>
      <c r="D155" s="1">
        <f>_xlfn.NUMBERVALUE(_xlfn.TEXTAFTER(Table7[[#This Row],[raw]]," ",-1))</f>
        <v>0.44900887928719802</v>
      </c>
      <c r="G155" t="s">
        <v>3205</v>
      </c>
      <c r="H155" t="s">
        <v>2778</v>
      </c>
      <c r="I155">
        <v>1.8606803473524999E-2</v>
      </c>
      <c r="J155">
        <f>_xlfn.XLOOKUP(Table2[[#This Row],[rxn]],Table7[rxn],Table7[flux],0)</f>
        <v>23.388699042012501</v>
      </c>
      <c r="K155">
        <f>Table2[[#This Row],[flux]]-Table2[[#This Row],[flux in mfs]]</f>
        <v>-23.370092238538977</v>
      </c>
      <c r="L155" t="b">
        <f>_xlfn.TEXTAFTER(Table2[[#This Row],[rxn]],"-",-1)="SPONT"</f>
        <v>0</v>
      </c>
      <c r="M155" t="str">
        <f>_xlfn.TEXTAFTER(Table2[[#This Row],[rxn]],"-",-1)</f>
        <v>rt4951</v>
      </c>
      <c r="N155">
        <f>_xlfn.XLOOKUP("'PRO-"&amp;Table2[[#This Row],[enz]]&amp;"'",'[1]Sheet2 (2)'!$A:$A,'[1]Sheet2 (2)'!$B:$B,"")</f>
        <v>1</v>
      </c>
    </row>
    <row r="156" spans="1:14" ht="17" x14ac:dyDescent="0.25">
      <c r="A156" s="1" t="s">
        <v>156</v>
      </c>
      <c r="B156" s="1" t="str">
        <f>_xlfn.TEXTBEFORE(Table7[[#This Row],[raw]]," ")</f>
        <v>RXN-CERS2A24_r_FWD-rt3023_r</v>
      </c>
      <c r="C156" s="1"/>
      <c r="D156" s="1">
        <f>_xlfn.NUMBERVALUE(_xlfn.TEXTAFTER(Table7[[#This Row],[raw]]," ",-1))</f>
        <v>0.22450443964359901</v>
      </c>
      <c r="G156" t="s">
        <v>2895</v>
      </c>
      <c r="H156" t="s">
        <v>2778</v>
      </c>
      <c r="I156">
        <v>1.8596958590186001E-2</v>
      </c>
      <c r="J156">
        <f>_xlfn.XLOOKUP(Table2[[#This Row],[rxn]],Table7[rxn],Table7[flux],0)</f>
        <v>23.3775864985314</v>
      </c>
      <c r="K156">
        <f>Table2[[#This Row],[flux]]-Table2[[#This Row],[flux in mfs]]</f>
        <v>-23.358989539941213</v>
      </c>
      <c r="L156" t="b">
        <f>_xlfn.TEXTAFTER(Table2[[#This Row],[rxn]],"-",-1)="SPONT"</f>
        <v>0</v>
      </c>
      <c r="M156" t="str">
        <f>_xlfn.TEXTAFTER(Table2[[#This Row],[rxn]],"-",-1)</f>
        <v>rt3236</v>
      </c>
      <c r="N156">
        <f>_xlfn.XLOOKUP("'PRO-"&amp;Table2[[#This Row],[enz]]&amp;"'",'[1]Sheet2 (2)'!$A:$A,'[1]Sheet2 (2)'!$B:$B,"")</f>
        <v>1</v>
      </c>
    </row>
    <row r="157" spans="1:14" ht="17" x14ac:dyDescent="0.25">
      <c r="A157" s="1" t="s">
        <v>157</v>
      </c>
      <c r="B157" s="1" t="str">
        <f>_xlfn.TEXTBEFORE(Table7[[#This Row],[raw]]," ")</f>
        <v>RXN-CERt_g_r_FWD-SPONT</v>
      </c>
      <c r="C157" s="1"/>
      <c r="D157" s="1">
        <f>_xlfn.NUMBERVALUE(_xlfn.TEXTAFTER(Table7[[#This Row],[raw]]," ",-1))</f>
        <v>0.89801775857439603</v>
      </c>
      <c r="G157" t="s">
        <v>2896</v>
      </c>
      <c r="H157" t="s">
        <v>2778</v>
      </c>
      <c r="I157">
        <v>1.8596958590186001E-2</v>
      </c>
      <c r="J157">
        <f>_xlfn.XLOOKUP(Table2[[#This Row],[rxn]],Table7[rxn],Table7[flux],0)</f>
        <v>23.3775864985314</v>
      </c>
      <c r="K157">
        <f>Table2[[#This Row],[flux]]-Table2[[#This Row],[flux in mfs]]</f>
        <v>-23.358989539941213</v>
      </c>
      <c r="L157" t="b">
        <f>_xlfn.TEXTAFTER(Table2[[#This Row],[rxn]],"-",-1)="SPONT"</f>
        <v>0</v>
      </c>
      <c r="M157" t="str">
        <f>_xlfn.TEXTAFTER(Table2[[#This Row],[rxn]],"-",-1)</f>
        <v>rt7828</v>
      </c>
      <c r="N157">
        <f>_xlfn.XLOOKUP("'PRO-"&amp;Table2[[#This Row],[enz]]&amp;"'",'[1]Sheet2 (2)'!$A:$A,'[1]Sheet2 (2)'!$B:$B,"")</f>
        <v>1</v>
      </c>
    </row>
    <row r="158" spans="1:14" ht="17" x14ac:dyDescent="0.25">
      <c r="A158" s="1" t="s">
        <v>158</v>
      </c>
      <c r="B158" s="1" t="str">
        <f>_xlfn.TEXTBEFORE(Table7[[#This Row],[raw]]," ")</f>
        <v>RXN-CHORM_c_FWD-rt1336</v>
      </c>
      <c r="C158" s="1"/>
      <c r="D158" s="1">
        <f>_xlfn.NUMBERVALUE(_xlfn.TEXTAFTER(Table7[[#This Row],[raw]]," ",-1))</f>
        <v>18.9117572648485</v>
      </c>
      <c r="G158" t="s">
        <v>2897</v>
      </c>
      <c r="H158" t="s">
        <v>2778</v>
      </c>
      <c r="I158">
        <v>1.8596958590186001E-2</v>
      </c>
      <c r="J158">
        <f>_xlfn.XLOOKUP(Table2[[#This Row],[rxn]],Table7[rxn],Table7[flux],0)</f>
        <v>23.3775864985314</v>
      </c>
      <c r="K158">
        <f>Table2[[#This Row],[flux]]-Table2[[#This Row],[flux in mfs]]</f>
        <v>-23.358989539941213</v>
      </c>
      <c r="L158" t="b">
        <f>_xlfn.TEXTAFTER(Table2[[#This Row],[rxn]],"-",-1)="SPONT"</f>
        <v>0</v>
      </c>
      <c r="M158" t="str">
        <f>_xlfn.TEXTAFTER(Table2[[#This Row],[rxn]],"-",-1)</f>
        <v>rt1711</v>
      </c>
      <c r="N158">
        <f>_xlfn.XLOOKUP("'PRO-"&amp;Table2[[#This Row],[enz]]&amp;"'",'[1]Sheet2 (2)'!$A:$A,'[1]Sheet2 (2)'!$B:$B,"")</f>
        <v>1</v>
      </c>
    </row>
    <row r="159" spans="1:14" ht="17" x14ac:dyDescent="0.25">
      <c r="A159" s="1" t="s">
        <v>159</v>
      </c>
      <c r="B159" s="1" t="str">
        <f>_xlfn.TEXTBEFORE(Table7[[#This Row],[raw]]," ")</f>
        <v>RXN-CHORS_c_FWD-rt5669</v>
      </c>
      <c r="C159" s="1"/>
      <c r="D159" s="1">
        <f>_xlfn.NUMBERVALUE(_xlfn.TEXTAFTER(Table7[[#This Row],[raw]]," ",-1))</f>
        <v>23.262724329771199</v>
      </c>
      <c r="G159" t="s">
        <v>3190</v>
      </c>
      <c r="H159" t="s">
        <v>2778</v>
      </c>
      <c r="I159">
        <v>1.8596958590186001E-2</v>
      </c>
      <c r="J159">
        <f>_xlfn.XLOOKUP(Table2[[#This Row],[rxn]],Table7[rxn],Table7[flux],0)</f>
        <v>23.3775864985314</v>
      </c>
      <c r="K159">
        <f>Table2[[#This Row],[flux]]-Table2[[#This Row],[flux in mfs]]</f>
        <v>-23.358989539941213</v>
      </c>
      <c r="L159" t="b">
        <f>_xlfn.TEXTAFTER(Table2[[#This Row],[rxn]],"-",-1)="SPONT"</f>
        <v>0</v>
      </c>
      <c r="M159" t="str">
        <f>_xlfn.TEXTAFTER(Table2[[#This Row],[rxn]],"-",-1)</f>
        <v>rt4934</v>
      </c>
      <c r="N159">
        <f>_xlfn.XLOOKUP("'PRO-"&amp;Table2[[#This Row],[enz]]&amp;"'",'[1]Sheet2 (2)'!$A:$A,'[1]Sheet2 (2)'!$B:$B,"")</f>
        <v>1</v>
      </c>
    </row>
    <row r="160" spans="1:14" ht="17" x14ac:dyDescent="0.25">
      <c r="A160" s="1" t="s">
        <v>160</v>
      </c>
      <c r="B160" s="1" t="str">
        <f>_xlfn.TEXTBEFORE(Table7[[#This Row],[raw]]," ")</f>
        <v>RXN-CHTNS_c_FWD-rt0073</v>
      </c>
      <c r="C160" s="1"/>
      <c r="D160" s="1">
        <f>_xlfn.NUMBERVALUE(_xlfn.TEXTAFTER(Table7[[#This Row],[raw]]," ",-1))</f>
        <v>2.6303248118317999</v>
      </c>
      <c r="G160" t="s">
        <v>2934</v>
      </c>
      <c r="H160" t="s">
        <v>2778</v>
      </c>
      <c r="I160">
        <v>2.1799003664770999E-2</v>
      </c>
      <c r="J160">
        <f>_xlfn.XLOOKUP(Table2[[#This Row],[rxn]],Table7[rxn],Table7[flux],0)</f>
        <v>23.262724329771199</v>
      </c>
      <c r="K160">
        <f>Table2[[#This Row],[flux]]-Table2[[#This Row],[flux in mfs]]</f>
        <v>-23.240925326106428</v>
      </c>
      <c r="L160" t="b">
        <f>_xlfn.TEXTAFTER(Table2[[#This Row],[rxn]],"-",-1)="SPONT"</f>
        <v>0</v>
      </c>
      <c r="M160" t="str">
        <f>_xlfn.TEXTAFTER(Table2[[#This Row],[rxn]],"-",-1)</f>
        <v>rt5669</v>
      </c>
      <c r="N160">
        <f>_xlfn.XLOOKUP("'PRO-"&amp;Table2[[#This Row],[enz]]&amp;"'",'[1]Sheet2 (2)'!$A:$A,'[1]Sheet2 (2)'!$B:$B,"")</f>
        <v>1</v>
      </c>
    </row>
    <row r="161" spans="1:14" ht="17" x14ac:dyDescent="0.25">
      <c r="A161" s="1" t="s">
        <v>161</v>
      </c>
      <c r="B161" s="1" t="str">
        <f>_xlfn.TEXTBEFORE(Table7[[#This Row],[raw]]," ")</f>
        <v>RXN-CITMALta_m_FWD-rt2146</v>
      </c>
      <c r="C161" s="1"/>
      <c r="D161" s="1">
        <f>_xlfn.NUMBERVALUE(_xlfn.TEXTAFTER(Table7[[#This Row],[raw]]," ",-1))</f>
        <v>578.46093271364498</v>
      </c>
      <c r="G161" t="s">
        <v>2978</v>
      </c>
      <c r="H161" t="s">
        <v>2778</v>
      </c>
      <c r="I161">
        <v>2.1799003664770999E-2</v>
      </c>
      <c r="J161">
        <f>_xlfn.XLOOKUP(Table2[[#This Row],[rxn]],Table7[rxn],Table7[flux],0)</f>
        <v>23.262724329771199</v>
      </c>
      <c r="K161">
        <f>Table2[[#This Row],[flux]]-Table2[[#This Row],[flux in mfs]]</f>
        <v>-23.240925326106428</v>
      </c>
      <c r="L161" t="b">
        <f>_xlfn.TEXTAFTER(Table2[[#This Row],[rxn]],"-",-1)="SPONT"</f>
        <v>0</v>
      </c>
      <c r="M161" t="str">
        <f>_xlfn.TEXTAFTER(Table2[[#This Row],[rxn]],"-",-1)</f>
        <v>rt2204</v>
      </c>
      <c r="N161">
        <f>_xlfn.XLOOKUP("'PRO-"&amp;Table2[[#This Row],[enz]]&amp;"'",'[1]Sheet2 (2)'!$A:$A,'[1]Sheet2 (2)'!$B:$B,"")</f>
        <v>1</v>
      </c>
    </row>
    <row r="162" spans="1:14" ht="17" x14ac:dyDescent="0.25">
      <c r="A162" s="1" t="s">
        <v>162</v>
      </c>
      <c r="B162" s="1" t="str">
        <f>_xlfn.TEXTBEFORE(Table7[[#This Row],[raw]]," ")</f>
        <v>RXN-CITt3_m_REV-rt2146</v>
      </c>
      <c r="C162" s="1"/>
      <c r="D162" s="1">
        <f>_xlfn.NUMBERVALUE(_xlfn.TEXTAFTER(Table7[[#This Row],[raw]]," ",-1))</f>
        <v>23.262724329771199</v>
      </c>
      <c r="G162" t="s">
        <v>3284</v>
      </c>
      <c r="H162" t="s">
        <v>2778</v>
      </c>
      <c r="I162">
        <v>2.1799003664770999E-2</v>
      </c>
      <c r="J162">
        <f>_xlfn.XLOOKUP(Table2[[#This Row],[rxn]],Table7[rxn],Table7[flux],0)</f>
        <v>23.262724329771199</v>
      </c>
      <c r="K162">
        <f>Table2[[#This Row],[flux]]-Table2[[#This Row],[flux in mfs]]</f>
        <v>-23.240925326106428</v>
      </c>
      <c r="L162" t="b">
        <f>_xlfn.TEXTAFTER(Table2[[#This Row],[rxn]],"-",-1)="SPONT"</f>
        <v>0</v>
      </c>
      <c r="M162" t="str">
        <f>_xlfn.TEXTAFTER(Table2[[#This Row],[rxn]],"-",-1)</f>
        <v>rt5884</v>
      </c>
      <c r="N162">
        <f>_xlfn.XLOOKUP("'PRO-"&amp;Table2[[#This Row],[enz]]&amp;"'",'[1]Sheet2 (2)'!$A:$A,'[1]Sheet2 (2)'!$B:$B,"")</f>
        <v>1</v>
      </c>
    </row>
    <row r="163" spans="1:14" ht="17" x14ac:dyDescent="0.25">
      <c r="A163" s="1" t="s">
        <v>163</v>
      </c>
      <c r="B163" s="1" t="str">
        <f>_xlfn.TEXTBEFORE(Table7[[#This Row],[raw]]," ")</f>
        <v>RXN-CMPt_c_rm_REV-SPONT</v>
      </c>
      <c r="C163" s="1"/>
      <c r="D163" s="1">
        <f>_xlfn.NUMBERVALUE(_xlfn.TEXTAFTER(Table7[[#This Row],[raw]]," ",-1))</f>
        <v>17.159404134580999</v>
      </c>
      <c r="G163" t="s">
        <v>3317</v>
      </c>
      <c r="H163" t="s">
        <v>2778</v>
      </c>
      <c r="I163">
        <v>2.1799003664770999E-2</v>
      </c>
      <c r="J163">
        <f>_xlfn.XLOOKUP(Table2[[#This Row],[rxn]],Table7[rxn],Table7[flux],0)</f>
        <v>23.262724329771199</v>
      </c>
      <c r="K163">
        <f>Table2[[#This Row],[flux]]-Table2[[#This Row],[flux in mfs]]</f>
        <v>-23.240925326106428</v>
      </c>
      <c r="L163" t="b">
        <f>_xlfn.TEXTAFTER(Table2[[#This Row],[rxn]],"-",-1)="SPONT"</f>
        <v>0</v>
      </c>
      <c r="M163" t="str">
        <f>_xlfn.TEXTAFTER(Table2[[#This Row],[rxn]],"-",-1)</f>
        <v>rt5884</v>
      </c>
      <c r="N163">
        <f>_xlfn.XLOOKUP("'PRO-"&amp;Table2[[#This Row],[enz]]&amp;"'",'[1]Sheet2 (2)'!$A:$A,'[1]Sheet2 (2)'!$B:$B,"")</f>
        <v>1</v>
      </c>
    </row>
    <row r="164" spans="1:14" ht="17" x14ac:dyDescent="0.25">
      <c r="A164" s="1" t="s">
        <v>164</v>
      </c>
      <c r="B164" s="1" t="str">
        <f>_xlfn.TEXTBEFORE(Table7[[#This Row],[raw]]," ")</f>
        <v>RXN-CO2t_c_e_FWD-SPONT</v>
      </c>
      <c r="C164" s="1"/>
      <c r="D164" s="1">
        <f>_xlfn.NUMBERVALUE(_xlfn.TEXTAFTER(Table7[[#This Row],[raw]]," ",-1))</f>
        <v>4008.0960946892901</v>
      </c>
      <c r="G164" t="s">
        <v>3318</v>
      </c>
      <c r="H164" t="s">
        <v>2778</v>
      </c>
      <c r="I164">
        <v>2.1799003664770999E-2</v>
      </c>
      <c r="J164">
        <f>_xlfn.XLOOKUP(Table2[[#This Row],[rxn]],Table7[rxn],Table7[flux],0)</f>
        <v>23.262724329771199</v>
      </c>
      <c r="K164">
        <f>Table2[[#This Row],[flux]]-Table2[[#This Row],[flux in mfs]]</f>
        <v>-23.240925326106428</v>
      </c>
      <c r="L164" t="b">
        <f>_xlfn.TEXTAFTER(Table2[[#This Row],[rxn]],"-",-1)="SPONT"</f>
        <v>0</v>
      </c>
      <c r="M164" t="str">
        <f>_xlfn.TEXTAFTER(Table2[[#This Row],[rxn]],"-",-1)</f>
        <v>rt5884</v>
      </c>
      <c r="N164">
        <f>_xlfn.XLOOKUP("'PRO-"&amp;Table2[[#This Row],[enz]]&amp;"'",'[1]Sheet2 (2)'!$A:$A,'[1]Sheet2 (2)'!$B:$B,"")</f>
        <v>1</v>
      </c>
    </row>
    <row r="165" spans="1:14" ht="17" x14ac:dyDescent="0.25">
      <c r="A165" s="1" t="s">
        <v>165</v>
      </c>
      <c r="B165" s="1" t="str">
        <f>_xlfn.TEXTBEFORE(Table7[[#This Row],[raw]]," ")</f>
        <v>RXN-CO2t_c_m_REV-SPONT</v>
      </c>
      <c r="C165" s="1"/>
      <c r="D165" s="1">
        <f>_xlfn.NUMBERVALUE(_xlfn.TEXTAFTER(Table7[[#This Row],[raw]]," ",-1))</f>
        <v>2319.32584547754</v>
      </c>
      <c r="G165" t="s">
        <v>2813</v>
      </c>
      <c r="H165" t="s">
        <v>2778</v>
      </c>
      <c r="I165">
        <v>1.9764198195607E-2</v>
      </c>
      <c r="J165">
        <f>_xlfn.XLOOKUP(Table2[[#This Row],[rxn]],Table7[rxn],Table7[flux],0)</f>
        <v>22.3091025309554</v>
      </c>
      <c r="K165">
        <f>Table2[[#This Row],[flux]]-Table2[[#This Row],[flux in mfs]]</f>
        <v>-22.289338332759794</v>
      </c>
      <c r="L165" t="b">
        <f>_xlfn.TEXTAFTER(Table2[[#This Row],[rxn]],"-",-1)="SPONT"</f>
        <v>0</v>
      </c>
      <c r="M165" t="str">
        <f>_xlfn.TEXTAFTER(Table2[[#This Row],[rxn]],"-",-1)</f>
        <v>rt0302</v>
      </c>
      <c r="N165">
        <f>_xlfn.XLOOKUP("'PRO-"&amp;Table2[[#This Row],[enz]]&amp;"'",'[1]Sheet2 (2)'!$A:$A,'[1]Sheet2 (2)'!$B:$B,"")</f>
        <v>1</v>
      </c>
    </row>
    <row r="166" spans="1:14" ht="17" x14ac:dyDescent="0.25">
      <c r="A166" s="1" t="s">
        <v>166</v>
      </c>
      <c r="B166" s="1" t="str">
        <f>_xlfn.TEXTBEFORE(Table7[[#This Row],[raw]]," ")</f>
        <v>RXN-CO2t_c_mm_REV-SPONT</v>
      </c>
      <c r="C166" s="1"/>
      <c r="D166" s="1">
        <f>_xlfn.NUMBERVALUE(_xlfn.TEXTAFTER(Table7[[#This Row],[raw]]," ",-1))</f>
        <v>11.3432751594395</v>
      </c>
      <c r="G166" t="s">
        <v>2833</v>
      </c>
      <c r="H166" t="s">
        <v>2778</v>
      </c>
      <c r="I166">
        <v>1.9764198195607E-2</v>
      </c>
      <c r="J166">
        <f>_xlfn.XLOOKUP(Table2[[#This Row],[rxn]],Table7[rxn],Table7[flux],0)</f>
        <v>22.3091025309554</v>
      </c>
      <c r="K166">
        <f>Table2[[#This Row],[flux]]-Table2[[#This Row],[flux in mfs]]</f>
        <v>-22.289338332759794</v>
      </c>
      <c r="L166" t="b">
        <f>_xlfn.TEXTAFTER(Table2[[#This Row],[rxn]],"-",-1)="SPONT"</f>
        <v>0</v>
      </c>
      <c r="M166" t="str">
        <f>_xlfn.TEXTAFTER(Table2[[#This Row],[rxn]],"-",-1)</f>
        <v>rt2190</v>
      </c>
      <c r="N166">
        <f>_xlfn.XLOOKUP("'PRO-"&amp;Table2[[#This Row],[enz]]&amp;"'",'[1]Sheet2 (2)'!$A:$A,'[1]Sheet2 (2)'!$B:$B,"")</f>
        <v>1</v>
      </c>
    </row>
    <row r="167" spans="1:14" ht="17" x14ac:dyDescent="0.25">
      <c r="A167" s="1" t="s">
        <v>167</v>
      </c>
      <c r="B167" s="1" t="str">
        <f>_xlfn.TEXTBEFORE(Table7[[#This Row],[raw]]," ")</f>
        <v>RXN-CO2t_c_r_REV-SPONT</v>
      </c>
      <c r="C167" s="1"/>
      <c r="D167" s="1">
        <f>_xlfn.NUMBERVALUE(_xlfn.TEXTAFTER(Table7[[#This Row],[raw]]," ",-1))</f>
        <v>0.89801775857439603</v>
      </c>
      <c r="G167" t="s">
        <v>2841</v>
      </c>
      <c r="H167" t="s">
        <v>2778</v>
      </c>
      <c r="I167">
        <v>1.9764198195607E-2</v>
      </c>
      <c r="J167">
        <f>_xlfn.XLOOKUP(Table2[[#This Row],[rxn]],Table7[rxn],Table7[flux],0)</f>
        <v>22.3091025309554</v>
      </c>
      <c r="K167">
        <f>Table2[[#This Row],[flux]]-Table2[[#This Row],[flux in mfs]]</f>
        <v>-22.289338332759794</v>
      </c>
      <c r="L167" t="b">
        <f>_xlfn.TEXTAFTER(Table2[[#This Row],[rxn]],"-",-1)="SPONT"</f>
        <v>0</v>
      </c>
      <c r="M167" t="str">
        <f>_xlfn.TEXTAFTER(Table2[[#This Row],[rxn]],"-",-1)</f>
        <v>rt0409</v>
      </c>
      <c r="N167">
        <f>_xlfn.XLOOKUP("'PRO-"&amp;Table2[[#This Row],[enz]]&amp;"'",'[1]Sheet2 (2)'!$A:$A,'[1]Sheet2 (2)'!$B:$B,"")</f>
        <v>1</v>
      </c>
    </row>
    <row r="168" spans="1:14" ht="17" x14ac:dyDescent="0.25">
      <c r="A168" s="1" t="s">
        <v>168</v>
      </c>
      <c r="B168" s="1" t="str">
        <f>_xlfn.TEXTBEFORE(Table7[[#This Row],[raw]]," ")</f>
        <v>RXN-CO2t_c_rm_REV-SPONT</v>
      </c>
      <c r="C168" s="1"/>
      <c r="D168" s="1">
        <f>_xlfn.NUMBERVALUE(_xlfn.TEXTAFTER(Table7[[#This Row],[raw]]," ",-1))</f>
        <v>7.8970803267200296</v>
      </c>
      <c r="G168" t="s">
        <v>2995</v>
      </c>
      <c r="H168" t="s">
        <v>2778</v>
      </c>
      <c r="I168">
        <v>1.9764198195607E-2</v>
      </c>
      <c r="J168">
        <f>_xlfn.XLOOKUP(Table2[[#This Row],[rxn]],Table7[rxn],Table7[flux],0)</f>
        <v>22.3091025309554</v>
      </c>
      <c r="K168">
        <f>Table2[[#This Row],[flux]]-Table2[[#This Row],[flux in mfs]]</f>
        <v>-22.289338332759794</v>
      </c>
      <c r="L168" t="b">
        <f>_xlfn.TEXTAFTER(Table2[[#This Row],[rxn]],"-",-1)="SPONT"</f>
        <v>0</v>
      </c>
      <c r="M168" t="str">
        <f>_xlfn.TEXTAFTER(Table2[[#This Row],[rxn]],"-",-1)</f>
        <v>rt0302</v>
      </c>
      <c r="N168">
        <f>_xlfn.XLOOKUP("'PRO-"&amp;Table2[[#This Row],[enz]]&amp;"'",'[1]Sheet2 (2)'!$A:$A,'[1]Sheet2 (2)'!$B:$B,"")</f>
        <v>1</v>
      </c>
    </row>
    <row r="169" spans="1:14" ht="17" x14ac:dyDescent="0.25">
      <c r="A169" s="1" t="s">
        <v>169</v>
      </c>
      <c r="B169" s="1" t="str">
        <f>_xlfn.TEXTBEFORE(Table7[[#This Row],[raw]]," ")</f>
        <v>RXN-COAt_c_r_REV-SPONT</v>
      </c>
      <c r="C169" s="1"/>
      <c r="D169" s="1">
        <f>_xlfn.NUMBERVALUE(_xlfn.TEXTAFTER(Table7[[#This Row],[raw]]," ",-1))</f>
        <v>3.68395100617871</v>
      </c>
      <c r="G169" t="s">
        <v>3216</v>
      </c>
      <c r="H169" t="s">
        <v>2778</v>
      </c>
      <c r="I169">
        <v>1.9764198195607E-2</v>
      </c>
      <c r="J169">
        <f>_xlfn.XLOOKUP(Table2[[#This Row],[rxn]],Table7[rxn],Table7[flux],0)</f>
        <v>22.3091025309554</v>
      </c>
      <c r="K169">
        <f>Table2[[#This Row],[flux]]-Table2[[#This Row],[flux in mfs]]</f>
        <v>-22.289338332759794</v>
      </c>
      <c r="L169" t="b">
        <f>_xlfn.TEXTAFTER(Table2[[#This Row],[rxn]],"-",-1)="SPONT"</f>
        <v>0</v>
      </c>
      <c r="M169" t="str">
        <f>_xlfn.TEXTAFTER(Table2[[#This Row],[rxn]],"-",-1)</f>
        <v>rt0302</v>
      </c>
      <c r="N169">
        <f>_xlfn.XLOOKUP("'PRO-"&amp;Table2[[#This Row],[enz]]&amp;"'",'[1]Sheet2 (2)'!$A:$A,'[1]Sheet2 (2)'!$B:$B,"")</f>
        <v>1</v>
      </c>
    </row>
    <row r="170" spans="1:14" ht="17" x14ac:dyDescent="0.25">
      <c r="A170" s="1" t="s">
        <v>170</v>
      </c>
      <c r="B170" s="1" t="str">
        <f>_xlfn.TEXTBEFORE(Table7[[#This Row],[raw]]," ")</f>
        <v>RXN-COAt_c_rm_REV-SPONT</v>
      </c>
      <c r="C170" s="1"/>
      <c r="D170" s="1">
        <f>_xlfn.NUMBERVALUE(_xlfn.TEXTAFTER(Table7[[#This Row],[raw]]," ",-1))</f>
        <v>33.665912597341801</v>
      </c>
      <c r="G170" t="s">
        <v>3038</v>
      </c>
      <c r="H170" t="s">
        <v>2778</v>
      </c>
      <c r="I170">
        <v>1.8818775865439001E-2</v>
      </c>
      <c r="J170">
        <f>_xlfn.XLOOKUP(Table2[[#This Row],[rxn]],Table7[rxn],Table7[flux],0)</f>
        <v>21.241944456034702</v>
      </c>
      <c r="K170">
        <f>Table2[[#This Row],[flux]]-Table2[[#This Row],[flux in mfs]]</f>
        <v>-21.223125680169264</v>
      </c>
      <c r="L170" t="b">
        <f>_xlfn.TEXTAFTER(Table2[[#This Row],[rxn]],"-",-1)="SPONT"</f>
        <v>0</v>
      </c>
      <c r="M170" t="str">
        <f>_xlfn.TEXTAFTER(Table2[[#This Row],[rxn]],"-",-1)</f>
        <v>UNKNOWN</v>
      </c>
      <c r="N170" t="str">
        <f>_xlfn.XLOOKUP("'PRO-"&amp;Table2[[#This Row],[enz]]&amp;"'",'[1]Sheet2 (2)'!$A:$A,'[1]Sheet2 (2)'!$B:$B,"")</f>
        <v/>
      </c>
    </row>
    <row r="171" spans="1:14" ht="17" x14ac:dyDescent="0.25">
      <c r="A171" s="1" t="s">
        <v>171</v>
      </c>
      <c r="B171" s="1" t="str">
        <f>_xlfn.TEXTBEFORE(Table7[[#This Row],[raw]]," ")</f>
        <v>RXN-COBALT2t_c_e_FWD-SPONT</v>
      </c>
      <c r="C171" s="1"/>
      <c r="D171" s="1">
        <f>_xlfn.NUMBERVALUE(_xlfn.TEXTAFTER(Table7[[#This Row],[raw]]," ",-1))</f>
        <v>3.7100852610000001E-6</v>
      </c>
      <c r="G171" t="s">
        <v>3055</v>
      </c>
      <c r="H171" t="s">
        <v>2778</v>
      </c>
      <c r="I171">
        <v>1.8649832820457998E-2</v>
      </c>
      <c r="J171">
        <f>_xlfn.XLOOKUP(Table2[[#This Row],[rxn]],Table7[rxn],Table7[flux],0)</f>
        <v>21.197312434154401</v>
      </c>
      <c r="K171">
        <f>Table2[[#This Row],[flux]]-Table2[[#This Row],[flux in mfs]]</f>
        <v>-21.178662601333944</v>
      </c>
      <c r="L171" t="b">
        <f>_xlfn.TEXTAFTER(Table2[[#This Row],[rxn]],"-",-1)="SPONT"</f>
        <v>0</v>
      </c>
      <c r="M171" t="str">
        <f>_xlfn.TEXTAFTER(Table2[[#This Row],[rxn]],"-",-1)</f>
        <v>rt2385</v>
      </c>
      <c r="N171">
        <f>_xlfn.XLOOKUP("'PRO-"&amp;Table2[[#This Row],[enz]]&amp;"'",'[1]Sheet2 (2)'!$A:$A,'[1]Sheet2 (2)'!$B:$B,"")</f>
        <v>1</v>
      </c>
    </row>
    <row r="172" spans="1:14" ht="17" x14ac:dyDescent="0.25">
      <c r="A172" s="1" t="s">
        <v>172</v>
      </c>
      <c r="B172" s="1" t="str">
        <f>_xlfn.TEXTBEFORE(Table7[[#This Row],[raw]]," ")</f>
        <v>RXN-compACYLCOA_l_FWD-SPONT</v>
      </c>
      <c r="C172" s="1"/>
      <c r="D172" s="1">
        <f>_xlfn.NUMBERVALUE(_xlfn.TEXTAFTER(Table7[[#This Row],[raw]]," ",-1))</f>
        <v>1.5611162125110999E-2</v>
      </c>
      <c r="G172" t="s">
        <v>2881</v>
      </c>
      <c r="H172" t="s">
        <v>2778</v>
      </c>
      <c r="I172">
        <v>1.8698496477109E-2</v>
      </c>
      <c r="J172">
        <f>_xlfn.XLOOKUP(Table2[[#This Row],[rxn]],Table7[rxn],Table7[flux],0)</f>
        <v>20.855768746703902</v>
      </c>
      <c r="K172">
        <f>Table2[[#This Row],[flux]]-Table2[[#This Row],[flux in mfs]]</f>
        <v>-20.837070250226791</v>
      </c>
      <c r="L172" t="b">
        <f>_xlfn.TEXTAFTER(Table2[[#This Row],[rxn]],"-",-1)="SPONT"</f>
        <v>0</v>
      </c>
      <c r="M172" t="str">
        <f>_xlfn.TEXTAFTER(Table2[[#This Row],[rxn]],"-",-1)</f>
        <v>rt4053</v>
      </c>
      <c r="N172">
        <f>_xlfn.XLOOKUP("'PRO-"&amp;Table2[[#This Row],[enz]]&amp;"'",'[1]Sheet2 (2)'!$A:$A,'[1]Sheet2 (2)'!$B:$B,"")</f>
        <v>1</v>
      </c>
    </row>
    <row r="173" spans="1:14" ht="17" x14ac:dyDescent="0.25">
      <c r="A173" s="1" t="s">
        <v>173</v>
      </c>
      <c r="B173" s="1" t="str">
        <f>_xlfn.TEXTBEFORE(Table7[[#This Row],[raw]]," ")</f>
        <v>RXN-compACYLCOA_rm_FWD-SPONT</v>
      </c>
      <c r="C173" s="1"/>
      <c r="D173" s="1">
        <f>_xlfn.NUMBERVALUE(_xlfn.TEXTAFTER(Table7[[#This Row],[raw]]," ",-1))</f>
        <v>25.971645224491802</v>
      </c>
      <c r="G173" t="s">
        <v>3117</v>
      </c>
      <c r="H173" t="s">
        <v>2778</v>
      </c>
      <c r="I173">
        <v>1.8698496477109E-2</v>
      </c>
      <c r="J173">
        <f>_xlfn.XLOOKUP(Table2[[#This Row],[rxn]],Table7[rxn],Table7[flux],0)</f>
        <v>20.855768746703902</v>
      </c>
      <c r="K173">
        <f>Table2[[#This Row],[flux]]-Table2[[#This Row],[flux in mfs]]</f>
        <v>-20.837070250226791</v>
      </c>
      <c r="L173" t="b">
        <f>_xlfn.TEXTAFTER(Table2[[#This Row],[rxn]],"-",-1)="SPONT"</f>
        <v>0</v>
      </c>
      <c r="M173" t="str">
        <f>_xlfn.TEXTAFTER(Table2[[#This Row],[rxn]],"-",-1)</f>
        <v>rt4053</v>
      </c>
      <c r="N173">
        <f>_xlfn.XLOOKUP("'PRO-"&amp;Table2[[#This Row],[enz]]&amp;"'",'[1]Sheet2 (2)'!$A:$A,'[1]Sheet2 (2)'!$B:$B,"")</f>
        <v>1</v>
      </c>
    </row>
    <row r="174" spans="1:14" ht="17" x14ac:dyDescent="0.25">
      <c r="A174" s="1" t="s">
        <v>174</v>
      </c>
      <c r="B174" s="1" t="str">
        <f>_xlfn.TEXTBEFORE(Table7[[#This Row],[raw]]," ")</f>
        <v>RXN-compCER_r_FWD-SPONT</v>
      </c>
      <c r="C174" s="1"/>
      <c r="D174" s="1">
        <f>_xlfn.NUMBERVALUE(_xlfn.TEXTAFTER(Table7[[#This Row],[raw]]," ",-1))</f>
        <v>0.89801775857439603</v>
      </c>
      <c r="G174" t="s">
        <v>3360</v>
      </c>
      <c r="H174" t="s">
        <v>2778</v>
      </c>
      <c r="I174">
        <v>1.7776012747494001E-2</v>
      </c>
      <c r="J174">
        <f>_xlfn.XLOOKUP(Table2[[#This Row],[rxn]],Table7[rxn],Table7[flux],0)</f>
        <v>20.7322380832648</v>
      </c>
      <c r="K174">
        <f>Table2[[#This Row],[flux]]-Table2[[#This Row],[flux in mfs]]</f>
        <v>-20.714462070517307</v>
      </c>
      <c r="L174" t="b">
        <f>_xlfn.TEXTAFTER(Table2[[#This Row],[rxn]],"-",-1)="SPONT"</f>
        <v>0</v>
      </c>
      <c r="M174" t="str">
        <f>_xlfn.TEXTAFTER(Table2[[#This Row],[rxn]],"-",-1)</f>
        <v>rt8160_c</v>
      </c>
      <c r="N174">
        <f>_xlfn.XLOOKUP("'PRO-"&amp;Table2[[#This Row],[enz]]&amp;"'",'[1]Sheet2 (2)'!$A:$A,'[1]Sheet2 (2)'!$B:$B,"")</f>
        <v>1</v>
      </c>
    </row>
    <row r="175" spans="1:14" ht="17" x14ac:dyDescent="0.25">
      <c r="A175" s="1" t="s">
        <v>175</v>
      </c>
      <c r="B175" s="1" t="str">
        <f>_xlfn.TEXTBEFORE(Table7[[#This Row],[raw]]," ")</f>
        <v>RXN-compFALPD_c_REV-SPONT</v>
      </c>
      <c r="C175" s="1"/>
      <c r="D175" s="1">
        <f>_xlfn.NUMBERVALUE(_xlfn.TEXTAFTER(Table7[[#This Row],[raw]]," ",-1))</f>
        <v>0.41479427498604499</v>
      </c>
      <c r="G175" t="s">
        <v>3171</v>
      </c>
      <c r="H175" t="s">
        <v>2778</v>
      </c>
      <c r="I175">
        <v>1.7991313114962999E-2</v>
      </c>
      <c r="J175">
        <f>_xlfn.XLOOKUP(Table2[[#This Row],[rxn]],Table7[rxn],Table7[flux],0)</f>
        <v>20.30793457775</v>
      </c>
      <c r="K175">
        <f>Table2[[#This Row],[flux]]-Table2[[#This Row],[flux in mfs]]</f>
        <v>-20.289943264635038</v>
      </c>
      <c r="L175" t="b">
        <f>_xlfn.TEXTAFTER(Table2[[#This Row],[rxn]],"-",-1)="SPONT"</f>
        <v>0</v>
      </c>
      <c r="M175" t="str">
        <f>_xlfn.TEXTAFTER(Table2[[#This Row],[rxn]],"-",-1)</f>
        <v>rt7311</v>
      </c>
      <c r="N175">
        <f>_xlfn.XLOOKUP("'PRO-"&amp;Table2[[#This Row],[enz]]&amp;"'",'[1]Sheet2 (2)'!$A:$A,'[1]Sheet2 (2)'!$B:$B,"")</f>
        <v>1</v>
      </c>
    </row>
    <row r="176" spans="1:14" ht="17" x14ac:dyDescent="0.25">
      <c r="A176" s="1" t="s">
        <v>176</v>
      </c>
      <c r="B176" s="1" t="str">
        <f>_xlfn.TEXTBEFORE(Table7[[#This Row],[raw]]," ")</f>
        <v>RXN-compFALPD_rm_REV-SPONT</v>
      </c>
      <c r="C176" s="1"/>
      <c r="D176" s="1">
        <f>_xlfn.NUMBERVALUE(_xlfn.TEXTAFTER(Table7[[#This Row],[raw]]," ",-1))</f>
        <v>0.16128531423534301</v>
      </c>
      <c r="G176" t="s">
        <v>4739</v>
      </c>
      <c r="H176" t="s">
        <v>2778</v>
      </c>
      <c r="I176">
        <v>1.7602970525364001E-2</v>
      </c>
      <c r="J176">
        <f>_xlfn.XLOOKUP(Table2[[#This Row],[rxn]],Table7[rxn],Table7[flux],0)</f>
        <v>19.869587949539799</v>
      </c>
      <c r="K176">
        <f>Table2[[#This Row],[flux]]-Table2[[#This Row],[flux in mfs]]</f>
        <v>-19.851984979014436</v>
      </c>
      <c r="L176" t="b">
        <f>_xlfn.TEXTAFTER(Table2[[#This Row],[rxn]],"-",-1)="SPONT"</f>
        <v>0</v>
      </c>
      <c r="M176" t="str">
        <f>_xlfn.TEXTAFTER(Table2[[#This Row],[rxn]],"-",-1)</f>
        <v>PROTDUMMY</v>
      </c>
      <c r="N176" t="str">
        <f>_xlfn.XLOOKUP("'PRO-"&amp;Table2[[#This Row],[enz]]&amp;"'",'[1]Sheet2 (2)'!$A:$A,'[1]Sheet2 (2)'!$B:$B,"")</f>
        <v/>
      </c>
    </row>
    <row r="177" spans="1:14" ht="17" x14ac:dyDescent="0.25">
      <c r="A177" s="1" t="s">
        <v>177</v>
      </c>
      <c r="B177" s="1" t="str">
        <f>_xlfn.TEXTBEFORE(Table7[[#This Row],[raw]]," ")</f>
        <v>RXN-CPPPGO_c_FWD-rt5829</v>
      </c>
      <c r="C177" s="1"/>
      <c r="D177" s="1">
        <f>_xlfn.NUMBERVALUE(_xlfn.TEXTAFTER(Table7[[#This Row],[raw]]," ",-1))</f>
        <v>1.1112597611967E-2</v>
      </c>
      <c r="G177" t="s">
        <v>3335</v>
      </c>
      <c r="H177" t="s">
        <v>2778</v>
      </c>
      <c r="I177">
        <v>1.7869010804451999E-2</v>
      </c>
      <c r="J177">
        <f>_xlfn.XLOOKUP(Table2[[#This Row],[rxn]],Table7[rxn],Table7[flux],0)</f>
        <v>19.180266769697699</v>
      </c>
      <c r="K177">
        <f>Table2[[#This Row],[flux]]-Table2[[#This Row],[flux in mfs]]</f>
        <v>-19.162397758893245</v>
      </c>
      <c r="L177" t="b">
        <f>_xlfn.TEXTAFTER(Table2[[#This Row],[rxn]],"-",-1)="SPONT"</f>
        <v>0</v>
      </c>
      <c r="M177" t="str">
        <f>_xlfn.TEXTAFTER(Table2[[#This Row],[rxn]],"-",-1)</f>
        <v>rt7480</v>
      </c>
      <c r="N177">
        <f>_xlfn.XLOOKUP("'PRO-"&amp;Table2[[#This Row],[enz]]&amp;"'",'[1]Sheet2 (2)'!$A:$A,'[1]Sheet2 (2)'!$B:$B,"")</f>
        <v>1</v>
      </c>
    </row>
    <row r="178" spans="1:14" ht="17" x14ac:dyDescent="0.25">
      <c r="A178" s="1" t="s">
        <v>178</v>
      </c>
      <c r="B178" s="1" t="str">
        <f>_xlfn.TEXTBEFORE(Table7[[#This Row],[raw]]," ")</f>
        <v>RXN-CS_m_FWD-rt2963</v>
      </c>
      <c r="C178" s="1"/>
      <c r="D178" s="1">
        <f>_xlfn.NUMBERVALUE(_xlfn.TEXTAFTER(Table7[[#This Row],[raw]]," ",-1))</f>
        <v>837.27900665855998</v>
      </c>
      <c r="G178" t="s">
        <v>2933</v>
      </c>
      <c r="H178" t="s">
        <v>2778</v>
      </c>
      <c r="I178">
        <v>1.8003831958513999E-2</v>
      </c>
      <c r="J178">
        <f>_xlfn.XLOOKUP(Table2[[#This Row],[rxn]],Table7[rxn],Table7[flux],0)</f>
        <v>18.9117572648485</v>
      </c>
      <c r="K178">
        <f>Table2[[#This Row],[flux]]-Table2[[#This Row],[flux in mfs]]</f>
        <v>-18.893753432889987</v>
      </c>
      <c r="L178" t="b">
        <f>_xlfn.TEXTAFTER(Table2[[#This Row],[rxn]],"-",-1)="SPONT"</f>
        <v>0</v>
      </c>
      <c r="M178" t="str">
        <f>_xlfn.TEXTAFTER(Table2[[#This Row],[rxn]],"-",-1)</f>
        <v>rt1336</v>
      </c>
      <c r="N178">
        <f>_xlfn.XLOOKUP("'PRO-"&amp;Table2[[#This Row],[enz]]&amp;"'",'[1]Sheet2 (2)'!$A:$A,'[1]Sheet2 (2)'!$B:$B,"")</f>
        <v>1</v>
      </c>
    </row>
    <row r="179" spans="1:14" ht="17" x14ac:dyDescent="0.25">
      <c r="A179" s="1" t="s">
        <v>179</v>
      </c>
      <c r="B179" s="1" t="str">
        <f>_xlfn.TEXTBEFORE(Table7[[#This Row],[raw]]," ")</f>
        <v>RXN-CTPS1_c_FWD-rt8107</v>
      </c>
      <c r="C179" s="1"/>
      <c r="D179" s="1">
        <f>_xlfn.NUMBERVALUE(_xlfn.TEXTAFTER(Table7[[#This Row],[raw]]," ",-1))</f>
        <v>9.8565930332913396</v>
      </c>
      <c r="G179" t="s">
        <v>2904</v>
      </c>
      <c r="H179" t="s">
        <v>2778</v>
      </c>
      <c r="I179">
        <v>1.3615436795401E-2</v>
      </c>
      <c r="J179">
        <f>_xlfn.XLOOKUP(Table2[[#This Row],[rxn]],Table7[rxn],Table7[flux],0)</f>
        <v>18.1472941048801</v>
      </c>
      <c r="K179">
        <f>Table2[[#This Row],[flux]]-Table2[[#This Row],[flux in mfs]]</f>
        <v>-18.133678668084698</v>
      </c>
      <c r="L179" t="b">
        <f>_xlfn.TEXTAFTER(Table2[[#This Row],[rxn]],"-",-1)="SPONT"</f>
        <v>0</v>
      </c>
      <c r="M179" t="str">
        <f>_xlfn.TEXTAFTER(Table2[[#This Row],[rxn]],"-",-1)</f>
        <v>rt5890</v>
      </c>
      <c r="N179">
        <f>_xlfn.XLOOKUP("'PRO-"&amp;Table2[[#This Row],[enz]]&amp;"'",'[1]Sheet2 (2)'!$A:$A,'[1]Sheet2 (2)'!$B:$B,"")</f>
        <v>1</v>
      </c>
    </row>
    <row r="180" spans="1:14" ht="17" x14ac:dyDescent="0.25">
      <c r="A180" s="1" t="s">
        <v>180</v>
      </c>
      <c r="B180" s="1" t="str">
        <f>_xlfn.TEXTBEFORE(Table7[[#This Row],[raw]]," ")</f>
        <v>RXN-CTPt_c_rm_FWD-SPONT</v>
      </c>
      <c r="C180" s="1"/>
      <c r="D180" s="1">
        <f>_xlfn.NUMBERVALUE(_xlfn.TEXTAFTER(Table7[[#This Row],[raw]]," ",-1))</f>
        <v>22.3158693670579</v>
      </c>
      <c r="G180" t="s">
        <v>2960</v>
      </c>
      <c r="H180" t="s">
        <v>2778</v>
      </c>
      <c r="I180">
        <v>1.5211795437782999E-2</v>
      </c>
      <c r="J180">
        <f>_xlfn.XLOOKUP(Table2[[#This Row],[rxn]],Table7[rxn],Table7[flux],0)</f>
        <v>17.1705168979076</v>
      </c>
      <c r="K180">
        <f>Table2[[#This Row],[flux]]-Table2[[#This Row],[flux in mfs]]</f>
        <v>-17.155305102469818</v>
      </c>
      <c r="L180" t="b">
        <f>_xlfn.TEXTAFTER(Table2[[#This Row],[rxn]],"-",-1)="SPONT"</f>
        <v>0</v>
      </c>
      <c r="M180" t="str">
        <f>_xlfn.TEXTAFTER(Table2[[#This Row],[rxn]],"-",-1)</f>
        <v>UNKNOWN</v>
      </c>
      <c r="N180" t="str">
        <f>_xlfn.XLOOKUP("'PRO-"&amp;Table2[[#This Row],[enz]]&amp;"'",'[1]Sheet2 (2)'!$A:$A,'[1]Sheet2 (2)'!$B:$B,"")</f>
        <v/>
      </c>
    </row>
    <row r="181" spans="1:14" ht="17" x14ac:dyDescent="0.25">
      <c r="A181" s="1" t="s">
        <v>181</v>
      </c>
      <c r="B181" s="1" t="str">
        <f>_xlfn.TEXTBEFORE(Table7[[#This Row],[raw]]," ")</f>
        <v>RXN-CU2t_c_e_FWD-UNKNOWN</v>
      </c>
      <c r="C181" s="1"/>
      <c r="D181" s="1">
        <f>_xlfn.NUMBERVALUE(_xlfn.TEXTAFTER(Table7[[#This Row],[raw]]," ",-1))</f>
        <v>1.2679480326457999E-2</v>
      </c>
      <c r="G181" t="s">
        <v>2926</v>
      </c>
      <c r="H181" t="s">
        <v>2778</v>
      </c>
      <c r="I181">
        <v>1.5201950135097999E-2</v>
      </c>
      <c r="J181">
        <f>_xlfn.XLOOKUP(Table2[[#This Row],[rxn]],Table7[rxn],Table7[flux],0)</f>
        <v>17.159404134580999</v>
      </c>
      <c r="K181">
        <f>Table2[[#This Row],[flux]]-Table2[[#This Row],[flux in mfs]]</f>
        <v>-17.144202184445902</v>
      </c>
      <c r="L181" t="b">
        <f>_xlfn.TEXTAFTER(Table2[[#This Row],[rxn]],"-",-1)="SPONT"</f>
        <v>0</v>
      </c>
      <c r="M181" t="str">
        <f>_xlfn.TEXTAFTER(Table2[[#This Row],[rxn]],"-",-1)</f>
        <v>rt4513_rm</v>
      </c>
      <c r="N181">
        <f>_xlfn.XLOOKUP("'PRO-"&amp;Table2[[#This Row],[enz]]&amp;"'",'[1]Sheet2 (2)'!$A:$A,'[1]Sheet2 (2)'!$B:$B,"")</f>
        <v>1</v>
      </c>
    </row>
    <row r="182" spans="1:14" ht="17" x14ac:dyDescent="0.25">
      <c r="A182" s="1" t="s">
        <v>182</v>
      </c>
      <c r="B182" s="1" t="str">
        <f>_xlfn.TEXTBEFORE(Table7[[#This Row],[raw]]," ")</f>
        <v>RXN-CYSTGL_c_FWD-rt1131</v>
      </c>
      <c r="C182" s="1"/>
      <c r="D182" s="1">
        <f>_xlfn.NUMBERVALUE(_xlfn.TEXTAFTER(Table7[[#This Row],[raw]]," ",-1))</f>
        <v>3.5890556191073699</v>
      </c>
      <c r="G182" t="s">
        <v>4738</v>
      </c>
      <c r="H182" t="s">
        <v>2778</v>
      </c>
      <c r="I182">
        <v>1.4995123040125E-2</v>
      </c>
      <c r="J182">
        <f>_xlfn.XLOOKUP(Table2[[#This Row],[rxn]],Table7[rxn],Table7[flux],0)</f>
        <v>16.9259452903487</v>
      </c>
      <c r="K182">
        <f>Table2[[#This Row],[flux]]-Table2[[#This Row],[flux in mfs]]</f>
        <v>-16.910950167308574</v>
      </c>
      <c r="L182" t="b">
        <f>_xlfn.TEXTAFTER(Table2[[#This Row],[rxn]],"-",-1)="SPONT"</f>
        <v>0</v>
      </c>
      <c r="M182" t="str">
        <f>_xlfn.TEXTAFTER(Table2[[#This Row],[rxn]],"-",-1)</f>
        <v>PROTMODELED</v>
      </c>
      <c r="N182" t="str">
        <f>_xlfn.XLOOKUP("'PRO-"&amp;Table2[[#This Row],[enz]]&amp;"'",'[1]Sheet2 (2)'!$A:$A,'[1]Sheet2 (2)'!$B:$B,"")</f>
        <v/>
      </c>
    </row>
    <row r="183" spans="1:14" ht="17" x14ac:dyDescent="0.25">
      <c r="A183" s="1" t="s">
        <v>183</v>
      </c>
      <c r="B183" s="1" t="str">
        <f>_xlfn.TEXTBEFORE(Table7[[#This Row],[raw]]," ")</f>
        <v>RXN-CYSTRS_c_FWD-rt1487</v>
      </c>
      <c r="C183" s="1"/>
      <c r="D183" s="1">
        <f>_xlfn.NUMBERVALUE(_xlfn.TEXTAFTER(Table7[[#This Row],[raw]]," ",-1))</f>
        <v>3.5779428557807398</v>
      </c>
      <c r="G183" t="s">
        <v>2859</v>
      </c>
      <c r="H183" t="s">
        <v>2778</v>
      </c>
      <c r="I183">
        <v>1.4851842594689999E-2</v>
      </c>
      <c r="J183">
        <f>_xlfn.XLOOKUP(Table2[[#This Row],[rxn]],Table7[rxn],Table7[flux],0)</f>
        <v>16.764215575018799</v>
      </c>
      <c r="K183">
        <f>Table2[[#This Row],[flux]]-Table2[[#This Row],[flux in mfs]]</f>
        <v>-16.749363732424108</v>
      </c>
      <c r="L183" t="b">
        <f>_xlfn.TEXTAFTER(Table2[[#This Row],[rxn]],"-",-1)="SPONT"</f>
        <v>0</v>
      </c>
      <c r="M183" t="str">
        <f>_xlfn.TEXTAFTER(Table2[[#This Row],[rxn]],"-",-1)</f>
        <v>rt1362</v>
      </c>
      <c r="N183">
        <f>_xlfn.XLOOKUP("'PRO-"&amp;Table2[[#This Row],[enz]]&amp;"'",'[1]Sheet2 (2)'!$A:$A,'[1]Sheet2 (2)'!$B:$B,"")</f>
        <v>1</v>
      </c>
    </row>
    <row r="184" spans="1:14" ht="17" x14ac:dyDescent="0.25">
      <c r="A184" s="1" t="s">
        <v>184</v>
      </c>
      <c r="B184" s="1" t="str">
        <f>_xlfn.TEXTBEFORE(Table7[[#This Row],[raw]]," ")</f>
        <v>RXN-CYSTS_c_FWD-rt7344</v>
      </c>
      <c r="C184" s="1"/>
      <c r="D184" s="1">
        <f>_xlfn.NUMBERVALUE(_xlfn.TEXTAFTER(Table7[[#This Row],[raw]]," ",-1))</f>
        <v>3.5890556191073699</v>
      </c>
      <c r="G184" t="s">
        <v>3352</v>
      </c>
      <c r="H184" t="s">
        <v>2778</v>
      </c>
      <c r="I184">
        <v>1.3759629080259E-2</v>
      </c>
      <c r="J184">
        <f>_xlfn.XLOOKUP(Table2[[#This Row],[rxn]],Table7[rxn],Table7[flux],0)</f>
        <v>15.688157213054</v>
      </c>
      <c r="K184">
        <f>Table2[[#This Row],[flux]]-Table2[[#This Row],[flux in mfs]]</f>
        <v>-15.674397583973741</v>
      </c>
      <c r="L184" t="b">
        <f>_xlfn.TEXTAFTER(Table2[[#This Row],[rxn]],"-",-1)="SPONT"</f>
        <v>0</v>
      </c>
      <c r="M184" t="str">
        <f>_xlfn.TEXTAFTER(Table2[[#This Row],[rxn]],"-",-1)</f>
        <v>rt4822_c</v>
      </c>
      <c r="N184">
        <f>_xlfn.XLOOKUP("'PRO-"&amp;Table2[[#This Row],[enz]]&amp;"'",'[1]Sheet2 (2)'!$A:$A,'[1]Sheet2 (2)'!$B:$B,"")</f>
        <v>1</v>
      </c>
    </row>
    <row r="185" spans="1:14" ht="17" x14ac:dyDescent="0.25">
      <c r="A185" s="1" t="s">
        <v>185</v>
      </c>
      <c r="B185" s="1" t="str">
        <f>_xlfn.TEXTBEFORE(Table7[[#This Row],[raw]]," ")</f>
        <v>RXN-CYTK1_c_FWD-UNKNOWN</v>
      </c>
      <c r="C185" s="1"/>
      <c r="D185" s="1">
        <f>_xlfn.NUMBERVALUE(_xlfn.TEXTAFTER(Table7[[#This Row],[raw]]," ",-1))</f>
        <v>17.1705168979076</v>
      </c>
      <c r="G185" t="s">
        <v>2803</v>
      </c>
      <c r="H185" t="s">
        <v>2778</v>
      </c>
      <c r="I185">
        <v>1.3745906609829999E-2</v>
      </c>
      <c r="J185">
        <f>_xlfn.XLOOKUP(Table2[[#This Row],[rxn]],Table7[rxn],Table7[flux],0)</f>
        <v>14.557268002089399</v>
      </c>
      <c r="K185">
        <f>Table2[[#This Row],[flux]]-Table2[[#This Row],[flux in mfs]]</f>
        <v>-14.543522095479569</v>
      </c>
      <c r="L185" t="b">
        <f>_xlfn.TEXTAFTER(Table2[[#This Row],[rxn]],"-",-1)="SPONT"</f>
        <v>0</v>
      </c>
      <c r="M185" t="str">
        <f>_xlfn.TEXTAFTER(Table2[[#This Row],[rxn]],"-",-1)</f>
        <v>rt2267</v>
      </c>
      <c r="N185">
        <f>_xlfn.XLOOKUP("'PRO-"&amp;Table2[[#This Row],[enz]]&amp;"'",'[1]Sheet2 (2)'!$A:$A,'[1]Sheet2 (2)'!$B:$B,"")</f>
        <v>1</v>
      </c>
    </row>
    <row r="186" spans="1:14" ht="17" x14ac:dyDescent="0.25">
      <c r="A186" s="1" t="s">
        <v>186</v>
      </c>
      <c r="B186" s="1" t="str">
        <f>_xlfn.TEXTBEFORE(Table7[[#This Row],[raw]]," ")</f>
        <v>RXN-CYTK2_c_REV-UNKNOWN</v>
      </c>
      <c r="C186" s="1"/>
      <c r="D186" s="1">
        <f>_xlfn.NUMBERVALUE(_xlfn.TEXTAFTER(Table7[[#This Row],[raw]]," ",-1))</f>
        <v>0.78843921561466501</v>
      </c>
      <c r="G186" t="s">
        <v>2848</v>
      </c>
      <c r="H186" t="s">
        <v>2778</v>
      </c>
      <c r="I186">
        <v>1.3745906609829999E-2</v>
      </c>
      <c r="J186">
        <f>_xlfn.XLOOKUP(Table2[[#This Row],[rxn]],Table7[rxn],Table7[flux],0)</f>
        <v>14.557268002089399</v>
      </c>
      <c r="K186">
        <f>Table2[[#This Row],[flux]]-Table2[[#This Row],[flux in mfs]]</f>
        <v>-14.543522095479569</v>
      </c>
      <c r="L186" t="b">
        <f>_xlfn.TEXTAFTER(Table2[[#This Row],[rxn]],"-",-1)="SPONT"</f>
        <v>0</v>
      </c>
      <c r="M186" t="str">
        <f>_xlfn.TEXTAFTER(Table2[[#This Row],[rxn]],"-",-1)</f>
        <v>LYS25</v>
      </c>
      <c r="N186" t="str">
        <f>_xlfn.XLOOKUP("'PRO-"&amp;Table2[[#This Row],[enz]]&amp;"'",'[1]Sheet2 (2)'!$A:$A,'[1]Sheet2 (2)'!$B:$B,"")</f>
        <v/>
      </c>
    </row>
    <row r="187" spans="1:14" ht="17" x14ac:dyDescent="0.25">
      <c r="A187" s="1" t="s">
        <v>187</v>
      </c>
      <c r="B187" s="1" t="str">
        <f>_xlfn.TEXTBEFORE(Table7[[#This Row],[raw]]," ")</f>
        <v>RXN-DAGK_rm_FWD-rt1788</v>
      </c>
      <c r="C187" s="1"/>
      <c r="D187" s="1">
        <f>_xlfn.NUMBERVALUE(_xlfn.TEXTAFTER(Table7[[#This Row],[raw]]," ",-1))</f>
        <v>5.1564652324768696</v>
      </c>
      <c r="G187" t="s">
        <v>3080</v>
      </c>
      <c r="H187" t="s">
        <v>2778</v>
      </c>
      <c r="I187">
        <v>1.3745906609829999E-2</v>
      </c>
      <c r="J187">
        <f>_xlfn.XLOOKUP(Table2[[#This Row],[rxn]],Table7[rxn],Table7[flux],0)</f>
        <v>14.557268002089399</v>
      </c>
      <c r="K187">
        <f>Table2[[#This Row],[flux]]-Table2[[#This Row],[flux in mfs]]</f>
        <v>-14.543522095479569</v>
      </c>
      <c r="L187" t="b">
        <f>_xlfn.TEXTAFTER(Table2[[#This Row],[rxn]],"-",-1)="SPONT"</f>
        <v>0</v>
      </c>
      <c r="M187" t="str">
        <f>_xlfn.TEXTAFTER(Table2[[#This Row],[rxn]],"-",-1)</f>
        <v>rt7648</v>
      </c>
      <c r="N187">
        <f>_xlfn.XLOOKUP("'PRO-"&amp;Table2[[#This Row],[enz]]&amp;"'",'[1]Sheet2 (2)'!$A:$A,'[1]Sheet2 (2)'!$B:$B,"")</f>
        <v>1</v>
      </c>
    </row>
    <row r="188" spans="1:14" ht="17" x14ac:dyDescent="0.25">
      <c r="A188" s="1" t="s">
        <v>188</v>
      </c>
      <c r="B188" s="1" t="str">
        <f>_xlfn.TEXTBEFORE(Table7[[#This Row],[raw]]," ")</f>
        <v>RXN-DAGt_c_r_REV-UNKNOWN</v>
      </c>
      <c r="C188" s="1"/>
      <c r="D188" s="1">
        <f>_xlfn.NUMBERVALUE(_xlfn.TEXTAFTER(Table7[[#This Row],[raw]]," ",-1))</f>
        <v>5.6637464670897604</v>
      </c>
      <c r="G188" t="s">
        <v>3081</v>
      </c>
      <c r="H188" t="s">
        <v>2778</v>
      </c>
      <c r="I188">
        <v>1.3745906609829999E-2</v>
      </c>
      <c r="J188">
        <f>_xlfn.XLOOKUP(Table2[[#This Row],[rxn]],Table7[rxn],Table7[flux],0)</f>
        <v>14.557268002089399</v>
      </c>
      <c r="K188">
        <f>Table2[[#This Row],[flux]]-Table2[[#This Row],[flux in mfs]]</f>
        <v>-14.543522095479569</v>
      </c>
      <c r="L188" t="b">
        <f>_xlfn.TEXTAFTER(Table2[[#This Row],[rxn]],"-",-1)="SPONT"</f>
        <v>0</v>
      </c>
      <c r="M188" t="str">
        <f>_xlfn.TEXTAFTER(Table2[[#This Row],[rxn]],"-",-1)</f>
        <v>rt7648</v>
      </c>
      <c r="N188">
        <f>_xlfn.XLOOKUP("'PRO-"&amp;Table2[[#This Row],[enz]]&amp;"'",'[1]Sheet2 (2)'!$A:$A,'[1]Sheet2 (2)'!$B:$B,"")</f>
        <v>1</v>
      </c>
    </row>
    <row r="189" spans="1:14" ht="17" x14ac:dyDescent="0.25">
      <c r="A189" s="1" t="s">
        <v>189</v>
      </c>
      <c r="B189" s="1" t="str">
        <f>_xlfn.TEXTBEFORE(Table7[[#This Row],[raw]]," ")</f>
        <v>RXN-DAGt_c_rm_FWD-SPONT</v>
      </c>
      <c r="C189" s="1"/>
      <c r="D189" s="1">
        <f>_xlfn.NUMBERVALUE(_xlfn.TEXTAFTER(Table7[[#This Row],[raw]]," ",-1))</f>
        <v>5.6637464670897604</v>
      </c>
      <c r="G189" t="s">
        <v>3082</v>
      </c>
      <c r="H189" t="s">
        <v>2778</v>
      </c>
      <c r="I189">
        <v>1.3745906609829999E-2</v>
      </c>
      <c r="J189">
        <f>_xlfn.XLOOKUP(Table2[[#This Row],[rxn]],Table7[rxn],Table7[flux],0)</f>
        <v>14.557268002089399</v>
      </c>
      <c r="K189">
        <f>Table2[[#This Row],[flux]]-Table2[[#This Row],[flux in mfs]]</f>
        <v>-14.543522095479569</v>
      </c>
      <c r="L189" t="b">
        <f>_xlfn.TEXTAFTER(Table2[[#This Row],[rxn]],"-",-1)="SPONT"</f>
        <v>0</v>
      </c>
      <c r="M189" t="str">
        <f>_xlfn.TEXTAFTER(Table2[[#This Row],[rxn]],"-",-1)</f>
        <v>rt6488_m</v>
      </c>
      <c r="N189">
        <f>_xlfn.XLOOKUP("'PRO-"&amp;Table2[[#This Row],[enz]]&amp;"'",'[1]Sheet2 (2)'!$A:$A,'[1]Sheet2 (2)'!$B:$B,"")</f>
        <v>1</v>
      </c>
    </row>
    <row r="190" spans="1:14" ht="17" hidden="1" x14ac:dyDescent="0.25">
      <c r="A190" s="1" t="s">
        <v>190</v>
      </c>
      <c r="B190" s="1" t="str">
        <f>_xlfn.TEXTBEFORE(Table7[[#This Row],[raw]]," ")</f>
        <v>RXN-DAGt_gm_rm_FWD-SPONT</v>
      </c>
      <c r="C190" s="1"/>
      <c r="D190" s="1">
        <f>_xlfn.NUMBERVALUE(_xlfn.TEXTAFTER(Table7[[#This Row],[raw]]," ",-1))</f>
        <v>0.89801775857439603</v>
      </c>
      <c r="G190" t="s">
        <v>3042</v>
      </c>
      <c r="H190" t="s">
        <v>2778</v>
      </c>
      <c r="I190">
        <v>1.0303878599999999E-6</v>
      </c>
      <c r="J190">
        <f>_xlfn.XLOOKUP(Table2[[#This Row],[rxn]],Table7[rxn],Table7[flux],0)</f>
        <v>0</v>
      </c>
      <c r="K190">
        <f>Table2[[#This Row],[flux]]-Table2[[#This Row],[flux in mfs]]</f>
        <v>1.0303878599999999E-6</v>
      </c>
      <c r="L190" t="b">
        <f>_xlfn.TEXTAFTER(Table2[[#This Row],[rxn]],"-",-1)="SPONT"</f>
        <v>1</v>
      </c>
      <c r="M190" t="str">
        <f>_xlfn.TEXTAFTER(Table2[[#This Row],[rxn]],"-",-1)</f>
        <v>SPONT</v>
      </c>
      <c r="N190" t="str">
        <f>_xlfn.XLOOKUP("'PRO-"&amp;Table2[[#This Row],[enz]]&amp;"'",'[1]Sheet2 (2)'!$A:$A,'[1]Sheet2 (2)'!$B:$B,"")</f>
        <v/>
      </c>
    </row>
    <row r="191" spans="1:14" ht="17" x14ac:dyDescent="0.25">
      <c r="A191" s="1" t="s">
        <v>191</v>
      </c>
      <c r="B191" s="1" t="str">
        <f>_xlfn.TEXTBEFORE(Table7[[#This Row],[raw]]," ")</f>
        <v>RXN-DB4PS_c_FWD-rt8298</v>
      </c>
      <c r="C191" s="1"/>
      <c r="D191" s="1">
        <f>_xlfn.NUMBERVALUE(_xlfn.TEXTAFTER(Table7[[#This Row],[raw]]," ",-1))</f>
        <v>4.4467849464936003E-2</v>
      </c>
      <c r="G191" t="s">
        <v>3090</v>
      </c>
      <c r="H191" t="s">
        <v>2778</v>
      </c>
      <c r="I191">
        <v>1.3745906609829999E-2</v>
      </c>
      <c r="J191">
        <f>_xlfn.XLOOKUP(Table2[[#This Row],[rxn]],Table7[rxn],Table7[flux],0)</f>
        <v>14.557268002089399</v>
      </c>
      <c r="K191">
        <f>Table2[[#This Row],[flux]]-Table2[[#This Row],[flux in mfs]]</f>
        <v>-14.543522095479569</v>
      </c>
      <c r="L191" t="b">
        <f>_xlfn.TEXTAFTER(Table2[[#This Row],[rxn]],"-",-1)="SPONT"</f>
        <v>0</v>
      </c>
      <c r="M191" t="str">
        <f>_xlfn.TEXTAFTER(Table2[[#This Row],[rxn]],"-",-1)</f>
        <v>rt2060</v>
      </c>
      <c r="N191">
        <f>_xlfn.XLOOKUP("'PRO-"&amp;Table2[[#This Row],[enz]]&amp;"'",'[1]Sheet2 (2)'!$A:$A,'[1]Sheet2 (2)'!$B:$B,"")</f>
        <v>1</v>
      </c>
    </row>
    <row r="192" spans="1:14" ht="17" x14ac:dyDescent="0.25">
      <c r="A192" s="1" t="s">
        <v>192</v>
      </c>
      <c r="B192" s="1" t="str">
        <f>_xlfn.TEXTBEFORE(Table7[[#This Row],[raw]]," ")</f>
        <v>RXN-DCMPDA_c_FWD-rt0757</v>
      </c>
      <c r="C192" s="1"/>
      <c r="D192" s="1">
        <f>_xlfn.NUMBERVALUE(_xlfn.TEXTAFTER(Table7[[#This Row],[raw]]," ",-1))</f>
        <v>0.78843921561466501</v>
      </c>
      <c r="G192" t="s">
        <v>3142</v>
      </c>
      <c r="H192" t="s">
        <v>2778</v>
      </c>
      <c r="I192">
        <v>1.3745906609829999E-2</v>
      </c>
      <c r="J192">
        <f>_xlfn.XLOOKUP(Table2[[#This Row],[rxn]],Table7[rxn],Table7[flux],0)</f>
        <v>14.557268002089399</v>
      </c>
      <c r="K192">
        <f>Table2[[#This Row],[flux]]-Table2[[#This Row],[flux in mfs]]</f>
        <v>-14.543522095479569</v>
      </c>
      <c r="L192" t="b">
        <f>_xlfn.TEXTAFTER(Table2[[#This Row],[rxn]],"-",-1)="SPONT"</f>
        <v>0</v>
      </c>
      <c r="M192" t="str">
        <f>_xlfn.TEXTAFTER(Table2[[#This Row],[rxn]],"-",-1)</f>
        <v>rt3577</v>
      </c>
      <c r="N192">
        <f>_xlfn.XLOOKUP("'PRO-"&amp;Table2[[#This Row],[enz]]&amp;"'",'[1]Sheet2 (2)'!$A:$A,'[1]Sheet2 (2)'!$B:$B,"")</f>
        <v>1</v>
      </c>
    </row>
    <row r="193" spans="1:14" ht="17" x14ac:dyDescent="0.25">
      <c r="A193" s="1" t="s">
        <v>193</v>
      </c>
      <c r="B193" s="1" t="str">
        <f>_xlfn.TEXTBEFORE(Table7[[#This Row],[raw]]," ")</f>
        <v>RXN-DDPA_m_FWD-rt2234_m</v>
      </c>
      <c r="C193" s="1"/>
      <c r="D193" s="1">
        <f>_xlfn.NUMBERVALUE(_xlfn.TEXTAFTER(Table7[[#This Row],[raw]]," ",-1))</f>
        <v>23.262724329771199</v>
      </c>
      <c r="G193" t="s">
        <v>3305</v>
      </c>
      <c r="H193" t="s">
        <v>2778</v>
      </c>
      <c r="I193">
        <v>1.3745906609829999E-2</v>
      </c>
      <c r="J193">
        <f>_xlfn.XLOOKUP(Table2[[#This Row],[rxn]],Table7[rxn],Table7[flux],0)</f>
        <v>14.557268002089399</v>
      </c>
      <c r="K193">
        <f>Table2[[#This Row],[flux]]-Table2[[#This Row],[flux in mfs]]</f>
        <v>-14.543522095479569</v>
      </c>
      <c r="L193" t="b">
        <f>_xlfn.TEXTAFTER(Table2[[#This Row],[rxn]],"-",-1)="SPONT"</f>
        <v>0</v>
      </c>
      <c r="M193" t="str">
        <f>_xlfn.TEXTAFTER(Table2[[#This Row],[rxn]],"-",-1)</f>
        <v>rt8465</v>
      </c>
      <c r="N193">
        <f>_xlfn.XLOOKUP("'PRO-"&amp;Table2[[#This Row],[enz]]&amp;"'",'[1]Sheet2 (2)'!$A:$A,'[1]Sheet2 (2)'!$B:$B,"")</f>
        <v>1</v>
      </c>
    </row>
    <row r="194" spans="1:14" ht="17" x14ac:dyDescent="0.25">
      <c r="A194" s="1" t="s">
        <v>194</v>
      </c>
      <c r="B194" s="1" t="str">
        <f>_xlfn.TEXTBEFORE(Table7[[#This Row],[raw]]," ")</f>
        <v>RXN-DGAT_rm_FWD-rt8092_rm</v>
      </c>
      <c r="C194" s="1"/>
      <c r="D194" s="1">
        <f>_xlfn.NUMBERVALUE(_xlfn.TEXTAFTER(Table7[[#This Row],[raw]]," ",-1))</f>
        <v>1.98137858240866</v>
      </c>
      <c r="G194" t="s">
        <v>3306</v>
      </c>
      <c r="H194" t="s">
        <v>2778</v>
      </c>
      <c r="I194">
        <v>1.3745906609829999E-2</v>
      </c>
      <c r="J194">
        <f>_xlfn.XLOOKUP(Table2[[#This Row],[rxn]],Table7[rxn],Table7[flux],0)</f>
        <v>14.557268002089399</v>
      </c>
      <c r="K194">
        <f>Table2[[#This Row],[flux]]-Table2[[#This Row],[flux in mfs]]</f>
        <v>-14.543522095479569</v>
      </c>
      <c r="L194" t="b">
        <f>_xlfn.TEXTAFTER(Table2[[#This Row],[rxn]],"-",-1)="SPONT"</f>
        <v>0</v>
      </c>
      <c r="M194" t="str">
        <f>_xlfn.TEXTAFTER(Table2[[#This Row],[rxn]],"-",-1)</f>
        <v>rt5719</v>
      </c>
      <c r="N194">
        <f>_xlfn.XLOOKUP("'PRO-"&amp;Table2[[#This Row],[enz]]&amp;"'",'[1]Sheet2 (2)'!$A:$A,'[1]Sheet2 (2)'!$B:$B,"")</f>
        <v>1</v>
      </c>
    </row>
    <row r="195" spans="1:14" ht="17" x14ac:dyDescent="0.25">
      <c r="A195" s="1" t="s">
        <v>195</v>
      </c>
      <c r="B195" s="1" t="str">
        <f>_xlfn.TEXTBEFORE(Table7[[#This Row],[raw]]," ")</f>
        <v>RXN-DHAD1_m_FWD-rt1321</v>
      </c>
      <c r="C195" s="1"/>
      <c r="D195" s="1">
        <f>_xlfn.NUMBERVALUE(_xlfn.TEXTAFTER(Table7[[#This Row],[raw]]," ",-1))</f>
        <v>52.251187404537497</v>
      </c>
      <c r="G195" t="s">
        <v>2901</v>
      </c>
      <c r="H195" t="s">
        <v>2778</v>
      </c>
      <c r="I195">
        <v>1.2233367004126999E-2</v>
      </c>
      <c r="J195">
        <f>_xlfn.XLOOKUP(Table2[[#This Row],[rxn]],Table7[rxn],Table7[flux],0)</f>
        <v>13.9653685216764</v>
      </c>
      <c r="K195">
        <f>Table2[[#This Row],[flux]]-Table2[[#This Row],[flux in mfs]]</f>
        <v>-13.953135154672273</v>
      </c>
      <c r="L195" t="b">
        <f>_xlfn.TEXTAFTER(Table2[[#This Row],[rxn]],"-",-1)="SPONT"</f>
        <v>0</v>
      </c>
      <c r="M195" t="str">
        <f>_xlfn.TEXTAFTER(Table2[[#This Row],[rxn]],"-",-1)</f>
        <v>rt8313</v>
      </c>
      <c r="N195">
        <f>_xlfn.XLOOKUP("'PRO-"&amp;Table2[[#This Row],[enz]]&amp;"'",'[1]Sheet2 (2)'!$A:$A,'[1]Sheet2 (2)'!$B:$B,"")</f>
        <v>2</v>
      </c>
    </row>
    <row r="196" spans="1:14" ht="17" x14ac:dyDescent="0.25">
      <c r="A196" s="1" t="s">
        <v>196</v>
      </c>
      <c r="B196" s="1" t="str">
        <f>_xlfn.TEXTBEFORE(Table7[[#This Row],[raw]]," ")</f>
        <v>RXN-DHAD2_m_FWD-rt1321</v>
      </c>
      <c r="C196" s="1"/>
      <c r="D196" s="1">
        <f>_xlfn.NUMBERVALUE(_xlfn.TEXTAFTER(Table7[[#This Row],[raw]]," ",-1))</f>
        <v>11.9723660835245</v>
      </c>
      <c r="G196" t="s">
        <v>2974</v>
      </c>
      <c r="H196" t="s">
        <v>2778</v>
      </c>
      <c r="I196">
        <v>1.2233367004126999E-2</v>
      </c>
      <c r="J196">
        <f>_xlfn.XLOOKUP(Table2[[#This Row],[rxn]],Table7[rxn],Table7[flux],0)</f>
        <v>13.9653685216764</v>
      </c>
      <c r="K196">
        <f>Table2[[#This Row],[flux]]-Table2[[#This Row],[flux in mfs]]</f>
        <v>-13.953135154672273</v>
      </c>
      <c r="L196" t="b">
        <f>_xlfn.TEXTAFTER(Table2[[#This Row],[rxn]],"-",-1)="SPONT"</f>
        <v>0</v>
      </c>
      <c r="M196" t="str">
        <f>_xlfn.TEXTAFTER(Table2[[#This Row],[rxn]],"-",-1)</f>
        <v>rt6498</v>
      </c>
      <c r="N196">
        <f>_xlfn.XLOOKUP("'PRO-"&amp;Table2[[#This Row],[enz]]&amp;"'",'[1]Sheet2 (2)'!$A:$A,'[1]Sheet2 (2)'!$B:$B,"")</f>
        <v>1</v>
      </c>
    </row>
    <row r="197" spans="1:14" ht="17" x14ac:dyDescent="0.25">
      <c r="A197" s="1" t="s">
        <v>197</v>
      </c>
      <c r="B197" s="1" t="str">
        <f>_xlfn.TEXTBEFORE(Table7[[#This Row],[raw]]," ")</f>
        <v>RXN-DHFRi_c_FWD-rt3791_c</v>
      </c>
      <c r="C197" s="1"/>
      <c r="D197" s="1">
        <f>_xlfn.NUMBERVALUE(_xlfn.TEXTAFTER(Table7[[#This Row],[raw]]," ",-1))</f>
        <v>0.79955189424075002</v>
      </c>
      <c r="G197" t="s">
        <v>2975</v>
      </c>
      <c r="H197" t="s">
        <v>2778</v>
      </c>
      <c r="I197">
        <v>1.2233367004126999E-2</v>
      </c>
      <c r="J197">
        <f>_xlfn.XLOOKUP(Table2[[#This Row],[rxn]],Table7[rxn],Table7[flux],0)</f>
        <v>13.9653685216764</v>
      </c>
      <c r="K197">
        <f>Table2[[#This Row],[flux]]-Table2[[#This Row],[flux in mfs]]</f>
        <v>-13.953135154672273</v>
      </c>
      <c r="L197" t="b">
        <f>_xlfn.TEXTAFTER(Table2[[#This Row],[rxn]],"-",-1)="SPONT"</f>
        <v>0</v>
      </c>
      <c r="M197" t="str">
        <f>_xlfn.TEXTAFTER(Table2[[#This Row],[rxn]],"-",-1)</f>
        <v>rt3923</v>
      </c>
      <c r="N197">
        <f>_xlfn.XLOOKUP("'PRO-"&amp;Table2[[#This Row],[enz]]&amp;"'",'[1]Sheet2 (2)'!$A:$A,'[1]Sheet2 (2)'!$B:$B,"")</f>
        <v>1</v>
      </c>
    </row>
    <row r="198" spans="1:14" ht="17" x14ac:dyDescent="0.25">
      <c r="A198" s="1" t="s">
        <v>198</v>
      </c>
      <c r="B198" s="1" t="str">
        <f>_xlfn.TEXTBEFORE(Table7[[#This Row],[raw]]," ")</f>
        <v>RXN-DHORDfum_c_FWD-rt6498</v>
      </c>
      <c r="C198" s="1"/>
      <c r="D198" s="1">
        <f>_xlfn.NUMBERVALUE(_xlfn.TEXTAFTER(Table7[[#This Row],[raw]]," ",-1))</f>
        <v>13.9653685216764</v>
      </c>
      <c r="G198" t="s">
        <v>3202</v>
      </c>
      <c r="H198" t="s">
        <v>2778</v>
      </c>
      <c r="I198">
        <v>1.2233367004126999E-2</v>
      </c>
      <c r="J198">
        <f>_xlfn.XLOOKUP(Table2[[#This Row],[rxn]],Table7[rxn],Table7[flux],0)</f>
        <v>13.9653685216764</v>
      </c>
      <c r="K198">
        <f>Table2[[#This Row],[flux]]-Table2[[#This Row],[flux in mfs]]</f>
        <v>-13.953135154672273</v>
      </c>
      <c r="L198" t="b">
        <f>_xlfn.TEXTAFTER(Table2[[#This Row],[rxn]],"-",-1)="SPONT"</f>
        <v>0</v>
      </c>
      <c r="M198" t="str">
        <f>_xlfn.TEXTAFTER(Table2[[#This Row],[rxn]],"-",-1)</f>
        <v>rt3750</v>
      </c>
      <c r="N198">
        <f>_xlfn.XLOOKUP("'PRO-"&amp;Table2[[#This Row],[enz]]&amp;"'",'[1]Sheet2 (2)'!$A:$A,'[1]Sheet2 (2)'!$B:$B,"")</f>
        <v>1</v>
      </c>
    </row>
    <row r="199" spans="1:14" ht="17" x14ac:dyDescent="0.25">
      <c r="A199" s="1" t="s">
        <v>199</v>
      </c>
      <c r="B199" s="1" t="str">
        <f>_xlfn.TEXTBEFORE(Table7[[#This Row],[raw]]," ")</f>
        <v>RXN-DHORTS_c_REV-rt3923</v>
      </c>
      <c r="C199" s="1"/>
      <c r="D199" s="1">
        <f>_xlfn.NUMBERVALUE(_xlfn.TEXTAFTER(Table7[[#This Row],[raw]]," ",-1))</f>
        <v>13.9653685216764</v>
      </c>
      <c r="G199" t="s">
        <v>3206</v>
      </c>
      <c r="H199" t="s">
        <v>2778</v>
      </c>
      <c r="I199">
        <v>1.2233367004126999E-2</v>
      </c>
      <c r="J199">
        <f>_xlfn.XLOOKUP(Table2[[#This Row],[rxn]],Table7[rxn],Table7[flux],0)</f>
        <v>13.9653685216764</v>
      </c>
      <c r="K199">
        <f>Table2[[#This Row],[flux]]-Table2[[#This Row],[flux in mfs]]</f>
        <v>-13.953135154672273</v>
      </c>
      <c r="L199" t="b">
        <f>_xlfn.TEXTAFTER(Table2[[#This Row],[rxn]],"-",-1)="SPONT"</f>
        <v>0</v>
      </c>
      <c r="M199" t="str">
        <f>_xlfn.TEXTAFTER(Table2[[#This Row],[rxn]],"-",-1)</f>
        <v>rt2348</v>
      </c>
      <c r="N199">
        <f>_xlfn.XLOOKUP("'PRO-"&amp;Table2[[#This Row],[enz]]&amp;"'",'[1]Sheet2 (2)'!$A:$A,'[1]Sheet2 (2)'!$B:$B,"")</f>
        <v>1</v>
      </c>
    </row>
    <row r="200" spans="1:14" ht="17" x14ac:dyDescent="0.25">
      <c r="A200" s="1" t="s">
        <v>200</v>
      </c>
      <c r="B200" s="1" t="str">
        <f>_xlfn.TEXTBEFORE(Table7[[#This Row],[raw]]," ")</f>
        <v>RXN-DHPPDA2_c_FWD-rt7138</v>
      </c>
      <c r="C200" s="1"/>
      <c r="D200" s="1">
        <f>_xlfn.NUMBERVALUE(_xlfn.TEXTAFTER(Table7[[#This Row],[raw]]," ",-1))</f>
        <v>2.2233924732468002E-2</v>
      </c>
      <c r="G200" t="s">
        <v>3329</v>
      </c>
      <c r="H200" t="s">
        <v>2778</v>
      </c>
      <c r="I200">
        <v>1.2233367004126999E-2</v>
      </c>
      <c r="J200">
        <f>_xlfn.XLOOKUP(Table2[[#This Row],[rxn]],Table7[rxn],Table7[flux],0)</f>
        <v>13.9653685216764</v>
      </c>
      <c r="K200">
        <f>Table2[[#This Row],[flux]]-Table2[[#This Row],[flux in mfs]]</f>
        <v>-13.953135154672273</v>
      </c>
      <c r="L200" t="b">
        <f>_xlfn.TEXTAFTER(Table2[[#This Row],[rxn]],"-",-1)="SPONT"</f>
        <v>0</v>
      </c>
      <c r="M200" t="str">
        <f>_xlfn.TEXTAFTER(Table2[[#This Row],[rxn]],"-",-1)</f>
        <v>rt4237</v>
      </c>
      <c r="N200">
        <f>_xlfn.XLOOKUP("'PRO-"&amp;Table2[[#This Row],[enz]]&amp;"'",'[1]Sheet2 (2)'!$A:$A,'[1]Sheet2 (2)'!$B:$B,"")</f>
        <v>1</v>
      </c>
    </row>
    <row r="201" spans="1:14" ht="17" x14ac:dyDescent="0.25">
      <c r="A201" s="1" t="s">
        <v>201</v>
      </c>
      <c r="B201" s="1" t="str">
        <f>_xlfn.TEXTBEFORE(Table7[[#This Row],[raw]]," ")</f>
        <v>RXN-DHQS_c_FWD-rt5884</v>
      </c>
      <c r="C201" s="1"/>
      <c r="D201" s="1">
        <f>_xlfn.NUMBERVALUE(_xlfn.TEXTAFTER(Table7[[#This Row],[raw]]," ",-1))</f>
        <v>23.262724329771199</v>
      </c>
      <c r="G201" t="s">
        <v>4757</v>
      </c>
      <c r="H201" t="s">
        <v>2778</v>
      </c>
      <c r="I201">
        <v>1.2135424355719999E-2</v>
      </c>
      <c r="J201">
        <f>_xlfn.XLOOKUP(Table2[[#This Row],[rxn]],Table7[rxn],Table7[flux],0)</f>
        <v>13.6980222283232</v>
      </c>
      <c r="K201">
        <f>Table2[[#This Row],[flux]]-Table2[[#This Row],[flux in mfs]]</f>
        <v>-13.685886803967481</v>
      </c>
      <c r="L201" t="b">
        <f>_xlfn.TEXTAFTER(Table2[[#This Row],[rxn]],"-",-1)="SPONT"</f>
        <v>0</v>
      </c>
      <c r="M201" t="str">
        <f>_xlfn.TEXTAFTER(Table2[[#This Row],[rxn]],"-",-1)</f>
        <v>LIPID</v>
      </c>
      <c r="N201" t="str">
        <f>_xlfn.XLOOKUP("'PRO-"&amp;Table2[[#This Row],[enz]]&amp;"'",'[1]Sheet2 (2)'!$A:$A,'[1]Sheet2 (2)'!$B:$B,"")</f>
        <v/>
      </c>
    </row>
    <row r="202" spans="1:14" ht="17" x14ac:dyDescent="0.25">
      <c r="A202" s="1" t="s">
        <v>202</v>
      </c>
      <c r="B202" s="1" t="str">
        <f>_xlfn.TEXTBEFORE(Table7[[#This Row],[raw]]," ")</f>
        <v>RXN-DHQTi_c_FWD-rt2204</v>
      </c>
      <c r="C202" s="1"/>
      <c r="D202" s="1">
        <f>_xlfn.NUMBERVALUE(_xlfn.TEXTAFTER(Table7[[#This Row],[raw]]," ",-1))</f>
        <v>23.262724329771199</v>
      </c>
      <c r="G202" t="s">
        <v>2873</v>
      </c>
      <c r="H202" t="s">
        <v>2778</v>
      </c>
      <c r="I202">
        <v>1.2064110000654001E-2</v>
      </c>
      <c r="J202">
        <f>_xlfn.XLOOKUP(Table2[[#This Row],[rxn]],Table7[rxn],Table7[flux],0)</f>
        <v>13.4550646213389</v>
      </c>
      <c r="K202">
        <f>Table2[[#This Row],[flux]]-Table2[[#This Row],[flux in mfs]]</f>
        <v>-13.443000511338246</v>
      </c>
      <c r="L202" t="b">
        <f>_xlfn.TEXTAFTER(Table2[[#This Row],[rxn]],"-",-1)="SPONT"</f>
        <v>0</v>
      </c>
      <c r="M202" t="str">
        <f>_xlfn.TEXTAFTER(Table2[[#This Row],[rxn]],"-",-1)</f>
        <v>rt7437</v>
      </c>
      <c r="N202">
        <f>_xlfn.XLOOKUP("'PRO-"&amp;Table2[[#This Row],[enz]]&amp;"'",'[1]Sheet2 (2)'!$A:$A,'[1]Sheet2 (2)'!$B:$B,"")</f>
        <v>1</v>
      </c>
    </row>
    <row r="203" spans="1:14" ht="17" x14ac:dyDescent="0.25">
      <c r="A203" s="1" t="s">
        <v>203</v>
      </c>
      <c r="B203" s="1" t="str">
        <f>_xlfn.TEXTBEFORE(Table7[[#This Row],[raw]]," ")</f>
        <v>RXN-DKMEOX_c_FWD-rt7962_c</v>
      </c>
      <c r="C203" s="1"/>
      <c r="D203" s="1">
        <f>_xlfn.NUMBERVALUE(_xlfn.TEXTAFTER(Table7[[#This Row],[raw]]," ",-1))</f>
        <v>1.1112543481148001E-2</v>
      </c>
      <c r="G203" t="s">
        <v>2882</v>
      </c>
      <c r="H203" t="s">
        <v>2778</v>
      </c>
      <c r="I203">
        <v>1.2064110000654001E-2</v>
      </c>
      <c r="J203">
        <f>_xlfn.XLOOKUP(Table2[[#This Row],[rxn]],Table7[rxn],Table7[flux],0)</f>
        <v>13.4550646213389</v>
      </c>
      <c r="K203">
        <f>Table2[[#This Row],[flux]]-Table2[[#This Row],[flux in mfs]]</f>
        <v>-13.443000511338246</v>
      </c>
      <c r="L203" t="b">
        <f>_xlfn.TEXTAFTER(Table2[[#This Row],[rxn]],"-",-1)="SPONT"</f>
        <v>0</v>
      </c>
      <c r="M203" t="str">
        <f>_xlfn.TEXTAFTER(Table2[[#This Row],[rxn]],"-",-1)</f>
        <v>rt3764</v>
      </c>
      <c r="N203">
        <f>_xlfn.XLOOKUP("'PRO-"&amp;Table2[[#This Row],[enz]]&amp;"'",'[1]Sheet2 (2)'!$A:$A,'[1]Sheet2 (2)'!$B:$B,"")</f>
        <v>1</v>
      </c>
    </row>
    <row r="204" spans="1:14" ht="17" x14ac:dyDescent="0.25">
      <c r="A204" s="1" t="s">
        <v>204</v>
      </c>
      <c r="B204" s="1" t="str">
        <f>_xlfn.TEXTBEFORE(Table7[[#This Row],[raw]]," ")</f>
        <v>RXN-DKMPPH_c_FWD-rt7962_DKMPPH_c</v>
      </c>
      <c r="C204" s="1"/>
      <c r="D204" s="1">
        <f>_xlfn.NUMBERVALUE(_xlfn.TEXTAFTER(Table7[[#This Row],[raw]]," ",-1))</f>
        <v>1.1112543481148001E-2</v>
      </c>
      <c r="G204" t="s">
        <v>3037</v>
      </c>
      <c r="H204" t="s">
        <v>2778</v>
      </c>
      <c r="I204">
        <v>1.2064110000654001E-2</v>
      </c>
      <c r="J204">
        <f>_xlfn.XLOOKUP(Table2[[#This Row],[rxn]],Table7[rxn],Table7[flux],0)</f>
        <v>13.4550646213389</v>
      </c>
      <c r="K204">
        <f>Table2[[#This Row],[flux]]-Table2[[#This Row],[flux in mfs]]</f>
        <v>-13.443000511338246</v>
      </c>
      <c r="L204" t="b">
        <f>_xlfn.TEXTAFTER(Table2[[#This Row],[rxn]],"-",-1)="SPONT"</f>
        <v>0</v>
      </c>
      <c r="M204" t="str">
        <f>_xlfn.TEXTAFTER(Table2[[#This Row],[rxn]],"-",-1)</f>
        <v>rt5227</v>
      </c>
      <c r="N204">
        <f>_xlfn.XLOOKUP("'PRO-"&amp;Table2[[#This Row],[enz]]&amp;"'",'[1]Sheet2 (2)'!$A:$A,'[1]Sheet2 (2)'!$B:$B,"")</f>
        <v>1</v>
      </c>
    </row>
    <row r="205" spans="1:14" ht="17" x14ac:dyDescent="0.25">
      <c r="A205" s="1" t="s">
        <v>205</v>
      </c>
      <c r="B205" s="1" t="str">
        <f>_xlfn.TEXTBEFORE(Table7[[#This Row],[raw]]," ")</f>
        <v>RXN-DMATT_c_FWD-rt4576</v>
      </c>
      <c r="C205" s="1"/>
      <c r="D205" s="1">
        <f>_xlfn.NUMBERVALUE(_xlfn.TEXTAFTER(Table7[[#This Row],[raw]]," ",-1))</f>
        <v>24.5305405937202</v>
      </c>
      <c r="G205" t="s">
        <v>3053</v>
      </c>
      <c r="H205" t="s">
        <v>2778</v>
      </c>
      <c r="I205">
        <v>1.2064110000654001E-2</v>
      </c>
      <c r="J205">
        <f>_xlfn.XLOOKUP(Table2[[#This Row],[rxn]],Table7[rxn],Table7[flux],0)</f>
        <v>13.4550646213389</v>
      </c>
      <c r="K205">
        <f>Table2[[#This Row],[flux]]-Table2[[#This Row],[flux in mfs]]</f>
        <v>-13.443000511338246</v>
      </c>
      <c r="L205" t="b">
        <f>_xlfn.TEXTAFTER(Table2[[#This Row],[rxn]],"-",-1)="SPONT"</f>
        <v>0</v>
      </c>
      <c r="M205" t="str">
        <f>_xlfn.TEXTAFTER(Table2[[#This Row],[rxn]],"-",-1)</f>
        <v>rt6932</v>
      </c>
      <c r="N205">
        <f>_xlfn.XLOOKUP("'PRO-"&amp;Table2[[#This Row],[enz]]&amp;"'",'[1]Sheet2 (2)'!$A:$A,'[1]Sheet2 (2)'!$B:$B,"")</f>
        <v>1</v>
      </c>
    </row>
    <row r="206" spans="1:14" ht="17" x14ac:dyDescent="0.25">
      <c r="A206" s="1" t="s">
        <v>206</v>
      </c>
      <c r="B206" s="1" t="str">
        <f>_xlfn.TEXTBEFORE(Table7[[#This Row],[raw]]," ")</f>
        <v>RXN-DOCOSAt_c_l_FWD-UNKNOWN</v>
      </c>
      <c r="C206" s="1"/>
      <c r="D206" s="1">
        <f>_xlfn.NUMBERVALUE(_xlfn.TEXTAFTER(Table7[[#This Row],[raw]]," ",-1))</f>
        <v>2.92709289846E-4</v>
      </c>
      <c r="G206" t="s">
        <v>3256</v>
      </c>
      <c r="H206" t="s">
        <v>2778</v>
      </c>
      <c r="I206">
        <v>1.2064110000654001E-2</v>
      </c>
      <c r="J206">
        <f>_xlfn.XLOOKUP(Table2[[#This Row],[rxn]],Table7[rxn],Table7[flux],0)</f>
        <v>13.4550646213389</v>
      </c>
      <c r="K206">
        <f>Table2[[#This Row],[flux]]-Table2[[#This Row],[flux in mfs]]</f>
        <v>-13.443000511338246</v>
      </c>
      <c r="L206" t="b">
        <f>_xlfn.TEXTAFTER(Table2[[#This Row],[rxn]],"-",-1)="SPONT"</f>
        <v>0</v>
      </c>
      <c r="M206" t="str">
        <f>_xlfn.TEXTAFTER(Table2[[#This Row],[rxn]],"-",-1)</f>
        <v>rt5891</v>
      </c>
      <c r="N206">
        <f>_xlfn.XLOOKUP("'PRO-"&amp;Table2[[#This Row],[enz]]&amp;"'",'[1]Sheet2 (2)'!$A:$A,'[1]Sheet2 (2)'!$B:$B,"")</f>
        <v>1</v>
      </c>
    </row>
    <row r="207" spans="1:14" ht="17" x14ac:dyDescent="0.25">
      <c r="A207" s="1" t="s">
        <v>207</v>
      </c>
      <c r="B207" s="1" t="str">
        <f>_xlfn.TEXTBEFORE(Table7[[#This Row],[raw]]," ")</f>
        <v>RXN-DOCOSAt_c_rm_FWD-UNKNOWN</v>
      </c>
      <c r="C207" s="1"/>
      <c r="D207" s="1">
        <f>_xlfn.NUMBERVALUE(_xlfn.TEXTAFTER(Table7[[#This Row],[raw]]," ",-1))</f>
        <v>2.9264075454830001E-3</v>
      </c>
      <c r="G207" t="s">
        <v>3258</v>
      </c>
      <c r="H207" t="s">
        <v>2778</v>
      </c>
      <c r="I207">
        <v>1.2064110000654001E-2</v>
      </c>
      <c r="J207">
        <f>_xlfn.XLOOKUP(Table2[[#This Row],[rxn]],Table7[rxn],Table7[flux],0)</f>
        <v>13.4550646213389</v>
      </c>
      <c r="K207">
        <f>Table2[[#This Row],[flux]]-Table2[[#This Row],[flux in mfs]]</f>
        <v>-13.443000511338246</v>
      </c>
      <c r="L207" t="b">
        <f>_xlfn.TEXTAFTER(Table2[[#This Row],[rxn]],"-",-1)="SPONT"</f>
        <v>0</v>
      </c>
      <c r="M207" t="str">
        <f>_xlfn.TEXTAFTER(Table2[[#This Row],[rxn]],"-",-1)</f>
        <v>rt5891</v>
      </c>
      <c r="N207">
        <f>_xlfn.XLOOKUP("'PRO-"&amp;Table2[[#This Row],[enz]]&amp;"'",'[1]Sheet2 (2)'!$A:$A,'[1]Sheet2 (2)'!$B:$B,"")</f>
        <v>1</v>
      </c>
    </row>
    <row r="208" spans="1:14" ht="17" x14ac:dyDescent="0.25">
      <c r="A208" s="1" t="s">
        <v>208</v>
      </c>
      <c r="B208" s="1" t="str">
        <f>_xlfn.TEXTBEFORE(Table7[[#This Row],[raw]]," ")</f>
        <v>RXN-DOLDPP_c_FWD-rt5681</v>
      </c>
      <c r="C208" s="1"/>
      <c r="D208" s="1">
        <f>_xlfn.NUMBERVALUE(_xlfn.TEXTAFTER(Table7[[#This Row],[raw]]," ",-1))</f>
        <v>1.72278869137766</v>
      </c>
      <c r="G208" t="s">
        <v>3260</v>
      </c>
      <c r="H208" t="s">
        <v>2778</v>
      </c>
      <c r="I208">
        <v>1.2064110000654001E-2</v>
      </c>
      <c r="J208">
        <f>_xlfn.XLOOKUP(Table2[[#This Row],[rxn]],Table7[rxn],Table7[flux],0)</f>
        <v>13.4550646213389</v>
      </c>
      <c r="K208">
        <f>Table2[[#This Row],[flux]]-Table2[[#This Row],[flux in mfs]]</f>
        <v>-13.443000511338246</v>
      </c>
      <c r="L208" t="b">
        <f>_xlfn.TEXTAFTER(Table2[[#This Row],[rxn]],"-",-1)="SPONT"</f>
        <v>0</v>
      </c>
      <c r="M208" t="str">
        <f>_xlfn.TEXTAFTER(Table2[[#This Row],[rxn]],"-",-1)</f>
        <v>rt0852</v>
      </c>
      <c r="N208">
        <f>_xlfn.XLOOKUP("'PRO-"&amp;Table2[[#This Row],[enz]]&amp;"'",'[1]Sheet2 (2)'!$A:$A,'[1]Sheet2 (2)'!$B:$B,"")</f>
        <v>1</v>
      </c>
    </row>
    <row r="209" spans="1:14" ht="17" x14ac:dyDescent="0.25">
      <c r="A209" s="1" t="s">
        <v>209</v>
      </c>
      <c r="B209" s="1" t="str">
        <f>_xlfn.TEXTBEFORE(Table7[[#This Row],[raw]]," ")</f>
        <v>RXN-DOLDPt_c_l_FWD-UNKNOWN</v>
      </c>
      <c r="C209" s="1"/>
      <c r="D209" s="1">
        <f>_xlfn.NUMBERVALUE(_xlfn.TEXTAFTER(Table7[[#This Row],[raw]]," ",-1))</f>
        <v>1.72278869137766</v>
      </c>
      <c r="G209" t="s">
        <v>3280</v>
      </c>
      <c r="H209" t="s">
        <v>2778</v>
      </c>
      <c r="I209">
        <v>1.2064110000654001E-2</v>
      </c>
      <c r="J209">
        <f>_xlfn.XLOOKUP(Table2[[#This Row],[rxn]],Table7[rxn],Table7[flux],0)</f>
        <v>13.4550646213389</v>
      </c>
      <c r="K209">
        <f>Table2[[#This Row],[flux]]-Table2[[#This Row],[flux in mfs]]</f>
        <v>-13.443000511338246</v>
      </c>
      <c r="L209" t="b">
        <f>_xlfn.TEXTAFTER(Table2[[#This Row],[rxn]],"-",-1)="SPONT"</f>
        <v>0</v>
      </c>
      <c r="M209" t="str">
        <f>_xlfn.TEXTAFTER(Table2[[#This Row],[rxn]],"-",-1)</f>
        <v>rt6665</v>
      </c>
      <c r="N209">
        <f>_xlfn.XLOOKUP("'PRO-"&amp;Table2[[#This Row],[enz]]&amp;"'",'[1]Sheet2 (2)'!$A:$A,'[1]Sheet2 (2)'!$B:$B,"")</f>
        <v>1</v>
      </c>
    </row>
    <row r="210" spans="1:14" ht="17" x14ac:dyDescent="0.25">
      <c r="A210" s="1" t="s">
        <v>210</v>
      </c>
      <c r="B210" s="1" t="str">
        <f>_xlfn.TEXTBEFORE(Table7[[#This Row],[raw]]," ")</f>
        <v>RXN-DOLPMT_c_FWD-rt5116</v>
      </c>
      <c r="C210" s="1"/>
      <c r="D210" s="1">
        <f>_xlfn.NUMBERVALUE(_xlfn.TEXTAFTER(Table7[[#This Row],[raw]]," ",-1))</f>
        <v>12.862148070128301</v>
      </c>
      <c r="G210" t="s">
        <v>3340</v>
      </c>
      <c r="H210" t="s">
        <v>2778</v>
      </c>
      <c r="I210">
        <v>1.2843637630747E-2</v>
      </c>
      <c r="J210">
        <f>_xlfn.XLOOKUP(Table2[[#This Row],[rxn]],Table7[rxn],Table7[flux],0)</f>
        <v>13.262667272189701</v>
      </c>
      <c r="K210">
        <f>Table2[[#This Row],[flux]]-Table2[[#This Row],[flux in mfs]]</f>
        <v>-13.249823634558954</v>
      </c>
      <c r="L210" t="b">
        <f>_xlfn.TEXTAFTER(Table2[[#This Row],[rxn]],"-",-1)="SPONT"</f>
        <v>0</v>
      </c>
      <c r="M210" t="str">
        <f>_xlfn.TEXTAFTER(Table2[[#This Row],[rxn]],"-",-1)</f>
        <v>rt1320</v>
      </c>
      <c r="N210">
        <f>_xlfn.XLOOKUP("'PRO-"&amp;Table2[[#This Row],[enz]]&amp;"'",'[1]Sheet2 (2)'!$A:$A,'[1]Sheet2 (2)'!$B:$B,"")</f>
        <v>1</v>
      </c>
    </row>
    <row r="211" spans="1:14" ht="17" x14ac:dyDescent="0.25">
      <c r="A211" s="1" t="s">
        <v>211</v>
      </c>
      <c r="B211" s="1" t="str">
        <f>_xlfn.TEXTBEFORE(Table7[[#This Row],[raw]]," ")</f>
        <v>RXN-DOLPt_c_r_REV-SPONT</v>
      </c>
      <c r="C211" s="1"/>
      <c r="D211" s="1">
        <f>_xlfn.NUMBERVALUE(_xlfn.TEXTAFTER(Table7[[#This Row],[raw]]," ",-1))</f>
        <v>12.862148070128301</v>
      </c>
      <c r="G211" t="s">
        <v>2985</v>
      </c>
      <c r="H211" t="s">
        <v>2778</v>
      </c>
      <c r="I211">
        <v>1.1394902297236E-2</v>
      </c>
      <c r="J211">
        <f>_xlfn.XLOOKUP(Table2[[#This Row],[rxn]],Table7[rxn],Table7[flux],0)</f>
        <v>12.862148070128301</v>
      </c>
      <c r="K211">
        <f>Table2[[#This Row],[flux]]-Table2[[#This Row],[flux in mfs]]</f>
        <v>-12.850753167831066</v>
      </c>
      <c r="L211" t="b">
        <f>_xlfn.TEXTAFTER(Table2[[#This Row],[rxn]],"-",-1)="SPONT"</f>
        <v>0</v>
      </c>
      <c r="M211" t="str">
        <f>_xlfn.TEXTAFTER(Table2[[#This Row],[rxn]],"-",-1)</f>
        <v>rt5116</v>
      </c>
      <c r="N211">
        <f>_xlfn.XLOOKUP("'PRO-"&amp;Table2[[#This Row],[enz]]&amp;"'",'[1]Sheet2 (2)'!$A:$A,'[1]Sheet2 (2)'!$B:$B,"")</f>
        <v>1</v>
      </c>
    </row>
    <row r="212" spans="1:14" ht="17" x14ac:dyDescent="0.25">
      <c r="A212" s="1" t="s">
        <v>212</v>
      </c>
      <c r="B212" s="1" t="str">
        <f>_xlfn.TEXTBEFORE(Table7[[#This Row],[raw]]," ")</f>
        <v>RXN-DPCOAK_c_FWD-rt2746</v>
      </c>
      <c r="C212" s="1"/>
      <c r="D212" s="1">
        <f>_xlfn.NUMBERVALUE(_xlfn.TEXTAFTER(Table7[[#This Row],[raw]]," ",-1))</f>
        <v>1.1112606577104001E-2</v>
      </c>
      <c r="G212" t="s">
        <v>2872</v>
      </c>
      <c r="H212" t="s">
        <v>2778</v>
      </c>
      <c r="I212">
        <v>1.1549462887902E-2</v>
      </c>
      <c r="J212">
        <f>_xlfn.XLOOKUP(Table2[[#This Row],[rxn]],Table7[rxn],Table7[flux],0)</f>
        <v>12.7352539222986</v>
      </c>
      <c r="K212">
        <f>Table2[[#This Row],[flux]]-Table2[[#This Row],[flux in mfs]]</f>
        <v>-12.723704459410698</v>
      </c>
      <c r="L212" t="b">
        <f>_xlfn.TEXTAFTER(Table2[[#This Row],[rxn]],"-",-1)="SPONT"</f>
        <v>0</v>
      </c>
      <c r="M212" t="str">
        <f>_xlfn.TEXTAFTER(Table2[[#This Row],[rxn]],"-",-1)</f>
        <v>rt7437</v>
      </c>
      <c r="N212">
        <f>_xlfn.XLOOKUP("'PRO-"&amp;Table2[[#This Row],[enz]]&amp;"'",'[1]Sheet2 (2)'!$A:$A,'[1]Sheet2 (2)'!$B:$B,"")</f>
        <v>1</v>
      </c>
    </row>
    <row r="213" spans="1:14" ht="17" x14ac:dyDescent="0.25">
      <c r="A213" s="1" t="s">
        <v>213</v>
      </c>
      <c r="B213" s="1" t="str">
        <f>_xlfn.TEXTBEFORE(Table7[[#This Row],[raw]]," ")</f>
        <v>RXN-DPMVD_c_FWD-rt3542</v>
      </c>
      <c r="C213" s="1"/>
      <c r="D213" s="1">
        <f>_xlfn.NUMBERVALUE(_xlfn.TEXTAFTER(Table7[[#This Row],[raw]]," ",-1))</f>
        <v>99.433452151825804</v>
      </c>
      <c r="G213" t="s">
        <v>2874</v>
      </c>
      <c r="H213" t="s">
        <v>2778</v>
      </c>
      <c r="I213">
        <v>1.1549462887902E-2</v>
      </c>
      <c r="J213">
        <f>_xlfn.XLOOKUP(Table2[[#This Row],[rxn]],Table7[rxn],Table7[flux],0)</f>
        <v>12.7352539222986</v>
      </c>
      <c r="K213">
        <f>Table2[[#This Row],[flux]]-Table2[[#This Row],[flux in mfs]]</f>
        <v>-12.723704459410698</v>
      </c>
      <c r="L213" t="b">
        <f>_xlfn.TEXTAFTER(Table2[[#This Row],[rxn]],"-",-1)="SPONT"</f>
        <v>0</v>
      </c>
      <c r="M213" t="str">
        <f>_xlfn.TEXTAFTER(Table2[[#This Row],[rxn]],"-",-1)</f>
        <v>rt3802</v>
      </c>
      <c r="N213">
        <f>_xlfn.XLOOKUP("'PRO-"&amp;Table2[[#This Row],[enz]]&amp;"'",'[1]Sheet2 (2)'!$A:$A,'[1]Sheet2 (2)'!$B:$B,"")</f>
        <v>1</v>
      </c>
    </row>
    <row r="214" spans="1:14" ht="17" hidden="1" x14ac:dyDescent="0.25">
      <c r="A214" s="1" t="s">
        <v>214</v>
      </c>
      <c r="B214" s="1" t="str">
        <f>_xlfn.TEXTBEFORE(Table7[[#This Row],[raw]]," ")</f>
        <v>RXN-DRAPPRy_c_FWD-rt8469</v>
      </c>
      <c r="C214" s="1"/>
      <c r="D214" s="1">
        <f>_xlfn.NUMBERVALUE(_xlfn.TEXTAFTER(Table7[[#This Row],[raw]]," ",-1))</f>
        <v>2.2233924732468002E-2</v>
      </c>
      <c r="G214" t="s">
        <v>3044</v>
      </c>
      <c r="H214" t="s">
        <v>2778</v>
      </c>
      <c r="I214">
        <v>6.7024587800000004E-7</v>
      </c>
      <c r="J214">
        <f>_xlfn.XLOOKUP(Table2[[#This Row],[rxn]],Table7[rxn],Table7[flux],0)</f>
        <v>0</v>
      </c>
      <c r="K214">
        <f>Table2[[#This Row],[flux]]-Table2[[#This Row],[flux in mfs]]</f>
        <v>6.7024587800000004E-7</v>
      </c>
      <c r="L214" t="b">
        <f>_xlfn.TEXTAFTER(Table2[[#This Row],[rxn]],"-",-1)="SPONT"</f>
        <v>1</v>
      </c>
      <c r="M214" t="str">
        <f>_xlfn.TEXTAFTER(Table2[[#This Row],[rxn]],"-",-1)</f>
        <v>SPONT</v>
      </c>
      <c r="N214" t="str">
        <f>_xlfn.XLOOKUP("'PRO-"&amp;Table2[[#This Row],[enz]]&amp;"'",'[1]Sheet2 (2)'!$A:$A,'[1]Sheet2 (2)'!$B:$B,"")</f>
        <v/>
      </c>
    </row>
    <row r="215" spans="1:14" ht="17" x14ac:dyDescent="0.25">
      <c r="A215" s="1" t="s">
        <v>215</v>
      </c>
      <c r="B215" s="1" t="str">
        <f>_xlfn.TEXTBEFORE(Table7[[#This Row],[raw]]," ")</f>
        <v>RXN-DTMPK_c_FWD-rt6884</v>
      </c>
      <c r="C215" s="1"/>
      <c r="D215" s="1">
        <f>_xlfn.NUMBERVALUE(_xlfn.TEXTAFTER(Table7[[#This Row],[raw]]," ",-1))</f>
        <v>0.78843921561466501</v>
      </c>
      <c r="G215" t="s">
        <v>3320</v>
      </c>
      <c r="H215" t="s">
        <v>2778</v>
      </c>
      <c r="I215">
        <v>1.2340060366557E-2</v>
      </c>
      <c r="J215">
        <f>_xlfn.XLOOKUP(Table2[[#This Row],[rxn]],Table7[rxn],Table7[flux],0)</f>
        <v>12.6942477133552</v>
      </c>
      <c r="K215">
        <f>Table2[[#This Row],[flux]]-Table2[[#This Row],[flux in mfs]]</f>
        <v>-12.681907652988643</v>
      </c>
      <c r="L215" t="b">
        <f>_xlfn.TEXTAFTER(Table2[[#This Row],[rxn]],"-",-1)="SPONT"</f>
        <v>0</v>
      </c>
      <c r="M215" t="str">
        <f>_xlfn.TEXTAFTER(Table2[[#This Row],[rxn]],"-",-1)</f>
        <v>rt7368</v>
      </c>
      <c r="N215">
        <f>_xlfn.XLOOKUP("'PRO-"&amp;Table2[[#This Row],[enz]]&amp;"'",'[1]Sheet2 (2)'!$A:$A,'[1]Sheet2 (2)'!$B:$B,"")</f>
        <v>1</v>
      </c>
    </row>
    <row r="216" spans="1:14" ht="17" x14ac:dyDescent="0.25">
      <c r="A216" s="1" t="s">
        <v>216</v>
      </c>
      <c r="B216" s="1" t="str">
        <f>_xlfn.TEXTBEFORE(Table7[[#This Row],[raw]]," ")</f>
        <v>RXN-E4Pt_c_m_FWD-SPONT</v>
      </c>
      <c r="C216" s="1"/>
      <c r="D216" s="1">
        <f>_xlfn.NUMBERVALUE(_xlfn.TEXTAFTER(Table7[[#This Row],[raw]]," ",-1))</f>
        <v>23.262724329771199</v>
      </c>
      <c r="G216" t="s">
        <v>3051</v>
      </c>
      <c r="H216" t="s">
        <v>2778</v>
      </c>
      <c r="I216">
        <v>1.0797552911535E-2</v>
      </c>
      <c r="J216">
        <f>_xlfn.XLOOKUP(Table2[[#This Row],[rxn]],Table7[rxn],Table7[flux],0)</f>
        <v>12.0184971355337</v>
      </c>
      <c r="K216">
        <f>Table2[[#This Row],[flux]]-Table2[[#This Row],[flux in mfs]]</f>
        <v>-12.007699582622164</v>
      </c>
      <c r="L216" t="b">
        <f>_xlfn.TEXTAFTER(Table2[[#This Row],[rxn]],"-",-1)="SPONT"</f>
        <v>0</v>
      </c>
      <c r="M216" t="str">
        <f>_xlfn.TEXTAFTER(Table2[[#This Row],[rxn]],"-",-1)</f>
        <v>rt5012</v>
      </c>
      <c r="N216">
        <f>_xlfn.XLOOKUP("'PRO-"&amp;Table2[[#This Row],[enz]]&amp;"'",'[1]Sheet2 (2)'!$A:$A,'[1]Sheet2 (2)'!$B:$B,"")</f>
        <v>1</v>
      </c>
    </row>
    <row r="217" spans="1:14" ht="17" x14ac:dyDescent="0.25">
      <c r="A217" s="1" t="s">
        <v>217</v>
      </c>
      <c r="B217" s="1" t="str">
        <f>_xlfn.TEXTBEFORE(Table7[[#This Row],[raw]]," ")</f>
        <v>RXN-EAR100y_c_FWD-rt0302</v>
      </c>
      <c r="C217" s="1"/>
      <c r="D217" s="1">
        <f>_xlfn.NUMBERVALUE(_xlfn.TEXTAFTER(Table7[[#This Row],[raw]]," ",-1))</f>
        <v>29.452783276800499</v>
      </c>
      <c r="G217" t="s">
        <v>2876</v>
      </c>
      <c r="H217" t="s">
        <v>2778</v>
      </c>
      <c r="I217">
        <v>1.0633707163333001E-2</v>
      </c>
      <c r="J217">
        <f>_xlfn.XLOOKUP(Table2[[#This Row],[rxn]],Table7[rxn],Table7[flux],0)</f>
        <v>11.9951333210416</v>
      </c>
      <c r="K217">
        <f>Table2[[#This Row],[flux]]-Table2[[#This Row],[flux in mfs]]</f>
        <v>-11.984499613878267</v>
      </c>
      <c r="L217" t="b">
        <f>_xlfn.TEXTAFTER(Table2[[#This Row],[rxn]],"-",-1)="SPONT"</f>
        <v>0</v>
      </c>
      <c r="M217" t="str">
        <f>_xlfn.TEXTAFTER(Table2[[#This Row],[rxn]],"-",-1)</f>
        <v>rt2059_rm</v>
      </c>
      <c r="N217">
        <f>_xlfn.XLOOKUP("'PRO-"&amp;Table2[[#This Row],[enz]]&amp;"'",'[1]Sheet2 (2)'!$A:$A,'[1]Sheet2 (2)'!$B:$B,"")</f>
        <v>1</v>
      </c>
    </row>
    <row r="218" spans="1:14" ht="17" x14ac:dyDescent="0.25">
      <c r="A218" s="1" t="s">
        <v>218</v>
      </c>
      <c r="B218" s="1" t="str">
        <f>_xlfn.TEXTBEFORE(Table7[[#This Row],[raw]]," ")</f>
        <v>RXN-EAR120y_c_FWD-rt0302</v>
      </c>
      <c r="C218" s="1"/>
      <c r="D218" s="1">
        <f>_xlfn.NUMBERVALUE(_xlfn.TEXTAFTER(Table7[[#This Row],[raw]]," ",-1))</f>
        <v>29.452783276800499</v>
      </c>
      <c r="G218" t="s">
        <v>3028</v>
      </c>
      <c r="H218" t="s">
        <v>2778</v>
      </c>
      <c r="I218">
        <v>1.0633707163333001E-2</v>
      </c>
      <c r="J218">
        <f>_xlfn.XLOOKUP(Table2[[#This Row],[rxn]],Table7[rxn],Table7[flux],0)</f>
        <v>11.9951333210416</v>
      </c>
      <c r="K218">
        <f>Table2[[#This Row],[flux]]-Table2[[#This Row],[flux in mfs]]</f>
        <v>-11.984499613878267</v>
      </c>
      <c r="L218" t="b">
        <f>_xlfn.TEXTAFTER(Table2[[#This Row],[rxn]],"-",-1)="SPONT"</f>
        <v>0</v>
      </c>
      <c r="M218" t="str">
        <f>_xlfn.TEXTAFTER(Table2[[#This Row],[rxn]],"-",-1)</f>
        <v>rt2297_rm</v>
      </c>
      <c r="N218">
        <f>_xlfn.XLOOKUP("'PRO-"&amp;Table2[[#This Row],[enz]]&amp;"'",'[1]Sheet2 (2)'!$A:$A,'[1]Sheet2 (2)'!$B:$B,"")</f>
        <v>1</v>
      </c>
    </row>
    <row r="219" spans="1:14" ht="17" x14ac:dyDescent="0.25">
      <c r="A219" s="1" t="s">
        <v>219</v>
      </c>
      <c r="B219" s="1" t="str">
        <f>_xlfn.TEXTBEFORE(Table7[[#This Row],[raw]]," ")</f>
        <v>RXN-EAR140y_c_FWD-rt0302</v>
      </c>
      <c r="C219" s="1"/>
      <c r="D219" s="1">
        <f>_xlfn.NUMBERVALUE(_xlfn.TEXTAFTER(Table7[[#This Row],[raw]]," ",-1))</f>
        <v>29.452783276800499</v>
      </c>
      <c r="G219" t="s">
        <v>2855</v>
      </c>
      <c r="H219" t="s">
        <v>2778</v>
      </c>
      <c r="I219">
        <v>1.2171936346079E-2</v>
      </c>
      <c r="J219">
        <f>_xlfn.XLOOKUP(Table2[[#This Row],[rxn]],Table7[rxn],Table7[flux],0)</f>
        <v>11.9723660835245</v>
      </c>
      <c r="K219">
        <f>Table2[[#This Row],[flux]]-Table2[[#This Row],[flux in mfs]]</f>
        <v>-11.960194147178422</v>
      </c>
      <c r="L219" t="b">
        <f>_xlfn.TEXTAFTER(Table2[[#This Row],[rxn]],"-",-1)="SPONT"</f>
        <v>0</v>
      </c>
      <c r="M219" t="str">
        <f>_xlfn.TEXTAFTER(Table2[[#This Row],[rxn]],"-",-1)</f>
        <v>ILV26</v>
      </c>
      <c r="N219" t="str">
        <f>_xlfn.XLOOKUP("'PRO-"&amp;Table2[[#This Row],[enz]]&amp;"'",'[1]Sheet2 (2)'!$A:$A,'[1]Sheet2 (2)'!$B:$B,"")</f>
        <v/>
      </c>
    </row>
    <row r="220" spans="1:14" ht="17" x14ac:dyDescent="0.25">
      <c r="A220" s="1" t="s">
        <v>220</v>
      </c>
      <c r="B220" s="1" t="str">
        <f>_xlfn.TEXTBEFORE(Table7[[#This Row],[raw]]," ")</f>
        <v>RXN-EAR160y_c_FWD-rt0302</v>
      </c>
      <c r="C220" s="1"/>
      <c r="D220" s="1">
        <f>_xlfn.NUMBERVALUE(_xlfn.TEXTAFTER(Table7[[#This Row],[raw]]," ",-1))</f>
        <v>29.452783276800499</v>
      </c>
      <c r="G220" t="s">
        <v>2972</v>
      </c>
      <c r="H220" t="s">
        <v>2778</v>
      </c>
      <c r="I220">
        <v>1.2171936346079E-2</v>
      </c>
      <c r="J220">
        <f>_xlfn.XLOOKUP(Table2[[#This Row],[rxn]],Table7[rxn],Table7[flux],0)</f>
        <v>11.9723660835245</v>
      </c>
      <c r="K220">
        <f>Table2[[#This Row],[flux]]-Table2[[#This Row],[flux in mfs]]</f>
        <v>-11.960194147178422</v>
      </c>
      <c r="L220" t="b">
        <f>_xlfn.TEXTAFTER(Table2[[#This Row],[rxn]],"-",-1)="SPONT"</f>
        <v>0</v>
      </c>
      <c r="M220" t="str">
        <f>_xlfn.TEXTAFTER(Table2[[#This Row],[rxn]],"-",-1)</f>
        <v>rt1321</v>
      </c>
      <c r="N220">
        <f>_xlfn.XLOOKUP("'PRO-"&amp;Table2[[#This Row],[enz]]&amp;"'",'[1]Sheet2 (2)'!$A:$A,'[1]Sheet2 (2)'!$B:$B,"")</f>
        <v>1</v>
      </c>
    </row>
    <row r="221" spans="1:14" ht="17" x14ac:dyDescent="0.25">
      <c r="A221" s="1" t="s">
        <v>221</v>
      </c>
      <c r="B221" s="1" t="str">
        <f>_xlfn.TEXTBEFORE(Table7[[#This Row],[raw]]," ")</f>
        <v>RXN-EAR180y_c_FWD-rt0302</v>
      </c>
      <c r="C221" s="1"/>
      <c r="D221" s="1">
        <f>_xlfn.NUMBERVALUE(_xlfn.TEXTAFTER(Table7[[#This Row],[raw]]," ",-1))</f>
        <v>22.3091025309554</v>
      </c>
      <c r="G221" t="s">
        <v>3115</v>
      </c>
      <c r="H221" t="s">
        <v>2778</v>
      </c>
      <c r="I221">
        <v>1.2171936346079E-2</v>
      </c>
      <c r="J221">
        <f>_xlfn.XLOOKUP(Table2[[#This Row],[rxn]],Table7[rxn],Table7[flux],0)</f>
        <v>11.9723660835245</v>
      </c>
      <c r="K221">
        <f>Table2[[#This Row],[flux]]-Table2[[#This Row],[flux in mfs]]</f>
        <v>-11.960194147178422</v>
      </c>
      <c r="L221" t="b">
        <f>_xlfn.TEXTAFTER(Table2[[#This Row],[rxn]],"-",-1)="SPONT"</f>
        <v>0</v>
      </c>
      <c r="M221" t="str">
        <f>_xlfn.TEXTAFTER(Table2[[#This Row],[rxn]],"-",-1)</f>
        <v>rt6242_m</v>
      </c>
      <c r="N221">
        <f>_xlfn.XLOOKUP("'PRO-"&amp;Table2[[#This Row],[enz]]&amp;"'",'[1]Sheet2 (2)'!$A:$A,'[1]Sheet2 (2)'!$B:$B,"")</f>
        <v>1</v>
      </c>
    </row>
    <row r="222" spans="1:14" ht="17" x14ac:dyDescent="0.25">
      <c r="A222" s="1" t="s">
        <v>222</v>
      </c>
      <c r="B222" s="1" t="str">
        <f>_xlfn.TEXTBEFORE(Table7[[#This Row],[raw]]," ")</f>
        <v>RXN-EAR40y_c_FWD-rt0302</v>
      </c>
      <c r="C222" s="1"/>
      <c r="D222" s="1">
        <f>_xlfn.NUMBERVALUE(_xlfn.TEXTAFTER(Table7[[#This Row],[raw]]," ",-1))</f>
        <v>29.452783276800499</v>
      </c>
      <c r="G222" t="s">
        <v>3116</v>
      </c>
      <c r="H222" t="s">
        <v>2778</v>
      </c>
      <c r="I222">
        <v>1.2171936346079E-2</v>
      </c>
      <c r="J222">
        <f>_xlfn.XLOOKUP(Table2[[#This Row],[rxn]],Table7[rxn],Table7[flux],0)</f>
        <v>11.9723660835245</v>
      </c>
      <c r="K222">
        <f>Table2[[#This Row],[flux]]-Table2[[#This Row],[flux in mfs]]</f>
        <v>-11.960194147178422</v>
      </c>
      <c r="L222" t="b">
        <f>_xlfn.TEXTAFTER(Table2[[#This Row],[rxn]],"-",-1)="SPONT"</f>
        <v>0</v>
      </c>
      <c r="M222" t="str">
        <f>_xlfn.TEXTAFTER(Table2[[#This Row],[rxn]],"-",-1)</f>
        <v>rt5078</v>
      </c>
      <c r="N222">
        <f>_xlfn.XLOOKUP("'PRO-"&amp;Table2[[#This Row],[enz]]&amp;"'",'[1]Sheet2 (2)'!$A:$A,'[1]Sheet2 (2)'!$B:$B,"")</f>
        <v>1</v>
      </c>
    </row>
    <row r="223" spans="1:14" ht="17" x14ac:dyDescent="0.25">
      <c r="A223" s="1" t="s">
        <v>223</v>
      </c>
      <c r="B223" s="1" t="str">
        <f>_xlfn.TEXTBEFORE(Table7[[#This Row],[raw]]," ")</f>
        <v>RXN-EAR60y_c_FWD-rt0302</v>
      </c>
      <c r="C223" s="1"/>
      <c r="D223" s="1">
        <f>_xlfn.NUMBERVALUE(_xlfn.TEXTAFTER(Table7[[#This Row],[raw]]," ",-1))</f>
        <v>29.452783276800499</v>
      </c>
      <c r="G223" t="s">
        <v>3129</v>
      </c>
      <c r="H223" t="s">
        <v>2778</v>
      </c>
      <c r="I223">
        <v>1.2171936346079E-2</v>
      </c>
      <c r="J223">
        <f>_xlfn.XLOOKUP(Table2[[#This Row],[rxn]],Table7[rxn],Table7[flux],0)</f>
        <v>11.9723660835245</v>
      </c>
      <c r="K223">
        <f>Table2[[#This Row],[flux]]-Table2[[#This Row],[flux in mfs]]</f>
        <v>-11.960194147178422</v>
      </c>
      <c r="L223" t="b">
        <f>_xlfn.TEXTAFTER(Table2[[#This Row],[rxn]],"-",-1)="SPONT"</f>
        <v>0</v>
      </c>
      <c r="M223" t="str">
        <f>_xlfn.TEXTAFTER(Table2[[#This Row],[rxn]],"-",-1)</f>
        <v>rt0808</v>
      </c>
      <c r="N223">
        <f>_xlfn.XLOOKUP("'PRO-"&amp;Table2[[#This Row],[enz]]&amp;"'",'[1]Sheet2 (2)'!$A:$A,'[1]Sheet2 (2)'!$B:$B,"")</f>
        <v>1</v>
      </c>
    </row>
    <row r="224" spans="1:14" ht="17" x14ac:dyDescent="0.25">
      <c r="A224" s="1" t="s">
        <v>224</v>
      </c>
      <c r="B224" s="1" t="str">
        <f>_xlfn.TEXTBEFORE(Table7[[#This Row],[raw]]," ")</f>
        <v>RXN-EAR80y_c_FWD-rt0302</v>
      </c>
      <c r="C224" s="1"/>
      <c r="D224" s="1">
        <f>_xlfn.NUMBERVALUE(_xlfn.TEXTAFTER(Table7[[#This Row],[raw]]," ",-1))</f>
        <v>29.452783276800499</v>
      </c>
      <c r="G224" t="s">
        <v>3287</v>
      </c>
      <c r="H224" t="s">
        <v>2778</v>
      </c>
      <c r="I224">
        <v>1.0574229947041E-2</v>
      </c>
      <c r="J224">
        <f>_xlfn.XLOOKUP(Table2[[#This Row],[rxn]],Table7[rxn],Table7[flux],0)</f>
        <v>11.935803200297601</v>
      </c>
      <c r="K224">
        <f>Table2[[#This Row],[flux]]-Table2[[#This Row],[flux in mfs]]</f>
        <v>-11.92522897035056</v>
      </c>
      <c r="L224" t="b">
        <f>_xlfn.TEXTAFTER(Table2[[#This Row],[rxn]],"-",-1)="SPONT"</f>
        <v>0</v>
      </c>
      <c r="M224" t="str">
        <f>_xlfn.TEXTAFTER(Table2[[#This Row],[rxn]],"-",-1)</f>
        <v>rt3215</v>
      </c>
      <c r="N224">
        <f>_xlfn.XLOOKUP("'PRO-"&amp;Table2[[#This Row],[enz]]&amp;"'",'[1]Sheet2 (2)'!$A:$A,'[1]Sheet2 (2)'!$B:$B,"")</f>
        <v>1</v>
      </c>
    </row>
    <row r="225" spans="1:14" ht="17" x14ac:dyDescent="0.25">
      <c r="A225" s="1" t="s">
        <v>225</v>
      </c>
      <c r="B225" s="1" t="str">
        <f>_xlfn.TEXTBEFORE(Table7[[#This Row],[raw]]," ")</f>
        <v>RXN-ECOAR200_rm_FWD-rt7873</v>
      </c>
      <c r="C225" s="1"/>
      <c r="D225" s="1">
        <f>_xlfn.NUMBERVALUE(_xlfn.TEXTAFTER(Table7[[#This Row],[raw]]," ",-1))</f>
        <v>2.64302976273488</v>
      </c>
      <c r="G225" t="s">
        <v>3313</v>
      </c>
      <c r="H225" t="s">
        <v>2778</v>
      </c>
      <c r="I225">
        <v>1.0574229947041E-2</v>
      </c>
      <c r="J225">
        <f>_xlfn.XLOOKUP(Table2[[#This Row],[rxn]],Table7[rxn],Table7[flux],0)</f>
        <v>11.935803200297601</v>
      </c>
      <c r="K225">
        <f>Table2[[#This Row],[flux]]-Table2[[#This Row],[flux in mfs]]</f>
        <v>-11.92522897035056</v>
      </c>
      <c r="L225" t="b">
        <f>_xlfn.TEXTAFTER(Table2[[#This Row],[rxn]],"-",-1)="SPONT"</f>
        <v>0</v>
      </c>
      <c r="M225" t="str">
        <f>_xlfn.TEXTAFTER(Table2[[#This Row],[rxn]],"-",-1)</f>
        <v>UNKNOWN</v>
      </c>
      <c r="N225" t="str">
        <f>_xlfn.XLOOKUP("'PRO-"&amp;Table2[[#This Row],[enz]]&amp;"'",'[1]Sheet2 (2)'!$A:$A,'[1]Sheet2 (2)'!$B:$B,"")</f>
        <v/>
      </c>
    </row>
    <row r="226" spans="1:14" ht="17" x14ac:dyDescent="0.25">
      <c r="A226" s="1" t="s">
        <v>226</v>
      </c>
      <c r="B226" s="1" t="str">
        <f>_xlfn.TEXTBEFORE(Table7[[#This Row],[raw]]," ")</f>
        <v>RXN-ECOAR220_rm_FWD-rt7873</v>
      </c>
      <c r="C226" s="1"/>
      <c r="D226" s="1">
        <f>_xlfn.NUMBERVALUE(_xlfn.TEXTAFTER(Table7[[#This Row],[raw]]," ",-1))</f>
        <v>2.64302976273488</v>
      </c>
      <c r="G226" t="s">
        <v>4799</v>
      </c>
      <c r="H226" t="s">
        <v>2778</v>
      </c>
      <c r="I226">
        <v>1.0401698213432E-2</v>
      </c>
      <c r="J226">
        <f>_xlfn.XLOOKUP(Table2[[#This Row],[rxn]],Table7[rxn],Table7[flux],0)</f>
        <v>11.7410557029879</v>
      </c>
      <c r="K226">
        <f>Table2[[#This Row],[flux]]-Table2[[#This Row],[flux in mfs]]</f>
        <v>-11.730654004774468</v>
      </c>
      <c r="L226" t="b">
        <f>_xlfn.TEXTAFTER(Table2[[#This Row],[rxn]],"-",-1)="SPONT"</f>
        <v>0</v>
      </c>
      <c r="M226" t="str">
        <f>_xlfn.TEXTAFTER(Table2[[#This Row],[rxn]],"-",-1)</f>
        <v>PI</v>
      </c>
      <c r="N226" t="str">
        <f>_xlfn.XLOOKUP("'PRO-"&amp;Table2[[#This Row],[enz]]&amp;"'",'[1]Sheet2 (2)'!$A:$A,'[1]Sheet2 (2)'!$B:$B,"")</f>
        <v/>
      </c>
    </row>
    <row r="227" spans="1:14" ht="17" x14ac:dyDescent="0.25">
      <c r="A227" s="1" t="s">
        <v>227</v>
      </c>
      <c r="B227" s="1" t="str">
        <f>_xlfn.TEXTBEFORE(Table7[[#This Row],[raw]]," ")</f>
        <v>RXN-ECOAR240_rm_FWD-rt7873</v>
      </c>
      <c r="C227" s="1"/>
      <c r="D227" s="1">
        <f>_xlfn.NUMBERVALUE(_xlfn.TEXTAFTER(Table7[[#This Row],[raw]]," ",-1))</f>
        <v>2.1620119219630598</v>
      </c>
      <c r="G227" t="s">
        <v>2860</v>
      </c>
      <c r="H227" t="s">
        <v>2778</v>
      </c>
      <c r="I227">
        <v>1.0131395781295001E-2</v>
      </c>
      <c r="J227">
        <f>_xlfn.XLOOKUP(Table2[[#This Row],[rxn]],Table7[rxn],Table7[flux],0)</f>
        <v>11.4359482246455</v>
      </c>
      <c r="K227">
        <f>Table2[[#This Row],[flux]]-Table2[[#This Row],[flux in mfs]]</f>
        <v>-11.425816828864205</v>
      </c>
      <c r="L227" t="b">
        <f>_xlfn.TEXTAFTER(Table2[[#This Row],[rxn]],"-",-1)="SPONT"</f>
        <v>0</v>
      </c>
      <c r="M227" t="str">
        <f>_xlfn.TEXTAFTER(Table2[[#This Row],[rxn]],"-",-1)</f>
        <v>rt0477</v>
      </c>
      <c r="N227">
        <f>_xlfn.XLOOKUP("'PRO-"&amp;Table2[[#This Row],[enz]]&amp;"'",'[1]Sheet2 (2)'!$A:$A,'[1]Sheet2 (2)'!$B:$B,"")</f>
        <v>1</v>
      </c>
    </row>
    <row r="228" spans="1:14" ht="17" x14ac:dyDescent="0.25">
      <c r="A228" s="1" t="s">
        <v>228</v>
      </c>
      <c r="B228" s="1" t="str">
        <f>_xlfn.TEXTBEFORE(Table7[[#This Row],[raw]]," ")</f>
        <v>RXN-ECOAR260_rm_FWD-rt7873</v>
      </c>
      <c r="C228" s="1"/>
      <c r="D228" s="1">
        <f>_xlfn.NUMBERVALUE(_xlfn.TEXTAFTER(Table7[[#This Row],[raw]]," ",-1))</f>
        <v>0.44900887928719802</v>
      </c>
      <c r="G228" t="s">
        <v>2914</v>
      </c>
      <c r="H228" t="s">
        <v>2778</v>
      </c>
      <c r="I228">
        <v>1.0098059677372999E-2</v>
      </c>
      <c r="J228">
        <f>_xlfn.XLOOKUP(Table2[[#This Row],[rxn]],Table7[rxn],Table7[flux],0)</f>
        <v>11.3983196523653</v>
      </c>
      <c r="K228">
        <f>Table2[[#This Row],[flux]]-Table2[[#This Row],[flux in mfs]]</f>
        <v>-11.388221592687927</v>
      </c>
      <c r="L228" t="b">
        <f>_xlfn.TEXTAFTER(Table2[[#This Row],[rxn]],"-",-1)="SPONT"</f>
        <v>0</v>
      </c>
      <c r="M228" t="str">
        <f>_xlfn.TEXTAFTER(Table2[[#This Row],[rxn]],"-",-1)</f>
        <v>rt0303</v>
      </c>
      <c r="N228">
        <f>_xlfn.XLOOKUP("'PRO-"&amp;Table2[[#This Row],[enz]]&amp;"'",'[1]Sheet2 (2)'!$A:$A,'[1]Sheet2 (2)'!$B:$B,"")</f>
        <v>1</v>
      </c>
    </row>
    <row r="229" spans="1:14" ht="17" x14ac:dyDescent="0.25">
      <c r="A229" s="1" t="s">
        <v>229</v>
      </c>
      <c r="B229" s="1" t="str">
        <f>_xlfn.TEXTBEFORE(Table7[[#This Row],[raw]]," ")</f>
        <v>RXN-ENO_c_FWD-rt0669</v>
      </c>
      <c r="C229" s="1"/>
      <c r="D229" s="1">
        <f>_xlfn.NUMBERVALUE(_xlfn.TEXTAFTER(Table7[[#This Row],[raw]]," ",-1))</f>
        <v>1218.5057175583299</v>
      </c>
      <c r="G229" t="s">
        <v>2916</v>
      </c>
      <c r="H229" t="s">
        <v>2778</v>
      </c>
      <c r="I229">
        <v>1.0098059677372999E-2</v>
      </c>
      <c r="J229">
        <f>_xlfn.XLOOKUP(Table2[[#This Row],[rxn]],Table7[rxn],Table7[flux],0)</f>
        <v>11.3983196523653</v>
      </c>
      <c r="K229">
        <f>Table2[[#This Row],[flux]]-Table2[[#This Row],[flux in mfs]]</f>
        <v>-11.388221592687927</v>
      </c>
      <c r="L229" t="b">
        <f>_xlfn.TEXTAFTER(Table2[[#This Row],[rxn]],"-",-1)="SPONT"</f>
        <v>0</v>
      </c>
      <c r="M229" t="str">
        <f>_xlfn.TEXTAFTER(Table2[[#This Row],[rxn]],"-",-1)</f>
        <v>rt0467</v>
      </c>
      <c r="N229">
        <f>_xlfn.XLOOKUP("'PRO-"&amp;Table2[[#This Row],[enz]]&amp;"'",'[1]Sheet2 (2)'!$A:$A,'[1]Sheet2 (2)'!$B:$B,"")</f>
        <v>1</v>
      </c>
    </row>
    <row r="230" spans="1:14" ht="17" x14ac:dyDescent="0.25">
      <c r="A230" s="1" t="s">
        <v>230</v>
      </c>
      <c r="B230" s="1" t="str">
        <f>_xlfn.TEXTBEFORE(Table7[[#This Row],[raw]]," ")</f>
        <v>RXN-FACOAL160_rm_FWD-rt2799_rm</v>
      </c>
      <c r="C230" s="1"/>
      <c r="D230" s="1">
        <f>_xlfn.NUMBERVALUE(_xlfn.TEXTAFTER(Table7[[#This Row],[raw]]," ",-1))</f>
        <v>4.4493733652127998E-2</v>
      </c>
      <c r="G230" t="s">
        <v>2917</v>
      </c>
      <c r="H230" t="s">
        <v>2778</v>
      </c>
      <c r="I230">
        <v>1.0098059677372999E-2</v>
      </c>
      <c r="J230">
        <f>_xlfn.XLOOKUP(Table2[[#This Row],[rxn]],Table7[rxn],Table7[flux],0)</f>
        <v>11.3983196523653</v>
      </c>
      <c r="K230">
        <f>Table2[[#This Row],[flux]]-Table2[[#This Row],[flux in mfs]]</f>
        <v>-11.388221592687927</v>
      </c>
      <c r="L230" t="b">
        <f>_xlfn.TEXTAFTER(Table2[[#This Row],[rxn]],"-",-1)="SPONT"</f>
        <v>0</v>
      </c>
      <c r="M230" t="str">
        <f>_xlfn.TEXTAFTER(Table2[[#This Row],[rxn]],"-",-1)</f>
        <v>UNKNOWN</v>
      </c>
      <c r="N230" t="str">
        <f>_xlfn.XLOOKUP("'PRO-"&amp;Table2[[#This Row],[enz]]&amp;"'",'[1]Sheet2 (2)'!$A:$A,'[1]Sheet2 (2)'!$B:$B,"")</f>
        <v/>
      </c>
    </row>
    <row r="231" spans="1:14" ht="17" x14ac:dyDescent="0.25">
      <c r="A231" s="1" t="s">
        <v>231</v>
      </c>
      <c r="B231" s="1" t="str">
        <f>_xlfn.TEXTBEFORE(Table7[[#This Row],[raw]]," ")</f>
        <v>RXN-FACOAL180_rm_FWD-rt2799_rm</v>
      </c>
      <c r="C231" s="1"/>
      <c r="D231" s="1">
        <f>_xlfn.NUMBERVALUE(_xlfn.TEXTAFTER(Table7[[#This Row],[raw]]," ",-1))</f>
        <v>2.9661250747035999E-2</v>
      </c>
      <c r="G231" t="s">
        <v>2918</v>
      </c>
      <c r="H231" t="s">
        <v>2778</v>
      </c>
      <c r="I231">
        <v>1.0098059677372999E-2</v>
      </c>
      <c r="J231">
        <f>_xlfn.XLOOKUP(Table2[[#This Row],[rxn]],Table7[rxn],Table7[flux],0)</f>
        <v>11.3983196523653</v>
      </c>
      <c r="K231">
        <f>Table2[[#This Row],[flux]]-Table2[[#This Row],[flux in mfs]]</f>
        <v>-11.388221592687927</v>
      </c>
      <c r="L231" t="b">
        <f>_xlfn.TEXTAFTER(Table2[[#This Row],[rxn]],"-",-1)="SPONT"</f>
        <v>0</v>
      </c>
      <c r="M231" t="str">
        <f>_xlfn.TEXTAFTER(Table2[[#This Row],[rxn]],"-",-1)</f>
        <v>UNKNOWN</v>
      </c>
      <c r="N231" t="str">
        <f>_xlfn.XLOOKUP("'PRO-"&amp;Table2[[#This Row],[enz]]&amp;"'",'[1]Sheet2 (2)'!$A:$A,'[1]Sheet2 (2)'!$B:$B,"")</f>
        <v/>
      </c>
    </row>
    <row r="232" spans="1:14" ht="17" x14ac:dyDescent="0.25">
      <c r="A232" s="1" t="s">
        <v>232</v>
      </c>
      <c r="B232" s="1" t="str">
        <f>_xlfn.TEXTBEFORE(Table7[[#This Row],[raw]]," ")</f>
        <v>RXN-FACOAL181_l_FWD-rt2799_l</v>
      </c>
      <c r="C232" s="1"/>
      <c r="D232" s="1">
        <f>_xlfn.NUMBERVALUE(_xlfn.TEXTAFTER(Table7[[#This Row],[raw]]," ",-1))</f>
        <v>3.2335243998120001E-3</v>
      </c>
      <c r="G232" t="s">
        <v>2919</v>
      </c>
      <c r="H232" t="s">
        <v>2778</v>
      </c>
      <c r="I232">
        <v>1.0098059677372999E-2</v>
      </c>
      <c r="J232">
        <f>_xlfn.XLOOKUP(Table2[[#This Row],[rxn]],Table7[rxn],Table7[flux],0)</f>
        <v>11.3983196523653</v>
      </c>
      <c r="K232">
        <f>Table2[[#This Row],[flux]]-Table2[[#This Row],[flux in mfs]]</f>
        <v>-11.388221592687927</v>
      </c>
      <c r="L232" t="b">
        <f>_xlfn.TEXTAFTER(Table2[[#This Row],[rxn]],"-",-1)="SPONT"</f>
        <v>0</v>
      </c>
      <c r="M232" t="str">
        <f>_xlfn.TEXTAFTER(Table2[[#This Row],[rxn]],"-",-1)</f>
        <v>rt8272</v>
      </c>
      <c r="N232">
        <f>_xlfn.XLOOKUP("'PRO-"&amp;Table2[[#This Row],[enz]]&amp;"'",'[1]Sheet2 (2)'!$A:$A,'[1]Sheet2 (2)'!$B:$B,"")</f>
        <v>1</v>
      </c>
    </row>
    <row r="233" spans="1:14" ht="17" x14ac:dyDescent="0.25">
      <c r="A233" s="1" t="s">
        <v>233</v>
      </c>
      <c r="B233" s="1" t="str">
        <f>_xlfn.TEXTBEFORE(Table7[[#This Row],[raw]]," ")</f>
        <v>RXN-FACOAL181_rm_FWD-rt2799_rm</v>
      </c>
      <c r="C233" s="1"/>
      <c r="D233" s="1">
        <f>_xlfn.NUMBERVALUE(_xlfn.TEXTAFTER(Table7[[#This Row],[raw]]," ",-1))</f>
        <v>5.1213553330533998E-2</v>
      </c>
      <c r="G233" t="s">
        <v>2920</v>
      </c>
      <c r="H233" t="s">
        <v>2778</v>
      </c>
      <c r="I233">
        <v>1.0098059677372999E-2</v>
      </c>
      <c r="J233">
        <f>_xlfn.XLOOKUP(Table2[[#This Row],[rxn]],Table7[rxn],Table7[flux],0)</f>
        <v>11.3983196523653</v>
      </c>
      <c r="K233">
        <f>Table2[[#This Row],[flux]]-Table2[[#This Row],[flux in mfs]]</f>
        <v>-11.388221592687927</v>
      </c>
      <c r="L233" t="b">
        <f>_xlfn.TEXTAFTER(Table2[[#This Row],[rxn]],"-",-1)="SPONT"</f>
        <v>0</v>
      </c>
      <c r="M233" t="str">
        <f>_xlfn.TEXTAFTER(Table2[[#This Row],[rxn]],"-",-1)</f>
        <v>rt8272</v>
      </c>
      <c r="N233">
        <f>_xlfn.XLOOKUP("'PRO-"&amp;Table2[[#This Row],[enz]]&amp;"'",'[1]Sheet2 (2)'!$A:$A,'[1]Sheet2 (2)'!$B:$B,"")</f>
        <v>1</v>
      </c>
    </row>
    <row r="234" spans="1:14" ht="17" x14ac:dyDescent="0.25">
      <c r="A234" s="1" t="s">
        <v>234</v>
      </c>
      <c r="B234" s="1" t="str">
        <f>_xlfn.TEXTBEFORE(Table7[[#This Row],[raw]]," ")</f>
        <v>RXN-FACOAL182_l_FWD-rt2799_l</v>
      </c>
      <c r="C234" s="1"/>
      <c r="D234" s="1">
        <f>_xlfn.NUMBERVALUE(_xlfn.TEXTAFTER(Table7[[#This Row],[raw]]," ",-1))</f>
        <v>1.2084928435453E-2</v>
      </c>
      <c r="G234" t="s">
        <v>2921</v>
      </c>
      <c r="H234" t="s">
        <v>2778</v>
      </c>
      <c r="I234">
        <v>1.0098059677372999E-2</v>
      </c>
      <c r="J234">
        <f>_xlfn.XLOOKUP(Table2[[#This Row],[rxn]],Table7[rxn],Table7[flux],0)</f>
        <v>11.3983196523653</v>
      </c>
      <c r="K234">
        <f>Table2[[#This Row],[flux]]-Table2[[#This Row],[flux in mfs]]</f>
        <v>-11.388221592687927</v>
      </c>
      <c r="L234" t="b">
        <f>_xlfn.TEXTAFTER(Table2[[#This Row],[rxn]],"-",-1)="SPONT"</f>
        <v>0</v>
      </c>
      <c r="M234" t="str">
        <f>_xlfn.TEXTAFTER(Table2[[#This Row],[rxn]],"-",-1)</f>
        <v>rt8272</v>
      </c>
      <c r="N234">
        <f>_xlfn.XLOOKUP("'PRO-"&amp;Table2[[#This Row],[enz]]&amp;"'",'[1]Sheet2 (2)'!$A:$A,'[1]Sheet2 (2)'!$B:$B,"")</f>
        <v>1</v>
      </c>
    </row>
    <row r="235" spans="1:14" ht="17" x14ac:dyDescent="0.25">
      <c r="A235" s="1" t="s">
        <v>235</v>
      </c>
      <c r="B235" s="1" t="str">
        <f>_xlfn.TEXTBEFORE(Table7[[#This Row],[raw]]," ")</f>
        <v>RXN-FACOAL182_rm_FWD-rt2799_rm</v>
      </c>
      <c r="C235" s="1"/>
      <c r="D235" s="1">
        <f>_xlfn.NUMBERVALUE(_xlfn.TEXTAFTER(Table7[[#This Row],[raw]]," ",-1))</f>
        <v>5.7363380002199003E-2</v>
      </c>
      <c r="G235" t="s">
        <v>2922</v>
      </c>
      <c r="H235" t="s">
        <v>2778</v>
      </c>
      <c r="I235">
        <v>1.0098059677372999E-2</v>
      </c>
      <c r="J235">
        <f>_xlfn.XLOOKUP(Table2[[#This Row],[rxn]],Table7[rxn],Table7[flux],0)</f>
        <v>11.3983196523653</v>
      </c>
      <c r="K235">
        <f>Table2[[#This Row],[flux]]-Table2[[#This Row],[flux in mfs]]</f>
        <v>-11.388221592687927</v>
      </c>
      <c r="L235" t="b">
        <f>_xlfn.TEXTAFTER(Table2[[#This Row],[rxn]],"-",-1)="SPONT"</f>
        <v>0</v>
      </c>
      <c r="M235" t="str">
        <f>_xlfn.TEXTAFTER(Table2[[#This Row],[rxn]],"-",-1)</f>
        <v>rt8272</v>
      </c>
      <c r="N235">
        <f>_xlfn.XLOOKUP("'PRO-"&amp;Table2[[#This Row],[enz]]&amp;"'",'[1]Sheet2 (2)'!$A:$A,'[1]Sheet2 (2)'!$B:$B,"")</f>
        <v>1</v>
      </c>
    </row>
    <row r="236" spans="1:14" ht="17" x14ac:dyDescent="0.25">
      <c r="A236" s="1" t="s">
        <v>236</v>
      </c>
      <c r="B236" s="1" t="str">
        <f>_xlfn.TEXTBEFORE(Table7[[#This Row],[raw]]," ")</f>
        <v>RXN-FACOAL183_rm_FWD-rt2799_rm</v>
      </c>
      <c r="C236" s="1"/>
      <c r="D236" s="1">
        <f>_xlfn.NUMBERVALUE(_xlfn.TEXTAFTER(Table7[[#This Row],[raw]]," ",-1))</f>
        <v>1.4130528950786999E-2</v>
      </c>
      <c r="G236" t="s">
        <v>2923</v>
      </c>
      <c r="H236" t="s">
        <v>2778</v>
      </c>
      <c r="I236">
        <v>1.0098059677372999E-2</v>
      </c>
      <c r="J236">
        <f>_xlfn.XLOOKUP(Table2[[#This Row],[rxn]],Table7[rxn],Table7[flux],0)</f>
        <v>11.3983196523653</v>
      </c>
      <c r="K236">
        <f>Table2[[#This Row],[flux]]-Table2[[#This Row],[flux in mfs]]</f>
        <v>-11.388221592687927</v>
      </c>
      <c r="L236" t="b">
        <f>_xlfn.TEXTAFTER(Table2[[#This Row],[rxn]],"-",-1)="SPONT"</f>
        <v>0</v>
      </c>
      <c r="M236" t="str">
        <f>_xlfn.TEXTAFTER(Table2[[#This Row],[rxn]],"-",-1)</f>
        <v>rt1745</v>
      </c>
      <c r="N236">
        <f>_xlfn.XLOOKUP("'PRO-"&amp;Table2[[#This Row],[enz]]&amp;"'",'[1]Sheet2 (2)'!$A:$A,'[1]Sheet2 (2)'!$B:$B,"")</f>
        <v>1</v>
      </c>
    </row>
    <row r="237" spans="1:14" ht="17" x14ac:dyDescent="0.25">
      <c r="A237" s="1" t="s">
        <v>237</v>
      </c>
      <c r="B237" s="1" t="str">
        <f>_xlfn.TEXTBEFORE(Table7[[#This Row],[raw]]," ")</f>
        <v>RXN-FACOAL220_l_FWD-rt1544_l</v>
      </c>
      <c r="C237" s="1"/>
      <c r="D237" s="1">
        <f>_xlfn.NUMBERVALUE(_xlfn.TEXTAFTER(Table7[[#This Row],[raw]]," ",-1))</f>
        <v>2.92709289846E-4</v>
      </c>
      <c r="G237" t="s">
        <v>3140</v>
      </c>
      <c r="H237" t="s">
        <v>2778</v>
      </c>
      <c r="I237">
        <v>1.0098059677372999E-2</v>
      </c>
      <c r="J237">
        <f>_xlfn.XLOOKUP(Table2[[#This Row],[rxn]],Table7[rxn],Table7[flux],0)</f>
        <v>11.3983196523653</v>
      </c>
      <c r="K237">
        <f>Table2[[#This Row],[flux]]-Table2[[#This Row],[flux in mfs]]</f>
        <v>-11.388221592687927</v>
      </c>
      <c r="L237" t="b">
        <f>_xlfn.TEXTAFTER(Table2[[#This Row],[rxn]],"-",-1)="SPONT"</f>
        <v>0</v>
      </c>
      <c r="M237" t="str">
        <f>_xlfn.TEXTAFTER(Table2[[#This Row],[rxn]],"-",-1)</f>
        <v>ERG11NCP1</v>
      </c>
      <c r="N237" t="str">
        <f>_xlfn.XLOOKUP("'PRO-"&amp;Table2[[#This Row],[enz]]&amp;"'",'[1]Sheet2 (2)'!$A:$A,'[1]Sheet2 (2)'!$B:$B,"")</f>
        <v/>
      </c>
    </row>
    <row r="238" spans="1:14" ht="17" x14ac:dyDescent="0.25">
      <c r="A238" s="1" t="s">
        <v>238</v>
      </c>
      <c r="B238" s="1" t="str">
        <f>_xlfn.TEXTBEFORE(Table7[[#This Row],[raw]]," ")</f>
        <v>RXN-FACOAL220_rm_FWD-rt1544_rm</v>
      </c>
      <c r="C238" s="1"/>
      <c r="D238" s="1">
        <f>_xlfn.NUMBERVALUE(_xlfn.TEXTAFTER(Table7[[#This Row],[raw]]," ",-1))</f>
        <v>5.9505071873950004E-3</v>
      </c>
      <c r="G238" t="s">
        <v>3141</v>
      </c>
      <c r="H238" t="s">
        <v>2778</v>
      </c>
      <c r="I238">
        <v>1.0098059677372999E-2</v>
      </c>
      <c r="J238">
        <f>_xlfn.XLOOKUP(Table2[[#This Row],[rxn]],Table7[rxn],Table7[flux],0)</f>
        <v>11.3983196523653</v>
      </c>
      <c r="K238">
        <f>Table2[[#This Row],[flux]]-Table2[[#This Row],[flux in mfs]]</f>
        <v>-11.388221592687927</v>
      </c>
      <c r="L238" t="b">
        <f>_xlfn.TEXTAFTER(Table2[[#This Row],[rxn]],"-",-1)="SPONT"</f>
        <v>0</v>
      </c>
      <c r="M238" t="str">
        <f>_xlfn.TEXTAFTER(Table2[[#This Row],[rxn]],"-",-1)</f>
        <v>rt0872</v>
      </c>
      <c r="N238">
        <f>_xlfn.XLOOKUP("'PRO-"&amp;Table2[[#This Row],[enz]]&amp;"'",'[1]Sheet2 (2)'!$A:$A,'[1]Sheet2 (2)'!$B:$B,"")</f>
        <v>1</v>
      </c>
    </row>
    <row r="239" spans="1:14" ht="17" x14ac:dyDescent="0.25">
      <c r="A239" s="1" t="s">
        <v>239</v>
      </c>
      <c r="B239" s="1" t="str">
        <f>_xlfn.TEXTBEFORE(Table7[[#This Row],[raw]]," ")</f>
        <v>RXN-FALPDt_c_rm_REV-UNKNOWN</v>
      </c>
      <c r="C239" s="1"/>
      <c r="D239" s="1">
        <f>_xlfn.NUMBERVALUE(_xlfn.TEXTAFTER(Table7[[#This Row],[raw]]," ",-1))</f>
        <v>0.41479427498604499</v>
      </c>
      <c r="G239" t="s">
        <v>3308</v>
      </c>
      <c r="H239" t="s">
        <v>2778</v>
      </c>
      <c r="I239">
        <v>1.0098059677372999E-2</v>
      </c>
      <c r="J239">
        <f>_xlfn.XLOOKUP(Table2[[#This Row],[rxn]],Table7[rxn],Table7[flux],0)</f>
        <v>11.3983196523653</v>
      </c>
      <c r="K239">
        <f>Table2[[#This Row],[flux]]-Table2[[#This Row],[flux in mfs]]</f>
        <v>-11.388221592687927</v>
      </c>
      <c r="L239" t="b">
        <f>_xlfn.TEXTAFTER(Table2[[#This Row],[rxn]],"-",-1)="SPONT"</f>
        <v>0</v>
      </c>
      <c r="M239" t="str">
        <f>_xlfn.TEXTAFTER(Table2[[#This Row],[rxn]],"-",-1)</f>
        <v>rt4692</v>
      </c>
      <c r="N239">
        <f>_xlfn.XLOOKUP("'PRO-"&amp;Table2[[#This Row],[enz]]&amp;"'",'[1]Sheet2 (2)'!$A:$A,'[1]Sheet2 (2)'!$B:$B,"")</f>
        <v>1</v>
      </c>
    </row>
    <row r="240" spans="1:14" ht="17" x14ac:dyDescent="0.25">
      <c r="A240" s="1" t="s">
        <v>240</v>
      </c>
      <c r="B240" s="1" t="str">
        <f>_xlfn.TEXTBEFORE(Table7[[#This Row],[raw]]," ")</f>
        <v>RXN-FBA_c_FWD-rt7052</v>
      </c>
      <c r="C240" s="1"/>
      <c r="D240" s="1">
        <f>_xlfn.NUMBERVALUE(_xlfn.TEXTAFTER(Table7[[#This Row],[raw]]," ",-1))</f>
        <v>1128.1078699658599</v>
      </c>
      <c r="G240" t="s">
        <v>3322</v>
      </c>
      <c r="H240" t="s">
        <v>2778</v>
      </c>
      <c r="I240">
        <v>1.0098059677372999E-2</v>
      </c>
      <c r="J240">
        <f>_xlfn.XLOOKUP(Table2[[#This Row],[rxn]],Table7[rxn],Table7[flux],0)</f>
        <v>11.3983196523653</v>
      </c>
      <c r="K240">
        <f>Table2[[#This Row],[flux]]-Table2[[#This Row],[flux in mfs]]</f>
        <v>-11.388221592687927</v>
      </c>
      <c r="L240" t="b">
        <f>_xlfn.TEXTAFTER(Table2[[#This Row],[rxn]],"-",-1)="SPONT"</f>
        <v>0</v>
      </c>
      <c r="M240" t="str">
        <f>_xlfn.TEXTAFTER(Table2[[#This Row],[rxn]],"-",-1)</f>
        <v>rt5361</v>
      </c>
      <c r="N240">
        <f>_xlfn.XLOOKUP("'PRO-"&amp;Table2[[#This Row],[enz]]&amp;"'",'[1]Sheet2 (2)'!$A:$A,'[1]Sheet2 (2)'!$B:$B,"")</f>
        <v>1</v>
      </c>
    </row>
    <row r="241" spans="1:14" ht="17" x14ac:dyDescent="0.25">
      <c r="A241" s="1" t="s">
        <v>241</v>
      </c>
      <c r="B241" s="1" t="str">
        <f>_xlfn.TEXTBEFORE(Table7[[#This Row],[raw]]," ")</f>
        <v>RXN-FCLT_m_FWD-rt7907</v>
      </c>
      <c r="C241" s="1"/>
      <c r="D241" s="1">
        <f>_xlfn.NUMBERVALUE(_xlfn.TEXTAFTER(Table7[[#This Row],[raw]]," ",-1))</f>
        <v>1.1112597611967E-2</v>
      </c>
      <c r="G241" t="s">
        <v>3323</v>
      </c>
      <c r="H241" t="s">
        <v>2778</v>
      </c>
      <c r="I241">
        <v>1.0098059677372999E-2</v>
      </c>
      <c r="J241">
        <f>_xlfn.XLOOKUP(Table2[[#This Row],[rxn]],Table7[rxn],Table7[flux],0)</f>
        <v>11.3983196523653</v>
      </c>
      <c r="K241">
        <f>Table2[[#This Row],[flux]]-Table2[[#This Row],[flux in mfs]]</f>
        <v>-11.388221592687927</v>
      </c>
      <c r="L241" t="b">
        <f>_xlfn.TEXTAFTER(Table2[[#This Row],[rxn]],"-",-1)="SPONT"</f>
        <v>0</v>
      </c>
      <c r="M241" t="str">
        <f>_xlfn.TEXTAFTER(Table2[[#This Row],[rxn]],"-",-1)</f>
        <v>rt8223</v>
      </c>
      <c r="N241">
        <f>_xlfn.XLOOKUP("'PRO-"&amp;Table2[[#This Row],[enz]]&amp;"'",'[1]Sheet2 (2)'!$A:$A,'[1]Sheet2 (2)'!$B:$B,"")</f>
        <v>1</v>
      </c>
    </row>
    <row r="242" spans="1:14" ht="17" x14ac:dyDescent="0.25">
      <c r="A242" s="1" t="s">
        <v>242</v>
      </c>
      <c r="B242" s="1" t="str">
        <f>_xlfn.TEXTBEFORE(Table7[[#This Row],[raw]]," ")</f>
        <v>RXN-FDH_c_FWD-rt3584</v>
      </c>
      <c r="C242" s="1"/>
      <c r="D242" s="1">
        <f>_xlfn.NUMBERVALUE(_xlfn.TEXTAFTER(Table7[[#This Row],[raw]]," ",-1))</f>
        <v>1808.5306723567301</v>
      </c>
      <c r="G242" t="s">
        <v>4758</v>
      </c>
      <c r="H242" t="s">
        <v>2778</v>
      </c>
      <c r="I242">
        <v>1.0098059677372999E-2</v>
      </c>
      <c r="J242">
        <f>_xlfn.XLOOKUP(Table2[[#This Row],[rxn]],Table7[rxn],Table7[flux],0)</f>
        <v>11.3983196523653</v>
      </c>
      <c r="K242">
        <f>Table2[[#This Row],[flux]]-Table2[[#This Row],[flux in mfs]]</f>
        <v>-11.388221592687927</v>
      </c>
      <c r="L242" t="b">
        <f>_xlfn.TEXTAFTER(Table2[[#This Row],[rxn]],"-",-1)="SPONT"</f>
        <v>0</v>
      </c>
      <c r="M242" t="str">
        <f>_xlfn.TEXTAFTER(Table2[[#This Row],[rxn]],"-",-1)</f>
        <v>LIPID1</v>
      </c>
      <c r="N242" t="str">
        <f>_xlfn.XLOOKUP("'PRO-"&amp;Table2[[#This Row],[enz]]&amp;"'",'[1]Sheet2 (2)'!$A:$A,'[1]Sheet2 (2)'!$B:$B,"")</f>
        <v/>
      </c>
    </row>
    <row r="243" spans="1:14" ht="17" x14ac:dyDescent="0.25">
      <c r="A243" s="1" t="s">
        <v>243</v>
      </c>
      <c r="B243" s="1" t="str">
        <f>_xlfn.TEXTBEFORE(Table7[[#This Row],[raw]]," ")</f>
        <v>RXN-FE2t_c_e_FWD-rt0996</v>
      </c>
      <c r="C243" s="1"/>
      <c r="D243" s="1">
        <f>_xlfn.NUMBERVALUE(_xlfn.TEXTAFTER(Table7[[#This Row],[raw]]," ",-1))</f>
        <v>8.4918077935913994E-2</v>
      </c>
      <c r="G243" t="s">
        <v>3229</v>
      </c>
      <c r="H243" t="s">
        <v>2778</v>
      </c>
      <c r="I243">
        <v>1.0440253349089001E-2</v>
      </c>
      <c r="J243">
        <f>_xlfn.XLOOKUP(Table2[[#This Row],[rxn]],Table7[rxn],Table7[flux],0)</f>
        <v>11.3860626256409</v>
      </c>
      <c r="K243">
        <f>Table2[[#This Row],[flux]]-Table2[[#This Row],[flux in mfs]]</f>
        <v>-11.375622372291812</v>
      </c>
      <c r="L243" t="b">
        <f>_xlfn.TEXTAFTER(Table2[[#This Row],[rxn]],"-",-1)="SPONT"</f>
        <v>0</v>
      </c>
      <c r="M243" t="str">
        <f>_xlfn.TEXTAFTER(Table2[[#This Row],[rxn]],"-",-1)</f>
        <v>rt1784_c</v>
      </c>
      <c r="N243">
        <f>_xlfn.XLOOKUP("'PRO-"&amp;Table2[[#This Row],[enz]]&amp;"'",'[1]Sheet2 (2)'!$A:$A,'[1]Sheet2 (2)'!$B:$B,"")</f>
        <v>1</v>
      </c>
    </row>
    <row r="244" spans="1:14" ht="17" x14ac:dyDescent="0.25">
      <c r="A244" s="1" t="s">
        <v>244</v>
      </c>
      <c r="B244" s="1" t="str">
        <f>_xlfn.TEXTBEFORE(Table7[[#This Row],[raw]]," ")</f>
        <v>RXN-FE2t_c_m_FWD-UNKNOWN</v>
      </c>
      <c r="C244" s="1"/>
      <c r="D244" s="1">
        <f>_xlfn.NUMBERVALUE(_xlfn.TEXTAFTER(Table7[[#This Row],[raw]]," ",-1))</f>
        <v>1.1112597611967E-2</v>
      </c>
      <c r="G244" t="s">
        <v>3230</v>
      </c>
      <c r="H244" t="s">
        <v>2778</v>
      </c>
      <c r="I244">
        <v>1.0440253349089001E-2</v>
      </c>
      <c r="J244">
        <f>_xlfn.XLOOKUP(Table2[[#This Row],[rxn]],Table7[rxn],Table7[flux],0)</f>
        <v>11.3860626256409</v>
      </c>
      <c r="K244">
        <f>Table2[[#This Row],[flux]]-Table2[[#This Row],[flux in mfs]]</f>
        <v>-11.375622372291812</v>
      </c>
      <c r="L244" t="b">
        <f>_xlfn.TEXTAFTER(Table2[[#This Row],[rxn]],"-",-1)="SPONT"</f>
        <v>0</v>
      </c>
      <c r="M244" t="str">
        <f>_xlfn.TEXTAFTER(Table2[[#This Row],[rxn]],"-",-1)</f>
        <v>FRS12</v>
      </c>
      <c r="N244" t="str">
        <f>_xlfn.XLOOKUP("'PRO-"&amp;Table2[[#This Row],[enz]]&amp;"'",'[1]Sheet2 (2)'!$A:$A,'[1]Sheet2 (2)'!$B:$B,"")</f>
        <v/>
      </c>
    </row>
    <row r="245" spans="1:14" ht="17" x14ac:dyDescent="0.25">
      <c r="A245" s="1" t="s">
        <v>245</v>
      </c>
      <c r="B245" s="1" t="str">
        <f>_xlfn.TEXTBEFORE(Table7[[#This Row],[raw]]," ")</f>
        <v>RXN-FE3t_c_e_FWD-rt74770996</v>
      </c>
      <c r="C245" s="1"/>
      <c r="D245" s="1">
        <f>_xlfn.NUMBERVALUE(_xlfn.TEXTAFTER(Table7[[#This Row],[raw]]," ",-1))</f>
        <v>5.5433868000000003E-8</v>
      </c>
      <c r="G245" t="s">
        <v>3252</v>
      </c>
      <c r="H245" t="s">
        <v>2778</v>
      </c>
      <c r="I245">
        <v>1.0440253349089001E-2</v>
      </c>
      <c r="J245">
        <f>_xlfn.XLOOKUP(Table2[[#This Row],[rxn]],Table7[rxn],Table7[flux],0)</f>
        <v>11.3860626256409</v>
      </c>
      <c r="K245">
        <f>Table2[[#This Row],[flux]]-Table2[[#This Row],[flux in mfs]]</f>
        <v>-11.375622372291812</v>
      </c>
      <c r="L245" t="b">
        <f>_xlfn.TEXTAFTER(Table2[[#This Row],[rxn]],"-",-1)="SPONT"</f>
        <v>0</v>
      </c>
      <c r="M245" t="str">
        <f>_xlfn.TEXTAFTER(Table2[[#This Row],[rxn]],"-",-1)</f>
        <v>rt5827</v>
      </c>
      <c r="N245">
        <f>_xlfn.XLOOKUP("'PRO-"&amp;Table2[[#This Row],[enz]]&amp;"'",'[1]Sheet2 (2)'!$A:$A,'[1]Sheet2 (2)'!$B:$B,"")</f>
        <v>1</v>
      </c>
    </row>
    <row r="246" spans="1:14" ht="17" x14ac:dyDescent="0.25">
      <c r="A246" s="1" t="s">
        <v>246</v>
      </c>
      <c r="B246" s="1" t="str">
        <f>_xlfn.TEXTBEFORE(Table7[[#This Row],[raw]]," ")</f>
        <v>RXN-FECOOR_m_FWD-FECOORCPLX4</v>
      </c>
      <c r="C246" s="1"/>
      <c r="D246" s="1">
        <f>_xlfn.NUMBERVALUE(_xlfn.TEXTAFTER(Table7[[#This Row],[raw]]," ",-1))</f>
        <v>3431.93272682613</v>
      </c>
      <c r="G246" t="s">
        <v>2954</v>
      </c>
      <c r="H246" t="s">
        <v>2778</v>
      </c>
      <c r="I246">
        <v>8.4079473922099995E-3</v>
      </c>
      <c r="J246">
        <f>_xlfn.XLOOKUP(Table2[[#This Row],[rxn]],Table7[rxn],Table7[flux],0)</f>
        <v>9.8565930332913396</v>
      </c>
      <c r="K246">
        <f>Table2[[#This Row],[flux]]-Table2[[#This Row],[flux in mfs]]</f>
        <v>-9.8481850858991304</v>
      </c>
      <c r="L246" t="b">
        <f>_xlfn.TEXTAFTER(Table2[[#This Row],[rxn]],"-",-1)="SPONT"</f>
        <v>0</v>
      </c>
      <c r="M246" t="str">
        <f>_xlfn.TEXTAFTER(Table2[[#This Row],[rxn]],"-",-1)</f>
        <v>rt8107</v>
      </c>
      <c r="N246">
        <f>_xlfn.XLOOKUP("'PRO-"&amp;Table2[[#This Row],[enz]]&amp;"'",'[1]Sheet2 (2)'!$A:$A,'[1]Sheet2 (2)'!$B:$B,"")</f>
        <v>1</v>
      </c>
    </row>
    <row r="247" spans="1:14" ht="17" x14ac:dyDescent="0.25">
      <c r="A247" s="1" t="s">
        <v>247</v>
      </c>
      <c r="B247" s="1" t="str">
        <f>_xlfn.TEXTBEFORE(Table7[[#This Row],[raw]]," ")</f>
        <v>RXN-FECRq9_m_FWD-FECRq9CPLX</v>
      </c>
      <c r="C247" s="1"/>
      <c r="D247" s="1">
        <f>_xlfn.NUMBERVALUE(_xlfn.TEXTAFTER(Table7[[#This Row],[raw]]," ",-1))</f>
        <v>6863.8654536522599</v>
      </c>
      <c r="G247" t="s">
        <v>2880</v>
      </c>
      <c r="H247" t="s">
        <v>2778</v>
      </c>
      <c r="I247">
        <v>5.8714758257759998E-3</v>
      </c>
      <c r="J247">
        <f>_xlfn.XLOOKUP(Table2[[#This Row],[rxn]],Table7[rxn],Table7[flux],0)</f>
        <v>9.2245716154601194</v>
      </c>
      <c r="K247">
        <f>Table2[[#This Row],[flux]]-Table2[[#This Row],[flux in mfs]]</f>
        <v>-9.2187001396343433</v>
      </c>
      <c r="L247" t="b">
        <f>_xlfn.TEXTAFTER(Table2[[#This Row],[rxn]],"-",-1)="SPONT"</f>
        <v>0</v>
      </c>
      <c r="M247" t="str">
        <f>_xlfn.TEXTAFTER(Table2[[#This Row],[rxn]],"-",-1)</f>
        <v>rt8250</v>
      </c>
      <c r="N247">
        <f>_xlfn.XLOOKUP("'PRO-"&amp;Table2[[#This Row],[enz]]&amp;"'",'[1]Sheet2 (2)'!$A:$A,'[1]Sheet2 (2)'!$B:$B,"")</f>
        <v>1</v>
      </c>
    </row>
    <row r="248" spans="1:14" ht="17" x14ac:dyDescent="0.25">
      <c r="A248" s="1" t="s">
        <v>248</v>
      </c>
      <c r="B248" s="1" t="str">
        <f>_xlfn.TEXTBEFORE(Table7[[#This Row],[raw]]," ")</f>
        <v>RXN-FMNRx_c_FWD-rt8485</v>
      </c>
      <c r="C248" s="1"/>
      <c r="D248" s="1">
        <f>_xlfn.NUMBERVALUE(_xlfn.TEXTAFTER(Table7[[#This Row],[raw]]," ",-1))</f>
        <v>3.0924082700000002E-7</v>
      </c>
      <c r="G248" t="s">
        <v>2871</v>
      </c>
      <c r="H248" t="s">
        <v>2778</v>
      </c>
      <c r="I248">
        <v>9.2661865530229998E-3</v>
      </c>
      <c r="J248">
        <f>_xlfn.XLOOKUP(Table2[[#This Row],[rxn]],Table7[rxn],Table7[flux],0)</f>
        <v>9.2245716154601194</v>
      </c>
      <c r="K248">
        <f>Table2[[#This Row],[flux]]-Table2[[#This Row],[flux in mfs]]</f>
        <v>-9.2153054289070973</v>
      </c>
      <c r="L248" t="b">
        <f>_xlfn.TEXTAFTER(Table2[[#This Row],[rxn]],"-",-1)="SPONT"</f>
        <v>0</v>
      </c>
      <c r="M248" t="str">
        <f>_xlfn.TEXTAFTER(Table2[[#This Row],[rxn]],"-",-1)</f>
        <v>rt0341</v>
      </c>
      <c r="N248">
        <f>_xlfn.XLOOKUP("'PRO-"&amp;Table2[[#This Row],[enz]]&amp;"'",'[1]Sheet2 (2)'!$A:$A,'[1]Sheet2 (2)'!$B:$B,"")</f>
        <v>1</v>
      </c>
    </row>
    <row r="249" spans="1:14" ht="17" x14ac:dyDescent="0.25">
      <c r="A249" s="1" t="s">
        <v>249</v>
      </c>
      <c r="B249" s="1" t="str">
        <f>_xlfn.TEXTBEFORE(Table7[[#This Row],[raw]]," ")</f>
        <v>RXN-FOLR_c_FWD-rt3791_c</v>
      </c>
      <c r="C249" s="1"/>
      <c r="D249" s="1">
        <f>_xlfn.NUMBERVALUE(_xlfn.TEXTAFTER(Table7[[#This Row],[raw]]," ",-1))</f>
        <v>1.1112678626085001E-2</v>
      </c>
      <c r="G249" t="s">
        <v>2913</v>
      </c>
      <c r="H249" t="s">
        <v>2778</v>
      </c>
      <c r="I249">
        <v>9.2661865530229998E-3</v>
      </c>
      <c r="J249">
        <f>_xlfn.XLOOKUP(Table2[[#This Row],[rxn]],Table7[rxn],Table7[flux],0)</f>
        <v>9.2245716154601194</v>
      </c>
      <c r="K249">
        <f>Table2[[#This Row],[flux]]-Table2[[#This Row],[flux in mfs]]</f>
        <v>-9.2153054289070973</v>
      </c>
      <c r="L249" t="b">
        <f>_xlfn.TEXTAFTER(Table2[[#This Row],[rxn]],"-",-1)="SPONT"</f>
        <v>0</v>
      </c>
      <c r="M249" t="str">
        <f>_xlfn.TEXTAFTER(Table2[[#This Row],[rxn]],"-",-1)</f>
        <v>rt2305</v>
      </c>
      <c r="N249">
        <f>_xlfn.XLOOKUP("'PRO-"&amp;Table2[[#This Row],[enz]]&amp;"'",'[1]Sheet2 (2)'!$A:$A,'[1]Sheet2 (2)'!$B:$B,"")</f>
        <v>1</v>
      </c>
    </row>
    <row r="250" spans="1:14" ht="17" x14ac:dyDescent="0.25">
      <c r="A250" s="1" t="s">
        <v>250</v>
      </c>
      <c r="B250" s="1" t="str">
        <f>_xlfn.TEXTBEFORE(Table7[[#This Row],[raw]]," ")</f>
        <v>RXN-FOLt_c_e_FWD-SPONT</v>
      </c>
      <c r="C250" s="1"/>
      <c r="D250" s="1">
        <f>_xlfn.NUMBERVALUE(_xlfn.TEXTAFTER(Table7[[#This Row],[raw]]," ",-1))</f>
        <v>1.1112678626085001E-2</v>
      </c>
      <c r="G250" t="s">
        <v>3213</v>
      </c>
      <c r="H250" t="s">
        <v>2778</v>
      </c>
      <c r="I250">
        <v>9.2661865530229998E-3</v>
      </c>
      <c r="J250">
        <f>_xlfn.XLOOKUP(Table2[[#This Row],[rxn]],Table7[rxn],Table7[flux],0)</f>
        <v>9.2245716154601194</v>
      </c>
      <c r="K250">
        <f>Table2[[#This Row],[flux]]-Table2[[#This Row],[flux in mfs]]</f>
        <v>-9.2153054289070973</v>
      </c>
      <c r="L250" t="b">
        <f>_xlfn.TEXTAFTER(Table2[[#This Row],[rxn]],"-",-1)="SPONT"</f>
        <v>0</v>
      </c>
      <c r="M250" t="str">
        <f>_xlfn.TEXTAFTER(Table2[[#This Row],[rxn]],"-",-1)</f>
        <v>MET16TRX2</v>
      </c>
      <c r="N250" t="str">
        <f>_xlfn.XLOOKUP("'PRO-"&amp;Table2[[#This Row],[enz]]&amp;"'",'[1]Sheet2 (2)'!$A:$A,'[1]Sheet2 (2)'!$B:$B,"")</f>
        <v/>
      </c>
    </row>
    <row r="251" spans="1:14" ht="17" x14ac:dyDescent="0.25">
      <c r="A251" s="1" t="s">
        <v>251</v>
      </c>
      <c r="B251" s="1" t="str">
        <f>_xlfn.TEXTBEFORE(Table7[[#This Row],[raw]]," ")</f>
        <v>RXN-FRDPt_c_l_REV-UNKNOWN</v>
      </c>
      <c r="C251" s="1"/>
      <c r="D251" s="1">
        <f>_xlfn.NUMBERVALUE(_xlfn.TEXTAFTER(Table7[[#This Row],[raw]]," ",-1))</f>
        <v>1.72278869137766</v>
      </c>
      <c r="G251" t="s">
        <v>3307</v>
      </c>
      <c r="H251" t="s">
        <v>2778</v>
      </c>
      <c r="I251">
        <v>9.2661865530229998E-3</v>
      </c>
      <c r="J251">
        <f>_xlfn.XLOOKUP(Table2[[#This Row],[rxn]],Table7[rxn],Table7[flux],0)</f>
        <v>9.2245716154601194</v>
      </c>
      <c r="K251">
        <f>Table2[[#This Row],[flux]]-Table2[[#This Row],[flux in mfs]]</f>
        <v>-9.2153054289070973</v>
      </c>
      <c r="L251" t="b">
        <f>_xlfn.TEXTAFTER(Table2[[#This Row],[rxn]],"-",-1)="SPONT"</f>
        <v>0</v>
      </c>
      <c r="M251" t="str">
        <f>_xlfn.TEXTAFTER(Table2[[#This Row],[rxn]],"-",-1)</f>
        <v>rt5075</v>
      </c>
      <c r="N251">
        <f>_xlfn.XLOOKUP("'PRO-"&amp;Table2[[#This Row],[enz]]&amp;"'",'[1]Sheet2 (2)'!$A:$A,'[1]Sheet2 (2)'!$B:$B,"")</f>
        <v>1</v>
      </c>
    </row>
    <row r="252" spans="1:14" ht="17" x14ac:dyDescent="0.25">
      <c r="A252" s="1" t="s">
        <v>252</v>
      </c>
      <c r="B252" s="1" t="str">
        <f>_xlfn.TEXTBEFORE(Table7[[#This Row],[raw]]," ")</f>
        <v>RXN-FRDPt_c_m_FWD-SPONT</v>
      </c>
      <c r="C252" s="1"/>
      <c r="D252" s="1">
        <f>_xlfn.NUMBERVALUE(_xlfn.TEXTAFTER(Table7[[#This Row],[raw]]," ",-1))</f>
        <v>1.1112597611967E-2</v>
      </c>
      <c r="G252" t="s">
        <v>3319</v>
      </c>
      <c r="H252" t="s">
        <v>2778</v>
      </c>
      <c r="I252">
        <v>9.2661865530229998E-3</v>
      </c>
      <c r="J252">
        <f>_xlfn.XLOOKUP(Table2[[#This Row],[rxn]],Table7[rxn],Table7[flux],0)</f>
        <v>9.2245716154601194</v>
      </c>
      <c r="K252">
        <f>Table2[[#This Row],[flux]]-Table2[[#This Row],[flux in mfs]]</f>
        <v>-9.2153054289070973</v>
      </c>
      <c r="L252" t="b">
        <f>_xlfn.TEXTAFTER(Table2[[#This Row],[rxn]],"-",-1)="SPONT"</f>
        <v>0</v>
      </c>
      <c r="M252" t="str">
        <f>_xlfn.TEXTAFTER(Table2[[#This Row],[rxn]],"-",-1)</f>
        <v>rt20063076</v>
      </c>
      <c r="N252" t="str">
        <f>_xlfn.XLOOKUP("'PRO-"&amp;Table2[[#This Row],[enz]]&amp;"'",'[1]Sheet2 (2)'!$A:$A,'[1]Sheet2 (2)'!$B:$B,"")</f>
        <v/>
      </c>
    </row>
    <row r="253" spans="1:14" ht="17" x14ac:dyDescent="0.25">
      <c r="A253" s="1" t="s">
        <v>253</v>
      </c>
      <c r="B253" s="1" t="str">
        <f>_xlfn.TEXTBEFORE(Table7[[#This Row],[raw]]," ")</f>
        <v>RXN-FRTT_l_FWD-rt4281</v>
      </c>
      <c r="C253" s="1"/>
      <c r="D253" s="1">
        <f>_xlfn.NUMBERVALUE(_xlfn.TEXTAFTER(Table7[[#This Row],[raw]]," ",-1))</f>
        <v>1.72278869137766</v>
      </c>
      <c r="G253" t="s">
        <v>3099</v>
      </c>
      <c r="H253" t="s">
        <v>2778</v>
      </c>
      <c r="I253">
        <v>1.8043412171855001E-2</v>
      </c>
      <c r="J253">
        <f>_xlfn.XLOOKUP(Table2[[#This Row],[rxn]],Table7[rxn],Table7[flux],0)</f>
        <v>9.2245716154601194</v>
      </c>
      <c r="K253">
        <f>Table2[[#This Row],[flux]]-Table2[[#This Row],[flux in mfs]]</f>
        <v>-9.2065282032882649</v>
      </c>
      <c r="L253" t="b">
        <f>_xlfn.TEXTAFTER(Table2[[#This Row],[rxn]],"-",-1)="SPONT"</f>
        <v>0</v>
      </c>
      <c r="M253" t="str">
        <f>_xlfn.TEXTAFTER(Table2[[#This Row],[rxn]],"-",-1)</f>
        <v>rt4145</v>
      </c>
      <c r="N253">
        <f>_xlfn.XLOOKUP("'PRO-"&amp;Table2[[#This Row],[enz]]&amp;"'",'[1]Sheet2 (2)'!$A:$A,'[1]Sheet2 (2)'!$B:$B,"")</f>
        <v>1</v>
      </c>
    </row>
    <row r="254" spans="1:14" ht="17" x14ac:dyDescent="0.25">
      <c r="A254" s="1" t="s">
        <v>254</v>
      </c>
      <c r="B254" s="1" t="str">
        <f>_xlfn.TEXTBEFORE(Table7[[#This Row],[raw]]," ")</f>
        <v>RXN-FTHFL_c_REV-UNKNOWN</v>
      </c>
      <c r="C254" s="1"/>
      <c r="D254" s="1">
        <f>_xlfn.NUMBERVALUE(_xlfn.TEXTAFTER(Table7[[#This Row],[raw]]," ",-1))</f>
        <v>1797.05453838669</v>
      </c>
      <c r="G254" t="s">
        <v>2899</v>
      </c>
      <c r="H254" t="s">
        <v>2778</v>
      </c>
      <c r="I254">
        <v>8.0135696877640002E-3</v>
      </c>
      <c r="J254">
        <f>_xlfn.XLOOKUP(Table2[[#This Row],[rxn]],Table7[rxn],Table7[flux],0)</f>
        <v>8.4583437723949597</v>
      </c>
      <c r="K254">
        <f>Table2[[#This Row],[flux]]-Table2[[#This Row],[flux in mfs]]</f>
        <v>-8.450330202707196</v>
      </c>
      <c r="L254" t="b">
        <f>_xlfn.TEXTAFTER(Table2[[#This Row],[rxn]],"-",-1)="SPONT"</f>
        <v>0</v>
      </c>
      <c r="M254" t="str">
        <f>_xlfn.TEXTAFTER(Table2[[#This Row],[rxn]],"-",-1)</f>
        <v>rt6769</v>
      </c>
      <c r="N254">
        <f>_xlfn.XLOOKUP("'PRO-"&amp;Table2[[#This Row],[enz]]&amp;"'",'[1]Sheet2 (2)'!$A:$A,'[1]Sheet2 (2)'!$B:$B,"")</f>
        <v>1</v>
      </c>
    </row>
    <row r="255" spans="1:14" ht="17" x14ac:dyDescent="0.25">
      <c r="A255" s="1" t="s">
        <v>255</v>
      </c>
      <c r="B255" s="1" t="str">
        <f>_xlfn.TEXTBEFORE(Table7[[#This Row],[raw]]," ")</f>
        <v>RXN-FUM_c_FWD-rt5633_c</v>
      </c>
      <c r="C255" s="1"/>
      <c r="D255" s="1">
        <f>_xlfn.NUMBERVALUE(_xlfn.TEXTAFTER(Table7[[#This Row],[raw]]," ",-1))</f>
        <v>49.567905042169102</v>
      </c>
      <c r="G255" t="s">
        <v>2900</v>
      </c>
      <c r="H255" t="s">
        <v>2778</v>
      </c>
      <c r="I255">
        <v>8.0135696877640002E-3</v>
      </c>
      <c r="J255">
        <f>_xlfn.XLOOKUP(Table2[[#This Row],[rxn]],Table7[rxn],Table7[flux],0)</f>
        <v>8.4583437723949597</v>
      </c>
      <c r="K255">
        <f>Table2[[#This Row],[flux]]-Table2[[#This Row],[flux in mfs]]</f>
        <v>-8.450330202707196</v>
      </c>
      <c r="L255" t="b">
        <f>_xlfn.TEXTAFTER(Table2[[#This Row],[rxn]],"-",-1)="SPONT"</f>
        <v>0</v>
      </c>
      <c r="M255" t="str">
        <f>_xlfn.TEXTAFTER(Table2[[#This Row],[rxn]],"-",-1)</f>
        <v>rt0799</v>
      </c>
      <c r="N255">
        <f>_xlfn.XLOOKUP("'PRO-"&amp;Table2[[#This Row],[enz]]&amp;"'",'[1]Sheet2 (2)'!$A:$A,'[1]Sheet2 (2)'!$B:$B,"")</f>
        <v>1</v>
      </c>
    </row>
    <row r="256" spans="1:14" ht="17" x14ac:dyDescent="0.25">
      <c r="A256" s="1" t="s">
        <v>256</v>
      </c>
      <c r="B256" s="1" t="str">
        <f>_xlfn.TEXTBEFORE(Table7[[#This Row],[raw]]," ")</f>
        <v>RXN-FUM_m_FWD-rt5633_m</v>
      </c>
      <c r="C256" s="1"/>
      <c r="D256" s="1">
        <f>_xlfn.NUMBERVALUE(_xlfn.TEXTAFTER(Table7[[#This Row],[raw]]," ",-1))</f>
        <v>140.411866253255</v>
      </c>
      <c r="G256" t="s">
        <v>3060</v>
      </c>
      <c r="H256" t="s">
        <v>2778</v>
      </c>
      <c r="I256">
        <v>7.149033589207E-3</v>
      </c>
      <c r="J256">
        <f>_xlfn.XLOOKUP(Table2[[#This Row],[rxn]],Table7[rxn],Table7[flux],0)</f>
        <v>8.1205148244052907</v>
      </c>
      <c r="K256">
        <f>Table2[[#This Row],[flux]]-Table2[[#This Row],[flux in mfs]]</f>
        <v>-8.1133657908160846</v>
      </c>
      <c r="L256" t="b">
        <f>_xlfn.TEXTAFTER(Table2[[#This Row],[rxn]],"-",-1)="SPONT"</f>
        <v>0</v>
      </c>
      <c r="M256" t="str">
        <f>_xlfn.TEXTAFTER(Table2[[#This Row],[rxn]],"-",-1)</f>
        <v>rt7388</v>
      </c>
      <c r="N256">
        <f>_xlfn.XLOOKUP("'PRO-"&amp;Table2[[#This Row],[enz]]&amp;"'",'[1]Sheet2 (2)'!$A:$A,'[1]Sheet2 (2)'!$B:$B,"")</f>
        <v>1</v>
      </c>
    </row>
    <row r="257" spans="1:14" ht="17" x14ac:dyDescent="0.25">
      <c r="A257" s="1" t="s">
        <v>257</v>
      </c>
      <c r="B257" s="1" t="str">
        <f>_xlfn.TEXTBEFORE(Table7[[#This Row],[raw]]," ")</f>
        <v>RXN-G13027t_g_r_REV-UNKNOWN</v>
      </c>
      <c r="C257" s="1"/>
      <c r="D257" s="1">
        <f>_xlfn.NUMBERVALUE(_xlfn.TEXTAFTER(Table7[[#This Row],[raw]]," ",-1))</f>
        <v>5.3104861140086896</v>
      </c>
      <c r="G257" t="s">
        <v>3118</v>
      </c>
      <c r="H257" t="s">
        <v>2778</v>
      </c>
      <c r="I257">
        <v>7.149033589207E-3</v>
      </c>
      <c r="J257">
        <f>_xlfn.XLOOKUP(Table2[[#This Row],[rxn]],Table7[rxn],Table7[flux],0)</f>
        <v>8.1205148244052907</v>
      </c>
      <c r="K257">
        <f>Table2[[#This Row],[flux]]-Table2[[#This Row],[flux in mfs]]</f>
        <v>-8.1133657908160846</v>
      </c>
      <c r="L257" t="b">
        <f>_xlfn.TEXTAFTER(Table2[[#This Row],[rxn]],"-",-1)="SPONT"</f>
        <v>0</v>
      </c>
      <c r="M257" t="str">
        <f>_xlfn.TEXTAFTER(Table2[[#This Row],[rxn]],"-",-1)</f>
        <v>rt0027</v>
      </c>
      <c r="N257">
        <f>_xlfn.XLOOKUP("'PRO-"&amp;Table2[[#This Row],[enz]]&amp;"'",'[1]Sheet2 (2)'!$A:$A,'[1]Sheet2 (2)'!$B:$B,"")</f>
        <v>1</v>
      </c>
    </row>
    <row r="258" spans="1:14" ht="17" x14ac:dyDescent="0.25">
      <c r="A258" s="1" t="s">
        <v>258</v>
      </c>
      <c r="B258" s="1" t="str">
        <f>_xlfn.TEXTBEFORE(Table7[[#This Row],[raw]]," ")</f>
        <v>RXN-G3PAT_l_FWD-rt2297_l</v>
      </c>
      <c r="C258" s="1"/>
      <c r="D258" s="1">
        <f>_xlfn.NUMBERVALUE(_xlfn.TEXTAFTER(Table7[[#This Row],[raw]]," ",-1))</f>
        <v>7.8055810625560001E-3</v>
      </c>
      <c r="G258" t="s">
        <v>2852</v>
      </c>
      <c r="H258" t="s">
        <v>2778</v>
      </c>
      <c r="I258">
        <v>7.0553475145079996E-3</v>
      </c>
      <c r="J258">
        <f>_xlfn.XLOOKUP(Table2[[#This Row],[rxn]],Table7[rxn],Table7[flux],0)</f>
        <v>7.9638176836170604</v>
      </c>
      <c r="K258">
        <f>Table2[[#This Row],[flux]]-Table2[[#This Row],[flux in mfs]]</f>
        <v>-7.9567623361025523</v>
      </c>
      <c r="L258" t="b">
        <f>_xlfn.TEXTAFTER(Table2[[#This Row],[rxn]],"-",-1)="SPONT"</f>
        <v>0</v>
      </c>
      <c r="M258" t="str">
        <f>_xlfn.TEXTAFTER(Table2[[#This Row],[rxn]],"-",-1)</f>
        <v>rt4107</v>
      </c>
      <c r="N258">
        <f>_xlfn.XLOOKUP("'PRO-"&amp;Table2[[#This Row],[enz]]&amp;"'",'[1]Sheet2 (2)'!$A:$A,'[1]Sheet2 (2)'!$B:$B,"")</f>
        <v>1</v>
      </c>
    </row>
    <row r="259" spans="1:14" ht="17" x14ac:dyDescent="0.25">
      <c r="A259" s="1" t="s">
        <v>259</v>
      </c>
      <c r="B259" s="1" t="str">
        <f>_xlfn.TEXTBEFORE(Table7[[#This Row],[raw]]," ")</f>
        <v>RXN-G3PAT_rm_FWD-rt2297_rm</v>
      </c>
      <c r="C259" s="1"/>
      <c r="D259" s="1">
        <f>_xlfn.NUMBERVALUE(_xlfn.TEXTAFTER(Table7[[#This Row],[raw]]," ",-1))</f>
        <v>11.9951333210416</v>
      </c>
      <c r="G259" t="s">
        <v>2853</v>
      </c>
      <c r="H259" t="s">
        <v>2778</v>
      </c>
      <c r="I259">
        <v>7.0553475145079996E-3</v>
      </c>
      <c r="J259">
        <f>_xlfn.XLOOKUP(Table2[[#This Row],[rxn]],Table7[rxn],Table7[flux],0)</f>
        <v>7.9638176836170604</v>
      </c>
      <c r="K259">
        <f>Table2[[#This Row],[flux]]-Table2[[#This Row],[flux in mfs]]</f>
        <v>-7.9567623361025523</v>
      </c>
      <c r="L259" t="b">
        <f>_xlfn.TEXTAFTER(Table2[[#This Row],[rxn]],"-",-1)="SPONT"</f>
        <v>0</v>
      </c>
      <c r="M259" t="str">
        <f>_xlfn.TEXTAFTER(Table2[[#This Row],[rxn]],"-",-1)</f>
        <v>rt4597</v>
      </c>
      <c r="N259">
        <f>_xlfn.XLOOKUP("'PRO-"&amp;Table2[[#This Row],[enz]]&amp;"'",'[1]Sheet2 (2)'!$A:$A,'[1]Sheet2 (2)'!$B:$B,"")</f>
        <v>1</v>
      </c>
    </row>
    <row r="260" spans="1:14" ht="17" x14ac:dyDescent="0.25">
      <c r="A260" s="1" t="s">
        <v>260</v>
      </c>
      <c r="B260" s="1" t="str">
        <f>_xlfn.TEXTBEFORE(Table7[[#This Row],[raw]]," ")</f>
        <v>RXN-G3PD1r_c_FWD-rt3786_c</v>
      </c>
      <c r="C260" s="1"/>
      <c r="D260" s="1">
        <f>_xlfn.NUMBERVALUE(_xlfn.TEXTAFTER(Table7[[#This Row],[raw]]," ",-1))</f>
        <v>12.0029389021041</v>
      </c>
      <c r="G260" t="s">
        <v>3045</v>
      </c>
      <c r="H260" t="s">
        <v>2778</v>
      </c>
      <c r="I260">
        <v>7.0553475145079996E-3</v>
      </c>
      <c r="J260">
        <f>_xlfn.XLOOKUP(Table2[[#This Row],[rxn]],Table7[rxn],Table7[flux],0)</f>
        <v>7.9638176836170604</v>
      </c>
      <c r="K260">
        <f>Table2[[#This Row],[flux]]-Table2[[#This Row],[flux in mfs]]</f>
        <v>-7.9567623361025523</v>
      </c>
      <c r="L260" t="b">
        <f>_xlfn.TEXTAFTER(Table2[[#This Row],[rxn]],"-",-1)="SPONT"</f>
        <v>0</v>
      </c>
      <c r="M260" t="str">
        <f>_xlfn.TEXTAFTER(Table2[[#This Row],[rxn]],"-",-1)</f>
        <v>rt3731</v>
      </c>
      <c r="N260">
        <f>_xlfn.XLOOKUP("'PRO-"&amp;Table2[[#This Row],[enz]]&amp;"'",'[1]Sheet2 (2)'!$A:$A,'[1]Sheet2 (2)'!$B:$B,"")</f>
        <v>1</v>
      </c>
    </row>
    <row r="261" spans="1:14" ht="17" x14ac:dyDescent="0.25">
      <c r="A261" s="1" t="s">
        <v>261</v>
      </c>
      <c r="B261" s="1" t="str">
        <f>_xlfn.TEXTBEFORE(Table7[[#This Row],[raw]]," ")</f>
        <v>RXN-G5SADr_c_FWD-SPONT</v>
      </c>
      <c r="C261" s="1"/>
      <c r="D261" s="1">
        <f>_xlfn.NUMBERVALUE(_xlfn.TEXTAFTER(Table7[[#This Row],[raw]]," ",-1))</f>
        <v>23.892801928180202</v>
      </c>
      <c r="G261" t="s">
        <v>3350</v>
      </c>
      <c r="H261" t="s">
        <v>2778</v>
      </c>
      <c r="I261">
        <v>7.0553475145079996E-3</v>
      </c>
      <c r="J261">
        <f>_xlfn.XLOOKUP(Table2[[#This Row],[rxn]],Table7[rxn],Table7[flux],0)</f>
        <v>7.9638176836170604</v>
      </c>
      <c r="K261">
        <f>Table2[[#This Row],[flux]]-Table2[[#This Row],[flux in mfs]]</f>
        <v>-7.9567623361025523</v>
      </c>
      <c r="L261" t="b">
        <f>_xlfn.TEXTAFTER(Table2[[#This Row],[rxn]],"-",-1)="SPONT"</f>
        <v>0</v>
      </c>
      <c r="M261" t="str">
        <f>_xlfn.TEXTAFTER(Table2[[#This Row],[rxn]],"-",-1)</f>
        <v>rt0711</v>
      </c>
      <c r="N261">
        <f>_xlfn.XLOOKUP("'PRO-"&amp;Table2[[#This Row],[enz]]&amp;"'",'[1]Sheet2 (2)'!$A:$A,'[1]Sheet2 (2)'!$B:$B,"")</f>
        <v>1</v>
      </c>
    </row>
    <row r="262" spans="1:14" ht="17" x14ac:dyDescent="0.25">
      <c r="A262" s="1" t="s">
        <v>262</v>
      </c>
      <c r="B262" s="1" t="str">
        <f>_xlfn.TEXTBEFORE(Table7[[#This Row],[raw]]," ")</f>
        <v>RXN-G5SDy_c_FWD-rt7905</v>
      </c>
      <c r="C262" s="1"/>
      <c r="D262" s="1">
        <f>_xlfn.NUMBERVALUE(_xlfn.TEXTAFTER(Table7[[#This Row],[raw]]," ",-1))</f>
        <v>23.892801928180202</v>
      </c>
      <c r="G262" t="s">
        <v>4751</v>
      </c>
      <c r="H262" t="s">
        <v>2778</v>
      </c>
      <c r="I262">
        <v>6.0939882564290003E-3</v>
      </c>
      <c r="J262">
        <f>_xlfn.XLOOKUP(Table2[[#This Row],[rxn]],Table7[rxn],Table7[flux],0)</f>
        <v>7.8368761500014097</v>
      </c>
      <c r="K262">
        <f>Table2[[#This Row],[flux]]-Table2[[#This Row],[flux in mfs]]</f>
        <v>-7.8307821617449811</v>
      </c>
      <c r="L262" t="b">
        <f>_xlfn.TEXTAFTER(Table2[[#This Row],[rxn]],"-",-1)="SPONT"</f>
        <v>0</v>
      </c>
      <c r="M262" t="str">
        <f>_xlfn.TEXTAFTER(Table2[[#This Row],[rxn]],"-",-1)</f>
        <v>RNA2</v>
      </c>
      <c r="N262" t="str">
        <f>_xlfn.XLOOKUP("'PRO-"&amp;Table2[[#This Row],[enz]]&amp;"'",'[1]Sheet2 (2)'!$A:$A,'[1]Sheet2 (2)'!$B:$B,"")</f>
        <v/>
      </c>
    </row>
    <row r="263" spans="1:14" ht="17" x14ac:dyDescent="0.25">
      <c r="A263" s="1" t="s">
        <v>263</v>
      </c>
      <c r="B263" s="1" t="str">
        <f>_xlfn.TEXTBEFORE(Table7[[#This Row],[raw]]," ")</f>
        <v>RXN-GALUi_c_FWD-rt3384</v>
      </c>
      <c r="C263" s="1"/>
      <c r="D263" s="1">
        <f>_xlfn.NUMBERVALUE(_xlfn.TEXTAFTER(Table7[[#This Row],[raw]]," ",-1))</f>
        <v>140.52718628682501</v>
      </c>
      <c r="G263" t="s">
        <v>3251</v>
      </c>
      <c r="H263" t="s">
        <v>2778</v>
      </c>
      <c r="I263">
        <v>7.5635786094249997E-3</v>
      </c>
      <c r="J263">
        <f>_xlfn.XLOOKUP(Table2[[#This Row],[rxn]],Table7[rxn],Table7[flux],0)</f>
        <v>7.5256946392075097</v>
      </c>
      <c r="K263">
        <f>Table2[[#This Row],[flux]]-Table2[[#This Row],[flux in mfs]]</f>
        <v>-7.5181310605980851</v>
      </c>
      <c r="L263" t="b">
        <f>_xlfn.TEXTAFTER(Table2[[#This Row],[rxn]],"-",-1)="SPONT"</f>
        <v>0</v>
      </c>
      <c r="M263" t="str">
        <f>_xlfn.TEXTAFTER(Table2[[#This Row],[rxn]],"-",-1)</f>
        <v>rt7857</v>
      </c>
      <c r="N263">
        <f>_xlfn.XLOOKUP("'PRO-"&amp;Table2[[#This Row],[enz]]&amp;"'",'[1]Sheet2 (2)'!$A:$A,'[1]Sheet2 (2)'!$B:$B,"")</f>
        <v>1</v>
      </c>
    </row>
    <row r="264" spans="1:14" ht="17" x14ac:dyDescent="0.25">
      <c r="A264" s="1" t="s">
        <v>264</v>
      </c>
      <c r="B264" s="1" t="str">
        <f>_xlfn.TEXTBEFORE(Table7[[#This Row],[raw]]," ")</f>
        <v>RXN-GAPD_c_FWD-rt3311</v>
      </c>
      <c r="C264" s="1"/>
      <c r="D264" s="1">
        <f>_xlfn.NUMBERVALUE(_xlfn.TEXTAFTER(Table7[[#This Row],[raw]]," ",-1))</f>
        <v>2219.9571505870399</v>
      </c>
      <c r="G264" t="s">
        <v>3349</v>
      </c>
      <c r="H264" t="s">
        <v>2778</v>
      </c>
      <c r="I264">
        <v>7.5635786094249997E-3</v>
      </c>
      <c r="J264">
        <f>_xlfn.XLOOKUP(Table2[[#This Row],[rxn]],Table7[rxn],Table7[flux],0)</f>
        <v>7.5256946392075097</v>
      </c>
      <c r="K264">
        <f>Table2[[#This Row],[flux]]-Table2[[#This Row],[flux in mfs]]</f>
        <v>-7.5181310605980851</v>
      </c>
      <c r="L264" t="b">
        <f>_xlfn.TEXTAFTER(Table2[[#This Row],[rxn]],"-",-1)="SPONT"</f>
        <v>0</v>
      </c>
      <c r="M264" t="str">
        <f>_xlfn.TEXTAFTER(Table2[[#This Row],[rxn]],"-",-1)</f>
        <v>rt8273</v>
      </c>
      <c r="N264">
        <f>_xlfn.XLOOKUP("'PRO-"&amp;Table2[[#This Row],[enz]]&amp;"'",'[1]Sheet2 (2)'!$A:$A,'[1]Sheet2 (2)'!$B:$B,"")</f>
        <v>1</v>
      </c>
    </row>
    <row r="265" spans="1:14" ht="17" x14ac:dyDescent="0.25">
      <c r="A265" s="1" t="s">
        <v>265</v>
      </c>
      <c r="B265" s="1" t="str">
        <f>_xlfn.TEXTBEFORE(Table7[[#This Row],[raw]]," ")</f>
        <v>RXN-GARFT_c_FWD-rt5227</v>
      </c>
      <c r="C265" s="1"/>
      <c r="D265" s="1">
        <f>_xlfn.NUMBERVALUE(_xlfn.TEXTAFTER(Table7[[#This Row],[raw]]," ",-1))</f>
        <v>13.4550646213389</v>
      </c>
      <c r="G265" t="s">
        <v>4749</v>
      </c>
      <c r="H265" t="s">
        <v>2778</v>
      </c>
      <c r="I265">
        <v>6.6226559483310004E-3</v>
      </c>
      <c r="J265">
        <f>_xlfn.XLOOKUP(Table2[[#This Row],[rxn]],Table7[rxn],Table7[flux],0)</f>
        <v>7.4754113026153401</v>
      </c>
      <c r="K265">
        <f>Table2[[#This Row],[flux]]-Table2[[#This Row],[flux in mfs]]</f>
        <v>-7.4687886466670088</v>
      </c>
      <c r="L265" t="b">
        <f>_xlfn.TEXTAFTER(Table2[[#This Row],[rxn]],"-",-1)="SPONT"</f>
        <v>0</v>
      </c>
      <c r="M265" t="str">
        <f>_xlfn.TEXTAFTER(Table2[[#This Row],[rxn]],"-",-1)</f>
        <v>RNA</v>
      </c>
      <c r="N265" t="str">
        <f>_xlfn.XLOOKUP("'PRO-"&amp;Table2[[#This Row],[enz]]&amp;"'",'[1]Sheet2 (2)'!$A:$A,'[1]Sheet2 (2)'!$B:$B,"")</f>
        <v/>
      </c>
    </row>
    <row r="266" spans="1:14" ht="17" x14ac:dyDescent="0.25">
      <c r="A266" s="1" t="s">
        <v>266</v>
      </c>
      <c r="B266" s="1" t="str">
        <f>_xlfn.TEXTBEFORE(Table7[[#This Row],[raw]]," ")</f>
        <v>RXN-GDPMANNt_c_g_FWD-UNKNOWN</v>
      </c>
      <c r="C266" s="1"/>
      <c r="D266" s="1">
        <f>_xlfn.NUMBERVALUE(_xlfn.TEXTAFTER(Table7[[#This Row],[raw]]," ",-1))</f>
        <v>21.241944456034702</v>
      </c>
      <c r="G266" t="s">
        <v>2907</v>
      </c>
      <c r="H266" t="s">
        <v>2778</v>
      </c>
      <c r="I266">
        <v>6.6343864764550004E-3</v>
      </c>
      <c r="J266">
        <f>_xlfn.XLOOKUP(Table2[[#This Row],[rxn]],Table7[rxn],Table7[flux],0)</f>
        <v>7.4007041253650101</v>
      </c>
      <c r="K266">
        <f>Table2[[#This Row],[flux]]-Table2[[#This Row],[flux in mfs]]</f>
        <v>-7.3940697388885548</v>
      </c>
      <c r="L266" t="b">
        <f>_xlfn.TEXTAFTER(Table2[[#This Row],[rxn]],"-",-1)="SPONT"</f>
        <v>0</v>
      </c>
      <c r="M266" t="str">
        <f>_xlfn.TEXTAFTER(Table2[[#This Row],[rxn]],"-",-1)</f>
        <v>rt1520</v>
      </c>
      <c r="N266">
        <f>_xlfn.XLOOKUP("'PRO-"&amp;Table2[[#This Row],[enz]]&amp;"'",'[1]Sheet2 (2)'!$A:$A,'[1]Sheet2 (2)'!$B:$B,"")</f>
        <v>1</v>
      </c>
    </row>
    <row r="267" spans="1:14" ht="17" x14ac:dyDescent="0.25">
      <c r="A267" s="1" t="s">
        <v>267</v>
      </c>
      <c r="B267" s="1" t="str">
        <f>_xlfn.TEXTBEFORE(Table7[[#This Row],[raw]]," ")</f>
        <v>RXN-GDPt_c_g_FWD-SPONT</v>
      </c>
      <c r="C267" s="1"/>
      <c r="D267" s="1">
        <f>_xlfn.NUMBERVALUE(_xlfn.TEXTAFTER(Table7[[#This Row],[raw]]," ",-1))</f>
        <v>21.241944456034702</v>
      </c>
      <c r="G267" t="s">
        <v>3091</v>
      </c>
      <c r="H267" t="s">
        <v>2778</v>
      </c>
      <c r="I267">
        <v>6.6343864764550004E-3</v>
      </c>
      <c r="J267">
        <f>_xlfn.XLOOKUP(Table2[[#This Row],[rxn]],Table7[rxn],Table7[flux],0)</f>
        <v>7.4007041253650101</v>
      </c>
      <c r="K267">
        <f>Table2[[#This Row],[flux]]-Table2[[#This Row],[flux in mfs]]</f>
        <v>-7.3940697388885548</v>
      </c>
      <c r="L267" t="b">
        <f>_xlfn.TEXTAFTER(Table2[[#This Row],[rxn]],"-",-1)="SPONT"</f>
        <v>0</v>
      </c>
      <c r="M267" t="str">
        <f>_xlfn.TEXTAFTER(Table2[[#This Row],[rxn]],"-",-1)</f>
        <v>rt3278</v>
      </c>
      <c r="N267">
        <f>_xlfn.XLOOKUP("'PRO-"&amp;Table2[[#This Row],[enz]]&amp;"'",'[1]Sheet2 (2)'!$A:$A,'[1]Sheet2 (2)'!$B:$B,"")</f>
        <v>1</v>
      </c>
    </row>
    <row r="268" spans="1:14" ht="17" x14ac:dyDescent="0.25">
      <c r="A268" s="1" t="s">
        <v>268</v>
      </c>
      <c r="B268" s="1" t="str">
        <f>_xlfn.TEXTBEFORE(Table7[[#This Row],[raw]]," ")</f>
        <v>RXN-GENERIC_fe2feCATION_c_FWD-SPONT</v>
      </c>
      <c r="C268" s="1"/>
      <c r="D268" s="1">
        <f>_xlfn.NUMBERVALUE(_xlfn.TEXTAFTER(Table7[[#This Row],[raw]]," ",-1))</f>
        <v>1.2952096399999999E-7</v>
      </c>
      <c r="G268" t="s">
        <v>3092</v>
      </c>
      <c r="H268" t="s">
        <v>2778</v>
      </c>
      <c r="I268">
        <v>6.6343864764550004E-3</v>
      </c>
      <c r="J268">
        <f>_xlfn.XLOOKUP(Table2[[#This Row],[rxn]],Table7[rxn],Table7[flux],0)</f>
        <v>7.4007041253650101</v>
      </c>
      <c r="K268">
        <f>Table2[[#This Row],[flux]]-Table2[[#This Row],[flux in mfs]]</f>
        <v>-7.3940697388885548</v>
      </c>
      <c r="L268" t="b">
        <f>_xlfn.TEXTAFTER(Table2[[#This Row],[rxn]],"-",-1)="SPONT"</f>
        <v>0</v>
      </c>
      <c r="M268" t="str">
        <f>_xlfn.TEXTAFTER(Table2[[#This Row],[rxn]],"-",-1)</f>
        <v>rt1838</v>
      </c>
      <c r="N268">
        <f>_xlfn.XLOOKUP("'PRO-"&amp;Table2[[#This Row],[enz]]&amp;"'",'[1]Sheet2 (2)'!$A:$A,'[1]Sheet2 (2)'!$B:$B,"")</f>
        <v>1</v>
      </c>
    </row>
    <row r="269" spans="1:14" ht="17" x14ac:dyDescent="0.25">
      <c r="A269" s="1" t="s">
        <v>269</v>
      </c>
      <c r="B269" s="1" t="str">
        <f>_xlfn.TEXTBEFORE(Table7[[#This Row],[raw]]," ")</f>
        <v>RXN-GENERIC_hCATION1_c_FWD-SPONT</v>
      </c>
      <c r="C269" s="1"/>
      <c r="D269" s="1">
        <f>_xlfn.NUMBERVALUE(_xlfn.TEXTAFTER(Table7[[#This Row],[raw]]," ",-1))</f>
        <v>1.52206385E-7</v>
      </c>
      <c r="G269" t="s">
        <v>3093</v>
      </c>
      <c r="H269" t="s">
        <v>2778</v>
      </c>
      <c r="I269">
        <v>6.6343864764550004E-3</v>
      </c>
      <c r="J269">
        <f>_xlfn.XLOOKUP(Table2[[#This Row],[rxn]],Table7[rxn],Table7[flux],0)</f>
        <v>7.4007041253650101</v>
      </c>
      <c r="K269">
        <f>Table2[[#This Row],[flux]]-Table2[[#This Row],[flux in mfs]]</f>
        <v>-7.3940697388885548</v>
      </c>
      <c r="L269" t="b">
        <f>_xlfn.TEXTAFTER(Table2[[#This Row],[rxn]],"-",-1)="SPONT"</f>
        <v>0</v>
      </c>
      <c r="M269" t="str">
        <f>_xlfn.TEXTAFTER(Table2[[#This Row],[rxn]],"-",-1)</f>
        <v>rt0207_c</v>
      </c>
      <c r="N269">
        <f>_xlfn.XLOOKUP("'PRO-"&amp;Table2[[#This Row],[enz]]&amp;"'",'[1]Sheet2 (2)'!$A:$A,'[1]Sheet2 (2)'!$B:$B,"")</f>
        <v>1</v>
      </c>
    </row>
    <row r="270" spans="1:14" ht="17" x14ac:dyDescent="0.25">
      <c r="A270" s="1" t="s">
        <v>270</v>
      </c>
      <c r="B270" s="1" t="str">
        <f>_xlfn.TEXTBEFORE(Table7[[#This Row],[raw]]," ")</f>
        <v>RXN-GENERIC_mn2mg2ormn2_c_FWD-SPONT</v>
      </c>
      <c r="C270" s="1"/>
      <c r="D270" s="1">
        <f>_xlfn.NUMBERVALUE(_xlfn.TEXTAFTER(Table7[[#This Row],[raw]]," ",-1))</f>
        <v>3.9877055930000002E-6</v>
      </c>
      <c r="G270" t="s">
        <v>3101</v>
      </c>
      <c r="H270" t="s">
        <v>2778</v>
      </c>
      <c r="I270">
        <v>6.6343864764550004E-3</v>
      </c>
      <c r="J270">
        <f>_xlfn.XLOOKUP(Table2[[#This Row],[rxn]],Table7[rxn],Table7[flux],0)</f>
        <v>7.4007041253650101</v>
      </c>
      <c r="K270">
        <f>Table2[[#This Row],[flux]]-Table2[[#This Row],[flux in mfs]]</f>
        <v>-7.3940697388885548</v>
      </c>
      <c r="L270" t="b">
        <f>_xlfn.TEXTAFTER(Table2[[#This Row],[rxn]],"-",-1)="SPONT"</f>
        <v>0</v>
      </c>
      <c r="M270" t="str">
        <f>_xlfn.TEXTAFTER(Table2[[#This Row],[rxn]],"-",-1)</f>
        <v>rt4862</v>
      </c>
      <c r="N270">
        <f>_xlfn.XLOOKUP("'PRO-"&amp;Table2[[#This Row],[enz]]&amp;"'",'[1]Sheet2 (2)'!$A:$A,'[1]Sheet2 (2)'!$B:$B,"")</f>
        <v>1</v>
      </c>
    </row>
    <row r="271" spans="1:14" ht="17" x14ac:dyDescent="0.25">
      <c r="A271" s="1" t="s">
        <v>271</v>
      </c>
      <c r="B271" s="1" t="str">
        <f>_xlfn.TEXTBEFORE(Table7[[#This Row],[raw]]," ")</f>
        <v>RXN-GENERIC_ni2metal2_c_FWD-SPONT</v>
      </c>
      <c r="C271" s="1"/>
      <c r="D271" s="1">
        <f>_xlfn.NUMBERVALUE(_xlfn.TEXTAFTER(Table7[[#This Row],[raw]]," ",-1))</f>
        <v>2.423098017E-6</v>
      </c>
      <c r="G271" t="s">
        <v>3111</v>
      </c>
      <c r="H271" t="s">
        <v>2778</v>
      </c>
      <c r="I271">
        <v>6.6343864764550004E-3</v>
      </c>
      <c r="J271">
        <f>_xlfn.XLOOKUP(Table2[[#This Row],[rxn]],Table7[rxn],Table7[flux],0)</f>
        <v>7.4007041253650101</v>
      </c>
      <c r="K271">
        <f>Table2[[#This Row],[flux]]-Table2[[#This Row],[flux in mfs]]</f>
        <v>-7.3940697388885548</v>
      </c>
      <c r="L271" t="b">
        <f>_xlfn.TEXTAFTER(Table2[[#This Row],[rxn]],"-",-1)="SPONT"</f>
        <v>0</v>
      </c>
      <c r="M271" t="str">
        <f>_xlfn.TEXTAFTER(Table2[[#This Row],[rxn]],"-",-1)</f>
        <v>rt0716</v>
      </c>
      <c r="N271">
        <f>_xlfn.XLOOKUP("'PRO-"&amp;Table2[[#This Row],[enz]]&amp;"'",'[1]Sheet2 (2)'!$A:$A,'[1]Sheet2 (2)'!$B:$B,"")</f>
        <v>1</v>
      </c>
    </row>
    <row r="272" spans="1:14" ht="17" x14ac:dyDescent="0.25">
      <c r="A272" s="1" t="s">
        <v>272</v>
      </c>
      <c r="B272" s="1" t="str">
        <f>_xlfn.TEXTBEFORE(Table7[[#This Row],[raw]]," ")</f>
        <v>RXN-GENERIC_shemeheme_c_FWD-SPONT</v>
      </c>
      <c r="C272" s="1"/>
      <c r="D272" s="1">
        <f>_xlfn.NUMBERVALUE(_xlfn.TEXTAFTER(Table7[[#This Row],[raw]]," ",-1))</f>
        <v>2.8622044800000002E-7</v>
      </c>
      <c r="G272" t="s">
        <v>3112</v>
      </c>
      <c r="H272" t="s">
        <v>2778</v>
      </c>
      <c r="I272">
        <v>6.6343864764550004E-3</v>
      </c>
      <c r="J272">
        <f>_xlfn.XLOOKUP(Table2[[#This Row],[rxn]],Table7[rxn],Table7[flux],0)</f>
        <v>7.4007041253650101</v>
      </c>
      <c r="K272">
        <f>Table2[[#This Row],[flux]]-Table2[[#This Row],[flux in mfs]]</f>
        <v>-7.3940697388885548</v>
      </c>
      <c r="L272" t="b">
        <f>_xlfn.TEXTAFTER(Table2[[#This Row],[rxn]],"-",-1)="SPONT"</f>
        <v>0</v>
      </c>
      <c r="M272" t="str">
        <f>_xlfn.TEXTAFTER(Table2[[#This Row],[rxn]],"-",-1)</f>
        <v>rt0339</v>
      </c>
      <c r="N272">
        <f>_xlfn.XLOOKUP("'PRO-"&amp;Table2[[#This Row],[enz]]&amp;"'",'[1]Sheet2 (2)'!$A:$A,'[1]Sheet2 (2)'!$B:$B,"")</f>
        <v>1</v>
      </c>
    </row>
    <row r="273" spans="1:14" ht="17" x14ac:dyDescent="0.25">
      <c r="A273" s="1" t="s">
        <v>273</v>
      </c>
      <c r="B273" s="1" t="str">
        <f>_xlfn.TEXTBEFORE(Table7[[#This Row],[raw]]," ")</f>
        <v>RXN-GF6PTA_c_FWD-rt3731</v>
      </c>
      <c r="C273" s="1"/>
      <c r="D273" s="1">
        <f>_xlfn.NUMBERVALUE(_xlfn.TEXTAFTER(Table7[[#This Row],[raw]]," ",-1))</f>
        <v>7.9638176836170604</v>
      </c>
      <c r="G273" t="s">
        <v>3259</v>
      </c>
      <c r="H273" t="s">
        <v>2778</v>
      </c>
      <c r="I273">
        <v>6.6343864764550004E-3</v>
      </c>
      <c r="J273">
        <f>_xlfn.XLOOKUP(Table2[[#This Row],[rxn]],Table7[rxn],Table7[flux],0)</f>
        <v>7.4007041253650101</v>
      </c>
      <c r="K273">
        <f>Table2[[#This Row],[flux]]-Table2[[#This Row],[flux in mfs]]</f>
        <v>-7.3940697388885548</v>
      </c>
      <c r="L273" t="b">
        <f>_xlfn.TEXTAFTER(Table2[[#This Row],[rxn]],"-",-1)="SPONT"</f>
        <v>0</v>
      </c>
      <c r="M273" t="str">
        <f>_xlfn.TEXTAFTER(Table2[[#This Row],[rxn]],"-",-1)</f>
        <v>rt3278</v>
      </c>
      <c r="N273">
        <f>_xlfn.XLOOKUP("'PRO-"&amp;Table2[[#This Row],[enz]]&amp;"'",'[1]Sheet2 (2)'!$A:$A,'[1]Sheet2 (2)'!$B:$B,"")</f>
        <v>1</v>
      </c>
    </row>
    <row r="274" spans="1:14" ht="17" x14ac:dyDescent="0.25">
      <c r="A274" s="1" t="s">
        <v>274</v>
      </c>
      <c r="B274" s="1" t="str">
        <f>_xlfn.TEXTBEFORE(Table7[[#This Row],[raw]]," ")</f>
        <v>RXN-GGTT_l_FWD-rt4281</v>
      </c>
      <c r="C274" s="1"/>
      <c r="D274" s="1">
        <f>_xlfn.NUMBERVALUE(_xlfn.TEXTAFTER(Table7[[#This Row],[raw]]," ",-1))</f>
        <v>1.72278869137766</v>
      </c>
      <c r="G274" t="s">
        <v>3261</v>
      </c>
      <c r="H274" t="s">
        <v>2778</v>
      </c>
      <c r="I274">
        <v>6.6343864764550004E-3</v>
      </c>
      <c r="J274">
        <f>_xlfn.XLOOKUP(Table2[[#This Row],[rxn]],Table7[rxn],Table7[flux],0)</f>
        <v>7.4007041253650101</v>
      </c>
      <c r="K274">
        <f>Table2[[#This Row],[flux]]-Table2[[#This Row],[flux in mfs]]</f>
        <v>-7.3940697388885548</v>
      </c>
      <c r="L274" t="b">
        <f>_xlfn.TEXTAFTER(Table2[[#This Row],[rxn]],"-",-1)="SPONT"</f>
        <v>0</v>
      </c>
      <c r="M274" t="str">
        <f>_xlfn.TEXTAFTER(Table2[[#This Row],[rxn]],"-",-1)</f>
        <v>rt3278</v>
      </c>
      <c r="N274">
        <f>_xlfn.XLOOKUP("'PRO-"&amp;Table2[[#This Row],[enz]]&amp;"'",'[1]Sheet2 (2)'!$A:$A,'[1]Sheet2 (2)'!$B:$B,"")</f>
        <v>1</v>
      </c>
    </row>
    <row r="275" spans="1:14" ht="17" x14ac:dyDescent="0.25">
      <c r="A275" s="1" t="s">
        <v>275</v>
      </c>
      <c r="B275" s="1" t="str">
        <f>_xlfn.TEXTBEFORE(Table7[[#This Row],[raw]]," ")</f>
        <v>RXN-GHMT2r_c_FWD-rt1299</v>
      </c>
      <c r="C275" s="1"/>
      <c r="D275" s="1">
        <f>_xlfn.NUMBERVALUE(_xlfn.TEXTAFTER(Table7[[#This Row],[raw]]," ",-1))</f>
        <v>1862.9114745484101</v>
      </c>
      <c r="G275" t="s">
        <v>3281</v>
      </c>
      <c r="H275" t="s">
        <v>2778</v>
      </c>
      <c r="I275">
        <v>6.6343864764550004E-3</v>
      </c>
      <c r="J275">
        <f>_xlfn.XLOOKUP(Table2[[#This Row],[rxn]],Table7[rxn],Table7[flux],0)</f>
        <v>7.4007041253650101</v>
      </c>
      <c r="K275">
        <f>Table2[[#This Row],[flux]]-Table2[[#This Row],[flux in mfs]]</f>
        <v>-7.3940697388885548</v>
      </c>
      <c r="L275" t="b">
        <f>_xlfn.TEXTAFTER(Table2[[#This Row],[rxn]],"-",-1)="SPONT"</f>
        <v>0</v>
      </c>
      <c r="M275" t="str">
        <f>_xlfn.TEXTAFTER(Table2[[#This Row],[rxn]],"-",-1)</f>
        <v>rt3242_c</v>
      </c>
      <c r="N275">
        <f>_xlfn.XLOOKUP("'PRO-"&amp;Table2[[#This Row],[enz]]&amp;"'",'[1]Sheet2 (2)'!$A:$A,'[1]Sheet2 (2)'!$B:$B,"")</f>
        <v>1</v>
      </c>
    </row>
    <row r="276" spans="1:14" ht="17" x14ac:dyDescent="0.25">
      <c r="A276" s="1" t="s">
        <v>276</v>
      </c>
      <c r="B276" s="1" t="str">
        <f>_xlfn.TEXTBEFORE(Table7[[#This Row],[raw]]," ")</f>
        <v>RXN-GHMT2r_m_REV-UNKNOWN</v>
      </c>
      <c r="C276" s="1"/>
      <c r="D276" s="1">
        <f>_xlfn.NUMBERVALUE(_xlfn.TEXTAFTER(Table7[[#This Row],[raw]]," ",-1))</f>
        <v>912.78551894223403</v>
      </c>
      <c r="G276" t="s">
        <v>3215</v>
      </c>
      <c r="H276" t="s">
        <v>2778</v>
      </c>
      <c r="I276">
        <v>6.3287674576380003E-3</v>
      </c>
      <c r="J276">
        <f>_xlfn.XLOOKUP(Table2[[#This Row],[rxn]],Table7[rxn],Table7[flux],0)</f>
        <v>7.1436807458451002</v>
      </c>
      <c r="K276">
        <f>Table2[[#This Row],[flux]]-Table2[[#This Row],[flux in mfs]]</f>
        <v>-7.1373519783874624</v>
      </c>
      <c r="L276" t="b">
        <f>_xlfn.TEXTAFTER(Table2[[#This Row],[rxn]],"-",-1)="SPONT"</f>
        <v>0</v>
      </c>
      <c r="M276" t="str">
        <f>_xlfn.TEXTAFTER(Table2[[#This Row],[rxn]],"-",-1)</f>
        <v>rt0302</v>
      </c>
      <c r="N276">
        <f>_xlfn.XLOOKUP("'PRO-"&amp;Table2[[#This Row],[enz]]&amp;"'",'[1]Sheet2 (2)'!$A:$A,'[1]Sheet2 (2)'!$B:$B,"")</f>
        <v>1</v>
      </c>
    </row>
    <row r="277" spans="1:14" ht="17" x14ac:dyDescent="0.25">
      <c r="A277" s="1" t="s">
        <v>277</v>
      </c>
      <c r="B277" s="1" t="str">
        <f>_xlfn.TEXTBEFORE(Table7[[#This Row],[raw]]," ")</f>
        <v>RXN-GK1_c_FWD-rt3670</v>
      </c>
      <c r="C277" s="1"/>
      <c r="D277" s="1">
        <f>_xlfn.NUMBERVALUE(_xlfn.TEXTAFTER(Table7[[#This Row],[raw]]," ",-1))</f>
        <v>8.1205148244052907</v>
      </c>
      <c r="G277" t="s">
        <v>4782</v>
      </c>
      <c r="H277" t="s">
        <v>2778</v>
      </c>
      <c r="I277">
        <v>6.2620950715579996E-3</v>
      </c>
      <c r="J277">
        <f>_xlfn.XLOOKUP(Table2[[#This Row],[rxn]],Table7[rxn],Table7[flux],0)</f>
        <v>7.0684234000964699</v>
      </c>
      <c r="K277">
        <f>Table2[[#This Row],[flux]]-Table2[[#This Row],[flux in mfs]]</f>
        <v>-7.0621613050249117</v>
      </c>
      <c r="L277" t="b">
        <f>_xlfn.TEXTAFTER(Table2[[#This Row],[rxn]],"-",-1)="SPONT"</f>
        <v>0</v>
      </c>
      <c r="M277" t="str">
        <f>_xlfn.TEXTAFTER(Table2[[#This Row],[rxn]],"-",-1)</f>
        <v>METAL5</v>
      </c>
      <c r="N277" t="str">
        <f>_xlfn.XLOOKUP("'PRO-"&amp;Table2[[#This Row],[enz]]&amp;"'",'[1]Sheet2 (2)'!$A:$A,'[1]Sheet2 (2)'!$B:$B,"")</f>
        <v/>
      </c>
    </row>
    <row r="278" spans="1:14" ht="17" x14ac:dyDescent="0.25">
      <c r="A278" s="1" t="s">
        <v>278</v>
      </c>
      <c r="B278" s="1" t="str">
        <f>_xlfn.TEXTBEFORE(Table7[[#This Row],[raw]]," ")</f>
        <v>RXN-GLCt_c_e_FWD-rt2833</v>
      </c>
      <c r="C278" s="1"/>
      <c r="D278" s="1">
        <f>_xlfn.NUMBERVALUE(_xlfn.TEXTAFTER(Table7[[#This Row],[raw]]," ",-1))</f>
        <v>1353.245177</v>
      </c>
      <c r="G278" t="s">
        <v>3156</v>
      </c>
      <c r="H278" t="s">
        <v>2778</v>
      </c>
      <c r="I278">
        <v>6.2988999651900001E-3</v>
      </c>
      <c r="J278">
        <f>_xlfn.XLOOKUP(Table2[[#This Row],[rxn]],Table7[rxn],Table7[flux],0)</f>
        <v>7.0684520024779198</v>
      </c>
      <c r="K278">
        <f>Table2[[#This Row],[flux]]-Table2[[#This Row],[flux in mfs]]</f>
        <v>-7.0621531025127302</v>
      </c>
      <c r="L278" t="b">
        <f>_xlfn.TEXTAFTER(Table2[[#This Row],[rxn]],"-",-1)="SPONT"</f>
        <v>0</v>
      </c>
      <c r="M278" t="str">
        <f>_xlfn.TEXTAFTER(Table2[[#This Row],[rxn]],"-",-1)</f>
        <v>UNKNOWN</v>
      </c>
      <c r="N278" t="str">
        <f>_xlfn.XLOOKUP("'PRO-"&amp;Table2[[#This Row],[enz]]&amp;"'",'[1]Sheet2 (2)'!$A:$A,'[1]Sheet2 (2)'!$B:$B,"")</f>
        <v/>
      </c>
    </row>
    <row r="279" spans="1:14" ht="17" x14ac:dyDescent="0.25">
      <c r="A279" s="1" t="s">
        <v>279</v>
      </c>
      <c r="B279" s="1" t="str">
        <f>_xlfn.TEXTBEFORE(Table7[[#This Row],[raw]]," ")</f>
        <v>RXN-GLNS_c_FWD-rt3476</v>
      </c>
      <c r="C279" s="1"/>
      <c r="D279" s="1">
        <f>_xlfn.NUMBERVALUE(_xlfn.TEXTAFTER(Table7[[#This Row],[raw]]," ",-1))</f>
        <v>112.59928259895101</v>
      </c>
      <c r="G279" t="s">
        <v>4752</v>
      </c>
      <c r="H279" t="s">
        <v>2778</v>
      </c>
      <c r="I279">
        <v>5.3396383472799997E-3</v>
      </c>
      <c r="J279">
        <f>_xlfn.XLOOKUP(Table2[[#This Row],[rxn]],Table7[rxn],Table7[flux],0)</f>
        <v>6.8667812691120202</v>
      </c>
      <c r="K279">
        <f>Table2[[#This Row],[flux]]-Table2[[#This Row],[flux in mfs]]</f>
        <v>-6.8614416307647401</v>
      </c>
      <c r="L279" t="b">
        <f>_xlfn.TEXTAFTER(Table2[[#This Row],[rxn]],"-",-1)="SPONT"</f>
        <v>0</v>
      </c>
      <c r="M279" t="str">
        <f>_xlfn.TEXTAFTER(Table2[[#This Row],[rxn]],"-",-1)</f>
        <v>RNA3</v>
      </c>
      <c r="N279" t="str">
        <f>_xlfn.XLOOKUP("'PRO-"&amp;Table2[[#This Row],[enz]]&amp;"'",'[1]Sheet2 (2)'!$A:$A,'[1]Sheet2 (2)'!$B:$B,"")</f>
        <v/>
      </c>
    </row>
    <row r="280" spans="1:14" ht="17" x14ac:dyDescent="0.25">
      <c r="A280" s="1" t="s">
        <v>280</v>
      </c>
      <c r="B280" s="1" t="str">
        <f>_xlfn.TEXTBEFORE(Table7[[#This Row],[raw]]," ")</f>
        <v>RXN-GLNTRS_c_FWD-rt5012</v>
      </c>
      <c r="C280" s="1"/>
      <c r="D280" s="1">
        <f>_xlfn.NUMBERVALUE(_xlfn.TEXTAFTER(Table7[[#This Row],[raw]]," ",-1))</f>
        <v>12.0184971355337</v>
      </c>
      <c r="G280" t="s">
        <v>4756</v>
      </c>
      <c r="H280" t="s">
        <v>2778</v>
      </c>
      <c r="I280">
        <v>4.4875772681930003E-3</v>
      </c>
      <c r="J280">
        <f>_xlfn.XLOOKUP(Table2[[#This Row],[rxn]],Table7[rxn],Table7[flux],0)</f>
        <v>5.97929613306282</v>
      </c>
      <c r="K280">
        <f>Table2[[#This Row],[flux]]-Table2[[#This Row],[flux in mfs]]</f>
        <v>-5.9748085557946267</v>
      </c>
      <c r="L280" t="b">
        <f>_xlfn.TEXTAFTER(Table2[[#This Row],[rxn]],"-",-1)="SPONT"</f>
        <v>0</v>
      </c>
      <c r="M280" t="str">
        <f>_xlfn.TEXTAFTER(Table2[[#This Row],[rxn]],"-",-1)</f>
        <v>RNA7</v>
      </c>
      <c r="N280" t="str">
        <f>_xlfn.XLOOKUP("'PRO-"&amp;Table2[[#This Row],[enz]]&amp;"'",'[1]Sheet2 (2)'!$A:$A,'[1]Sheet2 (2)'!$B:$B,"")</f>
        <v/>
      </c>
    </row>
    <row r="281" spans="1:14" ht="17" x14ac:dyDescent="0.25">
      <c r="A281" s="1" t="s">
        <v>281</v>
      </c>
      <c r="B281" s="1" t="str">
        <f>_xlfn.TEXTBEFORE(Table7[[#This Row],[raw]]," ")</f>
        <v>RXN-GLU5K_c_FWD-rt6820</v>
      </c>
      <c r="C281" s="1"/>
      <c r="D281" s="1">
        <f>_xlfn.NUMBERVALUE(_xlfn.TEXTAFTER(Table7[[#This Row],[raw]]," ",-1))</f>
        <v>23.892801928180202</v>
      </c>
      <c r="G281" t="s">
        <v>2964</v>
      </c>
      <c r="H281" t="s">
        <v>2778</v>
      </c>
      <c r="I281">
        <v>5.0176562481569998E-3</v>
      </c>
      <c r="J281">
        <f>_xlfn.XLOOKUP(Table2[[#This Row],[rxn]],Table7[rxn],Table7[flux],0)</f>
        <v>5.6637464670897604</v>
      </c>
      <c r="K281">
        <f>Table2[[#This Row],[flux]]-Table2[[#This Row],[flux in mfs]]</f>
        <v>-5.6587288108416036</v>
      </c>
      <c r="L281" t="b">
        <f>_xlfn.TEXTAFTER(Table2[[#This Row],[rxn]],"-",-1)="SPONT"</f>
        <v>0</v>
      </c>
      <c r="M281" t="str">
        <f>_xlfn.TEXTAFTER(Table2[[#This Row],[rxn]],"-",-1)</f>
        <v>UNKNOWN</v>
      </c>
      <c r="N281" t="str">
        <f>_xlfn.XLOOKUP("'PRO-"&amp;Table2[[#This Row],[enz]]&amp;"'",'[1]Sheet2 (2)'!$A:$A,'[1]Sheet2 (2)'!$B:$B,"")</f>
        <v/>
      </c>
    </row>
    <row r="282" spans="1:14" ht="17" x14ac:dyDescent="0.25">
      <c r="A282" s="1" t="s">
        <v>282</v>
      </c>
      <c r="B282" s="1" t="str">
        <f>_xlfn.TEXTBEFORE(Table7[[#This Row],[raw]]," ")</f>
        <v>RXN-GLUDy_c_FWD-rt3880</v>
      </c>
      <c r="C282" s="1"/>
      <c r="D282" s="1">
        <f>_xlfn.NUMBERVALUE(_xlfn.TEXTAFTER(Table7[[#This Row],[raw]]," ",-1))</f>
        <v>1387.44374782312</v>
      </c>
      <c r="G282" t="s">
        <v>3221</v>
      </c>
      <c r="H282" t="s">
        <v>2778</v>
      </c>
      <c r="I282">
        <v>5.0176562481569998E-3</v>
      </c>
      <c r="J282">
        <f>_xlfn.XLOOKUP(Table2[[#This Row],[rxn]],Table7[rxn],Table7[flux],0)</f>
        <v>5.6637464670897604</v>
      </c>
      <c r="K282">
        <f>Table2[[#This Row],[flux]]-Table2[[#This Row],[flux in mfs]]</f>
        <v>-5.6587288108416036</v>
      </c>
      <c r="L282" t="b">
        <f>_xlfn.TEXTAFTER(Table2[[#This Row],[rxn]],"-",-1)="SPONT"</f>
        <v>0</v>
      </c>
      <c r="M282" t="str">
        <f>_xlfn.TEXTAFTER(Table2[[#This Row],[rxn]],"-",-1)</f>
        <v>UNKNOWN</v>
      </c>
      <c r="N282" t="str">
        <f>_xlfn.XLOOKUP("'PRO-"&amp;Table2[[#This Row],[enz]]&amp;"'",'[1]Sheet2 (2)'!$A:$A,'[1]Sheet2 (2)'!$B:$B,"")</f>
        <v/>
      </c>
    </row>
    <row r="283" spans="1:14" ht="17" x14ac:dyDescent="0.25">
      <c r="A283" s="1" t="s">
        <v>283</v>
      </c>
      <c r="B283" s="1" t="str">
        <f>_xlfn.TEXTBEFORE(Table7[[#This Row],[raw]]," ")</f>
        <v>RXN-GLUPRT_c_FWD-rt6932</v>
      </c>
      <c r="C283" s="1"/>
      <c r="D283" s="1">
        <f>_xlfn.NUMBERVALUE(_xlfn.TEXTAFTER(Table7[[#This Row],[raw]]," ",-1))</f>
        <v>13.4550646213389</v>
      </c>
      <c r="G283" t="s">
        <v>3154</v>
      </c>
      <c r="H283" t="s">
        <v>2778</v>
      </c>
      <c r="I283">
        <v>5.8517860337580002E-3</v>
      </c>
      <c r="J283">
        <f>_xlfn.XLOOKUP(Table2[[#This Row],[rxn]],Table7[rxn],Table7[flux],0)</f>
        <v>5.6244034242694596</v>
      </c>
      <c r="K283">
        <f>Table2[[#This Row],[flux]]-Table2[[#This Row],[flux in mfs]]</f>
        <v>-5.6185516382357017</v>
      </c>
      <c r="L283" t="b">
        <f>_xlfn.TEXTAFTER(Table2[[#This Row],[rxn]],"-",-1)="SPONT"</f>
        <v>0</v>
      </c>
      <c r="M283" t="str">
        <f>_xlfn.TEXTAFTER(Table2[[#This Row],[rxn]],"-",-1)</f>
        <v>rt4772</v>
      </c>
      <c r="N283">
        <f>_xlfn.XLOOKUP("'PRO-"&amp;Table2[[#This Row],[enz]]&amp;"'",'[1]Sheet2 (2)'!$A:$A,'[1]Sheet2 (2)'!$B:$B,"")</f>
        <v>1</v>
      </c>
    </row>
    <row r="284" spans="1:14" ht="17" x14ac:dyDescent="0.25">
      <c r="A284" s="1" t="s">
        <v>284</v>
      </c>
      <c r="B284" s="1" t="str">
        <f>_xlfn.TEXTBEFORE(Table7[[#This Row],[raw]]," ")</f>
        <v>RXN-GLUt_c_m_FWD-rt4150</v>
      </c>
      <c r="C284" s="1"/>
      <c r="D284" s="1">
        <f>_xlfn.NUMBERVALUE(_xlfn.TEXTAFTER(Table7[[#This Row],[raw]]," ",-1))</f>
        <v>146.51853306797599</v>
      </c>
      <c r="G284" t="s">
        <v>3027</v>
      </c>
      <c r="H284" t="s">
        <v>2778</v>
      </c>
      <c r="I284">
        <v>4.7046939663600001E-3</v>
      </c>
      <c r="J284">
        <f>_xlfn.XLOOKUP(Table2[[#This Row],[rxn]],Table7[rxn],Table7[flux],0)</f>
        <v>5.3104861140086896</v>
      </c>
      <c r="K284">
        <f>Table2[[#This Row],[flux]]-Table2[[#This Row],[flux in mfs]]</f>
        <v>-5.3057814200423294</v>
      </c>
      <c r="L284" t="b">
        <f>_xlfn.TEXTAFTER(Table2[[#This Row],[rxn]],"-",-1)="SPONT"</f>
        <v>0</v>
      </c>
      <c r="M284" t="str">
        <f>_xlfn.TEXTAFTER(Table2[[#This Row],[rxn]],"-",-1)</f>
        <v>UNKNOWN</v>
      </c>
      <c r="N284" t="str">
        <f>_xlfn.XLOOKUP("'PRO-"&amp;Table2[[#This Row],[enz]]&amp;"'",'[1]Sheet2 (2)'!$A:$A,'[1]Sheet2 (2)'!$B:$B,"")</f>
        <v/>
      </c>
    </row>
    <row r="285" spans="1:14" ht="17" x14ac:dyDescent="0.25">
      <c r="A285" s="1" t="s">
        <v>285</v>
      </c>
      <c r="B285" s="1" t="str">
        <f>_xlfn.TEXTBEFORE(Table7[[#This Row],[raw]]," ")</f>
        <v>RXN-GLUTRS_c_FWD-rt2385</v>
      </c>
      <c r="C285" s="1"/>
      <c r="D285" s="1">
        <f>_xlfn.NUMBERVALUE(_xlfn.TEXTAFTER(Table7[[#This Row],[raw]]," ",-1))</f>
        <v>21.197312434154401</v>
      </c>
      <c r="G285" t="s">
        <v>3196</v>
      </c>
      <c r="H285" t="s">
        <v>2778</v>
      </c>
      <c r="I285">
        <v>4.7046939663600001E-3</v>
      </c>
      <c r="J285">
        <f>_xlfn.XLOOKUP(Table2[[#This Row],[rxn]],Table7[rxn],Table7[flux],0)</f>
        <v>5.3104861140086896</v>
      </c>
      <c r="K285">
        <f>Table2[[#This Row],[flux]]-Table2[[#This Row],[flux in mfs]]</f>
        <v>-5.3057814200423294</v>
      </c>
      <c r="L285" t="b">
        <f>_xlfn.TEXTAFTER(Table2[[#This Row],[rxn]],"-",-1)="SPONT"</f>
        <v>0</v>
      </c>
      <c r="M285" t="str">
        <f>_xlfn.TEXTAFTER(Table2[[#This Row],[rxn]],"-",-1)</f>
        <v>PMT12</v>
      </c>
      <c r="N285" t="str">
        <f>_xlfn.XLOOKUP("'PRO-"&amp;Table2[[#This Row],[enz]]&amp;"'",'[1]Sheet2 (2)'!$A:$A,'[1]Sheet2 (2)'!$B:$B,"")</f>
        <v/>
      </c>
    </row>
    <row r="286" spans="1:14" ht="17" x14ac:dyDescent="0.25">
      <c r="A286" s="1" t="s">
        <v>286</v>
      </c>
      <c r="B286" s="1" t="str">
        <f>_xlfn.TEXTBEFORE(Table7[[#This Row],[raw]]," ")</f>
        <v>RXN-GLYC3Pt_c_l_FWD-SPONT</v>
      </c>
      <c r="C286" s="1"/>
      <c r="D286" s="1">
        <f>_xlfn.NUMBERVALUE(_xlfn.TEXTAFTER(Table7[[#This Row],[raw]]," ",-1))</f>
        <v>7.8055810625560001E-3</v>
      </c>
      <c r="G286" t="s">
        <v>3197</v>
      </c>
      <c r="H286" t="s">
        <v>2778</v>
      </c>
      <c r="I286">
        <v>4.7046939663600001E-3</v>
      </c>
      <c r="J286">
        <f>_xlfn.XLOOKUP(Table2[[#This Row],[rxn]],Table7[rxn],Table7[flux],0)</f>
        <v>5.3104861140086896</v>
      </c>
      <c r="K286">
        <f>Table2[[#This Row],[flux]]-Table2[[#This Row],[flux in mfs]]</f>
        <v>-5.3057814200423294</v>
      </c>
      <c r="L286" t="b">
        <f>_xlfn.TEXTAFTER(Table2[[#This Row],[rxn]],"-",-1)="SPONT"</f>
        <v>0</v>
      </c>
      <c r="M286" t="str">
        <f>_xlfn.TEXTAFTER(Table2[[#This Row],[rxn]],"-",-1)</f>
        <v>rt7201</v>
      </c>
      <c r="N286">
        <f>_xlfn.XLOOKUP("'PRO-"&amp;Table2[[#This Row],[enz]]&amp;"'",'[1]Sheet2 (2)'!$A:$A,'[1]Sheet2 (2)'!$B:$B,"")</f>
        <v>1</v>
      </c>
    </row>
    <row r="287" spans="1:14" ht="17" x14ac:dyDescent="0.25">
      <c r="A287" s="1" t="s">
        <v>287</v>
      </c>
      <c r="B287" s="1" t="str">
        <f>_xlfn.TEXTBEFORE(Table7[[#This Row],[raw]]," ")</f>
        <v>RXN-GLYC3Pt_c_rm_FWD-SPONT</v>
      </c>
      <c r="C287" s="1"/>
      <c r="D287" s="1">
        <f>_xlfn.NUMBERVALUE(_xlfn.TEXTAFTER(Table7[[#This Row],[raw]]," ",-1))</f>
        <v>11.9951333210416</v>
      </c>
      <c r="G287" t="s">
        <v>3199</v>
      </c>
      <c r="H287" t="s">
        <v>2778</v>
      </c>
      <c r="I287">
        <v>4.7046939663600001E-3</v>
      </c>
      <c r="J287">
        <f>_xlfn.XLOOKUP(Table2[[#This Row],[rxn]],Table7[rxn],Table7[flux],0)</f>
        <v>5.3104861140086896</v>
      </c>
      <c r="K287">
        <f>Table2[[#This Row],[flux]]-Table2[[#This Row],[flux in mfs]]</f>
        <v>-5.3057814200423294</v>
      </c>
      <c r="L287" t="b">
        <f>_xlfn.TEXTAFTER(Table2[[#This Row],[rxn]],"-",-1)="SPONT"</f>
        <v>0</v>
      </c>
      <c r="M287" t="str">
        <f>_xlfn.TEXTAFTER(Table2[[#This Row],[rxn]],"-",-1)</f>
        <v>rt4112</v>
      </c>
      <c r="N287">
        <f>_xlfn.XLOOKUP("'PRO-"&amp;Table2[[#This Row],[enz]]&amp;"'",'[1]Sheet2 (2)'!$A:$A,'[1]Sheet2 (2)'!$B:$B,"")</f>
        <v>1</v>
      </c>
    </row>
    <row r="288" spans="1:14" ht="17" x14ac:dyDescent="0.25">
      <c r="A288" s="1" t="s">
        <v>288</v>
      </c>
      <c r="B288" s="1" t="str">
        <f>_xlfn.TEXTBEFORE(Table7[[#This Row],[raw]]," ")</f>
        <v>RXN-GLYCL_m_FWD-GCV123LPD1</v>
      </c>
      <c r="C288" s="1"/>
      <c r="D288" s="1">
        <f>_xlfn.NUMBERVALUE(_xlfn.TEXTAFTER(Table7[[#This Row],[raw]]," ",-1))</f>
        <v>912.78551894223403</v>
      </c>
      <c r="G288" t="s">
        <v>3200</v>
      </c>
      <c r="H288" t="s">
        <v>2778</v>
      </c>
      <c r="I288">
        <v>4.7046939663600001E-3</v>
      </c>
      <c r="J288">
        <f>_xlfn.XLOOKUP(Table2[[#This Row],[rxn]],Table7[rxn],Table7[flux],0)</f>
        <v>5.3104861140086896</v>
      </c>
      <c r="K288">
        <f>Table2[[#This Row],[flux]]-Table2[[#This Row],[flux in mfs]]</f>
        <v>-5.3057814200423294</v>
      </c>
      <c r="L288" t="b">
        <f>_xlfn.TEXTAFTER(Table2[[#This Row],[rxn]],"-",-1)="SPONT"</f>
        <v>0</v>
      </c>
      <c r="M288" t="str">
        <f>_xlfn.TEXTAFTER(Table2[[#This Row],[rxn]],"-",-1)</f>
        <v>rt4112</v>
      </c>
      <c r="N288">
        <f>_xlfn.XLOOKUP("'PRO-"&amp;Table2[[#This Row],[enz]]&amp;"'",'[1]Sheet2 (2)'!$A:$A,'[1]Sheet2 (2)'!$B:$B,"")</f>
        <v>1</v>
      </c>
    </row>
    <row r="289" spans="1:14" ht="17" x14ac:dyDescent="0.25">
      <c r="A289" s="1" t="s">
        <v>289</v>
      </c>
      <c r="B289" s="1" t="str">
        <f>_xlfn.TEXTBEFORE(Table7[[#This Row],[raw]]," ")</f>
        <v>RXN-GLYt_c_m_FWD-rt4150</v>
      </c>
      <c r="C289" s="1"/>
      <c r="D289" s="1">
        <f>_xlfn.NUMBERVALUE(_xlfn.TEXTAFTER(Table7[[#This Row],[raw]]," ",-1))</f>
        <v>1825.65994270438</v>
      </c>
      <c r="G289" t="s">
        <v>4745</v>
      </c>
      <c r="H289" t="s">
        <v>2778</v>
      </c>
      <c r="I289">
        <v>4.7046939663600001E-3</v>
      </c>
      <c r="J289">
        <f>_xlfn.XLOOKUP(Table2[[#This Row],[rxn]],Table7[rxn],Table7[flux],0)</f>
        <v>5.3104861140086896</v>
      </c>
      <c r="K289">
        <f>Table2[[#This Row],[flux]]-Table2[[#This Row],[flux in mfs]]</f>
        <v>-5.3057814200423294</v>
      </c>
      <c r="L289" t="b">
        <f>_xlfn.TEXTAFTER(Table2[[#This Row],[rxn]],"-",-1)="SPONT"</f>
        <v>0</v>
      </c>
      <c r="M289" t="str">
        <f>_xlfn.TEXTAFTER(Table2[[#This Row],[rxn]],"-",-1)</f>
        <v>CARB3</v>
      </c>
      <c r="N289" t="str">
        <f>_xlfn.XLOOKUP("'PRO-"&amp;Table2[[#This Row],[enz]]&amp;"'",'[1]Sheet2 (2)'!$A:$A,'[1]Sheet2 (2)'!$B:$B,"")</f>
        <v/>
      </c>
    </row>
    <row r="290" spans="1:14" ht="17" x14ac:dyDescent="0.25">
      <c r="A290" s="1" t="s">
        <v>290</v>
      </c>
      <c r="B290" s="1" t="str">
        <f>_xlfn.TEXTBEFORE(Table7[[#This Row],[raw]]," ")</f>
        <v>RXN-GLYTRS_c_FWD-rt7136</v>
      </c>
      <c r="C290" s="1"/>
      <c r="D290" s="1">
        <f>_xlfn.NUMBERVALUE(_xlfn.TEXTAFTER(Table7[[#This Row],[raw]]," ",-1))</f>
        <v>23.796467222692801</v>
      </c>
      <c r="G290" t="s">
        <v>3208</v>
      </c>
      <c r="H290" t="s">
        <v>2778</v>
      </c>
      <c r="I290">
        <v>4.6277201880569998E-3</v>
      </c>
      <c r="J290">
        <f>_xlfn.XLOOKUP(Table2[[#This Row],[rxn]],Table7[rxn],Table7[flux],0)</f>
        <v>5.2236009342834304</v>
      </c>
      <c r="K290">
        <f>Table2[[#This Row],[flux]]-Table2[[#This Row],[flux in mfs]]</f>
        <v>-5.2189732140953735</v>
      </c>
      <c r="L290" t="b">
        <f>_xlfn.TEXTAFTER(Table2[[#This Row],[rxn]],"-",-1)="SPONT"</f>
        <v>0</v>
      </c>
      <c r="M290" t="str">
        <f>_xlfn.TEXTAFTER(Table2[[#This Row],[rxn]],"-",-1)</f>
        <v>rt6753</v>
      </c>
      <c r="N290">
        <f>_xlfn.XLOOKUP("'PRO-"&amp;Table2[[#This Row],[enz]]&amp;"'",'[1]Sheet2 (2)'!$A:$A,'[1]Sheet2 (2)'!$B:$B,"")</f>
        <v>1</v>
      </c>
    </row>
    <row r="291" spans="1:14" ht="17" x14ac:dyDescent="0.25">
      <c r="A291" s="1" t="s">
        <v>291</v>
      </c>
      <c r="B291" s="1" t="str">
        <f>_xlfn.TEXTBEFORE(Table7[[#This Row],[raw]]," ")</f>
        <v>RXN-GMPS2_c_FWD-rt7388</v>
      </c>
      <c r="C291" s="1"/>
      <c r="D291" s="1">
        <f>_xlfn.NUMBERVALUE(_xlfn.TEXTAFTER(Table7[[#This Row],[raw]]," ",-1))</f>
        <v>8.1205148244052907</v>
      </c>
      <c r="G291" t="s">
        <v>2962</v>
      </c>
      <c r="H291" t="s">
        <v>2778</v>
      </c>
      <c r="I291">
        <v>4.5682429717650002E-3</v>
      </c>
      <c r="J291">
        <f>_xlfn.XLOOKUP(Table2[[#This Row],[rxn]],Table7[rxn],Table7[flux],0)</f>
        <v>5.1564652324768696</v>
      </c>
      <c r="K291">
        <f>Table2[[#This Row],[flux]]-Table2[[#This Row],[flux in mfs]]</f>
        <v>-5.1518969895051043</v>
      </c>
      <c r="L291" t="b">
        <f>_xlfn.TEXTAFTER(Table2[[#This Row],[rxn]],"-",-1)="SPONT"</f>
        <v>0</v>
      </c>
      <c r="M291" t="str">
        <f>_xlfn.TEXTAFTER(Table2[[#This Row],[rxn]],"-",-1)</f>
        <v>rt1788</v>
      </c>
      <c r="N291">
        <f>_xlfn.XLOOKUP("'PRO-"&amp;Table2[[#This Row],[enz]]&amp;"'",'[1]Sheet2 (2)'!$A:$A,'[1]Sheet2 (2)'!$B:$B,"")</f>
        <v>1</v>
      </c>
    </row>
    <row r="292" spans="1:14" ht="17" x14ac:dyDescent="0.25">
      <c r="A292" s="1" t="s">
        <v>292</v>
      </c>
      <c r="B292" s="1" t="str">
        <f>_xlfn.TEXTBEFORE(Table7[[#This Row],[raw]]," ")</f>
        <v>RXN-GPIA1_c_FWD-GPIA1CPLX1</v>
      </c>
      <c r="C292" s="1"/>
      <c r="D292" s="1">
        <f>_xlfn.NUMBERVALUE(_xlfn.TEXTAFTER(Table7[[#This Row],[raw]]," ",-1))</f>
        <v>1.8879154890299199</v>
      </c>
      <c r="G292" t="s">
        <v>3219</v>
      </c>
      <c r="H292" t="s">
        <v>2778</v>
      </c>
      <c r="I292">
        <v>4.0527617947990003E-3</v>
      </c>
      <c r="J292">
        <f>_xlfn.XLOOKUP(Table2[[#This Row],[rxn]],Table7[rxn],Table7[flux],0)</f>
        <v>4.57460897319908</v>
      </c>
      <c r="K292">
        <f>Table2[[#This Row],[flux]]-Table2[[#This Row],[flux in mfs]]</f>
        <v>-4.5705562114042806</v>
      </c>
      <c r="L292" t="b">
        <f>_xlfn.TEXTAFTER(Table2[[#This Row],[rxn]],"-",-1)="SPONT"</f>
        <v>0</v>
      </c>
      <c r="M292" t="str">
        <f>_xlfn.TEXTAFTER(Table2[[#This Row],[rxn]],"-",-1)</f>
        <v>rt4380</v>
      </c>
      <c r="N292">
        <f>_xlfn.XLOOKUP("'PRO-"&amp;Table2[[#This Row],[enz]]&amp;"'",'[1]Sheet2 (2)'!$A:$A,'[1]Sheet2 (2)'!$B:$B,"")</f>
        <v>1</v>
      </c>
    </row>
    <row r="293" spans="1:14" ht="17" x14ac:dyDescent="0.25">
      <c r="A293" s="1" t="s">
        <v>293</v>
      </c>
      <c r="B293" s="1" t="str">
        <f>_xlfn.TEXTBEFORE(Table7[[#This Row],[raw]]," ")</f>
        <v>RXN-GPIA10a_r_FWD-rt0563</v>
      </c>
      <c r="C293" s="1"/>
      <c r="D293" s="1">
        <f>_xlfn.NUMBERVALUE(_xlfn.TEXTAFTER(Table7[[#This Row],[raw]]," ",-1))</f>
        <v>1.8879154890299199</v>
      </c>
      <c r="G293" t="s">
        <v>3236</v>
      </c>
      <c r="H293" t="s">
        <v>2778</v>
      </c>
      <c r="I293">
        <v>4.0527617947990003E-3</v>
      </c>
      <c r="J293">
        <f>_xlfn.XLOOKUP(Table2[[#This Row],[rxn]],Table7[rxn],Table7[flux],0)</f>
        <v>4.57460897319908</v>
      </c>
      <c r="K293">
        <f>Table2[[#This Row],[flux]]-Table2[[#This Row],[flux in mfs]]</f>
        <v>-4.5705562114042806</v>
      </c>
      <c r="L293" t="b">
        <f>_xlfn.TEXTAFTER(Table2[[#This Row],[rxn]],"-",-1)="SPONT"</f>
        <v>0</v>
      </c>
      <c r="M293" t="str">
        <f>_xlfn.TEXTAFTER(Table2[[#This Row],[rxn]],"-",-1)</f>
        <v>rt4380</v>
      </c>
      <c r="N293">
        <f>_xlfn.XLOOKUP("'PRO-"&amp;Table2[[#This Row],[enz]]&amp;"'",'[1]Sheet2 (2)'!$A:$A,'[1]Sheet2 (2)'!$B:$B,"")</f>
        <v>1</v>
      </c>
    </row>
    <row r="294" spans="1:14" ht="17" x14ac:dyDescent="0.25">
      <c r="A294" s="1" t="s">
        <v>294</v>
      </c>
      <c r="B294" s="1" t="str">
        <f>_xlfn.TEXTBEFORE(Table7[[#This Row],[raw]]," ")</f>
        <v>RXN-GPIA2_c_FWD-rt1519</v>
      </c>
      <c r="C294" s="1"/>
      <c r="D294" s="1">
        <f>_xlfn.NUMBERVALUE(_xlfn.TEXTAFTER(Table7[[#This Row],[raw]]," ",-1))</f>
        <v>1.8879154890299199</v>
      </c>
      <c r="G294" t="s">
        <v>4768</v>
      </c>
      <c r="H294" t="s">
        <v>2778</v>
      </c>
      <c r="I294">
        <v>4.0527617947990003E-3</v>
      </c>
      <c r="J294">
        <f>_xlfn.XLOOKUP(Table2[[#This Row],[rxn]],Table7[rxn],Table7[flux],0)</f>
        <v>4.57460897319908</v>
      </c>
      <c r="K294">
        <f>Table2[[#This Row],[flux]]-Table2[[#This Row],[flux in mfs]]</f>
        <v>-4.5705562114042806</v>
      </c>
      <c r="L294" t="b">
        <f>_xlfn.TEXTAFTER(Table2[[#This Row],[rxn]],"-",-1)="SPONT"</f>
        <v>0</v>
      </c>
      <c r="M294" t="str">
        <f>_xlfn.TEXTAFTER(Table2[[#This Row],[rxn]],"-",-1)</f>
        <v>LIPID11</v>
      </c>
      <c r="N294" t="str">
        <f>_xlfn.XLOOKUP("'PRO-"&amp;Table2[[#This Row],[enz]]&amp;"'",'[1]Sheet2 (2)'!$A:$A,'[1]Sheet2 (2)'!$B:$B,"")</f>
        <v/>
      </c>
    </row>
    <row r="295" spans="1:14" ht="17" x14ac:dyDescent="0.25">
      <c r="A295" s="1" t="s">
        <v>295</v>
      </c>
      <c r="B295" s="1" t="str">
        <f>_xlfn.TEXTBEFORE(Table7[[#This Row],[raw]]," ")</f>
        <v>RXN-GPIA3_c_r_FWD-rt3333</v>
      </c>
      <c r="C295" s="1"/>
      <c r="D295" s="1">
        <f>_xlfn.NUMBERVALUE(_xlfn.TEXTAFTER(Table7[[#This Row],[raw]]," ",-1))</f>
        <v>1.8879154890299199</v>
      </c>
      <c r="G295" t="s">
        <v>4750</v>
      </c>
      <c r="H295" t="s">
        <v>2778</v>
      </c>
      <c r="I295">
        <v>3.4912000484179999E-3</v>
      </c>
      <c r="J295">
        <f>_xlfn.XLOOKUP(Table2[[#This Row],[rxn]],Table7[rxn],Table7[flux],0)</f>
        <v>4.4896874170162997</v>
      </c>
      <c r="K295">
        <f>Table2[[#This Row],[flux]]-Table2[[#This Row],[flux in mfs]]</f>
        <v>-4.4861962169678815</v>
      </c>
      <c r="L295" t="b">
        <f>_xlfn.TEXTAFTER(Table2[[#This Row],[rxn]],"-",-1)="SPONT"</f>
        <v>0</v>
      </c>
      <c r="M295" t="str">
        <f>_xlfn.TEXTAFTER(Table2[[#This Row],[rxn]],"-",-1)</f>
        <v>RNA1</v>
      </c>
      <c r="N295" t="str">
        <f>_xlfn.XLOOKUP("'PRO-"&amp;Table2[[#This Row],[enz]]&amp;"'",'[1]Sheet2 (2)'!$A:$A,'[1]Sheet2 (2)'!$B:$B,"")</f>
        <v/>
      </c>
    </row>
    <row r="296" spans="1:14" ht="17" x14ac:dyDescent="0.25">
      <c r="A296" s="1" t="s">
        <v>296</v>
      </c>
      <c r="B296" s="1" t="str">
        <f>_xlfn.TEXTBEFORE(Table7[[#This Row],[raw]]," ")</f>
        <v>RXN-GPIA4_r_FWD-rt3077</v>
      </c>
      <c r="C296" s="1"/>
      <c r="D296" s="1">
        <f>_xlfn.NUMBERVALUE(_xlfn.TEXTAFTER(Table7[[#This Row],[raw]]," ",-1))</f>
        <v>1.8879154890299199</v>
      </c>
      <c r="G296" t="s">
        <v>3343</v>
      </c>
      <c r="H296" t="s">
        <v>2778</v>
      </c>
      <c r="I296">
        <v>3.77476804843E-3</v>
      </c>
      <c r="J296">
        <f>_xlfn.XLOOKUP(Table2[[#This Row],[rxn]],Table7[rxn],Table7[flux],0)</f>
        <v>4.3509670649226901</v>
      </c>
      <c r="K296">
        <f>Table2[[#This Row],[flux]]-Table2[[#This Row],[flux in mfs]]</f>
        <v>-4.34719229687426</v>
      </c>
      <c r="L296" t="b">
        <f>_xlfn.TEXTAFTER(Table2[[#This Row],[rxn]],"-",-1)="SPONT"</f>
        <v>0</v>
      </c>
      <c r="M296" t="str">
        <f>_xlfn.TEXTAFTER(Table2[[#This Row],[rxn]],"-",-1)</f>
        <v>rt6341</v>
      </c>
      <c r="N296">
        <f>_xlfn.XLOOKUP("'PRO-"&amp;Table2[[#This Row],[enz]]&amp;"'",'[1]Sheet2 (2)'!$A:$A,'[1]Sheet2 (2)'!$B:$B,"")</f>
        <v>1</v>
      </c>
    </row>
    <row r="297" spans="1:14" ht="17" x14ac:dyDescent="0.25">
      <c r="A297" s="1" t="s">
        <v>297</v>
      </c>
      <c r="B297" s="1" t="str">
        <f>_xlfn.TEXTBEFORE(Table7[[#This Row],[raw]]," ")</f>
        <v>RXN-GPIA5_r_FWD-GPI14</v>
      </c>
      <c r="C297" s="1"/>
      <c r="D297" s="1">
        <f>_xlfn.NUMBERVALUE(_xlfn.TEXTAFTER(Table7[[#This Row],[raw]]," ",-1))</f>
        <v>1.8879154890299199</v>
      </c>
      <c r="G297" t="s">
        <v>2893</v>
      </c>
      <c r="H297" t="s">
        <v>2778</v>
      </c>
      <c r="I297">
        <v>3.7951717062569999E-3</v>
      </c>
      <c r="J297">
        <f>_xlfn.XLOOKUP(Table2[[#This Row],[rxn]],Table7[rxn],Table7[flux],0)</f>
        <v>4.3509670649226901</v>
      </c>
      <c r="K297">
        <f>Table2[[#This Row],[flux]]-Table2[[#This Row],[flux in mfs]]</f>
        <v>-4.3471718932164327</v>
      </c>
      <c r="L297" t="b">
        <f>_xlfn.TEXTAFTER(Table2[[#This Row],[rxn]],"-",-1)="SPONT"</f>
        <v>0</v>
      </c>
      <c r="M297" t="str">
        <f>_xlfn.TEXTAFTER(Table2[[#This Row],[rxn]],"-",-1)</f>
        <v>rt1532</v>
      </c>
      <c r="N297">
        <f>_xlfn.XLOOKUP("'PRO-"&amp;Table2[[#This Row],[enz]]&amp;"'",'[1]Sheet2 (2)'!$A:$A,'[1]Sheet2 (2)'!$B:$B,"")</f>
        <v>1</v>
      </c>
    </row>
    <row r="298" spans="1:14" ht="17" x14ac:dyDescent="0.25">
      <c r="A298" s="1" t="s">
        <v>298</v>
      </c>
      <c r="B298" s="1" t="str">
        <f>_xlfn.TEXTBEFORE(Table7[[#This Row],[raw]]," ")</f>
        <v>RXN-GPIA6_r_FWD-rt3077</v>
      </c>
      <c r="C298" s="1"/>
      <c r="D298" s="1">
        <f>_xlfn.NUMBERVALUE(_xlfn.TEXTAFTER(Table7[[#This Row],[raw]]," ",-1))</f>
        <v>1.8879154890299199</v>
      </c>
      <c r="G298" t="s">
        <v>2894</v>
      </c>
      <c r="H298" t="s">
        <v>2778</v>
      </c>
      <c r="I298">
        <v>3.7951717062569999E-3</v>
      </c>
      <c r="J298">
        <f>_xlfn.XLOOKUP(Table2[[#This Row],[rxn]],Table7[rxn],Table7[flux],0)</f>
        <v>4.3509670649226901</v>
      </c>
      <c r="K298">
        <f>Table2[[#This Row],[flux]]-Table2[[#This Row],[flux in mfs]]</f>
        <v>-4.3471718932164327</v>
      </c>
      <c r="L298" t="b">
        <f>_xlfn.TEXTAFTER(Table2[[#This Row],[rxn]],"-",-1)="SPONT"</f>
        <v>0</v>
      </c>
      <c r="M298" t="str">
        <f>_xlfn.TEXTAFTER(Table2[[#This Row],[rxn]],"-",-1)</f>
        <v>TRP23</v>
      </c>
      <c r="N298" t="str">
        <f>_xlfn.XLOOKUP("'PRO-"&amp;Table2[[#This Row],[enz]]&amp;"'",'[1]Sheet2 (2)'!$A:$A,'[1]Sheet2 (2)'!$B:$B,"")</f>
        <v/>
      </c>
    </row>
    <row r="299" spans="1:14" ht="17" x14ac:dyDescent="0.25">
      <c r="A299" s="1" t="s">
        <v>299</v>
      </c>
      <c r="B299" s="1" t="str">
        <f>_xlfn.TEXTBEFORE(Table7[[#This Row],[raw]]," ")</f>
        <v>RXN-GPIA7_r_FWD-rt4593</v>
      </c>
      <c r="C299" s="1"/>
      <c r="D299" s="1">
        <f>_xlfn.NUMBERVALUE(_xlfn.TEXTAFTER(Table7[[#This Row],[raw]]," ",-1))</f>
        <v>1.8879154890299199</v>
      </c>
      <c r="G299" t="s">
        <v>3113</v>
      </c>
      <c r="H299" t="s">
        <v>2778</v>
      </c>
      <c r="I299">
        <v>3.7951717062569999E-3</v>
      </c>
      <c r="J299">
        <f>_xlfn.XLOOKUP(Table2[[#This Row],[rxn]],Table7[rxn],Table7[flux],0)</f>
        <v>4.3509670649226901</v>
      </c>
      <c r="K299">
        <f>Table2[[#This Row],[flux]]-Table2[[#This Row],[flux in mfs]]</f>
        <v>-4.3471718932164327</v>
      </c>
      <c r="L299" t="b">
        <f>_xlfn.TEXTAFTER(Table2[[#This Row],[rxn]],"-",-1)="SPONT"</f>
        <v>0</v>
      </c>
      <c r="M299" t="str">
        <f>_xlfn.TEXTAFTER(Table2[[#This Row],[rxn]],"-",-1)</f>
        <v>rt8196</v>
      </c>
      <c r="N299">
        <f>_xlfn.XLOOKUP("'PRO-"&amp;Table2[[#This Row],[enz]]&amp;"'",'[1]Sheet2 (2)'!$A:$A,'[1]Sheet2 (2)'!$B:$B,"")</f>
        <v>2</v>
      </c>
    </row>
    <row r="300" spans="1:14" ht="17" x14ac:dyDescent="0.25">
      <c r="A300" s="1" t="s">
        <v>300</v>
      </c>
      <c r="B300" s="1" t="str">
        <f>_xlfn.TEXTBEFORE(Table7[[#This Row],[raw]]," ")</f>
        <v>RXN-GPIA8a_r_FWD-rt0237</v>
      </c>
      <c r="C300" s="1"/>
      <c r="D300" s="1">
        <f>_xlfn.NUMBERVALUE(_xlfn.TEXTAFTER(Table7[[#This Row],[raw]]," ",-1))</f>
        <v>1.8879154890299199</v>
      </c>
      <c r="G300" t="s">
        <v>3257</v>
      </c>
      <c r="H300" t="s">
        <v>2778</v>
      </c>
      <c r="I300">
        <v>3.7951717062569999E-3</v>
      </c>
      <c r="J300">
        <f>_xlfn.XLOOKUP(Table2[[#This Row],[rxn]],Table7[rxn],Table7[flux],0)</f>
        <v>4.3509670649226901</v>
      </c>
      <c r="K300">
        <f>Table2[[#This Row],[flux]]-Table2[[#This Row],[flux in mfs]]</f>
        <v>-4.3471718932164327</v>
      </c>
      <c r="L300" t="b">
        <f>_xlfn.TEXTAFTER(Table2[[#This Row],[rxn]],"-",-1)="SPONT"</f>
        <v>0</v>
      </c>
      <c r="M300" t="str">
        <f>_xlfn.TEXTAFTER(Table2[[#This Row],[rxn]],"-",-1)</f>
        <v>rt8196</v>
      </c>
      <c r="N300">
        <f>_xlfn.XLOOKUP("'PRO-"&amp;Table2[[#This Row],[enz]]&amp;"'",'[1]Sheet2 (2)'!$A:$A,'[1]Sheet2 (2)'!$B:$B,"")</f>
        <v>2</v>
      </c>
    </row>
    <row r="301" spans="1:14" ht="17" x14ac:dyDescent="0.25">
      <c r="A301" s="1" t="s">
        <v>301</v>
      </c>
      <c r="B301" s="1" t="str">
        <f>_xlfn.TEXTBEFORE(Table7[[#This Row],[raw]]," ")</f>
        <v>RXN-GPIA9a_r_FWD-rt4069</v>
      </c>
      <c r="C301" s="1"/>
      <c r="D301" s="1">
        <f>_xlfn.NUMBERVALUE(_xlfn.TEXTAFTER(Table7[[#This Row],[raw]]," ",-1))</f>
        <v>1.8879154890299199</v>
      </c>
      <c r="G301" t="s">
        <v>3342</v>
      </c>
      <c r="H301" t="s">
        <v>2778</v>
      </c>
      <c r="I301">
        <v>3.7951717062569999E-3</v>
      </c>
      <c r="J301">
        <f>_xlfn.XLOOKUP(Table2[[#This Row],[rxn]],Table7[rxn],Table7[flux],0)</f>
        <v>4.3509670649226901</v>
      </c>
      <c r="K301">
        <f>Table2[[#This Row],[flux]]-Table2[[#This Row],[flux in mfs]]</f>
        <v>-4.3471718932164327</v>
      </c>
      <c r="L301" t="b">
        <f>_xlfn.TEXTAFTER(Table2[[#This Row],[rxn]],"-",-1)="SPONT"</f>
        <v>0</v>
      </c>
      <c r="M301" t="str">
        <f>_xlfn.TEXTAFTER(Table2[[#This Row],[rxn]],"-",-1)</f>
        <v>rt0894</v>
      </c>
      <c r="N301">
        <f>_xlfn.XLOOKUP("'PRO-"&amp;Table2[[#This Row],[enz]]&amp;"'",'[1]Sheet2 (2)'!$A:$A,'[1]Sheet2 (2)'!$B:$B,"")</f>
        <v>1</v>
      </c>
    </row>
    <row r="302" spans="1:14" ht="17" x14ac:dyDescent="0.25">
      <c r="A302" s="1" t="s">
        <v>302</v>
      </c>
      <c r="B302" s="1" t="str">
        <f>_xlfn.TEXTBEFORE(Table7[[#This Row],[raw]]," ")</f>
        <v>RXN-GRTT_c_FWD-rt4576</v>
      </c>
      <c r="C302" s="1"/>
      <c r="D302" s="1">
        <f>_xlfn.NUMBERVALUE(_xlfn.TEXTAFTER(Table7[[#This Row],[raw]]," ",-1))</f>
        <v>24.5305405937202</v>
      </c>
      <c r="G302" t="s">
        <v>4753</v>
      </c>
      <c r="H302" t="s">
        <v>2778</v>
      </c>
      <c r="I302">
        <v>3.1943760092370001E-3</v>
      </c>
      <c r="J302">
        <f>_xlfn.XLOOKUP(Table2[[#This Row],[rxn]],Table7[rxn],Table7[flux],0)</f>
        <v>4.1079713493896399</v>
      </c>
      <c r="K302">
        <f>Table2[[#This Row],[flux]]-Table2[[#This Row],[flux in mfs]]</f>
        <v>-4.1047769733804031</v>
      </c>
      <c r="L302" t="b">
        <f>_xlfn.TEXTAFTER(Table2[[#This Row],[rxn]],"-",-1)="SPONT"</f>
        <v>0</v>
      </c>
      <c r="M302" t="str">
        <f>_xlfn.TEXTAFTER(Table2[[#This Row],[rxn]],"-",-1)</f>
        <v>RNA4</v>
      </c>
      <c r="N302" t="str">
        <f>_xlfn.XLOOKUP("'PRO-"&amp;Table2[[#This Row],[enz]]&amp;"'",'[1]Sheet2 (2)'!$A:$A,'[1]Sheet2 (2)'!$B:$B,"")</f>
        <v/>
      </c>
    </row>
    <row r="303" spans="1:14" ht="17" x14ac:dyDescent="0.25">
      <c r="A303" s="1" t="s">
        <v>303</v>
      </c>
      <c r="B303" s="1" t="str">
        <f>_xlfn.TEXTBEFORE(Table7[[#This Row],[raw]]," ")</f>
        <v>RXN-GTPCII2_c_FWD-rt4183</v>
      </c>
      <c r="C303" s="1"/>
      <c r="D303" s="1">
        <f>_xlfn.NUMBERVALUE(_xlfn.TEXTAFTER(Table7[[#This Row],[raw]]," ",-1))</f>
        <v>2.2233924732468002E-2</v>
      </c>
      <c r="G303" t="s">
        <v>2958</v>
      </c>
      <c r="H303" t="s">
        <v>2778</v>
      </c>
      <c r="I303">
        <v>1.2171936346079E-2</v>
      </c>
      <c r="J303">
        <f>_xlfn.XLOOKUP(Table2[[#This Row],[rxn]],Table7[rxn],Table7[flux],0)</f>
        <v>3.5890556191073699</v>
      </c>
      <c r="K303">
        <f>Table2[[#This Row],[flux]]-Table2[[#This Row],[flux in mfs]]</f>
        <v>-3.5768836827612911</v>
      </c>
      <c r="L303" t="b">
        <f>_xlfn.TEXTAFTER(Table2[[#This Row],[rxn]],"-",-1)="SPONT"</f>
        <v>0</v>
      </c>
      <c r="M303" t="str">
        <f>_xlfn.TEXTAFTER(Table2[[#This Row],[rxn]],"-",-1)</f>
        <v>rt1131</v>
      </c>
      <c r="N303">
        <f>_xlfn.XLOOKUP("'PRO-"&amp;Table2[[#This Row],[enz]]&amp;"'",'[1]Sheet2 (2)'!$A:$A,'[1]Sheet2 (2)'!$B:$B,"")</f>
        <v>1</v>
      </c>
    </row>
    <row r="304" spans="1:14" ht="17" x14ac:dyDescent="0.25">
      <c r="A304" s="1" t="s">
        <v>304</v>
      </c>
      <c r="B304" s="1" t="str">
        <f>_xlfn.TEXTBEFORE(Table7[[#This Row],[raw]]," ")</f>
        <v>RXN-H2Ot_c_e_REV-rt5618</v>
      </c>
      <c r="C304" s="1"/>
      <c r="D304" s="1">
        <f>_xlfn.NUMBERVALUE(_xlfn.TEXTAFTER(Table7[[#This Row],[raw]]," ",-1))</f>
        <v>5715.0042489884399</v>
      </c>
      <c r="G304" t="s">
        <v>2959</v>
      </c>
      <c r="H304" t="s">
        <v>2778</v>
      </c>
      <c r="I304">
        <v>3.3848654245620001E-3</v>
      </c>
      <c r="J304">
        <f>_xlfn.XLOOKUP(Table2[[#This Row],[rxn]],Table7[rxn],Table7[flux],0)</f>
        <v>3.5779428557807398</v>
      </c>
      <c r="K304">
        <f>Table2[[#This Row],[flux]]-Table2[[#This Row],[flux in mfs]]</f>
        <v>-3.5745579903561779</v>
      </c>
      <c r="L304" t="b">
        <f>_xlfn.TEXTAFTER(Table2[[#This Row],[rxn]],"-",-1)="SPONT"</f>
        <v>0</v>
      </c>
      <c r="M304" t="str">
        <f>_xlfn.TEXTAFTER(Table2[[#This Row],[rxn]],"-",-1)</f>
        <v>rt1487</v>
      </c>
      <c r="N304">
        <f>_xlfn.XLOOKUP("'PRO-"&amp;Table2[[#This Row],[enz]]&amp;"'",'[1]Sheet2 (2)'!$A:$A,'[1]Sheet2 (2)'!$B:$B,"")</f>
        <v>1</v>
      </c>
    </row>
    <row r="305" spans="1:14" ht="17" x14ac:dyDescent="0.25">
      <c r="A305" s="1" t="s">
        <v>305</v>
      </c>
      <c r="B305" s="1" t="str">
        <f>_xlfn.TEXTBEFORE(Table7[[#This Row],[raw]]," ")</f>
        <v>RXN-H2Ot_c_m_REV-SPONT</v>
      </c>
      <c r="C305" s="1"/>
      <c r="D305" s="1">
        <f>_xlfn.NUMBERVALUE(_xlfn.TEXTAFTER(Table7[[#This Row],[raw]]," ",-1))</f>
        <v>25546.878173722602</v>
      </c>
      <c r="G305" t="s">
        <v>4798</v>
      </c>
      <c r="H305" t="s">
        <v>2778</v>
      </c>
      <c r="I305">
        <v>3.0738738135340001E-3</v>
      </c>
      <c r="J305">
        <f>_xlfn.XLOOKUP(Table2[[#This Row],[rxn]],Table7[rxn],Table7[flux],0)</f>
        <v>3.4696760978951602</v>
      </c>
      <c r="K305">
        <f>Table2[[#This Row],[flux]]-Table2[[#This Row],[flux in mfs]]</f>
        <v>-3.4666022240816261</v>
      </c>
      <c r="L305" t="b">
        <f>_xlfn.TEXTAFTER(Table2[[#This Row],[rxn]],"-",-1)="SPONT"</f>
        <v>0</v>
      </c>
      <c r="M305" t="str">
        <f>_xlfn.TEXTAFTER(Table2[[#This Row],[rxn]],"-",-1)</f>
        <v>SO4</v>
      </c>
      <c r="N305" t="str">
        <f>_xlfn.XLOOKUP("'PRO-"&amp;Table2[[#This Row],[enz]]&amp;"'",'[1]Sheet2 (2)'!$A:$A,'[1]Sheet2 (2)'!$B:$B,"")</f>
        <v/>
      </c>
    </row>
    <row r="306" spans="1:14" ht="17" x14ac:dyDescent="0.25">
      <c r="A306" s="1" t="s">
        <v>306</v>
      </c>
      <c r="B306" s="1" t="str">
        <f>_xlfn.TEXTBEFORE(Table7[[#This Row],[raw]]," ")</f>
        <v>RXN-H2Ot_c_r_REV-SPONT</v>
      </c>
      <c r="C306" s="1"/>
      <c r="D306" s="1">
        <f>_xlfn.NUMBERVALUE(_xlfn.TEXTAFTER(Table7[[#This Row],[raw]]," ",-1))</f>
        <v>11.847328531652501</v>
      </c>
      <c r="G306" t="s">
        <v>4777</v>
      </c>
      <c r="H306" t="s">
        <v>2778</v>
      </c>
      <c r="I306">
        <v>2.495862985425E-3</v>
      </c>
      <c r="J306">
        <f>_xlfn.XLOOKUP(Table2[[#This Row],[rxn]],Table7[rxn],Table7[flux],0)</f>
        <v>2.81723866022769</v>
      </c>
      <c r="K306">
        <f>Table2[[#This Row],[flux]]-Table2[[#This Row],[flux in mfs]]</f>
        <v>-2.8147427972422649</v>
      </c>
      <c r="L306" t="b">
        <f>_xlfn.TEXTAFTER(Table2[[#This Row],[rxn]],"-",-1)="SPONT"</f>
        <v>0</v>
      </c>
      <c r="M306" t="str">
        <f>_xlfn.TEXTAFTER(Table2[[#This Row],[rxn]],"-",-1)</f>
        <v>METAL</v>
      </c>
      <c r="N306" t="str">
        <f>_xlfn.XLOOKUP("'PRO-"&amp;Table2[[#This Row],[enz]]&amp;"'",'[1]Sheet2 (2)'!$A:$A,'[1]Sheet2 (2)'!$B:$B,"")</f>
        <v/>
      </c>
    </row>
    <row r="307" spans="1:14" ht="17" x14ac:dyDescent="0.25">
      <c r="A307" s="1" t="s">
        <v>307</v>
      </c>
      <c r="B307" s="1" t="str">
        <f>_xlfn.TEXTBEFORE(Table7[[#This Row],[raw]]," ")</f>
        <v>RXN-H2Ot_c_rm_REV-SPONT</v>
      </c>
      <c r="C307" s="1"/>
      <c r="D307" s="1">
        <f>_xlfn.NUMBERVALUE(_xlfn.TEXTAFTER(Table7[[#This Row],[raw]]," ",-1))</f>
        <v>68.246658292014402</v>
      </c>
      <c r="G307" t="s">
        <v>2805</v>
      </c>
      <c r="H307" t="s">
        <v>2778</v>
      </c>
      <c r="I307">
        <v>2.3415269168760001E-3</v>
      </c>
      <c r="J307">
        <f>_xlfn.XLOOKUP(Table2[[#This Row],[rxn]],Table7[rxn],Table7[flux],0)</f>
        <v>2.64302976273488</v>
      </c>
      <c r="K307">
        <f>Table2[[#This Row],[flux]]-Table2[[#This Row],[flux in mfs]]</f>
        <v>-2.6406882358180042</v>
      </c>
      <c r="L307" t="b">
        <f>_xlfn.TEXTAFTER(Table2[[#This Row],[rxn]],"-",-1)="SPONT"</f>
        <v>0</v>
      </c>
      <c r="M307" t="str">
        <f>_xlfn.TEXTAFTER(Table2[[#This Row],[rxn]],"-",-1)</f>
        <v>rt2309</v>
      </c>
      <c r="N307">
        <f>_xlfn.XLOOKUP("'PRO-"&amp;Table2[[#This Row],[enz]]&amp;"'",'[1]Sheet2 (2)'!$A:$A,'[1]Sheet2 (2)'!$B:$B,"")</f>
        <v>1</v>
      </c>
    </row>
    <row r="308" spans="1:14" ht="17" x14ac:dyDescent="0.25">
      <c r="A308" s="1" t="s">
        <v>308</v>
      </c>
      <c r="B308" s="1" t="str">
        <f>_xlfn.TEXTBEFORE(Table7[[#This Row],[raw]]," ")</f>
        <v>RXN-HACNH_m_FWD-rt7648</v>
      </c>
      <c r="C308" s="1"/>
      <c r="D308" s="1">
        <f>_xlfn.NUMBERVALUE(_xlfn.TEXTAFTER(Table7[[#This Row],[raw]]," ",-1))</f>
        <v>14.557268002089399</v>
      </c>
      <c r="G308" t="s">
        <v>2806</v>
      </c>
      <c r="H308" t="s">
        <v>2778</v>
      </c>
      <c r="I308">
        <v>2.3415269168760001E-3</v>
      </c>
      <c r="J308">
        <f>_xlfn.XLOOKUP(Table2[[#This Row],[rxn]],Table7[rxn],Table7[flux],0)</f>
        <v>2.64302976273488</v>
      </c>
      <c r="K308">
        <f>Table2[[#This Row],[flux]]-Table2[[#This Row],[flux in mfs]]</f>
        <v>-2.6406882358180042</v>
      </c>
      <c r="L308" t="b">
        <f>_xlfn.TEXTAFTER(Table2[[#This Row],[rxn]],"-",-1)="SPONT"</f>
        <v>0</v>
      </c>
      <c r="M308" t="str">
        <f>_xlfn.TEXTAFTER(Table2[[#This Row],[rxn]],"-",-1)</f>
        <v>rt2309</v>
      </c>
      <c r="N308">
        <f>_xlfn.XLOOKUP("'PRO-"&amp;Table2[[#This Row],[enz]]&amp;"'",'[1]Sheet2 (2)'!$A:$A,'[1]Sheet2 (2)'!$B:$B,"")</f>
        <v>1</v>
      </c>
    </row>
    <row r="309" spans="1:14" ht="17" x14ac:dyDescent="0.25">
      <c r="A309" s="1" t="s">
        <v>309</v>
      </c>
      <c r="B309" s="1" t="str">
        <f>_xlfn.TEXTBEFORE(Table7[[#This Row],[raw]]," ")</f>
        <v>RXN-HCITR_m_FWD-rt7648</v>
      </c>
      <c r="C309" s="1"/>
      <c r="D309" s="1">
        <f>_xlfn.NUMBERVALUE(_xlfn.TEXTAFTER(Table7[[#This Row],[raw]]," ",-1))</f>
        <v>14.557268002089399</v>
      </c>
      <c r="G309" t="s">
        <v>2825</v>
      </c>
      <c r="H309" t="s">
        <v>2778</v>
      </c>
      <c r="I309">
        <v>2.3415269168760001E-3</v>
      </c>
      <c r="J309">
        <f>_xlfn.XLOOKUP(Table2[[#This Row],[rxn]],Table7[rxn],Table7[flux],0)</f>
        <v>2.64302976273488</v>
      </c>
      <c r="K309">
        <f>Table2[[#This Row],[flux]]-Table2[[#This Row],[flux in mfs]]</f>
        <v>-2.6406882358180042</v>
      </c>
      <c r="L309" t="b">
        <f>_xlfn.TEXTAFTER(Table2[[#This Row],[rxn]],"-",-1)="SPONT"</f>
        <v>0</v>
      </c>
      <c r="M309" t="str">
        <f>_xlfn.TEXTAFTER(Table2[[#This Row],[rxn]],"-",-1)</f>
        <v>rt8327</v>
      </c>
      <c r="N309">
        <f>_xlfn.XLOOKUP("'PRO-"&amp;Table2[[#This Row],[enz]]&amp;"'",'[1]Sheet2 (2)'!$A:$A,'[1]Sheet2 (2)'!$B:$B,"")</f>
        <v>1</v>
      </c>
    </row>
    <row r="310" spans="1:14" ht="17" x14ac:dyDescent="0.25">
      <c r="A310" s="1" t="s">
        <v>310</v>
      </c>
      <c r="B310" s="1" t="str">
        <f>_xlfn.TEXTBEFORE(Table7[[#This Row],[raw]]," ")</f>
        <v>RXN-HCITS_m_FWD-rt6488_m</v>
      </c>
      <c r="C310" s="1"/>
      <c r="D310" s="1">
        <f>_xlfn.NUMBERVALUE(_xlfn.TEXTAFTER(Table7[[#This Row],[raw]]," ",-1))</f>
        <v>14.557268002089399</v>
      </c>
      <c r="G310" t="s">
        <v>2826</v>
      </c>
      <c r="H310" t="s">
        <v>2778</v>
      </c>
      <c r="I310">
        <v>2.3415269168760001E-3</v>
      </c>
      <c r="J310">
        <f>_xlfn.XLOOKUP(Table2[[#This Row],[rxn]],Table7[rxn],Table7[flux],0)</f>
        <v>2.64302976273488</v>
      </c>
      <c r="K310">
        <f>Table2[[#This Row],[flux]]-Table2[[#This Row],[flux in mfs]]</f>
        <v>-2.6406882358180042</v>
      </c>
      <c r="L310" t="b">
        <f>_xlfn.TEXTAFTER(Table2[[#This Row],[rxn]],"-",-1)="SPONT"</f>
        <v>0</v>
      </c>
      <c r="M310" t="str">
        <f>_xlfn.TEXTAFTER(Table2[[#This Row],[rxn]],"-",-1)</f>
        <v>rt8327</v>
      </c>
      <c r="N310">
        <f>_xlfn.XLOOKUP("'PRO-"&amp;Table2[[#This Row],[enz]]&amp;"'",'[1]Sheet2 (2)'!$A:$A,'[1]Sheet2 (2)'!$B:$B,"")</f>
        <v>1</v>
      </c>
    </row>
    <row r="311" spans="1:14" ht="17" x14ac:dyDescent="0.25">
      <c r="A311" s="1" t="s">
        <v>311</v>
      </c>
      <c r="B311" s="1" t="str">
        <f>_xlfn.TEXTBEFORE(Table7[[#This Row],[raw]]," ")</f>
        <v>RXN-HCO3E_c_FWD-rt4213</v>
      </c>
      <c r="C311" s="1"/>
      <c r="D311" s="1">
        <f>_xlfn.NUMBERVALUE(_xlfn.TEXTAFTER(Table7[[#This Row],[raw]]," ",-1))</f>
        <v>545.99946430217597</v>
      </c>
      <c r="G311" t="s">
        <v>2999</v>
      </c>
      <c r="H311" t="s">
        <v>2778</v>
      </c>
      <c r="I311">
        <v>2.3415269168760001E-3</v>
      </c>
      <c r="J311">
        <f>_xlfn.XLOOKUP(Table2[[#This Row],[rxn]],Table7[rxn],Table7[flux],0)</f>
        <v>2.64302976273488</v>
      </c>
      <c r="K311">
        <f>Table2[[#This Row],[flux]]-Table2[[#This Row],[flux in mfs]]</f>
        <v>-2.6406882358180042</v>
      </c>
      <c r="L311" t="b">
        <f>_xlfn.TEXTAFTER(Table2[[#This Row],[rxn]],"-",-1)="SPONT"</f>
        <v>0</v>
      </c>
      <c r="M311" t="str">
        <f>_xlfn.TEXTAFTER(Table2[[#This Row],[rxn]],"-",-1)</f>
        <v>rt7873</v>
      </c>
      <c r="N311">
        <f>_xlfn.XLOOKUP("'PRO-"&amp;Table2[[#This Row],[enz]]&amp;"'",'[1]Sheet2 (2)'!$A:$A,'[1]Sheet2 (2)'!$B:$B,"")</f>
        <v>1</v>
      </c>
    </row>
    <row r="312" spans="1:14" ht="17" x14ac:dyDescent="0.25">
      <c r="A312" s="1" t="s">
        <v>312</v>
      </c>
      <c r="B312" s="1" t="str">
        <f>_xlfn.TEXTBEFORE(Table7[[#This Row],[raw]]," ")</f>
        <v>RXN-HDCAt_c_rm_FWD-SPONT</v>
      </c>
      <c r="C312" s="1"/>
      <c r="D312" s="1">
        <f>_xlfn.NUMBERVALUE(_xlfn.TEXTAFTER(Table7[[#This Row],[raw]]," ",-1))</f>
        <v>1.7172001420659999E-2</v>
      </c>
      <c r="G312" t="s">
        <v>3000</v>
      </c>
      <c r="H312" t="s">
        <v>2778</v>
      </c>
      <c r="I312">
        <v>2.3415269168760001E-3</v>
      </c>
      <c r="J312">
        <f>_xlfn.XLOOKUP(Table2[[#This Row],[rxn]],Table7[rxn],Table7[flux],0)</f>
        <v>2.64302976273488</v>
      </c>
      <c r="K312">
        <f>Table2[[#This Row],[flux]]-Table2[[#This Row],[flux in mfs]]</f>
        <v>-2.6406882358180042</v>
      </c>
      <c r="L312" t="b">
        <f>_xlfn.TEXTAFTER(Table2[[#This Row],[rxn]],"-",-1)="SPONT"</f>
        <v>0</v>
      </c>
      <c r="M312" t="str">
        <f>_xlfn.TEXTAFTER(Table2[[#This Row],[rxn]],"-",-1)</f>
        <v>rt7873</v>
      </c>
      <c r="N312">
        <f>_xlfn.XLOOKUP("'PRO-"&amp;Table2[[#This Row],[enz]]&amp;"'",'[1]Sheet2 (2)'!$A:$A,'[1]Sheet2 (2)'!$B:$B,"")</f>
        <v>1</v>
      </c>
    </row>
    <row r="313" spans="1:14" ht="17" x14ac:dyDescent="0.25">
      <c r="A313" s="1" t="s">
        <v>313</v>
      </c>
      <c r="B313" s="1" t="str">
        <f>_xlfn.TEXTBEFORE(Table7[[#This Row],[raw]]," ")</f>
        <v>RXN-HEMEAt_c_m_FWD-SPONT</v>
      </c>
      <c r="C313" s="1"/>
      <c r="D313" s="1">
        <f>_xlfn.NUMBERVALUE(_xlfn.TEXTAFTER(Table7[[#This Row],[raw]]," ",-1))</f>
        <v>1.1112597611967E-2</v>
      </c>
      <c r="G313" t="s">
        <v>2936</v>
      </c>
      <c r="H313" t="s">
        <v>2778</v>
      </c>
      <c r="I313">
        <v>2.330271279525E-3</v>
      </c>
      <c r="J313">
        <f>_xlfn.XLOOKUP(Table2[[#This Row],[rxn]],Table7[rxn],Table7[flux],0)</f>
        <v>2.6303248118317999</v>
      </c>
      <c r="K313">
        <f>Table2[[#This Row],[flux]]-Table2[[#This Row],[flux in mfs]]</f>
        <v>-2.6279945405522751</v>
      </c>
      <c r="L313" t="b">
        <f>_xlfn.TEXTAFTER(Table2[[#This Row],[rxn]],"-",-1)="SPONT"</f>
        <v>0</v>
      </c>
      <c r="M313" t="str">
        <f>_xlfn.TEXTAFTER(Table2[[#This Row],[rxn]],"-",-1)</f>
        <v>rt0073</v>
      </c>
      <c r="N313">
        <f>_xlfn.XLOOKUP("'PRO-"&amp;Table2[[#This Row],[enz]]&amp;"'",'[1]Sheet2 (2)'!$A:$A,'[1]Sheet2 (2)'!$B:$B,"")</f>
        <v>1</v>
      </c>
    </row>
    <row r="314" spans="1:14" ht="17" x14ac:dyDescent="0.25">
      <c r="A314" s="1" t="s">
        <v>314</v>
      </c>
      <c r="B314" s="1" t="str">
        <f>_xlfn.TEXTBEFORE(Table7[[#This Row],[raw]]," ")</f>
        <v>RXN-HEMEOS_m_FWD-rt2735</v>
      </c>
      <c r="C314" s="1"/>
      <c r="D314" s="1">
        <f>_xlfn.NUMBERVALUE(_xlfn.TEXTAFTER(Table7[[#This Row],[raw]]," ",-1))</f>
        <v>1.1112597611967E-2</v>
      </c>
      <c r="G314" t="s">
        <v>4748</v>
      </c>
      <c r="H314" t="s">
        <v>2778</v>
      </c>
      <c r="I314">
        <v>2.330271279525E-3</v>
      </c>
      <c r="J314">
        <f>_xlfn.XLOOKUP(Table2[[#This Row],[rxn]],Table7[rxn],Table7[flux],0)</f>
        <v>2.6303248118317999</v>
      </c>
      <c r="K314">
        <f>Table2[[#This Row],[flux]]-Table2[[#This Row],[flux in mfs]]</f>
        <v>-2.6279945405522751</v>
      </c>
      <c r="L314" t="b">
        <f>_xlfn.TEXTAFTER(Table2[[#This Row],[rxn]],"-",-1)="SPONT"</f>
        <v>0</v>
      </c>
      <c r="M314" t="str">
        <f>_xlfn.TEXTAFTER(Table2[[#This Row],[rxn]],"-",-1)</f>
        <v>CARB6</v>
      </c>
      <c r="N314" t="str">
        <f>_xlfn.XLOOKUP("'PRO-"&amp;Table2[[#This Row],[enz]]&amp;"'",'[1]Sheet2 (2)'!$A:$A,'[1]Sheet2 (2)'!$B:$B,"")</f>
        <v/>
      </c>
    </row>
    <row r="315" spans="1:14" ht="17" x14ac:dyDescent="0.25">
      <c r="A315" s="1" t="s">
        <v>315</v>
      </c>
      <c r="B315" s="1" t="str">
        <f>_xlfn.TEXTBEFORE(Table7[[#This Row],[raw]]," ")</f>
        <v>RXN-HEX1_c_FWD-rt1896</v>
      </c>
      <c r="C315" s="1"/>
      <c r="D315" s="1">
        <f>_xlfn.NUMBERVALUE(_xlfn.TEXTAFTER(Table7[[#This Row],[raw]]," ",-1))</f>
        <v>1353.245177</v>
      </c>
      <c r="G315" t="s">
        <v>4767</v>
      </c>
      <c r="H315" t="s">
        <v>2778</v>
      </c>
      <c r="I315">
        <v>2.159591459482E-3</v>
      </c>
      <c r="J315">
        <f>_xlfn.XLOOKUP(Table2[[#This Row],[rxn]],Table7[rxn],Table7[flux],0)</f>
        <v>2.4376676866791098</v>
      </c>
      <c r="K315">
        <f>Table2[[#This Row],[flux]]-Table2[[#This Row],[flux in mfs]]</f>
        <v>-2.4355080952196277</v>
      </c>
      <c r="L315" t="b">
        <f>_xlfn.TEXTAFTER(Table2[[#This Row],[rxn]],"-",-1)="SPONT"</f>
        <v>0</v>
      </c>
      <c r="M315" t="str">
        <f>_xlfn.TEXTAFTER(Table2[[#This Row],[rxn]],"-",-1)</f>
        <v>LIPID10</v>
      </c>
      <c r="N315" t="str">
        <f>_xlfn.XLOOKUP("'PRO-"&amp;Table2[[#This Row],[enz]]&amp;"'",'[1]Sheet2 (2)'!$A:$A,'[1]Sheet2 (2)'!$B:$B,"")</f>
        <v/>
      </c>
    </row>
    <row r="316" spans="1:14" ht="17" hidden="1" x14ac:dyDescent="0.25">
      <c r="A316" s="1" t="s">
        <v>316</v>
      </c>
      <c r="B316" s="1" t="str">
        <f>_xlfn.TEXTBEFORE(Table7[[#This Row],[raw]]," ")</f>
        <v>RXN-HICITD_m_FWD-rt2060</v>
      </c>
      <c r="C316" s="1"/>
      <c r="D316" s="1">
        <f>_xlfn.NUMBERVALUE(_xlfn.TEXTAFTER(Table7[[#This Row],[raw]]," ",-1))</f>
        <v>14.557268002089399</v>
      </c>
      <c r="G316" t="s">
        <v>3043</v>
      </c>
      <c r="H316" t="s">
        <v>2778</v>
      </c>
      <c r="I316">
        <v>2.5059607799999999E-7</v>
      </c>
      <c r="J316">
        <f>_xlfn.XLOOKUP(Table2[[#This Row],[rxn]],Table7[rxn],Table7[flux],0)</f>
        <v>0</v>
      </c>
      <c r="K316">
        <f>Table2[[#This Row],[flux]]-Table2[[#This Row],[flux in mfs]]</f>
        <v>2.5059607799999999E-7</v>
      </c>
      <c r="L316" t="b">
        <f>_xlfn.TEXTAFTER(Table2[[#This Row],[rxn]],"-",-1)="SPONT"</f>
        <v>1</v>
      </c>
      <c r="M316" t="str">
        <f>_xlfn.TEXTAFTER(Table2[[#This Row],[rxn]],"-",-1)</f>
        <v>SPONT</v>
      </c>
      <c r="N316" t="str">
        <f>_xlfn.XLOOKUP("'PRO-"&amp;Table2[[#This Row],[enz]]&amp;"'",'[1]Sheet2 (2)'!$A:$A,'[1]Sheet2 (2)'!$B:$B,"")</f>
        <v/>
      </c>
    </row>
    <row r="317" spans="1:14" ht="17" x14ac:dyDescent="0.25">
      <c r="A317" s="1" t="s">
        <v>317</v>
      </c>
      <c r="B317" s="1" t="str">
        <f>_xlfn.TEXTBEFORE(Table7[[#This Row],[raw]]," ")</f>
        <v>RXN-HISTD_c_FWD-rt3278</v>
      </c>
      <c r="C317" s="1"/>
      <c r="D317" s="1">
        <f>_xlfn.NUMBERVALUE(_xlfn.TEXTAFTER(Table7[[#This Row],[raw]]," ",-1))</f>
        <v>7.4007041253650101</v>
      </c>
      <c r="G317" t="s">
        <v>2861</v>
      </c>
      <c r="H317" t="s">
        <v>2778</v>
      </c>
      <c r="I317">
        <v>2.004552133165E-3</v>
      </c>
      <c r="J317">
        <f>_xlfn.XLOOKUP(Table2[[#This Row],[rxn]],Table7[rxn],Table7[flux],0)</f>
        <v>2.2626649775934999</v>
      </c>
      <c r="K317">
        <f>Table2[[#This Row],[flux]]-Table2[[#This Row],[flux in mfs]]</f>
        <v>-2.2606604254603351</v>
      </c>
      <c r="L317" t="b">
        <f>_xlfn.TEXTAFTER(Table2[[#This Row],[rxn]],"-",-1)="SPONT"</f>
        <v>0</v>
      </c>
      <c r="M317" t="str">
        <f>_xlfn.TEXTAFTER(Table2[[#This Row],[rxn]],"-",-1)</f>
        <v>rt0477</v>
      </c>
      <c r="N317">
        <f>_xlfn.XLOOKUP("'PRO-"&amp;Table2[[#This Row],[enz]]&amp;"'",'[1]Sheet2 (2)'!$A:$A,'[1]Sheet2 (2)'!$B:$B,"")</f>
        <v>1</v>
      </c>
    </row>
    <row r="318" spans="1:14" ht="17" x14ac:dyDescent="0.25">
      <c r="A318" s="1" t="s">
        <v>318</v>
      </c>
      <c r="B318" s="1" t="str">
        <f>_xlfn.TEXTBEFORE(Table7[[#This Row],[raw]]," ")</f>
        <v>RXN-HISTP_c_FWD-rt1838</v>
      </c>
      <c r="C318" s="1"/>
      <c r="D318" s="1">
        <f>_xlfn.NUMBERVALUE(_xlfn.TEXTAFTER(Table7[[#This Row],[raw]]," ",-1))</f>
        <v>7.4007041253650101</v>
      </c>
      <c r="G318" t="s">
        <v>2807</v>
      </c>
      <c r="H318" t="s">
        <v>2778</v>
      </c>
      <c r="I318">
        <v>1.9153810453669999E-3</v>
      </c>
      <c r="J318">
        <f>_xlfn.XLOOKUP(Table2[[#This Row],[rxn]],Table7[rxn],Table7[flux],0)</f>
        <v>2.1620119219630598</v>
      </c>
      <c r="K318">
        <f>Table2[[#This Row],[flux]]-Table2[[#This Row],[flux in mfs]]</f>
        <v>-2.1600965409176927</v>
      </c>
      <c r="L318" t="b">
        <f>_xlfn.TEXTAFTER(Table2[[#This Row],[rxn]],"-",-1)="SPONT"</f>
        <v>0</v>
      </c>
      <c r="M318" t="str">
        <f>_xlfn.TEXTAFTER(Table2[[#This Row],[rxn]],"-",-1)</f>
        <v>rt2309</v>
      </c>
      <c r="N318">
        <f>_xlfn.XLOOKUP("'PRO-"&amp;Table2[[#This Row],[enz]]&amp;"'",'[1]Sheet2 (2)'!$A:$A,'[1]Sheet2 (2)'!$B:$B,"")</f>
        <v>1</v>
      </c>
    </row>
    <row r="319" spans="1:14" ht="17" x14ac:dyDescent="0.25">
      <c r="A319" s="1" t="s">
        <v>319</v>
      </c>
      <c r="B319" s="1" t="str">
        <f>_xlfn.TEXTBEFORE(Table7[[#This Row],[raw]]," ")</f>
        <v>RXN-HISTRS_c_FWD-rt0207_c</v>
      </c>
      <c r="C319" s="1"/>
      <c r="D319" s="1">
        <f>_xlfn.NUMBERVALUE(_xlfn.TEXTAFTER(Table7[[#This Row],[raw]]," ",-1))</f>
        <v>7.4007041253650101</v>
      </c>
      <c r="G319" t="s">
        <v>2823</v>
      </c>
      <c r="H319" t="s">
        <v>2778</v>
      </c>
      <c r="I319">
        <v>1.9153810453669999E-3</v>
      </c>
      <c r="J319">
        <f>_xlfn.XLOOKUP(Table2[[#This Row],[rxn]],Table7[rxn],Table7[flux],0)</f>
        <v>2.1620119219630598</v>
      </c>
      <c r="K319">
        <f>Table2[[#This Row],[flux]]-Table2[[#This Row],[flux in mfs]]</f>
        <v>-2.1600965409176927</v>
      </c>
      <c r="L319" t="b">
        <f>_xlfn.TEXTAFTER(Table2[[#This Row],[rxn]],"-",-1)="SPONT"</f>
        <v>0</v>
      </c>
      <c r="M319" t="str">
        <f>_xlfn.TEXTAFTER(Table2[[#This Row],[rxn]],"-",-1)</f>
        <v>rt2975</v>
      </c>
      <c r="N319">
        <f>_xlfn.XLOOKUP("'PRO-"&amp;Table2[[#This Row],[enz]]&amp;"'",'[1]Sheet2 (2)'!$A:$A,'[1]Sheet2 (2)'!$B:$B,"")</f>
        <v>1</v>
      </c>
    </row>
    <row r="320" spans="1:14" ht="17" x14ac:dyDescent="0.25">
      <c r="A320" s="1" t="s">
        <v>320</v>
      </c>
      <c r="B320" s="1" t="str">
        <f>_xlfn.TEXTBEFORE(Table7[[#This Row],[raw]]," ")</f>
        <v>RXN-HMGCOAR_c_FWD-rt1206</v>
      </c>
      <c r="C320" s="1"/>
      <c r="D320" s="1">
        <f>_xlfn.NUMBERVALUE(_xlfn.TEXTAFTER(Table7[[#This Row],[raw]]," ",-1))</f>
        <v>99.433452151825804</v>
      </c>
      <c r="G320" t="s">
        <v>2827</v>
      </c>
      <c r="H320" t="s">
        <v>2778</v>
      </c>
      <c r="I320">
        <v>1.9153810453669999E-3</v>
      </c>
      <c r="J320">
        <f>_xlfn.XLOOKUP(Table2[[#This Row],[rxn]],Table7[rxn],Table7[flux],0)</f>
        <v>2.1620119219630598</v>
      </c>
      <c r="K320">
        <f>Table2[[#This Row],[flux]]-Table2[[#This Row],[flux in mfs]]</f>
        <v>-2.1600965409176927</v>
      </c>
      <c r="L320" t="b">
        <f>_xlfn.TEXTAFTER(Table2[[#This Row],[rxn]],"-",-1)="SPONT"</f>
        <v>0</v>
      </c>
      <c r="M320" t="str">
        <f>_xlfn.TEXTAFTER(Table2[[#This Row],[rxn]],"-",-1)</f>
        <v>rt8327</v>
      </c>
      <c r="N320">
        <f>_xlfn.XLOOKUP("'PRO-"&amp;Table2[[#This Row],[enz]]&amp;"'",'[1]Sheet2 (2)'!$A:$A,'[1]Sheet2 (2)'!$B:$B,"")</f>
        <v>1</v>
      </c>
    </row>
    <row r="321" spans="1:14" ht="17" x14ac:dyDescent="0.25">
      <c r="A321" s="1" t="s">
        <v>321</v>
      </c>
      <c r="B321" s="1" t="str">
        <f>_xlfn.TEXTBEFORE(Table7[[#This Row],[raw]]," ")</f>
        <v>RXN-HMGCOAS_c_FWD-rt3754_c</v>
      </c>
      <c r="C321" s="1"/>
      <c r="D321" s="1">
        <f>_xlfn.NUMBERVALUE(_xlfn.TEXTAFTER(Table7[[#This Row],[raw]]," ",-1))</f>
        <v>99.433452151825804</v>
      </c>
      <c r="G321" t="s">
        <v>3001</v>
      </c>
      <c r="H321" t="s">
        <v>2778</v>
      </c>
      <c r="I321">
        <v>1.9153810453669999E-3</v>
      </c>
      <c r="J321">
        <f>_xlfn.XLOOKUP(Table2[[#This Row],[rxn]],Table7[rxn],Table7[flux],0)</f>
        <v>2.1620119219630598</v>
      </c>
      <c r="K321">
        <f>Table2[[#This Row],[flux]]-Table2[[#This Row],[flux in mfs]]</f>
        <v>-2.1600965409176927</v>
      </c>
      <c r="L321" t="b">
        <f>_xlfn.TEXTAFTER(Table2[[#This Row],[rxn]],"-",-1)="SPONT"</f>
        <v>0</v>
      </c>
      <c r="M321" t="str">
        <f>_xlfn.TEXTAFTER(Table2[[#This Row],[rxn]],"-",-1)</f>
        <v>rt7873</v>
      </c>
      <c r="N321">
        <f>_xlfn.XLOOKUP("'PRO-"&amp;Table2[[#This Row],[enz]]&amp;"'",'[1]Sheet2 (2)'!$A:$A,'[1]Sheet2 (2)'!$B:$B,"")</f>
        <v>1</v>
      </c>
    </row>
    <row r="322" spans="1:14" ht="17" x14ac:dyDescent="0.25">
      <c r="A322" s="1" t="s">
        <v>322</v>
      </c>
      <c r="B322" s="1" t="str">
        <f>_xlfn.TEXTBEFORE(Table7[[#This Row],[raw]]," ")</f>
        <v>RXN-HOMOX_m_FWD-COX15ARH1YAH1</v>
      </c>
      <c r="C322" s="1"/>
      <c r="D322" s="1">
        <f>_xlfn.NUMBERVALUE(_xlfn.TEXTAFTER(Table7[[#This Row],[raw]]," ",-1))</f>
        <v>1.1112597611967E-2</v>
      </c>
      <c r="G322" t="s">
        <v>3303</v>
      </c>
      <c r="H322" t="s">
        <v>2778</v>
      </c>
      <c r="I322">
        <v>1.788725294586E-3</v>
      </c>
      <c r="J322">
        <f>_xlfn.XLOOKUP(Table2[[#This Row],[rxn]],Table7[rxn],Table7[flux],0)</f>
        <v>2.01904755263446</v>
      </c>
      <c r="K322">
        <f>Table2[[#This Row],[flux]]-Table2[[#This Row],[flux in mfs]]</f>
        <v>-2.0172588273398739</v>
      </c>
      <c r="L322" t="b">
        <f>_xlfn.TEXTAFTER(Table2[[#This Row],[rxn]],"-",-1)="SPONT"</f>
        <v>0</v>
      </c>
      <c r="M322" t="str">
        <f>_xlfn.TEXTAFTER(Table2[[#This Row],[rxn]],"-",-1)</f>
        <v>RNR124</v>
      </c>
      <c r="N322" t="str">
        <f>_xlfn.XLOOKUP("'PRO-"&amp;Table2[[#This Row],[enz]]&amp;"'",'[1]Sheet2 (2)'!$A:$A,'[1]Sheet2 (2)'!$B:$B,"")</f>
        <v/>
      </c>
    </row>
    <row r="323" spans="1:14" ht="17" x14ac:dyDescent="0.25">
      <c r="A323" s="1" t="s">
        <v>323</v>
      </c>
      <c r="B323" s="1" t="str">
        <f>_xlfn.TEXTBEFORE(Table7[[#This Row],[raw]]," ")</f>
        <v>RXN-HSDx_c_FWD-rt3712</v>
      </c>
      <c r="C323" s="1"/>
      <c r="D323" s="1">
        <f>_xlfn.NUMBERVALUE(_xlfn.TEXTAFTER(Table7[[#This Row],[raw]]," ",-1))</f>
        <v>36.788148849574902</v>
      </c>
      <c r="G323" t="s">
        <v>3062</v>
      </c>
      <c r="H323" t="s">
        <v>2778</v>
      </c>
      <c r="I323">
        <v>1.6725520827189999E-3</v>
      </c>
      <c r="J323">
        <f>_xlfn.XLOOKUP(Table2[[#This Row],[rxn]],Table7[rxn],Table7[flux],0)</f>
        <v>1.8879154890299199</v>
      </c>
      <c r="K323">
        <f>Table2[[#This Row],[flux]]-Table2[[#This Row],[flux in mfs]]</f>
        <v>-1.8862429369472009</v>
      </c>
      <c r="L323" t="b">
        <f>_xlfn.TEXTAFTER(Table2[[#This Row],[rxn]],"-",-1)="SPONT"</f>
        <v>0</v>
      </c>
      <c r="M323" t="str">
        <f>_xlfn.TEXTAFTER(Table2[[#This Row],[rxn]],"-",-1)</f>
        <v>GPIA1CPLX1</v>
      </c>
      <c r="N323" t="str">
        <f>_xlfn.XLOOKUP("'PRO-"&amp;Table2[[#This Row],[enz]]&amp;"'",'[1]Sheet2 (2)'!$A:$A,'[1]Sheet2 (2)'!$B:$B,"")</f>
        <v/>
      </c>
    </row>
    <row r="324" spans="1:14" ht="17" x14ac:dyDescent="0.25">
      <c r="A324" s="1" t="s">
        <v>324</v>
      </c>
      <c r="B324" s="1" t="str">
        <f>_xlfn.TEXTBEFORE(Table7[[#This Row],[raw]]," ")</f>
        <v>RXN-HSERTA_c_FWD-rt4145</v>
      </c>
      <c r="C324" s="1"/>
      <c r="D324" s="1">
        <f>_xlfn.NUMBERVALUE(_xlfn.TEXTAFTER(Table7[[#This Row],[raw]]," ",-1))</f>
        <v>9.2245716154601194</v>
      </c>
      <c r="G324" t="s">
        <v>3063</v>
      </c>
      <c r="H324" t="s">
        <v>2778</v>
      </c>
      <c r="I324">
        <v>1.6725520827189999E-3</v>
      </c>
      <c r="J324">
        <f>_xlfn.XLOOKUP(Table2[[#This Row],[rxn]],Table7[rxn],Table7[flux],0)</f>
        <v>1.8879154890299199</v>
      </c>
      <c r="K324">
        <f>Table2[[#This Row],[flux]]-Table2[[#This Row],[flux in mfs]]</f>
        <v>-1.8862429369472009</v>
      </c>
      <c r="L324" t="b">
        <f>_xlfn.TEXTAFTER(Table2[[#This Row],[rxn]],"-",-1)="SPONT"</f>
        <v>0</v>
      </c>
      <c r="M324" t="str">
        <f>_xlfn.TEXTAFTER(Table2[[#This Row],[rxn]],"-",-1)</f>
        <v>rt0563</v>
      </c>
      <c r="N324">
        <f>_xlfn.XLOOKUP("'PRO-"&amp;Table2[[#This Row],[enz]]&amp;"'",'[1]Sheet2 (2)'!$A:$A,'[1]Sheet2 (2)'!$B:$B,"")</f>
        <v>1</v>
      </c>
    </row>
    <row r="325" spans="1:14" ht="17" x14ac:dyDescent="0.25">
      <c r="A325" s="1" t="s">
        <v>325</v>
      </c>
      <c r="B325" s="1" t="str">
        <f>_xlfn.TEXTBEFORE(Table7[[#This Row],[raw]]," ")</f>
        <v>RXN-HSK_c_FWD-rt0283</v>
      </c>
      <c r="C325" s="1"/>
      <c r="D325" s="1">
        <f>_xlfn.NUMBERVALUE(_xlfn.TEXTAFTER(Table7[[#This Row],[raw]]," ",-1))</f>
        <v>27.563577234114799</v>
      </c>
      <c r="G325" t="s">
        <v>3064</v>
      </c>
      <c r="H325" t="s">
        <v>2778</v>
      </c>
      <c r="I325">
        <v>1.6725520827189999E-3</v>
      </c>
      <c r="J325">
        <f>_xlfn.XLOOKUP(Table2[[#This Row],[rxn]],Table7[rxn],Table7[flux],0)</f>
        <v>1.8879154890299199</v>
      </c>
      <c r="K325">
        <f>Table2[[#This Row],[flux]]-Table2[[#This Row],[flux in mfs]]</f>
        <v>-1.8862429369472009</v>
      </c>
      <c r="L325" t="b">
        <f>_xlfn.TEXTAFTER(Table2[[#This Row],[rxn]],"-",-1)="SPONT"</f>
        <v>0</v>
      </c>
      <c r="M325" t="str">
        <f>_xlfn.TEXTAFTER(Table2[[#This Row],[rxn]],"-",-1)</f>
        <v>rt1519</v>
      </c>
      <c r="N325">
        <f>_xlfn.XLOOKUP("'PRO-"&amp;Table2[[#This Row],[enz]]&amp;"'",'[1]Sheet2 (2)'!$A:$A,'[1]Sheet2 (2)'!$B:$B,"")</f>
        <v>1</v>
      </c>
    </row>
    <row r="326" spans="1:14" ht="17" x14ac:dyDescent="0.25">
      <c r="A326" s="1" t="s">
        <v>326</v>
      </c>
      <c r="B326" s="1" t="str">
        <f>_xlfn.TEXTBEFORE(Table7[[#This Row],[raw]]," ")</f>
        <v>RXN-HSTPT_c_FWD-rt4862</v>
      </c>
      <c r="C326" s="1"/>
      <c r="D326" s="1">
        <f>_xlfn.NUMBERVALUE(_xlfn.TEXTAFTER(Table7[[#This Row],[raw]]," ",-1))</f>
        <v>7.4007041253650101</v>
      </c>
      <c r="G326" t="s">
        <v>3065</v>
      </c>
      <c r="H326" t="s">
        <v>2778</v>
      </c>
      <c r="I326">
        <v>1.6725520827189999E-3</v>
      </c>
      <c r="J326">
        <f>_xlfn.XLOOKUP(Table2[[#This Row],[rxn]],Table7[rxn],Table7[flux],0)</f>
        <v>1.8879154890299199</v>
      </c>
      <c r="K326">
        <f>Table2[[#This Row],[flux]]-Table2[[#This Row],[flux in mfs]]</f>
        <v>-1.8862429369472009</v>
      </c>
      <c r="L326" t="b">
        <f>_xlfn.TEXTAFTER(Table2[[#This Row],[rxn]],"-",-1)="SPONT"</f>
        <v>0</v>
      </c>
      <c r="M326" t="str">
        <f>_xlfn.TEXTAFTER(Table2[[#This Row],[rxn]],"-",-1)</f>
        <v>rt3333</v>
      </c>
      <c r="N326">
        <f>_xlfn.XLOOKUP("'PRO-"&amp;Table2[[#This Row],[enz]]&amp;"'",'[1]Sheet2 (2)'!$A:$A,'[1]Sheet2 (2)'!$B:$B,"")</f>
        <v>1</v>
      </c>
    </row>
    <row r="327" spans="1:14" ht="17" x14ac:dyDescent="0.25">
      <c r="A327" s="1" t="s">
        <v>327</v>
      </c>
      <c r="B327" s="1" t="str">
        <f>_xlfn.TEXTBEFORE(Table7[[#This Row],[raw]]," ")</f>
        <v>RXN-Ht_c_g_REV-SPONT</v>
      </c>
      <c r="C327" s="1"/>
      <c r="D327" s="1">
        <f>_xlfn.NUMBERVALUE(_xlfn.TEXTAFTER(Table7[[#This Row],[raw]]," ",-1))</f>
        <v>21.241944456034702</v>
      </c>
      <c r="G327" t="s">
        <v>3066</v>
      </c>
      <c r="H327" t="s">
        <v>2778</v>
      </c>
      <c r="I327">
        <v>1.6725520827189999E-3</v>
      </c>
      <c r="J327">
        <f>_xlfn.XLOOKUP(Table2[[#This Row],[rxn]],Table7[rxn],Table7[flux],0)</f>
        <v>1.8879154890299199</v>
      </c>
      <c r="K327">
        <f>Table2[[#This Row],[flux]]-Table2[[#This Row],[flux in mfs]]</f>
        <v>-1.8862429369472009</v>
      </c>
      <c r="L327" t="b">
        <f>_xlfn.TEXTAFTER(Table2[[#This Row],[rxn]],"-",-1)="SPONT"</f>
        <v>0</v>
      </c>
      <c r="M327" t="str">
        <f>_xlfn.TEXTAFTER(Table2[[#This Row],[rxn]],"-",-1)</f>
        <v>rt3077</v>
      </c>
      <c r="N327">
        <f>_xlfn.XLOOKUP("'PRO-"&amp;Table2[[#This Row],[enz]]&amp;"'",'[1]Sheet2 (2)'!$A:$A,'[1]Sheet2 (2)'!$B:$B,"")</f>
        <v>1</v>
      </c>
    </row>
    <row r="328" spans="1:14" ht="17" x14ac:dyDescent="0.25">
      <c r="A328" s="1" t="s">
        <v>328</v>
      </c>
      <c r="B328" s="1" t="str">
        <f>_xlfn.TEXTBEFORE(Table7[[#This Row],[raw]]," ")</f>
        <v>RXN-Ht_c_r_REV-SPONT</v>
      </c>
      <c r="C328" s="1"/>
      <c r="D328" s="1">
        <f>_xlfn.NUMBERVALUE(_xlfn.TEXTAFTER(Table7[[#This Row],[raw]]," ",-1))</f>
        <v>2.4921808020337999E-2</v>
      </c>
      <c r="G328" t="s">
        <v>3067</v>
      </c>
      <c r="H328" t="s">
        <v>2778</v>
      </c>
      <c r="I328">
        <v>1.6725520827189999E-3</v>
      </c>
      <c r="J328">
        <f>_xlfn.XLOOKUP(Table2[[#This Row],[rxn]],Table7[rxn],Table7[flux],0)</f>
        <v>1.8879154890299199</v>
      </c>
      <c r="K328">
        <f>Table2[[#This Row],[flux]]-Table2[[#This Row],[flux in mfs]]</f>
        <v>-1.8862429369472009</v>
      </c>
      <c r="L328" t="b">
        <f>_xlfn.TEXTAFTER(Table2[[#This Row],[rxn]],"-",-1)="SPONT"</f>
        <v>0</v>
      </c>
      <c r="M328" t="str">
        <f>_xlfn.TEXTAFTER(Table2[[#This Row],[rxn]],"-",-1)</f>
        <v>GPI14</v>
      </c>
      <c r="N328" t="str">
        <f>_xlfn.XLOOKUP("'PRO-"&amp;Table2[[#This Row],[enz]]&amp;"'",'[1]Sheet2 (2)'!$A:$A,'[1]Sheet2 (2)'!$B:$B,"")</f>
        <v/>
      </c>
    </row>
    <row r="329" spans="1:14" ht="17" x14ac:dyDescent="0.25">
      <c r="A329" s="1" t="s">
        <v>329</v>
      </c>
      <c r="B329" s="1" t="str">
        <f>_xlfn.TEXTBEFORE(Table7[[#This Row],[raw]]," ")</f>
        <v>RXN-Ht_c_rm_FWD-SPONT</v>
      </c>
      <c r="C329" s="1"/>
      <c r="D329" s="1">
        <f>_xlfn.NUMBERVALUE(_xlfn.TEXTAFTER(Table7[[#This Row],[raw]]," ",-1))</f>
        <v>24.557930332973701</v>
      </c>
      <c r="G329" t="s">
        <v>3068</v>
      </c>
      <c r="H329" t="s">
        <v>2778</v>
      </c>
      <c r="I329">
        <v>1.6725520827189999E-3</v>
      </c>
      <c r="J329">
        <f>_xlfn.XLOOKUP(Table2[[#This Row],[rxn]],Table7[rxn],Table7[flux],0)</f>
        <v>1.8879154890299199</v>
      </c>
      <c r="K329">
        <f>Table2[[#This Row],[flux]]-Table2[[#This Row],[flux in mfs]]</f>
        <v>-1.8862429369472009</v>
      </c>
      <c r="L329" t="b">
        <f>_xlfn.TEXTAFTER(Table2[[#This Row],[rxn]],"-",-1)="SPONT"</f>
        <v>0</v>
      </c>
      <c r="M329" t="str">
        <f>_xlfn.TEXTAFTER(Table2[[#This Row],[rxn]],"-",-1)</f>
        <v>rt3077</v>
      </c>
      <c r="N329">
        <f>_xlfn.XLOOKUP("'PRO-"&amp;Table2[[#This Row],[enz]]&amp;"'",'[1]Sheet2 (2)'!$A:$A,'[1]Sheet2 (2)'!$B:$B,"")</f>
        <v>1</v>
      </c>
    </row>
    <row r="330" spans="1:14" ht="17" x14ac:dyDescent="0.25">
      <c r="A330" s="1" t="s">
        <v>330</v>
      </c>
      <c r="B330" s="1" t="str">
        <f>_xlfn.TEXTBEFORE(Table7[[#This Row],[raw]]," ")</f>
        <v>RXN-Ht_m_mm_FWD-SPONT</v>
      </c>
      <c r="C330" s="1"/>
      <c r="D330" s="1">
        <f>_xlfn.NUMBERVALUE(_xlfn.TEXTAFTER(Table7[[#This Row],[raw]]," ",-1))</f>
        <v>22.686550318879</v>
      </c>
      <c r="G330" t="s">
        <v>3069</v>
      </c>
      <c r="H330" t="s">
        <v>2778</v>
      </c>
      <c r="I330">
        <v>1.6725520827189999E-3</v>
      </c>
      <c r="J330">
        <f>_xlfn.XLOOKUP(Table2[[#This Row],[rxn]],Table7[rxn],Table7[flux],0)</f>
        <v>1.8879154890299199</v>
      </c>
      <c r="K330">
        <f>Table2[[#This Row],[flux]]-Table2[[#This Row],[flux in mfs]]</f>
        <v>-1.8862429369472009</v>
      </c>
      <c r="L330" t="b">
        <f>_xlfn.TEXTAFTER(Table2[[#This Row],[rxn]],"-",-1)="SPONT"</f>
        <v>0</v>
      </c>
      <c r="M330" t="str">
        <f>_xlfn.TEXTAFTER(Table2[[#This Row],[rxn]],"-",-1)</f>
        <v>rt4593</v>
      </c>
      <c r="N330">
        <f>_xlfn.XLOOKUP("'PRO-"&amp;Table2[[#This Row],[enz]]&amp;"'",'[1]Sheet2 (2)'!$A:$A,'[1]Sheet2 (2)'!$B:$B,"")</f>
        <v>1</v>
      </c>
    </row>
    <row r="331" spans="1:14" ht="17" x14ac:dyDescent="0.25">
      <c r="A331" s="1" t="s">
        <v>331</v>
      </c>
      <c r="B331" s="1" t="str">
        <f>_xlfn.TEXTBEFORE(Table7[[#This Row],[raw]]," ")</f>
        <v>RXN-HXCCOAt_c_r_FWD-SPONT</v>
      </c>
      <c r="C331" s="1"/>
      <c r="D331" s="1">
        <f>_xlfn.NUMBERVALUE(_xlfn.TEXTAFTER(Table7[[#This Row],[raw]]," ",-1))</f>
        <v>0.44900887928719802</v>
      </c>
      <c r="G331" t="s">
        <v>3070</v>
      </c>
      <c r="H331" t="s">
        <v>2778</v>
      </c>
      <c r="I331">
        <v>1.6725520827189999E-3</v>
      </c>
      <c r="J331">
        <f>_xlfn.XLOOKUP(Table2[[#This Row],[rxn]],Table7[rxn],Table7[flux],0)</f>
        <v>1.8879154890299199</v>
      </c>
      <c r="K331">
        <f>Table2[[#This Row],[flux]]-Table2[[#This Row],[flux in mfs]]</f>
        <v>-1.8862429369472009</v>
      </c>
      <c r="L331" t="b">
        <f>_xlfn.TEXTAFTER(Table2[[#This Row],[rxn]],"-",-1)="SPONT"</f>
        <v>0</v>
      </c>
      <c r="M331" t="str">
        <f>_xlfn.TEXTAFTER(Table2[[#This Row],[rxn]],"-",-1)</f>
        <v>rt0237</v>
      </c>
      <c r="N331">
        <f>_xlfn.XLOOKUP("'PRO-"&amp;Table2[[#This Row],[enz]]&amp;"'",'[1]Sheet2 (2)'!$A:$A,'[1]Sheet2 (2)'!$B:$B,"")</f>
        <v>1</v>
      </c>
    </row>
    <row r="332" spans="1:14" ht="17" x14ac:dyDescent="0.25">
      <c r="A332" s="1" t="s">
        <v>332</v>
      </c>
      <c r="B332" s="1" t="str">
        <f>_xlfn.TEXTBEFORE(Table7[[#This Row],[raw]]," ")</f>
        <v>RXN-HXCCOAt_c_rm_REV-SPONT</v>
      </c>
      <c r="C332" s="1"/>
      <c r="D332" s="1">
        <f>_xlfn.NUMBERVALUE(_xlfn.TEXTAFTER(Table7[[#This Row],[raw]]," ",-1))</f>
        <v>0.44900887928719802</v>
      </c>
      <c r="G332" t="s">
        <v>3071</v>
      </c>
      <c r="H332" t="s">
        <v>2778</v>
      </c>
      <c r="I332">
        <v>1.6725520827189999E-3</v>
      </c>
      <c r="J332">
        <f>_xlfn.XLOOKUP(Table2[[#This Row],[rxn]],Table7[rxn],Table7[flux],0)</f>
        <v>1.8879154890299199</v>
      </c>
      <c r="K332">
        <f>Table2[[#This Row],[flux]]-Table2[[#This Row],[flux in mfs]]</f>
        <v>-1.8862429369472009</v>
      </c>
      <c r="L332" t="b">
        <f>_xlfn.TEXTAFTER(Table2[[#This Row],[rxn]],"-",-1)="SPONT"</f>
        <v>0</v>
      </c>
      <c r="M332" t="str">
        <f>_xlfn.TEXTAFTER(Table2[[#This Row],[rxn]],"-",-1)</f>
        <v>rt4069</v>
      </c>
      <c r="N332">
        <f>_xlfn.XLOOKUP("'PRO-"&amp;Table2[[#This Row],[enz]]&amp;"'",'[1]Sheet2 (2)'!$A:$A,'[1]Sheet2 (2)'!$B:$B,"")</f>
        <v>1</v>
      </c>
    </row>
    <row r="333" spans="1:14" ht="17" x14ac:dyDescent="0.25">
      <c r="A333" s="1" t="s">
        <v>333</v>
      </c>
      <c r="B333" s="1" t="str">
        <f>_xlfn.TEXTBEFORE(Table7[[#This Row],[raw]]," ")</f>
        <v>RXN-ICDHx_m_FWD-IDH12</v>
      </c>
      <c r="C333" s="1"/>
      <c r="D333" s="1">
        <f>_xlfn.NUMBERVALUE(_xlfn.TEXTAFTER(Table7[[#This Row],[raw]]," ",-1))</f>
        <v>147.94309708506901</v>
      </c>
      <c r="G333" t="s">
        <v>4743</v>
      </c>
      <c r="H333" t="s">
        <v>2778</v>
      </c>
      <c r="I333">
        <v>1.6725520827189999E-3</v>
      </c>
      <c r="J333">
        <f>_xlfn.XLOOKUP(Table2[[#This Row],[rxn]],Table7[rxn],Table7[flux],0)</f>
        <v>1.8879154890299199</v>
      </c>
      <c r="K333">
        <f>Table2[[#This Row],[flux]]-Table2[[#This Row],[flux in mfs]]</f>
        <v>-1.8862429369472009</v>
      </c>
      <c r="L333" t="b">
        <f>_xlfn.TEXTAFTER(Table2[[#This Row],[rxn]],"-",-1)="SPONT"</f>
        <v>0</v>
      </c>
      <c r="M333" t="str">
        <f>_xlfn.TEXTAFTER(Table2[[#This Row],[rxn]],"-",-1)</f>
        <v>CARB1</v>
      </c>
      <c r="N333" t="str">
        <f>_xlfn.XLOOKUP("'PRO-"&amp;Table2[[#This Row],[enz]]&amp;"'",'[1]Sheet2 (2)'!$A:$A,'[1]Sheet2 (2)'!$B:$B,"")</f>
        <v/>
      </c>
    </row>
    <row r="334" spans="1:14" ht="17" x14ac:dyDescent="0.25">
      <c r="A334" s="1" t="s">
        <v>334</v>
      </c>
      <c r="B334" s="1" t="str">
        <f>_xlfn.TEXTBEFORE(Table7[[#This Row],[raw]]," ")</f>
        <v>RXN-ICDHyi_m_FWD-rt2761</v>
      </c>
      <c r="C334" s="1"/>
      <c r="D334" s="1">
        <f>_xlfn.NUMBERVALUE(_xlfn.TEXTAFTER(Table7[[#This Row],[raw]]," ",-1))</f>
        <v>87.612252530074599</v>
      </c>
      <c r="G334" t="s">
        <v>2983</v>
      </c>
      <c r="H334" t="s">
        <v>2778</v>
      </c>
      <c r="I334">
        <v>1.526262076132E-3</v>
      </c>
      <c r="J334">
        <f>_xlfn.XLOOKUP(Table2[[#This Row],[rxn]],Table7[rxn],Table7[flux],0)</f>
        <v>1.72278869137766</v>
      </c>
      <c r="K334">
        <f>Table2[[#This Row],[flux]]-Table2[[#This Row],[flux in mfs]]</f>
        <v>-1.721262429301528</v>
      </c>
      <c r="L334" t="b">
        <f>_xlfn.TEXTAFTER(Table2[[#This Row],[rxn]],"-",-1)="SPONT"</f>
        <v>0</v>
      </c>
      <c r="M334" t="str">
        <f>_xlfn.TEXTAFTER(Table2[[#This Row],[rxn]],"-",-1)</f>
        <v>rt5681</v>
      </c>
      <c r="N334">
        <f>_xlfn.XLOOKUP("'PRO-"&amp;Table2[[#This Row],[enz]]&amp;"'",'[1]Sheet2 (2)'!$A:$A,'[1]Sheet2 (2)'!$B:$B,"")</f>
        <v>1</v>
      </c>
    </row>
    <row r="335" spans="1:14" ht="17" x14ac:dyDescent="0.25">
      <c r="A335" s="1" t="s">
        <v>335</v>
      </c>
      <c r="B335" s="1" t="str">
        <f>_xlfn.TEXTBEFORE(Table7[[#This Row],[raw]]," ")</f>
        <v>RXN-IG3PS_c_FWD-rt0716</v>
      </c>
      <c r="C335" s="1"/>
      <c r="D335" s="1">
        <f>_xlfn.NUMBERVALUE(_xlfn.TEXTAFTER(Table7[[#This Row],[raw]]," ",-1))</f>
        <v>7.4007041253650101</v>
      </c>
      <c r="G335" t="s">
        <v>2984</v>
      </c>
      <c r="H335" t="s">
        <v>2778</v>
      </c>
      <c r="I335">
        <v>1.526262076132E-3</v>
      </c>
      <c r="J335">
        <f>_xlfn.XLOOKUP(Table2[[#This Row],[rxn]],Table7[rxn],Table7[flux],0)</f>
        <v>1.72278869137766</v>
      </c>
      <c r="K335">
        <f>Table2[[#This Row],[flux]]-Table2[[#This Row],[flux in mfs]]</f>
        <v>-1.721262429301528</v>
      </c>
      <c r="L335" t="b">
        <f>_xlfn.TEXTAFTER(Table2[[#This Row],[rxn]],"-",-1)="SPONT"</f>
        <v>0</v>
      </c>
      <c r="M335" t="str">
        <f>_xlfn.TEXTAFTER(Table2[[#This Row],[rxn]],"-",-1)</f>
        <v>UNKNOWN</v>
      </c>
      <c r="N335" t="str">
        <f>_xlfn.XLOOKUP("'PRO-"&amp;Table2[[#This Row],[enz]]&amp;"'",'[1]Sheet2 (2)'!$A:$A,'[1]Sheet2 (2)'!$B:$B,"")</f>
        <v/>
      </c>
    </row>
    <row r="336" spans="1:14" ht="17" x14ac:dyDescent="0.25">
      <c r="A336" s="1" t="s">
        <v>336</v>
      </c>
      <c r="B336" s="1" t="str">
        <f>_xlfn.TEXTBEFORE(Table7[[#This Row],[raw]]," ")</f>
        <v>RXN-IGPDH_c_FWD-rt0339</v>
      </c>
      <c r="C336" s="1"/>
      <c r="D336" s="1">
        <f>_xlfn.NUMBERVALUE(_xlfn.TEXTAFTER(Table7[[#This Row],[raw]]," ",-1))</f>
        <v>7.4007041253650101</v>
      </c>
      <c r="G336" t="s">
        <v>3023</v>
      </c>
      <c r="H336" t="s">
        <v>2778</v>
      </c>
      <c r="I336">
        <v>1.526262076132E-3</v>
      </c>
      <c r="J336">
        <f>_xlfn.XLOOKUP(Table2[[#This Row],[rxn]],Table7[rxn],Table7[flux],0)</f>
        <v>1.72278869137766</v>
      </c>
      <c r="K336">
        <f>Table2[[#This Row],[flux]]-Table2[[#This Row],[flux in mfs]]</f>
        <v>-1.721262429301528</v>
      </c>
      <c r="L336" t="b">
        <f>_xlfn.TEXTAFTER(Table2[[#This Row],[rxn]],"-",-1)="SPONT"</f>
        <v>0</v>
      </c>
      <c r="M336" t="str">
        <f>_xlfn.TEXTAFTER(Table2[[#This Row],[rxn]],"-",-1)</f>
        <v>UNKNOWN</v>
      </c>
      <c r="N336" t="str">
        <f>_xlfn.XLOOKUP("'PRO-"&amp;Table2[[#This Row],[enz]]&amp;"'",'[1]Sheet2 (2)'!$A:$A,'[1]Sheet2 (2)'!$B:$B,"")</f>
        <v/>
      </c>
    </row>
    <row r="337" spans="1:14" ht="17" x14ac:dyDescent="0.25">
      <c r="A337" s="1" t="s">
        <v>337</v>
      </c>
      <c r="B337" s="1" t="str">
        <f>_xlfn.TEXTBEFORE(Table7[[#This Row],[raw]]," ")</f>
        <v>RXN-IGPS_c_FWD-rt8196</v>
      </c>
      <c r="C337" s="1"/>
      <c r="D337" s="1">
        <f>_xlfn.NUMBERVALUE(_xlfn.TEXTAFTER(Table7[[#This Row],[raw]]," ",-1))</f>
        <v>4.3509670649226901</v>
      </c>
      <c r="G337" t="s">
        <v>3025</v>
      </c>
      <c r="H337" t="s">
        <v>2778</v>
      </c>
      <c r="I337">
        <v>1.526262076132E-3</v>
      </c>
      <c r="J337">
        <f>_xlfn.XLOOKUP(Table2[[#This Row],[rxn]],Table7[rxn],Table7[flux],0)</f>
        <v>1.72278869137766</v>
      </c>
      <c r="K337">
        <f>Table2[[#This Row],[flux]]-Table2[[#This Row],[flux in mfs]]</f>
        <v>-1.721262429301528</v>
      </c>
      <c r="L337" t="b">
        <f>_xlfn.TEXTAFTER(Table2[[#This Row],[rxn]],"-",-1)="SPONT"</f>
        <v>0</v>
      </c>
      <c r="M337" t="str">
        <f>_xlfn.TEXTAFTER(Table2[[#This Row],[rxn]],"-",-1)</f>
        <v>rt4281</v>
      </c>
      <c r="N337">
        <f>_xlfn.XLOOKUP("'PRO-"&amp;Table2[[#This Row],[enz]]&amp;"'",'[1]Sheet2 (2)'!$A:$A,'[1]Sheet2 (2)'!$B:$B,"")</f>
        <v>1</v>
      </c>
    </row>
    <row r="338" spans="1:14" ht="17" x14ac:dyDescent="0.25">
      <c r="A338" s="1" t="s">
        <v>338</v>
      </c>
      <c r="B338" s="1" t="str">
        <f>_xlfn.TEXTBEFORE(Table7[[#This Row],[raw]]," ")</f>
        <v>RXN-ILEt_c_m_FWD-SPONT</v>
      </c>
      <c r="C338" s="1"/>
      <c r="D338" s="1">
        <f>_xlfn.NUMBERVALUE(_xlfn.TEXTAFTER(Table7[[#This Row],[raw]]," ",-1))</f>
        <v>11.9723660835245</v>
      </c>
      <c r="G338" t="s">
        <v>3046</v>
      </c>
      <c r="H338" t="s">
        <v>2778</v>
      </c>
      <c r="I338">
        <v>1.526262076132E-3</v>
      </c>
      <c r="J338">
        <f>_xlfn.XLOOKUP(Table2[[#This Row],[rxn]],Table7[rxn],Table7[flux],0)</f>
        <v>1.72278869137766</v>
      </c>
      <c r="K338">
        <f>Table2[[#This Row],[flux]]-Table2[[#This Row],[flux in mfs]]</f>
        <v>-1.721262429301528</v>
      </c>
      <c r="L338" t="b">
        <f>_xlfn.TEXTAFTER(Table2[[#This Row],[rxn]],"-",-1)="SPONT"</f>
        <v>0</v>
      </c>
      <c r="M338" t="str">
        <f>_xlfn.TEXTAFTER(Table2[[#This Row],[rxn]],"-",-1)</f>
        <v>rt4281</v>
      </c>
      <c r="N338">
        <f>_xlfn.XLOOKUP("'PRO-"&amp;Table2[[#This Row],[enz]]&amp;"'",'[1]Sheet2 (2)'!$A:$A,'[1]Sheet2 (2)'!$B:$B,"")</f>
        <v>1</v>
      </c>
    </row>
    <row r="339" spans="1:14" ht="17" x14ac:dyDescent="0.25">
      <c r="A339" s="1" t="s">
        <v>339</v>
      </c>
      <c r="B339" s="1" t="str">
        <f>_xlfn.TEXTBEFORE(Table7[[#This Row],[raw]]," ")</f>
        <v>RXN-ILETA_m_REV-rt6242_m</v>
      </c>
      <c r="C339" s="1"/>
      <c r="D339" s="1">
        <f>_xlfn.NUMBERVALUE(_xlfn.TEXTAFTER(Table7[[#This Row],[raw]]," ",-1))</f>
        <v>11.9723660835245</v>
      </c>
      <c r="G339" t="s">
        <v>3176</v>
      </c>
      <c r="H339" t="s">
        <v>2778</v>
      </c>
      <c r="I339">
        <v>1.526262076132E-3</v>
      </c>
      <c r="J339">
        <f>_xlfn.XLOOKUP(Table2[[#This Row],[rxn]],Table7[rxn],Table7[flux],0)</f>
        <v>1.72278869137766</v>
      </c>
      <c r="K339">
        <f>Table2[[#This Row],[flux]]-Table2[[#This Row],[flux in mfs]]</f>
        <v>-1.721262429301528</v>
      </c>
      <c r="L339" t="b">
        <f>_xlfn.TEXTAFTER(Table2[[#This Row],[rxn]],"-",-1)="SPONT"</f>
        <v>0</v>
      </c>
      <c r="M339" t="str">
        <f>_xlfn.TEXTAFTER(Table2[[#This Row],[rxn]],"-",-1)</f>
        <v>rt2834</v>
      </c>
      <c r="N339">
        <f>_xlfn.XLOOKUP("'PRO-"&amp;Table2[[#This Row],[enz]]&amp;"'",'[1]Sheet2 (2)'!$A:$A,'[1]Sheet2 (2)'!$B:$B,"")</f>
        <v>1</v>
      </c>
    </row>
    <row r="340" spans="1:14" ht="17" x14ac:dyDescent="0.25">
      <c r="A340" s="1" t="s">
        <v>340</v>
      </c>
      <c r="B340" s="1" t="str">
        <f>_xlfn.TEXTBEFORE(Table7[[#This Row],[raw]]," ")</f>
        <v>RXN-ILETRS_c_FWD-rt5078</v>
      </c>
      <c r="C340" s="1"/>
      <c r="D340" s="1">
        <f>_xlfn.NUMBERVALUE(_xlfn.TEXTAFTER(Table7[[#This Row],[raw]]," ",-1))</f>
        <v>11.9723660835245</v>
      </c>
      <c r="G340" t="s">
        <v>3177</v>
      </c>
      <c r="H340" t="s">
        <v>2778</v>
      </c>
      <c r="I340">
        <v>1.526262076132E-3</v>
      </c>
      <c r="J340">
        <f>_xlfn.XLOOKUP(Table2[[#This Row],[rxn]],Table7[rxn],Table7[flux],0)</f>
        <v>1.72278869137766</v>
      </c>
      <c r="K340">
        <f>Table2[[#This Row],[flux]]-Table2[[#This Row],[flux in mfs]]</f>
        <v>-1.721262429301528</v>
      </c>
      <c r="L340" t="b">
        <f>_xlfn.TEXTAFTER(Table2[[#This Row],[rxn]],"-",-1)="SPONT"</f>
        <v>0</v>
      </c>
      <c r="M340" t="str">
        <f>_xlfn.TEXTAFTER(Table2[[#This Row],[rxn]],"-",-1)</f>
        <v>ALG1314</v>
      </c>
      <c r="N340" t="str">
        <f>_xlfn.XLOOKUP("'PRO-"&amp;Table2[[#This Row],[enz]]&amp;"'",'[1]Sheet2 (2)'!$A:$A,'[1]Sheet2 (2)'!$B:$B,"")</f>
        <v/>
      </c>
    </row>
    <row r="341" spans="1:14" ht="17" x14ac:dyDescent="0.25">
      <c r="A341" s="1" t="s">
        <v>341</v>
      </c>
      <c r="B341" s="1" t="str">
        <f>_xlfn.TEXTBEFORE(Table7[[#This Row],[raw]]," ")</f>
        <v>RXN-IMPC_c_FWD-rt4053</v>
      </c>
      <c r="C341" s="1"/>
      <c r="D341" s="1">
        <f>_xlfn.NUMBERVALUE(_xlfn.TEXTAFTER(Table7[[#This Row],[raw]]," ",-1))</f>
        <v>20.855768746703902</v>
      </c>
      <c r="G341" t="s">
        <v>3178</v>
      </c>
      <c r="H341" t="s">
        <v>2778</v>
      </c>
      <c r="I341">
        <v>1.526262076132E-3</v>
      </c>
      <c r="J341">
        <f>_xlfn.XLOOKUP(Table2[[#This Row],[rxn]],Table7[rxn],Table7[flux],0)</f>
        <v>1.72278869137766</v>
      </c>
      <c r="K341">
        <f>Table2[[#This Row],[flux]]-Table2[[#This Row],[flux in mfs]]</f>
        <v>-1.721262429301528</v>
      </c>
      <c r="L341" t="b">
        <f>_xlfn.TEXTAFTER(Table2[[#This Row],[rxn]],"-",-1)="SPONT"</f>
        <v>0</v>
      </c>
      <c r="M341" t="str">
        <f>_xlfn.TEXTAFTER(Table2[[#This Row],[rxn]],"-",-1)</f>
        <v>rt6298</v>
      </c>
      <c r="N341">
        <f>_xlfn.XLOOKUP("'PRO-"&amp;Table2[[#This Row],[enz]]&amp;"'",'[1]Sheet2 (2)'!$A:$A,'[1]Sheet2 (2)'!$B:$B,"")</f>
        <v>1</v>
      </c>
    </row>
    <row r="342" spans="1:14" ht="17" x14ac:dyDescent="0.25">
      <c r="A342" s="1" t="s">
        <v>342</v>
      </c>
      <c r="B342" s="1" t="str">
        <f>_xlfn.TEXTBEFORE(Table7[[#This Row],[raw]]," ")</f>
        <v>RXN-IMPD_c_FWD-rt0027</v>
      </c>
      <c r="C342" s="1"/>
      <c r="D342" s="1">
        <f>_xlfn.NUMBERVALUE(_xlfn.TEXTAFTER(Table7[[#This Row],[raw]]," ",-1))</f>
        <v>8.1205148244052907</v>
      </c>
      <c r="G342" t="s">
        <v>3179</v>
      </c>
      <c r="H342" t="s">
        <v>2778</v>
      </c>
      <c r="I342">
        <v>1.526262076132E-3</v>
      </c>
      <c r="J342">
        <f>_xlfn.XLOOKUP(Table2[[#This Row],[rxn]],Table7[rxn],Table7[flux],0)</f>
        <v>1.72278869137766</v>
      </c>
      <c r="K342">
        <f>Table2[[#This Row],[flux]]-Table2[[#This Row],[flux in mfs]]</f>
        <v>-1.721262429301528</v>
      </c>
      <c r="L342" t="b">
        <f>_xlfn.TEXTAFTER(Table2[[#This Row],[rxn]],"-",-1)="SPONT"</f>
        <v>0</v>
      </c>
      <c r="M342" t="str">
        <f>_xlfn.TEXTAFTER(Table2[[#This Row],[rxn]],"-",-1)</f>
        <v>rt1727</v>
      </c>
      <c r="N342">
        <f>_xlfn.XLOOKUP("'PRO-"&amp;Table2[[#This Row],[enz]]&amp;"'",'[1]Sheet2 (2)'!$A:$A,'[1]Sheet2 (2)'!$B:$B,"")</f>
        <v>1</v>
      </c>
    </row>
    <row r="343" spans="1:14" ht="17" x14ac:dyDescent="0.25">
      <c r="A343" s="1" t="s">
        <v>343</v>
      </c>
      <c r="B343" s="1" t="str">
        <f>_xlfn.TEXTBEFORE(Table7[[#This Row],[raw]]," ")</f>
        <v>RXN-INOSTt_c_rm_FWD-SPONT</v>
      </c>
      <c r="C343" s="1"/>
      <c r="D343" s="1">
        <f>_xlfn.NUMBERVALUE(_xlfn.TEXTAFTER(Table7[[#This Row],[raw]]," ",-1))</f>
        <v>5.2236009342834304</v>
      </c>
      <c r="G343" t="s">
        <v>3180</v>
      </c>
      <c r="H343" t="s">
        <v>2778</v>
      </c>
      <c r="I343">
        <v>1.526262076132E-3</v>
      </c>
      <c r="J343">
        <f>_xlfn.XLOOKUP(Table2[[#This Row],[rxn]],Table7[rxn],Table7[flux],0)</f>
        <v>1.72278869137766</v>
      </c>
      <c r="K343">
        <f>Table2[[#This Row],[flux]]-Table2[[#This Row],[flux in mfs]]</f>
        <v>-1.721262429301528</v>
      </c>
      <c r="L343" t="b">
        <f>_xlfn.TEXTAFTER(Table2[[#This Row],[rxn]],"-",-1)="SPONT"</f>
        <v>0</v>
      </c>
      <c r="M343" t="str">
        <f>_xlfn.TEXTAFTER(Table2[[#This Row],[rxn]],"-",-1)</f>
        <v>rt1727</v>
      </c>
      <c r="N343">
        <f>_xlfn.XLOOKUP("'PRO-"&amp;Table2[[#This Row],[enz]]&amp;"'",'[1]Sheet2 (2)'!$A:$A,'[1]Sheet2 (2)'!$B:$B,"")</f>
        <v>1</v>
      </c>
    </row>
    <row r="344" spans="1:14" ht="17" x14ac:dyDescent="0.25">
      <c r="A344" s="1" t="s">
        <v>344</v>
      </c>
      <c r="B344" s="1" t="str">
        <f>_xlfn.TEXTBEFORE(Table7[[#This Row],[raw]]," ")</f>
        <v>RXN-INOSTtps_e_FWD-rt4674</v>
      </c>
      <c r="C344" s="1"/>
      <c r="D344" s="1">
        <f>_xlfn.NUMBERVALUE(_xlfn.TEXTAFTER(Table7[[#This Row],[raw]]," ",-1))</f>
        <v>5.2236009342834304</v>
      </c>
      <c r="G344" t="s">
        <v>3181</v>
      </c>
      <c r="H344" t="s">
        <v>2778</v>
      </c>
      <c r="I344">
        <v>1.526262076132E-3</v>
      </c>
      <c r="J344">
        <f>_xlfn.XLOOKUP(Table2[[#This Row],[rxn]],Table7[rxn],Table7[flux],0)</f>
        <v>1.72278869137766</v>
      </c>
      <c r="K344">
        <f>Table2[[#This Row],[flux]]-Table2[[#This Row],[flux in mfs]]</f>
        <v>-1.721262429301528</v>
      </c>
      <c r="L344" t="b">
        <f>_xlfn.TEXTAFTER(Table2[[#This Row],[rxn]],"-",-1)="SPONT"</f>
        <v>0</v>
      </c>
      <c r="M344" t="str">
        <f>_xlfn.TEXTAFTER(Table2[[#This Row],[rxn]],"-",-1)</f>
        <v>rt1577</v>
      </c>
      <c r="N344">
        <f>_xlfn.XLOOKUP("'PRO-"&amp;Table2[[#This Row],[enz]]&amp;"'",'[1]Sheet2 (2)'!$A:$A,'[1]Sheet2 (2)'!$B:$B,"")</f>
        <v>1</v>
      </c>
    </row>
    <row r="345" spans="1:14" ht="17" x14ac:dyDescent="0.25">
      <c r="A345" s="1" t="s">
        <v>345</v>
      </c>
      <c r="B345" s="1" t="str">
        <f>_xlfn.TEXTBEFORE(Table7[[#This Row],[raw]]," ")</f>
        <v>RXN-IPCS_g_FWD-rt4559</v>
      </c>
      <c r="C345" s="1"/>
      <c r="D345" s="1">
        <f>_xlfn.NUMBERVALUE(_xlfn.TEXTAFTER(Table7[[#This Row],[raw]]," ",-1))</f>
        <v>0.89801775857439603</v>
      </c>
      <c r="G345" t="s">
        <v>3182</v>
      </c>
      <c r="H345" t="s">
        <v>2778</v>
      </c>
      <c r="I345">
        <v>1.526262076132E-3</v>
      </c>
      <c r="J345">
        <f>_xlfn.XLOOKUP(Table2[[#This Row],[rxn]],Table7[rxn],Table7[flux],0)</f>
        <v>1.72278869137766</v>
      </c>
      <c r="K345">
        <f>Table2[[#This Row],[flux]]-Table2[[#This Row],[flux in mfs]]</f>
        <v>-1.721262429301528</v>
      </c>
      <c r="L345" t="b">
        <f>_xlfn.TEXTAFTER(Table2[[#This Row],[rxn]],"-",-1)="SPONT"</f>
        <v>0</v>
      </c>
      <c r="M345" t="str">
        <f>_xlfn.TEXTAFTER(Table2[[#This Row],[rxn]],"-",-1)</f>
        <v>rt1577</v>
      </c>
      <c r="N345">
        <f>_xlfn.XLOOKUP("'PRO-"&amp;Table2[[#This Row],[enz]]&amp;"'",'[1]Sheet2 (2)'!$A:$A,'[1]Sheet2 (2)'!$B:$B,"")</f>
        <v>1</v>
      </c>
    </row>
    <row r="346" spans="1:14" ht="17" x14ac:dyDescent="0.25">
      <c r="A346" s="1" t="s">
        <v>346</v>
      </c>
      <c r="B346" s="1" t="str">
        <f>_xlfn.TEXTBEFORE(Table7[[#This Row],[raw]]," ")</f>
        <v>RXN-IPDDI_c_FWD-rt7835</v>
      </c>
      <c r="C346" s="1"/>
      <c r="D346" s="1">
        <f>_xlfn.NUMBERVALUE(_xlfn.TEXTAFTER(Table7[[#This Row],[raw]]," ",-1))</f>
        <v>24.5305405937202</v>
      </c>
      <c r="G346" t="s">
        <v>3255</v>
      </c>
      <c r="H346" t="s">
        <v>2778</v>
      </c>
      <c r="I346">
        <v>1.526262076132E-3</v>
      </c>
      <c r="J346">
        <f>_xlfn.XLOOKUP(Table2[[#This Row],[rxn]],Table7[rxn],Table7[flux],0)</f>
        <v>1.72278869137766</v>
      </c>
      <c r="K346">
        <f>Table2[[#This Row],[flux]]-Table2[[#This Row],[flux in mfs]]</f>
        <v>-1.721262429301528</v>
      </c>
      <c r="L346" t="b">
        <f>_xlfn.TEXTAFTER(Table2[[#This Row],[rxn]],"-",-1)="SPONT"</f>
        <v>0</v>
      </c>
      <c r="M346" t="str">
        <f>_xlfn.TEXTAFTER(Table2[[#This Row],[rxn]],"-",-1)</f>
        <v>rt4281</v>
      </c>
      <c r="N346">
        <f>_xlfn.XLOOKUP("'PRO-"&amp;Table2[[#This Row],[enz]]&amp;"'",'[1]Sheet2 (2)'!$A:$A,'[1]Sheet2 (2)'!$B:$B,"")</f>
        <v>1</v>
      </c>
    </row>
    <row r="347" spans="1:14" ht="17" x14ac:dyDescent="0.25">
      <c r="A347" s="1" t="s">
        <v>347</v>
      </c>
      <c r="B347" s="1" t="str">
        <f>_xlfn.TEXTBEFORE(Table7[[#This Row],[raw]]," ")</f>
        <v>RXN-IPDPt_c_l_REV-UNKNOWN</v>
      </c>
      <c r="C347" s="1"/>
      <c r="D347" s="1">
        <f>_xlfn.NUMBERVALUE(_xlfn.TEXTAFTER(Table7[[#This Row],[raw]]," ",-1))</f>
        <v>25.841830370665001</v>
      </c>
      <c r="G347" t="s">
        <v>3264</v>
      </c>
      <c r="H347" t="s">
        <v>2778</v>
      </c>
      <c r="I347">
        <v>1.526262076132E-3</v>
      </c>
      <c r="J347">
        <f>_xlfn.XLOOKUP(Table2[[#This Row],[rxn]],Table7[rxn],Table7[flux],0)</f>
        <v>1.72278869137766</v>
      </c>
      <c r="K347">
        <f>Table2[[#This Row],[flux]]-Table2[[#This Row],[flux in mfs]]</f>
        <v>-1.721262429301528</v>
      </c>
      <c r="L347" t="b">
        <f>_xlfn.TEXTAFTER(Table2[[#This Row],[rxn]],"-",-1)="SPONT"</f>
        <v>0</v>
      </c>
      <c r="M347" t="str">
        <f>_xlfn.TEXTAFTER(Table2[[#This Row],[rxn]],"-",-1)</f>
        <v>rt4281</v>
      </c>
      <c r="N347">
        <f>_xlfn.XLOOKUP("'PRO-"&amp;Table2[[#This Row],[enz]]&amp;"'",'[1]Sheet2 (2)'!$A:$A,'[1]Sheet2 (2)'!$B:$B,"")</f>
        <v>1</v>
      </c>
    </row>
    <row r="348" spans="1:14" ht="17" x14ac:dyDescent="0.25">
      <c r="A348" s="1" t="s">
        <v>348</v>
      </c>
      <c r="B348" s="1" t="str">
        <f>_xlfn.TEXTBEFORE(Table7[[#This Row],[raw]]," ")</f>
        <v>RXN-IPMD_c_FWD-rt5526</v>
      </c>
      <c r="C348" s="1"/>
      <c r="D348" s="1">
        <f>_xlfn.NUMBERVALUE(_xlfn.TEXTAFTER(Table7[[#This Row],[raw]]," ",-1))</f>
        <v>31.518949321272601</v>
      </c>
      <c r="G348" t="s">
        <v>3265</v>
      </c>
      <c r="H348" t="s">
        <v>2778</v>
      </c>
      <c r="I348">
        <v>1.526262076132E-3</v>
      </c>
      <c r="J348">
        <f>_xlfn.XLOOKUP(Table2[[#This Row],[rxn]],Table7[rxn],Table7[flux],0)</f>
        <v>1.72278869137766</v>
      </c>
      <c r="K348">
        <f>Table2[[#This Row],[flux]]-Table2[[#This Row],[flux in mfs]]</f>
        <v>-1.721262429301528</v>
      </c>
      <c r="L348" t="b">
        <f>_xlfn.TEXTAFTER(Table2[[#This Row],[rxn]],"-",-1)="SPONT"</f>
        <v>0</v>
      </c>
      <c r="M348" t="str">
        <f>_xlfn.TEXTAFTER(Table2[[#This Row],[rxn]],"-",-1)</f>
        <v>rt4281</v>
      </c>
      <c r="N348">
        <f>_xlfn.XLOOKUP("'PRO-"&amp;Table2[[#This Row],[enz]]&amp;"'",'[1]Sheet2 (2)'!$A:$A,'[1]Sheet2 (2)'!$B:$B,"")</f>
        <v>1</v>
      </c>
    </row>
    <row r="349" spans="1:14" ht="17" x14ac:dyDescent="0.25">
      <c r="A349" s="1" t="s">
        <v>349</v>
      </c>
      <c r="B349" s="1" t="str">
        <f>_xlfn.TEXTBEFORE(Table7[[#This Row],[raw]]," ")</f>
        <v>RXN-IPPMIa_c_REV-rt6546</v>
      </c>
      <c r="C349" s="1"/>
      <c r="D349" s="1">
        <f>_xlfn.NUMBERVALUE(_xlfn.TEXTAFTER(Table7[[#This Row],[raw]]," ",-1))</f>
        <v>31.518949321272601</v>
      </c>
      <c r="G349" t="s">
        <v>3266</v>
      </c>
      <c r="H349" t="s">
        <v>2778</v>
      </c>
      <c r="I349">
        <v>1.526262076132E-3</v>
      </c>
      <c r="J349">
        <f>_xlfn.XLOOKUP(Table2[[#This Row],[rxn]],Table7[rxn],Table7[flux],0)</f>
        <v>1.72278869137766</v>
      </c>
      <c r="K349">
        <f>Table2[[#This Row],[flux]]-Table2[[#This Row],[flux in mfs]]</f>
        <v>-1.721262429301528</v>
      </c>
      <c r="L349" t="b">
        <f>_xlfn.TEXTAFTER(Table2[[#This Row],[rxn]],"-",-1)="SPONT"</f>
        <v>0</v>
      </c>
      <c r="M349" t="str">
        <f>_xlfn.TEXTAFTER(Table2[[#This Row],[rxn]],"-",-1)</f>
        <v>rt4281</v>
      </c>
      <c r="N349">
        <f>_xlfn.XLOOKUP("'PRO-"&amp;Table2[[#This Row],[enz]]&amp;"'",'[1]Sheet2 (2)'!$A:$A,'[1]Sheet2 (2)'!$B:$B,"")</f>
        <v>1</v>
      </c>
    </row>
    <row r="350" spans="1:14" ht="17" x14ac:dyDescent="0.25">
      <c r="A350" s="1" t="s">
        <v>350</v>
      </c>
      <c r="B350" s="1" t="str">
        <f>_xlfn.TEXTBEFORE(Table7[[#This Row],[raw]]," ")</f>
        <v>RXN-IPPMIb_c_REV-rt6546</v>
      </c>
      <c r="C350" s="1"/>
      <c r="D350" s="1">
        <f>_xlfn.NUMBERVALUE(_xlfn.TEXTAFTER(Table7[[#This Row],[raw]]," ",-1))</f>
        <v>31.518949321272601</v>
      </c>
      <c r="G350" t="s">
        <v>3267</v>
      </c>
      <c r="H350" t="s">
        <v>2778</v>
      </c>
      <c r="I350">
        <v>1.526262076132E-3</v>
      </c>
      <c r="J350">
        <f>_xlfn.XLOOKUP(Table2[[#This Row],[rxn]],Table7[rxn],Table7[flux],0)</f>
        <v>1.72278869137766</v>
      </c>
      <c r="K350">
        <f>Table2[[#This Row],[flux]]-Table2[[#This Row],[flux in mfs]]</f>
        <v>-1.721262429301528</v>
      </c>
      <c r="L350" t="b">
        <f>_xlfn.TEXTAFTER(Table2[[#This Row],[rxn]],"-",-1)="SPONT"</f>
        <v>0</v>
      </c>
      <c r="M350" t="str">
        <f>_xlfn.TEXTAFTER(Table2[[#This Row],[rxn]],"-",-1)</f>
        <v>rt4281</v>
      </c>
      <c r="N350">
        <f>_xlfn.XLOOKUP("'PRO-"&amp;Table2[[#This Row],[enz]]&amp;"'",'[1]Sheet2 (2)'!$A:$A,'[1]Sheet2 (2)'!$B:$B,"")</f>
        <v>1</v>
      </c>
    </row>
    <row r="351" spans="1:14" ht="17" x14ac:dyDescent="0.25">
      <c r="A351" s="1" t="s">
        <v>351</v>
      </c>
      <c r="B351" s="1" t="str">
        <f>_xlfn.TEXTBEFORE(Table7[[#This Row],[raw]]," ")</f>
        <v>RXN-IPPS_c_FWD-rt7120</v>
      </c>
      <c r="C351" s="1"/>
      <c r="D351" s="1">
        <f>_xlfn.NUMBERVALUE(_xlfn.TEXTAFTER(Table7[[#This Row],[raw]]," ",-1))</f>
        <v>31.518949321272601</v>
      </c>
      <c r="G351" t="s">
        <v>3276</v>
      </c>
      <c r="H351" t="s">
        <v>2778</v>
      </c>
      <c r="I351">
        <v>1.526262076132E-3</v>
      </c>
      <c r="J351">
        <f>_xlfn.XLOOKUP(Table2[[#This Row],[rxn]],Table7[rxn],Table7[flux],0)</f>
        <v>1.72278869137766</v>
      </c>
      <c r="K351">
        <f>Table2[[#This Row],[flux]]-Table2[[#This Row],[flux in mfs]]</f>
        <v>-1.721262429301528</v>
      </c>
      <c r="L351" t="b">
        <f>_xlfn.TEXTAFTER(Table2[[#This Row],[rxn]],"-",-1)="SPONT"</f>
        <v>0</v>
      </c>
      <c r="M351" t="str">
        <f>_xlfn.TEXTAFTER(Table2[[#This Row],[rxn]],"-",-1)</f>
        <v>rt4281</v>
      </c>
      <c r="N351">
        <f>_xlfn.XLOOKUP("'PRO-"&amp;Table2[[#This Row],[enz]]&amp;"'",'[1]Sheet2 (2)'!$A:$A,'[1]Sheet2 (2)'!$B:$B,"")</f>
        <v>1</v>
      </c>
    </row>
    <row r="352" spans="1:14" ht="17" x14ac:dyDescent="0.25">
      <c r="A352" s="1" t="s">
        <v>352</v>
      </c>
      <c r="B352" s="1" t="str">
        <f>_xlfn.TEXTBEFORE(Table7[[#This Row],[raw]]," ")</f>
        <v>RXN-KARA1i_m_FWD-rt0808</v>
      </c>
      <c r="C352" s="1"/>
      <c r="D352" s="1">
        <f>_xlfn.NUMBERVALUE(_xlfn.TEXTAFTER(Table7[[#This Row],[raw]]," ",-1))</f>
        <v>52.251187404537497</v>
      </c>
      <c r="G352" t="s">
        <v>3277</v>
      </c>
      <c r="H352" t="s">
        <v>2778</v>
      </c>
      <c r="I352">
        <v>1.526262076132E-3</v>
      </c>
      <c r="J352">
        <f>_xlfn.XLOOKUP(Table2[[#This Row],[rxn]],Table7[rxn],Table7[flux],0)</f>
        <v>1.72278869137766</v>
      </c>
      <c r="K352">
        <f>Table2[[#This Row],[flux]]-Table2[[#This Row],[flux in mfs]]</f>
        <v>-1.721262429301528</v>
      </c>
      <c r="L352" t="b">
        <f>_xlfn.TEXTAFTER(Table2[[#This Row],[rxn]],"-",-1)="SPONT"</f>
        <v>0</v>
      </c>
      <c r="M352" t="str">
        <f>_xlfn.TEXTAFTER(Table2[[#This Row],[rxn]],"-",-1)</f>
        <v>rt4281</v>
      </c>
      <c r="N352">
        <f>_xlfn.XLOOKUP("'PRO-"&amp;Table2[[#This Row],[enz]]&amp;"'",'[1]Sheet2 (2)'!$A:$A,'[1]Sheet2 (2)'!$B:$B,"")</f>
        <v>1</v>
      </c>
    </row>
    <row r="353" spans="1:14" ht="17" x14ac:dyDescent="0.25">
      <c r="A353" s="1" t="s">
        <v>353</v>
      </c>
      <c r="B353" s="1" t="str">
        <f>_xlfn.TEXTBEFORE(Table7[[#This Row],[raw]]," ")</f>
        <v>RXN-KARA2i_m_FWD-rt0808</v>
      </c>
      <c r="C353" s="1"/>
      <c r="D353" s="1">
        <f>_xlfn.NUMBERVALUE(_xlfn.TEXTAFTER(Table7[[#This Row],[raw]]," ",-1))</f>
        <v>11.9723660835245</v>
      </c>
      <c r="G353" t="s">
        <v>3278</v>
      </c>
      <c r="H353" t="s">
        <v>2778</v>
      </c>
      <c r="I353">
        <v>1.526262076132E-3</v>
      </c>
      <c r="J353">
        <f>_xlfn.XLOOKUP(Table2[[#This Row],[rxn]],Table7[rxn],Table7[flux],0)</f>
        <v>1.72278869137766</v>
      </c>
      <c r="K353">
        <f>Table2[[#This Row],[flux]]-Table2[[#This Row],[flux in mfs]]</f>
        <v>-1.721262429301528</v>
      </c>
      <c r="L353" t="b">
        <f>_xlfn.TEXTAFTER(Table2[[#This Row],[rxn]],"-",-1)="SPONT"</f>
        <v>0</v>
      </c>
      <c r="M353" t="str">
        <f>_xlfn.TEXTAFTER(Table2[[#This Row],[rxn]],"-",-1)</f>
        <v>rt4281</v>
      </c>
      <c r="N353">
        <f>_xlfn.XLOOKUP("'PRO-"&amp;Table2[[#This Row],[enz]]&amp;"'",'[1]Sheet2 (2)'!$A:$A,'[1]Sheet2 (2)'!$B:$B,"")</f>
        <v>1</v>
      </c>
    </row>
    <row r="354" spans="1:14" ht="17" x14ac:dyDescent="0.25">
      <c r="A354" s="1" t="s">
        <v>354</v>
      </c>
      <c r="B354" s="1" t="str">
        <f>_xlfn.TEXTBEFORE(Table7[[#This Row],[raw]]," ")</f>
        <v>RXN-Kt_c_e_FWD-UNKNOWN</v>
      </c>
      <c r="C354" s="1"/>
      <c r="D354" s="1">
        <f>_xlfn.NUMBERVALUE(_xlfn.TEXTAFTER(Table7[[#This Row],[raw]]," ",-1))</f>
        <v>67.081817464870198</v>
      </c>
      <c r="G354" t="s">
        <v>3279</v>
      </c>
      <c r="H354" t="s">
        <v>2778</v>
      </c>
      <c r="I354">
        <v>1.526262076132E-3</v>
      </c>
      <c r="J354">
        <f>_xlfn.XLOOKUP(Table2[[#This Row],[rxn]],Table7[rxn],Table7[flux],0)</f>
        <v>1.72278869137766</v>
      </c>
      <c r="K354">
        <f>Table2[[#This Row],[flux]]-Table2[[#This Row],[flux in mfs]]</f>
        <v>-1.721262429301528</v>
      </c>
      <c r="L354" t="b">
        <f>_xlfn.TEXTAFTER(Table2[[#This Row],[rxn]],"-",-1)="SPONT"</f>
        <v>0</v>
      </c>
      <c r="M354" t="str">
        <f>_xlfn.TEXTAFTER(Table2[[#This Row],[rxn]],"-",-1)</f>
        <v>rt4281</v>
      </c>
      <c r="N354">
        <f>_xlfn.XLOOKUP("'PRO-"&amp;Table2[[#This Row],[enz]]&amp;"'",'[1]Sheet2 (2)'!$A:$A,'[1]Sheet2 (2)'!$B:$B,"")</f>
        <v>1</v>
      </c>
    </row>
    <row r="355" spans="1:14" ht="17" x14ac:dyDescent="0.25">
      <c r="A355" s="1" t="s">
        <v>355</v>
      </c>
      <c r="B355" s="1" t="str">
        <f>_xlfn.TEXTBEFORE(Table7[[#This Row],[raw]]," ")</f>
        <v>RXN-LEUTA_c_REV-rt5646</v>
      </c>
      <c r="C355" s="1"/>
      <c r="D355" s="1">
        <f>_xlfn.NUMBERVALUE(_xlfn.TEXTAFTER(Table7[[#This Row],[raw]]," ",-1))</f>
        <v>31.518949321272601</v>
      </c>
      <c r="G355" t="s">
        <v>4744</v>
      </c>
      <c r="H355" t="s">
        <v>2778</v>
      </c>
      <c r="I355">
        <v>1.526262076132E-3</v>
      </c>
      <c r="J355">
        <f>_xlfn.XLOOKUP(Table2[[#This Row],[rxn]],Table7[rxn],Table7[flux],0)</f>
        <v>1.72278869137766</v>
      </c>
      <c r="K355">
        <f>Table2[[#This Row],[flux]]-Table2[[#This Row],[flux in mfs]]</f>
        <v>-1.721262429301528</v>
      </c>
      <c r="L355" t="b">
        <f>_xlfn.TEXTAFTER(Table2[[#This Row],[rxn]],"-",-1)="SPONT"</f>
        <v>0</v>
      </c>
      <c r="M355" t="str">
        <f>_xlfn.TEXTAFTER(Table2[[#This Row],[rxn]],"-",-1)</f>
        <v>CARB2</v>
      </c>
      <c r="N355" t="str">
        <f>_xlfn.XLOOKUP("'PRO-"&amp;Table2[[#This Row],[enz]]&amp;"'",'[1]Sheet2 (2)'!$A:$A,'[1]Sheet2 (2)'!$B:$B,"")</f>
        <v/>
      </c>
    </row>
    <row r="356" spans="1:14" ht="17" x14ac:dyDescent="0.25">
      <c r="A356" s="1" t="s">
        <v>356</v>
      </c>
      <c r="B356" s="1" t="str">
        <f>_xlfn.TEXTBEFORE(Table7[[#This Row],[raw]]," ")</f>
        <v>RXN-LEUTRS_c_FWD-rt1776</v>
      </c>
      <c r="C356" s="1"/>
      <c r="D356" s="1">
        <f>_xlfn.NUMBERVALUE(_xlfn.TEXTAFTER(Table7[[#This Row],[raw]]," ",-1))</f>
        <v>31.518949321272601</v>
      </c>
      <c r="G356" t="s">
        <v>3268</v>
      </c>
      <c r="H356" t="s">
        <v>2778</v>
      </c>
      <c r="I356">
        <v>1.356677401006E-3</v>
      </c>
      <c r="J356">
        <f>_xlfn.XLOOKUP(Table2[[#This Row],[rxn]],Table7[rxn],Table7[flux],0)</f>
        <v>1.5313677256690299</v>
      </c>
      <c r="K356">
        <f>Table2[[#This Row],[flux]]-Table2[[#This Row],[flux in mfs]]</f>
        <v>-1.5300110482680238</v>
      </c>
      <c r="L356" t="b">
        <f>_xlfn.TEXTAFTER(Table2[[#This Row],[rxn]],"-",-1)="SPONT"</f>
        <v>0</v>
      </c>
      <c r="M356" t="str">
        <f>_xlfn.TEXTAFTER(Table2[[#This Row],[rxn]],"-",-1)</f>
        <v>rt4281</v>
      </c>
      <c r="N356">
        <f>_xlfn.XLOOKUP("'PRO-"&amp;Table2[[#This Row],[enz]]&amp;"'",'[1]Sheet2 (2)'!$A:$A,'[1]Sheet2 (2)'!$B:$B,"")</f>
        <v>1</v>
      </c>
    </row>
    <row r="357" spans="1:14" ht="17" x14ac:dyDescent="0.25">
      <c r="A357" s="1" t="s">
        <v>357</v>
      </c>
      <c r="B357" s="1" t="str">
        <f>_xlfn.TEXTBEFORE(Table7[[#This Row],[raw]]," ")</f>
        <v>RXN-LINOCOAt_c_l_REV-UNKNOWN</v>
      </c>
      <c r="C357" s="1"/>
      <c r="D357" s="1">
        <f>_xlfn.NUMBERVALUE(_xlfn.TEXTAFTER(Table7[[#This Row],[raw]]," ",-1))</f>
        <v>6.5326000693880001E-3</v>
      </c>
      <c r="G357" t="s">
        <v>4759</v>
      </c>
      <c r="H357" t="s">
        <v>2778</v>
      </c>
      <c r="I357">
        <v>1.2449899222479999E-3</v>
      </c>
      <c r="J357">
        <f>_xlfn.XLOOKUP(Table2[[#This Row],[rxn]],Table7[rxn],Table7[flux],0)</f>
        <v>1.4052989931872799</v>
      </c>
      <c r="K357">
        <f>Table2[[#This Row],[flux]]-Table2[[#This Row],[flux in mfs]]</f>
        <v>-1.4040540032650319</v>
      </c>
      <c r="L357" t="b">
        <f>_xlfn.TEXTAFTER(Table2[[#This Row],[rxn]],"-",-1)="SPONT"</f>
        <v>0</v>
      </c>
      <c r="M357" t="str">
        <f>_xlfn.TEXTAFTER(Table2[[#This Row],[rxn]],"-",-1)</f>
        <v>LIPID2</v>
      </c>
      <c r="N357" t="str">
        <f>_xlfn.XLOOKUP("'PRO-"&amp;Table2[[#This Row],[enz]]&amp;"'",'[1]Sheet2 (2)'!$A:$A,'[1]Sheet2 (2)'!$B:$B,"")</f>
        <v/>
      </c>
    </row>
    <row r="358" spans="1:14" ht="17" x14ac:dyDescent="0.25">
      <c r="A358" s="1" t="s">
        <v>358</v>
      </c>
      <c r="B358" s="1" t="str">
        <f>_xlfn.TEXTBEFORE(Table7[[#This Row],[raw]]," ")</f>
        <v>RXN-LINOCOAt_c_rm_FWD-UNKNOWN</v>
      </c>
      <c r="C358" s="1"/>
      <c r="D358" s="1">
        <f>_xlfn.NUMBERVALUE(_xlfn.TEXTAFTER(Table7[[#This Row],[raw]]," ",-1))</f>
        <v>6.5326000693880001E-3</v>
      </c>
      <c r="G358" t="s">
        <v>3269</v>
      </c>
      <c r="H358" t="s">
        <v>2778</v>
      </c>
      <c r="I358">
        <v>1.18709272588E-3</v>
      </c>
      <c r="J358">
        <f>_xlfn.XLOOKUP(Table2[[#This Row],[rxn]],Table7[rxn],Table7[flux],0)</f>
        <v>1.3399467599604</v>
      </c>
      <c r="K358">
        <f>Table2[[#This Row],[flux]]-Table2[[#This Row],[flux in mfs]]</f>
        <v>-1.3387596672345201</v>
      </c>
      <c r="L358" t="b">
        <f>_xlfn.TEXTAFTER(Table2[[#This Row],[rxn]],"-",-1)="SPONT"</f>
        <v>0</v>
      </c>
      <c r="M358" t="str">
        <f>_xlfn.TEXTAFTER(Table2[[#This Row],[rxn]],"-",-1)</f>
        <v>rt4281</v>
      </c>
      <c r="N358">
        <f>_xlfn.XLOOKUP("'PRO-"&amp;Table2[[#This Row],[enz]]&amp;"'",'[1]Sheet2 (2)'!$A:$A,'[1]Sheet2 (2)'!$B:$B,"")</f>
        <v>1</v>
      </c>
    </row>
    <row r="359" spans="1:14" ht="17" x14ac:dyDescent="0.25">
      <c r="A359" s="1" t="s">
        <v>359</v>
      </c>
      <c r="B359" s="1" t="str">
        <f>_xlfn.TEXTBEFORE(Table7[[#This Row],[raw]]," ")</f>
        <v>RXN-LINOEAt_c_l_FWD-UNKNOWN</v>
      </c>
      <c r="C359" s="1"/>
      <c r="D359" s="1">
        <f>_xlfn.NUMBERVALUE(_xlfn.TEXTAFTER(Table7[[#This Row],[raw]]," ",-1))</f>
        <v>1.2084928435453E-2</v>
      </c>
      <c r="G359" t="s">
        <v>4772</v>
      </c>
      <c r="H359" t="s">
        <v>2778</v>
      </c>
      <c r="I359">
        <v>1.1018313536210001E-3</v>
      </c>
      <c r="J359">
        <f>_xlfn.XLOOKUP(Table2[[#This Row],[rxn]],Table7[rxn],Table7[flux],0)</f>
        <v>1.2437068479315101</v>
      </c>
      <c r="K359">
        <f>Table2[[#This Row],[flux]]-Table2[[#This Row],[flux in mfs]]</f>
        <v>-1.242605016577889</v>
      </c>
      <c r="L359" t="b">
        <f>_xlfn.TEXTAFTER(Table2[[#This Row],[rxn]],"-",-1)="SPONT"</f>
        <v>0</v>
      </c>
      <c r="M359" t="str">
        <f>_xlfn.TEXTAFTER(Table2[[#This Row],[rxn]],"-",-1)</f>
        <v>DNA</v>
      </c>
      <c r="N359" t="str">
        <f>_xlfn.XLOOKUP("'PRO-"&amp;Table2[[#This Row],[enz]]&amp;"'",'[1]Sheet2 (2)'!$A:$A,'[1]Sheet2 (2)'!$B:$B,"")</f>
        <v/>
      </c>
    </row>
    <row r="360" spans="1:14" ht="17" x14ac:dyDescent="0.25">
      <c r="A360" s="1" t="s">
        <v>360</v>
      </c>
      <c r="B360" s="1" t="str">
        <f>_xlfn.TEXTBEFORE(Table7[[#This Row],[raw]]," ")</f>
        <v>RXN-LINOLNCOAt_c_l_FWD-UNKNOWN</v>
      </c>
      <c r="C360" s="1"/>
      <c r="D360" s="1">
        <f>_xlfn.NUMBERVALUE(_xlfn.TEXTAFTER(Table7[[#This Row],[raw]]," ",-1))</f>
        <v>1.3677251361050001E-3</v>
      </c>
      <c r="G360" t="s">
        <v>3173</v>
      </c>
      <c r="H360" t="s">
        <v>2778</v>
      </c>
      <c r="I360">
        <v>1.090228817475E-3</v>
      </c>
      <c r="J360">
        <f>_xlfn.XLOOKUP(Table2[[#This Row],[rxn]],Table7[rxn],Table7[flux],0)</f>
        <v>1.2306103303828</v>
      </c>
      <c r="K360">
        <f>Table2[[#This Row],[flux]]-Table2[[#This Row],[flux in mfs]]</f>
        <v>-1.229520101565325</v>
      </c>
      <c r="L360" t="b">
        <f>_xlfn.TEXTAFTER(Table2[[#This Row],[rxn]],"-",-1)="SPONT"</f>
        <v>0</v>
      </c>
      <c r="M360" t="str">
        <f>_xlfn.TEXTAFTER(Table2[[#This Row],[rxn]],"-",-1)</f>
        <v>rt7311</v>
      </c>
      <c r="N360">
        <f>_xlfn.XLOOKUP("'PRO-"&amp;Table2[[#This Row],[enz]]&amp;"'",'[1]Sheet2 (2)'!$A:$A,'[1]Sheet2 (2)'!$B:$B,"")</f>
        <v>1</v>
      </c>
    </row>
    <row r="361" spans="1:14" ht="17" x14ac:dyDescent="0.25">
      <c r="A361" s="1" t="s">
        <v>361</v>
      </c>
      <c r="B361" s="1" t="str">
        <f>_xlfn.TEXTBEFORE(Table7[[#This Row],[raw]]," ")</f>
        <v>RXN-LINOLNCOAt_c_rm_REV-UNKNOWN</v>
      </c>
      <c r="C361" s="1"/>
      <c r="D361" s="1">
        <f>_xlfn.NUMBERVALUE(_xlfn.TEXTAFTER(Table7[[#This Row],[raw]]," ",-1))</f>
        <v>1.3677251361050001E-3</v>
      </c>
      <c r="G361" t="s">
        <v>3302</v>
      </c>
      <c r="H361" t="s">
        <v>2778</v>
      </c>
      <c r="I361">
        <v>1.090228817475E-3</v>
      </c>
      <c r="J361">
        <f>_xlfn.XLOOKUP(Table2[[#This Row],[rxn]],Table7[rxn],Table7[flux],0)</f>
        <v>1.2306103303828</v>
      </c>
      <c r="K361">
        <f>Table2[[#This Row],[flux]]-Table2[[#This Row],[flux in mfs]]</f>
        <v>-1.229520101565325</v>
      </c>
      <c r="L361" t="b">
        <f>_xlfn.TEXTAFTER(Table2[[#This Row],[rxn]],"-",-1)="SPONT"</f>
        <v>0</v>
      </c>
      <c r="M361" t="str">
        <f>_xlfn.TEXTAFTER(Table2[[#This Row],[rxn]],"-",-1)</f>
        <v>RNR124</v>
      </c>
      <c r="N361" t="str">
        <f>_xlfn.XLOOKUP("'PRO-"&amp;Table2[[#This Row],[enz]]&amp;"'",'[1]Sheet2 (2)'!$A:$A,'[1]Sheet2 (2)'!$B:$B,"")</f>
        <v/>
      </c>
    </row>
    <row r="362" spans="1:14" ht="17" x14ac:dyDescent="0.25">
      <c r="A362" s="1" t="s">
        <v>362</v>
      </c>
      <c r="B362" s="1" t="str">
        <f>_xlfn.TEXTBEFORE(Table7[[#This Row],[raw]]," ")</f>
        <v>RXN-LNS14DMy_c_FWD-ERG11NCP1</v>
      </c>
      <c r="C362" s="1"/>
      <c r="D362" s="1">
        <f>_xlfn.NUMBERVALUE(_xlfn.TEXTAFTER(Table7[[#This Row],[raw]]," ",-1))</f>
        <v>11.3983196523653</v>
      </c>
      <c r="G362" t="s">
        <v>4775</v>
      </c>
      <c r="H362" t="s">
        <v>2778</v>
      </c>
      <c r="I362">
        <v>1.090228817475E-3</v>
      </c>
      <c r="J362">
        <f>_xlfn.XLOOKUP(Table2[[#This Row],[rxn]],Table7[rxn],Table7[flux],0)</f>
        <v>1.2306103303828</v>
      </c>
      <c r="K362">
        <f>Table2[[#This Row],[flux]]-Table2[[#This Row],[flux in mfs]]</f>
        <v>-1.229520101565325</v>
      </c>
      <c r="L362" t="b">
        <f>_xlfn.TEXTAFTER(Table2[[#This Row],[rxn]],"-",-1)="SPONT"</f>
        <v>0</v>
      </c>
      <c r="M362" t="str">
        <f>_xlfn.TEXTAFTER(Table2[[#This Row],[rxn]],"-",-1)</f>
        <v>DNA3</v>
      </c>
      <c r="N362" t="str">
        <f>_xlfn.XLOOKUP("'PRO-"&amp;Table2[[#This Row],[enz]]&amp;"'",'[1]Sheet2 (2)'!$A:$A,'[1]Sheet2 (2)'!$B:$B,"")</f>
        <v/>
      </c>
    </row>
    <row r="363" spans="1:14" ht="17" x14ac:dyDescent="0.25">
      <c r="A363" s="1" t="s">
        <v>363</v>
      </c>
      <c r="B363" s="1" t="str">
        <f>_xlfn.TEXTBEFORE(Table7[[#This Row],[raw]]," ")</f>
        <v>RXN-LNSTLS_c_FWD-rt0872</v>
      </c>
      <c r="C363" s="1"/>
      <c r="D363" s="1">
        <f>_xlfn.NUMBERVALUE(_xlfn.TEXTAFTER(Table7[[#This Row],[raw]]," ",-1))</f>
        <v>11.3983196523653</v>
      </c>
      <c r="G363" t="s">
        <v>3174</v>
      </c>
      <c r="H363" t="s">
        <v>2778</v>
      </c>
      <c r="I363">
        <v>1.0902270515040001E-3</v>
      </c>
      <c r="J363">
        <f>_xlfn.XLOOKUP(Table2[[#This Row],[rxn]],Table7[rxn],Table7[flux],0)</f>
        <v>1.23060833701979</v>
      </c>
      <c r="K363">
        <f>Table2[[#This Row],[flux]]-Table2[[#This Row],[flux in mfs]]</f>
        <v>-1.2295181099682859</v>
      </c>
      <c r="L363" t="b">
        <f>_xlfn.TEXTAFTER(Table2[[#This Row],[rxn]],"-",-1)="SPONT"</f>
        <v>0</v>
      </c>
      <c r="M363" t="str">
        <f>_xlfn.TEXTAFTER(Table2[[#This Row],[rxn]],"-",-1)</f>
        <v>rt7311</v>
      </c>
      <c r="N363">
        <f>_xlfn.XLOOKUP("'PRO-"&amp;Table2[[#This Row],[enz]]&amp;"'",'[1]Sheet2 (2)'!$A:$A,'[1]Sheet2 (2)'!$B:$B,"")</f>
        <v>1</v>
      </c>
    </row>
    <row r="364" spans="1:14" ht="17" x14ac:dyDescent="0.25">
      <c r="A364" s="1" t="s">
        <v>364</v>
      </c>
      <c r="B364" s="1" t="str">
        <f>_xlfn.TEXTBEFORE(Table7[[#This Row],[raw]]," ")</f>
        <v>RXN-LYSTRS_c_FWD-rt3577</v>
      </c>
      <c r="C364" s="1"/>
      <c r="D364" s="1">
        <f>_xlfn.NUMBERVALUE(_xlfn.TEXTAFTER(Table7[[#This Row],[raw]]," ",-1))</f>
        <v>14.557268002089399</v>
      </c>
      <c r="G364" t="s">
        <v>4774</v>
      </c>
      <c r="H364" t="s">
        <v>2778</v>
      </c>
      <c r="I364">
        <v>1.0902270515040001E-3</v>
      </c>
      <c r="J364">
        <f>_xlfn.XLOOKUP(Table2[[#This Row],[rxn]],Table7[rxn],Table7[flux],0)</f>
        <v>1.23060833701979</v>
      </c>
      <c r="K364">
        <f>Table2[[#This Row],[flux]]-Table2[[#This Row],[flux in mfs]]</f>
        <v>-1.2295181099682859</v>
      </c>
      <c r="L364" t="b">
        <f>_xlfn.TEXTAFTER(Table2[[#This Row],[rxn]],"-",-1)="SPONT"</f>
        <v>0</v>
      </c>
      <c r="M364" t="str">
        <f>_xlfn.TEXTAFTER(Table2[[#This Row],[rxn]],"-",-1)</f>
        <v>DNA2</v>
      </c>
      <c r="N364" t="str">
        <f>_xlfn.XLOOKUP("'PRO-"&amp;Table2[[#This Row],[enz]]&amp;"'",'[1]Sheet2 (2)'!$A:$A,'[1]Sheet2 (2)'!$B:$B,"")</f>
        <v/>
      </c>
    </row>
    <row r="365" spans="1:14" ht="17" x14ac:dyDescent="0.25">
      <c r="A365" s="1" t="s">
        <v>365</v>
      </c>
      <c r="B365" s="1" t="str">
        <f>_xlfn.TEXTBEFORE(Table7[[#This Row],[raw]]," ")</f>
        <v>RXN-MALCOAt_c_rm_FWD-SPONT</v>
      </c>
      <c r="C365" s="1"/>
      <c r="D365" s="1">
        <f>_xlfn.NUMBERVALUE(_xlfn.TEXTAFTER(Table7[[#This Row],[raw]]," ",-1))</f>
        <v>7.8970803267200402</v>
      </c>
      <c r="G365" t="s">
        <v>3270</v>
      </c>
      <c r="H365" t="s">
        <v>2778</v>
      </c>
      <c r="I365">
        <v>1.0175080507549999E-3</v>
      </c>
      <c r="J365">
        <f>_xlfn.XLOOKUP(Table2[[#This Row],[rxn]],Table7[rxn],Table7[flux],0)</f>
        <v>1.1485257942517699</v>
      </c>
      <c r="K365">
        <f>Table2[[#This Row],[flux]]-Table2[[#This Row],[flux in mfs]]</f>
        <v>-1.1475082862010149</v>
      </c>
      <c r="L365" t="b">
        <f>_xlfn.TEXTAFTER(Table2[[#This Row],[rxn]],"-",-1)="SPONT"</f>
        <v>0</v>
      </c>
      <c r="M365" t="str">
        <f>_xlfn.TEXTAFTER(Table2[[#This Row],[rxn]],"-",-1)</f>
        <v>rt4281</v>
      </c>
      <c r="N365">
        <f>_xlfn.XLOOKUP("'PRO-"&amp;Table2[[#This Row],[enz]]&amp;"'",'[1]Sheet2 (2)'!$A:$A,'[1]Sheet2 (2)'!$B:$B,"")</f>
        <v>1</v>
      </c>
    </row>
    <row r="366" spans="1:14" ht="17" x14ac:dyDescent="0.25">
      <c r="A366" s="1" t="s">
        <v>366</v>
      </c>
      <c r="B366" s="1" t="str">
        <f>_xlfn.TEXTBEFORE(Table7[[#This Row],[raw]]," ")</f>
        <v>RXN-MAN1PT_c_FWD-rt6588</v>
      </c>
      <c r="C366" s="1"/>
      <c r="D366" s="1">
        <f>_xlfn.NUMBERVALUE(_xlfn.TEXTAFTER(Table7[[#This Row],[raw]]," ",-1))</f>
        <v>42.718035983051401</v>
      </c>
      <c r="G366" t="s">
        <v>4754</v>
      </c>
      <c r="H366" t="s">
        <v>2778</v>
      </c>
      <c r="I366">
        <v>9.9339839225E-4</v>
      </c>
      <c r="J366">
        <f>_xlfn.XLOOKUP(Table2[[#This Row],[rxn]],Table7[rxn],Table7[flux],0)</f>
        <v>1.1213116953922999</v>
      </c>
      <c r="K366">
        <f>Table2[[#This Row],[flux]]-Table2[[#This Row],[flux in mfs]]</f>
        <v>-1.1203182970000498</v>
      </c>
      <c r="L366" t="b">
        <f>_xlfn.TEXTAFTER(Table2[[#This Row],[rxn]],"-",-1)="SPONT"</f>
        <v>0</v>
      </c>
      <c r="M366" t="str">
        <f>_xlfn.TEXTAFTER(Table2[[#This Row],[rxn]],"-",-1)</f>
        <v>RNA5</v>
      </c>
      <c r="N366" t="str">
        <f>_xlfn.XLOOKUP("'PRO-"&amp;Table2[[#This Row],[enz]]&amp;"'",'[1]Sheet2 (2)'!$A:$A,'[1]Sheet2 (2)'!$B:$B,"")</f>
        <v/>
      </c>
    </row>
    <row r="367" spans="1:14" ht="17" x14ac:dyDescent="0.25">
      <c r="A367" s="1" t="s">
        <v>367</v>
      </c>
      <c r="B367" s="1" t="str">
        <f>_xlfn.TEXTBEFORE(Table7[[#This Row],[raw]]," ")</f>
        <v>RXN-MAN6PI_c_REV-rt0239</v>
      </c>
      <c r="C367" s="1"/>
      <c r="D367" s="1">
        <f>_xlfn.NUMBERVALUE(_xlfn.TEXTAFTER(Table7[[#This Row],[raw]]," ",-1))</f>
        <v>42.718035983051401</v>
      </c>
      <c r="G367" t="s">
        <v>4769</v>
      </c>
      <c r="H367" t="s">
        <v>2778</v>
      </c>
      <c r="I367">
        <v>9.7887632589599991E-4</v>
      </c>
      <c r="J367">
        <f>_xlfn.XLOOKUP(Table2[[#This Row],[rxn]],Table7[rxn],Table7[flux],0)</f>
        <v>1.1049197191506801</v>
      </c>
      <c r="K367">
        <f>Table2[[#This Row],[flux]]-Table2[[#This Row],[flux in mfs]]</f>
        <v>-1.1039408428247841</v>
      </c>
      <c r="L367" t="b">
        <f>_xlfn.TEXTAFTER(Table2[[#This Row],[rxn]],"-",-1)="SPONT"</f>
        <v>0</v>
      </c>
      <c r="M367" t="str">
        <f>_xlfn.TEXTAFTER(Table2[[#This Row],[rxn]],"-",-1)</f>
        <v>LIPID12</v>
      </c>
      <c r="N367" t="str">
        <f>_xlfn.XLOOKUP("'PRO-"&amp;Table2[[#This Row],[enz]]&amp;"'",'[1]Sheet2 (2)'!$A:$A,'[1]Sheet2 (2)'!$B:$B,"")</f>
        <v/>
      </c>
    </row>
    <row r="368" spans="1:14" ht="17" x14ac:dyDescent="0.25">
      <c r="A368" s="1" t="s">
        <v>368</v>
      </c>
      <c r="B368" s="1" t="str">
        <f>_xlfn.TEXTBEFORE(Table7[[#This Row],[raw]]," ")</f>
        <v>RXN-MCOATA_c_FWD-rt0302</v>
      </c>
      <c r="C368" s="1"/>
      <c r="D368" s="1">
        <f>_xlfn.NUMBERVALUE(_xlfn.TEXTAFTER(Table7[[#This Row],[raw]]," ",-1))</f>
        <v>228.478585468559</v>
      </c>
      <c r="G368" t="s">
        <v>3271</v>
      </c>
      <c r="H368" t="s">
        <v>2778</v>
      </c>
      <c r="I368">
        <v>8.4792337562900001E-4</v>
      </c>
      <c r="J368">
        <f>_xlfn.XLOOKUP(Table2[[#This Row],[rxn]],Table7[rxn],Table7[flux],0)</f>
        <v>0.95710482854314904</v>
      </c>
      <c r="K368">
        <f>Table2[[#This Row],[flux]]-Table2[[#This Row],[flux in mfs]]</f>
        <v>-0.95625690516752004</v>
      </c>
      <c r="L368" t="b">
        <f>_xlfn.TEXTAFTER(Table2[[#This Row],[rxn]],"-",-1)="SPONT"</f>
        <v>0</v>
      </c>
      <c r="M368" t="str">
        <f>_xlfn.TEXTAFTER(Table2[[#This Row],[rxn]],"-",-1)</f>
        <v>rt4281</v>
      </c>
      <c r="N368">
        <f>_xlfn.XLOOKUP("'PRO-"&amp;Table2[[#This Row],[enz]]&amp;"'",'[1]Sheet2 (2)'!$A:$A,'[1]Sheet2 (2)'!$B:$B,"")</f>
        <v>1</v>
      </c>
    </row>
    <row r="369" spans="1:14" ht="17" x14ac:dyDescent="0.25">
      <c r="A369" s="1" t="s">
        <v>369</v>
      </c>
      <c r="B369" s="1" t="str">
        <f>_xlfn.TEXTBEFORE(Table7[[#This Row],[raw]]," ")</f>
        <v>RXN-MDH_c_REV-rt2246</v>
      </c>
      <c r="C369" s="1"/>
      <c r="D369" s="1">
        <f>_xlfn.NUMBERVALUE(_xlfn.TEXTAFTER(Table7[[#This Row],[raw]]," ",-1))</f>
        <v>4451.9077430139196</v>
      </c>
      <c r="G369" t="s">
        <v>2804</v>
      </c>
      <c r="H369" t="s">
        <v>2778</v>
      </c>
      <c r="I369">
        <v>7.9557664585599996E-4</v>
      </c>
      <c r="J369">
        <f>_xlfn.XLOOKUP(Table2[[#This Row],[rxn]],Table7[rxn],Table7[flux],0)</f>
        <v>0.89801775857439603</v>
      </c>
      <c r="K369">
        <f>Table2[[#This Row],[flux]]-Table2[[#This Row],[flux in mfs]]</f>
        <v>-0.89722218192853997</v>
      </c>
      <c r="L369" t="b">
        <f>_xlfn.TEXTAFTER(Table2[[#This Row],[rxn]],"-",-1)="SPONT"</f>
        <v>0</v>
      </c>
      <c r="M369" t="str">
        <f>_xlfn.TEXTAFTER(Table2[[#This Row],[rxn]],"-",-1)</f>
        <v>rt1611</v>
      </c>
      <c r="N369">
        <f>_xlfn.XLOOKUP("'PRO-"&amp;Table2[[#This Row],[enz]]&amp;"'",'[1]Sheet2 (2)'!$A:$A,'[1]Sheet2 (2)'!$B:$B,"")</f>
        <v>1</v>
      </c>
    </row>
    <row r="370" spans="1:14" ht="17" x14ac:dyDescent="0.25">
      <c r="A370" s="1" t="s">
        <v>370</v>
      </c>
      <c r="B370" s="1" t="str">
        <f>_xlfn.TEXTBEFORE(Table7[[#This Row],[raw]]," ")</f>
        <v>RXN-MDH_m_FWD-rt2810</v>
      </c>
      <c r="C370" s="1"/>
      <c r="D370" s="1">
        <f>_xlfn.NUMBERVALUE(_xlfn.TEXTAFTER(Table7[[#This Row],[raw]]," ",-1))</f>
        <v>4542.1093094330699</v>
      </c>
      <c r="G370" t="s">
        <v>3121</v>
      </c>
      <c r="H370" t="s">
        <v>2778</v>
      </c>
      <c r="I370">
        <v>7.9557664585599996E-4</v>
      </c>
      <c r="J370">
        <f>_xlfn.XLOOKUP(Table2[[#This Row],[rxn]],Table7[rxn],Table7[flux],0)</f>
        <v>0.89801775857439603</v>
      </c>
      <c r="K370">
        <f>Table2[[#This Row],[flux]]-Table2[[#This Row],[flux in mfs]]</f>
        <v>-0.89722218192853997</v>
      </c>
      <c r="L370" t="b">
        <f>_xlfn.TEXTAFTER(Table2[[#This Row],[rxn]],"-",-1)="SPONT"</f>
        <v>0</v>
      </c>
      <c r="M370" t="str">
        <f>_xlfn.TEXTAFTER(Table2[[#This Row],[rxn]],"-",-1)</f>
        <v>rt4559</v>
      </c>
      <c r="N370">
        <f>_xlfn.XLOOKUP("'PRO-"&amp;Table2[[#This Row],[enz]]&amp;"'",'[1]Sheet2 (2)'!$A:$A,'[1]Sheet2 (2)'!$B:$B,"")</f>
        <v>1</v>
      </c>
    </row>
    <row r="371" spans="1:14" ht="17" x14ac:dyDescent="0.25">
      <c r="A371" s="1" t="s">
        <v>371</v>
      </c>
      <c r="B371" s="1" t="str">
        <f>_xlfn.TEXTBEFORE(Table7[[#This Row],[raw]]," ")</f>
        <v>RXN-MDRPD_c_FWD-rt7461</v>
      </c>
      <c r="C371" s="1"/>
      <c r="D371" s="1">
        <f>_xlfn.NUMBERVALUE(_xlfn.TEXTAFTER(Table7[[#This Row],[raw]]," ",-1))</f>
        <v>1.1112543481148001E-2</v>
      </c>
      <c r="G371" t="s">
        <v>3310</v>
      </c>
      <c r="H371" t="s">
        <v>2778</v>
      </c>
      <c r="I371">
        <v>7.9557664585599996E-4</v>
      </c>
      <c r="J371">
        <f>_xlfn.XLOOKUP(Table2[[#This Row],[rxn]],Table7[rxn],Table7[flux],0)</f>
        <v>0.89801775857439603</v>
      </c>
      <c r="K371">
        <f>Table2[[#This Row],[flux]]-Table2[[#This Row],[flux in mfs]]</f>
        <v>-0.89722218192853997</v>
      </c>
      <c r="L371" t="b">
        <f>_xlfn.TEXTAFTER(Table2[[#This Row],[rxn]],"-",-1)="SPONT"</f>
        <v>0</v>
      </c>
      <c r="M371" t="str">
        <f>_xlfn.TEXTAFTER(Table2[[#This Row],[rxn]],"-",-1)</f>
        <v>rt10571935</v>
      </c>
      <c r="N371" t="str">
        <f>_xlfn.XLOOKUP("'PRO-"&amp;Table2[[#This Row],[enz]]&amp;"'",'[1]Sheet2 (2)'!$A:$A,'[1]Sheet2 (2)'!$B:$B,"")</f>
        <v/>
      </c>
    </row>
    <row r="372" spans="1:14" ht="17" x14ac:dyDescent="0.25">
      <c r="A372" s="1" t="s">
        <v>372</v>
      </c>
      <c r="B372" s="1" t="str">
        <f>_xlfn.TEXTBEFORE(Table7[[#This Row],[raw]]," ")</f>
        <v>RXN-ME1_m_FWD-rt5549</v>
      </c>
      <c r="C372" s="1"/>
      <c r="D372" s="1">
        <f>_xlfn.NUMBERVALUE(_xlfn.TEXTAFTER(Table7[[#This Row],[raw]]," ",-1))</f>
        <v>99.778204876271303</v>
      </c>
      <c r="G372" t="s">
        <v>3312</v>
      </c>
      <c r="H372" t="s">
        <v>2778</v>
      </c>
      <c r="I372">
        <v>7.9557664585599996E-4</v>
      </c>
      <c r="J372">
        <f>_xlfn.XLOOKUP(Table2[[#This Row],[rxn]],Table7[rxn],Table7[flux],0)</f>
        <v>0.89801775857439603</v>
      </c>
      <c r="K372">
        <f>Table2[[#This Row],[flux]]-Table2[[#This Row],[flux in mfs]]</f>
        <v>-0.89722218192853997</v>
      </c>
      <c r="L372" t="b">
        <f>_xlfn.TEXTAFTER(Table2[[#This Row],[rxn]],"-",-1)="SPONT"</f>
        <v>0</v>
      </c>
      <c r="M372" t="str">
        <f>_xlfn.TEXTAFTER(Table2[[#This Row],[rxn]],"-",-1)</f>
        <v>UNKNOWN</v>
      </c>
      <c r="N372" t="str">
        <f>_xlfn.XLOOKUP("'PRO-"&amp;Table2[[#This Row],[enz]]&amp;"'",'[1]Sheet2 (2)'!$A:$A,'[1]Sheet2 (2)'!$B:$B,"")</f>
        <v/>
      </c>
    </row>
    <row r="373" spans="1:14" ht="17" x14ac:dyDescent="0.25">
      <c r="A373" s="1" t="s">
        <v>373</v>
      </c>
      <c r="B373" s="1" t="str">
        <f>_xlfn.TEXTBEFORE(Table7[[#This Row],[raw]]," ")</f>
        <v>RXN-METAT_c_FWD-rt5403</v>
      </c>
      <c r="C373" s="1"/>
      <c r="D373" s="1">
        <f>_xlfn.NUMBERVALUE(_xlfn.TEXTAFTER(Table7[[#This Row],[raw]]," ",-1))</f>
        <v>25.1443726972829</v>
      </c>
      <c r="G373" t="s">
        <v>4771</v>
      </c>
      <c r="H373" t="s">
        <v>2778</v>
      </c>
      <c r="I373">
        <v>7.9557664585599996E-4</v>
      </c>
      <c r="J373">
        <f>_xlfn.XLOOKUP(Table2[[#This Row],[rxn]],Table7[rxn],Table7[flux],0)</f>
        <v>0.89801775857439603</v>
      </c>
      <c r="K373">
        <f>Table2[[#This Row],[flux]]-Table2[[#This Row],[flux in mfs]]</f>
        <v>-0.89722218192853997</v>
      </c>
      <c r="L373" t="b">
        <f>_xlfn.TEXTAFTER(Table2[[#This Row],[rxn]],"-",-1)="SPONT"</f>
        <v>0</v>
      </c>
      <c r="M373" t="str">
        <f>_xlfn.TEXTAFTER(Table2[[#This Row],[rxn]],"-",-1)</f>
        <v>LIPID14</v>
      </c>
      <c r="N373" t="str">
        <f>_xlfn.XLOOKUP("'PRO-"&amp;Table2[[#This Row],[enz]]&amp;"'",'[1]Sheet2 (2)'!$A:$A,'[1]Sheet2 (2)'!$B:$B,"")</f>
        <v/>
      </c>
    </row>
    <row r="374" spans="1:14" ht="17" x14ac:dyDescent="0.25">
      <c r="A374" s="1" t="s">
        <v>374</v>
      </c>
      <c r="B374" s="1" t="str">
        <f>_xlfn.TEXTBEFORE(Table7[[#This Row],[raw]]," ")</f>
        <v>RXN-METS_c_FWD-rt1457</v>
      </c>
      <c r="C374" s="1"/>
      <c r="D374" s="1">
        <f>_xlfn.NUMBERVALUE(_xlfn.TEXTAFTER(Table7[[#This Row],[raw]]," ",-1))</f>
        <v>30.757663578071199</v>
      </c>
      <c r="G374" t="s">
        <v>4735</v>
      </c>
      <c r="H374" t="s">
        <v>2778</v>
      </c>
      <c r="I374">
        <v>3.9546004293099999E-4</v>
      </c>
      <c r="J374">
        <f>_xlfn.XLOOKUP(Table2[[#This Row],[rxn]],Table7[rxn],Table7[flux],0)</f>
        <v>0.82624907198069897</v>
      </c>
      <c r="K374">
        <f>Table2[[#This Row],[flux]]-Table2[[#This Row],[flux in mfs]]</f>
        <v>-0.82585361193776796</v>
      </c>
      <c r="L374" t="b">
        <f>_xlfn.TEXTAFTER(Table2[[#This Row],[rxn]],"-",-1)="SPONT"</f>
        <v>0</v>
      </c>
      <c r="M374" t="str">
        <f>_xlfn.TEXTAFTER(Table2[[#This Row],[rxn]],"-",-1)</f>
        <v>PROTDUMMYUNIDENTIFIED</v>
      </c>
      <c r="N374" t="str">
        <f>_xlfn.XLOOKUP("'PRO-"&amp;Table2[[#This Row],[enz]]&amp;"'",'[1]Sheet2 (2)'!$A:$A,'[1]Sheet2 (2)'!$B:$B,"")</f>
        <v/>
      </c>
    </row>
    <row r="375" spans="1:14" ht="17" x14ac:dyDescent="0.25">
      <c r="A375" s="1" t="s">
        <v>375</v>
      </c>
      <c r="B375" s="1" t="str">
        <f>_xlfn.TEXTBEFORE(Table7[[#This Row],[raw]]," ")</f>
        <v>RXN-METTRS_c_FWD-rt4772</v>
      </c>
      <c r="C375" s="1"/>
      <c r="D375" s="1">
        <f>_xlfn.NUMBERVALUE(_xlfn.TEXTAFTER(Table7[[#This Row],[raw]]," ",-1))</f>
        <v>5.6244034242694596</v>
      </c>
      <c r="G375" t="s">
        <v>2973</v>
      </c>
      <c r="H375" t="s">
        <v>2778</v>
      </c>
      <c r="I375">
        <v>7.08343246149E-4</v>
      </c>
      <c r="J375">
        <f>_xlfn.XLOOKUP(Table2[[#This Row],[rxn]],Table7[rxn],Table7[flux],0)</f>
        <v>0.79955189424075002</v>
      </c>
      <c r="K375">
        <f>Table2[[#This Row],[flux]]-Table2[[#This Row],[flux in mfs]]</f>
        <v>-0.79884355099460103</v>
      </c>
      <c r="L375" t="b">
        <f>_xlfn.TEXTAFTER(Table2[[#This Row],[rxn]],"-",-1)="SPONT"</f>
        <v>0</v>
      </c>
      <c r="M375" t="str">
        <f>_xlfn.TEXTAFTER(Table2[[#This Row],[rxn]],"-",-1)</f>
        <v>rt3791_c</v>
      </c>
      <c r="N375">
        <f>_xlfn.XLOOKUP("'PRO-"&amp;Table2[[#This Row],[enz]]&amp;"'",'[1]Sheet2 (2)'!$A:$A,'[1]Sheet2 (2)'!$B:$B,"")</f>
        <v>1</v>
      </c>
    </row>
    <row r="376" spans="1:14" ht="17" x14ac:dyDescent="0.25">
      <c r="A376" s="1" t="s">
        <v>376</v>
      </c>
      <c r="B376" s="1" t="str">
        <f>_xlfn.TEXTBEFORE(Table7[[#This Row],[raw]]," ")</f>
        <v>RXN-MEVK1_c_FWD-rt0390</v>
      </c>
      <c r="C376" s="1"/>
      <c r="D376" s="1">
        <f>_xlfn.NUMBERVALUE(_xlfn.TEXTAFTER(Table7[[#This Row],[raw]]," ",-1))</f>
        <v>99.433452151825804</v>
      </c>
      <c r="G376" t="s">
        <v>2961</v>
      </c>
      <c r="H376" t="s">
        <v>2778</v>
      </c>
      <c r="I376">
        <v>6.9849824308099997E-4</v>
      </c>
      <c r="J376">
        <f>_xlfn.XLOOKUP(Table2[[#This Row],[rxn]],Table7[rxn],Table7[flux],0)</f>
        <v>0.78843921561466501</v>
      </c>
      <c r="K376">
        <f>Table2[[#This Row],[flux]]-Table2[[#This Row],[flux in mfs]]</f>
        <v>-0.78774071737158402</v>
      </c>
      <c r="L376" t="b">
        <f>_xlfn.TEXTAFTER(Table2[[#This Row],[rxn]],"-",-1)="SPONT"</f>
        <v>0</v>
      </c>
      <c r="M376" t="str">
        <f>_xlfn.TEXTAFTER(Table2[[#This Row],[rxn]],"-",-1)</f>
        <v>UNKNOWN</v>
      </c>
      <c r="N376" t="str">
        <f>_xlfn.XLOOKUP("'PRO-"&amp;Table2[[#This Row],[enz]]&amp;"'",'[1]Sheet2 (2)'!$A:$A,'[1]Sheet2 (2)'!$B:$B,"")</f>
        <v/>
      </c>
    </row>
    <row r="377" spans="1:14" ht="17" x14ac:dyDescent="0.25">
      <c r="A377" s="1" t="s">
        <v>377</v>
      </c>
      <c r="B377" s="1" t="str">
        <f>_xlfn.TEXTBEFORE(Table7[[#This Row],[raw]]," ")</f>
        <v>RXN-MG2t_c_e_FWD-UNKNOWN</v>
      </c>
      <c r="C377" s="1"/>
      <c r="D377" s="1">
        <f>_xlfn.NUMBERVALUE(_xlfn.TEXTAFTER(Table7[[#This Row],[raw]]," ",-1))</f>
        <v>7.0684520024779198</v>
      </c>
      <c r="G377" t="s">
        <v>2990</v>
      </c>
      <c r="H377" t="s">
        <v>2778</v>
      </c>
      <c r="I377">
        <v>6.9849824308099997E-4</v>
      </c>
      <c r="J377">
        <f>_xlfn.XLOOKUP(Table2[[#This Row],[rxn]],Table7[rxn],Table7[flux],0)</f>
        <v>0.78843921561466501</v>
      </c>
      <c r="K377">
        <f>Table2[[#This Row],[flux]]-Table2[[#This Row],[flux in mfs]]</f>
        <v>-0.78774071737158402</v>
      </c>
      <c r="L377" t="b">
        <f>_xlfn.TEXTAFTER(Table2[[#This Row],[rxn]],"-",-1)="SPONT"</f>
        <v>0</v>
      </c>
      <c r="M377" t="str">
        <f>_xlfn.TEXTAFTER(Table2[[#This Row],[rxn]],"-",-1)</f>
        <v>rt6884</v>
      </c>
      <c r="N377">
        <f>_xlfn.XLOOKUP("'PRO-"&amp;Table2[[#This Row],[enz]]&amp;"'",'[1]Sheet2 (2)'!$A:$A,'[1]Sheet2 (2)'!$B:$B,"")</f>
        <v>1</v>
      </c>
    </row>
    <row r="378" spans="1:14" ht="17" x14ac:dyDescent="0.25">
      <c r="A378" s="1" t="s">
        <v>378</v>
      </c>
      <c r="B378" s="1" t="str">
        <f>_xlfn.TEXTBEFORE(Table7[[#This Row],[raw]]," ")</f>
        <v>RXN-MN2t_c_e_FWD-UNKNOWN</v>
      </c>
      <c r="C378" s="1"/>
      <c r="D378" s="1">
        <f>_xlfn.NUMBERVALUE(_xlfn.TEXTAFTER(Table7[[#This Row],[raw]]," ",-1))</f>
        <v>1.0468102466133999E-2</v>
      </c>
      <c r="G378" t="s">
        <v>3172</v>
      </c>
      <c r="H378" t="s">
        <v>2778</v>
      </c>
      <c r="I378">
        <v>6.9849824308099997E-4</v>
      </c>
      <c r="J378">
        <f>_xlfn.XLOOKUP(Table2[[#This Row],[rxn]],Table7[rxn],Table7[flux],0)</f>
        <v>0.78843921561466501</v>
      </c>
      <c r="K378">
        <f>Table2[[#This Row],[flux]]-Table2[[#This Row],[flux in mfs]]</f>
        <v>-0.78774071737158402</v>
      </c>
      <c r="L378" t="b">
        <f>_xlfn.TEXTAFTER(Table2[[#This Row],[rxn]],"-",-1)="SPONT"</f>
        <v>0</v>
      </c>
      <c r="M378" t="str">
        <f>_xlfn.TEXTAFTER(Table2[[#This Row],[rxn]],"-",-1)</f>
        <v>rt7311</v>
      </c>
      <c r="N378">
        <f>_xlfn.XLOOKUP("'PRO-"&amp;Table2[[#This Row],[enz]]&amp;"'",'[1]Sheet2 (2)'!$A:$A,'[1]Sheet2 (2)'!$B:$B,"")</f>
        <v>1</v>
      </c>
    </row>
    <row r="379" spans="1:14" ht="17" x14ac:dyDescent="0.25">
      <c r="A379" s="1" t="s">
        <v>379</v>
      </c>
      <c r="B379" s="1" t="str">
        <f>_xlfn.TEXTBEFORE(Table7[[#This Row],[raw]]," ")</f>
        <v>RXN-MTAP_c_FWD-rt0004</v>
      </c>
      <c r="C379" s="1"/>
      <c r="D379" s="1">
        <f>_xlfn.NUMBERVALUE(_xlfn.TEXTAFTER(Table7[[#This Row],[raw]]," ",-1))</f>
        <v>1.1112543481148001E-2</v>
      </c>
      <c r="G379" t="s">
        <v>4776</v>
      </c>
      <c r="H379" t="s">
        <v>2778</v>
      </c>
      <c r="I379">
        <v>6.9849824308099997E-4</v>
      </c>
      <c r="J379">
        <f>_xlfn.XLOOKUP(Table2[[#This Row],[rxn]],Table7[rxn],Table7[flux],0)</f>
        <v>0.78843921561466501</v>
      </c>
      <c r="K379">
        <f>Table2[[#This Row],[flux]]-Table2[[#This Row],[flux in mfs]]</f>
        <v>-0.78774071737158402</v>
      </c>
      <c r="L379" t="b">
        <f>_xlfn.TEXTAFTER(Table2[[#This Row],[rxn]],"-",-1)="SPONT"</f>
        <v>0</v>
      </c>
      <c r="M379" t="str">
        <f>_xlfn.TEXTAFTER(Table2[[#This Row],[rxn]],"-",-1)</f>
        <v>DNA4</v>
      </c>
      <c r="N379" t="str">
        <f>_xlfn.XLOOKUP("'PRO-"&amp;Table2[[#This Row],[enz]]&amp;"'",'[1]Sheet2 (2)'!$A:$A,'[1]Sheet2 (2)'!$B:$B,"")</f>
        <v/>
      </c>
    </row>
    <row r="380" spans="1:14" ht="17" x14ac:dyDescent="0.25">
      <c r="A380" s="1" t="s">
        <v>380</v>
      </c>
      <c r="B380" s="1" t="str">
        <f>_xlfn.TEXTBEFORE(Table7[[#This Row],[raw]]," ")</f>
        <v>RXN-MTHFC_c_FWD-UNKNOWN</v>
      </c>
      <c r="C380" s="1"/>
      <c r="D380" s="1">
        <f>_xlfn.NUMBERVALUE(_xlfn.TEXTAFTER(Table7[[#This Row],[raw]]," ",-1))</f>
        <v>1831.3653717547299</v>
      </c>
      <c r="G380" t="s">
        <v>3175</v>
      </c>
      <c r="H380" t="s">
        <v>2778</v>
      </c>
      <c r="I380">
        <v>6.9849696566399999E-4</v>
      </c>
      <c r="J380">
        <f>_xlfn.XLOOKUP(Table2[[#This Row],[rxn]],Table7[rxn],Table7[flux],0)</f>
        <v>0.78843777371232104</v>
      </c>
      <c r="K380">
        <f>Table2[[#This Row],[flux]]-Table2[[#This Row],[flux in mfs]]</f>
        <v>-0.787739276746657</v>
      </c>
      <c r="L380" t="b">
        <f>_xlfn.TEXTAFTER(Table2[[#This Row],[rxn]],"-",-1)="SPONT"</f>
        <v>0</v>
      </c>
      <c r="M380" t="str">
        <f>_xlfn.TEXTAFTER(Table2[[#This Row],[rxn]],"-",-1)</f>
        <v>rt7311</v>
      </c>
      <c r="N380">
        <f>_xlfn.XLOOKUP("'PRO-"&amp;Table2[[#This Row],[enz]]&amp;"'",'[1]Sheet2 (2)'!$A:$A,'[1]Sheet2 (2)'!$B:$B,"")</f>
        <v>1</v>
      </c>
    </row>
    <row r="381" spans="1:14" ht="17" x14ac:dyDescent="0.25">
      <c r="A381" s="1" t="s">
        <v>381</v>
      </c>
      <c r="B381" s="1" t="str">
        <f>_xlfn.TEXTBEFORE(Table7[[#This Row],[raw]]," ")</f>
        <v>RXN-MTHFD_c_FWD-rt6998</v>
      </c>
      <c r="C381" s="1"/>
      <c r="D381" s="1">
        <f>_xlfn.NUMBERVALUE(_xlfn.TEXTAFTER(Table7[[#This Row],[raw]]," ",-1))</f>
        <v>1831.3653717547299</v>
      </c>
      <c r="G381" t="s">
        <v>3301</v>
      </c>
      <c r="H381" t="s">
        <v>2778</v>
      </c>
      <c r="I381">
        <v>6.9849696566399999E-4</v>
      </c>
      <c r="J381">
        <f>_xlfn.XLOOKUP(Table2[[#This Row],[rxn]],Table7[rxn],Table7[flux],0)</f>
        <v>0.78843777371232104</v>
      </c>
      <c r="K381">
        <f>Table2[[#This Row],[flux]]-Table2[[#This Row],[flux in mfs]]</f>
        <v>-0.787739276746657</v>
      </c>
      <c r="L381" t="b">
        <f>_xlfn.TEXTAFTER(Table2[[#This Row],[rxn]],"-",-1)="SPONT"</f>
        <v>0</v>
      </c>
      <c r="M381" t="str">
        <f>_xlfn.TEXTAFTER(Table2[[#This Row],[rxn]],"-",-1)</f>
        <v>RNR124</v>
      </c>
      <c r="N381" t="str">
        <f>_xlfn.XLOOKUP("'PRO-"&amp;Table2[[#This Row],[enz]]&amp;"'",'[1]Sheet2 (2)'!$A:$A,'[1]Sheet2 (2)'!$B:$B,"")</f>
        <v/>
      </c>
    </row>
    <row r="382" spans="1:14" ht="17" x14ac:dyDescent="0.25">
      <c r="A382" s="1" t="s">
        <v>382</v>
      </c>
      <c r="B382" s="1" t="str">
        <f>_xlfn.TEXTBEFORE(Table7[[#This Row],[raw]]," ")</f>
        <v>RXN-MTHFR3_c_FWD-MET1213</v>
      </c>
      <c r="C382" s="1"/>
      <c r="D382" s="1">
        <f>_xlfn.NUMBERVALUE(_xlfn.TEXTAFTER(Table7[[#This Row],[raw]]," ",-1))</f>
        <v>30.757663578071199</v>
      </c>
      <c r="G382" t="s">
        <v>4773</v>
      </c>
      <c r="H382" t="s">
        <v>2778</v>
      </c>
      <c r="I382">
        <v>6.9849696566399999E-4</v>
      </c>
      <c r="J382">
        <f>_xlfn.XLOOKUP(Table2[[#This Row],[rxn]],Table7[rxn],Table7[flux],0)</f>
        <v>0.78843777371232104</v>
      </c>
      <c r="K382">
        <f>Table2[[#This Row],[flux]]-Table2[[#This Row],[flux in mfs]]</f>
        <v>-0.787739276746657</v>
      </c>
      <c r="L382" t="b">
        <f>_xlfn.TEXTAFTER(Table2[[#This Row],[rxn]],"-",-1)="SPONT"</f>
        <v>0</v>
      </c>
      <c r="M382" t="str">
        <f>_xlfn.TEXTAFTER(Table2[[#This Row],[rxn]],"-",-1)</f>
        <v>DNA1</v>
      </c>
      <c r="N382" t="str">
        <f>_xlfn.XLOOKUP("'PRO-"&amp;Table2[[#This Row],[enz]]&amp;"'",'[1]Sheet2 (2)'!$A:$A,'[1]Sheet2 (2)'!$B:$B,"")</f>
        <v/>
      </c>
    </row>
    <row r="383" spans="1:14" ht="17" x14ac:dyDescent="0.25">
      <c r="A383" s="1" t="s">
        <v>383</v>
      </c>
      <c r="B383" s="1" t="str">
        <f>_xlfn.TEXTBEFORE(Table7[[#This Row],[raw]]," ")</f>
        <v>RXN-MTRI_c_FWD-rt5017</v>
      </c>
      <c r="C383" s="1"/>
      <c r="D383" s="1">
        <f>_xlfn.NUMBERVALUE(_xlfn.TEXTAFTER(Table7[[#This Row],[raw]]," ",-1))</f>
        <v>1.1112543481148001E-2</v>
      </c>
      <c r="G383" t="s">
        <v>3272</v>
      </c>
      <c r="H383" t="s">
        <v>2778</v>
      </c>
      <c r="I383">
        <v>6.7833870050300002E-4</v>
      </c>
      <c r="J383">
        <f>_xlfn.XLOOKUP(Table2[[#This Row],[rxn]],Table7[rxn],Table7[flux],0)</f>
        <v>0.76568386283451895</v>
      </c>
      <c r="K383">
        <f>Table2[[#This Row],[flux]]-Table2[[#This Row],[flux in mfs]]</f>
        <v>-0.7650055241340159</v>
      </c>
      <c r="L383" t="b">
        <f>_xlfn.TEXTAFTER(Table2[[#This Row],[rxn]],"-",-1)="SPONT"</f>
        <v>0</v>
      </c>
      <c r="M383" t="str">
        <f>_xlfn.TEXTAFTER(Table2[[#This Row],[rxn]],"-",-1)</f>
        <v>rt4281</v>
      </c>
      <c r="N383">
        <f>_xlfn.XLOOKUP("'PRO-"&amp;Table2[[#This Row],[enz]]&amp;"'",'[1]Sheet2 (2)'!$A:$A,'[1]Sheet2 (2)'!$B:$B,"")</f>
        <v>1</v>
      </c>
    </row>
    <row r="384" spans="1:14" ht="17" x14ac:dyDescent="0.25">
      <c r="A384" s="1" t="s">
        <v>384</v>
      </c>
      <c r="B384" s="1" t="str">
        <f>_xlfn.TEXTBEFORE(Table7[[#This Row],[raw]]," ")</f>
        <v>RXN-NACt_c_e_FWD-rt3853</v>
      </c>
      <c r="C384" s="1"/>
      <c r="D384" s="1">
        <f>_xlfn.NUMBERVALUE(_xlfn.TEXTAFTER(Table7[[#This Row],[raw]]," ",-1))</f>
        <v>2.2231927528992002E-2</v>
      </c>
      <c r="G384" t="s">
        <v>4770</v>
      </c>
      <c r="H384" t="s">
        <v>2778</v>
      </c>
      <c r="I384">
        <v>5.2493557818899996E-4</v>
      </c>
      <c r="J384">
        <f>_xlfn.XLOOKUP(Table2[[#This Row],[rxn]],Table7[rxn],Table7[flux],0)</f>
        <v>0.59252804085807398</v>
      </c>
      <c r="K384">
        <f>Table2[[#This Row],[flux]]-Table2[[#This Row],[flux in mfs]]</f>
        <v>-0.59200310527988498</v>
      </c>
      <c r="L384" t="b">
        <f>_xlfn.TEXTAFTER(Table2[[#This Row],[rxn]],"-",-1)="SPONT"</f>
        <v>0</v>
      </c>
      <c r="M384" t="str">
        <f>_xlfn.TEXTAFTER(Table2[[#This Row],[rxn]],"-",-1)</f>
        <v>LIPID13</v>
      </c>
      <c r="N384" t="str">
        <f>_xlfn.XLOOKUP("'PRO-"&amp;Table2[[#This Row],[enz]]&amp;"'",'[1]Sheet2 (2)'!$A:$A,'[1]Sheet2 (2)'!$B:$B,"")</f>
        <v/>
      </c>
    </row>
    <row r="385" spans="1:14" ht="17" x14ac:dyDescent="0.25">
      <c r="A385" s="1" t="s">
        <v>385</v>
      </c>
      <c r="B385" s="1" t="str">
        <f>_xlfn.TEXTBEFORE(Table7[[#This Row],[raw]]," ")</f>
        <v>RXN-NADHcplxI_c_m_FWD-NADHCPLX6</v>
      </c>
      <c r="C385" s="1"/>
      <c r="D385" s="1">
        <f>_xlfn.NUMBERVALUE(_xlfn.TEXTAFTER(Table7[[#This Row],[raw]]," ",-1))</f>
        <v>6709.4882188773299</v>
      </c>
      <c r="G385" t="s">
        <v>3273</v>
      </c>
      <c r="H385" t="s">
        <v>2778</v>
      </c>
      <c r="I385">
        <v>5.0875402537700002E-4</v>
      </c>
      <c r="J385">
        <f>_xlfn.XLOOKUP(Table2[[#This Row],[rxn]],Table7[rxn],Table7[flux],0)</f>
        <v>0.57426289712588896</v>
      </c>
      <c r="K385">
        <f>Table2[[#This Row],[flux]]-Table2[[#This Row],[flux in mfs]]</f>
        <v>-0.57375414310051198</v>
      </c>
      <c r="L385" t="b">
        <f>_xlfn.TEXTAFTER(Table2[[#This Row],[rxn]],"-",-1)="SPONT"</f>
        <v>0</v>
      </c>
      <c r="M385" t="str">
        <f>_xlfn.TEXTAFTER(Table2[[#This Row],[rxn]],"-",-1)</f>
        <v>rt4281</v>
      </c>
      <c r="N385">
        <f>_xlfn.XLOOKUP("'PRO-"&amp;Table2[[#This Row],[enz]]&amp;"'",'[1]Sheet2 (2)'!$A:$A,'[1]Sheet2 (2)'!$B:$B,"")</f>
        <v>1</v>
      </c>
    </row>
    <row r="386" spans="1:14" ht="17" x14ac:dyDescent="0.25">
      <c r="A386" s="1" t="s">
        <v>386</v>
      </c>
      <c r="B386" s="1" t="str">
        <f>_xlfn.TEXTBEFORE(Table7[[#This Row],[raw]]," ")</f>
        <v>RXN-NADHK1_c_FWD-rt1814_c</v>
      </c>
      <c r="C386" s="1"/>
      <c r="D386" s="1">
        <f>_xlfn.NUMBERVALUE(_xlfn.TEXTAFTER(Table7[[#This Row],[raw]]," ",-1))</f>
        <v>1.1114628684480999E-2</v>
      </c>
      <c r="G386" t="s">
        <v>2808</v>
      </c>
      <c r="H386" t="s">
        <v>2778</v>
      </c>
      <c r="I386">
        <v>3.9778832292799998E-4</v>
      </c>
      <c r="J386">
        <f>_xlfn.XLOOKUP(Table2[[#This Row],[rxn]],Table7[rxn],Table7[flux],0)</f>
        <v>0.44900887928719802</v>
      </c>
      <c r="K386">
        <f>Table2[[#This Row],[flux]]-Table2[[#This Row],[flux in mfs]]</f>
        <v>-0.44861109096426999</v>
      </c>
      <c r="L386" t="b">
        <f>_xlfn.TEXTAFTER(Table2[[#This Row],[rxn]],"-",-1)="SPONT"</f>
        <v>0</v>
      </c>
      <c r="M386" t="str">
        <f>_xlfn.TEXTAFTER(Table2[[#This Row],[rxn]],"-",-1)</f>
        <v>rt2309</v>
      </c>
      <c r="N386">
        <f>_xlfn.XLOOKUP("'PRO-"&amp;Table2[[#This Row],[enz]]&amp;"'",'[1]Sheet2 (2)'!$A:$A,'[1]Sheet2 (2)'!$B:$B,"")</f>
        <v>1</v>
      </c>
    </row>
    <row r="387" spans="1:14" ht="17" x14ac:dyDescent="0.25">
      <c r="A387" s="1" t="s">
        <v>387</v>
      </c>
      <c r="B387" s="1" t="str">
        <f>_xlfn.TEXTBEFORE(Table7[[#This Row],[raw]]," ")</f>
        <v>RXN-NADHt_c_rm_FWD-SPONT</v>
      </c>
      <c r="C387" s="1"/>
      <c r="D387" s="1">
        <f>_xlfn.NUMBERVALUE(_xlfn.TEXTAFTER(Table7[[#This Row],[raw]]," ",-1))</f>
        <v>30.462828777257901</v>
      </c>
      <c r="G387" t="s">
        <v>2824</v>
      </c>
      <c r="H387" t="s">
        <v>2778</v>
      </c>
      <c r="I387">
        <v>3.9778832292799998E-4</v>
      </c>
      <c r="J387">
        <f>_xlfn.XLOOKUP(Table2[[#This Row],[rxn]],Table7[rxn],Table7[flux],0)</f>
        <v>0.44900887928719802</v>
      </c>
      <c r="K387">
        <f>Table2[[#This Row],[flux]]-Table2[[#This Row],[flux in mfs]]</f>
        <v>-0.44861109096426999</v>
      </c>
      <c r="L387" t="b">
        <f>_xlfn.TEXTAFTER(Table2[[#This Row],[rxn]],"-",-1)="SPONT"</f>
        <v>0</v>
      </c>
      <c r="M387" t="str">
        <f>_xlfn.TEXTAFTER(Table2[[#This Row],[rxn]],"-",-1)</f>
        <v>rt2975</v>
      </c>
      <c r="N387">
        <f>_xlfn.XLOOKUP("'PRO-"&amp;Table2[[#This Row],[enz]]&amp;"'",'[1]Sheet2 (2)'!$A:$A,'[1]Sheet2 (2)'!$B:$B,"")</f>
        <v>1</v>
      </c>
    </row>
    <row r="388" spans="1:14" ht="17" x14ac:dyDescent="0.25">
      <c r="A388" s="1" t="s">
        <v>388</v>
      </c>
      <c r="B388" s="1" t="str">
        <f>_xlfn.TEXTBEFORE(Table7[[#This Row],[raw]]," ")</f>
        <v>RXN-NADPHt_c_r_FWD-SPONT</v>
      </c>
      <c r="C388" s="1"/>
      <c r="D388" s="1">
        <f>_xlfn.NUMBERVALUE(_xlfn.TEXTAFTER(Table7[[#This Row],[raw]]," ",-1))</f>
        <v>12.7453462902269</v>
      </c>
      <c r="G388" t="s">
        <v>2828</v>
      </c>
      <c r="H388" t="s">
        <v>2778</v>
      </c>
      <c r="I388">
        <v>3.9778832292799998E-4</v>
      </c>
      <c r="J388">
        <f>_xlfn.XLOOKUP(Table2[[#This Row],[rxn]],Table7[rxn],Table7[flux],0)</f>
        <v>0.44900887928719802</v>
      </c>
      <c r="K388">
        <f>Table2[[#This Row],[flux]]-Table2[[#This Row],[flux in mfs]]</f>
        <v>-0.44861109096426999</v>
      </c>
      <c r="L388" t="b">
        <f>_xlfn.TEXTAFTER(Table2[[#This Row],[rxn]],"-",-1)="SPONT"</f>
        <v>0</v>
      </c>
      <c r="M388" t="str">
        <f>_xlfn.TEXTAFTER(Table2[[#This Row],[rxn]],"-",-1)</f>
        <v>rt8327</v>
      </c>
      <c r="N388">
        <f>_xlfn.XLOOKUP("'PRO-"&amp;Table2[[#This Row],[enz]]&amp;"'",'[1]Sheet2 (2)'!$A:$A,'[1]Sheet2 (2)'!$B:$B,"")</f>
        <v>1</v>
      </c>
    </row>
    <row r="389" spans="1:14" ht="17" x14ac:dyDescent="0.25">
      <c r="A389" s="1" t="s">
        <v>389</v>
      </c>
      <c r="B389" s="1" t="str">
        <f>_xlfn.TEXTBEFORE(Table7[[#This Row],[raw]]," ")</f>
        <v>RXN-NADPHt_c_rm_FWD-SPONT</v>
      </c>
      <c r="C389" s="1"/>
      <c r="D389" s="1">
        <f>_xlfn.NUMBERVALUE(_xlfn.TEXTAFTER(Table7[[#This Row],[raw]]," ",-1))</f>
        <v>15.794160653440001</v>
      </c>
      <c r="G389" t="s">
        <v>3002</v>
      </c>
      <c r="H389" t="s">
        <v>2778</v>
      </c>
      <c r="I389">
        <v>3.9778832292799998E-4</v>
      </c>
      <c r="J389">
        <f>_xlfn.XLOOKUP(Table2[[#This Row],[rxn]],Table7[rxn],Table7[flux],0)</f>
        <v>0.44900887928719802</v>
      </c>
      <c r="K389">
        <f>Table2[[#This Row],[flux]]-Table2[[#This Row],[flux in mfs]]</f>
        <v>-0.44861109096426999</v>
      </c>
      <c r="L389" t="b">
        <f>_xlfn.TEXTAFTER(Table2[[#This Row],[rxn]],"-",-1)="SPONT"</f>
        <v>0</v>
      </c>
      <c r="M389" t="str">
        <f>_xlfn.TEXTAFTER(Table2[[#This Row],[rxn]],"-",-1)</f>
        <v>rt7873</v>
      </c>
      <c r="N389">
        <f>_xlfn.XLOOKUP("'PRO-"&amp;Table2[[#This Row],[enz]]&amp;"'",'[1]Sheet2 (2)'!$A:$A,'[1]Sheet2 (2)'!$B:$B,"")</f>
        <v>1</v>
      </c>
    </row>
    <row r="390" spans="1:14" ht="17" x14ac:dyDescent="0.25">
      <c r="A390" s="1" t="s">
        <v>390</v>
      </c>
      <c r="B390" s="1" t="str">
        <f>_xlfn.TEXTBEFORE(Table7[[#This Row],[raw]]," ")</f>
        <v>RXN-NADPt_c_r_REV-SPONT</v>
      </c>
      <c r="C390" s="1"/>
      <c r="D390" s="1">
        <f>_xlfn.NUMBERVALUE(_xlfn.TEXTAFTER(Table7[[#This Row],[raw]]," ",-1))</f>
        <v>12.7453462902269</v>
      </c>
      <c r="G390" t="s">
        <v>3274</v>
      </c>
      <c r="H390" t="s">
        <v>2778</v>
      </c>
      <c r="I390">
        <v>3.3916935025199999E-4</v>
      </c>
      <c r="J390">
        <f>_xlfn.XLOOKUP(Table2[[#This Row],[rxn]],Table7[rxn],Table7[flux],0)</f>
        <v>0.38284193141725897</v>
      </c>
      <c r="K390">
        <f>Table2[[#This Row],[flux]]-Table2[[#This Row],[flux in mfs]]</f>
        <v>-0.38250276206700695</v>
      </c>
      <c r="L390" t="b">
        <f>_xlfn.TEXTAFTER(Table2[[#This Row],[rxn]],"-",-1)="SPONT"</f>
        <v>0</v>
      </c>
      <c r="M390" t="str">
        <f>_xlfn.TEXTAFTER(Table2[[#This Row],[rxn]],"-",-1)</f>
        <v>rt4281</v>
      </c>
      <c r="N390">
        <f>_xlfn.XLOOKUP("'PRO-"&amp;Table2[[#This Row],[enz]]&amp;"'",'[1]Sheet2 (2)'!$A:$A,'[1]Sheet2 (2)'!$B:$B,"")</f>
        <v>1</v>
      </c>
    </row>
    <row r="391" spans="1:14" ht="17" x14ac:dyDescent="0.25">
      <c r="A391" s="1" t="s">
        <v>391</v>
      </c>
      <c r="B391" s="1" t="str">
        <f>_xlfn.TEXTBEFORE(Table7[[#This Row],[raw]]," ")</f>
        <v>RXN-NADPt_c_rm_REV-SPONT</v>
      </c>
      <c r="C391" s="1"/>
      <c r="D391" s="1">
        <f>_xlfn.NUMBERVALUE(_xlfn.TEXTAFTER(Table7[[#This Row],[raw]]," ",-1))</f>
        <v>15.794160653440001</v>
      </c>
      <c r="G391" t="s">
        <v>4755</v>
      </c>
      <c r="H391" t="s">
        <v>2778</v>
      </c>
      <c r="I391">
        <v>3.3113279741699999E-4</v>
      </c>
      <c r="J391">
        <f>_xlfn.XLOOKUP(Table2[[#This Row],[rxn]],Table7[rxn],Table7[flux],0)</f>
        <v>0.37377056513076701</v>
      </c>
      <c r="K391">
        <f>Table2[[#This Row],[flux]]-Table2[[#This Row],[flux in mfs]]</f>
        <v>-0.37343943233335003</v>
      </c>
      <c r="L391" t="b">
        <f>_xlfn.TEXTAFTER(Table2[[#This Row],[rxn]],"-",-1)="SPONT"</f>
        <v>0</v>
      </c>
      <c r="M391" t="str">
        <f>_xlfn.TEXTAFTER(Table2[[#This Row],[rxn]],"-",-1)</f>
        <v>RNA6</v>
      </c>
      <c r="N391" t="str">
        <f>_xlfn.XLOOKUP("'PRO-"&amp;Table2[[#This Row],[enz]]&amp;"'",'[1]Sheet2 (2)'!$A:$A,'[1]Sheet2 (2)'!$B:$B,"")</f>
        <v/>
      </c>
    </row>
    <row r="392" spans="1:14" ht="17" x14ac:dyDescent="0.25">
      <c r="A392" s="1" t="s">
        <v>392</v>
      </c>
      <c r="B392" s="1" t="str">
        <f>_xlfn.TEXTBEFORE(Table7[[#This Row],[raw]]," ")</f>
        <v>RXN-NADS2_c_FWD-rt0915_c</v>
      </c>
      <c r="C392" s="1"/>
      <c r="D392" s="1">
        <f>_xlfn.NUMBERVALUE(_xlfn.TEXTAFTER(Table7[[#This Row],[raw]]," ",-1))</f>
        <v>2.2231927528992002E-2</v>
      </c>
      <c r="G392" t="s">
        <v>3286</v>
      </c>
      <c r="H392" t="s">
        <v>2778</v>
      </c>
      <c r="I392">
        <v>1.9889416146399999E-4</v>
      </c>
      <c r="J392">
        <f>_xlfn.XLOOKUP(Table2[[#This Row],[rxn]],Table7[rxn],Table7[flux],0)</f>
        <v>0.22450443964359901</v>
      </c>
      <c r="K392">
        <f>Table2[[#This Row],[flux]]-Table2[[#This Row],[flux in mfs]]</f>
        <v>-0.22430554548213499</v>
      </c>
      <c r="L392" t="b">
        <f>_xlfn.TEXTAFTER(Table2[[#This Row],[rxn]],"-",-1)="SPONT"</f>
        <v>0</v>
      </c>
      <c r="M392" t="str">
        <f>_xlfn.TEXTAFTER(Table2[[#This Row],[rxn]],"-",-1)</f>
        <v>rt6946</v>
      </c>
      <c r="N392">
        <f>_xlfn.XLOOKUP("'PRO-"&amp;Table2[[#This Row],[enz]]&amp;"'",'[1]Sheet2 (2)'!$A:$A,'[1]Sheet2 (2)'!$B:$B,"")</f>
        <v>1</v>
      </c>
    </row>
    <row r="393" spans="1:14" ht="17" x14ac:dyDescent="0.25">
      <c r="A393" s="1" t="s">
        <v>393</v>
      </c>
      <c r="B393" s="1" t="str">
        <f>_xlfn.TEXTBEFORE(Table7[[#This Row],[raw]]," ")</f>
        <v>RXN-NADt_c_rm_REV-SPONT</v>
      </c>
      <c r="C393" s="1"/>
      <c r="D393" s="1">
        <f>_xlfn.NUMBERVALUE(_xlfn.TEXTAFTER(Table7[[#This Row],[raw]]," ",-1))</f>
        <v>30.462828777257901</v>
      </c>
      <c r="G393" t="s">
        <v>3275</v>
      </c>
      <c r="H393" t="s">
        <v>2778</v>
      </c>
      <c r="I393">
        <v>1.6958467512599999E-4</v>
      </c>
      <c r="J393">
        <f>_xlfn.XLOOKUP(Table2[[#This Row],[rxn]],Table7[rxn],Table7[flux],0)</f>
        <v>0.19142096570862999</v>
      </c>
      <c r="K393">
        <f>Table2[[#This Row],[flux]]-Table2[[#This Row],[flux in mfs]]</f>
        <v>-0.19125138103350398</v>
      </c>
      <c r="L393" t="b">
        <f>_xlfn.TEXTAFTER(Table2[[#This Row],[rxn]],"-",-1)="SPONT"</f>
        <v>0</v>
      </c>
      <c r="M393" t="str">
        <f>_xlfn.TEXTAFTER(Table2[[#This Row],[rxn]],"-",-1)</f>
        <v>rt4281</v>
      </c>
      <c r="N393">
        <f>_xlfn.XLOOKUP("'PRO-"&amp;Table2[[#This Row],[enz]]&amp;"'",'[1]Sheet2 (2)'!$A:$A,'[1]Sheet2 (2)'!$B:$B,"")</f>
        <v>1</v>
      </c>
    </row>
    <row r="394" spans="1:14" ht="17" x14ac:dyDescent="0.25">
      <c r="A394" s="1" t="s">
        <v>394</v>
      </c>
      <c r="B394" s="1" t="str">
        <f>_xlfn.TEXTBEFORE(Table7[[#This Row],[raw]]," ")</f>
        <v>RXN-NAMNPP_c_FWD-rt1924_c</v>
      </c>
      <c r="C394" s="1"/>
      <c r="D394" s="1">
        <f>_xlfn.NUMBERVALUE(_xlfn.TEXTAFTER(Table7[[#This Row],[raw]]," ",-1))</f>
        <v>2.2231927528992002E-2</v>
      </c>
      <c r="G394" t="s">
        <v>3353</v>
      </c>
      <c r="H394" t="s">
        <v>2778</v>
      </c>
      <c r="I394">
        <v>1.6958467512599999E-4</v>
      </c>
      <c r="J394">
        <f>_xlfn.XLOOKUP(Table2[[#This Row],[rxn]],Table7[rxn],Table7[flux],0)</f>
        <v>0.19142096570862999</v>
      </c>
      <c r="K394">
        <f>Table2[[#This Row],[flux]]-Table2[[#This Row],[flux in mfs]]</f>
        <v>-0.19125138103350398</v>
      </c>
      <c r="L394" t="b">
        <f>_xlfn.TEXTAFTER(Table2[[#This Row],[rxn]],"-",-1)="SPONT"</f>
        <v>0</v>
      </c>
      <c r="M394" t="str">
        <f>_xlfn.TEXTAFTER(Table2[[#This Row],[rxn]],"-",-1)</f>
        <v>UNKNOWN</v>
      </c>
      <c r="N394" t="str">
        <f>_xlfn.XLOOKUP("'PRO-"&amp;Table2[[#This Row],[enz]]&amp;"'",'[1]Sheet2 (2)'!$A:$A,'[1]Sheet2 (2)'!$B:$B,"")</f>
        <v/>
      </c>
    </row>
    <row r="395" spans="1:14" ht="17" x14ac:dyDescent="0.25">
      <c r="A395" s="1" t="s">
        <v>395</v>
      </c>
      <c r="B395" s="1" t="str">
        <f>_xlfn.TEXTBEFORE(Table7[[#This Row],[raw]]," ")</f>
        <v>RXN-NDPK1_c_FWD-rt7311</v>
      </c>
      <c r="C395" s="1"/>
      <c r="D395" s="1">
        <f>_xlfn.NUMBERVALUE(_xlfn.TEXTAFTER(Table7[[#This Row],[raw]]," ",-1))</f>
        <v>731.91195713319803</v>
      </c>
      <c r="G395" t="s">
        <v>4784</v>
      </c>
      <c r="H395" t="s">
        <v>2778</v>
      </c>
      <c r="I395">
        <v>1.5514204914E-4</v>
      </c>
      <c r="J395">
        <f>_xlfn.XLOOKUP(Table2[[#This Row],[rxn]],Table7[rxn],Table7[flux],0)</f>
        <v>0.175118658843153</v>
      </c>
      <c r="K395">
        <f>Table2[[#This Row],[flux]]-Table2[[#This Row],[flux in mfs]]</f>
        <v>-0.17496351679401301</v>
      </c>
      <c r="L395" t="b">
        <f>_xlfn.TEXTAFTER(Table2[[#This Row],[rxn]],"-",-1)="SPONT"</f>
        <v>0</v>
      </c>
      <c r="M395" t="str">
        <f>_xlfn.TEXTAFTER(Table2[[#This Row],[rxn]],"-",-1)</f>
        <v>METAL7</v>
      </c>
      <c r="N395" t="str">
        <f>_xlfn.XLOOKUP("'PRO-"&amp;Table2[[#This Row],[enz]]&amp;"'",'[1]Sheet2 (2)'!$A:$A,'[1]Sheet2 (2)'!$B:$B,"")</f>
        <v/>
      </c>
    </row>
    <row r="396" spans="1:14" ht="17" x14ac:dyDescent="0.25">
      <c r="A396" s="1" t="s">
        <v>396</v>
      </c>
      <c r="B396" s="1" t="str">
        <f>_xlfn.TEXTBEFORE(Table7[[#This Row],[raw]]," ")</f>
        <v>RXN-NDPK2_c_FWD-rt7311</v>
      </c>
      <c r="C396" s="1"/>
      <c r="D396" s="1">
        <f>_xlfn.NUMBERVALUE(_xlfn.TEXTAFTER(Table7[[#This Row],[raw]]," ",-1))</f>
        <v>162.45637249211899</v>
      </c>
      <c r="G396" t="s">
        <v>3361</v>
      </c>
      <c r="H396" t="s">
        <v>2778</v>
      </c>
      <c r="I396">
        <v>2.08447454193E-4</v>
      </c>
      <c r="J396">
        <f>_xlfn.XLOOKUP(Table2[[#This Row],[rxn]],Table7[rxn],Table7[flux],0)</f>
        <v>0.17513371453222101</v>
      </c>
      <c r="K396">
        <f>Table2[[#This Row],[flux]]-Table2[[#This Row],[flux in mfs]]</f>
        <v>-0.17492526707802802</v>
      </c>
      <c r="L396" t="b">
        <f>_xlfn.TEXTAFTER(Table2[[#This Row],[rxn]],"-",-1)="SPONT"</f>
        <v>0</v>
      </c>
      <c r="M396" t="str">
        <f>_xlfn.TEXTAFTER(Table2[[#This Row],[rxn]],"-",-1)</f>
        <v>UNKNOWN</v>
      </c>
      <c r="N396" t="str">
        <f>_xlfn.XLOOKUP("'PRO-"&amp;Table2[[#This Row],[enz]]&amp;"'",'[1]Sheet2 (2)'!$A:$A,'[1]Sheet2 (2)'!$B:$B,"")</f>
        <v/>
      </c>
    </row>
    <row r="397" spans="1:14" ht="17" x14ac:dyDescent="0.25">
      <c r="A397" s="1" t="s">
        <v>397</v>
      </c>
      <c r="B397" s="1" t="str">
        <f>_xlfn.TEXTBEFORE(Table7[[#This Row],[raw]]," ")</f>
        <v>RXN-NDPK3_c_FWD-rt7311</v>
      </c>
      <c r="C397" s="1"/>
      <c r="D397" s="1">
        <f>_xlfn.NUMBERVALUE(_xlfn.TEXTAFTER(Table7[[#This Row],[raw]]," ",-1))</f>
        <v>20.30793457775</v>
      </c>
      <c r="G397" t="s">
        <v>2924</v>
      </c>
      <c r="H397" t="s">
        <v>2778</v>
      </c>
      <c r="I397">
        <v>1.2660535579000001E-4</v>
      </c>
      <c r="J397">
        <f>_xlfn.XLOOKUP(Table2[[#This Row],[rxn]],Table7[rxn],Table7[flux],0)</f>
        <v>0.142907690616106</v>
      </c>
      <c r="K397">
        <f>Table2[[#This Row],[flux]]-Table2[[#This Row],[flux in mfs]]</f>
        <v>-0.14278108526031599</v>
      </c>
      <c r="L397" t="b">
        <f>_xlfn.TEXTAFTER(Table2[[#This Row],[rxn]],"-",-1)="SPONT"</f>
        <v>0</v>
      </c>
      <c r="M397" t="str">
        <f>_xlfn.TEXTAFTER(Table2[[#This Row],[rxn]],"-",-1)</f>
        <v>UNKNOWN</v>
      </c>
      <c r="N397" t="str">
        <f>_xlfn.XLOOKUP("'PRO-"&amp;Table2[[#This Row],[enz]]&amp;"'",'[1]Sheet2 (2)'!$A:$A,'[1]Sheet2 (2)'!$B:$B,"")</f>
        <v/>
      </c>
    </row>
    <row r="398" spans="1:14" ht="17" x14ac:dyDescent="0.25">
      <c r="A398" s="1" t="s">
        <v>398</v>
      </c>
      <c r="B398" s="1" t="str">
        <f>_xlfn.TEXTBEFORE(Table7[[#This Row],[raw]]," ")</f>
        <v>RXN-NDPK4_c_FWD-rt7311</v>
      </c>
      <c r="C398" s="1"/>
      <c r="D398" s="1">
        <f>_xlfn.NUMBERVALUE(_xlfn.TEXTAFTER(Table7[[#This Row],[raw]]," ",-1))</f>
        <v>0.78843921561466501</v>
      </c>
      <c r="G398" t="s">
        <v>4778</v>
      </c>
      <c r="H398" t="s">
        <v>2778</v>
      </c>
      <c r="I398">
        <v>1.2660535579000001E-4</v>
      </c>
      <c r="J398">
        <f>_xlfn.XLOOKUP(Table2[[#This Row],[rxn]],Table7[rxn],Table7[flux],0)</f>
        <v>0.142907485309718</v>
      </c>
      <c r="K398">
        <f>Table2[[#This Row],[flux]]-Table2[[#This Row],[flux in mfs]]</f>
        <v>-0.14278087995392799</v>
      </c>
      <c r="L398" t="b">
        <f>_xlfn.TEXTAFTER(Table2[[#This Row],[rxn]],"-",-1)="SPONT"</f>
        <v>0</v>
      </c>
      <c r="M398" t="str">
        <f>_xlfn.TEXTAFTER(Table2[[#This Row],[rxn]],"-",-1)</f>
        <v>METAL1</v>
      </c>
      <c r="N398" t="str">
        <f>_xlfn.XLOOKUP("'PRO-"&amp;Table2[[#This Row],[enz]]&amp;"'",'[1]Sheet2 (2)'!$A:$A,'[1]Sheet2 (2)'!$B:$B,"")</f>
        <v/>
      </c>
    </row>
    <row r="399" spans="1:14" ht="17" x14ac:dyDescent="0.25">
      <c r="A399" s="1" t="s">
        <v>399</v>
      </c>
      <c r="B399" s="1" t="str">
        <f>_xlfn.TEXTBEFORE(Table7[[#This Row],[raw]]," ")</f>
        <v>RXN-NDPK5_c_FWD-rt7311</v>
      </c>
      <c r="C399" s="1"/>
      <c r="D399" s="1">
        <f>_xlfn.NUMBERVALUE(_xlfn.TEXTAFTER(Table7[[#This Row],[raw]]," ",-1))</f>
        <v>1.2306103303828</v>
      </c>
      <c r="G399" t="s">
        <v>4763</v>
      </c>
      <c r="H399" t="s">
        <v>2778</v>
      </c>
      <c r="I399">
        <v>1.19991903344E-4</v>
      </c>
      <c r="J399">
        <f>_xlfn.XLOOKUP(Table2[[#This Row],[rxn]],Table7[rxn],Table7[flux],0)</f>
        <v>0.13544246258318299</v>
      </c>
      <c r="K399">
        <f>Table2[[#This Row],[flux]]-Table2[[#This Row],[flux in mfs]]</f>
        <v>-0.13532247067983899</v>
      </c>
      <c r="L399" t="b">
        <f>_xlfn.TEXTAFTER(Table2[[#This Row],[rxn]],"-",-1)="SPONT"</f>
        <v>0</v>
      </c>
      <c r="M399" t="str">
        <f>_xlfn.TEXTAFTER(Table2[[#This Row],[rxn]],"-",-1)</f>
        <v>LIPID6</v>
      </c>
      <c r="N399" t="str">
        <f>_xlfn.XLOOKUP("'PRO-"&amp;Table2[[#This Row],[enz]]&amp;"'",'[1]Sheet2 (2)'!$A:$A,'[1]Sheet2 (2)'!$B:$B,"")</f>
        <v/>
      </c>
    </row>
    <row r="400" spans="1:14" ht="17" x14ac:dyDescent="0.25">
      <c r="A400" s="1" t="s">
        <v>400</v>
      </c>
      <c r="B400" s="1" t="str">
        <f>_xlfn.TEXTBEFORE(Table7[[#This Row],[raw]]," ")</f>
        <v>RXN-NDPK7_c_FWD-rt7311</v>
      </c>
      <c r="C400" s="1"/>
      <c r="D400" s="1">
        <f>_xlfn.NUMBERVALUE(_xlfn.TEXTAFTER(Table7[[#This Row],[raw]]," ",-1))</f>
        <v>1.23060833701979</v>
      </c>
      <c r="G400" t="s">
        <v>2885</v>
      </c>
      <c r="H400" t="s">
        <v>2778</v>
      </c>
      <c r="I400">
        <v>8.4383784764999995E-5</v>
      </c>
      <c r="J400">
        <f>_xlfn.XLOOKUP(Table2[[#This Row],[rxn]],Table7[rxn],Table7[flux],0)</f>
        <v>8.8904819919349995E-2</v>
      </c>
      <c r="K400">
        <f>Table2[[#This Row],[flux]]-Table2[[#This Row],[flux in mfs]]</f>
        <v>-8.8820436134584999E-2</v>
      </c>
      <c r="L400" t="b">
        <f>_xlfn.TEXTAFTER(Table2[[#This Row],[rxn]],"-",-1)="SPONT"</f>
        <v>0</v>
      </c>
      <c r="M400" t="str">
        <f>_xlfn.TEXTAFTER(Table2[[#This Row],[rxn]],"-",-1)</f>
        <v>rt0309</v>
      </c>
      <c r="N400">
        <f>_xlfn.XLOOKUP("'PRO-"&amp;Table2[[#This Row],[enz]]&amp;"'",'[1]Sheet2 (2)'!$A:$A,'[1]Sheet2 (2)'!$B:$B,"")</f>
        <v>1</v>
      </c>
    </row>
    <row r="401" spans="1:14" ht="17" x14ac:dyDescent="0.25">
      <c r="A401" s="1" t="s">
        <v>401</v>
      </c>
      <c r="B401" s="1" t="str">
        <f>_xlfn.TEXTBEFORE(Table7[[#This Row],[raw]]," ")</f>
        <v>RXN-NDPK8_c_FWD-rt7311</v>
      </c>
      <c r="C401" s="1"/>
      <c r="D401" s="1">
        <f>_xlfn.NUMBERVALUE(_xlfn.TEXTAFTER(Table7[[#This Row],[raw]]," ",-1))</f>
        <v>0.78843777371232104</v>
      </c>
      <c r="G401" t="s">
        <v>4780</v>
      </c>
      <c r="H401" t="s">
        <v>2778</v>
      </c>
      <c r="I401">
        <v>6.5385397935E-5</v>
      </c>
      <c r="J401">
        <f>_xlfn.XLOOKUP(Table2[[#This Row],[rxn]],Table7[rxn],Table7[flux],0)</f>
        <v>7.3804640700387003E-2</v>
      </c>
      <c r="K401">
        <f>Table2[[#This Row],[flux]]-Table2[[#This Row],[flux in mfs]]</f>
        <v>-7.3739255302451998E-2</v>
      </c>
      <c r="L401" t="b">
        <f>_xlfn.TEXTAFTER(Table2[[#This Row],[rxn]],"-",-1)="SPONT"</f>
        <v>0</v>
      </c>
      <c r="M401" t="str">
        <f>_xlfn.TEXTAFTER(Table2[[#This Row],[rxn]],"-",-1)</f>
        <v>METAL3</v>
      </c>
      <c r="N401" t="str">
        <f>_xlfn.XLOOKUP("'PRO-"&amp;Table2[[#This Row],[enz]]&amp;"'",'[1]Sheet2 (2)'!$A:$A,'[1]Sheet2 (2)'!$B:$B,"")</f>
        <v/>
      </c>
    </row>
    <row r="402" spans="1:14" ht="17" x14ac:dyDescent="0.25">
      <c r="A402" s="1" t="s">
        <v>402</v>
      </c>
      <c r="B402" s="1" t="str">
        <f>_xlfn.TEXTBEFORE(Table7[[#This Row],[raw]]," ")</f>
        <v>RXN-NGLYCANS1_c_FWD-rt2834</v>
      </c>
      <c r="C402" s="1"/>
      <c r="D402" s="1">
        <f>_xlfn.NUMBERVALUE(_xlfn.TEXTAFTER(Table7[[#This Row],[raw]]," ",-1))</f>
        <v>1.72278869137766</v>
      </c>
      <c r="G402" t="s">
        <v>4785</v>
      </c>
      <c r="H402" t="s">
        <v>2778</v>
      </c>
      <c r="I402">
        <v>5.9826257334000001E-5</v>
      </c>
      <c r="J402">
        <f>_xlfn.XLOOKUP(Table2[[#This Row],[rxn]],Table7[rxn],Table7[flux],0)</f>
        <v>6.7529686542473003E-2</v>
      </c>
      <c r="K402">
        <f>Table2[[#This Row],[flux]]-Table2[[#This Row],[flux in mfs]]</f>
        <v>-6.7469860285139002E-2</v>
      </c>
      <c r="L402" t="b">
        <f>_xlfn.TEXTAFTER(Table2[[#This Row],[rxn]],"-",-1)="SPONT"</f>
        <v>0</v>
      </c>
      <c r="M402" t="str">
        <f>_xlfn.TEXTAFTER(Table2[[#This Row],[rxn]],"-",-1)</f>
        <v>COFACTOR</v>
      </c>
      <c r="N402" t="str">
        <f>_xlfn.XLOOKUP("'PRO-"&amp;Table2[[#This Row],[enz]]&amp;"'",'[1]Sheet2 (2)'!$A:$A,'[1]Sheet2 (2)'!$B:$B,"")</f>
        <v/>
      </c>
    </row>
    <row r="403" spans="1:14" ht="17" x14ac:dyDescent="0.25">
      <c r="A403" s="1" t="s">
        <v>403</v>
      </c>
      <c r="B403" s="1" t="str">
        <f>_xlfn.TEXTBEFORE(Table7[[#This Row],[raw]]," ")</f>
        <v>RXN-NGLYCANS2_c_FWD-ALG1314</v>
      </c>
      <c r="C403" s="1"/>
      <c r="D403" s="1">
        <f>_xlfn.NUMBERVALUE(_xlfn.TEXTAFTER(Table7[[#This Row],[raw]]," ",-1))</f>
        <v>1.72278869137766</v>
      </c>
      <c r="G403" t="s">
        <v>4762</v>
      </c>
      <c r="H403" t="s">
        <v>2778</v>
      </c>
      <c r="I403">
        <v>5.7475033722E-5</v>
      </c>
      <c r="J403">
        <f>_xlfn.XLOOKUP(Table2[[#This Row],[rxn]],Table7[rxn],Table7[flux],0)</f>
        <v>6.4875711505490999E-2</v>
      </c>
      <c r="K403">
        <f>Table2[[#This Row],[flux]]-Table2[[#This Row],[flux in mfs]]</f>
        <v>-6.4818236471769E-2</v>
      </c>
      <c r="L403" t="b">
        <f>_xlfn.TEXTAFTER(Table2[[#This Row],[rxn]],"-",-1)="SPONT"</f>
        <v>0</v>
      </c>
      <c r="M403" t="str">
        <f>_xlfn.TEXTAFTER(Table2[[#This Row],[rxn]],"-",-1)</f>
        <v>LIPID5</v>
      </c>
      <c r="N403" t="str">
        <f>_xlfn.XLOOKUP("'PRO-"&amp;Table2[[#This Row],[enz]]&amp;"'",'[1]Sheet2 (2)'!$A:$A,'[1]Sheet2 (2)'!$B:$B,"")</f>
        <v/>
      </c>
    </row>
    <row r="404" spans="1:14" ht="17" x14ac:dyDescent="0.25">
      <c r="A404" s="1" t="s">
        <v>404</v>
      </c>
      <c r="B404" s="1" t="str">
        <f>_xlfn.TEXTBEFORE(Table7[[#This Row],[raw]]," ")</f>
        <v>RXN-NGLYCANS3_c_FWD-rt6298</v>
      </c>
      <c r="C404" s="1"/>
      <c r="D404" s="1">
        <f>_xlfn.NUMBERVALUE(_xlfn.TEXTAFTER(Table7[[#This Row],[raw]]," ",-1))</f>
        <v>1.72278869137766</v>
      </c>
      <c r="G404" t="s">
        <v>3008</v>
      </c>
      <c r="H404" t="s">
        <v>2778</v>
      </c>
      <c r="I404">
        <v>6.1526012998999995E-5</v>
      </c>
      <c r="J404">
        <f>_xlfn.XLOOKUP(Table2[[#This Row],[rxn]],Table7[rxn],Table7[flux],0)</f>
        <v>5.7363380002199003E-2</v>
      </c>
      <c r="K404">
        <f>Table2[[#This Row],[flux]]-Table2[[#This Row],[flux in mfs]]</f>
        <v>-5.7301853989200006E-2</v>
      </c>
      <c r="L404" t="b">
        <f>_xlfn.TEXTAFTER(Table2[[#This Row],[rxn]],"-",-1)="SPONT"</f>
        <v>0</v>
      </c>
      <c r="M404" t="str">
        <f>_xlfn.TEXTAFTER(Table2[[#This Row],[rxn]],"-",-1)</f>
        <v>rt2799_rm</v>
      </c>
      <c r="N404">
        <f>_xlfn.XLOOKUP("'PRO-"&amp;Table2[[#This Row],[enz]]&amp;"'",'[1]Sheet2 (2)'!$A:$A,'[1]Sheet2 (2)'!$B:$B,"")</f>
        <v>1</v>
      </c>
    </row>
    <row r="405" spans="1:14" ht="17" x14ac:dyDescent="0.25">
      <c r="A405" s="1" t="s">
        <v>405</v>
      </c>
      <c r="B405" s="1" t="str">
        <f>_xlfn.TEXTBEFORE(Table7[[#This Row],[raw]]," ")</f>
        <v>RXN-NGLYCANS4_c_FWD-rt1727</v>
      </c>
      <c r="C405" s="1"/>
      <c r="D405" s="1">
        <f>_xlfn.NUMBERVALUE(_xlfn.TEXTAFTER(Table7[[#This Row],[raw]]," ",-1))</f>
        <v>1.72278869137766</v>
      </c>
      <c r="G405" t="s">
        <v>4760</v>
      </c>
      <c r="H405" t="s">
        <v>2778</v>
      </c>
      <c r="I405">
        <v>4.7037449296999999E-5</v>
      </c>
      <c r="J405">
        <f>_xlfn.XLOOKUP(Table2[[#This Row],[rxn]],Table7[rxn],Table7[flux],0)</f>
        <v>5.3094148761974998E-2</v>
      </c>
      <c r="K405">
        <f>Table2[[#This Row],[flux]]-Table2[[#This Row],[flux in mfs]]</f>
        <v>-5.3047111312677996E-2</v>
      </c>
      <c r="L405" t="b">
        <f>_xlfn.TEXTAFTER(Table2[[#This Row],[rxn]],"-",-1)="SPONT"</f>
        <v>0</v>
      </c>
      <c r="M405" t="str">
        <f>_xlfn.TEXTAFTER(Table2[[#This Row],[rxn]],"-",-1)</f>
        <v>LIPID3</v>
      </c>
      <c r="N405" t="str">
        <f>_xlfn.XLOOKUP("'PRO-"&amp;Table2[[#This Row],[enz]]&amp;"'",'[1]Sheet2 (2)'!$A:$A,'[1]Sheet2 (2)'!$B:$B,"")</f>
        <v/>
      </c>
    </row>
    <row r="406" spans="1:14" ht="17" x14ac:dyDescent="0.25">
      <c r="A406" s="1" t="s">
        <v>406</v>
      </c>
      <c r="B406" s="1" t="str">
        <f>_xlfn.TEXTBEFORE(Table7[[#This Row],[raw]]," ")</f>
        <v>RXN-NGLYCANS5_c_FWD-rt1727</v>
      </c>
      <c r="C406" s="1"/>
      <c r="D406" s="1">
        <f>_xlfn.NUMBERVALUE(_xlfn.TEXTAFTER(Table7[[#This Row],[raw]]," ",-1))</f>
        <v>1.72278869137766</v>
      </c>
      <c r="G406" t="s">
        <v>3007</v>
      </c>
      <c r="H406" t="s">
        <v>2778</v>
      </c>
      <c r="I406">
        <v>4.823604329E-5</v>
      </c>
      <c r="J406">
        <f>_xlfn.XLOOKUP(Table2[[#This Row],[rxn]],Table7[rxn],Table7[flux],0)</f>
        <v>5.1213553330533998E-2</v>
      </c>
      <c r="K406">
        <f>Table2[[#This Row],[flux]]-Table2[[#This Row],[flux in mfs]]</f>
        <v>-5.1165317287244001E-2</v>
      </c>
      <c r="L406" t="b">
        <f>_xlfn.TEXTAFTER(Table2[[#This Row],[rxn]],"-",-1)="SPONT"</f>
        <v>0</v>
      </c>
      <c r="M406" t="str">
        <f>_xlfn.TEXTAFTER(Table2[[#This Row],[rxn]],"-",-1)</f>
        <v>rt2799_rm</v>
      </c>
      <c r="N406">
        <f>_xlfn.XLOOKUP("'PRO-"&amp;Table2[[#This Row],[enz]]&amp;"'",'[1]Sheet2 (2)'!$A:$A,'[1]Sheet2 (2)'!$B:$B,"")</f>
        <v>1</v>
      </c>
    </row>
    <row r="407" spans="1:14" ht="17" x14ac:dyDescent="0.25">
      <c r="A407" s="1" t="s">
        <v>407</v>
      </c>
      <c r="B407" s="1" t="str">
        <f>_xlfn.TEXTBEFORE(Table7[[#This Row],[raw]]," ")</f>
        <v>RXN-NGLYCANS6_c_FWD-rt1577</v>
      </c>
      <c r="C407" s="1"/>
      <c r="D407" s="1">
        <f>_xlfn.NUMBERVALUE(_xlfn.TEXTAFTER(Table7[[#This Row],[raw]]," ",-1))</f>
        <v>1.72278869137766</v>
      </c>
      <c r="G407" t="s">
        <v>2967</v>
      </c>
      <c r="H407" t="s">
        <v>2778</v>
      </c>
      <c r="I407">
        <v>4.2696400719000001E-5</v>
      </c>
      <c r="J407">
        <f>_xlfn.XLOOKUP(Table2[[#This Row],[rxn]],Table7[rxn],Table7[flux],0)</f>
        <v>4.4467849464936003E-2</v>
      </c>
      <c r="K407">
        <f>Table2[[#This Row],[flux]]-Table2[[#This Row],[flux in mfs]]</f>
        <v>-4.4425153064217002E-2</v>
      </c>
      <c r="L407" t="b">
        <f>_xlfn.TEXTAFTER(Table2[[#This Row],[rxn]],"-",-1)="SPONT"</f>
        <v>0</v>
      </c>
      <c r="M407" t="str">
        <f>_xlfn.TEXTAFTER(Table2[[#This Row],[rxn]],"-",-1)</f>
        <v>rt8298</v>
      </c>
      <c r="N407">
        <f>_xlfn.XLOOKUP("'PRO-"&amp;Table2[[#This Row],[enz]]&amp;"'",'[1]Sheet2 (2)'!$A:$A,'[1]Sheet2 (2)'!$B:$B,"")</f>
        <v>1</v>
      </c>
    </row>
    <row r="408" spans="1:14" ht="17" x14ac:dyDescent="0.25">
      <c r="A408" s="1" t="s">
        <v>408</v>
      </c>
      <c r="B408" s="1" t="str">
        <f>_xlfn.TEXTBEFORE(Table7[[#This Row],[raw]]," ")</f>
        <v>RXN-NGLYCANS7_c_FWD-rt1577</v>
      </c>
      <c r="C408" s="1"/>
      <c r="D408" s="1">
        <f>_xlfn.NUMBERVALUE(_xlfn.TEXTAFTER(Table7[[#This Row],[raw]]," ",-1))</f>
        <v>1.72278869137766</v>
      </c>
      <c r="G408" t="s">
        <v>3299</v>
      </c>
      <c r="H408" t="s">
        <v>2778</v>
      </c>
      <c r="I408">
        <v>4.2696400719000001E-5</v>
      </c>
      <c r="J408">
        <f>_xlfn.XLOOKUP(Table2[[#This Row],[rxn]],Table7[rxn],Table7[flux],0)</f>
        <v>4.4467849464936003E-2</v>
      </c>
      <c r="K408">
        <f>Table2[[#This Row],[flux]]-Table2[[#This Row],[flux in mfs]]</f>
        <v>-4.4425153064217002E-2</v>
      </c>
      <c r="L408" t="b">
        <f>_xlfn.TEXTAFTER(Table2[[#This Row],[rxn]],"-",-1)="SPONT"</f>
        <v>0</v>
      </c>
      <c r="M408" t="str">
        <f>_xlfn.TEXTAFTER(Table2[[#This Row],[rxn]],"-",-1)</f>
        <v>rt0910</v>
      </c>
      <c r="N408">
        <f>_xlfn.XLOOKUP("'PRO-"&amp;Table2[[#This Row],[enz]]&amp;"'",'[1]Sheet2 (2)'!$A:$A,'[1]Sheet2 (2)'!$B:$B,"")</f>
        <v>1</v>
      </c>
    </row>
    <row r="409" spans="1:14" ht="17" x14ac:dyDescent="0.25">
      <c r="A409" s="1" t="s">
        <v>409</v>
      </c>
      <c r="B409" s="1" t="str">
        <f>_xlfn.TEXTBEFORE(Table7[[#This Row],[raw]]," ")</f>
        <v>RXN-NH4t_c_e_FWD-rt4558</v>
      </c>
      <c r="C409" s="1"/>
      <c r="D409" s="1">
        <f>_xlfn.NUMBERVALUE(_xlfn.TEXTAFTER(Table7[[#This Row],[raw]]," ",-1))</f>
        <v>584.28661287929901</v>
      </c>
      <c r="G409" t="s">
        <v>3245</v>
      </c>
      <c r="H409" t="s">
        <v>2778</v>
      </c>
      <c r="I409">
        <v>4.2191892382999997E-5</v>
      </c>
      <c r="J409">
        <f>_xlfn.XLOOKUP(Table2[[#This Row],[rxn]],Table7[rxn],Table7[flux],0)</f>
        <v>4.4452409959674997E-2</v>
      </c>
      <c r="K409">
        <f>Table2[[#This Row],[flux]]-Table2[[#This Row],[flux in mfs]]</f>
        <v>-4.4410218067292E-2</v>
      </c>
      <c r="L409" t="b">
        <f>_xlfn.TEXTAFTER(Table2[[#This Row],[rxn]],"-",-1)="SPONT"</f>
        <v>0</v>
      </c>
      <c r="M409" t="str">
        <f>_xlfn.TEXTAFTER(Table2[[#This Row],[rxn]],"-",-1)</f>
        <v>rt5026</v>
      </c>
      <c r="N409">
        <f>_xlfn.XLOOKUP("'PRO-"&amp;Table2[[#This Row],[enz]]&amp;"'",'[1]Sheet2 (2)'!$A:$A,'[1]Sheet2 (2)'!$B:$B,"")</f>
        <v>1</v>
      </c>
    </row>
    <row r="410" spans="1:14" ht="17" x14ac:dyDescent="0.25">
      <c r="A410" s="1" t="s">
        <v>410</v>
      </c>
      <c r="B410" s="1" t="str">
        <f>_xlfn.TEXTBEFORE(Table7[[#This Row],[raw]]," ")</f>
        <v>RXN-NH4t_c_m_REV-SPONT</v>
      </c>
      <c r="C410" s="1"/>
      <c r="D410" s="1">
        <f>_xlfn.NUMBERVALUE(_xlfn.TEXTAFTER(Table7[[#This Row],[raw]]," ",-1))</f>
        <v>921.16882940665096</v>
      </c>
      <c r="G410" t="s">
        <v>4764</v>
      </c>
      <c r="H410" t="s">
        <v>2778</v>
      </c>
      <c r="I410">
        <v>3.2195372108999998E-5</v>
      </c>
      <c r="J410">
        <f>_xlfn.XLOOKUP(Table2[[#This Row],[rxn]],Table7[rxn],Table7[flux],0)</f>
        <v>3.6340956020077003E-2</v>
      </c>
      <c r="K410">
        <f>Table2[[#This Row],[flux]]-Table2[[#This Row],[flux in mfs]]</f>
        <v>-3.6308760647968001E-2</v>
      </c>
      <c r="L410" t="b">
        <f>_xlfn.TEXTAFTER(Table2[[#This Row],[rxn]],"-",-1)="SPONT"</f>
        <v>0</v>
      </c>
      <c r="M410" t="str">
        <f>_xlfn.TEXTAFTER(Table2[[#This Row],[rxn]],"-",-1)</f>
        <v>LIPID7</v>
      </c>
      <c r="N410" t="str">
        <f>_xlfn.XLOOKUP("'PRO-"&amp;Table2[[#This Row],[enz]]&amp;"'",'[1]Sheet2 (2)'!$A:$A,'[1]Sheet2 (2)'!$B:$B,"")</f>
        <v/>
      </c>
    </row>
    <row r="411" spans="1:14" ht="17" x14ac:dyDescent="0.25">
      <c r="A411" s="1" t="s">
        <v>411</v>
      </c>
      <c r="B411" s="1" t="str">
        <f>_xlfn.TEXTBEFORE(Table7[[#This Row],[raw]]," ")</f>
        <v>RXN-NI2t_c_e_FWD-SPONT</v>
      </c>
      <c r="C411" s="1"/>
      <c r="D411" s="1">
        <f>_xlfn.NUMBERVALUE(_xlfn.TEXTAFTER(Table7[[#This Row],[raw]]," ",-1))</f>
        <v>2.809569269E-6</v>
      </c>
      <c r="G411" t="s">
        <v>4761</v>
      </c>
      <c r="H411" t="s">
        <v>2778</v>
      </c>
      <c r="I411">
        <v>3.1294410337999997E-5</v>
      </c>
      <c r="J411">
        <f>_xlfn.XLOOKUP(Table2[[#This Row],[rxn]],Table7[rxn],Table7[flux],0)</f>
        <v>3.5323983394672E-2</v>
      </c>
      <c r="K411">
        <f>Table2[[#This Row],[flux]]-Table2[[#This Row],[flux in mfs]]</f>
        <v>-3.5292688984333999E-2</v>
      </c>
      <c r="L411" t="b">
        <f>_xlfn.TEXTAFTER(Table2[[#This Row],[rxn]],"-",-1)="SPONT"</f>
        <v>0</v>
      </c>
      <c r="M411" t="str">
        <f>_xlfn.TEXTAFTER(Table2[[#This Row],[rxn]],"-",-1)</f>
        <v>LIPID4</v>
      </c>
      <c r="N411" t="str">
        <f>_xlfn.XLOOKUP("'PRO-"&amp;Table2[[#This Row],[enz]]&amp;"'",'[1]Sheet2 (2)'!$A:$A,'[1]Sheet2 (2)'!$B:$B,"")</f>
        <v/>
      </c>
    </row>
    <row r="412" spans="1:14" ht="17" x14ac:dyDescent="0.25">
      <c r="A412" s="1" t="s">
        <v>412</v>
      </c>
      <c r="B412" s="1" t="str">
        <f>_xlfn.TEXTBEFORE(Table7[[#This Row],[raw]]," ")</f>
        <v>RXN-NNATi_c_FWD-rt2062_c</v>
      </c>
      <c r="C412" s="1"/>
      <c r="D412" s="1">
        <f>_xlfn.NUMBERVALUE(_xlfn.TEXTAFTER(Table7[[#This Row],[raw]]," ",-1))</f>
        <v>2.2231927528992002E-2</v>
      </c>
      <c r="G412" t="s">
        <v>4766</v>
      </c>
      <c r="H412" t="s">
        <v>2778</v>
      </c>
      <c r="I412">
        <v>2.4823569248000001E-5</v>
      </c>
      <c r="J412">
        <f>_xlfn.XLOOKUP(Table2[[#This Row],[rxn]],Table7[rxn],Table7[flux],0)</f>
        <v>2.8019935140139E-2</v>
      </c>
      <c r="K412">
        <f>Table2[[#This Row],[flux]]-Table2[[#This Row],[flux in mfs]]</f>
        <v>-2.7995111570891001E-2</v>
      </c>
      <c r="L412" t="b">
        <f>_xlfn.TEXTAFTER(Table2[[#This Row],[rxn]],"-",-1)="SPONT"</f>
        <v>0</v>
      </c>
      <c r="M412" t="str">
        <f>_xlfn.TEXTAFTER(Table2[[#This Row],[rxn]],"-",-1)</f>
        <v>LIPID9</v>
      </c>
      <c r="N412" t="str">
        <f>_xlfn.XLOOKUP("'PRO-"&amp;Table2[[#This Row],[enz]]&amp;"'",'[1]Sheet2 (2)'!$A:$A,'[1]Sheet2 (2)'!$B:$B,"")</f>
        <v/>
      </c>
    </row>
    <row r="413" spans="1:14" ht="17" x14ac:dyDescent="0.25">
      <c r="A413" s="1" t="s">
        <v>413</v>
      </c>
      <c r="B413" s="1" t="str">
        <f>_xlfn.TEXTBEFORE(Table7[[#This Row],[raw]]," ")</f>
        <v>RXN-O2t_c_e_FWD-SPONT</v>
      </c>
      <c r="C413" s="1"/>
      <c r="D413" s="1">
        <f>_xlfn.NUMBERVALUE(_xlfn.TEXTAFTER(Table7[[#This Row],[raw]]," ",-1))</f>
        <v>3576.8888802390602</v>
      </c>
      <c r="G413" t="s">
        <v>2976</v>
      </c>
      <c r="H413" t="s">
        <v>2778</v>
      </c>
      <c r="I413">
        <v>2.134820036E-5</v>
      </c>
      <c r="J413">
        <f>_xlfn.XLOOKUP(Table2[[#This Row],[rxn]],Table7[rxn],Table7[flux],0)</f>
        <v>2.2233924732468002E-2</v>
      </c>
      <c r="K413">
        <f>Table2[[#This Row],[flux]]-Table2[[#This Row],[flux in mfs]]</f>
        <v>-2.2212576532108001E-2</v>
      </c>
      <c r="L413" t="b">
        <f>_xlfn.TEXTAFTER(Table2[[#This Row],[rxn]],"-",-1)="SPONT"</f>
        <v>0</v>
      </c>
      <c r="M413" t="str">
        <f>_xlfn.TEXTAFTER(Table2[[#This Row],[rxn]],"-",-1)</f>
        <v>rt7138</v>
      </c>
      <c r="N413">
        <f>_xlfn.XLOOKUP("'PRO-"&amp;Table2[[#This Row],[enz]]&amp;"'",'[1]Sheet2 (2)'!$A:$A,'[1]Sheet2 (2)'!$B:$B,"")</f>
        <v>1</v>
      </c>
    </row>
    <row r="414" spans="1:14" ht="17" x14ac:dyDescent="0.25">
      <c r="A414" s="1" t="s">
        <v>414</v>
      </c>
      <c r="B414" s="1" t="str">
        <f>_xlfn.TEXTBEFORE(Table7[[#This Row],[raw]]," ")</f>
        <v>RXN-O2t_c_m_FWD-SPONT</v>
      </c>
      <c r="C414" s="1"/>
      <c r="D414" s="1">
        <f>_xlfn.NUMBERVALUE(_xlfn.TEXTAFTER(Table7[[#This Row],[raw]]," ",-1))</f>
        <v>3431.97162091777</v>
      </c>
      <c r="G414" t="s">
        <v>2989</v>
      </c>
      <c r="H414" t="s">
        <v>2778</v>
      </c>
      <c r="I414">
        <v>2.134820036E-5</v>
      </c>
      <c r="J414">
        <f>_xlfn.XLOOKUP(Table2[[#This Row],[rxn]],Table7[rxn],Table7[flux],0)</f>
        <v>2.2233924732468002E-2</v>
      </c>
      <c r="K414">
        <f>Table2[[#This Row],[flux]]-Table2[[#This Row],[flux in mfs]]</f>
        <v>-2.2212576532108001E-2</v>
      </c>
      <c r="L414" t="b">
        <f>_xlfn.TEXTAFTER(Table2[[#This Row],[rxn]],"-",-1)="SPONT"</f>
        <v>0</v>
      </c>
      <c r="M414" t="str">
        <f>_xlfn.TEXTAFTER(Table2[[#This Row],[rxn]],"-",-1)</f>
        <v>rt8469</v>
      </c>
      <c r="N414">
        <f>_xlfn.XLOOKUP("'PRO-"&amp;Table2[[#This Row],[enz]]&amp;"'",'[1]Sheet2 (2)'!$A:$A,'[1]Sheet2 (2)'!$B:$B,"")</f>
        <v>1</v>
      </c>
    </row>
    <row r="415" spans="1:14" ht="17" x14ac:dyDescent="0.25">
      <c r="A415" s="1" t="s">
        <v>415</v>
      </c>
      <c r="B415" s="1" t="str">
        <f>_xlfn.TEXTBEFORE(Table7[[#This Row],[raw]]," ")</f>
        <v>RXN-O2t_c_r_FWD-SPONT</v>
      </c>
      <c r="C415" s="1"/>
      <c r="D415" s="1">
        <f>_xlfn.NUMBERVALUE(_xlfn.TEXTAFTER(Table7[[#This Row],[raw]]," ",-1))</f>
        <v>11.847328531652501</v>
      </c>
      <c r="G415" t="s">
        <v>3073</v>
      </c>
      <c r="H415" t="s">
        <v>2778</v>
      </c>
      <c r="I415">
        <v>2.134820036E-5</v>
      </c>
      <c r="J415">
        <f>_xlfn.XLOOKUP(Table2[[#This Row],[rxn]],Table7[rxn],Table7[flux],0)</f>
        <v>2.2233924732468002E-2</v>
      </c>
      <c r="K415">
        <f>Table2[[#This Row],[flux]]-Table2[[#This Row],[flux in mfs]]</f>
        <v>-2.2212576532108001E-2</v>
      </c>
      <c r="L415" t="b">
        <f>_xlfn.TEXTAFTER(Table2[[#This Row],[rxn]],"-",-1)="SPONT"</f>
        <v>0</v>
      </c>
      <c r="M415" t="str">
        <f>_xlfn.TEXTAFTER(Table2[[#This Row],[rxn]],"-",-1)</f>
        <v>rt4183</v>
      </c>
      <c r="N415">
        <f>_xlfn.XLOOKUP("'PRO-"&amp;Table2[[#This Row],[enz]]&amp;"'",'[1]Sheet2 (2)'!$A:$A,'[1]Sheet2 (2)'!$B:$B,"")</f>
        <v>1</v>
      </c>
    </row>
    <row r="416" spans="1:14" ht="17" x14ac:dyDescent="0.25">
      <c r="A416" s="1" t="s">
        <v>416</v>
      </c>
      <c r="B416" s="1" t="str">
        <f>_xlfn.TEXTBEFORE(Table7[[#This Row],[raw]]," ")</f>
        <v>RXN-O2t_c_rm_FWD-SPONT</v>
      </c>
      <c r="C416" s="1"/>
      <c r="D416" s="1">
        <f>_xlfn.NUMBERVALUE(_xlfn.TEXTAFTER(Table7[[#This Row],[raw]]," ",-1))</f>
        <v>30.462828777257901</v>
      </c>
      <c r="G416" t="s">
        <v>3235</v>
      </c>
      <c r="H416" t="s">
        <v>2778</v>
      </c>
      <c r="I416">
        <v>2.134820036E-5</v>
      </c>
      <c r="J416">
        <f>_xlfn.XLOOKUP(Table2[[#This Row],[rxn]],Table7[rxn],Table7[flux],0)</f>
        <v>2.2233924732468002E-2</v>
      </c>
      <c r="K416">
        <f>Table2[[#This Row],[flux]]-Table2[[#This Row],[flux in mfs]]</f>
        <v>-2.2212576532108001E-2</v>
      </c>
      <c r="L416" t="b">
        <f>_xlfn.TEXTAFTER(Table2[[#This Row],[rxn]],"-",-1)="SPONT"</f>
        <v>0</v>
      </c>
      <c r="M416" t="str">
        <f>_xlfn.TEXTAFTER(Table2[[#This Row],[rxn]],"-",-1)</f>
        <v>UNKNOWN</v>
      </c>
      <c r="N416" t="str">
        <f>_xlfn.XLOOKUP("'PRO-"&amp;Table2[[#This Row],[enz]]&amp;"'",'[1]Sheet2 (2)'!$A:$A,'[1]Sheet2 (2)'!$B:$B,"")</f>
        <v/>
      </c>
    </row>
    <row r="417" spans="1:14" ht="17" x14ac:dyDescent="0.25">
      <c r="A417" s="1" t="s">
        <v>417</v>
      </c>
      <c r="B417" s="1" t="str">
        <f>_xlfn.TEXTBEFORE(Table7[[#This Row],[raw]]," ")</f>
        <v>RXN-OCBT_c_FWD-rt4934</v>
      </c>
      <c r="C417" s="1"/>
      <c r="D417" s="1">
        <f>_xlfn.NUMBERVALUE(_xlfn.TEXTAFTER(Table7[[#This Row],[raw]]," ",-1))</f>
        <v>23.3775864985314</v>
      </c>
      <c r="G417" t="s">
        <v>3300</v>
      </c>
      <c r="H417" t="s">
        <v>2778</v>
      </c>
      <c r="I417">
        <v>2.134820036E-5</v>
      </c>
      <c r="J417">
        <f>_xlfn.XLOOKUP(Table2[[#This Row],[rxn]],Table7[rxn],Table7[flux],0)</f>
        <v>2.2233924732468002E-2</v>
      </c>
      <c r="K417">
        <f>Table2[[#This Row],[flux]]-Table2[[#This Row],[flux in mfs]]</f>
        <v>-2.2212576532108001E-2</v>
      </c>
      <c r="L417" t="b">
        <f>_xlfn.TEXTAFTER(Table2[[#This Row],[rxn]],"-",-1)="SPONT"</f>
        <v>0</v>
      </c>
      <c r="M417" t="str">
        <f>_xlfn.TEXTAFTER(Table2[[#This Row],[rxn]],"-",-1)</f>
        <v>rt4127</v>
      </c>
      <c r="N417">
        <f>_xlfn.XLOOKUP("'PRO-"&amp;Table2[[#This Row],[enz]]&amp;"'",'[1]Sheet2 (2)'!$A:$A,'[1]Sheet2 (2)'!$B:$B,"")</f>
        <v>1</v>
      </c>
    </row>
    <row r="418" spans="1:14" ht="17" x14ac:dyDescent="0.25">
      <c r="A418" s="1" t="s">
        <v>418</v>
      </c>
      <c r="B418" s="1" t="str">
        <f>_xlfn.TEXTBEFORE(Table7[[#This Row],[raw]]," ")</f>
        <v>RXN-OCDCAt_c_rm_FWD-SPONT</v>
      </c>
      <c r="C418" s="1"/>
      <c r="D418" s="1">
        <f>_xlfn.NUMBERVALUE(_xlfn.TEXTAFTER(Table7[[#This Row],[raw]]," ",-1))</f>
        <v>1.1467299589404E-2</v>
      </c>
      <c r="G418" t="s">
        <v>3167</v>
      </c>
      <c r="H418" t="s">
        <v>2778</v>
      </c>
      <c r="I418">
        <v>2.0403657827E-5</v>
      </c>
      <c r="J418">
        <f>_xlfn.XLOOKUP(Table2[[#This Row],[rxn]],Table7[rxn],Table7[flux],0)</f>
        <v>2.2231927528992002E-2</v>
      </c>
      <c r="K418">
        <f>Table2[[#This Row],[flux]]-Table2[[#This Row],[flux in mfs]]</f>
        <v>-2.2211523871165002E-2</v>
      </c>
      <c r="L418" t="b">
        <f>_xlfn.TEXTAFTER(Table2[[#This Row],[rxn]],"-",-1)="SPONT"</f>
        <v>0</v>
      </c>
      <c r="M418" t="str">
        <f>_xlfn.TEXTAFTER(Table2[[#This Row],[rxn]],"-",-1)</f>
        <v>rt0915_c</v>
      </c>
      <c r="N418">
        <f>_xlfn.XLOOKUP("'PRO-"&amp;Table2[[#This Row],[enz]]&amp;"'",'[1]Sheet2 (2)'!$A:$A,'[1]Sheet2 (2)'!$B:$B,"")</f>
        <v>1</v>
      </c>
    </row>
    <row r="419" spans="1:14" ht="17" x14ac:dyDescent="0.25">
      <c r="A419" s="1" t="s">
        <v>419</v>
      </c>
      <c r="B419" s="1" t="str">
        <f>_xlfn.TEXTBEFORE(Table7[[#This Row],[raw]]," ")</f>
        <v>RXN-OCDCEAt_c_l_FWD-SPONT</v>
      </c>
      <c r="C419" s="1"/>
      <c r="D419" s="1">
        <f>_xlfn.NUMBERVALUE(_xlfn.TEXTAFTER(Table7[[#This Row],[raw]]," ",-1))</f>
        <v>3.2335243998120001E-3</v>
      </c>
      <c r="G419" t="s">
        <v>3184</v>
      </c>
      <c r="H419" t="s">
        <v>2778</v>
      </c>
      <c r="I419">
        <v>2.0403657827E-5</v>
      </c>
      <c r="J419">
        <f>_xlfn.XLOOKUP(Table2[[#This Row],[rxn]],Table7[rxn],Table7[flux],0)</f>
        <v>2.2231927528992002E-2</v>
      </c>
      <c r="K419">
        <f>Table2[[#This Row],[flux]]-Table2[[#This Row],[flux in mfs]]</f>
        <v>-2.2211523871165002E-2</v>
      </c>
      <c r="L419" t="b">
        <f>_xlfn.TEXTAFTER(Table2[[#This Row],[rxn]],"-",-1)="SPONT"</f>
        <v>0</v>
      </c>
      <c r="M419" t="str">
        <f>_xlfn.TEXTAFTER(Table2[[#This Row],[rxn]],"-",-1)</f>
        <v>rt2062_c</v>
      </c>
      <c r="N419">
        <f>_xlfn.XLOOKUP("'PRO-"&amp;Table2[[#This Row],[enz]]&amp;"'",'[1]Sheet2 (2)'!$A:$A,'[1]Sheet2 (2)'!$B:$B,"")</f>
        <v>1</v>
      </c>
    </row>
    <row r="420" spans="1:14" ht="17" x14ac:dyDescent="0.25">
      <c r="A420" s="1" t="s">
        <v>420</v>
      </c>
      <c r="B420" s="1" t="str">
        <f>_xlfn.TEXTBEFORE(Table7[[#This Row],[raw]]," ")</f>
        <v>RXN-OCDCEAt_c_rm_FWD-SPONT</v>
      </c>
      <c r="C420" s="1"/>
      <c r="D420" s="1">
        <f>_xlfn.NUMBERVALUE(_xlfn.TEXTAFTER(Table7[[#This Row],[raw]]," ",-1))</f>
        <v>1.7806687478281999E-2</v>
      </c>
      <c r="G420" t="s">
        <v>3009</v>
      </c>
      <c r="H420" t="s">
        <v>2778</v>
      </c>
      <c r="I420">
        <v>1.5155925397999999E-5</v>
      </c>
      <c r="J420">
        <f>_xlfn.XLOOKUP(Table2[[#This Row],[rxn]],Table7[rxn],Table7[flux],0)</f>
        <v>1.4130528950786999E-2</v>
      </c>
      <c r="K420">
        <f>Table2[[#This Row],[flux]]-Table2[[#This Row],[flux in mfs]]</f>
        <v>-1.4115373025388999E-2</v>
      </c>
      <c r="L420" t="b">
        <f>_xlfn.TEXTAFTER(Table2[[#This Row],[rxn]],"-",-1)="SPONT"</f>
        <v>0</v>
      </c>
      <c r="M420" t="str">
        <f>_xlfn.TEXTAFTER(Table2[[#This Row],[rxn]],"-",-1)</f>
        <v>rt2799_rm</v>
      </c>
      <c r="N420">
        <f>_xlfn.XLOOKUP("'PRO-"&amp;Table2[[#This Row],[enz]]&amp;"'",'[1]Sheet2 (2)'!$A:$A,'[1]Sheet2 (2)'!$B:$B,"")</f>
        <v>1</v>
      </c>
    </row>
    <row r="421" spans="1:14" ht="17" x14ac:dyDescent="0.25">
      <c r="A421" s="1" t="s">
        <v>421</v>
      </c>
      <c r="B421" s="1" t="str">
        <f>_xlfn.TEXTBEFORE(Table7[[#This Row],[raw]]," ")</f>
        <v>RXN-OGLYCANS1_r_FWD-PMT12</v>
      </c>
      <c r="C421" s="1"/>
      <c r="D421" s="1">
        <f>_xlfn.NUMBERVALUE(_xlfn.TEXTAFTER(Table7[[#This Row],[raw]]," ",-1))</f>
        <v>5.3104861140086896</v>
      </c>
      <c r="G421" t="s">
        <v>4779</v>
      </c>
      <c r="H421" t="s">
        <v>2778</v>
      </c>
      <c r="I421">
        <v>1.1233072323E-5</v>
      </c>
      <c r="J421">
        <f>_xlfn.XLOOKUP(Table2[[#This Row],[rxn]],Table7[rxn],Table7[flux],0)</f>
        <v>1.2679480326457999E-2</v>
      </c>
      <c r="K421">
        <f>Table2[[#This Row],[flux]]-Table2[[#This Row],[flux in mfs]]</f>
        <v>-1.2668247254135E-2</v>
      </c>
      <c r="L421" t="b">
        <f>_xlfn.TEXTAFTER(Table2[[#This Row],[rxn]],"-",-1)="SPONT"</f>
        <v>0</v>
      </c>
      <c r="M421" t="str">
        <f>_xlfn.TEXTAFTER(Table2[[#This Row],[rxn]],"-",-1)</f>
        <v>METAL2</v>
      </c>
      <c r="N421" t="str">
        <f>_xlfn.XLOOKUP("'PRO-"&amp;Table2[[#This Row],[enz]]&amp;"'",'[1]Sheet2 (2)'!$A:$A,'[1]Sheet2 (2)'!$B:$B,"")</f>
        <v/>
      </c>
    </row>
    <row r="422" spans="1:14" ht="17" x14ac:dyDescent="0.25">
      <c r="A422" s="1" t="s">
        <v>422</v>
      </c>
      <c r="B422" s="1" t="str">
        <f>_xlfn.TEXTBEFORE(Table7[[#This Row],[raw]]," ")</f>
        <v>RXN-OGLYCANS2_g_FWD-rt7201</v>
      </c>
      <c r="C422" s="1"/>
      <c r="D422" s="1">
        <f>_xlfn.NUMBERVALUE(_xlfn.TEXTAFTER(Table7[[#This Row],[raw]]," ",-1))</f>
        <v>5.3104861140086896</v>
      </c>
      <c r="G422" t="s">
        <v>2956</v>
      </c>
      <c r="H422" t="s">
        <v>2778</v>
      </c>
      <c r="I422">
        <v>1.1235643019E-5</v>
      </c>
      <c r="J422">
        <f>_xlfn.XLOOKUP(Table2[[#This Row],[rxn]],Table7[rxn],Table7[flux],0)</f>
        <v>1.2679480326457999E-2</v>
      </c>
      <c r="K422">
        <f>Table2[[#This Row],[flux]]-Table2[[#This Row],[flux in mfs]]</f>
        <v>-1.2668244683439E-2</v>
      </c>
      <c r="L422" t="b">
        <f>_xlfn.TEXTAFTER(Table2[[#This Row],[rxn]],"-",-1)="SPONT"</f>
        <v>0</v>
      </c>
      <c r="M422" t="str">
        <f>_xlfn.TEXTAFTER(Table2[[#This Row],[rxn]],"-",-1)</f>
        <v>UNKNOWN</v>
      </c>
      <c r="N422" t="str">
        <f>_xlfn.XLOOKUP("'PRO-"&amp;Table2[[#This Row],[enz]]&amp;"'",'[1]Sheet2 (2)'!$A:$A,'[1]Sheet2 (2)'!$B:$B,"")</f>
        <v/>
      </c>
    </row>
    <row r="423" spans="1:14" ht="17" x14ac:dyDescent="0.25">
      <c r="A423" s="1" t="s">
        <v>423</v>
      </c>
      <c r="B423" s="1" t="str">
        <f>_xlfn.TEXTBEFORE(Table7[[#This Row],[raw]]," ")</f>
        <v>RXN-OGLYCANS3_g_FWD-rt1384</v>
      </c>
      <c r="C423" s="1"/>
      <c r="D423" s="1">
        <f>_xlfn.NUMBERVALUE(_xlfn.TEXTAFTER(Table7[[#This Row],[raw]]," ",-1))</f>
        <v>5.3104861140086896</v>
      </c>
      <c r="G423" t="s">
        <v>3291</v>
      </c>
      <c r="H423" t="s">
        <v>2778</v>
      </c>
      <c r="I423">
        <v>1.1504482333000001E-5</v>
      </c>
      <c r="J423">
        <f>_xlfn.XLOOKUP(Table2[[#This Row],[rxn]],Table7[rxn],Table7[flux],0)</f>
        <v>1.1121802298022E-2</v>
      </c>
      <c r="K423">
        <f>Table2[[#This Row],[flux]]-Table2[[#This Row],[flux in mfs]]</f>
        <v>-1.1110297815688999E-2</v>
      </c>
      <c r="L423" t="b">
        <f>_xlfn.TEXTAFTER(Table2[[#This Row],[rxn]],"-",-1)="SPONT"</f>
        <v>0</v>
      </c>
      <c r="M423" t="str">
        <f>_xlfn.TEXTAFTER(Table2[[#This Row],[rxn]],"-",-1)</f>
        <v>SNZ1SNO1</v>
      </c>
      <c r="N423" t="str">
        <f>_xlfn.XLOOKUP("'PRO-"&amp;Table2[[#This Row],[enz]]&amp;"'",'[1]Sheet2 (2)'!$A:$A,'[1]Sheet2 (2)'!$B:$B,"")</f>
        <v/>
      </c>
    </row>
    <row r="424" spans="1:14" ht="17" x14ac:dyDescent="0.25">
      <c r="A424" s="1" t="s">
        <v>424</v>
      </c>
      <c r="B424" s="1" t="str">
        <f>_xlfn.TEXTBEFORE(Table7[[#This Row],[raw]]," ")</f>
        <v>RXN-OGLYCANS4_g_FWD-rt4112</v>
      </c>
      <c r="C424" s="1"/>
      <c r="D424" s="1">
        <f>_xlfn.NUMBERVALUE(_xlfn.TEXTAFTER(Table7[[#This Row],[raw]]," ",-1))</f>
        <v>5.3104861140086896</v>
      </c>
      <c r="G424" t="s">
        <v>3298</v>
      </c>
      <c r="H424" t="s">
        <v>2778</v>
      </c>
      <c r="I424">
        <v>1.1503284432E-5</v>
      </c>
      <c r="J424">
        <f>_xlfn.XLOOKUP(Table2[[#This Row],[rxn]],Table7[rxn],Table7[flux],0)</f>
        <v>1.1121344466385999E-2</v>
      </c>
      <c r="K424">
        <f>Table2[[#This Row],[flux]]-Table2[[#This Row],[flux in mfs]]</f>
        <v>-1.1109841181953999E-2</v>
      </c>
      <c r="L424" t="b">
        <f>_xlfn.TEXTAFTER(Table2[[#This Row],[rxn]],"-",-1)="SPONT"</f>
        <v>0</v>
      </c>
      <c r="M424" t="str">
        <f>_xlfn.TEXTAFTER(Table2[[#This Row],[rxn]],"-",-1)</f>
        <v>rt0930_c</v>
      </c>
      <c r="N424">
        <f>_xlfn.XLOOKUP("'PRO-"&amp;Table2[[#This Row],[enz]]&amp;"'",'[1]Sheet2 (2)'!$A:$A,'[1]Sheet2 (2)'!$B:$B,"")</f>
        <v>1</v>
      </c>
    </row>
    <row r="425" spans="1:14" ht="17" x14ac:dyDescent="0.25">
      <c r="A425" s="1" t="s">
        <v>425</v>
      </c>
      <c r="B425" s="1" t="str">
        <f>_xlfn.TEXTBEFORE(Table7[[#This Row],[raw]]," ")</f>
        <v>RXN-OGLYCANS5_g_FWD-rt4112</v>
      </c>
      <c r="C425" s="1"/>
      <c r="D425" s="1">
        <f>_xlfn.NUMBERVALUE(_xlfn.TEXTAFTER(Table7[[#This Row],[raw]]," ",-1))</f>
        <v>5.3104861140086896</v>
      </c>
      <c r="G425" t="s">
        <v>2875</v>
      </c>
      <c r="H425" t="s">
        <v>2778</v>
      </c>
      <c r="I425">
        <v>1.1116065751E-5</v>
      </c>
      <c r="J425">
        <f>_xlfn.XLOOKUP(Table2[[#This Row],[rxn]],Table7[rxn],Table7[flux],0)</f>
        <v>1.112031432977E-2</v>
      </c>
      <c r="K425">
        <f>Table2[[#This Row],[flux]]-Table2[[#This Row],[flux in mfs]]</f>
        <v>-1.1109198264019E-2</v>
      </c>
      <c r="L425" t="b">
        <f>_xlfn.TEXTAFTER(Table2[[#This Row],[rxn]],"-",-1)="SPONT"</f>
        <v>0</v>
      </c>
      <c r="M425" t="str">
        <f>_xlfn.TEXTAFTER(Table2[[#This Row],[rxn]],"-",-1)</f>
        <v>rt3174_c</v>
      </c>
      <c r="N425">
        <f>_xlfn.XLOOKUP("'PRO-"&amp;Table2[[#This Row],[enz]]&amp;"'",'[1]Sheet2 (2)'!$A:$A,'[1]Sheet2 (2)'!$B:$B,"")</f>
        <v>1</v>
      </c>
    </row>
    <row r="426" spans="1:14" ht="17" x14ac:dyDescent="0.25">
      <c r="A426" s="1" t="s">
        <v>426</v>
      </c>
      <c r="B426" s="1" t="str">
        <f>_xlfn.TEXTBEFORE(Table7[[#This Row],[raw]]," ")</f>
        <v>RXN-OMCDC_c_FWD-rt5646</v>
      </c>
      <c r="C426" s="1"/>
      <c r="D426" s="1">
        <f>_xlfn.NUMBERVALUE(_xlfn.TEXTAFTER(Table7[[#This Row],[raw]]," ",-1))</f>
        <v>31.518949321272601</v>
      </c>
      <c r="G426" t="s">
        <v>3333</v>
      </c>
      <c r="H426" t="s">
        <v>2778</v>
      </c>
      <c r="I426">
        <v>1.1000842182999999E-5</v>
      </c>
      <c r="J426">
        <f>_xlfn.XLOOKUP(Table2[[#This Row],[rxn]],Table7[rxn],Table7[flux],0)</f>
        <v>1.1117530823634999E-2</v>
      </c>
      <c r="K426">
        <f>Table2[[#This Row],[flux]]-Table2[[#This Row],[flux in mfs]]</f>
        <v>-1.1106529981452E-2</v>
      </c>
      <c r="L426" t="b">
        <f>_xlfn.TEXTAFTER(Table2[[#This Row],[rxn]],"-",-1)="SPONT"</f>
        <v>0</v>
      </c>
      <c r="M426" t="str">
        <f>_xlfn.TEXTAFTER(Table2[[#This Row],[rxn]],"-",-1)</f>
        <v>UNKNOWN</v>
      </c>
      <c r="N426" t="str">
        <f>_xlfn.XLOOKUP("'PRO-"&amp;Table2[[#This Row],[enz]]&amp;"'",'[1]Sheet2 (2)'!$A:$A,'[1]Sheet2 (2)'!$B:$B,"")</f>
        <v/>
      </c>
    </row>
    <row r="427" spans="1:14" ht="17" x14ac:dyDescent="0.25">
      <c r="A427" s="1" t="s">
        <v>427</v>
      </c>
      <c r="B427" s="1" t="str">
        <f>_xlfn.TEXTBEFORE(Table7[[#This Row],[raw]]," ")</f>
        <v>RXN-OMPDC_c_FWD-rt3750</v>
      </c>
      <c r="C427" s="1"/>
      <c r="D427" s="1">
        <f>_xlfn.NUMBERVALUE(_xlfn.TEXTAFTER(Table7[[#This Row],[raw]]," ",-1))</f>
        <v>13.9653685216764</v>
      </c>
      <c r="G427" t="s">
        <v>3336</v>
      </c>
      <c r="H427" t="s">
        <v>2778</v>
      </c>
      <c r="I427">
        <v>1.1000842182999999E-5</v>
      </c>
      <c r="J427">
        <f>_xlfn.XLOOKUP(Table2[[#This Row],[rxn]],Table7[rxn],Table7[flux],0)</f>
        <v>1.1117530823634999E-2</v>
      </c>
      <c r="K427">
        <f>Table2[[#This Row],[flux]]-Table2[[#This Row],[flux in mfs]]</f>
        <v>-1.1106529981452E-2</v>
      </c>
      <c r="L427" t="b">
        <f>_xlfn.TEXTAFTER(Table2[[#This Row],[rxn]],"-",-1)="SPONT"</f>
        <v>0</v>
      </c>
      <c r="M427" t="str">
        <f>_xlfn.TEXTAFTER(Table2[[#This Row],[rxn]],"-",-1)</f>
        <v>rt8116</v>
      </c>
      <c r="N427">
        <f>_xlfn.XLOOKUP("'PRO-"&amp;Table2[[#This Row],[enz]]&amp;"'",'[1]Sheet2 (2)'!$A:$A,'[1]Sheet2 (2)'!$B:$B,"")</f>
        <v>1</v>
      </c>
    </row>
    <row r="428" spans="1:14" ht="17" x14ac:dyDescent="0.25">
      <c r="A428" s="1" t="s">
        <v>428</v>
      </c>
      <c r="B428" s="1" t="str">
        <f>_xlfn.TEXTBEFORE(Table7[[#This Row],[raw]]," ")</f>
        <v>RXN-ORNDC_c_FWD-rt4267</v>
      </c>
      <c r="C428" s="1"/>
      <c r="D428" s="1">
        <f>_xlfn.NUMBERVALUE(_xlfn.TEXTAFTER(Table7[[#This Row],[raw]]," ",-1))</f>
        <v>1.1112543481148001E-2</v>
      </c>
      <c r="G428" t="s">
        <v>3241</v>
      </c>
      <c r="H428" t="s">
        <v>2778</v>
      </c>
      <c r="I428">
        <v>9.8453026859999994E-6</v>
      </c>
      <c r="J428">
        <f>_xlfn.XLOOKUP(Table2[[#This Row],[rxn]],Table7[rxn],Table7[flux],0)</f>
        <v>1.1112763326633E-2</v>
      </c>
      <c r="K428">
        <f>Table2[[#This Row],[flux]]-Table2[[#This Row],[flux in mfs]]</f>
        <v>-1.1102918023947E-2</v>
      </c>
      <c r="L428" t="b">
        <f>_xlfn.TEXTAFTER(Table2[[#This Row],[rxn]],"-",-1)="SPONT"</f>
        <v>0</v>
      </c>
      <c r="M428" t="str">
        <f>_xlfn.TEXTAFTER(Table2[[#This Row],[rxn]],"-",-1)</f>
        <v>rt5817</v>
      </c>
      <c r="N428">
        <f>_xlfn.XLOOKUP("'PRO-"&amp;Table2[[#This Row],[enz]]&amp;"'",'[1]Sheet2 (2)'!$A:$A,'[1]Sheet2 (2)'!$B:$B,"")</f>
        <v>1</v>
      </c>
    </row>
    <row r="429" spans="1:14" ht="17" x14ac:dyDescent="0.25">
      <c r="A429" s="1" t="s">
        <v>429</v>
      </c>
      <c r="B429" s="1" t="str">
        <f>_xlfn.TEXTBEFORE(Table7[[#This Row],[raw]]," ")</f>
        <v>RXN-ORNTACi_m_FWD-rt7840</v>
      </c>
      <c r="C429" s="1"/>
      <c r="D429" s="1">
        <f>_xlfn.NUMBERVALUE(_xlfn.TEXTAFTER(Table7[[#This Row],[raw]]," ",-1))</f>
        <v>23.388699042012501</v>
      </c>
      <c r="G429" t="s">
        <v>3242</v>
      </c>
      <c r="H429" t="s">
        <v>2778</v>
      </c>
      <c r="I429">
        <v>9.8453026859999994E-6</v>
      </c>
      <c r="J429">
        <f>_xlfn.XLOOKUP(Table2[[#This Row],[rxn]],Table7[rxn],Table7[flux],0)</f>
        <v>1.1112763326633E-2</v>
      </c>
      <c r="K429">
        <f>Table2[[#This Row],[flux]]-Table2[[#This Row],[flux in mfs]]</f>
        <v>-1.1102918023947E-2</v>
      </c>
      <c r="L429" t="b">
        <f>_xlfn.TEXTAFTER(Table2[[#This Row],[rxn]],"-",-1)="SPONT"</f>
        <v>0</v>
      </c>
      <c r="M429" t="str">
        <f>_xlfn.TEXTAFTER(Table2[[#This Row],[rxn]],"-",-1)</f>
        <v>rt3985</v>
      </c>
      <c r="N429">
        <f>_xlfn.XLOOKUP("'PRO-"&amp;Table2[[#This Row],[enz]]&amp;"'",'[1]Sheet2 (2)'!$A:$A,'[1]Sheet2 (2)'!$B:$B,"")</f>
        <v>1</v>
      </c>
    </row>
    <row r="430" spans="1:14" ht="17" x14ac:dyDescent="0.25">
      <c r="A430" s="1" t="s">
        <v>430</v>
      </c>
      <c r="B430" s="1" t="str">
        <f>_xlfn.TEXTBEFORE(Table7[[#This Row],[raw]]," ")</f>
        <v>RXN-ORNtpa_m_FWD-rt4951</v>
      </c>
      <c r="C430" s="1"/>
      <c r="D430" s="1">
        <f>_xlfn.NUMBERVALUE(_xlfn.TEXTAFTER(Table7[[#This Row],[raw]]," ",-1))</f>
        <v>23.388699042012501</v>
      </c>
      <c r="G430" t="s">
        <v>3246</v>
      </c>
      <c r="H430" t="s">
        <v>2778</v>
      </c>
      <c r="I430">
        <v>9.8453026859999994E-6</v>
      </c>
      <c r="J430">
        <f>_xlfn.XLOOKUP(Table2[[#This Row],[rxn]],Table7[rxn],Table7[flux],0)</f>
        <v>1.1112763326633E-2</v>
      </c>
      <c r="K430">
        <f>Table2[[#This Row],[flux]]-Table2[[#This Row],[flux in mfs]]</f>
        <v>-1.1102918023947E-2</v>
      </c>
      <c r="L430" t="b">
        <f>_xlfn.TEXTAFTER(Table2[[#This Row],[rxn]],"-",-1)="SPONT"</f>
        <v>0</v>
      </c>
      <c r="M430" t="str">
        <f>_xlfn.TEXTAFTER(Table2[[#This Row],[rxn]],"-",-1)</f>
        <v>rt0168</v>
      </c>
      <c r="N430">
        <f>_xlfn.XLOOKUP("'PRO-"&amp;Table2[[#This Row],[enz]]&amp;"'",'[1]Sheet2 (2)'!$A:$A,'[1]Sheet2 (2)'!$B:$B,"")</f>
        <v>1</v>
      </c>
    </row>
    <row r="431" spans="1:14" ht="17" x14ac:dyDescent="0.25">
      <c r="A431" s="1" t="s">
        <v>431</v>
      </c>
      <c r="B431" s="1" t="str">
        <f>_xlfn.TEXTBEFORE(Table7[[#This Row],[raw]]," ")</f>
        <v>RXN-ORPT_c_REV-rt2348</v>
      </c>
      <c r="C431" s="1"/>
      <c r="D431" s="1">
        <f>_xlfn.NUMBERVALUE(_xlfn.TEXTAFTER(Table7[[#This Row],[raw]]," ",-1))</f>
        <v>13.9653685216764</v>
      </c>
      <c r="G431" t="s">
        <v>3250</v>
      </c>
      <c r="H431" t="s">
        <v>2778</v>
      </c>
      <c r="I431">
        <v>9.8453026859999994E-6</v>
      </c>
      <c r="J431">
        <f>_xlfn.XLOOKUP(Table2[[#This Row],[rxn]],Table7[rxn],Table7[flux],0)</f>
        <v>1.1112763326633E-2</v>
      </c>
      <c r="K431">
        <f>Table2[[#This Row],[flux]]-Table2[[#This Row],[flux in mfs]]</f>
        <v>-1.1102918023947E-2</v>
      </c>
      <c r="L431" t="b">
        <f>_xlfn.TEXTAFTER(Table2[[#This Row],[rxn]],"-",-1)="SPONT"</f>
        <v>0</v>
      </c>
      <c r="M431" t="str">
        <f>_xlfn.TEXTAFTER(Table2[[#This Row],[rxn]],"-",-1)</f>
        <v>rt0510</v>
      </c>
      <c r="N431">
        <f>_xlfn.XLOOKUP("'PRO-"&amp;Table2[[#This Row],[enz]]&amp;"'",'[1]Sheet2 (2)'!$A:$A,'[1]Sheet2 (2)'!$B:$B,"")</f>
        <v>1</v>
      </c>
    </row>
    <row r="432" spans="1:14" ht="17" x14ac:dyDescent="0.25">
      <c r="A432" s="1" t="s">
        <v>432</v>
      </c>
      <c r="B432" s="1" t="str">
        <f>_xlfn.TEXTBEFORE(Table7[[#This Row],[raw]]," ")</f>
        <v>RXN-P5CR_c_FWD-rt5064</v>
      </c>
      <c r="C432" s="1"/>
      <c r="D432" s="1">
        <f>_xlfn.NUMBERVALUE(_xlfn.TEXTAFTER(Table7[[#This Row],[raw]]," ",-1))</f>
        <v>23.892801928180202</v>
      </c>
      <c r="G432" t="s">
        <v>4796</v>
      </c>
      <c r="H432" t="s">
        <v>2778</v>
      </c>
      <c r="I432">
        <v>9.8450248779999996E-6</v>
      </c>
      <c r="J432">
        <f>_xlfn.XLOOKUP(Table2[[#This Row],[rxn]],Table7[rxn],Table7[flux],0)</f>
        <v>1.1112703245475E-2</v>
      </c>
      <c r="K432">
        <f>Table2[[#This Row],[flux]]-Table2[[#This Row],[flux in mfs]]</f>
        <v>-1.1102858220596999E-2</v>
      </c>
      <c r="L432" t="b">
        <f>_xlfn.TEXTAFTER(Table2[[#This Row],[rxn]],"-",-1)="SPONT"</f>
        <v>0</v>
      </c>
      <c r="M432" t="str">
        <f>_xlfn.TEXTAFTER(Table2[[#This Row],[rxn]],"-",-1)</f>
        <v>COFACTOR11</v>
      </c>
      <c r="N432" t="str">
        <f>_xlfn.XLOOKUP("'PRO-"&amp;Table2[[#This Row],[enz]]&amp;"'",'[1]Sheet2 (2)'!$A:$A,'[1]Sheet2 (2)'!$B:$B,"")</f>
        <v/>
      </c>
    </row>
    <row r="433" spans="1:14" ht="17" x14ac:dyDescent="0.25">
      <c r="A433" s="1" t="s">
        <v>433</v>
      </c>
      <c r="B433" s="1" t="str">
        <f>_xlfn.TEXTBEFORE(Table7[[#This Row],[raw]]," ")</f>
        <v>RXN-PAILS_rm_FWD-rt6753</v>
      </c>
      <c r="C433" s="1"/>
      <c r="D433" s="1">
        <f>_xlfn.NUMBERVALUE(_xlfn.TEXTAFTER(Table7[[#This Row],[raw]]," ",-1))</f>
        <v>5.2236009342834304</v>
      </c>
      <c r="G433" t="s">
        <v>4795</v>
      </c>
      <c r="H433" t="s">
        <v>2778</v>
      </c>
      <c r="I433">
        <v>9.8450232470000008E-6</v>
      </c>
      <c r="J433">
        <f>_xlfn.XLOOKUP(Table2[[#This Row],[rxn]],Table7[rxn],Table7[flux],0)</f>
        <v>1.111270140437E-2</v>
      </c>
      <c r="K433">
        <f>Table2[[#This Row],[flux]]-Table2[[#This Row],[flux in mfs]]</f>
        <v>-1.1102856381123001E-2</v>
      </c>
      <c r="L433" t="b">
        <f>_xlfn.TEXTAFTER(Table2[[#This Row],[rxn]],"-",-1)="SPONT"</f>
        <v>0</v>
      </c>
      <c r="M433" t="str">
        <f>_xlfn.TEXTAFTER(Table2[[#This Row],[rxn]],"-",-1)</f>
        <v>COFACTOR10</v>
      </c>
      <c r="N433" t="str">
        <f>_xlfn.XLOOKUP("'PRO-"&amp;Table2[[#This Row],[enz]]&amp;"'",'[1]Sheet2 (2)'!$A:$A,'[1]Sheet2 (2)'!$B:$B,"")</f>
        <v/>
      </c>
    </row>
    <row r="434" spans="1:14" ht="17" x14ac:dyDescent="0.25">
      <c r="A434" s="1" t="s">
        <v>434</v>
      </c>
      <c r="B434" s="1" t="str">
        <f>_xlfn.TEXTBEFORE(Table7[[#This Row],[raw]]," ")</f>
        <v>RXN-PAILt_c_rm_REV-SPONT</v>
      </c>
      <c r="C434" s="1"/>
      <c r="D434" s="1">
        <f>_xlfn.NUMBERVALUE(_xlfn.TEXTAFTER(Table7[[#This Row],[raw]]," ",-1))</f>
        <v>4.3255831757090402</v>
      </c>
      <c r="G434" t="s">
        <v>4792</v>
      </c>
      <c r="H434" t="s">
        <v>2778</v>
      </c>
      <c r="I434">
        <v>9.8450030670000008E-6</v>
      </c>
      <c r="J434">
        <f>_xlfn.XLOOKUP(Table2[[#This Row],[rxn]],Table7[rxn],Table7[flux],0)</f>
        <v>1.1112678626092E-2</v>
      </c>
      <c r="K434">
        <f>Table2[[#This Row],[flux]]-Table2[[#This Row],[flux in mfs]]</f>
        <v>-1.1102833623025001E-2</v>
      </c>
      <c r="L434" t="b">
        <f>_xlfn.TEXTAFTER(Table2[[#This Row],[rxn]],"-",-1)="SPONT"</f>
        <v>0</v>
      </c>
      <c r="M434" t="str">
        <f>_xlfn.TEXTAFTER(Table2[[#This Row],[rxn]],"-",-1)</f>
        <v>COFACTOR7</v>
      </c>
      <c r="N434" t="str">
        <f>_xlfn.XLOOKUP("'PRO-"&amp;Table2[[#This Row],[enz]]&amp;"'",'[1]Sheet2 (2)'!$A:$A,'[1]Sheet2 (2)'!$B:$B,"")</f>
        <v/>
      </c>
    </row>
    <row r="435" spans="1:14" ht="17" x14ac:dyDescent="0.25">
      <c r="A435" s="1" t="s">
        <v>435</v>
      </c>
      <c r="B435" s="1" t="str">
        <f>_xlfn.TEXTBEFORE(Table7[[#This Row],[raw]]," ")</f>
        <v>RXN-PAILt_gm_rm_REV-SPONT</v>
      </c>
      <c r="C435" s="1"/>
      <c r="D435" s="1">
        <f>_xlfn.NUMBERVALUE(_xlfn.TEXTAFTER(Table7[[#This Row],[raw]]," ",-1))</f>
        <v>0.89801775857439603</v>
      </c>
      <c r="G435" t="s">
        <v>3021</v>
      </c>
      <c r="H435" t="s">
        <v>2778</v>
      </c>
      <c r="I435">
        <v>9.8450030670000008E-6</v>
      </c>
      <c r="J435">
        <f>_xlfn.XLOOKUP(Table2[[#This Row],[rxn]],Table7[rxn],Table7[flux],0)</f>
        <v>1.1112678626085001E-2</v>
      </c>
      <c r="K435">
        <f>Table2[[#This Row],[flux]]-Table2[[#This Row],[flux in mfs]]</f>
        <v>-1.1102833623018001E-2</v>
      </c>
      <c r="L435" t="b">
        <f>_xlfn.TEXTAFTER(Table2[[#This Row],[rxn]],"-",-1)="SPONT"</f>
        <v>0</v>
      </c>
      <c r="M435" t="str">
        <f>_xlfn.TEXTAFTER(Table2[[#This Row],[rxn]],"-",-1)</f>
        <v>rt3791_c</v>
      </c>
      <c r="N435">
        <f>_xlfn.XLOOKUP("'PRO-"&amp;Table2[[#This Row],[enz]]&amp;"'",'[1]Sheet2 (2)'!$A:$A,'[1]Sheet2 (2)'!$B:$B,"")</f>
        <v>1</v>
      </c>
    </row>
    <row r="436" spans="1:14" ht="17" x14ac:dyDescent="0.25">
      <c r="A436" s="1" t="s">
        <v>436</v>
      </c>
      <c r="B436" s="1" t="str">
        <f>_xlfn.TEXTBEFORE(Table7[[#This Row],[raw]]," ")</f>
        <v>RXN-PAPSR_c_FWD-MET16TRX2</v>
      </c>
      <c r="C436" s="1"/>
      <c r="D436" s="1">
        <f>_xlfn.NUMBERVALUE(_xlfn.TEXTAFTER(Table7[[#This Row],[raw]]," ",-1))</f>
        <v>9.2245716154601194</v>
      </c>
      <c r="G436" t="s">
        <v>4786</v>
      </c>
      <c r="H436" t="s">
        <v>2778</v>
      </c>
      <c r="I436">
        <v>9.8449795869999995E-6</v>
      </c>
      <c r="J436">
        <f>_xlfn.XLOOKUP(Table2[[#This Row],[rxn]],Table7[rxn],Table7[flux],0)</f>
        <v>1.1112652121901E-2</v>
      </c>
      <c r="K436">
        <f>Table2[[#This Row],[flux]]-Table2[[#This Row],[flux in mfs]]</f>
        <v>-1.1102807142314E-2</v>
      </c>
      <c r="L436" t="b">
        <f>_xlfn.TEXTAFTER(Table2[[#This Row],[rxn]],"-",-1)="SPONT"</f>
        <v>0</v>
      </c>
      <c r="M436" t="str">
        <f>_xlfn.TEXTAFTER(Table2[[#This Row],[rxn]],"-",-1)</f>
        <v>COFACTOR1</v>
      </c>
      <c r="N436" t="str">
        <f>_xlfn.XLOOKUP("'PRO-"&amp;Table2[[#This Row],[enz]]&amp;"'",'[1]Sheet2 (2)'!$A:$A,'[1]Sheet2 (2)'!$B:$B,"")</f>
        <v/>
      </c>
    </row>
    <row r="437" spans="1:14" ht="17" x14ac:dyDescent="0.25">
      <c r="A437" s="1" t="s">
        <v>437</v>
      </c>
      <c r="B437" s="1" t="str">
        <f>_xlfn.TEXTBEFORE(Table7[[#This Row],[raw]]," ")</f>
        <v>RXN-PAt_l_rm_FWD-SPONT</v>
      </c>
      <c r="C437" s="1"/>
      <c r="D437" s="1">
        <f>_xlfn.NUMBERVALUE(_xlfn.TEXTAFTER(Table7[[#This Row],[raw]]," ",-1))</f>
        <v>7.8055810625560001E-3</v>
      </c>
      <c r="G437" t="s">
        <v>4789</v>
      </c>
      <c r="H437" t="s">
        <v>2778</v>
      </c>
      <c r="I437">
        <v>9.8449780629999995E-6</v>
      </c>
      <c r="J437">
        <f>_xlfn.XLOOKUP(Table2[[#This Row],[rxn]],Table7[rxn],Table7[flux],0)</f>
        <v>1.1112650401387E-2</v>
      </c>
      <c r="K437">
        <f>Table2[[#This Row],[flux]]-Table2[[#This Row],[flux in mfs]]</f>
        <v>-1.1102805423323999E-2</v>
      </c>
      <c r="L437" t="b">
        <f>_xlfn.TEXTAFTER(Table2[[#This Row],[rxn]],"-",-1)="SPONT"</f>
        <v>0</v>
      </c>
      <c r="M437" t="str">
        <f>_xlfn.TEXTAFTER(Table2[[#This Row],[rxn]],"-",-1)</f>
        <v>COFACTOR4</v>
      </c>
      <c r="N437" t="str">
        <f>_xlfn.XLOOKUP("'PRO-"&amp;Table2[[#This Row],[enz]]&amp;"'",'[1]Sheet2 (2)'!$A:$A,'[1]Sheet2 (2)'!$B:$B,"")</f>
        <v/>
      </c>
    </row>
    <row r="438" spans="1:14" ht="17" x14ac:dyDescent="0.25">
      <c r="A438" s="1" t="s">
        <v>438</v>
      </c>
      <c r="B438" s="1" t="str">
        <f>_xlfn.TEXTBEFORE(Table7[[#This Row],[raw]]," ")</f>
        <v>RXN-PC_c_FWD-rt8262</v>
      </c>
      <c r="C438" s="1"/>
      <c r="D438" s="1">
        <f>_xlfn.NUMBERVALUE(_xlfn.TEXTAFTER(Table7[[#This Row],[raw]]," ",-1))</f>
        <v>272.28084348668898</v>
      </c>
      <c r="G438" t="s">
        <v>4788</v>
      </c>
      <c r="H438" t="s">
        <v>2778</v>
      </c>
      <c r="I438">
        <v>9.8449723199999993E-6</v>
      </c>
      <c r="J438">
        <f>_xlfn.XLOOKUP(Table2[[#This Row],[rxn]],Table7[rxn],Table7[flux],0)</f>
        <v>1.1112643919112E-2</v>
      </c>
      <c r="K438">
        <f>Table2[[#This Row],[flux]]-Table2[[#This Row],[flux in mfs]]</f>
        <v>-1.1102798946791999E-2</v>
      </c>
      <c r="L438" t="b">
        <f>_xlfn.TEXTAFTER(Table2[[#This Row],[rxn]],"-",-1)="SPONT"</f>
        <v>0</v>
      </c>
      <c r="M438" t="str">
        <f>_xlfn.TEXTAFTER(Table2[[#This Row],[rxn]],"-",-1)</f>
        <v>COFACTOR3</v>
      </c>
      <c r="N438" t="str">
        <f>_xlfn.XLOOKUP("'PRO-"&amp;Table2[[#This Row],[enz]]&amp;"'",'[1]Sheet2 (2)'!$A:$A,'[1]Sheet2 (2)'!$B:$B,"")</f>
        <v/>
      </c>
    </row>
    <row r="439" spans="1:14" ht="17" x14ac:dyDescent="0.25">
      <c r="A439" s="1" t="s">
        <v>439</v>
      </c>
      <c r="B439" s="1" t="str">
        <f>_xlfn.TEXTBEFORE(Table7[[#This Row],[raw]]," ")</f>
        <v>RXN-PCOATA160_c_FWD-rt0302</v>
      </c>
      <c r="C439" s="1"/>
      <c r="D439" s="1">
        <f>_xlfn.NUMBERVALUE(_xlfn.TEXTAFTER(Table7[[#This Row],[raw]]," ",-1))</f>
        <v>7.1436807458451002</v>
      </c>
      <c r="G439" t="s">
        <v>4791</v>
      </c>
      <c r="H439" t="s">
        <v>2778</v>
      </c>
      <c r="I439">
        <v>9.8449392379999998E-6</v>
      </c>
      <c r="J439">
        <f>_xlfn.XLOOKUP(Table2[[#This Row],[rxn]],Table7[rxn],Table7[flux],0)</f>
        <v>1.1112606577171001E-2</v>
      </c>
      <c r="K439">
        <f>Table2[[#This Row],[flux]]-Table2[[#This Row],[flux in mfs]]</f>
        <v>-1.1102761637933001E-2</v>
      </c>
      <c r="L439" t="b">
        <f>_xlfn.TEXTAFTER(Table2[[#This Row],[rxn]],"-",-1)="SPONT"</f>
        <v>0</v>
      </c>
      <c r="M439" t="str">
        <f>_xlfn.TEXTAFTER(Table2[[#This Row],[rxn]],"-",-1)</f>
        <v>COFACTOR6</v>
      </c>
      <c r="N439" t="str">
        <f>_xlfn.XLOOKUP("'PRO-"&amp;Table2[[#This Row],[enz]]&amp;"'",'[1]Sheet2 (2)'!$A:$A,'[1]Sheet2 (2)'!$B:$B,"")</f>
        <v/>
      </c>
    </row>
    <row r="440" spans="1:14" ht="17" x14ac:dyDescent="0.25">
      <c r="A440" s="1" t="s">
        <v>440</v>
      </c>
      <c r="B440" s="1" t="str">
        <f>_xlfn.TEXTBEFORE(Table7[[#This Row],[raw]]," ")</f>
        <v>RXN-PCOATA180_c_FWD-rt0302</v>
      </c>
      <c r="C440" s="1"/>
      <c r="D440" s="1">
        <f>_xlfn.NUMBERVALUE(_xlfn.TEXTAFTER(Table7[[#This Row],[raw]]," ",-1))</f>
        <v>22.3091025309554</v>
      </c>
      <c r="G440" t="s">
        <v>2987</v>
      </c>
      <c r="H440" t="s">
        <v>2778</v>
      </c>
      <c r="I440">
        <v>9.8449392369999995E-6</v>
      </c>
      <c r="J440">
        <f>_xlfn.XLOOKUP(Table2[[#This Row],[rxn]],Table7[rxn],Table7[flux],0)</f>
        <v>1.1112606577104001E-2</v>
      </c>
      <c r="K440">
        <f>Table2[[#This Row],[flux]]-Table2[[#This Row],[flux in mfs]]</f>
        <v>-1.1102761637867E-2</v>
      </c>
      <c r="L440" t="b">
        <f>_xlfn.TEXTAFTER(Table2[[#This Row],[rxn]],"-",-1)="SPONT"</f>
        <v>0</v>
      </c>
      <c r="M440" t="str">
        <f>_xlfn.TEXTAFTER(Table2[[#This Row],[rxn]],"-",-1)</f>
        <v>rt2746</v>
      </c>
      <c r="N440">
        <f>_xlfn.XLOOKUP("'PRO-"&amp;Table2[[#This Row],[enz]]&amp;"'",'[1]Sheet2 (2)'!$A:$A,'[1]Sheet2 (2)'!$B:$B,"")</f>
        <v>1</v>
      </c>
    </row>
    <row r="441" spans="1:14" ht="17" x14ac:dyDescent="0.25">
      <c r="A441" s="1" t="s">
        <v>441</v>
      </c>
      <c r="B441" s="1" t="str">
        <f>_xlfn.TEXTBEFORE(Table7[[#This Row],[raw]]," ")</f>
        <v>RXN-PCt_c_rm_REV-SPONT</v>
      </c>
      <c r="C441" s="1"/>
      <c r="D441" s="1">
        <f>_xlfn.NUMBERVALUE(_xlfn.TEXTAFTER(Table7[[#This Row],[raw]]," ",-1))</f>
        <v>4.57460897319908</v>
      </c>
      <c r="G441" t="s">
        <v>3290</v>
      </c>
      <c r="H441" t="s">
        <v>2778</v>
      </c>
      <c r="I441">
        <v>9.8449392369999995E-6</v>
      </c>
      <c r="J441">
        <f>_xlfn.XLOOKUP(Table2[[#This Row],[rxn]],Table7[rxn],Table7[flux],0)</f>
        <v>1.1112606577104001E-2</v>
      </c>
      <c r="K441">
        <f>Table2[[#This Row],[flux]]-Table2[[#This Row],[flux in mfs]]</f>
        <v>-1.1102761637867E-2</v>
      </c>
      <c r="L441" t="b">
        <f>_xlfn.TEXTAFTER(Table2[[#This Row],[rxn]],"-",-1)="SPONT"</f>
        <v>0</v>
      </c>
      <c r="M441" t="str">
        <f>_xlfn.TEXTAFTER(Table2[[#This Row],[rxn]],"-",-1)</f>
        <v>rt6481</v>
      </c>
      <c r="N441">
        <f>_xlfn.XLOOKUP("'PRO-"&amp;Table2[[#This Row],[enz]]&amp;"'",'[1]Sheet2 (2)'!$A:$A,'[1]Sheet2 (2)'!$B:$B,"")</f>
        <v>1</v>
      </c>
    </row>
    <row r="442" spans="1:14" ht="17" x14ac:dyDescent="0.25">
      <c r="A442" s="1" t="s">
        <v>442</v>
      </c>
      <c r="B442" s="1" t="str">
        <f>_xlfn.TEXTBEFORE(Table7[[#This Row],[raw]]," ")</f>
        <v>RXN-PDAGATpc_rm_REV-rt8109</v>
      </c>
      <c r="C442" s="1"/>
      <c r="D442" s="1">
        <f>_xlfn.NUMBERVALUE(_xlfn.TEXTAFTER(Table7[[#This Row],[raw]]," ",-1))</f>
        <v>0.57607958922138702</v>
      </c>
      <c r="G442" t="s">
        <v>4794</v>
      </c>
      <c r="H442" t="s">
        <v>2778</v>
      </c>
      <c r="I442">
        <v>9.8449312949999992E-6</v>
      </c>
      <c r="J442">
        <f>_xlfn.XLOOKUP(Table2[[#This Row],[rxn]],Table7[rxn],Table7[flux],0)</f>
        <v>1.1112597611967E-2</v>
      </c>
      <c r="K442">
        <f>Table2[[#This Row],[flux]]-Table2[[#This Row],[flux in mfs]]</f>
        <v>-1.1102752680672E-2</v>
      </c>
      <c r="L442" t="b">
        <f>_xlfn.TEXTAFTER(Table2[[#This Row],[rxn]],"-",-1)="SPONT"</f>
        <v>0</v>
      </c>
      <c r="M442" t="str">
        <f>_xlfn.TEXTAFTER(Table2[[#This Row],[rxn]],"-",-1)</f>
        <v>COFACTOR9</v>
      </c>
      <c r="N442" t="str">
        <f>_xlfn.XLOOKUP("'PRO-"&amp;Table2[[#This Row],[enz]]&amp;"'",'[1]Sheet2 (2)'!$A:$A,'[1]Sheet2 (2)'!$B:$B,"")</f>
        <v/>
      </c>
    </row>
    <row r="443" spans="1:14" ht="17" x14ac:dyDescent="0.25">
      <c r="A443" s="1" t="s">
        <v>443</v>
      </c>
      <c r="B443" s="1" t="str">
        <f>_xlfn.TEXTBEFORE(Table7[[#This Row],[raw]]," ")</f>
        <v>RXN-PDH_m_FWD-PDHCPLX</v>
      </c>
      <c r="C443" s="1"/>
      <c r="D443" s="1">
        <f>_xlfn.NUMBERVALUE(_xlfn.TEXTAFTER(Table7[[#This Row],[raw]]," ",-1))</f>
        <v>851.83627466065002</v>
      </c>
      <c r="G443" t="s">
        <v>4790</v>
      </c>
      <c r="H443" t="s">
        <v>2778</v>
      </c>
      <c r="I443">
        <v>9.8449202350000002E-6</v>
      </c>
      <c r="J443">
        <f>_xlfn.XLOOKUP(Table2[[#This Row],[rxn]],Table7[rxn],Table7[flux],0)</f>
        <v>1.1112585127912E-2</v>
      </c>
      <c r="K443">
        <f>Table2[[#This Row],[flux]]-Table2[[#This Row],[flux in mfs]]</f>
        <v>-1.1102740207677E-2</v>
      </c>
      <c r="L443" t="b">
        <f>_xlfn.TEXTAFTER(Table2[[#This Row],[rxn]],"-",-1)="SPONT"</f>
        <v>0</v>
      </c>
      <c r="M443" t="str">
        <f>_xlfn.TEXTAFTER(Table2[[#This Row],[rxn]],"-",-1)</f>
        <v>COFACTOR5</v>
      </c>
      <c r="N443" t="str">
        <f>_xlfn.XLOOKUP("'PRO-"&amp;Table2[[#This Row],[enz]]&amp;"'",'[1]Sheet2 (2)'!$A:$A,'[1]Sheet2 (2)'!$B:$B,"")</f>
        <v/>
      </c>
    </row>
    <row r="444" spans="1:14" ht="17" x14ac:dyDescent="0.25">
      <c r="A444" s="1" t="s">
        <v>444</v>
      </c>
      <c r="B444" s="1" t="str">
        <f>_xlfn.TEXTBEFORE(Table7[[#This Row],[raw]]," ")</f>
        <v>RXN-PDMEMT_rm_FWD-rt4380</v>
      </c>
      <c r="C444" s="1"/>
      <c r="D444" s="1">
        <f>_xlfn.NUMBERVALUE(_xlfn.TEXTAFTER(Table7[[#This Row],[raw]]," ",-1))</f>
        <v>4.57460897319908</v>
      </c>
      <c r="G444" t="s">
        <v>4787</v>
      </c>
      <c r="H444" t="s">
        <v>2778</v>
      </c>
      <c r="I444">
        <v>9.8449159280000006E-6</v>
      </c>
      <c r="J444">
        <f>_xlfn.XLOOKUP(Table2[[#This Row],[rxn]],Table7[rxn],Table7[flux],0)</f>
        <v>1.1112580266082001E-2</v>
      </c>
      <c r="K444">
        <f>Table2[[#This Row],[flux]]-Table2[[#This Row],[flux in mfs]]</f>
        <v>-1.1102735350154E-2</v>
      </c>
      <c r="L444" t="b">
        <f>_xlfn.TEXTAFTER(Table2[[#This Row],[rxn]],"-",-1)="SPONT"</f>
        <v>0</v>
      </c>
      <c r="M444" t="str">
        <f>_xlfn.TEXTAFTER(Table2[[#This Row],[rxn]],"-",-1)</f>
        <v>COFACTOR2</v>
      </c>
      <c r="N444" t="str">
        <f>_xlfn.XLOOKUP("'PRO-"&amp;Table2[[#This Row],[enz]]&amp;"'",'[1]Sheet2 (2)'!$A:$A,'[1]Sheet2 (2)'!$B:$B,"")</f>
        <v/>
      </c>
    </row>
    <row r="445" spans="1:14" ht="17" x14ac:dyDescent="0.25">
      <c r="A445" s="1" t="s">
        <v>445</v>
      </c>
      <c r="B445" s="1" t="str">
        <f>_xlfn.TEXTBEFORE(Table7[[#This Row],[raw]]," ")</f>
        <v>RXN-PEMT_rm_FWD-rt2279</v>
      </c>
      <c r="C445" s="1"/>
      <c r="D445" s="1">
        <f>_xlfn.NUMBERVALUE(_xlfn.TEXTAFTER(Table7[[#This Row],[raw]]," ",-1))</f>
        <v>4.57460897319908</v>
      </c>
      <c r="G445" t="s">
        <v>4793</v>
      </c>
      <c r="H445" t="s">
        <v>2778</v>
      </c>
      <c r="I445">
        <v>9.8449086789999994E-6</v>
      </c>
      <c r="J445">
        <f>_xlfn.XLOOKUP(Table2[[#This Row],[rxn]],Table7[rxn],Table7[flux],0)</f>
        <v>1.1112572083289999E-2</v>
      </c>
      <c r="K445">
        <f>Table2[[#This Row],[flux]]-Table2[[#This Row],[flux in mfs]]</f>
        <v>-1.1102727174610999E-2</v>
      </c>
      <c r="L445" t="b">
        <f>_xlfn.TEXTAFTER(Table2[[#This Row],[rxn]],"-",-1)="SPONT"</f>
        <v>0</v>
      </c>
      <c r="M445" t="str">
        <f>_xlfn.TEXTAFTER(Table2[[#This Row],[rxn]],"-",-1)</f>
        <v>COFACTOR8</v>
      </c>
      <c r="N445" t="str">
        <f>_xlfn.XLOOKUP("'PRO-"&amp;Table2[[#This Row],[enz]]&amp;"'",'[1]Sheet2 (2)'!$A:$A,'[1]Sheet2 (2)'!$B:$B,"")</f>
        <v/>
      </c>
    </row>
    <row r="446" spans="1:14" ht="17" x14ac:dyDescent="0.25">
      <c r="A446" s="1" t="s">
        <v>446</v>
      </c>
      <c r="B446" s="1" t="str">
        <f>_xlfn.TEXTBEFORE(Table7[[#This Row],[raw]]," ")</f>
        <v>RXN-PEt_c_r_FWD-UNKNOWN</v>
      </c>
      <c r="C446" s="1"/>
      <c r="D446" s="1">
        <f>_xlfn.NUMBERVALUE(_xlfn.TEXTAFTER(Table7[[#This Row],[raw]]," ",-1))</f>
        <v>5.6637464670897604</v>
      </c>
      <c r="G446" t="s">
        <v>2868</v>
      </c>
      <c r="H446" t="s">
        <v>2778</v>
      </c>
      <c r="I446">
        <v>9.8448833390000002E-6</v>
      </c>
      <c r="J446">
        <f>_xlfn.XLOOKUP(Table2[[#This Row],[rxn]],Table7[rxn],Table7[flux],0)</f>
        <v>1.1112543481148001E-2</v>
      </c>
      <c r="K446">
        <f>Table2[[#This Row],[flux]]-Table2[[#This Row],[flux in mfs]]</f>
        <v>-1.1102698597809001E-2</v>
      </c>
      <c r="L446" t="b">
        <f>_xlfn.TEXTAFTER(Table2[[#This Row],[rxn]],"-",-1)="SPONT"</f>
        <v>0</v>
      </c>
      <c r="M446" t="str">
        <f>_xlfn.TEXTAFTER(Table2[[#This Row],[rxn]],"-",-1)</f>
        <v>rt2849</v>
      </c>
      <c r="N446">
        <f>_xlfn.XLOOKUP("'PRO-"&amp;Table2[[#This Row],[enz]]&amp;"'",'[1]Sheet2 (2)'!$A:$A,'[1]Sheet2 (2)'!$B:$B,"")</f>
        <v>1</v>
      </c>
    </row>
    <row r="447" spans="1:14" ht="17" x14ac:dyDescent="0.25">
      <c r="A447" s="1" t="s">
        <v>447</v>
      </c>
      <c r="B447" s="1" t="str">
        <f>_xlfn.TEXTBEFORE(Table7[[#This Row],[raw]]," ")</f>
        <v>RXN-PEt_c_rm_REV-SPONT</v>
      </c>
      <c r="C447" s="1"/>
      <c r="D447" s="1">
        <f>_xlfn.NUMBERVALUE(_xlfn.TEXTAFTER(Table7[[#This Row],[raw]]," ",-1))</f>
        <v>6.7686661862404502</v>
      </c>
      <c r="G447" t="s">
        <v>3203</v>
      </c>
      <c r="H447" t="s">
        <v>2778</v>
      </c>
      <c r="I447">
        <v>9.8448833390000002E-6</v>
      </c>
      <c r="J447">
        <f>_xlfn.XLOOKUP(Table2[[#This Row],[rxn]],Table7[rxn],Table7[flux],0)</f>
        <v>1.1112543481148001E-2</v>
      </c>
      <c r="K447">
        <f>Table2[[#This Row],[flux]]-Table2[[#This Row],[flux in mfs]]</f>
        <v>-1.1102698597809001E-2</v>
      </c>
      <c r="L447" t="b">
        <f>_xlfn.TEXTAFTER(Table2[[#This Row],[rxn]],"-",-1)="SPONT"</f>
        <v>0</v>
      </c>
      <c r="M447" t="str">
        <f>_xlfn.TEXTAFTER(Table2[[#This Row],[rxn]],"-",-1)</f>
        <v>rt4267</v>
      </c>
      <c r="N447">
        <f>_xlfn.XLOOKUP("'PRO-"&amp;Table2[[#This Row],[enz]]&amp;"'",'[1]Sheet2 (2)'!$A:$A,'[1]Sheet2 (2)'!$B:$B,"")</f>
        <v>1</v>
      </c>
    </row>
    <row r="448" spans="1:14" ht="17" x14ac:dyDescent="0.25">
      <c r="A448" s="1" t="s">
        <v>448</v>
      </c>
      <c r="B448" s="1" t="str">
        <f>_xlfn.TEXTBEFORE(Table7[[#This Row],[raw]]," ")</f>
        <v>RXN-PEt_mm_rm_FWD-SPONT</v>
      </c>
      <c r="C448" s="1"/>
      <c r="D448" s="1">
        <f>_xlfn.NUMBERVALUE(_xlfn.TEXTAFTER(Table7[[#This Row],[raw]]," ",-1))</f>
        <v>11.3432751594395</v>
      </c>
      <c r="G448" t="s">
        <v>3321</v>
      </c>
      <c r="H448" t="s">
        <v>2778</v>
      </c>
      <c r="I448">
        <v>9.8448833390000002E-6</v>
      </c>
      <c r="J448">
        <f>_xlfn.XLOOKUP(Table2[[#This Row],[rxn]],Table7[rxn],Table7[flux],0)</f>
        <v>1.1112543481148001E-2</v>
      </c>
      <c r="K448">
        <f>Table2[[#This Row],[flux]]-Table2[[#This Row],[flux in mfs]]</f>
        <v>-1.1102698597809001E-2</v>
      </c>
      <c r="L448" t="b">
        <f>_xlfn.TEXTAFTER(Table2[[#This Row],[rxn]],"-",-1)="SPONT"</f>
        <v>0</v>
      </c>
      <c r="M448" t="str">
        <f>_xlfn.TEXTAFTER(Table2[[#This Row],[rxn]],"-",-1)</f>
        <v>rt8465</v>
      </c>
      <c r="N448">
        <f>_xlfn.XLOOKUP("'PRO-"&amp;Table2[[#This Row],[enz]]&amp;"'",'[1]Sheet2 (2)'!$A:$A,'[1]Sheet2 (2)'!$B:$B,"")</f>
        <v>1</v>
      </c>
    </row>
    <row r="449" spans="1:14" ht="17" x14ac:dyDescent="0.25">
      <c r="A449" s="1" t="s">
        <v>449</v>
      </c>
      <c r="B449" s="1" t="str">
        <f>_xlfn.TEXTBEFORE(Table7[[#This Row],[raw]]," ")</f>
        <v>RXN-PFK_c_FWD-rt0499</v>
      </c>
      <c r="C449" s="1"/>
      <c r="D449" s="1">
        <f>_xlfn.NUMBERVALUE(_xlfn.TEXTAFTER(Table7[[#This Row],[raw]]," ",-1))</f>
        <v>1128.1078699658599</v>
      </c>
      <c r="G449" t="s">
        <v>4797</v>
      </c>
      <c r="H449" t="s">
        <v>2778</v>
      </c>
      <c r="I449">
        <v>9.8448833390000002E-6</v>
      </c>
      <c r="J449">
        <f>_xlfn.XLOOKUP(Table2[[#This Row],[rxn]],Table7[rxn],Table7[flux],0)</f>
        <v>1.1112543481148001E-2</v>
      </c>
      <c r="K449">
        <f>Table2[[#This Row],[flux]]-Table2[[#This Row],[flux in mfs]]</f>
        <v>-1.1102698597809001E-2</v>
      </c>
      <c r="L449" t="b">
        <f>_xlfn.TEXTAFTER(Table2[[#This Row],[rxn]],"-",-1)="SPONT"</f>
        <v>0</v>
      </c>
      <c r="M449" t="str">
        <f>_xlfn.TEXTAFTER(Table2[[#This Row],[rxn]],"-",-1)</f>
        <v>COFACTOR12</v>
      </c>
      <c r="N449" t="str">
        <f>_xlfn.XLOOKUP("'PRO-"&amp;Table2[[#This Row],[enz]]&amp;"'",'[1]Sheet2 (2)'!$A:$A,'[1]Sheet2 (2)'!$B:$B,"")</f>
        <v/>
      </c>
    </row>
    <row r="450" spans="1:14" ht="17" x14ac:dyDescent="0.25">
      <c r="A450" s="1" t="s">
        <v>450</v>
      </c>
      <c r="B450" s="1" t="str">
        <f>_xlfn.TEXTBEFORE(Table7[[#This Row],[raw]]," ")</f>
        <v>RXN-PGCD_c_FWD-rt1147</v>
      </c>
      <c r="C450" s="1"/>
      <c r="D450" s="1">
        <f>_xlfn.NUMBERVALUE(_xlfn.TEXTAFTER(Table7[[#This Row],[raw]]," ",-1))</f>
        <v>1001.4514330287</v>
      </c>
      <c r="G450" t="s">
        <v>3088</v>
      </c>
      <c r="H450" t="s">
        <v>2778</v>
      </c>
      <c r="I450">
        <v>9.9389126910000002E-6</v>
      </c>
      <c r="J450">
        <f>_xlfn.XLOOKUP(Table2[[#This Row],[rxn]],Table7[rxn],Table7[flux],0)</f>
        <v>1.1112597611967E-2</v>
      </c>
      <c r="K450">
        <f>Table2[[#This Row],[flux]]-Table2[[#This Row],[flux in mfs]]</f>
        <v>-1.1102658699276E-2</v>
      </c>
      <c r="L450" t="b">
        <f>_xlfn.TEXTAFTER(Table2[[#This Row],[rxn]],"-",-1)="SPONT"</f>
        <v>0</v>
      </c>
      <c r="M450" t="str">
        <f>_xlfn.TEXTAFTER(Table2[[#This Row],[rxn]],"-",-1)</f>
        <v>rt2735</v>
      </c>
      <c r="N450">
        <f>_xlfn.XLOOKUP("'PRO-"&amp;Table2[[#This Row],[enz]]&amp;"'",'[1]Sheet2 (2)'!$A:$A,'[1]Sheet2 (2)'!$B:$B,"")</f>
        <v>1</v>
      </c>
    </row>
    <row r="451" spans="1:14" ht="17" x14ac:dyDescent="0.25">
      <c r="A451" s="1" t="s">
        <v>451</v>
      </c>
      <c r="B451" s="1" t="str">
        <f>_xlfn.TEXTBEFORE(Table7[[#This Row],[raw]]," ")</f>
        <v>RXN-PGI_c_FWD-rt1221</v>
      </c>
      <c r="C451" s="1"/>
      <c r="D451" s="1">
        <f>_xlfn.NUMBERVALUE(_xlfn.TEXTAFTER(Table7[[#This Row],[raw]]," ",-1))</f>
        <v>1212.7179907131699</v>
      </c>
      <c r="G451" t="s">
        <v>3097</v>
      </c>
      <c r="H451" t="s">
        <v>2778</v>
      </c>
      <c r="I451">
        <v>9.9389126910000002E-6</v>
      </c>
      <c r="J451">
        <f>_xlfn.XLOOKUP(Table2[[#This Row],[rxn]],Table7[rxn],Table7[flux],0)</f>
        <v>1.1112597611967E-2</v>
      </c>
      <c r="K451">
        <f>Table2[[#This Row],[flux]]-Table2[[#This Row],[flux in mfs]]</f>
        <v>-1.1102658699276E-2</v>
      </c>
      <c r="L451" t="b">
        <f>_xlfn.TEXTAFTER(Table2[[#This Row],[rxn]],"-",-1)="SPONT"</f>
        <v>0</v>
      </c>
      <c r="M451" t="str">
        <f>_xlfn.TEXTAFTER(Table2[[#This Row],[rxn]],"-",-1)</f>
        <v>COX15ARH1YAH1</v>
      </c>
      <c r="N451" t="str">
        <f>_xlfn.XLOOKUP("'PRO-"&amp;Table2[[#This Row],[enz]]&amp;"'",'[1]Sheet2 (2)'!$A:$A,'[1]Sheet2 (2)'!$B:$B,"")</f>
        <v/>
      </c>
    </row>
    <row r="452" spans="1:14" ht="17" x14ac:dyDescent="0.25">
      <c r="A452" s="1" t="s">
        <v>452</v>
      </c>
      <c r="B452" s="1" t="str">
        <f>_xlfn.TEXTBEFORE(Table7[[#This Row],[raw]]," ")</f>
        <v>RXN-PGK_c_FWD-rt7353</v>
      </c>
      <c r="C452" s="1"/>
      <c r="D452" s="1">
        <f>_xlfn.NUMBERVALUE(_xlfn.TEXTAFTER(Table7[[#This Row],[raw]]," ",-1))</f>
        <v>2219.9571505870399</v>
      </c>
      <c r="G452" t="s">
        <v>3244</v>
      </c>
      <c r="H452" t="s">
        <v>2778</v>
      </c>
      <c r="I452">
        <v>1.0547973095999999E-5</v>
      </c>
      <c r="J452">
        <f>_xlfn.XLOOKUP(Table2[[#This Row],[rxn]],Table7[rxn],Table7[flux],0)</f>
        <v>1.1113102489918999E-2</v>
      </c>
      <c r="K452">
        <f>Table2[[#This Row],[flux]]-Table2[[#This Row],[flux in mfs]]</f>
        <v>-1.1102554516823E-2</v>
      </c>
      <c r="L452" t="b">
        <f>_xlfn.TEXTAFTER(Table2[[#This Row],[rxn]],"-",-1)="SPONT"</f>
        <v>0</v>
      </c>
      <c r="M452" t="str">
        <f>_xlfn.TEXTAFTER(Table2[[#This Row],[rxn]],"-",-1)</f>
        <v>rt6350</v>
      </c>
      <c r="N452">
        <f>_xlfn.XLOOKUP("'PRO-"&amp;Table2[[#This Row],[enz]]&amp;"'",'[1]Sheet2 (2)'!$A:$A,'[1]Sheet2 (2)'!$B:$B,"")</f>
        <v>1</v>
      </c>
    </row>
    <row r="453" spans="1:14" ht="17" x14ac:dyDescent="0.25">
      <c r="A453" s="1" t="s">
        <v>453</v>
      </c>
      <c r="B453" s="1" t="str">
        <f>_xlfn.TEXTBEFORE(Table7[[#This Row],[raw]]," ")</f>
        <v>RXN-PGM_c_FWD-rt1542</v>
      </c>
      <c r="C453" s="1"/>
      <c r="D453" s="1">
        <f>_xlfn.NUMBERVALUE(_xlfn.TEXTAFTER(Table7[[#This Row],[raw]]," ",-1))</f>
        <v>1218.5057175583299</v>
      </c>
      <c r="G453" t="s">
        <v>3355</v>
      </c>
      <c r="H453" t="s">
        <v>2778</v>
      </c>
      <c r="I453">
        <v>1.0547973095999999E-5</v>
      </c>
      <c r="J453">
        <f>_xlfn.XLOOKUP(Table2[[#This Row],[rxn]],Table7[rxn],Table7[flux],0)</f>
        <v>1.1113102489918999E-2</v>
      </c>
      <c r="K453">
        <f>Table2[[#This Row],[flux]]-Table2[[#This Row],[flux in mfs]]</f>
        <v>-1.1102554516823E-2</v>
      </c>
      <c r="L453" t="b">
        <f>_xlfn.TEXTAFTER(Table2[[#This Row],[rxn]],"-",-1)="SPONT"</f>
        <v>0</v>
      </c>
      <c r="M453" t="str">
        <f>_xlfn.TEXTAFTER(Table2[[#This Row],[rxn]],"-",-1)</f>
        <v>rt2147</v>
      </c>
      <c r="N453">
        <f>_xlfn.XLOOKUP("'PRO-"&amp;Table2[[#This Row],[enz]]&amp;"'",'[1]Sheet2 (2)'!$A:$A,'[1]Sheet2 (2)'!$B:$B,"")</f>
        <v>1</v>
      </c>
    </row>
    <row r="454" spans="1:14" ht="17" x14ac:dyDescent="0.25">
      <c r="A454" s="1" t="s">
        <v>454</v>
      </c>
      <c r="B454" s="1" t="str">
        <f>_xlfn.TEXTBEFORE(Table7[[#This Row],[raw]]," ")</f>
        <v>RXN-PGMT_c_FWD-rt1591</v>
      </c>
      <c r="C454" s="1"/>
      <c r="D454" s="1">
        <f>_xlfn.NUMBERVALUE(_xlfn.TEXTAFTER(Table7[[#This Row],[raw]]," ",-1))</f>
        <v>140.52718628682501</v>
      </c>
      <c r="G454" t="s">
        <v>2952</v>
      </c>
      <c r="H454" t="s">
        <v>2778</v>
      </c>
      <c r="I454">
        <v>1.0440104847999999E-5</v>
      </c>
      <c r="J454">
        <f>_xlfn.XLOOKUP(Table2[[#This Row],[rxn]],Table7[rxn],Table7[flux],0)</f>
        <v>1.1112597611967E-2</v>
      </c>
      <c r="K454">
        <f>Table2[[#This Row],[flux]]-Table2[[#This Row],[flux in mfs]]</f>
        <v>-1.1102157507118999E-2</v>
      </c>
      <c r="L454" t="b">
        <f>_xlfn.TEXTAFTER(Table2[[#This Row],[rxn]],"-",-1)="SPONT"</f>
        <v>0</v>
      </c>
      <c r="M454" t="str">
        <f>_xlfn.TEXTAFTER(Table2[[#This Row],[rxn]],"-",-1)</f>
        <v>rt5829</v>
      </c>
      <c r="N454">
        <f>_xlfn.XLOOKUP("'PRO-"&amp;Table2[[#This Row],[enz]]&amp;"'",'[1]Sheet2 (2)'!$A:$A,'[1]Sheet2 (2)'!$B:$B,"")</f>
        <v>1</v>
      </c>
    </row>
    <row r="455" spans="1:14" ht="17" x14ac:dyDescent="0.25">
      <c r="A455" s="1" t="s">
        <v>455</v>
      </c>
      <c r="B455" s="1" t="str">
        <f>_xlfn.TEXTBEFORE(Table7[[#This Row],[raw]]," ")</f>
        <v>RXN-PHETA1_c_REV-rt1784_c</v>
      </c>
      <c r="C455" s="1"/>
      <c r="D455" s="1">
        <f>_xlfn.NUMBERVALUE(_xlfn.TEXTAFTER(Table7[[#This Row],[raw]]," ",-1))</f>
        <v>11.3860626256409</v>
      </c>
      <c r="G455" t="s">
        <v>3014</v>
      </c>
      <c r="H455" t="s">
        <v>2778</v>
      </c>
      <c r="I455">
        <v>1.0440104847999999E-5</v>
      </c>
      <c r="J455">
        <f>_xlfn.XLOOKUP(Table2[[#This Row],[rxn]],Table7[rxn],Table7[flux],0)</f>
        <v>1.1112597611967E-2</v>
      </c>
      <c r="K455">
        <f>Table2[[#This Row],[flux]]-Table2[[#This Row],[flux in mfs]]</f>
        <v>-1.1102157507118999E-2</v>
      </c>
      <c r="L455" t="b">
        <f>_xlfn.TEXTAFTER(Table2[[#This Row],[rxn]],"-",-1)="SPONT"</f>
        <v>0</v>
      </c>
      <c r="M455" t="str">
        <f>_xlfn.TEXTAFTER(Table2[[#This Row],[rxn]],"-",-1)</f>
        <v>rt7907</v>
      </c>
      <c r="N455">
        <f>_xlfn.XLOOKUP("'PRO-"&amp;Table2[[#This Row],[enz]]&amp;"'",'[1]Sheet2 (2)'!$A:$A,'[1]Sheet2 (2)'!$B:$B,"")</f>
        <v>1</v>
      </c>
    </row>
    <row r="456" spans="1:14" ht="17" x14ac:dyDescent="0.25">
      <c r="A456" s="1" t="s">
        <v>456</v>
      </c>
      <c r="B456" s="1" t="str">
        <f>_xlfn.TEXTBEFORE(Table7[[#This Row],[raw]]," ")</f>
        <v>RXN-PHETRS_c_FWD-FRS12</v>
      </c>
      <c r="C456" s="1"/>
      <c r="D456" s="1">
        <f>_xlfn.NUMBERVALUE(_xlfn.TEXTAFTER(Table7[[#This Row],[raw]]," ",-1))</f>
        <v>11.3860626256409</v>
      </c>
      <c r="G456" t="s">
        <v>3016</v>
      </c>
      <c r="H456" t="s">
        <v>2778</v>
      </c>
      <c r="I456">
        <v>1.0440104847999999E-5</v>
      </c>
      <c r="J456">
        <f>_xlfn.XLOOKUP(Table2[[#This Row],[rxn]],Table7[rxn],Table7[flux],0)</f>
        <v>1.1112597611967E-2</v>
      </c>
      <c r="K456">
        <f>Table2[[#This Row],[flux]]-Table2[[#This Row],[flux in mfs]]</f>
        <v>-1.1102157507118999E-2</v>
      </c>
      <c r="L456" t="b">
        <f>_xlfn.TEXTAFTER(Table2[[#This Row],[rxn]],"-",-1)="SPONT"</f>
        <v>0</v>
      </c>
      <c r="M456" t="str">
        <f>_xlfn.TEXTAFTER(Table2[[#This Row],[rxn]],"-",-1)</f>
        <v>UNKNOWN</v>
      </c>
      <c r="N456" t="str">
        <f>_xlfn.XLOOKUP("'PRO-"&amp;Table2[[#This Row],[enz]]&amp;"'",'[1]Sheet2 (2)'!$A:$A,'[1]Sheet2 (2)'!$B:$B,"")</f>
        <v/>
      </c>
    </row>
    <row r="457" spans="1:14" ht="17" x14ac:dyDescent="0.25">
      <c r="A457" s="1" t="s">
        <v>457</v>
      </c>
      <c r="B457" s="1" t="str">
        <f>_xlfn.TEXTBEFORE(Table7[[#This Row],[raw]]," ")</f>
        <v>RXN-PItps_e_FWD-rt1948</v>
      </c>
      <c r="C457" s="1"/>
      <c r="D457" s="1">
        <f>_xlfn.NUMBERVALUE(_xlfn.TEXTAFTER(Table7[[#This Row],[raw]]," ",-1))</f>
        <v>59.833174000996202</v>
      </c>
      <c r="G457" t="s">
        <v>3356</v>
      </c>
      <c r="H457" t="s">
        <v>2778</v>
      </c>
      <c r="I457">
        <v>1.0440104847999999E-5</v>
      </c>
      <c r="J457">
        <f>_xlfn.XLOOKUP(Table2[[#This Row],[rxn]],Table7[rxn],Table7[flux],0)</f>
        <v>1.1112597611967E-2</v>
      </c>
      <c r="K457">
        <f>Table2[[#This Row],[flux]]-Table2[[#This Row],[flux in mfs]]</f>
        <v>-1.1102157507118999E-2</v>
      </c>
      <c r="L457" t="b">
        <f>_xlfn.TEXTAFTER(Table2[[#This Row],[rxn]],"-",-1)="SPONT"</f>
        <v>0</v>
      </c>
      <c r="M457" t="str">
        <f>_xlfn.TEXTAFTER(Table2[[#This Row],[rxn]],"-",-1)</f>
        <v>rt5811</v>
      </c>
      <c r="N457">
        <f>_xlfn.XLOOKUP("'PRO-"&amp;Table2[[#This Row],[enz]]&amp;"'",'[1]Sheet2 (2)'!$A:$A,'[1]Sheet2 (2)'!$B:$B,"")</f>
        <v>1</v>
      </c>
    </row>
    <row r="458" spans="1:14" ht="17" x14ac:dyDescent="0.25">
      <c r="A458" s="1" t="s">
        <v>458</v>
      </c>
      <c r="B458" s="1" t="str">
        <f>_xlfn.TEXTBEFORE(Table7[[#This Row],[raw]]," ")</f>
        <v>RXN-PItps_m_FWD-rt0521</v>
      </c>
      <c r="C458" s="1"/>
      <c r="D458" s="1">
        <f>_xlfn.NUMBERVALUE(_xlfn.TEXTAFTER(Table7[[#This Row],[raw]]," ",-1))</f>
        <v>20640.7904306616</v>
      </c>
      <c r="G458" t="s">
        <v>3157</v>
      </c>
      <c r="H458" t="s">
        <v>2778</v>
      </c>
      <c r="I458">
        <v>1.1610278367E-5</v>
      </c>
      <c r="J458">
        <f>_xlfn.XLOOKUP(Table2[[#This Row],[rxn]],Table7[rxn],Table7[flux],0)</f>
        <v>1.0468102466133999E-2</v>
      </c>
      <c r="K458">
        <f>Table2[[#This Row],[flux]]-Table2[[#This Row],[flux in mfs]]</f>
        <v>-1.0456492187766999E-2</v>
      </c>
      <c r="L458" t="b">
        <f>_xlfn.TEXTAFTER(Table2[[#This Row],[rxn]],"-",-1)="SPONT"</f>
        <v>0</v>
      </c>
      <c r="M458" t="str">
        <f>_xlfn.TEXTAFTER(Table2[[#This Row],[rxn]],"-",-1)</f>
        <v>UNKNOWN</v>
      </c>
      <c r="N458" t="str">
        <f>_xlfn.XLOOKUP("'PRO-"&amp;Table2[[#This Row],[enz]]&amp;"'",'[1]Sheet2 (2)'!$A:$A,'[1]Sheet2 (2)'!$B:$B,"")</f>
        <v/>
      </c>
    </row>
    <row r="459" spans="1:14" ht="17" x14ac:dyDescent="0.25">
      <c r="A459" s="1" t="s">
        <v>459</v>
      </c>
      <c r="B459" s="1" t="str">
        <f>_xlfn.TEXTBEFORE(Table7[[#This Row],[raw]]," ")</f>
        <v>RXN-PLAA2pc_rm_FWD-rt5941</v>
      </c>
      <c r="C459" s="1"/>
      <c r="D459" s="1">
        <f>_xlfn.NUMBERVALUE(_xlfn.TEXTAFTER(Table7[[#This Row],[raw]]," ",-1))</f>
        <v>0.57607958922138702</v>
      </c>
      <c r="G459" t="s">
        <v>4783</v>
      </c>
      <c r="H459" t="s">
        <v>2778</v>
      </c>
      <c r="I459">
        <v>9.2678300819999992E-6</v>
      </c>
      <c r="J459">
        <f>_xlfn.XLOOKUP(Table2[[#This Row],[rxn]],Table7[rxn],Table7[flux],0)</f>
        <v>1.0461186914093E-2</v>
      </c>
      <c r="K459">
        <f>Table2[[#This Row],[flux]]-Table2[[#This Row],[flux in mfs]]</f>
        <v>-1.0451919084011E-2</v>
      </c>
      <c r="L459" t="b">
        <f>_xlfn.TEXTAFTER(Table2[[#This Row],[rxn]],"-",-1)="SPONT"</f>
        <v>0</v>
      </c>
      <c r="M459" t="str">
        <f>_xlfn.TEXTAFTER(Table2[[#This Row],[rxn]],"-",-1)</f>
        <v>METAL6</v>
      </c>
      <c r="N459" t="str">
        <f>_xlfn.XLOOKUP("'PRO-"&amp;Table2[[#This Row],[enz]]&amp;"'",'[1]Sheet2 (2)'!$A:$A,'[1]Sheet2 (2)'!$B:$B,"")</f>
        <v/>
      </c>
    </row>
    <row r="460" spans="1:14" ht="17" x14ac:dyDescent="0.25">
      <c r="A460" s="1" t="s">
        <v>460</v>
      </c>
      <c r="B460" s="1" t="str">
        <f>_xlfn.TEXTBEFORE(Table7[[#This Row],[raw]]," ")</f>
        <v>RXN-PMANM_c_REV-rt0873</v>
      </c>
      <c r="C460" s="1"/>
      <c r="D460" s="1">
        <f>_xlfn.NUMBERVALUE(_xlfn.TEXTAFTER(Table7[[#This Row],[raw]]," ",-1))</f>
        <v>42.718035983051401</v>
      </c>
      <c r="G460" t="s">
        <v>3347</v>
      </c>
      <c r="H460" t="s">
        <v>2778</v>
      </c>
      <c r="I460">
        <v>8.4140192600000002E-6</v>
      </c>
      <c r="J460">
        <f>_xlfn.XLOOKUP(Table2[[#This Row],[rxn]],Table7[rxn],Table7[flux],0)</f>
        <v>7.8447563990929996E-3</v>
      </c>
      <c r="K460">
        <f>Table2[[#This Row],[flux]]-Table2[[#This Row],[flux in mfs]]</f>
        <v>-7.8363423798329997E-3</v>
      </c>
      <c r="L460" t="b">
        <f>_xlfn.TEXTAFTER(Table2[[#This Row],[rxn]],"-",-1)="SPONT"</f>
        <v>0</v>
      </c>
      <c r="M460" t="str">
        <f>_xlfn.TEXTAFTER(Table2[[#This Row],[rxn]],"-",-1)</f>
        <v>UNKNOWN</v>
      </c>
      <c r="N460" t="str">
        <f>_xlfn.XLOOKUP("'PRO-"&amp;Table2[[#This Row],[enz]]&amp;"'",'[1]Sheet2 (2)'!$A:$A,'[1]Sheet2 (2)'!$B:$B,"")</f>
        <v/>
      </c>
    </row>
    <row r="461" spans="1:14" ht="17" x14ac:dyDescent="0.25">
      <c r="A461" s="1" t="s">
        <v>461</v>
      </c>
      <c r="B461" s="1" t="str">
        <f>_xlfn.TEXTBEFORE(Table7[[#This Row],[raw]]," ")</f>
        <v>RXN-PMDPHT_c_FWD-UNKNOWN</v>
      </c>
      <c r="C461" s="1"/>
      <c r="D461" s="1">
        <f>_xlfn.NUMBERVALUE(_xlfn.TEXTAFTER(Table7[[#This Row],[raw]]," ",-1))</f>
        <v>2.2233924732468002E-2</v>
      </c>
      <c r="G461" t="s">
        <v>3010</v>
      </c>
      <c r="H461" t="s">
        <v>2778</v>
      </c>
      <c r="I461">
        <v>5.5310233870000003E-6</v>
      </c>
      <c r="J461">
        <f>_xlfn.XLOOKUP(Table2[[#This Row],[rxn]],Table7[rxn],Table7[flux],0)</f>
        <v>5.9505071873950004E-3</v>
      </c>
      <c r="K461">
        <f>Table2[[#This Row],[flux]]-Table2[[#This Row],[flux in mfs]]</f>
        <v>-5.9449761640080001E-3</v>
      </c>
      <c r="L461" t="b">
        <f>_xlfn.TEXTAFTER(Table2[[#This Row],[rxn]],"-",-1)="SPONT"</f>
        <v>0</v>
      </c>
      <c r="M461" t="str">
        <f>_xlfn.TEXTAFTER(Table2[[#This Row],[rxn]],"-",-1)</f>
        <v>rt1544_rm</v>
      </c>
      <c r="N461">
        <f>_xlfn.XLOOKUP("'PRO-"&amp;Table2[[#This Row],[enz]]&amp;"'",'[1]Sheet2 (2)'!$A:$A,'[1]Sheet2 (2)'!$B:$B,"")</f>
        <v>1</v>
      </c>
    </row>
    <row r="462" spans="1:14" ht="17" x14ac:dyDescent="0.25">
      <c r="A462" s="1" t="s">
        <v>462</v>
      </c>
      <c r="B462" s="1" t="str">
        <f>_xlfn.TEXTBEFORE(Table7[[#This Row],[raw]]," ")</f>
        <v>RXN-PMEMT_rm_FWD-rt4380</v>
      </c>
      <c r="C462" s="1"/>
      <c r="D462" s="1">
        <f>_xlfn.NUMBERVALUE(_xlfn.TEXTAFTER(Table7[[#This Row],[raw]]," ",-1))</f>
        <v>4.57460897319908</v>
      </c>
      <c r="G462" t="s">
        <v>3254</v>
      </c>
      <c r="H462" t="s">
        <v>2778</v>
      </c>
      <c r="I462">
        <v>5.2200524239999996E-6</v>
      </c>
      <c r="J462">
        <f>_xlfn.XLOOKUP(Table2[[#This Row],[rxn]],Table7[rxn],Table7[flux],0)</f>
        <v>5.5562988059840003E-3</v>
      </c>
      <c r="K462">
        <f>Table2[[#This Row],[flux]]-Table2[[#This Row],[flux in mfs]]</f>
        <v>-5.5510787535600001E-3</v>
      </c>
      <c r="L462" t="b">
        <f>_xlfn.TEXTAFTER(Table2[[#This Row],[rxn]],"-",-1)="SPONT"</f>
        <v>0</v>
      </c>
      <c r="M462" t="str">
        <f>_xlfn.TEXTAFTER(Table2[[#This Row],[rxn]],"-",-1)</f>
        <v>rt3499</v>
      </c>
      <c r="N462">
        <f>_xlfn.XLOOKUP("'PRO-"&amp;Table2[[#This Row],[enz]]&amp;"'",'[1]Sheet2 (2)'!$A:$A,'[1]Sheet2 (2)'!$B:$B,"")</f>
        <v>1</v>
      </c>
    </row>
    <row r="463" spans="1:14" ht="17" x14ac:dyDescent="0.25">
      <c r="A463" s="1" t="s">
        <v>463</v>
      </c>
      <c r="B463" s="1" t="str">
        <f>_xlfn.TEXTBEFORE(Table7[[#This Row],[raw]]," ")</f>
        <v>RXN-PMEVK_c_FWD-rt0334</v>
      </c>
      <c r="C463" s="1"/>
      <c r="D463" s="1">
        <f>_xlfn.NUMBERVALUE(_xlfn.TEXTAFTER(Table7[[#This Row],[raw]]," ",-1))</f>
        <v>99.433452151825804</v>
      </c>
      <c r="G463" t="s">
        <v>4765</v>
      </c>
      <c r="H463" t="s">
        <v>2778</v>
      </c>
      <c r="I463">
        <v>4.0382918419999998E-6</v>
      </c>
      <c r="J463">
        <f>_xlfn.XLOOKUP(Table2[[#This Row],[rxn]],Table7[rxn],Table7[flux],0)</f>
        <v>4.5582758206599997E-3</v>
      </c>
      <c r="K463">
        <f>Table2[[#This Row],[flux]]-Table2[[#This Row],[flux in mfs]]</f>
        <v>-4.5542375288179998E-3</v>
      </c>
      <c r="L463" t="b">
        <f>_xlfn.TEXTAFTER(Table2[[#This Row],[rxn]],"-",-1)="SPONT"</f>
        <v>0</v>
      </c>
      <c r="M463" t="str">
        <f>_xlfn.TEXTAFTER(Table2[[#This Row],[rxn]],"-",-1)</f>
        <v>LIPID8</v>
      </c>
      <c r="N463" t="str">
        <f>_xlfn.XLOOKUP("'PRO-"&amp;Table2[[#This Row],[enz]]&amp;"'",'[1]Sheet2 (2)'!$A:$A,'[1]Sheet2 (2)'!$B:$B,"")</f>
        <v/>
      </c>
    </row>
    <row r="464" spans="1:14" ht="17" x14ac:dyDescent="0.25">
      <c r="A464" s="1" t="s">
        <v>464</v>
      </c>
      <c r="B464" s="1" t="str">
        <f>_xlfn.TEXTBEFORE(Table7[[#This Row],[raw]]," ")</f>
        <v>RXN-PMTCOAt_c_l_FWD-SPONT</v>
      </c>
      <c r="C464" s="1"/>
      <c r="D464" s="1">
        <f>_xlfn.NUMBERVALUE(_xlfn.TEXTAFTER(Table7[[#This Row],[raw]]," ",-1))</f>
        <v>2.644530863994E-3</v>
      </c>
      <c r="G464" t="s">
        <v>4741</v>
      </c>
      <c r="H464" t="s">
        <v>2778</v>
      </c>
      <c r="I464">
        <v>2.0189433661219999E-3</v>
      </c>
      <c r="J464">
        <f>_xlfn.XLOOKUP(Table2[[#This Row],[rxn]],Table7[rxn],Table7[flux],0)</f>
        <v>4.9613529271110004E-3</v>
      </c>
      <c r="K464">
        <f>Table2[[#This Row],[flux]]-Table2[[#This Row],[flux in mfs]]</f>
        <v>-2.9424095609890005E-3</v>
      </c>
      <c r="L464" t="b">
        <f>_xlfn.TEXTAFTER(Table2[[#This Row],[rxn]],"-",-1)="SPONT"</f>
        <v>0</v>
      </c>
      <c r="M464" t="str">
        <f>_xlfn.TEXTAFTER(Table2[[#This Row],[rxn]],"-",-1)</f>
        <v>PROTMITO</v>
      </c>
      <c r="N464" t="str">
        <f>_xlfn.XLOOKUP("'PRO-"&amp;Table2[[#This Row],[enz]]&amp;"'",'[1]Sheet2 (2)'!$A:$A,'[1]Sheet2 (2)'!$B:$B,"")</f>
        <v/>
      </c>
    </row>
    <row r="465" spans="1:14" ht="17" x14ac:dyDescent="0.25">
      <c r="A465" s="1" t="s">
        <v>465</v>
      </c>
      <c r="B465" s="1" t="str">
        <f>_xlfn.TEXTBEFORE(Table7[[#This Row],[raw]]," ")</f>
        <v>RXN-PMTCOAt_c_r_FWD-SPONT</v>
      </c>
      <c r="C465" s="1"/>
      <c r="D465" s="1">
        <f>_xlfn.NUMBERVALUE(_xlfn.TEXTAFTER(Table7[[#This Row],[raw]]," ",-1))</f>
        <v>2.7859332476043099</v>
      </c>
      <c r="G465" t="s">
        <v>2980</v>
      </c>
      <c r="H465" t="s">
        <v>2778</v>
      </c>
      <c r="I465">
        <v>2.287476827E-6</v>
      </c>
      <c r="J465">
        <f>_xlfn.XLOOKUP(Table2[[#This Row],[rxn]],Table7[rxn],Table7[flux],0)</f>
        <v>2.9264075454830001E-3</v>
      </c>
      <c r="K465">
        <f>Table2[[#This Row],[flux]]-Table2[[#This Row],[flux in mfs]]</f>
        <v>-2.9241200686560003E-3</v>
      </c>
      <c r="L465" t="b">
        <f>_xlfn.TEXTAFTER(Table2[[#This Row],[rxn]],"-",-1)="SPONT"</f>
        <v>0</v>
      </c>
      <c r="M465" t="str">
        <f>_xlfn.TEXTAFTER(Table2[[#This Row],[rxn]],"-",-1)</f>
        <v>UNKNOWN</v>
      </c>
      <c r="N465" t="str">
        <f>_xlfn.XLOOKUP("'PRO-"&amp;Table2[[#This Row],[enz]]&amp;"'",'[1]Sheet2 (2)'!$A:$A,'[1]Sheet2 (2)'!$B:$B,"")</f>
        <v/>
      </c>
    </row>
    <row r="466" spans="1:14" ht="17" x14ac:dyDescent="0.25">
      <c r="A466" s="1" t="s">
        <v>466</v>
      </c>
      <c r="B466" s="1" t="str">
        <f>_xlfn.TEXTBEFORE(Table7[[#This Row],[raw]]," ")</f>
        <v>RXN-PMTCOAt_c_rm_FWD-SPONT</v>
      </c>
      <c r="C466" s="1"/>
      <c r="D466" s="1">
        <f>_xlfn.NUMBERVALUE(_xlfn.TEXTAFTER(Table7[[#This Row],[raw]]," ",-1))</f>
        <v>4.3551029673767898</v>
      </c>
      <c r="G466" t="s">
        <v>3138</v>
      </c>
      <c r="H466" t="s">
        <v>2778</v>
      </c>
      <c r="I466">
        <v>1.5379002217700001E-4</v>
      </c>
      <c r="J466">
        <f>_xlfn.XLOOKUP(Table2[[#This Row],[rxn]],Table7[rxn],Table7[flux],0)</f>
        <v>1.3677251361050001E-3</v>
      </c>
      <c r="K466">
        <f>Table2[[#This Row],[flux]]-Table2[[#This Row],[flux in mfs]]</f>
        <v>-1.213935113928E-3</v>
      </c>
      <c r="L466" t="b">
        <f>_xlfn.TEXTAFTER(Table2[[#This Row],[rxn]],"-",-1)="SPONT"</f>
        <v>0</v>
      </c>
      <c r="M466" t="str">
        <f>_xlfn.TEXTAFTER(Table2[[#This Row],[rxn]],"-",-1)</f>
        <v>UNKNOWN</v>
      </c>
      <c r="N466" t="str">
        <f>_xlfn.XLOOKUP("'PRO-"&amp;Table2[[#This Row],[enz]]&amp;"'",'[1]Sheet2 (2)'!$A:$A,'[1]Sheet2 (2)'!$B:$B,"")</f>
        <v/>
      </c>
    </row>
    <row r="467" spans="1:14" ht="17" x14ac:dyDescent="0.25">
      <c r="A467" s="1" t="s">
        <v>467</v>
      </c>
      <c r="B467" s="1" t="str">
        <f>_xlfn.TEXTBEFORE(Table7[[#This Row],[raw]]," ")</f>
        <v>RXN-PNTK_c_FWD-rt5817</v>
      </c>
      <c r="C467" s="1"/>
      <c r="D467" s="1">
        <f>_xlfn.NUMBERVALUE(_xlfn.TEXTAFTER(Table7[[#This Row],[raw]]," ",-1))</f>
        <v>1.1112763326633E-2</v>
      </c>
      <c r="G467" t="s">
        <v>3139</v>
      </c>
      <c r="H467" t="s">
        <v>2778</v>
      </c>
      <c r="I467">
        <v>1.56427354575E-4</v>
      </c>
      <c r="J467">
        <f>_xlfn.XLOOKUP(Table2[[#This Row],[rxn]],Table7[rxn],Table7[flux],0)</f>
        <v>1.3677251361050001E-3</v>
      </c>
      <c r="K467">
        <f>Table2[[#This Row],[flux]]-Table2[[#This Row],[flux in mfs]]</f>
        <v>-1.2112977815300001E-3</v>
      </c>
      <c r="L467" t="b">
        <f>_xlfn.TEXTAFTER(Table2[[#This Row],[rxn]],"-",-1)="SPONT"</f>
        <v>0</v>
      </c>
      <c r="M467" t="str">
        <f>_xlfn.TEXTAFTER(Table2[[#This Row],[rxn]],"-",-1)</f>
        <v>UNKNOWN</v>
      </c>
      <c r="N467" t="str">
        <f>_xlfn.XLOOKUP("'PRO-"&amp;Table2[[#This Row],[enz]]&amp;"'",'[1]Sheet2 (2)'!$A:$A,'[1]Sheet2 (2)'!$B:$B,"")</f>
        <v/>
      </c>
    </row>
    <row r="468" spans="1:14" ht="17" x14ac:dyDescent="0.25">
      <c r="A468" s="1" t="s">
        <v>468</v>
      </c>
      <c r="B468" s="1" t="str">
        <f>_xlfn.TEXTBEFORE(Table7[[#This Row],[raw]]," ")</f>
        <v>RXN-PNTOtps_e_FWD-rt3985</v>
      </c>
      <c r="C468" s="1"/>
      <c r="D468" s="1">
        <f>_xlfn.NUMBERVALUE(_xlfn.TEXTAFTER(Table7[[#This Row],[raw]]," ",-1))</f>
        <v>1.1112763326633E-2</v>
      </c>
      <c r="G468" t="s">
        <v>4630</v>
      </c>
      <c r="H468" t="s">
        <v>2778</v>
      </c>
      <c r="I468">
        <v>2.8424824600000001E-7</v>
      </c>
      <c r="J468">
        <f>_xlfn.XLOOKUP(Table2[[#This Row],[rxn]],Table7[rxn],Table7[flux],0)</f>
        <v>7.354620658E-6</v>
      </c>
      <c r="K468">
        <f>Table2[[#This Row],[flux]]-Table2[[#This Row],[flux in mfs]]</f>
        <v>-7.0703724120000004E-6</v>
      </c>
      <c r="L468" t="b">
        <f>_xlfn.TEXTAFTER(Table2[[#This Row],[rxn]],"-",-1)="SPONT"</f>
        <v>0</v>
      </c>
      <c r="M468" t="str">
        <f>_xlfn.TEXTAFTER(Table2[[#This Row],[rxn]],"-",-1)</f>
        <v>RPP2A</v>
      </c>
      <c r="N468" t="str">
        <f>_xlfn.XLOOKUP("'PRO-"&amp;Table2[[#This Row],[enz]]&amp;"'",'[1]Sheet2 (2)'!$A:$A,'[1]Sheet2 (2)'!$B:$B,"")</f>
        <v/>
      </c>
    </row>
    <row r="469" spans="1:14" ht="17" x14ac:dyDescent="0.25">
      <c r="A469" s="1" t="s">
        <v>469</v>
      </c>
      <c r="B469" s="1" t="str">
        <f>_xlfn.TEXTBEFORE(Table7[[#This Row],[raw]]," ")</f>
        <v>RXN-PPA_c_FWD-rt7511</v>
      </c>
      <c r="C469" s="1"/>
      <c r="D469" s="1">
        <f>_xlfn.NUMBERVALUE(_xlfn.TEXTAFTER(Table7[[#This Row],[raw]]," ",-1))</f>
        <v>815.12587509025798</v>
      </c>
      <c r="G469" t="s">
        <v>4424</v>
      </c>
      <c r="H469" t="s">
        <v>2778</v>
      </c>
      <c r="I469">
        <v>1.25298039E-7</v>
      </c>
      <c r="J469">
        <f>_xlfn.XLOOKUP(Table2[[#This Row],[rxn]],Table7[rxn],Table7[flux],0)</f>
        <v>6.349935214E-6</v>
      </c>
      <c r="K469">
        <f>Table2[[#This Row],[flux]]-Table2[[#This Row],[flux in mfs]]</f>
        <v>-6.2246371750000004E-6</v>
      </c>
      <c r="L469" t="b">
        <f>_xlfn.TEXTAFTER(Table2[[#This Row],[rxn]],"-",-1)="SPONT"</f>
        <v>0</v>
      </c>
      <c r="M469" t="str">
        <f>_xlfn.TEXTAFTER(Table2[[#This Row],[rxn]],"-",-1)</f>
        <v>rt4598</v>
      </c>
      <c r="N469">
        <f>_xlfn.XLOOKUP("'PRO-"&amp;Table2[[#This Row],[enz]]&amp;"'",'[1]Sheet2 (2)'!$A:$A,'[1]Sheet2 (2)'!$B:$B,"")</f>
        <v>1</v>
      </c>
    </row>
    <row r="470" spans="1:14" ht="17" x14ac:dyDescent="0.25">
      <c r="A470" s="1" t="s">
        <v>470</v>
      </c>
      <c r="B470" s="1" t="str">
        <f>_xlfn.TEXTBEFORE(Table7[[#This Row],[raw]]," ")</f>
        <v>RXN-PPBNGD_c_FWD-rt6350</v>
      </c>
      <c r="C470" s="1"/>
      <c r="D470" s="1">
        <f>_xlfn.NUMBERVALUE(_xlfn.TEXTAFTER(Table7[[#This Row],[raw]]," ",-1))</f>
        <v>1.1113102489918999E-2</v>
      </c>
      <c r="G470" t="s">
        <v>4350</v>
      </c>
      <c r="H470" t="s">
        <v>2778</v>
      </c>
      <c r="I470">
        <v>7.0194935900000001E-7</v>
      </c>
      <c r="J470">
        <f>_xlfn.XLOOKUP(Table2[[#This Row],[rxn]],Table7[rxn],Table7[flux],0)</f>
        <v>5.6374401789999998E-6</v>
      </c>
      <c r="K470">
        <f>Table2[[#This Row],[flux]]-Table2[[#This Row],[flux in mfs]]</f>
        <v>-4.9354908199999997E-6</v>
      </c>
      <c r="L470" t="b">
        <f>_xlfn.TEXTAFTER(Table2[[#This Row],[rxn]],"-",-1)="SPONT"</f>
        <v>0</v>
      </c>
      <c r="M470" t="str">
        <f>_xlfn.TEXTAFTER(Table2[[#This Row],[rxn]],"-",-1)</f>
        <v>rt2810</v>
      </c>
      <c r="N470">
        <f>_xlfn.XLOOKUP("'PRO-"&amp;Table2[[#This Row],[enz]]&amp;"'",'[1]Sheet2 (2)'!$A:$A,'[1]Sheet2 (2)'!$B:$B,"")</f>
        <v>1</v>
      </c>
    </row>
    <row r="471" spans="1:14" ht="17" x14ac:dyDescent="0.25">
      <c r="A471" s="1" t="s">
        <v>471</v>
      </c>
      <c r="B471" s="1" t="str">
        <f>_xlfn.TEXTBEFORE(Table7[[#This Row],[raw]]," ")</f>
        <v>RXN-PPBNGS_1_c_FWD-rt5026</v>
      </c>
      <c r="C471" s="1"/>
      <c r="D471" s="1">
        <f>_xlfn.NUMBERVALUE(_xlfn.TEXTAFTER(Table7[[#This Row],[raw]]," ",-1))</f>
        <v>4.4452409959674997E-2</v>
      </c>
      <c r="G471" t="s">
        <v>4552</v>
      </c>
      <c r="H471" t="s">
        <v>2778</v>
      </c>
      <c r="I471">
        <v>6.6344879500000005E-7</v>
      </c>
      <c r="J471">
        <f>_xlfn.XLOOKUP(Table2[[#This Row],[rxn]],Table7[rxn],Table7[flux],0)</f>
        <v>4.7038225470000003E-6</v>
      </c>
      <c r="K471">
        <f>Table2[[#This Row],[flux]]-Table2[[#This Row],[flux in mfs]]</f>
        <v>-4.040373752E-6</v>
      </c>
      <c r="L471" t="b">
        <f>_xlfn.TEXTAFTER(Table2[[#This Row],[rxn]],"-",-1)="SPONT"</f>
        <v>0</v>
      </c>
      <c r="M471" t="str">
        <f>_xlfn.TEXTAFTER(Table2[[#This Row],[rxn]],"-",-1)</f>
        <v>rt7991</v>
      </c>
      <c r="N471">
        <f>_xlfn.XLOOKUP("'PRO-"&amp;Table2[[#This Row],[enz]]&amp;"'",'[1]Sheet2 (2)'!$A:$A,'[1]Sheet2 (2)'!$B:$B,"")</f>
        <v>1</v>
      </c>
    </row>
    <row r="472" spans="1:14" ht="17" x14ac:dyDescent="0.25">
      <c r="A472" s="1" t="s">
        <v>472</v>
      </c>
      <c r="B472" s="1" t="str">
        <f>_xlfn.TEXTBEFORE(Table7[[#This Row],[raw]]," ")</f>
        <v>RXN-PPCDC_c_FWD-rt0168</v>
      </c>
      <c r="C472" s="1"/>
      <c r="D472" s="1">
        <f>_xlfn.NUMBERVALUE(_xlfn.TEXTAFTER(Table7[[#This Row],[raw]]," ",-1))</f>
        <v>1.1112763326633E-2</v>
      </c>
      <c r="G472" t="s">
        <v>4611</v>
      </c>
      <c r="H472" t="s">
        <v>2778</v>
      </c>
      <c r="I472">
        <v>2.8424824600000001E-7</v>
      </c>
      <c r="J472">
        <f>_xlfn.XLOOKUP(Table2[[#This Row],[rxn]],Table7[rxn],Table7[flux],0)</f>
        <v>4.2213788459999996E-6</v>
      </c>
      <c r="K472">
        <f>Table2[[#This Row],[flux]]-Table2[[#This Row],[flux in mfs]]</f>
        <v>-3.9371306E-6</v>
      </c>
      <c r="L472" t="b">
        <f>_xlfn.TEXTAFTER(Table2[[#This Row],[rxn]],"-",-1)="SPONT"</f>
        <v>0</v>
      </c>
      <c r="M472" t="str">
        <f>_xlfn.TEXTAFTER(Table2[[#This Row],[rxn]],"-",-1)</f>
        <v>RPL33A</v>
      </c>
      <c r="N472" t="str">
        <f>_xlfn.XLOOKUP("'PRO-"&amp;Table2[[#This Row],[enz]]&amp;"'",'[1]Sheet2 (2)'!$A:$A,'[1]Sheet2 (2)'!$B:$B,"")</f>
        <v/>
      </c>
    </row>
    <row r="473" spans="1:14" ht="17" x14ac:dyDescent="0.25">
      <c r="A473" s="1" t="s">
        <v>473</v>
      </c>
      <c r="B473" s="1" t="str">
        <f>_xlfn.TEXTBEFORE(Table7[[#This Row],[raw]]," ")</f>
        <v>RXN-PPIt_c_l_REV-SPONT</v>
      </c>
      <c r="C473" s="1"/>
      <c r="D473" s="1">
        <f>_xlfn.NUMBERVALUE(_xlfn.TEXTAFTER(Table7[[#This Row],[raw]]," ",-1))</f>
        <v>25.857441532790101</v>
      </c>
      <c r="G473" t="s">
        <v>4673</v>
      </c>
      <c r="H473" t="s">
        <v>2778</v>
      </c>
      <c r="I473">
        <v>5.7844899999999999E-10</v>
      </c>
      <c r="J473">
        <f>_xlfn.XLOOKUP(Table2[[#This Row],[rxn]],Table7[rxn],Table7[flux],0)</f>
        <v>3.9198966649999996E-6</v>
      </c>
      <c r="K473">
        <f>Table2[[#This Row],[flux]]-Table2[[#This Row],[flux in mfs]]</f>
        <v>-3.9193182159999999E-6</v>
      </c>
      <c r="L473" t="b">
        <f>_xlfn.TEXTAFTER(Table2[[#This Row],[rxn]],"-",-1)="SPONT"</f>
        <v>0</v>
      </c>
      <c r="M473" t="str">
        <f>_xlfn.TEXTAFTER(Table2[[#This Row],[rxn]],"-",-1)</f>
        <v>MRP21</v>
      </c>
      <c r="N473" t="str">
        <f>_xlfn.XLOOKUP("'PRO-"&amp;Table2[[#This Row],[enz]]&amp;"'",'[1]Sheet2 (2)'!$A:$A,'[1]Sheet2 (2)'!$B:$B,"")</f>
        <v/>
      </c>
    </row>
    <row r="474" spans="1:14" ht="17" x14ac:dyDescent="0.25">
      <c r="A474" s="1" t="s">
        <v>474</v>
      </c>
      <c r="B474" s="1" t="str">
        <f>_xlfn.TEXTBEFORE(Table7[[#This Row],[raw]]," ")</f>
        <v>RXN-PPIt_c_m_REV-SPONT</v>
      </c>
      <c r="C474" s="1"/>
      <c r="D474" s="1">
        <f>_xlfn.NUMBERVALUE(_xlfn.TEXTAFTER(Table7[[#This Row],[raw]]," ",-1))</f>
        <v>1.1112597611967E-2</v>
      </c>
      <c r="G474" t="s">
        <v>4445</v>
      </c>
      <c r="H474" t="s">
        <v>2778</v>
      </c>
      <c r="I474">
        <v>2.2114959799999999E-7</v>
      </c>
      <c r="J474">
        <f>_xlfn.XLOOKUP(Table2[[#This Row],[rxn]],Table7[rxn],Table7[flux],0)</f>
        <v>3.9682097210000004E-6</v>
      </c>
      <c r="K474">
        <f>Table2[[#This Row],[flux]]-Table2[[#This Row],[flux in mfs]]</f>
        <v>-3.7470601230000004E-6</v>
      </c>
      <c r="L474" t="b">
        <f>_xlfn.TEXTAFTER(Table2[[#This Row],[rxn]],"-",-1)="SPONT"</f>
        <v>0</v>
      </c>
      <c r="M474" t="str">
        <f>_xlfn.TEXTAFTER(Table2[[#This Row],[rxn]],"-",-1)</f>
        <v>rt5056</v>
      </c>
      <c r="N474">
        <f>_xlfn.XLOOKUP("'PRO-"&amp;Table2[[#This Row],[enz]]&amp;"'",'[1]Sheet2 (2)'!$A:$A,'[1]Sheet2 (2)'!$B:$B,"")</f>
        <v>1</v>
      </c>
    </row>
    <row r="475" spans="1:14" ht="17" x14ac:dyDescent="0.25">
      <c r="A475" s="1" t="s">
        <v>475</v>
      </c>
      <c r="B475" s="1" t="str">
        <f>_xlfn.TEXTBEFORE(Table7[[#This Row],[raw]]," ")</f>
        <v>RXN-PPIt_c_rm_REV-SPONT</v>
      </c>
      <c r="C475" s="1"/>
      <c r="D475" s="1">
        <f>_xlfn.NUMBERVALUE(_xlfn.TEXTAFTER(Table7[[#This Row],[raw]]," ",-1))</f>
        <v>17.3622170884511</v>
      </c>
      <c r="G475" t="s">
        <v>4640</v>
      </c>
      <c r="H475" t="s">
        <v>2778</v>
      </c>
      <c r="I475">
        <v>2.8424824600000001E-7</v>
      </c>
      <c r="J475">
        <f>_xlfn.XLOOKUP(Table2[[#This Row],[rxn]],Table7[rxn],Table7[flux],0)</f>
        <v>3.4926232059999999E-6</v>
      </c>
      <c r="K475">
        <f>Table2[[#This Row],[flux]]-Table2[[#This Row],[flux in mfs]]</f>
        <v>-3.2083749599999999E-6</v>
      </c>
      <c r="L475" t="b">
        <f>_xlfn.TEXTAFTER(Table2[[#This Row],[rxn]],"-",-1)="SPONT"</f>
        <v>0</v>
      </c>
      <c r="M475" t="str">
        <f>_xlfn.TEXTAFTER(Table2[[#This Row],[rxn]],"-",-1)</f>
        <v>RPS19A</v>
      </c>
      <c r="N475" t="str">
        <f>_xlfn.XLOOKUP("'PRO-"&amp;Table2[[#This Row],[enz]]&amp;"'",'[1]Sheet2 (2)'!$A:$A,'[1]Sheet2 (2)'!$B:$B,"")</f>
        <v/>
      </c>
    </row>
    <row r="476" spans="1:14" ht="17" x14ac:dyDescent="0.25">
      <c r="A476" s="1" t="s">
        <v>476</v>
      </c>
      <c r="B476" s="1" t="str">
        <f>_xlfn.TEXTBEFORE(Table7[[#This Row],[raw]]," ")</f>
        <v>RXN-PPNCL2_c_FWD-rt0510</v>
      </c>
      <c r="C476" s="1"/>
      <c r="D476" s="1">
        <f>_xlfn.NUMBERVALUE(_xlfn.TEXTAFTER(Table7[[#This Row],[raw]]," ",-1))</f>
        <v>1.1112763326633E-2</v>
      </c>
      <c r="G476" t="s">
        <v>4414</v>
      </c>
      <c r="H476" t="s">
        <v>2778</v>
      </c>
      <c r="I476">
        <v>4.710611289E-6</v>
      </c>
      <c r="J476">
        <f>_xlfn.XLOOKUP(Table2[[#This Row],[rxn]],Table7[rxn],Table7[flux],0)</f>
        <v>7.8828141060000003E-6</v>
      </c>
      <c r="K476">
        <f>Table2[[#This Row],[flux]]-Table2[[#This Row],[flux in mfs]]</f>
        <v>-3.1722028170000003E-6</v>
      </c>
      <c r="L476" t="b">
        <f>_xlfn.TEXTAFTER(Table2[[#This Row],[rxn]],"-",-1)="SPONT"</f>
        <v>0</v>
      </c>
      <c r="M476" t="str">
        <f>_xlfn.TEXTAFTER(Table2[[#This Row],[rxn]],"-",-1)</f>
        <v>rt4336</v>
      </c>
      <c r="N476">
        <f>_xlfn.XLOOKUP("'PRO-"&amp;Table2[[#This Row],[enz]]&amp;"'",'[1]Sheet2 (2)'!$A:$A,'[1]Sheet2 (2)'!$B:$B,"")</f>
        <v>1</v>
      </c>
    </row>
    <row r="477" spans="1:14" ht="17" x14ac:dyDescent="0.25">
      <c r="A477" s="1" t="s">
        <v>477</v>
      </c>
      <c r="B477" s="1" t="str">
        <f>_xlfn.TEXTBEFORE(Table7[[#This Row],[raw]]," ")</f>
        <v>RXN-PPND2_c_FWD-rt7857</v>
      </c>
      <c r="C477" s="1"/>
      <c r="D477" s="1">
        <f>_xlfn.NUMBERVALUE(_xlfn.TEXTAFTER(Table7[[#This Row],[raw]]," ",-1))</f>
        <v>7.5256946392075097</v>
      </c>
      <c r="G477" t="s">
        <v>4297</v>
      </c>
      <c r="H477" t="s">
        <v>2778</v>
      </c>
      <c r="I477">
        <v>2.2114959799999999E-7</v>
      </c>
      <c r="J477">
        <f>_xlfn.XLOOKUP(Table2[[#This Row],[rxn]],Table7[rxn],Table7[flux],0)</f>
        <v>3.291612044E-6</v>
      </c>
      <c r="K477">
        <f>Table2[[#This Row],[flux]]-Table2[[#This Row],[flux in mfs]]</f>
        <v>-3.070462446E-6</v>
      </c>
      <c r="L477" t="b">
        <f>_xlfn.TEXTAFTER(Table2[[#This Row],[rxn]],"-",-1)="SPONT"</f>
        <v>0</v>
      </c>
      <c r="M477" t="str">
        <f>_xlfn.TEXTAFTER(Table2[[#This Row],[rxn]],"-",-1)</f>
        <v>rt1572</v>
      </c>
      <c r="N477">
        <f>_xlfn.XLOOKUP("'PRO-"&amp;Table2[[#This Row],[enz]]&amp;"'",'[1]Sheet2 (2)'!$A:$A,'[1]Sheet2 (2)'!$B:$B,"")</f>
        <v>1</v>
      </c>
    </row>
    <row r="478" spans="1:14" ht="17" x14ac:dyDescent="0.25">
      <c r="A478" s="1" t="s">
        <v>478</v>
      </c>
      <c r="B478" s="1" t="str">
        <f>_xlfn.TEXTBEFORE(Table7[[#This Row],[raw]]," ")</f>
        <v>RXN-PPNDH_c_FWD-rt5827</v>
      </c>
      <c r="C478" s="1"/>
      <c r="D478" s="1">
        <f>_xlfn.NUMBERVALUE(_xlfn.TEXTAFTER(Table7[[#This Row],[raw]]," ",-1))</f>
        <v>11.3860626256409</v>
      </c>
      <c r="G478" t="s">
        <v>4524</v>
      </c>
      <c r="H478" t="s">
        <v>2778</v>
      </c>
      <c r="I478">
        <v>6.6344879500000005E-7</v>
      </c>
      <c r="J478">
        <f>_xlfn.XLOOKUP(Table2[[#This Row],[rxn]],Table7[rxn],Table7[flux],0)</f>
        <v>3.572063626E-6</v>
      </c>
      <c r="K478">
        <f>Table2[[#This Row],[flux]]-Table2[[#This Row],[flux in mfs]]</f>
        <v>-2.9086148310000001E-6</v>
      </c>
      <c r="L478" t="b">
        <f>_xlfn.TEXTAFTER(Table2[[#This Row],[rxn]],"-",-1)="SPONT"</f>
        <v>0</v>
      </c>
      <c r="M478" t="str">
        <f>_xlfn.TEXTAFTER(Table2[[#This Row],[rxn]],"-",-1)</f>
        <v>rt7221</v>
      </c>
      <c r="N478">
        <f>_xlfn.XLOOKUP("'PRO-"&amp;Table2[[#This Row],[enz]]&amp;"'",'[1]Sheet2 (2)'!$A:$A,'[1]Sheet2 (2)'!$B:$B,"")</f>
        <v>1</v>
      </c>
    </row>
    <row r="479" spans="1:14" ht="17" x14ac:dyDescent="0.25">
      <c r="A479" s="1" t="s">
        <v>479</v>
      </c>
      <c r="B479" s="1" t="str">
        <f>_xlfn.TEXTBEFORE(Table7[[#This Row],[raw]]," ")</f>
        <v>RXN-PPPG9t_c_m_FWD-SPONT</v>
      </c>
      <c r="C479" s="1"/>
      <c r="D479" s="1">
        <f>_xlfn.NUMBERVALUE(_xlfn.TEXTAFTER(Table7[[#This Row],[raw]]," ",-1))</f>
        <v>1.1112597611967E-2</v>
      </c>
      <c r="G479" t="s">
        <v>4331</v>
      </c>
      <c r="H479" t="s">
        <v>2778</v>
      </c>
      <c r="I479">
        <v>4.4338708999999998E-7</v>
      </c>
      <c r="J479">
        <f>_xlfn.XLOOKUP(Table2[[#This Row],[rxn]],Table7[rxn],Table7[flux],0)</f>
        <v>3.157383309E-6</v>
      </c>
      <c r="K479">
        <f>Table2[[#This Row],[flux]]-Table2[[#This Row],[flux in mfs]]</f>
        <v>-2.7139962190000001E-6</v>
      </c>
      <c r="L479" t="b">
        <f>_xlfn.TEXTAFTER(Table2[[#This Row],[rxn]],"-",-1)="SPONT"</f>
        <v>0</v>
      </c>
      <c r="M479" t="str">
        <f>_xlfn.TEXTAFTER(Table2[[#This Row],[rxn]],"-",-1)</f>
        <v>rt2246</v>
      </c>
      <c r="N479">
        <f>_xlfn.XLOOKUP("'PRO-"&amp;Table2[[#This Row],[enz]]&amp;"'",'[1]Sheet2 (2)'!$A:$A,'[1]Sheet2 (2)'!$B:$B,"")</f>
        <v>1</v>
      </c>
    </row>
    <row r="480" spans="1:14" ht="17" x14ac:dyDescent="0.25">
      <c r="A480" s="1" t="s">
        <v>480</v>
      </c>
      <c r="B480" s="1" t="str">
        <f>_xlfn.TEXTBEFORE(Table7[[#This Row],[raw]]," ")</f>
        <v>RXN-PPPGO_m_FWD-rt3499</v>
      </c>
      <c r="C480" s="1"/>
      <c r="D480" s="1">
        <f>_xlfn.NUMBERVALUE(_xlfn.TEXTAFTER(Table7[[#This Row],[raw]]," ",-1))</f>
        <v>5.5562988059840003E-3</v>
      </c>
      <c r="G480" t="s">
        <v>4653</v>
      </c>
      <c r="H480" t="s">
        <v>2778</v>
      </c>
      <c r="I480">
        <v>2.8424824600000001E-7</v>
      </c>
      <c r="J480">
        <f>_xlfn.XLOOKUP(Table2[[#This Row],[rxn]],Table7[rxn],Table7[flux],0)</f>
        <v>2.992957288E-6</v>
      </c>
      <c r="K480">
        <f>Table2[[#This Row],[flux]]-Table2[[#This Row],[flux in mfs]]</f>
        <v>-2.708709042E-6</v>
      </c>
      <c r="L480" t="b">
        <f>_xlfn.TEXTAFTER(Table2[[#This Row],[rxn]],"-",-1)="SPONT"</f>
        <v>0</v>
      </c>
      <c r="M480" t="str">
        <f>_xlfn.TEXTAFTER(Table2[[#This Row],[rxn]],"-",-1)</f>
        <v>RPS3</v>
      </c>
      <c r="N480" t="str">
        <f>_xlfn.XLOOKUP("'PRO-"&amp;Table2[[#This Row],[enz]]&amp;"'",'[1]Sheet2 (2)'!$A:$A,'[1]Sheet2 (2)'!$B:$B,"")</f>
        <v/>
      </c>
    </row>
    <row r="481" spans="1:14" ht="17" x14ac:dyDescent="0.25">
      <c r="A481" s="1" t="s">
        <v>481</v>
      </c>
      <c r="B481" s="1" t="str">
        <f>_xlfn.TEXTBEFORE(Table7[[#This Row],[raw]]," ")</f>
        <v>RXN-PPTT_l_FWD-rt4281</v>
      </c>
      <c r="C481" s="1"/>
      <c r="D481" s="1">
        <f>_xlfn.NUMBERVALUE(_xlfn.TEXTAFTER(Table7[[#This Row],[raw]]," ",-1))</f>
        <v>1.72278869137766</v>
      </c>
      <c r="G481" t="s">
        <v>4657</v>
      </c>
      <c r="H481" t="s">
        <v>2778</v>
      </c>
      <c r="I481">
        <v>2.8424824600000001E-7</v>
      </c>
      <c r="J481">
        <f>_xlfn.XLOOKUP(Table2[[#This Row],[rxn]],Table7[rxn],Table7[flux],0)</f>
        <v>2.8907336700000001E-6</v>
      </c>
      <c r="K481">
        <f>Table2[[#This Row],[flux]]-Table2[[#This Row],[flux in mfs]]</f>
        <v>-2.606485424E-6</v>
      </c>
      <c r="L481" t="b">
        <f>_xlfn.TEXTAFTER(Table2[[#This Row],[rxn]],"-",-1)="SPONT"</f>
        <v>0</v>
      </c>
      <c r="M481" t="str">
        <f>_xlfn.TEXTAFTER(Table2[[#This Row],[rxn]],"-",-1)</f>
        <v>RPS5</v>
      </c>
      <c r="N481" t="str">
        <f>_xlfn.XLOOKUP("'PRO-"&amp;Table2[[#This Row],[enz]]&amp;"'",'[1]Sheet2 (2)'!$A:$A,'[1]Sheet2 (2)'!$B:$B,"")</f>
        <v/>
      </c>
    </row>
    <row r="482" spans="1:14" ht="17" x14ac:dyDescent="0.25">
      <c r="A482" s="1" t="s">
        <v>482</v>
      </c>
      <c r="B482" s="1" t="str">
        <f>_xlfn.TEXTBEFORE(Table7[[#This Row],[raw]]," ")</f>
        <v>RXN-PRAGSi_c_FWD-rt5891</v>
      </c>
      <c r="C482" s="1"/>
      <c r="D482" s="1">
        <f>_xlfn.NUMBERVALUE(_xlfn.TEXTAFTER(Table7[[#This Row],[raw]]," ",-1))</f>
        <v>13.4550646213389</v>
      </c>
      <c r="G482" t="s">
        <v>4639</v>
      </c>
      <c r="H482" t="s">
        <v>2778</v>
      </c>
      <c r="I482">
        <v>2.8424824600000001E-7</v>
      </c>
      <c r="J482">
        <f>_xlfn.XLOOKUP(Table2[[#This Row],[rxn]],Table7[rxn],Table7[flux],0)</f>
        <v>2.8331040960000001E-6</v>
      </c>
      <c r="K482">
        <f>Table2[[#This Row],[flux]]-Table2[[#This Row],[flux in mfs]]</f>
        <v>-2.54885585E-6</v>
      </c>
      <c r="L482" t="b">
        <f>_xlfn.TEXTAFTER(Table2[[#This Row],[rxn]],"-",-1)="SPONT"</f>
        <v>0</v>
      </c>
      <c r="M482" t="str">
        <f>_xlfn.TEXTAFTER(Table2[[#This Row],[rxn]],"-",-1)</f>
        <v>RPS18A</v>
      </c>
      <c r="N482" t="str">
        <f>_xlfn.XLOOKUP("'PRO-"&amp;Table2[[#This Row],[enz]]&amp;"'",'[1]Sheet2 (2)'!$A:$A,'[1]Sheet2 (2)'!$B:$B,"")</f>
        <v/>
      </c>
    </row>
    <row r="483" spans="1:14" ht="17" x14ac:dyDescent="0.25">
      <c r="A483" s="1" t="s">
        <v>483</v>
      </c>
      <c r="B483" s="1" t="str">
        <f>_xlfn.TEXTBEFORE(Table7[[#This Row],[raw]]," ")</f>
        <v>RXN-PRAIi_c_FWD-rt8196</v>
      </c>
      <c r="C483" s="1"/>
      <c r="D483" s="1">
        <f>_xlfn.NUMBERVALUE(_xlfn.TEXTAFTER(Table7[[#This Row],[raw]]," ",-1))</f>
        <v>4.3509670649226901</v>
      </c>
      <c r="G483" t="s">
        <v>4628</v>
      </c>
      <c r="H483" t="s">
        <v>2778</v>
      </c>
      <c r="I483">
        <v>2.8424824600000001E-7</v>
      </c>
      <c r="J483">
        <f>_xlfn.XLOOKUP(Table2[[#This Row],[rxn]],Table7[rxn],Table7[flux],0)</f>
        <v>2.716493656E-6</v>
      </c>
      <c r="K483">
        <f>Table2[[#This Row],[flux]]-Table2[[#This Row],[flux in mfs]]</f>
        <v>-2.43224541E-6</v>
      </c>
      <c r="L483" t="b">
        <f>_xlfn.TEXTAFTER(Table2[[#This Row],[rxn]],"-",-1)="SPONT"</f>
        <v>0</v>
      </c>
      <c r="M483" t="str">
        <f>_xlfn.TEXTAFTER(Table2[[#This Row],[rxn]],"-",-1)</f>
        <v>RPP0</v>
      </c>
      <c r="N483" t="str">
        <f>_xlfn.XLOOKUP("'PRO-"&amp;Table2[[#This Row],[enz]]&amp;"'",'[1]Sheet2 (2)'!$A:$A,'[1]Sheet2 (2)'!$B:$B,"")</f>
        <v/>
      </c>
    </row>
    <row r="484" spans="1:14" ht="17" x14ac:dyDescent="0.25">
      <c r="A484" s="1" t="s">
        <v>484</v>
      </c>
      <c r="B484" s="1" t="str">
        <f>_xlfn.TEXTBEFORE(Table7[[#This Row],[raw]]," ")</f>
        <v>RXN-PRAIS_c_FWD-rt5891</v>
      </c>
      <c r="C484" s="1"/>
      <c r="D484" s="1">
        <f>_xlfn.NUMBERVALUE(_xlfn.TEXTAFTER(Table7[[#This Row],[raw]]," ",-1))</f>
        <v>13.4550646213389</v>
      </c>
      <c r="G484" t="s">
        <v>4643</v>
      </c>
      <c r="H484" t="s">
        <v>2778</v>
      </c>
      <c r="I484">
        <v>2.8424824600000001E-7</v>
      </c>
      <c r="J484">
        <f>_xlfn.XLOOKUP(Table2[[#This Row],[rxn]],Table7[rxn],Table7[flux],0)</f>
        <v>2.6693708750000001E-6</v>
      </c>
      <c r="K484">
        <f>Table2[[#This Row],[flux]]-Table2[[#This Row],[flux in mfs]]</f>
        <v>-2.3851226290000001E-6</v>
      </c>
      <c r="L484" t="b">
        <f>_xlfn.TEXTAFTER(Table2[[#This Row],[rxn]],"-",-1)="SPONT"</f>
        <v>0</v>
      </c>
      <c r="M484" t="str">
        <f>_xlfn.TEXTAFTER(Table2[[#This Row],[rxn]],"-",-1)</f>
        <v>RPS20</v>
      </c>
      <c r="N484" t="str">
        <f>_xlfn.XLOOKUP("'PRO-"&amp;Table2[[#This Row],[enz]]&amp;"'",'[1]Sheet2 (2)'!$A:$A,'[1]Sheet2 (2)'!$B:$B,"")</f>
        <v/>
      </c>
    </row>
    <row r="485" spans="1:14" ht="17" x14ac:dyDescent="0.25">
      <c r="A485" s="1" t="s">
        <v>485</v>
      </c>
      <c r="B485" s="1" t="str">
        <f>_xlfn.TEXTBEFORE(Table7[[#This Row],[raw]]," ")</f>
        <v>RXN-PRAMPC_c_FWD-rt3278</v>
      </c>
      <c r="C485" s="1"/>
      <c r="D485" s="1">
        <f>_xlfn.NUMBERVALUE(_xlfn.TEXTAFTER(Table7[[#This Row],[raw]]," ",-1))</f>
        <v>7.4007041253650101</v>
      </c>
      <c r="G485" t="s">
        <v>4627</v>
      </c>
      <c r="H485" t="s">
        <v>2778</v>
      </c>
      <c r="I485">
        <v>2.8424824600000001E-7</v>
      </c>
      <c r="J485">
        <f>_xlfn.XLOOKUP(Table2[[#This Row],[rxn]],Table7[rxn],Table7[flux],0)</f>
        <v>2.650509662E-6</v>
      </c>
      <c r="K485">
        <f>Table2[[#This Row],[flux]]-Table2[[#This Row],[flux in mfs]]</f>
        <v>-2.3662614159999999E-6</v>
      </c>
      <c r="L485" t="b">
        <f>_xlfn.TEXTAFTER(Table2[[#This Row],[rxn]],"-",-1)="SPONT"</f>
        <v>0</v>
      </c>
      <c r="M485" t="str">
        <f>_xlfn.TEXTAFTER(Table2[[#This Row],[rxn]],"-",-1)</f>
        <v>RPL9A</v>
      </c>
      <c r="N485" t="str">
        <f>_xlfn.XLOOKUP("'PRO-"&amp;Table2[[#This Row],[enz]]&amp;"'",'[1]Sheet2 (2)'!$A:$A,'[1]Sheet2 (2)'!$B:$B,"")</f>
        <v/>
      </c>
    </row>
    <row r="486" spans="1:14" ht="17" x14ac:dyDescent="0.25">
      <c r="A486" s="1" t="s">
        <v>486</v>
      </c>
      <c r="B486" s="1" t="str">
        <f>_xlfn.TEXTBEFORE(Table7[[#This Row],[raw]]," ")</f>
        <v>RXN-PRASCSi_c_FWD-rt0852</v>
      </c>
      <c r="C486" s="1"/>
      <c r="D486" s="1">
        <f>_xlfn.NUMBERVALUE(_xlfn.TEXTAFTER(Table7[[#This Row],[raw]]," ",-1))</f>
        <v>13.4550646213389</v>
      </c>
      <c r="G486" t="s">
        <v>4644</v>
      </c>
      <c r="H486" t="s">
        <v>2778</v>
      </c>
      <c r="I486">
        <v>2.8424824600000001E-7</v>
      </c>
      <c r="J486">
        <f>_xlfn.XLOOKUP(Table2[[#This Row],[rxn]],Table7[rxn],Table7[flux],0)</f>
        <v>2.5595778570000001E-6</v>
      </c>
      <c r="K486">
        <f>Table2[[#This Row],[flux]]-Table2[[#This Row],[flux in mfs]]</f>
        <v>-2.275329611E-6</v>
      </c>
      <c r="L486" t="b">
        <f>_xlfn.TEXTAFTER(Table2[[#This Row],[rxn]],"-",-1)="SPONT"</f>
        <v>0</v>
      </c>
      <c r="M486" t="str">
        <f>_xlfn.TEXTAFTER(Table2[[#This Row],[rxn]],"-",-1)</f>
        <v>RPS21A</v>
      </c>
      <c r="N486" t="str">
        <f>_xlfn.XLOOKUP("'PRO-"&amp;Table2[[#This Row],[enz]]&amp;"'",'[1]Sheet2 (2)'!$A:$A,'[1]Sheet2 (2)'!$B:$B,"")</f>
        <v/>
      </c>
    </row>
    <row r="487" spans="1:14" ht="17" x14ac:dyDescent="0.25">
      <c r="A487" s="1" t="s">
        <v>487</v>
      </c>
      <c r="B487" s="1" t="str">
        <f>_xlfn.TEXTBEFORE(Table7[[#This Row],[raw]]," ")</f>
        <v>RXN-PRATPP_c_FWD-rt3278</v>
      </c>
      <c r="C487" s="1"/>
      <c r="D487" s="1">
        <f>_xlfn.NUMBERVALUE(_xlfn.TEXTAFTER(Table7[[#This Row],[raw]]," ",-1))</f>
        <v>7.4007041253650101</v>
      </c>
      <c r="G487" t="s">
        <v>4661</v>
      </c>
      <c r="H487" t="s">
        <v>2778</v>
      </c>
      <c r="I487">
        <v>2.8424824600000001E-7</v>
      </c>
      <c r="J487">
        <f>_xlfn.XLOOKUP(Table2[[#This Row],[rxn]],Table7[rxn],Table7[flux],0)</f>
        <v>2.4028355939999998E-6</v>
      </c>
      <c r="K487">
        <f>Table2[[#This Row],[flux]]-Table2[[#This Row],[flux in mfs]]</f>
        <v>-2.1185873479999998E-6</v>
      </c>
      <c r="L487" t="b">
        <f>_xlfn.TEXTAFTER(Table2[[#This Row],[rxn]],"-",-1)="SPONT"</f>
        <v>0</v>
      </c>
      <c r="M487" t="str">
        <f>_xlfn.TEXTAFTER(Table2[[#This Row],[rxn]],"-",-1)</f>
        <v>RPS9A</v>
      </c>
      <c r="N487" t="str">
        <f>_xlfn.XLOOKUP("'PRO-"&amp;Table2[[#This Row],[enz]]&amp;"'",'[1]Sheet2 (2)'!$A:$A,'[1]Sheet2 (2)'!$B:$B,"")</f>
        <v/>
      </c>
    </row>
    <row r="488" spans="1:14" ht="17" x14ac:dyDescent="0.25">
      <c r="A488" s="1" t="s">
        <v>488</v>
      </c>
      <c r="B488" s="1" t="str">
        <f>_xlfn.TEXTBEFORE(Table7[[#This Row],[raw]]," ")</f>
        <v>RXN-PRENT10_l_FWD-rt4281</v>
      </c>
      <c r="C488" s="1"/>
      <c r="D488" s="1">
        <f>_xlfn.NUMBERVALUE(_xlfn.TEXTAFTER(Table7[[#This Row],[raw]]," ",-1))</f>
        <v>1.72278869137766</v>
      </c>
      <c r="G488" t="s">
        <v>4586</v>
      </c>
      <c r="H488" t="s">
        <v>2778</v>
      </c>
      <c r="I488">
        <v>2.8424824600000001E-7</v>
      </c>
      <c r="J488">
        <f>_xlfn.XLOOKUP(Table2[[#This Row],[rxn]],Table7[rxn],Table7[flux],0)</f>
        <v>2.3723902459999999E-6</v>
      </c>
      <c r="K488">
        <f>Table2[[#This Row],[flux]]-Table2[[#This Row],[flux in mfs]]</f>
        <v>-2.0881419999999999E-6</v>
      </c>
      <c r="L488" t="b">
        <f>_xlfn.TEXTAFTER(Table2[[#This Row],[rxn]],"-",-1)="SPONT"</f>
        <v>0</v>
      </c>
      <c r="M488" t="str">
        <f>_xlfn.TEXTAFTER(Table2[[#This Row],[rxn]],"-",-1)</f>
        <v>ASC1</v>
      </c>
      <c r="N488" t="str">
        <f>_xlfn.XLOOKUP("'PRO-"&amp;Table2[[#This Row],[enz]]&amp;"'",'[1]Sheet2 (2)'!$A:$A,'[1]Sheet2 (2)'!$B:$B,"")</f>
        <v/>
      </c>
    </row>
    <row r="489" spans="1:14" ht="17" x14ac:dyDescent="0.25">
      <c r="A489" s="1" t="s">
        <v>489</v>
      </c>
      <c r="B489" s="1" t="str">
        <f>_xlfn.TEXTBEFORE(Table7[[#This Row],[raw]]," ")</f>
        <v>RXN-PRENT11_l_FWD-rt4281</v>
      </c>
      <c r="C489" s="1"/>
      <c r="D489" s="1">
        <f>_xlfn.NUMBERVALUE(_xlfn.TEXTAFTER(Table7[[#This Row],[raw]]," ",-1))</f>
        <v>1.72278869137766</v>
      </c>
      <c r="G489" t="s">
        <v>4603</v>
      </c>
      <c r="H489" t="s">
        <v>2778</v>
      </c>
      <c r="I489">
        <v>2.8424824600000001E-7</v>
      </c>
      <c r="J489">
        <f>_xlfn.XLOOKUP(Table2[[#This Row],[rxn]],Table7[rxn],Table7[flux],0)</f>
        <v>2.3223481449999998E-6</v>
      </c>
      <c r="K489">
        <f>Table2[[#This Row],[flux]]-Table2[[#This Row],[flux in mfs]]</f>
        <v>-2.0380998989999998E-6</v>
      </c>
      <c r="L489" t="b">
        <f>_xlfn.TEXTAFTER(Table2[[#This Row],[rxn]],"-",-1)="SPONT"</f>
        <v>0</v>
      </c>
      <c r="M489" t="str">
        <f>_xlfn.TEXTAFTER(Table2[[#This Row],[rxn]],"-",-1)</f>
        <v>RPL26A</v>
      </c>
      <c r="N489" t="str">
        <f>_xlfn.XLOOKUP("'PRO-"&amp;Table2[[#This Row],[enz]]&amp;"'",'[1]Sheet2 (2)'!$A:$A,'[1]Sheet2 (2)'!$B:$B,"")</f>
        <v/>
      </c>
    </row>
    <row r="490" spans="1:14" ht="17" x14ac:dyDescent="0.25">
      <c r="A490" s="1" t="s">
        <v>490</v>
      </c>
      <c r="B490" s="1" t="str">
        <f>_xlfn.TEXTBEFORE(Table7[[#This Row],[raw]]," ")</f>
        <v>RXN-PRENT12_l_FWD-rt4281</v>
      </c>
      <c r="C490" s="1"/>
      <c r="D490" s="1">
        <f>_xlfn.NUMBERVALUE(_xlfn.TEXTAFTER(Table7[[#This Row],[raw]]," ",-1))</f>
        <v>1.72278869137766</v>
      </c>
      <c r="G490" t="s">
        <v>4648</v>
      </c>
      <c r="H490" t="s">
        <v>2778</v>
      </c>
      <c r="I490">
        <v>2.8424824600000001E-7</v>
      </c>
      <c r="J490">
        <f>_xlfn.XLOOKUP(Table2[[#This Row],[rxn]],Table7[rxn],Table7[flux],0)</f>
        <v>2.269331831E-6</v>
      </c>
      <c r="K490">
        <f>Table2[[#This Row],[flux]]-Table2[[#This Row],[flux in mfs]]</f>
        <v>-1.9850835849999999E-6</v>
      </c>
      <c r="L490" t="b">
        <f>_xlfn.TEXTAFTER(Table2[[#This Row],[rxn]],"-",-1)="SPONT"</f>
        <v>0</v>
      </c>
      <c r="M490" t="str">
        <f>_xlfn.TEXTAFTER(Table2[[#This Row],[rxn]],"-",-1)</f>
        <v>RPS25A</v>
      </c>
      <c r="N490" t="str">
        <f>_xlfn.XLOOKUP("'PRO-"&amp;Table2[[#This Row],[enz]]&amp;"'",'[1]Sheet2 (2)'!$A:$A,'[1]Sheet2 (2)'!$B:$B,"")</f>
        <v/>
      </c>
    </row>
    <row r="491" spans="1:14" ht="17" x14ac:dyDescent="0.25">
      <c r="A491" s="1" t="s">
        <v>491</v>
      </c>
      <c r="B491" s="1" t="str">
        <f>_xlfn.TEXTBEFORE(Table7[[#This Row],[raw]]," ")</f>
        <v>RXN-PRENT13_l_FWD-rt4281</v>
      </c>
      <c r="C491" s="1"/>
      <c r="D491" s="1">
        <f>_xlfn.NUMBERVALUE(_xlfn.TEXTAFTER(Table7[[#This Row],[raw]]," ",-1))</f>
        <v>1.72278869137766</v>
      </c>
      <c r="G491" t="s">
        <v>4637</v>
      </c>
      <c r="H491" t="s">
        <v>2778</v>
      </c>
      <c r="I491">
        <v>2.8424824600000001E-7</v>
      </c>
      <c r="J491">
        <f>_xlfn.XLOOKUP(Table2[[#This Row],[rxn]],Table7[rxn],Table7[flux],0)</f>
        <v>2.234161366E-6</v>
      </c>
      <c r="K491">
        <f>Table2[[#This Row],[flux]]-Table2[[#This Row],[flux in mfs]]</f>
        <v>-1.9499131199999999E-6</v>
      </c>
      <c r="L491" t="b">
        <f>_xlfn.TEXTAFTER(Table2[[#This Row],[rxn]],"-",-1)="SPONT"</f>
        <v>0</v>
      </c>
      <c r="M491" t="str">
        <f>_xlfn.TEXTAFTER(Table2[[#This Row],[rxn]],"-",-1)</f>
        <v>RPS16A</v>
      </c>
      <c r="N491" t="str">
        <f>_xlfn.XLOOKUP("'PRO-"&amp;Table2[[#This Row],[enz]]&amp;"'",'[1]Sheet2 (2)'!$A:$A,'[1]Sheet2 (2)'!$B:$B,"")</f>
        <v/>
      </c>
    </row>
    <row r="492" spans="1:14" ht="17" x14ac:dyDescent="0.25">
      <c r="A492" s="1" t="s">
        <v>492</v>
      </c>
      <c r="B492" s="1" t="str">
        <f>_xlfn.TEXTBEFORE(Table7[[#This Row],[raw]]," ")</f>
        <v>RXN-PRENT14_l_FWD-rt4281</v>
      </c>
      <c r="C492" s="1"/>
      <c r="D492" s="1">
        <f>_xlfn.NUMBERVALUE(_xlfn.TEXTAFTER(Table7[[#This Row],[raw]]," ",-1))</f>
        <v>1.5313677256690299</v>
      </c>
      <c r="G492" t="s">
        <v>4354</v>
      </c>
      <c r="H492" t="s">
        <v>2778</v>
      </c>
      <c r="I492">
        <v>1.2853480000000001E-9</v>
      </c>
      <c r="J492">
        <f>_xlfn.XLOOKUP(Table2[[#This Row],[rxn]],Table7[rxn],Table7[flux],0)</f>
        <v>1.9429250679999999E-6</v>
      </c>
      <c r="K492">
        <f>Table2[[#This Row],[flux]]-Table2[[#This Row],[flux in mfs]]</f>
        <v>-1.9416397199999998E-6</v>
      </c>
      <c r="L492" t="b">
        <f>_xlfn.TEXTAFTER(Table2[[#This Row],[rxn]],"-",-1)="SPONT"</f>
        <v>0</v>
      </c>
      <c r="M492" t="str">
        <f>_xlfn.TEXTAFTER(Table2[[#This Row],[rxn]],"-",-1)</f>
        <v>rt2949</v>
      </c>
      <c r="N492">
        <f>_xlfn.XLOOKUP("'PRO-"&amp;Table2[[#This Row],[enz]]&amp;"'",'[1]Sheet2 (2)'!$A:$A,'[1]Sheet2 (2)'!$B:$B,"")</f>
        <v>4</v>
      </c>
    </row>
    <row r="493" spans="1:14" ht="17" x14ac:dyDescent="0.25">
      <c r="A493" s="1" t="s">
        <v>493</v>
      </c>
      <c r="B493" s="1" t="str">
        <f>_xlfn.TEXTBEFORE(Table7[[#This Row],[raw]]," ")</f>
        <v>RXN-PRENT15_l_FWD-rt4281</v>
      </c>
      <c r="C493" s="1"/>
      <c r="D493" s="1">
        <f>_xlfn.NUMBERVALUE(_xlfn.TEXTAFTER(Table7[[#This Row],[raw]]," ",-1))</f>
        <v>1.3399467599604</v>
      </c>
      <c r="G493" t="s">
        <v>4609</v>
      </c>
      <c r="H493" t="s">
        <v>2778</v>
      </c>
      <c r="I493">
        <v>2.8424824600000001E-7</v>
      </c>
      <c r="J493">
        <f>_xlfn.XLOOKUP(Table2[[#This Row],[rxn]],Table7[rxn],Table7[flux],0)</f>
        <v>2.2061151940000002E-6</v>
      </c>
      <c r="K493">
        <f>Table2[[#This Row],[flux]]-Table2[[#This Row],[flux in mfs]]</f>
        <v>-1.9218669480000001E-6</v>
      </c>
      <c r="L493" t="b">
        <f>_xlfn.TEXTAFTER(Table2[[#This Row],[rxn]],"-",-1)="SPONT"</f>
        <v>0</v>
      </c>
      <c r="M493" t="str">
        <f>_xlfn.TEXTAFTER(Table2[[#This Row],[rxn]],"-",-1)</f>
        <v>RPL31A</v>
      </c>
      <c r="N493" t="str">
        <f>_xlfn.XLOOKUP("'PRO-"&amp;Table2[[#This Row],[enz]]&amp;"'",'[1]Sheet2 (2)'!$A:$A,'[1]Sheet2 (2)'!$B:$B,"")</f>
        <v/>
      </c>
    </row>
    <row r="494" spans="1:14" ht="17" x14ac:dyDescent="0.25">
      <c r="A494" s="1" t="s">
        <v>494</v>
      </c>
      <c r="B494" s="1" t="str">
        <f>_xlfn.TEXTBEFORE(Table7[[#This Row],[raw]]," ")</f>
        <v>RXN-PRENT16_l_FWD-rt4281</v>
      </c>
      <c r="C494" s="1"/>
      <c r="D494" s="1">
        <f>_xlfn.NUMBERVALUE(_xlfn.TEXTAFTER(Table7[[#This Row],[raw]]," ",-1))</f>
        <v>1.1485257942517699</v>
      </c>
      <c r="G494" t="s">
        <v>4454</v>
      </c>
      <c r="H494" t="s">
        <v>2778</v>
      </c>
      <c r="I494">
        <v>1.2853480000000001E-9</v>
      </c>
      <c r="J494">
        <f>_xlfn.XLOOKUP(Table2[[#This Row],[rxn]],Table7[rxn],Table7[flux],0)</f>
        <v>1.845788775E-6</v>
      </c>
      <c r="K494">
        <f>Table2[[#This Row],[flux]]-Table2[[#This Row],[flux in mfs]]</f>
        <v>-1.8445034269999999E-6</v>
      </c>
      <c r="L494" t="b">
        <f>_xlfn.TEXTAFTER(Table2[[#This Row],[rxn]],"-",-1)="SPONT"</f>
        <v>0</v>
      </c>
      <c r="M494" t="str">
        <f>_xlfn.TEXTAFTER(Table2[[#This Row],[rxn]],"-",-1)</f>
        <v>rt5260</v>
      </c>
      <c r="N494">
        <f>_xlfn.XLOOKUP("'PRO-"&amp;Table2[[#This Row],[enz]]&amp;"'",'[1]Sheet2 (2)'!$A:$A,'[1]Sheet2 (2)'!$B:$B,"")</f>
        <v>4</v>
      </c>
    </row>
    <row r="495" spans="1:14" ht="17" x14ac:dyDescent="0.25">
      <c r="A495" s="1" t="s">
        <v>495</v>
      </c>
      <c r="B495" s="1" t="str">
        <f>_xlfn.TEXTBEFORE(Table7[[#This Row],[raw]]," ")</f>
        <v>RXN-PRENT17_l_FWD-rt4281</v>
      </c>
      <c r="C495" s="1"/>
      <c r="D495" s="1">
        <f>_xlfn.NUMBERVALUE(_xlfn.TEXTAFTER(Table7[[#This Row],[raw]]," ",-1))</f>
        <v>0.95710482854314904</v>
      </c>
      <c r="G495" t="s">
        <v>4602</v>
      </c>
      <c r="H495" t="s">
        <v>2778</v>
      </c>
      <c r="I495">
        <v>2.8424824600000001E-7</v>
      </c>
      <c r="J495">
        <f>_xlfn.XLOOKUP(Table2[[#This Row],[rxn]],Table7[rxn],Table7[flux],0)</f>
        <v>2.1164979799999999E-6</v>
      </c>
      <c r="K495">
        <f>Table2[[#This Row],[flux]]-Table2[[#This Row],[flux in mfs]]</f>
        <v>-1.8322497339999998E-6</v>
      </c>
      <c r="L495" t="b">
        <f>_xlfn.TEXTAFTER(Table2[[#This Row],[rxn]],"-",-1)="SPONT"</f>
        <v>0</v>
      </c>
      <c r="M495" t="str">
        <f>_xlfn.TEXTAFTER(Table2[[#This Row],[rxn]],"-",-1)</f>
        <v>RPL25</v>
      </c>
      <c r="N495" t="str">
        <f>_xlfn.XLOOKUP("'PRO-"&amp;Table2[[#This Row],[enz]]&amp;"'",'[1]Sheet2 (2)'!$A:$A,'[1]Sheet2 (2)'!$B:$B,"")</f>
        <v/>
      </c>
    </row>
    <row r="496" spans="1:14" ht="17" x14ac:dyDescent="0.25">
      <c r="A496" s="1" t="s">
        <v>496</v>
      </c>
      <c r="B496" s="1" t="str">
        <f>_xlfn.TEXTBEFORE(Table7[[#This Row],[raw]]," ")</f>
        <v>RXN-PRENT18_l_FWD-rt4281</v>
      </c>
      <c r="C496" s="1"/>
      <c r="D496" s="1">
        <f>_xlfn.NUMBERVALUE(_xlfn.TEXTAFTER(Table7[[#This Row],[raw]]," ",-1))</f>
        <v>0.76568386283451895</v>
      </c>
      <c r="G496" t="s">
        <v>4641</v>
      </c>
      <c r="H496" t="s">
        <v>2778</v>
      </c>
      <c r="I496">
        <v>2.8424824600000001E-7</v>
      </c>
      <c r="J496">
        <f>_xlfn.XLOOKUP(Table2[[#This Row],[rxn]],Table7[rxn],Table7[flux],0)</f>
        <v>2.1036793750000001E-6</v>
      </c>
      <c r="K496">
        <f>Table2[[#This Row],[flux]]-Table2[[#This Row],[flux in mfs]]</f>
        <v>-1.8194311290000001E-6</v>
      </c>
      <c r="L496" t="b">
        <f>_xlfn.TEXTAFTER(Table2[[#This Row],[rxn]],"-",-1)="SPONT"</f>
        <v>0</v>
      </c>
      <c r="M496" t="str">
        <f>_xlfn.TEXTAFTER(Table2[[#This Row],[rxn]],"-",-1)</f>
        <v>RPS1A</v>
      </c>
      <c r="N496" t="str">
        <f>_xlfn.XLOOKUP("'PRO-"&amp;Table2[[#This Row],[enz]]&amp;"'",'[1]Sheet2 (2)'!$A:$A,'[1]Sheet2 (2)'!$B:$B,"")</f>
        <v/>
      </c>
    </row>
    <row r="497" spans="1:14" ht="17" x14ac:dyDescent="0.25">
      <c r="A497" s="1" t="s">
        <v>497</v>
      </c>
      <c r="B497" s="1" t="str">
        <f>_xlfn.TEXTBEFORE(Table7[[#This Row],[raw]]," ")</f>
        <v>RXN-PRENT19_l_FWD-rt4281</v>
      </c>
      <c r="C497" s="1"/>
      <c r="D497" s="1">
        <f>_xlfn.NUMBERVALUE(_xlfn.TEXTAFTER(Table7[[#This Row],[raw]]," ",-1))</f>
        <v>0.57426289712588896</v>
      </c>
      <c r="G497" t="s">
        <v>4651</v>
      </c>
      <c r="H497" t="s">
        <v>2778</v>
      </c>
      <c r="I497">
        <v>2.8424824600000001E-7</v>
      </c>
      <c r="J497">
        <f>_xlfn.XLOOKUP(Table2[[#This Row],[rxn]],Table7[rxn],Table7[flux],0)</f>
        <v>2.076989187E-6</v>
      </c>
      <c r="K497">
        <f>Table2[[#This Row],[flux]]-Table2[[#This Row],[flux in mfs]]</f>
        <v>-1.792740941E-6</v>
      </c>
      <c r="L497" t="b">
        <f>_xlfn.TEXTAFTER(Table2[[#This Row],[rxn]],"-",-1)="SPONT"</f>
        <v>0</v>
      </c>
      <c r="M497" t="str">
        <f>_xlfn.TEXTAFTER(Table2[[#This Row],[rxn]],"-",-1)</f>
        <v>RPS28A</v>
      </c>
      <c r="N497" t="str">
        <f>_xlfn.XLOOKUP("'PRO-"&amp;Table2[[#This Row],[enz]]&amp;"'",'[1]Sheet2 (2)'!$A:$A,'[1]Sheet2 (2)'!$B:$B,"")</f>
        <v/>
      </c>
    </row>
    <row r="498" spans="1:14" ht="17" x14ac:dyDescent="0.25">
      <c r="A498" s="1" t="s">
        <v>498</v>
      </c>
      <c r="B498" s="1" t="str">
        <f>_xlfn.TEXTBEFORE(Table7[[#This Row],[raw]]," ")</f>
        <v>RXN-PRENT20_l_FWD-rt4281</v>
      </c>
      <c r="C498" s="1"/>
      <c r="D498" s="1">
        <f>_xlfn.NUMBERVALUE(_xlfn.TEXTAFTER(Table7[[#This Row],[raw]]," ",-1))</f>
        <v>0.38284193141725897</v>
      </c>
      <c r="G498" t="s">
        <v>4337</v>
      </c>
      <c r="H498" t="s">
        <v>2778</v>
      </c>
      <c r="I498">
        <v>1.2853480000000001E-9</v>
      </c>
      <c r="J498">
        <f>_xlfn.XLOOKUP(Table2[[#This Row],[rxn]],Table7[rxn],Table7[flux],0)</f>
        <v>1.780034346E-6</v>
      </c>
      <c r="K498">
        <f>Table2[[#This Row],[flux]]-Table2[[#This Row],[flux in mfs]]</f>
        <v>-1.7787489979999999E-6</v>
      </c>
      <c r="L498" t="b">
        <f>_xlfn.TEXTAFTER(Table2[[#This Row],[rxn]],"-",-1)="SPONT"</f>
        <v>0</v>
      </c>
      <c r="M498" t="str">
        <f>_xlfn.TEXTAFTER(Table2[[#This Row],[rxn]],"-",-1)</f>
        <v>rt2317</v>
      </c>
      <c r="N498">
        <f>_xlfn.XLOOKUP("'PRO-"&amp;Table2[[#This Row],[enz]]&amp;"'",'[1]Sheet2 (2)'!$A:$A,'[1]Sheet2 (2)'!$B:$B,"")</f>
        <v>4</v>
      </c>
    </row>
    <row r="499" spans="1:14" ht="17" x14ac:dyDescent="0.25">
      <c r="A499" s="1" t="s">
        <v>499</v>
      </c>
      <c r="B499" s="1" t="str">
        <f>_xlfn.TEXTBEFORE(Table7[[#This Row],[raw]]," ")</f>
        <v>RXN-PRENT21_l_FWD-rt4281</v>
      </c>
      <c r="C499" s="1"/>
      <c r="D499" s="1">
        <f>_xlfn.NUMBERVALUE(_xlfn.TEXTAFTER(Table7[[#This Row],[raw]]," ",-1))</f>
        <v>0.19142096570862999</v>
      </c>
      <c r="G499" t="s">
        <v>4631</v>
      </c>
      <c r="H499" t="s">
        <v>2778</v>
      </c>
      <c r="I499">
        <v>2.8424824600000001E-7</v>
      </c>
      <c r="J499">
        <f>_xlfn.XLOOKUP(Table2[[#This Row],[rxn]],Table7[rxn],Table7[flux],0)</f>
        <v>2.039699152E-6</v>
      </c>
      <c r="K499">
        <f>Table2[[#This Row],[flux]]-Table2[[#This Row],[flux in mfs]]</f>
        <v>-1.755450906E-6</v>
      </c>
      <c r="L499" t="b">
        <f>_xlfn.TEXTAFTER(Table2[[#This Row],[rxn]],"-",-1)="SPONT"</f>
        <v>0</v>
      </c>
      <c r="M499" t="str">
        <f>_xlfn.TEXTAFTER(Table2[[#This Row],[rxn]],"-",-1)</f>
        <v>RPS0A</v>
      </c>
      <c r="N499" t="str">
        <f>_xlfn.XLOOKUP("'PRO-"&amp;Table2[[#This Row],[enz]]&amp;"'",'[1]Sheet2 (2)'!$A:$A,'[1]Sheet2 (2)'!$B:$B,"")</f>
        <v/>
      </c>
    </row>
    <row r="500" spans="1:14" ht="17" x14ac:dyDescent="0.25">
      <c r="A500" s="1" t="s">
        <v>500</v>
      </c>
      <c r="B500" s="1" t="str">
        <f>_xlfn.TEXTBEFORE(Table7[[#This Row],[raw]]," ")</f>
        <v>RXN-PRENT6_l_FWD-rt4281</v>
      </c>
      <c r="C500" s="1"/>
      <c r="D500" s="1">
        <f>_xlfn.NUMBERVALUE(_xlfn.TEXTAFTER(Table7[[#This Row],[raw]]," ",-1))</f>
        <v>1.72278869137766</v>
      </c>
      <c r="G500" t="s">
        <v>4596</v>
      </c>
      <c r="H500" t="s">
        <v>2778</v>
      </c>
      <c r="I500">
        <v>2.8424824600000001E-7</v>
      </c>
      <c r="J500">
        <f>_xlfn.XLOOKUP(Table2[[#This Row],[rxn]],Table7[rxn],Table7[flux],0)</f>
        <v>1.969792969E-6</v>
      </c>
      <c r="K500">
        <f>Table2[[#This Row],[flux]]-Table2[[#This Row],[flux in mfs]]</f>
        <v>-1.6855447229999999E-6</v>
      </c>
      <c r="L500" t="b">
        <f>_xlfn.TEXTAFTER(Table2[[#This Row],[rxn]],"-",-1)="SPONT"</f>
        <v>0</v>
      </c>
      <c r="M500" t="str">
        <f>_xlfn.TEXTAFTER(Table2[[#This Row],[rxn]],"-",-1)</f>
        <v>RPL19A</v>
      </c>
      <c r="N500" t="str">
        <f>_xlfn.XLOOKUP("'PRO-"&amp;Table2[[#This Row],[enz]]&amp;"'",'[1]Sheet2 (2)'!$A:$A,'[1]Sheet2 (2)'!$B:$B,"")</f>
        <v/>
      </c>
    </row>
    <row r="501" spans="1:14" ht="17" x14ac:dyDescent="0.25">
      <c r="A501" s="1" t="s">
        <v>501</v>
      </c>
      <c r="B501" s="1" t="str">
        <f>_xlfn.TEXTBEFORE(Table7[[#This Row],[raw]]," ")</f>
        <v>RXN-PRENT7_l_FWD-rt4281</v>
      </c>
      <c r="C501" s="1"/>
      <c r="D501" s="1">
        <f>_xlfn.NUMBERVALUE(_xlfn.TEXTAFTER(Table7[[#This Row],[raw]]," ",-1))</f>
        <v>1.72278869137766</v>
      </c>
      <c r="G501" t="s">
        <v>4600</v>
      </c>
      <c r="H501" t="s">
        <v>2778</v>
      </c>
      <c r="I501">
        <v>2.8424824600000001E-7</v>
      </c>
      <c r="J501">
        <f>_xlfn.XLOOKUP(Table2[[#This Row],[rxn]],Table7[rxn],Table7[flux],0)</f>
        <v>1.949899865E-6</v>
      </c>
      <c r="K501">
        <f>Table2[[#This Row],[flux]]-Table2[[#This Row],[flux in mfs]]</f>
        <v>-1.6656516189999999E-6</v>
      </c>
      <c r="L501" t="b">
        <f>_xlfn.TEXTAFTER(Table2[[#This Row],[rxn]],"-",-1)="SPONT"</f>
        <v>0</v>
      </c>
      <c r="M501" t="str">
        <f>_xlfn.TEXTAFTER(Table2[[#This Row],[rxn]],"-",-1)</f>
        <v>RPL22A</v>
      </c>
      <c r="N501" t="str">
        <f>_xlfn.XLOOKUP("'PRO-"&amp;Table2[[#This Row],[enz]]&amp;"'",'[1]Sheet2 (2)'!$A:$A,'[1]Sheet2 (2)'!$B:$B,"")</f>
        <v/>
      </c>
    </row>
    <row r="502" spans="1:14" ht="17" x14ac:dyDescent="0.25">
      <c r="A502" s="1" t="s">
        <v>502</v>
      </c>
      <c r="B502" s="1" t="str">
        <f>_xlfn.TEXTBEFORE(Table7[[#This Row],[raw]]," ")</f>
        <v>RXN-PRENT8_l_FWD-rt4281</v>
      </c>
      <c r="C502" s="1"/>
      <c r="D502" s="1">
        <f>_xlfn.NUMBERVALUE(_xlfn.TEXTAFTER(Table7[[#This Row],[raw]]," ",-1))</f>
        <v>1.72278869137766</v>
      </c>
      <c r="G502" t="s">
        <v>4659</v>
      </c>
      <c r="H502" t="s">
        <v>2778</v>
      </c>
      <c r="I502">
        <v>2.8424824600000001E-7</v>
      </c>
      <c r="J502">
        <f>_xlfn.XLOOKUP(Table2[[#This Row],[rxn]],Table7[rxn],Table7[flux],0)</f>
        <v>1.9443344980000002E-6</v>
      </c>
      <c r="K502">
        <f>Table2[[#This Row],[flux]]-Table2[[#This Row],[flux in mfs]]</f>
        <v>-1.6600862520000001E-6</v>
      </c>
      <c r="L502" t="b">
        <f>_xlfn.TEXTAFTER(Table2[[#This Row],[rxn]],"-",-1)="SPONT"</f>
        <v>0</v>
      </c>
      <c r="M502" t="str">
        <f>_xlfn.TEXTAFTER(Table2[[#This Row],[rxn]],"-",-1)</f>
        <v>RPS7A</v>
      </c>
      <c r="N502" t="str">
        <f>_xlfn.XLOOKUP("'PRO-"&amp;Table2[[#This Row],[enz]]&amp;"'",'[1]Sheet2 (2)'!$A:$A,'[1]Sheet2 (2)'!$B:$B,"")</f>
        <v/>
      </c>
    </row>
    <row r="503" spans="1:14" ht="17" x14ac:dyDescent="0.25">
      <c r="A503" s="1" t="s">
        <v>503</v>
      </c>
      <c r="B503" s="1" t="str">
        <f>_xlfn.TEXTBEFORE(Table7[[#This Row],[raw]]," ")</f>
        <v>RXN-PRENT9_l_FWD-rt4281</v>
      </c>
      <c r="C503" s="1"/>
      <c r="D503" s="1">
        <f>_xlfn.NUMBERVALUE(_xlfn.TEXTAFTER(Table7[[#This Row],[raw]]," ",-1))</f>
        <v>1.72278869137766</v>
      </c>
      <c r="G503" t="s">
        <v>4634</v>
      </c>
      <c r="H503" t="s">
        <v>2778</v>
      </c>
      <c r="I503">
        <v>2.8424824600000001E-7</v>
      </c>
      <c r="J503">
        <f>_xlfn.XLOOKUP(Table2[[#This Row],[rxn]],Table7[rxn],Table7[flux],0)</f>
        <v>1.85511072E-6</v>
      </c>
      <c r="K503">
        <f>Table2[[#This Row],[flux]]-Table2[[#This Row],[flux in mfs]]</f>
        <v>-1.5708624739999999E-6</v>
      </c>
      <c r="L503" t="b">
        <f>_xlfn.TEXTAFTER(Table2[[#This Row],[rxn]],"-",-1)="SPONT"</f>
        <v>0</v>
      </c>
      <c r="M503" t="str">
        <f>_xlfn.TEXTAFTER(Table2[[#This Row],[rxn]],"-",-1)</f>
        <v>RPS12</v>
      </c>
      <c r="N503" t="str">
        <f>_xlfn.XLOOKUP("'PRO-"&amp;Table2[[#This Row],[enz]]&amp;"'",'[1]Sheet2 (2)'!$A:$A,'[1]Sheet2 (2)'!$B:$B,"")</f>
        <v/>
      </c>
    </row>
    <row r="504" spans="1:14" ht="17" x14ac:dyDescent="0.25">
      <c r="A504" s="1" t="s">
        <v>504</v>
      </c>
      <c r="B504" s="1" t="str">
        <f>_xlfn.TEXTBEFORE(Table7[[#This Row],[raw]]," ")</f>
        <v>RXN-PRFGS_c_FWD-rt6665</v>
      </c>
      <c r="C504" s="1"/>
      <c r="D504" s="1">
        <f>_xlfn.NUMBERVALUE(_xlfn.TEXTAFTER(Table7[[#This Row],[raw]]," ",-1))</f>
        <v>13.4550646213389</v>
      </c>
      <c r="G504" t="s">
        <v>4594</v>
      </c>
      <c r="H504" t="s">
        <v>2778</v>
      </c>
      <c r="I504">
        <v>2.8424824600000001E-7</v>
      </c>
      <c r="J504">
        <f>_xlfn.XLOOKUP(Table2[[#This Row],[rxn]],Table7[rxn],Table7[flux],0)</f>
        <v>1.8043104290000001E-6</v>
      </c>
      <c r="K504">
        <f>Table2[[#This Row],[flux]]-Table2[[#This Row],[flux in mfs]]</f>
        <v>-1.520062183E-6</v>
      </c>
      <c r="L504" t="b">
        <f>_xlfn.TEXTAFTER(Table2[[#This Row],[rxn]],"-",-1)="SPONT"</f>
        <v>0</v>
      </c>
      <c r="M504" t="str">
        <f>_xlfn.TEXTAFTER(Table2[[#This Row],[rxn]],"-",-1)</f>
        <v>RPL17A</v>
      </c>
      <c r="N504" t="str">
        <f>_xlfn.XLOOKUP("'PRO-"&amp;Table2[[#This Row],[enz]]&amp;"'",'[1]Sheet2 (2)'!$A:$A,'[1]Sheet2 (2)'!$B:$B,"")</f>
        <v/>
      </c>
    </row>
    <row r="505" spans="1:14" ht="17" x14ac:dyDescent="0.25">
      <c r="A505" s="1" t="s">
        <v>505</v>
      </c>
      <c r="B505" s="1" t="str">
        <f>_xlfn.TEXTBEFORE(Table7[[#This Row],[raw]]," ")</f>
        <v>RXN-PRMICI_c_FWD-rt3242_c</v>
      </c>
      <c r="C505" s="1"/>
      <c r="D505" s="1">
        <f>_xlfn.NUMBERVALUE(_xlfn.TEXTAFTER(Table7[[#This Row],[raw]]," ",-1))</f>
        <v>7.4007041253650101</v>
      </c>
      <c r="G505" t="s">
        <v>4632</v>
      </c>
      <c r="H505" t="s">
        <v>2778</v>
      </c>
      <c r="I505">
        <v>2.8424824600000001E-7</v>
      </c>
      <c r="J505">
        <f>_xlfn.XLOOKUP(Table2[[#This Row],[rxn]],Table7[rxn],Table7[flux],0)</f>
        <v>1.777644328E-6</v>
      </c>
      <c r="K505">
        <f>Table2[[#This Row],[flux]]-Table2[[#This Row],[flux in mfs]]</f>
        <v>-1.4933960819999999E-6</v>
      </c>
      <c r="L505" t="b">
        <f>_xlfn.TEXTAFTER(Table2[[#This Row],[rxn]],"-",-1)="SPONT"</f>
        <v>0</v>
      </c>
      <c r="M505" t="str">
        <f>_xlfn.TEXTAFTER(Table2[[#This Row],[rxn]],"-",-1)</f>
        <v>RPS10A</v>
      </c>
      <c r="N505" t="str">
        <f>_xlfn.XLOOKUP("'PRO-"&amp;Table2[[#This Row],[enz]]&amp;"'",'[1]Sheet2 (2)'!$A:$A,'[1]Sheet2 (2)'!$B:$B,"")</f>
        <v/>
      </c>
    </row>
    <row r="506" spans="1:14" ht="17" x14ac:dyDescent="0.25">
      <c r="A506" s="1" t="s">
        <v>506</v>
      </c>
      <c r="B506" s="1" t="str">
        <f>_xlfn.TEXTBEFORE(Table7[[#This Row],[raw]]," ")</f>
        <v>RXN-PROTRS_c_FWD-rt3118</v>
      </c>
      <c r="C506" s="1"/>
      <c r="D506" s="1">
        <f>_xlfn.NUMBERVALUE(_xlfn.TEXTAFTER(Table7[[#This Row],[raw]]," ",-1))</f>
        <v>23.892801928180202</v>
      </c>
      <c r="G506" t="s">
        <v>4249</v>
      </c>
      <c r="H506" t="s">
        <v>2778</v>
      </c>
      <c r="I506">
        <v>2.1304834679999999E-6</v>
      </c>
      <c r="J506">
        <f>_xlfn.XLOOKUP(Table2[[#This Row],[rxn]],Table7[rxn],Table7[flux],0)</f>
        <v>3.5611724029999998E-6</v>
      </c>
      <c r="K506">
        <f>Table2[[#This Row],[flux]]-Table2[[#This Row],[flux in mfs]]</f>
        <v>-1.4306889349999999E-6</v>
      </c>
      <c r="L506" t="b">
        <f>_xlfn.TEXTAFTER(Table2[[#This Row],[rxn]],"-",-1)="SPONT"</f>
        <v>0</v>
      </c>
      <c r="M506" t="str">
        <f>_xlfn.TEXTAFTER(Table2[[#This Row],[rxn]],"-",-1)</f>
        <v>rt0521</v>
      </c>
      <c r="N506">
        <f>_xlfn.XLOOKUP("'PRO-"&amp;Table2[[#This Row],[enz]]&amp;"'",'[1]Sheet2 (2)'!$A:$A,'[1]Sheet2 (2)'!$B:$B,"")</f>
        <v>1</v>
      </c>
    </row>
    <row r="507" spans="1:14" ht="17" x14ac:dyDescent="0.25">
      <c r="A507" s="1" t="s">
        <v>507</v>
      </c>
      <c r="B507" s="1" t="str">
        <f>_xlfn.TEXTBEFORE(Table7[[#This Row],[raw]]," ")</f>
        <v>RXN-PRPPS_c_FWD-PRS23</v>
      </c>
      <c r="C507" s="1"/>
      <c r="D507" s="1">
        <f>_xlfn.NUMBERVALUE(_xlfn.TEXTAFTER(Table7[[#This Row],[raw]]," ",-1))</f>
        <v>39.2054488043131</v>
      </c>
      <c r="G507" t="s">
        <v>4589</v>
      </c>
      <c r="H507" t="s">
        <v>2778</v>
      </c>
      <c r="I507">
        <v>2.8424824600000001E-7</v>
      </c>
      <c r="J507">
        <f>_xlfn.XLOOKUP(Table2[[#This Row],[rxn]],Table7[rxn],Table7[flux],0)</f>
        <v>1.689444234E-6</v>
      </c>
      <c r="K507">
        <f>Table2[[#This Row],[flux]]-Table2[[#This Row],[flux in mfs]]</f>
        <v>-1.405195988E-6</v>
      </c>
      <c r="L507" t="b">
        <f>_xlfn.TEXTAFTER(Table2[[#This Row],[rxn]],"-",-1)="SPONT"</f>
        <v>0</v>
      </c>
      <c r="M507" t="str">
        <f>_xlfn.TEXTAFTER(Table2[[#This Row],[rxn]],"-",-1)</f>
        <v>RPL12A</v>
      </c>
      <c r="N507" t="str">
        <f>_xlfn.XLOOKUP("'PRO-"&amp;Table2[[#This Row],[enz]]&amp;"'",'[1]Sheet2 (2)'!$A:$A,'[1]Sheet2 (2)'!$B:$B,"")</f>
        <v/>
      </c>
    </row>
    <row r="508" spans="1:14" ht="17" x14ac:dyDescent="0.25">
      <c r="A508" s="1" t="s">
        <v>508</v>
      </c>
      <c r="B508" s="1" t="str">
        <f>_xlfn.TEXTBEFORE(Table7[[#This Row],[raw]]," ")</f>
        <v>RXN-PSCIT_c_FWD-rt5884</v>
      </c>
      <c r="C508" s="1"/>
      <c r="D508" s="1">
        <f>_xlfn.NUMBERVALUE(_xlfn.TEXTAFTER(Table7[[#This Row],[raw]]," ",-1))</f>
        <v>23.262724329771199</v>
      </c>
      <c r="G508" t="s">
        <v>4625</v>
      </c>
      <c r="H508" t="s">
        <v>2778</v>
      </c>
      <c r="I508">
        <v>2.8424824600000001E-7</v>
      </c>
      <c r="J508">
        <f>_xlfn.XLOOKUP(Table2[[#This Row],[rxn]],Table7[rxn],Table7[flux],0)</f>
        <v>1.6776411819999999E-6</v>
      </c>
      <c r="K508">
        <f>Table2[[#This Row],[flux]]-Table2[[#This Row],[flux in mfs]]</f>
        <v>-1.3933929359999999E-6</v>
      </c>
      <c r="L508" t="b">
        <f>_xlfn.TEXTAFTER(Table2[[#This Row],[rxn]],"-",-1)="SPONT"</f>
        <v>0</v>
      </c>
      <c r="M508" t="str">
        <f>_xlfn.TEXTAFTER(Table2[[#This Row],[rxn]],"-",-1)</f>
        <v>RPL7A</v>
      </c>
      <c r="N508" t="str">
        <f>_xlfn.XLOOKUP("'PRO-"&amp;Table2[[#This Row],[enz]]&amp;"'",'[1]Sheet2 (2)'!$A:$A,'[1]Sheet2 (2)'!$B:$B,"")</f>
        <v/>
      </c>
    </row>
    <row r="509" spans="1:14" ht="17" x14ac:dyDescent="0.25">
      <c r="A509" s="1" t="s">
        <v>509</v>
      </c>
      <c r="B509" s="1" t="str">
        <f>_xlfn.TEXTBEFORE(Table7[[#This Row],[raw]]," ")</f>
        <v>RXN-PSD_mm_FWD-rt6186</v>
      </c>
      <c r="C509" s="1"/>
      <c r="D509" s="1">
        <f>_xlfn.NUMBERVALUE(_xlfn.TEXTAFTER(Table7[[#This Row],[raw]]," ",-1))</f>
        <v>11.3432751594395</v>
      </c>
      <c r="G509" t="s">
        <v>4605</v>
      </c>
      <c r="H509" t="s">
        <v>2778</v>
      </c>
      <c r="I509">
        <v>2.8424824600000001E-7</v>
      </c>
      <c r="J509">
        <f>_xlfn.XLOOKUP(Table2[[#This Row],[rxn]],Table7[rxn],Table7[flux],0)</f>
        <v>1.667230941E-6</v>
      </c>
      <c r="K509">
        <f>Table2[[#This Row],[flux]]-Table2[[#This Row],[flux in mfs]]</f>
        <v>-1.3829826949999999E-6</v>
      </c>
      <c r="L509" t="b">
        <f>_xlfn.TEXTAFTER(Table2[[#This Row],[rxn]],"-",-1)="SPONT"</f>
        <v>0</v>
      </c>
      <c r="M509" t="str">
        <f>_xlfn.TEXTAFTER(Table2[[#This Row],[rxn]],"-",-1)</f>
        <v>RPL28</v>
      </c>
      <c r="N509" t="str">
        <f>_xlfn.XLOOKUP("'PRO-"&amp;Table2[[#This Row],[enz]]&amp;"'",'[1]Sheet2 (2)'!$A:$A,'[1]Sheet2 (2)'!$B:$B,"")</f>
        <v/>
      </c>
    </row>
    <row r="510" spans="1:14" ht="17" x14ac:dyDescent="0.25">
      <c r="A510" s="1" t="s">
        <v>510</v>
      </c>
      <c r="B510" s="1" t="str">
        <f>_xlfn.TEXTBEFORE(Table7[[#This Row],[raw]]," ")</f>
        <v>RXN-PSERT_c_FWD-rt7036</v>
      </c>
      <c r="C510" s="1"/>
      <c r="D510" s="1">
        <f>_xlfn.NUMBERVALUE(_xlfn.TEXTAFTER(Table7[[#This Row],[raw]]," ",-1))</f>
        <v>1001.4514330287</v>
      </c>
      <c r="G510" t="s">
        <v>4622</v>
      </c>
      <c r="H510" t="s">
        <v>2778</v>
      </c>
      <c r="I510">
        <v>2.8424824600000001E-7</v>
      </c>
      <c r="J510">
        <f>_xlfn.XLOOKUP(Table2[[#This Row],[rxn]],Table7[rxn],Table7[flux],0)</f>
        <v>1.642050166E-6</v>
      </c>
      <c r="K510">
        <f>Table2[[#This Row],[flux]]-Table2[[#This Row],[flux in mfs]]</f>
        <v>-1.3578019199999999E-6</v>
      </c>
      <c r="L510" t="b">
        <f>_xlfn.TEXTAFTER(Table2[[#This Row],[rxn]],"-",-1)="SPONT"</f>
        <v>0</v>
      </c>
      <c r="M510" t="str">
        <f>_xlfn.TEXTAFTER(Table2[[#This Row],[rxn]],"-",-1)</f>
        <v>RPL4A</v>
      </c>
      <c r="N510" t="str">
        <f>_xlfn.XLOOKUP("'PRO-"&amp;Table2[[#This Row],[enz]]&amp;"'",'[1]Sheet2 (2)'!$A:$A,'[1]Sheet2 (2)'!$B:$B,"")</f>
        <v/>
      </c>
    </row>
    <row r="511" spans="1:14" ht="17" x14ac:dyDescent="0.25">
      <c r="A511" s="1" t="s">
        <v>511</v>
      </c>
      <c r="B511" s="1" t="str">
        <f>_xlfn.TEXTBEFORE(Table7[[#This Row],[raw]]," ")</f>
        <v>RXN-PSP_L_c_FWD-rt3683</v>
      </c>
      <c r="C511" s="1"/>
      <c r="D511" s="1">
        <f>_xlfn.NUMBERVALUE(_xlfn.TEXTAFTER(Table7[[#This Row],[raw]]," ",-1))</f>
        <v>1001.4514330287</v>
      </c>
      <c r="G511" t="s">
        <v>4472</v>
      </c>
      <c r="H511" t="s">
        <v>2778</v>
      </c>
      <c r="I511">
        <v>1.6269810099999999E-7</v>
      </c>
      <c r="J511">
        <f>_xlfn.XLOOKUP(Table2[[#This Row],[rxn]],Table7[rxn],Table7[flux],0)</f>
        <v>1.47935675E-6</v>
      </c>
      <c r="K511">
        <f>Table2[[#This Row],[flux]]-Table2[[#This Row],[flux in mfs]]</f>
        <v>-1.3166586490000001E-6</v>
      </c>
      <c r="L511" t="b">
        <f>_xlfn.TEXTAFTER(Table2[[#This Row],[rxn]],"-",-1)="SPONT"</f>
        <v>0</v>
      </c>
      <c r="M511" t="str">
        <f>_xlfn.TEXTAFTER(Table2[[#This Row],[rxn]],"-",-1)</f>
        <v>rt5758</v>
      </c>
      <c r="N511">
        <f>_xlfn.XLOOKUP("'PRO-"&amp;Table2[[#This Row],[enz]]&amp;"'",'[1]Sheet2 (2)'!$A:$A,'[1]Sheet2 (2)'!$B:$B,"")</f>
        <v>1</v>
      </c>
    </row>
    <row r="512" spans="1:14" ht="17" x14ac:dyDescent="0.25">
      <c r="A512" s="1" t="s">
        <v>512</v>
      </c>
      <c r="B512" s="1" t="str">
        <f>_xlfn.TEXTBEFORE(Table7[[#This Row],[raw]]," ")</f>
        <v>RXN-PSPHS_r_FWD-rt6946</v>
      </c>
      <c r="C512" s="1"/>
      <c r="D512" s="1">
        <f>_xlfn.NUMBERVALUE(_xlfn.TEXTAFTER(Table7[[#This Row],[raw]]," ",-1))</f>
        <v>0.22450443964359901</v>
      </c>
      <c r="G512" t="s">
        <v>4645</v>
      </c>
      <c r="H512" t="s">
        <v>2778</v>
      </c>
      <c r="I512">
        <v>2.8424824600000001E-7</v>
      </c>
      <c r="J512">
        <f>_xlfn.XLOOKUP(Table2[[#This Row],[rxn]],Table7[rxn],Table7[flux],0)</f>
        <v>1.592028589E-6</v>
      </c>
      <c r="K512">
        <f>Table2[[#This Row],[flux]]-Table2[[#This Row],[flux in mfs]]</f>
        <v>-1.3077803429999999E-6</v>
      </c>
      <c r="L512" t="b">
        <f>_xlfn.TEXTAFTER(Table2[[#This Row],[rxn]],"-",-1)="SPONT"</f>
        <v>0</v>
      </c>
      <c r="M512" t="str">
        <f>_xlfn.TEXTAFTER(Table2[[#This Row],[rxn]],"-",-1)</f>
        <v>RPS22A</v>
      </c>
      <c r="N512" t="str">
        <f>_xlfn.XLOOKUP("'PRO-"&amp;Table2[[#This Row],[enz]]&amp;"'",'[1]Sheet2 (2)'!$A:$A,'[1]Sheet2 (2)'!$B:$B,"")</f>
        <v/>
      </c>
    </row>
    <row r="513" spans="1:14" ht="17" x14ac:dyDescent="0.25">
      <c r="A513" s="1" t="s">
        <v>513</v>
      </c>
      <c r="B513" s="1" t="str">
        <f>_xlfn.TEXTBEFORE(Table7[[#This Row],[raw]]," ")</f>
        <v>RXN-PSSA_rm_FWD-rt3215</v>
      </c>
      <c r="C513" s="1"/>
      <c r="D513" s="1">
        <f>_xlfn.NUMBERVALUE(_xlfn.TEXTAFTER(Table7[[#This Row],[raw]]," ",-1))</f>
        <v>11.935803200297601</v>
      </c>
      <c r="G513" t="s">
        <v>4656</v>
      </c>
      <c r="H513" t="s">
        <v>2778</v>
      </c>
      <c r="I513">
        <v>2.8424824600000001E-7</v>
      </c>
      <c r="J513">
        <f>_xlfn.XLOOKUP(Table2[[#This Row],[rxn]],Table7[rxn],Table7[flux],0)</f>
        <v>1.5740397150000001E-6</v>
      </c>
      <c r="K513">
        <f>Table2[[#This Row],[flux]]-Table2[[#This Row],[flux in mfs]]</f>
        <v>-1.289791469E-6</v>
      </c>
      <c r="L513" t="b">
        <f>_xlfn.TEXTAFTER(Table2[[#This Row],[rxn]],"-",-1)="SPONT"</f>
        <v>0</v>
      </c>
      <c r="M513" t="str">
        <f>_xlfn.TEXTAFTER(Table2[[#This Row],[rxn]],"-",-1)</f>
        <v>RPS4A</v>
      </c>
      <c r="N513" t="str">
        <f>_xlfn.XLOOKUP("'PRO-"&amp;Table2[[#This Row],[enz]]&amp;"'",'[1]Sheet2 (2)'!$A:$A,'[1]Sheet2 (2)'!$B:$B,"")</f>
        <v/>
      </c>
    </row>
    <row r="514" spans="1:14" ht="17" x14ac:dyDescent="0.25">
      <c r="A514" s="1" t="s">
        <v>514</v>
      </c>
      <c r="B514" s="1" t="str">
        <f>_xlfn.TEXTBEFORE(Table7[[#This Row],[raw]]," ")</f>
        <v>RXN-PSt_c_rm_REV-SPONT</v>
      </c>
      <c r="C514" s="1"/>
      <c r="D514" s="1">
        <f>_xlfn.NUMBERVALUE(_xlfn.TEXTAFTER(Table7[[#This Row],[raw]]," ",-1))</f>
        <v>0.59252804085807398</v>
      </c>
      <c r="G514" t="s">
        <v>4660</v>
      </c>
      <c r="H514" t="s">
        <v>2778</v>
      </c>
      <c r="I514">
        <v>2.8424824600000001E-7</v>
      </c>
      <c r="J514">
        <f>_xlfn.XLOOKUP(Table2[[#This Row],[rxn]],Table7[rxn],Table7[flux],0)</f>
        <v>1.5509944509999999E-6</v>
      </c>
      <c r="K514">
        <f>Table2[[#This Row],[flux]]-Table2[[#This Row],[flux in mfs]]</f>
        <v>-1.2667462049999999E-6</v>
      </c>
      <c r="L514" t="b">
        <f>_xlfn.TEXTAFTER(Table2[[#This Row],[rxn]],"-",-1)="SPONT"</f>
        <v>0</v>
      </c>
      <c r="M514" t="str">
        <f>_xlfn.TEXTAFTER(Table2[[#This Row],[rxn]],"-",-1)</f>
        <v>RPS8A</v>
      </c>
      <c r="N514" t="str">
        <f>_xlfn.XLOOKUP("'PRO-"&amp;Table2[[#This Row],[enz]]&amp;"'",'[1]Sheet2 (2)'!$A:$A,'[1]Sheet2 (2)'!$B:$B,"")</f>
        <v/>
      </c>
    </row>
    <row r="515" spans="1:14" ht="17" x14ac:dyDescent="0.25">
      <c r="A515" s="1" t="s">
        <v>515</v>
      </c>
      <c r="B515" s="1" t="str">
        <f>_xlfn.TEXTBEFORE(Table7[[#This Row],[raw]]," ")</f>
        <v>RXN-PSt_mm_rm_REV-SPONT</v>
      </c>
      <c r="C515" s="1"/>
      <c r="D515" s="1">
        <f>_xlfn.NUMBERVALUE(_xlfn.TEXTAFTER(Table7[[#This Row],[raw]]," ",-1))</f>
        <v>11.3432751594395</v>
      </c>
      <c r="G515" t="s">
        <v>4366</v>
      </c>
      <c r="H515" t="s">
        <v>2778</v>
      </c>
      <c r="I515">
        <v>1.25298039E-7</v>
      </c>
      <c r="J515">
        <f>_xlfn.XLOOKUP(Table2[[#This Row],[rxn]],Table7[rxn],Table7[flux],0)</f>
        <v>1.359479921E-6</v>
      </c>
      <c r="K515">
        <f>Table2[[#This Row],[flux]]-Table2[[#This Row],[flux in mfs]]</f>
        <v>-1.2341818819999999E-6</v>
      </c>
      <c r="L515" t="b">
        <f>_xlfn.TEXTAFTER(Table2[[#This Row],[rxn]],"-",-1)="SPONT"</f>
        <v>0</v>
      </c>
      <c r="M515" t="str">
        <f>_xlfn.TEXTAFTER(Table2[[#This Row],[rxn]],"-",-1)</f>
        <v>rt3250</v>
      </c>
      <c r="N515">
        <f>_xlfn.XLOOKUP("'PRO-"&amp;Table2[[#This Row],[enz]]&amp;"'",'[1]Sheet2 (2)'!$A:$A,'[1]Sheet2 (2)'!$B:$B,"")</f>
        <v>1</v>
      </c>
    </row>
    <row r="516" spans="1:14" ht="17" x14ac:dyDescent="0.25">
      <c r="A516" s="1" t="s">
        <v>516</v>
      </c>
      <c r="B516" s="1" t="str">
        <f>_xlfn.TEXTBEFORE(Table7[[#This Row],[raw]]," ")</f>
        <v>RXN-PTPAT_c_FWD-rt6481</v>
      </c>
      <c r="C516" s="1"/>
      <c r="D516" s="1">
        <f>_xlfn.NUMBERVALUE(_xlfn.TEXTAFTER(Table7[[#This Row],[raw]]," ",-1))</f>
        <v>1.1112606577104001E-2</v>
      </c>
      <c r="G516" t="s">
        <v>4426</v>
      </c>
      <c r="H516" t="s">
        <v>2778</v>
      </c>
      <c r="I516">
        <v>1.2853480000000001E-9</v>
      </c>
      <c r="J516">
        <f>_xlfn.XLOOKUP(Table2[[#This Row],[rxn]],Table7[rxn],Table7[flux],0)</f>
        <v>1.207219364E-6</v>
      </c>
      <c r="K516">
        <f>Table2[[#This Row],[flux]]-Table2[[#This Row],[flux in mfs]]</f>
        <v>-1.2059340159999999E-6</v>
      </c>
      <c r="L516" t="b">
        <f>_xlfn.TEXTAFTER(Table2[[#This Row],[rxn]],"-",-1)="SPONT"</f>
        <v>0</v>
      </c>
      <c r="M516" t="str">
        <f>_xlfn.TEXTAFTER(Table2[[#This Row],[rxn]],"-",-1)</f>
        <v>rt4639</v>
      </c>
      <c r="N516">
        <f>_xlfn.XLOOKUP("'PRO-"&amp;Table2[[#This Row],[enz]]&amp;"'",'[1]Sheet2 (2)'!$A:$A,'[1]Sheet2 (2)'!$B:$B,"")</f>
        <v>4</v>
      </c>
    </row>
    <row r="517" spans="1:14" ht="17" x14ac:dyDescent="0.25">
      <c r="A517" s="1" t="s">
        <v>517</v>
      </c>
      <c r="B517" s="1" t="str">
        <f>_xlfn.TEXTBEFORE(Table7[[#This Row],[raw]]," ")</f>
        <v>RXN-PYDX5PS_c_FWD-SNZ1SNO1</v>
      </c>
      <c r="C517" s="1"/>
      <c r="D517" s="1">
        <f>_xlfn.NUMBERVALUE(_xlfn.TEXTAFTER(Table7[[#This Row],[raw]]," ",-1))</f>
        <v>1.1121802298022E-2</v>
      </c>
      <c r="G517" t="s">
        <v>4282</v>
      </c>
      <c r="H517" t="s">
        <v>2778</v>
      </c>
      <c r="I517">
        <v>1.25298039E-7</v>
      </c>
      <c r="J517">
        <f>_xlfn.XLOOKUP(Table2[[#This Row],[rxn]],Table7[rxn],Table7[flux],0)</f>
        <v>1.2801195330000001E-6</v>
      </c>
      <c r="K517">
        <f>Table2[[#This Row],[flux]]-Table2[[#This Row],[flux in mfs]]</f>
        <v>-1.154821494E-6</v>
      </c>
      <c r="L517" t="b">
        <f>_xlfn.TEXTAFTER(Table2[[#This Row],[rxn]],"-",-1)="SPONT"</f>
        <v>0</v>
      </c>
      <c r="M517" t="str">
        <f>_xlfn.TEXTAFTER(Table2[[#This Row],[rxn]],"-",-1)</f>
        <v>rt1337</v>
      </c>
      <c r="N517">
        <f>_xlfn.XLOOKUP("'PRO-"&amp;Table2[[#This Row],[enz]]&amp;"'",'[1]Sheet2 (2)'!$A:$A,'[1]Sheet2 (2)'!$B:$B,"")</f>
        <v>1</v>
      </c>
    </row>
    <row r="518" spans="1:14" ht="17" x14ac:dyDescent="0.25">
      <c r="A518" s="1" t="s">
        <v>518</v>
      </c>
      <c r="B518" s="1" t="str">
        <f>_xlfn.TEXTBEFORE(Table7[[#This Row],[raw]]," ")</f>
        <v>RXN-PYK_c_FWD-rt4634</v>
      </c>
      <c r="C518" s="1"/>
      <c r="D518" s="1">
        <f>_xlfn.NUMBERVALUE(_xlfn.TEXTAFTER(Table7[[#This Row],[raw]]," ",-1))</f>
        <v>1171.98026889879</v>
      </c>
      <c r="G518" t="s">
        <v>4497</v>
      </c>
      <c r="H518" t="s">
        <v>2778</v>
      </c>
      <c r="I518">
        <v>2.2114959799999999E-7</v>
      </c>
      <c r="J518">
        <f>_xlfn.XLOOKUP(Table2[[#This Row],[rxn]],Table7[rxn],Table7[flux],0)</f>
        <v>1.3575975300000001E-6</v>
      </c>
      <c r="K518">
        <f>Table2[[#This Row],[flux]]-Table2[[#This Row],[flux in mfs]]</f>
        <v>-1.1364479320000001E-6</v>
      </c>
      <c r="L518" t="b">
        <f>_xlfn.TEXTAFTER(Table2[[#This Row],[rxn]],"-",-1)="SPONT"</f>
        <v>0</v>
      </c>
      <c r="M518" t="str">
        <f>_xlfn.TEXTAFTER(Table2[[#This Row],[rxn]],"-",-1)</f>
        <v>rt6544</v>
      </c>
      <c r="N518">
        <f>_xlfn.XLOOKUP("'PRO-"&amp;Table2[[#This Row],[enz]]&amp;"'",'[1]Sheet2 (2)'!$A:$A,'[1]Sheet2 (2)'!$B:$B,"")</f>
        <v>1</v>
      </c>
    </row>
    <row r="519" spans="1:14" ht="17" x14ac:dyDescent="0.25">
      <c r="A519" s="1" t="s">
        <v>519</v>
      </c>
      <c r="B519" s="1" t="str">
        <f>_xlfn.TEXTBEFORE(Table7[[#This Row],[raw]]," ")</f>
        <v>RXN-PYRtps_m_FWD-MPC13</v>
      </c>
      <c r="C519" s="1"/>
      <c r="D519" s="1">
        <f>_xlfn.NUMBERVALUE(_xlfn.TEXTAFTER(Table7[[#This Row],[raw]]," ",-1))</f>
        <v>904.05039217286696</v>
      </c>
      <c r="G519" t="s">
        <v>4598</v>
      </c>
      <c r="H519" t="s">
        <v>2778</v>
      </c>
      <c r="I519">
        <v>2.8424824600000001E-7</v>
      </c>
      <c r="J519">
        <f>_xlfn.XLOOKUP(Table2[[#This Row],[rxn]],Table7[rxn],Table7[flux],0)</f>
        <v>1.386428556E-6</v>
      </c>
      <c r="K519">
        <f>Table2[[#This Row],[flux]]-Table2[[#This Row],[flux in mfs]]</f>
        <v>-1.1021803099999999E-6</v>
      </c>
      <c r="L519" t="b">
        <f>_xlfn.TEXTAFTER(Table2[[#This Row],[rxn]],"-",-1)="SPONT"</f>
        <v>0</v>
      </c>
      <c r="M519" t="str">
        <f>_xlfn.TEXTAFTER(Table2[[#This Row],[rxn]],"-",-1)</f>
        <v>RPL20A</v>
      </c>
      <c r="N519" t="str">
        <f>_xlfn.XLOOKUP("'PRO-"&amp;Table2[[#This Row],[enz]]&amp;"'",'[1]Sheet2 (2)'!$A:$A,'[1]Sheet2 (2)'!$B:$B,"")</f>
        <v/>
      </c>
    </row>
    <row r="520" spans="1:14" ht="17" x14ac:dyDescent="0.25">
      <c r="A520" s="1" t="s">
        <v>520</v>
      </c>
      <c r="B520" s="1" t="str">
        <f>_xlfn.TEXTBEFORE(Table7[[#This Row],[raw]]," ")</f>
        <v>RXN-RBFK_c_FWD-rt0930_c</v>
      </c>
      <c r="C520" s="1"/>
      <c r="D520" s="1">
        <f>_xlfn.NUMBERVALUE(_xlfn.TEXTAFTER(Table7[[#This Row],[raw]]," ",-1))</f>
        <v>1.1121344466385999E-2</v>
      </c>
      <c r="G520" t="s">
        <v>4601</v>
      </c>
      <c r="H520" t="s">
        <v>2778</v>
      </c>
      <c r="I520">
        <v>2.8424824600000001E-7</v>
      </c>
      <c r="J520">
        <f>_xlfn.XLOOKUP(Table2[[#This Row],[rxn]],Table7[rxn],Table7[flux],0)</f>
        <v>1.3448698439999999E-6</v>
      </c>
      <c r="K520">
        <f>Table2[[#This Row],[flux]]-Table2[[#This Row],[flux in mfs]]</f>
        <v>-1.0606215979999998E-6</v>
      </c>
      <c r="L520" t="b">
        <f>_xlfn.TEXTAFTER(Table2[[#This Row],[rxn]],"-",-1)="SPONT"</f>
        <v>0</v>
      </c>
      <c r="M520" t="str">
        <f>_xlfn.TEXTAFTER(Table2[[#This Row],[rxn]],"-",-1)</f>
        <v>RPL23A</v>
      </c>
      <c r="N520" t="str">
        <f>_xlfn.XLOOKUP("'PRO-"&amp;Table2[[#This Row],[enz]]&amp;"'",'[1]Sheet2 (2)'!$A:$A,'[1]Sheet2 (2)'!$B:$B,"")</f>
        <v/>
      </c>
    </row>
    <row r="521" spans="1:14" ht="17" x14ac:dyDescent="0.25">
      <c r="A521" s="1" t="s">
        <v>521</v>
      </c>
      <c r="B521" s="1" t="str">
        <f>_xlfn.TEXTBEFORE(Table7[[#This Row],[raw]]," ")</f>
        <v>RXN-RBFSa_c_FWD-rt0910</v>
      </c>
      <c r="C521" s="1"/>
      <c r="D521" s="1">
        <f>_xlfn.NUMBERVALUE(_xlfn.TEXTAFTER(Table7[[#This Row],[raw]]," ",-1))</f>
        <v>4.4467849464936003E-2</v>
      </c>
      <c r="G521" t="s">
        <v>4636</v>
      </c>
      <c r="H521" t="s">
        <v>2778</v>
      </c>
      <c r="I521">
        <v>2.8424824600000001E-7</v>
      </c>
      <c r="J521">
        <f>_xlfn.XLOOKUP(Table2[[#This Row],[rxn]],Table7[rxn],Table7[flux],0)</f>
        <v>1.3227250369999999E-6</v>
      </c>
      <c r="K521">
        <f>Table2[[#This Row],[flux]]-Table2[[#This Row],[flux in mfs]]</f>
        <v>-1.0384767909999999E-6</v>
      </c>
      <c r="L521" t="b">
        <f>_xlfn.TEXTAFTER(Table2[[#This Row],[rxn]],"-",-1)="SPONT"</f>
        <v>0</v>
      </c>
      <c r="M521" t="str">
        <f>_xlfn.TEXTAFTER(Table2[[#This Row],[rxn]],"-",-1)</f>
        <v>RPS14A</v>
      </c>
      <c r="N521" t="str">
        <f>_xlfn.XLOOKUP("'PRO-"&amp;Table2[[#This Row],[enz]]&amp;"'",'[1]Sheet2 (2)'!$A:$A,'[1]Sheet2 (2)'!$B:$B,"")</f>
        <v/>
      </c>
    </row>
    <row r="522" spans="1:14" ht="17" x14ac:dyDescent="0.25">
      <c r="A522" s="1" t="s">
        <v>522</v>
      </c>
      <c r="B522" s="1" t="str">
        <f>_xlfn.TEXTBEFORE(Table7[[#This Row],[raw]]," ")</f>
        <v>RXN-RBFSb_c_FWD-rt4127</v>
      </c>
      <c r="C522" s="1"/>
      <c r="D522" s="1">
        <f>_xlfn.NUMBERVALUE(_xlfn.TEXTAFTER(Table7[[#This Row],[raw]]," ",-1))</f>
        <v>2.2233924732468002E-2</v>
      </c>
      <c r="G522" t="s">
        <v>4614</v>
      </c>
      <c r="H522" t="s">
        <v>2778</v>
      </c>
      <c r="I522">
        <v>2.8424824600000001E-7</v>
      </c>
      <c r="J522">
        <f>_xlfn.XLOOKUP(Table2[[#This Row],[rxn]],Table7[rxn],Table7[flux],0)</f>
        <v>1.296936366E-6</v>
      </c>
      <c r="K522">
        <f>Table2[[#This Row],[flux]]-Table2[[#This Row],[flux in mfs]]</f>
        <v>-1.01268812E-6</v>
      </c>
      <c r="L522" t="b">
        <f>_xlfn.TEXTAFTER(Table2[[#This Row],[rxn]],"-",-1)="SPONT"</f>
        <v>0</v>
      </c>
      <c r="M522" t="str">
        <f>_xlfn.TEXTAFTER(Table2[[#This Row],[rxn]],"-",-1)</f>
        <v>RPL36A</v>
      </c>
      <c r="N522" t="str">
        <f>_xlfn.XLOOKUP("'PRO-"&amp;Table2[[#This Row],[enz]]&amp;"'",'[1]Sheet2 (2)'!$A:$A,'[1]Sheet2 (2)'!$B:$B,"")</f>
        <v/>
      </c>
    </row>
    <row r="523" spans="1:14" ht="17" x14ac:dyDescent="0.25">
      <c r="A523" s="1" t="s">
        <v>523</v>
      </c>
      <c r="B523" s="1" t="str">
        <f>_xlfn.TEXTBEFORE(Table7[[#This Row],[raw]]," ")</f>
        <v>RXN-RNDR1_c_FWD-RNR124</v>
      </c>
      <c r="C523" s="1"/>
      <c r="D523" s="1">
        <f>_xlfn.NUMBERVALUE(_xlfn.TEXTAFTER(Table7[[#This Row],[raw]]," ",-1))</f>
        <v>0.78843777371232104</v>
      </c>
      <c r="G523" t="s">
        <v>4455</v>
      </c>
      <c r="H523" t="s">
        <v>2778</v>
      </c>
      <c r="I523">
        <v>3.2539620199999998E-7</v>
      </c>
      <c r="J523">
        <f>_xlfn.XLOOKUP(Table2[[#This Row],[rxn]],Table7[rxn],Table7[flux],0)</f>
        <v>1.3271577870000001E-6</v>
      </c>
      <c r="K523">
        <f>Table2[[#This Row],[flux]]-Table2[[#This Row],[flux in mfs]]</f>
        <v>-1.0017615850000002E-6</v>
      </c>
      <c r="L523" t="b">
        <f>_xlfn.TEXTAFTER(Table2[[#This Row],[rxn]],"-",-1)="SPONT"</f>
        <v>0</v>
      </c>
      <c r="M523" t="str">
        <f>_xlfn.TEXTAFTER(Table2[[#This Row],[rxn]],"-",-1)</f>
        <v>rt5262</v>
      </c>
      <c r="N523">
        <f>_xlfn.XLOOKUP("'PRO-"&amp;Table2[[#This Row],[enz]]&amp;"'",'[1]Sheet2 (2)'!$A:$A,'[1]Sheet2 (2)'!$B:$B,"")</f>
        <v>1</v>
      </c>
    </row>
    <row r="524" spans="1:14" ht="17" hidden="1" x14ac:dyDescent="0.25">
      <c r="A524" s="1" t="s">
        <v>524</v>
      </c>
      <c r="B524" s="1" t="str">
        <f>_xlfn.TEXTBEFORE(Table7[[#This Row],[raw]]," ")</f>
        <v>RXN-RNDR2_c_FWD-RNR124</v>
      </c>
      <c r="C524" s="1"/>
      <c r="D524" s="1">
        <f>_xlfn.NUMBERVALUE(_xlfn.TEXTAFTER(Table7[[#This Row],[raw]]," ",-1))</f>
        <v>1.2306103303828</v>
      </c>
      <c r="G524" t="s">
        <v>3041</v>
      </c>
      <c r="H524" t="s">
        <v>2778</v>
      </c>
      <c r="I524">
        <v>9.1410699999999994E-8</v>
      </c>
      <c r="J524">
        <f>_xlfn.XLOOKUP(Table2[[#This Row],[rxn]],Table7[rxn],Table7[flux],0)</f>
        <v>0</v>
      </c>
      <c r="K524">
        <f>Table2[[#This Row],[flux]]-Table2[[#This Row],[flux in mfs]]</f>
        <v>9.1410699999999994E-8</v>
      </c>
      <c r="L524" t="b">
        <f>_xlfn.TEXTAFTER(Table2[[#This Row],[rxn]],"-",-1)="SPONT"</f>
        <v>1</v>
      </c>
      <c r="M524" t="str">
        <f>_xlfn.TEXTAFTER(Table2[[#This Row],[rxn]],"-",-1)</f>
        <v>SPONT</v>
      </c>
      <c r="N524" t="str">
        <f>_xlfn.XLOOKUP("'PRO-"&amp;Table2[[#This Row],[enz]]&amp;"'",'[1]Sheet2 (2)'!$A:$A,'[1]Sheet2 (2)'!$B:$B,"")</f>
        <v/>
      </c>
    </row>
    <row r="525" spans="1:14" ht="17" x14ac:dyDescent="0.25">
      <c r="A525" s="1" t="s">
        <v>525</v>
      </c>
      <c r="B525" s="1" t="str">
        <f>_xlfn.TEXTBEFORE(Table7[[#This Row],[raw]]," ")</f>
        <v>RXN-RNDR3_c_FWD-RNR124</v>
      </c>
      <c r="C525" s="1"/>
      <c r="D525" s="1">
        <f>_xlfn.NUMBERVALUE(_xlfn.TEXTAFTER(Table7[[#This Row],[raw]]," ",-1))</f>
        <v>2.01904755263446</v>
      </c>
      <c r="G525" t="s">
        <v>4604</v>
      </c>
      <c r="H525" t="s">
        <v>2778</v>
      </c>
      <c r="I525">
        <v>2.8424824600000001E-7</v>
      </c>
      <c r="J525">
        <f>_xlfn.XLOOKUP(Table2[[#This Row],[rxn]],Table7[rxn],Table7[flux],0)</f>
        <v>1.266692618E-6</v>
      </c>
      <c r="K525">
        <f>Table2[[#This Row],[flux]]-Table2[[#This Row],[flux in mfs]]</f>
        <v>-9.8244437199999993E-7</v>
      </c>
      <c r="L525" t="b">
        <f>_xlfn.TEXTAFTER(Table2[[#This Row],[rxn]],"-",-1)="SPONT"</f>
        <v>0</v>
      </c>
      <c r="M525" t="str">
        <f>_xlfn.TEXTAFTER(Table2[[#This Row],[rxn]],"-",-1)</f>
        <v>RPL27A</v>
      </c>
      <c r="N525" t="str">
        <f>_xlfn.XLOOKUP("'PRO-"&amp;Table2[[#This Row],[enz]]&amp;"'",'[1]Sheet2 (2)'!$A:$A,'[1]Sheet2 (2)'!$B:$B,"")</f>
        <v/>
      </c>
    </row>
    <row r="526" spans="1:14" ht="17" x14ac:dyDescent="0.25">
      <c r="A526" s="1" t="s">
        <v>526</v>
      </c>
      <c r="B526" s="1" t="str">
        <f>_xlfn.TEXTBEFORE(Table7[[#This Row],[raw]]," ")</f>
        <v>RXN-RPE_c_REV-rt3505</v>
      </c>
      <c r="C526" s="1"/>
      <c r="D526" s="1">
        <f>_xlfn.NUMBERVALUE(_xlfn.TEXTAFTER(Table7[[#This Row],[raw]]," ",-1))</f>
        <v>33.928267080641099</v>
      </c>
      <c r="G526" t="s">
        <v>4624</v>
      </c>
      <c r="H526" t="s">
        <v>2778</v>
      </c>
      <c r="I526">
        <v>2.8424824600000001E-7</v>
      </c>
      <c r="J526">
        <f>_xlfn.XLOOKUP(Table2[[#This Row],[rxn]],Table7[rxn],Table7[flux],0)</f>
        <v>1.2607630929999999E-6</v>
      </c>
      <c r="K526">
        <f>Table2[[#This Row],[flux]]-Table2[[#This Row],[flux in mfs]]</f>
        <v>-9.7651484699999985E-7</v>
      </c>
      <c r="L526" t="b">
        <f>_xlfn.TEXTAFTER(Table2[[#This Row],[rxn]],"-",-1)="SPONT"</f>
        <v>0</v>
      </c>
      <c r="M526" t="str">
        <f>_xlfn.TEXTAFTER(Table2[[#This Row],[rxn]],"-",-1)</f>
        <v>RPL6A</v>
      </c>
      <c r="N526" t="str">
        <f>_xlfn.XLOOKUP("'PRO-"&amp;Table2[[#This Row],[enz]]&amp;"'",'[1]Sheet2 (2)'!$A:$A,'[1]Sheet2 (2)'!$B:$B,"")</f>
        <v/>
      </c>
    </row>
    <row r="527" spans="1:14" ht="17" x14ac:dyDescent="0.25">
      <c r="A527" s="1" t="s">
        <v>527</v>
      </c>
      <c r="B527" s="1" t="str">
        <f>_xlfn.TEXTBEFORE(Table7[[#This Row],[raw]]," ")</f>
        <v>RXN-RPI_c_FWD-rt4920</v>
      </c>
      <c r="C527" s="1"/>
      <c r="D527" s="1">
        <f>_xlfn.NUMBERVALUE(_xlfn.TEXTAFTER(Table7[[#This Row],[raw]]," ",-1))</f>
        <v>33.883799231176198</v>
      </c>
      <c r="G527" t="s">
        <v>4593</v>
      </c>
      <c r="H527" t="s">
        <v>2778</v>
      </c>
      <c r="I527">
        <v>2.8424824600000001E-7</v>
      </c>
      <c r="J527">
        <f>_xlfn.XLOOKUP(Table2[[#This Row],[rxn]],Table7[rxn],Table7[flux],0)</f>
        <v>1.256138349E-6</v>
      </c>
      <c r="K527">
        <f>Table2[[#This Row],[flux]]-Table2[[#This Row],[flux in mfs]]</f>
        <v>-9.7189010299999995E-7</v>
      </c>
      <c r="L527" t="b">
        <f>_xlfn.TEXTAFTER(Table2[[#This Row],[rxn]],"-",-1)="SPONT"</f>
        <v>0</v>
      </c>
      <c r="M527" t="str">
        <f>_xlfn.TEXTAFTER(Table2[[#This Row],[rxn]],"-",-1)</f>
        <v>RPL16A</v>
      </c>
      <c r="N527" t="str">
        <f>_xlfn.XLOOKUP("'PRO-"&amp;Table2[[#This Row],[enz]]&amp;"'",'[1]Sheet2 (2)'!$A:$A,'[1]Sheet2 (2)'!$B:$B,"")</f>
        <v/>
      </c>
    </row>
    <row r="528" spans="1:14" ht="17" x14ac:dyDescent="0.25">
      <c r="A528" s="1" t="s">
        <v>528</v>
      </c>
      <c r="B528" s="1" t="str">
        <f>_xlfn.TEXTBEFORE(Table7[[#This Row],[raw]]," ")</f>
        <v>RXN-SACCD1_c_FWD-rt8465</v>
      </c>
      <c r="C528" s="1"/>
      <c r="D528" s="1">
        <f>_xlfn.NUMBERVALUE(_xlfn.TEXTAFTER(Table7[[#This Row],[raw]]," ",-1))</f>
        <v>14.557268002089399</v>
      </c>
      <c r="G528" t="s">
        <v>4642</v>
      </c>
      <c r="H528" t="s">
        <v>2778</v>
      </c>
      <c r="I528">
        <v>2.8424824600000001E-7</v>
      </c>
      <c r="J528">
        <f>_xlfn.XLOOKUP(Table2[[#This Row],[rxn]],Table7[rxn],Table7[flux],0)</f>
        <v>1.2394997929999999E-6</v>
      </c>
      <c r="K528">
        <f>Table2[[#This Row],[flux]]-Table2[[#This Row],[flux in mfs]]</f>
        <v>-9.5525154699999988E-7</v>
      </c>
      <c r="L528" t="b">
        <f>_xlfn.TEXTAFTER(Table2[[#This Row],[rxn]],"-",-1)="SPONT"</f>
        <v>0</v>
      </c>
      <c r="M528" t="str">
        <f>_xlfn.TEXTAFTER(Table2[[#This Row],[rxn]],"-",-1)</f>
        <v>RPS2</v>
      </c>
      <c r="N528" t="str">
        <f>_xlfn.XLOOKUP("'PRO-"&amp;Table2[[#This Row],[enz]]&amp;"'",'[1]Sheet2 (2)'!$A:$A,'[1]Sheet2 (2)'!$B:$B,"")</f>
        <v/>
      </c>
    </row>
    <row r="529" spans="1:14" ht="17" x14ac:dyDescent="0.25">
      <c r="A529" s="1" t="s">
        <v>529</v>
      </c>
      <c r="B529" s="1" t="str">
        <f>_xlfn.TEXTBEFORE(Table7[[#This Row],[raw]]," ")</f>
        <v>RXN-SACCD2_c_FWD-rt5719</v>
      </c>
      <c r="C529" s="1"/>
      <c r="D529" s="1">
        <f>_xlfn.NUMBERVALUE(_xlfn.TEXTAFTER(Table7[[#This Row],[raw]]," ",-1))</f>
        <v>14.557268002089399</v>
      </c>
      <c r="G529" t="s">
        <v>4650</v>
      </c>
      <c r="H529" t="s">
        <v>2778</v>
      </c>
      <c r="I529">
        <v>2.8424824600000001E-7</v>
      </c>
      <c r="J529">
        <f>_xlfn.XLOOKUP(Table2[[#This Row],[rxn]],Table7[rxn],Table7[flux],0)</f>
        <v>1.2151945590000001E-6</v>
      </c>
      <c r="K529">
        <f>Table2[[#This Row],[flux]]-Table2[[#This Row],[flux in mfs]]</f>
        <v>-9.3094631300000003E-7</v>
      </c>
      <c r="L529" t="b">
        <f>_xlfn.TEXTAFTER(Table2[[#This Row],[rxn]],"-",-1)="SPONT"</f>
        <v>0</v>
      </c>
      <c r="M529" t="str">
        <f>_xlfn.TEXTAFTER(Table2[[#This Row],[rxn]],"-",-1)</f>
        <v>RPS27A</v>
      </c>
      <c r="N529" t="str">
        <f>_xlfn.XLOOKUP("'PRO-"&amp;Table2[[#This Row],[enz]]&amp;"'",'[1]Sheet2 (2)'!$A:$A,'[1]Sheet2 (2)'!$B:$B,"")</f>
        <v/>
      </c>
    </row>
    <row r="530" spans="1:14" ht="17" x14ac:dyDescent="0.25">
      <c r="A530" s="1" t="s">
        <v>530</v>
      </c>
      <c r="B530" s="1" t="str">
        <f>_xlfn.TEXTBEFORE(Table7[[#This Row],[raw]]," ")</f>
        <v>RXN-SADT_c_FWD-rt5075</v>
      </c>
      <c r="C530" s="1"/>
      <c r="D530" s="1">
        <f>_xlfn.NUMBERVALUE(_xlfn.TEXTAFTER(Table7[[#This Row],[raw]]," ",-1))</f>
        <v>9.2245716154601194</v>
      </c>
      <c r="G530" t="s">
        <v>4597</v>
      </c>
      <c r="H530" t="s">
        <v>2778</v>
      </c>
      <c r="I530">
        <v>2.8424824600000001E-7</v>
      </c>
      <c r="J530">
        <f>_xlfn.XLOOKUP(Table2[[#This Row],[rxn]],Table7[rxn],Table7[flux],0)</f>
        <v>1.1805591890000001E-6</v>
      </c>
      <c r="K530">
        <f>Table2[[#This Row],[flux]]-Table2[[#This Row],[flux in mfs]]</f>
        <v>-8.9631094299999999E-7</v>
      </c>
      <c r="L530" t="b">
        <f>_xlfn.TEXTAFTER(Table2[[#This Row],[rxn]],"-",-1)="SPONT"</f>
        <v>0</v>
      </c>
      <c r="M530" t="str">
        <f>_xlfn.TEXTAFTER(Table2[[#This Row],[rxn]],"-",-1)</f>
        <v>RPL1A</v>
      </c>
      <c r="N530" t="str">
        <f>_xlfn.XLOOKUP("'PRO-"&amp;Table2[[#This Row],[enz]]&amp;"'",'[1]Sheet2 (2)'!$A:$A,'[1]Sheet2 (2)'!$B:$B,"")</f>
        <v/>
      </c>
    </row>
    <row r="531" spans="1:14" ht="17" x14ac:dyDescent="0.25">
      <c r="A531" s="1" t="s">
        <v>531</v>
      </c>
      <c r="B531" s="1" t="str">
        <f>_xlfn.TEXTBEFORE(Table7[[#This Row],[raw]]," ")</f>
        <v>RXN-SAM24MT_c_FWD-rt4692</v>
      </c>
      <c r="C531" s="1"/>
      <c r="D531" s="1">
        <f>_xlfn.NUMBERVALUE(_xlfn.TEXTAFTER(Table7[[#This Row],[raw]]," ",-1))</f>
        <v>11.3983196523653</v>
      </c>
      <c r="G531" t="s">
        <v>4610</v>
      </c>
      <c r="H531" t="s">
        <v>2778</v>
      </c>
      <c r="I531">
        <v>2.8424824600000001E-7</v>
      </c>
      <c r="J531">
        <f>_xlfn.XLOOKUP(Table2[[#This Row],[rxn]],Table7[rxn],Table7[flux],0)</f>
        <v>1.1764348830000001E-6</v>
      </c>
      <c r="K531">
        <f>Table2[[#This Row],[flux]]-Table2[[#This Row],[flux in mfs]]</f>
        <v>-8.9218663700000003E-7</v>
      </c>
      <c r="L531" t="b">
        <f>_xlfn.TEXTAFTER(Table2[[#This Row],[rxn]],"-",-1)="SPONT"</f>
        <v>0</v>
      </c>
      <c r="M531" t="str">
        <f>_xlfn.TEXTAFTER(Table2[[#This Row],[rxn]],"-",-1)</f>
        <v>RPL32</v>
      </c>
      <c r="N531" t="str">
        <f>_xlfn.XLOOKUP("'PRO-"&amp;Table2[[#This Row],[enz]]&amp;"'",'[1]Sheet2 (2)'!$A:$A,'[1]Sheet2 (2)'!$B:$B,"")</f>
        <v/>
      </c>
    </row>
    <row r="532" spans="1:14" ht="17" x14ac:dyDescent="0.25">
      <c r="A532" s="1" t="s">
        <v>532</v>
      </c>
      <c r="B532" s="1" t="str">
        <f>_xlfn.TEXTBEFORE(Table7[[#This Row],[raw]]," ")</f>
        <v>RXN-SERPT_r_FWD-rt10571935</v>
      </c>
      <c r="C532" s="1"/>
      <c r="D532" s="1">
        <f>_xlfn.NUMBERVALUE(_xlfn.TEXTAFTER(Table7[[#This Row],[raw]]," ",-1))</f>
        <v>0.89801775857439603</v>
      </c>
      <c r="G532" t="s">
        <v>4371</v>
      </c>
      <c r="H532" t="s">
        <v>2778</v>
      </c>
      <c r="I532">
        <v>4.23837325E-7</v>
      </c>
      <c r="J532">
        <f>_xlfn.XLOOKUP(Table2[[#This Row],[rxn]],Table7[rxn],Table7[flux],0)</f>
        <v>1.3008549860000001E-6</v>
      </c>
      <c r="K532">
        <f>Table2[[#This Row],[flux]]-Table2[[#This Row],[flux in mfs]]</f>
        <v>-8.7701766100000004E-7</v>
      </c>
      <c r="L532" t="b">
        <f>_xlfn.TEXTAFTER(Table2[[#This Row],[rxn]],"-",-1)="SPONT"</f>
        <v>0</v>
      </c>
      <c r="M532" t="str">
        <f>_xlfn.TEXTAFTER(Table2[[#This Row],[rxn]],"-",-1)</f>
        <v>rt3313</v>
      </c>
      <c r="N532">
        <f>_xlfn.XLOOKUP("'PRO-"&amp;Table2[[#This Row],[enz]]&amp;"'",'[1]Sheet2 (2)'!$A:$A,'[1]Sheet2 (2)'!$B:$B,"")</f>
        <v>1</v>
      </c>
    </row>
    <row r="533" spans="1:14" ht="17" x14ac:dyDescent="0.25">
      <c r="A533" s="1" t="s">
        <v>533</v>
      </c>
      <c r="B533" s="1" t="str">
        <f>_xlfn.TEXTBEFORE(Table7[[#This Row],[raw]]," ")</f>
        <v>RXN-SERt_c_m_REV-rt7910</v>
      </c>
      <c r="C533" s="1"/>
      <c r="D533" s="1">
        <f>_xlfn.NUMBERVALUE(_xlfn.TEXTAFTER(Table7[[#This Row],[raw]]," ",-1))</f>
        <v>912.78551894223403</v>
      </c>
      <c r="G533" t="s">
        <v>4623</v>
      </c>
      <c r="H533" t="s">
        <v>2778</v>
      </c>
      <c r="I533">
        <v>2.8424824600000001E-7</v>
      </c>
      <c r="J533">
        <f>_xlfn.XLOOKUP(Table2[[#This Row],[rxn]],Table7[rxn],Table7[flux],0)</f>
        <v>1.1362102539999999E-6</v>
      </c>
      <c r="K533">
        <f>Table2[[#This Row],[flux]]-Table2[[#This Row],[flux in mfs]]</f>
        <v>-8.5196200799999989E-7</v>
      </c>
      <c r="L533" t="b">
        <f>_xlfn.TEXTAFTER(Table2[[#This Row],[rxn]],"-",-1)="SPONT"</f>
        <v>0</v>
      </c>
      <c r="M533" t="str">
        <f>_xlfn.TEXTAFTER(Table2[[#This Row],[rxn]],"-",-1)</f>
        <v>RPL5</v>
      </c>
      <c r="N533" t="str">
        <f>_xlfn.XLOOKUP("'PRO-"&amp;Table2[[#This Row],[enz]]&amp;"'",'[1]Sheet2 (2)'!$A:$A,'[1]Sheet2 (2)'!$B:$B,"")</f>
        <v/>
      </c>
    </row>
    <row r="534" spans="1:14" ht="17" x14ac:dyDescent="0.25">
      <c r="A534" s="1" t="s">
        <v>534</v>
      </c>
      <c r="B534" s="1" t="str">
        <f>_xlfn.TEXTBEFORE(Table7[[#This Row],[raw]]," ")</f>
        <v>RXN-SERt_c_r_FWD-UNKNOWN</v>
      </c>
      <c r="C534" s="1"/>
      <c r="D534" s="1">
        <f>_xlfn.NUMBERVALUE(_xlfn.TEXTAFTER(Table7[[#This Row],[raw]]," ",-1))</f>
        <v>0.89801775857439603</v>
      </c>
      <c r="G534" t="s">
        <v>4599</v>
      </c>
      <c r="H534" t="s">
        <v>2778</v>
      </c>
      <c r="I534">
        <v>2.8424824600000001E-7</v>
      </c>
      <c r="J534">
        <f>_xlfn.XLOOKUP(Table2[[#This Row],[rxn]],Table7[rxn],Table7[flux],0)</f>
        <v>1.135432799E-6</v>
      </c>
      <c r="K534">
        <f>Table2[[#This Row],[flux]]-Table2[[#This Row],[flux in mfs]]</f>
        <v>-8.5118455299999997E-7</v>
      </c>
      <c r="L534" t="b">
        <f>_xlfn.TEXTAFTER(Table2[[#This Row],[rxn]],"-",-1)="SPONT"</f>
        <v>0</v>
      </c>
      <c r="M534" t="str">
        <f>_xlfn.TEXTAFTER(Table2[[#This Row],[rxn]],"-",-1)</f>
        <v>RPL21B</v>
      </c>
      <c r="N534" t="str">
        <f>_xlfn.XLOOKUP("'PRO-"&amp;Table2[[#This Row],[enz]]&amp;"'",'[1]Sheet2 (2)'!$A:$A,'[1]Sheet2 (2)'!$B:$B,"")</f>
        <v/>
      </c>
    </row>
    <row r="535" spans="1:14" ht="17" x14ac:dyDescent="0.25">
      <c r="A535" s="1" t="s">
        <v>535</v>
      </c>
      <c r="B535" s="1" t="str">
        <f>_xlfn.TEXTBEFORE(Table7[[#This Row],[raw]]," ")</f>
        <v>RXN-SERt_c_rm_FWD-UNKNOWN</v>
      </c>
      <c r="C535" s="1"/>
      <c r="D535" s="1">
        <f>_xlfn.NUMBERVALUE(_xlfn.TEXTAFTER(Table7[[#This Row],[raw]]," ",-1))</f>
        <v>11.935803200297601</v>
      </c>
      <c r="G535" t="s">
        <v>4652</v>
      </c>
      <c r="H535" t="s">
        <v>2778</v>
      </c>
      <c r="I535">
        <v>2.8424824600000001E-7</v>
      </c>
      <c r="J535">
        <f>_xlfn.XLOOKUP(Table2[[#This Row],[rxn]],Table7[rxn],Table7[flux],0)</f>
        <v>1.120966752E-6</v>
      </c>
      <c r="K535">
        <f>Table2[[#This Row],[flux]]-Table2[[#This Row],[flux in mfs]]</f>
        <v>-8.3671850599999997E-7</v>
      </c>
      <c r="L535" t="b">
        <f>_xlfn.TEXTAFTER(Table2[[#This Row],[rxn]],"-",-1)="SPONT"</f>
        <v>0</v>
      </c>
      <c r="M535" t="str">
        <f>_xlfn.TEXTAFTER(Table2[[#This Row],[rxn]],"-",-1)</f>
        <v>RPS29A</v>
      </c>
      <c r="N535" t="str">
        <f>_xlfn.XLOOKUP("'PRO-"&amp;Table2[[#This Row],[enz]]&amp;"'",'[1]Sheet2 (2)'!$A:$A,'[1]Sheet2 (2)'!$B:$B,"")</f>
        <v/>
      </c>
    </row>
    <row r="536" spans="1:14" ht="17" x14ac:dyDescent="0.25">
      <c r="A536" s="1" t="s">
        <v>536</v>
      </c>
      <c r="B536" s="1" t="str">
        <f>_xlfn.TEXTBEFORE(Table7[[#This Row],[raw]]," ")</f>
        <v>RXN-SERTRS_c_FWD-rt1878</v>
      </c>
      <c r="C536" s="1"/>
      <c r="D536" s="1">
        <f>_xlfn.NUMBERVALUE(_xlfn.TEXTAFTER(Table7[[#This Row],[raw]]," ",-1))</f>
        <v>30.551633779620499</v>
      </c>
      <c r="G536" t="s">
        <v>4300</v>
      </c>
      <c r="H536" t="s">
        <v>2778</v>
      </c>
      <c r="I536">
        <v>2.9679488299999998E-7</v>
      </c>
      <c r="J536">
        <f>_xlfn.XLOOKUP(Table2[[#This Row],[rxn]],Table7[rxn],Table7[flux],0)</f>
        <v>1.105987637E-6</v>
      </c>
      <c r="K536">
        <f>Table2[[#This Row],[flux]]-Table2[[#This Row],[flux in mfs]]</f>
        <v>-8.0919275399999999E-7</v>
      </c>
      <c r="L536" t="b">
        <f>_xlfn.TEXTAFTER(Table2[[#This Row],[rxn]],"-",-1)="SPONT"</f>
        <v>0</v>
      </c>
      <c r="M536" t="str">
        <f>_xlfn.TEXTAFTER(Table2[[#This Row],[rxn]],"-",-1)</f>
        <v>rt1632</v>
      </c>
      <c r="N536">
        <f>_xlfn.XLOOKUP("'PRO-"&amp;Table2[[#This Row],[enz]]&amp;"'",'[1]Sheet2 (2)'!$A:$A,'[1]Sheet2 (2)'!$B:$B,"")</f>
        <v>1</v>
      </c>
    </row>
    <row r="537" spans="1:14" ht="17" x14ac:dyDescent="0.25">
      <c r="A537" s="1" t="s">
        <v>537</v>
      </c>
      <c r="B537" s="1" t="str">
        <f>_xlfn.TEXTBEFORE(Table7[[#This Row],[raw]]," ")</f>
        <v>RXN-SHCHD2_c_FWD-rt5201</v>
      </c>
      <c r="C537" s="1"/>
      <c r="D537" s="1">
        <f>_xlfn.NUMBERVALUE(_xlfn.TEXTAFTER(Table7[[#This Row],[raw]]," ",-1))</f>
        <v>5.0487795099999998E-7</v>
      </c>
      <c r="G537" t="s">
        <v>4616</v>
      </c>
      <c r="H537" t="s">
        <v>2778</v>
      </c>
      <c r="I537">
        <v>2.8424824600000001E-7</v>
      </c>
      <c r="J537">
        <f>_xlfn.XLOOKUP(Table2[[#This Row],[rxn]],Table7[rxn],Table7[flux],0)</f>
        <v>1.0897472529999999E-6</v>
      </c>
      <c r="K537">
        <f>Table2[[#This Row],[flux]]-Table2[[#This Row],[flux in mfs]]</f>
        <v>-8.0549900699999985E-7</v>
      </c>
      <c r="L537" t="b">
        <f>_xlfn.TEXTAFTER(Table2[[#This Row],[rxn]],"-",-1)="SPONT"</f>
        <v>0</v>
      </c>
      <c r="M537" t="str">
        <f>_xlfn.TEXTAFTER(Table2[[#This Row],[rxn]],"-",-1)</f>
        <v>RPL38</v>
      </c>
      <c r="N537" t="str">
        <f>_xlfn.XLOOKUP("'PRO-"&amp;Table2[[#This Row],[enz]]&amp;"'",'[1]Sheet2 (2)'!$A:$A,'[1]Sheet2 (2)'!$B:$B,"")</f>
        <v/>
      </c>
    </row>
    <row r="538" spans="1:14" ht="17" x14ac:dyDescent="0.25">
      <c r="A538" s="1" t="s">
        <v>538</v>
      </c>
      <c r="B538" s="1" t="str">
        <f>_xlfn.TEXTBEFORE(Table7[[#This Row],[raw]]," ")</f>
        <v>RXN-SHCHF_c_FWD-rt5201</v>
      </c>
      <c r="C538" s="1"/>
      <c r="D538" s="1">
        <f>_xlfn.NUMBERVALUE(_xlfn.TEXTAFTER(Table7[[#This Row],[raw]]," ",-1))</f>
        <v>5.0487795099999998E-7</v>
      </c>
      <c r="G538" t="s">
        <v>4526</v>
      </c>
      <c r="H538" t="s">
        <v>2778</v>
      </c>
      <c r="I538">
        <v>2.9185896850000001E-6</v>
      </c>
      <c r="J538">
        <f>_xlfn.XLOOKUP(Table2[[#This Row],[rxn]],Table7[rxn],Table7[flux],0)</f>
        <v>3.719806125E-6</v>
      </c>
      <c r="K538">
        <f>Table2[[#This Row],[flux]]-Table2[[#This Row],[flux in mfs]]</f>
        <v>-8.0121643999999997E-7</v>
      </c>
      <c r="L538" t="b">
        <f>_xlfn.TEXTAFTER(Table2[[#This Row],[rxn]],"-",-1)="SPONT"</f>
        <v>0</v>
      </c>
      <c r="M538" t="str">
        <f>_xlfn.TEXTAFTER(Table2[[#This Row],[rxn]],"-",-1)</f>
        <v>rt7311</v>
      </c>
      <c r="N538">
        <f>_xlfn.XLOOKUP("'PRO-"&amp;Table2[[#This Row],[enz]]&amp;"'",'[1]Sheet2 (2)'!$A:$A,'[1]Sheet2 (2)'!$B:$B,"")</f>
        <v>1</v>
      </c>
    </row>
    <row r="539" spans="1:14" ht="17" x14ac:dyDescent="0.25">
      <c r="A539" s="1" t="s">
        <v>539</v>
      </c>
      <c r="B539" s="1" t="str">
        <f>_xlfn.TEXTBEFORE(Table7[[#This Row],[raw]]," ")</f>
        <v>RXN-SHK3Di_c_FWD-rt5884</v>
      </c>
      <c r="C539" s="1"/>
      <c r="D539" s="1">
        <f>_xlfn.NUMBERVALUE(_xlfn.TEXTAFTER(Table7[[#This Row],[raw]]," ",-1))</f>
        <v>23.262724329771199</v>
      </c>
      <c r="G539" t="s">
        <v>4612</v>
      </c>
      <c r="H539" t="s">
        <v>2778</v>
      </c>
      <c r="I539">
        <v>2.8424824600000001E-7</v>
      </c>
      <c r="J539">
        <f>_xlfn.XLOOKUP(Table2[[#This Row],[rxn]],Table7[rxn],Table7[flux],0)</f>
        <v>1.0761770109999999E-6</v>
      </c>
      <c r="K539">
        <f>Table2[[#This Row],[flux]]-Table2[[#This Row],[flux in mfs]]</f>
        <v>-7.9192876499999983E-7</v>
      </c>
      <c r="L539" t="b">
        <f>_xlfn.TEXTAFTER(Table2[[#This Row],[rxn]],"-",-1)="SPONT"</f>
        <v>0</v>
      </c>
      <c r="M539" t="str">
        <f>_xlfn.TEXTAFTER(Table2[[#This Row],[rxn]],"-",-1)</f>
        <v>RPL34A</v>
      </c>
      <c r="N539" t="str">
        <f>_xlfn.XLOOKUP("'PRO-"&amp;Table2[[#This Row],[enz]]&amp;"'",'[1]Sheet2 (2)'!$A:$A,'[1]Sheet2 (2)'!$B:$B,"")</f>
        <v/>
      </c>
    </row>
    <row r="540" spans="1:14" ht="17" x14ac:dyDescent="0.25">
      <c r="A540" s="1" t="s">
        <v>540</v>
      </c>
      <c r="B540" s="1" t="str">
        <f>_xlfn.TEXTBEFORE(Table7[[#This Row],[raw]]," ")</f>
        <v>RXN-SHKK_c_FWD-rt5884</v>
      </c>
      <c r="C540" s="1"/>
      <c r="D540" s="1">
        <f>_xlfn.NUMBERVALUE(_xlfn.TEXTAFTER(Table7[[#This Row],[raw]]," ",-1))</f>
        <v>23.262724329771199</v>
      </c>
      <c r="G540" t="s">
        <v>4302</v>
      </c>
      <c r="H540" t="s">
        <v>2778</v>
      </c>
      <c r="I540">
        <v>5.3342251299999998E-7</v>
      </c>
      <c r="J540">
        <f>_xlfn.XLOOKUP(Table2[[#This Row],[rxn]],Table7[rxn],Table7[flux],0)</f>
        <v>1.3192502609999999E-6</v>
      </c>
      <c r="K540">
        <f>Table2[[#This Row],[flux]]-Table2[[#This Row],[flux in mfs]]</f>
        <v>-7.8582774799999992E-7</v>
      </c>
      <c r="L540" t="b">
        <f>_xlfn.TEXTAFTER(Table2[[#This Row],[rxn]],"-",-1)="SPONT"</f>
        <v>0</v>
      </c>
      <c r="M540" t="str">
        <f>_xlfn.TEXTAFTER(Table2[[#This Row],[rxn]],"-",-1)</f>
        <v>rt1672</v>
      </c>
      <c r="N540">
        <f>_xlfn.XLOOKUP("'PRO-"&amp;Table2[[#This Row],[enz]]&amp;"'",'[1]Sheet2 (2)'!$A:$A,'[1]Sheet2 (2)'!$B:$B,"")</f>
        <v>5</v>
      </c>
    </row>
    <row r="541" spans="1:14" ht="17" x14ac:dyDescent="0.25">
      <c r="A541" s="1" t="s">
        <v>541</v>
      </c>
      <c r="B541" s="1" t="str">
        <f>_xlfn.TEXTBEFORE(Table7[[#This Row],[raw]]," ")</f>
        <v>RXN-SO3R_c_FWD-rt20063076</v>
      </c>
      <c r="C541" s="1"/>
      <c r="D541" s="1">
        <f>_xlfn.NUMBERVALUE(_xlfn.TEXTAFTER(Table7[[#This Row],[raw]]," ",-1))</f>
        <v>9.2245716154601194</v>
      </c>
      <c r="G541" t="s">
        <v>4587</v>
      </c>
      <c r="H541" t="s">
        <v>2778</v>
      </c>
      <c r="I541">
        <v>2.8424824600000001E-7</v>
      </c>
      <c r="J541">
        <f>_xlfn.XLOOKUP(Table2[[#This Row],[rxn]],Table7[rxn],Table7[flux],0)</f>
        <v>1.061518816E-6</v>
      </c>
      <c r="K541">
        <f>Table2[[#This Row],[flux]]-Table2[[#This Row],[flux in mfs]]</f>
        <v>-7.7727056999999992E-7</v>
      </c>
      <c r="L541" t="b">
        <f>_xlfn.TEXTAFTER(Table2[[#This Row],[rxn]],"-",-1)="SPONT"</f>
        <v>0</v>
      </c>
      <c r="M541" t="str">
        <f>_xlfn.TEXTAFTER(Table2[[#This Row],[rxn]],"-",-1)</f>
        <v>RPL10</v>
      </c>
      <c r="N541" t="str">
        <f>_xlfn.XLOOKUP("'PRO-"&amp;Table2[[#This Row],[enz]]&amp;"'",'[1]Sheet2 (2)'!$A:$A,'[1]Sheet2 (2)'!$B:$B,"")</f>
        <v/>
      </c>
    </row>
    <row r="542" spans="1:14" ht="17" x14ac:dyDescent="0.25">
      <c r="A542" s="1" t="s">
        <v>542</v>
      </c>
      <c r="B542" s="1" t="str">
        <f>_xlfn.TEXTBEFORE(Table7[[#This Row],[raw]]," ")</f>
        <v>RXN-SO4t_c_e_FWD-rt7368</v>
      </c>
      <c r="C542" s="1"/>
      <c r="D542" s="1">
        <f>_xlfn.NUMBERVALUE(_xlfn.TEXTAFTER(Table7[[#This Row],[raw]]," ",-1))</f>
        <v>12.6942477133552</v>
      </c>
      <c r="G542" t="s">
        <v>4649</v>
      </c>
      <c r="H542" t="s">
        <v>2778</v>
      </c>
      <c r="I542">
        <v>2.8424824600000001E-7</v>
      </c>
      <c r="J542">
        <f>_xlfn.XLOOKUP(Table2[[#This Row],[rxn]],Table7[rxn],Table7[flux],0)</f>
        <v>1.007158445E-6</v>
      </c>
      <c r="K542">
        <f>Table2[[#This Row],[flux]]-Table2[[#This Row],[flux in mfs]]</f>
        <v>-7.2291019899999993E-7</v>
      </c>
      <c r="L542" t="b">
        <f>_xlfn.TEXTAFTER(Table2[[#This Row],[rxn]],"-",-1)="SPONT"</f>
        <v>0</v>
      </c>
      <c r="M542" t="str">
        <f>_xlfn.TEXTAFTER(Table2[[#This Row],[rxn]],"-",-1)</f>
        <v>RPS26A</v>
      </c>
      <c r="N542" t="str">
        <f>_xlfn.XLOOKUP("'PRO-"&amp;Table2[[#This Row],[enz]]&amp;"'",'[1]Sheet2 (2)'!$A:$A,'[1]Sheet2 (2)'!$B:$B,"")</f>
        <v/>
      </c>
    </row>
    <row r="543" spans="1:14" ht="17" x14ac:dyDescent="0.25">
      <c r="A543" s="1" t="s">
        <v>543</v>
      </c>
      <c r="B543" s="1" t="str">
        <f>_xlfn.TEXTBEFORE(Table7[[#This Row],[raw]]," ")</f>
        <v>RXN-SPMS_c_FWD-rt8465</v>
      </c>
      <c r="C543" s="1"/>
      <c r="D543" s="1">
        <f>_xlfn.NUMBERVALUE(_xlfn.TEXTAFTER(Table7[[#This Row],[raw]]," ",-1))</f>
        <v>1.1112543481148001E-2</v>
      </c>
      <c r="G543" t="s">
        <v>4383</v>
      </c>
      <c r="H543" t="s">
        <v>2778</v>
      </c>
      <c r="I543">
        <v>2.2114959799999999E-7</v>
      </c>
      <c r="J543">
        <f>_xlfn.XLOOKUP(Table2[[#This Row],[rxn]],Table7[rxn],Table7[flux],0)</f>
        <v>9.3012540100000002E-7</v>
      </c>
      <c r="K543">
        <f>Table2[[#This Row],[flux]]-Table2[[#This Row],[flux in mfs]]</f>
        <v>-7.0897580300000001E-7</v>
      </c>
      <c r="L543" t="b">
        <f>_xlfn.TEXTAFTER(Table2[[#This Row],[rxn]],"-",-1)="SPONT"</f>
        <v>0</v>
      </c>
      <c r="M543" t="str">
        <f>_xlfn.TEXTAFTER(Table2[[#This Row],[rxn]],"-",-1)</f>
        <v>rt3590</v>
      </c>
      <c r="N543">
        <f>_xlfn.XLOOKUP("'PRO-"&amp;Table2[[#This Row],[enz]]&amp;"'",'[1]Sheet2 (2)'!$A:$A,'[1]Sheet2 (2)'!$B:$B,"")</f>
        <v>1</v>
      </c>
    </row>
    <row r="544" spans="1:14" ht="17" x14ac:dyDescent="0.25">
      <c r="A544" s="1" t="s">
        <v>544</v>
      </c>
      <c r="B544" s="1" t="str">
        <f>_xlfn.TEXTBEFORE(Table7[[#This Row],[raw]]," ")</f>
        <v>RXN-SQLEy_r_FWD-rt5361</v>
      </c>
      <c r="C544" s="1"/>
      <c r="D544" s="1">
        <f>_xlfn.NUMBERVALUE(_xlfn.TEXTAFTER(Table7[[#This Row],[raw]]," ",-1))</f>
        <v>11.3983196523653</v>
      </c>
      <c r="G544" t="s">
        <v>4261</v>
      </c>
      <c r="H544" t="s">
        <v>2778</v>
      </c>
      <c r="I544">
        <v>1.25298039E-7</v>
      </c>
      <c r="J544">
        <f>_xlfn.XLOOKUP(Table2[[#This Row],[rxn]],Table7[rxn],Table7[flux],0)</f>
        <v>8.12714079E-7</v>
      </c>
      <c r="K544">
        <f>Table2[[#This Row],[flux]]-Table2[[#This Row],[flux in mfs]]</f>
        <v>-6.8741604000000003E-7</v>
      </c>
      <c r="L544" t="b">
        <f>_xlfn.TEXTAFTER(Table2[[#This Row],[rxn]],"-",-1)="SPONT"</f>
        <v>0</v>
      </c>
      <c r="M544" t="str">
        <f>_xlfn.TEXTAFTER(Table2[[#This Row],[rxn]],"-",-1)</f>
        <v>rt0830</v>
      </c>
      <c r="N544">
        <f>_xlfn.XLOOKUP("'PRO-"&amp;Table2[[#This Row],[enz]]&amp;"'",'[1]Sheet2 (2)'!$A:$A,'[1]Sheet2 (2)'!$B:$B,"")</f>
        <v>1</v>
      </c>
    </row>
    <row r="545" spans="1:14" ht="17" x14ac:dyDescent="0.25">
      <c r="A545" s="1" t="s">
        <v>545</v>
      </c>
      <c r="B545" s="1" t="str">
        <f>_xlfn.TEXTBEFORE(Table7[[#This Row],[raw]]," ")</f>
        <v>RXN-SQLS_c_FWD-rt8223</v>
      </c>
      <c r="C545" s="1"/>
      <c r="D545" s="1">
        <f>_xlfn.NUMBERVALUE(_xlfn.TEXTAFTER(Table7[[#This Row],[raw]]," ",-1))</f>
        <v>11.3983196523653</v>
      </c>
      <c r="G545" t="s">
        <v>4569</v>
      </c>
      <c r="H545" t="s">
        <v>2778</v>
      </c>
      <c r="I545">
        <v>1.17311618E-7</v>
      </c>
      <c r="J545">
        <f>_xlfn.XLOOKUP(Table2[[#This Row],[rxn]],Table7[rxn],Table7[flux],0)</f>
        <v>7.6741771600000005E-7</v>
      </c>
      <c r="K545">
        <f>Table2[[#This Row],[flux]]-Table2[[#This Row],[flux in mfs]]</f>
        <v>-6.5010609800000002E-7</v>
      </c>
      <c r="L545" t="b">
        <f>_xlfn.TEXTAFTER(Table2[[#This Row],[rxn]],"-",-1)="SPONT"</f>
        <v>0</v>
      </c>
      <c r="M545" t="str">
        <f>_xlfn.TEXTAFTER(Table2[[#This Row],[rxn]],"-",-1)</f>
        <v>rt8465</v>
      </c>
      <c r="N545">
        <f>_xlfn.XLOOKUP("'PRO-"&amp;Table2[[#This Row],[enz]]&amp;"'",'[1]Sheet2 (2)'!$A:$A,'[1]Sheet2 (2)'!$B:$B,"")</f>
        <v>1</v>
      </c>
    </row>
    <row r="546" spans="1:14" ht="17" x14ac:dyDescent="0.25">
      <c r="A546" s="1" t="s">
        <v>546</v>
      </c>
      <c r="B546" s="1" t="str">
        <f>_xlfn.TEXTBEFORE(Table7[[#This Row],[raw]]," ")</f>
        <v>RXN-SQLt_c_r_FWD-SPONT</v>
      </c>
      <c r="C546" s="1"/>
      <c r="D546" s="1">
        <f>_xlfn.NUMBERVALUE(_xlfn.TEXTAFTER(Table7[[#This Row],[raw]]," ",-1))</f>
        <v>11.3983196523653</v>
      </c>
      <c r="G546" t="s">
        <v>4301</v>
      </c>
      <c r="H546" t="s">
        <v>2778</v>
      </c>
      <c r="I546">
        <v>1.2893899999999999E-10</v>
      </c>
      <c r="J546">
        <f>_xlfn.XLOOKUP(Table2[[#This Row],[rxn]],Table7[rxn],Table7[flux],0)</f>
        <v>6.3173281799999996E-7</v>
      </c>
      <c r="K546">
        <f>Table2[[#This Row],[flux]]-Table2[[#This Row],[flux in mfs]]</f>
        <v>-6.3160387900000001E-7</v>
      </c>
      <c r="L546" t="b">
        <f>_xlfn.TEXTAFTER(Table2[[#This Row],[rxn]],"-",-1)="SPONT"</f>
        <v>0</v>
      </c>
      <c r="M546" t="str">
        <f>_xlfn.TEXTAFTER(Table2[[#This Row],[rxn]],"-",-1)</f>
        <v>rt1639</v>
      </c>
      <c r="N546">
        <f>_xlfn.XLOOKUP("'PRO-"&amp;Table2[[#This Row],[enz]]&amp;"'",'[1]Sheet2 (2)'!$A:$A,'[1]Sheet2 (2)'!$B:$B,"")</f>
        <v>1</v>
      </c>
    </row>
    <row r="547" spans="1:14" ht="17" x14ac:dyDescent="0.25">
      <c r="A547" s="1" t="s">
        <v>547</v>
      </c>
      <c r="B547" s="1" t="str">
        <f>_xlfn.TEXTBEFORE(Table7[[#This Row],[raw]]," ")</f>
        <v>RXN-SSQ23EPXt_c_r_FWD-SPONT</v>
      </c>
      <c r="C547" s="1"/>
      <c r="D547" s="1">
        <f>_xlfn.NUMBERVALUE(_xlfn.TEXTAFTER(Table7[[#This Row],[raw]]," ",-1))</f>
        <v>11.3983196523653</v>
      </c>
      <c r="G547" t="s">
        <v>4537</v>
      </c>
      <c r="H547" t="s">
        <v>2778</v>
      </c>
      <c r="I547">
        <v>1.9875078419999999E-6</v>
      </c>
      <c r="J547">
        <f>_xlfn.XLOOKUP(Table2[[#This Row],[rxn]],Table7[rxn],Table7[flux],0)</f>
        <v>2.5664982830000001E-6</v>
      </c>
      <c r="K547">
        <f>Table2[[#This Row],[flux]]-Table2[[#This Row],[flux in mfs]]</f>
        <v>-5.7899044100000025E-7</v>
      </c>
      <c r="L547" t="b">
        <f>_xlfn.TEXTAFTER(Table2[[#This Row],[rxn]],"-",-1)="SPONT"</f>
        <v>0</v>
      </c>
      <c r="M547" t="str">
        <f>_xlfn.TEXTAFTER(Table2[[#This Row],[rxn]],"-",-1)</f>
        <v>rt7511</v>
      </c>
      <c r="N547">
        <f>_xlfn.XLOOKUP("'PRO-"&amp;Table2[[#This Row],[enz]]&amp;"'",'[1]Sheet2 (2)'!$A:$A,'[1]Sheet2 (2)'!$B:$B,"")</f>
        <v>1</v>
      </c>
    </row>
    <row r="548" spans="1:14" ht="17" x14ac:dyDescent="0.25">
      <c r="A548" s="1" t="s">
        <v>548</v>
      </c>
      <c r="B548" s="1" t="str">
        <f>_xlfn.TEXTBEFORE(Table7[[#This Row],[raw]]," ")</f>
        <v>RXN-STCOAt_c_l_FWD-SPONT</v>
      </c>
      <c r="C548" s="1"/>
      <c r="D548" s="1">
        <f>_xlfn.NUMBERVALUE(_xlfn.TEXTAFTER(Table7[[#This Row],[raw]]," ",-1))</f>
        <v>1.7610327546850001E-3</v>
      </c>
      <c r="G548" t="s">
        <v>4335</v>
      </c>
      <c r="H548" t="s">
        <v>2778</v>
      </c>
      <c r="I548">
        <v>2.2114959799999999E-7</v>
      </c>
      <c r="J548">
        <f>_xlfn.XLOOKUP(Table2[[#This Row],[rxn]],Table7[rxn],Table7[flux],0)</f>
        <v>7.9771031000000003E-7</v>
      </c>
      <c r="K548">
        <f>Table2[[#This Row],[flux]]-Table2[[#This Row],[flux in mfs]]</f>
        <v>-5.7656071200000001E-7</v>
      </c>
      <c r="L548" t="b">
        <f>_xlfn.TEXTAFTER(Table2[[#This Row],[rxn]],"-",-1)="SPONT"</f>
        <v>0</v>
      </c>
      <c r="M548" t="str">
        <f>_xlfn.TEXTAFTER(Table2[[#This Row],[rxn]],"-",-1)</f>
        <v>rt2306</v>
      </c>
      <c r="N548">
        <f>_xlfn.XLOOKUP("'PRO-"&amp;Table2[[#This Row],[enz]]&amp;"'",'[1]Sheet2 (2)'!$A:$A,'[1]Sheet2 (2)'!$B:$B,"")</f>
        <v>1</v>
      </c>
    </row>
    <row r="549" spans="1:14" ht="17" x14ac:dyDescent="0.25">
      <c r="A549" s="1" t="s">
        <v>549</v>
      </c>
      <c r="B549" s="1" t="str">
        <f>_xlfn.TEXTBEFORE(Table7[[#This Row],[raw]]," ")</f>
        <v>RXN-STCOAt_c_rm_FWD-SPONT</v>
      </c>
      <c r="C549" s="1"/>
      <c r="D549" s="1">
        <f>_xlfn.NUMBERVALUE(_xlfn.TEXTAFTER(Table7[[#This Row],[raw]]," ",-1))</f>
        <v>22.307341498200699</v>
      </c>
      <c r="G549" t="s">
        <v>4680</v>
      </c>
      <c r="H549" t="s">
        <v>2778</v>
      </c>
      <c r="I549">
        <v>5.7844899999999999E-10</v>
      </c>
      <c r="J549">
        <f>_xlfn.XLOOKUP(Table2[[#This Row],[rxn]],Table7[rxn],Table7[flux],0)</f>
        <v>5.6169302699999996E-7</v>
      </c>
      <c r="K549">
        <f>Table2[[#This Row],[flux]]-Table2[[#This Row],[flux in mfs]]</f>
        <v>-5.6111457799999996E-7</v>
      </c>
      <c r="L549" t="b">
        <f>_xlfn.TEXTAFTER(Table2[[#This Row],[rxn]],"-",-1)="SPONT"</f>
        <v>0</v>
      </c>
      <c r="M549" t="str">
        <f>_xlfn.TEXTAFTER(Table2[[#This Row],[rxn]],"-",-1)</f>
        <v>MRPL11</v>
      </c>
      <c r="N549" t="str">
        <f>_xlfn.XLOOKUP("'PRO-"&amp;Table2[[#This Row],[enz]]&amp;"'",'[1]Sheet2 (2)'!$A:$A,'[1]Sheet2 (2)'!$B:$B,"")</f>
        <v/>
      </c>
    </row>
    <row r="550" spans="1:14" ht="17" x14ac:dyDescent="0.25">
      <c r="A550" s="1" t="s">
        <v>550</v>
      </c>
      <c r="B550" s="1" t="str">
        <f>_xlfn.TEXTBEFORE(Table7[[#This Row],[raw]]," ")</f>
        <v>RXN-SUCDq9_m_FWD-SDH1234</v>
      </c>
      <c r="C550" s="1"/>
      <c r="D550" s="1">
        <f>_xlfn.NUMBERVALUE(_xlfn.TEXTAFTER(Table7[[#This Row],[raw]]," ",-1))</f>
        <v>154.377234774931</v>
      </c>
      <c r="G550" t="s">
        <v>4484</v>
      </c>
      <c r="H550" t="s">
        <v>2778</v>
      </c>
      <c r="I550">
        <v>2.9679488299999998E-7</v>
      </c>
      <c r="J550">
        <f>_xlfn.XLOOKUP(Table2[[#This Row],[rxn]],Table7[rxn],Table7[flux],0)</f>
        <v>8.5275318300000001E-7</v>
      </c>
      <c r="K550">
        <f>Table2[[#This Row],[flux]]-Table2[[#This Row],[flux in mfs]]</f>
        <v>-5.5595829999999998E-7</v>
      </c>
      <c r="L550" t="b">
        <f>_xlfn.TEXTAFTER(Table2[[#This Row],[rxn]],"-",-1)="SPONT"</f>
        <v>0</v>
      </c>
      <c r="M550" t="str">
        <f>_xlfn.TEXTAFTER(Table2[[#This Row],[rxn]],"-",-1)</f>
        <v>rt6131</v>
      </c>
      <c r="N550">
        <f>_xlfn.XLOOKUP("'PRO-"&amp;Table2[[#This Row],[enz]]&amp;"'",'[1]Sheet2 (2)'!$A:$A,'[1]Sheet2 (2)'!$B:$B,"")</f>
        <v>1</v>
      </c>
    </row>
    <row r="551" spans="1:14" ht="17" x14ac:dyDescent="0.25">
      <c r="A551" s="1" t="s">
        <v>551</v>
      </c>
      <c r="B551" s="1" t="str">
        <f>_xlfn.TEXTBEFORE(Table7[[#This Row],[raw]]," ")</f>
        <v>RXN-SUCFUMt_c_m_FWD-rt4237</v>
      </c>
      <c r="C551" s="1"/>
      <c r="D551" s="1">
        <f>_xlfn.NUMBERVALUE(_xlfn.TEXTAFTER(Table7[[#This Row],[raw]]," ",-1))</f>
        <v>13.9653685216764</v>
      </c>
      <c r="G551" t="s">
        <v>4355</v>
      </c>
      <c r="H551" t="s">
        <v>2778</v>
      </c>
      <c r="I551">
        <v>1.155646385E-6</v>
      </c>
      <c r="J551">
        <f>_xlfn.XLOOKUP(Table2[[#This Row],[rxn]],Table7[rxn],Table7[flux],0)</f>
        <v>1.7108571529999999E-6</v>
      </c>
      <c r="K551">
        <f>Table2[[#This Row],[flux]]-Table2[[#This Row],[flux in mfs]]</f>
        <v>-5.5521076799999988E-7</v>
      </c>
      <c r="L551" t="b">
        <f>_xlfn.TEXTAFTER(Table2[[#This Row],[rxn]],"-",-1)="SPONT"</f>
        <v>0</v>
      </c>
      <c r="M551" t="str">
        <f>_xlfn.TEXTAFTER(Table2[[#This Row],[rxn]],"-",-1)</f>
        <v>rt2963</v>
      </c>
      <c r="N551">
        <f>_xlfn.XLOOKUP("'PRO-"&amp;Table2[[#This Row],[enz]]&amp;"'",'[1]Sheet2 (2)'!$A:$A,'[1]Sheet2 (2)'!$B:$B,"")</f>
        <v>2</v>
      </c>
    </row>
    <row r="552" spans="1:14" ht="17" x14ac:dyDescent="0.25">
      <c r="A552" s="1" t="s">
        <v>552</v>
      </c>
      <c r="B552" s="1" t="str">
        <f>_xlfn.TEXTBEFORE(Table7[[#This Row],[raw]]," ")</f>
        <v>RXN-SUCOAS_m_FWD-LSC12</v>
      </c>
      <c r="C552" s="1"/>
      <c r="D552" s="1">
        <f>_xlfn.NUMBERVALUE(_xlfn.TEXTAFTER(Table7[[#This Row],[raw]]," ",-1))</f>
        <v>140.411866253255</v>
      </c>
      <c r="G552" t="s">
        <v>4595</v>
      </c>
      <c r="H552" t="s">
        <v>2778</v>
      </c>
      <c r="I552">
        <v>2.8424824600000001E-7</v>
      </c>
      <c r="J552">
        <f>_xlfn.XLOOKUP(Table2[[#This Row],[rxn]],Table7[rxn],Table7[flux],0)</f>
        <v>8.2062660099999996E-7</v>
      </c>
      <c r="K552">
        <f>Table2[[#This Row],[flux]]-Table2[[#This Row],[flux in mfs]]</f>
        <v>-5.36378355E-7</v>
      </c>
      <c r="L552" t="b">
        <f>_xlfn.TEXTAFTER(Table2[[#This Row],[rxn]],"-",-1)="SPONT"</f>
        <v>0</v>
      </c>
      <c r="M552" t="str">
        <f>_xlfn.TEXTAFTER(Table2[[#This Row],[rxn]],"-",-1)</f>
        <v>RPL18A</v>
      </c>
      <c r="N552" t="str">
        <f>_xlfn.XLOOKUP("'PRO-"&amp;Table2[[#This Row],[enz]]&amp;"'",'[1]Sheet2 (2)'!$A:$A,'[1]Sheet2 (2)'!$B:$B,"")</f>
        <v/>
      </c>
    </row>
    <row r="553" spans="1:14" ht="17" x14ac:dyDescent="0.25">
      <c r="A553" s="1" t="s">
        <v>553</v>
      </c>
      <c r="B553" s="1" t="str">
        <f>_xlfn.TEXTBEFORE(Table7[[#This Row],[raw]]," ")</f>
        <v>RXN-TAGt_c_rm_REV-SPONT</v>
      </c>
      <c r="C553" s="1"/>
      <c r="D553" s="1">
        <f>_xlfn.NUMBERVALUE(_xlfn.TEXTAFTER(Table7[[#This Row],[raw]]," ",-1))</f>
        <v>1.4052989931872799</v>
      </c>
      <c r="G553" t="s">
        <v>4716</v>
      </c>
      <c r="H553" t="s">
        <v>2778</v>
      </c>
      <c r="I553">
        <v>5.7844899999999999E-10</v>
      </c>
      <c r="J553">
        <f>_xlfn.XLOOKUP(Table2[[#This Row],[rxn]],Table7[rxn],Table7[flux],0)</f>
        <v>5.3620170399999998E-7</v>
      </c>
      <c r="K553">
        <f>Table2[[#This Row],[flux]]-Table2[[#This Row],[flux in mfs]]</f>
        <v>-5.3562325499999998E-7</v>
      </c>
      <c r="L553" t="b">
        <f>_xlfn.TEXTAFTER(Table2[[#This Row],[rxn]],"-",-1)="SPONT"</f>
        <v>0</v>
      </c>
      <c r="M553" t="str">
        <f>_xlfn.TEXTAFTER(Table2[[#This Row],[rxn]],"-",-1)</f>
        <v>MRPS5</v>
      </c>
      <c r="N553" t="str">
        <f>_xlfn.XLOOKUP("'PRO-"&amp;Table2[[#This Row],[enz]]&amp;"'",'[1]Sheet2 (2)'!$A:$A,'[1]Sheet2 (2)'!$B:$B,"")</f>
        <v/>
      </c>
    </row>
    <row r="554" spans="1:14" ht="17" x14ac:dyDescent="0.25">
      <c r="A554" s="1" t="s">
        <v>554</v>
      </c>
      <c r="B554" s="1" t="str">
        <f>_xlfn.TEXTBEFORE(Table7[[#This Row],[raw]]," ")</f>
        <v>RXN-TALA_c_REV-rt1805</v>
      </c>
      <c r="C554" s="1"/>
      <c r="D554" s="1">
        <f>_xlfn.NUMBERVALUE(_xlfn.TEXTAFTER(Table7[[#This Row],[raw]]," ",-1))</f>
        <v>5.3327713754349801</v>
      </c>
      <c r="G554" t="s">
        <v>4258</v>
      </c>
      <c r="H554" t="s">
        <v>2778</v>
      </c>
      <c r="I554">
        <v>1.2853480000000001E-9</v>
      </c>
      <c r="J554">
        <f>_xlfn.XLOOKUP(Table2[[#This Row],[rxn]],Table7[rxn],Table7[flux],0)</f>
        <v>5.3101689999999998E-7</v>
      </c>
      <c r="K554">
        <f>Table2[[#This Row],[flux]]-Table2[[#This Row],[flux in mfs]]</f>
        <v>-5.2973155199999998E-7</v>
      </c>
      <c r="L554" t="b">
        <f>_xlfn.TEXTAFTER(Table2[[#This Row],[rxn]],"-",-1)="SPONT"</f>
        <v>0</v>
      </c>
      <c r="M554" t="str">
        <f>_xlfn.TEXTAFTER(Table2[[#This Row],[rxn]],"-",-1)</f>
        <v>rt0797</v>
      </c>
      <c r="N554">
        <f>_xlfn.XLOOKUP("'PRO-"&amp;Table2[[#This Row],[enz]]&amp;"'",'[1]Sheet2 (2)'!$A:$A,'[1]Sheet2 (2)'!$B:$B,"")</f>
        <v>4</v>
      </c>
    </row>
    <row r="555" spans="1:14" ht="17" x14ac:dyDescent="0.25">
      <c r="A555" s="1" t="s">
        <v>555</v>
      </c>
      <c r="B555" s="1" t="str">
        <f>_xlfn.TEXTBEFORE(Table7[[#This Row],[raw]]," ")</f>
        <v>RXN-THMtps_e_FWD-UNKNOWN</v>
      </c>
      <c r="C555" s="1"/>
      <c r="D555" s="1">
        <f>_xlfn.NUMBERVALUE(_xlfn.TEXTAFTER(Table7[[#This Row],[raw]]," ",-1))</f>
        <v>1.1117530823634999E-2</v>
      </c>
      <c r="G555" t="s">
        <v>4633</v>
      </c>
      <c r="H555" t="s">
        <v>2778</v>
      </c>
      <c r="I555">
        <v>2.8424824600000001E-7</v>
      </c>
      <c r="J555">
        <f>_xlfn.XLOOKUP(Table2[[#This Row],[rxn]],Table7[rxn],Table7[flux],0)</f>
        <v>8.1156910000000002E-7</v>
      </c>
      <c r="K555">
        <f>Table2[[#This Row],[flux]]-Table2[[#This Row],[flux in mfs]]</f>
        <v>-5.2732085400000007E-7</v>
      </c>
      <c r="L555" t="b">
        <f>_xlfn.TEXTAFTER(Table2[[#This Row],[rxn]],"-",-1)="SPONT"</f>
        <v>0</v>
      </c>
      <c r="M555" t="str">
        <f>_xlfn.TEXTAFTER(Table2[[#This Row],[rxn]],"-",-1)</f>
        <v>RPS11A</v>
      </c>
      <c r="N555" t="str">
        <f>_xlfn.XLOOKUP("'PRO-"&amp;Table2[[#This Row],[enz]]&amp;"'",'[1]Sheet2 (2)'!$A:$A,'[1]Sheet2 (2)'!$B:$B,"")</f>
        <v/>
      </c>
    </row>
    <row r="556" spans="1:14" ht="17" x14ac:dyDescent="0.25">
      <c r="A556" s="1" t="s">
        <v>556</v>
      </c>
      <c r="B556" s="1" t="str">
        <f>_xlfn.TEXTBEFORE(Table7[[#This Row],[raw]]," ")</f>
        <v>RXN-THRD_L_m_FWD-rt0848_m</v>
      </c>
      <c r="C556" s="1"/>
      <c r="D556" s="1">
        <f>_xlfn.NUMBERVALUE(_xlfn.TEXTAFTER(Table7[[#This Row],[raw]]," ",-1))</f>
        <v>8.3833104644171197</v>
      </c>
      <c r="G556" t="s">
        <v>4360</v>
      </c>
      <c r="H556" t="s">
        <v>2778</v>
      </c>
      <c r="I556">
        <v>6.0968294000000001E-8</v>
      </c>
      <c r="J556">
        <f>_xlfn.XLOOKUP(Table2[[#This Row],[rxn]],Table7[rxn],Table7[flux],0)</f>
        <v>5.8797136300000001E-7</v>
      </c>
      <c r="K556">
        <f>Table2[[#This Row],[flux]]-Table2[[#This Row],[flux in mfs]]</f>
        <v>-5.2700306900000001E-7</v>
      </c>
      <c r="L556" t="b">
        <f>_xlfn.TEXTAFTER(Table2[[#This Row],[rxn]],"-",-1)="SPONT"</f>
        <v>0</v>
      </c>
      <c r="M556" t="str">
        <f>_xlfn.TEXTAFTER(Table2[[#This Row],[rxn]],"-",-1)</f>
        <v>rt3157</v>
      </c>
      <c r="N556">
        <f>_xlfn.XLOOKUP("'PRO-"&amp;Table2[[#This Row],[enz]]&amp;"'",'[1]Sheet2 (2)'!$A:$A,'[1]Sheet2 (2)'!$B:$B,"")</f>
        <v>1</v>
      </c>
    </row>
    <row r="557" spans="1:14" ht="17" x14ac:dyDescent="0.25">
      <c r="A557" s="1" t="s">
        <v>557</v>
      </c>
      <c r="B557" s="1" t="str">
        <f>_xlfn.TEXTBEFORE(Table7[[#This Row],[raw]]," ")</f>
        <v>RXN-THRS_c_FWD-rt1374</v>
      </c>
      <c r="C557" s="1"/>
      <c r="D557" s="1">
        <f>_xlfn.NUMBERVALUE(_xlfn.TEXTAFTER(Table7[[#This Row],[raw]]," ",-1))</f>
        <v>27.563577234114799</v>
      </c>
      <c r="G557" t="s">
        <v>4459</v>
      </c>
      <c r="H557" t="s">
        <v>2778</v>
      </c>
      <c r="I557">
        <v>1.8087383539999999E-6</v>
      </c>
      <c r="J557">
        <f>_xlfn.XLOOKUP(Table2[[#This Row],[rxn]],Table7[rxn],Table7[flux],0)</f>
        <v>2.3045034229999999E-6</v>
      </c>
      <c r="K557">
        <f>Table2[[#This Row],[flux]]-Table2[[#This Row],[flux in mfs]]</f>
        <v>-4.95765069E-7</v>
      </c>
      <c r="L557" t="b">
        <f>_xlfn.TEXTAFTER(Table2[[#This Row],[rxn]],"-",-1)="SPONT"</f>
        <v>0</v>
      </c>
      <c r="M557" t="str">
        <f>_xlfn.TEXTAFTER(Table2[[#This Row],[rxn]],"-",-1)</f>
        <v>rt5403</v>
      </c>
      <c r="N557">
        <f>_xlfn.XLOOKUP("'PRO-"&amp;Table2[[#This Row],[enz]]&amp;"'",'[1]Sheet2 (2)'!$A:$A,'[1]Sheet2 (2)'!$B:$B,"")</f>
        <v>1</v>
      </c>
    </row>
    <row r="558" spans="1:14" ht="17" x14ac:dyDescent="0.25">
      <c r="A558" s="1" t="s">
        <v>558</v>
      </c>
      <c r="B558" s="1" t="str">
        <f>_xlfn.TEXTBEFORE(Table7[[#This Row],[raw]]," ")</f>
        <v>RXN-THRt_c_m_FWD-UNKNOWN</v>
      </c>
      <c r="C558" s="1"/>
      <c r="D558" s="1">
        <f>_xlfn.NUMBERVALUE(_xlfn.TEXTAFTER(Table7[[#This Row],[raw]]," ",-1))</f>
        <v>8.3833104644171197</v>
      </c>
      <c r="G558" t="s">
        <v>4685</v>
      </c>
      <c r="H558" t="s">
        <v>2778</v>
      </c>
      <c r="I558">
        <v>5.7844899999999999E-10</v>
      </c>
      <c r="J558">
        <f>_xlfn.XLOOKUP(Table2[[#This Row],[rxn]],Table7[rxn],Table7[flux],0)</f>
        <v>4.9170760000000003E-7</v>
      </c>
      <c r="K558">
        <f>Table2[[#This Row],[flux]]-Table2[[#This Row],[flux in mfs]]</f>
        <v>-4.9112915100000002E-7</v>
      </c>
      <c r="L558" t="b">
        <f>_xlfn.TEXTAFTER(Table2[[#This Row],[rxn]],"-",-1)="SPONT"</f>
        <v>0</v>
      </c>
      <c r="M558" t="str">
        <f>_xlfn.TEXTAFTER(Table2[[#This Row],[rxn]],"-",-1)</f>
        <v>MRPL19</v>
      </c>
      <c r="N558" t="str">
        <f>_xlfn.XLOOKUP("'PRO-"&amp;Table2[[#This Row],[enz]]&amp;"'",'[1]Sheet2 (2)'!$A:$A,'[1]Sheet2 (2)'!$B:$B,"")</f>
        <v/>
      </c>
    </row>
    <row r="559" spans="1:14" ht="17" x14ac:dyDescent="0.25">
      <c r="A559" s="1" t="s">
        <v>559</v>
      </c>
      <c r="B559" s="1" t="str">
        <f>_xlfn.TEXTBEFORE(Table7[[#This Row],[raw]]," ")</f>
        <v>RXN-THRTRS_c_FWD-rt7480</v>
      </c>
      <c r="C559" s="1"/>
      <c r="D559" s="1">
        <f>_xlfn.NUMBERVALUE(_xlfn.TEXTAFTER(Table7[[#This Row],[raw]]," ",-1))</f>
        <v>19.180266769697699</v>
      </c>
      <c r="G559" t="s">
        <v>4289</v>
      </c>
      <c r="H559" t="s">
        <v>2778</v>
      </c>
      <c r="I559">
        <v>2.0923907359999999E-6</v>
      </c>
      <c r="J559">
        <f>_xlfn.XLOOKUP(Table2[[#This Row],[rxn]],Table7[rxn],Table7[flux],0)</f>
        <v>2.582614655E-6</v>
      </c>
      <c r="K559">
        <f>Table2[[#This Row],[flux]]-Table2[[#This Row],[flux in mfs]]</f>
        <v>-4.9022391900000003E-7</v>
      </c>
      <c r="L559" t="b">
        <f>_xlfn.TEXTAFTER(Table2[[#This Row],[rxn]],"-",-1)="SPONT"</f>
        <v>0</v>
      </c>
      <c r="M559" t="str">
        <f>_xlfn.TEXTAFTER(Table2[[#This Row],[rxn]],"-",-1)</f>
        <v>rt1457</v>
      </c>
      <c r="N559">
        <f>_xlfn.XLOOKUP("'PRO-"&amp;Table2[[#This Row],[enz]]&amp;"'",'[1]Sheet2 (2)'!$A:$A,'[1]Sheet2 (2)'!$B:$B,"")</f>
        <v>1</v>
      </c>
    </row>
    <row r="560" spans="1:14" ht="17" x14ac:dyDescent="0.25">
      <c r="A560" s="1" t="s">
        <v>560</v>
      </c>
      <c r="B560" s="1" t="str">
        <f>_xlfn.TEXTBEFORE(Table7[[#This Row],[raw]]," ")</f>
        <v>RXN-TKT1_c_REV-rt7263_c</v>
      </c>
      <c r="C560" s="1"/>
      <c r="D560" s="1">
        <f>_xlfn.NUMBERVALUE(_xlfn.TEXTAFTER(Table7[[#This Row],[raw]]," ",-1))</f>
        <v>5.3327713754349801</v>
      </c>
      <c r="G560" t="s">
        <v>4461</v>
      </c>
      <c r="H560" t="s">
        <v>2778</v>
      </c>
      <c r="I560">
        <v>2.2114959799999999E-7</v>
      </c>
      <c r="J560">
        <f>_xlfn.XLOOKUP(Table2[[#This Row],[rxn]],Table7[rxn],Table7[flux],0)</f>
        <v>7.0727564300000004E-7</v>
      </c>
      <c r="K560">
        <f>Table2[[#This Row],[flux]]-Table2[[#This Row],[flux in mfs]]</f>
        <v>-4.8612604500000003E-7</v>
      </c>
      <c r="L560" t="b">
        <f>_xlfn.TEXTAFTER(Table2[[#This Row],[rxn]],"-",-1)="SPONT"</f>
        <v>0</v>
      </c>
      <c r="M560" t="str">
        <f>_xlfn.TEXTAFTER(Table2[[#This Row],[rxn]],"-",-1)</f>
        <v>rt5474</v>
      </c>
      <c r="N560">
        <f>_xlfn.XLOOKUP("'PRO-"&amp;Table2[[#This Row],[enz]]&amp;"'",'[1]Sheet2 (2)'!$A:$A,'[1]Sheet2 (2)'!$B:$B,"")</f>
        <v>1</v>
      </c>
    </row>
    <row r="561" spans="1:14" ht="17" x14ac:dyDescent="0.25">
      <c r="A561" s="1" t="s">
        <v>561</v>
      </c>
      <c r="B561" s="1" t="str">
        <f>_xlfn.TEXTBEFORE(Table7[[#This Row],[raw]]," ")</f>
        <v>RXN-TKT2_c_REV-rt7263_c</v>
      </c>
      <c r="C561" s="1"/>
      <c r="D561" s="1">
        <f>_xlfn.NUMBERVALUE(_xlfn.TEXTAFTER(Table7[[#This Row],[raw]]," ",-1))</f>
        <v>28.595495705206101</v>
      </c>
      <c r="G561" t="s">
        <v>4621</v>
      </c>
      <c r="H561" t="s">
        <v>2778</v>
      </c>
      <c r="I561">
        <v>2.8424824600000001E-7</v>
      </c>
      <c r="J561">
        <f>_xlfn.XLOOKUP(Table2[[#This Row],[rxn]],Table7[rxn],Table7[flux],0)</f>
        <v>7.6000164399999996E-7</v>
      </c>
      <c r="K561">
        <f>Table2[[#This Row],[flux]]-Table2[[#This Row],[flux in mfs]]</f>
        <v>-4.7575339799999995E-7</v>
      </c>
      <c r="L561" t="b">
        <f>_xlfn.TEXTAFTER(Table2[[#This Row],[rxn]],"-",-1)="SPONT"</f>
        <v>0</v>
      </c>
      <c r="M561" t="str">
        <f>_xlfn.TEXTAFTER(Table2[[#This Row],[rxn]],"-",-1)</f>
        <v>RPL43A</v>
      </c>
      <c r="N561" t="str">
        <f>_xlfn.XLOOKUP("'PRO-"&amp;Table2[[#This Row],[enz]]&amp;"'",'[1]Sheet2 (2)'!$A:$A,'[1]Sheet2 (2)'!$B:$B,"")</f>
        <v/>
      </c>
    </row>
    <row r="562" spans="1:14" ht="17" x14ac:dyDescent="0.25">
      <c r="A562" s="1" t="s">
        <v>562</v>
      </c>
      <c r="B562" s="1" t="str">
        <f>_xlfn.TEXTBEFORE(Table7[[#This Row],[raw]]," ")</f>
        <v>RXN-TMDPK_c_FWD-rt8116</v>
      </c>
      <c r="C562" s="1"/>
      <c r="D562" s="1">
        <f>_xlfn.NUMBERVALUE(_xlfn.TEXTAFTER(Table7[[#This Row],[raw]]," ",-1))</f>
        <v>1.1117530823634999E-2</v>
      </c>
      <c r="G562" t="s">
        <v>4332</v>
      </c>
      <c r="H562" t="s">
        <v>2778</v>
      </c>
      <c r="I562">
        <v>2.2231103999999999E-8</v>
      </c>
      <c r="J562">
        <f>_xlfn.XLOOKUP(Table2[[#This Row],[rxn]],Table7[rxn],Table7[flux],0)</f>
        <v>4.8459222999999996E-7</v>
      </c>
      <c r="K562">
        <f>Table2[[#This Row],[flux]]-Table2[[#This Row],[flux in mfs]]</f>
        <v>-4.6236112599999997E-7</v>
      </c>
      <c r="L562" t="b">
        <f>_xlfn.TEXTAFTER(Table2[[#This Row],[rxn]],"-",-1)="SPONT"</f>
        <v>0</v>
      </c>
      <c r="M562" t="str">
        <f>_xlfn.TEXTAFTER(Table2[[#This Row],[rxn]],"-",-1)</f>
        <v>rt2267</v>
      </c>
      <c r="N562">
        <f>_xlfn.XLOOKUP("'PRO-"&amp;Table2[[#This Row],[enz]]&amp;"'",'[1]Sheet2 (2)'!$A:$A,'[1]Sheet2 (2)'!$B:$B,"")</f>
        <v>1</v>
      </c>
    </row>
    <row r="563" spans="1:14" ht="17" x14ac:dyDescent="0.25">
      <c r="A563" s="1" t="s">
        <v>563</v>
      </c>
      <c r="B563" s="1" t="str">
        <f>_xlfn.TEXTBEFORE(Table7[[#This Row],[raw]]," ")</f>
        <v>RXN-TMDS_c_FWD-rt2477</v>
      </c>
      <c r="C563" s="1"/>
      <c r="D563" s="1">
        <f>_xlfn.NUMBERVALUE(_xlfn.TEXTAFTER(Table7[[#This Row],[raw]]," ",-1))</f>
        <v>0.78843921561466501</v>
      </c>
      <c r="G563" t="s">
        <v>4283</v>
      </c>
      <c r="H563" t="s">
        <v>2778</v>
      </c>
      <c r="I563">
        <v>2.0907347170000002E-6</v>
      </c>
      <c r="J563">
        <f>_xlfn.XLOOKUP(Table2[[#This Row],[rxn]],Table7[rxn],Table7[flux],0)</f>
        <v>2.5460871310000001E-6</v>
      </c>
      <c r="K563">
        <f>Table2[[#This Row],[flux]]-Table2[[#This Row],[flux in mfs]]</f>
        <v>-4.5535241399999987E-7</v>
      </c>
      <c r="L563" t="b">
        <f>_xlfn.TEXTAFTER(Table2[[#This Row],[rxn]],"-",-1)="SPONT"</f>
        <v>0</v>
      </c>
      <c r="M563" t="str">
        <f>_xlfn.TEXTAFTER(Table2[[#This Row],[rxn]],"-",-1)</f>
        <v>rt1358</v>
      </c>
      <c r="N563">
        <f>_xlfn.XLOOKUP("'PRO-"&amp;Table2[[#This Row],[enz]]&amp;"'",'[1]Sheet2 (2)'!$A:$A,'[1]Sheet2 (2)'!$B:$B,"")</f>
        <v>1</v>
      </c>
    </row>
    <row r="564" spans="1:14" ht="17" x14ac:dyDescent="0.25">
      <c r="A564" s="1" t="s">
        <v>564</v>
      </c>
      <c r="B564" s="1" t="str">
        <f>_xlfn.TEXTBEFORE(Table7[[#This Row],[raw]]," ")</f>
        <v>RXN-TPI_c_FWD-rt0932</v>
      </c>
      <c r="C564" s="1"/>
      <c r="D564" s="1">
        <f>_xlfn.NUMBERVALUE(_xlfn.TEXTAFTER(Table7[[#This Row],[raw]]," ",-1))</f>
        <v>1116.10493106376</v>
      </c>
      <c r="G564" t="s">
        <v>4707</v>
      </c>
      <c r="H564" t="s">
        <v>2778</v>
      </c>
      <c r="I564">
        <v>5.7844899999999999E-10</v>
      </c>
      <c r="J564">
        <f>_xlfn.XLOOKUP(Table2[[#This Row],[rxn]],Table7[rxn],Table7[flux],0)</f>
        <v>4.5475440800000002E-7</v>
      </c>
      <c r="K564">
        <f>Table2[[#This Row],[flux]]-Table2[[#This Row],[flux in mfs]]</f>
        <v>-4.5417595900000001E-7</v>
      </c>
      <c r="L564" t="b">
        <f>_xlfn.TEXTAFTER(Table2[[#This Row],[rxn]],"-",-1)="SPONT"</f>
        <v>0</v>
      </c>
      <c r="M564" t="str">
        <f>_xlfn.TEXTAFTER(Table2[[#This Row],[rxn]],"-",-1)</f>
        <v>MRPL51</v>
      </c>
      <c r="N564" t="str">
        <f>_xlfn.XLOOKUP("'PRO-"&amp;Table2[[#This Row],[enz]]&amp;"'",'[1]Sheet2 (2)'!$A:$A,'[1]Sheet2 (2)'!$B:$B,"")</f>
        <v/>
      </c>
    </row>
    <row r="565" spans="1:14" ht="17" x14ac:dyDescent="0.25">
      <c r="A565" s="1" t="s">
        <v>565</v>
      </c>
      <c r="B565" s="1" t="str">
        <f>_xlfn.TEXTBEFORE(Table7[[#This Row],[raw]]," ")</f>
        <v>RXN-TRDR_c_FWD-rt1320</v>
      </c>
      <c r="C565" s="1"/>
      <c r="D565" s="1">
        <f>_xlfn.NUMBERVALUE(_xlfn.TEXTAFTER(Table7[[#This Row],[raw]]," ",-1))</f>
        <v>13.262667272189701</v>
      </c>
      <c r="G565" t="s">
        <v>4372</v>
      </c>
      <c r="H565" t="s">
        <v>2778</v>
      </c>
      <c r="I565">
        <v>4.23837325E-7</v>
      </c>
      <c r="J565">
        <f>_xlfn.XLOOKUP(Table2[[#This Row],[rxn]],Table7[rxn],Table7[flux],0)</f>
        <v>8.7753391499999996E-7</v>
      </c>
      <c r="K565">
        <f>Table2[[#This Row],[flux]]-Table2[[#This Row],[flux in mfs]]</f>
        <v>-4.5369658999999996E-7</v>
      </c>
      <c r="L565" t="b">
        <f>_xlfn.TEXTAFTER(Table2[[#This Row],[rxn]],"-",-1)="SPONT"</f>
        <v>0</v>
      </c>
      <c r="M565" t="str">
        <f>_xlfn.TEXTAFTER(Table2[[#This Row],[rxn]],"-",-1)</f>
        <v>rt3314</v>
      </c>
      <c r="N565">
        <f>_xlfn.XLOOKUP("'PRO-"&amp;Table2[[#This Row],[enz]]&amp;"'",'[1]Sheet2 (2)'!$A:$A,'[1]Sheet2 (2)'!$B:$B,"")</f>
        <v>1</v>
      </c>
    </row>
    <row r="566" spans="1:14" ht="17" x14ac:dyDescent="0.25">
      <c r="A566" s="1" t="s">
        <v>566</v>
      </c>
      <c r="B566" s="1" t="str">
        <f>_xlfn.TEXTBEFORE(Table7[[#This Row],[raw]]," ")</f>
        <v>RXN-TRPS1_c_FWD-rt0894</v>
      </c>
      <c r="C566" s="1"/>
      <c r="D566" s="1">
        <f>_xlfn.NUMBERVALUE(_xlfn.TEXTAFTER(Table7[[#This Row],[raw]]," ",-1))</f>
        <v>4.3509670649226901</v>
      </c>
      <c r="G566" t="s">
        <v>4664</v>
      </c>
      <c r="H566" t="s">
        <v>2778</v>
      </c>
      <c r="I566">
        <v>5.7844899999999999E-10</v>
      </c>
      <c r="J566">
        <f>_xlfn.XLOOKUP(Table2[[#This Row],[rxn]],Table7[rxn],Table7[flux],0)</f>
        <v>4.5136888200000002E-7</v>
      </c>
      <c r="K566">
        <f>Table2[[#This Row],[flux]]-Table2[[#This Row],[flux in mfs]]</f>
        <v>-4.5079043300000001E-7</v>
      </c>
      <c r="L566" t="b">
        <f>_xlfn.TEXTAFTER(Table2[[#This Row],[rxn]],"-",-1)="SPONT"</f>
        <v>0</v>
      </c>
      <c r="M566" t="str">
        <f>_xlfn.TEXTAFTER(Table2[[#This Row],[rxn]],"-",-1)</f>
        <v>IMG2</v>
      </c>
      <c r="N566" t="str">
        <f>_xlfn.XLOOKUP("'PRO-"&amp;Table2[[#This Row],[enz]]&amp;"'",'[1]Sheet2 (2)'!$A:$A,'[1]Sheet2 (2)'!$B:$B,"")</f>
        <v/>
      </c>
    </row>
    <row r="567" spans="1:14" ht="17" x14ac:dyDescent="0.25">
      <c r="A567" s="1" t="s">
        <v>567</v>
      </c>
      <c r="B567" s="1" t="str">
        <f>_xlfn.TEXTBEFORE(Table7[[#This Row],[raw]]," ")</f>
        <v>RXN-TRPTRS_c_FWD-rt6341</v>
      </c>
      <c r="C567" s="1"/>
      <c r="D567" s="1">
        <f>_xlfn.NUMBERVALUE(_xlfn.TEXTAFTER(Table7[[#This Row],[raw]]," ",-1))</f>
        <v>4.3509670649226901</v>
      </c>
      <c r="G567" t="s">
        <v>4432</v>
      </c>
      <c r="H567" t="s">
        <v>2778</v>
      </c>
      <c r="I567">
        <v>3.9081895999999999E-8</v>
      </c>
      <c r="J567">
        <f>_xlfn.XLOOKUP(Table2[[#This Row],[rxn]],Table7[rxn],Table7[flux],0)</f>
        <v>4.55305851E-7</v>
      </c>
      <c r="K567">
        <f>Table2[[#This Row],[flux]]-Table2[[#This Row],[flux in mfs]]</f>
        <v>-4.16223955E-7</v>
      </c>
      <c r="L567" t="b">
        <f>_xlfn.TEXTAFTER(Table2[[#This Row],[rxn]],"-",-1)="SPONT"</f>
        <v>0</v>
      </c>
      <c r="M567" t="str">
        <f>_xlfn.TEXTAFTER(Table2[[#This Row],[rxn]],"-",-1)</f>
        <v>rt4846</v>
      </c>
      <c r="N567">
        <f>_xlfn.XLOOKUP("'PRO-"&amp;Table2[[#This Row],[enz]]&amp;"'",'[1]Sheet2 (2)'!$A:$A,'[1]Sheet2 (2)'!$B:$B,"")</f>
        <v>9</v>
      </c>
    </row>
    <row r="568" spans="1:14" ht="17" x14ac:dyDescent="0.25">
      <c r="A568" s="1" t="s">
        <v>568</v>
      </c>
      <c r="B568" s="1" t="str">
        <f>_xlfn.TEXTBEFORE(Table7[[#This Row],[raw]]," ")</f>
        <v>RXN-TTCCOAt_c_l_REV-SPONT</v>
      </c>
      <c r="C568" s="1"/>
      <c r="D568" s="1">
        <f>_xlfn.NUMBERVALUE(_xlfn.TEXTAFTER(Table7[[#This Row],[raw]]," ",-1))</f>
        <v>7.5931131460300005E-4</v>
      </c>
      <c r="G568" t="s">
        <v>4353</v>
      </c>
      <c r="H568" t="s">
        <v>2778</v>
      </c>
      <c r="I568">
        <v>4.2554198000000002E-8</v>
      </c>
      <c r="J568">
        <f>_xlfn.XLOOKUP(Table2[[#This Row],[rxn]],Table7[rxn],Table7[flux],0)</f>
        <v>4.5761074399999998E-7</v>
      </c>
      <c r="K568">
        <f>Table2[[#This Row],[flux]]-Table2[[#This Row],[flux in mfs]]</f>
        <v>-4.1505654599999998E-7</v>
      </c>
      <c r="L568" t="b">
        <f>_xlfn.TEXTAFTER(Table2[[#This Row],[rxn]],"-",-1)="SPONT"</f>
        <v>0</v>
      </c>
      <c r="M568" t="str">
        <f>_xlfn.TEXTAFTER(Table2[[#This Row],[rxn]],"-",-1)</f>
        <v>rt2922_n</v>
      </c>
      <c r="N568">
        <f>_xlfn.XLOOKUP("'PRO-"&amp;Table2[[#This Row],[enz]]&amp;"'",'[1]Sheet2 (2)'!$A:$A,'[1]Sheet2 (2)'!$B:$B,"")</f>
        <v>1</v>
      </c>
    </row>
    <row r="569" spans="1:14" ht="17" x14ac:dyDescent="0.25">
      <c r="A569" s="1" t="s">
        <v>569</v>
      </c>
      <c r="B569" s="1" t="str">
        <f>_xlfn.TEXTBEFORE(Table7[[#This Row],[raw]]," ")</f>
        <v>RXN-TTCCOAt_c_r_FWD-SPONT</v>
      </c>
      <c r="C569" s="1"/>
      <c r="D569" s="1">
        <f>_xlfn.NUMBERVALUE(_xlfn.TEXTAFTER(Table7[[#This Row],[raw]]," ",-1))</f>
        <v>0.44900887928719802</v>
      </c>
      <c r="G569" t="s">
        <v>4608</v>
      </c>
      <c r="H569" t="s">
        <v>2778</v>
      </c>
      <c r="I569">
        <v>2.8424824600000001E-7</v>
      </c>
      <c r="J569">
        <f>_xlfn.XLOOKUP(Table2[[#This Row],[rxn]],Table7[rxn],Table7[flux],0)</f>
        <v>6.9551573100000005E-7</v>
      </c>
      <c r="K569">
        <f>Table2[[#This Row],[flux]]-Table2[[#This Row],[flux in mfs]]</f>
        <v>-4.1126748500000004E-7</v>
      </c>
      <c r="L569" t="b">
        <f>_xlfn.TEXTAFTER(Table2[[#This Row],[rxn]],"-",-1)="SPONT"</f>
        <v>0</v>
      </c>
      <c r="M569" t="str">
        <f>_xlfn.TEXTAFTER(Table2[[#This Row],[rxn]],"-",-1)</f>
        <v>RPL30</v>
      </c>
      <c r="N569" t="str">
        <f>_xlfn.XLOOKUP("'PRO-"&amp;Table2[[#This Row],[enz]]&amp;"'",'[1]Sheet2 (2)'!$A:$A,'[1]Sheet2 (2)'!$B:$B,"")</f>
        <v/>
      </c>
    </row>
    <row r="570" spans="1:14" ht="17" x14ac:dyDescent="0.25">
      <c r="A570" s="1" t="s">
        <v>570</v>
      </c>
      <c r="B570" s="1" t="str">
        <f>_xlfn.TEXTBEFORE(Table7[[#This Row],[raw]]," ")</f>
        <v>RXN-TTCCOAt_c_rm_REV-SPONT</v>
      </c>
      <c r="C570" s="1"/>
      <c r="D570" s="1">
        <f>_xlfn.NUMBERVALUE(_xlfn.TEXTAFTER(Table7[[#This Row],[raw]]," ",-1))</f>
        <v>0.44976819060180101</v>
      </c>
      <c r="G570" t="s">
        <v>4613</v>
      </c>
      <c r="H570" t="s">
        <v>2778</v>
      </c>
      <c r="I570">
        <v>2.8424824600000001E-7</v>
      </c>
      <c r="J570">
        <f>_xlfn.XLOOKUP(Table2[[#This Row],[rxn]],Table7[rxn],Table7[flux],0)</f>
        <v>6.8459619000000003E-7</v>
      </c>
      <c r="K570">
        <f>Table2[[#This Row],[flux]]-Table2[[#This Row],[flux in mfs]]</f>
        <v>-4.0034794400000001E-7</v>
      </c>
      <c r="L570" t="b">
        <f>_xlfn.TEXTAFTER(Table2[[#This Row],[rxn]],"-",-1)="SPONT"</f>
        <v>0</v>
      </c>
      <c r="M570" t="str">
        <f>_xlfn.TEXTAFTER(Table2[[#This Row],[rxn]],"-",-1)</f>
        <v>RPL35A</v>
      </c>
      <c r="N570" t="str">
        <f>_xlfn.XLOOKUP("'PRO-"&amp;Table2[[#This Row],[enz]]&amp;"'",'[1]Sheet2 (2)'!$A:$A,'[1]Sheet2 (2)'!$B:$B,"")</f>
        <v/>
      </c>
    </row>
    <row r="571" spans="1:14" ht="17" x14ac:dyDescent="0.25">
      <c r="A571" s="1" t="s">
        <v>571</v>
      </c>
      <c r="B571" s="1" t="str">
        <f>_xlfn.TEXTBEFORE(Table7[[#This Row],[raw]]," ")</f>
        <v>RXN-TTCOSAt_c_rm_REV-UNKNOWN</v>
      </c>
      <c r="C571" s="1"/>
      <c r="D571" s="1">
        <f>_xlfn.NUMBERVALUE(_xlfn.TEXTAFTER(Table7[[#This Row],[raw]]," ",-1))</f>
        <v>7.8447563990929996E-3</v>
      </c>
      <c r="G571" t="s">
        <v>4260</v>
      </c>
      <c r="H571" t="s">
        <v>2778</v>
      </c>
      <c r="I571">
        <v>1.8163366799999999E-6</v>
      </c>
      <c r="J571">
        <f>_xlfn.XLOOKUP(Table2[[#This Row],[rxn]],Table7[rxn],Table7[flux],0)</f>
        <v>2.2163364649999999E-6</v>
      </c>
      <c r="K571">
        <f>Table2[[#This Row],[flux]]-Table2[[#This Row],[flux in mfs]]</f>
        <v>-3.9999978499999994E-7</v>
      </c>
      <c r="L571" t="b">
        <f>_xlfn.TEXTAFTER(Table2[[#This Row],[rxn]],"-",-1)="SPONT"</f>
        <v>0</v>
      </c>
      <c r="M571" t="str">
        <f>_xlfn.TEXTAFTER(Table2[[#This Row],[rxn]],"-",-1)</f>
        <v>rt0808</v>
      </c>
      <c r="N571">
        <f>_xlfn.XLOOKUP("'PRO-"&amp;Table2[[#This Row],[enz]]&amp;"'",'[1]Sheet2 (2)'!$A:$A,'[1]Sheet2 (2)'!$B:$B,"")</f>
        <v>1</v>
      </c>
    </row>
    <row r="572" spans="1:14" ht="17" x14ac:dyDescent="0.25">
      <c r="A572" s="1" t="s">
        <v>572</v>
      </c>
      <c r="B572" s="1" t="str">
        <f>_xlfn.TEXTBEFORE(Table7[[#This Row],[raw]]," ")</f>
        <v>RXN-TYRTA_c_FWD-rt7471</v>
      </c>
      <c r="C572" s="1"/>
      <c r="D572" s="1">
        <f>_xlfn.NUMBERVALUE(_xlfn.TEXTAFTER(Table7[[#This Row],[raw]]," ",-1))</f>
        <v>7.5256946392075097</v>
      </c>
      <c r="G572" t="s">
        <v>3315</v>
      </c>
      <c r="H572" t="s">
        <v>2778</v>
      </c>
      <c r="I572">
        <v>1.07868248E-7</v>
      </c>
      <c r="J572">
        <f>_xlfn.XLOOKUP(Table2[[#This Row],[rxn]],Table7[rxn],Table7[flux],0)</f>
        <v>5.0487795099999998E-7</v>
      </c>
      <c r="K572">
        <f>Table2[[#This Row],[flux]]-Table2[[#This Row],[flux in mfs]]</f>
        <v>-3.9700970300000001E-7</v>
      </c>
      <c r="L572" t="b">
        <f>_xlfn.TEXTAFTER(Table2[[#This Row],[rxn]],"-",-1)="SPONT"</f>
        <v>0</v>
      </c>
      <c r="M572" t="str">
        <f>_xlfn.TEXTAFTER(Table2[[#This Row],[rxn]],"-",-1)</f>
        <v>rt5201</v>
      </c>
      <c r="N572">
        <f>_xlfn.XLOOKUP("'PRO-"&amp;Table2[[#This Row],[enz]]&amp;"'",'[1]Sheet2 (2)'!$A:$A,'[1]Sheet2 (2)'!$B:$B,"")</f>
        <v>1</v>
      </c>
    </row>
    <row r="573" spans="1:14" ht="17" x14ac:dyDescent="0.25">
      <c r="A573" s="1" t="s">
        <v>573</v>
      </c>
      <c r="B573" s="1" t="str">
        <f>_xlfn.TEXTBEFORE(Table7[[#This Row],[raw]]," ")</f>
        <v>RXN-TYRTRS_c_FWD-rt8273</v>
      </c>
      <c r="C573" s="1"/>
      <c r="D573" s="1">
        <f>_xlfn.NUMBERVALUE(_xlfn.TEXTAFTER(Table7[[#This Row],[raw]]," ",-1))</f>
        <v>7.5256946392075097</v>
      </c>
      <c r="G573" t="s">
        <v>3316</v>
      </c>
      <c r="H573" t="s">
        <v>2778</v>
      </c>
      <c r="I573">
        <v>1.07868248E-7</v>
      </c>
      <c r="J573">
        <f>_xlfn.XLOOKUP(Table2[[#This Row],[rxn]],Table7[rxn],Table7[flux],0)</f>
        <v>5.0487795099999998E-7</v>
      </c>
      <c r="K573">
        <f>Table2[[#This Row],[flux]]-Table2[[#This Row],[flux in mfs]]</f>
        <v>-3.9700970300000001E-7</v>
      </c>
      <c r="L573" t="b">
        <f>_xlfn.TEXTAFTER(Table2[[#This Row],[rxn]],"-",-1)="SPONT"</f>
        <v>0</v>
      </c>
      <c r="M573" t="str">
        <f>_xlfn.TEXTAFTER(Table2[[#This Row],[rxn]],"-",-1)</f>
        <v>rt5201</v>
      </c>
      <c r="N573">
        <f>_xlfn.XLOOKUP("'PRO-"&amp;Table2[[#This Row],[enz]]&amp;"'",'[1]Sheet2 (2)'!$A:$A,'[1]Sheet2 (2)'!$B:$B,"")</f>
        <v>1</v>
      </c>
    </row>
    <row r="574" spans="1:14" ht="17" x14ac:dyDescent="0.25">
      <c r="A574" s="1" t="s">
        <v>574</v>
      </c>
      <c r="B574" s="1" t="str">
        <f>_xlfn.TEXTBEFORE(Table7[[#This Row],[raw]]," ")</f>
        <v>RXN-UAGDP_c_FWD-rt0711</v>
      </c>
      <c r="C574" s="1"/>
      <c r="D574" s="1">
        <f>_xlfn.NUMBERVALUE(_xlfn.TEXTAFTER(Table7[[#This Row],[raw]]," ",-1))</f>
        <v>7.9638176836170604</v>
      </c>
      <c r="G574" t="s">
        <v>3354</v>
      </c>
      <c r="H574" t="s">
        <v>2778</v>
      </c>
      <c r="I574">
        <v>1.07868248E-7</v>
      </c>
      <c r="J574">
        <f>_xlfn.XLOOKUP(Table2[[#This Row],[rxn]],Table7[rxn],Table7[flux],0)</f>
        <v>5.0487795099999998E-7</v>
      </c>
      <c r="K574">
        <f>Table2[[#This Row],[flux]]-Table2[[#This Row],[flux in mfs]]</f>
        <v>-3.9700970300000001E-7</v>
      </c>
      <c r="L574" t="b">
        <f>_xlfn.TEXTAFTER(Table2[[#This Row],[rxn]],"-",-1)="SPONT"</f>
        <v>0</v>
      </c>
      <c r="M574" t="str">
        <f>_xlfn.TEXTAFTER(Table2[[#This Row],[rxn]],"-",-1)</f>
        <v>rt2682</v>
      </c>
      <c r="N574">
        <f>_xlfn.XLOOKUP("'PRO-"&amp;Table2[[#This Row],[enz]]&amp;"'",'[1]Sheet2 (2)'!$A:$A,'[1]Sheet2 (2)'!$B:$B,"")</f>
        <v>1</v>
      </c>
    </row>
    <row r="575" spans="1:14" ht="17" x14ac:dyDescent="0.25">
      <c r="A575" s="1" t="s">
        <v>575</v>
      </c>
      <c r="B575" s="1" t="str">
        <f>_xlfn.TEXTBEFORE(Table7[[#This Row],[raw]]," ")</f>
        <v>RXN-UMPK_c_FWD-rt4822_c</v>
      </c>
      <c r="C575" s="1"/>
      <c r="D575" s="1">
        <f>_xlfn.NUMBERVALUE(_xlfn.TEXTAFTER(Table7[[#This Row],[raw]]," ",-1))</f>
        <v>15.688157213054</v>
      </c>
      <c r="G575" t="s">
        <v>4607</v>
      </c>
      <c r="H575" t="s">
        <v>2778</v>
      </c>
      <c r="I575">
        <v>2.8424824600000001E-7</v>
      </c>
      <c r="J575">
        <f>_xlfn.XLOOKUP(Table2[[#This Row],[rxn]],Table7[rxn],Table7[flux],0)</f>
        <v>6.7000895200000001E-7</v>
      </c>
      <c r="K575">
        <f>Table2[[#This Row],[flux]]-Table2[[#This Row],[flux in mfs]]</f>
        <v>-3.85760706E-7</v>
      </c>
      <c r="L575" t="b">
        <f>_xlfn.TEXTAFTER(Table2[[#This Row],[rxn]],"-",-1)="SPONT"</f>
        <v>0</v>
      </c>
      <c r="M575" t="str">
        <f>_xlfn.TEXTAFTER(Table2[[#This Row],[rxn]],"-",-1)</f>
        <v>RPL3</v>
      </c>
      <c r="N575" t="str">
        <f>_xlfn.XLOOKUP("'PRO-"&amp;Table2[[#This Row],[enz]]&amp;"'",'[1]Sheet2 (2)'!$A:$A,'[1]Sheet2 (2)'!$B:$B,"")</f>
        <v/>
      </c>
    </row>
    <row r="576" spans="1:14" ht="17" x14ac:dyDescent="0.25">
      <c r="A576" s="1" t="s">
        <v>576</v>
      </c>
      <c r="B576" s="1" t="str">
        <f>_xlfn.TEXTBEFORE(Table7[[#This Row],[raw]]," ")</f>
        <v>RXN-uniDOLDP_l_FWD-UNKNOWN</v>
      </c>
      <c r="C576" s="1"/>
      <c r="D576" s="1">
        <f>_xlfn.NUMBERVALUE(_xlfn.TEXTAFTER(Table7[[#This Row],[raw]]," ",-1))</f>
        <v>0.19142096570862999</v>
      </c>
      <c r="G576" t="s">
        <v>4453</v>
      </c>
      <c r="H576" t="s">
        <v>2778</v>
      </c>
      <c r="I576">
        <v>1.25298039E-7</v>
      </c>
      <c r="J576">
        <f>_xlfn.XLOOKUP(Table2[[#This Row],[rxn]],Table7[rxn],Table7[flux],0)</f>
        <v>5.1053865799999997E-7</v>
      </c>
      <c r="K576">
        <f>Table2[[#This Row],[flux]]-Table2[[#This Row],[flux in mfs]]</f>
        <v>-3.85240619E-7</v>
      </c>
      <c r="L576" t="b">
        <f>_xlfn.TEXTAFTER(Table2[[#This Row],[rxn]],"-",-1)="SPONT"</f>
        <v>0</v>
      </c>
      <c r="M576" t="str">
        <f>_xlfn.TEXTAFTER(Table2[[#This Row],[rxn]],"-",-1)</f>
        <v>rt5246</v>
      </c>
      <c r="N576">
        <f>_xlfn.XLOOKUP("'PRO-"&amp;Table2[[#This Row],[enz]]&amp;"'",'[1]Sheet2 (2)'!$A:$A,'[1]Sheet2 (2)'!$B:$B,"")</f>
        <v>1</v>
      </c>
    </row>
    <row r="577" spans="1:14" ht="17" x14ac:dyDescent="0.25">
      <c r="A577" s="1" t="s">
        <v>577</v>
      </c>
      <c r="B577" s="1" t="str">
        <f>_xlfn.TEXTBEFORE(Table7[[#This Row],[raw]]," ")</f>
        <v>RXN-UNK3_c_FWD-rt6242_c</v>
      </c>
      <c r="C577" s="1"/>
      <c r="D577" s="1">
        <f>_xlfn.NUMBERVALUE(_xlfn.TEXTAFTER(Table7[[#This Row],[raw]]," ",-1))</f>
        <v>1.1112543481148001E-2</v>
      </c>
      <c r="G577" t="s">
        <v>4509</v>
      </c>
      <c r="H577" t="s">
        <v>2778</v>
      </c>
      <c r="I577">
        <v>5.7844899999999999E-10</v>
      </c>
      <c r="J577">
        <f>_xlfn.XLOOKUP(Table2[[#This Row],[rxn]],Table7[rxn],Table7[flux],0)</f>
        <v>3.8123497499999997E-7</v>
      </c>
      <c r="K577">
        <f>Table2[[#This Row],[flux]]-Table2[[#This Row],[flux in mfs]]</f>
        <v>-3.8065652599999997E-7</v>
      </c>
      <c r="L577" t="b">
        <f>_xlfn.TEXTAFTER(Table2[[#This Row],[rxn]],"-",-1)="SPONT"</f>
        <v>0</v>
      </c>
      <c r="M577" t="str">
        <f>_xlfn.TEXTAFTER(Table2[[#This Row],[rxn]],"-",-1)</f>
        <v>rt6850</v>
      </c>
      <c r="N577">
        <f>_xlfn.XLOOKUP("'PRO-"&amp;Table2[[#This Row],[enz]]&amp;"'",'[1]Sheet2 (2)'!$A:$A,'[1]Sheet2 (2)'!$B:$B,"")</f>
        <v>1</v>
      </c>
    </row>
    <row r="578" spans="1:14" ht="17" x14ac:dyDescent="0.25">
      <c r="A578" s="1" t="s">
        <v>578</v>
      </c>
      <c r="B578" s="1" t="str">
        <f>_xlfn.TEXTBEFORE(Table7[[#This Row],[raw]]," ")</f>
        <v>RXN-UPP3MT_2_c_FWD-rt2682</v>
      </c>
      <c r="C578" s="1"/>
      <c r="D578" s="1">
        <f>_xlfn.NUMBERVALUE(_xlfn.TEXTAFTER(Table7[[#This Row],[raw]]," ",-1))</f>
        <v>5.0487795099999998E-7</v>
      </c>
      <c r="G578" t="s">
        <v>4527</v>
      </c>
      <c r="H578" t="s">
        <v>2778</v>
      </c>
      <c r="I578">
        <v>1.25298039E-7</v>
      </c>
      <c r="J578">
        <f>_xlfn.XLOOKUP(Table2[[#This Row],[rxn]],Table7[rxn],Table7[flux],0)</f>
        <v>5.0455164800000005E-7</v>
      </c>
      <c r="K578">
        <f>Table2[[#This Row],[flux]]-Table2[[#This Row],[flux in mfs]]</f>
        <v>-3.7925360900000008E-7</v>
      </c>
      <c r="L578" t="b">
        <f>_xlfn.TEXTAFTER(Table2[[#This Row],[rxn]],"-",-1)="SPONT"</f>
        <v>0</v>
      </c>
      <c r="M578" t="str">
        <f>_xlfn.TEXTAFTER(Table2[[#This Row],[rxn]],"-",-1)</f>
        <v>rt7313</v>
      </c>
      <c r="N578">
        <f>_xlfn.XLOOKUP("'PRO-"&amp;Table2[[#This Row],[enz]]&amp;"'",'[1]Sheet2 (2)'!$A:$A,'[1]Sheet2 (2)'!$B:$B,"")</f>
        <v>1</v>
      </c>
    </row>
    <row r="579" spans="1:14" ht="17" x14ac:dyDescent="0.25">
      <c r="A579" s="1" t="s">
        <v>579</v>
      </c>
      <c r="B579" s="1" t="str">
        <f>_xlfn.TEXTBEFORE(Table7[[#This Row],[raw]]," ")</f>
        <v>RXN-UPP3S_c_FWD-rt2147</v>
      </c>
      <c r="C579" s="1"/>
      <c r="D579" s="1">
        <f>_xlfn.NUMBERVALUE(_xlfn.TEXTAFTER(Table7[[#This Row],[raw]]," ",-1))</f>
        <v>1.1113102489918999E-2</v>
      </c>
      <c r="G579" t="s">
        <v>4585</v>
      </c>
      <c r="H579" t="s">
        <v>2778</v>
      </c>
      <c r="I579">
        <v>0</v>
      </c>
      <c r="J579">
        <f>_xlfn.XLOOKUP(Table2[[#This Row],[rxn]],Table7[rxn],Table7[flux],0)</f>
        <v>3.71182096E-7</v>
      </c>
      <c r="K579">
        <f>Table2[[#This Row],[flux]]-Table2[[#This Row],[flux in mfs]]</f>
        <v>-3.71182096E-7</v>
      </c>
      <c r="L579" t="b">
        <f>_xlfn.TEXTAFTER(Table2[[#This Row],[rxn]],"-",-1)="SPONT"</f>
        <v>0</v>
      </c>
      <c r="M579" t="str">
        <f>_xlfn.TEXTAFTER(Table2[[#This Row],[rxn]],"-",-1)</f>
        <v>rt8485</v>
      </c>
      <c r="N579">
        <f>_xlfn.XLOOKUP("'PRO-"&amp;Table2[[#This Row],[enz]]&amp;"'",'[1]Sheet2 (2)'!$A:$A,'[1]Sheet2 (2)'!$B:$B,"")</f>
        <v>1</v>
      </c>
    </row>
    <row r="580" spans="1:14" ht="17" x14ac:dyDescent="0.25">
      <c r="A580" s="1" t="s">
        <v>580</v>
      </c>
      <c r="B580" s="1" t="str">
        <f>_xlfn.TEXTBEFORE(Table7[[#This Row],[raw]]," ")</f>
        <v>RXN-UPPDC1_c_FWD-rt5811</v>
      </c>
      <c r="C580" s="1"/>
      <c r="D580" s="1">
        <f>_xlfn.NUMBERVALUE(_xlfn.TEXTAFTER(Table7[[#This Row],[raw]]," ",-1))</f>
        <v>1.1112597611967E-2</v>
      </c>
      <c r="G580" t="s">
        <v>4456</v>
      </c>
      <c r="H580" t="s">
        <v>2778</v>
      </c>
      <c r="I580">
        <v>1.6269810099999999E-7</v>
      </c>
      <c r="J580">
        <f>_xlfn.XLOOKUP(Table2[[#This Row],[rxn]],Table7[rxn],Table7[flux],0)</f>
        <v>5.2885759200000004E-7</v>
      </c>
      <c r="K580">
        <f>Table2[[#This Row],[flux]]-Table2[[#This Row],[flux in mfs]]</f>
        <v>-3.6615949100000005E-7</v>
      </c>
      <c r="L580" t="b">
        <f>_xlfn.TEXTAFTER(Table2[[#This Row],[rxn]],"-",-1)="SPONT"</f>
        <v>0</v>
      </c>
      <c r="M580" t="str">
        <f>_xlfn.TEXTAFTER(Table2[[#This Row],[rxn]],"-",-1)</f>
        <v>rt5354</v>
      </c>
      <c r="N580">
        <f>_xlfn.XLOOKUP("'PRO-"&amp;Table2[[#This Row],[enz]]&amp;"'",'[1]Sheet2 (2)'!$A:$A,'[1]Sheet2 (2)'!$B:$B,"")</f>
        <v>1</v>
      </c>
    </row>
    <row r="581" spans="1:14" ht="17" x14ac:dyDescent="0.25">
      <c r="A581" s="1" t="s">
        <v>581</v>
      </c>
      <c r="B581" s="1" t="str">
        <f>_xlfn.TEXTBEFORE(Table7[[#This Row],[raw]]," ")</f>
        <v>RXN-VALt_c_m_REV-SPONT</v>
      </c>
      <c r="C581" s="1"/>
      <c r="D581" s="1">
        <f>_xlfn.NUMBERVALUE(_xlfn.TEXTAFTER(Table7[[#This Row],[raw]]," ",-1))</f>
        <v>52.251187404537497</v>
      </c>
      <c r="G581" t="s">
        <v>4647</v>
      </c>
      <c r="H581" t="s">
        <v>2778</v>
      </c>
      <c r="I581">
        <v>2.8424824600000001E-7</v>
      </c>
      <c r="J581">
        <f>_xlfn.XLOOKUP(Table2[[#This Row],[rxn]],Table7[rxn],Table7[flux],0)</f>
        <v>6.4157920899999999E-7</v>
      </c>
      <c r="K581">
        <f>Table2[[#This Row],[flux]]-Table2[[#This Row],[flux in mfs]]</f>
        <v>-3.5733096299999998E-7</v>
      </c>
      <c r="L581" t="b">
        <f>_xlfn.TEXTAFTER(Table2[[#This Row],[rxn]],"-",-1)="SPONT"</f>
        <v>0</v>
      </c>
      <c r="M581" t="str">
        <f>_xlfn.TEXTAFTER(Table2[[#This Row],[rxn]],"-",-1)</f>
        <v>RPS24A</v>
      </c>
      <c r="N581" t="str">
        <f>_xlfn.XLOOKUP("'PRO-"&amp;Table2[[#This Row],[enz]]&amp;"'",'[1]Sheet2 (2)'!$A:$A,'[1]Sheet2 (2)'!$B:$B,"")</f>
        <v/>
      </c>
    </row>
    <row r="582" spans="1:14" ht="17" x14ac:dyDescent="0.25">
      <c r="A582" s="1" t="s">
        <v>582</v>
      </c>
      <c r="B582" s="1" t="str">
        <f>_xlfn.TEXTBEFORE(Table7[[#This Row],[raw]]," ")</f>
        <v>RXN-VALTA_c_FWD-rt5646</v>
      </c>
      <c r="C582" s="1"/>
      <c r="D582" s="1">
        <f>_xlfn.NUMBERVALUE(_xlfn.TEXTAFTER(Table7[[#This Row],[raw]]," ",-1))</f>
        <v>31.518949321272601</v>
      </c>
      <c r="G582" t="s">
        <v>4539</v>
      </c>
      <c r="H582" t="s">
        <v>2778</v>
      </c>
      <c r="I582">
        <v>3.9081895999999999E-8</v>
      </c>
      <c r="J582">
        <f>_xlfn.XLOOKUP(Table2[[#This Row],[rxn]],Table7[rxn],Table7[flux],0)</f>
        <v>3.9551810099999998E-7</v>
      </c>
      <c r="K582">
        <f>Table2[[#This Row],[flux]]-Table2[[#This Row],[flux in mfs]]</f>
        <v>-3.5643620499999998E-7</v>
      </c>
      <c r="L582" t="b">
        <f>_xlfn.TEXTAFTER(Table2[[#This Row],[rxn]],"-",-1)="SPONT"</f>
        <v>0</v>
      </c>
      <c r="M582" t="str">
        <f>_xlfn.TEXTAFTER(Table2[[#This Row],[rxn]],"-",-1)</f>
        <v>rt7605</v>
      </c>
      <c r="N582">
        <f>_xlfn.XLOOKUP("'PRO-"&amp;Table2[[#This Row],[enz]]&amp;"'",'[1]Sheet2 (2)'!$A:$A,'[1]Sheet2 (2)'!$B:$B,"")</f>
        <v>9</v>
      </c>
    </row>
    <row r="583" spans="1:14" ht="17" x14ac:dyDescent="0.25">
      <c r="A583" s="1" t="s">
        <v>583</v>
      </c>
      <c r="B583" s="1" t="str">
        <f>_xlfn.TEXTBEFORE(Table7[[#This Row],[raw]]," ")</f>
        <v>RXN-VALTA_m_REV-rt6242_m</v>
      </c>
      <c r="C583" s="1"/>
      <c r="D583" s="1">
        <f>_xlfn.NUMBERVALUE(_xlfn.TEXTAFTER(Table7[[#This Row],[raw]]," ",-1))</f>
        <v>52.251187404537497</v>
      </c>
      <c r="G583" t="s">
        <v>4666</v>
      </c>
      <c r="H583" t="s">
        <v>2778</v>
      </c>
      <c r="I583">
        <v>5.7844899999999999E-10</v>
      </c>
      <c r="J583">
        <f>_xlfn.XLOOKUP(Table2[[#This Row],[rxn]],Table7[rxn],Table7[flux],0)</f>
        <v>3.5538853000000002E-7</v>
      </c>
      <c r="K583">
        <f>Table2[[#This Row],[flux]]-Table2[[#This Row],[flux in mfs]]</f>
        <v>-3.5481008100000001E-7</v>
      </c>
      <c r="L583" t="b">
        <f>_xlfn.TEXTAFTER(Table2[[#This Row],[rxn]],"-",-1)="SPONT"</f>
        <v>0</v>
      </c>
      <c r="M583" t="str">
        <f>_xlfn.TEXTAFTER(Table2[[#This Row],[rxn]],"-",-1)</f>
        <v>MNP1</v>
      </c>
      <c r="N583" t="str">
        <f>_xlfn.XLOOKUP("'PRO-"&amp;Table2[[#This Row],[enz]]&amp;"'",'[1]Sheet2 (2)'!$A:$A,'[1]Sheet2 (2)'!$B:$B,"")</f>
        <v/>
      </c>
    </row>
    <row r="584" spans="1:14" ht="17" x14ac:dyDescent="0.25">
      <c r="A584" s="1" t="s">
        <v>584</v>
      </c>
      <c r="B584" s="1" t="str">
        <f>_xlfn.TEXTBEFORE(Table7[[#This Row],[raw]]," ")</f>
        <v>RXN-VALTRS_c_FWD-rt8160_c</v>
      </c>
      <c r="C584" s="1"/>
      <c r="D584" s="1">
        <f>_xlfn.NUMBERVALUE(_xlfn.TEXTAFTER(Table7[[#This Row],[raw]]," ",-1))</f>
        <v>20.7322380832648</v>
      </c>
      <c r="G584" t="s">
        <v>4536</v>
      </c>
      <c r="H584" t="s">
        <v>2778</v>
      </c>
      <c r="I584">
        <v>3.9081895999999999E-8</v>
      </c>
      <c r="J584">
        <f>_xlfn.XLOOKUP(Table2[[#This Row],[rxn]],Table7[rxn],Table7[flux],0)</f>
        <v>3.7874054799999999E-7</v>
      </c>
      <c r="K584">
        <f>Table2[[#This Row],[flux]]-Table2[[#This Row],[flux in mfs]]</f>
        <v>-3.3965865199999999E-7</v>
      </c>
      <c r="L584" t="b">
        <f>_xlfn.TEXTAFTER(Table2[[#This Row],[rxn]],"-",-1)="SPONT"</f>
        <v>0</v>
      </c>
      <c r="M584" t="str">
        <f>_xlfn.TEXTAFTER(Table2[[#This Row],[rxn]],"-",-1)</f>
        <v>rt7496</v>
      </c>
      <c r="N584">
        <f>_xlfn.XLOOKUP("'PRO-"&amp;Table2[[#This Row],[enz]]&amp;"'",'[1]Sheet2 (2)'!$A:$A,'[1]Sheet2 (2)'!$B:$B,"")</f>
        <v>9</v>
      </c>
    </row>
    <row r="585" spans="1:14" ht="17" x14ac:dyDescent="0.25">
      <c r="A585" s="1" t="s">
        <v>585</v>
      </c>
      <c r="B585" s="1" t="str">
        <f>_xlfn.TEXTBEFORE(Table7[[#This Row],[raw]]," ")</f>
        <v>RXN-ZN2t_c_e_FWD-UNKNOWN</v>
      </c>
      <c r="C585" s="1"/>
      <c r="D585" s="1">
        <f>_xlfn.NUMBERVALUE(_xlfn.TEXTAFTER(Table7[[#This Row],[raw]]," ",-1))</f>
        <v>0.17513371453222101</v>
      </c>
      <c r="G585" t="s">
        <v>4635</v>
      </c>
      <c r="H585" t="s">
        <v>2778</v>
      </c>
      <c r="I585">
        <v>2.8424824600000001E-7</v>
      </c>
      <c r="J585">
        <f>_xlfn.XLOOKUP(Table2[[#This Row],[rxn]],Table7[rxn],Table7[flux],0)</f>
        <v>6.1126656800000004E-7</v>
      </c>
      <c r="K585">
        <f>Table2[[#This Row],[flux]]-Table2[[#This Row],[flux in mfs]]</f>
        <v>-3.2701832200000003E-7</v>
      </c>
      <c r="L585" t="b">
        <f>_xlfn.TEXTAFTER(Table2[[#This Row],[rxn]],"-",-1)="SPONT"</f>
        <v>0</v>
      </c>
      <c r="M585" t="str">
        <f>_xlfn.TEXTAFTER(Table2[[#This Row],[rxn]],"-",-1)</f>
        <v>RPS13</v>
      </c>
      <c r="N585" t="str">
        <f>_xlfn.XLOOKUP("'PRO-"&amp;Table2[[#This Row],[enz]]&amp;"'",'[1]Sheet2 (2)'!$A:$A,'[1]Sheet2 (2)'!$B:$B,"")</f>
        <v/>
      </c>
    </row>
    <row r="586" spans="1:14" ht="17" x14ac:dyDescent="0.25">
      <c r="A586" s="1" t="s">
        <v>586</v>
      </c>
      <c r="B586" s="1" t="str">
        <f>_xlfn.TEXTBEFORE(Table7[[#This Row],[raw]]," ")</f>
        <v>RIBOSYN-rrna5s_c</v>
      </c>
      <c r="C586" s="1"/>
      <c r="D586" s="1">
        <f>_xlfn.NUMBERVALUE(_xlfn.TEXTAFTER(Table7[[#This Row],[raw]]," ",-1))</f>
        <v>3.6238801099999999E-7</v>
      </c>
      <c r="G586" t="s">
        <v>4565</v>
      </c>
      <c r="H586" t="s">
        <v>2778</v>
      </c>
      <c r="I586">
        <v>1.04328439E-7</v>
      </c>
      <c r="J586">
        <f>_xlfn.XLOOKUP(Table2[[#This Row],[rxn]],Table7[rxn],Table7[flux],0)</f>
        <v>3.9521901299999998E-7</v>
      </c>
      <c r="K586">
        <f>Table2[[#This Row],[flux]]-Table2[[#This Row],[flux in mfs]]</f>
        <v>-2.90890574E-7</v>
      </c>
      <c r="L586" t="b">
        <f>_xlfn.TEXTAFTER(Table2[[#This Row],[rxn]],"-",-1)="SPONT"</f>
        <v>0</v>
      </c>
      <c r="M586" t="str">
        <f>_xlfn.TEXTAFTER(Table2[[#This Row],[rxn]],"-",-1)</f>
        <v>rt8313</v>
      </c>
      <c r="N586">
        <f>_xlfn.XLOOKUP("'PRO-"&amp;Table2[[#This Row],[enz]]&amp;"'",'[1]Sheet2 (2)'!$A:$A,'[1]Sheet2 (2)'!$B:$B,"")</f>
        <v>2</v>
      </c>
    </row>
    <row r="587" spans="1:14" ht="17" x14ac:dyDescent="0.25">
      <c r="A587" s="1" t="s">
        <v>587</v>
      </c>
      <c r="B587" s="1" t="str">
        <f>_xlfn.TEXTBEFORE(Table7[[#This Row],[raw]]," ")</f>
        <v>RIBOSYN-rrna58s_c</v>
      </c>
      <c r="C587" s="1"/>
      <c r="D587" s="1">
        <f>_xlfn.NUMBERVALUE(_xlfn.TEXTAFTER(Table7[[#This Row],[raw]]," ",-1))</f>
        <v>3.6238801099999999E-7</v>
      </c>
      <c r="G587" t="s">
        <v>4688</v>
      </c>
      <c r="H587" t="s">
        <v>2778</v>
      </c>
      <c r="I587">
        <v>5.7844899999999999E-10</v>
      </c>
      <c r="J587">
        <f>_xlfn.XLOOKUP(Table2[[#This Row],[rxn]],Table7[rxn],Table7[flux],0)</f>
        <v>2.8919831099999998E-7</v>
      </c>
      <c r="K587">
        <f>Table2[[#This Row],[flux]]-Table2[[#This Row],[flux in mfs]]</f>
        <v>-2.8861986199999998E-7</v>
      </c>
      <c r="L587" t="b">
        <f>_xlfn.TEXTAFTER(Table2[[#This Row],[rxn]],"-",-1)="SPONT"</f>
        <v>0</v>
      </c>
      <c r="M587" t="str">
        <f>_xlfn.TEXTAFTER(Table2[[#This Row],[rxn]],"-",-1)</f>
        <v>MRPL23</v>
      </c>
      <c r="N587" t="str">
        <f>_xlfn.XLOOKUP("'PRO-"&amp;Table2[[#This Row],[enz]]&amp;"'",'[1]Sheet2 (2)'!$A:$A,'[1]Sheet2 (2)'!$B:$B,"")</f>
        <v/>
      </c>
    </row>
    <row r="588" spans="1:14" ht="17" x14ac:dyDescent="0.25">
      <c r="A588" s="1" t="s">
        <v>588</v>
      </c>
      <c r="B588" s="1" t="str">
        <f>_xlfn.TEXTBEFORE(Table7[[#This Row],[raw]]," ")</f>
        <v>RIBOSYN-rrna25s_c</v>
      </c>
      <c r="C588" s="1"/>
      <c r="D588" s="1">
        <f>_xlfn.NUMBERVALUE(_xlfn.TEXTAFTER(Table7[[#This Row],[raw]]," ",-1))</f>
        <v>3.6238801099999999E-7</v>
      </c>
      <c r="G588" t="s">
        <v>4387</v>
      </c>
      <c r="H588" t="s">
        <v>2778</v>
      </c>
      <c r="I588">
        <v>2.8950727000000001E-8</v>
      </c>
      <c r="J588">
        <f>_xlfn.XLOOKUP(Table2[[#This Row],[rxn]],Table7[rxn],Table7[flux],0)</f>
        <v>3.1471685799999999E-7</v>
      </c>
      <c r="K588">
        <f>Table2[[#This Row],[flux]]-Table2[[#This Row],[flux in mfs]]</f>
        <v>-2.8576613099999999E-7</v>
      </c>
      <c r="L588" t="b">
        <f>_xlfn.TEXTAFTER(Table2[[#This Row],[rxn]],"-",-1)="SPONT"</f>
        <v>0</v>
      </c>
      <c r="M588" t="str">
        <f>_xlfn.TEXTAFTER(Table2[[#This Row],[rxn]],"-",-1)</f>
        <v>rt3663</v>
      </c>
      <c r="N588">
        <f>_xlfn.XLOOKUP("'PRO-"&amp;Table2[[#This Row],[enz]]&amp;"'",'[1]Sheet2 (2)'!$A:$A,'[1]Sheet2 (2)'!$B:$B,"")</f>
        <v>1</v>
      </c>
    </row>
    <row r="589" spans="1:14" ht="17" x14ac:dyDescent="0.25">
      <c r="A589" s="1" t="s">
        <v>589</v>
      </c>
      <c r="B589" s="1" t="str">
        <f>_xlfn.TEXTBEFORE(Table7[[#This Row],[raw]]," ")</f>
        <v>RIBOSYN-rrna28s_c</v>
      </c>
      <c r="C589" s="1"/>
      <c r="D589" s="1">
        <f>_xlfn.NUMBERVALUE(_xlfn.TEXTAFTER(Table7[[#This Row],[raw]]," ",-1))</f>
        <v>3.6238801099999999E-7</v>
      </c>
      <c r="G589" t="s">
        <v>4551</v>
      </c>
      <c r="H589" t="s">
        <v>2778</v>
      </c>
      <c r="I589">
        <v>7.5910809999999993E-9</v>
      </c>
      <c r="J589">
        <f>_xlfn.XLOOKUP(Table2[[#This Row],[rxn]],Table7[rxn],Table7[flux],0)</f>
        <v>2.9140071300000002E-7</v>
      </c>
      <c r="K589">
        <f>Table2[[#This Row],[flux]]-Table2[[#This Row],[flux in mfs]]</f>
        <v>-2.8380963200000004E-7</v>
      </c>
      <c r="L589" t="b">
        <f>_xlfn.TEXTAFTER(Table2[[#This Row],[rxn]],"-",-1)="SPONT"</f>
        <v>0</v>
      </c>
      <c r="M589" t="str">
        <f>_xlfn.TEXTAFTER(Table2[[#This Row],[rxn]],"-",-1)</f>
        <v>rt7913</v>
      </c>
      <c r="N589">
        <f>_xlfn.XLOOKUP("'PRO-"&amp;Table2[[#This Row],[enz]]&amp;"'",'[1]Sheet2 (2)'!$A:$A,'[1]Sheet2 (2)'!$B:$B,"")</f>
        <v>1</v>
      </c>
    </row>
    <row r="590" spans="1:14" ht="17" x14ac:dyDescent="0.25">
      <c r="A590" s="1" t="s">
        <v>590</v>
      </c>
      <c r="B590" s="1" t="str">
        <f>_xlfn.TEXTBEFORE(Table7[[#This Row],[raw]]," ")</f>
        <v>RIBOSYN-rrnaSSU_c</v>
      </c>
      <c r="C590" s="1"/>
      <c r="D590" s="1">
        <f>_xlfn.NUMBERVALUE(_xlfn.TEXTAFTER(Table7[[#This Row],[raw]]," ",-1))</f>
        <v>3.6238801099999999E-7</v>
      </c>
      <c r="G590" t="s">
        <v>4588</v>
      </c>
      <c r="H590" t="s">
        <v>2778</v>
      </c>
      <c r="I590">
        <v>2.8424824600000001E-7</v>
      </c>
      <c r="J590">
        <f>_xlfn.XLOOKUP(Table2[[#This Row],[rxn]],Table7[rxn],Table7[flux],0)</f>
        <v>5.6352924699999999E-7</v>
      </c>
      <c r="K590">
        <f>Table2[[#This Row],[flux]]-Table2[[#This Row],[flux in mfs]]</f>
        <v>-2.7928100099999998E-7</v>
      </c>
      <c r="L590" t="b">
        <f>_xlfn.TEXTAFTER(Table2[[#This Row],[rxn]],"-",-1)="SPONT"</f>
        <v>0</v>
      </c>
      <c r="M590" t="str">
        <f>_xlfn.TEXTAFTER(Table2[[#This Row],[rxn]],"-",-1)</f>
        <v>RPL11A</v>
      </c>
      <c r="N590" t="str">
        <f>_xlfn.XLOOKUP("'PRO-"&amp;Table2[[#This Row],[enz]]&amp;"'",'[1]Sheet2 (2)'!$A:$A,'[1]Sheet2 (2)'!$B:$B,"")</f>
        <v/>
      </c>
    </row>
    <row r="591" spans="1:14" ht="17" x14ac:dyDescent="0.25">
      <c r="A591" s="1" t="s">
        <v>591</v>
      </c>
      <c r="B591" s="1" t="str">
        <f>_xlfn.TEXTBEFORE(Table7[[#This Row],[raw]]," ")</f>
        <v>RIBOSUBSYN-RIBOSUB-ASC1-FROM-ASC1</v>
      </c>
      <c r="C591" s="1"/>
      <c r="D591" s="1">
        <f>_xlfn.NUMBERVALUE(_xlfn.TEXTAFTER(Table7[[#This Row],[raw]]," ",-1))</f>
        <v>3.6238801099999999E-7</v>
      </c>
      <c r="G591" t="s">
        <v>4692</v>
      </c>
      <c r="H591" t="s">
        <v>2778</v>
      </c>
      <c r="I591">
        <v>5.7844899999999999E-10</v>
      </c>
      <c r="J591">
        <f>_xlfn.XLOOKUP(Table2[[#This Row],[rxn]],Table7[rxn],Table7[flux],0)</f>
        <v>2.73474167E-7</v>
      </c>
      <c r="K591">
        <f>Table2[[#This Row],[flux]]-Table2[[#This Row],[flux in mfs]]</f>
        <v>-2.7289571799999999E-7</v>
      </c>
      <c r="L591" t="b">
        <f>_xlfn.TEXTAFTER(Table2[[#This Row],[rxn]],"-",-1)="SPONT"</f>
        <v>0</v>
      </c>
      <c r="M591" t="str">
        <f>_xlfn.TEXTAFTER(Table2[[#This Row],[rxn]],"-",-1)</f>
        <v>MRPL28</v>
      </c>
      <c r="N591" t="str">
        <f>_xlfn.XLOOKUP("'PRO-"&amp;Table2[[#This Row],[enz]]&amp;"'",'[1]Sheet2 (2)'!$A:$A,'[1]Sheet2 (2)'!$B:$B,"")</f>
        <v/>
      </c>
    </row>
    <row r="592" spans="1:14" ht="17" x14ac:dyDescent="0.25">
      <c r="A592" s="1" t="s">
        <v>592</v>
      </c>
      <c r="B592" s="1" t="str">
        <f>_xlfn.TEXTBEFORE(Table7[[#This Row],[raw]]," ")</f>
        <v>RIBOSUBSYN-RIBOSUB-RPL10-FROM-RPL10</v>
      </c>
      <c r="C592" s="1"/>
      <c r="D592" s="1">
        <f>_xlfn.NUMBERVALUE(_xlfn.TEXTAFTER(Table7[[#This Row],[raw]]," ",-1))</f>
        <v>3.6238801099999999E-7</v>
      </c>
      <c r="G592" t="s">
        <v>4359</v>
      </c>
      <c r="H592" t="s">
        <v>2778</v>
      </c>
      <c r="I592">
        <v>6.0993860700000005E-7</v>
      </c>
      <c r="J592">
        <f>_xlfn.XLOOKUP(Table2[[#This Row],[rxn]],Table7[rxn],Table7[flux],0)</f>
        <v>8.76340577E-7</v>
      </c>
      <c r="K592">
        <f>Table2[[#This Row],[flux]]-Table2[[#This Row],[flux in mfs]]</f>
        <v>-2.6640196999999995E-7</v>
      </c>
      <c r="L592" t="b">
        <f>_xlfn.TEXTAFTER(Table2[[#This Row],[rxn]],"-",-1)="SPONT"</f>
        <v>0</v>
      </c>
      <c r="M592" t="str">
        <f>_xlfn.TEXTAFTER(Table2[[#This Row],[rxn]],"-",-1)</f>
        <v>rt3118</v>
      </c>
      <c r="N592">
        <f>_xlfn.XLOOKUP("'PRO-"&amp;Table2[[#This Row],[enz]]&amp;"'",'[1]Sheet2 (2)'!$A:$A,'[1]Sheet2 (2)'!$B:$B,"")</f>
        <v>1</v>
      </c>
    </row>
    <row r="593" spans="1:14" ht="17" x14ac:dyDescent="0.25">
      <c r="A593" s="1" t="s">
        <v>593</v>
      </c>
      <c r="B593" s="1" t="str">
        <f>_xlfn.TEXTBEFORE(Table7[[#This Row],[raw]]," ")</f>
        <v>RIBOSUBSYN-RIBOSUB-RPL11A-FROM-RPL11A</v>
      </c>
      <c r="C593" s="1"/>
      <c r="D593" s="1">
        <f>_xlfn.NUMBERVALUE(_xlfn.TEXTAFTER(Table7[[#This Row],[raw]]," ",-1))</f>
        <v>3.6238801099999999E-7</v>
      </c>
      <c r="G593" t="s">
        <v>4264</v>
      </c>
      <c r="H593" t="s">
        <v>2778</v>
      </c>
      <c r="I593">
        <v>9.6029772500000005E-7</v>
      </c>
      <c r="J593">
        <f>_xlfn.XLOOKUP(Table2[[#This Row],[rxn]],Table7[rxn],Table7[flux],0)</f>
        <v>1.2235217630000001E-6</v>
      </c>
      <c r="K593">
        <f>Table2[[#This Row],[flux]]-Table2[[#This Row],[flux in mfs]]</f>
        <v>-2.6322403800000003E-7</v>
      </c>
      <c r="L593" t="b">
        <f>_xlfn.TEXTAFTER(Table2[[#This Row],[rxn]],"-",-1)="SPONT"</f>
        <v>0</v>
      </c>
      <c r="M593" t="str">
        <f>_xlfn.TEXTAFTER(Table2[[#This Row],[rxn]],"-",-1)</f>
        <v>rt0873</v>
      </c>
      <c r="N593">
        <f>_xlfn.XLOOKUP("'PRO-"&amp;Table2[[#This Row],[enz]]&amp;"'",'[1]Sheet2 (2)'!$A:$A,'[1]Sheet2 (2)'!$B:$B,"")</f>
        <v>1</v>
      </c>
    </row>
    <row r="594" spans="1:14" ht="17" x14ac:dyDescent="0.25">
      <c r="A594" s="1" t="s">
        <v>594</v>
      </c>
      <c r="B594" s="1" t="str">
        <f>_xlfn.TEXTBEFORE(Table7[[#This Row],[raw]]," ")</f>
        <v>RIBOSUBSYN-RIBOSUB-RPL12A-FROM-RPL12A</v>
      </c>
      <c r="C594" s="1"/>
      <c r="D594" s="1">
        <f>_xlfn.NUMBERVALUE(_xlfn.TEXTAFTER(Table7[[#This Row],[raw]]," ",-1))</f>
        <v>3.6238801099999999E-7</v>
      </c>
      <c r="G594" t="s">
        <v>4374</v>
      </c>
      <c r="H594" t="s">
        <v>2778</v>
      </c>
      <c r="I594">
        <v>3.9081895999999999E-8</v>
      </c>
      <c r="J594">
        <f>_xlfn.XLOOKUP(Table2[[#This Row],[rxn]],Table7[rxn],Table7[flux],0)</f>
        <v>3.0146802399999999E-7</v>
      </c>
      <c r="K594">
        <f>Table2[[#This Row],[flux]]-Table2[[#This Row],[flux in mfs]]</f>
        <v>-2.6238612799999999E-7</v>
      </c>
      <c r="L594" t="b">
        <f>_xlfn.TEXTAFTER(Table2[[#This Row],[rxn]],"-",-1)="SPONT"</f>
        <v>0</v>
      </c>
      <c r="M594" t="str">
        <f>_xlfn.TEXTAFTER(Table2[[#This Row],[rxn]],"-",-1)</f>
        <v>rt3334</v>
      </c>
      <c r="N594">
        <f>_xlfn.XLOOKUP("'PRO-"&amp;Table2[[#This Row],[enz]]&amp;"'",'[1]Sheet2 (2)'!$A:$A,'[1]Sheet2 (2)'!$B:$B,"")</f>
        <v>9</v>
      </c>
    </row>
    <row r="595" spans="1:14" ht="17" x14ac:dyDescent="0.25">
      <c r="A595" s="1" t="s">
        <v>595</v>
      </c>
      <c r="B595" s="1" t="str">
        <f>_xlfn.TEXTBEFORE(Table7[[#This Row],[raw]]," ")</f>
        <v>RIBOSUBSYN-RIBOSUB-RPL13A-FROM-RPL13A</v>
      </c>
      <c r="C595" s="1"/>
      <c r="D595" s="1">
        <f>_xlfn.NUMBERVALUE(_xlfn.TEXTAFTER(Table7[[#This Row],[raw]]," ",-1))</f>
        <v>3.6238801099999999E-7</v>
      </c>
      <c r="G595" t="s">
        <v>4693</v>
      </c>
      <c r="H595" t="s">
        <v>2778</v>
      </c>
      <c r="I595">
        <v>5.7844899999999999E-10</v>
      </c>
      <c r="J595">
        <f>_xlfn.XLOOKUP(Table2[[#This Row],[rxn]],Table7[rxn],Table7[flux],0)</f>
        <v>2.5844955899999998E-7</v>
      </c>
      <c r="K595">
        <f>Table2[[#This Row],[flux]]-Table2[[#This Row],[flux in mfs]]</f>
        <v>-2.5787110999999997E-7</v>
      </c>
      <c r="L595" t="b">
        <f>_xlfn.TEXTAFTER(Table2[[#This Row],[rxn]],"-",-1)="SPONT"</f>
        <v>0</v>
      </c>
      <c r="M595" t="str">
        <f>_xlfn.TEXTAFTER(Table2[[#This Row],[rxn]],"-",-1)</f>
        <v>MRPL3</v>
      </c>
      <c r="N595" t="str">
        <f>_xlfn.XLOOKUP("'PRO-"&amp;Table2[[#This Row],[enz]]&amp;"'",'[1]Sheet2 (2)'!$A:$A,'[1]Sheet2 (2)'!$B:$B,"")</f>
        <v/>
      </c>
    </row>
    <row r="596" spans="1:14" ht="17" x14ac:dyDescent="0.25">
      <c r="A596" s="1" t="s">
        <v>596</v>
      </c>
      <c r="B596" s="1" t="str">
        <f>_xlfn.TEXTBEFORE(Table7[[#This Row],[raw]]," ")</f>
        <v>RIBOSUBSYN-RIBOSUB-RPL14A-FROM-RPL14A</v>
      </c>
      <c r="C596" s="1"/>
      <c r="D596" s="1">
        <f>_xlfn.NUMBERVALUE(_xlfn.TEXTAFTER(Table7[[#This Row],[raw]]," ",-1))</f>
        <v>1.6991670699999999E-7</v>
      </c>
      <c r="G596" t="s">
        <v>4658</v>
      </c>
      <c r="H596" t="s">
        <v>2778</v>
      </c>
      <c r="I596">
        <v>2.8424824600000001E-7</v>
      </c>
      <c r="J596">
        <f>_xlfn.XLOOKUP(Table2[[#This Row],[rxn]],Table7[rxn],Table7[flux],0)</f>
        <v>5.40079446E-7</v>
      </c>
      <c r="K596">
        <f>Table2[[#This Row],[flux]]-Table2[[#This Row],[flux in mfs]]</f>
        <v>-2.5583119999999999E-7</v>
      </c>
      <c r="L596" t="b">
        <f>_xlfn.TEXTAFTER(Table2[[#This Row],[rxn]],"-",-1)="SPONT"</f>
        <v>0</v>
      </c>
      <c r="M596" t="str">
        <f>_xlfn.TEXTAFTER(Table2[[#This Row],[rxn]],"-",-1)</f>
        <v>RPS6A</v>
      </c>
      <c r="N596" t="str">
        <f>_xlfn.XLOOKUP("'PRO-"&amp;Table2[[#This Row],[enz]]&amp;"'",'[1]Sheet2 (2)'!$A:$A,'[1]Sheet2 (2)'!$B:$B,"")</f>
        <v/>
      </c>
    </row>
    <row r="597" spans="1:14" ht="17" x14ac:dyDescent="0.25">
      <c r="A597" s="1" t="s">
        <v>597</v>
      </c>
      <c r="B597" s="1" t="str">
        <f>_xlfn.TEXTBEFORE(Table7[[#This Row],[raw]]," ")</f>
        <v>RIBOSUBSYN-RIBOSUB-RPL14A-FROM-RPL14B</v>
      </c>
      <c r="C597" s="1"/>
      <c r="D597" s="1">
        <f>_xlfn.NUMBERVALUE(_xlfn.TEXTAFTER(Table7[[#This Row],[raw]]," ",-1))</f>
        <v>1.9247130399999999E-7</v>
      </c>
      <c r="G597" t="s">
        <v>4272</v>
      </c>
      <c r="H597" t="s">
        <v>2778</v>
      </c>
      <c r="I597">
        <v>6.0735364799999999E-7</v>
      </c>
      <c r="J597">
        <f>_xlfn.XLOOKUP(Table2[[#This Row],[rxn]],Table7[rxn],Table7[flux],0)</f>
        <v>8.6174513199999997E-7</v>
      </c>
      <c r="K597">
        <f>Table2[[#This Row],[flux]]-Table2[[#This Row],[flux in mfs]]</f>
        <v>-2.5439148399999997E-7</v>
      </c>
      <c r="L597" t="b">
        <f>_xlfn.TEXTAFTER(Table2[[#This Row],[rxn]],"-",-1)="SPONT"</f>
        <v>0</v>
      </c>
      <c r="M597" t="str">
        <f>_xlfn.TEXTAFTER(Table2[[#This Row],[rxn]],"-",-1)</f>
        <v>rt1009</v>
      </c>
      <c r="N597">
        <f>_xlfn.XLOOKUP("'PRO-"&amp;Table2[[#This Row],[enz]]&amp;"'",'[1]Sheet2 (2)'!$A:$A,'[1]Sheet2 (2)'!$B:$B,"")</f>
        <v>1</v>
      </c>
    </row>
    <row r="598" spans="1:14" ht="17" x14ac:dyDescent="0.25">
      <c r="A598" s="1" t="s">
        <v>598</v>
      </c>
      <c r="B598" s="1" t="str">
        <f>_xlfn.TEXTBEFORE(Table7[[#This Row],[raw]]," ")</f>
        <v>RIBOSUBSYN-RIBOSUB-RPL15A-FROM-RPL15A</v>
      </c>
      <c r="C598" s="1"/>
      <c r="D598" s="1">
        <f>_xlfn.NUMBERVALUE(_xlfn.TEXTAFTER(Table7[[#This Row],[raw]]," ",-1))</f>
        <v>3.6238801099999999E-7</v>
      </c>
      <c r="G598" t="s">
        <v>4620</v>
      </c>
      <c r="H598" t="s">
        <v>2778</v>
      </c>
      <c r="I598">
        <v>2.8424824600000001E-7</v>
      </c>
      <c r="J598">
        <f>_xlfn.XLOOKUP(Table2[[#This Row],[rxn]],Table7[rxn],Table7[flux],0)</f>
        <v>5.3395154799999999E-7</v>
      </c>
      <c r="K598">
        <f>Table2[[#This Row],[flux]]-Table2[[#This Row],[flux in mfs]]</f>
        <v>-2.4970330199999998E-7</v>
      </c>
      <c r="L598" t="b">
        <f>_xlfn.TEXTAFTER(Table2[[#This Row],[rxn]],"-",-1)="SPONT"</f>
        <v>0</v>
      </c>
      <c r="M598" t="str">
        <f>_xlfn.TEXTAFTER(Table2[[#This Row],[rxn]],"-",-1)</f>
        <v>RPL42A</v>
      </c>
      <c r="N598" t="str">
        <f>_xlfn.XLOOKUP("'PRO-"&amp;Table2[[#This Row],[enz]]&amp;"'",'[1]Sheet2 (2)'!$A:$A,'[1]Sheet2 (2)'!$B:$B,"")</f>
        <v/>
      </c>
    </row>
    <row r="599" spans="1:14" ht="17" x14ac:dyDescent="0.25">
      <c r="A599" s="1" t="s">
        <v>599</v>
      </c>
      <c r="B599" s="1" t="str">
        <f>_xlfn.TEXTBEFORE(Table7[[#This Row],[raw]]," ")</f>
        <v>RIBOSUBSYN-RIBOSUB-RPL16A-FROM-RPL16A</v>
      </c>
      <c r="C599" s="1"/>
      <c r="D599" s="1">
        <f>_xlfn.NUMBERVALUE(_xlfn.TEXTAFTER(Table7[[#This Row],[raw]]," ",-1))</f>
        <v>3.6238801099999999E-7</v>
      </c>
      <c r="G599" t="s">
        <v>4233</v>
      </c>
      <c r="H599" t="s">
        <v>2778</v>
      </c>
      <c r="I599">
        <v>9.0947467399999997E-7</v>
      </c>
      <c r="J599">
        <f>_xlfn.XLOOKUP(Table2[[#This Row],[rxn]],Table7[rxn],Table7[flux],0)</f>
        <v>1.1587640639999999E-6</v>
      </c>
      <c r="K599">
        <f>Table2[[#This Row],[flux]]-Table2[[#This Row],[flux in mfs]]</f>
        <v>-2.4928938999999994E-7</v>
      </c>
      <c r="L599" t="b">
        <f>_xlfn.TEXTAFTER(Table2[[#This Row],[rxn]],"-",-1)="SPONT"</f>
        <v>0</v>
      </c>
      <c r="M599" t="str">
        <f>_xlfn.TEXTAFTER(Table2[[#This Row],[rxn]],"-",-1)</f>
        <v>rt0310</v>
      </c>
      <c r="N599">
        <f>_xlfn.XLOOKUP("'PRO-"&amp;Table2[[#This Row],[enz]]&amp;"'",'[1]Sheet2 (2)'!$A:$A,'[1]Sheet2 (2)'!$B:$B,"")</f>
        <v>1</v>
      </c>
    </row>
    <row r="600" spans="1:14" ht="17" x14ac:dyDescent="0.25">
      <c r="A600" s="1" t="s">
        <v>600</v>
      </c>
      <c r="B600" s="1" t="str">
        <f>_xlfn.TEXTBEFORE(Table7[[#This Row],[raw]]," ")</f>
        <v>RIBOSUBSYN-RIBOSUB-RPL17A-FROM-RPL17A</v>
      </c>
      <c r="C600" s="1"/>
      <c r="D600" s="1">
        <f>_xlfn.NUMBERVALUE(_xlfn.TEXTAFTER(Table7[[#This Row],[raw]]," ",-1))</f>
        <v>3.6238801099999999E-7</v>
      </c>
      <c r="G600" t="s">
        <v>4518</v>
      </c>
      <c r="H600" t="s">
        <v>2778</v>
      </c>
      <c r="I600">
        <v>1.1748268669999999E-6</v>
      </c>
      <c r="J600">
        <f>_xlfn.XLOOKUP(Table2[[#This Row],[rxn]],Table7[rxn],Table7[flux],0)</f>
        <v>1.4186944620000001E-6</v>
      </c>
      <c r="K600">
        <f>Table2[[#This Row],[flux]]-Table2[[#This Row],[flux in mfs]]</f>
        <v>-2.438675950000002E-7</v>
      </c>
      <c r="L600" t="b">
        <f>_xlfn.TEXTAFTER(Table2[[#This Row],[rxn]],"-",-1)="SPONT"</f>
        <v>0</v>
      </c>
      <c r="M600" t="str">
        <f>_xlfn.TEXTAFTER(Table2[[#This Row],[rxn]],"-",-1)</f>
        <v>rt7120</v>
      </c>
      <c r="N600">
        <f>_xlfn.XLOOKUP("'PRO-"&amp;Table2[[#This Row],[enz]]&amp;"'",'[1]Sheet2 (2)'!$A:$A,'[1]Sheet2 (2)'!$B:$B,"")</f>
        <v>1</v>
      </c>
    </row>
    <row r="601" spans="1:14" ht="17" x14ac:dyDescent="0.25">
      <c r="A601" s="1" t="s">
        <v>601</v>
      </c>
      <c r="B601" s="1" t="str">
        <f>_xlfn.TEXTBEFORE(Table7[[#This Row],[raw]]," ")</f>
        <v>RIBOSUBSYN-RIBOSUB-RPL18A-FROM-RPL18A</v>
      </c>
      <c r="C601" s="1"/>
      <c r="D601" s="1">
        <f>_xlfn.NUMBERVALUE(_xlfn.TEXTAFTER(Table7[[#This Row],[raw]]," ",-1))</f>
        <v>3.6238801099999999E-7</v>
      </c>
      <c r="G601" t="s">
        <v>4543</v>
      </c>
      <c r="H601" t="s">
        <v>2778</v>
      </c>
      <c r="I601">
        <v>5.78431366E-7</v>
      </c>
      <c r="J601">
        <f>_xlfn.XLOOKUP(Table2[[#This Row],[rxn]],Table7[rxn],Table7[flux],0)</f>
        <v>8.2075300700000004E-7</v>
      </c>
      <c r="K601">
        <f>Table2[[#This Row],[flux]]-Table2[[#This Row],[flux in mfs]]</f>
        <v>-2.4232164100000004E-7</v>
      </c>
      <c r="L601" t="b">
        <f>_xlfn.TEXTAFTER(Table2[[#This Row],[rxn]],"-",-1)="SPONT"</f>
        <v>0</v>
      </c>
      <c r="M601" t="str">
        <f>_xlfn.TEXTAFTER(Table2[[#This Row],[rxn]],"-",-1)</f>
        <v>rt7828</v>
      </c>
      <c r="N601">
        <f>_xlfn.XLOOKUP("'PRO-"&amp;Table2[[#This Row],[enz]]&amp;"'",'[1]Sheet2 (2)'!$A:$A,'[1]Sheet2 (2)'!$B:$B,"")</f>
        <v>1</v>
      </c>
    </row>
    <row r="602" spans="1:14" ht="17" x14ac:dyDescent="0.25">
      <c r="A602" s="1" t="s">
        <v>602</v>
      </c>
      <c r="B602" s="1" t="str">
        <f>_xlfn.TEXTBEFORE(Table7[[#This Row],[raw]]," ")</f>
        <v>RIBOSUBSYN-RIBOSUB-RPL19A-FROM-RPL19A</v>
      </c>
      <c r="C602" s="1"/>
      <c r="D602" s="1">
        <f>_xlfn.NUMBERVALUE(_xlfn.TEXTAFTER(Table7[[#This Row],[raw]]," ",-1))</f>
        <v>3.6238801099999999E-7</v>
      </c>
      <c r="G602" t="s">
        <v>4390</v>
      </c>
      <c r="H602" t="s">
        <v>2778</v>
      </c>
      <c r="I602">
        <v>1.2893899999999999E-10</v>
      </c>
      <c r="J602">
        <f>_xlfn.XLOOKUP(Table2[[#This Row],[rxn]],Table7[rxn],Table7[flux],0)</f>
        <v>2.4233073299999999E-7</v>
      </c>
      <c r="K602">
        <f>Table2[[#This Row],[flux]]-Table2[[#This Row],[flux in mfs]]</f>
        <v>-2.4220179399999998E-7</v>
      </c>
      <c r="L602" t="b">
        <f>_xlfn.TEXTAFTER(Table2[[#This Row],[rxn]],"-",-1)="SPONT"</f>
        <v>0</v>
      </c>
      <c r="M602" t="str">
        <f>_xlfn.TEXTAFTER(Table2[[#This Row],[rxn]],"-",-1)</f>
        <v>rt3748</v>
      </c>
      <c r="N602">
        <f>_xlfn.XLOOKUP("'PRO-"&amp;Table2[[#This Row],[enz]]&amp;"'",'[1]Sheet2 (2)'!$A:$A,'[1]Sheet2 (2)'!$B:$B,"")</f>
        <v>2</v>
      </c>
    </row>
    <row r="603" spans="1:14" ht="17" x14ac:dyDescent="0.25">
      <c r="A603" s="1" t="s">
        <v>603</v>
      </c>
      <c r="B603" s="1" t="str">
        <f>_xlfn.TEXTBEFORE(Table7[[#This Row],[raw]]," ")</f>
        <v>RIBOSUBSYN-RIBOSUB-RPL1A-FROM-RPL1A</v>
      </c>
      <c r="C603" s="1"/>
      <c r="D603" s="1">
        <f>_xlfn.NUMBERVALUE(_xlfn.TEXTAFTER(Table7[[#This Row],[raw]]," ",-1))</f>
        <v>3.6238801099999999E-7</v>
      </c>
      <c r="G603" t="s">
        <v>4287</v>
      </c>
      <c r="H603" t="s">
        <v>2778</v>
      </c>
      <c r="I603">
        <v>3.19035279E-7</v>
      </c>
      <c r="J603">
        <f>_xlfn.XLOOKUP(Table2[[#This Row],[rxn]],Table7[rxn],Table7[flux],0)</f>
        <v>5.5843121899999998E-7</v>
      </c>
      <c r="K603">
        <f>Table2[[#This Row],[flux]]-Table2[[#This Row],[flux in mfs]]</f>
        <v>-2.3939593999999998E-7</v>
      </c>
      <c r="L603" t="b">
        <f>_xlfn.TEXTAFTER(Table2[[#This Row],[rxn]],"-",-1)="SPONT"</f>
        <v>0</v>
      </c>
      <c r="M603" t="str">
        <f>_xlfn.TEXTAFTER(Table2[[#This Row],[rxn]],"-",-1)</f>
        <v>rt1432</v>
      </c>
      <c r="N603">
        <f>_xlfn.XLOOKUP("'PRO-"&amp;Table2[[#This Row],[enz]]&amp;"'",'[1]Sheet2 (2)'!$A:$A,'[1]Sheet2 (2)'!$B:$B,"")</f>
        <v>1</v>
      </c>
    </row>
    <row r="604" spans="1:14" ht="17" x14ac:dyDescent="0.25">
      <c r="A604" s="1" t="s">
        <v>604</v>
      </c>
      <c r="B604" s="1" t="str">
        <f>_xlfn.TEXTBEFORE(Table7[[#This Row],[raw]]," ")</f>
        <v>RIBOSUBSYN-RIBOSUB-RPL20A-FROM-RPL20A</v>
      </c>
      <c r="C604" s="1"/>
      <c r="D604" s="1">
        <f>_xlfn.NUMBERVALUE(_xlfn.TEXTAFTER(Table7[[#This Row],[raw]]," ",-1))</f>
        <v>3.6238801099999999E-7</v>
      </c>
      <c r="G604" t="s">
        <v>4243</v>
      </c>
      <c r="H604" t="s">
        <v>2778</v>
      </c>
      <c r="I604">
        <v>1.2853480000000001E-9</v>
      </c>
      <c r="J604">
        <f>_xlfn.XLOOKUP(Table2[[#This Row],[rxn]],Table7[rxn],Table7[flux],0)</f>
        <v>2.3978154000000002E-7</v>
      </c>
      <c r="K604">
        <f>Table2[[#This Row],[flux]]-Table2[[#This Row],[flux in mfs]]</f>
        <v>-2.3849619200000003E-7</v>
      </c>
      <c r="L604" t="b">
        <f>_xlfn.TEXTAFTER(Table2[[#This Row],[rxn]],"-",-1)="SPONT"</f>
        <v>0</v>
      </c>
      <c r="M604" t="str">
        <f>_xlfn.TEXTAFTER(Table2[[#This Row],[rxn]],"-",-1)</f>
        <v>rt0434_m</v>
      </c>
      <c r="N604">
        <f>_xlfn.XLOOKUP("'PRO-"&amp;Table2[[#This Row],[enz]]&amp;"'",'[1]Sheet2 (2)'!$A:$A,'[1]Sheet2 (2)'!$B:$B,"")</f>
        <v>6</v>
      </c>
    </row>
    <row r="605" spans="1:14" ht="17" x14ac:dyDescent="0.25">
      <c r="A605" s="1" t="s">
        <v>605</v>
      </c>
      <c r="B605" s="1" t="str">
        <f>_xlfn.TEXTBEFORE(Table7[[#This Row],[raw]]," ")</f>
        <v>RIBOSUBSYN-RIBOSUB-RPL21A-FROM-RPL21B</v>
      </c>
      <c r="C605" s="1"/>
      <c r="D605" s="1">
        <f>_xlfn.NUMBERVALUE(_xlfn.TEXTAFTER(Table7[[#This Row],[raw]]," ",-1))</f>
        <v>3.6238801099999999E-7</v>
      </c>
      <c r="G605" t="s">
        <v>4717</v>
      </c>
      <c r="H605" t="s">
        <v>2778</v>
      </c>
      <c r="I605">
        <v>5.7844899999999999E-10</v>
      </c>
      <c r="J605">
        <f>_xlfn.XLOOKUP(Table2[[#This Row],[rxn]],Table7[rxn],Table7[flux],0)</f>
        <v>2.3872796299999999E-7</v>
      </c>
      <c r="K605">
        <f>Table2[[#This Row],[flux]]-Table2[[#This Row],[flux in mfs]]</f>
        <v>-2.3814951399999998E-7</v>
      </c>
      <c r="L605" t="b">
        <f>_xlfn.TEXTAFTER(Table2[[#This Row],[rxn]],"-",-1)="SPONT"</f>
        <v>0</v>
      </c>
      <c r="M605" t="str">
        <f>_xlfn.TEXTAFTER(Table2[[#This Row],[rxn]],"-",-1)</f>
        <v>MRPS8</v>
      </c>
      <c r="N605" t="str">
        <f>_xlfn.XLOOKUP("'PRO-"&amp;Table2[[#This Row],[enz]]&amp;"'",'[1]Sheet2 (2)'!$A:$A,'[1]Sheet2 (2)'!$B:$B,"")</f>
        <v/>
      </c>
    </row>
    <row r="606" spans="1:14" ht="17" x14ac:dyDescent="0.25">
      <c r="A606" s="1" t="s">
        <v>606</v>
      </c>
      <c r="B606" s="1" t="str">
        <f>_xlfn.TEXTBEFORE(Table7[[#This Row],[raw]]," ")</f>
        <v>RIBOSUBSYN-RIBOSUB-RPL22A-FROM-RPL22A</v>
      </c>
      <c r="C606" s="1"/>
      <c r="D606" s="1">
        <f>_xlfn.NUMBERVALUE(_xlfn.TEXTAFTER(Table7[[#This Row],[raw]]," ",-1))</f>
        <v>3.6238801099999999E-7</v>
      </c>
      <c r="G606" t="s">
        <v>4711</v>
      </c>
      <c r="H606" t="s">
        <v>2778</v>
      </c>
      <c r="I606">
        <v>5.7844899999999999E-10</v>
      </c>
      <c r="J606">
        <f>_xlfn.XLOOKUP(Table2[[#This Row],[rxn]],Table7[rxn],Table7[flux],0)</f>
        <v>2.3703365800000001E-7</v>
      </c>
      <c r="K606">
        <f>Table2[[#This Row],[flux]]-Table2[[#This Row],[flux in mfs]]</f>
        <v>-2.36455209E-7</v>
      </c>
      <c r="L606" t="b">
        <f>_xlfn.TEXTAFTER(Table2[[#This Row],[rxn]],"-",-1)="SPONT"</f>
        <v>0</v>
      </c>
      <c r="M606" t="str">
        <f>_xlfn.TEXTAFTER(Table2[[#This Row],[rxn]],"-",-1)</f>
        <v>MRPS16</v>
      </c>
      <c r="N606" t="str">
        <f>_xlfn.XLOOKUP("'PRO-"&amp;Table2[[#This Row],[enz]]&amp;"'",'[1]Sheet2 (2)'!$A:$A,'[1]Sheet2 (2)'!$B:$B,"")</f>
        <v/>
      </c>
    </row>
    <row r="607" spans="1:14" ht="17" x14ac:dyDescent="0.25">
      <c r="A607" s="1" t="s">
        <v>607</v>
      </c>
      <c r="B607" s="1" t="str">
        <f>_xlfn.TEXTBEFORE(Table7[[#This Row],[raw]]," ")</f>
        <v>RIBOSUBSYN-RIBOSUB-RPL23A-FROM-RPL23A</v>
      </c>
      <c r="C607" s="1"/>
      <c r="D607" s="1">
        <f>_xlfn.NUMBERVALUE(_xlfn.TEXTAFTER(Table7[[#This Row],[raw]]," ",-1))</f>
        <v>3.6238801099999999E-7</v>
      </c>
      <c r="G607" t="s">
        <v>4670</v>
      </c>
      <c r="H607" t="s">
        <v>2778</v>
      </c>
      <c r="I607">
        <v>5.7844899999999999E-10</v>
      </c>
      <c r="J607">
        <f>_xlfn.XLOOKUP(Table2[[#This Row],[rxn]],Table7[rxn],Table7[flux],0)</f>
        <v>2.35650665E-7</v>
      </c>
      <c r="K607">
        <f>Table2[[#This Row],[flux]]-Table2[[#This Row],[flux in mfs]]</f>
        <v>-2.3507221599999999E-7</v>
      </c>
      <c r="L607" t="b">
        <f>_xlfn.TEXTAFTER(Table2[[#This Row],[rxn]],"-",-1)="SPONT"</f>
        <v>0</v>
      </c>
      <c r="M607" t="str">
        <f>_xlfn.TEXTAFTER(Table2[[#This Row],[rxn]],"-",-1)</f>
        <v>MRP17</v>
      </c>
      <c r="N607" t="str">
        <f>_xlfn.XLOOKUP("'PRO-"&amp;Table2[[#This Row],[enz]]&amp;"'",'[1]Sheet2 (2)'!$A:$A,'[1]Sheet2 (2)'!$B:$B,"")</f>
        <v/>
      </c>
    </row>
    <row r="608" spans="1:14" ht="17" x14ac:dyDescent="0.25">
      <c r="A608" s="1" t="s">
        <v>608</v>
      </c>
      <c r="B608" s="1" t="str">
        <f>_xlfn.TEXTBEFORE(Table7[[#This Row],[raw]]," ")</f>
        <v>RIBOSUBSYN-RIBOSUB-RPL25-FROM-RPL25</v>
      </c>
      <c r="C608" s="1"/>
      <c r="D608" s="1">
        <f>_xlfn.NUMBERVALUE(_xlfn.TEXTAFTER(Table7[[#This Row],[raw]]," ",-1))</f>
        <v>3.6238801099999999E-7</v>
      </c>
      <c r="G608" t="s">
        <v>4418</v>
      </c>
      <c r="H608" t="s">
        <v>2778</v>
      </c>
      <c r="I608">
        <v>2.07897372E-7</v>
      </c>
      <c r="J608">
        <f>_xlfn.XLOOKUP(Table2[[#This Row],[rxn]],Table7[rxn],Table7[flux],0)</f>
        <v>4.3741430399999999E-7</v>
      </c>
      <c r="K608">
        <f>Table2[[#This Row],[flux]]-Table2[[#This Row],[flux in mfs]]</f>
        <v>-2.2951693199999999E-7</v>
      </c>
      <c r="L608" t="b">
        <f>_xlfn.TEXTAFTER(Table2[[#This Row],[rxn]],"-",-1)="SPONT"</f>
        <v>0</v>
      </c>
      <c r="M608" t="str">
        <f>_xlfn.TEXTAFTER(Table2[[#This Row],[rxn]],"-",-1)</f>
        <v>rt4530</v>
      </c>
      <c r="N608">
        <f>_xlfn.XLOOKUP("'PRO-"&amp;Table2[[#This Row],[enz]]&amp;"'",'[1]Sheet2 (2)'!$A:$A,'[1]Sheet2 (2)'!$B:$B,"")</f>
        <v>2</v>
      </c>
    </row>
    <row r="609" spans="1:14" ht="17" x14ac:dyDescent="0.25">
      <c r="A609" s="1" t="s">
        <v>609</v>
      </c>
      <c r="B609" s="1" t="str">
        <f>_xlfn.TEXTBEFORE(Table7[[#This Row],[raw]]," ")</f>
        <v>RIBOSUBSYN-RIBOSUB-RPL26A-FROM-RPL26A</v>
      </c>
      <c r="C609" s="1"/>
      <c r="D609" s="1">
        <f>_xlfn.NUMBERVALUE(_xlfn.TEXTAFTER(Table7[[#This Row],[raw]]," ",-1))</f>
        <v>3.6238801099999999E-7</v>
      </c>
      <c r="G609" t="s">
        <v>4678</v>
      </c>
      <c r="H609" t="s">
        <v>2778</v>
      </c>
      <c r="I609">
        <v>5.7844899999999999E-10</v>
      </c>
      <c r="J609">
        <f>_xlfn.XLOOKUP(Table2[[#This Row],[rxn]],Table7[rxn],Table7[flux],0)</f>
        <v>2.2602040900000001E-7</v>
      </c>
      <c r="K609">
        <f>Table2[[#This Row],[flux]]-Table2[[#This Row],[flux in mfs]]</f>
        <v>-2.2544196E-7</v>
      </c>
      <c r="L609" t="b">
        <f>_xlfn.TEXTAFTER(Table2[[#This Row],[rxn]],"-",-1)="SPONT"</f>
        <v>0</v>
      </c>
      <c r="M609" t="str">
        <f>_xlfn.TEXTAFTER(Table2[[#This Row],[rxn]],"-",-1)</f>
        <v>MRPL1</v>
      </c>
      <c r="N609" t="str">
        <f>_xlfn.XLOOKUP("'PRO-"&amp;Table2[[#This Row],[enz]]&amp;"'",'[1]Sheet2 (2)'!$A:$A,'[1]Sheet2 (2)'!$B:$B,"")</f>
        <v/>
      </c>
    </row>
    <row r="610" spans="1:14" ht="17" x14ac:dyDescent="0.25">
      <c r="A610" s="1" t="s">
        <v>610</v>
      </c>
      <c r="B610" s="1" t="str">
        <f>_xlfn.TEXTBEFORE(Table7[[#This Row],[raw]]," ")</f>
        <v>RIBOSUBSYN-RIBOSUB-RPL27A-FROM-RPL27A</v>
      </c>
      <c r="C610" s="1"/>
      <c r="D610" s="1">
        <f>_xlfn.NUMBERVALUE(_xlfn.TEXTAFTER(Table7[[#This Row],[raw]]," ",-1))</f>
        <v>3.6238801099999999E-7</v>
      </c>
      <c r="G610" t="s">
        <v>4590</v>
      </c>
      <c r="H610" t="s">
        <v>2778</v>
      </c>
      <c r="I610">
        <v>2.8424824600000001E-7</v>
      </c>
      <c r="J610">
        <f>_xlfn.XLOOKUP(Table2[[#This Row],[rxn]],Table7[rxn],Table7[flux],0)</f>
        <v>5.0638084700000001E-7</v>
      </c>
      <c r="K610">
        <f>Table2[[#This Row],[flux]]-Table2[[#This Row],[flux in mfs]]</f>
        <v>-2.22132601E-7</v>
      </c>
      <c r="L610" t="b">
        <f>_xlfn.TEXTAFTER(Table2[[#This Row],[rxn]],"-",-1)="SPONT"</f>
        <v>0</v>
      </c>
      <c r="M610" t="str">
        <f>_xlfn.TEXTAFTER(Table2[[#This Row],[rxn]],"-",-1)</f>
        <v>RPL13A</v>
      </c>
      <c r="N610" t="str">
        <f>_xlfn.XLOOKUP("'PRO-"&amp;Table2[[#This Row],[enz]]&amp;"'",'[1]Sheet2 (2)'!$A:$A,'[1]Sheet2 (2)'!$B:$B,"")</f>
        <v/>
      </c>
    </row>
    <row r="611" spans="1:14" ht="17" x14ac:dyDescent="0.25">
      <c r="A611" s="1" t="s">
        <v>611</v>
      </c>
      <c r="B611" s="1" t="str">
        <f>_xlfn.TEXTBEFORE(Table7[[#This Row],[raw]]," ")</f>
        <v>RIBOSUBSYN-RIBOSUB-RPL28-FROM-RPL28</v>
      </c>
      <c r="C611" s="1"/>
      <c r="D611" s="1">
        <f>_xlfn.NUMBERVALUE(_xlfn.TEXTAFTER(Table7[[#This Row],[raw]]," ",-1))</f>
        <v>3.6238801099999999E-7</v>
      </c>
      <c r="G611" t="s">
        <v>4338</v>
      </c>
      <c r="H611" t="s">
        <v>2778</v>
      </c>
      <c r="I611">
        <v>7.6658922799999999E-7</v>
      </c>
      <c r="J611">
        <f>_xlfn.XLOOKUP(Table2[[#This Row],[rxn]],Table7[rxn],Table7[flux],0)</f>
        <v>9.8780678999999995E-7</v>
      </c>
      <c r="K611">
        <f>Table2[[#This Row],[flux]]-Table2[[#This Row],[flux in mfs]]</f>
        <v>-2.2121756199999996E-7</v>
      </c>
      <c r="L611" t="b">
        <f>_xlfn.TEXTAFTER(Table2[[#This Row],[rxn]],"-",-1)="SPONT"</f>
        <v>0</v>
      </c>
      <c r="M611" t="str">
        <f>_xlfn.TEXTAFTER(Table2[[#This Row],[rxn]],"-",-1)</f>
        <v>rt2348</v>
      </c>
      <c r="N611">
        <f>_xlfn.XLOOKUP("'PRO-"&amp;Table2[[#This Row],[enz]]&amp;"'",'[1]Sheet2 (2)'!$A:$A,'[1]Sheet2 (2)'!$B:$B,"")</f>
        <v>1</v>
      </c>
    </row>
    <row r="612" spans="1:14" ht="17" x14ac:dyDescent="0.25">
      <c r="A612" s="1" t="s">
        <v>612</v>
      </c>
      <c r="B612" s="1" t="str">
        <f>_xlfn.TEXTBEFORE(Table7[[#This Row],[raw]]," ")</f>
        <v>RIBOSUBSYN-RIBOSUB-RPL29-FROM-RPL29</v>
      </c>
      <c r="C612" s="1"/>
      <c r="D612" s="1">
        <f>_xlfn.NUMBERVALUE(_xlfn.TEXTAFTER(Table7[[#This Row],[raw]]," ",-1))</f>
        <v>3.6238801099999999E-7</v>
      </c>
      <c r="G612" t="s">
        <v>4701</v>
      </c>
      <c r="H612" t="s">
        <v>2778</v>
      </c>
      <c r="I612">
        <v>5.7844899999999999E-10</v>
      </c>
      <c r="J612">
        <f>_xlfn.XLOOKUP(Table2[[#This Row],[rxn]],Table7[rxn],Table7[flux],0)</f>
        <v>2.1815626499999999E-7</v>
      </c>
      <c r="K612">
        <f>Table2[[#This Row],[flux]]-Table2[[#This Row],[flux in mfs]]</f>
        <v>-2.1757781599999999E-7</v>
      </c>
      <c r="L612" t="b">
        <f>_xlfn.TEXTAFTER(Table2[[#This Row],[rxn]],"-",-1)="SPONT"</f>
        <v>0</v>
      </c>
      <c r="M612" t="str">
        <f>_xlfn.TEXTAFTER(Table2[[#This Row],[rxn]],"-",-1)</f>
        <v>MRPL39</v>
      </c>
      <c r="N612" t="str">
        <f>_xlfn.XLOOKUP("'PRO-"&amp;Table2[[#This Row],[enz]]&amp;"'",'[1]Sheet2 (2)'!$A:$A,'[1]Sheet2 (2)'!$B:$B,"")</f>
        <v/>
      </c>
    </row>
    <row r="613" spans="1:14" ht="17" x14ac:dyDescent="0.25">
      <c r="A613" s="1" t="s">
        <v>613</v>
      </c>
      <c r="B613" s="1" t="str">
        <f>_xlfn.TEXTBEFORE(Table7[[#This Row],[raw]]," ")</f>
        <v>RIBOSUBSYN-RIBOSUB-RPL3-FROM-RPL3</v>
      </c>
      <c r="C613" s="1"/>
      <c r="D613" s="1">
        <f>_xlfn.NUMBERVALUE(_xlfn.TEXTAFTER(Table7[[#This Row],[raw]]," ",-1))</f>
        <v>3.6238801099999999E-7</v>
      </c>
      <c r="G613" t="s">
        <v>4379</v>
      </c>
      <c r="H613" t="s">
        <v>2778</v>
      </c>
      <c r="I613">
        <v>7.3447488399999997E-7</v>
      </c>
      <c r="J613">
        <f>_xlfn.XLOOKUP(Table2[[#This Row],[rxn]],Table7[rxn],Table7[flux],0)</f>
        <v>9.4833908900000001E-7</v>
      </c>
      <c r="K613">
        <f>Table2[[#This Row],[flux]]-Table2[[#This Row],[flux in mfs]]</f>
        <v>-2.1386420500000004E-7</v>
      </c>
      <c r="L613" t="b">
        <f>_xlfn.TEXTAFTER(Table2[[#This Row],[rxn]],"-",-1)="SPONT"</f>
        <v>0</v>
      </c>
      <c r="M613" t="str">
        <f>_xlfn.TEXTAFTER(Table2[[#This Row],[rxn]],"-",-1)</f>
        <v>rt3476</v>
      </c>
      <c r="N613">
        <f>_xlfn.XLOOKUP("'PRO-"&amp;Table2[[#This Row],[enz]]&amp;"'",'[1]Sheet2 (2)'!$A:$A,'[1]Sheet2 (2)'!$B:$B,"")</f>
        <v>1</v>
      </c>
    </row>
    <row r="614" spans="1:14" ht="17" x14ac:dyDescent="0.25">
      <c r="A614" s="1" t="s">
        <v>614</v>
      </c>
      <c r="B614" s="1" t="str">
        <f>_xlfn.TEXTBEFORE(Table7[[#This Row],[raw]]," ")</f>
        <v>RIBOSUBSYN-RIBOSUB-RPL30-FROM-RPL30</v>
      </c>
      <c r="C614" s="1"/>
      <c r="D614" s="1">
        <f>_xlfn.NUMBERVALUE(_xlfn.TEXTAFTER(Table7[[#This Row],[raw]]," ",-1))</f>
        <v>3.6238801099999999E-7</v>
      </c>
      <c r="G614" t="s">
        <v>4401</v>
      </c>
      <c r="H614" t="s">
        <v>2778</v>
      </c>
      <c r="I614">
        <v>8.1791984100000001E-7</v>
      </c>
      <c r="J614">
        <f>_xlfn.XLOOKUP(Table2[[#This Row],[rxn]],Table7[rxn],Table7[flux],0)</f>
        <v>1.0297532190000001E-6</v>
      </c>
      <c r="K614">
        <f>Table2[[#This Row],[flux]]-Table2[[#This Row],[flux in mfs]]</f>
        <v>-2.1183337800000009E-7</v>
      </c>
      <c r="L614" t="b">
        <f>_xlfn.TEXTAFTER(Table2[[#This Row],[rxn]],"-",-1)="SPONT"</f>
        <v>0</v>
      </c>
      <c r="M614" t="str">
        <f>_xlfn.TEXTAFTER(Table2[[#This Row],[rxn]],"-",-1)</f>
        <v>rt4053</v>
      </c>
      <c r="N614">
        <f>_xlfn.XLOOKUP("'PRO-"&amp;Table2[[#This Row],[enz]]&amp;"'",'[1]Sheet2 (2)'!$A:$A,'[1]Sheet2 (2)'!$B:$B,"")</f>
        <v>1</v>
      </c>
    </row>
    <row r="615" spans="1:14" ht="17" x14ac:dyDescent="0.25">
      <c r="A615" s="1" t="s">
        <v>615</v>
      </c>
      <c r="B615" s="1" t="str">
        <f>_xlfn.TEXTBEFORE(Table7[[#This Row],[raw]]," ")</f>
        <v>RIBOSUBSYN-RIBOSUB-RPL31A-FROM-RPL31A</v>
      </c>
      <c r="C615" s="1"/>
      <c r="D615" s="1">
        <f>_xlfn.NUMBERVALUE(_xlfn.TEXTAFTER(Table7[[#This Row],[raw]]," ",-1))</f>
        <v>3.6238801099999999E-7</v>
      </c>
      <c r="G615" t="s">
        <v>4427</v>
      </c>
      <c r="H615" t="s">
        <v>2778</v>
      </c>
      <c r="I615">
        <v>3.9081895999999999E-8</v>
      </c>
      <c r="J615">
        <f>_xlfn.XLOOKUP(Table2[[#This Row],[rxn]],Table7[rxn],Table7[flux],0)</f>
        <v>2.4146923100000002E-7</v>
      </c>
      <c r="K615">
        <f>Table2[[#This Row],[flux]]-Table2[[#This Row],[flux in mfs]]</f>
        <v>-2.0238733500000002E-7</v>
      </c>
      <c r="L615" t="b">
        <f>_xlfn.TEXTAFTER(Table2[[#This Row],[rxn]],"-",-1)="SPONT"</f>
        <v>0</v>
      </c>
      <c r="M615" t="str">
        <f>_xlfn.TEXTAFTER(Table2[[#This Row],[rxn]],"-",-1)</f>
        <v>rt4649</v>
      </c>
      <c r="N615">
        <f>_xlfn.XLOOKUP("'PRO-"&amp;Table2[[#This Row],[enz]]&amp;"'",'[1]Sheet2 (2)'!$A:$A,'[1]Sheet2 (2)'!$B:$B,"")</f>
        <v>9</v>
      </c>
    </row>
    <row r="616" spans="1:14" ht="17" x14ac:dyDescent="0.25">
      <c r="A616" s="1" t="s">
        <v>616</v>
      </c>
      <c r="B616" s="1" t="str">
        <f>_xlfn.TEXTBEFORE(Table7[[#This Row],[raw]]," ")</f>
        <v>RIBOSUBSYN-RIBOSUB-RPL32-FROM-RPL32</v>
      </c>
      <c r="C616" s="1"/>
      <c r="D616" s="1">
        <f>_xlfn.NUMBERVALUE(_xlfn.TEXTAFTER(Table7[[#This Row],[raw]]," ",-1))</f>
        <v>3.6238801099999999E-7</v>
      </c>
      <c r="G616" t="s">
        <v>4386</v>
      </c>
      <c r="H616" t="s">
        <v>2778</v>
      </c>
      <c r="I616">
        <v>7.5910809999999993E-9</v>
      </c>
      <c r="J616">
        <f>_xlfn.XLOOKUP(Table2[[#This Row],[rxn]],Table7[rxn],Table7[flux],0)</f>
        <v>2.0721563399999999E-7</v>
      </c>
      <c r="K616">
        <f>Table2[[#This Row],[flux]]-Table2[[#This Row],[flux in mfs]]</f>
        <v>-1.9962455299999998E-7</v>
      </c>
      <c r="L616" t="b">
        <f>_xlfn.TEXTAFTER(Table2[[#This Row],[rxn]],"-",-1)="SPONT"</f>
        <v>0</v>
      </c>
      <c r="M616" t="str">
        <f>_xlfn.TEXTAFTER(Table2[[#This Row],[rxn]],"-",-1)</f>
        <v>rt3609</v>
      </c>
      <c r="N616">
        <f>_xlfn.XLOOKUP("'PRO-"&amp;Table2[[#This Row],[enz]]&amp;"'",'[1]Sheet2 (2)'!$A:$A,'[1]Sheet2 (2)'!$B:$B,"")</f>
        <v>1</v>
      </c>
    </row>
    <row r="617" spans="1:14" ht="17" x14ac:dyDescent="0.25">
      <c r="A617" s="1" t="s">
        <v>617</v>
      </c>
      <c r="B617" s="1" t="str">
        <f>_xlfn.TEXTBEFORE(Table7[[#This Row],[raw]]," ")</f>
        <v>RIBOSUBSYN-RIBOSUB-RPL33A-FROM-RPL33A</v>
      </c>
      <c r="C617" s="1"/>
      <c r="D617" s="1">
        <f>_xlfn.NUMBERVALUE(_xlfn.TEXTAFTER(Table7[[#This Row],[raw]]," ",-1))</f>
        <v>3.6238801099999999E-7</v>
      </c>
      <c r="G617" t="s">
        <v>4436</v>
      </c>
      <c r="H617" t="s">
        <v>2778</v>
      </c>
      <c r="I617">
        <v>9.1410699999999994E-8</v>
      </c>
      <c r="J617">
        <f>_xlfn.XLOOKUP(Table2[[#This Row],[rxn]],Table7[rxn],Table7[flux],0)</f>
        <v>2.8978687900000001E-7</v>
      </c>
      <c r="K617">
        <f>Table2[[#This Row],[flux]]-Table2[[#This Row],[flux in mfs]]</f>
        <v>-1.9837617900000002E-7</v>
      </c>
      <c r="L617" t="b">
        <f>_xlfn.TEXTAFTER(Table2[[#This Row],[rxn]],"-",-1)="SPONT"</f>
        <v>0</v>
      </c>
      <c r="M617" t="str">
        <f>_xlfn.TEXTAFTER(Table2[[#This Row],[rxn]],"-",-1)</f>
        <v>rt4918</v>
      </c>
      <c r="N617">
        <f>_xlfn.XLOOKUP("'PRO-"&amp;Table2[[#This Row],[enz]]&amp;"'",'[1]Sheet2 (2)'!$A:$A,'[1]Sheet2 (2)'!$B:$B,"")</f>
        <v>1</v>
      </c>
    </row>
    <row r="618" spans="1:14" ht="17" x14ac:dyDescent="0.25">
      <c r="A618" s="1" t="s">
        <v>618</v>
      </c>
      <c r="B618" s="1" t="str">
        <f>_xlfn.TEXTBEFORE(Table7[[#This Row],[raw]]," ")</f>
        <v>RIBOSUBSYN-RIBOSUB-RPL34A-FROM-RPL34A</v>
      </c>
      <c r="C618" s="1"/>
      <c r="D618" s="1">
        <f>_xlfn.NUMBERVALUE(_xlfn.TEXTAFTER(Table7[[#This Row],[raw]]," ",-1))</f>
        <v>3.6238801099999999E-7</v>
      </c>
      <c r="G618" t="s">
        <v>4419</v>
      </c>
      <c r="H618" t="s">
        <v>2778</v>
      </c>
      <c r="I618">
        <v>7.1375953E-7</v>
      </c>
      <c r="J618">
        <f>_xlfn.XLOOKUP(Table2[[#This Row],[rxn]],Table7[rxn],Table7[flux],0)</f>
        <v>9.0939701800000001E-7</v>
      </c>
      <c r="K618">
        <f>Table2[[#This Row],[flux]]-Table2[[#This Row],[flux in mfs]]</f>
        <v>-1.9563748800000002E-7</v>
      </c>
      <c r="L618" t="b">
        <f>_xlfn.TEXTAFTER(Table2[[#This Row],[rxn]],"-",-1)="SPONT"</f>
        <v>0</v>
      </c>
      <c r="M618" t="str">
        <f>_xlfn.TEXTAFTER(Table2[[#This Row],[rxn]],"-",-1)</f>
        <v>rt4544</v>
      </c>
      <c r="N618">
        <f>_xlfn.XLOOKUP("'PRO-"&amp;Table2[[#This Row],[enz]]&amp;"'",'[1]Sheet2 (2)'!$A:$A,'[1]Sheet2 (2)'!$B:$B,"")</f>
        <v>1</v>
      </c>
    </row>
    <row r="619" spans="1:14" ht="17" x14ac:dyDescent="0.25">
      <c r="A619" s="1" t="s">
        <v>619</v>
      </c>
      <c r="B619" s="1" t="str">
        <f>_xlfn.TEXTBEFORE(Table7[[#This Row],[raw]]," ")</f>
        <v>RIBOSUBSYN-RIBOSUB-RPL35A-FROM-RPL35A</v>
      </c>
      <c r="C619" s="1"/>
      <c r="D619" s="1">
        <f>_xlfn.NUMBERVALUE(_xlfn.TEXTAFTER(Table7[[#This Row],[raw]]," ",-1))</f>
        <v>3.6238801099999999E-7</v>
      </c>
      <c r="G619" t="s">
        <v>4499</v>
      </c>
      <c r="H619" t="s">
        <v>2778</v>
      </c>
      <c r="I619">
        <v>6.9921665599999998E-7</v>
      </c>
      <c r="J619">
        <f>_xlfn.XLOOKUP(Table2[[#This Row],[rxn]],Table7[rxn],Table7[flux],0)</f>
        <v>8.9087662400000003E-7</v>
      </c>
      <c r="K619">
        <f>Table2[[#This Row],[flux]]-Table2[[#This Row],[flux in mfs]]</f>
        <v>-1.9165996800000005E-7</v>
      </c>
      <c r="L619" t="b">
        <f>_xlfn.TEXTAFTER(Table2[[#This Row],[rxn]],"-",-1)="SPONT"</f>
        <v>0</v>
      </c>
      <c r="M619" t="str">
        <f>_xlfn.TEXTAFTER(Table2[[#This Row],[rxn]],"-",-1)</f>
        <v>rt6588</v>
      </c>
      <c r="N619">
        <f>_xlfn.XLOOKUP("'PRO-"&amp;Table2[[#This Row],[enz]]&amp;"'",'[1]Sheet2 (2)'!$A:$A,'[1]Sheet2 (2)'!$B:$B,"")</f>
        <v>1</v>
      </c>
    </row>
    <row r="620" spans="1:14" ht="17" x14ac:dyDescent="0.25">
      <c r="A620" s="1" t="s">
        <v>620</v>
      </c>
      <c r="B620" s="1" t="str">
        <f>_xlfn.TEXTBEFORE(Table7[[#This Row],[raw]]," ")</f>
        <v>RIBOSUBSYN-RIBOSUB-RPL36A-FROM-RPL36A</v>
      </c>
      <c r="C620" s="1"/>
      <c r="D620" s="1">
        <f>_xlfn.NUMBERVALUE(_xlfn.TEXTAFTER(Table7[[#This Row],[raw]]," ",-1))</f>
        <v>3.6238801099999999E-7</v>
      </c>
      <c r="G620" t="s">
        <v>4708</v>
      </c>
      <c r="H620" t="s">
        <v>2778</v>
      </c>
      <c r="I620">
        <v>5.7844899999999999E-10</v>
      </c>
      <c r="J620">
        <f>_xlfn.XLOOKUP(Table2[[#This Row],[rxn]],Table7[rxn],Table7[flux],0)</f>
        <v>1.8665913200000001E-7</v>
      </c>
      <c r="K620">
        <f>Table2[[#This Row],[flux]]-Table2[[#This Row],[flux in mfs]]</f>
        <v>-1.86080683E-7</v>
      </c>
      <c r="L620" t="b">
        <f>_xlfn.TEXTAFTER(Table2[[#This Row],[rxn]],"-",-1)="SPONT"</f>
        <v>0</v>
      </c>
      <c r="M620" t="str">
        <f>_xlfn.TEXTAFTER(Table2[[#This Row],[rxn]],"-",-1)</f>
        <v>MRPL6</v>
      </c>
      <c r="N620" t="str">
        <f>_xlfn.XLOOKUP("'PRO-"&amp;Table2[[#This Row],[enz]]&amp;"'",'[1]Sheet2 (2)'!$A:$A,'[1]Sheet2 (2)'!$B:$B,"")</f>
        <v/>
      </c>
    </row>
    <row r="621" spans="1:14" ht="17" x14ac:dyDescent="0.25">
      <c r="A621" s="1" t="s">
        <v>621</v>
      </c>
      <c r="B621" s="1" t="str">
        <f>_xlfn.TEXTBEFORE(Table7[[#This Row],[raw]]," ")</f>
        <v>RIBOSUBSYN-RIBOSUB-RPL37A-FROM-RPL37A</v>
      </c>
      <c r="C621" s="1"/>
      <c r="D621" s="1">
        <f>_xlfn.NUMBERVALUE(_xlfn.TEXTAFTER(Table7[[#This Row],[raw]]," ",-1))</f>
        <v>3.6238801099999999E-7</v>
      </c>
      <c r="G621" t="s">
        <v>4726</v>
      </c>
      <c r="H621" t="s">
        <v>2778</v>
      </c>
      <c r="I621">
        <v>5.7844899999999999E-10</v>
      </c>
      <c r="J621">
        <f>_xlfn.XLOOKUP(Table2[[#This Row],[rxn]],Table7[rxn],Table7[flux],0)</f>
        <v>1.7436576500000001E-7</v>
      </c>
      <c r="K621">
        <f>Table2[[#This Row],[flux]]-Table2[[#This Row],[flux in mfs]]</f>
        <v>-1.73787316E-7</v>
      </c>
      <c r="L621" t="b">
        <f>_xlfn.TEXTAFTER(Table2[[#This Row],[rxn]],"-",-1)="SPONT"</f>
        <v>0</v>
      </c>
      <c r="M621" t="str">
        <f>_xlfn.TEXTAFTER(Table2[[#This Row],[rxn]],"-",-1)</f>
        <v>RSM24</v>
      </c>
      <c r="N621" t="str">
        <f>_xlfn.XLOOKUP("'PRO-"&amp;Table2[[#This Row],[enz]]&amp;"'",'[1]Sheet2 (2)'!$A:$A,'[1]Sheet2 (2)'!$B:$B,"")</f>
        <v/>
      </c>
    </row>
    <row r="622" spans="1:14" ht="17" x14ac:dyDescent="0.25">
      <c r="A622" s="1" t="s">
        <v>622</v>
      </c>
      <c r="B622" s="1" t="str">
        <f>_xlfn.TEXTBEFORE(Table7[[#This Row],[raw]]," ")</f>
        <v>RIBOSUBSYN-RIBOSUB-RPL38-FROM-RPL38</v>
      </c>
      <c r="C622" s="1"/>
      <c r="D622" s="1">
        <f>_xlfn.NUMBERVALUE(_xlfn.TEXTAFTER(Table7[[#This Row],[raw]]," ",-1))</f>
        <v>3.6238801099999999E-7</v>
      </c>
      <c r="G622" t="s">
        <v>4705</v>
      </c>
      <c r="H622" t="s">
        <v>2778</v>
      </c>
      <c r="I622">
        <v>5.7844899999999999E-10</v>
      </c>
      <c r="J622">
        <f>_xlfn.XLOOKUP(Table2[[#This Row],[rxn]],Table7[rxn],Table7[flux],0)</f>
        <v>1.7410881799999999E-7</v>
      </c>
      <c r="K622">
        <f>Table2[[#This Row],[flux]]-Table2[[#This Row],[flux in mfs]]</f>
        <v>-1.7353036899999998E-7</v>
      </c>
      <c r="L622" t="b">
        <f>_xlfn.TEXTAFTER(Table2[[#This Row],[rxn]],"-",-1)="SPONT"</f>
        <v>0</v>
      </c>
      <c r="M622" t="str">
        <f>_xlfn.TEXTAFTER(Table2[[#This Row],[rxn]],"-",-1)</f>
        <v>MRPL49</v>
      </c>
      <c r="N622" t="str">
        <f>_xlfn.XLOOKUP("'PRO-"&amp;Table2[[#This Row],[enz]]&amp;"'",'[1]Sheet2 (2)'!$A:$A,'[1]Sheet2 (2)'!$B:$B,"")</f>
        <v/>
      </c>
    </row>
    <row r="623" spans="1:14" ht="17" x14ac:dyDescent="0.25">
      <c r="A623" s="1" t="s">
        <v>623</v>
      </c>
      <c r="B623" s="1" t="str">
        <f>_xlfn.TEXTBEFORE(Table7[[#This Row],[raw]]," ")</f>
        <v>RIBOSUBSYN-RIBOSUB-RPL39-FROM-RPL39</v>
      </c>
      <c r="C623" s="1"/>
      <c r="D623" s="1">
        <f>_xlfn.NUMBERVALUE(_xlfn.TEXTAFTER(Table7[[#This Row],[raw]]," ",-1))</f>
        <v>3.6238801099999999E-7</v>
      </c>
      <c r="G623" t="s">
        <v>4723</v>
      </c>
      <c r="H623" t="s">
        <v>2778</v>
      </c>
      <c r="I623">
        <v>5.7844899999999999E-10</v>
      </c>
      <c r="J623">
        <f>_xlfn.XLOOKUP(Table2[[#This Row],[rxn]],Table7[rxn],Table7[flux],0)</f>
        <v>1.7365544800000001E-7</v>
      </c>
      <c r="K623">
        <f>Table2[[#This Row],[flux]]-Table2[[#This Row],[flux in mfs]]</f>
        <v>-1.73076999E-7</v>
      </c>
      <c r="L623" t="b">
        <f>_xlfn.TEXTAFTER(Table2[[#This Row],[rxn]],"-",-1)="SPONT"</f>
        <v>0</v>
      </c>
      <c r="M623" t="str">
        <f>_xlfn.TEXTAFTER(Table2[[#This Row],[rxn]],"-",-1)</f>
        <v>RSM10</v>
      </c>
      <c r="N623" t="str">
        <f>_xlfn.XLOOKUP("'PRO-"&amp;Table2[[#This Row],[enz]]&amp;"'",'[1]Sheet2 (2)'!$A:$A,'[1]Sheet2 (2)'!$B:$B,"")</f>
        <v/>
      </c>
    </row>
    <row r="624" spans="1:14" ht="17" x14ac:dyDescent="0.25">
      <c r="A624" s="1" t="s">
        <v>624</v>
      </c>
      <c r="B624" s="1" t="str">
        <f>_xlfn.TEXTBEFORE(Table7[[#This Row],[raw]]," ")</f>
        <v>RIBOSUBSYN-RIBOSUB-RPL40A-FROM-RPL40A</v>
      </c>
      <c r="C624" s="1"/>
      <c r="D624" s="1">
        <f>_xlfn.NUMBERVALUE(_xlfn.TEXTAFTER(Table7[[#This Row],[raw]]," ",-1))</f>
        <v>3.6238801099999999E-7</v>
      </c>
      <c r="G624" t="s">
        <v>4655</v>
      </c>
      <c r="H624" t="s">
        <v>2778</v>
      </c>
      <c r="I624">
        <v>2.8424824600000001E-7</v>
      </c>
      <c r="J624">
        <f>_xlfn.XLOOKUP(Table2[[#This Row],[rxn]],Table7[rxn],Table7[flux],0)</f>
        <v>4.5582548700000001E-7</v>
      </c>
      <c r="K624">
        <f>Table2[[#This Row],[flux]]-Table2[[#This Row],[flux in mfs]]</f>
        <v>-1.71577241E-7</v>
      </c>
      <c r="L624" t="b">
        <f>_xlfn.TEXTAFTER(Table2[[#This Row],[rxn]],"-",-1)="SPONT"</f>
        <v>0</v>
      </c>
      <c r="M624" t="str">
        <f>_xlfn.TEXTAFTER(Table2[[#This Row],[rxn]],"-",-1)</f>
        <v>RPS31</v>
      </c>
      <c r="N624" t="str">
        <f>_xlfn.XLOOKUP("'PRO-"&amp;Table2[[#This Row],[enz]]&amp;"'",'[1]Sheet2 (2)'!$A:$A,'[1]Sheet2 (2)'!$B:$B,"")</f>
        <v/>
      </c>
    </row>
    <row r="625" spans="1:14" ht="17" x14ac:dyDescent="0.25">
      <c r="A625" s="1" t="s">
        <v>625</v>
      </c>
      <c r="B625" s="1" t="str">
        <f>_xlfn.TEXTBEFORE(Table7[[#This Row],[raw]]," ")</f>
        <v>RIBOSUBSYN-RIBOSUB-RPL41A-FROM-RPL41A</v>
      </c>
      <c r="C625" s="1"/>
      <c r="D625" s="1">
        <f>_xlfn.NUMBERVALUE(_xlfn.TEXTAFTER(Table7[[#This Row],[raw]]," ",-1))</f>
        <v>3.6238801099999999E-7</v>
      </c>
      <c r="G625" t="s">
        <v>4462</v>
      </c>
      <c r="H625" t="s">
        <v>2778</v>
      </c>
      <c r="I625">
        <v>8.1865314000000005E-7</v>
      </c>
      <c r="J625">
        <f>_xlfn.XLOOKUP(Table2[[#This Row],[rxn]],Table7[rxn],Table7[flux],0)</f>
        <v>9.8858709100000002E-7</v>
      </c>
      <c r="K625">
        <f>Table2[[#This Row],[flux]]-Table2[[#This Row],[flux in mfs]]</f>
        <v>-1.6993395099999997E-7</v>
      </c>
      <c r="L625" t="b">
        <f>_xlfn.TEXTAFTER(Table2[[#This Row],[rxn]],"-",-1)="SPONT"</f>
        <v>0</v>
      </c>
      <c r="M625" t="str">
        <f>_xlfn.TEXTAFTER(Table2[[#This Row],[rxn]],"-",-1)</f>
        <v>rt5526</v>
      </c>
      <c r="N625">
        <f>_xlfn.XLOOKUP("'PRO-"&amp;Table2[[#This Row],[enz]]&amp;"'",'[1]Sheet2 (2)'!$A:$A,'[1]Sheet2 (2)'!$B:$B,"")</f>
        <v>1</v>
      </c>
    </row>
    <row r="626" spans="1:14" ht="17" x14ac:dyDescent="0.25">
      <c r="A626" s="1" t="s">
        <v>626</v>
      </c>
      <c r="B626" s="1" t="str">
        <f>_xlfn.TEXTBEFORE(Table7[[#This Row],[raw]]," ")</f>
        <v>RIBOSUBSYN-RIBOSUB-RPL42A-FROM-RPL42A</v>
      </c>
      <c r="C626" s="1"/>
      <c r="D626" s="1">
        <f>_xlfn.NUMBERVALUE(_xlfn.TEXTAFTER(Table7[[#This Row],[raw]]," ",-1))</f>
        <v>3.6238801099999999E-7</v>
      </c>
      <c r="G626" t="s">
        <v>4677</v>
      </c>
      <c r="H626" t="s">
        <v>2778</v>
      </c>
      <c r="I626">
        <v>5.7844899999999999E-10</v>
      </c>
      <c r="J626">
        <f>_xlfn.XLOOKUP(Table2[[#This Row],[rxn]],Table7[rxn],Table7[flux],0)</f>
        <v>1.6510394799999999E-7</v>
      </c>
      <c r="K626">
        <f>Table2[[#This Row],[flux]]-Table2[[#This Row],[flux in mfs]]</f>
        <v>-1.6452549899999998E-7</v>
      </c>
      <c r="L626" t="b">
        <f>_xlfn.TEXTAFTER(Table2[[#This Row],[rxn]],"-",-1)="SPONT"</f>
        <v>0</v>
      </c>
      <c r="M626" t="str">
        <f>_xlfn.TEXTAFTER(Table2[[#This Row],[rxn]],"-",-1)</f>
        <v>MRP7</v>
      </c>
      <c r="N626" t="str">
        <f>_xlfn.XLOOKUP("'PRO-"&amp;Table2[[#This Row],[enz]]&amp;"'",'[1]Sheet2 (2)'!$A:$A,'[1]Sheet2 (2)'!$B:$B,"")</f>
        <v/>
      </c>
    </row>
    <row r="627" spans="1:14" ht="17" x14ac:dyDescent="0.25">
      <c r="A627" s="1" t="s">
        <v>627</v>
      </c>
      <c r="B627" s="1" t="str">
        <f>_xlfn.TEXTBEFORE(Table7[[#This Row],[raw]]," ")</f>
        <v>RIBOSUBSYN-RIBOSUB-RPL43A-FROM-RPL43A</v>
      </c>
      <c r="C627" s="1"/>
      <c r="D627" s="1">
        <f>_xlfn.NUMBERVALUE(_xlfn.TEXTAFTER(Table7[[#This Row],[raw]]," ",-1))</f>
        <v>3.6238801099999999E-7</v>
      </c>
      <c r="G627" t="s">
        <v>4218</v>
      </c>
      <c r="H627" t="s">
        <v>2778</v>
      </c>
      <c r="I627">
        <v>5.9069919100000005E-7</v>
      </c>
      <c r="J627">
        <f>_xlfn.XLOOKUP(Table2[[#This Row],[rxn]],Table7[rxn],Table7[flux],0)</f>
        <v>7.5260652999999997E-7</v>
      </c>
      <c r="K627">
        <f>Table2[[#This Row],[flux]]-Table2[[#This Row],[flux in mfs]]</f>
        <v>-1.6190733899999993E-7</v>
      </c>
      <c r="L627" t="b">
        <f>_xlfn.TEXTAFTER(Table2[[#This Row],[rxn]],"-",-1)="SPONT"</f>
        <v>0</v>
      </c>
      <c r="M627" t="str">
        <f>_xlfn.TEXTAFTER(Table2[[#This Row],[rxn]],"-",-1)</f>
        <v>rt0017</v>
      </c>
      <c r="N627">
        <f>_xlfn.XLOOKUP("'PRO-"&amp;Table2[[#This Row],[enz]]&amp;"'",'[1]Sheet2 (2)'!$A:$A,'[1]Sheet2 (2)'!$B:$B,"")</f>
        <v>1</v>
      </c>
    </row>
    <row r="628" spans="1:14" ht="17" x14ac:dyDescent="0.25">
      <c r="A628" s="1" t="s">
        <v>628</v>
      </c>
      <c r="B628" s="1" t="str">
        <f>_xlfn.TEXTBEFORE(Table7[[#This Row],[raw]]," ")</f>
        <v>RIBOSUBSYN-RIBOSUB-RPL4A-FROM-RPL4A</v>
      </c>
      <c r="C628" s="1"/>
      <c r="D628" s="1">
        <f>_xlfn.NUMBERVALUE(_xlfn.TEXTAFTER(Table7[[#This Row],[raw]]," ",-1))</f>
        <v>3.6238801099999999E-7</v>
      </c>
      <c r="G628" t="s">
        <v>4285</v>
      </c>
      <c r="H628" t="s">
        <v>2778</v>
      </c>
      <c r="I628">
        <v>2.1806849300000001E-7</v>
      </c>
      <c r="J628">
        <f>_xlfn.XLOOKUP(Table2[[#This Row],[rxn]],Table7[rxn],Table7[flux],0)</f>
        <v>3.7969151400000002E-7</v>
      </c>
      <c r="K628">
        <f>Table2[[#This Row],[flux]]-Table2[[#This Row],[flux in mfs]]</f>
        <v>-1.6162302100000001E-7</v>
      </c>
      <c r="L628" t="b">
        <f>_xlfn.TEXTAFTER(Table2[[#This Row],[rxn]],"-",-1)="SPONT"</f>
        <v>0</v>
      </c>
      <c r="M628" t="str">
        <f>_xlfn.TEXTAFTER(Table2[[#This Row],[rxn]],"-",-1)</f>
        <v>rt1374</v>
      </c>
      <c r="N628">
        <f>_xlfn.XLOOKUP("'PRO-"&amp;Table2[[#This Row],[enz]]&amp;"'",'[1]Sheet2 (2)'!$A:$A,'[1]Sheet2 (2)'!$B:$B,"")</f>
        <v>1</v>
      </c>
    </row>
    <row r="629" spans="1:14" ht="17" x14ac:dyDescent="0.25">
      <c r="A629" s="1" t="s">
        <v>629</v>
      </c>
      <c r="B629" s="1" t="str">
        <f>_xlfn.TEXTBEFORE(Table7[[#This Row],[raw]]," ")</f>
        <v>RIBOSUBSYN-RIBOSUB-RPL5-FROM-RPL5</v>
      </c>
      <c r="C629" s="1"/>
      <c r="D629" s="1">
        <f>_xlfn.NUMBERVALUE(_xlfn.TEXTAFTER(Table7[[#This Row],[raw]]," ",-1))</f>
        <v>3.6238801099999999E-7</v>
      </c>
      <c r="G629" t="s">
        <v>4672</v>
      </c>
      <c r="H629" t="s">
        <v>2778</v>
      </c>
      <c r="I629">
        <v>5.7844899999999999E-10</v>
      </c>
      <c r="J629">
        <f>_xlfn.XLOOKUP(Table2[[#This Row],[rxn]],Table7[rxn],Table7[flux],0)</f>
        <v>1.6109555999999999E-7</v>
      </c>
      <c r="K629">
        <f>Table2[[#This Row],[flux]]-Table2[[#This Row],[flux in mfs]]</f>
        <v>-1.6051711099999999E-7</v>
      </c>
      <c r="L629" t="b">
        <f>_xlfn.TEXTAFTER(Table2[[#This Row],[rxn]],"-",-1)="SPONT"</f>
        <v>0</v>
      </c>
      <c r="M629" t="str">
        <f>_xlfn.TEXTAFTER(Table2[[#This Row],[rxn]],"-",-1)</f>
        <v>MRP20</v>
      </c>
      <c r="N629" t="str">
        <f>_xlfn.XLOOKUP("'PRO-"&amp;Table2[[#This Row],[enz]]&amp;"'",'[1]Sheet2 (2)'!$A:$A,'[1]Sheet2 (2)'!$B:$B,"")</f>
        <v/>
      </c>
    </row>
    <row r="630" spans="1:14" ht="17" x14ac:dyDescent="0.25">
      <c r="A630" s="1" t="s">
        <v>630</v>
      </c>
      <c r="B630" s="1" t="str">
        <f>_xlfn.TEXTBEFORE(Table7[[#This Row],[raw]]," ")</f>
        <v>RIBOSUBSYN-RIBOSUB-RPL6A-FROM-RPL6A</v>
      </c>
      <c r="C630" s="1"/>
      <c r="D630" s="1">
        <f>_xlfn.NUMBERVALUE(_xlfn.TEXTAFTER(Table7[[#This Row],[raw]]," ",-1))</f>
        <v>3.6238801099999999E-7</v>
      </c>
      <c r="G630" t="s">
        <v>4274</v>
      </c>
      <c r="H630" t="s">
        <v>2778</v>
      </c>
      <c r="I630">
        <v>3.63448E-10</v>
      </c>
      <c r="J630">
        <f>_xlfn.XLOOKUP(Table2[[#This Row],[rxn]],Table7[rxn],Table7[flux],0)</f>
        <v>1.5674952800000001E-7</v>
      </c>
      <c r="K630">
        <f>Table2[[#This Row],[flux]]-Table2[[#This Row],[flux in mfs]]</f>
        <v>-1.5638608000000001E-7</v>
      </c>
      <c r="L630" t="b">
        <f>_xlfn.TEXTAFTER(Table2[[#This Row],[rxn]],"-",-1)="SPONT"</f>
        <v>0</v>
      </c>
      <c r="M630" t="str">
        <f>_xlfn.TEXTAFTER(Table2[[#This Row],[rxn]],"-",-1)</f>
        <v>rt1127</v>
      </c>
      <c r="N630">
        <f>_xlfn.XLOOKUP("'PRO-"&amp;Table2[[#This Row],[enz]]&amp;"'",'[1]Sheet2 (2)'!$A:$A,'[1]Sheet2 (2)'!$B:$B,"")</f>
        <v>1</v>
      </c>
    </row>
    <row r="631" spans="1:14" ht="17" x14ac:dyDescent="0.25">
      <c r="A631" s="1" t="s">
        <v>631</v>
      </c>
      <c r="B631" s="1" t="str">
        <f>_xlfn.TEXTBEFORE(Table7[[#This Row],[raw]]," ")</f>
        <v>RIBOSUBSYN-RIBOSUB-RPL7A-FROM-RPL7A</v>
      </c>
      <c r="C631" s="1"/>
      <c r="D631" s="1">
        <f>_xlfn.NUMBERVALUE(_xlfn.TEXTAFTER(Table7[[#This Row],[raw]]," ",-1))</f>
        <v>3.6238801099999999E-7</v>
      </c>
      <c r="G631" t="s">
        <v>4689</v>
      </c>
      <c r="H631" t="s">
        <v>2778</v>
      </c>
      <c r="I631">
        <v>5.7844899999999999E-10</v>
      </c>
      <c r="J631">
        <f>_xlfn.XLOOKUP(Table2[[#This Row],[rxn]],Table7[rxn],Table7[flux],0)</f>
        <v>1.5681781699999999E-7</v>
      </c>
      <c r="K631">
        <f>Table2[[#This Row],[flux]]-Table2[[#This Row],[flux in mfs]]</f>
        <v>-1.5623936799999999E-7</v>
      </c>
      <c r="L631" t="b">
        <f>_xlfn.TEXTAFTER(Table2[[#This Row],[rxn]],"-",-1)="SPONT"</f>
        <v>0</v>
      </c>
      <c r="M631" t="str">
        <f>_xlfn.TEXTAFTER(Table2[[#This Row],[rxn]],"-",-1)</f>
        <v>MRPL24</v>
      </c>
      <c r="N631" t="str">
        <f>_xlfn.XLOOKUP("'PRO-"&amp;Table2[[#This Row],[enz]]&amp;"'",'[1]Sheet2 (2)'!$A:$A,'[1]Sheet2 (2)'!$B:$B,"")</f>
        <v/>
      </c>
    </row>
    <row r="632" spans="1:14" ht="17" x14ac:dyDescent="0.25">
      <c r="A632" s="1" t="s">
        <v>632</v>
      </c>
      <c r="B632" s="1" t="str">
        <f>_xlfn.TEXTBEFORE(Table7[[#This Row],[raw]]," ")</f>
        <v>RIBOSUBSYN-RIBOSUB-RPL8A-FROM-RPL8A</v>
      </c>
      <c r="C632" s="1"/>
      <c r="D632" s="1">
        <f>_xlfn.NUMBERVALUE(_xlfn.TEXTAFTER(Table7[[#This Row],[raw]]," ",-1))</f>
        <v>3.6238801099999999E-7</v>
      </c>
      <c r="G632" t="s">
        <v>4494</v>
      </c>
      <c r="H632" t="s">
        <v>2778</v>
      </c>
      <c r="I632">
        <v>7.9195987600000003E-7</v>
      </c>
      <c r="J632">
        <f>_xlfn.XLOOKUP(Table2[[#This Row],[rxn]],Table7[rxn],Table7[flux],0)</f>
        <v>9.4670041299999999E-7</v>
      </c>
      <c r="K632">
        <f>Table2[[#This Row],[flux]]-Table2[[#This Row],[flux in mfs]]</f>
        <v>-1.5474053699999996E-7</v>
      </c>
      <c r="L632" t="b">
        <f>_xlfn.TEXTAFTER(Table2[[#This Row],[rxn]],"-",-1)="SPONT"</f>
        <v>0</v>
      </c>
      <c r="M632" t="str">
        <f>_xlfn.TEXTAFTER(Table2[[#This Row],[rxn]],"-",-1)</f>
        <v>rt6488_m</v>
      </c>
      <c r="N632">
        <f>_xlfn.XLOOKUP("'PRO-"&amp;Table2[[#This Row],[enz]]&amp;"'",'[1]Sheet2 (2)'!$A:$A,'[1]Sheet2 (2)'!$B:$B,"")</f>
        <v>1</v>
      </c>
    </row>
    <row r="633" spans="1:14" ht="17" x14ac:dyDescent="0.25">
      <c r="A633" s="1" t="s">
        <v>633</v>
      </c>
      <c r="B633" s="1" t="str">
        <f>_xlfn.TEXTBEFORE(Table7[[#This Row],[raw]]," ")</f>
        <v>RIBOSUBSYN-RIBOSUB-RPL9A-FROM-RPL9A</v>
      </c>
      <c r="C633" s="1"/>
      <c r="D633" s="1">
        <f>_xlfn.NUMBERVALUE(_xlfn.TEXTAFTER(Table7[[#This Row],[raw]]," ",-1))</f>
        <v>3.6238801099999999E-7</v>
      </c>
      <c r="G633" t="s">
        <v>4464</v>
      </c>
      <c r="H633" t="s">
        <v>2778</v>
      </c>
      <c r="I633">
        <v>3.2539620199999998E-7</v>
      </c>
      <c r="J633">
        <f>_xlfn.XLOOKUP(Table2[[#This Row],[rxn]],Table7[rxn],Table7[flux],0)</f>
        <v>4.7977224100000004E-7</v>
      </c>
      <c r="K633">
        <f>Table2[[#This Row],[flux]]-Table2[[#This Row],[flux in mfs]]</f>
        <v>-1.5437603900000007E-7</v>
      </c>
      <c r="L633" t="b">
        <f>_xlfn.TEXTAFTER(Table2[[#This Row],[rxn]],"-",-1)="SPONT"</f>
        <v>0</v>
      </c>
      <c r="M633" t="str">
        <f>_xlfn.TEXTAFTER(Table2[[#This Row],[rxn]],"-",-1)</f>
        <v>rt5580</v>
      </c>
      <c r="N633">
        <f>_xlfn.XLOOKUP("'PRO-"&amp;Table2[[#This Row],[enz]]&amp;"'",'[1]Sheet2 (2)'!$A:$A,'[1]Sheet2 (2)'!$B:$B,"")</f>
        <v>1</v>
      </c>
    </row>
    <row r="634" spans="1:14" ht="17" x14ac:dyDescent="0.25">
      <c r="A634" s="1" t="s">
        <v>634</v>
      </c>
      <c r="B634" s="1" t="str">
        <f>_xlfn.TEXTBEFORE(Table7[[#This Row],[raw]]," ")</f>
        <v>RIBOSUBSYN-RIBOSUB-RPP0-FROM-RPP0</v>
      </c>
      <c r="C634" s="1"/>
      <c r="D634" s="1">
        <f>_xlfn.NUMBERVALUE(_xlfn.TEXTAFTER(Table7[[#This Row],[raw]]," ",-1))</f>
        <v>3.6238801099999999E-7</v>
      </c>
      <c r="G634" t="s">
        <v>4684</v>
      </c>
      <c r="H634" t="s">
        <v>2778</v>
      </c>
      <c r="I634">
        <v>5.7844899999999999E-10</v>
      </c>
      <c r="J634">
        <f>_xlfn.XLOOKUP(Table2[[#This Row],[rxn]],Table7[rxn],Table7[flux],0)</f>
        <v>1.52192127E-7</v>
      </c>
      <c r="K634">
        <f>Table2[[#This Row],[flux]]-Table2[[#This Row],[flux in mfs]]</f>
        <v>-1.5161367799999999E-7</v>
      </c>
      <c r="L634" t="b">
        <f>_xlfn.TEXTAFTER(Table2[[#This Row],[rxn]],"-",-1)="SPONT"</f>
        <v>0</v>
      </c>
      <c r="M634" t="str">
        <f>_xlfn.TEXTAFTER(Table2[[#This Row],[rxn]],"-",-1)</f>
        <v>MRPL17</v>
      </c>
      <c r="N634" t="str">
        <f>_xlfn.XLOOKUP("'PRO-"&amp;Table2[[#This Row],[enz]]&amp;"'",'[1]Sheet2 (2)'!$A:$A,'[1]Sheet2 (2)'!$B:$B,"")</f>
        <v/>
      </c>
    </row>
    <row r="635" spans="1:14" ht="17" x14ac:dyDescent="0.25">
      <c r="A635" s="1" t="s">
        <v>635</v>
      </c>
      <c r="B635" s="1" t="str">
        <f>_xlfn.TEXTBEFORE(Table7[[#This Row],[raw]]," ")</f>
        <v>RIBOSUBSYN-RIBOSUB-RPP1A-FROM-RPP1A</v>
      </c>
      <c r="C635" s="1"/>
      <c r="D635" s="1">
        <f>_xlfn.NUMBERVALUE(_xlfn.TEXTAFTER(Table7[[#This Row],[raw]]," ",-1))</f>
        <v>3.6238801099999999E-7</v>
      </c>
      <c r="G635" t="s">
        <v>4481</v>
      </c>
      <c r="H635" t="s">
        <v>2778</v>
      </c>
      <c r="I635">
        <v>2.9979167099999999E-7</v>
      </c>
      <c r="J635">
        <f>_xlfn.XLOOKUP(Table2[[#This Row],[rxn]],Table7[rxn],Table7[flux],0)</f>
        <v>4.5102722899999999E-7</v>
      </c>
      <c r="K635">
        <f>Table2[[#This Row],[flux]]-Table2[[#This Row],[flux in mfs]]</f>
        <v>-1.51235558E-7</v>
      </c>
      <c r="L635" t="b">
        <f>_xlfn.TEXTAFTER(Table2[[#This Row],[rxn]],"-",-1)="SPONT"</f>
        <v>0</v>
      </c>
      <c r="M635" t="str">
        <f>_xlfn.TEXTAFTER(Table2[[#This Row],[rxn]],"-",-1)</f>
        <v>rt5890</v>
      </c>
      <c r="N635">
        <f>_xlfn.XLOOKUP("'PRO-"&amp;Table2[[#This Row],[enz]]&amp;"'",'[1]Sheet2 (2)'!$A:$A,'[1]Sheet2 (2)'!$B:$B,"")</f>
        <v>1</v>
      </c>
    </row>
    <row r="636" spans="1:14" ht="17" x14ac:dyDescent="0.25">
      <c r="A636" s="1" t="s">
        <v>636</v>
      </c>
      <c r="B636" s="1" t="str">
        <f>_xlfn.TEXTBEFORE(Table7[[#This Row],[raw]]," ")</f>
        <v>RIBOSUBSYN-RIBOSUB-RPP2A-FROM-RPP2A</v>
      </c>
      <c r="C636" s="1"/>
      <c r="D636" s="1">
        <f>_xlfn.NUMBERVALUE(_xlfn.TEXTAFTER(Table7[[#This Row],[raw]]," ",-1))</f>
        <v>3.6238801099999999E-7</v>
      </c>
      <c r="G636" t="s">
        <v>4679</v>
      </c>
      <c r="H636" t="s">
        <v>2778</v>
      </c>
      <c r="I636">
        <v>5.7844899999999999E-10</v>
      </c>
      <c r="J636">
        <f>_xlfn.XLOOKUP(Table2[[#This Row],[rxn]],Table7[rxn],Table7[flux],0)</f>
        <v>1.50462902E-7</v>
      </c>
      <c r="K636">
        <f>Table2[[#This Row],[flux]]-Table2[[#This Row],[flux in mfs]]</f>
        <v>-1.49884453E-7</v>
      </c>
      <c r="L636" t="b">
        <f>_xlfn.TEXTAFTER(Table2[[#This Row],[rxn]],"-",-1)="SPONT"</f>
        <v>0</v>
      </c>
      <c r="M636" t="str">
        <f>_xlfn.TEXTAFTER(Table2[[#This Row],[rxn]],"-",-1)</f>
        <v>MRPL10</v>
      </c>
      <c r="N636" t="str">
        <f>_xlfn.XLOOKUP("'PRO-"&amp;Table2[[#This Row],[enz]]&amp;"'",'[1]Sheet2 (2)'!$A:$A,'[1]Sheet2 (2)'!$B:$B,"")</f>
        <v/>
      </c>
    </row>
    <row r="637" spans="1:14" ht="17" x14ac:dyDescent="0.25">
      <c r="A637" s="1" t="s">
        <v>637</v>
      </c>
      <c r="B637" s="1" t="str">
        <f>_xlfn.TEXTBEFORE(Table7[[#This Row],[raw]]," ")</f>
        <v>RIBOSUBSYN-RIBOSUB-RPS0A-FROM-RPS0A</v>
      </c>
      <c r="C637" s="1"/>
      <c r="D637" s="1">
        <f>_xlfn.NUMBERVALUE(_xlfn.TEXTAFTER(Table7[[#This Row],[raw]]," ",-1))</f>
        <v>3.6238801099999999E-7</v>
      </c>
      <c r="G637" t="s">
        <v>4696</v>
      </c>
      <c r="H637" t="s">
        <v>2778</v>
      </c>
      <c r="I637">
        <v>5.7844899999999999E-10</v>
      </c>
      <c r="J637">
        <f>_xlfn.XLOOKUP(Table2[[#This Row],[rxn]],Table7[rxn],Table7[flux],0)</f>
        <v>1.4847501500000001E-7</v>
      </c>
      <c r="K637">
        <f>Table2[[#This Row],[flux]]-Table2[[#This Row],[flux in mfs]]</f>
        <v>-1.47896566E-7</v>
      </c>
      <c r="L637" t="b">
        <f>_xlfn.TEXTAFTER(Table2[[#This Row],[rxn]],"-",-1)="SPONT"</f>
        <v>0</v>
      </c>
      <c r="M637" t="str">
        <f>_xlfn.TEXTAFTER(Table2[[#This Row],[rxn]],"-",-1)</f>
        <v>MRPL33</v>
      </c>
      <c r="N637" t="str">
        <f>_xlfn.XLOOKUP("'PRO-"&amp;Table2[[#This Row],[enz]]&amp;"'",'[1]Sheet2 (2)'!$A:$A,'[1]Sheet2 (2)'!$B:$B,"")</f>
        <v/>
      </c>
    </row>
    <row r="638" spans="1:14" ht="17" x14ac:dyDescent="0.25">
      <c r="A638" s="1" t="s">
        <v>638</v>
      </c>
      <c r="B638" s="1" t="str">
        <f>_xlfn.TEXTBEFORE(Table7[[#This Row],[raw]]," ")</f>
        <v>RIBOSUBSYN-RIBOSUB-RPS10A-FROM-RPS10A</v>
      </c>
      <c r="C638" s="1"/>
      <c r="D638" s="1">
        <f>_xlfn.NUMBERVALUE(_xlfn.TEXTAFTER(Table7[[#This Row],[raw]]," ",-1))</f>
        <v>3.6238801099999999E-7</v>
      </c>
      <c r="G638" t="s">
        <v>4384</v>
      </c>
      <c r="H638" t="s">
        <v>2778</v>
      </c>
      <c r="I638">
        <v>2.2114959799999999E-7</v>
      </c>
      <c r="J638">
        <f>_xlfn.XLOOKUP(Table2[[#This Row],[rxn]],Table7[rxn],Table7[flux],0)</f>
        <v>3.6748900600000001E-7</v>
      </c>
      <c r="K638">
        <f>Table2[[#This Row],[flux]]-Table2[[#This Row],[flux in mfs]]</f>
        <v>-1.4633940800000002E-7</v>
      </c>
      <c r="L638" t="b">
        <f>_xlfn.TEXTAFTER(Table2[[#This Row],[rxn]],"-",-1)="SPONT"</f>
        <v>0</v>
      </c>
      <c r="M638" t="str">
        <f>_xlfn.TEXTAFTER(Table2[[#This Row],[rxn]],"-",-1)</f>
        <v>rt3599</v>
      </c>
      <c r="N638">
        <f>_xlfn.XLOOKUP("'PRO-"&amp;Table2[[#This Row],[enz]]&amp;"'",'[1]Sheet2 (2)'!$A:$A,'[1]Sheet2 (2)'!$B:$B,"")</f>
        <v>1</v>
      </c>
    </row>
    <row r="639" spans="1:14" ht="17" x14ac:dyDescent="0.25">
      <c r="A639" s="1" t="s">
        <v>639</v>
      </c>
      <c r="B639" s="1" t="str">
        <f>_xlfn.TEXTBEFORE(Table7[[#This Row],[raw]]," ")</f>
        <v>RIBOSUBSYN-RIBOSUB-RPS11A-FROM-RPS11A</v>
      </c>
      <c r="C639" s="1"/>
      <c r="D639" s="1">
        <f>_xlfn.NUMBERVALUE(_xlfn.TEXTAFTER(Table7[[#This Row],[raw]]," ",-1))</f>
        <v>3.6238801099999999E-7</v>
      </c>
      <c r="G639" t="s">
        <v>4483</v>
      </c>
      <c r="H639" t="s">
        <v>2778</v>
      </c>
      <c r="I639">
        <v>3.9081895999999999E-8</v>
      </c>
      <c r="J639">
        <f>_xlfn.XLOOKUP(Table2[[#This Row],[rxn]],Table7[rxn],Table7[flux],0)</f>
        <v>1.8427054300000001E-7</v>
      </c>
      <c r="K639">
        <f>Table2[[#This Row],[flux]]-Table2[[#This Row],[flux in mfs]]</f>
        <v>-1.4518864700000001E-7</v>
      </c>
      <c r="L639" t="b">
        <f>_xlfn.TEXTAFTER(Table2[[#This Row],[rxn]],"-",-1)="SPONT"</f>
        <v>0</v>
      </c>
      <c r="M639" t="str">
        <f>_xlfn.TEXTAFTER(Table2[[#This Row],[rxn]],"-",-1)</f>
        <v>rt6050</v>
      </c>
      <c r="N639">
        <f>_xlfn.XLOOKUP("'PRO-"&amp;Table2[[#This Row],[enz]]&amp;"'",'[1]Sheet2 (2)'!$A:$A,'[1]Sheet2 (2)'!$B:$B,"")</f>
        <v>9</v>
      </c>
    </row>
    <row r="640" spans="1:14" ht="17" x14ac:dyDescent="0.25">
      <c r="A640" s="1" t="s">
        <v>640</v>
      </c>
      <c r="B640" s="1" t="str">
        <f>_xlfn.TEXTBEFORE(Table7[[#This Row],[raw]]," ")</f>
        <v>RIBOSUBSYN-RIBOSUB-RPS12-FROM-RPS12</v>
      </c>
      <c r="C640" s="1"/>
      <c r="D640" s="1">
        <f>_xlfn.NUMBERVALUE(_xlfn.TEXTAFTER(Table7[[#This Row],[raw]]," ",-1))</f>
        <v>3.6238801099999999E-7</v>
      </c>
      <c r="G640" t="s">
        <v>4722</v>
      </c>
      <c r="H640" t="s">
        <v>2778</v>
      </c>
      <c r="I640">
        <v>5.7844899999999999E-10</v>
      </c>
      <c r="J640">
        <f>_xlfn.XLOOKUP(Table2[[#This Row],[rxn]],Table7[rxn],Table7[flux],0)</f>
        <v>1.45078036E-7</v>
      </c>
      <c r="K640">
        <f>Table2[[#This Row],[flux]]-Table2[[#This Row],[flux in mfs]]</f>
        <v>-1.4449958699999999E-7</v>
      </c>
      <c r="L640" t="b">
        <f>_xlfn.TEXTAFTER(Table2[[#This Row],[rxn]],"-",-1)="SPONT"</f>
        <v>0</v>
      </c>
      <c r="M640" t="str">
        <f>_xlfn.TEXTAFTER(Table2[[#This Row],[rxn]],"-",-1)</f>
        <v>RML2</v>
      </c>
      <c r="N640" t="str">
        <f>_xlfn.XLOOKUP("'PRO-"&amp;Table2[[#This Row],[enz]]&amp;"'",'[1]Sheet2 (2)'!$A:$A,'[1]Sheet2 (2)'!$B:$B,"")</f>
        <v/>
      </c>
    </row>
    <row r="641" spans="1:14" ht="17" x14ac:dyDescent="0.25">
      <c r="A641" s="1" t="s">
        <v>641</v>
      </c>
      <c r="B641" s="1" t="str">
        <f>_xlfn.TEXTBEFORE(Table7[[#This Row],[raw]]," ")</f>
        <v>RIBOSUBSYN-RIBOSUB-RPS13-FROM-RPS13</v>
      </c>
      <c r="C641" s="1"/>
      <c r="D641" s="1">
        <f>_xlfn.NUMBERVALUE(_xlfn.TEXTAFTER(Table7[[#This Row],[raw]]," ",-1))</f>
        <v>3.6238801099999999E-7</v>
      </c>
      <c r="G641" t="s">
        <v>4495</v>
      </c>
      <c r="H641" t="s">
        <v>2778</v>
      </c>
      <c r="I641">
        <v>4.9734125800000004E-7</v>
      </c>
      <c r="J641">
        <f>_xlfn.XLOOKUP(Table2[[#This Row],[rxn]],Table7[rxn],Table7[flux],0)</f>
        <v>6.4086091199999996E-7</v>
      </c>
      <c r="K641">
        <f>Table2[[#This Row],[flux]]-Table2[[#This Row],[flux in mfs]]</f>
        <v>-1.4351965399999991E-7</v>
      </c>
      <c r="L641" t="b">
        <f>_xlfn.TEXTAFTER(Table2[[#This Row],[rxn]],"-",-1)="SPONT"</f>
        <v>0</v>
      </c>
      <c r="M641" t="str">
        <f>_xlfn.TEXTAFTER(Table2[[#This Row],[rxn]],"-",-1)</f>
        <v>rt6498</v>
      </c>
      <c r="N641">
        <f>_xlfn.XLOOKUP("'PRO-"&amp;Table2[[#This Row],[enz]]&amp;"'",'[1]Sheet2 (2)'!$A:$A,'[1]Sheet2 (2)'!$B:$B,"")</f>
        <v>1</v>
      </c>
    </row>
    <row r="642" spans="1:14" ht="17" x14ac:dyDescent="0.25">
      <c r="A642" s="1" t="s">
        <v>642</v>
      </c>
      <c r="B642" s="1" t="str">
        <f>_xlfn.TEXTBEFORE(Table7[[#This Row],[raw]]," ")</f>
        <v>RIBOSUBSYN-RIBOSUB-RPS14A-FROM-RPS14A</v>
      </c>
      <c r="C642" s="1"/>
      <c r="D642" s="1">
        <f>_xlfn.NUMBERVALUE(_xlfn.TEXTAFTER(Table7[[#This Row],[raw]]," ",-1))</f>
        <v>3.6238801099999999E-7</v>
      </c>
      <c r="G642" t="s">
        <v>4559</v>
      </c>
      <c r="H642" t="s">
        <v>2778</v>
      </c>
      <c r="I642">
        <v>1.14695482E-7</v>
      </c>
      <c r="J642">
        <f>_xlfn.XLOOKUP(Table2[[#This Row],[rxn]],Table7[rxn],Table7[flux],0)</f>
        <v>2.5728262200000002E-7</v>
      </c>
      <c r="K642">
        <f>Table2[[#This Row],[flux]]-Table2[[#This Row],[flux in mfs]]</f>
        <v>-1.4258714000000001E-7</v>
      </c>
      <c r="L642" t="b">
        <f>_xlfn.TEXTAFTER(Table2[[#This Row],[rxn]],"-",-1)="SPONT"</f>
        <v>0</v>
      </c>
      <c r="M642" t="str">
        <f>_xlfn.TEXTAFTER(Table2[[#This Row],[rxn]],"-",-1)</f>
        <v>rt8224</v>
      </c>
      <c r="N642">
        <f>_xlfn.XLOOKUP("'PRO-"&amp;Table2[[#This Row],[enz]]&amp;"'",'[1]Sheet2 (2)'!$A:$A,'[1]Sheet2 (2)'!$B:$B,"")</f>
        <v>1</v>
      </c>
    </row>
    <row r="643" spans="1:14" ht="17" x14ac:dyDescent="0.25">
      <c r="A643" s="1" t="s">
        <v>643</v>
      </c>
      <c r="B643" s="1" t="str">
        <f>_xlfn.TEXTBEFORE(Table7[[#This Row],[raw]]," ")</f>
        <v>RIBOSUBSYN-RIBOSUB-RPS16A-FROM-RPS16A</v>
      </c>
      <c r="C643" s="1"/>
      <c r="D643" s="1">
        <f>_xlfn.NUMBERVALUE(_xlfn.TEXTAFTER(Table7[[#This Row],[raw]]," ",-1))</f>
        <v>3.6238801099999999E-7</v>
      </c>
      <c r="G643" t="s">
        <v>4265</v>
      </c>
      <c r="H643" t="s">
        <v>2778</v>
      </c>
      <c r="I643">
        <v>8.2528743000000005E-8</v>
      </c>
      <c r="J643">
        <f>_xlfn.XLOOKUP(Table2[[#This Row],[rxn]],Table7[rxn],Table7[flux],0)</f>
        <v>2.25061897E-7</v>
      </c>
      <c r="K643">
        <f>Table2[[#This Row],[flux]]-Table2[[#This Row],[flux in mfs]]</f>
        <v>-1.42533154E-7</v>
      </c>
      <c r="L643" t="b">
        <f>_xlfn.TEXTAFTER(Table2[[#This Row],[rxn]],"-",-1)="SPONT"</f>
        <v>0</v>
      </c>
      <c r="M643" t="str">
        <f>_xlfn.TEXTAFTER(Table2[[#This Row],[rxn]],"-",-1)</f>
        <v>rt0876</v>
      </c>
      <c r="N643">
        <f>_xlfn.XLOOKUP("'PRO-"&amp;Table2[[#This Row],[enz]]&amp;"'",'[1]Sheet2 (2)'!$A:$A,'[1]Sheet2 (2)'!$B:$B,"")</f>
        <v>1</v>
      </c>
    </row>
    <row r="644" spans="1:14" ht="17" x14ac:dyDescent="0.25">
      <c r="A644" s="1" t="s">
        <v>644</v>
      </c>
      <c r="B644" s="1" t="str">
        <f>_xlfn.TEXTBEFORE(Table7[[#This Row],[raw]]," ")</f>
        <v>RIBOSUBSYN-RIBOSUB-RPS17A-FROM-RPS17A</v>
      </c>
      <c r="C644" s="1"/>
      <c r="D644" s="1">
        <f>_xlfn.NUMBERVALUE(_xlfn.TEXTAFTER(Table7[[#This Row],[raw]]," ",-1))</f>
        <v>3.6238801099999999E-7</v>
      </c>
      <c r="G644" t="s">
        <v>4240</v>
      </c>
      <c r="H644" t="s">
        <v>2778</v>
      </c>
      <c r="I644">
        <v>5.1884905099999996E-7</v>
      </c>
      <c r="J644">
        <f>_xlfn.XLOOKUP(Table2[[#This Row],[rxn]],Table7[rxn],Table7[flux],0)</f>
        <v>6.6106693500000003E-7</v>
      </c>
      <c r="K644">
        <f>Table2[[#This Row],[flux]]-Table2[[#This Row],[flux in mfs]]</f>
        <v>-1.4221788400000007E-7</v>
      </c>
      <c r="L644" t="b">
        <f>_xlfn.TEXTAFTER(Table2[[#This Row],[rxn]],"-",-1)="SPONT"</f>
        <v>0</v>
      </c>
      <c r="M644" t="str">
        <f>_xlfn.TEXTAFTER(Table2[[#This Row],[rxn]],"-",-1)</f>
        <v>rt0390</v>
      </c>
      <c r="N644">
        <f>_xlfn.XLOOKUP("'PRO-"&amp;Table2[[#This Row],[enz]]&amp;"'",'[1]Sheet2 (2)'!$A:$A,'[1]Sheet2 (2)'!$B:$B,"")</f>
        <v>1</v>
      </c>
    </row>
    <row r="645" spans="1:14" ht="17" x14ac:dyDescent="0.25">
      <c r="A645" s="1" t="s">
        <v>645</v>
      </c>
      <c r="B645" s="1" t="str">
        <f>_xlfn.TEXTBEFORE(Table7[[#This Row],[raw]]," ")</f>
        <v>RIBOSUBSYN-RIBOSUB-RPS18A-FROM-RPS18A</v>
      </c>
      <c r="C645" s="1"/>
      <c r="D645" s="1">
        <f>_xlfn.NUMBERVALUE(_xlfn.TEXTAFTER(Table7[[#This Row],[raw]]," ",-1))</f>
        <v>3.6238801099999999E-7</v>
      </c>
      <c r="G645" t="s">
        <v>4347</v>
      </c>
      <c r="H645" t="s">
        <v>2778</v>
      </c>
      <c r="I645">
        <v>5.6026600000000004E-10</v>
      </c>
      <c r="J645">
        <f>_xlfn.XLOOKUP(Table2[[#This Row],[rxn]],Table7[rxn],Table7[flux],0)</f>
        <v>1.4178445099999999E-7</v>
      </c>
      <c r="K645">
        <f>Table2[[#This Row],[flux]]-Table2[[#This Row],[flux in mfs]]</f>
        <v>-1.4122418499999998E-7</v>
      </c>
      <c r="L645" t="b">
        <f>_xlfn.TEXTAFTER(Table2[[#This Row],[rxn]],"-",-1)="SPONT"</f>
        <v>0</v>
      </c>
      <c r="M645" t="str">
        <f>_xlfn.TEXTAFTER(Table2[[#This Row],[rxn]],"-",-1)</f>
        <v>rt2799_l</v>
      </c>
      <c r="N645">
        <f>_xlfn.XLOOKUP("'PRO-"&amp;Table2[[#This Row],[enz]]&amp;"'",'[1]Sheet2 (2)'!$A:$A,'[1]Sheet2 (2)'!$B:$B,"")</f>
        <v>1</v>
      </c>
    </row>
    <row r="646" spans="1:14" ht="17" x14ac:dyDescent="0.25">
      <c r="A646" s="1" t="s">
        <v>646</v>
      </c>
      <c r="B646" s="1" t="str">
        <f>_xlfn.TEXTBEFORE(Table7[[#This Row],[raw]]," ")</f>
        <v>RIBOSUBSYN-RIBOSUB-RPS19A-FROM-RPS19A</v>
      </c>
      <c r="C646" s="1"/>
      <c r="D646" s="1">
        <f>_xlfn.NUMBERVALUE(_xlfn.TEXTAFTER(Table7[[#This Row],[raw]]," ",-1))</f>
        <v>3.6238801099999999E-7</v>
      </c>
      <c r="G646" t="s">
        <v>4221</v>
      </c>
      <c r="H646" t="s">
        <v>2778</v>
      </c>
      <c r="I646">
        <v>0</v>
      </c>
      <c r="J646">
        <f>_xlfn.XLOOKUP(Table2[[#This Row],[rxn]],Table7[rxn],Table7[flux],0)</f>
        <v>1.3772069999999999E-7</v>
      </c>
      <c r="K646">
        <f>Table2[[#This Row],[flux]]-Table2[[#This Row],[flux in mfs]]</f>
        <v>-1.3772069999999999E-7</v>
      </c>
      <c r="L646" t="b">
        <f>_xlfn.TEXTAFTER(Table2[[#This Row],[rxn]],"-",-1)="SPONT"</f>
        <v>0</v>
      </c>
      <c r="M646" t="str">
        <f>_xlfn.TEXTAFTER(Table2[[#This Row],[rxn]],"-",-1)</f>
        <v>rt0088</v>
      </c>
      <c r="N646">
        <f>_xlfn.XLOOKUP("'PRO-"&amp;Table2[[#This Row],[enz]]&amp;"'",'[1]Sheet2 (2)'!$A:$A,'[1]Sheet2 (2)'!$B:$B,"")</f>
        <v>1</v>
      </c>
    </row>
    <row r="647" spans="1:14" ht="17" x14ac:dyDescent="0.25">
      <c r="A647" s="1" t="s">
        <v>647</v>
      </c>
      <c r="B647" s="1" t="str">
        <f>_xlfn.TEXTBEFORE(Table7[[#This Row],[raw]]," ")</f>
        <v>RIBOSUBSYN-RIBOSUB-RPS1A-FROM-RPS1A</v>
      </c>
      <c r="C647" s="1"/>
      <c r="D647" s="1">
        <f>_xlfn.NUMBERVALUE(_xlfn.TEXTAFTER(Table7[[#This Row],[raw]]," ",-1))</f>
        <v>3.6238801099999999E-7</v>
      </c>
      <c r="G647" t="s">
        <v>4730</v>
      </c>
      <c r="H647" t="s">
        <v>2778</v>
      </c>
      <c r="I647">
        <v>5.7844899999999999E-10</v>
      </c>
      <c r="J647">
        <f>_xlfn.XLOOKUP(Table2[[#This Row],[rxn]],Table7[rxn],Table7[flux],0)</f>
        <v>1.37521049E-7</v>
      </c>
      <c r="K647">
        <f>Table2[[#This Row],[flux]]-Table2[[#This Row],[flux in mfs]]</f>
        <v>-1.3694259999999999E-7</v>
      </c>
      <c r="L647" t="b">
        <f>_xlfn.TEXTAFTER(Table2[[#This Row],[rxn]],"-",-1)="SPONT"</f>
        <v>0</v>
      </c>
      <c r="M647" t="str">
        <f>_xlfn.TEXTAFTER(Table2[[#This Row],[rxn]],"-",-1)</f>
        <v>RSM7</v>
      </c>
      <c r="N647" t="str">
        <f>_xlfn.XLOOKUP("'PRO-"&amp;Table2[[#This Row],[enz]]&amp;"'",'[1]Sheet2 (2)'!$A:$A,'[1]Sheet2 (2)'!$B:$B,"")</f>
        <v/>
      </c>
    </row>
    <row r="648" spans="1:14" ht="17" x14ac:dyDescent="0.25">
      <c r="A648" s="1" t="s">
        <v>648</v>
      </c>
      <c r="B648" s="1" t="str">
        <f>_xlfn.TEXTBEFORE(Table7[[#This Row],[raw]]," ")</f>
        <v>RIBOSUBSYN-RIBOSUB-RPS2-FROM-RPS2</v>
      </c>
      <c r="C648" s="1"/>
      <c r="D648" s="1">
        <f>_xlfn.NUMBERVALUE(_xlfn.TEXTAFTER(Table7[[#This Row],[raw]]," ",-1))</f>
        <v>3.6238801099999999E-7</v>
      </c>
      <c r="G648" t="s">
        <v>4702</v>
      </c>
      <c r="H648" t="s">
        <v>2778</v>
      </c>
      <c r="I648">
        <v>5.7844899999999999E-10</v>
      </c>
      <c r="J648">
        <f>_xlfn.XLOOKUP(Table2[[#This Row],[rxn]],Table7[rxn],Table7[flux],0)</f>
        <v>1.3330718800000001E-7</v>
      </c>
      <c r="K648">
        <f>Table2[[#This Row],[flux]]-Table2[[#This Row],[flux in mfs]]</f>
        <v>-1.32728739E-7</v>
      </c>
      <c r="L648" t="b">
        <f>_xlfn.TEXTAFTER(Table2[[#This Row],[rxn]],"-",-1)="SPONT"</f>
        <v>0</v>
      </c>
      <c r="M648" t="str">
        <f>_xlfn.TEXTAFTER(Table2[[#This Row],[rxn]],"-",-1)</f>
        <v>MRPL4</v>
      </c>
      <c r="N648" t="str">
        <f>_xlfn.XLOOKUP("'PRO-"&amp;Table2[[#This Row],[enz]]&amp;"'",'[1]Sheet2 (2)'!$A:$A,'[1]Sheet2 (2)'!$B:$B,"")</f>
        <v/>
      </c>
    </row>
    <row r="649" spans="1:14" ht="17" x14ac:dyDescent="0.25">
      <c r="A649" s="1" t="s">
        <v>649</v>
      </c>
      <c r="B649" s="1" t="str">
        <f>_xlfn.TEXTBEFORE(Table7[[#This Row],[raw]]," ")</f>
        <v>RIBOSUBSYN-RIBOSUB-RPS20-FROM-RPS20</v>
      </c>
      <c r="C649" s="1"/>
      <c r="D649" s="1">
        <f>_xlfn.NUMBERVALUE(_xlfn.TEXTAFTER(Table7[[#This Row],[raw]]," ",-1))</f>
        <v>3.6238801099999999E-7</v>
      </c>
      <c r="G649" t="s">
        <v>4718</v>
      </c>
      <c r="H649" t="s">
        <v>2778</v>
      </c>
      <c r="I649">
        <v>5.7844899999999999E-10</v>
      </c>
      <c r="J649">
        <f>_xlfn.XLOOKUP(Table2[[#This Row],[rxn]],Table7[rxn],Table7[flux],0)</f>
        <v>1.2930633899999999E-7</v>
      </c>
      <c r="K649">
        <f>Table2[[#This Row],[flux]]-Table2[[#This Row],[flux in mfs]]</f>
        <v>-1.2872788999999998E-7</v>
      </c>
      <c r="L649" t="b">
        <f>_xlfn.TEXTAFTER(Table2[[#This Row],[rxn]],"-",-1)="SPONT"</f>
        <v>0</v>
      </c>
      <c r="M649" t="str">
        <f>_xlfn.TEXTAFTER(Table2[[#This Row],[rxn]],"-",-1)</f>
        <v>MRPS9</v>
      </c>
      <c r="N649" t="str">
        <f>_xlfn.XLOOKUP("'PRO-"&amp;Table2[[#This Row],[enz]]&amp;"'",'[1]Sheet2 (2)'!$A:$A,'[1]Sheet2 (2)'!$B:$B,"")</f>
        <v/>
      </c>
    </row>
    <row r="650" spans="1:14" ht="17" x14ac:dyDescent="0.25">
      <c r="A650" s="1" t="s">
        <v>650</v>
      </c>
      <c r="B650" s="1" t="str">
        <f>_xlfn.TEXTBEFORE(Table7[[#This Row],[raw]]," ")</f>
        <v>RIBOSUBSYN-RIBOSUB-RPS21A-FROM-RPS21A</v>
      </c>
      <c r="C650" s="1"/>
      <c r="D650" s="1">
        <f>_xlfn.NUMBERVALUE(_xlfn.TEXTAFTER(Table7[[#This Row],[raw]]," ",-1))</f>
        <v>3.6238801099999999E-7</v>
      </c>
      <c r="G650" t="s">
        <v>4720</v>
      </c>
      <c r="H650" t="s">
        <v>2778</v>
      </c>
      <c r="I650">
        <v>5.7844899999999999E-10</v>
      </c>
      <c r="J650">
        <f>_xlfn.XLOOKUP(Table2[[#This Row],[rxn]],Table7[rxn],Table7[flux],0)</f>
        <v>1.2835905500000001E-7</v>
      </c>
      <c r="K650">
        <f>Table2[[#This Row],[flux]]-Table2[[#This Row],[flux in mfs]]</f>
        <v>-1.27780606E-7</v>
      </c>
      <c r="L650" t="b">
        <f>_xlfn.TEXTAFTER(Table2[[#This Row],[rxn]],"-",-1)="SPONT"</f>
        <v>0</v>
      </c>
      <c r="M650" t="str">
        <f>_xlfn.TEXTAFTER(Table2[[#This Row],[rxn]],"-",-1)</f>
        <v>NAM9</v>
      </c>
      <c r="N650" t="str">
        <f>_xlfn.XLOOKUP("'PRO-"&amp;Table2[[#This Row],[enz]]&amp;"'",'[1]Sheet2 (2)'!$A:$A,'[1]Sheet2 (2)'!$B:$B,"")</f>
        <v/>
      </c>
    </row>
    <row r="651" spans="1:14" ht="17" x14ac:dyDescent="0.25">
      <c r="A651" s="1" t="s">
        <v>651</v>
      </c>
      <c r="B651" s="1" t="str">
        <f>_xlfn.TEXTBEFORE(Table7[[#This Row],[raw]]," ")</f>
        <v>RIBOSUBSYN-RIBOSUB-RPS22A-FROM-RPS22A</v>
      </c>
      <c r="C651" s="1"/>
      <c r="D651" s="1">
        <f>_xlfn.NUMBERVALUE(_xlfn.TEXTAFTER(Table7[[#This Row],[raw]]," ",-1))</f>
        <v>3.6238801099999999E-7</v>
      </c>
      <c r="G651" t="s">
        <v>4262</v>
      </c>
      <c r="H651" t="s">
        <v>2778</v>
      </c>
      <c r="I651">
        <v>4.9223339200000003E-7</v>
      </c>
      <c r="J651">
        <f>_xlfn.XLOOKUP(Table2[[#This Row],[rxn]],Table7[rxn],Table7[flux],0)</f>
        <v>6.1967570600000004E-7</v>
      </c>
      <c r="K651">
        <f>Table2[[#This Row],[flux]]-Table2[[#This Row],[flux in mfs]]</f>
        <v>-1.2744231400000001E-7</v>
      </c>
      <c r="L651" t="b">
        <f>_xlfn.TEXTAFTER(Table2[[#This Row],[rxn]],"-",-1)="SPONT"</f>
        <v>0</v>
      </c>
      <c r="M651" t="str">
        <f>_xlfn.TEXTAFTER(Table2[[#This Row],[rxn]],"-",-1)</f>
        <v>rt0852</v>
      </c>
      <c r="N651">
        <f>_xlfn.XLOOKUP("'PRO-"&amp;Table2[[#This Row],[enz]]&amp;"'",'[1]Sheet2 (2)'!$A:$A,'[1]Sheet2 (2)'!$B:$B,"")</f>
        <v>1</v>
      </c>
    </row>
    <row r="652" spans="1:14" ht="17" x14ac:dyDescent="0.25">
      <c r="A652" s="1" t="s">
        <v>652</v>
      </c>
      <c r="B652" s="1" t="str">
        <f>_xlfn.TEXTBEFORE(Table7[[#This Row],[raw]]," ")</f>
        <v>RIBOSUBSYN-RIBOSUB-RPS23A-FROM-RPS23A</v>
      </c>
      <c r="C652" s="1"/>
      <c r="D652" s="1">
        <f>_xlfn.NUMBERVALUE(_xlfn.TEXTAFTER(Table7[[#This Row],[raw]]," ",-1))</f>
        <v>1.90018634E-7</v>
      </c>
      <c r="G652" t="s">
        <v>4322</v>
      </c>
      <c r="H652" t="s">
        <v>2778</v>
      </c>
      <c r="I652">
        <v>6.3925366E-7</v>
      </c>
      <c r="J652">
        <f>_xlfn.XLOOKUP(Table2[[#This Row],[rxn]],Table7[rxn],Table7[flux],0)</f>
        <v>7.64157027E-7</v>
      </c>
      <c r="K652">
        <f>Table2[[#This Row],[flux]]-Table2[[#This Row],[flux in mfs]]</f>
        <v>-1.24903367E-7</v>
      </c>
      <c r="L652" t="b">
        <f>_xlfn.TEXTAFTER(Table2[[#This Row],[rxn]],"-",-1)="SPONT"</f>
        <v>0</v>
      </c>
      <c r="M652" t="str">
        <f>_xlfn.TEXTAFTER(Table2[[#This Row],[rxn]],"-",-1)</f>
        <v>rt2060</v>
      </c>
      <c r="N652">
        <f>_xlfn.XLOOKUP("'PRO-"&amp;Table2[[#This Row],[enz]]&amp;"'",'[1]Sheet2 (2)'!$A:$A,'[1]Sheet2 (2)'!$B:$B,"")</f>
        <v>1</v>
      </c>
    </row>
    <row r="653" spans="1:14" ht="17" x14ac:dyDescent="0.25">
      <c r="A653" s="1" t="s">
        <v>653</v>
      </c>
      <c r="B653" s="1" t="str">
        <f>_xlfn.TEXTBEFORE(Table7[[#This Row],[raw]]," ")</f>
        <v>RIBOSUBSYN-RIBOSUB-RPS23A-FROM-RPS23B</v>
      </c>
      <c r="C653" s="1"/>
      <c r="D653" s="1">
        <f>_xlfn.NUMBERVALUE(_xlfn.TEXTAFTER(Table7[[#This Row],[raw]]," ",-1))</f>
        <v>1.7236937699999999E-7</v>
      </c>
      <c r="G653" t="s">
        <v>4225</v>
      </c>
      <c r="H653" t="s">
        <v>2778</v>
      </c>
      <c r="I653">
        <v>1.7400599999999999E-10</v>
      </c>
      <c r="J653">
        <f>_xlfn.XLOOKUP(Table2[[#This Row],[rxn]],Table7[rxn],Table7[flux],0)</f>
        <v>1.24813995E-7</v>
      </c>
      <c r="K653">
        <f>Table2[[#This Row],[flux]]-Table2[[#This Row],[flux in mfs]]</f>
        <v>-1.24639989E-7</v>
      </c>
      <c r="L653" t="b">
        <f>_xlfn.TEXTAFTER(Table2[[#This Row],[rxn]],"-",-1)="SPONT"</f>
        <v>0</v>
      </c>
      <c r="M653" t="str">
        <f>_xlfn.TEXTAFTER(Table2[[#This Row],[rxn]],"-",-1)</f>
        <v>rt0234</v>
      </c>
      <c r="N653">
        <f>_xlfn.XLOOKUP("'PRO-"&amp;Table2[[#This Row],[enz]]&amp;"'",'[1]Sheet2 (2)'!$A:$A,'[1]Sheet2 (2)'!$B:$B,"")</f>
        <v>1</v>
      </c>
    </row>
    <row r="654" spans="1:14" ht="17" x14ac:dyDescent="0.25">
      <c r="A654" s="1" t="s">
        <v>654</v>
      </c>
      <c r="B654" s="1" t="str">
        <f>_xlfn.TEXTBEFORE(Table7[[#This Row],[raw]]," ")</f>
        <v>RIBOSUBSYN-RIBOSUB-RPS24A-FROM-RPS24A</v>
      </c>
      <c r="C654" s="1"/>
      <c r="D654" s="1">
        <f>_xlfn.NUMBERVALUE(_xlfn.TEXTAFTER(Table7[[#This Row],[raw]]," ",-1))</f>
        <v>3.6238801099999999E-7</v>
      </c>
      <c r="G654" t="s">
        <v>4615</v>
      </c>
      <c r="H654" t="s">
        <v>2778</v>
      </c>
      <c r="I654">
        <v>2.8424824600000001E-7</v>
      </c>
      <c r="J654">
        <f>_xlfn.XLOOKUP(Table2[[#This Row],[rxn]],Table7[rxn],Table7[flux],0)</f>
        <v>4.0885006200000002E-7</v>
      </c>
      <c r="K654">
        <f>Table2[[#This Row],[flux]]-Table2[[#This Row],[flux in mfs]]</f>
        <v>-1.2460181600000001E-7</v>
      </c>
      <c r="L654" t="b">
        <f>_xlfn.TEXTAFTER(Table2[[#This Row],[rxn]],"-",-1)="SPONT"</f>
        <v>0</v>
      </c>
      <c r="M654" t="str">
        <f>_xlfn.TEXTAFTER(Table2[[#This Row],[rxn]],"-",-1)</f>
        <v>RPL37A</v>
      </c>
      <c r="N654" t="str">
        <f>_xlfn.XLOOKUP("'PRO-"&amp;Table2[[#This Row],[enz]]&amp;"'",'[1]Sheet2 (2)'!$A:$A,'[1]Sheet2 (2)'!$B:$B,"")</f>
        <v/>
      </c>
    </row>
    <row r="655" spans="1:14" ht="17" x14ac:dyDescent="0.25">
      <c r="A655" s="1" t="s">
        <v>655</v>
      </c>
      <c r="B655" s="1" t="str">
        <f>_xlfn.TEXTBEFORE(Table7[[#This Row],[raw]]," ")</f>
        <v>RIBOSUBSYN-RIBOSUB-RPS25A-FROM-RPS25A</v>
      </c>
      <c r="C655" s="1"/>
      <c r="D655" s="1">
        <f>_xlfn.NUMBERVALUE(_xlfn.TEXTAFTER(Table7[[#This Row],[raw]]," ",-1))</f>
        <v>3.6238801099999999E-7</v>
      </c>
      <c r="G655" t="s">
        <v>4228</v>
      </c>
      <c r="H655" t="s">
        <v>2778</v>
      </c>
      <c r="I655">
        <v>4.5123472399999998E-7</v>
      </c>
      <c r="J655">
        <f>_xlfn.XLOOKUP(Table2[[#This Row],[rxn]],Table7[rxn],Table7[flux],0)</f>
        <v>5.7492118299999997E-7</v>
      </c>
      <c r="K655">
        <f>Table2[[#This Row],[flux]]-Table2[[#This Row],[flux in mfs]]</f>
        <v>-1.2368645899999998E-7</v>
      </c>
      <c r="L655" t="b">
        <f>_xlfn.TEXTAFTER(Table2[[#This Row],[rxn]],"-",-1)="SPONT"</f>
        <v>0</v>
      </c>
      <c r="M655" t="str">
        <f>_xlfn.TEXTAFTER(Table2[[#This Row],[rxn]],"-",-1)</f>
        <v>rt0271</v>
      </c>
      <c r="N655">
        <f>_xlfn.XLOOKUP("'PRO-"&amp;Table2[[#This Row],[enz]]&amp;"'",'[1]Sheet2 (2)'!$A:$A,'[1]Sheet2 (2)'!$B:$B,"")</f>
        <v>1</v>
      </c>
    </row>
    <row r="656" spans="1:14" ht="17" x14ac:dyDescent="0.25">
      <c r="A656" s="1" t="s">
        <v>656</v>
      </c>
      <c r="B656" s="1" t="str">
        <f>_xlfn.TEXTBEFORE(Table7[[#This Row],[raw]]," ")</f>
        <v>RIBOSUBSYN-RIBOSUB-RPS26A-FROM-RPS26A</v>
      </c>
      <c r="C656" s="1"/>
      <c r="D656" s="1">
        <f>_xlfn.NUMBERVALUE(_xlfn.TEXTAFTER(Table7[[#This Row],[raw]]," ",-1))</f>
        <v>3.6238801099999999E-7</v>
      </c>
      <c r="G656" t="s">
        <v>4713</v>
      </c>
      <c r="H656" t="s">
        <v>2778</v>
      </c>
      <c r="I656">
        <v>5.7844899999999999E-10</v>
      </c>
      <c r="J656">
        <f>_xlfn.XLOOKUP(Table2[[#This Row],[rxn]],Table7[rxn],Table7[flux],0)</f>
        <v>1.23408696E-7</v>
      </c>
      <c r="K656">
        <f>Table2[[#This Row],[flux]]-Table2[[#This Row],[flux in mfs]]</f>
        <v>-1.2283024699999999E-7</v>
      </c>
      <c r="L656" t="b">
        <f>_xlfn.TEXTAFTER(Table2[[#This Row],[rxn]],"-",-1)="SPONT"</f>
        <v>0</v>
      </c>
      <c r="M656" t="str">
        <f>_xlfn.TEXTAFTER(Table2[[#This Row],[rxn]],"-",-1)</f>
        <v>MRPS18</v>
      </c>
      <c r="N656" t="str">
        <f>_xlfn.XLOOKUP("'PRO-"&amp;Table2[[#This Row],[enz]]&amp;"'",'[1]Sheet2 (2)'!$A:$A,'[1]Sheet2 (2)'!$B:$B,"")</f>
        <v/>
      </c>
    </row>
    <row r="657" spans="1:14" ht="17" x14ac:dyDescent="0.25">
      <c r="A657" s="1" t="s">
        <v>657</v>
      </c>
      <c r="B657" s="1" t="str">
        <f>_xlfn.TEXTBEFORE(Table7[[#This Row],[raw]]," ")</f>
        <v>RIBOSUBSYN-RIBOSUB-RPS27A-FROM-RPS27A</v>
      </c>
      <c r="C657" s="1"/>
      <c r="D657" s="1">
        <f>_xlfn.NUMBERVALUE(_xlfn.TEXTAFTER(Table7[[#This Row],[raw]]," ",-1))</f>
        <v>3.6238801099999999E-7</v>
      </c>
      <c r="G657" t="s">
        <v>4548</v>
      </c>
      <c r="H657" t="s">
        <v>2778</v>
      </c>
      <c r="I657">
        <v>2.8031063300000002E-7</v>
      </c>
      <c r="J657">
        <f>_xlfn.XLOOKUP(Table2[[#This Row],[rxn]],Table7[rxn],Table7[flux],0)</f>
        <v>4.0274148800000002E-7</v>
      </c>
      <c r="K657">
        <f>Table2[[#This Row],[flux]]-Table2[[#This Row],[flux in mfs]]</f>
        <v>-1.22430855E-7</v>
      </c>
      <c r="L657" t="b">
        <f>_xlfn.TEXTAFTER(Table2[[#This Row],[rxn]],"-",-1)="SPONT"</f>
        <v>0</v>
      </c>
      <c r="M657" t="str">
        <f>_xlfn.TEXTAFTER(Table2[[#This Row],[rxn]],"-",-1)</f>
        <v>rt7905</v>
      </c>
      <c r="N657">
        <f>_xlfn.XLOOKUP("'PRO-"&amp;Table2[[#This Row],[enz]]&amp;"'",'[1]Sheet2 (2)'!$A:$A,'[1]Sheet2 (2)'!$B:$B,"")</f>
        <v>1</v>
      </c>
    </row>
    <row r="658" spans="1:14" ht="17" x14ac:dyDescent="0.25">
      <c r="A658" s="1" t="s">
        <v>658</v>
      </c>
      <c r="B658" s="1" t="str">
        <f>_xlfn.TEXTBEFORE(Table7[[#This Row],[raw]]," ")</f>
        <v>RIBOSUBSYN-RIBOSUB-RPS28A-FROM-RPS28A</v>
      </c>
      <c r="C658" s="1"/>
      <c r="D658" s="1">
        <f>_xlfn.NUMBERVALUE(_xlfn.TEXTAFTER(Table7[[#This Row],[raw]]," ",-1))</f>
        <v>3.6238801099999999E-7</v>
      </c>
      <c r="G658" t="s">
        <v>4709</v>
      </c>
      <c r="H658" t="s">
        <v>2778</v>
      </c>
      <c r="I658">
        <v>5.7844899999999999E-10</v>
      </c>
      <c r="J658">
        <f>_xlfn.XLOOKUP(Table2[[#This Row],[rxn]],Table7[rxn],Table7[flux],0)</f>
        <v>1.2127147199999999E-7</v>
      </c>
      <c r="K658">
        <f>Table2[[#This Row],[flux]]-Table2[[#This Row],[flux in mfs]]</f>
        <v>-1.2069302299999999E-7</v>
      </c>
      <c r="L658" t="b">
        <f>_xlfn.TEXTAFTER(Table2[[#This Row],[rxn]],"-",-1)="SPONT"</f>
        <v>0</v>
      </c>
      <c r="M658" t="str">
        <f>_xlfn.TEXTAFTER(Table2[[#This Row],[rxn]],"-",-1)</f>
        <v>MRPL7</v>
      </c>
      <c r="N658" t="str">
        <f>_xlfn.XLOOKUP("'PRO-"&amp;Table2[[#This Row],[enz]]&amp;"'",'[1]Sheet2 (2)'!$A:$A,'[1]Sheet2 (2)'!$B:$B,"")</f>
        <v/>
      </c>
    </row>
    <row r="659" spans="1:14" ht="17" x14ac:dyDescent="0.25">
      <c r="A659" s="1" t="s">
        <v>659</v>
      </c>
      <c r="B659" s="1" t="str">
        <f>_xlfn.TEXTBEFORE(Table7[[#This Row],[raw]]," ")</f>
        <v>RIBOSUBSYN-RIBOSUB-RPS29A-FROM-RPS29A</v>
      </c>
      <c r="C659" s="1"/>
      <c r="D659" s="1">
        <f>_xlfn.NUMBERVALUE(_xlfn.TEXTAFTER(Table7[[#This Row],[raw]]," ",-1))</f>
        <v>3.6238801099999999E-7</v>
      </c>
      <c r="G659" t="s">
        <v>4725</v>
      </c>
      <c r="H659" t="s">
        <v>2778</v>
      </c>
      <c r="I659">
        <v>5.7844899999999999E-10</v>
      </c>
      <c r="J659">
        <f>_xlfn.XLOOKUP(Table2[[#This Row],[rxn]],Table7[rxn],Table7[flux],0)</f>
        <v>1.2115913300000001E-7</v>
      </c>
      <c r="K659">
        <f>Table2[[#This Row],[flux]]-Table2[[#This Row],[flux in mfs]]</f>
        <v>-1.20580684E-7</v>
      </c>
      <c r="L659" t="b">
        <f>_xlfn.TEXTAFTER(Table2[[#This Row],[rxn]],"-",-1)="SPONT"</f>
        <v>0</v>
      </c>
      <c r="M659" t="str">
        <f>_xlfn.TEXTAFTER(Table2[[#This Row],[rxn]],"-",-1)</f>
        <v>RSM23</v>
      </c>
      <c r="N659" t="str">
        <f>_xlfn.XLOOKUP("'PRO-"&amp;Table2[[#This Row],[enz]]&amp;"'",'[1]Sheet2 (2)'!$A:$A,'[1]Sheet2 (2)'!$B:$B,"")</f>
        <v/>
      </c>
    </row>
    <row r="660" spans="1:14" ht="17" x14ac:dyDescent="0.25">
      <c r="A660" s="1" t="s">
        <v>660</v>
      </c>
      <c r="B660" s="1" t="str">
        <f>_xlfn.TEXTBEFORE(Table7[[#This Row],[raw]]," ")</f>
        <v>RIBOSUBSYN-RIBOSUB-RPS3-FROM-RPS3</v>
      </c>
      <c r="C660" s="1"/>
      <c r="D660" s="1">
        <f>_xlfn.NUMBERVALUE(_xlfn.TEXTAFTER(Table7[[#This Row],[raw]]," ",-1))</f>
        <v>3.6238801099999999E-7</v>
      </c>
      <c r="G660" t="s">
        <v>4482</v>
      </c>
      <c r="H660" t="s">
        <v>2778</v>
      </c>
      <c r="I660">
        <v>4.5472924400000001E-7</v>
      </c>
      <c r="J660">
        <f>_xlfn.XLOOKUP(Table2[[#This Row],[rxn]],Table7[rxn],Table7[flux],0)</f>
        <v>5.7246149900000002E-7</v>
      </c>
      <c r="K660">
        <f>Table2[[#This Row],[flux]]-Table2[[#This Row],[flux in mfs]]</f>
        <v>-1.1773225500000001E-7</v>
      </c>
      <c r="L660" t="b">
        <f>_xlfn.TEXTAFTER(Table2[[#This Row],[rxn]],"-",-1)="SPONT"</f>
        <v>0</v>
      </c>
      <c r="M660" t="str">
        <f>_xlfn.TEXTAFTER(Table2[[#This Row],[rxn]],"-",-1)</f>
        <v>rt5891</v>
      </c>
      <c r="N660">
        <f>_xlfn.XLOOKUP("'PRO-"&amp;Table2[[#This Row],[enz]]&amp;"'",'[1]Sheet2 (2)'!$A:$A,'[1]Sheet2 (2)'!$B:$B,"")</f>
        <v>1</v>
      </c>
    </row>
    <row r="661" spans="1:14" ht="17" x14ac:dyDescent="0.25">
      <c r="A661" s="1" t="s">
        <v>661</v>
      </c>
      <c r="B661" s="1" t="str">
        <f>_xlfn.TEXTBEFORE(Table7[[#This Row],[raw]]," ")</f>
        <v>RIBOSUBSYN-RIBOSUB-RPS30A-FROM-RPS30A</v>
      </c>
      <c r="C661" s="1"/>
      <c r="D661" s="1">
        <f>_xlfn.NUMBERVALUE(_xlfn.TEXTAFTER(Table7[[#This Row],[raw]]," ",-1))</f>
        <v>3.6238801099999999E-7</v>
      </c>
      <c r="G661" t="s">
        <v>4638</v>
      </c>
      <c r="H661" t="s">
        <v>2778</v>
      </c>
      <c r="I661">
        <v>2.8424824600000001E-7</v>
      </c>
      <c r="J661">
        <f>_xlfn.XLOOKUP(Table2[[#This Row],[rxn]],Table7[rxn],Table7[flux],0)</f>
        <v>4.0125333399999999E-7</v>
      </c>
      <c r="K661">
        <f>Table2[[#This Row],[flux]]-Table2[[#This Row],[flux in mfs]]</f>
        <v>-1.1700508799999998E-7</v>
      </c>
      <c r="L661" t="b">
        <f>_xlfn.TEXTAFTER(Table2[[#This Row],[rxn]],"-",-1)="SPONT"</f>
        <v>0</v>
      </c>
      <c r="M661" t="str">
        <f>_xlfn.TEXTAFTER(Table2[[#This Row],[rxn]],"-",-1)</f>
        <v>RPS17A</v>
      </c>
      <c r="N661" t="str">
        <f>_xlfn.XLOOKUP("'PRO-"&amp;Table2[[#This Row],[enz]]&amp;"'",'[1]Sheet2 (2)'!$A:$A,'[1]Sheet2 (2)'!$B:$B,"")</f>
        <v/>
      </c>
    </row>
    <row r="662" spans="1:14" ht="17" x14ac:dyDescent="0.25">
      <c r="A662" s="1" t="s">
        <v>662</v>
      </c>
      <c r="B662" s="1" t="str">
        <f>_xlfn.TEXTBEFORE(Table7[[#This Row],[raw]]," ")</f>
        <v>RIBOSUBSYN-RIBOSUB-RPS31-FROM-RPS31</v>
      </c>
      <c r="C662" s="1"/>
      <c r="D662" s="1">
        <f>_xlfn.NUMBERVALUE(_xlfn.TEXTAFTER(Table7[[#This Row],[raw]]," ",-1))</f>
        <v>3.6238801099999999E-7</v>
      </c>
      <c r="G662" t="s">
        <v>4395</v>
      </c>
      <c r="H662" t="s">
        <v>2778</v>
      </c>
      <c r="I662">
        <v>4.6572020300000001E-7</v>
      </c>
      <c r="J662">
        <f>_xlfn.XLOOKUP(Table2[[#This Row],[rxn]],Table7[rxn],Table7[flux],0)</f>
        <v>5.7966062300000003E-7</v>
      </c>
      <c r="K662">
        <f>Table2[[#This Row],[flux]]-Table2[[#This Row],[flux in mfs]]</f>
        <v>-1.1394042000000001E-7</v>
      </c>
      <c r="L662" t="b">
        <f>_xlfn.TEXTAFTER(Table2[[#This Row],[rxn]],"-",-1)="SPONT"</f>
        <v>0</v>
      </c>
      <c r="M662" t="str">
        <f>_xlfn.TEXTAFTER(Table2[[#This Row],[rxn]],"-",-1)</f>
        <v>rt3802</v>
      </c>
      <c r="N662">
        <f>_xlfn.XLOOKUP("'PRO-"&amp;Table2[[#This Row],[enz]]&amp;"'",'[1]Sheet2 (2)'!$A:$A,'[1]Sheet2 (2)'!$B:$B,"")</f>
        <v>1</v>
      </c>
    </row>
    <row r="663" spans="1:14" ht="17" x14ac:dyDescent="0.25">
      <c r="A663" s="1" t="s">
        <v>663</v>
      </c>
      <c r="B663" s="1" t="str">
        <f>_xlfn.TEXTBEFORE(Table7[[#This Row],[raw]]," ")</f>
        <v>RIBOSUBSYN-RIBOSUB-RPS4A-FROM-RPS4A</v>
      </c>
      <c r="C663" s="1"/>
      <c r="D663" s="1">
        <f>_xlfn.NUMBERVALUE(_xlfn.TEXTAFTER(Table7[[#This Row],[raw]]," ",-1))</f>
        <v>3.6238801099999999E-7</v>
      </c>
      <c r="G663" t="s">
        <v>4239</v>
      </c>
      <c r="H663" t="s">
        <v>2778</v>
      </c>
      <c r="I663">
        <v>1.07868248E-7</v>
      </c>
      <c r="J663">
        <f>_xlfn.XLOOKUP(Table2[[#This Row],[rxn]],Table7[rxn],Table7[flux],0)</f>
        <v>2.18657503E-7</v>
      </c>
      <c r="K663">
        <f>Table2[[#This Row],[flux]]-Table2[[#This Row],[flux in mfs]]</f>
        <v>-1.10789255E-7</v>
      </c>
      <c r="L663" t="b">
        <f>_xlfn.TEXTAFTER(Table2[[#This Row],[rxn]],"-",-1)="SPONT"</f>
        <v>0</v>
      </c>
      <c r="M663" t="str">
        <f>_xlfn.TEXTAFTER(Table2[[#This Row],[rxn]],"-",-1)</f>
        <v>rt0376</v>
      </c>
      <c r="N663">
        <f>_xlfn.XLOOKUP("'PRO-"&amp;Table2[[#This Row],[enz]]&amp;"'",'[1]Sheet2 (2)'!$A:$A,'[1]Sheet2 (2)'!$B:$B,"")</f>
        <v>1</v>
      </c>
    </row>
    <row r="664" spans="1:14" ht="17" x14ac:dyDescent="0.25">
      <c r="A664" s="1" t="s">
        <v>664</v>
      </c>
      <c r="B664" s="1" t="str">
        <f>_xlfn.TEXTBEFORE(Table7[[#This Row],[raw]]," ")</f>
        <v>RIBOSUBSYN-RIBOSUB-RPS5-FROM-RPS5</v>
      </c>
      <c r="C664" s="1"/>
      <c r="D664" s="1">
        <f>_xlfn.NUMBERVALUE(_xlfn.TEXTAFTER(Table7[[#This Row],[raw]]," ",-1))</f>
        <v>3.6238801099999999E-7</v>
      </c>
      <c r="G664" t="s">
        <v>4734</v>
      </c>
      <c r="H664" t="s">
        <v>2778</v>
      </c>
      <c r="I664">
        <v>5.7844899999999999E-10</v>
      </c>
      <c r="J664">
        <f>_xlfn.XLOOKUP(Table2[[#This Row],[rxn]],Table7[rxn],Table7[flux],0)</f>
        <v>1.10051873E-7</v>
      </c>
      <c r="K664">
        <f>Table2[[#This Row],[flux]]-Table2[[#This Row],[flux in mfs]]</f>
        <v>-1.0947342400000001E-7</v>
      </c>
      <c r="L664" t="b">
        <f>_xlfn.TEXTAFTER(Table2[[#This Row],[rxn]],"-",-1)="SPONT"</f>
        <v>0</v>
      </c>
      <c r="M664" t="str">
        <f>_xlfn.TEXTAFTER(Table2[[#This Row],[rxn]],"-",-1)</f>
        <v>YML6</v>
      </c>
      <c r="N664" t="str">
        <f>_xlfn.XLOOKUP("'PRO-"&amp;Table2[[#This Row],[enz]]&amp;"'",'[1]Sheet2 (2)'!$A:$A,'[1]Sheet2 (2)'!$B:$B,"")</f>
        <v/>
      </c>
    </row>
    <row r="665" spans="1:14" ht="17" x14ac:dyDescent="0.25">
      <c r="A665" s="1" t="s">
        <v>665</v>
      </c>
      <c r="B665" s="1" t="str">
        <f>_xlfn.TEXTBEFORE(Table7[[#This Row],[raw]]," ")</f>
        <v>RIBOSUBSYN-RIBOSUB-RPS6A-FROM-RPS6A</v>
      </c>
      <c r="C665" s="1"/>
      <c r="D665" s="1">
        <f>_xlfn.NUMBERVALUE(_xlfn.TEXTAFTER(Table7[[#This Row],[raw]]," ",-1))</f>
        <v>3.6238801099999999E-7</v>
      </c>
      <c r="G665" t="s">
        <v>4724</v>
      </c>
      <c r="H665" t="s">
        <v>2778</v>
      </c>
      <c r="I665">
        <v>5.7844899999999999E-10</v>
      </c>
      <c r="J665">
        <f>_xlfn.XLOOKUP(Table2[[#This Row],[rxn]],Table7[rxn],Table7[flux],0)</f>
        <v>1.02751822E-7</v>
      </c>
      <c r="K665">
        <f>Table2[[#This Row],[flux]]-Table2[[#This Row],[flux in mfs]]</f>
        <v>-1.02173373E-7</v>
      </c>
      <c r="L665" t="b">
        <f>_xlfn.TEXTAFTER(Table2[[#This Row],[rxn]],"-",-1)="SPONT"</f>
        <v>0</v>
      </c>
      <c r="M665" t="str">
        <f>_xlfn.TEXTAFTER(Table2[[#This Row],[rxn]],"-",-1)</f>
        <v>RSM18</v>
      </c>
      <c r="N665" t="str">
        <f>_xlfn.XLOOKUP("'PRO-"&amp;Table2[[#This Row],[enz]]&amp;"'",'[1]Sheet2 (2)'!$A:$A,'[1]Sheet2 (2)'!$B:$B,"")</f>
        <v/>
      </c>
    </row>
    <row r="666" spans="1:14" ht="17" x14ac:dyDescent="0.25">
      <c r="A666" s="1" t="s">
        <v>666</v>
      </c>
      <c r="B666" s="1" t="str">
        <f>_xlfn.TEXTBEFORE(Table7[[#This Row],[raw]]," ")</f>
        <v>RIBOSUBSYN-RIBOSUB-RPS7A-FROM-RPS7A</v>
      </c>
      <c r="C666" s="1"/>
      <c r="D666" s="1">
        <f>_xlfn.NUMBERVALUE(_xlfn.TEXTAFTER(Table7[[#This Row],[raw]]," ",-1))</f>
        <v>3.6238801099999999E-7</v>
      </c>
      <c r="G666" t="s">
        <v>4303</v>
      </c>
      <c r="H666" t="s">
        <v>2778</v>
      </c>
      <c r="I666">
        <v>2.4199602800000001E-7</v>
      </c>
      <c r="J666">
        <f>_xlfn.XLOOKUP(Table2[[#This Row],[rxn]],Table7[rxn],Table7[flux],0)</f>
        <v>3.4337516799999999E-7</v>
      </c>
      <c r="K666">
        <f>Table2[[#This Row],[flux]]-Table2[[#This Row],[flux in mfs]]</f>
        <v>-1.0137913999999998E-7</v>
      </c>
      <c r="L666" t="b">
        <f>_xlfn.TEXTAFTER(Table2[[#This Row],[rxn]],"-",-1)="SPONT"</f>
        <v>0</v>
      </c>
      <c r="M666" t="str">
        <f>_xlfn.TEXTAFTER(Table2[[#This Row],[rxn]],"-",-1)</f>
        <v>rt1711</v>
      </c>
      <c r="N666">
        <f>_xlfn.XLOOKUP("'PRO-"&amp;Table2[[#This Row],[enz]]&amp;"'",'[1]Sheet2 (2)'!$A:$A,'[1]Sheet2 (2)'!$B:$B,"")</f>
        <v>1</v>
      </c>
    </row>
    <row r="667" spans="1:14" ht="17" x14ac:dyDescent="0.25">
      <c r="A667" s="1" t="s">
        <v>667</v>
      </c>
      <c r="B667" s="1" t="str">
        <f>_xlfn.TEXTBEFORE(Table7[[#This Row],[raw]]," ")</f>
        <v>RIBOSUBSYN-RIBOSUB-RPS8A-FROM-RPS8A</v>
      </c>
      <c r="C667" s="1"/>
      <c r="D667" s="1">
        <f>_xlfn.NUMBERVALUE(_xlfn.TEXTAFTER(Table7[[#This Row],[raw]]," ",-1))</f>
        <v>3.6238801099999999E-7</v>
      </c>
      <c r="G667" t="s">
        <v>4368</v>
      </c>
      <c r="H667" t="s">
        <v>2778</v>
      </c>
      <c r="I667">
        <v>7.5910809999999993E-9</v>
      </c>
      <c r="J667">
        <f>_xlfn.XLOOKUP(Table2[[#This Row],[rxn]],Table7[rxn],Table7[flux],0)</f>
        <v>1.081294E-7</v>
      </c>
      <c r="K667">
        <f>Table2[[#This Row],[flux]]-Table2[[#This Row],[flux in mfs]]</f>
        <v>-1.00538319E-7</v>
      </c>
      <c r="L667" t="b">
        <f>_xlfn.TEXTAFTER(Table2[[#This Row],[rxn]],"-",-1)="SPONT"</f>
        <v>0</v>
      </c>
      <c r="M667" t="str">
        <f>_xlfn.TEXTAFTER(Table2[[#This Row],[rxn]],"-",-1)</f>
        <v>rt3261</v>
      </c>
      <c r="N667">
        <f>_xlfn.XLOOKUP("'PRO-"&amp;Table2[[#This Row],[enz]]&amp;"'",'[1]Sheet2 (2)'!$A:$A,'[1]Sheet2 (2)'!$B:$B,"")</f>
        <v>1</v>
      </c>
    </row>
    <row r="668" spans="1:14" ht="17" x14ac:dyDescent="0.25">
      <c r="A668" s="1" t="s">
        <v>668</v>
      </c>
      <c r="B668" s="1" t="str">
        <f>_xlfn.TEXTBEFORE(Table7[[#This Row],[raw]]," ")</f>
        <v>RIBOSUBSYN-RIBOSUB-RPS9A-FROM-RPS9A</v>
      </c>
      <c r="C668" s="1"/>
      <c r="D668" s="1">
        <f>_xlfn.NUMBERVALUE(_xlfn.TEXTAFTER(Table7[[#This Row],[raw]]," ",-1))</f>
        <v>3.6238801099999999E-7</v>
      </c>
      <c r="G668" t="s">
        <v>4532</v>
      </c>
      <c r="H668" t="s">
        <v>2778</v>
      </c>
      <c r="I668">
        <v>3.3792911899999999E-7</v>
      </c>
      <c r="J668">
        <f>_xlfn.XLOOKUP(Table2[[#This Row],[rxn]],Table7[rxn],Table7[flux],0)</f>
        <v>4.3327610699999999E-7</v>
      </c>
      <c r="K668">
        <f>Table2[[#This Row],[flux]]-Table2[[#This Row],[flux in mfs]]</f>
        <v>-9.5346987999999996E-8</v>
      </c>
      <c r="L668" t="b">
        <f>_xlfn.TEXTAFTER(Table2[[#This Row],[rxn]],"-",-1)="SPONT"</f>
        <v>0</v>
      </c>
      <c r="M668" t="str">
        <f>_xlfn.TEXTAFTER(Table2[[#This Row],[rxn]],"-",-1)</f>
        <v>rt7388</v>
      </c>
      <c r="N668">
        <f>_xlfn.XLOOKUP("'PRO-"&amp;Table2[[#This Row],[enz]]&amp;"'",'[1]Sheet2 (2)'!$A:$A,'[1]Sheet2 (2)'!$B:$B,"")</f>
        <v>1</v>
      </c>
    </row>
    <row r="669" spans="1:14" ht="17" x14ac:dyDescent="0.25">
      <c r="A669" s="1" t="s">
        <v>669</v>
      </c>
      <c r="B669" s="1" t="str">
        <f>_xlfn.TEXTBEFORE(Table7[[#This Row],[raw]]," ")</f>
        <v>RIBOSYN-ribonuc</v>
      </c>
      <c r="C669" s="1"/>
      <c r="D669" s="1">
        <f>_xlfn.NUMBERVALUE(_xlfn.TEXTAFTER(Table7[[#This Row],[raw]]," ",-1))</f>
        <v>3.6238801099999999E-7</v>
      </c>
      <c r="G669" t="s">
        <v>4227</v>
      </c>
      <c r="H669" t="s">
        <v>2778</v>
      </c>
      <c r="I669">
        <v>3.4584766299999998E-7</v>
      </c>
      <c r="J669">
        <f>_xlfn.XLOOKUP(Table2[[#This Row],[rxn]],Table7[rxn],Table7[flux],0)</f>
        <v>4.4064682299999998E-7</v>
      </c>
      <c r="K669">
        <f>Table2[[#This Row],[flux]]-Table2[[#This Row],[flux in mfs]]</f>
        <v>-9.4799159999999999E-8</v>
      </c>
      <c r="L669" t="b">
        <f>_xlfn.TEXTAFTER(Table2[[#This Row],[rxn]],"-",-1)="SPONT"</f>
        <v>0</v>
      </c>
      <c r="M669" t="str">
        <f>_xlfn.TEXTAFTER(Table2[[#This Row],[rxn]],"-",-1)</f>
        <v>rt0239</v>
      </c>
      <c r="N669">
        <f>_xlfn.XLOOKUP("'PRO-"&amp;Table2[[#This Row],[enz]]&amp;"'",'[1]Sheet2 (2)'!$A:$A,'[1]Sheet2 (2)'!$B:$B,"")</f>
        <v>1</v>
      </c>
    </row>
    <row r="670" spans="1:14" ht="17" x14ac:dyDescent="0.25">
      <c r="A670" s="1" t="s">
        <v>670</v>
      </c>
      <c r="B670" s="1" t="str">
        <f>_xlfn.TEXTBEFORE(Table7[[#This Row],[raw]]," ")</f>
        <v>PROSYN-rt0004</v>
      </c>
      <c r="C670" s="1"/>
      <c r="D670" s="1">
        <f>_xlfn.NUMBERVALUE(_xlfn.TEXTAFTER(Table7[[#This Row],[raw]]," ",-1))</f>
        <v>8.0505946499999995E-7</v>
      </c>
      <c r="G670" t="s">
        <v>4421</v>
      </c>
      <c r="H670" t="s">
        <v>2778</v>
      </c>
      <c r="I670">
        <v>3.4361277800000001E-7</v>
      </c>
      <c r="J670">
        <f>_xlfn.XLOOKUP(Table2[[#This Row],[rxn]],Table7[rxn],Table7[flux],0)</f>
        <v>4.3779744800000002E-7</v>
      </c>
      <c r="K670">
        <f>Table2[[#This Row],[flux]]-Table2[[#This Row],[flux in mfs]]</f>
        <v>-9.4184670000000013E-8</v>
      </c>
      <c r="L670" t="b">
        <f>_xlfn.TEXTAFTER(Table2[[#This Row],[rxn]],"-",-1)="SPONT"</f>
        <v>0</v>
      </c>
      <c r="M670" t="str">
        <f>_xlfn.TEXTAFTER(Table2[[#This Row],[rxn]],"-",-1)</f>
        <v>rt4576</v>
      </c>
      <c r="N670">
        <f>_xlfn.XLOOKUP("'PRO-"&amp;Table2[[#This Row],[enz]]&amp;"'",'[1]Sheet2 (2)'!$A:$A,'[1]Sheet2 (2)'!$B:$B,"")</f>
        <v>1</v>
      </c>
    </row>
    <row r="671" spans="1:14" ht="17" x14ac:dyDescent="0.25">
      <c r="A671" s="1" t="s">
        <v>671</v>
      </c>
      <c r="B671" s="1" t="str">
        <f>_xlfn.TEXTBEFORE(Table7[[#This Row],[raw]]," ")</f>
        <v>PROSYN-rt0008</v>
      </c>
      <c r="C671" s="1"/>
      <c r="D671" s="1">
        <f>_xlfn.NUMBERVALUE(_xlfn.TEXTAFTER(Table7[[#This Row],[raw]]," ",-1))</f>
        <v>4.6560150000000003E-8</v>
      </c>
      <c r="G671" t="s">
        <v>4364</v>
      </c>
      <c r="H671" t="s">
        <v>2778</v>
      </c>
      <c r="I671">
        <v>2.2095998400000001E-7</v>
      </c>
      <c r="J671">
        <f>_xlfn.XLOOKUP(Table2[[#This Row],[rxn]],Table7[rxn],Table7[flux],0)</f>
        <v>3.1352651699999999E-7</v>
      </c>
      <c r="K671">
        <f>Table2[[#This Row],[flux]]-Table2[[#This Row],[flux in mfs]]</f>
        <v>-9.2566532999999984E-8</v>
      </c>
      <c r="L671" t="b">
        <f>_xlfn.TEXTAFTER(Table2[[#This Row],[rxn]],"-",-1)="SPONT"</f>
        <v>0</v>
      </c>
      <c r="M671" t="str">
        <f>_xlfn.TEXTAFTER(Table2[[#This Row],[rxn]],"-",-1)</f>
        <v>rt3236</v>
      </c>
      <c r="N671">
        <f>_xlfn.XLOOKUP("'PRO-"&amp;Table2[[#This Row],[enz]]&amp;"'",'[1]Sheet2 (2)'!$A:$A,'[1]Sheet2 (2)'!$B:$B,"")</f>
        <v>1</v>
      </c>
    </row>
    <row r="672" spans="1:14" ht="17" x14ac:dyDescent="0.25">
      <c r="A672" s="1" t="s">
        <v>672</v>
      </c>
      <c r="B672" s="1" t="str">
        <f>_xlfn.TEXTBEFORE(Table7[[#This Row],[raw]]," ")</f>
        <v>PROSYN-rt0017</v>
      </c>
      <c r="C672" s="1"/>
      <c r="D672" s="1">
        <f>_xlfn.NUMBERVALUE(_xlfn.TEXTAFTER(Table7[[#This Row],[raw]]," ",-1))</f>
        <v>7.5260652999999997E-7</v>
      </c>
      <c r="G672" t="s">
        <v>4403</v>
      </c>
      <c r="H672" t="s">
        <v>2778</v>
      </c>
      <c r="I672">
        <v>2.5480846799999999E-7</v>
      </c>
      <c r="J672">
        <f>_xlfn.XLOOKUP(Table2[[#This Row],[rxn]],Table7[rxn],Table7[flux],0)</f>
        <v>3.4506511E-7</v>
      </c>
      <c r="K672">
        <f>Table2[[#This Row],[flux]]-Table2[[#This Row],[flux in mfs]]</f>
        <v>-9.025664200000001E-8</v>
      </c>
      <c r="L672" t="b">
        <f>_xlfn.TEXTAFTER(Table2[[#This Row],[rxn]],"-",-1)="SPONT"</f>
        <v>0</v>
      </c>
      <c r="M672" t="str">
        <f>_xlfn.TEXTAFTER(Table2[[#This Row],[rxn]],"-",-1)</f>
        <v>rt4102</v>
      </c>
      <c r="N672">
        <f>_xlfn.XLOOKUP("'PRO-"&amp;Table2[[#This Row],[enz]]&amp;"'",'[1]Sheet2 (2)'!$A:$A,'[1]Sheet2 (2)'!$B:$B,"")</f>
        <v>1</v>
      </c>
    </row>
    <row r="673" spans="1:14" ht="17" x14ac:dyDescent="0.25">
      <c r="A673" s="1" t="s">
        <v>673</v>
      </c>
      <c r="B673" s="1" t="str">
        <f>_xlfn.TEXTBEFORE(Table7[[#This Row],[raw]]," ")</f>
        <v>PROSYN-rt0027</v>
      </c>
      <c r="C673" s="1"/>
      <c r="D673" s="1">
        <f>_xlfn.NUMBERVALUE(_xlfn.TEXTAFTER(Table7[[#This Row],[raw]]," ",-1))</f>
        <v>3.8599990700000002E-7</v>
      </c>
      <c r="G673" t="s">
        <v>4438</v>
      </c>
      <c r="H673" t="s">
        <v>2778</v>
      </c>
      <c r="I673">
        <v>2.0618014600000001E-7</v>
      </c>
      <c r="J673">
        <f>_xlfn.XLOOKUP(Table2[[#This Row],[rxn]],Table7[rxn],Table7[flux],0)</f>
        <v>2.9255497700000001E-7</v>
      </c>
      <c r="K673">
        <f>Table2[[#This Row],[flux]]-Table2[[#This Row],[flux in mfs]]</f>
        <v>-8.6374831E-8</v>
      </c>
      <c r="L673" t="b">
        <f>_xlfn.TEXTAFTER(Table2[[#This Row],[rxn]],"-",-1)="SPONT"</f>
        <v>0</v>
      </c>
      <c r="M673" t="str">
        <f>_xlfn.TEXTAFTER(Table2[[#This Row],[rxn]],"-",-1)</f>
        <v>rt4934</v>
      </c>
      <c r="N673">
        <f>_xlfn.XLOOKUP("'PRO-"&amp;Table2[[#This Row],[enz]]&amp;"'",'[1]Sheet2 (2)'!$A:$A,'[1]Sheet2 (2)'!$B:$B,"")</f>
        <v>1</v>
      </c>
    </row>
    <row r="674" spans="1:14" ht="17" x14ac:dyDescent="0.25">
      <c r="A674" s="1" t="s">
        <v>674</v>
      </c>
      <c r="B674" s="1" t="str">
        <f>_xlfn.TEXTBEFORE(Table7[[#This Row],[raw]]," ")</f>
        <v>PROSYN-rt0031</v>
      </c>
      <c r="C674" s="1"/>
      <c r="D674" s="1">
        <f>_xlfn.NUMBERVALUE(_xlfn.TEXTAFTER(Table7[[#This Row],[raw]]," ",-1))</f>
        <v>6.2793055300000003E-7</v>
      </c>
      <c r="G674" t="s">
        <v>4683</v>
      </c>
      <c r="H674" t="s">
        <v>2778</v>
      </c>
      <c r="I674">
        <v>5.7844899999999999E-10</v>
      </c>
      <c r="J674">
        <f>_xlfn.XLOOKUP(Table2[[#This Row],[rxn]],Table7[rxn],Table7[flux],0)</f>
        <v>8.5664167000000002E-8</v>
      </c>
      <c r="K674">
        <f>Table2[[#This Row],[flux]]-Table2[[#This Row],[flux in mfs]]</f>
        <v>-8.5085718000000008E-8</v>
      </c>
      <c r="L674" t="b">
        <f>_xlfn.TEXTAFTER(Table2[[#This Row],[rxn]],"-",-1)="SPONT"</f>
        <v>0</v>
      </c>
      <c r="M674" t="str">
        <f>_xlfn.TEXTAFTER(Table2[[#This Row],[rxn]],"-",-1)</f>
        <v>MRPL16</v>
      </c>
      <c r="N674" t="str">
        <f>_xlfn.XLOOKUP("'PRO-"&amp;Table2[[#This Row],[enz]]&amp;"'",'[1]Sheet2 (2)'!$A:$A,'[1]Sheet2 (2)'!$B:$B,"")</f>
        <v/>
      </c>
    </row>
    <row r="675" spans="1:14" ht="17" x14ac:dyDescent="0.25">
      <c r="A675" s="1" t="s">
        <v>675</v>
      </c>
      <c r="B675" s="1" t="str">
        <f>_xlfn.TEXTBEFORE(Table7[[#This Row],[raw]]," ")</f>
        <v>PROSYN-rt0045</v>
      </c>
      <c r="C675" s="1"/>
      <c r="D675" s="1">
        <f>_xlfn.NUMBERVALUE(_xlfn.TEXTAFTER(Table7[[#This Row],[raw]]," ",-1))</f>
        <v>3.873E-10</v>
      </c>
      <c r="G675" t="s">
        <v>4219</v>
      </c>
      <c r="H675" t="s">
        <v>2778</v>
      </c>
      <c r="I675">
        <v>3.0105654699999999E-7</v>
      </c>
      <c r="J675">
        <f>_xlfn.XLOOKUP(Table2[[#This Row],[rxn]],Table7[rxn],Table7[flux],0)</f>
        <v>3.8599990700000002E-7</v>
      </c>
      <c r="K675">
        <f>Table2[[#This Row],[flux]]-Table2[[#This Row],[flux in mfs]]</f>
        <v>-8.494336000000003E-8</v>
      </c>
      <c r="L675" t="b">
        <f>_xlfn.TEXTAFTER(Table2[[#This Row],[rxn]],"-",-1)="SPONT"</f>
        <v>0</v>
      </c>
      <c r="M675" t="str">
        <f>_xlfn.TEXTAFTER(Table2[[#This Row],[rxn]],"-",-1)</f>
        <v>rt0027</v>
      </c>
      <c r="N675">
        <f>_xlfn.XLOOKUP("'PRO-"&amp;Table2[[#This Row],[enz]]&amp;"'",'[1]Sheet2 (2)'!$A:$A,'[1]Sheet2 (2)'!$B:$B,"")</f>
        <v>1</v>
      </c>
    </row>
    <row r="676" spans="1:14" ht="17" x14ac:dyDescent="0.25">
      <c r="A676" s="1" t="s">
        <v>676</v>
      </c>
      <c r="B676" s="1" t="str">
        <f>_xlfn.TEXTBEFORE(Table7[[#This Row],[raw]]," ")</f>
        <v>PROSYN-rt0063</v>
      </c>
      <c r="C676" s="1"/>
      <c r="D676" s="1">
        <f>_xlfn.NUMBERVALUE(_xlfn.TEXTAFTER(Table7[[#This Row],[raw]]," ",-1))</f>
        <v>1.4639944400000001E-7</v>
      </c>
      <c r="G676" t="s">
        <v>4534</v>
      </c>
      <c r="H676" t="s">
        <v>2778</v>
      </c>
      <c r="I676">
        <v>3.3451528700000001E-7</v>
      </c>
      <c r="J676">
        <f>_xlfn.XLOOKUP(Table2[[#This Row],[rxn]],Table7[rxn],Table7[flux],0)</f>
        <v>4.1879158399999998E-7</v>
      </c>
      <c r="K676">
        <f>Table2[[#This Row],[flux]]-Table2[[#This Row],[flux in mfs]]</f>
        <v>-8.4276296999999972E-8</v>
      </c>
      <c r="L676" t="b">
        <f>_xlfn.TEXTAFTER(Table2[[#This Row],[rxn]],"-",-1)="SPONT"</f>
        <v>0</v>
      </c>
      <c r="M676" t="str">
        <f>_xlfn.TEXTAFTER(Table2[[#This Row],[rxn]],"-",-1)</f>
        <v>rt7437</v>
      </c>
      <c r="N676">
        <f>_xlfn.XLOOKUP("'PRO-"&amp;Table2[[#This Row],[enz]]&amp;"'",'[1]Sheet2 (2)'!$A:$A,'[1]Sheet2 (2)'!$B:$B,"")</f>
        <v>1</v>
      </c>
    </row>
    <row r="677" spans="1:14" ht="17" x14ac:dyDescent="0.25">
      <c r="A677" s="1" t="s">
        <v>677</v>
      </c>
      <c r="B677" s="1" t="str">
        <f>_xlfn.TEXTBEFORE(Table7[[#This Row],[raw]]," ")</f>
        <v>PROSYN-rt0066</v>
      </c>
      <c r="C677" s="1"/>
      <c r="D677" s="1">
        <f>_xlfn.NUMBERVALUE(_xlfn.TEXTAFTER(Table7[[#This Row],[raw]]," ",-1))</f>
        <v>1.4841031E-8</v>
      </c>
      <c r="G677" t="s">
        <v>4697</v>
      </c>
      <c r="H677" t="s">
        <v>2778</v>
      </c>
      <c r="I677">
        <v>5.7844899999999999E-10</v>
      </c>
      <c r="J677">
        <f>_xlfn.XLOOKUP(Table2[[#This Row],[rxn]],Table7[rxn],Table7[flux],0)</f>
        <v>8.2847042999999998E-8</v>
      </c>
      <c r="K677">
        <f>Table2[[#This Row],[flux]]-Table2[[#This Row],[flux in mfs]]</f>
        <v>-8.2268594000000003E-8</v>
      </c>
      <c r="L677" t="b">
        <f>_xlfn.TEXTAFTER(Table2[[#This Row],[rxn]],"-",-1)="SPONT"</f>
        <v>0</v>
      </c>
      <c r="M677" t="str">
        <f>_xlfn.TEXTAFTER(Table2[[#This Row],[rxn]],"-",-1)</f>
        <v>MRPL35</v>
      </c>
      <c r="N677" t="str">
        <f>_xlfn.XLOOKUP("'PRO-"&amp;Table2[[#This Row],[enz]]&amp;"'",'[1]Sheet2 (2)'!$A:$A,'[1]Sheet2 (2)'!$B:$B,"")</f>
        <v/>
      </c>
    </row>
    <row r="678" spans="1:14" ht="17" x14ac:dyDescent="0.25">
      <c r="A678" s="1" t="s">
        <v>678</v>
      </c>
      <c r="B678" s="1" t="str">
        <f>_xlfn.TEXTBEFORE(Table7[[#This Row],[raw]]," ")</f>
        <v>PROSYN-rt0073</v>
      </c>
      <c r="C678" s="1"/>
      <c r="D678" s="1">
        <f>_xlfn.NUMBERVALUE(_xlfn.TEXTAFTER(Table7[[#This Row],[raw]]," ",-1))</f>
        <v>1.889872E-9</v>
      </c>
      <c r="G678" t="s">
        <v>4671</v>
      </c>
      <c r="H678" t="s">
        <v>2778</v>
      </c>
      <c r="I678">
        <v>5.7844899999999999E-10</v>
      </c>
      <c r="J678">
        <f>_xlfn.XLOOKUP(Table2[[#This Row],[rxn]],Table7[rxn],Table7[flux],0)</f>
        <v>8.2218651999999998E-8</v>
      </c>
      <c r="K678">
        <f>Table2[[#This Row],[flux]]-Table2[[#This Row],[flux in mfs]]</f>
        <v>-8.1640203000000004E-8</v>
      </c>
      <c r="L678" t="b">
        <f>_xlfn.TEXTAFTER(Table2[[#This Row],[rxn]],"-",-1)="SPONT"</f>
        <v>0</v>
      </c>
      <c r="M678" t="str">
        <f>_xlfn.TEXTAFTER(Table2[[#This Row],[rxn]],"-",-1)</f>
        <v>MRP2</v>
      </c>
      <c r="N678" t="str">
        <f>_xlfn.XLOOKUP("'PRO-"&amp;Table2[[#This Row],[enz]]&amp;"'",'[1]Sheet2 (2)'!$A:$A,'[1]Sheet2 (2)'!$B:$B,"")</f>
        <v/>
      </c>
    </row>
    <row r="679" spans="1:14" ht="17" x14ac:dyDescent="0.25">
      <c r="A679" s="1" t="s">
        <v>679</v>
      </c>
      <c r="B679" s="1" t="str">
        <f>_xlfn.TEXTBEFORE(Table7[[#This Row],[raw]]," ")</f>
        <v>PROSYN-rt0075</v>
      </c>
      <c r="C679" s="1"/>
      <c r="D679" s="1">
        <f>_xlfn.NUMBERVALUE(_xlfn.TEXTAFTER(Table7[[#This Row],[raw]]," ",-1))</f>
        <v>7.1425346999999994E-8</v>
      </c>
      <c r="G679" t="s">
        <v>4060</v>
      </c>
      <c r="H679" t="s">
        <v>2778</v>
      </c>
      <c r="I679">
        <v>2.8424824600000001E-7</v>
      </c>
      <c r="J679">
        <f>_xlfn.XLOOKUP(Table2[[#This Row],[rxn]],Table7[rxn],Table7[flux],0)</f>
        <v>3.6238801099999999E-7</v>
      </c>
      <c r="K679">
        <f>Table2[[#This Row],[flux]]-Table2[[#This Row],[flux in mfs]]</f>
        <v>-7.8139764999999978E-8</v>
      </c>
      <c r="L679" t="b">
        <f>_xlfn.TEXTAFTER(Table2[[#This Row],[rxn]],"-",-1)="SPONT"</f>
        <v>0</v>
      </c>
      <c r="M679" t="str">
        <f>_xlfn.TEXTAFTER(Table2[[#This Row],[rxn]],"-",-1)</f>
        <v>rrna5s_c</v>
      </c>
      <c r="N679" t="str">
        <f>_xlfn.XLOOKUP("'PRO-"&amp;Table2[[#This Row],[enz]]&amp;"'",'[1]Sheet2 (2)'!$A:$A,'[1]Sheet2 (2)'!$B:$B,"")</f>
        <v/>
      </c>
    </row>
    <row r="680" spans="1:14" ht="17" x14ac:dyDescent="0.25">
      <c r="A680" s="1" t="s">
        <v>680</v>
      </c>
      <c r="B680" s="1" t="str">
        <f>_xlfn.TEXTBEFORE(Table7[[#This Row],[raw]]," ")</f>
        <v>PROSYN-rt0078</v>
      </c>
      <c r="C680" s="1"/>
      <c r="D680" s="1">
        <f>_xlfn.NUMBERVALUE(_xlfn.TEXTAFTER(Table7[[#This Row],[raw]]," ",-1))</f>
        <v>4.34817526E-7</v>
      </c>
      <c r="G680" t="s">
        <v>4061</v>
      </c>
      <c r="H680" t="s">
        <v>2778</v>
      </c>
      <c r="I680">
        <v>2.8424824600000001E-7</v>
      </c>
      <c r="J680">
        <f>_xlfn.XLOOKUP(Table2[[#This Row],[rxn]],Table7[rxn],Table7[flux],0)</f>
        <v>3.6238801099999999E-7</v>
      </c>
      <c r="K680">
        <f>Table2[[#This Row],[flux]]-Table2[[#This Row],[flux in mfs]]</f>
        <v>-7.8139764999999978E-8</v>
      </c>
      <c r="L680" t="b">
        <f>_xlfn.TEXTAFTER(Table2[[#This Row],[rxn]],"-",-1)="SPONT"</f>
        <v>0</v>
      </c>
      <c r="M680" t="str">
        <f>_xlfn.TEXTAFTER(Table2[[#This Row],[rxn]],"-",-1)</f>
        <v>rrna58s_c</v>
      </c>
      <c r="N680" t="str">
        <f>_xlfn.XLOOKUP("'PRO-"&amp;Table2[[#This Row],[enz]]&amp;"'",'[1]Sheet2 (2)'!$A:$A,'[1]Sheet2 (2)'!$B:$B,"")</f>
        <v/>
      </c>
    </row>
    <row r="681" spans="1:14" ht="17" x14ac:dyDescent="0.25">
      <c r="A681" s="1" t="s">
        <v>681</v>
      </c>
      <c r="B681" s="1" t="str">
        <f>_xlfn.TEXTBEFORE(Table7[[#This Row],[raw]]," ")</f>
        <v>PROSYN-rt0084</v>
      </c>
      <c r="C681" s="1"/>
      <c r="D681" s="1">
        <f>_xlfn.NUMBERVALUE(_xlfn.TEXTAFTER(Table7[[#This Row],[raw]]," ",-1))</f>
        <v>1.9383986999999999E-8</v>
      </c>
      <c r="G681" t="s">
        <v>4062</v>
      </c>
      <c r="H681" t="s">
        <v>2778</v>
      </c>
      <c r="I681">
        <v>2.8424824600000001E-7</v>
      </c>
      <c r="J681">
        <f>_xlfn.XLOOKUP(Table2[[#This Row],[rxn]],Table7[rxn],Table7[flux],0)</f>
        <v>3.6238801099999999E-7</v>
      </c>
      <c r="K681">
        <f>Table2[[#This Row],[flux]]-Table2[[#This Row],[flux in mfs]]</f>
        <v>-7.8139764999999978E-8</v>
      </c>
      <c r="L681" t="b">
        <f>_xlfn.TEXTAFTER(Table2[[#This Row],[rxn]],"-",-1)="SPONT"</f>
        <v>0</v>
      </c>
      <c r="M681" t="str">
        <f>_xlfn.TEXTAFTER(Table2[[#This Row],[rxn]],"-",-1)</f>
        <v>rrna25s_c</v>
      </c>
      <c r="N681" t="str">
        <f>_xlfn.XLOOKUP("'PRO-"&amp;Table2[[#This Row],[enz]]&amp;"'",'[1]Sheet2 (2)'!$A:$A,'[1]Sheet2 (2)'!$B:$B,"")</f>
        <v/>
      </c>
    </row>
    <row r="682" spans="1:14" ht="17" x14ac:dyDescent="0.25">
      <c r="A682" s="1" t="s">
        <v>682</v>
      </c>
      <c r="B682" s="1" t="str">
        <f>_xlfn.TEXTBEFORE(Table7[[#This Row],[raw]]," ")</f>
        <v>PROSYN-rt0088</v>
      </c>
      <c r="C682" s="1"/>
      <c r="D682" s="1">
        <f>_xlfn.NUMBERVALUE(_xlfn.TEXTAFTER(Table7[[#This Row],[raw]]," ",-1))</f>
        <v>1.3772069999999999E-7</v>
      </c>
      <c r="G682" t="s">
        <v>4063</v>
      </c>
      <c r="H682" t="s">
        <v>2778</v>
      </c>
      <c r="I682">
        <v>2.8424824600000001E-7</v>
      </c>
      <c r="J682">
        <f>_xlfn.XLOOKUP(Table2[[#This Row],[rxn]],Table7[rxn],Table7[flux],0)</f>
        <v>3.6238801099999999E-7</v>
      </c>
      <c r="K682">
        <f>Table2[[#This Row],[flux]]-Table2[[#This Row],[flux in mfs]]</f>
        <v>-7.8139764999999978E-8</v>
      </c>
      <c r="L682" t="b">
        <f>_xlfn.TEXTAFTER(Table2[[#This Row],[rxn]],"-",-1)="SPONT"</f>
        <v>0</v>
      </c>
      <c r="M682" t="str">
        <f>_xlfn.TEXTAFTER(Table2[[#This Row],[rxn]],"-",-1)</f>
        <v>rrna28s_c</v>
      </c>
      <c r="N682" t="str">
        <f>_xlfn.XLOOKUP("'PRO-"&amp;Table2[[#This Row],[enz]]&amp;"'",'[1]Sheet2 (2)'!$A:$A,'[1]Sheet2 (2)'!$B:$B,"")</f>
        <v/>
      </c>
    </row>
    <row r="683" spans="1:14" ht="17" x14ac:dyDescent="0.25">
      <c r="A683" s="1" t="s">
        <v>683</v>
      </c>
      <c r="B683" s="1" t="str">
        <f>_xlfn.TEXTBEFORE(Table7[[#This Row],[raw]]," ")</f>
        <v>PROSYN-rt0089</v>
      </c>
      <c r="C683" s="1"/>
      <c r="D683" s="1">
        <f>_xlfn.NUMBERVALUE(_xlfn.TEXTAFTER(Table7[[#This Row],[raw]]," ",-1))</f>
        <v>3.6209465000000003E-8</v>
      </c>
      <c r="G683" t="s">
        <v>4064</v>
      </c>
      <c r="H683" t="s">
        <v>2778</v>
      </c>
      <c r="I683">
        <v>2.8424824600000001E-7</v>
      </c>
      <c r="J683">
        <f>_xlfn.XLOOKUP(Table2[[#This Row],[rxn]],Table7[rxn],Table7[flux],0)</f>
        <v>3.6238801099999999E-7</v>
      </c>
      <c r="K683">
        <f>Table2[[#This Row],[flux]]-Table2[[#This Row],[flux in mfs]]</f>
        <v>-7.8139764999999978E-8</v>
      </c>
      <c r="L683" t="b">
        <f>_xlfn.TEXTAFTER(Table2[[#This Row],[rxn]],"-",-1)="SPONT"</f>
        <v>0</v>
      </c>
      <c r="M683" t="str">
        <f>_xlfn.TEXTAFTER(Table2[[#This Row],[rxn]],"-",-1)</f>
        <v>rrnaSSU_c</v>
      </c>
      <c r="N683" t="str">
        <f>_xlfn.XLOOKUP("'PRO-"&amp;Table2[[#This Row],[enz]]&amp;"'",'[1]Sheet2 (2)'!$A:$A,'[1]Sheet2 (2)'!$B:$B,"")</f>
        <v/>
      </c>
    </row>
    <row r="684" spans="1:14" ht="17" x14ac:dyDescent="0.25">
      <c r="A684" s="1" t="s">
        <v>684</v>
      </c>
      <c r="B684" s="1" t="str">
        <f>_xlfn.TEXTBEFORE(Table7[[#This Row],[raw]]," ")</f>
        <v>PROSYN-rt0092</v>
      </c>
      <c r="C684" s="1"/>
      <c r="D684" s="1">
        <f>_xlfn.NUMBERVALUE(_xlfn.TEXTAFTER(Table7[[#This Row],[raw]]," ",-1))</f>
        <v>3.0368592000000001E-8</v>
      </c>
      <c r="G684" t="s">
        <v>4066</v>
      </c>
      <c r="H684" t="s">
        <v>2778</v>
      </c>
      <c r="I684">
        <v>2.8424824600000001E-7</v>
      </c>
      <c r="J684">
        <f>_xlfn.XLOOKUP(Table2[[#This Row],[rxn]],Table7[rxn],Table7[flux],0)</f>
        <v>3.6238801099999999E-7</v>
      </c>
      <c r="K684">
        <f>Table2[[#This Row],[flux]]-Table2[[#This Row],[flux in mfs]]</f>
        <v>-7.8139764999999978E-8</v>
      </c>
      <c r="L684" t="b">
        <f>_xlfn.TEXTAFTER(Table2[[#This Row],[rxn]],"-",-1)="SPONT"</f>
        <v>0</v>
      </c>
      <c r="M684" t="str">
        <f>_xlfn.TEXTAFTER(Table2[[#This Row],[rxn]],"-",-1)</f>
        <v>ASC1</v>
      </c>
      <c r="N684" t="str">
        <f>_xlfn.XLOOKUP("'PRO-"&amp;Table2[[#This Row],[enz]]&amp;"'",'[1]Sheet2 (2)'!$A:$A,'[1]Sheet2 (2)'!$B:$B,"")</f>
        <v/>
      </c>
    </row>
    <row r="685" spans="1:14" ht="17" x14ac:dyDescent="0.25">
      <c r="A685" s="1" t="s">
        <v>685</v>
      </c>
      <c r="B685" s="1" t="str">
        <f>_xlfn.TEXTBEFORE(Table7[[#This Row],[raw]]," ")</f>
        <v>PROSYN-rt0136</v>
      </c>
      <c r="C685" s="1"/>
      <c r="D685" s="1">
        <f>_xlfn.NUMBERVALUE(_xlfn.TEXTAFTER(Table7[[#This Row],[raw]]," ",-1))</f>
        <v>6.4369566000000001E-8</v>
      </c>
      <c r="G685" t="s">
        <v>4067</v>
      </c>
      <c r="H685" t="s">
        <v>2778</v>
      </c>
      <c r="I685">
        <v>2.8424824600000001E-7</v>
      </c>
      <c r="J685">
        <f>_xlfn.XLOOKUP(Table2[[#This Row],[rxn]],Table7[rxn],Table7[flux],0)</f>
        <v>3.6238801099999999E-7</v>
      </c>
      <c r="K685">
        <f>Table2[[#This Row],[flux]]-Table2[[#This Row],[flux in mfs]]</f>
        <v>-7.8139764999999978E-8</v>
      </c>
      <c r="L685" t="b">
        <f>_xlfn.TEXTAFTER(Table2[[#This Row],[rxn]],"-",-1)="SPONT"</f>
        <v>0</v>
      </c>
      <c r="M685" t="str">
        <f>_xlfn.TEXTAFTER(Table2[[#This Row],[rxn]],"-",-1)</f>
        <v>RPL10</v>
      </c>
      <c r="N685" t="str">
        <f>_xlfn.XLOOKUP("'PRO-"&amp;Table2[[#This Row],[enz]]&amp;"'",'[1]Sheet2 (2)'!$A:$A,'[1]Sheet2 (2)'!$B:$B,"")</f>
        <v/>
      </c>
    </row>
    <row r="686" spans="1:14" ht="17" x14ac:dyDescent="0.25">
      <c r="A686" s="1" t="s">
        <v>686</v>
      </c>
      <c r="B686" s="1" t="str">
        <f>_xlfn.TEXTBEFORE(Table7[[#This Row],[raw]]," ")</f>
        <v>PROSYN-rt0144</v>
      </c>
      <c r="C686" s="1"/>
      <c r="D686" s="1">
        <f>_xlfn.NUMBERVALUE(_xlfn.TEXTAFTER(Table7[[#This Row],[raw]]," ",-1))</f>
        <v>2.7725782E-8</v>
      </c>
      <c r="G686" t="s">
        <v>4068</v>
      </c>
      <c r="H686" t="s">
        <v>2778</v>
      </c>
      <c r="I686">
        <v>2.8424824600000001E-7</v>
      </c>
      <c r="J686">
        <f>_xlfn.XLOOKUP(Table2[[#This Row],[rxn]],Table7[rxn],Table7[flux],0)</f>
        <v>3.6238801099999999E-7</v>
      </c>
      <c r="K686">
        <f>Table2[[#This Row],[flux]]-Table2[[#This Row],[flux in mfs]]</f>
        <v>-7.8139764999999978E-8</v>
      </c>
      <c r="L686" t="b">
        <f>_xlfn.TEXTAFTER(Table2[[#This Row],[rxn]],"-",-1)="SPONT"</f>
        <v>0</v>
      </c>
      <c r="M686" t="str">
        <f>_xlfn.TEXTAFTER(Table2[[#This Row],[rxn]],"-",-1)</f>
        <v>RPL11A</v>
      </c>
      <c r="N686" t="str">
        <f>_xlfn.XLOOKUP("'PRO-"&amp;Table2[[#This Row],[enz]]&amp;"'",'[1]Sheet2 (2)'!$A:$A,'[1]Sheet2 (2)'!$B:$B,"")</f>
        <v/>
      </c>
    </row>
    <row r="687" spans="1:14" ht="17" x14ac:dyDescent="0.25">
      <c r="A687" s="1" t="s">
        <v>687</v>
      </c>
      <c r="B687" s="1" t="str">
        <f>_xlfn.TEXTBEFORE(Table7[[#This Row],[raw]]," ")</f>
        <v>PROSYN-rt0150</v>
      </c>
      <c r="C687" s="1"/>
      <c r="D687" s="1">
        <f>_xlfn.NUMBERVALUE(_xlfn.TEXTAFTER(Table7[[#This Row],[raw]]," ",-1))</f>
        <v>3.0084910000000001E-9</v>
      </c>
      <c r="G687" t="s">
        <v>4069</v>
      </c>
      <c r="H687" t="s">
        <v>2778</v>
      </c>
      <c r="I687">
        <v>2.8424824600000001E-7</v>
      </c>
      <c r="J687">
        <f>_xlfn.XLOOKUP(Table2[[#This Row],[rxn]],Table7[rxn],Table7[flux],0)</f>
        <v>3.6238801099999999E-7</v>
      </c>
      <c r="K687">
        <f>Table2[[#This Row],[flux]]-Table2[[#This Row],[flux in mfs]]</f>
        <v>-7.8139764999999978E-8</v>
      </c>
      <c r="L687" t="b">
        <f>_xlfn.TEXTAFTER(Table2[[#This Row],[rxn]],"-",-1)="SPONT"</f>
        <v>0</v>
      </c>
      <c r="M687" t="str">
        <f>_xlfn.TEXTAFTER(Table2[[#This Row],[rxn]],"-",-1)</f>
        <v>RPL12A</v>
      </c>
      <c r="N687" t="str">
        <f>_xlfn.XLOOKUP("'PRO-"&amp;Table2[[#This Row],[enz]]&amp;"'",'[1]Sheet2 (2)'!$A:$A,'[1]Sheet2 (2)'!$B:$B,"")</f>
        <v/>
      </c>
    </row>
    <row r="688" spans="1:14" ht="17" x14ac:dyDescent="0.25">
      <c r="A688" s="1" t="s">
        <v>688</v>
      </c>
      <c r="B688" s="1" t="str">
        <f>_xlfn.TEXTBEFORE(Table7[[#This Row],[raw]]," ")</f>
        <v>PROSYN-rt0172</v>
      </c>
      <c r="C688" s="1"/>
      <c r="D688" s="1">
        <f>_xlfn.NUMBERVALUE(_xlfn.TEXTAFTER(Table7[[#This Row],[raw]]," ",-1))</f>
        <v>2.4043230699999999E-7</v>
      </c>
      <c r="G688" t="s">
        <v>4070</v>
      </c>
      <c r="H688" t="s">
        <v>2778</v>
      </c>
      <c r="I688">
        <v>2.8424824600000001E-7</v>
      </c>
      <c r="J688">
        <f>_xlfn.XLOOKUP(Table2[[#This Row],[rxn]],Table7[rxn],Table7[flux],0)</f>
        <v>3.6238801099999999E-7</v>
      </c>
      <c r="K688">
        <f>Table2[[#This Row],[flux]]-Table2[[#This Row],[flux in mfs]]</f>
        <v>-7.8139764999999978E-8</v>
      </c>
      <c r="L688" t="b">
        <f>_xlfn.TEXTAFTER(Table2[[#This Row],[rxn]],"-",-1)="SPONT"</f>
        <v>0</v>
      </c>
      <c r="M688" t="str">
        <f>_xlfn.TEXTAFTER(Table2[[#This Row],[rxn]],"-",-1)</f>
        <v>RPL13A</v>
      </c>
      <c r="N688" t="str">
        <f>_xlfn.XLOOKUP("'PRO-"&amp;Table2[[#This Row],[enz]]&amp;"'",'[1]Sheet2 (2)'!$A:$A,'[1]Sheet2 (2)'!$B:$B,"")</f>
        <v/>
      </c>
    </row>
    <row r="689" spans="1:14" ht="17" x14ac:dyDescent="0.25">
      <c r="A689" s="1" t="s">
        <v>689</v>
      </c>
      <c r="B689" s="1" t="str">
        <f>_xlfn.TEXTBEFORE(Table7[[#This Row],[raw]]," ")</f>
        <v>PROSYN-rt0180</v>
      </c>
      <c r="C689" s="1"/>
      <c r="D689" s="1">
        <f>_xlfn.NUMBERVALUE(_xlfn.TEXTAFTER(Table7[[#This Row],[raw]]," ",-1))</f>
        <v>1.7694287200000001E-7</v>
      </c>
      <c r="G689" t="s">
        <v>4072</v>
      </c>
      <c r="H689" t="s">
        <v>2778</v>
      </c>
      <c r="I689">
        <v>2.8424824600000001E-7</v>
      </c>
      <c r="J689">
        <f>_xlfn.XLOOKUP(Table2[[#This Row],[rxn]],Table7[rxn],Table7[flux],0)</f>
        <v>3.6238801099999999E-7</v>
      </c>
      <c r="K689">
        <f>Table2[[#This Row],[flux]]-Table2[[#This Row],[flux in mfs]]</f>
        <v>-7.8139764999999978E-8</v>
      </c>
      <c r="L689" t="b">
        <f>_xlfn.TEXTAFTER(Table2[[#This Row],[rxn]],"-",-1)="SPONT"</f>
        <v>0</v>
      </c>
      <c r="M689" t="str">
        <f>_xlfn.TEXTAFTER(Table2[[#This Row],[rxn]],"-",-1)</f>
        <v>RPL15A</v>
      </c>
      <c r="N689" t="str">
        <f>_xlfn.XLOOKUP("'PRO-"&amp;Table2[[#This Row],[enz]]&amp;"'",'[1]Sheet2 (2)'!$A:$A,'[1]Sheet2 (2)'!$B:$B,"")</f>
        <v/>
      </c>
    </row>
    <row r="690" spans="1:14" ht="17" x14ac:dyDescent="0.25">
      <c r="A690" s="1" t="s">
        <v>690</v>
      </c>
      <c r="B690" s="1" t="str">
        <f>_xlfn.TEXTBEFORE(Table7[[#This Row],[raw]]," ")</f>
        <v>PROSYN-rt0201</v>
      </c>
      <c r="C690" s="1"/>
      <c r="D690" s="1">
        <f>_xlfn.NUMBERVALUE(_xlfn.TEXTAFTER(Table7[[#This Row],[raw]]," ",-1))</f>
        <v>1.2879592099999999E-7</v>
      </c>
      <c r="G690" t="s">
        <v>4073</v>
      </c>
      <c r="H690" t="s">
        <v>2778</v>
      </c>
      <c r="I690">
        <v>2.8424824600000001E-7</v>
      </c>
      <c r="J690">
        <f>_xlfn.XLOOKUP(Table2[[#This Row],[rxn]],Table7[rxn],Table7[flux],0)</f>
        <v>3.6238801099999999E-7</v>
      </c>
      <c r="K690">
        <f>Table2[[#This Row],[flux]]-Table2[[#This Row],[flux in mfs]]</f>
        <v>-7.8139764999999978E-8</v>
      </c>
      <c r="L690" t="b">
        <f>_xlfn.TEXTAFTER(Table2[[#This Row],[rxn]],"-",-1)="SPONT"</f>
        <v>0</v>
      </c>
      <c r="M690" t="str">
        <f>_xlfn.TEXTAFTER(Table2[[#This Row],[rxn]],"-",-1)</f>
        <v>RPL16A</v>
      </c>
      <c r="N690" t="str">
        <f>_xlfn.XLOOKUP("'PRO-"&amp;Table2[[#This Row],[enz]]&amp;"'",'[1]Sheet2 (2)'!$A:$A,'[1]Sheet2 (2)'!$B:$B,"")</f>
        <v/>
      </c>
    </row>
    <row r="691" spans="1:14" ht="17" x14ac:dyDescent="0.25">
      <c r="A691" s="1" t="s">
        <v>691</v>
      </c>
      <c r="B691" s="1" t="str">
        <f>_xlfn.TEXTBEFORE(Table7[[#This Row],[raw]]," ")</f>
        <v>PROSYN-rt0207_m</v>
      </c>
      <c r="C691" s="1"/>
      <c r="D691" s="1">
        <f>_xlfn.NUMBERVALUE(_xlfn.TEXTAFTER(Table7[[#This Row],[raw]]," ",-1))</f>
        <v>1.2447069600000001E-7</v>
      </c>
      <c r="G691" t="s">
        <v>4074</v>
      </c>
      <c r="H691" t="s">
        <v>2778</v>
      </c>
      <c r="I691">
        <v>2.8424824600000001E-7</v>
      </c>
      <c r="J691">
        <f>_xlfn.XLOOKUP(Table2[[#This Row],[rxn]],Table7[rxn],Table7[flux],0)</f>
        <v>3.6238801099999999E-7</v>
      </c>
      <c r="K691">
        <f>Table2[[#This Row],[flux]]-Table2[[#This Row],[flux in mfs]]</f>
        <v>-7.8139764999999978E-8</v>
      </c>
      <c r="L691" t="b">
        <f>_xlfn.TEXTAFTER(Table2[[#This Row],[rxn]],"-",-1)="SPONT"</f>
        <v>0</v>
      </c>
      <c r="M691" t="str">
        <f>_xlfn.TEXTAFTER(Table2[[#This Row],[rxn]],"-",-1)</f>
        <v>RPL17A</v>
      </c>
      <c r="N691" t="str">
        <f>_xlfn.XLOOKUP("'PRO-"&amp;Table2[[#This Row],[enz]]&amp;"'",'[1]Sheet2 (2)'!$A:$A,'[1]Sheet2 (2)'!$B:$B,"")</f>
        <v/>
      </c>
    </row>
    <row r="692" spans="1:14" ht="17" x14ac:dyDescent="0.25">
      <c r="A692" s="1" t="s">
        <v>692</v>
      </c>
      <c r="B692" s="1" t="str">
        <f>_xlfn.TEXTBEFORE(Table7[[#This Row],[raw]]," ")</f>
        <v>PROSYN-rt0212</v>
      </c>
      <c r="C692" s="1"/>
      <c r="D692" s="1">
        <f>_xlfn.NUMBERVALUE(_xlfn.TEXTAFTER(Table7[[#This Row],[raw]]," ",-1))</f>
        <v>1.2299572099999999E-7</v>
      </c>
      <c r="G692" t="s">
        <v>4075</v>
      </c>
      <c r="H692" t="s">
        <v>2778</v>
      </c>
      <c r="I692">
        <v>2.8424824600000001E-7</v>
      </c>
      <c r="J692">
        <f>_xlfn.XLOOKUP(Table2[[#This Row],[rxn]],Table7[rxn],Table7[flux],0)</f>
        <v>3.6238801099999999E-7</v>
      </c>
      <c r="K692">
        <f>Table2[[#This Row],[flux]]-Table2[[#This Row],[flux in mfs]]</f>
        <v>-7.8139764999999978E-8</v>
      </c>
      <c r="L692" t="b">
        <f>_xlfn.TEXTAFTER(Table2[[#This Row],[rxn]],"-",-1)="SPONT"</f>
        <v>0</v>
      </c>
      <c r="M692" t="str">
        <f>_xlfn.TEXTAFTER(Table2[[#This Row],[rxn]],"-",-1)</f>
        <v>RPL18A</v>
      </c>
      <c r="N692" t="str">
        <f>_xlfn.XLOOKUP("'PRO-"&amp;Table2[[#This Row],[enz]]&amp;"'",'[1]Sheet2 (2)'!$A:$A,'[1]Sheet2 (2)'!$B:$B,"")</f>
        <v/>
      </c>
    </row>
    <row r="693" spans="1:14" ht="17" x14ac:dyDescent="0.25">
      <c r="A693" s="1" t="s">
        <v>693</v>
      </c>
      <c r="B693" s="1" t="str">
        <f>_xlfn.TEXTBEFORE(Table7[[#This Row],[raw]]," ")</f>
        <v>PROSYN-rt0217</v>
      </c>
      <c r="C693" s="1"/>
      <c r="D693" s="1">
        <f>_xlfn.NUMBERVALUE(_xlfn.TEXTAFTER(Table7[[#This Row],[raw]]," ",-1))</f>
        <v>1.1633545999999999E-8</v>
      </c>
      <c r="G693" t="s">
        <v>4076</v>
      </c>
      <c r="H693" t="s">
        <v>2778</v>
      </c>
      <c r="I693">
        <v>2.8424824600000001E-7</v>
      </c>
      <c r="J693">
        <f>_xlfn.XLOOKUP(Table2[[#This Row],[rxn]],Table7[rxn],Table7[flux],0)</f>
        <v>3.6238801099999999E-7</v>
      </c>
      <c r="K693">
        <f>Table2[[#This Row],[flux]]-Table2[[#This Row],[flux in mfs]]</f>
        <v>-7.8139764999999978E-8</v>
      </c>
      <c r="L693" t="b">
        <f>_xlfn.TEXTAFTER(Table2[[#This Row],[rxn]],"-",-1)="SPONT"</f>
        <v>0</v>
      </c>
      <c r="M693" t="str">
        <f>_xlfn.TEXTAFTER(Table2[[#This Row],[rxn]],"-",-1)</f>
        <v>RPL19A</v>
      </c>
      <c r="N693" t="str">
        <f>_xlfn.XLOOKUP("'PRO-"&amp;Table2[[#This Row],[enz]]&amp;"'",'[1]Sheet2 (2)'!$A:$A,'[1]Sheet2 (2)'!$B:$B,"")</f>
        <v/>
      </c>
    </row>
    <row r="694" spans="1:14" ht="17" x14ac:dyDescent="0.25">
      <c r="A694" s="1" t="s">
        <v>694</v>
      </c>
      <c r="B694" s="1" t="str">
        <f>_xlfn.TEXTBEFORE(Table7[[#This Row],[raw]]," ")</f>
        <v>PROSYN-rt0221</v>
      </c>
      <c r="C694" s="1"/>
      <c r="D694" s="1">
        <f>_xlfn.NUMBERVALUE(_xlfn.TEXTAFTER(Table7[[#This Row],[raw]]," ",-1))</f>
        <v>1.0715987999999999E-8</v>
      </c>
      <c r="G694" t="s">
        <v>4077</v>
      </c>
      <c r="H694" t="s">
        <v>2778</v>
      </c>
      <c r="I694">
        <v>2.8424824600000001E-7</v>
      </c>
      <c r="J694">
        <f>_xlfn.XLOOKUP(Table2[[#This Row],[rxn]],Table7[rxn],Table7[flux],0)</f>
        <v>3.6238801099999999E-7</v>
      </c>
      <c r="K694">
        <f>Table2[[#This Row],[flux]]-Table2[[#This Row],[flux in mfs]]</f>
        <v>-7.8139764999999978E-8</v>
      </c>
      <c r="L694" t="b">
        <f>_xlfn.TEXTAFTER(Table2[[#This Row],[rxn]],"-",-1)="SPONT"</f>
        <v>0</v>
      </c>
      <c r="M694" t="str">
        <f>_xlfn.TEXTAFTER(Table2[[#This Row],[rxn]],"-",-1)</f>
        <v>RPL1A</v>
      </c>
      <c r="N694" t="str">
        <f>_xlfn.XLOOKUP("'PRO-"&amp;Table2[[#This Row],[enz]]&amp;"'",'[1]Sheet2 (2)'!$A:$A,'[1]Sheet2 (2)'!$B:$B,"")</f>
        <v/>
      </c>
    </row>
    <row r="695" spans="1:14" ht="17" x14ac:dyDescent="0.25">
      <c r="A695" s="1" t="s">
        <v>695</v>
      </c>
      <c r="B695" s="1" t="str">
        <f>_xlfn.TEXTBEFORE(Table7[[#This Row],[raw]]," ")</f>
        <v>PROSYN-rt0234</v>
      </c>
      <c r="C695" s="1"/>
      <c r="D695" s="1">
        <f>_xlfn.NUMBERVALUE(_xlfn.TEXTAFTER(Table7[[#This Row],[raw]]," ",-1))</f>
        <v>1.24813995E-7</v>
      </c>
      <c r="G695" t="s">
        <v>4078</v>
      </c>
      <c r="H695" t="s">
        <v>2778</v>
      </c>
      <c r="I695">
        <v>2.8424824600000001E-7</v>
      </c>
      <c r="J695">
        <f>_xlfn.XLOOKUP(Table2[[#This Row],[rxn]],Table7[rxn],Table7[flux],0)</f>
        <v>3.6238801099999999E-7</v>
      </c>
      <c r="K695">
        <f>Table2[[#This Row],[flux]]-Table2[[#This Row],[flux in mfs]]</f>
        <v>-7.8139764999999978E-8</v>
      </c>
      <c r="L695" t="b">
        <f>_xlfn.TEXTAFTER(Table2[[#This Row],[rxn]],"-",-1)="SPONT"</f>
        <v>0</v>
      </c>
      <c r="M695" t="str">
        <f>_xlfn.TEXTAFTER(Table2[[#This Row],[rxn]],"-",-1)</f>
        <v>RPL20A</v>
      </c>
      <c r="N695" t="str">
        <f>_xlfn.XLOOKUP("'PRO-"&amp;Table2[[#This Row],[enz]]&amp;"'",'[1]Sheet2 (2)'!$A:$A,'[1]Sheet2 (2)'!$B:$B,"")</f>
        <v/>
      </c>
    </row>
    <row r="696" spans="1:14" ht="17" x14ac:dyDescent="0.25">
      <c r="A696" s="1" t="s">
        <v>696</v>
      </c>
      <c r="B696" s="1" t="str">
        <f>_xlfn.TEXTBEFORE(Table7[[#This Row],[raw]]," ")</f>
        <v>PROSYN-rt0239</v>
      </c>
      <c r="C696" s="1"/>
      <c r="D696" s="1">
        <f>_xlfn.NUMBERVALUE(_xlfn.TEXTAFTER(Table7[[#This Row],[raw]]," ",-1))</f>
        <v>4.4064682299999998E-7</v>
      </c>
      <c r="G696" t="s">
        <v>4079</v>
      </c>
      <c r="H696" t="s">
        <v>2778</v>
      </c>
      <c r="I696">
        <v>2.8424824600000001E-7</v>
      </c>
      <c r="J696">
        <f>_xlfn.XLOOKUP(Table2[[#This Row],[rxn]],Table7[rxn],Table7[flux],0)</f>
        <v>3.6238801099999999E-7</v>
      </c>
      <c r="K696">
        <f>Table2[[#This Row],[flux]]-Table2[[#This Row],[flux in mfs]]</f>
        <v>-7.8139764999999978E-8</v>
      </c>
      <c r="L696" t="b">
        <f>_xlfn.TEXTAFTER(Table2[[#This Row],[rxn]],"-",-1)="SPONT"</f>
        <v>0</v>
      </c>
      <c r="M696" t="str">
        <f>_xlfn.TEXTAFTER(Table2[[#This Row],[rxn]],"-",-1)</f>
        <v>RPL21B</v>
      </c>
      <c r="N696" t="str">
        <f>_xlfn.XLOOKUP("'PRO-"&amp;Table2[[#This Row],[enz]]&amp;"'",'[1]Sheet2 (2)'!$A:$A,'[1]Sheet2 (2)'!$B:$B,"")</f>
        <v/>
      </c>
    </row>
    <row r="697" spans="1:14" ht="17" x14ac:dyDescent="0.25">
      <c r="A697" s="1" t="s">
        <v>697</v>
      </c>
      <c r="B697" s="1" t="str">
        <f>_xlfn.TEXTBEFORE(Table7[[#This Row],[raw]]," ")</f>
        <v>PROSYN-rt0245</v>
      </c>
      <c r="C697" s="1"/>
      <c r="D697" s="1">
        <f>_xlfn.NUMBERVALUE(_xlfn.TEXTAFTER(Table7[[#This Row],[raw]]," ",-1))</f>
        <v>2.3317080000000002E-9</v>
      </c>
      <c r="G697" t="s">
        <v>4080</v>
      </c>
      <c r="H697" t="s">
        <v>2778</v>
      </c>
      <c r="I697">
        <v>2.8424824600000001E-7</v>
      </c>
      <c r="J697">
        <f>_xlfn.XLOOKUP(Table2[[#This Row],[rxn]],Table7[rxn],Table7[flux],0)</f>
        <v>3.6238801099999999E-7</v>
      </c>
      <c r="K697">
        <f>Table2[[#This Row],[flux]]-Table2[[#This Row],[flux in mfs]]</f>
        <v>-7.8139764999999978E-8</v>
      </c>
      <c r="L697" t="b">
        <f>_xlfn.TEXTAFTER(Table2[[#This Row],[rxn]],"-",-1)="SPONT"</f>
        <v>0</v>
      </c>
      <c r="M697" t="str">
        <f>_xlfn.TEXTAFTER(Table2[[#This Row],[rxn]],"-",-1)</f>
        <v>RPL22A</v>
      </c>
      <c r="N697" t="str">
        <f>_xlfn.XLOOKUP("'PRO-"&amp;Table2[[#This Row],[enz]]&amp;"'",'[1]Sheet2 (2)'!$A:$A,'[1]Sheet2 (2)'!$B:$B,"")</f>
        <v/>
      </c>
    </row>
    <row r="698" spans="1:14" ht="17" x14ac:dyDescent="0.25">
      <c r="A698" s="1" t="s">
        <v>698</v>
      </c>
      <c r="B698" s="1" t="str">
        <f>_xlfn.TEXTBEFORE(Table7[[#This Row],[raw]]," ")</f>
        <v>PROSYN-rt0250</v>
      </c>
      <c r="C698" s="1"/>
      <c r="D698" s="1">
        <f>_xlfn.NUMBERVALUE(_xlfn.TEXTAFTER(Table7[[#This Row],[raw]]," ",-1))</f>
        <v>2.218419E-9</v>
      </c>
      <c r="G698" t="s">
        <v>4081</v>
      </c>
      <c r="H698" t="s">
        <v>2778</v>
      </c>
      <c r="I698">
        <v>2.8424824600000001E-7</v>
      </c>
      <c r="J698">
        <f>_xlfn.XLOOKUP(Table2[[#This Row],[rxn]],Table7[rxn],Table7[flux],0)</f>
        <v>3.6238801099999999E-7</v>
      </c>
      <c r="K698">
        <f>Table2[[#This Row],[flux]]-Table2[[#This Row],[flux in mfs]]</f>
        <v>-7.8139764999999978E-8</v>
      </c>
      <c r="L698" t="b">
        <f>_xlfn.TEXTAFTER(Table2[[#This Row],[rxn]],"-",-1)="SPONT"</f>
        <v>0</v>
      </c>
      <c r="M698" t="str">
        <f>_xlfn.TEXTAFTER(Table2[[#This Row],[rxn]],"-",-1)</f>
        <v>RPL23A</v>
      </c>
      <c r="N698" t="str">
        <f>_xlfn.XLOOKUP("'PRO-"&amp;Table2[[#This Row],[enz]]&amp;"'",'[1]Sheet2 (2)'!$A:$A,'[1]Sheet2 (2)'!$B:$B,"")</f>
        <v/>
      </c>
    </row>
    <row r="699" spans="1:14" ht="17" x14ac:dyDescent="0.25">
      <c r="A699" s="1" t="s">
        <v>699</v>
      </c>
      <c r="B699" s="1" t="str">
        <f>_xlfn.TEXTBEFORE(Table7[[#This Row],[raw]]," ")</f>
        <v>PROSYN-rt0265</v>
      </c>
      <c r="C699" s="1"/>
      <c r="D699" s="1">
        <f>_xlfn.NUMBERVALUE(_xlfn.TEXTAFTER(Table7[[#This Row],[raw]]," ",-1))</f>
        <v>2.6314894E-8</v>
      </c>
      <c r="G699" t="s">
        <v>4082</v>
      </c>
      <c r="H699" t="s">
        <v>2778</v>
      </c>
      <c r="I699">
        <v>2.8424824600000001E-7</v>
      </c>
      <c r="J699">
        <f>_xlfn.XLOOKUP(Table2[[#This Row],[rxn]],Table7[rxn],Table7[flux],0)</f>
        <v>3.6238801099999999E-7</v>
      </c>
      <c r="K699">
        <f>Table2[[#This Row],[flux]]-Table2[[#This Row],[flux in mfs]]</f>
        <v>-7.8139764999999978E-8</v>
      </c>
      <c r="L699" t="b">
        <f>_xlfn.TEXTAFTER(Table2[[#This Row],[rxn]],"-",-1)="SPONT"</f>
        <v>0</v>
      </c>
      <c r="M699" t="str">
        <f>_xlfn.TEXTAFTER(Table2[[#This Row],[rxn]],"-",-1)</f>
        <v>RPL25</v>
      </c>
      <c r="N699" t="str">
        <f>_xlfn.XLOOKUP("'PRO-"&amp;Table2[[#This Row],[enz]]&amp;"'",'[1]Sheet2 (2)'!$A:$A,'[1]Sheet2 (2)'!$B:$B,"")</f>
        <v/>
      </c>
    </row>
    <row r="700" spans="1:14" ht="17" x14ac:dyDescent="0.25">
      <c r="A700" s="1" t="s">
        <v>700</v>
      </c>
      <c r="B700" s="1" t="str">
        <f>_xlfn.TEXTBEFORE(Table7[[#This Row],[raw]]," ")</f>
        <v>PROSYN-rt0267</v>
      </c>
      <c r="C700" s="1"/>
      <c r="D700" s="1">
        <f>_xlfn.NUMBERVALUE(_xlfn.TEXTAFTER(Table7[[#This Row],[raw]]," ",-1))</f>
        <v>1.7539673999999999E-8</v>
      </c>
      <c r="G700" t="s">
        <v>4083</v>
      </c>
      <c r="H700" t="s">
        <v>2778</v>
      </c>
      <c r="I700">
        <v>2.8424824600000001E-7</v>
      </c>
      <c r="J700">
        <f>_xlfn.XLOOKUP(Table2[[#This Row],[rxn]],Table7[rxn],Table7[flux],0)</f>
        <v>3.6238801099999999E-7</v>
      </c>
      <c r="K700">
        <f>Table2[[#This Row],[flux]]-Table2[[#This Row],[flux in mfs]]</f>
        <v>-7.8139764999999978E-8</v>
      </c>
      <c r="L700" t="b">
        <f>_xlfn.TEXTAFTER(Table2[[#This Row],[rxn]],"-",-1)="SPONT"</f>
        <v>0</v>
      </c>
      <c r="M700" t="str">
        <f>_xlfn.TEXTAFTER(Table2[[#This Row],[rxn]],"-",-1)</f>
        <v>RPL26A</v>
      </c>
      <c r="N700" t="str">
        <f>_xlfn.XLOOKUP("'PRO-"&amp;Table2[[#This Row],[enz]]&amp;"'",'[1]Sheet2 (2)'!$A:$A,'[1]Sheet2 (2)'!$B:$B,"")</f>
        <v/>
      </c>
    </row>
    <row r="701" spans="1:14" ht="17" x14ac:dyDescent="0.25">
      <c r="A701" s="1" t="s">
        <v>701</v>
      </c>
      <c r="B701" s="1" t="str">
        <f>_xlfn.TEXTBEFORE(Table7[[#This Row],[raw]]," ")</f>
        <v>PROSYN-rt0271</v>
      </c>
      <c r="C701" s="1"/>
      <c r="D701" s="1">
        <f>_xlfn.NUMBERVALUE(_xlfn.TEXTAFTER(Table7[[#This Row],[raw]]," ",-1))</f>
        <v>5.7492118299999997E-7</v>
      </c>
      <c r="G701" t="s">
        <v>4084</v>
      </c>
      <c r="H701" t="s">
        <v>2778</v>
      </c>
      <c r="I701">
        <v>2.8424824600000001E-7</v>
      </c>
      <c r="J701">
        <f>_xlfn.XLOOKUP(Table2[[#This Row],[rxn]],Table7[rxn],Table7[flux],0)</f>
        <v>3.6238801099999999E-7</v>
      </c>
      <c r="K701">
        <f>Table2[[#This Row],[flux]]-Table2[[#This Row],[flux in mfs]]</f>
        <v>-7.8139764999999978E-8</v>
      </c>
      <c r="L701" t="b">
        <f>_xlfn.TEXTAFTER(Table2[[#This Row],[rxn]],"-",-1)="SPONT"</f>
        <v>0</v>
      </c>
      <c r="M701" t="str">
        <f>_xlfn.TEXTAFTER(Table2[[#This Row],[rxn]],"-",-1)</f>
        <v>RPL27A</v>
      </c>
      <c r="N701" t="str">
        <f>_xlfn.XLOOKUP("'PRO-"&amp;Table2[[#This Row],[enz]]&amp;"'",'[1]Sheet2 (2)'!$A:$A,'[1]Sheet2 (2)'!$B:$B,"")</f>
        <v/>
      </c>
    </row>
    <row r="702" spans="1:14" ht="17" x14ac:dyDescent="0.25">
      <c r="A702" s="1" t="s">
        <v>702</v>
      </c>
      <c r="B702" s="1" t="str">
        <f>_xlfn.TEXTBEFORE(Table7[[#This Row],[raw]]," ")</f>
        <v>PROSYN-rt0283</v>
      </c>
      <c r="C702" s="1"/>
      <c r="D702" s="1">
        <f>_xlfn.NUMBERVALUE(_xlfn.TEXTAFTER(Table7[[#This Row],[raw]]," ",-1))</f>
        <v>9.8628545999999997E-8</v>
      </c>
      <c r="G702" t="s">
        <v>4085</v>
      </c>
      <c r="H702" t="s">
        <v>2778</v>
      </c>
      <c r="I702">
        <v>2.8424824600000001E-7</v>
      </c>
      <c r="J702">
        <f>_xlfn.XLOOKUP(Table2[[#This Row],[rxn]],Table7[rxn],Table7[flux],0)</f>
        <v>3.6238801099999999E-7</v>
      </c>
      <c r="K702">
        <f>Table2[[#This Row],[flux]]-Table2[[#This Row],[flux in mfs]]</f>
        <v>-7.8139764999999978E-8</v>
      </c>
      <c r="L702" t="b">
        <f>_xlfn.TEXTAFTER(Table2[[#This Row],[rxn]],"-",-1)="SPONT"</f>
        <v>0</v>
      </c>
      <c r="M702" t="str">
        <f>_xlfn.TEXTAFTER(Table2[[#This Row],[rxn]],"-",-1)</f>
        <v>RPL28</v>
      </c>
      <c r="N702" t="str">
        <f>_xlfn.XLOOKUP("'PRO-"&amp;Table2[[#This Row],[enz]]&amp;"'",'[1]Sheet2 (2)'!$A:$A,'[1]Sheet2 (2)'!$B:$B,"")</f>
        <v/>
      </c>
    </row>
    <row r="703" spans="1:14" ht="17" x14ac:dyDescent="0.25">
      <c r="A703" s="1" t="s">
        <v>703</v>
      </c>
      <c r="B703" s="1" t="str">
        <f>_xlfn.TEXTBEFORE(Table7[[#This Row],[raw]]," ")</f>
        <v>PROSYN-rt0302</v>
      </c>
      <c r="C703" s="1"/>
      <c r="D703" s="1">
        <f>_xlfn.NUMBERVALUE(_xlfn.TEXTAFTER(Table7[[#This Row],[raw]]," ",-1))</f>
        <v>3.7375217300000002E-7</v>
      </c>
      <c r="G703" t="s">
        <v>4086</v>
      </c>
      <c r="H703" t="s">
        <v>2778</v>
      </c>
      <c r="I703">
        <v>2.8424824600000001E-7</v>
      </c>
      <c r="J703">
        <f>_xlfn.XLOOKUP(Table2[[#This Row],[rxn]],Table7[rxn],Table7[flux],0)</f>
        <v>3.6238801099999999E-7</v>
      </c>
      <c r="K703">
        <f>Table2[[#This Row],[flux]]-Table2[[#This Row],[flux in mfs]]</f>
        <v>-7.8139764999999978E-8</v>
      </c>
      <c r="L703" t="b">
        <f>_xlfn.TEXTAFTER(Table2[[#This Row],[rxn]],"-",-1)="SPONT"</f>
        <v>0</v>
      </c>
      <c r="M703" t="str">
        <f>_xlfn.TEXTAFTER(Table2[[#This Row],[rxn]],"-",-1)</f>
        <v>RPL29</v>
      </c>
      <c r="N703" t="str">
        <f>_xlfn.XLOOKUP("'PRO-"&amp;Table2[[#This Row],[enz]]&amp;"'",'[1]Sheet2 (2)'!$A:$A,'[1]Sheet2 (2)'!$B:$B,"")</f>
        <v/>
      </c>
    </row>
    <row r="704" spans="1:14" ht="17" x14ac:dyDescent="0.25">
      <c r="A704" s="1" t="s">
        <v>704</v>
      </c>
      <c r="B704" s="1" t="str">
        <f>_xlfn.TEXTBEFORE(Table7[[#This Row],[raw]]," ")</f>
        <v>PROSYN-rt0303</v>
      </c>
      <c r="C704" s="1"/>
      <c r="D704" s="1">
        <f>_xlfn.NUMBERVALUE(_xlfn.TEXTAFTER(Table7[[#This Row],[raw]]," ",-1))</f>
        <v>2.4525393999999999E-8</v>
      </c>
      <c r="G704" t="s">
        <v>4087</v>
      </c>
      <c r="H704" t="s">
        <v>2778</v>
      </c>
      <c r="I704">
        <v>2.8424824600000001E-7</v>
      </c>
      <c r="J704">
        <f>_xlfn.XLOOKUP(Table2[[#This Row],[rxn]],Table7[rxn],Table7[flux],0)</f>
        <v>3.6238801099999999E-7</v>
      </c>
      <c r="K704">
        <f>Table2[[#This Row],[flux]]-Table2[[#This Row],[flux in mfs]]</f>
        <v>-7.8139764999999978E-8</v>
      </c>
      <c r="L704" t="b">
        <f>_xlfn.TEXTAFTER(Table2[[#This Row],[rxn]],"-",-1)="SPONT"</f>
        <v>0</v>
      </c>
      <c r="M704" t="str">
        <f>_xlfn.TEXTAFTER(Table2[[#This Row],[rxn]],"-",-1)</f>
        <v>RPL3</v>
      </c>
      <c r="N704" t="str">
        <f>_xlfn.XLOOKUP("'PRO-"&amp;Table2[[#This Row],[enz]]&amp;"'",'[1]Sheet2 (2)'!$A:$A,'[1]Sheet2 (2)'!$B:$B,"")</f>
        <v/>
      </c>
    </row>
    <row r="705" spans="1:14" ht="17" x14ac:dyDescent="0.25">
      <c r="A705" s="1" t="s">
        <v>705</v>
      </c>
      <c r="B705" s="1" t="str">
        <f>_xlfn.TEXTBEFORE(Table7[[#This Row],[raw]]," ")</f>
        <v>PROSYN-rt0309</v>
      </c>
      <c r="C705" s="1"/>
      <c r="D705" s="1">
        <f>_xlfn.NUMBERVALUE(_xlfn.TEXTAFTER(Table7[[#This Row],[raw]]," ",-1))</f>
        <v>2.5303829000000001E-8</v>
      </c>
      <c r="G705" t="s">
        <v>4088</v>
      </c>
      <c r="H705" t="s">
        <v>2778</v>
      </c>
      <c r="I705">
        <v>2.8424824600000001E-7</v>
      </c>
      <c r="J705">
        <f>_xlfn.XLOOKUP(Table2[[#This Row],[rxn]],Table7[rxn],Table7[flux],0)</f>
        <v>3.6238801099999999E-7</v>
      </c>
      <c r="K705">
        <f>Table2[[#This Row],[flux]]-Table2[[#This Row],[flux in mfs]]</f>
        <v>-7.8139764999999978E-8</v>
      </c>
      <c r="L705" t="b">
        <f>_xlfn.TEXTAFTER(Table2[[#This Row],[rxn]],"-",-1)="SPONT"</f>
        <v>0</v>
      </c>
      <c r="M705" t="str">
        <f>_xlfn.TEXTAFTER(Table2[[#This Row],[rxn]],"-",-1)</f>
        <v>RPL30</v>
      </c>
      <c r="N705" t="str">
        <f>_xlfn.XLOOKUP("'PRO-"&amp;Table2[[#This Row],[enz]]&amp;"'",'[1]Sheet2 (2)'!$A:$A,'[1]Sheet2 (2)'!$B:$B,"")</f>
        <v/>
      </c>
    </row>
    <row r="706" spans="1:14" ht="17" x14ac:dyDescent="0.25">
      <c r="A706" s="1" t="s">
        <v>706</v>
      </c>
      <c r="B706" s="1" t="str">
        <f>_xlfn.TEXTBEFORE(Table7[[#This Row],[raw]]," ")</f>
        <v>PROSYN-rt0310</v>
      </c>
      <c r="C706" s="1"/>
      <c r="D706" s="1">
        <f>_xlfn.NUMBERVALUE(_xlfn.TEXTAFTER(Table7[[#This Row],[raw]]," ",-1))</f>
        <v>1.1587640639999999E-6</v>
      </c>
      <c r="G706" t="s">
        <v>4089</v>
      </c>
      <c r="H706" t="s">
        <v>2778</v>
      </c>
      <c r="I706">
        <v>2.8424824600000001E-7</v>
      </c>
      <c r="J706">
        <f>_xlfn.XLOOKUP(Table2[[#This Row],[rxn]],Table7[rxn],Table7[flux],0)</f>
        <v>3.6238801099999999E-7</v>
      </c>
      <c r="K706">
        <f>Table2[[#This Row],[flux]]-Table2[[#This Row],[flux in mfs]]</f>
        <v>-7.8139764999999978E-8</v>
      </c>
      <c r="L706" t="b">
        <f>_xlfn.TEXTAFTER(Table2[[#This Row],[rxn]],"-",-1)="SPONT"</f>
        <v>0</v>
      </c>
      <c r="M706" t="str">
        <f>_xlfn.TEXTAFTER(Table2[[#This Row],[rxn]],"-",-1)</f>
        <v>RPL31A</v>
      </c>
      <c r="N706" t="str">
        <f>_xlfn.XLOOKUP("'PRO-"&amp;Table2[[#This Row],[enz]]&amp;"'",'[1]Sheet2 (2)'!$A:$A,'[1]Sheet2 (2)'!$B:$B,"")</f>
        <v/>
      </c>
    </row>
    <row r="707" spans="1:14" ht="17" x14ac:dyDescent="0.25">
      <c r="A707" s="1" t="s">
        <v>707</v>
      </c>
      <c r="B707" s="1" t="str">
        <f>_xlfn.TEXTBEFORE(Table7[[#This Row],[raw]]," ")</f>
        <v>PROSYN-rt0324</v>
      </c>
      <c r="C707" s="1"/>
      <c r="D707" s="1">
        <f>_xlfn.NUMBERVALUE(_xlfn.TEXTAFTER(Table7[[#This Row],[raw]]," ",-1))</f>
        <v>2.6635098599999998E-7</v>
      </c>
      <c r="G707" t="s">
        <v>4090</v>
      </c>
      <c r="H707" t="s">
        <v>2778</v>
      </c>
      <c r="I707">
        <v>2.8424824600000001E-7</v>
      </c>
      <c r="J707">
        <f>_xlfn.XLOOKUP(Table2[[#This Row],[rxn]],Table7[rxn],Table7[flux],0)</f>
        <v>3.6238801099999999E-7</v>
      </c>
      <c r="K707">
        <f>Table2[[#This Row],[flux]]-Table2[[#This Row],[flux in mfs]]</f>
        <v>-7.8139764999999978E-8</v>
      </c>
      <c r="L707" t="b">
        <f>_xlfn.TEXTAFTER(Table2[[#This Row],[rxn]],"-",-1)="SPONT"</f>
        <v>0</v>
      </c>
      <c r="M707" t="str">
        <f>_xlfn.TEXTAFTER(Table2[[#This Row],[rxn]],"-",-1)</f>
        <v>RPL32</v>
      </c>
      <c r="N707" t="str">
        <f>_xlfn.XLOOKUP("'PRO-"&amp;Table2[[#This Row],[enz]]&amp;"'",'[1]Sheet2 (2)'!$A:$A,'[1]Sheet2 (2)'!$B:$B,"")</f>
        <v/>
      </c>
    </row>
    <row r="708" spans="1:14" ht="17" x14ac:dyDescent="0.25">
      <c r="A708" s="1" t="s">
        <v>708</v>
      </c>
      <c r="B708" s="1" t="str">
        <f>_xlfn.TEXTBEFORE(Table7[[#This Row],[raw]]," ")</f>
        <v>PROSYN-rt0331</v>
      </c>
      <c r="C708" s="1"/>
      <c r="D708" s="1">
        <f>_xlfn.NUMBERVALUE(_xlfn.TEXTAFTER(Table7[[#This Row],[raw]]," ",-1))</f>
        <v>9.6727193000000002E-8</v>
      </c>
      <c r="G708" t="s">
        <v>4091</v>
      </c>
      <c r="H708" t="s">
        <v>2778</v>
      </c>
      <c r="I708">
        <v>2.8424824600000001E-7</v>
      </c>
      <c r="J708">
        <f>_xlfn.XLOOKUP(Table2[[#This Row],[rxn]],Table7[rxn],Table7[flux],0)</f>
        <v>3.6238801099999999E-7</v>
      </c>
      <c r="K708">
        <f>Table2[[#This Row],[flux]]-Table2[[#This Row],[flux in mfs]]</f>
        <v>-7.8139764999999978E-8</v>
      </c>
      <c r="L708" t="b">
        <f>_xlfn.TEXTAFTER(Table2[[#This Row],[rxn]],"-",-1)="SPONT"</f>
        <v>0</v>
      </c>
      <c r="M708" t="str">
        <f>_xlfn.TEXTAFTER(Table2[[#This Row],[rxn]],"-",-1)</f>
        <v>RPL33A</v>
      </c>
      <c r="N708" t="str">
        <f>_xlfn.XLOOKUP("'PRO-"&amp;Table2[[#This Row],[enz]]&amp;"'",'[1]Sheet2 (2)'!$A:$A,'[1]Sheet2 (2)'!$B:$B,"")</f>
        <v/>
      </c>
    </row>
    <row r="709" spans="1:14" ht="17" x14ac:dyDescent="0.25">
      <c r="A709" s="1" t="s">
        <v>709</v>
      </c>
      <c r="B709" s="1" t="str">
        <f>_xlfn.TEXTBEFORE(Table7[[#This Row],[raw]]," ")</f>
        <v>PROSYN-rt0334</v>
      </c>
      <c r="C709" s="1"/>
      <c r="D709" s="1">
        <f>_xlfn.NUMBERVALUE(_xlfn.TEXTAFTER(Table7[[#This Row],[raw]]," ",-1))</f>
        <v>9.1116992999999996E-8</v>
      </c>
      <c r="G709" t="s">
        <v>4092</v>
      </c>
      <c r="H709" t="s">
        <v>2778</v>
      </c>
      <c r="I709">
        <v>2.8424824600000001E-7</v>
      </c>
      <c r="J709">
        <f>_xlfn.XLOOKUP(Table2[[#This Row],[rxn]],Table7[rxn],Table7[flux],0)</f>
        <v>3.6238801099999999E-7</v>
      </c>
      <c r="K709">
        <f>Table2[[#This Row],[flux]]-Table2[[#This Row],[flux in mfs]]</f>
        <v>-7.8139764999999978E-8</v>
      </c>
      <c r="L709" t="b">
        <f>_xlfn.TEXTAFTER(Table2[[#This Row],[rxn]],"-",-1)="SPONT"</f>
        <v>0</v>
      </c>
      <c r="M709" t="str">
        <f>_xlfn.TEXTAFTER(Table2[[#This Row],[rxn]],"-",-1)</f>
        <v>RPL34A</v>
      </c>
      <c r="N709" t="str">
        <f>_xlfn.XLOOKUP("'PRO-"&amp;Table2[[#This Row],[enz]]&amp;"'",'[1]Sheet2 (2)'!$A:$A,'[1]Sheet2 (2)'!$B:$B,"")</f>
        <v/>
      </c>
    </row>
    <row r="710" spans="1:14" ht="17" x14ac:dyDescent="0.25">
      <c r="A710" s="1" t="s">
        <v>710</v>
      </c>
      <c r="B710" s="1" t="str">
        <f>_xlfn.TEXTBEFORE(Table7[[#This Row],[raw]]," ")</f>
        <v>PROSYN-rt0339</v>
      </c>
      <c r="C710" s="1"/>
      <c r="D710" s="1">
        <f>_xlfn.NUMBERVALUE(_xlfn.TEXTAFTER(Table7[[#This Row],[raw]]," ",-1))</f>
        <v>9.7090051000000004E-8</v>
      </c>
      <c r="G710" t="s">
        <v>4093</v>
      </c>
      <c r="H710" t="s">
        <v>2778</v>
      </c>
      <c r="I710">
        <v>2.8424824600000001E-7</v>
      </c>
      <c r="J710">
        <f>_xlfn.XLOOKUP(Table2[[#This Row],[rxn]],Table7[rxn],Table7[flux],0)</f>
        <v>3.6238801099999999E-7</v>
      </c>
      <c r="K710">
        <f>Table2[[#This Row],[flux]]-Table2[[#This Row],[flux in mfs]]</f>
        <v>-7.8139764999999978E-8</v>
      </c>
      <c r="L710" t="b">
        <f>_xlfn.TEXTAFTER(Table2[[#This Row],[rxn]],"-",-1)="SPONT"</f>
        <v>0</v>
      </c>
      <c r="M710" t="str">
        <f>_xlfn.TEXTAFTER(Table2[[#This Row],[rxn]],"-",-1)</f>
        <v>RPL35A</v>
      </c>
      <c r="N710" t="str">
        <f>_xlfn.XLOOKUP("'PRO-"&amp;Table2[[#This Row],[enz]]&amp;"'",'[1]Sheet2 (2)'!$A:$A,'[1]Sheet2 (2)'!$B:$B,"")</f>
        <v/>
      </c>
    </row>
    <row r="711" spans="1:14" ht="17" x14ac:dyDescent="0.25">
      <c r="A711" s="1" t="s">
        <v>711</v>
      </c>
      <c r="B711" s="1" t="str">
        <f>_xlfn.TEXTBEFORE(Table7[[#This Row],[raw]]," ")</f>
        <v>PROSYN-rt0341</v>
      </c>
      <c r="C711" s="1"/>
      <c r="D711" s="1">
        <f>_xlfn.NUMBERVALUE(_xlfn.TEXTAFTER(Table7[[#This Row],[raw]]," ",-1))</f>
        <v>2.4084422900000002E-7</v>
      </c>
      <c r="G711" t="s">
        <v>4094</v>
      </c>
      <c r="H711" t="s">
        <v>2778</v>
      </c>
      <c r="I711">
        <v>2.8424824600000001E-7</v>
      </c>
      <c r="J711">
        <f>_xlfn.XLOOKUP(Table2[[#This Row],[rxn]],Table7[rxn],Table7[flux],0)</f>
        <v>3.6238801099999999E-7</v>
      </c>
      <c r="K711">
        <f>Table2[[#This Row],[flux]]-Table2[[#This Row],[flux in mfs]]</f>
        <v>-7.8139764999999978E-8</v>
      </c>
      <c r="L711" t="b">
        <f>_xlfn.TEXTAFTER(Table2[[#This Row],[rxn]],"-",-1)="SPONT"</f>
        <v>0</v>
      </c>
      <c r="M711" t="str">
        <f>_xlfn.TEXTAFTER(Table2[[#This Row],[rxn]],"-",-1)</f>
        <v>RPL36A</v>
      </c>
      <c r="N711" t="str">
        <f>_xlfn.XLOOKUP("'PRO-"&amp;Table2[[#This Row],[enz]]&amp;"'",'[1]Sheet2 (2)'!$A:$A,'[1]Sheet2 (2)'!$B:$B,"")</f>
        <v/>
      </c>
    </row>
    <row r="712" spans="1:14" ht="17" x14ac:dyDescent="0.25">
      <c r="A712" s="1" t="s">
        <v>712</v>
      </c>
      <c r="B712" s="1" t="str">
        <f>_xlfn.TEXTBEFORE(Table7[[#This Row],[raw]]," ")</f>
        <v>PROSYN-rt0344</v>
      </c>
      <c r="C712" s="1"/>
      <c r="D712" s="1">
        <f>_xlfn.NUMBERVALUE(_xlfn.TEXTAFTER(Table7[[#This Row],[raw]]," ",-1))</f>
        <v>7.1777160000000003E-9</v>
      </c>
      <c r="G712" t="s">
        <v>4095</v>
      </c>
      <c r="H712" t="s">
        <v>2778</v>
      </c>
      <c r="I712">
        <v>2.8424824600000001E-7</v>
      </c>
      <c r="J712">
        <f>_xlfn.XLOOKUP(Table2[[#This Row],[rxn]],Table7[rxn],Table7[flux],0)</f>
        <v>3.6238801099999999E-7</v>
      </c>
      <c r="K712">
        <f>Table2[[#This Row],[flux]]-Table2[[#This Row],[flux in mfs]]</f>
        <v>-7.8139764999999978E-8</v>
      </c>
      <c r="L712" t="b">
        <f>_xlfn.TEXTAFTER(Table2[[#This Row],[rxn]],"-",-1)="SPONT"</f>
        <v>0</v>
      </c>
      <c r="M712" t="str">
        <f>_xlfn.TEXTAFTER(Table2[[#This Row],[rxn]],"-",-1)</f>
        <v>RPL37A</v>
      </c>
      <c r="N712" t="str">
        <f>_xlfn.XLOOKUP("'PRO-"&amp;Table2[[#This Row],[enz]]&amp;"'",'[1]Sheet2 (2)'!$A:$A,'[1]Sheet2 (2)'!$B:$B,"")</f>
        <v/>
      </c>
    </row>
    <row r="713" spans="1:14" ht="17" x14ac:dyDescent="0.25">
      <c r="A713" s="1" t="s">
        <v>713</v>
      </c>
      <c r="B713" s="1" t="str">
        <f>_xlfn.TEXTBEFORE(Table7[[#This Row],[raw]]," ")</f>
        <v>PROSYN-rt0353</v>
      </c>
      <c r="C713" s="1"/>
      <c r="D713" s="1">
        <f>_xlfn.NUMBERVALUE(_xlfn.TEXTAFTER(Table7[[#This Row],[raw]]," ",-1))</f>
        <v>1.2090632999999999E-8</v>
      </c>
      <c r="G713" t="s">
        <v>4096</v>
      </c>
      <c r="H713" t="s">
        <v>2778</v>
      </c>
      <c r="I713">
        <v>2.8424824600000001E-7</v>
      </c>
      <c r="J713">
        <f>_xlfn.XLOOKUP(Table2[[#This Row],[rxn]],Table7[rxn],Table7[flux],0)</f>
        <v>3.6238801099999999E-7</v>
      </c>
      <c r="K713">
        <f>Table2[[#This Row],[flux]]-Table2[[#This Row],[flux in mfs]]</f>
        <v>-7.8139764999999978E-8</v>
      </c>
      <c r="L713" t="b">
        <f>_xlfn.TEXTAFTER(Table2[[#This Row],[rxn]],"-",-1)="SPONT"</f>
        <v>0</v>
      </c>
      <c r="M713" t="str">
        <f>_xlfn.TEXTAFTER(Table2[[#This Row],[rxn]],"-",-1)</f>
        <v>RPL38</v>
      </c>
      <c r="N713" t="str">
        <f>_xlfn.XLOOKUP("'PRO-"&amp;Table2[[#This Row],[enz]]&amp;"'",'[1]Sheet2 (2)'!$A:$A,'[1]Sheet2 (2)'!$B:$B,"")</f>
        <v/>
      </c>
    </row>
    <row r="714" spans="1:14" ht="17" x14ac:dyDescent="0.25">
      <c r="A714" s="1" t="s">
        <v>714</v>
      </c>
      <c r="B714" s="1" t="str">
        <f>_xlfn.TEXTBEFORE(Table7[[#This Row],[raw]]," ")</f>
        <v>PROSYN-rt0357</v>
      </c>
      <c r="C714" s="1"/>
      <c r="D714" s="1">
        <f>_xlfn.NUMBERVALUE(_xlfn.TEXTAFTER(Table7[[#This Row],[raw]]," ",-1))</f>
        <v>2.0695434E-8</v>
      </c>
      <c r="G714" t="s">
        <v>4097</v>
      </c>
      <c r="H714" t="s">
        <v>2778</v>
      </c>
      <c r="I714">
        <v>2.8424824600000001E-7</v>
      </c>
      <c r="J714">
        <f>_xlfn.XLOOKUP(Table2[[#This Row],[rxn]],Table7[rxn],Table7[flux],0)</f>
        <v>3.6238801099999999E-7</v>
      </c>
      <c r="K714">
        <f>Table2[[#This Row],[flux]]-Table2[[#This Row],[flux in mfs]]</f>
        <v>-7.8139764999999978E-8</v>
      </c>
      <c r="L714" t="b">
        <f>_xlfn.TEXTAFTER(Table2[[#This Row],[rxn]],"-",-1)="SPONT"</f>
        <v>0</v>
      </c>
      <c r="M714" t="str">
        <f>_xlfn.TEXTAFTER(Table2[[#This Row],[rxn]],"-",-1)</f>
        <v>RPL39</v>
      </c>
      <c r="N714" t="str">
        <f>_xlfn.XLOOKUP("'PRO-"&amp;Table2[[#This Row],[enz]]&amp;"'",'[1]Sheet2 (2)'!$A:$A,'[1]Sheet2 (2)'!$B:$B,"")</f>
        <v/>
      </c>
    </row>
    <row r="715" spans="1:14" ht="17" x14ac:dyDescent="0.25">
      <c r="A715" s="1" t="s">
        <v>715</v>
      </c>
      <c r="B715" s="1" t="str">
        <f>_xlfn.TEXTBEFORE(Table7[[#This Row],[raw]]," ")</f>
        <v>PROSYN-rt0376</v>
      </c>
      <c r="C715" s="1"/>
      <c r="D715" s="1">
        <f>_xlfn.NUMBERVALUE(_xlfn.TEXTAFTER(Table7[[#This Row],[raw]]," ",-1))</f>
        <v>2.18657503E-7</v>
      </c>
      <c r="G715" t="s">
        <v>4098</v>
      </c>
      <c r="H715" t="s">
        <v>2778</v>
      </c>
      <c r="I715">
        <v>2.8424824600000001E-7</v>
      </c>
      <c r="J715">
        <f>_xlfn.XLOOKUP(Table2[[#This Row],[rxn]],Table7[rxn],Table7[flux],0)</f>
        <v>3.6238801099999999E-7</v>
      </c>
      <c r="K715">
        <f>Table2[[#This Row],[flux]]-Table2[[#This Row],[flux in mfs]]</f>
        <v>-7.8139764999999978E-8</v>
      </c>
      <c r="L715" t="b">
        <f>_xlfn.TEXTAFTER(Table2[[#This Row],[rxn]],"-",-1)="SPONT"</f>
        <v>0</v>
      </c>
      <c r="M715" t="str">
        <f>_xlfn.TEXTAFTER(Table2[[#This Row],[rxn]],"-",-1)</f>
        <v>RPL40A</v>
      </c>
      <c r="N715" t="str">
        <f>_xlfn.XLOOKUP("'PRO-"&amp;Table2[[#This Row],[enz]]&amp;"'",'[1]Sheet2 (2)'!$A:$A,'[1]Sheet2 (2)'!$B:$B,"")</f>
        <v/>
      </c>
    </row>
    <row r="716" spans="1:14" ht="17" x14ac:dyDescent="0.25">
      <c r="A716" s="1" t="s">
        <v>716</v>
      </c>
      <c r="B716" s="1" t="str">
        <f>_xlfn.TEXTBEFORE(Table7[[#This Row],[raw]]," ")</f>
        <v>PROSYN-rt0390</v>
      </c>
      <c r="C716" s="1"/>
      <c r="D716" s="1">
        <f>_xlfn.NUMBERVALUE(_xlfn.TEXTAFTER(Table7[[#This Row],[raw]]," ",-1))</f>
        <v>6.6106693500000003E-7</v>
      </c>
      <c r="G716" t="s">
        <v>4099</v>
      </c>
      <c r="H716" t="s">
        <v>2778</v>
      </c>
      <c r="I716">
        <v>2.8424824600000001E-7</v>
      </c>
      <c r="J716">
        <f>_xlfn.XLOOKUP(Table2[[#This Row],[rxn]],Table7[rxn],Table7[flux],0)</f>
        <v>3.6238801099999999E-7</v>
      </c>
      <c r="K716">
        <f>Table2[[#This Row],[flux]]-Table2[[#This Row],[flux in mfs]]</f>
        <v>-7.8139764999999978E-8</v>
      </c>
      <c r="L716" t="b">
        <f>_xlfn.TEXTAFTER(Table2[[#This Row],[rxn]],"-",-1)="SPONT"</f>
        <v>0</v>
      </c>
      <c r="M716" t="str">
        <f>_xlfn.TEXTAFTER(Table2[[#This Row],[rxn]],"-",-1)</f>
        <v>RPL41A</v>
      </c>
      <c r="N716" t="str">
        <f>_xlfn.XLOOKUP("'PRO-"&amp;Table2[[#This Row],[enz]]&amp;"'",'[1]Sheet2 (2)'!$A:$A,'[1]Sheet2 (2)'!$B:$B,"")</f>
        <v/>
      </c>
    </row>
    <row r="717" spans="1:14" ht="17" x14ac:dyDescent="0.25">
      <c r="A717" s="1" t="s">
        <v>717</v>
      </c>
      <c r="B717" s="1" t="str">
        <f>_xlfn.TEXTBEFORE(Table7[[#This Row],[raw]]," ")</f>
        <v>PROSYN-rt0398</v>
      </c>
      <c r="C717" s="1"/>
      <c r="D717" s="1">
        <f>_xlfn.NUMBERVALUE(_xlfn.TEXTAFTER(Table7[[#This Row],[raw]]," ",-1))</f>
        <v>4.0722899999999999E-10</v>
      </c>
      <c r="G717" t="s">
        <v>4100</v>
      </c>
      <c r="H717" t="s">
        <v>2778</v>
      </c>
      <c r="I717">
        <v>2.8424824600000001E-7</v>
      </c>
      <c r="J717">
        <f>_xlfn.XLOOKUP(Table2[[#This Row],[rxn]],Table7[rxn],Table7[flux],0)</f>
        <v>3.6238801099999999E-7</v>
      </c>
      <c r="K717">
        <f>Table2[[#This Row],[flux]]-Table2[[#This Row],[flux in mfs]]</f>
        <v>-7.8139764999999978E-8</v>
      </c>
      <c r="L717" t="b">
        <f>_xlfn.TEXTAFTER(Table2[[#This Row],[rxn]],"-",-1)="SPONT"</f>
        <v>0</v>
      </c>
      <c r="M717" t="str">
        <f>_xlfn.TEXTAFTER(Table2[[#This Row],[rxn]],"-",-1)</f>
        <v>RPL42A</v>
      </c>
      <c r="N717" t="str">
        <f>_xlfn.XLOOKUP("'PRO-"&amp;Table2[[#This Row],[enz]]&amp;"'",'[1]Sheet2 (2)'!$A:$A,'[1]Sheet2 (2)'!$B:$B,"")</f>
        <v/>
      </c>
    </row>
    <row r="718" spans="1:14" ht="17" x14ac:dyDescent="0.25">
      <c r="A718" s="1" t="s">
        <v>718</v>
      </c>
      <c r="B718" s="1" t="str">
        <f>_xlfn.TEXTBEFORE(Table7[[#This Row],[raw]]," ")</f>
        <v>PROSYN-rt0400</v>
      </c>
      <c r="C718" s="1"/>
      <c r="D718" s="1">
        <f>_xlfn.NUMBERVALUE(_xlfn.TEXTAFTER(Table7[[#This Row],[raw]]," ",-1))</f>
        <v>1.2361757E-8</v>
      </c>
      <c r="G718" t="s">
        <v>4101</v>
      </c>
      <c r="H718" t="s">
        <v>2778</v>
      </c>
      <c r="I718">
        <v>2.8424824600000001E-7</v>
      </c>
      <c r="J718">
        <f>_xlfn.XLOOKUP(Table2[[#This Row],[rxn]],Table7[rxn],Table7[flux],0)</f>
        <v>3.6238801099999999E-7</v>
      </c>
      <c r="K718">
        <f>Table2[[#This Row],[flux]]-Table2[[#This Row],[flux in mfs]]</f>
        <v>-7.8139764999999978E-8</v>
      </c>
      <c r="L718" t="b">
        <f>_xlfn.TEXTAFTER(Table2[[#This Row],[rxn]],"-",-1)="SPONT"</f>
        <v>0</v>
      </c>
      <c r="M718" t="str">
        <f>_xlfn.TEXTAFTER(Table2[[#This Row],[rxn]],"-",-1)</f>
        <v>RPL43A</v>
      </c>
      <c r="N718" t="str">
        <f>_xlfn.XLOOKUP("'PRO-"&amp;Table2[[#This Row],[enz]]&amp;"'",'[1]Sheet2 (2)'!$A:$A,'[1]Sheet2 (2)'!$B:$B,"")</f>
        <v/>
      </c>
    </row>
    <row r="719" spans="1:14" ht="17" x14ac:dyDescent="0.25">
      <c r="A719" s="1" t="s">
        <v>719</v>
      </c>
      <c r="B719" s="1" t="str">
        <f>_xlfn.TEXTBEFORE(Table7[[#This Row],[raw]]," ")</f>
        <v>PROSYN-rt0409</v>
      </c>
      <c r="C719" s="1"/>
      <c r="D719" s="1">
        <f>_xlfn.NUMBERVALUE(_xlfn.TEXTAFTER(Table7[[#This Row],[raw]]," ",-1))</f>
        <v>3.758665E-7</v>
      </c>
      <c r="G719" t="s">
        <v>4102</v>
      </c>
      <c r="H719" t="s">
        <v>2778</v>
      </c>
      <c r="I719">
        <v>2.8424824600000001E-7</v>
      </c>
      <c r="J719">
        <f>_xlfn.XLOOKUP(Table2[[#This Row],[rxn]],Table7[rxn],Table7[flux],0)</f>
        <v>3.6238801099999999E-7</v>
      </c>
      <c r="K719">
        <f>Table2[[#This Row],[flux]]-Table2[[#This Row],[flux in mfs]]</f>
        <v>-7.8139764999999978E-8</v>
      </c>
      <c r="L719" t="b">
        <f>_xlfn.TEXTAFTER(Table2[[#This Row],[rxn]],"-",-1)="SPONT"</f>
        <v>0</v>
      </c>
      <c r="M719" t="str">
        <f>_xlfn.TEXTAFTER(Table2[[#This Row],[rxn]],"-",-1)</f>
        <v>RPL4A</v>
      </c>
      <c r="N719" t="str">
        <f>_xlfn.XLOOKUP("'PRO-"&amp;Table2[[#This Row],[enz]]&amp;"'",'[1]Sheet2 (2)'!$A:$A,'[1]Sheet2 (2)'!$B:$B,"")</f>
        <v/>
      </c>
    </row>
    <row r="720" spans="1:14" ht="17" x14ac:dyDescent="0.25">
      <c r="A720" s="1" t="s">
        <v>720</v>
      </c>
      <c r="B720" s="1" t="str">
        <f>_xlfn.TEXTBEFORE(Table7[[#This Row],[raw]]," ")</f>
        <v>PROSYN-rt0413</v>
      </c>
      <c r="C720" s="1"/>
      <c r="D720" s="1">
        <f>_xlfn.NUMBERVALUE(_xlfn.TEXTAFTER(Table7[[#This Row],[raw]]," ",-1))</f>
        <v>0</v>
      </c>
      <c r="G720" t="s">
        <v>4103</v>
      </c>
      <c r="H720" t="s">
        <v>2778</v>
      </c>
      <c r="I720">
        <v>2.8424824600000001E-7</v>
      </c>
      <c r="J720">
        <f>_xlfn.XLOOKUP(Table2[[#This Row],[rxn]],Table7[rxn],Table7[flux],0)</f>
        <v>3.6238801099999999E-7</v>
      </c>
      <c r="K720">
        <f>Table2[[#This Row],[flux]]-Table2[[#This Row],[flux in mfs]]</f>
        <v>-7.8139764999999978E-8</v>
      </c>
      <c r="L720" t="b">
        <f>_xlfn.TEXTAFTER(Table2[[#This Row],[rxn]],"-",-1)="SPONT"</f>
        <v>0</v>
      </c>
      <c r="M720" t="str">
        <f>_xlfn.TEXTAFTER(Table2[[#This Row],[rxn]],"-",-1)</f>
        <v>RPL5</v>
      </c>
      <c r="N720" t="str">
        <f>_xlfn.XLOOKUP("'PRO-"&amp;Table2[[#This Row],[enz]]&amp;"'",'[1]Sheet2 (2)'!$A:$A,'[1]Sheet2 (2)'!$B:$B,"")</f>
        <v/>
      </c>
    </row>
    <row r="721" spans="1:14" ht="17" x14ac:dyDescent="0.25">
      <c r="A721" s="1" t="s">
        <v>721</v>
      </c>
      <c r="B721" s="1" t="str">
        <f>_xlfn.TEXTBEFORE(Table7[[#This Row],[raw]]," ")</f>
        <v>PROSYN-rt0422_c</v>
      </c>
      <c r="C721" s="1"/>
      <c r="D721" s="1">
        <f>_xlfn.NUMBERVALUE(_xlfn.TEXTAFTER(Table7[[#This Row],[raw]]," ",-1))</f>
        <v>3.0145998900000001E-7</v>
      </c>
      <c r="G721" t="s">
        <v>4104</v>
      </c>
      <c r="H721" t="s">
        <v>2778</v>
      </c>
      <c r="I721">
        <v>2.8424824600000001E-7</v>
      </c>
      <c r="J721">
        <f>_xlfn.XLOOKUP(Table2[[#This Row],[rxn]],Table7[rxn],Table7[flux],0)</f>
        <v>3.6238801099999999E-7</v>
      </c>
      <c r="K721">
        <f>Table2[[#This Row],[flux]]-Table2[[#This Row],[flux in mfs]]</f>
        <v>-7.8139764999999978E-8</v>
      </c>
      <c r="L721" t="b">
        <f>_xlfn.TEXTAFTER(Table2[[#This Row],[rxn]],"-",-1)="SPONT"</f>
        <v>0</v>
      </c>
      <c r="M721" t="str">
        <f>_xlfn.TEXTAFTER(Table2[[#This Row],[rxn]],"-",-1)</f>
        <v>RPL6A</v>
      </c>
      <c r="N721" t="str">
        <f>_xlfn.XLOOKUP("'PRO-"&amp;Table2[[#This Row],[enz]]&amp;"'",'[1]Sheet2 (2)'!$A:$A,'[1]Sheet2 (2)'!$B:$B,"")</f>
        <v/>
      </c>
    </row>
    <row r="722" spans="1:14" ht="17" x14ac:dyDescent="0.25">
      <c r="A722" s="1" t="s">
        <v>722</v>
      </c>
      <c r="B722" s="1" t="str">
        <f>_xlfn.TEXTBEFORE(Table7[[#This Row],[raw]]," ")</f>
        <v>PROSYN-rt0434_m</v>
      </c>
      <c r="C722" s="1"/>
      <c r="D722" s="1">
        <f>_xlfn.NUMBERVALUE(_xlfn.TEXTAFTER(Table7[[#This Row],[raw]]," ",-1))</f>
        <v>2.3978154000000002E-7</v>
      </c>
      <c r="G722" t="s">
        <v>4105</v>
      </c>
      <c r="H722" t="s">
        <v>2778</v>
      </c>
      <c r="I722">
        <v>2.8424824600000001E-7</v>
      </c>
      <c r="J722">
        <f>_xlfn.XLOOKUP(Table2[[#This Row],[rxn]],Table7[rxn],Table7[flux],0)</f>
        <v>3.6238801099999999E-7</v>
      </c>
      <c r="K722">
        <f>Table2[[#This Row],[flux]]-Table2[[#This Row],[flux in mfs]]</f>
        <v>-7.8139764999999978E-8</v>
      </c>
      <c r="L722" t="b">
        <f>_xlfn.TEXTAFTER(Table2[[#This Row],[rxn]],"-",-1)="SPONT"</f>
        <v>0</v>
      </c>
      <c r="M722" t="str">
        <f>_xlfn.TEXTAFTER(Table2[[#This Row],[rxn]],"-",-1)</f>
        <v>RPL7A</v>
      </c>
      <c r="N722" t="str">
        <f>_xlfn.XLOOKUP("'PRO-"&amp;Table2[[#This Row],[enz]]&amp;"'",'[1]Sheet2 (2)'!$A:$A,'[1]Sheet2 (2)'!$B:$B,"")</f>
        <v/>
      </c>
    </row>
    <row r="723" spans="1:14" ht="17" x14ac:dyDescent="0.25">
      <c r="A723" s="1" t="s">
        <v>723</v>
      </c>
      <c r="B723" s="1" t="str">
        <f>_xlfn.TEXTBEFORE(Table7[[#This Row],[raw]]," ")</f>
        <v>PROSYN-rt0451</v>
      </c>
      <c r="C723" s="1"/>
      <c r="D723" s="1">
        <f>_xlfn.NUMBERVALUE(_xlfn.TEXTAFTER(Table7[[#This Row],[raw]]," ",-1))</f>
        <v>1.583780541E-6</v>
      </c>
      <c r="G723" t="s">
        <v>4107</v>
      </c>
      <c r="H723" t="s">
        <v>2778</v>
      </c>
      <c r="I723">
        <v>2.8424824600000001E-7</v>
      </c>
      <c r="J723">
        <f>_xlfn.XLOOKUP(Table2[[#This Row],[rxn]],Table7[rxn],Table7[flux],0)</f>
        <v>3.6238801099999999E-7</v>
      </c>
      <c r="K723">
        <f>Table2[[#This Row],[flux]]-Table2[[#This Row],[flux in mfs]]</f>
        <v>-7.8139764999999978E-8</v>
      </c>
      <c r="L723" t="b">
        <f>_xlfn.TEXTAFTER(Table2[[#This Row],[rxn]],"-",-1)="SPONT"</f>
        <v>0</v>
      </c>
      <c r="M723" t="str">
        <f>_xlfn.TEXTAFTER(Table2[[#This Row],[rxn]],"-",-1)</f>
        <v>RPL9A</v>
      </c>
      <c r="N723" t="str">
        <f>_xlfn.XLOOKUP("'PRO-"&amp;Table2[[#This Row],[enz]]&amp;"'",'[1]Sheet2 (2)'!$A:$A,'[1]Sheet2 (2)'!$B:$B,"")</f>
        <v/>
      </c>
    </row>
    <row r="724" spans="1:14" ht="17" x14ac:dyDescent="0.25">
      <c r="A724" s="1" t="s">
        <v>724</v>
      </c>
      <c r="B724" s="1" t="str">
        <f>_xlfn.TEXTBEFORE(Table7[[#This Row],[raw]]," ")</f>
        <v>PROSYN-rt0467</v>
      </c>
      <c r="C724" s="1"/>
      <c r="D724" s="1">
        <f>_xlfn.NUMBERVALUE(_xlfn.TEXTAFTER(Table7[[#This Row],[raw]]," ",-1))</f>
        <v>2.4645812799999998E-7</v>
      </c>
      <c r="G724" t="s">
        <v>4108</v>
      </c>
      <c r="H724" t="s">
        <v>2778</v>
      </c>
      <c r="I724">
        <v>2.8424824600000001E-7</v>
      </c>
      <c r="J724">
        <f>_xlfn.XLOOKUP(Table2[[#This Row],[rxn]],Table7[rxn],Table7[flux],0)</f>
        <v>3.6238801099999999E-7</v>
      </c>
      <c r="K724">
        <f>Table2[[#This Row],[flux]]-Table2[[#This Row],[flux in mfs]]</f>
        <v>-7.8139764999999978E-8</v>
      </c>
      <c r="L724" t="b">
        <f>_xlfn.TEXTAFTER(Table2[[#This Row],[rxn]],"-",-1)="SPONT"</f>
        <v>0</v>
      </c>
      <c r="M724" t="str">
        <f>_xlfn.TEXTAFTER(Table2[[#This Row],[rxn]],"-",-1)</f>
        <v>RPP0</v>
      </c>
      <c r="N724" t="str">
        <f>_xlfn.XLOOKUP("'PRO-"&amp;Table2[[#This Row],[enz]]&amp;"'",'[1]Sheet2 (2)'!$A:$A,'[1]Sheet2 (2)'!$B:$B,"")</f>
        <v/>
      </c>
    </row>
    <row r="725" spans="1:14" ht="17" x14ac:dyDescent="0.25">
      <c r="A725" s="1" t="s">
        <v>725</v>
      </c>
      <c r="B725" s="1" t="str">
        <f>_xlfn.TEXTBEFORE(Table7[[#This Row],[raw]]," ")</f>
        <v>PROSYN-rt0477</v>
      </c>
      <c r="C725" s="1"/>
      <c r="D725" s="1">
        <f>_xlfn.NUMBERVALUE(_xlfn.TEXTAFTER(Table7[[#This Row],[raw]]," ",-1))</f>
        <v>4.8351761000000002E-8</v>
      </c>
      <c r="G725" t="s">
        <v>4109</v>
      </c>
      <c r="H725" t="s">
        <v>2778</v>
      </c>
      <c r="I725">
        <v>2.8424824600000001E-7</v>
      </c>
      <c r="J725">
        <f>_xlfn.XLOOKUP(Table2[[#This Row],[rxn]],Table7[rxn],Table7[flux],0)</f>
        <v>3.6238801099999999E-7</v>
      </c>
      <c r="K725">
        <f>Table2[[#This Row],[flux]]-Table2[[#This Row],[flux in mfs]]</f>
        <v>-7.8139764999999978E-8</v>
      </c>
      <c r="L725" t="b">
        <f>_xlfn.TEXTAFTER(Table2[[#This Row],[rxn]],"-",-1)="SPONT"</f>
        <v>0</v>
      </c>
      <c r="M725" t="str">
        <f>_xlfn.TEXTAFTER(Table2[[#This Row],[rxn]],"-",-1)</f>
        <v>RPP1A</v>
      </c>
      <c r="N725" t="str">
        <f>_xlfn.XLOOKUP("'PRO-"&amp;Table2[[#This Row],[enz]]&amp;"'",'[1]Sheet2 (2)'!$A:$A,'[1]Sheet2 (2)'!$B:$B,"")</f>
        <v/>
      </c>
    </row>
    <row r="726" spans="1:14" ht="17" x14ac:dyDescent="0.25">
      <c r="A726" s="1" t="s">
        <v>726</v>
      </c>
      <c r="B726" s="1" t="str">
        <f>_xlfn.TEXTBEFORE(Table7[[#This Row],[raw]]," ")</f>
        <v>PROSYN-rt0499</v>
      </c>
      <c r="C726" s="1"/>
      <c r="D726" s="1">
        <f>_xlfn.NUMBERVALUE(_xlfn.TEXTAFTER(Table7[[#This Row],[raw]]," ",-1))</f>
        <v>5.0235723000000002E-8</v>
      </c>
      <c r="G726" t="s">
        <v>4110</v>
      </c>
      <c r="H726" t="s">
        <v>2778</v>
      </c>
      <c r="I726">
        <v>2.8424824600000001E-7</v>
      </c>
      <c r="J726">
        <f>_xlfn.XLOOKUP(Table2[[#This Row],[rxn]],Table7[rxn],Table7[flux],0)</f>
        <v>3.6238801099999999E-7</v>
      </c>
      <c r="K726">
        <f>Table2[[#This Row],[flux]]-Table2[[#This Row],[flux in mfs]]</f>
        <v>-7.8139764999999978E-8</v>
      </c>
      <c r="L726" t="b">
        <f>_xlfn.TEXTAFTER(Table2[[#This Row],[rxn]],"-",-1)="SPONT"</f>
        <v>0</v>
      </c>
      <c r="M726" t="str">
        <f>_xlfn.TEXTAFTER(Table2[[#This Row],[rxn]],"-",-1)</f>
        <v>RPP2A</v>
      </c>
      <c r="N726" t="str">
        <f>_xlfn.XLOOKUP("'PRO-"&amp;Table2[[#This Row],[enz]]&amp;"'",'[1]Sheet2 (2)'!$A:$A,'[1]Sheet2 (2)'!$B:$B,"")</f>
        <v/>
      </c>
    </row>
    <row r="727" spans="1:14" ht="17" x14ac:dyDescent="0.25">
      <c r="A727" s="1" t="s">
        <v>727</v>
      </c>
      <c r="B727" s="1" t="str">
        <f>_xlfn.TEXTBEFORE(Table7[[#This Row],[raw]]," ")</f>
        <v>PROSYN-rt0510</v>
      </c>
      <c r="C727" s="1"/>
      <c r="D727" s="1">
        <f>_xlfn.NUMBERVALUE(_xlfn.TEXTAFTER(Table7[[#This Row],[raw]]," ",-1))</f>
        <v>1.23368381E-7</v>
      </c>
      <c r="G727" t="s">
        <v>4111</v>
      </c>
      <c r="H727" t="s">
        <v>2778</v>
      </c>
      <c r="I727">
        <v>2.8424824600000001E-7</v>
      </c>
      <c r="J727">
        <f>_xlfn.XLOOKUP(Table2[[#This Row],[rxn]],Table7[rxn],Table7[flux],0)</f>
        <v>3.6238801099999999E-7</v>
      </c>
      <c r="K727">
        <f>Table2[[#This Row],[flux]]-Table2[[#This Row],[flux in mfs]]</f>
        <v>-7.8139764999999978E-8</v>
      </c>
      <c r="L727" t="b">
        <f>_xlfn.TEXTAFTER(Table2[[#This Row],[rxn]],"-",-1)="SPONT"</f>
        <v>0</v>
      </c>
      <c r="M727" t="str">
        <f>_xlfn.TEXTAFTER(Table2[[#This Row],[rxn]],"-",-1)</f>
        <v>RPS0A</v>
      </c>
      <c r="N727" t="str">
        <f>_xlfn.XLOOKUP("'PRO-"&amp;Table2[[#This Row],[enz]]&amp;"'",'[1]Sheet2 (2)'!$A:$A,'[1]Sheet2 (2)'!$B:$B,"")</f>
        <v/>
      </c>
    </row>
    <row r="728" spans="1:14" ht="17" x14ac:dyDescent="0.25">
      <c r="A728" s="1" t="s">
        <v>728</v>
      </c>
      <c r="B728" s="1" t="str">
        <f>_xlfn.TEXTBEFORE(Table7[[#This Row],[raw]]," ")</f>
        <v>PROSYN-rt0517</v>
      </c>
      <c r="C728" s="1"/>
      <c r="D728" s="1">
        <f>_xlfn.NUMBERVALUE(_xlfn.TEXTAFTER(Table7[[#This Row],[raw]]," ",-1))</f>
        <v>1.7130791900000001E-7</v>
      </c>
      <c r="G728" t="s">
        <v>4112</v>
      </c>
      <c r="H728" t="s">
        <v>2778</v>
      </c>
      <c r="I728">
        <v>2.8424824600000001E-7</v>
      </c>
      <c r="J728">
        <f>_xlfn.XLOOKUP(Table2[[#This Row],[rxn]],Table7[rxn],Table7[flux],0)</f>
        <v>3.6238801099999999E-7</v>
      </c>
      <c r="K728">
        <f>Table2[[#This Row],[flux]]-Table2[[#This Row],[flux in mfs]]</f>
        <v>-7.8139764999999978E-8</v>
      </c>
      <c r="L728" t="b">
        <f>_xlfn.TEXTAFTER(Table2[[#This Row],[rxn]],"-",-1)="SPONT"</f>
        <v>0</v>
      </c>
      <c r="M728" t="str">
        <f>_xlfn.TEXTAFTER(Table2[[#This Row],[rxn]],"-",-1)</f>
        <v>RPS10A</v>
      </c>
      <c r="N728" t="str">
        <f>_xlfn.XLOOKUP("'PRO-"&amp;Table2[[#This Row],[enz]]&amp;"'",'[1]Sheet2 (2)'!$A:$A,'[1]Sheet2 (2)'!$B:$B,"")</f>
        <v/>
      </c>
    </row>
    <row r="729" spans="1:14" ht="17" x14ac:dyDescent="0.25">
      <c r="A729" s="1" t="s">
        <v>729</v>
      </c>
      <c r="B729" s="1" t="str">
        <f>_xlfn.TEXTBEFORE(Table7[[#This Row],[raw]]," ")</f>
        <v>PROSYN-rt0521</v>
      </c>
      <c r="C729" s="1"/>
      <c r="D729" s="1">
        <f>_xlfn.NUMBERVALUE(_xlfn.TEXTAFTER(Table7[[#This Row],[raw]]," ",-1))</f>
        <v>3.5611724029999998E-6</v>
      </c>
      <c r="G729" t="s">
        <v>4113</v>
      </c>
      <c r="H729" t="s">
        <v>2778</v>
      </c>
      <c r="I729">
        <v>2.8424824600000001E-7</v>
      </c>
      <c r="J729">
        <f>_xlfn.XLOOKUP(Table2[[#This Row],[rxn]],Table7[rxn],Table7[flux],0)</f>
        <v>3.6238801099999999E-7</v>
      </c>
      <c r="K729">
        <f>Table2[[#This Row],[flux]]-Table2[[#This Row],[flux in mfs]]</f>
        <v>-7.8139764999999978E-8</v>
      </c>
      <c r="L729" t="b">
        <f>_xlfn.TEXTAFTER(Table2[[#This Row],[rxn]],"-",-1)="SPONT"</f>
        <v>0</v>
      </c>
      <c r="M729" t="str">
        <f>_xlfn.TEXTAFTER(Table2[[#This Row],[rxn]],"-",-1)</f>
        <v>RPS11A</v>
      </c>
      <c r="N729" t="str">
        <f>_xlfn.XLOOKUP("'PRO-"&amp;Table2[[#This Row],[enz]]&amp;"'",'[1]Sheet2 (2)'!$A:$A,'[1]Sheet2 (2)'!$B:$B,"")</f>
        <v/>
      </c>
    </row>
    <row r="730" spans="1:14" ht="17" x14ac:dyDescent="0.25">
      <c r="A730" s="1" t="s">
        <v>730</v>
      </c>
      <c r="B730" s="1" t="str">
        <f>_xlfn.TEXTBEFORE(Table7[[#This Row],[raw]]," ")</f>
        <v>PROSYN-rt0532</v>
      </c>
      <c r="C730" s="1"/>
      <c r="D730" s="1">
        <f>_xlfn.NUMBERVALUE(_xlfn.TEXTAFTER(Table7[[#This Row],[raw]]," ",-1))</f>
        <v>1.9271184E-8</v>
      </c>
      <c r="G730" t="s">
        <v>4114</v>
      </c>
      <c r="H730" t="s">
        <v>2778</v>
      </c>
      <c r="I730">
        <v>2.8424824600000001E-7</v>
      </c>
      <c r="J730">
        <f>_xlfn.XLOOKUP(Table2[[#This Row],[rxn]],Table7[rxn],Table7[flux],0)</f>
        <v>3.6238801099999999E-7</v>
      </c>
      <c r="K730">
        <f>Table2[[#This Row],[flux]]-Table2[[#This Row],[flux in mfs]]</f>
        <v>-7.8139764999999978E-8</v>
      </c>
      <c r="L730" t="b">
        <f>_xlfn.TEXTAFTER(Table2[[#This Row],[rxn]],"-",-1)="SPONT"</f>
        <v>0</v>
      </c>
      <c r="M730" t="str">
        <f>_xlfn.TEXTAFTER(Table2[[#This Row],[rxn]],"-",-1)</f>
        <v>RPS12</v>
      </c>
      <c r="N730" t="str">
        <f>_xlfn.XLOOKUP("'PRO-"&amp;Table2[[#This Row],[enz]]&amp;"'",'[1]Sheet2 (2)'!$A:$A,'[1]Sheet2 (2)'!$B:$B,"")</f>
        <v/>
      </c>
    </row>
    <row r="731" spans="1:14" ht="17" x14ac:dyDescent="0.25">
      <c r="A731" s="1" t="s">
        <v>731</v>
      </c>
      <c r="B731" s="1" t="str">
        <f>_xlfn.TEXTBEFORE(Table7[[#This Row],[raw]]," ")</f>
        <v>PROSYN-rt0540</v>
      </c>
      <c r="C731" s="1"/>
      <c r="D731" s="1">
        <f>_xlfn.NUMBERVALUE(_xlfn.TEXTAFTER(Table7[[#This Row],[raw]]," ",-1))</f>
        <v>3.3434763000000002E-8</v>
      </c>
      <c r="G731" t="s">
        <v>4115</v>
      </c>
      <c r="H731" t="s">
        <v>2778</v>
      </c>
      <c r="I731">
        <v>2.8424824600000001E-7</v>
      </c>
      <c r="J731">
        <f>_xlfn.XLOOKUP(Table2[[#This Row],[rxn]],Table7[rxn],Table7[flux],0)</f>
        <v>3.6238801099999999E-7</v>
      </c>
      <c r="K731">
        <f>Table2[[#This Row],[flux]]-Table2[[#This Row],[flux in mfs]]</f>
        <v>-7.8139764999999978E-8</v>
      </c>
      <c r="L731" t="b">
        <f>_xlfn.TEXTAFTER(Table2[[#This Row],[rxn]],"-",-1)="SPONT"</f>
        <v>0</v>
      </c>
      <c r="M731" t="str">
        <f>_xlfn.TEXTAFTER(Table2[[#This Row],[rxn]],"-",-1)</f>
        <v>RPS13</v>
      </c>
      <c r="N731" t="str">
        <f>_xlfn.XLOOKUP("'PRO-"&amp;Table2[[#This Row],[enz]]&amp;"'",'[1]Sheet2 (2)'!$A:$A,'[1]Sheet2 (2)'!$B:$B,"")</f>
        <v/>
      </c>
    </row>
    <row r="732" spans="1:14" ht="17" x14ac:dyDescent="0.25">
      <c r="A732" s="1" t="s">
        <v>732</v>
      </c>
      <c r="B732" s="1" t="str">
        <f>_xlfn.TEXTBEFORE(Table7[[#This Row],[raw]]," ")</f>
        <v>PROSYN-rt0544</v>
      </c>
      <c r="C732" s="1"/>
      <c r="D732" s="1">
        <f>_xlfn.NUMBERVALUE(_xlfn.TEXTAFTER(Table7[[#This Row],[raw]]," ",-1))</f>
        <v>1.5211850000000001E-9</v>
      </c>
      <c r="G732" t="s">
        <v>4116</v>
      </c>
      <c r="H732" t="s">
        <v>2778</v>
      </c>
      <c r="I732">
        <v>2.8424824600000001E-7</v>
      </c>
      <c r="J732">
        <f>_xlfn.XLOOKUP(Table2[[#This Row],[rxn]],Table7[rxn],Table7[flux],0)</f>
        <v>3.6238801099999999E-7</v>
      </c>
      <c r="K732">
        <f>Table2[[#This Row],[flux]]-Table2[[#This Row],[flux in mfs]]</f>
        <v>-7.8139764999999978E-8</v>
      </c>
      <c r="L732" t="b">
        <f>_xlfn.TEXTAFTER(Table2[[#This Row],[rxn]],"-",-1)="SPONT"</f>
        <v>0</v>
      </c>
      <c r="M732" t="str">
        <f>_xlfn.TEXTAFTER(Table2[[#This Row],[rxn]],"-",-1)</f>
        <v>RPS14A</v>
      </c>
      <c r="N732" t="str">
        <f>_xlfn.XLOOKUP("'PRO-"&amp;Table2[[#This Row],[enz]]&amp;"'",'[1]Sheet2 (2)'!$A:$A,'[1]Sheet2 (2)'!$B:$B,"")</f>
        <v/>
      </c>
    </row>
    <row r="733" spans="1:14" ht="17" x14ac:dyDescent="0.25">
      <c r="A733" s="1" t="s">
        <v>733</v>
      </c>
      <c r="B733" s="1" t="str">
        <f>_xlfn.TEXTBEFORE(Table7[[#This Row],[raw]]," ")</f>
        <v>PROSYN-rt0548</v>
      </c>
      <c r="C733" s="1"/>
      <c r="D733" s="1">
        <f>_xlfn.NUMBERVALUE(_xlfn.TEXTAFTER(Table7[[#This Row],[raw]]," ",-1))</f>
        <v>9.7362490000000003E-9</v>
      </c>
      <c r="G733" t="s">
        <v>4117</v>
      </c>
      <c r="H733" t="s">
        <v>2778</v>
      </c>
      <c r="I733">
        <v>2.8424824600000001E-7</v>
      </c>
      <c r="J733">
        <f>_xlfn.XLOOKUP(Table2[[#This Row],[rxn]],Table7[rxn],Table7[flux],0)</f>
        <v>3.6238801099999999E-7</v>
      </c>
      <c r="K733">
        <f>Table2[[#This Row],[flux]]-Table2[[#This Row],[flux in mfs]]</f>
        <v>-7.8139764999999978E-8</v>
      </c>
      <c r="L733" t="b">
        <f>_xlfn.TEXTAFTER(Table2[[#This Row],[rxn]],"-",-1)="SPONT"</f>
        <v>0</v>
      </c>
      <c r="M733" t="str">
        <f>_xlfn.TEXTAFTER(Table2[[#This Row],[rxn]],"-",-1)</f>
        <v>RPS16A</v>
      </c>
      <c r="N733" t="str">
        <f>_xlfn.XLOOKUP("'PRO-"&amp;Table2[[#This Row],[enz]]&amp;"'",'[1]Sheet2 (2)'!$A:$A,'[1]Sheet2 (2)'!$B:$B,"")</f>
        <v/>
      </c>
    </row>
    <row r="734" spans="1:14" ht="17" x14ac:dyDescent="0.25">
      <c r="A734" s="1" t="s">
        <v>734</v>
      </c>
      <c r="B734" s="1" t="str">
        <f>_xlfn.TEXTBEFORE(Table7[[#This Row],[raw]]," ")</f>
        <v>PROSYN-rt0553</v>
      </c>
      <c r="C734" s="1"/>
      <c r="D734" s="1">
        <f>_xlfn.NUMBERVALUE(_xlfn.TEXTAFTER(Table7[[#This Row],[raw]]," ",-1))</f>
        <v>3.8784520940000003E-6</v>
      </c>
      <c r="G734" t="s">
        <v>4118</v>
      </c>
      <c r="H734" t="s">
        <v>2778</v>
      </c>
      <c r="I734">
        <v>2.8424824600000001E-7</v>
      </c>
      <c r="J734">
        <f>_xlfn.XLOOKUP(Table2[[#This Row],[rxn]],Table7[rxn],Table7[flux],0)</f>
        <v>3.6238801099999999E-7</v>
      </c>
      <c r="K734">
        <f>Table2[[#This Row],[flux]]-Table2[[#This Row],[flux in mfs]]</f>
        <v>-7.8139764999999978E-8</v>
      </c>
      <c r="L734" t="b">
        <f>_xlfn.TEXTAFTER(Table2[[#This Row],[rxn]],"-",-1)="SPONT"</f>
        <v>0</v>
      </c>
      <c r="M734" t="str">
        <f>_xlfn.TEXTAFTER(Table2[[#This Row],[rxn]],"-",-1)</f>
        <v>RPS17A</v>
      </c>
      <c r="N734" t="str">
        <f>_xlfn.XLOOKUP("'PRO-"&amp;Table2[[#This Row],[enz]]&amp;"'",'[1]Sheet2 (2)'!$A:$A,'[1]Sheet2 (2)'!$B:$B,"")</f>
        <v/>
      </c>
    </row>
    <row r="735" spans="1:14" ht="17" x14ac:dyDescent="0.25">
      <c r="A735" s="1" t="s">
        <v>735</v>
      </c>
      <c r="B735" s="1" t="str">
        <f>_xlfn.TEXTBEFORE(Table7[[#This Row],[raw]]," ")</f>
        <v>PROSYN-rt0563</v>
      </c>
      <c r="C735" s="1"/>
      <c r="D735" s="1">
        <f>_xlfn.NUMBERVALUE(_xlfn.TEXTAFTER(Table7[[#This Row],[raw]]," ",-1))</f>
        <v>1.2921475E-8</v>
      </c>
      <c r="G735" t="s">
        <v>4119</v>
      </c>
      <c r="H735" t="s">
        <v>2778</v>
      </c>
      <c r="I735">
        <v>2.8424824600000001E-7</v>
      </c>
      <c r="J735">
        <f>_xlfn.XLOOKUP(Table2[[#This Row],[rxn]],Table7[rxn],Table7[flux],0)</f>
        <v>3.6238801099999999E-7</v>
      </c>
      <c r="K735">
        <f>Table2[[#This Row],[flux]]-Table2[[#This Row],[flux in mfs]]</f>
        <v>-7.8139764999999978E-8</v>
      </c>
      <c r="L735" t="b">
        <f>_xlfn.TEXTAFTER(Table2[[#This Row],[rxn]],"-",-1)="SPONT"</f>
        <v>0</v>
      </c>
      <c r="M735" t="str">
        <f>_xlfn.TEXTAFTER(Table2[[#This Row],[rxn]],"-",-1)</f>
        <v>RPS18A</v>
      </c>
      <c r="N735" t="str">
        <f>_xlfn.XLOOKUP("'PRO-"&amp;Table2[[#This Row],[enz]]&amp;"'",'[1]Sheet2 (2)'!$A:$A,'[1]Sheet2 (2)'!$B:$B,"")</f>
        <v/>
      </c>
    </row>
    <row r="736" spans="1:14" ht="17" x14ac:dyDescent="0.25">
      <c r="A736" s="1" t="s">
        <v>736</v>
      </c>
      <c r="B736" s="1" t="str">
        <f>_xlfn.TEXTBEFORE(Table7[[#This Row],[raw]]," ")</f>
        <v>PROSYN-rt0564_e</v>
      </c>
      <c r="C736" s="1"/>
      <c r="D736" s="1">
        <f>_xlfn.NUMBERVALUE(_xlfn.TEXTAFTER(Table7[[#This Row],[raw]]," ",-1))</f>
        <v>6.7031851000000003E-8</v>
      </c>
      <c r="G736" t="s">
        <v>4120</v>
      </c>
      <c r="H736" t="s">
        <v>2778</v>
      </c>
      <c r="I736">
        <v>2.8424824600000001E-7</v>
      </c>
      <c r="J736">
        <f>_xlfn.XLOOKUP(Table2[[#This Row],[rxn]],Table7[rxn],Table7[flux],0)</f>
        <v>3.6238801099999999E-7</v>
      </c>
      <c r="K736">
        <f>Table2[[#This Row],[flux]]-Table2[[#This Row],[flux in mfs]]</f>
        <v>-7.8139764999999978E-8</v>
      </c>
      <c r="L736" t="b">
        <f>_xlfn.TEXTAFTER(Table2[[#This Row],[rxn]],"-",-1)="SPONT"</f>
        <v>0</v>
      </c>
      <c r="M736" t="str">
        <f>_xlfn.TEXTAFTER(Table2[[#This Row],[rxn]],"-",-1)</f>
        <v>RPS19A</v>
      </c>
      <c r="N736" t="str">
        <f>_xlfn.XLOOKUP("'PRO-"&amp;Table2[[#This Row],[enz]]&amp;"'",'[1]Sheet2 (2)'!$A:$A,'[1]Sheet2 (2)'!$B:$B,"")</f>
        <v/>
      </c>
    </row>
    <row r="737" spans="1:14" ht="17" x14ac:dyDescent="0.25">
      <c r="A737" s="1" t="s">
        <v>737</v>
      </c>
      <c r="B737" s="1" t="str">
        <f>_xlfn.TEXTBEFORE(Table7[[#This Row],[raw]]," ")</f>
        <v>PROSYN-rt0568_c</v>
      </c>
      <c r="C737" s="1"/>
      <c r="D737" s="1">
        <f>_xlfn.NUMBERVALUE(_xlfn.TEXTAFTER(Table7[[#This Row],[raw]]," ",-1))</f>
        <v>3.0564576799999999E-7</v>
      </c>
      <c r="G737" t="s">
        <v>4121</v>
      </c>
      <c r="H737" t="s">
        <v>2778</v>
      </c>
      <c r="I737">
        <v>2.8424824600000001E-7</v>
      </c>
      <c r="J737">
        <f>_xlfn.XLOOKUP(Table2[[#This Row],[rxn]],Table7[rxn],Table7[flux],0)</f>
        <v>3.6238801099999999E-7</v>
      </c>
      <c r="K737">
        <f>Table2[[#This Row],[flux]]-Table2[[#This Row],[flux in mfs]]</f>
        <v>-7.8139764999999978E-8</v>
      </c>
      <c r="L737" t="b">
        <f>_xlfn.TEXTAFTER(Table2[[#This Row],[rxn]],"-",-1)="SPONT"</f>
        <v>0</v>
      </c>
      <c r="M737" t="str">
        <f>_xlfn.TEXTAFTER(Table2[[#This Row],[rxn]],"-",-1)</f>
        <v>RPS1A</v>
      </c>
      <c r="N737" t="str">
        <f>_xlfn.XLOOKUP("'PRO-"&amp;Table2[[#This Row],[enz]]&amp;"'",'[1]Sheet2 (2)'!$A:$A,'[1]Sheet2 (2)'!$B:$B,"")</f>
        <v/>
      </c>
    </row>
    <row r="738" spans="1:14" ht="17" x14ac:dyDescent="0.25">
      <c r="A738" s="1" t="s">
        <v>738</v>
      </c>
      <c r="B738" s="1" t="str">
        <f>_xlfn.TEXTBEFORE(Table7[[#This Row],[raw]]," ")</f>
        <v>PROSYN-rt0594</v>
      </c>
      <c r="C738" s="1"/>
      <c r="D738" s="1">
        <f>_xlfn.NUMBERVALUE(_xlfn.TEXTAFTER(Table7[[#This Row],[raw]]," ",-1))</f>
        <v>1.0836831E-8</v>
      </c>
      <c r="G738" t="s">
        <v>4122</v>
      </c>
      <c r="H738" t="s">
        <v>2778</v>
      </c>
      <c r="I738">
        <v>2.8424824600000001E-7</v>
      </c>
      <c r="J738">
        <f>_xlfn.XLOOKUP(Table2[[#This Row],[rxn]],Table7[rxn],Table7[flux],0)</f>
        <v>3.6238801099999999E-7</v>
      </c>
      <c r="K738">
        <f>Table2[[#This Row],[flux]]-Table2[[#This Row],[flux in mfs]]</f>
        <v>-7.8139764999999978E-8</v>
      </c>
      <c r="L738" t="b">
        <f>_xlfn.TEXTAFTER(Table2[[#This Row],[rxn]],"-",-1)="SPONT"</f>
        <v>0</v>
      </c>
      <c r="M738" t="str">
        <f>_xlfn.TEXTAFTER(Table2[[#This Row],[rxn]],"-",-1)</f>
        <v>RPS2</v>
      </c>
      <c r="N738" t="str">
        <f>_xlfn.XLOOKUP("'PRO-"&amp;Table2[[#This Row],[enz]]&amp;"'",'[1]Sheet2 (2)'!$A:$A,'[1]Sheet2 (2)'!$B:$B,"")</f>
        <v/>
      </c>
    </row>
    <row r="739" spans="1:14" ht="17" x14ac:dyDescent="0.25">
      <c r="A739" s="1" t="s">
        <v>739</v>
      </c>
      <c r="B739" s="1" t="str">
        <f>_xlfn.TEXTBEFORE(Table7[[#This Row],[raw]]," ")</f>
        <v>PROSYN-rt0595</v>
      </c>
      <c r="C739" s="1"/>
      <c r="D739" s="1">
        <f>_xlfn.NUMBERVALUE(_xlfn.TEXTAFTER(Table7[[#This Row],[raw]]," ",-1))</f>
        <v>4.1874000999999999E-8</v>
      </c>
      <c r="G739" t="s">
        <v>4123</v>
      </c>
      <c r="H739" t="s">
        <v>2778</v>
      </c>
      <c r="I739">
        <v>2.8424824600000001E-7</v>
      </c>
      <c r="J739">
        <f>_xlfn.XLOOKUP(Table2[[#This Row],[rxn]],Table7[rxn],Table7[flux],0)</f>
        <v>3.6238801099999999E-7</v>
      </c>
      <c r="K739">
        <f>Table2[[#This Row],[flux]]-Table2[[#This Row],[flux in mfs]]</f>
        <v>-7.8139764999999978E-8</v>
      </c>
      <c r="L739" t="b">
        <f>_xlfn.TEXTAFTER(Table2[[#This Row],[rxn]],"-",-1)="SPONT"</f>
        <v>0</v>
      </c>
      <c r="M739" t="str">
        <f>_xlfn.TEXTAFTER(Table2[[#This Row],[rxn]],"-",-1)</f>
        <v>RPS20</v>
      </c>
      <c r="N739" t="str">
        <f>_xlfn.XLOOKUP("'PRO-"&amp;Table2[[#This Row],[enz]]&amp;"'",'[1]Sheet2 (2)'!$A:$A,'[1]Sheet2 (2)'!$B:$B,"")</f>
        <v/>
      </c>
    </row>
    <row r="740" spans="1:14" ht="17" x14ac:dyDescent="0.25">
      <c r="A740" s="1" t="s">
        <v>740</v>
      </c>
      <c r="B740" s="1" t="str">
        <f>_xlfn.TEXTBEFORE(Table7[[#This Row],[raw]]," ")</f>
        <v>PROSYN-rt0601</v>
      </c>
      <c r="C740" s="1"/>
      <c r="D740" s="1">
        <f>_xlfn.NUMBERVALUE(_xlfn.TEXTAFTER(Table7[[#This Row],[raw]]," ",-1))</f>
        <v>3.2349551649999998E-6</v>
      </c>
      <c r="G740" t="s">
        <v>4124</v>
      </c>
      <c r="H740" t="s">
        <v>2778</v>
      </c>
      <c r="I740">
        <v>2.8424824600000001E-7</v>
      </c>
      <c r="J740">
        <f>_xlfn.XLOOKUP(Table2[[#This Row],[rxn]],Table7[rxn],Table7[flux],0)</f>
        <v>3.6238801099999999E-7</v>
      </c>
      <c r="K740">
        <f>Table2[[#This Row],[flux]]-Table2[[#This Row],[flux in mfs]]</f>
        <v>-7.8139764999999978E-8</v>
      </c>
      <c r="L740" t="b">
        <f>_xlfn.TEXTAFTER(Table2[[#This Row],[rxn]],"-",-1)="SPONT"</f>
        <v>0</v>
      </c>
      <c r="M740" t="str">
        <f>_xlfn.TEXTAFTER(Table2[[#This Row],[rxn]],"-",-1)</f>
        <v>RPS21A</v>
      </c>
      <c r="N740" t="str">
        <f>_xlfn.XLOOKUP("'PRO-"&amp;Table2[[#This Row],[enz]]&amp;"'",'[1]Sheet2 (2)'!$A:$A,'[1]Sheet2 (2)'!$B:$B,"")</f>
        <v/>
      </c>
    </row>
    <row r="741" spans="1:14" ht="17" x14ac:dyDescent="0.25">
      <c r="A741" s="1" t="s">
        <v>741</v>
      </c>
      <c r="B741" s="1" t="str">
        <f>_xlfn.TEXTBEFORE(Table7[[#This Row],[raw]]," ")</f>
        <v>PROSYN-rt0602_c</v>
      </c>
      <c r="C741" s="1"/>
      <c r="D741" s="1">
        <f>_xlfn.NUMBERVALUE(_xlfn.TEXTAFTER(Table7[[#This Row],[raw]]," ",-1))</f>
        <v>9.1874750000000007E-9</v>
      </c>
      <c r="G741" t="s">
        <v>4125</v>
      </c>
      <c r="H741" t="s">
        <v>2778</v>
      </c>
      <c r="I741">
        <v>2.8424824600000001E-7</v>
      </c>
      <c r="J741">
        <f>_xlfn.XLOOKUP(Table2[[#This Row],[rxn]],Table7[rxn],Table7[flux],0)</f>
        <v>3.6238801099999999E-7</v>
      </c>
      <c r="K741">
        <f>Table2[[#This Row],[flux]]-Table2[[#This Row],[flux in mfs]]</f>
        <v>-7.8139764999999978E-8</v>
      </c>
      <c r="L741" t="b">
        <f>_xlfn.TEXTAFTER(Table2[[#This Row],[rxn]],"-",-1)="SPONT"</f>
        <v>0</v>
      </c>
      <c r="M741" t="str">
        <f>_xlfn.TEXTAFTER(Table2[[#This Row],[rxn]],"-",-1)</f>
        <v>RPS22A</v>
      </c>
      <c r="N741" t="str">
        <f>_xlfn.XLOOKUP("'PRO-"&amp;Table2[[#This Row],[enz]]&amp;"'",'[1]Sheet2 (2)'!$A:$A,'[1]Sheet2 (2)'!$B:$B,"")</f>
        <v/>
      </c>
    </row>
    <row r="742" spans="1:14" ht="17" x14ac:dyDescent="0.25">
      <c r="A742" s="1" t="s">
        <v>742</v>
      </c>
      <c r="B742" s="1" t="str">
        <f>_xlfn.TEXTBEFORE(Table7[[#This Row],[raw]]," ")</f>
        <v>PROSYN-rt0604</v>
      </c>
      <c r="C742" s="1"/>
      <c r="D742" s="1">
        <f>_xlfn.NUMBERVALUE(_xlfn.TEXTAFTER(Table7[[#This Row],[raw]]," ",-1))</f>
        <v>2.1453657899999999E-7</v>
      </c>
      <c r="G742" t="s">
        <v>4127</v>
      </c>
      <c r="H742" t="s">
        <v>2778</v>
      </c>
      <c r="I742">
        <v>2.8424824600000001E-7</v>
      </c>
      <c r="J742">
        <f>_xlfn.XLOOKUP(Table2[[#This Row],[rxn]],Table7[rxn],Table7[flux],0)</f>
        <v>3.6238801099999999E-7</v>
      </c>
      <c r="K742">
        <f>Table2[[#This Row],[flux]]-Table2[[#This Row],[flux in mfs]]</f>
        <v>-7.8139764999999978E-8</v>
      </c>
      <c r="L742" t="b">
        <f>_xlfn.TEXTAFTER(Table2[[#This Row],[rxn]],"-",-1)="SPONT"</f>
        <v>0</v>
      </c>
      <c r="M742" t="str">
        <f>_xlfn.TEXTAFTER(Table2[[#This Row],[rxn]],"-",-1)</f>
        <v>RPS24A</v>
      </c>
      <c r="N742" t="str">
        <f>_xlfn.XLOOKUP("'PRO-"&amp;Table2[[#This Row],[enz]]&amp;"'",'[1]Sheet2 (2)'!$A:$A,'[1]Sheet2 (2)'!$B:$B,"")</f>
        <v/>
      </c>
    </row>
    <row r="743" spans="1:14" ht="17" x14ac:dyDescent="0.25">
      <c r="A743" s="1" t="s">
        <v>743</v>
      </c>
      <c r="B743" s="1" t="str">
        <f>_xlfn.TEXTBEFORE(Table7[[#This Row],[raw]]," ")</f>
        <v>PROSYN-rt0607</v>
      </c>
      <c r="C743" s="1"/>
      <c r="D743" s="1">
        <f>_xlfn.NUMBERVALUE(_xlfn.TEXTAFTER(Table7[[#This Row],[raw]]," ",-1))</f>
        <v>1.7589642699999999E-7</v>
      </c>
      <c r="G743" t="s">
        <v>4128</v>
      </c>
      <c r="H743" t="s">
        <v>2778</v>
      </c>
      <c r="I743">
        <v>2.8424824600000001E-7</v>
      </c>
      <c r="J743">
        <f>_xlfn.XLOOKUP(Table2[[#This Row],[rxn]],Table7[rxn],Table7[flux],0)</f>
        <v>3.6238801099999999E-7</v>
      </c>
      <c r="K743">
        <f>Table2[[#This Row],[flux]]-Table2[[#This Row],[flux in mfs]]</f>
        <v>-7.8139764999999978E-8</v>
      </c>
      <c r="L743" t="b">
        <f>_xlfn.TEXTAFTER(Table2[[#This Row],[rxn]],"-",-1)="SPONT"</f>
        <v>0</v>
      </c>
      <c r="M743" t="str">
        <f>_xlfn.TEXTAFTER(Table2[[#This Row],[rxn]],"-",-1)</f>
        <v>RPS25A</v>
      </c>
      <c r="N743" t="str">
        <f>_xlfn.XLOOKUP("'PRO-"&amp;Table2[[#This Row],[enz]]&amp;"'",'[1]Sheet2 (2)'!$A:$A,'[1]Sheet2 (2)'!$B:$B,"")</f>
        <v/>
      </c>
    </row>
    <row r="744" spans="1:14" ht="17" x14ac:dyDescent="0.25">
      <c r="A744" s="1" t="s">
        <v>744</v>
      </c>
      <c r="B744" s="1" t="str">
        <f>_xlfn.TEXTBEFORE(Table7[[#This Row],[raw]]," ")</f>
        <v>PROSYN-rt0620</v>
      </c>
      <c r="C744" s="1"/>
      <c r="D744" s="1">
        <f>_xlfn.NUMBERVALUE(_xlfn.TEXTAFTER(Table7[[#This Row],[raw]]," ",-1))</f>
        <v>3.6201070600000002E-7</v>
      </c>
      <c r="G744" t="s">
        <v>4129</v>
      </c>
      <c r="H744" t="s">
        <v>2778</v>
      </c>
      <c r="I744">
        <v>2.8424824600000001E-7</v>
      </c>
      <c r="J744">
        <f>_xlfn.XLOOKUP(Table2[[#This Row],[rxn]],Table7[rxn],Table7[flux],0)</f>
        <v>3.6238801099999999E-7</v>
      </c>
      <c r="K744">
        <f>Table2[[#This Row],[flux]]-Table2[[#This Row],[flux in mfs]]</f>
        <v>-7.8139764999999978E-8</v>
      </c>
      <c r="L744" t="b">
        <f>_xlfn.TEXTAFTER(Table2[[#This Row],[rxn]],"-",-1)="SPONT"</f>
        <v>0</v>
      </c>
      <c r="M744" t="str">
        <f>_xlfn.TEXTAFTER(Table2[[#This Row],[rxn]],"-",-1)</f>
        <v>RPS26A</v>
      </c>
      <c r="N744" t="str">
        <f>_xlfn.XLOOKUP("'PRO-"&amp;Table2[[#This Row],[enz]]&amp;"'",'[1]Sheet2 (2)'!$A:$A,'[1]Sheet2 (2)'!$B:$B,"")</f>
        <v/>
      </c>
    </row>
    <row r="745" spans="1:14" ht="17" x14ac:dyDescent="0.25">
      <c r="A745" s="1" t="s">
        <v>745</v>
      </c>
      <c r="B745" s="1" t="str">
        <f>_xlfn.TEXTBEFORE(Table7[[#This Row],[raw]]," ")</f>
        <v>PROSYN-rt0632</v>
      </c>
      <c r="C745" s="1"/>
      <c r="D745" s="1">
        <f>_xlfn.NUMBERVALUE(_xlfn.TEXTAFTER(Table7[[#This Row],[raw]]," ",-1))</f>
        <v>8.4439370000000008E-9</v>
      </c>
      <c r="G745" t="s">
        <v>4130</v>
      </c>
      <c r="H745" t="s">
        <v>2778</v>
      </c>
      <c r="I745">
        <v>2.8424824600000001E-7</v>
      </c>
      <c r="J745">
        <f>_xlfn.XLOOKUP(Table2[[#This Row],[rxn]],Table7[rxn],Table7[flux],0)</f>
        <v>3.6238801099999999E-7</v>
      </c>
      <c r="K745">
        <f>Table2[[#This Row],[flux]]-Table2[[#This Row],[flux in mfs]]</f>
        <v>-7.8139764999999978E-8</v>
      </c>
      <c r="L745" t="b">
        <f>_xlfn.TEXTAFTER(Table2[[#This Row],[rxn]],"-",-1)="SPONT"</f>
        <v>0</v>
      </c>
      <c r="M745" t="str">
        <f>_xlfn.TEXTAFTER(Table2[[#This Row],[rxn]],"-",-1)</f>
        <v>RPS27A</v>
      </c>
      <c r="N745" t="str">
        <f>_xlfn.XLOOKUP("'PRO-"&amp;Table2[[#This Row],[enz]]&amp;"'",'[1]Sheet2 (2)'!$A:$A,'[1]Sheet2 (2)'!$B:$B,"")</f>
        <v/>
      </c>
    </row>
    <row r="746" spans="1:14" ht="17" x14ac:dyDescent="0.25">
      <c r="A746" s="1" t="s">
        <v>746</v>
      </c>
      <c r="B746" s="1" t="str">
        <f>_xlfn.TEXTBEFORE(Table7[[#This Row],[raw]]," ")</f>
        <v>PROSYN-rt0641</v>
      </c>
      <c r="C746" s="1"/>
      <c r="D746" s="1">
        <f>_xlfn.NUMBERVALUE(_xlfn.TEXTAFTER(Table7[[#This Row],[raw]]," ",-1))</f>
        <v>8.9119630000000004E-9</v>
      </c>
      <c r="G746" t="s">
        <v>4131</v>
      </c>
      <c r="H746" t="s">
        <v>2778</v>
      </c>
      <c r="I746">
        <v>2.8424824600000001E-7</v>
      </c>
      <c r="J746">
        <f>_xlfn.XLOOKUP(Table2[[#This Row],[rxn]],Table7[rxn],Table7[flux],0)</f>
        <v>3.6238801099999999E-7</v>
      </c>
      <c r="K746">
        <f>Table2[[#This Row],[flux]]-Table2[[#This Row],[flux in mfs]]</f>
        <v>-7.8139764999999978E-8</v>
      </c>
      <c r="L746" t="b">
        <f>_xlfn.TEXTAFTER(Table2[[#This Row],[rxn]],"-",-1)="SPONT"</f>
        <v>0</v>
      </c>
      <c r="M746" t="str">
        <f>_xlfn.TEXTAFTER(Table2[[#This Row],[rxn]],"-",-1)</f>
        <v>RPS28A</v>
      </c>
      <c r="N746" t="str">
        <f>_xlfn.XLOOKUP("'PRO-"&amp;Table2[[#This Row],[enz]]&amp;"'",'[1]Sheet2 (2)'!$A:$A,'[1]Sheet2 (2)'!$B:$B,"")</f>
        <v/>
      </c>
    </row>
    <row r="747" spans="1:14" ht="17" x14ac:dyDescent="0.25">
      <c r="A747" s="1" t="s">
        <v>747</v>
      </c>
      <c r="B747" s="1" t="str">
        <f>_xlfn.TEXTBEFORE(Table7[[#This Row],[raw]]," ")</f>
        <v>PROSYN-rt0643</v>
      </c>
      <c r="C747" s="1"/>
      <c r="D747" s="1">
        <f>_xlfn.NUMBERVALUE(_xlfn.TEXTAFTER(Table7[[#This Row],[raw]]," ",-1))</f>
        <v>8.7221953E-8</v>
      </c>
      <c r="G747" t="s">
        <v>4132</v>
      </c>
      <c r="H747" t="s">
        <v>2778</v>
      </c>
      <c r="I747">
        <v>2.8424824600000001E-7</v>
      </c>
      <c r="J747">
        <f>_xlfn.XLOOKUP(Table2[[#This Row],[rxn]],Table7[rxn],Table7[flux],0)</f>
        <v>3.6238801099999999E-7</v>
      </c>
      <c r="K747">
        <f>Table2[[#This Row],[flux]]-Table2[[#This Row],[flux in mfs]]</f>
        <v>-7.8139764999999978E-8</v>
      </c>
      <c r="L747" t="b">
        <f>_xlfn.TEXTAFTER(Table2[[#This Row],[rxn]],"-",-1)="SPONT"</f>
        <v>0</v>
      </c>
      <c r="M747" t="str">
        <f>_xlfn.TEXTAFTER(Table2[[#This Row],[rxn]],"-",-1)</f>
        <v>RPS29A</v>
      </c>
      <c r="N747" t="str">
        <f>_xlfn.XLOOKUP("'PRO-"&amp;Table2[[#This Row],[enz]]&amp;"'",'[1]Sheet2 (2)'!$A:$A,'[1]Sheet2 (2)'!$B:$B,"")</f>
        <v/>
      </c>
    </row>
    <row r="748" spans="1:14" ht="17" x14ac:dyDescent="0.25">
      <c r="A748" s="1" t="s">
        <v>748</v>
      </c>
      <c r="B748" s="1" t="str">
        <f>_xlfn.TEXTBEFORE(Table7[[#This Row],[raw]]," ")</f>
        <v>PROSYN-rt0669</v>
      </c>
      <c r="C748" s="1"/>
      <c r="D748" s="1">
        <f>_xlfn.NUMBERVALUE(_xlfn.TEXTAFTER(Table7[[#This Row],[raw]]," ",-1))</f>
        <v>3.9269075379999996E-6</v>
      </c>
      <c r="G748" t="s">
        <v>4133</v>
      </c>
      <c r="H748" t="s">
        <v>2778</v>
      </c>
      <c r="I748">
        <v>2.8424824600000001E-7</v>
      </c>
      <c r="J748">
        <f>_xlfn.XLOOKUP(Table2[[#This Row],[rxn]],Table7[rxn],Table7[flux],0)</f>
        <v>3.6238801099999999E-7</v>
      </c>
      <c r="K748">
        <f>Table2[[#This Row],[flux]]-Table2[[#This Row],[flux in mfs]]</f>
        <v>-7.8139764999999978E-8</v>
      </c>
      <c r="L748" t="b">
        <f>_xlfn.TEXTAFTER(Table2[[#This Row],[rxn]],"-",-1)="SPONT"</f>
        <v>0</v>
      </c>
      <c r="M748" t="str">
        <f>_xlfn.TEXTAFTER(Table2[[#This Row],[rxn]],"-",-1)</f>
        <v>RPS3</v>
      </c>
      <c r="N748" t="str">
        <f>_xlfn.XLOOKUP("'PRO-"&amp;Table2[[#This Row],[enz]]&amp;"'",'[1]Sheet2 (2)'!$A:$A,'[1]Sheet2 (2)'!$B:$B,"")</f>
        <v/>
      </c>
    </row>
    <row r="749" spans="1:14" ht="17" x14ac:dyDescent="0.25">
      <c r="A749" s="1" t="s">
        <v>749</v>
      </c>
      <c r="B749" s="1" t="str">
        <f>_xlfn.TEXTBEFORE(Table7[[#This Row],[raw]]," ")</f>
        <v>PROSYN-rt0671</v>
      </c>
      <c r="C749" s="1"/>
      <c r="D749" s="1">
        <f>_xlfn.NUMBERVALUE(_xlfn.TEXTAFTER(Table7[[#This Row],[raw]]," ",-1))</f>
        <v>2.4701543999999999E-8</v>
      </c>
      <c r="G749" t="s">
        <v>4134</v>
      </c>
      <c r="H749" t="s">
        <v>2778</v>
      </c>
      <c r="I749">
        <v>2.8424824600000001E-7</v>
      </c>
      <c r="J749">
        <f>_xlfn.XLOOKUP(Table2[[#This Row],[rxn]],Table7[rxn],Table7[flux],0)</f>
        <v>3.6238801099999999E-7</v>
      </c>
      <c r="K749">
        <f>Table2[[#This Row],[flux]]-Table2[[#This Row],[flux in mfs]]</f>
        <v>-7.8139764999999978E-8</v>
      </c>
      <c r="L749" t="b">
        <f>_xlfn.TEXTAFTER(Table2[[#This Row],[rxn]],"-",-1)="SPONT"</f>
        <v>0</v>
      </c>
      <c r="M749" t="str">
        <f>_xlfn.TEXTAFTER(Table2[[#This Row],[rxn]],"-",-1)</f>
        <v>RPS30A</v>
      </c>
      <c r="N749" t="str">
        <f>_xlfn.XLOOKUP("'PRO-"&amp;Table2[[#This Row],[enz]]&amp;"'",'[1]Sheet2 (2)'!$A:$A,'[1]Sheet2 (2)'!$B:$B,"")</f>
        <v/>
      </c>
    </row>
    <row r="750" spans="1:14" ht="17" x14ac:dyDescent="0.25">
      <c r="A750" s="1" t="s">
        <v>750</v>
      </c>
      <c r="B750" s="1" t="str">
        <f>_xlfn.TEXTBEFORE(Table7[[#This Row],[raw]]," ")</f>
        <v>PROSYN-rt0682</v>
      </c>
      <c r="C750" s="1"/>
      <c r="D750" s="1">
        <f>_xlfn.NUMBERVALUE(_xlfn.TEXTAFTER(Table7[[#This Row],[raw]]," ",-1))</f>
        <v>2.0608437999999999E-8</v>
      </c>
      <c r="G750" t="s">
        <v>4135</v>
      </c>
      <c r="H750" t="s">
        <v>2778</v>
      </c>
      <c r="I750">
        <v>2.8424824600000001E-7</v>
      </c>
      <c r="J750">
        <f>_xlfn.XLOOKUP(Table2[[#This Row],[rxn]],Table7[rxn],Table7[flux],0)</f>
        <v>3.6238801099999999E-7</v>
      </c>
      <c r="K750">
        <f>Table2[[#This Row],[flux]]-Table2[[#This Row],[flux in mfs]]</f>
        <v>-7.8139764999999978E-8</v>
      </c>
      <c r="L750" t="b">
        <f>_xlfn.TEXTAFTER(Table2[[#This Row],[rxn]],"-",-1)="SPONT"</f>
        <v>0</v>
      </c>
      <c r="M750" t="str">
        <f>_xlfn.TEXTAFTER(Table2[[#This Row],[rxn]],"-",-1)</f>
        <v>RPS31</v>
      </c>
      <c r="N750" t="str">
        <f>_xlfn.XLOOKUP("'PRO-"&amp;Table2[[#This Row],[enz]]&amp;"'",'[1]Sheet2 (2)'!$A:$A,'[1]Sheet2 (2)'!$B:$B,"")</f>
        <v/>
      </c>
    </row>
    <row r="751" spans="1:14" ht="17" x14ac:dyDescent="0.25">
      <c r="A751" s="1" t="s">
        <v>751</v>
      </c>
      <c r="B751" s="1" t="str">
        <f>_xlfn.TEXTBEFORE(Table7[[#This Row],[raw]]," ")</f>
        <v>PROSYN-rt0697</v>
      </c>
      <c r="C751" s="1"/>
      <c r="D751" s="1">
        <f>_xlfn.NUMBERVALUE(_xlfn.TEXTAFTER(Table7[[#This Row],[raw]]," ",-1))</f>
        <v>2.29306328E-7</v>
      </c>
      <c r="G751" t="s">
        <v>4136</v>
      </c>
      <c r="H751" t="s">
        <v>2778</v>
      </c>
      <c r="I751">
        <v>2.8424824600000001E-7</v>
      </c>
      <c r="J751">
        <f>_xlfn.XLOOKUP(Table2[[#This Row],[rxn]],Table7[rxn],Table7[flux],0)</f>
        <v>3.6238801099999999E-7</v>
      </c>
      <c r="K751">
        <f>Table2[[#This Row],[flux]]-Table2[[#This Row],[flux in mfs]]</f>
        <v>-7.8139764999999978E-8</v>
      </c>
      <c r="L751" t="b">
        <f>_xlfn.TEXTAFTER(Table2[[#This Row],[rxn]],"-",-1)="SPONT"</f>
        <v>0</v>
      </c>
      <c r="M751" t="str">
        <f>_xlfn.TEXTAFTER(Table2[[#This Row],[rxn]],"-",-1)</f>
        <v>RPS4A</v>
      </c>
      <c r="N751" t="str">
        <f>_xlfn.XLOOKUP("'PRO-"&amp;Table2[[#This Row],[enz]]&amp;"'",'[1]Sheet2 (2)'!$A:$A,'[1]Sheet2 (2)'!$B:$B,"")</f>
        <v/>
      </c>
    </row>
    <row r="752" spans="1:14" ht="17" x14ac:dyDescent="0.25">
      <c r="A752" s="1" t="s">
        <v>752</v>
      </c>
      <c r="B752" s="1" t="str">
        <f>_xlfn.TEXTBEFORE(Table7[[#This Row],[raw]]," ")</f>
        <v>PROSYN-rt0711</v>
      </c>
      <c r="C752" s="1"/>
      <c r="D752" s="1">
        <f>_xlfn.NUMBERVALUE(_xlfn.TEXTAFTER(Table7[[#This Row],[raw]]," ",-1))</f>
        <v>3.1887947800000002E-7</v>
      </c>
      <c r="G752" t="s">
        <v>4137</v>
      </c>
      <c r="H752" t="s">
        <v>2778</v>
      </c>
      <c r="I752">
        <v>2.8424824600000001E-7</v>
      </c>
      <c r="J752">
        <f>_xlfn.XLOOKUP(Table2[[#This Row],[rxn]],Table7[rxn],Table7[flux],0)</f>
        <v>3.6238801099999999E-7</v>
      </c>
      <c r="K752">
        <f>Table2[[#This Row],[flux]]-Table2[[#This Row],[flux in mfs]]</f>
        <v>-7.8139764999999978E-8</v>
      </c>
      <c r="L752" t="b">
        <f>_xlfn.TEXTAFTER(Table2[[#This Row],[rxn]],"-",-1)="SPONT"</f>
        <v>0</v>
      </c>
      <c r="M752" t="str">
        <f>_xlfn.TEXTAFTER(Table2[[#This Row],[rxn]],"-",-1)</f>
        <v>RPS5</v>
      </c>
      <c r="N752" t="str">
        <f>_xlfn.XLOOKUP("'PRO-"&amp;Table2[[#This Row],[enz]]&amp;"'",'[1]Sheet2 (2)'!$A:$A,'[1]Sheet2 (2)'!$B:$B,"")</f>
        <v/>
      </c>
    </row>
    <row r="753" spans="1:14" ht="17" x14ac:dyDescent="0.25">
      <c r="A753" s="1" t="s">
        <v>753</v>
      </c>
      <c r="B753" s="1" t="str">
        <f>_xlfn.TEXTBEFORE(Table7[[#This Row],[raw]]," ")</f>
        <v>PROSYN-rt0712</v>
      </c>
      <c r="C753" s="1"/>
      <c r="D753" s="1">
        <f>_xlfn.NUMBERVALUE(_xlfn.TEXTAFTER(Table7[[#This Row],[raw]]," ",-1))</f>
        <v>1.3688673989999999E-6</v>
      </c>
      <c r="G753" t="s">
        <v>4138</v>
      </c>
      <c r="H753" t="s">
        <v>2778</v>
      </c>
      <c r="I753">
        <v>2.8424824600000001E-7</v>
      </c>
      <c r="J753">
        <f>_xlfn.XLOOKUP(Table2[[#This Row],[rxn]],Table7[rxn],Table7[flux],0)</f>
        <v>3.6238801099999999E-7</v>
      </c>
      <c r="K753">
        <f>Table2[[#This Row],[flux]]-Table2[[#This Row],[flux in mfs]]</f>
        <v>-7.8139764999999978E-8</v>
      </c>
      <c r="L753" t="b">
        <f>_xlfn.TEXTAFTER(Table2[[#This Row],[rxn]],"-",-1)="SPONT"</f>
        <v>0</v>
      </c>
      <c r="M753" t="str">
        <f>_xlfn.TEXTAFTER(Table2[[#This Row],[rxn]],"-",-1)</f>
        <v>RPS6A</v>
      </c>
      <c r="N753" t="str">
        <f>_xlfn.XLOOKUP("'PRO-"&amp;Table2[[#This Row],[enz]]&amp;"'",'[1]Sheet2 (2)'!$A:$A,'[1]Sheet2 (2)'!$B:$B,"")</f>
        <v/>
      </c>
    </row>
    <row r="754" spans="1:14" ht="17" x14ac:dyDescent="0.25">
      <c r="A754" s="1" t="s">
        <v>754</v>
      </c>
      <c r="B754" s="1" t="str">
        <f>_xlfn.TEXTBEFORE(Table7[[#This Row],[raw]]," ")</f>
        <v>PROSYN-rt0716</v>
      </c>
      <c r="C754" s="1"/>
      <c r="D754" s="1">
        <f>_xlfn.NUMBERVALUE(_xlfn.TEXTAFTER(Table7[[#This Row],[raw]]," ",-1))</f>
        <v>1.2421680499999999E-7</v>
      </c>
      <c r="G754" t="s">
        <v>4139</v>
      </c>
      <c r="H754" t="s">
        <v>2778</v>
      </c>
      <c r="I754">
        <v>2.8424824600000001E-7</v>
      </c>
      <c r="J754">
        <f>_xlfn.XLOOKUP(Table2[[#This Row],[rxn]],Table7[rxn],Table7[flux],0)</f>
        <v>3.6238801099999999E-7</v>
      </c>
      <c r="K754">
        <f>Table2[[#This Row],[flux]]-Table2[[#This Row],[flux in mfs]]</f>
        <v>-7.8139764999999978E-8</v>
      </c>
      <c r="L754" t="b">
        <f>_xlfn.TEXTAFTER(Table2[[#This Row],[rxn]],"-",-1)="SPONT"</f>
        <v>0</v>
      </c>
      <c r="M754" t="str">
        <f>_xlfn.TEXTAFTER(Table2[[#This Row],[rxn]],"-",-1)</f>
        <v>RPS7A</v>
      </c>
      <c r="N754" t="str">
        <f>_xlfn.XLOOKUP("'PRO-"&amp;Table2[[#This Row],[enz]]&amp;"'",'[1]Sheet2 (2)'!$A:$A,'[1]Sheet2 (2)'!$B:$B,"")</f>
        <v/>
      </c>
    </row>
    <row r="755" spans="1:14" ht="17" x14ac:dyDescent="0.25">
      <c r="A755" s="1" t="s">
        <v>755</v>
      </c>
      <c r="B755" s="1" t="str">
        <f>_xlfn.TEXTBEFORE(Table7[[#This Row],[raw]]," ")</f>
        <v>PROSYN-rt0717</v>
      </c>
      <c r="C755" s="1"/>
      <c r="D755" s="1">
        <f>_xlfn.NUMBERVALUE(_xlfn.TEXTAFTER(Table7[[#This Row],[raw]]," ",-1))</f>
        <v>3.7991851599999999E-7</v>
      </c>
      <c r="G755" t="s">
        <v>4140</v>
      </c>
      <c r="H755" t="s">
        <v>2778</v>
      </c>
      <c r="I755">
        <v>2.8424824600000001E-7</v>
      </c>
      <c r="J755">
        <f>_xlfn.XLOOKUP(Table2[[#This Row],[rxn]],Table7[rxn],Table7[flux],0)</f>
        <v>3.6238801099999999E-7</v>
      </c>
      <c r="K755">
        <f>Table2[[#This Row],[flux]]-Table2[[#This Row],[flux in mfs]]</f>
        <v>-7.8139764999999978E-8</v>
      </c>
      <c r="L755" t="b">
        <f>_xlfn.TEXTAFTER(Table2[[#This Row],[rxn]],"-",-1)="SPONT"</f>
        <v>0</v>
      </c>
      <c r="M755" t="str">
        <f>_xlfn.TEXTAFTER(Table2[[#This Row],[rxn]],"-",-1)</f>
        <v>RPS8A</v>
      </c>
      <c r="N755" t="str">
        <f>_xlfn.XLOOKUP("'PRO-"&amp;Table2[[#This Row],[enz]]&amp;"'",'[1]Sheet2 (2)'!$A:$A,'[1]Sheet2 (2)'!$B:$B,"")</f>
        <v/>
      </c>
    </row>
    <row r="756" spans="1:14" ht="17" x14ac:dyDescent="0.25">
      <c r="A756" s="1" t="s">
        <v>756</v>
      </c>
      <c r="B756" s="1" t="str">
        <f>_xlfn.TEXTBEFORE(Table7[[#This Row],[raw]]," ")</f>
        <v>PROSYN-rt0720</v>
      </c>
      <c r="C756" s="1"/>
      <c r="D756" s="1">
        <f>_xlfn.NUMBERVALUE(_xlfn.TEXTAFTER(Table7[[#This Row],[raw]]," ",-1))</f>
        <v>2.9399699999999999E-8</v>
      </c>
      <c r="G756" t="s">
        <v>4141</v>
      </c>
      <c r="H756" t="s">
        <v>2778</v>
      </c>
      <c r="I756">
        <v>2.8424824600000001E-7</v>
      </c>
      <c r="J756">
        <f>_xlfn.XLOOKUP(Table2[[#This Row],[rxn]],Table7[rxn],Table7[flux],0)</f>
        <v>3.6238801099999999E-7</v>
      </c>
      <c r="K756">
        <f>Table2[[#This Row],[flux]]-Table2[[#This Row],[flux in mfs]]</f>
        <v>-7.8139764999999978E-8</v>
      </c>
      <c r="L756" t="b">
        <f>_xlfn.TEXTAFTER(Table2[[#This Row],[rxn]],"-",-1)="SPONT"</f>
        <v>0</v>
      </c>
      <c r="M756" t="str">
        <f>_xlfn.TEXTAFTER(Table2[[#This Row],[rxn]],"-",-1)</f>
        <v>RPS9A</v>
      </c>
      <c r="N756" t="str">
        <f>_xlfn.XLOOKUP("'PRO-"&amp;Table2[[#This Row],[enz]]&amp;"'",'[1]Sheet2 (2)'!$A:$A,'[1]Sheet2 (2)'!$B:$B,"")</f>
        <v/>
      </c>
    </row>
    <row r="757" spans="1:14" ht="17" x14ac:dyDescent="0.25">
      <c r="A757" s="1" t="s">
        <v>757</v>
      </c>
      <c r="B757" s="1" t="str">
        <f>_xlfn.TEXTBEFORE(Table7[[#This Row],[raw]]," ")</f>
        <v>PROSYN-rt0745</v>
      </c>
      <c r="C757" s="1"/>
      <c r="D757" s="1">
        <f>_xlfn.NUMBERVALUE(_xlfn.TEXTAFTER(Table7[[#This Row],[raw]]," ",-1))</f>
        <v>7.7306729999999999E-9</v>
      </c>
      <c r="G757" t="s">
        <v>4142</v>
      </c>
      <c r="H757" t="s">
        <v>2778</v>
      </c>
      <c r="I757">
        <v>2.8424824600000001E-7</v>
      </c>
      <c r="J757">
        <f>_xlfn.XLOOKUP(Table2[[#This Row],[rxn]],Table7[rxn],Table7[flux],0)</f>
        <v>3.6238801099999999E-7</v>
      </c>
      <c r="K757">
        <f>Table2[[#This Row],[flux]]-Table2[[#This Row],[flux in mfs]]</f>
        <v>-7.8139764999999978E-8</v>
      </c>
      <c r="L757" t="b">
        <f>_xlfn.TEXTAFTER(Table2[[#This Row],[rxn]],"-",-1)="SPONT"</f>
        <v>0</v>
      </c>
      <c r="M757" t="str">
        <f>_xlfn.TEXTAFTER(Table2[[#This Row],[rxn]],"-",-1)</f>
        <v>ribonuc</v>
      </c>
      <c r="N757" t="str">
        <f>_xlfn.XLOOKUP("'PRO-"&amp;Table2[[#This Row],[enz]]&amp;"'",'[1]Sheet2 (2)'!$A:$A,'[1]Sheet2 (2)'!$B:$B,"")</f>
        <v/>
      </c>
    </row>
    <row r="758" spans="1:14" ht="17" x14ac:dyDescent="0.25">
      <c r="A758" s="1" t="s">
        <v>758</v>
      </c>
      <c r="B758" s="1" t="str">
        <f>_xlfn.TEXTBEFORE(Table7[[#This Row],[raw]]," ")</f>
        <v>PROSYN-rt0757</v>
      </c>
      <c r="C758" s="1"/>
      <c r="D758" s="1">
        <f>_xlfn.NUMBERVALUE(_xlfn.TEXTAFTER(Table7[[#This Row],[raw]]," ",-1))</f>
        <v>2.3143505E-8</v>
      </c>
      <c r="G758" t="s">
        <v>4592</v>
      </c>
      <c r="H758" t="s">
        <v>2778</v>
      </c>
      <c r="I758">
        <v>2.8424824600000001E-7</v>
      </c>
      <c r="J758">
        <f>_xlfn.XLOOKUP(Table2[[#This Row],[rxn]],Table7[rxn],Table7[flux],0)</f>
        <v>3.6238801099999999E-7</v>
      </c>
      <c r="K758">
        <f>Table2[[#This Row],[flux]]-Table2[[#This Row],[flux in mfs]]</f>
        <v>-7.8139764999999978E-8</v>
      </c>
      <c r="L758" t="b">
        <f>_xlfn.TEXTAFTER(Table2[[#This Row],[rxn]],"-",-1)="SPONT"</f>
        <v>0</v>
      </c>
      <c r="M758" t="str">
        <f>_xlfn.TEXTAFTER(Table2[[#This Row],[rxn]],"-",-1)</f>
        <v>RPL15A</v>
      </c>
      <c r="N758" t="str">
        <f>_xlfn.XLOOKUP("'PRO-"&amp;Table2[[#This Row],[enz]]&amp;"'",'[1]Sheet2 (2)'!$A:$A,'[1]Sheet2 (2)'!$B:$B,"")</f>
        <v/>
      </c>
    </row>
    <row r="759" spans="1:14" ht="17" x14ac:dyDescent="0.25">
      <c r="A759" s="1" t="s">
        <v>759</v>
      </c>
      <c r="B759" s="1" t="str">
        <f>_xlfn.TEXTBEFORE(Table7[[#This Row],[raw]]," ")</f>
        <v>PROSYN-rt0767</v>
      </c>
      <c r="C759" s="1"/>
      <c r="D759" s="1">
        <f>_xlfn.NUMBERVALUE(_xlfn.TEXTAFTER(Table7[[#This Row],[raw]]," ",-1))</f>
        <v>7.4490084309999999E-6</v>
      </c>
      <c r="G759" t="s">
        <v>4606</v>
      </c>
      <c r="H759" t="s">
        <v>2778</v>
      </c>
      <c r="I759">
        <v>2.8424824600000001E-7</v>
      </c>
      <c r="J759">
        <f>_xlfn.XLOOKUP(Table2[[#This Row],[rxn]],Table7[rxn],Table7[flux],0)</f>
        <v>3.6238801099999999E-7</v>
      </c>
      <c r="K759">
        <f>Table2[[#This Row],[flux]]-Table2[[#This Row],[flux in mfs]]</f>
        <v>-7.8139764999999978E-8</v>
      </c>
      <c r="L759" t="b">
        <f>_xlfn.TEXTAFTER(Table2[[#This Row],[rxn]],"-",-1)="SPONT"</f>
        <v>0</v>
      </c>
      <c r="M759" t="str">
        <f>_xlfn.TEXTAFTER(Table2[[#This Row],[rxn]],"-",-1)</f>
        <v>RPL29</v>
      </c>
      <c r="N759" t="str">
        <f>_xlfn.XLOOKUP("'PRO-"&amp;Table2[[#This Row],[enz]]&amp;"'",'[1]Sheet2 (2)'!$A:$A,'[1]Sheet2 (2)'!$B:$B,"")</f>
        <v/>
      </c>
    </row>
    <row r="760" spans="1:14" ht="17" x14ac:dyDescent="0.25">
      <c r="A760" s="1" t="s">
        <v>760</v>
      </c>
      <c r="B760" s="1" t="str">
        <f>_xlfn.TEXTBEFORE(Table7[[#This Row],[raw]]," ")</f>
        <v>PROSYN-rt0769</v>
      </c>
      <c r="C760" s="1"/>
      <c r="D760" s="1">
        <f>_xlfn.NUMBERVALUE(_xlfn.TEXTAFTER(Table7[[#This Row],[raw]]," ",-1))</f>
        <v>1.9069637400000001E-7</v>
      </c>
      <c r="G760" t="s">
        <v>4617</v>
      </c>
      <c r="H760" t="s">
        <v>2778</v>
      </c>
      <c r="I760">
        <v>2.8424824600000001E-7</v>
      </c>
      <c r="J760">
        <f>_xlfn.XLOOKUP(Table2[[#This Row],[rxn]],Table7[rxn],Table7[flux],0)</f>
        <v>3.6238801099999999E-7</v>
      </c>
      <c r="K760">
        <f>Table2[[#This Row],[flux]]-Table2[[#This Row],[flux in mfs]]</f>
        <v>-7.8139764999999978E-8</v>
      </c>
      <c r="L760" t="b">
        <f>_xlfn.TEXTAFTER(Table2[[#This Row],[rxn]],"-",-1)="SPONT"</f>
        <v>0</v>
      </c>
      <c r="M760" t="str">
        <f>_xlfn.TEXTAFTER(Table2[[#This Row],[rxn]],"-",-1)</f>
        <v>RPL39</v>
      </c>
      <c r="N760" t="str">
        <f>_xlfn.XLOOKUP("'PRO-"&amp;Table2[[#This Row],[enz]]&amp;"'",'[1]Sheet2 (2)'!$A:$A,'[1]Sheet2 (2)'!$B:$B,"")</f>
        <v/>
      </c>
    </row>
    <row r="761" spans="1:14" ht="17" x14ac:dyDescent="0.25">
      <c r="A761" s="1" t="s">
        <v>761</v>
      </c>
      <c r="B761" s="1" t="str">
        <f>_xlfn.TEXTBEFORE(Table7[[#This Row],[raw]]," ")</f>
        <v>PROSYN-rt0797</v>
      </c>
      <c r="C761" s="1"/>
      <c r="D761" s="1">
        <f>_xlfn.NUMBERVALUE(_xlfn.TEXTAFTER(Table7[[#This Row],[raw]]," ",-1))</f>
        <v>5.3101689999999998E-7</v>
      </c>
      <c r="G761" t="s">
        <v>4618</v>
      </c>
      <c r="H761" t="s">
        <v>2778</v>
      </c>
      <c r="I761">
        <v>2.8424824600000001E-7</v>
      </c>
      <c r="J761">
        <f>_xlfn.XLOOKUP(Table2[[#This Row],[rxn]],Table7[rxn],Table7[flux],0)</f>
        <v>3.6238801099999999E-7</v>
      </c>
      <c r="K761">
        <f>Table2[[#This Row],[flux]]-Table2[[#This Row],[flux in mfs]]</f>
        <v>-7.8139764999999978E-8</v>
      </c>
      <c r="L761" t="b">
        <f>_xlfn.TEXTAFTER(Table2[[#This Row],[rxn]],"-",-1)="SPONT"</f>
        <v>0</v>
      </c>
      <c r="M761" t="str">
        <f>_xlfn.TEXTAFTER(Table2[[#This Row],[rxn]],"-",-1)</f>
        <v>RPL40A</v>
      </c>
      <c r="N761" t="str">
        <f>_xlfn.XLOOKUP("'PRO-"&amp;Table2[[#This Row],[enz]]&amp;"'",'[1]Sheet2 (2)'!$A:$A,'[1]Sheet2 (2)'!$B:$B,"")</f>
        <v/>
      </c>
    </row>
    <row r="762" spans="1:14" ht="17" x14ac:dyDescent="0.25">
      <c r="A762" s="1" t="s">
        <v>762</v>
      </c>
      <c r="B762" s="1" t="str">
        <f>_xlfn.TEXTBEFORE(Table7[[#This Row],[raw]]," ")</f>
        <v>PROSYN-rt0799</v>
      </c>
      <c r="C762" s="1"/>
      <c r="D762" s="1">
        <f>_xlfn.NUMBERVALUE(_xlfn.TEXTAFTER(Table7[[#This Row],[raw]]," ",-1))</f>
        <v>1.9448107699999999E-7</v>
      </c>
      <c r="G762" t="s">
        <v>4619</v>
      </c>
      <c r="H762" t="s">
        <v>2778</v>
      </c>
      <c r="I762">
        <v>2.8424824600000001E-7</v>
      </c>
      <c r="J762">
        <f>_xlfn.XLOOKUP(Table2[[#This Row],[rxn]],Table7[rxn],Table7[flux],0)</f>
        <v>3.6238801099999999E-7</v>
      </c>
      <c r="K762">
        <f>Table2[[#This Row],[flux]]-Table2[[#This Row],[flux in mfs]]</f>
        <v>-7.8139764999999978E-8</v>
      </c>
      <c r="L762" t="b">
        <f>_xlfn.TEXTAFTER(Table2[[#This Row],[rxn]],"-",-1)="SPONT"</f>
        <v>0</v>
      </c>
      <c r="M762" t="str">
        <f>_xlfn.TEXTAFTER(Table2[[#This Row],[rxn]],"-",-1)</f>
        <v>RPL41A</v>
      </c>
      <c r="N762" t="str">
        <f>_xlfn.XLOOKUP("'PRO-"&amp;Table2[[#This Row],[enz]]&amp;"'",'[1]Sheet2 (2)'!$A:$A,'[1]Sheet2 (2)'!$B:$B,"")</f>
        <v/>
      </c>
    </row>
    <row r="763" spans="1:14" ht="17" x14ac:dyDescent="0.25">
      <c r="A763" s="1" t="s">
        <v>763</v>
      </c>
      <c r="B763" s="1" t="str">
        <f>_xlfn.TEXTBEFORE(Table7[[#This Row],[raw]]," ")</f>
        <v>PROSYN-rt0808</v>
      </c>
      <c r="C763" s="1"/>
      <c r="D763" s="1">
        <f>_xlfn.NUMBERVALUE(_xlfn.TEXTAFTER(Table7[[#This Row],[raw]]," ",-1))</f>
        <v>2.2163364649999999E-6</v>
      </c>
      <c r="G763" t="s">
        <v>4629</v>
      </c>
      <c r="H763" t="s">
        <v>2778</v>
      </c>
      <c r="I763">
        <v>2.8424824600000001E-7</v>
      </c>
      <c r="J763">
        <f>_xlfn.XLOOKUP(Table2[[#This Row],[rxn]],Table7[rxn],Table7[flux],0)</f>
        <v>3.6238801099999999E-7</v>
      </c>
      <c r="K763">
        <f>Table2[[#This Row],[flux]]-Table2[[#This Row],[flux in mfs]]</f>
        <v>-7.8139764999999978E-8</v>
      </c>
      <c r="L763" t="b">
        <f>_xlfn.TEXTAFTER(Table2[[#This Row],[rxn]],"-",-1)="SPONT"</f>
        <v>0</v>
      </c>
      <c r="M763" t="str">
        <f>_xlfn.TEXTAFTER(Table2[[#This Row],[rxn]],"-",-1)</f>
        <v>RPP1A</v>
      </c>
      <c r="N763" t="str">
        <f>_xlfn.XLOOKUP("'PRO-"&amp;Table2[[#This Row],[enz]]&amp;"'",'[1]Sheet2 (2)'!$A:$A,'[1]Sheet2 (2)'!$B:$B,"")</f>
        <v/>
      </c>
    </row>
    <row r="764" spans="1:14" ht="17" x14ac:dyDescent="0.25">
      <c r="A764" s="1" t="s">
        <v>764</v>
      </c>
      <c r="B764" s="1" t="str">
        <f>_xlfn.TEXTBEFORE(Table7[[#This Row],[raw]]," ")</f>
        <v>PROSYN-rt0812</v>
      </c>
      <c r="C764" s="1"/>
      <c r="D764" s="1">
        <f>_xlfn.NUMBERVALUE(_xlfn.TEXTAFTER(Table7[[#This Row],[raw]]," ",-1))</f>
        <v>1.4697086E-8</v>
      </c>
      <c r="G764" t="s">
        <v>4654</v>
      </c>
      <c r="H764" t="s">
        <v>2778</v>
      </c>
      <c r="I764">
        <v>2.8424824600000001E-7</v>
      </c>
      <c r="J764">
        <f>_xlfn.XLOOKUP(Table2[[#This Row],[rxn]],Table7[rxn],Table7[flux],0)</f>
        <v>3.6238801099999999E-7</v>
      </c>
      <c r="K764">
        <f>Table2[[#This Row],[flux]]-Table2[[#This Row],[flux in mfs]]</f>
        <v>-7.8139764999999978E-8</v>
      </c>
      <c r="L764" t="b">
        <f>_xlfn.TEXTAFTER(Table2[[#This Row],[rxn]],"-",-1)="SPONT"</f>
        <v>0</v>
      </c>
      <c r="M764" t="str">
        <f>_xlfn.TEXTAFTER(Table2[[#This Row],[rxn]],"-",-1)</f>
        <v>RPS30A</v>
      </c>
      <c r="N764" t="str">
        <f>_xlfn.XLOOKUP("'PRO-"&amp;Table2[[#This Row],[enz]]&amp;"'",'[1]Sheet2 (2)'!$A:$A,'[1]Sheet2 (2)'!$B:$B,"")</f>
        <v/>
      </c>
    </row>
    <row r="765" spans="1:14" ht="17" x14ac:dyDescent="0.25">
      <c r="A765" s="1" t="s">
        <v>765</v>
      </c>
      <c r="B765" s="1" t="str">
        <f>_xlfn.TEXTBEFORE(Table7[[#This Row],[raw]]," ")</f>
        <v>PROSYN-rt0830</v>
      </c>
      <c r="C765" s="1"/>
      <c r="D765" s="1">
        <f>_xlfn.NUMBERVALUE(_xlfn.TEXTAFTER(Table7[[#This Row],[raw]]," ",-1))</f>
        <v>8.12714079E-7</v>
      </c>
      <c r="G765" t="s">
        <v>4429</v>
      </c>
      <c r="H765" t="s">
        <v>2778</v>
      </c>
      <c r="I765">
        <v>2.7902432699999999E-7</v>
      </c>
      <c r="J765">
        <f>_xlfn.XLOOKUP(Table2[[#This Row],[rxn]],Table7[rxn],Table7[flux],0)</f>
        <v>3.55506763E-7</v>
      </c>
      <c r="K765">
        <f>Table2[[#This Row],[flux]]-Table2[[#This Row],[flux in mfs]]</f>
        <v>-7.6482436000000003E-8</v>
      </c>
      <c r="L765" t="b">
        <f>_xlfn.TEXTAFTER(Table2[[#This Row],[rxn]],"-",-1)="SPONT"</f>
        <v>0</v>
      </c>
      <c r="M765" t="str">
        <f>_xlfn.TEXTAFTER(Table2[[#This Row],[rxn]],"-",-1)</f>
        <v>rt4692</v>
      </c>
      <c r="N765">
        <f>_xlfn.XLOOKUP("'PRO-"&amp;Table2[[#This Row],[enz]]&amp;"'",'[1]Sheet2 (2)'!$A:$A,'[1]Sheet2 (2)'!$B:$B,"")</f>
        <v>1</v>
      </c>
    </row>
    <row r="766" spans="1:14" ht="17" x14ac:dyDescent="0.25">
      <c r="A766" s="1" t="s">
        <v>766</v>
      </c>
      <c r="B766" s="1" t="str">
        <f>_xlfn.TEXTBEFORE(Table7[[#This Row],[raw]]," ")</f>
        <v>PROSYN-rt0842</v>
      </c>
      <c r="C766" s="1"/>
      <c r="D766" s="1">
        <f>_xlfn.NUMBERVALUE(_xlfn.TEXTAFTER(Table7[[#This Row],[raw]]," ",-1))</f>
        <v>1.7197991499999999E-7</v>
      </c>
      <c r="G766" t="s">
        <v>4674</v>
      </c>
      <c r="H766" t="s">
        <v>2778</v>
      </c>
      <c r="I766">
        <v>5.7844899999999999E-10</v>
      </c>
      <c r="J766">
        <f>_xlfn.XLOOKUP(Table2[[#This Row],[rxn]],Table7[rxn],Table7[flux],0)</f>
        <v>7.6568027999999997E-8</v>
      </c>
      <c r="K766">
        <f>Table2[[#This Row],[flux]]-Table2[[#This Row],[flux in mfs]]</f>
        <v>-7.5989579000000002E-8</v>
      </c>
      <c r="L766" t="b">
        <f>_xlfn.TEXTAFTER(Table2[[#This Row],[rxn]],"-",-1)="SPONT"</f>
        <v>0</v>
      </c>
      <c r="M766" t="str">
        <f>_xlfn.TEXTAFTER(Table2[[#This Row],[rxn]],"-",-1)</f>
        <v>MRP4</v>
      </c>
      <c r="N766" t="str">
        <f>_xlfn.XLOOKUP("'PRO-"&amp;Table2[[#This Row],[enz]]&amp;"'",'[1]Sheet2 (2)'!$A:$A,'[1]Sheet2 (2)'!$B:$B,"")</f>
        <v/>
      </c>
    </row>
    <row r="767" spans="1:14" ht="17" x14ac:dyDescent="0.25">
      <c r="A767" s="1" t="s">
        <v>767</v>
      </c>
      <c r="B767" s="1" t="str">
        <f>_xlfn.TEXTBEFORE(Table7[[#This Row],[raw]]," ")</f>
        <v>PROSYN-rt0848_m</v>
      </c>
      <c r="C767" s="1"/>
      <c r="D767" s="1">
        <f>_xlfn.NUMBERVALUE(_xlfn.TEXTAFTER(Table7[[#This Row],[raw]]," ",-1))</f>
        <v>8.6774014000000004E-8</v>
      </c>
      <c r="G767" t="s">
        <v>4318</v>
      </c>
      <c r="H767" t="s">
        <v>2778</v>
      </c>
      <c r="I767">
        <v>4.8310642299999998E-7</v>
      </c>
      <c r="J767">
        <f>_xlfn.XLOOKUP(Table2[[#This Row],[rxn]],Table7[rxn],Table7[flux],0)</f>
        <v>5.5861029900000002E-7</v>
      </c>
      <c r="K767">
        <f>Table2[[#This Row],[flux]]-Table2[[#This Row],[flux in mfs]]</f>
        <v>-7.5503876000000039E-8</v>
      </c>
      <c r="L767" t="b">
        <f>_xlfn.TEXTAFTER(Table2[[#This Row],[rxn]],"-",-1)="SPONT"</f>
        <v>0</v>
      </c>
      <c r="M767" t="str">
        <f>_xlfn.TEXTAFTER(Table2[[#This Row],[rxn]],"-",-1)</f>
        <v>rt1962</v>
      </c>
      <c r="N767">
        <f>_xlfn.XLOOKUP("'PRO-"&amp;Table2[[#This Row],[enz]]&amp;"'",'[1]Sheet2 (2)'!$A:$A,'[1]Sheet2 (2)'!$B:$B,"")</f>
        <v>1</v>
      </c>
    </row>
    <row r="768" spans="1:14" ht="17" x14ac:dyDescent="0.25">
      <c r="A768" s="1" t="s">
        <v>768</v>
      </c>
      <c r="B768" s="1" t="str">
        <f>_xlfn.TEXTBEFORE(Table7[[#This Row],[raw]]," ")</f>
        <v>PROSYN-rt0852</v>
      </c>
      <c r="C768" s="1"/>
      <c r="D768" s="1">
        <f>_xlfn.NUMBERVALUE(_xlfn.TEXTAFTER(Table7[[#This Row],[raw]]," ",-1))</f>
        <v>6.1967570600000004E-7</v>
      </c>
      <c r="G768" t="s">
        <v>4245</v>
      </c>
      <c r="H768" t="s">
        <v>2778</v>
      </c>
      <c r="I768">
        <v>1.7223627800000001E-7</v>
      </c>
      <c r="J768">
        <f>_xlfn.XLOOKUP(Table2[[#This Row],[rxn]],Table7[rxn],Table7[flux],0)</f>
        <v>2.4645812799999998E-7</v>
      </c>
      <c r="K768">
        <f>Table2[[#This Row],[flux]]-Table2[[#This Row],[flux in mfs]]</f>
        <v>-7.4221849999999973E-8</v>
      </c>
      <c r="L768" t="b">
        <f>_xlfn.TEXTAFTER(Table2[[#This Row],[rxn]],"-",-1)="SPONT"</f>
        <v>0</v>
      </c>
      <c r="M768" t="str">
        <f>_xlfn.TEXTAFTER(Table2[[#This Row],[rxn]],"-",-1)</f>
        <v>rt0467</v>
      </c>
      <c r="N768">
        <f>_xlfn.XLOOKUP("'PRO-"&amp;Table2[[#This Row],[enz]]&amp;"'",'[1]Sheet2 (2)'!$A:$A,'[1]Sheet2 (2)'!$B:$B,"")</f>
        <v>1</v>
      </c>
    </row>
    <row r="769" spans="1:14" ht="17" x14ac:dyDescent="0.25">
      <c r="A769" s="1" t="s">
        <v>769</v>
      </c>
      <c r="B769" s="1" t="str">
        <f>_xlfn.TEXTBEFORE(Table7[[#This Row],[raw]]," ")</f>
        <v>PROSYN-rt0854</v>
      </c>
      <c r="C769" s="1"/>
      <c r="D769" s="1">
        <f>_xlfn.NUMBERVALUE(_xlfn.TEXTAFTER(Table7[[#This Row],[raw]]," ",-1))</f>
        <v>3.2649574000000001E-8</v>
      </c>
      <c r="G769" t="s">
        <v>4296</v>
      </c>
      <c r="H769" t="s">
        <v>2778</v>
      </c>
      <c r="I769">
        <v>0</v>
      </c>
      <c r="J769">
        <f>_xlfn.XLOOKUP(Table2[[#This Row],[rxn]],Table7[rxn],Table7[flux],0)</f>
        <v>7.3855250000000002E-8</v>
      </c>
      <c r="K769">
        <f>Table2[[#This Row],[flux]]-Table2[[#This Row],[flux in mfs]]</f>
        <v>-7.3855250000000002E-8</v>
      </c>
      <c r="L769" t="b">
        <f>_xlfn.TEXTAFTER(Table2[[#This Row],[rxn]],"-",-1)="SPONT"</f>
        <v>0</v>
      </c>
      <c r="M769" t="str">
        <f>_xlfn.TEXTAFTER(Table2[[#This Row],[rxn]],"-",-1)</f>
        <v>rt1544_rm</v>
      </c>
      <c r="N769">
        <f>_xlfn.XLOOKUP("'PRO-"&amp;Table2[[#This Row],[enz]]&amp;"'",'[1]Sheet2 (2)'!$A:$A,'[1]Sheet2 (2)'!$B:$B,"")</f>
        <v>1</v>
      </c>
    </row>
    <row r="770" spans="1:14" ht="17" x14ac:dyDescent="0.25">
      <c r="A770" s="1" t="s">
        <v>770</v>
      </c>
      <c r="B770" s="1" t="str">
        <f>_xlfn.TEXTBEFORE(Table7[[#This Row],[raw]]," ")</f>
        <v>PROSYN-rt0872</v>
      </c>
      <c r="C770" s="1"/>
      <c r="D770" s="1">
        <f>_xlfn.NUMBERVALUE(_xlfn.TEXTAFTER(Table7[[#This Row],[raw]]," ",-1))</f>
        <v>8.4614642000000005E-8</v>
      </c>
      <c r="G770" t="s">
        <v>4687</v>
      </c>
      <c r="H770" t="s">
        <v>2778</v>
      </c>
      <c r="I770">
        <v>5.7844899999999999E-10</v>
      </c>
      <c r="J770">
        <f>_xlfn.XLOOKUP(Table2[[#This Row],[rxn]],Table7[rxn],Table7[flux],0)</f>
        <v>7.3962907999999996E-8</v>
      </c>
      <c r="K770">
        <f>Table2[[#This Row],[flux]]-Table2[[#This Row],[flux in mfs]]</f>
        <v>-7.3384459000000001E-8</v>
      </c>
      <c r="L770" t="b">
        <f>_xlfn.TEXTAFTER(Table2[[#This Row],[rxn]],"-",-1)="SPONT"</f>
        <v>0</v>
      </c>
      <c r="M770" t="str">
        <f>_xlfn.TEXTAFTER(Table2[[#This Row],[rxn]],"-",-1)</f>
        <v>MRPL22</v>
      </c>
      <c r="N770" t="str">
        <f>_xlfn.XLOOKUP("'PRO-"&amp;Table2[[#This Row],[enz]]&amp;"'",'[1]Sheet2 (2)'!$A:$A,'[1]Sheet2 (2)'!$B:$B,"")</f>
        <v/>
      </c>
    </row>
    <row r="771" spans="1:14" ht="17" x14ac:dyDescent="0.25">
      <c r="A771" s="1" t="s">
        <v>771</v>
      </c>
      <c r="B771" s="1" t="str">
        <f>_xlfn.TEXTBEFORE(Table7[[#This Row],[raw]]," ")</f>
        <v>PROSYN-rt0873</v>
      </c>
      <c r="C771" s="1"/>
      <c r="D771" s="1">
        <f>_xlfn.NUMBERVALUE(_xlfn.TEXTAFTER(Table7[[#This Row],[raw]]," ",-1))</f>
        <v>1.2235217630000001E-6</v>
      </c>
      <c r="G771" t="s">
        <v>4663</v>
      </c>
      <c r="H771" t="s">
        <v>2778</v>
      </c>
      <c r="I771">
        <v>5.7844899999999999E-10</v>
      </c>
      <c r="J771">
        <f>_xlfn.XLOOKUP(Table2[[#This Row],[rxn]],Table7[rxn],Table7[flux],0)</f>
        <v>7.2803437999999994E-8</v>
      </c>
      <c r="K771">
        <f>Table2[[#This Row],[flux]]-Table2[[#This Row],[flux in mfs]]</f>
        <v>-7.2224989E-8</v>
      </c>
      <c r="L771" t="b">
        <f>_xlfn.TEXTAFTER(Table2[[#This Row],[rxn]],"-",-1)="SPONT"</f>
        <v>0</v>
      </c>
      <c r="M771" t="str">
        <f>_xlfn.TEXTAFTER(Table2[[#This Row],[rxn]],"-",-1)</f>
        <v>IMG1</v>
      </c>
      <c r="N771" t="str">
        <f>_xlfn.XLOOKUP("'PRO-"&amp;Table2[[#This Row],[enz]]&amp;"'",'[1]Sheet2 (2)'!$A:$A,'[1]Sheet2 (2)'!$B:$B,"")</f>
        <v/>
      </c>
    </row>
    <row r="772" spans="1:14" ht="17" x14ac:dyDescent="0.25">
      <c r="A772" s="1" t="s">
        <v>772</v>
      </c>
      <c r="B772" s="1" t="str">
        <f>_xlfn.TEXTBEFORE(Table7[[#This Row],[raw]]," ")</f>
        <v>PROSYN-rt0876</v>
      </c>
      <c r="C772" s="1"/>
      <c r="D772" s="1">
        <f>_xlfn.NUMBERVALUE(_xlfn.TEXTAFTER(Table7[[#This Row],[raw]]," ",-1))</f>
        <v>2.25061897E-7</v>
      </c>
      <c r="G772" t="s">
        <v>4528</v>
      </c>
      <c r="H772" t="s">
        <v>2778</v>
      </c>
      <c r="I772">
        <v>3.19035279E-7</v>
      </c>
      <c r="J772">
        <f>_xlfn.XLOOKUP(Table2[[#This Row],[rxn]],Table7[rxn],Table7[flux],0)</f>
        <v>3.8929430300000001E-7</v>
      </c>
      <c r="K772">
        <f>Table2[[#This Row],[flux]]-Table2[[#This Row],[flux in mfs]]</f>
        <v>-7.0259024000000002E-8</v>
      </c>
      <c r="L772" t="b">
        <f>_xlfn.TEXTAFTER(Table2[[#This Row],[rxn]],"-",-1)="SPONT"</f>
        <v>0</v>
      </c>
      <c r="M772" t="str">
        <f>_xlfn.TEXTAFTER(Table2[[#This Row],[rxn]],"-",-1)</f>
        <v>rt7317</v>
      </c>
      <c r="N772">
        <f>_xlfn.XLOOKUP("'PRO-"&amp;Table2[[#This Row],[enz]]&amp;"'",'[1]Sheet2 (2)'!$A:$A,'[1]Sheet2 (2)'!$B:$B,"")</f>
        <v>2</v>
      </c>
    </row>
    <row r="773" spans="1:14" ht="17" x14ac:dyDescent="0.25">
      <c r="A773" s="1" t="s">
        <v>773</v>
      </c>
      <c r="B773" s="1" t="str">
        <f>_xlfn.TEXTBEFORE(Table7[[#This Row],[raw]]," ")</f>
        <v>PROSYN-rt0882</v>
      </c>
      <c r="C773" s="1"/>
      <c r="D773" s="1">
        <f>_xlfn.NUMBERVALUE(_xlfn.TEXTAFTER(Table7[[#This Row],[raw]]," ",-1))</f>
        <v>1.8988775200000001E-7</v>
      </c>
      <c r="G773" t="s">
        <v>4498</v>
      </c>
      <c r="H773" t="s">
        <v>2778</v>
      </c>
      <c r="I773">
        <v>3.3316768100000002E-7</v>
      </c>
      <c r="J773">
        <f>_xlfn.XLOOKUP(Table2[[#This Row],[rxn]],Table7[rxn],Table7[flux],0)</f>
        <v>4.0232578699999999E-7</v>
      </c>
      <c r="K773">
        <f>Table2[[#This Row],[flux]]-Table2[[#This Row],[flux in mfs]]</f>
        <v>-6.9158105999999977E-8</v>
      </c>
      <c r="L773" t="b">
        <f>_xlfn.TEXTAFTER(Table2[[#This Row],[rxn]],"-",-1)="SPONT"</f>
        <v>0</v>
      </c>
      <c r="M773" t="str">
        <f>_xlfn.TEXTAFTER(Table2[[#This Row],[rxn]],"-",-1)</f>
        <v>rt6546</v>
      </c>
      <c r="N773">
        <f>_xlfn.XLOOKUP("'PRO-"&amp;Table2[[#This Row],[enz]]&amp;"'",'[1]Sheet2 (2)'!$A:$A,'[1]Sheet2 (2)'!$B:$B,"")</f>
        <v>1</v>
      </c>
    </row>
    <row r="774" spans="1:14" ht="17" x14ac:dyDescent="0.25">
      <c r="A774" s="1" t="s">
        <v>774</v>
      </c>
      <c r="B774" s="1" t="str">
        <f>_xlfn.TEXTBEFORE(Table7[[#This Row],[raw]]," ")</f>
        <v>PROSYN-rt0894</v>
      </c>
      <c r="C774" s="1"/>
      <c r="D774" s="1">
        <f>_xlfn.NUMBERVALUE(_xlfn.TEXTAFTER(Table7[[#This Row],[raw]]," ",-1))</f>
        <v>1.8891636800000001E-7</v>
      </c>
      <c r="G774" t="s">
        <v>4728</v>
      </c>
      <c r="H774" t="s">
        <v>2778</v>
      </c>
      <c r="I774">
        <v>5.7844899999999999E-10</v>
      </c>
      <c r="J774">
        <f>_xlfn.XLOOKUP(Table2[[#This Row],[rxn]],Table7[rxn],Table7[flux],0)</f>
        <v>6.9339981999999998E-8</v>
      </c>
      <c r="K774">
        <f>Table2[[#This Row],[flux]]-Table2[[#This Row],[flux in mfs]]</f>
        <v>-6.8761533000000004E-8</v>
      </c>
      <c r="L774" t="b">
        <f>_xlfn.TEXTAFTER(Table2[[#This Row],[rxn]],"-",-1)="SPONT"</f>
        <v>0</v>
      </c>
      <c r="M774" t="str">
        <f>_xlfn.TEXTAFTER(Table2[[#This Row],[rxn]],"-",-1)</f>
        <v>RSM27</v>
      </c>
      <c r="N774" t="str">
        <f>_xlfn.XLOOKUP("'PRO-"&amp;Table2[[#This Row],[enz]]&amp;"'",'[1]Sheet2 (2)'!$A:$A,'[1]Sheet2 (2)'!$B:$B,"")</f>
        <v/>
      </c>
    </row>
    <row r="775" spans="1:14" ht="17" x14ac:dyDescent="0.25">
      <c r="A775" s="1" t="s">
        <v>775</v>
      </c>
      <c r="B775" s="1" t="str">
        <f>_xlfn.TEXTBEFORE(Table7[[#This Row],[raw]]," ")</f>
        <v>PROSYN-rt0899</v>
      </c>
      <c r="C775" s="1"/>
      <c r="D775" s="1">
        <f>_xlfn.NUMBERVALUE(_xlfn.TEXTAFTER(Table7[[#This Row],[raw]]," ",-1))</f>
        <v>2.4859936999999999E-8</v>
      </c>
      <c r="G775" t="s">
        <v>4255</v>
      </c>
      <c r="H775" t="s">
        <v>2778</v>
      </c>
      <c r="I775">
        <v>2.5027690299999998E-7</v>
      </c>
      <c r="J775">
        <f>_xlfn.XLOOKUP(Table2[[#This Row],[rxn]],Table7[rxn],Table7[flux],0)</f>
        <v>3.1887947800000002E-7</v>
      </c>
      <c r="K775">
        <f>Table2[[#This Row],[flux]]-Table2[[#This Row],[flux in mfs]]</f>
        <v>-6.8602575000000042E-8</v>
      </c>
      <c r="L775" t="b">
        <f>_xlfn.TEXTAFTER(Table2[[#This Row],[rxn]],"-",-1)="SPONT"</f>
        <v>0</v>
      </c>
      <c r="M775" t="str">
        <f>_xlfn.TEXTAFTER(Table2[[#This Row],[rxn]],"-",-1)</f>
        <v>rt0711</v>
      </c>
      <c r="N775">
        <f>_xlfn.XLOOKUP("'PRO-"&amp;Table2[[#This Row],[enz]]&amp;"'",'[1]Sheet2 (2)'!$A:$A,'[1]Sheet2 (2)'!$B:$B,"")</f>
        <v>1</v>
      </c>
    </row>
    <row r="776" spans="1:14" ht="17" x14ac:dyDescent="0.25">
      <c r="A776" s="1" t="s">
        <v>776</v>
      </c>
      <c r="B776" s="1" t="str">
        <f>_xlfn.TEXTBEFORE(Table7[[#This Row],[raw]]," ")</f>
        <v>PROSYN-rt0910</v>
      </c>
      <c r="C776" s="1"/>
      <c r="D776" s="1">
        <f>_xlfn.NUMBERVALUE(_xlfn.TEXTAFTER(Table7[[#This Row],[raw]]," ",-1))</f>
        <v>1.5780613399999999E-7</v>
      </c>
      <c r="G776" t="s">
        <v>4280</v>
      </c>
      <c r="H776" t="s">
        <v>2778</v>
      </c>
      <c r="I776">
        <v>3.0377589600000003E-7</v>
      </c>
      <c r="J776">
        <f>_xlfn.XLOOKUP(Table2[[#This Row],[rxn]],Table7[rxn],Table7[flux],0)</f>
        <v>3.7067444800000001E-7</v>
      </c>
      <c r="K776">
        <f>Table2[[#This Row],[flux]]-Table2[[#This Row],[flux in mfs]]</f>
        <v>-6.6898551999999985E-8</v>
      </c>
      <c r="L776" t="b">
        <f>_xlfn.TEXTAFTER(Table2[[#This Row],[rxn]],"-",-1)="SPONT"</f>
        <v>0</v>
      </c>
      <c r="M776" t="str">
        <f>_xlfn.TEXTAFTER(Table2[[#This Row],[rxn]],"-",-1)</f>
        <v>rt1321</v>
      </c>
      <c r="N776">
        <f>_xlfn.XLOOKUP("'PRO-"&amp;Table2[[#This Row],[enz]]&amp;"'",'[1]Sheet2 (2)'!$A:$A,'[1]Sheet2 (2)'!$B:$B,"")</f>
        <v>1</v>
      </c>
    </row>
    <row r="777" spans="1:14" ht="17" x14ac:dyDescent="0.25">
      <c r="A777" s="1" t="s">
        <v>777</v>
      </c>
      <c r="B777" s="1" t="str">
        <f>_xlfn.TEXTBEFORE(Table7[[#This Row],[raw]]," ")</f>
        <v>PROSYN-rt0915_c</v>
      </c>
      <c r="C777" s="1"/>
      <c r="D777" s="1">
        <f>_xlfn.NUMBERVALUE(_xlfn.TEXTAFTER(Table7[[#This Row],[raw]]," ",-1))</f>
        <v>4.5415123000000003E-8</v>
      </c>
      <c r="G777" t="s">
        <v>4545</v>
      </c>
      <c r="H777" t="s">
        <v>2778</v>
      </c>
      <c r="I777">
        <v>1.5952750299999999E-7</v>
      </c>
      <c r="J777">
        <f>_xlfn.XLOOKUP(Table2[[#This Row],[rxn]],Table7[rxn],Table7[flux],0)</f>
        <v>2.2634596699999999E-7</v>
      </c>
      <c r="K777">
        <f>Table2[[#This Row],[flux]]-Table2[[#This Row],[flux in mfs]]</f>
        <v>-6.6818463999999999E-8</v>
      </c>
      <c r="L777" t="b">
        <f>_xlfn.TEXTAFTER(Table2[[#This Row],[rxn]],"-",-1)="SPONT"</f>
        <v>0</v>
      </c>
      <c r="M777" t="str">
        <f>_xlfn.TEXTAFTER(Table2[[#This Row],[rxn]],"-",-1)</f>
        <v>rt7840</v>
      </c>
      <c r="N777">
        <f>_xlfn.XLOOKUP("'PRO-"&amp;Table2[[#This Row],[enz]]&amp;"'",'[1]Sheet2 (2)'!$A:$A,'[1]Sheet2 (2)'!$B:$B,"")</f>
        <v>1</v>
      </c>
    </row>
    <row r="778" spans="1:14" ht="17" x14ac:dyDescent="0.25">
      <c r="A778" s="1" t="s">
        <v>778</v>
      </c>
      <c r="B778" s="1" t="str">
        <f>_xlfn.TEXTBEFORE(Table7[[#This Row],[raw]]," ")</f>
        <v>PROSYN-rt0930_c</v>
      </c>
      <c r="C778" s="1"/>
      <c r="D778" s="1">
        <f>_xlfn.NUMBERVALUE(_xlfn.TEXTAFTER(Table7[[#This Row],[raw]]," ",-1))</f>
        <v>3.79950961E-7</v>
      </c>
      <c r="G778" t="s">
        <v>4306</v>
      </c>
      <c r="H778" t="s">
        <v>2778</v>
      </c>
      <c r="I778">
        <v>3.2157172299999999E-7</v>
      </c>
      <c r="J778">
        <f>_xlfn.XLOOKUP(Table2[[#This Row],[rxn]],Table7[rxn],Table7[flux],0)</f>
        <v>3.8832276900000001E-7</v>
      </c>
      <c r="K778">
        <f>Table2[[#This Row],[flux]]-Table2[[#This Row],[flux in mfs]]</f>
        <v>-6.6751046000000021E-8</v>
      </c>
      <c r="L778" t="b">
        <f>_xlfn.TEXTAFTER(Table2[[#This Row],[rxn]],"-",-1)="SPONT"</f>
        <v>0</v>
      </c>
      <c r="M778" t="str">
        <f>_xlfn.TEXTAFTER(Table2[[#This Row],[rxn]],"-",-1)</f>
        <v>rt1776</v>
      </c>
      <c r="N778">
        <f>_xlfn.XLOOKUP("'PRO-"&amp;Table2[[#This Row],[enz]]&amp;"'",'[1]Sheet2 (2)'!$A:$A,'[1]Sheet2 (2)'!$B:$B,"")</f>
        <v>1</v>
      </c>
    </row>
    <row r="779" spans="1:14" ht="17" x14ac:dyDescent="0.25">
      <c r="A779" s="1" t="s">
        <v>779</v>
      </c>
      <c r="B779" s="1" t="str">
        <f>_xlfn.TEXTBEFORE(Table7[[#This Row],[raw]]," ")</f>
        <v>PROSYN-rt0932</v>
      </c>
      <c r="C779" s="1"/>
      <c r="D779" s="1">
        <f>_xlfn.NUMBERVALUE(_xlfn.TEXTAFTER(Table7[[#This Row],[raw]]," ",-1))</f>
        <v>2.2272470840000002E-6</v>
      </c>
      <c r="G779" t="s">
        <v>4391</v>
      </c>
      <c r="H779" t="s">
        <v>2778</v>
      </c>
      <c r="I779">
        <v>2.26085386E-7</v>
      </c>
      <c r="J779">
        <f>_xlfn.XLOOKUP(Table2[[#This Row],[rxn]],Table7[rxn],Table7[flux],0)</f>
        <v>2.9132770399999998E-7</v>
      </c>
      <c r="K779">
        <f>Table2[[#This Row],[flux]]-Table2[[#This Row],[flux in mfs]]</f>
        <v>-6.5242317999999985E-8</v>
      </c>
      <c r="L779" t="b">
        <f>_xlfn.TEXTAFTER(Table2[[#This Row],[rxn]],"-",-1)="SPONT"</f>
        <v>0</v>
      </c>
      <c r="M779" t="str">
        <f>_xlfn.TEXTAFTER(Table2[[#This Row],[rxn]],"-",-1)</f>
        <v>rt3750</v>
      </c>
      <c r="N779">
        <f>_xlfn.XLOOKUP("'PRO-"&amp;Table2[[#This Row],[enz]]&amp;"'",'[1]Sheet2 (2)'!$A:$A,'[1]Sheet2 (2)'!$B:$B,"")</f>
        <v>1</v>
      </c>
    </row>
    <row r="780" spans="1:14" ht="17" x14ac:dyDescent="0.25">
      <c r="A780" s="1" t="s">
        <v>780</v>
      </c>
      <c r="B780" s="1" t="str">
        <f>_xlfn.TEXTBEFORE(Table7[[#This Row],[raw]]," ")</f>
        <v>PROSYN-rt0947</v>
      </c>
      <c r="C780" s="1"/>
      <c r="D780" s="1">
        <f>_xlfn.NUMBERVALUE(_xlfn.TEXTAFTER(Table7[[#This Row],[raw]]," ",-1))</f>
        <v>9.1218814999999995E-8</v>
      </c>
      <c r="G780" t="s">
        <v>4520</v>
      </c>
      <c r="H780" t="s">
        <v>2778</v>
      </c>
      <c r="I780">
        <v>3.3416544699999998E-7</v>
      </c>
      <c r="J780">
        <f>_xlfn.XLOOKUP(Table2[[#This Row],[rxn]],Table7[rxn],Table7[flux],0)</f>
        <v>3.9816134999999999E-7</v>
      </c>
      <c r="K780">
        <f>Table2[[#This Row],[flux]]-Table2[[#This Row],[flux in mfs]]</f>
        <v>-6.3995903000000005E-8</v>
      </c>
      <c r="L780" t="b">
        <f>_xlfn.TEXTAFTER(Table2[[#This Row],[rxn]],"-",-1)="SPONT"</f>
        <v>0</v>
      </c>
      <c r="M780" t="str">
        <f>_xlfn.TEXTAFTER(Table2[[#This Row],[rxn]],"-",-1)</f>
        <v>rt7136</v>
      </c>
      <c r="N780">
        <f>_xlfn.XLOOKUP("'PRO-"&amp;Table2[[#This Row],[enz]]&amp;"'",'[1]Sheet2 (2)'!$A:$A,'[1]Sheet2 (2)'!$B:$B,"")</f>
        <v>1</v>
      </c>
    </row>
    <row r="781" spans="1:14" ht="17" x14ac:dyDescent="0.25">
      <c r="A781" s="1" t="s">
        <v>781</v>
      </c>
      <c r="B781" s="1" t="str">
        <f>_xlfn.TEXTBEFORE(Table7[[#This Row],[raw]]," ")</f>
        <v>PROSYN-rt0958</v>
      </c>
      <c r="C781" s="1"/>
      <c r="D781" s="1">
        <f>_xlfn.NUMBERVALUE(_xlfn.TEXTAFTER(Table7[[#This Row],[raw]]," ",-1))</f>
        <v>1.1340402E-8</v>
      </c>
      <c r="G781" t="s">
        <v>4710</v>
      </c>
      <c r="H781" t="s">
        <v>2778</v>
      </c>
      <c r="I781">
        <v>5.7844899999999999E-10</v>
      </c>
      <c r="J781">
        <f>_xlfn.XLOOKUP(Table2[[#This Row],[rxn]],Table7[rxn],Table7[flux],0)</f>
        <v>6.3399488999999998E-8</v>
      </c>
      <c r="K781">
        <f>Table2[[#This Row],[flux]]-Table2[[#This Row],[flux in mfs]]</f>
        <v>-6.2821040000000003E-8</v>
      </c>
      <c r="L781" t="b">
        <f>_xlfn.TEXTAFTER(Table2[[#This Row],[rxn]],"-",-1)="SPONT"</f>
        <v>0</v>
      </c>
      <c r="M781" t="str">
        <f>_xlfn.TEXTAFTER(Table2[[#This Row],[rxn]],"-",-1)</f>
        <v>MRPL9</v>
      </c>
      <c r="N781" t="str">
        <f>_xlfn.XLOOKUP("'PRO-"&amp;Table2[[#This Row],[enz]]&amp;"'",'[1]Sheet2 (2)'!$A:$A,'[1]Sheet2 (2)'!$B:$B,"")</f>
        <v/>
      </c>
    </row>
    <row r="782" spans="1:14" ht="17" x14ac:dyDescent="0.25">
      <c r="A782" s="1" t="s">
        <v>782</v>
      </c>
      <c r="B782" s="1" t="str">
        <f>_xlfn.TEXTBEFORE(Table7[[#This Row],[raw]]," ")</f>
        <v>PROSYN-rt0963</v>
      </c>
      <c r="C782" s="1"/>
      <c r="D782" s="1">
        <f>_xlfn.NUMBERVALUE(_xlfn.TEXTAFTER(Table7[[#This Row],[raw]]," ",-1))</f>
        <v>5.9874601400000003E-7</v>
      </c>
      <c r="G782" t="s">
        <v>4533</v>
      </c>
      <c r="H782" t="s">
        <v>2778</v>
      </c>
      <c r="I782">
        <v>1.25298039E-7</v>
      </c>
      <c r="J782">
        <f>_xlfn.XLOOKUP(Table2[[#This Row],[rxn]],Table7[rxn],Table7[flux],0)</f>
        <v>1.8808321400000001E-7</v>
      </c>
      <c r="K782">
        <f>Table2[[#This Row],[flux]]-Table2[[#This Row],[flux in mfs]]</f>
        <v>-6.2785175000000015E-8</v>
      </c>
      <c r="L782" t="b">
        <f>_xlfn.TEXTAFTER(Table2[[#This Row],[rxn]],"-",-1)="SPONT"</f>
        <v>0</v>
      </c>
      <c r="M782" t="str">
        <f>_xlfn.TEXTAFTER(Table2[[#This Row],[rxn]],"-",-1)</f>
        <v>rt7390</v>
      </c>
      <c r="N782">
        <f>_xlfn.XLOOKUP("'PRO-"&amp;Table2[[#This Row],[enz]]&amp;"'",'[1]Sheet2 (2)'!$A:$A,'[1]Sheet2 (2)'!$B:$B,"")</f>
        <v>1</v>
      </c>
    </row>
    <row r="783" spans="1:14" ht="17" x14ac:dyDescent="0.25">
      <c r="A783" s="1" t="s">
        <v>783</v>
      </c>
      <c r="B783" s="1" t="str">
        <f>_xlfn.TEXTBEFORE(Table7[[#This Row],[raw]]," ")</f>
        <v>PROSYN-rt0986</v>
      </c>
      <c r="C783" s="1"/>
      <c r="D783" s="1">
        <f>_xlfn.NUMBERVALUE(_xlfn.TEXTAFTER(Table7[[#This Row],[raw]]," ",-1))</f>
        <v>4.503613E-9</v>
      </c>
      <c r="G783" t="s">
        <v>4397</v>
      </c>
      <c r="H783" t="s">
        <v>2778</v>
      </c>
      <c r="I783">
        <v>2.6292677499999999E-7</v>
      </c>
      <c r="J783">
        <f>_xlfn.XLOOKUP(Table2[[#This Row],[rxn]],Table7[rxn],Table7[flux],0)</f>
        <v>3.2550511100000001E-7</v>
      </c>
      <c r="K783">
        <f>Table2[[#This Row],[flux]]-Table2[[#This Row],[flux in mfs]]</f>
        <v>-6.2578336000000021E-8</v>
      </c>
      <c r="L783" t="b">
        <f>_xlfn.TEXTAFTER(Table2[[#This Row],[rxn]],"-",-1)="SPONT"</f>
        <v>0</v>
      </c>
      <c r="M783" t="str">
        <f>_xlfn.TEXTAFTER(Table2[[#This Row],[rxn]],"-",-1)</f>
        <v>rt3934</v>
      </c>
      <c r="N783">
        <f>_xlfn.XLOOKUP("'PRO-"&amp;Table2[[#This Row],[enz]]&amp;"'",'[1]Sheet2 (2)'!$A:$A,'[1]Sheet2 (2)'!$B:$B,"")</f>
        <v>1</v>
      </c>
    </row>
    <row r="784" spans="1:14" ht="17" x14ac:dyDescent="0.25">
      <c r="A784" s="1" t="s">
        <v>784</v>
      </c>
      <c r="B784" s="1" t="str">
        <f>_xlfn.TEXTBEFORE(Table7[[#This Row],[raw]]," ")</f>
        <v>PROSYN-rt0996</v>
      </c>
      <c r="C784" s="1"/>
      <c r="D784" s="1">
        <f>_xlfn.NUMBERVALUE(_xlfn.TEXTAFTER(Table7[[#This Row],[raw]]," ",-1))</f>
        <v>1.75192614E-7</v>
      </c>
      <c r="G784" t="s">
        <v>4292</v>
      </c>
      <c r="H784" t="s">
        <v>2778</v>
      </c>
      <c r="I784">
        <v>2.3927116599999999E-7</v>
      </c>
      <c r="J784">
        <f>_xlfn.XLOOKUP(Table2[[#This Row],[rxn]],Table7[rxn],Table7[flux],0)</f>
        <v>3.0127669599999999E-7</v>
      </c>
      <c r="K784">
        <f>Table2[[#This Row],[flux]]-Table2[[#This Row],[flux in mfs]]</f>
        <v>-6.2005529999999995E-8</v>
      </c>
      <c r="L784" t="b">
        <f>_xlfn.TEXTAFTER(Table2[[#This Row],[rxn]],"-",-1)="SPONT"</f>
        <v>0</v>
      </c>
      <c r="M784" t="str">
        <f>_xlfn.TEXTAFTER(Table2[[#This Row],[rxn]],"-",-1)</f>
        <v>rt1520</v>
      </c>
      <c r="N784">
        <f>_xlfn.XLOOKUP("'PRO-"&amp;Table2[[#This Row],[enz]]&amp;"'",'[1]Sheet2 (2)'!$A:$A,'[1]Sheet2 (2)'!$B:$B,"")</f>
        <v>1</v>
      </c>
    </row>
    <row r="785" spans="1:14" ht="17" x14ac:dyDescent="0.25">
      <c r="A785" s="1" t="s">
        <v>785</v>
      </c>
      <c r="B785" s="1" t="str">
        <f>_xlfn.TEXTBEFORE(Table7[[#This Row],[raw]]," ")</f>
        <v>PROSYN-rt1009</v>
      </c>
      <c r="C785" s="1"/>
      <c r="D785" s="1">
        <f>_xlfn.NUMBERVALUE(_xlfn.TEXTAFTER(Table7[[#This Row],[raw]]," ",-1))</f>
        <v>8.6174513199999997E-7</v>
      </c>
      <c r="G785" t="s">
        <v>4393</v>
      </c>
      <c r="H785" t="s">
        <v>2778</v>
      </c>
      <c r="I785">
        <v>2.3908098300000001E-7</v>
      </c>
      <c r="J785">
        <f>_xlfn.XLOOKUP(Table2[[#This Row],[rxn]],Table7[rxn],Table7[flux],0)</f>
        <v>3.0098055000000002E-7</v>
      </c>
      <c r="K785">
        <f>Table2[[#This Row],[flux]]-Table2[[#This Row],[flux in mfs]]</f>
        <v>-6.1899567000000009E-8</v>
      </c>
      <c r="L785" t="b">
        <f>_xlfn.TEXTAFTER(Table2[[#This Row],[rxn]],"-",-1)="SPONT"</f>
        <v>0</v>
      </c>
      <c r="M785" t="str">
        <f>_xlfn.TEXTAFTER(Table2[[#This Row],[rxn]],"-",-1)</f>
        <v>rt3764</v>
      </c>
      <c r="N785">
        <f>_xlfn.XLOOKUP("'PRO-"&amp;Table2[[#This Row],[enz]]&amp;"'",'[1]Sheet2 (2)'!$A:$A,'[1]Sheet2 (2)'!$B:$B,"")</f>
        <v>1</v>
      </c>
    </row>
    <row r="786" spans="1:14" ht="17" x14ac:dyDescent="0.25">
      <c r="A786" s="1" t="s">
        <v>786</v>
      </c>
      <c r="B786" s="1" t="str">
        <f>_xlfn.TEXTBEFORE(Table7[[#This Row],[raw]]," ")</f>
        <v>PROSYN-rt1057</v>
      </c>
      <c r="C786" s="1"/>
      <c r="D786" s="1">
        <f>_xlfn.NUMBERVALUE(_xlfn.TEXTAFTER(Table7[[#This Row],[raw]]," ",-1))</f>
        <v>3.2775454E-8</v>
      </c>
      <c r="G786" t="s">
        <v>4334</v>
      </c>
      <c r="H786" t="s">
        <v>2778</v>
      </c>
      <c r="I786">
        <v>4.9803893600000004E-7</v>
      </c>
      <c r="J786">
        <f>_xlfn.XLOOKUP(Table2[[#This Row],[rxn]],Table7[rxn],Table7[flux],0)</f>
        <v>5.5964337E-7</v>
      </c>
      <c r="K786">
        <f>Table2[[#This Row],[flux]]-Table2[[#This Row],[flux in mfs]]</f>
        <v>-6.160443399999996E-8</v>
      </c>
      <c r="L786" t="b">
        <f>_xlfn.TEXTAFTER(Table2[[#This Row],[rxn]],"-",-1)="SPONT"</f>
        <v>0</v>
      </c>
      <c r="M786" t="str">
        <f>_xlfn.TEXTAFTER(Table2[[#This Row],[rxn]],"-",-1)</f>
        <v>rt2305</v>
      </c>
      <c r="N786">
        <f>_xlfn.XLOOKUP("'PRO-"&amp;Table2[[#This Row],[enz]]&amp;"'",'[1]Sheet2 (2)'!$A:$A,'[1]Sheet2 (2)'!$B:$B,"")</f>
        <v>1</v>
      </c>
    </row>
    <row r="787" spans="1:14" ht="17" x14ac:dyDescent="0.25">
      <c r="A787" s="1" t="s">
        <v>787</v>
      </c>
      <c r="B787" s="1" t="str">
        <f>_xlfn.TEXTBEFORE(Table7[[#This Row],[raw]]," ")</f>
        <v>PROSYN-rt1060</v>
      </c>
      <c r="C787" s="1"/>
      <c r="D787" s="1">
        <f>_xlfn.NUMBERVALUE(_xlfn.TEXTAFTER(Table7[[#This Row],[raw]]," ",-1))</f>
        <v>8.0439470000000004E-9</v>
      </c>
      <c r="G787" t="s">
        <v>4489</v>
      </c>
      <c r="H787" t="s">
        <v>2778</v>
      </c>
      <c r="I787">
        <v>2.03640098E-7</v>
      </c>
      <c r="J787">
        <f>_xlfn.XLOOKUP(Table2[[#This Row],[rxn]],Table7[rxn],Table7[flux],0)</f>
        <v>2.64948657E-7</v>
      </c>
      <c r="K787">
        <f>Table2[[#This Row],[flux]]-Table2[[#This Row],[flux in mfs]]</f>
        <v>-6.1308558999999998E-8</v>
      </c>
      <c r="L787" t="b">
        <f>_xlfn.TEXTAFTER(Table2[[#This Row],[rxn]],"-",-1)="SPONT"</f>
        <v>0</v>
      </c>
      <c r="M787" t="str">
        <f>_xlfn.TEXTAFTER(Table2[[#This Row],[rxn]],"-",-1)</f>
        <v>rt6341</v>
      </c>
      <c r="N787">
        <f>_xlfn.XLOOKUP("'PRO-"&amp;Table2[[#This Row],[enz]]&amp;"'",'[1]Sheet2 (2)'!$A:$A,'[1]Sheet2 (2)'!$B:$B,"")</f>
        <v>1</v>
      </c>
    </row>
    <row r="788" spans="1:14" ht="17" x14ac:dyDescent="0.25">
      <c r="A788" s="1" t="s">
        <v>788</v>
      </c>
      <c r="B788" s="1" t="str">
        <f>_xlfn.TEXTBEFORE(Table7[[#This Row],[raw]]," ")</f>
        <v>PROSYN-rt1067</v>
      </c>
      <c r="C788" s="1"/>
      <c r="D788" s="1">
        <f>_xlfn.NUMBERVALUE(_xlfn.TEXTAFTER(Table7[[#This Row],[raw]]," ",-1))</f>
        <v>6.8983889999999999E-9</v>
      </c>
      <c r="G788" t="s">
        <v>4339</v>
      </c>
      <c r="H788" t="s">
        <v>2778</v>
      </c>
      <c r="I788">
        <v>2.13605939E-7</v>
      </c>
      <c r="J788">
        <f>_xlfn.XLOOKUP(Table2[[#This Row],[rxn]],Table7[rxn],Table7[flux],0)</f>
        <v>2.7404512499999999E-7</v>
      </c>
      <c r="K788">
        <f>Table2[[#This Row],[flux]]-Table2[[#This Row],[flux in mfs]]</f>
        <v>-6.0439185999999989E-8</v>
      </c>
      <c r="L788" t="b">
        <f>_xlfn.TEXTAFTER(Table2[[#This Row],[rxn]],"-",-1)="SPONT"</f>
        <v>0</v>
      </c>
      <c r="M788" t="str">
        <f>_xlfn.TEXTAFTER(Table2[[#This Row],[rxn]],"-",-1)</f>
        <v>rt2385</v>
      </c>
      <c r="N788">
        <f>_xlfn.XLOOKUP("'PRO-"&amp;Table2[[#This Row],[enz]]&amp;"'",'[1]Sheet2 (2)'!$A:$A,'[1]Sheet2 (2)'!$B:$B,"")</f>
        <v>1</v>
      </c>
    </row>
    <row r="789" spans="1:14" ht="17" x14ac:dyDescent="0.25">
      <c r="A789" s="1" t="s">
        <v>789</v>
      </c>
      <c r="B789" s="1" t="str">
        <f>_xlfn.TEXTBEFORE(Table7[[#This Row],[raw]]," ")</f>
        <v>PROSYN-rt1089</v>
      </c>
      <c r="C789" s="1"/>
      <c r="D789" s="1">
        <f>_xlfn.NUMBERVALUE(_xlfn.TEXTAFTER(Table7[[#This Row],[raw]]," ",-1))</f>
        <v>2.77695736E-7</v>
      </c>
      <c r="G789" t="s">
        <v>4336</v>
      </c>
      <c r="H789" t="s">
        <v>2778</v>
      </c>
      <c r="I789">
        <v>2.19050986E-7</v>
      </c>
      <c r="J789">
        <f>_xlfn.XLOOKUP(Table2[[#This Row],[rxn]],Table7[rxn],Table7[flux],0)</f>
        <v>2.7909432800000002E-7</v>
      </c>
      <c r="K789">
        <f>Table2[[#This Row],[flux]]-Table2[[#This Row],[flux in mfs]]</f>
        <v>-6.0043342000000027E-8</v>
      </c>
      <c r="L789" t="b">
        <f>_xlfn.TEXTAFTER(Table2[[#This Row],[rxn]],"-",-1)="SPONT"</f>
        <v>0</v>
      </c>
      <c r="M789" t="str">
        <f>_xlfn.TEXTAFTER(Table2[[#This Row],[rxn]],"-",-1)</f>
        <v>rt2309</v>
      </c>
      <c r="N789">
        <f>_xlfn.XLOOKUP("'PRO-"&amp;Table2[[#This Row],[enz]]&amp;"'",'[1]Sheet2 (2)'!$A:$A,'[1]Sheet2 (2)'!$B:$B,"")</f>
        <v>1</v>
      </c>
    </row>
    <row r="790" spans="1:14" ht="17" x14ac:dyDescent="0.25">
      <c r="A790" s="1" t="s">
        <v>790</v>
      </c>
      <c r="B790" s="1" t="str">
        <f>_xlfn.TEXTBEFORE(Table7[[#This Row],[raw]]," ")</f>
        <v>PROSYN-rt1127</v>
      </c>
      <c r="C790" s="1"/>
      <c r="D790" s="1">
        <f>_xlfn.NUMBERVALUE(_xlfn.TEXTAFTER(Table7[[#This Row],[raw]]," ",-1))</f>
        <v>1.5674952800000001E-7</v>
      </c>
      <c r="G790" t="s">
        <v>4315</v>
      </c>
      <c r="H790" t="s">
        <v>2778</v>
      </c>
      <c r="I790">
        <v>4.6195211200000002E-7</v>
      </c>
      <c r="J790">
        <f>_xlfn.XLOOKUP(Table2[[#This Row],[rxn]],Table7[rxn],Table7[flux],0)</f>
        <v>5.2143461299999998E-7</v>
      </c>
      <c r="K790">
        <f>Table2[[#This Row],[flux]]-Table2[[#This Row],[flux in mfs]]</f>
        <v>-5.9482500999999967E-8</v>
      </c>
      <c r="L790" t="b">
        <f>_xlfn.TEXTAFTER(Table2[[#This Row],[rxn]],"-",-1)="SPONT"</f>
        <v>0</v>
      </c>
      <c r="M790" t="str">
        <f>_xlfn.TEXTAFTER(Table2[[#This Row],[rxn]],"-",-1)</f>
        <v>rt1896</v>
      </c>
      <c r="N790">
        <f>_xlfn.XLOOKUP("'PRO-"&amp;Table2[[#This Row],[enz]]&amp;"'",'[1]Sheet2 (2)'!$A:$A,'[1]Sheet2 (2)'!$B:$B,"")</f>
        <v>1</v>
      </c>
    </row>
    <row r="791" spans="1:14" ht="17" x14ac:dyDescent="0.25">
      <c r="A791" s="1" t="s">
        <v>791</v>
      </c>
      <c r="B791" s="1" t="str">
        <f>_xlfn.TEXTBEFORE(Table7[[#This Row],[raw]]," ")</f>
        <v>PROSYN-rt1131</v>
      </c>
      <c r="C791" s="1"/>
      <c r="D791" s="1">
        <f>_xlfn.NUMBERVALUE(_xlfn.TEXTAFTER(Table7[[#This Row],[raw]]," ",-1))</f>
        <v>1.4712599E-8</v>
      </c>
      <c r="G791" t="s">
        <v>4503</v>
      </c>
      <c r="H791" t="s">
        <v>2778</v>
      </c>
      <c r="I791">
        <v>3.1058028299999999E-7</v>
      </c>
      <c r="J791">
        <f>_xlfn.XLOOKUP(Table2[[#This Row],[rxn]],Table7[rxn],Table7[flux],0)</f>
        <v>3.7002928399999998E-7</v>
      </c>
      <c r="K791">
        <f>Table2[[#This Row],[flux]]-Table2[[#This Row],[flux in mfs]]</f>
        <v>-5.9449000999999996E-8</v>
      </c>
      <c r="L791" t="b">
        <f>_xlfn.TEXTAFTER(Table2[[#This Row],[rxn]],"-",-1)="SPONT"</f>
        <v>0</v>
      </c>
      <c r="M791" t="str">
        <f>_xlfn.TEXTAFTER(Table2[[#This Row],[rxn]],"-",-1)</f>
        <v>rt6769</v>
      </c>
      <c r="N791">
        <f>_xlfn.XLOOKUP("'PRO-"&amp;Table2[[#This Row],[enz]]&amp;"'",'[1]Sheet2 (2)'!$A:$A,'[1]Sheet2 (2)'!$B:$B,"")</f>
        <v>1</v>
      </c>
    </row>
    <row r="792" spans="1:14" ht="17" x14ac:dyDescent="0.25">
      <c r="A792" s="1" t="s">
        <v>792</v>
      </c>
      <c r="B792" s="1" t="str">
        <f>_xlfn.TEXTBEFORE(Table7[[#This Row],[raw]]," ")</f>
        <v>PROSYN-rt1145</v>
      </c>
      <c r="C792" s="1"/>
      <c r="D792" s="1">
        <f>_xlfn.NUMBERVALUE(_xlfn.TEXTAFTER(Table7[[#This Row],[raw]]," ",-1))</f>
        <v>1.3547019999999999E-7</v>
      </c>
      <c r="G792" t="s">
        <v>4434</v>
      </c>
      <c r="H792" t="s">
        <v>2778</v>
      </c>
      <c r="I792">
        <v>2.5480846799999999E-7</v>
      </c>
      <c r="J792">
        <f>_xlfn.XLOOKUP(Table2[[#This Row],[rxn]],Table7[rxn],Table7[flux],0)</f>
        <v>3.1367455299999997E-7</v>
      </c>
      <c r="K792">
        <f>Table2[[#This Row],[flux]]-Table2[[#This Row],[flux in mfs]]</f>
        <v>-5.8866084999999983E-8</v>
      </c>
      <c r="L792" t="b">
        <f>_xlfn.TEXTAFTER(Table2[[#This Row],[rxn]],"-",-1)="SPONT"</f>
        <v>0</v>
      </c>
      <c r="M792" t="str">
        <f>_xlfn.TEXTAFTER(Table2[[#This Row],[rxn]],"-",-1)</f>
        <v>rt4881</v>
      </c>
      <c r="N792">
        <f>_xlfn.XLOOKUP("'PRO-"&amp;Table2[[#This Row],[enz]]&amp;"'",'[1]Sheet2 (2)'!$A:$A,'[1]Sheet2 (2)'!$B:$B,"")</f>
        <v>1</v>
      </c>
    </row>
    <row r="793" spans="1:14" ht="17" x14ac:dyDescent="0.25">
      <c r="A793" s="1" t="s">
        <v>793</v>
      </c>
      <c r="B793" s="1" t="str">
        <f>_xlfn.TEXTBEFORE(Table7[[#This Row],[raw]]," ")</f>
        <v>PROSYN-rt1147</v>
      </c>
      <c r="C793" s="1"/>
      <c r="D793" s="1">
        <f>_xlfn.NUMBERVALUE(_xlfn.TEXTAFTER(Table7[[#This Row],[raw]]," ",-1))</f>
        <v>4.6710240000000003E-9</v>
      </c>
      <c r="G793" t="s">
        <v>4234</v>
      </c>
      <c r="H793" t="s">
        <v>2778</v>
      </c>
      <c r="I793">
        <v>3.9081895999999999E-8</v>
      </c>
      <c r="J793">
        <f>_xlfn.XLOOKUP(Table2[[#This Row],[rxn]],Table7[rxn],Table7[flux],0)</f>
        <v>9.6727193000000002E-8</v>
      </c>
      <c r="K793">
        <f>Table2[[#This Row],[flux]]-Table2[[#This Row],[flux in mfs]]</f>
        <v>-5.7645297000000003E-8</v>
      </c>
      <c r="L793" t="b">
        <f>_xlfn.TEXTAFTER(Table2[[#This Row],[rxn]],"-",-1)="SPONT"</f>
        <v>0</v>
      </c>
      <c r="M793" t="str">
        <f>_xlfn.TEXTAFTER(Table2[[#This Row],[rxn]],"-",-1)</f>
        <v>rt0331</v>
      </c>
      <c r="N793">
        <f>_xlfn.XLOOKUP("'PRO-"&amp;Table2[[#This Row],[enz]]&amp;"'",'[1]Sheet2 (2)'!$A:$A,'[1]Sheet2 (2)'!$B:$B,"")</f>
        <v>9</v>
      </c>
    </row>
    <row r="794" spans="1:14" ht="17" x14ac:dyDescent="0.25">
      <c r="A794" s="1" t="s">
        <v>794</v>
      </c>
      <c r="B794" s="1" t="str">
        <f>_xlfn.TEXTBEFORE(Table7[[#This Row],[raw]]," ")</f>
        <v>PROSYN-rt1153</v>
      </c>
      <c r="C794" s="1"/>
      <c r="D794" s="1">
        <f>_xlfn.NUMBERVALUE(_xlfn.TEXTAFTER(Table7[[#This Row],[raw]]," ",-1))</f>
        <v>4.5587900000000002E-10</v>
      </c>
      <c r="G794" t="s">
        <v>4382</v>
      </c>
      <c r="H794" t="s">
        <v>2778</v>
      </c>
      <c r="I794">
        <v>2.9308011200000001E-7</v>
      </c>
      <c r="J794">
        <f>_xlfn.XLOOKUP(Table2[[#This Row],[rxn]],Table7[rxn],Table7[flux],0)</f>
        <v>3.5034484900000001E-7</v>
      </c>
      <c r="K794">
        <f>Table2[[#This Row],[flux]]-Table2[[#This Row],[flux in mfs]]</f>
        <v>-5.7264737000000002E-8</v>
      </c>
      <c r="L794" t="b">
        <f>_xlfn.TEXTAFTER(Table2[[#This Row],[rxn]],"-",-1)="SPONT"</f>
        <v>0</v>
      </c>
      <c r="M794" t="str">
        <f>_xlfn.TEXTAFTER(Table2[[#This Row],[rxn]],"-",-1)</f>
        <v>rt3577</v>
      </c>
      <c r="N794">
        <f>_xlfn.XLOOKUP("'PRO-"&amp;Table2[[#This Row],[enz]]&amp;"'",'[1]Sheet2 (2)'!$A:$A,'[1]Sheet2 (2)'!$B:$B,"")</f>
        <v>1</v>
      </c>
    </row>
    <row r="795" spans="1:14" ht="17" x14ac:dyDescent="0.25">
      <c r="A795" s="1" t="s">
        <v>795</v>
      </c>
      <c r="B795" s="1" t="str">
        <f>_xlfn.TEXTBEFORE(Table7[[#This Row],[raw]]," ")</f>
        <v>PROSYN-rt1163</v>
      </c>
      <c r="C795" s="1"/>
      <c r="D795" s="1">
        <f>_xlfn.NUMBERVALUE(_xlfn.TEXTAFTER(Table7[[#This Row],[raw]]," ",-1))</f>
        <v>4.6343805000000002E-8</v>
      </c>
      <c r="G795" t="s">
        <v>4406</v>
      </c>
      <c r="H795" t="s">
        <v>2778</v>
      </c>
      <c r="I795">
        <v>3.20140305E-7</v>
      </c>
      <c r="J795">
        <f>_xlfn.XLOOKUP(Table2[[#This Row],[rxn]],Table7[rxn],Table7[flux],0)</f>
        <v>3.76355368E-7</v>
      </c>
      <c r="K795">
        <f>Table2[[#This Row],[flux]]-Table2[[#This Row],[flux in mfs]]</f>
        <v>-5.6215062999999994E-8</v>
      </c>
      <c r="L795" t="b">
        <f>_xlfn.TEXTAFTER(Table2[[#This Row],[rxn]],"-",-1)="SPONT"</f>
        <v>0</v>
      </c>
      <c r="M795" t="str">
        <f>_xlfn.TEXTAFTER(Table2[[#This Row],[rxn]],"-",-1)</f>
        <v>rt4127</v>
      </c>
      <c r="N795">
        <f>_xlfn.XLOOKUP("'PRO-"&amp;Table2[[#This Row],[enz]]&amp;"'",'[1]Sheet2 (2)'!$A:$A,'[1]Sheet2 (2)'!$B:$B,"")</f>
        <v>1</v>
      </c>
    </row>
    <row r="796" spans="1:14" ht="17" x14ac:dyDescent="0.25">
      <c r="A796" s="1" t="s">
        <v>796</v>
      </c>
      <c r="B796" s="1" t="str">
        <f>_xlfn.TEXTBEFORE(Table7[[#This Row],[raw]]," ")</f>
        <v>PROSYN-rt1168</v>
      </c>
      <c r="C796" s="1"/>
      <c r="D796" s="1">
        <f>_xlfn.NUMBERVALUE(_xlfn.TEXTAFTER(Table7[[#This Row],[raw]]," ",-1))</f>
        <v>1.16391147E-7</v>
      </c>
      <c r="G796" t="s">
        <v>4566</v>
      </c>
      <c r="H796" t="s">
        <v>2778</v>
      </c>
      <c r="I796">
        <v>1.9928015700000001E-7</v>
      </c>
      <c r="J796">
        <f>_xlfn.XLOOKUP(Table2[[#This Row],[rxn]],Table7[rxn],Table7[flux],0)</f>
        <v>2.5390418199999999E-7</v>
      </c>
      <c r="K796">
        <f>Table2[[#This Row],[flux]]-Table2[[#This Row],[flux in mfs]]</f>
        <v>-5.4624024999999985E-8</v>
      </c>
      <c r="L796" t="b">
        <f>_xlfn.TEXTAFTER(Table2[[#This Row],[rxn]],"-",-1)="SPONT"</f>
        <v>0</v>
      </c>
      <c r="M796" t="str">
        <f>_xlfn.TEXTAFTER(Table2[[#This Row],[rxn]],"-",-1)</f>
        <v>rt8327</v>
      </c>
      <c r="N796">
        <f>_xlfn.XLOOKUP("'PRO-"&amp;Table2[[#This Row],[enz]]&amp;"'",'[1]Sheet2 (2)'!$A:$A,'[1]Sheet2 (2)'!$B:$B,"")</f>
        <v>1</v>
      </c>
    </row>
    <row r="797" spans="1:14" ht="17" x14ac:dyDescent="0.25">
      <c r="A797" s="1" t="s">
        <v>797</v>
      </c>
      <c r="B797" s="1" t="str">
        <f>_xlfn.TEXTBEFORE(Table7[[#This Row],[raw]]," ")</f>
        <v>PROSYN-rt1169</v>
      </c>
      <c r="C797" s="1"/>
      <c r="D797" s="1">
        <f>_xlfn.NUMBERVALUE(_xlfn.TEXTAFTER(Table7[[#This Row],[raw]]," ",-1))</f>
        <v>2.2844091999999999E-8</v>
      </c>
      <c r="G797" t="s">
        <v>4385</v>
      </c>
      <c r="H797" t="s">
        <v>2778</v>
      </c>
      <c r="I797">
        <v>2.0271035400000001E-7</v>
      </c>
      <c r="J797">
        <f>_xlfn.XLOOKUP(Table2[[#This Row],[rxn]],Table7[rxn],Table7[flux],0)</f>
        <v>2.5728933E-7</v>
      </c>
      <c r="K797">
        <f>Table2[[#This Row],[flux]]-Table2[[#This Row],[flux in mfs]]</f>
        <v>-5.4578975999999994E-8</v>
      </c>
      <c r="L797" t="b">
        <f>_xlfn.TEXTAFTER(Table2[[#This Row],[rxn]],"-",-1)="SPONT"</f>
        <v>0</v>
      </c>
      <c r="M797" t="str">
        <f>_xlfn.TEXTAFTER(Table2[[#This Row],[rxn]],"-",-1)</f>
        <v>rt3605</v>
      </c>
      <c r="N797">
        <f>_xlfn.XLOOKUP("'PRO-"&amp;Table2[[#This Row],[enz]]&amp;"'",'[1]Sheet2 (2)'!$A:$A,'[1]Sheet2 (2)'!$B:$B,"")</f>
        <v>1</v>
      </c>
    </row>
    <row r="798" spans="1:14" ht="17" x14ac:dyDescent="0.25">
      <c r="A798" s="1" t="s">
        <v>798</v>
      </c>
      <c r="B798" s="1" t="str">
        <f>_xlfn.TEXTBEFORE(Table7[[#This Row],[raw]]," ")</f>
        <v>PROSYN-rt1203</v>
      </c>
      <c r="C798" s="1"/>
      <c r="D798" s="1">
        <f>_xlfn.NUMBERVALUE(_xlfn.TEXTAFTER(Table7[[#This Row],[raw]]," ",-1))</f>
        <v>4.379099E-9</v>
      </c>
      <c r="G798" t="s">
        <v>4535</v>
      </c>
      <c r="H798" t="s">
        <v>2778</v>
      </c>
      <c r="I798">
        <v>2.5631597899999998E-7</v>
      </c>
      <c r="J798">
        <f>_xlfn.XLOOKUP(Table2[[#This Row],[rxn]],Table7[rxn],Table7[flux],0)</f>
        <v>3.1055084300000003E-7</v>
      </c>
      <c r="K798">
        <f>Table2[[#This Row],[flux]]-Table2[[#This Row],[flux in mfs]]</f>
        <v>-5.4234864000000045E-8</v>
      </c>
      <c r="L798" t="b">
        <f>_xlfn.TEXTAFTER(Table2[[#This Row],[rxn]],"-",-1)="SPONT"</f>
        <v>0</v>
      </c>
      <c r="M798" t="str">
        <f>_xlfn.TEXTAFTER(Table2[[#This Row],[rxn]],"-",-1)</f>
        <v>rt7480</v>
      </c>
      <c r="N798">
        <f>_xlfn.XLOOKUP("'PRO-"&amp;Table2[[#This Row],[enz]]&amp;"'",'[1]Sheet2 (2)'!$A:$A,'[1]Sheet2 (2)'!$B:$B,"")</f>
        <v>1</v>
      </c>
    </row>
    <row r="799" spans="1:14" ht="17" x14ac:dyDescent="0.25">
      <c r="A799" s="1" t="s">
        <v>799</v>
      </c>
      <c r="B799" s="1" t="str">
        <f>_xlfn.TEXTBEFORE(Table7[[#This Row],[raw]]," ")</f>
        <v>PROSYN-rt1206</v>
      </c>
      <c r="C799" s="1"/>
      <c r="D799" s="1">
        <f>_xlfn.NUMBERVALUE(_xlfn.TEXTAFTER(Table7[[#This Row],[raw]]," ",-1))</f>
        <v>3.2155099999999998E-8</v>
      </c>
      <c r="G799" t="s">
        <v>4500</v>
      </c>
      <c r="H799" t="s">
        <v>2778</v>
      </c>
      <c r="I799">
        <v>2.0839222100000001E-7</v>
      </c>
      <c r="J799">
        <f>_xlfn.XLOOKUP(Table2[[#This Row],[rxn]],Table7[rxn],Table7[flux],0)</f>
        <v>2.62346275E-7</v>
      </c>
      <c r="K799">
        <f>Table2[[#This Row],[flux]]-Table2[[#This Row],[flux in mfs]]</f>
        <v>-5.3954053999999992E-8</v>
      </c>
      <c r="L799" t="b">
        <f>_xlfn.TEXTAFTER(Table2[[#This Row],[rxn]],"-",-1)="SPONT"</f>
        <v>0</v>
      </c>
      <c r="M799" t="str">
        <f>_xlfn.TEXTAFTER(Table2[[#This Row],[rxn]],"-",-1)</f>
        <v>rt6665</v>
      </c>
      <c r="N799">
        <f>_xlfn.XLOOKUP("'PRO-"&amp;Table2[[#This Row],[enz]]&amp;"'",'[1]Sheet2 (2)'!$A:$A,'[1]Sheet2 (2)'!$B:$B,"")</f>
        <v>1</v>
      </c>
    </row>
    <row r="800" spans="1:14" ht="17" x14ac:dyDescent="0.25">
      <c r="A800" s="1" t="s">
        <v>800</v>
      </c>
      <c r="B800" s="1" t="str">
        <f>_xlfn.TEXTBEFORE(Table7[[#This Row],[raw]]," ")</f>
        <v>PROSYN-rt1221</v>
      </c>
      <c r="C800" s="1"/>
      <c r="D800" s="1">
        <f>_xlfn.NUMBERVALUE(_xlfn.TEXTAFTER(Table7[[#This Row],[raw]]," ",-1))</f>
        <v>2.0286384879999998E-6</v>
      </c>
      <c r="G800" t="s">
        <v>4305</v>
      </c>
      <c r="H800" t="s">
        <v>2778</v>
      </c>
      <c r="I800">
        <v>1.9651929800000001E-7</v>
      </c>
      <c r="J800">
        <f>_xlfn.XLOOKUP(Table2[[#This Row],[rxn]],Table7[rxn],Table7[flux],0)</f>
        <v>2.50386554E-7</v>
      </c>
      <c r="K800">
        <f>Table2[[#This Row],[flux]]-Table2[[#This Row],[flux in mfs]]</f>
        <v>-5.3867255999999991E-8</v>
      </c>
      <c r="L800" t="b">
        <f>_xlfn.TEXTAFTER(Table2[[#This Row],[rxn]],"-",-1)="SPONT"</f>
        <v>0</v>
      </c>
      <c r="M800" t="str">
        <f>_xlfn.TEXTAFTER(Table2[[#This Row],[rxn]],"-",-1)</f>
        <v>rt1745</v>
      </c>
      <c r="N800">
        <f>_xlfn.XLOOKUP("'PRO-"&amp;Table2[[#This Row],[enz]]&amp;"'",'[1]Sheet2 (2)'!$A:$A,'[1]Sheet2 (2)'!$B:$B,"")</f>
        <v>1</v>
      </c>
    </row>
    <row r="801" spans="1:14" ht="17" x14ac:dyDescent="0.25">
      <c r="A801" s="1" t="s">
        <v>801</v>
      </c>
      <c r="B801" s="1" t="str">
        <f>_xlfn.TEXTBEFORE(Table7[[#This Row],[raw]]," ")</f>
        <v>PROSYN-rt1228</v>
      </c>
      <c r="C801" s="1"/>
      <c r="D801" s="1">
        <f>_xlfn.NUMBERVALUE(_xlfn.TEXTAFTER(Table7[[#This Row],[raw]]," ",-1))</f>
        <v>4.7160941200000001E-7</v>
      </c>
      <c r="G801" t="s">
        <v>4496</v>
      </c>
      <c r="H801" t="s">
        <v>2778</v>
      </c>
      <c r="I801">
        <v>1.2689724200000001E-7</v>
      </c>
      <c r="J801">
        <f>_xlfn.XLOOKUP(Table2[[#This Row],[rxn]],Table7[rxn],Table7[flux],0)</f>
        <v>1.80048446E-7</v>
      </c>
      <c r="K801">
        <f>Table2[[#This Row],[flux]]-Table2[[#This Row],[flux in mfs]]</f>
        <v>-5.3151203999999996E-8</v>
      </c>
      <c r="L801" t="b">
        <f>_xlfn.TEXTAFTER(Table2[[#This Row],[rxn]],"-",-1)="SPONT"</f>
        <v>0</v>
      </c>
      <c r="M801" t="str">
        <f>_xlfn.TEXTAFTER(Table2[[#This Row],[rxn]],"-",-1)</f>
        <v>rt6510</v>
      </c>
      <c r="N801">
        <f>_xlfn.XLOOKUP("'PRO-"&amp;Table2[[#This Row],[enz]]&amp;"'",'[1]Sheet2 (2)'!$A:$A,'[1]Sheet2 (2)'!$B:$B,"")</f>
        <v>1</v>
      </c>
    </row>
    <row r="802" spans="1:14" ht="17" x14ac:dyDescent="0.25">
      <c r="A802" s="1" t="s">
        <v>802</v>
      </c>
      <c r="B802" s="1" t="str">
        <f>_xlfn.TEXTBEFORE(Table7[[#This Row],[raw]]," ")</f>
        <v>PROSYN-rt1254</v>
      </c>
      <c r="C802" s="1"/>
      <c r="D802" s="1">
        <f>_xlfn.NUMBERVALUE(_xlfn.TEXTAFTER(Table7[[#This Row],[raw]]," ",-1))</f>
        <v>3.33261983E-7</v>
      </c>
      <c r="G802" t="s">
        <v>4446</v>
      </c>
      <c r="H802" t="s">
        <v>2778</v>
      </c>
      <c r="I802">
        <v>1.2059557299999999E-7</v>
      </c>
      <c r="J802">
        <f>_xlfn.XLOOKUP(Table2[[#This Row],[rxn]],Table7[rxn],Table7[flux],0)</f>
        <v>1.7326791999999999E-7</v>
      </c>
      <c r="K802">
        <f>Table2[[#This Row],[flux]]-Table2[[#This Row],[flux in mfs]]</f>
        <v>-5.2672346999999998E-8</v>
      </c>
      <c r="L802" t="b">
        <f>_xlfn.TEXTAFTER(Table2[[#This Row],[rxn]],"-",-1)="SPONT"</f>
        <v>0</v>
      </c>
      <c r="M802" t="str">
        <f>_xlfn.TEXTAFTER(Table2[[#This Row],[rxn]],"-",-1)</f>
        <v>rt5064</v>
      </c>
      <c r="N802">
        <f>_xlfn.XLOOKUP("'PRO-"&amp;Table2[[#This Row],[enz]]&amp;"'",'[1]Sheet2 (2)'!$A:$A,'[1]Sheet2 (2)'!$B:$B,"")</f>
        <v>1</v>
      </c>
    </row>
    <row r="803" spans="1:14" ht="17" x14ac:dyDescent="0.25">
      <c r="A803" s="1" t="s">
        <v>803</v>
      </c>
      <c r="B803" s="1" t="str">
        <f>_xlfn.TEXTBEFORE(Table7[[#This Row],[raw]]," ")</f>
        <v>PROSYN-rt1267</v>
      </c>
      <c r="C803" s="1"/>
      <c r="D803" s="1">
        <f>_xlfn.NUMBERVALUE(_xlfn.TEXTAFTER(Table7[[#This Row],[raw]]," ",-1))</f>
        <v>1.9996049499999999E-7</v>
      </c>
      <c r="G803" t="s">
        <v>4447</v>
      </c>
      <c r="H803" t="s">
        <v>2778</v>
      </c>
      <c r="I803">
        <v>4.2502880399999999E-7</v>
      </c>
      <c r="J803">
        <f>_xlfn.XLOOKUP(Table2[[#This Row],[rxn]],Table7[rxn],Table7[flux],0)</f>
        <v>4.7760232399999995E-7</v>
      </c>
      <c r="K803">
        <f>Table2[[#This Row],[flux]]-Table2[[#This Row],[flux in mfs]]</f>
        <v>-5.2573519999999958E-8</v>
      </c>
      <c r="L803" t="b">
        <f>_xlfn.TEXTAFTER(Table2[[#This Row],[rxn]],"-",-1)="SPONT"</f>
        <v>0</v>
      </c>
      <c r="M803" t="str">
        <f>_xlfn.TEXTAFTER(Table2[[#This Row],[rxn]],"-",-1)</f>
        <v>rt5075</v>
      </c>
      <c r="N803">
        <f>_xlfn.XLOOKUP("'PRO-"&amp;Table2[[#This Row],[enz]]&amp;"'",'[1]Sheet2 (2)'!$A:$A,'[1]Sheet2 (2)'!$B:$B,"")</f>
        <v>1</v>
      </c>
    </row>
    <row r="804" spans="1:14" ht="17" x14ac:dyDescent="0.25">
      <c r="A804" s="1" t="s">
        <v>804</v>
      </c>
      <c r="B804" s="1" t="str">
        <f>_xlfn.TEXTBEFORE(Table7[[#This Row],[raw]]," ")</f>
        <v>PROSYN-rt1269</v>
      </c>
      <c r="C804" s="1"/>
      <c r="D804" s="1">
        <f>_xlfn.NUMBERVALUE(_xlfn.TEXTAFTER(Table7[[#This Row],[raw]]," ",-1))</f>
        <v>6.0628019999999998E-8</v>
      </c>
      <c r="G804" t="s">
        <v>4469</v>
      </c>
      <c r="H804" t="s">
        <v>2778</v>
      </c>
      <c r="I804">
        <v>2.5672608399999998E-7</v>
      </c>
      <c r="J804">
        <f>_xlfn.XLOOKUP(Table2[[#This Row],[rxn]],Table7[rxn],Table7[flux],0)</f>
        <v>3.0924082700000002E-7</v>
      </c>
      <c r="K804">
        <f>Table2[[#This Row],[flux]]-Table2[[#This Row],[flux in mfs]]</f>
        <v>-5.2514743000000038E-8</v>
      </c>
      <c r="L804" t="b">
        <f>_xlfn.TEXTAFTER(Table2[[#This Row],[rxn]],"-",-1)="SPONT"</f>
        <v>0</v>
      </c>
      <c r="M804" t="str">
        <f>_xlfn.TEXTAFTER(Table2[[#This Row],[rxn]],"-",-1)</f>
        <v>rt5669</v>
      </c>
      <c r="N804">
        <f>_xlfn.XLOOKUP("'PRO-"&amp;Table2[[#This Row],[enz]]&amp;"'",'[1]Sheet2 (2)'!$A:$A,'[1]Sheet2 (2)'!$B:$B,"")</f>
        <v>1</v>
      </c>
    </row>
    <row r="805" spans="1:14" ht="17" x14ac:dyDescent="0.25">
      <c r="A805" s="1" t="s">
        <v>805</v>
      </c>
      <c r="B805" s="1" t="str">
        <f>_xlfn.TEXTBEFORE(Table7[[#This Row],[raw]]," ")</f>
        <v>PROSYN-rt1276</v>
      </c>
      <c r="C805" s="1"/>
      <c r="D805" s="1">
        <f>_xlfn.NUMBERVALUE(_xlfn.TEXTAFTER(Table7[[#This Row],[raw]]," ",-1))</f>
        <v>3.04828114E-7</v>
      </c>
      <c r="G805" t="s">
        <v>4279</v>
      </c>
      <c r="H805" t="s">
        <v>2778</v>
      </c>
      <c r="I805">
        <v>3.1619622199999999E-7</v>
      </c>
      <c r="J805">
        <f>_xlfn.XLOOKUP(Table2[[#This Row],[rxn]],Table7[rxn],Table7[flux],0)</f>
        <v>3.6855508400000002E-7</v>
      </c>
      <c r="K805">
        <f>Table2[[#This Row],[flux]]-Table2[[#This Row],[flux in mfs]]</f>
        <v>-5.2358862000000028E-8</v>
      </c>
      <c r="L805" t="b">
        <f>_xlfn.TEXTAFTER(Table2[[#This Row],[rxn]],"-",-1)="SPONT"</f>
        <v>0</v>
      </c>
      <c r="M805" t="str">
        <f>_xlfn.TEXTAFTER(Table2[[#This Row],[rxn]],"-",-1)</f>
        <v>rt1320</v>
      </c>
      <c r="N805">
        <f>_xlfn.XLOOKUP("'PRO-"&amp;Table2[[#This Row],[enz]]&amp;"'",'[1]Sheet2 (2)'!$A:$A,'[1]Sheet2 (2)'!$B:$B,"")</f>
        <v>1</v>
      </c>
    </row>
    <row r="806" spans="1:14" ht="17" x14ac:dyDescent="0.25">
      <c r="A806" s="1" t="s">
        <v>806</v>
      </c>
      <c r="B806" s="1" t="str">
        <f>_xlfn.TEXTBEFORE(Table7[[#This Row],[raw]]," ")</f>
        <v>PROSYN-rt1296</v>
      </c>
      <c r="C806" s="1"/>
      <c r="D806" s="1">
        <f>_xlfn.NUMBERVALUE(_xlfn.TEXTAFTER(Table7[[#This Row],[raw]]," ",-1))</f>
        <v>5.0680199999999996E-10</v>
      </c>
      <c r="G806" t="s">
        <v>4433</v>
      </c>
      <c r="H806" t="s">
        <v>2778</v>
      </c>
      <c r="I806">
        <v>2.00039384E-7</v>
      </c>
      <c r="J806">
        <f>_xlfn.XLOOKUP(Table2[[#This Row],[rxn]],Table7[rxn],Table7[flux],0)</f>
        <v>2.5187825899999999E-7</v>
      </c>
      <c r="K806">
        <f>Table2[[#This Row],[flux]]-Table2[[#This Row],[flux in mfs]]</f>
        <v>-5.1838874999999988E-8</v>
      </c>
      <c r="L806" t="b">
        <f>_xlfn.TEXTAFTER(Table2[[#This Row],[rxn]],"-",-1)="SPONT"</f>
        <v>0</v>
      </c>
      <c r="M806" t="str">
        <f>_xlfn.TEXTAFTER(Table2[[#This Row],[rxn]],"-",-1)</f>
        <v>rt4862</v>
      </c>
      <c r="N806">
        <f>_xlfn.XLOOKUP("'PRO-"&amp;Table2[[#This Row],[enz]]&amp;"'",'[1]Sheet2 (2)'!$A:$A,'[1]Sheet2 (2)'!$B:$B,"")</f>
        <v>1</v>
      </c>
    </row>
    <row r="807" spans="1:14" ht="17" x14ac:dyDescent="0.25">
      <c r="A807" s="1" t="s">
        <v>807</v>
      </c>
      <c r="B807" s="1" t="str">
        <f>_xlfn.TEXTBEFORE(Table7[[#This Row],[raw]]," ")</f>
        <v>PROSYN-rt1299</v>
      </c>
      <c r="C807" s="1"/>
      <c r="D807" s="1">
        <f>_xlfn.NUMBERVALUE(_xlfn.TEXTAFTER(Table7[[#This Row],[raw]]," ",-1))</f>
        <v>1.7500849839999999E-6</v>
      </c>
      <c r="G807" t="s">
        <v>4444</v>
      </c>
      <c r="H807" t="s">
        <v>2778</v>
      </c>
      <c r="I807">
        <v>2.69709199E-7</v>
      </c>
      <c r="J807">
        <f>_xlfn.XLOOKUP(Table2[[#This Row],[rxn]],Table7[rxn],Table7[flux],0)</f>
        <v>3.2074874600000001E-7</v>
      </c>
      <c r="K807">
        <f>Table2[[#This Row],[flux]]-Table2[[#This Row],[flux in mfs]]</f>
        <v>-5.103954700000001E-8</v>
      </c>
      <c r="L807" t="b">
        <f>_xlfn.TEXTAFTER(Table2[[#This Row],[rxn]],"-",-1)="SPONT"</f>
        <v>0</v>
      </c>
      <c r="M807" t="str">
        <f>_xlfn.TEXTAFTER(Table2[[#This Row],[rxn]],"-",-1)</f>
        <v>rt5026</v>
      </c>
      <c r="N807">
        <f>_xlfn.XLOOKUP("'PRO-"&amp;Table2[[#This Row],[enz]]&amp;"'",'[1]Sheet2 (2)'!$A:$A,'[1]Sheet2 (2)'!$B:$B,"")</f>
        <v>1</v>
      </c>
    </row>
    <row r="808" spans="1:14" ht="17" x14ac:dyDescent="0.25">
      <c r="A808" s="1" t="s">
        <v>808</v>
      </c>
      <c r="B808" s="1" t="str">
        <f>_xlfn.TEXTBEFORE(Table7[[#This Row],[raw]]," ")</f>
        <v>PROSYN-rt1320</v>
      </c>
      <c r="C808" s="1"/>
      <c r="D808" s="1">
        <f>_xlfn.NUMBERVALUE(_xlfn.TEXTAFTER(Table7[[#This Row],[raw]]," ",-1))</f>
        <v>3.6855508400000002E-7</v>
      </c>
      <c r="G808" t="s">
        <v>4485</v>
      </c>
      <c r="H808" t="s">
        <v>2778</v>
      </c>
      <c r="I808">
        <v>9.0686240999999996E-8</v>
      </c>
      <c r="J808">
        <f>_xlfn.XLOOKUP(Table2[[#This Row],[rxn]],Table7[rxn],Table7[flux],0)</f>
        <v>1.41119012E-7</v>
      </c>
      <c r="K808">
        <f>Table2[[#This Row],[flux]]-Table2[[#This Row],[flux in mfs]]</f>
        <v>-5.0432771000000002E-8</v>
      </c>
      <c r="L808" t="b">
        <f>_xlfn.TEXTAFTER(Table2[[#This Row],[rxn]],"-",-1)="SPONT"</f>
        <v>0</v>
      </c>
      <c r="M808" t="str">
        <f>_xlfn.TEXTAFTER(Table2[[#This Row],[rxn]],"-",-1)</f>
        <v>rt6208_c</v>
      </c>
      <c r="N808">
        <f>_xlfn.XLOOKUP("'PRO-"&amp;Table2[[#This Row],[enz]]&amp;"'",'[1]Sheet2 (2)'!$A:$A,'[1]Sheet2 (2)'!$B:$B,"")</f>
        <v>1</v>
      </c>
    </row>
    <row r="809" spans="1:14" ht="17" x14ac:dyDescent="0.25">
      <c r="A809" s="1" t="s">
        <v>809</v>
      </c>
      <c r="B809" s="1" t="str">
        <f>_xlfn.TEXTBEFORE(Table7[[#This Row],[raw]]," ")</f>
        <v>PROSYN-rt1321</v>
      </c>
      <c r="C809" s="1"/>
      <c r="D809" s="1">
        <f>_xlfn.NUMBERVALUE(_xlfn.TEXTAFTER(Table7[[#This Row],[raw]]," ",-1))</f>
        <v>3.7067444800000001E-7</v>
      </c>
      <c r="G809" t="s">
        <v>4558</v>
      </c>
      <c r="H809" t="s">
        <v>2778</v>
      </c>
      <c r="I809">
        <v>1.7926896E-7</v>
      </c>
      <c r="J809">
        <f>_xlfn.XLOOKUP(Table2[[#This Row],[rxn]],Table7[rxn],Table7[flux],0)</f>
        <v>2.2840778199999999E-7</v>
      </c>
      <c r="K809">
        <f>Table2[[#This Row],[flux]]-Table2[[#This Row],[flux in mfs]]</f>
        <v>-4.913882199999999E-8</v>
      </c>
      <c r="L809" t="b">
        <f>_xlfn.TEXTAFTER(Table2[[#This Row],[rxn]],"-",-1)="SPONT"</f>
        <v>0</v>
      </c>
      <c r="M809" t="str">
        <f>_xlfn.TEXTAFTER(Table2[[#This Row],[rxn]],"-",-1)</f>
        <v>rt8223</v>
      </c>
      <c r="N809">
        <f>_xlfn.XLOOKUP("'PRO-"&amp;Table2[[#This Row],[enz]]&amp;"'",'[1]Sheet2 (2)'!$A:$A,'[1]Sheet2 (2)'!$B:$B,"")</f>
        <v>1</v>
      </c>
    </row>
    <row r="810" spans="1:14" ht="17" x14ac:dyDescent="0.25">
      <c r="A810" s="1" t="s">
        <v>810</v>
      </c>
      <c r="B810" s="1" t="str">
        <f>_xlfn.TEXTBEFORE(Table7[[#This Row],[raw]]," ")</f>
        <v>PROSYN-rt1332</v>
      </c>
      <c r="C810" s="1"/>
      <c r="D810" s="1">
        <f>_xlfn.NUMBERVALUE(_xlfn.TEXTAFTER(Table7[[#This Row],[raw]]," ",-1))</f>
        <v>7.5697580000000006E-8</v>
      </c>
      <c r="G810" t="s">
        <v>4451</v>
      </c>
      <c r="H810" t="s">
        <v>2778</v>
      </c>
      <c r="I810">
        <v>1.8701522099999999E-7</v>
      </c>
      <c r="J810">
        <f>_xlfn.XLOOKUP(Table2[[#This Row],[rxn]],Table7[rxn],Table7[flux],0)</f>
        <v>2.3543463599999999E-7</v>
      </c>
      <c r="K810">
        <f>Table2[[#This Row],[flux]]-Table2[[#This Row],[flux in mfs]]</f>
        <v>-4.8419415000000002E-8</v>
      </c>
      <c r="L810" t="b">
        <f>_xlfn.TEXTAFTER(Table2[[#This Row],[rxn]],"-",-1)="SPONT"</f>
        <v>0</v>
      </c>
      <c r="M810" t="str">
        <f>_xlfn.TEXTAFTER(Table2[[#This Row],[rxn]],"-",-1)</f>
        <v>rt5227</v>
      </c>
      <c r="N810">
        <f>_xlfn.XLOOKUP("'PRO-"&amp;Table2[[#This Row],[enz]]&amp;"'",'[1]Sheet2 (2)'!$A:$A,'[1]Sheet2 (2)'!$B:$B,"")</f>
        <v>1</v>
      </c>
    </row>
    <row r="811" spans="1:14" ht="17" x14ac:dyDescent="0.25">
      <c r="A811" s="1" t="s">
        <v>811</v>
      </c>
      <c r="B811" s="1" t="str">
        <f>_xlfn.TEXTBEFORE(Table7[[#This Row],[raw]]," ")</f>
        <v>PROSYN-rt1336</v>
      </c>
      <c r="C811" s="1"/>
      <c r="D811" s="1">
        <f>_xlfn.NUMBERVALUE(_xlfn.TEXTAFTER(Table7[[#This Row],[raw]]," ",-1))</f>
        <v>1.9976944E-7</v>
      </c>
      <c r="G811" t="s">
        <v>4396</v>
      </c>
      <c r="H811" t="s">
        <v>2778</v>
      </c>
      <c r="I811">
        <v>1.6315063199999999E-7</v>
      </c>
      <c r="J811">
        <f>_xlfn.XLOOKUP(Table2[[#This Row],[rxn]],Table7[rxn],Table7[flux],0)</f>
        <v>2.10231629E-7</v>
      </c>
      <c r="K811">
        <f>Table2[[#This Row],[flux]]-Table2[[#This Row],[flux in mfs]]</f>
        <v>-4.7080997000000012E-8</v>
      </c>
      <c r="L811" t="b">
        <f>_xlfn.TEXTAFTER(Table2[[#This Row],[rxn]],"-",-1)="SPONT"</f>
        <v>0</v>
      </c>
      <c r="M811" t="str">
        <f>_xlfn.TEXTAFTER(Table2[[#This Row],[rxn]],"-",-1)</f>
        <v>rt3923</v>
      </c>
      <c r="N811">
        <f>_xlfn.XLOOKUP("'PRO-"&amp;Table2[[#This Row],[enz]]&amp;"'",'[1]Sheet2 (2)'!$A:$A,'[1]Sheet2 (2)'!$B:$B,"")</f>
        <v>1</v>
      </c>
    </row>
    <row r="812" spans="1:14" ht="17" x14ac:dyDescent="0.25">
      <c r="A812" s="1" t="s">
        <v>812</v>
      </c>
      <c r="B812" s="1" t="str">
        <f>_xlfn.TEXTBEFORE(Table7[[#This Row],[raw]]," ")</f>
        <v>PROSYN-rt1337</v>
      </c>
      <c r="C812" s="1"/>
      <c r="D812" s="1">
        <f>_xlfn.NUMBERVALUE(_xlfn.TEXTAFTER(Table7[[#This Row],[raw]]," ",-1))</f>
        <v>1.2801195330000001E-6</v>
      </c>
      <c r="G812" t="s">
        <v>4381</v>
      </c>
      <c r="H812" t="s">
        <v>2778</v>
      </c>
      <c r="I812">
        <v>1.6207573E-7</v>
      </c>
      <c r="J812">
        <f>_xlfn.XLOOKUP(Table2[[#This Row],[rxn]],Table7[rxn],Table7[flux],0)</f>
        <v>2.0650111200000001E-7</v>
      </c>
      <c r="K812">
        <f>Table2[[#This Row],[flux]]-Table2[[#This Row],[flux in mfs]]</f>
        <v>-4.4425382000000012E-8</v>
      </c>
      <c r="L812" t="b">
        <f>_xlfn.TEXTAFTER(Table2[[#This Row],[rxn]],"-",-1)="SPONT"</f>
        <v>0</v>
      </c>
      <c r="M812" t="str">
        <f>_xlfn.TEXTAFTER(Table2[[#This Row],[rxn]],"-",-1)</f>
        <v>rt3542</v>
      </c>
      <c r="N812">
        <f>_xlfn.XLOOKUP("'PRO-"&amp;Table2[[#This Row],[enz]]&amp;"'",'[1]Sheet2 (2)'!$A:$A,'[1]Sheet2 (2)'!$B:$B,"")</f>
        <v>1</v>
      </c>
    </row>
    <row r="813" spans="1:14" ht="17" x14ac:dyDescent="0.25">
      <c r="A813" s="1" t="s">
        <v>813</v>
      </c>
      <c r="B813" s="1" t="str">
        <f>_xlfn.TEXTBEFORE(Table7[[#This Row],[raw]]," ")</f>
        <v>PROSYN-rt1340</v>
      </c>
      <c r="C813" s="1"/>
      <c r="D813" s="1">
        <f>_xlfn.NUMBERVALUE(_xlfn.TEXTAFTER(Table7[[#This Row],[raw]]," ",-1))</f>
        <v>2.970175E-8</v>
      </c>
      <c r="G813" t="s">
        <v>4266</v>
      </c>
      <c r="H813" t="s">
        <v>2778</v>
      </c>
      <c r="I813">
        <v>1.45986374E-7</v>
      </c>
      <c r="J813">
        <f>_xlfn.XLOOKUP(Table2[[#This Row],[rxn]],Table7[rxn],Table7[flux],0)</f>
        <v>1.8891636800000001E-7</v>
      </c>
      <c r="K813">
        <f>Table2[[#This Row],[flux]]-Table2[[#This Row],[flux in mfs]]</f>
        <v>-4.2929994000000006E-8</v>
      </c>
      <c r="L813" t="b">
        <f>_xlfn.TEXTAFTER(Table2[[#This Row],[rxn]],"-",-1)="SPONT"</f>
        <v>0</v>
      </c>
      <c r="M813" t="str">
        <f>_xlfn.TEXTAFTER(Table2[[#This Row],[rxn]],"-",-1)</f>
        <v>rt0894</v>
      </c>
      <c r="N813">
        <f>_xlfn.XLOOKUP("'PRO-"&amp;Table2[[#This Row],[enz]]&amp;"'",'[1]Sheet2 (2)'!$A:$A,'[1]Sheet2 (2)'!$B:$B,"")</f>
        <v>1</v>
      </c>
    </row>
    <row r="814" spans="1:14" ht="17" x14ac:dyDescent="0.25">
      <c r="A814" s="1" t="s">
        <v>814</v>
      </c>
      <c r="B814" s="1" t="str">
        <f>_xlfn.TEXTBEFORE(Table7[[#This Row],[raw]]," ")</f>
        <v>PROSYN-rt1343</v>
      </c>
      <c r="C814" s="1"/>
      <c r="D814" s="1">
        <f>_xlfn.NUMBERVALUE(_xlfn.TEXTAFTER(Table7[[#This Row],[raw]]," ",-1))</f>
        <v>1.7834169999999999E-9</v>
      </c>
      <c r="G814" t="s">
        <v>4714</v>
      </c>
      <c r="H814" t="s">
        <v>2778</v>
      </c>
      <c r="I814">
        <v>5.7844899999999999E-10</v>
      </c>
      <c r="J814">
        <f>_xlfn.XLOOKUP(Table2[[#This Row],[rxn]],Table7[rxn],Table7[flux],0)</f>
        <v>4.3460219999999997E-8</v>
      </c>
      <c r="K814">
        <f>Table2[[#This Row],[flux]]-Table2[[#This Row],[flux in mfs]]</f>
        <v>-4.2881770999999996E-8</v>
      </c>
      <c r="L814" t="b">
        <f>_xlfn.TEXTAFTER(Table2[[#This Row],[rxn]],"-",-1)="SPONT"</f>
        <v>0</v>
      </c>
      <c r="M814" t="str">
        <f>_xlfn.TEXTAFTER(Table2[[#This Row],[rxn]],"-",-1)</f>
        <v>MRPS28</v>
      </c>
      <c r="N814" t="str">
        <f>_xlfn.XLOOKUP("'PRO-"&amp;Table2[[#This Row],[enz]]&amp;"'",'[1]Sheet2 (2)'!$A:$A,'[1]Sheet2 (2)'!$B:$B,"")</f>
        <v/>
      </c>
    </row>
    <row r="815" spans="1:14" ht="17" hidden="1" x14ac:dyDescent="0.25">
      <c r="A815" s="1" t="s">
        <v>815</v>
      </c>
      <c r="B815" s="1" t="str">
        <f>_xlfn.TEXTBEFORE(Table7[[#This Row],[raw]]," ")</f>
        <v>PROSYN-rt1358</v>
      </c>
      <c r="C815" s="1"/>
      <c r="D815" s="1">
        <f>_xlfn.NUMBERVALUE(_xlfn.TEXTAFTER(Table7[[#This Row],[raw]]," ",-1))</f>
        <v>2.5460871310000001E-6</v>
      </c>
      <c r="G815" t="s">
        <v>3339</v>
      </c>
      <c r="H815" t="s">
        <v>2778</v>
      </c>
      <c r="I815">
        <v>2.5706960000000002E-9</v>
      </c>
      <c r="J815">
        <f>_xlfn.XLOOKUP(Table2[[#This Row],[rxn]],Table7[rxn],Table7[flux],0)</f>
        <v>0</v>
      </c>
      <c r="K815">
        <f>Table2[[#This Row],[flux]]-Table2[[#This Row],[flux in mfs]]</f>
        <v>2.5706960000000002E-9</v>
      </c>
      <c r="L815" t="b">
        <f>_xlfn.TEXTAFTER(Table2[[#This Row],[rxn]],"-",-1)="SPONT"</f>
        <v>1</v>
      </c>
      <c r="M815" t="str">
        <f>_xlfn.TEXTAFTER(Table2[[#This Row],[rxn]],"-",-1)</f>
        <v>SPONT</v>
      </c>
      <c r="N815" t="str">
        <f>_xlfn.XLOOKUP("'PRO-"&amp;Table2[[#This Row],[enz]]&amp;"'",'[1]Sheet2 (2)'!$A:$A,'[1]Sheet2 (2)'!$B:$B,"")</f>
        <v/>
      </c>
    </row>
    <row r="816" spans="1:14" ht="17" x14ac:dyDescent="0.25">
      <c r="A816" s="1" t="s">
        <v>816</v>
      </c>
      <c r="B816" s="1" t="str">
        <f>_xlfn.TEXTBEFORE(Table7[[#This Row],[raw]]," ")</f>
        <v>PROSYN-rt1360</v>
      </c>
      <c r="C816" s="1"/>
      <c r="D816" s="1">
        <f>_xlfn.NUMBERVALUE(_xlfn.TEXTAFTER(Table7[[#This Row],[raw]]," ",-1))</f>
        <v>2.0061403100000001E-7</v>
      </c>
      <c r="G816" t="s">
        <v>4278</v>
      </c>
      <c r="H816" t="s">
        <v>2778</v>
      </c>
      <c r="I816">
        <v>1.57440959E-7</v>
      </c>
      <c r="J816">
        <f>_xlfn.XLOOKUP(Table2[[#This Row],[rxn]],Table7[rxn],Table7[flux],0)</f>
        <v>1.9996049499999999E-7</v>
      </c>
      <c r="K816">
        <f>Table2[[#This Row],[flux]]-Table2[[#This Row],[flux in mfs]]</f>
        <v>-4.2519535999999997E-8</v>
      </c>
      <c r="L816" t="b">
        <f>_xlfn.TEXTAFTER(Table2[[#This Row],[rxn]],"-",-1)="SPONT"</f>
        <v>0</v>
      </c>
      <c r="M816" t="str">
        <f>_xlfn.TEXTAFTER(Table2[[#This Row],[rxn]],"-",-1)</f>
        <v>rt1267</v>
      </c>
      <c r="N816">
        <f>_xlfn.XLOOKUP("'PRO-"&amp;Table2[[#This Row],[enz]]&amp;"'",'[1]Sheet2 (2)'!$A:$A,'[1]Sheet2 (2)'!$B:$B,"")</f>
        <v>1</v>
      </c>
    </row>
    <row r="817" spans="1:14" ht="17" x14ac:dyDescent="0.25">
      <c r="A817" s="1" t="s">
        <v>817</v>
      </c>
      <c r="B817" s="1" t="str">
        <f>_xlfn.TEXTBEFORE(Table7[[#This Row],[raw]]," ")</f>
        <v>PROSYN-rt1362</v>
      </c>
      <c r="C817" s="1"/>
      <c r="D817" s="1">
        <f>_xlfn.NUMBERVALUE(_xlfn.TEXTAFTER(Table7[[#This Row],[raw]]," ",-1))</f>
        <v>4.7738219000000001E-8</v>
      </c>
      <c r="G817" t="s">
        <v>4229</v>
      </c>
      <c r="H817" t="s">
        <v>2778</v>
      </c>
      <c r="I817">
        <v>5.6645401999999998E-8</v>
      </c>
      <c r="J817">
        <f>_xlfn.XLOOKUP(Table2[[#This Row],[rxn]],Table7[rxn],Table7[flux],0)</f>
        <v>9.8628545999999997E-8</v>
      </c>
      <c r="K817">
        <f>Table2[[#This Row],[flux]]-Table2[[#This Row],[flux in mfs]]</f>
        <v>-4.1983143999999999E-8</v>
      </c>
      <c r="L817" t="b">
        <f>_xlfn.TEXTAFTER(Table2[[#This Row],[rxn]],"-",-1)="SPONT"</f>
        <v>0</v>
      </c>
      <c r="M817" t="str">
        <f>_xlfn.TEXTAFTER(Table2[[#This Row],[rxn]],"-",-1)</f>
        <v>rt0283</v>
      </c>
      <c r="N817">
        <f>_xlfn.XLOOKUP("'PRO-"&amp;Table2[[#This Row],[enz]]&amp;"'",'[1]Sheet2 (2)'!$A:$A,'[1]Sheet2 (2)'!$B:$B,"")</f>
        <v>1</v>
      </c>
    </row>
    <row r="818" spans="1:14" ht="17" x14ac:dyDescent="0.25">
      <c r="A818" s="1" t="s">
        <v>818</v>
      </c>
      <c r="B818" s="1" t="str">
        <f>_xlfn.TEXTBEFORE(Table7[[#This Row],[raw]]," ")</f>
        <v>PROSYN-rt1363</v>
      </c>
      <c r="C818" s="1"/>
      <c r="D818" s="1">
        <f>_xlfn.NUMBERVALUE(_xlfn.TEXTAFTER(Table7[[#This Row],[raw]]," ",-1))</f>
        <v>3.4415249999999999E-9</v>
      </c>
      <c r="G818" t="s">
        <v>4554</v>
      </c>
      <c r="H818" t="s">
        <v>2778</v>
      </c>
      <c r="I818">
        <v>1.2469915000000001E-7</v>
      </c>
      <c r="J818">
        <f>_xlfn.XLOOKUP(Table2[[#This Row],[rxn]],Table7[rxn],Table7[flux],0)</f>
        <v>1.6500732799999999E-7</v>
      </c>
      <c r="K818">
        <f>Table2[[#This Row],[flux]]-Table2[[#This Row],[flux in mfs]]</f>
        <v>-4.0308177999999977E-8</v>
      </c>
      <c r="L818" t="b">
        <f>_xlfn.TEXTAFTER(Table2[[#This Row],[rxn]],"-",-1)="SPONT"</f>
        <v>0</v>
      </c>
      <c r="M818" t="str">
        <f>_xlfn.TEXTAFTER(Table2[[#This Row],[rxn]],"-",-1)</f>
        <v>rt8107</v>
      </c>
      <c r="N818">
        <f>_xlfn.XLOOKUP("'PRO-"&amp;Table2[[#This Row],[enz]]&amp;"'",'[1]Sheet2 (2)'!$A:$A,'[1]Sheet2 (2)'!$B:$B,"")</f>
        <v>1</v>
      </c>
    </row>
    <row r="819" spans="1:14" ht="17" x14ac:dyDescent="0.25">
      <c r="A819" s="1" t="s">
        <v>819</v>
      </c>
      <c r="B819" s="1" t="str">
        <f>_xlfn.TEXTBEFORE(Table7[[#This Row],[raw]]," ")</f>
        <v>PROSYN-rt1374</v>
      </c>
      <c r="C819" s="1"/>
      <c r="D819" s="1">
        <f>_xlfn.NUMBERVALUE(_xlfn.TEXTAFTER(Table7[[#This Row],[raw]]," ",-1))</f>
        <v>3.7969151400000002E-7</v>
      </c>
      <c r="G819" t="s">
        <v>4557</v>
      </c>
      <c r="H819" t="s">
        <v>2778</v>
      </c>
      <c r="I819">
        <v>1.2078522099999999E-7</v>
      </c>
      <c r="J819">
        <f>_xlfn.XLOOKUP(Table2[[#This Row],[rxn]],Table7[rxn],Table7[flux],0)</f>
        <v>1.5630434899999999E-7</v>
      </c>
      <c r="K819">
        <f>Table2[[#This Row],[flux]]-Table2[[#This Row],[flux in mfs]]</f>
        <v>-3.5519128000000003E-8</v>
      </c>
      <c r="L819" t="b">
        <f>_xlfn.TEXTAFTER(Table2[[#This Row],[rxn]],"-",-1)="SPONT"</f>
        <v>0</v>
      </c>
      <c r="M819" t="str">
        <f>_xlfn.TEXTAFTER(Table2[[#This Row],[rxn]],"-",-1)</f>
        <v>rt8196</v>
      </c>
      <c r="N819">
        <f>_xlfn.XLOOKUP("'PRO-"&amp;Table2[[#This Row],[enz]]&amp;"'",'[1]Sheet2 (2)'!$A:$A,'[1]Sheet2 (2)'!$B:$B,"")</f>
        <v>2</v>
      </c>
    </row>
    <row r="820" spans="1:14" ht="17" x14ac:dyDescent="0.25">
      <c r="A820" s="1" t="s">
        <v>820</v>
      </c>
      <c r="B820" s="1" t="str">
        <f>_xlfn.TEXTBEFORE(Table7[[#This Row],[raw]]," ")</f>
        <v>PROSYN-rt1378</v>
      </c>
      <c r="C820" s="1"/>
      <c r="D820" s="1">
        <f>_xlfn.NUMBERVALUE(_xlfn.TEXTAFTER(Table7[[#This Row],[raw]]," ",-1))</f>
        <v>5.1192429999999999E-9</v>
      </c>
      <c r="G820" t="s">
        <v>4544</v>
      </c>
      <c r="H820" t="s">
        <v>2778</v>
      </c>
      <c r="I820">
        <v>1.27799032E-7</v>
      </c>
      <c r="J820">
        <f>_xlfn.XLOOKUP(Table2[[#This Row],[rxn]],Table7[rxn],Table7[flux],0)</f>
        <v>1.6282889800000001E-7</v>
      </c>
      <c r="K820">
        <f>Table2[[#This Row],[flux]]-Table2[[#This Row],[flux in mfs]]</f>
        <v>-3.5029866000000007E-8</v>
      </c>
      <c r="L820" t="b">
        <f>_xlfn.TEXTAFTER(Table2[[#This Row],[rxn]],"-",-1)="SPONT"</f>
        <v>0</v>
      </c>
      <c r="M820" t="str">
        <f>_xlfn.TEXTAFTER(Table2[[#This Row],[rxn]],"-",-1)</f>
        <v>rt7835</v>
      </c>
      <c r="N820">
        <f>_xlfn.XLOOKUP("'PRO-"&amp;Table2[[#This Row],[enz]]&amp;"'",'[1]Sheet2 (2)'!$A:$A,'[1]Sheet2 (2)'!$B:$B,"")</f>
        <v>1</v>
      </c>
    </row>
    <row r="821" spans="1:14" ht="17" x14ac:dyDescent="0.25">
      <c r="A821" s="1" t="s">
        <v>821</v>
      </c>
      <c r="B821" s="1" t="str">
        <f>_xlfn.TEXTBEFORE(Table7[[#This Row],[raw]]," ")</f>
        <v>PROSYN-rt1384</v>
      </c>
      <c r="C821" s="1"/>
      <c r="D821" s="1">
        <f>_xlfn.NUMBERVALUE(_xlfn.TEXTAFTER(Table7[[#This Row],[raw]]," ",-1))</f>
        <v>1.4619649999999999E-9</v>
      </c>
      <c r="G821" t="s">
        <v>4441</v>
      </c>
      <c r="H821" t="s">
        <v>2778</v>
      </c>
      <c r="I821">
        <v>1.2984450699999999E-7</v>
      </c>
      <c r="J821">
        <f>_xlfn.XLOOKUP(Table2[[#This Row],[rxn]],Table7[rxn],Table7[flux],0)</f>
        <v>1.6313656100000001E-7</v>
      </c>
      <c r="K821">
        <f>Table2[[#This Row],[flux]]-Table2[[#This Row],[flux in mfs]]</f>
        <v>-3.3292054000000015E-8</v>
      </c>
      <c r="L821" t="b">
        <f>_xlfn.TEXTAFTER(Table2[[#This Row],[rxn]],"-",-1)="SPONT"</f>
        <v>0</v>
      </c>
      <c r="M821" t="str">
        <f>_xlfn.TEXTAFTER(Table2[[#This Row],[rxn]],"-",-1)</f>
        <v>rt5012</v>
      </c>
      <c r="N821">
        <f>_xlfn.XLOOKUP("'PRO-"&amp;Table2[[#This Row],[enz]]&amp;"'",'[1]Sheet2 (2)'!$A:$A,'[1]Sheet2 (2)'!$B:$B,"")</f>
        <v>1</v>
      </c>
    </row>
    <row r="822" spans="1:14" ht="17" x14ac:dyDescent="0.25">
      <c r="A822" s="1" t="s">
        <v>822</v>
      </c>
      <c r="B822" s="1" t="str">
        <f>_xlfn.TEXTBEFORE(Table7[[#This Row],[raw]]," ")</f>
        <v>PROSYN-rt1388</v>
      </c>
      <c r="C822" s="1"/>
      <c r="D822" s="1">
        <f>_xlfn.NUMBERVALUE(_xlfn.TEXTAFTER(Table7[[#This Row],[raw]]," ",-1))</f>
        <v>1.5485309999999999E-8</v>
      </c>
      <c r="G822" t="s">
        <v>4270</v>
      </c>
      <c r="H822" t="s">
        <v>2778</v>
      </c>
      <c r="I822">
        <v>3.4816829000000002E-7</v>
      </c>
      <c r="J822">
        <f>_xlfn.XLOOKUP(Table2[[#This Row],[rxn]],Table7[rxn],Table7[flux],0)</f>
        <v>3.79950961E-7</v>
      </c>
      <c r="K822">
        <f>Table2[[#This Row],[flux]]-Table2[[#This Row],[flux in mfs]]</f>
        <v>-3.1782670999999985E-8</v>
      </c>
      <c r="L822" t="b">
        <f>_xlfn.TEXTAFTER(Table2[[#This Row],[rxn]],"-",-1)="SPONT"</f>
        <v>0</v>
      </c>
      <c r="M822" t="str">
        <f>_xlfn.TEXTAFTER(Table2[[#This Row],[rxn]],"-",-1)</f>
        <v>rt0930_c</v>
      </c>
      <c r="N822">
        <f>_xlfn.XLOOKUP("'PRO-"&amp;Table2[[#This Row],[enz]]&amp;"'",'[1]Sheet2 (2)'!$A:$A,'[1]Sheet2 (2)'!$B:$B,"")</f>
        <v>1</v>
      </c>
    </row>
    <row r="823" spans="1:14" ht="17" x14ac:dyDescent="0.25">
      <c r="A823" s="1" t="s">
        <v>823</v>
      </c>
      <c r="B823" s="1" t="str">
        <f>_xlfn.TEXTBEFORE(Table7[[#This Row],[raw]]," ")</f>
        <v>PROSYN-rt1395</v>
      </c>
      <c r="C823" s="1"/>
      <c r="D823" s="1">
        <f>_xlfn.NUMBERVALUE(_xlfn.TEXTAFTER(Table7[[#This Row],[raw]]," ",-1))</f>
        <v>1.2313012E-8</v>
      </c>
      <c r="G823" t="s">
        <v>4346</v>
      </c>
      <c r="H823" t="s">
        <v>2778</v>
      </c>
      <c r="I823">
        <v>1.14695482E-7</v>
      </c>
      <c r="J823">
        <f>_xlfn.XLOOKUP(Table2[[#This Row],[rxn]],Table7[rxn],Table7[flux],0)</f>
        <v>1.46073973E-7</v>
      </c>
      <c r="K823">
        <f>Table2[[#This Row],[flux]]-Table2[[#This Row],[flux in mfs]]</f>
        <v>-3.1378490999999999E-8</v>
      </c>
      <c r="L823" t="b">
        <f>_xlfn.TEXTAFTER(Table2[[#This Row],[rxn]],"-",-1)="SPONT"</f>
        <v>0</v>
      </c>
      <c r="M823" t="str">
        <f>_xlfn.TEXTAFTER(Table2[[#This Row],[rxn]],"-",-1)</f>
        <v>rt2777</v>
      </c>
      <c r="N823">
        <f>_xlfn.XLOOKUP("'PRO-"&amp;Table2[[#This Row],[enz]]&amp;"'",'[1]Sheet2 (2)'!$A:$A,'[1]Sheet2 (2)'!$B:$B,"")</f>
        <v>1</v>
      </c>
    </row>
    <row r="824" spans="1:14" ht="17" x14ac:dyDescent="0.25">
      <c r="A824" s="1" t="s">
        <v>824</v>
      </c>
      <c r="B824" s="1" t="str">
        <f>_xlfn.TEXTBEFORE(Table7[[#This Row],[raw]]," ")</f>
        <v>PROSYN-rt1397</v>
      </c>
      <c r="C824" s="1"/>
      <c r="D824" s="1">
        <f>_xlfn.NUMBERVALUE(_xlfn.TEXTAFTER(Table7[[#This Row],[raw]]," ",-1))</f>
        <v>2.13566431E-7</v>
      </c>
      <c r="G824" t="s">
        <v>4281</v>
      </c>
      <c r="H824" t="s">
        <v>2778</v>
      </c>
      <c r="I824">
        <v>1.68484215E-7</v>
      </c>
      <c r="J824">
        <f>_xlfn.XLOOKUP(Table2[[#This Row],[rxn]],Table7[rxn],Table7[flux],0)</f>
        <v>1.9976944E-7</v>
      </c>
      <c r="K824">
        <f>Table2[[#This Row],[flux]]-Table2[[#This Row],[flux in mfs]]</f>
        <v>-3.1285225000000001E-8</v>
      </c>
      <c r="L824" t="b">
        <f>_xlfn.TEXTAFTER(Table2[[#This Row],[rxn]],"-",-1)="SPONT"</f>
        <v>0</v>
      </c>
      <c r="M824" t="str">
        <f>_xlfn.TEXTAFTER(Table2[[#This Row],[rxn]],"-",-1)</f>
        <v>rt1336</v>
      </c>
      <c r="N824">
        <f>_xlfn.XLOOKUP("'PRO-"&amp;Table2[[#This Row],[enz]]&amp;"'",'[1]Sheet2 (2)'!$A:$A,'[1]Sheet2 (2)'!$B:$B,"")</f>
        <v>1</v>
      </c>
    </row>
    <row r="825" spans="1:14" ht="17" x14ac:dyDescent="0.25">
      <c r="A825" s="1" t="s">
        <v>825</v>
      </c>
      <c r="B825" s="1" t="str">
        <f>_xlfn.TEXTBEFORE(Table7[[#This Row],[raw]]," ")</f>
        <v>PROSYN-rt1406</v>
      </c>
      <c r="C825" s="1"/>
      <c r="D825" s="1">
        <f>_xlfn.NUMBERVALUE(_xlfn.TEXTAFTER(Table7[[#This Row],[raw]]," ",-1))</f>
        <v>1.4272252120000001E-6</v>
      </c>
      <c r="G825" t="s">
        <v>4259</v>
      </c>
      <c r="H825" t="s">
        <v>2778</v>
      </c>
      <c r="I825">
        <v>1.6323569700000001E-7</v>
      </c>
      <c r="J825">
        <f>_xlfn.XLOOKUP(Table2[[#This Row],[rxn]],Table7[rxn],Table7[flux],0)</f>
        <v>1.9448107699999999E-7</v>
      </c>
      <c r="K825">
        <f>Table2[[#This Row],[flux]]-Table2[[#This Row],[flux in mfs]]</f>
        <v>-3.1245379999999988E-8</v>
      </c>
      <c r="L825" t="b">
        <f>_xlfn.TEXTAFTER(Table2[[#This Row],[rxn]],"-",-1)="SPONT"</f>
        <v>0</v>
      </c>
      <c r="M825" t="str">
        <f>_xlfn.TEXTAFTER(Table2[[#This Row],[rxn]],"-",-1)</f>
        <v>rt0799</v>
      </c>
      <c r="N825">
        <f>_xlfn.XLOOKUP("'PRO-"&amp;Table2[[#This Row],[enz]]&amp;"'",'[1]Sheet2 (2)'!$A:$A,'[1]Sheet2 (2)'!$B:$B,"")</f>
        <v>1</v>
      </c>
    </row>
    <row r="826" spans="1:14" ht="17" x14ac:dyDescent="0.25">
      <c r="A826" s="1" t="s">
        <v>826</v>
      </c>
      <c r="B826" s="1" t="str">
        <f>_xlfn.TEXTBEFORE(Table7[[#This Row],[raw]]," ")</f>
        <v>PROSYN-rt1414_gm</v>
      </c>
      <c r="C826" s="1"/>
      <c r="D826" s="1">
        <f>_xlfn.NUMBERVALUE(_xlfn.TEXTAFTER(Table7[[#This Row],[raw]]," ",-1))</f>
        <v>2.7668950999999999E-8</v>
      </c>
      <c r="G826" t="s">
        <v>4563</v>
      </c>
      <c r="H826" t="s">
        <v>2778</v>
      </c>
      <c r="I826">
        <v>2.4384910000000002E-7</v>
      </c>
      <c r="J826">
        <f>_xlfn.XLOOKUP(Table2[[#This Row],[rxn]],Table7[rxn],Table7[flux],0)</f>
        <v>2.7386928199999999E-7</v>
      </c>
      <c r="K826">
        <f>Table2[[#This Row],[flux]]-Table2[[#This Row],[flux in mfs]]</f>
        <v>-3.0020181999999972E-8</v>
      </c>
      <c r="L826" t="b">
        <f>_xlfn.TEXTAFTER(Table2[[#This Row],[rxn]],"-",-1)="SPONT"</f>
        <v>0</v>
      </c>
      <c r="M826" t="str">
        <f>_xlfn.TEXTAFTER(Table2[[#This Row],[rxn]],"-",-1)</f>
        <v>rt8273</v>
      </c>
      <c r="N826">
        <f>_xlfn.XLOOKUP("'PRO-"&amp;Table2[[#This Row],[enz]]&amp;"'",'[1]Sheet2 (2)'!$A:$A,'[1]Sheet2 (2)'!$B:$B,"")</f>
        <v>1</v>
      </c>
    </row>
    <row r="827" spans="1:14" ht="17" x14ac:dyDescent="0.25">
      <c r="A827" s="1" t="s">
        <v>827</v>
      </c>
      <c r="B827" s="1" t="str">
        <f>_xlfn.TEXTBEFORE(Table7[[#This Row],[raw]]," ")</f>
        <v>PROSYN-rt1432</v>
      </c>
      <c r="C827" s="1"/>
      <c r="D827" s="1">
        <f>_xlfn.NUMBERVALUE(_xlfn.TEXTAFTER(Table7[[#This Row],[raw]]," ",-1))</f>
        <v>5.5843121899999998E-7</v>
      </c>
      <c r="G827" t="s">
        <v>4686</v>
      </c>
      <c r="H827" t="s">
        <v>2778</v>
      </c>
      <c r="I827">
        <v>5.7844899999999999E-10</v>
      </c>
      <c r="J827">
        <f>_xlfn.XLOOKUP(Table2[[#This Row],[rxn]],Table7[rxn],Table7[flux],0)</f>
        <v>2.9317883000000001E-8</v>
      </c>
      <c r="K827">
        <f>Table2[[#This Row],[flux]]-Table2[[#This Row],[flux in mfs]]</f>
        <v>-2.8739434E-8</v>
      </c>
      <c r="L827" t="b">
        <f>_xlfn.TEXTAFTER(Table2[[#This Row],[rxn]],"-",-1)="SPONT"</f>
        <v>0</v>
      </c>
      <c r="M827" t="str">
        <f>_xlfn.TEXTAFTER(Table2[[#This Row],[rxn]],"-",-1)</f>
        <v>MRPL20</v>
      </c>
      <c r="N827" t="str">
        <f>_xlfn.XLOOKUP("'PRO-"&amp;Table2[[#This Row],[enz]]&amp;"'",'[1]Sheet2 (2)'!$A:$A,'[1]Sheet2 (2)'!$B:$B,"")</f>
        <v/>
      </c>
    </row>
    <row r="828" spans="1:14" ht="17" x14ac:dyDescent="0.25">
      <c r="A828" s="1" t="s">
        <v>828</v>
      </c>
      <c r="B828" s="1" t="str">
        <f>_xlfn.TEXTBEFORE(Table7[[#This Row],[raw]]," ")</f>
        <v>PROSYN-rt1437</v>
      </c>
      <c r="C828" s="1"/>
      <c r="D828" s="1">
        <f>_xlfn.NUMBERVALUE(_xlfn.TEXTAFTER(Table7[[#This Row],[raw]]," ",-1))</f>
        <v>3.5268859000000001E-8</v>
      </c>
      <c r="G828" t="s">
        <v>4513</v>
      </c>
      <c r="H828" t="s">
        <v>2778</v>
      </c>
      <c r="I828">
        <v>1.07964146E-7</v>
      </c>
      <c r="J828">
        <f>_xlfn.XLOOKUP(Table2[[#This Row],[rxn]],Table7[rxn],Table7[flux],0)</f>
        <v>1.35916741E-7</v>
      </c>
      <c r="K828">
        <f>Table2[[#This Row],[flux]]-Table2[[#This Row],[flux in mfs]]</f>
        <v>-2.7952594999999999E-8</v>
      </c>
      <c r="L828" t="b">
        <f>_xlfn.TEXTAFTER(Table2[[#This Row],[rxn]],"-",-1)="SPONT"</f>
        <v>0</v>
      </c>
      <c r="M828" t="str">
        <f>_xlfn.TEXTAFTER(Table2[[#This Row],[rxn]],"-",-1)</f>
        <v>rt6932</v>
      </c>
      <c r="N828">
        <f>_xlfn.XLOOKUP("'PRO-"&amp;Table2[[#This Row],[enz]]&amp;"'",'[1]Sheet2 (2)'!$A:$A,'[1]Sheet2 (2)'!$B:$B,"")</f>
        <v>1</v>
      </c>
    </row>
    <row r="829" spans="1:14" ht="17" x14ac:dyDescent="0.25">
      <c r="A829" s="1" t="s">
        <v>829</v>
      </c>
      <c r="B829" s="1" t="str">
        <f>_xlfn.TEXTBEFORE(Table7[[#This Row],[raw]]," ")</f>
        <v>PROSYN-rt1454</v>
      </c>
      <c r="C829" s="1"/>
      <c r="D829" s="1">
        <f>_xlfn.NUMBERVALUE(_xlfn.TEXTAFTER(Table7[[#This Row],[raw]]," ",-1))</f>
        <v>4.0628818999999998E-8</v>
      </c>
      <c r="G829" t="s">
        <v>4369</v>
      </c>
      <c r="H829" t="s">
        <v>2778</v>
      </c>
      <c r="I829">
        <v>1.06998157E-7</v>
      </c>
      <c r="J829">
        <f>_xlfn.XLOOKUP(Table2[[#This Row],[rxn]],Table7[rxn],Table7[flux],0)</f>
        <v>1.3472601699999999E-7</v>
      </c>
      <c r="K829">
        <f>Table2[[#This Row],[flux]]-Table2[[#This Row],[flux in mfs]]</f>
        <v>-2.772785999999999E-8</v>
      </c>
      <c r="L829" t="b">
        <f>_xlfn.TEXTAFTER(Table2[[#This Row],[rxn]],"-",-1)="SPONT"</f>
        <v>0</v>
      </c>
      <c r="M829" t="str">
        <f>_xlfn.TEXTAFTER(Table2[[#This Row],[rxn]],"-",-1)</f>
        <v>rt3278</v>
      </c>
      <c r="N829">
        <f>_xlfn.XLOOKUP("'PRO-"&amp;Table2[[#This Row],[enz]]&amp;"'",'[1]Sheet2 (2)'!$A:$A,'[1]Sheet2 (2)'!$B:$B,"")</f>
        <v>1</v>
      </c>
    </row>
    <row r="830" spans="1:14" ht="17" x14ac:dyDescent="0.25">
      <c r="A830" s="1" t="s">
        <v>830</v>
      </c>
      <c r="B830" s="1" t="str">
        <f>_xlfn.TEXTBEFORE(Table7[[#This Row],[raw]]," ")</f>
        <v>PROSYN-rt1457</v>
      </c>
      <c r="C830" s="1"/>
      <c r="D830" s="1">
        <f>_xlfn.NUMBERVALUE(_xlfn.TEXTAFTER(Table7[[#This Row],[raw]]," ",-1))</f>
        <v>2.582614655E-6</v>
      </c>
      <c r="G830" t="s">
        <v>4699</v>
      </c>
      <c r="H830" t="s">
        <v>2778</v>
      </c>
      <c r="I830">
        <v>5.7844899999999999E-10</v>
      </c>
      <c r="J830">
        <f>_xlfn.XLOOKUP(Table2[[#This Row],[rxn]],Table7[rxn],Table7[flux],0)</f>
        <v>2.8271671000000001E-8</v>
      </c>
      <c r="K830">
        <f>Table2[[#This Row],[flux]]-Table2[[#This Row],[flux in mfs]]</f>
        <v>-2.7693222E-8</v>
      </c>
      <c r="L830" t="b">
        <f>_xlfn.TEXTAFTER(Table2[[#This Row],[rxn]],"-",-1)="SPONT"</f>
        <v>0</v>
      </c>
      <c r="M830" t="str">
        <f>_xlfn.TEXTAFTER(Table2[[#This Row],[rxn]],"-",-1)</f>
        <v>MRPL37</v>
      </c>
      <c r="N830" t="str">
        <f>_xlfn.XLOOKUP("'PRO-"&amp;Table2[[#This Row],[enz]]&amp;"'",'[1]Sheet2 (2)'!$A:$A,'[1]Sheet2 (2)'!$B:$B,"")</f>
        <v/>
      </c>
    </row>
    <row r="831" spans="1:14" ht="17" x14ac:dyDescent="0.25">
      <c r="A831" s="1" t="s">
        <v>831</v>
      </c>
      <c r="B831" s="1" t="str">
        <f>_xlfn.TEXTBEFORE(Table7[[#This Row],[raw]]," ")</f>
        <v>PROSYN-rt1470</v>
      </c>
      <c r="C831" s="1"/>
      <c r="D831" s="1">
        <f>_xlfn.NUMBERVALUE(_xlfn.TEXTAFTER(Table7[[#This Row],[raw]]," ",-1))</f>
        <v>3.7828834000000001E-8</v>
      </c>
      <c r="G831" t="s">
        <v>4448</v>
      </c>
      <c r="H831" t="s">
        <v>2778</v>
      </c>
      <c r="I831">
        <v>2.4867453600000001E-7</v>
      </c>
      <c r="J831">
        <f>_xlfn.XLOOKUP(Table2[[#This Row],[rxn]],Table7[rxn],Table7[flux],0)</f>
        <v>2.7609245000000003E-7</v>
      </c>
      <c r="K831">
        <f>Table2[[#This Row],[flux]]-Table2[[#This Row],[flux in mfs]]</f>
        <v>-2.741791400000002E-8</v>
      </c>
      <c r="L831" t="b">
        <f>_xlfn.TEXTAFTER(Table2[[#This Row],[rxn]],"-",-1)="SPONT"</f>
        <v>0</v>
      </c>
      <c r="M831" t="str">
        <f>_xlfn.TEXTAFTER(Table2[[#This Row],[rxn]],"-",-1)</f>
        <v>rt5078</v>
      </c>
      <c r="N831">
        <f>_xlfn.XLOOKUP("'PRO-"&amp;Table2[[#This Row],[enz]]&amp;"'",'[1]Sheet2 (2)'!$A:$A,'[1]Sheet2 (2)'!$B:$B,"")</f>
        <v>1</v>
      </c>
    </row>
    <row r="832" spans="1:14" ht="17" x14ac:dyDescent="0.25">
      <c r="A832" s="1" t="s">
        <v>832</v>
      </c>
      <c r="B832" s="1" t="str">
        <f>_xlfn.TEXTBEFORE(Table7[[#This Row],[raw]]," ")</f>
        <v>PROSYN-rt1487</v>
      </c>
      <c r="C832" s="1"/>
      <c r="D832" s="1">
        <f>_xlfn.NUMBERVALUE(_xlfn.TEXTAFTER(Table7[[#This Row],[raw]]," ",-1))</f>
        <v>7.5905894999999995E-8</v>
      </c>
      <c r="G832" t="s">
        <v>4388</v>
      </c>
      <c r="H832" t="s">
        <v>2778</v>
      </c>
      <c r="I832">
        <v>1.7424067900000001E-7</v>
      </c>
      <c r="J832">
        <f>_xlfn.XLOOKUP(Table2[[#This Row],[rxn]],Table7[rxn],Table7[flux],0)</f>
        <v>2.0147245700000001E-7</v>
      </c>
      <c r="K832">
        <f>Table2[[#This Row],[flux]]-Table2[[#This Row],[flux in mfs]]</f>
        <v>-2.7231778000000004E-8</v>
      </c>
      <c r="L832" t="b">
        <f>_xlfn.TEXTAFTER(Table2[[#This Row],[rxn]],"-",-1)="SPONT"</f>
        <v>0</v>
      </c>
      <c r="M832" t="str">
        <f>_xlfn.TEXTAFTER(Table2[[#This Row],[rxn]],"-",-1)</f>
        <v>rt3712</v>
      </c>
      <c r="N832">
        <f>_xlfn.XLOOKUP("'PRO-"&amp;Table2[[#This Row],[enz]]&amp;"'",'[1]Sheet2 (2)'!$A:$A,'[1]Sheet2 (2)'!$B:$B,"")</f>
        <v>1</v>
      </c>
    </row>
    <row r="833" spans="1:14" ht="17" x14ac:dyDescent="0.25">
      <c r="A833" s="1" t="s">
        <v>833</v>
      </c>
      <c r="B833" s="1" t="str">
        <f>_xlfn.TEXTBEFORE(Table7[[#This Row],[raw]]," ")</f>
        <v>PROSYN-rt1488</v>
      </c>
      <c r="C833" s="1"/>
      <c r="D833" s="1">
        <f>_xlfn.NUMBERVALUE(_xlfn.TEXTAFTER(Table7[[#This Row],[raw]]," ",-1))</f>
        <v>2.32304311E-7</v>
      </c>
      <c r="G833" t="s">
        <v>4487</v>
      </c>
      <c r="H833" t="s">
        <v>2778</v>
      </c>
      <c r="I833">
        <v>1.7244022E-7</v>
      </c>
      <c r="J833">
        <f>_xlfn.XLOOKUP(Table2[[#This Row],[rxn]],Table7[rxn],Table7[flux],0)</f>
        <v>1.9939060699999999E-7</v>
      </c>
      <c r="K833">
        <f>Table2[[#This Row],[flux]]-Table2[[#This Row],[flux in mfs]]</f>
        <v>-2.6950386999999987E-8</v>
      </c>
      <c r="L833" t="b">
        <f>_xlfn.TEXTAFTER(Table2[[#This Row],[rxn]],"-",-1)="SPONT"</f>
        <v>0</v>
      </c>
      <c r="M833" t="str">
        <f>_xlfn.TEXTAFTER(Table2[[#This Row],[rxn]],"-",-1)</f>
        <v>rt6294</v>
      </c>
      <c r="N833">
        <f>_xlfn.XLOOKUP("'PRO-"&amp;Table2[[#This Row],[enz]]&amp;"'",'[1]Sheet2 (2)'!$A:$A,'[1]Sheet2 (2)'!$B:$B,"")</f>
        <v>1</v>
      </c>
    </row>
    <row r="834" spans="1:14" ht="17" x14ac:dyDescent="0.25">
      <c r="A834" s="1" t="s">
        <v>834</v>
      </c>
      <c r="B834" s="1" t="str">
        <f>_xlfn.TEXTBEFORE(Table7[[#This Row],[raw]]," ")</f>
        <v>PROSYN-rt1518_m</v>
      </c>
      <c r="C834" s="1"/>
      <c r="D834" s="1">
        <f>_xlfn.NUMBERVALUE(_xlfn.TEXTAFTER(Table7[[#This Row],[raw]]," ",-1))</f>
        <v>6.4729230199999995E-7</v>
      </c>
      <c r="G834" t="s">
        <v>4248</v>
      </c>
      <c r="H834" t="s">
        <v>2778</v>
      </c>
      <c r="I834">
        <v>9.6829563000000004E-8</v>
      </c>
      <c r="J834">
        <f>_xlfn.XLOOKUP(Table2[[#This Row],[rxn]],Table7[rxn],Table7[flux],0)</f>
        <v>1.23368381E-7</v>
      </c>
      <c r="K834">
        <f>Table2[[#This Row],[flux]]-Table2[[#This Row],[flux in mfs]]</f>
        <v>-2.6538817999999999E-8</v>
      </c>
      <c r="L834" t="b">
        <f>_xlfn.TEXTAFTER(Table2[[#This Row],[rxn]],"-",-1)="SPONT"</f>
        <v>0</v>
      </c>
      <c r="M834" t="str">
        <f>_xlfn.TEXTAFTER(Table2[[#This Row],[rxn]],"-",-1)</f>
        <v>rt0510</v>
      </c>
      <c r="N834">
        <f>_xlfn.XLOOKUP("'PRO-"&amp;Table2[[#This Row],[enz]]&amp;"'",'[1]Sheet2 (2)'!$A:$A,'[1]Sheet2 (2)'!$B:$B,"")</f>
        <v>1</v>
      </c>
    </row>
    <row r="835" spans="1:14" ht="17" x14ac:dyDescent="0.25">
      <c r="A835" s="1" t="s">
        <v>835</v>
      </c>
      <c r="B835" s="1" t="str">
        <f>_xlfn.TEXTBEFORE(Table7[[#This Row],[raw]]," ")</f>
        <v>PROSYN-rt1519</v>
      </c>
      <c r="C835" s="1"/>
      <c r="D835" s="1">
        <f>_xlfn.NUMBERVALUE(_xlfn.TEXTAFTER(Table7[[#This Row],[raw]]," ",-1))</f>
        <v>5.2815150000000002E-8</v>
      </c>
      <c r="G835" t="s">
        <v>4423</v>
      </c>
      <c r="H835" t="s">
        <v>2778</v>
      </c>
      <c r="I835">
        <v>9.6728811999999998E-8</v>
      </c>
      <c r="J835">
        <f>_xlfn.XLOOKUP(Table2[[#This Row],[rxn]],Table7[rxn],Table7[flux],0)</f>
        <v>1.2324282699999999E-7</v>
      </c>
      <c r="K835">
        <f>Table2[[#This Row],[flux]]-Table2[[#This Row],[flux in mfs]]</f>
        <v>-2.6514014999999997E-8</v>
      </c>
      <c r="L835" t="b">
        <f>_xlfn.TEXTAFTER(Table2[[#This Row],[rxn]],"-",-1)="SPONT"</f>
        <v>0</v>
      </c>
      <c r="M835" t="str">
        <f>_xlfn.TEXTAFTER(Table2[[#This Row],[rxn]],"-",-1)</f>
        <v>rt4597</v>
      </c>
      <c r="N835">
        <f>_xlfn.XLOOKUP("'PRO-"&amp;Table2[[#This Row],[enz]]&amp;"'",'[1]Sheet2 (2)'!$A:$A,'[1]Sheet2 (2)'!$B:$B,"")</f>
        <v>1</v>
      </c>
    </row>
    <row r="836" spans="1:14" ht="17" x14ac:dyDescent="0.25">
      <c r="A836" s="1" t="s">
        <v>836</v>
      </c>
      <c r="B836" s="1" t="str">
        <f>_xlfn.TEXTBEFORE(Table7[[#This Row],[raw]]," ")</f>
        <v>PROSYN-rt1520</v>
      </c>
      <c r="C836" s="1"/>
      <c r="D836" s="1">
        <f>_xlfn.NUMBERVALUE(_xlfn.TEXTAFTER(Table7[[#This Row],[raw]]," ",-1))</f>
        <v>3.0127669599999999E-7</v>
      </c>
      <c r="G836" t="s">
        <v>4237</v>
      </c>
      <c r="H836" t="s">
        <v>2778</v>
      </c>
      <c r="I836">
        <v>2.14332573E-7</v>
      </c>
      <c r="J836">
        <f>_xlfn.XLOOKUP(Table2[[#This Row],[rxn]],Table7[rxn],Table7[flux],0)</f>
        <v>2.4084422900000002E-7</v>
      </c>
      <c r="K836">
        <f>Table2[[#This Row],[flux]]-Table2[[#This Row],[flux in mfs]]</f>
        <v>-2.6511656000000016E-8</v>
      </c>
      <c r="L836" t="b">
        <f>_xlfn.TEXTAFTER(Table2[[#This Row],[rxn]],"-",-1)="SPONT"</f>
        <v>0</v>
      </c>
      <c r="M836" t="str">
        <f>_xlfn.TEXTAFTER(Table2[[#This Row],[rxn]],"-",-1)</f>
        <v>rt0341</v>
      </c>
      <c r="N836">
        <f>_xlfn.XLOOKUP("'PRO-"&amp;Table2[[#This Row],[enz]]&amp;"'",'[1]Sheet2 (2)'!$A:$A,'[1]Sheet2 (2)'!$B:$B,"")</f>
        <v>1</v>
      </c>
    </row>
    <row r="837" spans="1:14" ht="17" x14ac:dyDescent="0.25">
      <c r="A837" s="1" t="s">
        <v>837</v>
      </c>
      <c r="B837" s="1" t="str">
        <f>_xlfn.TEXTBEFORE(Table7[[#This Row],[raw]]," ")</f>
        <v>PROSYN-rt1532</v>
      </c>
      <c r="C837" s="1"/>
      <c r="D837" s="1">
        <f>_xlfn.NUMBERVALUE(_xlfn.TEXTAFTER(Table7[[#This Row],[raw]]," ",-1))</f>
        <v>1.9349900999999999E-8</v>
      </c>
      <c r="G837" t="s">
        <v>4694</v>
      </c>
      <c r="H837" t="s">
        <v>2778</v>
      </c>
      <c r="I837">
        <v>5.7844899999999999E-10</v>
      </c>
      <c r="J837">
        <f>_xlfn.XLOOKUP(Table2[[#This Row],[rxn]],Table7[rxn],Table7[flux],0)</f>
        <v>2.6846413E-8</v>
      </c>
      <c r="K837">
        <f>Table2[[#This Row],[flux]]-Table2[[#This Row],[flux in mfs]]</f>
        <v>-2.6267963999999999E-8</v>
      </c>
      <c r="L837" t="b">
        <f>_xlfn.TEXTAFTER(Table2[[#This Row],[rxn]],"-",-1)="SPONT"</f>
        <v>0</v>
      </c>
      <c r="M837" t="str">
        <f>_xlfn.TEXTAFTER(Table2[[#This Row],[rxn]],"-",-1)</f>
        <v>MRPL31</v>
      </c>
      <c r="N837" t="str">
        <f>_xlfn.XLOOKUP("'PRO-"&amp;Table2[[#This Row],[enz]]&amp;"'",'[1]Sheet2 (2)'!$A:$A,'[1]Sheet2 (2)'!$B:$B,"")</f>
        <v/>
      </c>
    </row>
    <row r="838" spans="1:14" ht="17" x14ac:dyDescent="0.25">
      <c r="A838" s="1" t="s">
        <v>838</v>
      </c>
      <c r="B838" s="1" t="str">
        <f>_xlfn.TEXTBEFORE(Table7[[#This Row],[raw]]," ")</f>
        <v>PROSYN-rt1542</v>
      </c>
      <c r="C838" s="1"/>
      <c r="D838" s="1">
        <f>_xlfn.NUMBERVALUE(_xlfn.TEXTAFTER(Table7[[#This Row],[raw]]," ",-1))</f>
        <v>3.4038917120000001E-6</v>
      </c>
      <c r="G838" t="s">
        <v>4256</v>
      </c>
      <c r="H838" t="s">
        <v>2778</v>
      </c>
      <c r="I838">
        <v>9.8651837999999997E-8</v>
      </c>
      <c r="J838">
        <f>_xlfn.XLOOKUP(Table2[[#This Row],[rxn]],Table7[rxn],Table7[flux],0)</f>
        <v>1.2421680499999999E-7</v>
      </c>
      <c r="K838">
        <f>Table2[[#This Row],[flux]]-Table2[[#This Row],[flux in mfs]]</f>
        <v>-2.556496699999999E-8</v>
      </c>
      <c r="L838" t="b">
        <f>_xlfn.TEXTAFTER(Table2[[#This Row],[rxn]],"-",-1)="SPONT"</f>
        <v>0</v>
      </c>
      <c r="M838" t="str">
        <f>_xlfn.TEXTAFTER(Table2[[#This Row],[rxn]],"-",-1)</f>
        <v>rt0716</v>
      </c>
      <c r="N838">
        <f>_xlfn.XLOOKUP("'PRO-"&amp;Table2[[#This Row],[enz]]&amp;"'",'[1]Sheet2 (2)'!$A:$A,'[1]Sheet2 (2)'!$B:$B,"")</f>
        <v>1</v>
      </c>
    </row>
    <row r="839" spans="1:14" ht="17" x14ac:dyDescent="0.25">
      <c r="A839" s="1" t="s">
        <v>839</v>
      </c>
      <c r="B839" s="1" t="str">
        <f>_xlfn.TEXTBEFORE(Table7[[#This Row],[raw]]," ")</f>
        <v>PROSYN-rt1544_rm</v>
      </c>
      <c r="C839" s="1"/>
      <c r="D839" s="1">
        <f>_xlfn.NUMBERVALUE(_xlfn.TEXTAFTER(Table7[[#This Row],[raw]]," ",-1))</f>
        <v>7.3855250000000002E-8</v>
      </c>
      <c r="G839" t="s">
        <v>4416</v>
      </c>
      <c r="H839" t="s">
        <v>2778</v>
      </c>
      <c r="I839">
        <v>9.1410699999999994E-8</v>
      </c>
      <c r="J839">
        <f>_xlfn.XLOOKUP(Table2[[#This Row],[rxn]],Table7[rxn],Table7[flux],0)</f>
        <v>1.1646698500000001E-7</v>
      </c>
      <c r="K839">
        <f>Table2[[#This Row],[flux]]-Table2[[#This Row],[flux in mfs]]</f>
        <v>-2.5056285000000011E-8</v>
      </c>
      <c r="L839" t="b">
        <f>_xlfn.TEXTAFTER(Table2[[#This Row],[rxn]],"-",-1)="SPONT"</f>
        <v>0</v>
      </c>
      <c r="M839" t="str">
        <f>_xlfn.TEXTAFTER(Table2[[#This Row],[rxn]],"-",-1)</f>
        <v>rt4475</v>
      </c>
      <c r="N839">
        <f>_xlfn.XLOOKUP("'PRO-"&amp;Table2[[#This Row],[enz]]&amp;"'",'[1]Sheet2 (2)'!$A:$A,'[1]Sheet2 (2)'!$B:$B,"")</f>
        <v>1</v>
      </c>
    </row>
    <row r="840" spans="1:14" ht="17" x14ac:dyDescent="0.25">
      <c r="A840" s="1" t="s">
        <v>840</v>
      </c>
      <c r="B840" s="1" t="str">
        <f>_xlfn.TEXTBEFORE(Table7[[#This Row],[raw]]," ")</f>
        <v>PROSYN-rt1561</v>
      </c>
      <c r="C840" s="1"/>
      <c r="D840" s="1">
        <f>_xlfn.NUMBERVALUE(_xlfn.TEXTAFTER(Table7[[#This Row],[raw]]," ",-1))</f>
        <v>7.4769431000000001E-8</v>
      </c>
      <c r="G840" t="s">
        <v>4267</v>
      </c>
      <c r="H840" t="s">
        <v>2778</v>
      </c>
      <c r="I840">
        <v>1.7400599999999999E-10</v>
      </c>
      <c r="J840">
        <f>_xlfn.XLOOKUP(Table2[[#This Row],[rxn]],Table7[rxn],Table7[flux],0)</f>
        <v>2.4859936999999999E-8</v>
      </c>
      <c r="K840">
        <f>Table2[[#This Row],[flux]]-Table2[[#This Row],[flux in mfs]]</f>
        <v>-2.4685930999999998E-8</v>
      </c>
      <c r="L840" t="b">
        <f>_xlfn.TEXTAFTER(Table2[[#This Row],[rxn]],"-",-1)="SPONT"</f>
        <v>0</v>
      </c>
      <c r="M840" t="str">
        <f>_xlfn.TEXTAFTER(Table2[[#This Row],[rxn]],"-",-1)</f>
        <v>rt0899</v>
      </c>
      <c r="N840">
        <f>_xlfn.XLOOKUP("'PRO-"&amp;Table2[[#This Row],[enz]]&amp;"'",'[1]Sheet2 (2)'!$A:$A,'[1]Sheet2 (2)'!$B:$B,"")</f>
        <v>1</v>
      </c>
    </row>
    <row r="841" spans="1:14" ht="17" x14ac:dyDescent="0.25">
      <c r="A841" s="1" t="s">
        <v>841</v>
      </c>
      <c r="B841" s="1" t="str">
        <f>_xlfn.TEXTBEFORE(Table7[[#This Row],[raw]]," ")</f>
        <v>PROSYN-rt1567</v>
      </c>
      <c r="C841" s="1"/>
      <c r="D841" s="1">
        <f>_xlfn.NUMBERVALUE(_xlfn.TEXTAFTER(Table7[[#This Row],[raw]]," ",-1))</f>
        <v>2.1876134E-8</v>
      </c>
      <c r="G841" t="s">
        <v>4732</v>
      </c>
      <c r="H841" t="s">
        <v>2778</v>
      </c>
      <c r="I841">
        <v>5.7844899999999999E-10</v>
      </c>
      <c r="J841">
        <f>_xlfn.XLOOKUP(Table2[[#This Row],[rxn]],Table7[rxn],Table7[flux],0)</f>
        <v>2.4388471000000001E-8</v>
      </c>
      <c r="K841">
        <f>Table2[[#This Row],[flux]]-Table2[[#This Row],[flux in mfs]]</f>
        <v>-2.3810022E-8</v>
      </c>
      <c r="L841" t="b">
        <f>_xlfn.TEXTAFTER(Table2[[#This Row],[rxn]],"-",-1)="SPONT"</f>
        <v>0</v>
      </c>
      <c r="M841" t="str">
        <f>_xlfn.TEXTAFTER(Table2[[#This Row],[rxn]],"-",-1)</f>
        <v>SWS2</v>
      </c>
      <c r="N841" t="str">
        <f>_xlfn.XLOOKUP("'PRO-"&amp;Table2[[#This Row],[enz]]&amp;"'",'[1]Sheet2 (2)'!$A:$A,'[1]Sheet2 (2)'!$B:$B,"")</f>
        <v/>
      </c>
    </row>
    <row r="842" spans="1:14" ht="17" x14ac:dyDescent="0.25">
      <c r="A842" s="1" t="s">
        <v>842</v>
      </c>
      <c r="B842" s="1" t="str">
        <f>_xlfn.TEXTBEFORE(Table7[[#This Row],[raw]]," ")</f>
        <v>PROSYN-rt1572</v>
      </c>
      <c r="C842" s="1"/>
      <c r="D842" s="1">
        <f>_xlfn.NUMBERVALUE(_xlfn.TEXTAFTER(Table7[[#This Row],[raw]]," ",-1))</f>
        <v>3.291612044E-6</v>
      </c>
      <c r="G842" t="s">
        <v>4268</v>
      </c>
      <c r="H842" t="s">
        <v>2778</v>
      </c>
      <c r="I842">
        <v>1.3423510900000001E-7</v>
      </c>
      <c r="J842">
        <f>_xlfn.XLOOKUP(Table2[[#This Row],[rxn]],Table7[rxn],Table7[flux],0)</f>
        <v>1.5780613399999999E-7</v>
      </c>
      <c r="K842">
        <f>Table2[[#This Row],[flux]]-Table2[[#This Row],[flux in mfs]]</f>
        <v>-2.3571024999999978E-8</v>
      </c>
      <c r="L842" t="b">
        <f>_xlfn.TEXTAFTER(Table2[[#This Row],[rxn]],"-",-1)="SPONT"</f>
        <v>0</v>
      </c>
      <c r="M842" t="str">
        <f>_xlfn.TEXTAFTER(Table2[[#This Row],[rxn]],"-",-1)</f>
        <v>rt0910</v>
      </c>
      <c r="N842">
        <f>_xlfn.XLOOKUP("'PRO-"&amp;Table2[[#This Row],[enz]]&amp;"'",'[1]Sheet2 (2)'!$A:$A,'[1]Sheet2 (2)'!$B:$B,"")</f>
        <v>1</v>
      </c>
    </row>
    <row r="843" spans="1:14" ht="17" x14ac:dyDescent="0.25">
      <c r="A843" s="1" t="s">
        <v>843</v>
      </c>
      <c r="B843" s="1" t="str">
        <f>_xlfn.TEXTBEFORE(Table7[[#This Row],[raw]]," ")</f>
        <v>PROSYN-rt1577</v>
      </c>
      <c r="C843" s="1"/>
      <c r="D843" s="1">
        <f>_xlfn.NUMBERVALUE(_xlfn.TEXTAFTER(Table7[[#This Row],[raw]]," ",-1))</f>
        <v>1.7292800000000001E-9</v>
      </c>
      <c r="G843" t="s">
        <v>4317</v>
      </c>
      <c r="H843" t="s">
        <v>2778</v>
      </c>
      <c r="I843">
        <v>8.5111352000000007E-8</v>
      </c>
      <c r="J843">
        <f>_xlfn.XLOOKUP(Table2[[#This Row],[rxn]],Table7[rxn],Table7[flux],0)</f>
        <v>1.0844127599999999E-7</v>
      </c>
      <c r="K843">
        <f>Table2[[#This Row],[flux]]-Table2[[#This Row],[flux in mfs]]</f>
        <v>-2.3329923999999987E-8</v>
      </c>
      <c r="L843" t="b">
        <f>_xlfn.TEXTAFTER(Table2[[#This Row],[rxn]],"-",-1)="SPONT"</f>
        <v>0</v>
      </c>
      <c r="M843" t="str">
        <f>_xlfn.TEXTAFTER(Table2[[#This Row],[rxn]],"-",-1)</f>
        <v>rt1948</v>
      </c>
      <c r="N843">
        <f>_xlfn.XLOOKUP("'PRO-"&amp;Table2[[#This Row],[enz]]&amp;"'",'[1]Sheet2 (2)'!$A:$A,'[1]Sheet2 (2)'!$B:$B,"")</f>
        <v>1</v>
      </c>
    </row>
    <row r="844" spans="1:14" ht="17" x14ac:dyDescent="0.25">
      <c r="A844" s="1" t="s">
        <v>844</v>
      </c>
      <c r="B844" s="1" t="str">
        <f>_xlfn.TEXTBEFORE(Table7[[#This Row],[raw]]," ")</f>
        <v>PROSYN-rt1591</v>
      </c>
      <c r="C844" s="1"/>
      <c r="D844" s="1">
        <f>_xlfn.NUMBERVALUE(_xlfn.TEXTAFTER(Table7[[#This Row],[raw]]," ",-1))</f>
        <v>2.1232977239999999E-6</v>
      </c>
      <c r="G844" t="s">
        <v>4512</v>
      </c>
      <c r="H844" t="s">
        <v>2778</v>
      </c>
      <c r="I844">
        <v>7.8067808E-8</v>
      </c>
      <c r="J844">
        <f>_xlfn.XLOOKUP(Table2[[#This Row],[rxn]],Table7[rxn],Table7[flux],0)</f>
        <v>9.9466717000000006E-8</v>
      </c>
      <c r="K844">
        <f>Table2[[#This Row],[flux]]-Table2[[#This Row],[flux in mfs]]</f>
        <v>-2.1398909000000006E-8</v>
      </c>
      <c r="L844" t="b">
        <f>_xlfn.TEXTAFTER(Table2[[#This Row],[rxn]],"-",-1)="SPONT"</f>
        <v>0</v>
      </c>
      <c r="M844" t="str">
        <f>_xlfn.TEXTAFTER(Table2[[#This Row],[rxn]],"-",-1)</f>
        <v>rt6884</v>
      </c>
      <c r="N844">
        <f>_xlfn.XLOOKUP("'PRO-"&amp;Table2[[#This Row],[enz]]&amp;"'",'[1]Sheet2 (2)'!$A:$A,'[1]Sheet2 (2)'!$B:$B,"")</f>
        <v>1</v>
      </c>
    </row>
    <row r="845" spans="1:14" ht="17" x14ac:dyDescent="0.25">
      <c r="A845" s="1" t="s">
        <v>845</v>
      </c>
      <c r="B845" s="1" t="str">
        <f>_xlfn.TEXTBEFORE(Table7[[#This Row],[raw]]," ")</f>
        <v>PROSYN-rt1611</v>
      </c>
      <c r="C845" s="1"/>
      <c r="D845" s="1">
        <f>_xlfn.NUMBERVALUE(_xlfn.TEXTAFTER(Table7[[#This Row],[raw]]," ",-1))</f>
        <v>1.6876385999999999E-8</v>
      </c>
      <c r="G845" t="s">
        <v>4238</v>
      </c>
      <c r="H845" t="s">
        <v>2778</v>
      </c>
      <c r="I845">
        <v>3.4801199999999999E-10</v>
      </c>
      <c r="J845">
        <f>_xlfn.XLOOKUP(Table2[[#This Row],[rxn]],Table7[rxn],Table7[flux],0)</f>
        <v>2.0695434E-8</v>
      </c>
      <c r="K845">
        <f>Table2[[#This Row],[flux]]-Table2[[#This Row],[flux in mfs]]</f>
        <v>-2.0347421999999999E-8</v>
      </c>
      <c r="L845" t="b">
        <f>_xlfn.TEXTAFTER(Table2[[#This Row],[rxn]],"-",-1)="SPONT"</f>
        <v>0</v>
      </c>
      <c r="M845" t="str">
        <f>_xlfn.TEXTAFTER(Table2[[#This Row],[rxn]],"-",-1)</f>
        <v>rt0357</v>
      </c>
      <c r="N845">
        <f>_xlfn.XLOOKUP("'PRO-"&amp;Table2[[#This Row],[enz]]&amp;"'",'[1]Sheet2 (2)'!$A:$A,'[1]Sheet2 (2)'!$B:$B,"")</f>
        <v>1</v>
      </c>
    </row>
    <row r="846" spans="1:14" ht="17" x14ac:dyDescent="0.25">
      <c r="A846" s="1" t="s">
        <v>846</v>
      </c>
      <c r="B846" s="1" t="str">
        <f>_xlfn.TEXTBEFORE(Table7[[#This Row],[raw]]," ")</f>
        <v>PROSYN-rt1613</v>
      </c>
      <c r="C846" s="1"/>
      <c r="D846" s="1">
        <f>_xlfn.NUMBERVALUE(_xlfn.TEXTAFTER(Table7[[#This Row],[raw]]," ",-1))</f>
        <v>5.9705654999999998E-8</v>
      </c>
      <c r="G846" t="s">
        <v>4236</v>
      </c>
      <c r="H846" t="s">
        <v>2778</v>
      </c>
      <c r="I846">
        <v>7.7108021000000001E-8</v>
      </c>
      <c r="J846">
        <f>_xlfn.XLOOKUP(Table2[[#This Row],[rxn]],Table7[rxn],Table7[flux],0)</f>
        <v>9.7090051000000004E-8</v>
      </c>
      <c r="K846">
        <f>Table2[[#This Row],[flux]]-Table2[[#This Row],[flux in mfs]]</f>
        <v>-1.9982030000000003E-8</v>
      </c>
      <c r="L846" t="b">
        <f>_xlfn.TEXTAFTER(Table2[[#This Row],[rxn]],"-",-1)="SPONT"</f>
        <v>0</v>
      </c>
      <c r="M846" t="str">
        <f>_xlfn.TEXTAFTER(Table2[[#This Row],[rxn]],"-",-1)</f>
        <v>rt0339</v>
      </c>
      <c r="N846">
        <f>_xlfn.XLOOKUP("'PRO-"&amp;Table2[[#This Row],[enz]]&amp;"'",'[1]Sheet2 (2)'!$A:$A,'[1]Sheet2 (2)'!$B:$B,"")</f>
        <v>1</v>
      </c>
    </row>
    <row r="847" spans="1:14" ht="17" x14ac:dyDescent="0.25">
      <c r="A847" s="1" t="s">
        <v>847</v>
      </c>
      <c r="B847" s="1" t="str">
        <f>_xlfn.TEXTBEFORE(Table7[[#This Row],[raw]]," ")</f>
        <v>PROSYN-rt1622_m</v>
      </c>
      <c r="C847" s="1"/>
      <c r="D847" s="1">
        <f>_xlfn.NUMBERVALUE(_xlfn.TEXTAFTER(Table7[[#This Row],[raw]]," ",-1))</f>
        <v>2.2843975000000001E-8</v>
      </c>
      <c r="G847" t="s">
        <v>4626</v>
      </c>
      <c r="H847" t="s">
        <v>2778</v>
      </c>
      <c r="I847">
        <v>2.8424824600000001E-7</v>
      </c>
      <c r="J847">
        <f>_xlfn.XLOOKUP(Table2[[#This Row],[rxn]],Table7[rxn],Table7[flux],0)</f>
        <v>3.0389066000000002E-7</v>
      </c>
      <c r="K847">
        <f>Table2[[#This Row],[flux]]-Table2[[#This Row],[flux in mfs]]</f>
        <v>-1.9642414000000004E-8</v>
      </c>
      <c r="L847" t="b">
        <f>_xlfn.TEXTAFTER(Table2[[#This Row],[rxn]],"-",-1)="SPONT"</f>
        <v>0</v>
      </c>
      <c r="M847" t="str">
        <f>_xlfn.TEXTAFTER(Table2[[#This Row],[rxn]],"-",-1)</f>
        <v>RPL8B</v>
      </c>
      <c r="N847" t="str">
        <f>_xlfn.XLOOKUP("'PRO-"&amp;Table2[[#This Row],[enz]]&amp;"'",'[1]Sheet2 (2)'!$A:$A,'[1]Sheet2 (2)'!$B:$B,"")</f>
        <v/>
      </c>
    </row>
    <row r="848" spans="1:14" ht="17" x14ac:dyDescent="0.25">
      <c r="A848" s="1" t="s">
        <v>848</v>
      </c>
      <c r="B848" s="1" t="str">
        <f>_xlfn.TEXTBEFORE(Table7[[#This Row],[raw]]," ")</f>
        <v>PROSYN-rt1627</v>
      </c>
      <c r="C848" s="1"/>
      <c r="D848" s="1">
        <f>_xlfn.NUMBERVALUE(_xlfn.TEXTAFTER(Table7[[#This Row],[raw]]," ",-1))</f>
        <v>4.1515136999999999E-8</v>
      </c>
      <c r="G848" t="s">
        <v>4235</v>
      </c>
      <c r="H848" t="s">
        <v>2778</v>
      </c>
      <c r="I848">
        <v>7.1514642000000001E-8</v>
      </c>
      <c r="J848">
        <f>_xlfn.XLOOKUP(Table2[[#This Row],[rxn]],Table7[rxn],Table7[flux],0)</f>
        <v>9.1116992999999996E-8</v>
      </c>
      <c r="K848">
        <f>Table2[[#This Row],[flux]]-Table2[[#This Row],[flux in mfs]]</f>
        <v>-1.9602350999999995E-8</v>
      </c>
      <c r="L848" t="b">
        <f>_xlfn.TEXTAFTER(Table2[[#This Row],[rxn]],"-",-1)="SPONT"</f>
        <v>0</v>
      </c>
      <c r="M848" t="str">
        <f>_xlfn.TEXTAFTER(Table2[[#This Row],[rxn]],"-",-1)</f>
        <v>rt0334</v>
      </c>
      <c r="N848">
        <f>_xlfn.XLOOKUP("'PRO-"&amp;Table2[[#This Row],[enz]]&amp;"'",'[1]Sheet2 (2)'!$A:$A,'[1]Sheet2 (2)'!$B:$B,"")</f>
        <v>1</v>
      </c>
    </row>
    <row r="849" spans="1:14" ht="17" x14ac:dyDescent="0.25">
      <c r="A849" s="1" t="s">
        <v>849</v>
      </c>
      <c r="B849" s="1" t="str">
        <f>_xlfn.TEXTBEFORE(Table7[[#This Row],[raw]]," ")</f>
        <v>PROSYN-rt1632</v>
      </c>
      <c r="C849" s="1"/>
      <c r="D849" s="1">
        <f>_xlfn.NUMBERVALUE(_xlfn.TEXTAFTER(Table7[[#This Row],[raw]]," ",-1))</f>
        <v>1.105987637E-6</v>
      </c>
      <c r="G849" t="s">
        <v>4517</v>
      </c>
      <c r="H849" t="s">
        <v>2778</v>
      </c>
      <c r="I849">
        <v>8.2528743000000005E-8</v>
      </c>
      <c r="J849">
        <f>_xlfn.XLOOKUP(Table2[[#This Row],[rxn]],Table7[rxn],Table7[flux],0)</f>
        <v>1.0186431099999999E-7</v>
      </c>
      <c r="K849">
        <f>Table2[[#This Row],[flux]]-Table2[[#This Row],[flux in mfs]]</f>
        <v>-1.933556799999999E-8</v>
      </c>
      <c r="L849" t="b">
        <f>_xlfn.TEXTAFTER(Table2[[#This Row],[rxn]],"-",-1)="SPONT"</f>
        <v>0</v>
      </c>
      <c r="M849" t="str">
        <f>_xlfn.TEXTAFTER(Table2[[#This Row],[rxn]],"-",-1)</f>
        <v>rt7115</v>
      </c>
      <c r="N849">
        <f>_xlfn.XLOOKUP("'PRO-"&amp;Table2[[#This Row],[enz]]&amp;"'",'[1]Sheet2 (2)'!$A:$A,'[1]Sheet2 (2)'!$B:$B,"")</f>
        <v>1</v>
      </c>
    </row>
    <row r="850" spans="1:14" ht="17" x14ac:dyDescent="0.25">
      <c r="A850" s="1" t="s">
        <v>850</v>
      </c>
      <c r="B850" s="1" t="str">
        <f>_xlfn.TEXTBEFORE(Table7[[#This Row],[raw]]," ")</f>
        <v>PROSYN-rt1639</v>
      </c>
      <c r="C850" s="1"/>
      <c r="D850" s="1">
        <f>_xlfn.NUMBERVALUE(_xlfn.TEXTAFTER(Table7[[#This Row],[raw]]," ",-1))</f>
        <v>6.3173281799999996E-7</v>
      </c>
      <c r="G850" t="s">
        <v>4437</v>
      </c>
      <c r="H850" t="s">
        <v>2778</v>
      </c>
      <c r="I850">
        <v>1.9116150899999999E-7</v>
      </c>
      <c r="J850">
        <f>_xlfn.XLOOKUP(Table2[[#This Row],[rxn]],Table7[rxn],Table7[flux],0)</f>
        <v>2.10343397E-7</v>
      </c>
      <c r="K850">
        <f>Table2[[#This Row],[flux]]-Table2[[#This Row],[flux in mfs]]</f>
        <v>-1.918188800000001E-8</v>
      </c>
      <c r="L850" t="b">
        <f>_xlfn.TEXTAFTER(Table2[[#This Row],[rxn]],"-",-1)="SPONT"</f>
        <v>0</v>
      </c>
      <c r="M850" t="str">
        <f>_xlfn.TEXTAFTER(Table2[[#This Row],[rxn]],"-",-1)</f>
        <v>rt4920</v>
      </c>
      <c r="N850">
        <f>_xlfn.XLOOKUP("'PRO-"&amp;Table2[[#This Row],[enz]]&amp;"'",'[1]Sheet2 (2)'!$A:$A,'[1]Sheet2 (2)'!$B:$B,"")</f>
        <v>1</v>
      </c>
    </row>
    <row r="851" spans="1:14" ht="17" x14ac:dyDescent="0.25">
      <c r="A851" s="1" t="s">
        <v>851</v>
      </c>
      <c r="B851" s="1" t="str">
        <f>_xlfn.TEXTBEFORE(Table7[[#This Row],[raw]]," ")</f>
        <v>PROSYN-rt1642</v>
      </c>
      <c r="C851" s="1"/>
      <c r="D851" s="1">
        <f>_xlfn.NUMBERVALUE(_xlfn.TEXTAFTER(Table7[[#This Row],[raw]]," ",-1))</f>
        <v>6.5159152299999999E-7</v>
      </c>
      <c r="G851" t="s">
        <v>4564</v>
      </c>
      <c r="H851" t="s">
        <v>2778</v>
      </c>
      <c r="I851">
        <v>1.0586736E-7</v>
      </c>
      <c r="J851">
        <f>_xlfn.XLOOKUP(Table2[[#This Row],[rxn]],Table7[rxn],Table7[flux],0)</f>
        <v>1.24457149E-7</v>
      </c>
      <c r="K851">
        <f>Table2[[#This Row],[flux]]-Table2[[#This Row],[flux in mfs]]</f>
        <v>-1.8589788999999999E-8</v>
      </c>
      <c r="L851" t="b">
        <f>_xlfn.TEXTAFTER(Table2[[#This Row],[rxn]],"-",-1)="SPONT"</f>
        <v>0</v>
      </c>
      <c r="M851" t="str">
        <f>_xlfn.TEXTAFTER(Table2[[#This Row],[rxn]],"-",-1)</f>
        <v>rt8298</v>
      </c>
      <c r="N851">
        <f>_xlfn.XLOOKUP("'PRO-"&amp;Table2[[#This Row],[enz]]&amp;"'",'[1]Sheet2 (2)'!$A:$A,'[1]Sheet2 (2)'!$B:$B,"")</f>
        <v>1</v>
      </c>
    </row>
    <row r="852" spans="1:14" ht="17" x14ac:dyDescent="0.25">
      <c r="A852" s="1" t="s">
        <v>852</v>
      </c>
      <c r="B852" s="1" t="str">
        <f>_xlfn.TEXTBEFORE(Table7[[#This Row],[raw]]," ")</f>
        <v>PROSYN-rt1644</v>
      </c>
      <c r="C852" s="1"/>
      <c r="D852" s="1">
        <f>_xlfn.NUMBERVALUE(_xlfn.TEXTAFTER(Table7[[#This Row],[raw]]," ",-1))</f>
        <v>1.36863016E-7</v>
      </c>
      <c r="G852" t="s">
        <v>4263</v>
      </c>
      <c r="H852" t="s">
        <v>2778</v>
      </c>
      <c r="I852">
        <v>6.6410954999999994E-8</v>
      </c>
      <c r="J852">
        <f>_xlfn.XLOOKUP(Table2[[#This Row],[rxn]],Table7[rxn],Table7[flux],0)</f>
        <v>8.4614642000000005E-8</v>
      </c>
      <c r="K852">
        <f>Table2[[#This Row],[flux]]-Table2[[#This Row],[flux in mfs]]</f>
        <v>-1.8203687000000011E-8</v>
      </c>
      <c r="L852" t="b">
        <f>_xlfn.TEXTAFTER(Table2[[#This Row],[rxn]],"-",-1)="SPONT"</f>
        <v>0</v>
      </c>
      <c r="M852" t="str">
        <f>_xlfn.TEXTAFTER(Table2[[#This Row],[rxn]],"-",-1)</f>
        <v>rt0872</v>
      </c>
      <c r="N852">
        <f>_xlfn.XLOOKUP("'PRO-"&amp;Table2[[#This Row],[enz]]&amp;"'",'[1]Sheet2 (2)'!$A:$A,'[1]Sheet2 (2)'!$B:$B,"")</f>
        <v>1</v>
      </c>
    </row>
    <row r="853" spans="1:14" ht="17" x14ac:dyDescent="0.25">
      <c r="A853" s="1" t="s">
        <v>853</v>
      </c>
      <c r="B853" s="1" t="str">
        <f>_xlfn.TEXTBEFORE(Table7[[#This Row],[raw]]," ")</f>
        <v>PROSYN-rt1648</v>
      </c>
      <c r="C853" s="1"/>
      <c r="D853" s="1">
        <f>_xlfn.NUMBERVALUE(_xlfn.TEXTAFTER(Table7[[#This Row],[raw]]," ",-1))</f>
        <v>1.22020481E-7</v>
      </c>
      <c r="G853" t="s">
        <v>4501</v>
      </c>
      <c r="H853" t="s">
        <v>2778</v>
      </c>
      <c r="I853">
        <v>6.0532963000000002E-8</v>
      </c>
      <c r="J853">
        <f>_xlfn.XLOOKUP(Table2[[#This Row],[rxn]],Table7[rxn],Table7[flux],0)</f>
        <v>7.8333799999999994E-8</v>
      </c>
      <c r="K853">
        <f>Table2[[#This Row],[flux]]-Table2[[#This Row],[flux in mfs]]</f>
        <v>-1.7800836999999993E-8</v>
      </c>
      <c r="L853" t="b">
        <f>_xlfn.TEXTAFTER(Table2[[#This Row],[rxn]],"-",-1)="SPONT"</f>
        <v>0</v>
      </c>
      <c r="M853" t="str">
        <f>_xlfn.TEXTAFTER(Table2[[#This Row],[rxn]],"-",-1)</f>
        <v>rt6741</v>
      </c>
      <c r="N853">
        <f>_xlfn.XLOOKUP("'PRO-"&amp;Table2[[#This Row],[enz]]&amp;"'",'[1]Sheet2 (2)'!$A:$A,'[1]Sheet2 (2)'!$B:$B,"")</f>
        <v>1</v>
      </c>
    </row>
    <row r="854" spans="1:14" ht="17" x14ac:dyDescent="0.25">
      <c r="A854" s="1" t="s">
        <v>854</v>
      </c>
      <c r="B854" s="1" t="str">
        <f>_xlfn.TEXTBEFORE(Table7[[#This Row],[raw]]," ")</f>
        <v>PROSYN-rt1672</v>
      </c>
      <c r="C854" s="1"/>
      <c r="D854" s="1">
        <f>_xlfn.NUMBERVALUE(_xlfn.TEXTAFTER(Table7[[#This Row],[raw]]," ",-1))</f>
        <v>1.3192502609999999E-6</v>
      </c>
      <c r="G854" t="s">
        <v>4502</v>
      </c>
      <c r="H854" t="s">
        <v>2778</v>
      </c>
      <c r="I854">
        <v>6.1589390999999999E-8</v>
      </c>
      <c r="J854">
        <f>_xlfn.XLOOKUP(Table2[[#This Row],[rxn]],Table7[rxn],Table7[flux],0)</f>
        <v>7.8471456000000001E-8</v>
      </c>
      <c r="K854">
        <f>Table2[[#This Row],[flux]]-Table2[[#This Row],[flux in mfs]]</f>
        <v>-1.6882065000000003E-8</v>
      </c>
      <c r="L854" t="b">
        <f>_xlfn.TEXTAFTER(Table2[[#This Row],[rxn]],"-",-1)="SPONT"</f>
        <v>0</v>
      </c>
      <c r="M854" t="str">
        <f>_xlfn.TEXTAFTER(Table2[[#This Row],[rxn]],"-",-1)</f>
        <v>rt6753</v>
      </c>
      <c r="N854">
        <f>_xlfn.XLOOKUP("'PRO-"&amp;Table2[[#This Row],[enz]]&amp;"'",'[1]Sheet2 (2)'!$A:$A,'[1]Sheet2 (2)'!$B:$B,"")</f>
        <v>1</v>
      </c>
    </row>
    <row r="855" spans="1:14" ht="17" x14ac:dyDescent="0.25">
      <c r="A855" s="1" t="s">
        <v>855</v>
      </c>
      <c r="B855" s="1" t="str">
        <f>_xlfn.TEXTBEFORE(Table7[[#This Row],[raw]]," ")</f>
        <v>PROSYN-rt1675</v>
      </c>
      <c r="C855" s="1"/>
      <c r="D855" s="1">
        <f>_xlfn.NUMBERVALUE(_xlfn.TEXTAFTER(Table7[[#This Row],[raw]]," ",-1))</f>
        <v>4.255496E-9</v>
      </c>
      <c r="G855" t="s">
        <v>4547</v>
      </c>
      <c r="H855" t="s">
        <v>2778</v>
      </c>
      <c r="I855">
        <v>5.9665097999999997E-8</v>
      </c>
      <c r="J855">
        <f>_xlfn.XLOOKUP(Table2[[#This Row],[rxn]],Table7[rxn],Table7[flux],0)</f>
        <v>7.6019701000000002E-8</v>
      </c>
      <c r="K855">
        <f>Table2[[#This Row],[flux]]-Table2[[#This Row],[flux in mfs]]</f>
        <v>-1.6354603000000006E-8</v>
      </c>
      <c r="L855" t="b">
        <f>_xlfn.TEXTAFTER(Table2[[#This Row],[rxn]],"-",-1)="SPONT"</f>
        <v>0</v>
      </c>
      <c r="M855" t="str">
        <f>_xlfn.TEXTAFTER(Table2[[#This Row],[rxn]],"-",-1)</f>
        <v>rt7873</v>
      </c>
      <c r="N855">
        <f>_xlfn.XLOOKUP("'PRO-"&amp;Table2[[#This Row],[enz]]&amp;"'",'[1]Sheet2 (2)'!$A:$A,'[1]Sheet2 (2)'!$B:$B,"")</f>
        <v>1</v>
      </c>
    </row>
    <row r="856" spans="1:14" ht="17" x14ac:dyDescent="0.25">
      <c r="A856" s="1" t="s">
        <v>856</v>
      </c>
      <c r="B856" s="1" t="str">
        <f>_xlfn.TEXTBEFORE(Table7[[#This Row],[raw]]," ")</f>
        <v>PROSYN-rt1701_m</v>
      </c>
      <c r="C856" s="1"/>
      <c r="D856" s="1">
        <f>_xlfn.NUMBERVALUE(_xlfn.TEXTAFTER(Table7[[#This Row],[raw]]," ",-1))</f>
        <v>7.2692349299999997E-7</v>
      </c>
      <c r="G856" t="s">
        <v>4320</v>
      </c>
      <c r="H856" t="s">
        <v>2778</v>
      </c>
      <c r="I856">
        <v>1.07868248E-7</v>
      </c>
      <c r="J856">
        <f>_xlfn.XLOOKUP(Table2[[#This Row],[rxn]],Table7[rxn],Table7[flux],0)</f>
        <v>1.2121090500000001E-7</v>
      </c>
      <c r="K856">
        <f>Table2[[#This Row],[flux]]-Table2[[#This Row],[flux in mfs]]</f>
        <v>-1.3342657000000016E-8</v>
      </c>
      <c r="L856" t="b">
        <f>_xlfn.TEXTAFTER(Table2[[#This Row],[rxn]],"-",-1)="SPONT"</f>
        <v>0</v>
      </c>
      <c r="M856" t="str">
        <f>_xlfn.TEXTAFTER(Table2[[#This Row],[rxn]],"-",-1)</f>
        <v>rt2006</v>
      </c>
      <c r="N856">
        <f>_xlfn.XLOOKUP("'PRO-"&amp;Table2[[#This Row],[enz]]&amp;"'",'[1]Sheet2 (2)'!$A:$A,'[1]Sheet2 (2)'!$B:$B,"")</f>
        <v>1</v>
      </c>
    </row>
    <row r="857" spans="1:14" ht="17" x14ac:dyDescent="0.25">
      <c r="A857" s="1" t="s">
        <v>857</v>
      </c>
      <c r="B857" s="1" t="str">
        <f>_xlfn.TEXTBEFORE(Table7[[#This Row],[raw]]," ")</f>
        <v>PROSYN-rt1711</v>
      </c>
      <c r="C857" s="1"/>
      <c r="D857" s="1">
        <f>_xlfn.NUMBERVALUE(_xlfn.TEXTAFTER(Table7[[#This Row],[raw]]," ",-1))</f>
        <v>3.4337516799999999E-7</v>
      </c>
      <c r="G857" t="s">
        <v>4325</v>
      </c>
      <c r="H857" t="s">
        <v>2778</v>
      </c>
      <c r="I857">
        <v>6.0289610999999998E-8</v>
      </c>
      <c r="J857">
        <f>_xlfn.XLOOKUP(Table2[[#This Row],[rxn]],Table7[rxn],Table7[flux],0)</f>
        <v>7.3420411E-8</v>
      </c>
      <c r="K857">
        <f>Table2[[#This Row],[flux]]-Table2[[#This Row],[flux in mfs]]</f>
        <v>-1.3130800000000003E-8</v>
      </c>
      <c r="L857" t="b">
        <f>_xlfn.TEXTAFTER(Table2[[#This Row],[rxn]],"-",-1)="SPONT"</f>
        <v>0</v>
      </c>
      <c r="M857" t="str">
        <f>_xlfn.TEXTAFTER(Table2[[#This Row],[rxn]],"-",-1)</f>
        <v>rt2146</v>
      </c>
      <c r="N857">
        <f>_xlfn.XLOOKUP("'PRO-"&amp;Table2[[#This Row],[enz]]&amp;"'",'[1]Sheet2 (2)'!$A:$A,'[1]Sheet2 (2)'!$B:$B,"")</f>
        <v>1</v>
      </c>
    </row>
    <row r="858" spans="1:14" ht="17" x14ac:dyDescent="0.25">
      <c r="A858" s="1" t="s">
        <v>858</v>
      </c>
      <c r="B858" s="1" t="str">
        <f>_xlfn.TEXTBEFORE(Table7[[#This Row],[raw]]," ")</f>
        <v>PROSYN-rt1727</v>
      </c>
      <c r="C858" s="1"/>
      <c r="D858" s="1">
        <f>_xlfn.NUMBERVALUE(_xlfn.TEXTAFTER(Table7[[#This Row],[raw]]," ",-1))</f>
        <v>5.4523234E-8</v>
      </c>
      <c r="G858" t="s">
        <v>4316</v>
      </c>
      <c r="H858" t="s">
        <v>2778</v>
      </c>
      <c r="I858">
        <v>2.5724262E-8</v>
      </c>
      <c r="J858">
        <f>_xlfn.XLOOKUP(Table2[[#This Row],[rxn]],Table7[rxn],Table7[flux],0)</f>
        <v>3.8697856999999998E-8</v>
      </c>
      <c r="K858">
        <f>Table2[[#This Row],[flux]]-Table2[[#This Row],[flux in mfs]]</f>
        <v>-1.2973594999999998E-8</v>
      </c>
      <c r="L858" t="b">
        <f>_xlfn.TEXTAFTER(Table2[[#This Row],[rxn]],"-",-1)="SPONT"</f>
        <v>0</v>
      </c>
      <c r="M858" t="str">
        <f>_xlfn.TEXTAFTER(Table2[[#This Row],[rxn]],"-",-1)</f>
        <v>rt1935</v>
      </c>
      <c r="N858">
        <f>_xlfn.XLOOKUP("'PRO-"&amp;Table2[[#This Row],[enz]]&amp;"'",'[1]Sheet2 (2)'!$A:$A,'[1]Sheet2 (2)'!$B:$B,"")</f>
        <v>1</v>
      </c>
    </row>
    <row r="859" spans="1:14" ht="17" x14ac:dyDescent="0.25">
      <c r="A859" s="1" t="s">
        <v>859</v>
      </c>
      <c r="B859" s="1" t="str">
        <f>_xlfn.TEXTBEFORE(Table7[[#This Row],[raw]]," ")</f>
        <v>PROSYN-rt1736</v>
      </c>
      <c r="C859" s="1"/>
      <c r="D859" s="1">
        <f>_xlfn.NUMBERVALUE(_xlfn.TEXTAFTER(Table7[[#This Row],[raw]]," ",-1))</f>
        <v>5.0887864999999999E-8</v>
      </c>
      <c r="G859" t="s">
        <v>4411</v>
      </c>
      <c r="H859" t="s">
        <v>2778</v>
      </c>
      <c r="I859">
        <v>4.2935382000000003E-8</v>
      </c>
      <c r="J859">
        <f>_xlfn.XLOOKUP(Table2[[#This Row],[rxn]],Table7[rxn],Table7[flux],0)</f>
        <v>5.5325407999999998E-8</v>
      </c>
      <c r="K859">
        <f>Table2[[#This Row],[flux]]-Table2[[#This Row],[flux in mfs]]</f>
        <v>-1.2390025999999995E-8</v>
      </c>
      <c r="L859" t="b">
        <f>_xlfn.TEXTAFTER(Table2[[#This Row],[rxn]],"-",-1)="SPONT"</f>
        <v>0</v>
      </c>
      <c r="M859" t="str">
        <f>_xlfn.TEXTAFTER(Table2[[#This Row],[rxn]],"-",-1)</f>
        <v>rt4237</v>
      </c>
      <c r="N859">
        <f>_xlfn.XLOOKUP("'PRO-"&amp;Table2[[#This Row],[enz]]&amp;"'",'[1]Sheet2 (2)'!$A:$A,'[1]Sheet2 (2)'!$B:$B,"")</f>
        <v>1</v>
      </c>
    </row>
    <row r="860" spans="1:14" ht="17" x14ac:dyDescent="0.25">
      <c r="A860" s="1" t="s">
        <v>860</v>
      </c>
      <c r="B860" s="1" t="str">
        <f>_xlfn.TEXTBEFORE(Table7[[#This Row],[raw]]," ")</f>
        <v>PROSYN-rt1745</v>
      </c>
      <c r="C860" s="1"/>
      <c r="D860" s="1">
        <f>_xlfn.NUMBERVALUE(_xlfn.TEXTAFTER(Table7[[#This Row],[raw]]," ",-1))</f>
        <v>2.50386554E-7</v>
      </c>
      <c r="G860" t="s">
        <v>4508</v>
      </c>
      <c r="H860" t="s">
        <v>2778</v>
      </c>
      <c r="I860">
        <v>2.8265235000000001E-8</v>
      </c>
      <c r="J860">
        <f>_xlfn.XLOOKUP(Table2[[#This Row],[rxn]],Table7[rxn],Table7[flux],0)</f>
        <v>4.0610599E-8</v>
      </c>
      <c r="K860">
        <f>Table2[[#This Row],[flux]]-Table2[[#This Row],[flux in mfs]]</f>
        <v>-1.2345363999999999E-8</v>
      </c>
      <c r="L860" t="b">
        <f>_xlfn.TEXTAFTER(Table2[[#This Row],[rxn]],"-",-1)="SPONT"</f>
        <v>0</v>
      </c>
      <c r="M860" t="str">
        <f>_xlfn.TEXTAFTER(Table2[[#This Row],[rxn]],"-",-1)</f>
        <v>rt6820</v>
      </c>
      <c r="N860">
        <f>_xlfn.XLOOKUP("'PRO-"&amp;Table2[[#This Row],[enz]]&amp;"'",'[1]Sheet2 (2)'!$A:$A,'[1]Sheet2 (2)'!$B:$B,"")</f>
        <v>1</v>
      </c>
    </row>
    <row r="861" spans="1:14" ht="17" x14ac:dyDescent="0.25">
      <c r="A861" s="1" t="s">
        <v>861</v>
      </c>
      <c r="B861" s="1" t="str">
        <f>_xlfn.TEXTBEFORE(Table7[[#This Row],[raw]]," ")</f>
        <v>PROSYN-rt1768</v>
      </c>
      <c r="C861" s="1"/>
      <c r="D861" s="1">
        <f>_xlfn.NUMBERVALUE(_xlfn.TEXTAFTER(Table7[[#This Row],[raw]]," ",-1))</f>
        <v>4.6933901999999998E-7</v>
      </c>
      <c r="G861" t="s">
        <v>4290</v>
      </c>
      <c r="H861" t="s">
        <v>2778</v>
      </c>
      <c r="I861">
        <v>6.3618087999999996E-8</v>
      </c>
      <c r="J861">
        <f>_xlfn.XLOOKUP(Table2[[#This Row],[rxn]],Table7[rxn],Table7[flux],0)</f>
        <v>7.5905894999999995E-8</v>
      </c>
      <c r="K861">
        <f>Table2[[#This Row],[flux]]-Table2[[#This Row],[flux in mfs]]</f>
        <v>-1.2287806999999999E-8</v>
      </c>
      <c r="L861" t="b">
        <f>_xlfn.TEXTAFTER(Table2[[#This Row],[rxn]],"-",-1)="SPONT"</f>
        <v>0</v>
      </c>
      <c r="M861" t="str">
        <f>_xlfn.TEXTAFTER(Table2[[#This Row],[rxn]],"-",-1)</f>
        <v>rt1487</v>
      </c>
      <c r="N861">
        <f>_xlfn.XLOOKUP("'PRO-"&amp;Table2[[#This Row],[enz]]&amp;"'",'[1]Sheet2 (2)'!$A:$A,'[1]Sheet2 (2)'!$B:$B,"")</f>
        <v>1</v>
      </c>
    </row>
    <row r="862" spans="1:14" ht="17" x14ac:dyDescent="0.25">
      <c r="A862" s="1" t="s">
        <v>862</v>
      </c>
      <c r="B862" s="1" t="str">
        <f>_xlfn.TEXTBEFORE(Table7[[#This Row],[raw]]," ")</f>
        <v>PROSYN-rt1772</v>
      </c>
      <c r="C862" s="1"/>
      <c r="D862" s="1">
        <f>_xlfn.NUMBERVALUE(_xlfn.TEXTAFTER(Table7[[#This Row],[raw]]," ",-1))</f>
        <v>3.3078295799999998E-7</v>
      </c>
      <c r="G862" t="s">
        <v>4430</v>
      </c>
      <c r="H862" t="s">
        <v>2778</v>
      </c>
      <c r="I862">
        <v>1.4114699800000001E-7</v>
      </c>
      <c r="J862">
        <f>_xlfn.XLOOKUP(Table2[[#This Row],[rxn]],Table7[rxn],Table7[flux],0)</f>
        <v>1.5313080700000001E-7</v>
      </c>
      <c r="K862">
        <f>Table2[[#This Row],[flux]]-Table2[[#This Row],[flux in mfs]]</f>
        <v>-1.1983809000000005E-8</v>
      </c>
      <c r="L862" t="b">
        <f>_xlfn.TEXTAFTER(Table2[[#This Row],[rxn]],"-",-1)="SPONT"</f>
        <v>0</v>
      </c>
      <c r="M862" t="str">
        <f>_xlfn.TEXTAFTER(Table2[[#This Row],[rxn]],"-",-1)</f>
        <v>rt4772</v>
      </c>
      <c r="N862">
        <f>_xlfn.XLOOKUP("'PRO-"&amp;Table2[[#This Row],[enz]]&amp;"'",'[1]Sheet2 (2)'!$A:$A,'[1]Sheet2 (2)'!$B:$B,"")</f>
        <v>1</v>
      </c>
    </row>
    <row r="863" spans="1:14" ht="17" x14ac:dyDescent="0.25">
      <c r="A863" s="1" t="s">
        <v>863</v>
      </c>
      <c r="B863" s="1" t="str">
        <f>_xlfn.TEXTBEFORE(Table7[[#This Row],[raw]]," ")</f>
        <v>PROSYN-rt1776</v>
      </c>
      <c r="C863" s="1"/>
      <c r="D863" s="1">
        <f>_xlfn.NUMBERVALUE(_xlfn.TEXTAFTER(Table7[[#This Row],[raw]]," ",-1))</f>
        <v>3.8832276900000001E-7</v>
      </c>
      <c r="G863" t="s">
        <v>4475</v>
      </c>
      <c r="H863" t="s">
        <v>2778</v>
      </c>
      <c r="I863">
        <v>4.3414699000000002E-8</v>
      </c>
      <c r="J863">
        <f>_xlfn.XLOOKUP(Table2[[#This Row],[rxn]],Table7[rxn],Table7[flux],0)</f>
        <v>5.5313697000000001E-8</v>
      </c>
      <c r="K863">
        <f>Table2[[#This Row],[flux]]-Table2[[#This Row],[flux in mfs]]</f>
        <v>-1.1898997999999999E-8</v>
      </c>
      <c r="L863" t="b">
        <f>_xlfn.TEXTAFTER(Table2[[#This Row],[rxn]],"-",-1)="SPONT"</f>
        <v>0</v>
      </c>
      <c r="M863" t="str">
        <f>_xlfn.TEXTAFTER(Table2[[#This Row],[rxn]],"-",-1)</f>
        <v>rt5817</v>
      </c>
      <c r="N863">
        <f>_xlfn.XLOOKUP("'PRO-"&amp;Table2[[#This Row],[enz]]&amp;"'",'[1]Sheet2 (2)'!$A:$A,'[1]Sheet2 (2)'!$B:$B,"")</f>
        <v>1</v>
      </c>
    </row>
    <row r="864" spans="1:14" ht="17" x14ac:dyDescent="0.25">
      <c r="A864" s="1" t="s">
        <v>864</v>
      </c>
      <c r="B864" s="1" t="str">
        <f>_xlfn.TEXTBEFORE(Table7[[#This Row],[raw]]," ")</f>
        <v>PROSYN-rt1779</v>
      </c>
      <c r="C864" s="1"/>
      <c r="D864" s="1">
        <f>_xlfn.NUMBERVALUE(_xlfn.TEXTAFTER(Table7[[#This Row],[raw]]," ",-1))</f>
        <v>2.9988745E-8</v>
      </c>
      <c r="G864" t="s">
        <v>4304</v>
      </c>
      <c r="H864" t="s">
        <v>2778</v>
      </c>
      <c r="I864">
        <v>4.2793302999999999E-8</v>
      </c>
      <c r="J864">
        <f>_xlfn.XLOOKUP(Table2[[#This Row],[rxn]],Table7[rxn],Table7[flux],0)</f>
        <v>5.4523234E-8</v>
      </c>
      <c r="K864">
        <f>Table2[[#This Row],[flux]]-Table2[[#This Row],[flux in mfs]]</f>
        <v>-1.1729931000000001E-8</v>
      </c>
      <c r="L864" t="b">
        <f>_xlfn.TEXTAFTER(Table2[[#This Row],[rxn]],"-",-1)="SPONT"</f>
        <v>0</v>
      </c>
      <c r="M864" t="str">
        <f>_xlfn.TEXTAFTER(Table2[[#This Row],[rxn]],"-",-1)</f>
        <v>rt1727</v>
      </c>
      <c r="N864">
        <f>_xlfn.XLOOKUP("'PRO-"&amp;Table2[[#This Row],[enz]]&amp;"'",'[1]Sheet2 (2)'!$A:$A,'[1]Sheet2 (2)'!$B:$B,"")</f>
        <v>1</v>
      </c>
    </row>
    <row r="865" spans="1:14" ht="17" x14ac:dyDescent="0.25">
      <c r="A865" s="1" t="s">
        <v>865</v>
      </c>
      <c r="B865" s="1" t="str">
        <f>_xlfn.TEXTBEFORE(Table7[[#This Row],[raw]]," ")</f>
        <v>PROSYN-rt1784_x</v>
      </c>
      <c r="C865" s="1"/>
      <c r="D865" s="1">
        <f>_xlfn.NUMBERVALUE(_xlfn.TEXTAFTER(Table7[[#This Row],[raw]]," ",-1))</f>
        <v>4.3620817000000002E-8</v>
      </c>
      <c r="G865" t="s">
        <v>4474</v>
      </c>
      <c r="H865" t="s">
        <v>2778</v>
      </c>
      <c r="I865">
        <v>5.7626946E-8</v>
      </c>
      <c r="J865">
        <f>_xlfn.XLOOKUP(Table2[[#This Row],[rxn]],Table7[rxn],Table7[flux],0)</f>
        <v>6.9237157E-8</v>
      </c>
      <c r="K865">
        <f>Table2[[#This Row],[flux]]-Table2[[#This Row],[flux in mfs]]</f>
        <v>-1.1610211E-8</v>
      </c>
      <c r="L865" t="b">
        <f>_xlfn.TEXTAFTER(Table2[[#This Row],[rxn]],"-",-1)="SPONT"</f>
        <v>0</v>
      </c>
      <c r="M865" t="str">
        <f>_xlfn.TEXTAFTER(Table2[[#This Row],[rxn]],"-",-1)</f>
        <v>rt5811</v>
      </c>
      <c r="N865">
        <f>_xlfn.XLOOKUP("'PRO-"&amp;Table2[[#This Row],[enz]]&amp;"'",'[1]Sheet2 (2)'!$A:$A,'[1]Sheet2 (2)'!$B:$B,"")</f>
        <v>1</v>
      </c>
    </row>
    <row r="866" spans="1:14" ht="17" x14ac:dyDescent="0.25">
      <c r="A866" s="1" t="s">
        <v>866</v>
      </c>
      <c r="B866" s="1" t="str">
        <f>_xlfn.TEXTBEFORE(Table7[[#This Row],[raw]]," ")</f>
        <v>PROSYN-rt1788</v>
      </c>
      <c r="C866" s="1"/>
      <c r="D866" s="1">
        <f>_xlfn.NUMBERVALUE(_xlfn.TEXTAFTER(Table7[[#This Row],[raw]]," ",-1))</f>
        <v>1.2163331000000001E-8</v>
      </c>
      <c r="G866" t="s">
        <v>4321</v>
      </c>
      <c r="H866" t="s">
        <v>2778</v>
      </c>
      <c r="I866">
        <v>4.1880728999999999E-8</v>
      </c>
      <c r="J866">
        <f>_xlfn.XLOOKUP(Table2[[#This Row],[rxn]],Table7[rxn],Table7[flux],0)</f>
        <v>5.3325815999999998E-8</v>
      </c>
      <c r="K866">
        <f>Table2[[#This Row],[flux]]-Table2[[#This Row],[flux in mfs]]</f>
        <v>-1.1445086999999999E-8</v>
      </c>
      <c r="L866" t="b">
        <f>_xlfn.TEXTAFTER(Table2[[#This Row],[rxn]],"-",-1)="SPONT"</f>
        <v>0</v>
      </c>
      <c r="M866" t="str">
        <f>_xlfn.TEXTAFTER(Table2[[#This Row],[rxn]],"-",-1)</f>
        <v>rt2059_rm</v>
      </c>
      <c r="N866">
        <f>_xlfn.XLOOKUP("'PRO-"&amp;Table2[[#This Row],[enz]]&amp;"'",'[1]Sheet2 (2)'!$A:$A,'[1]Sheet2 (2)'!$B:$B,"")</f>
        <v>1</v>
      </c>
    </row>
    <row r="867" spans="1:14" ht="17" x14ac:dyDescent="0.25">
      <c r="A867" s="1" t="s">
        <v>867</v>
      </c>
      <c r="B867" s="1" t="str">
        <f>_xlfn.TEXTBEFORE(Table7[[#This Row],[raw]]," ")</f>
        <v>PROSYN-rt1802</v>
      </c>
      <c r="C867" s="1"/>
      <c r="D867" s="1">
        <f>_xlfn.NUMBERVALUE(_xlfn.TEXTAFTER(Table7[[#This Row],[raw]]," ",-1))</f>
        <v>6.9504166999999995E-8</v>
      </c>
      <c r="G867" t="s">
        <v>4291</v>
      </c>
      <c r="H867" t="s">
        <v>2778</v>
      </c>
      <c r="I867">
        <v>4.1452690000000001E-8</v>
      </c>
      <c r="J867">
        <f>_xlfn.XLOOKUP(Table2[[#This Row],[rxn]],Table7[rxn],Table7[flux],0)</f>
        <v>5.2815150000000002E-8</v>
      </c>
      <c r="K867">
        <f>Table2[[#This Row],[flux]]-Table2[[#This Row],[flux in mfs]]</f>
        <v>-1.136246E-8</v>
      </c>
      <c r="L867" t="b">
        <f>_xlfn.TEXTAFTER(Table2[[#This Row],[rxn]],"-",-1)="SPONT"</f>
        <v>0</v>
      </c>
      <c r="M867" t="str">
        <f>_xlfn.TEXTAFTER(Table2[[#This Row],[rxn]],"-",-1)</f>
        <v>rt1519</v>
      </c>
      <c r="N867">
        <f>_xlfn.XLOOKUP("'PRO-"&amp;Table2[[#This Row],[enz]]&amp;"'",'[1]Sheet2 (2)'!$A:$A,'[1]Sheet2 (2)'!$B:$B,"")</f>
        <v>1</v>
      </c>
    </row>
    <row r="868" spans="1:14" ht="17" x14ac:dyDescent="0.25">
      <c r="A868" s="1" t="s">
        <v>868</v>
      </c>
      <c r="B868" s="1" t="str">
        <f>_xlfn.TEXTBEFORE(Table7[[#This Row],[raw]]," ")</f>
        <v>PROSYN-rt1805</v>
      </c>
      <c r="C868" s="1"/>
      <c r="D868" s="1">
        <f>_xlfn.NUMBERVALUE(_xlfn.TEXTAFTER(Table7[[#This Row],[raw]]," ",-1))</f>
        <v>6.0286637929999998E-6</v>
      </c>
      <c r="G868" t="s">
        <v>4449</v>
      </c>
      <c r="H868" t="s">
        <v>2778</v>
      </c>
      <c r="I868">
        <v>3.9463462999999999E-8</v>
      </c>
      <c r="J868">
        <f>_xlfn.XLOOKUP(Table2[[#This Row],[rxn]],Table7[rxn],Table7[flux],0)</f>
        <v>5.0280663E-8</v>
      </c>
      <c r="K868">
        <f>Table2[[#This Row],[flux]]-Table2[[#This Row],[flux in mfs]]</f>
        <v>-1.0817200000000001E-8</v>
      </c>
      <c r="L868" t="b">
        <f>_xlfn.TEXTAFTER(Table2[[#This Row],[rxn]],"-",-1)="SPONT"</f>
        <v>0</v>
      </c>
      <c r="M868" t="str">
        <f>_xlfn.TEXTAFTER(Table2[[#This Row],[rxn]],"-",-1)</f>
        <v>rt5116</v>
      </c>
      <c r="N868">
        <f>_xlfn.XLOOKUP("'PRO-"&amp;Table2[[#This Row],[enz]]&amp;"'",'[1]Sheet2 (2)'!$A:$A,'[1]Sheet2 (2)'!$B:$B,"")</f>
        <v>1</v>
      </c>
    </row>
    <row r="869" spans="1:14" ht="17" x14ac:dyDescent="0.25">
      <c r="A869" s="1" t="s">
        <v>869</v>
      </c>
      <c r="B869" s="1" t="str">
        <f>_xlfn.TEXTBEFORE(Table7[[#This Row],[raw]]," ")</f>
        <v>PROSYN-rt1814_m</v>
      </c>
      <c r="C869" s="1"/>
      <c r="D869" s="1">
        <f>_xlfn.NUMBERVALUE(_xlfn.TEXTAFTER(Table7[[#This Row],[raw]]," ",-1))</f>
        <v>9.5808260000000007E-9</v>
      </c>
      <c r="G869" t="s">
        <v>4442</v>
      </c>
      <c r="H869" t="s">
        <v>2778</v>
      </c>
      <c r="I869">
        <v>1.8590597400000001E-7</v>
      </c>
      <c r="J869">
        <f>_xlfn.XLOOKUP(Table2[[#This Row],[rxn]],Table7[rxn],Table7[flux],0)</f>
        <v>1.9656364900000001E-7</v>
      </c>
      <c r="K869">
        <f>Table2[[#This Row],[flux]]-Table2[[#This Row],[flux in mfs]]</f>
        <v>-1.0657675000000001E-8</v>
      </c>
      <c r="L869" t="b">
        <f>_xlfn.TEXTAFTER(Table2[[#This Row],[rxn]],"-",-1)="SPONT"</f>
        <v>0</v>
      </c>
      <c r="M869" t="str">
        <f>_xlfn.TEXTAFTER(Table2[[#This Row],[rxn]],"-",-1)</f>
        <v>rt5014</v>
      </c>
      <c r="N869">
        <f>_xlfn.XLOOKUP("'PRO-"&amp;Table2[[#This Row],[enz]]&amp;"'",'[1]Sheet2 (2)'!$A:$A,'[1]Sheet2 (2)'!$B:$B,"")</f>
        <v>1</v>
      </c>
    </row>
    <row r="870" spans="1:14" ht="17" x14ac:dyDescent="0.25">
      <c r="A870" s="1" t="s">
        <v>870</v>
      </c>
      <c r="B870" s="1" t="str">
        <f>_xlfn.TEXTBEFORE(Table7[[#This Row],[raw]]," ")</f>
        <v>PROSYN-rt1830</v>
      </c>
      <c r="C870" s="1"/>
      <c r="D870" s="1">
        <f>_xlfn.NUMBERVALUE(_xlfn.TEXTAFTER(Table7[[#This Row],[raw]]," ",-1))</f>
        <v>5.0801535999999998E-8</v>
      </c>
      <c r="G870" t="s">
        <v>4246</v>
      </c>
      <c r="H870" t="s">
        <v>2778</v>
      </c>
      <c r="I870">
        <v>3.7949537999999997E-8</v>
      </c>
      <c r="J870">
        <f>_xlfn.XLOOKUP(Table2[[#This Row],[rxn]],Table7[rxn],Table7[flux],0)</f>
        <v>4.8351761000000002E-8</v>
      </c>
      <c r="K870">
        <f>Table2[[#This Row],[flux]]-Table2[[#This Row],[flux in mfs]]</f>
        <v>-1.0402223000000004E-8</v>
      </c>
      <c r="L870" t="b">
        <f>_xlfn.TEXTAFTER(Table2[[#This Row],[rxn]],"-",-1)="SPONT"</f>
        <v>0</v>
      </c>
      <c r="M870" t="str">
        <f>_xlfn.TEXTAFTER(Table2[[#This Row],[rxn]],"-",-1)</f>
        <v>rt0477</v>
      </c>
      <c r="N870">
        <f>_xlfn.XLOOKUP("'PRO-"&amp;Table2[[#This Row],[enz]]&amp;"'",'[1]Sheet2 (2)'!$A:$A,'[1]Sheet2 (2)'!$B:$B,"")</f>
        <v>1</v>
      </c>
    </row>
    <row r="871" spans="1:14" ht="17" x14ac:dyDescent="0.25">
      <c r="A871" s="1" t="s">
        <v>871</v>
      </c>
      <c r="B871" s="1" t="str">
        <f>_xlfn.TEXTBEFORE(Table7[[#This Row],[raw]]," ")</f>
        <v>PROSYN-rt1837</v>
      </c>
      <c r="C871" s="1"/>
      <c r="D871" s="1">
        <f>_xlfn.NUMBERVALUE(_xlfn.TEXTAFTER(Table7[[#This Row],[raw]]," ",-1))</f>
        <v>1.3033059900000001E-7</v>
      </c>
      <c r="G871" t="s">
        <v>4284</v>
      </c>
      <c r="H871" t="s">
        <v>2778</v>
      </c>
      <c r="I871">
        <v>3.7467991999999999E-8</v>
      </c>
      <c r="J871">
        <f>_xlfn.XLOOKUP(Table2[[#This Row],[rxn]],Table7[rxn],Table7[flux],0)</f>
        <v>4.7738219000000001E-8</v>
      </c>
      <c r="K871">
        <f>Table2[[#This Row],[flux]]-Table2[[#This Row],[flux in mfs]]</f>
        <v>-1.0270227000000002E-8</v>
      </c>
      <c r="L871" t="b">
        <f>_xlfn.TEXTAFTER(Table2[[#This Row],[rxn]],"-",-1)="SPONT"</f>
        <v>0</v>
      </c>
      <c r="M871" t="str">
        <f>_xlfn.TEXTAFTER(Table2[[#This Row],[rxn]],"-",-1)</f>
        <v>rt1362</v>
      </c>
      <c r="N871">
        <f>_xlfn.XLOOKUP("'PRO-"&amp;Table2[[#This Row],[enz]]&amp;"'",'[1]Sheet2 (2)'!$A:$A,'[1]Sheet2 (2)'!$B:$B,"")</f>
        <v>1</v>
      </c>
    </row>
    <row r="872" spans="1:14" ht="17" x14ac:dyDescent="0.25">
      <c r="A872" s="1" t="s">
        <v>872</v>
      </c>
      <c r="B872" s="1" t="str">
        <f>_xlfn.TEXTBEFORE(Table7[[#This Row],[raw]]," ")</f>
        <v>PROSYN-rt1838</v>
      </c>
      <c r="C872" s="1"/>
      <c r="D872" s="1">
        <f>_xlfn.NUMBERVALUE(_xlfn.TEXTAFTER(Table7[[#This Row],[raw]]," ",-1))</f>
        <v>2.5060624000000001E-8</v>
      </c>
      <c r="G872" t="s">
        <v>4417</v>
      </c>
      <c r="H872" t="s">
        <v>2778</v>
      </c>
      <c r="I872">
        <v>3.4587428999999998E-8</v>
      </c>
      <c r="J872">
        <f>_xlfn.XLOOKUP(Table2[[#This Row],[rxn]],Table7[rxn],Table7[flux],0)</f>
        <v>4.4068075000000002E-8</v>
      </c>
      <c r="K872">
        <f>Table2[[#This Row],[flux]]-Table2[[#This Row],[flux in mfs]]</f>
        <v>-9.4806460000000036E-9</v>
      </c>
      <c r="L872" t="b">
        <f>_xlfn.TEXTAFTER(Table2[[#This Row],[rxn]],"-",-1)="SPONT"</f>
        <v>0</v>
      </c>
      <c r="M872" t="str">
        <f>_xlfn.TEXTAFTER(Table2[[#This Row],[rxn]],"-",-1)</f>
        <v>rt4513_rm</v>
      </c>
      <c r="N872">
        <f>_xlfn.XLOOKUP("'PRO-"&amp;Table2[[#This Row],[enz]]&amp;"'",'[1]Sheet2 (2)'!$A:$A,'[1]Sheet2 (2)'!$B:$B,"")</f>
        <v>1</v>
      </c>
    </row>
    <row r="873" spans="1:14" ht="17" x14ac:dyDescent="0.25">
      <c r="A873" s="1" t="s">
        <v>873</v>
      </c>
      <c r="B873" s="1" t="str">
        <f>_xlfn.TEXTBEFORE(Table7[[#This Row],[raw]]," ")</f>
        <v>PROSYN-rt1844</v>
      </c>
      <c r="C873" s="1"/>
      <c r="D873" s="1">
        <f>_xlfn.NUMBERVALUE(_xlfn.TEXTAFTER(Table7[[#This Row],[raw]]," ",-1))</f>
        <v>9.8821075000000003E-8</v>
      </c>
      <c r="G873" t="s">
        <v>4460</v>
      </c>
      <c r="H873" t="s">
        <v>2778</v>
      </c>
      <c r="I873">
        <v>9.7022930000000005E-9</v>
      </c>
      <c r="J873">
        <f>_xlfn.XLOOKUP(Table2[[#This Row],[rxn]],Table7[rxn],Table7[flux],0)</f>
        <v>1.8824591E-8</v>
      </c>
      <c r="K873">
        <f>Table2[[#This Row],[flux]]-Table2[[#This Row],[flux in mfs]]</f>
        <v>-9.1222979999999996E-9</v>
      </c>
      <c r="L873" t="b">
        <f>_xlfn.TEXTAFTER(Table2[[#This Row],[rxn]],"-",-1)="SPONT"</f>
        <v>0</v>
      </c>
      <c r="M873" t="str">
        <f>_xlfn.TEXTAFTER(Table2[[#This Row],[rxn]],"-",-1)</f>
        <v>rt5472</v>
      </c>
      <c r="N873">
        <f>_xlfn.XLOOKUP("'PRO-"&amp;Table2[[#This Row],[enz]]&amp;"'",'[1]Sheet2 (2)'!$A:$A,'[1]Sheet2 (2)'!$B:$B,"")</f>
        <v>1</v>
      </c>
    </row>
    <row r="874" spans="1:14" ht="17" x14ac:dyDescent="0.25">
      <c r="A874" s="1" t="s">
        <v>874</v>
      </c>
      <c r="B874" s="1" t="str">
        <f>_xlfn.TEXTBEFORE(Table7[[#This Row],[raw]]," ")</f>
        <v>PROSYN-rt1845</v>
      </c>
      <c r="C874" s="1"/>
      <c r="D874" s="1">
        <f>_xlfn.NUMBERVALUE(_xlfn.TEXTAFTER(Table7[[#This Row],[raw]]," ",-1))</f>
        <v>4.6667629000000002E-8</v>
      </c>
      <c r="G874" t="s">
        <v>4269</v>
      </c>
      <c r="H874" t="s">
        <v>2778</v>
      </c>
      <c r="I874">
        <v>3.6925680999999997E-8</v>
      </c>
      <c r="J874">
        <f>_xlfn.XLOOKUP(Table2[[#This Row],[rxn]],Table7[rxn],Table7[flux],0)</f>
        <v>4.5415123000000003E-8</v>
      </c>
      <c r="K874">
        <f>Table2[[#This Row],[flux]]-Table2[[#This Row],[flux in mfs]]</f>
        <v>-8.489442000000006E-9</v>
      </c>
      <c r="L874" t="b">
        <f>_xlfn.TEXTAFTER(Table2[[#This Row],[rxn]],"-",-1)="SPONT"</f>
        <v>0</v>
      </c>
      <c r="M874" t="str">
        <f>_xlfn.TEXTAFTER(Table2[[#This Row],[rxn]],"-",-1)</f>
        <v>rt0915_c</v>
      </c>
      <c r="N874">
        <f>_xlfn.XLOOKUP("'PRO-"&amp;Table2[[#This Row],[enz]]&amp;"'",'[1]Sheet2 (2)'!$A:$A,'[1]Sheet2 (2)'!$B:$B,"")</f>
        <v>1</v>
      </c>
    </row>
    <row r="875" spans="1:14" ht="17" x14ac:dyDescent="0.25">
      <c r="A875" s="1" t="s">
        <v>875</v>
      </c>
      <c r="B875" s="1" t="str">
        <f>_xlfn.TEXTBEFORE(Table7[[#This Row],[raw]]," ")</f>
        <v>PROSYN-rt1850_m</v>
      </c>
      <c r="C875" s="1"/>
      <c r="D875" s="1">
        <f>_xlfn.NUMBERVALUE(_xlfn.TEXTAFTER(Table7[[#This Row],[raw]]," ",-1))</f>
        <v>3.2870870000000002E-8</v>
      </c>
      <c r="G875" t="s">
        <v>4404</v>
      </c>
      <c r="H875" t="s">
        <v>2778</v>
      </c>
      <c r="I875">
        <v>3.0747297000000003E-8</v>
      </c>
      <c r="J875">
        <f>_xlfn.XLOOKUP(Table2[[#This Row],[rxn]],Table7[rxn],Table7[flux],0)</f>
        <v>3.9175337000000003E-8</v>
      </c>
      <c r="K875">
        <f>Table2[[#This Row],[flux]]-Table2[[#This Row],[flux in mfs]]</f>
        <v>-8.4280400000000006E-9</v>
      </c>
      <c r="L875" t="b">
        <f>_xlfn.TEXTAFTER(Table2[[#This Row],[rxn]],"-",-1)="SPONT"</f>
        <v>0</v>
      </c>
      <c r="M875" t="str">
        <f>_xlfn.TEXTAFTER(Table2[[#This Row],[rxn]],"-",-1)</f>
        <v>rt4107</v>
      </c>
      <c r="N875">
        <f>_xlfn.XLOOKUP("'PRO-"&amp;Table2[[#This Row],[enz]]&amp;"'",'[1]Sheet2 (2)'!$A:$A,'[1]Sheet2 (2)'!$B:$B,"")</f>
        <v>1</v>
      </c>
    </row>
    <row r="876" spans="1:14" ht="17" x14ac:dyDescent="0.25">
      <c r="A876" s="1" t="s">
        <v>876</v>
      </c>
      <c r="B876" s="1" t="str">
        <f>_xlfn.TEXTBEFORE(Table7[[#This Row],[raw]]," ")</f>
        <v>PROSYN-rt1852</v>
      </c>
      <c r="C876" s="1"/>
      <c r="D876" s="1">
        <f>_xlfn.NUMBERVALUE(_xlfn.TEXTAFTER(Table7[[#This Row],[raw]]," ",-1))</f>
        <v>4.3446199999999998E-10</v>
      </c>
      <c r="G876" t="s">
        <v>4400</v>
      </c>
      <c r="H876" t="s">
        <v>2778</v>
      </c>
      <c r="I876">
        <v>1.17227659E-7</v>
      </c>
      <c r="J876">
        <f>_xlfn.XLOOKUP(Table2[[#This Row],[rxn]],Table7[rxn],Table7[flux],0)</f>
        <v>1.2562947800000001E-7</v>
      </c>
      <c r="K876">
        <f>Table2[[#This Row],[flux]]-Table2[[#This Row],[flux in mfs]]</f>
        <v>-8.4018190000000032E-9</v>
      </c>
      <c r="L876" t="b">
        <f>_xlfn.TEXTAFTER(Table2[[#This Row],[rxn]],"-",-1)="SPONT"</f>
        <v>0</v>
      </c>
      <c r="M876" t="str">
        <f>_xlfn.TEXTAFTER(Table2[[#This Row],[rxn]],"-",-1)</f>
        <v>rt4039</v>
      </c>
      <c r="N876">
        <f>_xlfn.XLOOKUP("'PRO-"&amp;Table2[[#This Row],[enz]]&amp;"'",'[1]Sheet2 (2)'!$A:$A,'[1]Sheet2 (2)'!$B:$B,"")</f>
        <v>1</v>
      </c>
    </row>
    <row r="877" spans="1:14" ht="17" x14ac:dyDescent="0.25">
      <c r="A877" s="1" t="s">
        <v>877</v>
      </c>
      <c r="B877" s="1" t="str">
        <f>_xlfn.TEXTBEFORE(Table7[[#This Row],[raw]]," ")</f>
        <v>PROSYN-rt1878</v>
      </c>
      <c r="C877" s="1"/>
      <c r="D877" s="1">
        <f>_xlfn.NUMBERVALUE(_xlfn.TEXTAFTER(Table7[[#This Row],[raw]]," ",-1))</f>
        <v>4.5230082899999998E-7</v>
      </c>
      <c r="G877" t="s">
        <v>4568</v>
      </c>
      <c r="H877" t="s">
        <v>2778</v>
      </c>
      <c r="I877">
        <v>2.8093451E-8</v>
      </c>
      <c r="J877">
        <f>_xlfn.XLOOKUP(Table2[[#This Row],[rxn]],Table7[rxn],Table7[flux],0)</f>
        <v>3.5455589000000001E-8</v>
      </c>
      <c r="K877">
        <f>Table2[[#This Row],[flux]]-Table2[[#This Row],[flux in mfs]]</f>
        <v>-7.362138000000001E-9</v>
      </c>
      <c r="L877" t="b">
        <f>_xlfn.TEXTAFTER(Table2[[#This Row],[rxn]],"-",-1)="SPONT"</f>
        <v>0</v>
      </c>
      <c r="M877" t="str">
        <f>_xlfn.TEXTAFTER(Table2[[#This Row],[rxn]],"-",-1)</f>
        <v>rt8407</v>
      </c>
      <c r="N877">
        <f>_xlfn.XLOOKUP("'PRO-"&amp;Table2[[#This Row],[enz]]&amp;"'",'[1]Sheet2 (2)'!$A:$A,'[1]Sheet2 (2)'!$B:$B,"")</f>
        <v>1</v>
      </c>
    </row>
    <row r="878" spans="1:14" ht="17" x14ac:dyDescent="0.25">
      <c r="A878" s="1" t="s">
        <v>878</v>
      </c>
      <c r="B878" s="1" t="str">
        <f>_xlfn.TEXTBEFORE(Table7[[#This Row],[raw]]," ")</f>
        <v>PROSYN-rt1883</v>
      </c>
      <c r="C878" s="1"/>
      <c r="D878" s="1">
        <f>_xlfn.NUMBERVALUE(_xlfn.TEXTAFTER(Table7[[#This Row],[raw]]," ",-1))</f>
        <v>4.7555723999999997E-8</v>
      </c>
      <c r="G878" t="s">
        <v>4273</v>
      </c>
      <c r="H878" t="s">
        <v>2778</v>
      </c>
      <c r="I878">
        <v>2.5724262E-8</v>
      </c>
      <c r="J878">
        <f>_xlfn.XLOOKUP(Table2[[#This Row],[rxn]],Table7[rxn],Table7[flux],0)</f>
        <v>3.2775454E-8</v>
      </c>
      <c r="K878">
        <f>Table2[[#This Row],[flux]]-Table2[[#This Row],[flux in mfs]]</f>
        <v>-7.0511919999999997E-9</v>
      </c>
      <c r="L878" t="b">
        <f>_xlfn.TEXTAFTER(Table2[[#This Row],[rxn]],"-",-1)="SPONT"</f>
        <v>0</v>
      </c>
      <c r="M878" t="str">
        <f>_xlfn.TEXTAFTER(Table2[[#This Row],[rxn]],"-",-1)</f>
        <v>rt1057</v>
      </c>
      <c r="N878">
        <f>_xlfn.XLOOKUP("'PRO-"&amp;Table2[[#This Row],[enz]]&amp;"'",'[1]Sheet2 (2)'!$A:$A,'[1]Sheet2 (2)'!$B:$B,"")</f>
        <v>1</v>
      </c>
    </row>
    <row r="879" spans="1:14" ht="17" x14ac:dyDescent="0.25">
      <c r="A879" s="1" t="s">
        <v>879</v>
      </c>
      <c r="B879" s="1" t="str">
        <f>_xlfn.TEXTBEFORE(Table7[[#This Row],[raw]]," ")</f>
        <v>PROSYN-rt1893</v>
      </c>
      <c r="C879" s="1"/>
      <c r="D879" s="1">
        <f>_xlfn.NUMBERVALUE(_xlfn.TEXTAFTER(Table7[[#This Row],[raw]]," ",-1))</f>
        <v>3.4719801999999999E-8</v>
      </c>
      <c r="G879" t="s">
        <v>4276</v>
      </c>
      <c r="H879" t="s">
        <v>2778</v>
      </c>
      <c r="I879">
        <v>2.5237449E-8</v>
      </c>
      <c r="J879">
        <f>_xlfn.XLOOKUP(Table2[[#This Row],[rxn]],Table7[rxn],Table7[flux],0)</f>
        <v>3.2155099999999998E-8</v>
      </c>
      <c r="K879">
        <f>Table2[[#This Row],[flux]]-Table2[[#This Row],[flux in mfs]]</f>
        <v>-6.9176509999999974E-9</v>
      </c>
      <c r="L879" t="b">
        <f>_xlfn.TEXTAFTER(Table2[[#This Row],[rxn]],"-",-1)="SPONT"</f>
        <v>0</v>
      </c>
      <c r="M879" t="str">
        <f>_xlfn.TEXTAFTER(Table2[[#This Row],[rxn]],"-",-1)</f>
        <v>rt1206</v>
      </c>
      <c r="N879">
        <f>_xlfn.XLOOKUP("'PRO-"&amp;Table2[[#This Row],[enz]]&amp;"'",'[1]Sheet2 (2)'!$A:$A,'[1]Sheet2 (2)'!$B:$B,"")</f>
        <v>1</v>
      </c>
    </row>
    <row r="880" spans="1:14" ht="17" x14ac:dyDescent="0.25">
      <c r="A880" s="1" t="s">
        <v>880</v>
      </c>
      <c r="B880" s="1" t="str">
        <f>_xlfn.TEXTBEFORE(Table7[[#This Row],[raw]]," ")</f>
        <v>PROSYN-rt1896</v>
      </c>
      <c r="C880" s="1"/>
      <c r="D880" s="1">
        <f>_xlfn.NUMBERVALUE(_xlfn.TEXTAFTER(Table7[[#This Row],[raw]]," ",-1))</f>
        <v>5.2143461299999998E-7</v>
      </c>
      <c r="G880" t="s">
        <v>4349</v>
      </c>
      <c r="H880" t="s">
        <v>2778</v>
      </c>
      <c r="I880">
        <v>2.1277099000000001E-8</v>
      </c>
      <c r="J880">
        <f>_xlfn.XLOOKUP(Table2[[#This Row],[rxn]],Table7[rxn],Table7[flux],0)</f>
        <v>2.7109293999999999E-8</v>
      </c>
      <c r="K880">
        <f>Table2[[#This Row],[flux]]-Table2[[#This Row],[flux in mfs]]</f>
        <v>-5.8321949999999982E-9</v>
      </c>
      <c r="L880" t="b">
        <f>_xlfn.TEXTAFTER(Table2[[#This Row],[rxn]],"-",-1)="SPONT"</f>
        <v>0</v>
      </c>
      <c r="M880" t="str">
        <f>_xlfn.TEXTAFTER(Table2[[#This Row],[rxn]],"-",-1)</f>
        <v>rt2804_n</v>
      </c>
      <c r="N880">
        <f>_xlfn.XLOOKUP("'PRO-"&amp;Table2[[#This Row],[enz]]&amp;"'",'[1]Sheet2 (2)'!$A:$A,'[1]Sheet2 (2)'!$B:$B,"")</f>
        <v>1</v>
      </c>
    </row>
    <row r="881" spans="1:14" ht="17" x14ac:dyDescent="0.25">
      <c r="A881" s="1" t="s">
        <v>881</v>
      </c>
      <c r="B881" s="1" t="str">
        <f>_xlfn.TEXTBEFORE(Table7[[#This Row],[raw]]," ")</f>
        <v>PROSYN-rt1908</v>
      </c>
      <c r="C881" s="1"/>
      <c r="D881" s="1">
        <f>_xlfn.NUMBERVALUE(_xlfn.TEXTAFTER(Table7[[#This Row],[raw]]," ",-1))</f>
        <v>1.68787368E-7</v>
      </c>
      <c r="G881" t="s">
        <v>4231</v>
      </c>
      <c r="H881" t="s">
        <v>2778</v>
      </c>
      <c r="I881">
        <v>1.9249090000000001E-8</v>
      </c>
      <c r="J881">
        <f>_xlfn.XLOOKUP(Table2[[#This Row],[rxn]],Table7[rxn],Table7[flux],0)</f>
        <v>2.4525393999999999E-8</v>
      </c>
      <c r="K881">
        <f>Table2[[#This Row],[flux]]-Table2[[#This Row],[flux in mfs]]</f>
        <v>-5.276303999999998E-9</v>
      </c>
      <c r="L881" t="b">
        <f>_xlfn.TEXTAFTER(Table2[[#This Row],[rxn]],"-",-1)="SPONT"</f>
        <v>0</v>
      </c>
      <c r="M881" t="str">
        <f>_xlfn.TEXTAFTER(Table2[[#This Row],[rxn]],"-",-1)</f>
        <v>rt0303</v>
      </c>
      <c r="N881">
        <f>_xlfn.XLOOKUP("'PRO-"&amp;Table2[[#This Row],[enz]]&amp;"'",'[1]Sheet2 (2)'!$A:$A,'[1]Sheet2 (2)'!$B:$B,"")</f>
        <v>1</v>
      </c>
    </row>
    <row r="882" spans="1:14" ht="17" x14ac:dyDescent="0.25">
      <c r="A882" s="1" t="s">
        <v>882</v>
      </c>
      <c r="B882" s="1" t="str">
        <f>_xlfn.TEXTBEFORE(Table7[[#This Row],[raw]]," ")</f>
        <v>PROSYN-rt1924_c</v>
      </c>
      <c r="C882" s="1"/>
      <c r="D882" s="1">
        <f>_xlfn.NUMBERVALUE(_xlfn.TEXTAFTER(Table7[[#This Row],[raw]]," ",-1))</f>
        <v>7.6962745E-8</v>
      </c>
      <c r="G882" t="s">
        <v>4312</v>
      </c>
      <c r="H882" t="s">
        <v>2778</v>
      </c>
      <c r="I882">
        <v>1.9902915999999999E-8</v>
      </c>
      <c r="J882">
        <f>_xlfn.XLOOKUP(Table2[[#This Row],[rxn]],Table7[rxn],Table7[flux],0)</f>
        <v>2.5060624000000001E-8</v>
      </c>
      <c r="K882">
        <f>Table2[[#This Row],[flux]]-Table2[[#This Row],[flux in mfs]]</f>
        <v>-5.1577080000000018E-9</v>
      </c>
      <c r="L882" t="b">
        <f>_xlfn.TEXTAFTER(Table2[[#This Row],[rxn]],"-",-1)="SPONT"</f>
        <v>0</v>
      </c>
      <c r="M882" t="str">
        <f>_xlfn.TEXTAFTER(Table2[[#This Row],[rxn]],"-",-1)</f>
        <v>rt1838</v>
      </c>
      <c r="N882">
        <f>_xlfn.XLOOKUP("'PRO-"&amp;Table2[[#This Row],[enz]]&amp;"'",'[1]Sheet2 (2)'!$A:$A,'[1]Sheet2 (2)'!$B:$B,"")</f>
        <v>1</v>
      </c>
    </row>
    <row r="883" spans="1:14" ht="17" x14ac:dyDescent="0.25">
      <c r="A883" s="1" t="s">
        <v>883</v>
      </c>
      <c r="B883" s="1" t="str">
        <f>_xlfn.TEXTBEFORE(Table7[[#This Row],[raw]]," ")</f>
        <v>PROSYN-rt1935</v>
      </c>
      <c r="C883" s="1"/>
      <c r="D883" s="1">
        <f>_xlfn.NUMBERVALUE(_xlfn.TEXTAFTER(Table7[[#This Row],[raw]]," ",-1))</f>
        <v>3.8697856999999998E-8</v>
      </c>
      <c r="G883" t="s">
        <v>4546</v>
      </c>
      <c r="H883" t="s">
        <v>2778</v>
      </c>
      <c r="I883">
        <v>4.0537230999999998E-8</v>
      </c>
      <c r="J883">
        <f>_xlfn.XLOOKUP(Table2[[#This Row],[rxn]],Table7[rxn],Table7[flux],0)</f>
        <v>4.5527755999999997E-8</v>
      </c>
      <c r="K883">
        <f>Table2[[#This Row],[flux]]-Table2[[#This Row],[flux in mfs]]</f>
        <v>-4.990524999999999E-9</v>
      </c>
      <c r="L883" t="b">
        <f>_xlfn.TEXTAFTER(Table2[[#This Row],[rxn]],"-",-1)="SPONT"</f>
        <v>0</v>
      </c>
      <c r="M883" t="str">
        <f>_xlfn.TEXTAFTER(Table2[[#This Row],[rxn]],"-",-1)</f>
        <v>rt7857</v>
      </c>
      <c r="N883">
        <f>_xlfn.XLOOKUP("'PRO-"&amp;Table2[[#This Row],[enz]]&amp;"'",'[1]Sheet2 (2)'!$A:$A,'[1]Sheet2 (2)'!$B:$B,"")</f>
        <v>1</v>
      </c>
    </row>
    <row r="884" spans="1:14" ht="17" x14ac:dyDescent="0.25">
      <c r="A884" s="1" t="s">
        <v>884</v>
      </c>
      <c r="B884" s="1" t="str">
        <f>_xlfn.TEXTBEFORE(Table7[[#This Row],[raw]]," ")</f>
        <v>PROSYN-rt1936</v>
      </c>
      <c r="C884" s="1"/>
      <c r="D884" s="1">
        <f>_xlfn.NUMBERVALUE(_xlfn.TEXTAFTER(Table7[[#This Row],[raw]]," ",-1))</f>
        <v>6.8502108999999999E-8</v>
      </c>
      <c r="G884" t="s">
        <v>4352</v>
      </c>
      <c r="H884" t="s">
        <v>2778</v>
      </c>
      <c r="I884">
        <v>1.7607116000000001E-8</v>
      </c>
      <c r="J884">
        <f>_xlfn.XLOOKUP(Table2[[#This Row],[rxn]],Table7[rxn],Table7[flux],0)</f>
        <v>2.2433345000000001E-8</v>
      </c>
      <c r="K884">
        <f>Table2[[#This Row],[flux]]-Table2[[#This Row],[flux in mfs]]</f>
        <v>-4.8262289999999999E-9</v>
      </c>
      <c r="L884" t="b">
        <f>_xlfn.TEXTAFTER(Table2[[#This Row],[rxn]],"-",-1)="SPONT"</f>
        <v>0</v>
      </c>
      <c r="M884" t="str">
        <f>_xlfn.TEXTAFTER(Table2[[#This Row],[rxn]],"-",-1)</f>
        <v>rt2849</v>
      </c>
      <c r="N884">
        <f>_xlfn.XLOOKUP("'PRO-"&amp;Table2[[#This Row],[enz]]&amp;"'",'[1]Sheet2 (2)'!$A:$A,'[1]Sheet2 (2)'!$B:$B,"")</f>
        <v>1</v>
      </c>
    </row>
    <row r="885" spans="1:14" ht="17" x14ac:dyDescent="0.25">
      <c r="A885" s="1" t="s">
        <v>885</v>
      </c>
      <c r="B885" s="1" t="str">
        <f>_xlfn.TEXTBEFORE(Table7[[#This Row],[raw]]," ")</f>
        <v>PROSYN-rt1948</v>
      </c>
      <c r="C885" s="1"/>
      <c r="D885" s="1">
        <f>_xlfn.NUMBERVALUE(_xlfn.TEXTAFTER(Table7[[#This Row],[raw]]," ",-1))</f>
        <v>1.0844127599999999E-7</v>
      </c>
      <c r="G885" t="s">
        <v>4343</v>
      </c>
      <c r="H885" t="s">
        <v>2778</v>
      </c>
      <c r="I885">
        <v>1.722885E-8</v>
      </c>
      <c r="J885">
        <f>_xlfn.XLOOKUP(Table2[[#This Row],[rxn]],Table7[rxn],Table7[flux],0)</f>
        <v>2.1951392999999999E-8</v>
      </c>
      <c r="K885">
        <f>Table2[[#This Row],[flux]]-Table2[[#This Row],[flux in mfs]]</f>
        <v>-4.7225429999999986E-9</v>
      </c>
      <c r="L885" t="b">
        <f>_xlfn.TEXTAFTER(Table2[[#This Row],[rxn]],"-",-1)="SPONT"</f>
        <v>0</v>
      </c>
      <c r="M885" t="str">
        <f>_xlfn.TEXTAFTER(Table2[[#This Row],[rxn]],"-",-1)</f>
        <v>rt2746</v>
      </c>
      <c r="N885">
        <f>_xlfn.XLOOKUP("'PRO-"&amp;Table2[[#This Row],[enz]]&amp;"'",'[1]Sheet2 (2)'!$A:$A,'[1]Sheet2 (2)'!$B:$B,"")</f>
        <v>1</v>
      </c>
    </row>
    <row r="886" spans="1:14" ht="17" x14ac:dyDescent="0.25">
      <c r="A886" s="1" t="s">
        <v>886</v>
      </c>
      <c r="B886" s="1" t="str">
        <f>_xlfn.TEXTBEFORE(Table7[[#This Row],[raw]]," ")</f>
        <v>PROSYN-rt1962</v>
      </c>
      <c r="C886" s="1"/>
      <c r="D886" s="1">
        <f>_xlfn.NUMBERVALUE(_xlfn.TEXTAFTER(Table7[[#This Row],[raw]]," ",-1))</f>
        <v>5.5861029900000002E-7</v>
      </c>
      <c r="G886" t="s">
        <v>4363</v>
      </c>
      <c r="H886" t="s">
        <v>2778</v>
      </c>
      <c r="I886">
        <v>1.6904029E-8</v>
      </c>
      <c r="J886">
        <f>_xlfn.XLOOKUP(Table2[[#This Row],[rxn]],Table7[rxn],Table7[flux],0)</f>
        <v>2.1537536999999999E-8</v>
      </c>
      <c r="K886">
        <f>Table2[[#This Row],[flux]]-Table2[[#This Row],[flux in mfs]]</f>
        <v>-4.633507999999999E-9</v>
      </c>
      <c r="L886" t="b">
        <f>_xlfn.TEXTAFTER(Table2[[#This Row],[rxn]],"-",-1)="SPONT"</f>
        <v>0</v>
      </c>
      <c r="M886" t="str">
        <f>_xlfn.TEXTAFTER(Table2[[#This Row],[rxn]],"-",-1)</f>
        <v>rt3215</v>
      </c>
      <c r="N886">
        <f>_xlfn.XLOOKUP("'PRO-"&amp;Table2[[#This Row],[enz]]&amp;"'",'[1]Sheet2 (2)'!$A:$A,'[1]Sheet2 (2)'!$B:$B,"")</f>
        <v>1</v>
      </c>
    </row>
    <row r="887" spans="1:14" ht="17" x14ac:dyDescent="0.25">
      <c r="A887" s="1" t="s">
        <v>887</v>
      </c>
      <c r="B887" s="1" t="str">
        <f>_xlfn.TEXTBEFORE(Table7[[#This Row],[raw]]," ")</f>
        <v>PROSYN-rt1963_m</v>
      </c>
      <c r="C887" s="1"/>
      <c r="D887" s="1">
        <f>_xlfn.NUMBERVALUE(_xlfn.TEXTAFTER(Table7[[#This Row],[raw]]," ",-1))</f>
        <v>1.8454759899999999E-7</v>
      </c>
      <c r="G887" t="s">
        <v>4560</v>
      </c>
      <c r="H887" t="s">
        <v>2778</v>
      </c>
      <c r="I887">
        <v>5.9642389999999998E-9</v>
      </c>
      <c r="J887">
        <f>_xlfn.XLOOKUP(Table2[[#This Row],[rxn]],Table7[rxn],Table7[flux],0)</f>
        <v>1.0576863E-8</v>
      </c>
      <c r="K887">
        <f>Table2[[#This Row],[flux]]-Table2[[#This Row],[flux in mfs]]</f>
        <v>-4.6126240000000006E-9</v>
      </c>
      <c r="L887" t="b">
        <f>_xlfn.TEXTAFTER(Table2[[#This Row],[rxn]],"-",-1)="SPONT"</f>
        <v>0</v>
      </c>
      <c r="M887" t="str">
        <f>_xlfn.TEXTAFTER(Table2[[#This Row],[rxn]],"-",-1)</f>
        <v>rt8250</v>
      </c>
      <c r="N887">
        <f>_xlfn.XLOOKUP("'PRO-"&amp;Table2[[#This Row],[enz]]&amp;"'",'[1]Sheet2 (2)'!$A:$A,'[1]Sheet2 (2)'!$B:$B,"")</f>
        <v>1</v>
      </c>
    </row>
    <row r="888" spans="1:14" ht="17" x14ac:dyDescent="0.25">
      <c r="A888" s="1" t="s">
        <v>888</v>
      </c>
      <c r="B888" s="1" t="str">
        <f>_xlfn.TEXTBEFORE(Table7[[#This Row],[raw]]," ")</f>
        <v>PROSYN-rt1964</v>
      </c>
      <c r="C888" s="1"/>
      <c r="D888" s="1">
        <f>_xlfn.NUMBERVALUE(_xlfn.TEXTAFTER(Table7[[#This Row],[raw]]," ",-1))</f>
        <v>4.4464321999999997E-8</v>
      </c>
      <c r="G888" t="s">
        <v>4476</v>
      </c>
      <c r="H888" t="s">
        <v>2778</v>
      </c>
      <c r="I888">
        <v>1.9954619E-8</v>
      </c>
      <c r="J888">
        <f>_xlfn.XLOOKUP(Table2[[#This Row],[rxn]],Table7[rxn],Table7[flux],0)</f>
        <v>2.4564552999999998E-8</v>
      </c>
      <c r="K888">
        <f>Table2[[#This Row],[flux]]-Table2[[#This Row],[flux in mfs]]</f>
        <v>-4.6099339999999984E-9</v>
      </c>
      <c r="L888" t="b">
        <f>_xlfn.TEXTAFTER(Table2[[#This Row],[rxn]],"-",-1)="SPONT"</f>
        <v>0</v>
      </c>
      <c r="M888" t="str">
        <f>_xlfn.TEXTAFTER(Table2[[#This Row],[rxn]],"-",-1)</f>
        <v>rt5827</v>
      </c>
      <c r="N888">
        <f>_xlfn.XLOOKUP("'PRO-"&amp;Table2[[#This Row],[enz]]&amp;"'",'[1]Sheet2 (2)'!$A:$A,'[1]Sheet2 (2)'!$B:$B,"")</f>
        <v>1</v>
      </c>
    </row>
    <row r="889" spans="1:14" ht="17" x14ac:dyDescent="0.25">
      <c r="A889" s="1" t="s">
        <v>889</v>
      </c>
      <c r="B889" s="1" t="str">
        <f>_xlfn.TEXTBEFORE(Table7[[#This Row],[raw]]," ")</f>
        <v>PROSYN-rt1965</v>
      </c>
      <c r="C889" s="1"/>
      <c r="D889" s="1">
        <f>_xlfn.NUMBERVALUE(_xlfn.TEXTAFTER(Table7[[#This Row],[raw]]," ",-1))</f>
        <v>3.8319150000000002E-9</v>
      </c>
      <c r="G889" t="s">
        <v>4293</v>
      </c>
      <c r="H889" t="s">
        <v>2778</v>
      </c>
      <c r="I889">
        <v>1.4952763999999999E-8</v>
      </c>
      <c r="J889">
        <f>_xlfn.XLOOKUP(Table2[[#This Row],[rxn]],Table7[rxn],Table7[flux],0)</f>
        <v>1.9349900999999999E-8</v>
      </c>
      <c r="K889">
        <f>Table2[[#This Row],[flux]]-Table2[[#This Row],[flux in mfs]]</f>
        <v>-4.3971370000000003E-9</v>
      </c>
      <c r="L889" t="b">
        <f>_xlfn.TEXTAFTER(Table2[[#This Row],[rxn]],"-",-1)="SPONT"</f>
        <v>0</v>
      </c>
      <c r="M889" t="str">
        <f>_xlfn.TEXTAFTER(Table2[[#This Row],[rxn]],"-",-1)</f>
        <v>rt1532</v>
      </c>
      <c r="N889">
        <f>_xlfn.XLOOKUP("'PRO-"&amp;Table2[[#This Row],[enz]]&amp;"'",'[1]Sheet2 (2)'!$A:$A,'[1]Sheet2 (2)'!$B:$B,"")</f>
        <v>1</v>
      </c>
    </row>
    <row r="890" spans="1:14" ht="17" x14ac:dyDescent="0.25">
      <c r="A890" s="1" t="s">
        <v>890</v>
      </c>
      <c r="B890" s="1" t="str">
        <f>_xlfn.TEXTBEFORE(Table7[[#This Row],[raw]]," ")</f>
        <v>PROSYN-rt1970</v>
      </c>
      <c r="C890" s="1"/>
      <c r="D890" s="1">
        <f>_xlfn.NUMBERVALUE(_xlfn.TEXTAFTER(Table7[[#This Row],[raw]]," ",-1))</f>
        <v>6.4642135999999994E-8</v>
      </c>
      <c r="G890" t="s">
        <v>4477</v>
      </c>
      <c r="H890" t="s">
        <v>2778</v>
      </c>
      <c r="I890">
        <v>2.1285361000000001E-8</v>
      </c>
      <c r="J890">
        <f>_xlfn.XLOOKUP(Table2[[#This Row],[rxn]],Table7[rxn],Table7[flux],0)</f>
        <v>2.5573763999999999E-8</v>
      </c>
      <c r="K890">
        <f>Table2[[#This Row],[flux]]-Table2[[#This Row],[flux in mfs]]</f>
        <v>-4.2884029999999979E-9</v>
      </c>
      <c r="L890" t="b">
        <f>_xlfn.TEXTAFTER(Table2[[#This Row],[rxn]],"-",-1)="SPONT"</f>
        <v>0</v>
      </c>
      <c r="M890" t="str">
        <f>_xlfn.TEXTAFTER(Table2[[#This Row],[rxn]],"-",-1)</f>
        <v>rt5829</v>
      </c>
      <c r="N890">
        <f>_xlfn.XLOOKUP("'PRO-"&amp;Table2[[#This Row],[enz]]&amp;"'",'[1]Sheet2 (2)'!$A:$A,'[1]Sheet2 (2)'!$B:$B,"")</f>
        <v>1</v>
      </c>
    </row>
    <row r="891" spans="1:14" ht="17" x14ac:dyDescent="0.25">
      <c r="A891" s="1" t="s">
        <v>891</v>
      </c>
      <c r="B891" s="1" t="str">
        <f>_xlfn.TEXTBEFORE(Table7[[#This Row],[raw]]," ")</f>
        <v>PROSYN-rt1973</v>
      </c>
      <c r="C891" s="1"/>
      <c r="D891" s="1">
        <f>_xlfn.NUMBERVALUE(_xlfn.TEXTAFTER(Table7[[#This Row],[raw]]," ",-1))</f>
        <v>1.9487549800000001E-7</v>
      </c>
      <c r="G891" t="s">
        <v>4413</v>
      </c>
      <c r="H891" t="s">
        <v>2778</v>
      </c>
      <c r="I891">
        <v>1.5129941999999999E-8</v>
      </c>
      <c r="J891">
        <f>_xlfn.XLOOKUP(Table2[[#This Row],[rxn]],Table7[rxn],Table7[flux],0)</f>
        <v>1.9277159999999999E-8</v>
      </c>
      <c r="K891">
        <f>Table2[[#This Row],[flux]]-Table2[[#This Row],[flux in mfs]]</f>
        <v>-4.1472180000000007E-9</v>
      </c>
      <c r="L891" t="b">
        <f>_xlfn.TEXTAFTER(Table2[[#This Row],[rxn]],"-",-1)="SPONT"</f>
        <v>0</v>
      </c>
      <c r="M891" t="str">
        <f>_xlfn.TEXTAFTER(Table2[[#This Row],[rxn]],"-",-1)</f>
        <v>rt4281</v>
      </c>
      <c r="N891">
        <f>_xlfn.XLOOKUP("'PRO-"&amp;Table2[[#This Row],[enz]]&amp;"'",'[1]Sheet2 (2)'!$A:$A,'[1]Sheet2 (2)'!$B:$B,"")</f>
        <v>1</v>
      </c>
    </row>
    <row r="892" spans="1:14" ht="17" x14ac:dyDescent="0.25">
      <c r="A892" s="1" t="s">
        <v>892</v>
      </c>
      <c r="B892" s="1" t="str">
        <f>_xlfn.TEXTBEFORE(Table7[[#This Row],[raw]]," ")</f>
        <v>PROSYN-rt1991</v>
      </c>
      <c r="C892" s="1"/>
      <c r="D892" s="1">
        <f>_xlfn.NUMBERVALUE(_xlfn.TEXTAFTER(Table7[[#This Row],[raw]]," ",-1))</f>
        <v>7.146348E-9</v>
      </c>
      <c r="G892" t="s">
        <v>4410</v>
      </c>
      <c r="H892" t="s">
        <v>2778</v>
      </c>
      <c r="I892">
        <v>2.3354015E-8</v>
      </c>
      <c r="J892">
        <f>_xlfn.XLOOKUP(Table2[[#This Row],[rxn]],Table7[rxn],Table7[flux],0)</f>
        <v>2.7454865E-8</v>
      </c>
      <c r="K892">
        <f>Table2[[#This Row],[flux]]-Table2[[#This Row],[flux in mfs]]</f>
        <v>-4.10085E-9</v>
      </c>
      <c r="L892" t="b">
        <f>_xlfn.TEXTAFTER(Table2[[#This Row],[rxn]],"-",-1)="SPONT"</f>
        <v>0</v>
      </c>
      <c r="M892" t="str">
        <f>_xlfn.TEXTAFTER(Table2[[#This Row],[rxn]],"-",-1)</f>
        <v>rt4183</v>
      </c>
      <c r="N892">
        <f>_xlfn.XLOOKUP("'PRO-"&amp;Table2[[#This Row],[enz]]&amp;"'",'[1]Sheet2 (2)'!$A:$A,'[1]Sheet2 (2)'!$B:$B,"")</f>
        <v>1</v>
      </c>
    </row>
    <row r="893" spans="1:14" ht="17" x14ac:dyDescent="0.25">
      <c r="A893" s="1" t="s">
        <v>893</v>
      </c>
      <c r="B893" s="1" t="str">
        <f>_xlfn.TEXTBEFORE(Table7[[#This Row],[raw]]," ")</f>
        <v>PROSYN-rt2006</v>
      </c>
      <c r="C893" s="1"/>
      <c r="D893" s="1">
        <f>_xlfn.NUMBERVALUE(_xlfn.TEXTAFTER(Table7[[#This Row],[raw]]," ",-1))</f>
        <v>1.2121090500000001E-7</v>
      </c>
      <c r="G893" t="s">
        <v>4232</v>
      </c>
      <c r="H893" t="s">
        <v>2778</v>
      </c>
      <c r="I893">
        <v>2.1277326000000001E-8</v>
      </c>
      <c r="J893">
        <f>_xlfn.XLOOKUP(Table2[[#This Row],[rxn]],Table7[rxn],Table7[flux],0)</f>
        <v>2.5303829000000001E-8</v>
      </c>
      <c r="K893">
        <f>Table2[[#This Row],[flux]]-Table2[[#This Row],[flux in mfs]]</f>
        <v>-4.0265030000000006E-9</v>
      </c>
      <c r="L893" t="b">
        <f>_xlfn.TEXTAFTER(Table2[[#This Row],[rxn]],"-",-1)="SPONT"</f>
        <v>0</v>
      </c>
      <c r="M893" t="str">
        <f>_xlfn.TEXTAFTER(Table2[[#This Row],[rxn]],"-",-1)</f>
        <v>rt0309</v>
      </c>
      <c r="N893">
        <f>_xlfn.XLOOKUP("'PRO-"&amp;Table2[[#This Row],[enz]]&amp;"'",'[1]Sheet2 (2)'!$A:$A,'[1]Sheet2 (2)'!$B:$B,"")</f>
        <v>1</v>
      </c>
    </row>
    <row r="894" spans="1:14" ht="17" x14ac:dyDescent="0.25">
      <c r="A894" s="1" t="s">
        <v>894</v>
      </c>
      <c r="B894" s="1" t="str">
        <f>_xlfn.TEXTBEFORE(Table7[[#This Row],[raw]]," ")</f>
        <v>PROSYN-rt2040</v>
      </c>
      <c r="C894" s="1"/>
      <c r="D894" s="1">
        <f>_xlfn.NUMBERVALUE(_xlfn.TEXTAFTER(Table7[[#This Row],[raw]]," ",-1))</f>
        <v>2.30352548E-7</v>
      </c>
      <c r="G894" t="s">
        <v>4514</v>
      </c>
      <c r="H894" t="s">
        <v>2778</v>
      </c>
      <c r="I894">
        <v>5.3493299999999998E-9</v>
      </c>
      <c r="J894">
        <f>_xlfn.XLOOKUP(Table2[[#This Row],[rxn]],Table7[rxn],Table7[flux],0)</f>
        <v>9.3089370000000006E-9</v>
      </c>
      <c r="K894">
        <f>Table2[[#This Row],[flux]]-Table2[[#This Row],[flux in mfs]]</f>
        <v>-3.9596070000000008E-9</v>
      </c>
      <c r="L894" t="b">
        <f>_xlfn.TEXTAFTER(Table2[[#This Row],[rxn]],"-",-1)="SPONT"</f>
        <v>0</v>
      </c>
      <c r="M894" t="str">
        <f>_xlfn.TEXTAFTER(Table2[[#This Row],[rxn]],"-",-1)</f>
        <v>rt6946</v>
      </c>
      <c r="N894">
        <f>_xlfn.XLOOKUP("'PRO-"&amp;Table2[[#This Row],[enz]]&amp;"'",'[1]Sheet2 (2)'!$A:$A,'[1]Sheet2 (2)'!$B:$B,"")</f>
        <v>1</v>
      </c>
    </row>
    <row r="895" spans="1:14" ht="17" x14ac:dyDescent="0.25">
      <c r="A895" s="1" t="s">
        <v>895</v>
      </c>
      <c r="B895" s="1" t="str">
        <f>_xlfn.TEXTBEFORE(Table7[[#This Row],[raw]]," ")</f>
        <v>PROSYN-rt2053</v>
      </c>
      <c r="C895" s="1"/>
      <c r="D895" s="1">
        <f>_xlfn.NUMBERVALUE(_xlfn.TEXTAFTER(Table7[[#This Row],[raw]]," ",-1))</f>
        <v>7.4236820000000004E-9</v>
      </c>
      <c r="G895" t="s">
        <v>4540</v>
      </c>
      <c r="H895" t="s">
        <v>2778</v>
      </c>
      <c r="I895">
        <v>1.4295952000000001E-8</v>
      </c>
      <c r="J895">
        <f>_xlfn.XLOOKUP(Table2[[#This Row],[rxn]],Table7[rxn],Table7[flux],0)</f>
        <v>1.8214567999999999E-8</v>
      </c>
      <c r="K895">
        <f>Table2[[#This Row],[flux]]-Table2[[#This Row],[flux in mfs]]</f>
        <v>-3.9186159999999986E-9</v>
      </c>
      <c r="L895" t="b">
        <f>_xlfn.TEXTAFTER(Table2[[#This Row],[rxn]],"-",-1)="SPONT"</f>
        <v>0</v>
      </c>
      <c r="M895" t="str">
        <f>_xlfn.TEXTAFTER(Table2[[#This Row],[rxn]],"-",-1)</f>
        <v>rt7616</v>
      </c>
      <c r="N895">
        <f>_xlfn.XLOOKUP("'PRO-"&amp;Table2[[#This Row],[enz]]&amp;"'",'[1]Sheet2 (2)'!$A:$A,'[1]Sheet2 (2)'!$B:$B,"")</f>
        <v>1</v>
      </c>
    </row>
    <row r="896" spans="1:14" ht="17" x14ac:dyDescent="0.25">
      <c r="A896" s="1" t="s">
        <v>896</v>
      </c>
      <c r="B896" s="1" t="str">
        <f>_xlfn.TEXTBEFORE(Table7[[#This Row],[raw]]," ")</f>
        <v>PROSYN-rt2059_rm</v>
      </c>
      <c r="C896" s="1"/>
      <c r="D896" s="1">
        <f>_xlfn.NUMBERVALUE(_xlfn.TEXTAFTER(Table7[[#This Row],[raw]]," ",-1))</f>
        <v>5.3325815999999998E-8</v>
      </c>
      <c r="G896" t="s">
        <v>4299</v>
      </c>
      <c r="H896" t="s">
        <v>2778</v>
      </c>
      <c r="I896">
        <v>1.3245660999999999E-8</v>
      </c>
      <c r="J896">
        <f>_xlfn.XLOOKUP(Table2[[#This Row],[rxn]],Table7[rxn],Table7[flux],0)</f>
        <v>1.6876385999999999E-8</v>
      </c>
      <c r="K896">
        <f>Table2[[#This Row],[flux]]-Table2[[#This Row],[flux in mfs]]</f>
        <v>-3.6307249999999996E-9</v>
      </c>
      <c r="L896" t="b">
        <f>_xlfn.TEXTAFTER(Table2[[#This Row],[rxn]],"-",-1)="SPONT"</f>
        <v>0</v>
      </c>
      <c r="M896" t="str">
        <f>_xlfn.TEXTAFTER(Table2[[#This Row],[rxn]],"-",-1)</f>
        <v>rt1611</v>
      </c>
      <c r="N896">
        <f>_xlfn.XLOOKUP("'PRO-"&amp;Table2[[#This Row],[enz]]&amp;"'",'[1]Sheet2 (2)'!$A:$A,'[1]Sheet2 (2)'!$B:$B,"")</f>
        <v>1</v>
      </c>
    </row>
    <row r="897" spans="1:14" ht="17" x14ac:dyDescent="0.25">
      <c r="A897" s="1" t="s">
        <v>897</v>
      </c>
      <c r="B897" s="1" t="str">
        <f>_xlfn.TEXTBEFORE(Table7[[#This Row],[raw]]," ")</f>
        <v>PROSYN-rt2060</v>
      </c>
      <c r="C897" s="1"/>
      <c r="D897" s="1">
        <f>_xlfn.NUMBERVALUE(_xlfn.TEXTAFTER(Table7[[#This Row],[raw]]," ",-1))</f>
        <v>7.64157027E-7</v>
      </c>
      <c r="G897" t="s">
        <v>4405</v>
      </c>
      <c r="H897" t="s">
        <v>2778</v>
      </c>
      <c r="I897">
        <v>1.2973482E-8</v>
      </c>
      <c r="J897">
        <f>_xlfn.XLOOKUP(Table2[[#This Row],[rxn]],Table7[rxn],Table7[flux],0)</f>
        <v>1.6529600000000001E-8</v>
      </c>
      <c r="K897">
        <f>Table2[[#This Row],[flux]]-Table2[[#This Row],[flux in mfs]]</f>
        <v>-3.5561180000000018E-9</v>
      </c>
      <c r="L897" t="b">
        <f>_xlfn.TEXTAFTER(Table2[[#This Row],[rxn]],"-",-1)="SPONT"</f>
        <v>0</v>
      </c>
      <c r="M897" t="str">
        <f>_xlfn.TEXTAFTER(Table2[[#This Row],[rxn]],"-",-1)</f>
        <v>rt4112</v>
      </c>
      <c r="N897">
        <f>_xlfn.XLOOKUP("'PRO-"&amp;Table2[[#This Row],[enz]]&amp;"'",'[1]Sheet2 (2)'!$A:$A,'[1]Sheet2 (2)'!$B:$B,"")</f>
        <v>1</v>
      </c>
    </row>
    <row r="898" spans="1:14" ht="17" x14ac:dyDescent="0.25">
      <c r="A898" s="1" t="s">
        <v>898</v>
      </c>
      <c r="B898" s="1" t="str">
        <f>_xlfn.TEXTBEFORE(Table7[[#This Row],[raw]]," ")</f>
        <v>PROSYN-rt2062_n</v>
      </c>
      <c r="C898" s="1"/>
      <c r="D898" s="1">
        <f>_xlfn.NUMBERVALUE(_xlfn.TEXTAFTER(Table7[[#This Row],[raw]]," ",-1))</f>
        <v>1.5197066000000002E-8</v>
      </c>
      <c r="G898" t="s">
        <v>4439</v>
      </c>
      <c r="H898" t="s">
        <v>2778</v>
      </c>
      <c r="I898">
        <v>6.7047049999999998E-9</v>
      </c>
      <c r="J898">
        <f>_xlfn.XLOOKUP(Table2[[#This Row],[rxn]],Table7[rxn],Table7[flux],0)</f>
        <v>9.5129859999999994E-9</v>
      </c>
      <c r="K898">
        <f>Table2[[#This Row],[flux]]-Table2[[#This Row],[flux in mfs]]</f>
        <v>-2.8082809999999996E-9</v>
      </c>
      <c r="L898" t="b">
        <f>_xlfn.TEXTAFTER(Table2[[#This Row],[rxn]],"-",-1)="SPONT"</f>
        <v>0</v>
      </c>
      <c r="M898" t="str">
        <f>_xlfn.TEXTAFTER(Table2[[#This Row],[rxn]],"-",-1)</f>
        <v>rt4951</v>
      </c>
      <c r="N898">
        <f>_xlfn.XLOOKUP("'PRO-"&amp;Table2[[#This Row],[enz]]&amp;"'",'[1]Sheet2 (2)'!$A:$A,'[1]Sheet2 (2)'!$B:$B,"")</f>
        <v>1</v>
      </c>
    </row>
    <row r="899" spans="1:14" ht="17" x14ac:dyDescent="0.25">
      <c r="A899" s="1" t="s">
        <v>899</v>
      </c>
      <c r="B899" s="1" t="str">
        <f>_xlfn.TEXTBEFORE(Table7[[#This Row],[raw]]," ")</f>
        <v>PROSYN-rt2093</v>
      </c>
      <c r="C899" s="1"/>
      <c r="D899" s="1">
        <f>_xlfn.NUMBERVALUE(_xlfn.TEXTAFTER(Table7[[#This Row],[raw]]," ",-1))</f>
        <v>1.5176959000000001E-8</v>
      </c>
      <c r="G899" t="s">
        <v>4250</v>
      </c>
      <c r="H899" t="s">
        <v>2778</v>
      </c>
      <c r="I899">
        <v>1.0141595999999999E-8</v>
      </c>
      <c r="J899">
        <f>_xlfn.XLOOKUP(Table2[[#This Row],[rxn]],Table7[rxn],Table7[flux],0)</f>
        <v>1.2921475E-8</v>
      </c>
      <c r="K899">
        <f>Table2[[#This Row],[flux]]-Table2[[#This Row],[flux in mfs]]</f>
        <v>-2.7798790000000002E-9</v>
      </c>
      <c r="L899" t="b">
        <f>_xlfn.TEXTAFTER(Table2[[#This Row],[rxn]],"-",-1)="SPONT"</f>
        <v>0</v>
      </c>
      <c r="M899" t="str">
        <f>_xlfn.TEXTAFTER(Table2[[#This Row],[rxn]],"-",-1)</f>
        <v>rt0563</v>
      </c>
      <c r="N899">
        <f>_xlfn.XLOOKUP("'PRO-"&amp;Table2[[#This Row],[enz]]&amp;"'",'[1]Sheet2 (2)'!$A:$A,'[1]Sheet2 (2)'!$B:$B,"")</f>
        <v>1</v>
      </c>
    </row>
    <row r="900" spans="1:14" ht="17" x14ac:dyDescent="0.25">
      <c r="A900" s="1" t="s">
        <v>900</v>
      </c>
      <c r="B900" s="1" t="str">
        <f>_xlfn.TEXTBEFORE(Table7[[#This Row],[raw]]," ")</f>
        <v>PROSYN-rt2101_c</v>
      </c>
      <c r="C900" s="1"/>
      <c r="D900" s="1">
        <f>_xlfn.NUMBERVALUE(_xlfn.TEXTAFTER(Table7[[#This Row],[raw]]," ",-1))</f>
        <v>7.8964120000000007E-9</v>
      </c>
      <c r="G900" t="s">
        <v>4457</v>
      </c>
      <c r="H900" t="s">
        <v>2778</v>
      </c>
      <c r="I900">
        <v>9.7720800000000004E-9</v>
      </c>
      <c r="J900">
        <f>_xlfn.XLOOKUP(Table2[[#This Row],[rxn]],Table7[rxn],Table7[flux],0)</f>
        <v>1.2450672E-8</v>
      </c>
      <c r="K900">
        <f>Table2[[#This Row],[flux]]-Table2[[#This Row],[flux in mfs]]</f>
        <v>-2.6785919999999993E-9</v>
      </c>
      <c r="L900" t="b">
        <f>_xlfn.TEXTAFTER(Table2[[#This Row],[rxn]],"-",-1)="SPONT"</f>
        <v>0</v>
      </c>
      <c r="M900" t="str">
        <f>_xlfn.TEXTAFTER(Table2[[#This Row],[rxn]],"-",-1)</f>
        <v>rt5361</v>
      </c>
      <c r="N900">
        <f>_xlfn.XLOOKUP("'PRO-"&amp;Table2[[#This Row],[enz]]&amp;"'",'[1]Sheet2 (2)'!$A:$A,'[1]Sheet2 (2)'!$B:$B,"")</f>
        <v>1</v>
      </c>
    </row>
    <row r="901" spans="1:14" ht="17" x14ac:dyDescent="0.25">
      <c r="A901" s="1" t="s">
        <v>901</v>
      </c>
      <c r="B901" s="1" t="str">
        <f>_xlfn.TEXTBEFORE(Table7[[#This Row],[raw]]," ")</f>
        <v>PROSYN-rt2107</v>
      </c>
      <c r="C901" s="1"/>
      <c r="D901" s="1">
        <f>_xlfn.NUMBERVALUE(_xlfn.TEXTAFTER(Table7[[#This Row],[raw]]," ",-1))</f>
        <v>7.2739366000000005E-8</v>
      </c>
      <c r="G901" t="s">
        <v>4241</v>
      </c>
      <c r="H901" t="s">
        <v>2778</v>
      </c>
      <c r="I901">
        <v>9.7022930000000005E-9</v>
      </c>
      <c r="J901">
        <f>_xlfn.XLOOKUP(Table2[[#This Row],[rxn]],Table7[rxn],Table7[flux],0)</f>
        <v>1.2361757E-8</v>
      </c>
      <c r="K901">
        <f>Table2[[#This Row],[flux]]-Table2[[#This Row],[flux in mfs]]</f>
        <v>-2.6594639999999999E-9</v>
      </c>
      <c r="L901" t="b">
        <f>_xlfn.TEXTAFTER(Table2[[#This Row],[rxn]],"-",-1)="SPONT"</f>
        <v>0</v>
      </c>
      <c r="M901" t="str">
        <f>_xlfn.TEXTAFTER(Table2[[#This Row],[rxn]],"-",-1)</f>
        <v>rt0400</v>
      </c>
      <c r="N901">
        <f>_xlfn.XLOOKUP("'PRO-"&amp;Table2[[#This Row],[enz]]&amp;"'",'[1]Sheet2 (2)'!$A:$A,'[1]Sheet2 (2)'!$B:$B,"")</f>
        <v>1</v>
      </c>
    </row>
    <row r="902" spans="1:14" ht="17" x14ac:dyDescent="0.25">
      <c r="A902" s="1" t="s">
        <v>902</v>
      </c>
      <c r="B902" s="1" t="str">
        <f>_xlfn.TEXTBEFORE(Table7[[#This Row],[raw]]," ")</f>
        <v>PROSYN-rt2116</v>
      </c>
      <c r="C902" s="1"/>
      <c r="D902" s="1">
        <f>_xlfn.NUMBERVALUE(_xlfn.TEXTAFTER(Table7[[#This Row],[raw]]," ",-1))</f>
        <v>4.1580060000000002E-9</v>
      </c>
      <c r="G902" t="s">
        <v>4308</v>
      </c>
      <c r="H902" t="s">
        <v>2778</v>
      </c>
      <c r="I902">
        <v>9.5465560000000001E-9</v>
      </c>
      <c r="J902">
        <f>_xlfn.XLOOKUP(Table2[[#This Row],[rxn]],Table7[rxn],Table7[flux],0)</f>
        <v>1.2163331000000001E-8</v>
      </c>
      <c r="K902">
        <f>Table2[[#This Row],[flux]]-Table2[[#This Row],[flux in mfs]]</f>
        <v>-2.6167750000000006E-9</v>
      </c>
      <c r="L902" t="b">
        <f>_xlfn.TEXTAFTER(Table2[[#This Row],[rxn]],"-",-1)="SPONT"</f>
        <v>0</v>
      </c>
      <c r="M902" t="str">
        <f>_xlfn.TEXTAFTER(Table2[[#This Row],[rxn]],"-",-1)</f>
        <v>rt1788</v>
      </c>
      <c r="N902">
        <f>_xlfn.XLOOKUP("'PRO-"&amp;Table2[[#This Row],[enz]]&amp;"'",'[1]Sheet2 (2)'!$A:$A,'[1]Sheet2 (2)'!$B:$B,"")</f>
        <v>1</v>
      </c>
    </row>
    <row r="903" spans="1:14" ht="17" x14ac:dyDescent="0.25">
      <c r="A903" s="1" t="s">
        <v>903</v>
      </c>
      <c r="B903" s="1" t="str">
        <f>_xlfn.TEXTBEFORE(Table7[[#This Row],[raw]]," ")</f>
        <v>PROSYN-rt2136</v>
      </c>
      <c r="C903" s="1"/>
      <c r="D903" s="1">
        <f>_xlfn.NUMBERVALUE(_xlfn.TEXTAFTER(Table7[[#This Row],[raw]]," ",-1))</f>
        <v>1.2575025999999999E-7</v>
      </c>
      <c r="G903" t="s">
        <v>4549</v>
      </c>
      <c r="H903" t="s">
        <v>2778</v>
      </c>
      <c r="I903">
        <v>1.2298943E-8</v>
      </c>
      <c r="J903">
        <f>_xlfn.XLOOKUP(Table2[[#This Row],[rxn]],Table7[rxn],Table7[flux],0)</f>
        <v>1.4776834999999999E-8</v>
      </c>
      <c r="K903">
        <f>Table2[[#This Row],[flux]]-Table2[[#This Row],[flux in mfs]]</f>
        <v>-2.4778919999999994E-9</v>
      </c>
      <c r="L903" t="b">
        <f>_xlfn.TEXTAFTER(Table2[[#This Row],[rxn]],"-",-1)="SPONT"</f>
        <v>0</v>
      </c>
      <c r="M903" t="str">
        <f>_xlfn.TEXTAFTER(Table2[[#This Row],[rxn]],"-",-1)</f>
        <v>rt7907</v>
      </c>
      <c r="N903">
        <f>_xlfn.XLOOKUP("'PRO-"&amp;Table2[[#This Row],[enz]]&amp;"'",'[1]Sheet2 (2)'!$A:$A,'[1]Sheet2 (2)'!$B:$B,"")</f>
        <v>1</v>
      </c>
    </row>
    <row r="904" spans="1:14" ht="17" x14ac:dyDescent="0.25">
      <c r="A904" s="1" t="s">
        <v>904</v>
      </c>
      <c r="B904" s="1" t="str">
        <f>_xlfn.TEXTBEFORE(Table7[[#This Row],[raw]]," ")</f>
        <v>PROSYN-rt2146</v>
      </c>
      <c r="C904" s="1"/>
      <c r="D904" s="1">
        <f>_xlfn.NUMBERVALUE(_xlfn.TEXTAFTER(Table7[[#This Row],[raw]]," ",-1))</f>
        <v>7.3420411E-8</v>
      </c>
      <c r="G904" t="s">
        <v>4488</v>
      </c>
      <c r="H904" t="s">
        <v>2778</v>
      </c>
      <c r="I904">
        <v>7.8447000000000004E-9</v>
      </c>
      <c r="J904">
        <f>_xlfn.XLOOKUP(Table2[[#This Row],[rxn]],Table7[rxn],Table7[flux],0)</f>
        <v>9.9949849999999997E-9</v>
      </c>
      <c r="K904">
        <f>Table2[[#This Row],[flux]]-Table2[[#This Row],[flux in mfs]]</f>
        <v>-2.1502849999999993E-9</v>
      </c>
      <c r="L904" t="b">
        <f>_xlfn.TEXTAFTER(Table2[[#This Row],[rxn]],"-",-1)="SPONT"</f>
        <v>0</v>
      </c>
      <c r="M904" t="str">
        <f>_xlfn.TEXTAFTER(Table2[[#This Row],[rxn]],"-",-1)</f>
        <v>rt6298</v>
      </c>
      <c r="N904">
        <f>_xlfn.XLOOKUP("'PRO-"&amp;Table2[[#This Row],[enz]]&amp;"'",'[1]Sheet2 (2)'!$A:$A,'[1]Sheet2 (2)'!$B:$B,"")</f>
        <v>1</v>
      </c>
    </row>
    <row r="905" spans="1:14" ht="17" x14ac:dyDescent="0.25">
      <c r="A905" s="1" t="s">
        <v>905</v>
      </c>
      <c r="B905" s="1" t="str">
        <f>_xlfn.TEXTBEFORE(Table7[[#This Row],[raw]]," ")</f>
        <v>PROSYN-rt2172</v>
      </c>
      <c r="C905" s="1"/>
      <c r="D905" s="1">
        <f>_xlfn.NUMBERVALUE(_xlfn.TEXTAFTER(Table7[[#This Row],[raw]]," ",-1))</f>
        <v>2.5214978199999999E-7</v>
      </c>
      <c r="G905" t="s">
        <v>4562</v>
      </c>
      <c r="H905" t="s">
        <v>2778</v>
      </c>
      <c r="I905">
        <v>7.2115599999999999E-9</v>
      </c>
      <c r="J905">
        <f>_xlfn.XLOOKUP(Table2[[#This Row],[rxn]],Table7[rxn],Table7[flux],0)</f>
        <v>9.1882969999999997E-9</v>
      </c>
      <c r="K905">
        <f>Table2[[#This Row],[flux]]-Table2[[#This Row],[flux in mfs]]</f>
        <v>-1.9767369999999998E-9</v>
      </c>
      <c r="L905" t="b">
        <f>_xlfn.TEXTAFTER(Table2[[#This Row],[rxn]],"-",-1)="SPONT"</f>
        <v>0</v>
      </c>
      <c r="M905" t="str">
        <f>_xlfn.TEXTAFTER(Table2[[#This Row],[rxn]],"-",-1)</f>
        <v>rt8272</v>
      </c>
      <c r="N905">
        <f>_xlfn.XLOOKUP("'PRO-"&amp;Table2[[#This Row],[enz]]&amp;"'",'[1]Sheet2 (2)'!$A:$A,'[1]Sheet2 (2)'!$B:$B,"")</f>
        <v>1</v>
      </c>
    </row>
    <row r="906" spans="1:14" ht="17" x14ac:dyDescent="0.25">
      <c r="A906" s="1" t="s">
        <v>906</v>
      </c>
      <c r="B906" s="1" t="str">
        <f>_xlfn.TEXTBEFORE(Table7[[#This Row],[raw]]," ")</f>
        <v>PROSYN-rt2173</v>
      </c>
      <c r="C906" s="1"/>
      <c r="D906" s="1">
        <f>_xlfn.NUMBERVALUE(_xlfn.TEXTAFTER(Table7[[#This Row],[raw]]," ",-1))</f>
        <v>6.5359672000000004E-7</v>
      </c>
      <c r="G906" t="s">
        <v>4492</v>
      </c>
      <c r="H906" t="s">
        <v>2778</v>
      </c>
      <c r="I906">
        <v>7.0492349999999996E-9</v>
      </c>
      <c r="J906">
        <f>_xlfn.XLOOKUP(Table2[[#This Row],[rxn]],Table7[rxn],Table7[flux],0)</f>
        <v>8.9814769999999993E-9</v>
      </c>
      <c r="K906">
        <f>Table2[[#This Row],[flux]]-Table2[[#This Row],[flux in mfs]]</f>
        <v>-1.9322419999999997E-9</v>
      </c>
      <c r="L906" t="b">
        <f>_xlfn.TEXTAFTER(Table2[[#This Row],[rxn]],"-",-1)="SPONT"</f>
        <v>0</v>
      </c>
      <c r="M906" t="str">
        <f>_xlfn.TEXTAFTER(Table2[[#This Row],[rxn]],"-",-1)</f>
        <v>rt6481</v>
      </c>
      <c r="N906">
        <f>_xlfn.XLOOKUP("'PRO-"&amp;Table2[[#This Row],[enz]]&amp;"'",'[1]Sheet2 (2)'!$A:$A,'[1]Sheet2 (2)'!$B:$B,"")</f>
        <v>1</v>
      </c>
    </row>
    <row r="907" spans="1:14" ht="17" x14ac:dyDescent="0.25">
      <c r="A907" s="1" t="s">
        <v>907</v>
      </c>
      <c r="B907" s="1" t="str">
        <f>_xlfn.TEXTBEFORE(Table7[[#This Row],[raw]]," ")</f>
        <v>PROSYN-rt2183</v>
      </c>
      <c r="C907" s="1"/>
      <c r="D907" s="1">
        <f>_xlfn.NUMBERVALUE(_xlfn.TEXTAFTER(Table7[[#This Row],[raw]]," ",-1))</f>
        <v>2.6706194599999998E-7</v>
      </c>
      <c r="G907" t="s">
        <v>4380</v>
      </c>
      <c r="H907" t="s">
        <v>2778</v>
      </c>
      <c r="I907">
        <v>8.9369489999999995E-9</v>
      </c>
      <c r="J907">
        <f>_xlfn.XLOOKUP(Table2[[#This Row],[rxn]],Table7[rxn],Table7[flux],0)</f>
        <v>1.0737493E-8</v>
      </c>
      <c r="K907">
        <f>Table2[[#This Row],[flux]]-Table2[[#This Row],[flux in mfs]]</f>
        <v>-1.8005440000000009E-9</v>
      </c>
      <c r="L907" t="b">
        <f>_xlfn.TEXTAFTER(Table2[[#This Row],[rxn]],"-",-1)="SPONT"</f>
        <v>0</v>
      </c>
      <c r="M907" t="str">
        <f>_xlfn.TEXTAFTER(Table2[[#This Row],[rxn]],"-",-1)</f>
        <v>rt3499</v>
      </c>
      <c r="N907">
        <f>_xlfn.XLOOKUP("'PRO-"&amp;Table2[[#This Row],[enz]]&amp;"'",'[1]Sheet2 (2)'!$A:$A,'[1]Sheet2 (2)'!$B:$B,"")</f>
        <v>1</v>
      </c>
    </row>
    <row r="908" spans="1:14" ht="17" x14ac:dyDescent="0.25">
      <c r="A908" s="1" t="s">
        <v>908</v>
      </c>
      <c r="B908" s="1" t="str">
        <f>_xlfn.TEXTBEFORE(Table7[[#This Row],[raw]]," ")</f>
        <v>PROSYN-rt2190</v>
      </c>
      <c r="C908" s="1"/>
      <c r="D908" s="1">
        <f>_xlfn.NUMBERVALUE(_xlfn.TEXTAFTER(Table7[[#This Row],[raw]]," ",-1))</f>
        <v>1.40572234E-7</v>
      </c>
      <c r="G908" t="s">
        <v>4420</v>
      </c>
      <c r="H908" t="s">
        <v>2778</v>
      </c>
      <c r="I908">
        <v>6.3741260000000002E-9</v>
      </c>
      <c r="J908">
        <f>_xlfn.XLOOKUP(Table2[[#This Row],[rxn]],Table7[rxn],Table7[flux],0)</f>
        <v>8.1213170000000005E-9</v>
      </c>
      <c r="K908">
        <f>Table2[[#This Row],[flux]]-Table2[[#This Row],[flux in mfs]]</f>
        <v>-1.7471910000000004E-9</v>
      </c>
      <c r="L908" t="b">
        <f>_xlfn.TEXTAFTER(Table2[[#This Row],[rxn]],"-",-1)="SPONT"</f>
        <v>0</v>
      </c>
      <c r="M908" t="str">
        <f>_xlfn.TEXTAFTER(Table2[[#This Row],[rxn]],"-",-1)</f>
        <v>rt4559</v>
      </c>
      <c r="N908">
        <f>_xlfn.XLOOKUP("'PRO-"&amp;Table2[[#This Row],[enz]]&amp;"'",'[1]Sheet2 (2)'!$A:$A,'[1]Sheet2 (2)'!$B:$B,"")</f>
        <v>1</v>
      </c>
    </row>
    <row r="909" spans="1:14" ht="17" x14ac:dyDescent="0.25">
      <c r="A909" s="1" t="s">
        <v>909</v>
      </c>
      <c r="B909" s="1" t="str">
        <f>_xlfn.TEXTBEFORE(Table7[[#This Row],[raw]]," ")</f>
        <v>PROSYN-rt2202</v>
      </c>
      <c r="C909" s="1"/>
      <c r="D909" s="1">
        <f>_xlfn.NUMBERVALUE(_xlfn.TEXTAFTER(Table7[[#This Row],[raw]]," ",-1))</f>
        <v>6.5327756000000003E-8</v>
      </c>
      <c r="G909" t="s">
        <v>4402</v>
      </c>
      <c r="H909" t="s">
        <v>2778</v>
      </c>
      <c r="I909">
        <v>4.585656E-9</v>
      </c>
      <c r="J909">
        <f>_xlfn.XLOOKUP(Table2[[#This Row],[rxn]],Table7[rxn],Table7[flux],0)</f>
        <v>5.8426150000000003E-9</v>
      </c>
      <c r="K909">
        <f>Table2[[#This Row],[flux]]-Table2[[#This Row],[flux in mfs]]</f>
        <v>-1.2569590000000003E-9</v>
      </c>
      <c r="L909" t="b">
        <f>_xlfn.TEXTAFTER(Table2[[#This Row],[rxn]],"-",-1)="SPONT"</f>
        <v>0</v>
      </c>
      <c r="M909" t="str">
        <f>_xlfn.TEXTAFTER(Table2[[#This Row],[rxn]],"-",-1)</f>
        <v>rt4069</v>
      </c>
      <c r="N909">
        <f>_xlfn.XLOOKUP("'PRO-"&amp;Table2[[#This Row],[enz]]&amp;"'",'[1]Sheet2 (2)'!$A:$A,'[1]Sheet2 (2)'!$B:$B,"")</f>
        <v>1</v>
      </c>
    </row>
    <row r="910" spans="1:14" ht="17" x14ac:dyDescent="0.25">
      <c r="A910" s="1" t="s">
        <v>910</v>
      </c>
      <c r="B910" s="1" t="str">
        <f>_xlfn.TEXTBEFORE(Table7[[#This Row],[raw]]," ")</f>
        <v>PROSYN-rt2204</v>
      </c>
      <c r="C910" s="1"/>
      <c r="D910" s="1">
        <f>_xlfn.NUMBERVALUE(_xlfn.TEXTAFTER(Table7[[#This Row],[raw]]," ",-1))</f>
        <v>1.1716991E-8</v>
      </c>
      <c r="G910" t="s">
        <v>4570</v>
      </c>
      <c r="H910" t="s">
        <v>2778</v>
      </c>
      <c r="I910">
        <v>6.5675669999999998E-9</v>
      </c>
      <c r="J910">
        <f>_xlfn.XLOOKUP(Table2[[#This Row],[rxn]],Table7[rxn],Table7[flux],0)</f>
        <v>7.7207990000000006E-9</v>
      </c>
      <c r="K910">
        <f>Table2[[#This Row],[flux]]-Table2[[#This Row],[flux in mfs]]</f>
        <v>-1.1532320000000008E-9</v>
      </c>
      <c r="L910" t="b">
        <f>_xlfn.TEXTAFTER(Table2[[#This Row],[rxn]],"-",-1)="SPONT"</f>
        <v>0</v>
      </c>
      <c r="M910" t="str">
        <f>_xlfn.TEXTAFTER(Table2[[#This Row],[rxn]],"-",-1)</f>
        <v>rt8469</v>
      </c>
      <c r="N910">
        <f>_xlfn.XLOOKUP("'PRO-"&amp;Table2[[#This Row],[enz]]&amp;"'",'[1]Sheet2 (2)'!$A:$A,'[1]Sheet2 (2)'!$B:$B,"")</f>
        <v>1</v>
      </c>
    </row>
    <row r="911" spans="1:14" ht="17" x14ac:dyDescent="0.25">
      <c r="A911" s="1" t="s">
        <v>911</v>
      </c>
      <c r="B911" s="1" t="str">
        <f>_xlfn.TEXTBEFORE(Table7[[#This Row],[raw]]," ")</f>
        <v>PROSYN-rt2220</v>
      </c>
      <c r="C911" s="1"/>
      <c r="D911" s="1">
        <f>_xlfn.NUMBERVALUE(_xlfn.TEXTAFTER(Table7[[#This Row],[raw]]," ",-1))</f>
        <v>3.6731745000000002E-8</v>
      </c>
      <c r="G911" t="s">
        <v>4351</v>
      </c>
      <c r="H911" t="s">
        <v>2778</v>
      </c>
      <c r="I911">
        <v>4.0929769999999999E-9</v>
      </c>
      <c r="J911">
        <f>_xlfn.XLOOKUP(Table2[[#This Row],[rxn]],Table7[rxn],Table7[flux],0)</f>
        <v>5.2148890000000001E-9</v>
      </c>
      <c r="K911">
        <f>Table2[[#This Row],[flux]]-Table2[[#This Row],[flux in mfs]]</f>
        <v>-1.1219120000000001E-9</v>
      </c>
      <c r="L911" t="b">
        <f>_xlfn.TEXTAFTER(Table2[[#This Row],[rxn]],"-",-1)="SPONT"</f>
        <v>0</v>
      </c>
      <c r="M911" t="str">
        <f>_xlfn.TEXTAFTER(Table2[[#This Row],[rxn]],"-",-1)</f>
        <v>rt2834</v>
      </c>
      <c r="N911">
        <f>_xlfn.XLOOKUP("'PRO-"&amp;Table2[[#This Row],[enz]]&amp;"'",'[1]Sheet2 (2)'!$A:$A,'[1]Sheet2 (2)'!$B:$B,"")</f>
        <v>1</v>
      </c>
    </row>
    <row r="912" spans="1:14" ht="17" x14ac:dyDescent="0.25">
      <c r="A912" s="1" t="s">
        <v>912</v>
      </c>
      <c r="B912" s="1" t="str">
        <f>_xlfn.TEXTBEFORE(Table7[[#This Row],[raw]]," ")</f>
        <v>PROSYN-rt2224</v>
      </c>
      <c r="C912" s="1"/>
      <c r="D912" s="1">
        <f>_xlfn.NUMBERVALUE(_xlfn.TEXTAFTER(Table7[[#This Row],[raw]]," ",-1))</f>
        <v>4.7884159999999999E-8</v>
      </c>
      <c r="G912" t="s">
        <v>4490</v>
      </c>
      <c r="H912" t="s">
        <v>2778</v>
      </c>
      <c r="I912">
        <v>5.8641769999999998E-9</v>
      </c>
      <c r="J912">
        <f>_xlfn.XLOOKUP(Table2[[#This Row],[rxn]],Table7[rxn],Table7[flux],0)</f>
        <v>6.9739090000000001E-9</v>
      </c>
      <c r="K912">
        <f>Table2[[#This Row],[flux]]-Table2[[#This Row],[flux in mfs]]</f>
        <v>-1.1097320000000003E-9</v>
      </c>
      <c r="L912" t="b">
        <f>_xlfn.TEXTAFTER(Table2[[#This Row],[rxn]],"-",-1)="SPONT"</f>
        <v>0</v>
      </c>
      <c r="M912" t="str">
        <f>_xlfn.TEXTAFTER(Table2[[#This Row],[rxn]],"-",-1)</f>
        <v>rt6350</v>
      </c>
      <c r="N912">
        <f>_xlfn.XLOOKUP("'PRO-"&amp;Table2[[#This Row],[enz]]&amp;"'",'[1]Sheet2 (2)'!$A:$A,'[1]Sheet2 (2)'!$B:$B,"")</f>
        <v>1</v>
      </c>
    </row>
    <row r="913" spans="1:14" ht="17" x14ac:dyDescent="0.25">
      <c r="A913" s="1" t="s">
        <v>913</v>
      </c>
      <c r="B913" s="1" t="str">
        <f>_xlfn.TEXTBEFORE(Table7[[#This Row],[raw]]," ")</f>
        <v>PROSYN-rt2234_m</v>
      </c>
      <c r="C913" s="1"/>
      <c r="D913" s="1">
        <f>_xlfn.NUMBERVALUE(_xlfn.TEXTAFTER(Table7[[#This Row],[raw]]," ",-1))</f>
        <v>3.9339994499999997E-7</v>
      </c>
      <c r="G913" t="s">
        <v>4521</v>
      </c>
      <c r="H913" t="s">
        <v>2778</v>
      </c>
      <c r="I913">
        <v>5.6991509999999996E-9</v>
      </c>
      <c r="J913">
        <f>_xlfn.XLOOKUP(Table2[[#This Row],[rxn]],Table7[rxn],Table7[flux],0)</f>
        <v>6.6998939999999997E-9</v>
      </c>
      <c r="K913">
        <f>Table2[[#This Row],[flux]]-Table2[[#This Row],[flux in mfs]]</f>
        <v>-1.0007430000000001E-9</v>
      </c>
      <c r="L913" t="b">
        <f>_xlfn.TEXTAFTER(Table2[[#This Row],[rxn]],"-",-1)="SPONT"</f>
        <v>0</v>
      </c>
      <c r="M913" t="str">
        <f>_xlfn.TEXTAFTER(Table2[[#This Row],[rxn]],"-",-1)</f>
        <v>rt7138</v>
      </c>
      <c r="N913">
        <f>_xlfn.XLOOKUP("'PRO-"&amp;Table2[[#This Row],[enz]]&amp;"'",'[1]Sheet2 (2)'!$A:$A,'[1]Sheet2 (2)'!$B:$B,"")</f>
        <v>1</v>
      </c>
    </row>
    <row r="914" spans="1:14" ht="17" x14ac:dyDescent="0.25">
      <c r="A914" s="1" t="s">
        <v>914</v>
      </c>
      <c r="B914" s="1" t="str">
        <f>_xlfn.TEXTBEFORE(Table7[[#This Row],[raw]]," ")</f>
        <v>PROSYN-rt2239</v>
      </c>
      <c r="C914" s="1"/>
      <c r="D914" s="1">
        <f>_xlfn.NUMBERVALUE(_xlfn.TEXTAFTER(Table7[[#This Row],[raw]]," ",-1))</f>
        <v>5.2529035999999998E-8</v>
      </c>
      <c r="G914" t="s">
        <v>4531</v>
      </c>
      <c r="H914" t="s">
        <v>2778</v>
      </c>
      <c r="I914">
        <v>5.6979000000000004E-9</v>
      </c>
      <c r="J914">
        <f>_xlfn.XLOOKUP(Table2[[#This Row],[rxn]],Table7[rxn],Table7[flux],0)</f>
        <v>6.6161819999999996E-9</v>
      </c>
      <c r="K914">
        <f>Table2[[#This Row],[flux]]-Table2[[#This Row],[flux in mfs]]</f>
        <v>-9.1828199999999925E-10</v>
      </c>
      <c r="L914" t="b">
        <f>_xlfn.TEXTAFTER(Table2[[#This Row],[rxn]],"-",-1)="SPONT"</f>
        <v>0</v>
      </c>
      <c r="M914" t="str">
        <f>_xlfn.TEXTAFTER(Table2[[#This Row],[rxn]],"-",-1)</f>
        <v>rt7368</v>
      </c>
      <c r="N914">
        <f>_xlfn.XLOOKUP("'PRO-"&amp;Table2[[#This Row],[enz]]&amp;"'",'[1]Sheet2 (2)'!$A:$A,'[1]Sheet2 (2)'!$B:$B,"")</f>
        <v>1</v>
      </c>
    </row>
    <row r="915" spans="1:14" ht="17" x14ac:dyDescent="0.25">
      <c r="A915" s="1" t="s">
        <v>915</v>
      </c>
      <c r="B915" s="1" t="str">
        <f>_xlfn.TEXTBEFORE(Table7[[#This Row],[raw]]," ")</f>
        <v>PROSYN-rt2245</v>
      </c>
      <c r="C915" s="1"/>
      <c r="D915" s="1">
        <f>_xlfn.NUMBERVALUE(_xlfn.TEXTAFTER(Table7[[#This Row],[raw]]," ",-1))</f>
        <v>6.5221391230000003E-6</v>
      </c>
      <c r="G915" t="s">
        <v>4286</v>
      </c>
      <c r="H915" t="s">
        <v>2778</v>
      </c>
      <c r="I915">
        <v>4.3524749999999999E-9</v>
      </c>
      <c r="J915">
        <f>_xlfn.XLOOKUP(Table2[[#This Row],[rxn]],Table7[rxn],Table7[flux],0)</f>
        <v>5.1192429999999999E-9</v>
      </c>
      <c r="K915">
        <f>Table2[[#This Row],[flux]]-Table2[[#This Row],[flux in mfs]]</f>
        <v>-7.6676800000000001E-10</v>
      </c>
      <c r="L915" t="b">
        <f>_xlfn.TEXTAFTER(Table2[[#This Row],[rxn]],"-",-1)="SPONT"</f>
        <v>0</v>
      </c>
      <c r="M915" t="str">
        <f>_xlfn.TEXTAFTER(Table2[[#This Row],[rxn]],"-",-1)</f>
        <v>rt1378</v>
      </c>
      <c r="N915">
        <f>_xlfn.XLOOKUP("'PRO-"&amp;Table2[[#This Row],[enz]]&amp;"'",'[1]Sheet2 (2)'!$A:$A,'[1]Sheet2 (2)'!$B:$B,"")</f>
        <v>1</v>
      </c>
    </row>
    <row r="916" spans="1:14" ht="17" x14ac:dyDescent="0.25">
      <c r="A916" s="1" t="s">
        <v>916</v>
      </c>
      <c r="B916" s="1" t="str">
        <f>_xlfn.TEXTBEFORE(Table7[[#This Row],[raw]]," ")</f>
        <v>PROSYN-rt2246</v>
      </c>
      <c r="C916" s="1"/>
      <c r="D916" s="1">
        <f>_xlfn.NUMBERVALUE(_xlfn.TEXTAFTER(Table7[[#This Row],[raw]]," ",-1))</f>
        <v>3.157383309E-6</v>
      </c>
      <c r="G916" t="s">
        <v>4491</v>
      </c>
      <c r="H916" t="s">
        <v>2778</v>
      </c>
      <c r="I916">
        <v>1.7400599999999999E-10</v>
      </c>
      <c r="J916">
        <f>_xlfn.XLOOKUP(Table2[[#This Row],[rxn]],Table7[rxn],Table7[flux],0)</f>
        <v>8.6472400000000002E-10</v>
      </c>
      <c r="K916">
        <f>Table2[[#This Row],[flux]]-Table2[[#This Row],[flux in mfs]]</f>
        <v>-6.9071800000000005E-10</v>
      </c>
      <c r="L916" t="b">
        <f>_xlfn.TEXTAFTER(Table2[[#This Row],[rxn]],"-",-1)="SPONT"</f>
        <v>0</v>
      </c>
      <c r="M916" t="str">
        <f>_xlfn.TEXTAFTER(Table2[[#This Row],[rxn]],"-",-1)</f>
        <v>rt6420</v>
      </c>
      <c r="N916">
        <f>_xlfn.XLOOKUP("'PRO-"&amp;Table2[[#This Row],[enz]]&amp;"'",'[1]Sheet2 (2)'!$A:$A,'[1]Sheet2 (2)'!$B:$B,"")</f>
        <v>1</v>
      </c>
    </row>
    <row r="917" spans="1:14" ht="17" x14ac:dyDescent="0.25">
      <c r="A917" s="1" t="s">
        <v>917</v>
      </c>
      <c r="B917" s="1" t="str">
        <f>_xlfn.TEXTBEFORE(Table7[[#This Row],[raw]]," ")</f>
        <v>PROSYN-rt2265</v>
      </c>
      <c r="C917" s="1"/>
      <c r="D917" s="1">
        <f>_xlfn.NUMBERVALUE(_xlfn.TEXTAFTER(Table7[[#This Row],[raw]]," ",-1))</f>
        <v>4.2576968999999998E-8</v>
      </c>
      <c r="G917" t="s">
        <v>4222</v>
      </c>
      <c r="H917" t="s">
        <v>2778</v>
      </c>
      <c r="I917">
        <v>2.3612549999999998E-9</v>
      </c>
      <c r="J917">
        <f>_xlfn.XLOOKUP(Table2[[#This Row],[rxn]],Table7[rxn],Table7[flux],0)</f>
        <v>3.0084910000000001E-9</v>
      </c>
      <c r="K917">
        <f>Table2[[#This Row],[flux]]-Table2[[#This Row],[flux in mfs]]</f>
        <v>-6.4723600000000031E-10</v>
      </c>
      <c r="L917" t="b">
        <f>_xlfn.TEXTAFTER(Table2[[#This Row],[rxn]],"-",-1)="SPONT"</f>
        <v>0</v>
      </c>
      <c r="M917" t="str">
        <f>_xlfn.TEXTAFTER(Table2[[#This Row],[rxn]],"-",-1)</f>
        <v>rt0150</v>
      </c>
      <c r="N917">
        <f>_xlfn.XLOOKUP("'PRO-"&amp;Table2[[#This Row],[enz]]&amp;"'",'[1]Sheet2 (2)'!$A:$A,'[1]Sheet2 (2)'!$B:$B,"")</f>
        <v>1</v>
      </c>
    </row>
    <row r="918" spans="1:14" ht="17" x14ac:dyDescent="0.25">
      <c r="A918" s="1" t="s">
        <v>918</v>
      </c>
      <c r="B918" s="1" t="str">
        <f>_xlfn.TEXTBEFORE(Table7[[#This Row],[raw]]," ")</f>
        <v>PROSYN-rt2267</v>
      </c>
      <c r="C918" s="1"/>
      <c r="D918" s="1">
        <f>_xlfn.NUMBERVALUE(_xlfn.TEXTAFTER(Table7[[#This Row],[raw]]," ",-1))</f>
        <v>4.8459222999999996E-7</v>
      </c>
      <c r="G918" t="s">
        <v>4376</v>
      </c>
      <c r="H918" t="s">
        <v>2778</v>
      </c>
      <c r="I918">
        <v>1.2853480000000001E-9</v>
      </c>
      <c r="J918">
        <f>_xlfn.XLOOKUP(Table2[[#This Row],[rxn]],Table7[rxn],Table7[flux],0)</f>
        <v>1.9294189999999998E-9</v>
      </c>
      <c r="K918">
        <f>Table2[[#This Row],[flux]]-Table2[[#This Row],[flux in mfs]]</f>
        <v>-6.4407099999999973E-10</v>
      </c>
      <c r="L918" t="b">
        <f>_xlfn.TEXTAFTER(Table2[[#This Row],[rxn]],"-",-1)="SPONT"</f>
        <v>0</v>
      </c>
      <c r="M918" t="str">
        <f>_xlfn.TEXTAFTER(Table2[[#This Row],[rxn]],"-",-1)</f>
        <v>rt3417</v>
      </c>
      <c r="N918">
        <f>_xlfn.XLOOKUP("'PRO-"&amp;Table2[[#This Row],[enz]]&amp;"'",'[1]Sheet2 (2)'!$A:$A,'[1]Sheet2 (2)'!$B:$B,"")</f>
        <v>4</v>
      </c>
    </row>
    <row r="919" spans="1:14" ht="17" x14ac:dyDescent="0.25">
      <c r="A919" s="1" t="s">
        <v>919</v>
      </c>
      <c r="B919" s="1" t="str">
        <f>_xlfn.TEXTBEFORE(Table7[[#This Row],[raw]]," ")</f>
        <v>PROSYN-rt2279</v>
      </c>
      <c r="C919" s="1"/>
      <c r="D919" s="1">
        <f>_xlfn.NUMBERVALUE(_xlfn.TEXTAFTER(Table7[[#This Row],[raw]]," ",-1))</f>
        <v>5.0151193000000002E-8</v>
      </c>
      <c r="G919" t="s">
        <v>4375</v>
      </c>
      <c r="H919" t="s">
        <v>2778</v>
      </c>
      <c r="I919">
        <v>4.3215169999999996E-9</v>
      </c>
      <c r="J919">
        <f>_xlfn.XLOOKUP(Table2[[#This Row],[rxn]],Table7[rxn],Table7[flux],0)</f>
        <v>4.856063E-9</v>
      </c>
      <c r="K919">
        <f>Table2[[#This Row],[flux]]-Table2[[#This Row],[flux in mfs]]</f>
        <v>-5.3454600000000036E-10</v>
      </c>
      <c r="L919" t="b">
        <f>_xlfn.TEXTAFTER(Table2[[#This Row],[rxn]],"-",-1)="SPONT"</f>
        <v>0</v>
      </c>
      <c r="M919" t="str">
        <f>_xlfn.TEXTAFTER(Table2[[#This Row],[rxn]],"-",-1)</f>
        <v>rt3373</v>
      </c>
      <c r="N919">
        <f>_xlfn.XLOOKUP("'PRO-"&amp;Table2[[#This Row],[enz]]&amp;"'",'[1]Sheet2 (2)'!$A:$A,'[1]Sheet2 (2)'!$B:$B,"")</f>
        <v>2</v>
      </c>
    </row>
    <row r="920" spans="1:14" ht="17" x14ac:dyDescent="0.25">
      <c r="A920" s="1" t="s">
        <v>920</v>
      </c>
      <c r="B920" s="1" t="str">
        <f>_xlfn.TEXTBEFORE(Table7[[#This Row],[raw]]," ")</f>
        <v>PROSYN-rt2297_l</v>
      </c>
      <c r="C920" s="1"/>
      <c r="D920" s="1">
        <f>_xlfn.NUMBERVALUE(_xlfn.TEXTAFTER(Table7[[#This Row],[raw]]," ",-1))</f>
        <v>7.1535630000000004E-9</v>
      </c>
      <c r="G920" t="s">
        <v>4220</v>
      </c>
      <c r="H920" t="s">
        <v>2778</v>
      </c>
      <c r="I920">
        <v>1.483292E-9</v>
      </c>
      <c r="J920">
        <f>_xlfn.XLOOKUP(Table2[[#This Row],[rxn]],Table7[rxn],Table7[flux],0)</f>
        <v>1.889872E-9</v>
      </c>
      <c r="K920">
        <f>Table2[[#This Row],[flux]]-Table2[[#This Row],[flux in mfs]]</f>
        <v>-4.0658000000000006E-10</v>
      </c>
      <c r="L920" t="b">
        <f>_xlfn.TEXTAFTER(Table2[[#This Row],[rxn]],"-",-1)="SPONT"</f>
        <v>0</v>
      </c>
      <c r="M920" t="str">
        <f>_xlfn.TEXTAFTER(Table2[[#This Row],[rxn]],"-",-1)</f>
        <v>rt0073</v>
      </c>
      <c r="N920">
        <f>_xlfn.XLOOKUP("'PRO-"&amp;Table2[[#This Row],[enz]]&amp;"'",'[1]Sheet2 (2)'!$A:$A,'[1]Sheet2 (2)'!$B:$B,"")</f>
        <v>1</v>
      </c>
    </row>
    <row r="921" spans="1:14" ht="17" x14ac:dyDescent="0.25">
      <c r="A921" s="1" t="s">
        <v>921</v>
      </c>
      <c r="B921" s="1" t="str">
        <f>_xlfn.TEXTBEFORE(Table7[[#This Row],[raw]]," ")</f>
        <v>PROSYN-rt2305</v>
      </c>
      <c r="C921" s="1"/>
      <c r="D921" s="1">
        <f>_xlfn.NUMBERVALUE(_xlfn.TEXTAFTER(Table7[[#This Row],[raw]]," ",-1))</f>
        <v>5.5964337E-7</v>
      </c>
      <c r="G921" t="s">
        <v>4298</v>
      </c>
      <c r="H921" t="s">
        <v>2778</v>
      </c>
      <c r="I921">
        <v>1.3572489999999999E-9</v>
      </c>
      <c r="J921">
        <f>_xlfn.XLOOKUP(Table2[[#This Row],[rxn]],Table7[rxn],Table7[flux],0)</f>
        <v>1.7292800000000001E-9</v>
      </c>
      <c r="K921">
        <f>Table2[[#This Row],[flux]]-Table2[[#This Row],[flux in mfs]]</f>
        <v>-3.7203100000000012E-10</v>
      </c>
      <c r="L921" t="b">
        <f>_xlfn.TEXTAFTER(Table2[[#This Row],[rxn]],"-",-1)="SPONT"</f>
        <v>0</v>
      </c>
      <c r="M921" t="str">
        <f>_xlfn.TEXTAFTER(Table2[[#This Row],[rxn]],"-",-1)</f>
        <v>rt1577</v>
      </c>
      <c r="N921">
        <f>_xlfn.XLOOKUP("'PRO-"&amp;Table2[[#This Row],[enz]]&amp;"'",'[1]Sheet2 (2)'!$A:$A,'[1]Sheet2 (2)'!$B:$B,"")</f>
        <v>1</v>
      </c>
    </row>
    <row r="922" spans="1:14" ht="17" x14ac:dyDescent="0.25">
      <c r="A922" s="1" t="s">
        <v>922</v>
      </c>
      <c r="B922" s="1" t="str">
        <f>_xlfn.TEXTBEFORE(Table7[[#This Row],[raw]]," ")</f>
        <v>PROSYN-rt2306</v>
      </c>
      <c r="C922" s="1"/>
      <c r="D922" s="1">
        <f>_xlfn.NUMBERVALUE(_xlfn.TEXTAFTER(Table7[[#This Row],[raw]]," ",-1))</f>
        <v>7.9771031000000003E-7</v>
      </c>
      <c r="G922" t="s">
        <v>4357</v>
      </c>
      <c r="H922" t="s">
        <v>2778</v>
      </c>
      <c r="I922">
        <v>9.1181700000000004E-10</v>
      </c>
      <c r="J922">
        <f>_xlfn.XLOOKUP(Table2[[#This Row],[rxn]],Table7[rxn],Table7[flux],0)</f>
        <v>1.1617520000000001E-9</v>
      </c>
      <c r="K922">
        <f>Table2[[#This Row],[flux]]-Table2[[#This Row],[flux in mfs]]</f>
        <v>-2.4993500000000003E-10</v>
      </c>
      <c r="L922" t="b">
        <f>_xlfn.TEXTAFTER(Table2[[#This Row],[rxn]],"-",-1)="SPONT"</f>
        <v>0</v>
      </c>
      <c r="M922" t="str">
        <f>_xlfn.TEXTAFTER(Table2[[#This Row],[rxn]],"-",-1)</f>
        <v>rt2975</v>
      </c>
      <c r="N922">
        <f>_xlfn.XLOOKUP("'PRO-"&amp;Table2[[#This Row],[enz]]&amp;"'",'[1]Sheet2 (2)'!$A:$A,'[1]Sheet2 (2)'!$B:$B,"")</f>
        <v>1</v>
      </c>
    </row>
    <row r="923" spans="1:14" ht="17" x14ac:dyDescent="0.25">
      <c r="A923" s="1" t="s">
        <v>923</v>
      </c>
      <c r="B923" s="1" t="str">
        <f>_xlfn.TEXTBEFORE(Table7[[#This Row],[raw]]," ")</f>
        <v>PROSYN-rt2309</v>
      </c>
      <c r="C923" s="1"/>
      <c r="D923" s="1">
        <f>_xlfn.NUMBERVALUE(_xlfn.TEXTAFTER(Table7[[#This Row],[raw]]," ",-1))</f>
        <v>2.7909432800000002E-7</v>
      </c>
      <c r="G923" t="s">
        <v>4555</v>
      </c>
      <c r="H923" t="s">
        <v>2778</v>
      </c>
      <c r="I923">
        <v>1.1736860000000001E-9</v>
      </c>
      <c r="J923">
        <f>_xlfn.XLOOKUP(Table2[[#This Row],[rxn]],Table7[rxn],Table7[flux],0)</f>
        <v>1.3388659999999999E-9</v>
      </c>
      <c r="K923">
        <f>Table2[[#This Row],[flux]]-Table2[[#This Row],[flux in mfs]]</f>
        <v>-1.6517999999999984E-10</v>
      </c>
      <c r="L923" t="b">
        <f>_xlfn.TEXTAFTER(Table2[[#This Row],[rxn]],"-",-1)="SPONT"</f>
        <v>0</v>
      </c>
      <c r="M923" t="str">
        <f>_xlfn.TEXTAFTER(Table2[[#This Row],[rxn]],"-",-1)</f>
        <v>rt8116</v>
      </c>
      <c r="N923">
        <f>_xlfn.XLOOKUP("'PRO-"&amp;Table2[[#This Row],[enz]]&amp;"'",'[1]Sheet2 (2)'!$A:$A,'[1]Sheet2 (2)'!$B:$B,"")</f>
        <v>1</v>
      </c>
    </row>
    <row r="924" spans="1:14" ht="17" x14ac:dyDescent="0.25">
      <c r="A924" s="1" t="s">
        <v>924</v>
      </c>
      <c r="B924" s="1" t="str">
        <f>_xlfn.TEXTBEFORE(Table7[[#This Row],[raw]]," ")</f>
        <v>PROSYN-rt2312</v>
      </c>
      <c r="C924" s="1"/>
      <c r="D924" s="1">
        <f>_xlfn.NUMBERVALUE(_xlfn.TEXTAFTER(Table7[[#This Row],[raw]]," ",-1))</f>
        <v>3.8852304999999997E-8</v>
      </c>
      <c r="G924" t="s">
        <v>4473</v>
      </c>
      <c r="H924" t="s">
        <v>2778</v>
      </c>
      <c r="I924">
        <v>0</v>
      </c>
      <c r="J924">
        <f>_xlfn.XLOOKUP(Table2[[#This Row],[rxn]],Table7[rxn],Table7[flux],0)</f>
        <v>1.13377E-10</v>
      </c>
      <c r="K924">
        <f>Table2[[#This Row],[flux]]-Table2[[#This Row],[flux in mfs]]</f>
        <v>-1.13377E-10</v>
      </c>
      <c r="L924" t="b">
        <f>_xlfn.TEXTAFTER(Table2[[#This Row],[rxn]],"-",-1)="SPONT"</f>
        <v>0</v>
      </c>
      <c r="M924" t="str">
        <f>_xlfn.TEXTAFTER(Table2[[#This Row],[rxn]],"-",-1)</f>
        <v>rt5802</v>
      </c>
      <c r="N924">
        <f>_xlfn.XLOOKUP("'PRO-"&amp;Table2[[#This Row],[enz]]&amp;"'",'[1]Sheet2 (2)'!$A:$A,'[1]Sheet2 (2)'!$B:$B,"")</f>
        <v>1</v>
      </c>
    </row>
    <row r="925" spans="1:14" ht="17" x14ac:dyDescent="0.25">
      <c r="A925" s="1" t="s">
        <v>925</v>
      </c>
      <c r="B925" s="1" t="str">
        <f>_xlfn.TEXTBEFORE(Table7[[#This Row],[raw]]," ")</f>
        <v>PROSYN-rt2317</v>
      </c>
      <c r="C925" s="1"/>
      <c r="D925" s="1">
        <f>_xlfn.NUMBERVALUE(_xlfn.TEXTAFTER(Table7[[#This Row],[raw]]," ",-1))</f>
        <v>1.780034346E-6</v>
      </c>
      <c r="G925" t="s">
        <v>4313</v>
      </c>
      <c r="H925" t="s">
        <v>2778</v>
      </c>
      <c r="I925">
        <v>3.63448E-10</v>
      </c>
      <c r="J925">
        <f>_xlfn.XLOOKUP(Table2[[#This Row],[rxn]],Table7[rxn],Table7[flux],0)</f>
        <v>4.3446199999999998E-10</v>
      </c>
      <c r="K925">
        <f>Table2[[#This Row],[flux]]-Table2[[#This Row],[flux in mfs]]</f>
        <v>-7.1013999999999978E-11</v>
      </c>
      <c r="L925" t="b">
        <f>_xlfn.TEXTAFTER(Table2[[#This Row],[rxn]],"-",-1)="SPONT"</f>
        <v>0</v>
      </c>
      <c r="M925" t="str">
        <f>_xlfn.TEXTAFTER(Table2[[#This Row],[rxn]],"-",-1)</f>
        <v>rt1852</v>
      </c>
      <c r="N925">
        <f>_xlfn.XLOOKUP("'PRO-"&amp;Table2[[#This Row],[enz]]&amp;"'",'[1]Sheet2 (2)'!$A:$A,'[1]Sheet2 (2)'!$B:$B,"")</f>
        <v>1</v>
      </c>
    </row>
    <row r="926" spans="1:14" ht="17" x14ac:dyDescent="0.25">
      <c r="A926" s="1" t="s">
        <v>926</v>
      </c>
      <c r="B926" s="1" t="str">
        <f>_xlfn.TEXTBEFORE(Table7[[#This Row],[raw]]," ")</f>
        <v>PROSYN-rt2336</v>
      </c>
      <c r="C926" s="1"/>
      <c r="D926" s="1">
        <f>_xlfn.NUMBERVALUE(_xlfn.TEXTAFTER(Table7[[#This Row],[raw]]," ",-1))</f>
        <v>1.4977897E-7</v>
      </c>
      <c r="G926" t="s">
        <v>4345</v>
      </c>
      <c r="H926" t="s">
        <v>2778</v>
      </c>
      <c r="I926">
        <v>3.3852599999999998E-10</v>
      </c>
      <c r="J926">
        <f>_xlfn.XLOOKUP(Table2[[#This Row],[rxn]],Table7[rxn],Table7[flux],0)</f>
        <v>3.6940499999999998E-10</v>
      </c>
      <c r="K926">
        <f>Table2[[#This Row],[flux]]-Table2[[#This Row],[flux in mfs]]</f>
        <v>-3.0878999999999992E-11</v>
      </c>
      <c r="L926" t="b">
        <f>_xlfn.TEXTAFTER(Table2[[#This Row],[rxn]],"-",-1)="SPONT"</f>
        <v>0</v>
      </c>
      <c r="M926" t="str">
        <f>_xlfn.TEXTAFTER(Table2[[#This Row],[rxn]],"-",-1)</f>
        <v>rt2769</v>
      </c>
      <c r="N926">
        <f>_xlfn.XLOOKUP("'PRO-"&amp;Table2[[#This Row],[enz]]&amp;"'",'[1]Sheet2 (2)'!$A:$A,'[1]Sheet2 (2)'!$B:$B,"")</f>
        <v>1</v>
      </c>
    </row>
    <row r="927" spans="1:14" ht="17" x14ac:dyDescent="0.25">
      <c r="A927" s="1" t="s">
        <v>927</v>
      </c>
      <c r="B927" s="1" t="str">
        <f>_xlfn.TEXTBEFORE(Table7[[#This Row],[raw]]," ")</f>
        <v>PROSYN-rt2348</v>
      </c>
      <c r="C927" s="1"/>
      <c r="D927" s="1">
        <f>_xlfn.NUMBERVALUE(_xlfn.TEXTAFTER(Table7[[#This Row],[raw]]," ",-1))</f>
        <v>9.8780678999999995E-7</v>
      </c>
      <c r="G927" t="s">
        <v>2819</v>
      </c>
      <c r="H927" t="s">
        <v>2778</v>
      </c>
      <c r="I927">
        <v>0</v>
      </c>
      <c r="J927">
        <f>_xlfn.XLOOKUP(Table2[[#This Row],[rxn]],Table7[rxn],Table7[flux],0)</f>
        <v>0</v>
      </c>
      <c r="K927">
        <f>Table2[[#This Row],[flux]]-Table2[[#This Row],[flux in mfs]]</f>
        <v>0</v>
      </c>
      <c r="L927" t="b">
        <f>_xlfn.TEXTAFTER(Table2[[#This Row],[rxn]],"-",-1)="SPONT"</f>
        <v>0</v>
      </c>
      <c r="M927" t="str">
        <f>_xlfn.TEXTAFTER(Table2[[#This Row],[rxn]],"-",-1)</f>
        <v>rt7829</v>
      </c>
      <c r="N927">
        <f>_xlfn.XLOOKUP("'PRO-"&amp;Table2[[#This Row],[enz]]&amp;"'",'[1]Sheet2 (2)'!$A:$A,'[1]Sheet2 (2)'!$B:$B,"")</f>
        <v>3</v>
      </c>
    </row>
    <row r="928" spans="1:14" ht="17" x14ac:dyDescent="0.25">
      <c r="A928" s="1" t="s">
        <v>928</v>
      </c>
      <c r="B928" s="1" t="str">
        <f>_xlfn.TEXTBEFORE(Table7[[#This Row],[raw]]," ")</f>
        <v>PROSYN-rt2354</v>
      </c>
      <c r="C928" s="1"/>
      <c r="D928" s="1">
        <f>_xlfn.NUMBERVALUE(_xlfn.TEXTAFTER(Table7[[#This Row],[raw]]," ",-1))</f>
        <v>2.3281509999999999E-8</v>
      </c>
      <c r="G928" t="s">
        <v>2820</v>
      </c>
      <c r="H928" t="s">
        <v>2778</v>
      </c>
      <c r="I928">
        <v>0</v>
      </c>
      <c r="J928">
        <f>_xlfn.XLOOKUP(Table2[[#This Row],[rxn]],Table7[rxn],Table7[flux],0)</f>
        <v>0</v>
      </c>
      <c r="K928">
        <f>Table2[[#This Row],[flux]]-Table2[[#This Row],[flux in mfs]]</f>
        <v>0</v>
      </c>
      <c r="L928" t="b">
        <f>_xlfn.TEXTAFTER(Table2[[#This Row],[rxn]],"-",-1)="SPONT"</f>
        <v>0</v>
      </c>
      <c r="M928" t="str">
        <f>_xlfn.TEXTAFTER(Table2[[#This Row],[rxn]],"-",-1)</f>
        <v>rt3097</v>
      </c>
      <c r="N928">
        <f>_xlfn.XLOOKUP("'PRO-"&amp;Table2[[#This Row],[enz]]&amp;"'",'[1]Sheet2 (2)'!$A:$A,'[1]Sheet2 (2)'!$B:$B,"")</f>
        <v>3</v>
      </c>
    </row>
    <row r="929" spans="1:14" ht="17" x14ac:dyDescent="0.25">
      <c r="A929" s="1" t="s">
        <v>929</v>
      </c>
      <c r="B929" s="1" t="str">
        <f>_xlfn.TEXTBEFORE(Table7[[#This Row],[raw]]," ")</f>
        <v>PROSYN-rt2385</v>
      </c>
      <c r="C929" s="1"/>
      <c r="D929" s="1">
        <f>_xlfn.NUMBERVALUE(_xlfn.TEXTAFTER(Table7[[#This Row],[raw]]," ",-1))</f>
        <v>2.7404512499999999E-7</v>
      </c>
      <c r="G929" t="s">
        <v>2845</v>
      </c>
      <c r="H929" t="s">
        <v>2778</v>
      </c>
      <c r="I929">
        <v>0</v>
      </c>
      <c r="J929">
        <f>_xlfn.XLOOKUP(Table2[[#This Row],[rxn]],Table7[rxn],Table7[flux],0)</f>
        <v>0</v>
      </c>
      <c r="K929">
        <f>Table2[[#This Row],[flux]]-Table2[[#This Row],[flux in mfs]]</f>
        <v>0</v>
      </c>
      <c r="L929" t="b">
        <f>_xlfn.TEXTAFTER(Table2[[#This Row],[rxn]],"-",-1)="SPONT"</f>
        <v>0</v>
      </c>
      <c r="M929" t="str">
        <f>_xlfn.TEXTAFTER(Table2[[#This Row],[rxn]],"-",-1)</f>
        <v>rt6869</v>
      </c>
      <c r="N929">
        <f>_xlfn.XLOOKUP("'PRO-"&amp;Table2[[#This Row],[enz]]&amp;"'",'[1]Sheet2 (2)'!$A:$A,'[1]Sheet2 (2)'!$B:$B,"")</f>
        <v>1</v>
      </c>
    </row>
    <row r="930" spans="1:14" ht="17" x14ac:dyDescent="0.25">
      <c r="A930" s="1" t="s">
        <v>930</v>
      </c>
      <c r="B930" s="1" t="str">
        <f>_xlfn.TEXTBEFORE(Table7[[#This Row],[raw]]," ")</f>
        <v>PROSYN-rt2393</v>
      </c>
      <c r="C930" s="1"/>
      <c r="D930" s="1">
        <f>_xlfn.NUMBERVALUE(_xlfn.TEXTAFTER(Table7[[#This Row],[raw]]," ",-1))</f>
        <v>1.6969535E-8</v>
      </c>
      <c r="G930" t="s">
        <v>2889</v>
      </c>
      <c r="H930" t="s">
        <v>2778</v>
      </c>
      <c r="I930">
        <v>0</v>
      </c>
      <c r="J930">
        <f>_xlfn.XLOOKUP(Table2[[#This Row],[rxn]],Table7[rxn],Table7[flux],0)</f>
        <v>0</v>
      </c>
      <c r="K930">
        <f>Table2[[#This Row],[flux]]-Table2[[#This Row],[flux in mfs]]</f>
        <v>0</v>
      </c>
      <c r="L930" t="b">
        <f>_xlfn.TEXTAFTER(Table2[[#This Row],[rxn]],"-",-1)="SPONT"</f>
        <v>0</v>
      </c>
      <c r="M930" t="str">
        <f>_xlfn.TEXTAFTER(Table2[[#This Row],[rxn]],"-",-1)</f>
        <v>rt3664</v>
      </c>
      <c r="N930">
        <f>_xlfn.XLOOKUP("'PRO-"&amp;Table2[[#This Row],[enz]]&amp;"'",'[1]Sheet2 (2)'!$A:$A,'[1]Sheet2 (2)'!$B:$B,"")</f>
        <v>1</v>
      </c>
    </row>
    <row r="931" spans="1:14" ht="17" x14ac:dyDescent="0.25">
      <c r="A931" s="1" t="s">
        <v>931</v>
      </c>
      <c r="B931" s="1" t="str">
        <f>_xlfn.TEXTBEFORE(Table7[[#This Row],[raw]]," ")</f>
        <v>PROSYN-rt2416</v>
      </c>
      <c r="C931" s="1"/>
      <c r="D931" s="1">
        <f>_xlfn.NUMBERVALUE(_xlfn.TEXTAFTER(Table7[[#This Row],[raw]]," ",-1))</f>
        <v>9.2834233999999998E-8</v>
      </c>
      <c r="G931" t="s">
        <v>2935</v>
      </c>
      <c r="H931" t="s">
        <v>2778</v>
      </c>
      <c r="I931">
        <v>0</v>
      </c>
      <c r="J931">
        <f>_xlfn.XLOOKUP(Table2[[#This Row],[rxn]],Table7[rxn],Table7[flux],0)</f>
        <v>0</v>
      </c>
      <c r="K931">
        <f>Table2[[#This Row],[flux]]-Table2[[#This Row],[flux in mfs]]</f>
        <v>0</v>
      </c>
      <c r="L931" t="b">
        <f>_xlfn.TEXTAFTER(Table2[[#This Row],[rxn]],"-",-1)="SPONT"</f>
        <v>0</v>
      </c>
      <c r="M931" t="str">
        <f>_xlfn.TEXTAFTER(Table2[[#This Row],[rxn]],"-",-1)</f>
        <v>UNKNOWN</v>
      </c>
      <c r="N931" t="str">
        <f>_xlfn.XLOOKUP("'PRO-"&amp;Table2[[#This Row],[enz]]&amp;"'",'[1]Sheet2 (2)'!$A:$A,'[1]Sheet2 (2)'!$B:$B,"")</f>
        <v/>
      </c>
    </row>
    <row r="932" spans="1:14" ht="17" x14ac:dyDescent="0.25">
      <c r="A932" s="1" t="s">
        <v>932</v>
      </c>
      <c r="B932" s="1" t="str">
        <f>_xlfn.TEXTBEFORE(Table7[[#This Row],[raw]]," ")</f>
        <v>PROSYN-rt2444</v>
      </c>
      <c r="C932" s="1"/>
      <c r="D932" s="1">
        <f>_xlfn.NUMBERVALUE(_xlfn.TEXTAFTER(Table7[[#This Row],[raw]]," ",-1))</f>
        <v>8.2559175000000004E-8</v>
      </c>
      <c r="G932" t="s">
        <v>3262</v>
      </c>
      <c r="H932" t="s">
        <v>2778</v>
      </c>
      <c r="I932">
        <v>0</v>
      </c>
      <c r="J932">
        <f>_xlfn.XLOOKUP(Table2[[#This Row],[rxn]],Table7[rxn],Table7[flux],0)</f>
        <v>0</v>
      </c>
      <c r="K932">
        <f>Table2[[#This Row],[flux]]-Table2[[#This Row],[flux in mfs]]</f>
        <v>0</v>
      </c>
      <c r="L932" t="b">
        <f>_xlfn.TEXTAFTER(Table2[[#This Row],[rxn]],"-",-1)="SPONT"</f>
        <v>0</v>
      </c>
      <c r="M932" t="str">
        <f>_xlfn.TEXTAFTER(Table2[[#This Row],[rxn]],"-",-1)</f>
        <v>UNKNOWN</v>
      </c>
      <c r="N932" t="str">
        <f>_xlfn.XLOOKUP("'PRO-"&amp;Table2[[#This Row],[enz]]&amp;"'",'[1]Sheet2 (2)'!$A:$A,'[1]Sheet2 (2)'!$B:$B,"")</f>
        <v/>
      </c>
    </row>
    <row r="933" spans="1:14" ht="17" x14ac:dyDescent="0.25">
      <c r="A933" s="1" t="s">
        <v>933</v>
      </c>
      <c r="B933" s="1" t="str">
        <f>_xlfn.TEXTBEFORE(Table7[[#This Row],[raw]]," ")</f>
        <v>PROSYN-rt2473</v>
      </c>
      <c r="C933" s="1"/>
      <c r="D933" s="1">
        <f>_xlfn.NUMBERVALUE(_xlfn.TEXTAFTER(Table7[[#This Row],[raw]]," ",-1))</f>
        <v>7.2689660899999996E-7</v>
      </c>
      <c r="G933" t="s">
        <v>3263</v>
      </c>
      <c r="H933" t="s">
        <v>2778</v>
      </c>
      <c r="I933">
        <v>0</v>
      </c>
      <c r="J933">
        <f>_xlfn.XLOOKUP(Table2[[#This Row],[rxn]],Table7[rxn],Table7[flux],0)</f>
        <v>0</v>
      </c>
      <c r="K933">
        <f>Table2[[#This Row],[flux]]-Table2[[#This Row],[flux in mfs]]</f>
        <v>0</v>
      </c>
      <c r="L933" t="b">
        <f>_xlfn.TEXTAFTER(Table2[[#This Row],[rxn]],"-",-1)="SPONT"</f>
        <v>0</v>
      </c>
      <c r="M933" t="str">
        <f>_xlfn.TEXTAFTER(Table2[[#This Row],[rxn]],"-",-1)</f>
        <v>UNKNOWN</v>
      </c>
      <c r="N933" t="str">
        <f>_xlfn.XLOOKUP("'PRO-"&amp;Table2[[#This Row],[enz]]&amp;"'",'[1]Sheet2 (2)'!$A:$A,'[1]Sheet2 (2)'!$B:$B,"")</f>
        <v/>
      </c>
    </row>
    <row r="934" spans="1:14" ht="17" x14ac:dyDescent="0.25">
      <c r="A934" s="1" t="s">
        <v>934</v>
      </c>
      <c r="B934" s="1" t="str">
        <f>_xlfn.TEXTBEFORE(Table7[[#This Row],[raw]]," ")</f>
        <v>PROSYN-rt2477</v>
      </c>
      <c r="C934" s="1"/>
      <c r="D934" s="1">
        <f>_xlfn.NUMBERVALUE(_xlfn.TEXTAFTER(Table7[[#This Row],[raw]]," ",-1))</f>
        <v>2.7182171200000002E-7</v>
      </c>
      <c r="G934" t="s">
        <v>3294</v>
      </c>
      <c r="H934" t="s">
        <v>2778</v>
      </c>
      <c r="I934">
        <v>0</v>
      </c>
      <c r="J934">
        <f>_xlfn.XLOOKUP(Table2[[#This Row],[rxn]],Table7[rxn],Table7[flux],0)</f>
        <v>0</v>
      </c>
      <c r="K934">
        <f>Table2[[#This Row],[flux]]-Table2[[#This Row],[flux in mfs]]</f>
        <v>0</v>
      </c>
      <c r="L934" t="b">
        <f>_xlfn.TEXTAFTER(Table2[[#This Row],[rxn]],"-",-1)="SPONT"</f>
        <v>0</v>
      </c>
      <c r="M934" t="str">
        <f>_xlfn.TEXTAFTER(Table2[[#This Row],[rxn]],"-",-1)</f>
        <v>rt7829</v>
      </c>
      <c r="N934">
        <f>_xlfn.XLOOKUP("'PRO-"&amp;Table2[[#This Row],[enz]]&amp;"'",'[1]Sheet2 (2)'!$A:$A,'[1]Sheet2 (2)'!$B:$B,"")</f>
        <v>3</v>
      </c>
    </row>
    <row r="935" spans="1:14" ht="17" x14ac:dyDescent="0.25">
      <c r="A935" s="1" t="s">
        <v>935</v>
      </c>
      <c r="B935" s="1" t="str">
        <f>_xlfn.TEXTBEFORE(Table7[[#This Row],[raw]]," ")</f>
        <v>PROSYN-rt2501</v>
      </c>
      <c r="C935" s="1"/>
      <c r="D935" s="1">
        <f>_xlfn.NUMBERVALUE(_xlfn.TEXTAFTER(Table7[[#This Row],[raw]]," ",-1))</f>
        <v>5.8287957000000002E-8</v>
      </c>
      <c r="G935" t="s">
        <v>3295</v>
      </c>
      <c r="H935" t="s">
        <v>2778</v>
      </c>
      <c r="I935">
        <v>0</v>
      </c>
      <c r="J935">
        <f>_xlfn.XLOOKUP(Table2[[#This Row],[rxn]],Table7[rxn],Table7[flux],0)</f>
        <v>0</v>
      </c>
      <c r="K935">
        <f>Table2[[#This Row],[flux]]-Table2[[#This Row],[flux in mfs]]</f>
        <v>0</v>
      </c>
      <c r="L935" t="b">
        <f>_xlfn.TEXTAFTER(Table2[[#This Row],[rxn]],"-",-1)="SPONT"</f>
        <v>0</v>
      </c>
      <c r="M935" t="str">
        <f>_xlfn.TEXTAFTER(Table2[[#This Row],[rxn]],"-",-1)</f>
        <v>COQCPLX</v>
      </c>
      <c r="N935" t="str">
        <f>_xlfn.XLOOKUP("'PRO-"&amp;Table2[[#This Row],[enz]]&amp;"'",'[1]Sheet2 (2)'!$A:$A,'[1]Sheet2 (2)'!$B:$B,"")</f>
        <v/>
      </c>
    </row>
    <row r="936" spans="1:14" ht="17" x14ac:dyDescent="0.25">
      <c r="A936" s="1" t="s">
        <v>936</v>
      </c>
      <c r="B936" s="1" t="str">
        <f>_xlfn.TEXTBEFORE(Table7[[#This Row],[raw]]," ")</f>
        <v>PROSYN-rt2517_v</v>
      </c>
      <c r="C936" s="1"/>
      <c r="D936" s="1">
        <f>_xlfn.NUMBERVALUE(_xlfn.TEXTAFTER(Table7[[#This Row],[raw]]," ",-1))</f>
        <v>2.1723974000000001E-8</v>
      </c>
      <c r="G936" t="s">
        <v>3296</v>
      </c>
      <c r="H936" t="s">
        <v>2778</v>
      </c>
      <c r="I936">
        <v>0</v>
      </c>
      <c r="J936">
        <f>_xlfn.XLOOKUP(Table2[[#This Row],[rxn]],Table7[rxn],Table7[flux],0)</f>
        <v>0</v>
      </c>
      <c r="K936">
        <f>Table2[[#This Row],[flux]]-Table2[[#This Row],[flux in mfs]]</f>
        <v>0</v>
      </c>
      <c r="L936" t="b">
        <f>_xlfn.TEXTAFTER(Table2[[#This Row],[rxn]],"-",-1)="SPONT"</f>
        <v>0</v>
      </c>
      <c r="M936" t="str">
        <f>_xlfn.TEXTAFTER(Table2[[#This Row],[rxn]],"-",-1)</f>
        <v>Q9ORCPLX</v>
      </c>
      <c r="N936" t="str">
        <f>_xlfn.XLOOKUP("'PRO-"&amp;Table2[[#This Row],[enz]]&amp;"'",'[1]Sheet2 (2)'!$A:$A,'[1]Sheet2 (2)'!$B:$B,"")</f>
        <v/>
      </c>
    </row>
    <row r="937" spans="1:14" ht="17" x14ac:dyDescent="0.25">
      <c r="A937" s="1" t="s">
        <v>937</v>
      </c>
      <c r="B937" s="1" t="str">
        <f>_xlfn.TEXTBEFORE(Table7[[#This Row],[raw]]," ")</f>
        <v>PROSYN-rt2532</v>
      </c>
      <c r="C937" s="1"/>
      <c r="D937" s="1">
        <f>_xlfn.NUMBERVALUE(_xlfn.TEXTAFTER(Table7[[#This Row],[raw]]," ",-1))</f>
        <v>2.4024450999999999E-8</v>
      </c>
      <c r="G937" t="s">
        <v>3473</v>
      </c>
      <c r="H937" t="s">
        <v>2778</v>
      </c>
      <c r="I937">
        <v>0</v>
      </c>
      <c r="J937">
        <f>_xlfn.XLOOKUP(Table2[[#This Row],[rxn]],Table7[rxn],Table7[flux],0)</f>
        <v>0</v>
      </c>
      <c r="K937">
        <f>Table2[[#This Row],[flux]]-Table2[[#This Row],[flux in mfs]]</f>
        <v>0</v>
      </c>
      <c r="L937" t="b">
        <f>_xlfn.TEXTAFTER(Table2[[#This Row],[rxn]],"-",-1)="SPONT"</f>
        <v>0</v>
      </c>
      <c r="M937" t="str">
        <f>_xlfn.TEXTAFTER(Table2[[#This Row],[rxn]],"-",-1)</f>
        <v>rt0088</v>
      </c>
      <c r="N937">
        <f>_xlfn.XLOOKUP("'PRO-"&amp;Table2[[#This Row],[enz]]&amp;"'",'[1]Sheet2 (2)'!$A:$A,'[1]Sheet2 (2)'!$B:$B,"")</f>
        <v>1</v>
      </c>
    </row>
    <row r="938" spans="1:14" ht="17" x14ac:dyDescent="0.25">
      <c r="A938" s="1" t="s">
        <v>938</v>
      </c>
      <c r="B938" s="1" t="str">
        <f>_xlfn.TEXTBEFORE(Table7[[#This Row],[raw]]," ")</f>
        <v>PROSYN-rt2544</v>
      </c>
      <c r="C938" s="1"/>
      <c r="D938" s="1">
        <f>_xlfn.NUMBERVALUE(_xlfn.TEXTAFTER(Table7[[#This Row],[raw]]," ",-1))</f>
        <v>3.4224187700000001E-7</v>
      </c>
      <c r="G938" t="s">
        <v>3476</v>
      </c>
      <c r="H938" t="s">
        <v>2778</v>
      </c>
      <c r="I938">
        <v>0</v>
      </c>
      <c r="J938">
        <f>_xlfn.XLOOKUP(Table2[[#This Row],[rxn]],Table7[rxn],Table7[flux],0)</f>
        <v>0</v>
      </c>
      <c r="K938">
        <f>Table2[[#This Row],[flux]]-Table2[[#This Row],[flux in mfs]]</f>
        <v>0</v>
      </c>
      <c r="L938" t="b">
        <f>_xlfn.TEXTAFTER(Table2[[#This Row],[rxn]],"-",-1)="SPONT"</f>
        <v>0</v>
      </c>
      <c r="M938" t="str">
        <f>_xlfn.TEXTAFTER(Table2[[#This Row],[rxn]],"-",-1)</f>
        <v>rt1544_rm</v>
      </c>
      <c r="N938">
        <f>_xlfn.XLOOKUP("'PRO-"&amp;Table2[[#This Row],[enz]]&amp;"'",'[1]Sheet2 (2)'!$A:$A,'[1]Sheet2 (2)'!$B:$B,"")</f>
        <v>1</v>
      </c>
    </row>
    <row r="939" spans="1:14" ht="17" x14ac:dyDescent="0.25">
      <c r="A939" s="1" t="s">
        <v>939</v>
      </c>
      <c r="B939" s="1" t="str">
        <f>_xlfn.TEXTBEFORE(Table7[[#This Row],[raw]]," ")</f>
        <v>PROSYN-rt2566</v>
      </c>
      <c r="C939" s="1"/>
      <c r="D939" s="1">
        <f>_xlfn.NUMBERVALUE(_xlfn.TEXTAFTER(Table7[[#This Row],[raw]]," ",-1))</f>
        <v>1.5734049999999999E-9</v>
      </c>
      <c r="G939" t="s">
        <v>3483</v>
      </c>
      <c r="H939" t="s">
        <v>2778</v>
      </c>
      <c r="I939">
        <v>0</v>
      </c>
      <c r="J939">
        <f>_xlfn.XLOOKUP(Table2[[#This Row],[rxn]],Table7[rxn],Table7[flux],0)</f>
        <v>0</v>
      </c>
      <c r="K939">
        <f>Table2[[#This Row],[flux]]-Table2[[#This Row],[flux in mfs]]</f>
        <v>0</v>
      </c>
      <c r="L939" t="b">
        <f>_xlfn.TEXTAFTER(Table2[[#This Row],[rxn]],"-",-1)="SPONT"</f>
        <v>0</v>
      </c>
      <c r="M939" t="str">
        <f>_xlfn.TEXTAFTER(Table2[[#This Row],[rxn]],"-",-1)</f>
        <v>rt8485</v>
      </c>
      <c r="N939">
        <f>_xlfn.XLOOKUP("'PRO-"&amp;Table2[[#This Row],[enz]]&amp;"'",'[1]Sheet2 (2)'!$A:$A,'[1]Sheet2 (2)'!$B:$B,"")</f>
        <v>1</v>
      </c>
    </row>
    <row r="940" spans="1:14" ht="17" x14ac:dyDescent="0.25">
      <c r="A940" s="1" t="s">
        <v>940</v>
      </c>
      <c r="B940" s="1" t="str">
        <f>_xlfn.TEXTBEFORE(Table7[[#This Row],[raw]]," ")</f>
        <v>PROSYN-rt2569</v>
      </c>
      <c r="C940" s="1"/>
      <c r="D940" s="1">
        <f>_xlfn.NUMBERVALUE(_xlfn.TEXTAFTER(Table7[[#This Row],[raw]]," ",-1))</f>
        <v>2.64616251E-7</v>
      </c>
      <c r="G940" t="s">
        <v>3519</v>
      </c>
      <c r="H940" t="s">
        <v>2778</v>
      </c>
      <c r="I940">
        <v>0</v>
      </c>
      <c r="J940">
        <f>_xlfn.XLOOKUP(Table2[[#This Row],[rxn]],Table7[rxn],Table7[flux],0)</f>
        <v>0</v>
      </c>
      <c r="K940">
        <f>Table2[[#This Row],[flux]]-Table2[[#This Row],[flux in mfs]]</f>
        <v>0</v>
      </c>
      <c r="L940" t="b">
        <f>_xlfn.TEXTAFTER(Table2[[#This Row],[rxn]],"-",-1)="SPONT"</f>
        <v>0</v>
      </c>
      <c r="M940" t="str">
        <f>_xlfn.TEXTAFTER(Table2[[#This Row],[rxn]],"-",-1)</f>
        <v>rt2735</v>
      </c>
      <c r="N940">
        <f>_xlfn.XLOOKUP("'PRO-"&amp;Table2[[#This Row],[enz]]&amp;"'",'[1]Sheet2 (2)'!$A:$A,'[1]Sheet2 (2)'!$B:$B,"")</f>
        <v>1</v>
      </c>
    </row>
    <row r="941" spans="1:14" ht="17" x14ac:dyDescent="0.25">
      <c r="A941" s="1" t="s">
        <v>941</v>
      </c>
      <c r="B941" s="1" t="str">
        <f>_xlfn.TEXTBEFORE(Table7[[#This Row],[raw]]," ")</f>
        <v>PROSYN-rt2573</v>
      </c>
      <c r="C941" s="1"/>
      <c r="D941" s="1">
        <f>_xlfn.NUMBERVALUE(_xlfn.TEXTAFTER(Table7[[#This Row],[raw]]," ",-1))</f>
        <v>2.5069624999999998E-8</v>
      </c>
      <c r="G941" t="s">
        <v>3567</v>
      </c>
      <c r="H941" t="s">
        <v>2778</v>
      </c>
      <c r="I941">
        <v>0</v>
      </c>
      <c r="J941">
        <f>_xlfn.XLOOKUP(Table2[[#This Row],[rxn]],Table7[rxn],Table7[flux],0)</f>
        <v>0</v>
      </c>
      <c r="K941">
        <f>Table2[[#This Row],[flux]]-Table2[[#This Row],[flux in mfs]]</f>
        <v>0</v>
      </c>
      <c r="L941" t="b">
        <f>_xlfn.TEXTAFTER(Table2[[#This Row],[rxn]],"-",-1)="SPONT"</f>
        <v>0</v>
      </c>
      <c r="M941" t="str">
        <f>_xlfn.TEXTAFTER(Table2[[#This Row],[rxn]],"-",-1)</f>
        <v>rt1814_c</v>
      </c>
      <c r="N941">
        <f>_xlfn.XLOOKUP("'PRO-"&amp;Table2[[#This Row],[enz]]&amp;"'",'[1]Sheet2 (2)'!$A:$A,'[1]Sheet2 (2)'!$B:$B,"")</f>
        <v>1</v>
      </c>
    </row>
    <row r="942" spans="1:14" ht="17" x14ac:dyDescent="0.25">
      <c r="A942" s="1" t="s">
        <v>942</v>
      </c>
      <c r="B942" s="1" t="str">
        <f>_xlfn.TEXTBEFORE(Table7[[#This Row],[raw]]," ")</f>
        <v>PROSYN-rt2574</v>
      </c>
      <c r="C942" s="1"/>
      <c r="D942" s="1">
        <f>_xlfn.NUMBERVALUE(_xlfn.TEXTAFTER(Table7[[#This Row],[raw]]," ",-1))</f>
        <v>2.9992679999999999E-9</v>
      </c>
      <c r="G942" t="s">
        <v>3572</v>
      </c>
      <c r="H942" t="s">
        <v>2778</v>
      </c>
      <c r="I942">
        <v>0</v>
      </c>
      <c r="J942">
        <f>_xlfn.XLOOKUP(Table2[[#This Row],[rxn]],Table7[rxn],Table7[flux],0)</f>
        <v>0</v>
      </c>
      <c r="K942">
        <f>Table2[[#This Row],[flux]]-Table2[[#This Row],[flux in mfs]]</f>
        <v>0</v>
      </c>
      <c r="L942" t="b">
        <f>_xlfn.TEXTAFTER(Table2[[#This Row],[rxn]],"-",-1)="SPONT"</f>
        <v>0</v>
      </c>
      <c r="M942" t="str">
        <f>_xlfn.TEXTAFTER(Table2[[#This Row],[rxn]],"-",-1)</f>
        <v>ALG1314</v>
      </c>
      <c r="N942" t="str">
        <f>_xlfn.XLOOKUP("'PRO-"&amp;Table2[[#This Row],[enz]]&amp;"'",'[1]Sheet2 (2)'!$A:$A,'[1]Sheet2 (2)'!$B:$B,"")</f>
        <v/>
      </c>
    </row>
    <row r="943" spans="1:14" ht="17" x14ac:dyDescent="0.25">
      <c r="A943" s="1" t="s">
        <v>943</v>
      </c>
      <c r="B943" s="1" t="str">
        <f>_xlfn.TEXTBEFORE(Table7[[#This Row],[raw]]," ")</f>
        <v>PROSYN-rt2577</v>
      </c>
      <c r="C943" s="1"/>
      <c r="D943" s="1">
        <f>_xlfn.NUMBERVALUE(_xlfn.TEXTAFTER(Table7[[#This Row],[raw]]," ",-1))</f>
        <v>2.6025980000000001E-8</v>
      </c>
      <c r="G943" t="s">
        <v>3579</v>
      </c>
      <c r="H943" t="s">
        <v>2778</v>
      </c>
      <c r="I943">
        <v>0</v>
      </c>
      <c r="J943">
        <f>_xlfn.XLOOKUP(Table2[[#This Row],[rxn]],Table7[rxn],Table7[flux],0)</f>
        <v>0</v>
      </c>
      <c r="K943">
        <f>Table2[[#This Row],[flux]]-Table2[[#This Row],[flux in mfs]]</f>
        <v>0</v>
      </c>
      <c r="L943" t="b">
        <f>_xlfn.TEXTAFTER(Table2[[#This Row],[rxn]],"-",-1)="SPONT"</f>
        <v>0</v>
      </c>
      <c r="M943" t="str">
        <f>_xlfn.TEXTAFTER(Table2[[#This Row],[rxn]],"-",-1)</f>
        <v>rt4267</v>
      </c>
      <c r="N943">
        <f>_xlfn.XLOOKUP("'PRO-"&amp;Table2[[#This Row],[enz]]&amp;"'",'[1]Sheet2 (2)'!$A:$A,'[1]Sheet2 (2)'!$B:$B,"")</f>
        <v>1</v>
      </c>
    </row>
    <row r="944" spans="1:14" ht="17" x14ac:dyDescent="0.25">
      <c r="A944" s="1" t="s">
        <v>944</v>
      </c>
      <c r="B944" s="1" t="str">
        <f>_xlfn.TEXTBEFORE(Table7[[#This Row],[raw]]," ")</f>
        <v>PROSYN-rt2578</v>
      </c>
      <c r="C944" s="1"/>
      <c r="D944" s="1">
        <f>_xlfn.NUMBERVALUE(_xlfn.TEXTAFTER(Table7[[#This Row],[raw]]," ",-1))</f>
        <v>6.2879100000000001E-9</v>
      </c>
      <c r="G944" t="s">
        <v>3600</v>
      </c>
      <c r="H944" t="s">
        <v>2778</v>
      </c>
      <c r="I944">
        <v>0</v>
      </c>
      <c r="J944">
        <f>_xlfn.XLOOKUP(Table2[[#This Row],[rxn]],Table7[rxn],Table7[flux],0)</f>
        <v>0</v>
      </c>
      <c r="K944">
        <f>Table2[[#This Row],[flux]]-Table2[[#This Row],[flux in mfs]]</f>
        <v>0</v>
      </c>
      <c r="L944" t="b">
        <f>_xlfn.TEXTAFTER(Table2[[#This Row],[rxn]],"-",-1)="SPONT"</f>
        <v>0</v>
      </c>
      <c r="M944" t="str">
        <f>_xlfn.TEXTAFTER(Table2[[#This Row],[rxn]],"-",-1)</f>
        <v>rt3985</v>
      </c>
      <c r="N944">
        <f>_xlfn.XLOOKUP("'PRO-"&amp;Table2[[#This Row],[enz]]&amp;"'",'[1]Sheet2 (2)'!$A:$A,'[1]Sheet2 (2)'!$B:$B,"")</f>
        <v>1</v>
      </c>
    </row>
    <row r="945" spans="1:14" ht="17" x14ac:dyDescent="0.25">
      <c r="A945" s="1" t="s">
        <v>945</v>
      </c>
      <c r="B945" s="1" t="str">
        <f>_xlfn.TEXTBEFORE(Table7[[#This Row],[raw]]," ")</f>
        <v>PROSYN-rt2593</v>
      </c>
      <c r="C945" s="1"/>
      <c r="D945" s="1">
        <f>_xlfn.NUMBERVALUE(_xlfn.TEXTAFTER(Table7[[#This Row],[raw]]," ",-1))</f>
        <v>9.1509884999999997E-8</v>
      </c>
      <c r="G945" t="s">
        <v>3652</v>
      </c>
      <c r="H945" t="s">
        <v>2778</v>
      </c>
      <c r="I945">
        <v>0</v>
      </c>
      <c r="J945">
        <f>_xlfn.XLOOKUP(Table2[[#This Row],[rxn]],Table7[rxn],Table7[flux],0)</f>
        <v>0</v>
      </c>
      <c r="K945">
        <f>Table2[[#This Row],[flux]]-Table2[[#This Row],[flux in mfs]]</f>
        <v>0</v>
      </c>
      <c r="L945" t="b">
        <f>_xlfn.TEXTAFTER(Table2[[#This Row],[rxn]],"-",-1)="SPONT"</f>
        <v>0</v>
      </c>
      <c r="M945" t="str">
        <f>_xlfn.TEXTAFTER(Table2[[#This Row],[rxn]],"-",-1)</f>
        <v>rt2147</v>
      </c>
      <c r="N945">
        <f>_xlfn.XLOOKUP("'PRO-"&amp;Table2[[#This Row],[enz]]&amp;"'",'[1]Sheet2 (2)'!$A:$A,'[1]Sheet2 (2)'!$B:$B,"")</f>
        <v>1</v>
      </c>
    </row>
    <row r="946" spans="1:14" ht="17" x14ac:dyDescent="0.25">
      <c r="A946" s="1" t="s">
        <v>946</v>
      </c>
      <c r="B946" s="1" t="str">
        <f>_xlfn.TEXTBEFORE(Table7[[#This Row],[raw]]," ")</f>
        <v>PROSYN-rt2613</v>
      </c>
      <c r="C946" s="1"/>
      <c r="D946" s="1">
        <f>_xlfn.NUMBERVALUE(_xlfn.TEXTAFTER(Table7[[#This Row],[raw]]," ",-1))</f>
        <v>3.5909291700000001E-7</v>
      </c>
      <c r="G946" t="s">
        <v>3675</v>
      </c>
      <c r="H946" t="s">
        <v>2778</v>
      </c>
      <c r="I946">
        <v>0</v>
      </c>
      <c r="J946">
        <f>_xlfn.XLOOKUP(Table2[[#This Row],[rxn]],Table7[rxn],Table7[flux],0)</f>
        <v>0</v>
      </c>
      <c r="K946">
        <f>Table2[[#This Row],[flux]]-Table2[[#This Row],[flux in mfs]]</f>
        <v>0</v>
      </c>
      <c r="L946" t="b">
        <f>_xlfn.TEXTAFTER(Table2[[#This Row],[rxn]],"-",-1)="SPONT"</f>
        <v>0</v>
      </c>
      <c r="M946" t="str">
        <f>_xlfn.TEXTAFTER(Table2[[#This Row],[rxn]],"-",-1)</f>
        <v>rt2975</v>
      </c>
      <c r="N946">
        <f>_xlfn.XLOOKUP("'PRO-"&amp;Table2[[#This Row],[enz]]&amp;"'",'[1]Sheet2 (2)'!$A:$A,'[1]Sheet2 (2)'!$B:$B,"")</f>
        <v>1</v>
      </c>
    </row>
    <row r="947" spans="1:14" ht="17" x14ac:dyDescent="0.25">
      <c r="A947" s="1" t="s">
        <v>947</v>
      </c>
      <c r="B947" s="1" t="str">
        <f>_xlfn.TEXTBEFORE(Table7[[#This Row],[raw]]," ")</f>
        <v>PROSYN-rt2621</v>
      </c>
      <c r="C947" s="1"/>
      <c r="D947" s="1">
        <f>_xlfn.NUMBERVALUE(_xlfn.TEXTAFTER(Table7[[#This Row],[raw]]," ",-1))</f>
        <v>7.3480463E-7</v>
      </c>
      <c r="G947" t="s">
        <v>3808</v>
      </c>
      <c r="H947" t="s">
        <v>2778</v>
      </c>
      <c r="I947">
        <v>0</v>
      </c>
      <c r="J947">
        <f>_xlfn.XLOOKUP(Table2[[#This Row],[rxn]],Table7[rxn],Table7[flux],0)</f>
        <v>0</v>
      </c>
      <c r="K947">
        <f>Table2[[#This Row],[flux]]-Table2[[#This Row],[flux in mfs]]</f>
        <v>0</v>
      </c>
      <c r="L947" t="b">
        <f>_xlfn.TEXTAFTER(Table2[[#This Row],[rxn]],"-",-1)="SPONT"</f>
        <v>0</v>
      </c>
      <c r="M947" t="str">
        <f>_xlfn.TEXTAFTER(Table2[[#This Row],[rxn]],"-",-1)</f>
        <v>rt0088</v>
      </c>
      <c r="N947">
        <f>_xlfn.XLOOKUP("'PRO-"&amp;Table2[[#This Row],[enz]]&amp;"'",'[1]Sheet2 (2)'!$A:$A,'[1]Sheet2 (2)'!$B:$B,"")</f>
        <v>1</v>
      </c>
    </row>
    <row r="948" spans="1:14" ht="17" x14ac:dyDescent="0.25">
      <c r="A948" s="1" t="s">
        <v>948</v>
      </c>
      <c r="B948" s="1" t="str">
        <f>_xlfn.TEXTBEFORE(Table7[[#This Row],[raw]]," ")</f>
        <v>PROSYN-rt2643_c</v>
      </c>
      <c r="C948" s="1"/>
      <c r="D948" s="1">
        <f>_xlfn.NUMBERVALUE(_xlfn.TEXTAFTER(Table7[[#This Row],[raw]]," ",-1))</f>
        <v>8.4098676999999997E-8</v>
      </c>
      <c r="G948" t="s">
        <v>3814</v>
      </c>
      <c r="H948" t="s">
        <v>2778</v>
      </c>
      <c r="I948">
        <v>0</v>
      </c>
      <c r="J948">
        <f>_xlfn.XLOOKUP(Table2[[#This Row],[rxn]],Table7[rxn],Table7[flux],0)</f>
        <v>0</v>
      </c>
      <c r="K948">
        <f>Table2[[#This Row],[flux]]-Table2[[#This Row],[flux in mfs]]</f>
        <v>0</v>
      </c>
      <c r="L948" t="b">
        <f>_xlfn.TEXTAFTER(Table2[[#This Row],[rxn]],"-",-1)="SPONT"</f>
        <v>0</v>
      </c>
      <c r="M948" t="str">
        <f>_xlfn.TEXTAFTER(Table2[[#This Row],[rxn]],"-",-1)</f>
        <v>rt1544_rm</v>
      </c>
      <c r="N948">
        <f>_xlfn.XLOOKUP("'PRO-"&amp;Table2[[#This Row],[enz]]&amp;"'",'[1]Sheet2 (2)'!$A:$A,'[1]Sheet2 (2)'!$B:$B,"")</f>
        <v>1</v>
      </c>
    </row>
    <row r="949" spans="1:14" ht="17" x14ac:dyDescent="0.25">
      <c r="A949" s="1" t="s">
        <v>949</v>
      </c>
      <c r="B949" s="1" t="str">
        <f>_xlfn.TEXTBEFORE(Table7[[#This Row],[raw]]," ")</f>
        <v>PROSYN-rt2649_v</v>
      </c>
      <c r="C949" s="1"/>
      <c r="D949" s="1">
        <f>_xlfn.NUMBERVALUE(_xlfn.TEXTAFTER(Table7[[#This Row],[raw]]," ",-1))</f>
        <v>1.6652399999999999E-10</v>
      </c>
      <c r="G949" t="s">
        <v>3821</v>
      </c>
      <c r="H949" t="s">
        <v>2778</v>
      </c>
      <c r="I949">
        <v>0</v>
      </c>
      <c r="J949">
        <f>_xlfn.XLOOKUP(Table2[[#This Row],[rxn]],Table7[rxn],Table7[flux],0)</f>
        <v>0</v>
      </c>
      <c r="K949">
        <f>Table2[[#This Row],[flux]]-Table2[[#This Row],[flux in mfs]]</f>
        <v>0</v>
      </c>
      <c r="L949" t="b">
        <f>_xlfn.TEXTAFTER(Table2[[#This Row],[rxn]],"-",-1)="SPONT"</f>
        <v>0</v>
      </c>
      <c r="M949" t="str">
        <f>_xlfn.TEXTAFTER(Table2[[#This Row],[rxn]],"-",-1)</f>
        <v>rt8485</v>
      </c>
      <c r="N949">
        <f>_xlfn.XLOOKUP("'PRO-"&amp;Table2[[#This Row],[enz]]&amp;"'",'[1]Sheet2 (2)'!$A:$A,'[1]Sheet2 (2)'!$B:$B,"")</f>
        <v>1</v>
      </c>
    </row>
    <row r="950" spans="1:14" ht="17" x14ac:dyDescent="0.25">
      <c r="A950" s="1" t="s">
        <v>950</v>
      </c>
      <c r="B950" s="1" t="str">
        <f>_xlfn.TEXTBEFORE(Table7[[#This Row],[raw]]," ")</f>
        <v>PROSYN-rt2654</v>
      </c>
      <c r="C950" s="1"/>
      <c r="D950" s="1">
        <f>_xlfn.NUMBERVALUE(_xlfn.TEXTAFTER(Table7[[#This Row],[raw]]," ",-1))</f>
        <v>9.1882566000000004E-8</v>
      </c>
      <c r="G950" t="s">
        <v>3864</v>
      </c>
      <c r="H950" t="s">
        <v>2778</v>
      </c>
      <c r="I950">
        <v>0</v>
      </c>
      <c r="J950">
        <f>_xlfn.XLOOKUP(Table2[[#This Row],[rxn]],Table7[rxn],Table7[flux],0)</f>
        <v>0</v>
      </c>
      <c r="K950">
        <f>Table2[[#This Row],[flux]]-Table2[[#This Row],[flux in mfs]]</f>
        <v>0</v>
      </c>
      <c r="L950" t="b">
        <f>_xlfn.TEXTAFTER(Table2[[#This Row],[rxn]],"-",-1)="SPONT"</f>
        <v>0</v>
      </c>
      <c r="M950" t="str">
        <f>_xlfn.TEXTAFTER(Table2[[#This Row],[rxn]],"-",-1)</f>
        <v>rt2735</v>
      </c>
      <c r="N950">
        <f>_xlfn.XLOOKUP("'PRO-"&amp;Table2[[#This Row],[enz]]&amp;"'",'[1]Sheet2 (2)'!$A:$A,'[1]Sheet2 (2)'!$B:$B,"")</f>
        <v>1</v>
      </c>
    </row>
    <row r="951" spans="1:14" ht="17" x14ac:dyDescent="0.25">
      <c r="A951" s="1" t="s">
        <v>951</v>
      </c>
      <c r="B951" s="1" t="str">
        <f>_xlfn.TEXTBEFORE(Table7[[#This Row],[raw]]," ")</f>
        <v>PROSYN-rt2671</v>
      </c>
      <c r="C951" s="1"/>
      <c r="D951" s="1">
        <f>_xlfn.NUMBERVALUE(_xlfn.TEXTAFTER(Table7[[#This Row],[raw]]," ",-1))</f>
        <v>9.3547655000000004E-8</v>
      </c>
      <c r="G951" t="s">
        <v>3916</v>
      </c>
      <c r="H951" t="s">
        <v>2778</v>
      </c>
      <c r="I951">
        <v>0</v>
      </c>
      <c r="J951">
        <f>_xlfn.XLOOKUP(Table2[[#This Row],[rxn]],Table7[rxn],Table7[flux],0)</f>
        <v>0</v>
      </c>
      <c r="K951">
        <f>Table2[[#This Row],[flux]]-Table2[[#This Row],[flux in mfs]]</f>
        <v>0</v>
      </c>
      <c r="L951" t="b">
        <f>_xlfn.TEXTAFTER(Table2[[#This Row],[rxn]],"-",-1)="SPONT"</f>
        <v>0</v>
      </c>
      <c r="M951" t="str">
        <f>_xlfn.TEXTAFTER(Table2[[#This Row],[rxn]],"-",-1)</f>
        <v>rt1814_c</v>
      </c>
      <c r="N951">
        <f>_xlfn.XLOOKUP("'PRO-"&amp;Table2[[#This Row],[enz]]&amp;"'",'[1]Sheet2 (2)'!$A:$A,'[1]Sheet2 (2)'!$B:$B,"")</f>
        <v>1</v>
      </c>
    </row>
    <row r="952" spans="1:14" ht="17" x14ac:dyDescent="0.25">
      <c r="A952" s="1" t="s">
        <v>952</v>
      </c>
      <c r="B952" s="1" t="str">
        <f>_xlfn.TEXTBEFORE(Table7[[#This Row],[raw]]," ")</f>
        <v>PROSYN-rt2682</v>
      </c>
      <c r="C952" s="1"/>
      <c r="D952" s="1">
        <f>_xlfn.NUMBERVALUE(_xlfn.TEXTAFTER(Table7[[#This Row],[raw]]," ",-1))</f>
        <v>2.0412644000000001E-8</v>
      </c>
      <c r="G952" t="s">
        <v>3926</v>
      </c>
      <c r="H952" t="s">
        <v>2778</v>
      </c>
      <c r="I952">
        <v>0</v>
      </c>
      <c r="J952">
        <f>_xlfn.XLOOKUP(Table2[[#This Row],[rxn]],Table7[rxn],Table7[flux],0)</f>
        <v>0</v>
      </c>
      <c r="K952">
        <f>Table2[[#This Row],[flux]]-Table2[[#This Row],[flux in mfs]]</f>
        <v>0</v>
      </c>
      <c r="L952" t="b">
        <f>_xlfn.TEXTAFTER(Table2[[#This Row],[rxn]],"-",-1)="SPONT"</f>
        <v>0</v>
      </c>
      <c r="M952" t="str">
        <f>_xlfn.TEXTAFTER(Table2[[#This Row],[rxn]],"-",-1)</f>
        <v>ALG1314</v>
      </c>
      <c r="N952" t="str">
        <f>_xlfn.XLOOKUP("'PRO-"&amp;Table2[[#This Row],[enz]]&amp;"'",'[1]Sheet2 (2)'!$A:$A,'[1]Sheet2 (2)'!$B:$B,"")</f>
        <v/>
      </c>
    </row>
    <row r="953" spans="1:14" ht="17" x14ac:dyDescent="0.25">
      <c r="A953" s="1" t="s">
        <v>953</v>
      </c>
      <c r="B953" s="1" t="str">
        <f>_xlfn.TEXTBEFORE(Table7[[#This Row],[raw]]," ")</f>
        <v>PROSYN-rt2684</v>
      </c>
      <c r="C953" s="1"/>
      <c r="D953" s="1">
        <f>_xlfn.NUMBERVALUE(_xlfn.TEXTAFTER(Table7[[#This Row],[raw]]," ",-1))</f>
        <v>1.4088857700000001E-7</v>
      </c>
      <c r="G953" t="s">
        <v>3942</v>
      </c>
      <c r="H953" t="s">
        <v>2778</v>
      </c>
      <c r="I953">
        <v>0</v>
      </c>
      <c r="J953">
        <f>_xlfn.XLOOKUP(Table2[[#This Row],[rxn]],Table7[rxn],Table7[flux],0)</f>
        <v>0</v>
      </c>
      <c r="K953">
        <f>Table2[[#This Row],[flux]]-Table2[[#This Row],[flux in mfs]]</f>
        <v>0</v>
      </c>
      <c r="L953" t="b">
        <f>_xlfn.TEXTAFTER(Table2[[#This Row],[rxn]],"-",-1)="SPONT"</f>
        <v>0</v>
      </c>
      <c r="M953" t="str">
        <f>_xlfn.TEXTAFTER(Table2[[#This Row],[rxn]],"-",-1)</f>
        <v>rt4267</v>
      </c>
      <c r="N953">
        <f>_xlfn.XLOOKUP("'PRO-"&amp;Table2[[#This Row],[enz]]&amp;"'",'[1]Sheet2 (2)'!$A:$A,'[1]Sheet2 (2)'!$B:$B,"")</f>
        <v>1</v>
      </c>
    </row>
    <row r="954" spans="1:14" ht="17" x14ac:dyDescent="0.25">
      <c r="A954" s="1" t="s">
        <v>954</v>
      </c>
      <c r="B954" s="1" t="str">
        <f>_xlfn.TEXTBEFORE(Table7[[#This Row],[raw]]," ")</f>
        <v>PROSYN-rt2696</v>
      </c>
      <c r="C954" s="1"/>
      <c r="D954" s="1">
        <f>_xlfn.NUMBERVALUE(_xlfn.TEXTAFTER(Table7[[#This Row],[raw]]," ",-1))</f>
        <v>6.5874341299999997E-7</v>
      </c>
      <c r="G954" t="s">
        <v>3969</v>
      </c>
      <c r="H954" t="s">
        <v>2778</v>
      </c>
      <c r="I954">
        <v>0</v>
      </c>
      <c r="J954">
        <f>_xlfn.XLOOKUP(Table2[[#This Row],[rxn]],Table7[rxn],Table7[flux],0)</f>
        <v>0</v>
      </c>
      <c r="K954">
        <f>Table2[[#This Row],[flux]]-Table2[[#This Row],[flux in mfs]]</f>
        <v>0</v>
      </c>
      <c r="L954" t="b">
        <f>_xlfn.TEXTAFTER(Table2[[#This Row],[rxn]],"-",-1)="SPONT"</f>
        <v>0</v>
      </c>
      <c r="M954" t="str">
        <f>_xlfn.TEXTAFTER(Table2[[#This Row],[rxn]],"-",-1)</f>
        <v>rt3985</v>
      </c>
      <c r="N954">
        <f>_xlfn.XLOOKUP("'PRO-"&amp;Table2[[#This Row],[enz]]&amp;"'",'[1]Sheet2 (2)'!$A:$A,'[1]Sheet2 (2)'!$B:$B,"")</f>
        <v>1</v>
      </c>
    </row>
    <row r="955" spans="1:14" ht="17" x14ac:dyDescent="0.25">
      <c r="A955" s="1" t="s">
        <v>955</v>
      </c>
      <c r="B955" s="1" t="str">
        <f>_xlfn.TEXTBEFORE(Table7[[#This Row],[raw]]," ")</f>
        <v>PROSYN-rt2707</v>
      </c>
      <c r="C955" s="1"/>
      <c r="D955" s="1">
        <f>_xlfn.NUMBERVALUE(_xlfn.TEXTAFTER(Table7[[#This Row],[raw]]," ",-1))</f>
        <v>8.8283299999999996E-10</v>
      </c>
      <c r="G955" t="s">
        <v>4034</v>
      </c>
      <c r="H955" t="s">
        <v>2778</v>
      </c>
      <c r="I955">
        <v>0</v>
      </c>
      <c r="J955">
        <f>_xlfn.XLOOKUP(Table2[[#This Row],[rxn]],Table7[rxn],Table7[flux],0)</f>
        <v>0</v>
      </c>
      <c r="K955">
        <f>Table2[[#This Row],[flux]]-Table2[[#This Row],[flux in mfs]]</f>
        <v>0</v>
      </c>
      <c r="L955" t="b">
        <f>_xlfn.TEXTAFTER(Table2[[#This Row],[rxn]],"-",-1)="SPONT"</f>
        <v>0</v>
      </c>
      <c r="M955" t="str">
        <f>_xlfn.TEXTAFTER(Table2[[#This Row],[rxn]],"-",-1)</f>
        <v>rt8465</v>
      </c>
      <c r="N955">
        <f>_xlfn.XLOOKUP("'PRO-"&amp;Table2[[#This Row],[enz]]&amp;"'",'[1]Sheet2 (2)'!$A:$A,'[1]Sheet2 (2)'!$B:$B,"")</f>
        <v>1</v>
      </c>
    </row>
    <row r="956" spans="1:14" ht="17" x14ac:dyDescent="0.25">
      <c r="A956" s="1" t="s">
        <v>956</v>
      </c>
      <c r="B956" s="1" t="str">
        <f>_xlfn.TEXTBEFORE(Table7[[#This Row],[raw]]," ")</f>
        <v>PROSYN-rt2726</v>
      </c>
      <c r="C956" s="1"/>
      <c r="D956" s="1">
        <f>_xlfn.NUMBERVALUE(_xlfn.TEXTAFTER(Table7[[#This Row],[raw]]," ",-1))</f>
        <v>2.0672472E-8</v>
      </c>
      <c r="G956" t="s">
        <v>4055</v>
      </c>
      <c r="H956" t="s">
        <v>2778</v>
      </c>
      <c r="I956">
        <v>0</v>
      </c>
      <c r="J956">
        <f>_xlfn.XLOOKUP(Table2[[#This Row],[rxn]],Table7[rxn],Table7[flux],0)</f>
        <v>0</v>
      </c>
      <c r="K956">
        <f>Table2[[#This Row],[flux]]-Table2[[#This Row],[flux in mfs]]</f>
        <v>0</v>
      </c>
      <c r="L956" t="b">
        <f>_xlfn.TEXTAFTER(Table2[[#This Row],[rxn]],"-",-1)="SPONT"</f>
        <v>0</v>
      </c>
      <c r="M956" t="str">
        <f>_xlfn.TEXTAFTER(Table2[[#This Row],[rxn]],"-",-1)</f>
        <v>rt2147</v>
      </c>
      <c r="N956">
        <f>_xlfn.XLOOKUP("'PRO-"&amp;Table2[[#This Row],[enz]]&amp;"'",'[1]Sheet2 (2)'!$A:$A,'[1]Sheet2 (2)'!$B:$B,"")</f>
        <v>1</v>
      </c>
    </row>
    <row r="957" spans="1:14" ht="17" x14ac:dyDescent="0.25">
      <c r="A957" s="1" t="s">
        <v>957</v>
      </c>
      <c r="B957" s="1" t="str">
        <f>_xlfn.TEXTBEFORE(Table7[[#This Row],[raw]]," ")</f>
        <v>PROSYN-rt2746</v>
      </c>
      <c r="C957" s="1"/>
      <c r="D957" s="1">
        <f>_xlfn.NUMBERVALUE(_xlfn.TEXTAFTER(Table7[[#This Row],[raw]]," ",-1))</f>
        <v>2.1951392999999999E-8</v>
      </c>
      <c r="G957" t="s">
        <v>4309</v>
      </c>
      <c r="H957" t="s">
        <v>2778</v>
      </c>
      <c r="I957">
        <v>0</v>
      </c>
      <c r="J957">
        <f>_xlfn.XLOOKUP(Table2[[#This Row],[rxn]],Table7[rxn],Table7[flux],0)</f>
        <v>0</v>
      </c>
      <c r="K957">
        <f>Table2[[#This Row],[flux]]-Table2[[#This Row],[flux in mfs]]</f>
        <v>0</v>
      </c>
      <c r="L957" t="b">
        <f>_xlfn.TEXTAFTER(Table2[[#This Row],[rxn]],"-",-1)="SPONT"</f>
        <v>0</v>
      </c>
      <c r="M957" t="str">
        <f>_xlfn.TEXTAFTER(Table2[[#This Row],[rxn]],"-",-1)</f>
        <v>rt1814_c</v>
      </c>
      <c r="N957">
        <f>_xlfn.XLOOKUP("'PRO-"&amp;Table2[[#This Row],[enz]]&amp;"'",'[1]Sheet2 (2)'!$A:$A,'[1]Sheet2 (2)'!$B:$B,"")</f>
        <v>1</v>
      </c>
    </row>
    <row r="958" spans="1:14" ht="17" x14ac:dyDescent="0.25">
      <c r="A958" s="1" t="s">
        <v>958</v>
      </c>
      <c r="B958" s="1" t="str">
        <f>_xlfn.TEXTBEFORE(Table7[[#This Row],[raw]]," ")</f>
        <v>PROSYN-rt2749</v>
      </c>
      <c r="C958" s="1"/>
      <c r="D958" s="1">
        <f>_xlfn.NUMBERVALUE(_xlfn.TEXTAFTER(Table7[[#This Row],[raw]]," ",-1))</f>
        <v>1.2280632500000001E-7</v>
      </c>
      <c r="G958" t="s">
        <v>4326</v>
      </c>
      <c r="H958" t="s">
        <v>2778</v>
      </c>
      <c r="I958">
        <v>0</v>
      </c>
      <c r="J958">
        <f>_xlfn.XLOOKUP(Table2[[#This Row],[rxn]],Table7[rxn],Table7[flux],0)</f>
        <v>0</v>
      </c>
      <c r="K958">
        <f>Table2[[#This Row],[flux]]-Table2[[#This Row],[flux in mfs]]</f>
        <v>0</v>
      </c>
      <c r="L958" t="b">
        <f>_xlfn.TEXTAFTER(Table2[[#This Row],[rxn]],"-",-1)="SPONT"</f>
        <v>0</v>
      </c>
      <c r="M958" t="str">
        <f>_xlfn.TEXTAFTER(Table2[[#This Row],[rxn]],"-",-1)</f>
        <v>rt2147</v>
      </c>
      <c r="N958">
        <f>_xlfn.XLOOKUP("'PRO-"&amp;Table2[[#This Row],[enz]]&amp;"'",'[1]Sheet2 (2)'!$A:$A,'[1]Sheet2 (2)'!$B:$B,"")</f>
        <v>1</v>
      </c>
    </row>
    <row r="959" spans="1:14" ht="17" x14ac:dyDescent="0.25">
      <c r="A959" s="1" t="s">
        <v>959</v>
      </c>
      <c r="B959" s="1" t="str">
        <f>_xlfn.TEXTBEFORE(Table7[[#This Row],[raw]]," ")</f>
        <v>PROSYN-rt2756_m</v>
      </c>
      <c r="C959" s="1"/>
      <c r="D959" s="1">
        <f>_xlfn.NUMBERVALUE(_xlfn.TEXTAFTER(Table7[[#This Row],[raw]]," ",-1))</f>
        <v>1.0588018329999999E-6</v>
      </c>
      <c r="G959" t="s">
        <v>4342</v>
      </c>
      <c r="H959" t="s">
        <v>2778</v>
      </c>
      <c r="I959">
        <v>0</v>
      </c>
      <c r="J959">
        <f>_xlfn.XLOOKUP(Table2[[#This Row],[rxn]],Table7[rxn],Table7[flux],0)</f>
        <v>0</v>
      </c>
      <c r="K959">
        <f>Table2[[#This Row],[flux]]-Table2[[#This Row],[flux in mfs]]</f>
        <v>0</v>
      </c>
      <c r="L959" t="b">
        <f>_xlfn.TEXTAFTER(Table2[[#This Row],[rxn]],"-",-1)="SPONT"</f>
        <v>0</v>
      </c>
      <c r="M959" t="str">
        <f>_xlfn.TEXTAFTER(Table2[[#This Row],[rxn]],"-",-1)</f>
        <v>rt2735</v>
      </c>
      <c r="N959">
        <f>_xlfn.XLOOKUP("'PRO-"&amp;Table2[[#This Row],[enz]]&amp;"'",'[1]Sheet2 (2)'!$A:$A,'[1]Sheet2 (2)'!$B:$B,"")</f>
        <v>1</v>
      </c>
    </row>
    <row r="960" spans="1:14" ht="17" x14ac:dyDescent="0.25">
      <c r="A960" s="1" t="s">
        <v>960</v>
      </c>
      <c r="B960" s="1" t="str">
        <f>_xlfn.TEXTBEFORE(Table7[[#This Row],[raw]]," ")</f>
        <v>PROSYN-rt2761</v>
      </c>
      <c r="C960" s="1"/>
      <c r="D960" s="1">
        <f>_xlfn.NUMBERVALUE(_xlfn.TEXTAFTER(Table7[[#This Row],[raw]]," ",-1))</f>
        <v>2.4217820409999998E-6</v>
      </c>
      <c r="G960" t="s">
        <v>4440</v>
      </c>
      <c r="H960" t="s">
        <v>2778</v>
      </c>
      <c r="I960">
        <v>0</v>
      </c>
      <c r="J960">
        <f>_xlfn.XLOOKUP(Table2[[#This Row],[rxn]],Table7[rxn],Table7[flux],0)</f>
        <v>0</v>
      </c>
      <c r="K960">
        <f>Table2[[#This Row],[flux]]-Table2[[#This Row],[flux in mfs]]</f>
        <v>0</v>
      </c>
      <c r="L960" t="b">
        <f>_xlfn.TEXTAFTER(Table2[[#This Row],[rxn]],"-",-1)="SPONT"</f>
        <v>0</v>
      </c>
      <c r="M960" t="str">
        <f>_xlfn.TEXTAFTER(Table2[[#This Row],[rxn]],"-",-1)</f>
        <v>rt4980</v>
      </c>
      <c r="N960">
        <f>_xlfn.XLOOKUP("'PRO-"&amp;Table2[[#This Row],[enz]]&amp;"'",'[1]Sheet2 (2)'!$A:$A,'[1]Sheet2 (2)'!$B:$B,"")</f>
        <v>1</v>
      </c>
    </row>
    <row r="961" spans="1:14" ht="17" x14ac:dyDescent="0.25">
      <c r="A961" s="1" t="s">
        <v>961</v>
      </c>
      <c r="B961" s="1" t="str">
        <f>_xlfn.TEXTBEFORE(Table7[[#This Row],[raw]]," ")</f>
        <v>PROSYN-rt2769</v>
      </c>
      <c r="C961" s="1"/>
      <c r="D961" s="1">
        <f>_xlfn.NUMBERVALUE(_xlfn.TEXTAFTER(Table7[[#This Row],[raw]]," ",-1))</f>
        <v>3.6940499999999998E-10</v>
      </c>
      <c r="G961" t="s">
        <v>4399</v>
      </c>
      <c r="H961" t="s">
        <v>2778</v>
      </c>
      <c r="I961">
        <v>0</v>
      </c>
      <c r="J961">
        <f>_xlfn.XLOOKUP(Table2[[#This Row],[rxn]],Table7[rxn],Table7[flux],0)</f>
        <v>0</v>
      </c>
      <c r="K961">
        <f>Table2[[#This Row],[flux]]-Table2[[#This Row],[flux in mfs]]</f>
        <v>0</v>
      </c>
      <c r="L961" t="b">
        <f>_xlfn.TEXTAFTER(Table2[[#This Row],[rxn]],"-",-1)="SPONT"</f>
        <v>0</v>
      </c>
      <c r="M961" t="str">
        <f>_xlfn.TEXTAFTER(Table2[[#This Row],[rxn]],"-",-1)</f>
        <v>rt3985</v>
      </c>
      <c r="N961">
        <f>_xlfn.XLOOKUP("'PRO-"&amp;Table2[[#This Row],[enz]]&amp;"'",'[1]Sheet2 (2)'!$A:$A,'[1]Sheet2 (2)'!$B:$B,"")</f>
        <v>1</v>
      </c>
    </row>
    <row r="962" spans="1:14" ht="17" x14ac:dyDescent="0.25">
      <c r="A962" s="1" t="s">
        <v>962</v>
      </c>
      <c r="B962" s="1" t="str">
        <f>_xlfn.TEXTBEFORE(Table7[[#This Row],[raw]]," ")</f>
        <v>PROSYN-rt2777</v>
      </c>
      <c r="C962" s="1"/>
      <c r="D962" s="1">
        <f>_xlfn.NUMBERVALUE(_xlfn.TEXTAFTER(Table7[[#This Row],[raw]]," ",-1))</f>
        <v>1.46073973E-7</v>
      </c>
      <c r="G962" t="s">
        <v>4412</v>
      </c>
      <c r="H962" t="s">
        <v>2778</v>
      </c>
      <c r="I962">
        <v>0</v>
      </c>
      <c r="J962">
        <f>_xlfn.XLOOKUP(Table2[[#This Row],[rxn]],Table7[rxn],Table7[flux],0)</f>
        <v>0</v>
      </c>
      <c r="K962">
        <f>Table2[[#This Row],[flux]]-Table2[[#This Row],[flux in mfs]]</f>
        <v>0</v>
      </c>
      <c r="L962" t="b">
        <f>_xlfn.TEXTAFTER(Table2[[#This Row],[rxn]],"-",-1)="SPONT"</f>
        <v>0</v>
      </c>
      <c r="M962" t="str">
        <f>_xlfn.TEXTAFTER(Table2[[#This Row],[rxn]],"-",-1)</f>
        <v>rt4267</v>
      </c>
      <c r="N962">
        <f>_xlfn.XLOOKUP("'PRO-"&amp;Table2[[#This Row],[enz]]&amp;"'",'[1]Sheet2 (2)'!$A:$A,'[1]Sheet2 (2)'!$B:$B,"")</f>
        <v>1</v>
      </c>
    </row>
    <row r="963" spans="1:14" ht="17" x14ac:dyDescent="0.25">
      <c r="A963" s="1" t="s">
        <v>963</v>
      </c>
      <c r="B963" s="1" t="str">
        <f>_xlfn.TEXTBEFORE(Table7[[#This Row],[raw]]," ")</f>
        <v>PROSYN-rt2799_l</v>
      </c>
      <c r="C963" s="1"/>
      <c r="D963" s="1">
        <f>_xlfn.NUMBERVALUE(_xlfn.TEXTAFTER(Table7[[#This Row],[raw]]," ",-1))</f>
        <v>1.4178445099999999E-7</v>
      </c>
      <c r="G963" t="s">
        <v>3996</v>
      </c>
      <c r="H963" t="s">
        <v>2778</v>
      </c>
      <c r="I963">
        <v>1.12074E-10</v>
      </c>
      <c r="J963">
        <f>_xlfn.XLOOKUP(Table2[[#This Row],[rxn]],Table7[rxn],Table7[flux],0)</f>
        <v>0</v>
      </c>
      <c r="K963">
        <f>Table2[[#This Row],[flux]]-Table2[[#This Row],[flux in mfs]]</f>
        <v>1.12074E-10</v>
      </c>
      <c r="L963" t="b">
        <f>_xlfn.TEXTAFTER(Table2[[#This Row],[rxn]],"-",-1)="SPONT"</f>
        <v>0</v>
      </c>
      <c r="M963" t="str">
        <f>_xlfn.TEXTAFTER(Table2[[#This Row],[rxn]],"-",-1)</f>
        <v>rt4281</v>
      </c>
      <c r="N963">
        <f>_xlfn.XLOOKUP("'PRO-"&amp;Table2[[#This Row],[enz]]&amp;"'",'[1]Sheet2 (2)'!$A:$A,'[1]Sheet2 (2)'!$B:$B,"")</f>
        <v>1</v>
      </c>
    </row>
    <row r="964" spans="1:14" ht="17" x14ac:dyDescent="0.25">
      <c r="A964" s="1" t="s">
        <v>964</v>
      </c>
      <c r="B964" s="1" t="str">
        <f>_xlfn.TEXTBEFORE(Table7[[#This Row],[raw]]," ")</f>
        <v>PROSYN-rt2804_n</v>
      </c>
      <c r="C964" s="1"/>
      <c r="D964" s="1">
        <f>_xlfn.NUMBERVALUE(_xlfn.TEXTAFTER(Table7[[#This Row],[raw]]," ",-1))</f>
        <v>2.7109293999999999E-8</v>
      </c>
      <c r="G964" t="s">
        <v>3406</v>
      </c>
      <c r="H964" t="s">
        <v>2778</v>
      </c>
      <c r="I964">
        <v>1.2893899999999999E-10</v>
      </c>
      <c r="J964">
        <f>_xlfn.XLOOKUP(Table2[[#This Row],[rxn]],Table7[rxn],Table7[flux],0)</f>
        <v>0</v>
      </c>
      <c r="K964">
        <f>Table2[[#This Row],[flux]]-Table2[[#This Row],[flux in mfs]]</f>
        <v>1.2893899999999999E-10</v>
      </c>
      <c r="L964" t="b">
        <f>_xlfn.TEXTAFTER(Table2[[#This Row],[rxn]],"-",-1)="SPONT"</f>
        <v>0</v>
      </c>
      <c r="M964" t="str">
        <f>_xlfn.TEXTAFTER(Table2[[#This Row],[rxn]],"-",-1)</f>
        <v>KGDCPLX2</v>
      </c>
      <c r="N964" t="str">
        <f>_xlfn.XLOOKUP("'PRO-"&amp;Table2[[#This Row],[enz]]&amp;"'",'[1]Sheet2 (2)'!$A:$A,'[1]Sheet2 (2)'!$B:$B,"")</f>
        <v/>
      </c>
    </row>
    <row r="965" spans="1:14" ht="17" x14ac:dyDescent="0.25">
      <c r="A965" s="1" t="s">
        <v>965</v>
      </c>
      <c r="B965" s="1" t="str">
        <f>_xlfn.TEXTBEFORE(Table7[[#This Row],[raw]]," ")</f>
        <v>PROSYN-rt2810</v>
      </c>
      <c r="C965" s="1"/>
      <c r="D965" s="1">
        <f>_xlfn.NUMBERVALUE(_xlfn.TEXTAFTER(Table7[[#This Row],[raw]]," ",-1))</f>
        <v>5.6374401789999998E-6</v>
      </c>
      <c r="G965" t="s">
        <v>3730</v>
      </c>
      <c r="H965" t="s">
        <v>2778</v>
      </c>
      <c r="I965">
        <v>1.2893899999999999E-10</v>
      </c>
      <c r="J965">
        <f>_xlfn.XLOOKUP(Table2[[#This Row],[rxn]],Table7[rxn],Table7[flux],0)</f>
        <v>0</v>
      </c>
      <c r="K965">
        <f>Table2[[#This Row],[flux]]-Table2[[#This Row],[flux in mfs]]</f>
        <v>1.2893899999999999E-10</v>
      </c>
      <c r="L965" t="b">
        <f>_xlfn.TEXTAFTER(Table2[[#This Row],[rxn]],"-",-1)="SPONT"</f>
        <v>0</v>
      </c>
      <c r="M965" t="str">
        <f>_xlfn.TEXTAFTER(Table2[[#This Row],[rxn]],"-",-1)</f>
        <v>KGDCPLX2</v>
      </c>
      <c r="N965" t="str">
        <f>_xlfn.XLOOKUP("'PRO-"&amp;Table2[[#This Row],[enz]]&amp;"'",'[1]Sheet2 (2)'!$A:$A,'[1]Sheet2 (2)'!$B:$B,"")</f>
        <v/>
      </c>
    </row>
    <row r="966" spans="1:14" ht="17" x14ac:dyDescent="0.25">
      <c r="A966" s="1" t="s">
        <v>966</v>
      </c>
      <c r="B966" s="1" t="str">
        <f>_xlfn.TEXTBEFORE(Table7[[#This Row],[raw]]," ")</f>
        <v>PROSYN-rt2815_m</v>
      </c>
      <c r="C966" s="1"/>
      <c r="D966" s="1">
        <f>_xlfn.NUMBERVALUE(_xlfn.TEXTAFTER(Table7[[#This Row],[raw]]," ",-1))</f>
        <v>3.0801553999999997E-8</v>
      </c>
      <c r="G966" t="s">
        <v>3813</v>
      </c>
      <c r="H966" t="s">
        <v>2778</v>
      </c>
      <c r="I966">
        <v>1.2925299999999999E-10</v>
      </c>
      <c r="J966">
        <f>_xlfn.XLOOKUP(Table2[[#This Row],[rxn]],Table7[rxn],Table7[flux],0)</f>
        <v>0</v>
      </c>
      <c r="K966">
        <f>Table2[[#This Row],[flux]]-Table2[[#This Row],[flux in mfs]]</f>
        <v>1.2925299999999999E-10</v>
      </c>
      <c r="L966" t="b">
        <f>_xlfn.TEXTAFTER(Table2[[#This Row],[rxn]],"-",-1)="SPONT"</f>
        <v>0</v>
      </c>
      <c r="M966" t="str">
        <f>_xlfn.TEXTAFTER(Table2[[#This Row],[rxn]],"-",-1)</f>
        <v>rt2799_rm</v>
      </c>
      <c r="N966">
        <f>_xlfn.XLOOKUP("'PRO-"&amp;Table2[[#This Row],[enz]]&amp;"'",'[1]Sheet2 (2)'!$A:$A,'[1]Sheet2 (2)'!$B:$B,"")</f>
        <v>1</v>
      </c>
    </row>
    <row r="967" spans="1:14" ht="17" x14ac:dyDescent="0.25">
      <c r="A967" s="1" t="s">
        <v>967</v>
      </c>
      <c r="B967" s="1" t="str">
        <f>_xlfn.TEXTBEFORE(Table7[[#This Row],[raw]]," ")</f>
        <v>PROSYN-rt2833</v>
      </c>
      <c r="C967" s="1"/>
      <c r="D967" s="1">
        <f>_xlfn.NUMBERVALUE(_xlfn.TEXTAFTER(Table7[[#This Row],[raw]]," ",-1))</f>
        <v>1.1553828E-8</v>
      </c>
      <c r="G967" t="s">
        <v>3371</v>
      </c>
      <c r="H967" t="s">
        <v>2778</v>
      </c>
      <c r="I967">
        <v>1.7400599999999999E-10</v>
      </c>
      <c r="J967">
        <f>_xlfn.XLOOKUP(Table2[[#This Row],[rxn]],Table7[rxn],Table7[flux],0)</f>
        <v>0</v>
      </c>
      <c r="K967">
        <f>Table2[[#This Row],[flux]]-Table2[[#This Row],[flux in mfs]]</f>
        <v>1.7400599999999999E-10</v>
      </c>
      <c r="L967" t="b">
        <f>_xlfn.TEXTAFTER(Table2[[#This Row],[rxn]],"-",-1)="SPONT"</f>
        <v>0</v>
      </c>
      <c r="M967" t="str">
        <f>_xlfn.TEXTAFTER(Table2[[#This Row],[rxn]],"-",-1)</f>
        <v>rt0234</v>
      </c>
      <c r="N967">
        <f>_xlfn.XLOOKUP("'PRO-"&amp;Table2[[#This Row],[enz]]&amp;"'",'[1]Sheet2 (2)'!$A:$A,'[1]Sheet2 (2)'!$B:$B,"")</f>
        <v>1</v>
      </c>
    </row>
    <row r="968" spans="1:14" ht="17" x14ac:dyDescent="0.25">
      <c r="A968" s="1" t="s">
        <v>968</v>
      </c>
      <c r="B968" s="1" t="str">
        <f>_xlfn.TEXTBEFORE(Table7[[#This Row],[raw]]," ")</f>
        <v>PROSYN-rt2834</v>
      </c>
      <c r="C968" s="1"/>
      <c r="D968" s="1">
        <f>_xlfn.NUMBERVALUE(_xlfn.TEXTAFTER(Table7[[#This Row],[raw]]," ",-1))</f>
        <v>5.2148890000000001E-9</v>
      </c>
      <c r="G968" t="s">
        <v>3482</v>
      </c>
      <c r="H968" t="s">
        <v>2778</v>
      </c>
      <c r="I968">
        <v>1.7400599999999999E-10</v>
      </c>
      <c r="J968">
        <f>_xlfn.XLOOKUP(Table2[[#This Row],[rxn]],Table7[rxn],Table7[flux],0)</f>
        <v>0</v>
      </c>
      <c r="K968">
        <f>Table2[[#This Row],[flux]]-Table2[[#This Row],[flux in mfs]]</f>
        <v>1.7400599999999999E-10</v>
      </c>
      <c r="L968" t="b">
        <f>_xlfn.TEXTAFTER(Table2[[#This Row],[rxn]],"-",-1)="SPONT"</f>
        <v>0</v>
      </c>
      <c r="M968" t="str">
        <f>_xlfn.TEXTAFTER(Table2[[#This Row],[rxn]],"-",-1)</f>
        <v>rt6420</v>
      </c>
      <c r="N968">
        <f>_xlfn.XLOOKUP("'PRO-"&amp;Table2[[#This Row],[enz]]&amp;"'",'[1]Sheet2 (2)'!$A:$A,'[1]Sheet2 (2)'!$B:$B,"")</f>
        <v>1</v>
      </c>
    </row>
    <row r="969" spans="1:14" ht="17" x14ac:dyDescent="0.25">
      <c r="A969" s="1" t="s">
        <v>969</v>
      </c>
      <c r="B969" s="1" t="str">
        <f>_xlfn.TEXTBEFORE(Table7[[#This Row],[raw]]," ")</f>
        <v>PROSYN-rt2835</v>
      </c>
      <c r="C969" s="1"/>
      <c r="D969" s="1">
        <f>_xlfn.NUMBERVALUE(_xlfn.TEXTAFTER(Table7[[#This Row],[raw]]," ",-1))</f>
        <v>1.1285132799999999E-7</v>
      </c>
      <c r="G969" t="s">
        <v>3525</v>
      </c>
      <c r="H969" t="s">
        <v>2778</v>
      </c>
      <c r="I969">
        <v>1.7400599999999999E-10</v>
      </c>
      <c r="J969">
        <f>_xlfn.XLOOKUP(Table2[[#This Row],[rxn]],Table7[rxn],Table7[flux],0)</f>
        <v>0</v>
      </c>
      <c r="K969">
        <f>Table2[[#This Row],[flux]]-Table2[[#This Row],[flux in mfs]]</f>
        <v>1.7400599999999999E-10</v>
      </c>
      <c r="L969" t="b">
        <f>_xlfn.TEXTAFTER(Table2[[#This Row],[rxn]],"-",-1)="SPONT"</f>
        <v>0</v>
      </c>
      <c r="M969" t="str">
        <f>_xlfn.TEXTAFTER(Table2[[#This Row],[rxn]],"-",-1)</f>
        <v>rt0357</v>
      </c>
      <c r="N969">
        <f>_xlfn.XLOOKUP("'PRO-"&amp;Table2[[#This Row],[enz]]&amp;"'",'[1]Sheet2 (2)'!$A:$A,'[1]Sheet2 (2)'!$B:$B,"")</f>
        <v>1</v>
      </c>
    </row>
    <row r="970" spans="1:14" ht="17" x14ac:dyDescent="0.25">
      <c r="A970" s="1" t="s">
        <v>970</v>
      </c>
      <c r="B970" s="1" t="str">
        <f>_xlfn.TEXTBEFORE(Table7[[#This Row],[raw]]," ")</f>
        <v>PROSYN-rt2839</v>
      </c>
      <c r="C970" s="1"/>
      <c r="D970" s="1">
        <f>_xlfn.NUMBERVALUE(_xlfn.TEXTAFTER(Table7[[#This Row],[raw]]," ",-1))</f>
        <v>6.1925944999999994E-8</v>
      </c>
      <c r="G970" t="s">
        <v>3550</v>
      </c>
      <c r="H970" t="s">
        <v>2778</v>
      </c>
      <c r="I970">
        <v>1.7400599999999999E-10</v>
      </c>
      <c r="J970">
        <f>_xlfn.XLOOKUP(Table2[[#This Row],[rxn]],Table7[rxn],Table7[flux],0)</f>
        <v>0</v>
      </c>
      <c r="K970">
        <f>Table2[[#This Row],[flux]]-Table2[[#This Row],[flux in mfs]]</f>
        <v>1.7400599999999999E-10</v>
      </c>
      <c r="L970" t="b">
        <f>_xlfn.TEXTAFTER(Table2[[#This Row],[rxn]],"-",-1)="SPONT"</f>
        <v>0</v>
      </c>
      <c r="M970" t="str">
        <f>_xlfn.TEXTAFTER(Table2[[#This Row],[rxn]],"-",-1)</f>
        <v>rt0899</v>
      </c>
      <c r="N970">
        <f>_xlfn.XLOOKUP("'PRO-"&amp;Table2[[#This Row],[enz]]&amp;"'",'[1]Sheet2 (2)'!$A:$A,'[1]Sheet2 (2)'!$B:$B,"")</f>
        <v>1</v>
      </c>
    </row>
    <row r="971" spans="1:14" ht="17" x14ac:dyDescent="0.25">
      <c r="A971" s="1" t="s">
        <v>971</v>
      </c>
      <c r="B971" s="1" t="str">
        <f>_xlfn.TEXTBEFORE(Table7[[#This Row],[raw]]," ")</f>
        <v>PROSYN-rt2849</v>
      </c>
      <c r="C971" s="1"/>
      <c r="D971" s="1">
        <f>_xlfn.NUMBERVALUE(_xlfn.TEXTAFTER(Table7[[#This Row],[raw]]," ",-1))</f>
        <v>2.2433345000000001E-8</v>
      </c>
      <c r="G971" t="s">
        <v>3575</v>
      </c>
      <c r="H971" t="s">
        <v>2778</v>
      </c>
      <c r="I971">
        <v>1.7400599999999999E-10</v>
      </c>
      <c r="J971">
        <f>_xlfn.XLOOKUP(Table2[[#This Row],[rxn]],Table7[rxn],Table7[flux],0)</f>
        <v>0</v>
      </c>
      <c r="K971">
        <f>Table2[[#This Row],[flux]]-Table2[[#This Row],[flux in mfs]]</f>
        <v>1.7400599999999999E-10</v>
      </c>
      <c r="L971" t="b">
        <f>_xlfn.TEXTAFTER(Table2[[#This Row],[rxn]],"-",-1)="SPONT"</f>
        <v>0</v>
      </c>
      <c r="M971" t="str">
        <f>_xlfn.TEXTAFTER(Table2[[#This Row],[rxn]],"-",-1)</f>
        <v>rt1963_c</v>
      </c>
      <c r="N971">
        <f>_xlfn.XLOOKUP("'PRO-"&amp;Table2[[#This Row],[enz]]&amp;"'",'[1]Sheet2 (2)'!$A:$A,'[1]Sheet2 (2)'!$B:$B,"")</f>
        <v>1</v>
      </c>
    </row>
    <row r="972" spans="1:14" ht="17" x14ac:dyDescent="0.25">
      <c r="A972" s="1" t="s">
        <v>972</v>
      </c>
      <c r="B972" s="1" t="str">
        <f>_xlfn.TEXTBEFORE(Table7[[#This Row],[raw]]," ")</f>
        <v>PROSYN-rt2880</v>
      </c>
      <c r="C972" s="1"/>
      <c r="D972" s="1">
        <f>_xlfn.NUMBERVALUE(_xlfn.TEXTAFTER(Table7[[#This Row],[raw]]," ",-1))</f>
        <v>6.4787749E-8</v>
      </c>
      <c r="G972" t="s">
        <v>3645</v>
      </c>
      <c r="H972" t="s">
        <v>2778</v>
      </c>
      <c r="I972">
        <v>1.7400599999999999E-10</v>
      </c>
      <c r="J972">
        <f>_xlfn.XLOOKUP(Table2[[#This Row],[rxn]],Table7[rxn],Table7[flux],0)</f>
        <v>0</v>
      </c>
      <c r="K972">
        <f>Table2[[#This Row],[flux]]-Table2[[#This Row],[flux in mfs]]</f>
        <v>1.7400599999999999E-10</v>
      </c>
      <c r="L972" t="b">
        <f>_xlfn.TEXTAFTER(Table2[[#This Row],[rxn]],"-",-1)="SPONT"</f>
        <v>0</v>
      </c>
      <c r="M972" t="str">
        <f>_xlfn.TEXTAFTER(Table2[[#This Row],[rxn]],"-",-1)</f>
        <v>rt7555</v>
      </c>
      <c r="N972">
        <f>_xlfn.XLOOKUP("'PRO-"&amp;Table2[[#This Row],[enz]]&amp;"'",'[1]Sheet2 (2)'!$A:$A,'[1]Sheet2 (2)'!$B:$B,"")</f>
        <v>1</v>
      </c>
    </row>
    <row r="973" spans="1:14" ht="17" x14ac:dyDescent="0.25">
      <c r="A973" s="1" t="s">
        <v>973</v>
      </c>
      <c r="B973" s="1" t="str">
        <f>_xlfn.TEXTBEFORE(Table7[[#This Row],[raw]]," ")</f>
        <v>PROSYN-rt2898</v>
      </c>
      <c r="C973" s="1"/>
      <c r="D973" s="1">
        <f>_xlfn.NUMBERVALUE(_xlfn.TEXTAFTER(Table7[[#This Row],[raw]]," ",-1))</f>
        <v>2.5668789999999998E-9</v>
      </c>
      <c r="G973" t="s">
        <v>3671</v>
      </c>
      <c r="H973" t="s">
        <v>2778</v>
      </c>
      <c r="I973">
        <v>1.7400599999999999E-10</v>
      </c>
      <c r="J973">
        <f>_xlfn.XLOOKUP(Table2[[#This Row],[rxn]],Table7[rxn],Table7[flux],0)</f>
        <v>0</v>
      </c>
      <c r="K973">
        <f>Table2[[#This Row],[flux]]-Table2[[#This Row],[flux in mfs]]</f>
        <v>1.7400599999999999E-10</v>
      </c>
      <c r="L973" t="b">
        <f>_xlfn.TEXTAFTER(Table2[[#This Row],[rxn]],"-",-1)="SPONT"</f>
        <v>0</v>
      </c>
      <c r="M973" t="str">
        <f>_xlfn.TEXTAFTER(Table2[[#This Row],[rxn]],"-",-1)</f>
        <v>rt0234</v>
      </c>
      <c r="N973">
        <f>_xlfn.XLOOKUP("'PRO-"&amp;Table2[[#This Row],[enz]]&amp;"'",'[1]Sheet2 (2)'!$A:$A,'[1]Sheet2 (2)'!$B:$B,"")</f>
        <v>1</v>
      </c>
    </row>
    <row r="974" spans="1:14" ht="17" x14ac:dyDescent="0.25">
      <c r="A974" s="1" t="s">
        <v>974</v>
      </c>
      <c r="B974" s="1" t="str">
        <f>_xlfn.TEXTBEFORE(Table7[[#This Row],[raw]]," ")</f>
        <v>PROSYN-rt2901</v>
      </c>
      <c r="C974" s="1"/>
      <c r="D974" s="1">
        <f>_xlfn.NUMBERVALUE(_xlfn.TEXTAFTER(Table7[[#This Row],[raw]]," ",-1))</f>
        <v>2.6759259999999998E-9</v>
      </c>
      <c r="G974" t="s">
        <v>3820</v>
      </c>
      <c r="H974" t="s">
        <v>2778</v>
      </c>
      <c r="I974">
        <v>1.7400599999999999E-10</v>
      </c>
      <c r="J974">
        <f>_xlfn.XLOOKUP(Table2[[#This Row],[rxn]],Table7[rxn],Table7[flux],0)</f>
        <v>0</v>
      </c>
      <c r="K974">
        <f>Table2[[#This Row],[flux]]-Table2[[#This Row],[flux in mfs]]</f>
        <v>1.7400599999999999E-10</v>
      </c>
      <c r="L974" t="b">
        <f>_xlfn.TEXTAFTER(Table2[[#This Row],[rxn]],"-",-1)="SPONT"</f>
        <v>0</v>
      </c>
      <c r="M974" t="str">
        <f>_xlfn.TEXTAFTER(Table2[[#This Row],[rxn]],"-",-1)</f>
        <v>rt6420</v>
      </c>
      <c r="N974">
        <f>_xlfn.XLOOKUP("'PRO-"&amp;Table2[[#This Row],[enz]]&amp;"'",'[1]Sheet2 (2)'!$A:$A,'[1]Sheet2 (2)'!$B:$B,"")</f>
        <v>1</v>
      </c>
    </row>
    <row r="975" spans="1:14" ht="17" x14ac:dyDescent="0.25">
      <c r="A975" s="1" t="s">
        <v>975</v>
      </c>
      <c r="B975" s="1" t="str">
        <f>_xlfn.TEXTBEFORE(Table7[[#This Row],[raw]]," ")</f>
        <v>PROSYN-rt2904</v>
      </c>
      <c r="C975" s="1"/>
      <c r="D975" s="1">
        <f>_xlfn.NUMBERVALUE(_xlfn.TEXTAFTER(Table7[[#This Row],[raw]]," ",-1))</f>
        <v>1.5939903000000001E-8</v>
      </c>
      <c r="G975" t="s">
        <v>3870</v>
      </c>
      <c r="H975" t="s">
        <v>2778</v>
      </c>
      <c r="I975">
        <v>1.7400599999999999E-10</v>
      </c>
      <c r="J975">
        <f>_xlfn.XLOOKUP(Table2[[#This Row],[rxn]],Table7[rxn],Table7[flux],0)</f>
        <v>0</v>
      </c>
      <c r="K975">
        <f>Table2[[#This Row],[flux]]-Table2[[#This Row],[flux in mfs]]</f>
        <v>1.7400599999999999E-10</v>
      </c>
      <c r="L975" t="b">
        <f>_xlfn.TEXTAFTER(Table2[[#This Row],[rxn]],"-",-1)="SPONT"</f>
        <v>0</v>
      </c>
      <c r="M975" t="str">
        <f>_xlfn.TEXTAFTER(Table2[[#This Row],[rxn]],"-",-1)</f>
        <v>rt0357</v>
      </c>
      <c r="N975">
        <f>_xlfn.XLOOKUP("'PRO-"&amp;Table2[[#This Row],[enz]]&amp;"'",'[1]Sheet2 (2)'!$A:$A,'[1]Sheet2 (2)'!$B:$B,"")</f>
        <v>1</v>
      </c>
    </row>
    <row r="976" spans="1:14" ht="17" x14ac:dyDescent="0.25">
      <c r="A976" s="1" t="s">
        <v>976</v>
      </c>
      <c r="B976" s="1" t="str">
        <f>_xlfn.TEXTBEFORE(Table7[[#This Row],[raw]]," ")</f>
        <v>PROSYN-rt2922_n</v>
      </c>
      <c r="C976" s="1"/>
      <c r="D976" s="1">
        <f>_xlfn.NUMBERVALUE(_xlfn.TEXTAFTER(Table7[[#This Row],[raw]]," ",-1))</f>
        <v>4.5761074399999998E-7</v>
      </c>
      <c r="G976" t="s">
        <v>3895</v>
      </c>
      <c r="H976" t="s">
        <v>2778</v>
      </c>
      <c r="I976">
        <v>1.7400599999999999E-10</v>
      </c>
      <c r="J976">
        <f>_xlfn.XLOOKUP(Table2[[#This Row],[rxn]],Table7[rxn],Table7[flux],0)</f>
        <v>0</v>
      </c>
      <c r="K976">
        <f>Table2[[#This Row],[flux]]-Table2[[#This Row],[flux in mfs]]</f>
        <v>1.7400599999999999E-10</v>
      </c>
      <c r="L976" t="b">
        <f>_xlfn.TEXTAFTER(Table2[[#This Row],[rxn]],"-",-1)="SPONT"</f>
        <v>0</v>
      </c>
      <c r="M976" t="str">
        <f>_xlfn.TEXTAFTER(Table2[[#This Row],[rxn]],"-",-1)</f>
        <v>rt0899</v>
      </c>
      <c r="N976">
        <f>_xlfn.XLOOKUP("'PRO-"&amp;Table2[[#This Row],[enz]]&amp;"'",'[1]Sheet2 (2)'!$A:$A,'[1]Sheet2 (2)'!$B:$B,"")</f>
        <v>1</v>
      </c>
    </row>
    <row r="977" spans="1:14" ht="17" x14ac:dyDescent="0.25">
      <c r="A977" s="1" t="s">
        <v>977</v>
      </c>
      <c r="B977" s="1" t="str">
        <f>_xlfn.TEXTBEFORE(Table7[[#This Row],[raw]]," ")</f>
        <v>PROSYN-rt2949</v>
      </c>
      <c r="C977" s="1"/>
      <c r="D977" s="1">
        <f>_xlfn.NUMBERVALUE(_xlfn.TEXTAFTER(Table7[[#This Row],[raw]]," ",-1))</f>
        <v>1.9429250679999999E-6</v>
      </c>
      <c r="G977" t="s">
        <v>3933</v>
      </c>
      <c r="H977" t="s">
        <v>2778</v>
      </c>
      <c r="I977">
        <v>1.7400599999999999E-10</v>
      </c>
      <c r="J977">
        <f>_xlfn.XLOOKUP(Table2[[#This Row],[rxn]],Table7[rxn],Table7[flux],0)</f>
        <v>0</v>
      </c>
      <c r="K977">
        <f>Table2[[#This Row],[flux]]-Table2[[#This Row],[flux in mfs]]</f>
        <v>1.7400599999999999E-10</v>
      </c>
      <c r="L977" t="b">
        <f>_xlfn.TEXTAFTER(Table2[[#This Row],[rxn]],"-",-1)="SPONT"</f>
        <v>0</v>
      </c>
      <c r="M977" t="str">
        <f>_xlfn.TEXTAFTER(Table2[[#This Row],[rxn]],"-",-1)</f>
        <v>rt1963_c</v>
      </c>
      <c r="N977">
        <f>_xlfn.XLOOKUP("'PRO-"&amp;Table2[[#This Row],[enz]]&amp;"'",'[1]Sheet2 (2)'!$A:$A,'[1]Sheet2 (2)'!$B:$B,"")</f>
        <v>1</v>
      </c>
    </row>
    <row r="978" spans="1:14" ht="17" x14ac:dyDescent="0.25">
      <c r="A978" s="1" t="s">
        <v>978</v>
      </c>
      <c r="B978" s="1" t="str">
        <f>_xlfn.TEXTBEFORE(Table7[[#This Row],[raw]]," ")</f>
        <v>PROSYN-rt2960</v>
      </c>
      <c r="C978" s="1"/>
      <c r="D978" s="1">
        <f>_xlfn.NUMBERVALUE(_xlfn.TEXTAFTER(Table7[[#This Row],[raw]]," ",-1))</f>
        <v>4.6615715910000004E-6</v>
      </c>
      <c r="G978" t="s">
        <v>4046</v>
      </c>
      <c r="H978" t="s">
        <v>2778</v>
      </c>
      <c r="I978">
        <v>1.7400599999999999E-10</v>
      </c>
      <c r="J978">
        <f>_xlfn.XLOOKUP(Table2[[#This Row],[rxn]],Table7[rxn],Table7[flux],0)</f>
        <v>0</v>
      </c>
      <c r="K978">
        <f>Table2[[#This Row],[flux]]-Table2[[#This Row],[flux in mfs]]</f>
        <v>1.7400599999999999E-10</v>
      </c>
      <c r="L978" t="b">
        <f>_xlfn.TEXTAFTER(Table2[[#This Row],[rxn]],"-",-1)="SPONT"</f>
        <v>0</v>
      </c>
      <c r="M978" t="str">
        <f>_xlfn.TEXTAFTER(Table2[[#This Row],[rxn]],"-",-1)</f>
        <v>rt7555</v>
      </c>
      <c r="N978">
        <f>_xlfn.XLOOKUP("'PRO-"&amp;Table2[[#This Row],[enz]]&amp;"'",'[1]Sheet2 (2)'!$A:$A,'[1]Sheet2 (2)'!$B:$B,"")</f>
        <v>1</v>
      </c>
    </row>
    <row r="979" spans="1:14" ht="17" x14ac:dyDescent="0.25">
      <c r="A979" s="1" t="s">
        <v>979</v>
      </c>
      <c r="B979" s="1" t="str">
        <f>_xlfn.TEXTBEFORE(Table7[[#This Row],[raw]]," ")</f>
        <v>PROSYN-rt2963</v>
      </c>
      <c r="C979" s="1"/>
      <c r="D979" s="1">
        <f>_xlfn.NUMBERVALUE(_xlfn.TEXTAFTER(Table7[[#This Row],[raw]]," ",-1))</f>
        <v>1.7108571529999999E-6</v>
      </c>
      <c r="G979" t="s">
        <v>4538</v>
      </c>
      <c r="H979" t="s">
        <v>2778</v>
      </c>
      <c r="I979">
        <v>1.7400599999999999E-10</v>
      </c>
      <c r="J979">
        <f>_xlfn.XLOOKUP(Table2[[#This Row],[rxn]],Table7[rxn],Table7[flux],0)</f>
        <v>0</v>
      </c>
      <c r="K979">
        <f>Table2[[#This Row],[flux]]-Table2[[#This Row],[flux in mfs]]</f>
        <v>1.7400599999999999E-10</v>
      </c>
      <c r="L979" t="b">
        <f>_xlfn.TEXTAFTER(Table2[[#This Row],[rxn]],"-",-1)="SPONT"</f>
        <v>0</v>
      </c>
      <c r="M979" t="str">
        <f>_xlfn.TEXTAFTER(Table2[[#This Row],[rxn]],"-",-1)</f>
        <v>rt7555</v>
      </c>
      <c r="N979">
        <f>_xlfn.XLOOKUP("'PRO-"&amp;Table2[[#This Row],[enz]]&amp;"'",'[1]Sheet2 (2)'!$A:$A,'[1]Sheet2 (2)'!$B:$B,"")</f>
        <v>1</v>
      </c>
    </row>
    <row r="980" spans="1:14" ht="17" x14ac:dyDescent="0.25">
      <c r="A980" s="1" t="s">
        <v>980</v>
      </c>
      <c r="B980" s="1" t="str">
        <f>_xlfn.TEXTBEFORE(Table7[[#This Row],[raw]]," ")</f>
        <v>PROSYN-rt2964</v>
      </c>
      <c r="C980" s="1"/>
      <c r="D980" s="1">
        <f>_xlfn.NUMBERVALUE(_xlfn.TEXTAFTER(Table7[[#This Row],[raw]]," ",-1))</f>
        <v>5.9804983999999993E-8</v>
      </c>
      <c r="G980" t="s">
        <v>3810</v>
      </c>
      <c r="H980" t="s">
        <v>2778</v>
      </c>
      <c r="I980">
        <v>2.2410099999999999E-10</v>
      </c>
      <c r="J980">
        <f>_xlfn.XLOOKUP(Table2[[#This Row],[rxn]],Table7[rxn],Table7[flux],0)</f>
        <v>0</v>
      </c>
      <c r="K980">
        <f>Table2[[#This Row],[flux]]-Table2[[#This Row],[flux in mfs]]</f>
        <v>2.2410099999999999E-10</v>
      </c>
      <c r="L980" t="b">
        <f>_xlfn.TEXTAFTER(Table2[[#This Row],[rxn]],"-",-1)="SPONT"</f>
        <v>0</v>
      </c>
      <c r="M980" t="str">
        <f>_xlfn.TEXTAFTER(Table2[[#This Row],[rxn]],"-",-1)</f>
        <v>rt2799_l</v>
      </c>
      <c r="N980">
        <f>_xlfn.XLOOKUP("'PRO-"&amp;Table2[[#This Row],[enz]]&amp;"'",'[1]Sheet2 (2)'!$A:$A,'[1]Sheet2 (2)'!$B:$B,"")</f>
        <v>1</v>
      </c>
    </row>
    <row r="981" spans="1:14" ht="17" x14ac:dyDescent="0.25">
      <c r="A981" s="1" t="s">
        <v>981</v>
      </c>
      <c r="B981" s="1" t="str">
        <f>_xlfn.TEXTBEFORE(Table7[[#This Row],[raw]]," ")</f>
        <v>PROSYN-rt2975</v>
      </c>
      <c r="C981" s="1"/>
      <c r="D981" s="1">
        <f>_xlfn.NUMBERVALUE(_xlfn.TEXTAFTER(Table7[[#This Row],[raw]]," ",-1))</f>
        <v>1.1617520000000001E-9</v>
      </c>
      <c r="G981" t="s">
        <v>3995</v>
      </c>
      <c r="H981" t="s">
        <v>2778</v>
      </c>
      <c r="I981">
        <v>2.24147E-10</v>
      </c>
      <c r="J981">
        <f>_xlfn.XLOOKUP(Table2[[#This Row],[rxn]],Table7[rxn],Table7[flux],0)</f>
        <v>0</v>
      </c>
      <c r="K981">
        <f>Table2[[#This Row],[flux]]-Table2[[#This Row],[flux in mfs]]</f>
        <v>2.24147E-10</v>
      </c>
      <c r="L981" t="b">
        <f>_xlfn.TEXTAFTER(Table2[[#This Row],[rxn]],"-",-1)="SPONT"</f>
        <v>0</v>
      </c>
      <c r="M981" t="str">
        <f>_xlfn.TEXTAFTER(Table2[[#This Row],[rxn]],"-",-1)</f>
        <v>rt4281</v>
      </c>
      <c r="N981">
        <f>_xlfn.XLOOKUP("'PRO-"&amp;Table2[[#This Row],[enz]]&amp;"'",'[1]Sheet2 (2)'!$A:$A,'[1]Sheet2 (2)'!$B:$B,"")</f>
        <v>1</v>
      </c>
    </row>
    <row r="982" spans="1:14" ht="17" x14ac:dyDescent="0.25">
      <c r="A982" s="1" t="s">
        <v>982</v>
      </c>
      <c r="B982" s="1" t="str">
        <f>_xlfn.TEXTBEFORE(Table7[[#This Row],[raw]]," ")</f>
        <v>PROSYN-rt2983</v>
      </c>
      <c r="C982" s="1"/>
      <c r="D982" s="1">
        <f>_xlfn.NUMBERVALUE(_xlfn.TEXTAFTER(Table7[[#This Row],[raw]]," ",-1))</f>
        <v>5.7275659999999999E-9</v>
      </c>
      <c r="G982" t="s">
        <v>3674</v>
      </c>
      <c r="H982" t="s">
        <v>2778</v>
      </c>
      <c r="I982">
        <v>2.49631E-10</v>
      </c>
      <c r="J982">
        <f>_xlfn.XLOOKUP(Table2[[#This Row],[rxn]],Table7[rxn],Table7[flux],0)</f>
        <v>0</v>
      </c>
      <c r="K982">
        <f>Table2[[#This Row],[flux]]-Table2[[#This Row],[flux in mfs]]</f>
        <v>2.49631E-10</v>
      </c>
      <c r="L982" t="b">
        <f>_xlfn.TEXTAFTER(Table2[[#This Row],[rxn]],"-",-1)="SPONT"</f>
        <v>0</v>
      </c>
      <c r="M982" t="str">
        <f>_xlfn.TEXTAFTER(Table2[[#This Row],[rxn]],"-",-1)</f>
        <v>rt2975</v>
      </c>
      <c r="N982">
        <f>_xlfn.XLOOKUP("'PRO-"&amp;Table2[[#This Row],[enz]]&amp;"'",'[1]Sheet2 (2)'!$A:$A,'[1]Sheet2 (2)'!$B:$B,"")</f>
        <v>1</v>
      </c>
    </row>
    <row r="983" spans="1:14" ht="17" x14ac:dyDescent="0.25">
      <c r="A983" s="1" t="s">
        <v>983</v>
      </c>
      <c r="B983" s="1" t="str">
        <f>_xlfn.TEXTBEFORE(Table7[[#This Row],[raw]]," ")</f>
        <v>PROSYN-rt2994</v>
      </c>
      <c r="C983" s="1"/>
      <c r="D983" s="1">
        <f>_xlfn.NUMBERVALUE(_xlfn.TEXTAFTER(Table7[[#This Row],[raw]]," ",-1))</f>
        <v>4.6172795599999999E-7</v>
      </c>
      <c r="G983" t="s">
        <v>3672</v>
      </c>
      <c r="H983" t="s">
        <v>2778</v>
      </c>
      <c r="I983">
        <v>3.05171E-10</v>
      </c>
      <c r="J983">
        <f>_xlfn.XLOOKUP(Table2[[#This Row],[rxn]],Table7[rxn],Table7[flux],0)</f>
        <v>0</v>
      </c>
      <c r="K983">
        <f>Table2[[#This Row],[flux]]-Table2[[#This Row],[flux in mfs]]</f>
        <v>3.05171E-10</v>
      </c>
      <c r="L983" t="b">
        <f>_xlfn.TEXTAFTER(Table2[[#This Row],[rxn]],"-",-1)="SPONT"</f>
        <v>0</v>
      </c>
      <c r="M983" t="str">
        <f>_xlfn.TEXTAFTER(Table2[[#This Row],[rxn]],"-",-1)</f>
        <v>rt2975</v>
      </c>
      <c r="N983">
        <f>_xlfn.XLOOKUP("'PRO-"&amp;Table2[[#This Row],[enz]]&amp;"'",'[1]Sheet2 (2)'!$A:$A,'[1]Sheet2 (2)'!$B:$B,"")</f>
        <v>1</v>
      </c>
    </row>
    <row r="984" spans="1:14" ht="17" x14ac:dyDescent="0.25">
      <c r="A984" s="1" t="s">
        <v>984</v>
      </c>
      <c r="B984" s="1" t="str">
        <f>_xlfn.TEXTBEFORE(Table7[[#This Row],[raw]]," ")</f>
        <v>PROSYN-rt3013_rm</v>
      </c>
      <c r="C984" s="1"/>
      <c r="D984" s="1">
        <f>_xlfn.NUMBERVALUE(_xlfn.TEXTAFTER(Table7[[#This Row],[raw]]," ",-1))</f>
        <v>1.8353969900000001E-7</v>
      </c>
      <c r="G984" t="s">
        <v>3673</v>
      </c>
      <c r="H984" t="s">
        <v>2778</v>
      </c>
      <c r="I984">
        <v>3.05171E-10</v>
      </c>
      <c r="J984">
        <f>_xlfn.XLOOKUP(Table2[[#This Row],[rxn]],Table7[rxn],Table7[flux],0)</f>
        <v>0</v>
      </c>
      <c r="K984">
        <f>Table2[[#This Row],[flux]]-Table2[[#This Row],[flux in mfs]]</f>
        <v>3.05171E-10</v>
      </c>
      <c r="L984" t="b">
        <f>_xlfn.TEXTAFTER(Table2[[#This Row],[rxn]],"-",-1)="SPONT"</f>
        <v>0</v>
      </c>
      <c r="M984" t="str">
        <f>_xlfn.TEXTAFTER(Table2[[#This Row],[rxn]],"-",-1)</f>
        <v>rt2975</v>
      </c>
      <c r="N984">
        <f>_xlfn.XLOOKUP("'PRO-"&amp;Table2[[#This Row],[enz]]&amp;"'",'[1]Sheet2 (2)'!$A:$A,'[1]Sheet2 (2)'!$B:$B,"")</f>
        <v>1</v>
      </c>
    </row>
    <row r="985" spans="1:14" ht="17" x14ac:dyDescent="0.25">
      <c r="A985" s="1" t="s">
        <v>985</v>
      </c>
      <c r="B985" s="1" t="str">
        <f>_xlfn.TEXTBEFORE(Table7[[#This Row],[raw]]," ")</f>
        <v>PROSYN-rt3021</v>
      </c>
      <c r="C985" s="1"/>
      <c r="D985" s="1">
        <f>_xlfn.NUMBERVALUE(_xlfn.TEXTAFTER(Table7[[#This Row],[raw]]," ",-1))</f>
        <v>1.0251007200000001E-7</v>
      </c>
      <c r="G985" t="s">
        <v>3809</v>
      </c>
      <c r="H985" t="s">
        <v>2778</v>
      </c>
      <c r="I985">
        <v>3.36165E-10</v>
      </c>
      <c r="J985">
        <f>_xlfn.XLOOKUP(Table2[[#This Row],[rxn]],Table7[rxn],Table7[flux],0)</f>
        <v>0</v>
      </c>
      <c r="K985">
        <f>Table2[[#This Row],[flux]]-Table2[[#This Row],[flux in mfs]]</f>
        <v>3.36165E-10</v>
      </c>
      <c r="L985" t="b">
        <f>_xlfn.TEXTAFTER(Table2[[#This Row],[rxn]],"-",-1)="SPONT"</f>
        <v>0</v>
      </c>
      <c r="M985" t="str">
        <f>_xlfn.TEXTAFTER(Table2[[#This Row],[rxn]],"-",-1)</f>
        <v>rt2799_l</v>
      </c>
      <c r="N985">
        <f>_xlfn.XLOOKUP("'PRO-"&amp;Table2[[#This Row],[enz]]&amp;"'",'[1]Sheet2 (2)'!$A:$A,'[1]Sheet2 (2)'!$B:$B,"")</f>
        <v>1</v>
      </c>
    </row>
    <row r="986" spans="1:14" ht="17" x14ac:dyDescent="0.25">
      <c r="A986" s="1" t="s">
        <v>986</v>
      </c>
      <c r="B986" s="1" t="str">
        <f>_xlfn.TEXTBEFORE(Table7[[#This Row],[raw]]," ")</f>
        <v>PROSYN-rt3023_r</v>
      </c>
      <c r="C986" s="1"/>
      <c r="D986" s="1">
        <f>_xlfn.NUMBERVALUE(_xlfn.TEXTAFTER(Table7[[#This Row],[raw]]," ",-1))</f>
        <v>1.0187641E-8</v>
      </c>
      <c r="G986" t="s">
        <v>3994</v>
      </c>
      <c r="H986" t="s">
        <v>2778</v>
      </c>
      <c r="I986">
        <v>3.3622100000000001E-10</v>
      </c>
      <c r="J986">
        <f>_xlfn.XLOOKUP(Table2[[#This Row],[rxn]],Table7[rxn],Table7[flux],0)</f>
        <v>0</v>
      </c>
      <c r="K986">
        <f>Table2[[#This Row],[flux]]-Table2[[#This Row],[flux in mfs]]</f>
        <v>3.3622100000000001E-10</v>
      </c>
      <c r="L986" t="b">
        <f>_xlfn.TEXTAFTER(Table2[[#This Row],[rxn]],"-",-1)="SPONT"</f>
        <v>0</v>
      </c>
      <c r="M986" t="str">
        <f>_xlfn.TEXTAFTER(Table2[[#This Row],[rxn]],"-",-1)</f>
        <v>rt4281</v>
      </c>
      <c r="N986">
        <f>_xlfn.XLOOKUP("'PRO-"&amp;Table2[[#This Row],[enz]]&amp;"'",'[1]Sheet2 (2)'!$A:$A,'[1]Sheet2 (2)'!$B:$B,"")</f>
        <v>1</v>
      </c>
    </row>
    <row r="987" spans="1:14" ht="17" x14ac:dyDescent="0.25">
      <c r="A987" s="1" t="s">
        <v>987</v>
      </c>
      <c r="B987" s="1" t="str">
        <f>_xlfn.TEXTBEFORE(Table7[[#This Row],[raw]]," ")</f>
        <v>PROSYN-rt3052</v>
      </c>
      <c r="C987" s="1"/>
      <c r="D987" s="1">
        <f>_xlfn.NUMBERVALUE(_xlfn.TEXTAFTER(Table7[[#This Row],[raw]]," ",-1))</f>
        <v>1.0385321699999999E-6</v>
      </c>
      <c r="G987" t="s">
        <v>3617</v>
      </c>
      <c r="H987" t="s">
        <v>2778</v>
      </c>
      <c r="I987">
        <v>3.3852599999999998E-10</v>
      </c>
      <c r="J987">
        <f>_xlfn.XLOOKUP(Table2[[#This Row],[rxn]],Table7[rxn],Table7[flux],0)</f>
        <v>0</v>
      </c>
      <c r="K987">
        <f>Table2[[#This Row],[flux]]-Table2[[#This Row],[flux in mfs]]</f>
        <v>3.3852599999999998E-10</v>
      </c>
      <c r="L987" t="b">
        <f>_xlfn.TEXTAFTER(Table2[[#This Row],[rxn]],"-",-1)="SPONT"</f>
        <v>0</v>
      </c>
      <c r="M987" t="str">
        <f>_xlfn.TEXTAFTER(Table2[[#This Row],[rxn]],"-",-1)</f>
        <v>SNZ1SNO1</v>
      </c>
      <c r="N987" t="str">
        <f>_xlfn.XLOOKUP("'PRO-"&amp;Table2[[#This Row],[enz]]&amp;"'",'[1]Sheet2 (2)'!$A:$A,'[1]Sheet2 (2)'!$B:$B,"")</f>
        <v/>
      </c>
    </row>
    <row r="988" spans="1:14" ht="17" x14ac:dyDescent="0.25">
      <c r="A988" s="1" t="s">
        <v>988</v>
      </c>
      <c r="B988" s="1" t="str">
        <f>_xlfn.TEXTBEFORE(Table7[[#This Row],[raw]]," ")</f>
        <v>PROSYN-rt3078_gm</v>
      </c>
      <c r="C988" s="1"/>
      <c r="D988" s="1">
        <f>_xlfn.NUMBERVALUE(_xlfn.TEXTAFTER(Table7[[#This Row],[raw]]," ",-1))</f>
        <v>2.9073508999999998E-8</v>
      </c>
      <c r="G988" t="s">
        <v>4010</v>
      </c>
      <c r="H988" t="s">
        <v>2778</v>
      </c>
      <c r="I988">
        <v>3.3852599999999998E-10</v>
      </c>
      <c r="J988">
        <f>_xlfn.XLOOKUP(Table2[[#This Row],[rxn]],Table7[rxn],Table7[flux],0)</f>
        <v>0</v>
      </c>
      <c r="K988">
        <f>Table2[[#This Row],[flux]]-Table2[[#This Row],[flux in mfs]]</f>
        <v>3.3852599999999998E-10</v>
      </c>
      <c r="L988" t="b">
        <f>_xlfn.TEXTAFTER(Table2[[#This Row],[rxn]],"-",-1)="SPONT"</f>
        <v>0</v>
      </c>
      <c r="M988" t="str">
        <f>_xlfn.TEXTAFTER(Table2[[#This Row],[rxn]],"-",-1)</f>
        <v>SNZ1SNO1</v>
      </c>
      <c r="N988" t="str">
        <f>_xlfn.XLOOKUP("'PRO-"&amp;Table2[[#This Row],[enz]]&amp;"'",'[1]Sheet2 (2)'!$A:$A,'[1]Sheet2 (2)'!$B:$B,"")</f>
        <v/>
      </c>
    </row>
    <row r="989" spans="1:14" ht="17" x14ac:dyDescent="0.25">
      <c r="A989" s="1" t="s">
        <v>989</v>
      </c>
      <c r="B989" s="1" t="str">
        <f>_xlfn.TEXTBEFORE(Table7[[#This Row],[raw]]," ")</f>
        <v>PROSYN-rt3095</v>
      </c>
      <c r="C989" s="1"/>
      <c r="D989" s="1">
        <f>_xlfn.NUMBERVALUE(_xlfn.TEXTAFTER(Table7[[#This Row],[raw]]," ",-1))</f>
        <v>1.4936971900000001E-7</v>
      </c>
      <c r="G989" t="s">
        <v>4344</v>
      </c>
      <c r="H989" t="s">
        <v>2778</v>
      </c>
      <c r="I989">
        <v>3.3852599999999998E-10</v>
      </c>
      <c r="J989">
        <f>_xlfn.XLOOKUP(Table2[[#This Row],[rxn]],Table7[rxn],Table7[flux],0)</f>
        <v>0</v>
      </c>
      <c r="K989">
        <f>Table2[[#This Row],[flux]]-Table2[[#This Row],[flux in mfs]]</f>
        <v>3.3852599999999998E-10</v>
      </c>
      <c r="L989" t="b">
        <f>_xlfn.TEXTAFTER(Table2[[#This Row],[rxn]],"-",-1)="SPONT"</f>
        <v>0</v>
      </c>
      <c r="M989" t="str">
        <f>_xlfn.TEXTAFTER(Table2[[#This Row],[rxn]],"-",-1)</f>
        <v>rt2768</v>
      </c>
      <c r="N989">
        <f>_xlfn.XLOOKUP("'PRO-"&amp;Table2[[#This Row],[enz]]&amp;"'",'[1]Sheet2 (2)'!$A:$A,'[1]Sheet2 (2)'!$B:$B,"")</f>
        <v>1</v>
      </c>
    </row>
    <row r="990" spans="1:14" ht="17" x14ac:dyDescent="0.25">
      <c r="A990" s="1" t="s">
        <v>990</v>
      </c>
      <c r="B990" s="1" t="str">
        <f>_xlfn.TEXTBEFORE(Table7[[#This Row],[raw]]," ")</f>
        <v>PROSYN-rt3097</v>
      </c>
      <c r="C990" s="1"/>
      <c r="D990" s="1">
        <f>_xlfn.NUMBERVALUE(_xlfn.TEXTAFTER(Table7[[#This Row],[raw]]," ",-1))</f>
        <v>1.8450924E-8</v>
      </c>
      <c r="G990" t="s">
        <v>3377</v>
      </c>
      <c r="H990" t="s">
        <v>2778</v>
      </c>
      <c r="I990">
        <v>3.63448E-10</v>
      </c>
      <c r="J990">
        <f>_xlfn.XLOOKUP(Table2[[#This Row],[rxn]],Table7[rxn],Table7[flux],0)</f>
        <v>0</v>
      </c>
      <c r="K990">
        <f>Table2[[#This Row],[flux]]-Table2[[#This Row],[flux in mfs]]</f>
        <v>3.63448E-10</v>
      </c>
      <c r="L990" t="b">
        <f>_xlfn.TEXTAFTER(Table2[[#This Row],[rxn]],"-",-1)="SPONT"</f>
        <v>0</v>
      </c>
      <c r="M990" t="str">
        <f>_xlfn.TEXTAFTER(Table2[[#This Row],[rxn]],"-",-1)</f>
        <v>LYS25</v>
      </c>
      <c r="N990" t="str">
        <f>_xlfn.XLOOKUP("'PRO-"&amp;Table2[[#This Row],[enz]]&amp;"'",'[1]Sheet2 (2)'!$A:$A,'[1]Sheet2 (2)'!$B:$B,"")</f>
        <v/>
      </c>
    </row>
    <row r="991" spans="1:14" ht="17" x14ac:dyDescent="0.25">
      <c r="A991" s="1" t="s">
        <v>991</v>
      </c>
      <c r="B991" s="1" t="str">
        <f>_xlfn.TEXTBEFORE(Table7[[#This Row],[raw]]," ")</f>
        <v>PROSYN-rt3101</v>
      </c>
      <c r="C991" s="1"/>
      <c r="D991" s="1">
        <f>_xlfn.NUMBERVALUE(_xlfn.TEXTAFTER(Table7[[#This Row],[raw]]," ",-1))</f>
        <v>8.4705905000000004E-8</v>
      </c>
      <c r="G991" t="s">
        <v>3696</v>
      </c>
      <c r="H991" t="s">
        <v>2778</v>
      </c>
      <c r="I991">
        <v>3.63448E-10</v>
      </c>
      <c r="J991">
        <f>_xlfn.XLOOKUP(Table2[[#This Row],[rxn]],Table7[rxn],Table7[flux],0)</f>
        <v>0</v>
      </c>
      <c r="K991">
        <f>Table2[[#This Row],[flux]]-Table2[[#This Row],[flux in mfs]]</f>
        <v>3.63448E-10</v>
      </c>
      <c r="L991" t="b">
        <f>_xlfn.TEXTAFTER(Table2[[#This Row],[rxn]],"-",-1)="SPONT"</f>
        <v>0</v>
      </c>
      <c r="M991" t="str">
        <f>_xlfn.TEXTAFTER(Table2[[#This Row],[rxn]],"-",-1)</f>
        <v>LYS25</v>
      </c>
      <c r="N991" t="str">
        <f>_xlfn.XLOOKUP("'PRO-"&amp;Table2[[#This Row],[enz]]&amp;"'",'[1]Sheet2 (2)'!$A:$A,'[1]Sheet2 (2)'!$B:$B,"")</f>
        <v/>
      </c>
    </row>
    <row r="992" spans="1:14" ht="17" x14ac:dyDescent="0.25">
      <c r="A992" s="1" t="s">
        <v>992</v>
      </c>
      <c r="B992" s="1" t="str">
        <f>_xlfn.TEXTBEFORE(Table7[[#This Row],[raw]]," ")</f>
        <v>PROSYN-rt3107</v>
      </c>
      <c r="C992" s="1"/>
      <c r="D992" s="1">
        <f>_xlfn.NUMBERVALUE(_xlfn.TEXTAFTER(Table7[[#This Row],[raw]]," ",-1))</f>
        <v>3.2309471000000003E-8</v>
      </c>
      <c r="G992" t="s">
        <v>3811</v>
      </c>
      <c r="H992" t="s">
        <v>2778</v>
      </c>
      <c r="I992">
        <v>4.1136600000000001E-10</v>
      </c>
      <c r="J992">
        <f>_xlfn.XLOOKUP(Table2[[#This Row],[rxn]],Table7[rxn],Table7[flux],0)</f>
        <v>0</v>
      </c>
      <c r="K992">
        <f>Table2[[#This Row],[flux]]-Table2[[#This Row],[flux in mfs]]</f>
        <v>4.1136600000000001E-10</v>
      </c>
      <c r="L992" t="b">
        <f>_xlfn.TEXTAFTER(Table2[[#This Row],[rxn]],"-",-1)="SPONT"</f>
        <v>0</v>
      </c>
      <c r="M992" t="str">
        <f>_xlfn.TEXTAFTER(Table2[[#This Row],[rxn]],"-",-1)</f>
        <v>rt2799_rm</v>
      </c>
      <c r="N992">
        <f>_xlfn.XLOOKUP("'PRO-"&amp;Table2[[#This Row],[enz]]&amp;"'",'[1]Sheet2 (2)'!$A:$A,'[1]Sheet2 (2)'!$B:$B,"")</f>
        <v>1</v>
      </c>
    </row>
    <row r="993" spans="1:14" ht="17" x14ac:dyDescent="0.25">
      <c r="A993" s="1" t="s">
        <v>993</v>
      </c>
      <c r="B993" s="1" t="str">
        <f>_xlfn.TEXTBEFORE(Table7[[#This Row],[raw]]," ")</f>
        <v>PROSYN-rt3118</v>
      </c>
      <c r="C993" s="1"/>
      <c r="D993" s="1">
        <f>_xlfn.NUMBERVALUE(_xlfn.TEXTAFTER(Table7[[#This Row],[raw]]," ",-1))</f>
        <v>8.76340577E-7</v>
      </c>
      <c r="G993" t="s">
        <v>3993</v>
      </c>
      <c r="H993" t="s">
        <v>2778</v>
      </c>
      <c r="I993">
        <v>4.48295E-10</v>
      </c>
      <c r="J993">
        <f>_xlfn.XLOOKUP(Table2[[#This Row],[rxn]],Table7[rxn],Table7[flux],0)</f>
        <v>0</v>
      </c>
      <c r="K993">
        <f>Table2[[#This Row],[flux]]-Table2[[#This Row],[flux in mfs]]</f>
        <v>4.48295E-10</v>
      </c>
      <c r="L993" t="b">
        <f>_xlfn.TEXTAFTER(Table2[[#This Row],[rxn]],"-",-1)="SPONT"</f>
        <v>0</v>
      </c>
      <c r="M993" t="str">
        <f>_xlfn.TEXTAFTER(Table2[[#This Row],[rxn]],"-",-1)</f>
        <v>rt4281</v>
      </c>
      <c r="N993">
        <f>_xlfn.XLOOKUP("'PRO-"&amp;Table2[[#This Row],[enz]]&amp;"'",'[1]Sheet2 (2)'!$A:$A,'[1]Sheet2 (2)'!$B:$B,"")</f>
        <v>1</v>
      </c>
    </row>
    <row r="994" spans="1:14" ht="17" x14ac:dyDescent="0.25">
      <c r="A994" s="1" t="s">
        <v>994</v>
      </c>
      <c r="B994" s="1" t="str">
        <f>_xlfn.TEXTBEFORE(Table7[[#This Row],[raw]]," ")</f>
        <v>PROSYN-rt3157</v>
      </c>
      <c r="C994" s="1"/>
      <c r="D994" s="1">
        <f>_xlfn.NUMBERVALUE(_xlfn.TEXTAFTER(Table7[[#This Row],[raw]]," ",-1))</f>
        <v>5.8797136300000001E-7</v>
      </c>
      <c r="G994" t="s">
        <v>3812</v>
      </c>
      <c r="H994" t="s">
        <v>2778</v>
      </c>
      <c r="I994">
        <v>5.24705E-10</v>
      </c>
      <c r="J994">
        <f>_xlfn.XLOOKUP(Table2[[#This Row],[rxn]],Table7[rxn],Table7[flux],0)</f>
        <v>0</v>
      </c>
      <c r="K994">
        <f>Table2[[#This Row],[flux]]-Table2[[#This Row],[flux in mfs]]</f>
        <v>5.24705E-10</v>
      </c>
      <c r="L994" t="b">
        <f>_xlfn.TEXTAFTER(Table2[[#This Row],[rxn]],"-",-1)="SPONT"</f>
        <v>0</v>
      </c>
      <c r="M994" t="str">
        <f>_xlfn.TEXTAFTER(Table2[[#This Row],[rxn]],"-",-1)</f>
        <v>rt2799_rm</v>
      </c>
      <c r="N994">
        <f>_xlfn.XLOOKUP("'PRO-"&amp;Table2[[#This Row],[enz]]&amp;"'",'[1]Sheet2 (2)'!$A:$A,'[1]Sheet2 (2)'!$B:$B,"")</f>
        <v>1</v>
      </c>
    </row>
    <row r="995" spans="1:14" ht="17" x14ac:dyDescent="0.25">
      <c r="A995" s="1" t="s">
        <v>995</v>
      </c>
      <c r="B995" s="1" t="str">
        <f>_xlfn.TEXTBEFORE(Table7[[#This Row],[raw]]," ")</f>
        <v>PROSYN-rt3174_m</v>
      </c>
      <c r="C995" s="1"/>
      <c r="D995" s="1">
        <f>_xlfn.NUMBERVALUE(_xlfn.TEXTAFTER(Table7[[#This Row],[raw]]," ",-1))</f>
        <v>5.0309986999999998E-8</v>
      </c>
      <c r="G995" t="s">
        <v>3474</v>
      </c>
      <c r="H995" t="s">
        <v>2778</v>
      </c>
      <c r="I995">
        <v>5.6026600000000004E-10</v>
      </c>
      <c r="J995">
        <f>_xlfn.XLOOKUP(Table2[[#This Row],[rxn]],Table7[rxn],Table7[flux],0)</f>
        <v>0</v>
      </c>
      <c r="K995">
        <f>Table2[[#This Row],[flux]]-Table2[[#This Row],[flux in mfs]]</f>
        <v>5.6026600000000004E-10</v>
      </c>
      <c r="L995" t="b">
        <f>_xlfn.TEXTAFTER(Table2[[#This Row],[rxn]],"-",-1)="SPONT"</f>
        <v>0</v>
      </c>
      <c r="M995" t="str">
        <f>_xlfn.TEXTAFTER(Table2[[#This Row],[rxn]],"-",-1)</f>
        <v>rt2799_l</v>
      </c>
      <c r="N995">
        <f>_xlfn.XLOOKUP("'PRO-"&amp;Table2[[#This Row],[enz]]&amp;"'",'[1]Sheet2 (2)'!$A:$A,'[1]Sheet2 (2)'!$B:$B,"")</f>
        <v>1</v>
      </c>
    </row>
    <row r="996" spans="1:14" ht="17" x14ac:dyDescent="0.25">
      <c r="A996" s="1" t="s">
        <v>996</v>
      </c>
      <c r="B996" s="1" t="str">
        <f>_xlfn.TEXTBEFORE(Table7[[#This Row],[raw]]," ")</f>
        <v>PROSYN-rt3215</v>
      </c>
      <c r="C996" s="1"/>
      <c r="D996" s="1">
        <f>_xlfn.NUMBERVALUE(_xlfn.TEXTAFTER(Table7[[#This Row],[raw]]," ",-1))</f>
        <v>2.1537536999999999E-8</v>
      </c>
      <c r="G996" t="s">
        <v>3992</v>
      </c>
      <c r="H996" t="s">
        <v>2778</v>
      </c>
      <c r="I996">
        <v>5.6036799999999998E-10</v>
      </c>
      <c r="J996">
        <f>_xlfn.XLOOKUP(Table2[[#This Row],[rxn]],Table7[rxn],Table7[flux],0)</f>
        <v>0</v>
      </c>
      <c r="K996">
        <f>Table2[[#This Row],[flux]]-Table2[[#This Row],[flux in mfs]]</f>
        <v>5.6036799999999998E-10</v>
      </c>
      <c r="L996" t="b">
        <f>_xlfn.TEXTAFTER(Table2[[#This Row],[rxn]],"-",-1)="SPONT"</f>
        <v>0</v>
      </c>
      <c r="M996" t="str">
        <f>_xlfn.TEXTAFTER(Table2[[#This Row],[rxn]],"-",-1)</f>
        <v>rt4281</v>
      </c>
      <c r="N996">
        <f>_xlfn.XLOOKUP("'PRO-"&amp;Table2[[#This Row],[enz]]&amp;"'",'[1]Sheet2 (2)'!$A:$A,'[1]Sheet2 (2)'!$B:$B,"")</f>
        <v>1</v>
      </c>
    </row>
    <row r="997" spans="1:14" ht="17" x14ac:dyDescent="0.25">
      <c r="A997" s="1" t="s">
        <v>997</v>
      </c>
      <c r="B997" s="1" t="str">
        <f>_xlfn.TEXTBEFORE(Table7[[#This Row],[raw]]," ")</f>
        <v>PROSYN-rt3236</v>
      </c>
      <c r="C997" s="1"/>
      <c r="D997" s="1">
        <f>_xlfn.NUMBERVALUE(_xlfn.TEXTAFTER(Table7[[#This Row],[raw]]," ",-1))</f>
        <v>3.1352651699999999E-7</v>
      </c>
      <c r="G997" t="s">
        <v>4065</v>
      </c>
      <c r="H997" t="s">
        <v>2778</v>
      </c>
      <c r="I997">
        <v>5.7844899999999999E-10</v>
      </c>
      <c r="J997">
        <f>_xlfn.XLOOKUP(Table2[[#This Row],[rxn]],Table7[rxn],Table7[flux],0)</f>
        <v>0</v>
      </c>
      <c r="K997">
        <f>Table2[[#This Row],[flux]]-Table2[[#This Row],[flux in mfs]]</f>
        <v>5.7844899999999999E-10</v>
      </c>
      <c r="L997" t="b">
        <f>_xlfn.TEXTAFTER(Table2[[#This Row],[rxn]],"-",-1)="SPONT"</f>
        <v>0</v>
      </c>
      <c r="M997" t="str">
        <f>_xlfn.TEXTAFTER(Table2[[#This Row],[rxn]],"-",-1)</f>
        <v>rrna_m</v>
      </c>
      <c r="N997" t="str">
        <f>_xlfn.XLOOKUP("'PRO-"&amp;Table2[[#This Row],[enz]]&amp;"'",'[1]Sheet2 (2)'!$A:$A,'[1]Sheet2 (2)'!$B:$B,"")</f>
        <v/>
      </c>
    </row>
    <row r="998" spans="1:14" ht="17" x14ac:dyDescent="0.25">
      <c r="A998" s="1" t="s">
        <v>998</v>
      </c>
      <c r="B998" s="1" t="str">
        <f>_xlfn.TEXTBEFORE(Table7[[#This Row],[raw]]," ")</f>
        <v>PROSYN-rt3242_e</v>
      </c>
      <c r="C998" s="1"/>
      <c r="D998" s="1">
        <f>_xlfn.NUMBERVALUE(_xlfn.TEXTAFTER(Table7[[#This Row],[raw]]," ",-1))</f>
        <v>1.4357502800000001E-7</v>
      </c>
      <c r="G998" t="s">
        <v>4143</v>
      </c>
      <c r="H998" t="s">
        <v>2778</v>
      </c>
      <c r="I998">
        <v>5.7844899999999999E-10</v>
      </c>
      <c r="J998">
        <f>_xlfn.XLOOKUP(Table2[[#This Row],[rxn]],Table7[rxn],Table7[flux],0)</f>
        <v>0</v>
      </c>
      <c r="K998">
        <f>Table2[[#This Row],[flux]]-Table2[[#This Row],[flux in mfs]]</f>
        <v>5.7844899999999999E-10</v>
      </c>
      <c r="L998" t="b">
        <f>_xlfn.TEXTAFTER(Table2[[#This Row],[rxn]],"-",-1)="SPONT"</f>
        <v>0</v>
      </c>
      <c r="M998" t="str">
        <f>_xlfn.TEXTAFTER(Table2[[#This Row],[rxn]],"-",-1)</f>
        <v>rt6850</v>
      </c>
      <c r="N998">
        <f>_xlfn.XLOOKUP("'PRO-"&amp;Table2[[#This Row],[enz]]&amp;"'",'[1]Sheet2 (2)'!$A:$A,'[1]Sheet2 (2)'!$B:$B,"")</f>
        <v>1</v>
      </c>
    </row>
    <row r="999" spans="1:14" ht="17" x14ac:dyDescent="0.25">
      <c r="A999" s="1" t="s">
        <v>999</v>
      </c>
      <c r="B999" s="1" t="str">
        <f>_xlfn.TEXTBEFORE(Table7[[#This Row],[raw]]," ")</f>
        <v>PROSYN-rt3250</v>
      </c>
      <c r="C999" s="1"/>
      <c r="D999" s="1">
        <f>_xlfn.NUMBERVALUE(_xlfn.TEXTAFTER(Table7[[#This Row],[raw]]," ",-1))</f>
        <v>1.359479921E-6</v>
      </c>
      <c r="G999" t="s">
        <v>4144</v>
      </c>
      <c r="H999" t="s">
        <v>2778</v>
      </c>
      <c r="I999">
        <v>5.7844899999999999E-10</v>
      </c>
      <c r="J999">
        <f>_xlfn.XLOOKUP(Table2[[#This Row],[rxn]],Table7[rxn],Table7[flux],0)</f>
        <v>0</v>
      </c>
      <c r="K999">
        <f>Table2[[#This Row],[flux]]-Table2[[#This Row],[flux in mfs]]</f>
        <v>5.7844899999999999E-10</v>
      </c>
      <c r="L999" t="b">
        <f>_xlfn.TEXTAFTER(Table2[[#This Row],[rxn]],"-",-1)="SPONT"</f>
        <v>0</v>
      </c>
      <c r="M999" t="str">
        <f>_xlfn.TEXTAFTER(Table2[[#This Row],[rxn]],"-",-1)</f>
        <v>FYV4</v>
      </c>
      <c r="N999" t="str">
        <f>_xlfn.XLOOKUP("'PRO-"&amp;Table2[[#This Row],[enz]]&amp;"'",'[1]Sheet2 (2)'!$A:$A,'[1]Sheet2 (2)'!$B:$B,"")</f>
        <v/>
      </c>
    </row>
    <row r="1000" spans="1:14" ht="17" x14ac:dyDescent="0.25">
      <c r="A1000" s="1" t="s">
        <v>1000</v>
      </c>
      <c r="B1000" s="1" t="str">
        <f>_xlfn.TEXTBEFORE(Table7[[#This Row],[raw]]," ")</f>
        <v>PROSYN-rt3253</v>
      </c>
      <c r="C1000" s="1"/>
      <c r="D1000" s="1">
        <f>_xlfn.NUMBERVALUE(_xlfn.TEXTAFTER(Table7[[#This Row],[raw]]," ",-1))</f>
        <v>1.2695092E-8</v>
      </c>
      <c r="G1000" t="s">
        <v>4145</v>
      </c>
      <c r="H1000" t="s">
        <v>2778</v>
      </c>
      <c r="I1000">
        <v>5.7844899999999999E-10</v>
      </c>
      <c r="J1000">
        <f>_xlfn.XLOOKUP(Table2[[#This Row],[rxn]],Table7[rxn],Table7[flux],0)</f>
        <v>0</v>
      </c>
      <c r="K1000">
        <f>Table2[[#This Row],[flux]]-Table2[[#This Row],[flux in mfs]]</f>
        <v>5.7844899999999999E-10</v>
      </c>
      <c r="L1000" t="b">
        <f>_xlfn.TEXTAFTER(Table2[[#This Row],[rxn]],"-",-1)="SPONT"</f>
        <v>0</v>
      </c>
      <c r="M1000" t="str">
        <f>_xlfn.TEXTAFTER(Table2[[#This Row],[rxn]],"-",-1)</f>
        <v>IMG1</v>
      </c>
      <c r="N1000" t="str">
        <f>_xlfn.XLOOKUP("'PRO-"&amp;Table2[[#This Row],[enz]]&amp;"'",'[1]Sheet2 (2)'!$A:$A,'[1]Sheet2 (2)'!$B:$B,"")</f>
        <v/>
      </c>
    </row>
    <row r="1001" spans="1:14" ht="17" x14ac:dyDescent="0.25">
      <c r="A1001" s="1" t="s">
        <v>1001</v>
      </c>
      <c r="B1001" s="1" t="str">
        <f>_xlfn.TEXTBEFORE(Table7[[#This Row],[raw]]," ")</f>
        <v>PROSYN-rt3255</v>
      </c>
      <c r="C1001" s="1"/>
      <c r="D1001" s="1">
        <f>_xlfn.NUMBERVALUE(_xlfn.TEXTAFTER(Table7[[#This Row],[raw]]," ",-1))</f>
        <v>1.308751959E-6</v>
      </c>
      <c r="G1001" t="s">
        <v>4146</v>
      </c>
      <c r="H1001" t="s">
        <v>2778</v>
      </c>
      <c r="I1001">
        <v>5.7844899999999999E-10</v>
      </c>
      <c r="J1001">
        <f>_xlfn.XLOOKUP(Table2[[#This Row],[rxn]],Table7[rxn],Table7[flux],0)</f>
        <v>0</v>
      </c>
      <c r="K1001">
        <f>Table2[[#This Row],[flux]]-Table2[[#This Row],[flux in mfs]]</f>
        <v>5.7844899999999999E-10</v>
      </c>
      <c r="L1001" t="b">
        <f>_xlfn.TEXTAFTER(Table2[[#This Row],[rxn]],"-",-1)="SPONT"</f>
        <v>0</v>
      </c>
      <c r="M1001" t="str">
        <f>_xlfn.TEXTAFTER(Table2[[#This Row],[rxn]],"-",-1)</f>
        <v>IMG2</v>
      </c>
      <c r="N1001" t="str">
        <f>_xlfn.XLOOKUP("'PRO-"&amp;Table2[[#This Row],[enz]]&amp;"'",'[1]Sheet2 (2)'!$A:$A,'[1]Sheet2 (2)'!$B:$B,"")</f>
        <v/>
      </c>
    </row>
    <row r="1002" spans="1:14" ht="17" x14ac:dyDescent="0.25">
      <c r="A1002" s="1" t="s">
        <v>1002</v>
      </c>
      <c r="B1002" s="1" t="str">
        <f>_xlfn.TEXTBEFORE(Table7[[#This Row],[raw]]," ")</f>
        <v>PROSYN-rt3256</v>
      </c>
      <c r="C1002" s="1"/>
      <c r="D1002" s="1">
        <f>_xlfn.NUMBERVALUE(_xlfn.TEXTAFTER(Table7[[#This Row],[raw]]," ",-1))</f>
        <v>9.8118472099999997E-7</v>
      </c>
      <c r="G1002" t="s">
        <v>4147</v>
      </c>
      <c r="H1002" t="s">
        <v>2778</v>
      </c>
      <c r="I1002">
        <v>5.7844899999999999E-10</v>
      </c>
      <c r="J1002">
        <f>_xlfn.XLOOKUP(Table2[[#This Row],[rxn]],Table7[rxn],Table7[flux],0)</f>
        <v>0</v>
      </c>
      <c r="K1002">
        <f>Table2[[#This Row],[flux]]-Table2[[#This Row],[flux in mfs]]</f>
        <v>5.7844899999999999E-10</v>
      </c>
      <c r="L1002" t="b">
        <f>_xlfn.TEXTAFTER(Table2[[#This Row],[rxn]],"-",-1)="SPONT"</f>
        <v>0</v>
      </c>
      <c r="M1002" t="str">
        <f>_xlfn.TEXTAFTER(Table2[[#This Row],[rxn]],"-",-1)</f>
        <v>MHR1</v>
      </c>
      <c r="N1002" t="str">
        <f>_xlfn.XLOOKUP("'PRO-"&amp;Table2[[#This Row],[enz]]&amp;"'",'[1]Sheet2 (2)'!$A:$A,'[1]Sheet2 (2)'!$B:$B,"")</f>
        <v/>
      </c>
    </row>
    <row r="1003" spans="1:14" ht="17" hidden="1" x14ac:dyDescent="0.25">
      <c r="A1003" s="1" t="s">
        <v>1003</v>
      </c>
      <c r="B1003" s="1" t="str">
        <f>_xlfn.TEXTBEFORE(Table7[[#This Row],[raw]]," ")</f>
        <v>PROSYN-rt3261</v>
      </c>
      <c r="C1003" s="1"/>
      <c r="D1003" s="1">
        <f>_xlfn.NUMBERVALUE(_xlfn.TEXTAFTER(Table7[[#This Row],[raw]]," ",-1))</f>
        <v>1.081294E-7</v>
      </c>
      <c r="G1003" t="s">
        <v>2818</v>
      </c>
      <c r="H1003" t="s">
        <v>2778</v>
      </c>
      <c r="I1003">
        <v>0</v>
      </c>
      <c r="J1003">
        <f>_xlfn.XLOOKUP(Table2[[#This Row],[rxn]],Table7[rxn],Table7[flux],0)</f>
        <v>0</v>
      </c>
      <c r="K1003">
        <f>Table2[[#This Row],[flux]]-Table2[[#This Row],[flux in mfs]]</f>
        <v>0</v>
      </c>
      <c r="L1003" t="b">
        <f>_xlfn.TEXTAFTER(Table2[[#This Row],[rxn]],"-",-1)="SPONT"</f>
        <v>1</v>
      </c>
      <c r="M1003" t="str">
        <f>_xlfn.TEXTAFTER(Table2[[#This Row],[rxn]],"-",-1)</f>
        <v>SPONT</v>
      </c>
      <c r="N1003" t="str">
        <f>_xlfn.XLOOKUP("'PRO-"&amp;Table2[[#This Row],[enz]]&amp;"'",'[1]Sheet2 (2)'!$A:$A,'[1]Sheet2 (2)'!$B:$B,"")</f>
        <v/>
      </c>
    </row>
    <row r="1004" spans="1:14" ht="17" x14ac:dyDescent="0.25">
      <c r="A1004" s="1" t="s">
        <v>1004</v>
      </c>
      <c r="B1004" s="1" t="str">
        <f>_xlfn.TEXTBEFORE(Table7[[#This Row],[raw]]," ")</f>
        <v>PROSYN-rt3274</v>
      </c>
      <c r="C1004" s="1"/>
      <c r="D1004" s="1">
        <f>_xlfn.NUMBERVALUE(_xlfn.TEXTAFTER(Table7[[#This Row],[raw]]," ",-1))</f>
        <v>2.3127846000000001E-8</v>
      </c>
      <c r="G1004" t="s">
        <v>4148</v>
      </c>
      <c r="H1004" t="s">
        <v>2778</v>
      </c>
      <c r="I1004">
        <v>5.7844899999999999E-10</v>
      </c>
      <c r="J1004">
        <f>_xlfn.XLOOKUP(Table2[[#This Row],[rxn]],Table7[rxn],Table7[flux],0)</f>
        <v>0</v>
      </c>
      <c r="K1004">
        <f>Table2[[#This Row],[flux]]-Table2[[#This Row],[flux in mfs]]</f>
        <v>5.7844899999999999E-10</v>
      </c>
      <c r="L1004" t="b">
        <f>_xlfn.TEXTAFTER(Table2[[#This Row],[rxn]],"-",-1)="SPONT"</f>
        <v>0</v>
      </c>
      <c r="M1004" t="str">
        <f>_xlfn.TEXTAFTER(Table2[[#This Row],[rxn]],"-",-1)</f>
        <v>MNP1</v>
      </c>
      <c r="N1004" t="str">
        <f>_xlfn.XLOOKUP("'PRO-"&amp;Table2[[#This Row],[enz]]&amp;"'",'[1]Sheet2 (2)'!$A:$A,'[1]Sheet2 (2)'!$B:$B,"")</f>
        <v/>
      </c>
    </row>
    <row r="1005" spans="1:14" ht="17" x14ac:dyDescent="0.25">
      <c r="A1005" s="1" t="s">
        <v>1005</v>
      </c>
      <c r="B1005" s="1" t="str">
        <f>_xlfn.TEXTBEFORE(Table7[[#This Row],[raw]]," ")</f>
        <v>PROSYN-rt3278</v>
      </c>
      <c r="C1005" s="1"/>
      <c r="D1005" s="1">
        <f>_xlfn.NUMBERVALUE(_xlfn.TEXTAFTER(Table7[[#This Row],[raw]]," ",-1))</f>
        <v>1.3472601699999999E-7</v>
      </c>
      <c r="G1005" t="s">
        <v>4149</v>
      </c>
      <c r="H1005" t="s">
        <v>2778</v>
      </c>
      <c r="I1005">
        <v>5.7844899999999999E-10</v>
      </c>
      <c r="J1005">
        <f>_xlfn.XLOOKUP(Table2[[#This Row],[rxn]],Table7[rxn],Table7[flux],0)</f>
        <v>0</v>
      </c>
      <c r="K1005">
        <f>Table2[[#This Row],[flux]]-Table2[[#This Row],[flux in mfs]]</f>
        <v>5.7844899999999999E-10</v>
      </c>
      <c r="L1005" t="b">
        <f>_xlfn.TEXTAFTER(Table2[[#This Row],[rxn]],"-",-1)="SPONT"</f>
        <v>0</v>
      </c>
      <c r="M1005" t="str">
        <f>_xlfn.TEXTAFTER(Table2[[#This Row],[rxn]],"-",-1)</f>
        <v>MRP1</v>
      </c>
      <c r="N1005" t="str">
        <f>_xlfn.XLOOKUP("'PRO-"&amp;Table2[[#This Row],[enz]]&amp;"'",'[1]Sheet2 (2)'!$A:$A,'[1]Sheet2 (2)'!$B:$B,"")</f>
        <v/>
      </c>
    </row>
    <row r="1006" spans="1:14" ht="17" x14ac:dyDescent="0.25">
      <c r="A1006" s="1" t="s">
        <v>1006</v>
      </c>
      <c r="B1006" s="1" t="str">
        <f>_xlfn.TEXTBEFORE(Table7[[#This Row],[raw]]," ")</f>
        <v>PROSYN-rt3279</v>
      </c>
      <c r="C1006" s="1"/>
      <c r="D1006" s="1">
        <f>_xlfn.NUMBERVALUE(_xlfn.TEXTAFTER(Table7[[#This Row],[raw]]," ",-1))</f>
        <v>4.8326283E-8</v>
      </c>
      <c r="G1006" t="s">
        <v>4150</v>
      </c>
      <c r="H1006" t="s">
        <v>2778</v>
      </c>
      <c r="I1006">
        <v>5.7844899999999999E-10</v>
      </c>
      <c r="J1006">
        <f>_xlfn.XLOOKUP(Table2[[#This Row],[rxn]],Table7[rxn],Table7[flux],0)</f>
        <v>0</v>
      </c>
      <c r="K1006">
        <f>Table2[[#This Row],[flux]]-Table2[[#This Row],[flux in mfs]]</f>
        <v>5.7844899999999999E-10</v>
      </c>
      <c r="L1006" t="b">
        <f>_xlfn.TEXTAFTER(Table2[[#This Row],[rxn]],"-",-1)="SPONT"</f>
        <v>0</v>
      </c>
      <c r="M1006" t="str">
        <f>_xlfn.TEXTAFTER(Table2[[#This Row],[rxn]],"-",-1)</f>
        <v>MRP10</v>
      </c>
      <c r="N1006" t="str">
        <f>_xlfn.XLOOKUP("'PRO-"&amp;Table2[[#This Row],[enz]]&amp;"'",'[1]Sheet2 (2)'!$A:$A,'[1]Sheet2 (2)'!$B:$B,"")</f>
        <v/>
      </c>
    </row>
    <row r="1007" spans="1:14" ht="17" hidden="1" x14ac:dyDescent="0.25">
      <c r="A1007" s="1" t="s">
        <v>1007</v>
      </c>
      <c r="B1007" s="1" t="str">
        <f>_xlfn.TEXTBEFORE(Table7[[#This Row],[raw]]," ")</f>
        <v>PROSYN-rt3300</v>
      </c>
      <c r="C1007" s="1"/>
      <c r="D1007" s="1">
        <f>_xlfn.NUMBERVALUE(_xlfn.TEXTAFTER(Table7[[#This Row],[raw]]," ",-1))</f>
        <v>1.2685131E-8</v>
      </c>
      <c r="G1007" t="s">
        <v>2846</v>
      </c>
      <c r="H1007" t="s">
        <v>2778</v>
      </c>
      <c r="I1007">
        <v>0</v>
      </c>
      <c r="J1007">
        <f>_xlfn.XLOOKUP(Table2[[#This Row],[rxn]],Table7[rxn],Table7[flux],0)</f>
        <v>0</v>
      </c>
      <c r="K1007">
        <f>Table2[[#This Row],[flux]]-Table2[[#This Row],[flux in mfs]]</f>
        <v>0</v>
      </c>
      <c r="L1007" t="b">
        <f>_xlfn.TEXTAFTER(Table2[[#This Row],[rxn]],"-",-1)="SPONT"</f>
        <v>1</v>
      </c>
      <c r="M1007" t="str">
        <f>_xlfn.TEXTAFTER(Table2[[#This Row],[rxn]],"-",-1)</f>
        <v>SPONT</v>
      </c>
      <c r="N1007" t="str">
        <f>_xlfn.XLOOKUP("'PRO-"&amp;Table2[[#This Row],[enz]]&amp;"'",'[1]Sheet2 (2)'!$A:$A,'[1]Sheet2 (2)'!$B:$B,"")</f>
        <v/>
      </c>
    </row>
    <row r="1008" spans="1:14" ht="17" x14ac:dyDescent="0.25">
      <c r="A1008" s="1" t="s">
        <v>1008</v>
      </c>
      <c r="B1008" s="1" t="str">
        <f>_xlfn.TEXTBEFORE(Table7[[#This Row],[raw]]," ")</f>
        <v>PROSYN-rt3311</v>
      </c>
      <c r="C1008" s="1"/>
      <c r="D1008" s="1">
        <f>_xlfn.NUMBERVALUE(_xlfn.TEXTAFTER(Table7[[#This Row],[raw]]," ",-1))</f>
        <v>1.15579E-9</v>
      </c>
      <c r="G1008" t="s">
        <v>4151</v>
      </c>
      <c r="H1008" t="s">
        <v>2778</v>
      </c>
      <c r="I1008">
        <v>5.7844899999999999E-10</v>
      </c>
      <c r="J1008">
        <f>_xlfn.XLOOKUP(Table2[[#This Row],[rxn]],Table7[rxn],Table7[flux],0)</f>
        <v>0</v>
      </c>
      <c r="K1008">
        <f>Table2[[#This Row],[flux]]-Table2[[#This Row],[flux in mfs]]</f>
        <v>5.7844899999999999E-10</v>
      </c>
      <c r="L1008" t="b">
        <f>_xlfn.TEXTAFTER(Table2[[#This Row],[rxn]],"-",-1)="SPONT"</f>
        <v>0</v>
      </c>
      <c r="M1008" t="str">
        <f>_xlfn.TEXTAFTER(Table2[[#This Row],[rxn]],"-",-1)</f>
        <v>MRP13</v>
      </c>
      <c r="N1008" t="str">
        <f>_xlfn.XLOOKUP("'PRO-"&amp;Table2[[#This Row],[enz]]&amp;"'",'[1]Sheet2 (2)'!$A:$A,'[1]Sheet2 (2)'!$B:$B,"")</f>
        <v/>
      </c>
    </row>
    <row r="1009" spans="1:14" ht="17" x14ac:dyDescent="0.25">
      <c r="A1009" s="1" t="s">
        <v>1009</v>
      </c>
      <c r="B1009" s="1" t="str">
        <f>_xlfn.TEXTBEFORE(Table7[[#This Row],[raw]]," ")</f>
        <v>PROSYN-rt3313</v>
      </c>
      <c r="C1009" s="1"/>
      <c r="D1009" s="1">
        <f>_xlfn.NUMBERVALUE(_xlfn.TEXTAFTER(Table7[[#This Row],[raw]]," ",-1))</f>
        <v>1.3008549860000001E-6</v>
      </c>
      <c r="G1009" t="s">
        <v>4152</v>
      </c>
      <c r="H1009" t="s">
        <v>2778</v>
      </c>
      <c r="I1009">
        <v>5.7844899999999999E-10</v>
      </c>
      <c r="J1009">
        <f>_xlfn.XLOOKUP(Table2[[#This Row],[rxn]],Table7[rxn],Table7[flux],0)</f>
        <v>0</v>
      </c>
      <c r="K1009">
        <f>Table2[[#This Row],[flux]]-Table2[[#This Row],[flux in mfs]]</f>
        <v>5.7844899999999999E-10</v>
      </c>
      <c r="L1009" t="b">
        <f>_xlfn.TEXTAFTER(Table2[[#This Row],[rxn]],"-",-1)="SPONT"</f>
        <v>0</v>
      </c>
      <c r="M1009" t="str">
        <f>_xlfn.TEXTAFTER(Table2[[#This Row],[rxn]],"-",-1)</f>
        <v>MRP17</v>
      </c>
      <c r="N1009" t="str">
        <f>_xlfn.XLOOKUP("'PRO-"&amp;Table2[[#This Row],[enz]]&amp;"'",'[1]Sheet2 (2)'!$A:$A,'[1]Sheet2 (2)'!$B:$B,"")</f>
        <v/>
      </c>
    </row>
    <row r="1010" spans="1:14" ht="17" x14ac:dyDescent="0.25">
      <c r="A1010" s="1" t="s">
        <v>1010</v>
      </c>
      <c r="B1010" s="1" t="str">
        <f>_xlfn.TEXTBEFORE(Table7[[#This Row],[raw]]," ")</f>
        <v>PROSYN-rt3314</v>
      </c>
      <c r="C1010" s="1"/>
      <c r="D1010" s="1">
        <f>_xlfn.NUMBERVALUE(_xlfn.TEXTAFTER(Table7[[#This Row],[raw]]," ",-1))</f>
        <v>8.7753391499999996E-7</v>
      </c>
      <c r="G1010" t="s">
        <v>4153</v>
      </c>
      <c r="H1010" t="s">
        <v>2778</v>
      </c>
      <c r="I1010">
        <v>5.7844899999999999E-10</v>
      </c>
      <c r="J1010">
        <f>_xlfn.XLOOKUP(Table2[[#This Row],[rxn]],Table7[rxn],Table7[flux],0)</f>
        <v>0</v>
      </c>
      <c r="K1010">
        <f>Table2[[#This Row],[flux]]-Table2[[#This Row],[flux in mfs]]</f>
        <v>5.7844899999999999E-10</v>
      </c>
      <c r="L1010" t="b">
        <f>_xlfn.TEXTAFTER(Table2[[#This Row],[rxn]],"-",-1)="SPONT"</f>
        <v>0</v>
      </c>
      <c r="M1010" t="str">
        <f>_xlfn.TEXTAFTER(Table2[[#This Row],[rxn]],"-",-1)</f>
        <v>MRP2</v>
      </c>
      <c r="N1010" t="str">
        <f>_xlfn.XLOOKUP("'PRO-"&amp;Table2[[#This Row],[enz]]&amp;"'",'[1]Sheet2 (2)'!$A:$A,'[1]Sheet2 (2)'!$B:$B,"")</f>
        <v/>
      </c>
    </row>
    <row r="1011" spans="1:14" ht="17" x14ac:dyDescent="0.25">
      <c r="A1011" s="1" t="s">
        <v>1011</v>
      </c>
      <c r="B1011" s="1" t="str">
        <f>_xlfn.TEXTBEFORE(Table7[[#This Row],[raw]]," ")</f>
        <v>PROSYN-rt3334</v>
      </c>
      <c r="C1011" s="1"/>
      <c r="D1011" s="1">
        <f>_xlfn.NUMBERVALUE(_xlfn.TEXTAFTER(Table7[[#This Row],[raw]]," ",-1))</f>
        <v>3.0146802399999999E-7</v>
      </c>
      <c r="G1011" t="s">
        <v>4154</v>
      </c>
      <c r="H1011" t="s">
        <v>2778</v>
      </c>
      <c r="I1011">
        <v>5.7844899999999999E-10</v>
      </c>
      <c r="J1011">
        <f>_xlfn.XLOOKUP(Table2[[#This Row],[rxn]],Table7[rxn],Table7[flux],0)</f>
        <v>0</v>
      </c>
      <c r="K1011">
        <f>Table2[[#This Row],[flux]]-Table2[[#This Row],[flux in mfs]]</f>
        <v>5.7844899999999999E-10</v>
      </c>
      <c r="L1011" t="b">
        <f>_xlfn.TEXTAFTER(Table2[[#This Row],[rxn]],"-",-1)="SPONT"</f>
        <v>0</v>
      </c>
      <c r="M1011" t="str">
        <f>_xlfn.TEXTAFTER(Table2[[#This Row],[rxn]],"-",-1)</f>
        <v>MRP20</v>
      </c>
      <c r="N1011" t="str">
        <f>_xlfn.XLOOKUP("'PRO-"&amp;Table2[[#This Row],[enz]]&amp;"'",'[1]Sheet2 (2)'!$A:$A,'[1]Sheet2 (2)'!$B:$B,"")</f>
        <v/>
      </c>
    </row>
    <row r="1012" spans="1:14" ht="17" x14ac:dyDescent="0.25">
      <c r="A1012" s="1" t="s">
        <v>1012</v>
      </c>
      <c r="B1012" s="1" t="str">
        <f>_xlfn.TEXTBEFORE(Table7[[#This Row],[raw]]," ")</f>
        <v>PROSYN-rt3348</v>
      </c>
      <c r="C1012" s="1"/>
      <c r="D1012" s="1">
        <f>_xlfn.NUMBERVALUE(_xlfn.TEXTAFTER(Table7[[#This Row],[raw]]," ",-1))</f>
        <v>9.6715530000000006E-8</v>
      </c>
      <c r="G1012" t="s">
        <v>4155</v>
      </c>
      <c r="H1012" t="s">
        <v>2778</v>
      </c>
      <c r="I1012">
        <v>5.7844899999999999E-10</v>
      </c>
      <c r="J1012">
        <f>_xlfn.XLOOKUP(Table2[[#This Row],[rxn]],Table7[rxn],Table7[flux],0)</f>
        <v>0</v>
      </c>
      <c r="K1012">
        <f>Table2[[#This Row],[flux]]-Table2[[#This Row],[flux in mfs]]</f>
        <v>5.7844899999999999E-10</v>
      </c>
      <c r="L1012" t="b">
        <f>_xlfn.TEXTAFTER(Table2[[#This Row],[rxn]],"-",-1)="SPONT"</f>
        <v>0</v>
      </c>
      <c r="M1012" t="str">
        <f>_xlfn.TEXTAFTER(Table2[[#This Row],[rxn]],"-",-1)</f>
        <v>MRP21</v>
      </c>
      <c r="N1012" t="str">
        <f>_xlfn.XLOOKUP("'PRO-"&amp;Table2[[#This Row],[enz]]&amp;"'",'[1]Sheet2 (2)'!$A:$A,'[1]Sheet2 (2)'!$B:$B,"")</f>
        <v/>
      </c>
    </row>
    <row r="1013" spans="1:14" ht="17" x14ac:dyDescent="0.25">
      <c r="A1013" s="1" t="s">
        <v>1013</v>
      </c>
      <c r="B1013" s="1" t="str">
        <f>_xlfn.TEXTBEFORE(Table7[[#This Row],[raw]]," ")</f>
        <v>PROSYN-rt3355</v>
      </c>
      <c r="C1013" s="1"/>
      <c r="D1013" s="1">
        <f>_xlfn.NUMBERVALUE(_xlfn.TEXTAFTER(Table7[[#This Row],[raw]]," ",-1))</f>
        <v>3.1590529999999999E-9</v>
      </c>
      <c r="G1013" t="s">
        <v>4156</v>
      </c>
      <c r="H1013" t="s">
        <v>2778</v>
      </c>
      <c r="I1013">
        <v>5.7844899999999999E-10</v>
      </c>
      <c r="J1013">
        <f>_xlfn.XLOOKUP(Table2[[#This Row],[rxn]],Table7[rxn],Table7[flux],0)</f>
        <v>0</v>
      </c>
      <c r="K1013">
        <f>Table2[[#This Row],[flux]]-Table2[[#This Row],[flux in mfs]]</f>
        <v>5.7844899999999999E-10</v>
      </c>
      <c r="L1013" t="b">
        <f>_xlfn.TEXTAFTER(Table2[[#This Row],[rxn]],"-",-1)="SPONT"</f>
        <v>0</v>
      </c>
      <c r="M1013" t="str">
        <f>_xlfn.TEXTAFTER(Table2[[#This Row],[rxn]],"-",-1)</f>
        <v>MRP4</v>
      </c>
      <c r="N1013" t="str">
        <f>_xlfn.XLOOKUP("'PRO-"&amp;Table2[[#This Row],[enz]]&amp;"'",'[1]Sheet2 (2)'!$A:$A,'[1]Sheet2 (2)'!$B:$B,"")</f>
        <v/>
      </c>
    </row>
    <row r="1014" spans="1:14" ht="17" x14ac:dyDescent="0.25">
      <c r="A1014" s="1" t="s">
        <v>1014</v>
      </c>
      <c r="B1014" s="1" t="str">
        <f>_xlfn.TEXTBEFORE(Table7[[#This Row],[raw]]," ")</f>
        <v>PROSYN-rt3356</v>
      </c>
      <c r="C1014" s="1"/>
      <c r="D1014" s="1">
        <f>_xlfn.NUMBERVALUE(_xlfn.TEXTAFTER(Table7[[#This Row],[raw]]," ",-1))</f>
        <v>5.8490710000000003E-9</v>
      </c>
      <c r="G1014" t="s">
        <v>4157</v>
      </c>
      <c r="H1014" t="s">
        <v>2778</v>
      </c>
      <c r="I1014">
        <v>5.7844899999999999E-10</v>
      </c>
      <c r="J1014">
        <f>_xlfn.XLOOKUP(Table2[[#This Row],[rxn]],Table7[rxn],Table7[flux],0)</f>
        <v>0</v>
      </c>
      <c r="K1014">
        <f>Table2[[#This Row],[flux]]-Table2[[#This Row],[flux in mfs]]</f>
        <v>5.7844899999999999E-10</v>
      </c>
      <c r="L1014" t="b">
        <f>_xlfn.TEXTAFTER(Table2[[#This Row],[rxn]],"-",-1)="SPONT"</f>
        <v>0</v>
      </c>
      <c r="M1014" t="str">
        <f>_xlfn.TEXTAFTER(Table2[[#This Row],[rxn]],"-",-1)</f>
        <v>MRP49</v>
      </c>
      <c r="N1014" t="str">
        <f>_xlfn.XLOOKUP("'PRO-"&amp;Table2[[#This Row],[enz]]&amp;"'",'[1]Sheet2 (2)'!$A:$A,'[1]Sheet2 (2)'!$B:$B,"")</f>
        <v/>
      </c>
    </row>
    <row r="1015" spans="1:14" ht="17" x14ac:dyDescent="0.25">
      <c r="A1015" s="1" t="s">
        <v>1015</v>
      </c>
      <c r="B1015" s="1" t="str">
        <f>_xlfn.TEXTBEFORE(Table7[[#This Row],[raw]]," ")</f>
        <v>PROSYN-rt3373</v>
      </c>
      <c r="C1015" s="1"/>
      <c r="D1015" s="1">
        <f>_xlfn.NUMBERVALUE(_xlfn.TEXTAFTER(Table7[[#This Row],[raw]]," ",-1))</f>
        <v>4.856063E-9</v>
      </c>
      <c r="G1015" t="s">
        <v>4158</v>
      </c>
      <c r="H1015" t="s">
        <v>2778</v>
      </c>
      <c r="I1015">
        <v>5.7844899999999999E-10</v>
      </c>
      <c r="J1015">
        <f>_xlfn.XLOOKUP(Table2[[#This Row],[rxn]],Table7[rxn],Table7[flux],0)</f>
        <v>0</v>
      </c>
      <c r="K1015">
        <f>Table2[[#This Row],[flux]]-Table2[[#This Row],[flux in mfs]]</f>
        <v>5.7844899999999999E-10</v>
      </c>
      <c r="L1015" t="b">
        <f>_xlfn.TEXTAFTER(Table2[[#This Row],[rxn]],"-",-1)="SPONT"</f>
        <v>0</v>
      </c>
      <c r="M1015" t="str">
        <f>_xlfn.TEXTAFTER(Table2[[#This Row],[rxn]],"-",-1)</f>
        <v>MRP51</v>
      </c>
      <c r="N1015" t="str">
        <f>_xlfn.XLOOKUP("'PRO-"&amp;Table2[[#This Row],[enz]]&amp;"'",'[1]Sheet2 (2)'!$A:$A,'[1]Sheet2 (2)'!$B:$B,"")</f>
        <v/>
      </c>
    </row>
    <row r="1016" spans="1:14" ht="17" x14ac:dyDescent="0.25">
      <c r="A1016" s="1" t="s">
        <v>1016</v>
      </c>
      <c r="B1016" s="1" t="str">
        <f>_xlfn.TEXTBEFORE(Table7[[#This Row],[raw]]," ")</f>
        <v>PROSYN-rt3384</v>
      </c>
      <c r="C1016" s="1"/>
      <c r="D1016" s="1">
        <f>_xlfn.NUMBERVALUE(_xlfn.TEXTAFTER(Table7[[#This Row],[raw]]," ",-1))</f>
        <v>1.713749906E-6</v>
      </c>
      <c r="G1016" t="s">
        <v>4159</v>
      </c>
      <c r="H1016" t="s">
        <v>2778</v>
      </c>
      <c r="I1016">
        <v>5.7844899999999999E-10</v>
      </c>
      <c r="J1016">
        <f>_xlfn.XLOOKUP(Table2[[#This Row],[rxn]],Table7[rxn],Table7[flux],0)</f>
        <v>0</v>
      </c>
      <c r="K1016">
        <f>Table2[[#This Row],[flux]]-Table2[[#This Row],[flux in mfs]]</f>
        <v>5.7844899999999999E-10</v>
      </c>
      <c r="L1016" t="b">
        <f>_xlfn.TEXTAFTER(Table2[[#This Row],[rxn]],"-",-1)="SPONT"</f>
        <v>0</v>
      </c>
      <c r="M1016" t="str">
        <f>_xlfn.TEXTAFTER(Table2[[#This Row],[rxn]],"-",-1)</f>
        <v>MRP7</v>
      </c>
      <c r="N1016" t="str">
        <f>_xlfn.XLOOKUP("'PRO-"&amp;Table2[[#This Row],[enz]]&amp;"'",'[1]Sheet2 (2)'!$A:$A,'[1]Sheet2 (2)'!$B:$B,"")</f>
        <v/>
      </c>
    </row>
    <row r="1017" spans="1:14" ht="17" x14ac:dyDescent="0.25">
      <c r="A1017" s="1" t="s">
        <v>1017</v>
      </c>
      <c r="B1017" s="1" t="str">
        <f>_xlfn.TEXTBEFORE(Table7[[#This Row],[raw]]," ")</f>
        <v>PROSYN-rt3388</v>
      </c>
      <c r="C1017" s="1"/>
      <c r="D1017" s="1">
        <f>_xlfn.NUMBERVALUE(_xlfn.TEXTAFTER(Table7[[#This Row],[raw]]," ",-1))</f>
        <v>6.78369E-10</v>
      </c>
      <c r="G1017" t="s">
        <v>4160</v>
      </c>
      <c r="H1017" t="s">
        <v>2778</v>
      </c>
      <c r="I1017">
        <v>5.7844899999999999E-10</v>
      </c>
      <c r="J1017">
        <f>_xlfn.XLOOKUP(Table2[[#This Row],[rxn]],Table7[rxn],Table7[flux],0)</f>
        <v>0</v>
      </c>
      <c r="K1017">
        <f>Table2[[#This Row],[flux]]-Table2[[#This Row],[flux in mfs]]</f>
        <v>5.7844899999999999E-10</v>
      </c>
      <c r="L1017" t="b">
        <f>_xlfn.TEXTAFTER(Table2[[#This Row],[rxn]],"-",-1)="SPONT"</f>
        <v>0</v>
      </c>
      <c r="M1017" t="str">
        <f>_xlfn.TEXTAFTER(Table2[[#This Row],[rxn]],"-",-1)</f>
        <v>MRPL1</v>
      </c>
      <c r="N1017" t="str">
        <f>_xlfn.XLOOKUP("'PRO-"&amp;Table2[[#This Row],[enz]]&amp;"'",'[1]Sheet2 (2)'!$A:$A,'[1]Sheet2 (2)'!$B:$B,"")</f>
        <v/>
      </c>
    </row>
    <row r="1018" spans="1:14" ht="17" x14ac:dyDescent="0.25">
      <c r="A1018" s="1" t="s">
        <v>1018</v>
      </c>
      <c r="B1018" s="1" t="str">
        <f>_xlfn.TEXTBEFORE(Table7[[#This Row],[raw]]," ")</f>
        <v>PROSYN-rt3408</v>
      </c>
      <c r="C1018" s="1"/>
      <c r="D1018" s="1">
        <f>_xlfn.NUMBERVALUE(_xlfn.TEXTAFTER(Table7[[#This Row],[raw]]," ",-1))</f>
        <v>3.4261690100000001E-7</v>
      </c>
      <c r="G1018" t="s">
        <v>4161</v>
      </c>
      <c r="H1018" t="s">
        <v>2778</v>
      </c>
      <c r="I1018">
        <v>5.7844899999999999E-10</v>
      </c>
      <c r="J1018">
        <f>_xlfn.XLOOKUP(Table2[[#This Row],[rxn]],Table7[rxn],Table7[flux],0)</f>
        <v>0</v>
      </c>
      <c r="K1018">
        <f>Table2[[#This Row],[flux]]-Table2[[#This Row],[flux in mfs]]</f>
        <v>5.7844899999999999E-10</v>
      </c>
      <c r="L1018" t="b">
        <f>_xlfn.TEXTAFTER(Table2[[#This Row],[rxn]],"-",-1)="SPONT"</f>
        <v>0</v>
      </c>
      <c r="M1018" t="str">
        <f>_xlfn.TEXTAFTER(Table2[[#This Row],[rxn]],"-",-1)</f>
        <v>MRPL10</v>
      </c>
      <c r="N1018" t="str">
        <f>_xlfn.XLOOKUP("'PRO-"&amp;Table2[[#This Row],[enz]]&amp;"'",'[1]Sheet2 (2)'!$A:$A,'[1]Sheet2 (2)'!$B:$B,"")</f>
        <v/>
      </c>
    </row>
    <row r="1019" spans="1:14" ht="17" x14ac:dyDescent="0.25">
      <c r="A1019" s="1" t="s">
        <v>1019</v>
      </c>
      <c r="B1019" s="1" t="str">
        <f>_xlfn.TEXTBEFORE(Table7[[#This Row],[raw]]," ")</f>
        <v>PROSYN-rt3417</v>
      </c>
      <c r="C1019" s="1"/>
      <c r="D1019" s="1">
        <f>_xlfn.NUMBERVALUE(_xlfn.TEXTAFTER(Table7[[#This Row],[raw]]," ",-1))</f>
        <v>1.9294189999999998E-9</v>
      </c>
      <c r="G1019" t="s">
        <v>4162</v>
      </c>
      <c r="H1019" t="s">
        <v>2778</v>
      </c>
      <c r="I1019">
        <v>5.7844899999999999E-10</v>
      </c>
      <c r="J1019">
        <f>_xlfn.XLOOKUP(Table2[[#This Row],[rxn]],Table7[rxn],Table7[flux],0)</f>
        <v>0</v>
      </c>
      <c r="K1019">
        <f>Table2[[#This Row],[flux]]-Table2[[#This Row],[flux in mfs]]</f>
        <v>5.7844899999999999E-10</v>
      </c>
      <c r="L1019" t="b">
        <f>_xlfn.TEXTAFTER(Table2[[#This Row],[rxn]],"-",-1)="SPONT"</f>
        <v>0</v>
      </c>
      <c r="M1019" t="str">
        <f>_xlfn.TEXTAFTER(Table2[[#This Row],[rxn]],"-",-1)</f>
        <v>MRPL11</v>
      </c>
      <c r="N1019" t="str">
        <f>_xlfn.XLOOKUP("'PRO-"&amp;Table2[[#This Row],[enz]]&amp;"'",'[1]Sheet2 (2)'!$A:$A,'[1]Sheet2 (2)'!$B:$B,"")</f>
        <v/>
      </c>
    </row>
    <row r="1020" spans="1:14" ht="17" x14ac:dyDescent="0.25">
      <c r="A1020" s="1" t="s">
        <v>1020</v>
      </c>
      <c r="B1020" s="1" t="str">
        <f>_xlfn.TEXTBEFORE(Table7[[#This Row],[raw]]," ")</f>
        <v>PROSYN-rt3419</v>
      </c>
      <c r="C1020" s="1"/>
      <c r="D1020" s="1">
        <f>_xlfn.NUMBERVALUE(_xlfn.TEXTAFTER(Table7[[#This Row],[raw]]," ",-1))</f>
        <v>2.9225340000000001E-8</v>
      </c>
      <c r="G1020" t="s">
        <v>4163</v>
      </c>
      <c r="H1020" t="s">
        <v>2778</v>
      </c>
      <c r="I1020">
        <v>5.7844899999999999E-10</v>
      </c>
      <c r="J1020">
        <f>_xlfn.XLOOKUP(Table2[[#This Row],[rxn]],Table7[rxn],Table7[flux],0)</f>
        <v>0</v>
      </c>
      <c r="K1020">
        <f>Table2[[#This Row],[flux]]-Table2[[#This Row],[flux in mfs]]</f>
        <v>5.7844899999999999E-10</v>
      </c>
      <c r="L1020" t="b">
        <f>_xlfn.TEXTAFTER(Table2[[#This Row],[rxn]],"-",-1)="SPONT"</f>
        <v>0</v>
      </c>
      <c r="M1020" t="str">
        <f>_xlfn.TEXTAFTER(Table2[[#This Row],[rxn]],"-",-1)</f>
        <v>MRPL13</v>
      </c>
      <c r="N1020" t="str">
        <f>_xlfn.XLOOKUP("'PRO-"&amp;Table2[[#This Row],[enz]]&amp;"'",'[1]Sheet2 (2)'!$A:$A,'[1]Sheet2 (2)'!$B:$B,"")</f>
        <v/>
      </c>
    </row>
    <row r="1021" spans="1:14" ht="17" x14ac:dyDescent="0.25">
      <c r="A1021" s="1" t="s">
        <v>1021</v>
      </c>
      <c r="B1021" s="1" t="str">
        <f>_xlfn.TEXTBEFORE(Table7[[#This Row],[raw]]," ")</f>
        <v>PROSYN-rt3422</v>
      </c>
      <c r="C1021" s="1"/>
      <c r="D1021" s="1">
        <f>_xlfn.NUMBERVALUE(_xlfn.TEXTAFTER(Table7[[#This Row],[raw]]," ",-1))</f>
        <v>3.8780746999999997E-8</v>
      </c>
      <c r="G1021" t="s">
        <v>4164</v>
      </c>
      <c r="H1021" t="s">
        <v>2778</v>
      </c>
      <c r="I1021">
        <v>5.7844899999999999E-10</v>
      </c>
      <c r="J1021">
        <f>_xlfn.XLOOKUP(Table2[[#This Row],[rxn]],Table7[rxn],Table7[flux],0)</f>
        <v>0</v>
      </c>
      <c r="K1021">
        <f>Table2[[#This Row],[flux]]-Table2[[#This Row],[flux in mfs]]</f>
        <v>5.7844899999999999E-10</v>
      </c>
      <c r="L1021" t="b">
        <f>_xlfn.TEXTAFTER(Table2[[#This Row],[rxn]],"-",-1)="SPONT"</f>
        <v>0</v>
      </c>
      <c r="M1021" t="str">
        <f>_xlfn.TEXTAFTER(Table2[[#This Row],[rxn]],"-",-1)</f>
        <v>MRPL15</v>
      </c>
      <c r="N1021" t="str">
        <f>_xlfn.XLOOKUP("'PRO-"&amp;Table2[[#This Row],[enz]]&amp;"'",'[1]Sheet2 (2)'!$A:$A,'[1]Sheet2 (2)'!$B:$B,"")</f>
        <v/>
      </c>
    </row>
    <row r="1022" spans="1:14" ht="17" x14ac:dyDescent="0.25">
      <c r="A1022" s="1" t="s">
        <v>1022</v>
      </c>
      <c r="B1022" s="1" t="str">
        <f>_xlfn.TEXTBEFORE(Table7[[#This Row],[raw]]," ")</f>
        <v>PROSYN-rt3425</v>
      </c>
      <c r="C1022" s="1"/>
      <c r="D1022" s="1">
        <f>_xlfn.NUMBERVALUE(_xlfn.TEXTAFTER(Table7[[#This Row],[raw]]," ",-1))</f>
        <v>3.1088306399999999E-7</v>
      </c>
      <c r="G1022" t="s">
        <v>4165</v>
      </c>
      <c r="H1022" t="s">
        <v>2778</v>
      </c>
      <c r="I1022">
        <v>5.7844899999999999E-10</v>
      </c>
      <c r="J1022">
        <f>_xlfn.XLOOKUP(Table2[[#This Row],[rxn]],Table7[rxn],Table7[flux],0)</f>
        <v>0</v>
      </c>
      <c r="K1022">
        <f>Table2[[#This Row],[flux]]-Table2[[#This Row],[flux in mfs]]</f>
        <v>5.7844899999999999E-10</v>
      </c>
      <c r="L1022" t="b">
        <f>_xlfn.TEXTAFTER(Table2[[#This Row],[rxn]],"-",-1)="SPONT"</f>
        <v>0</v>
      </c>
      <c r="M1022" t="str">
        <f>_xlfn.TEXTAFTER(Table2[[#This Row],[rxn]],"-",-1)</f>
        <v>MRPL16</v>
      </c>
      <c r="N1022" t="str">
        <f>_xlfn.XLOOKUP("'PRO-"&amp;Table2[[#This Row],[enz]]&amp;"'",'[1]Sheet2 (2)'!$A:$A,'[1]Sheet2 (2)'!$B:$B,"")</f>
        <v/>
      </c>
    </row>
    <row r="1023" spans="1:14" ht="17" x14ac:dyDescent="0.25">
      <c r="A1023" s="1" t="s">
        <v>1023</v>
      </c>
      <c r="B1023" s="1" t="str">
        <f>_xlfn.TEXTBEFORE(Table7[[#This Row],[raw]]," ")</f>
        <v>PROSYN-rt3441</v>
      </c>
      <c r="C1023" s="1"/>
      <c r="D1023" s="1">
        <f>_xlfn.NUMBERVALUE(_xlfn.TEXTAFTER(Table7[[#This Row],[raw]]," ",-1))</f>
        <v>3.3679473000000002E-8</v>
      </c>
      <c r="G1023" t="s">
        <v>4166</v>
      </c>
      <c r="H1023" t="s">
        <v>2778</v>
      </c>
      <c r="I1023">
        <v>5.7844899999999999E-10</v>
      </c>
      <c r="J1023">
        <f>_xlfn.XLOOKUP(Table2[[#This Row],[rxn]],Table7[rxn],Table7[flux],0)</f>
        <v>0</v>
      </c>
      <c r="K1023">
        <f>Table2[[#This Row],[flux]]-Table2[[#This Row],[flux in mfs]]</f>
        <v>5.7844899999999999E-10</v>
      </c>
      <c r="L1023" t="b">
        <f>_xlfn.TEXTAFTER(Table2[[#This Row],[rxn]],"-",-1)="SPONT"</f>
        <v>0</v>
      </c>
      <c r="M1023" t="str">
        <f>_xlfn.TEXTAFTER(Table2[[#This Row],[rxn]],"-",-1)</f>
        <v>MRPL17</v>
      </c>
      <c r="N1023" t="str">
        <f>_xlfn.XLOOKUP("'PRO-"&amp;Table2[[#This Row],[enz]]&amp;"'",'[1]Sheet2 (2)'!$A:$A,'[1]Sheet2 (2)'!$B:$B,"")</f>
        <v/>
      </c>
    </row>
    <row r="1024" spans="1:14" ht="17" x14ac:dyDescent="0.25">
      <c r="A1024" s="1" t="s">
        <v>1024</v>
      </c>
      <c r="B1024" s="1" t="str">
        <f>_xlfn.TEXTBEFORE(Table7[[#This Row],[raw]]," ")</f>
        <v>PROSYN-rt3469</v>
      </c>
      <c r="C1024" s="1"/>
      <c r="D1024" s="1">
        <f>_xlfn.NUMBERVALUE(_xlfn.TEXTAFTER(Table7[[#This Row],[raw]]," ",-1))</f>
        <v>5.1199378000000002E-8</v>
      </c>
      <c r="G1024" t="s">
        <v>4167</v>
      </c>
      <c r="H1024" t="s">
        <v>2778</v>
      </c>
      <c r="I1024">
        <v>5.7844899999999999E-10</v>
      </c>
      <c r="J1024">
        <f>_xlfn.XLOOKUP(Table2[[#This Row],[rxn]],Table7[rxn],Table7[flux],0)</f>
        <v>0</v>
      </c>
      <c r="K1024">
        <f>Table2[[#This Row],[flux]]-Table2[[#This Row],[flux in mfs]]</f>
        <v>5.7844899999999999E-10</v>
      </c>
      <c r="L1024" t="b">
        <f>_xlfn.TEXTAFTER(Table2[[#This Row],[rxn]],"-",-1)="SPONT"</f>
        <v>0</v>
      </c>
      <c r="M1024" t="str">
        <f>_xlfn.TEXTAFTER(Table2[[#This Row],[rxn]],"-",-1)</f>
        <v>MRPL19</v>
      </c>
      <c r="N1024" t="str">
        <f>_xlfn.XLOOKUP("'PRO-"&amp;Table2[[#This Row],[enz]]&amp;"'",'[1]Sheet2 (2)'!$A:$A,'[1]Sheet2 (2)'!$B:$B,"")</f>
        <v/>
      </c>
    </row>
    <row r="1025" spans="1:14" ht="17" x14ac:dyDescent="0.25">
      <c r="A1025" s="1" t="s">
        <v>1025</v>
      </c>
      <c r="B1025" s="1" t="str">
        <f>_xlfn.TEXTBEFORE(Table7[[#This Row],[raw]]," ")</f>
        <v>PROSYN-rt3476</v>
      </c>
      <c r="C1025" s="1"/>
      <c r="D1025" s="1">
        <f>_xlfn.NUMBERVALUE(_xlfn.TEXTAFTER(Table7[[#This Row],[raw]]," ",-1))</f>
        <v>9.4833908900000001E-7</v>
      </c>
      <c r="G1025" t="s">
        <v>4168</v>
      </c>
      <c r="H1025" t="s">
        <v>2778</v>
      </c>
      <c r="I1025">
        <v>5.7844899999999999E-10</v>
      </c>
      <c r="J1025">
        <f>_xlfn.XLOOKUP(Table2[[#This Row],[rxn]],Table7[rxn],Table7[flux],0)</f>
        <v>0</v>
      </c>
      <c r="K1025">
        <f>Table2[[#This Row],[flux]]-Table2[[#This Row],[flux in mfs]]</f>
        <v>5.7844899999999999E-10</v>
      </c>
      <c r="L1025" t="b">
        <f>_xlfn.TEXTAFTER(Table2[[#This Row],[rxn]],"-",-1)="SPONT"</f>
        <v>0</v>
      </c>
      <c r="M1025" t="str">
        <f>_xlfn.TEXTAFTER(Table2[[#This Row],[rxn]],"-",-1)</f>
        <v>MRPL20</v>
      </c>
      <c r="N1025" t="str">
        <f>_xlfn.XLOOKUP("'PRO-"&amp;Table2[[#This Row],[enz]]&amp;"'",'[1]Sheet2 (2)'!$A:$A,'[1]Sheet2 (2)'!$B:$B,"")</f>
        <v/>
      </c>
    </row>
    <row r="1026" spans="1:14" ht="17" x14ac:dyDescent="0.25">
      <c r="A1026" s="1" t="s">
        <v>1026</v>
      </c>
      <c r="B1026" s="1" t="str">
        <f>_xlfn.TEXTBEFORE(Table7[[#This Row],[raw]]," ")</f>
        <v>PROSYN-rt3492</v>
      </c>
      <c r="C1026" s="1"/>
      <c r="D1026" s="1">
        <f>_xlfn.NUMBERVALUE(_xlfn.TEXTAFTER(Table7[[#This Row],[raw]]," ",-1))</f>
        <v>2.6875250000000002E-9</v>
      </c>
      <c r="G1026" t="s">
        <v>4169</v>
      </c>
      <c r="H1026" t="s">
        <v>2778</v>
      </c>
      <c r="I1026">
        <v>5.7844899999999999E-10</v>
      </c>
      <c r="J1026">
        <f>_xlfn.XLOOKUP(Table2[[#This Row],[rxn]],Table7[rxn],Table7[flux],0)</f>
        <v>0</v>
      </c>
      <c r="K1026">
        <f>Table2[[#This Row],[flux]]-Table2[[#This Row],[flux in mfs]]</f>
        <v>5.7844899999999999E-10</v>
      </c>
      <c r="L1026" t="b">
        <f>_xlfn.TEXTAFTER(Table2[[#This Row],[rxn]],"-",-1)="SPONT"</f>
        <v>0</v>
      </c>
      <c r="M1026" t="str">
        <f>_xlfn.TEXTAFTER(Table2[[#This Row],[rxn]],"-",-1)</f>
        <v>MRPL22</v>
      </c>
      <c r="N1026" t="str">
        <f>_xlfn.XLOOKUP("'PRO-"&amp;Table2[[#This Row],[enz]]&amp;"'",'[1]Sheet2 (2)'!$A:$A,'[1]Sheet2 (2)'!$B:$B,"")</f>
        <v/>
      </c>
    </row>
    <row r="1027" spans="1:14" ht="17" x14ac:dyDescent="0.25">
      <c r="A1027" s="1" t="s">
        <v>1027</v>
      </c>
      <c r="B1027" s="1" t="str">
        <f>_xlfn.TEXTBEFORE(Table7[[#This Row],[raw]]," ")</f>
        <v>PROSYN-rt3499</v>
      </c>
      <c r="C1027" s="1"/>
      <c r="D1027" s="1">
        <f>_xlfn.NUMBERVALUE(_xlfn.TEXTAFTER(Table7[[#This Row],[raw]]," ",-1))</f>
        <v>1.0737493E-8</v>
      </c>
      <c r="G1027" t="s">
        <v>4170</v>
      </c>
      <c r="H1027" t="s">
        <v>2778</v>
      </c>
      <c r="I1027">
        <v>5.7844899999999999E-10</v>
      </c>
      <c r="J1027">
        <f>_xlfn.XLOOKUP(Table2[[#This Row],[rxn]],Table7[rxn],Table7[flux],0)</f>
        <v>0</v>
      </c>
      <c r="K1027">
        <f>Table2[[#This Row],[flux]]-Table2[[#This Row],[flux in mfs]]</f>
        <v>5.7844899999999999E-10</v>
      </c>
      <c r="L1027" t="b">
        <f>_xlfn.TEXTAFTER(Table2[[#This Row],[rxn]],"-",-1)="SPONT"</f>
        <v>0</v>
      </c>
      <c r="M1027" t="str">
        <f>_xlfn.TEXTAFTER(Table2[[#This Row],[rxn]],"-",-1)</f>
        <v>MRPL23</v>
      </c>
      <c r="N1027" t="str">
        <f>_xlfn.XLOOKUP("'PRO-"&amp;Table2[[#This Row],[enz]]&amp;"'",'[1]Sheet2 (2)'!$A:$A,'[1]Sheet2 (2)'!$B:$B,"")</f>
        <v/>
      </c>
    </row>
    <row r="1028" spans="1:14" ht="17" x14ac:dyDescent="0.25">
      <c r="A1028" s="1" t="s">
        <v>1028</v>
      </c>
      <c r="B1028" s="1" t="str">
        <f>_xlfn.TEXTBEFORE(Table7[[#This Row],[raw]]," ")</f>
        <v>PROSYN-rt3505</v>
      </c>
      <c r="C1028" s="1"/>
      <c r="D1028" s="1">
        <f>_xlfn.NUMBERVALUE(_xlfn.TEXTAFTER(Table7[[#This Row],[raw]]," ",-1))</f>
        <v>6.7021999999999999E-10</v>
      </c>
      <c r="G1028" t="s">
        <v>4171</v>
      </c>
      <c r="H1028" t="s">
        <v>2778</v>
      </c>
      <c r="I1028">
        <v>5.7844899999999999E-10</v>
      </c>
      <c r="J1028">
        <f>_xlfn.XLOOKUP(Table2[[#This Row],[rxn]],Table7[rxn],Table7[flux],0)</f>
        <v>0</v>
      </c>
      <c r="K1028">
        <f>Table2[[#This Row],[flux]]-Table2[[#This Row],[flux in mfs]]</f>
        <v>5.7844899999999999E-10</v>
      </c>
      <c r="L1028" t="b">
        <f>_xlfn.TEXTAFTER(Table2[[#This Row],[rxn]],"-",-1)="SPONT"</f>
        <v>0</v>
      </c>
      <c r="M1028" t="str">
        <f>_xlfn.TEXTAFTER(Table2[[#This Row],[rxn]],"-",-1)</f>
        <v>MRPL24</v>
      </c>
      <c r="N1028" t="str">
        <f>_xlfn.XLOOKUP("'PRO-"&amp;Table2[[#This Row],[enz]]&amp;"'",'[1]Sheet2 (2)'!$A:$A,'[1]Sheet2 (2)'!$B:$B,"")</f>
        <v/>
      </c>
    </row>
    <row r="1029" spans="1:14" ht="17" x14ac:dyDescent="0.25">
      <c r="A1029" s="1" t="s">
        <v>1029</v>
      </c>
      <c r="B1029" s="1" t="str">
        <f>_xlfn.TEXTBEFORE(Table7[[#This Row],[raw]]," ")</f>
        <v>PROSYN-rt3508</v>
      </c>
      <c r="C1029" s="1"/>
      <c r="D1029" s="1">
        <f>_xlfn.NUMBERVALUE(_xlfn.TEXTAFTER(Table7[[#This Row],[raw]]," ",-1))</f>
        <v>1.998662E-9</v>
      </c>
      <c r="G1029" t="s">
        <v>4172</v>
      </c>
      <c r="H1029" t="s">
        <v>2778</v>
      </c>
      <c r="I1029">
        <v>5.7844899999999999E-10</v>
      </c>
      <c r="J1029">
        <f>_xlfn.XLOOKUP(Table2[[#This Row],[rxn]],Table7[rxn],Table7[flux],0)</f>
        <v>0</v>
      </c>
      <c r="K1029">
        <f>Table2[[#This Row],[flux]]-Table2[[#This Row],[flux in mfs]]</f>
        <v>5.7844899999999999E-10</v>
      </c>
      <c r="L1029" t="b">
        <f>_xlfn.TEXTAFTER(Table2[[#This Row],[rxn]],"-",-1)="SPONT"</f>
        <v>0</v>
      </c>
      <c r="M1029" t="str">
        <f>_xlfn.TEXTAFTER(Table2[[#This Row],[rxn]],"-",-1)</f>
        <v>MRPL25</v>
      </c>
      <c r="N1029" t="str">
        <f>_xlfn.XLOOKUP("'PRO-"&amp;Table2[[#This Row],[enz]]&amp;"'",'[1]Sheet2 (2)'!$A:$A,'[1]Sheet2 (2)'!$B:$B,"")</f>
        <v/>
      </c>
    </row>
    <row r="1030" spans="1:14" ht="17" x14ac:dyDescent="0.25">
      <c r="A1030" s="1" t="s">
        <v>1030</v>
      </c>
      <c r="B1030" s="1" t="str">
        <f>_xlfn.TEXTBEFORE(Table7[[#This Row],[raw]]," ")</f>
        <v>PROSYN-rt3510_n</v>
      </c>
      <c r="C1030" s="1"/>
      <c r="D1030" s="1">
        <f>_xlfn.NUMBERVALUE(_xlfn.TEXTAFTER(Table7[[#This Row],[raw]]," ",-1))</f>
        <v>1.2327168000000001E-8</v>
      </c>
      <c r="G1030" t="s">
        <v>4173</v>
      </c>
      <c r="H1030" t="s">
        <v>2778</v>
      </c>
      <c r="I1030">
        <v>5.7844899999999999E-10</v>
      </c>
      <c r="J1030">
        <f>_xlfn.XLOOKUP(Table2[[#This Row],[rxn]],Table7[rxn],Table7[flux],0)</f>
        <v>0</v>
      </c>
      <c r="K1030">
        <f>Table2[[#This Row],[flux]]-Table2[[#This Row],[flux in mfs]]</f>
        <v>5.7844899999999999E-10</v>
      </c>
      <c r="L1030" t="b">
        <f>_xlfn.TEXTAFTER(Table2[[#This Row],[rxn]],"-",-1)="SPONT"</f>
        <v>0</v>
      </c>
      <c r="M1030" t="str">
        <f>_xlfn.TEXTAFTER(Table2[[#This Row],[rxn]],"-",-1)</f>
        <v>MRPL27</v>
      </c>
      <c r="N1030" t="str">
        <f>_xlfn.XLOOKUP("'PRO-"&amp;Table2[[#This Row],[enz]]&amp;"'",'[1]Sheet2 (2)'!$A:$A,'[1]Sheet2 (2)'!$B:$B,"")</f>
        <v/>
      </c>
    </row>
    <row r="1031" spans="1:14" ht="17" x14ac:dyDescent="0.25">
      <c r="A1031" s="1" t="s">
        <v>1031</v>
      </c>
      <c r="B1031" s="1" t="str">
        <f>_xlfn.TEXTBEFORE(Table7[[#This Row],[raw]]," ")</f>
        <v>PROSYN-rt3514</v>
      </c>
      <c r="C1031" s="1"/>
      <c r="D1031" s="1">
        <f>_xlfn.NUMBERVALUE(_xlfn.TEXTAFTER(Table7[[#This Row],[raw]]," ",-1))</f>
        <v>1.06027496E-7</v>
      </c>
      <c r="G1031" t="s">
        <v>4174</v>
      </c>
      <c r="H1031" t="s">
        <v>2778</v>
      </c>
      <c r="I1031">
        <v>5.7844899999999999E-10</v>
      </c>
      <c r="J1031">
        <f>_xlfn.XLOOKUP(Table2[[#This Row],[rxn]],Table7[rxn],Table7[flux],0)</f>
        <v>0</v>
      </c>
      <c r="K1031">
        <f>Table2[[#This Row],[flux]]-Table2[[#This Row],[flux in mfs]]</f>
        <v>5.7844899999999999E-10</v>
      </c>
      <c r="L1031" t="b">
        <f>_xlfn.TEXTAFTER(Table2[[#This Row],[rxn]],"-",-1)="SPONT"</f>
        <v>0</v>
      </c>
      <c r="M1031" t="str">
        <f>_xlfn.TEXTAFTER(Table2[[#This Row],[rxn]],"-",-1)</f>
        <v>MRPL28</v>
      </c>
      <c r="N1031" t="str">
        <f>_xlfn.XLOOKUP("'PRO-"&amp;Table2[[#This Row],[enz]]&amp;"'",'[1]Sheet2 (2)'!$A:$A,'[1]Sheet2 (2)'!$B:$B,"")</f>
        <v/>
      </c>
    </row>
    <row r="1032" spans="1:14" ht="17" x14ac:dyDescent="0.25">
      <c r="A1032" s="1" t="s">
        <v>1032</v>
      </c>
      <c r="B1032" s="1" t="str">
        <f>_xlfn.TEXTBEFORE(Table7[[#This Row],[raw]]," ")</f>
        <v>PROSYN-rt3516</v>
      </c>
      <c r="C1032" s="1"/>
      <c r="D1032" s="1">
        <f>_xlfn.NUMBERVALUE(_xlfn.TEXTAFTER(Table7[[#This Row],[raw]]," ",-1))</f>
        <v>8.0881440000000006E-9</v>
      </c>
      <c r="G1032" t="s">
        <v>4175</v>
      </c>
      <c r="H1032" t="s">
        <v>2778</v>
      </c>
      <c r="I1032">
        <v>5.7844899999999999E-10</v>
      </c>
      <c r="J1032">
        <f>_xlfn.XLOOKUP(Table2[[#This Row],[rxn]],Table7[rxn],Table7[flux],0)</f>
        <v>0</v>
      </c>
      <c r="K1032">
        <f>Table2[[#This Row],[flux]]-Table2[[#This Row],[flux in mfs]]</f>
        <v>5.7844899999999999E-10</v>
      </c>
      <c r="L1032" t="b">
        <f>_xlfn.TEXTAFTER(Table2[[#This Row],[rxn]],"-",-1)="SPONT"</f>
        <v>0</v>
      </c>
      <c r="M1032" t="str">
        <f>_xlfn.TEXTAFTER(Table2[[#This Row],[rxn]],"-",-1)</f>
        <v>MRPL3</v>
      </c>
      <c r="N1032" t="str">
        <f>_xlfn.XLOOKUP("'PRO-"&amp;Table2[[#This Row],[enz]]&amp;"'",'[1]Sheet2 (2)'!$A:$A,'[1]Sheet2 (2)'!$B:$B,"")</f>
        <v/>
      </c>
    </row>
    <row r="1033" spans="1:14" ht="17" x14ac:dyDescent="0.25">
      <c r="A1033" s="1" t="s">
        <v>1033</v>
      </c>
      <c r="B1033" s="1" t="str">
        <f>_xlfn.TEXTBEFORE(Table7[[#This Row],[raw]]," ")</f>
        <v>PROSYN-rt3531</v>
      </c>
      <c r="C1033" s="1"/>
      <c r="D1033" s="1">
        <f>_xlfn.NUMBERVALUE(_xlfn.TEXTAFTER(Table7[[#This Row],[raw]]," ",-1))</f>
        <v>4.9172154000000001E-8</v>
      </c>
      <c r="G1033" t="s">
        <v>4176</v>
      </c>
      <c r="H1033" t="s">
        <v>2778</v>
      </c>
      <c r="I1033">
        <v>5.7844899999999999E-10</v>
      </c>
      <c r="J1033">
        <f>_xlfn.XLOOKUP(Table2[[#This Row],[rxn]],Table7[rxn],Table7[flux],0)</f>
        <v>0</v>
      </c>
      <c r="K1033">
        <f>Table2[[#This Row],[flux]]-Table2[[#This Row],[flux in mfs]]</f>
        <v>5.7844899999999999E-10</v>
      </c>
      <c r="L1033" t="b">
        <f>_xlfn.TEXTAFTER(Table2[[#This Row],[rxn]],"-",-1)="SPONT"</f>
        <v>0</v>
      </c>
      <c r="M1033" t="str">
        <f>_xlfn.TEXTAFTER(Table2[[#This Row],[rxn]],"-",-1)</f>
        <v>MRPL31</v>
      </c>
      <c r="N1033" t="str">
        <f>_xlfn.XLOOKUP("'PRO-"&amp;Table2[[#This Row],[enz]]&amp;"'",'[1]Sheet2 (2)'!$A:$A,'[1]Sheet2 (2)'!$B:$B,"")</f>
        <v/>
      </c>
    </row>
    <row r="1034" spans="1:14" ht="17" x14ac:dyDescent="0.25">
      <c r="A1034" s="1" t="s">
        <v>1034</v>
      </c>
      <c r="B1034" s="1" t="str">
        <f>_xlfn.TEXTBEFORE(Table7[[#This Row],[raw]]," ")</f>
        <v>PROSYN-rt3539</v>
      </c>
      <c r="C1034" s="1"/>
      <c r="D1034" s="1">
        <f>_xlfn.NUMBERVALUE(_xlfn.TEXTAFTER(Table7[[#This Row],[raw]]," ",-1))</f>
        <v>1.7889953800000001E-7</v>
      </c>
      <c r="G1034" t="s">
        <v>4177</v>
      </c>
      <c r="H1034" t="s">
        <v>2778</v>
      </c>
      <c r="I1034">
        <v>5.7844899999999999E-10</v>
      </c>
      <c r="J1034">
        <f>_xlfn.XLOOKUP(Table2[[#This Row],[rxn]],Table7[rxn],Table7[flux],0)</f>
        <v>0</v>
      </c>
      <c r="K1034">
        <f>Table2[[#This Row],[flux]]-Table2[[#This Row],[flux in mfs]]</f>
        <v>5.7844899999999999E-10</v>
      </c>
      <c r="L1034" t="b">
        <f>_xlfn.TEXTAFTER(Table2[[#This Row],[rxn]],"-",-1)="SPONT"</f>
        <v>0</v>
      </c>
      <c r="M1034" t="str">
        <f>_xlfn.TEXTAFTER(Table2[[#This Row],[rxn]],"-",-1)</f>
        <v>MRPL32</v>
      </c>
      <c r="N1034" t="str">
        <f>_xlfn.XLOOKUP("'PRO-"&amp;Table2[[#This Row],[enz]]&amp;"'",'[1]Sheet2 (2)'!$A:$A,'[1]Sheet2 (2)'!$B:$B,"")</f>
        <v/>
      </c>
    </row>
    <row r="1035" spans="1:14" ht="17" x14ac:dyDescent="0.25">
      <c r="A1035" s="1" t="s">
        <v>1035</v>
      </c>
      <c r="B1035" s="1" t="str">
        <f>_xlfn.TEXTBEFORE(Table7[[#This Row],[raw]]," ")</f>
        <v>PROSYN-rt3541</v>
      </c>
      <c r="C1035" s="1"/>
      <c r="D1035" s="1">
        <f>_xlfn.NUMBERVALUE(_xlfn.TEXTAFTER(Table7[[#This Row],[raw]]," ",-1))</f>
        <v>8.3224949000000006E-8</v>
      </c>
      <c r="G1035" t="s">
        <v>4178</v>
      </c>
      <c r="H1035" t="s">
        <v>2778</v>
      </c>
      <c r="I1035">
        <v>5.7844899999999999E-10</v>
      </c>
      <c r="J1035">
        <f>_xlfn.XLOOKUP(Table2[[#This Row],[rxn]],Table7[rxn],Table7[flux],0)</f>
        <v>0</v>
      </c>
      <c r="K1035">
        <f>Table2[[#This Row],[flux]]-Table2[[#This Row],[flux in mfs]]</f>
        <v>5.7844899999999999E-10</v>
      </c>
      <c r="L1035" t="b">
        <f>_xlfn.TEXTAFTER(Table2[[#This Row],[rxn]],"-",-1)="SPONT"</f>
        <v>0</v>
      </c>
      <c r="M1035" t="str">
        <f>_xlfn.TEXTAFTER(Table2[[#This Row],[rxn]],"-",-1)</f>
        <v>MRPL33</v>
      </c>
      <c r="N1035" t="str">
        <f>_xlfn.XLOOKUP("'PRO-"&amp;Table2[[#This Row],[enz]]&amp;"'",'[1]Sheet2 (2)'!$A:$A,'[1]Sheet2 (2)'!$B:$B,"")</f>
        <v/>
      </c>
    </row>
    <row r="1036" spans="1:14" ht="17" x14ac:dyDescent="0.25">
      <c r="A1036" s="1" t="s">
        <v>1036</v>
      </c>
      <c r="B1036" s="1" t="str">
        <f>_xlfn.TEXTBEFORE(Table7[[#This Row],[raw]]," ")</f>
        <v>PROSYN-rt3542</v>
      </c>
      <c r="C1036" s="1"/>
      <c r="D1036" s="1">
        <f>_xlfn.NUMBERVALUE(_xlfn.TEXTAFTER(Table7[[#This Row],[raw]]," ",-1))</f>
        <v>2.0650111200000001E-7</v>
      </c>
      <c r="G1036" t="s">
        <v>4179</v>
      </c>
      <c r="H1036" t="s">
        <v>2778</v>
      </c>
      <c r="I1036">
        <v>5.7844899999999999E-10</v>
      </c>
      <c r="J1036">
        <f>_xlfn.XLOOKUP(Table2[[#This Row],[rxn]],Table7[rxn],Table7[flux],0)</f>
        <v>0</v>
      </c>
      <c r="K1036">
        <f>Table2[[#This Row],[flux]]-Table2[[#This Row],[flux in mfs]]</f>
        <v>5.7844899999999999E-10</v>
      </c>
      <c r="L1036" t="b">
        <f>_xlfn.TEXTAFTER(Table2[[#This Row],[rxn]],"-",-1)="SPONT"</f>
        <v>0</v>
      </c>
      <c r="M1036" t="str">
        <f>_xlfn.TEXTAFTER(Table2[[#This Row],[rxn]],"-",-1)</f>
        <v>MRPL35</v>
      </c>
      <c r="N1036" t="str">
        <f>_xlfn.XLOOKUP("'PRO-"&amp;Table2[[#This Row],[enz]]&amp;"'",'[1]Sheet2 (2)'!$A:$A,'[1]Sheet2 (2)'!$B:$B,"")</f>
        <v/>
      </c>
    </row>
    <row r="1037" spans="1:14" ht="17" x14ac:dyDescent="0.25">
      <c r="A1037" s="1" t="s">
        <v>1037</v>
      </c>
      <c r="B1037" s="1" t="str">
        <f>_xlfn.TEXTBEFORE(Table7[[#This Row],[raw]]," ")</f>
        <v>PROSYN-rt3556</v>
      </c>
      <c r="C1037" s="1"/>
      <c r="D1037" s="1">
        <f>_xlfn.NUMBERVALUE(_xlfn.TEXTAFTER(Table7[[#This Row],[raw]]," ",-1))</f>
        <v>2.1120659000000001E-8</v>
      </c>
      <c r="G1037" t="s">
        <v>4180</v>
      </c>
      <c r="H1037" t="s">
        <v>2778</v>
      </c>
      <c r="I1037">
        <v>5.7844899999999999E-10</v>
      </c>
      <c r="J1037">
        <f>_xlfn.XLOOKUP(Table2[[#This Row],[rxn]],Table7[rxn],Table7[flux],0)</f>
        <v>0</v>
      </c>
      <c r="K1037">
        <f>Table2[[#This Row],[flux]]-Table2[[#This Row],[flux in mfs]]</f>
        <v>5.7844899999999999E-10</v>
      </c>
      <c r="L1037" t="b">
        <f>_xlfn.TEXTAFTER(Table2[[#This Row],[rxn]],"-",-1)="SPONT"</f>
        <v>0</v>
      </c>
      <c r="M1037" t="str">
        <f>_xlfn.TEXTAFTER(Table2[[#This Row],[rxn]],"-",-1)</f>
        <v>MRPL36</v>
      </c>
      <c r="N1037" t="str">
        <f>_xlfn.XLOOKUP("'PRO-"&amp;Table2[[#This Row],[enz]]&amp;"'",'[1]Sheet2 (2)'!$A:$A,'[1]Sheet2 (2)'!$B:$B,"")</f>
        <v/>
      </c>
    </row>
    <row r="1038" spans="1:14" ht="17" x14ac:dyDescent="0.25">
      <c r="A1038" s="1" t="s">
        <v>1038</v>
      </c>
      <c r="B1038" s="1" t="str">
        <f>_xlfn.TEXTBEFORE(Table7[[#This Row],[raw]]," ")</f>
        <v>PROSYN-rt3557</v>
      </c>
      <c r="C1038" s="1"/>
      <c r="D1038" s="1">
        <f>_xlfn.NUMBERVALUE(_xlfn.TEXTAFTER(Table7[[#This Row],[raw]]," ",-1))</f>
        <v>9.4536915999999994E-8</v>
      </c>
      <c r="G1038" t="s">
        <v>4181</v>
      </c>
      <c r="H1038" t="s">
        <v>2778</v>
      </c>
      <c r="I1038">
        <v>5.7844899999999999E-10</v>
      </c>
      <c r="J1038">
        <f>_xlfn.XLOOKUP(Table2[[#This Row],[rxn]],Table7[rxn],Table7[flux],0)</f>
        <v>0</v>
      </c>
      <c r="K1038">
        <f>Table2[[#This Row],[flux]]-Table2[[#This Row],[flux in mfs]]</f>
        <v>5.7844899999999999E-10</v>
      </c>
      <c r="L1038" t="b">
        <f>_xlfn.TEXTAFTER(Table2[[#This Row],[rxn]],"-",-1)="SPONT"</f>
        <v>0</v>
      </c>
      <c r="M1038" t="str">
        <f>_xlfn.TEXTAFTER(Table2[[#This Row],[rxn]],"-",-1)</f>
        <v>MRPL37</v>
      </c>
      <c r="N1038" t="str">
        <f>_xlfn.XLOOKUP("'PRO-"&amp;Table2[[#This Row],[enz]]&amp;"'",'[1]Sheet2 (2)'!$A:$A,'[1]Sheet2 (2)'!$B:$B,"")</f>
        <v/>
      </c>
    </row>
    <row r="1039" spans="1:14" ht="17" hidden="1" x14ac:dyDescent="0.25">
      <c r="A1039" s="1" t="s">
        <v>1039</v>
      </c>
      <c r="B1039" s="1" t="str">
        <f>_xlfn.TEXTBEFORE(Table7[[#This Row],[raw]]," ")</f>
        <v>PROSYN-rt3577</v>
      </c>
      <c r="C1039" s="1"/>
      <c r="D1039" s="1">
        <f>_xlfn.NUMBERVALUE(_xlfn.TEXTAFTER(Table7[[#This Row],[raw]]," ",-1))</f>
        <v>3.5034484900000001E-7</v>
      </c>
      <c r="J1039">
        <f>_xlfn.XLOOKUP(Table2[[#This Row],[rxn]],Table7[rxn],Table7[flux],0)</f>
        <v>0</v>
      </c>
      <c r="K1039">
        <f>Table2[[#This Row],[flux]]-Table2[[#This Row],[flux in mfs]]</f>
        <v>0</v>
      </c>
      <c r="L1039" t="e">
        <f>_xlfn.TEXTAFTER(Table2[[#This Row],[rxn]],"-",-1)="SPONT"</f>
        <v>#VALUE!</v>
      </c>
      <c r="M1039" t="e">
        <f>_xlfn.TEXTAFTER(Table2[[#This Row],[rxn]],"-",-1)</f>
        <v>#VALUE!</v>
      </c>
      <c r="N1039" t="e">
        <f>_xlfn.XLOOKUP("'PRO-"&amp;Table2[[#This Row],[enz]]&amp;"'",'[1]Sheet2 (2)'!$A:$A,'[1]Sheet2 (2)'!$B:$B,"")</f>
        <v>#VALUE!</v>
      </c>
    </row>
    <row r="1040" spans="1:14" ht="17" x14ac:dyDescent="0.25">
      <c r="A1040" s="1" t="s">
        <v>1040</v>
      </c>
      <c r="B1040" s="1" t="str">
        <f>_xlfn.TEXTBEFORE(Table7[[#This Row],[raw]]," ")</f>
        <v>PROSYN-rt3590</v>
      </c>
      <c r="C1040" s="1"/>
      <c r="D1040" s="1">
        <f>_xlfn.NUMBERVALUE(_xlfn.TEXTAFTER(Table7[[#This Row],[raw]]," ",-1))</f>
        <v>9.3012540100000002E-7</v>
      </c>
      <c r="G1040" t="s">
        <v>4182</v>
      </c>
      <c r="H1040" t="s">
        <v>2778</v>
      </c>
      <c r="I1040">
        <v>5.7844899999999999E-10</v>
      </c>
      <c r="J1040">
        <f>_xlfn.XLOOKUP(Table2[[#This Row],[rxn]],Table7[rxn],Table7[flux],0)</f>
        <v>0</v>
      </c>
      <c r="K1040">
        <f>Table2[[#This Row],[flux]]-Table2[[#This Row],[flux in mfs]]</f>
        <v>5.7844899999999999E-10</v>
      </c>
      <c r="L1040" t="b">
        <f>_xlfn.TEXTAFTER(Table2[[#This Row],[rxn]],"-",-1)="SPONT"</f>
        <v>0</v>
      </c>
      <c r="M1040" t="str">
        <f>_xlfn.TEXTAFTER(Table2[[#This Row],[rxn]],"-",-1)</f>
        <v>MRPL38</v>
      </c>
      <c r="N1040" t="str">
        <f>_xlfn.XLOOKUP("'PRO-"&amp;Table2[[#This Row],[enz]]&amp;"'",'[1]Sheet2 (2)'!$A:$A,'[1]Sheet2 (2)'!$B:$B,"")</f>
        <v/>
      </c>
    </row>
    <row r="1041" spans="1:14" ht="17" x14ac:dyDescent="0.25">
      <c r="A1041" s="1" t="s">
        <v>1041</v>
      </c>
      <c r="B1041" s="1" t="str">
        <f>_xlfn.TEXTBEFORE(Table7[[#This Row],[raw]]," ")</f>
        <v>PROSYN-rt3591</v>
      </c>
      <c r="C1041" s="1"/>
      <c r="D1041" s="1">
        <f>_xlfn.NUMBERVALUE(_xlfn.TEXTAFTER(Table7[[#This Row],[raw]]," ",-1))</f>
        <v>4.7540029999999997E-8</v>
      </c>
      <c r="G1041" t="s">
        <v>4183</v>
      </c>
      <c r="H1041" t="s">
        <v>2778</v>
      </c>
      <c r="I1041">
        <v>5.7844899999999999E-10</v>
      </c>
      <c r="J1041">
        <f>_xlfn.XLOOKUP(Table2[[#This Row],[rxn]],Table7[rxn],Table7[flux],0)</f>
        <v>0</v>
      </c>
      <c r="K1041">
        <f>Table2[[#This Row],[flux]]-Table2[[#This Row],[flux in mfs]]</f>
        <v>5.7844899999999999E-10</v>
      </c>
      <c r="L1041" t="b">
        <f>_xlfn.TEXTAFTER(Table2[[#This Row],[rxn]],"-",-1)="SPONT"</f>
        <v>0</v>
      </c>
      <c r="M1041" t="str">
        <f>_xlfn.TEXTAFTER(Table2[[#This Row],[rxn]],"-",-1)</f>
        <v>MRPL39</v>
      </c>
      <c r="N1041" t="str">
        <f>_xlfn.XLOOKUP("'PRO-"&amp;Table2[[#This Row],[enz]]&amp;"'",'[1]Sheet2 (2)'!$A:$A,'[1]Sheet2 (2)'!$B:$B,"")</f>
        <v/>
      </c>
    </row>
    <row r="1042" spans="1:14" ht="17" x14ac:dyDescent="0.25">
      <c r="A1042" s="1" t="s">
        <v>1042</v>
      </c>
      <c r="B1042" s="1" t="str">
        <f>_xlfn.TEXTBEFORE(Table7[[#This Row],[raw]]," ")</f>
        <v>PROSYN-rt3599</v>
      </c>
      <c r="C1042" s="1"/>
      <c r="D1042" s="1">
        <f>_xlfn.NUMBERVALUE(_xlfn.TEXTAFTER(Table7[[#This Row],[raw]]," ",-1))</f>
        <v>3.6748900600000001E-7</v>
      </c>
      <c r="G1042" t="s">
        <v>4184</v>
      </c>
      <c r="H1042" t="s">
        <v>2778</v>
      </c>
      <c r="I1042">
        <v>5.7844899999999999E-10</v>
      </c>
      <c r="J1042">
        <f>_xlfn.XLOOKUP(Table2[[#This Row],[rxn]],Table7[rxn],Table7[flux],0)</f>
        <v>0</v>
      </c>
      <c r="K1042">
        <f>Table2[[#This Row],[flux]]-Table2[[#This Row],[flux in mfs]]</f>
        <v>5.7844899999999999E-10</v>
      </c>
      <c r="L1042" t="b">
        <f>_xlfn.TEXTAFTER(Table2[[#This Row],[rxn]],"-",-1)="SPONT"</f>
        <v>0</v>
      </c>
      <c r="M1042" t="str">
        <f>_xlfn.TEXTAFTER(Table2[[#This Row],[rxn]],"-",-1)</f>
        <v>MRPL4</v>
      </c>
      <c r="N1042" t="str">
        <f>_xlfn.XLOOKUP("'PRO-"&amp;Table2[[#This Row],[enz]]&amp;"'",'[1]Sheet2 (2)'!$A:$A,'[1]Sheet2 (2)'!$B:$B,"")</f>
        <v/>
      </c>
    </row>
    <row r="1043" spans="1:14" ht="17" x14ac:dyDescent="0.25">
      <c r="A1043" s="1" t="s">
        <v>1043</v>
      </c>
      <c r="B1043" s="1" t="str">
        <f>_xlfn.TEXTBEFORE(Table7[[#This Row],[raw]]," ")</f>
        <v>PROSYN-rt3605</v>
      </c>
      <c r="C1043" s="1"/>
      <c r="D1043" s="1">
        <f>_xlfn.NUMBERVALUE(_xlfn.TEXTAFTER(Table7[[#This Row],[raw]]," ",-1))</f>
        <v>2.5728933E-7</v>
      </c>
      <c r="G1043" t="s">
        <v>4185</v>
      </c>
      <c r="H1043" t="s">
        <v>2778</v>
      </c>
      <c r="I1043">
        <v>5.7844899999999999E-10</v>
      </c>
      <c r="J1043">
        <f>_xlfn.XLOOKUP(Table2[[#This Row],[rxn]],Table7[rxn],Table7[flux],0)</f>
        <v>0</v>
      </c>
      <c r="K1043">
        <f>Table2[[#This Row],[flux]]-Table2[[#This Row],[flux in mfs]]</f>
        <v>5.7844899999999999E-10</v>
      </c>
      <c r="L1043" t="b">
        <f>_xlfn.TEXTAFTER(Table2[[#This Row],[rxn]],"-",-1)="SPONT"</f>
        <v>0</v>
      </c>
      <c r="M1043" t="str">
        <f>_xlfn.TEXTAFTER(Table2[[#This Row],[rxn]],"-",-1)</f>
        <v>MRPL40</v>
      </c>
      <c r="N1043" t="str">
        <f>_xlfn.XLOOKUP("'PRO-"&amp;Table2[[#This Row],[enz]]&amp;"'",'[1]Sheet2 (2)'!$A:$A,'[1]Sheet2 (2)'!$B:$B,"")</f>
        <v/>
      </c>
    </row>
    <row r="1044" spans="1:14" ht="17" x14ac:dyDescent="0.25">
      <c r="A1044" s="1" t="s">
        <v>1044</v>
      </c>
      <c r="B1044" s="1" t="str">
        <f>_xlfn.TEXTBEFORE(Table7[[#This Row],[raw]]," ")</f>
        <v>PROSYN-rt3609</v>
      </c>
      <c r="C1044" s="1"/>
      <c r="D1044" s="1">
        <f>_xlfn.NUMBERVALUE(_xlfn.TEXTAFTER(Table7[[#This Row],[raw]]," ",-1))</f>
        <v>2.0721563399999999E-7</v>
      </c>
      <c r="G1044" t="s">
        <v>4186</v>
      </c>
      <c r="H1044" t="s">
        <v>2778</v>
      </c>
      <c r="I1044">
        <v>5.7844899999999999E-10</v>
      </c>
      <c r="J1044">
        <f>_xlfn.XLOOKUP(Table2[[#This Row],[rxn]],Table7[rxn],Table7[flux],0)</f>
        <v>0</v>
      </c>
      <c r="K1044">
        <f>Table2[[#This Row],[flux]]-Table2[[#This Row],[flux in mfs]]</f>
        <v>5.7844899999999999E-10</v>
      </c>
      <c r="L1044" t="b">
        <f>_xlfn.TEXTAFTER(Table2[[#This Row],[rxn]],"-",-1)="SPONT"</f>
        <v>0</v>
      </c>
      <c r="M1044" t="str">
        <f>_xlfn.TEXTAFTER(Table2[[#This Row],[rxn]],"-",-1)</f>
        <v>MRPL44</v>
      </c>
      <c r="N1044" t="str">
        <f>_xlfn.XLOOKUP("'PRO-"&amp;Table2[[#This Row],[enz]]&amp;"'",'[1]Sheet2 (2)'!$A:$A,'[1]Sheet2 (2)'!$B:$B,"")</f>
        <v/>
      </c>
    </row>
    <row r="1045" spans="1:14" ht="17" x14ac:dyDescent="0.25">
      <c r="A1045" s="1" t="s">
        <v>1045</v>
      </c>
      <c r="B1045" s="1" t="str">
        <f>_xlfn.TEXTBEFORE(Table7[[#This Row],[raw]]," ")</f>
        <v>PROSYN-rt3614</v>
      </c>
      <c r="C1045" s="1"/>
      <c r="D1045" s="1">
        <f>_xlfn.NUMBERVALUE(_xlfn.TEXTAFTER(Table7[[#This Row],[raw]]," ",-1))</f>
        <v>4.6667451600000001E-7</v>
      </c>
      <c r="G1045" t="s">
        <v>4187</v>
      </c>
      <c r="H1045" t="s">
        <v>2778</v>
      </c>
      <c r="I1045">
        <v>5.7844899999999999E-10</v>
      </c>
      <c r="J1045">
        <f>_xlfn.XLOOKUP(Table2[[#This Row],[rxn]],Table7[rxn],Table7[flux],0)</f>
        <v>0</v>
      </c>
      <c r="K1045">
        <f>Table2[[#This Row],[flux]]-Table2[[#This Row],[flux in mfs]]</f>
        <v>5.7844899999999999E-10</v>
      </c>
      <c r="L1045" t="b">
        <f>_xlfn.TEXTAFTER(Table2[[#This Row],[rxn]],"-",-1)="SPONT"</f>
        <v>0</v>
      </c>
      <c r="M1045" t="str">
        <f>_xlfn.TEXTAFTER(Table2[[#This Row],[rxn]],"-",-1)</f>
        <v>MRPL49</v>
      </c>
      <c r="N1045" t="str">
        <f>_xlfn.XLOOKUP("'PRO-"&amp;Table2[[#This Row],[enz]]&amp;"'",'[1]Sheet2 (2)'!$A:$A,'[1]Sheet2 (2)'!$B:$B,"")</f>
        <v/>
      </c>
    </row>
    <row r="1046" spans="1:14" ht="17" x14ac:dyDescent="0.25">
      <c r="A1046" s="1" t="s">
        <v>1046</v>
      </c>
      <c r="B1046" s="1" t="str">
        <f>_xlfn.TEXTBEFORE(Table7[[#This Row],[raw]]," ")</f>
        <v>PROSYN-rt3621</v>
      </c>
      <c r="C1046" s="1"/>
      <c r="D1046" s="1">
        <f>_xlfn.NUMBERVALUE(_xlfn.TEXTAFTER(Table7[[#This Row],[raw]]," ",-1))</f>
        <v>7.4600046000000001E-8</v>
      </c>
      <c r="G1046" t="s">
        <v>4188</v>
      </c>
      <c r="H1046" t="s">
        <v>2778</v>
      </c>
      <c r="I1046">
        <v>5.7844899999999999E-10</v>
      </c>
      <c r="J1046">
        <f>_xlfn.XLOOKUP(Table2[[#This Row],[rxn]],Table7[rxn],Table7[flux],0)</f>
        <v>0</v>
      </c>
      <c r="K1046">
        <f>Table2[[#This Row],[flux]]-Table2[[#This Row],[flux in mfs]]</f>
        <v>5.7844899999999999E-10</v>
      </c>
      <c r="L1046" t="b">
        <f>_xlfn.TEXTAFTER(Table2[[#This Row],[rxn]],"-",-1)="SPONT"</f>
        <v>0</v>
      </c>
      <c r="M1046" t="str">
        <f>_xlfn.TEXTAFTER(Table2[[#This Row],[rxn]],"-",-1)</f>
        <v>MRPL50</v>
      </c>
      <c r="N1046" t="str">
        <f>_xlfn.XLOOKUP("'PRO-"&amp;Table2[[#This Row],[enz]]&amp;"'",'[1]Sheet2 (2)'!$A:$A,'[1]Sheet2 (2)'!$B:$B,"")</f>
        <v/>
      </c>
    </row>
    <row r="1047" spans="1:14" ht="17" x14ac:dyDescent="0.25">
      <c r="A1047" s="1" t="s">
        <v>1047</v>
      </c>
      <c r="B1047" s="1" t="str">
        <f>_xlfn.TEXTBEFORE(Table7[[#This Row],[raw]]," ")</f>
        <v>PROSYN-rt3625</v>
      </c>
      <c r="C1047" s="1"/>
      <c r="D1047" s="1">
        <f>_xlfn.NUMBERVALUE(_xlfn.TEXTAFTER(Table7[[#This Row],[raw]]," ",-1))</f>
        <v>1.36500514E-7</v>
      </c>
      <c r="G1047" t="s">
        <v>4189</v>
      </c>
      <c r="H1047" t="s">
        <v>2778</v>
      </c>
      <c r="I1047">
        <v>5.7844899999999999E-10</v>
      </c>
      <c r="J1047">
        <f>_xlfn.XLOOKUP(Table2[[#This Row],[rxn]],Table7[rxn],Table7[flux],0)</f>
        <v>0</v>
      </c>
      <c r="K1047">
        <f>Table2[[#This Row],[flux]]-Table2[[#This Row],[flux in mfs]]</f>
        <v>5.7844899999999999E-10</v>
      </c>
      <c r="L1047" t="b">
        <f>_xlfn.TEXTAFTER(Table2[[#This Row],[rxn]],"-",-1)="SPONT"</f>
        <v>0</v>
      </c>
      <c r="M1047" t="str">
        <f>_xlfn.TEXTAFTER(Table2[[#This Row],[rxn]],"-",-1)</f>
        <v>MRPL51</v>
      </c>
      <c r="N1047" t="str">
        <f>_xlfn.XLOOKUP("'PRO-"&amp;Table2[[#This Row],[enz]]&amp;"'",'[1]Sheet2 (2)'!$A:$A,'[1]Sheet2 (2)'!$B:$B,"")</f>
        <v/>
      </c>
    </row>
    <row r="1048" spans="1:14" ht="17" x14ac:dyDescent="0.25">
      <c r="A1048" s="1" t="s">
        <v>1048</v>
      </c>
      <c r="B1048" s="1" t="str">
        <f>_xlfn.TEXTBEFORE(Table7[[#This Row],[raw]]," ")</f>
        <v>PROSYN-rt3639</v>
      </c>
      <c r="C1048" s="1"/>
      <c r="D1048" s="1">
        <f>_xlfn.NUMBERVALUE(_xlfn.TEXTAFTER(Table7[[#This Row],[raw]]," ",-1))</f>
        <v>8.2513737000000006E-8</v>
      </c>
      <c r="G1048" t="s">
        <v>4190</v>
      </c>
      <c r="H1048" t="s">
        <v>2778</v>
      </c>
      <c r="I1048">
        <v>5.7844899999999999E-10</v>
      </c>
      <c r="J1048">
        <f>_xlfn.XLOOKUP(Table2[[#This Row],[rxn]],Table7[rxn],Table7[flux],0)</f>
        <v>0</v>
      </c>
      <c r="K1048">
        <f>Table2[[#This Row],[flux]]-Table2[[#This Row],[flux in mfs]]</f>
        <v>5.7844899999999999E-10</v>
      </c>
      <c r="L1048" t="b">
        <f>_xlfn.TEXTAFTER(Table2[[#This Row],[rxn]],"-",-1)="SPONT"</f>
        <v>0</v>
      </c>
      <c r="M1048" t="str">
        <f>_xlfn.TEXTAFTER(Table2[[#This Row],[rxn]],"-",-1)</f>
        <v>MRPL6</v>
      </c>
      <c r="N1048" t="str">
        <f>_xlfn.XLOOKUP("'PRO-"&amp;Table2[[#This Row],[enz]]&amp;"'",'[1]Sheet2 (2)'!$A:$A,'[1]Sheet2 (2)'!$B:$B,"")</f>
        <v/>
      </c>
    </row>
    <row r="1049" spans="1:14" ht="17" x14ac:dyDescent="0.25">
      <c r="A1049" s="1" t="s">
        <v>1049</v>
      </c>
      <c r="B1049" s="1" t="str">
        <f>_xlfn.TEXTBEFORE(Table7[[#This Row],[raw]]," ")</f>
        <v>PROSYN-rt3663</v>
      </c>
      <c r="C1049" s="1"/>
      <c r="D1049" s="1">
        <f>_xlfn.NUMBERVALUE(_xlfn.TEXTAFTER(Table7[[#This Row],[raw]]," ",-1))</f>
        <v>3.1471685799999999E-7</v>
      </c>
      <c r="G1049" t="s">
        <v>4191</v>
      </c>
      <c r="H1049" t="s">
        <v>2778</v>
      </c>
      <c r="I1049">
        <v>5.7844899999999999E-10</v>
      </c>
      <c r="J1049">
        <f>_xlfn.XLOOKUP(Table2[[#This Row],[rxn]],Table7[rxn],Table7[flux],0)</f>
        <v>0</v>
      </c>
      <c r="K1049">
        <f>Table2[[#This Row],[flux]]-Table2[[#This Row],[flux in mfs]]</f>
        <v>5.7844899999999999E-10</v>
      </c>
      <c r="L1049" t="b">
        <f>_xlfn.TEXTAFTER(Table2[[#This Row],[rxn]],"-",-1)="SPONT"</f>
        <v>0</v>
      </c>
      <c r="M1049" t="str">
        <f>_xlfn.TEXTAFTER(Table2[[#This Row],[rxn]],"-",-1)</f>
        <v>MRPL7</v>
      </c>
      <c r="N1049" t="str">
        <f>_xlfn.XLOOKUP("'PRO-"&amp;Table2[[#This Row],[enz]]&amp;"'",'[1]Sheet2 (2)'!$A:$A,'[1]Sheet2 (2)'!$B:$B,"")</f>
        <v/>
      </c>
    </row>
    <row r="1050" spans="1:14" ht="17" x14ac:dyDescent="0.25">
      <c r="A1050" s="1" t="s">
        <v>1050</v>
      </c>
      <c r="B1050" s="1" t="str">
        <f>_xlfn.TEXTBEFORE(Table7[[#This Row],[raw]]," ")</f>
        <v>PROSYN-rt3664</v>
      </c>
      <c r="C1050" s="1"/>
      <c r="D1050" s="1">
        <f>_xlfn.NUMBERVALUE(_xlfn.TEXTAFTER(Table7[[#This Row],[raw]]," ",-1))</f>
        <v>7.2185634999999995E-8</v>
      </c>
      <c r="G1050" t="s">
        <v>4192</v>
      </c>
      <c r="H1050" t="s">
        <v>2778</v>
      </c>
      <c r="I1050">
        <v>5.7844899999999999E-10</v>
      </c>
      <c r="J1050">
        <f>_xlfn.XLOOKUP(Table2[[#This Row],[rxn]],Table7[rxn],Table7[flux],0)</f>
        <v>0</v>
      </c>
      <c r="K1050">
        <f>Table2[[#This Row],[flux]]-Table2[[#This Row],[flux in mfs]]</f>
        <v>5.7844899999999999E-10</v>
      </c>
      <c r="L1050" t="b">
        <f>_xlfn.TEXTAFTER(Table2[[#This Row],[rxn]],"-",-1)="SPONT"</f>
        <v>0</v>
      </c>
      <c r="M1050" t="str">
        <f>_xlfn.TEXTAFTER(Table2[[#This Row],[rxn]],"-",-1)</f>
        <v>MRPL9</v>
      </c>
      <c r="N1050" t="str">
        <f>_xlfn.XLOOKUP("'PRO-"&amp;Table2[[#This Row],[enz]]&amp;"'",'[1]Sheet2 (2)'!$A:$A,'[1]Sheet2 (2)'!$B:$B,"")</f>
        <v/>
      </c>
    </row>
    <row r="1051" spans="1:14" ht="17" x14ac:dyDescent="0.25">
      <c r="A1051" s="1" t="s">
        <v>1051</v>
      </c>
      <c r="B1051" s="1" t="str">
        <f>_xlfn.TEXTBEFORE(Table7[[#This Row],[raw]]," ")</f>
        <v>PROSYN-rt3666</v>
      </c>
      <c r="C1051" s="1"/>
      <c r="D1051" s="1">
        <f>_xlfn.NUMBERVALUE(_xlfn.TEXTAFTER(Table7[[#This Row],[raw]]," ",-1))</f>
        <v>1.42660568E-7</v>
      </c>
      <c r="G1051" t="s">
        <v>4193</v>
      </c>
      <c r="H1051" t="s">
        <v>2778</v>
      </c>
      <c r="I1051">
        <v>5.7844899999999999E-10</v>
      </c>
      <c r="J1051">
        <f>_xlfn.XLOOKUP(Table2[[#This Row],[rxn]],Table7[rxn],Table7[flux],0)</f>
        <v>0</v>
      </c>
      <c r="K1051">
        <f>Table2[[#This Row],[flux]]-Table2[[#This Row],[flux in mfs]]</f>
        <v>5.7844899999999999E-10</v>
      </c>
      <c r="L1051" t="b">
        <f>_xlfn.TEXTAFTER(Table2[[#This Row],[rxn]],"-",-1)="SPONT"</f>
        <v>0</v>
      </c>
      <c r="M1051" t="str">
        <f>_xlfn.TEXTAFTER(Table2[[#This Row],[rxn]],"-",-1)</f>
        <v>MRPS16</v>
      </c>
      <c r="N1051" t="str">
        <f>_xlfn.XLOOKUP("'PRO-"&amp;Table2[[#This Row],[enz]]&amp;"'",'[1]Sheet2 (2)'!$A:$A,'[1]Sheet2 (2)'!$B:$B,"")</f>
        <v/>
      </c>
    </row>
    <row r="1052" spans="1:14" ht="17" x14ac:dyDescent="0.25">
      <c r="A1052" s="1" t="s">
        <v>1052</v>
      </c>
      <c r="B1052" s="1" t="str">
        <f>_xlfn.TEXTBEFORE(Table7[[#This Row],[raw]]," ")</f>
        <v>PROSYN-rt3670</v>
      </c>
      <c r="C1052" s="1"/>
      <c r="D1052" s="1">
        <f>_xlfn.NUMBERVALUE(_xlfn.TEXTAFTER(Table7[[#This Row],[raw]]," ",-1))</f>
        <v>1.098728067E-6</v>
      </c>
      <c r="G1052" t="s">
        <v>4194</v>
      </c>
      <c r="H1052" t="s">
        <v>2778</v>
      </c>
      <c r="I1052">
        <v>5.7844899999999999E-10</v>
      </c>
      <c r="J1052">
        <f>_xlfn.XLOOKUP(Table2[[#This Row],[rxn]],Table7[rxn],Table7[flux],0)</f>
        <v>0</v>
      </c>
      <c r="K1052">
        <f>Table2[[#This Row],[flux]]-Table2[[#This Row],[flux in mfs]]</f>
        <v>5.7844899999999999E-10</v>
      </c>
      <c r="L1052" t="b">
        <f>_xlfn.TEXTAFTER(Table2[[#This Row],[rxn]],"-",-1)="SPONT"</f>
        <v>0</v>
      </c>
      <c r="M1052" t="str">
        <f>_xlfn.TEXTAFTER(Table2[[#This Row],[rxn]],"-",-1)</f>
        <v>MRPS17</v>
      </c>
      <c r="N1052" t="str">
        <f>_xlfn.XLOOKUP("'PRO-"&amp;Table2[[#This Row],[enz]]&amp;"'",'[1]Sheet2 (2)'!$A:$A,'[1]Sheet2 (2)'!$B:$B,"")</f>
        <v/>
      </c>
    </row>
    <row r="1053" spans="1:14" ht="17" x14ac:dyDescent="0.25">
      <c r="A1053" s="1" t="s">
        <v>1053</v>
      </c>
      <c r="B1053" s="1" t="str">
        <f>_xlfn.TEXTBEFORE(Table7[[#This Row],[raw]]," ")</f>
        <v>PROSYN-rt3674_m</v>
      </c>
      <c r="C1053" s="1"/>
      <c r="D1053" s="1">
        <f>_xlfn.NUMBERVALUE(_xlfn.TEXTAFTER(Table7[[#This Row],[raw]]," ",-1))</f>
        <v>4.5013306449999997E-6</v>
      </c>
      <c r="G1053" t="s">
        <v>4195</v>
      </c>
      <c r="H1053" t="s">
        <v>2778</v>
      </c>
      <c r="I1053">
        <v>5.7844899999999999E-10</v>
      </c>
      <c r="J1053">
        <f>_xlfn.XLOOKUP(Table2[[#This Row],[rxn]],Table7[rxn],Table7[flux],0)</f>
        <v>0</v>
      </c>
      <c r="K1053">
        <f>Table2[[#This Row],[flux]]-Table2[[#This Row],[flux in mfs]]</f>
        <v>5.7844899999999999E-10</v>
      </c>
      <c r="L1053" t="b">
        <f>_xlfn.TEXTAFTER(Table2[[#This Row],[rxn]],"-",-1)="SPONT"</f>
        <v>0</v>
      </c>
      <c r="M1053" t="str">
        <f>_xlfn.TEXTAFTER(Table2[[#This Row],[rxn]],"-",-1)</f>
        <v>MRPS18</v>
      </c>
      <c r="N1053" t="str">
        <f>_xlfn.XLOOKUP("'PRO-"&amp;Table2[[#This Row],[enz]]&amp;"'",'[1]Sheet2 (2)'!$A:$A,'[1]Sheet2 (2)'!$B:$B,"")</f>
        <v/>
      </c>
    </row>
    <row r="1054" spans="1:14" ht="17" x14ac:dyDescent="0.25">
      <c r="A1054" s="1" t="s">
        <v>1054</v>
      </c>
      <c r="B1054" s="1" t="str">
        <f>_xlfn.TEXTBEFORE(Table7[[#This Row],[raw]]," ")</f>
        <v>PROSYN-rt3682</v>
      </c>
      <c r="C1054" s="1"/>
      <c r="D1054" s="1">
        <f>_xlfn.NUMBERVALUE(_xlfn.TEXTAFTER(Table7[[#This Row],[raw]]," ",-1))</f>
        <v>2.1039487E-8</v>
      </c>
      <c r="G1054" t="s">
        <v>4196</v>
      </c>
      <c r="H1054" t="s">
        <v>2778</v>
      </c>
      <c r="I1054">
        <v>5.7844899999999999E-10</v>
      </c>
      <c r="J1054">
        <f>_xlfn.XLOOKUP(Table2[[#This Row],[rxn]],Table7[rxn],Table7[flux],0)</f>
        <v>0</v>
      </c>
      <c r="K1054">
        <f>Table2[[#This Row],[flux]]-Table2[[#This Row],[flux in mfs]]</f>
        <v>5.7844899999999999E-10</v>
      </c>
      <c r="L1054" t="b">
        <f>_xlfn.TEXTAFTER(Table2[[#This Row],[rxn]],"-",-1)="SPONT"</f>
        <v>0</v>
      </c>
      <c r="M1054" t="str">
        <f>_xlfn.TEXTAFTER(Table2[[#This Row],[rxn]],"-",-1)</f>
        <v>MRPS28</v>
      </c>
      <c r="N1054" t="str">
        <f>_xlfn.XLOOKUP("'PRO-"&amp;Table2[[#This Row],[enz]]&amp;"'",'[1]Sheet2 (2)'!$A:$A,'[1]Sheet2 (2)'!$B:$B,"")</f>
        <v/>
      </c>
    </row>
    <row r="1055" spans="1:14" ht="17" x14ac:dyDescent="0.25">
      <c r="A1055" s="1" t="s">
        <v>1055</v>
      </c>
      <c r="B1055" s="1" t="str">
        <f>_xlfn.TEXTBEFORE(Table7[[#This Row],[raw]]," ")</f>
        <v>PROSYN-rt3683</v>
      </c>
      <c r="C1055" s="1"/>
      <c r="D1055" s="1">
        <f>_xlfn.NUMBERVALUE(_xlfn.TEXTAFTER(Table7[[#This Row],[raw]]," ",-1))</f>
        <v>5.6084790000000001E-8</v>
      </c>
      <c r="G1055" t="s">
        <v>4197</v>
      </c>
      <c r="H1055" t="s">
        <v>2778</v>
      </c>
      <c r="I1055">
        <v>5.7844899999999999E-10</v>
      </c>
      <c r="J1055">
        <f>_xlfn.XLOOKUP(Table2[[#This Row],[rxn]],Table7[rxn],Table7[flux],0)</f>
        <v>0</v>
      </c>
      <c r="K1055">
        <f>Table2[[#This Row],[flux]]-Table2[[#This Row],[flux in mfs]]</f>
        <v>5.7844899999999999E-10</v>
      </c>
      <c r="L1055" t="b">
        <f>_xlfn.TEXTAFTER(Table2[[#This Row],[rxn]],"-",-1)="SPONT"</f>
        <v>0</v>
      </c>
      <c r="M1055" t="str">
        <f>_xlfn.TEXTAFTER(Table2[[#This Row],[rxn]],"-",-1)</f>
        <v>MRPS35</v>
      </c>
      <c r="N1055" t="str">
        <f>_xlfn.XLOOKUP("'PRO-"&amp;Table2[[#This Row],[enz]]&amp;"'",'[1]Sheet2 (2)'!$A:$A,'[1]Sheet2 (2)'!$B:$B,"")</f>
        <v/>
      </c>
    </row>
    <row r="1056" spans="1:14" ht="17" x14ac:dyDescent="0.25">
      <c r="A1056" s="1" t="s">
        <v>1056</v>
      </c>
      <c r="B1056" s="1" t="str">
        <f>_xlfn.TEXTBEFORE(Table7[[#This Row],[raw]]," ")</f>
        <v>PROSYN-rt3712</v>
      </c>
      <c r="C1056" s="1"/>
      <c r="D1056" s="1">
        <f>_xlfn.NUMBERVALUE(_xlfn.TEXTAFTER(Table7[[#This Row],[raw]]," ",-1))</f>
        <v>2.0147245700000001E-7</v>
      </c>
      <c r="G1056" t="s">
        <v>4198</v>
      </c>
      <c r="H1056" t="s">
        <v>2778</v>
      </c>
      <c r="I1056">
        <v>5.7844899999999999E-10</v>
      </c>
      <c r="J1056">
        <f>_xlfn.XLOOKUP(Table2[[#This Row],[rxn]],Table7[rxn],Table7[flux],0)</f>
        <v>0</v>
      </c>
      <c r="K1056">
        <f>Table2[[#This Row],[flux]]-Table2[[#This Row],[flux in mfs]]</f>
        <v>5.7844899999999999E-10</v>
      </c>
      <c r="L1056" t="b">
        <f>_xlfn.TEXTAFTER(Table2[[#This Row],[rxn]],"-",-1)="SPONT"</f>
        <v>0</v>
      </c>
      <c r="M1056" t="str">
        <f>_xlfn.TEXTAFTER(Table2[[#This Row],[rxn]],"-",-1)</f>
        <v>MRPS5</v>
      </c>
      <c r="N1056" t="str">
        <f>_xlfn.XLOOKUP("'PRO-"&amp;Table2[[#This Row],[enz]]&amp;"'",'[1]Sheet2 (2)'!$A:$A,'[1]Sheet2 (2)'!$B:$B,"")</f>
        <v/>
      </c>
    </row>
    <row r="1057" spans="1:14" ht="17" x14ac:dyDescent="0.25">
      <c r="A1057" s="1" t="s">
        <v>1057</v>
      </c>
      <c r="B1057" s="1" t="str">
        <f>_xlfn.TEXTBEFORE(Table7[[#This Row],[raw]]," ")</f>
        <v>PROSYN-rt3730</v>
      </c>
      <c r="C1057" s="1"/>
      <c r="D1057" s="1">
        <f>_xlfn.NUMBERVALUE(_xlfn.TEXTAFTER(Table7[[#This Row],[raw]]," ",-1))</f>
        <v>2.7034619199999999E-7</v>
      </c>
      <c r="G1057" t="s">
        <v>4199</v>
      </c>
      <c r="H1057" t="s">
        <v>2778</v>
      </c>
      <c r="I1057">
        <v>5.7844899999999999E-10</v>
      </c>
      <c r="J1057">
        <f>_xlfn.XLOOKUP(Table2[[#This Row],[rxn]],Table7[rxn],Table7[flux],0)</f>
        <v>0</v>
      </c>
      <c r="K1057">
        <f>Table2[[#This Row],[flux]]-Table2[[#This Row],[flux in mfs]]</f>
        <v>5.7844899999999999E-10</v>
      </c>
      <c r="L1057" t="b">
        <f>_xlfn.TEXTAFTER(Table2[[#This Row],[rxn]],"-",-1)="SPONT"</f>
        <v>0</v>
      </c>
      <c r="M1057" t="str">
        <f>_xlfn.TEXTAFTER(Table2[[#This Row],[rxn]],"-",-1)</f>
        <v>MRPS8</v>
      </c>
      <c r="N1057" t="str">
        <f>_xlfn.XLOOKUP("'PRO-"&amp;Table2[[#This Row],[enz]]&amp;"'",'[1]Sheet2 (2)'!$A:$A,'[1]Sheet2 (2)'!$B:$B,"")</f>
        <v/>
      </c>
    </row>
    <row r="1058" spans="1:14" ht="17" x14ac:dyDescent="0.25">
      <c r="A1058" s="1" t="s">
        <v>1058</v>
      </c>
      <c r="B1058" s="1" t="str">
        <f>_xlfn.TEXTBEFORE(Table7[[#This Row],[raw]]," ")</f>
        <v>PROSYN-rt3748</v>
      </c>
      <c r="C1058" s="1"/>
      <c r="D1058" s="1">
        <f>_xlfn.NUMBERVALUE(_xlfn.TEXTAFTER(Table7[[#This Row],[raw]]," ",-1))</f>
        <v>2.4233073299999999E-7</v>
      </c>
      <c r="G1058" t="s">
        <v>4200</v>
      </c>
      <c r="H1058" t="s">
        <v>2778</v>
      </c>
      <c r="I1058">
        <v>5.7844899999999999E-10</v>
      </c>
      <c r="J1058">
        <f>_xlfn.XLOOKUP(Table2[[#This Row],[rxn]],Table7[rxn],Table7[flux],0)</f>
        <v>0</v>
      </c>
      <c r="K1058">
        <f>Table2[[#This Row],[flux]]-Table2[[#This Row],[flux in mfs]]</f>
        <v>5.7844899999999999E-10</v>
      </c>
      <c r="L1058" t="b">
        <f>_xlfn.TEXTAFTER(Table2[[#This Row],[rxn]],"-",-1)="SPONT"</f>
        <v>0</v>
      </c>
      <c r="M1058" t="str">
        <f>_xlfn.TEXTAFTER(Table2[[#This Row],[rxn]],"-",-1)</f>
        <v>MRPS9</v>
      </c>
      <c r="N1058" t="str">
        <f>_xlfn.XLOOKUP("'PRO-"&amp;Table2[[#This Row],[enz]]&amp;"'",'[1]Sheet2 (2)'!$A:$A,'[1]Sheet2 (2)'!$B:$B,"")</f>
        <v/>
      </c>
    </row>
    <row r="1059" spans="1:14" ht="17" x14ac:dyDescent="0.25">
      <c r="A1059" s="1" t="s">
        <v>1059</v>
      </c>
      <c r="B1059" s="1" t="str">
        <f>_xlfn.TEXTBEFORE(Table7[[#This Row],[raw]]," ")</f>
        <v>PROSYN-rt3750</v>
      </c>
      <c r="C1059" s="1"/>
      <c r="D1059" s="1">
        <f>_xlfn.NUMBERVALUE(_xlfn.TEXTAFTER(Table7[[#This Row],[raw]]," ",-1))</f>
        <v>2.9132770399999998E-7</v>
      </c>
      <c r="G1059" t="s">
        <v>4201</v>
      </c>
      <c r="H1059" t="s">
        <v>2778</v>
      </c>
      <c r="I1059">
        <v>5.7844899999999999E-10</v>
      </c>
      <c r="J1059">
        <f>_xlfn.XLOOKUP(Table2[[#This Row],[rxn]],Table7[rxn],Table7[flux],0)</f>
        <v>0</v>
      </c>
      <c r="K1059">
        <f>Table2[[#This Row],[flux]]-Table2[[#This Row],[flux in mfs]]</f>
        <v>5.7844899999999999E-10</v>
      </c>
      <c r="L1059" t="b">
        <f>_xlfn.TEXTAFTER(Table2[[#This Row],[rxn]],"-",-1)="SPONT"</f>
        <v>0</v>
      </c>
      <c r="M1059" t="str">
        <f>_xlfn.TEXTAFTER(Table2[[#This Row],[rxn]],"-",-1)</f>
        <v>MRX14</v>
      </c>
      <c r="N1059" t="str">
        <f>_xlfn.XLOOKUP("'PRO-"&amp;Table2[[#This Row],[enz]]&amp;"'",'[1]Sheet2 (2)'!$A:$A,'[1]Sheet2 (2)'!$B:$B,"")</f>
        <v/>
      </c>
    </row>
    <row r="1060" spans="1:14" ht="17" x14ac:dyDescent="0.25">
      <c r="A1060" s="1" t="s">
        <v>1060</v>
      </c>
      <c r="B1060" s="1" t="str">
        <f>_xlfn.TEXTBEFORE(Table7[[#This Row],[raw]]," ")</f>
        <v>PROSYN-rt3753</v>
      </c>
      <c r="C1060" s="1"/>
      <c r="D1060" s="1">
        <f>_xlfn.NUMBERVALUE(_xlfn.TEXTAFTER(Table7[[#This Row],[raw]]," ",-1))</f>
        <v>2.8241005E-8</v>
      </c>
      <c r="G1060" t="s">
        <v>4202</v>
      </c>
      <c r="H1060" t="s">
        <v>2778</v>
      </c>
      <c r="I1060">
        <v>5.7844899999999999E-10</v>
      </c>
      <c r="J1060">
        <f>_xlfn.XLOOKUP(Table2[[#This Row],[rxn]],Table7[rxn],Table7[flux],0)</f>
        <v>0</v>
      </c>
      <c r="K1060">
        <f>Table2[[#This Row],[flux]]-Table2[[#This Row],[flux in mfs]]</f>
        <v>5.7844899999999999E-10</v>
      </c>
      <c r="L1060" t="b">
        <f>_xlfn.TEXTAFTER(Table2[[#This Row],[rxn]],"-",-1)="SPONT"</f>
        <v>0</v>
      </c>
      <c r="M1060" t="str">
        <f>_xlfn.TEXTAFTER(Table2[[#This Row],[rxn]],"-",-1)</f>
        <v>NAM9</v>
      </c>
      <c r="N1060" t="str">
        <f>_xlfn.XLOOKUP("'PRO-"&amp;Table2[[#This Row],[enz]]&amp;"'",'[1]Sheet2 (2)'!$A:$A,'[1]Sheet2 (2)'!$B:$B,"")</f>
        <v/>
      </c>
    </row>
    <row r="1061" spans="1:14" ht="17" x14ac:dyDescent="0.25">
      <c r="A1061" s="1" t="s">
        <v>1061</v>
      </c>
      <c r="B1061" s="1" t="str">
        <f>_xlfn.TEXTBEFORE(Table7[[#This Row],[raw]]," ")</f>
        <v>PROSYN-rt3754_m</v>
      </c>
      <c r="C1061" s="1"/>
      <c r="D1061" s="1">
        <f>_xlfn.NUMBERVALUE(_xlfn.TEXTAFTER(Table7[[#This Row],[raw]]," ",-1))</f>
        <v>8.6349046700000001E-7</v>
      </c>
      <c r="G1061" t="s">
        <v>4203</v>
      </c>
      <c r="H1061" t="s">
        <v>2778</v>
      </c>
      <c r="I1061">
        <v>5.7844899999999999E-10</v>
      </c>
      <c r="J1061">
        <f>_xlfn.XLOOKUP(Table2[[#This Row],[rxn]],Table7[rxn],Table7[flux],0)</f>
        <v>0</v>
      </c>
      <c r="K1061">
        <f>Table2[[#This Row],[flux]]-Table2[[#This Row],[flux in mfs]]</f>
        <v>5.7844899999999999E-10</v>
      </c>
      <c r="L1061" t="b">
        <f>_xlfn.TEXTAFTER(Table2[[#This Row],[rxn]],"-",-1)="SPONT"</f>
        <v>0</v>
      </c>
      <c r="M1061" t="str">
        <f>_xlfn.TEXTAFTER(Table2[[#This Row],[rxn]],"-",-1)</f>
        <v>PET123</v>
      </c>
      <c r="N1061" t="str">
        <f>_xlfn.XLOOKUP("'PRO-"&amp;Table2[[#This Row],[enz]]&amp;"'",'[1]Sheet2 (2)'!$A:$A,'[1]Sheet2 (2)'!$B:$B,"")</f>
        <v/>
      </c>
    </row>
    <row r="1062" spans="1:14" ht="17" x14ac:dyDescent="0.25">
      <c r="A1062" s="1" t="s">
        <v>1062</v>
      </c>
      <c r="B1062" s="1" t="str">
        <f>_xlfn.TEXTBEFORE(Table7[[#This Row],[raw]]," ")</f>
        <v>PROSYN-rt3764</v>
      </c>
      <c r="C1062" s="1"/>
      <c r="D1062" s="1">
        <f>_xlfn.NUMBERVALUE(_xlfn.TEXTAFTER(Table7[[#This Row],[raw]]," ",-1))</f>
        <v>3.0098055000000002E-7</v>
      </c>
      <c r="G1062" t="s">
        <v>4204</v>
      </c>
      <c r="H1062" t="s">
        <v>2778</v>
      </c>
      <c r="I1062">
        <v>5.7844899999999999E-10</v>
      </c>
      <c r="J1062">
        <f>_xlfn.XLOOKUP(Table2[[#This Row],[rxn]],Table7[rxn],Table7[flux],0)</f>
        <v>0</v>
      </c>
      <c r="K1062">
        <f>Table2[[#This Row],[flux]]-Table2[[#This Row],[flux in mfs]]</f>
        <v>5.7844899999999999E-10</v>
      </c>
      <c r="L1062" t="b">
        <f>_xlfn.TEXTAFTER(Table2[[#This Row],[rxn]],"-",-1)="SPONT"</f>
        <v>0</v>
      </c>
      <c r="M1062" t="str">
        <f>_xlfn.TEXTAFTER(Table2[[#This Row],[rxn]],"-",-1)</f>
        <v>RML2</v>
      </c>
      <c r="N1062" t="str">
        <f>_xlfn.XLOOKUP("'PRO-"&amp;Table2[[#This Row],[enz]]&amp;"'",'[1]Sheet2 (2)'!$A:$A,'[1]Sheet2 (2)'!$B:$B,"")</f>
        <v/>
      </c>
    </row>
    <row r="1063" spans="1:14" ht="17" x14ac:dyDescent="0.25">
      <c r="A1063" s="1" t="s">
        <v>1063</v>
      </c>
      <c r="B1063" s="1" t="str">
        <f>_xlfn.TEXTBEFORE(Table7[[#This Row],[raw]]," ")</f>
        <v>PROSYN-rt3786_c</v>
      </c>
      <c r="C1063" s="1"/>
      <c r="D1063" s="1">
        <f>_xlfn.NUMBERVALUE(_xlfn.TEXTAFTER(Table7[[#This Row],[raw]]," ",-1))</f>
        <v>1.9048840499999999E-7</v>
      </c>
      <c r="G1063" t="s">
        <v>4205</v>
      </c>
      <c r="H1063" t="s">
        <v>2778</v>
      </c>
      <c r="I1063">
        <v>5.7844899999999999E-10</v>
      </c>
      <c r="J1063">
        <f>_xlfn.XLOOKUP(Table2[[#This Row],[rxn]],Table7[rxn],Table7[flux],0)</f>
        <v>0</v>
      </c>
      <c r="K1063">
        <f>Table2[[#This Row],[flux]]-Table2[[#This Row],[flux in mfs]]</f>
        <v>5.7844899999999999E-10</v>
      </c>
      <c r="L1063" t="b">
        <f>_xlfn.TEXTAFTER(Table2[[#This Row],[rxn]],"-",-1)="SPONT"</f>
        <v>0</v>
      </c>
      <c r="M1063" t="str">
        <f>_xlfn.TEXTAFTER(Table2[[#This Row],[rxn]],"-",-1)</f>
        <v>RSM10</v>
      </c>
      <c r="N1063" t="str">
        <f>_xlfn.XLOOKUP("'PRO-"&amp;Table2[[#This Row],[enz]]&amp;"'",'[1]Sheet2 (2)'!$A:$A,'[1]Sheet2 (2)'!$B:$B,"")</f>
        <v/>
      </c>
    </row>
    <row r="1064" spans="1:14" ht="17" x14ac:dyDescent="0.25">
      <c r="A1064" s="1" t="s">
        <v>1064</v>
      </c>
      <c r="B1064" s="1" t="str">
        <f>_xlfn.TEXTBEFORE(Table7[[#This Row],[raw]]," ")</f>
        <v>PROSYN-rt3787_m</v>
      </c>
      <c r="C1064" s="1"/>
      <c r="D1064" s="1">
        <f>_xlfn.NUMBERVALUE(_xlfn.TEXTAFTER(Table7[[#This Row],[raw]]," ",-1))</f>
        <v>3.1924434100000002E-7</v>
      </c>
      <c r="G1064" t="s">
        <v>4206</v>
      </c>
      <c r="H1064" t="s">
        <v>2778</v>
      </c>
      <c r="I1064">
        <v>5.7844899999999999E-10</v>
      </c>
      <c r="J1064">
        <f>_xlfn.XLOOKUP(Table2[[#This Row],[rxn]],Table7[rxn],Table7[flux],0)</f>
        <v>0</v>
      </c>
      <c r="K1064">
        <f>Table2[[#This Row],[flux]]-Table2[[#This Row],[flux in mfs]]</f>
        <v>5.7844899999999999E-10</v>
      </c>
      <c r="L1064" t="b">
        <f>_xlfn.TEXTAFTER(Table2[[#This Row],[rxn]],"-",-1)="SPONT"</f>
        <v>0</v>
      </c>
      <c r="M1064" t="str">
        <f>_xlfn.TEXTAFTER(Table2[[#This Row],[rxn]],"-",-1)</f>
        <v>RSM18</v>
      </c>
      <c r="N1064" t="str">
        <f>_xlfn.XLOOKUP("'PRO-"&amp;Table2[[#This Row],[enz]]&amp;"'",'[1]Sheet2 (2)'!$A:$A,'[1]Sheet2 (2)'!$B:$B,"")</f>
        <v/>
      </c>
    </row>
    <row r="1065" spans="1:14" ht="17" x14ac:dyDescent="0.25">
      <c r="A1065" s="1" t="s">
        <v>1065</v>
      </c>
      <c r="B1065" s="1" t="str">
        <f>_xlfn.TEXTBEFORE(Table7[[#This Row],[raw]]," ")</f>
        <v>PROSYN-rt3790</v>
      </c>
      <c r="C1065" s="1"/>
      <c r="D1065" s="1">
        <f>_xlfn.NUMBERVALUE(_xlfn.TEXTAFTER(Table7[[#This Row],[raw]]," ",-1))</f>
        <v>5.7210212999999999E-8</v>
      </c>
      <c r="G1065" t="s">
        <v>4207</v>
      </c>
      <c r="H1065" t="s">
        <v>2778</v>
      </c>
      <c r="I1065">
        <v>5.7844899999999999E-10</v>
      </c>
      <c r="J1065">
        <f>_xlfn.XLOOKUP(Table2[[#This Row],[rxn]],Table7[rxn],Table7[flux],0)</f>
        <v>0</v>
      </c>
      <c r="K1065">
        <f>Table2[[#This Row],[flux]]-Table2[[#This Row],[flux in mfs]]</f>
        <v>5.7844899999999999E-10</v>
      </c>
      <c r="L1065" t="b">
        <f>_xlfn.TEXTAFTER(Table2[[#This Row],[rxn]],"-",-1)="SPONT"</f>
        <v>0</v>
      </c>
      <c r="M1065" t="str">
        <f>_xlfn.TEXTAFTER(Table2[[#This Row],[rxn]],"-",-1)</f>
        <v>RSM23</v>
      </c>
      <c r="N1065" t="str">
        <f>_xlfn.XLOOKUP("'PRO-"&amp;Table2[[#This Row],[enz]]&amp;"'",'[1]Sheet2 (2)'!$A:$A,'[1]Sheet2 (2)'!$B:$B,"")</f>
        <v/>
      </c>
    </row>
    <row r="1066" spans="1:14" ht="17" x14ac:dyDescent="0.25">
      <c r="A1066" s="1" t="s">
        <v>1066</v>
      </c>
      <c r="B1066" s="1" t="str">
        <f>_xlfn.TEXTBEFORE(Table7[[#This Row],[raw]]," ")</f>
        <v>PROSYN-rt3791_m</v>
      </c>
      <c r="C1066" s="1"/>
      <c r="D1066" s="1">
        <f>_xlfn.NUMBERVALUE(_xlfn.TEXTAFTER(Table7[[#This Row],[raw]]," ",-1))</f>
        <v>3.0816352900000002E-7</v>
      </c>
      <c r="G1066" t="s">
        <v>4208</v>
      </c>
      <c r="H1066" t="s">
        <v>2778</v>
      </c>
      <c r="I1066">
        <v>5.7844899999999999E-10</v>
      </c>
      <c r="J1066">
        <f>_xlfn.XLOOKUP(Table2[[#This Row],[rxn]],Table7[rxn],Table7[flux],0)</f>
        <v>0</v>
      </c>
      <c r="K1066">
        <f>Table2[[#This Row],[flux]]-Table2[[#This Row],[flux in mfs]]</f>
        <v>5.7844899999999999E-10</v>
      </c>
      <c r="L1066" t="b">
        <f>_xlfn.TEXTAFTER(Table2[[#This Row],[rxn]],"-",-1)="SPONT"</f>
        <v>0</v>
      </c>
      <c r="M1066" t="str">
        <f>_xlfn.TEXTAFTER(Table2[[#This Row],[rxn]],"-",-1)</f>
        <v>RSM24</v>
      </c>
      <c r="N1066" t="str">
        <f>_xlfn.XLOOKUP("'PRO-"&amp;Table2[[#This Row],[enz]]&amp;"'",'[1]Sheet2 (2)'!$A:$A,'[1]Sheet2 (2)'!$B:$B,"")</f>
        <v/>
      </c>
    </row>
    <row r="1067" spans="1:14" ht="17" x14ac:dyDescent="0.25">
      <c r="A1067" s="1" t="s">
        <v>1067</v>
      </c>
      <c r="B1067" s="1" t="str">
        <f>_xlfn.TEXTBEFORE(Table7[[#This Row],[raw]]," ")</f>
        <v>PROSYN-rt3802</v>
      </c>
      <c r="C1067" s="1"/>
      <c r="D1067" s="1">
        <f>_xlfn.NUMBERVALUE(_xlfn.TEXTAFTER(Table7[[#This Row],[raw]]," ",-1))</f>
        <v>5.7966062300000003E-7</v>
      </c>
      <c r="G1067" t="s">
        <v>4209</v>
      </c>
      <c r="H1067" t="s">
        <v>2778</v>
      </c>
      <c r="I1067">
        <v>5.7844899999999999E-10</v>
      </c>
      <c r="J1067">
        <f>_xlfn.XLOOKUP(Table2[[#This Row],[rxn]],Table7[rxn],Table7[flux],0)</f>
        <v>0</v>
      </c>
      <c r="K1067">
        <f>Table2[[#This Row],[flux]]-Table2[[#This Row],[flux in mfs]]</f>
        <v>5.7844899999999999E-10</v>
      </c>
      <c r="L1067" t="b">
        <f>_xlfn.TEXTAFTER(Table2[[#This Row],[rxn]],"-",-1)="SPONT"</f>
        <v>0</v>
      </c>
      <c r="M1067" t="str">
        <f>_xlfn.TEXTAFTER(Table2[[#This Row],[rxn]],"-",-1)</f>
        <v>RSM26</v>
      </c>
      <c r="N1067" t="str">
        <f>_xlfn.XLOOKUP("'PRO-"&amp;Table2[[#This Row],[enz]]&amp;"'",'[1]Sheet2 (2)'!$A:$A,'[1]Sheet2 (2)'!$B:$B,"")</f>
        <v/>
      </c>
    </row>
    <row r="1068" spans="1:14" ht="17" x14ac:dyDescent="0.25">
      <c r="A1068" s="1" t="s">
        <v>1068</v>
      </c>
      <c r="B1068" s="1" t="str">
        <f>_xlfn.TEXTBEFORE(Table7[[#This Row],[raw]]," ")</f>
        <v>PROSYN-rt3852</v>
      </c>
      <c r="C1068" s="1"/>
      <c r="D1068" s="1">
        <f>_xlfn.NUMBERVALUE(_xlfn.TEXTAFTER(Table7[[#This Row],[raw]]," ",-1))</f>
        <v>9.77662938E-7</v>
      </c>
      <c r="G1068" t="s">
        <v>4210</v>
      </c>
      <c r="H1068" t="s">
        <v>2778</v>
      </c>
      <c r="I1068">
        <v>5.7844899999999999E-10</v>
      </c>
      <c r="J1068">
        <f>_xlfn.XLOOKUP(Table2[[#This Row],[rxn]],Table7[rxn],Table7[flux],0)</f>
        <v>0</v>
      </c>
      <c r="K1068">
        <f>Table2[[#This Row],[flux]]-Table2[[#This Row],[flux in mfs]]</f>
        <v>5.7844899999999999E-10</v>
      </c>
      <c r="L1068" t="b">
        <f>_xlfn.TEXTAFTER(Table2[[#This Row],[rxn]],"-",-1)="SPONT"</f>
        <v>0</v>
      </c>
      <c r="M1068" t="str">
        <f>_xlfn.TEXTAFTER(Table2[[#This Row],[rxn]],"-",-1)</f>
        <v>RSM27</v>
      </c>
      <c r="N1068" t="str">
        <f>_xlfn.XLOOKUP("'PRO-"&amp;Table2[[#This Row],[enz]]&amp;"'",'[1]Sheet2 (2)'!$A:$A,'[1]Sheet2 (2)'!$B:$B,"")</f>
        <v/>
      </c>
    </row>
    <row r="1069" spans="1:14" ht="17" x14ac:dyDescent="0.25">
      <c r="A1069" s="1" t="s">
        <v>1069</v>
      </c>
      <c r="B1069" s="1" t="str">
        <f>_xlfn.TEXTBEFORE(Table7[[#This Row],[raw]]," ")</f>
        <v>PROSYN-rt3853</v>
      </c>
      <c r="C1069" s="1"/>
      <c r="D1069" s="1">
        <f>_xlfn.NUMBERVALUE(_xlfn.TEXTAFTER(Table7[[#This Row],[raw]]," ",-1))</f>
        <v>3.4856448800000002E-7</v>
      </c>
      <c r="G1069" t="s">
        <v>4211</v>
      </c>
      <c r="H1069" t="s">
        <v>2778</v>
      </c>
      <c r="I1069">
        <v>5.7844899999999999E-10</v>
      </c>
      <c r="J1069">
        <f>_xlfn.XLOOKUP(Table2[[#This Row],[rxn]],Table7[rxn],Table7[flux],0)</f>
        <v>0</v>
      </c>
      <c r="K1069">
        <f>Table2[[#This Row],[flux]]-Table2[[#This Row],[flux in mfs]]</f>
        <v>5.7844899999999999E-10</v>
      </c>
      <c r="L1069" t="b">
        <f>_xlfn.TEXTAFTER(Table2[[#This Row],[rxn]],"-",-1)="SPONT"</f>
        <v>0</v>
      </c>
      <c r="M1069" t="str">
        <f>_xlfn.TEXTAFTER(Table2[[#This Row],[rxn]],"-",-1)</f>
        <v>RSM28</v>
      </c>
      <c r="N1069" t="str">
        <f>_xlfn.XLOOKUP("'PRO-"&amp;Table2[[#This Row],[enz]]&amp;"'",'[1]Sheet2 (2)'!$A:$A,'[1]Sheet2 (2)'!$B:$B,"")</f>
        <v/>
      </c>
    </row>
    <row r="1070" spans="1:14" ht="17" x14ac:dyDescent="0.25">
      <c r="A1070" s="1" t="s">
        <v>1070</v>
      </c>
      <c r="B1070" s="1" t="str">
        <f>_xlfn.TEXTBEFORE(Table7[[#This Row],[raw]]," ")</f>
        <v>PROSYN-rt3874</v>
      </c>
      <c r="C1070" s="1"/>
      <c r="D1070" s="1">
        <f>_xlfn.NUMBERVALUE(_xlfn.TEXTAFTER(Table7[[#This Row],[raw]]," ",-1))</f>
        <v>2.1501807000000001E-8</v>
      </c>
      <c r="G1070" t="s">
        <v>4212</v>
      </c>
      <c r="H1070" t="s">
        <v>2778</v>
      </c>
      <c r="I1070">
        <v>5.7844899999999999E-10</v>
      </c>
      <c r="J1070">
        <f>_xlfn.XLOOKUP(Table2[[#This Row],[rxn]],Table7[rxn],Table7[flux],0)</f>
        <v>0</v>
      </c>
      <c r="K1070">
        <f>Table2[[#This Row],[flux]]-Table2[[#This Row],[flux in mfs]]</f>
        <v>5.7844899999999999E-10</v>
      </c>
      <c r="L1070" t="b">
        <f>_xlfn.TEXTAFTER(Table2[[#This Row],[rxn]],"-",-1)="SPONT"</f>
        <v>0</v>
      </c>
      <c r="M1070" t="str">
        <f>_xlfn.TEXTAFTER(Table2[[#This Row],[rxn]],"-",-1)</f>
        <v>RSM7</v>
      </c>
      <c r="N1070" t="str">
        <f>_xlfn.XLOOKUP("'PRO-"&amp;Table2[[#This Row],[enz]]&amp;"'",'[1]Sheet2 (2)'!$A:$A,'[1]Sheet2 (2)'!$B:$B,"")</f>
        <v/>
      </c>
    </row>
    <row r="1071" spans="1:14" ht="17" x14ac:dyDescent="0.25">
      <c r="A1071" s="1" t="s">
        <v>1071</v>
      </c>
      <c r="B1071" s="1" t="str">
        <f>_xlfn.TEXTBEFORE(Table7[[#This Row],[raw]]," ")</f>
        <v>PROSYN-rt3880</v>
      </c>
      <c r="C1071" s="1"/>
      <c r="D1071" s="1">
        <f>_xlfn.NUMBERVALUE(_xlfn.TEXTAFTER(Table7[[#This Row],[raw]]," ",-1))</f>
        <v>2.4628933589999999E-6</v>
      </c>
      <c r="G1071" t="s">
        <v>4213</v>
      </c>
      <c r="H1071" t="s">
        <v>2778</v>
      </c>
      <c r="I1071">
        <v>5.7844899999999999E-10</v>
      </c>
      <c r="J1071">
        <f>_xlfn.XLOOKUP(Table2[[#This Row],[rxn]],Table7[rxn],Table7[flux],0)</f>
        <v>0</v>
      </c>
      <c r="K1071">
        <f>Table2[[#This Row],[flux]]-Table2[[#This Row],[flux in mfs]]</f>
        <v>5.7844899999999999E-10</v>
      </c>
      <c r="L1071" t="b">
        <f>_xlfn.TEXTAFTER(Table2[[#This Row],[rxn]],"-",-1)="SPONT"</f>
        <v>0</v>
      </c>
      <c r="M1071" t="str">
        <f>_xlfn.TEXTAFTER(Table2[[#This Row],[rxn]],"-",-1)</f>
        <v>RTC6</v>
      </c>
      <c r="N1071" t="str">
        <f>_xlfn.XLOOKUP("'PRO-"&amp;Table2[[#This Row],[enz]]&amp;"'",'[1]Sheet2 (2)'!$A:$A,'[1]Sheet2 (2)'!$B:$B,"")</f>
        <v/>
      </c>
    </row>
    <row r="1072" spans="1:14" ht="17" x14ac:dyDescent="0.25">
      <c r="A1072" s="1" t="s">
        <v>1072</v>
      </c>
      <c r="B1072" s="1" t="str">
        <f>_xlfn.TEXTBEFORE(Table7[[#This Row],[raw]]," ")</f>
        <v>PROSYN-rt3897</v>
      </c>
      <c r="C1072" s="1"/>
      <c r="D1072" s="1">
        <f>_xlfn.NUMBERVALUE(_xlfn.TEXTAFTER(Table7[[#This Row],[raw]]," ",-1))</f>
        <v>1.91355748E-7</v>
      </c>
      <c r="G1072" t="s">
        <v>4214</v>
      </c>
      <c r="H1072" t="s">
        <v>2778</v>
      </c>
      <c r="I1072">
        <v>5.7844899999999999E-10</v>
      </c>
      <c r="J1072">
        <f>_xlfn.XLOOKUP(Table2[[#This Row],[rxn]],Table7[rxn],Table7[flux],0)</f>
        <v>0</v>
      </c>
      <c r="K1072">
        <f>Table2[[#This Row],[flux]]-Table2[[#This Row],[flux in mfs]]</f>
        <v>5.7844899999999999E-10</v>
      </c>
      <c r="L1072" t="b">
        <f>_xlfn.TEXTAFTER(Table2[[#This Row],[rxn]],"-",-1)="SPONT"</f>
        <v>0</v>
      </c>
      <c r="M1072" t="str">
        <f>_xlfn.TEXTAFTER(Table2[[#This Row],[rxn]],"-",-1)</f>
        <v>SWS2</v>
      </c>
      <c r="N1072" t="str">
        <f>_xlfn.XLOOKUP("'PRO-"&amp;Table2[[#This Row],[enz]]&amp;"'",'[1]Sheet2 (2)'!$A:$A,'[1]Sheet2 (2)'!$B:$B,"")</f>
        <v/>
      </c>
    </row>
    <row r="1073" spans="1:14" ht="17" x14ac:dyDescent="0.25">
      <c r="A1073" s="1" t="s">
        <v>1073</v>
      </c>
      <c r="B1073" s="1" t="str">
        <f>_xlfn.TEXTBEFORE(Table7[[#This Row],[raw]]," ")</f>
        <v>PROSYN-rt3901</v>
      </c>
      <c r="C1073" s="1"/>
      <c r="D1073" s="1">
        <f>_xlfn.NUMBERVALUE(_xlfn.TEXTAFTER(Table7[[#This Row],[raw]]," ",-1))</f>
        <v>1.1566398E-7</v>
      </c>
      <c r="G1073" t="s">
        <v>4215</v>
      </c>
      <c r="H1073" t="s">
        <v>2778</v>
      </c>
      <c r="I1073">
        <v>5.7844899999999999E-10</v>
      </c>
      <c r="J1073">
        <f>_xlfn.XLOOKUP(Table2[[#This Row],[rxn]],Table7[rxn],Table7[flux],0)</f>
        <v>0</v>
      </c>
      <c r="K1073">
        <f>Table2[[#This Row],[flux]]-Table2[[#This Row],[flux in mfs]]</f>
        <v>5.7844899999999999E-10</v>
      </c>
      <c r="L1073" t="b">
        <f>_xlfn.TEXTAFTER(Table2[[#This Row],[rxn]],"-",-1)="SPONT"</f>
        <v>0</v>
      </c>
      <c r="M1073" t="str">
        <f>_xlfn.TEXTAFTER(Table2[[#This Row],[rxn]],"-",-1)</f>
        <v>VAR1</v>
      </c>
      <c r="N1073" t="str">
        <f>_xlfn.XLOOKUP("'PRO-"&amp;Table2[[#This Row],[enz]]&amp;"'",'[1]Sheet2 (2)'!$A:$A,'[1]Sheet2 (2)'!$B:$B,"")</f>
        <v/>
      </c>
    </row>
    <row r="1074" spans="1:14" ht="17" x14ac:dyDescent="0.25">
      <c r="A1074" s="1" t="s">
        <v>1074</v>
      </c>
      <c r="B1074" s="1" t="str">
        <f>_xlfn.TEXTBEFORE(Table7[[#This Row],[raw]]," ")</f>
        <v>PROSYN-rt3915</v>
      </c>
      <c r="C1074" s="1"/>
      <c r="D1074" s="1">
        <f>_xlfn.NUMBERVALUE(_xlfn.TEXTAFTER(Table7[[#This Row],[raw]]," ",-1))</f>
        <v>3.0250949999999999E-9</v>
      </c>
      <c r="G1074" t="s">
        <v>4216</v>
      </c>
      <c r="H1074" t="s">
        <v>2778</v>
      </c>
      <c r="I1074">
        <v>5.7844899999999999E-10</v>
      </c>
      <c r="J1074">
        <f>_xlfn.XLOOKUP(Table2[[#This Row],[rxn]],Table7[rxn],Table7[flux],0)</f>
        <v>0</v>
      </c>
      <c r="K1074">
        <f>Table2[[#This Row],[flux]]-Table2[[#This Row],[flux in mfs]]</f>
        <v>5.7844899999999999E-10</v>
      </c>
      <c r="L1074" t="b">
        <f>_xlfn.TEXTAFTER(Table2[[#This Row],[rxn]],"-",-1)="SPONT"</f>
        <v>0</v>
      </c>
      <c r="M1074" t="str">
        <f>_xlfn.TEXTAFTER(Table2[[#This Row],[rxn]],"-",-1)</f>
        <v>YML6</v>
      </c>
      <c r="N1074" t="str">
        <f>_xlfn.XLOOKUP("'PRO-"&amp;Table2[[#This Row],[enz]]&amp;"'",'[1]Sheet2 (2)'!$A:$A,'[1]Sheet2 (2)'!$B:$B,"")</f>
        <v/>
      </c>
    </row>
    <row r="1075" spans="1:14" ht="17" x14ac:dyDescent="0.25">
      <c r="A1075" s="1" t="s">
        <v>1075</v>
      </c>
      <c r="B1075" s="1" t="str">
        <f>_xlfn.TEXTBEFORE(Table7[[#This Row],[raw]]," ")</f>
        <v>PROSYN-rt3923</v>
      </c>
      <c r="C1075" s="1"/>
      <c r="D1075" s="1">
        <f>_xlfn.NUMBERVALUE(_xlfn.TEXTAFTER(Table7[[#This Row],[raw]]," ",-1))</f>
        <v>2.10231629E-7</v>
      </c>
      <c r="G1075" t="s">
        <v>4217</v>
      </c>
      <c r="H1075" t="s">
        <v>2778</v>
      </c>
      <c r="I1075">
        <v>5.7844899999999999E-10</v>
      </c>
      <c r="J1075">
        <f>_xlfn.XLOOKUP(Table2[[#This Row],[rxn]],Table7[rxn],Table7[flux],0)</f>
        <v>0</v>
      </c>
      <c r="K1075">
        <f>Table2[[#This Row],[flux]]-Table2[[#This Row],[flux in mfs]]</f>
        <v>5.7844899999999999E-10</v>
      </c>
      <c r="L1075" t="b">
        <f>_xlfn.TEXTAFTER(Table2[[#This Row],[rxn]],"-",-1)="SPONT"</f>
        <v>0</v>
      </c>
      <c r="M1075" t="str">
        <f>_xlfn.TEXTAFTER(Table2[[#This Row],[rxn]],"-",-1)</f>
        <v>ribomito</v>
      </c>
      <c r="N1075" t="str">
        <f>_xlfn.XLOOKUP("'PRO-"&amp;Table2[[#This Row],[enz]]&amp;"'",'[1]Sheet2 (2)'!$A:$A,'[1]Sheet2 (2)'!$B:$B,"")</f>
        <v/>
      </c>
    </row>
    <row r="1076" spans="1:14" ht="17" x14ac:dyDescent="0.25">
      <c r="A1076" s="1" t="s">
        <v>1076</v>
      </c>
      <c r="B1076" s="1" t="str">
        <f>_xlfn.TEXTBEFORE(Table7[[#This Row],[raw]]," ")</f>
        <v>PROSYN-rt3932</v>
      </c>
      <c r="C1076" s="1"/>
      <c r="D1076" s="1">
        <f>_xlfn.NUMBERVALUE(_xlfn.TEXTAFTER(Table7[[#This Row],[raw]]," ",-1))</f>
        <v>9.8400106999999999E-8</v>
      </c>
      <c r="G1076" t="s">
        <v>4662</v>
      </c>
      <c r="H1076" t="s">
        <v>2778</v>
      </c>
      <c r="I1076">
        <v>5.7844899999999999E-10</v>
      </c>
      <c r="J1076">
        <f>_xlfn.XLOOKUP(Table2[[#This Row],[rxn]],Table7[rxn],Table7[flux],0)</f>
        <v>0</v>
      </c>
      <c r="K1076">
        <f>Table2[[#This Row],[flux]]-Table2[[#This Row],[flux in mfs]]</f>
        <v>5.7844899999999999E-10</v>
      </c>
      <c r="L1076" t="b">
        <f>_xlfn.TEXTAFTER(Table2[[#This Row],[rxn]],"-",-1)="SPONT"</f>
        <v>0</v>
      </c>
      <c r="M1076" t="str">
        <f>_xlfn.TEXTAFTER(Table2[[#This Row],[rxn]],"-",-1)</f>
        <v>FYV4</v>
      </c>
      <c r="N1076" t="str">
        <f>_xlfn.XLOOKUP("'PRO-"&amp;Table2[[#This Row],[enz]]&amp;"'",'[1]Sheet2 (2)'!$A:$A,'[1]Sheet2 (2)'!$B:$B,"")</f>
        <v/>
      </c>
    </row>
    <row r="1077" spans="1:14" ht="17" x14ac:dyDescent="0.25">
      <c r="A1077" s="1" t="s">
        <v>1077</v>
      </c>
      <c r="B1077" s="1" t="str">
        <f>_xlfn.TEXTBEFORE(Table7[[#This Row],[raw]]," ")</f>
        <v>PROSYN-rt3934</v>
      </c>
      <c r="C1077" s="1"/>
      <c r="D1077" s="1">
        <f>_xlfn.NUMBERVALUE(_xlfn.TEXTAFTER(Table7[[#This Row],[raw]]," ",-1))</f>
        <v>3.2550511100000001E-7</v>
      </c>
      <c r="G1077" t="s">
        <v>4665</v>
      </c>
      <c r="H1077" t="s">
        <v>2778</v>
      </c>
      <c r="I1077">
        <v>5.7844899999999999E-10</v>
      </c>
      <c r="J1077">
        <f>_xlfn.XLOOKUP(Table2[[#This Row],[rxn]],Table7[rxn],Table7[flux],0)</f>
        <v>0</v>
      </c>
      <c r="K1077">
        <f>Table2[[#This Row],[flux]]-Table2[[#This Row],[flux in mfs]]</f>
        <v>5.7844899999999999E-10</v>
      </c>
      <c r="L1077" t="b">
        <f>_xlfn.TEXTAFTER(Table2[[#This Row],[rxn]],"-",-1)="SPONT"</f>
        <v>0</v>
      </c>
      <c r="M1077" t="str">
        <f>_xlfn.TEXTAFTER(Table2[[#This Row],[rxn]],"-",-1)</f>
        <v>MHR1</v>
      </c>
      <c r="N1077" t="str">
        <f>_xlfn.XLOOKUP("'PRO-"&amp;Table2[[#This Row],[enz]]&amp;"'",'[1]Sheet2 (2)'!$A:$A,'[1]Sheet2 (2)'!$B:$B,"")</f>
        <v/>
      </c>
    </row>
    <row r="1078" spans="1:14" ht="17" x14ac:dyDescent="0.25">
      <c r="A1078" s="1" t="s">
        <v>1078</v>
      </c>
      <c r="B1078" s="1" t="str">
        <f>_xlfn.TEXTBEFORE(Table7[[#This Row],[raw]]," ")</f>
        <v>PROSYN-rt3937</v>
      </c>
      <c r="C1078" s="1"/>
      <c r="D1078" s="1">
        <f>_xlfn.NUMBERVALUE(_xlfn.TEXTAFTER(Table7[[#This Row],[raw]]," ",-1))</f>
        <v>4.1121697999999999E-8</v>
      </c>
      <c r="G1078" t="s">
        <v>4667</v>
      </c>
      <c r="H1078" t="s">
        <v>2778</v>
      </c>
      <c r="I1078">
        <v>5.7844899999999999E-10</v>
      </c>
      <c r="J1078">
        <f>_xlfn.XLOOKUP(Table2[[#This Row],[rxn]],Table7[rxn],Table7[flux],0)</f>
        <v>0</v>
      </c>
      <c r="K1078">
        <f>Table2[[#This Row],[flux]]-Table2[[#This Row],[flux in mfs]]</f>
        <v>5.7844899999999999E-10</v>
      </c>
      <c r="L1078" t="b">
        <f>_xlfn.TEXTAFTER(Table2[[#This Row],[rxn]],"-",-1)="SPONT"</f>
        <v>0</v>
      </c>
      <c r="M1078" t="str">
        <f>_xlfn.TEXTAFTER(Table2[[#This Row],[rxn]],"-",-1)</f>
        <v>MRP1</v>
      </c>
      <c r="N1078" t="str">
        <f>_xlfn.XLOOKUP("'PRO-"&amp;Table2[[#This Row],[enz]]&amp;"'",'[1]Sheet2 (2)'!$A:$A,'[1]Sheet2 (2)'!$B:$B,"")</f>
        <v/>
      </c>
    </row>
    <row r="1079" spans="1:14" ht="17" x14ac:dyDescent="0.25">
      <c r="A1079" s="1" t="s">
        <v>1079</v>
      </c>
      <c r="B1079" s="1" t="str">
        <f>_xlfn.TEXTBEFORE(Table7[[#This Row],[raw]]," ")</f>
        <v>PROSYN-rt3938</v>
      </c>
      <c r="C1079" s="1"/>
      <c r="D1079" s="1">
        <f>_xlfn.NUMBERVALUE(_xlfn.TEXTAFTER(Table7[[#This Row],[raw]]," ",-1))</f>
        <v>3.7894195000000001E-8</v>
      </c>
      <c r="G1079" t="s">
        <v>4668</v>
      </c>
      <c r="H1079" t="s">
        <v>2778</v>
      </c>
      <c r="I1079">
        <v>5.7844899999999999E-10</v>
      </c>
      <c r="J1079">
        <f>_xlfn.XLOOKUP(Table2[[#This Row],[rxn]],Table7[rxn],Table7[flux],0)</f>
        <v>0</v>
      </c>
      <c r="K1079">
        <f>Table2[[#This Row],[flux]]-Table2[[#This Row],[flux in mfs]]</f>
        <v>5.7844899999999999E-10</v>
      </c>
      <c r="L1079" t="b">
        <f>_xlfn.TEXTAFTER(Table2[[#This Row],[rxn]],"-",-1)="SPONT"</f>
        <v>0</v>
      </c>
      <c r="M1079" t="str">
        <f>_xlfn.TEXTAFTER(Table2[[#This Row],[rxn]],"-",-1)</f>
        <v>MRP10</v>
      </c>
      <c r="N1079" t="str">
        <f>_xlfn.XLOOKUP("'PRO-"&amp;Table2[[#This Row],[enz]]&amp;"'",'[1]Sheet2 (2)'!$A:$A,'[1]Sheet2 (2)'!$B:$B,"")</f>
        <v/>
      </c>
    </row>
    <row r="1080" spans="1:14" ht="17" x14ac:dyDescent="0.25">
      <c r="A1080" s="1" t="s">
        <v>1080</v>
      </c>
      <c r="B1080" s="1" t="str">
        <f>_xlfn.TEXTBEFORE(Table7[[#This Row],[raw]]," ")</f>
        <v>PROSYN-rt3939_m</v>
      </c>
      <c r="C1080" s="1"/>
      <c r="D1080" s="1">
        <f>_xlfn.NUMBERVALUE(_xlfn.TEXTAFTER(Table7[[#This Row],[raw]]," ",-1))</f>
        <v>6.0404454999999999E-8</v>
      </c>
      <c r="G1080" t="s">
        <v>4669</v>
      </c>
      <c r="H1080" t="s">
        <v>2778</v>
      </c>
      <c r="I1080">
        <v>5.7844899999999999E-10</v>
      </c>
      <c r="J1080">
        <f>_xlfn.XLOOKUP(Table2[[#This Row],[rxn]],Table7[rxn],Table7[flux],0)</f>
        <v>0</v>
      </c>
      <c r="K1080">
        <f>Table2[[#This Row],[flux]]-Table2[[#This Row],[flux in mfs]]</f>
        <v>5.7844899999999999E-10</v>
      </c>
      <c r="L1080" t="b">
        <f>_xlfn.TEXTAFTER(Table2[[#This Row],[rxn]],"-",-1)="SPONT"</f>
        <v>0</v>
      </c>
      <c r="M1080" t="str">
        <f>_xlfn.TEXTAFTER(Table2[[#This Row],[rxn]],"-",-1)</f>
        <v>MRP13</v>
      </c>
      <c r="N1080" t="str">
        <f>_xlfn.XLOOKUP("'PRO-"&amp;Table2[[#This Row],[enz]]&amp;"'",'[1]Sheet2 (2)'!$A:$A,'[1]Sheet2 (2)'!$B:$B,"")</f>
        <v/>
      </c>
    </row>
    <row r="1081" spans="1:14" ht="17" x14ac:dyDescent="0.25">
      <c r="A1081" s="1" t="s">
        <v>1081</v>
      </c>
      <c r="B1081" s="1" t="str">
        <f>_xlfn.TEXTBEFORE(Table7[[#This Row],[raw]]," ")</f>
        <v>PROSYN-rt3985</v>
      </c>
      <c r="C1081" s="1"/>
      <c r="D1081" s="1">
        <f>_xlfn.NUMBERVALUE(_xlfn.TEXTAFTER(Table7[[#This Row],[raw]]," ",-1))</f>
        <v>0</v>
      </c>
      <c r="G1081" t="s">
        <v>4675</v>
      </c>
      <c r="H1081" t="s">
        <v>2778</v>
      </c>
      <c r="I1081">
        <v>5.7844899999999999E-10</v>
      </c>
      <c r="J1081">
        <f>_xlfn.XLOOKUP(Table2[[#This Row],[rxn]],Table7[rxn],Table7[flux],0)</f>
        <v>0</v>
      </c>
      <c r="K1081">
        <f>Table2[[#This Row],[flux]]-Table2[[#This Row],[flux in mfs]]</f>
        <v>5.7844899999999999E-10</v>
      </c>
      <c r="L1081" t="b">
        <f>_xlfn.TEXTAFTER(Table2[[#This Row],[rxn]],"-",-1)="SPONT"</f>
        <v>0</v>
      </c>
      <c r="M1081" t="str">
        <f>_xlfn.TEXTAFTER(Table2[[#This Row],[rxn]],"-",-1)</f>
        <v>MRP49</v>
      </c>
      <c r="N1081" t="str">
        <f>_xlfn.XLOOKUP("'PRO-"&amp;Table2[[#This Row],[enz]]&amp;"'",'[1]Sheet2 (2)'!$A:$A,'[1]Sheet2 (2)'!$B:$B,"")</f>
        <v/>
      </c>
    </row>
    <row r="1082" spans="1:14" ht="17" x14ac:dyDescent="0.25">
      <c r="A1082" s="1" t="s">
        <v>1082</v>
      </c>
      <c r="B1082" s="1" t="str">
        <f>_xlfn.TEXTBEFORE(Table7[[#This Row],[raw]]," ")</f>
        <v>PROSYN-rt3986</v>
      </c>
      <c r="C1082" s="1"/>
      <c r="D1082" s="1">
        <f>_xlfn.NUMBERVALUE(_xlfn.TEXTAFTER(Table7[[#This Row],[raw]]," ",-1))</f>
        <v>7.8693600000000004E-10</v>
      </c>
      <c r="G1082" t="s">
        <v>4676</v>
      </c>
      <c r="H1082" t="s">
        <v>2778</v>
      </c>
      <c r="I1082">
        <v>5.7844899999999999E-10</v>
      </c>
      <c r="J1082">
        <f>_xlfn.XLOOKUP(Table2[[#This Row],[rxn]],Table7[rxn],Table7[flux],0)</f>
        <v>0</v>
      </c>
      <c r="K1082">
        <f>Table2[[#This Row],[flux]]-Table2[[#This Row],[flux in mfs]]</f>
        <v>5.7844899999999999E-10</v>
      </c>
      <c r="L1082" t="b">
        <f>_xlfn.TEXTAFTER(Table2[[#This Row],[rxn]],"-",-1)="SPONT"</f>
        <v>0</v>
      </c>
      <c r="M1082" t="str">
        <f>_xlfn.TEXTAFTER(Table2[[#This Row],[rxn]],"-",-1)</f>
        <v>MRP51</v>
      </c>
      <c r="N1082" t="str">
        <f>_xlfn.XLOOKUP("'PRO-"&amp;Table2[[#This Row],[enz]]&amp;"'",'[1]Sheet2 (2)'!$A:$A,'[1]Sheet2 (2)'!$B:$B,"")</f>
        <v/>
      </c>
    </row>
    <row r="1083" spans="1:14" ht="17" x14ac:dyDescent="0.25">
      <c r="A1083" s="1" t="s">
        <v>1083</v>
      </c>
      <c r="B1083" s="1" t="str">
        <f>_xlfn.TEXTBEFORE(Table7[[#This Row],[raw]]," ")</f>
        <v>PROSYN-rt4016</v>
      </c>
      <c r="C1083" s="1"/>
      <c r="D1083" s="1">
        <f>_xlfn.NUMBERVALUE(_xlfn.TEXTAFTER(Table7[[#This Row],[raw]]," ",-1))</f>
        <v>5.7825530000000002E-9</v>
      </c>
      <c r="G1083" t="s">
        <v>4681</v>
      </c>
      <c r="H1083" t="s">
        <v>2778</v>
      </c>
      <c r="I1083">
        <v>5.7844899999999999E-10</v>
      </c>
      <c r="J1083">
        <f>_xlfn.XLOOKUP(Table2[[#This Row],[rxn]],Table7[rxn],Table7[flux],0)</f>
        <v>0</v>
      </c>
      <c r="K1083">
        <f>Table2[[#This Row],[flux]]-Table2[[#This Row],[flux in mfs]]</f>
        <v>5.7844899999999999E-10</v>
      </c>
      <c r="L1083" t="b">
        <f>_xlfn.TEXTAFTER(Table2[[#This Row],[rxn]],"-",-1)="SPONT"</f>
        <v>0</v>
      </c>
      <c r="M1083" t="str">
        <f>_xlfn.TEXTAFTER(Table2[[#This Row],[rxn]],"-",-1)</f>
        <v>MRPL13</v>
      </c>
      <c r="N1083" t="str">
        <f>_xlfn.XLOOKUP("'PRO-"&amp;Table2[[#This Row],[enz]]&amp;"'",'[1]Sheet2 (2)'!$A:$A,'[1]Sheet2 (2)'!$B:$B,"")</f>
        <v/>
      </c>
    </row>
    <row r="1084" spans="1:14" ht="17" x14ac:dyDescent="0.25">
      <c r="A1084" s="1" t="s">
        <v>1084</v>
      </c>
      <c r="B1084" s="1" t="str">
        <f>_xlfn.TEXTBEFORE(Table7[[#This Row],[raw]]," ")</f>
        <v>PROSYN-rt4019</v>
      </c>
      <c r="C1084" s="1"/>
      <c r="D1084" s="1">
        <f>_xlfn.NUMBERVALUE(_xlfn.TEXTAFTER(Table7[[#This Row],[raw]]," ",-1))</f>
        <v>4.7620041000000002E-8</v>
      </c>
      <c r="G1084" t="s">
        <v>4682</v>
      </c>
      <c r="H1084" t="s">
        <v>2778</v>
      </c>
      <c r="I1084">
        <v>5.7844899999999999E-10</v>
      </c>
      <c r="J1084">
        <f>_xlfn.XLOOKUP(Table2[[#This Row],[rxn]],Table7[rxn],Table7[flux],0)</f>
        <v>0</v>
      </c>
      <c r="K1084">
        <f>Table2[[#This Row],[flux]]-Table2[[#This Row],[flux in mfs]]</f>
        <v>5.7844899999999999E-10</v>
      </c>
      <c r="L1084" t="b">
        <f>_xlfn.TEXTAFTER(Table2[[#This Row],[rxn]],"-",-1)="SPONT"</f>
        <v>0</v>
      </c>
      <c r="M1084" t="str">
        <f>_xlfn.TEXTAFTER(Table2[[#This Row],[rxn]],"-",-1)</f>
        <v>MRPL15</v>
      </c>
      <c r="N1084" t="str">
        <f>_xlfn.XLOOKUP("'PRO-"&amp;Table2[[#This Row],[enz]]&amp;"'",'[1]Sheet2 (2)'!$A:$A,'[1]Sheet2 (2)'!$B:$B,"")</f>
        <v/>
      </c>
    </row>
    <row r="1085" spans="1:14" ht="17" x14ac:dyDescent="0.25">
      <c r="A1085" s="1" t="s">
        <v>1085</v>
      </c>
      <c r="B1085" s="1" t="str">
        <f>_xlfn.TEXTBEFORE(Table7[[#This Row],[raw]]," ")</f>
        <v>PROSYN-rt4023</v>
      </c>
      <c r="C1085" s="1"/>
      <c r="D1085" s="1">
        <f>_xlfn.NUMBERVALUE(_xlfn.TEXTAFTER(Table7[[#This Row],[raw]]," ",-1))</f>
        <v>1.3292482699999999E-7</v>
      </c>
      <c r="G1085" t="s">
        <v>4690</v>
      </c>
      <c r="H1085" t="s">
        <v>2778</v>
      </c>
      <c r="I1085">
        <v>5.7844899999999999E-10</v>
      </c>
      <c r="J1085">
        <f>_xlfn.XLOOKUP(Table2[[#This Row],[rxn]],Table7[rxn],Table7[flux],0)</f>
        <v>0</v>
      </c>
      <c r="K1085">
        <f>Table2[[#This Row],[flux]]-Table2[[#This Row],[flux in mfs]]</f>
        <v>5.7844899999999999E-10</v>
      </c>
      <c r="L1085" t="b">
        <f>_xlfn.TEXTAFTER(Table2[[#This Row],[rxn]],"-",-1)="SPONT"</f>
        <v>0</v>
      </c>
      <c r="M1085" t="str">
        <f>_xlfn.TEXTAFTER(Table2[[#This Row],[rxn]],"-",-1)</f>
        <v>MRPL25</v>
      </c>
      <c r="N1085" t="str">
        <f>_xlfn.XLOOKUP("'PRO-"&amp;Table2[[#This Row],[enz]]&amp;"'",'[1]Sheet2 (2)'!$A:$A,'[1]Sheet2 (2)'!$B:$B,"")</f>
        <v/>
      </c>
    </row>
    <row r="1086" spans="1:14" ht="17" x14ac:dyDescent="0.25">
      <c r="A1086" s="1" t="s">
        <v>1086</v>
      </c>
      <c r="B1086" s="1" t="str">
        <f>_xlfn.TEXTBEFORE(Table7[[#This Row],[raw]]," ")</f>
        <v>PROSYN-rt4039</v>
      </c>
      <c r="C1086" s="1"/>
      <c r="D1086" s="1">
        <f>_xlfn.NUMBERVALUE(_xlfn.TEXTAFTER(Table7[[#This Row],[raw]]," ",-1))</f>
        <v>1.2562947800000001E-7</v>
      </c>
      <c r="G1086" t="s">
        <v>4691</v>
      </c>
      <c r="H1086" t="s">
        <v>2778</v>
      </c>
      <c r="I1086">
        <v>5.7844899999999999E-10</v>
      </c>
      <c r="J1086">
        <f>_xlfn.XLOOKUP(Table2[[#This Row],[rxn]],Table7[rxn],Table7[flux],0)</f>
        <v>0</v>
      </c>
      <c r="K1086">
        <f>Table2[[#This Row],[flux]]-Table2[[#This Row],[flux in mfs]]</f>
        <v>5.7844899999999999E-10</v>
      </c>
      <c r="L1086" t="b">
        <f>_xlfn.TEXTAFTER(Table2[[#This Row],[rxn]],"-",-1)="SPONT"</f>
        <v>0</v>
      </c>
      <c r="M1086" t="str">
        <f>_xlfn.TEXTAFTER(Table2[[#This Row],[rxn]],"-",-1)</f>
        <v>MRPL27</v>
      </c>
      <c r="N1086" t="str">
        <f>_xlfn.XLOOKUP("'PRO-"&amp;Table2[[#This Row],[enz]]&amp;"'",'[1]Sheet2 (2)'!$A:$A,'[1]Sheet2 (2)'!$B:$B,"")</f>
        <v/>
      </c>
    </row>
    <row r="1087" spans="1:14" ht="17" x14ac:dyDescent="0.25">
      <c r="A1087" s="1" t="s">
        <v>1087</v>
      </c>
      <c r="B1087" s="1" t="str">
        <f>_xlfn.TEXTBEFORE(Table7[[#This Row],[raw]]," ")</f>
        <v>PROSYN-rt4042</v>
      </c>
      <c r="C1087" s="1"/>
      <c r="D1087" s="1">
        <f>_xlfn.NUMBERVALUE(_xlfn.TEXTAFTER(Table7[[#This Row],[raw]]," ",-1))</f>
        <v>2.598858E-8</v>
      </c>
      <c r="G1087" t="s">
        <v>4695</v>
      </c>
      <c r="H1087" t="s">
        <v>2778</v>
      </c>
      <c r="I1087">
        <v>5.7844899999999999E-10</v>
      </c>
      <c r="J1087">
        <f>_xlfn.XLOOKUP(Table2[[#This Row],[rxn]],Table7[rxn],Table7[flux],0)</f>
        <v>0</v>
      </c>
      <c r="K1087">
        <f>Table2[[#This Row],[flux]]-Table2[[#This Row],[flux in mfs]]</f>
        <v>5.7844899999999999E-10</v>
      </c>
      <c r="L1087" t="b">
        <f>_xlfn.TEXTAFTER(Table2[[#This Row],[rxn]],"-",-1)="SPONT"</f>
        <v>0</v>
      </c>
      <c r="M1087" t="str">
        <f>_xlfn.TEXTAFTER(Table2[[#This Row],[rxn]],"-",-1)</f>
        <v>MRPL32</v>
      </c>
      <c r="N1087" t="str">
        <f>_xlfn.XLOOKUP("'PRO-"&amp;Table2[[#This Row],[enz]]&amp;"'",'[1]Sheet2 (2)'!$A:$A,'[1]Sheet2 (2)'!$B:$B,"")</f>
        <v/>
      </c>
    </row>
    <row r="1088" spans="1:14" ht="17" x14ac:dyDescent="0.25">
      <c r="A1088" s="1" t="s">
        <v>1088</v>
      </c>
      <c r="B1088" s="1" t="str">
        <f>_xlfn.TEXTBEFORE(Table7[[#This Row],[raw]]," ")</f>
        <v>PROSYN-rt4053</v>
      </c>
      <c r="C1088" s="1"/>
      <c r="D1088" s="1">
        <f>_xlfn.NUMBERVALUE(_xlfn.TEXTAFTER(Table7[[#This Row],[raw]]," ",-1))</f>
        <v>1.0297532190000001E-6</v>
      </c>
      <c r="G1088" t="s">
        <v>4698</v>
      </c>
      <c r="H1088" t="s">
        <v>2778</v>
      </c>
      <c r="I1088">
        <v>5.7844899999999999E-10</v>
      </c>
      <c r="J1088">
        <f>_xlfn.XLOOKUP(Table2[[#This Row],[rxn]],Table7[rxn],Table7[flux],0)</f>
        <v>0</v>
      </c>
      <c r="K1088">
        <f>Table2[[#This Row],[flux]]-Table2[[#This Row],[flux in mfs]]</f>
        <v>5.7844899999999999E-10</v>
      </c>
      <c r="L1088" t="b">
        <f>_xlfn.TEXTAFTER(Table2[[#This Row],[rxn]],"-",-1)="SPONT"</f>
        <v>0</v>
      </c>
      <c r="M1088" t="str">
        <f>_xlfn.TEXTAFTER(Table2[[#This Row],[rxn]],"-",-1)</f>
        <v>MRPL36</v>
      </c>
      <c r="N1088" t="str">
        <f>_xlfn.XLOOKUP("'PRO-"&amp;Table2[[#This Row],[enz]]&amp;"'",'[1]Sheet2 (2)'!$A:$A,'[1]Sheet2 (2)'!$B:$B,"")</f>
        <v/>
      </c>
    </row>
    <row r="1089" spans="1:14" ht="17" x14ac:dyDescent="0.25">
      <c r="A1089" s="1" t="s">
        <v>1089</v>
      </c>
      <c r="B1089" s="1" t="str">
        <f>_xlfn.TEXTBEFORE(Table7[[#This Row],[raw]]," ")</f>
        <v>PROSYN-rt4066</v>
      </c>
      <c r="C1089" s="1"/>
      <c r="D1089" s="1">
        <f>_xlfn.NUMBERVALUE(_xlfn.TEXTAFTER(Table7[[#This Row],[raw]]," ",-1))</f>
        <v>9.9268931000000002E-8</v>
      </c>
      <c r="G1089" t="s">
        <v>4700</v>
      </c>
      <c r="H1089" t="s">
        <v>2778</v>
      </c>
      <c r="I1089">
        <v>5.7844899999999999E-10</v>
      </c>
      <c r="J1089">
        <f>_xlfn.XLOOKUP(Table2[[#This Row],[rxn]],Table7[rxn],Table7[flux],0)</f>
        <v>0</v>
      </c>
      <c r="K1089">
        <f>Table2[[#This Row],[flux]]-Table2[[#This Row],[flux in mfs]]</f>
        <v>5.7844899999999999E-10</v>
      </c>
      <c r="L1089" t="b">
        <f>_xlfn.TEXTAFTER(Table2[[#This Row],[rxn]],"-",-1)="SPONT"</f>
        <v>0</v>
      </c>
      <c r="M1089" t="str">
        <f>_xlfn.TEXTAFTER(Table2[[#This Row],[rxn]],"-",-1)</f>
        <v>MRPL38</v>
      </c>
      <c r="N1089" t="str">
        <f>_xlfn.XLOOKUP("'PRO-"&amp;Table2[[#This Row],[enz]]&amp;"'",'[1]Sheet2 (2)'!$A:$A,'[1]Sheet2 (2)'!$B:$B,"")</f>
        <v/>
      </c>
    </row>
    <row r="1090" spans="1:14" ht="17" x14ac:dyDescent="0.25">
      <c r="A1090" s="1" t="s">
        <v>1090</v>
      </c>
      <c r="B1090" s="1" t="str">
        <f>_xlfn.TEXTBEFORE(Table7[[#This Row],[raw]]," ")</f>
        <v>PROSYN-rt4069</v>
      </c>
      <c r="C1090" s="1"/>
      <c r="D1090" s="1">
        <f>_xlfn.NUMBERVALUE(_xlfn.TEXTAFTER(Table7[[#This Row],[raw]]," ",-1))</f>
        <v>5.8426150000000003E-9</v>
      </c>
      <c r="G1090" t="s">
        <v>4703</v>
      </c>
      <c r="H1090" t="s">
        <v>2778</v>
      </c>
      <c r="I1090">
        <v>5.7844899999999999E-10</v>
      </c>
      <c r="J1090">
        <f>_xlfn.XLOOKUP(Table2[[#This Row],[rxn]],Table7[rxn],Table7[flux],0)</f>
        <v>0</v>
      </c>
      <c r="K1090">
        <f>Table2[[#This Row],[flux]]-Table2[[#This Row],[flux in mfs]]</f>
        <v>5.7844899999999999E-10</v>
      </c>
      <c r="L1090" t="b">
        <f>_xlfn.TEXTAFTER(Table2[[#This Row],[rxn]],"-",-1)="SPONT"</f>
        <v>0</v>
      </c>
      <c r="M1090" t="str">
        <f>_xlfn.TEXTAFTER(Table2[[#This Row],[rxn]],"-",-1)</f>
        <v>MRPL40</v>
      </c>
      <c r="N1090" t="str">
        <f>_xlfn.XLOOKUP("'PRO-"&amp;Table2[[#This Row],[enz]]&amp;"'",'[1]Sheet2 (2)'!$A:$A,'[1]Sheet2 (2)'!$B:$B,"")</f>
        <v/>
      </c>
    </row>
    <row r="1091" spans="1:14" ht="17" x14ac:dyDescent="0.25">
      <c r="A1091" s="1" t="s">
        <v>1091</v>
      </c>
      <c r="B1091" s="1" t="str">
        <f>_xlfn.TEXTBEFORE(Table7[[#This Row],[raw]]," ")</f>
        <v>PROSYN-rt4077</v>
      </c>
      <c r="C1091" s="1"/>
      <c r="D1091" s="1">
        <f>_xlfn.NUMBERVALUE(_xlfn.TEXTAFTER(Table7[[#This Row],[raw]]," ",-1))</f>
        <v>2.28073196E-7</v>
      </c>
      <c r="G1091" t="s">
        <v>4704</v>
      </c>
      <c r="H1091" t="s">
        <v>2778</v>
      </c>
      <c r="I1091">
        <v>5.7844899999999999E-10</v>
      </c>
      <c r="J1091">
        <f>_xlfn.XLOOKUP(Table2[[#This Row],[rxn]],Table7[rxn],Table7[flux],0)</f>
        <v>0</v>
      </c>
      <c r="K1091">
        <f>Table2[[#This Row],[flux]]-Table2[[#This Row],[flux in mfs]]</f>
        <v>5.7844899999999999E-10</v>
      </c>
      <c r="L1091" t="b">
        <f>_xlfn.TEXTAFTER(Table2[[#This Row],[rxn]],"-",-1)="SPONT"</f>
        <v>0</v>
      </c>
      <c r="M1091" t="str">
        <f>_xlfn.TEXTAFTER(Table2[[#This Row],[rxn]],"-",-1)</f>
        <v>MRPL44</v>
      </c>
      <c r="N1091" t="str">
        <f>_xlfn.XLOOKUP("'PRO-"&amp;Table2[[#This Row],[enz]]&amp;"'",'[1]Sheet2 (2)'!$A:$A,'[1]Sheet2 (2)'!$B:$B,"")</f>
        <v/>
      </c>
    </row>
    <row r="1092" spans="1:14" ht="17" x14ac:dyDescent="0.25">
      <c r="A1092" s="1" t="s">
        <v>1092</v>
      </c>
      <c r="B1092" s="1" t="str">
        <f>_xlfn.TEXTBEFORE(Table7[[#This Row],[raw]]," ")</f>
        <v>PROSYN-rt4102</v>
      </c>
      <c r="C1092" s="1"/>
      <c r="D1092" s="1">
        <f>_xlfn.NUMBERVALUE(_xlfn.TEXTAFTER(Table7[[#This Row],[raw]]," ",-1))</f>
        <v>3.4506511E-7</v>
      </c>
      <c r="G1092" t="s">
        <v>4706</v>
      </c>
      <c r="H1092" t="s">
        <v>2778</v>
      </c>
      <c r="I1092">
        <v>5.7844899999999999E-10</v>
      </c>
      <c r="J1092">
        <f>_xlfn.XLOOKUP(Table2[[#This Row],[rxn]],Table7[rxn],Table7[flux],0)</f>
        <v>0</v>
      </c>
      <c r="K1092">
        <f>Table2[[#This Row],[flux]]-Table2[[#This Row],[flux in mfs]]</f>
        <v>5.7844899999999999E-10</v>
      </c>
      <c r="L1092" t="b">
        <f>_xlfn.TEXTAFTER(Table2[[#This Row],[rxn]],"-",-1)="SPONT"</f>
        <v>0</v>
      </c>
      <c r="M1092" t="str">
        <f>_xlfn.TEXTAFTER(Table2[[#This Row],[rxn]],"-",-1)</f>
        <v>MRPL50</v>
      </c>
      <c r="N1092" t="str">
        <f>_xlfn.XLOOKUP("'PRO-"&amp;Table2[[#This Row],[enz]]&amp;"'",'[1]Sheet2 (2)'!$A:$A,'[1]Sheet2 (2)'!$B:$B,"")</f>
        <v/>
      </c>
    </row>
    <row r="1093" spans="1:14" ht="17" x14ac:dyDescent="0.25">
      <c r="A1093" s="1" t="s">
        <v>1093</v>
      </c>
      <c r="B1093" s="1" t="str">
        <f>_xlfn.TEXTBEFORE(Table7[[#This Row],[raw]]," ")</f>
        <v>PROSYN-rt4107</v>
      </c>
      <c r="C1093" s="1"/>
      <c r="D1093" s="1">
        <f>_xlfn.NUMBERVALUE(_xlfn.TEXTAFTER(Table7[[#This Row],[raw]]," ",-1))</f>
        <v>3.9175337000000003E-8</v>
      </c>
      <c r="G1093" t="s">
        <v>4712</v>
      </c>
      <c r="H1093" t="s">
        <v>2778</v>
      </c>
      <c r="I1093">
        <v>5.7844899999999999E-10</v>
      </c>
      <c r="J1093">
        <f>_xlfn.XLOOKUP(Table2[[#This Row],[rxn]],Table7[rxn],Table7[flux],0)</f>
        <v>0</v>
      </c>
      <c r="K1093">
        <f>Table2[[#This Row],[flux]]-Table2[[#This Row],[flux in mfs]]</f>
        <v>5.7844899999999999E-10</v>
      </c>
      <c r="L1093" t="b">
        <f>_xlfn.TEXTAFTER(Table2[[#This Row],[rxn]],"-",-1)="SPONT"</f>
        <v>0</v>
      </c>
      <c r="M1093" t="str">
        <f>_xlfn.TEXTAFTER(Table2[[#This Row],[rxn]],"-",-1)</f>
        <v>MRPS17</v>
      </c>
      <c r="N1093" t="str">
        <f>_xlfn.XLOOKUP("'PRO-"&amp;Table2[[#This Row],[enz]]&amp;"'",'[1]Sheet2 (2)'!$A:$A,'[1]Sheet2 (2)'!$B:$B,"")</f>
        <v/>
      </c>
    </row>
    <row r="1094" spans="1:14" ht="17" x14ac:dyDescent="0.25">
      <c r="A1094" s="1" t="s">
        <v>1094</v>
      </c>
      <c r="B1094" s="1" t="str">
        <f>_xlfn.TEXTBEFORE(Table7[[#This Row],[raw]]," ")</f>
        <v>PROSYN-rt4112</v>
      </c>
      <c r="C1094" s="1"/>
      <c r="D1094" s="1">
        <f>_xlfn.NUMBERVALUE(_xlfn.TEXTAFTER(Table7[[#This Row],[raw]]," ",-1))</f>
        <v>1.6529600000000001E-8</v>
      </c>
      <c r="G1094" t="s">
        <v>4715</v>
      </c>
      <c r="H1094" t="s">
        <v>2778</v>
      </c>
      <c r="I1094">
        <v>5.7844899999999999E-10</v>
      </c>
      <c r="J1094">
        <f>_xlfn.XLOOKUP(Table2[[#This Row],[rxn]],Table7[rxn],Table7[flux],0)</f>
        <v>0</v>
      </c>
      <c r="K1094">
        <f>Table2[[#This Row],[flux]]-Table2[[#This Row],[flux in mfs]]</f>
        <v>5.7844899999999999E-10</v>
      </c>
      <c r="L1094" t="b">
        <f>_xlfn.TEXTAFTER(Table2[[#This Row],[rxn]],"-",-1)="SPONT"</f>
        <v>0</v>
      </c>
      <c r="M1094" t="str">
        <f>_xlfn.TEXTAFTER(Table2[[#This Row],[rxn]],"-",-1)</f>
        <v>MRPS35</v>
      </c>
      <c r="N1094" t="str">
        <f>_xlfn.XLOOKUP("'PRO-"&amp;Table2[[#This Row],[enz]]&amp;"'",'[1]Sheet2 (2)'!$A:$A,'[1]Sheet2 (2)'!$B:$B,"")</f>
        <v/>
      </c>
    </row>
    <row r="1095" spans="1:14" ht="17" x14ac:dyDescent="0.25">
      <c r="A1095" s="1" t="s">
        <v>1095</v>
      </c>
      <c r="B1095" s="1" t="str">
        <f>_xlfn.TEXTBEFORE(Table7[[#This Row],[raw]]," ")</f>
        <v>PROSYN-rt4117</v>
      </c>
      <c r="C1095" s="1"/>
      <c r="D1095" s="1">
        <f>_xlfn.NUMBERVALUE(_xlfn.TEXTAFTER(Table7[[#This Row],[raw]]," ",-1))</f>
        <v>2.4754297E-8</v>
      </c>
      <c r="G1095" t="s">
        <v>4719</v>
      </c>
      <c r="H1095" t="s">
        <v>2778</v>
      </c>
      <c r="I1095">
        <v>5.7844899999999999E-10</v>
      </c>
      <c r="J1095">
        <f>_xlfn.XLOOKUP(Table2[[#This Row],[rxn]],Table7[rxn],Table7[flux],0)</f>
        <v>0</v>
      </c>
      <c r="K1095">
        <f>Table2[[#This Row],[flux]]-Table2[[#This Row],[flux in mfs]]</f>
        <v>5.7844899999999999E-10</v>
      </c>
      <c r="L1095" t="b">
        <f>_xlfn.TEXTAFTER(Table2[[#This Row],[rxn]],"-",-1)="SPONT"</f>
        <v>0</v>
      </c>
      <c r="M1095" t="str">
        <f>_xlfn.TEXTAFTER(Table2[[#This Row],[rxn]],"-",-1)</f>
        <v>MRX14</v>
      </c>
      <c r="N1095" t="str">
        <f>_xlfn.XLOOKUP("'PRO-"&amp;Table2[[#This Row],[enz]]&amp;"'",'[1]Sheet2 (2)'!$A:$A,'[1]Sheet2 (2)'!$B:$B,"")</f>
        <v/>
      </c>
    </row>
    <row r="1096" spans="1:14" ht="17" x14ac:dyDescent="0.25">
      <c r="A1096" s="1" t="s">
        <v>1096</v>
      </c>
      <c r="B1096" s="1" t="str">
        <f>_xlfn.TEXTBEFORE(Table7[[#This Row],[raw]]," ")</f>
        <v>PROSYN-rt4127</v>
      </c>
      <c r="C1096" s="1"/>
      <c r="D1096" s="1">
        <f>_xlfn.NUMBERVALUE(_xlfn.TEXTAFTER(Table7[[#This Row],[raw]]," ",-1))</f>
        <v>3.76355368E-7</v>
      </c>
      <c r="G1096" t="s">
        <v>4721</v>
      </c>
      <c r="H1096" t="s">
        <v>2778</v>
      </c>
      <c r="I1096">
        <v>5.7844899999999999E-10</v>
      </c>
      <c r="J1096">
        <f>_xlfn.XLOOKUP(Table2[[#This Row],[rxn]],Table7[rxn],Table7[flux],0)</f>
        <v>0</v>
      </c>
      <c r="K1096">
        <f>Table2[[#This Row],[flux]]-Table2[[#This Row],[flux in mfs]]</f>
        <v>5.7844899999999999E-10</v>
      </c>
      <c r="L1096" t="b">
        <f>_xlfn.TEXTAFTER(Table2[[#This Row],[rxn]],"-",-1)="SPONT"</f>
        <v>0</v>
      </c>
      <c r="M1096" t="str">
        <f>_xlfn.TEXTAFTER(Table2[[#This Row],[rxn]],"-",-1)</f>
        <v>PET123</v>
      </c>
      <c r="N1096" t="str">
        <f>_xlfn.XLOOKUP("'PRO-"&amp;Table2[[#This Row],[enz]]&amp;"'",'[1]Sheet2 (2)'!$A:$A,'[1]Sheet2 (2)'!$B:$B,"")</f>
        <v/>
      </c>
    </row>
    <row r="1097" spans="1:14" ht="17" x14ac:dyDescent="0.25">
      <c r="A1097" s="1" t="s">
        <v>1097</v>
      </c>
      <c r="B1097" s="1" t="str">
        <f>_xlfn.TEXTBEFORE(Table7[[#This Row],[raw]]," ")</f>
        <v>PROSYN-rt4145</v>
      </c>
      <c r="C1097" s="1"/>
      <c r="D1097" s="1">
        <f>_xlfn.NUMBERVALUE(_xlfn.TEXTAFTER(Table7[[#This Row],[raw]]," ",-1))</f>
        <v>6.9894802000000001E-8</v>
      </c>
      <c r="G1097" t="s">
        <v>4727</v>
      </c>
      <c r="H1097" t="s">
        <v>2778</v>
      </c>
      <c r="I1097">
        <v>5.7844899999999999E-10</v>
      </c>
      <c r="J1097">
        <f>_xlfn.XLOOKUP(Table2[[#This Row],[rxn]],Table7[rxn],Table7[flux],0)</f>
        <v>0</v>
      </c>
      <c r="K1097">
        <f>Table2[[#This Row],[flux]]-Table2[[#This Row],[flux in mfs]]</f>
        <v>5.7844899999999999E-10</v>
      </c>
      <c r="L1097" t="b">
        <f>_xlfn.TEXTAFTER(Table2[[#This Row],[rxn]],"-",-1)="SPONT"</f>
        <v>0</v>
      </c>
      <c r="M1097" t="str">
        <f>_xlfn.TEXTAFTER(Table2[[#This Row],[rxn]],"-",-1)</f>
        <v>RSM26</v>
      </c>
      <c r="N1097" t="str">
        <f>_xlfn.XLOOKUP("'PRO-"&amp;Table2[[#This Row],[enz]]&amp;"'",'[1]Sheet2 (2)'!$A:$A,'[1]Sheet2 (2)'!$B:$B,"")</f>
        <v/>
      </c>
    </row>
    <row r="1098" spans="1:14" ht="17" x14ac:dyDescent="0.25">
      <c r="A1098" s="1" t="s">
        <v>1098</v>
      </c>
      <c r="B1098" s="1" t="str">
        <f>_xlfn.TEXTBEFORE(Table7[[#This Row],[raw]]," ")</f>
        <v>PROSYN-rt4150</v>
      </c>
      <c r="C1098" s="1"/>
      <c r="D1098" s="1">
        <f>_xlfn.NUMBERVALUE(_xlfn.TEXTAFTER(Table7[[#This Row],[raw]]," ",-1))</f>
        <v>2.5349675500000002E-7</v>
      </c>
      <c r="G1098" t="s">
        <v>4729</v>
      </c>
      <c r="H1098" t="s">
        <v>2778</v>
      </c>
      <c r="I1098">
        <v>5.7844899999999999E-10</v>
      </c>
      <c r="J1098">
        <f>_xlfn.XLOOKUP(Table2[[#This Row],[rxn]],Table7[rxn],Table7[flux],0)</f>
        <v>0</v>
      </c>
      <c r="K1098">
        <f>Table2[[#This Row],[flux]]-Table2[[#This Row],[flux in mfs]]</f>
        <v>5.7844899999999999E-10</v>
      </c>
      <c r="L1098" t="b">
        <f>_xlfn.TEXTAFTER(Table2[[#This Row],[rxn]],"-",-1)="SPONT"</f>
        <v>0</v>
      </c>
      <c r="M1098" t="str">
        <f>_xlfn.TEXTAFTER(Table2[[#This Row],[rxn]],"-",-1)</f>
        <v>RSM28</v>
      </c>
      <c r="N1098" t="str">
        <f>_xlfn.XLOOKUP("'PRO-"&amp;Table2[[#This Row],[enz]]&amp;"'",'[1]Sheet2 (2)'!$A:$A,'[1]Sheet2 (2)'!$B:$B,"")</f>
        <v/>
      </c>
    </row>
    <row r="1099" spans="1:14" ht="17" x14ac:dyDescent="0.25">
      <c r="A1099" s="1" t="s">
        <v>1099</v>
      </c>
      <c r="B1099" s="1" t="str">
        <f>_xlfn.TEXTBEFORE(Table7[[#This Row],[raw]]," ")</f>
        <v>PROSYN-rt4177</v>
      </c>
      <c r="C1099" s="1"/>
      <c r="D1099" s="1">
        <f>_xlfn.NUMBERVALUE(_xlfn.TEXTAFTER(Table7[[#This Row],[raw]]," ",-1))</f>
        <v>1.4354716800000001E-7</v>
      </c>
      <c r="G1099" t="s">
        <v>4731</v>
      </c>
      <c r="H1099" t="s">
        <v>2778</v>
      </c>
      <c r="I1099">
        <v>5.7844899999999999E-10</v>
      </c>
      <c r="J1099">
        <f>_xlfn.XLOOKUP(Table2[[#This Row],[rxn]],Table7[rxn],Table7[flux],0)</f>
        <v>0</v>
      </c>
      <c r="K1099">
        <f>Table2[[#This Row],[flux]]-Table2[[#This Row],[flux in mfs]]</f>
        <v>5.7844899999999999E-10</v>
      </c>
      <c r="L1099" t="b">
        <f>_xlfn.TEXTAFTER(Table2[[#This Row],[rxn]],"-",-1)="SPONT"</f>
        <v>0</v>
      </c>
      <c r="M1099" t="str">
        <f>_xlfn.TEXTAFTER(Table2[[#This Row],[rxn]],"-",-1)</f>
        <v>RTC6</v>
      </c>
      <c r="N1099" t="str">
        <f>_xlfn.XLOOKUP("'PRO-"&amp;Table2[[#This Row],[enz]]&amp;"'",'[1]Sheet2 (2)'!$A:$A,'[1]Sheet2 (2)'!$B:$B,"")</f>
        <v/>
      </c>
    </row>
    <row r="1100" spans="1:14" ht="17" x14ac:dyDescent="0.25">
      <c r="A1100" s="1" t="s">
        <v>1100</v>
      </c>
      <c r="B1100" s="1" t="str">
        <f>_xlfn.TEXTBEFORE(Table7[[#This Row],[raw]]," ")</f>
        <v>PROSYN-rt4178</v>
      </c>
      <c r="C1100" s="1"/>
      <c r="D1100" s="1">
        <f>_xlfn.NUMBERVALUE(_xlfn.TEXTAFTER(Table7[[#This Row],[raw]]," ",-1))</f>
        <v>1.6970150000000001E-9</v>
      </c>
      <c r="G1100" t="s">
        <v>4733</v>
      </c>
      <c r="H1100" t="s">
        <v>2778</v>
      </c>
      <c r="I1100">
        <v>5.7844899999999999E-10</v>
      </c>
      <c r="J1100">
        <f>_xlfn.XLOOKUP(Table2[[#This Row],[rxn]],Table7[rxn],Table7[flux],0)</f>
        <v>0</v>
      </c>
      <c r="K1100">
        <f>Table2[[#This Row],[flux]]-Table2[[#This Row],[flux in mfs]]</f>
        <v>5.7844899999999999E-10</v>
      </c>
      <c r="L1100" t="b">
        <f>_xlfn.TEXTAFTER(Table2[[#This Row],[rxn]],"-",-1)="SPONT"</f>
        <v>0</v>
      </c>
      <c r="M1100" t="str">
        <f>_xlfn.TEXTAFTER(Table2[[#This Row],[rxn]],"-",-1)</f>
        <v>VAR1</v>
      </c>
      <c r="N1100" t="str">
        <f>_xlfn.XLOOKUP("'PRO-"&amp;Table2[[#This Row],[enz]]&amp;"'",'[1]Sheet2 (2)'!$A:$A,'[1]Sheet2 (2)'!$B:$B,"")</f>
        <v/>
      </c>
    </row>
    <row r="1101" spans="1:14" ht="17" x14ac:dyDescent="0.25">
      <c r="A1101" s="1" t="s">
        <v>1101</v>
      </c>
      <c r="B1101" s="1" t="str">
        <f>_xlfn.TEXTBEFORE(Table7[[#This Row],[raw]]," ")</f>
        <v>PROSYN-rt4183</v>
      </c>
      <c r="C1101" s="1"/>
      <c r="D1101" s="1">
        <f>_xlfn.NUMBERVALUE(_xlfn.TEXTAFTER(Table7[[#This Row],[raw]]," ",-1))</f>
        <v>2.7454865E-8</v>
      </c>
      <c r="G1101" t="s">
        <v>3479</v>
      </c>
      <c r="H1101" t="s">
        <v>2778</v>
      </c>
      <c r="I1101">
        <v>6.4793700000000001E-10</v>
      </c>
      <c r="J1101">
        <f>_xlfn.XLOOKUP(Table2[[#This Row],[rxn]],Table7[rxn],Table7[flux],0)</f>
        <v>0</v>
      </c>
      <c r="K1101">
        <f>Table2[[#This Row],[flux]]-Table2[[#This Row],[flux in mfs]]</f>
        <v>6.4793700000000001E-10</v>
      </c>
      <c r="L1101" t="b">
        <f>_xlfn.TEXTAFTER(Table2[[#This Row],[rxn]],"-",-1)="SPONT"</f>
        <v>0</v>
      </c>
      <c r="M1101" t="str">
        <f>_xlfn.TEXTAFTER(Table2[[#This Row],[rxn]],"-",-1)</f>
        <v>rt2087</v>
      </c>
      <c r="N1101">
        <f>_xlfn.XLOOKUP("'PRO-"&amp;Table2[[#This Row],[enz]]&amp;"'",'[1]Sheet2 (2)'!$A:$A,'[1]Sheet2 (2)'!$B:$B,"")</f>
        <v>1</v>
      </c>
    </row>
    <row r="1102" spans="1:14" ht="17" x14ac:dyDescent="0.25">
      <c r="A1102" s="1" t="s">
        <v>1102</v>
      </c>
      <c r="B1102" s="1" t="str">
        <f>_xlfn.TEXTBEFORE(Table7[[#This Row],[raw]]," ")</f>
        <v>PROSYN-rt4186</v>
      </c>
      <c r="C1102" s="1"/>
      <c r="D1102" s="1">
        <f>_xlfn.NUMBERVALUE(_xlfn.TEXTAFTER(Table7[[#This Row],[raw]]," ",-1))</f>
        <v>8.5202677999999995E-8</v>
      </c>
      <c r="G1102" t="s">
        <v>3817</v>
      </c>
      <c r="H1102" t="s">
        <v>2778</v>
      </c>
      <c r="I1102">
        <v>6.4793700000000001E-10</v>
      </c>
      <c r="J1102">
        <f>_xlfn.XLOOKUP(Table2[[#This Row],[rxn]],Table7[rxn],Table7[flux],0)</f>
        <v>0</v>
      </c>
      <c r="K1102">
        <f>Table2[[#This Row],[flux]]-Table2[[#This Row],[flux in mfs]]</f>
        <v>6.4793700000000001E-10</v>
      </c>
      <c r="L1102" t="b">
        <f>_xlfn.TEXTAFTER(Table2[[#This Row],[rxn]],"-",-1)="SPONT"</f>
        <v>0</v>
      </c>
      <c r="M1102" t="str">
        <f>_xlfn.TEXTAFTER(Table2[[#This Row],[rxn]],"-",-1)</f>
        <v>rt2087</v>
      </c>
      <c r="N1102">
        <f>_xlfn.XLOOKUP("'PRO-"&amp;Table2[[#This Row],[enz]]&amp;"'",'[1]Sheet2 (2)'!$A:$A,'[1]Sheet2 (2)'!$B:$B,"")</f>
        <v>1</v>
      </c>
    </row>
    <row r="1103" spans="1:14" ht="17" x14ac:dyDescent="0.25">
      <c r="A1103" s="1" t="s">
        <v>1103</v>
      </c>
      <c r="B1103" s="1" t="str">
        <f>_xlfn.TEXTBEFORE(Table7[[#This Row],[raw]]," ")</f>
        <v>PROSYN-rt4187</v>
      </c>
      <c r="C1103" s="1"/>
      <c r="D1103" s="1">
        <f>_xlfn.NUMBERVALUE(_xlfn.TEXTAFTER(Table7[[#This Row],[raw]]," ",-1))</f>
        <v>1.4438784999999999E-7</v>
      </c>
      <c r="G1103" t="s">
        <v>4324</v>
      </c>
      <c r="H1103" t="s">
        <v>2778</v>
      </c>
      <c r="I1103">
        <v>6.4793700000000001E-10</v>
      </c>
      <c r="J1103">
        <f>_xlfn.XLOOKUP(Table2[[#This Row],[rxn]],Table7[rxn],Table7[flux],0)</f>
        <v>0</v>
      </c>
      <c r="K1103">
        <f>Table2[[#This Row],[flux]]-Table2[[#This Row],[flux in mfs]]</f>
        <v>6.4793700000000001E-10</v>
      </c>
      <c r="L1103" t="b">
        <f>_xlfn.TEXTAFTER(Table2[[#This Row],[rxn]],"-",-1)="SPONT"</f>
        <v>0</v>
      </c>
      <c r="M1103" t="str">
        <f>_xlfn.TEXTAFTER(Table2[[#This Row],[rxn]],"-",-1)</f>
        <v>rt2087</v>
      </c>
      <c r="N1103">
        <f>_xlfn.XLOOKUP("'PRO-"&amp;Table2[[#This Row],[enz]]&amp;"'",'[1]Sheet2 (2)'!$A:$A,'[1]Sheet2 (2)'!$B:$B,"")</f>
        <v>1</v>
      </c>
    </row>
    <row r="1104" spans="1:14" ht="17" x14ac:dyDescent="0.25">
      <c r="A1104" s="1" t="s">
        <v>1104</v>
      </c>
      <c r="B1104" s="1" t="str">
        <f>_xlfn.TEXTBEFORE(Table7[[#This Row],[raw]]," ")</f>
        <v>PROSYN-rt4194</v>
      </c>
      <c r="C1104" s="1"/>
      <c r="D1104" s="1">
        <f>_xlfn.NUMBERVALUE(_xlfn.TEXTAFTER(Table7[[#This Row],[raw]]," ",-1))</f>
        <v>2.1362654E-8</v>
      </c>
      <c r="G1104" t="s">
        <v>3991</v>
      </c>
      <c r="H1104" t="s">
        <v>2778</v>
      </c>
      <c r="I1104">
        <v>6.7244200000000002E-10</v>
      </c>
      <c r="J1104">
        <f>_xlfn.XLOOKUP(Table2[[#This Row],[rxn]],Table7[rxn],Table7[flux],0)</f>
        <v>0</v>
      </c>
      <c r="K1104">
        <f>Table2[[#This Row],[flux]]-Table2[[#This Row],[flux in mfs]]</f>
        <v>6.7244200000000002E-10</v>
      </c>
      <c r="L1104" t="b">
        <f>_xlfn.TEXTAFTER(Table2[[#This Row],[rxn]],"-",-1)="SPONT"</f>
        <v>0</v>
      </c>
      <c r="M1104" t="str">
        <f>_xlfn.TEXTAFTER(Table2[[#This Row],[rxn]],"-",-1)</f>
        <v>rt4281</v>
      </c>
      <c r="N1104">
        <f>_xlfn.XLOOKUP("'PRO-"&amp;Table2[[#This Row],[enz]]&amp;"'",'[1]Sheet2 (2)'!$A:$A,'[1]Sheet2 (2)'!$B:$B,"")</f>
        <v>1</v>
      </c>
    </row>
    <row r="1105" spans="1:14" ht="17" x14ac:dyDescent="0.25">
      <c r="A1105" s="1" t="s">
        <v>1105</v>
      </c>
      <c r="B1105" s="1" t="str">
        <f>_xlfn.TEXTBEFORE(Table7[[#This Row],[raw]]," ")</f>
        <v>PROSYN-rt4202</v>
      </c>
      <c r="C1105" s="1"/>
      <c r="D1105" s="1">
        <f>_xlfn.NUMBERVALUE(_xlfn.TEXTAFTER(Table7[[#This Row],[raw]]," ",-1))</f>
        <v>4.3477152999999999E-8</v>
      </c>
      <c r="G1105" t="s">
        <v>3930</v>
      </c>
      <c r="H1105" t="s">
        <v>2778</v>
      </c>
      <c r="I1105">
        <v>6.7862400000000001E-10</v>
      </c>
      <c r="J1105">
        <f>_xlfn.XLOOKUP(Table2[[#This Row],[rxn]],Table7[rxn],Table7[flux],0)</f>
        <v>0</v>
      </c>
      <c r="K1105">
        <f>Table2[[#This Row],[flux]]-Table2[[#This Row],[flux in mfs]]</f>
        <v>6.7862400000000001E-10</v>
      </c>
      <c r="L1105" t="b">
        <f>_xlfn.TEXTAFTER(Table2[[#This Row],[rxn]],"-",-1)="SPONT"</f>
        <v>0</v>
      </c>
      <c r="M1105" t="str">
        <f>_xlfn.TEXTAFTER(Table2[[#This Row],[rxn]],"-",-1)</f>
        <v>rt1577</v>
      </c>
      <c r="N1105">
        <f>_xlfn.XLOOKUP("'PRO-"&amp;Table2[[#This Row],[enz]]&amp;"'",'[1]Sheet2 (2)'!$A:$A,'[1]Sheet2 (2)'!$B:$B,"")</f>
        <v>1</v>
      </c>
    </row>
    <row r="1106" spans="1:14" ht="17" x14ac:dyDescent="0.25">
      <c r="A1106" s="1" t="s">
        <v>1106</v>
      </c>
      <c r="B1106" s="1" t="str">
        <f>_xlfn.TEXTBEFORE(Table7[[#This Row],[raw]]," ")</f>
        <v>PROSYN-rt4213</v>
      </c>
      <c r="C1106" s="1"/>
      <c r="D1106" s="1">
        <f>_xlfn.NUMBERVALUE(_xlfn.TEXTAFTER(Table7[[#This Row],[raw]]," ",-1))</f>
        <v>8.9697368599999999E-7</v>
      </c>
      <c r="G1106" t="s">
        <v>3931</v>
      </c>
      <c r="H1106" t="s">
        <v>2778</v>
      </c>
      <c r="I1106">
        <v>6.7862400000000001E-10</v>
      </c>
      <c r="J1106">
        <f>_xlfn.XLOOKUP(Table2[[#This Row],[rxn]],Table7[rxn],Table7[flux],0)</f>
        <v>0</v>
      </c>
      <c r="K1106">
        <f>Table2[[#This Row],[flux]]-Table2[[#This Row],[flux in mfs]]</f>
        <v>6.7862400000000001E-10</v>
      </c>
      <c r="L1106" t="b">
        <f>_xlfn.TEXTAFTER(Table2[[#This Row],[rxn]],"-",-1)="SPONT"</f>
        <v>0</v>
      </c>
      <c r="M1106" t="str">
        <f>_xlfn.TEXTAFTER(Table2[[#This Row],[rxn]],"-",-1)</f>
        <v>rt1577</v>
      </c>
      <c r="N1106">
        <f>_xlfn.XLOOKUP("'PRO-"&amp;Table2[[#This Row],[enz]]&amp;"'",'[1]Sheet2 (2)'!$A:$A,'[1]Sheet2 (2)'!$B:$B,"")</f>
        <v>1</v>
      </c>
    </row>
    <row r="1107" spans="1:14" ht="17" x14ac:dyDescent="0.25">
      <c r="A1107" s="1" t="s">
        <v>1107</v>
      </c>
      <c r="B1107" s="1" t="str">
        <f>_xlfn.TEXTBEFORE(Table7[[#This Row],[raw]]," ")</f>
        <v>PROSYN-rt4220</v>
      </c>
      <c r="C1107" s="1"/>
      <c r="D1107" s="1">
        <f>_xlfn.NUMBERVALUE(_xlfn.TEXTAFTER(Table7[[#This Row],[raw]]," ",-1))</f>
        <v>2.57358448E-7</v>
      </c>
      <c r="G1107" t="s">
        <v>3990</v>
      </c>
      <c r="H1107" t="s">
        <v>2778</v>
      </c>
      <c r="I1107">
        <v>7.8451499999999995E-10</v>
      </c>
      <c r="J1107">
        <f>_xlfn.XLOOKUP(Table2[[#This Row],[rxn]],Table7[rxn],Table7[flux],0)</f>
        <v>0</v>
      </c>
      <c r="K1107">
        <f>Table2[[#This Row],[flux]]-Table2[[#This Row],[flux in mfs]]</f>
        <v>7.8451499999999995E-10</v>
      </c>
      <c r="L1107" t="b">
        <f>_xlfn.TEXTAFTER(Table2[[#This Row],[rxn]],"-",-1)="SPONT"</f>
        <v>0</v>
      </c>
      <c r="M1107" t="str">
        <f>_xlfn.TEXTAFTER(Table2[[#This Row],[rxn]],"-",-1)</f>
        <v>rt4281</v>
      </c>
      <c r="N1107">
        <f>_xlfn.XLOOKUP("'PRO-"&amp;Table2[[#This Row],[enz]]&amp;"'",'[1]Sheet2 (2)'!$A:$A,'[1]Sheet2 (2)'!$B:$B,"")</f>
        <v>1</v>
      </c>
    </row>
    <row r="1108" spans="1:14" ht="17" x14ac:dyDescent="0.25">
      <c r="A1108" s="1" t="s">
        <v>1108</v>
      </c>
      <c r="B1108" s="1" t="str">
        <f>_xlfn.TEXTBEFORE(Table7[[#This Row],[raw]]," ")</f>
        <v>PROSYN-rt4228</v>
      </c>
      <c r="C1108" s="1"/>
      <c r="D1108" s="1">
        <f>_xlfn.NUMBERVALUE(_xlfn.TEXTAFTER(Table7[[#This Row],[raw]]," ",-1))</f>
        <v>2.9757709999999999E-9</v>
      </c>
      <c r="G1108" t="s">
        <v>3989</v>
      </c>
      <c r="H1108" t="s">
        <v>2778</v>
      </c>
      <c r="I1108">
        <v>8.9658899999999999E-10</v>
      </c>
      <c r="J1108">
        <f>_xlfn.XLOOKUP(Table2[[#This Row],[rxn]],Table7[rxn],Table7[flux],0)</f>
        <v>0</v>
      </c>
      <c r="K1108">
        <f>Table2[[#This Row],[flux]]-Table2[[#This Row],[flux in mfs]]</f>
        <v>8.9658899999999999E-10</v>
      </c>
      <c r="L1108" t="b">
        <f>_xlfn.TEXTAFTER(Table2[[#This Row],[rxn]],"-",-1)="SPONT"</f>
        <v>0</v>
      </c>
      <c r="M1108" t="str">
        <f>_xlfn.TEXTAFTER(Table2[[#This Row],[rxn]],"-",-1)</f>
        <v>rt4281</v>
      </c>
      <c r="N1108">
        <f>_xlfn.XLOOKUP("'PRO-"&amp;Table2[[#This Row],[enz]]&amp;"'",'[1]Sheet2 (2)'!$A:$A,'[1]Sheet2 (2)'!$B:$B,"")</f>
        <v>1</v>
      </c>
    </row>
    <row r="1109" spans="1:14" ht="17" x14ac:dyDescent="0.25">
      <c r="A1109" s="1" t="s">
        <v>1109</v>
      </c>
      <c r="B1109" s="1" t="str">
        <f>_xlfn.TEXTBEFORE(Table7[[#This Row],[raw]]," ")</f>
        <v>PROSYN-rt4237</v>
      </c>
      <c r="C1109" s="1"/>
      <c r="D1109" s="1">
        <f>_xlfn.NUMBERVALUE(_xlfn.TEXTAFTER(Table7[[#This Row],[raw]]," ",-1))</f>
        <v>5.5325407999999998E-8</v>
      </c>
      <c r="G1109" t="s">
        <v>3372</v>
      </c>
      <c r="H1109" t="s">
        <v>2778</v>
      </c>
      <c r="I1109">
        <v>9.1181700000000004E-10</v>
      </c>
      <c r="J1109">
        <f>_xlfn.XLOOKUP(Table2[[#This Row],[rxn]],Table7[rxn],Table7[flux],0)</f>
        <v>0</v>
      </c>
      <c r="K1109">
        <f>Table2[[#This Row],[flux]]-Table2[[#This Row],[flux in mfs]]</f>
        <v>9.1181700000000004E-10</v>
      </c>
      <c r="L1109" t="b">
        <f>_xlfn.TEXTAFTER(Table2[[#This Row],[rxn]],"-",-1)="SPONT"</f>
        <v>0</v>
      </c>
      <c r="M1109" t="str">
        <f>_xlfn.TEXTAFTER(Table2[[#This Row],[rxn]],"-",-1)</f>
        <v>rt2975</v>
      </c>
      <c r="N1109">
        <f>_xlfn.XLOOKUP("'PRO-"&amp;Table2[[#This Row],[enz]]&amp;"'",'[1]Sheet2 (2)'!$A:$A,'[1]Sheet2 (2)'!$B:$B,"")</f>
        <v>1</v>
      </c>
    </row>
    <row r="1110" spans="1:14" ht="17" x14ac:dyDescent="0.25">
      <c r="A1110" s="1" t="s">
        <v>1110</v>
      </c>
      <c r="B1110" s="1" t="str">
        <f>_xlfn.TEXTBEFORE(Table7[[#This Row],[raw]]," ")</f>
        <v>PROSYN-rt4254</v>
      </c>
      <c r="C1110" s="1"/>
      <c r="D1110" s="1">
        <f>_xlfn.NUMBERVALUE(_xlfn.TEXTAFTER(Table7[[#This Row],[raw]]," ",-1))</f>
        <v>4.6728849999999996E-9</v>
      </c>
      <c r="G1110" t="s">
        <v>3823</v>
      </c>
      <c r="H1110" t="s">
        <v>2778</v>
      </c>
      <c r="I1110">
        <v>1.008663E-9</v>
      </c>
      <c r="J1110">
        <f>_xlfn.XLOOKUP(Table2[[#This Row],[rxn]],Table7[rxn],Table7[flux],0)</f>
        <v>0</v>
      </c>
      <c r="K1110">
        <f>Table2[[#This Row],[flux]]-Table2[[#This Row],[flux in mfs]]</f>
        <v>1.008663E-9</v>
      </c>
      <c r="L1110" t="b">
        <f>_xlfn.TEXTAFTER(Table2[[#This Row],[rxn]],"-",-1)="SPONT"</f>
        <v>0</v>
      </c>
      <c r="M1110" t="str">
        <f>_xlfn.TEXTAFTER(Table2[[#This Row],[rxn]],"-",-1)</f>
        <v>rt4281</v>
      </c>
      <c r="N1110">
        <f>_xlfn.XLOOKUP("'PRO-"&amp;Table2[[#This Row],[enz]]&amp;"'",'[1]Sheet2 (2)'!$A:$A,'[1]Sheet2 (2)'!$B:$B,"")</f>
        <v>1</v>
      </c>
    </row>
    <row r="1111" spans="1:14" ht="17" x14ac:dyDescent="0.25">
      <c r="A1111" s="1" t="s">
        <v>1111</v>
      </c>
      <c r="B1111" s="1" t="str">
        <f>_xlfn.TEXTBEFORE(Table7[[#This Row],[raw]]," ")</f>
        <v>PROSYN-rt4257</v>
      </c>
      <c r="C1111" s="1"/>
      <c r="D1111" s="1">
        <f>_xlfn.NUMBERVALUE(_xlfn.TEXTAFTER(Table7[[#This Row],[raw]]," ",-1))</f>
        <v>1.2689274900000001E-7</v>
      </c>
      <c r="G1111" t="s">
        <v>3834</v>
      </c>
      <c r="H1111" t="s">
        <v>2778</v>
      </c>
      <c r="I1111">
        <v>1.008663E-9</v>
      </c>
      <c r="J1111">
        <f>_xlfn.XLOOKUP(Table2[[#This Row],[rxn]],Table7[rxn],Table7[flux],0)</f>
        <v>0</v>
      </c>
      <c r="K1111">
        <f>Table2[[#This Row],[flux]]-Table2[[#This Row],[flux in mfs]]</f>
        <v>1.008663E-9</v>
      </c>
      <c r="L1111" t="b">
        <f>_xlfn.TEXTAFTER(Table2[[#This Row],[rxn]],"-",-1)="SPONT"</f>
        <v>0</v>
      </c>
      <c r="M1111" t="str">
        <f>_xlfn.TEXTAFTER(Table2[[#This Row],[rxn]],"-",-1)</f>
        <v>rt4281</v>
      </c>
      <c r="N1111">
        <f>_xlfn.XLOOKUP("'PRO-"&amp;Table2[[#This Row],[enz]]&amp;"'",'[1]Sheet2 (2)'!$A:$A,'[1]Sheet2 (2)'!$B:$B,"")</f>
        <v>1</v>
      </c>
    </row>
    <row r="1112" spans="1:14" ht="17" x14ac:dyDescent="0.25">
      <c r="A1112" s="1" t="s">
        <v>1112</v>
      </c>
      <c r="B1112" s="1" t="str">
        <f>_xlfn.TEXTBEFORE(Table7[[#This Row],[raw]]," ")</f>
        <v>PROSYN-rt4267</v>
      </c>
      <c r="C1112" s="1"/>
      <c r="D1112" s="1">
        <f>_xlfn.NUMBERVALUE(_xlfn.TEXTAFTER(Table7[[#This Row],[raw]]," ",-1))</f>
        <v>0</v>
      </c>
      <c r="G1112" t="s">
        <v>3978</v>
      </c>
      <c r="H1112" t="s">
        <v>2778</v>
      </c>
      <c r="I1112">
        <v>1.008663E-9</v>
      </c>
      <c r="J1112">
        <f>_xlfn.XLOOKUP(Table2[[#This Row],[rxn]],Table7[rxn],Table7[flux],0)</f>
        <v>0</v>
      </c>
      <c r="K1112">
        <f>Table2[[#This Row],[flux]]-Table2[[#This Row],[flux in mfs]]</f>
        <v>1.008663E-9</v>
      </c>
      <c r="L1112" t="b">
        <f>_xlfn.TEXTAFTER(Table2[[#This Row],[rxn]],"-",-1)="SPONT"</f>
        <v>0</v>
      </c>
      <c r="M1112" t="str">
        <f>_xlfn.TEXTAFTER(Table2[[#This Row],[rxn]],"-",-1)</f>
        <v>rt4281</v>
      </c>
      <c r="N1112">
        <f>_xlfn.XLOOKUP("'PRO-"&amp;Table2[[#This Row],[enz]]&amp;"'",'[1]Sheet2 (2)'!$A:$A,'[1]Sheet2 (2)'!$B:$B,"")</f>
        <v>1</v>
      </c>
    </row>
    <row r="1113" spans="1:14" ht="17" x14ac:dyDescent="0.25">
      <c r="A1113" s="1" t="s">
        <v>1113</v>
      </c>
      <c r="B1113" s="1" t="str">
        <f>_xlfn.TEXTBEFORE(Table7[[#This Row],[raw]]," ")</f>
        <v>PROSYN-rt4269</v>
      </c>
      <c r="C1113" s="1"/>
      <c r="D1113" s="1">
        <f>_xlfn.NUMBERVALUE(_xlfn.TEXTAFTER(Table7[[#This Row],[raw]]," ",-1))</f>
        <v>1.71983713E-7</v>
      </c>
      <c r="G1113" t="s">
        <v>3985</v>
      </c>
      <c r="H1113" t="s">
        <v>2778</v>
      </c>
      <c r="I1113">
        <v>1.008663E-9</v>
      </c>
      <c r="J1113">
        <f>_xlfn.XLOOKUP(Table2[[#This Row],[rxn]],Table7[rxn],Table7[flux],0)</f>
        <v>0</v>
      </c>
      <c r="K1113">
        <f>Table2[[#This Row],[flux]]-Table2[[#This Row],[flux in mfs]]</f>
        <v>1.008663E-9</v>
      </c>
      <c r="L1113" t="b">
        <f>_xlfn.TEXTAFTER(Table2[[#This Row],[rxn]],"-",-1)="SPONT"</f>
        <v>0</v>
      </c>
      <c r="M1113" t="str">
        <f>_xlfn.TEXTAFTER(Table2[[#This Row],[rxn]],"-",-1)</f>
        <v>rt4281</v>
      </c>
      <c r="N1113">
        <f>_xlfn.XLOOKUP("'PRO-"&amp;Table2[[#This Row],[enz]]&amp;"'",'[1]Sheet2 (2)'!$A:$A,'[1]Sheet2 (2)'!$B:$B,"")</f>
        <v>1</v>
      </c>
    </row>
    <row r="1114" spans="1:14" ht="17" x14ac:dyDescent="0.25">
      <c r="A1114" s="1" t="s">
        <v>1114</v>
      </c>
      <c r="B1114" s="1" t="str">
        <f>_xlfn.TEXTBEFORE(Table7[[#This Row],[raw]]," ")</f>
        <v>PROSYN-rt4271</v>
      </c>
      <c r="C1114" s="1"/>
      <c r="D1114" s="1">
        <f>_xlfn.NUMBERVALUE(_xlfn.TEXTAFTER(Table7[[#This Row],[raw]]," ",-1))</f>
        <v>9.4222422000000004E-8</v>
      </c>
      <c r="G1114" t="s">
        <v>3986</v>
      </c>
      <c r="H1114" t="s">
        <v>2778</v>
      </c>
      <c r="I1114">
        <v>1.008663E-9</v>
      </c>
      <c r="J1114">
        <f>_xlfn.XLOOKUP(Table2[[#This Row],[rxn]],Table7[rxn],Table7[flux],0)</f>
        <v>0</v>
      </c>
      <c r="K1114">
        <f>Table2[[#This Row],[flux]]-Table2[[#This Row],[flux in mfs]]</f>
        <v>1.008663E-9</v>
      </c>
      <c r="L1114" t="b">
        <f>_xlfn.TEXTAFTER(Table2[[#This Row],[rxn]],"-",-1)="SPONT"</f>
        <v>0</v>
      </c>
      <c r="M1114" t="str">
        <f>_xlfn.TEXTAFTER(Table2[[#This Row],[rxn]],"-",-1)</f>
        <v>rt4281</v>
      </c>
      <c r="N1114">
        <f>_xlfn.XLOOKUP("'PRO-"&amp;Table2[[#This Row],[enz]]&amp;"'",'[1]Sheet2 (2)'!$A:$A,'[1]Sheet2 (2)'!$B:$B,"")</f>
        <v>1</v>
      </c>
    </row>
    <row r="1115" spans="1:14" ht="17" x14ac:dyDescent="0.25">
      <c r="A1115" s="1" t="s">
        <v>1115</v>
      </c>
      <c r="B1115" s="1" t="str">
        <f>_xlfn.TEXTBEFORE(Table7[[#This Row],[raw]]," ")</f>
        <v>PROSYN-rt4274</v>
      </c>
      <c r="C1115" s="1"/>
      <c r="D1115" s="1">
        <f>_xlfn.NUMBERVALUE(_xlfn.TEXTAFTER(Table7[[#This Row],[raw]]," ",-1))</f>
        <v>7.6294193099999999E-7</v>
      </c>
      <c r="G1115" t="s">
        <v>3987</v>
      </c>
      <c r="H1115" t="s">
        <v>2778</v>
      </c>
      <c r="I1115">
        <v>1.008663E-9</v>
      </c>
      <c r="J1115">
        <f>_xlfn.XLOOKUP(Table2[[#This Row],[rxn]],Table7[rxn],Table7[flux],0)</f>
        <v>0</v>
      </c>
      <c r="K1115">
        <f>Table2[[#This Row],[flux]]-Table2[[#This Row],[flux in mfs]]</f>
        <v>1.008663E-9</v>
      </c>
      <c r="L1115" t="b">
        <f>_xlfn.TEXTAFTER(Table2[[#This Row],[rxn]],"-",-1)="SPONT"</f>
        <v>0</v>
      </c>
      <c r="M1115" t="str">
        <f>_xlfn.TEXTAFTER(Table2[[#This Row],[rxn]],"-",-1)</f>
        <v>rt4281</v>
      </c>
      <c r="N1115">
        <f>_xlfn.XLOOKUP("'PRO-"&amp;Table2[[#This Row],[enz]]&amp;"'",'[1]Sheet2 (2)'!$A:$A,'[1]Sheet2 (2)'!$B:$B,"")</f>
        <v>1</v>
      </c>
    </row>
    <row r="1116" spans="1:14" ht="17" x14ac:dyDescent="0.25">
      <c r="A1116" s="1" t="s">
        <v>1116</v>
      </c>
      <c r="B1116" s="1" t="str">
        <f>_xlfn.TEXTBEFORE(Table7[[#This Row],[raw]]," ")</f>
        <v>PROSYN-rt4278</v>
      </c>
      <c r="C1116" s="1"/>
      <c r="D1116" s="1">
        <f>_xlfn.NUMBERVALUE(_xlfn.TEXTAFTER(Table7[[#This Row],[raw]]," ",-1))</f>
        <v>3.2226969999999999E-9</v>
      </c>
      <c r="G1116" t="s">
        <v>3988</v>
      </c>
      <c r="H1116" t="s">
        <v>2778</v>
      </c>
      <c r="I1116">
        <v>1.008663E-9</v>
      </c>
      <c r="J1116">
        <f>_xlfn.XLOOKUP(Table2[[#This Row],[rxn]],Table7[rxn],Table7[flux],0)</f>
        <v>0</v>
      </c>
      <c r="K1116">
        <f>Table2[[#This Row],[flux]]-Table2[[#This Row],[flux in mfs]]</f>
        <v>1.008663E-9</v>
      </c>
      <c r="L1116" t="b">
        <f>_xlfn.TEXTAFTER(Table2[[#This Row],[rxn]],"-",-1)="SPONT"</f>
        <v>0</v>
      </c>
      <c r="M1116" t="str">
        <f>_xlfn.TEXTAFTER(Table2[[#This Row],[rxn]],"-",-1)</f>
        <v>rt4281</v>
      </c>
      <c r="N1116">
        <f>_xlfn.XLOOKUP("'PRO-"&amp;Table2[[#This Row],[enz]]&amp;"'",'[1]Sheet2 (2)'!$A:$A,'[1]Sheet2 (2)'!$B:$B,"")</f>
        <v>1</v>
      </c>
    </row>
    <row r="1117" spans="1:14" ht="17" x14ac:dyDescent="0.25">
      <c r="A1117" s="1" t="s">
        <v>1117</v>
      </c>
      <c r="B1117" s="1" t="str">
        <f>_xlfn.TEXTBEFORE(Table7[[#This Row],[raw]]," ")</f>
        <v>PROSYN-rt4281</v>
      </c>
      <c r="C1117" s="1"/>
      <c r="D1117" s="1">
        <f>_xlfn.NUMBERVALUE(_xlfn.TEXTAFTER(Table7[[#This Row],[raw]]," ",-1))</f>
        <v>1.9277159999999999E-8</v>
      </c>
      <c r="G1117" t="s">
        <v>3997</v>
      </c>
      <c r="H1117" t="s">
        <v>2778</v>
      </c>
      <c r="I1117">
        <v>1.008663E-9</v>
      </c>
      <c r="J1117">
        <f>_xlfn.XLOOKUP(Table2[[#This Row],[rxn]],Table7[rxn],Table7[flux],0)</f>
        <v>0</v>
      </c>
      <c r="K1117">
        <f>Table2[[#This Row],[flux]]-Table2[[#This Row],[flux in mfs]]</f>
        <v>1.008663E-9</v>
      </c>
      <c r="L1117" t="b">
        <f>_xlfn.TEXTAFTER(Table2[[#This Row],[rxn]],"-",-1)="SPONT"</f>
        <v>0</v>
      </c>
      <c r="M1117" t="str">
        <f>_xlfn.TEXTAFTER(Table2[[#This Row],[rxn]],"-",-1)</f>
        <v>rt4281</v>
      </c>
      <c r="N1117">
        <f>_xlfn.XLOOKUP("'PRO-"&amp;Table2[[#This Row],[enz]]&amp;"'",'[1]Sheet2 (2)'!$A:$A,'[1]Sheet2 (2)'!$B:$B,"")</f>
        <v>1</v>
      </c>
    </row>
    <row r="1118" spans="1:14" ht="17" x14ac:dyDescent="0.25">
      <c r="A1118" s="1" t="s">
        <v>1118</v>
      </c>
      <c r="B1118" s="1" t="str">
        <f>_xlfn.TEXTBEFORE(Table7[[#This Row],[raw]]," ")</f>
        <v>PROSYN-rt4312</v>
      </c>
      <c r="C1118" s="1"/>
      <c r="D1118" s="1">
        <f>_xlfn.NUMBERVALUE(_xlfn.TEXTAFTER(Table7[[#This Row],[raw]]," ",-1))</f>
        <v>1.2410339E-8</v>
      </c>
      <c r="G1118" t="s">
        <v>3998</v>
      </c>
      <c r="H1118" t="s">
        <v>2778</v>
      </c>
      <c r="I1118">
        <v>1.008663E-9</v>
      </c>
      <c r="J1118">
        <f>_xlfn.XLOOKUP(Table2[[#This Row],[rxn]],Table7[rxn],Table7[flux],0)</f>
        <v>0</v>
      </c>
      <c r="K1118">
        <f>Table2[[#This Row],[flux]]-Table2[[#This Row],[flux in mfs]]</f>
        <v>1.008663E-9</v>
      </c>
      <c r="L1118" t="b">
        <f>_xlfn.TEXTAFTER(Table2[[#This Row],[rxn]],"-",-1)="SPONT"</f>
        <v>0</v>
      </c>
      <c r="M1118" t="str">
        <f>_xlfn.TEXTAFTER(Table2[[#This Row],[rxn]],"-",-1)</f>
        <v>rt4281</v>
      </c>
      <c r="N1118">
        <f>_xlfn.XLOOKUP("'PRO-"&amp;Table2[[#This Row],[enz]]&amp;"'",'[1]Sheet2 (2)'!$A:$A,'[1]Sheet2 (2)'!$B:$B,"")</f>
        <v>1</v>
      </c>
    </row>
    <row r="1119" spans="1:14" ht="17" x14ac:dyDescent="0.25">
      <c r="A1119" s="1" t="s">
        <v>1119</v>
      </c>
      <c r="B1119" s="1" t="str">
        <f>_xlfn.TEXTBEFORE(Table7[[#This Row],[raw]]," ")</f>
        <v>PROSYN-rt4334</v>
      </c>
      <c r="C1119" s="1"/>
      <c r="D1119" s="1">
        <f>_xlfn.NUMBERVALUE(_xlfn.TEXTAFTER(Table7[[#This Row],[raw]]," ",-1))</f>
        <v>8.962012E-9</v>
      </c>
      <c r="G1119" t="s">
        <v>3999</v>
      </c>
      <c r="H1119" t="s">
        <v>2778</v>
      </c>
      <c r="I1119">
        <v>1.008663E-9</v>
      </c>
      <c r="J1119">
        <f>_xlfn.XLOOKUP(Table2[[#This Row],[rxn]],Table7[rxn],Table7[flux],0)</f>
        <v>0</v>
      </c>
      <c r="K1119">
        <f>Table2[[#This Row],[flux]]-Table2[[#This Row],[flux in mfs]]</f>
        <v>1.008663E-9</v>
      </c>
      <c r="L1119" t="b">
        <f>_xlfn.TEXTAFTER(Table2[[#This Row],[rxn]],"-",-1)="SPONT"</f>
        <v>0</v>
      </c>
      <c r="M1119" t="str">
        <f>_xlfn.TEXTAFTER(Table2[[#This Row],[rxn]],"-",-1)</f>
        <v>rt4281</v>
      </c>
      <c r="N1119">
        <f>_xlfn.XLOOKUP("'PRO-"&amp;Table2[[#This Row],[enz]]&amp;"'",'[1]Sheet2 (2)'!$A:$A,'[1]Sheet2 (2)'!$B:$B,"")</f>
        <v>1</v>
      </c>
    </row>
    <row r="1120" spans="1:14" ht="17" x14ac:dyDescent="0.25">
      <c r="A1120" s="1" t="s">
        <v>1120</v>
      </c>
      <c r="B1120" s="1" t="str">
        <f>_xlfn.TEXTBEFORE(Table7[[#This Row],[raw]]," ")</f>
        <v>PROSYN-rt4336</v>
      </c>
      <c r="C1120" s="1"/>
      <c r="D1120" s="1">
        <f>_xlfn.NUMBERVALUE(_xlfn.TEXTAFTER(Table7[[#This Row],[raw]]," ",-1))</f>
        <v>7.8828141060000003E-6</v>
      </c>
      <c r="G1120" t="s">
        <v>4000</v>
      </c>
      <c r="H1120" t="s">
        <v>2778</v>
      </c>
      <c r="I1120">
        <v>1.008663E-9</v>
      </c>
      <c r="J1120">
        <f>_xlfn.XLOOKUP(Table2[[#This Row],[rxn]],Table7[rxn],Table7[flux],0)</f>
        <v>0</v>
      </c>
      <c r="K1120">
        <f>Table2[[#This Row],[flux]]-Table2[[#This Row],[flux in mfs]]</f>
        <v>1.008663E-9</v>
      </c>
      <c r="L1120" t="b">
        <f>_xlfn.TEXTAFTER(Table2[[#This Row],[rxn]],"-",-1)="SPONT"</f>
        <v>0</v>
      </c>
      <c r="M1120" t="str">
        <f>_xlfn.TEXTAFTER(Table2[[#This Row],[rxn]],"-",-1)</f>
        <v>rt4281</v>
      </c>
      <c r="N1120">
        <f>_xlfn.XLOOKUP("'PRO-"&amp;Table2[[#This Row],[enz]]&amp;"'",'[1]Sheet2 (2)'!$A:$A,'[1]Sheet2 (2)'!$B:$B,"")</f>
        <v>1</v>
      </c>
    </row>
    <row r="1121" spans="1:14" ht="17" x14ac:dyDescent="0.25">
      <c r="A1121" s="1" t="s">
        <v>1121</v>
      </c>
      <c r="B1121" s="1" t="str">
        <f>_xlfn.TEXTBEFORE(Table7[[#This Row],[raw]]," ")</f>
        <v>PROSYN-rt4363</v>
      </c>
      <c r="C1121" s="1"/>
      <c r="D1121" s="1">
        <f>_xlfn.NUMBERVALUE(_xlfn.TEXTAFTER(Table7[[#This Row],[raw]]," ",-1))</f>
        <v>3.7348512999999999E-8</v>
      </c>
      <c r="G1121" t="s">
        <v>4319</v>
      </c>
      <c r="H1121" t="s">
        <v>2778</v>
      </c>
      <c r="I1121">
        <v>1.0440369999999999E-9</v>
      </c>
      <c r="J1121">
        <f>_xlfn.XLOOKUP(Table2[[#This Row],[rxn]],Table7[rxn],Table7[flux],0)</f>
        <v>0</v>
      </c>
      <c r="K1121">
        <f>Table2[[#This Row],[flux]]-Table2[[#This Row],[flux in mfs]]</f>
        <v>1.0440369999999999E-9</v>
      </c>
      <c r="L1121" t="b">
        <f>_xlfn.TEXTAFTER(Table2[[#This Row],[rxn]],"-",-1)="SPONT"</f>
        <v>0</v>
      </c>
      <c r="M1121" t="str">
        <f>_xlfn.TEXTAFTER(Table2[[#This Row],[rxn]],"-",-1)</f>
        <v>rt1963_c</v>
      </c>
      <c r="N1121">
        <f>_xlfn.XLOOKUP("'PRO-"&amp;Table2[[#This Row],[enz]]&amp;"'",'[1]Sheet2 (2)'!$A:$A,'[1]Sheet2 (2)'!$B:$B,"")</f>
        <v>1</v>
      </c>
    </row>
    <row r="1122" spans="1:14" ht="17" x14ac:dyDescent="0.25">
      <c r="A1122" s="1" t="s">
        <v>1122</v>
      </c>
      <c r="B1122" s="1" t="str">
        <f>_xlfn.TEXTBEFORE(Table7[[#This Row],[raw]]," ")</f>
        <v>PROSYN-rt4368</v>
      </c>
      <c r="C1122" s="1"/>
      <c r="D1122" s="1">
        <f>_xlfn.NUMBERVALUE(_xlfn.TEXTAFTER(Table7[[#This Row],[raw]]," ",-1))</f>
        <v>1.7915778999999999E-8</v>
      </c>
      <c r="G1122" t="s">
        <v>3492</v>
      </c>
      <c r="H1122" t="s">
        <v>2778</v>
      </c>
      <c r="I1122">
        <v>1.0509899999999999E-9</v>
      </c>
      <c r="J1122">
        <f>_xlfn.XLOOKUP(Table2[[#This Row],[rxn]],Table7[rxn],Table7[flux],0)</f>
        <v>0</v>
      </c>
      <c r="K1122">
        <f>Table2[[#This Row],[flux]]-Table2[[#This Row],[flux in mfs]]</f>
        <v>1.0509899999999999E-9</v>
      </c>
      <c r="L1122" t="b">
        <f>_xlfn.TEXTAFTER(Table2[[#This Row],[rxn]],"-",-1)="SPONT"</f>
        <v>0</v>
      </c>
      <c r="M1122" t="str">
        <f>_xlfn.TEXTAFTER(Table2[[#This Row],[rxn]],"-",-1)</f>
        <v>rt3311</v>
      </c>
      <c r="N1122">
        <f>_xlfn.XLOOKUP("'PRO-"&amp;Table2[[#This Row],[enz]]&amp;"'",'[1]Sheet2 (2)'!$A:$A,'[1]Sheet2 (2)'!$B:$B,"")</f>
        <v>1</v>
      </c>
    </row>
    <row r="1123" spans="1:14" ht="17" x14ac:dyDescent="0.25">
      <c r="A1123" s="1" t="s">
        <v>1123</v>
      </c>
      <c r="B1123" s="1" t="str">
        <f>_xlfn.TEXTBEFORE(Table7[[#This Row],[raw]]," ")</f>
        <v>PROSYN-rt4374</v>
      </c>
      <c r="C1123" s="1"/>
      <c r="D1123" s="1">
        <f>_xlfn.NUMBERVALUE(_xlfn.TEXTAFTER(Table7[[#This Row],[raw]]," ",-1))</f>
        <v>8.9177810999999996E-8</v>
      </c>
      <c r="G1123" t="s">
        <v>3831</v>
      </c>
      <c r="H1123" t="s">
        <v>2778</v>
      </c>
      <c r="I1123">
        <v>1.0509899999999999E-9</v>
      </c>
      <c r="J1123">
        <f>_xlfn.XLOOKUP(Table2[[#This Row],[rxn]],Table7[rxn],Table7[flux],0)</f>
        <v>0</v>
      </c>
      <c r="K1123">
        <f>Table2[[#This Row],[flux]]-Table2[[#This Row],[flux in mfs]]</f>
        <v>1.0509899999999999E-9</v>
      </c>
      <c r="L1123" t="b">
        <f>_xlfn.TEXTAFTER(Table2[[#This Row],[rxn]],"-",-1)="SPONT"</f>
        <v>0</v>
      </c>
      <c r="M1123" t="str">
        <f>_xlfn.TEXTAFTER(Table2[[#This Row],[rxn]],"-",-1)</f>
        <v>rt3311</v>
      </c>
      <c r="N1123">
        <f>_xlfn.XLOOKUP("'PRO-"&amp;Table2[[#This Row],[enz]]&amp;"'",'[1]Sheet2 (2)'!$A:$A,'[1]Sheet2 (2)'!$B:$B,"")</f>
        <v>1</v>
      </c>
    </row>
    <row r="1124" spans="1:14" ht="17" x14ac:dyDescent="0.25">
      <c r="A1124" s="1" t="s">
        <v>1124</v>
      </c>
      <c r="B1124" s="1" t="str">
        <f>_xlfn.TEXTBEFORE(Table7[[#This Row],[raw]]," ")</f>
        <v>PROSYN-rt4375</v>
      </c>
      <c r="C1124" s="1"/>
      <c r="D1124" s="1">
        <f>_xlfn.NUMBERVALUE(_xlfn.TEXTAFTER(Table7[[#This Row],[raw]]," ",-1))</f>
        <v>3.8546345999999998E-8</v>
      </c>
      <c r="G1124" t="s">
        <v>3475</v>
      </c>
      <c r="H1124" t="s">
        <v>2778</v>
      </c>
      <c r="I1124">
        <v>1.065324E-9</v>
      </c>
      <c r="J1124">
        <f>_xlfn.XLOOKUP(Table2[[#This Row],[rxn]],Table7[rxn],Table7[flux],0)</f>
        <v>0</v>
      </c>
      <c r="K1124">
        <f>Table2[[#This Row],[flux]]-Table2[[#This Row],[flux in mfs]]</f>
        <v>1.065324E-9</v>
      </c>
      <c r="L1124" t="b">
        <f>_xlfn.TEXTAFTER(Table2[[#This Row],[rxn]],"-",-1)="SPONT"</f>
        <v>0</v>
      </c>
      <c r="M1124" t="str">
        <f>_xlfn.TEXTAFTER(Table2[[#This Row],[rxn]],"-",-1)</f>
        <v>rt2799_rm</v>
      </c>
      <c r="N1124">
        <f>_xlfn.XLOOKUP("'PRO-"&amp;Table2[[#This Row],[enz]]&amp;"'",'[1]Sheet2 (2)'!$A:$A,'[1]Sheet2 (2)'!$B:$B,"")</f>
        <v>1</v>
      </c>
    </row>
    <row r="1125" spans="1:14" ht="17" x14ac:dyDescent="0.25">
      <c r="A1125" s="1" t="s">
        <v>1125</v>
      </c>
      <c r="B1125" s="1" t="str">
        <f>_xlfn.TEXTBEFORE(Table7[[#This Row],[raw]]," ")</f>
        <v>PROSYN-rt4380</v>
      </c>
      <c r="C1125" s="1"/>
      <c r="D1125" s="1">
        <f>_xlfn.NUMBERVALUE(_xlfn.TEXTAFTER(Table7[[#This Row],[raw]]," ",-1))</f>
        <v>2.1253672199999999E-7</v>
      </c>
      <c r="G1125" t="s">
        <v>4348</v>
      </c>
      <c r="H1125" t="s">
        <v>2778</v>
      </c>
      <c r="I1125">
        <v>1.065324E-9</v>
      </c>
      <c r="J1125">
        <f>_xlfn.XLOOKUP(Table2[[#This Row],[rxn]],Table7[rxn],Table7[flux],0)</f>
        <v>0</v>
      </c>
      <c r="K1125">
        <f>Table2[[#This Row],[flux]]-Table2[[#This Row],[flux in mfs]]</f>
        <v>1.065324E-9</v>
      </c>
      <c r="L1125" t="b">
        <f>_xlfn.TEXTAFTER(Table2[[#This Row],[rxn]],"-",-1)="SPONT"</f>
        <v>0</v>
      </c>
      <c r="M1125" t="str">
        <f>_xlfn.TEXTAFTER(Table2[[#This Row],[rxn]],"-",-1)</f>
        <v>rt2799_rm</v>
      </c>
      <c r="N1125">
        <f>_xlfn.XLOOKUP("'PRO-"&amp;Table2[[#This Row],[enz]]&amp;"'",'[1]Sheet2 (2)'!$A:$A,'[1]Sheet2 (2)'!$B:$B,"")</f>
        <v>1</v>
      </c>
    </row>
    <row r="1126" spans="1:14" ht="17" x14ac:dyDescent="0.25">
      <c r="A1126" s="1" t="s">
        <v>1126</v>
      </c>
      <c r="B1126" s="1" t="str">
        <f>_xlfn.TEXTBEFORE(Table7[[#This Row],[raw]]," ")</f>
        <v>PROSYN-rt4385</v>
      </c>
      <c r="C1126" s="1"/>
      <c r="D1126" s="1">
        <f>_xlfn.NUMBERVALUE(_xlfn.TEXTAFTER(Table7[[#This Row],[raw]]," ",-1))</f>
        <v>9.4879130000000007E-9</v>
      </c>
      <c r="G1126" t="s">
        <v>3641</v>
      </c>
      <c r="H1126" t="s">
        <v>2778</v>
      </c>
      <c r="I1126">
        <v>1.1736860000000001E-9</v>
      </c>
      <c r="J1126">
        <f>_xlfn.XLOOKUP(Table2[[#This Row],[rxn]],Table7[rxn],Table7[flux],0)</f>
        <v>0</v>
      </c>
      <c r="K1126">
        <f>Table2[[#This Row],[flux]]-Table2[[#This Row],[flux in mfs]]</f>
        <v>1.1736860000000001E-9</v>
      </c>
      <c r="L1126" t="b">
        <f>_xlfn.TEXTAFTER(Table2[[#This Row],[rxn]],"-",-1)="SPONT"</f>
        <v>0</v>
      </c>
      <c r="M1126" t="str">
        <f>_xlfn.TEXTAFTER(Table2[[#This Row],[rxn]],"-",-1)</f>
        <v>rt8116</v>
      </c>
      <c r="N1126">
        <f>_xlfn.XLOOKUP("'PRO-"&amp;Table2[[#This Row],[enz]]&amp;"'",'[1]Sheet2 (2)'!$A:$A,'[1]Sheet2 (2)'!$B:$B,"")</f>
        <v>1</v>
      </c>
    </row>
    <row r="1127" spans="1:14" ht="17" x14ac:dyDescent="0.25">
      <c r="A1127" s="1" t="s">
        <v>1127</v>
      </c>
      <c r="B1127" s="1" t="str">
        <f>_xlfn.TEXTBEFORE(Table7[[#This Row],[raw]]," ")</f>
        <v>PROSYN-rt4390</v>
      </c>
      <c r="C1127" s="1"/>
      <c r="D1127" s="1">
        <f>_xlfn.NUMBERVALUE(_xlfn.TEXTAFTER(Table7[[#This Row],[raw]]," ",-1))</f>
        <v>0</v>
      </c>
      <c r="G1127" t="s">
        <v>4042</v>
      </c>
      <c r="H1127" t="s">
        <v>2778</v>
      </c>
      <c r="I1127">
        <v>1.1736860000000001E-9</v>
      </c>
      <c r="J1127">
        <f>_xlfn.XLOOKUP(Table2[[#This Row],[rxn]],Table7[rxn],Table7[flux],0)</f>
        <v>0</v>
      </c>
      <c r="K1127">
        <f>Table2[[#This Row],[flux]]-Table2[[#This Row],[flux in mfs]]</f>
        <v>1.1736860000000001E-9</v>
      </c>
      <c r="L1127" t="b">
        <f>_xlfn.TEXTAFTER(Table2[[#This Row],[rxn]],"-",-1)="SPONT"</f>
        <v>0</v>
      </c>
      <c r="M1127" t="str">
        <f>_xlfn.TEXTAFTER(Table2[[#This Row],[rxn]],"-",-1)</f>
        <v>rt8116</v>
      </c>
      <c r="N1127">
        <f>_xlfn.XLOOKUP("'PRO-"&amp;Table2[[#This Row],[enz]]&amp;"'",'[1]Sheet2 (2)'!$A:$A,'[1]Sheet2 (2)'!$B:$B,"")</f>
        <v>1</v>
      </c>
    </row>
    <row r="1128" spans="1:14" ht="17" x14ac:dyDescent="0.25">
      <c r="A1128" s="1" t="s">
        <v>1128</v>
      </c>
      <c r="B1128" s="1" t="str">
        <f>_xlfn.TEXTBEFORE(Table7[[#This Row],[raw]]," ")</f>
        <v>PROSYN-rt4393</v>
      </c>
      <c r="C1128" s="1"/>
      <c r="D1128" s="1">
        <f>_xlfn.NUMBERVALUE(_xlfn.TEXTAFTER(Table7[[#This Row],[raw]]," ",-1))</f>
        <v>2.2521909299999999E-7</v>
      </c>
      <c r="G1128" t="s">
        <v>3480</v>
      </c>
      <c r="H1128" t="s">
        <v>2778</v>
      </c>
      <c r="I1128">
        <v>1.2853480000000001E-9</v>
      </c>
      <c r="J1128">
        <f>_xlfn.XLOOKUP(Table2[[#This Row],[rxn]],Table7[rxn],Table7[flux],0)</f>
        <v>0</v>
      </c>
      <c r="K1128">
        <f>Table2[[#This Row],[flux]]-Table2[[#This Row],[flux in mfs]]</f>
        <v>1.2853480000000001E-9</v>
      </c>
      <c r="L1128" t="b">
        <f>_xlfn.TEXTAFTER(Table2[[#This Row],[rxn]],"-",-1)="SPONT"</f>
        <v>0</v>
      </c>
      <c r="M1128" t="str">
        <f>_xlfn.TEXTAFTER(Table2[[#This Row],[rxn]],"-",-1)</f>
        <v>FECOORCPLX4</v>
      </c>
      <c r="N1128" t="str">
        <f>_xlfn.XLOOKUP("'PRO-"&amp;Table2[[#This Row],[enz]]&amp;"'",'[1]Sheet2 (2)'!$A:$A,'[1]Sheet2 (2)'!$B:$B,"")</f>
        <v/>
      </c>
    </row>
    <row r="1129" spans="1:14" ht="17" x14ac:dyDescent="0.25">
      <c r="A1129" s="1" t="s">
        <v>1129</v>
      </c>
      <c r="B1129" s="1" t="str">
        <f>_xlfn.TEXTBEFORE(Table7[[#This Row],[raw]]," ")</f>
        <v>PROSYN-rt4410</v>
      </c>
      <c r="C1129" s="1"/>
      <c r="D1129" s="1">
        <f>_xlfn.NUMBERVALUE(_xlfn.TEXTAFTER(Table7[[#This Row],[raw]]," ",-1))</f>
        <v>8.1948608999999999E-8</v>
      </c>
      <c r="G1129" t="s">
        <v>3818</v>
      </c>
      <c r="H1129" t="s">
        <v>2778</v>
      </c>
      <c r="I1129">
        <v>1.2853480000000001E-9</v>
      </c>
      <c r="J1129">
        <f>_xlfn.XLOOKUP(Table2[[#This Row],[rxn]],Table7[rxn],Table7[flux],0)</f>
        <v>0</v>
      </c>
      <c r="K1129">
        <f>Table2[[#This Row],[flux]]-Table2[[#This Row],[flux in mfs]]</f>
        <v>1.2853480000000001E-9</v>
      </c>
      <c r="L1129" t="b">
        <f>_xlfn.TEXTAFTER(Table2[[#This Row],[rxn]],"-",-1)="SPONT"</f>
        <v>0</v>
      </c>
      <c r="M1129" t="str">
        <f>_xlfn.TEXTAFTER(Table2[[#This Row],[rxn]],"-",-1)</f>
        <v>FECOORCPLX4</v>
      </c>
      <c r="N1129" t="str">
        <f>_xlfn.XLOOKUP("'PRO-"&amp;Table2[[#This Row],[enz]]&amp;"'",'[1]Sheet2 (2)'!$A:$A,'[1]Sheet2 (2)'!$B:$B,"")</f>
        <v/>
      </c>
    </row>
    <row r="1130" spans="1:14" ht="17" x14ac:dyDescent="0.25">
      <c r="A1130" s="1" t="s">
        <v>1130</v>
      </c>
      <c r="B1130" s="1" t="str">
        <f>_xlfn.TEXTBEFORE(Table7[[#This Row],[raw]]," ")</f>
        <v>PROSYN-rt4413</v>
      </c>
      <c r="C1130" s="1"/>
      <c r="D1130" s="1">
        <f>_xlfn.NUMBERVALUE(_xlfn.TEXTAFTER(Table7[[#This Row],[raw]]," ",-1))</f>
        <v>4.646117E-9</v>
      </c>
      <c r="G1130" t="s">
        <v>4361</v>
      </c>
      <c r="H1130" t="s">
        <v>2778</v>
      </c>
      <c r="I1130">
        <v>1.2853480000000001E-9</v>
      </c>
      <c r="J1130">
        <f>_xlfn.XLOOKUP(Table2[[#This Row],[rxn]],Table7[rxn],Table7[flux],0)</f>
        <v>0</v>
      </c>
      <c r="K1130">
        <f>Table2[[#This Row],[flux]]-Table2[[#This Row],[flux in mfs]]</f>
        <v>1.2853480000000001E-9</v>
      </c>
      <c r="L1130" t="b">
        <f>_xlfn.TEXTAFTER(Table2[[#This Row],[rxn]],"-",-1)="SPONT"</f>
        <v>0</v>
      </c>
      <c r="M1130" t="str">
        <f>_xlfn.TEXTAFTER(Table2[[#This Row],[rxn]],"-",-1)</f>
        <v>rt3160</v>
      </c>
      <c r="N1130">
        <f>_xlfn.XLOOKUP("'PRO-"&amp;Table2[[#This Row],[enz]]&amp;"'",'[1]Sheet2 (2)'!$A:$A,'[1]Sheet2 (2)'!$B:$B,"")</f>
        <v>2</v>
      </c>
    </row>
    <row r="1131" spans="1:14" ht="17" x14ac:dyDescent="0.25">
      <c r="A1131" s="1" t="s">
        <v>1131</v>
      </c>
      <c r="B1131" s="1" t="str">
        <f>_xlfn.TEXTBEFORE(Table7[[#This Row],[raw]]," ")</f>
        <v>PROSYN-rt4416</v>
      </c>
      <c r="C1131" s="1"/>
      <c r="D1131" s="1">
        <f>_xlfn.NUMBERVALUE(_xlfn.TEXTAFTER(Table7[[#This Row],[raw]]," ",-1))</f>
        <v>2.0244617000000001E-8</v>
      </c>
      <c r="G1131" t="s">
        <v>4407</v>
      </c>
      <c r="H1131" t="s">
        <v>2778</v>
      </c>
      <c r="I1131">
        <v>1.2853480000000001E-9</v>
      </c>
      <c r="J1131">
        <f>_xlfn.XLOOKUP(Table2[[#This Row],[rxn]],Table7[rxn],Table7[flux],0)</f>
        <v>0</v>
      </c>
      <c r="K1131">
        <f>Table2[[#This Row],[flux]]-Table2[[#This Row],[flux in mfs]]</f>
        <v>1.2853480000000001E-9</v>
      </c>
      <c r="L1131" t="b">
        <f>_xlfn.TEXTAFTER(Table2[[#This Row],[rxn]],"-",-1)="SPONT"</f>
        <v>0</v>
      </c>
      <c r="M1131" t="str">
        <f>_xlfn.TEXTAFTER(Table2[[#This Row],[rxn]],"-",-1)</f>
        <v>rt4138</v>
      </c>
      <c r="N1131">
        <f>_xlfn.XLOOKUP("'PRO-"&amp;Table2[[#This Row],[enz]]&amp;"'",'[1]Sheet2 (2)'!$A:$A,'[1]Sheet2 (2)'!$B:$B,"")</f>
        <v>4</v>
      </c>
    </row>
    <row r="1132" spans="1:14" ht="17" x14ac:dyDescent="0.25">
      <c r="A1132" s="1" t="s">
        <v>1132</v>
      </c>
      <c r="B1132" s="1" t="str">
        <f>_xlfn.TEXTBEFORE(Table7[[#This Row],[raw]]," ")</f>
        <v>PROSYN-rt4419</v>
      </c>
      <c r="C1132" s="1"/>
      <c r="D1132" s="1">
        <f>_xlfn.NUMBERVALUE(_xlfn.TEXTAFTER(Table7[[#This Row],[raw]]," ",-1))</f>
        <v>8.9474900000000003E-10</v>
      </c>
      <c r="G1132" t="s">
        <v>4435</v>
      </c>
      <c r="H1132" t="s">
        <v>2778</v>
      </c>
      <c r="I1132">
        <v>1.2853480000000001E-9</v>
      </c>
      <c r="J1132">
        <f>_xlfn.XLOOKUP(Table2[[#This Row],[rxn]],Table7[rxn],Table7[flux],0)</f>
        <v>0</v>
      </c>
      <c r="K1132">
        <f>Table2[[#This Row],[flux]]-Table2[[#This Row],[flux in mfs]]</f>
        <v>1.2853480000000001E-9</v>
      </c>
      <c r="L1132" t="b">
        <f>_xlfn.TEXTAFTER(Table2[[#This Row],[rxn]],"-",-1)="SPONT"</f>
        <v>0</v>
      </c>
      <c r="M1132" t="str">
        <f>_xlfn.TEXTAFTER(Table2[[#This Row],[rxn]],"-",-1)</f>
        <v>rt4907</v>
      </c>
      <c r="N1132">
        <f>_xlfn.XLOOKUP("'PRO-"&amp;Table2[[#This Row],[enz]]&amp;"'",'[1]Sheet2 (2)'!$A:$A,'[1]Sheet2 (2)'!$B:$B,"")</f>
        <v>2</v>
      </c>
    </row>
    <row r="1133" spans="1:14" ht="17" x14ac:dyDescent="0.25">
      <c r="A1133" s="1" t="s">
        <v>1133</v>
      </c>
      <c r="B1133" s="1" t="str">
        <f>_xlfn.TEXTBEFORE(Table7[[#This Row],[raw]]," ")</f>
        <v>PROSYN-rt4427</v>
      </c>
      <c r="C1133" s="1"/>
      <c r="D1133" s="1">
        <f>_xlfn.NUMBERVALUE(_xlfn.TEXTAFTER(Table7[[#This Row],[raw]]," ",-1))</f>
        <v>1.7608306E-8</v>
      </c>
      <c r="G1133" t="s">
        <v>4572</v>
      </c>
      <c r="H1133" t="s">
        <v>2778</v>
      </c>
      <c r="I1133">
        <v>1.2853480000000001E-9</v>
      </c>
      <c r="J1133">
        <f>_xlfn.XLOOKUP(Table2[[#This Row],[rxn]],Table7[rxn],Table7[flux],0)</f>
        <v>0</v>
      </c>
      <c r="K1133">
        <f>Table2[[#This Row],[flux]]-Table2[[#This Row],[flux in mfs]]</f>
        <v>1.2853480000000001E-9</v>
      </c>
      <c r="L1133" t="b">
        <f>_xlfn.TEXTAFTER(Table2[[#This Row],[rxn]],"-",-1)="SPONT"</f>
        <v>0</v>
      </c>
      <c r="M1133" t="str">
        <f>_xlfn.TEXTAFTER(Table2[[#This Row],[rxn]],"-",-1)</f>
        <v>rtmCOX1</v>
      </c>
      <c r="N1133">
        <f>_xlfn.XLOOKUP("'PRO-"&amp;Table2[[#This Row],[enz]]&amp;"'",'[1]Sheet2 (2)'!$A:$A,'[1]Sheet2 (2)'!$B:$B,"")</f>
        <v>4</v>
      </c>
    </row>
    <row r="1134" spans="1:14" ht="17" x14ac:dyDescent="0.25">
      <c r="A1134" s="1" t="s">
        <v>1134</v>
      </c>
      <c r="B1134" s="1" t="str">
        <f>_xlfn.TEXTBEFORE(Table7[[#This Row],[raw]]," ")</f>
        <v>PROSYN-rt4445</v>
      </c>
      <c r="C1134" s="1"/>
      <c r="D1134" s="1">
        <f>_xlfn.NUMBERVALUE(_xlfn.TEXTAFTER(Table7[[#This Row],[raw]]," ",-1))</f>
        <v>9.4297679999999996E-9</v>
      </c>
      <c r="G1134" t="s">
        <v>4573</v>
      </c>
      <c r="H1134" t="s">
        <v>2778</v>
      </c>
      <c r="I1134">
        <v>1.2853480000000001E-9</v>
      </c>
      <c r="J1134">
        <f>_xlfn.XLOOKUP(Table2[[#This Row],[rxn]],Table7[rxn],Table7[flux],0)</f>
        <v>0</v>
      </c>
      <c r="K1134">
        <f>Table2[[#This Row],[flux]]-Table2[[#This Row],[flux in mfs]]</f>
        <v>1.2853480000000001E-9</v>
      </c>
      <c r="L1134" t="b">
        <f>_xlfn.TEXTAFTER(Table2[[#This Row],[rxn]],"-",-1)="SPONT"</f>
        <v>0</v>
      </c>
      <c r="M1134" t="str">
        <f>_xlfn.TEXTAFTER(Table2[[#This Row],[rxn]],"-",-1)</f>
        <v>rtmCOX2</v>
      </c>
      <c r="N1134">
        <f>_xlfn.XLOOKUP("'PRO-"&amp;Table2[[#This Row],[enz]]&amp;"'",'[1]Sheet2 (2)'!$A:$A,'[1]Sheet2 (2)'!$B:$B,"")</f>
        <v>4</v>
      </c>
    </row>
    <row r="1135" spans="1:14" ht="17" x14ac:dyDescent="0.25">
      <c r="A1135" s="1" t="s">
        <v>1135</v>
      </c>
      <c r="B1135" s="1" t="str">
        <f>_xlfn.TEXTBEFORE(Table7[[#This Row],[raw]]," ")</f>
        <v>PROSYN-rt4454</v>
      </c>
      <c r="C1135" s="1"/>
      <c r="D1135" s="1">
        <f>_xlfn.NUMBERVALUE(_xlfn.TEXTAFTER(Table7[[#This Row],[raw]]," ",-1))</f>
        <v>5.3975340000000001E-9</v>
      </c>
      <c r="G1135" t="s">
        <v>4574</v>
      </c>
      <c r="H1135" t="s">
        <v>2778</v>
      </c>
      <c r="I1135">
        <v>1.2853480000000001E-9</v>
      </c>
      <c r="J1135">
        <f>_xlfn.XLOOKUP(Table2[[#This Row],[rxn]],Table7[rxn],Table7[flux],0)</f>
        <v>0</v>
      </c>
      <c r="K1135">
        <f>Table2[[#This Row],[flux]]-Table2[[#This Row],[flux in mfs]]</f>
        <v>1.2853480000000001E-9</v>
      </c>
      <c r="L1135" t="b">
        <f>_xlfn.TEXTAFTER(Table2[[#This Row],[rxn]],"-",-1)="SPONT"</f>
        <v>0</v>
      </c>
      <c r="M1135" t="str">
        <f>_xlfn.TEXTAFTER(Table2[[#This Row],[rxn]],"-",-1)</f>
        <v>rtmCOX3</v>
      </c>
      <c r="N1135">
        <f>_xlfn.XLOOKUP("'PRO-"&amp;Table2[[#This Row],[enz]]&amp;"'",'[1]Sheet2 (2)'!$A:$A,'[1]Sheet2 (2)'!$B:$B,"")</f>
        <v>4</v>
      </c>
    </row>
    <row r="1136" spans="1:14" ht="17" x14ac:dyDescent="0.25">
      <c r="A1136" s="1" t="s">
        <v>1136</v>
      </c>
      <c r="B1136" s="1" t="str">
        <f>_xlfn.TEXTBEFORE(Table7[[#This Row],[raw]]," ")</f>
        <v>PROSYN-rt4475</v>
      </c>
      <c r="C1136" s="1"/>
      <c r="D1136" s="1">
        <f>_xlfn.NUMBERVALUE(_xlfn.TEXTAFTER(Table7[[#This Row],[raw]]," ",-1))</f>
        <v>1.1646698500000001E-7</v>
      </c>
      <c r="G1136" t="s">
        <v>3574</v>
      </c>
      <c r="H1136" t="s">
        <v>2778</v>
      </c>
      <c r="I1136">
        <v>1.3572489999999999E-9</v>
      </c>
      <c r="J1136">
        <f>_xlfn.XLOOKUP(Table2[[#This Row],[rxn]],Table7[rxn],Table7[flux],0)</f>
        <v>0</v>
      </c>
      <c r="K1136">
        <f>Table2[[#This Row],[flux]]-Table2[[#This Row],[flux in mfs]]</f>
        <v>1.3572489999999999E-9</v>
      </c>
      <c r="L1136" t="b">
        <f>_xlfn.TEXTAFTER(Table2[[#This Row],[rxn]],"-",-1)="SPONT"</f>
        <v>0</v>
      </c>
      <c r="M1136" t="str">
        <f>_xlfn.TEXTAFTER(Table2[[#This Row],[rxn]],"-",-1)</f>
        <v>rt1577</v>
      </c>
      <c r="N1136">
        <f>_xlfn.XLOOKUP("'PRO-"&amp;Table2[[#This Row],[enz]]&amp;"'",'[1]Sheet2 (2)'!$A:$A,'[1]Sheet2 (2)'!$B:$B,"")</f>
        <v>1</v>
      </c>
    </row>
    <row r="1137" spans="1:14" ht="17" x14ac:dyDescent="0.25">
      <c r="A1137" s="1" t="s">
        <v>1137</v>
      </c>
      <c r="B1137" s="1" t="str">
        <f>_xlfn.TEXTBEFORE(Table7[[#This Row],[raw]]," ")</f>
        <v>PROSYN-rt4487_n</v>
      </c>
      <c r="C1137" s="1"/>
      <c r="D1137" s="1">
        <f>_xlfn.NUMBERVALUE(_xlfn.TEXTAFTER(Table7[[#This Row],[raw]]," ",-1))</f>
        <v>2.1853490000000002E-9</v>
      </c>
      <c r="G1137" t="s">
        <v>3440</v>
      </c>
      <c r="H1137" t="s">
        <v>2778</v>
      </c>
      <c r="I1137">
        <v>1.483292E-9</v>
      </c>
      <c r="J1137">
        <f>_xlfn.XLOOKUP(Table2[[#This Row],[rxn]],Table7[rxn],Table7[flux],0)</f>
        <v>0</v>
      </c>
      <c r="K1137">
        <f>Table2[[#This Row],[flux]]-Table2[[#This Row],[flux in mfs]]</f>
        <v>1.483292E-9</v>
      </c>
      <c r="L1137" t="b">
        <f>_xlfn.TEXTAFTER(Table2[[#This Row],[rxn]],"-",-1)="SPONT"</f>
        <v>0</v>
      </c>
      <c r="M1137" t="str">
        <f>_xlfn.TEXTAFTER(Table2[[#This Row],[rxn]],"-",-1)</f>
        <v>rt0073</v>
      </c>
      <c r="N1137">
        <f>_xlfn.XLOOKUP("'PRO-"&amp;Table2[[#This Row],[enz]]&amp;"'",'[1]Sheet2 (2)'!$A:$A,'[1]Sheet2 (2)'!$B:$B,"")</f>
        <v>1</v>
      </c>
    </row>
    <row r="1138" spans="1:14" ht="17" x14ac:dyDescent="0.25">
      <c r="A1138" s="1" t="s">
        <v>1138</v>
      </c>
      <c r="B1138" s="1" t="str">
        <f>_xlfn.TEXTBEFORE(Table7[[#This Row],[raw]]," ")</f>
        <v>PROSYN-rt4499</v>
      </c>
      <c r="C1138" s="1"/>
      <c r="D1138" s="1">
        <f>_xlfn.NUMBERVALUE(_xlfn.TEXTAFTER(Table7[[#This Row],[raw]]," ",-1))</f>
        <v>1.05807287E-7</v>
      </c>
      <c r="G1138" t="s">
        <v>3767</v>
      </c>
      <c r="H1138" t="s">
        <v>2778</v>
      </c>
      <c r="I1138">
        <v>1.483292E-9</v>
      </c>
      <c r="J1138">
        <f>_xlfn.XLOOKUP(Table2[[#This Row],[rxn]],Table7[rxn],Table7[flux],0)</f>
        <v>0</v>
      </c>
      <c r="K1138">
        <f>Table2[[#This Row],[flux]]-Table2[[#This Row],[flux in mfs]]</f>
        <v>1.483292E-9</v>
      </c>
      <c r="L1138" t="b">
        <f>_xlfn.TEXTAFTER(Table2[[#This Row],[rxn]],"-",-1)="SPONT"</f>
        <v>0</v>
      </c>
      <c r="M1138" t="str">
        <f>_xlfn.TEXTAFTER(Table2[[#This Row],[rxn]],"-",-1)</f>
        <v>rt0073</v>
      </c>
      <c r="N1138">
        <f>_xlfn.XLOOKUP("'PRO-"&amp;Table2[[#This Row],[enz]]&amp;"'",'[1]Sheet2 (2)'!$A:$A,'[1]Sheet2 (2)'!$B:$B,"")</f>
        <v>1</v>
      </c>
    </row>
    <row r="1139" spans="1:14" ht="17" x14ac:dyDescent="0.25">
      <c r="A1139" s="1" t="s">
        <v>1139</v>
      </c>
      <c r="B1139" s="1" t="str">
        <f>_xlfn.TEXTBEFORE(Table7[[#This Row],[raw]]," ")</f>
        <v>PROSYN-rt4502</v>
      </c>
      <c r="C1139" s="1"/>
      <c r="D1139" s="1">
        <f>_xlfn.NUMBERVALUE(_xlfn.TEXTAFTER(Table7[[#This Row],[raw]]," ",-1))</f>
        <v>6.2007517999999994E-8</v>
      </c>
      <c r="G1139" t="s">
        <v>3657</v>
      </c>
      <c r="H1139" t="s">
        <v>2778</v>
      </c>
      <c r="I1139">
        <v>1.498713E-9</v>
      </c>
      <c r="J1139">
        <f>_xlfn.XLOOKUP(Table2[[#This Row],[rxn]],Table7[rxn],Table7[flux],0)</f>
        <v>0</v>
      </c>
      <c r="K1139">
        <f>Table2[[#This Row],[flux]]-Table2[[#This Row],[flux in mfs]]</f>
        <v>1.498713E-9</v>
      </c>
      <c r="L1139" t="b">
        <f>_xlfn.TEXTAFTER(Table2[[#This Row],[rxn]],"-",-1)="SPONT"</f>
        <v>0</v>
      </c>
      <c r="M1139" t="str">
        <f>_xlfn.TEXTAFTER(Table2[[#This Row],[rxn]],"-",-1)</f>
        <v>rt2267</v>
      </c>
      <c r="N1139">
        <f>_xlfn.XLOOKUP("'PRO-"&amp;Table2[[#This Row],[enz]]&amp;"'",'[1]Sheet2 (2)'!$A:$A,'[1]Sheet2 (2)'!$B:$B,"")</f>
        <v>1</v>
      </c>
    </row>
    <row r="1140" spans="1:14" ht="17" x14ac:dyDescent="0.25">
      <c r="A1140" s="1" t="s">
        <v>1140</v>
      </c>
      <c r="B1140" s="1" t="str">
        <f>_xlfn.TEXTBEFORE(Table7[[#This Row],[raw]]," ")</f>
        <v>PROSYN-rt4513_rm</v>
      </c>
      <c r="C1140" s="1"/>
      <c r="D1140" s="1">
        <f>_xlfn.NUMBERVALUE(_xlfn.TEXTAFTER(Table7[[#This Row],[raw]]," ",-1))</f>
        <v>4.4068075000000002E-8</v>
      </c>
      <c r="G1140" t="s">
        <v>3437</v>
      </c>
      <c r="H1140" t="s">
        <v>2778</v>
      </c>
      <c r="I1140">
        <v>1.696207E-9</v>
      </c>
      <c r="J1140">
        <f>_xlfn.XLOOKUP(Table2[[#This Row],[rxn]],Table7[rxn],Table7[flux],0)</f>
        <v>0</v>
      </c>
      <c r="K1140">
        <f>Table2[[#This Row],[flux]]-Table2[[#This Row],[flux in mfs]]</f>
        <v>1.696207E-9</v>
      </c>
      <c r="L1140" t="b">
        <f>_xlfn.TEXTAFTER(Table2[[#This Row],[rxn]],"-",-1)="SPONT"</f>
        <v>0</v>
      </c>
      <c r="M1140" t="str">
        <f>_xlfn.TEXTAFTER(Table2[[#This Row],[rxn]],"-",-1)</f>
        <v>rt6800_r</v>
      </c>
      <c r="N1140">
        <f>_xlfn.XLOOKUP("'PRO-"&amp;Table2[[#This Row],[enz]]&amp;"'",'[1]Sheet2 (2)'!$A:$A,'[1]Sheet2 (2)'!$B:$B,"")</f>
        <v>1</v>
      </c>
    </row>
    <row r="1141" spans="1:14" ht="17" x14ac:dyDescent="0.25">
      <c r="A1141" s="1" t="s">
        <v>1141</v>
      </c>
      <c r="B1141" s="1" t="str">
        <f>_xlfn.TEXTBEFORE(Table7[[#This Row],[raw]]," ")</f>
        <v>PROSYN-rt4526</v>
      </c>
      <c r="C1141" s="1"/>
      <c r="D1141" s="1">
        <f>_xlfn.NUMBERVALUE(_xlfn.TEXTAFTER(Table7[[#This Row],[raw]]," ",-1))</f>
        <v>3.6172790000000002E-8</v>
      </c>
      <c r="G1141" t="s">
        <v>3761</v>
      </c>
      <c r="H1141" t="s">
        <v>2778</v>
      </c>
      <c r="I1141">
        <v>1.696207E-9</v>
      </c>
      <c r="J1141">
        <f>_xlfn.XLOOKUP(Table2[[#This Row],[rxn]],Table7[rxn],Table7[flux],0)</f>
        <v>0</v>
      </c>
      <c r="K1141">
        <f>Table2[[#This Row],[flux]]-Table2[[#This Row],[flux in mfs]]</f>
        <v>1.696207E-9</v>
      </c>
      <c r="L1141" t="b">
        <f>_xlfn.TEXTAFTER(Table2[[#This Row],[rxn]],"-",-1)="SPONT"</f>
        <v>0</v>
      </c>
      <c r="M1141" t="str">
        <f>_xlfn.TEXTAFTER(Table2[[#This Row],[rxn]],"-",-1)</f>
        <v>rt6946</v>
      </c>
      <c r="N1141">
        <f>_xlfn.XLOOKUP("'PRO-"&amp;Table2[[#This Row],[enz]]&amp;"'",'[1]Sheet2 (2)'!$A:$A,'[1]Sheet2 (2)'!$B:$B,"")</f>
        <v>1</v>
      </c>
    </row>
    <row r="1142" spans="1:14" ht="17" x14ac:dyDescent="0.25">
      <c r="A1142" s="1" t="s">
        <v>1142</v>
      </c>
      <c r="B1142" s="1" t="str">
        <f>_xlfn.TEXTBEFORE(Table7[[#This Row],[raw]]," ")</f>
        <v>PROSYN-rt4530</v>
      </c>
      <c r="C1142" s="1"/>
      <c r="D1142" s="1">
        <f>_xlfn.NUMBERVALUE(_xlfn.TEXTAFTER(Table7[[#This Row],[raw]]," ",-1))</f>
        <v>4.3741430399999999E-7</v>
      </c>
      <c r="G1142" t="s">
        <v>3763</v>
      </c>
      <c r="H1142" t="s">
        <v>2778</v>
      </c>
      <c r="I1142">
        <v>1.696207E-9</v>
      </c>
      <c r="J1142">
        <f>_xlfn.XLOOKUP(Table2[[#This Row],[rxn]],Table7[rxn],Table7[flux],0)</f>
        <v>0</v>
      </c>
      <c r="K1142">
        <f>Table2[[#This Row],[flux]]-Table2[[#This Row],[flux in mfs]]</f>
        <v>1.696207E-9</v>
      </c>
      <c r="L1142" t="b">
        <f>_xlfn.TEXTAFTER(Table2[[#This Row],[rxn]],"-",-1)="SPONT"</f>
        <v>0</v>
      </c>
      <c r="M1142" t="str">
        <f>_xlfn.TEXTAFTER(Table2[[#This Row],[rxn]],"-",-1)</f>
        <v>rt6800_c</v>
      </c>
      <c r="N1142">
        <f>_xlfn.XLOOKUP("'PRO-"&amp;Table2[[#This Row],[enz]]&amp;"'",'[1]Sheet2 (2)'!$A:$A,'[1]Sheet2 (2)'!$B:$B,"")</f>
        <v>1</v>
      </c>
    </row>
    <row r="1143" spans="1:14" ht="17" x14ac:dyDescent="0.25">
      <c r="A1143" s="1" t="s">
        <v>1143</v>
      </c>
      <c r="B1143" s="1" t="str">
        <f>_xlfn.TEXTBEFORE(Table7[[#This Row],[raw]]," ")</f>
        <v>PROSYN-rt4541</v>
      </c>
      <c r="C1143" s="1"/>
      <c r="D1143" s="1">
        <f>_xlfn.NUMBERVALUE(_xlfn.TEXTAFTER(Table7[[#This Row],[raw]]," ",-1))</f>
        <v>0</v>
      </c>
      <c r="G1143" t="s">
        <v>3764</v>
      </c>
      <c r="H1143" t="s">
        <v>2778</v>
      </c>
      <c r="I1143">
        <v>1.696207E-9</v>
      </c>
      <c r="J1143">
        <f>_xlfn.XLOOKUP(Table2[[#This Row],[rxn]],Table7[rxn],Table7[flux],0)</f>
        <v>0</v>
      </c>
      <c r="K1143">
        <f>Table2[[#This Row],[flux]]-Table2[[#This Row],[flux in mfs]]</f>
        <v>1.696207E-9</v>
      </c>
      <c r="L1143" t="b">
        <f>_xlfn.TEXTAFTER(Table2[[#This Row],[rxn]],"-",-1)="SPONT"</f>
        <v>0</v>
      </c>
      <c r="M1143" t="str">
        <f>_xlfn.TEXTAFTER(Table2[[#This Row],[rxn]],"-",-1)</f>
        <v>rt6800_r</v>
      </c>
      <c r="N1143">
        <f>_xlfn.XLOOKUP("'PRO-"&amp;Table2[[#This Row],[enz]]&amp;"'",'[1]Sheet2 (2)'!$A:$A,'[1]Sheet2 (2)'!$B:$B,"")</f>
        <v>1</v>
      </c>
    </row>
    <row r="1144" spans="1:14" ht="17" x14ac:dyDescent="0.25">
      <c r="A1144" s="1" t="s">
        <v>1144</v>
      </c>
      <c r="B1144" s="1" t="str">
        <f>_xlfn.TEXTBEFORE(Table7[[#This Row],[raw]]," ")</f>
        <v>PROSYN-rt4544</v>
      </c>
      <c r="C1144" s="1"/>
      <c r="D1144" s="1">
        <f>_xlfn.NUMBERVALUE(_xlfn.TEXTAFTER(Table7[[#This Row],[raw]]," ",-1))</f>
        <v>9.0939701800000001E-7</v>
      </c>
      <c r="G1144" t="s">
        <v>4506</v>
      </c>
      <c r="H1144" t="s">
        <v>2778</v>
      </c>
      <c r="I1144">
        <v>1.696207E-9</v>
      </c>
      <c r="J1144">
        <f>_xlfn.XLOOKUP(Table2[[#This Row],[rxn]],Table7[rxn],Table7[flux],0)</f>
        <v>0</v>
      </c>
      <c r="K1144">
        <f>Table2[[#This Row],[flux]]-Table2[[#This Row],[flux in mfs]]</f>
        <v>1.696207E-9</v>
      </c>
      <c r="L1144" t="b">
        <f>_xlfn.TEXTAFTER(Table2[[#This Row],[rxn]],"-",-1)="SPONT"</f>
        <v>0</v>
      </c>
      <c r="M1144" t="str">
        <f>_xlfn.TEXTAFTER(Table2[[#This Row],[rxn]],"-",-1)</f>
        <v>rt6800_r</v>
      </c>
      <c r="N1144">
        <f>_xlfn.XLOOKUP("'PRO-"&amp;Table2[[#This Row],[enz]]&amp;"'",'[1]Sheet2 (2)'!$A:$A,'[1]Sheet2 (2)'!$B:$B,"")</f>
        <v>1</v>
      </c>
    </row>
    <row r="1145" spans="1:14" ht="17" x14ac:dyDescent="0.25">
      <c r="A1145" s="1" t="s">
        <v>1145</v>
      </c>
      <c r="B1145" s="1" t="str">
        <f>_xlfn.TEXTBEFORE(Table7[[#This Row],[raw]]," ")</f>
        <v>PROSYN-rt4548</v>
      </c>
      <c r="C1145" s="1"/>
      <c r="D1145" s="1">
        <f>_xlfn.NUMBERVALUE(_xlfn.TEXTAFTER(Table7[[#This Row],[raw]]," ",-1))</f>
        <v>4.8983755000000002E-8</v>
      </c>
      <c r="G1145" t="s">
        <v>3754</v>
      </c>
      <c r="H1145" t="s">
        <v>2778</v>
      </c>
      <c r="I1145">
        <v>1.80289E-9</v>
      </c>
      <c r="J1145">
        <f>_xlfn.XLOOKUP(Table2[[#This Row],[rxn]],Table7[rxn],Table7[flux],0)</f>
        <v>0</v>
      </c>
      <c r="K1145">
        <f>Table2[[#This Row],[flux]]-Table2[[#This Row],[flux in mfs]]</f>
        <v>1.80289E-9</v>
      </c>
      <c r="L1145" t="b">
        <f>_xlfn.TEXTAFTER(Table2[[#This Row],[rxn]],"-",-1)="SPONT"</f>
        <v>0</v>
      </c>
      <c r="M1145" t="str">
        <f>_xlfn.TEXTAFTER(Table2[[#This Row],[rxn]],"-",-1)</f>
        <v>rt8272</v>
      </c>
      <c r="N1145">
        <f>_xlfn.XLOOKUP("'PRO-"&amp;Table2[[#This Row],[enz]]&amp;"'",'[1]Sheet2 (2)'!$A:$A,'[1]Sheet2 (2)'!$B:$B,"")</f>
        <v>1</v>
      </c>
    </row>
    <row r="1146" spans="1:14" ht="17" x14ac:dyDescent="0.25">
      <c r="A1146" s="1" t="s">
        <v>1146</v>
      </c>
      <c r="B1146" s="1" t="str">
        <f>_xlfn.TEXTBEFORE(Table7[[#This Row],[raw]]," ")</f>
        <v>PROSYN-rt4555</v>
      </c>
      <c r="C1146" s="1"/>
      <c r="D1146" s="1">
        <f>_xlfn.NUMBERVALUE(_xlfn.TEXTAFTER(Table7[[#This Row],[raw]]," ",-1))</f>
        <v>2.0781973999999999E-8</v>
      </c>
      <c r="G1146" t="s">
        <v>3755</v>
      </c>
      <c r="H1146" t="s">
        <v>2778</v>
      </c>
      <c r="I1146">
        <v>1.80289E-9</v>
      </c>
      <c r="J1146">
        <f>_xlfn.XLOOKUP(Table2[[#This Row],[rxn]],Table7[rxn],Table7[flux],0)</f>
        <v>0</v>
      </c>
      <c r="K1146">
        <f>Table2[[#This Row],[flux]]-Table2[[#This Row],[flux in mfs]]</f>
        <v>1.80289E-9</v>
      </c>
      <c r="L1146" t="b">
        <f>_xlfn.TEXTAFTER(Table2[[#This Row],[rxn]],"-",-1)="SPONT"</f>
        <v>0</v>
      </c>
      <c r="M1146" t="str">
        <f>_xlfn.TEXTAFTER(Table2[[#This Row],[rxn]],"-",-1)</f>
        <v>rt8272</v>
      </c>
      <c r="N1146">
        <f>_xlfn.XLOOKUP("'PRO-"&amp;Table2[[#This Row],[enz]]&amp;"'",'[1]Sheet2 (2)'!$A:$A,'[1]Sheet2 (2)'!$B:$B,"")</f>
        <v>1</v>
      </c>
    </row>
    <row r="1147" spans="1:14" ht="17" x14ac:dyDescent="0.25">
      <c r="A1147" s="1" t="s">
        <v>1147</v>
      </c>
      <c r="B1147" s="1" t="str">
        <f>_xlfn.TEXTBEFORE(Table7[[#This Row],[raw]]," ")</f>
        <v>PROSYN-rt4558</v>
      </c>
      <c r="C1147" s="1"/>
      <c r="D1147" s="1">
        <f>_xlfn.NUMBERVALUE(_xlfn.TEXTAFTER(Table7[[#This Row],[raw]]," ",-1))</f>
        <v>1.9082500000000001E-10</v>
      </c>
      <c r="G1147" t="s">
        <v>3756</v>
      </c>
      <c r="H1147" t="s">
        <v>2778</v>
      </c>
      <c r="I1147">
        <v>1.80289E-9</v>
      </c>
      <c r="J1147">
        <f>_xlfn.XLOOKUP(Table2[[#This Row],[rxn]],Table7[rxn],Table7[flux],0)</f>
        <v>0</v>
      </c>
      <c r="K1147">
        <f>Table2[[#This Row],[flux]]-Table2[[#This Row],[flux in mfs]]</f>
        <v>1.80289E-9</v>
      </c>
      <c r="L1147" t="b">
        <f>_xlfn.TEXTAFTER(Table2[[#This Row],[rxn]],"-",-1)="SPONT"</f>
        <v>0</v>
      </c>
      <c r="M1147" t="str">
        <f>_xlfn.TEXTAFTER(Table2[[#This Row],[rxn]],"-",-1)</f>
        <v>rt8272</v>
      </c>
      <c r="N1147">
        <f>_xlfn.XLOOKUP("'PRO-"&amp;Table2[[#This Row],[enz]]&amp;"'",'[1]Sheet2 (2)'!$A:$A,'[1]Sheet2 (2)'!$B:$B,"")</f>
        <v>1</v>
      </c>
    </row>
    <row r="1148" spans="1:14" ht="17" x14ac:dyDescent="0.25">
      <c r="A1148" s="1" t="s">
        <v>1148</v>
      </c>
      <c r="B1148" s="1" t="str">
        <f>_xlfn.TEXTBEFORE(Table7[[#This Row],[raw]]," ")</f>
        <v>PROSYN-rt4559</v>
      </c>
      <c r="C1148" s="1"/>
      <c r="D1148" s="1">
        <f>_xlfn.NUMBERVALUE(_xlfn.TEXTAFTER(Table7[[#This Row],[raw]]," ",-1))</f>
        <v>8.1213170000000005E-9</v>
      </c>
      <c r="G1148" t="s">
        <v>3757</v>
      </c>
      <c r="H1148" t="s">
        <v>2778</v>
      </c>
      <c r="I1148">
        <v>1.80289E-9</v>
      </c>
      <c r="J1148">
        <f>_xlfn.XLOOKUP(Table2[[#This Row],[rxn]],Table7[rxn],Table7[flux],0)</f>
        <v>0</v>
      </c>
      <c r="K1148">
        <f>Table2[[#This Row],[flux]]-Table2[[#This Row],[flux in mfs]]</f>
        <v>1.80289E-9</v>
      </c>
      <c r="L1148" t="b">
        <f>_xlfn.TEXTAFTER(Table2[[#This Row],[rxn]],"-",-1)="SPONT"</f>
        <v>0</v>
      </c>
      <c r="M1148" t="str">
        <f>_xlfn.TEXTAFTER(Table2[[#This Row],[rxn]],"-",-1)</f>
        <v>rt8272</v>
      </c>
      <c r="N1148">
        <f>_xlfn.XLOOKUP("'PRO-"&amp;Table2[[#This Row],[enz]]&amp;"'",'[1]Sheet2 (2)'!$A:$A,'[1]Sheet2 (2)'!$B:$B,"")</f>
        <v>1</v>
      </c>
    </row>
    <row r="1149" spans="1:14" ht="17" x14ac:dyDescent="0.25">
      <c r="A1149" s="1" t="s">
        <v>1149</v>
      </c>
      <c r="B1149" s="1" t="str">
        <f>_xlfn.TEXTBEFORE(Table7[[#This Row],[raw]]," ")</f>
        <v>PROSYN-rt4576</v>
      </c>
      <c r="C1149" s="1"/>
      <c r="D1149" s="1">
        <f>_xlfn.NUMBERVALUE(_xlfn.TEXTAFTER(Table7[[#This Row],[raw]]," ",-1))</f>
        <v>4.3779744800000002E-7</v>
      </c>
      <c r="G1149" t="s">
        <v>3366</v>
      </c>
      <c r="H1149" t="s">
        <v>2778</v>
      </c>
      <c r="I1149">
        <v>2.3612549999999998E-9</v>
      </c>
      <c r="J1149">
        <f>_xlfn.XLOOKUP(Table2[[#This Row],[rxn]],Table7[rxn],Table7[flux],0)</f>
        <v>0</v>
      </c>
      <c r="K1149">
        <f>Table2[[#This Row],[flux]]-Table2[[#This Row],[flux in mfs]]</f>
        <v>2.3612549999999998E-9</v>
      </c>
      <c r="L1149" t="b">
        <f>_xlfn.TEXTAFTER(Table2[[#This Row],[rxn]],"-",-1)="SPONT"</f>
        <v>0</v>
      </c>
      <c r="M1149" t="str">
        <f>_xlfn.TEXTAFTER(Table2[[#This Row],[rxn]],"-",-1)</f>
        <v>rt0150</v>
      </c>
      <c r="N1149">
        <f>_xlfn.XLOOKUP("'PRO-"&amp;Table2[[#This Row],[enz]]&amp;"'",'[1]Sheet2 (2)'!$A:$A,'[1]Sheet2 (2)'!$B:$B,"")</f>
        <v>1</v>
      </c>
    </row>
    <row r="1150" spans="1:14" ht="17" x14ac:dyDescent="0.25">
      <c r="A1150" s="1" t="s">
        <v>1150</v>
      </c>
      <c r="B1150" s="1" t="str">
        <f>_xlfn.TEXTBEFORE(Table7[[#This Row],[raw]]," ")</f>
        <v>PROSYN-rt4597</v>
      </c>
      <c r="C1150" s="1"/>
      <c r="D1150" s="1">
        <f>_xlfn.NUMBERVALUE(_xlfn.TEXTAFTER(Table7[[#This Row],[raw]]," ",-1))</f>
        <v>1.2324282699999999E-7</v>
      </c>
      <c r="G1150" t="s">
        <v>3656</v>
      </c>
      <c r="H1150" t="s">
        <v>2778</v>
      </c>
      <c r="I1150">
        <v>2.3612549999999998E-9</v>
      </c>
      <c r="J1150">
        <f>_xlfn.XLOOKUP(Table2[[#This Row],[rxn]],Table7[rxn],Table7[flux],0)</f>
        <v>0</v>
      </c>
      <c r="K1150">
        <f>Table2[[#This Row],[flux]]-Table2[[#This Row],[flux in mfs]]</f>
        <v>2.3612549999999998E-9</v>
      </c>
      <c r="L1150" t="b">
        <f>_xlfn.TEXTAFTER(Table2[[#This Row],[rxn]],"-",-1)="SPONT"</f>
        <v>0</v>
      </c>
      <c r="M1150" t="str">
        <f>_xlfn.TEXTAFTER(Table2[[#This Row],[rxn]],"-",-1)</f>
        <v>rt0150</v>
      </c>
      <c r="N1150">
        <f>_xlfn.XLOOKUP("'PRO-"&amp;Table2[[#This Row],[enz]]&amp;"'",'[1]Sheet2 (2)'!$A:$A,'[1]Sheet2 (2)'!$B:$B,"")</f>
        <v>1</v>
      </c>
    </row>
    <row r="1151" spans="1:14" ht="17" x14ac:dyDescent="0.25">
      <c r="A1151" s="1" t="s">
        <v>1151</v>
      </c>
      <c r="B1151" s="1" t="str">
        <f>_xlfn.TEXTBEFORE(Table7[[#This Row],[raw]]," ")</f>
        <v>PROSYN-rt4598</v>
      </c>
      <c r="C1151" s="1"/>
      <c r="D1151" s="1">
        <f>_xlfn.NUMBERVALUE(_xlfn.TEXTAFTER(Table7[[#This Row],[raw]]," ",-1))</f>
        <v>6.349935214E-6</v>
      </c>
      <c r="G1151" t="s">
        <v>3924</v>
      </c>
      <c r="H1151" t="s">
        <v>2778</v>
      </c>
      <c r="I1151">
        <v>2.50554E-9</v>
      </c>
      <c r="J1151">
        <f>_xlfn.XLOOKUP(Table2[[#This Row],[rxn]],Table7[rxn],Table7[flux],0)</f>
        <v>0</v>
      </c>
      <c r="K1151">
        <f>Table2[[#This Row],[flux]]-Table2[[#This Row],[flux in mfs]]</f>
        <v>2.50554E-9</v>
      </c>
      <c r="L1151" t="b">
        <f>_xlfn.TEXTAFTER(Table2[[#This Row],[rxn]],"-",-1)="SPONT"</f>
        <v>0</v>
      </c>
      <c r="M1151" t="str">
        <f>_xlfn.TEXTAFTER(Table2[[#This Row],[rxn]],"-",-1)</f>
        <v>rt7311</v>
      </c>
      <c r="N1151">
        <f>_xlfn.XLOOKUP("'PRO-"&amp;Table2[[#This Row],[enz]]&amp;"'",'[1]Sheet2 (2)'!$A:$A,'[1]Sheet2 (2)'!$B:$B,"")</f>
        <v>1</v>
      </c>
    </row>
    <row r="1152" spans="1:14" ht="17" x14ac:dyDescent="0.25">
      <c r="A1152" s="1" t="s">
        <v>1152</v>
      </c>
      <c r="B1152" s="1" t="str">
        <f>_xlfn.TEXTBEFORE(Table7[[#This Row],[raw]]," ")</f>
        <v>PROSYN-rt4609</v>
      </c>
      <c r="C1152" s="1"/>
      <c r="D1152" s="1">
        <f>_xlfn.NUMBERVALUE(_xlfn.TEXTAFTER(Table7[[#This Row],[raw]]," ",-1))</f>
        <v>7.4496176599999997E-7</v>
      </c>
      <c r="G1152" t="s">
        <v>3921</v>
      </c>
      <c r="H1152" t="s">
        <v>2778</v>
      </c>
      <c r="I1152">
        <v>2.505545E-9</v>
      </c>
      <c r="J1152">
        <f>_xlfn.XLOOKUP(Table2[[#This Row],[rxn]],Table7[rxn],Table7[flux],0)</f>
        <v>0</v>
      </c>
      <c r="K1152">
        <f>Table2[[#This Row],[flux]]-Table2[[#This Row],[flux in mfs]]</f>
        <v>2.505545E-9</v>
      </c>
      <c r="L1152" t="b">
        <f>_xlfn.TEXTAFTER(Table2[[#This Row],[rxn]],"-",-1)="SPONT"</f>
        <v>0</v>
      </c>
      <c r="M1152" t="str">
        <f>_xlfn.TEXTAFTER(Table2[[#This Row],[rxn]],"-",-1)</f>
        <v>rt7311</v>
      </c>
      <c r="N1152">
        <f>_xlfn.XLOOKUP("'PRO-"&amp;Table2[[#This Row],[enz]]&amp;"'",'[1]Sheet2 (2)'!$A:$A,'[1]Sheet2 (2)'!$B:$B,"")</f>
        <v>1</v>
      </c>
    </row>
    <row r="1153" spans="1:14" ht="17" x14ac:dyDescent="0.25">
      <c r="A1153" s="1" t="s">
        <v>1153</v>
      </c>
      <c r="B1153" s="1" t="str">
        <f>_xlfn.TEXTBEFORE(Table7[[#This Row],[raw]]," ")</f>
        <v>PROSYN-rt4634</v>
      </c>
      <c r="C1153" s="1"/>
      <c r="D1153" s="1">
        <f>_xlfn.NUMBERVALUE(_xlfn.TEXTAFTER(Table7[[#This Row],[raw]]," ",-1))</f>
        <v>3.0317669830000001E-6</v>
      </c>
      <c r="G1153" t="s">
        <v>4370</v>
      </c>
      <c r="H1153" t="s">
        <v>2778</v>
      </c>
      <c r="I1153">
        <v>4.2039599999999996E-9</v>
      </c>
      <c r="J1153">
        <f>_xlfn.XLOOKUP(Table2[[#This Row],[rxn]],Table7[rxn],Table7[flux],0)</f>
        <v>1.15579E-9</v>
      </c>
      <c r="K1153">
        <f>Table2[[#This Row],[flux]]-Table2[[#This Row],[flux in mfs]]</f>
        <v>3.0481699999999998E-9</v>
      </c>
      <c r="L1153" t="b">
        <f>_xlfn.TEXTAFTER(Table2[[#This Row],[rxn]],"-",-1)="SPONT"</f>
        <v>0</v>
      </c>
      <c r="M1153" t="str">
        <f>_xlfn.TEXTAFTER(Table2[[#This Row],[rxn]],"-",-1)</f>
        <v>rt3311</v>
      </c>
      <c r="N1153">
        <f>_xlfn.XLOOKUP("'PRO-"&amp;Table2[[#This Row],[enz]]&amp;"'",'[1]Sheet2 (2)'!$A:$A,'[1]Sheet2 (2)'!$B:$B,"")</f>
        <v>1</v>
      </c>
    </row>
    <row r="1154" spans="1:14" ht="17" x14ac:dyDescent="0.25">
      <c r="A1154" s="1" t="s">
        <v>1154</v>
      </c>
      <c r="B1154" s="1" t="str">
        <f>_xlfn.TEXTBEFORE(Table7[[#This Row],[raw]]," ")</f>
        <v>PROSYN-rt4639</v>
      </c>
      <c r="C1154" s="1"/>
      <c r="D1154" s="1">
        <f>_xlfn.NUMBERVALUE(_xlfn.TEXTAFTER(Table7[[#This Row],[raw]]," ",-1))</f>
        <v>1.207219364E-6</v>
      </c>
      <c r="G1154" t="s">
        <v>3822</v>
      </c>
      <c r="H1154" t="s">
        <v>2778</v>
      </c>
      <c r="I1154">
        <v>3.31553E-9</v>
      </c>
      <c r="J1154">
        <f>_xlfn.XLOOKUP(Table2[[#This Row],[rxn]],Table7[rxn],Table7[flux],0)</f>
        <v>0</v>
      </c>
      <c r="K1154">
        <f>Table2[[#This Row],[flux]]-Table2[[#This Row],[flux in mfs]]</f>
        <v>3.31553E-9</v>
      </c>
      <c r="L1154" t="b">
        <f>_xlfn.TEXTAFTER(Table2[[#This Row],[rxn]],"-",-1)="SPONT"</f>
        <v>0</v>
      </c>
      <c r="M1154" t="str">
        <f>_xlfn.TEXTAFTER(Table2[[#This Row],[rxn]],"-",-1)</f>
        <v>rt3791_c</v>
      </c>
      <c r="N1154">
        <f>_xlfn.XLOOKUP("'PRO-"&amp;Table2[[#This Row],[enz]]&amp;"'",'[1]Sheet2 (2)'!$A:$A,'[1]Sheet2 (2)'!$B:$B,"")</f>
        <v>1</v>
      </c>
    </row>
    <row r="1155" spans="1:14" ht="17" x14ac:dyDescent="0.25">
      <c r="A1155" s="1" t="s">
        <v>1155</v>
      </c>
      <c r="B1155" s="1" t="str">
        <f>_xlfn.TEXTBEFORE(Table7[[#This Row],[raw]]," ")</f>
        <v>PROSYN-rt4649</v>
      </c>
      <c r="C1155" s="1"/>
      <c r="D1155" s="1">
        <f>_xlfn.NUMBERVALUE(_xlfn.TEXTAFTER(Table7[[#This Row],[raw]]," ",-1))</f>
        <v>2.4146923100000002E-7</v>
      </c>
      <c r="G1155" t="s">
        <v>3762</v>
      </c>
      <c r="H1155" t="s">
        <v>2778</v>
      </c>
      <c r="I1155">
        <v>3.392413E-9</v>
      </c>
      <c r="J1155">
        <f>_xlfn.XLOOKUP(Table2[[#This Row],[rxn]],Table7[rxn],Table7[flux],0)</f>
        <v>0</v>
      </c>
      <c r="K1155">
        <f>Table2[[#This Row],[flux]]-Table2[[#This Row],[flux in mfs]]</f>
        <v>3.392413E-9</v>
      </c>
      <c r="L1155" t="b">
        <f>_xlfn.TEXTAFTER(Table2[[#This Row],[rxn]],"-",-1)="SPONT"</f>
        <v>0</v>
      </c>
      <c r="M1155" t="str">
        <f>_xlfn.TEXTAFTER(Table2[[#This Row],[rxn]],"-",-1)</f>
        <v>rt6800_c</v>
      </c>
      <c r="N1155">
        <f>_xlfn.XLOOKUP("'PRO-"&amp;Table2[[#This Row],[enz]]&amp;"'",'[1]Sheet2 (2)'!$A:$A,'[1]Sheet2 (2)'!$B:$B,"")</f>
        <v>1</v>
      </c>
    </row>
    <row r="1156" spans="1:14" ht="17" x14ac:dyDescent="0.25">
      <c r="A1156" s="1" t="s">
        <v>1156</v>
      </c>
      <c r="B1156" s="1" t="str">
        <f>_xlfn.TEXTBEFORE(Table7[[#This Row],[raw]]," ")</f>
        <v>PROSYN-rt4673</v>
      </c>
      <c r="C1156" s="1"/>
      <c r="D1156" s="1">
        <f>_xlfn.NUMBERVALUE(_xlfn.TEXTAFTER(Table7[[#This Row],[raw]]," ",-1))</f>
        <v>3.4114764399999998E-7</v>
      </c>
      <c r="G1156" t="s">
        <v>3806</v>
      </c>
      <c r="H1156" t="s">
        <v>2778</v>
      </c>
      <c r="I1156">
        <v>3.392413E-9</v>
      </c>
      <c r="J1156">
        <f>_xlfn.XLOOKUP(Table2[[#This Row],[rxn]],Table7[rxn],Table7[flux],0)</f>
        <v>0</v>
      </c>
      <c r="K1156">
        <f>Table2[[#This Row],[flux]]-Table2[[#This Row],[flux in mfs]]</f>
        <v>3.392413E-9</v>
      </c>
      <c r="L1156" t="b">
        <f>_xlfn.TEXTAFTER(Table2[[#This Row],[rxn]],"-",-1)="SPONT"</f>
        <v>0</v>
      </c>
      <c r="M1156" t="str">
        <f>_xlfn.TEXTAFTER(Table2[[#This Row],[rxn]],"-",-1)</f>
        <v>rt7873</v>
      </c>
      <c r="N1156">
        <f>_xlfn.XLOOKUP("'PRO-"&amp;Table2[[#This Row],[enz]]&amp;"'",'[1]Sheet2 (2)'!$A:$A,'[1]Sheet2 (2)'!$B:$B,"")</f>
        <v>1</v>
      </c>
    </row>
    <row r="1157" spans="1:14" ht="17" x14ac:dyDescent="0.25">
      <c r="A1157" s="1" t="s">
        <v>1157</v>
      </c>
      <c r="B1157" s="1" t="str">
        <f>_xlfn.TEXTBEFORE(Table7[[#This Row],[raw]]," ")</f>
        <v>PROSYN-rt4674</v>
      </c>
      <c r="C1157" s="1"/>
      <c r="D1157" s="1">
        <f>_xlfn.NUMBERVALUE(_xlfn.TEXTAFTER(Table7[[#This Row],[raw]]," ",-1))</f>
        <v>9.3746739999999999E-9</v>
      </c>
      <c r="G1157" t="s">
        <v>4007</v>
      </c>
      <c r="H1157" t="s">
        <v>2778</v>
      </c>
      <c r="I1157">
        <v>3.653123E-9</v>
      </c>
      <c r="J1157">
        <f>_xlfn.XLOOKUP(Table2[[#This Row],[rxn]],Table7[rxn],Table7[flux],0)</f>
        <v>0</v>
      </c>
      <c r="K1157">
        <f>Table2[[#This Row],[flux]]-Table2[[#This Row],[flux in mfs]]</f>
        <v>3.653123E-9</v>
      </c>
      <c r="L1157" t="b">
        <f>_xlfn.TEXTAFTER(Table2[[#This Row],[rxn]],"-",-1)="SPONT"</f>
        <v>0</v>
      </c>
      <c r="M1157" t="str">
        <f>_xlfn.TEXTAFTER(Table2[[#This Row],[rxn]],"-",-1)</f>
        <v>rt6946</v>
      </c>
      <c r="N1157">
        <f>_xlfn.XLOOKUP("'PRO-"&amp;Table2[[#This Row],[enz]]&amp;"'",'[1]Sheet2 (2)'!$A:$A,'[1]Sheet2 (2)'!$B:$B,"")</f>
        <v>1</v>
      </c>
    </row>
    <row r="1158" spans="1:14" ht="17" x14ac:dyDescent="0.25">
      <c r="A1158" s="1" t="s">
        <v>1158</v>
      </c>
      <c r="B1158" s="1" t="str">
        <f>_xlfn.TEXTBEFORE(Table7[[#This Row],[raw]]," ")</f>
        <v>PROSYN-rt4676</v>
      </c>
      <c r="C1158" s="1"/>
      <c r="D1158" s="1">
        <f>_xlfn.NUMBERVALUE(_xlfn.TEXTAFTER(Table7[[#This Row],[raw]]," ",-1))</f>
        <v>1.75031211E-7</v>
      </c>
      <c r="G1158" t="s">
        <v>3923</v>
      </c>
      <c r="H1158" t="s">
        <v>2778</v>
      </c>
      <c r="I1158">
        <v>3.9106940000000003E-9</v>
      </c>
      <c r="J1158">
        <f>_xlfn.XLOOKUP(Table2[[#This Row],[rxn]],Table7[rxn],Table7[flux],0)</f>
        <v>0</v>
      </c>
      <c r="K1158">
        <f>Table2[[#This Row],[flux]]-Table2[[#This Row],[flux in mfs]]</f>
        <v>3.9106940000000003E-9</v>
      </c>
      <c r="L1158" t="b">
        <f>_xlfn.TEXTAFTER(Table2[[#This Row],[rxn]],"-",-1)="SPONT"</f>
        <v>0</v>
      </c>
      <c r="M1158" t="str">
        <f>_xlfn.TEXTAFTER(Table2[[#This Row],[rxn]],"-",-1)</f>
        <v>rt7311</v>
      </c>
      <c r="N1158">
        <f>_xlfn.XLOOKUP("'PRO-"&amp;Table2[[#This Row],[enz]]&amp;"'",'[1]Sheet2 (2)'!$A:$A,'[1]Sheet2 (2)'!$B:$B,"")</f>
        <v>1</v>
      </c>
    </row>
    <row r="1159" spans="1:14" ht="17" x14ac:dyDescent="0.25">
      <c r="A1159" s="1" t="s">
        <v>1159</v>
      </c>
      <c r="B1159" s="1" t="str">
        <f>_xlfn.TEXTBEFORE(Table7[[#This Row],[raw]]," ")</f>
        <v>PROSYN-rt4680</v>
      </c>
      <c r="C1159" s="1"/>
      <c r="D1159" s="1">
        <f>_xlfn.NUMBERVALUE(_xlfn.TEXTAFTER(Table7[[#This Row],[raw]]," ",-1))</f>
        <v>4.2052486000000001E-8</v>
      </c>
      <c r="G1159" t="s">
        <v>3922</v>
      </c>
      <c r="H1159" t="s">
        <v>2778</v>
      </c>
      <c r="I1159">
        <v>3.9107010000000001E-9</v>
      </c>
      <c r="J1159">
        <f>_xlfn.XLOOKUP(Table2[[#This Row],[rxn]],Table7[rxn],Table7[flux],0)</f>
        <v>0</v>
      </c>
      <c r="K1159">
        <f>Table2[[#This Row],[flux]]-Table2[[#This Row],[flux in mfs]]</f>
        <v>3.9107010000000001E-9</v>
      </c>
      <c r="L1159" t="b">
        <f>_xlfn.TEXTAFTER(Table2[[#This Row],[rxn]],"-",-1)="SPONT"</f>
        <v>0</v>
      </c>
      <c r="M1159" t="str">
        <f>_xlfn.TEXTAFTER(Table2[[#This Row],[rxn]],"-",-1)</f>
        <v>rt7311</v>
      </c>
      <c r="N1159">
        <f>_xlfn.XLOOKUP("'PRO-"&amp;Table2[[#This Row],[enz]]&amp;"'",'[1]Sheet2 (2)'!$A:$A,'[1]Sheet2 (2)'!$B:$B,"")</f>
        <v>1</v>
      </c>
    </row>
    <row r="1160" spans="1:14" ht="17" x14ac:dyDescent="0.25">
      <c r="A1160" s="1" t="s">
        <v>1160</v>
      </c>
      <c r="B1160" s="1" t="str">
        <f>_xlfn.TEXTBEFORE(Table7[[#This Row],[raw]]," ")</f>
        <v>PROSYN-rt4692</v>
      </c>
      <c r="C1160" s="1"/>
      <c r="D1160" s="1">
        <f>_xlfn.NUMBERVALUE(_xlfn.TEXTAFTER(Table7[[#This Row],[raw]]," ",-1))</f>
        <v>3.55506763E-7</v>
      </c>
      <c r="G1160" t="s">
        <v>3571</v>
      </c>
      <c r="H1160" t="s">
        <v>2778</v>
      </c>
      <c r="I1160">
        <v>4.0929769999999999E-9</v>
      </c>
      <c r="J1160">
        <f>_xlfn.XLOOKUP(Table2[[#This Row],[rxn]],Table7[rxn],Table7[flux],0)</f>
        <v>0</v>
      </c>
      <c r="K1160">
        <f>Table2[[#This Row],[flux]]-Table2[[#This Row],[flux in mfs]]</f>
        <v>4.0929769999999999E-9</v>
      </c>
      <c r="L1160" t="b">
        <f>_xlfn.TEXTAFTER(Table2[[#This Row],[rxn]],"-",-1)="SPONT"</f>
        <v>0</v>
      </c>
      <c r="M1160" t="str">
        <f>_xlfn.TEXTAFTER(Table2[[#This Row],[rxn]],"-",-1)</f>
        <v>rt2834</v>
      </c>
      <c r="N1160">
        <f>_xlfn.XLOOKUP("'PRO-"&amp;Table2[[#This Row],[enz]]&amp;"'",'[1]Sheet2 (2)'!$A:$A,'[1]Sheet2 (2)'!$B:$B,"")</f>
        <v>1</v>
      </c>
    </row>
    <row r="1161" spans="1:14" ht="17" x14ac:dyDescent="0.25">
      <c r="A1161" s="1" t="s">
        <v>1161</v>
      </c>
      <c r="B1161" s="1" t="str">
        <f>_xlfn.TEXTBEFORE(Table7[[#This Row],[raw]]," ")</f>
        <v>PROSYN-rt4714</v>
      </c>
      <c r="C1161" s="1"/>
      <c r="D1161" s="1">
        <f>_xlfn.NUMBERVALUE(_xlfn.TEXTAFTER(Table7[[#This Row],[raw]]," ",-1))</f>
        <v>4.9277749999999999E-8</v>
      </c>
      <c r="G1161" t="s">
        <v>3925</v>
      </c>
      <c r="H1161" t="s">
        <v>2778</v>
      </c>
      <c r="I1161">
        <v>4.0929769999999999E-9</v>
      </c>
      <c r="J1161">
        <f>_xlfn.XLOOKUP(Table2[[#This Row],[rxn]],Table7[rxn],Table7[flux],0)</f>
        <v>0</v>
      </c>
      <c r="K1161">
        <f>Table2[[#This Row],[flux]]-Table2[[#This Row],[flux in mfs]]</f>
        <v>4.0929769999999999E-9</v>
      </c>
      <c r="L1161" t="b">
        <f>_xlfn.TEXTAFTER(Table2[[#This Row],[rxn]],"-",-1)="SPONT"</f>
        <v>0</v>
      </c>
      <c r="M1161" t="str">
        <f>_xlfn.TEXTAFTER(Table2[[#This Row],[rxn]],"-",-1)</f>
        <v>rt2834</v>
      </c>
      <c r="N1161">
        <f>_xlfn.XLOOKUP("'PRO-"&amp;Table2[[#This Row],[enz]]&amp;"'",'[1]Sheet2 (2)'!$A:$A,'[1]Sheet2 (2)'!$B:$B,"")</f>
        <v>1</v>
      </c>
    </row>
    <row r="1162" spans="1:14" ht="17" x14ac:dyDescent="0.25">
      <c r="A1162" s="1" t="s">
        <v>1162</v>
      </c>
      <c r="B1162" s="1" t="str">
        <f>_xlfn.TEXTBEFORE(Table7[[#This Row],[raw]]," ")</f>
        <v>PROSYN-rt4722</v>
      </c>
      <c r="C1162" s="1"/>
      <c r="D1162" s="1">
        <f>_xlfn.NUMBERVALUE(_xlfn.TEXTAFTER(Table7[[#This Row],[raw]]," ",-1))</f>
        <v>3.6313739799999999E-7</v>
      </c>
      <c r="G1162" t="s">
        <v>4016</v>
      </c>
      <c r="H1162" t="s">
        <v>2778</v>
      </c>
      <c r="I1162">
        <v>4.1543509999999997E-9</v>
      </c>
      <c r="J1162">
        <f>_xlfn.XLOOKUP(Table2[[#This Row],[rxn]],Table7[rxn],Table7[flux],0)</f>
        <v>0</v>
      </c>
      <c r="K1162">
        <f>Table2[[#This Row],[flux]]-Table2[[#This Row],[flux in mfs]]</f>
        <v>4.1543509999999997E-9</v>
      </c>
      <c r="L1162" t="b">
        <f>_xlfn.TEXTAFTER(Table2[[#This Row],[rxn]],"-",-1)="SPONT"</f>
        <v>0</v>
      </c>
      <c r="M1162" t="str">
        <f>_xlfn.TEXTAFTER(Table2[[#This Row],[rxn]],"-",-1)</f>
        <v>RNR124</v>
      </c>
      <c r="N1162" t="str">
        <f>_xlfn.XLOOKUP("'PRO-"&amp;Table2[[#This Row],[enz]]&amp;"'",'[1]Sheet2 (2)'!$A:$A,'[1]Sheet2 (2)'!$B:$B,"")</f>
        <v/>
      </c>
    </row>
    <row r="1163" spans="1:14" ht="17" x14ac:dyDescent="0.25">
      <c r="A1163" s="1" t="s">
        <v>1163</v>
      </c>
      <c r="B1163" s="1" t="str">
        <f>_xlfn.TEXTBEFORE(Table7[[#This Row],[raw]]," ")</f>
        <v>PROSYN-rt4736</v>
      </c>
      <c r="C1163" s="1"/>
      <c r="D1163" s="1">
        <f>_xlfn.NUMBERVALUE(_xlfn.TEXTAFTER(Table7[[#This Row],[raw]]," ",-1))</f>
        <v>8.9030422999999996E-8</v>
      </c>
      <c r="G1163" t="s">
        <v>3584</v>
      </c>
      <c r="H1163" t="s">
        <v>2778</v>
      </c>
      <c r="I1163">
        <v>4.3215169999999996E-9</v>
      </c>
      <c r="J1163">
        <f>_xlfn.XLOOKUP(Table2[[#This Row],[rxn]],Table7[rxn],Table7[flux],0)</f>
        <v>0</v>
      </c>
      <c r="K1163">
        <f>Table2[[#This Row],[flux]]-Table2[[#This Row],[flux in mfs]]</f>
        <v>4.3215169999999996E-9</v>
      </c>
      <c r="L1163" t="b">
        <f>_xlfn.TEXTAFTER(Table2[[#This Row],[rxn]],"-",-1)="SPONT"</f>
        <v>0</v>
      </c>
      <c r="M1163" t="str">
        <f>_xlfn.TEXTAFTER(Table2[[#This Row],[rxn]],"-",-1)</f>
        <v>MET16TRX2</v>
      </c>
      <c r="N1163" t="str">
        <f>_xlfn.XLOOKUP("'PRO-"&amp;Table2[[#This Row],[enz]]&amp;"'",'[1]Sheet2 (2)'!$A:$A,'[1]Sheet2 (2)'!$B:$B,"")</f>
        <v/>
      </c>
    </row>
    <row r="1164" spans="1:14" ht="17" x14ac:dyDescent="0.25">
      <c r="A1164" s="1" t="s">
        <v>1164</v>
      </c>
      <c r="B1164" s="1" t="str">
        <f>_xlfn.TEXTBEFORE(Table7[[#This Row],[raw]]," ")</f>
        <v>PROSYN-rt4769</v>
      </c>
      <c r="C1164" s="1"/>
      <c r="D1164" s="1">
        <f>_xlfn.NUMBERVALUE(_xlfn.TEXTAFTER(Table7[[#This Row],[raw]]," ",-1))</f>
        <v>2.9284267999999999E-8</v>
      </c>
      <c r="G1164" t="s">
        <v>3948</v>
      </c>
      <c r="H1164" t="s">
        <v>2778</v>
      </c>
      <c r="I1164">
        <v>4.3215169999999996E-9</v>
      </c>
      <c r="J1164">
        <f>_xlfn.XLOOKUP(Table2[[#This Row],[rxn]],Table7[rxn],Table7[flux],0)</f>
        <v>0</v>
      </c>
      <c r="K1164">
        <f>Table2[[#This Row],[flux]]-Table2[[#This Row],[flux in mfs]]</f>
        <v>4.3215169999999996E-9</v>
      </c>
      <c r="L1164" t="b">
        <f>_xlfn.TEXTAFTER(Table2[[#This Row],[rxn]],"-",-1)="SPONT"</f>
        <v>0</v>
      </c>
      <c r="M1164" t="str">
        <f>_xlfn.TEXTAFTER(Table2[[#This Row],[rxn]],"-",-1)</f>
        <v>MET16TRX2</v>
      </c>
      <c r="N1164" t="str">
        <f>_xlfn.XLOOKUP("'PRO-"&amp;Table2[[#This Row],[enz]]&amp;"'",'[1]Sheet2 (2)'!$A:$A,'[1]Sheet2 (2)'!$B:$B,"")</f>
        <v/>
      </c>
    </row>
    <row r="1165" spans="1:14" ht="17" x14ac:dyDescent="0.25">
      <c r="A1165" s="1" t="s">
        <v>1165</v>
      </c>
      <c r="B1165" s="1" t="str">
        <f>_xlfn.TEXTBEFORE(Table7[[#This Row],[raw]]," ")</f>
        <v>PROSYN-rt4772</v>
      </c>
      <c r="C1165" s="1"/>
      <c r="D1165" s="1">
        <f>_xlfn.NUMBERVALUE(_xlfn.TEXTAFTER(Table7[[#This Row],[raw]]," ",-1))</f>
        <v>1.5313080700000001E-7</v>
      </c>
      <c r="G1165" t="s">
        <v>4515</v>
      </c>
      <c r="H1165" t="s">
        <v>2778</v>
      </c>
      <c r="I1165">
        <v>4.3215169999999996E-9</v>
      </c>
      <c r="J1165">
        <f>_xlfn.XLOOKUP(Table2[[#This Row],[rxn]],Table7[rxn],Table7[flux],0)</f>
        <v>0</v>
      </c>
      <c r="K1165">
        <f>Table2[[#This Row],[flux]]-Table2[[#This Row],[flux in mfs]]</f>
        <v>4.3215169999999996E-9</v>
      </c>
      <c r="L1165" t="b">
        <f>_xlfn.TEXTAFTER(Table2[[#This Row],[rxn]],"-",-1)="SPONT"</f>
        <v>0</v>
      </c>
      <c r="M1165" t="str">
        <f>_xlfn.TEXTAFTER(Table2[[#This Row],[rxn]],"-",-1)</f>
        <v>rt6971_c</v>
      </c>
      <c r="N1165">
        <f>_xlfn.XLOOKUP("'PRO-"&amp;Table2[[#This Row],[enz]]&amp;"'",'[1]Sheet2 (2)'!$A:$A,'[1]Sheet2 (2)'!$B:$B,"")</f>
        <v>1</v>
      </c>
    </row>
    <row r="1166" spans="1:14" ht="17" x14ac:dyDescent="0.25">
      <c r="A1166" s="1" t="s">
        <v>1166</v>
      </c>
      <c r="B1166" s="1" t="str">
        <f>_xlfn.TEXTBEFORE(Table7[[#This Row],[raw]]," ")</f>
        <v>PROSYN-rt4793</v>
      </c>
      <c r="C1166" s="1"/>
      <c r="D1166" s="1">
        <f>_xlfn.NUMBERVALUE(_xlfn.TEXTAFTER(Table7[[#This Row],[raw]]," ",-1))</f>
        <v>4.5734856499999999E-7</v>
      </c>
      <c r="G1166" t="s">
        <v>3400</v>
      </c>
      <c r="H1166" t="s">
        <v>2778</v>
      </c>
      <c r="I1166">
        <v>4.3524749999999999E-9</v>
      </c>
      <c r="J1166">
        <f>_xlfn.XLOOKUP(Table2[[#This Row],[rxn]],Table7[rxn],Table7[flux],0)</f>
        <v>0</v>
      </c>
      <c r="K1166">
        <f>Table2[[#This Row],[flux]]-Table2[[#This Row],[flux in mfs]]</f>
        <v>4.3524749999999999E-9</v>
      </c>
      <c r="L1166" t="b">
        <f>_xlfn.TEXTAFTER(Table2[[#This Row],[rxn]],"-",-1)="SPONT"</f>
        <v>0</v>
      </c>
      <c r="M1166" t="str">
        <f>_xlfn.TEXTAFTER(Table2[[#This Row],[rxn]],"-",-1)</f>
        <v>rt1378</v>
      </c>
      <c r="N1166">
        <f>_xlfn.XLOOKUP("'PRO-"&amp;Table2[[#This Row],[enz]]&amp;"'",'[1]Sheet2 (2)'!$A:$A,'[1]Sheet2 (2)'!$B:$B,"")</f>
        <v>1</v>
      </c>
    </row>
    <row r="1167" spans="1:14" ht="17" x14ac:dyDescent="0.25">
      <c r="A1167" s="1" t="s">
        <v>1167</v>
      </c>
      <c r="B1167" s="1" t="str">
        <f>_xlfn.TEXTBEFORE(Table7[[#This Row],[raw]]," ")</f>
        <v>PROSYN-rt4799</v>
      </c>
      <c r="C1167" s="1"/>
      <c r="D1167" s="1">
        <f>_xlfn.NUMBERVALUE(_xlfn.TEXTAFTER(Table7[[#This Row],[raw]]," ",-1))</f>
        <v>1.1566928E-8</v>
      </c>
      <c r="G1167" t="s">
        <v>4039</v>
      </c>
      <c r="H1167" t="s">
        <v>2778</v>
      </c>
      <c r="I1167">
        <v>4.3524749999999999E-9</v>
      </c>
      <c r="J1167">
        <f>_xlfn.XLOOKUP(Table2[[#This Row],[rxn]],Table7[rxn],Table7[flux],0)</f>
        <v>0</v>
      </c>
      <c r="K1167">
        <f>Table2[[#This Row],[flux]]-Table2[[#This Row],[flux in mfs]]</f>
        <v>4.3524749999999999E-9</v>
      </c>
      <c r="L1167" t="b">
        <f>_xlfn.TEXTAFTER(Table2[[#This Row],[rxn]],"-",-1)="SPONT"</f>
        <v>0</v>
      </c>
      <c r="M1167" t="str">
        <f>_xlfn.TEXTAFTER(Table2[[#This Row],[rxn]],"-",-1)</f>
        <v>rt1378</v>
      </c>
      <c r="N1167">
        <f>_xlfn.XLOOKUP("'PRO-"&amp;Table2[[#This Row],[enz]]&amp;"'",'[1]Sheet2 (2)'!$A:$A,'[1]Sheet2 (2)'!$B:$B,"")</f>
        <v>1</v>
      </c>
    </row>
    <row r="1168" spans="1:14" ht="17" x14ac:dyDescent="0.25">
      <c r="A1168" s="1" t="s">
        <v>1168</v>
      </c>
      <c r="B1168" s="1" t="str">
        <f>_xlfn.TEXTBEFORE(Table7[[#This Row],[raw]]," ")</f>
        <v>PROSYN-rt4822_n</v>
      </c>
      <c r="C1168" s="1"/>
      <c r="D1168" s="1">
        <f>_xlfn.NUMBERVALUE(_xlfn.TEXTAFTER(Table7[[#This Row],[raw]]," ",-1))</f>
        <v>2.5782148199999999E-7</v>
      </c>
      <c r="G1168" t="s">
        <v>3514</v>
      </c>
      <c r="H1168" t="s">
        <v>2778</v>
      </c>
      <c r="I1168">
        <v>4.585656E-9</v>
      </c>
      <c r="J1168">
        <f>_xlfn.XLOOKUP(Table2[[#This Row],[rxn]],Table7[rxn],Table7[flux],0)</f>
        <v>0</v>
      </c>
      <c r="K1168">
        <f>Table2[[#This Row],[flux]]-Table2[[#This Row],[flux in mfs]]</f>
        <v>4.585656E-9</v>
      </c>
      <c r="L1168" t="b">
        <f>_xlfn.TEXTAFTER(Table2[[#This Row],[rxn]],"-",-1)="SPONT"</f>
        <v>0</v>
      </c>
      <c r="M1168" t="str">
        <f>_xlfn.TEXTAFTER(Table2[[#This Row],[rxn]],"-",-1)</f>
        <v>rt4069</v>
      </c>
      <c r="N1168">
        <f>_xlfn.XLOOKUP("'PRO-"&amp;Table2[[#This Row],[enz]]&amp;"'",'[1]Sheet2 (2)'!$A:$A,'[1]Sheet2 (2)'!$B:$B,"")</f>
        <v>1</v>
      </c>
    </row>
    <row r="1169" spans="1:14" ht="17" x14ac:dyDescent="0.25">
      <c r="A1169" s="1" t="s">
        <v>1169</v>
      </c>
      <c r="B1169" s="1" t="str">
        <f>_xlfn.TEXTBEFORE(Table7[[#This Row],[raw]]," ")</f>
        <v>PROSYN-rt4846</v>
      </c>
      <c r="C1169" s="1"/>
      <c r="D1169" s="1">
        <f>_xlfn.NUMBERVALUE(_xlfn.TEXTAFTER(Table7[[#This Row],[raw]]," ",-1))</f>
        <v>4.55305851E-7</v>
      </c>
      <c r="G1169" t="s">
        <v>3857</v>
      </c>
      <c r="H1169" t="s">
        <v>2778</v>
      </c>
      <c r="I1169">
        <v>4.585656E-9</v>
      </c>
      <c r="J1169">
        <f>_xlfn.XLOOKUP(Table2[[#This Row],[rxn]],Table7[rxn],Table7[flux],0)</f>
        <v>0</v>
      </c>
      <c r="K1169">
        <f>Table2[[#This Row],[flux]]-Table2[[#This Row],[flux in mfs]]</f>
        <v>4.585656E-9</v>
      </c>
      <c r="L1169" t="b">
        <f>_xlfn.TEXTAFTER(Table2[[#This Row],[rxn]],"-",-1)="SPONT"</f>
        <v>0</v>
      </c>
      <c r="M1169" t="str">
        <f>_xlfn.TEXTAFTER(Table2[[#This Row],[rxn]],"-",-1)</f>
        <v>rt4069</v>
      </c>
      <c r="N1169">
        <f>_xlfn.XLOOKUP("'PRO-"&amp;Table2[[#This Row],[enz]]&amp;"'",'[1]Sheet2 (2)'!$A:$A,'[1]Sheet2 (2)'!$B:$B,"")</f>
        <v>1</v>
      </c>
    </row>
    <row r="1170" spans="1:14" ht="17" x14ac:dyDescent="0.25">
      <c r="A1170" s="1" t="s">
        <v>1170</v>
      </c>
      <c r="B1170" s="1" t="str">
        <f>_xlfn.TEXTBEFORE(Table7[[#This Row],[raw]]," ")</f>
        <v>PROSYN-rt4860</v>
      </c>
      <c r="C1170" s="1"/>
      <c r="D1170" s="1">
        <f>_xlfn.NUMBERVALUE(_xlfn.TEXTAFTER(Table7[[#This Row],[raw]]," ",-1))</f>
        <v>3.5659284E-8</v>
      </c>
      <c r="G1170" t="s">
        <v>3906</v>
      </c>
      <c r="H1170" t="s">
        <v>2778</v>
      </c>
      <c r="I1170">
        <v>4.9059450000000001E-9</v>
      </c>
      <c r="J1170">
        <f>_xlfn.XLOOKUP(Table2[[#This Row],[rxn]],Table7[rxn],Table7[flux],0)</f>
        <v>0</v>
      </c>
      <c r="K1170">
        <f>Table2[[#This Row],[flux]]-Table2[[#This Row],[flux in mfs]]</f>
        <v>4.9059450000000001E-9</v>
      </c>
      <c r="L1170" t="b">
        <f>_xlfn.TEXTAFTER(Table2[[#This Row],[rxn]],"-",-1)="SPONT"</f>
        <v>0</v>
      </c>
      <c r="M1170" t="str">
        <f>_xlfn.TEXTAFTER(Table2[[#This Row],[rxn]],"-",-1)</f>
        <v>rt5549</v>
      </c>
      <c r="N1170">
        <f>_xlfn.XLOOKUP("'PRO-"&amp;Table2[[#This Row],[enz]]&amp;"'",'[1]Sheet2 (2)'!$A:$A,'[1]Sheet2 (2)'!$B:$B,"")</f>
        <v>1</v>
      </c>
    </row>
    <row r="1171" spans="1:14" ht="17" x14ac:dyDescent="0.25">
      <c r="A1171" s="1" t="s">
        <v>1171</v>
      </c>
      <c r="B1171" s="1" t="str">
        <f>_xlfn.TEXTBEFORE(Table7[[#This Row],[raw]]," ")</f>
        <v>PROSYN-rt4862</v>
      </c>
      <c r="C1171" s="1"/>
      <c r="D1171" s="1">
        <f>_xlfn.NUMBERVALUE(_xlfn.TEXTAFTER(Table7[[#This Row],[raw]]," ",-1))</f>
        <v>2.5187825899999999E-7</v>
      </c>
      <c r="G1171" t="s">
        <v>3436</v>
      </c>
      <c r="H1171" t="s">
        <v>2778</v>
      </c>
      <c r="I1171">
        <v>5.0886199999999997E-9</v>
      </c>
      <c r="J1171">
        <f>_xlfn.XLOOKUP(Table2[[#This Row],[rxn]],Table7[rxn],Table7[flux],0)</f>
        <v>0</v>
      </c>
      <c r="K1171">
        <f>Table2[[#This Row],[flux]]-Table2[[#This Row],[flux in mfs]]</f>
        <v>5.0886199999999997E-9</v>
      </c>
      <c r="L1171" t="b">
        <f>_xlfn.TEXTAFTER(Table2[[#This Row],[rxn]],"-",-1)="SPONT"</f>
        <v>0</v>
      </c>
      <c r="M1171" t="str">
        <f>_xlfn.TEXTAFTER(Table2[[#This Row],[rxn]],"-",-1)</f>
        <v>rt6800_c</v>
      </c>
      <c r="N1171">
        <f>_xlfn.XLOOKUP("'PRO-"&amp;Table2[[#This Row],[enz]]&amp;"'",'[1]Sheet2 (2)'!$A:$A,'[1]Sheet2 (2)'!$B:$B,"")</f>
        <v>1</v>
      </c>
    </row>
    <row r="1172" spans="1:14" ht="17" x14ac:dyDescent="0.25">
      <c r="A1172" s="1" t="s">
        <v>1172</v>
      </c>
      <c r="B1172" s="1" t="str">
        <f>_xlfn.TEXTBEFORE(Table7[[#This Row],[raw]]," ")</f>
        <v>PROSYN-rt4871</v>
      </c>
      <c r="C1172" s="1"/>
      <c r="D1172" s="1">
        <f>_xlfn.NUMBERVALUE(_xlfn.TEXTAFTER(Table7[[#This Row],[raw]]," ",-1))</f>
        <v>4.1857120999999998E-8</v>
      </c>
      <c r="G1172" t="s">
        <v>4505</v>
      </c>
      <c r="H1172" t="s">
        <v>2778</v>
      </c>
      <c r="I1172">
        <v>5.0886199999999997E-9</v>
      </c>
      <c r="J1172">
        <f>_xlfn.XLOOKUP(Table2[[#This Row],[rxn]],Table7[rxn],Table7[flux],0)</f>
        <v>0</v>
      </c>
      <c r="K1172">
        <f>Table2[[#This Row],[flux]]-Table2[[#This Row],[flux in mfs]]</f>
        <v>5.0886199999999997E-9</v>
      </c>
      <c r="L1172" t="b">
        <f>_xlfn.TEXTAFTER(Table2[[#This Row],[rxn]],"-",-1)="SPONT"</f>
        <v>0</v>
      </c>
      <c r="M1172" t="str">
        <f>_xlfn.TEXTAFTER(Table2[[#This Row],[rxn]],"-",-1)</f>
        <v>rt6800_c</v>
      </c>
      <c r="N1172">
        <f>_xlfn.XLOOKUP("'PRO-"&amp;Table2[[#This Row],[enz]]&amp;"'",'[1]Sheet2 (2)'!$A:$A,'[1]Sheet2 (2)'!$B:$B,"")</f>
        <v>1</v>
      </c>
    </row>
    <row r="1173" spans="1:14" ht="17" x14ac:dyDescent="0.25">
      <c r="A1173" s="1" t="s">
        <v>1173</v>
      </c>
      <c r="B1173" s="1" t="str">
        <f>_xlfn.TEXTBEFORE(Table7[[#This Row],[raw]]," ")</f>
        <v>PROSYN-rt4881</v>
      </c>
      <c r="C1173" s="1"/>
      <c r="D1173" s="1">
        <f>_xlfn.NUMBERVALUE(_xlfn.TEXTAFTER(Table7[[#This Row],[raw]]," ",-1))</f>
        <v>3.1367455299999997E-7</v>
      </c>
      <c r="G1173" t="s">
        <v>3435</v>
      </c>
      <c r="H1173" t="s">
        <v>2778</v>
      </c>
      <c r="I1173">
        <v>5.3493299999999998E-9</v>
      </c>
      <c r="J1173">
        <f>_xlfn.XLOOKUP(Table2[[#This Row],[rxn]],Table7[rxn],Table7[flux],0)</f>
        <v>0</v>
      </c>
      <c r="K1173">
        <f>Table2[[#This Row],[flux]]-Table2[[#This Row],[flux in mfs]]</f>
        <v>5.3493299999999998E-9</v>
      </c>
      <c r="L1173" t="b">
        <f>_xlfn.TEXTAFTER(Table2[[#This Row],[rxn]],"-",-1)="SPONT"</f>
        <v>0</v>
      </c>
      <c r="M1173" t="str">
        <f>_xlfn.TEXTAFTER(Table2[[#This Row],[rxn]],"-",-1)</f>
        <v>rt6946</v>
      </c>
      <c r="N1173">
        <f>_xlfn.XLOOKUP("'PRO-"&amp;Table2[[#This Row],[enz]]&amp;"'",'[1]Sheet2 (2)'!$A:$A,'[1]Sheet2 (2)'!$B:$B,"")</f>
        <v>1</v>
      </c>
    </row>
    <row r="1174" spans="1:14" ht="17" x14ac:dyDescent="0.25">
      <c r="A1174" s="1" t="s">
        <v>1174</v>
      </c>
      <c r="B1174" s="1" t="str">
        <f>_xlfn.TEXTBEFORE(Table7[[#This Row],[raw]]," ")</f>
        <v>PROSYN-rt4892</v>
      </c>
      <c r="C1174" s="1"/>
      <c r="D1174" s="1">
        <f>_xlfn.NUMBERVALUE(_xlfn.TEXTAFTER(Table7[[#This Row],[raw]]," ",-1))</f>
        <v>1.8807831000000001E-8</v>
      </c>
      <c r="G1174" t="s">
        <v>3635</v>
      </c>
      <c r="H1174" t="s">
        <v>2778</v>
      </c>
      <c r="I1174">
        <v>5.6979000000000004E-9</v>
      </c>
      <c r="J1174">
        <f>_xlfn.XLOOKUP(Table2[[#This Row],[rxn]],Table7[rxn],Table7[flux],0)</f>
        <v>0</v>
      </c>
      <c r="K1174">
        <f>Table2[[#This Row],[flux]]-Table2[[#This Row],[flux in mfs]]</f>
        <v>5.6979000000000004E-9</v>
      </c>
      <c r="L1174" t="b">
        <f>_xlfn.TEXTAFTER(Table2[[#This Row],[rxn]],"-",-1)="SPONT"</f>
        <v>0</v>
      </c>
      <c r="M1174" t="str">
        <f>_xlfn.TEXTAFTER(Table2[[#This Row],[rxn]],"-",-1)</f>
        <v>rt7368</v>
      </c>
      <c r="N1174">
        <f>_xlfn.XLOOKUP("'PRO-"&amp;Table2[[#This Row],[enz]]&amp;"'",'[1]Sheet2 (2)'!$A:$A,'[1]Sheet2 (2)'!$B:$B,"")</f>
        <v>1</v>
      </c>
    </row>
    <row r="1175" spans="1:14" ht="17" x14ac:dyDescent="0.25">
      <c r="A1175" s="1" t="s">
        <v>1175</v>
      </c>
      <c r="B1175" s="1" t="str">
        <f>_xlfn.TEXTBEFORE(Table7[[#This Row],[raw]]," ")</f>
        <v>PROSYN-rt4894</v>
      </c>
      <c r="C1175" s="1"/>
      <c r="D1175" s="1">
        <f>_xlfn.NUMBERVALUE(_xlfn.TEXTAFTER(Table7[[#This Row],[raw]]," ",-1))</f>
        <v>9.2155649500000005E-7</v>
      </c>
      <c r="G1175" t="s">
        <v>4033</v>
      </c>
      <c r="H1175" t="s">
        <v>2778</v>
      </c>
      <c r="I1175">
        <v>5.6979000000000004E-9</v>
      </c>
      <c r="J1175">
        <f>_xlfn.XLOOKUP(Table2[[#This Row],[rxn]],Table7[rxn],Table7[flux],0)</f>
        <v>0</v>
      </c>
      <c r="K1175">
        <f>Table2[[#This Row],[flux]]-Table2[[#This Row],[flux in mfs]]</f>
        <v>5.6979000000000004E-9</v>
      </c>
      <c r="L1175" t="b">
        <f>_xlfn.TEXTAFTER(Table2[[#This Row],[rxn]],"-",-1)="SPONT"</f>
        <v>0</v>
      </c>
      <c r="M1175" t="str">
        <f>_xlfn.TEXTAFTER(Table2[[#This Row],[rxn]],"-",-1)</f>
        <v>rt7368</v>
      </c>
      <c r="N1175">
        <f>_xlfn.XLOOKUP("'PRO-"&amp;Table2[[#This Row],[enz]]&amp;"'",'[1]Sheet2 (2)'!$A:$A,'[1]Sheet2 (2)'!$B:$B,"")</f>
        <v>1</v>
      </c>
    </row>
    <row r="1176" spans="1:14" ht="17" x14ac:dyDescent="0.25">
      <c r="A1176" s="1" t="s">
        <v>1176</v>
      </c>
      <c r="B1176" s="1" t="str">
        <f>_xlfn.TEXTBEFORE(Table7[[#This Row],[raw]]," ")</f>
        <v>PROSYN-rt4896</v>
      </c>
      <c r="C1176" s="1"/>
      <c r="D1176" s="1">
        <f>_xlfn.NUMBERVALUE(_xlfn.TEXTAFTER(Table7[[#This Row],[raw]]," ",-1))</f>
        <v>1.0317607000000001E-8</v>
      </c>
      <c r="G1176" t="s">
        <v>3458</v>
      </c>
      <c r="H1176" t="s">
        <v>2778</v>
      </c>
      <c r="I1176">
        <v>5.6991509999999996E-9</v>
      </c>
      <c r="J1176">
        <f>_xlfn.XLOOKUP(Table2[[#This Row],[rxn]],Table7[rxn],Table7[flux],0)</f>
        <v>0</v>
      </c>
      <c r="K1176">
        <f>Table2[[#This Row],[flux]]-Table2[[#This Row],[flux in mfs]]</f>
        <v>5.6991509999999996E-9</v>
      </c>
      <c r="L1176" t="b">
        <f>_xlfn.TEXTAFTER(Table2[[#This Row],[rxn]],"-",-1)="SPONT"</f>
        <v>0</v>
      </c>
      <c r="M1176" t="str">
        <f>_xlfn.TEXTAFTER(Table2[[#This Row],[rxn]],"-",-1)</f>
        <v>rt7138</v>
      </c>
      <c r="N1176">
        <f>_xlfn.XLOOKUP("'PRO-"&amp;Table2[[#This Row],[enz]]&amp;"'",'[1]Sheet2 (2)'!$A:$A,'[1]Sheet2 (2)'!$B:$B,"")</f>
        <v>1</v>
      </c>
    </row>
    <row r="1177" spans="1:14" ht="17" x14ac:dyDescent="0.25">
      <c r="A1177" s="1" t="s">
        <v>1177</v>
      </c>
      <c r="B1177" s="1" t="str">
        <f>_xlfn.TEXTBEFORE(Table7[[#This Row],[raw]]," ")</f>
        <v>PROSYN-rt4897</v>
      </c>
      <c r="C1177" s="1"/>
      <c r="D1177" s="1">
        <f>_xlfn.NUMBERVALUE(_xlfn.TEXTAFTER(Table7[[#This Row],[raw]]," ",-1))</f>
        <v>4.1947727700000002E-7</v>
      </c>
      <c r="G1177" t="s">
        <v>3785</v>
      </c>
      <c r="H1177" t="s">
        <v>2778</v>
      </c>
      <c r="I1177">
        <v>5.6991509999999996E-9</v>
      </c>
      <c r="J1177">
        <f>_xlfn.XLOOKUP(Table2[[#This Row],[rxn]],Table7[rxn],Table7[flux],0)</f>
        <v>0</v>
      </c>
      <c r="K1177">
        <f>Table2[[#This Row],[flux]]-Table2[[#This Row],[flux in mfs]]</f>
        <v>5.6991509999999996E-9</v>
      </c>
      <c r="L1177" t="b">
        <f>_xlfn.TEXTAFTER(Table2[[#This Row],[rxn]],"-",-1)="SPONT"</f>
        <v>0</v>
      </c>
      <c r="M1177" t="str">
        <f>_xlfn.TEXTAFTER(Table2[[#This Row],[rxn]],"-",-1)</f>
        <v>rt7138</v>
      </c>
      <c r="N1177">
        <f>_xlfn.XLOOKUP("'PRO-"&amp;Table2[[#This Row],[enz]]&amp;"'",'[1]Sheet2 (2)'!$A:$A,'[1]Sheet2 (2)'!$B:$B,"")</f>
        <v>1</v>
      </c>
    </row>
    <row r="1178" spans="1:14" ht="17" x14ac:dyDescent="0.25">
      <c r="A1178" s="1" t="s">
        <v>1178</v>
      </c>
      <c r="B1178" s="1" t="str">
        <f>_xlfn.TEXTBEFORE(Table7[[#This Row],[raw]]," ")</f>
        <v>PROSYN-rt4913</v>
      </c>
      <c r="C1178" s="1"/>
      <c r="D1178" s="1">
        <f>_xlfn.NUMBERVALUE(_xlfn.TEXTAFTER(Table7[[#This Row],[raw]]," ",-1))</f>
        <v>0</v>
      </c>
      <c r="G1178" t="s">
        <v>4561</v>
      </c>
      <c r="H1178" t="s">
        <v>2778</v>
      </c>
      <c r="I1178">
        <v>5.9569230000000003E-9</v>
      </c>
      <c r="J1178">
        <f>_xlfn.XLOOKUP(Table2[[#This Row],[rxn]],Table7[rxn],Table7[flux],0)</f>
        <v>2.01822E-10</v>
      </c>
      <c r="K1178">
        <f>Table2[[#This Row],[flux]]-Table2[[#This Row],[flux in mfs]]</f>
        <v>5.755101E-9</v>
      </c>
      <c r="L1178" t="b">
        <f>_xlfn.TEXTAFTER(Table2[[#This Row],[rxn]],"-",-1)="SPONT"</f>
        <v>0</v>
      </c>
      <c r="M1178" t="str">
        <f>_xlfn.TEXTAFTER(Table2[[#This Row],[rxn]],"-",-1)</f>
        <v>rt8268</v>
      </c>
      <c r="N1178">
        <f>_xlfn.XLOOKUP("'PRO-"&amp;Table2[[#This Row],[enz]]&amp;"'",'[1]Sheet2 (2)'!$A:$A,'[1]Sheet2 (2)'!$B:$B,"")</f>
        <v>1</v>
      </c>
    </row>
    <row r="1179" spans="1:14" ht="17" x14ac:dyDescent="0.25">
      <c r="A1179" s="1" t="s">
        <v>1179</v>
      </c>
      <c r="B1179" s="1" t="str">
        <f>_xlfn.TEXTBEFORE(Table7[[#This Row],[raw]]," ")</f>
        <v>PROSYN-rt4917</v>
      </c>
      <c r="C1179" s="1"/>
      <c r="D1179" s="1">
        <f>_xlfn.NUMBERVALUE(_xlfn.TEXTAFTER(Table7[[#This Row],[raw]]," ",-1))</f>
        <v>2.0262299999999999E-9</v>
      </c>
      <c r="G1179" t="s">
        <v>3602</v>
      </c>
      <c r="H1179" t="s">
        <v>2778</v>
      </c>
      <c r="I1179">
        <v>5.8641769999999998E-9</v>
      </c>
      <c r="J1179">
        <f>_xlfn.XLOOKUP(Table2[[#This Row],[rxn]],Table7[rxn],Table7[flux],0)</f>
        <v>0</v>
      </c>
      <c r="K1179">
        <f>Table2[[#This Row],[flux]]-Table2[[#This Row],[flux in mfs]]</f>
        <v>5.8641769999999998E-9</v>
      </c>
      <c r="L1179" t="b">
        <f>_xlfn.TEXTAFTER(Table2[[#This Row],[rxn]],"-",-1)="SPONT"</f>
        <v>0</v>
      </c>
      <c r="M1179" t="str">
        <f>_xlfn.TEXTAFTER(Table2[[#This Row],[rxn]],"-",-1)</f>
        <v>rt6350</v>
      </c>
      <c r="N1179">
        <f>_xlfn.XLOOKUP("'PRO-"&amp;Table2[[#This Row],[enz]]&amp;"'",'[1]Sheet2 (2)'!$A:$A,'[1]Sheet2 (2)'!$B:$B,"")</f>
        <v>1</v>
      </c>
    </row>
    <row r="1180" spans="1:14" ht="17" x14ac:dyDescent="0.25">
      <c r="A1180" s="1" t="s">
        <v>1180</v>
      </c>
      <c r="B1180" s="1" t="str">
        <f>_xlfn.TEXTBEFORE(Table7[[#This Row],[raw]]," ")</f>
        <v>PROSYN-rt4918</v>
      </c>
      <c r="C1180" s="1"/>
      <c r="D1180" s="1">
        <f>_xlfn.NUMBERVALUE(_xlfn.TEXTAFTER(Table7[[#This Row],[raw]]," ",-1))</f>
        <v>2.8978687900000001E-7</v>
      </c>
      <c r="G1180" t="s">
        <v>3971</v>
      </c>
      <c r="H1180" t="s">
        <v>2778</v>
      </c>
      <c r="I1180">
        <v>5.8641769999999998E-9</v>
      </c>
      <c r="J1180">
        <f>_xlfn.XLOOKUP(Table2[[#This Row],[rxn]],Table7[rxn],Table7[flux],0)</f>
        <v>0</v>
      </c>
      <c r="K1180">
        <f>Table2[[#This Row],[flux]]-Table2[[#This Row],[flux in mfs]]</f>
        <v>5.8641769999999998E-9</v>
      </c>
      <c r="L1180" t="b">
        <f>_xlfn.TEXTAFTER(Table2[[#This Row],[rxn]],"-",-1)="SPONT"</f>
        <v>0</v>
      </c>
      <c r="M1180" t="str">
        <f>_xlfn.TEXTAFTER(Table2[[#This Row],[rxn]],"-",-1)</f>
        <v>rt6350</v>
      </c>
      <c r="N1180">
        <f>_xlfn.XLOOKUP("'PRO-"&amp;Table2[[#This Row],[enz]]&amp;"'",'[1]Sheet2 (2)'!$A:$A,'[1]Sheet2 (2)'!$B:$B,"")</f>
        <v>1</v>
      </c>
    </row>
    <row r="1181" spans="1:14" ht="17" x14ac:dyDescent="0.25">
      <c r="A1181" s="1" t="s">
        <v>1181</v>
      </c>
      <c r="B1181" s="1" t="str">
        <f>_xlfn.TEXTBEFORE(Table7[[#This Row],[raw]]," ")</f>
        <v>PROSYN-rt4919</v>
      </c>
      <c r="C1181" s="1"/>
      <c r="D1181" s="1">
        <f>_xlfn.NUMBERVALUE(_xlfn.TEXTAFTER(Table7[[#This Row],[raw]]," ",-1))</f>
        <v>5.4093929999999999E-8</v>
      </c>
      <c r="G1181" t="s">
        <v>3450</v>
      </c>
      <c r="H1181" t="s">
        <v>2778</v>
      </c>
      <c r="I1181">
        <v>5.9569230000000003E-9</v>
      </c>
      <c r="J1181">
        <f>_xlfn.XLOOKUP(Table2[[#This Row],[rxn]],Table7[rxn],Table7[flux],0)</f>
        <v>0</v>
      </c>
      <c r="K1181">
        <f>Table2[[#This Row],[flux]]-Table2[[#This Row],[flux in mfs]]</f>
        <v>5.9569230000000003E-9</v>
      </c>
      <c r="L1181" t="b">
        <f>_xlfn.TEXTAFTER(Table2[[#This Row],[rxn]],"-",-1)="SPONT"</f>
        <v>0</v>
      </c>
      <c r="M1181" t="str">
        <f>_xlfn.TEXTAFTER(Table2[[#This Row],[rxn]],"-",-1)</f>
        <v>rt8268</v>
      </c>
      <c r="N1181">
        <f>_xlfn.XLOOKUP("'PRO-"&amp;Table2[[#This Row],[enz]]&amp;"'",'[1]Sheet2 (2)'!$A:$A,'[1]Sheet2 (2)'!$B:$B,"")</f>
        <v>1</v>
      </c>
    </row>
    <row r="1182" spans="1:14" ht="17" x14ac:dyDescent="0.25">
      <c r="A1182" s="1" t="s">
        <v>1182</v>
      </c>
      <c r="B1182" s="1" t="str">
        <f>_xlfn.TEXTBEFORE(Table7[[#This Row],[raw]]," ")</f>
        <v>PROSYN-rt4920</v>
      </c>
      <c r="C1182" s="1"/>
      <c r="D1182" s="1">
        <f>_xlfn.NUMBERVALUE(_xlfn.TEXTAFTER(Table7[[#This Row],[raw]]," ",-1))</f>
        <v>2.10343397E-7</v>
      </c>
      <c r="G1182" t="s">
        <v>3642</v>
      </c>
      <c r="H1182" t="s">
        <v>2778</v>
      </c>
      <c r="I1182">
        <v>5.9569230000000003E-9</v>
      </c>
      <c r="J1182">
        <f>_xlfn.XLOOKUP(Table2[[#This Row],[rxn]],Table7[rxn],Table7[flux],0)</f>
        <v>0</v>
      </c>
      <c r="K1182">
        <f>Table2[[#This Row],[flux]]-Table2[[#This Row],[flux in mfs]]</f>
        <v>5.9569230000000003E-9</v>
      </c>
      <c r="L1182" t="b">
        <f>_xlfn.TEXTAFTER(Table2[[#This Row],[rxn]],"-",-1)="SPONT"</f>
        <v>0</v>
      </c>
      <c r="M1182" t="str">
        <f>_xlfn.TEXTAFTER(Table2[[#This Row],[rxn]],"-",-1)</f>
        <v>rt2476</v>
      </c>
      <c r="N1182">
        <f>_xlfn.XLOOKUP("'PRO-"&amp;Table2[[#This Row],[enz]]&amp;"'",'[1]Sheet2 (2)'!$A:$A,'[1]Sheet2 (2)'!$B:$B,"")</f>
        <v>1</v>
      </c>
    </row>
    <row r="1183" spans="1:14" ht="17" x14ac:dyDescent="0.25">
      <c r="A1183" s="1" t="s">
        <v>1183</v>
      </c>
      <c r="B1183" s="1" t="str">
        <f>_xlfn.TEXTBEFORE(Table7[[#This Row],[raw]]," ")</f>
        <v>PROSYN-rt4929</v>
      </c>
      <c r="C1183" s="1"/>
      <c r="D1183" s="1">
        <f>_xlfn.NUMBERVALUE(_xlfn.TEXTAFTER(Table7[[#This Row],[raw]]," ",-1))</f>
        <v>4.8135487799999997E-7</v>
      </c>
      <c r="G1183" t="s">
        <v>3777</v>
      </c>
      <c r="H1183" t="s">
        <v>2778</v>
      </c>
      <c r="I1183">
        <v>5.9569230000000003E-9</v>
      </c>
      <c r="J1183">
        <f>_xlfn.XLOOKUP(Table2[[#This Row],[rxn]],Table7[rxn],Table7[flux],0)</f>
        <v>0</v>
      </c>
      <c r="K1183">
        <f>Table2[[#This Row],[flux]]-Table2[[#This Row],[flux in mfs]]</f>
        <v>5.9569230000000003E-9</v>
      </c>
      <c r="L1183" t="b">
        <f>_xlfn.TEXTAFTER(Table2[[#This Row],[rxn]],"-",-1)="SPONT"</f>
        <v>0</v>
      </c>
      <c r="M1183" t="str">
        <f>_xlfn.TEXTAFTER(Table2[[#This Row],[rxn]],"-",-1)</f>
        <v>rt8268</v>
      </c>
      <c r="N1183">
        <f>_xlfn.XLOOKUP("'PRO-"&amp;Table2[[#This Row],[enz]]&amp;"'",'[1]Sheet2 (2)'!$A:$A,'[1]Sheet2 (2)'!$B:$B,"")</f>
        <v>1</v>
      </c>
    </row>
    <row r="1184" spans="1:14" ht="17" x14ac:dyDescent="0.25">
      <c r="A1184" s="1" t="s">
        <v>1184</v>
      </c>
      <c r="B1184" s="1" t="str">
        <f>_xlfn.TEXTBEFORE(Table7[[#This Row],[raw]]," ")</f>
        <v>PROSYN-rt4934</v>
      </c>
      <c r="C1184" s="1"/>
      <c r="D1184" s="1">
        <f>_xlfn.NUMBERVALUE(_xlfn.TEXTAFTER(Table7[[#This Row],[raw]]," ",-1))</f>
        <v>2.9255497700000001E-7</v>
      </c>
      <c r="G1184" t="s">
        <v>4043</v>
      </c>
      <c r="H1184" t="s">
        <v>2778</v>
      </c>
      <c r="I1184">
        <v>5.9569230000000003E-9</v>
      </c>
      <c r="J1184">
        <f>_xlfn.XLOOKUP(Table2[[#This Row],[rxn]],Table7[rxn],Table7[flux],0)</f>
        <v>0</v>
      </c>
      <c r="K1184">
        <f>Table2[[#This Row],[flux]]-Table2[[#This Row],[flux in mfs]]</f>
        <v>5.9569230000000003E-9</v>
      </c>
      <c r="L1184" t="b">
        <f>_xlfn.TEXTAFTER(Table2[[#This Row],[rxn]],"-",-1)="SPONT"</f>
        <v>0</v>
      </c>
      <c r="M1184" t="str">
        <f>_xlfn.TEXTAFTER(Table2[[#This Row],[rxn]],"-",-1)</f>
        <v>rt2476</v>
      </c>
      <c r="N1184">
        <f>_xlfn.XLOOKUP("'PRO-"&amp;Table2[[#This Row],[enz]]&amp;"'",'[1]Sheet2 (2)'!$A:$A,'[1]Sheet2 (2)'!$B:$B,"")</f>
        <v>1</v>
      </c>
    </row>
    <row r="1185" spans="1:14" ht="17" x14ac:dyDescent="0.25">
      <c r="A1185" s="1" t="s">
        <v>1185</v>
      </c>
      <c r="B1185" s="1" t="str">
        <f>_xlfn.TEXTBEFORE(Table7[[#This Row],[raw]]," ")</f>
        <v>PROSYN-rt4951</v>
      </c>
      <c r="C1185" s="1"/>
      <c r="D1185" s="1">
        <f>_xlfn.NUMBERVALUE(_xlfn.TEXTAFTER(Table7[[#This Row],[raw]]," ",-1))</f>
        <v>9.5129859999999994E-9</v>
      </c>
      <c r="G1185" t="s">
        <v>4340</v>
      </c>
      <c r="H1185" t="s">
        <v>2778</v>
      </c>
      <c r="I1185">
        <v>5.9569230000000003E-9</v>
      </c>
      <c r="J1185">
        <f>_xlfn.XLOOKUP(Table2[[#This Row],[rxn]],Table7[rxn],Table7[flux],0)</f>
        <v>0</v>
      </c>
      <c r="K1185">
        <f>Table2[[#This Row],[flux]]-Table2[[#This Row],[flux in mfs]]</f>
        <v>5.9569230000000003E-9</v>
      </c>
      <c r="L1185" t="b">
        <f>_xlfn.TEXTAFTER(Table2[[#This Row],[rxn]],"-",-1)="SPONT"</f>
        <v>0</v>
      </c>
      <c r="M1185" t="str">
        <f>_xlfn.TEXTAFTER(Table2[[#This Row],[rxn]],"-",-1)</f>
        <v>rt2476</v>
      </c>
      <c r="N1185">
        <f>_xlfn.XLOOKUP("'PRO-"&amp;Table2[[#This Row],[enz]]&amp;"'",'[1]Sheet2 (2)'!$A:$A,'[1]Sheet2 (2)'!$B:$B,"")</f>
        <v>1</v>
      </c>
    </row>
    <row r="1186" spans="1:14" ht="17" x14ac:dyDescent="0.25">
      <c r="A1186" s="1" t="s">
        <v>1186</v>
      </c>
      <c r="B1186" s="1" t="str">
        <f>_xlfn.TEXTBEFORE(Table7[[#This Row],[raw]]," ")</f>
        <v>PROSYN-rt4960</v>
      </c>
      <c r="C1186" s="1"/>
      <c r="D1186" s="1">
        <f>_xlfn.NUMBERVALUE(_xlfn.TEXTAFTER(Table7[[#This Row],[raw]]," ",-1))</f>
        <v>8.4833661999999995E-8</v>
      </c>
      <c r="G1186" t="s">
        <v>3403</v>
      </c>
      <c r="H1186" t="s">
        <v>2778</v>
      </c>
      <c r="I1186">
        <v>5.9642389999999998E-9</v>
      </c>
      <c r="J1186">
        <f>_xlfn.XLOOKUP(Table2[[#This Row],[rxn]],Table7[rxn],Table7[flux],0)</f>
        <v>0</v>
      </c>
      <c r="K1186">
        <f>Table2[[#This Row],[flux]]-Table2[[#This Row],[flux in mfs]]</f>
        <v>5.9642389999999998E-9</v>
      </c>
      <c r="L1186" t="b">
        <f>_xlfn.TEXTAFTER(Table2[[#This Row],[rxn]],"-",-1)="SPONT"</f>
        <v>0</v>
      </c>
      <c r="M1186" t="str">
        <f>_xlfn.TEXTAFTER(Table2[[#This Row],[rxn]],"-",-1)</f>
        <v>rt8250</v>
      </c>
      <c r="N1186">
        <f>_xlfn.XLOOKUP("'PRO-"&amp;Table2[[#This Row],[enz]]&amp;"'",'[1]Sheet2 (2)'!$A:$A,'[1]Sheet2 (2)'!$B:$B,"")</f>
        <v>1</v>
      </c>
    </row>
    <row r="1187" spans="1:14" ht="17" x14ac:dyDescent="0.25">
      <c r="A1187" s="1" t="s">
        <v>1187</v>
      </c>
      <c r="B1187" s="1" t="str">
        <f>_xlfn.TEXTBEFORE(Table7[[#This Row],[raw]]," ")</f>
        <v>PROSYN-rt5001_rm</v>
      </c>
      <c r="C1187" s="1"/>
      <c r="D1187" s="1">
        <f>_xlfn.NUMBERVALUE(_xlfn.TEXTAFTER(Table7[[#This Row],[raw]]," ",-1))</f>
        <v>4.6719042000000003E-8</v>
      </c>
      <c r="G1187" t="s">
        <v>3727</v>
      </c>
      <c r="H1187" t="s">
        <v>2778</v>
      </c>
      <c r="I1187">
        <v>5.9642389999999998E-9</v>
      </c>
      <c r="J1187">
        <f>_xlfn.XLOOKUP(Table2[[#This Row],[rxn]],Table7[rxn],Table7[flux],0)</f>
        <v>0</v>
      </c>
      <c r="K1187">
        <f>Table2[[#This Row],[flux]]-Table2[[#This Row],[flux in mfs]]</f>
        <v>5.9642389999999998E-9</v>
      </c>
      <c r="L1187" t="b">
        <f>_xlfn.TEXTAFTER(Table2[[#This Row],[rxn]],"-",-1)="SPONT"</f>
        <v>0</v>
      </c>
      <c r="M1187" t="str">
        <f>_xlfn.TEXTAFTER(Table2[[#This Row],[rxn]],"-",-1)</f>
        <v>rt8250</v>
      </c>
      <c r="N1187">
        <f>_xlfn.XLOOKUP("'PRO-"&amp;Table2[[#This Row],[enz]]&amp;"'",'[1]Sheet2 (2)'!$A:$A,'[1]Sheet2 (2)'!$B:$B,"")</f>
        <v>1</v>
      </c>
    </row>
    <row r="1188" spans="1:14" ht="17" x14ac:dyDescent="0.25">
      <c r="A1188" s="1" t="s">
        <v>1188</v>
      </c>
      <c r="B1188" s="1" t="str">
        <f>_xlfn.TEXTBEFORE(Table7[[#This Row],[raw]]," ")</f>
        <v>PROSYN-rt5012</v>
      </c>
      <c r="C1188" s="1"/>
      <c r="D1188" s="1">
        <f>_xlfn.NUMBERVALUE(_xlfn.TEXTAFTER(Table7[[#This Row],[raw]]," ",-1))</f>
        <v>1.6313656100000001E-7</v>
      </c>
      <c r="G1188" t="s">
        <v>3709</v>
      </c>
      <c r="H1188" t="s">
        <v>2778</v>
      </c>
      <c r="I1188">
        <v>6.2683049999999999E-9</v>
      </c>
      <c r="J1188">
        <f>_xlfn.XLOOKUP(Table2[[#This Row],[rxn]],Table7[rxn],Table7[flux],0)</f>
        <v>0</v>
      </c>
      <c r="K1188">
        <f>Table2[[#This Row],[flux]]-Table2[[#This Row],[flux in mfs]]</f>
        <v>6.2683049999999999E-9</v>
      </c>
      <c r="L1188" t="b">
        <f>_xlfn.TEXTAFTER(Table2[[#This Row],[rxn]],"-",-1)="SPONT"</f>
        <v>0</v>
      </c>
      <c r="M1188" t="str">
        <f>_xlfn.TEXTAFTER(Table2[[#This Row],[rxn]],"-",-1)</f>
        <v>rt0477</v>
      </c>
      <c r="N1188">
        <f>_xlfn.XLOOKUP("'PRO-"&amp;Table2[[#This Row],[enz]]&amp;"'",'[1]Sheet2 (2)'!$A:$A,'[1]Sheet2 (2)'!$B:$B,"")</f>
        <v>1</v>
      </c>
    </row>
    <row r="1189" spans="1:14" ht="17" x14ac:dyDescent="0.25">
      <c r="A1189" s="1" t="s">
        <v>1189</v>
      </c>
      <c r="B1189" s="1" t="str">
        <f>_xlfn.TEXTBEFORE(Table7[[#This Row],[raw]]," ")</f>
        <v>PROSYN-rt5014</v>
      </c>
      <c r="C1189" s="1"/>
      <c r="D1189" s="1">
        <f>_xlfn.NUMBERVALUE(_xlfn.TEXTAFTER(Table7[[#This Row],[raw]]," ",-1))</f>
        <v>1.9656364900000001E-7</v>
      </c>
      <c r="G1189" t="s">
        <v>3544</v>
      </c>
      <c r="H1189" t="s">
        <v>2778</v>
      </c>
      <c r="I1189">
        <v>6.3741260000000002E-9</v>
      </c>
      <c r="J1189">
        <f>_xlfn.XLOOKUP(Table2[[#This Row],[rxn]],Table7[rxn],Table7[flux],0)</f>
        <v>0</v>
      </c>
      <c r="K1189">
        <f>Table2[[#This Row],[flux]]-Table2[[#This Row],[flux in mfs]]</f>
        <v>6.3741260000000002E-9</v>
      </c>
      <c r="L1189" t="b">
        <f>_xlfn.TEXTAFTER(Table2[[#This Row],[rxn]],"-",-1)="SPONT"</f>
        <v>0</v>
      </c>
      <c r="M1189" t="str">
        <f>_xlfn.TEXTAFTER(Table2[[#This Row],[rxn]],"-",-1)</f>
        <v>rt4559</v>
      </c>
      <c r="N1189">
        <f>_xlfn.XLOOKUP("'PRO-"&amp;Table2[[#This Row],[enz]]&amp;"'",'[1]Sheet2 (2)'!$A:$A,'[1]Sheet2 (2)'!$B:$B,"")</f>
        <v>1</v>
      </c>
    </row>
    <row r="1190" spans="1:14" ht="17" x14ac:dyDescent="0.25">
      <c r="A1190" s="1" t="s">
        <v>1190</v>
      </c>
      <c r="B1190" s="1" t="str">
        <f>_xlfn.TEXTBEFORE(Table7[[#This Row],[raw]]," ")</f>
        <v>PROSYN-rt5015</v>
      </c>
      <c r="C1190" s="1"/>
      <c r="D1190" s="1">
        <f>_xlfn.NUMBERVALUE(_xlfn.TEXTAFTER(Table7[[#This Row],[raw]]," ",-1))</f>
        <v>2.1289462000000001E-8</v>
      </c>
      <c r="G1190" t="s">
        <v>3887</v>
      </c>
      <c r="H1190" t="s">
        <v>2778</v>
      </c>
      <c r="I1190">
        <v>6.3741260000000002E-9</v>
      </c>
      <c r="J1190">
        <f>_xlfn.XLOOKUP(Table2[[#This Row],[rxn]],Table7[rxn],Table7[flux],0)</f>
        <v>0</v>
      </c>
      <c r="K1190">
        <f>Table2[[#This Row],[flux]]-Table2[[#This Row],[flux in mfs]]</f>
        <v>6.3741260000000002E-9</v>
      </c>
      <c r="L1190" t="b">
        <f>_xlfn.TEXTAFTER(Table2[[#This Row],[rxn]],"-",-1)="SPONT"</f>
        <v>0</v>
      </c>
      <c r="M1190" t="str">
        <f>_xlfn.TEXTAFTER(Table2[[#This Row],[rxn]],"-",-1)</f>
        <v>rt4559</v>
      </c>
      <c r="N1190">
        <f>_xlfn.XLOOKUP("'PRO-"&amp;Table2[[#This Row],[enz]]&amp;"'",'[1]Sheet2 (2)'!$A:$A,'[1]Sheet2 (2)'!$B:$B,"")</f>
        <v>1</v>
      </c>
    </row>
    <row r="1191" spans="1:14" ht="17" x14ac:dyDescent="0.25">
      <c r="A1191" s="1" t="s">
        <v>1191</v>
      </c>
      <c r="B1191" s="1" t="str">
        <f>_xlfn.TEXTBEFORE(Table7[[#This Row],[raw]]," ")</f>
        <v>PROSYN-rt5017</v>
      </c>
      <c r="C1191" s="1"/>
      <c r="D1191" s="1">
        <f>_xlfn.NUMBERVALUE(_xlfn.TEXTAFTER(Table7[[#This Row],[raw]]," ",-1))</f>
        <v>1.11083153E-7</v>
      </c>
      <c r="G1191" t="s">
        <v>4017</v>
      </c>
      <c r="H1191" t="s">
        <v>2778</v>
      </c>
      <c r="I1191">
        <v>6.4841990000000001E-9</v>
      </c>
      <c r="J1191">
        <f>_xlfn.XLOOKUP(Table2[[#This Row],[rxn]],Table7[rxn],Table7[flux],0)</f>
        <v>0</v>
      </c>
      <c r="K1191">
        <f>Table2[[#This Row],[flux]]-Table2[[#This Row],[flux in mfs]]</f>
        <v>6.4841990000000001E-9</v>
      </c>
      <c r="L1191" t="b">
        <f>_xlfn.TEXTAFTER(Table2[[#This Row],[rxn]],"-",-1)="SPONT"</f>
        <v>0</v>
      </c>
      <c r="M1191" t="str">
        <f>_xlfn.TEXTAFTER(Table2[[#This Row],[rxn]],"-",-1)</f>
        <v>RNR124</v>
      </c>
      <c r="N1191" t="str">
        <f>_xlfn.XLOOKUP("'PRO-"&amp;Table2[[#This Row],[enz]]&amp;"'",'[1]Sheet2 (2)'!$A:$A,'[1]Sheet2 (2)'!$B:$B,"")</f>
        <v/>
      </c>
    </row>
    <row r="1192" spans="1:14" ht="17" x14ac:dyDescent="0.25">
      <c r="A1192" s="1" t="s">
        <v>1192</v>
      </c>
      <c r="B1192" s="1" t="str">
        <f>_xlfn.TEXTBEFORE(Table7[[#This Row],[raw]]," ")</f>
        <v>PROSYN-rt5026</v>
      </c>
      <c r="C1192" s="1"/>
      <c r="D1192" s="1">
        <f>_xlfn.NUMBERVALUE(_xlfn.TEXTAFTER(Table7[[#This Row],[raw]]," ",-1))</f>
        <v>3.2074874600000001E-7</v>
      </c>
      <c r="G1192" t="s">
        <v>3938</v>
      </c>
      <c r="H1192" t="s">
        <v>2778</v>
      </c>
      <c r="I1192">
        <v>6.4867409999999998E-9</v>
      </c>
      <c r="J1192">
        <f>_xlfn.XLOOKUP(Table2[[#This Row],[rxn]],Table7[rxn],Table7[flux],0)</f>
        <v>0</v>
      </c>
      <c r="K1192">
        <f>Table2[[#This Row],[flux]]-Table2[[#This Row],[flux in mfs]]</f>
        <v>6.4867409999999998E-9</v>
      </c>
      <c r="L1192" t="b">
        <f>_xlfn.TEXTAFTER(Table2[[#This Row],[rxn]],"-",-1)="SPONT"</f>
        <v>0</v>
      </c>
      <c r="M1192" t="str">
        <f>_xlfn.TEXTAFTER(Table2[[#This Row],[rxn]],"-",-1)</f>
        <v>rt4112</v>
      </c>
      <c r="N1192">
        <f>_xlfn.XLOOKUP("'PRO-"&amp;Table2[[#This Row],[enz]]&amp;"'",'[1]Sheet2 (2)'!$A:$A,'[1]Sheet2 (2)'!$B:$B,"")</f>
        <v>1</v>
      </c>
    </row>
    <row r="1193" spans="1:14" ht="17" x14ac:dyDescent="0.25">
      <c r="A1193" s="1" t="s">
        <v>1193</v>
      </c>
      <c r="B1193" s="1" t="str">
        <f>_xlfn.TEXTBEFORE(Table7[[#This Row],[raw]]," ")</f>
        <v>PROSYN-rt5030</v>
      </c>
      <c r="C1193" s="1"/>
      <c r="D1193" s="1">
        <f>_xlfn.NUMBERVALUE(_xlfn.TEXTAFTER(Table7[[#This Row],[raw]]," ",-1))</f>
        <v>1.5444420500000001E-7</v>
      </c>
      <c r="G1193" t="s">
        <v>3939</v>
      </c>
      <c r="H1193" t="s">
        <v>2778</v>
      </c>
      <c r="I1193">
        <v>6.4867409999999998E-9</v>
      </c>
      <c r="J1193">
        <f>_xlfn.XLOOKUP(Table2[[#This Row],[rxn]],Table7[rxn],Table7[flux],0)</f>
        <v>0</v>
      </c>
      <c r="K1193">
        <f>Table2[[#This Row],[flux]]-Table2[[#This Row],[flux in mfs]]</f>
        <v>6.4867409999999998E-9</v>
      </c>
      <c r="L1193" t="b">
        <f>_xlfn.TEXTAFTER(Table2[[#This Row],[rxn]],"-",-1)="SPONT"</f>
        <v>0</v>
      </c>
      <c r="M1193" t="str">
        <f>_xlfn.TEXTAFTER(Table2[[#This Row],[rxn]],"-",-1)</f>
        <v>rt4112</v>
      </c>
      <c r="N1193">
        <f>_xlfn.XLOOKUP("'PRO-"&amp;Table2[[#This Row],[enz]]&amp;"'",'[1]Sheet2 (2)'!$A:$A,'[1]Sheet2 (2)'!$B:$B,"")</f>
        <v>1</v>
      </c>
    </row>
    <row r="1194" spans="1:14" ht="17" x14ac:dyDescent="0.25">
      <c r="A1194" s="1" t="s">
        <v>1194</v>
      </c>
      <c r="B1194" s="1" t="str">
        <f>_xlfn.TEXTBEFORE(Table7[[#This Row],[raw]]," ")</f>
        <v>PROSYN-rt5041</v>
      </c>
      <c r="C1194" s="1"/>
      <c r="D1194" s="1">
        <f>_xlfn.NUMBERVALUE(_xlfn.TEXTAFTER(Table7[[#This Row],[raw]]," ",-1))</f>
        <v>2.9686150000000001E-9</v>
      </c>
      <c r="G1194" t="s">
        <v>3469</v>
      </c>
      <c r="H1194" t="s">
        <v>2778</v>
      </c>
      <c r="I1194">
        <v>6.5675669999999998E-9</v>
      </c>
      <c r="J1194">
        <f>_xlfn.XLOOKUP(Table2[[#This Row],[rxn]],Table7[rxn],Table7[flux],0)</f>
        <v>0</v>
      </c>
      <c r="K1194">
        <f>Table2[[#This Row],[flux]]-Table2[[#This Row],[flux in mfs]]</f>
        <v>6.5675669999999998E-9</v>
      </c>
      <c r="L1194" t="b">
        <f>_xlfn.TEXTAFTER(Table2[[#This Row],[rxn]],"-",-1)="SPONT"</f>
        <v>0</v>
      </c>
      <c r="M1194" t="str">
        <f>_xlfn.TEXTAFTER(Table2[[#This Row],[rxn]],"-",-1)</f>
        <v>rt8469</v>
      </c>
      <c r="N1194">
        <f>_xlfn.XLOOKUP("'PRO-"&amp;Table2[[#This Row],[enz]]&amp;"'",'[1]Sheet2 (2)'!$A:$A,'[1]Sheet2 (2)'!$B:$B,"")</f>
        <v>1</v>
      </c>
    </row>
    <row r="1195" spans="1:14" ht="17" x14ac:dyDescent="0.25">
      <c r="A1195" s="1" t="s">
        <v>1195</v>
      </c>
      <c r="B1195" s="1" t="str">
        <f>_xlfn.TEXTBEFORE(Table7[[#This Row],[raw]]," ")</f>
        <v>PROSYN-rt5044</v>
      </c>
      <c r="C1195" s="1"/>
      <c r="D1195" s="1">
        <f>_xlfn.NUMBERVALUE(_xlfn.TEXTAFTER(Table7[[#This Row],[raw]]," ",-1))</f>
        <v>6.5310329999999997E-9</v>
      </c>
      <c r="G1195" t="s">
        <v>3793</v>
      </c>
      <c r="H1195" t="s">
        <v>2778</v>
      </c>
      <c r="I1195">
        <v>6.5675669999999998E-9</v>
      </c>
      <c r="J1195">
        <f>_xlfn.XLOOKUP(Table2[[#This Row],[rxn]],Table7[rxn],Table7[flux],0)</f>
        <v>0</v>
      </c>
      <c r="K1195">
        <f>Table2[[#This Row],[flux]]-Table2[[#This Row],[flux in mfs]]</f>
        <v>6.5675669999999998E-9</v>
      </c>
      <c r="L1195" t="b">
        <f>_xlfn.TEXTAFTER(Table2[[#This Row],[rxn]],"-",-1)="SPONT"</f>
        <v>0</v>
      </c>
      <c r="M1195" t="str">
        <f>_xlfn.TEXTAFTER(Table2[[#This Row],[rxn]],"-",-1)</f>
        <v>rt8469</v>
      </c>
      <c r="N1195">
        <f>_xlfn.XLOOKUP("'PRO-"&amp;Table2[[#This Row],[enz]]&amp;"'",'[1]Sheet2 (2)'!$A:$A,'[1]Sheet2 (2)'!$B:$B,"")</f>
        <v>1</v>
      </c>
    </row>
    <row r="1196" spans="1:14" ht="17" x14ac:dyDescent="0.25">
      <c r="A1196" s="1" t="s">
        <v>1196</v>
      </c>
      <c r="B1196" s="1" t="str">
        <f>_xlfn.TEXTBEFORE(Table7[[#This Row],[raw]]," ")</f>
        <v>PROSYN-rt5045</v>
      </c>
      <c r="C1196" s="1"/>
      <c r="D1196" s="1">
        <f>_xlfn.NUMBERVALUE(_xlfn.TEXTAFTER(Table7[[#This Row],[raw]]," ",-1))</f>
        <v>2.0293856299999999E-7</v>
      </c>
      <c r="G1196" t="s">
        <v>3581</v>
      </c>
      <c r="H1196" t="s">
        <v>2778</v>
      </c>
      <c r="I1196">
        <v>6.7047049999999998E-9</v>
      </c>
      <c r="J1196">
        <f>_xlfn.XLOOKUP(Table2[[#This Row],[rxn]],Table7[rxn],Table7[flux],0)</f>
        <v>0</v>
      </c>
      <c r="K1196">
        <f>Table2[[#This Row],[flux]]-Table2[[#This Row],[flux in mfs]]</f>
        <v>6.7047049999999998E-9</v>
      </c>
      <c r="L1196" t="b">
        <f>_xlfn.TEXTAFTER(Table2[[#This Row],[rxn]],"-",-1)="SPONT"</f>
        <v>0</v>
      </c>
      <c r="M1196" t="str">
        <f>_xlfn.TEXTAFTER(Table2[[#This Row],[rxn]],"-",-1)</f>
        <v>rt4951</v>
      </c>
      <c r="N1196">
        <f>_xlfn.XLOOKUP("'PRO-"&amp;Table2[[#This Row],[enz]]&amp;"'",'[1]Sheet2 (2)'!$A:$A,'[1]Sheet2 (2)'!$B:$B,"")</f>
        <v>1</v>
      </c>
    </row>
    <row r="1197" spans="1:14" ht="17" x14ac:dyDescent="0.25">
      <c r="A1197" s="1" t="s">
        <v>1197</v>
      </c>
      <c r="B1197" s="1" t="str">
        <f>_xlfn.TEXTBEFORE(Table7[[#This Row],[raw]]," ")</f>
        <v>PROSYN-rt5051</v>
      </c>
      <c r="C1197" s="1"/>
      <c r="D1197" s="1">
        <f>_xlfn.NUMBERVALUE(_xlfn.TEXTAFTER(Table7[[#This Row],[raw]]," ",-1))</f>
        <v>2.3999240000000002E-9</v>
      </c>
      <c r="G1197" t="s">
        <v>3944</v>
      </c>
      <c r="H1197" t="s">
        <v>2778</v>
      </c>
      <c r="I1197">
        <v>6.7047049999999998E-9</v>
      </c>
      <c r="J1197">
        <f>_xlfn.XLOOKUP(Table2[[#This Row],[rxn]],Table7[rxn],Table7[flux],0)</f>
        <v>0</v>
      </c>
      <c r="K1197">
        <f>Table2[[#This Row],[flux]]-Table2[[#This Row],[flux in mfs]]</f>
        <v>6.7047049999999998E-9</v>
      </c>
      <c r="L1197" t="b">
        <f>_xlfn.TEXTAFTER(Table2[[#This Row],[rxn]],"-",-1)="SPONT"</f>
        <v>0</v>
      </c>
      <c r="M1197" t="str">
        <f>_xlfn.TEXTAFTER(Table2[[#This Row],[rxn]],"-",-1)</f>
        <v>rt4951</v>
      </c>
      <c r="N1197">
        <f>_xlfn.XLOOKUP("'PRO-"&amp;Table2[[#This Row],[enz]]&amp;"'",'[1]Sheet2 (2)'!$A:$A,'[1]Sheet2 (2)'!$B:$B,"")</f>
        <v>1</v>
      </c>
    </row>
    <row r="1198" spans="1:14" ht="17" x14ac:dyDescent="0.25">
      <c r="A1198" s="1" t="s">
        <v>1198</v>
      </c>
      <c r="B1198" s="1" t="str">
        <f>_xlfn.TEXTBEFORE(Table7[[#This Row],[raw]]," ")</f>
        <v>PROSYN-rt5056</v>
      </c>
      <c r="C1198" s="1"/>
      <c r="D1198" s="1">
        <f>_xlfn.NUMBERVALUE(_xlfn.TEXTAFTER(Table7[[#This Row],[raw]]," ",-1))</f>
        <v>3.9682097210000004E-6</v>
      </c>
      <c r="G1198" t="s">
        <v>3616</v>
      </c>
      <c r="H1198" t="s">
        <v>2778</v>
      </c>
      <c r="I1198">
        <v>7.0492349999999996E-9</v>
      </c>
      <c r="J1198">
        <f>_xlfn.XLOOKUP(Table2[[#This Row],[rxn]],Table7[rxn],Table7[flux],0)</f>
        <v>0</v>
      </c>
      <c r="K1198">
        <f>Table2[[#This Row],[flux]]-Table2[[#This Row],[flux in mfs]]</f>
        <v>7.0492349999999996E-9</v>
      </c>
      <c r="L1198" t="b">
        <f>_xlfn.TEXTAFTER(Table2[[#This Row],[rxn]],"-",-1)="SPONT"</f>
        <v>0</v>
      </c>
      <c r="M1198" t="str">
        <f>_xlfn.TEXTAFTER(Table2[[#This Row],[rxn]],"-",-1)</f>
        <v>rt6481</v>
      </c>
      <c r="N1198">
        <f>_xlfn.XLOOKUP("'PRO-"&amp;Table2[[#This Row],[enz]]&amp;"'",'[1]Sheet2 (2)'!$A:$A,'[1]Sheet2 (2)'!$B:$B,"")</f>
        <v>1</v>
      </c>
    </row>
    <row r="1199" spans="1:14" ht="17" x14ac:dyDescent="0.25">
      <c r="A1199" s="1" t="s">
        <v>1199</v>
      </c>
      <c r="B1199" s="1" t="str">
        <f>_xlfn.TEXTBEFORE(Table7[[#This Row],[raw]]," ")</f>
        <v>PROSYN-rt5058</v>
      </c>
      <c r="C1199" s="1"/>
      <c r="D1199" s="1">
        <f>_xlfn.NUMBERVALUE(_xlfn.TEXTAFTER(Table7[[#This Row],[raw]]," ",-1))</f>
        <v>9.9091104999999994E-8</v>
      </c>
      <c r="G1199" t="s">
        <v>4009</v>
      </c>
      <c r="H1199" t="s">
        <v>2778</v>
      </c>
      <c r="I1199">
        <v>7.0492349999999996E-9</v>
      </c>
      <c r="J1199">
        <f>_xlfn.XLOOKUP(Table2[[#This Row],[rxn]],Table7[rxn],Table7[flux],0)</f>
        <v>0</v>
      </c>
      <c r="K1199">
        <f>Table2[[#This Row],[flux]]-Table2[[#This Row],[flux in mfs]]</f>
        <v>7.0492349999999996E-9</v>
      </c>
      <c r="L1199" t="b">
        <f>_xlfn.TEXTAFTER(Table2[[#This Row],[rxn]],"-",-1)="SPONT"</f>
        <v>0</v>
      </c>
      <c r="M1199" t="str">
        <f>_xlfn.TEXTAFTER(Table2[[#This Row],[rxn]],"-",-1)</f>
        <v>rt6481</v>
      </c>
      <c r="N1199">
        <f>_xlfn.XLOOKUP("'PRO-"&amp;Table2[[#This Row],[enz]]&amp;"'",'[1]Sheet2 (2)'!$A:$A,'[1]Sheet2 (2)'!$B:$B,"")</f>
        <v>1</v>
      </c>
    </row>
    <row r="1200" spans="1:14" ht="17" x14ac:dyDescent="0.25">
      <c r="A1200" s="1" t="s">
        <v>1200</v>
      </c>
      <c r="B1200" s="1" t="str">
        <f>_xlfn.TEXTBEFORE(Table7[[#This Row],[raw]]," ")</f>
        <v>PROSYN-rt5064</v>
      </c>
      <c r="C1200" s="1"/>
      <c r="D1200" s="1">
        <f>_xlfn.NUMBERVALUE(_xlfn.TEXTAFTER(Table7[[#This Row],[raw]]," ",-1))</f>
        <v>1.7326791999999999E-7</v>
      </c>
      <c r="G1200" t="s">
        <v>3431</v>
      </c>
      <c r="H1200" t="s">
        <v>2778</v>
      </c>
      <c r="I1200">
        <v>7.2115599999999999E-9</v>
      </c>
      <c r="J1200">
        <f>_xlfn.XLOOKUP(Table2[[#This Row],[rxn]],Table7[rxn],Table7[flux],0)</f>
        <v>0</v>
      </c>
      <c r="K1200">
        <f>Table2[[#This Row],[flux]]-Table2[[#This Row],[flux in mfs]]</f>
        <v>7.2115599999999999E-9</v>
      </c>
      <c r="L1200" t="b">
        <f>_xlfn.TEXTAFTER(Table2[[#This Row],[rxn]],"-",-1)="SPONT"</f>
        <v>0</v>
      </c>
      <c r="M1200" t="str">
        <f>_xlfn.TEXTAFTER(Table2[[#This Row],[rxn]],"-",-1)</f>
        <v>rt8272</v>
      </c>
      <c r="N1200">
        <f>_xlfn.XLOOKUP("'PRO-"&amp;Table2[[#This Row],[enz]]&amp;"'",'[1]Sheet2 (2)'!$A:$A,'[1]Sheet2 (2)'!$B:$B,"")</f>
        <v>1</v>
      </c>
    </row>
    <row r="1201" spans="1:14" ht="17" x14ac:dyDescent="0.25">
      <c r="A1201" s="1" t="s">
        <v>1201</v>
      </c>
      <c r="B1201" s="1" t="str">
        <f>_xlfn.TEXTBEFORE(Table7[[#This Row],[raw]]," ")</f>
        <v>PROSYN-rt5075</v>
      </c>
      <c r="C1201" s="1"/>
      <c r="D1201" s="1">
        <f>_xlfn.NUMBERVALUE(_xlfn.TEXTAFTER(Table7[[#This Row],[raw]]," ",-1))</f>
        <v>4.7760232399999995E-7</v>
      </c>
      <c r="G1201" t="s">
        <v>3638</v>
      </c>
      <c r="H1201" t="s">
        <v>2778</v>
      </c>
      <c r="I1201">
        <v>7.5910809999999993E-9</v>
      </c>
      <c r="J1201">
        <f>_xlfn.XLOOKUP(Table2[[#This Row],[rxn]],Table7[rxn],Table7[flux],0)</f>
        <v>0</v>
      </c>
      <c r="K1201">
        <f>Table2[[#This Row],[flux]]-Table2[[#This Row],[flux in mfs]]</f>
        <v>7.5910809999999993E-9</v>
      </c>
      <c r="L1201" t="b">
        <f>_xlfn.TEXTAFTER(Table2[[#This Row],[rxn]],"-",-1)="SPONT"</f>
        <v>0</v>
      </c>
      <c r="M1201" t="str">
        <f>_xlfn.TEXTAFTER(Table2[[#This Row],[rxn]],"-",-1)</f>
        <v>SDH1234</v>
      </c>
      <c r="N1201" t="str">
        <f>_xlfn.XLOOKUP("'PRO-"&amp;Table2[[#This Row],[enz]]&amp;"'",'[1]Sheet2 (2)'!$A:$A,'[1]Sheet2 (2)'!$B:$B,"")</f>
        <v/>
      </c>
    </row>
    <row r="1202" spans="1:14" ht="17" x14ac:dyDescent="0.25">
      <c r="A1202" s="1" t="s">
        <v>1202</v>
      </c>
      <c r="B1202" s="1" t="str">
        <f>_xlfn.TEXTBEFORE(Table7[[#This Row],[raw]]," ")</f>
        <v>PROSYN-rt5076</v>
      </c>
      <c r="C1202" s="1"/>
      <c r="D1202" s="1">
        <f>_xlfn.NUMBERVALUE(_xlfn.TEXTAFTER(Table7[[#This Row],[raw]]," ",-1))</f>
        <v>2.2537729999999999E-9</v>
      </c>
      <c r="G1202" t="s">
        <v>4037</v>
      </c>
      <c r="H1202" t="s">
        <v>2778</v>
      </c>
      <c r="I1202">
        <v>7.5910809999999993E-9</v>
      </c>
      <c r="J1202">
        <f>_xlfn.XLOOKUP(Table2[[#This Row],[rxn]],Table7[rxn],Table7[flux],0)</f>
        <v>0</v>
      </c>
      <c r="K1202">
        <f>Table2[[#This Row],[flux]]-Table2[[#This Row],[flux in mfs]]</f>
        <v>7.5910809999999993E-9</v>
      </c>
      <c r="L1202" t="b">
        <f>_xlfn.TEXTAFTER(Table2[[#This Row],[rxn]],"-",-1)="SPONT"</f>
        <v>0</v>
      </c>
      <c r="M1202" t="str">
        <f>_xlfn.TEXTAFTER(Table2[[#This Row],[rxn]],"-",-1)</f>
        <v>SDH1234</v>
      </c>
      <c r="N1202" t="str">
        <f>_xlfn.XLOOKUP("'PRO-"&amp;Table2[[#This Row],[enz]]&amp;"'",'[1]Sheet2 (2)'!$A:$A,'[1]Sheet2 (2)'!$B:$B,"")</f>
        <v/>
      </c>
    </row>
    <row r="1203" spans="1:14" ht="17" x14ac:dyDescent="0.25">
      <c r="A1203" s="1" t="s">
        <v>1203</v>
      </c>
      <c r="B1203" s="1" t="str">
        <f>_xlfn.TEXTBEFORE(Table7[[#This Row],[raw]]," ")</f>
        <v>PROSYN-rt5077</v>
      </c>
      <c r="C1203" s="1"/>
      <c r="D1203" s="1">
        <f>_xlfn.NUMBERVALUE(_xlfn.TEXTAFTER(Table7[[#This Row],[raw]]," ",-1))</f>
        <v>8.6257617000000004E-8</v>
      </c>
      <c r="G1203" t="s">
        <v>4377</v>
      </c>
      <c r="H1203" t="s">
        <v>2778</v>
      </c>
      <c r="I1203">
        <v>7.5910809999999993E-9</v>
      </c>
      <c r="J1203">
        <f>_xlfn.XLOOKUP(Table2[[#This Row],[rxn]],Table7[rxn],Table7[flux],0)</f>
        <v>0</v>
      </c>
      <c r="K1203">
        <f>Table2[[#This Row],[flux]]-Table2[[#This Row],[flux in mfs]]</f>
        <v>7.5910809999999993E-9</v>
      </c>
      <c r="L1203" t="b">
        <f>_xlfn.TEXTAFTER(Table2[[#This Row],[rxn]],"-",-1)="SPONT"</f>
        <v>0</v>
      </c>
      <c r="M1203" t="str">
        <f>_xlfn.TEXTAFTER(Table2[[#This Row],[rxn]],"-",-1)</f>
        <v>rt3434</v>
      </c>
      <c r="N1203">
        <f>_xlfn.XLOOKUP("'PRO-"&amp;Table2[[#This Row],[enz]]&amp;"'",'[1]Sheet2 (2)'!$A:$A,'[1]Sheet2 (2)'!$B:$B,"")</f>
        <v>1</v>
      </c>
    </row>
    <row r="1204" spans="1:14" ht="17" x14ac:dyDescent="0.25">
      <c r="A1204" s="1" t="s">
        <v>1204</v>
      </c>
      <c r="B1204" s="1" t="str">
        <f>_xlfn.TEXTBEFORE(Table7[[#This Row],[raw]]," ")</f>
        <v>PROSYN-rt5078</v>
      </c>
      <c r="C1204" s="1"/>
      <c r="D1204" s="1">
        <f>_xlfn.NUMBERVALUE(_xlfn.TEXTAFTER(Table7[[#This Row],[raw]]," ",-1))</f>
        <v>2.7609245000000003E-7</v>
      </c>
      <c r="G1204" t="s">
        <v>3365</v>
      </c>
      <c r="H1204" t="s">
        <v>2778</v>
      </c>
      <c r="I1204">
        <v>7.8447000000000004E-9</v>
      </c>
      <c r="J1204">
        <f>_xlfn.XLOOKUP(Table2[[#This Row],[rxn]],Table7[rxn],Table7[flux],0)</f>
        <v>0</v>
      </c>
      <c r="K1204">
        <f>Table2[[#This Row],[flux]]-Table2[[#This Row],[flux in mfs]]</f>
        <v>7.8447000000000004E-9</v>
      </c>
      <c r="L1204" t="b">
        <f>_xlfn.TEXTAFTER(Table2[[#This Row],[rxn]],"-",-1)="SPONT"</f>
        <v>0</v>
      </c>
      <c r="M1204" t="str">
        <f>_xlfn.TEXTAFTER(Table2[[#This Row],[rxn]],"-",-1)</f>
        <v>rt6298</v>
      </c>
      <c r="N1204">
        <f>_xlfn.XLOOKUP("'PRO-"&amp;Table2[[#This Row],[enz]]&amp;"'",'[1]Sheet2 (2)'!$A:$A,'[1]Sheet2 (2)'!$B:$B,"")</f>
        <v>1</v>
      </c>
    </row>
    <row r="1205" spans="1:14" ht="17" x14ac:dyDescent="0.25">
      <c r="A1205" s="1" t="s">
        <v>1205</v>
      </c>
      <c r="B1205" s="1" t="str">
        <f>_xlfn.TEXTBEFORE(Table7[[#This Row],[raw]]," ")</f>
        <v>PROSYN-rt5116</v>
      </c>
      <c r="C1205" s="1"/>
      <c r="D1205" s="1">
        <f>_xlfn.NUMBERVALUE(_xlfn.TEXTAFTER(Table7[[#This Row],[raw]]," ",-1))</f>
        <v>5.0280663E-8</v>
      </c>
      <c r="G1205" t="s">
        <v>3927</v>
      </c>
      <c r="H1205" t="s">
        <v>2778</v>
      </c>
      <c r="I1205">
        <v>7.8447000000000004E-9</v>
      </c>
      <c r="J1205">
        <f>_xlfn.XLOOKUP(Table2[[#This Row],[rxn]],Table7[rxn],Table7[flux],0)</f>
        <v>0</v>
      </c>
      <c r="K1205">
        <f>Table2[[#This Row],[flux]]-Table2[[#This Row],[flux in mfs]]</f>
        <v>7.8447000000000004E-9</v>
      </c>
      <c r="L1205" t="b">
        <f>_xlfn.TEXTAFTER(Table2[[#This Row],[rxn]],"-",-1)="SPONT"</f>
        <v>0</v>
      </c>
      <c r="M1205" t="str">
        <f>_xlfn.TEXTAFTER(Table2[[#This Row],[rxn]],"-",-1)</f>
        <v>rt6298</v>
      </c>
      <c r="N1205">
        <f>_xlfn.XLOOKUP("'PRO-"&amp;Table2[[#This Row],[enz]]&amp;"'",'[1]Sheet2 (2)'!$A:$A,'[1]Sheet2 (2)'!$B:$B,"")</f>
        <v>1</v>
      </c>
    </row>
    <row r="1206" spans="1:14" ht="17" x14ac:dyDescent="0.25">
      <c r="A1206" s="1" t="s">
        <v>1206</v>
      </c>
      <c r="B1206" s="1" t="str">
        <f>_xlfn.TEXTBEFORE(Table7[[#This Row],[raw]]," ")</f>
        <v>PROSYN-rt5142</v>
      </c>
      <c r="C1206" s="1"/>
      <c r="D1206" s="1">
        <f>_xlfn.NUMBERVALUE(_xlfn.TEXTAFTER(Table7[[#This Row],[raw]]," ",-1))</f>
        <v>1.5196952000000002E-8</v>
      </c>
      <c r="G1206" t="s">
        <v>3607</v>
      </c>
      <c r="H1206" t="s">
        <v>2778</v>
      </c>
      <c r="I1206">
        <v>8.9369489999999995E-9</v>
      </c>
      <c r="J1206">
        <f>_xlfn.XLOOKUP(Table2[[#This Row],[rxn]],Table7[rxn],Table7[flux],0)</f>
        <v>0</v>
      </c>
      <c r="K1206">
        <f>Table2[[#This Row],[flux]]-Table2[[#This Row],[flux in mfs]]</f>
        <v>8.9369489999999995E-9</v>
      </c>
      <c r="L1206" t="b">
        <f>_xlfn.TEXTAFTER(Table2[[#This Row],[rxn]],"-",-1)="SPONT"</f>
        <v>0</v>
      </c>
      <c r="M1206" t="str">
        <f>_xlfn.TEXTAFTER(Table2[[#This Row],[rxn]],"-",-1)</f>
        <v>rt3499</v>
      </c>
      <c r="N1206">
        <f>_xlfn.XLOOKUP("'PRO-"&amp;Table2[[#This Row],[enz]]&amp;"'",'[1]Sheet2 (2)'!$A:$A,'[1]Sheet2 (2)'!$B:$B,"")</f>
        <v>1</v>
      </c>
    </row>
    <row r="1207" spans="1:14" ht="17" x14ac:dyDescent="0.25">
      <c r="A1207" s="1" t="s">
        <v>1207</v>
      </c>
      <c r="B1207" s="1" t="str">
        <f>_xlfn.TEXTBEFORE(Table7[[#This Row],[raw]]," ")</f>
        <v>PROSYN-rt5185</v>
      </c>
      <c r="C1207" s="1"/>
      <c r="D1207" s="1">
        <f>_xlfn.NUMBERVALUE(_xlfn.TEXTAFTER(Table7[[#This Row],[raw]]," ",-1))</f>
        <v>1.13307865E-7</v>
      </c>
      <c r="G1207" t="s">
        <v>3977</v>
      </c>
      <c r="H1207" t="s">
        <v>2778</v>
      </c>
      <c r="I1207">
        <v>8.9369489999999995E-9</v>
      </c>
      <c r="J1207">
        <f>_xlfn.XLOOKUP(Table2[[#This Row],[rxn]],Table7[rxn],Table7[flux],0)</f>
        <v>0</v>
      </c>
      <c r="K1207">
        <f>Table2[[#This Row],[flux]]-Table2[[#This Row],[flux in mfs]]</f>
        <v>8.9369489999999995E-9</v>
      </c>
      <c r="L1207" t="b">
        <f>_xlfn.TEXTAFTER(Table2[[#This Row],[rxn]],"-",-1)="SPONT"</f>
        <v>0</v>
      </c>
      <c r="M1207" t="str">
        <f>_xlfn.TEXTAFTER(Table2[[#This Row],[rxn]],"-",-1)</f>
        <v>rt3499</v>
      </c>
      <c r="N1207">
        <f>_xlfn.XLOOKUP("'PRO-"&amp;Table2[[#This Row],[enz]]&amp;"'",'[1]Sheet2 (2)'!$A:$A,'[1]Sheet2 (2)'!$B:$B,"")</f>
        <v>1</v>
      </c>
    </row>
    <row r="1208" spans="1:14" ht="17" x14ac:dyDescent="0.25">
      <c r="A1208" s="1" t="s">
        <v>1208</v>
      </c>
      <c r="B1208" s="1" t="str">
        <f>_xlfn.TEXTBEFORE(Table7[[#This Row],[raw]]," ")</f>
        <v>PROSYN-rt5194</v>
      </c>
      <c r="C1208" s="1"/>
      <c r="D1208" s="1">
        <f>_xlfn.NUMBERVALUE(_xlfn.TEXTAFTER(Table7[[#This Row],[raw]]," ",-1))</f>
        <v>1.3833016000000001E-8</v>
      </c>
      <c r="G1208" t="s">
        <v>4428</v>
      </c>
      <c r="H1208" t="s">
        <v>2778</v>
      </c>
      <c r="I1208">
        <v>1.8541088999999999E-8</v>
      </c>
      <c r="J1208">
        <f>_xlfn.XLOOKUP(Table2[[#This Row],[rxn]],Table7[rxn],Table7[flux],0)</f>
        <v>9.3746739999999999E-9</v>
      </c>
      <c r="K1208">
        <f>Table2[[#This Row],[flux]]-Table2[[#This Row],[flux in mfs]]</f>
        <v>9.1664149999999991E-9</v>
      </c>
      <c r="L1208" t="b">
        <f>_xlfn.TEXTAFTER(Table2[[#This Row],[rxn]],"-",-1)="SPONT"</f>
        <v>0</v>
      </c>
      <c r="M1208" t="str">
        <f>_xlfn.TEXTAFTER(Table2[[#This Row],[rxn]],"-",-1)</f>
        <v>rt4674</v>
      </c>
      <c r="N1208">
        <f>_xlfn.XLOOKUP("'PRO-"&amp;Table2[[#This Row],[enz]]&amp;"'",'[1]Sheet2 (2)'!$A:$A,'[1]Sheet2 (2)'!$B:$B,"")</f>
        <v>1</v>
      </c>
    </row>
    <row r="1209" spans="1:14" ht="17" x14ac:dyDescent="0.25">
      <c r="A1209" s="1" t="s">
        <v>1209</v>
      </c>
      <c r="B1209" s="1" t="str">
        <f>_xlfn.TEXTBEFORE(Table7[[#This Row],[raw]]," ")</f>
        <v>PROSYN-rt5195</v>
      </c>
      <c r="C1209" s="1"/>
      <c r="D1209" s="1">
        <f>_xlfn.NUMBERVALUE(_xlfn.TEXTAFTER(Table7[[#This Row],[raw]]," ",-1))</f>
        <v>6.5092039999999998E-8</v>
      </c>
      <c r="G1209" t="s">
        <v>3448</v>
      </c>
      <c r="H1209" t="s">
        <v>2778</v>
      </c>
      <c r="I1209">
        <v>9.5465560000000001E-9</v>
      </c>
      <c r="J1209">
        <f>_xlfn.XLOOKUP(Table2[[#This Row],[rxn]],Table7[rxn],Table7[flux],0)</f>
        <v>0</v>
      </c>
      <c r="K1209">
        <f>Table2[[#This Row],[flux]]-Table2[[#This Row],[flux in mfs]]</f>
        <v>9.5465560000000001E-9</v>
      </c>
      <c r="L1209" t="b">
        <f>_xlfn.TEXTAFTER(Table2[[#This Row],[rxn]],"-",-1)="SPONT"</f>
        <v>0</v>
      </c>
      <c r="M1209" t="str">
        <f>_xlfn.TEXTAFTER(Table2[[#This Row],[rxn]],"-",-1)</f>
        <v>rt1788</v>
      </c>
      <c r="N1209">
        <f>_xlfn.XLOOKUP("'PRO-"&amp;Table2[[#This Row],[enz]]&amp;"'",'[1]Sheet2 (2)'!$A:$A,'[1]Sheet2 (2)'!$B:$B,"")</f>
        <v>1</v>
      </c>
    </row>
    <row r="1210" spans="1:14" ht="17" x14ac:dyDescent="0.25">
      <c r="A1210" s="1" t="s">
        <v>1210</v>
      </c>
      <c r="B1210" s="1" t="str">
        <f>_xlfn.TEXTBEFORE(Table7[[#This Row],[raw]]," ")</f>
        <v>PROSYN-rt5201</v>
      </c>
      <c r="C1210" s="1"/>
      <c r="D1210" s="1">
        <f>_xlfn.NUMBERVALUE(_xlfn.TEXTAFTER(Table7[[#This Row],[raw]]," ",-1))</f>
        <v>1.6886843000000001E-8</v>
      </c>
      <c r="G1210" t="s">
        <v>3775</v>
      </c>
      <c r="H1210" t="s">
        <v>2778</v>
      </c>
      <c r="I1210">
        <v>9.5465560000000001E-9</v>
      </c>
      <c r="J1210">
        <f>_xlfn.XLOOKUP(Table2[[#This Row],[rxn]],Table7[rxn],Table7[flux],0)</f>
        <v>0</v>
      </c>
      <c r="K1210">
        <f>Table2[[#This Row],[flux]]-Table2[[#This Row],[flux in mfs]]</f>
        <v>9.5465560000000001E-9</v>
      </c>
      <c r="L1210" t="b">
        <f>_xlfn.TEXTAFTER(Table2[[#This Row],[rxn]],"-",-1)="SPONT"</f>
        <v>0</v>
      </c>
      <c r="M1210" t="str">
        <f>_xlfn.TEXTAFTER(Table2[[#This Row],[rxn]],"-",-1)</f>
        <v>rt1788</v>
      </c>
      <c r="N1210">
        <f>_xlfn.XLOOKUP("'PRO-"&amp;Table2[[#This Row],[enz]]&amp;"'",'[1]Sheet2 (2)'!$A:$A,'[1]Sheet2 (2)'!$B:$B,"")</f>
        <v>1</v>
      </c>
    </row>
    <row r="1211" spans="1:14" ht="17" x14ac:dyDescent="0.25">
      <c r="A1211" s="1" t="s">
        <v>1211</v>
      </c>
      <c r="B1211" s="1" t="str">
        <f>_xlfn.TEXTBEFORE(Table7[[#This Row],[raw]]," ")</f>
        <v>PROSYN-rt5212_c</v>
      </c>
      <c r="C1211" s="1"/>
      <c r="D1211" s="1">
        <f>_xlfn.NUMBERVALUE(_xlfn.TEXTAFTER(Table7[[#This Row],[raw]]," ",-1))</f>
        <v>1.5653947000000001E-7</v>
      </c>
      <c r="G1211" t="s">
        <v>3464</v>
      </c>
      <c r="H1211" t="s">
        <v>2778</v>
      </c>
      <c r="I1211">
        <v>9.7022930000000005E-9</v>
      </c>
      <c r="J1211">
        <f>_xlfn.XLOOKUP(Table2[[#This Row],[rxn]],Table7[rxn],Table7[flux],0)</f>
        <v>0</v>
      </c>
      <c r="K1211">
        <f>Table2[[#This Row],[flux]]-Table2[[#This Row],[flux in mfs]]</f>
        <v>9.7022930000000005E-9</v>
      </c>
      <c r="L1211" t="b">
        <f>_xlfn.TEXTAFTER(Table2[[#This Row],[rxn]],"-",-1)="SPONT"</f>
        <v>0</v>
      </c>
      <c r="M1211" t="str">
        <f>_xlfn.TEXTAFTER(Table2[[#This Row],[rxn]],"-",-1)</f>
        <v>PMT12</v>
      </c>
      <c r="N1211" t="str">
        <f>_xlfn.XLOOKUP("'PRO-"&amp;Table2[[#This Row],[enz]]&amp;"'",'[1]Sheet2 (2)'!$A:$A,'[1]Sheet2 (2)'!$B:$B,"")</f>
        <v/>
      </c>
    </row>
    <row r="1212" spans="1:14" ht="17" x14ac:dyDescent="0.25">
      <c r="A1212" s="1" t="s">
        <v>1212</v>
      </c>
      <c r="B1212" s="1" t="str">
        <f>_xlfn.TEXTBEFORE(Table7[[#This Row],[raw]]," ")</f>
        <v>PROSYN-rt5214</v>
      </c>
      <c r="C1212" s="1"/>
      <c r="D1212" s="1">
        <f>_xlfn.NUMBERVALUE(_xlfn.TEXTAFTER(Table7[[#This Row],[raw]]," ",-1))</f>
        <v>1.3476906E-8</v>
      </c>
      <c r="G1212" t="s">
        <v>3935</v>
      </c>
      <c r="H1212" t="s">
        <v>2778</v>
      </c>
      <c r="I1212">
        <v>9.7022930000000005E-9</v>
      </c>
      <c r="J1212">
        <f>_xlfn.XLOOKUP(Table2[[#This Row],[rxn]],Table7[rxn],Table7[flux],0)</f>
        <v>0</v>
      </c>
      <c r="K1212">
        <f>Table2[[#This Row],[flux]]-Table2[[#This Row],[flux in mfs]]</f>
        <v>9.7022930000000005E-9</v>
      </c>
      <c r="L1212" t="b">
        <f>_xlfn.TEXTAFTER(Table2[[#This Row],[rxn]],"-",-1)="SPONT"</f>
        <v>0</v>
      </c>
      <c r="M1212" t="str">
        <f>_xlfn.TEXTAFTER(Table2[[#This Row],[rxn]],"-",-1)</f>
        <v>PMT12</v>
      </c>
      <c r="N1212" t="str">
        <f>_xlfn.XLOOKUP("'PRO-"&amp;Table2[[#This Row],[enz]]&amp;"'",'[1]Sheet2 (2)'!$A:$A,'[1]Sheet2 (2)'!$B:$B,"")</f>
        <v/>
      </c>
    </row>
    <row r="1213" spans="1:14" ht="17" x14ac:dyDescent="0.25">
      <c r="A1213" s="1" t="s">
        <v>1213</v>
      </c>
      <c r="B1213" s="1" t="str">
        <f>_xlfn.TEXTBEFORE(Table7[[#This Row],[raw]]," ")</f>
        <v>PROSYN-rt5227</v>
      </c>
      <c r="C1213" s="1"/>
      <c r="D1213" s="1">
        <f>_xlfn.NUMBERVALUE(_xlfn.TEXTAFTER(Table7[[#This Row],[raw]]," ",-1))</f>
        <v>2.3543463599999999E-7</v>
      </c>
      <c r="G1213" t="s">
        <v>3636</v>
      </c>
      <c r="H1213" t="s">
        <v>2778</v>
      </c>
      <c r="I1213">
        <v>9.7720800000000004E-9</v>
      </c>
      <c r="J1213">
        <f>_xlfn.XLOOKUP(Table2[[#This Row],[rxn]],Table7[rxn],Table7[flux],0)</f>
        <v>0</v>
      </c>
      <c r="K1213">
        <f>Table2[[#This Row],[flux]]-Table2[[#This Row],[flux in mfs]]</f>
        <v>9.7720800000000004E-9</v>
      </c>
      <c r="L1213" t="b">
        <f>_xlfn.TEXTAFTER(Table2[[#This Row],[rxn]],"-",-1)="SPONT"</f>
        <v>0</v>
      </c>
      <c r="M1213" t="str">
        <f>_xlfn.TEXTAFTER(Table2[[#This Row],[rxn]],"-",-1)</f>
        <v>rt5361</v>
      </c>
      <c r="N1213">
        <f>_xlfn.XLOOKUP("'PRO-"&amp;Table2[[#This Row],[enz]]&amp;"'",'[1]Sheet2 (2)'!$A:$A,'[1]Sheet2 (2)'!$B:$B,"")</f>
        <v>1</v>
      </c>
    </row>
    <row r="1214" spans="1:14" ht="17" x14ac:dyDescent="0.25">
      <c r="A1214" s="1" t="s">
        <v>1214</v>
      </c>
      <c r="B1214" s="1" t="str">
        <f>_xlfn.TEXTBEFORE(Table7[[#This Row],[raw]]," ")</f>
        <v>PROSYN-rt5246</v>
      </c>
      <c r="C1214" s="1"/>
      <c r="D1214" s="1">
        <f>_xlfn.NUMBERVALUE(_xlfn.TEXTAFTER(Table7[[#This Row],[raw]]," ",-1))</f>
        <v>5.1053865799999997E-7</v>
      </c>
      <c r="G1214" t="s">
        <v>4035</v>
      </c>
      <c r="H1214" t="s">
        <v>2778</v>
      </c>
      <c r="I1214">
        <v>9.7720800000000004E-9</v>
      </c>
      <c r="J1214">
        <f>_xlfn.XLOOKUP(Table2[[#This Row],[rxn]],Table7[rxn],Table7[flux],0)</f>
        <v>0</v>
      </c>
      <c r="K1214">
        <f>Table2[[#This Row],[flux]]-Table2[[#This Row],[flux in mfs]]</f>
        <v>9.7720800000000004E-9</v>
      </c>
      <c r="L1214" t="b">
        <f>_xlfn.TEXTAFTER(Table2[[#This Row],[rxn]],"-",-1)="SPONT"</f>
        <v>0</v>
      </c>
      <c r="M1214" t="str">
        <f>_xlfn.TEXTAFTER(Table2[[#This Row],[rxn]],"-",-1)</f>
        <v>rt5361</v>
      </c>
      <c r="N1214">
        <f>_xlfn.XLOOKUP("'PRO-"&amp;Table2[[#This Row],[enz]]&amp;"'",'[1]Sheet2 (2)'!$A:$A,'[1]Sheet2 (2)'!$B:$B,"")</f>
        <v>1</v>
      </c>
    </row>
    <row r="1215" spans="1:14" ht="17" x14ac:dyDescent="0.25">
      <c r="A1215" s="1" t="s">
        <v>1215</v>
      </c>
      <c r="B1215" s="1" t="str">
        <f>_xlfn.TEXTBEFORE(Table7[[#This Row],[raw]]," ")</f>
        <v>PROSYN-rt5249</v>
      </c>
      <c r="C1215" s="1"/>
      <c r="D1215" s="1">
        <f>_xlfn.NUMBERVALUE(_xlfn.TEXTAFTER(Table7[[#This Row],[raw]]," ",-1))</f>
        <v>9.9929310600000009E-7</v>
      </c>
      <c r="G1215" t="s">
        <v>3507</v>
      </c>
      <c r="H1215" t="s">
        <v>2778</v>
      </c>
      <c r="I1215">
        <v>1.0141595999999999E-8</v>
      </c>
      <c r="J1215">
        <f>_xlfn.XLOOKUP(Table2[[#This Row],[rxn]],Table7[rxn],Table7[flux],0)</f>
        <v>0</v>
      </c>
      <c r="K1215">
        <f>Table2[[#This Row],[flux]]-Table2[[#This Row],[flux in mfs]]</f>
        <v>1.0141595999999999E-8</v>
      </c>
      <c r="L1215" t="b">
        <f>_xlfn.TEXTAFTER(Table2[[#This Row],[rxn]],"-",-1)="SPONT"</f>
        <v>0</v>
      </c>
      <c r="M1215" t="str">
        <f>_xlfn.TEXTAFTER(Table2[[#This Row],[rxn]],"-",-1)</f>
        <v>rt0563</v>
      </c>
      <c r="N1215">
        <f>_xlfn.XLOOKUP("'PRO-"&amp;Table2[[#This Row],[enz]]&amp;"'",'[1]Sheet2 (2)'!$A:$A,'[1]Sheet2 (2)'!$B:$B,"")</f>
        <v>1</v>
      </c>
    </row>
    <row r="1216" spans="1:14" ht="17" x14ac:dyDescent="0.25">
      <c r="A1216" s="1" t="s">
        <v>1216</v>
      </c>
      <c r="B1216" s="1" t="str">
        <f>_xlfn.TEXTBEFORE(Table7[[#This Row],[raw]]," ")</f>
        <v>PROSYN-rt5259</v>
      </c>
      <c r="C1216" s="1"/>
      <c r="D1216" s="1">
        <f>_xlfn.NUMBERVALUE(_xlfn.TEXTAFTER(Table7[[#This Row],[raw]]," ",-1))</f>
        <v>3.3590118000000003E-8</v>
      </c>
      <c r="G1216" t="s">
        <v>3849</v>
      </c>
      <c r="H1216" t="s">
        <v>2778</v>
      </c>
      <c r="I1216">
        <v>1.0141595999999999E-8</v>
      </c>
      <c r="J1216">
        <f>_xlfn.XLOOKUP(Table2[[#This Row],[rxn]],Table7[rxn],Table7[flux],0)</f>
        <v>0</v>
      </c>
      <c r="K1216">
        <f>Table2[[#This Row],[flux]]-Table2[[#This Row],[flux in mfs]]</f>
        <v>1.0141595999999999E-8</v>
      </c>
      <c r="L1216" t="b">
        <f>_xlfn.TEXTAFTER(Table2[[#This Row],[rxn]],"-",-1)="SPONT"</f>
        <v>0</v>
      </c>
      <c r="M1216" t="str">
        <f>_xlfn.TEXTAFTER(Table2[[#This Row],[rxn]],"-",-1)</f>
        <v>rt0563</v>
      </c>
      <c r="N1216">
        <f>_xlfn.XLOOKUP("'PRO-"&amp;Table2[[#This Row],[enz]]&amp;"'",'[1]Sheet2 (2)'!$A:$A,'[1]Sheet2 (2)'!$B:$B,"")</f>
        <v>1</v>
      </c>
    </row>
    <row r="1217" spans="1:14" ht="17" x14ac:dyDescent="0.25">
      <c r="A1217" s="1" t="s">
        <v>1217</v>
      </c>
      <c r="B1217" s="1" t="str">
        <f>_xlfn.TEXTBEFORE(Table7[[#This Row],[raw]]," ")</f>
        <v>PROSYN-rt5260</v>
      </c>
      <c r="C1217" s="1"/>
      <c r="D1217" s="1">
        <f>_xlfn.NUMBERVALUE(_xlfn.TEXTAFTER(Table7[[#This Row],[raw]]," ",-1))</f>
        <v>1.845788775E-6</v>
      </c>
      <c r="G1217" t="s">
        <v>4018</v>
      </c>
      <c r="H1217" t="s">
        <v>2778</v>
      </c>
      <c r="I1217">
        <v>1.0638548E-8</v>
      </c>
      <c r="J1217">
        <f>_xlfn.XLOOKUP(Table2[[#This Row],[rxn]],Table7[rxn],Table7[flux],0)</f>
        <v>0</v>
      </c>
      <c r="K1217">
        <f>Table2[[#This Row],[flux]]-Table2[[#This Row],[flux in mfs]]</f>
        <v>1.0638548E-8</v>
      </c>
      <c r="L1217" t="b">
        <f>_xlfn.TEXTAFTER(Table2[[#This Row],[rxn]],"-",-1)="SPONT"</f>
        <v>0</v>
      </c>
      <c r="M1217" t="str">
        <f>_xlfn.TEXTAFTER(Table2[[#This Row],[rxn]],"-",-1)</f>
        <v>RNR124</v>
      </c>
      <c r="N1217" t="str">
        <f>_xlfn.XLOOKUP("'PRO-"&amp;Table2[[#This Row],[enz]]&amp;"'",'[1]Sheet2 (2)'!$A:$A,'[1]Sheet2 (2)'!$B:$B,"")</f>
        <v/>
      </c>
    </row>
    <row r="1218" spans="1:14" ht="17" x14ac:dyDescent="0.25">
      <c r="A1218" s="1" t="s">
        <v>1218</v>
      </c>
      <c r="B1218" s="1" t="str">
        <f>_xlfn.TEXTBEFORE(Table7[[#This Row],[raw]]," ")</f>
        <v>PROSYN-rt5262</v>
      </c>
      <c r="C1218" s="1"/>
      <c r="D1218" s="1">
        <f>_xlfn.NUMBERVALUE(_xlfn.TEXTAFTER(Table7[[#This Row],[raw]]," ",-1))</f>
        <v>1.3271577870000001E-6</v>
      </c>
      <c r="G1218" t="s">
        <v>3442</v>
      </c>
      <c r="H1218" t="s">
        <v>2778</v>
      </c>
      <c r="I1218">
        <v>1.0642681000000001E-8</v>
      </c>
      <c r="J1218">
        <f>_xlfn.XLOOKUP(Table2[[#This Row],[rxn]],Table7[rxn],Table7[flux],0)</f>
        <v>0</v>
      </c>
      <c r="K1218">
        <f>Table2[[#This Row],[flux]]-Table2[[#This Row],[flux in mfs]]</f>
        <v>1.0642681000000001E-8</v>
      </c>
      <c r="L1218" t="b">
        <f>_xlfn.TEXTAFTER(Table2[[#This Row],[rxn]],"-",-1)="SPONT"</f>
        <v>0</v>
      </c>
      <c r="M1218" t="str">
        <f>_xlfn.TEXTAFTER(Table2[[#This Row],[rxn]],"-",-1)</f>
        <v>rt5829</v>
      </c>
      <c r="N1218">
        <f>_xlfn.XLOOKUP("'PRO-"&amp;Table2[[#This Row],[enz]]&amp;"'",'[1]Sheet2 (2)'!$A:$A,'[1]Sheet2 (2)'!$B:$B,"")</f>
        <v>1</v>
      </c>
    </row>
    <row r="1219" spans="1:14" ht="17" x14ac:dyDescent="0.25">
      <c r="A1219" s="1" t="s">
        <v>1219</v>
      </c>
      <c r="B1219" s="1" t="str">
        <f>_xlfn.TEXTBEFORE(Table7[[#This Row],[raw]]," ")</f>
        <v>PROSYN-rt5285</v>
      </c>
      <c r="C1219" s="1"/>
      <c r="D1219" s="1">
        <f>_xlfn.NUMBERVALUE(_xlfn.TEXTAFTER(Table7[[#This Row],[raw]]," ",-1))</f>
        <v>5.5534299999999999E-10</v>
      </c>
      <c r="G1219" t="s">
        <v>3769</v>
      </c>
      <c r="H1219" t="s">
        <v>2778</v>
      </c>
      <c r="I1219">
        <v>1.0642681000000001E-8</v>
      </c>
      <c r="J1219">
        <f>_xlfn.XLOOKUP(Table2[[#This Row],[rxn]],Table7[rxn],Table7[flux],0)</f>
        <v>0</v>
      </c>
      <c r="K1219">
        <f>Table2[[#This Row],[flux]]-Table2[[#This Row],[flux in mfs]]</f>
        <v>1.0642681000000001E-8</v>
      </c>
      <c r="L1219" t="b">
        <f>_xlfn.TEXTAFTER(Table2[[#This Row],[rxn]],"-",-1)="SPONT"</f>
        <v>0</v>
      </c>
      <c r="M1219" t="str">
        <f>_xlfn.TEXTAFTER(Table2[[#This Row],[rxn]],"-",-1)</f>
        <v>rt5829</v>
      </c>
      <c r="N1219">
        <f>_xlfn.XLOOKUP("'PRO-"&amp;Table2[[#This Row],[enz]]&amp;"'",'[1]Sheet2 (2)'!$A:$A,'[1]Sheet2 (2)'!$B:$B,"")</f>
        <v>1</v>
      </c>
    </row>
    <row r="1220" spans="1:14" ht="17" x14ac:dyDescent="0.25">
      <c r="A1220" s="1" t="s">
        <v>1220</v>
      </c>
      <c r="B1220" s="1" t="str">
        <f>_xlfn.TEXTBEFORE(Table7[[#This Row],[raw]]," ")</f>
        <v>PROSYN-rt5301</v>
      </c>
      <c r="C1220" s="1"/>
      <c r="D1220" s="1">
        <f>_xlfn.NUMBERVALUE(_xlfn.TEXTAFTER(Table7[[#This Row],[raw]]," ",-1))</f>
        <v>1.0897293999999999E-8</v>
      </c>
      <c r="G1220" t="s">
        <v>3679</v>
      </c>
      <c r="H1220" t="s">
        <v>2778</v>
      </c>
      <c r="I1220">
        <v>1.1330588E-8</v>
      </c>
      <c r="J1220">
        <f>_xlfn.XLOOKUP(Table2[[#This Row],[rxn]],Table7[rxn],Table7[flux],0)</f>
        <v>0</v>
      </c>
      <c r="K1220">
        <f>Table2[[#This Row],[flux]]-Table2[[#This Row],[flux in mfs]]</f>
        <v>1.1330588E-8</v>
      </c>
      <c r="L1220" t="b">
        <f>_xlfn.TEXTAFTER(Table2[[#This Row],[rxn]],"-",-1)="SPONT"</f>
        <v>0</v>
      </c>
      <c r="M1220" t="str">
        <f>_xlfn.TEXTAFTER(Table2[[#This Row],[rxn]],"-",-1)</f>
        <v>rt8327</v>
      </c>
      <c r="N1220">
        <f>_xlfn.XLOOKUP("'PRO-"&amp;Table2[[#This Row],[enz]]&amp;"'",'[1]Sheet2 (2)'!$A:$A,'[1]Sheet2 (2)'!$B:$B,"")</f>
        <v>1</v>
      </c>
    </row>
    <row r="1221" spans="1:14" ht="17" x14ac:dyDescent="0.25">
      <c r="A1221" s="1" t="s">
        <v>1221</v>
      </c>
      <c r="B1221" s="1" t="str">
        <f>_xlfn.TEXTBEFORE(Table7[[#This Row],[raw]]," ")</f>
        <v>PROSYN-rt5309</v>
      </c>
      <c r="C1221" s="1"/>
      <c r="D1221" s="1">
        <f>_xlfn.NUMBERVALUE(_xlfn.TEXTAFTER(Table7[[#This Row],[raw]]," ",-1))</f>
        <v>5.7496130000000001E-9</v>
      </c>
      <c r="G1221" t="s">
        <v>3478</v>
      </c>
      <c r="H1221" t="s">
        <v>2778</v>
      </c>
      <c r="I1221">
        <v>1.2298943E-8</v>
      </c>
      <c r="J1221">
        <f>_xlfn.XLOOKUP(Table2[[#This Row],[rxn]],Table7[rxn],Table7[flux],0)</f>
        <v>0</v>
      </c>
      <c r="K1221">
        <f>Table2[[#This Row],[flux]]-Table2[[#This Row],[flux in mfs]]</f>
        <v>1.2298943E-8</v>
      </c>
      <c r="L1221" t="b">
        <f>_xlfn.TEXTAFTER(Table2[[#This Row],[rxn]],"-",-1)="SPONT"</f>
        <v>0</v>
      </c>
      <c r="M1221" t="str">
        <f>_xlfn.TEXTAFTER(Table2[[#This Row],[rxn]],"-",-1)</f>
        <v>rt7907</v>
      </c>
      <c r="N1221">
        <f>_xlfn.XLOOKUP("'PRO-"&amp;Table2[[#This Row],[enz]]&amp;"'",'[1]Sheet2 (2)'!$A:$A,'[1]Sheet2 (2)'!$B:$B,"")</f>
        <v>1</v>
      </c>
    </row>
    <row r="1222" spans="1:14" ht="17" x14ac:dyDescent="0.25">
      <c r="A1222" s="1" t="s">
        <v>1222</v>
      </c>
      <c r="B1222" s="1" t="str">
        <f>_xlfn.TEXTBEFORE(Table7[[#This Row],[raw]]," ")</f>
        <v>PROSYN-rt5312</v>
      </c>
      <c r="C1222" s="1"/>
      <c r="D1222" s="1">
        <f>_xlfn.NUMBERVALUE(_xlfn.TEXTAFTER(Table7[[#This Row],[raw]]," ",-1))</f>
        <v>1.6032460999999999E-8</v>
      </c>
      <c r="G1222" t="s">
        <v>3816</v>
      </c>
      <c r="H1222" t="s">
        <v>2778</v>
      </c>
      <c r="I1222">
        <v>1.2298943E-8</v>
      </c>
      <c r="J1222">
        <f>_xlfn.XLOOKUP(Table2[[#This Row],[rxn]],Table7[rxn],Table7[flux],0)</f>
        <v>0</v>
      </c>
      <c r="K1222">
        <f>Table2[[#This Row],[flux]]-Table2[[#This Row],[flux in mfs]]</f>
        <v>1.2298943E-8</v>
      </c>
      <c r="L1222" t="b">
        <f>_xlfn.TEXTAFTER(Table2[[#This Row],[rxn]],"-",-1)="SPONT"</f>
        <v>0</v>
      </c>
      <c r="M1222" t="str">
        <f>_xlfn.TEXTAFTER(Table2[[#This Row],[rxn]],"-",-1)</f>
        <v>rt7907</v>
      </c>
      <c r="N1222">
        <f>_xlfn.XLOOKUP("'PRO-"&amp;Table2[[#This Row],[enz]]&amp;"'",'[1]Sheet2 (2)'!$A:$A,'[1]Sheet2 (2)'!$B:$B,"")</f>
        <v>1</v>
      </c>
    </row>
    <row r="1223" spans="1:14" ht="17" x14ac:dyDescent="0.25">
      <c r="A1223" s="1" t="s">
        <v>1223</v>
      </c>
      <c r="B1223" s="1" t="str">
        <f>_xlfn.TEXTBEFORE(Table7[[#This Row],[raw]]," ")</f>
        <v>PROSYN-rt5322</v>
      </c>
      <c r="C1223" s="1"/>
      <c r="D1223" s="1">
        <f>_xlfn.NUMBERVALUE(_xlfn.TEXTAFTER(Table7[[#This Row],[raw]]," ",-1))</f>
        <v>5.2214160000000003E-9</v>
      </c>
      <c r="G1223" t="s">
        <v>3410</v>
      </c>
      <c r="H1223" t="s">
        <v>2778</v>
      </c>
      <c r="I1223">
        <v>1.2356281E-8</v>
      </c>
      <c r="J1223">
        <f>_xlfn.XLOOKUP(Table2[[#This Row],[rxn]],Table7[rxn],Table7[flux],0)</f>
        <v>0</v>
      </c>
      <c r="K1223">
        <f>Table2[[#This Row],[flux]]-Table2[[#This Row],[flux in mfs]]</f>
        <v>1.2356281E-8</v>
      </c>
      <c r="L1223" t="b">
        <f>_xlfn.TEXTAFTER(Table2[[#This Row],[rxn]],"-",-1)="SPONT"</f>
        <v>0</v>
      </c>
      <c r="M1223" t="str">
        <f>_xlfn.TEXTAFTER(Table2[[#This Row],[rxn]],"-",-1)</f>
        <v>rt2062_c</v>
      </c>
      <c r="N1223">
        <f>_xlfn.XLOOKUP("'PRO-"&amp;Table2[[#This Row],[enz]]&amp;"'",'[1]Sheet2 (2)'!$A:$A,'[1]Sheet2 (2)'!$B:$B,"")</f>
        <v>1</v>
      </c>
    </row>
    <row r="1224" spans="1:14" ht="17" x14ac:dyDescent="0.25">
      <c r="A1224" s="1" t="s">
        <v>1224</v>
      </c>
      <c r="B1224" s="1" t="str">
        <f>_xlfn.TEXTBEFORE(Table7[[#This Row],[raw]]," ")</f>
        <v>PROSYN-rt5326</v>
      </c>
      <c r="C1224" s="1"/>
      <c r="D1224" s="1">
        <f>_xlfn.NUMBERVALUE(_xlfn.TEXTAFTER(Table7[[#This Row],[raw]]," ",-1))</f>
        <v>4.28311881E-7</v>
      </c>
      <c r="G1224" t="s">
        <v>3932</v>
      </c>
      <c r="H1224" t="s">
        <v>2778</v>
      </c>
      <c r="I1224">
        <v>1.2356281E-8</v>
      </c>
      <c r="J1224">
        <f>_xlfn.XLOOKUP(Table2[[#This Row],[rxn]],Table7[rxn],Table7[flux],0)</f>
        <v>0</v>
      </c>
      <c r="K1224">
        <f>Table2[[#This Row],[flux]]-Table2[[#This Row],[flux in mfs]]</f>
        <v>1.2356281E-8</v>
      </c>
      <c r="L1224" t="b">
        <f>_xlfn.TEXTAFTER(Table2[[#This Row],[rxn]],"-",-1)="SPONT"</f>
        <v>0</v>
      </c>
      <c r="M1224" t="str">
        <f>_xlfn.TEXTAFTER(Table2[[#This Row],[rxn]],"-",-1)</f>
        <v>rt2062_c</v>
      </c>
      <c r="N1224">
        <f>_xlfn.XLOOKUP("'PRO-"&amp;Table2[[#This Row],[enz]]&amp;"'",'[1]Sheet2 (2)'!$A:$A,'[1]Sheet2 (2)'!$B:$B,"")</f>
        <v>1</v>
      </c>
    </row>
    <row r="1225" spans="1:14" ht="17" x14ac:dyDescent="0.25">
      <c r="A1225" s="1" t="s">
        <v>1225</v>
      </c>
      <c r="B1225" s="1" t="str">
        <f>_xlfn.TEXTBEFORE(Table7[[#This Row],[raw]]," ")</f>
        <v>PROSYN-rt5328</v>
      </c>
      <c r="C1225" s="1"/>
      <c r="D1225" s="1">
        <f>_xlfn.NUMBERVALUE(_xlfn.TEXTAFTER(Table7[[#This Row],[raw]]," ",-1))</f>
        <v>7.6380120000000008E-9</v>
      </c>
      <c r="G1225" t="s">
        <v>4323</v>
      </c>
      <c r="H1225" t="s">
        <v>2778</v>
      </c>
      <c r="I1225">
        <v>1.2356281E-8</v>
      </c>
      <c r="J1225">
        <f>_xlfn.XLOOKUP(Table2[[#This Row],[rxn]],Table7[rxn],Table7[flux],0)</f>
        <v>0</v>
      </c>
      <c r="K1225">
        <f>Table2[[#This Row],[flux]]-Table2[[#This Row],[flux in mfs]]</f>
        <v>1.2356281E-8</v>
      </c>
      <c r="L1225" t="b">
        <f>_xlfn.TEXTAFTER(Table2[[#This Row],[rxn]],"-",-1)="SPONT"</f>
        <v>0</v>
      </c>
      <c r="M1225" t="str">
        <f>_xlfn.TEXTAFTER(Table2[[#This Row],[rxn]],"-",-1)</f>
        <v>rt2062_c</v>
      </c>
      <c r="N1225">
        <f>_xlfn.XLOOKUP("'PRO-"&amp;Table2[[#This Row],[enz]]&amp;"'",'[1]Sheet2 (2)'!$A:$A,'[1]Sheet2 (2)'!$B:$B,"")</f>
        <v>1</v>
      </c>
    </row>
    <row r="1226" spans="1:14" ht="17" x14ac:dyDescent="0.25">
      <c r="A1226" s="1" t="s">
        <v>1226</v>
      </c>
      <c r="B1226" s="1" t="str">
        <f>_xlfn.TEXTBEFORE(Table7[[#This Row],[raw]]," ")</f>
        <v>PROSYN-rt5332_c</v>
      </c>
      <c r="C1226" s="1"/>
      <c r="D1226" s="1">
        <f>_xlfn.NUMBERVALUE(_xlfn.TEXTAFTER(Table7[[#This Row],[raw]]," ",-1))</f>
        <v>7.1946837000000007E-8</v>
      </c>
      <c r="G1226" t="s">
        <v>3662</v>
      </c>
      <c r="H1226" t="s">
        <v>2778</v>
      </c>
      <c r="I1226">
        <v>1.2454709E-8</v>
      </c>
      <c r="J1226">
        <f>_xlfn.XLOOKUP(Table2[[#This Row],[rxn]],Table7[rxn],Table7[flux],0)</f>
        <v>0</v>
      </c>
      <c r="K1226">
        <f>Table2[[#This Row],[flux]]-Table2[[#This Row],[flux in mfs]]</f>
        <v>1.2454709E-8</v>
      </c>
      <c r="L1226" t="b">
        <f>_xlfn.TEXTAFTER(Table2[[#This Row],[rxn]],"-",-1)="SPONT"</f>
        <v>0</v>
      </c>
      <c r="M1226" t="str">
        <f>_xlfn.TEXTAFTER(Table2[[#This Row],[rxn]],"-",-1)</f>
        <v>rt2309</v>
      </c>
      <c r="N1226">
        <f>_xlfn.XLOOKUP("'PRO-"&amp;Table2[[#This Row],[enz]]&amp;"'",'[1]Sheet2 (2)'!$A:$A,'[1]Sheet2 (2)'!$B:$B,"")</f>
        <v>1</v>
      </c>
    </row>
    <row r="1227" spans="1:14" ht="17" x14ac:dyDescent="0.25">
      <c r="A1227" s="1" t="s">
        <v>1227</v>
      </c>
      <c r="B1227" s="1" t="str">
        <f>_xlfn.TEXTBEFORE(Table7[[#This Row],[raw]]," ")</f>
        <v>PROSYN-rt5340</v>
      </c>
      <c r="C1227" s="1"/>
      <c r="D1227" s="1">
        <f>_xlfn.NUMBERVALUE(_xlfn.TEXTAFTER(Table7[[#This Row],[raw]]," ",-1))</f>
        <v>1.9978611799999999E-7</v>
      </c>
      <c r="G1227" t="s">
        <v>3577</v>
      </c>
      <c r="H1227" t="s">
        <v>2778</v>
      </c>
      <c r="I1227">
        <v>1.2973482E-8</v>
      </c>
      <c r="J1227">
        <f>_xlfn.XLOOKUP(Table2[[#This Row],[rxn]],Table7[rxn],Table7[flux],0)</f>
        <v>0</v>
      </c>
      <c r="K1227">
        <f>Table2[[#This Row],[flux]]-Table2[[#This Row],[flux in mfs]]</f>
        <v>1.2973482E-8</v>
      </c>
      <c r="L1227" t="b">
        <f>_xlfn.TEXTAFTER(Table2[[#This Row],[rxn]],"-",-1)="SPONT"</f>
        <v>0</v>
      </c>
      <c r="M1227" t="str">
        <f>_xlfn.TEXTAFTER(Table2[[#This Row],[rxn]],"-",-1)</f>
        <v>rt4112</v>
      </c>
      <c r="N1227">
        <f>_xlfn.XLOOKUP("'PRO-"&amp;Table2[[#This Row],[enz]]&amp;"'",'[1]Sheet2 (2)'!$A:$A,'[1]Sheet2 (2)'!$B:$B,"")</f>
        <v>1</v>
      </c>
    </row>
    <row r="1228" spans="1:14" ht="17" x14ac:dyDescent="0.25">
      <c r="A1228" s="1" t="s">
        <v>1228</v>
      </c>
      <c r="B1228" s="1" t="str">
        <f>_xlfn.TEXTBEFORE(Table7[[#This Row],[raw]]," ")</f>
        <v>PROSYN-rt5341</v>
      </c>
      <c r="C1228" s="1"/>
      <c r="D1228" s="1">
        <f>_xlfn.NUMBERVALUE(_xlfn.TEXTAFTER(Table7[[#This Row],[raw]]," ",-1))</f>
        <v>2.6920964999999999E-8</v>
      </c>
      <c r="G1228" t="s">
        <v>3463</v>
      </c>
      <c r="H1228" t="s">
        <v>2778</v>
      </c>
      <c r="I1228">
        <v>1.3016248E-8</v>
      </c>
      <c r="J1228">
        <f>_xlfn.XLOOKUP(Table2[[#This Row],[rxn]],Table7[rxn],Table7[flux],0)</f>
        <v>0</v>
      </c>
      <c r="K1228">
        <f>Table2[[#This Row],[flux]]-Table2[[#This Row],[flux in mfs]]</f>
        <v>1.3016248E-8</v>
      </c>
      <c r="L1228" t="b">
        <f>_xlfn.TEXTAFTER(Table2[[#This Row],[rxn]],"-",-1)="SPONT"</f>
        <v>0</v>
      </c>
      <c r="M1228" t="str">
        <f>_xlfn.TEXTAFTER(Table2[[#This Row],[rxn]],"-",-1)</f>
        <v>rt5681</v>
      </c>
      <c r="N1228">
        <f>_xlfn.XLOOKUP("'PRO-"&amp;Table2[[#This Row],[enz]]&amp;"'",'[1]Sheet2 (2)'!$A:$A,'[1]Sheet2 (2)'!$B:$B,"")</f>
        <v>1</v>
      </c>
    </row>
    <row r="1229" spans="1:14" ht="17" x14ac:dyDescent="0.25">
      <c r="A1229" s="1" t="s">
        <v>1229</v>
      </c>
      <c r="B1229" s="1" t="str">
        <f>_xlfn.TEXTBEFORE(Table7[[#This Row],[raw]]," ")</f>
        <v>PROSYN-rt5343</v>
      </c>
      <c r="C1229" s="1"/>
      <c r="D1229" s="1">
        <f>_xlfn.NUMBERVALUE(_xlfn.TEXTAFTER(Table7[[#This Row],[raw]]," ",-1))</f>
        <v>6.6135709999999998E-8</v>
      </c>
      <c r="G1229" t="s">
        <v>3789</v>
      </c>
      <c r="H1229" t="s">
        <v>2778</v>
      </c>
      <c r="I1229">
        <v>1.3016248E-8</v>
      </c>
      <c r="J1229">
        <f>_xlfn.XLOOKUP(Table2[[#This Row],[rxn]],Table7[rxn],Table7[flux],0)</f>
        <v>0</v>
      </c>
      <c r="K1229">
        <f>Table2[[#This Row],[flux]]-Table2[[#This Row],[flux in mfs]]</f>
        <v>1.3016248E-8</v>
      </c>
      <c r="L1229" t="b">
        <f>_xlfn.TEXTAFTER(Table2[[#This Row],[rxn]],"-",-1)="SPONT"</f>
        <v>0</v>
      </c>
      <c r="M1229" t="str">
        <f>_xlfn.TEXTAFTER(Table2[[#This Row],[rxn]],"-",-1)</f>
        <v>rt5681</v>
      </c>
      <c r="N1229">
        <f>_xlfn.XLOOKUP("'PRO-"&amp;Table2[[#This Row],[enz]]&amp;"'",'[1]Sheet2 (2)'!$A:$A,'[1]Sheet2 (2)'!$B:$B,"")</f>
        <v>1</v>
      </c>
    </row>
    <row r="1230" spans="1:14" ht="17" x14ac:dyDescent="0.25">
      <c r="A1230" s="1" t="s">
        <v>1230</v>
      </c>
      <c r="B1230" s="1" t="str">
        <f>_xlfn.TEXTBEFORE(Table7[[#This Row],[raw]]," ")</f>
        <v>PROSYN-rt5354</v>
      </c>
      <c r="C1230" s="1"/>
      <c r="D1230" s="1">
        <f>_xlfn.NUMBERVALUE(_xlfn.TEXTAFTER(Table7[[#This Row],[raw]]," ",-1))</f>
        <v>5.2885759200000004E-7</v>
      </c>
      <c r="G1230" t="s">
        <v>4470</v>
      </c>
      <c r="H1230" t="s">
        <v>2778</v>
      </c>
      <c r="I1230">
        <v>1.3016248E-8</v>
      </c>
      <c r="J1230">
        <f>_xlfn.XLOOKUP(Table2[[#This Row],[rxn]],Table7[rxn],Table7[flux],0)</f>
        <v>0</v>
      </c>
      <c r="K1230">
        <f>Table2[[#This Row],[flux]]-Table2[[#This Row],[flux in mfs]]</f>
        <v>1.3016248E-8</v>
      </c>
      <c r="L1230" t="b">
        <f>_xlfn.TEXTAFTER(Table2[[#This Row],[rxn]],"-",-1)="SPONT"</f>
        <v>0</v>
      </c>
      <c r="M1230" t="str">
        <f>_xlfn.TEXTAFTER(Table2[[#This Row],[rxn]],"-",-1)</f>
        <v>rt5681</v>
      </c>
      <c r="N1230">
        <f>_xlfn.XLOOKUP("'PRO-"&amp;Table2[[#This Row],[enz]]&amp;"'",'[1]Sheet2 (2)'!$A:$A,'[1]Sheet2 (2)'!$B:$B,"")</f>
        <v>1</v>
      </c>
    </row>
    <row r="1231" spans="1:14" ht="17" x14ac:dyDescent="0.25">
      <c r="A1231" s="1" t="s">
        <v>1231</v>
      </c>
      <c r="B1231" s="1" t="str">
        <f>_xlfn.TEXTBEFORE(Table7[[#This Row],[raw]]," ")</f>
        <v>PROSYN-rt5356</v>
      </c>
      <c r="C1231" s="1"/>
      <c r="D1231" s="1">
        <f>_xlfn.NUMBERVALUE(_xlfn.TEXTAFTER(Table7[[#This Row],[raw]]," ",-1))</f>
        <v>2.4764032E-8</v>
      </c>
      <c r="G1231" t="s">
        <v>3368</v>
      </c>
      <c r="H1231" t="s">
        <v>2778</v>
      </c>
      <c r="I1231">
        <v>1.3245660999999999E-8</v>
      </c>
      <c r="J1231">
        <f>_xlfn.XLOOKUP(Table2[[#This Row],[rxn]],Table7[rxn],Table7[flux],0)</f>
        <v>0</v>
      </c>
      <c r="K1231">
        <f>Table2[[#This Row],[flux]]-Table2[[#This Row],[flux in mfs]]</f>
        <v>1.3245660999999999E-8</v>
      </c>
      <c r="L1231" t="b">
        <f>_xlfn.TEXTAFTER(Table2[[#This Row],[rxn]],"-",-1)="SPONT"</f>
        <v>0</v>
      </c>
      <c r="M1231" t="str">
        <f>_xlfn.TEXTAFTER(Table2[[#This Row],[rxn]],"-",-1)</f>
        <v>rt1611</v>
      </c>
      <c r="N1231">
        <f>_xlfn.XLOOKUP("'PRO-"&amp;Table2[[#This Row],[enz]]&amp;"'",'[1]Sheet2 (2)'!$A:$A,'[1]Sheet2 (2)'!$B:$B,"")</f>
        <v>1</v>
      </c>
    </row>
    <row r="1232" spans="1:14" ht="17" x14ac:dyDescent="0.25">
      <c r="A1232" s="1" t="s">
        <v>1232</v>
      </c>
      <c r="B1232" s="1" t="str">
        <f>_xlfn.TEXTBEFORE(Table7[[#This Row],[raw]]," ")</f>
        <v>PROSYN-rt5361</v>
      </c>
      <c r="C1232" s="1"/>
      <c r="D1232" s="1">
        <f>_xlfn.NUMBERVALUE(_xlfn.TEXTAFTER(Table7[[#This Row],[raw]]," ",-1))</f>
        <v>1.2450672E-8</v>
      </c>
      <c r="G1232" t="s">
        <v>3658</v>
      </c>
      <c r="H1232" t="s">
        <v>2778</v>
      </c>
      <c r="I1232">
        <v>1.3245660999999999E-8</v>
      </c>
      <c r="J1232">
        <f>_xlfn.XLOOKUP(Table2[[#This Row],[rxn]],Table7[rxn],Table7[flux],0)</f>
        <v>0</v>
      </c>
      <c r="K1232">
        <f>Table2[[#This Row],[flux]]-Table2[[#This Row],[flux in mfs]]</f>
        <v>1.3245660999999999E-8</v>
      </c>
      <c r="L1232" t="b">
        <f>_xlfn.TEXTAFTER(Table2[[#This Row],[rxn]],"-",-1)="SPONT"</f>
        <v>0</v>
      </c>
      <c r="M1232" t="str">
        <f>_xlfn.TEXTAFTER(Table2[[#This Row],[rxn]],"-",-1)</f>
        <v>rt1611</v>
      </c>
      <c r="N1232">
        <f>_xlfn.XLOOKUP("'PRO-"&amp;Table2[[#This Row],[enz]]&amp;"'",'[1]Sheet2 (2)'!$A:$A,'[1]Sheet2 (2)'!$B:$B,"")</f>
        <v>1</v>
      </c>
    </row>
    <row r="1233" spans="1:14" ht="17" x14ac:dyDescent="0.25">
      <c r="A1233" s="1" t="s">
        <v>1233</v>
      </c>
      <c r="B1233" s="1" t="str">
        <f>_xlfn.TEXTBEFORE(Table7[[#This Row],[raw]]," ")</f>
        <v>PROSYN-rt5363</v>
      </c>
      <c r="C1233" s="1"/>
      <c r="D1233" s="1">
        <f>_xlfn.NUMBERVALUE(_xlfn.TEXTAFTER(Table7[[#This Row],[raw]]," ",-1))</f>
        <v>3.0224194000000002E-8</v>
      </c>
      <c r="G1233" t="s">
        <v>4511</v>
      </c>
      <c r="H1233" t="s">
        <v>2778</v>
      </c>
      <c r="I1233">
        <v>2.8950727000000001E-8</v>
      </c>
      <c r="J1233">
        <f>_xlfn.XLOOKUP(Table2[[#This Row],[rxn]],Table7[rxn],Table7[flux],0)</f>
        <v>1.5017555E-8</v>
      </c>
      <c r="K1233">
        <f>Table2[[#This Row],[flux]]-Table2[[#This Row],[flux in mfs]]</f>
        <v>1.3933172000000002E-8</v>
      </c>
      <c r="L1233" t="b">
        <f>_xlfn.TEXTAFTER(Table2[[#This Row],[rxn]],"-",-1)="SPONT"</f>
        <v>0</v>
      </c>
      <c r="M1233" t="str">
        <f>_xlfn.TEXTAFTER(Table2[[#This Row],[rxn]],"-",-1)</f>
        <v>rt6880</v>
      </c>
      <c r="N1233">
        <f>_xlfn.XLOOKUP("'PRO-"&amp;Table2[[#This Row],[enz]]&amp;"'",'[1]Sheet2 (2)'!$A:$A,'[1]Sheet2 (2)'!$B:$B,"")</f>
        <v>1</v>
      </c>
    </row>
    <row r="1234" spans="1:14" ht="17" x14ac:dyDescent="0.25">
      <c r="A1234" s="1" t="s">
        <v>1234</v>
      </c>
      <c r="B1234" s="1" t="str">
        <f>_xlfn.TEXTBEFORE(Table7[[#This Row],[raw]]," ")</f>
        <v>PROSYN-rt5389</v>
      </c>
      <c r="C1234" s="1"/>
      <c r="D1234" s="1">
        <f>_xlfn.NUMBERVALUE(_xlfn.TEXTAFTER(Table7[[#This Row],[raw]]," ",-1))</f>
        <v>8.8287293E-7</v>
      </c>
      <c r="G1234" t="s">
        <v>3506</v>
      </c>
      <c r="H1234" t="s">
        <v>2778</v>
      </c>
      <c r="I1234">
        <v>1.4263837000000001E-8</v>
      </c>
      <c r="J1234">
        <f>_xlfn.XLOOKUP(Table2[[#This Row],[rxn]],Table7[rxn],Table7[flux],0)</f>
        <v>0</v>
      </c>
      <c r="K1234">
        <f>Table2[[#This Row],[flux]]-Table2[[#This Row],[flux in mfs]]</f>
        <v>1.4263837000000001E-8</v>
      </c>
      <c r="L1234" t="b">
        <f>_xlfn.TEXTAFTER(Table2[[#This Row],[rxn]],"-",-1)="SPONT"</f>
        <v>0</v>
      </c>
      <c r="M1234" t="str">
        <f>_xlfn.TEXTAFTER(Table2[[#This Row],[rxn]],"-",-1)</f>
        <v>GPIA1CPLX1</v>
      </c>
      <c r="N1234" t="str">
        <f>_xlfn.XLOOKUP("'PRO-"&amp;Table2[[#This Row],[enz]]&amp;"'",'[1]Sheet2 (2)'!$A:$A,'[1]Sheet2 (2)'!$B:$B,"")</f>
        <v/>
      </c>
    </row>
    <row r="1235" spans="1:14" ht="17" x14ac:dyDescent="0.25">
      <c r="A1235" s="1" t="s">
        <v>1235</v>
      </c>
      <c r="B1235" s="1" t="str">
        <f>_xlfn.TEXTBEFORE(Table7[[#This Row],[raw]]," ")</f>
        <v>PROSYN-rt5398</v>
      </c>
      <c r="C1235" s="1"/>
      <c r="D1235" s="1">
        <f>_xlfn.NUMBERVALUE(_xlfn.TEXTAFTER(Table7[[#This Row],[raw]]," ",-1))</f>
        <v>3.5035078000000001E-8</v>
      </c>
      <c r="G1235" t="s">
        <v>3509</v>
      </c>
      <c r="H1235" t="s">
        <v>2778</v>
      </c>
      <c r="I1235">
        <v>1.4263837000000001E-8</v>
      </c>
      <c r="J1235">
        <f>_xlfn.XLOOKUP(Table2[[#This Row],[rxn]],Table7[rxn],Table7[flux],0)</f>
        <v>0</v>
      </c>
      <c r="K1235">
        <f>Table2[[#This Row],[flux]]-Table2[[#This Row],[flux in mfs]]</f>
        <v>1.4263837000000001E-8</v>
      </c>
      <c r="L1235" t="b">
        <f>_xlfn.TEXTAFTER(Table2[[#This Row],[rxn]],"-",-1)="SPONT"</f>
        <v>0</v>
      </c>
      <c r="M1235" t="str">
        <f>_xlfn.TEXTAFTER(Table2[[#This Row],[rxn]],"-",-1)</f>
        <v>rt3333</v>
      </c>
      <c r="N1235">
        <f>_xlfn.XLOOKUP("'PRO-"&amp;Table2[[#This Row],[enz]]&amp;"'",'[1]Sheet2 (2)'!$A:$A,'[1]Sheet2 (2)'!$B:$B,"")</f>
        <v>1</v>
      </c>
    </row>
    <row r="1236" spans="1:14" ht="17" x14ac:dyDescent="0.25">
      <c r="A1236" s="1" t="s">
        <v>1236</v>
      </c>
      <c r="B1236" s="1" t="str">
        <f>_xlfn.TEXTBEFORE(Table7[[#This Row],[raw]]," ")</f>
        <v>PROSYN-rt5402</v>
      </c>
      <c r="C1236" s="1"/>
      <c r="D1236" s="1">
        <f>_xlfn.NUMBERVALUE(_xlfn.TEXTAFTER(Table7[[#This Row],[raw]]," ",-1))</f>
        <v>5.4336734999999997E-8</v>
      </c>
      <c r="G1236" t="s">
        <v>3511</v>
      </c>
      <c r="H1236" t="s">
        <v>2778</v>
      </c>
      <c r="I1236">
        <v>1.4263837000000001E-8</v>
      </c>
      <c r="J1236">
        <f>_xlfn.XLOOKUP(Table2[[#This Row],[rxn]],Table7[rxn],Table7[flux],0)</f>
        <v>0</v>
      </c>
      <c r="K1236">
        <f>Table2[[#This Row],[flux]]-Table2[[#This Row],[flux in mfs]]</f>
        <v>1.4263837000000001E-8</v>
      </c>
      <c r="L1236" t="b">
        <f>_xlfn.TEXTAFTER(Table2[[#This Row],[rxn]],"-",-1)="SPONT"</f>
        <v>0</v>
      </c>
      <c r="M1236" t="str">
        <f>_xlfn.TEXTAFTER(Table2[[#This Row],[rxn]],"-",-1)</f>
        <v>GPI14</v>
      </c>
      <c r="N1236" t="str">
        <f>_xlfn.XLOOKUP("'PRO-"&amp;Table2[[#This Row],[enz]]&amp;"'",'[1]Sheet2 (2)'!$A:$A,'[1]Sheet2 (2)'!$B:$B,"")</f>
        <v/>
      </c>
    </row>
    <row r="1237" spans="1:14" ht="17" x14ac:dyDescent="0.25">
      <c r="A1237" s="1" t="s">
        <v>1237</v>
      </c>
      <c r="B1237" s="1" t="str">
        <f>_xlfn.TEXTBEFORE(Table7[[#This Row],[raw]]," ")</f>
        <v>PROSYN-rt5403</v>
      </c>
      <c r="C1237" s="1"/>
      <c r="D1237" s="1">
        <f>_xlfn.NUMBERVALUE(_xlfn.TEXTAFTER(Table7[[#This Row],[raw]]," ",-1))</f>
        <v>2.3045034229999999E-6</v>
      </c>
      <c r="G1237" t="s">
        <v>3512</v>
      </c>
      <c r="H1237" t="s">
        <v>2778</v>
      </c>
      <c r="I1237">
        <v>1.4263837000000001E-8</v>
      </c>
      <c r="J1237">
        <f>_xlfn.XLOOKUP(Table2[[#This Row],[rxn]],Table7[rxn],Table7[flux],0)</f>
        <v>0</v>
      </c>
      <c r="K1237">
        <f>Table2[[#This Row],[flux]]-Table2[[#This Row],[flux in mfs]]</f>
        <v>1.4263837000000001E-8</v>
      </c>
      <c r="L1237" t="b">
        <f>_xlfn.TEXTAFTER(Table2[[#This Row],[rxn]],"-",-1)="SPONT"</f>
        <v>0</v>
      </c>
      <c r="M1237" t="str">
        <f>_xlfn.TEXTAFTER(Table2[[#This Row],[rxn]],"-",-1)</f>
        <v>rt4593</v>
      </c>
      <c r="N1237">
        <f>_xlfn.XLOOKUP("'PRO-"&amp;Table2[[#This Row],[enz]]&amp;"'",'[1]Sheet2 (2)'!$A:$A,'[1]Sheet2 (2)'!$B:$B,"")</f>
        <v>1</v>
      </c>
    </row>
    <row r="1238" spans="1:14" ht="17" x14ac:dyDescent="0.25">
      <c r="A1238" s="1" t="s">
        <v>1238</v>
      </c>
      <c r="B1238" s="1" t="str">
        <f>_xlfn.TEXTBEFORE(Table7[[#This Row],[raw]]," ")</f>
        <v>PROSYN-rt5407</v>
      </c>
      <c r="C1238" s="1"/>
      <c r="D1238" s="1">
        <f>_xlfn.NUMBERVALUE(_xlfn.TEXTAFTER(Table7[[#This Row],[raw]]," ",-1))</f>
        <v>2.9288428999999998E-8</v>
      </c>
      <c r="G1238" t="s">
        <v>3513</v>
      </c>
      <c r="H1238" t="s">
        <v>2778</v>
      </c>
      <c r="I1238">
        <v>1.4263837000000001E-8</v>
      </c>
      <c r="J1238">
        <f>_xlfn.XLOOKUP(Table2[[#This Row],[rxn]],Table7[rxn],Table7[flux],0)</f>
        <v>0</v>
      </c>
      <c r="K1238">
        <f>Table2[[#This Row],[flux]]-Table2[[#This Row],[flux in mfs]]</f>
        <v>1.4263837000000001E-8</v>
      </c>
      <c r="L1238" t="b">
        <f>_xlfn.TEXTAFTER(Table2[[#This Row],[rxn]],"-",-1)="SPONT"</f>
        <v>0</v>
      </c>
      <c r="M1238" t="str">
        <f>_xlfn.TEXTAFTER(Table2[[#This Row],[rxn]],"-",-1)</f>
        <v>rt0237</v>
      </c>
      <c r="N1238">
        <f>_xlfn.XLOOKUP("'PRO-"&amp;Table2[[#This Row],[enz]]&amp;"'",'[1]Sheet2 (2)'!$A:$A,'[1]Sheet2 (2)'!$B:$B,"")</f>
        <v>1</v>
      </c>
    </row>
    <row r="1239" spans="1:14" ht="17" x14ac:dyDescent="0.25">
      <c r="A1239" s="1" t="s">
        <v>1239</v>
      </c>
      <c r="B1239" s="1" t="str">
        <f>_xlfn.TEXTBEFORE(Table7[[#This Row],[raw]]," ")</f>
        <v>PROSYN-rt5418</v>
      </c>
      <c r="C1239" s="1"/>
      <c r="D1239" s="1">
        <f>_xlfn.NUMBERVALUE(_xlfn.TEXTAFTER(Table7[[#This Row],[raw]]," ",-1))</f>
        <v>1.8318253E-8</v>
      </c>
      <c r="G1239" t="s">
        <v>3848</v>
      </c>
      <c r="H1239" t="s">
        <v>2778</v>
      </c>
      <c r="I1239">
        <v>1.4263837000000001E-8</v>
      </c>
      <c r="J1239">
        <f>_xlfn.XLOOKUP(Table2[[#This Row],[rxn]],Table7[rxn],Table7[flux],0)</f>
        <v>0</v>
      </c>
      <c r="K1239">
        <f>Table2[[#This Row],[flux]]-Table2[[#This Row],[flux in mfs]]</f>
        <v>1.4263837000000001E-8</v>
      </c>
      <c r="L1239" t="b">
        <f>_xlfn.TEXTAFTER(Table2[[#This Row],[rxn]],"-",-1)="SPONT"</f>
        <v>0</v>
      </c>
      <c r="M1239" t="str">
        <f>_xlfn.TEXTAFTER(Table2[[#This Row],[rxn]],"-",-1)</f>
        <v>GPIA1CPLX1</v>
      </c>
      <c r="N1239" t="str">
        <f>_xlfn.XLOOKUP("'PRO-"&amp;Table2[[#This Row],[enz]]&amp;"'",'[1]Sheet2 (2)'!$A:$A,'[1]Sheet2 (2)'!$B:$B,"")</f>
        <v/>
      </c>
    </row>
    <row r="1240" spans="1:14" ht="17" x14ac:dyDescent="0.25">
      <c r="A1240" s="1" t="s">
        <v>1240</v>
      </c>
      <c r="B1240" s="1" t="str">
        <f>_xlfn.TEXTBEFORE(Table7[[#This Row],[raw]]," ")</f>
        <v>PROSYN-rt5429</v>
      </c>
      <c r="C1240" s="1"/>
      <c r="D1240" s="1">
        <f>_xlfn.NUMBERVALUE(_xlfn.TEXTAFTER(Table7[[#This Row],[raw]]," ",-1))</f>
        <v>1.65898789E-7</v>
      </c>
      <c r="G1240" t="s">
        <v>3851</v>
      </c>
      <c r="H1240" t="s">
        <v>2778</v>
      </c>
      <c r="I1240">
        <v>1.4263837000000001E-8</v>
      </c>
      <c r="J1240">
        <f>_xlfn.XLOOKUP(Table2[[#This Row],[rxn]],Table7[rxn],Table7[flux],0)</f>
        <v>0</v>
      </c>
      <c r="K1240">
        <f>Table2[[#This Row],[flux]]-Table2[[#This Row],[flux in mfs]]</f>
        <v>1.4263837000000001E-8</v>
      </c>
      <c r="L1240" t="b">
        <f>_xlfn.TEXTAFTER(Table2[[#This Row],[rxn]],"-",-1)="SPONT"</f>
        <v>0</v>
      </c>
      <c r="M1240" t="str">
        <f>_xlfn.TEXTAFTER(Table2[[#This Row],[rxn]],"-",-1)</f>
        <v>rt3333</v>
      </c>
      <c r="N1240">
        <f>_xlfn.XLOOKUP("'PRO-"&amp;Table2[[#This Row],[enz]]&amp;"'",'[1]Sheet2 (2)'!$A:$A,'[1]Sheet2 (2)'!$B:$B,"")</f>
        <v>1</v>
      </c>
    </row>
    <row r="1241" spans="1:14" ht="17" x14ac:dyDescent="0.25">
      <c r="A1241" s="1" t="s">
        <v>1241</v>
      </c>
      <c r="B1241" s="1" t="str">
        <f>_xlfn.TEXTBEFORE(Table7[[#This Row],[raw]]," ")</f>
        <v>PROSYN-rt5445</v>
      </c>
      <c r="C1241" s="1"/>
      <c r="D1241" s="1">
        <f>_xlfn.NUMBERVALUE(_xlfn.TEXTAFTER(Table7[[#This Row],[raw]]," ",-1))</f>
        <v>3.9086079200000001E-7</v>
      </c>
      <c r="G1241" t="s">
        <v>3852</v>
      </c>
      <c r="H1241" t="s">
        <v>2778</v>
      </c>
      <c r="I1241">
        <v>1.4263837000000001E-8</v>
      </c>
      <c r="J1241">
        <f>_xlfn.XLOOKUP(Table2[[#This Row],[rxn]],Table7[rxn],Table7[flux],0)</f>
        <v>0</v>
      </c>
      <c r="K1241">
        <f>Table2[[#This Row],[flux]]-Table2[[#This Row],[flux in mfs]]</f>
        <v>1.4263837000000001E-8</v>
      </c>
      <c r="L1241" t="b">
        <f>_xlfn.TEXTAFTER(Table2[[#This Row],[rxn]],"-",-1)="SPONT"</f>
        <v>0</v>
      </c>
      <c r="M1241" t="str">
        <f>_xlfn.TEXTAFTER(Table2[[#This Row],[rxn]],"-",-1)</f>
        <v>rt3077</v>
      </c>
      <c r="N1241">
        <f>_xlfn.XLOOKUP("'PRO-"&amp;Table2[[#This Row],[enz]]&amp;"'",'[1]Sheet2 (2)'!$A:$A,'[1]Sheet2 (2)'!$B:$B,"")</f>
        <v>1</v>
      </c>
    </row>
    <row r="1242" spans="1:14" ht="17" x14ac:dyDescent="0.25">
      <c r="A1242" s="1" t="s">
        <v>1242</v>
      </c>
      <c r="B1242" s="1" t="str">
        <f>_xlfn.TEXTBEFORE(Table7[[#This Row],[raw]]," ")</f>
        <v>PROSYN-rt5466</v>
      </c>
      <c r="C1242" s="1"/>
      <c r="D1242" s="1">
        <f>_xlfn.NUMBERVALUE(_xlfn.TEXTAFTER(Table7[[#This Row],[raw]]," ",-1))</f>
        <v>1.0178866E-8</v>
      </c>
      <c r="G1242" t="s">
        <v>3853</v>
      </c>
      <c r="H1242" t="s">
        <v>2778</v>
      </c>
      <c r="I1242">
        <v>1.4263837000000001E-8</v>
      </c>
      <c r="J1242">
        <f>_xlfn.XLOOKUP(Table2[[#This Row],[rxn]],Table7[rxn],Table7[flux],0)</f>
        <v>0</v>
      </c>
      <c r="K1242">
        <f>Table2[[#This Row],[flux]]-Table2[[#This Row],[flux in mfs]]</f>
        <v>1.4263837000000001E-8</v>
      </c>
      <c r="L1242" t="b">
        <f>_xlfn.TEXTAFTER(Table2[[#This Row],[rxn]],"-",-1)="SPONT"</f>
        <v>0</v>
      </c>
      <c r="M1242" t="str">
        <f>_xlfn.TEXTAFTER(Table2[[#This Row],[rxn]],"-",-1)</f>
        <v>GPI14</v>
      </c>
      <c r="N1242" t="str">
        <f>_xlfn.XLOOKUP("'PRO-"&amp;Table2[[#This Row],[enz]]&amp;"'",'[1]Sheet2 (2)'!$A:$A,'[1]Sheet2 (2)'!$B:$B,"")</f>
        <v/>
      </c>
    </row>
    <row r="1243" spans="1:14" ht="17" x14ac:dyDescent="0.25">
      <c r="A1243" s="1" t="s">
        <v>1243</v>
      </c>
      <c r="B1243" s="1" t="str">
        <f>_xlfn.TEXTBEFORE(Table7[[#This Row],[raw]]," ")</f>
        <v>PROSYN-rt5472</v>
      </c>
      <c r="C1243" s="1"/>
      <c r="D1243" s="1">
        <f>_xlfn.NUMBERVALUE(_xlfn.TEXTAFTER(Table7[[#This Row],[raw]]," ",-1))</f>
        <v>1.8824591E-8</v>
      </c>
      <c r="G1243" t="s">
        <v>3854</v>
      </c>
      <c r="H1243" t="s">
        <v>2778</v>
      </c>
      <c r="I1243">
        <v>1.4263837000000001E-8</v>
      </c>
      <c r="J1243">
        <f>_xlfn.XLOOKUP(Table2[[#This Row],[rxn]],Table7[rxn],Table7[flux],0)</f>
        <v>0</v>
      </c>
      <c r="K1243">
        <f>Table2[[#This Row],[flux]]-Table2[[#This Row],[flux in mfs]]</f>
        <v>1.4263837000000001E-8</v>
      </c>
      <c r="L1243" t="b">
        <f>_xlfn.TEXTAFTER(Table2[[#This Row],[rxn]],"-",-1)="SPONT"</f>
        <v>0</v>
      </c>
      <c r="M1243" t="str">
        <f>_xlfn.TEXTAFTER(Table2[[#This Row],[rxn]],"-",-1)</f>
        <v>rt3077</v>
      </c>
      <c r="N1243">
        <f>_xlfn.XLOOKUP("'PRO-"&amp;Table2[[#This Row],[enz]]&amp;"'",'[1]Sheet2 (2)'!$A:$A,'[1]Sheet2 (2)'!$B:$B,"")</f>
        <v>1</v>
      </c>
    </row>
    <row r="1244" spans="1:14" ht="17" x14ac:dyDescent="0.25">
      <c r="A1244" s="1" t="s">
        <v>1244</v>
      </c>
      <c r="B1244" s="1" t="str">
        <f>_xlfn.TEXTBEFORE(Table7[[#This Row],[raw]]," ")</f>
        <v>PROSYN-rt5474</v>
      </c>
      <c r="C1244" s="1"/>
      <c r="D1244" s="1">
        <f>_xlfn.NUMBERVALUE(_xlfn.TEXTAFTER(Table7[[#This Row],[raw]]," ",-1))</f>
        <v>7.0727564300000004E-7</v>
      </c>
      <c r="G1244" t="s">
        <v>3855</v>
      </c>
      <c r="H1244" t="s">
        <v>2778</v>
      </c>
      <c r="I1244">
        <v>1.4263837000000001E-8</v>
      </c>
      <c r="J1244">
        <f>_xlfn.XLOOKUP(Table2[[#This Row],[rxn]],Table7[rxn],Table7[flux],0)</f>
        <v>0</v>
      </c>
      <c r="K1244">
        <f>Table2[[#This Row],[flux]]-Table2[[#This Row],[flux in mfs]]</f>
        <v>1.4263837000000001E-8</v>
      </c>
      <c r="L1244" t="b">
        <f>_xlfn.TEXTAFTER(Table2[[#This Row],[rxn]],"-",-1)="SPONT"</f>
        <v>0</v>
      </c>
      <c r="M1244" t="str">
        <f>_xlfn.TEXTAFTER(Table2[[#This Row],[rxn]],"-",-1)</f>
        <v>rt4593</v>
      </c>
      <c r="N1244">
        <f>_xlfn.XLOOKUP("'PRO-"&amp;Table2[[#This Row],[enz]]&amp;"'",'[1]Sheet2 (2)'!$A:$A,'[1]Sheet2 (2)'!$B:$B,"")</f>
        <v>1</v>
      </c>
    </row>
    <row r="1245" spans="1:14" ht="17" x14ac:dyDescent="0.25">
      <c r="A1245" s="1" t="s">
        <v>1245</v>
      </c>
      <c r="B1245" s="1" t="str">
        <f>_xlfn.TEXTBEFORE(Table7[[#This Row],[raw]]," ")</f>
        <v>PROSYN-rt5526</v>
      </c>
      <c r="C1245" s="1"/>
      <c r="D1245" s="1">
        <f>_xlfn.NUMBERVALUE(_xlfn.TEXTAFTER(Table7[[#This Row],[raw]]," ",-1))</f>
        <v>9.8858709100000002E-7</v>
      </c>
      <c r="G1245" t="s">
        <v>3856</v>
      </c>
      <c r="H1245" t="s">
        <v>2778</v>
      </c>
      <c r="I1245">
        <v>1.4263837000000001E-8</v>
      </c>
      <c r="J1245">
        <f>_xlfn.XLOOKUP(Table2[[#This Row],[rxn]],Table7[rxn],Table7[flux],0)</f>
        <v>0</v>
      </c>
      <c r="K1245">
        <f>Table2[[#This Row],[flux]]-Table2[[#This Row],[flux in mfs]]</f>
        <v>1.4263837000000001E-8</v>
      </c>
      <c r="L1245" t="b">
        <f>_xlfn.TEXTAFTER(Table2[[#This Row],[rxn]],"-",-1)="SPONT"</f>
        <v>0</v>
      </c>
      <c r="M1245" t="str">
        <f>_xlfn.TEXTAFTER(Table2[[#This Row],[rxn]],"-",-1)</f>
        <v>rt0237</v>
      </c>
      <c r="N1245">
        <f>_xlfn.XLOOKUP("'PRO-"&amp;Table2[[#This Row],[enz]]&amp;"'",'[1]Sheet2 (2)'!$A:$A,'[1]Sheet2 (2)'!$B:$B,"")</f>
        <v>1</v>
      </c>
    </row>
    <row r="1246" spans="1:14" ht="17" x14ac:dyDescent="0.25">
      <c r="A1246" s="1" t="s">
        <v>1246</v>
      </c>
      <c r="B1246" s="1" t="str">
        <f>_xlfn.TEXTBEFORE(Table7[[#This Row],[raw]]," ")</f>
        <v>PROSYN-rt5532</v>
      </c>
      <c r="C1246" s="1"/>
      <c r="D1246" s="1">
        <f>_xlfn.NUMBERVALUE(_xlfn.TEXTAFTER(Table7[[#This Row],[raw]]," ",-1))</f>
        <v>1.5497402699999999E-7</v>
      </c>
      <c r="G1246" t="s">
        <v>4226</v>
      </c>
      <c r="H1246" t="s">
        <v>2778</v>
      </c>
      <c r="I1246">
        <v>1.4263837000000001E-8</v>
      </c>
      <c r="J1246">
        <f>_xlfn.XLOOKUP(Table2[[#This Row],[rxn]],Table7[rxn],Table7[flux],0)</f>
        <v>0</v>
      </c>
      <c r="K1246">
        <f>Table2[[#This Row],[flux]]-Table2[[#This Row],[flux in mfs]]</f>
        <v>1.4263837000000001E-8</v>
      </c>
      <c r="L1246" t="b">
        <f>_xlfn.TEXTAFTER(Table2[[#This Row],[rxn]],"-",-1)="SPONT"</f>
        <v>0</v>
      </c>
      <c r="M1246" t="str">
        <f>_xlfn.TEXTAFTER(Table2[[#This Row],[rxn]],"-",-1)</f>
        <v>rt0237</v>
      </c>
      <c r="N1246">
        <f>_xlfn.XLOOKUP("'PRO-"&amp;Table2[[#This Row],[enz]]&amp;"'",'[1]Sheet2 (2)'!$A:$A,'[1]Sheet2 (2)'!$B:$B,"")</f>
        <v>1</v>
      </c>
    </row>
    <row r="1247" spans="1:14" ht="17" x14ac:dyDescent="0.25">
      <c r="A1247" s="1" t="s">
        <v>1247</v>
      </c>
      <c r="B1247" s="1" t="str">
        <f>_xlfn.TEXTBEFORE(Table7[[#This Row],[raw]]," ")</f>
        <v>PROSYN-rt5535</v>
      </c>
      <c r="C1247" s="1"/>
      <c r="D1247" s="1">
        <f>_xlfn.NUMBERVALUE(_xlfn.TEXTAFTER(Table7[[#This Row],[raw]]," ",-1))</f>
        <v>4.4523020000000002E-9</v>
      </c>
      <c r="G1247" t="s">
        <v>4373</v>
      </c>
      <c r="H1247" t="s">
        <v>2778</v>
      </c>
      <c r="I1247">
        <v>1.4263837000000001E-8</v>
      </c>
      <c r="J1247">
        <f>_xlfn.XLOOKUP(Table2[[#This Row],[rxn]],Table7[rxn],Table7[flux],0)</f>
        <v>0</v>
      </c>
      <c r="K1247">
        <f>Table2[[#This Row],[flux]]-Table2[[#This Row],[flux in mfs]]</f>
        <v>1.4263837000000001E-8</v>
      </c>
      <c r="L1247" t="b">
        <f>_xlfn.TEXTAFTER(Table2[[#This Row],[rxn]],"-",-1)="SPONT"</f>
        <v>0</v>
      </c>
      <c r="M1247" t="str">
        <f>_xlfn.TEXTAFTER(Table2[[#This Row],[rxn]],"-",-1)</f>
        <v>rt3333</v>
      </c>
      <c r="N1247">
        <f>_xlfn.XLOOKUP("'PRO-"&amp;Table2[[#This Row],[enz]]&amp;"'",'[1]Sheet2 (2)'!$A:$A,'[1]Sheet2 (2)'!$B:$B,"")</f>
        <v>1</v>
      </c>
    </row>
    <row r="1248" spans="1:14" ht="17" x14ac:dyDescent="0.25">
      <c r="A1248" s="1" t="s">
        <v>1248</v>
      </c>
      <c r="B1248" s="1" t="str">
        <f>_xlfn.TEXTBEFORE(Table7[[#This Row],[raw]]," ")</f>
        <v>PROSYN-rt5549</v>
      </c>
      <c r="C1248" s="1"/>
      <c r="D1248" s="1">
        <f>_xlfn.NUMBERVALUE(_xlfn.TEXTAFTER(Table7[[#This Row],[raw]]," ",-1))</f>
        <v>1.7551084E-8</v>
      </c>
      <c r="G1248" t="s">
        <v>4378</v>
      </c>
      <c r="H1248" t="s">
        <v>2778</v>
      </c>
      <c r="I1248">
        <v>1.4263837000000001E-8</v>
      </c>
      <c r="J1248">
        <f>_xlfn.XLOOKUP(Table2[[#This Row],[rxn]],Table7[rxn],Table7[flux],0)</f>
        <v>0</v>
      </c>
      <c r="K1248">
        <f>Table2[[#This Row],[flux]]-Table2[[#This Row],[flux in mfs]]</f>
        <v>1.4263837000000001E-8</v>
      </c>
      <c r="L1248" t="b">
        <f>_xlfn.TEXTAFTER(Table2[[#This Row],[rxn]],"-",-1)="SPONT"</f>
        <v>0</v>
      </c>
      <c r="M1248" t="str">
        <f>_xlfn.TEXTAFTER(Table2[[#This Row],[rxn]],"-",-1)</f>
        <v>rt3458</v>
      </c>
      <c r="N1248">
        <f>_xlfn.XLOOKUP("'PRO-"&amp;Table2[[#This Row],[enz]]&amp;"'",'[1]Sheet2 (2)'!$A:$A,'[1]Sheet2 (2)'!$B:$B,"")</f>
        <v>2</v>
      </c>
    </row>
    <row r="1249" spans="1:14" ht="17" x14ac:dyDescent="0.25">
      <c r="A1249" s="1" t="s">
        <v>1249</v>
      </c>
      <c r="B1249" s="1" t="str">
        <f>_xlfn.TEXTBEFORE(Table7[[#This Row],[raw]]," ")</f>
        <v>PROSYN-rt5558</v>
      </c>
      <c r="C1249" s="1"/>
      <c r="D1249" s="1">
        <f>_xlfn.NUMBERVALUE(_xlfn.TEXTAFTER(Table7[[#This Row],[raw]]," ",-1))</f>
        <v>2.2423939E-8</v>
      </c>
      <c r="G1249" t="s">
        <v>4422</v>
      </c>
      <c r="H1249" t="s">
        <v>2778</v>
      </c>
      <c r="I1249">
        <v>1.4263837000000001E-8</v>
      </c>
      <c r="J1249">
        <f>_xlfn.XLOOKUP(Table2[[#This Row],[rxn]],Table7[rxn],Table7[flux],0)</f>
        <v>0</v>
      </c>
      <c r="K1249">
        <f>Table2[[#This Row],[flux]]-Table2[[#This Row],[flux in mfs]]</f>
        <v>1.4263837000000001E-8</v>
      </c>
      <c r="L1249" t="b">
        <f>_xlfn.TEXTAFTER(Table2[[#This Row],[rxn]],"-",-1)="SPONT"</f>
        <v>0</v>
      </c>
      <c r="M1249" t="str">
        <f>_xlfn.TEXTAFTER(Table2[[#This Row],[rxn]],"-",-1)</f>
        <v>rt4593</v>
      </c>
      <c r="N1249">
        <f>_xlfn.XLOOKUP("'PRO-"&amp;Table2[[#This Row],[enz]]&amp;"'",'[1]Sheet2 (2)'!$A:$A,'[1]Sheet2 (2)'!$B:$B,"")</f>
        <v>1</v>
      </c>
    </row>
    <row r="1250" spans="1:14" ht="17" x14ac:dyDescent="0.25">
      <c r="A1250" s="1" t="s">
        <v>1250</v>
      </c>
      <c r="B1250" s="1" t="str">
        <f>_xlfn.TEXTBEFORE(Table7[[#This Row],[raw]]," ")</f>
        <v>PROSYN-rt5562_m</v>
      </c>
      <c r="C1250" s="1"/>
      <c r="D1250" s="1">
        <f>_xlfn.NUMBERVALUE(_xlfn.TEXTAFTER(Table7[[#This Row],[raw]]," ",-1))</f>
        <v>4.2034247999999997E-8</v>
      </c>
      <c r="G1250" t="s">
        <v>4458</v>
      </c>
      <c r="H1250" t="s">
        <v>2778</v>
      </c>
      <c r="I1250">
        <v>1.4263837000000001E-8</v>
      </c>
      <c r="J1250">
        <f>_xlfn.XLOOKUP(Table2[[#This Row],[rxn]],Table7[rxn],Table7[flux],0)</f>
        <v>0</v>
      </c>
      <c r="K1250">
        <f>Table2[[#This Row],[flux]]-Table2[[#This Row],[flux in mfs]]</f>
        <v>1.4263837000000001E-8</v>
      </c>
      <c r="L1250" t="b">
        <f>_xlfn.TEXTAFTER(Table2[[#This Row],[rxn]],"-",-1)="SPONT"</f>
        <v>0</v>
      </c>
      <c r="M1250" t="str">
        <f>_xlfn.TEXTAFTER(Table2[[#This Row],[rxn]],"-",-1)</f>
        <v>rt5371</v>
      </c>
      <c r="N1250">
        <f>_xlfn.XLOOKUP("'PRO-"&amp;Table2[[#This Row],[enz]]&amp;"'",'[1]Sheet2 (2)'!$A:$A,'[1]Sheet2 (2)'!$B:$B,"")</f>
        <v>2</v>
      </c>
    </row>
    <row r="1251" spans="1:14" ht="17" x14ac:dyDescent="0.25">
      <c r="A1251" s="1" t="s">
        <v>1251</v>
      </c>
      <c r="B1251" s="1" t="str">
        <f>_xlfn.TEXTBEFORE(Table7[[#This Row],[raw]]," ")</f>
        <v>PROSYN-rt5579</v>
      </c>
      <c r="C1251" s="1"/>
      <c r="D1251" s="1">
        <f>_xlfn.NUMBERVALUE(_xlfn.TEXTAFTER(Table7[[#This Row],[raw]]," ",-1))</f>
        <v>9.4581733900000002E-7</v>
      </c>
      <c r="G1251" t="s">
        <v>4504</v>
      </c>
      <c r="H1251" t="s">
        <v>2778</v>
      </c>
      <c r="I1251">
        <v>1.4263837000000001E-8</v>
      </c>
      <c r="J1251">
        <f>_xlfn.XLOOKUP(Table2[[#This Row],[rxn]],Table7[rxn],Table7[flux],0)</f>
        <v>0</v>
      </c>
      <c r="K1251">
        <f>Table2[[#This Row],[flux]]-Table2[[#This Row],[flux in mfs]]</f>
        <v>1.4263837000000001E-8</v>
      </c>
      <c r="L1251" t="b">
        <f>_xlfn.TEXTAFTER(Table2[[#This Row],[rxn]],"-",-1)="SPONT"</f>
        <v>0</v>
      </c>
      <c r="M1251" t="str">
        <f>_xlfn.TEXTAFTER(Table2[[#This Row],[rxn]],"-",-1)</f>
        <v>rt6785</v>
      </c>
      <c r="N1251">
        <f>_xlfn.XLOOKUP("'PRO-"&amp;Table2[[#This Row],[enz]]&amp;"'",'[1]Sheet2 (2)'!$A:$A,'[1]Sheet2 (2)'!$B:$B,"")</f>
        <v>2</v>
      </c>
    </row>
    <row r="1252" spans="1:14" ht="17" x14ac:dyDescent="0.25">
      <c r="A1252" s="1" t="s">
        <v>1252</v>
      </c>
      <c r="B1252" s="1" t="str">
        <f>_xlfn.TEXTBEFORE(Table7[[#This Row],[raw]]," ")</f>
        <v>PROSYN-rt5580</v>
      </c>
      <c r="C1252" s="1"/>
      <c r="D1252" s="1">
        <f>_xlfn.NUMBERVALUE(_xlfn.TEXTAFTER(Table7[[#This Row],[raw]]," ",-1))</f>
        <v>4.7977224100000004E-7</v>
      </c>
      <c r="G1252" t="s">
        <v>3364</v>
      </c>
      <c r="H1252" t="s">
        <v>2778</v>
      </c>
      <c r="I1252">
        <v>1.4295952000000001E-8</v>
      </c>
      <c r="J1252">
        <f>_xlfn.XLOOKUP(Table2[[#This Row],[rxn]],Table7[rxn],Table7[flux],0)</f>
        <v>0</v>
      </c>
      <c r="K1252">
        <f>Table2[[#This Row],[flux]]-Table2[[#This Row],[flux in mfs]]</f>
        <v>1.4295952000000001E-8</v>
      </c>
      <c r="L1252" t="b">
        <f>_xlfn.TEXTAFTER(Table2[[#This Row],[rxn]],"-",-1)="SPONT"</f>
        <v>0</v>
      </c>
      <c r="M1252" t="str">
        <f>_xlfn.TEXTAFTER(Table2[[#This Row],[rxn]],"-",-1)</f>
        <v>rt7616</v>
      </c>
      <c r="N1252">
        <f>_xlfn.XLOOKUP("'PRO-"&amp;Table2[[#This Row],[enz]]&amp;"'",'[1]Sheet2 (2)'!$A:$A,'[1]Sheet2 (2)'!$B:$B,"")</f>
        <v>1</v>
      </c>
    </row>
    <row r="1253" spans="1:14" ht="17" x14ac:dyDescent="0.25">
      <c r="A1253" s="1" t="s">
        <v>1253</v>
      </c>
      <c r="B1253" s="1" t="str">
        <f>_xlfn.TEXTBEFORE(Table7[[#This Row],[raw]]," ")</f>
        <v>PROSYN-rt5601</v>
      </c>
      <c r="C1253" s="1"/>
      <c r="D1253" s="1">
        <f>_xlfn.NUMBERVALUE(_xlfn.TEXTAFTER(Table7[[#This Row],[raw]]," ",-1))</f>
        <v>1.117322E-9</v>
      </c>
      <c r="G1253" t="s">
        <v>3655</v>
      </c>
      <c r="H1253" t="s">
        <v>2778</v>
      </c>
      <c r="I1253">
        <v>1.4295952000000001E-8</v>
      </c>
      <c r="J1253">
        <f>_xlfn.XLOOKUP(Table2[[#This Row],[rxn]],Table7[rxn],Table7[flux],0)</f>
        <v>0</v>
      </c>
      <c r="K1253">
        <f>Table2[[#This Row],[flux]]-Table2[[#This Row],[flux in mfs]]</f>
        <v>1.4295952000000001E-8</v>
      </c>
      <c r="L1253" t="b">
        <f>_xlfn.TEXTAFTER(Table2[[#This Row],[rxn]],"-",-1)="SPONT"</f>
        <v>0</v>
      </c>
      <c r="M1253" t="str">
        <f>_xlfn.TEXTAFTER(Table2[[#This Row],[rxn]],"-",-1)</f>
        <v>rt7616</v>
      </c>
      <c r="N1253">
        <f>_xlfn.XLOOKUP("'PRO-"&amp;Table2[[#This Row],[enz]]&amp;"'",'[1]Sheet2 (2)'!$A:$A,'[1]Sheet2 (2)'!$B:$B,"")</f>
        <v>1</v>
      </c>
    </row>
    <row r="1254" spans="1:14" ht="17" x14ac:dyDescent="0.25">
      <c r="A1254" s="1" t="s">
        <v>1254</v>
      </c>
      <c r="B1254" s="1" t="str">
        <f>_xlfn.TEXTBEFORE(Table7[[#This Row],[raw]]," ")</f>
        <v>PROSYN-rt5611</v>
      </c>
      <c r="C1254" s="1"/>
      <c r="D1254" s="1">
        <f>_xlfn.NUMBERVALUE(_xlfn.TEXTAFTER(Table7[[#This Row],[raw]]," ",-1))</f>
        <v>1.46901693E-7</v>
      </c>
      <c r="G1254" t="s">
        <v>3411</v>
      </c>
      <c r="H1254" t="s">
        <v>2778</v>
      </c>
      <c r="I1254">
        <v>1.4952763999999999E-8</v>
      </c>
      <c r="J1254">
        <f>_xlfn.XLOOKUP(Table2[[#This Row],[rxn]],Table7[rxn],Table7[flux],0)</f>
        <v>0</v>
      </c>
      <c r="K1254">
        <f>Table2[[#This Row],[flux]]-Table2[[#This Row],[flux in mfs]]</f>
        <v>1.4952763999999999E-8</v>
      </c>
      <c r="L1254" t="b">
        <f>_xlfn.TEXTAFTER(Table2[[#This Row],[rxn]],"-",-1)="SPONT"</f>
        <v>0</v>
      </c>
      <c r="M1254" t="str">
        <f>_xlfn.TEXTAFTER(Table2[[#This Row],[rxn]],"-",-1)</f>
        <v>rt1532</v>
      </c>
      <c r="N1254">
        <f>_xlfn.XLOOKUP("'PRO-"&amp;Table2[[#This Row],[enz]]&amp;"'",'[1]Sheet2 (2)'!$A:$A,'[1]Sheet2 (2)'!$B:$B,"")</f>
        <v>1</v>
      </c>
    </row>
    <row r="1255" spans="1:14" ht="17" x14ac:dyDescent="0.25">
      <c r="A1255" s="1" t="s">
        <v>1255</v>
      </c>
      <c r="B1255" s="1" t="str">
        <f>_xlfn.TEXTBEFORE(Table7[[#This Row],[raw]]," ")</f>
        <v>PROSYN-rt5622</v>
      </c>
      <c r="C1255" s="1"/>
      <c r="D1255" s="1">
        <f>_xlfn.NUMBERVALUE(_xlfn.TEXTAFTER(Table7[[#This Row],[raw]]," ",-1))</f>
        <v>2.7695353400000001E-7</v>
      </c>
      <c r="G1255" t="s">
        <v>3735</v>
      </c>
      <c r="H1255" t="s">
        <v>2778</v>
      </c>
      <c r="I1255">
        <v>1.4952763999999999E-8</v>
      </c>
      <c r="J1255">
        <f>_xlfn.XLOOKUP(Table2[[#This Row],[rxn]],Table7[rxn],Table7[flux],0)</f>
        <v>0</v>
      </c>
      <c r="K1255">
        <f>Table2[[#This Row],[flux]]-Table2[[#This Row],[flux in mfs]]</f>
        <v>1.4952763999999999E-8</v>
      </c>
      <c r="L1255" t="b">
        <f>_xlfn.TEXTAFTER(Table2[[#This Row],[rxn]],"-",-1)="SPONT"</f>
        <v>0</v>
      </c>
      <c r="M1255" t="str">
        <f>_xlfn.TEXTAFTER(Table2[[#This Row],[rxn]],"-",-1)</f>
        <v>rt1532</v>
      </c>
      <c r="N1255">
        <f>_xlfn.XLOOKUP("'PRO-"&amp;Table2[[#This Row],[enz]]&amp;"'",'[1]Sheet2 (2)'!$A:$A,'[1]Sheet2 (2)'!$B:$B,"")</f>
        <v>1</v>
      </c>
    </row>
    <row r="1256" spans="1:14" ht="17" x14ac:dyDescent="0.25">
      <c r="A1256" s="1" t="s">
        <v>1256</v>
      </c>
      <c r="B1256" s="1" t="str">
        <f>_xlfn.TEXTBEFORE(Table7[[#This Row],[raw]]," ")</f>
        <v>PROSYN-rt5633_m</v>
      </c>
      <c r="C1256" s="1"/>
      <c r="D1256" s="1">
        <f>_xlfn.NUMBERVALUE(_xlfn.TEXTAFTER(Table7[[#This Row],[raw]]," ",-1))</f>
        <v>9.8391066999999997E-7</v>
      </c>
      <c r="G1256" t="s">
        <v>3452</v>
      </c>
      <c r="H1256" t="s">
        <v>2778</v>
      </c>
      <c r="I1256">
        <v>1.4969981999999999E-8</v>
      </c>
      <c r="J1256">
        <f>_xlfn.XLOOKUP(Table2[[#This Row],[rxn]],Table7[rxn],Table7[flux],0)</f>
        <v>0</v>
      </c>
      <c r="K1256">
        <f>Table2[[#This Row],[flux]]-Table2[[#This Row],[flux in mfs]]</f>
        <v>1.4969981999999999E-8</v>
      </c>
      <c r="L1256" t="b">
        <f>_xlfn.TEXTAFTER(Table2[[#This Row],[rxn]],"-",-1)="SPONT"</f>
        <v>0</v>
      </c>
      <c r="M1256" t="str">
        <f>_xlfn.TEXTAFTER(Table2[[#This Row],[rxn]],"-",-1)</f>
        <v>rt8092_l</v>
      </c>
      <c r="N1256">
        <f>_xlfn.XLOOKUP("'PRO-"&amp;Table2[[#This Row],[enz]]&amp;"'",'[1]Sheet2 (2)'!$A:$A,'[1]Sheet2 (2)'!$B:$B,"")</f>
        <v>1</v>
      </c>
    </row>
    <row r="1257" spans="1:14" ht="17" x14ac:dyDescent="0.25">
      <c r="A1257" s="1" t="s">
        <v>1257</v>
      </c>
      <c r="B1257" s="1" t="str">
        <f>_xlfn.TEXTBEFORE(Table7[[#This Row],[raw]]," ")</f>
        <v>PROSYN-rt5634</v>
      </c>
      <c r="C1257" s="1"/>
      <c r="D1257" s="1">
        <f>_xlfn.NUMBERVALUE(_xlfn.TEXTAFTER(Table7[[#This Row],[raw]]," ",-1))</f>
        <v>9.4820779000000005E-8</v>
      </c>
      <c r="G1257" t="s">
        <v>3779</v>
      </c>
      <c r="H1257" t="s">
        <v>2778</v>
      </c>
      <c r="I1257">
        <v>1.4969981999999999E-8</v>
      </c>
      <c r="J1257">
        <f>_xlfn.XLOOKUP(Table2[[#This Row],[rxn]],Table7[rxn],Table7[flux],0)</f>
        <v>0</v>
      </c>
      <c r="K1257">
        <f>Table2[[#This Row],[flux]]-Table2[[#This Row],[flux in mfs]]</f>
        <v>1.4969981999999999E-8</v>
      </c>
      <c r="L1257" t="b">
        <f>_xlfn.TEXTAFTER(Table2[[#This Row],[rxn]],"-",-1)="SPONT"</f>
        <v>0</v>
      </c>
      <c r="M1257" t="str">
        <f>_xlfn.TEXTAFTER(Table2[[#This Row],[rxn]],"-",-1)</f>
        <v>rt8092_l</v>
      </c>
      <c r="N1257">
        <f>_xlfn.XLOOKUP("'PRO-"&amp;Table2[[#This Row],[enz]]&amp;"'",'[1]Sheet2 (2)'!$A:$A,'[1]Sheet2 (2)'!$B:$B,"")</f>
        <v>1</v>
      </c>
    </row>
    <row r="1258" spans="1:14" ht="17" x14ac:dyDescent="0.25">
      <c r="A1258" s="1" t="s">
        <v>1258</v>
      </c>
      <c r="B1258" s="1" t="str">
        <f>_xlfn.TEXTBEFORE(Table7[[#This Row],[raw]]," ")</f>
        <v>PROSYN-rt5646</v>
      </c>
      <c r="C1258" s="1"/>
      <c r="D1258" s="1">
        <f>_xlfn.NUMBERVALUE(_xlfn.TEXTAFTER(Table7[[#This Row],[raw]]," ",-1))</f>
        <v>4.0029799999999999E-10</v>
      </c>
      <c r="G1258" t="s">
        <v>4553</v>
      </c>
      <c r="H1258" t="s">
        <v>2778</v>
      </c>
      <c r="I1258">
        <v>1.4969981999999999E-8</v>
      </c>
      <c r="J1258">
        <f>_xlfn.XLOOKUP(Table2[[#This Row],[rxn]],Table7[rxn],Table7[flux],0)</f>
        <v>0</v>
      </c>
      <c r="K1258">
        <f>Table2[[#This Row],[flux]]-Table2[[#This Row],[flux in mfs]]</f>
        <v>1.4969981999999999E-8</v>
      </c>
      <c r="L1258" t="b">
        <f>_xlfn.TEXTAFTER(Table2[[#This Row],[rxn]],"-",-1)="SPONT"</f>
        <v>0</v>
      </c>
      <c r="M1258" t="str">
        <f>_xlfn.TEXTAFTER(Table2[[#This Row],[rxn]],"-",-1)</f>
        <v>rt8092_l</v>
      </c>
      <c r="N1258">
        <f>_xlfn.XLOOKUP("'PRO-"&amp;Table2[[#This Row],[enz]]&amp;"'",'[1]Sheet2 (2)'!$A:$A,'[1]Sheet2 (2)'!$B:$B,"")</f>
        <v>1</v>
      </c>
    </row>
    <row r="1259" spans="1:14" ht="17" x14ac:dyDescent="0.25">
      <c r="A1259" s="1" t="s">
        <v>1259</v>
      </c>
      <c r="B1259" s="1" t="str">
        <f>_xlfn.TEXTBEFORE(Table7[[#This Row],[raw]]," ")</f>
        <v>PROSYN-rt5654_m</v>
      </c>
      <c r="C1259" s="1"/>
      <c r="D1259" s="1">
        <f>_xlfn.NUMBERVALUE(_xlfn.TEXTAFTER(Table7[[#This Row],[raw]]," ",-1))</f>
        <v>1.7337444999999999E-7</v>
      </c>
      <c r="G1259" t="s">
        <v>3484</v>
      </c>
      <c r="H1259" t="s">
        <v>2778</v>
      </c>
      <c r="I1259">
        <v>1.5129941999999999E-8</v>
      </c>
      <c r="J1259">
        <f>_xlfn.XLOOKUP(Table2[[#This Row],[rxn]],Table7[rxn],Table7[flux],0)</f>
        <v>0</v>
      </c>
      <c r="K1259">
        <f>Table2[[#This Row],[flux]]-Table2[[#This Row],[flux in mfs]]</f>
        <v>1.5129941999999999E-8</v>
      </c>
      <c r="L1259" t="b">
        <f>_xlfn.TEXTAFTER(Table2[[#This Row],[rxn]],"-",-1)="SPONT"</f>
        <v>0</v>
      </c>
      <c r="M1259" t="str">
        <f>_xlfn.TEXTAFTER(Table2[[#This Row],[rxn]],"-",-1)</f>
        <v>rt4281</v>
      </c>
      <c r="N1259">
        <f>_xlfn.XLOOKUP("'PRO-"&amp;Table2[[#This Row],[enz]]&amp;"'",'[1]Sheet2 (2)'!$A:$A,'[1]Sheet2 (2)'!$B:$B,"")</f>
        <v>1</v>
      </c>
    </row>
    <row r="1260" spans="1:14" ht="17" x14ac:dyDescent="0.25">
      <c r="A1260" s="1" t="s">
        <v>1260</v>
      </c>
      <c r="B1260" s="1" t="str">
        <f>_xlfn.TEXTBEFORE(Table7[[#This Row],[raw]]," ")</f>
        <v>PROSYN-rt5655</v>
      </c>
      <c r="C1260" s="1"/>
      <c r="D1260" s="1">
        <f>_xlfn.NUMBERVALUE(_xlfn.TEXTAFTER(Table7[[#This Row],[raw]]," ",-1))</f>
        <v>1.3298234E-8</v>
      </c>
      <c r="G1260" t="s">
        <v>3805</v>
      </c>
      <c r="H1260" t="s">
        <v>2778</v>
      </c>
      <c r="I1260">
        <v>1.6334726999999999E-8</v>
      </c>
      <c r="J1260">
        <f>_xlfn.XLOOKUP(Table2[[#This Row],[rxn]],Table7[rxn],Table7[flux],0)</f>
        <v>0</v>
      </c>
      <c r="K1260">
        <f>Table2[[#This Row],[flux]]-Table2[[#This Row],[flux in mfs]]</f>
        <v>1.6334726999999999E-8</v>
      </c>
      <c r="L1260" t="b">
        <f>_xlfn.TEXTAFTER(Table2[[#This Row],[rxn]],"-",-1)="SPONT"</f>
        <v>0</v>
      </c>
      <c r="M1260" t="str">
        <f>_xlfn.TEXTAFTER(Table2[[#This Row],[rxn]],"-",-1)</f>
        <v>rt7873</v>
      </c>
      <c r="N1260">
        <f>_xlfn.XLOOKUP("'PRO-"&amp;Table2[[#This Row],[enz]]&amp;"'",'[1]Sheet2 (2)'!$A:$A,'[1]Sheet2 (2)'!$B:$B,"")</f>
        <v>1</v>
      </c>
    </row>
    <row r="1261" spans="1:14" ht="17" x14ac:dyDescent="0.25">
      <c r="A1261" s="1" t="s">
        <v>1261</v>
      </c>
      <c r="B1261" s="1" t="str">
        <f>_xlfn.TEXTBEFORE(Table7[[#This Row],[raw]]," ")</f>
        <v>PROSYN-rt5669</v>
      </c>
      <c r="C1261" s="1"/>
      <c r="D1261" s="1">
        <f>_xlfn.NUMBERVALUE(_xlfn.TEXTAFTER(Table7[[#This Row],[raw]]," ",-1))</f>
        <v>3.0924082700000002E-7</v>
      </c>
      <c r="G1261" t="s">
        <v>4541</v>
      </c>
      <c r="H1261" t="s">
        <v>2778</v>
      </c>
      <c r="I1261">
        <v>2.34455317E-7</v>
      </c>
      <c r="J1261">
        <f>_xlfn.XLOOKUP(Table2[[#This Row],[rxn]],Table7[rxn],Table7[flux],0)</f>
        <v>2.1796009299999999E-7</v>
      </c>
      <c r="K1261">
        <f>Table2[[#This Row],[flux]]-Table2[[#This Row],[flux in mfs]]</f>
        <v>1.6495224000000008E-8</v>
      </c>
      <c r="L1261" t="b">
        <f>_xlfn.TEXTAFTER(Table2[[#This Row],[rxn]],"-",-1)="SPONT"</f>
        <v>0</v>
      </c>
      <c r="M1261" t="str">
        <f>_xlfn.TEXTAFTER(Table2[[#This Row],[rxn]],"-",-1)</f>
        <v>rt7648</v>
      </c>
      <c r="N1261">
        <f>_xlfn.XLOOKUP("'PRO-"&amp;Table2[[#This Row],[enz]]&amp;"'",'[1]Sheet2 (2)'!$A:$A,'[1]Sheet2 (2)'!$B:$B,"")</f>
        <v>1</v>
      </c>
    </row>
    <row r="1262" spans="1:14" ht="17" x14ac:dyDescent="0.25">
      <c r="A1262" s="1" t="s">
        <v>1262</v>
      </c>
      <c r="B1262" s="1" t="str">
        <f>_xlfn.TEXTBEFORE(Table7[[#This Row],[raw]]," ")</f>
        <v>PROSYN-rt5684</v>
      </c>
      <c r="C1262" s="1"/>
      <c r="D1262" s="1">
        <f>_xlfn.NUMBERVALUE(_xlfn.TEXTAFTER(Table7[[#This Row],[raw]]," ",-1))</f>
        <v>1.756704E-9</v>
      </c>
      <c r="G1262" t="s">
        <v>3615</v>
      </c>
      <c r="H1262" t="s">
        <v>2778</v>
      </c>
      <c r="I1262">
        <v>1.6904029E-8</v>
      </c>
      <c r="J1262">
        <f>_xlfn.XLOOKUP(Table2[[#This Row],[rxn]],Table7[rxn],Table7[flux],0)</f>
        <v>0</v>
      </c>
      <c r="K1262">
        <f>Table2[[#This Row],[flux]]-Table2[[#This Row],[flux in mfs]]</f>
        <v>1.6904029E-8</v>
      </c>
      <c r="L1262" t="b">
        <f>_xlfn.TEXTAFTER(Table2[[#This Row],[rxn]],"-",-1)="SPONT"</f>
        <v>0</v>
      </c>
      <c r="M1262" t="str">
        <f>_xlfn.TEXTAFTER(Table2[[#This Row],[rxn]],"-",-1)</f>
        <v>rt3215</v>
      </c>
      <c r="N1262">
        <f>_xlfn.XLOOKUP("'PRO-"&amp;Table2[[#This Row],[enz]]&amp;"'",'[1]Sheet2 (2)'!$A:$A,'[1]Sheet2 (2)'!$B:$B,"")</f>
        <v>1</v>
      </c>
    </row>
    <row r="1263" spans="1:14" ht="17" x14ac:dyDescent="0.25">
      <c r="A1263" s="1" t="s">
        <v>1263</v>
      </c>
      <c r="B1263" s="1" t="str">
        <f>_xlfn.TEXTBEFORE(Table7[[#This Row],[raw]]," ")</f>
        <v>PROSYN-rt5693</v>
      </c>
      <c r="C1263" s="1"/>
      <c r="D1263" s="1">
        <f>_xlfn.NUMBERVALUE(_xlfn.TEXTAFTER(Table7[[#This Row],[raw]]," ",-1))</f>
        <v>6.2833743000000002E-7</v>
      </c>
      <c r="G1263" t="s">
        <v>4008</v>
      </c>
      <c r="H1263" t="s">
        <v>2778</v>
      </c>
      <c r="I1263">
        <v>1.6904029E-8</v>
      </c>
      <c r="J1263">
        <f>_xlfn.XLOOKUP(Table2[[#This Row],[rxn]],Table7[rxn],Table7[flux],0)</f>
        <v>0</v>
      </c>
      <c r="K1263">
        <f>Table2[[#This Row],[flux]]-Table2[[#This Row],[flux in mfs]]</f>
        <v>1.6904029E-8</v>
      </c>
      <c r="L1263" t="b">
        <f>_xlfn.TEXTAFTER(Table2[[#This Row],[rxn]],"-",-1)="SPONT"</f>
        <v>0</v>
      </c>
      <c r="M1263" t="str">
        <f>_xlfn.TEXTAFTER(Table2[[#This Row],[rxn]],"-",-1)</f>
        <v>rt3215</v>
      </c>
      <c r="N1263">
        <f>_xlfn.XLOOKUP("'PRO-"&amp;Table2[[#This Row],[enz]]&amp;"'",'[1]Sheet2 (2)'!$A:$A,'[1]Sheet2 (2)'!$B:$B,"")</f>
        <v>1</v>
      </c>
    </row>
    <row r="1264" spans="1:14" ht="17" x14ac:dyDescent="0.25">
      <c r="A1264" s="1" t="s">
        <v>1264</v>
      </c>
      <c r="B1264" s="1" t="str">
        <f>_xlfn.TEXTBEFORE(Table7[[#This Row],[raw]]," ")</f>
        <v>PROSYN-rt5702</v>
      </c>
      <c r="C1264" s="1"/>
      <c r="D1264" s="1">
        <f>_xlfn.NUMBERVALUE(_xlfn.TEXTAFTER(Table7[[#This Row],[raw]]," ",-1))</f>
        <v>2.5697457499999998E-7</v>
      </c>
      <c r="G1264" t="s">
        <v>3466</v>
      </c>
      <c r="H1264" t="s">
        <v>2778</v>
      </c>
      <c r="I1264">
        <v>1.722885E-8</v>
      </c>
      <c r="J1264">
        <f>_xlfn.XLOOKUP(Table2[[#This Row],[rxn]],Table7[rxn],Table7[flux],0)</f>
        <v>0</v>
      </c>
      <c r="K1264">
        <f>Table2[[#This Row],[flux]]-Table2[[#This Row],[flux in mfs]]</f>
        <v>1.722885E-8</v>
      </c>
      <c r="L1264" t="b">
        <f>_xlfn.TEXTAFTER(Table2[[#This Row],[rxn]],"-",-1)="SPONT"</f>
        <v>0</v>
      </c>
      <c r="M1264" t="str">
        <f>_xlfn.TEXTAFTER(Table2[[#This Row],[rxn]],"-",-1)</f>
        <v>rt2746</v>
      </c>
      <c r="N1264">
        <f>_xlfn.XLOOKUP("'PRO-"&amp;Table2[[#This Row],[enz]]&amp;"'",'[1]Sheet2 (2)'!$A:$A,'[1]Sheet2 (2)'!$B:$B,"")</f>
        <v>1</v>
      </c>
    </row>
    <row r="1265" spans="1:14" ht="17" x14ac:dyDescent="0.25">
      <c r="A1265" s="1" t="s">
        <v>1265</v>
      </c>
      <c r="B1265" s="1" t="str">
        <f>_xlfn.TEXTBEFORE(Table7[[#This Row],[raw]]," ")</f>
        <v>PROSYN-rt5713</v>
      </c>
      <c r="C1265" s="1"/>
      <c r="D1265" s="1">
        <f>_xlfn.NUMBERVALUE(_xlfn.TEXTAFTER(Table7[[#This Row],[raw]]," ",-1))</f>
        <v>6.9499753799999998E-7</v>
      </c>
      <c r="G1265" t="s">
        <v>3791</v>
      </c>
      <c r="H1265" t="s">
        <v>2778</v>
      </c>
      <c r="I1265">
        <v>1.722885E-8</v>
      </c>
      <c r="J1265">
        <f>_xlfn.XLOOKUP(Table2[[#This Row],[rxn]],Table7[rxn],Table7[flux],0)</f>
        <v>0</v>
      </c>
      <c r="K1265">
        <f>Table2[[#This Row],[flux]]-Table2[[#This Row],[flux in mfs]]</f>
        <v>1.722885E-8</v>
      </c>
      <c r="L1265" t="b">
        <f>_xlfn.TEXTAFTER(Table2[[#This Row],[rxn]],"-",-1)="SPONT"</f>
        <v>0</v>
      </c>
      <c r="M1265" t="str">
        <f>_xlfn.TEXTAFTER(Table2[[#This Row],[rxn]],"-",-1)</f>
        <v>rt2746</v>
      </c>
      <c r="N1265">
        <f>_xlfn.XLOOKUP("'PRO-"&amp;Table2[[#This Row],[enz]]&amp;"'",'[1]Sheet2 (2)'!$A:$A,'[1]Sheet2 (2)'!$B:$B,"")</f>
        <v>1</v>
      </c>
    </row>
    <row r="1266" spans="1:14" ht="17" x14ac:dyDescent="0.25">
      <c r="A1266" s="1" t="s">
        <v>1266</v>
      </c>
      <c r="B1266" s="1" t="str">
        <f>_xlfn.TEXTBEFORE(Table7[[#This Row],[raw]]," ")</f>
        <v>PROSYN-rt5719</v>
      </c>
      <c r="C1266" s="1"/>
      <c r="D1266" s="1">
        <f>_xlfn.NUMBERVALUE(_xlfn.TEXTAFTER(Table7[[#This Row],[raw]]," ",-1))</f>
        <v>4.6954778399999997E-7</v>
      </c>
      <c r="G1266" t="s">
        <v>3393</v>
      </c>
      <c r="H1266" t="s">
        <v>2778</v>
      </c>
      <c r="I1266">
        <v>1.7607116000000001E-8</v>
      </c>
      <c r="J1266">
        <f>_xlfn.XLOOKUP(Table2[[#This Row],[rxn]],Table7[rxn],Table7[flux],0)</f>
        <v>0</v>
      </c>
      <c r="K1266">
        <f>Table2[[#This Row],[flux]]-Table2[[#This Row],[flux in mfs]]</f>
        <v>1.7607116000000001E-8</v>
      </c>
      <c r="L1266" t="b">
        <f>_xlfn.TEXTAFTER(Table2[[#This Row],[rxn]],"-",-1)="SPONT"</f>
        <v>0</v>
      </c>
      <c r="M1266" t="str">
        <f>_xlfn.TEXTAFTER(Table2[[#This Row],[rxn]],"-",-1)</f>
        <v>rt2849</v>
      </c>
      <c r="N1266">
        <f>_xlfn.XLOOKUP("'PRO-"&amp;Table2[[#This Row],[enz]]&amp;"'",'[1]Sheet2 (2)'!$A:$A,'[1]Sheet2 (2)'!$B:$B,"")</f>
        <v>1</v>
      </c>
    </row>
    <row r="1267" spans="1:14" ht="17" x14ac:dyDescent="0.25">
      <c r="A1267" s="1" t="s">
        <v>1267</v>
      </c>
      <c r="B1267" s="1" t="str">
        <f>_xlfn.TEXTBEFORE(Table7[[#This Row],[raw]]," ")</f>
        <v>PROSYN-rt5734</v>
      </c>
      <c r="C1267" s="1"/>
      <c r="D1267" s="1">
        <f>_xlfn.NUMBERVALUE(_xlfn.TEXTAFTER(Table7[[#This Row],[raw]]," ",-1))</f>
        <v>2.9076830999999999E-8</v>
      </c>
      <c r="G1267" t="s">
        <v>3716</v>
      </c>
      <c r="H1267" t="s">
        <v>2778</v>
      </c>
      <c r="I1267">
        <v>1.7607116000000001E-8</v>
      </c>
      <c r="J1267">
        <f>_xlfn.XLOOKUP(Table2[[#This Row],[rxn]],Table7[rxn],Table7[flux],0)</f>
        <v>0</v>
      </c>
      <c r="K1267">
        <f>Table2[[#This Row],[flux]]-Table2[[#This Row],[flux in mfs]]</f>
        <v>1.7607116000000001E-8</v>
      </c>
      <c r="L1267" t="b">
        <f>_xlfn.TEXTAFTER(Table2[[#This Row],[rxn]],"-",-1)="SPONT"</f>
        <v>0</v>
      </c>
      <c r="M1267" t="str">
        <f>_xlfn.TEXTAFTER(Table2[[#This Row],[rxn]],"-",-1)</f>
        <v>rt2849</v>
      </c>
      <c r="N1267">
        <f>_xlfn.XLOOKUP("'PRO-"&amp;Table2[[#This Row],[enz]]&amp;"'",'[1]Sheet2 (2)'!$A:$A,'[1]Sheet2 (2)'!$B:$B,"")</f>
        <v>1</v>
      </c>
    </row>
    <row r="1268" spans="1:14" ht="17" x14ac:dyDescent="0.25">
      <c r="A1268" s="1" t="s">
        <v>1268</v>
      </c>
      <c r="B1268" s="1" t="str">
        <f>_xlfn.TEXTBEFORE(Table7[[#This Row],[raw]]," ")</f>
        <v>PROSYN-rt5740</v>
      </c>
      <c r="C1268" s="1"/>
      <c r="D1268" s="1">
        <f>_xlfn.NUMBERVALUE(_xlfn.TEXTAFTER(Table7[[#This Row],[raw]]," ",-1))</f>
        <v>9.2267688799999999E-7</v>
      </c>
      <c r="G1268" t="s">
        <v>3495</v>
      </c>
      <c r="H1268" t="s">
        <v>2778</v>
      </c>
      <c r="I1268">
        <v>1.8541088999999999E-8</v>
      </c>
      <c r="J1268">
        <f>_xlfn.XLOOKUP(Table2[[#This Row],[rxn]],Table7[rxn],Table7[flux],0)</f>
        <v>0</v>
      </c>
      <c r="K1268">
        <f>Table2[[#This Row],[flux]]-Table2[[#This Row],[flux in mfs]]</f>
        <v>1.8541088999999999E-8</v>
      </c>
      <c r="L1268" t="b">
        <f>_xlfn.TEXTAFTER(Table2[[#This Row],[rxn]],"-",-1)="SPONT"</f>
        <v>0</v>
      </c>
      <c r="M1268" t="str">
        <f>_xlfn.TEXTAFTER(Table2[[#This Row],[rxn]],"-",-1)</f>
        <v>rt4674</v>
      </c>
      <c r="N1268">
        <f>_xlfn.XLOOKUP("'PRO-"&amp;Table2[[#This Row],[enz]]&amp;"'",'[1]Sheet2 (2)'!$A:$A,'[1]Sheet2 (2)'!$B:$B,"")</f>
        <v>1</v>
      </c>
    </row>
    <row r="1269" spans="1:14" ht="17" x14ac:dyDescent="0.25">
      <c r="A1269" s="1" t="s">
        <v>1269</v>
      </c>
      <c r="B1269" s="1" t="str">
        <f>_xlfn.TEXTBEFORE(Table7[[#This Row],[raw]]," ")</f>
        <v>PROSYN-rt5758</v>
      </c>
      <c r="C1269" s="1"/>
      <c r="D1269" s="1">
        <f>_xlfn.NUMBERVALUE(_xlfn.TEXTAFTER(Table7[[#This Row],[raw]]," ",-1))</f>
        <v>1.47935675E-6</v>
      </c>
      <c r="G1269" t="s">
        <v>3836</v>
      </c>
      <c r="H1269" t="s">
        <v>2778</v>
      </c>
      <c r="I1269">
        <v>1.8541088999999999E-8</v>
      </c>
      <c r="J1269">
        <f>_xlfn.XLOOKUP(Table2[[#This Row],[rxn]],Table7[rxn],Table7[flux],0)</f>
        <v>0</v>
      </c>
      <c r="K1269">
        <f>Table2[[#This Row],[flux]]-Table2[[#This Row],[flux in mfs]]</f>
        <v>1.8541088999999999E-8</v>
      </c>
      <c r="L1269" t="b">
        <f>_xlfn.TEXTAFTER(Table2[[#This Row],[rxn]],"-",-1)="SPONT"</f>
        <v>0</v>
      </c>
      <c r="M1269" t="str">
        <f>_xlfn.TEXTAFTER(Table2[[#This Row],[rxn]],"-",-1)</f>
        <v>rt4674</v>
      </c>
      <c r="N1269">
        <f>_xlfn.XLOOKUP("'PRO-"&amp;Table2[[#This Row],[enz]]&amp;"'",'[1]Sheet2 (2)'!$A:$A,'[1]Sheet2 (2)'!$B:$B,"")</f>
        <v>1</v>
      </c>
    </row>
    <row r="1270" spans="1:14" ht="17" x14ac:dyDescent="0.25">
      <c r="A1270" s="1" t="s">
        <v>1270</v>
      </c>
      <c r="B1270" s="1" t="str">
        <f>_xlfn.TEXTBEFORE(Table7[[#This Row],[raw]]," ")</f>
        <v>PROSYN-rt5764</v>
      </c>
      <c r="C1270" s="1"/>
      <c r="D1270" s="1">
        <f>_xlfn.NUMBERVALUE(_xlfn.TEXTAFTER(Table7[[#This Row],[raw]]," ",-1))</f>
        <v>6.3266266000000004E-8</v>
      </c>
      <c r="G1270" t="s">
        <v>3429</v>
      </c>
      <c r="H1270" t="s">
        <v>2778</v>
      </c>
      <c r="I1270">
        <v>1.9249090000000001E-8</v>
      </c>
      <c r="J1270">
        <f>_xlfn.XLOOKUP(Table2[[#This Row],[rxn]],Table7[rxn],Table7[flux],0)</f>
        <v>0</v>
      </c>
      <c r="K1270">
        <f>Table2[[#This Row],[flux]]-Table2[[#This Row],[flux in mfs]]</f>
        <v>1.9249090000000001E-8</v>
      </c>
      <c r="L1270" t="b">
        <f>_xlfn.TEXTAFTER(Table2[[#This Row],[rxn]],"-",-1)="SPONT"</f>
        <v>0</v>
      </c>
      <c r="M1270" t="str">
        <f>_xlfn.TEXTAFTER(Table2[[#This Row],[rxn]],"-",-1)</f>
        <v>rt0303</v>
      </c>
      <c r="N1270">
        <f>_xlfn.XLOOKUP("'PRO-"&amp;Table2[[#This Row],[enz]]&amp;"'",'[1]Sheet2 (2)'!$A:$A,'[1]Sheet2 (2)'!$B:$B,"")</f>
        <v>1</v>
      </c>
    </row>
    <row r="1271" spans="1:14" ht="17" x14ac:dyDescent="0.25">
      <c r="A1271" s="1" t="s">
        <v>1271</v>
      </c>
      <c r="B1271" s="1" t="str">
        <f>_xlfn.TEXTBEFORE(Table7[[#This Row],[raw]]," ")</f>
        <v>PROSYN-rt5771</v>
      </c>
      <c r="C1271" s="1"/>
      <c r="D1271" s="1">
        <f>_xlfn.NUMBERVALUE(_xlfn.TEXTAFTER(Table7[[#This Row],[raw]]," ",-1))</f>
        <v>2.6680890000000001E-9</v>
      </c>
      <c r="G1271" t="s">
        <v>3751</v>
      </c>
      <c r="H1271" t="s">
        <v>2778</v>
      </c>
      <c r="I1271">
        <v>1.9249090000000001E-8</v>
      </c>
      <c r="J1271">
        <f>_xlfn.XLOOKUP(Table2[[#This Row],[rxn]],Table7[rxn],Table7[flux],0)</f>
        <v>0</v>
      </c>
      <c r="K1271">
        <f>Table2[[#This Row],[flux]]-Table2[[#This Row],[flux in mfs]]</f>
        <v>1.9249090000000001E-8</v>
      </c>
      <c r="L1271" t="b">
        <f>_xlfn.TEXTAFTER(Table2[[#This Row],[rxn]],"-",-1)="SPONT"</f>
        <v>0</v>
      </c>
      <c r="M1271" t="str">
        <f>_xlfn.TEXTAFTER(Table2[[#This Row],[rxn]],"-",-1)</f>
        <v>rt0303</v>
      </c>
      <c r="N1271">
        <f>_xlfn.XLOOKUP("'PRO-"&amp;Table2[[#This Row],[enz]]&amp;"'",'[1]Sheet2 (2)'!$A:$A,'[1]Sheet2 (2)'!$B:$B,"")</f>
        <v>1</v>
      </c>
    </row>
    <row r="1272" spans="1:14" ht="17" x14ac:dyDescent="0.25">
      <c r="A1272" s="1" t="s">
        <v>1272</v>
      </c>
      <c r="B1272" s="1" t="str">
        <f>_xlfn.TEXTBEFORE(Table7[[#This Row],[raw]]," ")</f>
        <v>PROSYN-rt5790</v>
      </c>
      <c r="C1272" s="1"/>
      <c r="D1272" s="1">
        <f>_xlfn.NUMBERVALUE(_xlfn.TEXTAFTER(Table7[[#This Row],[raw]]," ",-1))</f>
        <v>6.3060315000000001E-8</v>
      </c>
      <c r="G1272" t="s">
        <v>3523</v>
      </c>
      <c r="H1272" t="s">
        <v>2778</v>
      </c>
      <c r="I1272">
        <v>1.9902915999999999E-8</v>
      </c>
      <c r="J1272">
        <f>_xlfn.XLOOKUP(Table2[[#This Row],[rxn]],Table7[rxn],Table7[flux],0)</f>
        <v>0</v>
      </c>
      <c r="K1272">
        <f>Table2[[#This Row],[flux]]-Table2[[#This Row],[flux in mfs]]</f>
        <v>1.9902915999999999E-8</v>
      </c>
      <c r="L1272" t="b">
        <f>_xlfn.TEXTAFTER(Table2[[#This Row],[rxn]],"-",-1)="SPONT"</f>
        <v>0</v>
      </c>
      <c r="M1272" t="str">
        <f>_xlfn.TEXTAFTER(Table2[[#This Row],[rxn]],"-",-1)</f>
        <v>rt1838</v>
      </c>
      <c r="N1272">
        <f>_xlfn.XLOOKUP("'PRO-"&amp;Table2[[#This Row],[enz]]&amp;"'",'[1]Sheet2 (2)'!$A:$A,'[1]Sheet2 (2)'!$B:$B,"")</f>
        <v>1</v>
      </c>
    </row>
    <row r="1273" spans="1:14" ht="17" x14ac:dyDescent="0.25">
      <c r="A1273" s="1" t="s">
        <v>1273</v>
      </c>
      <c r="B1273" s="1" t="str">
        <f>_xlfn.TEXTBEFORE(Table7[[#This Row],[raw]]," ")</f>
        <v>PROSYN-rt5791</v>
      </c>
      <c r="C1273" s="1"/>
      <c r="D1273" s="1">
        <f>_xlfn.NUMBERVALUE(_xlfn.TEXTAFTER(Table7[[#This Row],[raw]]," ",-1))</f>
        <v>8.9007020000000007E-9</v>
      </c>
      <c r="G1273" t="s">
        <v>3868</v>
      </c>
      <c r="H1273" t="s">
        <v>2778</v>
      </c>
      <c r="I1273">
        <v>1.9902915999999999E-8</v>
      </c>
      <c r="J1273">
        <f>_xlfn.XLOOKUP(Table2[[#This Row],[rxn]],Table7[rxn],Table7[flux],0)</f>
        <v>0</v>
      </c>
      <c r="K1273">
        <f>Table2[[#This Row],[flux]]-Table2[[#This Row],[flux in mfs]]</f>
        <v>1.9902915999999999E-8</v>
      </c>
      <c r="L1273" t="b">
        <f>_xlfn.TEXTAFTER(Table2[[#This Row],[rxn]],"-",-1)="SPONT"</f>
        <v>0</v>
      </c>
      <c r="M1273" t="str">
        <f>_xlfn.TEXTAFTER(Table2[[#This Row],[rxn]],"-",-1)</f>
        <v>rt1838</v>
      </c>
      <c r="N1273">
        <f>_xlfn.XLOOKUP("'PRO-"&amp;Table2[[#This Row],[enz]]&amp;"'",'[1]Sheet2 (2)'!$A:$A,'[1]Sheet2 (2)'!$B:$B,"")</f>
        <v>1</v>
      </c>
    </row>
    <row r="1274" spans="1:14" ht="17" x14ac:dyDescent="0.25">
      <c r="A1274" s="1" t="s">
        <v>1274</v>
      </c>
      <c r="B1274" s="1" t="str">
        <f>_xlfn.TEXTBEFORE(Table7[[#This Row],[raw]]," ")</f>
        <v>PROSYN-rt5794</v>
      </c>
      <c r="C1274" s="1"/>
      <c r="D1274" s="1">
        <f>_xlfn.NUMBERVALUE(_xlfn.TEXTAFTER(Table7[[#This Row],[raw]]," ",-1))</f>
        <v>2.76583924E-7</v>
      </c>
      <c r="G1274" t="s">
        <v>3416</v>
      </c>
      <c r="H1274" t="s">
        <v>2778</v>
      </c>
      <c r="I1274">
        <v>1.9954619E-8</v>
      </c>
      <c r="J1274">
        <f>_xlfn.XLOOKUP(Table2[[#This Row],[rxn]],Table7[rxn],Table7[flux],0)</f>
        <v>0</v>
      </c>
      <c r="K1274">
        <f>Table2[[#This Row],[flux]]-Table2[[#This Row],[flux in mfs]]</f>
        <v>1.9954619E-8</v>
      </c>
      <c r="L1274" t="b">
        <f>_xlfn.TEXTAFTER(Table2[[#This Row],[rxn]],"-",-1)="SPONT"</f>
        <v>0</v>
      </c>
      <c r="M1274" t="str">
        <f>_xlfn.TEXTAFTER(Table2[[#This Row],[rxn]],"-",-1)</f>
        <v>rt5827</v>
      </c>
      <c r="N1274">
        <f>_xlfn.XLOOKUP("'PRO-"&amp;Table2[[#This Row],[enz]]&amp;"'",'[1]Sheet2 (2)'!$A:$A,'[1]Sheet2 (2)'!$B:$B,"")</f>
        <v>1</v>
      </c>
    </row>
    <row r="1275" spans="1:14" ht="17" x14ac:dyDescent="0.25">
      <c r="A1275" s="1" t="s">
        <v>1275</v>
      </c>
      <c r="B1275" s="1" t="str">
        <f>_xlfn.TEXTBEFORE(Table7[[#This Row],[raw]]," ")</f>
        <v>PROSYN-rt5802</v>
      </c>
      <c r="C1275" s="1"/>
      <c r="D1275" s="1">
        <f>_xlfn.NUMBERVALUE(_xlfn.TEXTAFTER(Table7[[#This Row],[raw]]," ",-1))</f>
        <v>1.13377E-10</v>
      </c>
      <c r="G1275" t="s">
        <v>3976</v>
      </c>
      <c r="H1275" t="s">
        <v>2778</v>
      </c>
      <c r="I1275">
        <v>1.9954619E-8</v>
      </c>
      <c r="J1275">
        <f>_xlfn.XLOOKUP(Table2[[#This Row],[rxn]],Table7[rxn],Table7[flux],0)</f>
        <v>0</v>
      </c>
      <c r="K1275">
        <f>Table2[[#This Row],[flux]]-Table2[[#This Row],[flux in mfs]]</f>
        <v>1.9954619E-8</v>
      </c>
      <c r="L1275" t="b">
        <f>_xlfn.TEXTAFTER(Table2[[#This Row],[rxn]],"-",-1)="SPONT"</f>
        <v>0</v>
      </c>
      <c r="M1275" t="str">
        <f>_xlfn.TEXTAFTER(Table2[[#This Row],[rxn]],"-",-1)</f>
        <v>rt5827</v>
      </c>
      <c r="N1275">
        <f>_xlfn.XLOOKUP("'PRO-"&amp;Table2[[#This Row],[enz]]&amp;"'",'[1]Sheet2 (2)'!$A:$A,'[1]Sheet2 (2)'!$B:$B,"")</f>
        <v>1</v>
      </c>
    </row>
    <row r="1276" spans="1:14" ht="17" x14ac:dyDescent="0.25">
      <c r="A1276" s="1" t="s">
        <v>1276</v>
      </c>
      <c r="B1276" s="1" t="str">
        <f>_xlfn.TEXTBEFORE(Table7[[#This Row],[raw]]," ")</f>
        <v>PROSYN-rt5811</v>
      </c>
      <c r="C1276" s="1"/>
      <c r="D1276" s="1">
        <f>_xlfn.NUMBERVALUE(_xlfn.TEXTAFTER(Table7[[#This Row],[raw]]," ",-1))</f>
        <v>6.9237157E-8</v>
      </c>
      <c r="G1276" t="s">
        <v>3803</v>
      </c>
      <c r="H1276" t="s">
        <v>2778</v>
      </c>
      <c r="I1276">
        <v>1.9968979000000002E-8</v>
      </c>
      <c r="J1276">
        <f>_xlfn.XLOOKUP(Table2[[#This Row],[rxn]],Table7[rxn],Table7[flux],0)</f>
        <v>0</v>
      </c>
      <c r="K1276">
        <f>Table2[[#This Row],[flux]]-Table2[[#This Row],[flux in mfs]]</f>
        <v>1.9968979000000002E-8</v>
      </c>
      <c r="L1276" t="b">
        <f>_xlfn.TEXTAFTER(Table2[[#This Row],[rxn]],"-",-1)="SPONT"</f>
        <v>0</v>
      </c>
      <c r="M1276" t="str">
        <f>_xlfn.TEXTAFTER(Table2[[#This Row],[rxn]],"-",-1)</f>
        <v>rt7873</v>
      </c>
      <c r="N1276">
        <f>_xlfn.XLOOKUP("'PRO-"&amp;Table2[[#This Row],[enz]]&amp;"'",'[1]Sheet2 (2)'!$A:$A,'[1]Sheet2 (2)'!$B:$B,"")</f>
        <v>1</v>
      </c>
    </row>
    <row r="1277" spans="1:14" ht="17" x14ac:dyDescent="0.25">
      <c r="A1277" s="1" t="s">
        <v>1277</v>
      </c>
      <c r="B1277" s="1" t="str">
        <f>_xlfn.TEXTBEFORE(Table7[[#This Row],[raw]]," ")</f>
        <v>PROSYN-rt5817</v>
      </c>
      <c r="C1277" s="1"/>
      <c r="D1277" s="1">
        <f>_xlfn.NUMBERVALUE(_xlfn.TEXTAFTER(Table7[[#This Row],[raw]]," ",-1))</f>
        <v>5.5313697000000001E-8</v>
      </c>
      <c r="G1277" t="s">
        <v>3804</v>
      </c>
      <c r="H1277" t="s">
        <v>2778</v>
      </c>
      <c r="I1277">
        <v>1.9968979000000002E-8</v>
      </c>
      <c r="J1277">
        <f>_xlfn.XLOOKUP(Table2[[#This Row],[rxn]],Table7[rxn],Table7[flux],0)</f>
        <v>0</v>
      </c>
      <c r="K1277">
        <f>Table2[[#This Row],[flux]]-Table2[[#This Row],[flux in mfs]]</f>
        <v>1.9968979000000002E-8</v>
      </c>
      <c r="L1277" t="b">
        <f>_xlfn.TEXTAFTER(Table2[[#This Row],[rxn]],"-",-1)="SPONT"</f>
        <v>0</v>
      </c>
      <c r="M1277" t="str">
        <f>_xlfn.TEXTAFTER(Table2[[#This Row],[rxn]],"-",-1)</f>
        <v>rt7873</v>
      </c>
      <c r="N1277">
        <f>_xlfn.XLOOKUP("'PRO-"&amp;Table2[[#This Row],[enz]]&amp;"'",'[1]Sheet2 (2)'!$A:$A,'[1]Sheet2 (2)'!$B:$B,"")</f>
        <v>1</v>
      </c>
    </row>
    <row r="1278" spans="1:14" ht="17" x14ac:dyDescent="0.25">
      <c r="A1278" s="1" t="s">
        <v>1278</v>
      </c>
      <c r="B1278" s="1" t="str">
        <f>_xlfn.TEXTBEFORE(Table7[[#This Row],[raw]]," ")</f>
        <v>PROSYN-rt5827</v>
      </c>
      <c r="C1278" s="1"/>
      <c r="D1278" s="1">
        <f>_xlfn.NUMBERVALUE(_xlfn.TEXTAFTER(Table7[[#This Row],[raw]]," ",-1))</f>
        <v>2.4564552999999998E-8</v>
      </c>
      <c r="G1278" t="s">
        <v>3731</v>
      </c>
      <c r="H1278" t="s">
        <v>2778</v>
      </c>
      <c r="I1278">
        <v>2.0732390999999999E-8</v>
      </c>
      <c r="J1278">
        <f>_xlfn.XLOOKUP(Table2[[#This Row],[rxn]],Table7[rxn],Table7[flux],0)</f>
        <v>0</v>
      </c>
      <c r="K1278">
        <f>Table2[[#This Row],[flux]]-Table2[[#This Row],[flux in mfs]]</f>
        <v>2.0732390999999999E-8</v>
      </c>
      <c r="L1278" t="b">
        <f>_xlfn.TEXTAFTER(Table2[[#This Row],[rxn]],"-",-1)="SPONT"</f>
        <v>0</v>
      </c>
      <c r="M1278" t="str">
        <f>_xlfn.TEXTAFTER(Table2[[#This Row],[rxn]],"-",-1)</f>
        <v>rt2267</v>
      </c>
      <c r="N1278">
        <f>_xlfn.XLOOKUP("'PRO-"&amp;Table2[[#This Row],[enz]]&amp;"'",'[1]Sheet2 (2)'!$A:$A,'[1]Sheet2 (2)'!$B:$B,"")</f>
        <v>1</v>
      </c>
    </row>
    <row r="1279" spans="1:14" ht="17" x14ac:dyDescent="0.25">
      <c r="A1279" s="1" t="s">
        <v>1279</v>
      </c>
      <c r="B1279" s="1" t="str">
        <f>_xlfn.TEXTBEFORE(Table7[[#This Row],[raw]]," ")</f>
        <v>PROSYN-rt5828</v>
      </c>
      <c r="C1279" s="1"/>
      <c r="D1279" s="1">
        <f>_xlfn.NUMBERVALUE(_xlfn.TEXTAFTER(Table7[[#This Row],[raw]]," ",-1))</f>
        <v>1.0175821429999999E-6</v>
      </c>
      <c r="G1279" t="s">
        <v>3623</v>
      </c>
      <c r="H1279" t="s">
        <v>2778</v>
      </c>
      <c r="I1279">
        <v>2.1277099000000001E-8</v>
      </c>
      <c r="J1279">
        <f>_xlfn.XLOOKUP(Table2[[#This Row],[rxn]],Table7[rxn],Table7[flux],0)</f>
        <v>0</v>
      </c>
      <c r="K1279">
        <f>Table2[[#This Row],[flux]]-Table2[[#This Row],[flux in mfs]]</f>
        <v>2.1277099000000001E-8</v>
      </c>
      <c r="L1279" t="b">
        <f>_xlfn.TEXTAFTER(Table2[[#This Row],[rxn]],"-",-1)="SPONT"</f>
        <v>0</v>
      </c>
      <c r="M1279" t="str">
        <f>_xlfn.TEXTAFTER(Table2[[#This Row],[rxn]],"-",-1)</f>
        <v>RNR124</v>
      </c>
      <c r="N1279" t="str">
        <f>_xlfn.XLOOKUP("'PRO-"&amp;Table2[[#This Row],[enz]]&amp;"'",'[1]Sheet2 (2)'!$A:$A,'[1]Sheet2 (2)'!$B:$B,"")</f>
        <v/>
      </c>
    </row>
    <row r="1280" spans="1:14" ht="17" x14ac:dyDescent="0.25">
      <c r="A1280" s="1" t="s">
        <v>1280</v>
      </c>
      <c r="B1280" s="1" t="str">
        <f>_xlfn.TEXTBEFORE(Table7[[#This Row],[raw]]," ")</f>
        <v>PROSYN-rt5829</v>
      </c>
      <c r="C1280" s="1"/>
      <c r="D1280" s="1">
        <f>_xlfn.NUMBERVALUE(_xlfn.TEXTAFTER(Table7[[#This Row],[raw]]," ",-1))</f>
        <v>2.5573763999999999E-8</v>
      </c>
      <c r="G1280" t="s">
        <v>4479</v>
      </c>
      <c r="H1280" t="s">
        <v>2778</v>
      </c>
      <c r="I1280">
        <v>2.1277099000000001E-8</v>
      </c>
      <c r="J1280">
        <f>_xlfn.XLOOKUP(Table2[[#This Row],[rxn]],Table7[rxn],Table7[flux],0)</f>
        <v>0</v>
      </c>
      <c r="K1280">
        <f>Table2[[#This Row],[flux]]-Table2[[#This Row],[flux in mfs]]</f>
        <v>2.1277099000000001E-8</v>
      </c>
      <c r="L1280" t="b">
        <f>_xlfn.TEXTAFTER(Table2[[#This Row],[rxn]],"-",-1)="SPONT"</f>
        <v>0</v>
      </c>
      <c r="M1280" t="str">
        <f>_xlfn.TEXTAFTER(Table2[[#This Row],[rxn]],"-",-1)</f>
        <v>rt5869_n</v>
      </c>
      <c r="N1280">
        <f>_xlfn.XLOOKUP("'PRO-"&amp;Table2[[#This Row],[enz]]&amp;"'",'[1]Sheet2 (2)'!$A:$A,'[1]Sheet2 (2)'!$B:$B,"")</f>
        <v>1</v>
      </c>
    </row>
    <row r="1281" spans="1:14" ht="17" x14ac:dyDescent="0.25">
      <c r="A1281" s="1" t="s">
        <v>1281</v>
      </c>
      <c r="B1281" s="1" t="str">
        <f>_xlfn.TEXTBEFORE(Table7[[#This Row],[raw]]," ")</f>
        <v>PROSYN-rt5845</v>
      </c>
      <c r="C1281" s="1"/>
      <c r="D1281" s="1">
        <f>_xlfn.NUMBERVALUE(_xlfn.TEXTAFTER(Table7[[#This Row],[raw]]," ",-1))</f>
        <v>2.3251669299999999E-7</v>
      </c>
      <c r="G1281" t="s">
        <v>3407</v>
      </c>
      <c r="H1281" t="s">
        <v>2778</v>
      </c>
      <c r="I1281">
        <v>2.1277326000000001E-8</v>
      </c>
      <c r="J1281">
        <f>_xlfn.XLOOKUP(Table2[[#This Row],[rxn]],Table7[rxn],Table7[flux],0)</f>
        <v>0</v>
      </c>
      <c r="K1281">
        <f>Table2[[#This Row],[flux]]-Table2[[#This Row],[flux in mfs]]</f>
        <v>2.1277326000000001E-8</v>
      </c>
      <c r="L1281" t="b">
        <f>_xlfn.TEXTAFTER(Table2[[#This Row],[rxn]],"-",-1)="SPONT"</f>
        <v>0</v>
      </c>
      <c r="M1281" t="str">
        <f>_xlfn.TEXTAFTER(Table2[[#This Row],[rxn]],"-",-1)</f>
        <v>rt0309</v>
      </c>
      <c r="N1281">
        <f>_xlfn.XLOOKUP("'PRO-"&amp;Table2[[#This Row],[enz]]&amp;"'",'[1]Sheet2 (2)'!$A:$A,'[1]Sheet2 (2)'!$B:$B,"")</f>
        <v>1</v>
      </c>
    </row>
    <row r="1282" spans="1:14" ht="17" x14ac:dyDescent="0.25">
      <c r="A1282" s="1" t="s">
        <v>1282</v>
      </c>
      <c r="B1282" s="1" t="str">
        <f>_xlfn.TEXTBEFORE(Table7[[#This Row],[raw]]," ")</f>
        <v>PROSYN-rt5857</v>
      </c>
      <c r="C1282" s="1"/>
      <c r="D1282" s="1">
        <f>_xlfn.NUMBERVALUE(_xlfn.TEXTAFTER(Table7[[#This Row],[raw]]," ",-1))</f>
        <v>1.7485242999999999E-8</v>
      </c>
      <c r="G1282" t="s">
        <v>3732</v>
      </c>
      <c r="H1282" t="s">
        <v>2778</v>
      </c>
      <c r="I1282">
        <v>2.1277326000000001E-8</v>
      </c>
      <c r="J1282">
        <f>_xlfn.XLOOKUP(Table2[[#This Row],[rxn]],Table7[rxn],Table7[flux],0)</f>
        <v>0</v>
      </c>
      <c r="K1282">
        <f>Table2[[#This Row],[flux]]-Table2[[#This Row],[flux in mfs]]</f>
        <v>2.1277326000000001E-8</v>
      </c>
      <c r="L1282" t="b">
        <f>_xlfn.TEXTAFTER(Table2[[#This Row],[rxn]],"-",-1)="SPONT"</f>
        <v>0</v>
      </c>
      <c r="M1282" t="str">
        <f>_xlfn.TEXTAFTER(Table2[[#This Row],[rxn]],"-",-1)</f>
        <v>rt0309</v>
      </c>
      <c r="N1282">
        <f>_xlfn.XLOOKUP("'PRO-"&amp;Table2[[#This Row],[enz]]&amp;"'",'[1]Sheet2 (2)'!$A:$A,'[1]Sheet2 (2)'!$B:$B,"")</f>
        <v>1</v>
      </c>
    </row>
    <row r="1283" spans="1:14" ht="17" x14ac:dyDescent="0.25">
      <c r="A1283" s="1" t="s">
        <v>1283</v>
      </c>
      <c r="B1283" s="1" t="str">
        <f>_xlfn.TEXTBEFORE(Table7[[#This Row],[raw]]," ")</f>
        <v>PROSYN-rt5869_c</v>
      </c>
      <c r="C1283" s="1"/>
      <c r="D1283" s="1">
        <f>_xlfn.NUMBERVALUE(_xlfn.TEXTAFTER(Table7[[#This Row],[raw]]," ",-1))</f>
        <v>5.4461060999999997E-8</v>
      </c>
      <c r="G1283" t="s">
        <v>3928</v>
      </c>
      <c r="H1283" t="s">
        <v>2778</v>
      </c>
      <c r="I1283">
        <v>2.1396652000000001E-8</v>
      </c>
      <c r="J1283">
        <f>_xlfn.XLOOKUP(Table2[[#This Row],[rxn]],Table7[rxn],Table7[flux],0)</f>
        <v>0</v>
      </c>
      <c r="K1283">
        <f>Table2[[#This Row],[flux]]-Table2[[#This Row],[flux in mfs]]</f>
        <v>2.1396652000000001E-8</v>
      </c>
      <c r="L1283" t="b">
        <f>_xlfn.TEXTAFTER(Table2[[#This Row],[rxn]],"-",-1)="SPONT"</f>
        <v>0</v>
      </c>
      <c r="M1283" t="str">
        <f>_xlfn.TEXTAFTER(Table2[[#This Row],[rxn]],"-",-1)</f>
        <v>rt1727</v>
      </c>
      <c r="N1283">
        <f>_xlfn.XLOOKUP("'PRO-"&amp;Table2[[#This Row],[enz]]&amp;"'",'[1]Sheet2 (2)'!$A:$A,'[1]Sheet2 (2)'!$B:$B,"")</f>
        <v>1</v>
      </c>
    </row>
    <row r="1284" spans="1:14" ht="17" x14ac:dyDescent="0.25">
      <c r="A1284" s="1" t="s">
        <v>1284</v>
      </c>
      <c r="B1284" s="1" t="str">
        <f>_xlfn.TEXTBEFORE(Table7[[#This Row],[raw]]," ")</f>
        <v>PROSYN-rt5873</v>
      </c>
      <c r="C1284" s="1"/>
      <c r="D1284" s="1">
        <f>_xlfn.NUMBERVALUE(_xlfn.TEXTAFTER(Table7[[#This Row],[raw]]," ",-1))</f>
        <v>1.1986341400000001E-7</v>
      </c>
      <c r="G1284" t="s">
        <v>3929</v>
      </c>
      <c r="H1284" t="s">
        <v>2778</v>
      </c>
      <c r="I1284">
        <v>2.1396652000000001E-8</v>
      </c>
      <c r="J1284">
        <f>_xlfn.XLOOKUP(Table2[[#This Row],[rxn]],Table7[rxn],Table7[flux],0)</f>
        <v>0</v>
      </c>
      <c r="K1284">
        <f>Table2[[#This Row],[flux]]-Table2[[#This Row],[flux in mfs]]</f>
        <v>2.1396652000000001E-8</v>
      </c>
      <c r="L1284" t="b">
        <f>_xlfn.TEXTAFTER(Table2[[#This Row],[rxn]],"-",-1)="SPONT"</f>
        <v>0</v>
      </c>
      <c r="M1284" t="str">
        <f>_xlfn.TEXTAFTER(Table2[[#This Row],[rxn]],"-",-1)</f>
        <v>rt1727</v>
      </c>
      <c r="N1284">
        <f>_xlfn.XLOOKUP("'PRO-"&amp;Table2[[#This Row],[enz]]&amp;"'",'[1]Sheet2 (2)'!$A:$A,'[1]Sheet2 (2)'!$B:$B,"")</f>
        <v>1</v>
      </c>
    </row>
    <row r="1285" spans="1:14" ht="17" x14ac:dyDescent="0.25">
      <c r="A1285" s="1" t="s">
        <v>1285</v>
      </c>
      <c r="B1285" s="1" t="str">
        <f>_xlfn.TEXTBEFORE(Table7[[#This Row],[raw]]," ")</f>
        <v>PROSYN-rt5877_x</v>
      </c>
      <c r="C1285" s="1"/>
      <c r="D1285" s="1">
        <f>_xlfn.NUMBERVALUE(_xlfn.TEXTAFTER(Table7[[#This Row],[raw]]," ",-1))</f>
        <v>3.0142871799999998E-7</v>
      </c>
      <c r="G1285" t="s">
        <v>3367</v>
      </c>
      <c r="H1285" t="s">
        <v>2778</v>
      </c>
      <c r="I1285">
        <v>2.2231103999999999E-8</v>
      </c>
      <c r="J1285">
        <f>_xlfn.XLOOKUP(Table2[[#This Row],[rxn]],Table7[rxn],Table7[flux],0)</f>
        <v>0</v>
      </c>
      <c r="K1285">
        <f>Table2[[#This Row],[flux]]-Table2[[#This Row],[flux in mfs]]</f>
        <v>2.2231103999999999E-8</v>
      </c>
      <c r="L1285" t="b">
        <f>_xlfn.TEXTAFTER(Table2[[#This Row],[rxn]],"-",-1)="SPONT"</f>
        <v>0</v>
      </c>
      <c r="M1285" t="str">
        <f>_xlfn.TEXTAFTER(Table2[[#This Row],[rxn]],"-",-1)</f>
        <v>rt2267</v>
      </c>
      <c r="N1285">
        <f>_xlfn.XLOOKUP("'PRO-"&amp;Table2[[#This Row],[enz]]&amp;"'",'[1]Sheet2 (2)'!$A:$A,'[1]Sheet2 (2)'!$B:$B,"")</f>
        <v>1</v>
      </c>
    </row>
    <row r="1286" spans="1:14" ht="17" x14ac:dyDescent="0.25">
      <c r="A1286" s="1" t="s">
        <v>1286</v>
      </c>
      <c r="B1286" s="1" t="str">
        <f>_xlfn.TEXTBEFORE(Table7[[#This Row],[raw]]," ")</f>
        <v>PROSYN-rt5879</v>
      </c>
      <c r="C1286" s="1"/>
      <c r="D1286" s="1">
        <f>_xlfn.NUMBERVALUE(_xlfn.TEXTAFTER(Table7[[#This Row],[raw]]," ",-1))</f>
        <v>1.0878033E-8</v>
      </c>
      <c r="G1286" t="s">
        <v>3515</v>
      </c>
      <c r="H1286" t="s">
        <v>2778</v>
      </c>
      <c r="I1286">
        <v>2.3354015E-8</v>
      </c>
      <c r="J1286">
        <f>_xlfn.XLOOKUP(Table2[[#This Row],[rxn]],Table7[rxn],Table7[flux],0)</f>
        <v>0</v>
      </c>
      <c r="K1286">
        <f>Table2[[#This Row],[flux]]-Table2[[#This Row],[flux in mfs]]</f>
        <v>2.3354015E-8</v>
      </c>
      <c r="L1286" t="b">
        <f>_xlfn.TEXTAFTER(Table2[[#This Row],[rxn]],"-",-1)="SPONT"</f>
        <v>0</v>
      </c>
      <c r="M1286" t="str">
        <f>_xlfn.TEXTAFTER(Table2[[#This Row],[rxn]],"-",-1)</f>
        <v>rt4183</v>
      </c>
      <c r="N1286">
        <f>_xlfn.XLOOKUP("'PRO-"&amp;Table2[[#This Row],[enz]]&amp;"'",'[1]Sheet2 (2)'!$A:$A,'[1]Sheet2 (2)'!$B:$B,"")</f>
        <v>1</v>
      </c>
    </row>
    <row r="1287" spans="1:14" ht="17" x14ac:dyDescent="0.25">
      <c r="A1287" s="1" t="s">
        <v>1287</v>
      </c>
      <c r="B1287" s="1" t="str">
        <f>_xlfn.TEXTBEFORE(Table7[[#This Row],[raw]]," ")</f>
        <v>PROSYN-rt5884</v>
      </c>
      <c r="C1287" s="1"/>
      <c r="D1287" s="1">
        <f>_xlfn.NUMBERVALUE(_xlfn.TEXTAFTER(Table7[[#This Row],[raw]]," ",-1))</f>
        <v>2.30108654E-7</v>
      </c>
      <c r="G1287" t="s">
        <v>3859</v>
      </c>
      <c r="H1287" t="s">
        <v>2778</v>
      </c>
      <c r="I1287">
        <v>2.3354015E-8</v>
      </c>
      <c r="J1287">
        <f>_xlfn.XLOOKUP(Table2[[#This Row],[rxn]],Table7[rxn],Table7[flux],0)</f>
        <v>0</v>
      </c>
      <c r="K1287">
        <f>Table2[[#This Row],[flux]]-Table2[[#This Row],[flux in mfs]]</f>
        <v>2.3354015E-8</v>
      </c>
      <c r="L1287" t="b">
        <f>_xlfn.TEXTAFTER(Table2[[#This Row],[rxn]],"-",-1)="SPONT"</f>
        <v>0</v>
      </c>
      <c r="M1287" t="str">
        <f>_xlfn.TEXTAFTER(Table2[[#This Row],[rxn]],"-",-1)</f>
        <v>rt4183</v>
      </c>
      <c r="N1287">
        <f>_xlfn.XLOOKUP("'PRO-"&amp;Table2[[#This Row],[enz]]&amp;"'",'[1]Sheet2 (2)'!$A:$A,'[1]Sheet2 (2)'!$B:$B,"")</f>
        <v>1</v>
      </c>
    </row>
    <row r="1288" spans="1:14" ht="17" x14ac:dyDescent="0.25">
      <c r="A1288" s="1" t="s">
        <v>1288</v>
      </c>
      <c r="B1288" s="1" t="str">
        <f>_xlfn.TEXTBEFORE(Table7[[#This Row],[raw]]," ")</f>
        <v>PROSYN-rt5888</v>
      </c>
      <c r="C1288" s="1"/>
      <c r="D1288" s="1">
        <f>_xlfn.NUMBERVALUE(_xlfn.TEXTAFTER(Table7[[#This Row],[raw]]," ",-1))</f>
        <v>5.9945476399999995E-7</v>
      </c>
      <c r="G1288" t="s">
        <v>3526</v>
      </c>
      <c r="H1288" t="s">
        <v>2778</v>
      </c>
      <c r="I1288">
        <v>2.5237449E-8</v>
      </c>
      <c r="J1288">
        <f>_xlfn.XLOOKUP(Table2[[#This Row],[rxn]],Table7[rxn],Table7[flux],0)</f>
        <v>0</v>
      </c>
      <c r="K1288">
        <f>Table2[[#This Row],[flux]]-Table2[[#This Row],[flux in mfs]]</f>
        <v>2.5237449E-8</v>
      </c>
      <c r="L1288" t="b">
        <f>_xlfn.TEXTAFTER(Table2[[#This Row],[rxn]],"-",-1)="SPONT"</f>
        <v>0</v>
      </c>
      <c r="M1288" t="str">
        <f>_xlfn.TEXTAFTER(Table2[[#This Row],[rxn]],"-",-1)</f>
        <v>rt1206</v>
      </c>
      <c r="N1288">
        <f>_xlfn.XLOOKUP("'PRO-"&amp;Table2[[#This Row],[enz]]&amp;"'",'[1]Sheet2 (2)'!$A:$A,'[1]Sheet2 (2)'!$B:$B,"")</f>
        <v>1</v>
      </c>
    </row>
    <row r="1289" spans="1:14" ht="17" x14ac:dyDescent="0.25">
      <c r="A1289" s="1" t="s">
        <v>1289</v>
      </c>
      <c r="B1289" s="1" t="str">
        <f>_xlfn.TEXTBEFORE(Table7[[#This Row],[raw]]," ")</f>
        <v>PROSYN-rt5890</v>
      </c>
      <c r="C1289" s="1"/>
      <c r="D1289" s="1">
        <f>_xlfn.NUMBERVALUE(_xlfn.TEXTAFTER(Table7[[#This Row],[raw]]," ",-1))</f>
        <v>4.5102722899999999E-7</v>
      </c>
      <c r="G1289" t="s">
        <v>3871</v>
      </c>
      <c r="H1289" t="s">
        <v>2778</v>
      </c>
      <c r="I1289">
        <v>2.5237449E-8</v>
      </c>
      <c r="J1289">
        <f>_xlfn.XLOOKUP(Table2[[#This Row],[rxn]],Table7[rxn],Table7[flux],0)</f>
        <v>0</v>
      </c>
      <c r="K1289">
        <f>Table2[[#This Row],[flux]]-Table2[[#This Row],[flux in mfs]]</f>
        <v>2.5237449E-8</v>
      </c>
      <c r="L1289" t="b">
        <f>_xlfn.TEXTAFTER(Table2[[#This Row],[rxn]],"-",-1)="SPONT"</f>
        <v>0</v>
      </c>
      <c r="M1289" t="str">
        <f>_xlfn.TEXTAFTER(Table2[[#This Row],[rxn]],"-",-1)</f>
        <v>rt1206</v>
      </c>
      <c r="N1289">
        <f>_xlfn.XLOOKUP("'PRO-"&amp;Table2[[#This Row],[enz]]&amp;"'",'[1]Sheet2 (2)'!$A:$A,'[1]Sheet2 (2)'!$B:$B,"")</f>
        <v>1</v>
      </c>
    </row>
    <row r="1290" spans="1:14" ht="17" x14ac:dyDescent="0.25">
      <c r="A1290" s="1" t="s">
        <v>1290</v>
      </c>
      <c r="B1290" s="1" t="str">
        <f>_xlfn.TEXTBEFORE(Table7[[#This Row],[raw]]," ")</f>
        <v>PROSYN-rt5891</v>
      </c>
      <c r="C1290" s="1"/>
      <c r="D1290" s="1">
        <f>_xlfn.NUMBERVALUE(_xlfn.TEXTAFTER(Table7[[#This Row],[raw]]," ",-1))</f>
        <v>5.7246149900000002E-7</v>
      </c>
      <c r="G1290" t="s">
        <v>3630</v>
      </c>
      <c r="H1290" t="s">
        <v>2778</v>
      </c>
      <c r="I1290">
        <v>2.5724262E-8</v>
      </c>
      <c r="J1290">
        <f>_xlfn.XLOOKUP(Table2[[#This Row],[rxn]],Table7[rxn],Table7[flux],0)</f>
        <v>0</v>
      </c>
      <c r="K1290">
        <f>Table2[[#This Row],[flux]]-Table2[[#This Row],[flux in mfs]]</f>
        <v>2.5724262E-8</v>
      </c>
      <c r="L1290" t="b">
        <f>_xlfn.TEXTAFTER(Table2[[#This Row],[rxn]],"-",-1)="SPONT"</f>
        <v>0</v>
      </c>
      <c r="M1290" t="str">
        <f>_xlfn.TEXTAFTER(Table2[[#This Row],[rxn]],"-",-1)</f>
        <v>rt10571935</v>
      </c>
      <c r="N1290" t="str">
        <f>_xlfn.XLOOKUP("'PRO-"&amp;Table2[[#This Row],[enz]]&amp;"'",'[1]Sheet2 (2)'!$A:$A,'[1]Sheet2 (2)'!$B:$B,"")</f>
        <v/>
      </c>
    </row>
    <row r="1291" spans="1:14" ht="17" x14ac:dyDescent="0.25">
      <c r="A1291" s="1" t="s">
        <v>1291</v>
      </c>
      <c r="B1291" s="1" t="str">
        <f>_xlfn.TEXTBEFORE(Table7[[#This Row],[raw]]," ")</f>
        <v>PROSYN-rt5893</v>
      </c>
      <c r="C1291" s="1"/>
      <c r="D1291" s="1">
        <f>_xlfn.NUMBERVALUE(_xlfn.TEXTAFTER(Table7[[#This Row],[raw]]," ",-1))</f>
        <v>9.1138021099999997E-7</v>
      </c>
      <c r="G1291" t="s">
        <v>4025</v>
      </c>
      <c r="H1291" t="s">
        <v>2778</v>
      </c>
      <c r="I1291">
        <v>2.5724262E-8</v>
      </c>
      <c r="J1291">
        <f>_xlfn.XLOOKUP(Table2[[#This Row],[rxn]],Table7[rxn],Table7[flux],0)</f>
        <v>0</v>
      </c>
      <c r="K1291">
        <f>Table2[[#This Row],[flux]]-Table2[[#This Row],[flux in mfs]]</f>
        <v>2.5724262E-8</v>
      </c>
      <c r="L1291" t="b">
        <f>_xlfn.TEXTAFTER(Table2[[#This Row],[rxn]],"-",-1)="SPONT"</f>
        <v>0</v>
      </c>
      <c r="M1291" t="str">
        <f>_xlfn.TEXTAFTER(Table2[[#This Row],[rxn]],"-",-1)</f>
        <v>rt10571935</v>
      </c>
      <c r="N1291" t="str">
        <f>_xlfn.XLOOKUP("'PRO-"&amp;Table2[[#This Row],[enz]]&amp;"'",'[1]Sheet2 (2)'!$A:$A,'[1]Sheet2 (2)'!$B:$B,"")</f>
        <v/>
      </c>
    </row>
    <row r="1292" spans="1:14" ht="17" x14ac:dyDescent="0.25">
      <c r="A1292" s="1" t="s">
        <v>1292</v>
      </c>
      <c r="B1292" s="1" t="str">
        <f>_xlfn.TEXTBEFORE(Table7[[#This Row],[raw]]," ")</f>
        <v>PROSYN-rt5909</v>
      </c>
      <c r="C1292" s="1"/>
      <c r="D1292" s="1">
        <f>_xlfn.NUMBERVALUE(_xlfn.TEXTAFTER(Table7[[#This Row],[raw]]," ",-1))</f>
        <v>3.7974479999999997E-9</v>
      </c>
      <c r="G1292" t="s">
        <v>3528</v>
      </c>
      <c r="H1292" t="s">
        <v>2778</v>
      </c>
      <c r="I1292">
        <v>2.8093451E-8</v>
      </c>
      <c r="J1292">
        <f>_xlfn.XLOOKUP(Table2[[#This Row],[rxn]],Table7[rxn],Table7[flux],0)</f>
        <v>0</v>
      </c>
      <c r="K1292">
        <f>Table2[[#This Row],[flux]]-Table2[[#This Row],[flux in mfs]]</f>
        <v>2.8093451E-8</v>
      </c>
      <c r="L1292" t="b">
        <f>_xlfn.TEXTAFTER(Table2[[#This Row],[rxn]],"-",-1)="SPONT"</f>
        <v>0</v>
      </c>
      <c r="M1292" t="str">
        <f>_xlfn.TEXTAFTER(Table2[[#This Row],[rxn]],"-",-1)</f>
        <v>COX15ARH1YAH1</v>
      </c>
      <c r="N1292" t="str">
        <f>_xlfn.XLOOKUP("'PRO-"&amp;Table2[[#This Row],[enz]]&amp;"'",'[1]Sheet2 (2)'!$A:$A,'[1]Sheet2 (2)'!$B:$B,"")</f>
        <v/>
      </c>
    </row>
    <row r="1293" spans="1:14" ht="17" x14ac:dyDescent="0.25">
      <c r="A1293" s="1" t="s">
        <v>1293</v>
      </c>
      <c r="B1293" s="1" t="str">
        <f>_xlfn.TEXTBEFORE(Table7[[#This Row],[raw]]," ")</f>
        <v>PROSYN-rt5913_m</v>
      </c>
      <c r="C1293" s="1"/>
      <c r="D1293" s="1">
        <f>_xlfn.NUMBERVALUE(_xlfn.TEXTAFTER(Table7[[#This Row],[raw]]," ",-1))</f>
        <v>1.4646341849999999E-6</v>
      </c>
      <c r="G1293" t="s">
        <v>3873</v>
      </c>
      <c r="H1293" t="s">
        <v>2778</v>
      </c>
      <c r="I1293">
        <v>2.8093451E-8</v>
      </c>
      <c r="J1293">
        <f>_xlfn.XLOOKUP(Table2[[#This Row],[rxn]],Table7[rxn],Table7[flux],0)</f>
        <v>0</v>
      </c>
      <c r="K1293">
        <f>Table2[[#This Row],[flux]]-Table2[[#This Row],[flux in mfs]]</f>
        <v>2.8093451E-8</v>
      </c>
      <c r="L1293" t="b">
        <f>_xlfn.TEXTAFTER(Table2[[#This Row],[rxn]],"-",-1)="SPONT"</f>
        <v>0</v>
      </c>
      <c r="M1293" t="str">
        <f>_xlfn.TEXTAFTER(Table2[[#This Row],[rxn]],"-",-1)</f>
        <v>COX15ARH1YAH1</v>
      </c>
      <c r="N1293" t="str">
        <f>_xlfn.XLOOKUP("'PRO-"&amp;Table2[[#This Row],[enz]]&amp;"'",'[1]Sheet2 (2)'!$A:$A,'[1]Sheet2 (2)'!$B:$B,"")</f>
        <v/>
      </c>
    </row>
    <row r="1294" spans="1:14" ht="17" x14ac:dyDescent="0.25">
      <c r="A1294" s="1" t="s">
        <v>1294</v>
      </c>
      <c r="B1294" s="1" t="str">
        <f>_xlfn.TEXTBEFORE(Table7[[#This Row],[raw]]," ")</f>
        <v>PROSYN-rt5934</v>
      </c>
      <c r="C1294" s="1"/>
      <c r="D1294" s="1">
        <f>_xlfn.NUMBERVALUE(_xlfn.TEXTAFTER(Table7[[#This Row],[raw]]," ",-1))</f>
        <v>2.6479160000000001E-9</v>
      </c>
      <c r="G1294" t="s">
        <v>4314</v>
      </c>
      <c r="H1294" t="s">
        <v>2778</v>
      </c>
      <c r="I1294">
        <v>2.8093451E-8</v>
      </c>
      <c r="J1294">
        <f>_xlfn.XLOOKUP(Table2[[#This Row],[rxn]],Table7[rxn],Table7[flux],0)</f>
        <v>0</v>
      </c>
      <c r="K1294">
        <f>Table2[[#This Row],[flux]]-Table2[[#This Row],[flux in mfs]]</f>
        <v>2.8093451E-8</v>
      </c>
      <c r="L1294" t="b">
        <f>_xlfn.TEXTAFTER(Table2[[#This Row],[rxn]],"-",-1)="SPONT"</f>
        <v>0</v>
      </c>
      <c r="M1294" t="str">
        <f>_xlfn.TEXTAFTER(Table2[[#This Row],[rxn]],"-",-1)</f>
        <v>rt1860</v>
      </c>
      <c r="N1294">
        <f>_xlfn.XLOOKUP("'PRO-"&amp;Table2[[#This Row],[enz]]&amp;"'",'[1]Sheet2 (2)'!$A:$A,'[1]Sheet2 (2)'!$B:$B,"")</f>
        <v>1</v>
      </c>
    </row>
    <row r="1295" spans="1:14" ht="17" hidden="1" x14ac:dyDescent="0.25">
      <c r="A1295" s="1" t="s">
        <v>1295</v>
      </c>
      <c r="B1295" s="1" t="str">
        <f>_xlfn.TEXTBEFORE(Table7[[#This Row],[raw]]," ")</f>
        <v>PROSYN-rt5941</v>
      </c>
      <c r="C1295" s="1"/>
      <c r="D1295" s="1">
        <f>_xlfn.NUMBERVALUE(_xlfn.TEXTAFTER(Table7[[#This Row],[raw]]," ",-1))</f>
        <v>3.4183861000000002E-8</v>
      </c>
      <c r="G1295" t="s">
        <v>3040</v>
      </c>
      <c r="H1295" t="s">
        <v>2778</v>
      </c>
      <c r="I1295">
        <v>4.2554198000000002E-8</v>
      </c>
      <c r="J1295">
        <f>_xlfn.XLOOKUP(Table2[[#This Row],[rxn]],Table7[rxn],Table7[flux],0)</f>
        <v>1.2952096399999999E-7</v>
      </c>
      <c r="K1295">
        <f>Table2[[#This Row],[flux]]-Table2[[#This Row],[flux in mfs]]</f>
        <v>-8.6966765999999985E-8</v>
      </c>
      <c r="L1295" t="b">
        <f>_xlfn.TEXTAFTER(Table2[[#This Row],[rxn]],"-",-1)="SPONT"</f>
        <v>1</v>
      </c>
      <c r="M1295" t="str">
        <f>_xlfn.TEXTAFTER(Table2[[#This Row],[rxn]],"-",-1)</f>
        <v>SPONT</v>
      </c>
      <c r="N1295" t="str">
        <f>_xlfn.XLOOKUP("'PRO-"&amp;Table2[[#This Row],[enz]]&amp;"'",'[1]Sheet2 (2)'!$A:$A,'[1]Sheet2 (2)'!$B:$B,"")</f>
        <v/>
      </c>
    </row>
    <row r="1296" spans="1:14" ht="17" x14ac:dyDescent="0.25">
      <c r="A1296" s="1" t="s">
        <v>1296</v>
      </c>
      <c r="B1296" s="1" t="str">
        <f>_xlfn.TEXTBEFORE(Table7[[#This Row],[raw]]," ")</f>
        <v>PROSYN-rt5949</v>
      </c>
      <c r="C1296" s="1"/>
      <c r="D1296" s="1">
        <f>_xlfn.NUMBERVALUE(_xlfn.TEXTAFTER(Table7[[#This Row],[raw]]," ",-1))</f>
        <v>6.1950089999999998E-9</v>
      </c>
      <c r="G1296" t="s">
        <v>4523</v>
      </c>
      <c r="H1296" t="s">
        <v>2778</v>
      </c>
      <c r="I1296">
        <v>2.8093451E-8</v>
      </c>
      <c r="J1296">
        <f>_xlfn.XLOOKUP(Table2[[#This Row],[rxn]],Table7[rxn],Table7[flux],0)</f>
        <v>0</v>
      </c>
      <c r="K1296">
        <f>Table2[[#This Row],[flux]]-Table2[[#This Row],[flux in mfs]]</f>
        <v>2.8093451E-8</v>
      </c>
      <c r="L1296" t="b">
        <f>_xlfn.TEXTAFTER(Table2[[#This Row],[rxn]],"-",-1)="SPONT"</f>
        <v>0</v>
      </c>
      <c r="M1296" t="str">
        <f>_xlfn.TEXTAFTER(Table2[[#This Row],[rxn]],"-",-1)</f>
        <v>rt7217</v>
      </c>
      <c r="N1296">
        <f>_xlfn.XLOOKUP("'PRO-"&amp;Table2[[#This Row],[enz]]&amp;"'",'[1]Sheet2 (2)'!$A:$A,'[1]Sheet2 (2)'!$B:$B,"")</f>
        <v>1</v>
      </c>
    </row>
    <row r="1297" spans="1:14" ht="17" x14ac:dyDescent="0.25">
      <c r="A1297" s="1" t="s">
        <v>1297</v>
      </c>
      <c r="B1297" s="1" t="str">
        <f>_xlfn.TEXTBEFORE(Table7[[#This Row],[raw]]," ")</f>
        <v>PROSYN-rt5966</v>
      </c>
      <c r="C1297" s="1"/>
      <c r="D1297" s="1">
        <f>_xlfn.NUMBERVALUE(_xlfn.TEXTAFTER(Table7[[#This Row],[raw]]," ",-1))</f>
        <v>3.8871300000000001E-8</v>
      </c>
      <c r="G1297" t="s">
        <v>3498</v>
      </c>
      <c r="H1297" t="s">
        <v>2778</v>
      </c>
      <c r="I1297">
        <v>2.8265235000000001E-8</v>
      </c>
      <c r="J1297">
        <f>_xlfn.XLOOKUP(Table2[[#This Row],[rxn]],Table7[rxn],Table7[flux],0)</f>
        <v>0</v>
      </c>
      <c r="K1297">
        <f>Table2[[#This Row],[flux]]-Table2[[#This Row],[flux in mfs]]</f>
        <v>2.8265235000000001E-8</v>
      </c>
      <c r="L1297" t="b">
        <f>_xlfn.TEXTAFTER(Table2[[#This Row],[rxn]],"-",-1)="SPONT"</f>
        <v>0</v>
      </c>
      <c r="M1297" t="str">
        <f>_xlfn.TEXTAFTER(Table2[[#This Row],[rxn]],"-",-1)</f>
        <v>rt6820</v>
      </c>
      <c r="N1297">
        <f>_xlfn.XLOOKUP("'PRO-"&amp;Table2[[#This Row],[enz]]&amp;"'",'[1]Sheet2 (2)'!$A:$A,'[1]Sheet2 (2)'!$B:$B,"")</f>
        <v>1</v>
      </c>
    </row>
    <row r="1298" spans="1:14" ht="17" x14ac:dyDescent="0.25">
      <c r="A1298" s="1" t="s">
        <v>1298</v>
      </c>
      <c r="B1298" s="1" t="str">
        <f>_xlfn.TEXTBEFORE(Table7[[#This Row],[raw]]," ")</f>
        <v>PROSYN-rt5972</v>
      </c>
      <c r="C1298" s="1"/>
      <c r="D1298" s="1">
        <f>_xlfn.NUMBERVALUE(_xlfn.TEXTAFTER(Table7[[#This Row],[raw]]," ",-1))</f>
        <v>8.1409105999999999E-8</v>
      </c>
      <c r="G1298" t="s">
        <v>3839</v>
      </c>
      <c r="H1298" t="s">
        <v>2778</v>
      </c>
      <c r="I1298">
        <v>2.8265235000000001E-8</v>
      </c>
      <c r="J1298">
        <f>_xlfn.XLOOKUP(Table2[[#This Row],[rxn]],Table7[rxn],Table7[flux],0)</f>
        <v>0</v>
      </c>
      <c r="K1298">
        <f>Table2[[#This Row],[flux]]-Table2[[#This Row],[flux in mfs]]</f>
        <v>2.8265235000000001E-8</v>
      </c>
      <c r="L1298" t="b">
        <f>_xlfn.TEXTAFTER(Table2[[#This Row],[rxn]],"-",-1)="SPONT"</f>
        <v>0</v>
      </c>
      <c r="M1298" t="str">
        <f>_xlfn.TEXTAFTER(Table2[[#This Row],[rxn]],"-",-1)</f>
        <v>rt6820</v>
      </c>
      <c r="N1298">
        <f>_xlfn.XLOOKUP("'PRO-"&amp;Table2[[#This Row],[enz]]&amp;"'",'[1]Sheet2 (2)'!$A:$A,'[1]Sheet2 (2)'!$B:$B,"")</f>
        <v>1</v>
      </c>
    </row>
    <row r="1299" spans="1:14" ht="17" x14ac:dyDescent="0.25">
      <c r="A1299" s="1" t="s">
        <v>1299</v>
      </c>
      <c r="B1299" s="1" t="str">
        <f>_xlfn.TEXTBEFORE(Table7[[#This Row],[raw]]," ")</f>
        <v>PROSYN-rt6000</v>
      </c>
      <c r="C1299" s="1"/>
      <c r="D1299" s="1">
        <f>_xlfn.NUMBERVALUE(_xlfn.TEXTAFTER(Table7[[#This Row],[raw]]," ",-1))</f>
        <v>1.65752462E-7</v>
      </c>
      <c r="G1299" t="s">
        <v>3510</v>
      </c>
      <c r="H1299" t="s">
        <v>2778</v>
      </c>
      <c r="I1299">
        <v>2.8527673000000001E-8</v>
      </c>
      <c r="J1299">
        <f>_xlfn.XLOOKUP(Table2[[#This Row],[rxn]],Table7[rxn],Table7[flux],0)</f>
        <v>0</v>
      </c>
      <c r="K1299">
        <f>Table2[[#This Row],[flux]]-Table2[[#This Row],[flux in mfs]]</f>
        <v>2.8527673000000001E-8</v>
      </c>
      <c r="L1299" t="b">
        <f>_xlfn.TEXTAFTER(Table2[[#This Row],[rxn]],"-",-1)="SPONT"</f>
        <v>0</v>
      </c>
      <c r="M1299" t="str">
        <f>_xlfn.TEXTAFTER(Table2[[#This Row],[rxn]],"-",-1)</f>
        <v>rt3077</v>
      </c>
      <c r="N1299">
        <f>_xlfn.XLOOKUP("'PRO-"&amp;Table2[[#This Row],[enz]]&amp;"'",'[1]Sheet2 (2)'!$A:$A,'[1]Sheet2 (2)'!$B:$B,"")</f>
        <v>1</v>
      </c>
    </row>
    <row r="1300" spans="1:14" ht="17" x14ac:dyDescent="0.25">
      <c r="A1300" s="1" t="s">
        <v>1300</v>
      </c>
      <c r="B1300" s="1" t="str">
        <f>_xlfn.TEXTBEFORE(Table7[[#This Row],[raw]]," ")</f>
        <v>PROSYN-rt6001</v>
      </c>
      <c r="C1300" s="1"/>
      <c r="D1300" s="1">
        <f>_xlfn.NUMBERVALUE(_xlfn.TEXTAFTER(Table7[[#This Row],[raw]]," ",-1))</f>
        <v>6.3824727999999997E-8</v>
      </c>
      <c r="G1300" t="s">
        <v>4294</v>
      </c>
      <c r="H1300" t="s">
        <v>2778</v>
      </c>
      <c r="I1300">
        <v>2.8527673000000001E-8</v>
      </c>
      <c r="J1300">
        <f>_xlfn.XLOOKUP(Table2[[#This Row],[rxn]],Table7[rxn],Table7[flux],0)</f>
        <v>0</v>
      </c>
      <c r="K1300">
        <f>Table2[[#This Row],[flux]]-Table2[[#This Row],[flux in mfs]]</f>
        <v>2.8527673000000001E-8</v>
      </c>
      <c r="L1300" t="b">
        <f>_xlfn.TEXTAFTER(Table2[[#This Row],[rxn]],"-",-1)="SPONT"</f>
        <v>0</v>
      </c>
      <c r="M1300" t="str">
        <f>_xlfn.TEXTAFTER(Table2[[#This Row],[rxn]],"-",-1)</f>
        <v>rt1537</v>
      </c>
      <c r="N1300">
        <f>_xlfn.XLOOKUP("'PRO-"&amp;Table2[[#This Row],[enz]]&amp;"'",'[1]Sheet2 (2)'!$A:$A,'[1]Sheet2 (2)'!$B:$B,"")</f>
        <v>2</v>
      </c>
    </row>
    <row r="1301" spans="1:14" ht="17" x14ac:dyDescent="0.25">
      <c r="A1301" s="1" t="s">
        <v>1301</v>
      </c>
      <c r="B1301" s="1" t="str">
        <f>_xlfn.TEXTBEFORE(Table7[[#This Row],[raw]]," ")</f>
        <v>PROSYN-rt6009</v>
      </c>
      <c r="C1301" s="1"/>
      <c r="D1301" s="1">
        <f>_xlfn.NUMBERVALUE(_xlfn.TEXTAFTER(Table7[[#This Row],[raw]]," ",-1))</f>
        <v>4.0942950999999999E-8</v>
      </c>
      <c r="G1301" t="s">
        <v>4358</v>
      </c>
      <c r="H1301" t="s">
        <v>2778</v>
      </c>
      <c r="I1301">
        <v>2.8527673000000001E-8</v>
      </c>
      <c r="J1301">
        <f>_xlfn.XLOOKUP(Table2[[#This Row],[rxn]],Table7[rxn],Table7[flux],0)</f>
        <v>0</v>
      </c>
      <c r="K1301">
        <f>Table2[[#This Row],[flux]]-Table2[[#This Row],[flux in mfs]]</f>
        <v>2.8527673000000001E-8</v>
      </c>
      <c r="L1301" t="b">
        <f>_xlfn.TEXTAFTER(Table2[[#This Row],[rxn]],"-",-1)="SPONT"</f>
        <v>0</v>
      </c>
      <c r="M1301" t="str">
        <f>_xlfn.TEXTAFTER(Table2[[#This Row],[rxn]],"-",-1)</f>
        <v>rt3077</v>
      </c>
      <c r="N1301">
        <f>_xlfn.XLOOKUP("'PRO-"&amp;Table2[[#This Row],[enz]]&amp;"'",'[1]Sheet2 (2)'!$A:$A,'[1]Sheet2 (2)'!$B:$B,"")</f>
        <v>1</v>
      </c>
    </row>
    <row r="1302" spans="1:14" ht="17" x14ac:dyDescent="0.25">
      <c r="A1302" s="1" t="s">
        <v>1302</v>
      </c>
      <c r="B1302" s="1" t="str">
        <f>_xlfn.TEXTBEFORE(Table7[[#This Row],[raw]]," ")</f>
        <v>PROSYN-rt6050</v>
      </c>
      <c r="C1302" s="1"/>
      <c r="D1302" s="1">
        <f>_xlfn.NUMBERVALUE(_xlfn.TEXTAFTER(Table7[[#This Row],[raw]]," ",-1))</f>
        <v>1.8427054300000001E-7</v>
      </c>
      <c r="G1302" t="s">
        <v>3653</v>
      </c>
      <c r="H1302" t="s">
        <v>2778</v>
      </c>
      <c r="I1302">
        <v>2.8813473E-8</v>
      </c>
      <c r="J1302">
        <f>_xlfn.XLOOKUP(Table2[[#This Row],[rxn]],Table7[rxn],Table7[flux],0)</f>
        <v>0</v>
      </c>
      <c r="K1302">
        <f>Table2[[#This Row],[flux]]-Table2[[#This Row],[flux in mfs]]</f>
        <v>2.8813473E-8</v>
      </c>
      <c r="L1302" t="b">
        <f>_xlfn.TEXTAFTER(Table2[[#This Row],[rxn]],"-",-1)="SPONT"</f>
        <v>0</v>
      </c>
      <c r="M1302" t="str">
        <f>_xlfn.TEXTAFTER(Table2[[#This Row],[rxn]],"-",-1)</f>
        <v>rt5811</v>
      </c>
      <c r="N1302">
        <f>_xlfn.XLOOKUP("'PRO-"&amp;Table2[[#This Row],[enz]]&amp;"'",'[1]Sheet2 (2)'!$A:$A,'[1]Sheet2 (2)'!$B:$B,"")</f>
        <v>1</v>
      </c>
    </row>
    <row r="1303" spans="1:14" ht="17" x14ac:dyDescent="0.25">
      <c r="A1303" s="1" t="s">
        <v>1303</v>
      </c>
      <c r="B1303" s="1" t="str">
        <f>_xlfn.TEXTBEFORE(Table7[[#This Row],[raw]]," ")</f>
        <v>PROSYN-rt6068</v>
      </c>
      <c r="C1303" s="1"/>
      <c r="D1303" s="1">
        <f>_xlfn.NUMBERVALUE(_xlfn.TEXTAFTER(Table7[[#This Row],[raw]]," ",-1))</f>
        <v>1.2496872E-8</v>
      </c>
      <c r="G1303" t="s">
        <v>4056</v>
      </c>
      <c r="H1303" t="s">
        <v>2778</v>
      </c>
      <c r="I1303">
        <v>2.8813473E-8</v>
      </c>
      <c r="J1303">
        <f>_xlfn.XLOOKUP(Table2[[#This Row],[rxn]],Table7[rxn],Table7[flux],0)</f>
        <v>0</v>
      </c>
      <c r="K1303">
        <f>Table2[[#This Row],[flux]]-Table2[[#This Row],[flux in mfs]]</f>
        <v>2.8813473E-8</v>
      </c>
      <c r="L1303" t="b">
        <f>_xlfn.TEXTAFTER(Table2[[#This Row],[rxn]],"-",-1)="SPONT"</f>
        <v>0</v>
      </c>
      <c r="M1303" t="str">
        <f>_xlfn.TEXTAFTER(Table2[[#This Row],[rxn]],"-",-1)</f>
        <v>rt5811</v>
      </c>
      <c r="N1303">
        <f>_xlfn.XLOOKUP("'PRO-"&amp;Table2[[#This Row],[enz]]&amp;"'",'[1]Sheet2 (2)'!$A:$A,'[1]Sheet2 (2)'!$B:$B,"")</f>
        <v>1</v>
      </c>
    </row>
    <row r="1304" spans="1:14" ht="17" x14ac:dyDescent="0.25">
      <c r="A1304" s="1" t="s">
        <v>1304</v>
      </c>
      <c r="B1304" s="1" t="str">
        <f>_xlfn.TEXTBEFORE(Table7[[#This Row],[raw]]," ")</f>
        <v>PROSYN-rt6091</v>
      </c>
      <c r="C1304" s="1"/>
      <c r="D1304" s="1">
        <f>_xlfn.NUMBERVALUE(_xlfn.TEXTAFTER(Table7[[#This Row],[raw]]," ",-1))</f>
        <v>4.3619722E-8</v>
      </c>
      <c r="G1304" t="s">
        <v>3445</v>
      </c>
      <c r="H1304" t="s">
        <v>2778</v>
      </c>
      <c r="I1304">
        <v>2.8950727000000001E-8</v>
      </c>
      <c r="J1304">
        <f>_xlfn.XLOOKUP(Table2[[#This Row],[rxn]],Table7[rxn],Table7[flux],0)</f>
        <v>0</v>
      </c>
      <c r="K1304">
        <f>Table2[[#This Row],[flux]]-Table2[[#This Row],[flux in mfs]]</f>
        <v>2.8950727000000001E-8</v>
      </c>
      <c r="L1304" t="b">
        <f>_xlfn.TEXTAFTER(Table2[[#This Row],[rxn]],"-",-1)="SPONT"</f>
        <v>0</v>
      </c>
      <c r="M1304" t="str">
        <f>_xlfn.TEXTAFTER(Table2[[#This Row],[rxn]],"-",-1)</f>
        <v>rt3663</v>
      </c>
      <c r="N1304">
        <f>_xlfn.XLOOKUP("'PRO-"&amp;Table2[[#This Row],[enz]]&amp;"'",'[1]Sheet2 (2)'!$A:$A,'[1]Sheet2 (2)'!$B:$B,"")</f>
        <v>1</v>
      </c>
    </row>
    <row r="1305" spans="1:14" ht="17" x14ac:dyDescent="0.25">
      <c r="A1305" s="1" t="s">
        <v>1305</v>
      </c>
      <c r="B1305" s="1" t="str">
        <f>_xlfn.TEXTBEFORE(Table7[[#This Row],[raw]]," ")</f>
        <v>PROSYN-rt6095</v>
      </c>
      <c r="C1305" s="1"/>
      <c r="D1305" s="1">
        <f>_xlfn.NUMBERVALUE(_xlfn.TEXTAFTER(Table7[[#This Row],[raw]]," ",-1))</f>
        <v>9.1730489999999996E-9</v>
      </c>
      <c r="G1305" t="s">
        <v>3629</v>
      </c>
      <c r="H1305" t="s">
        <v>2778</v>
      </c>
      <c r="I1305">
        <v>2.8950727000000001E-8</v>
      </c>
      <c r="J1305">
        <f>_xlfn.XLOOKUP(Table2[[#This Row],[rxn]],Table7[rxn],Table7[flux],0)</f>
        <v>0</v>
      </c>
      <c r="K1305">
        <f>Table2[[#This Row],[flux]]-Table2[[#This Row],[flux in mfs]]</f>
        <v>2.8950727000000001E-8</v>
      </c>
      <c r="L1305" t="b">
        <f>_xlfn.TEXTAFTER(Table2[[#This Row],[rxn]],"-",-1)="SPONT"</f>
        <v>0</v>
      </c>
      <c r="M1305" t="str">
        <f>_xlfn.TEXTAFTER(Table2[[#This Row],[rxn]],"-",-1)</f>
        <v>rt6880</v>
      </c>
      <c r="N1305">
        <f>_xlfn.XLOOKUP("'PRO-"&amp;Table2[[#This Row],[enz]]&amp;"'",'[1]Sheet2 (2)'!$A:$A,'[1]Sheet2 (2)'!$B:$B,"")</f>
        <v>1</v>
      </c>
    </row>
    <row r="1306" spans="1:14" ht="17" x14ac:dyDescent="0.25">
      <c r="A1306" s="1" t="s">
        <v>1306</v>
      </c>
      <c r="B1306" s="1" t="str">
        <f>_xlfn.TEXTBEFORE(Table7[[#This Row],[raw]]," ")</f>
        <v>PROSYN-rt6112</v>
      </c>
      <c r="C1306" s="1"/>
      <c r="D1306" s="1">
        <f>_xlfn.NUMBERVALUE(_xlfn.TEXTAFTER(Table7[[#This Row],[raw]]," ",-1))</f>
        <v>9.2710050000000007E-9</v>
      </c>
      <c r="G1306" t="s">
        <v>3772</v>
      </c>
      <c r="H1306" t="s">
        <v>2778</v>
      </c>
      <c r="I1306">
        <v>2.8950727000000001E-8</v>
      </c>
      <c r="J1306">
        <f>_xlfn.XLOOKUP(Table2[[#This Row],[rxn]],Table7[rxn],Table7[flux],0)</f>
        <v>0</v>
      </c>
      <c r="K1306">
        <f>Table2[[#This Row],[flux]]-Table2[[#This Row],[flux in mfs]]</f>
        <v>2.8950727000000001E-8</v>
      </c>
      <c r="L1306" t="b">
        <f>_xlfn.TEXTAFTER(Table2[[#This Row],[rxn]],"-",-1)="SPONT"</f>
        <v>0</v>
      </c>
      <c r="M1306" t="str">
        <f>_xlfn.TEXTAFTER(Table2[[#This Row],[rxn]],"-",-1)</f>
        <v>rt3663</v>
      </c>
      <c r="N1306">
        <f>_xlfn.XLOOKUP("'PRO-"&amp;Table2[[#This Row],[enz]]&amp;"'",'[1]Sheet2 (2)'!$A:$A,'[1]Sheet2 (2)'!$B:$B,"")</f>
        <v>1</v>
      </c>
    </row>
    <row r="1307" spans="1:14" ht="17" x14ac:dyDescent="0.25">
      <c r="A1307" s="1" t="s">
        <v>1307</v>
      </c>
      <c r="B1307" s="1" t="str">
        <f>_xlfn.TEXTBEFORE(Table7[[#This Row],[raw]]," ")</f>
        <v>PROSYN-rt6131</v>
      </c>
      <c r="C1307" s="1"/>
      <c r="D1307" s="1">
        <f>_xlfn.NUMBERVALUE(_xlfn.TEXTAFTER(Table7[[#This Row],[raw]]," ",-1))</f>
        <v>8.5275318300000001E-7</v>
      </c>
      <c r="G1307" t="s">
        <v>4024</v>
      </c>
      <c r="H1307" t="s">
        <v>2778</v>
      </c>
      <c r="I1307">
        <v>2.8950727000000001E-8</v>
      </c>
      <c r="J1307">
        <f>_xlfn.XLOOKUP(Table2[[#This Row],[rxn]],Table7[rxn],Table7[flux],0)</f>
        <v>0</v>
      </c>
      <c r="K1307">
        <f>Table2[[#This Row],[flux]]-Table2[[#This Row],[flux in mfs]]</f>
        <v>2.8950727000000001E-8</v>
      </c>
      <c r="L1307" t="b">
        <f>_xlfn.TEXTAFTER(Table2[[#This Row],[rxn]],"-",-1)="SPONT"</f>
        <v>0</v>
      </c>
      <c r="M1307" t="str">
        <f>_xlfn.TEXTAFTER(Table2[[#This Row],[rxn]],"-",-1)</f>
        <v>rt6880</v>
      </c>
      <c r="N1307">
        <f>_xlfn.XLOOKUP("'PRO-"&amp;Table2[[#This Row],[enz]]&amp;"'",'[1]Sheet2 (2)'!$A:$A,'[1]Sheet2 (2)'!$B:$B,"")</f>
        <v>1</v>
      </c>
    </row>
    <row r="1308" spans="1:14" ht="17" x14ac:dyDescent="0.25">
      <c r="A1308" s="1" t="s">
        <v>1308</v>
      </c>
      <c r="B1308" s="1" t="str">
        <f>_xlfn.TEXTBEFORE(Table7[[#This Row],[raw]]," ")</f>
        <v>PROSYN-rt6162</v>
      </c>
      <c r="C1308" s="1"/>
      <c r="D1308" s="1">
        <f>_xlfn.NUMBERVALUE(_xlfn.TEXTAFTER(Table7[[#This Row],[raw]]," ",-1))</f>
        <v>1.3508077999999999E-8</v>
      </c>
      <c r="G1308" t="s">
        <v>4275</v>
      </c>
      <c r="H1308" t="s">
        <v>2778</v>
      </c>
      <c r="I1308">
        <v>4.4204448999999998E-8</v>
      </c>
      <c r="J1308">
        <f>_xlfn.XLOOKUP(Table2[[#This Row],[rxn]],Table7[rxn],Table7[flux],0)</f>
        <v>1.4712599E-8</v>
      </c>
      <c r="K1308">
        <f>Table2[[#This Row],[flux]]-Table2[[#This Row],[flux in mfs]]</f>
        <v>2.9491849999999996E-8</v>
      </c>
      <c r="L1308" t="b">
        <f>_xlfn.TEXTAFTER(Table2[[#This Row],[rxn]],"-",-1)="SPONT"</f>
        <v>0</v>
      </c>
      <c r="M1308" t="str">
        <f>_xlfn.TEXTAFTER(Table2[[#This Row],[rxn]],"-",-1)</f>
        <v>rt1131</v>
      </c>
      <c r="N1308">
        <f>_xlfn.XLOOKUP("'PRO-"&amp;Table2[[#This Row],[enz]]&amp;"'",'[1]Sheet2 (2)'!$A:$A,'[1]Sheet2 (2)'!$B:$B,"")</f>
        <v>1</v>
      </c>
    </row>
    <row r="1309" spans="1:14" ht="17" x14ac:dyDescent="0.25">
      <c r="A1309" s="1" t="s">
        <v>1309</v>
      </c>
      <c r="B1309" s="1" t="str">
        <f>_xlfn.TEXTBEFORE(Table7[[#This Row],[raw]]," ")</f>
        <v>PROSYN-rt6173</v>
      </c>
      <c r="C1309" s="1"/>
      <c r="D1309" s="1">
        <f>_xlfn.NUMBERVALUE(_xlfn.TEXTAFTER(Table7[[#This Row],[raw]]," ",-1))</f>
        <v>1.5590906E-8</v>
      </c>
      <c r="G1309" t="s">
        <v>3881</v>
      </c>
      <c r="H1309" t="s">
        <v>2778</v>
      </c>
      <c r="I1309">
        <v>3.0126128999999999E-8</v>
      </c>
      <c r="J1309">
        <f>_xlfn.XLOOKUP(Table2[[#This Row],[rxn]],Table7[rxn],Table7[flux],0)</f>
        <v>0</v>
      </c>
      <c r="K1309">
        <f>Table2[[#This Row],[flux]]-Table2[[#This Row],[flux in mfs]]</f>
        <v>3.0126128999999999E-8</v>
      </c>
      <c r="L1309" t="b">
        <f>_xlfn.TEXTAFTER(Table2[[#This Row],[rxn]],"-",-1)="SPONT"</f>
        <v>0</v>
      </c>
      <c r="M1309" t="str">
        <f>_xlfn.TEXTAFTER(Table2[[#This Row],[rxn]],"-",-1)</f>
        <v>rt8196</v>
      </c>
      <c r="N1309">
        <f>_xlfn.XLOOKUP("'PRO-"&amp;Table2[[#This Row],[enz]]&amp;"'",'[1]Sheet2 (2)'!$A:$A,'[1]Sheet2 (2)'!$B:$B,"")</f>
        <v>2</v>
      </c>
    </row>
    <row r="1310" spans="1:14" ht="17" x14ac:dyDescent="0.25">
      <c r="A1310" s="1" t="s">
        <v>1310</v>
      </c>
      <c r="B1310" s="1" t="str">
        <f>_xlfn.TEXTBEFORE(Table7[[#This Row],[raw]]," ")</f>
        <v>PROSYN-rt6177</v>
      </c>
      <c r="C1310" s="1"/>
      <c r="D1310" s="1">
        <f>_xlfn.NUMBERVALUE(_xlfn.TEXTAFTER(Table7[[#This Row],[raw]]," ",-1))</f>
        <v>1.4184382599999999E-7</v>
      </c>
      <c r="G1310" t="s">
        <v>3980</v>
      </c>
      <c r="H1310" t="s">
        <v>2778</v>
      </c>
      <c r="I1310">
        <v>3.0126128999999999E-8</v>
      </c>
      <c r="J1310">
        <f>_xlfn.XLOOKUP(Table2[[#This Row],[rxn]],Table7[rxn],Table7[flux],0)</f>
        <v>0</v>
      </c>
      <c r="K1310">
        <f>Table2[[#This Row],[flux]]-Table2[[#This Row],[flux in mfs]]</f>
        <v>3.0126128999999999E-8</v>
      </c>
      <c r="L1310" t="b">
        <f>_xlfn.TEXTAFTER(Table2[[#This Row],[rxn]],"-",-1)="SPONT"</f>
        <v>0</v>
      </c>
      <c r="M1310" t="str">
        <f>_xlfn.TEXTAFTER(Table2[[#This Row],[rxn]],"-",-1)</f>
        <v>rt8196</v>
      </c>
      <c r="N1310">
        <f>_xlfn.XLOOKUP("'PRO-"&amp;Table2[[#This Row],[enz]]&amp;"'",'[1]Sheet2 (2)'!$A:$A,'[1]Sheet2 (2)'!$B:$B,"")</f>
        <v>2</v>
      </c>
    </row>
    <row r="1311" spans="1:14" ht="17" x14ac:dyDescent="0.25">
      <c r="A1311" s="1" t="s">
        <v>1311</v>
      </c>
      <c r="B1311" s="1" t="str">
        <f>_xlfn.TEXTBEFORE(Table7[[#This Row],[raw]]," ")</f>
        <v>PROSYN-rt6186</v>
      </c>
      <c r="C1311" s="1"/>
      <c r="D1311" s="1">
        <f>_xlfn.NUMBERVALUE(_xlfn.TEXTAFTER(Table7[[#This Row],[raw]]," ",-1))</f>
        <v>6.3450706999999999E-8</v>
      </c>
      <c r="G1311" t="s">
        <v>3412</v>
      </c>
      <c r="H1311" t="s">
        <v>2778</v>
      </c>
      <c r="I1311">
        <v>3.0266480999999999E-8</v>
      </c>
      <c r="J1311">
        <f>_xlfn.XLOOKUP(Table2[[#This Row],[rxn]],Table7[rxn],Table7[flux],0)</f>
        <v>0</v>
      </c>
      <c r="K1311">
        <f>Table2[[#This Row],[flux]]-Table2[[#This Row],[flux in mfs]]</f>
        <v>3.0266480999999999E-8</v>
      </c>
      <c r="L1311" t="b">
        <f>_xlfn.TEXTAFTER(Table2[[#This Row],[rxn]],"-",-1)="SPONT"</f>
        <v>0</v>
      </c>
      <c r="M1311" t="str">
        <f>_xlfn.TEXTAFTER(Table2[[#This Row],[rxn]],"-",-1)</f>
        <v>TRP23</v>
      </c>
      <c r="N1311" t="str">
        <f>_xlfn.XLOOKUP("'PRO-"&amp;Table2[[#This Row],[enz]]&amp;"'",'[1]Sheet2 (2)'!$A:$A,'[1]Sheet2 (2)'!$B:$B,"")</f>
        <v/>
      </c>
    </row>
    <row r="1312" spans="1:14" ht="17" x14ac:dyDescent="0.25">
      <c r="A1312" s="1" t="s">
        <v>1312</v>
      </c>
      <c r="B1312" s="1" t="str">
        <f>_xlfn.TEXTBEFORE(Table7[[#This Row],[raw]]," ")</f>
        <v>PROSYN-rt6190</v>
      </c>
      <c r="C1312" s="1"/>
      <c r="D1312" s="1">
        <f>_xlfn.NUMBERVALUE(_xlfn.TEXTAFTER(Table7[[#This Row],[raw]]," ",-1))</f>
        <v>5.5524502000000003E-8</v>
      </c>
      <c r="G1312" t="s">
        <v>3736</v>
      </c>
      <c r="H1312" t="s">
        <v>2778</v>
      </c>
      <c r="I1312">
        <v>3.0266480999999999E-8</v>
      </c>
      <c r="J1312">
        <f>_xlfn.XLOOKUP(Table2[[#This Row],[rxn]],Table7[rxn],Table7[flux],0)</f>
        <v>0</v>
      </c>
      <c r="K1312">
        <f>Table2[[#This Row],[flux]]-Table2[[#This Row],[flux in mfs]]</f>
        <v>3.0266480999999999E-8</v>
      </c>
      <c r="L1312" t="b">
        <f>_xlfn.TEXTAFTER(Table2[[#This Row],[rxn]],"-",-1)="SPONT"</f>
        <v>0</v>
      </c>
      <c r="M1312" t="str">
        <f>_xlfn.TEXTAFTER(Table2[[#This Row],[rxn]],"-",-1)</f>
        <v>TRP23</v>
      </c>
      <c r="N1312" t="str">
        <f>_xlfn.XLOOKUP("'PRO-"&amp;Table2[[#This Row],[enz]]&amp;"'",'[1]Sheet2 (2)'!$A:$A,'[1]Sheet2 (2)'!$B:$B,"")</f>
        <v/>
      </c>
    </row>
    <row r="1313" spans="1:14" ht="17" x14ac:dyDescent="0.25">
      <c r="A1313" s="1" t="s">
        <v>1313</v>
      </c>
      <c r="B1313" s="1" t="str">
        <f>_xlfn.TEXTBEFORE(Table7[[#This Row],[raw]]," ")</f>
        <v>PROSYN-rt6191</v>
      </c>
      <c r="C1313" s="1"/>
      <c r="D1313" s="1">
        <f>_xlfn.NUMBERVALUE(_xlfn.TEXTAFTER(Table7[[#This Row],[raw]]," ",-1))</f>
        <v>1.31381722E-7</v>
      </c>
      <c r="G1313" t="s">
        <v>3381</v>
      </c>
      <c r="H1313" t="s">
        <v>2778</v>
      </c>
      <c r="I1313">
        <v>3.0747297000000003E-8</v>
      </c>
      <c r="J1313">
        <f>_xlfn.XLOOKUP(Table2[[#This Row],[rxn]],Table7[rxn],Table7[flux],0)</f>
        <v>0</v>
      </c>
      <c r="K1313">
        <f>Table2[[#This Row],[flux]]-Table2[[#This Row],[flux in mfs]]</f>
        <v>3.0747297000000003E-8</v>
      </c>
      <c r="L1313" t="b">
        <f>_xlfn.TEXTAFTER(Table2[[#This Row],[rxn]],"-",-1)="SPONT"</f>
        <v>0</v>
      </c>
      <c r="M1313" t="str">
        <f>_xlfn.TEXTAFTER(Table2[[#This Row],[rxn]],"-",-1)</f>
        <v>rt4107</v>
      </c>
      <c r="N1313">
        <f>_xlfn.XLOOKUP("'PRO-"&amp;Table2[[#This Row],[enz]]&amp;"'",'[1]Sheet2 (2)'!$A:$A,'[1]Sheet2 (2)'!$B:$B,"")</f>
        <v>1</v>
      </c>
    </row>
    <row r="1314" spans="1:14" ht="17" x14ac:dyDescent="0.25">
      <c r="A1314" s="1" t="s">
        <v>1314</v>
      </c>
      <c r="B1314" s="1" t="str">
        <f>_xlfn.TEXTBEFORE(Table7[[#This Row],[raw]]," ")</f>
        <v>PROSYN-rt6197</v>
      </c>
      <c r="C1314" s="1"/>
      <c r="D1314" s="1">
        <f>_xlfn.NUMBERVALUE(_xlfn.TEXTAFTER(Table7[[#This Row],[raw]]," ",-1))</f>
        <v>1.1593497E-8</v>
      </c>
      <c r="G1314" t="s">
        <v>3700</v>
      </c>
      <c r="H1314" t="s">
        <v>2778</v>
      </c>
      <c r="I1314">
        <v>3.0747297000000003E-8</v>
      </c>
      <c r="J1314">
        <f>_xlfn.XLOOKUP(Table2[[#This Row],[rxn]],Table7[rxn],Table7[flux],0)</f>
        <v>0</v>
      </c>
      <c r="K1314">
        <f>Table2[[#This Row],[flux]]-Table2[[#This Row],[flux in mfs]]</f>
        <v>3.0747297000000003E-8</v>
      </c>
      <c r="L1314" t="b">
        <f>_xlfn.TEXTAFTER(Table2[[#This Row],[rxn]],"-",-1)="SPONT"</f>
        <v>0</v>
      </c>
      <c r="M1314" t="str">
        <f>_xlfn.TEXTAFTER(Table2[[#This Row],[rxn]],"-",-1)</f>
        <v>rt4107</v>
      </c>
      <c r="N1314">
        <f>_xlfn.XLOOKUP("'PRO-"&amp;Table2[[#This Row],[enz]]&amp;"'",'[1]Sheet2 (2)'!$A:$A,'[1]Sheet2 (2)'!$B:$B,"")</f>
        <v>1</v>
      </c>
    </row>
    <row r="1315" spans="1:14" ht="17" x14ac:dyDescent="0.25">
      <c r="A1315" s="1" t="s">
        <v>1315</v>
      </c>
      <c r="B1315" s="1" t="str">
        <f>_xlfn.TEXTBEFORE(Table7[[#This Row],[raw]]," ")</f>
        <v>PROSYN-rt6199</v>
      </c>
      <c r="C1315" s="1"/>
      <c r="D1315" s="1">
        <f>_xlfn.NUMBERVALUE(_xlfn.TEXTAFTER(Table7[[#This Row],[raw]]," ",-1))</f>
        <v>1.3852530999999999E-7</v>
      </c>
      <c r="G1315" t="s">
        <v>3708</v>
      </c>
      <c r="H1315" t="s">
        <v>2778</v>
      </c>
      <c r="I1315">
        <v>3.1681233000000002E-8</v>
      </c>
      <c r="J1315">
        <f>_xlfn.XLOOKUP(Table2[[#This Row],[rxn]],Table7[rxn],Table7[flux],0)</f>
        <v>0</v>
      </c>
      <c r="K1315">
        <f>Table2[[#This Row],[flux]]-Table2[[#This Row],[flux in mfs]]</f>
        <v>3.1681233000000002E-8</v>
      </c>
      <c r="L1315" t="b">
        <f>_xlfn.TEXTAFTER(Table2[[#This Row],[rxn]],"-",-1)="SPONT"</f>
        <v>0</v>
      </c>
      <c r="M1315" t="str">
        <f>_xlfn.TEXTAFTER(Table2[[#This Row],[rxn]],"-",-1)</f>
        <v>rt0477</v>
      </c>
      <c r="N1315">
        <f>_xlfn.XLOOKUP("'PRO-"&amp;Table2[[#This Row],[enz]]&amp;"'",'[1]Sheet2 (2)'!$A:$A,'[1]Sheet2 (2)'!$B:$B,"")</f>
        <v>1</v>
      </c>
    </row>
    <row r="1316" spans="1:14" ht="17" x14ac:dyDescent="0.25">
      <c r="A1316" s="1" t="s">
        <v>1316</v>
      </c>
      <c r="B1316" s="1" t="str">
        <f>_xlfn.TEXTBEFORE(Table7[[#This Row],[raw]]," ")</f>
        <v>PROSYN-rt6208_c</v>
      </c>
      <c r="C1316" s="1"/>
      <c r="D1316" s="1">
        <f>_xlfn.NUMBERVALUE(_xlfn.TEXTAFTER(Table7[[#This Row],[raw]]," ",-1))</f>
        <v>1.41119012E-7</v>
      </c>
      <c r="G1316" t="s">
        <v>3603</v>
      </c>
      <c r="H1316" t="s">
        <v>2778</v>
      </c>
      <c r="I1316">
        <v>3.3713650000000001E-8</v>
      </c>
      <c r="J1316">
        <f>_xlfn.XLOOKUP(Table2[[#This Row],[rxn]],Table7[rxn],Table7[flux],0)</f>
        <v>0</v>
      </c>
      <c r="K1316">
        <f>Table2[[#This Row],[flux]]-Table2[[#This Row],[flux in mfs]]</f>
        <v>3.3713650000000001E-8</v>
      </c>
      <c r="L1316" t="b">
        <f>_xlfn.TEXTAFTER(Table2[[#This Row],[rxn]],"-",-1)="SPONT"</f>
        <v>0</v>
      </c>
      <c r="M1316" t="str">
        <f>_xlfn.TEXTAFTER(Table2[[#This Row],[rxn]],"-",-1)</f>
        <v>rt5026</v>
      </c>
      <c r="N1316">
        <f>_xlfn.XLOOKUP("'PRO-"&amp;Table2[[#This Row],[enz]]&amp;"'",'[1]Sheet2 (2)'!$A:$A,'[1]Sheet2 (2)'!$B:$B,"")</f>
        <v>1</v>
      </c>
    </row>
    <row r="1317" spans="1:14" ht="17" x14ac:dyDescent="0.25">
      <c r="A1317" s="1" t="s">
        <v>1317</v>
      </c>
      <c r="B1317" s="1" t="str">
        <f>_xlfn.TEXTBEFORE(Table7[[#This Row],[raw]]," ")</f>
        <v>PROSYN-rt6217</v>
      </c>
      <c r="C1317" s="1"/>
      <c r="D1317" s="1">
        <f>_xlfn.NUMBERVALUE(_xlfn.TEXTAFTER(Table7[[#This Row],[raw]]," ",-1))</f>
        <v>5.2601098999999997E-7</v>
      </c>
      <c r="G1317" t="s">
        <v>3972</v>
      </c>
      <c r="H1317" t="s">
        <v>2778</v>
      </c>
      <c r="I1317">
        <v>3.3713650000000001E-8</v>
      </c>
      <c r="J1317">
        <f>_xlfn.XLOOKUP(Table2[[#This Row],[rxn]],Table7[rxn],Table7[flux],0)</f>
        <v>0</v>
      </c>
      <c r="K1317">
        <f>Table2[[#This Row],[flux]]-Table2[[#This Row],[flux in mfs]]</f>
        <v>3.3713650000000001E-8</v>
      </c>
      <c r="L1317" t="b">
        <f>_xlfn.TEXTAFTER(Table2[[#This Row],[rxn]],"-",-1)="SPONT"</f>
        <v>0</v>
      </c>
      <c r="M1317" t="str">
        <f>_xlfn.TEXTAFTER(Table2[[#This Row],[rxn]],"-",-1)</f>
        <v>rt5026</v>
      </c>
      <c r="N1317">
        <f>_xlfn.XLOOKUP("'PRO-"&amp;Table2[[#This Row],[enz]]&amp;"'",'[1]Sheet2 (2)'!$A:$A,'[1]Sheet2 (2)'!$B:$B,"")</f>
        <v>1</v>
      </c>
    </row>
    <row r="1318" spans="1:14" ht="17" x14ac:dyDescent="0.25">
      <c r="A1318" s="1" t="s">
        <v>1318</v>
      </c>
      <c r="B1318" s="1" t="str">
        <f>_xlfn.TEXTBEFORE(Table7[[#This Row],[raw]]," ")</f>
        <v>PROSYN-rt6229_c</v>
      </c>
      <c r="C1318" s="1"/>
      <c r="D1318" s="1">
        <f>_xlfn.NUMBERVALUE(_xlfn.TEXTAFTER(Table7[[#This Row],[raw]]," ",-1))</f>
        <v>7.0323102599999999E-7</v>
      </c>
      <c r="G1318" t="s">
        <v>3953</v>
      </c>
      <c r="H1318" t="s">
        <v>2778</v>
      </c>
      <c r="I1318">
        <v>3.4562709E-8</v>
      </c>
      <c r="J1318">
        <f>_xlfn.XLOOKUP(Table2[[#This Row],[rxn]],Table7[rxn],Table7[flux],0)</f>
        <v>0</v>
      </c>
      <c r="K1318">
        <f>Table2[[#This Row],[flux]]-Table2[[#This Row],[flux in mfs]]</f>
        <v>3.4562709E-8</v>
      </c>
      <c r="L1318" t="b">
        <f>_xlfn.TEXTAFTER(Table2[[#This Row],[rxn]],"-",-1)="SPONT"</f>
        <v>0</v>
      </c>
      <c r="M1318" t="str">
        <f>_xlfn.TEXTAFTER(Table2[[#This Row],[rxn]],"-",-1)</f>
        <v>rt4380</v>
      </c>
      <c r="N1318">
        <f>_xlfn.XLOOKUP("'PRO-"&amp;Table2[[#This Row],[enz]]&amp;"'",'[1]Sheet2 (2)'!$A:$A,'[1]Sheet2 (2)'!$B:$B,"")</f>
        <v>1</v>
      </c>
    </row>
    <row r="1319" spans="1:14" ht="17" x14ac:dyDescent="0.25">
      <c r="A1319" s="1" t="s">
        <v>1319</v>
      </c>
      <c r="B1319" s="1" t="str">
        <f>_xlfn.TEXTBEFORE(Table7[[#This Row],[raw]]," ")</f>
        <v>PROSYN-rt6232</v>
      </c>
      <c r="C1319" s="1"/>
      <c r="D1319" s="1">
        <f>_xlfn.NUMBERVALUE(_xlfn.TEXTAFTER(Table7[[#This Row],[raw]]," ",-1))</f>
        <v>5.438722E-8</v>
      </c>
      <c r="G1319" t="s">
        <v>3966</v>
      </c>
      <c r="H1319" t="s">
        <v>2778</v>
      </c>
      <c r="I1319">
        <v>3.4562709E-8</v>
      </c>
      <c r="J1319">
        <f>_xlfn.XLOOKUP(Table2[[#This Row],[rxn]],Table7[rxn],Table7[flux],0)</f>
        <v>0</v>
      </c>
      <c r="K1319">
        <f>Table2[[#This Row],[flux]]-Table2[[#This Row],[flux in mfs]]</f>
        <v>3.4562709E-8</v>
      </c>
      <c r="L1319" t="b">
        <f>_xlfn.TEXTAFTER(Table2[[#This Row],[rxn]],"-",-1)="SPONT"</f>
        <v>0</v>
      </c>
      <c r="M1319" t="str">
        <f>_xlfn.TEXTAFTER(Table2[[#This Row],[rxn]],"-",-1)</f>
        <v>rt4380</v>
      </c>
      <c r="N1319">
        <f>_xlfn.XLOOKUP("'PRO-"&amp;Table2[[#This Row],[enz]]&amp;"'",'[1]Sheet2 (2)'!$A:$A,'[1]Sheet2 (2)'!$B:$B,"")</f>
        <v>1</v>
      </c>
    </row>
    <row r="1320" spans="1:14" ht="17" x14ac:dyDescent="0.25">
      <c r="A1320" s="1" t="s">
        <v>1320</v>
      </c>
      <c r="B1320" s="1" t="str">
        <f>_xlfn.TEXTBEFORE(Table7[[#This Row],[raw]]," ")</f>
        <v>PROSYN-rt6234</v>
      </c>
      <c r="C1320" s="1"/>
      <c r="D1320" s="1">
        <f>_xlfn.NUMBERVALUE(_xlfn.TEXTAFTER(Table7[[#This Row],[raw]]," ",-1))</f>
        <v>6.1906599999999998E-10</v>
      </c>
      <c r="G1320" t="s">
        <v>3434</v>
      </c>
      <c r="H1320" t="s">
        <v>2778</v>
      </c>
      <c r="I1320">
        <v>3.4587428999999998E-8</v>
      </c>
      <c r="J1320">
        <f>_xlfn.XLOOKUP(Table2[[#This Row],[rxn]],Table7[rxn],Table7[flux],0)</f>
        <v>0</v>
      </c>
      <c r="K1320">
        <f>Table2[[#This Row],[flux]]-Table2[[#This Row],[flux in mfs]]</f>
        <v>3.4587428999999998E-8</v>
      </c>
      <c r="L1320" t="b">
        <f>_xlfn.TEXTAFTER(Table2[[#This Row],[rxn]],"-",-1)="SPONT"</f>
        <v>0</v>
      </c>
      <c r="M1320" t="str">
        <f>_xlfn.TEXTAFTER(Table2[[#This Row],[rxn]],"-",-1)</f>
        <v>rt4513_rm</v>
      </c>
      <c r="N1320">
        <f>_xlfn.XLOOKUP("'PRO-"&amp;Table2[[#This Row],[enz]]&amp;"'",'[1]Sheet2 (2)'!$A:$A,'[1]Sheet2 (2)'!$B:$B,"")</f>
        <v>1</v>
      </c>
    </row>
    <row r="1321" spans="1:14" ht="17" x14ac:dyDescent="0.25">
      <c r="A1321" s="1" t="s">
        <v>1321</v>
      </c>
      <c r="B1321" s="1" t="str">
        <f>_xlfn.TEXTBEFORE(Table7[[#This Row],[raw]]," ")</f>
        <v>PROSYN-rt6242_c</v>
      </c>
      <c r="C1321" s="1"/>
      <c r="D1321" s="1">
        <f>_xlfn.NUMBERVALUE(_xlfn.TEXTAFTER(Table7[[#This Row],[raw]]," ",-1))</f>
        <v>3.92552976E-7</v>
      </c>
      <c r="G1321" t="s">
        <v>3760</v>
      </c>
      <c r="H1321" t="s">
        <v>2778</v>
      </c>
      <c r="I1321">
        <v>3.4587428999999998E-8</v>
      </c>
      <c r="J1321">
        <f>_xlfn.XLOOKUP(Table2[[#This Row],[rxn]],Table7[rxn],Table7[flux],0)</f>
        <v>0</v>
      </c>
      <c r="K1321">
        <f>Table2[[#This Row],[flux]]-Table2[[#This Row],[flux in mfs]]</f>
        <v>3.4587428999999998E-8</v>
      </c>
      <c r="L1321" t="b">
        <f>_xlfn.TEXTAFTER(Table2[[#This Row],[rxn]],"-",-1)="SPONT"</f>
        <v>0</v>
      </c>
      <c r="M1321" t="str">
        <f>_xlfn.TEXTAFTER(Table2[[#This Row],[rxn]],"-",-1)</f>
        <v>rt4513_rm</v>
      </c>
      <c r="N1321">
        <f>_xlfn.XLOOKUP("'PRO-"&amp;Table2[[#This Row],[enz]]&amp;"'",'[1]Sheet2 (2)'!$A:$A,'[1]Sheet2 (2)'!$B:$B,"")</f>
        <v>1</v>
      </c>
    </row>
    <row r="1322" spans="1:14" ht="17" x14ac:dyDescent="0.25">
      <c r="A1322" s="1" t="s">
        <v>1322</v>
      </c>
      <c r="B1322" s="1" t="str">
        <f>_xlfn.TEXTBEFORE(Table7[[#This Row],[raw]]," ")</f>
        <v>PROSYN-rt6247</v>
      </c>
      <c r="C1322" s="1"/>
      <c r="D1322" s="1">
        <f>_xlfn.NUMBERVALUE(_xlfn.TEXTAFTER(Table7[[#This Row],[raw]]," ",-1))</f>
        <v>4.7457377599999998E-7</v>
      </c>
      <c r="G1322" t="s">
        <v>3867</v>
      </c>
      <c r="H1322" t="s">
        <v>2778</v>
      </c>
      <c r="I1322">
        <v>3.5666052E-8</v>
      </c>
      <c r="J1322">
        <f>_xlfn.XLOOKUP(Table2[[#This Row],[rxn]],Table7[rxn],Table7[flux],0)</f>
        <v>0</v>
      </c>
      <c r="K1322">
        <f>Table2[[#This Row],[flux]]-Table2[[#This Row],[flux in mfs]]</f>
        <v>3.5666052E-8</v>
      </c>
      <c r="L1322" t="b">
        <f>_xlfn.TEXTAFTER(Table2[[#This Row],[rxn]],"-",-1)="SPONT"</f>
        <v>0</v>
      </c>
      <c r="M1322" t="str">
        <f>_xlfn.TEXTAFTER(Table2[[#This Row],[rxn]],"-",-1)</f>
        <v>rt3278</v>
      </c>
      <c r="N1322">
        <f>_xlfn.XLOOKUP("'PRO-"&amp;Table2[[#This Row],[enz]]&amp;"'",'[1]Sheet2 (2)'!$A:$A,'[1]Sheet2 (2)'!$B:$B,"")</f>
        <v>1</v>
      </c>
    </row>
    <row r="1323" spans="1:14" ht="17" x14ac:dyDescent="0.25">
      <c r="A1323" s="1" t="s">
        <v>1323</v>
      </c>
      <c r="B1323" s="1" t="str">
        <f>_xlfn.TEXTBEFORE(Table7[[#This Row],[raw]]," ")</f>
        <v>PROSYN-rt6249</v>
      </c>
      <c r="C1323" s="1"/>
      <c r="D1323" s="1">
        <f>_xlfn.NUMBERVALUE(_xlfn.TEXTAFTER(Table7[[#This Row],[raw]]," ",-1))</f>
        <v>1.5528749999999999E-8</v>
      </c>
      <c r="G1323" t="s">
        <v>3982</v>
      </c>
      <c r="H1323" t="s">
        <v>2778</v>
      </c>
      <c r="I1323">
        <v>3.5666052E-8</v>
      </c>
      <c r="J1323">
        <f>_xlfn.XLOOKUP(Table2[[#This Row],[rxn]],Table7[rxn],Table7[flux],0)</f>
        <v>0</v>
      </c>
      <c r="K1323">
        <f>Table2[[#This Row],[flux]]-Table2[[#This Row],[flux in mfs]]</f>
        <v>3.5666052E-8</v>
      </c>
      <c r="L1323" t="b">
        <f>_xlfn.TEXTAFTER(Table2[[#This Row],[rxn]],"-",-1)="SPONT"</f>
        <v>0</v>
      </c>
      <c r="M1323" t="str">
        <f>_xlfn.TEXTAFTER(Table2[[#This Row],[rxn]],"-",-1)</f>
        <v>rt3278</v>
      </c>
      <c r="N1323">
        <f>_xlfn.XLOOKUP("'PRO-"&amp;Table2[[#This Row],[enz]]&amp;"'",'[1]Sheet2 (2)'!$A:$A,'[1]Sheet2 (2)'!$B:$B,"")</f>
        <v>1</v>
      </c>
    </row>
    <row r="1324" spans="1:14" ht="17" x14ac:dyDescent="0.25">
      <c r="A1324" s="1" t="s">
        <v>1324</v>
      </c>
      <c r="B1324" s="1" t="str">
        <f>_xlfn.TEXTBEFORE(Table7[[#This Row],[raw]]," ")</f>
        <v>PROSYN-rt6258</v>
      </c>
      <c r="C1324" s="1"/>
      <c r="D1324" s="1">
        <f>_xlfn.NUMBERVALUE(_xlfn.TEXTAFTER(Table7[[#This Row],[raw]]," ",-1))</f>
        <v>7.5592185000000002E-8</v>
      </c>
      <c r="G1324" t="s">
        <v>3984</v>
      </c>
      <c r="H1324" t="s">
        <v>2778</v>
      </c>
      <c r="I1324">
        <v>3.5666052E-8</v>
      </c>
      <c r="J1324">
        <f>_xlfn.XLOOKUP(Table2[[#This Row],[rxn]],Table7[rxn],Table7[flux],0)</f>
        <v>0</v>
      </c>
      <c r="K1324">
        <f>Table2[[#This Row],[flux]]-Table2[[#This Row],[flux in mfs]]</f>
        <v>3.5666052E-8</v>
      </c>
      <c r="L1324" t="b">
        <f>_xlfn.TEXTAFTER(Table2[[#This Row],[rxn]],"-",-1)="SPONT"</f>
        <v>0</v>
      </c>
      <c r="M1324" t="str">
        <f>_xlfn.TEXTAFTER(Table2[[#This Row],[rxn]],"-",-1)</f>
        <v>rt3278</v>
      </c>
      <c r="N1324">
        <f>_xlfn.XLOOKUP("'PRO-"&amp;Table2[[#This Row],[enz]]&amp;"'",'[1]Sheet2 (2)'!$A:$A,'[1]Sheet2 (2)'!$B:$B,"")</f>
        <v>1</v>
      </c>
    </row>
    <row r="1325" spans="1:14" ht="17" x14ac:dyDescent="0.25">
      <c r="A1325" s="1" t="s">
        <v>1325</v>
      </c>
      <c r="B1325" s="1" t="str">
        <f>_xlfn.TEXTBEFORE(Table7[[#This Row],[raw]]," ")</f>
        <v>PROSYN-rt6259</v>
      </c>
      <c r="C1325" s="1"/>
      <c r="D1325" s="1">
        <f>_xlfn.NUMBERVALUE(_xlfn.TEXTAFTER(Table7[[#This Row],[raw]]," ",-1))</f>
        <v>3.7491297E-8</v>
      </c>
      <c r="G1325" t="s">
        <v>3569</v>
      </c>
      <c r="H1325" t="s">
        <v>2778</v>
      </c>
      <c r="I1325">
        <v>3.6925680999999997E-8</v>
      </c>
      <c r="J1325">
        <f>_xlfn.XLOOKUP(Table2[[#This Row],[rxn]],Table7[rxn],Table7[flux],0)</f>
        <v>0</v>
      </c>
      <c r="K1325">
        <f>Table2[[#This Row],[flux]]-Table2[[#This Row],[flux in mfs]]</f>
        <v>3.6925680999999997E-8</v>
      </c>
      <c r="L1325" t="b">
        <f>_xlfn.TEXTAFTER(Table2[[#This Row],[rxn]],"-",-1)="SPONT"</f>
        <v>0</v>
      </c>
      <c r="M1325" t="str">
        <f>_xlfn.TEXTAFTER(Table2[[#This Row],[rxn]],"-",-1)</f>
        <v>rt0915_c</v>
      </c>
      <c r="N1325">
        <f>_xlfn.XLOOKUP("'PRO-"&amp;Table2[[#This Row],[enz]]&amp;"'",'[1]Sheet2 (2)'!$A:$A,'[1]Sheet2 (2)'!$B:$B,"")</f>
        <v>1</v>
      </c>
    </row>
    <row r="1326" spans="1:14" ht="17" x14ac:dyDescent="0.25">
      <c r="A1326" s="1" t="s">
        <v>1326</v>
      </c>
      <c r="B1326" s="1" t="str">
        <f>_xlfn.TEXTBEFORE(Table7[[#This Row],[raw]]," ")</f>
        <v>PROSYN-rt6294</v>
      </c>
      <c r="C1326" s="1"/>
      <c r="D1326" s="1">
        <f>_xlfn.NUMBERVALUE(_xlfn.TEXTAFTER(Table7[[#This Row],[raw]]," ",-1))</f>
        <v>1.9939060699999999E-7</v>
      </c>
      <c r="G1326" t="s">
        <v>3917</v>
      </c>
      <c r="H1326" t="s">
        <v>2778</v>
      </c>
      <c r="I1326">
        <v>3.6925680999999997E-8</v>
      </c>
      <c r="J1326">
        <f>_xlfn.XLOOKUP(Table2[[#This Row],[rxn]],Table7[rxn],Table7[flux],0)</f>
        <v>0</v>
      </c>
      <c r="K1326">
        <f>Table2[[#This Row],[flux]]-Table2[[#This Row],[flux in mfs]]</f>
        <v>3.6925680999999997E-8</v>
      </c>
      <c r="L1326" t="b">
        <f>_xlfn.TEXTAFTER(Table2[[#This Row],[rxn]],"-",-1)="SPONT"</f>
        <v>0</v>
      </c>
      <c r="M1326" t="str">
        <f>_xlfn.TEXTAFTER(Table2[[#This Row],[rxn]],"-",-1)</f>
        <v>rt0915_c</v>
      </c>
      <c r="N1326">
        <f>_xlfn.XLOOKUP("'PRO-"&amp;Table2[[#This Row],[enz]]&amp;"'",'[1]Sheet2 (2)'!$A:$A,'[1]Sheet2 (2)'!$B:$B,"")</f>
        <v>1</v>
      </c>
    </row>
    <row r="1327" spans="1:14" ht="17" x14ac:dyDescent="0.25">
      <c r="A1327" s="1" t="s">
        <v>1327</v>
      </c>
      <c r="B1327" s="1" t="str">
        <f>_xlfn.TEXTBEFORE(Table7[[#This Row],[raw]]," ")</f>
        <v>PROSYN-rt6298</v>
      </c>
      <c r="C1327" s="1"/>
      <c r="D1327" s="1">
        <f>_xlfn.NUMBERVALUE(_xlfn.TEXTAFTER(Table7[[#This Row],[raw]]," ",-1))</f>
        <v>9.9949849999999997E-9</v>
      </c>
      <c r="G1327" t="s">
        <v>3387</v>
      </c>
      <c r="H1327" t="s">
        <v>2778</v>
      </c>
      <c r="I1327">
        <v>3.7467991999999999E-8</v>
      </c>
      <c r="J1327">
        <f>_xlfn.XLOOKUP(Table2[[#This Row],[rxn]],Table7[rxn],Table7[flux],0)</f>
        <v>0</v>
      </c>
      <c r="K1327">
        <f>Table2[[#This Row],[flux]]-Table2[[#This Row],[flux in mfs]]</f>
        <v>3.7467991999999999E-8</v>
      </c>
      <c r="L1327" t="b">
        <f>_xlfn.TEXTAFTER(Table2[[#This Row],[rxn]],"-",-1)="SPONT"</f>
        <v>0</v>
      </c>
      <c r="M1327" t="str">
        <f>_xlfn.TEXTAFTER(Table2[[#This Row],[rxn]],"-",-1)</f>
        <v>rt1362</v>
      </c>
      <c r="N1327">
        <f>_xlfn.XLOOKUP("'PRO-"&amp;Table2[[#This Row],[enz]]&amp;"'",'[1]Sheet2 (2)'!$A:$A,'[1]Sheet2 (2)'!$B:$B,"")</f>
        <v>1</v>
      </c>
    </row>
    <row r="1328" spans="1:14" ht="17" x14ac:dyDescent="0.25">
      <c r="A1328" s="1" t="s">
        <v>1328</v>
      </c>
      <c r="B1328" s="1" t="str">
        <f>_xlfn.TEXTBEFORE(Table7[[#This Row],[raw]]," ")</f>
        <v>PROSYN-rt6341</v>
      </c>
      <c r="C1328" s="1"/>
      <c r="D1328" s="1">
        <f>_xlfn.NUMBERVALUE(_xlfn.TEXTAFTER(Table7[[#This Row],[raw]]," ",-1))</f>
        <v>2.64948657E-7</v>
      </c>
      <c r="G1328" t="s">
        <v>3707</v>
      </c>
      <c r="H1328" t="s">
        <v>2778</v>
      </c>
      <c r="I1328">
        <v>3.7467991999999999E-8</v>
      </c>
      <c r="J1328">
        <f>_xlfn.XLOOKUP(Table2[[#This Row],[rxn]],Table7[rxn],Table7[flux],0)</f>
        <v>0</v>
      </c>
      <c r="K1328">
        <f>Table2[[#This Row],[flux]]-Table2[[#This Row],[flux in mfs]]</f>
        <v>3.7467991999999999E-8</v>
      </c>
      <c r="L1328" t="b">
        <f>_xlfn.TEXTAFTER(Table2[[#This Row],[rxn]],"-",-1)="SPONT"</f>
        <v>0</v>
      </c>
      <c r="M1328" t="str">
        <f>_xlfn.TEXTAFTER(Table2[[#This Row],[rxn]],"-",-1)</f>
        <v>rt1362</v>
      </c>
      <c r="N1328">
        <f>_xlfn.XLOOKUP("'PRO-"&amp;Table2[[#This Row],[enz]]&amp;"'",'[1]Sheet2 (2)'!$A:$A,'[1]Sheet2 (2)'!$B:$B,"")</f>
        <v>1</v>
      </c>
    </row>
    <row r="1329" spans="1:14" ht="17" x14ac:dyDescent="0.25">
      <c r="A1329" s="1" t="s">
        <v>1329</v>
      </c>
      <c r="B1329" s="1" t="str">
        <f>_xlfn.TEXTBEFORE(Table7[[#This Row],[raw]]," ")</f>
        <v>PROSYN-rt6350</v>
      </c>
      <c r="C1329" s="1"/>
      <c r="D1329" s="1">
        <f>_xlfn.NUMBERVALUE(_xlfn.TEXTAFTER(Table7[[#This Row],[raw]]," ",-1))</f>
        <v>6.9739090000000001E-9</v>
      </c>
      <c r="G1329" t="s">
        <v>3388</v>
      </c>
      <c r="H1329" t="s">
        <v>2778</v>
      </c>
      <c r="I1329">
        <v>3.7949537999999997E-8</v>
      </c>
      <c r="J1329">
        <f>_xlfn.XLOOKUP(Table2[[#This Row],[rxn]],Table7[rxn],Table7[flux],0)</f>
        <v>0</v>
      </c>
      <c r="K1329">
        <f>Table2[[#This Row],[flux]]-Table2[[#This Row],[flux in mfs]]</f>
        <v>3.7949537999999997E-8</v>
      </c>
      <c r="L1329" t="b">
        <f>_xlfn.TEXTAFTER(Table2[[#This Row],[rxn]],"-",-1)="SPONT"</f>
        <v>0</v>
      </c>
      <c r="M1329" t="str">
        <f>_xlfn.TEXTAFTER(Table2[[#This Row],[rxn]],"-",-1)</f>
        <v>rt0477</v>
      </c>
      <c r="N1329">
        <f>_xlfn.XLOOKUP("'PRO-"&amp;Table2[[#This Row],[enz]]&amp;"'",'[1]Sheet2 (2)'!$A:$A,'[1]Sheet2 (2)'!$B:$B,"")</f>
        <v>1</v>
      </c>
    </row>
    <row r="1330" spans="1:14" ht="17" x14ac:dyDescent="0.25">
      <c r="A1330" s="1" t="s">
        <v>1330</v>
      </c>
      <c r="B1330" s="1" t="str">
        <f>_xlfn.TEXTBEFORE(Table7[[#This Row],[raw]]," ")</f>
        <v>PROSYN-rt6356</v>
      </c>
      <c r="C1330" s="1"/>
      <c r="D1330" s="1">
        <f>_xlfn.NUMBERVALUE(_xlfn.TEXTAFTER(Table7[[#This Row],[raw]]," ",-1))</f>
        <v>6.1614035000000006E-8</v>
      </c>
      <c r="G1330" t="s">
        <v>4522</v>
      </c>
      <c r="H1330" t="s">
        <v>2778</v>
      </c>
      <c r="I1330">
        <v>8.0245018000000001E-8</v>
      </c>
      <c r="J1330">
        <f>_xlfn.XLOOKUP(Table2[[#This Row],[rxn]],Table7[rxn],Table7[flux],0)</f>
        <v>4.1958222000000002E-8</v>
      </c>
      <c r="K1330">
        <f>Table2[[#This Row],[flux]]-Table2[[#This Row],[flux in mfs]]</f>
        <v>3.8286795999999998E-8</v>
      </c>
      <c r="L1330" t="b">
        <f>_xlfn.TEXTAFTER(Table2[[#This Row],[rxn]],"-",-1)="SPONT"</f>
        <v>0</v>
      </c>
      <c r="M1330" t="str">
        <f>_xlfn.TEXTAFTER(Table2[[#This Row],[rxn]],"-",-1)</f>
        <v>rt7201</v>
      </c>
      <c r="N1330">
        <f>_xlfn.XLOOKUP("'PRO-"&amp;Table2[[#This Row],[enz]]&amp;"'",'[1]Sheet2 (2)'!$A:$A,'[1]Sheet2 (2)'!$B:$B,"")</f>
        <v>1</v>
      </c>
    </row>
    <row r="1331" spans="1:14" ht="17" x14ac:dyDescent="0.25">
      <c r="A1331" s="1" t="s">
        <v>1331</v>
      </c>
      <c r="B1331" s="1" t="str">
        <f>_xlfn.TEXTBEFORE(Table7[[#This Row],[raw]]," ")</f>
        <v>PROSYN-rt6375</v>
      </c>
      <c r="C1331" s="1"/>
      <c r="D1331" s="1">
        <f>_xlfn.NUMBERVALUE(_xlfn.TEXTAFTER(Table7[[#This Row],[raw]]," ",-1))</f>
        <v>1.7419497000000002E-8</v>
      </c>
      <c r="G1331" t="s">
        <v>3566</v>
      </c>
      <c r="H1331" t="s">
        <v>2778</v>
      </c>
      <c r="I1331">
        <v>3.9081895999999999E-8</v>
      </c>
      <c r="J1331">
        <f>_xlfn.XLOOKUP(Table2[[#This Row],[rxn]],Table7[rxn],Table7[flux],0)</f>
        <v>0</v>
      </c>
      <c r="K1331">
        <f>Table2[[#This Row],[flux]]-Table2[[#This Row],[flux in mfs]]</f>
        <v>3.9081895999999999E-8</v>
      </c>
      <c r="L1331" t="b">
        <f>_xlfn.TEXTAFTER(Table2[[#This Row],[rxn]],"-",-1)="SPONT"</f>
        <v>0</v>
      </c>
      <c r="M1331" t="str">
        <f>_xlfn.TEXTAFTER(Table2[[#This Row],[rxn]],"-",-1)</f>
        <v>NADHCPLX6</v>
      </c>
      <c r="N1331" t="str">
        <f>_xlfn.XLOOKUP("'PRO-"&amp;Table2[[#This Row],[enz]]&amp;"'",'[1]Sheet2 (2)'!$A:$A,'[1]Sheet2 (2)'!$B:$B,"")</f>
        <v/>
      </c>
    </row>
    <row r="1332" spans="1:14" ht="17" x14ac:dyDescent="0.25">
      <c r="A1332" s="1" t="s">
        <v>1332</v>
      </c>
      <c r="B1332" s="1" t="str">
        <f>_xlfn.TEXTBEFORE(Table7[[#This Row],[raw]]," ")</f>
        <v>PROSYN-rt6386</v>
      </c>
      <c r="C1332" s="1"/>
      <c r="D1332" s="1">
        <f>_xlfn.NUMBERVALUE(_xlfn.TEXTAFTER(Table7[[#This Row],[raw]]," ",-1))</f>
        <v>1.2299892E-8</v>
      </c>
      <c r="G1332" t="s">
        <v>3914</v>
      </c>
      <c r="H1332" t="s">
        <v>2778</v>
      </c>
      <c r="I1332">
        <v>3.9081895999999999E-8</v>
      </c>
      <c r="J1332">
        <f>_xlfn.XLOOKUP(Table2[[#This Row],[rxn]],Table7[rxn],Table7[flux],0)</f>
        <v>0</v>
      </c>
      <c r="K1332">
        <f>Table2[[#This Row],[flux]]-Table2[[#This Row],[flux in mfs]]</f>
        <v>3.9081895999999999E-8</v>
      </c>
      <c r="L1332" t="b">
        <f>_xlfn.TEXTAFTER(Table2[[#This Row],[rxn]],"-",-1)="SPONT"</f>
        <v>0</v>
      </c>
      <c r="M1332" t="str">
        <f>_xlfn.TEXTAFTER(Table2[[#This Row],[rxn]],"-",-1)</f>
        <v>NADHCPLX6</v>
      </c>
      <c r="N1332" t="str">
        <f>_xlfn.XLOOKUP("'PRO-"&amp;Table2[[#This Row],[enz]]&amp;"'",'[1]Sheet2 (2)'!$A:$A,'[1]Sheet2 (2)'!$B:$B,"")</f>
        <v/>
      </c>
    </row>
    <row r="1333" spans="1:14" ht="17" x14ac:dyDescent="0.25">
      <c r="A1333" s="1" t="s">
        <v>1333</v>
      </c>
      <c r="B1333" s="1" t="str">
        <f>_xlfn.TEXTBEFORE(Table7[[#This Row],[raw]]," ")</f>
        <v>PROSYN-rt6409</v>
      </c>
      <c r="C1333" s="1"/>
      <c r="D1333" s="1">
        <f>_xlfn.NUMBERVALUE(_xlfn.TEXTAFTER(Table7[[#This Row],[raw]]," ",-1))</f>
        <v>1.2875556E-8</v>
      </c>
      <c r="G1333" t="s">
        <v>4244</v>
      </c>
      <c r="H1333" t="s">
        <v>2778</v>
      </c>
      <c r="I1333">
        <v>3.9081895999999999E-8</v>
      </c>
      <c r="J1333">
        <f>_xlfn.XLOOKUP(Table2[[#This Row],[rxn]],Table7[rxn],Table7[flux],0)</f>
        <v>0</v>
      </c>
      <c r="K1333">
        <f>Table2[[#This Row],[flux]]-Table2[[#This Row],[flux in mfs]]</f>
        <v>3.9081895999999999E-8</v>
      </c>
      <c r="L1333" t="b">
        <f>_xlfn.TEXTAFTER(Table2[[#This Row],[rxn]],"-",-1)="SPONT"</f>
        <v>0</v>
      </c>
      <c r="M1333" t="str">
        <f>_xlfn.TEXTAFTER(Table2[[#This Row],[rxn]],"-",-1)</f>
        <v>rt0449</v>
      </c>
      <c r="N1333">
        <f>_xlfn.XLOOKUP("'PRO-"&amp;Table2[[#This Row],[enz]]&amp;"'",'[1]Sheet2 (2)'!$A:$A,'[1]Sheet2 (2)'!$B:$B,"")</f>
        <v>1</v>
      </c>
    </row>
    <row r="1334" spans="1:14" ht="17" x14ac:dyDescent="0.25">
      <c r="A1334" s="1" t="s">
        <v>1334</v>
      </c>
      <c r="B1334" s="1" t="str">
        <f>_xlfn.TEXTBEFORE(Table7[[#This Row],[raw]]," ")</f>
        <v>PROSYN-rt6418</v>
      </c>
      <c r="C1334" s="1"/>
      <c r="D1334" s="1">
        <f>_xlfn.NUMBERVALUE(_xlfn.TEXTAFTER(Table7[[#This Row],[raw]]," ",-1))</f>
        <v>2.0238346870000002E-6</v>
      </c>
      <c r="G1334" t="s">
        <v>4576</v>
      </c>
      <c r="H1334" t="s">
        <v>2778</v>
      </c>
      <c r="I1334">
        <v>3.9081895999999999E-8</v>
      </c>
      <c r="J1334">
        <f>_xlfn.XLOOKUP(Table2[[#This Row],[rxn]],Table7[rxn],Table7[flux],0)</f>
        <v>0</v>
      </c>
      <c r="K1334">
        <f>Table2[[#This Row],[flux]]-Table2[[#This Row],[flux in mfs]]</f>
        <v>3.9081895999999999E-8</v>
      </c>
      <c r="L1334" t="b">
        <f>_xlfn.TEXTAFTER(Table2[[#This Row],[rxn]],"-",-1)="SPONT"</f>
        <v>0</v>
      </c>
      <c r="M1334" t="str">
        <f>_xlfn.TEXTAFTER(Table2[[#This Row],[rxn]],"-",-1)</f>
        <v>rtmNAD1</v>
      </c>
      <c r="N1334">
        <f>_xlfn.XLOOKUP("'PRO-"&amp;Table2[[#This Row],[enz]]&amp;"'",'[1]Sheet2 (2)'!$A:$A,'[1]Sheet2 (2)'!$B:$B,"")</f>
        <v>9</v>
      </c>
    </row>
    <row r="1335" spans="1:14" ht="17" x14ac:dyDescent="0.25">
      <c r="A1335" s="1" t="s">
        <v>1335</v>
      </c>
      <c r="B1335" s="1" t="str">
        <f>_xlfn.TEXTBEFORE(Table7[[#This Row],[raw]]," ")</f>
        <v>PROSYN-rt6420</v>
      </c>
      <c r="C1335" s="1"/>
      <c r="D1335" s="1">
        <f>_xlfn.NUMBERVALUE(_xlfn.TEXTAFTER(Table7[[#This Row],[raw]]," ",-1))</f>
        <v>8.6472400000000002E-10</v>
      </c>
      <c r="G1335" t="s">
        <v>4577</v>
      </c>
      <c r="H1335" t="s">
        <v>2778</v>
      </c>
      <c r="I1335">
        <v>3.9081895999999999E-8</v>
      </c>
      <c r="J1335">
        <f>_xlfn.XLOOKUP(Table2[[#This Row],[rxn]],Table7[rxn],Table7[flux],0)</f>
        <v>0</v>
      </c>
      <c r="K1335">
        <f>Table2[[#This Row],[flux]]-Table2[[#This Row],[flux in mfs]]</f>
        <v>3.9081895999999999E-8</v>
      </c>
      <c r="L1335" t="b">
        <f>_xlfn.TEXTAFTER(Table2[[#This Row],[rxn]],"-",-1)="SPONT"</f>
        <v>0</v>
      </c>
      <c r="M1335" t="str">
        <f>_xlfn.TEXTAFTER(Table2[[#This Row],[rxn]],"-",-1)</f>
        <v>rtmNAD2</v>
      </c>
      <c r="N1335">
        <f>_xlfn.XLOOKUP("'PRO-"&amp;Table2[[#This Row],[enz]]&amp;"'",'[1]Sheet2 (2)'!$A:$A,'[1]Sheet2 (2)'!$B:$B,"")</f>
        <v>9</v>
      </c>
    </row>
    <row r="1336" spans="1:14" ht="17" x14ac:dyDescent="0.25">
      <c r="A1336" s="1" t="s">
        <v>1336</v>
      </c>
      <c r="B1336" s="1" t="str">
        <f>_xlfn.TEXTBEFORE(Table7[[#This Row],[raw]]," ")</f>
        <v>PROSYN-rt6434_c</v>
      </c>
      <c r="C1336" s="1"/>
      <c r="D1336" s="1">
        <f>_xlfn.NUMBERVALUE(_xlfn.TEXTAFTER(Table7[[#This Row],[raw]]," ",-1))</f>
        <v>1.7197914899999999E-7</v>
      </c>
      <c r="G1336" t="s">
        <v>4578</v>
      </c>
      <c r="H1336" t="s">
        <v>2778</v>
      </c>
      <c r="I1336">
        <v>3.9081895999999999E-8</v>
      </c>
      <c r="J1336">
        <f>_xlfn.XLOOKUP(Table2[[#This Row],[rxn]],Table7[rxn],Table7[flux],0)</f>
        <v>0</v>
      </c>
      <c r="K1336">
        <f>Table2[[#This Row],[flux]]-Table2[[#This Row],[flux in mfs]]</f>
        <v>3.9081895999999999E-8</v>
      </c>
      <c r="L1336" t="b">
        <f>_xlfn.TEXTAFTER(Table2[[#This Row],[rxn]],"-",-1)="SPONT"</f>
        <v>0</v>
      </c>
      <c r="M1336" t="str">
        <f>_xlfn.TEXTAFTER(Table2[[#This Row],[rxn]],"-",-1)</f>
        <v>rtmNAD3</v>
      </c>
      <c r="N1336">
        <f>_xlfn.XLOOKUP("'PRO-"&amp;Table2[[#This Row],[enz]]&amp;"'",'[1]Sheet2 (2)'!$A:$A,'[1]Sheet2 (2)'!$B:$B,"")</f>
        <v>9</v>
      </c>
    </row>
    <row r="1337" spans="1:14" ht="17" x14ac:dyDescent="0.25">
      <c r="A1337" s="1" t="s">
        <v>1337</v>
      </c>
      <c r="B1337" s="1" t="str">
        <f>_xlfn.TEXTBEFORE(Table7[[#This Row],[raw]]," ")</f>
        <v>PROSYN-rt6435</v>
      </c>
      <c r="C1337" s="1"/>
      <c r="D1337" s="1">
        <f>_xlfn.NUMBERVALUE(_xlfn.TEXTAFTER(Table7[[#This Row],[raw]]," ",-1))</f>
        <v>1.52206385E-7</v>
      </c>
      <c r="G1337" t="s">
        <v>4579</v>
      </c>
      <c r="H1337" t="s">
        <v>2778</v>
      </c>
      <c r="I1337">
        <v>3.9081895999999999E-8</v>
      </c>
      <c r="J1337">
        <f>_xlfn.XLOOKUP(Table2[[#This Row],[rxn]],Table7[rxn],Table7[flux],0)</f>
        <v>0</v>
      </c>
      <c r="K1337">
        <f>Table2[[#This Row],[flux]]-Table2[[#This Row],[flux in mfs]]</f>
        <v>3.9081895999999999E-8</v>
      </c>
      <c r="L1337" t="b">
        <f>_xlfn.TEXTAFTER(Table2[[#This Row],[rxn]],"-",-1)="SPONT"</f>
        <v>0</v>
      </c>
      <c r="M1337" t="str">
        <f>_xlfn.TEXTAFTER(Table2[[#This Row],[rxn]],"-",-1)</f>
        <v>rtmNAD4</v>
      </c>
      <c r="N1337">
        <f>_xlfn.XLOOKUP("'PRO-"&amp;Table2[[#This Row],[enz]]&amp;"'",'[1]Sheet2 (2)'!$A:$A,'[1]Sheet2 (2)'!$B:$B,"")</f>
        <v>9</v>
      </c>
    </row>
    <row r="1338" spans="1:14" ht="17" x14ac:dyDescent="0.25">
      <c r="A1338" s="1" t="s">
        <v>1338</v>
      </c>
      <c r="B1338" s="1" t="str">
        <f>_xlfn.TEXTBEFORE(Table7[[#This Row],[raw]]," ")</f>
        <v>PROSYN-rt6437</v>
      </c>
      <c r="C1338" s="1"/>
      <c r="D1338" s="1">
        <f>_xlfn.NUMBERVALUE(_xlfn.TEXTAFTER(Table7[[#This Row],[raw]]," ",-1))</f>
        <v>5.7100562099999997E-7</v>
      </c>
      <c r="G1338" t="s">
        <v>4580</v>
      </c>
      <c r="H1338" t="s">
        <v>2778</v>
      </c>
      <c r="I1338">
        <v>3.9081895999999999E-8</v>
      </c>
      <c r="J1338">
        <f>_xlfn.XLOOKUP(Table2[[#This Row],[rxn]],Table7[rxn],Table7[flux],0)</f>
        <v>0</v>
      </c>
      <c r="K1338">
        <f>Table2[[#This Row],[flux]]-Table2[[#This Row],[flux in mfs]]</f>
        <v>3.9081895999999999E-8</v>
      </c>
      <c r="L1338" t="b">
        <f>_xlfn.TEXTAFTER(Table2[[#This Row],[rxn]],"-",-1)="SPONT"</f>
        <v>0</v>
      </c>
      <c r="M1338" t="str">
        <f>_xlfn.TEXTAFTER(Table2[[#This Row],[rxn]],"-",-1)</f>
        <v>rtmNAD4L</v>
      </c>
      <c r="N1338">
        <f>_xlfn.XLOOKUP("'PRO-"&amp;Table2[[#This Row],[enz]]&amp;"'",'[1]Sheet2 (2)'!$A:$A,'[1]Sheet2 (2)'!$B:$B,"")</f>
        <v>9</v>
      </c>
    </row>
    <row r="1339" spans="1:14" ht="17" x14ac:dyDescent="0.25">
      <c r="A1339" s="1" t="s">
        <v>1339</v>
      </c>
      <c r="B1339" s="1" t="str">
        <f>_xlfn.TEXTBEFORE(Table7[[#This Row],[raw]]," ")</f>
        <v>PROSYN-rt6468</v>
      </c>
      <c r="C1339" s="1"/>
      <c r="D1339" s="1">
        <f>_xlfn.NUMBERVALUE(_xlfn.TEXTAFTER(Table7[[#This Row],[raw]]," ",-1))</f>
        <v>2.6138715999999999E-8</v>
      </c>
      <c r="G1339" t="s">
        <v>4581</v>
      </c>
      <c r="H1339" t="s">
        <v>2778</v>
      </c>
      <c r="I1339">
        <v>3.9081895999999999E-8</v>
      </c>
      <c r="J1339">
        <f>_xlfn.XLOOKUP(Table2[[#This Row],[rxn]],Table7[rxn],Table7[flux],0)</f>
        <v>0</v>
      </c>
      <c r="K1339">
        <f>Table2[[#This Row],[flux]]-Table2[[#This Row],[flux in mfs]]</f>
        <v>3.9081895999999999E-8</v>
      </c>
      <c r="L1339" t="b">
        <f>_xlfn.TEXTAFTER(Table2[[#This Row],[rxn]],"-",-1)="SPONT"</f>
        <v>0</v>
      </c>
      <c r="M1339" t="str">
        <f>_xlfn.TEXTAFTER(Table2[[#This Row],[rxn]],"-",-1)</f>
        <v>rtmNAD5</v>
      </c>
      <c r="N1339">
        <f>_xlfn.XLOOKUP("'PRO-"&amp;Table2[[#This Row],[enz]]&amp;"'",'[1]Sheet2 (2)'!$A:$A,'[1]Sheet2 (2)'!$B:$B,"")</f>
        <v>9</v>
      </c>
    </row>
    <row r="1340" spans="1:14" ht="17" x14ac:dyDescent="0.25">
      <c r="A1340" s="1" t="s">
        <v>1340</v>
      </c>
      <c r="B1340" s="1" t="str">
        <f>_xlfn.TEXTBEFORE(Table7[[#This Row],[raw]]," ")</f>
        <v>PROSYN-rt6471</v>
      </c>
      <c r="C1340" s="1"/>
      <c r="D1340" s="1">
        <f>_xlfn.NUMBERVALUE(_xlfn.TEXTAFTER(Table7[[#This Row],[raw]]," ",-1))</f>
        <v>7.8769225999999995E-8</v>
      </c>
      <c r="G1340" t="s">
        <v>4582</v>
      </c>
      <c r="H1340" t="s">
        <v>2778</v>
      </c>
      <c r="I1340">
        <v>3.9081895999999999E-8</v>
      </c>
      <c r="J1340">
        <f>_xlfn.XLOOKUP(Table2[[#This Row],[rxn]],Table7[rxn],Table7[flux],0)</f>
        <v>0</v>
      </c>
      <c r="K1340">
        <f>Table2[[#This Row],[flux]]-Table2[[#This Row],[flux in mfs]]</f>
        <v>3.9081895999999999E-8</v>
      </c>
      <c r="L1340" t="b">
        <f>_xlfn.TEXTAFTER(Table2[[#This Row],[rxn]],"-",-1)="SPONT"</f>
        <v>0</v>
      </c>
      <c r="M1340" t="str">
        <f>_xlfn.TEXTAFTER(Table2[[#This Row],[rxn]],"-",-1)</f>
        <v>rtmNAD6</v>
      </c>
      <c r="N1340">
        <f>_xlfn.XLOOKUP("'PRO-"&amp;Table2[[#This Row],[enz]]&amp;"'",'[1]Sheet2 (2)'!$A:$A,'[1]Sheet2 (2)'!$B:$B,"")</f>
        <v>9</v>
      </c>
    </row>
    <row r="1341" spans="1:14" ht="17" x14ac:dyDescent="0.25">
      <c r="A1341" s="1" t="s">
        <v>1341</v>
      </c>
      <c r="B1341" s="1" t="str">
        <f>_xlfn.TEXTBEFORE(Table7[[#This Row],[raw]]," ")</f>
        <v>PROSYN-rt6476</v>
      </c>
      <c r="C1341" s="1"/>
      <c r="D1341" s="1">
        <f>_xlfn.NUMBERVALUE(_xlfn.TEXTAFTER(Table7[[#This Row],[raw]]," ",-1))</f>
        <v>2.3344621E-8</v>
      </c>
      <c r="G1341" t="s">
        <v>3465</v>
      </c>
      <c r="H1341" t="s">
        <v>2778</v>
      </c>
      <c r="I1341">
        <v>3.9463462999999999E-8</v>
      </c>
      <c r="J1341">
        <f>_xlfn.XLOOKUP(Table2[[#This Row],[rxn]],Table7[rxn],Table7[flux],0)</f>
        <v>0</v>
      </c>
      <c r="K1341">
        <f>Table2[[#This Row],[flux]]-Table2[[#This Row],[flux in mfs]]</f>
        <v>3.9463462999999999E-8</v>
      </c>
      <c r="L1341" t="b">
        <f>_xlfn.TEXTAFTER(Table2[[#This Row],[rxn]],"-",-1)="SPONT"</f>
        <v>0</v>
      </c>
      <c r="M1341" t="str">
        <f>_xlfn.TEXTAFTER(Table2[[#This Row],[rxn]],"-",-1)</f>
        <v>rt5116</v>
      </c>
      <c r="N1341">
        <f>_xlfn.XLOOKUP("'PRO-"&amp;Table2[[#This Row],[enz]]&amp;"'",'[1]Sheet2 (2)'!$A:$A,'[1]Sheet2 (2)'!$B:$B,"")</f>
        <v>1</v>
      </c>
    </row>
    <row r="1342" spans="1:14" ht="17" x14ac:dyDescent="0.25">
      <c r="A1342" s="1" t="s">
        <v>1342</v>
      </c>
      <c r="B1342" s="1" t="str">
        <f>_xlfn.TEXTBEFORE(Table7[[#This Row],[raw]]," ")</f>
        <v>PROSYN-rt6481</v>
      </c>
      <c r="C1342" s="1"/>
      <c r="D1342" s="1">
        <f>_xlfn.NUMBERVALUE(_xlfn.TEXTAFTER(Table7[[#This Row],[raw]]," ",-1))</f>
        <v>8.9814769999999993E-9</v>
      </c>
      <c r="G1342" t="s">
        <v>3790</v>
      </c>
      <c r="H1342" t="s">
        <v>2778</v>
      </c>
      <c r="I1342">
        <v>3.9463462999999999E-8</v>
      </c>
      <c r="J1342">
        <f>_xlfn.XLOOKUP(Table2[[#This Row],[rxn]],Table7[rxn],Table7[flux],0)</f>
        <v>0</v>
      </c>
      <c r="K1342">
        <f>Table2[[#This Row],[flux]]-Table2[[#This Row],[flux in mfs]]</f>
        <v>3.9463462999999999E-8</v>
      </c>
      <c r="L1342" t="b">
        <f>_xlfn.TEXTAFTER(Table2[[#This Row],[rxn]],"-",-1)="SPONT"</f>
        <v>0</v>
      </c>
      <c r="M1342" t="str">
        <f>_xlfn.TEXTAFTER(Table2[[#This Row],[rxn]],"-",-1)</f>
        <v>rt5116</v>
      </c>
      <c r="N1342">
        <f>_xlfn.XLOOKUP("'PRO-"&amp;Table2[[#This Row],[enz]]&amp;"'",'[1]Sheet2 (2)'!$A:$A,'[1]Sheet2 (2)'!$B:$B,"")</f>
        <v>1</v>
      </c>
    </row>
    <row r="1343" spans="1:14" ht="17" x14ac:dyDescent="0.25">
      <c r="A1343" s="1" t="s">
        <v>1343</v>
      </c>
      <c r="B1343" s="1" t="str">
        <f>_xlfn.TEXTBEFORE(Table7[[#This Row],[raw]]," ")</f>
        <v>PROSYN-rt6488_m</v>
      </c>
      <c r="C1343" s="1"/>
      <c r="D1343" s="1">
        <f>_xlfn.NUMBERVALUE(_xlfn.TEXTAFTER(Table7[[#This Row],[raw]]," ",-1))</f>
        <v>9.4670041299999999E-7</v>
      </c>
      <c r="G1343" t="s">
        <v>3543</v>
      </c>
      <c r="H1343" t="s">
        <v>2778</v>
      </c>
      <c r="I1343">
        <v>3.9466061999999997E-8</v>
      </c>
      <c r="J1343">
        <f>_xlfn.XLOOKUP(Table2[[#This Row],[rxn]],Table7[rxn],Table7[flux],0)</f>
        <v>0</v>
      </c>
      <c r="K1343">
        <f>Table2[[#This Row],[flux]]-Table2[[#This Row],[flux in mfs]]</f>
        <v>3.9466061999999997E-8</v>
      </c>
      <c r="L1343" t="b">
        <f>_xlfn.TEXTAFTER(Table2[[#This Row],[rxn]],"-",-1)="SPONT"</f>
        <v>0</v>
      </c>
      <c r="M1343" t="str">
        <f>_xlfn.TEXTAFTER(Table2[[#This Row],[rxn]],"-",-1)</f>
        <v>rt0734</v>
      </c>
      <c r="N1343">
        <f>_xlfn.XLOOKUP("'PRO-"&amp;Table2[[#This Row],[enz]]&amp;"'",'[1]Sheet2 (2)'!$A:$A,'[1]Sheet2 (2)'!$B:$B,"")</f>
        <v>1</v>
      </c>
    </row>
    <row r="1344" spans="1:14" ht="17" x14ac:dyDescent="0.25">
      <c r="A1344" s="1" t="s">
        <v>1344</v>
      </c>
      <c r="B1344" s="1" t="str">
        <f>_xlfn.TEXTBEFORE(Table7[[#This Row],[raw]]," ")</f>
        <v>PROSYN-rt6498</v>
      </c>
      <c r="C1344" s="1"/>
      <c r="D1344" s="1">
        <f>_xlfn.NUMBERVALUE(_xlfn.TEXTAFTER(Table7[[#This Row],[raw]]," ",-1))</f>
        <v>6.4086091199999996E-7</v>
      </c>
      <c r="G1344" t="s">
        <v>3886</v>
      </c>
      <c r="H1344" t="s">
        <v>2778</v>
      </c>
      <c r="I1344">
        <v>3.9466061999999997E-8</v>
      </c>
      <c r="J1344">
        <f>_xlfn.XLOOKUP(Table2[[#This Row],[rxn]],Table7[rxn],Table7[flux],0)</f>
        <v>0</v>
      </c>
      <c r="K1344">
        <f>Table2[[#This Row],[flux]]-Table2[[#This Row],[flux in mfs]]</f>
        <v>3.9466061999999997E-8</v>
      </c>
      <c r="L1344" t="b">
        <f>_xlfn.TEXTAFTER(Table2[[#This Row],[rxn]],"-",-1)="SPONT"</f>
        <v>0</v>
      </c>
      <c r="M1344" t="str">
        <f>_xlfn.TEXTAFTER(Table2[[#This Row],[rxn]],"-",-1)</f>
        <v>rt0734</v>
      </c>
      <c r="N1344">
        <f>_xlfn.XLOOKUP("'PRO-"&amp;Table2[[#This Row],[enz]]&amp;"'",'[1]Sheet2 (2)'!$A:$A,'[1]Sheet2 (2)'!$B:$B,"")</f>
        <v>1</v>
      </c>
    </row>
    <row r="1345" spans="1:14" ht="17" x14ac:dyDescent="0.25">
      <c r="A1345" s="1" t="s">
        <v>1345</v>
      </c>
      <c r="B1345" s="1" t="str">
        <f>_xlfn.TEXTBEFORE(Table7[[#This Row],[raw]]," ")</f>
        <v>PROSYN-rt6500</v>
      </c>
      <c r="C1345" s="1"/>
      <c r="D1345" s="1">
        <f>_xlfn.NUMBERVALUE(_xlfn.TEXTAFTER(Table7[[#This Row],[raw]]," ",-1))</f>
        <v>1.27116099E-7</v>
      </c>
      <c r="G1345" t="s">
        <v>4257</v>
      </c>
      <c r="H1345" t="s">
        <v>2778</v>
      </c>
      <c r="I1345">
        <v>3.9466061999999997E-8</v>
      </c>
      <c r="J1345">
        <f>_xlfn.XLOOKUP(Table2[[#This Row],[rxn]],Table7[rxn],Table7[flux],0)</f>
        <v>0</v>
      </c>
      <c r="K1345">
        <f>Table2[[#This Row],[flux]]-Table2[[#This Row],[flux in mfs]]</f>
        <v>3.9466061999999997E-8</v>
      </c>
      <c r="L1345" t="b">
        <f>_xlfn.TEXTAFTER(Table2[[#This Row],[rxn]],"-",-1)="SPONT"</f>
        <v>0</v>
      </c>
      <c r="M1345" t="str">
        <f>_xlfn.TEXTAFTER(Table2[[#This Row],[rxn]],"-",-1)</f>
        <v>rt0734</v>
      </c>
      <c r="N1345">
        <f>_xlfn.XLOOKUP("'PRO-"&amp;Table2[[#This Row],[enz]]&amp;"'",'[1]Sheet2 (2)'!$A:$A,'[1]Sheet2 (2)'!$B:$B,"")</f>
        <v>1</v>
      </c>
    </row>
    <row r="1346" spans="1:14" ht="17" x14ac:dyDescent="0.25">
      <c r="A1346" s="1" t="s">
        <v>1346</v>
      </c>
      <c r="B1346" s="1" t="str">
        <f>_xlfn.TEXTBEFORE(Table7[[#This Row],[raw]]," ")</f>
        <v>PROSYN-rt6501</v>
      </c>
      <c r="C1346" s="1"/>
      <c r="D1346" s="1">
        <f>_xlfn.NUMBERVALUE(_xlfn.TEXTAFTER(Table7[[#This Row],[raw]]," ",-1))</f>
        <v>5.4968899999999998E-10</v>
      </c>
      <c r="G1346" t="s">
        <v>3936</v>
      </c>
      <c r="H1346" t="s">
        <v>2778</v>
      </c>
      <c r="I1346">
        <v>4.0122509E-8</v>
      </c>
      <c r="J1346">
        <f>_xlfn.XLOOKUP(Table2[[#This Row],[rxn]],Table7[rxn],Table7[flux],0)</f>
        <v>0</v>
      </c>
      <c r="K1346">
        <f>Table2[[#This Row],[flux]]-Table2[[#This Row],[flux in mfs]]</f>
        <v>4.0122509E-8</v>
      </c>
      <c r="L1346" t="b">
        <f>_xlfn.TEXTAFTER(Table2[[#This Row],[rxn]],"-",-1)="SPONT"</f>
        <v>0</v>
      </c>
      <c r="M1346" t="str">
        <f>_xlfn.TEXTAFTER(Table2[[#This Row],[rxn]],"-",-1)</f>
        <v>rt7201</v>
      </c>
      <c r="N1346">
        <f>_xlfn.XLOOKUP("'PRO-"&amp;Table2[[#This Row],[enz]]&amp;"'",'[1]Sheet2 (2)'!$A:$A,'[1]Sheet2 (2)'!$B:$B,"")</f>
        <v>1</v>
      </c>
    </row>
    <row r="1347" spans="1:14" ht="17" x14ac:dyDescent="0.25">
      <c r="A1347" s="1" t="s">
        <v>1347</v>
      </c>
      <c r="B1347" s="1" t="str">
        <f>_xlfn.TEXTBEFORE(Table7[[#This Row],[raw]]," ")</f>
        <v>PROSYN-rt6510</v>
      </c>
      <c r="C1347" s="1"/>
      <c r="D1347" s="1">
        <f>_xlfn.NUMBERVALUE(_xlfn.TEXTAFTER(Table7[[#This Row],[raw]]," ",-1))</f>
        <v>1.80048446E-7</v>
      </c>
      <c r="G1347" t="s">
        <v>3937</v>
      </c>
      <c r="H1347" t="s">
        <v>2778</v>
      </c>
      <c r="I1347">
        <v>4.0122509E-8</v>
      </c>
      <c r="J1347">
        <f>_xlfn.XLOOKUP(Table2[[#This Row],[rxn]],Table7[rxn],Table7[flux],0)</f>
        <v>0</v>
      </c>
      <c r="K1347">
        <f>Table2[[#This Row],[flux]]-Table2[[#This Row],[flux in mfs]]</f>
        <v>4.0122509E-8</v>
      </c>
      <c r="L1347" t="b">
        <f>_xlfn.TEXTAFTER(Table2[[#This Row],[rxn]],"-",-1)="SPONT"</f>
        <v>0</v>
      </c>
      <c r="M1347" t="str">
        <f>_xlfn.TEXTAFTER(Table2[[#This Row],[rxn]],"-",-1)</f>
        <v>rt7201</v>
      </c>
      <c r="N1347">
        <f>_xlfn.XLOOKUP("'PRO-"&amp;Table2[[#This Row],[enz]]&amp;"'",'[1]Sheet2 (2)'!$A:$A,'[1]Sheet2 (2)'!$B:$B,"")</f>
        <v>1</v>
      </c>
    </row>
    <row r="1348" spans="1:14" ht="17" x14ac:dyDescent="0.25">
      <c r="A1348" s="1" t="s">
        <v>1348</v>
      </c>
      <c r="B1348" s="1" t="str">
        <f>_xlfn.TEXTBEFORE(Table7[[#This Row],[raw]]," ")</f>
        <v>PROSYN-rt6512</v>
      </c>
      <c r="C1348" s="1"/>
      <c r="D1348" s="1">
        <f>_xlfn.NUMBERVALUE(_xlfn.TEXTAFTER(Table7[[#This Row],[raw]]," ",-1))</f>
        <v>2.0446565000000001E-8</v>
      </c>
      <c r="G1348" t="s">
        <v>3606</v>
      </c>
      <c r="H1348" t="s">
        <v>2778</v>
      </c>
      <c r="I1348">
        <v>4.0537230999999998E-8</v>
      </c>
      <c r="J1348">
        <f>_xlfn.XLOOKUP(Table2[[#This Row],[rxn]],Table7[rxn],Table7[flux],0)</f>
        <v>0</v>
      </c>
      <c r="K1348">
        <f>Table2[[#This Row],[flux]]-Table2[[#This Row],[flux in mfs]]</f>
        <v>4.0537230999999998E-8</v>
      </c>
      <c r="L1348" t="b">
        <f>_xlfn.TEXTAFTER(Table2[[#This Row],[rxn]],"-",-1)="SPONT"</f>
        <v>0</v>
      </c>
      <c r="M1348" t="str">
        <f>_xlfn.TEXTAFTER(Table2[[#This Row],[rxn]],"-",-1)</f>
        <v>rt7857</v>
      </c>
      <c r="N1348">
        <f>_xlfn.XLOOKUP("'PRO-"&amp;Table2[[#This Row],[enz]]&amp;"'",'[1]Sheet2 (2)'!$A:$A,'[1]Sheet2 (2)'!$B:$B,"")</f>
        <v>1</v>
      </c>
    </row>
    <row r="1349" spans="1:14" ht="17" x14ac:dyDescent="0.25">
      <c r="A1349" s="1" t="s">
        <v>1349</v>
      </c>
      <c r="B1349" s="1" t="str">
        <f>_xlfn.TEXTBEFORE(Table7[[#This Row],[raw]]," ")</f>
        <v>PROSYN-rt6518</v>
      </c>
      <c r="C1349" s="1"/>
      <c r="D1349" s="1">
        <f>_xlfn.NUMBERVALUE(_xlfn.TEXTAFTER(Table7[[#This Row],[raw]]," ",-1))</f>
        <v>8.5987310000000001E-9</v>
      </c>
      <c r="G1349" t="s">
        <v>3975</v>
      </c>
      <c r="H1349" t="s">
        <v>2778</v>
      </c>
      <c r="I1349">
        <v>4.0537230999999998E-8</v>
      </c>
      <c r="J1349">
        <f>_xlfn.XLOOKUP(Table2[[#This Row],[rxn]],Table7[rxn],Table7[flux],0)</f>
        <v>0</v>
      </c>
      <c r="K1349">
        <f>Table2[[#This Row],[flux]]-Table2[[#This Row],[flux in mfs]]</f>
        <v>4.0537230999999998E-8</v>
      </c>
      <c r="L1349" t="b">
        <f>_xlfn.TEXTAFTER(Table2[[#This Row],[rxn]],"-",-1)="SPONT"</f>
        <v>0</v>
      </c>
      <c r="M1349" t="str">
        <f>_xlfn.TEXTAFTER(Table2[[#This Row],[rxn]],"-",-1)</f>
        <v>rt7857</v>
      </c>
      <c r="N1349">
        <f>_xlfn.XLOOKUP("'PRO-"&amp;Table2[[#This Row],[enz]]&amp;"'",'[1]Sheet2 (2)'!$A:$A,'[1]Sheet2 (2)'!$B:$B,"")</f>
        <v>1</v>
      </c>
    </row>
    <row r="1350" spans="1:14" ht="17" x14ac:dyDescent="0.25">
      <c r="A1350" s="1" t="s">
        <v>1350</v>
      </c>
      <c r="B1350" s="1" t="str">
        <f>_xlfn.TEXTBEFORE(Table7[[#This Row],[raw]]," ")</f>
        <v>PROSYN-rt6543</v>
      </c>
      <c r="C1350" s="1"/>
      <c r="D1350" s="1">
        <f>_xlfn.NUMBERVALUE(_xlfn.TEXTAFTER(Table7[[#This Row],[raw]]," ",-1))</f>
        <v>2.5709823E-8</v>
      </c>
      <c r="G1350" t="s">
        <v>3720</v>
      </c>
      <c r="H1350" t="s">
        <v>2778</v>
      </c>
      <c r="I1350">
        <v>4.0903085000000003E-8</v>
      </c>
      <c r="J1350">
        <f>_xlfn.XLOOKUP(Table2[[#This Row],[rxn]],Table7[rxn],Table7[flux],0)</f>
        <v>0</v>
      </c>
      <c r="K1350">
        <f>Table2[[#This Row],[flux]]-Table2[[#This Row],[flux in mfs]]</f>
        <v>4.0903085000000003E-8</v>
      </c>
      <c r="L1350" t="b">
        <f>_xlfn.TEXTAFTER(Table2[[#This Row],[rxn]],"-",-1)="SPONT"</f>
        <v>0</v>
      </c>
      <c r="M1350" t="str">
        <f>_xlfn.TEXTAFTER(Table2[[#This Row],[rxn]],"-",-1)</f>
        <v>rt7437</v>
      </c>
      <c r="N1350">
        <f>_xlfn.XLOOKUP("'PRO-"&amp;Table2[[#This Row],[enz]]&amp;"'",'[1]Sheet2 (2)'!$A:$A,'[1]Sheet2 (2)'!$B:$B,"")</f>
        <v>1</v>
      </c>
    </row>
    <row r="1351" spans="1:14" ht="17" x14ac:dyDescent="0.25">
      <c r="A1351" s="1" t="s">
        <v>1351</v>
      </c>
      <c r="B1351" s="1" t="str">
        <f>_xlfn.TEXTBEFORE(Table7[[#This Row],[raw]]," ")</f>
        <v>PROSYN-rt6544</v>
      </c>
      <c r="C1351" s="1"/>
      <c r="D1351" s="1">
        <f>_xlfn.NUMBERVALUE(_xlfn.TEXTAFTER(Table7[[#This Row],[raw]]," ",-1))</f>
        <v>1.3575975300000001E-6</v>
      </c>
      <c r="G1351" t="s">
        <v>3508</v>
      </c>
      <c r="H1351" t="s">
        <v>2778</v>
      </c>
      <c r="I1351">
        <v>4.1452690000000001E-8</v>
      </c>
      <c r="J1351">
        <f>_xlfn.XLOOKUP(Table2[[#This Row],[rxn]],Table7[rxn],Table7[flux],0)</f>
        <v>0</v>
      </c>
      <c r="K1351">
        <f>Table2[[#This Row],[flux]]-Table2[[#This Row],[flux in mfs]]</f>
        <v>4.1452690000000001E-8</v>
      </c>
      <c r="L1351" t="b">
        <f>_xlfn.TEXTAFTER(Table2[[#This Row],[rxn]],"-",-1)="SPONT"</f>
        <v>0</v>
      </c>
      <c r="M1351" t="str">
        <f>_xlfn.TEXTAFTER(Table2[[#This Row],[rxn]],"-",-1)</f>
        <v>rt1519</v>
      </c>
      <c r="N1351">
        <f>_xlfn.XLOOKUP("'PRO-"&amp;Table2[[#This Row],[enz]]&amp;"'",'[1]Sheet2 (2)'!$A:$A,'[1]Sheet2 (2)'!$B:$B,"")</f>
        <v>1</v>
      </c>
    </row>
    <row r="1352" spans="1:14" ht="17" x14ac:dyDescent="0.25">
      <c r="A1352" s="1" t="s">
        <v>1352</v>
      </c>
      <c r="B1352" s="1" t="str">
        <f>_xlfn.TEXTBEFORE(Table7[[#This Row],[raw]]," ")</f>
        <v>PROSYN-rt6546</v>
      </c>
      <c r="C1352" s="1"/>
      <c r="D1352" s="1">
        <f>_xlfn.NUMBERVALUE(_xlfn.TEXTAFTER(Table7[[#This Row],[raw]]," ",-1))</f>
        <v>4.0232578699999999E-7</v>
      </c>
      <c r="G1352" t="s">
        <v>3850</v>
      </c>
      <c r="H1352" t="s">
        <v>2778</v>
      </c>
      <c r="I1352">
        <v>4.1452690000000001E-8</v>
      </c>
      <c r="J1352">
        <f>_xlfn.XLOOKUP(Table2[[#This Row],[rxn]],Table7[rxn],Table7[flux],0)</f>
        <v>0</v>
      </c>
      <c r="K1352">
        <f>Table2[[#This Row],[flux]]-Table2[[#This Row],[flux in mfs]]</f>
        <v>4.1452690000000001E-8</v>
      </c>
      <c r="L1352" t="b">
        <f>_xlfn.TEXTAFTER(Table2[[#This Row],[rxn]],"-",-1)="SPONT"</f>
        <v>0</v>
      </c>
      <c r="M1352" t="str">
        <f>_xlfn.TEXTAFTER(Table2[[#This Row],[rxn]],"-",-1)</f>
        <v>rt1519</v>
      </c>
      <c r="N1352">
        <f>_xlfn.XLOOKUP("'PRO-"&amp;Table2[[#This Row],[enz]]&amp;"'",'[1]Sheet2 (2)'!$A:$A,'[1]Sheet2 (2)'!$B:$B,"")</f>
        <v>1</v>
      </c>
    </row>
    <row r="1353" spans="1:14" ht="17" x14ac:dyDescent="0.25">
      <c r="A1353" s="1" t="s">
        <v>1353</v>
      </c>
      <c r="B1353" s="1" t="str">
        <f>_xlfn.TEXTBEFORE(Table7[[#This Row],[raw]]," ")</f>
        <v>PROSYN-rt6557</v>
      </c>
      <c r="C1353" s="1"/>
      <c r="D1353" s="1">
        <f>_xlfn.NUMBERVALUE(_xlfn.TEXTAFTER(Table7[[#This Row],[raw]]," ",-1))</f>
        <v>1.6992759800000001E-7</v>
      </c>
      <c r="G1353" t="s">
        <v>3401</v>
      </c>
      <c r="H1353" t="s">
        <v>2778</v>
      </c>
      <c r="I1353">
        <v>4.1880728999999999E-8</v>
      </c>
      <c r="J1353">
        <f>_xlfn.XLOOKUP(Table2[[#This Row],[rxn]],Table7[rxn],Table7[flux],0)</f>
        <v>0</v>
      </c>
      <c r="K1353">
        <f>Table2[[#This Row],[flux]]-Table2[[#This Row],[flux in mfs]]</f>
        <v>4.1880728999999999E-8</v>
      </c>
      <c r="L1353" t="b">
        <f>_xlfn.TEXTAFTER(Table2[[#This Row],[rxn]],"-",-1)="SPONT"</f>
        <v>0</v>
      </c>
      <c r="M1353" t="str">
        <f>_xlfn.TEXTAFTER(Table2[[#This Row],[rxn]],"-",-1)</f>
        <v>rt2059_rm</v>
      </c>
      <c r="N1353">
        <f>_xlfn.XLOOKUP("'PRO-"&amp;Table2[[#This Row],[enz]]&amp;"'",'[1]Sheet2 (2)'!$A:$A,'[1]Sheet2 (2)'!$B:$B,"")</f>
        <v>1</v>
      </c>
    </row>
    <row r="1354" spans="1:14" ht="17" x14ac:dyDescent="0.25">
      <c r="A1354" s="1" t="s">
        <v>1354</v>
      </c>
      <c r="B1354" s="1" t="str">
        <f>_xlfn.TEXTBEFORE(Table7[[#This Row],[raw]]," ")</f>
        <v>PROSYN-rt6574</v>
      </c>
      <c r="C1354" s="1"/>
      <c r="D1354" s="1">
        <f>_xlfn.NUMBERVALUE(_xlfn.TEXTAFTER(Table7[[#This Row],[raw]]," ",-1))</f>
        <v>4.5517799000000003E-8</v>
      </c>
      <c r="G1354" t="s">
        <v>3724</v>
      </c>
      <c r="H1354" t="s">
        <v>2778</v>
      </c>
      <c r="I1354">
        <v>4.1880728999999999E-8</v>
      </c>
      <c r="J1354">
        <f>_xlfn.XLOOKUP(Table2[[#This Row],[rxn]],Table7[rxn],Table7[flux],0)</f>
        <v>0</v>
      </c>
      <c r="K1354">
        <f>Table2[[#This Row],[flux]]-Table2[[#This Row],[flux in mfs]]</f>
        <v>4.1880728999999999E-8</v>
      </c>
      <c r="L1354" t="b">
        <f>_xlfn.TEXTAFTER(Table2[[#This Row],[rxn]],"-",-1)="SPONT"</f>
        <v>0</v>
      </c>
      <c r="M1354" t="str">
        <f>_xlfn.TEXTAFTER(Table2[[#This Row],[rxn]],"-",-1)</f>
        <v>rt2059_rm</v>
      </c>
      <c r="N1354">
        <f>_xlfn.XLOOKUP("'PRO-"&amp;Table2[[#This Row],[enz]]&amp;"'",'[1]Sheet2 (2)'!$A:$A,'[1]Sheet2 (2)'!$B:$B,"")</f>
        <v>1</v>
      </c>
    </row>
    <row r="1355" spans="1:14" ht="17" x14ac:dyDescent="0.25">
      <c r="A1355" s="1" t="s">
        <v>1355</v>
      </c>
      <c r="B1355" s="1" t="str">
        <f>_xlfn.TEXTBEFORE(Table7[[#This Row],[raw]]," ")</f>
        <v>PROSYN-rt6582</v>
      </c>
      <c r="C1355" s="1"/>
      <c r="D1355" s="1">
        <f>_xlfn.NUMBERVALUE(_xlfn.TEXTAFTER(Table7[[#This Row],[raw]]," ",-1))</f>
        <v>3.7490898999999999E-8</v>
      </c>
      <c r="G1355" t="s">
        <v>3721</v>
      </c>
      <c r="H1355" t="s">
        <v>2778</v>
      </c>
      <c r="I1355">
        <v>4.2725737E-8</v>
      </c>
      <c r="J1355">
        <f>_xlfn.XLOOKUP(Table2[[#This Row],[rxn]],Table7[rxn],Table7[flux],0)</f>
        <v>0</v>
      </c>
      <c r="K1355">
        <f>Table2[[#This Row],[flux]]-Table2[[#This Row],[flux in mfs]]</f>
        <v>4.2725737E-8</v>
      </c>
      <c r="L1355" t="b">
        <f>_xlfn.TEXTAFTER(Table2[[#This Row],[rxn]],"-",-1)="SPONT"</f>
        <v>0</v>
      </c>
      <c r="M1355" t="str">
        <f>_xlfn.TEXTAFTER(Table2[[#This Row],[rxn]],"-",-1)</f>
        <v>rt7437</v>
      </c>
      <c r="N1355">
        <f>_xlfn.XLOOKUP("'PRO-"&amp;Table2[[#This Row],[enz]]&amp;"'",'[1]Sheet2 (2)'!$A:$A,'[1]Sheet2 (2)'!$B:$B,"")</f>
        <v>1</v>
      </c>
    </row>
    <row r="1356" spans="1:14" ht="17" x14ac:dyDescent="0.25">
      <c r="A1356" s="1" t="s">
        <v>1356</v>
      </c>
      <c r="B1356" s="1" t="str">
        <f>_xlfn.TEXTBEFORE(Table7[[#This Row],[raw]]," ")</f>
        <v>PROSYN-rt6588</v>
      </c>
      <c r="C1356" s="1"/>
      <c r="D1356" s="1">
        <f>_xlfn.NUMBERVALUE(_xlfn.TEXTAFTER(Table7[[#This Row],[raw]]," ",-1))</f>
        <v>8.9087662400000003E-7</v>
      </c>
      <c r="G1356" t="s">
        <v>4507</v>
      </c>
      <c r="H1356" t="s">
        <v>2778</v>
      </c>
      <c r="I1356">
        <v>2.07897372E-7</v>
      </c>
      <c r="J1356">
        <f>_xlfn.XLOOKUP(Table2[[#This Row],[rxn]],Table7[rxn],Table7[flux],0)</f>
        <v>1.6514613000000001E-7</v>
      </c>
      <c r="K1356">
        <f>Table2[[#This Row],[flux]]-Table2[[#This Row],[flux in mfs]]</f>
        <v>4.2751241999999988E-8</v>
      </c>
      <c r="L1356" t="b">
        <f>_xlfn.TEXTAFTER(Table2[[#This Row],[rxn]],"-",-1)="SPONT"</f>
        <v>0</v>
      </c>
      <c r="M1356" t="str">
        <f>_xlfn.TEXTAFTER(Table2[[#This Row],[rxn]],"-",-1)</f>
        <v>rt6816</v>
      </c>
      <c r="N1356">
        <f>_xlfn.XLOOKUP("'PRO-"&amp;Table2[[#This Row],[enz]]&amp;"'",'[1]Sheet2 (2)'!$A:$A,'[1]Sheet2 (2)'!$B:$B,"")</f>
        <v>2</v>
      </c>
    </row>
    <row r="1357" spans="1:14" ht="17" x14ac:dyDescent="0.25">
      <c r="A1357" s="1" t="s">
        <v>1357</v>
      </c>
      <c r="B1357" s="1" t="str">
        <f>_xlfn.TEXTBEFORE(Table7[[#This Row],[raw]]," ")</f>
        <v>PROSYN-rt6592</v>
      </c>
      <c r="C1357" s="1"/>
      <c r="D1357" s="1">
        <f>_xlfn.NUMBERVALUE(_xlfn.TEXTAFTER(Table7[[#This Row],[raw]]," ",-1))</f>
        <v>3.9389870000000002E-8</v>
      </c>
      <c r="G1357" t="s">
        <v>3573</v>
      </c>
      <c r="H1357" t="s">
        <v>2778</v>
      </c>
      <c r="I1357">
        <v>4.2793302999999999E-8</v>
      </c>
      <c r="J1357">
        <f>_xlfn.XLOOKUP(Table2[[#This Row],[rxn]],Table7[rxn],Table7[flux],0)</f>
        <v>0</v>
      </c>
      <c r="K1357">
        <f>Table2[[#This Row],[flux]]-Table2[[#This Row],[flux in mfs]]</f>
        <v>4.2793302999999999E-8</v>
      </c>
      <c r="L1357" t="b">
        <f>_xlfn.TEXTAFTER(Table2[[#This Row],[rxn]],"-",-1)="SPONT"</f>
        <v>0</v>
      </c>
      <c r="M1357" t="str">
        <f>_xlfn.TEXTAFTER(Table2[[#This Row],[rxn]],"-",-1)</f>
        <v>rt1727</v>
      </c>
      <c r="N1357">
        <f>_xlfn.XLOOKUP("'PRO-"&amp;Table2[[#This Row],[enz]]&amp;"'",'[1]Sheet2 (2)'!$A:$A,'[1]Sheet2 (2)'!$B:$B,"")</f>
        <v>1</v>
      </c>
    </row>
    <row r="1358" spans="1:14" ht="17" x14ac:dyDescent="0.25">
      <c r="A1358" s="1" t="s">
        <v>1358</v>
      </c>
      <c r="B1358" s="1" t="str">
        <f>_xlfn.TEXTBEFORE(Table7[[#This Row],[raw]]," ")</f>
        <v>PROSYN-rt6603</v>
      </c>
      <c r="C1358" s="1"/>
      <c r="D1358" s="1">
        <f>_xlfn.NUMBERVALUE(_xlfn.TEXTAFTER(Table7[[#This Row],[raw]]," ",-1))</f>
        <v>1.81238336E-7</v>
      </c>
      <c r="G1358" t="s">
        <v>3639</v>
      </c>
      <c r="H1358" t="s">
        <v>2778</v>
      </c>
      <c r="I1358">
        <v>4.2935382000000003E-8</v>
      </c>
      <c r="J1358">
        <f>_xlfn.XLOOKUP(Table2[[#This Row],[rxn]],Table7[rxn],Table7[flux],0)</f>
        <v>0</v>
      </c>
      <c r="K1358">
        <f>Table2[[#This Row],[flux]]-Table2[[#This Row],[flux in mfs]]</f>
        <v>4.2935382000000003E-8</v>
      </c>
      <c r="L1358" t="b">
        <f>_xlfn.TEXTAFTER(Table2[[#This Row],[rxn]],"-",-1)="SPONT"</f>
        <v>0</v>
      </c>
      <c r="M1358" t="str">
        <f>_xlfn.TEXTAFTER(Table2[[#This Row],[rxn]],"-",-1)</f>
        <v>rt4237</v>
      </c>
      <c r="N1358">
        <f>_xlfn.XLOOKUP("'PRO-"&amp;Table2[[#This Row],[enz]]&amp;"'",'[1]Sheet2 (2)'!$A:$A,'[1]Sheet2 (2)'!$B:$B,"")</f>
        <v>1</v>
      </c>
    </row>
    <row r="1359" spans="1:14" ht="17" x14ac:dyDescent="0.25">
      <c r="A1359" s="1" t="s">
        <v>1359</v>
      </c>
      <c r="B1359" s="1" t="str">
        <f>_xlfn.TEXTBEFORE(Table7[[#This Row],[raw]]," ")</f>
        <v>PROSYN-rt6611</v>
      </c>
      <c r="C1359" s="1"/>
      <c r="D1359" s="1">
        <f>_xlfn.NUMBERVALUE(_xlfn.TEXTAFTER(Table7[[#This Row],[raw]]," ",-1))</f>
        <v>2.3330589999999999E-9</v>
      </c>
      <c r="G1359" t="s">
        <v>4038</v>
      </c>
      <c r="H1359" t="s">
        <v>2778</v>
      </c>
      <c r="I1359">
        <v>4.2935382000000003E-8</v>
      </c>
      <c r="J1359">
        <f>_xlfn.XLOOKUP(Table2[[#This Row],[rxn]],Table7[rxn],Table7[flux],0)</f>
        <v>0</v>
      </c>
      <c r="K1359">
        <f>Table2[[#This Row],[flux]]-Table2[[#This Row],[flux in mfs]]</f>
        <v>4.2935382000000003E-8</v>
      </c>
      <c r="L1359" t="b">
        <f>_xlfn.TEXTAFTER(Table2[[#This Row],[rxn]],"-",-1)="SPONT"</f>
        <v>0</v>
      </c>
      <c r="M1359" t="str">
        <f>_xlfn.TEXTAFTER(Table2[[#This Row],[rxn]],"-",-1)</f>
        <v>rt4237</v>
      </c>
      <c r="N1359">
        <f>_xlfn.XLOOKUP("'PRO-"&amp;Table2[[#This Row],[enz]]&amp;"'",'[1]Sheet2 (2)'!$A:$A,'[1]Sheet2 (2)'!$B:$B,"")</f>
        <v>1</v>
      </c>
    </row>
    <row r="1360" spans="1:14" ht="17" x14ac:dyDescent="0.25">
      <c r="A1360" s="1" t="s">
        <v>1360</v>
      </c>
      <c r="B1360" s="1" t="str">
        <f>_xlfn.TEXTBEFORE(Table7[[#This Row],[raw]]," ")</f>
        <v>PROSYN-rt6640</v>
      </c>
      <c r="C1360" s="1"/>
      <c r="D1360" s="1">
        <f>_xlfn.NUMBERVALUE(_xlfn.TEXTAFTER(Table7[[#This Row],[raw]]," ",-1))</f>
        <v>0</v>
      </c>
      <c r="G1360" t="s">
        <v>3599</v>
      </c>
      <c r="H1360" t="s">
        <v>2778</v>
      </c>
      <c r="I1360">
        <v>4.3414699000000002E-8</v>
      </c>
      <c r="J1360">
        <f>_xlfn.XLOOKUP(Table2[[#This Row],[rxn]],Table7[rxn],Table7[flux],0)</f>
        <v>0</v>
      </c>
      <c r="K1360">
        <f>Table2[[#This Row],[flux]]-Table2[[#This Row],[flux in mfs]]</f>
        <v>4.3414699000000002E-8</v>
      </c>
      <c r="L1360" t="b">
        <f>_xlfn.TEXTAFTER(Table2[[#This Row],[rxn]],"-",-1)="SPONT"</f>
        <v>0</v>
      </c>
      <c r="M1360" t="str">
        <f>_xlfn.TEXTAFTER(Table2[[#This Row],[rxn]],"-",-1)</f>
        <v>rt5817</v>
      </c>
      <c r="N1360">
        <f>_xlfn.XLOOKUP("'PRO-"&amp;Table2[[#This Row],[enz]]&amp;"'",'[1]Sheet2 (2)'!$A:$A,'[1]Sheet2 (2)'!$B:$B,"")</f>
        <v>1</v>
      </c>
    </row>
    <row r="1361" spans="1:14" ht="17" x14ac:dyDescent="0.25">
      <c r="A1361" s="1" t="s">
        <v>1361</v>
      </c>
      <c r="B1361" s="1" t="str">
        <f>_xlfn.TEXTBEFORE(Table7[[#This Row],[raw]]," ")</f>
        <v>PROSYN-rt6665</v>
      </c>
      <c r="C1361" s="1"/>
      <c r="D1361" s="1">
        <f>_xlfn.NUMBERVALUE(_xlfn.TEXTAFTER(Table7[[#This Row],[raw]]," ",-1))</f>
        <v>2.62346275E-7</v>
      </c>
      <c r="G1361" t="s">
        <v>3968</v>
      </c>
      <c r="H1361" t="s">
        <v>2778</v>
      </c>
      <c r="I1361">
        <v>4.3414699000000002E-8</v>
      </c>
      <c r="J1361">
        <f>_xlfn.XLOOKUP(Table2[[#This Row],[rxn]],Table7[rxn],Table7[flux],0)</f>
        <v>0</v>
      </c>
      <c r="K1361">
        <f>Table2[[#This Row],[flux]]-Table2[[#This Row],[flux in mfs]]</f>
        <v>4.3414699000000002E-8</v>
      </c>
      <c r="L1361" t="b">
        <f>_xlfn.TEXTAFTER(Table2[[#This Row],[rxn]],"-",-1)="SPONT"</f>
        <v>0</v>
      </c>
      <c r="M1361" t="str">
        <f>_xlfn.TEXTAFTER(Table2[[#This Row],[rxn]],"-",-1)</f>
        <v>rt5817</v>
      </c>
      <c r="N1361">
        <f>_xlfn.XLOOKUP("'PRO-"&amp;Table2[[#This Row],[enz]]&amp;"'",'[1]Sheet2 (2)'!$A:$A,'[1]Sheet2 (2)'!$B:$B,"")</f>
        <v>1</v>
      </c>
    </row>
    <row r="1362" spans="1:14" ht="17" x14ac:dyDescent="0.25">
      <c r="A1362" s="1" t="s">
        <v>1362</v>
      </c>
      <c r="B1362" s="1" t="str">
        <f>_xlfn.TEXTBEFORE(Table7[[#This Row],[raw]]," ")</f>
        <v>PROSYN-rt6669</v>
      </c>
      <c r="C1362" s="1"/>
      <c r="D1362" s="1">
        <f>_xlfn.NUMBERVALUE(_xlfn.TEXTAFTER(Table7[[#This Row],[raw]]," ",-1))</f>
        <v>1.2318456500000001E-7</v>
      </c>
      <c r="G1362" t="s">
        <v>3446</v>
      </c>
      <c r="H1362" t="s">
        <v>2778</v>
      </c>
      <c r="I1362">
        <v>4.4204448999999998E-8</v>
      </c>
      <c r="J1362">
        <f>_xlfn.XLOOKUP(Table2[[#This Row],[rxn]],Table7[rxn],Table7[flux],0)</f>
        <v>0</v>
      </c>
      <c r="K1362">
        <f>Table2[[#This Row],[flux]]-Table2[[#This Row],[flux in mfs]]</f>
        <v>4.4204448999999998E-8</v>
      </c>
      <c r="L1362" t="b">
        <f>_xlfn.TEXTAFTER(Table2[[#This Row],[rxn]],"-",-1)="SPONT"</f>
        <v>0</v>
      </c>
      <c r="M1362" t="str">
        <f>_xlfn.TEXTAFTER(Table2[[#This Row],[rxn]],"-",-1)</f>
        <v>rt1131</v>
      </c>
      <c r="N1362">
        <f>_xlfn.XLOOKUP("'PRO-"&amp;Table2[[#This Row],[enz]]&amp;"'",'[1]Sheet2 (2)'!$A:$A,'[1]Sheet2 (2)'!$B:$B,"")</f>
        <v>1</v>
      </c>
    </row>
    <row r="1363" spans="1:14" ht="17" x14ac:dyDescent="0.25">
      <c r="A1363" s="1" t="s">
        <v>1363</v>
      </c>
      <c r="B1363" s="1" t="str">
        <f>_xlfn.TEXTBEFORE(Table7[[#This Row],[raw]]," ")</f>
        <v>PROSYN-rt6691</v>
      </c>
      <c r="C1363" s="1"/>
      <c r="D1363" s="1">
        <f>_xlfn.NUMBERVALUE(_xlfn.TEXTAFTER(Table7[[#This Row],[raw]]," ",-1))</f>
        <v>3.7447408000000002E-8</v>
      </c>
      <c r="G1363" t="s">
        <v>3773</v>
      </c>
      <c r="H1363" t="s">
        <v>2778</v>
      </c>
      <c r="I1363">
        <v>4.4204448999999998E-8</v>
      </c>
      <c r="J1363">
        <f>_xlfn.XLOOKUP(Table2[[#This Row],[rxn]],Table7[rxn],Table7[flux],0)</f>
        <v>0</v>
      </c>
      <c r="K1363">
        <f>Table2[[#This Row],[flux]]-Table2[[#This Row],[flux in mfs]]</f>
        <v>4.4204448999999998E-8</v>
      </c>
      <c r="L1363" t="b">
        <f>_xlfn.TEXTAFTER(Table2[[#This Row],[rxn]],"-",-1)="SPONT"</f>
        <v>0</v>
      </c>
      <c r="M1363" t="str">
        <f>_xlfn.TEXTAFTER(Table2[[#This Row],[rxn]],"-",-1)</f>
        <v>rt1131</v>
      </c>
      <c r="N1363">
        <f>_xlfn.XLOOKUP("'PRO-"&amp;Table2[[#This Row],[enz]]&amp;"'",'[1]Sheet2 (2)'!$A:$A,'[1]Sheet2 (2)'!$B:$B,"")</f>
        <v>1</v>
      </c>
    </row>
    <row r="1364" spans="1:14" ht="17" x14ac:dyDescent="0.25">
      <c r="A1364" s="1" t="s">
        <v>1364</v>
      </c>
      <c r="B1364" s="1" t="str">
        <f>_xlfn.TEXTBEFORE(Table7[[#This Row],[raw]]," ")</f>
        <v>PROSYN-rt6692_m</v>
      </c>
      <c r="C1364" s="1"/>
      <c r="D1364" s="1">
        <f>_xlfn.NUMBERVALUE(_xlfn.TEXTAFTER(Table7[[#This Row],[raw]]," ",-1))</f>
        <v>4.8119447000000002E-8</v>
      </c>
      <c r="G1364" t="s">
        <v>3399</v>
      </c>
      <c r="H1364" t="s">
        <v>2778</v>
      </c>
      <c r="I1364">
        <v>4.4553861000000002E-8</v>
      </c>
      <c r="J1364">
        <f>_xlfn.XLOOKUP(Table2[[#This Row],[rxn]],Table7[rxn],Table7[flux],0)</f>
        <v>0</v>
      </c>
      <c r="K1364">
        <f>Table2[[#This Row],[flux]]-Table2[[#This Row],[flux in mfs]]</f>
        <v>4.4553861000000002E-8</v>
      </c>
      <c r="L1364" t="b">
        <f>_xlfn.TEXTAFTER(Table2[[#This Row],[rxn]],"-",-1)="SPONT"</f>
        <v>0</v>
      </c>
      <c r="M1364" t="str">
        <f>_xlfn.TEXTAFTER(Table2[[#This Row],[rxn]],"-",-1)</f>
        <v>rt3174_c</v>
      </c>
      <c r="N1364">
        <f>_xlfn.XLOOKUP("'PRO-"&amp;Table2[[#This Row],[enz]]&amp;"'",'[1]Sheet2 (2)'!$A:$A,'[1]Sheet2 (2)'!$B:$B,"")</f>
        <v>1</v>
      </c>
    </row>
    <row r="1365" spans="1:14" ht="17" x14ac:dyDescent="0.25">
      <c r="A1365" s="1" t="s">
        <v>1365</v>
      </c>
      <c r="B1365" s="1" t="str">
        <f>_xlfn.TEXTBEFORE(Table7[[#This Row],[raw]]," ")</f>
        <v>PROSYN-rt6698</v>
      </c>
      <c r="C1365" s="1"/>
      <c r="D1365" s="1">
        <f>_xlfn.NUMBERVALUE(_xlfn.TEXTAFTER(Table7[[#This Row],[raw]]," ",-1))</f>
        <v>9.0834006E-8</v>
      </c>
      <c r="G1365" t="s">
        <v>3723</v>
      </c>
      <c r="H1365" t="s">
        <v>2778</v>
      </c>
      <c r="I1365">
        <v>4.4553861000000002E-8</v>
      </c>
      <c r="J1365">
        <f>_xlfn.XLOOKUP(Table2[[#This Row],[rxn]],Table7[rxn],Table7[flux],0)</f>
        <v>0</v>
      </c>
      <c r="K1365">
        <f>Table2[[#This Row],[flux]]-Table2[[#This Row],[flux in mfs]]</f>
        <v>4.4553861000000002E-8</v>
      </c>
      <c r="L1365" t="b">
        <f>_xlfn.TEXTAFTER(Table2[[#This Row],[rxn]],"-",-1)="SPONT"</f>
        <v>0</v>
      </c>
      <c r="M1365" t="str">
        <f>_xlfn.TEXTAFTER(Table2[[#This Row],[rxn]],"-",-1)</f>
        <v>rt3174_c</v>
      </c>
      <c r="N1365">
        <f>_xlfn.XLOOKUP("'PRO-"&amp;Table2[[#This Row],[enz]]&amp;"'",'[1]Sheet2 (2)'!$A:$A,'[1]Sheet2 (2)'!$B:$B,"")</f>
        <v>1</v>
      </c>
    </row>
    <row r="1366" spans="1:14" ht="17" x14ac:dyDescent="0.25">
      <c r="A1366" s="1" t="s">
        <v>1366</v>
      </c>
      <c r="B1366" s="1" t="str">
        <f>_xlfn.TEXTBEFORE(Table7[[#This Row],[raw]]," ")</f>
        <v>PROSYN-rt6718_vm</v>
      </c>
      <c r="C1366" s="1"/>
      <c r="D1366" s="1">
        <f>_xlfn.NUMBERVALUE(_xlfn.TEXTAFTER(Table7[[#This Row],[raw]]," ",-1))</f>
        <v>0</v>
      </c>
      <c r="G1366" t="s">
        <v>4362</v>
      </c>
      <c r="H1366" t="s">
        <v>2778</v>
      </c>
      <c r="I1366">
        <v>4.4553861000000002E-8</v>
      </c>
      <c r="J1366">
        <f>_xlfn.XLOOKUP(Table2[[#This Row],[rxn]],Table7[rxn],Table7[flux],0)</f>
        <v>0</v>
      </c>
      <c r="K1366">
        <f>Table2[[#This Row],[flux]]-Table2[[#This Row],[flux in mfs]]</f>
        <v>4.4553861000000002E-8</v>
      </c>
      <c r="L1366" t="b">
        <f>_xlfn.TEXTAFTER(Table2[[#This Row],[rxn]],"-",-1)="SPONT"</f>
        <v>0</v>
      </c>
      <c r="M1366" t="str">
        <f>_xlfn.TEXTAFTER(Table2[[#This Row],[rxn]],"-",-1)</f>
        <v>rt3174_c</v>
      </c>
      <c r="N1366">
        <f>_xlfn.XLOOKUP("'PRO-"&amp;Table2[[#This Row],[enz]]&amp;"'",'[1]Sheet2 (2)'!$A:$A,'[1]Sheet2 (2)'!$B:$B,"")</f>
        <v>1</v>
      </c>
    </row>
    <row r="1367" spans="1:14" ht="17" x14ac:dyDescent="0.25">
      <c r="A1367" s="1" t="s">
        <v>1367</v>
      </c>
      <c r="B1367" s="1" t="str">
        <f>_xlfn.TEXTBEFORE(Table7[[#This Row],[raw]]," ")</f>
        <v>PROSYN-rt6727</v>
      </c>
      <c r="C1367" s="1"/>
      <c r="D1367" s="1">
        <f>_xlfn.NUMBERVALUE(_xlfn.TEXTAFTER(Table7[[#This Row],[raw]]," ",-1))</f>
        <v>1.6878251000000001E-8</v>
      </c>
      <c r="G1367" t="s">
        <v>3588</v>
      </c>
      <c r="H1367" t="s">
        <v>2778</v>
      </c>
      <c r="I1367">
        <v>4.4980242999999998E-8</v>
      </c>
      <c r="J1367">
        <f>_xlfn.XLOOKUP(Table2[[#This Row],[rxn]],Table7[rxn],Table7[flux],0)</f>
        <v>0</v>
      </c>
      <c r="K1367">
        <f>Table2[[#This Row],[flux]]-Table2[[#This Row],[flux in mfs]]</f>
        <v>4.4980242999999998E-8</v>
      </c>
      <c r="L1367" t="b">
        <f>_xlfn.TEXTAFTER(Table2[[#This Row],[rxn]],"-",-1)="SPONT"</f>
        <v>0</v>
      </c>
      <c r="M1367" t="str">
        <f>_xlfn.TEXTAFTER(Table2[[#This Row],[rxn]],"-",-1)</f>
        <v>rt0499</v>
      </c>
      <c r="N1367">
        <f>_xlfn.XLOOKUP("'PRO-"&amp;Table2[[#This Row],[enz]]&amp;"'",'[1]Sheet2 (2)'!$A:$A,'[1]Sheet2 (2)'!$B:$B,"")</f>
        <v>1</v>
      </c>
    </row>
    <row r="1368" spans="1:14" ht="17" x14ac:dyDescent="0.25">
      <c r="A1368" s="1" t="s">
        <v>1368</v>
      </c>
      <c r="B1368" s="1" t="str">
        <f>_xlfn.TEXTBEFORE(Table7[[#This Row],[raw]]," ")</f>
        <v>PROSYN-rt6741</v>
      </c>
      <c r="C1368" s="1"/>
      <c r="D1368" s="1">
        <f>_xlfn.NUMBERVALUE(_xlfn.TEXTAFTER(Table7[[#This Row],[raw]]," ",-1))</f>
        <v>7.8333799999999994E-8</v>
      </c>
      <c r="G1368" t="s">
        <v>3955</v>
      </c>
      <c r="H1368" t="s">
        <v>2778</v>
      </c>
      <c r="I1368">
        <v>4.4980242999999998E-8</v>
      </c>
      <c r="J1368">
        <f>_xlfn.XLOOKUP(Table2[[#This Row],[rxn]],Table7[rxn],Table7[flux],0)</f>
        <v>0</v>
      </c>
      <c r="K1368">
        <f>Table2[[#This Row],[flux]]-Table2[[#This Row],[flux in mfs]]</f>
        <v>4.4980242999999998E-8</v>
      </c>
      <c r="L1368" t="b">
        <f>_xlfn.TEXTAFTER(Table2[[#This Row],[rxn]],"-",-1)="SPONT"</f>
        <v>0</v>
      </c>
      <c r="M1368" t="str">
        <f>_xlfn.TEXTAFTER(Table2[[#This Row],[rxn]],"-",-1)</f>
        <v>rt0499</v>
      </c>
      <c r="N1368">
        <f>_xlfn.XLOOKUP("'PRO-"&amp;Table2[[#This Row],[enz]]&amp;"'",'[1]Sheet2 (2)'!$A:$A,'[1]Sheet2 (2)'!$B:$B,"")</f>
        <v>1</v>
      </c>
    </row>
    <row r="1369" spans="1:14" ht="17" x14ac:dyDescent="0.25">
      <c r="A1369" s="1" t="s">
        <v>1369</v>
      </c>
      <c r="B1369" s="1" t="str">
        <f>_xlfn.TEXTBEFORE(Table7[[#This Row],[raw]]," ")</f>
        <v>PROSYN-rt6753</v>
      </c>
      <c r="C1369" s="1"/>
      <c r="D1369" s="1">
        <f>_xlfn.NUMBERVALUE(_xlfn.TEXTAFTER(Table7[[#This Row],[raw]]," ",-1))</f>
        <v>7.8471456000000001E-8</v>
      </c>
      <c r="G1369" t="s">
        <v>4408</v>
      </c>
      <c r="H1369" t="s">
        <v>2778</v>
      </c>
      <c r="I1369">
        <v>1.2111960400000001E-7</v>
      </c>
      <c r="J1369">
        <f>_xlfn.XLOOKUP(Table2[[#This Row],[rxn]],Table7[rxn],Table7[flux],0)</f>
        <v>6.9894802000000001E-8</v>
      </c>
      <c r="K1369">
        <f>Table2[[#This Row],[flux]]-Table2[[#This Row],[flux in mfs]]</f>
        <v>5.1224802000000007E-8</v>
      </c>
      <c r="L1369" t="b">
        <f>_xlfn.TEXTAFTER(Table2[[#This Row],[rxn]],"-",-1)="SPONT"</f>
        <v>0</v>
      </c>
      <c r="M1369" t="str">
        <f>_xlfn.TEXTAFTER(Table2[[#This Row],[rxn]],"-",-1)</f>
        <v>rt4145</v>
      </c>
      <c r="N1369">
        <f>_xlfn.XLOOKUP("'PRO-"&amp;Table2[[#This Row],[enz]]&amp;"'",'[1]Sheet2 (2)'!$A:$A,'[1]Sheet2 (2)'!$B:$B,"")</f>
        <v>1</v>
      </c>
    </row>
    <row r="1370" spans="1:14" ht="17" x14ac:dyDescent="0.25">
      <c r="A1370" s="1" t="s">
        <v>1370</v>
      </c>
      <c r="B1370" s="1" t="str">
        <f>_xlfn.TEXTBEFORE(Table7[[#This Row],[raw]]," ")</f>
        <v>PROSYN-rt6761</v>
      </c>
      <c r="C1370" s="1"/>
      <c r="D1370" s="1">
        <f>_xlfn.NUMBERVALUE(_xlfn.TEXTAFTER(Table7[[#This Row],[raw]]," ",-1))</f>
        <v>2.2302217800000001E-7</v>
      </c>
      <c r="G1370" t="s">
        <v>4542</v>
      </c>
      <c r="H1370" t="s">
        <v>2778</v>
      </c>
      <c r="I1370">
        <v>6.4503610999999998E-8</v>
      </c>
      <c r="J1370">
        <f>_xlfn.XLOOKUP(Table2[[#This Row],[rxn]],Table7[rxn],Table7[flux],0)</f>
        <v>1.278051E-8</v>
      </c>
      <c r="K1370">
        <f>Table2[[#This Row],[flux]]-Table2[[#This Row],[flux in mfs]]</f>
        <v>5.1723101000000002E-8</v>
      </c>
      <c r="L1370" t="b">
        <f>_xlfn.TEXTAFTER(Table2[[#This Row],[rxn]],"-",-1)="SPONT"</f>
        <v>0</v>
      </c>
      <c r="M1370" t="str">
        <f>_xlfn.TEXTAFTER(Table2[[#This Row],[rxn]],"-",-1)</f>
        <v>rt7697</v>
      </c>
      <c r="N1370">
        <f>_xlfn.XLOOKUP("'PRO-"&amp;Table2[[#This Row],[enz]]&amp;"'",'[1]Sheet2 (2)'!$A:$A,'[1]Sheet2 (2)'!$B:$B,"")</f>
        <v>1</v>
      </c>
    </row>
    <row r="1371" spans="1:14" ht="17" x14ac:dyDescent="0.25">
      <c r="A1371" s="1" t="s">
        <v>1371</v>
      </c>
      <c r="B1371" s="1" t="str">
        <f>_xlfn.TEXTBEFORE(Table7[[#This Row],[raw]]," ")</f>
        <v>PROSYN-rt6769</v>
      </c>
      <c r="C1371" s="1"/>
      <c r="D1371" s="1">
        <f>_xlfn.NUMBERVALUE(_xlfn.TEXTAFTER(Table7[[#This Row],[raw]]," ",-1))</f>
        <v>3.7002928399999998E-7</v>
      </c>
      <c r="G1371" t="s">
        <v>3449</v>
      </c>
      <c r="H1371" t="s">
        <v>2778</v>
      </c>
      <c r="I1371">
        <v>5.293368E-8</v>
      </c>
      <c r="J1371">
        <f>_xlfn.XLOOKUP(Table2[[#This Row],[rxn]],Table7[rxn],Table7[flux],0)</f>
        <v>0</v>
      </c>
      <c r="K1371">
        <f>Table2[[#This Row],[flux]]-Table2[[#This Row],[flux in mfs]]</f>
        <v>5.293368E-8</v>
      </c>
      <c r="L1371" t="b">
        <f>_xlfn.TEXTAFTER(Table2[[#This Row],[rxn]],"-",-1)="SPONT"</f>
        <v>0</v>
      </c>
      <c r="M1371" t="str">
        <f>_xlfn.TEXTAFTER(Table2[[#This Row],[rxn]],"-",-1)</f>
        <v>rt8298</v>
      </c>
      <c r="N1371">
        <f>_xlfn.XLOOKUP("'PRO-"&amp;Table2[[#This Row],[enz]]&amp;"'",'[1]Sheet2 (2)'!$A:$A,'[1]Sheet2 (2)'!$B:$B,"")</f>
        <v>1</v>
      </c>
    </row>
    <row r="1372" spans="1:14" ht="17" x14ac:dyDescent="0.25">
      <c r="A1372" s="1" t="s">
        <v>1372</v>
      </c>
      <c r="B1372" s="1" t="str">
        <f>_xlfn.TEXTBEFORE(Table7[[#This Row],[raw]]," ")</f>
        <v>PROSYN-rt6791</v>
      </c>
      <c r="C1372" s="1"/>
      <c r="D1372" s="1">
        <f>_xlfn.NUMBERVALUE(_xlfn.TEXTAFTER(Table7[[#This Row],[raw]]," ",-1))</f>
        <v>4.3039240000000003E-8</v>
      </c>
      <c r="G1372" t="s">
        <v>3776</v>
      </c>
      <c r="H1372" t="s">
        <v>2778</v>
      </c>
      <c r="I1372">
        <v>5.293368E-8</v>
      </c>
      <c r="J1372">
        <f>_xlfn.XLOOKUP(Table2[[#This Row],[rxn]],Table7[rxn],Table7[flux],0)</f>
        <v>0</v>
      </c>
      <c r="K1372">
        <f>Table2[[#This Row],[flux]]-Table2[[#This Row],[flux in mfs]]</f>
        <v>5.293368E-8</v>
      </c>
      <c r="L1372" t="b">
        <f>_xlfn.TEXTAFTER(Table2[[#This Row],[rxn]],"-",-1)="SPONT"</f>
        <v>0</v>
      </c>
      <c r="M1372" t="str">
        <f>_xlfn.TEXTAFTER(Table2[[#This Row],[rxn]],"-",-1)</f>
        <v>rt8298</v>
      </c>
      <c r="N1372">
        <f>_xlfn.XLOOKUP("'PRO-"&amp;Table2[[#This Row],[enz]]&amp;"'",'[1]Sheet2 (2)'!$A:$A,'[1]Sheet2 (2)'!$B:$B,"")</f>
        <v>1</v>
      </c>
    </row>
    <row r="1373" spans="1:14" ht="17" x14ac:dyDescent="0.25">
      <c r="A1373" s="1" t="s">
        <v>1373</v>
      </c>
      <c r="B1373" s="1" t="str">
        <f>_xlfn.TEXTBEFORE(Table7[[#This Row],[raw]]," ")</f>
        <v>PROSYN-rt6799</v>
      </c>
      <c r="C1373" s="1"/>
      <c r="D1373" s="1">
        <f>_xlfn.NUMBERVALUE(_xlfn.TEXTAFTER(Table7[[#This Row],[raw]]," ",-1))</f>
        <v>2.8638958329999998E-6</v>
      </c>
      <c r="G1373" t="s">
        <v>3634</v>
      </c>
      <c r="H1373" t="s">
        <v>2778</v>
      </c>
      <c r="I1373">
        <v>5.3934123999999998E-8</v>
      </c>
      <c r="J1373">
        <f>_xlfn.XLOOKUP(Table2[[#This Row],[rxn]],Table7[rxn],Table7[flux],0)</f>
        <v>0</v>
      </c>
      <c r="K1373">
        <f>Table2[[#This Row],[flux]]-Table2[[#This Row],[flux in mfs]]</f>
        <v>5.3934123999999998E-8</v>
      </c>
      <c r="L1373" t="b">
        <f>_xlfn.TEXTAFTER(Table2[[#This Row],[rxn]],"-",-1)="SPONT"</f>
        <v>0</v>
      </c>
      <c r="M1373" t="str">
        <f>_xlfn.TEXTAFTER(Table2[[#This Row],[rxn]],"-",-1)</f>
        <v>rt20063076</v>
      </c>
      <c r="N1373" t="str">
        <f>_xlfn.XLOOKUP("'PRO-"&amp;Table2[[#This Row],[enz]]&amp;"'",'[1]Sheet2 (2)'!$A:$A,'[1]Sheet2 (2)'!$B:$B,"")</f>
        <v/>
      </c>
    </row>
    <row r="1374" spans="1:14" ht="17" x14ac:dyDescent="0.25">
      <c r="A1374" s="1" t="s">
        <v>1374</v>
      </c>
      <c r="B1374" s="1" t="str">
        <f>_xlfn.TEXTBEFORE(Table7[[#This Row],[raw]]," ")</f>
        <v>PROSYN-rt6811</v>
      </c>
      <c r="C1374" s="1"/>
      <c r="D1374" s="1">
        <f>_xlfn.NUMBERVALUE(_xlfn.TEXTAFTER(Table7[[#This Row],[raw]]," ",-1))</f>
        <v>4.84441981E-7</v>
      </c>
      <c r="G1374" t="s">
        <v>4032</v>
      </c>
      <c r="H1374" t="s">
        <v>2778</v>
      </c>
      <c r="I1374">
        <v>5.3934123999999998E-8</v>
      </c>
      <c r="J1374">
        <f>_xlfn.XLOOKUP(Table2[[#This Row],[rxn]],Table7[rxn],Table7[flux],0)</f>
        <v>0</v>
      </c>
      <c r="K1374">
        <f>Table2[[#This Row],[flux]]-Table2[[#This Row],[flux in mfs]]</f>
        <v>5.3934123999999998E-8</v>
      </c>
      <c r="L1374" t="b">
        <f>_xlfn.TEXTAFTER(Table2[[#This Row],[rxn]],"-",-1)="SPONT"</f>
        <v>0</v>
      </c>
      <c r="M1374" t="str">
        <f>_xlfn.TEXTAFTER(Table2[[#This Row],[rxn]],"-",-1)</f>
        <v>rt20063076</v>
      </c>
      <c r="N1374" t="str">
        <f>_xlfn.XLOOKUP("'PRO-"&amp;Table2[[#This Row],[enz]]&amp;"'",'[1]Sheet2 (2)'!$A:$A,'[1]Sheet2 (2)'!$B:$B,"")</f>
        <v/>
      </c>
    </row>
    <row r="1375" spans="1:14" ht="17" x14ac:dyDescent="0.25">
      <c r="A1375" s="1" t="s">
        <v>1375</v>
      </c>
      <c r="B1375" s="1" t="str">
        <f>_xlfn.TEXTBEFORE(Table7[[#This Row],[raw]]," ")</f>
        <v>PROSYN-rt6812</v>
      </c>
      <c r="C1375" s="1"/>
      <c r="D1375" s="1">
        <f>_xlfn.NUMBERVALUE(_xlfn.TEXTAFTER(Table7[[#This Row],[raw]]," ",-1))</f>
        <v>9.9089943000000001E-8</v>
      </c>
      <c r="G1375" t="s">
        <v>3950</v>
      </c>
      <c r="H1375" t="s">
        <v>2778</v>
      </c>
      <c r="I1375">
        <v>5.3972910999999998E-8</v>
      </c>
      <c r="J1375">
        <f>_xlfn.XLOOKUP(Table2[[#This Row],[rxn]],Table7[rxn],Table7[flux],0)</f>
        <v>0</v>
      </c>
      <c r="K1375">
        <f>Table2[[#This Row],[flux]]-Table2[[#This Row],[flux in mfs]]</f>
        <v>5.3972910999999998E-8</v>
      </c>
      <c r="L1375" t="b">
        <f>_xlfn.TEXTAFTER(Table2[[#This Row],[rxn]],"-",-1)="SPONT"</f>
        <v>0</v>
      </c>
      <c r="M1375" t="str">
        <f>_xlfn.TEXTAFTER(Table2[[#This Row],[rxn]],"-",-1)</f>
        <v>rt0302</v>
      </c>
      <c r="N1375">
        <f>_xlfn.XLOOKUP("'PRO-"&amp;Table2[[#This Row],[enz]]&amp;"'",'[1]Sheet2 (2)'!$A:$A,'[1]Sheet2 (2)'!$B:$B,"")</f>
        <v>1</v>
      </c>
    </row>
    <row r="1376" spans="1:14" ht="17" x14ac:dyDescent="0.25">
      <c r="A1376" s="1" t="s">
        <v>1376</v>
      </c>
      <c r="B1376" s="1" t="str">
        <f>_xlfn.TEXTBEFORE(Table7[[#This Row],[raw]]," ")</f>
        <v>PROSYN-rt6816</v>
      </c>
      <c r="C1376" s="1"/>
      <c r="D1376" s="1">
        <f>_xlfn.NUMBERVALUE(_xlfn.TEXTAFTER(Table7[[#This Row],[raw]]," ",-1))</f>
        <v>1.6514613000000001E-7</v>
      </c>
      <c r="G1376" t="s">
        <v>4550</v>
      </c>
      <c r="H1376" t="s">
        <v>2778</v>
      </c>
      <c r="I1376">
        <v>1.4531754800000001E-7</v>
      </c>
      <c r="J1376">
        <f>_xlfn.XLOOKUP(Table2[[#This Row],[rxn]],Table7[rxn],Table7[flux],0)</f>
        <v>9.1099387000000002E-8</v>
      </c>
      <c r="K1376">
        <f>Table2[[#This Row],[flux]]-Table2[[#This Row],[flux in mfs]]</f>
        <v>5.4218161000000005E-8</v>
      </c>
      <c r="L1376" t="b">
        <f>_xlfn.TEXTAFTER(Table2[[#This Row],[rxn]],"-",-1)="SPONT"</f>
        <v>0</v>
      </c>
      <c r="M1376" t="str">
        <f>_xlfn.TEXTAFTER(Table2[[#This Row],[rxn]],"-",-1)</f>
        <v>rt7910</v>
      </c>
      <c r="N1376">
        <f>_xlfn.XLOOKUP("'PRO-"&amp;Table2[[#This Row],[enz]]&amp;"'",'[1]Sheet2 (2)'!$A:$A,'[1]Sheet2 (2)'!$B:$B,"")</f>
        <v>1</v>
      </c>
    </row>
    <row r="1377" spans="1:14" ht="17" x14ac:dyDescent="0.25">
      <c r="A1377" s="1" t="s">
        <v>1377</v>
      </c>
      <c r="B1377" s="1" t="str">
        <f>_xlfn.TEXTBEFORE(Table7[[#This Row],[raw]]," ")</f>
        <v>PROSYN-rt6820</v>
      </c>
      <c r="C1377" s="1"/>
      <c r="D1377" s="1">
        <f>_xlfn.NUMBERVALUE(_xlfn.TEXTAFTER(Table7[[#This Row],[raw]]," ",-1))</f>
        <v>4.0610599E-8</v>
      </c>
      <c r="G1377" t="s">
        <v>3678</v>
      </c>
      <c r="H1377" t="s">
        <v>2778</v>
      </c>
      <c r="I1377">
        <v>5.4557640999999999E-8</v>
      </c>
      <c r="J1377">
        <f>_xlfn.XLOOKUP(Table2[[#This Row],[rxn]],Table7[rxn],Table7[flux],0)</f>
        <v>0</v>
      </c>
      <c r="K1377">
        <f>Table2[[#This Row],[flux]]-Table2[[#This Row],[flux in mfs]]</f>
        <v>5.4557640999999999E-8</v>
      </c>
      <c r="L1377" t="b">
        <f>_xlfn.TEXTAFTER(Table2[[#This Row],[rxn]],"-",-1)="SPONT"</f>
        <v>0</v>
      </c>
      <c r="M1377" t="str">
        <f>_xlfn.TEXTAFTER(Table2[[#This Row],[rxn]],"-",-1)</f>
        <v>rt8327</v>
      </c>
      <c r="N1377">
        <f>_xlfn.XLOOKUP("'PRO-"&amp;Table2[[#This Row],[enz]]&amp;"'",'[1]Sheet2 (2)'!$A:$A,'[1]Sheet2 (2)'!$B:$B,"")</f>
        <v>1</v>
      </c>
    </row>
    <row r="1378" spans="1:14" ht="17" x14ac:dyDescent="0.25">
      <c r="A1378" s="1" t="s">
        <v>1378</v>
      </c>
      <c r="B1378" s="1" t="str">
        <f>_xlfn.TEXTBEFORE(Table7[[#This Row],[raw]]," ")</f>
        <v>PROSYN-rt6827</v>
      </c>
      <c r="C1378" s="1"/>
      <c r="D1378" s="1">
        <f>_xlfn.NUMBERVALUE(_xlfn.TEXTAFTER(Table7[[#This Row],[raw]]," ",-1))</f>
        <v>8.0617545000000005E-8</v>
      </c>
      <c r="G1378" t="s">
        <v>3532</v>
      </c>
      <c r="H1378" t="s">
        <v>2778</v>
      </c>
      <c r="I1378">
        <v>5.6645401999999998E-8</v>
      </c>
      <c r="J1378">
        <f>_xlfn.XLOOKUP(Table2[[#This Row],[rxn]],Table7[rxn],Table7[flux],0)</f>
        <v>0</v>
      </c>
      <c r="K1378">
        <f>Table2[[#This Row],[flux]]-Table2[[#This Row],[flux in mfs]]</f>
        <v>5.6645401999999998E-8</v>
      </c>
      <c r="L1378" t="b">
        <f>_xlfn.TEXTAFTER(Table2[[#This Row],[rxn]],"-",-1)="SPONT"</f>
        <v>0</v>
      </c>
      <c r="M1378" t="str">
        <f>_xlfn.TEXTAFTER(Table2[[#This Row],[rxn]],"-",-1)</f>
        <v>rt0283</v>
      </c>
      <c r="N1378">
        <f>_xlfn.XLOOKUP("'PRO-"&amp;Table2[[#This Row],[enz]]&amp;"'",'[1]Sheet2 (2)'!$A:$A,'[1]Sheet2 (2)'!$B:$B,"")</f>
        <v>1</v>
      </c>
    </row>
    <row r="1379" spans="1:14" ht="17" x14ac:dyDescent="0.25">
      <c r="A1379" s="1" t="s">
        <v>1379</v>
      </c>
      <c r="B1379" s="1" t="str">
        <f>_xlfn.TEXTBEFORE(Table7[[#This Row],[raw]]," ")</f>
        <v>PROSYN-rt6850</v>
      </c>
      <c r="C1379" s="1"/>
      <c r="D1379" s="1">
        <f>_xlfn.NUMBERVALUE(_xlfn.TEXTAFTER(Table7[[#This Row],[raw]]," ",-1))</f>
        <v>3.8123497499999997E-7</v>
      </c>
      <c r="G1379" t="s">
        <v>3876</v>
      </c>
      <c r="H1379" t="s">
        <v>2778</v>
      </c>
      <c r="I1379">
        <v>5.6645401999999998E-8</v>
      </c>
      <c r="J1379">
        <f>_xlfn.XLOOKUP(Table2[[#This Row],[rxn]],Table7[rxn],Table7[flux],0)</f>
        <v>0</v>
      </c>
      <c r="K1379">
        <f>Table2[[#This Row],[flux]]-Table2[[#This Row],[flux in mfs]]</f>
        <v>5.6645401999999998E-8</v>
      </c>
      <c r="L1379" t="b">
        <f>_xlfn.TEXTAFTER(Table2[[#This Row],[rxn]],"-",-1)="SPONT"</f>
        <v>0</v>
      </c>
      <c r="M1379" t="str">
        <f>_xlfn.TEXTAFTER(Table2[[#This Row],[rxn]],"-",-1)</f>
        <v>rt0283</v>
      </c>
      <c r="N1379">
        <f>_xlfn.XLOOKUP("'PRO-"&amp;Table2[[#This Row],[enz]]&amp;"'",'[1]Sheet2 (2)'!$A:$A,'[1]Sheet2 (2)'!$B:$B,"")</f>
        <v>1</v>
      </c>
    </row>
    <row r="1380" spans="1:14" ht="17" x14ac:dyDescent="0.25">
      <c r="A1380" s="1" t="s">
        <v>1380</v>
      </c>
      <c r="B1380" s="1" t="str">
        <f>_xlfn.TEXTBEFORE(Table7[[#This Row],[raw]]," ")</f>
        <v>PROSYN-rt6860</v>
      </c>
      <c r="C1380" s="1"/>
      <c r="D1380" s="1">
        <f>_xlfn.NUMBERVALUE(_xlfn.TEXTAFTER(Table7[[#This Row],[raw]]," ",-1))</f>
        <v>1.6112211299999999E-7</v>
      </c>
      <c r="G1380" t="s">
        <v>3471</v>
      </c>
      <c r="H1380" t="s">
        <v>2778</v>
      </c>
      <c r="I1380">
        <v>5.9665097999999997E-8</v>
      </c>
      <c r="J1380">
        <f>_xlfn.XLOOKUP(Table2[[#This Row],[rxn]],Table7[rxn],Table7[flux],0)</f>
        <v>0</v>
      </c>
      <c r="K1380">
        <f>Table2[[#This Row],[flux]]-Table2[[#This Row],[flux in mfs]]</f>
        <v>5.9665097999999997E-8</v>
      </c>
      <c r="L1380" t="b">
        <f>_xlfn.TEXTAFTER(Table2[[#This Row],[rxn]],"-",-1)="SPONT"</f>
        <v>0</v>
      </c>
      <c r="M1380" t="str">
        <f>_xlfn.TEXTAFTER(Table2[[#This Row],[rxn]],"-",-1)</f>
        <v>rt7873</v>
      </c>
      <c r="N1380">
        <f>_xlfn.XLOOKUP("'PRO-"&amp;Table2[[#This Row],[enz]]&amp;"'",'[1]Sheet2 (2)'!$A:$A,'[1]Sheet2 (2)'!$B:$B,"")</f>
        <v>1</v>
      </c>
    </row>
    <row r="1381" spans="1:14" ht="17" x14ac:dyDescent="0.25">
      <c r="A1381" s="1" t="s">
        <v>1381</v>
      </c>
      <c r="B1381" s="1" t="str">
        <f>_xlfn.TEXTBEFORE(Table7[[#This Row],[raw]]," ")</f>
        <v>PROSYN-rt6872</v>
      </c>
      <c r="C1381" s="1"/>
      <c r="D1381" s="1">
        <f>_xlfn.NUMBERVALUE(_xlfn.TEXTAFTER(Table7[[#This Row],[raw]]," ",-1))</f>
        <v>5.7580388999999998E-8</v>
      </c>
      <c r="G1381" t="s">
        <v>3661</v>
      </c>
      <c r="H1381" t="s">
        <v>2778</v>
      </c>
      <c r="I1381">
        <v>5.9970372E-8</v>
      </c>
      <c r="J1381">
        <f>_xlfn.XLOOKUP(Table2[[#This Row],[rxn]],Table7[rxn],Table7[flux],0)</f>
        <v>0</v>
      </c>
      <c r="K1381">
        <f>Table2[[#This Row],[flux]]-Table2[[#This Row],[flux in mfs]]</f>
        <v>5.9970372E-8</v>
      </c>
      <c r="L1381" t="b">
        <f>_xlfn.TEXTAFTER(Table2[[#This Row],[rxn]],"-",-1)="SPONT"</f>
        <v>0</v>
      </c>
      <c r="M1381" t="str">
        <f>_xlfn.TEXTAFTER(Table2[[#This Row],[rxn]],"-",-1)</f>
        <v>rt2309</v>
      </c>
      <c r="N1381">
        <f>_xlfn.XLOOKUP("'PRO-"&amp;Table2[[#This Row],[enz]]&amp;"'",'[1]Sheet2 (2)'!$A:$A,'[1]Sheet2 (2)'!$B:$B,"")</f>
        <v>1</v>
      </c>
    </row>
    <row r="1382" spans="1:14" ht="17" x14ac:dyDescent="0.25">
      <c r="A1382" s="1" t="s">
        <v>1382</v>
      </c>
      <c r="B1382" s="1" t="str">
        <f>_xlfn.TEXTBEFORE(Table7[[#This Row],[raw]]," ")</f>
        <v>PROSYN-rt6880</v>
      </c>
      <c r="C1382" s="1"/>
      <c r="D1382" s="1">
        <f>_xlfn.NUMBERVALUE(_xlfn.TEXTAFTER(Table7[[#This Row],[raw]]," ",-1))</f>
        <v>1.5017555E-8</v>
      </c>
      <c r="G1382" t="s">
        <v>3494</v>
      </c>
      <c r="H1382" t="s">
        <v>2778</v>
      </c>
      <c r="I1382">
        <v>6.0169321000000001E-8</v>
      </c>
      <c r="J1382">
        <f>_xlfn.XLOOKUP(Table2[[#This Row],[rxn]],Table7[rxn],Table7[flux],0)</f>
        <v>0</v>
      </c>
      <c r="K1382">
        <f>Table2[[#This Row],[flux]]-Table2[[#This Row],[flux in mfs]]</f>
        <v>6.0169321000000001E-8</v>
      </c>
      <c r="L1382" t="b">
        <f>_xlfn.TEXTAFTER(Table2[[#This Row],[rxn]],"-",-1)="SPONT"</f>
        <v>0</v>
      </c>
      <c r="M1382" t="str">
        <f>_xlfn.TEXTAFTER(Table2[[#This Row],[rxn]],"-",-1)</f>
        <v>rt3731</v>
      </c>
      <c r="N1382">
        <f>_xlfn.XLOOKUP("'PRO-"&amp;Table2[[#This Row],[enz]]&amp;"'",'[1]Sheet2 (2)'!$A:$A,'[1]Sheet2 (2)'!$B:$B,"")</f>
        <v>1</v>
      </c>
    </row>
    <row r="1383" spans="1:14" ht="17" x14ac:dyDescent="0.25">
      <c r="A1383" s="1" t="s">
        <v>1383</v>
      </c>
      <c r="B1383" s="1" t="str">
        <f>_xlfn.TEXTBEFORE(Table7[[#This Row],[raw]]," ")</f>
        <v>PROSYN-rt6884</v>
      </c>
      <c r="C1383" s="1"/>
      <c r="D1383" s="1">
        <f>_xlfn.NUMBERVALUE(_xlfn.TEXTAFTER(Table7[[#This Row],[raw]]," ",-1))</f>
        <v>9.9466717000000006E-8</v>
      </c>
      <c r="G1383" t="s">
        <v>3833</v>
      </c>
      <c r="H1383" t="s">
        <v>2778</v>
      </c>
      <c r="I1383">
        <v>6.0169321000000001E-8</v>
      </c>
      <c r="J1383">
        <f>_xlfn.XLOOKUP(Table2[[#This Row],[rxn]],Table7[rxn],Table7[flux],0)</f>
        <v>0</v>
      </c>
      <c r="K1383">
        <f>Table2[[#This Row],[flux]]-Table2[[#This Row],[flux in mfs]]</f>
        <v>6.0169321000000001E-8</v>
      </c>
      <c r="L1383" t="b">
        <f>_xlfn.TEXTAFTER(Table2[[#This Row],[rxn]],"-",-1)="SPONT"</f>
        <v>0</v>
      </c>
      <c r="M1383" t="str">
        <f>_xlfn.TEXTAFTER(Table2[[#This Row],[rxn]],"-",-1)</f>
        <v>rt3731</v>
      </c>
      <c r="N1383">
        <f>_xlfn.XLOOKUP("'PRO-"&amp;Table2[[#This Row],[enz]]&amp;"'",'[1]Sheet2 (2)'!$A:$A,'[1]Sheet2 (2)'!$B:$B,"")</f>
        <v>1</v>
      </c>
    </row>
    <row r="1384" spans="1:14" ht="17" x14ac:dyDescent="0.25">
      <c r="A1384" s="1" t="s">
        <v>1384</v>
      </c>
      <c r="B1384" s="1" t="str">
        <f>_xlfn.TEXTBEFORE(Table7[[#This Row],[raw]]," ")</f>
        <v>PROSYN-rt6885</v>
      </c>
      <c r="C1384" s="1"/>
      <c r="D1384" s="1">
        <f>_xlfn.NUMBERVALUE(_xlfn.TEXTAFTER(Table7[[#This Row],[raw]]," ",-1))</f>
        <v>3.8133150000000003E-9</v>
      </c>
      <c r="G1384" t="s">
        <v>4389</v>
      </c>
      <c r="H1384" t="s">
        <v>2778</v>
      </c>
      <c r="I1384">
        <v>6.0169321000000001E-8</v>
      </c>
      <c r="J1384">
        <f>_xlfn.XLOOKUP(Table2[[#This Row],[rxn]],Table7[rxn],Table7[flux],0)</f>
        <v>0</v>
      </c>
      <c r="K1384">
        <f>Table2[[#This Row],[flux]]-Table2[[#This Row],[flux in mfs]]</f>
        <v>6.0169321000000001E-8</v>
      </c>
      <c r="L1384" t="b">
        <f>_xlfn.TEXTAFTER(Table2[[#This Row],[rxn]],"-",-1)="SPONT"</f>
        <v>0</v>
      </c>
      <c r="M1384" t="str">
        <f>_xlfn.TEXTAFTER(Table2[[#This Row],[rxn]],"-",-1)</f>
        <v>rt3731</v>
      </c>
      <c r="N1384">
        <f>_xlfn.XLOOKUP("'PRO-"&amp;Table2[[#This Row],[enz]]&amp;"'",'[1]Sheet2 (2)'!$A:$A,'[1]Sheet2 (2)'!$B:$B,"")</f>
        <v>1</v>
      </c>
    </row>
    <row r="1385" spans="1:14" ht="17" x14ac:dyDescent="0.25">
      <c r="A1385" s="1" t="s">
        <v>1385</v>
      </c>
      <c r="B1385" s="1" t="str">
        <f>_xlfn.TEXTBEFORE(Table7[[#This Row],[raw]]," ")</f>
        <v>PROSYN-rt6908</v>
      </c>
      <c r="C1385" s="1"/>
      <c r="D1385" s="1">
        <f>_xlfn.NUMBERVALUE(_xlfn.TEXTAFTER(Table7[[#This Row],[raw]]," ",-1))</f>
        <v>4.6671961200000001E-7</v>
      </c>
      <c r="G1385" t="s">
        <v>3537</v>
      </c>
      <c r="H1385" t="s">
        <v>2778</v>
      </c>
      <c r="I1385">
        <v>6.0252257999999999E-8</v>
      </c>
      <c r="J1385">
        <f>_xlfn.XLOOKUP(Table2[[#This Row],[rxn]],Table7[rxn],Table7[flux],0)</f>
        <v>0</v>
      </c>
      <c r="K1385">
        <f>Table2[[#This Row],[flux]]-Table2[[#This Row],[flux in mfs]]</f>
        <v>6.0252257999999999E-8</v>
      </c>
      <c r="L1385" t="b">
        <f>_xlfn.TEXTAFTER(Table2[[#This Row],[rxn]],"-",-1)="SPONT"</f>
        <v>0</v>
      </c>
      <c r="M1385" t="str">
        <f>_xlfn.TEXTAFTER(Table2[[#This Row],[rxn]],"-",-1)</f>
        <v>rt8196</v>
      </c>
      <c r="N1385">
        <f>_xlfn.XLOOKUP("'PRO-"&amp;Table2[[#This Row],[enz]]&amp;"'",'[1]Sheet2 (2)'!$A:$A,'[1]Sheet2 (2)'!$B:$B,"")</f>
        <v>2</v>
      </c>
    </row>
    <row r="1386" spans="1:14" ht="17" x14ac:dyDescent="0.25">
      <c r="A1386" s="1" t="s">
        <v>1386</v>
      </c>
      <c r="B1386" s="1" t="str">
        <f>_xlfn.TEXTBEFORE(Table7[[#This Row],[raw]]," ")</f>
        <v>PROSYN-rt6932</v>
      </c>
      <c r="C1386" s="1"/>
      <c r="D1386" s="1">
        <f>_xlfn.NUMBERVALUE(_xlfn.TEXTAFTER(Table7[[#This Row],[raw]]," ",-1))</f>
        <v>1.35916741E-7</v>
      </c>
      <c r="G1386" t="s">
        <v>3441</v>
      </c>
      <c r="H1386" t="s">
        <v>2778</v>
      </c>
      <c r="I1386">
        <v>6.0289610999999998E-8</v>
      </c>
      <c r="J1386">
        <f>_xlfn.XLOOKUP(Table2[[#This Row],[rxn]],Table7[rxn],Table7[flux],0)</f>
        <v>0</v>
      </c>
      <c r="K1386">
        <f>Table2[[#This Row],[flux]]-Table2[[#This Row],[flux in mfs]]</f>
        <v>6.0289610999999998E-8</v>
      </c>
      <c r="L1386" t="b">
        <f>_xlfn.TEXTAFTER(Table2[[#This Row],[rxn]],"-",-1)="SPONT"</f>
        <v>0</v>
      </c>
      <c r="M1386" t="str">
        <f>_xlfn.TEXTAFTER(Table2[[#This Row],[rxn]],"-",-1)</f>
        <v>rt2146</v>
      </c>
      <c r="N1386">
        <f>_xlfn.XLOOKUP("'PRO-"&amp;Table2[[#This Row],[enz]]&amp;"'",'[1]Sheet2 (2)'!$A:$A,'[1]Sheet2 (2)'!$B:$B,"")</f>
        <v>1</v>
      </c>
    </row>
    <row r="1387" spans="1:14" ht="17" x14ac:dyDescent="0.25">
      <c r="A1387" s="1" t="s">
        <v>1387</v>
      </c>
      <c r="B1387" s="1" t="str">
        <f>_xlfn.TEXTBEFORE(Table7[[#This Row],[raw]]," ")</f>
        <v>PROSYN-rt6941</v>
      </c>
      <c r="C1387" s="1"/>
      <c r="D1387" s="1">
        <f>_xlfn.NUMBERVALUE(_xlfn.TEXTAFTER(Table7[[#This Row],[raw]]," ",-1))</f>
        <v>8.8952140999999997E-8</v>
      </c>
      <c r="G1387" t="s">
        <v>3768</v>
      </c>
      <c r="H1387" t="s">
        <v>2778</v>
      </c>
      <c r="I1387">
        <v>6.0289610999999998E-8</v>
      </c>
      <c r="J1387">
        <f>_xlfn.XLOOKUP(Table2[[#This Row],[rxn]],Table7[rxn],Table7[flux],0)</f>
        <v>0</v>
      </c>
      <c r="K1387">
        <f>Table2[[#This Row],[flux]]-Table2[[#This Row],[flux in mfs]]</f>
        <v>6.0289610999999998E-8</v>
      </c>
      <c r="L1387" t="b">
        <f>_xlfn.TEXTAFTER(Table2[[#This Row],[rxn]],"-",-1)="SPONT"</f>
        <v>0</v>
      </c>
      <c r="M1387" t="str">
        <f>_xlfn.TEXTAFTER(Table2[[#This Row],[rxn]],"-",-1)</f>
        <v>rt2146</v>
      </c>
      <c r="N1387">
        <f>_xlfn.XLOOKUP("'PRO-"&amp;Table2[[#This Row],[enz]]&amp;"'",'[1]Sheet2 (2)'!$A:$A,'[1]Sheet2 (2)'!$B:$B,"")</f>
        <v>1</v>
      </c>
    </row>
    <row r="1388" spans="1:14" ht="17" x14ac:dyDescent="0.25">
      <c r="A1388" s="1" t="s">
        <v>1388</v>
      </c>
      <c r="B1388" s="1" t="str">
        <f>_xlfn.TEXTBEFORE(Table7[[#This Row],[raw]]," ")</f>
        <v>PROSYN-rt6946</v>
      </c>
      <c r="C1388" s="1"/>
      <c r="D1388" s="1">
        <f>_xlfn.NUMBERVALUE(_xlfn.TEXTAFTER(Table7[[#This Row],[raw]]," ",-1))</f>
        <v>9.3089370000000006E-9</v>
      </c>
      <c r="G1388" t="s">
        <v>3453</v>
      </c>
      <c r="H1388" t="s">
        <v>2778</v>
      </c>
      <c r="I1388">
        <v>6.0968294000000001E-8</v>
      </c>
      <c r="J1388">
        <f>_xlfn.XLOOKUP(Table2[[#This Row],[rxn]],Table7[rxn],Table7[flux],0)</f>
        <v>0</v>
      </c>
      <c r="K1388">
        <f>Table2[[#This Row],[flux]]-Table2[[#This Row],[flux in mfs]]</f>
        <v>6.0968294000000001E-8</v>
      </c>
      <c r="L1388" t="b">
        <f>_xlfn.TEXTAFTER(Table2[[#This Row],[rxn]],"-",-1)="SPONT"</f>
        <v>0</v>
      </c>
      <c r="M1388" t="str">
        <f>_xlfn.TEXTAFTER(Table2[[#This Row],[rxn]],"-",-1)</f>
        <v>rt3157</v>
      </c>
      <c r="N1388">
        <f>_xlfn.XLOOKUP("'PRO-"&amp;Table2[[#This Row],[enz]]&amp;"'",'[1]Sheet2 (2)'!$A:$A,'[1]Sheet2 (2)'!$B:$B,"")</f>
        <v>1</v>
      </c>
    </row>
    <row r="1389" spans="1:14" ht="17" x14ac:dyDescent="0.25">
      <c r="A1389" s="1" t="s">
        <v>1389</v>
      </c>
      <c r="B1389" s="1" t="str">
        <f>_xlfn.TEXTBEFORE(Table7[[#This Row],[raw]]," ")</f>
        <v>PROSYN-rt6960</v>
      </c>
      <c r="C1389" s="1"/>
      <c r="D1389" s="1">
        <f>_xlfn.NUMBERVALUE(_xlfn.TEXTAFTER(Table7[[#This Row],[raw]]," ",-1))</f>
        <v>1.3116364199999999E-7</v>
      </c>
      <c r="G1389" t="s">
        <v>3835</v>
      </c>
      <c r="H1389" t="s">
        <v>2778</v>
      </c>
      <c r="I1389">
        <v>6.0968294000000001E-8</v>
      </c>
      <c r="J1389">
        <f>_xlfn.XLOOKUP(Table2[[#This Row],[rxn]],Table7[rxn],Table7[flux],0)</f>
        <v>0</v>
      </c>
      <c r="K1389">
        <f>Table2[[#This Row],[flux]]-Table2[[#This Row],[flux in mfs]]</f>
        <v>6.0968294000000001E-8</v>
      </c>
      <c r="L1389" t="b">
        <f>_xlfn.TEXTAFTER(Table2[[#This Row],[rxn]],"-",-1)="SPONT"</f>
        <v>0</v>
      </c>
      <c r="M1389" t="str">
        <f>_xlfn.TEXTAFTER(Table2[[#This Row],[rxn]],"-",-1)</f>
        <v>rt3157</v>
      </c>
      <c r="N1389">
        <f>_xlfn.XLOOKUP("'PRO-"&amp;Table2[[#This Row],[enz]]&amp;"'",'[1]Sheet2 (2)'!$A:$A,'[1]Sheet2 (2)'!$B:$B,"")</f>
        <v>1</v>
      </c>
    </row>
    <row r="1390" spans="1:14" ht="17" x14ac:dyDescent="0.25">
      <c r="A1390" s="1" t="s">
        <v>1390</v>
      </c>
      <c r="B1390" s="1" t="str">
        <f>_xlfn.TEXTBEFORE(Table7[[#This Row],[raw]]," ")</f>
        <v>PROSYN-rt6971_x</v>
      </c>
      <c r="C1390" s="1"/>
      <c r="D1390" s="1">
        <f>_xlfn.NUMBERVALUE(_xlfn.TEXTAFTER(Table7[[#This Row],[raw]]," ",-1))</f>
        <v>7.3316780999999994E-8</v>
      </c>
      <c r="G1390" t="s">
        <v>3583</v>
      </c>
      <c r="H1390" t="s">
        <v>2778</v>
      </c>
      <c r="I1390">
        <v>6.1589390999999999E-8</v>
      </c>
      <c r="J1390">
        <f>_xlfn.XLOOKUP(Table2[[#This Row],[rxn]],Table7[rxn],Table7[flux],0)</f>
        <v>0</v>
      </c>
      <c r="K1390">
        <f>Table2[[#This Row],[flux]]-Table2[[#This Row],[flux in mfs]]</f>
        <v>6.1589390999999999E-8</v>
      </c>
      <c r="L1390" t="b">
        <f>_xlfn.TEXTAFTER(Table2[[#This Row],[rxn]],"-",-1)="SPONT"</f>
        <v>0</v>
      </c>
      <c r="M1390" t="str">
        <f>_xlfn.TEXTAFTER(Table2[[#This Row],[rxn]],"-",-1)</f>
        <v>rt6753</v>
      </c>
      <c r="N1390">
        <f>_xlfn.XLOOKUP("'PRO-"&amp;Table2[[#This Row],[enz]]&amp;"'",'[1]Sheet2 (2)'!$A:$A,'[1]Sheet2 (2)'!$B:$B,"")</f>
        <v>1</v>
      </c>
    </row>
    <row r="1391" spans="1:14" ht="17" x14ac:dyDescent="0.25">
      <c r="A1391" s="1" t="s">
        <v>1391</v>
      </c>
      <c r="B1391" s="1" t="str">
        <f>_xlfn.TEXTBEFORE(Table7[[#This Row],[raw]]," ")</f>
        <v>PROSYN-rt6972_en</v>
      </c>
      <c r="C1391" s="1"/>
      <c r="D1391" s="1">
        <f>_xlfn.NUMBERVALUE(_xlfn.TEXTAFTER(Table7[[#This Row],[raw]]," ",-1))</f>
        <v>1.2188146E-8</v>
      </c>
      <c r="G1391" t="s">
        <v>3947</v>
      </c>
      <c r="H1391" t="s">
        <v>2778</v>
      </c>
      <c r="I1391">
        <v>6.1589390999999999E-8</v>
      </c>
      <c r="J1391">
        <f>_xlfn.XLOOKUP(Table2[[#This Row],[rxn]],Table7[rxn],Table7[flux],0)</f>
        <v>0</v>
      </c>
      <c r="K1391">
        <f>Table2[[#This Row],[flux]]-Table2[[#This Row],[flux in mfs]]</f>
        <v>6.1589390999999999E-8</v>
      </c>
      <c r="L1391" t="b">
        <f>_xlfn.TEXTAFTER(Table2[[#This Row],[rxn]],"-",-1)="SPONT"</f>
        <v>0</v>
      </c>
      <c r="M1391" t="str">
        <f>_xlfn.TEXTAFTER(Table2[[#This Row],[rxn]],"-",-1)</f>
        <v>rt6753</v>
      </c>
      <c r="N1391">
        <f>_xlfn.XLOOKUP("'PRO-"&amp;Table2[[#This Row],[enz]]&amp;"'",'[1]Sheet2 (2)'!$A:$A,'[1]Sheet2 (2)'!$B:$B,"")</f>
        <v>1</v>
      </c>
    </row>
    <row r="1392" spans="1:14" ht="17" x14ac:dyDescent="0.25">
      <c r="A1392" s="1" t="s">
        <v>1392</v>
      </c>
      <c r="B1392" s="1" t="str">
        <f>_xlfn.TEXTBEFORE(Table7[[#This Row],[raw]]," ")</f>
        <v>PROSYN-rt6980</v>
      </c>
      <c r="C1392" s="1"/>
      <c r="D1392" s="1">
        <f>_xlfn.NUMBERVALUE(_xlfn.TEXTAFTER(Table7[[#This Row],[raw]]," ",-1))</f>
        <v>3.6790799E-8</v>
      </c>
      <c r="G1392" t="s">
        <v>3781</v>
      </c>
      <c r="H1392" t="s">
        <v>2778</v>
      </c>
      <c r="I1392">
        <v>6.2237923000000003E-8</v>
      </c>
      <c r="J1392">
        <f>_xlfn.XLOOKUP(Table2[[#This Row],[rxn]],Table7[rxn],Table7[flux],0)</f>
        <v>0</v>
      </c>
      <c r="K1392">
        <f>Table2[[#This Row],[flux]]-Table2[[#This Row],[flux in mfs]]</f>
        <v>6.2237923000000003E-8</v>
      </c>
      <c r="L1392" t="b">
        <f>_xlfn.TEXTAFTER(Table2[[#This Row],[rxn]],"-",-1)="SPONT"</f>
        <v>0</v>
      </c>
      <c r="M1392" t="str">
        <f>_xlfn.TEXTAFTER(Table2[[#This Row],[rxn]],"-",-1)</f>
        <v>rt1321</v>
      </c>
      <c r="N1392">
        <f>_xlfn.XLOOKUP("'PRO-"&amp;Table2[[#This Row],[enz]]&amp;"'",'[1]Sheet2 (2)'!$A:$A,'[1]Sheet2 (2)'!$B:$B,"")</f>
        <v>1</v>
      </c>
    </row>
    <row r="1393" spans="1:14" ht="17" x14ac:dyDescent="0.25">
      <c r="A1393" s="1" t="s">
        <v>1393</v>
      </c>
      <c r="B1393" s="1" t="str">
        <f>_xlfn.TEXTBEFORE(Table7[[#This Row],[raw]]," ")</f>
        <v>PROSYN-rt6983</v>
      </c>
      <c r="C1393" s="1"/>
      <c r="D1393" s="1">
        <f>_xlfn.NUMBERVALUE(_xlfn.TEXTAFTER(Table7[[#This Row],[raw]]," ",-1))</f>
        <v>6.5501971400000002E-7</v>
      </c>
      <c r="G1393" t="s">
        <v>3481</v>
      </c>
      <c r="H1393" t="s">
        <v>2778</v>
      </c>
      <c r="I1393">
        <v>6.264902E-8</v>
      </c>
      <c r="J1393">
        <f>_xlfn.XLOOKUP(Table2[[#This Row],[rxn]],Table7[rxn],Table7[flux],0)</f>
        <v>0</v>
      </c>
      <c r="K1393">
        <f>Table2[[#This Row],[flux]]-Table2[[#This Row],[flux in mfs]]</f>
        <v>6.264902E-8</v>
      </c>
      <c r="L1393" t="b">
        <f>_xlfn.TEXTAFTER(Table2[[#This Row],[rxn]],"-",-1)="SPONT"</f>
        <v>0</v>
      </c>
      <c r="M1393" t="str">
        <f>_xlfn.TEXTAFTER(Table2[[#This Row],[rxn]],"-",-1)</f>
        <v>FECRq9CPLX</v>
      </c>
      <c r="N1393" t="str">
        <f>_xlfn.XLOOKUP("'PRO-"&amp;Table2[[#This Row],[enz]]&amp;"'",'[1]Sheet2 (2)'!$A:$A,'[1]Sheet2 (2)'!$B:$B,"")</f>
        <v/>
      </c>
    </row>
    <row r="1394" spans="1:14" ht="17" x14ac:dyDescent="0.25">
      <c r="A1394" s="1" t="s">
        <v>1394</v>
      </c>
      <c r="B1394" s="1" t="str">
        <f>_xlfn.TEXTBEFORE(Table7[[#This Row],[raw]]," ")</f>
        <v>PROSYN-rt6998</v>
      </c>
      <c r="C1394" s="1"/>
      <c r="D1394" s="1">
        <f>_xlfn.NUMBERVALUE(_xlfn.TEXTAFTER(Table7[[#This Row],[raw]]," ",-1))</f>
        <v>7.8508126200000001E-7</v>
      </c>
      <c r="G1394" t="s">
        <v>3819</v>
      </c>
      <c r="H1394" t="s">
        <v>2778</v>
      </c>
      <c r="I1394">
        <v>6.264902E-8</v>
      </c>
      <c r="J1394">
        <f>_xlfn.XLOOKUP(Table2[[#This Row],[rxn]],Table7[rxn],Table7[flux],0)</f>
        <v>0</v>
      </c>
      <c r="K1394">
        <f>Table2[[#This Row],[flux]]-Table2[[#This Row],[flux in mfs]]</f>
        <v>6.264902E-8</v>
      </c>
      <c r="L1394" t="b">
        <f>_xlfn.TEXTAFTER(Table2[[#This Row],[rxn]],"-",-1)="SPONT"</f>
        <v>0</v>
      </c>
      <c r="M1394" t="str">
        <f>_xlfn.TEXTAFTER(Table2[[#This Row],[rxn]],"-",-1)</f>
        <v>FECRq9CPLX</v>
      </c>
      <c r="N1394" t="str">
        <f>_xlfn.XLOOKUP("'PRO-"&amp;Table2[[#This Row],[enz]]&amp;"'",'[1]Sheet2 (2)'!$A:$A,'[1]Sheet2 (2)'!$B:$B,"")</f>
        <v/>
      </c>
    </row>
    <row r="1395" spans="1:14" ht="17" x14ac:dyDescent="0.25">
      <c r="A1395" s="1" t="s">
        <v>1395</v>
      </c>
      <c r="B1395" s="1" t="str">
        <f>_xlfn.TEXTBEFORE(Table7[[#This Row],[raw]]," ")</f>
        <v>PROSYN-rt7036</v>
      </c>
      <c r="C1395" s="1"/>
      <c r="D1395" s="1">
        <f>_xlfn.NUMBERVALUE(_xlfn.TEXTAFTER(Table7[[#This Row],[raw]]," ",-1))</f>
        <v>1.5039916500000001E-7</v>
      </c>
      <c r="G1395" t="s">
        <v>4415</v>
      </c>
      <c r="H1395" t="s">
        <v>2778</v>
      </c>
      <c r="I1395">
        <v>2.7529960799999999E-7</v>
      </c>
      <c r="J1395">
        <f>_xlfn.XLOOKUP(Table2[[#This Row],[rxn]],Table7[rxn],Table7[flux],0)</f>
        <v>2.1253672199999999E-7</v>
      </c>
      <c r="K1395">
        <f>Table2[[#This Row],[flux]]-Table2[[#This Row],[flux in mfs]]</f>
        <v>6.2762886000000001E-8</v>
      </c>
      <c r="L1395" t="b">
        <f>_xlfn.TEXTAFTER(Table2[[#This Row],[rxn]],"-",-1)="SPONT"</f>
        <v>0</v>
      </c>
      <c r="M1395" t="str">
        <f>_xlfn.TEXTAFTER(Table2[[#This Row],[rxn]],"-",-1)</f>
        <v>rt4380</v>
      </c>
      <c r="N1395">
        <f>_xlfn.XLOOKUP("'PRO-"&amp;Table2[[#This Row],[enz]]&amp;"'",'[1]Sheet2 (2)'!$A:$A,'[1]Sheet2 (2)'!$B:$B,"")</f>
        <v>1</v>
      </c>
    </row>
    <row r="1396" spans="1:14" ht="17" x14ac:dyDescent="0.25">
      <c r="A1396" s="1" t="s">
        <v>1396</v>
      </c>
      <c r="B1396" s="1" t="str">
        <f>_xlfn.TEXTBEFORE(Table7[[#This Row],[raw]]," ")</f>
        <v>PROSYN-rt7041</v>
      </c>
      <c r="C1396" s="1"/>
      <c r="D1396" s="1">
        <f>_xlfn.NUMBERVALUE(_xlfn.TEXTAFTER(Table7[[#This Row],[raw]]," ",-1))</f>
        <v>4.6277972300000002E-7</v>
      </c>
      <c r="G1396" t="s">
        <v>3447</v>
      </c>
      <c r="H1396" t="s">
        <v>2778</v>
      </c>
      <c r="I1396">
        <v>6.3618087999999996E-8</v>
      </c>
      <c r="J1396">
        <f>_xlfn.XLOOKUP(Table2[[#This Row],[rxn]],Table7[rxn],Table7[flux],0)</f>
        <v>0</v>
      </c>
      <c r="K1396">
        <f>Table2[[#This Row],[flux]]-Table2[[#This Row],[flux in mfs]]</f>
        <v>6.3618087999999996E-8</v>
      </c>
      <c r="L1396" t="b">
        <f>_xlfn.TEXTAFTER(Table2[[#This Row],[rxn]],"-",-1)="SPONT"</f>
        <v>0</v>
      </c>
      <c r="M1396" t="str">
        <f>_xlfn.TEXTAFTER(Table2[[#This Row],[rxn]],"-",-1)</f>
        <v>rt1487</v>
      </c>
      <c r="N1396">
        <f>_xlfn.XLOOKUP("'PRO-"&amp;Table2[[#This Row],[enz]]&amp;"'",'[1]Sheet2 (2)'!$A:$A,'[1]Sheet2 (2)'!$B:$B,"")</f>
        <v>1</v>
      </c>
    </row>
    <row r="1397" spans="1:14" ht="17" x14ac:dyDescent="0.25">
      <c r="A1397" s="1" t="s">
        <v>1397</v>
      </c>
      <c r="B1397" s="1" t="str">
        <f>_xlfn.TEXTBEFORE(Table7[[#This Row],[raw]]," ")</f>
        <v>PROSYN-rt7050</v>
      </c>
      <c r="C1397" s="1"/>
      <c r="D1397" s="1">
        <f>_xlfn.NUMBERVALUE(_xlfn.TEXTAFTER(Table7[[#This Row],[raw]]," ",-1))</f>
        <v>2.3118426999999999E-8</v>
      </c>
      <c r="G1397" t="s">
        <v>3774</v>
      </c>
      <c r="H1397" t="s">
        <v>2778</v>
      </c>
      <c r="I1397">
        <v>6.3618087999999996E-8</v>
      </c>
      <c r="J1397">
        <f>_xlfn.XLOOKUP(Table2[[#This Row],[rxn]],Table7[rxn],Table7[flux],0)</f>
        <v>0</v>
      </c>
      <c r="K1397">
        <f>Table2[[#This Row],[flux]]-Table2[[#This Row],[flux in mfs]]</f>
        <v>6.3618087999999996E-8</v>
      </c>
      <c r="L1397" t="b">
        <f>_xlfn.TEXTAFTER(Table2[[#This Row],[rxn]],"-",-1)="SPONT"</f>
        <v>0</v>
      </c>
      <c r="M1397" t="str">
        <f>_xlfn.TEXTAFTER(Table2[[#This Row],[rxn]],"-",-1)</f>
        <v>rt1487</v>
      </c>
      <c r="N1397">
        <f>_xlfn.XLOOKUP("'PRO-"&amp;Table2[[#This Row],[enz]]&amp;"'",'[1]Sheet2 (2)'!$A:$A,'[1]Sheet2 (2)'!$B:$B,"")</f>
        <v>1</v>
      </c>
    </row>
    <row r="1398" spans="1:14" ht="17" x14ac:dyDescent="0.25">
      <c r="A1398" s="1" t="s">
        <v>1398</v>
      </c>
      <c r="B1398" s="1" t="str">
        <f>_xlfn.TEXTBEFORE(Table7[[#This Row],[raw]]," ")</f>
        <v>PROSYN-rt7052</v>
      </c>
      <c r="C1398" s="1"/>
      <c r="D1398" s="1">
        <f>_xlfn.NUMBERVALUE(_xlfn.TEXTAFTER(Table7[[#This Row],[raw]]," ",-1))</f>
        <v>2.5948590920000002E-6</v>
      </c>
      <c r="G1398" t="s">
        <v>3592</v>
      </c>
      <c r="H1398" t="s">
        <v>2778</v>
      </c>
      <c r="I1398">
        <v>6.4503610999999998E-8</v>
      </c>
      <c r="J1398">
        <f>_xlfn.XLOOKUP(Table2[[#This Row],[rxn]],Table7[rxn],Table7[flux],0)</f>
        <v>0</v>
      </c>
      <c r="K1398">
        <f>Table2[[#This Row],[flux]]-Table2[[#This Row],[flux in mfs]]</f>
        <v>6.4503610999999998E-8</v>
      </c>
      <c r="L1398" t="b">
        <f>_xlfn.TEXTAFTER(Table2[[#This Row],[rxn]],"-",-1)="SPONT"</f>
        <v>0</v>
      </c>
      <c r="M1398" t="str">
        <f>_xlfn.TEXTAFTER(Table2[[#This Row],[rxn]],"-",-1)</f>
        <v>rt7697</v>
      </c>
      <c r="N1398">
        <f>_xlfn.XLOOKUP("'PRO-"&amp;Table2[[#This Row],[enz]]&amp;"'",'[1]Sheet2 (2)'!$A:$A,'[1]Sheet2 (2)'!$B:$B,"")</f>
        <v>1</v>
      </c>
    </row>
    <row r="1399" spans="1:14" ht="17" x14ac:dyDescent="0.25">
      <c r="A1399" s="1" t="s">
        <v>1399</v>
      </c>
      <c r="B1399" s="1" t="str">
        <f>_xlfn.TEXTBEFORE(Table7[[#This Row],[raw]]," ")</f>
        <v>PROSYN-rt7055</v>
      </c>
      <c r="C1399" s="1"/>
      <c r="D1399" s="1">
        <f>_xlfn.NUMBERVALUE(_xlfn.TEXTAFTER(Table7[[#This Row],[raw]]," ",-1))</f>
        <v>1.721135499E-6</v>
      </c>
      <c r="G1399" t="s">
        <v>4049</v>
      </c>
      <c r="H1399" t="s">
        <v>2778</v>
      </c>
      <c r="I1399">
        <v>6.4503610999999998E-8</v>
      </c>
      <c r="J1399">
        <f>_xlfn.XLOOKUP(Table2[[#This Row],[rxn]],Table7[rxn],Table7[flux],0)</f>
        <v>0</v>
      </c>
      <c r="K1399">
        <f>Table2[[#This Row],[flux]]-Table2[[#This Row],[flux in mfs]]</f>
        <v>6.4503610999999998E-8</v>
      </c>
      <c r="L1399" t="b">
        <f>_xlfn.TEXTAFTER(Table2[[#This Row],[rxn]],"-",-1)="SPONT"</f>
        <v>0</v>
      </c>
      <c r="M1399" t="str">
        <f>_xlfn.TEXTAFTER(Table2[[#This Row],[rxn]],"-",-1)</f>
        <v>rt7697</v>
      </c>
      <c r="N1399">
        <f>_xlfn.XLOOKUP("'PRO-"&amp;Table2[[#This Row],[enz]]&amp;"'",'[1]Sheet2 (2)'!$A:$A,'[1]Sheet2 (2)'!$B:$B,"")</f>
        <v>1</v>
      </c>
    </row>
    <row r="1400" spans="1:14" ht="17" x14ac:dyDescent="0.25">
      <c r="A1400" s="1" t="s">
        <v>1400</v>
      </c>
      <c r="B1400" s="1" t="str">
        <f>_xlfn.TEXTBEFORE(Table7[[#This Row],[raw]]," ")</f>
        <v>PROSYN-rt7056</v>
      </c>
      <c r="C1400" s="1"/>
      <c r="D1400" s="1">
        <f>_xlfn.NUMBERVALUE(_xlfn.TEXTAFTER(Table7[[#This Row],[raw]]," ",-1))</f>
        <v>2.7482472700000002E-7</v>
      </c>
      <c r="G1400" t="s">
        <v>3920</v>
      </c>
      <c r="H1400" t="s">
        <v>2778</v>
      </c>
      <c r="I1400">
        <v>6.4535661000000004E-8</v>
      </c>
      <c r="J1400">
        <f>_xlfn.XLOOKUP(Table2[[#This Row],[rxn]],Table7[rxn],Table7[flux],0)</f>
        <v>0</v>
      </c>
      <c r="K1400">
        <f>Table2[[#This Row],[flux]]-Table2[[#This Row],[flux in mfs]]</f>
        <v>6.4535661000000004E-8</v>
      </c>
      <c r="L1400" t="b">
        <f>_xlfn.TEXTAFTER(Table2[[#This Row],[rxn]],"-",-1)="SPONT"</f>
        <v>0</v>
      </c>
      <c r="M1400" t="str">
        <f>_xlfn.TEXTAFTER(Table2[[#This Row],[rxn]],"-",-1)</f>
        <v>rt7311</v>
      </c>
      <c r="N1400">
        <f>_xlfn.XLOOKUP("'PRO-"&amp;Table2[[#This Row],[enz]]&amp;"'",'[1]Sheet2 (2)'!$A:$A,'[1]Sheet2 (2)'!$B:$B,"")</f>
        <v>1</v>
      </c>
    </row>
    <row r="1401" spans="1:14" ht="17" x14ac:dyDescent="0.25">
      <c r="A1401" s="1" t="s">
        <v>1401</v>
      </c>
      <c r="B1401" s="1" t="str">
        <f>_xlfn.TEXTBEFORE(Table7[[#This Row],[raw]]," ")</f>
        <v>PROSYN-rt7057</v>
      </c>
      <c r="C1401" s="1"/>
      <c r="D1401" s="1">
        <f>_xlfn.NUMBERVALUE(_xlfn.TEXTAFTER(Table7[[#This Row],[raw]]," ",-1))</f>
        <v>1.9700172E-8</v>
      </c>
      <c r="G1401" t="s">
        <v>3703</v>
      </c>
      <c r="H1401" t="s">
        <v>2778</v>
      </c>
      <c r="I1401">
        <v>6.5364281000000002E-8</v>
      </c>
      <c r="J1401">
        <f>_xlfn.XLOOKUP(Table2[[#This Row],[rxn]],Table7[rxn],Table7[flux],0)</f>
        <v>0</v>
      </c>
      <c r="K1401">
        <f>Table2[[#This Row],[flux]]-Table2[[#This Row],[flux in mfs]]</f>
        <v>6.5364281000000002E-8</v>
      </c>
      <c r="L1401" t="b">
        <f>_xlfn.TEXTAFTER(Table2[[#This Row],[rxn]],"-",-1)="SPONT"</f>
        <v>0</v>
      </c>
      <c r="M1401" t="str">
        <f>_xlfn.TEXTAFTER(Table2[[#This Row],[rxn]],"-",-1)</f>
        <v>ILV26</v>
      </c>
      <c r="N1401" t="str">
        <f>_xlfn.XLOOKUP("'PRO-"&amp;Table2[[#This Row],[enz]]&amp;"'",'[1]Sheet2 (2)'!$A:$A,'[1]Sheet2 (2)'!$B:$B,"")</f>
        <v/>
      </c>
    </row>
    <row r="1402" spans="1:14" ht="17" x14ac:dyDescent="0.25">
      <c r="A1402" s="1" t="s">
        <v>1402</v>
      </c>
      <c r="B1402" s="1" t="str">
        <f>_xlfn.TEXTBEFORE(Table7[[#This Row],[raw]]," ")</f>
        <v>PROSYN-rt7067</v>
      </c>
      <c r="C1402" s="1"/>
      <c r="D1402" s="1">
        <f>_xlfn.NUMBERVALUE(_xlfn.TEXTAFTER(Table7[[#This Row],[raw]]," ",-1))</f>
        <v>3.3804545000000001E-8</v>
      </c>
      <c r="G1402" t="s">
        <v>3553</v>
      </c>
      <c r="H1402" t="s">
        <v>2778</v>
      </c>
      <c r="I1402">
        <v>6.6410954999999994E-8</v>
      </c>
      <c r="J1402">
        <f>_xlfn.XLOOKUP(Table2[[#This Row],[rxn]],Table7[rxn],Table7[flux],0)</f>
        <v>0</v>
      </c>
      <c r="K1402">
        <f>Table2[[#This Row],[flux]]-Table2[[#This Row],[flux in mfs]]</f>
        <v>6.6410954999999994E-8</v>
      </c>
      <c r="L1402" t="b">
        <f>_xlfn.TEXTAFTER(Table2[[#This Row],[rxn]],"-",-1)="SPONT"</f>
        <v>0</v>
      </c>
      <c r="M1402" t="str">
        <f>_xlfn.TEXTAFTER(Table2[[#This Row],[rxn]],"-",-1)</f>
        <v>rt0872</v>
      </c>
      <c r="N1402">
        <f>_xlfn.XLOOKUP("'PRO-"&amp;Table2[[#This Row],[enz]]&amp;"'",'[1]Sheet2 (2)'!$A:$A,'[1]Sheet2 (2)'!$B:$B,"")</f>
        <v>1</v>
      </c>
    </row>
    <row r="1403" spans="1:14" ht="17" x14ac:dyDescent="0.25">
      <c r="A1403" s="1" t="s">
        <v>1403</v>
      </c>
      <c r="B1403" s="1" t="str">
        <f>_xlfn.TEXTBEFORE(Table7[[#This Row],[raw]]," ")</f>
        <v>PROSYN-rt7070</v>
      </c>
      <c r="C1403" s="1"/>
      <c r="D1403" s="1">
        <f>_xlfn.NUMBERVALUE(_xlfn.TEXTAFTER(Table7[[#This Row],[raw]]," ",-1))</f>
        <v>7.0684223300000005E-7</v>
      </c>
      <c r="G1403" t="s">
        <v>3899</v>
      </c>
      <c r="H1403" t="s">
        <v>2778</v>
      </c>
      <c r="I1403">
        <v>6.6410954999999994E-8</v>
      </c>
      <c r="J1403">
        <f>_xlfn.XLOOKUP(Table2[[#This Row],[rxn]],Table7[rxn],Table7[flux],0)</f>
        <v>0</v>
      </c>
      <c r="K1403">
        <f>Table2[[#This Row],[flux]]-Table2[[#This Row],[flux in mfs]]</f>
        <v>6.6410954999999994E-8</v>
      </c>
      <c r="L1403" t="b">
        <f>_xlfn.TEXTAFTER(Table2[[#This Row],[rxn]],"-",-1)="SPONT"</f>
        <v>0</v>
      </c>
      <c r="M1403" t="str">
        <f>_xlfn.TEXTAFTER(Table2[[#This Row],[rxn]],"-",-1)</f>
        <v>rt0872</v>
      </c>
      <c r="N1403">
        <f>_xlfn.XLOOKUP("'PRO-"&amp;Table2[[#This Row],[enz]]&amp;"'",'[1]Sheet2 (2)'!$A:$A,'[1]Sheet2 (2)'!$B:$B,"")</f>
        <v>1</v>
      </c>
    </row>
    <row r="1404" spans="1:14" ht="17" x14ac:dyDescent="0.25">
      <c r="A1404" s="1" t="s">
        <v>1404</v>
      </c>
      <c r="B1404" s="1" t="str">
        <f>_xlfn.TEXTBEFORE(Table7[[#This Row],[raw]]," ")</f>
        <v>PROSYN-rt7081</v>
      </c>
      <c r="C1404" s="1"/>
      <c r="D1404" s="1">
        <f>_xlfn.NUMBERVALUE(_xlfn.TEXTAFTER(Table7[[#This Row],[raw]]," ",-1))</f>
        <v>1.3252318000000001E-8</v>
      </c>
      <c r="G1404" t="s">
        <v>3676</v>
      </c>
      <c r="H1404" t="s">
        <v>2778</v>
      </c>
      <c r="I1404">
        <v>6.6695964000000006E-8</v>
      </c>
      <c r="J1404">
        <f>_xlfn.XLOOKUP(Table2[[#This Row],[rxn]],Table7[rxn],Table7[flux],0)</f>
        <v>0</v>
      </c>
      <c r="K1404">
        <f>Table2[[#This Row],[flux]]-Table2[[#This Row],[flux in mfs]]</f>
        <v>6.6695964000000006E-8</v>
      </c>
      <c r="L1404" t="b">
        <f>_xlfn.TEXTAFTER(Table2[[#This Row],[rxn]],"-",-1)="SPONT"</f>
        <v>0</v>
      </c>
      <c r="M1404" t="str">
        <f>_xlfn.TEXTAFTER(Table2[[#This Row],[rxn]],"-",-1)</f>
        <v>rt8327</v>
      </c>
      <c r="N1404">
        <f>_xlfn.XLOOKUP("'PRO-"&amp;Table2[[#This Row],[enz]]&amp;"'",'[1]Sheet2 (2)'!$A:$A,'[1]Sheet2 (2)'!$B:$B,"")</f>
        <v>1</v>
      </c>
    </row>
    <row r="1405" spans="1:14" ht="17" x14ac:dyDescent="0.25">
      <c r="A1405" s="1" t="s">
        <v>1405</v>
      </c>
      <c r="B1405" s="1" t="str">
        <f>_xlfn.TEXTBEFORE(Table7[[#This Row],[raw]]," ")</f>
        <v>PROSYN-rt7110</v>
      </c>
      <c r="C1405" s="1"/>
      <c r="D1405" s="1">
        <f>_xlfn.NUMBERVALUE(_xlfn.TEXTAFTER(Table7[[#This Row],[raw]]," ",-1))</f>
        <v>2.73634628E-7</v>
      </c>
      <c r="G1405" t="s">
        <v>3677</v>
      </c>
      <c r="H1405" t="s">
        <v>2778</v>
      </c>
      <c r="I1405">
        <v>6.6695964000000006E-8</v>
      </c>
      <c r="J1405">
        <f>_xlfn.XLOOKUP(Table2[[#This Row],[rxn]],Table7[rxn],Table7[flux],0)</f>
        <v>0</v>
      </c>
      <c r="K1405">
        <f>Table2[[#This Row],[flux]]-Table2[[#This Row],[flux in mfs]]</f>
        <v>6.6695964000000006E-8</v>
      </c>
      <c r="L1405" t="b">
        <f>_xlfn.TEXTAFTER(Table2[[#This Row],[rxn]],"-",-1)="SPONT"</f>
        <v>0</v>
      </c>
      <c r="M1405" t="str">
        <f>_xlfn.TEXTAFTER(Table2[[#This Row],[rxn]],"-",-1)</f>
        <v>rt8327</v>
      </c>
      <c r="N1405">
        <f>_xlfn.XLOOKUP("'PRO-"&amp;Table2[[#This Row],[enz]]&amp;"'",'[1]Sheet2 (2)'!$A:$A,'[1]Sheet2 (2)'!$B:$B,"")</f>
        <v>1</v>
      </c>
    </row>
    <row r="1406" spans="1:14" ht="17" x14ac:dyDescent="0.25">
      <c r="A1406" s="1" t="s">
        <v>1406</v>
      </c>
      <c r="B1406" s="1" t="str">
        <f>_xlfn.TEXTBEFORE(Table7[[#This Row],[raw]]," ")</f>
        <v>PROSYN-rt7114_c</v>
      </c>
      <c r="C1406" s="1"/>
      <c r="D1406" s="1">
        <f>_xlfn.NUMBERVALUE(_xlfn.TEXTAFTER(Table7[[#This Row],[raw]]," ",-1))</f>
        <v>3.22176908E-7</v>
      </c>
      <c r="G1406" t="s">
        <v>3627</v>
      </c>
      <c r="H1406" t="s">
        <v>2778</v>
      </c>
      <c r="I1406">
        <v>7.0838133999999998E-8</v>
      </c>
      <c r="J1406">
        <f>_xlfn.XLOOKUP(Table2[[#This Row],[rxn]],Table7[rxn],Table7[flux],0)</f>
        <v>0</v>
      </c>
      <c r="K1406">
        <f>Table2[[#This Row],[flux]]-Table2[[#This Row],[flux in mfs]]</f>
        <v>7.0838133999999998E-8</v>
      </c>
      <c r="L1406" t="b">
        <f>_xlfn.TEXTAFTER(Table2[[#This Row],[rxn]],"-",-1)="SPONT"</f>
        <v>0</v>
      </c>
      <c r="M1406" t="str">
        <f>_xlfn.TEXTAFTER(Table2[[#This Row],[rxn]],"-",-1)</f>
        <v>rt5075</v>
      </c>
      <c r="N1406">
        <f>_xlfn.XLOOKUP("'PRO-"&amp;Table2[[#This Row],[enz]]&amp;"'",'[1]Sheet2 (2)'!$A:$A,'[1]Sheet2 (2)'!$B:$B,"")</f>
        <v>1</v>
      </c>
    </row>
    <row r="1407" spans="1:14" ht="17" x14ac:dyDescent="0.25">
      <c r="A1407" s="1" t="s">
        <v>1407</v>
      </c>
      <c r="B1407" s="1" t="str">
        <f>_xlfn.TEXTBEFORE(Table7[[#This Row],[raw]]," ")</f>
        <v>PROSYN-rt7115</v>
      </c>
      <c r="C1407" s="1"/>
      <c r="D1407" s="1">
        <f>_xlfn.NUMBERVALUE(_xlfn.TEXTAFTER(Table7[[#This Row],[raw]]," ",-1))</f>
        <v>1.0186431099999999E-7</v>
      </c>
      <c r="G1407" t="s">
        <v>4022</v>
      </c>
      <c r="H1407" t="s">
        <v>2778</v>
      </c>
      <c r="I1407">
        <v>7.0838133999999998E-8</v>
      </c>
      <c r="J1407">
        <f>_xlfn.XLOOKUP(Table2[[#This Row],[rxn]],Table7[rxn],Table7[flux],0)</f>
        <v>0</v>
      </c>
      <c r="K1407">
        <f>Table2[[#This Row],[flux]]-Table2[[#This Row],[flux in mfs]]</f>
        <v>7.0838133999999998E-8</v>
      </c>
      <c r="L1407" t="b">
        <f>_xlfn.TEXTAFTER(Table2[[#This Row],[rxn]],"-",-1)="SPONT"</f>
        <v>0</v>
      </c>
      <c r="M1407" t="str">
        <f>_xlfn.TEXTAFTER(Table2[[#This Row],[rxn]],"-",-1)</f>
        <v>rt5075</v>
      </c>
      <c r="N1407">
        <f>_xlfn.XLOOKUP("'PRO-"&amp;Table2[[#This Row],[enz]]&amp;"'",'[1]Sheet2 (2)'!$A:$A,'[1]Sheet2 (2)'!$B:$B,"")</f>
        <v>1</v>
      </c>
    </row>
    <row r="1408" spans="1:14" ht="17" x14ac:dyDescent="0.25">
      <c r="A1408" s="1" t="s">
        <v>1408</v>
      </c>
      <c r="B1408" s="1" t="str">
        <f>_xlfn.TEXTBEFORE(Table7[[#This Row],[raw]]," ")</f>
        <v>PROSYN-rt7120</v>
      </c>
      <c r="C1408" s="1"/>
      <c r="D1408" s="1">
        <f>_xlfn.NUMBERVALUE(_xlfn.TEXTAFTER(Table7[[#This Row],[raw]]," ",-1))</f>
        <v>1.4186944620000001E-6</v>
      </c>
      <c r="G1408" t="s">
        <v>3598</v>
      </c>
      <c r="H1408" t="s">
        <v>2778</v>
      </c>
      <c r="I1408">
        <v>7.1514642000000001E-8</v>
      </c>
      <c r="J1408">
        <f>_xlfn.XLOOKUP(Table2[[#This Row],[rxn]],Table7[rxn],Table7[flux],0)</f>
        <v>0</v>
      </c>
      <c r="K1408">
        <f>Table2[[#This Row],[flux]]-Table2[[#This Row],[flux in mfs]]</f>
        <v>7.1514642000000001E-8</v>
      </c>
      <c r="L1408" t="b">
        <f>_xlfn.TEXTAFTER(Table2[[#This Row],[rxn]],"-",-1)="SPONT"</f>
        <v>0</v>
      </c>
      <c r="M1408" t="str">
        <f>_xlfn.TEXTAFTER(Table2[[#This Row],[rxn]],"-",-1)</f>
        <v>rt0334</v>
      </c>
      <c r="N1408">
        <f>_xlfn.XLOOKUP("'PRO-"&amp;Table2[[#This Row],[enz]]&amp;"'",'[1]Sheet2 (2)'!$A:$A,'[1]Sheet2 (2)'!$B:$B,"")</f>
        <v>1</v>
      </c>
    </row>
    <row r="1409" spans="1:14" ht="17" x14ac:dyDescent="0.25">
      <c r="A1409" s="1" t="s">
        <v>1409</v>
      </c>
      <c r="B1409" s="1" t="str">
        <f>_xlfn.TEXTBEFORE(Table7[[#This Row],[raw]]," ")</f>
        <v>PROSYN-rt7128_m</v>
      </c>
      <c r="C1409" s="1"/>
      <c r="D1409" s="1">
        <f>_xlfn.NUMBERVALUE(_xlfn.TEXTAFTER(Table7[[#This Row],[raw]]," ",-1))</f>
        <v>1.2495235900000001E-6</v>
      </c>
      <c r="G1409" t="s">
        <v>3967</v>
      </c>
      <c r="H1409" t="s">
        <v>2778</v>
      </c>
      <c r="I1409">
        <v>7.1514642000000001E-8</v>
      </c>
      <c r="J1409">
        <f>_xlfn.XLOOKUP(Table2[[#This Row],[rxn]],Table7[rxn],Table7[flux],0)</f>
        <v>0</v>
      </c>
      <c r="K1409">
        <f>Table2[[#This Row],[flux]]-Table2[[#This Row],[flux in mfs]]</f>
        <v>7.1514642000000001E-8</v>
      </c>
      <c r="L1409" t="b">
        <f>_xlfn.TEXTAFTER(Table2[[#This Row],[rxn]],"-",-1)="SPONT"</f>
        <v>0</v>
      </c>
      <c r="M1409" t="str">
        <f>_xlfn.TEXTAFTER(Table2[[#This Row],[rxn]],"-",-1)</f>
        <v>rt0334</v>
      </c>
      <c r="N1409">
        <f>_xlfn.XLOOKUP("'PRO-"&amp;Table2[[#This Row],[enz]]&amp;"'",'[1]Sheet2 (2)'!$A:$A,'[1]Sheet2 (2)'!$B:$B,"")</f>
        <v>1</v>
      </c>
    </row>
    <row r="1410" spans="1:14" ht="17" x14ac:dyDescent="0.25">
      <c r="A1410" s="1" t="s">
        <v>1410</v>
      </c>
      <c r="B1410" s="1" t="str">
        <f>_xlfn.TEXTBEFORE(Table7[[#This Row],[raw]]," ")</f>
        <v>PROSYN-rt7131</v>
      </c>
      <c r="C1410" s="1"/>
      <c r="D1410" s="1">
        <f>_xlfn.NUMBERVALUE(_xlfn.TEXTAFTER(Table7[[#This Row],[raw]]," ",-1))</f>
        <v>4.2847245999999999E-8</v>
      </c>
      <c r="G1410" t="s">
        <v>3659</v>
      </c>
      <c r="H1410" t="s">
        <v>2778</v>
      </c>
      <c r="I1410">
        <v>7.3312953000000004E-8</v>
      </c>
      <c r="J1410">
        <f>_xlfn.XLOOKUP(Table2[[#This Row],[rxn]],Table7[rxn],Table7[flux],0)</f>
        <v>0</v>
      </c>
      <c r="K1410">
        <f>Table2[[#This Row],[flux]]-Table2[[#This Row],[flux in mfs]]</f>
        <v>7.3312953000000004E-8</v>
      </c>
      <c r="L1410" t="b">
        <f>_xlfn.TEXTAFTER(Table2[[#This Row],[rxn]],"-",-1)="SPONT"</f>
        <v>0</v>
      </c>
      <c r="M1410" t="str">
        <f>_xlfn.TEXTAFTER(Table2[[#This Row],[rxn]],"-",-1)</f>
        <v>rt2309</v>
      </c>
      <c r="N1410">
        <f>_xlfn.XLOOKUP("'PRO-"&amp;Table2[[#This Row],[enz]]&amp;"'",'[1]Sheet2 (2)'!$A:$A,'[1]Sheet2 (2)'!$B:$B,"")</f>
        <v>1</v>
      </c>
    </row>
    <row r="1411" spans="1:14" ht="17" x14ac:dyDescent="0.25">
      <c r="A1411" s="1" t="s">
        <v>1411</v>
      </c>
      <c r="B1411" s="1" t="str">
        <f>_xlfn.TEXTBEFORE(Table7[[#This Row],[raw]]," ")</f>
        <v>PROSYN-rt7136</v>
      </c>
      <c r="C1411" s="1"/>
      <c r="D1411" s="1">
        <f>_xlfn.NUMBERVALUE(_xlfn.TEXTAFTER(Table7[[#This Row],[raw]]," ",-1))</f>
        <v>3.9816134999999999E-7</v>
      </c>
      <c r="G1411" t="s">
        <v>3660</v>
      </c>
      <c r="H1411" t="s">
        <v>2778</v>
      </c>
      <c r="I1411">
        <v>7.3312953000000004E-8</v>
      </c>
      <c r="J1411">
        <f>_xlfn.XLOOKUP(Table2[[#This Row],[rxn]],Table7[rxn],Table7[flux],0)</f>
        <v>0</v>
      </c>
      <c r="K1411">
        <f>Table2[[#This Row],[flux]]-Table2[[#This Row],[flux in mfs]]</f>
        <v>7.3312953000000004E-8</v>
      </c>
      <c r="L1411" t="b">
        <f>_xlfn.TEXTAFTER(Table2[[#This Row],[rxn]],"-",-1)="SPONT"</f>
        <v>0</v>
      </c>
      <c r="M1411" t="str">
        <f>_xlfn.TEXTAFTER(Table2[[#This Row],[rxn]],"-",-1)</f>
        <v>rt2309</v>
      </c>
      <c r="N1411">
        <f>_xlfn.XLOOKUP("'PRO-"&amp;Table2[[#This Row],[enz]]&amp;"'",'[1]Sheet2 (2)'!$A:$A,'[1]Sheet2 (2)'!$B:$B,"")</f>
        <v>1</v>
      </c>
    </row>
    <row r="1412" spans="1:14" ht="17" x14ac:dyDescent="0.25">
      <c r="A1412" s="1" t="s">
        <v>1412</v>
      </c>
      <c r="B1412" s="1" t="str">
        <f>_xlfn.TEXTBEFORE(Table7[[#This Row],[raw]]," ")</f>
        <v>PROSYN-rt7138</v>
      </c>
      <c r="C1412" s="1"/>
      <c r="D1412" s="1">
        <f>_xlfn.NUMBERVALUE(_xlfn.TEXTAFTER(Table7[[#This Row],[raw]]," ",-1))</f>
        <v>6.6998939999999997E-9</v>
      </c>
      <c r="G1412" t="s">
        <v>3423</v>
      </c>
      <c r="H1412" t="s">
        <v>2778</v>
      </c>
      <c r="I1412">
        <v>7.4810160000000004E-8</v>
      </c>
      <c r="J1412">
        <f>_xlfn.XLOOKUP(Table2[[#This Row],[rxn]],Table7[rxn],Table7[flux],0)</f>
        <v>0</v>
      </c>
      <c r="K1412">
        <f>Table2[[#This Row],[flux]]-Table2[[#This Row],[flux in mfs]]</f>
        <v>7.4810160000000004E-8</v>
      </c>
      <c r="L1412" t="b">
        <f>_xlfn.TEXTAFTER(Table2[[#This Row],[rxn]],"-",-1)="SPONT"</f>
        <v>0</v>
      </c>
      <c r="M1412" t="str">
        <f>_xlfn.TEXTAFTER(Table2[[#This Row],[rxn]],"-",-1)</f>
        <v>rt1784_c</v>
      </c>
      <c r="N1412">
        <f>_xlfn.XLOOKUP("'PRO-"&amp;Table2[[#This Row],[enz]]&amp;"'",'[1]Sheet2 (2)'!$A:$A,'[1]Sheet2 (2)'!$B:$B,"")</f>
        <v>1</v>
      </c>
    </row>
    <row r="1413" spans="1:14" ht="17" x14ac:dyDescent="0.25">
      <c r="A1413" s="1" t="s">
        <v>1413</v>
      </c>
      <c r="B1413" s="1" t="str">
        <f>_xlfn.TEXTBEFORE(Table7[[#This Row],[raw]]," ")</f>
        <v>PROSYN-rt7150</v>
      </c>
      <c r="C1413" s="1"/>
      <c r="D1413" s="1">
        <f>_xlfn.NUMBERVALUE(_xlfn.TEXTAFTER(Table7[[#This Row],[raw]]," ",-1))</f>
        <v>6.4508537E-8</v>
      </c>
      <c r="G1413" t="s">
        <v>3960</v>
      </c>
      <c r="H1413" t="s">
        <v>2778</v>
      </c>
      <c r="I1413">
        <v>7.4810160000000004E-8</v>
      </c>
      <c r="J1413">
        <f>_xlfn.XLOOKUP(Table2[[#This Row],[rxn]],Table7[rxn],Table7[flux],0)</f>
        <v>0</v>
      </c>
      <c r="K1413">
        <f>Table2[[#This Row],[flux]]-Table2[[#This Row],[flux in mfs]]</f>
        <v>7.4810160000000004E-8</v>
      </c>
      <c r="L1413" t="b">
        <f>_xlfn.TEXTAFTER(Table2[[#This Row],[rxn]],"-",-1)="SPONT"</f>
        <v>0</v>
      </c>
      <c r="M1413" t="str">
        <f>_xlfn.TEXTAFTER(Table2[[#This Row],[rxn]],"-",-1)</f>
        <v>rt1784_c</v>
      </c>
      <c r="N1413">
        <f>_xlfn.XLOOKUP("'PRO-"&amp;Table2[[#This Row],[enz]]&amp;"'",'[1]Sheet2 (2)'!$A:$A,'[1]Sheet2 (2)'!$B:$B,"")</f>
        <v>1</v>
      </c>
    </row>
    <row r="1414" spans="1:14" ht="17" x14ac:dyDescent="0.25">
      <c r="A1414" s="1" t="s">
        <v>1414</v>
      </c>
      <c r="B1414" s="1" t="str">
        <f>_xlfn.TEXTBEFORE(Table7[[#This Row],[raw]]," ")</f>
        <v>PROSYN-rt7165</v>
      </c>
      <c r="C1414" s="1"/>
      <c r="D1414" s="1">
        <f>_xlfn.NUMBERVALUE(_xlfn.TEXTAFTER(Table7[[#This Row],[raw]]," ",-1))</f>
        <v>1.9915979000000001E-8</v>
      </c>
      <c r="G1414" t="s">
        <v>4307</v>
      </c>
      <c r="H1414" t="s">
        <v>2778</v>
      </c>
      <c r="I1414">
        <v>7.4810160000000004E-8</v>
      </c>
      <c r="J1414">
        <f>_xlfn.XLOOKUP(Table2[[#This Row],[rxn]],Table7[rxn],Table7[flux],0)</f>
        <v>0</v>
      </c>
      <c r="K1414">
        <f>Table2[[#This Row],[flux]]-Table2[[#This Row],[flux in mfs]]</f>
        <v>7.4810160000000004E-8</v>
      </c>
      <c r="L1414" t="b">
        <f>_xlfn.TEXTAFTER(Table2[[#This Row],[rxn]],"-",-1)="SPONT"</f>
        <v>0</v>
      </c>
      <c r="M1414" t="str">
        <f>_xlfn.TEXTAFTER(Table2[[#This Row],[rxn]],"-",-1)</f>
        <v>rt1784_c</v>
      </c>
      <c r="N1414">
        <f>_xlfn.XLOOKUP("'PRO-"&amp;Table2[[#This Row],[enz]]&amp;"'",'[1]Sheet2 (2)'!$A:$A,'[1]Sheet2 (2)'!$B:$B,"")</f>
        <v>1</v>
      </c>
    </row>
    <row r="1415" spans="1:14" ht="17" x14ac:dyDescent="0.25">
      <c r="A1415" s="1" t="s">
        <v>1415</v>
      </c>
      <c r="B1415" s="1" t="str">
        <f>_xlfn.TEXTBEFORE(Table7[[#This Row],[raw]]," ")</f>
        <v>PROSYN-rt7177_c</v>
      </c>
      <c r="C1415" s="1"/>
      <c r="D1415" s="1">
        <f>_xlfn.NUMBERVALUE(_xlfn.TEXTAFTER(Table7[[#This Row],[raw]]," ",-1))</f>
        <v>5.4762790000000001E-9</v>
      </c>
      <c r="G1415" t="s">
        <v>3542</v>
      </c>
      <c r="H1415" t="s">
        <v>2778</v>
      </c>
      <c r="I1415">
        <v>7.5264136999999999E-8</v>
      </c>
      <c r="J1415">
        <f>_xlfn.XLOOKUP(Table2[[#This Row],[rxn]],Table7[rxn],Table7[flux],0)</f>
        <v>0</v>
      </c>
      <c r="K1415">
        <f>Table2[[#This Row],[flux]]-Table2[[#This Row],[flux in mfs]]</f>
        <v>7.5264136999999999E-8</v>
      </c>
      <c r="L1415" t="b">
        <f>_xlfn.TEXTAFTER(Table2[[#This Row],[rxn]],"-",-1)="SPONT"</f>
        <v>0</v>
      </c>
      <c r="M1415" t="str">
        <f>_xlfn.TEXTAFTER(Table2[[#This Row],[rxn]],"-",-1)</f>
        <v>rt0027</v>
      </c>
      <c r="N1415">
        <f>_xlfn.XLOOKUP("'PRO-"&amp;Table2[[#This Row],[enz]]&amp;"'",'[1]Sheet2 (2)'!$A:$A,'[1]Sheet2 (2)'!$B:$B,"")</f>
        <v>1</v>
      </c>
    </row>
    <row r="1416" spans="1:14" ht="17" x14ac:dyDescent="0.25">
      <c r="A1416" s="1" t="s">
        <v>1416</v>
      </c>
      <c r="B1416" s="1" t="str">
        <f>_xlfn.TEXTBEFORE(Table7[[#This Row],[raw]]," ")</f>
        <v>PROSYN-rt7188</v>
      </c>
      <c r="C1416" s="1"/>
      <c r="D1416" s="1">
        <f>_xlfn.NUMBERVALUE(_xlfn.TEXTAFTER(Table7[[#This Row],[raw]]," ",-1))</f>
        <v>3.0581097999999999E-8</v>
      </c>
      <c r="G1416" t="s">
        <v>3885</v>
      </c>
      <c r="H1416" t="s">
        <v>2778</v>
      </c>
      <c r="I1416">
        <v>7.5264136999999999E-8</v>
      </c>
      <c r="J1416">
        <f>_xlfn.XLOOKUP(Table2[[#This Row],[rxn]],Table7[rxn],Table7[flux],0)</f>
        <v>0</v>
      </c>
      <c r="K1416">
        <f>Table2[[#This Row],[flux]]-Table2[[#This Row],[flux in mfs]]</f>
        <v>7.5264136999999999E-8</v>
      </c>
      <c r="L1416" t="b">
        <f>_xlfn.TEXTAFTER(Table2[[#This Row],[rxn]],"-",-1)="SPONT"</f>
        <v>0</v>
      </c>
      <c r="M1416" t="str">
        <f>_xlfn.TEXTAFTER(Table2[[#This Row],[rxn]],"-",-1)</f>
        <v>rt0027</v>
      </c>
      <c r="N1416">
        <f>_xlfn.XLOOKUP("'PRO-"&amp;Table2[[#This Row],[enz]]&amp;"'",'[1]Sheet2 (2)'!$A:$A,'[1]Sheet2 (2)'!$B:$B,"")</f>
        <v>1</v>
      </c>
    </row>
    <row r="1417" spans="1:14" ht="17" x14ac:dyDescent="0.25">
      <c r="A1417" s="1" t="s">
        <v>1417</v>
      </c>
      <c r="B1417" s="1" t="str">
        <f>_xlfn.TEXTBEFORE(Table7[[#This Row],[raw]]," ")</f>
        <v>PROSYN-rt7201</v>
      </c>
      <c r="C1417" s="1"/>
      <c r="D1417" s="1">
        <f>_xlfn.NUMBERVALUE(_xlfn.TEXTAFTER(Table7[[#This Row],[raw]]," ",-1))</f>
        <v>4.1958222000000002E-8</v>
      </c>
      <c r="G1417" t="s">
        <v>3536</v>
      </c>
      <c r="H1417" t="s">
        <v>2778</v>
      </c>
      <c r="I1417">
        <v>7.7108021000000001E-8</v>
      </c>
      <c r="J1417">
        <f>_xlfn.XLOOKUP(Table2[[#This Row],[rxn]],Table7[rxn],Table7[flux],0)</f>
        <v>0</v>
      </c>
      <c r="K1417">
        <f>Table2[[#This Row],[flux]]-Table2[[#This Row],[flux in mfs]]</f>
        <v>7.7108021000000001E-8</v>
      </c>
      <c r="L1417" t="b">
        <f>_xlfn.TEXTAFTER(Table2[[#This Row],[rxn]],"-",-1)="SPONT"</f>
        <v>0</v>
      </c>
      <c r="M1417" t="str">
        <f>_xlfn.TEXTAFTER(Table2[[#This Row],[rxn]],"-",-1)</f>
        <v>rt0339</v>
      </c>
      <c r="N1417">
        <f>_xlfn.XLOOKUP("'PRO-"&amp;Table2[[#This Row],[enz]]&amp;"'",'[1]Sheet2 (2)'!$A:$A,'[1]Sheet2 (2)'!$B:$B,"")</f>
        <v>1</v>
      </c>
    </row>
    <row r="1418" spans="1:14" ht="17" x14ac:dyDescent="0.25">
      <c r="A1418" s="1" t="s">
        <v>1418</v>
      </c>
      <c r="B1418" s="1" t="str">
        <f>_xlfn.TEXTBEFORE(Table7[[#This Row],[raw]]," ")</f>
        <v>PROSYN-rt7207_rm</v>
      </c>
      <c r="C1418" s="1"/>
      <c r="D1418" s="1">
        <f>_xlfn.NUMBERVALUE(_xlfn.TEXTAFTER(Table7[[#This Row],[raw]]," ",-1))</f>
        <v>3.3406664999999998E-8</v>
      </c>
      <c r="G1418" t="s">
        <v>3880</v>
      </c>
      <c r="H1418" t="s">
        <v>2778</v>
      </c>
      <c r="I1418">
        <v>7.7108021000000001E-8</v>
      </c>
      <c r="J1418">
        <f>_xlfn.XLOOKUP(Table2[[#This Row],[rxn]],Table7[rxn],Table7[flux],0)</f>
        <v>0</v>
      </c>
      <c r="K1418">
        <f>Table2[[#This Row],[flux]]-Table2[[#This Row],[flux in mfs]]</f>
        <v>7.7108021000000001E-8</v>
      </c>
      <c r="L1418" t="b">
        <f>_xlfn.TEXTAFTER(Table2[[#This Row],[rxn]],"-",-1)="SPONT"</f>
        <v>0</v>
      </c>
      <c r="M1418" t="str">
        <f>_xlfn.TEXTAFTER(Table2[[#This Row],[rxn]],"-",-1)</f>
        <v>rt0339</v>
      </c>
      <c r="N1418">
        <f>_xlfn.XLOOKUP("'PRO-"&amp;Table2[[#This Row],[enz]]&amp;"'",'[1]Sheet2 (2)'!$A:$A,'[1]Sheet2 (2)'!$B:$B,"")</f>
        <v>1</v>
      </c>
    </row>
    <row r="1419" spans="1:14" ht="17" x14ac:dyDescent="0.25">
      <c r="A1419" s="1" t="s">
        <v>1419</v>
      </c>
      <c r="B1419" s="1" t="str">
        <f>_xlfn.TEXTBEFORE(Table7[[#This Row],[raw]]," ")</f>
        <v>PROSYN-rt7221</v>
      </c>
      <c r="C1419" s="1"/>
      <c r="D1419" s="1">
        <f>_xlfn.NUMBERVALUE(_xlfn.TEXTAFTER(Table7[[#This Row],[raw]]," ",-1))</f>
        <v>3.572063626E-6</v>
      </c>
      <c r="G1419" t="s">
        <v>4311</v>
      </c>
      <c r="H1419" t="s">
        <v>2778</v>
      </c>
      <c r="I1419">
        <v>2.07897372E-7</v>
      </c>
      <c r="J1419">
        <f>_xlfn.XLOOKUP(Table2[[#This Row],[rxn]],Table7[rxn],Table7[flux],0)</f>
        <v>1.3033059900000001E-7</v>
      </c>
      <c r="K1419">
        <f>Table2[[#This Row],[flux]]-Table2[[#This Row],[flux in mfs]]</f>
        <v>7.7566772999999993E-8</v>
      </c>
      <c r="L1419" t="b">
        <f>_xlfn.TEXTAFTER(Table2[[#This Row],[rxn]],"-",-1)="SPONT"</f>
        <v>0</v>
      </c>
      <c r="M1419" t="str">
        <f>_xlfn.TEXTAFTER(Table2[[#This Row],[rxn]],"-",-1)</f>
        <v>rt1837</v>
      </c>
      <c r="N1419">
        <f>_xlfn.XLOOKUP("'PRO-"&amp;Table2[[#This Row],[enz]]&amp;"'",'[1]Sheet2 (2)'!$A:$A,'[1]Sheet2 (2)'!$B:$B,"")</f>
        <v>2</v>
      </c>
    </row>
    <row r="1420" spans="1:14" ht="17" x14ac:dyDescent="0.25">
      <c r="A1420" s="1" t="s">
        <v>1420</v>
      </c>
      <c r="B1420" s="1" t="str">
        <f>_xlfn.TEXTBEFORE(Table7[[#This Row],[raw]]," ")</f>
        <v>PROSYN-rt7226</v>
      </c>
      <c r="C1420" s="1"/>
      <c r="D1420" s="1">
        <f>_xlfn.NUMBERVALUE(_xlfn.TEXTAFTER(Table7[[#This Row],[raw]]," ",-1))</f>
        <v>2.6224242000000001E-8</v>
      </c>
      <c r="G1420" t="s">
        <v>3470</v>
      </c>
      <c r="H1420" t="s">
        <v>2778</v>
      </c>
      <c r="I1420">
        <v>7.8067808E-8</v>
      </c>
      <c r="J1420">
        <f>_xlfn.XLOOKUP(Table2[[#This Row],[rxn]],Table7[rxn],Table7[flux],0)</f>
        <v>0</v>
      </c>
      <c r="K1420">
        <f>Table2[[#This Row],[flux]]-Table2[[#This Row],[flux in mfs]]</f>
        <v>7.8067808E-8</v>
      </c>
      <c r="L1420" t="b">
        <f>_xlfn.TEXTAFTER(Table2[[#This Row],[rxn]],"-",-1)="SPONT"</f>
        <v>0</v>
      </c>
      <c r="M1420" t="str">
        <f>_xlfn.TEXTAFTER(Table2[[#This Row],[rxn]],"-",-1)</f>
        <v>rt6884</v>
      </c>
      <c r="N1420">
        <f>_xlfn.XLOOKUP("'PRO-"&amp;Table2[[#This Row],[enz]]&amp;"'",'[1]Sheet2 (2)'!$A:$A,'[1]Sheet2 (2)'!$B:$B,"")</f>
        <v>1</v>
      </c>
    </row>
    <row r="1421" spans="1:14" ht="17" x14ac:dyDescent="0.25">
      <c r="A1421" s="1" t="s">
        <v>1421</v>
      </c>
      <c r="B1421" s="1" t="str">
        <f>_xlfn.TEXTBEFORE(Table7[[#This Row],[raw]]," ")</f>
        <v>PROSYN-rt7263_c</v>
      </c>
      <c r="C1421" s="1"/>
      <c r="D1421" s="1">
        <f>_xlfn.NUMBERVALUE(_xlfn.TEXTAFTER(Table7[[#This Row],[raw]]," ",-1))</f>
        <v>1.7180444470000001E-6</v>
      </c>
      <c r="G1421" t="s">
        <v>3794</v>
      </c>
      <c r="H1421" t="s">
        <v>2778</v>
      </c>
      <c r="I1421">
        <v>7.8067808E-8</v>
      </c>
      <c r="J1421">
        <f>_xlfn.XLOOKUP(Table2[[#This Row],[rxn]],Table7[rxn],Table7[flux],0)</f>
        <v>0</v>
      </c>
      <c r="K1421">
        <f>Table2[[#This Row],[flux]]-Table2[[#This Row],[flux in mfs]]</f>
        <v>7.8067808E-8</v>
      </c>
      <c r="L1421" t="b">
        <f>_xlfn.TEXTAFTER(Table2[[#This Row],[rxn]],"-",-1)="SPONT"</f>
        <v>0</v>
      </c>
      <c r="M1421" t="str">
        <f>_xlfn.TEXTAFTER(Table2[[#This Row],[rxn]],"-",-1)</f>
        <v>rt6884</v>
      </c>
      <c r="N1421">
        <f>_xlfn.XLOOKUP("'PRO-"&amp;Table2[[#This Row],[enz]]&amp;"'",'[1]Sheet2 (2)'!$A:$A,'[1]Sheet2 (2)'!$B:$B,"")</f>
        <v>1</v>
      </c>
    </row>
    <row r="1422" spans="1:14" ht="17" x14ac:dyDescent="0.25">
      <c r="A1422" s="1" t="s">
        <v>1422</v>
      </c>
      <c r="B1422" s="1" t="str">
        <f>_xlfn.TEXTBEFORE(Table7[[#This Row],[raw]]," ")</f>
        <v>PROSYN-rt7295</v>
      </c>
      <c r="C1422" s="1"/>
      <c r="D1422" s="1">
        <f>_xlfn.NUMBERVALUE(_xlfn.TEXTAFTER(Table7[[#This Row],[raw]]," ",-1))</f>
        <v>5.7978870000000004E-9</v>
      </c>
      <c r="G1422" t="s">
        <v>3408</v>
      </c>
      <c r="H1422" t="s">
        <v>2778</v>
      </c>
      <c r="I1422">
        <v>7.872048E-8</v>
      </c>
      <c r="J1422">
        <f>_xlfn.XLOOKUP(Table2[[#This Row],[rxn]],Table7[rxn],Table7[flux],0)</f>
        <v>0</v>
      </c>
      <c r="K1422">
        <f>Table2[[#This Row],[flux]]-Table2[[#This Row],[flux in mfs]]</f>
        <v>7.872048E-8</v>
      </c>
      <c r="L1422" t="b">
        <f>_xlfn.TEXTAFTER(Table2[[#This Row],[rxn]],"-",-1)="SPONT"</f>
        <v>0</v>
      </c>
      <c r="M1422" t="str">
        <f>_xlfn.TEXTAFTER(Table2[[#This Row],[rxn]],"-",-1)</f>
        <v>rt1267</v>
      </c>
      <c r="N1422">
        <f>_xlfn.XLOOKUP("'PRO-"&amp;Table2[[#This Row],[enz]]&amp;"'",'[1]Sheet2 (2)'!$A:$A,'[1]Sheet2 (2)'!$B:$B,"")</f>
        <v>1</v>
      </c>
    </row>
    <row r="1423" spans="1:14" ht="17" x14ac:dyDescent="0.25">
      <c r="A1423" s="1" t="s">
        <v>1423</v>
      </c>
      <c r="B1423" s="1" t="str">
        <f>_xlfn.TEXTBEFORE(Table7[[#This Row],[raw]]," ")</f>
        <v>PROSYN-rt7311</v>
      </c>
      <c r="C1423" s="1"/>
      <c r="D1423" s="1">
        <f>_xlfn.NUMBERVALUE(_xlfn.TEXTAFTER(Table7[[#This Row],[raw]]," ",-1))</f>
        <v>3.719806125E-6</v>
      </c>
      <c r="G1423" t="s">
        <v>3733</v>
      </c>
      <c r="H1423" t="s">
        <v>2778</v>
      </c>
      <c r="I1423">
        <v>7.872048E-8</v>
      </c>
      <c r="J1423">
        <f>_xlfn.XLOOKUP(Table2[[#This Row],[rxn]],Table7[rxn],Table7[flux],0)</f>
        <v>0</v>
      </c>
      <c r="K1423">
        <f>Table2[[#This Row],[flux]]-Table2[[#This Row],[flux in mfs]]</f>
        <v>7.872048E-8</v>
      </c>
      <c r="L1423" t="b">
        <f>_xlfn.TEXTAFTER(Table2[[#This Row],[rxn]],"-",-1)="SPONT"</f>
        <v>0</v>
      </c>
      <c r="M1423" t="str">
        <f>_xlfn.TEXTAFTER(Table2[[#This Row],[rxn]],"-",-1)</f>
        <v>rt1267</v>
      </c>
      <c r="N1423">
        <f>_xlfn.XLOOKUP("'PRO-"&amp;Table2[[#This Row],[enz]]&amp;"'",'[1]Sheet2 (2)'!$A:$A,'[1]Sheet2 (2)'!$B:$B,"")</f>
        <v>1</v>
      </c>
    </row>
    <row r="1424" spans="1:14" ht="17" x14ac:dyDescent="0.25">
      <c r="A1424" s="1" t="s">
        <v>1424</v>
      </c>
      <c r="B1424" s="1" t="str">
        <f>_xlfn.TEXTBEFORE(Table7[[#This Row],[raw]]," ")</f>
        <v>PROSYN-rt7313</v>
      </c>
      <c r="C1424" s="1"/>
      <c r="D1424" s="1">
        <f>_xlfn.NUMBERVALUE(_xlfn.TEXTAFTER(Table7[[#This Row],[raw]]," ",-1))</f>
        <v>5.0455164800000005E-7</v>
      </c>
      <c r="G1424" t="s">
        <v>3363</v>
      </c>
      <c r="H1424" t="s">
        <v>2778</v>
      </c>
      <c r="I1424">
        <v>8.0245018000000001E-8</v>
      </c>
      <c r="J1424">
        <f>_xlfn.XLOOKUP(Table2[[#This Row],[rxn]],Table7[rxn],Table7[flux],0)</f>
        <v>0</v>
      </c>
      <c r="K1424">
        <f>Table2[[#This Row],[flux]]-Table2[[#This Row],[flux in mfs]]</f>
        <v>8.0245018000000001E-8</v>
      </c>
      <c r="L1424" t="b">
        <f>_xlfn.TEXTAFTER(Table2[[#This Row],[rxn]],"-",-1)="SPONT"</f>
        <v>0</v>
      </c>
      <c r="M1424" t="str">
        <f>_xlfn.TEXTAFTER(Table2[[#This Row],[rxn]],"-",-1)</f>
        <v>rt7201</v>
      </c>
      <c r="N1424">
        <f>_xlfn.XLOOKUP("'PRO-"&amp;Table2[[#This Row],[enz]]&amp;"'",'[1]Sheet2 (2)'!$A:$A,'[1]Sheet2 (2)'!$B:$B,"")</f>
        <v>1</v>
      </c>
    </row>
    <row r="1425" spans="1:14" ht="17" x14ac:dyDescent="0.25">
      <c r="A1425" s="1" t="s">
        <v>1425</v>
      </c>
      <c r="B1425" s="1" t="str">
        <f>_xlfn.TEXTBEFORE(Table7[[#This Row],[raw]]," ")</f>
        <v>PROSYN-rt7317</v>
      </c>
      <c r="C1425" s="1"/>
      <c r="D1425" s="1">
        <f>_xlfn.NUMBERVALUE(_xlfn.TEXTAFTER(Table7[[#This Row],[raw]]," ",-1))</f>
        <v>3.8929430300000001E-7</v>
      </c>
      <c r="G1425" t="s">
        <v>3565</v>
      </c>
      <c r="H1425" t="s">
        <v>2778</v>
      </c>
      <c r="I1425">
        <v>8.2528743000000005E-8</v>
      </c>
      <c r="J1425">
        <f>_xlfn.XLOOKUP(Table2[[#This Row],[rxn]],Table7[rxn],Table7[flux],0)</f>
        <v>0</v>
      </c>
      <c r="K1425">
        <f>Table2[[#This Row],[flux]]-Table2[[#This Row],[flux in mfs]]</f>
        <v>8.2528743000000005E-8</v>
      </c>
      <c r="L1425" t="b">
        <f>_xlfn.TEXTAFTER(Table2[[#This Row],[rxn]],"-",-1)="SPONT"</f>
        <v>0</v>
      </c>
      <c r="M1425" t="str">
        <f>_xlfn.TEXTAFTER(Table2[[#This Row],[rxn]],"-",-1)</f>
        <v>MET1213</v>
      </c>
      <c r="N1425" t="str">
        <f>_xlfn.XLOOKUP("'PRO-"&amp;Table2[[#This Row],[enz]]&amp;"'",'[1]Sheet2 (2)'!$A:$A,'[1]Sheet2 (2)'!$B:$B,"")</f>
        <v/>
      </c>
    </row>
    <row r="1426" spans="1:14" ht="17" x14ac:dyDescent="0.25">
      <c r="A1426" s="1" t="s">
        <v>1426</v>
      </c>
      <c r="B1426" s="1" t="str">
        <f>_xlfn.TEXTBEFORE(Table7[[#This Row],[raw]]," ")</f>
        <v>PROSYN-rt7325</v>
      </c>
      <c r="C1426" s="1"/>
      <c r="D1426" s="1">
        <f>_xlfn.NUMBERVALUE(_xlfn.TEXTAFTER(Table7[[#This Row],[raw]]," ",-1))</f>
        <v>2.1301779E-8</v>
      </c>
      <c r="G1426" t="s">
        <v>3913</v>
      </c>
      <c r="H1426" t="s">
        <v>2778</v>
      </c>
      <c r="I1426">
        <v>8.2528743000000005E-8</v>
      </c>
      <c r="J1426">
        <f>_xlfn.XLOOKUP(Table2[[#This Row],[rxn]],Table7[rxn],Table7[flux],0)</f>
        <v>0</v>
      </c>
      <c r="K1426">
        <f>Table2[[#This Row],[flux]]-Table2[[#This Row],[flux in mfs]]</f>
        <v>8.2528743000000005E-8</v>
      </c>
      <c r="L1426" t="b">
        <f>_xlfn.TEXTAFTER(Table2[[#This Row],[rxn]],"-",-1)="SPONT"</f>
        <v>0</v>
      </c>
      <c r="M1426" t="str">
        <f>_xlfn.TEXTAFTER(Table2[[#This Row],[rxn]],"-",-1)</f>
        <v>MET1213</v>
      </c>
      <c r="N1426" t="str">
        <f>_xlfn.XLOOKUP("'PRO-"&amp;Table2[[#This Row],[enz]]&amp;"'",'[1]Sheet2 (2)'!$A:$A,'[1]Sheet2 (2)'!$B:$B,"")</f>
        <v/>
      </c>
    </row>
    <row r="1427" spans="1:14" ht="17" x14ac:dyDescent="0.25">
      <c r="A1427" s="1" t="s">
        <v>1427</v>
      </c>
      <c r="B1427" s="1" t="str">
        <f>_xlfn.TEXTBEFORE(Table7[[#This Row],[raw]]," ")</f>
        <v>PROSYN-rt7326</v>
      </c>
      <c r="C1427" s="1"/>
      <c r="D1427" s="1">
        <f>_xlfn.NUMBERVALUE(_xlfn.TEXTAFTER(Table7[[#This Row],[raw]]," ",-1))</f>
        <v>7.6574313000000005E-8</v>
      </c>
      <c r="G1427" t="s">
        <v>3397</v>
      </c>
      <c r="H1427" t="s">
        <v>2778</v>
      </c>
      <c r="I1427">
        <v>8.3628822000000003E-8</v>
      </c>
      <c r="J1427">
        <f>_xlfn.XLOOKUP(Table2[[#This Row],[rxn]],Table7[rxn],Table7[flux],0)</f>
        <v>0</v>
      </c>
      <c r="K1427">
        <f>Table2[[#This Row],[flux]]-Table2[[#This Row],[flux in mfs]]</f>
        <v>8.3628822000000003E-8</v>
      </c>
      <c r="L1427" t="b">
        <f>_xlfn.TEXTAFTER(Table2[[#This Row],[rxn]],"-",-1)="SPONT"</f>
        <v>0</v>
      </c>
      <c r="M1427" t="str">
        <f>_xlfn.TEXTAFTER(Table2[[#This Row],[rxn]],"-",-1)</f>
        <v>rt7437</v>
      </c>
      <c r="N1427">
        <f>_xlfn.XLOOKUP("'PRO-"&amp;Table2[[#This Row],[enz]]&amp;"'",'[1]Sheet2 (2)'!$A:$A,'[1]Sheet2 (2)'!$B:$B,"")</f>
        <v>1</v>
      </c>
    </row>
    <row r="1428" spans="1:14" ht="17" x14ac:dyDescent="0.25">
      <c r="A1428" s="1" t="s">
        <v>1428</v>
      </c>
      <c r="B1428" s="1" t="str">
        <f>_xlfn.TEXTBEFORE(Table7[[#This Row],[raw]]," ")</f>
        <v>PROSYN-rt7344</v>
      </c>
      <c r="C1428" s="1"/>
      <c r="D1428" s="1">
        <f>_xlfn.NUMBERVALUE(_xlfn.TEXTAFTER(Table7[[#This Row],[raw]]," ",-1))</f>
        <v>1.83227896E-7</v>
      </c>
      <c r="G1428" t="s">
        <v>3594</v>
      </c>
      <c r="H1428" t="s">
        <v>2778</v>
      </c>
      <c r="I1428">
        <v>8.5111352000000007E-8</v>
      </c>
      <c r="J1428">
        <f>_xlfn.XLOOKUP(Table2[[#This Row],[rxn]],Table7[rxn],Table7[flux],0)</f>
        <v>0</v>
      </c>
      <c r="K1428">
        <f>Table2[[#This Row],[flux]]-Table2[[#This Row],[flux in mfs]]</f>
        <v>8.5111352000000007E-8</v>
      </c>
      <c r="L1428" t="b">
        <f>_xlfn.TEXTAFTER(Table2[[#This Row],[rxn]],"-",-1)="SPONT"</f>
        <v>0</v>
      </c>
      <c r="M1428" t="str">
        <f>_xlfn.TEXTAFTER(Table2[[#This Row],[rxn]],"-",-1)</f>
        <v>rt1948</v>
      </c>
      <c r="N1428">
        <f>_xlfn.XLOOKUP("'PRO-"&amp;Table2[[#This Row],[enz]]&amp;"'",'[1]Sheet2 (2)'!$A:$A,'[1]Sheet2 (2)'!$B:$B,"")</f>
        <v>1</v>
      </c>
    </row>
    <row r="1429" spans="1:14" ht="17" x14ac:dyDescent="0.25">
      <c r="A1429" s="1" t="s">
        <v>1429</v>
      </c>
      <c r="B1429" s="1" t="str">
        <f>_xlfn.TEXTBEFORE(Table7[[#This Row],[raw]]," ")</f>
        <v>PROSYN-rt7345</v>
      </c>
      <c r="C1429" s="1"/>
      <c r="D1429" s="1">
        <f>_xlfn.NUMBERVALUE(_xlfn.TEXTAFTER(Table7[[#This Row],[raw]]," ",-1))</f>
        <v>1.01680435E-7</v>
      </c>
      <c r="G1429" t="s">
        <v>3962</v>
      </c>
      <c r="H1429" t="s">
        <v>2778</v>
      </c>
      <c r="I1429">
        <v>8.5111352000000007E-8</v>
      </c>
      <c r="J1429">
        <f>_xlfn.XLOOKUP(Table2[[#This Row],[rxn]],Table7[rxn],Table7[flux],0)</f>
        <v>0</v>
      </c>
      <c r="K1429">
        <f>Table2[[#This Row],[flux]]-Table2[[#This Row],[flux in mfs]]</f>
        <v>8.5111352000000007E-8</v>
      </c>
      <c r="L1429" t="b">
        <f>_xlfn.TEXTAFTER(Table2[[#This Row],[rxn]],"-",-1)="SPONT"</f>
        <v>0</v>
      </c>
      <c r="M1429" t="str">
        <f>_xlfn.TEXTAFTER(Table2[[#This Row],[rxn]],"-",-1)</f>
        <v>rt1948</v>
      </c>
      <c r="N1429">
        <f>_xlfn.XLOOKUP("'PRO-"&amp;Table2[[#This Row],[enz]]&amp;"'",'[1]Sheet2 (2)'!$A:$A,'[1]Sheet2 (2)'!$B:$B,"")</f>
        <v>1</v>
      </c>
    </row>
    <row r="1430" spans="1:14" ht="17" x14ac:dyDescent="0.25">
      <c r="A1430" s="1" t="s">
        <v>1430</v>
      </c>
      <c r="B1430" s="1" t="str">
        <f>_xlfn.TEXTBEFORE(Table7[[#This Row],[raw]]," ")</f>
        <v>PROSYN-rt7353</v>
      </c>
      <c r="C1430" s="1"/>
      <c r="D1430" s="1">
        <f>_xlfn.NUMBERVALUE(_xlfn.TEXTAFTER(Table7[[#This Row],[raw]]," ",-1))</f>
        <v>2.0322685080000001E-6</v>
      </c>
      <c r="G1430" t="s">
        <v>3614</v>
      </c>
      <c r="H1430" t="s">
        <v>2778</v>
      </c>
      <c r="I1430">
        <v>8.5702258999999995E-8</v>
      </c>
      <c r="J1430">
        <f>_xlfn.XLOOKUP(Table2[[#This Row],[rxn]],Table7[rxn],Table7[flux],0)</f>
        <v>0</v>
      </c>
      <c r="K1430">
        <f>Table2[[#This Row],[flux]]-Table2[[#This Row],[flux in mfs]]</f>
        <v>8.5702258999999995E-8</v>
      </c>
      <c r="L1430" t="b">
        <f>_xlfn.TEXTAFTER(Table2[[#This Row],[rxn]],"-",-1)="SPONT"</f>
        <v>0</v>
      </c>
      <c r="M1430" t="str">
        <f>_xlfn.TEXTAFTER(Table2[[#This Row],[rxn]],"-",-1)</f>
        <v>rt0683_gm</v>
      </c>
      <c r="N1430">
        <f>_xlfn.XLOOKUP("'PRO-"&amp;Table2[[#This Row],[enz]]&amp;"'",'[1]Sheet2 (2)'!$A:$A,'[1]Sheet2 (2)'!$B:$B,"")</f>
        <v>1</v>
      </c>
    </row>
    <row r="1431" spans="1:14" ht="17" x14ac:dyDescent="0.25">
      <c r="A1431" s="1" t="s">
        <v>1431</v>
      </c>
      <c r="B1431" s="1" t="str">
        <f>_xlfn.TEXTBEFORE(Table7[[#This Row],[raw]]," ")</f>
        <v>PROSYN-rt7368</v>
      </c>
      <c r="C1431" s="1"/>
      <c r="D1431" s="1">
        <f>_xlfn.NUMBERVALUE(_xlfn.TEXTAFTER(Table7[[#This Row],[raw]]," ",-1))</f>
        <v>6.6161819999999996E-9</v>
      </c>
      <c r="G1431" t="s">
        <v>4006</v>
      </c>
      <c r="H1431" t="s">
        <v>2778</v>
      </c>
      <c r="I1431">
        <v>8.5702258999999995E-8</v>
      </c>
      <c r="J1431">
        <f>_xlfn.XLOOKUP(Table2[[#This Row],[rxn]],Table7[rxn],Table7[flux],0)</f>
        <v>0</v>
      </c>
      <c r="K1431">
        <f>Table2[[#This Row],[flux]]-Table2[[#This Row],[flux in mfs]]</f>
        <v>8.5702258999999995E-8</v>
      </c>
      <c r="L1431" t="b">
        <f>_xlfn.TEXTAFTER(Table2[[#This Row],[rxn]],"-",-1)="SPONT"</f>
        <v>0</v>
      </c>
      <c r="M1431" t="str">
        <f>_xlfn.TEXTAFTER(Table2[[#This Row],[rxn]],"-",-1)</f>
        <v>rt0683_gm</v>
      </c>
      <c r="N1431">
        <f>_xlfn.XLOOKUP("'PRO-"&amp;Table2[[#This Row],[enz]]&amp;"'",'[1]Sheet2 (2)'!$A:$A,'[1]Sheet2 (2)'!$B:$B,"")</f>
        <v>1</v>
      </c>
    </row>
    <row r="1432" spans="1:14" ht="17" x14ac:dyDescent="0.25">
      <c r="A1432" s="1" t="s">
        <v>1432</v>
      </c>
      <c r="B1432" s="1" t="str">
        <f>_xlfn.TEXTBEFORE(Table7[[#This Row],[raw]]," ")</f>
        <v>PROSYN-rt7376</v>
      </c>
      <c r="C1432" s="1"/>
      <c r="D1432" s="1">
        <f>_xlfn.NUMBERVALUE(_xlfn.TEXTAFTER(Table7[[#This Row],[raw]]," ",-1))</f>
        <v>3.0260878200000001E-7</v>
      </c>
      <c r="G1432" t="s">
        <v>4254</v>
      </c>
      <c r="H1432" t="s">
        <v>2778</v>
      </c>
      <c r="I1432">
        <v>8.5702258999999995E-8</v>
      </c>
      <c r="J1432">
        <f>_xlfn.XLOOKUP(Table2[[#This Row],[rxn]],Table7[rxn],Table7[flux],0)</f>
        <v>0</v>
      </c>
      <c r="K1432">
        <f>Table2[[#This Row],[flux]]-Table2[[#This Row],[flux in mfs]]</f>
        <v>8.5702258999999995E-8</v>
      </c>
      <c r="L1432" t="b">
        <f>_xlfn.TEXTAFTER(Table2[[#This Row],[rxn]],"-",-1)="SPONT"</f>
        <v>0</v>
      </c>
      <c r="M1432" t="str">
        <f>_xlfn.TEXTAFTER(Table2[[#This Row],[rxn]],"-",-1)</f>
        <v>rt0683_gm</v>
      </c>
      <c r="N1432">
        <f>_xlfn.XLOOKUP("'PRO-"&amp;Table2[[#This Row],[enz]]&amp;"'",'[1]Sheet2 (2)'!$A:$A,'[1]Sheet2 (2)'!$B:$B,"")</f>
        <v>1</v>
      </c>
    </row>
    <row r="1433" spans="1:14" ht="17" x14ac:dyDescent="0.25">
      <c r="A1433" s="1" t="s">
        <v>1433</v>
      </c>
      <c r="B1433" s="1" t="str">
        <f>_xlfn.TEXTBEFORE(Table7[[#This Row],[raw]]," ")</f>
        <v>PROSYN-rt7380</v>
      </c>
      <c r="C1433" s="1"/>
      <c r="D1433" s="1">
        <f>_xlfn.NUMBERVALUE(_xlfn.TEXTAFTER(Table7[[#This Row],[raw]]," ",-1))</f>
        <v>1.50495526E-7</v>
      </c>
      <c r="G1433" t="s">
        <v>3752</v>
      </c>
      <c r="H1433" t="s">
        <v>2778</v>
      </c>
      <c r="I1433">
        <v>8.6118139000000005E-8</v>
      </c>
      <c r="J1433">
        <f>_xlfn.XLOOKUP(Table2[[#This Row],[rxn]],Table7[rxn],Table7[flux],0)</f>
        <v>0</v>
      </c>
      <c r="K1433">
        <f>Table2[[#This Row],[flux]]-Table2[[#This Row],[flux in mfs]]</f>
        <v>8.6118139000000005E-8</v>
      </c>
      <c r="L1433" t="b">
        <f>_xlfn.TEXTAFTER(Table2[[#This Row],[rxn]],"-",-1)="SPONT"</f>
        <v>0</v>
      </c>
      <c r="M1433" t="str">
        <f>_xlfn.TEXTAFTER(Table2[[#This Row],[rxn]],"-",-1)</f>
        <v>rt0467</v>
      </c>
      <c r="N1433">
        <f>_xlfn.XLOOKUP("'PRO-"&amp;Table2[[#This Row],[enz]]&amp;"'",'[1]Sheet2 (2)'!$A:$A,'[1]Sheet2 (2)'!$B:$B,"")</f>
        <v>1</v>
      </c>
    </row>
    <row r="1434" spans="1:14" ht="17" x14ac:dyDescent="0.25">
      <c r="A1434" s="1" t="s">
        <v>1434</v>
      </c>
      <c r="B1434" s="1" t="str">
        <f>_xlfn.TEXTBEFORE(Table7[[#This Row],[raw]]," ")</f>
        <v>PROSYN-rt7383</v>
      </c>
      <c r="C1434" s="1"/>
      <c r="D1434" s="1">
        <f>_xlfn.NUMBERVALUE(_xlfn.TEXTAFTER(Table7[[#This Row],[raw]]," ",-1))</f>
        <v>8.1276289999999993E-9</v>
      </c>
      <c r="G1434" t="s">
        <v>3753</v>
      </c>
      <c r="H1434" t="s">
        <v>2778</v>
      </c>
      <c r="I1434">
        <v>8.6118139000000005E-8</v>
      </c>
      <c r="J1434">
        <f>_xlfn.XLOOKUP(Table2[[#This Row],[rxn]],Table7[rxn],Table7[flux],0)</f>
        <v>0</v>
      </c>
      <c r="K1434">
        <f>Table2[[#This Row],[flux]]-Table2[[#This Row],[flux in mfs]]</f>
        <v>8.6118139000000005E-8</v>
      </c>
      <c r="L1434" t="b">
        <f>_xlfn.TEXTAFTER(Table2[[#This Row],[rxn]],"-",-1)="SPONT"</f>
        <v>0</v>
      </c>
      <c r="M1434" t="str">
        <f>_xlfn.TEXTAFTER(Table2[[#This Row],[rxn]],"-",-1)</f>
        <v>rt0467</v>
      </c>
      <c r="N1434">
        <f>_xlfn.XLOOKUP("'PRO-"&amp;Table2[[#This Row],[enz]]&amp;"'",'[1]Sheet2 (2)'!$A:$A,'[1]Sheet2 (2)'!$B:$B,"")</f>
        <v>1</v>
      </c>
    </row>
    <row r="1435" spans="1:14" ht="17" x14ac:dyDescent="0.25">
      <c r="A1435" s="1" t="s">
        <v>1435</v>
      </c>
      <c r="B1435" s="1" t="str">
        <f>_xlfn.TEXTBEFORE(Table7[[#This Row],[raw]]," ")</f>
        <v>PROSYN-rt7388</v>
      </c>
      <c r="C1435" s="1"/>
      <c r="D1435" s="1">
        <f>_xlfn.NUMBERVALUE(_xlfn.TEXTAFTER(Table7[[#This Row],[raw]]," ",-1))</f>
        <v>4.3327610699999999E-7</v>
      </c>
      <c r="G1435" t="s">
        <v>3530</v>
      </c>
      <c r="H1435" t="s">
        <v>2778</v>
      </c>
      <c r="I1435">
        <v>8.7120339000000001E-8</v>
      </c>
      <c r="J1435">
        <f>_xlfn.XLOOKUP(Table2[[#This Row],[rxn]],Table7[rxn],Table7[flux],0)</f>
        <v>0</v>
      </c>
      <c r="K1435">
        <f>Table2[[#This Row],[flux]]-Table2[[#This Row],[flux in mfs]]</f>
        <v>8.7120339000000001E-8</v>
      </c>
      <c r="L1435" t="b">
        <f>_xlfn.TEXTAFTER(Table2[[#This Row],[rxn]],"-",-1)="SPONT"</f>
        <v>0</v>
      </c>
      <c r="M1435" t="str">
        <f>_xlfn.TEXTAFTER(Table2[[#This Row],[rxn]],"-",-1)</f>
        <v>rt3712</v>
      </c>
      <c r="N1435">
        <f>_xlfn.XLOOKUP("'PRO-"&amp;Table2[[#This Row],[enz]]&amp;"'",'[1]Sheet2 (2)'!$A:$A,'[1]Sheet2 (2)'!$B:$B,"")</f>
        <v>1</v>
      </c>
    </row>
    <row r="1436" spans="1:14" ht="17" x14ac:dyDescent="0.25">
      <c r="A1436" s="1" t="s">
        <v>1436</v>
      </c>
      <c r="B1436" s="1" t="str">
        <f>_xlfn.TEXTBEFORE(Table7[[#This Row],[raw]]," ")</f>
        <v>PROSYN-rt7390</v>
      </c>
      <c r="C1436" s="1"/>
      <c r="D1436" s="1">
        <f>_xlfn.NUMBERVALUE(_xlfn.TEXTAFTER(Table7[[#This Row],[raw]]," ",-1))</f>
        <v>1.8808321400000001E-7</v>
      </c>
      <c r="G1436" t="s">
        <v>3874</v>
      </c>
      <c r="H1436" t="s">
        <v>2778</v>
      </c>
      <c r="I1436">
        <v>8.7120339000000001E-8</v>
      </c>
      <c r="J1436">
        <f>_xlfn.XLOOKUP(Table2[[#This Row],[rxn]],Table7[rxn],Table7[flux],0)</f>
        <v>0</v>
      </c>
      <c r="K1436">
        <f>Table2[[#This Row],[flux]]-Table2[[#This Row],[flux in mfs]]</f>
        <v>8.7120339000000001E-8</v>
      </c>
      <c r="L1436" t="b">
        <f>_xlfn.TEXTAFTER(Table2[[#This Row],[rxn]],"-",-1)="SPONT"</f>
        <v>0</v>
      </c>
      <c r="M1436" t="str">
        <f>_xlfn.TEXTAFTER(Table2[[#This Row],[rxn]],"-",-1)</f>
        <v>rt3712</v>
      </c>
      <c r="N1436">
        <f>_xlfn.XLOOKUP("'PRO-"&amp;Table2[[#This Row],[enz]]&amp;"'",'[1]Sheet2 (2)'!$A:$A,'[1]Sheet2 (2)'!$B:$B,"")</f>
        <v>1</v>
      </c>
    </row>
    <row r="1437" spans="1:14" ht="17" x14ac:dyDescent="0.25">
      <c r="A1437" s="1" t="s">
        <v>1437</v>
      </c>
      <c r="B1437" s="1" t="str">
        <f>_xlfn.TEXTBEFORE(Table7[[#This Row],[raw]]," ")</f>
        <v>PROSYN-rt7391</v>
      </c>
      <c r="C1437" s="1"/>
      <c r="D1437" s="1">
        <f>_xlfn.NUMBERVALUE(_xlfn.TEXTAFTER(Table7[[#This Row],[raw]]," ",-1))</f>
        <v>5.0022498000000003E-8</v>
      </c>
      <c r="G1437" t="s">
        <v>3486</v>
      </c>
      <c r="H1437" t="s">
        <v>2778</v>
      </c>
      <c r="I1437">
        <v>9.0686240999999996E-8</v>
      </c>
      <c r="J1437">
        <f>_xlfn.XLOOKUP(Table2[[#This Row],[rxn]],Table7[rxn],Table7[flux],0)</f>
        <v>0</v>
      </c>
      <c r="K1437">
        <f>Table2[[#This Row],[flux]]-Table2[[#This Row],[flux in mfs]]</f>
        <v>9.0686240999999996E-8</v>
      </c>
      <c r="L1437" t="b">
        <f>_xlfn.TEXTAFTER(Table2[[#This Row],[rxn]],"-",-1)="SPONT"</f>
        <v>0</v>
      </c>
      <c r="M1437" t="str">
        <f>_xlfn.TEXTAFTER(Table2[[#This Row],[rxn]],"-",-1)</f>
        <v>rt2297_rm</v>
      </c>
      <c r="N1437">
        <f>_xlfn.XLOOKUP("'PRO-"&amp;Table2[[#This Row],[enz]]&amp;"'",'[1]Sheet2 (2)'!$A:$A,'[1]Sheet2 (2)'!$B:$B,"")</f>
        <v>1</v>
      </c>
    </row>
    <row r="1438" spans="1:14" ht="17" x14ac:dyDescent="0.25">
      <c r="A1438" s="1" t="s">
        <v>1438</v>
      </c>
      <c r="B1438" s="1" t="str">
        <f>_xlfn.TEXTBEFORE(Table7[[#This Row],[raw]]," ")</f>
        <v>PROSYN-rt7394</v>
      </c>
      <c r="C1438" s="1"/>
      <c r="D1438" s="1">
        <f>_xlfn.NUMBERVALUE(_xlfn.TEXTAFTER(Table7[[#This Row],[raw]]," ",-1))</f>
        <v>7.5869600000000004E-10</v>
      </c>
      <c r="G1438" t="s">
        <v>3487</v>
      </c>
      <c r="H1438" t="s">
        <v>2778</v>
      </c>
      <c r="I1438">
        <v>9.0686240999999996E-8</v>
      </c>
      <c r="J1438">
        <f>_xlfn.XLOOKUP(Table2[[#This Row],[rxn]],Table7[rxn],Table7[flux],0)</f>
        <v>0</v>
      </c>
      <c r="K1438">
        <f>Table2[[#This Row],[flux]]-Table2[[#This Row],[flux in mfs]]</f>
        <v>9.0686240999999996E-8</v>
      </c>
      <c r="L1438" t="b">
        <f>_xlfn.TEXTAFTER(Table2[[#This Row],[rxn]],"-",-1)="SPONT"</f>
        <v>0</v>
      </c>
      <c r="M1438" t="str">
        <f>_xlfn.TEXTAFTER(Table2[[#This Row],[rxn]],"-",-1)</f>
        <v>rt6208_c</v>
      </c>
      <c r="N1438">
        <f>_xlfn.XLOOKUP("'PRO-"&amp;Table2[[#This Row],[enz]]&amp;"'",'[1]Sheet2 (2)'!$A:$A,'[1]Sheet2 (2)'!$B:$B,"")</f>
        <v>1</v>
      </c>
    </row>
    <row r="1439" spans="1:14" ht="17" x14ac:dyDescent="0.25">
      <c r="A1439" s="1" t="s">
        <v>1439</v>
      </c>
      <c r="B1439" s="1" t="str">
        <f>_xlfn.TEXTBEFORE(Table7[[#This Row],[raw]]," ")</f>
        <v>PROSYN-rt7405</v>
      </c>
      <c r="C1439" s="1"/>
      <c r="D1439" s="1">
        <f>_xlfn.NUMBERVALUE(_xlfn.TEXTAFTER(Table7[[#This Row],[raw]]," ",-1))</f>
        <v>1.6111717999999999E-7</v>
      </c>
      <c r="G1439" t="s">
        <v>3825</v>
      </c>
      <c r="H1439" t="s">
        <v>2778</v>
      </c>
      <c r="I1439">
        <v>9.0686240999999996E-8</v>
      </c>
      <c r="J1439">
        <f>_xlfn.XLOOKUP(Table2[[#This Row],[rxn]],Table7[rxn],Table7[flux],0)</f>
        <v>0</v>
      </c>
      <c r="K1439">
        <f>Table2[[#This Row],[flux]]-Table2[[#This Row],[flux in mfs]]</f>
        <v>9.0686240999999996E-8</v>
      </c>
      <c r="L1439" t="b">
        <f>_xlfn.TEXTAFTER(Table2[[#This Row],[rxn]],"-",-1)="SPONT"</f>
        <v>0</v>
      </c>
      <c r="M1439" t="str">
        <f>_xlfn.TEXTAFTER(Table2[[#This Row],[rxn]],"-",-1)</f>
        <v>rt2297_rm</v>
      </c>
      <c r="N1439">
        <f>_xlfn.XLOOKUP("'PRO-"&amp;Table2[[#This Row],[enz]]&amp;"'",'[1]Sheet2 (2)'!$A:$A,'[1]Sheet2 (2)'!$B:$B,"")</f>
        <v>1</v>
      </c>
    </row>
    <row r="1440" spans="1:14" ht="17" x14ac:dyDescent="0.25">
      <c r="A1440" s="1" t="s">
        <v>1440</v>
      </c>
      <c r="B1440" s="1" t="str">
        <f>_xlfn.TEXTBEFORE(Table7[[#This Row],[raw]]," ")</f>
        <v>PROSYN-rt7415_m</v>
      </c>
      <c r="C1440" s="1"/>
      <c r="D1440" s="1">
        <f>_xlfn.NUMBERVALUE(_xlfn.TEXTAFTER(Table7[[#This Row],[raw]]," ",-1))</f>
        <v>1.04071768E-7</v>
      </c>
      <c r="G1440" t="s">
        <v>3826</v>
      </c>
      <c r="H1440" t="s">
        <v>2778</v>
      </c>
      <c r="I1440">
        <v>9.0686240999999996E-8</v>
      </c>
      <c r="J1440">
        <f>_xlfn.XLOOKUP(Table2[[#This Row],[rxn]],Table7[rxn],Table7[flux],0)</f>
        <v>0</v>
      </c>
      <c r="K1440">
        <f>Table2[[#This Row],[flux]]-Table2[[#This Row],[flux in mfs]]</f>
        <v>9.0686240999999996E-8</v>
      </c>
      <c r="L1440" t="b">
        <f>_xlfn.TEXTAFTER(Table2[[#This Row],[rxn]],"-",-1)="SPONT"</f>
        <v>0</v>
      </c>
      <c r="M1440" t="str">
        <f>_xlfn.TEXTAFTER(Table2[[#This Row],[rxn]],"-",-1)</f>
        <v>rt6208_c</v>
      </c>
      <c r="N1440">
        <f>_xlfn.XLOOKUP("'PRO-"&amp;Table2[[#This Row],[enz]]&amp;"'",'[1]Sheet2 (2)'!$A:$A,'[1]Sheet2 (2)'!$B:$B,"")</f>
        <v>1</v>
      </c>
    </row>
    <row r="1441" spans="1:14" ht="17" x14ac:dyDescent="0.25">
      <c r="A1441" s="1" t="s">
        <v>1441</v>
      </c>
      <c r="B1441" s="1" t="str">
        <f>_xlfn.TEXTBEFORE(Table7[[#This Row],[raw]]," ")</f>
        <v>PROSYN-rt7423</v>
      </c>
      <c r="C1441" s="1"/>
      <c r="D1441" s="1">
        <f>_xlfn.NUMBERVALUE(_xlfn.TEXTAFTER(Table7[[#This Row],[raw]]," ",-1))</f>
        <v>1.36136491E-7</v>
      </c>
      <c r="G1441" t="s">
        <v>4333</v>
      </c>
      <c r="H1441" t="s">
        <v>2778</v>
      </c>
      <c r="I1441">
        <v>9.0686240999999996E-8</v>
      </c>
      <c r="J1441">
        <f>_xlfn.XLOOKUP(Table2[[#This Row],[rxn]],Table7[rxn],Table7[flux],0)</f>
        <v>0</v>
      </c>
      <c r="K1441">
        <f>Table2[[#This Row],[flux]]-Table2[[#This Row],[flux in mfs]]</f>
        <v>9.0686240999999996E-8</v>
      </c>
      <c r="L1441" t="b">
        <f>_xlfn.TEXTAFTER(Table2[[#This Row],[rxn]],"-",-1)="SPONT"</f>
        <v>0</v>
      </c>
      <c r="M1441" t="str">
        <f>_xlfn.TEXTAFTER(Table2[[#This Row],[rxn]],"-",-1)</f>
        <v>rt2297_rm</v>
      </c>
      <c r="N1441">
        <f>_xlfn.XLOOKUP("'PRO-"&amp;Table2[[#This Row],[enz]]&amp;"'",'[1]Sheet2 (2)'!$A:$A,'[1]Sheet2 (2)'!$B:$B,"")</f>
        <v>1</v>
      </c>
    </row>
    <row r="1442" spans="1:14" ht="17" x14ac:dyDescent="0.25">
      <c r="A1442" s="1" t="s">
        <v>1442</v>
      </c>
      <c r="B1442" s="1" t="str">
        <f>_xlfn.TEXTBEFORE(Table7[[#This Row],[raw]]," ")</f>
        <v>PROSYN-rt7437</v>
      </c>
      <c r="C1442" s="1"/>
      <c r="D1442" s="1">
        <f>_xlfn.NUMBERVALUE(_xlfn.TEXTAFTER(Table7[[#This Row],[raw]]," ",-1))</f>
        <v>4.1879158399999998E-7</v>
      </c>
      <c r="G1442" t="s">
        <v>3552</v>
      </c>
      <c r="H1442" t="s">
        <v>2778</v>
      </c>
      <c r="I1442">
        <v>9.1410699999999994E-8</v>
      </c>
      <c r="J1442">
        <f>_xlfn.XLOOKUP(Table2[[#This Row],[rxn]],Table7[rxn],Table7[flux],0)</f>
        <v>0</v>
      </c>
      <c r="K1442">
        <f>Table2[[#This Row],[flux]]-Table2[[#This Row],[flux in mfs]]</f>
        <v>9.1410699999999994E-8</v>
      </c>
      <c r="L1442" t="b">
        <f>_xlfn.TEXTAFTER(Table2[[#This Row],[rxn]],"-",-1)="SPONT"</f>
        <v>0</v>
      </c>
      <c r="M1442" t="str">
        <f>_xlfn.TEXTAFTER(Table2[[#This Row],[rxn]],"-",-1)</f>
        <v>ERG11NCP1</v>
      </c>
      <c r="N1442" t="str">
        <f>_xlfn.XLOOKUP("'PRO-"&amp;Table2[[#This Row],[enz]]&amp;"'",'[1]Sheet2 (2)'!$A:$A,'[1]Sheet2 (2)'!$B:$B,"")</f>
        <v/>
      </c>
    </row>
    <row r="1443" spans="1:14" ht="17" x14ac:dyDescent="0.25">
      <c r="A1443" s="1" t="s">
        <v>1443</v>
      </c>
      <c r="B1443" s="1" t="str">
        <f>_xlfn.TEXTBEFORE(Table7[[#This Row],[raw]]," ")</f>
        <v>PROSYN-rt7438</v>
      </c>
      <c r="C1443" s="1"/>
      <c r="D1443" s="1">
        <f>_xlfn.NUMBERVALUE(_xlfn.TEXTAFTER(Table7[[#This Row],[raw]]," ",-1))</f>
        <v>2.3251809999999999E-9</v>
      </c>
      <c r="G1443" t="s">
        <v>3898</v>
      </c>
      <c r="H1443" t="s">
        <v>2778</v>
      </c>
      <c r="I1443">
        <v>9.1410699999999994E-8</v>
      </c>
      <c r="J1443">
        <f>_xlfn.XLOOKUP(Table2[[#This Row],[rxn]],Table7[rxn],Table7[flux],0)</f>
        <v>0</v>
      </c>
      <c r="K1443">
        <f>Table2[[#This Row],[flux]]-Table2[[#This Row],[flux in mfs]]</f>
        <v>9.1410699999999994E-8</v>
      </c>
      <c r="L1443" t="b">
        <f>_xlfn.TEXTAFTER(Table2[[#This Row],[rxn]],"-",-1)="SPONT"</f>
        <v>0</v>
      </c>
      <c r="M1443" t="str">
        <f>_xlfn.TEXTAFTER(Table2[[#This Row],[rxn]],"-",-1)</f>
        <v>ERG11NCP1</v>
      </c>
      <c r="N1443" t="str">
        <f>_xlfn.XLOOKUP("'PRO-"&amp;Table2[[#This Row],[enz]]&amp;"'",'[1]Sheet2 (2)'!$A:$A,'[1]Sheet2 (2)'!$B:$B,"")</f>
        <v/>
      </c>
    </row>
    <row r="1444" spans="1:14" ht="17" x14ac:dyDescent="0.25">
      <c r="A1444" s="1" t="s">
        <v>1444</v>
      </c>
      <c r="B1444" s="1" t="str">
        <f>_xlfn.TEXTBEFORE(Table7[[#This Row],[raw]]," ")</f>
        <v>PROSYN-rt7460</v>
      </c>
      <c r="C1444" s="1"/>
      <c r="D1444" s="1">
        <f>_xlfn.NUMBERVALUE(_xlfn.TEXTAFTER(Table7[[#This Row],[raw]]," ",-1))</f>
        <v>2.0394740000000001E-8</v>
      </c>
      <c r="G1444" t="s">
        <v>3496</v>
      </c>
      <c r="H1444" t="s">
        <v>2778</v>
      </c>
      <c r="I1444">
        <v>9.1809359999999994E-8</v>
      </c>
      <c r="J1444">
        <f>_xlfn.XLOOKUP(Table2[[#This Row],[rxn]],Table7[rxn],Table7[flux],0)</f>
        <v>0</v>
      </c>
      <c r="K1444">
        <f>Table2[[#This Row],[flux]]-Table2[[#This Row],[flux in mfs]]</f>
        <v>9.1809359999999994E-8</v>
      </c>
      <c r="L1444" t="b">
        <f>_xlfn.TEXTAFTER(Table2[[#This Row],[rxn]],"-",-1)="SPONT"</f>
        <v>0</v>
      </c>
      <c r="M1444" t="str">
        <f>_xlfn.TEXTAFTER(Table2[[#This Row],[rxn]],"-",-1)</f>
        <v>rt3476</v>
      </c>
      <c r="N1444">
        <f>_xlfn.XLOOKUP("'PRO-"&amp;Table2[[#This Row],[enz]]&amp;"'",'[1]Sheet2 (2)'!$A:$A,'[1]Sheet2 (2)'!$B:$B,"")</f>
        <v>1</v>
      </c>
    </row>
    <row r="1445" spans="1:14" ht="17" x14ac:dyDescent="0.25">
      <c r="A1445" s="1" t="s">
        <v>1445</v>
      </c>
      <c r="B1445" s="1" t="str">
        <f>_xlfn.TEXTBEFORE(Table7[[#This Row],[raw]]," ")</f>
        <v>PROSYN-rt7461</v>
      </c>
      <c r="C1445" s="1"/>
      <c r="D1445" s="1">
        <f>_xlfn.NUMBERVALUE(_xlfn.TEXTAFTER(Table7[[#This Row],[raw]]," ",-1))</f>
        <v>1.2240392799999999E-7</v>
      </c>
      <c r="G1445" t="s">
        <v>3837</v>
      </c>
      <c r="H1445" t="s">
        <v>2778</v>
      </c>
      <c r="I1445">
        <v>9.1809359999999994E-8</v>
      </c>
      <c r="J1445">
        <f>_xlfn.XLOOKUP(Table2[[#This Row],[rxn]],Table7[rxn],Table7[flux],0)</f>
        <v>0</v>
      </c>
      <c r="K1445">
        <f>Table2[[#This Row],[flux]]-Table2[[#This Row],[flux in mfs]]</f>
        <v>9.1809359999999994E-8</v>
      </c>
      <c r="L1445" t="b">
        <f>_xlfn.TEXTAFTER(Table2[[#This Row],[rxn]],"-",-1)="SPONT"</f>
        <v>0</v>
      </c>
      <c r="M1445" t="str">
        <f>_xlfn.TEXTAFTER(Table2[[#This Row],[rxn]],"-",-1)</f>
        <v>rt3476</v>
      </c>
      <c r="N1445">
        <f>_xlfn.XLOOKUP("'PRO-"&amp;Table2[[#This Row],[enz]]&amp;"'",'[1]Sheet2 (2)'!$A:$A,'[1]Sheet2 (2)'!$B:$B,"")</f>
        <v>1</v>
      </c>
    </row>
    <row r="1446" spans="1:14" ht="17" x14ac:dyDescent="0.25">
      <c r="A1446" s="1" t="s">
        <v>1446</v>
      </c>
      <c r="B1446" s="1" t="str">
        <f>_xlfn.TEXTBEFORE(Table7[[#This Row],[raw]]," ")</f>
        <v>PROSYN-rt7471</v>
      </c>
      <c r="C1446" s="1"/>
      <c r="D1446" s="1">
        <f>_xlfn.NUMBERVALUE(_xlfn.TEXTAFTER(Table7[[#This Row],[raw]]," ",-1))</f>
        <v>4.8472054000000003E-8</v>
      </c>
      <c r="G1446" t="s">
        <v>4126</v>
      </c>
      <c r="H1446" t="s">
        <v>2778</v>
      </c>
      <c r="I1446">
        <v>2.8424824600000001E-7</v>
      </c>
      <c r="J1446">
        <f>_xlfn.XLOOKUP(Table2[[#This Row],[rxn]],Table7[rxn],Table7[flux],0)</f>
        <v>1.90018634E-7</v>
      </c>
      <c r="K1446">
        <f>Table2[[#This Row],[flux]]-Table2[[#This Row],[flux in mfs]]</f>
        <v>9.4229612000000013E-8</v>
      </c>
      <c r="L1446" t="b">
        <f>_xlfn.TEXTAFTER(Table2[[#This Row],[rxn]],"-",-1)="SPONT"</f>
        <v>0</v>
      </c>
      <c r="M1446" t="str">
        <f>_xlfn.TEXTAFTER(Table2[[#This Row],[rxn]],"-",-1)</f>
        <v>RPS23A</v>
      </c>
      <c r="N1446" t="str">
        <f>_xlfn.XLOOKUP("'PRO-"&amp;Table2[[#This Row],[enz]]&amp;"'",'[1]Sheet2 (2)'!$A:$A,'[1]Sheet2 (2)'!$B:$B,"")</f>
        <v/>
      </c>
    </row>
    <row r="1447" spans="1:14" ht="17" x14ac:dyDescent="0.25">
      <c r="A1447" s="1" t="s">
        <v>1447</v>
      </c>
      <c r="B1447" s="1" t="str">
        <f>_xlfn.TEXTBEFORE(Table7[[#This Row],[raw]]," ")</f>
        <v>PROSYN-rt7477</v>
      </c>
      <c r="C1447" s="1"/>
      <c r="D1447" s="1">
        <f>_xlfn.NUMBERVALUE(_xlfn.TEXTAFTER(Table7[[#This Row],[raw]]," ",-1))</f>
        <v>7.5205109999999996E-9</v>
      </c>
      <c r="G1447" t="s">
        <v>4646</v>
      </c>
      <c r="H1447" t="s">
        <v>2778</v>
      </c>
      <c r="I1447">
        <v>2.8424824600000001E-7</v>
      </c>
      <c r="J1447">
        <f>_xlfn.XLOOKUP(Table2[[#This Row],[rxn]],Table7[rxn],Table7[flux],0)</f>
        <v>1.90018634E-7</v>
      </c>
      <c r="K1447">
        <f>Table2[[#This Row],[flux]]-Table2[[#This Row],[flux in mfs]]</f>
        <v>9.4229612000000013E-8</v>
      </c>
      <c r="L1447" t="b">
        <f>_xlfn.TEXTAFTER(Table2[[#This Row],[rxn]],"-",-1)="SPONT"</f>
        <v>0</v>
      </c>
      <c r="M1447" t="str">
        <f>_xlfn.TEXTAFTER(Table2[[#This Row],[rxn]],"-",-1)</f>
        <v>RPS23A</v>
      </c>
      <c r="N1447" t="str">
        <f>_xlfn.XLOOKUP("'PRO-"&amp;Table2[[#This Row],[enz]]&amp;"'",'[1]Sheet2 (2)'!$A:$A,'[1]Sheet2 (2)'!$B:$B,"")</f>
        <v/>
      </c>
    </row>
    <row r="1448" spans="1:14" ht="17" x14ac:dyDescent="0.25">
      <c r="A1448" s="1" t="s">
        <v>1448</v>
      </c>
      <c r="B1448" s="1" t="str">
        <f>_xlfn.TEXTBEFORE(Table7[[#This Row],[raw]]," ")</f>
        <v>PROSYN-rt7480</v>
      </c>
      <c r="C1448" s="1"/>
      <c r="D1448" s="1">
        <f>_xlfn.NUMBERVALUE(_xlfn.TEXTAFTER(Table7[[#This Row],[raw]]," ",-1))</f>
        <v>3.1055084300000003E-7</v>
      </c>
      <c r="G1448" t="s">
        <v>4567</v>
      </c>
      <c r="H1448" t="s">
        <v>2778</v>
      </c>
      <c r="I1448">
        <v>1.03804546E-7</v>
      </c>
      <c r="J1448">
        <f>_xlfn.XLOOKUP(Table2[[#This Row],[rxn]],Table7[rxn],Table7[flux],0)</f>
        <v>7.8052349999999999E-9</v>
      </c>
      <c r="K1448">
        <f>Table2[[#This Row],[flux]]-Table2[[#This Row],[flux in mfs]]</f>
        <v>9.5999311000000001E-8</v>
      </c>
      <c r="L1448" t="b">
        <f>_xlfn.TEXTAFTER(Table2[[#This Row],[rxn]],"-",-1)="SPONT"</f>
        <v>0</v>
      </c>
      <c r="M1448" t="str">
        <f>_xlfn.TEXTAFTER(Table2[[#This Row],[rxn]],"-",-1)</f>
        <v>rt8357</v>
      </c>
      <c r="N1448">
        <f>_xlfn.XLOOKUP("'PRO-"&amp;Table2[[#This Row],[enz]]&amp;"'",'[1]Sheet2 (2)'!$A:$A,'[1]Sheet2 (2)'!$B:$B,"")</f>
        <v>1</v>
      </c>
    </row>
    <row r="1449" spans="1:14" ht="17" x14ac:dyDescent="0.25">
      <c r="A1449" s="1" t="s">
        <v>1449</v>
      </c>
      <c r="B1449" s="1" t="str">
        <f>_xlfn.TEXTBEFORE(Table7[[#This Row],[raw]]," ")</f>
        <v>PROSYN-rt7489_m</v>
      </c>
      <c r="C1449" s="1"/>
      <c r="D1449" s="1">
        <f>_xlfn.NUMBERVALUE(_xlfn.TEXTAFTER(Table7[[#This Row],[raw]]," ",-1))</f>
        <v>8.5491010000000001E-9</v>
      </c>
      <c r="G1449" t="s">
        <v>3461</v>
      </c>
      <c r="H1449" t="s">
        <v>2778</v>
      </c>
      <c r="I1449">
        <v>9.6326603000000002E-8</v>
      </c>
      <c r="J1449">
        <f>_xlfn.XLOOKUP(Table2[[#This Row],[rxn]],Table7[rxn],Table7[flux],0)</f>
        <v>0</v>
      </c>
      <c r="K1449">
        <f>Table2[[#This Row],[flux]]-Table2[[#This Row],[flux in mfs]]</f>
        <v>9.6326603000000002E-8</v>
      </c>
      <c r="L1449" t="b">
        <f>_xlfn.TEXTAFTER(Table2[[#This Row],[rxn]],"-",-1)="SPONT"</f>
        <v>0</v>
      </c>
      <c r="M1449" t="str">
        <f>_xlfn.TEXTAFTER(Table2[[#This Row],[rxn]],"-",-1)</f>
        <v>rt2204</v>
      </c>
      <c r="N1449">
        <f>_xlfn.XLOOKUP("'PRO-"&amp;Table2[[#This Row],[enz]]&amp;"'",'[1]Sheet2 (2)'!$A:$A,'[1]Sheet2 (2)'!$B:$B,"")</f>
        <v>1</v>
      </c>
    </row>
    <row r="1450" spans="1:14" ht="17" x14ac:dyDescent="0.25">
      <c r="A1450" s="1" t="s">
        <v>1450</v>
      </c>
      <c r="B1450" s="1" t="str">
        <f>_xlfn.TEXTBEFORE(Table7[[#This Row],[raw]]," ")</f>
        <v>PROSYN-rt7496</v>
      </c>
      <c r="C1450" s="1"/>
      <c r="D1450" s="1">
        <f>_xlfn.NUMBERVALUE(_xlfn.TEXTAFTER(Table7[[#This Row],[raw]]," ",-1))</f>
        <v>3.7874054799999999E-7</v>
      </c>
      <c r="G1450" t="s">
        <v>3787</v>
      </c>
      <c r="H1450" t="s">
        <v>2778</v>
      </c>
      <c r="I1450">
        <v>9.6326603000000002E-8</v>
      </c>
      <c r="J1450">
        <f>_xlfn.XLOOKUP(Table2[[#This Row],[rxn]],Table7[rxn],Table7[flux],0)</f>
        <v>0</v>
      </c>
      <c r="K1450">
        <f>Table2[[#This Row],[flux]]-Table2[[#This Row],[flux in mfs]]</f>
        <v>9.6326603000000002E-8</v>
      </c>
      <c r="L1450" t="b">
        <f>_xlfn.TEXTAFTER(Table2[[#This Row],[rxn]],"-",-1)="SPONT"</f>
        <v>0</v>
      </c>
      <c r="M1450" t="str">
        <f>_xlfn.TEXTAFTER(Table2[[#This Row],[rxn]],"-",-1)</f>
        <v>rt2204</v>
      </c>
      <c r="N1450">
        <f>_xlfn.XLOOKUP("'PRO-"&amp;Table2[[#This Row],[enz]]&amp;"'",'[1]Sheet2 (2)'!$A:$A,'[1]Sheet2 (2)'!$B:$B,"")</f>
        <v>1</v>
      </c>
    </row>
    <row r="1451" spans="1:14" ht="17" x14ac:dyDescent="0.25">
      <c r="A1451" s="1" t="s">
        <v>1451</v>
      </c>
      <c r="B1451" s="1" t="str">
        <f>_xlfn.TEXTBEFORE(Table7[[#This Row],[raw]]," ")</f>
        <v>PROSYN-rt7506</v>
      </c>
      <c r="C1451" s="1"/>
      <c r="D1451" s="1">
        <f>_xlfn.NUMBERVALUE(_xlfn.TEXTAFTER(Table7[[#This Row],[raw]]," ",-1))</f>
        <v>3.2339667999999997E-8</v>
      </c>
      <c r="G1451" t="s">
        <v>3382</v>
      </c>
      <c r="H1451" t="s">
        <v>2778</v>
      </c>
      <c r="I1451">
        <v>9.6728811999999998E-8</v>
      </c>
      <c r="J1451">
        <f>_xlfn.XLOOKUP(Table2[[#This Row],[rxn]],Table7[rxn],Table7[flux],0)</f>
        <v>0</v>
      </c>
      <c r="K1451">
        <f>Table2[[#This Row],[flux]]-Table2[[#This Row],[flux in mfs]]</f>
        <v>9.6728811999999998E-8</v>
      </c>
      <c r="L1451" t="b">
        <f>_xlfn.TEXTAFTER(Table2[[#This Row],[rxn]],"-",-1)="SPONT"</f>
        <v>0</v>
      </c>
      <c r="M1451" t="str">
        <f>_xlfn.TEXTAFTER(Table2[[#This Row],[rxn]],"-",-1)</f>
        <v>rt4597</v>
      </c>
      <c r="N1451">
        <f>_xlfn.XLOOKUP("'PRO-"&amp;Table2[[#This Row],[enz]]&amp;"'",'[1]Sheet2 (2)'!$A:$A,'[1]Sheet2 (2)'!$B:$B,"")</f>
        <v>1</v>
      </c>
    </row>
    <row r="1452" spans="1:14" ht="17" x14ac:dyDescent="0.25">
      <c r="A1452" s="1" t="s">
        <v>1452</v>
      </c>
      <c r="B1452" s="1" t="str">
        <f>_xlfn.TEXTBEFORE(Table7[[#This Row],[raw]]," ")</f>
        <v>PROSYN-rt7511</v>
      </c>
      <c r="C1452" s="1"/>
      <c r="D1452" s="1">
        <f>_xlfn.NUMBERVALUE(_xlfn.TEXTAFTER(Table7[[#This Row],[raw]]," ",-1))</f>
        <v>2.5664982830000001E-6</v>
      </c>
      <c r="G1452" t="s">
        <v>3701</v>
      </c>
      <c r="H1452" t="s">
        <v>2778</v>
      </c>
      <c r="I1452">
        <v>9.6728811999999998E-8</v>
      </c>
      <c r="J1452">
        <f>_xlfn.XLOOKUP(Table2[[#This Row],[rxn]],Table7[rxn],Table7[flux],0)</f>
        <v>0</v>
      </c>
      <c r="K1452">
        <f>Table2[[#This Row],[flux]]-Table2[[#This Row],[flux in mfs]]</f>
        <v>9.6728811999999998E-8</v>
      </c>
      <c r="L1452" t="b">
        <f>_xlfn.TEXTAFTER(Table2[[#This Row],[rxn]],"-",-1)="SPONT"</f>
        <v>0</v>
      </c>
      <c r="M1452" t="str">
        <f>_xlfn.TEXTAFTER(Table2[[#This Row],[rxn]],"-",-1)</f>
        <v>rt4597</v>
      </c>
      <c r="N1452">
        <f>_xlfn.XLOOKUP("'PRO-"&amp;Table2[[#This Row],[enz]]&amp;"'",'[1]Sheet2 (2)'!$A:$A,'[1]Sheet2 (2)'!$B:$B,"")</f>
        <v>1</v>
      </c>
    </row>
    <row r="1453" spans="1:14" ht="17" x14ac:dyDescent="0.25">
      <c r="A1453" s="1" t="s">
        <v>1453</v>
      </c>
      <c r="B1453" s="1" t="str">
        <f>_xlfn.TEXTBEFORE(Table7[[#This Row],[raw]]," ")</f>
        <v>PROSYN-rt7537</v>
      </c>
      <c r="C1453" s="1"/>
      <c r="D1453" s="1">
        <f>_xlfn.NUMBERVALUE(_xlfn.TEXTAFTER(Table7[[#This Row],[raw]]," ",-1))</f>
        <v>1.7180649300000001E-7</v>
      </c>
      <c r="G1453" t="s">
        <v>3605</v>
      </c>
      <c r="H1453" t="s">
        <v>2778</v>
      </c>
      <c r="I1453">
        <v>9.6829563000000004E-8</v>
      </c>
      <c r="J1453">
        <f>_xlfn.XLOOKUP(Table2[[#This Row],[rxn]],Table7[rxn],Table7[flux],0)</f>
        <v>0</v>
      </c>
      <c r="K1453">
        <f>Table2[[#This Row],[flux]]-Table2[[#This Row],[flux in mfs]]</f>
        <v>9.6829563000000004E-8</v>
      </c>
      <c r="L1453" t="b">
        <f>_xlfn.TEXTAFTER(Table2[[#This Row],[rxn]],"-",-1)="SPONT"</f>
        <v>0</v>
      </c>
      <c r="M1453" t="str">
        <f>_xlfn.TEXTAFTER(Table2[[#This Row],[rxn]],"-",-1)</f>
        <v>rt0510</v>
      </c>
      <c r="N1453">
        <f>_xlfn.XLOOKUP("'PRO-"&amp;Table2[[#This Row],[enz]]&amp;"'",'[1]Sheet2 (2)'!$A:$A,'[1]Sheet2 (2)'!$B:$B,"")</f>
        <v>1</v>
      </c>
    </row>
    <row r="1454" spans="1:14" ht="17" x14ac:dyDescent="0.25">
      <c r="A1454" s="1" t="s">
        <v>1454</v>
      </c>
      <c r="B1454" s="1" t="str">
        <f>_xlfn.TEXTBEFORE(Table7[[#This Row],[raw]]," ")</f>
        <v>PROSYN-rt7540_m</v>
      </c>
      <c r="C1454" s="1"/>
      <c r="D1454" s="1">
        <f>_xlfn.NUMBERVALUE(_xlfn.TEXTAFTER(Table7[[#This Row],[raw]]," ",-1))</f>
        <v>6.4138095000000002E-8</v>
      </c>
      <c r="G1454" t="s">
        <v>3974</v>
      </c>
      <c r="H1454" t="s">
        <v>2778</v>
      </c>
      <c r="I1454">
        <v>9.6829563000000004E-8</v>
      </c>
      <c r="J1454">
        <f>_xlfn.XLOOKUP(Table2[[#This Row],[rxn]],Table7[rxn],Table7[flux],0)</f>
        <v>0</v>
      </c>
      <c r="K1454">
        <f>Table2[[#This Row],[flux]]-Table2[[#This Row],[flux in mfs]]</f>
        <v>9.6829563000000004E-8</v>
      </c>
      <c r="L1454" t="b">
        <f>_xlfn.TEXTAFTER(Table2[[#This Row],[rxn]],"-",-1)="SPONT"</f>
        <v>0</v>
      </c>
      <c r="M1454" t="str">
        <f>_xlfn.TEXTAFTER(Table2[[#This Row],[rxn]],"-",-1)</f>
        <v>rt0510</v>
      </c>
      <c r="N1454">
        <f>_xlfn.XLOOKUP("'PRO-"&amp;Table2[[#This Row],[enz]]&amp;"'",'[1]Sheet2 (2)'!$A:$A,'[1]Sheet2 (2)'!$B:$B,"")</f>
        <v>1</v>
      </c>
    </row>
    <row r="1455" spans="1:14" ht="17" x14ac:dyDescent="0.25">
      <c r="A1455" s="1" t="s">
        <v>1455</v>
      </c>
      <c r="B1455" s="1" t="str">
        <f>_xlfn.TEXTBEFORE(Table7[[#This Row],[raw]]," ")</f>
        <v>PROSYN-rt7571</v>
      </c>
      <c r="C1455" s="1"/>
      <c r="D1455" s="1">
        <f>_xlfn.NUMBERVALUE(_xlfn.TEXTAFTER(Table7[[#This Row],[raw]]," ",-1))</f>
        <v>6.2970253999999996E-8</v>
      </c>
      <c r="G1455" t="s">
        <v>3535</v>
      </c>
      <c r="H1455" t="s">
        <v>2778</v>
      </c>
      <c r="I1455">
        <v>9.8651837999999997E-8</v>
      </c>
      <c r="J1455">
        <f>_xlfn.XLOOKUP(Table2[[#This Row],[rxn]],Table7[rxn],Table7[flux],0)</f>
        <v>0</v>
      </c>
      <c r="K1455">
        <f>Table2[[#This Row],[flux]]-Table2[[#This Row],[flux in mfs]]</f>
        <v>9.8651837999999997E-8</v>
      </c>
      <c r="L1455" t="b">
        <f>_xlfn.TEXTAFTER(Table2[[#This Row],[rxn]],"-",-1)="SPONT"</f>
        <v>0</v>
      </c>
      <c r="M1455" t="str">
        <f>_xlfn.TEXTAFTER(Table2[[#This Row],[rxn]],"-",-1)</f>
        <v>rt0716</v>
      </c>
      <c r="N1455">
        <f>_xlfn.XLOOKUP("'PRO-"&amp;Table2[[#This Row],[enz]]&amp;"'",'[1]Sheet2 (2)'!$A:$A,'[1]Sheet2 (2)'!$B:$B,"")</f>
        <v>1</v>
      </c>
    </row>
    <row r="1456" spans="1:14" ht="17" x14ac:dyDescent="0.25">
      <c r="A1456" s="1" t="s">
        <v>1456</v>
      </c>
      <c r="B1456" s="1" t="str">
        <f>_xlfn.TEXTBEFORE(Table7[[#This Row],[raw]]," ")</f>
        <v>PROSYN-rt7574</v>
      </c>
      <c r="C1456" s="1"/>
      <c r="D1456" s="1">
        <f>_xlfn.NUMBERVALUE(_xlfn.TEXTAFTER(Table7[[#This Row],[raw]]," ",-1))</f>
        <v>1.205289E-9</v>
      </c>
      <c r="G1456" t="s">
        <v>3879</v>
      </c>
      <c r="H1456" t="s">
        <v>2778</v>
      </c>
      <c r="I1456">
        <v>9.8651837999999997E-8</v>
      </c>
      <c r="J1456">
        <f>_xlfn.XLOOKUP(Table2[[#This Row],[rxn]],Table7[rxn],Table7[flux],0)</f>
        <v>0</v>
      </c>
      <c r="K1456">
        <f>Table2[[#This Row],[flux]]-Table2[[#This Row],[flux in mfs]]</f>
        <v>9.8651837999999997E-8</v>
      </c>
      <c r="L1456" t="b">
        <f>_xlfn.TEXTAFTER(Table2[[#This Row],[rxn]],"-",-1)="SPONT"</f>
        <v>0</v>
      </c>
      <c r="M1456" t="str">
        <f>_xlfn.TEXTAFTER(Table2[[#This Row],[rxn]],"-",-1)</f>
        <v>rt0716</v>
      </c>
      <c r="N1456">
        <f>_xlfn.XLOOKUP("'PRO-"&amp;Table2[[#This Row],[enz]]&amp;"'",'[1]Sheet2 (2)'!$A:$A,'[1]Sheet2 (2)'!$B:$B,"")</f>
        <v>1</v>
      </c>
    </row>
    <row r="1457" spans="1:14" ht="17" x14ac:dyDescent="0.25">
      <c r="A1457" s="1" t="s">
        <v>1457</v>
      </c>
      <c r="B1457" s="1" t="str">
        <f>_xlfn.TEXTBEFORE(Table7[[#This Row],[raw]]," ")</f>
        <v>PROSYN-rt7579</v>
      </c>
      <c r="C1457" s="1"/>
      <c r="D1457" s="1">
        <f>_xlfn.NUMBERVALUE(_xlfn.TEXTAFTER(Table7[[#This Row],[raw]]," ",-1))</f>
        <v>4.5919794099999998E-7</v>
      </c>
      <c r="G1457" t="s">
        <v>3524</v>
      </c>
      <c r="H1457" t="s">
        <v>2778</v>
      </c>
      <c r="I1457">
        <v>9.8853475999999998E-8</v>
      </c>
      <c r="J1457">
        <f>_xlfn.XLOOKUP(Table2[[#This Row],[rxn]],Table7[rxn],Table7[flux],0)</f>
        <v>0</v>
      </c>
      <c r="K1457">
        <f>Table2[[#This Row],[flux]]-Table2[[#This Row],[flux in mfs]]</f>
        <v>9.8853475999999998E-8</v>
      </c>
      <c r="L1457" t="b">
        <f>_xlfn.TEXTAFTER(Table2[[#This Row],[rxn]],"-",-1)="SPONT"</f>
        <v>0</v>
      </c>
      <c r="M1457" t="str">
        <f>_xlfn.TEXTAFTER(Table2[[#This Row],[rxn]],"-",-1)</f>
        <v>rt0207_c</v>
      </c>
      <c r="N1457">
        <f>_xlfn.XLOOKUP("'PRO-"&amp;Table2[[#This Row],[enz]]&amp;"'",'[1]Sheet2 (2)'!$A:$A,'[1]Sheet2 (2)'!$B:$B,"")</f>
        <v>1</v>
      </c>
    </row>
    <row r="1458" spans="1:14" ht="17" x14ac:dyDescent="0.25">
      <c r="A1458" s="1" t="s">
        <v>1458</v>
      </c>
      <c r="B1458" s="1" t="str">
        <f>_xlfn.TEXTBEFORE(Table7[[#This Row],[raw]]," ")</f>
        <v>PROSYN-rt7589</v>
      </c>
      <c r="C1458" s="1"/>
      <c r="D1458" s="1">
        <f>_xlfn.NUMBERVALUE(_xlfn.TEXTAFTER(Table7[[#This Row],[raw]]," ",-1))</f>
        <v>2.5295872299999998E-7</v>
      </c>
      <c r="G1458" t="s">
        <v>3869</v>
      </c>
      <c r="H1458" t="s">
        <v>2778</v>
      </c>
      <c r="I1458">
        <v>9.8853475999999998E-8</v>
      </c>
      <c r="J1458">
        <f>_xlfn.XLOOKUP(Table2[[#This Row],[rxn]],Table7[rxn],Table7[flux],0)</f>
        <v>0</v>
      </c>
      <c r="K1458">
        <f>Table2[[#This Row],[flux]]-Table2[[#This Row],[flux in mfs]]</f>
        <v>9.8853475999999998E-8</v>
      </c>
      <c r="L1458" t="b">
        <f>_xlfn.TEXTAFTER(Table2[[#This Row],[rxn]],"-",-1)="SPONT"</f>
        <v>0</v>
      </c>
      <c r="M1458" t="str">
        <f>_xlfn.TEXTAFTER(Table2[[#This Row],[rxn]],"-",-1)</f>
        <v>rt0207_c</v>
      </c>
      <c r="N1458">
        <f>_xlfn.XLOOKUP("'PRO-"&amp;Table2[[#This Row],[enz]]&amp;"'",'[1]Sheet2 (2)'!$A:$A,'[1]Sheet2 (2)'!$B:$B,"")</f>
        <v>1</v>
      </c>
    </row>
    <row r="1459" spans="1:14" ht="17" x14ac:dyDescent="0.25">
      <c r="A1459" s="1" t="s">
        <v>1459</v>
      </c>
      <c r="B1459" s="1" t="str">
        <f>_xlfn.TEXTBEFORE(Table7[[#This Row],[raw]]," ")</f>
        <v>PROSYN-rt7594</v>
      </c>
      <c r="C1459" s="1"/>
      <c r="D1459" s="1">
        <f>_xlfn.NUMBERVALUE(_xlfn.TEXTAFTER(Table7[[#This Row],[raw]]," ",-1))</f>
        <v>9.5209829999999992E-9</v>
      </c>
      <c r="G1459" t="s">
        <v>4224</v>
      </c>
      <c r="H1459" t="s">
        <v>2778</v>
      </c>
      <c r="I1459">
        <v>9.8853475999999998E-8</v>
      </c>
      <c r="J1459">
        <f>_xlfn.XLOOKUP(Table2[[#This Row],[rxn]],Table7[rxn],Table7[flux],0)</f>
        <v>0</v>
      </c>
      <c r="K1459">
        <f>Table2[[#This Row],[flux]]-Table2[[#This Row],[flux in mfs]]</f>
        <v>9.8853475999999998E-8</v>
      </c>
      <c r="L1459" t="b">
        <f>_xlfn.TEXTAFTER(Table2[[#This Row],[rxn]],"-",-1)="SPONT"</f>
        <v>0</v>
      </c>
      <c r="M1459" t="str">
        <f>_xlfn.TEXTAFTER(Table2[[#This Row],[rxn]],"-",-1)</f>
        <v>rt0207_c</v>
      </c>
      <c r="N1459">
        <f>_xlfn.XLOOKUP("'PRO-"&amp;Table2[[#This Row],[enz]]&amp;"'",'[1]Sheet2 (2)'!$A:$A,'[1]Sheet2 (2)'!$B:$B,"")</f>
        <v>1</v>
      </c>
    </row>
    <row r="1460" spans="1:14" ht="17" x14ac:dyDescent="0.25">
      <c r="A1460" s="1" t="s">
        <v>1460</v>
      </c>
      <c r="B1460" s="1" t="str">
        <f>_xlfn.TEXTBEFORE(Table7[[#This Row],[raw]]," ")</f>
        <v>PROSYN-rt7595</v>
      </c>
      <c r="C1460" s="1"/>
      <c r="D1460" s="1">
        <f>_xlfn.NUMBERVALUE(_xlfn.TEXTAFTER(Table7[[#This Row],[raw]]," ",-1))</f>
        <v>3.3708413500000002E-7</v>
      </c>
      <c r="G1460" t="s">
        <v>3561</v>
      </c>
      <c r="H1460" t="s">
        <v>2778</v>
      </c>
      <c r="I1460">
        <v>1.03804546E-7</v>
      </c>
      <c r="J1460">
        <f>_xlfn.XLOOKUP(Table2[[#This Row],[rxn]],Table7[rxn],Table7[flux],0)</f>
        <v>0</v>
      </c>
      <c r="K1460">
        <f>Table2[[#This Row],[flux]]-Table2[[#This Row],[flux in mfs]]</f>
        <v>1.03804546E-7</v>
      </c>
      <c r="L1460" t="b">
        <f>_xlfn.TEXTAFTER(Table2[[#This Row],[rxn]],"-",-1)="SPONT"</f>
        <v>0</v>
      </c>
      <c r="M1460" t="str">
        <f>_xlfn.TEXTAFTER(Table2[[#This Row],[rxn]],"-",-1)</f>
        <v>rt8357</v>
      </c>
      <c r="N1460">
        <f>_xlfn.XLOOKUP("'PRO-"&amp;Table2[[#This Row],[enz]]&amp;"'",'[1]Sheet2 (2)'!$A:$A,'[1]Sheet2 (2)'!$B:$B,"")</f>
        <v>1</v>
      </c>
    </row>
    <row r="1461" spans="1:14" ht="17" x14ac:dyDescent="0.25">
      <c r="A1461" s="1" t="s">
        <v>1461</v>
      </c>
      <c r="B1461" s="1" t="str">
        <f>_xlfn.TEXTBEFORE(Table7[[#This Row],[raw]]," ")</f>
        <v>PROSYN-rt7599</v>
      </c>
      <c r="C1461" s="1"/>
      <c r="D1461" s="1">
        <f>_xlfn.NUMBERVALUE(_xlfn.TEXTAFTER(Table7[[#This Row],[raw]]," ",-1))</f>
        <v>1.4384036689999999E-6</v>
      </c>
      <c r="G1461" t="s">
        <v>3882</v>
      </c>
      <c r="H1461" t="s">
        <v>2778</v>
      </c>
      <c r="I1461">
        <v>1.03804546E-7</v>
      </c>
      <c r="J1461">
        <f>_xlfn.XLOOKUP(Table2[[#This Row],[rxn]],Table7[rxn],Table7[flux],0)</f>
        <v>0</v>
      </c>
      <c r="K1461">
        <f>Table2[[#This Row],[flux]]-Table2[[#This Row],[flux in mfs]]</f>
        <v>1.03804546E-7</v>
      </c>
      <c r="L1461" t="b">
        <f>_xlfn.TEXTAFTER(Table2[[#This Row],[rxn]],"-",-1)="SPONT"</f>
        <v>0</v>
      </c>
      <c r="M1461" t="str">
        <f>_xlfn.TEXTAFTER(Table2[[#This Row],[rxn]],"-",-1)</f>
        <v>rt6242_m</v>
      </c>
      <c r="N1461">
        <f>_xlfn.XLOOKUP("'PRO-"&amp;Table2[[#This Row],[enz]]&amp;"'",'[1]Sheet2 (2)'!$A:$A,'[1]Sheet2 (2)'!$B:$B,"")</f>
        <v>1</v>
      </c>
    </row>
    <row r="1462" spans="1:14" ht="17" x14ac:dyDescent="0.25">
      <c r="A1462" s="1" t="s">
        <v>1462</v>
      </c>
      <c r="B1462" s="1" t="str">
        <f>_xlfn.TEXTBEFORE(Table7[[#This Row],[raw]]," ")</f>
        <v>PROSYN-rt7605</v>
      </c>
      <c r="C1462" s="1"/>
      <c r="D1462" s="1">
        <f>_xlfn.NUMBERVALUE(_xlfn.TEXTAFTER(Table7[[#This Row],[raw]]," ",-1))</f>
        <v>3.9551810099999998E-7</v>
      </c>
      <c r="G1462" t="s">
        <v>3909</v>
      </c>
      <c r="H1462" t="s">
        <v>2778</v>
      </c>
      <c r="I1462">
        <v>1.03804546E-7</v>
      </c>
      <c r="J1462">
        <f>_xlfn.XLOOKUP(Table2[[#This Row],[rxn]],Table7[rxn],Table7[flux],0)</f>
        <v>0</v>
      </c>
      <c r="K1462">
        <f>Table2[[#This Row],[flux]]-Table2[[#This Row],[flux in mfs]]</f>
        <v>1.03804546E-7</v>
      </c>
      <c r="L1462" t="b">
        <f>_xlfn.TEXTAFTER(Table2[[#This Row],[rxn]],"-",-1)="SPONT"</f>
        <v>0</v>
      </c>
      <c r="M1462" t="str">
        <f>_xlfn.TEXTAFTER(Table2[[#This Row],[rxn]],"-",-1)</f>
        <v>rt8357</v>
      </c>
      <c r="N1462">
        <f>_xlfn.XLOOKUP("'PRO-"&amp;Table2[[#This Row],[enz]]&amp;"'",'[1]Sheet2 (2)'!$A:$A,'[1]Sheet2 (2)'!$B:$B,"")</f>
        <v>1</v>
      </c>
    </row>
    <row r="1463" spans="1:14" ht="17" x14ac:dyDescent="0.25">
      <c r="A1463" s="1" t="s">
        <v>1463</v>
      </c>
      <c r="B1463" s="1" t="str">
        <f>_xlfn.TEXTBEFORE(Table7[[#This Row],[raw]]," ")</f>
        <v>PROSYN-rt7614</v>
      </c>
      <c r="C1463" s="1"/>
      <c r="D1463" s="1">
        <f>_xlfn.NUMBERVALUE(_xlfn.TEXTAFTER(Table7[[#This Row],[raw]]," ",-1))</f>
        <v>2.2397518000000002E-8</v>
      </c>
      <c r="G1463" t="s">
        <v>3420</v>
      </c>
      <c r="H1463" t="s">
        <v>2778</v>
      </c>
      <c r="I1463">
        <v>1.04328439E-7</v>
      </c>
      <c r="J1463">
        <f>_xlfn.XLOOKUP(Table2[[#This Row],[rxn]],Table7[rxn],Table7[flux],0)</f>
        <v>0</v>
      </c>
      <c r="K1463">
        <f>Table2[[#This Row],[flux]]-Table2[[#This Row],[flux in mfs]]</f>
        <v>1.04328439E-7</v>
      </c>
      <c r="L1463" t="b">
        <f>_xlfn.TEXTAFTER(Table2[[#This Row],[rxn]],"-",-1)="SPONT"</f>
        <v>0</v>
      </c>
      <c r="M1463" t="str">
        <f>_xlfn.TEXTAFTER(Table2[[#This Row],[rxn]],"-",-1)</f>
        <v>rt8313</v>
      </c>
      <c r="N1463">
        <f>_xlfn.XLOOKUP("'PRO-"&amp;Table2[[#This Row],[enz]]&amp;"'",'[1]Sheet2 (2)'!$A:$A,'[1]Sheet2 (2)'!$B:$B,"")</f>
        <v>2</v>
      </c>
    </row>
    <row r="1464" spans="1:14" ht="17" x14ac:dyDescent="0.25">
      <c r="A1464" s="1" t="s">
        <v>1464</v>
      </c>
      <c r="B1464" s="1" t="str">
        <f>_xlfn.TEXTBEFORE(Table7[[#This Row],[raw]]," ")</f>
        <v>PROSYN-rt7616</v>
      </c>
      <c r="C1464" s="1"/>
      <c r="D1464" s="1">
        <f>_xlfn.NUMBERVALUE(_xlfn.TEXTAFTER(Table7[[#This Row],[raw]]," ",-1))</f>
        <v>1.8214567999999999E-8</v>
      </c>
      <c r="G1464" t="s">
        <v>3743</v>
      </c>
      <c r="H1464" t="s">
        <v>2778</v>
      </c>
      <c r="I1464">
        <v>1.04328439E-7</v>
      </c>
      <c r="J1464">
        <f>_xlfn.XLOOKUP(Table2[[#This Row],[rxn]],Table7[rxn],Table7[flux],0)</f>
        <v>0</v>
      </c>
      <c r="K1464">
        <f>Table2[[#This Row],[flux]]-Table2[[#This Row],[flux in mfs]]</f>
        <v>1.04328439E-7</v>
      </c>
      <c r="L1464" t="b">
        <f>_xlfn.TEXTAFTER(Table2[[#This Row],[rxn]],"-",-1)="SPONT"</f>
        <v>0</v>
      </c>
      <c r="M1464" t="str">
        <f>_xlfn.TEXTAFTER(Table2[[#This Row],[rxn]],"-",-1)</f>
        <v>rt8313</v>
      </c>
      <c r="N1464">
        <f>_xlfn.XLOOKUP("'PRO-"&amp;Table2[[#This Row],[enz]]&amp;"'",'[1]Sheet2 (2)'!$A:$A,'[1]Sheet2 (2)'!$B:$B,"")</f>
        <v>2</v>
      </c>
    </row>
    <row r="1465" spans="1:14" ht="17" x14ac:dyDescent="0.25">
      <c r="A1465" s="1" t="s">
        <v>1465</v>
      </c>
      <c r="B1465" s="1" t="str">
        <f>_xlfn.TEXTBEFORE(Table7[[#This Row],[raw]]," ")</f>
        <v>PROSYN-rt7626</v>
      </c>
      <c r="C1465" s="1"/>
      <c r="D1465" s="1">
        <f>_xlfn.NUMBERVALUE(_xlfn.TEXTAFTER(Table7[[#This Row],[raw]]," ",-1))</f>
        <v>3.0565630299999998E-7</v>
      </c>
      <c r="G1465" t="s">
        <v>3534</v>
      </c>
      <c r="H1465" t="s">
        <v>2778</v>
      </c>
      <c r="I1465">
        <v>1.05959331E-7</v>
      </c>
      <c r="J1465">
        <f>_xlfn.XLOOKUP(Table2[[#This Row],[rxn]],Table7[rxn],Table7[flux],0)</f>
        <v>0</v>
      </c>
      <c r="K1465">
        <f>Table2[[#This Row],[flux]]-Table2[[#This Row],[flux in mfs]]</f>
        <v>1.05959331E-7</v>
      </c>
      <c r="L1465" t="b">
        <f>_xlfn.TEXTAFTER(Table2[[#This Row],[rxn]],"-",-1)="SPONT"</f>
        <v>0</v>
      </c>
      <c r="M1465" t="str">
        <f>_xlfn.TEXTAFTER(Table2[[#This Row],[rxn]],"-",-1)</f>
        <v>IDH12</v>
      </c>
      <c r="N1465" t="str">
        <f>_xlfn.XLOOKUP("'PRO-"&amp;Table2[[#This Row],[enz]]&amp;"'",'[1]Sheet2 (2)'!$A:$A,'[1]Sheet2 (2)'!$B:$B,"")</f>
        <v/>
      </c>
    </row>
    <row r="1466" spans="1:14" ht="17" x14ac:dyDescent="0.25">
      <c r="A1466" s="1" t="s">
        <v>1466</v>
      </c>
      <c r="B1466" s="1" t="str">
        <f>_xlfn.TEXTBEFORE(Table7[[#This Row],[raw]]," ")</f>
        <v>PROSYN-rt7643</v>
      </c>
      <c r="C1466" s="1"/>
      <c r="D1466" s="1">
        <f>_xlfn.NUMBERVALUE(_xlfn.TEXTAFTER(Table7[[#This Row],[raw]]," ",-1))</f>
        <v>5.0144242999999997E-8</v>
      </c>
      <c r="G1466" t="s">
        <v>3878</v>
      </c>
      <c r="H1466" t="s">
        <v>2778</v>
      </c>
      <c r="I1466">
        <v>1.05959331E-7</v>
      </c>
      <c r="J1466">
        <f>_xlfn.XLOOKUP(Table2[[#This Row],[rxn]],Table7[rxn],Table7[flux],0)</f>
        <v>0</v>
      </c>
      <c r="K1466">
        <f>Table2[[#This Row],[flux]]-Table2[[#This Row],[flux in mfs]]</f>
        <v>1.05959331E-7</v>
      </c>
      <c r="L1466" t="b">
        <f>_xlfn.TEXTAFTER(Table2[[#This Row],[rxn]],"-",-1)="SPONT"</f>
        <v>0</v>
      </c>
      <c r="M1466" t="str">
        <f>_xlfn.TEXTAFTER(Table2[[#This Row],[rxn]],"-",-1)</f>
        <v>IDH12</v>
      </c>
      <c r="N1466" t="str">
        <f>_xlfn.XLOOKUP("'PRO-"&amp;Table2[[#This Row],[enz]]&amp;"'",'[1]Sheet2 (2)'!$A:$A,'[1]Sheet2 (2)'!$B:$B,"")</f>
        <v/>
      </c>
    </row>
    <row r="1467" spans="1:14" ht="17" x14ac:dyDescent="0.25">
      <c r="A1467" s="1" t="s">
        <v>1467</v>
      </c>
      <c r="B1467" s="1" t="str">
        <f>_xlfn.TEXTBEFORE(Table7[[#This Row],[raw]]," ")</f>
        <v>PROSYN-rt7648</v>
      </c>
      <c r="C1467" s="1"/>
      <c r="D1467" s="1">
        <f>_xlfn.NUMBERVALUE(_xlfn.TEXTAFTER(Table7[[#This Row],[raw]]," ",-1))</f>
        <v>2.1796009299999999E-7</v>
      </c>
      <c r="G1467" t="s">
        <v>4252</v>
      </c>
      <c r="H1467" t="s">
        <v>2778</v>
      </c>
      <c r="I1467">
        <v>1.1532534600000001E-7</v>
      </c>
      <c r="J1467">
        <f>_xlfn.XLOOKUP(Table2[[#This Row],[rxn]],Table7[rxn],Table7[flux],0)</f>
        <v>9.1874750000000007E-9</v>
      </c>
      <c r="K1467">
        <f>Table2[[#This Row],[flux]]-Table2[[#This Row],[flux in mfs]]</f>
        <v>1.06137871E-7</v>
      </c>
      <c r="L1467" t="b">
        <f>_xlfn.TEXTAFTER(Table2[[#This Row],[rxn]],"-",-1)="SPONT"</f>
        <v>0</v>
      </c>
      <c r="M1467" t="str">
        <f>_xlfn.TEXTAFTER(Table2[[#This Row],[rxn]],"-",-1)</f>
        <v>rt0602_c</v>
      </c>
      <c r="N1467">
        <f>_xlfn.XLOOKUP("'PRO-"&amp;Table2[[#This Row],[enz]]&amp;"'",'[1]Sheet2 (2)'!$A:$A,'[1]Sheet2 (2)'!$B:$B,"")</f>
        <v>1</v>
      </c>
    </row>
    <row r="1468" spans="1:14" ht="17" x14ac:dyDescent="0.25">
      <c r="A1468" s="1" t="s">
        <v>1468</v>
      </c>
      <c r="B1468" s="1" t="str">
        <f>_xlfn.TEXTBEFORE(Table7[[#This Row],[raw]]," ")</f>
        <v>PROSYN-rt7651_n</v>
      </c>
      <c r="C1468" s="1"/>
      <c r="D1468" s="1">
        <f>_xlfn.NUMBERVALUE(_xlfn.TEXTAFTER(Table7[[#This Row],[raw]]," ",-1))</f>
        <v>1.330399124E-6</v>
      </c>
      <c r="G1468" t="s">
        <v>3522</v>
      </c>
      <c r="H1468" t="s">
        <v>2778</v>
      </c>
      <c r="I1468">
        <v>1.06998157E-7</v>
      </c>
      <c r="J1468">
        <f>_xlfn.XLOOKUP(Table2[[#This Row],[rxn]],Table7[rxn],Table7[flux],0)</f>
        <v>0</v>
      </c>
      <c r="K1468">
        <f>Table2[[#This Row],[flux]]-Table2[[#This Row],[flux in mfs]]</f>
        <v>1.06998157E-7</v>
      </c>
      <c r="L1468" t="b">
        <f>_xlfn.TEXTAFTER(Table2[[#This Row],[rxn]],"-",-1)="SPONT"</f>
        <v>0</v>
      </c>
      <c r="M1468" t="str">
        <f>_xlfn.TEXTAFTER(Table2[[#This Row],[rxn]],"-",-1)</f>
        <v>rt3278</v>
      </c>
      <c r="N1468">
        <f>_xlfn.XLOOKUP("'PRO-"&amp;Table2[[#This Row],[enz]]&amp;"'",'[1]Sheet2 (2)'!$A:$A,'[1]Sheet2 (2)'!$B:$B,"")</f>
        <v>1</v>
      </c>
    </row>
    <row r="1469" spans="1:14" ht="17" x14ac:dyDescent="0.25">
      <c r="A1469" s="1" t="s">
        <v>1469</v>
      </c>
      <c r="B1469" s="1" t="str">
        <f>_xlfn.TEXTBEFORE(Table7[[#This Row],[raw]]," ")</f>
        <v>PROSYN-rt7662</v>
      </c>
      <c r="C1469" s="1"/>
      <c r="D1469" s="1">
        <f>_xlfn.NUMBERVALUE(_xlfn.TEXTAFTER(Table7[[#This Row],[raw]]," ",-1))</f>
        <v>8.6566340000000002E-9</v>
      </c>
      <c r="G1469" t="s">
        <v>3499</v>
      </c>
      <c r="H1469" t="s">
        <v>2778</v>
      </c>
      <c r="I1469">
        <v>1.07964146E-7</v>
      </c>
      <c r="J1469">
        <f>_xlfn.XLOOKUP(Table2[[#This Row],[rxn]],Table7[rxn],Table7[flux],0)</f>
        <v>0</v>
      </c>
      <c r="K1469">
        <f>Table2[[#This Row],[flux]]-Table2[[#This Row],[flux in mfs]]</f>
        <v>1.07964146E-7</v>
      </c>
      <c r="L1469" t="b">
        <f>_xlfn.TEXTAFTER(Table2[[#This Row],[rxn]],"-",-1)="SPONT"</f>
        <v>0</v>
      </c>
      <c r="M1469" t="str">
        <f>_xlfn.TEXTAFTER(Table2[[#This Row],[rxn]],"-",-1)</f>
        <v>rt6932</v>
      </c>
      <c r="N1469">
        <f>_xlfn.XLOOKUP("'PRO-"&amp;Table2[[#This Row],[enz]]&amp;"'",'[1]Sheet2 (2)'!$A:$A,'[1]Sheet2 (2)'!$B:$B,"")</f>
        <v>1</v>
      </c>
    </row>
    <row r="1470" spans="1:14" ht="17" x14ac:dyDescent="0.25">
      <c r="A1470" s="1" t="s">
        <v>1470</v>
      </c>
      <c r="B1470" s="1" t="str">
        <f>_xlfn.TEXTBEFORE(Table7[[#This Row],[raw]]," ")</f>
        <v>PROSYN-rt7669</v>
      </c>
      <c r="C1470" s="1"/>
      <c r="D1470" s="1">
        <f>_xlfn.NUMBERVALUE(_xlfn.TEXTAFTER(Table7[[#This Row],[raw]]," ",-1))</f>
        <v>3.7651187999999998E-8</v>
      </c>
      <c r="G1470" t="s">
        <v>3840</v>
      </c>
      <c r="H1470" t="s">
        <v>2778</v>
      </c>
      <c r="I1470">
        <v>1.07964146E-7</v>
      </c>
      <c r="J1470">
        <f>_xlfn.XLOOKUP(Table2[[#This Row],[rxn]],Table7[rxn],Table7[flux],0)</f>
        <v>0</v>
      </c>
      <c r="K1470">
        <f>Table2[[#This Row],[flux]]-Table2[[#This Row],[flux in mfs]]</f>
        <v>1.07964146E-7</v>
      </c>
      <c r="L1470" t="b">
        <f>_xlfn.TEXTAFTER(Table2[[#This Row],[rxn]],"-",-1)="SPONT"</f>
        <v>0</v>
      </c>
      <c r="M1470" t="str">
        <f>_xlfn.TEXTAFTER(Table2[[#This Row],[rxn]],"-",-1)</f>
        <v>rt6932</v>
      </c>
      <c r="N1470">
        <f>_xlfn.XLOOKUP("'PRO-"&amp;Table2[[#This Row],[enz]]&amp;"'",'[1]Sheet2 (2)'!$A:$A,'[1]Sheet2 (2)'!$B:$B,"")</f>
        <v>1</v>
      </c>
    </row>
    <row r="1471" spans="1:14" ht="17" x14ac:dyDescent="0.25">
      <c r="A1471" s="1" t="s">
        <v>1471</v>
      </c>
      <c r="B1471" s="1" t="str">
        <f>_xlfn.TEXTBEFORE(Table7[[#This Row],[raw]]," ")</f>
        <v>PROSYN-rt7678</v>
      </c>
      <c r="C1471" s="1"/>
      <c r="D1471" s="1">
        <f>_xlfn.NUMBERVALUE(_xlfn.TEXTAFTER(Table7[[#This Row],[raw]]," ",-1))</f>
        <v>3.3521372900000002E-7</v>
      </c>
      <c r="G1471" t="s">
        <v>3611</v>
      </c>
      <c r="H1471" t="s">
        <v>2778</v>
      </c>
      <c r="I1471">
        <v>1.1402596000000001E-7</v>
      </c>
      <c r="J1471">
        <f>_xlfn.XLOOKUP(Table2[[#This Row],[rxn]],Table7[rxn],Table7[flux],0)</f>
        <v>0</v>
      </c>
      <c r="K1471">
        <f>Table2[[#This Row],[flux]]-Table2[[#This Row],[flux in mfs]]</f>
        <v>1.1402596000000001E-7</v>
      </c>
      <c r="L1471" t="b">
        <f>_xlfn.TEXTAFTER(Table2[[#This Row],[rxn]],"-",-1)="SPONT"</f>
        <v>0</v>
      </c>
      <c r="M1471" t="str">
        <f>_xlfn.TEXTAFTER(Table2[[#This Row],[rxn]],"-",-1)</f>
        <v>rt3242_c</v>
      </c>
      <c r="N1471">
        <f>_xlfn.XLOOKUP("'PRO-"&amp;Table2[[#This Row],[enz]]&amp;"'",'[1]Sheet2 (2)'!$A:$A,'[1]Sheet2 (2)'!$B:$B,"")</f>
        <v>1</v>
      </c>
    </row>
    <row r="1472" spans="1:14" ht="17" x14ac:dyDescent="0.25">
      <c r="A1472" s="1" t="s">
        <v>1472</v>
      </c>
      <c r="B1472" s="1" t="str">
        <f>_xlfn.TEXTBEFORE(Table7[[#This Row],[raw]]," ")</f>
        <v>PROSYN-rt7680</v>
      </c>
      <c r="C1472" s="1"/>
      <c r="D1472" s="1">
        <f>_xlfn.NUMBERVALUE(_xlfn.TEXTAFTER(Table7[[#This Row],[raw]]," ",-1))</f>
        <v>5.3269842000000002E-8</v>
      </c>
      <c r="G1472" t="s">
        <v>4002</v>
      </c>
      <c r="H1472" t="s">
        <v>2778</v>
      </c>
      <c r="I1472">
        <v>1.1402596000000001E-7</v>
      </c>
      <c r="J1472">
        <f>_xlfn.XLOOKUP(Table2[[#This Row],[rxn]],Table7[rxn],Table7[flux],0)</f>
        <v>0</v>
      </c>
      <c r="K1472">
        <f>Table2[[#This Row],[flux]]-Table2[[#This Row],[flux in mfs]]</f>
        <v>1.1402596000000001E-7</v>
      </c>
      <c r="L1472" t="b">
        <f>_xlfn.TEXTAFTER(Table2[[#This Row],[rxn]],"-",-1)="SPONT"</f>
        <v>0</v>
      </c>
      <c r="M1472" t="str">
        <f>_xlfn.TEXTAFTER(Table2[[#This Row],[rxn]],"-",-1)</f>
        <v>rt3242_c</v>
      </c>
      <c r="N1472">
        <f>_xlfn.XLOOKUP("'PRO-"&amp;Table2[[#This Row],[enz]]&amp;"'",'[1]Sheet2 (2)'!$A:$A,'[1]Sheet2 (2)'!$B:$B,"")</f>
        <v>1</v>
      </c>
    </row>
    <row r="1473" spans="1:14" ht="17" x14ac:dyDescent="0.25">
      <c r="A1473" s="1" t="s">
        <v>1473</v>
      </c>
      <c r="B1473" s="1" t="str">
        <f>_xlfn.TEXTBEFORE(Table7[[#This Row],[raw]]," ")</f>
        <v>PROSYN-rt7697</v>
      </c>
      <c r="C1473" s="1"/>
      <c r="D1473" s="1">
        <f>_xlfn.NUMBERVALUE(_xlfn.TEXTAFTER(Table7[[#This Row],[raw]]," ",-1))</f>
        <v>1.278051E-8</v>
      </c>
      <c r="G1473" t="s">
        <v>4365</v>
      </c>
      <c r="H1473" t="s">
        <v>2778</v>
      </c>
      <c r="I1473">
        <v>1.1402596000000001E-7</v>
      </c>
      <c r="J1473">
        <f>_xlfn.XLOOKUP(Table2[[#This Row],[rxn]],Table7[rxn],Table7[flux],0)</f>
        <v>0</v>
      </c>
      <c r="K1473">
        <f>Table2[[#This Row],[flux]]-Table2[[#This Row],[flux in mfs]]</f>
        <v>1.1402596000000001E-7</v>
      </c>
      <c r="L1473" t="b">
        <f>_xlfn.TEXTAFTER(Table2[[#This Row],[rxn]],"-",-1)="SPONT"</f>
        <v>0</v>
      </c>
      <c r="M1473" t="str">
        <f>_xlfn.TEXTAFTER(Table2[[#This Row],[rxn]],"-",-1)</f>
        <v>rt3242_c</v>
      </c>
      <c r="N1473">
        <f>_xlfn.XLOOKUP("'PRO-"&amp;Table2[[#This Row],[enz]]&amp;"'",'[1]Sheet2 (2)'!$A:$A,'[1]Sheet2 (2)'!$B:$B,"")</f>
        <v>1</v>
      </c>
    </row>
    <row r="1474" spans="1:14" ht="17" x14ac:dyDescent="0.25">
      <c r="A1474" s="1" t="s">
        <v>1474</v>
      </c>
      <c r="B1474" s="1" t="str">
        <f>_xlfn.TEXTBEFORE(Table7[[#This Row],[raw]]," ")</f>
        <v>PROSYN-rt7720</v>
      </c>
      <c r="C1474" s="1"/>
      <c r="D1474" s="1">
        <f>_xlfn.NUMBERVALUE(_xlfn.TEXTAFTER(Table7[[#This Row],[raw]]," ",-1))</f>
        <v>3.4673854000000003E-8</v>
      </c>
      <c r="G1474" t="s">
        <v>4071</v>
      </c>
      <c r="H1474" t="s">
        <v>2778</v>
      </c>
      <c r="I1474">
        <v>2.8424824600000001E-7</v>
      </c>
      <c r="J1474">
        <f>_xlfn.XLOOKUP(Table2[[#This Row],[rxn]],Table7[rxn],Table7[flux],0)</f>
        <v>1.6991670699999999E-7</v>
      </c>
      <c r="K1474">
        <f>Table2[[#This Row],[flux]]-Table2[[#This Row],[flux in mfs]]</f>
        <v>1.1433153900000002E-7</v>
      </c>
      <c r="L1474" t="b">
        <f>_xlfn.TEXTAFTER(Table2[[#This Row],[rxn]],"-",-1)="SPONT"</f>
        <v>0</v>
      </c>
      <c r="M1474" t="str">
        <f>_xlfn.TEXTAFTER(Table2[[#This Row],[rxn]],"-",-1)</f>
        <v>RPL14A</v>
      </c>
      <c r="N1474" t="str">
        <f>_xlfn.XLOOKUP("'PRO-"&amp;Table2[[#This Row],[enz]]&amp;"'",'[1]Sheet2 (2)'!$A:$A,'[1]Sheet2 (2)'!$B:$B,"")</f>
        <v/>
      </c>
    </row>
    <row r="1475" spans="1:14" ht="17" x14ac:dyDescent="0.25">
      <c r="A1475" s="1" t="s">
        <v>1475</v>
      </c>
      <c r="B1475" s="1" t="str">
        <f>_xlfn.TEXTBEFORE(Table7[[#This Row],[raw]]," ")</f>
        <v>PROSYN-rt7760</v>
      </c>
      <c r="C1475" s="1"/>
      <c r="D1475" s="1">
        <f>_xlfn.NUMBERVALUE(_xlfn.TEXTAFTER(Table7[[#This Row],[raw]]," ",-1))</f>
        <v>3.8007859000000003E-8</v>
      </c>
      <c r="G1475" t="s">
        <v>4591</v>
      </c>
      <c r="H1475" t="s">
        <v>2778</v>
      </c>
      <c r="I1475">
        <v>2.8424824600000001E-7</v>
      </c>
      <c r="J1475">
        <f>_xlfn.XLOOKUP(Table2[[#This Row],[rxn]],Table7[rxn],Table7[flux],0)</f>
        <v>1.6991670699999999E-7</v>
      </c>
      <c r="K1475">
        <f>Table2[[#This Row],[flux]]-Table2[[#This Row],[flux in mfs]]</f>
        <v>1.1433153900000002E-7</v>
      </c>
      <c r="L1475" t="b">
        <f>_xlfn.TEXTAFTER(Table2[[#This Row],[rxn]],"-",-1)="SPONT"</f>
        <v>0</v>
      </c>
      <c r="M1475" t="str">
        <f>_xlfn.TEXTAFTER(Table2[[#This Row],[rxn]],"-",-1)</f>
        <v>RPL14A</v>
      </c>
      <c r="N1475" t="str">
        <f>_xlfn.XLOOKUP("'PRO-"&amp;Table2[[#This Row],[enz]]&amp;"'",'[1]Sheet2 (2)'!$A:$A,'[1]Sheet2 (2)'!$B:$B,"")</f>
        <v/>
      </c>
    </row>
    <row r="1476" spans="1:14" ht="17" x14ac:dyDescent="0.25">
      <c r="A1476" s="1" t="s">
        <v>1476</v>
      </c>
      <c r="B1476" s="1" t="str">
        <f>_xlfn.TEXTBEFORE(Table7[[#This Row],[raw]]," ")</f>
        <v>PROSYN-rt7761</v>
      </c>
      <c r="C1476" s="1"/>
      <c r="D1476" s="1">
        <f>_xlfn.NUMBERVALUE(_xlfn.TEXTAFTER(Table7[[#This Row],[raw]]," ",-1))</f>
        <v>4.4392650000000002E-9</v>
      </c>
      <c r="G1476" t="s">
        <v>3613</v>
      </c>
      <c r="H1476" t="s">
        <v>2778</v>
      </c>
      <c r="I1476">
        <v>1.14695482E-7</v>
      </c>
      <c r="J1476">
        <f>_xlfn.XLOOKUP(Table2[[#This Row],[rxn]],Table7[rxn],Table7[flux],0)</f>
        <v>0</v>
      </c>
      <c r="K1476">
        <f>Table2[[#This Row],[flux]]-Table2[[#This Row],[flux in mfs]]</f>
        <v>1.14695482E-7</v>
      </c>
      <c r="L1476" t="b">
        <f>_xlfn.TEXTAFTER(Table2[[#This Row],[rxn]],"-",-1)="SPONT"</f>
        <v>0</v>
      </c>
      <c r="M1476" t="str">
        <f>_xlfn.TEXTAFTER(Table2[[#This Row],[rxn]],"-",-1)</f>
        <v>PRS23</v>
      </c>
      <c r="N1476" t="str">
        <f>_xlfn.XLOOKUP("'PRO-"&amp;Table2[[#This Row],[enz]]&amp;"'",'[1]Sheet2 (2)'!$A:$A,'[1]Sheet2 (2)'!$B:$B,"")</f>
        <v/>
      </c>
    </row>
    <row r="1477" spans="1:14" ht="17" x14ac:dyDescent="0.25">
      <c r="A1477" s="1" t="s">
        <v>1477</v>
      </c>
      <c r="B1477" s="1" t="str">
        <f>_xlfn.TEXTBEFORE(Table7[[#This Row],[raw]]," ")</f>
        <v>PROSYN-rt7776</v>
      </c>
      <c r="C1477" s="1"/>
      <c r="D1477" s="1">
        <f>_xlfn.NUMBERVALUE(_xlfn.TEXTAFTER(Table7[[#This Row],[raw]]," ",-1))</f>
        <v>1.425387151E-6</v>
      </c>
      <c r="G1477" t="s">
        <v>4004</v>
      </c>
      <c r="H1477" t="s">
        <v>2778</v>
      </c>
      <c r="I1477">
        <v>1.14695482E-7</v>
      </c>
      <c r="J1477">
        <f>_xlfn.XLOOKUP(Table2[[#This Row],[rxn]],Table7[rxn],Table7[flux],0)</f>
        <v>0</v>
      </c>
      <c r="K1477">
        <f>Table2[[#This Row],[flux]]-Table2[[#This Row],[flux in mfs]]</f>
        <v>1.14695482E-7</v>
      </c>
      <c r="L1477" t="b">
        <f>_xlfn.TEXTAFTER(Table2[[#This Row],[rxn]],"-",-1)="SPONT"</f>
        <v>0</v>
      </c>
      <c r="M1477" t="str">
        <f>_xlfn.TEXTAFTER(Table2[[#This Row],[rxn]],"-",-1)</f>
        <v>PRS23</v>
      </c>
      <c r="N1477" t="str">
        <f>_xlfn.XLOOKUP("'PRO-"&amp;Table2[[#This Row],[enz]]&amp;"'",'[1]Sheet2 (2)'!$A:$A,'[1]Sheet2 (2)'!$B:$B,"")</f>
        <v/>
      </c>
    </row>
    <row r="1478" spans="1:14" ht="17" x14ac:dyDescent="0.25">
      <c r="A1478" s="1" t="s">
        <v>1478</v>
      </c>
      <c r="B1478" s="1" t="str">
        <f>_xlfn.TEXTBEFORE(Table7[[#This Row],[raw]]," ")</f>
        <v>PROSYN-rt7777</v>
      </c>
      <c r="C1478" s="1"/>
      <c r="D1478" s="1">
        <f>_xlfn.NUMBERVALUE(_xlfn.TEXTAFTER(Table7[[#This Row],[raw]]," ",-1))</f>
        <v>2.0534989999999998E-8</v>
      </c>
      <c r="G1478" t="s">
        <v>3425</v>
      </c>
      <c r="H1478" t="s">
        <v>2778</v>
      </c>
      <c r="I1478">
        <v>1.1532534600000001E-7</v>
      </c>
      <c r="J1478">
        <f>_xlfn.XLOOKUP(Table2[[#This Row],[rxn]],Table7[rxn],Table7[flux],0)</f>
        <v>0</v>
      </c>
      <c r="K1478">
        <f>Table2[[#This Row],[flux]]-Table2[[#This Row],[flux in mfs]]</f>
        <v>1.1532534600000001E-7</v>
      </c>
      <c r="L1478" t="b">
        <f>_xlfn.TEXTAFTER(Table2[[#This Row],[rxn]],"-",-1)="SPONT"</f>
        <v>0</v>
      </c>
      <c r="M1478" t="str">
        <f>_xlfn.TEXTAFTER(Table2[[#This Row],[rxn]],"-",-1)</f>
        <v>rt0602_c</v>
      </c>
      <c r="N1478">
        <f>_xlfn.XLOOKUP("'PRO-"&amp;Table2[[#This Row],[enz]]&amp;"'",'[1]Sheet2 (2)'!$A:$A,'[1]Sheet2 (2)'!$B:$B,"")</f>
        <v>1</v>
      </c>
    </row>
    <row r="1479" spans="1:14" ht="17" x14ac:dyDescent="0.25">
      <c r="A1479" s="1" t="s">
        <v>1479</v>
      </c>
      <c r="B1479" s="1" t="str">
        <f>_xlfn.TEXTBEFORE(Table7[[#This Row],[raw]]," ")</f>
        <v>PROSYN-rt7813</v>
      </c>
      <c r="C1479" s="1"/>
      <c r="D1479" s="1">
        <f>_xlfn.NUMBERVALUE(_xlfn.TEXTAFTER(Table7[[#This Row],[raw]]," ",-1))</f>
        <v>1.91413111E-7</v>
      </c>
      <c r="G1479" t="s">
        <v>3747</v>
      </c>
      <c r="H1479" t="s">
        <v>2778</v>
      </c>
      <c r="I1479">
        <v>1.1532534600000001E-7</v>
      </c>
      <c r="J1479">
        <f>_xlfn.XLOOKUP(Table2[[#This Row],[rxn]],Table7[rxn],Table7[flux],0)</f>
        <v>0</v>
      </c>
      <c r="K1479">
        <f>Table2[[#This Row],[flux]]-Table2[[#This Row],[flux in mfs]]</f>
        <v>1.1532534600000001E-7</v>
      </c>
      <c r="L1479" t="b">
        <f>_xlfn.TEXTAFTER(Table2[[#This Row],[rxn]],"-",-1)="SPONT"</f>
        <v>0</v>
      </c>
      <c r="M1479" t="str">
        <f>_xlfn.TEXTAFTER(Table2[[#This Row],[rxn]],"-",-1)</f>
        <v>rt0602_c</v>
      </c>
      <c r="N1479">
        <f>_xlfn.XLOOKUP("'PRO-"&amp;Table2[[#This Row],[enz]]&amp;"'",'[1]Sheet2 (2)'!$A:$A,'[1]Sheet2 (2)'!$B:$B,"")</f>
        <v>1</v>
      </c>
    </row>
    <row r="1480" spans="1:14" ht="17" x14ac:dyDescent="0.25">
      <c r="A1480" s="1" t="s">
        <v>1480</v>
      </c>
      <c r="B1480" s="1" t="str">
        <f>_xlfn.TEXTBEFORE(Table7[[#This Row],[raw]]," ")</f>
        <v>PROSYN-rt7814</v>
      </c>
      <c r="C1480" s="1"/>
      <c r="D1480" s="1">
        <f>_xlfn.NUMBERVALUE(_xlfn.TEXTAFTER(Table7[[#This Row],[raw]]," ",-1))</f>
        <v>6.3218441000000002E-8</v>
      </c>
      <c r="G1480" t="s">
        <v>3378</v>
      </c>
      <c r="H1480" t="s">
        <v>2778</v>
      </c>
      <c r="I1480">
        <v>1.17227659E-7</v>
      </c>
      <c r="J1480">
        <f>_xlfn.XLOOKUP(Table2[[#This Row],[rxn]],Table7[rxn],Table7[flux],0)</f>
        <v>0</v>
      </c>
      <c r="K1480">
        <f>Table2[[#This Row],[flux]]-Table2[[#This Row],[flux in mfs]]</f>
        <v>1.17227659E-7</v>
      </c>
      <c r="L1480" t="b">
        <f>_xlfn.TEXTAFTER(Table2[[#This Row],[rxn]],"-",-1)="SPONT"</f>
        <v>0</v>
      </c>
      <c r="M1480" t="str">
        <f>_xlfn.TEXTAFTER(Table2[[#This Row],[rxn]],"-",-1)</f>
        <v>rt4039</v>
      </c>
      <c r="N1480">
        <f>_xlfn.XLOOKUP("'PRO-"&amp;Table2[[#This Row],[enz]]&amp;"'",'[1]Sheet2 (2)'!$A:$A,'[1]Sheet2 (2)'!$B:$B,"")</f>
        <v>1</v>
      </c>
    </row>
    <row r="1481" spans="1:14" ht="17" x14ac:dyDescent="0.25">
      <c r="A1481" s="1" t="s">
        <v>1481</v>
      </c>
      <c r="B1481" s="1" t="str">
        <f>_xlfn.TEXTBEFORE(Table7[[#This Row],[raw]]," ")</f>
        <v>PROSYN-rt7817</v>
      </c>
      <c r="C1481" s="1"/>
      <c r="D1481" s="1">
        <f>_xlfn.NUMBERVALUE(_xlfn.TEXTAFTER(Table7[[#This Row],[raw]]," ",-1))</f>
        <v>1.9102100000000001E-10</v>
      </c>
      <c r="G1481" t="s">
        <v>3697</v>
      </c>
      <c r="H1481" t="s">
        <v>2778</v>
      </c>
      <c r="I1481">
        <v>1.17227659E-7</v>
      </c>
      <c r="J1481">
        <f>_xlfn.XLOOKUP(Table2[[#This Row],[rxn]],Table7[rxn],Table7[flux],0)</f>
        <v>0</v>
      </c>
      <c r="K1481">
        <f>Table2[[#This Row],[flux]]-Table2[[#This Row],[flux in mfs]]</f>
        <v>1.17227659E-7</v>
      </c>
      <c r="L1481" t="b">
        <f>_xlfn.TEXTAFTER(Table2[[#This Row],[rxn]],"-",-1)="SPONT"</f>
        <v>0</v>
      </c>
      <c r="M1481" t="str">
        <f>_xlfn.TEXTAFTER(Table2[[#This Row],[rxn]],"-",-1)</f>
        <v>rt4039</v>
      </c>
      <c r="N1481">
        <f>_xlfn.XLOOKUP("'PRO-"&amp;Table2[[#This Row],[enz]]&amp;"'",'[1]Sheet2 (2)'!$A:$A,'[1]Sheet2 (2)'!$B:$B,"")</f>
        <v>1</v>
      </c>
    </row>
    <row r="1482" spans="1:14" ht="17" x14ac:dyDescent="0.25">
      <c r="A1482" s="1" t="s">
        <v>1482</v>
      </c>
      <c r="B1482" s="1" t="str">
        <f>_xlfn.TEXTBEFORE(Table7[[#This Row],[raw]]," ")</f>
        <v>PROSYN-rt7819</v>
      </c>
      <c r="C1482" s="1"/>
      <c r="D1482" s="1">
        <f>_xlfn.NUMBERVALUE(_xlfn.TEXTAFTER(Table7[[#This Row],[raw]]," ",-1))</f>
        <v>3.3860199999999999E-9</v>
      </c>
      <c r="G1482" t="s">
        <v>3861</v>
      </c>
      <c r="H1482" t="s">
        <v>2778</v>
      </c>
      <c r="I1482">
        <v>1.17227659E-7</v>
      </c>
      <c r="J1482">
        <f>_xlfn.XLOOKUP(Table2[[#This Row],[rxn]],Table7[rxn],Table7[flux],0)</f>
        <v>0</v>
      </c>
      <c r="K1482">
        <f>Table2[[#This Row],[flux]]-Table2[[#This Row],[flux in mfs]]</f>
        <v>1.17227659E-7</v>
      </c>
      <c r="L1482" t="b">
        <f>_xlfn.TEXTAFTER(Table2[[#This Row],[rxn]],"-",-1)="SPONT"</f>
        <v>0</v>
      </c>
      <c r="M1482" t="str">
        <f>_xlfn.TEXTAFTER(Table2[[#This Row],[rxn]],"-",-1)</f>
        <v>rt7648</v>
      </c>
      <c r="N1482">
        <f>_xlfn.XLOOKUP("'PRO-"&amp;Table2[[#This Row],[enz]]&amp;"'",'[1]Sheet2 (2)'!$A:$A,'[1]Sheet2 (2)'!$B:$B,"")</f>
        <v>1</v>
      </c>
    </row>
    <row r="1483" spans="1:14" ht="17" x14ac:dyDescent="0.25">
      <c r="A1483" s="1" t="s">
        <v>1483</v>
      </c>
      <c r="B1483" s="1" t="str">
        <f>_xlfn.TEXTBEFORE(Table7[[#This Row],[raw]]," ")</f>
        <v>PROSYN-rt7825</v>
      </c>
      <c r="C1483" s="1"/>
      <c r="D1483" s="1">
        <f>_xlfn.NUMBERVALUE(_xlfn.TEXTAFTER(Table7[[#This Row],[raw]]," ",-1))</f>
        <v>1.23273139E-7</v>
      </c>
      <c r="G1483" t="s">
        <v>3862</v>
      </c>
      <c r="H1483" t="s">
        <v>2778</v>
      </c>
      <c r="I1483">
        <v>1.17227659E-7</v>
      </c>
      <c r="J1483">
        <f>_xlfn.XLOOKUP(Table2[[#This Row],[rxn]],Table7[rxn],Table7[flux],0)</f>
        <v>0</v>
      </c>
      <c r="K1483">
        <f>Table2[[#This Row],[flux]]-Table2[[#This Row],[flux in mfs]]</f>
        <v>1.17227659E-7</v>
      </c>
      <c r="L1483" t="b">
        <f>_xlfn.TEXTAFTER(Table2[[#This Row],[rxn]],"-",-1)="SPONT"</f>
        <v>0</v>
      </c>
      <c r="M1483" t="str">
        <f>_xlfn.TEXTAFTER(Table2[[#This Row],[rxn]],"-",-1)</f>
        <v>rt7648</v>
      </c>
      <c r="N1483">
        <f>_xlfn.XLOOKUP("'PRO-"&amp;Table2[[#This Row],[enz]]&amp;"'",'[1]Sheet2 (2)'!$A:$A,'[1]Sheet2 (2)'!$B:$B,"")</f>
        <v>1</v>
      </c>
    </row>
    <row r="1484" spans="1:14" ht="17" x14ac:dyDescent="0.25">
      <c r="A1484" s="1" t="s">
        <v>1484</v>
      </c>
      <c r="B1484" s="1" t="str">
        <f>_xlfn.TEXTBEFORE(Table7[[#This Row],[raw]]," ")</f>
        <v>PROSYN-rt7828</v>
      </c>
      <c r="C1484" s="1"/>
      <c r="D1484" s="1">
        <f>_xlfn.NUMBERVALUE(_xlfn.TEXTAFTER(Table7[[#This Row],[raw]]," ",-1))</f>
        <v>8.2075300700000004E-7</v>
      </c>
      <c r="G1484" t="s">
        <v>4020</v>
      </c>
      <c r="H1484" t="s">
        <v>2778</v>
      </c>
      <c r="I1484">
        <v>1.17227659E-7</v>
      </c>
      <c r="J1484">
        <f>_xlfn.XLOOKUP(Table2[[#This Row],[rxn]],Table7[rxn],Table7[flux],0)</f>
        <v>0</v>
      </c>
      <c r="K1484">
        <f>Table2[[#This Row],[flux]]-Table2[[#This Row],[flux in mfs]]</f>
        <v>1.17227659E-7</v>
      </c>
      <c r="L1484" t="b">
        <f>_xlfn.TEXTAFTER(Table2[[#This Row],[rxn]],"-",-1)="SPONT"</f>
        <v>0</v>
      </c>
      <c r="M1484" t="str">
        <f>_xlfn.TEXTAFTER(Table2[[#This Row],[rxn]],"-",-1)</f>
        <v>rt8465</v>
      </c>
      <c r="N1484">
        <f>_xlfn.XLOOKUP("'PRO-"&amp;Table2[[#This Row],[enz]]&amp;"'",'[1]Sheet2 (2)'!$A:$A,'[1]Sheet2 (2)'!$B:$B,"")</f>
        <v>1</v>
      </c>
    </row>
    <row r="1485" spans="1:14" ht="17" x14ac:dyDescent="0.25">
      <c r="A1485" s="1" t="s">
        <v>1485</v>
      </c>
      <c r="B1485" s="1" t="str">
        <f>_xlfn.TEXTBEFORE(Table7[[#This Row],[raw]]," ")</f>
        <v>PROSYN-rt7829</v>
      </c>
      <c r="C1485" s="1"/>
      <c r="D1485" s="1">
        <f>_xlfn.NUMBERVALUE(_xlfn.TEXTAFTER(Table7[[#This Row],[raw]]," ",-1))</f>
        <v>4.8008031000000002E-8</v>
      </c>
      <c r="G1485" t="s">
        <v>3625</v>
      </c>
      <c r="H1485" t="s">
        <v>2778</v>
      </c>
      <c r="I1485">
        <v>1.17311618E-7</v>
      </c>
      <c r="J1485">
        <f>_xlfn.XLOOKUP(Table2[[#This Row],[rxn]],Table7[rxn],Table7[flux],0)</f>
        <v>0</v>
      </c>
      <c r="K1485">
        <f>Table2[[#This Row],[flux]]-Table2[[#This Row],[flux in mfs]]</f>
        <v>1.17311618E-7</v>
      </c>
      <c r="L1485" t="b">
        <f>_xlfn.TEXTAFTER(Table2[[#This Row],[rxn]],"-",-1)="SPONT"</f>
        <v>0</v>
      </c>
      <c r="M1485" t="str">
        <f>_xlfn.TEXTAFTER(Table2[[#This Row],[rxn]],"-",-1)</f>
        <v>rt8465</v>
      </c>
      <c r="N1485">
        <f>_xlfn.XLOOKUP("'PRO-"&amp;Table2[[#This Row],[enz]]&amp;"'",'[1]Sheet2 (2)'!$A:$A,'[1]Sheet2 (2)'!$B:$B,"")</f>
        <v>1</v>
      </c>
    </row>
    <row r="1486" spans="1:14" ht="17" x14ac:dyDescent="0.25">
      <c r="A1486" s="1" t="s">
        <v>1486</v>
      </c>
      <c r="B1486" s="1" t="str">
        <f>_xlfn.TEXTBEFORE(Table7[[#This Row],[raw]]," ")</f>
        <v>PROSYN-rt7835</v>
      </c>
      <c r="C1486" s="1"/>
      <c r="D1486" s="1">
        <f>_xlfn.NUMBERVALUE(_xlfn.TEXTAFTER(Table7[[#This Row],[raw]]," ",-1))</f>
        <v>1.6282889800000001E-7</v>
      </c>
      <c r="G1486" t="s">
        <v>3529</v>
      </c>
      <c r="H1486" t="s">
        <v>2778</v>
      </c>
      <c r="I1486">
        <v>1.2059557299999999E-7</v>
      </c>
      <c r="J1486">
        <f>_xlfn.XLOOKUP(Table2[[#This Row],[rxn]],Table7[rxn],Table7[flux],0)</f>
        <v>0</v>
      </c>
      <c r="K1486">
        <f>Table2[[#This Row],[flux]]-Table2[[#This Row],[flux in mfs]]</f>
        <v>1.2059557299999999E-7</v>
      </c>
      <c r="L1486" t="b">
        <f>_xlfn.TEXTAFTER(Table2[[#This Row],[rxn]],"-",-1)="SPONT"</f>
        <v>0</v>
      </c>
      <c r="M1486" t="str">
        <f>_xlfn.TEXTAFTER(Table2[[#This Row],[rxn]],"-",-1)</f>
        <v>rt5064</v>
      </c>
      <c r="N1486">
        <f>_xlfn.XLOOKUP("'PRO-"&amp;Table2[[#This Row],[enz]]&amp;"'",'[1]Sheet2 (2)'!$A:$A,'[1]Sheet2 (2)'!$B:$B,"")</f>
        <v>1</v>
      </c>
    </row>
    <row r="1487" spans="1:14" ht="17" x14ac:dyDescent="0.25">
      <c r="A1487" s="1" t="s">
        <v>1487</v>
      </c>
      <c r="B1487" s="1" t="str">
        <f>_xlfn.TEXTBEFORE(Table7[[#This Row],[raw]]," ")</f>
        <v>PROSYN-rt7838</v>
      </c>
      <c r="C1487" s="1"/>
      <c r="D1487" s="1">
        <f>_xlfn.NUMBERVALUE(_xlfn.TEXTAFTER(Table7[[#This Row],[raw]]," ",-1))</f>
        <v>2.7581550900000001E-7</v>
      </c>
      <c r="G1487" t="s">
        <v>3946</v>
      </c>
      <c r="H1487" t="s">
        <v>2778</v>
      </c>
      <c r="I1487">
        <v>1.2059557299999999E-7</v>
      </c>
      <c r="J1487">
        <f>_xlfn.XLOOKUP(Table2[[#This Row],[rxn]],Table7[rxn],Table7[flux],0)</f>
        <v>0</v>
      </c>
      <c r="K1487">
        <f>Table2[[#This Row],[flux]]-Table2[[#This Row],[flux in mfs]]</f>
        <v>1.2059557299999999E-7</v>
      </c>
      <c r="L1487" t="b">
        <f>_xlfn.TEXTAFTER(Table2[[#This Row],[rxn]],"-",-1)="SPONT"</f>
        <v>0</v>
      </c>
      <c r="M1487" t="str">
        <f>_xlfn.TEXTAFTER(Table2[[#This Row],[rxn]],"-",-1)</f>
        <v>rt5064</v>
      </c>
      <c r="N1487">
        <f>_xlfn.XLOOKUP("'PRO-"&amp;Table2[[#This Row],[enz]]&amp;"'",'[1]Sheet2 (2)'!$A:$A,'[1]Sheet2 (2)'!$B:$B,"")</f>
        <v>1</v>
      </c>
    </row>
    <row r="1488" spans="1:14" ht="17" x14ac:dyDescent="0.25">
      <c r="A1488" s="1" t="s">
        <v>1488</v>
      </c>
      <c r="B1488" s="1" t="str">
        <f>_xlfn.TEXTBEFORE(Table7[[#This Row],[raw]]," ")</f>
        <v>PROSYN-rt7840</v>
      </c>
      <c r="C1488" s="1"/>
      <c r="D1488" s="1">
        <f>_xlfn.NUMBERVALUE(_xlfn.TEXTAFTER(Table7[[#This Row],[raw]]," ",-1))</f>
        <v>2.2634596699999999E-7</v>
      </c>
      <c r="G1488" t="s">
        <v>3531</v>
      </c>
      <c r="H1488" t="s">
        <v>2778</v>
      </c>
      <c r="I1488">
        <v>1.2111960400000001E-7</v>
      </c>
      <c r="J1488">
        <f>_xlfn.XLOOKUP(Table2[[#This Row],[rxn]],Table7[rxn],Table7[flux],0)</f>
        <v>0</v>
      </c>
      <c r="K1488">
        <f>Table2[[#This Row],[flux]]-Table2[[#This Row],[flux in mfs]]</f>
        <v>1.2111960400000001E-7</v>
      </c>
      <c r="L1488" t="b">
        <f>_xlfn.TEXTAFTER(Table2[[#This Row],[rxn]],"-",-1)="SPONT"</f>
        <v>0</v>
      </c>
      <c r="M1488" t="str">
        <f>_xlfn.TEXTAFTER(Table2[[#This Row],[rxn]],"-",-1)</f>
        <v>rt4145</v>
      </c>
      <c r="N1488">
        <f>_xlfn.XLOOKUP("'PRO-"&amp;Table2[[#This Row],[enz]]&amp;"'",'[1]Sheet2 (2)'!$A:$A,'[1]Sheet2 (2)'!$B:$B,"")</f>
        <v>1</v>
      </c>
    </row>
    <row r="1489" spans="1:14" ht="17" x14ac:dyDescent="0.25">
      <c r="A1489" s="1" t="s">
        <v>1489</v>
      </c>
      <c r="B1489" s="1" t="str">
        <f>_xlfn.TEXTBEFORE(Table7[[#This Row],[raw]]," ")</f>
        <v>PROSYN-rt7845</v>
      </c>
      <c r="C1489" s="1"/>
      <c r="D1489" s="1">
        <f>_xlfn.NUMBERVALUE(_xlfn.TEXTAFTER(Table7[[#This Row],[raw]]," ",-1))</f>
        <v>4.3831840999999997E-8</v>
      </c>
      <c r="G1489" t="s">
        <v>3875</v>
      </c>
      <c r="H1489" t="s">
        <v>2778</v>
      </c>
      <c r="I1489">
        <v>1.2111960400000001E-7</v>
      </c>
      <c r="J1489">
        <f>_xlfn.XLOOKUP(Table2[[#This Row],[rxn]],Table7[rxn],Table7[flux],0)</f>
        <v>0</v>
      </c>
      <c r="K1489">
        <f>Table2[[#This Row],[flux]]-Table2[[#This Row],[flux in mfs]]</f>
        <v>1.2111960400000001E-7</v>
      </c>
      <c r="L1489" t="b">
        <f>_xlfn.TEXTAFTER(Table2[[#This Row],[rxn]],"-",-1)="SPONT"</f>
        <v>0</v>
      </c>
      <c r="M1489" t="str">
        <f>_xlfn.TEXTAFTER(Table2[[#This Row],[rxn]],"-",-1)</f>
        <v>rt4145</v>
      </c>
      <c r="N1489">
        <f>_xlfn.XLOOKUP("'PRO-"&amp;Table2[[#This Row],[enz]]&amp;"'",'[1]Sheet2 (2)'!$A:$A,'[1]Sheet2 (2)'!$B:$B,"")</f>
        <v>1</v>
      </c>
    </row>
    <row r="1490" spans="1:14" ht="17" x14ac:dyDescent="0.25">
      <c r="A1490" s="1" t="s">
        <v>1490</v>
      </c>
      <c r="B1490" s="1" t="str">
        <f>_xlfn.TEXTBEFORE(Table7[[#This Row],[raw]]," ")</f>
        <v>PROSYN-rt7857</v>
      </c>
      <c r="C1490" s="1"/>
      <c r="D1490" s="1">
        <f>_xlfn.NUMBERVALUE(_xlfn.TEXTAFTER(Table7[[#This Row],[raw]]," ",-1))</f>
        <v>4.5527755999999997E-8</v>
      </c>
      <c r="G1490" t="s">
        <v>3444</v>
      </c>
      <c r="H1490" t="s">
        <v>2778</v>
      </c>
      <c r="I1490">
        <v>1.2469915000000001E-7</v>
      </c>
      <c r="J1490">
        <f>_xlfn.XLOOKUP(Table2[[#This Row],[rxn]],Table7[rxn],Table7[flux],0)</f>
        <v>0</v>
      </c>
      <c r="K1490">
        <f>Table2[[#This Row],[flux]]-Table2[[#This Row],[flux in mfs]]</f>
        <v>1.2469915000000001E-7</v>
      </c>
      <c r="L1490" t="b">
        <f>_xlfn.TEXTAFTER(Table2[[#This Row],[rxn]],"-",-1)="SPONT"</f>
        <v>0</v>
      </c>
      <c r="M1490" t="str">
        <f>_xlfn.TEXTAFTER(Table2[[#This Row],[rxn]],"-",-1)</f>
        <v>rt8107</v>
      </c>
      <c r="N1490">
        <f>_xlfn.XLOOKUP("'PRO-"&amp;Table2[[#This Row],[enz]]&amp;"'",'[1]Sheet2 (2)'!$A:$A,'[1]Sheet2 (2)'!$B:$B,"")</f>
        <v>1</v>
      </c>
    </row>
    <row r="1491" spans="1:14" ht="17" x14ac:dyDescent="0.25">
      <c r="A1491" s="1" t="s">
        <v>1491</v>
      </c>
      <c r="B1491" s="1" t="str">
        <f>_xlfn.TEXTBEFORE(Table7[[#This Row],[raw]]," ")</f>
        <v>PROSYN-rt7872</v>
      </c>
      <c r="C1491" s="1"/>
      <c r="D1491" s="1">
        <f>_xlfn.NUMBERVALUE(_xlfn.TEXTAFTER(Table7[[#This Row],[raw]]," ",-1))</f>
        <v>8.2097489999999998E-9</v>
      </c>
      <c r="G1491" t="s">
        <v>3771</v>
      </c>
      <c r="H1491" t="s">
        <v>2778</v>
      </c>
      <c r="I1491">
        <v>1.2469915000000001E-7</v>
      </c>
      <c r="J1491">
        <f>_xlfn.XLOOKUP(Table2[[#This Row],[rxn]],Table7[rxn],Table7[flux],0)</f>
        <v>0</v>
      </c>
      <c r="K1491">
        <f>Table2[[#This Row],[flux]]-Table2[[#This Row],[flux in mfs]]</f>
        <v>1.2469915000000001E-7</v>
      </c>
      <c r="L1491" t="b">
        <f>_xlfn.TEXTAFTER(Table2[[#This Row],[rxn]],"-",-1)="SPONT"</f>
        <v>0</v>
      </c>
      <c r="M1491" t="str">
        <f>_xlfn.TEXTAFTER(Table2[[#This Row],[rxn]],"-",-1)</f>
        <v>rt8107</v>
      </c>
      <c r="N1491">
        <f>_xlfn.XLOOKUP("'PRO-"&amp;Table2[[#This Row],[enz]]&amp;"'",'[1]Sheet2 (2)'!$A:$A,'[1]Sheet2 (2)'!$B:$B,"")</f>
        <v>1</v>
      </c>
    </row>
    <row r="1492" spans="1:14" ht="17" x14ac:dyDescent="0.25">
      <c r="A1492" s="1" t="s">
        <v>1492</v>
      </c>
      <c r="B1492" s="1" t="str">
        <f>_xlfn.TEXTBEFORE(Table7[[#This Row],[raw]]," ")</f>
        <v>PROSYN-rt7873</v>
      </c>
      <c r="C1492" s="1"/>
      <c r="D1492" s="1">
        <f>_xlfn.NUMBERVALUE(_xlfn.TEXTAFTER(Table7[[#This Row],[raw]]," ",-1))</f>
        <v>7.6019701000000002E-8</v>
      </c>
      <c r="G1492" t="s">
        <v>4452</v>
      </c>
      <c r="H1492" t="s">
        <v>2778</v>
      </c>
      <c r="I1492">
        <v>1.25298039E-7</v>
      </c>
      <c r="J1492">
        <f>_xlfn.XLOOKUP(Table2[[#This Row],[rxn]],Table7[rxn],Table7[flux],0)</f>
        <v>0</v>
      </c>
      <c r="K1492">
        <f>Table2[[#This Row],[flux]]-Table2[[#This Row],[flux in mfs]]</f>
        <v>1.25298039E-7</v>
      </c>
      <c r="L1492" t="b">
        <f>_xlfn.TEXTAFTER(Table2[[#This Row],[rxn]],"-",-1)="SPONT"</f>
        <v>0</v>
      </c>
      <c r="M1492" t="str">
        <f>_xlfn.TEXTAFTER(Table2[[#This Row],[rxn]],"-",-1)</f>
        <v>rt5240</v>
      </c>
      <c r="N1492">
        <f>_xlfn.XLOOKUP("'PRO-"&amp;Table2[[#This Row],[enz]]&amp;"'",'[1]Sheet2 (2)'!$A:$A,'[1]Sheet2 (2)'!$B:$B,"")</f>
        <v>1</v>
      </c>
    </row>
    <row r="1493" spans="1:14" ht="17" x14ac:dyDescent="0.25">
      <c r="A1493" s="1" t="s">
        <v>1493</v>
      </c>
      <c r="B1493" s="1" t="str">
        <f>_xlfn.TEXTBEFORE(Table7[[#This Row],[raw]]," ")</f>
        <v>PROSYN-rt7877</v>
      </c>
      <c r="C1493" s="1"/>
      <c r="D1493" s="1">
        <f>_xlfn.NUMBERVALUE(_xlfn.TEXTAFTER(Table7[[#This Row],[raw]]," ",-1))</f>
        <v>2.14594322E-7</v>
      </c>
      <c r="G1493" t="s">
        <v>4510</v>
      </c>
      <c r="H1493" t="s">
        <v>2778</v>
      </c>
      <c r="I1493">
        <v>1.25298039E-7</v>
      </c>
      <c r="J1493">
        <f>_xlfn.XLOOKUP(Table2[[#This Row],[rxn]],Table7[rxn],Table7[flux],0)</f>
        <v>0</v>
      </c>
      <c r="K1493">
        <f>Table2[[#This Row],[flux]]-Table2[[#This Row],[flux in mfs]]</f>
        <v>1.25298039E-7</v>
      </c>
      <c r="L1493" t="b">
        <f>_xlfn.TEXTAFTER(Table2[[#This Row],[rxn]],"-",-1)="SPONT"</f>
        <v>0</v>
      </c>
      <c r="M1493" t="str">
        <f>_xlfn.TEXTAFTER(Table2[[#This Row],[rxn]],"-",-1)</f>
        <v>rt6863</v>
      </c>
      <c r="N1493">
        <f>_xlfn.XLOOKUP("'PRO-"&amp;Table2[[#This Row],[enz]]&amp;"'",'[1]Sheet2 (2)'!$A:$A,'[1]Sheet2 (2)'!$B:$B,"")</f>
        <v>1</v>
      </c>
    </row>
    <row r="1494" spans="1:14" ht="17" x14ac:dyDescent="0.25">
      <c r="A1494" s="1" t="s">
        <v>1494</v>
      </c>
      <c r="B1494" s="1" t="str">
        <f>_xlfn.TEXTBEFORE(Table7[[#This Row],[raw]]," ")</f>
        <v>PROSYN-rt7896</v>
      </c>
      <c r="C1494" s="1"/>
      <c r="D1494" s="1">
        <f>_xlfn.NUMBERVALUE(_xlfn.TEXTAFTER(Table7[[#This Row],[raw]]," ",-1))</f>
        <v>1.90020757E-7</v>
      </c>
      <c r="G1494" t="s">
        <v>4575</v>
      </c>
      <c r="H1494" t="s">
        <v>2778</v>
      </c>
      <c r="I1494">
        <v>1.25298039E-7</v>
      </c>
      <c r="J1494">
        <f>_xlfn.XLOOKUP(Table2[[#This Row],[rxn]],Table7[rxn],Table7[flux],0)</f>
        <v>0</v>
      </c>
      <c r="K1494">
        <f>Table2[[#This Row],[flux]]-Table2[[#This Row],[flux in mfs]]</f>
        <v>1.25298039E-7</v>
      </c>
      <c r="L1494" t="b">
        <f>_xlfn.TEXTAFTER(Table2[[#This Row],[rxn]],"-",-1)="SPONT"</f>
        <v>0</v>
      </c>
      <c r="M1494" t="str">
        <f>_xlfn.TEXTAFTER(Table2[[#This Row],[rxn]],"-",-1)</f>
        <v>rtmCOB</v>
      </c>
      <c r="N1494">
        <f>_xlfn.XLOOKUP("'PRO-"&amp;Table2[[#This Row],[enz]]&amp;"'",'[1]Sheet2 (2)'!$A:$A,'[1]Sheet2 (2)'!$B:$B,"")</f>
        <v>1</v>
      </c>
    </row>
    <row r="1495" spans="1:14" ht="17" x14ac:dyDescent="0.25">
      <c r="A1495" s="1" t="s">
        <v>1495</v>
      </c>
      <c r="B1495" s="1" t="str">
        <f>_xlfn.TEXTBEFORE(Table7[[#This Row],[raw]]," ")</f>
        <v>PROSYN-rt7899</v>
      </c>
      <c r="C1495" s="1"/>
      <c r="D1495" s="1">
        <f>_xlfn.NUMBERVALUE(_xlfn.TEXTAFTER(Table7[[#This Row],[raw]]," ",-1))</f>
        <v>3.0782751000000002E-8</v>
      </c>
      <c r="G1495" t="s">
        <v>3390</v>
      </c>
      <c r="H1495" t="s">
        <v>2778</v>
      </c>
      <c r="I1495">
        <v>1.2689724200000001E-7</v>
      </c>
      <c r="J1495">
        <f>_xlfn.XLOOKUP(Table2[[#This Row],[rxn]],Table7[rxn],Table7[flux],0)</f>
        <v>0</v>
      </c>
      <c r="K1495">
        <f>Table2[[#This Row],[flux]]-Table2[[#This Row],[flux in mfs]]</f>
        <v>1.2689724200000001E-7</v>
      </c>
      <c r="L1495" t="b">
        <f>_xlfn.TEXTAFTER(Table2[[#This Row],[rxn]],"-",-1)="SPONT"</f>
        <v>0</v>
      </c>
      <c r="M1495" t="str">
        <f>_xlfn.TEXTAFTER(Table2[[#This Row],[rxn]],"-",-1)</f>
        <v>rt6510</v>
      </c>
      <c r="N1495">
        <f>_xlfn.XLOOKUP("'PRO-"&amp;Table2[[#This Row],[enz]]&amp;"'",'[1]Sheet2 (2)'!$A:$A,'[1]Sheet2 (2)'!$B:$B,"")</f>
        <v>1</v>
      </c>
    </row>
    <row r="1496" spans="1:14" ht="17" x14ac:dyDescent="0.25">
      <c r="A1496" s="1" t="s">
        <v>1496</v>
      </c>
      <c r="B1496" s="1" t="str">
        <f>_xlfn.TEXTBEFORE(Table7[[#This Row],[raw]]," ")</f>
        <v>PROSYN-rt7905</v>
      </c>
      <c r="C1496" s="1"/>
      <c r="D1496" s="1">
        <f>_xlfn.NUMBERVALUE(_xlfn.TEXTAFTER(Table7[[#This Row],[raw]]," ",-1))</f>
        <v>4.0274148800000002E-7</v>
      </c>
      <c r="G1496" t="s">
        <v>3713</v>
      </c>
      <c r="H1496" t="s">
        <v>2778</v>
      </c>
      <c r="I1496">
        <v>1.2689724200000001E-7</v>
      </c>
      <c r="J1496">
        <f>_xlfn.XLOOKUP(Table2[[#This Row],[rxn]],Table7[rxn],Table7[flux],0)</f>
        <v>0</v>
      </c>
      <c r="K1496">
        <f>Table2[[#This Row],[flux]]-Table2[[#This Row],[flux in mfs]]</f>
        <v>1.2689724200000001E-7</v>
      </c>
      <c r="L1496" t="b">
        <f>_xlfn.TEXTAFTER(Table2[[#This Row],[rxn]],"-",-1)="SPONT"</f>
        <v>0</v>
      </c>
      <c r="M1496" t="str">
        <f>_xlfn.TEXTAFTER(Table2[[#This Row],[rxn]],"-",-1)</f>
        <v>rt6510</v>
      </c>
      <c r="N1496">
        <f>_xlfn.XLOOKUP("'PRO-"&amp;Table2[[#This Row],[enz]]&amp;"'",'[1]Sheet2 (2)'!$A:$A,'[1]Sheet2 (2)'!$B:$B,"")</f>
        <v>1</v>
      </c>
    </row>
    <row r="1497" spans="1:14" ht="17" x14ac:dyDescent="0.25">
      <c r="A1497" s="1" t="s">
        <v>1497</v>
      </c>
      <c r="B1497" s="1" t="str">
        <f>_xlfn.TEXTBEFORE(Table7[[#This Row],[raw]]," ")</f>
        <v>PROSYN-rt7907</v>
      </c>
      <c r="C1497" s="1"/>
      <c r="D1497" s="1">
        <f>_xlfn.NUMBERVALUE(_xlfn.TEXTAFTER(Table7[[#This Row],[raw]]," ",-1))</f>
        <v>1.4776834999999999E-8</v>
      </c>
      <c r="G1497" t="s">
        <v>3593</v>
      </c>
      <c r="H1497" t="s">
        <v>2778</v>
      </c>
      <c r="I1497">
        <v>1.27404234E-7</v>
      </c>
      <c r="J1497">
        <f>_xlfn.XLOOKUP(Table2[[#This Row],[rxn]],Table7[rxn],Table7[flux],0)</f>
        <v>0</v>
      </c>
      <c r="K1497">
        <f>Table2[[#This Row],[flux]]-Table2[[#This Row],[flux in mfs]]</f>
        <v>1.27404234E-7</v>
      </c>
      <c r="L1497" t="b">
        <f>_xlfn.TEXTAFTER(Table2[[#This Row],[rxn]],"-",-1)="SPONT"</f>
        <v>0</v>
      </c>
      <c r="M1497" t="str">
        <f>_xlfn.TEXTAFTER(Table2[[#This Row],[rxn]],"-",-1)</f>
        <v>FRS12</v>
      </c>
      <c r="N1497" t="str">
        <f>_xlfn.XLOOKUP("'PRO-"&amp;Table2[[#This Row],[enz]]&amp;"'",'[1]Sheet2 (2)'!$A:$A,'[1]Sheet2 (2)'!$B:$B,"")</f>
        <v/>
      </c>
    </row>
    <row r="1498" spans="1:14" ht="17" x14ac:dyDescent="0.25">
      <c r="A1498" s="1" t="s">
        <v>1498</v>
      </c>
      <c r="B1498" s="1" t="str">
        <f>_xlfn.TEXTBEFORE(Table7[[#This Row],[raw]]," ")</f>
        <v>PROSYN-rt7908_c</v>
      </c>
      <c r="C1498" s="1"/>
      <c r="D1498" s="1">
        <f>_xlfn.NUMBERVALUE(_xlfn.TEXTAFTER(Table7[[#This Row],[raw]]," ",-1))</f>
        <v>6.9590043E-8</v>
      </c>
      <c r="G1498" t="s">
        <v>3961</v>
      </c>
      <c r="H1498" t="s">
        <v>2778</v>
      </c>
      <c r="I1498">
        <v>1.27404234E-7</v>
      </c>
      <c r="J1498">
        <f>_xlfn.XLOOKUP(Table2[[#This Row],[rxn]],Table7[rxn],Table7[flux],0)</f>
        <v>0</v>
      </c>
      <c r="K1498">
        <f>Table2[[#This Row],[flux]]-Table2[[#This Row],[flux in mfs]]</f>
        <v>1.27404234E-7</v>
      </c>
      <c r="L1498" t="b">
        <f>_xlfn.TEXTAFTER(Table2[[#This Row],[rxn]],"-",-1)="SPONT"</f>
        <v>0</v>
      </c>
      <c r="M1498" t="str">
        <f>_xlfn.TEXTAFTER(Table2[[#This Row],[rxn]],"-",-1)</f>
        <v>FRS12</v>
      </c>
      <c r="N1498" t="str">
        <f>_xlfn.XLOOKUP("'PRO-"&amp;Table2[[#This Row],[enz]]&amp;"'",'[1]Sheet2 (2)'!$A:$A,'[1]Sheet2 (2)'!$B:$B,"")</f>
        <v/>
      </c>
    </row>
    <row r="1499" spans="1:14" ht="17" x14ac:dyDescent="0.25">
      <c r="A1499" s="1" t="s">
        <v>1499</v>
      </c>
      <c r="B1499" s="1" t="str">
        <f>_xlfn.TEXTBEFORE(Table7[[#This Row],[raw]]," ")</f>
        <v>PROSYN-rt7910</v>
      </c>
      <c r="C1499" s="1"/>
      <c r="D1499" s="1">
        <f>_xlfn.NUMBERVALUE(_xlfn.TEXTAFTER(Table7[[#This Row],[raw]]," ",-1))</f>
        <v>9.1099387000000002E-8</v>
      </c>
      <c r="G1499" t="s">
        <v>3545</v>
      </c>
      <c r="H1499" t="s">
        <v>2778</v>
      </c>
      <c r="I1499">
        <v>1.27799032E-7</v>
      </c>
      <c r="J1499">
        <f>_xlfn.XLOOKUP(Table2[[#This Row],[rxn]],Table7[rxn],Table7[flux],0)</f>
        <v>0</v>
      </c>
      <c r="K1499">
        <f>Table2[[#This Row],[flux]]-Table2[[#This Row],[flux in mfs]]</f>
        <v>1.27799032E-7</v>
      </c>
      <c r="L1499" t="b">
        <f>_xlfn.TEXTAFTER(Table2[[#This Row],[rxn]],"-",-1)="SPONT"</f>
        <v>0</v>
      </c>
      <c r="M1499" t="str">
        <f>_xlfn.TEXTAFTER(Table2[[#This Row],[rxn]],"-",-1)</f>
        <v>rt7835</v>
      </c>
      <c r="N1499">
        <f>_xlfn.XLOOKUP("'PRO-"&amp;Table2[[#This Row],[enz]]&amp;"'",'[1]Sheet2 (2)'!$A:$A,'[1]Sheet2 (2)'!$B:$B,"")</f>
        <v>1</v>
      </c>
    </row>
    <row r="1500" spans="1:14" ht="17" hidden="1" x14ac:dyDescent="0.25">
      <c r="A1500" s="1" t="s">
        <v>1500</v>
      </c>
      <c r="B1500" s="1" t="str">
        <f>_xlfn.TEXTBEFORE(Table7[[#This Row],[raw]]," ")</f>
        <v>PROSYN-rt7912</v>
      </c>
      <c r="C1500" s="1"/>
      <c r="D1500" s="1">
        <f>_xlfn.NUMBERVALUE(_xlfn.TEXTAFTER(Table7[[#This Row],[raw]]," ",-1))</f>
        <v>2.7271074300000001E-7</v>
      </c>
      <c r="G1500" t="s">
        <v>3344</v>
      </c>
      <c r="H1500" t="s">
        <v>2778</v>
      </c>
      <c r="I1500">
        <v>8.5378634076000007E-5</v>
      </c>
      <c r="J1500">
        <f>_xlfn.XLOOKUP(Table2[[#This Row],[rxn]],Table7[rxn],Table7[flux],0)</f>
        <v>7.5931131460300005E-4</v>
      </c>
      <c r="K1500">
        <f>Table2[[#This Row],[flux]]-Table2[[#This Row],[flux in mfs]]</f>
        <v>-6.7393268052700001E-4</v>
      </c>
      <c r="L1500" t="b">
        <f>_xlfn.TEXTAFTER(Table2[[#This Row],[rxn]],"-",-1)="SPONT"</f>
        <v>1</v>
      </c>
      <c r="M1500" t="str">
        <f>_xlfn.TEXTAFTER(Table2[[#This Row],[rxn]],"-",-1)</f>
        <v>SPONT</v>
      </c>
      <c r="N1500" t="str">
        <f>_xlfn.XLOOKUP("'PRO-"&amp;Table2[[#This Row],[enz]]&amp;"'",'[1]Sheet2 (2)'!$A:$A,'[1]Sheet2 (2)'!$B:$B,"")</f>
        <v/>
      </c>
    </row>
    <row r="1501" spans="1:14" ht="17" x14ac:dyDescent="0.25">
      <c r="A1501" s="1" t="s">
        <v>1501</v>
      </c>
      <c r="B1501" s="1" t="str">
        <f>_xlfn.TEXTBEFORE(Table7[[#This Row],[raw]]," ")</f>
        <v>PROSYN-rt7913</v>
      </c>
      <c r="C1501" s="1"/>
      <c r="D1501" s="1">
        <f>_xlfn.NUMBERVALUE(_xlfn.TEXTAFTER(Table7[[#This Row],[raw]]," ",-1))</f>
        <v>2.9140071300000002E-7</v>
      </c>
      <c r="G1501" t="s">
        <v>3888</v>
      </c>
      <c r="H1501" t="s">
        <v>2778</v>
      </c>
      <c r="I1501">
        <v>1.27799032E-7</v>
      </c>
      <c r="J1501">
        <f>_xlfn.XLOOKUP(Table2[[#This Row],[rxn]],Table7[rxn],Table7[flux],0)</f>
        <v>0</v>
      </c>
      <c r="K1501">
        <f>Table2[[#This Row],[flux]]-Table2[[#This Row],[flux in mfs]]</f>
        <v>1.27799032E-7</v>
      </c>
      <c r="L1501" t="b">
        <f>_xlfn.TEXTAFTER(Table2[[#This Row],[rxn]],"-",-1)="SPONT"</f>
        <v>0</v>
      </c>
      <c r="M1501" t="str">
        <f>_xlfn.TEXTAFTER(Table2[[#This Row],[rxn]],"-",-1)</f>
        <v>rt7835</v>
      </c>
      <c r="N1501">
        <f>_xlfn.XLOOKUP("'PRO-"&amp;Table2[[#This Row],[enz]]&amp;"'",'[1]Sheet2 (2)'!$A:$A,'[1]Sheet2 (2)'!$B:$B,"")</f>
        <v>1</v>
      </c>
    </row>
    <row r="1502" spans="1:14" ht="17" x14ac:dyDescent="0.25">
      <c r="A1502" s="1" t="s">
        <v>1502</v>
      </c>
      <c r="B1502" s="1" t="str">
        <f>_xlfn.TEXTBEFORE(Table7[[#This Row],[raw]]," ")</f>
        <v>PROSYN-rt7916_x</v>
      </c>
      <c r="C1502" s="1"/>
      <c r="D1502" s="1">
        <f>_xlfn.NUMBERVALUE(_xlfn.TEXTAFTER(Table7[[#This Row],[raw]]," ",-1))</f>
        <v>4.9994061E-8</v>
      </c>
      <c r="G1502" t="s">
        <v>4247</v>
      </c>
      <c r="H1502" t="s">
        <v>2778</v>
      </c>
      <c r="I1502">
        <v>1.7992097299999999E-7</v>
      </c>
      <c r="J1502">
        <f>_xlfn.XLOOKUP(Table2[[#This Row],[rxn]],Table7[rxn],Table7[flux],0)</f>
        <v>5.0235723000000002E-8</v>
      </c>
      <c r="K1502">
        <f>Table2[[#This Row],[flux]]-Table2[[#This Row],[flux in mfs]]</f>
        <v>1.2968524999999999E-7</v>
      </c>
      <c r="L1502" t="b">
        <f>_xlfn.TEXTAFTER(Table2[[#This Row],[rxn]],"-",-1)="SPONT"</f>
        <v>0</v>
      </c>
      <c r="M1502" t="str">
        <f>_xlfn.TEXTAFTER(Table2[[#This Row],[rxn]],"-",-1)</f>
        <v>rt0499</v>
      </c>
      <c r="N1502">
        <f>_xlfn.XLOOKUP("'PRO-"&amp;Table2[[#This Row],[enz]]&amp;"'",'[1]Sheet2 (2)'!$A:$A,'[1]Sheet2 (2)'!$B:$B,"")</f>
        <v>1</v>
      </c>
    </row>
    <row r="1503" spans="1:14" ht="17" hidden="1" x14ac:dyDescent="0.25">
      <c r="A1503" s="1" t="s">
        <v>1503</v>
      </c>
      <c r="B1503" s="1" t="str">
        <f>_xlfn.TEXTBEFORE(Table7[[#This Row],[raw]]," ")</f>
        <v>PROSYN-rt7917</v>
      </c>
      <c r="C1503" s="1"/>
      <c r="D1503" s="1">
        <f>_xlfn.NUMBERVALUE(_xlfn.TEXTAFTER(Table7[[#This Row],[raw]]," ",-1))</f>
        <v>5.2230776999999998E-8</v>
      </c>
      <c r="G1503" t="s">
        <v>3326</v>
      </c>
      <c r="H1503" t="s">
        <v>2778</v>
      </c>
      <c r="I1503">
        <v>1.71736743507E-4</v>
      </c>
      <c r="J1503">
        <f>_xlfn.XLOOKUP(Table2[[#This Row],[rxn]],Table7[rxn],Table7[flux],0)</f>
        <v>1.7610327546850001E-3</v>
      </c>
      <c r="K1503">
        <f>Table2[[#This Row],[flux]]-Table2[[#This Row],[flux in mfs]]</f>
        <v>-1.5892960111780002E-3</v>
      </c>
      <c r="L1503" t="b">
        <f>_xlfn.TEXTAFTER(Table2[[#This Row],[rxn]],"-",-1)="SPONT"</f>
        <v>1</v>
      </c>
      <c r="M1503" t="str">
        <f>_xlfn.TEXTAFTER(Table2[[#This Row],[rxn]],"-",-1)</f>
        <v>SPONT</v>
      </c>
      <c r="N1503" t="str">
        <f>_xlfn.XLOOKUP("'PRO-"&amp;Table2[[#This Row],[enz]]&amp;"'",'[1]Sheet2 (2)'!$A:$A,'[1]Sheet2 (2)'!$B:$B,"")</f>
        <v/>
      </c>
    </row>
    <row r="1504" spans="1:14" ht="17" hidden="1" x14ac:dyDescent="0.25">
      <c r="A1504" s="1" t="s">
        <v>1504</v>
      </c>
      <c r="B1504" s="1" t="str">
        <f>_xlfn.TEXTBEFORE(Table7[[#This Row],[raw]]," ")</f>
        <v>PROSYN-rt7919</v>
      </c>
      <c r="C1504" s="1"/>
      <c r="D1504" s="1">
        <f>_xlfn.NUMBERVALUE(_xlfn.TEXTAFTER(Table7[[#This Row],[raw]]," ",-1))</f>
        <v>2.6155010999999998E-8</v>
      </c>
      <c r="G1504" t="s">
        <v>3238</v>
      </c>
      <c r="H1504" t="s">
        <v>2778</v>
      </c>
      <c r="I1504">
        <v>2.5793874212600001E-4</v>
      </c>
      <c r="J1504">
        <f>_xlfn.XLOOKUP(Table2[[#This Row],[rxn]],Table7[rxn],Table7[flux],0)</f>
        <v>2.644530863994E-3</v>
      </c>
      <c r="K1504">
        <f>Table2[[#This Row],[flux]]-Table2[[#This Row],[flux in mfs]]</f>
        <v>-2.3865921218679999E-3</v>
      </c>
      <c r="L1504" t="b">
        <f>_xlfn.TEXTAFTER(Table2[[#This Row],[rxn]],"-",-1)="SPONT"</f>
        <v>1</v>
      </c>
      <c r="M1504" t="str">
        <f>_xlfn.TEXTAFTER(Table2[[#This Row],[rxn]],"-",-1)</f>
        <v>SPONT</v>
      </c>
      <c r="N1504" t="str">
        <f>_xlfn.XLOOKUP("'PRO-"&amp;Table2[[#This Row],[enz]]&amp;"'",'[1]Sheet2 (2)'!$A:$A,'[1]Sheet2 (2)'!$B:$B,"")</f>
        <v/>
      </c>
    </row>
    <row r="1505" spans="1:14" ht="17" x14ac:dyDescent="0.25">
      <c r="A1505" s="1" t="s">
        <v>1505</v>
      </c>
      <c r="B1505" s="1" t="str">
        <f>_xlfn.TEXTBEFORE(Table7[[#This Row],[raw]]," ")</f>
        <v>PROSYN-rt7922</v>
      </c>
      <c r="C1505" s="1"/>
      <c r="D1505" s="1">
        <f>_xlfn.NUMBERVALUE(_xlfn.TEXTAFTER(Table7[[#This Row],[raw]]," ",-1))</f>
        <v>8.6845201999999999E-8</v>
      </c>
      <c r="G1505" t="s">
        <v>3497</v>
      </c>
      <c r="H1505" t="s">
        <v>2778</v>
      </c>
      <c r="I1505">
        <v>1.2984450699999999E-7</v>
      </c>
      <c r="J1505">
        <f>_xlfn.XLOOKUP(Table2[[#This Row],[rxn]],Table7[rxn],Table7[flux],0)</f>
        <v>0</v>
      </c>
      <c r="K1505">
        <f>Table2[[#This Row],[flux]]-Table2[[#This Row],[flux in mfs]]</f>
        <v>1.2984450699999999E-7</v>
      </c>
      <c r="L1505" t="b">
        <f>_xlfn.TEXTAFTER(Table2[[#This Row],[rxn]],"-",-1)="SPONT"</f>
        <v>0</v>
      </c>
      <c r="M1505" t="str">
        <f>_xlfn.TEXTAFTER(Table2[[#This Row],[rxn]],"-",-1)</f>
        <v>rt5012</v>
      </c>
      <c r="N1505">
        <f>_xlfn.XLOOKUP("'PRO-"&amp;Table2[[#This Row],[enz]]&amp;"'",'[1]Sheet2 (2)'!$A:$A,'[1]Sheet2 (2)'!$B:$B,"")</f>
        <v>1</v>
      </c>
    </row>
    <row r="1506" spans="1:14" ht="17" x14ac:dyDescent="0.25">
      <c r="A1506" s="1" t="s">
        <v>1506</v>
      </c>
      <c r="B1506" s="1" t="str">
        <f>_xlfn.TEXTBEFORE(Table7[[#This Row],[raw]]," ")</f>
        <v>PROSYN-rt7955_m</v>
      </c>
      <c r="C1506" s="1"/>
      <c r="D1506" s="1">
        <f>_xlfn.NUMBERVALUE(_xlfn.TEXTAFTER(Table7[[#This Row],[raw]]," ",-1))</f>
        <v>2.2451987999999999E-7</v>
      </c>
      <c r="G1506" t="s">
        <v>3838</v>
      </c>
      <c r="H1506" t="s">
        <v>2778</v>
      </c>
      <c r="I1506">
        <v>1.2984450699999999E-7</v>
      </c>
      <c r="J1506">
        <f>_xlfn.XLOOKUP(Table2[[#This Row],[rxn]],Table7[rxn],Table7[flux],0)</f>
        <v>0</v>
      </c>
      <c r="K1506">
        <f>Table2[[#This Row],[flux]]-Table2[[#This Row],[flux in mfs]]</f>
        <v>1.2984450699999999E-7</v>
      </c>
      <c r="L1506" t="b">
        <f>_xlfn.TEXTAFTER(Table2[[#This Row],[rxn]],"-",-1)="SPONT"</f>
        <v>0</v>
      </c>
      <c r="M1506" t="str">
        <f>_xlfn.TEXTAFTER(Table2[[#This Row],[rxn]],"-",-1)</f>
        <v>rt5012</v>
      </c>
      <c r="N1506">
        <f>_xlfn.XLOOKUP("'PRO-"&amp;Table2[[#This Row],[enz]]&amp;"'",'[1]Sheet2 (2)'!$A:$A,'[1]Sheet2 (2)'!$B:$B,"")</f>
        <v>1</v>
      </c>
    </row>
    <row r="1507" spans="1:14" ht="17" x14ac:dyDescent="0.25">
      <c r="A1507" s="1" t="s">
        <v>1507</v>
      </c>
      <c r="B1507" s="1" t="str">
        <f>_xlfn.TEXTBEFORE(Table7[[#This Row],[raw]]," ")</f>
        <v>PROSYN-rt7962_DKMPPH_c</v>
      </c>
      <c r="C1507" s="1"/>
      <c r="D1507" s="1">
        <f>_xlfn.NUMBERVALUE(_xlfn.TEXTAFTER(Table7[[#This Row],[raw]]," ",-1))</f>
        <v>2.6261936200000002E-7</v>
      </c>
      <c r="G1507" t="s">
        <v>3621</v>
      </c>
      <c r="H1507" t="s">
        <v>2778</v>
      </c>
      <c r="I1507">
        <v>1.3423510900000001E-7</v>
      </c>
      <c r="J1507">
        <f>_xlfn.XLOOKUP(Table2[[#This Row],[rxn]],Table7[rxn],Table7[flux],0)</f>
        <v>0</v>
      </c>
      <c r="K1507">
        <f>Table2[[#This Row],[flux]]-Table2[[#This Row],[flux in mfs]]</f>
        <v>1.3423510900000001E-7</v>
      </c>
      <c r="L1507" t="b">
        <f>_xlfn.TEXTAFTER(Table2[[#This Row],[rxn]],"-",-1)="SPONT"</f>
        <v>0</v>
      </c>
      <c r="M1507" t="str">
        <f>_xlfn.TEXTAFTER(Table2[[#This Row],[rxn]],"-",-1)</f>
        <v>rt0910</v>
      </c>
      <c r="N1507">
        <f>_xlfn.XLOOKUP("'PRO-"&amp;Table2[[#This Row],[enz]]&amp;"'",'[1]Sheet2 (2)'!$A:$A,'[1]Sheet2 (2)'!$B:$B,"")</f>
        <v>1</v>
      </c>
    </row>
    <row r="1508" spans="1:14" ht="17" x14ac:dyDescent="0.25">
      <c r="A1508" s="1" t="s">
        <v>1508</v>
      </c>
      <c r="B1508" s="1" t="str">
        <f>_xlfn.TEXTBEFORE(Table7[[#This Row],[raw]]," ")</f>
        <v>PROSYN-rt7991</v>
      </c>
      <c r="C1508" s="1"/>
      <c r="D1508" s="1">
        <f>_xlfn.NUMBERVALUE(_xlfn.TEXTAFTER(Table7[[#This Row],[raw]]," ",-1))</f>
        <v>4.7038225470000003E-6</v>
      </c>
      <c r="G1508" t="s">
        <v>4014</v>
      </c>
      <c r="H1508" t="s">
        <v>2778</v>
      </c>
      <c r="I1508">
        <v>1.3423510900000001E-7</v>
      </c>
      <c r="J1508">
        <f>_xlfn.XLOOKUP(Table2[[#This Row],[rxn]],Table7[rxn],Table7[flux],0)</f>
        <v>0</v>
      </c>
      <c r="K1508">
        <f>Table2[[#This Row],[flux]]-Table2[[#This Row],[flux in mfs]]</f>
        <v>1.3423510900000001E-7</v>
      </c>
      <c r="L1508" t="b">
        <f>_xlfn.TEXTAFTER(Table2[[#This Row],[rxn]],"-",-1)="SPONT"</f>
        <v>0</v>
      </c>
      <c r="M1508" t="str">
        <f>_xlfn.TEXTAFTER(Table2[[#This Row],[rxn]],"-",-1)</f>
        <v>rt0910</v>
      </c>
      <c r="N1508">
        <f>_xlfn.XLOOKUP("'PRO-"&amp;Table2[[#This Row],[enz]]&amp;"'",'[1]Sheet2 (2)'!$A:$A,'[1]Sheet2 (2)'!$B:$B,"")</f>
        <v>1</v>
      </c>
    </row>
    <row r="1509" spans="1:14" ht="17" x14ac:dyDescent="0.25">
      <c r="A1509" s="1" t="s">
        <v>1509</v>
      </c>
      <c r="B1509" s="1" t="str">
        <f>_xlfn.TEXTBEFORE(Table7[[#This Row],[raw]]," ")</f>
        <v>PROSYN-rt8001</v>
      </c>
      <c r="C1509" s="1"/>
      <c r="D1509" s="1">
        <f>_xlfn.NUMBERVALUE(_xlfn.TEXTAFTER(Table7[[#This Row],[raw]]," ",-1))</f>
        <v>7.4457913000000006E-8</v>
      </c>
      <c r="G1509" t="s">
        <v>3563</v>
      </c>
      <c r="H1509" t="s">
        <v>2778</v>
      </c>
      <c r="I1509">
        <v>1.4114699800000001E-7</v>
      </c>
      <c r="J1509">
        <f>_xlfn.XLOOKUP(Table2[[#This Row],[rxn]],Table7[rxn],Table7[flux],0)</f>
        <v>0</v>
      </c>
      <c r="K1509">
        <f>Table2[[#This Row],[flux]]-Table2[[#This Row],[flux in mfs]]</f>
        <v>1.4114699800000001E-7</v>
      </c>
      <c r="L1509" t="b">
        <f>_xlfn.TEXTAFTER(Table2[[#This Row],[rxn]],"-",-1)="SPONT"</f>
        <v>0</v>
      </c>
      <c r="M1509" t="str">
        <f>_xlfn.TEXTAFTER(Table2[[#This Row],[rxn]],"-",-1)</f>
        <v>rt4772</v>
      </c>
      <c r="N1509">
        <f>_xlfn.XLOOKUP("'PRO-"&amp;Table2[[#This Row],[enz]]&amp;"'",'[1]Sheet2 (2)'!$A:$A,'[1]Sheet2 (2)'!$B:$B,"")</f>
        <v>1</v>
      </c>
    </row>
    <row r="1510" spans="1:14" ht="17" x14ac:dyDescent="0.25">
      <c r="A1510" s="1" t="s">
        <v>1510</v>
      </c>
      <c r="B1510" s="1" t="str">
        <f>_xlfn.TEXTBEFORE(Table7[[#This Row],[raw]]," ")</f>
        <v>PROSYN-rt8029</v>
      </c>
      <c r="C1510" s="1"/>
      <c r="D1510" s="1">
        <f>_xlfn.NUMBERVALUE(_xlfn.TEXTAFTER(Table7[[#This Row],[raw]]," ",-1))</f>
        <v>4.4882884300000001E-7</v>
      </c>
      <c r="G1510" t="s">
        <v>3911</v>
      </c>
      <c r="H1510" t="s">
        <v>2778</v>
      </c>
      <c r="I1510">
        <v>1.4114699800000001E-7</v>
      </c>
      <c r="J1510">
        <f>_xlfn.XLOOKUP(Table2[[#This Row],[rxn]],Table7[rxn],Table7[flux],0)</f>
        <v>0</v>
      </c>
      <c r="K1510">
        <f>Table2[[#This Row],[flux]]-Table2[[#This Row],[flux in mfs]]</f>
        <v>1.4114699800000001E-7</v>
      </c>
      <c r="L1510" t="b">
        <f>_xlfn.TEXTAFTER(Table2[[#This Row],[rxn]],"-",-1)="SPONT"</f>
        <v>0</v>
      </c>
      <c r="M1510" t="str">
        <f>_xlfn.TEXTAFTER(Table2[[#This Row],[rxn]],"-",-1)</f>
        <v>rt4772</v>
      </c>
      <c r="N1510">
        <f>_xlfn.XLOOKUP("'PRO-"&amp;Table2[[#This Row],[enz]]&amp;"'",'[1]Sheet2 (2)'!$A:$A,'[1]Sheet2 (2)'!$B:$B,"")</f>
        <v>1</v>
      </c>
    </row>
    <row r="1511" spans="1:14" ht="17" x14ac:dyDescent="0.25">
      <c r="A1511" s="1" t="s">
        <v>1511</v>
      </c>
      <c r="B1511" s="1" t="str">
        <f>_xlfn.TEXTBEFORE(Table7[[#This Row],[raw]]," ")</f>
        <v>PROSYN-rt8036_m</v>
      </c>
      <c r="C1511" s="1"/>
      <c r="D1511" s="1">
        <f>_xlfn.NUMBERVALUE(_xlfn.TEXTAFTER(Table7[[#This Row],[raw]]," ",-1))</f>
        <v>3.5132396999999997E-8</v>
      </c>
      <c r="G1511" t="s">
        <v>4398</v>
      </c>
      <c r="H1511" t="s">
        <v>2778</v>
      </c>
      <c r="I1511">
        <v>1.8590597400000001E-7</v>
      </c>
      <c r="J1511">
        <f>_xlfn.XLOOKUP(Table2[[#This Row],[rxn]],Table7[rxn],Table7[flux],0)</f>
        <v>4.1121697999999999E-8</v>
      </c>
      <c r="K1511">
        <f>Table2[[#This Row],[flux]]-Table2[[#This Row],[flux in mfs]]</f>
        <v>1.44784276E-7</v>
      </c>
      <c r="L1511" t="b">
        <f>_xlfn.TEXTAFTER(Table2[[#This Row],[rxn]],"-",-1)="SPONT"</f>
        <v>0</v>
      </c>
      <c r="M1511" t="str">
        <f>_xlfn.TEXTAFTER(Table2[[#This Row],[rxn]],"-",-1)</f>
        <v>rt3937</v>
      </c>
      <c r="N1511">
        <f>_xlfn.XLOOKUP("'PRO-"&amp;Table2[[#This Row],[enz]]&amp;"'",'[1]Sheet2 (2)'!$A:$A,'[1]Sheet2 (2)'!$B:$B,"")</f>
        <v>1</v>
      </c>
    </row>
    <row r="1512" spans="1:14" ht="17" hidden="1" x14ac:dyDescent="0.25">
      <c r="A1512" s="1" t="s">
        <v>1512</v>
      </c>
      <c r="B1512" s="1" t="str">
        <f>_xlfn.TEXTBEFORE(Table7[[#This Row],[raw]]," ")</f>
        <v>PROSYN-rt8047</v>
      </c>
      <c r="C1512" s="1"/>
      <c r="D1512" s="1">
        <f>_xlfn.NUMBERVALUE(_xlfn.TEXTAFTER(Table7[[#This Row],[raw]]," ",-1))</f>
        <v>3.7576729999999996E-9</v>
      </c>
      <c r="G1512" t="s">
        <v>2796</v>
      </c>
      <c r="H1512" t="s">
        <v>2778</v>
      </c>
      <c r="I1512">
        <v>1.1610278367E-5</v>
      </c>
      <c r="J1512">
        <f>_xlfn.XLOOKUP(Table2[[#This Row],[rxn]],Table7[rxn],Table7[flux],0)</f>
        <v>1.0468102466133999E-2</v>
      </c>
      <c r="K1512">
        <f>Table2[[#This Row],[flux]]-Table2[[#This Row],[flux in mfs]]</f>
        <v>-1.0456492187766999E-2</v>
      </c>
      <c r="L1512" t="b">
        <f>_xlfn.TEXTAFTER(Table2[[#This Row],[rxn]],"-",-1)="SPONT"</f>
        <v>1</v>
      </c>
      <c r="M1512" t="str">
        <f>_xlfn.TEXTAFTER(Table2[[#This Row],[rxn]],"-",-1)</f>
        <v>SPONT</v>
      </c>
      <c r="N1512" t="str">
        <f>_xlfn.XLOOKUP("'PRO-"&amp;Table2[[#This Row],[enz]]&amp;"'",'[1]Sheet2 (2)'!$A:$A,'[1]Sheet2 (2)'!$B:$B,"")</f>
        <v/>
      </c>
    </row>
    <row r="1513" spans="1:14" ht="17" x14ac:dyDescent="0.25">
      <c r="A1513" s="1" t="s">
        <v>1513</v>
      </c>
      <c r="B1513" s="1" t="str">
        <f>_xlfn.TEXTBEFORE(Table7[[#This Row],[raw]]," ")</f>
        <v>PROSYN-rt8055</v>
      </c>
      <c r="C1513" s="1"/>
      <c r="D1513" s="1">
        <f>_xlfn.NUMBERVALUE(_xlfn.TEXTAFTER(Table7[[#This Row],[raw]]," ",-1))</f>
        <v>3.5336694999999999E-8</v>
      </c>
      <c r="G1513" t="s">
        <v>3631</v>
      </c>
      <c r="H1513" t="s">
        <v>2778</v>
      </c>
      <c r="I1513">
        <v>1.4531754800000001E-7</v>
      </c>
      <c r="J1513">
        <f>_xlfn.XLOOKUP(Table2[[#This Row],[rxn]],Table7[rxn],Table7[flux],0)</f>
        <v>0</v>
      </c>
      <c r="K1513">
        <f>Table2[[#This Row],[flux]]-Table2[[#This Row],[flux in mfs]]</f>
        <v>1.4531754800000001E-7</v>
      </c>
      <c r="L1513" t="b">
        <f>_xlfn.TEXTAFTER(Table2[[#This Row],[rxn]],"-",-1)="SPONT"</f>
        <v>0</v>
      </c>
      <c r="M1513" t="str">
        <f>_xlfn.TEXTAFTER(Table2[[#This Row],[rxn]],"-",-1)</f>
        <v>rt7910</v>
      </c>
      <c r="N1513">
        <f>_xlfn.XLOOKUP("'PRO-"&amp;Table2[[#This Row],[enz]]&amp;"'",'[1]Sheet2 (2)'!$A:$A,'[1]Sheet2 (2)'!$B:$B,"")</f>
        <v>1</v>
      </c>
    </row>
    <row r="1514" spans="1:14" ht="17" x14ac:dyDescent="0.25">
      <c r="A1514" s="1" t="s">
        <v>1514</v>
      </c>
      <c r="B1514" s="1" t="str">
        <f>_xlfn.TEXTBEFORE(Table7[[#This Row],[raw]]," ")</f>
        <v>PROSYN-rt8084</v>
      </c>
      <c r="C1514" s="1"/>
      <c r="D1514" s="1">
        <f>_xlfn.NUMBERVALUE(_xlfn.TEXTAFTER(Table7[[#This Row],[raw]]," ",-1))</f>
        <v>2.0345743E-8</v>
      </c>
      <c r="G1514" t="s">
        <v>4026</v>
      </c>
      <c r="H1514" t="s">
        <v>2778</v>
      </c>
      <c r="I1514">
        <v>1.4531754800000001E-7</v>
      </c>
      <c r="J1514">
        <f>_xlfn.XLOOKUP(Table2[[#This Row],[rxn]],Table7[rxn],Table7[flux],0)</f>
        <v>0</v>
      </c>
      <c r="K1514">
        <f>Table2[[#This Row],[flux]]-Table2[[#This Row],[flux in mfs]]</f>
        <v>1.4531754800000001E-7</v>
      </c>
      <c r="L1514" t="b">
        <f>_xlfn.TEXTAFTER(Table2[[#This Row],[rxn]],"-",-1)="SPONT"</f>
        <v>0</v>
      </c>
      <c r="M1514" t="str">
        <f>_xlfn.TEXTAFTER(Table2[[#This Row],[rxn]],"-",-1)</f>
        <v>rt7910</v>
      </c>
      <c r="N1514">
        <f>_xlfn.XLOOKUP("'PRO-"&amp;Table2[[#This Row],[enz]]&amp;"'",'[1]Sheet2 (2)'!$A:$A,'[1]Sheet2 (2)'!$B:$B,"")</f>
        <v>1</v>
      </c>
    </row>
    <row r="1515" spans="1:14" ht="17" x14ac:dyDescent="0.25">
      <c r="A1515" s="1" t="s">
        <v>1515</v>
      </c>
      <c r="B1515" s="1" t="str">
        <f>_xlfn.TEXTBEFORE(Table7[[#This Row],[raw]]," ")</f>
        <v>PROSYN-rt8085</v>
      </c>
      <c r="C1515" s="1"/>
      <c r="D1515" s="1">
        <f>_xlfn.NUMBERVALUE(_xlfn.TEXTAFTER(Table7[[#This Row],[raw]]," ",-1))</f>
        <v>2.7389499999999999E-9</v>
      </c>
      <c r="G1515" t="s">
        <v>3646</v>
      </c>
      <c r="H1515" t="s">
        <v>2778</v>
      </c>
      <c r="I1515">
        <v>1.45986374E-7</v>
      </c>
      <c r="J1515">
        <f>_xlfn.XLOOKUP(Table2[[#This Row],[rxn]],Table7[rxn],Table7[flux],0)</f>
        <v>0</v>
      </c>
      <c r="K1515">
        <f>Table2[[#This Row],[flux]]-Table2[[#This Row],[flux in mfs]]</f>
        <v>1.45986374E-7</v>
      </c>
      <c r="L1515" t="b">
        <f>_xlfn.TEXTAFTER(Table2[[#This Row],[rxn]],"-",-1)="SPONT"</f>
        <v>0</v>
      </c>
      <c r="M1515" t="str">
        <f>_xlfn.TEXTAFTER(Table2[[#This Row],[rxn]],"-",-1)</f>
        <v>rt0894</v>
      </c>
      <c r="N1515">
        <f>_xlfn.XLOOKUP("'PRO-"&amp;Table2[[#This Row],[enz]]&amp;"'",'[1]Sheet2 (2)'!$A:$A,'[1]Sheet2 (2)'!$B:$B,"")</f>
        <v>1</v>
      </c>
    </row>
    <row r="1516" spans="1:14" ht="17" x14ac:dyDescent="0.25">
      <c r="A1516" s="1" t="s">
        <v>1516</v>
      </c>
      <c r="B1516" s="1" t="str">
        <f>_xlfn.TEXTBEFORE(Table7[[#This Row],[raw]]," ")</f>
        <v>PROSYN-rt8106</v>
      </c>
      <c r="C1516" s="1"/>
      <c r="D1516" s="1">
        <f>_xlfn.NUMBERVALUE(_xlfn.TEXTAFTER(Table7[[#This Row],[raw]]," ",-1))</f>
        <v>1.6573840999999999E-8</v>
      </c>
      <c r="G1516" t="s">
        <v>4047</v>
      </c>
      <c r="H1516" t="s">
        <v>2778</v>
      </c>
      <c r="I1516">
        <v>1.45986374E-7</v>
      </c>
      <c r="J1516">
        <f>_xlfn.XLOOKUP(Table2[[#This Row],[rxn]],Table7[rxn],Table7[flux],0)</f>
        <v>0</v>
      </c>
      <c r="K1516">
        <f>Table2[[#This Row],[flux]]-Table2[[#This Row],[flux in mfs]]</f>
        <v>1.45986374E-7</v>
      </c>
      <c r="L1516" t="b">
        <f>_xlfn.TEXTAFTER(Table2[[#This Row],[rxn]],"-",-1)="SPONT"</f>
        <v>0</v>
      </c>
      <c r="M1516" t="str">
        <f>_xlfn.TEXTAFTER(Table2[[#This Row],[rxn]],"-",-1)</f>
        <v>rt0894</v>
      </c>
      <c r="N1516">
        <f>_xlfn.XLOOKUP("'PRO-"&amp;Table2[[#This Row],[enz]]&amp;"'",'[1]Sheet2 (2)'!$A:$A,'[1]Sheet2 (2)'!$B:$B,"")</f>
        <v>1</v>
      </c>
    </row>
    <row r="1517" spans="1:14" ht="17" hidden="1" x14ac:dyDescent="0.25">
      <c r="A1517" s="1" t="s">
        <v>1517</v>
      </c>
      <c r="B1517" s="1" t="str">
        <f>_xlfn.TEXTBEFORE(Table7[[#This Row],[raw]]," ")</f>
        <v>PROSYN-rt8107</v>
      </c>
      <c r="C1517" s="1"/>
      <c r="D1517" s="1">
        <f>_xlfn.NUMBERVALUE(_xlfn.TEXTAFTER(Table7[[#This Row],[raw]]," ",-1))</f>
        <v>1.6500732799999999E-7</v>
      </c>
      <c r="G1517" t="s">
        <v>3253</v>
      </c>
      <c r="H1517" t="s">
        <v>2778</v>
      </c>
      <c r="I1517">
        <v>1.0440104847999999E-5</v>
      </c>
      <c r="J1517">
        <f>_xlfn.XLOOKUP(Table2[[#This Row],[rxn]],Table7[rxn],Table7[flux],0)</f>
        <v>1.1112597611967E-2</v>
      </c>
      <c r="K1517">
        <f>Table2[[#This Row],[flux]]-Table2[[#This Row],[flux in mfs]]</f>
        <v>-1.1102157507118999E-2</v>
      </c>
      <c r="L1517" t="b">
        <f>_xlfn.TEXTAFTER(Table2[[#This Row],[rxn]],"-",-1)="SPONT"</f>
        <v>1</v>
      </c>
      <c r="M1517" t="str">
        <f>_xlfn.TEXTAFTER(Table2[[#This Row],[rxn]],"-",-1)</f>
        <v>SPONT</v>
      </c>
      <c r="N1517" t="str">
        <f>_xlfn.XLOOKUP("'PRO-"&amp;Table2[[#This Row],[enz]]&amp;"'",'[1]Sheet2 (2)'!$A:$A,'[1]Sheet2 (2)'!$B:$B,"")</f>
        <v/>
      </c>
    </row>
    <row r="1518" spans="1:14" ht="17" x14ac:dyDescent="0.25">
      <c r="A1518" s="1" t="s">
        <v>1518</v>
      </c>
      <c r="B1518" s="1" t="str">
        <f>_xlfn.TEXTBEFORE(Table7[[#This Row],[raw]]," ")</f>
        <v>PROSYN-rt8109</v>
      </c>
      <c r="C1518" s="1"/>
      <c r="D1518" s="1">
        <f>_xlfn.NUMBERVALUE(_xlfn.TEXTAFTER(Table7[[#This Row],[raw]]," ",-1))</f>
        <v>1.9055399999999999E-8</v>
      </c>
      <c r="G1518" t="s">
        <v>3580</v>
      </c>
      <c r="H1518" t="s">
        <v>2778</v>
      </c>
      <c r="I1518">
        <v>1.5952750299999999E-7</v>
      </c>
      <c r="J1518">
        <f>_xlfn.XLOOKUP(Table2[[#This Row],[rxn]],Table7[rxn],Table7[flux],0)</f>
        <v>0</v>
      </c>
      <c r="K1518">
        <f>Table2[[#This Row],[flux]]-Table2[[#This Row],[flux in mfs]]</f>
        <v>1.5952750299999999E-7</v>
      </c>
      <c r="L1518" t="b">
        <f>_xlfn.TEXTAFTER(Table2[[#This Row],[rxn]],"-",-1)="SPONT"</f>
        <v>0</v>
      </c>
      <c r="M1518" t="str">
        <f>_xlfn.TEXTAFTER(Table2[[#This Row],[rxn]],"-",-1)</f>
        <v>rt7840</v>
      </c>
      <c r="N1518">
        <f>_xlfn.XLOOKUP("'PRO-"&amp;Table2[[#This Row],[enz]]&amp;"'",'[1]Sheet2 (2)'!$A:$A,'[1]Sheet2 (2)'!$B:$B,"")</f>
        <v>1</v>
      </c>
    </row>
    <row r="1519" spans="1:14" ht="17" x14ac:dyDescent="0.25">
      <c r="A1519" s="1" t="s">
        <v>1519</v>
      </c>
      <c r="B1519" s="1" t="str">
        <f>_xlfn.TEXTBEFORE(Table7[[#This Row],[raw]]," ")</f>
        <v>PROSYN-rt8116</v>
      </c>
      <c r="C1519" s="1"/>
      <c r="D1519" s="1">
        <f>_xlfn.NUMBERVALUE(_xlfn.TEXTAFTER(Table7[[#This Row],[raw]]," ",-1))</f>
        <v>1.3388659999999999E-9</v>
      </c>
      <c r="G1519" t="s">
        <v>3943</v>
      </c>
      <c r="H1519" t="s">
        <v>2778</v>
      </c>
      <c r="I1519">
        <v>1.5952750299999999E-7</v>
      </c>
      <c r="J1519">
        <f>_xlfn.XLOOKUP(Table2[[#This Row],[rxn]],Table7[rxn],Table7[flux],0)</f>
        <v>0</v>
      </c>
      <c r="K1519">
        <f>Table2[[#This Row],[flux]]-Table2[[#This Row],[flux in mfs]]</f>
        <v>1.5952750299999999E-7</v>
      </c>
      <c r="L1519" t="b">
        <f>_xlfn.TEXTAFTER(Table2[[#This Row],[rxn]],"-",-1)="SPONT"</f>
        <v>0</v>
      </c>
      <c r="M1519" t="str">
        <f>_xlfn.TEXTAFTER(Table2[[#This Row],[rxn]],"-",-1)</f>
        <v>rt7840</v>
      </c>
      <c r="N1519">
        <f>_xlfn.XLOOKUP("'PRO-"&amp;Table2[[#This Row],[enz]]&amp;"'",'[1]Sheet2 (2)'!$A:$A,'[1]Sheet2 (2)'!$B:$B,"")</f>
        <v>1</v>
      </c>
    </row>
    <row r="1520" spans="1:14" ht="17" x14ac:dyDescent="0.25">
      <c r="A1520" s="1" t="s">
        <v>1520</v>
      </c>
      <c r="B1520" s="1" t="str">
        <f>_xlfn.TEXTBEFORE(Table7[[#This Row],[raw]]," ")</f>
        <v>PROSYN-rt8131</v>
      </c>
      <c r="C1520" s="1"/>
      <c r="D1520" s="1">
        <f>_xlfn.NUMBERVALUE(_xlfn.TEXTAFTER(Table7[[#This Row],[raw]]," ",-1))</f>
        <v>1.774023E-9</v>
      </c>
      <c r="G1520" t="s">
        <v>3468</v>
      </c>
      <c r="H1520" t="s">
        <v>2778</v>
      </c>
      <c r="I1520">
        <v>1.6207573E-7</v>
      </c>
      <c r="J1520">
        <f>_xlfn.XLOOKUP(Table2[[#This Row],[rxn]],Table7[rxn],Table7[flux],0)</f>
        <v>0</v>
      </c>
      <c r="K1520">
        <f>Table2[[#This Row],[flux]]-Table2[[#This Row],[flux in mfs]]</f>
        <v>1.6207573E-7</v>
      </c>
      <c r="L1520" t="b">
        <f>_xlfn.TEXTAFTER(Table2[[#This Row],[rxn]],"-",-1)="SPONT"</f>
        <v>0</v>
      </c>
      <c r="M1520" t="str">
        <f>_xlfn.TEXTAFTER(Table2[[#This Row],[rxn]],"-",-1)</f>
        <v>rt3542</v>
      </c>
      <c r="N1520">
        <f>_xlfn.XLOOKUP("'PRO-"&amp;Table2[[#This Row],[enz]]&amp;"'",'[1]Sheet2 (2)'!$A:$A,'[1]Sheet2 (2)'!$B:$B,"")</f>
        <v>1</v>
      </c>
    </row>
    <row r="1521" spans="1:14" ht="17" hidden="1" x14ac:dyDescent="0.25">
      <c r="A1521" s="1" t="s">
        <v>1521</v>
      </c>
      <c r="B1521" s="1" t="str">
        <f>_xlfn.TEXTBEFORE(Table7[[#This Row],[raw]]," ")</f>
        <v>PROSYN-rt8135</v>
      </c>
      <c r="C1521" s="1"/>
      <c r="D1521" s="1">
        <f>_xlfn.NUMBERVALUE(_xlfn.TEXTAFTER(Table7[[#This Row],[raw]]," ",-1))</f>
        <v>6.0756433000000001E-8</v>
      </c>
      <c r="G1521" t="s">
        <v>3024</v>
      </c>
      <c r="H1521" t="s">
        <v>2778</v>
      </c>
      <c r="I1521">
        <v>9.9389126910000002E-6</v>
      </c>
      <c r="J1521">
        <f>_xlfn.XLOOKUP(Table2[[#This Row],[rxn]],Table7[rxn],Table7[flux],0)</f>
        <v>1.1112597611967E-2</v>
      </c>
      <c r="K1521">
        <f>Table2[[#This Row],[flux]]-Table2[[#This Row],[flux in mfs]]</f>
        <v>-1.1102658699276E-2</v>
      </c>
      <c r="L1521" t="b">
        <f>_xlfn.TEXTAFTER(Table2[[#This Row],[rxn]],"-",-1)="SPONT"</f>
        <v>1</v>
      </c>
      <c r="M1521" t="str">
        <f>_xlfn.TEXTAFTER(Table2[[#This Row],[rxn]],"-",-1)</f>
        <v>SPONT</v>
      </c>
      <c r="N1521" t="str">
        <f>_xlfn.XLOOKUP("'PRO-"&amp;Table2[[#This Row],[enz]]&amp;"'",'[1]Sheet2 (2)'!$A:$A,'[1]Sheet2 (2)'!$B:$B,"")</f>
        <v/>
      </c>
    </row>
    <row r="1522" spans="1:14" ht="17" x14ac:dyDescent="0.25">
      <c r="A1522" s="1" t="s">
        <v>1522</v>
      </c>
      <c r="B1522" s="1" t="str">
        <f>_xlfn.TEXTBEFORE(Table7[[#This Row],[raw]]," ")</f>
        <v>PROSYN-rt8137</v>
      </c>
      <c r="C1522" s="1"/>
      <c r="D1522" s="1">
        <f>_xlfn.NUMBERVALUE(_xlfn.TEXTAFTER(Table7[[#This Row],[raw]]," ",-1))</f>
        <v>3.8819721999999997E-8</v>
      </c>
      <c r="G1522" t="s">
        <v>3792</v>
      </c>
      <c r="H1522" t="s">
        <v>2778</v>
      </c>
      <c r="I1522">
        <v>1.6207573E-7</v>
      </c>
      <c r="J1522">
        <f>_xlfn.XLOOKUP(Table2[[#This Row],[rxn]],Table7[rxn],Table7[flux],0)</f>
        <v>0</v>
      </c>
      <c r="K1522">
        <f>Table2[[#This Row],[flux]]-Table2[[#This Row],[flux in mfs]]</f>
        <v>1.6207573E-7</v>
      </c>
      <c r="L1522" t="b">
        <f>_xlfn.TEXTAFTER(Table2[[#This Row],[rxn]],"-",-1)="SPONT"</f>
        <v>0</v>
      </c>
      <c r="M1522" t="str">
        <f>_xlfn.TEXTAFTER(Table2[[#This Row],[rxn]],"-",-1)</f>
        <v>rt3542</v>
      </c>
      <c r="N1522">
        <f>_xlfn.XLOOKUP("'PRO-"&amp;Table2[[#This Row],[enz]]&amp;"'",'[1]Sheet2 (2)'!$A:$A,'[1]Sheet2 (2)'!$B:$B,"")</f>
        <v>1</v>
      </c>
    </row>
    <row r="1523" spans="1:14" ht="17" x14ac:dyDescent="0.25">
      <c r="A1523" s="1" t="s">
        <v>1523</v>
      </c>
      <c r="B1523" s="1" t="str">
        <f>_xlfn.TEXTBEFORE(Table7[[#This Row],[raw]]," ")</f>
        <v>PROSYN-rt8139</v>
      </c>
      <c r="C1523" s="1"/>
      <c r="D1523" s="1">
        <f>_xlfn.NUMBERVALUE(_xlfn.TEXTAFTER(Table7[[#This Row],[raw]]," ",-1))</f>
        <v>4.3993744000000001E-8</v>
      </c>
      <c r="G1523" t="s">
        <v>3586</v>
      </c>
      <c r="H1523" t="s">
        <v>2778</v>
      </c>
      <c r="I1523">
        <v>1.6269810099999999E-7</v>
      </c>
      <c r="J1523">
        <f>_xlfn.XLOOKUP(Table2[[#This Row],[rxn]],Table7[rxn],Table7[flux],0)</f>
        <v>0</v>
      </c>
      <c r="K1523">
        <f>Table2[[#This Row],[flux]]-Table2[[#This Row],[flux in mfs]]</f>
        <v>1.6269810099999999E-7</v>
      </c>
      <c r="L1523" t="b">
        <f>_xlfn.TEXTAFTER(Table2[[#This Row],[rxn]],"-",-1)="SPONT"</f>
        <v>0</v>
      </c>
      <c r="M1523" t="str">
        <f>_xlfn.TEXTAFTER(Table2[[#This Row],[rxn]],"-",-1)</f>
        <v>PDHCPLX</v>
      </c>
      <c r="N1523" t="str">
        <f>_xlfn.XLOOKUP("'PRO-"&amp;Table2[[#This Row],[enz]]&amp;"'",'[1]Sheet2 (2)'!$A:$A,'[1]Sheet2 (2)'!$B:$B,"")</f>
        <v/>
      </c>
    </row>
    <row r="1524" spans="1:14" ht="17" hidden="1" x14ac:dyDescent="0.25">
      <c r="A1524" s="1" t="s">
        <v>1524</v>
      </c>
      <c r="B1524" s="1" t="str">
        <f>_xlfn.TEXTBEFORE(Table7[[#This Row],[raw]]," ")</f>
        <v>PROSYN-rt8143</v>
      </c>
      <c r="C1524" s="1"/>
      <c r="D1524" s="1">
        <f>_xlfn.NUMBERVALUE(_xlfn.TEXTAFTER(Table7[[#This Row],[raw]]," ",-1))</f>
        <v>1.22165808E-7</v>
      </c>
      <c r="G1524" t="s">
        <v>3248</v>
      </c>
      <c r="H1524" t="s">
        <v>2778</v>
      </c>
      <c r="I1524">
        <v>9.9389126910000002E-6</v>
      </c>
      <c r="J1524">
        <f>_xlfn.XLOOKUP(Table2[[#This Row],[rxn]],Table7[rxn],Table7[flux],0)</f>
        <v>1.1112597611967E-2</v>
      </c>
      <c r="K1524">
        <f>Table2[[#This Row],[flux]]-Table2[[#This Row],[flux in mfs]]</f>
        <v>-1.1102658699276E-2</v>
      </c>
      <c r="L1524" t="b">
        <f>_xlfn.TEXTAFTER(Table2[[#This Row],[rxn]],"-",-1)="SPONT"</f>
        <v>1</v>
      </c>
      <c r="M1524" t="str">
        <f>_xlfn.TEXTAFTER(Table2[[#This Row],[rxn]],"-",-1)</f>
        <v>SPONT</v>
      </c>
      <c r="N1524" t="str">
        <f>_xlfn.XLOOKUP("'PRO-"&amp;Table2[[#This Row],[enz]]&amp;"'",'[1]Sheet2 (2)'!$A:$A,'[1]Sheet2 (2)'!$B:$B,"")</f>
        <v/>
      </c>
    </row>
    <row r="1525" spans="1:14" ht="17" hidden="1" x14ac:dyDescent="0.25">
      <c r="A1525" s="1" t="s">
        <v>1525</v>
      </c>
      <c r="B1525" s="1" t="str">
        <f>_xlfn.TEXTBEFORE(Table7[[#This Row],[raw]]," ")</f>
        <v>PROSYN-rt8147</v>
      </c>
      <c r="C1525" s="1"/>
      <c r="D1525" s="1">
        <f>_xlfn.NUMBERVALUE(_xlfn.TEXTAFTER(Table7[[#This Row],[raw]]," ",-1))</f>
        <v>3.7834221999999998E-8</v>
      </c>
      <c r="G1525" t="s">
        <v>3087</v>
      </c>
      <c r="H1525" t="s">
        <v>2778</v>
      </c>
      <c r="I1525">
        <v>9.936341995E-6</v>
      </c>
      <c r="J1525">
        <f>_xlfn.XLOOKUP(Table2[[#This Row],[rxn]],Table7[rxn],Table7[flux],0)</f>
        <v>1.1112597611967E-2</v>
      </c>
      <c r="K1525">
        <f>Table2[[#This Row],[flux]]-Table2[[#This Row],[flux in mfs]]</f>
        <v>-1.1102661269971999E-2</v>
      </c>
      <c r="L1525" t="b">
        <f>_xlfn.TEXTAFTER(Table2[[#This Row],[rxn]],"-",-1)="SPONT"</f>
        <v>1</v>
      </c>
      <c r="M1525" t="str">
        <f>_xlfn.TEXTAFTER(Table2[[#This Row],[rxn]],"-",-1)</f>
        <v>SPONT</v>
      </c>
      <c r="N1525" t="str">
        <f>_xlfn.XLOOKUP("'PRO-"&amp;Table2[[#This Row],[enz]]&amp;"'",'[1]Sheet2 (2)'!$A:$A,'[1]Sheet2 (2)'!$B:$B,"")</f>
        <v/>
      </c>
    </row>
    <row r="1526" spans="1:14" ht="17" x14ac:dyDescent="0.25">
      <c r="A1526" s="1" t="s">
        <v>1526</v>
      </c>
      <c r="B1526" s="1" t="str">
        <f>_xlfn.TEXTBEFORE(Table7[[#This Row],[raw]]," ")</f>
        <v>PROSYN-rt8149</v>
      </c>
      <c r="C1526" s="1"/>
      <c r="D1526" s="1">
        <f>_xlfn.NUMBERVALUE(_xlfn.TEXTAFTER(Table7[[#This Row],[raw]]," ",-1))</f>
        <v>5.8252816999999997E-8</v>
      </c>
      <c r="G1526" t="s">
        <v>3952</v>
      </c>
      <c r="H1526" t="s">
        <v>2778</v>
      </c>
      <c r="I1526">
        <v>1.6269810099999999E-7</v>
      </c>
      <c r="J1526">
        <f>_xlfn.XLOOKUP(Table2[[#This Row],[rxn]],Table7[rxn],Table7[flux],0)</f>
        <v>0</v>
      </c>
      <c r="K1526">
        <f>Table2[[#This Row],[flux]]-Table2[[#This Row],[flux in mfs]]</f>
        <v>1.6269810099999999E-7</v>
      </c>
      <c r="L1526" t="b">
        <f>_xlfn.TEXTAFTER(Table2[[#This Row],[rxn]],"-",-1)="SPONT"</f>
        <v>0</v>
      </c>
      <c r="M1526" t="str">
        <f>_xlfn.TEXTAFTER(Table2[[#This Row],[rxn]],"-",-1)</f>
        <v>PDHCPLX</v>
      </c>
      <c r="N1526" t="str">
        <f>_xlfn.XLOOKUP("'PRO-"&amp;Table2[[#This Row],[enz]]&amp;"'",'[1]Sheet2 (2)'!$A:$A,'[1]Sheet2 (2)'!$B:$B,"")</f>
        <v/>
      </c>
    </row>
    <row r="1527" spans="1:14" ht="17" x14ac:dyDescent="0.25">
      <c r="A1527" s="1" t="s">
        <v>1527</v>
      </c>
      <c r="B1527" s="1" t="str">
        <f>_xlfn.TEXTBEFORE(Table7[[#This Row],[raw]]," ")</f>
        <v>PROSYN-rt8154</v>
      </c>
      <c r="C1527" s="1"/>
      <c r="D1527" s="1">
        <f>_xlfn.NUMBERVALUE(_xlfn.TEXTAFTER(Table7[[#This Row],[raw]]," ",-1))</f>
        <v>1.2545690500000001E-7</v>
      </c>
      <c r="G1527" t="s">
        <v>3457</v>
      </c>
      <c r="H1527" t="s">
        <v>2778</v>
      </c>
      <c r="I1527">
        <v>1.6315063199999999E-7</v>
      </c>
      <c r="J1527">
        <f>_xlfn.XLOOKUP(Table2[[#This Row],[rxn]],Table7[rxn],Table7[flux],0)</f>
        <v>0</v>
      </c>
      <c r="K1527">
        <f>Table2[[#This Row],[flux]]-Table2[[#This Row],[flux in mfs]]</f>
        <v>1.6315063199999999E-7</v>
      </c>
      <c r="L1527" t="b">
        <f>_xlfn.TEXTAFTER(Table2[[#This Row],[rxn]],"-",-1)="SPONT"</f>
        <v>0</v>
      </c>
      <c r="M1527" t="str">
        <f>_xlfn.TEXTAFTER(Table2[[#This Row],[rxn]],"-",-1)</f>
        <v>rt3923</v>
      </c>
      <c r="N1527">
        <f>_xlfn.XLOOKUP("'PRO-"&amp;Table2[[#This Row],[enz]]&amp;"'",'[1]Sheet2 (2)'!$A:$A,'[1]Sheet2 (2)'!$B:$B,"")</f>
        <v>1</v>
      </c>
    </row>
    <row r="1528" spans="1:14" ht="17" x14ac:dyDescent="0.25">
      <c r="A1528" s="1" t="s">
        <v>1528</v>
      </c>
      <c r="B1528" s="1" t="str">
        <f>_xlfn.TEXTBEFORE(Table7[[#This Row],[raw]]," ")</f>
        <v>PROSYN-rt8160_m</v>
      </c>
      <c r="C1528" s="1"/>
      <c r="D1528" s="1">
        <f>_xlfn.NUMBERVALUE(_xlfn.TEXTAFTER(Table7[[#This Row],[raw]]," ",-1))</f>
        <v>2.4850056899999998E-7</v>
      </c>
      <c r="G1528" t="s">
        <v>3784</v>
      </c>
      <c r="H1528" t="s">
        <v>2778</v>
      </c>
      <c r="I1528">
        <v>1.6315063199999999E-7</v>
      </c>
      <c r="J1528">
        <f>_xlfn.XLOOKUP(Table2[[#This Row],[rxn]],Table7[rxn],Table7[flux],0)</f>
        <v>0</v>
      </c>
      <c r="K1528">
        <f>Table2[[#This Row],[flux]]-Table2[[#This Row],[flux in mfs]]</f>
        <v>1.6315063199999999E-7</v>
      </c>
      <c r="L1528" t="b">
        <f>_xlfn.TEXTAFTER(Table2[[#This Row],[rxn]],"-",-1)="SPONT"</f>
        <v>0</v>
      </c>
      <c r="M1528" t="str">
        <f>_xlfn.TEXTAFTER(Table2[[#This Row],[rxn]],"-",-1)</f>
        <v>rt3923</v>
      </c>
      <c r="N1528">
        <f>_xlfn.XLOOKUP("'PRO-"&amp;Table2[[#This Row],[enz]]&amp;"'",'[1]Sheet2 (2)'!$A:$A,'[1]Sheet2 (2)'!$B:$B,"")</f>
        <v>1</v>
      </c>
    </row>
    <row r="1529" spans="1:14" ht="17" x14ac:dyDescent="0.25">
      <c r="A1529" s="1" t="s">
        <v>1529</v>
      </c>
      <c r="B1529" s="1" t="str">
        <f>_xlfn.TEXTBEFORE(Table7[[#This Row],[raw]]," ")</f>
        <v>PROSYN-rt8174</v>
      </c>
      <c r="C1529" s="1"/>
      <c r="D1529" s="1">
        <f>_xlfn.NUMBERVALUE(_xlfn.TEXTAFTER(Table7[[#This Row],[raw]]," ",-1))</f>
        <v>1.1339620000000001E-9</v>
      </c>
      <c r="G1529" t="s">
        <v>3419</v>
      </c>
      <c r="H1529" t="s">
        <v>2778</v>
      </c>
      <c r="I1529">
        <v>1.6323569700000001E-7</v>
      </c>
      <c r="J1529">
        <f>_xlfn.XLOOKUP(Table2[[#This Row],[rxn]],Table7[rxn],Table7[flux],0)</f>
        <v>0</v>
      </c>
      <c r="K1529">
        <f>Table2[[#This Row],[flux]]-Table2[[#This Row],[flux in mfs]]</f>
        <v>1.6323569700000001E-7</v>
      </c>
      <c r="L1529" t="b">
        <f>_xlfn.TEXTAFTER(Table2[[#This Row],[rxn]],"-",-1)="SPONT"</f>
        <v>0</v>
      </c>
      <c r="M1529" t="str">
        <f>_xlfn.TEXTAFTER(Table2[[#This Row],[rxn]],"-",-1)</f>
        <v>rt0799</v>
      </c>
      <c r="N1529">
        <f>_xlfn.XLOOKUP("'PRO-"&amp;Table2[[#This Row],[enz]]&amp;"'",'[1]Sheet2 (2)'!$A:$A,'[1]Sheet2 (2)'!$B:$B,"")</f>
        <v>1</v>
      </c>
    </row>
    <row r="1530" spans="1:14" ht="17" x14ac:dyDescent="0.25">
      <c r="A1530" s="1" t="s">
        <v>1530</v>
      </c>
      <c r="B1530" s="1" t="str">
        <f>_xlfn.TEXTBEFORE(Table7[[#This Row],[raw]]," ")</f>
        <v>PROSYN-rt8181</v>
      </c>
      <c r="C1530" s="1"/>
      <c r="D1530" s="1">
        <f>_xlfn.NUMBERVALUE(_xlfn.TEXTAFTER(Table7[[#This Row],[raw]]," ",-1))</f>
        <v>1.08037758E-7</v>
      </c>
      <c r="G1530" t="s">
        <v>3742</v>
      </c>
      <c r="H1530" t="s">
        <v>2778</v>
      </c>
      <c r="I1530">
        <v>1.6323569700000001E-7</v>
      </c>
      <c r="J1530">
        <f>_xlfn.XLOOKUP(Table2[[#This Row],[rxn]],Table7[rxn],Table7[flux],0)</f>
        <v>0</v>
      </c>
      <c r="K1530">
        <f>Table2[[#This Row],[flux]]-Table2[[#This Row],[flux in mfs]]</f>
        <v>1.6323569700000001E-7</v>
      </c>
      <c r="L1530" t="b">
        <f>_xlfn.TEXTAFTER(Table2[[#This Row],[rxn]],"-",-1)="SPONT"</f>
        <v>0</v>
      </c>
      <c r="M1530" t="str">
        <f>_xlfn.TEXTAFTER(Table2[[#This Row],[rxn]],"-",-1)</f>
        <v>rt0799</v>
      </c>
      <c r="N1530">
        <f>_xlfn.XLOOKUP("'PRO-"&amp;Table2[[#This Row],[enz]]&amp;"'",'[1]Sheet2 (2)'!$A:$A,'[1]Sheet2 (2)'!$B:$B,"")</f>
        <v>1</v>
      </c>
    </row>
    <row r="1531" spans="1:14" ht="17" x14ac:dyDescent="0.25">
      <c r="A1531" s="1" t="s">
        <v>1531</v>
      </c>
      <c r="B1531" s="1" t="str">
        <f>_xlfn.TEXTBEFORE(Table7[[#This Row],[raw]]," ")</f>
        <v>PROSYN-rt8184</v>
      </c>
      <c r="C1531" s="1"/>
      <c r="D1531" s="1">
        <f>_xlfn.NUMBERVALUE(_xlfn.TEXTAFTER(Table7[[#This Row],[raw]]," ",-1))</f>
        <v>3.7446884999999997E-8</v>
      </c>
      <c r="G1531" t="s">
        <v>4443</v>
      </c>
      <c r="H1531" t="s">
        <v>2778</v>
      </c>
      <c r="I1531">
        <v>1.8590597400000001E-7</v>
      </c>
      <c r="J1531">
        <f>_xlfn.XLOOKUP(Table2[[#This Row],[rxn]],Table7[rxn],Table7[flux],0)</f>
        <v>2.1289462000000001E-8</v>
      </c>
      <c r="K1531">
        <f>Table2[[#This Row],[flux]]-Table2[[#This Row],[flux in mfs]]</f>
        <v>1.64616512E-7</v>
      </c>
      <c r="L1531" t="b">
        <f>_xlfn.TEXTAFTER(Table2[[#This Row],[rxn]],"-",-1)="SPONT"</f>
        <v>0</v>
      </c>
      <c r="M1531" t="str">
        <f>_xlfn.TEXTAFTER(Table2[[#This Row],[rxn]],"-",-1)</f>
        <v>rt5015</v>
      </c>
      <c r="N1531">
        <f>_xlfn.XLOOKUP("'PRO-"&amp;Table2[[#This Row],[enz]]&amp;"'",'[1]Sheet2 (2)'!$A:$A,'[1]Sheet2 (2)'!$B:$B,"")</f>
        <v>1</v>
      </c>
    </row>
    <row r="1532" spans="1:14" ht="17" x14ac:dyDescent="0.25">
      <c r="A1532" s="1" t="s">
        <v>1532</v>
      </c>
      <c r="B1532" s="1" t="str">
        <f>_xlfn.TEXTBEFORE(Table7[[#This Row],[raw]]," ")</f>
        <v>PROSYN-rt8196</v>
      </c>
      <c r="C1532" s="1"/>
      <c r="D1532" s="1">
        <f>_xlfn.NUMBERVALUE(_xlfn.TEXTAFTER(Table7[[#This Row],[raw]]," ",-1))</f>
        <v>1.5630434899999999E-7</v>
      </c>
      <c r="G1532" t="s">
        <v>3890</v>
      </c>
      <c r="H1532" t="s">
        <v>2778</v>
      </c>
      <c r="I1532">
        <v>1.6658384000000001E-7</v>
      </c>
      <c r="J1532">
        <f>_xlfn.XLOOKUP(Table2[[#This Row],[rxn]],Table7[rxn],Table7[flux],0)</f>
        <v>0</v>
      </c>
      <c r="K1532">
        <f>Table2[[#This Row],[flux]]-Table2[[#This Row],[flux in mfs]]</f>
        <v>1.6658384000000001E-7</v>
      </c>
      <c r="L1532" t="b">
        <f>_xlfn.TEXTAFTER(Table2[[#This Row],[rxn]],"-",-1)="SPONT"</f>
        <v>0</v>
      </c>
      <c r="M1532" t="str">
        <f>_xlfn.TEXTAFTER(Table2[[#This Row],[rxn]],"-",-1)</f>
        <v>rt6546</v>
      </c>
      <c r="N1532">
        <f>_xlfn.XLOOKUP("'PRO-"&amp;Table2[[#This Row],[enz]]&amp;"'",'[1]Sheet2 (2)'!$A:$A,'[1]Sheet2 (2)'!$B:$B,"")</f>
        <v>1</v>
      </c>
    </row>
    <row r="1533" spans="1:14" ht="17" x14ac:dyDescent="0.25">
      <c r="A1533" s="1" t="s">
        <v>1533</v>
      </c>
      <c r="B1533" s="1" t="str">
        <f>_xlfn.TEXTBEFORE(Table7[[#This Row],[raw]]," ")</f>
        <v>PROSYN-rt8223</v>
      </c>
      <c r="C1533" s="1"/>
      <c r="D1533" s="1">
        <f>_xlfn.NUMBERVALUE(_xlfn.TEXTAFTER(Table7[[#This Row],[raw]]," ",-1))</f>
        <v>2.2840778199999999E-7</v>
      </c>
      <c r="G1533" t="s">
        <v>3891</v>
      </c>
      <c r="H1533" t="s">
        <v>2778</v>
      </c>
      <c r="I1533">
        <v>1.6658384000000001E-7</v>
      </c>
      <c r="J1533">
        <f>_xlfn.XLOOKUP(Table2[[#This Row],[rxn]],Table7[rxn],Table7[flux],0)</f>
        <v>0</v>
      </c>
      <c r="K1533">
        <f>Table2[[#This Row],[flux]]-Table2[[#This Row],[flux in mfs]]</f>
        <v>1.6658384000000001E-7</v>
      </c>
      <c r="L1533" t="b">
        <f>_xlfn.TEXTAFTER(Table2[[#This Row],[rxn]],"-",-1)="SPONT"</f>
        <v>0</v>
      </c>
      <c r="M1533" t="str">
        <f>_xlfn.TEXTAFTER(Table2[[#This Row],[rxn]],"-",-1)</f>
        <v>rt6546</v>
      </c>
      <c r="N1533">
        <f>_xlfn.XLOOKUP("'PRO-"&amp;Table2[[#This Row],[enz]]&amp;"'",'[1]Sheet2 (2)'!$A:$A,'[1]Sheet2 (2)'!$B:$B,"")</f>
        <v>1</v>
      </c>
    </row>
    <row r="1534" spans="1:14" ht="17" x14ac:dyDescent="0.25">
      <c r="A1534" s="1" t="s">
        <v>1534</v>
      </c>
      <c r="B1534" s="1" t="str">
        <f>_xlfn.TEXTBEFORE(Table7[[#This Row],[raw]]," ")</f>
        <v>PROSYN-rt8224</v>
      </c>
      <c r="C1534" s="1"/>
      <c r="D1534" s="1">
        <f>_xlfn.NUMBERVALUE(_xlfn.TEXTAFTER(Table7[[#This Row],[raw]]," ",-1))</f>
        <v>2.5728262200000002E-7</v>
      </c>
      <c r="G1534" t="s">
        <v>3438</v>
      </c>
      <c r="H1534" t="s">
        <v>2778</v>
      </c>
      <c r="I1534">
        <v>1.68484215E-7</v>
      </c>
      <c r="J1534">
        <f>_xlfn.XLOOKUP(Table2[[#This Row],[rxn]],Table7[rxn],Table7[flux],0)</f>
        <v>0</v>
      </c>
      <c r="K1534">
        <f>Table2[[#This Row],[flux]]-Table2[[#This Row],[flux in mfs]]</f>
        <v>1.68484215E-7</v>
      </c>
      <c r="L1534" t="b">
        <f>_xlfn.TEXTAFTER(Table2[[#This Row],[rxn]],"-",-1)="SPONT"</f>
        <v>0</v>
      </c>
      <c r="M1534" t="str">
        <f>_xlfn.TEXTAFTER(Table2[[#This Row],[rxn]],"-",-1)</f>
        <v>rt1336</v>
      </c>
      <c r="N1534">
        <f>_xlfn.XLOOKUP("'PRO-"&amp;Table2[[#This Row],[enz]]&amp;"'",'[1]Sheet2 (2)'!$A:$A,'[1]Sheet2 (2)'!$B:$B,"")</f>
        <v>1</v>
      </c>
    </row>
    <row r="1535" spans="1:14" ht="17" x14ac:dyDescent="0.25">
      <c r="A1535" s="1" t="s">
        <v>1535</v>
      </c>
      <c r="B1535" s="1" t="str">
        <f>_xlfn.TEXTBEFORE(Table7[[#This Row],[raw]]," ")</f>
        <v>PROSYN-rt8239</v>
      </c>
      <c r="C1535" s="1"/>
      <c r="D1535" s="1">
        <f>_xlfn.NUMBERVALUE(_xlfn.TEXTAFTER(Table7[[#This Row],[raw]]," ",-1))</f>
        <v>6.1084055999999998E-8</v>
      </c>
      <c r="G1535" t="s">
        <v>3765</v>
      </c>
      <c r="H1535" t="s">
        <v>2778</v>
      </c>
      <c r="I1535">
        <v>1.68484215E-7</v>
      </c>
      <c r="J1535">
        <f>_xlfn.XLOOKUP(Table2[[#This Row],[rxn]],Table7[rxn],Table7[flux],0)</f>
        <v>0</v>
      </c>
      <c r="K1535">
        <f>Table2[[#This Row],[flux]]-Table2[[#This Row],[flux in mfs]]</f>
        <v>1.68484215E-7</v>
      </c>
      <c r="L1535" t="b">
        <f>_xlfn.TEXTAFTER(Table2[[#This Row],[rxn]],"-",-1)="SPONT"</f>
        <v>0</v>
      </c>
      <c r="M1535" t="str">
        <f>_xlfn.TEXTAFTER(Table2[[#This Row],[rxn]],"-",-1)</f>
        <v>rt1336</v>
      </c>
      <c r="N1535">
        <f>_xlfn.XLOOKUP("'PRO-"&amp;Table2[[#This Row],[enz]]&amp;"'",'[1]Sheet2 (2)'!$A:$A,'[1]Sheet2 (2)'!$B:$B,"")</f>
        <v>1</v>
      </c>
    </row>
    <row r="1536" spans="1:14" ht="17" x14ac:dyDescent="0.25">
      <c r="A1536" s="1" t="s">
        <v>1536</v>
      </c>
      <c r="B1536" s="1" t="str">
        <f>_xlfn.TEXTBEFORE(Table7[[#This Row],[raw]]," ")</f>
        <v>PROSYN-rt8250</v>
      </c>
      <c r="C1536" s="1"/>
      <c r="D1536" s="1">
        <f>_xlfn.NUMBERVALUE(_xlfn.TEXTAFTER(Table7[[#This Row],[raw]]," ",-1))</f>
        <v>1.0576863E-8</v>
      </c>
      <c r="G1536" t="s">
        <v>3667</v>
      </c>
      <c r="H1536" t="s">
        <v>2778</v>
      </c>
      <c r="I1536">
        <v>1.6855277300000001E-7</v>
      </c>
      <c r="J1536">
        <f>_xlfn.XLOOKUP(Table2[[#This Row],[rxn]],Table7[rxn],Table7[flux],0)</f>
        <v>0</v>
      </c>
      <c r="K1536">
        <f>Table2[[#This Row],[flux]]-Table2[[#This Row],[flux in mfs]]</f>
        <v>1.6855277300000001E-7</v>
      </c>
      <c r="L1536" t="b">
        <f>_xlfn.TEXTAFTER(Table2[[#This Row],[rxn]],"-",-1)="SPONT"</f>
        <v>0</v>
      </c>
      <c r="M1536" t="str">
        <f>_xlfn.TEXTAFTER(Table2[[#This Row],[rxn]],"-",-1)</f>
        <v>rt0302</v>
      </c>
      <c r="N1536">
        <f>_xlfn.XLOOKUP("'PRO-"&amp;Table2[[#This Row],[enz]]&amp;"'",'[1]Sheet2 (2)'!$A:$A,'[1]Sheet2 (2)'!$B:$B,"")</f>
        <v>1</v>
      </c>
    </row>
    <row r="1537" spans="1:14" ht="17" x14ac:dyDescent="0.25">
      <c r="A1537" s="1" t="s">
        <v>1537</v>
      </c>
      <c r="B1537" s="1" t="str">
        <f>_xlfn.TEXTBEFORE(Table7[[#This Row],[raw]]," ")</f>
        <v>PROSYN-rt8251</v>
      </c>
      <c r="C1537" s="1"/>
      <c r="D1537" s="1">
        <f>_xlfn.NUMBERVALUE(_xlfn.TEXTAFTER(Table7[[#This Row],[raw]]," ",-1))</f>
        <v>1.2256007E-8</v>
      </c>
      <c r="G1537" t="s">
        <v>3684</v>
      </c>
      <c r="H1537" t="s">
        <v>2778</v>
      </c>
      <c r="I1537">
        <v>1.6855277300000001E-7</v>
      </c>
      <c r="J1537">
        <f>_xlfn.XLOOKUP(Table2[[#This Row],[rxn]],Table7[rxn],Table7[flux],0)</f>
        <v>0</v>
      </c>
      <c r="K1537">
        <f>Table2[[#This Row],[flux]]-Table2[[#This Row],[flux in mfs]]</f>
        <v>1.6855277300000001E-7</v>
      </c>
      <c r="L1537" t="b">
        <f>_xlfn.TEXTAFTER(Table2[[#This Row],[rxn]],"-",-1)="SPONT"</f>
        <v>0</v>
      </c>
      <c r="M1537" t="str">
        <f>_xlfn.TEXTAFTER(Table2[[#This Row],[rxn]],"-",-1)</f>
        <v>rt2190</v>
      </c>
      <c r="N1537">
        <f>_xlfn.XLOOKUP("'PRO-"&amp;Table2[[#This Row],[enz]]&amp;"'",'[1]Sheet2 (2)'!$A:$A,'[1]Sheet2 (2)'!$B:$B,"")</f>
        <v>1</v>
      </c>
    </row>
    <row r="1538" spans="1:14" ht="17" x14ac:dyDescent="0.25">
      <c r="A1538" s="1" t="s">
        <v>1538</v>
      </c>
      <c r="B1538" s="1" t="str">
        <f>_xlfn.TEXTBEFORE(Table7[[#This Row],[raw]]," ")</f>
        <v>PROSYN-rt8262</v>
      </c>
      <c r="C1538" s="1"/>
      <c r="D1538" s="1">
        <f>_xlfn.NUMBERVALUE(_xlfn.TEXTAFTER(Table7[[#This Row],[raw]]," ",-1))</f>
        <v>1.2081843559999999E-6</v>
      </c>
      <c r="G1538" t="s">
        <v>3692</v>
      </c>
      <c r="H1538" t="s">
        <v>2778</v>
      </c>
      <c r="I1538">
        <v>1.6855277300000001E-7</v>
      </c>
      <c r="J1538">
        <f>_xlfn.XLOOKUP(Table2[[#This Row],[rxn]],Table7[rxn],Table7[flux],0)</f>
        <v>0</v>
      </c>
      <c r="K1538">
        <f>Table2[[#This Row],[flux]]-Table2[[#This Row],[flux in mfs]]</f>
        <v>1.6855277300000001E-7</v>
      </c>
      <c r="L1538" t="b">
        <f>_xlfn.TEXTAFTER(Table2[[#This Row],[rxn]],"-",-1)="SPONT"</f>
        <v>0</v>
      </c>
      <c r="M1538" t="str">
        <f>_xlfn.TEXTAFTER(Table2[[#This Row],[rxn]],"-",-1)</f>
        <v>rt0409</v>
      </c>
      <c r="N1538">
        <f>_xlfn.XLOOKUP("'PRO-"&amp;Table2[[#This Row],[enz]]&amp;"'",'[1]Sheet2 (2)'!$A:$A,'[1]Sheet2 (2)'!$B:$B,"")</f>
        <v>1</v>
      </c>
    </row>
    <row r="1539" spans="1:14" ht="17" x14ac:dyDescent="0.25">
      <c r="A1539" s="1" t="s">
        <v>1539</v>
      </c>
      <c r="B1539" s="1" t="str">
        <f>_xlfn.TEXTBEFORE(Table7[[#This Row],[raw]]," ")</f>
        <v>PROSYN-rt8267_x</v>
      </c>
      <c r="C1539" s="1"/>
      <c r="D1539" s="1">
        <f>_xlfn.NUMBERVALUE(_xlfn.TEXTAFTER(Table7[[#This Row],[raw]]," ",-1))</f>
        <v>4.6581320000000001E-8</v>
      </c>
      <c r="G1539" t="s">
        <v>3799</v>
      </c>
      <c r="H1539" t="s">
        <v>2778</v>
      </c>
      <c r="I1539">
        <v>1.6855277300000001E-7</v>
      </c>
      <c r="J1539">
        <f>_xlfn.XLOOKUP(Table2[[#This Row],[rxn]],Table7[rxn],Table7[flux],0)</f>
        <v>0</v>
      </c>
      <c r="K1539">
        <f>Table2[[#This Row],[flux]]-Table2[[#This Row],[flux in mfs]]</f>
        <v>1.6855277300000001E-7</v>
      </c>
      <c r="L1539" t="b">
        <f>_xlfn.TEXTAFTER(Table2[[#This Row],[rxn]],"-",-1)="SPONT"</f>
        <v>0</v>
      </c>
      <c r="M1539" t="str">
        <f>_xlfn.TEXTAFTER(Table2[[#This Row],[rxn]],"-",-1)</f>
        <v>rt0302</v>
      </c>
      <c r="N1539">
        <f>_xlfn.XLOOKUP("'PRO-"&amp;Table2[[#This Row],[enz]]&amp;"'",'[1]Sheet2 (2)'!$A:$A,'[1]Sheet2 (2)'!$B:$B,"")</f>
        <v>1</v>
      </c>
    </row>
    <row r="1540" spans="1:14" ht="17" hidden="1" x14ac:dyDescent="0.25">
      <c r="A1540" s="1" t="s">
        <v>1540</v>
      </c>
      <c r="B1540" s="1" t="str">
        <f>_xlfn.TEXTBEFORE(Table7[[#This Row],[raw]]," ")</f>
        <v>PROSYN-rt8268</v>
      </c>
      <c r="C1540" s="1"/>
      <c r="D1540" s="1">
        <f>_xlfn.NUMBERVALUE(_xlfn.TEXTAFTER(Table7[[#This Row],[raw]]," ",-1))</f>
        <v>2.01822E-10</v>
      </c>
      <c r="G1540" t="s">
        <v>2781</v>
      </c>
      <c r="H1540" t="s">
        <v>2778</v>
      </c>
      <c r="I1540">
        <v>9.8450030670000008E-6</v>
      </c>
      <c r="J1540">
        <f>_xlfn.XLOOKUP(Table2[[#This Row],[rxn]],Table7[rxn],Table7[flux],0)</f>
        <v>1.1112678626085001E-2</v>
      </c>
      <c r="K1540">
        <f>Table2[[#This Row],[flux]]-Table2[[#This Row],[flux in mfs]]</f>
        <v>-1.1102833623018001E-2</v>
      </c>
      <c r="L1540" t="b">
        <f>_xlfn.TEXTAFTER(Table2[[#This Row],[rxn]],"-",-1)="SPONT"</f>
        <v>1</v>
      </c>
      <c r="M1540" t="str">
        <f>_xlfn.TEXTAFTER(Table2[[#This Row],[rxn]],"-",-1)</f>
        <v>SPONT</v>
      </c>
      <c r="N1540" t="str">
        <f>_xlfn.XLOOKUP("'PRO-"&amp;Table2[[#This Row],[enz]]&amp;"'",'[1]Sheet2 (2)'!$A:$A,'[1]Sheet2 (2)'!$B:$B,"")</f>
        <v/>
      </c>
    </row>
    <row r="1541" spans="1:14" ht="17" x14ac:dyDescent="0.25">
      <c r="A1541" s="1" t="s">
        <v>1541</v>
      </c>
      <c r="B1541" s="1" t="str">
        <f>_xlfn.TEXTBEFORE(Table7[[#This Row],[raw]]," ")</f>
        <v>PROSYN-rt8272</v>
      </c>
      <c r="C1541" s="1"/>
      <c r="D1541" s="1">
        <f>_xlfn.NUMBERVALUE(_xlfn.TEXTAFTER(Table7[[#This Row],[raw]]," ",-1))</f>
        <v>9.1882969999999997E-9</v>
      </c>
      <c r="G1541" t="s">
        <v>3951</v>
      </c>
      <c r="H1541" t="s">
        <v>2778</v>
      </c>
      <c r="I1541">
        <v>1.6855277300000001E-7</v>
      </c>
      <c r="J1541">
        <f>_xlfn.XLOOKUP(Table2[[#This Row],[rxn]],Table7[rxn],Table7[flux],0)</f>
        <v>0</v>
      </c>
      <c r="K1541">
        <f>Table2[[#This Row],[flux]]-Table2[[#This Row],[flux in mfs]]</f>
        <v>1.6855277300000001E-7</v>
      </c>
      <c r="L1541" t="b">
        <f>_xlfn.TEXTAFTER(Table2[[#This Row],[rxn]],"-",-1)="SPONT"</f>
        <v>0</v>
      </c>
      <c r="M1541" t="str">
        <f>_xlfn.TEXTAFTER(Table2[[#This Row],[rxn]],"-",-1)</f>
        <v>rt0302</v>
      </c>
      <c r="N1541">
        <f>_xlfn.XLOOKUP("'PRO-"&amp;Table2[[#This Row],[enz]]&amp;"'",'[1]Sheet2 (2)'!$A:$A,'[1]Sheet2 (2)'!$B:$B,"")</f>
        <v>1</v>
      </c>
    </row>
    <row r="1542" spans="1:14" ht="17" hidden="1" x14ac:dyDescent="0.25">
      <c r="A1542" s="1" t="s">
        <v>1542</v>
      </c>
      <c r="B1542" s="1" t="str">
        <f>_xlfn.TEXTBEFORE(Table7[[#This Row],[raw]]," ")</f>
        <v>PROSYN-rt8273</v>
      </c>
      <c r="C1542" s="1"/>
      <c r="D1542" s="1">
        <f>_xlfn.NUMBERVALUE(_xlfn.TEXTAFTER(Table7[[#This Row],[raw]]," ",-1))</f>
        <v>2.7386928199999999E-7</v>
      </c>
      <c r="G1542" t="s">
        <v>3022</v>
      </c>
      <c r="H1542" t="s">
        <v>2778</v>
      </c>
      <c r="I1542">
        <v>9.8450030670000008E-6</v>
      </c>
      <c r="J1542">
        <f>_xlfn.XLOOKUP(Table2[[#This Row],[rxn]],Table7[rxn],Table7[flux],0)</f>
        <v>1.1112678626085001E-2</v>
      </c>
      <c r="K1542">
        <f>Table2[[#This Row],[flux]]-Table2[[#This Row],[flux in mfs]]</f>
        <v>-1.1102833623018001E-2</v>
      </c>
      <c r="L1542" t="b">
        <f>_xlfn.TEXTAFTER(Table2[[#This Row],[rxn]],"-",-1)="SPONT"</f>
        <v>1</v>
      </c>
      <c r="M1542" t="str">
        <f>_xlfn.TEXTAFTER(Table2[[#This Row],[rxn]],"-",-1)</f>
        <v>SPONT</v>
      </c>
      <c r="N1542" t="str">
        <f>_xlfn.XLOOKUP("'PRO-"&amp;Table2[[#This Row],[enz]]&amp;"'",'[1]Sheet2 (2)'!$A:$A,'[1]Sheet2 (2)'!$B:$B,"")</f>
        <v/>
      </c>
    </row>
    <row r="1543" spans="1:14" ht="17" x14ac:dyDescent="0.25">
      <c r="A1543" s="1" t="s">
        <v>1543</v>
      </c>
      <c r="B1543" s="1" t="str">
        <f>_xlfn.TEXTBEFORE(Table7[[#This Row],[raw]]," ")</f>
        <v>PROSYN-rt8275</v>
      </c>
      <c r="C1543" s="1"/>
      <c r="D1543" s="1">
        <f>_xlfn.NUMBERVALUE(_xlfn.TEXTAFTER(Table7[[#This Row],[raw]]," ",-1))</f>
        <v>2.7973213099999998E-7</v>
      </c>
      <c r="G1543" t="s">
        <v>3788</v>
      </c>
      <c r="H1543" t="s">
        <v>2778</v>
      </c>
      <c r="I1543">
        <v>1.71806389E-7</v>
      </c>
      <c r="J1543">
        <f>_xlfn.XLOOKUP(Table2[[#This Row],[rxn]],Table7[rxn],Table7[flux],0)</f>
        <v>0</v>
      </c>
      <c r="K1543">
        <f>Table2[[#This Row],[flux]]-Table2[[#This Row],[flux in mfs]]</f>
        <v>1.71806389E-7</v>
      </c>
      <c r="L1543" t="b">
        <f>_xlfn.TEXTAFTER(Table2[[#This Row],[rxn]],"-",-1)="SPONT"</f>
        <v>0</v>
      </c>
      <c r="M1543" t="str">
        <f>_xlfn.TEXTAFTER(Table2[[#This Row],[rxn]],"-",-1)</f>
        <v>rt4576</v>
      </c>
      <c r="N1543">
        <f>_xlfn.XLOOKUP("'PRO-"&amp;Table2[[#This Row],[enz]]&amp;"'",'[1]Sheet2 (2)'!$A:$A,'[1]Sheet2 (2)'!$B:$B,"")</f>
        <v>1</v>
      </c>
    </row>
    <row r="1544" spans="1:14" ht="17" x14ac:dyDescent="0.25">
      <c r="A1544" s="1" t="s">
        <v>1544</v>
      </c>
      <c r="B1544" s="1" t="str">
        <f>_xlfn.TEXTBEFORE(Table7[[#This Row],[raw]]," ")</f>
        <v>PROSYN-rt8287</v>
      </c>
      <c r="C1544" s="1"/>
      <c r="D1544" s="1">
        <f>_xlfn.NUMBERVALUE(_xlfn.TEXTAFTER(Table7[[#This Row],[raw]]," ",-1))</f>
        <v>0</v>
      </c>
      <c r="G1544" t="s">
        <v>3858</v>
      </c>
      <c r="H1544" t="s">
        <v>2778</v>
      </c>
      <c r="I1544">
        <v>1.71806389E-7</v>
      </c>
      <c r="J1544">
        <f>_xlfn.XLOOKUP(Table2[[#This Row],[rxn]],Table7[rxn],Table7[flux],0)</f>
        <v>0</v>
      </c>
      <c r="K1544">
        <f>Table2[[#This Row],[flux]]-Table2[[#This Row],[flux in mfs]]</f>
        <v>1.71806389E-7</v>
      </c>
      <c r="L1544" t="b">
        <f>_xlfn.TEXTAFTER(Table2[[#This Row],[rxn]],"-",-1)="SPONT"</f>
        <v>0</v>
      </c>
      <c r="M1544" t="str">
        <f>_xlfn.TEXTAFTER(Table2[[#This Row],[rxn]],"-",-1)</f>
        <v>rt4576</v>
      </c>
      <c r="N1544">
        <f>_xlfn.XLOOKUP("'PRO-"&amp;Table2[[#This Row],[enz]]&amp;"'",'[1]Sheet2 (2)'!$A:$A,'[1]Sheet2 (2)'!$B:$B,"")</f>
        <v>1</v>
      </c>
    </row>
    <row r="1545" spans="1:14" ht="17" x14ac:dyDescent="0.25">
      <c r="A1545" s="1" t="s">
        <v>1545</v>
      </c>
      <c r="B1545" s="1" t="str">
        <f>_xlfn.TEXTBEFORE(Table7[[#This Row],[raw]]," ")</f>
        <v>PROSYN-rt8291</v>
      </c>
      <c r="C1545" s="1"/>
      <c r="D1545" s="1">
        <f>_xlfn.NUMBERVALUE(_xlfn.TEXTAFTER(Table7[[#This Row],[raw]]," ",-1))</f>
        <v>7.9597850999999998E-8</v>
      </c>
      <c r="G1545" t="s">
        <v>3430</v>
      </c>
      <c r="H1545" t="s">
        <v>2778</v>
      </c>
      <c r="I1545">
        <v>1.7223627800000001E-7</v>
      </c>
      <c r="J1545">
        <f>_xlfn.XLOOKUP(Table2[[#This Row],[rxn]],Table7[rxn],Table7[flux],0)</f>
        <v>0</v>
      </c>
      <c r="K1545">
        <f>Table2[[#This Row],[flux]]-Table2[[#This Row],[flux in mfs]]</f>
        <v>1.7223627800000001E-7</v>
      </c>
      <c r="L1545" t="b">
        <f>_xlfn.TEXTAFTER(Table2[[#This Row],[rxn]],"-",-1)="SPONT"</f>
        <v>0</v>
      </c>
      <c r="M1545" t="str">
        <f>_xlfn.TEXTAFTER(Table2[[#This Row],[rxn]],"-",-1)</f>
        <v>rt0467</v>
      </c>
      <c r="N1545">
        <f>_xlfn.XLOOKUP("'PRO-"&amp;Table2[[#This Row],[enz]]&amp;"'",'[1]Sheet2 (2)'!$A:$A,'[1]Sheet2 (2)'!$B:$B,"")</f>
        <v>1</v>
      </c>
    </row>
    <row r="1546" spans="1:14" ht="17" hidden="1" x14ac:dyDescent="0.25">
      <c r="A1546" s="1" t="s">
        <v>1546</v>
      </c>
      <c r="B1546" s="1" t="str">
        <f>_xlfn.TEXTBEFORE(Table7[[#This Row],[raw]]," ")</f>
        <v>PROSYN-rt8298</v>
      </c>
      <c r="C1546" s="1"/>
      <c r="D1546" s="1">
        <f>_xlfn.NUMBERVALUE(_xlfn.TEXTAFTER(Table7[[#This Row],[raw]]," ",-1))</f>
        <v>1.24457149E-7</v>
      </c>
      <c r="G1546" t="s">
        <v>2777</v>
      </c>
      <c r="H1546" t="s">
        <v>2778</v>
      </c>
      <c r="I1546">
        <v>9.8453026859999994E-6</v>
      </c>
      <c r="J1546">
        <f>_xlfn.XLOOKUP(Table2[[#This Row],[rxn]],Table7[rxn],Table7[flux],0)</f>
        <v>1.1112763326633E-2</v>
      </c>
      <c r="K1546">
        <f>Table2[[#This Row],[flux]]-Table2[[#This Row],[flux in mfs]]</f>
        <v>-1.1102918023947E-2</v>
      </c>
      <c r="L1546" t="b">
        <f>_xlfn.TEXTAFTER(Table2[[#This Row],[rxn]],"-",-1)="SPONT"</f>
        <v>1</v>
      </c>
      <c r="M1546" t="str">
        <f>_xlfn.TEXTAFTER(Table2[[#This Row],[rxn]],"-",-1)</f>
        <v>SPONT</v>
      </c>
      <c r="N1546" t="str">
        <f>_xlfn.XLOOKUP("'PRO-"&amp;Table2[[#This Row],[enz]]&amp;"'",'[1]Sheet2 (2)'!$A:$A,'[1]Sheet2 (2)'!$B:$B,"")</f>
        <v/>
      </c>
    </row>
    <row r="1547" spans="1:14" ht="17" x14ac:dyDescent="0.25">
      <c r="A1547" s="1" t="s">
        <v>1547</v>
      </c>
      <c r="B1547" s="1" t="str">
        <f>_xlfn.TEXTBEFORE(Table7[[#This Row],[raw]]," ")</f>
        <v>PROSYN-rt8313</v>
      </c>
      <c r="C1547" s="1"/>
      <c r="D1547" s="1">
        <f>_xlfn.NUMBERVALUE(_xlfn.TEXTAFTER(Table7[[#This Row],[raw]]," ",-1))</f>
        <v>3.9521901299999998E-7</v>
      </c>
      <c r="G1547" t="s">
        <v>3421</v>
      </c>
      <c r="H1547" t="s">
        <v>2778</v>
      </c>
      <c r="I1547">
        <v>1.7244022E-7</v>
      </c>
      <c r="J1547">
        <f>_xlfn.XLOOKUP(Table2[[#This Row],[rxn]],Table7[rxn],Table7[flux],0)</f>
        <v>0</v>
      </c>
      <c r="K1547">
        <f>Table2[[#This Row],[flux]]-Table2[[#This Row],[flux in mfs]]</f>
        <v>1.7244022E-7</v>
      </c>
      <c r="L1547" t="b">
        <f>_xlfn.TEXTAFTER(Table2[[#This Row],[rxn]],"-",-1)="SPONT"</f>
        <v>0</v>
      </c>
      <c r="M1547" t="str">
        <f>_xlfn.TEXTAFTER(Table2[[#This Row],[rxn]],"-",-1)</f>
        <v>rt6294</v>
      </c>
      <c r="N1547">
        <f>_xlfn.XLOOKUP("'PRO-"&amp;Table2[[#This Row],[enz]]&amp;"'",'[1]Sheet2 (2)'!$A:$A,'[1]Sheet2 (2)'!$B:$B,"")</f>
        <v>1</v>
      </c>
    </row>
    <row r="1548" spans="1:14" ht="17" x14ac:dyDescent="0.25">
      <c r="A1548" s="1" t="s">
        <v>1548</v>
      </c>
      <c r="B1548" s="1" t="str">
        <f>_xlfn.TEXTBEFORE(Table7[[#This Row],[raw]]," ")</f>
        <v>PROSYN-rt8327</v>
      </c>
      <c r="C1548" s="1"/>
      <c r="D1548" s="1">
        <f>_xlfn.NUMBERVALUE(_xlfn.TEXTAFTER(Table7[[#This Row],[raw]]," ",-1))</f>
        <v>2.5390418199999999E-7</v>
      </c>
      <c r="G1548" t="s">
        <v>3744</v>
      </c>
      <c r="H1548" t="s">
        <v>2778</v>
      </c>
      <c r="I1548">
        <v>1.7244022E-7</v>
      </c>
      <c r="J1548">
        <f>_xlfn.XLOOKUP(Table2[[#This Row],[rxn]],Table7[rxn],Table7[flux],0)</f>
        <v>0</v>
      </c>
      <c r="K1548">
        <f>Table2[[#This Row],[flux]]-Table2[[#This Row],[flux in mfs]]</f>
        <v>1.7244022E-7</v>
      </c>
      <c r="L1548" t="b">
        <f>_xlfn.TEXTAFTER(Table2[[#This Row],[rxn]],"-",-1)="SPONT"</f>
        <v>0</v>
      </c>
      <c r="M1548" t="str">
        <f>_xlfn.TEXTAFTER(Table2[[#This Row],[rxn]],"-",-1)</f>
        <v>rt6294</v>
      </c>
      <c r="N1548">
        <f>_xlfn.XLOOKUP("'PRO-"&amp;Table2[[#This Row],[enz]]&amp;"'",'[1]Sheet2 (2)'!$A:$A,'[1]Sheet2 (2)'!$B:$B,"")</f>
        <v>1</v>
      </c>
    </row>
    <row r="1549" spans="1:14" ht="17" x14ac:dyDescent="0.25">
      <c r="A1549" s="1" t="s">
        <v>1549</v>
      </c>
      <c r="B1549" s="1" t="str">
        <f>_xlfn.TEXTBEFORE(Table7[[#This Row],[raw]]," ")</f>
        <v>PROSYN-rt8345</v>
      </c>
      <c r="C1549" s="1"/>
      <c r="D1549" s="1">
        <f>_xlfn.NUMBERVALUE(_xlfn.TEXTAFTER(Table7[[#This Row],[raw]]," ",-1))</f>
        <v>3.0824492100000002E-7</v>
      </c>
      <c r="G1549" t="s">
        <v>3637</v>
      </c>
      <c r="H1549" t="s">
        <v>2778</v>
      </c>
      <c r="I1549">
        <v>1.7926896E-7</v>
      </c>
      <c r="J1549">
        <f>_xlfn.XLOOKUP(Table2[[#This Row],[rxn]],Table7[rxn],Table7[flux],0)</f>
        <v>0</v>
      </c>
      <c r="K1549">
        <f>Table2[[#This Row],[flux]]-Table2[[#This Row],[flux in mfs]]</f>
        <v>1.7926896E-7</v>
      </c>
      <c r="L1549" t="b">
        <f>_xlfn.TEXTAFTER(Table2[[#This Row],[rxn]],"-",-1)="SPONT"</f>
        <v>0</v>
      </c>
      <c r="M1549" t="str">
        <f>_xlfn.TEXTAFTER(Table2[[#This Row],[rxn]],"-",-1)</f>
        <v>rt8223</v>
      </c>
      <c r="N1549">
        <f>_xlfn.XLOOKUP("'PRO-"&amp;Table2[[#This Row],[enz]]&amp;"'",'[1]Sheet2 (2)'!$A:$A,'[1]Sheet2 (2)'!$B:$B,"")</f>
        <v>1</v>
      </c>
    </row>
    <row r="1550" spans="1:14" ht="17" x14ac:dyDescent="0.25">
      <c r="A1550" s="1" t="s">
        <v>1550</v>
      </c>
      <c r="B1550" s="1" t="str">
        <f>_xlfn.TEXTBEFORE(Table7[[#This Row],[raw]]," ")</f>
        <v>PROSYN-rt8357</v>
      </c>
      <c r="C1550" s="1"/>
      <c r="D1550" s="1">
        <f>_xlfn.NUMBERVALUE(_xlfn.TEXTAFTER(Table7[[#This Row],[raw]]," ",-1))</f>
        <v>7.8052349999999999E-9</v>
      </c>
      <c r="G1550" t="s">
        <v>4036</v>
      </c>
      <c r="H1550" t="s">
        <v>2778</v>
      </c>
      <c r="I1550">
        <v>1.7926896E-7</v>
      </c>
      <c r="J1550">
        <f>_xlfn.XLOOKUP(Table2[[#This Row],[rxn]],Table7[rxn],Table7[flux],0)</f>
        <v>0</v>
      </c>
      <c r="K1550">
        <f>Table2[[#This Row],[flux]]-Table2[[#This Row],[flux in mfs]]</f>
        <v>1.7926896E-7</v>
      </c>
      <c r="L1550" t="b">
        <f>_xlfn.TEXTAFTER(Table2[[#This Row],[rxn]],"-",-1)="SPONT"</f>
        <v>0</v>
      </c>
      <c r="M1550" t="str">
        <f>_xlfn.TEXTAFTER(Table2[[#This Row],[rxn]],"-",-1)</f>
        <v>rt8223</v>
      </c>
      <c r="N1550">
        <f>_xlfn.XLOOKUP("'PRO-"&amp;Table2[[#This Row],[enz]]&amp;"'",'[1]Sheet2 (2)'!$A:$A,'[1]Sheet2 (2)'!$B:$B,"")</f>
        <v>1</v>
      </c>
    </row>
    <row r="1551" spans="1:14" ht="17" hidden="1" x14ac:dyDescent="0.25">
      <c r="A1551" s="1" t="s">
        <v>1551</v>
      </c>
      <c r="B1551" s="1" t="str">
        <f>_xlfn.TEXTBEFORE(Table7[[#This Row],[raw]]," ")</f>
        <v>PROSYN-rt8364</v>
      </c>
      <c r="C1551" s="1"/>
      <c r="D1551" s="1">
        <f>_xlfn.NUMBERVALUE(_xlfn.TEXTAFTER(Table7[[#This Row],[raw]]," ",-1))</f>
        <v>6.6511351999999999E-8</v>
      </c>
      <c r="G1551" t="s">
        <v>2798</v>
      </c>
      <c r="H1551" t="s">
        <v>2778</v>
      </c>
      <c r="I1551">
        <v>1.0296257972E-5</v>
      </c>
      <c r="J1551">
        <f>_xlfn.XLOOKUP(Table2[[#This Row],[rxn]],Table7[rxn],Table7[flux],0)</f>
        <v>1.1114601657598E-2</v>
      </c>
      <c r="K1551">
        <f>Table2[[#This Row],[flux]]-Table2[[#This Row],[flux in mfs]]</f>
        <v>-1.1104305399626001E-2</v>
      </c>
      <c r="L1551" t="b">
        <f>_xlfn.TEXTAFTER(Table2[[#This Row],[rxn]],"-",-1)="SPONT"</f>
        <v>1</v>
      </c>
      <c r="M1551" t="str">
        <f>_xlfn.TEXTAFTER(Table2[[#This Row],[rxn]],"-",-1)</f>
        <v>SPONT</v>
      </c>
      <c r="N1551" t="str">
        <f>_xlfn.XLOOKUP("'PRO-"&amp;Table2[[#This Row],[enz]]&amp;"'",'[1]Sheet2 (2)'!$A:$A,'[1]Sheet2 (2)'!$B:$B,"")</f>
        <v/>
      </c>
    </row>
    <row r="1552" spans="1:14" ht="17" hidden="1" x14ac:dyDescent="0.25">
      <c r="A1552" s="1" t="s">
        <v>1552</v>
      </c>
      <c r="B1552" s="1" t="str">
        <f>_xlfn.TEXTBEFORE(Table7[[#This Row],[raw]]," ")</f>
        <v>PROSYN-rt8374</v>
      </c>
      <c r="C1552" s="1"/>
      <c r="D1552" s="1">
        <f>_xlfn.NUMBERVALUE(_xlfn.TEXTAFTER(Table7[[#This Row],[raw]]," ",-1))</f>
        <v>1.5184373699999999E-7</v>
      </c>
      <c r="G1552" t="s">
        <v>2789</v>
      </c>
      <c r="H1552" t="s">
        <v>2778</v>
      </c>
      <c r="I1552">
        <v>1.1000842182999999E-5</v>
      </c>
      <c r="J1552">
        <f>_xlfn.XLOOKUP(Table2[[#This Row],[rxn]],Table7[rxn],Table7[flux],0)</f>
        <v>1.1117530823634999E-2</v>
      </c>
      <c r="K1552">
        <f>Table2[[#This Row],[flux]]-Table2[[#This Row],[flux in mfs]]</f>
        <v>-1.1106529981452E-2</v>
      </c>
      <c r="L1552" t="b">
        <f>_xlfn.TEXTAFTER(Table2[[#This Row],[rxn]],"-",-1)="SPONT"</f>
        <v>1</v>
      </c>
      <c r="M1552" t="str">
        <f>_xlfn.TEXTAFTER(Table2[[#This Row],[rxn]],"-",-1)</f>
        <v>SPONT</v>
      </c>
      <c r="N1552" t="str">
        <f>_xlfn.XLOOKUP("'PRO-"&amp;Table2[[#This Row],[enz]]&amp;"'",'[1]Sheet2 (2)'!$A:$A,'[1]Sheet2 (2)'!$B:$B,"")</f>
        <v/>
      </c>
    </row>
    <row r="1553" spans="1:14" ht="17" x14ac:dyDescent="0.25">
      <c r="A1553" s="1" t="s">
        <v>1553</v>
      </c>
      <c r="B1553" s="1" t="str">
        <f>_xlfn.TEXTBEFORE(Table7[[#This Row],[raw]]," ")</f>
        <v>PROSYN-rt8378</v>
      </c>
      <c r="C1553" s="1"/>
      <c r="D1553" s="1">
        <f>_xlfn.NUMBERVALUE(_xlfn.TEXTAFTER(Table7[[#This Row],[raw]]," ",-1))</f>
        <v>3.5003120900000001E-7</v>
      </c>
      <c r="G1553" t="s">
        <v>3386</v>
      </c>
      <c r="H1553" t="s">
        <v>2778</v>
      </c>
      <c r="I1553">
        <v>1.8590597400000001E-7</v>
      </c>
      <c r="J1553">
        <f>_xlfn.XLOOKUP(Table2[[#This Row],[rxn]],Table7[rxn],Table7[flux],0)</f>
        <v>0</v>
      </c>
      <c r="K1553">
        <f>Table2[[#This Row],[flux]]-Table2[[#This Row],[flux in mfs]]</f>
        <v>1.8590597400000001E-7</v>
      </c>
      <c r="L1553" t="b">
        <f>_xlfn.TEXTAFTER(Table2[[#This Row],[rxn]],"-",-1)="SPONT"</f>
        <v>0</v>
      </c>
      <c r="M1553" t="str">
        <f>_xlfn.TEXTAFTER(Table2[[#This Row],[rxn]],"-",-1)</f>
        <v>rt5015</v>
      </c>
      <c r="N1553">
        <f>_xlfn.XLOOKUP("'PRO-"&amp;Table2[[#This Row],[enz]]&amp;"'",'[1]Sheet2 (2)'!$A:$A,'[1]Sheet2 (2)'!$B:$B,"")</f>
        <v>1</v>
      </c>
    </row>
    <row r="1554" spans="1:14" ht="17" x14ac:dyDescent="0.25">
      <c r="A1554" s="1" t="s">
        <v>1554</v>
      </c>
      <c r="B1554" s="1" t="str">
        <f>_xlfn.TEXTBEFORE(Table7[[#This Row],[raw]]," ")</f>
        <v>PROSYN-rt8390</v>
      </c>
      <c r="C1554" s="1"/>
      <c r="D1554" s="1">
        <f>_xlfn.NUMBERVALUE(_xlfn.TEXTAFTER(Table7[[#This Row],[raw]]," ",-1))</f>
        <v>1.3332418000000001E-8</v>
      </c>
      <c r="G1554" t="s">
        <v>3451</v>
      </c>
      <c r="H1554" t="s">
        <v>2778</v>
      </c>
      <c r="I1554">
        <v>1.8590597400000001E-7</v>
      </c>
      <c r="J1554">
        <f>_xlfn.XLOOKUP(Table2[[#This Row],[rxn]],Table7[rxn],Table7[flux],0)</f>
        <v>0</v>
      </c>
      <c r="K1554">
        <f>Table2[[#This Row],[flux]]-Table2[[#This Row],[flux in mfs]]</f>
        <v>1.8590597400000001E-7</v>
      </c>
      <c r="L1554" t="b">
        <f>_xlfn.TEXTAFTER(Table2[[#This Row],[rxn]],"-",-1)="SPONT"</f>
        <v>0</v>
      </c>
      <c r="M1554" t="str">
        <f>_xlfn.TEXTAFTER(Table2[[#This Row],[rxn]],"-",-1)</f>
        <v>rt2234_c</v>
      </c>
      <c r="N1554">
        <f>_xlfn.XLOOKUP("'PRO-"&amp;Table2[[#This Row],[enz]]&amp;"'",'[1]Sheet2 (2)'!$A:$A,'[1]Sheet2 (2)'!$B:$B,"")</f>
        <v>1</v>
      </c>
    </row>
    <row r="1555" spans="1:14" ht="17" x14ac:dyDescent="0.25">
      <c r="A1555" s="1" t="s">
        <v>1555</v>
      </c>
      <c r="B1555" s="1" t="str">
        <f>_xlfn.TEXTBEFORE(Table7[[#This Row],[raw]]," ")</f>
        <v>PROSYN-rt8393</v>
      </c>
      <c r="C1555" s="1"/>
      <c r="D1555" s="1">
        <f>_xlfn.NUMBERVALUE(_xlfn.TEXTAFTER(Table7[[#This Row],[raw]]," ",-1))</f>
        <v>8.9650159999999997E-9</v>
      </c>
      <c r="G1555" t="s">
        <v>3459</v>
      </c>
      <c r="H1555" t="s">
        <v>2778</v>
      </c>
      <c r="I1555">
        <v>1.8590597400000001E-7</v>
      </c>
      <c r="J1555">
        <f>_xlfn.XLOOKUP(Table2[[#This Row],[rxn]],Table7[rxn],Table7[flux],0)</f>
        <v>0</v>
      </c>
      <c r="K1555">
        <f>Table2[[#This Row],[flux]]-Table2[[#This Row],[flux in mfs]]</f>
        <v>1.8590597400000001E-7</v>
      </c>
      <c r="L1555" t="b">
        <f>_xlfn.TEXTAFTER(Table2[[#This Row],[rxn]],"-",-1)="SPONT"</f>
        <v>0</v>
      </c>
      <c r="M1555" t="str">
        <f>_xlfn.TEXTAFTER(Table2[[#This Row],[rxn]],"-",-1)</f>
        <v>rt3937</v>
      </c>
      <c r="N1555">
        <f>_xlfn.XLOOKUP("'PRO-"&amp;Table2[[#This Row],[enz]]&amp;"'",'[1]Sheet2 (2)'!$A:$A,'[1]Sheet2 (2)'!$B:$B,"")</f>
        <v>1</v>
      </c>
    </row>
    <row r="1556" spans="1:14" ht="17" x14ac:dyDescent="0.25">
      <c r="A1556" s="1" t="s">
        <v>1556</v>
      </c>
      <c r="B1556" s="1" t="str">
        <f>_xlfn.TEXTBEFORE(Table7[[#This Row],[raw]]," ")</f>
        <v>PROSYN-rt8407</v>
      </c>
      <c r="C1556" s="1"/>
      <c r="D1556" s="1">
        <f>_xlfn.NUMBERVALUE(_xlfn.TEXTAFTER(Table7[[#This Row],[raw]]," ",-1))</f>
        <v>3.5455589000000001E-8</v>
      </c>
      <c r="G1556" t="s">
        <v>3596</v>
      </c>
      <c r="H1556" t="s">
        <v>2778</v>
      </c>
      <c r="I1556">
        <v>1.8590597400000001E-7</v>
      </c>
      <c r="J1556">
        <f>_xlfn.XLOOKUP(Table2[[#This Row],[rxn]],Table7[rxn],Table7[flux],0)</f>
        <v>0</v>
      </c>
      <c r="K1556">
        <f>Table2[[#This Row],[flux]]-Table2[[#This Row],[flux in mfs]]</f>
        <v>1.8590597400000001E-7</v>
      </c>
      <c r="L1556" t="b">
        <f>_xlfn.TEXTAFTER(Table2[[#This Row],[rxn]],"-",-1)="SPONT"</f>
        <v>0</v>
      </c>
      <c r="M1556" t="str">
        <f>_xlfn.TEXTAFTER(Table2[[#This Row],[rxn]],"-",-1)</f>
        <v>rt5014</v>
      </c>
      <c r="N1556">
        <f>_xlfn.XLOOKUP("'PRO-"&amp;Table2[[#This Row],[enz]]&amp;"'",'[1]Sheet2 (2)'!$A:$A,'[1]Sheet2 (2)'!$B:$B,"")</f>
        <v>1</v>
      </c>
    </row>
    <row r="1557" spans="1:14" ht="17" x14ac:dyDescent="0.25">
      <c r="A1557" s="1" t="s">
        <v>1557</v>
      </c>
      <c r="B1557" s="1" t="str">
        <f>_xlfn.TEXTBEFORE(Table7[[#This Row],[raw]]," ")</f>
        <v>PROSYN-rt8431</v>
      </c>
      <c r="C1557" s="1"/>
      <c r="D1557" s="1">
        <f>_xlfn.NUMBERVALUE(_xlfn.TEXTAFTER(Table7[[#This Row],[raw]]," ",-1))</f>
        <v>1.5561940000000001E-7</v>
      </c>
      <c r="G1557" t="s">
        <v>3705</v>
      </c>
      <c r="H1557" t="s">
        <v>2778</v>
      </c>
      <c r="I1557">
        <v>1.8590597400000001E-7</v>
      </c>
      <c r="J1557">
        <f>_xlfn.XLOOKUP(Table2[[#This Row],[rxn]],Table7[rxn],Table7[flux],0)</f>
        <v>0</v>
      </c>
      <c r="K1557">
        <f>Table2[[#This Row],[flux]]-Table2[[#This Row],[flux in mfs]]</f>
        <v>1.8590597400000001E-7</v>
      </c>
      <c r="L1557" t="b">
        <f>_xlfn.TEXTAFTER(Table2[[#This Row],[rxn]],"-",-1)="SPONT"</f>
        <v>0</v>
      </c>
      <c r="M1557" t="str">
        <f>_xlfn.TEXTAFTER(Table2[[#This Row],[rxn]],"-",-1)</f>
        <v>rt5015</v>
      </c>
      <c r="N1557">
        <f>_xlfn.XLOOKUP("'PRO-"&amp;Table2[[#This Row],[enz]]&amp;"'",'[1]Sheet2 (2)'!$A:$A,'[1]Sheet2 (2)'!$B:$B,"")</f>
        <v>1</v>
      </c>
    </row>
    <row r="1558" spans="1:14" ht="17" hidden="1" x14ac:dyDescent="0.25">
      <c r="A1558" s="1" t="s">
        <v>1558</v>
      </c>
      <c r="B1558" s="1" t="str">
        <f>_xlfn.TEXTBEFORE(Table7[[#This Row],[raw]]," ")</f>
        <v>PROSYN-rt8446</v>
      </c>
      <c r="C1558" s="1"/>
      <c r="D1558" s="1">
        <f>_xlfn.NUMBERVALUE(_xlfn.TEXTAFTER(Table7[[#This Row],[raw]]," ",-1))</f>
        <v>4.953307E-9</v>
      </c>
      <c r="G1558" t="s">
        <v>2794</v>
      </c>
      <c r="H1558" t="s">
        <v>2778</v>
      </c>
      <c r="I1558">
        <v>1.1235643019E-5</v>
      </c>
      <c r="J1558">
        <f>_xlfn.XLOOKUP(Table2[[#This Row],[rxn]],Table7[rxn],Table7[flux],0)</f>
        <v>1.2679480326457999E-2</v>
      </c>
      <c r="K1558">
        <f>Table2[[#This Row],[flux]]-Table2[[#This Row],[flux in mfs]]</f>
        <v>-1.2668244683439E-2</v>
      </c>
      <c r="L1558" t="b">
        <f>_xlfn.TEXTAFTER(Table2[[#This Row],[rxn]],"-",-1)="SPONT"</f>
        <v>1</v>
      </c>
      <c r="M1558" t="str">
        <f>_xlfn.TEXTAFTER(Table2[[#This Row],[rxn]],"-",-1)</f>
        <v>SPONT</v>
      </c>
      <c r="N1558" t="str">
        <f>_xlfn.XLOOKUP("'PRO-"&amp;Table2[[#This Row],[enz]]&amp;"'",'[1]Sheet2 (2)'!$A:$A,'[1]Sheet2 (2)'!$B:$B,"")</f>
        <v/>
      </c>
    </row>
    <row r="1559" spans="1:14" ht="17" x14ac:dyDescent="0.25">
      <c r="A1559" s="1" t="s">
        <v>1559</v>
      </c>
      <c r="B1559" s="1" t="str">
        <f>_xlfn.TEXTBEFORE(Table7[[#This Row],[raw]]," ")</f>
        <v>PROSYN-rt8465</v>
      </c>
      <c r="C1559" s="1"/>
      <c r="D1559" s="1">
        <f>_xlfn.NUMBERVALUE(_xlfn.TEXTAFTER(Table7[[#This Row],[raw]]," ",-1))</f>
        <v>7.6741771600000005E-7</v>
      </c>
      <c r="G1559" t="s">
        <v>3778</v>
      </c>
      <c r="H1559" t="s">
        <v>2778</v>
      </c>
      <c r="I1559">
        <v>1.8590597400000001E-7</v>
      </c>
      <c r="J1559">
        <f>_xlfn.XLOOKUP(Table2[[#This Row],[rxn]],Table7[rxn],Table7[flux],0)</f>
        <v>0</v>
      </c>
      <c r="K1559">
        <f>Table2[[#This Row],[flux]]-Table2[[#This Row],[flux in mfs]]</f>
        <v>1.8590597400000001E-7</v>
      </c>
      <c r="L1559" t="b">
        <f>_xlfn.TEXTAFTER(Table2[[#This Row],[rxn]],"-",-1)="SPONT"</f>
        <v>0</v>
      </c>
      <c r="M1559" t="str">
        <f>_xlfn.TEXTAFTER(Table2[[#This Row],[rxn]],"-",-1)</f>
        <v>rt2234_c</v>
      </c>
      <c r="N1559">
        <f>_xlfn.XLOOKUP("'PRO-"&amp;Table2[[#This Row],[enz]]&amp;"'",'[1]Sheet2 (2)'!$A:$A,'[1]Sheet2 (2)'!$B:$B,"")</f>
        <v>1</v>
      </c>
    </row>
    <row r="1560" spans="1:14" ht="17" x14ac:dyDescent="0.25">
      <c r="A1560" s="1" t="s">
        <v>1560</v>
      </c>
      <c r="B1560" s="1" t="str">
        <f>_xlfn.TEXTBEFORE(Table7[[#This Row],[raw]]," ")</f>
        <v>PROSYN-rt8468</v>
      </c>
      <c r="C1560" s="1"/>
      <c r="D1560" s="1">
        <f>_xlfn.NUMBERVALUE(_xlfn.TEXTAFTER(Table7[[#This Row],[raw]]," ",-1))</f>
        <v>2.4348740599999998E-7</v>
      </c>
      <c r="G1560" t="s">
        <v>3786</v>
      </c>
      <c r="H1560" t="s">
        <v>2778</v>
      </c>
      <c r="I1560">
        <v>1.8590597400000001E-7</v>
      </c>
      <c r="J1560">
        <f>_xlfn.XLOOKUP(Table2[[#This Row],[rxn]],Table7[rxn],Table7[flux],0)</f>
        <v>0</v>
      </c>
      <c r="K1560">
        <f>Table2[[#This Row],[flux]]-Table2[[#This Row],[flux in mfs]]</f>
        <v>1.8590597400000001E-7</v>
      </c>
      <c r="L1560" t="b">
        <f>_xlfn.TEXTAFTER(Table2[[#This Row],[rxn]],"-",-1)="SPONT"</f>
        <v>0</v>
      </c>
      <c r="M1560" t="str">
        <f>_xlfn.TEXTAFTER(Table2[[#This Row],[rxn]],"-",-1)</f>
        <v>rt3937</v>
      </c>
      <c r="N1560">
        <f>_xlfn.XLOOKUP("'PRO-"&amp;Table2[[#This Row],[enz]]&amp;"'",'[1]Sheet2 (2)'!$A:$A,'[1]Sheet2 (2)'!$B:$B,"")</f>
        <v>1</v>
      </c>
    </row>
    <row r="1561" spans="1:14" ht="17" hidden="1" x14ac:dyDescent="0.25">
      <c r="A1561" s="1" t="s">
        <v>1561</v>
      </c>
      <c r="B1561" s="1" t="str">
        <f>_xlfn.TEXTBEFORE(Table7[[#This Row],[raw]]," ")</f>
        <v>PROSYN-rt8469</v>
      </c>
      <c r="C1561" s="1"/>
      <c r="D1561" s="1">
        <f>_xlfn.NUMBERVALUE(_xlfn.TEXTAFTER(Table7[[#This Row],[raw]]," ",-1))</f>
        <v>7.7207990000000006E-9</v>
      </c>
      <c r="G1561" t="s">
        <v>2947</v>
      </c>
      <c r="H1561" t="s">
        <v>2778</v>
      </c>
      <c r="I1561">
        <v>1.755353401102E-3</v>
      </c>
      <c r="J1561">
        <f>_xlfn.XLOOKUP(Table2[[#This Row],[rxn]],Table7[rxn],Table7[flux],0)</f>
        <v>1.5611162125110999E-2</v>
      </c>
      <c r="K1561">
        <f>Table2[[#This Row],[flux]]-Table2[[#This Row],[flux in mfs]]</f>
        <v>-1.3855808724008999E-2</v>
      </c>
      <c r="L1561" t="b">
        <f>_xlfn.TEXTAFTER(Table2[[#This Row],[rxn]],"-",-1)="SPONT"</f>
        <v>1</v>
      </c>
      <c r="M1561" t="str">
        <f>_xlfn.TEXTAFTER(Table2[[#This Row],[rxn]],"-",-1)</f>
        <v>SPONT</v>
      </c>
      <c r="N1561" t="str">
        <f>_xlfn.XLOOKUP("'PRO-"&amp;Table2[[#This Row],[enz]]&amp;"'",'[1]Sheet2 (2)'!$A:$A,'[1]Sheet2 (2)'!$B:$B,"")</f>
        <v/>
      </c>
    </row>
    <row r="1562" spans="1:14" ht="17" x14ac:dyDescent="0.25">
      <c r="A1562" s="1" t="s">
        <v>1562</v>
      </c>
      <c r="B1562" s="1" t="str">
        <f>_xlfn.TEXTBEFORE(Table7[[#This Row],[raw]]," ")</f>
        <v>PROSYN-rt8483</v>
      </c>
      <c r="C1562" s="1"/>
      <c r="D1562" s="1">
        <f>_xlfn.NUMBERVALUE(_xlfn.TEXTAFTER(Table7[[#This Row],[raw]]," ",-1))</f>
        <v>4.2698343000000003E-8</v>
      </c>
      <c r="G1562" t="s">
        <v>3964</v>
      </c>
      <c r="H1562" t="s">
        <v>2778</v>
      </c>
      <c r="I1562">
        <v>1.8590597400000001E-7</v>
      </c>
      <c r="J1562">
        <f>_xlfn.XLOOKUP(Table2[[#This Row],[rxn]],Table7[rxn],Table7[flux],0)</f>
        <v>0</v>
      </c>
      <c r="K1562">
        <f>Table2[[#This Row],[flux]]-Table2[[#This Row],[flux in mfs]]</f>
        <v>1.8590597400000001E-7</v>
      </c>
      <c r="L1562" t="b">
        <f>_xlfn.TEXTAFTER(Table2[[#This Row],[rxn]],"-",-1)="SPONT"</f>
        <v>0</v>
      </c>
      <c r="M1562" t="str">
        <f>_xlfn.TEXTAFTER(Table2[[#This Row],[rxn]],"-",-1)</f>
        <v>rt5014</v>
      </c>
      <c r="N1562">
        <f>_xlfn.XLOOKUP("'PRO-"&amp;Table2[[#This Row],[enz]]&amp;"'",'[1]Sheet2 (2)'!$A:$A,'[1]Sheet2 (2)'!$B:$B,"")</f>
        <v>1</v>
      </c>
    </row>
    <row r="1563" spans="1:14" ht="17" hidden="1" x14ac:dyDescent="0.25">
      <c r="A1563" s="1" t="s">
        <v>1563</v>
      </c>
      <c r="B1563" s="1" t="str">
        <f>_xlfn.TEXTBEFORE(Table7[[#This Row],[raw]]," ")</f>
        <v>PROSYN-rt8484</v>
      </c>
      <c r="C1563" s="1"/>
      <c r="D1563" s="1">
        <f>_xlfn.NUMBERVALUE(_xlfn.TEXTAFTER(Table7[[#This Row],[raw]]," ",-1))</f>
        <v>1.3205823000000001E-8</v>
      </c>
      <c r="G1563" t="s">
        <v>2891</v>
      </c>
      <c r="H1563" t="s">
        <v>2778</v>
      </c>
      <c r="I1563">
        <v>6.5695776278999998E-5</v>
      </c>
      <c r="J1563">
        <f>_xlfn.XLOOKUP(Table2[[#This Row],[rxn]],Table7[rxn],Table7[flux],0)</f>
        <v>1.5611162125110999E-2</v>
      </c>
      <c r="K1563">
        <f>Table2[[#This Row],[flux]]-Table2[[#This Row],[flux in mfs]]</f>
        <v>-1.5545466348831999E-2</v>
      </c>
      <c r="L1563" t="b">
        <f>_xlfn.TEXTAFTER(Table2[[#This Row],[rxn]],"-",-1)="SPONT"</f>
        <v>1</v>
      </c>
      <c r="M1563" t="str">
        <f>_xlfn.TEXTAFTER(Table2[[#This Row],[rxn]],"-",-1)</f>
        <v>SPONT</v>
      </c>
      <c r="N1563" t="str">
        <f>_xlfn.XLOOKUP("'PRO-"&amp;Table2[[#This Row],[enz]]&amp;"'",'[1]Sheet2 (2)'!$A:$A,'[1]Sheet2 (2)'!$B:$B,"")</f>
        <v/>
      </c>
    </row>
    <row r="1564" spans="1:14" ht="17" hidden="1" x14ac:dyDescent="0.25">
      <c r="A1564" s="1" t="s">
        <v>1564</v>
      </c>
      <c r="B1564" s="1" t="str">
        <f>_xlfn.TEXTBEFORE(Table7[[#This Row],[raw]]," ")</f>
        <v>PROSYN-rt8485</v>
      </c>
      <c r="C1564" s="1"/>
      <c r="D1564" s="1">
        <f>_xlfn.NUMBERVALUE(_xlfn.TEXTAFTER(Table7[[#This Row],[raw]]," ",-1))</f>
        <v>3.71182096E-7</v>
      </c>
      <c r="G1564" t="s">
        <v>2911</v>
      </c>
      <c r="H1564" t="s">
        <v>2778</v>
      </c>
      <c r="I1564">
        <v>6.5695776278999998E-5</v>
      </c>
      <c r="J1564">
        <f>_xlfn.XLOOKUP(Table2[[#This Row],[rxn]],Table7[rxn],Table7[flux],0)</f>
        <v>1.5611162125110999E-2</v>
      </c>
      <c r="K1564">
        <f>Table2[[#This Row],[flux]]-Table2[[#This Row],[flux in mfs]]</f>
        <v>-1.5545466348831999E-2</v>
      </c>
      <c r="L1564" t="b">
        <f>_xlfn.TEXTAFTER(Table2[[#This Row],[rxn]],"-",-1)="SPONT"</f>
        <v>1</v>
      </c>
      <c r="M1564" t="str">
        <f>_xlfn.TEXTAFTER(Table2[[#This Row],[rxn]],"-",-1)</f>
        <v>SPONT</v>
      </c>
      <c r="N1564" t="str">
        <f>_xlfn.XLOOKUP("'PRO-"&amp;Table2[[#This Row],[enz]]&amp;"'",'[1]Sheet2 (2)'!$A:$A,'[1]Sheet2 (2)'!$B:$B,"")</f>
        <v/>
      </c>
    </row>
    <row r="1565" spans="1:14" ht="17" hidden="1" x14ac:dyDescent="0.25">
      <c r="A1565" s="1" t="s">
        <v>1565</v>
      </c>
      <c r="B1565" s="1" t="str">
        <f>_xlfn.TEXTBEFORE(Table7[[#This Row],[raw]]," ")</f>
        <v>PROSYN-ASC1</v>
      </c>
      <c r="C1565" s="1"/>
      <c r="D1565" s="1">
        <f>_xlfn.NUMBERVALUE(_xlfn.TEXTAFTER(Table7[[#This Row],[raw]]," ",-1))</f>
        <v>2.3723902459999999E-6</v>
      </c>
      <c r="G1565" t="s">
        <v>3193</v>
      </c>
      <c r="H1565" t="s">
        <v>2778</v>
      </c>
      <c r="I1565">
        <v>1.2404973666000001E-5</v>
      </c>
      <c r="J1565">
        <f>_xlfn.XLOOKUP(Table2[[#This Row],[rxn]],Table7[rxn],Table7[flux],0)</f>
        <v>1.7806687478281999E-2</v>
      </c>
      <c r="K1565">
        <f>Table2[[#This Row],[flux]]-Table2[[#This Row],[flux in mfs]]</f>
        <v>-1.7794282504616E-2</v>
      </c>
      <c r="L1565" t="b">
        <f>_xlfn.TEXTAFTER(Table2[[#This Row],[rxn]],"-",-1)="SPONT"</f>
        <v>1</v>
      </c>
      <c r="M1565" t="str">
        <f>_xlfn.TEXTAFTER(Table2[[#This Row],[rxn]],"-",-1)</f>
        <v>SPONT</v>
      </c>
      <c r="N1565" t="str">
        <f>_xlfn.XLOOKUP("'PRO-"&amp;Table2[[#This Row],[enz]]&amp;"'",'[1]Sheet2 (2)'!$A:$A,'[1]Sheet2 (2)'!$B:$B,"")</f>
        <v/>
      </c>
    </row>
    <row r="1566" spans="1:14" ht="17" x14ac:dyDescent="0.25">
      <c r="A1566" s="1" t="s">
        <v>1566</v>
      </c>
      <c r="B1566" s="1" t="str">
        <f>_xlfn.TEXTBEFORE(Table7[[#This Row],[raw]]," ")</f>
        <v>PROSYN-RPL10</v>
      </c>
      <c r="C1566" s="1"/>
      <c r="D1566" s="1">
        <f>_xlfn.NUMBERVALUE(_xlfn.TEXTAFTER(Table7[[#This Row],[raw]]," ",-1))</f>
        <v>1.061518816E-6</v>
      </c>
      <c r="G1566" t="s">
        <v>4005</v>
      </c>
      <c r="H1566" t="s">
        <v>2778</v>
      </c>
      <c r="I1566">
        <v>1.8590597400000001E-7</v>
      </c>
      <c r="J1566">
        <f>_xlfn.XLOOKUP(Table2[[#This Row],[rxn]],Table7[rxn],Table7[flux],0)</f>
        <v>0</v>
      </c>
      <c r="K1566">
        <f>Table2[[#This Row],[flux]]-Table2[[#This Row],[flux in mfs]]</f>
        <v>1.8590597400000001E-7</v>
      </c>
      <c r="L1566" t="b">
        <f>_xlfn.TEXTAFTER(Table2[[#This Row],[rxn]],"-",-1)="SPONT"</f>
        <v>0</v>
      </c>
      <c r="M1566" t="str">
        <f>_xlfn.TEXTAFTER(Table2[[#This Row],[rxn]],"-",-1)</f>
        <v>rt5884</v>
      </c>
      <c r="N1566">
        <f>_xlfn.XLOOKUP("'PRO-"&amp;Table2[[#This Row],[enz]]&amp;"'",'[1]Sheet2 (2)'!$A:$A,'[1]Sheet2 (2)'!$B:$B,"")</f>
        <v>1</v>
      </c>
    </row>
    <row r="1567" spans="1:14" ht="17" x14ac:dyDescent="0.25">
      <c r="A1567" s="1" t="s">
        <v>1567</v>
      </c>
      <c r="B1567" s="1" t="str">
        <f>_xlfn.TEXTBEFORE(Table7[[#This Row],[raw]]," ")</f>
        <v>PROSYN-RPL11A</v>
      </c>
      <c r="C1567" s="1"/>
      <c r="D1567" s="1">
        <f>_xlfn.NUMBERVALUE(_xlfn.TEXTAFTER(Table7[[#This Row],[raw]]," ",-1))</f>
        <v>5.6352924699999999E-7</v>
      </c>
      <c r="G1567" t="s">
        <v>4030</v>
      </c>
      <c r="H1567" t="s">
        <v>2778</v>
      </c>
      <c r="I1567">
        <v>1.8590597400000001E-7</v>
      </c>
      <c r="J1567">
        <f>_xlfn.XLOOKUP(Table2[[#This Row],[rxn]],Table7[rxn],Table7[flux],0)</f>
        <v>0</v>
      </c>
      <c r="K1567">
        <f>Table2[[#This Row],[flux]]-Table2[[#This Row],[flux in mfs]]</f>
        <v>1.8590597400000001E-7</v>
      </c>
      <c r="L1567" t="b">
        <f>_xlfn.TEXTAFTER(Table2[[#This Row],[rxn]],"-",-1)="SPONT"</f>
        <v>0</v>
      </c>
      <c r="M1567" t="str">
        <f>_xlfn.TEXTAFTER(Table2[[#This Row],[rxn]],"-",-1)</f>
        <v>rt5884</v>
      </c>
      <c r="N1567">
        <f>_xlfn.XLOOKUP("'PRO-"&amp;Table2[[#This Row],[enz]]&amp;"'",'[1]Sheet2 (2)'!$A:$A,'[1]Sheet2 (2)'!$B:$B,"")</f>
        <v>1</v>
      </c>
    </row>
    <row r="1568" spans="1:14" ht="17" x14ac:dyDescent="0.25">
      <c r="A1568" s="1" t="s">
        <v>1568</v>
      </c>
      <c r="B1568" s="1" t="str">
        <f>_xlfn.TEXTBEFORE(Table7[[#This Row],[raw]]," ")</f>
        <v>PROSYN-RPL12A</v>
      </c>
      <c r="C1568" s="1"/>
      <c r="D1568" s="1">
        <f>_xlfn.NUMBERVALUE(_xlfn.TEXTAFTER(Table7[[#This Row],[raw]]," ",-1))</f>
        <v>1.689444234E-6</v>
      </c>
      <c r="G1568" t="s">
        <v>4031</v>
      </c>
      <c r="H1568" t="s">
        <v>2778</v>
      </c>
      <c r="I1568">
        <v>1.8590597400000001E-7</v>
      </c>
      <c r="J1568">
        <f>_xlfn.XLOOKUP(Table2[[#This Row],[rxn]],Table7[rxn],Table7[flux],0)</f>
        <v>0</v>
      </c>
      <c r="K1568">
        <f>Table2[[#This Row],[flux]]-Table2[[#This Row],[flux in mfs]]</f>
        <v>1.8590597400000001E-7</v>
      </c>
      <c r="L1568" t="b">
        <f>_xlfn.TEXTAFTER(Table2[[#This Row],[rxn]],"-",-1)="SPONT"</f>
        <v>0</v>
      </c>
      <c r="M1568" t="str">
        <f>_xlfn.TEXTAFTER(Table2[[#This Row],[rxn]],"-",-1)</f>
        <v>rt5884</v>
      </c>
      <c r="N1568">
        <f>_xlfn.XLOOKUP("'PRO-"&amp;Table2[[#This Row],[enz]]&amp;"'",'[1]Sheet2 (2)'!$A:$A,'[1]Sheet2 (2)'!$B:$B,"")</f>
        <v>1</v>
      </c>
    </row>
    <row r="1569" spans="1:14" ht="17" x14ac:dyDescent="0.25">
      <c r="A1569" s="1" t="s">
        <v>1569</v>
      </c>
      <c r="B1569" s="1" t="str">
        <f>_xlfn.TEXTBEFORE(Table7[[#This Row],[raw]]," ")</f>
        <v>PROSYN-RPL13A</v>
      </c>
      <c r="C1569" s="1"/>
      <c r="D1569" s="1">
        <f>_xlfn.NUMBERVALUE(_xlfn.TEXTAFTER(Table7[[#This Row],[raw]]," ",-1))</f>
        <v>5.0638084700000001E-7</v>
      </c>
      <c r="G1569" t="s">
        <v>4330</v>
      </c>
      <c r="H1569" t="s">
        <v>2778</v>
      </c>
      <c r="I1569">
        <v>1.8590597400000001E-7</v>
      </c>
      <c r="J1569">
        <f>_xlfn.XLOOKUP(Table2[[#This Row],[rxn]],Table7[rxn],Table7[flux],0)</f>
        <v>0</v>
      </c>
      <c r="K1569">
        <f>Table2[[#This Row],[flux]]-Table2[[#This Row],[flux in mfs]]</f>
        <v>1.8590597400000001E-7</v>
      </c>
      <c r="L1569" t="b">
        <f>_xlfn.TEXTAFTER(Table2[[#This Row],[rxn]],"-",-1)="SPONT"</f>
        <v>0</v>
      </c>
      <c r="M1569" t="str">
        <f>_xlfn.TEXTAFTER(Table2[[#This Row],[rxn]],"-",-1)</f>
        <v>rt2234_c</v>
      </c>
      <c r="N1569">
        <f>_xlfn.XLOOKUP("'PRO-"&amp;Table2[[#This Row],[enz]]&amp;"'",'[1]Sheet2 (2)'!$A:$A,'[1]Sheet2 (2)'!$B:$B,"")</f>
        <v>1</v>
      </c>
    </row>
    <row r="1570" spans="1:14" ht="17" x14ac:dyDescent="0.25">
      <c r="A1570" s="1" t="s">
        <v>1570</v>
      </c>
      <c r="B1570" s="1" t="str">
        <f>_xlfn.TEXTBEFORE(Table7[[#This Row],[raw]]," ")</f>
        <v>PROSYN-RPL14A</v>
      </c>
      <c r="C1570" s="1"/>
      <c r="D1570" s="1">
        <f>_xlfn.NUMBERVALUE(_xlfn.TEXTAFTER(Table7[[#This Row],[raw]]," ",-1))</f>
        <v>1.6991670699999999E-7</v>
      </c>
      <c r="G1570" t="s">
        <v>3493</v>
      </c>
      <c r="H1570" t="s">
        <v>2778</v>
      </c>
      <c r="I1570">
        <v>1.8701522099999999E-7</v>
      </c>
      <c r="J1570">
        <f>_xlfn.XLOOKUP(Table2[[#This Row],[rxn]],Table7[rxn],Table7[flux],0)</f>
        <v>0</v>
      </c>
      <c r="K1570">
        <f>Table2[[#This Row],[flux]]-Table2[[#This Row],[flux in mfs]]</f>
        <v>1.8701522099999999E-7</v>
      </c>
      <c r="L1570" t="b">
        <f>_xlfn.TEXTAFTER(Table2[[#This Row],[rxn]],"-",-1)="SPONT"</f>
        <v>0</v>
      </c>
      <c r="M1570" t="str">
        <f>_xlfn.TEXTAFTER(Table2[[#This Row],[rxn]],"-",-1)</f>
        <v>rt5227</v>
      </c>
      <c r="N1570">
        <f>_xlfn.XLOOKUP("'PRO-"&amp;Table2[[#This Row],[enz]]&amp;"'",'[1]Sheet2 (2)'!$A:$A,'[1]Sheet2 (2)'!$B:$B,"")</f>
        <v>1</v>
      </c>
    </row>
    <row r="1571" spans="1:14" ht="17" x14ac:dyDescent="0.25">
      <c r="A1571" s="1" t="s">
        <v>1571</v>
      </c>
      <c r="B1571" s="1" t="str">
        <f>_xlfn.TEXTBEFORE(Table7[[#This Row],[raw]]," ")</f>
        <v>PROSYN-RPL14B</v>
      </c>
      <c r="C1571" s="1"/>
      <c r="D1571" s="1">
        <f>_xlfn.NUMBERVALUE(_xlfn.TEXTAFTER(Table7[[#This Row],[raw]]," ",-1))</f>
        <v>1.9247130399999999E-7</v>
      </c>
      <c r="G1571" t="s">
        <v>3832</v>
      </c>
      <c r="H1571" t="s">
        <v>2778</v>
      </c>
      <c r="I1571">
        <v>1.8701522099999999E-7</v>
      </c>
      <c r="J1571">
        <f>_xlfn.XLOOKUP(Table2[[#This Row],[rxn]],Table7[rxn],Table7[flux],0)</f>
        <v>0</v>
      </c>
      <c r="K1571">
        <f>Table2[[#This Row],[flux]]-Table2[[#This Row],[flux in mfs]]</f>
        <v>1.8701522099999999E-7</v>
      </c>
      <c r="L1571" t="b">
        <f>_xlfn.TEXTAFTER(Table2[[#This Row],[rxn]],"-",-1)="SPONT"</f>
        <v>0</v>
      </c>
      <c r="M1571" t="str">
        <f>_xlfn.TEXTAFTER(Table2[[#This Row],[rxn]],"-",-1)</f>
        <v>rt5227</v>
      </c>
      <c r="N1571">
        <f>_xlfn.XLOOKUP("'PRO-"&amp;Table2[[#This Row],[enz]]&amp;"'",'[1]Sheet2 (2)'!$A:$A,'[1]Sheet2 (2)'!$B:$B,"")</f>
        <v>1</v>
      </c>
    </row>
    <row r="1572" spans="1:14" ht="17" x14ac:dyDescent="0.25">
      <c r="A1572" s="1" t="s">
        <v>1572</v>
      </c>
      <c r="B1572" s="1" t="str">
        <f>_xlfn.TEXTBEFORE(Table7[[#This Row],[raw]]," ")</f>
        <v>PROSYN-RPL15A</v>
      </c>
      <c r="C1572" s="1"/>
      <c r="D1572" s="1">
        <f>_xlfn.NUMBERVALUE(_xlfn.TEXTAFTER(Table7[[#This Row],[raw]]," ",-1))</f>
        <v>3.6238801099999999E-7</v>
      </c>
      <c r="G1572" t="s">
        <v>3654</v>
      </c>
      <c r="H1572" t="s">
        <v>2778</v>
      </c>
      <c r="I1572">
        <v>1.88761167E-7</v>
      </c>
      <c r="J1572">
        <f>_xlfn.XLOOKUP(Table2[[#This Row],[rxn]],Table7[rxn],Table7[flux],0)</f>
        <v>0</v>
      </c>
      <c r="K1572">
        <f>Table2[[#This Row],[flux]]-Table2[[#This Row],[flux in mfs]]</f>
        <v>1.88761167E-7</v>
      </c>
      <c r="L1572" t="b">
        <f>_xlfn.TEXTAFTER(Table2[[#This Row],[rxn]],"-",-1)="SPONT"</f>
        <v>0</v>
      </c>
      <c r="M1572" t="str">
        <f>_xlfn.TEXTAFTER(Table2[[#This Row],[rxn]],"-",-1)</f>
        <v>rt8160_c</v>
      </c>
      <c r="N1572">
        <f>_xlfn.XLOOKUP("'PRO-"&amp;Table2[[#This Row],[enz]]&amp;"'",'[1]Sheet2 (2)'!$A:$A,'[1]Sheet2 (2)'!$B:$B,"")</f>
        <v>1</v>
      </c>
    </row>
    <row r="1573" spans="1:14" ht="17" hidden="1" x14ac:dyDescent="0.25">
      <c r="A1573" s="1" t="s">
        <v>1573</v>
      </c>
      <c r="B1573" s="1" t="str">
        <f>_xlfn.TEXTBEFORE(Table7[[#This Row],[raw]]," ")</f>
        <v>PROSYN-RPL16A</v>
      </c>
      <c r="C1573" s="1"/>
      <c r="D1573" s="1">
        <f>_xlfn.NUMBERVALUE(_xlfn.TEXTAFTER(Table7[[#This Row],[raw]]," ",-1))</f>
        <v>1.256138349E-6</v>
      </c>
      <c r="G1573" t="s">
        <v>3106</v>
      </c>
      <c r="H1573" t="s">
        <v>2778</v>
      </c>
      <c r="I1573">
        <v>2.2078860072E-5</v>
      </c>
      <c r="J1573">
        <f>_xlfn.XLOOKUP(Table2[[#This Row],[rxn]],Table7[rxn],Table7[flux],0)</f>
        <v>2.4921808020337999E-2</v>
      </c>
      <c r="K1573">
        <f>Table2[[#This Row],[flux]]-Table2[[#This Row],[flux in mfs]]</f>
        <v>-2.4899729160265997E-2</v>
      </c>
      <c r="L1573" t="b">
        <f>_xlfn.TEXTAFTER(Table2[[#This Row],[rxn]],"-",-1)="SPONT"</f>
        <v>1</v>
      </c>
      <c r="M1573" t="str">
        <f>_xlfn.TEXTAFTER(Table2[[#This Row],[rxn]],"-",-1)</f>
        <v>SPONT</v>
      </c>
      <c r="N1573" t="str">
        <f>_xlfn.XLOOKUP("'PRO-"&amp;Table2[[#This Row],[enz]]&amp;"'",'[1]Sheet2 (2)'!$A:$A,'[1]Sheet2 (2)'!$B:$B,"")</f>
        <v/>
      </c>
    </row>
    <row r="1574" spans="1:14" ht="17" x14ac:dyDescent="0.25">
      <c r="A1574" s="1" t="s">
        <v>1574</v>
      </c>
      <c r="B1574" s="1" t="str">
        <f>_xlfn.TEXTBEFORE(Table7[[#This Row],[raw]]," ")</f>
        <v>PROSYN-RPL17A</v>
      </c>
      <c r="C1574" s="1"/>
      <c r="D1574" s="1">
        <f>_xlfn.NUMBERVALUE(_xlfn.TEXTAFTER(Table7[[#This Row],[raw]]," ",-1))</f>
        <v>1.8043104290000001E-6</v>
      </c>
      <c r="G1574" t="s">
        <v>4059</v>
      </c>
      <c r="H1574" t="s">
        <v>2778</v>
      </c>
      <c r="I1574">
        <v>1.88761167E-7</v>
      </c>
      <c r="J1574">
        <f>_xlfn.XLOOKUP(Table2[[#This Row],[rxn]],Table7[rxn],Table7[flux],0)</f>
        <v>0</v>
      </c>
      <c r="K1574">
        <f>Table2[[#This Row],[flux]]-Table2[[#This Row],[flux in mfs]]</f>
        <v>1.88761167E-7</v>
      </c>
      <c r="L1574" t="b">
        <f>_xlfn.TEXTAFTER(Table2[[#This Row],[rxn]],"-",-1)="SPONT"</f>
        <v>0</v>
      </c>
      <c r="M1574" t="str">
        <f>_xlfn.TEXTAFTER(Table2[[#This Row],[rxn]],"-",-1)</f>
        <v>rt8160_c</v>
      </c>
      <c r="N1574">
        <f>_xlfn.XLOOKUP("'PRO-"&amp;Table2[[#This Row],[enz]]&amp;"'",'[1]Sheet2 (2)'!$A:$A,'[1]Sheet2 (2)'!$B:$B,"")</f>
        <v>1</v>
      </c>
    </row>
    <row r="1575" spans="1:14" ht="17" x14ac:dyDescent="0.25">
      <c r="A1575" s="1" t="s">
        <v>1575</v>
      </c>
      <c r="B1575" s="1" t="str">
        <f>_xlfn.TEXTBEFORE(Table7[[#This Row],[raw]]," ")</f>
        <v>PROSYN-RPL18A</v>
      </c>
      <c r="C1575" s="1"/>
      <c r="D1575" s="1">
        <f>_xlfn.NUMBERVALUE(_xlfn.TEXTAFTER(Table7[[#This Row],[raw]]," ",-1))</f>
        <v>8.2062660099999996E-7</v>
      </c>
      <c r="G1575" t="s">
        <v>4556</v>
      </c>
      <c r="H1575" t="s">
        <v>2778</v>
      </c>
      <c r="I1575">
        <v>1.88761167E-7</v>
      </c>
      <c r="J1575">
        <f>_xlfn.XLOOKUP(Table2[[#This Row],[rxn]],Table7[rxn],Table7[flux],0)</f>
        <v>0</v>
      </c>
      <c r="K1575">
        <f>Table2[[#This Row],[flux]]-Table2[[#This Row],[flux in mfs]]</f>
        <v>1.88761167E-7</v>
      </c>
      <c r="L1575" t="b">
        <f>_xlfn.TEXTAFTER(Table2[[#This Row],[rxn]],"-",-1)="SPONT"</f>
        <v>0</v>
      </c>
      <c r="M1575" t="str">
        <f>_xlfn.TEXTAFTER(Table2[[#This Row],[rxn]],"-",-1)</f>
        <v>rt8160_c</v>
      </c>
      <c r="N1575">
        <f>_xlfn.XLOOKUP("'PRO-"&amp;Table2[[#This Row],[enz]]&amp;"'",'[1]Sheet2 (2)'!$A:$A,'[1]Sheet2 (2)'!$B:$B,"")</f>
        <v>1</v>
      </c>
    </row>
    <row r="1576" spans="1:14" ht="17" x14ac:dyDescent="0.25">
      <c r="A1576" s="1" t="s">
        <v>1576</v>
      </c>
      <c r="B1576" s="1" t="str">
        <f>_xlfn.TEXTBEFORE(Table7[[#This Row],[raw]]," ")</f>
        <v>PROSYN-RPL19A</v>
      </c>
      <c r="C1576" s="1"/>
      <c r="D1576" s="1">
        <f>_xlfn.NUMBERVALUE(_xlfn.TEXTAFTER(Table7[[#This Row],[raw]]," ",-1))</f>
        <v>1.969792969E-6</v>
      </c>
      <c r="G1576" t="s">
        <v>3624</v>
      </c>
      <c r="H1576" t="s">
        <v>2778</v>
      </c>
      <c r="I1576">
        <v>1.9116150899999999E-7</v>
      </c>
      <c r="J1576">
        <f>_xlfn.XLOOKUP(Table2[[#This Row],[rxn]],Table7[rxn],Table7[flux],0)</f>
        <v>0</v>
      </c>
      <c r="K1576">
        <f>Table2[[#This Row],[flux]]-Table2[[#This Row],[flux in mfs]]</f>
        <v>1.9116150899999999E-7</v>
      </c>
      <c r="L1576" t="b">
        <f>_xlfn.TEXTAFTER(Table2[[#This Row],[rxn]],"-",-1)="SPONT"</f>
        <v>0</v>
      </c>
      <c r="M1576" t="str">
        <f>_xlfn.TEXTAFTER(Table2[[#This Row],[rxn]],"-",-1)</f>
        <v>rt4920</v>
      </c>
      <c r="N1576">
        <f>_xlfn.XLOOKUP("'PRO-"&amp;Table2[[#This Row],[enz]]&amp;"'",'[1]Sheet2 (2)'!$A:$A,'[1]Sheet2 (2)'!$B:$B,"")</f>
        <v>1</v>
      </c>
    </row>
    <row r="1577" spans="1:14" ht="17" x14ac:dyDescent="0.25">
      <c r="A1577" s="1" t="s">
        <v>1577</v>
      </c>
      <c r="B1577" s="1" t="str">
        <f>_xlfn.TEXTBEFORE(Table7[[#This Row],[raw]]," ")</f>
        <v>PROSYN-RPL1A</v>
      </c>
      <c r="C1577" s="1"/>
      <c r="D1577" s="1">
        <f>_xlfn.NUMBERVALUE(_xlfn.TEXTAFTER(Table7[[#This Row],[raw]]," ",-1))</f>
        <v>1.1805591890000001E-6</v>
      </c>
      <c r="G1577" t="s">
        <v>4019</v>
      </c>
      <c r="H1577" t="s">
        <v>2778</v>
      </c>
      <c r="I1577">
        <v>1.9116150899999999E-7</v>
      </c>
      <c r="J1577">
        <f>_xlfn.XLOOKUP(Table2[[#This Row],[rxn]],Table7[rxn],Table7[flux],0)</f>
        <v>0</v>
      </c>
      <c r="K1577">
        <f>Table2[[#This Row],[flux]]-Table2[[#This Row],[flux in mfs]]</f>
        <v>1.9116150899999999E-7</v>
      </c>
      <c r="L1577" t="b">
        <f>_xlfn.TEXTAFTER(Table2[[#This Row],[rxn]],"-",-1)="SPONT"</f>
        <v>0</v>
      </c>
      <c r="M1577" t="str">
        <f>_xlfn.TEXTAFTER(Table2[[#This Row],[rxn]],"-",-1)</f>
        <v>rt4920</v>
      </c>
      <c r="N1577">
        <f>_xlfn.XLOOKUP("'PRO-"&amp;Table2[[#This Row],[enz]]&amp;"'",'[1]Sheet2 (2)'!$A:$A,'[1]Sheet2 (2)'!$B:$B,"")</f>
        <v>1</v>
      </c>
    </row>
    <row r="1578" spans="1:14" ht="17" x14ac:dyDescent="0.25">
      <c r="A1578" s="1" t="s">
        <v>1578</v>
      </c>
      <c r="B1578" s="1" t="str">
        <f>_xlfn.TEXTBEFORE(Table7[[#This Row],[raw]]," ")</f>
        <v>PROSYN-RPL20A</v>
      </c>
      <c r="C1578" s="1"/>
      <c r="D1578" s="1">
        <f>_xlfn.NUMBERVALUE(_xlfn.TEXTAFTER(Table7[[#This Row],[raw]]," ",-1))</f>
        <v>1.386428556E-6</v>
      </c>
      <c r="G1578" t="s">
        <v>3432</v>
      </c>
      <c r="H1578" t="s">
        <v>2778</v>
      </c>
      <c r="I1578">
        <v>1.9651929800000001E-7</v>
      </c>
      <c r="J1578">
        <f>_xlfn.XLOOKUP(Table2[[#This Row],[rxn]],Table7[rxn],Table7[flux],0)</f>
        <v>0</v>
      </c>
      <c r="K1578">
        <f>Table2[[#This Row],[flux]]-Table2[[#This Row],[flux in mfs]]</f>
        <v>1.9651929800000001E-7</v>
      </c>
      <c r="L1578" t="b">
        <f>_xlfn.TEXTAFTER(Table2[[#This Row],[rxn]],"-",-1)="SPONT"</f>
        <v>0</v>
      </c>
      <c r="M1578" t="str">
        <f>_xlfn.TEXTAFTER(Table2[[#This Row],[rxn]],"-",-1)</f>
        <v>rt1745</v>
      </c>
      <c r="N1578">
        <f>_xlfn.XLOOKUP("'PRO-"&amp;Table2[[#This Row],[enz]]&amp;"'",'[1]Sheet2 (2)'!$A:$A,'[1]Sheet2 (2)'!$B:$B,"")</f>
        <v>1</v>
      </c>
    </row>
    <row r="1579" spans="1:14" ht="17" x14ac:dyDescent="0.25">
      <c r="A1579" s="1" t="s">
        <v>1579</v>
      </c>
      <c r="B1579" s="1" t="str">
        <f>_xlfn.TEXTBEFORE(Table7[[#This Row],[raw]]," ")</f>
        <v>PROSYN-RPL21A</v>
      </c>
      <c r="C1579" s="1"/>
      <c r="D1579" s="1">
        <f>_xlfn.NUMBERVALUE(_xlfn.TEXTAFTER(Table7[[#This Row],[raw]]," ",-1))</f>
        <v>1.28931479E-7</v>
      </c>
      <c r="G1579" t="s">
        <v>3758</v>
      </c>
      <c r="H1579" t="s">
        <v>2778</v>
      </c>
      <c r="I1579">
        <v>1.9651929800000001E-7</v>
      </c>
      <c r="J1579">
        <f>_xlfn.XLOOKUP(Table2[[#This Row],[rxn]],Table7[rxn],Table7[flux],0)</f>
        <v>0</v>
      </c>
      <c r="K1579">
        <f>Table2[[#This Row],[flux]]-Table2[[#This Row],[flux in mfs]]</f>
        <v>1.9651929800000001E-7</v>
      </c>
      <c r="L1579" t="b">
        <f>_xlfn.TEXTAFTER(Table2[[#This Row],[rxn]],"-",-1)="SPONT"</f>
        <v>0</v>
      </c>
      <c r="M1579" t="str">
        <f>_xlfn.TEXTAFTER(Table2[[#This Row],[rxn]],"-",-1)</f>
        <v>rt1745</v>
      </c>
      <c r="N1579">
        <f>_xlfn.XLOOKUP("'PRO-"&amp;Table2[[#This Row],[enz]]&amp;"'",'[1]Sheet2 (2)'!$A:$A,'[1]Sheet2 (2)'!$B:$B,"")</f>
        <v>1</v>
      </c>
    </row>
    <row r="1580" spans="1:14" ht="17" x14ac:dyDescent="0.25">
      <c r="A1580" s="1" t="s">
        <v>1580</v>
      </c>
      <c r="B1580" s="1" t="str">
        <f>_xlfn.TEXTBEFORE(Table7[[#This Row],[raw]]," ")</f>
        <v>PROSYN-RPL21B</v>
      </c>
      <c r="C1580" s="1"/>
      <c r="D1580" s="1">
        <f>_xlfn.NUMBERVALUE(_xlfn.TEXTAFTER(Table7[[#This Row],[raw]]," ",-1))</f>
        <v>1.135432799E-6</v>
      </c>
      <c r="G1580" t="s">
        <v>4478</v>
      </c>
      <c r="H1580" t="s">
        <v>2778</v>
      </c>
      <c r="I1580">
        <v>2.1466903399999999E-7</v>
      </c>
      <c r="J1580">
        <f>_xlfn.XLOOKUP(Table2[[#This Row],[rxn]],Table7[rxn],Table7[flux],0)</f>
        <v>1.7485242999999999E-8</v>
      </c>
      <c r="K1580">
        <f>Table2[[#This Row],[flux]]-Table2[[#This Row],[flux in mfs]]</f>
        <v>1.9718379099999998E-7</v>
      </c>
      <c r="L1580" t="b">
        <f>_xlfn.TEXTAFTER(Table2[[#This Row],[rxn]],"-",-1)="SPONT"</f>
        <v>0</v>
      </c>
      <c r="M1580" t="str">
        <f>_xlfn.TEXTAFTER(Table2[[#This Row],[rxn]],"-",-1)</f>
        <v>rt5857</v>
      </c>
      <c r="N1580">
        <f>_xlfn.XLOOKUP("'PRO-"&amp;Table2[[#This Row],[enz]]&amp;"'",'[1]Sheet2 (2)'!$A:$A,'[1]Sheet2 (2)'!$B:$B,"")</f>
        <v>1</v>
      </c>
    </row>
    <row r="1581" spans="1:14" ht="17" x14ac:dyDescent="0.25">
      <c r="A1581" s="1" t="s">
        <v>1581</v>
      </c>
      <c r="B1581" s="1" t="str">
        <f>_xlfn.TEXTBEFORE(Table7[[#This Row],[raw]]," ")</f>
        <v>PROSYN-RPL22A</v>
      </c>
      <c r="C1581" s="1"/>
      <c r="D1581" s="1">
        <f>_xlfn.NUMBERVALUE(_xlfn.TEXTAFTER(Table7[[#This Row],[raw]]," ",-1))</f>
        <v>1.949899865E-6</v>
      </c>
      <c r="G1581" t="s">
        <v>3373</v>
      </c>
      <c r="H1581" t="s">
        <v>2778</v>
      </c>
      <c r="I1581">
        <v>1.9928015700000001E-7</v>
      </c>
      <c r="J1581">
        <f>_xlfn.XLOOKUP(Table2[[#This Row],[rxn]],Table7[rxn],Table7[flux],0)</f>
        <v>0</v>
      </c>
      <c r="K1581">
        <f>Table2[[#This Row],[flux]]-Table2[[#This Row],[flux in mfs]]</f>
        <v>1.9928015700000001E-7</v>
      </c>
      <c r="L1581" t="b">
        <f>_xlfn.TEXTAFTER(Table2[[#This Row],[rxn]],"-",-1)="SPONT"</f>
        <v>0</v>
      </c>
      <c r="M1581" t="str">
        <f>_xlfn.TEXTAFTER(Table2[[#This Row],[rxn]],"-",-1)</f>
        <v>rt8327</v>
      </c>
      <c r="N1581">
        <f>_xlfn.XLOOKUP("'PRO-"&amp;Table2[[#This Row],[enz]]&amp;"'",'[1]Sheet2 (2)'!$A:$A,'[1]Sheet2 (2)'!$B:$B,"")</f>
        <v>1</v>
      </c>
    </row>
    <row r="1582" spans="1:14" ht="17" x14ac:dyDescent="0.25">
      <c r="A1582" s="1" t="s">
        <v>1582</v>
      </c>
      <c r="B1582" s="1" t="str">
        <f>_xlfn.TEXTBEFORE(Table7[[#This Row],[raw]]," ")</f>
        <v>PROSYN-RPL23A</v>
      </c>
      <c r="C1582" s="1"/>
      <c r="D1582" s="1">
        <f>_xlfn.NUMBERVALUE(_xlfn.TEXTAFTER(Table7[[#This Row],[raw]]," ",-1))</f>
        <v>1.3448698439999999E-6</v>
      </c>
      <c r="G1582" t="s">
        <v>3533</v>
      </c>
      <c r="H1582" t="s">
        <v>2778</v>
      </c>
      <c r="I1582">
        <v>2.00039384E-7</v>
      </c>
      <c r="J1582">
        <f>_xlfn.XLOOKUP(Table2[[#This Row],[rxn]],Table7[rxn],Table7[flux],0)</f>
        <v>0</v>
      </c>
      <c r="K1582">
        <f>Table2[[#This Row],[flux]]-Table2[[#This Row],[flux in mfs]]</f>
        <v>2.00039384E-7</v>
      </c>
      <c r="L1582" t="b">
        <f>_xlfn.TEXTAFTER(Table2[[#This Row],[rxn]],"-",-1)="SPONT"</f>
        <v>0</v>
      </c>
      <c r="M1582" t="str">
        <f>_xlfn.TEXTAFTER(Table2[[#This Row],[rxn]],"-",-1)</f>
        <v>rt4862</v>
      </c>
      <c r="N1582">
        <f>_xlfn.XLOOKUP("'PRO-"&amp;Table2[[#This Row],[enz]]&amp;"'",'[1]Sheet2 (2)'!$A:$A,'[1]Sheet2 (2)'!$B:$B,"")</f>
        <v>1</v>
      </c>
    </row>
    <row r="1583" spans="1:14" ht="17" x14ac:dyDescent="0.25">
      <c r="A1583" s="1" t="s">
        <v>1583</v>
      </c>
      <c r="B1583" s="1" t="str">
        <f>_xlfn.TEXTBEFORE(Table7[[#This Row],[raw]]," ")</f>
        <v>PROSYN-RPL24A</v>
      </c>
      <c r="C1583" s="1"/>
      <c r="D1583" s="1">
        <f>_xlfn.NUMBERVALUE(_xlfn.TEXTAFTER(Table7[[#This Row],[raw]]," ",-1))</f>
        <v>3.6944164000000002E-8</v>
      </c>
      <c r="G1583" t="s">
        <v>3877</v>
      </c>
      <c r="H1583" t="s">
        <v>2778</v>
      </c>
      <c r="I1583">
        <v>2.00039384E-7</v>
      </c>
      <c r="J1583">
        <f>_xlfn.XLOOKUP(Table2[[#This Row],[rxn]],Table7[rxn],Table7[flux],0)</f>
        <v>0</v>
      </c>
      <c r="K1583">
        <f>Table2[[#This Row],[flux]]-Table2[[#This Row],[flux in mfs]]</f>
        <v>2.00039384E-7</v>
      </c>
      <c r="L1583" t="b">
        <f>_xlfn.TEXTAFTER(Table2[[#This Row],[rxn]],"-",-1)="SPONT"</f>
        <v>0</v>
      </c>
      <c r="M1583" t="str">
        <f>_xlfn.TEXTAFTER(Table2[[#This Row],[rxn]],"-",-1)</f>
        <v>rt4862</v>
      </c>
      <c r="N1583">
        <f>_xlfn.XLOOKUP("'PRO-"&amp;Table2[[#This Row],[enz]]&amp;"'",'[1]Sheet2 (2)'!$A:$A,'[1]Sheet2 (2)'!$B:$B,"")</f>
        <v>1</v>
      </c>
    </row>
    <row r="1584" spans="1:14" ht="17" x14ac:dyDescent="0.25">
      <c r="A1584" s="1" t="s">
        <v>1584</v>
      </c>
      <c r="B1584" s="1" t="str">
        <f>_xlfn.TEXTBEFORE(Table7[[#This Row],[raw]]," ")</f>
        <v>PROSYN-RPL25</v>
      </c>
      <c r="C1584" s="1"/>
      <c r="D1584" s="1">
        <f>_xlfn.NUMBERVALUE(_xlfn.TEXTAFTER(Table7[[#This Row],[raw]]," ",-1))</f>
        <v>2.1164979799999999E-6</v>
      </c>
      <c r="G1584" t="s">
        <v>3650</v>
      </c>
      <c r="H1584" t="s">
        <v>2778</v>
      </c>
      <c r="I1584">
        <v>2.00332308E-7</v>
      </c>
      <c r="J1584">
        <f>_xlfn.XLOOKUP(Table2[[#This Row],[rxn]],Table7[rxn],Table7[flux],0)</f>
        <v>0</v>
      </c>
      <c r="K1584">
        <f>Table2[[#This Row],[flux]]-Table2[[#This Row],[flux in mfs]]</f>
        <v>2.00332308E-7</v>
      </c>
      <c r="L1584" t="b">
        <f>_xlfn.TEXTAFTER(Table2[[#This Row],[rxn]],"-",-1)="SPONT"</f>
        <v>0</v>
      </c>
      <c r="M1584" t="str">
        <f>_xlfn.TEXTAFTER(Table2[[#This Row],[rxn]],"-",-1)</f>
        <v>rt4822_c</v>
      </c>
      <c r="N1584">
        <f>_xlfn.XLOOKUP("'PRO-"&amp;Table2[[#This Row],[enz]]&amp;"'",'[1]Sheet2 (2)'!$A:$A,'[1]Sheet2 (2)'!$B:$B,"")</f>
        <v>1</v>
      </c>
    </row>
    <row r="1585" spans="1:14" ht="17" x14ac:dyDescent="0.25">
      <c r="A1585" s="1" t="s">
        <v>1585</v>
      </c>
      <c r="B1585" s="1" t="str">
        <f>_xlfn.TEXTBEFORE(Table7[[#This Row],[raw]]," ")</f>
        <v>PROSYN-RPL26A</v>
      </c>
      <c r="C1585" s="1"/>
      <c r="D1585" s="1">
        <f>_xlfn.NUMBERVALUE(_xlfn.TEXTAFTER(Table7[[#This Row],[raw]]," ",-1))</f>
        <v>2.3223481449999998E-6</v>
      </c>
      <c r="G1585" t="s">
        <v>4053</v>
      </c>
      <c r="H1585" t="s">
        <v>2778</v>
      </c>
      <c r="I1585">
        <v>2.00332308E-7</v>
      </c>
      <c r="J1585">
        <f>_xlfn.XLOOKUP(Table2[[#This Row],[rxn]],Table7[rxn],Table7[flux],0)</f>
        <v>0</v>
      </c>
      <c r="K1585">
        <f>Table2[[#This Row],[flux]]-Table2[[#This Row],[flux in mfs]]</f>
        <v>2.00332308E-7</v>
      </c>
      <c r="L1585" t="b">
        <f>_xlfn.TEXTAFTER(Table2[[#This Row],[rxn]],"-",-1)="SPONT"</f>
        <v>0</v>
      </c>
      <c r="M1585" t="str">
        <f>_xlfn.TEXTAFTER(Table2[[#This Row],[rxn]],"-",-1)</f>
        <v>rt4822_c</v>
      </c>
      <c r="N1585">
        <f>_xlfn.XLOOKUP("'PRO-"&amp;Table2[[#This Row],[enz]]&amp;"'",'[1]Sheet2 (2)'!$A:$A,'[1]Sheet2 (2)'!$B:$B,"")</f>
        <v>1</v>
      </c>
    </row>
    <row r="1586" spans="1:14" ht="17" hidden="1" x14ac:dyDescent="0.25">
      <c r="A1586" s="1" t="s">
        <v>1586</v>
      </c>
      <c r="B1586" s="1" t="str">
        <f>_xlfn.TEXTBEFORE(Table7[[#This Row],[raw]]," ")</f>
        <v>PROSYN-RPL27A</v>
      </c>
      <c r="C1586" s="1"/>
      <c r="D1586" s="1">
        <f>_xlfn.NUMBERVALUE(_xlfn.TEXTAFTER(Table7[[#This Row],[raw]]," ",-1))</f>
        <v>1.266692618E-6</v>
      </c>
      <c r="G1586" t="s">
        <v>2782</v>
      </c>
      <c r="H1586" t="s">
        <v>2778</v>
      </c>
      <c r="I1586">
        <v>7.5975925227999999E-5</v>
      </c>
      <c r="J1586">
        <f>_xlfn.XLOOKUP(Table2[[#This Row],[rxn]],Table7[rxn],Table7[flux],0)</f>
        <v>8.4918077935913994E-2</v>
      </c>
      <c r="K1586">
        <f>Table2[[#This Row],[flux]]-Table2[[#This Row],[flux in mfs]]</f>
        <v>-8.4842102010685996E-2</v>
      </c>
      <c r="L1586" t="b">
        <f>_xlfn.TEXTAFTER(Table2[[#This Row],[rxn]],"-",-1)="SPONT"</f>
        <v>1</v>
      </c>
      <c r="M1586" t="str">
        <f>_xlfn.TEXTAFTER(Table2[[#This Row],[rxn]],"-",-1)</f>
        <v>SPONT</v>
      </c>
      <c r="N1586" t="str">
        <f>_xlfn.XLOOKUP("'PRO-"&amp;Table2[[#This Row],[enz]]&amp;"'",'[1]Sheet2 (2)'!$A:$A,'[1]Sheet2 (2)'!$B:$B,"")</f>
        <v/>
      </c>
    </row>
    <row r="1587" spans="1:14" ht="17" hidden="1" x14ac:dyDescent="0.25">
      <c r="A1587" s="1" t="s">
        <v>1587</v>
      </c>
      <c r="B1587" s="1" t="str">
        <f>_xlfn.TEXTBEFORE(Table7[[#This Row],[raw]]," ")</f>
        <v>PROSYN-RPL28</v>
      </c>
      <c r="C1587" s="1"/>
      <c r="D1587" s="1">
        <f>_xlfn.NUMBERVALUE(_xlfn.TEXTAFTER(Table7[[#This Row],[raw]]," ",-1))</f>
        <v>1.667230941E-6</v>
      </c>
      <c r="G1587" t="s">
        <v>2847</v>
      </c>
      <c r="H1587" t="s">
        <v>2778</v>
      </c>
      <c r="I1587">
        <v>8.4383784764999995E-5</v>
      </c>
      <c r="J1587">
        <f>_xlfn.XLOOKUP(Table2[[#This Row],[rxn]],Table7[rxn],Table7[flux],0)</f>
        <v>8.8904819919349995E-2</v>
      </c>
      <c r="K1587">
        <f>Table2[[#This Row],[flux]]-Table2[[#This Row],[flux in mfs]]</f>
        <v>-8.8820436134584999E-2</v>
      </c>
      <c r="L1587" t="b">
        <f>_xlfn.TEXTAFTER(Table2[[#This Row],[rxn]],"-",-1)="SPONT"</f>
        <v>1</v>
      </c>
      <c r="M1587" t="str">
        <f>_xlfn.TEXTAFTER(Table2[[#This Row],[rxn]],"-",-1)</f>
        <v>SPONT</v>
      </c>
      <c r="N1587" t="str">
        <f>_xlfn.XLOOKUP("'PRO-"&amp;Table2[[#This Row],[enz]]&amp;"'",'[1]Sheet2 (2)'!$A:$A,'[1]Sheet2 (2)'!$B:$B,"")</f>
        <v/>
      </c>
    </row>
    <row r="1588" spans="1:14" ht="17" x14ac:dyDescent="0.25">
      <c r="A1588" s="1" t="s">
        <v>1588</v>
      </c>
      <c r="B1588" s="1" t="str">
        <f>_xlfn.TEXTBEFORE(Table7[[#This Row],[raw]]," ")</f>
        <v>PROSYN-RPL29</v>
      </c>
      <c r="C1588" s="1"/>
      <c r="D1588" s="1">
        <f>_xlfn.NUMBERVALUE(_xlfn.TEXTAFTER(Table7[[#This Row],[raw]]," ",-1))</f>
        <v>3.6238801099999999E-7</v>
      </c>
      <c r="G1588" t="s">
        <v>4431</v>
      </c>
      <c r="H1588" t="s">
        <v>2778</v>
      </c>
      <c r="I1588">
        <v>2.00332308E-7</v>
      </c>
      <c r="J1588">
        <f>_xlfn.XLOOKUP(Table2[[#This Row],[rxn]],Table7[rxn],Table7[flux],0)</f>
        <v>0</v>
      </c>
      <c r="K1588">
        <f>Table2[[#This Row],[flux]]-Table2[[#This Row],[flux in mfs]]</f>
        <v>2.00332308E-7</v>
      </c>
      <c r="L1588" t="b">
        <f>_xlfn.TEXTAFTER(Table2[[#This Row],[rxn]],"-",-1)="SPONT"</f>
        <v>0</v>
      </c>
      <c r="M1588" t="str">
        <f>_xlfn.TEXTAFTER(Table2[[#This Row],[rxn]],"-",-1)</f>
        <v>rt4822_c</v>
      </c>
      <c r="N1588">
        <f>_xlfn.XLOOKUP("'PRO-"&amp;Table2[[#This Row],[enz]]&amp;"'",'[1]Sheet2 (2)'!$A:$A,'[1]Sheet2 (2)'!$B:$B,"")</f>
        <v>1</v>
      </c>
    </row>
    <row r="1589" spans="1:14" ht="17" x14ac:dyDescent="0.25">
      <c r="A1589" s="1" t="s">
        <v>1589</v>
      </c>
      <c r="B1589" s="1" t="str">
        <f>_xlfn.TEXTBEFORE(Table7[[#This Row],[raw]]," ")</f>
        <v>PROSYN-RPL3</v>
      </c>
      <c r="C1589" s="1"/>
      <c r="D1589" s="1">
        <f>_xlfn.NUMBERVALUE(_xlfn.TEXTAFTER(Table7[[#This Row],[raw]]," ",-1))</f>
        <v>6.7000895200000001E-7</v>
      </c>
      <c r="G1589" t="s">
        <v>3409</v>
      </c>
      <c r="H1589" t="s">
        <v>2778</v>
      </c>
      <c r="I1589">
        <v>2.0271035400000001E-7</v>
      </c>
      <c r="J1589">
        <f>_xlfn.XLOOKUP(Table2[[#This Row],[rxn]],Table7[rxn],Table7[flux],0)</f>
        <v>0</v>
      </c>
      <c r="K1589">
        <f>Table2[[#This Row],[flux]]-Table2[[#This Row],[flux in mfs]]</f>
        <v>2.0271035400000001E-7</v>
      </c>
      <c r="L1589" t="b">
        <f>_xlfn.TEXTAFTER(Table2[[#This Row],[rxn]],"-",-1)="SPONT"</f>
        <v>0</v>
      </c>
      <c r="M1589" t="str">
        <f>_xlfn.TEXTAFTER(Table2[[#This Row],[rxn]],"-",-1)</f>
        <v>rt3605</v>
      </c>
      <c r="N1589">
        <f>_xlfn.XLOOKUP("'PRO-"&amp;Table2[[#This Row],[enz]]&amp;"'",'[1]Sheet2 (2)'!$A:$A,'[1]Sheet2 (2)'!$B:$B,"")</f>
        <v>1</v>
      </c>
    </row>
    <row r="1590" spans="1:14" ht="17" x14ac:dyDescent="0.25">
      <c r="A1590" s="1" t="s">
        <v>1590</v>
      </c>
      <c r="B1590" s="1" t="str">
        <f>_xlfn.TEXTBEFORE(Table7[[#This Row],[raw]]," ")</f>
        <v>PROSYN-RPL30</v>
      </c>
      <c r="C1590" s="1"/>
      <c r="D1590" s="1">
        <f>_xlfn.NUMBERVALUE(_xlfn.TEXTAFTER(Table7[[#This Row],[raw]]," ",-1))</f>
        <v>6.9551573100000005E-7</v>
      </c>
      <c r="G1590" t="s">
        <v>3734</v>
      </c>
      <c r="H1590" t="s">
        <v>2778</v>
      </c>
      <c r="I1590">
        <v>2.0271035400000001E-7</v>
      </c>
      <c r="J1590">
        <f>_xlfn.XLOOKUP(Table2[[#This Row],[rxn]],Table7[rxn],Table7[flux],0)</f>
        <v>0</v>
      </c>
      <c r="K1590">
        <f>Table2[[#This Row],[flux]]-Table2[[#This Row],[flux in mfs]]</f>
        <v>2.0271035400000001E-7</v>
      </c>
      <c r="L1590" t="b">
        <f>_xlfn.TEXTAFTER(Table2[[#This Row],[rxn]],"-",-1)="SPONT"</f>
        <v>0</v>
      </c>
      <c r="M1590" t="str">
        <f>_xlfn.TEXTAFTER(Table2[[#This Row],[rxn]],"-",-1)</f>
        <v>rt3605</v>
      </c>
      <c r="N1590">
        <f>_xlfn.XLOOKUP("'PRO-"&amp;Table2[[#This Row],[enz]]&amp;"'",'[1]Sheet2 (2)'!$A:$A,'[1]Sheet2 (2)'!$B:$B,"")</f>
        <v>1</v>
      </c>
    </row>
    <row r="1591" spans="1:14" ht="17" hidden="1" x14ac:dyDescent="0.25">
      <c r="A1591" s="1" t="s">
        <v>1591</v>
      </c>
      <c r="B1591" s="1" t="str">
        <f>_xlfn.TEXTBEFORE(Table7[[#This Row],[raw]]," ")</f>
        <v>PROSYN-RPL31A</v>
      </c>
      <c r="C1591" s="1"/>
      <c r="D1591" s="1">
        <f>_xlfn.NUMBERVALUE(_xlfn.TEXTAFTER(Table7[[#This Row],[raw]]," ",-1))</f>
        <v>2.2061151940000002E-6</v>
      </c>
      <c r="G1591" t="s">
        <v>2793</v>
      </c>
      <c r="H1591" t="s">
        <v>2778</v>
      </c>
      <c r="I1591">
        <v>1.2660535579000001E-4</v>
      </c>
      <c r="J1591">
        <f>_xlfn.XLOOKUP(Table2[[#This Row],[rxn]],Table7[rxn],Table7[flux],0)</f>
        <v>0.142907690616106</v>
      </c>
      <c r="K1591">
        <f>Table2[[#This Row],[flux]]-Table2[[#This Row],[flux in mfs]]</f>
        <v>-0.14278108526031599</v>
      </c>
      <c r="L1591" t="b">
        <f>_xlfn.TEXTAFTER(Table2[[#This Row],[rxn]],"-",-1)="SPONT"</f>
        <v>1</v>
      </c>
      <c r="M1591" t="str">
        <f>_xlfn.TEXTAFTER(Table2[[#This Row],[rxn]],"-",-1)</f>
        <v>SPONT</v>
      </c>
      <c r="N1591" t="str">
        <f>_xlfn.XLOOKUP("'PRO-"&amp;Table2[[#This Row],[enz]]&amp;"'",'[1]Sheet2 (2)'!$A:$A,'[1]Sheet2 (2)'!$B:$B,"")</f>
        <v/>
      </c>
    </row>
    <row r="1592" spans="1:14" ht="17" x14ac:dyDescent="0.25">
      <c r="A1592" s="1" t="s">
        <v>1592</v>
      </c>
      <c r="B1592" s="1" t="str">
        <f>_xlfn.TEXTBEFORE(Table7[[#This Row],[raw]]," ")</f>
        <v>PROSYN-RPL32</v>
      </c>
      <c r="C1592" s="1"/>
      <c r="D1592" s="1">
        <f>_xlfn.NUMBERVALUE(_xlfn.TEXTAFTER(Table7[[#This Row],[raw]]," ",-1))</f>
        <v>1.1764348830000001E-6</v>
      </c>
      <c r="G1592" t="s">
        <v>3647</v>
      </c>
      <c r="H1592" t="s">
        <v>2778</v>
      </c>
      <c r="I1592">
        <v>2.03640098E-7</v>
      </c>
      <c r="J1592">
        <f>_xlfn.XLOOKUP(Table2[[#This Row],[rxn]],Table7[rxn],Table7[flux],0)</f>
        <v>0</v>
      </c>
      <c r="K1592">
        <f>Table2[[#This Row],[flux]]-Table2[[#This Row],[flux in mfs]]</f>
        <v>2.03640098E-7</v>
      </c>
      <c r="L1592" t="b">
        <f>_xlfn.TEXTAFTER(Table2[[#This Row],[rxn]],"-",-1)="SPONT"</f>
        <v>0</v>
      </c>
      <c r="M1592" t="str">
        <f>_xlfn.TEXTAFTER(Table2[[#This Row],[rxn]],"-",-1)</f>
        <v>rt6341</v>
      </c>
      <c r="N1592">
        <f>_xlfn.XLOOKUP("'PRO-"&amp;Table2[[#This Row],[enz]]&amp;"'",'[1]Sheet2 (2)'!$A:$A,'[1]Sheet2 (2)'!$B:$B,"")</f>
        <v>1</v>
      </c>
    </row>
    <row r="1593" spans="1:14" ht="17" hidden="1" x14ac:dyDescent="0.25">
      <c r="A1593" s="1" t="s">
        <v>1593</v>
      </c>
      <c r="B1593" s="1" t="str">
        <f>_xlfn.TEXTBEFORE(Table7[[#This Row],[raw]]," ")</f>
        <v>PROSYN-RPL33A</v>
      </c>
      <c r="C1593" s="1"/>
      <c r="D1593" s="1">
        <f>_xlfn.NUMBERVALUE(_xlfn.TEXTAFTER(Table7[[#This Row],[raw]]," ",-1))</f>
        <v>4.2213788459999996E-6</v>
      </c>
      <c r="G1593" t="s">
        <v>2951</v>
      </c>
      <c r="H1593" t="s">
        <v>2778</v>
      </c>
      <c r="I1593">
        <v>1.72989149868E-4</v>
      </c>
      <c r="J1593">
        <f>_xlfn.XLOOKUP(Table2[[#This Row],[rxn]],Table7[rxn],Table7[flux],0)</f>
        <v>0.16128531423534301</v>
      </c>
      <c r="K1593">
        <f>Table2[[#This Row],[flux]]-Table2[[#This Row],[flux in mfs]]</f>
        <v>-0.16111232508547502</v>
      </c>
      <c r="L1593" t="b">
        <f>_xlfn.TEXTAFTER(Table2[[#This Row],[rxn]],"-",-1)="SPONT"</f>
        <v>1</v>
      </c>
      <c r="M1593" t="str">
        <f>_xlfn.TEXTAFTER(Table2[[#This Row],[rxn]],"-",-1)</f>
        <v>SPONT</v>
      </c>
      <c r="N1593" t="str">
        <f>_xlfn.XLOOKUP("'PRO-"&amp;Table2[[#This Row],[enz]]&amp;"'",'[1]Sheet2 (2)'!$A:$A,'[1]Sheet2 (2)'!$B:$B,"")</f>
        <v/>
      </c>
    </row>
    <row r="1594" spans="1:14" ht="17" hidden="1" x14ac:dyDescent="0.25">
      <c r="A1594" s="1" t="s">
        <v>1594</v>
      </c>
      <c r="B1594" s="1" t="str">
        <f>_xlfn.TEXTBEFORE(Table7[[#This Row],[raw]]," ")</f>
        <v>PROSYN-RPL34A</v>
      </c>
      <c r="C1594" s="1"/>
      <c r="D1594" s="1">
        <f>_xlfn.NUMBERVALUE(_xlfn.TEXTAFTER(Table7[[#This Row],[raw]]," ",-1))</f>
        <v>1.0761770109999999E-6</v>
      </c>
      <c r="G1594" t="s">
        <v>2797</v>
      </c>
      <c r="H1594" t="s">
        <v>2778</v>
      </c>
      <c r="I1594">
        <v>2.08447454193E-4</v>
      </c>
      <c r="J1594">
        <f>_xlfn.XLOOKUP(Table2[[#This Row],[rxn]],Table7[rxn],Table7[flux],0)</f>
        <v>0.17513371453222101</v>
      </c>
      <c r="K1594">
        <f>Table2[[#This Row],[flux]]-Table2[[#This Row],[flux in mfs]]</f>
        <v>-0.17492526707802802</v>
      </c>
      <c r="L1594" t="b">
        <f>_xlfn.TEXTAFTER(Table2[[#This Row],[rxn]],"-",-1)="SPONT"</f>
        <v>1</v>
      </c>
      <c r="M1594" t="str">
        <f>_xlfn.TEXTAFTER(Table2[[#This Row],[rxn]],"-",-1)</f>
        <v>SPONT</v>
      </c>
      <c r="N1594" t="str">
        <f>_xlfn.XLOOKUP("'PRO-"&amp;Table2[[#This Row],[enz]]&amp;"'",'[1]Sheet2 (2)'!$A:$A,'[1]Sheet2 (2)'!$B:$B,"")</f>
        <v/>
      </c>
    </row>
    <row r="1595" spans="1:14" ht="17" x14ac:dyDescent="0.25">
      <c r="A1595" s="1" t="s">
        <v>1595</v>
      </c>
      <c r="B1595" s="1" t="str">
        <f>_xlfn.TEXTBEFORE(Table7[[#This Row],[raw]]," ")</f>
        <v>PROSYN-RPL35A</v>
      </c>
      <c r="C1595" s="1"/>
      <c r="D1595" s="1">
        <f>_xlfn.NUMBERVALUE(_xlfn.TEXTAFTER(Table7[[#This Row],[raw]]," ",-1))</f>
        <v>6.8459619000000003E-7</v>
      </c>
      <c r="G1595" t="s">
        <v>4048</v>
      </c>
      <c r="H1595" t="s">
        <v>2778</v>
      </c>
      <c r="I1595">
        <v>2.03640098E-7</v>
      </c>
      <c r="J1595">
        <f>_xlfn.XLOOKUP(Table2[[#This Row],[rxn]],Table7[rxn],Table7[flux],0)</f>
        <v>0</v>
      </c>
      <c r="K1595">
        <f>Table2[[#This Row],[flux]]-Table2[[#This Row],[flux in mfs]]</f>
        <v>2.03640098E-7</v>
      </c>
      <c r="L1595" t="b">
        <f>_xlfn.TEXTAFTER(Table2[[#This Row],[rxn]],"-",-1)="SPONT"</f>
        <v>0</v>
      </c>
      <c r="M1595" t="str">
        <f>_xlfn.TEXTAFTER(Table2[[#This Row],[rxn]],"-",-1)</f>
        <v>rt6341</v>
      </c>
      <c r="N1595">
        <f>_xlfn.XLOOKUP("'PRO-"&amp;Table2[[#This Row],[enz]]&amp;"'",'[1]Sheet2 (2)'!$A:$A,'[1]Sheet2 (2)'!$B:$B,"")</f>
        <v>1</v>
      </c>
    </row>
    <row r="1596" spans="1:14" ht="17" x14ac:dyDescent="0.25">
      <c r="A1596" s="1" t="s">
        <v>1596</v>
      </c>
      <c r="B1596" s="1" t="str">
        <f>_xlfn.TEXTBEFORE(Table7[[#This Row],[raw]]," ")</f>
        <v>PROSYN-RPL36A</v>
      </c>
      <c r="C1596" s="1"/>
      <c r="D1596" s="1">
        <f>_xlfn.NUMBERVALUE(_xlfn.TEXTAFTER(Table7[[#This Row],[raw]]," ",-1))</f>
        <v>1.296936366E-6</v>
      </c>
      <c r="G1596" t="s">
        <v>3954</v>
      </c>
      <c r="H1596" t="s">
        <v>2778</v>
      </c>
      <c r="I1596">
        <v>2.06174189E-7</v>
      </c>
      <c r="J1596">
        <f>_xlfn.XLOOKUP(Table2[[#This Row],[rxn]],Table7[rxn],Table7[flux],0)</f>
        <v>0</v>
      </c>
      <c r="K1596">
        <f>Table2[[#This Row],[flux]]-Table2[[#This Row],[flux in mfs]]</f>
        <v>2.06174189E-7</v>
      </c>
      <c r="L1596" t="b">
        <f>_xlfn.TEXTAFTER(Table2[[#This Row],[rxn]],"-",-1)="SPONT"</f>
        <v>0</v>
      </c>
      <c r="M1596" t="str">
        <f>_xlfn.TEXTAFTER(Table2[[#This Row],[rxn]],"-",-1)</f>
        <v>rt4380</v>
      </c>
      <c r="N1596">
        <f>_xlfn.XLOOKUP("'PRO-"&amp;Table2[[#This Row],[enz]]&amp;"'",'[1]Sheet2 (2)'!$A:$A,'[1]Sheet2 (2)'!$B:$B,"")</f>
        <v>1</v>
      </c>
    </row>
    <row r="1597" spans="1:14" ht="17" x14ac:dyDescent="0.25">
      <c r="A1597" s="1" t="s">
        <v>1597</v>
      </c>
      <c r="B1597" s="1" t="str">
        <f>_xlfn.TEXTBEFORE(Table7[[#This Row],[raw]]," ")</f>
        <v>PROSYN-RPL37A</v>
      </c>
      <c r="C1597" s="1"/>
      <c r="D1597" s="1">
        <f>_xlfn.NUMBERVALUE(_xlfn.TEXTAFTER(Table7[[#This Row],[raw]]," ",-1))</f>
        <v>4.0885006200000002E-7</v>
      </c>
      <c r="G1597" t="s">
        <v>3576</v>
      </c>
      <c r="H1597" t="s">
        <v>2778</v>
      </c>
      <c r="I1597">
        <v>2.0618014600000001E-7</v>
      </c>
      <c r="J1597">
        <f>_xlfn.XLOOKUP(Table2[[#This Row],[rxn]],Table7[rxn],Table7[flux],0)</f>
        <v>0</v>
      </c>
      <c r="K1597">
        <f>Table2[[#This Row],[flux]]-Table2[[#This Row],[flux in mfs]]</f>
        <v>2.0618014600000001E-7</v>
      </c>
      <c r="L1597" t="b">
        <f>_xlfn.TEXTAFTER(Table2[[#This Row],[rxn]],"-",-1)="SPONT"</f>
        <v>0</v>
      </c>
      <c r="M1597" t="str">
        <f>_xlfn.TEXTAFTER(Table2[[#This Row],[rxn]],"-",-1)</f>
        <v>rt4934</v>
      </c>
      <c r="N1597">
        <f>_xlfn.XLOOKUP("'PRO-"&amp;Table2[[#This Row],[enz]]&amp;"'",'[1]Sheet2 (2)'!$A:$A,'[1]Sheet2 (2)'!$B:$B,"")</f>
        <v>1</v>
      </c>
    </row>
    <row r="1598" spans="1:14" ht="17" x14ac:dyDescent="0.25">
      <c r="A1598" s="1" t="s">
        <v>1598</v>
      </c>
      <c r="B1598" s="1" t="str">
        <f>_xlfn.TEXTBEFORE(Table7[[#This Row],[raw]]," ")</f>
        <v>PROSYN-RPL38</v>
      </c>
      <c r="C1598" s="1"/>
      <c r="D1598" s="1">
        <f>_xlfn.NUMBERVALUE(_xlfn.TEXTAFTER(Table7[[#This Row],[raw]]," ",-1))</f>
        <v>1.0897472529999999E-6</v>
      </c>
      <c r="G1598" t="s">
        <v>3934</v>
      </c>
      <c r="H1598" t="s">
        <v>2778</v>
      </c>
      <c r="I1598">
        <v>2.0618014600000001E-7</v>
      </c>
      <c r="J1598">
        <f>_xlfn.XLOOKUP(Table2[[#This Row],[rxn]],Table7[rxn],Table7[flux],0)</f>
        <v>0</v>
      </c>
      <c r="K1598">
        <f>Table2[[#This Row],[flux]]-Table2[[#This Row],[flux in mfs]]</f>
        <v>2.0618014600000001E-7</v>
      </c>
      <c r="L1598" t="b">
        <f>_xlfn.TEXTAFTER(Table2[[#This Row],[rxn]],"-",-1)="SPONT"</f>
        <v>0</v>
      </c>
      <c r="M1598" t="str">
        <f>_xlfn.TEXTAFTER(Table2[[#This Row],[rxn]],"-",-1)</f>
        <v>rt4934</v>
      </c>
      <c r="N1598">
        <f>_xlfn.XLOOKUP("'PRO-"&amp;Table2[[#This Row],[enz]]&amp;"'",'[1]Sheet2 (2)'!$A:$A,'[1]Sheet2 (2)'!$B:$B,"")</f>
        <v>1</v>
      </c>
    </row>
    <row r="1599" spans="1:14" ht="17" hidden="1" x14ac:dyDescent="0.25">
      <c r="A1599" s="1" t="s">
        <v>1599</v>
      </c>
      <c r="B1599" s="1" t="str">
        <f>_xlfn.TEXTBEFORE(Table7[[#This Row],[raw]]," ")</f>
        <v>PROSYN-RPL39</v>
      </c>
      <c r="C1599" s="1"/>
      <c r="D1599" s="1">
        <f>_xlfn.NUMBERVALUE(_xlfn.TEXTAFTER(Table7[[#This Row],[raw]]," ",-1))</f>
        <v>3.6238801099999999E-7</v>
      </c>
      <c r="G1599" t="s">
        <v>2892</v>
      </c>
      <c r="H1599" t="s">
        <v>2778</v>
      </c>
      <c r="I1599">
        <v>1.30449005073E-4</v>
      </c>
      <c r="J1599">
        <f>_xlfn.XLOOKUP(Table2[[#This Row],[rxn]],Table7[rxn],Table7[flux],0)</f>
        <v>0.202812953870079</v>
      </c>
      <c r="K1599">
        <f>Table2[[#This Row],[flux]]-Table2[[#This Row],[flux in mfs]]</f>
        <v>-0.202682504865006</v>
      </c>
      <c r="L1599" t="b">
        <f>_xlfn.TEXTAFTER(Table2[[#This Row],[rxn]],"-",-1)="SPONT"</f>
        <v>1</v>
      </c>
      <c r="M1599" t="str">
        <f>_xlfn.TEXTAFTER(Table2[[#This Row],[rxn]],"-",-1)</f>
        <v>SPONT</v>
      </c>
      <c r="N1599" t="str">
        <f>_xlfn.XLOOKUP("'PRO-"&amp;Table2[[#This Row],[enz]]&amp;"'",'[1]Sheet2 (2)'!$A:$A,'[1]Sheet2 (2)'!$B:$B,"")</f>
        <v/>
      </c>
    </row>
    <row r="1600" spans="1:14" ht="17" hidden="1" x14ac:dyDescent="0.25">
      <c r="A1600" s="1" t="s">
        <v>1600</v>
      </c>
      <c r="B1600" s="1" t="str">
        <f>_xlfn.TEXTBEFORE(Table7[[#This Row],[raw]]," ")</f>
        <v>PROSYN-RPL40A</v>
      </c>
      <c r="C1600" s="1"/>
      <c r="D1600" s="1">
        <f>_xlfn.NUMBERVALUE(_xlfn.TEXTAFTER(Table7[[#This Row],[raw]]," ",-1))</f>
        <v>3.6238801099999999E-7</v>
      </c>
      <c r="G1600" t="s">
        <v>2912</v>
      </c>
      <c r="H1600" t="s">
        <v>2778</v>
      </c>
      <c r="I1600">
        <v>1.30449005073E-4</v>
      </c>
      <c r="J1600">
        <f>_xlfn.XLOOKUP(Table2[[#This Row],[rxn]],Table7[rxn],Table7[flux],0)</f>
        <v>0.202812953870079</v>
      </c>
      <c r="K1600">
        <f>Table2[[#This Row],[flux]]-Table2[[#This Row],[flux in mfs]]</f>
        <v>-0.202682504865006</v>
      </c>
      <c r="L1600" t="b">
        <f>_xlfn.TEXTAFTER(Table2[[#This Row],[rxn]],"-",-1)="SPONT"</f>
        <v>1</v>
      </c>
      <c r="M1600" t="str">
        <f>_xlfn.TEXTAFTER(Table2[[#This Row],[rxn]],"-",-1)</f>
        <v>SPONT</v>
      </c>
      <c r="N1600" t="str">
        <f>_xlfn.XLOOKUP("'PRO-"&amp;Table2[[#This Row],[enz]]&amp;"'",'[1]Sheet2 (2)'!$A:$A,'[1]Sheet2 (2)'!$B:$B,"")</f>
        <v/>
      </c>
    </row>
    <row r="1601" spans="1:14" ht="17" x14ac:dyDescent="0.25">
      <c r="A1601" s="1" t="s">
        <v>1601</v>
      </c>
      <c r="B1601" s="1" t="str">
        <f>_xlfn.TEXTBEFORE(Table7[[#This Row],[raw]]," ")</f>
        <v>PROSYN-RPL41A</v>
      </c>
      <c r="C1601" s="1"/>
      <c r="D1601" s="1">
        <f>_xlfn.NUMBERVALUE(_xlfn.TEXTAFTER(Table7[[#This Row],[raw]]," ",-1))</f>
        <v>3.6238801099999999E-7</v>
      </c>
      <c r="G1601" t="s">
        <v>3502</v>
      </c>
      <c r="H1601" t="s">
        <v>2778</v>
      </c>
      <c r="I1601">
        <v>2.07897372E-7</v>
      </c>
      <c r="J1601">
        <f>_xlfn.XLOOKUP(Table2[[#This Row],[rxn]],Table7[rxn],Table7[flux],0)</f>
        <v>0</v>
      </c>
      <c r="K1601">
        <f>Table2[[#This Row],[flux]]-Table2[[#This Row],[flux in mfs]]</f>
        <v>2.07897372E-7</v>
      </c>
      <c r="L1601" t="b">
        <f>_xlfn.TEXTAFTER(Table2[[#This Row],[rxn]],"-",-1)="SPONT"</f>
        <v>0</v>
      </c>
      <c r="M1601" t="str">
        <f>_xlfn.TEXTAFTER(Table2[[#This Row],[rxn]],"-",-1)</f>
        <v>GCV123LPD1</v>
      </c>
      <c r="N1601" t="str">
        <f>_xlfn.XLOOKUP("'PRO-"&amp;Table2[[#This Row],[enz]]&amp;"'",'[1]Sheet2 (2)'!$A:$A,'[1]Sheet2 (2)'!$B:$B,"")</f>
        <v/>
      </c>
    </row>
    <row r="1602" spans="1:14" ht="17" x14ac:dyDescent="0.25">
      <c r="A1602" s="1" t="s">
        <v>1602</v>
      </c>
      <c r="B1602" s="1" t="str">
        <f>_xlfn.TEXTBEFORE(Table7[[#This Row],[raw]]," ")</f>
        <v>PROSYN-RPL42A</v>
      </c>
      <c r="C1602" s="1"/>
      <c r="D1602" s="1">
        <f>_xlfn.NUMBERVALUE(_xlfn.TEXTAFTER(Table7[[#This Row],[raw]]," ",-1))</f>
        <v>5.3395154799999999E-7</v>
      </c>
      <c r="G1602" t="s">
        <v>3843</v>
      </c>
      <c r="H1602" t="s">
        <v>2778</v>
      </c>
      <c r="I1602">
        <v>2.07897372E-7</v>
      </c>
      <c r="J1602">
        <f>_xlfn.XLOOKUP(Table2[[#This Row],[rxn]],Table7[rxn],Table7[flux],0)</f>
        <v>0</v>
      </c>
      <c r="K1602">
        <f>Table2[[#This Row],[flux]]-Table2[[#This Row],[flux in mfs]]</f>
        <v>2.07897372E-7</v>
      </c>
      <c r="L1602" t="b">
        <f>_xlfn.TEXTAFTER(Table2[[#This Row],[rxn]],"-",-1)="SPONT"</f>
        <v>0</v>
      </c>
      <c r="M1602" t="str">
        <f>_xlfn.TEXTAFTER(Table2[[#This Row],[rxn]],"-",-1)</f>
        <v>GCV123LPD1</v>
      </c>
      <c r="N1602" t="str">
        <f>_xlfn.XLOOKUP("'PRO-"&amp;Table2[[#This Row],[enz]]&amp;"'",'[1]Sheet2 (2)'!$A:$A,'[1]Sheet2 (2)'!$B:$B,"")</f>
        <v/>
      </c>
    </row>
    <row r="1603" spans="1:14" ht="17" x14ac:dyDescent="0.25">
      <c r="A1603" s="1" t="s">
        <v>1603</v>
      </c>
      <c r="B1603" s="1" t="str">
        <f>_xlfn.TEXTBEFORE(Table7[[#This Row],[raw]]," ")</f>
        <v>PROSYN-RPL43A</v>
      </c>
      <c r="C1603" s="1"/>
      <c r="D1603" s="1">
        <f>_xlfn.NUMBERVALUE(_xlfn.TEXTAFTER(Table7[[#This Row],[raw]]," ",-1))</f>
        <v>7.6000164399999996E-7</v>
      </c>
      <c r="G1603" t="s">
        <v>3610</v>
      </c>
      <c r="H1603" t="s">
        <v>2778</v>
      </c>
      <c r="I1603">
        <v>2.0839222100000001E-7</v>
      </c>
      <c r="J1603">
        <f>_xlfn.XLOOKUP(Table2[[#This Row],[rxn]],Table7[rxn],Table7[flux],0)</f>
        <v>0</v>
      </c>
      <c r="K1603">
        <f>Table2[[#This Row],[flux]]-Table2[[#This Row],[flux in mfs]]</f>
        <v>2.0839222100000001E-7</v>
      </c>
      <c r="L1603" t="b">
        <f>_xlfn.TEXTAFTER(Table2[[#This Row],[rxn]],"-",-1)="SPONT"</f>
        <v>0</v>
      </c>
      <c r="M1603" t="str">
        <f>_xlfn.TEXTAFTER(Table2[[#This Row],[rxn]],"-",-1)</f>
        <v>rt6665</v>
      </c>
      <c r="N1603">
        <f>_xlfn.XLOOKUP("'PRO-"&amp;Table2[[#This Row],[enz]]&amp;"'",'[1]Sheet2 (2)'!$A:$A,'[1]Sheet2 (2)'!$B:$B,"")</f>
        <v>1</v>
      </c>
    </row>
    <row r="1604" spans="1:14" ht="17" hidden="1" x14ac:dyDescent="0.25">
      <c r="A1604" s="1" t="s">
        <v>1604</v>
      </c>
      <c r="B1604" s="1" t="str">
        <f>_xlfn.TEXTBEFORE(Table7[[#This Row],[raw]]," ")</f>
        <v>PROSYN-RPL4A</v>
      </c>
      <c r="C1604" s="1"/>
      <c r="D1604" s="1">
        <f>_xlfn.NUMBERVALUE(_xlfn.TEXTAFTER(Table7[[#This Row],[raw]]," ",-1))</f>
        <v>1.642050166E-6</v>
      </c>
      <c r="G1604" t="s">
        <v>2950</v>
      </c>
      <c r="H1604" t="s">
        <v>2778</v>
      </c>
      <c r="I1604">
        <v>3.3737432898599999E-4</v>
      </c>
      <c r="J1604">
        <f>_xlfn.XLOOKUP(Table2[[#This Row],[rxn]],Table7[rxn],Table7[flux],0)</f>
        <v>0.41479427498604499</v>
      </c>
      <c r="K1604">
        <f>Table2[[#This Row],[flux]]-Table2[[#This Row],[flux in mfs]]</f>
        <v>-0.41445690065705898</v>
      </c>
      <c r="L1604" t="b">
        <f>_xlfn.TEXTAFTER(Table2[[#This Row],[rxn]],"-",-1)="SPONT"</f>
        <v>1</v>
      </c>
      <c r="M1604" t="str">
        <f>_xlfn.TEXTAFTER(Table2[[#This Row],[rxn]],"-",-1)</f>
        <v>SPONT</v>
      </c>
      <c r="N1604" t="str">
        <f>_xlfn.XLOOKUP("'PRO-"&amp;Table2[[#This Row],[enz]]&amp;"'",'[1]Sheet2 (2)'!$A:$A,'[1]Sheet2 (2)'!$B:$B,"")</f>
        <v/>
      </c>
    </row>
    <row r="1605" spans="1:14" ht="17" x14ac:dyDescent="0.25">
      <c r="A1605" s="1" t="s">
        <v>1605</v>
      </c>
      <c r="B1605" s="1" t="str">
        <f>_xlfn.TEXTBEFORE(Table7[[#This Row],[raw]]," ")</f>
        <v>PROSYN-RPL5</v>
      </c>
      <c r="C1605" s="1"/>
      <c r="D1605" s="1">
        <f>_xlfn.NUMBERVALUE(_xlfn.TEXTAFTER(Table7[[#This Row],[raw]]," ",-1))</f>
        <v>1.1362102539999999E-6</v>
      </c>
      <c r="G1605" t="s">
        <v>4001</v>
      </c>
      <c r="H1605" t="s">
        <v>2778</v>
      </c>
      <c r="I1605">
        <v>2.0839222100000001E-7</v>
      </c>
      <c r="J1605">
        <f>_xlfn.XLOOKUP(Table2[[#This Row],[rxn]],Table7[rxn],Table7[flux],0)</f>
        <v>0</v>
      </c>
      <c r="K1605">
        <f>Table2[[#This Row],[flux]]-Table2[[#This Row],[flux in mfs]]</f>
        <v>2.0839222100000001E-7</v>
      </c>
      <c r="L1605" t="b">
        <f>_xlfn.TEXTAFTER(Table2[[#This Row],[rxn]],"-",-1)="SPONT"</f>
        <v>0</v>
      </c>
      <c r="M1605" t="str">
        <f>_xlfn.TEXTAFTER(Table2[[#This Row],[rxn]],"-",-1)</f>
        <v>rt6665</v>
      </c>
      <c r="N1605">
        <f>_xlfn.XLOOKUP("'PRO-"&amp;Table2[[#This Row],[enz]]&amp;"'",'[1]Sheet2 (2)'!$A:$A,'[1]Sheet2 (2)'!$B:$B,"")</f>
        <v>1</v>
      </c>
    </row>
    <row r="1606" spans="1:14" ht="17" x14ac:dyDescent="0.25">
      <c r="A1606" s="1" t="s">
        <v>1606</v>
      </c>
      <c r="B1606" s="1" t="str">
        <f>_xlfn.TEXTBEFORE(Table7[[#This Row],[raw]]," ")</f>
        <v>PROSYN-RPL6A</v>
      </c>
      <c r="C1606" s="1"/>
      <c r="D1606" s="1">
        <f>_xlfn.NUMBERVALUE(_xlfn.TEXTAFTER(Table7[[#This Row],[raw]]," ",-1))</f>
        <v>1.2607630929999999E-6</v>
      </c>
      <c r="G1606" t="s">
        <v>3501</v>
      </c>
      <c r="H1606" t="s">
        <v>2778</v>
      </c>
      <c r="I1606">
        <v>2.13605939E-7</v>
      </c>
      <c r="J1606">
        <f>_xlfn.XLOOKUP(Table2[[#This Row],[rxn]],Table7[rxn],Table7[flux],0)</f>
        <v>0</v>
      </c>
      <c r="K1606">
        <f>Table2[[#This Row],[flux]]-Table2[[#This Row],[flux in mfs]]</f>
        <v>2.13605939E-7</v>
      </c>
      <c r="L1606" t="b">
        <f>_xlfn.TEXTAFTER(Table2[[#This Row],[rxn]],"-",-1)="SPONT"</f>
        <v>0</v>
      </c>
      <c r="M1606" t="str">
        <f>_xlfn.TEXTAFTER(Table2[[#This Row],[rxn]],"-",-1)</f>
        <v>rt2385</v>
      </c>
      <c r="N1606">
        <f>_xlfn.XLOOKUP("'PRO-"&amp;Table2[[#This Row],[enz]]&amp;"'",'[1]Sheet2 (2)'!$A:$A,'[1]Sheet2 (2)'!$B:$B,"")</f>
        <v>1</v>
      </c>
    </row>
    <row r="1607" spans="1:14" ht="17" x14ac:dyDescent="0.25">
      <c r="A1607" s="1" t="s">
        <v>1607</v>
      </c>
      <c r="B1607" s="1" t="str">
        <f>_xlfn.TEXTBEFORE(Table7[[#This Row],[raw]]," ")</f>
        <v>PROSYN-RPL7A</v>
      </c>
      <c r="C1607" s="1"/>
      <c r="D1607" s="1">
        <f>_xlfn.NUMBERVALUE(_xlfn.TEXTAFTER(Table7[[#This Row],[raw]]," ",-1))</f>
        <v>1.6776411819999999E-6</v>
      </c>
      <c r="G1607" t="s">
        <v>3842</v>
      </c>
      <c r="H1607" t="s">
        <v>2778</v>
      </c>
      <c r="I1607">
        <v>2.13605939E-7</v>
      </c>
      <c r="J1607">
        <f>_xlfn.XLOOKUP(Table2[[#This Row],[rxn]],Table7[rxn],Table7[flux],0)</f>
        <v>0</v>
      </c>
      <c r="K1607">
        <f>Table2[[#This Row],[flux]]-Table2[[#This Row],[flux in mfs]]</f>
        <v>2.13605939E-7</v>
      </c>
      <c r="L1607" t="b">
        <f>_xlfn.TEXTAFTER(Table2[[#This Row],[rxn]],"-",-1)="SPONT"</f>
        <v>0</v>
      </c>
      <c r="M1607" t="str">
        <f>_xlfn.TEXTAFTER(Table2[[#This Row],[rxn]],"-",-1)</f>
        <v>rt2385</v>
      </c>
      <c r="N1607">
        <f>_xlfn.XLOOKUP("'PRO-"&amp;Table2[[#This Row],[enz]]&amp;"'",'[1]Sheet2 (2)'!$A:$A,'[1]Sheet2 (2)'!$B:$B,"")</f>
        <v>1</v>
      </c>
    </row>
    <row r="1608" spans="1:14" ht="17" x14ac:dyDescent="0.25">
      <c r="A1608" s="1" t="s">
        <v>1608</v>
      </c>
      <c r="B1608" s="1" t="str">
        <f>_xlfn.TEXTBEFORE(Table7[[#This Row],[raw]]," ")</f>
        <v>PROSYN-RPL8A</v>
      </c>
      <c r="C1608" s="1"/>
      <c r="D1608" s="1">
        <f>_xlfn.NUMBERVALUE(_xlfn.TEXTAFTER(Table7[[#This Row],[raw]]," ",-1))</f>
        <v>1.557829989E-6</v>
      </c>
      <c r="G1608" t="s">
        <v>3396</v>
      </c>
      <c r="H1608" t="s">
        <v>2778</v>
      </c>
      <c r="I1608">
        <v>2.14332573E-7</v>
      </c>
      <c r="J1608">
        <f>_xlfn.XLOOKUP(Table2[[#This Row],[rxn]],Table7[rxn],Table7[flux],0)</f>
        <v>0</v>
      </c>
      <c r="K1608">
        <f>Table2[[#This Row],[flux]]-Table2[[#This Row],[flux in mfs]]</f>
        <v>2.14332573E-7</v>
      </c>
      <c r="L1608" t="b">
        <f>_xlfn.TEXTAFTER(Table2[[#This Row],[rxn]],"-",-1)="SPONT"</f>
        <v>0</v>
      </c>
      <c r="M1608" t="str">
        <f>_xlfn.TEXTAFTER(Table2[[#This Row],[rxn]],"-",-1)</f>
        <v>rt0341</v>
      </c>
      <c r="N1608">
        <f>_xlfn.XLOOKUP("'PRO-"&amp;Table2[[#This Row],[enz]]&amp;"'",'[1]Sheet2 (2)'!$A:$A,'[1]Sheet2 (2)'!$B:$B,"")</f>
        <v>1</v>
      </c>
    </row>
    <row r="1609" spans="1:14" ht="17" hidden="1" x14ac:dyDescent="0.25">
      <c r="A1609" s="1" t="s">
        <v>1609</v>
      </c>
      <c r="B1609" s="1" t="str">
        <f>_xlfn.TEXTBEFORE(Table7[[#This Row],[raw]]," ")</f>
        <v>PROSYN-RPL8B</v>
      </c>
      <c r="C1609" s="1"/>
      <c r="D1609" s="1">
        <f>_xlfn.NUMBERVALUE(_xlfn.TEXTAFTER(Table7[[#This Row],[raw]]," ",-1))</f>
        <v>3.0389066000000002E-7</v>
      </c>
      <c r="G1609" t="s">
        <v>3108</v>
      </c>
      <c r="H1609" t="s">
        <v>2778</v>
      </c>
      <c r="I1609">
        <v>3.9778832292799998E-4</v>
      </c>
      <c r="J1609">
        <f>_xlfn.XLOOKUP(Table2[[#This Row],[rxn]],Table7[rxn],Table7[flux],0)</f>
        <v>0.44900887928719802</v>
      </c>
      <c r="K1609">
        <f>Table2[[#This Row],[flux]]-Table2[[#This Row],[flux in mfs]]</f>
        <v>-0.44861109096426999</v>
      </c>
      <c r="L1609" t="b">
        <f>_xlfn.TEXTAFTER(Table2[[#This Row],[rxn]],"-",-1)="SPONT"</f>
        <v>1</v>
      </c>
      <c r="M1609" t="str">
        <f>_xlfn.TEXTAFTER(Table2[[#This Row],[rxn]],"-",-1)</f>
        <v>SPONT</v>
      </c>
      <c r="N1609" t="str">
        <f>_xlfn.XLOOKUP("'PRO-"&amp;Table2[[#This Row],[enz]]&amp;"'",'[1]Sheet2 (2)'!$A:$A,'[1]Sheet2 (2)'!$B:$B,"")</f>
        <v/>
      </c>
    </row>
    <row r="1610" spans="1:14" ht="17" hidden="1" x14ac:dyDescent="0.25">
      <c r="A1610" s="1" t="s">
        <v>1610</v>
      </c>
      <c r="B1610" s="1" t="str">
        <f>_xlfn.TEXTBEFORE(Table7[[#This Row],[raw]]," ")</f>
        <v>PROSYN-RPL9A</v>
      </c>
      <c r="C1610" s="1"/>
      <c r="D1610" s="1">
        <f>_xlfn.NUMBERVALUE(_xlfn.TEXTAFTER(Table7[[#This Row],[raw]]," ",-1))</f>
        <v>2.650509662E-6</v>
      </c>
      <c r="G1610" t="s">
        <v>3109</v>
      </c>
      <c r="H1610" t="s">
        <v>2778</v>
      </c>
      <c r="I1610">
        <v>3.9778832292799998E-4</v>
      </c>
      <c r="J1610">
        <f>_xlfn.XLOOKUP(Table2[[#This Row],[rxn]],Table7[rxn],Table7[flux],0)</f>
        <v>0.44900887928719802</v>
      </c>
      <c r="K1610">
        <f>Table2[[#This Row],[flux]]-Table2[[#This Row],[flux in mfs]]</f>
        <v>-0.44861109096426999</v>
      </c>
      <c r="L1610" t="b">
        <f>_xlfn.TEXTAFTER(Table2[[#This Row],[rxn]],"-",-1)="SPONT"</f>
        <v>1</v>
      </c>
      <c r="M1610" t="str">
        <f>_xlfn.TEXTAFTER(Table2[[#This Row],[rxn]],"-",-1)</f>
        <v>SPONT</v>
      </c>
      <c r="N1610" t="str">
        <f>_xlfn.XLOOKUP("'PRO-"&amp;Table2[[#This Row],[enz]]&amp;"'",'[1]Sheet2 (2)'!$A:$A,'[1]Sheet2 (2)'!$B:$B,"")</f>
        <v/>
      </c>
    </row>
    <row r="1611" spans="1:14" ht="17" hidden="1" x14ac:dyDescent="0.25">
      <c r="A1611" s="1" t="s">
        <v>1611</v>
      </c>
      <c r="B1611" s="1" t="str">
        <f>_xlfn.TEXTBEFORE(Table7[[#This Row],[raw]]," ")</f>
        <v>PROSYN-RPP0</v>
      </c>
      <c r="C1611" s="1"/>
      <c r="D1611" s="1">
        <f>_xlfn.NUMBERVALUE(_xlfn.TEXTAFTER(Table7[[#This Row],[raw]]," ",-1))</f>
        <v>2.716493656E-6</v>
      </c>
      <c r="G1611" t="s">
        <v>3345</v>
      </c>
      <c r="H1611" t="s">
        <v>2778</v>
      </c>
      <c r="I1611">
        <v>3.9778832292799998E-4</v>
      </c>
      <c r="J1611">
        <f>_xlfn.XLOOKUP(Table2[[#This Row],[rxn]],Table7[rxn],Table7[flux],0)</f>
        <v>0.44900887928719802</v>
      </c>
      <c r="K1611">
        <f>Table2[[#This Row],[flux]]-Table2[[#This Row],[flux in mfs]]</f>
        <v>-0.44861109096426999</v>
      </c>
      <c r="L1611" t="b">
        <f>_xlfn.TEXTAFTER(Table2[[#This Row],[rxn]],"-",-1)="SPONT"</f>
        <v>1</v>
      </c>
      <c r="M1611" t="str">
        <f>_xlfn.TEXTAFTER(Table2[[#This Row],[rxn]],"-",-1)</f>
        <v>SPONT</v>
      </c>
      <c r="N1611" t="str">
        <f>_xlfn.XLOOKUP("'PRO-"&amp;Table2[[#This Row],[enz]]&amp;"'",'[1]Sheet2 (2)'!$A:$A,'[1]Sheet2 (2)'!$B:$B,"")</f>
        <v/>
      </c>
    </row>
    <row r="1612" spans="1:14" ht="17" hidden="1" x14ac:dyDescent="0.25">
      <c r="A1612" s="1" t="s">
        <v>1612</v>
      </c>
      <c r="B1612" s="1" t="str">
        <f>_xlfn.TEXTBEFORE(Table7[[#This Row],[raw]]," ")</f>
        <v>PROSYN-RPP1A</v>
      </c>
      <c r="C1612" s="1"/>
      <c r="D1612" s="1">
        <f>_xlfn.NUMBERVALUE(_xlfn.TEXTAFTER(Table7[[#This Row],[raw]]," ",-1))</f>
        <v>3.6238801099999999E-7</v>
      </c>
      <c r="G1612" t="s">
        <v>3346</v>
      </c>
      <c r="H1612" t="s">
        <v>2778</v>
      </c>
      <c r="I1612">
        <v>4.8316695700400001E-4</v>
      </c>
      <c r="J1612">
        <f>_xlfn.XLOOKUP(Table2[[#This Row],[rxn]],Table7[rxn],Table7[flux],0)</f>
        <v>0.44976819060180101</v>
      </c>
      <c r="K1612">
        <f>Table2[[#This Row],[flux]]-Table2[[#This Row],[flux in mfs]]</f>
        <v>-0.449285023644797</v>
      </c>
      <c r="L1612" t="b">
        <f>_xlfn.TEXTAFTER(Table2[[#This Row],[rxn]],"-",-1)="SPONT"</f>
        <v>1</v>
      </c>
      <c r="M1612" t="str">
        <f>_xlfn.TEXTAFTER(Table2[[#This Row],[rxn]],"-",-1)</f>
        <v>SPONT</v>
      </c>
      <c r="N1612" t="str">
        <f>_xlfn.XLOOKUP("'PRO-"&amp;Table2[[#This Row],[enz]]&amp;"'",'[1]Sheet2 (2)'!$A:$A,'[1]Sheet2 (2)'!$B:$B,"")</f>
        <v/>
      </c>
    </row>
    <row r="1613" spans="1:14" ht="17" x14ac:dyDescent="0.25">
      <c r="A1613" s="1" t="s">
        <v>1613</v>
      </c>
      <c r="B1613" s="1" t="str">
        <f>_xlfn.TEXTBEFORE(Table7[[#This Row],[raw]]," ")</f>
        <v>PROSYN-RPP2A</v>
      </c>
      <c r="C1613" s="1"/>
      <c r="D1613" s="1">
        <f>_xlfn.NUMBERVALUE(_xlfn.TEXTAFTER(Table7[[#This Row],[raw]]," ",-1))</f>
        <v>7.354620658E-6</v>
      </c>
      <c r="G1613" t="s">
        <v>3719</v>
      </c>
      <c r="H1613" t="s">
        <v>2778</v>
      </c>
      <c r="I1613">
        <v>2.14332573E-7</v>
      </c>
      <c r="J1613">
        <f>_xlfn.XLOOKUP(Table2[[#This Row],[rxn]],Table7[rxn],Table7[flux],0)</f>
        <v>0</v>
      </c>
      <c r="K1613">
        <f>Table2[[#This Row],[flux]]-Table2[[#This Row],[flux in mfs]]</f>
        <v>2.14332573E-7</v>
      </c>
      <c r="L1613" t="b">
        <f>_xlfn.TEXTAFTER(Table2[[#This Row],[rxn]],"-",-1)="SPONT"</f>
        <v>0</v>
      </c>
      <c r="M1613" t="str">
        <f>_xlfn.TEXTAFTER(Table2[[#This Row],[rxn]],"-",-1)</f>
        <v>rt0341</v>
      </c>
      <c r="N1613">
        <f>_xlfn.XLOOKUP("'PRO-"&amp;Table2[[#This Row],[enz]]&amp;"'",'[1]Sheet2 (2)'!$A:$A,'[1]Sheet2 (2)'!$B:$B,"")</f>
        <v>1</v>
      </c>
    </row>
    <row r="1614" spans="1:14" ht="17" hidden="1" x14ac:dyDescent="0.25">
      <c r="A1614" s="1" t="s">
        <v>1614</v>
      </c>
      <c r="B1614" s="1" t="str">
        <f>_xlfn.TEXTBEFORE(Table7[[#This Row],[raw]]," ")</f>
        <v>PROSYN-RPS0A</v>
      </c>
      <c r="C1614" s="1"/>
      <c r="D1614" s="1">
        <f>_xlfn.NUMBERVALUE(_xlfn.TEXTAFTER(Table7[[#This Row],[raw]]," ",-1))</f>
        <v>2.039699152E-6</v>
      </c>
      <c r="G1614" t="s">
        <v>3288</v>
      </c>
      <c r="H1614" t="s">
        <v>2778</v>
      </c>
      <c r="I1614">
        <v>5.2493557818899996E-4</v>
      </c>
      <c r="J1614">
        <f>_xlfn.XLOOKUP(Table2[[#This Row],[rxn]],Table7[rxn],Table7[flux],0)</f>
        <v>0.59252804085807398</v>
      </c>
      <c r="K1614">
        <f>Table2[[#This Row],[flux]]-Table2[[#This Row],[flux in mfs]]</f>
        <v>-0.59200310527988498</v>
      </c>
      <c r="L1614" t="b">
        <f>_xlfn.TEXTAFTER(Table2[[#This Row],[rxn]],"-",-1)="SPONT"</f>
        <v>1</v>
      </c>
      <c r="M1614" t="str">
        <f>_xlfn.TEXTAFTER(Table2[[#This Row],[rxn]],"-",-1)</f>
        <v>SPONT</v>
      </c>
      <c r="N1614" t="str">
        <f>_xlfn.XLOOKUP("'PRO-"&amp;Table2[[#This Row],[enz]]&amp;"'",'[1]Sheet2 (2)'!$A:$A,'[1]Sheet2 (2)'!$B:$B,"")</f>
        <v/>
      </c>
    </row>
    <row r="1615" spans="1:14" ht="17" x14ac:dyDescent="0.25">
      <c r="A1615" s="1" t="s">
        <v>1615</v>
      </c>
      <c r="B1615" s="1" t="str">
        <f>_xlfn.TEXTBEFORE(Table7[[#This Row],[raw]]," ")</f>
        <v>PROSYN-RPS10A</v>
      </c>
      <c r="C1615" s="1"/>
      <c r="D1615" s="1">
        <f>_xlfn.NUMBERVALUE(_xlfn.TEXTAFTER(Table7[[#This Row],[raw]]," ",-1))</f>
        <v>1.777644328E-6</v>
      </c>
      <c r="G1615" t="s">
        <v>3632</v>
      </c>
      <c r="H1615" t="s">
        <v>2778</v>
      </c>
      <c r="I1615">
        <v>2.1466903399999999E-7</v>
      </c>
      <c r="J1615">
        <f>_xlfn.XLOOKUP(Table2[[#This Row],[rxn]],Table7[rxn],Table7[flux],0)</f>
        <v>0</v>
      </c>
      <c r="K1615">
        <f>Table2[[#This Row],[flux]]-Table2[[#This Row],[flux in mfs]]</f>
        <v>2.1466903399999999E-7</v>
      </c>
      <c r="L1615" t="b">
        <f>_xlfn.TEXTAFTER(Table2[[#This Row],[rxn]],"-",-1)="SPONT"</f>
        <v>0</v>
      </c>
      <c r="M1615" t="str">
        <f>_xlfn.TEXTAFTER(Table2[[#This Row],[rxn]],"-",-1)</f>
        <v>rt5857</v>
      </c>
      <c r="N1615">
        <f>_xlfn.XLOOKUP("'PRO-"&amp;Table2[[#This Row],[enz]]&amp;"'",'[1]Sheet2 (2)'!$A:$A,'[1]Sheet2 (2)'!$B:$B,"")</f>
        <v>1</v>
      </c>
    </row>
    <row r="1616" spans="1:14" ht="17" x14ac:dyDescent="0.25">
      <c r="A1616" s="1" t="s">
        <v>1616</v>
      </c>
      <c r="B1616" s="1" t="str">
        <f>_xlfn.TEXTBEFORE(Table7[[#This Row],[raw]]," ")</f>
        <v>PROSYN-RPS11A</v>
      </c>
      <c r="C1616" s="1"/>
      <c r="D1616" s="1">
        <f>_xlfn.NUMBERVALUE(_xlfn.TEXTAFTER(Table7[[#This Row],[raw]]," ",-1))</f>
        <v>8.1156910000000002E-7</v>
      </c>
      <c r="G1616" t="s">
        <v>4027</v>
      </c>
      <c r="H1616" t="s">
        <v>2778</v>
      </c>
      <c r="I1616">
        <v>2.1466903399999999E-7</v>
      </c>
      <c r="J1616">
        <f>_xlfn.XLOOKUP(Table2[[#This Row],[rxn]],Table7[rxn],Table7[flux],0)</f>
        <v>0</v>
      </c>
      <c r="K1616">
        <f>Table2[[#This Row],[flux]]-Table2[[#This Row],[flux in mfs]]</f>
        <v>2.1466903399999999E-7</v>
      </c>
      <c r="L1616" t="b">
        <f>_xlfn.TEXTAFTER(Table2[[#This Row],[rxn]],"-",-1)="SPONT"</f>
        <v>0</v>
      </c>
      <c r="M1616" t="str">
        <f>_xlfn.TEXTAFTER(Table2[[#This Row],[rxn]],"-",-1)</f>
        <v>rt5857</v>
      </c>
      <c r="N1616">
        <f>_xlfn.XLOOKUP("'PRO-"&amp;Table2[[#This Row],[enz]]&amp;"'",'[1]Sheet2 (2)'!$A:$A,'[1]Sheet2 (2)'!$B:$B,"")</f>
        <v>1</v>
      </c>
    </row>
    <row r="1617" spans="1:14" ht="17" x14ac:dyDescent="0.25">
      <c r="A1617" s="1" t="s">
        <v>1617</v>
      </c>
      <c r="B1617" s="1" t="str">
        <f>_xlfn.TEXTBEFORE(Table7[[#This Row],[raw]]," ")</f>
        <v>PROSYN-RPS12</v>
      </c>
      <c r="C1617" s="1"/>
      <c r="D1617" s="1">
        <f>_xlfn.NUMBERVALUE(_xlfn.TEXTAFTER(Table7[[#This Row],[raw]]," ",-1))</f>
        <v>1.85511072E-6</v>
      </c>
      <c r="G1617" t="s">
        <v>3376</v>
      </c>
      <c r="H1617" t="s">
        <v>2778</v>
      </c>
      <c r="I1617">
        <v>2.1806849300000001E-7</v>
      </c>
      <c r="J1617">
        <f>_xlfn.XLOOKUP(Table2[[#This Row],[rxn]],Table7[rxn],Table7[flux],0)</f>
        <v>0</v>
      </c>
      <c r="K1617">
        <f>Table2[[#This Row],[flux]]-Table2[[#This Row],[flux in mfs]]</f>
        <v>2.1806849300000001E-7</v>
      </c>
      <c r="L1617" t="b">
        <f>_xlfn.TEXTAFTER(Table2[[#This Row],[rxn]],"-",-1)="SPONT"</f>
        <v>0</v>
      </c>
      <c r="M1617" t="str">
        <f>_xlfn.TEXTAFTER(Table2[[#This Row],[rxn]],"-",-1)</f>
        <v>rt1374</v>
      </c>
      <c r="N1617">
        <f>_xlfn.XLOOKUP("'PRO-"&amp;Table2[[#This Row],[enz]]&amp;"'",'[1]Sheet2 (2)'!$A:$A,'[1]Sheet2 (2)'!$B:$B,"")</f>
        <v>1</v>
      </c>
    </row>
    <row r="1618" spans="1:14" ht="17" x14ac:dyDescent="0.25">
      <c r="A1618" s="1" t="s">
        <v>1618</v>
      </c>
      <c r="B1618" s="1" t="str">
        <f>_xlfn.TEXTBEFORE(Table7[[#This Row],[raw]]," ")</f>
        <v>PROSYN-RPS13</v>
      </c>
      <c r="C1618" s="1"/>
      <c r="D1618" s="1">
        <f>_xlfn.NUMBERVALUE(_xlfn.TEXTAFTER(Table7[[#This Row],[raw]]," ",-1))</f>
        <v>6.1126656800000004E-7</v>
      </c>
      <c r="G1618" t="s">
        <v>4040</v>
      </c>
      <c r="H1618" t="s">
        <v>2778</v>
      </c>
      <c r="I1618">
        <v>2.1806849300000001E-7</v>
      </c>
      <c r="J1618">
        <f>_xlfn.XLOOKUP(Table2[[#This Row],[rxn]],Table7[rxn],Table7[flux],0)</f>
        <v>0</v>
      </c>
      <c r="K1618">
        <f>Table2[[#This Row],[flux]]-Table2[[#This Row],[flux in mfs]]</f>
        <v>2.1806849300000001E-7</v>
      </c>
      <c r="L1618" t="b">
        <f>_xlfn.TEXTAFTER(Table2[[#This Row],[rxn]],"-",-1)="SPONT"</f>
        <v>0</v>
      </c>
      <c r="M1618" t="str">
        <f>_xlfn.TEXTAFTER(Table2[[#This Row],[rxn]],"-",-1)</f>
        <v>rt1374</v>
      </c>
      <c r="N1618">
        <f>_xlfn.XLOOKUP("'PRO-"&amp;Table2[[#This Row],[enz]]&amp;"'",'[1]Sheet2 (2)'!$A:$A,'[1]Sheet2 (2)'!$B:$B,"")</f>
        <v>1</v>
      </c>
    </row>
    <row r="1619" spans="1:14" ht="17" x14ac:dyDescent="0.25">
      <c r="A1619" s="1" t="s">
        <v>1619</v>
      </c>
      <c r="B1619" s="1" t="str">
        <f>_xlfn.TEXTBEFORE(Table7[[#This Row],[raw]]," ")</f>
        <v>PROSYN-RPS14A</v>
      </c>
      <c r="C1619" s="1"/>
      <c r="D1619" s="1">
        <f>_xlfn.NUMBERVALUE(_xlfn.TEXTAFTER(Table7[[#This Row],[raw]]," ",-1))</f>
        <v>1.3227250369999999E-6</v>
      </c>
      <c r="G1619" t="s">
        <v>3369</v>
      </c>
      <c r="H1619" t="s">
        <v>2778</v>
      </c>
      <c r="I1619">
        <v>2.19050986E-7</v>
      </c>
      <c r="J1619">
        <f>_xlfn.XLOOKUP(Table2[[#This Row],[rxn]],Table7[rxn],Table7[flux],0)</f>
        <v>0</v>
      </c>
      <c r="K1619">
        <f>Table2[[#This Row],[flux]]-Table2[[#This Row],[flux in mfs]]</f>
        <v>2.19050986E-7</v>
      </c>
      <c r="L1619" t="b">
        <f>_xlfn.TEXTAFTER(Table2[[#This Row],[rxn]],"-",-1)="SPONT"</f>
        <v>0</v>
      </c>
      <c r="M1619" t="str">
        <f>_xlfn.TEXTAFTER(Table2[[#This Row],[rxn]],"-",-1)</f>
        <v>rt2309</v>
      </c>
      <c r="N1619">
        <f>_xlfn.XLOOKUP("'PRO-"&amp;Table2[[#This Row],[enz]]&amp;"'",'[1]Sheet2 (2)'!$A:$A,'[1]Sheet2 (2)'!$B:$B,"")</f>
        <v>1</v>
      </c>
    </row>
    <row r="1620" spans="1:14" ht="17" x14ac:dyDescent="0.25">
      <c r="A1620" s="1" t="s">
        <v>1620</v>
      </c>
      <c r="B1620" s="1" t="str">
        <f>_xlfn.TEXTBEFORE(Table7[[#This Row],[raw]]," ")</f>
        <v>PROSYN-RPS15</v>
      </c>
      <c r="C1620" s="1"/>
      <c r="D1620" s="1">
        <f>_xlfn.NUMBERVALUE(_xlfn.TEXTAFTER(Table7[[#This Row],[raw]]," ",-1))</f>
        <v>1.82911493E-7</v>
      </c>
      <c r="G1620" t="s">
        <v>3413</v>
      </c>
      <c r="H1620" t="s">
        <v>2778</v>
      </c>
      <c r="I1620">
        <v>2.2095998400000001E-7</v>
      </c>
      <c r="J1620">
        <f>_xlfn.XLOOKUP(Table2[[#This Row],[rxn]],Table7[rxn],Table7[flux],0)</f>
        <v>0</v>
      </c>
      <c r="K1620">
        <f>Table2[[#This Row],[flux]]-Table2[[#This Row],[flux in mfs]]</f>
        <v>2.2095998400000001E-7</v>
      </c>
      <c r="L1620" t="b">
        <f>_xlfn.TEXTAFTER(Table2[[#This Row],[rxn]],"-",-1)="SPONT"</f>
        <v>0</v>
      </c>
      <c r="M1620" t="str">
        <f>_xlfn.TEXTAFTER(Table2[[#This Row],[rxn]],"-",-1)</f>
        <v>rt3236</v>
      </c>
      <c r="N1620">
        <f>_xlfn.XLOOKUP("'PRO-"&amp;Table2[[#This Row],[enz]]&amp;"'",'[1]Sheet2 (2)'!$A:$A,'[1]Sheet2 (2)'!$B:$B,"")</f>
        <v>1</v>
      </c>
    </row>
    <row r="1621" spans="1:14" ht="17" x14ac:dyDescent="0.25">
      <c r="A1621" s="1" t="s">
        <v>1621</v>
      </c>
      <c r="B1621" s="1" t="str">
        <f>_xlfn.TEXTBEFORE(Table7[[#This Row],[raw]]," ")</f>
        <v>PROSYN-RPS16A</v>
      </c>
      <c r="C1621" s="1"/>
      <c r="D1621" s="1">
        <f>_xlfn.NUMBERVALUE(_xlfn.TEXTAFTER(Table7[[#This Row],[raw]]," ",-1))</f>
        <v>2.234161366E-6</v>
      </c>
      <c r="G1621" t="s">
        <v>3737</v>
      </c>
      <c r="H1621" t="s">
        <v>2778</v>
      </c>
      <c r="I1621">
        <v>2.2095998400000001E-7</v>
      </c>
      <c r="J1621">
        <f>_xlfn.XLOOKUP(Table2[[#This Row],[rxn]],Table7[rxn],Table7[flux],0)</f>
        <v>0</v>
      </c>
      <c r="K1621">
        <f>Table2[[#This Row],[flux]]-Table2[[#This Row],[flux in mfs]]</f>
        <v>2.2095998400000001E-7</v>
      </c>
      <c r="L1621" t="b">
        <f>_xlfn.TEXTAFTER(Table2[[#This Row],[rxn]],"-",-1)="SPONT"</f>
        <v>0</v>
      </c>
      <c r="M1621" t="str">
        <f>_xlfn.TEXTAFTER(Table2[[#This Row],[rxn]],"-",-1)</f>
        <v>rt3236</v>
      </c>
      <c r="N1621">
        <f>_xlfn.XLOOKUP("'PRO-"&amp;Table2[[#This Row],[enz]]&amp;"'",'[1]Sheet2 (2)'!$A:$A,'[1]Sheet2 (2)'!$B:$B,"")</f>
        <v>1</v>
      </c>
    </row>
    <row r="1622" spans="1:14" ht="17" x14ac:dyDescent="0.25">
      <c r="A1622" s="1" t="s">
        <v>1622</v>
      </c>
      <c r="B1622" s="1" t="str">
        <f>_xlfn.TEXTBEFORE(Table7[[#This Row],[raw]]," ")</f>
        <v>PROSYN-RPS17A</v>
      </c>
      <c r="C1622" s="1"/>
      <c r="D1622" s="1">
        <f>_xlfn.NUMBERVALUE(_xlfn.TEXTAFTER(Table7[[#This Row],[raw]]," ",-1))</f>
        <v>4.0125333399999999E-7</v>
      </c>
      <c r="G1622" t="s">
        <v>3427</v>
      </c>
      <c r="H1622" t="s">
        <v>2778</v>
      </c>
      <c r="I1622">
        <v>2.2114959799999999E-7</v>
      </c>
      <c r="J1622">
        <f>_xlfn.XLOOKUP(Table2[[#This Row],[rxn]],Table7[rxn],Table7[flux],0)</f>
        <v>0</v>
      </c>
      <c r="K1622">
        <f>Table2[[#This Row],[flux]]-Table2[[#This Row],[flux in mfs]]</f>
        <v>2.2114959799999999E-7</v>
      </c>
      <c r="L1622" t="b">
        <f>_xlfn.TEXTAFTER(Table2[[#This Row],[rxn]],"-",-1)="SPONT"</f>
        <v>0</v>
      </c>
      <c r="M1622" t="str">
        <f>_xlfn.TEXTAFTER(Table2[[#This Row],[rxn]],"-",-1)</f>
        <v>ATPSCPLX</v>
      </c>
      <c r="N1622" t="str">
        <f>_xlfn.XLOOKUP("'PRO-"&amp;Table2[[#This Row],[enz]]&amp;"'",'[1]Sheet2 (2)'!$A:$A,'[1]Sheet2 (2)'!$B:$B,"")</f>
        <v/>
      </c>
    </row>
    <row r="1623" spans="1:14" ht="17" x14ac:dyDescent="0.25">
      <c r="A1623" s="1" t="s">
        <v>1623</v>
      </c>
      <c r="B1623" s="1" t="str">
        <f>_xlfn.TEXTBEFORE(Table7[[#This Row],[raw]]," ")</f>
        <v>PROSYN-RPS18A</v>
      </c>
      <c r="C1623" s="1"/>
      <c r="D1623" s="1">
        <f>_xlfn.NUMBERVALUE(_xlfn.TEXTAFTER(Table7[[#This Row],[raw]]," ",-1))</f>
        <v>2.8331040960000001E-6</v>
      </c>
      <c r="G1623" t="s">
        <v>3749</v>
      </c>
      <c r="H1623" t="s">
        <v>2778</v>
      </c>
      <c r="I1623">
        <v>2.2114959799999999E-7</v>
      </c>
      <c r="J1623">
        <f>_xlfn.XLOOKUP(Table2[[#This Row],[rxn]],Table7[rxn],Table7[flux],0)</f>
        <v>0</v>
      </c>
      <c r="K1623">
        <f>Table2[[#This Row],[flux]]-Table2[[#This Row],[flux in mfs]]</f>
        <v>2.2114959799999999E-7</v>
      </c>
      <c r="L1623" t="b">
        <f>_xlfn.TEXTAFTER(Table2[[#This Row],[rxn]],"-",-1)="SPONT"</f>
        <v>0</v>
      </c>
      <c r="M1623" t="str">
        <f>_xlfn.TEXTAFTER(Table2[[#This Row],[rxn]],"-",-1)</f>
        <v>ATPSCPLX</v>
      </c>
      <c r="N1623" t="str">
        <f>_xlfn.XLOOKUP("'PRO-"&amp;Table2[[#This Row],[enz]]&amp;"'",'[1]Sheet2 (2)'!$A:$A,'[1]Sheet2 (2)'!$B:$B,"")</f>
        <v/>
      </c>
    </row>
    <row r="1624" spans="1:14" ht="17" x14ac:dyDescent="0.25">
      <c r="A1624" s="1" t="s">
        <v>1624</v>
      </c>
      <c r="B1624" s="1" t="str">
        <f>_xlfn.TEXTBEFORE(Table7[[#This Row],[raw]]," ")</f>
        <v>PROSYN-RPS19A</v>
      </c>
      <c r="C1624" s="1"/>
      <c r="D1624" s="1">
        <f>_xlfn.NUMBERVALUE(_xlfn.TEXTAFTER(Table7[[#This Row],[raw]]," ",-1))</f>
        <v>3.4926232059999999E-6</v>
      </c>
      <c r="G1624" t="s">
        <v>4583</v>
      </c>
      <c r="H1624" t="s">
        <v>2778</v>
      </c>
      <c r="I1624">
        <v>2.2114959799999999E-7</v>
      </c>
      <c r="J1624">
        <f>_xlfn.XLOOKUP(Table2[[#This Row],[rxn]],Table7[rxn],Table7[flux],0)</f>
        <v>0</v>
      </c>
      <c r="K1624">
        <f>Table2[[#This Row],[flux]]-Table2[[#This Row],[flux in mfs]]</f>
        <v>2.2114959799999999E-7</v>
      </c>
      <c r="L1624" t="b">
        <f>_xlfn.TEXTAFTER(Table2[[#This Row],[rxn]],"-",-1)="SPONT"</f>
        <v>0</v>
      </c>
      <c r="M1624" t="str">
        <f>_xlfn.TEXTAFTER(Table2[[#This Row],[rxn]],"-",-1)</f>
        <v>rtmATP6</v>
      </c>
      <c r="N1624">
        <f>_xlfn.XLOOKUP("'PRO-"&amp;Table2[[#This Row],[enz]]&amp;"'",'[1]Sheet2 (2)'!$A:$A,'[1]Sheet2 (2)'!$B:$B,"")</f>
        <v>1</v>
      </c>
    </row>
    <row r="1625" spans="1:14" ht="17" x14ac:dyDescent="0.25">
      <c r="A1625" s="1" t="s">
        <v>1625</v>
      </c>
      <c r="B1625" s="1" t="str">
        <f>_xlfn.TEXTBEFORE(Table7[[#This Row],[raw]]," ")</f>
        <v>PROSYN-RPS1A</v>
      </c>
      <c r="C1625" s="1"/>
      <c r="D1625" s="1">
        <f>_xlfn.NUMBERVALUE(_xlfn.TEXTAFTER(Table7[[#This Row],[raw]]," ",-1))</f>
        <v>2.1036793750000001E-6</v>
      </c>
      <c r="G1625" t="s">
        <v>4584</v>
      </c>
      <c r="H1625" t="s">
        <v>2778</v>
      </c>
      <c r="I1625">
        <v>2.2114959799999999E-7</v>
      </c>
      <c r="J1625">
        <f>_xlfn.XLOOKUP(Table2[[#This Row],[rxn]],Table7[rxn],Table7[flux],0)</f>
        <v>0</v>
      </c>
      <c r="K1625">
        <f>Table2[[#This Row],[flux]]-Table2[[#This Row],[flux in mfs]]</f>
        <v>2.2114959799999999E-7</v>
      </c>
      <c r="L1625" t="b">
        <f>_xlfn.TEXTAFTER(Table2[[#This Row],[rxn]],"-",-1)="SPONT"</f>
        <v>0</v>
      </c>
      <c r="M1625" t="str">
        <f>_xlfn.TEXTAFTER(Table2[[#This Row],[rxn]],"-",-1)</f>
        <v>rtmATP8</v>
      </c>
      <c r="N1625">
        <f>_xlfn.XLOOKUP("'PRO-"&amp;Table2[[#This Row],[enz]]&amp;"'",'[1]Sheet2 (2)'!$A:$A,'[1]Sheet2 (2)'!$B:$B,"")</f>
        <v>1</v>
      </c>
    </row>
    <row r="1626" spans="1:14" ht="17" x14ac:dyDescent="0.25">
      <c r="A1626" s="1" t="s">
        <v>1626</v>
      </c>
      <c r="B1626" s="1" t="str">
        <f>_xlfn.TEXTBEFORE(Table7[[#This Row],[raw]]," ")</f>
        <v>PROSYN-RPS2</v>
      </c>
      <c r="C1626" s="1"/>
      <c r="D1626" s="1">
        <f>_xlfn.NUMBERVALUE(_xlfn.TEXTAFTER(Table7[[#This Row],[raw]]," ",-1))</f>
        <v>1.2394997929999999E-6</v>
      </c>
      <c r="G1626" t="s">
        <v>3557</v>
      </c>
      <c r="H1626" t="s">
        <v>2778</v>
      </c>
      <c r="I1626">
        <v>2.2169354499999999E-7</v>
      </c>
      <c r="J1626">
        <f>_xlfn.XLOOKUP(Table2[[#This Row],[rxn]],Table7[rxn],Table7[flux],0)</f>
        <v>0</v>
      </c>
      <c r="K1626">
        <f>Table2[[#This Row],[flux]]-Table2[[#This Row],[flux in mfs]]</f>
        <v>2.2169354499999999E-7</v>
      </c>
      <c r="L1626" t="b">
        <f>_xlfn.TEXTAFTER(Table2[[#This Row],[rxn]],"-",-1)="SPONT"</f>
        <v>0</v>
      </c>
      <c r="M1626" t="str">
        <f>_xlfn.TEXTAFTER(Table2[[#This Row],[rxn]],"-",-1)</f>
        <v>rt2246</v>
      </c>
      <c r="N1626">
        <f>_xlfn.XLOOKUP("'PRO-"&amp;Table2[[#This Row],[enz]]&amp;"'",'[1]Sheet2 (2)'!$A:$A,'[1]Sheet2 (2)'!$B:$B,"")</f>
        <v>1</v>
      </c>
    </row>
    <row r="1627" spans="1:14" ht="17" hidden="1" x14ac:dyDescent="0.25">
      <c r="A1627" s="1" t="s">
        <v>1627</v>
      </c>
      <c r="B1627" s="1" t="str">
        <f>_xlfn.TEXTBEFORE(Table7[[#This Row],[raw]]," ")</f>
        <v>PROSYN-RPS20</v>
      </c>
      <c r="C1627" s="1"/>
      <c r="D1627" s="1">
        <f>_xlfn.NUMBERVALUE(_xlfn.TEXTAFTER(Table7[[#This Row],[raw]]," ",-1))</f>
        <v>2.6693708750000001E-6</v>
      </c>
      <c r="G1627" t="s">
        <v>2932</v>
      </c>
      <c r="H1627" t="s">
        <v>2778</v>
      </c>
      <c r="I1627">
        <v>7.9557664585599996E-4</v>
      </c>
      <c r="J1627">
        <f>_xlfn.XLOOKUP(Table2[[#This Row],[rxn]],Table7[rxn],Table7[flux],0)</f>
        <v>0.89801775857439603</v>
      </c>
      <c r="K1627">
        <f>Table2[[#This Row],[flux]]-Table2[[#This Row],[flux in mfs]]</f>
        <v>-0.89722218192853997</v>
      </c>
      <c r="L1627" t="b">
        <f>_xlfn.TEXTAFTER(Table2[[#This Row],[rxn]],"-",-1)="SPONT"</f>
        <v>1</v>
      </c>
      <c r="M1627" t="str">
        <f>_xlfn.TEXTAFTER(Table2[[#This Row],[rxn]],"-",-1)</f>
        <v>SPONT</v>
      </c>
      <c r="N1627" t="str">
        <f>_xlfn.XLOOKUP("'PRO-"&amp;Table2[[#This Row],[enz]]&amp;"'",'[1]Sheet2 (2)'!$A:$A,'[1]Sheet2 (2)'!$B:$B,"")</f>
        <v/>
      </c>
    </row>
    <row r="1628" spans="1:14" ht="17" hidden="1" x14ac:dyDescent="0.25">
      <c r="A1628" s="1" t="s">
        <v>1628</v>
      </c>
      <c r="B1628" s="1" t="str">
        <f>_xlfn.TEXTBEFORE(Table7[[#This Row],[raw]]," ")</f>
        <v>PROSYN-RPS21A</v>
      </c>
      <c r="C1628" s="1"/>
      <c r="D1628" s="1">
        <f>_xlfn.NUMBERVALUE(_xlfn.TEXTAFTER(Table7[[#This Row],[raw]]," ",-1))</f>
        <v>2.5595778570000001E-6</v>
      </c>
      <c r="G1628" t="s">
        <v>2942</v>
      </c>
      <c r="H1628" t="s">
        <v>2778</v>
      </c>
      <c r="I1628">
        <v>7.9557664585599996E-4</v>
      </c>
      <c r="J1628">
        <f>_xlfn.XLOOKUP(Table2[[#This Row],[rxn]],Table7[rxn],Table7[flux],0)</f>
        <v>0.89801775857439603</v>
      </c>
      <c r="K1628">
        <f>Table2[[#This Row],[flux]]-Table2[[#This Row],[flux in mfs]]</f>
        <v>-0.89722218192853997</v>
      </c>
      <c r="L1628" t="b">
        <f>_xlfn.TEXTAFTER(Table2[[#This Row],[rxn]],"-",-1)="SPONT"</f>
        <v>1</v>
      </c>
      <c r="M1628" t="str">
        <f>_xlfn.TEXTAFTER(Table2[[#This Row],[rxn]],"-",-1)</f>
        <v>SPONT</v>
      </c>
      <c r="N1628" t="str">
        <f>_xlfn.XLOOKUP("'PRO-"&amp;Table2[[#This Row],[enz]]&amp;"'",'[1]Sheet2 (2)'!$A:$A,'[1]Sheet2 (2)'!$B:$B,"")</f>
        <v/>
      </c>
    </row>
    <row r="1629" spans="1:14" ht="17" hidden="1" x14ac:dyDescent="0.25">
      <c r="A1629" s="1" t="s">
        <v>1629</v>
      </c>
      <c r="B1629" s="1" t="str">
        <f>_xlfn.TEXTBEFORE(Table7[[#This Row],[raw]]," ")</f>
        <v>PROSYN-RPS22A</v>
      </c>
      <c r="C1629" s="1"/>
      <c r="D1629" s="1">
        <f>_xlfn.NUMBERVALUE(_xlfn.TEXTAFTER(Table7[[#This Row],[raw]]," ",-1))</f>
        <v>1.592028589E-6</v>
      </c>
      <c r="G1629" t="s">
        <v>2949</v>
      </c>
      <c r="H1629" t="s">
        <v>2778</v>
      </c>
      <c r="I1629">
        <v>7.9557664585599996E-4</v>
      </c>
      <c r="J1629">
        <f>_xlfn.XLOOKUP(Table2[[#This Row],[rxn]],Table7[rxn],Table7[flux],0)</f>
        <v>0.89801775857439603</v>
      </c>
      <c r="K1629">
        <f>Table2[[#This Row],[flux]]-Table2[[#This Row],[flux in mfs]]</f>
        <v>-0.89722218192853997</v>
      </c>
      <c r="L1629" t="b">
        <f>_xlfn.TEXTAFTER(Table2[[#This Row],[rxn]],"-",-1)="SPONT"</f>
        <v>1</v>
      </c>
      <c r="M1629" t="str">
        <f>_xlfn.TEXTAFTER(Table2[[#This Row],[rxn]],"-",-1)</f>
        <v>SPONT</v>
      </c>
      <c r="N1629" t="str">
        <f>_xlfn.XLOOKUP("'PRO-"&amp;Table2[[#This Row],[enz]]&amp;"'",'[1]Sheet2 (2)'!$A:$A,'[1]Sheet2 (2)'!$B:$B,"")</f>
        <v/>
      </c>
    </row>
    <row r="1630" spans="1:14" ht="17" hidden="1" x14ac:dyDescent="0.25">
      <c r="A1630" s="1" t="s">
        <v>1630</v>
      </c>
      <c r="B1630" s="1" t="str">
        <f>_xlfn.TEXTBEFORE(Table7[[#This Row],[raw]]," ")</f>
        <v>PROSYN-RPS23A</v>
      </c>
      <c r="C1630" s="1"/>
      <c r="D1630" s="1">
        <f>_xlfn.NUMBERVALUE(_xlfn.TEXTAFTER(Table7[[#This Row],[raw]]," ",-1))</f>
        <v>1.90018634E-7</v>
      </c>
      <c r="G1630" t="s">
        <v>2966</v>
      </c>
      <c r="H1630" t="s">
        <v>2778</v>
      </c>
      <c r="I1630">
        <v>7.9557664585599996E-4</v>
      </c>
      <c r="J1630">
        <f>_xlfn.XLOOKUP(Table2[[#This Row],[rxn]],Table7[rxn],Table7[flux],0)</f>
        <v>0.89801775857439603</v>
      </c>
      <c r="K1630">
        <f>Table2[[#This Row],[flux]]-Table2[[#This Row],[flux in mfs]]</f>
        <v>-0.89722218192853997</v>
      </c>
      <c r="L1630" t="b">
        <f>_xlfn.TEXTAFTER(Table2[[#This Row],[rxn]],"-",-1)="SPONT"</f>
        <v>1</v>
      </c>
      <c r="M1630" t="str">
        <f>_xlfn.TEXTAFTER(Table2[[#This Row],[rxn]],"-",-1)</f>
        <v>SPONT</v>
      </c>
      <c r="N1630" t="str">
        <f>_xlfn.XLOOKUP("'PRO-"&amp;Table2[[#This Row],[enz]]&amp;"'",'[1]Sheet2 (2)'!$A:$A,'[1]Sheet2 (2)'!$B:$B,"")</f>
        <v/>
      </c>
    </row>
    <row r="1631" spans="1:14" ht="17" x14ac:dyDescent="0.25">
      <c r="A1631" s="1" t="s">
        <v>1631</v>
      </c>
      <c r="B1631" s="1" t="str">
        <f>_xlfn.TEXTBEFORE(Table7[[#This Row],[raw]]," ")</f>
        <v>PROSYN-RPS23B</v>
      </c>
      <c r="C1631" s="1"/>
      <c r="D1631" s="1">
        <f>_xlfn.NUMBERVALUE(_xlfn.TEXTAFTER(Table7[[#This Row],[raw]]," ",-1))</f>
        <v>1.7236937699999999E-7</v>
      </c>
      <c r="G1631" t="s">
        <v>3904</v>
      </c>
      <c r="H1631" t="s">
        <v>2778</v>
      </c>
      <c r="I1631">
        <v>2.2169354499999999E-7</v>
      </c>
      <c r="J1631">
        <f>_xlfn.XLOOKUP(Table2[[#This Row],[rxn]],Table7[rxn],Table7[flux],0)</f>
        <v>0</v>
      </c>
      <c r="K1631">
        <f>Table2[[#This Row],[flux]]-Table2[[#This Row],[flux in mfs]]</f>
        <v>2.2169354499999999E-7</v>
      </c>
      <c r="L1631" t="b">
        <f>_xlfn.TEXTAFTER(Table2[[#This Row],[rxn]],"-",-1)="SPONT"</f>
        <v>0</v>
      </c>
      <c r="M1631" t="str">
        <f>_xlfn.TEXTAFTER(Table2[[#This Row],[rxn]],"-",-1)</f>
        <v>rt2246</v>
      </c>
      <c r="N1631">
        <f>_xlfn.XLOOKUP("'PRO-"&amp;Table2[[#This Row],[enz]]&amp;"'",'[1]Sheet2 (2)'!$A:$A,'[1]Sheet2 (2)'!$B:$B,"")</f>
        <v>1</v>
      </c>
    </row>
    <row r="1632" spans="1:14" ht="17" hidden="1" x14ac:dyDescent="0.25">
      <c r="A1632" s="1" t="s">
        <v>1632</v>
      </c>
      <c r="B1632" s="1" t="str">
        <f>_xlfn.TEXTBEFORE(Table7[[#This Row],[raw]]," ")</f>
        <v>PROSYN-RPS24A</v>
      </c>
      <c r="C1632" s="1"/>
      <c r="D1632" s="1">
        <f>_xlfn.NUMBERVALUE(_xlfn.TEXTAFTER(Table7[[#This Row],[raw]]," ",-1))</f>
        <v>6.4157920899999999E-7</v>
      </c>
      <c r="G1632" t="s">
        <v>3210</v>
      </c>
      <c r="H1632" t="s">
        <v>2778</v>
      </c>
      <c r="I1632">
        <v>7.9557664585599996E-4</v>
      </c>
      <c r="J1632">
        <f>_xlfn.XLOOKUP(Table2[[#This Row],[rxn]],Table7[rxn],Table7[flux],0)</f>
        <v>0.89801775857439603</v>
      </c>
      <c r="K1632">
        <f>Table2[[#This Row],[flux]]-Table2[[#This Row],[flux in mfs]]</f>
        <v>-0.89722218192853997</v>
      </c>
      <c r="L1632" t="b">
        <f>_xlfn.TEXTAFTER(Table2[[#This Row],[rxn]],"-",-1)="SPONT"</f>
        <v>1</v>
      </c>
      <c r="M1632" t="str">
        <f>_xlfn.TEXTAFTER(Table2[[#This Row],[rxn]],"-",-1)</f>
        <v>SPONT</v>
      </c>
      <c r="N1632" t="str">
        <f>_xlfn.XLOOKUP("'PRO-"&amp;Table2[[#This Row],[enz]]&amp;"'",'[1]Sheet2 (2)'!$A:$A,'[1]Sheet2 (2)'!$B:$B,"")</f>
        <v/>
      </c>
    </row>
    <row r="1633" spans="1:14" ht="17" x14ac:dyDescent="0.25">
      <c r="A1633" s="1" t="s">
        <v>1633</v>
      </c>
      <c r="B1633" s="1" t="str">
        <f>_xlfn.TEXTBEFORE(Table7[[#This Row],[raw]]," ")</f>
        <v>PROSYN-RPS25A</v>
      </c>
      <c r="C1633" s="1"/>
      <c r="D1633" s="1">
        <f>_xlfn.NUMBERVALUE(_xlfn.TEXTAFTER(Table7[[#This Row],[raw]]," ",-1))</f>
        <v>2.269331831E-6</v>
      </c>
      <c r="G1633" t="s">
        <v>3663</v>
      </c>
      <c r="H1633" t="s">
        <v>2778</v>
      </c>
      <c r="I1633">
        <v>2.2252568400000001E-7</v>
      </c>
      <c r="J1633">
        <f>_xlfn.XLOOKUP(Table2[[#This Row],[rxn]],Table7[rxn],Table7[flux],0)</f>
        <v>0</v>
      </c>
      <c r="K1633">
        <f>Table2[[#This Row],[flux]]-Table2[[#This Row],[flux in mfs]]</f>
        <v>2.2252568400000001E-7</v>
      </c>
      <c r="L1633" t="b">
        <f>_xlfn.TEXTAFTER(Table2[[#This Row],[rxn]],"-",-1)="SPONT"</f>
        <v>0</v>
      </c>
      <c r="M1633" t="str">
        <f>_xlfn.TEXTAFTER(Table2[[#This Row],[rxn]],"-",-1)</f>
        <v>rt0302</v>
      </c>
      <c r="N1633">
        <f>_xlfn.XLOOKUP("'PRO-"&amp;Table2[[#This Row],[enz]]&amp;"'",'[1]Sheet2 (2)'!$A:$A,'[1]Sheet2 (2)'!$B:$B,"")</f>
        <v>1</v>
      </c>
    </row>
    <row r="1634" spans="1:14" ht="17" x14ac:dyDescent="0.25">
      <c r="A1634" s="1" t="s">
        <v>1634</v>
      </c>
      <c r="B1634" s="1" t="str">
        <f>_xlfn.TEXTBEFORE(Table7[[#This Row],[raw]]," ")</f>
        <v>PROSYN-RPS26A</v>
      </c>
      <c r="C1634" s="1"/>
      <c r="D1634" s="1">
        <f>_xlfn.NUMBERVALUE(_xlfn.TEXTAFTER(Table7[[#This Row],[raw]]," ",-1))</f>
        <v>1.007158445E-6</v>
      </c>
      <c r="G1634" t="s">
        <v>3664</v>
      </c>
      <c r="H1634" t="s">
        <v>2778</v>
      </c>
      <c r="I1634">
        <v>2.2252568400000001E-7</v>
      </c>
      <c r="J1634">
        <f>_xlfn.XLOOKUP(Table2[[#This Row],[rxn]],Table7[rxn],Table7[flux],0)</f>
        <v>0</v>
      </c>
      <c r="K1634">
        <f>Table2[[#This Row],[flux]]-Table2[[#This Row],[flux in mfs]]</f>
        <v>2.2252568400000001E-7</v>
      </c>
      <c r="L1634" t="b">
        <f>_xlfn.TEXTAFTER(Table2[[#This Row],[rxn]],"-",-1)="SPONT"</f>
        <v>0</v>
      </c>
      <c r="M1634" t="str">
        <f>_xlfn.TEXTAFTER(Table2[[#This Row],[rxn]],"-",-1)</f>
        <v>rt0302</v>
      </c>
      <c r="N1634">
        <f>_xlfn.XLOOKUP("'PRO-"&amp;Table2[[#This Row],[enz]]&amp;"'",'[1]Sheet2 (2)'!$A:$A,'[1]Sheet2 (2)'!$B:$B,"")</f>
        <v>1</v>
      </c>
    </row>
    <row r="1635" spans="1:14" ht="17" x14ac:dyDescent="0.25">
      <c r="A1635" s="1" t="s">
        <v>1635</v>
      </c>
      <c r="B1635" s="1" t="str">
        <f>_xlfn.TEXTBEFORE(Table7[[#This Row],[raw]]," ")</f>
        <v>PROSYN-RPS27A</v>
      </c>
      <c r="C1635" s="1"/>
      <c r="D1635" s="1">
        <f>_xlfn.NUMBERVALUE(_xlfn.TEXTAFTER(Table7[[#This Row],[raw]]," ",-1))</f>
        <v>1.2151945590000001E-6</v>
      </c>
      <c r="G1635" t="s">
        <v>3665</v>
      </c>
      <c r="H1635" t="s">
        <v>2778</v>
      </c>
      <c r="I1635">
        <v>2.2252568400000001E-7</v>
      </c>
      <c r="J1635">
        <f>_xlfn.XLOOKUP(Table2[[#This Row],[rxn]],Table7[rxn],Table7[flux],0)</f>
        <v>0</v>
      </c>
      <c r="K1635">
        <f>Table2[[#This Row],[flux]]-Table2[[#This Row],[flux in mfs]]</f>
        <v>2.2252568400000001E-7</v>
      </c>
      <c r="L1635" t="b">
        <f>_xlfn.TEXTAFTER(Table2[[#This Row],[rxn]],"-",-1)="SPONT"</f>
        <v>0</v>
      </c>
      <c r="M1635" t="str">
        <f>_xlfn.TEXTAFTER(Table2[[#This Row],[rxn]],"-",-1)</f>
        <v>rt0302</v>
      </c>
      <c r="N1635">
        <f>_xlfn.XLOOKUP("'PRO-"&amp;Table2[[#This Row],[enz]]&amp;"'",'[1]Sheet2 (2)'!$A:$A,'[1]Sheet2 (2)'!$B:$B,"")</f>
        <v>1</v>
      </c>
    </row>
    <row r="1636" spans="1:14" ht="17" x14ac:dyDescent="0.25">
      <c r="A1636" s="1" t="s">
        <v>1636</v>
      </c>
      <c r="B1636" s="1" t="str">
        <f>_xlfn.TEXTBEFORE(Table7[[#This Row],[raw]]," ")</f>
        <v>PROSYN-RPS28A</v>
      </c>
      <c r="C1636" s="1"/>
      <c r="D1636" s="1">
        <f>_xlfn.NUMBERVALUE(_xlfn.TEXTAFTER(Table7[[#This Row],[raw]]," ",-1))</f>
        <v>2.076989187E-6</v>
      </c>
      <c r="G1636" t="s">
        <v>3666</v>
      </c>
      <c r="H1636" t="s">
        <v>2778</v>
      </c>
      <c r="I1636">
        <v>2.2252568400000001E-7</v>
      </c>
      <c r="J1636">
        <f>_xlfn.XLOOKUP(Table2[[#This Row],[rxn]],Table7[rxn],Table7[flux],0)</f>
        <v>0</v>
      </c>
      <c r="K1636">
        <f>Table2[[#This Row],[flux]]-Table2[[#This Row],[flux in mfs]]</f>
        <v>2.2252568400000001E-7</v>
      </c>
      <c r="L1636" t="b">
        <f>_xlfn.TEXTAFTER(Table2[[#This Row],[rxn]],"-",-1)="SPONT"</f>
        <v>0</v>
      </c>
      <c r="M1636" t="str">
        <f>_xlfn.TEXTAFTER(Table2[[#This Row],[rxn]],"-",-1)</f>
        <v>rt0302</v>
      </c>
      <c r="N1636">
        <f>_xlfn.XLOOKUP("'PRO-"&amp;Table2[[#This Row],[enz]]&amp;"'",'[1]Sheet2 (2)'!$A:$A,'[1]Sheet2 (2)'!$B:$B,"")</f>
        <v>1</v>
      </c>
    </row>
    <row r="1637" spans="1:14" ht="17" x14ac:dyDescent="0.25">
      <c r="A1637" s="1" t="s">
        <v>1637</v>
      </c>
      <c r="B1637" s="1" t="str">
        <f>_xlfn.TEXTBEFORE(Table7[[#This Row],[raw]]," ")</f>
        <v>PROSYN-RPS29A</v>
      </c>
      <c r="C1637" s="1"/>
      <c r="D1637" s="1">
        <f>_xlfn.NUMBERVALUE(_xlfn.TEXTAFTER(Table7[[#This Row],[raw]]," ",-1))</f>
        <v>1.120966752E-6</v>
      </c>
      <c r="G1637" t="s">
        <v>3668</v>
      </c>
      <c r="H1637" t="s">
        <v>2778</v>
      </c>
      <c r="I1637">
        <v>2.2252568400000001E-7</v>
      </c>
      <c r="J1637">
        <f>_xlfn.XLOOKUP(Table2[[#This Row],[rxn]],Table7[rxn],Table7[flux],0)</f>
        <v>0</v>
      </c>
      <c r="K1637">
        <f>Table2[[#This Row],[flux]]-Table2[[#This Row],[flux in mfs]]</f>
        <v>2.2252568400000001E-7</v>
      </c>
      <c r="L1637" t="b">
        <f>_xlfn.TEXTAFTER(Table2[[#This Row],[rxn]],"-",-1)="SPONT"</f>
        <v>0</v>
      </c>
      <c r="M1637" t="str">
        <f>_xlfn.TEXTAFTER(Table2[[#This Row],[rxn]],"-",-1)</f>
        <v>rt0302</v>
      </c>
      <c r="N1637">
        <f>_xlfn.XLOOKUP("'PRO-"&amp;Table2[[#This Row],[enz]]&amp;"'",'[1]Sheet2 (2)'!$A:$A,'[1]Sheet2 (2)'!$B:$B,"")</f>
        <v>1</v>
      </c>
    </row>
    <row r="1638" spans="1:14" ht="17" x14ac:dyDescent="0.25">
      <c r="A1638" s="1" t="s">
        <v>1638</v>
      </c>
      <c r="B1638" s="1" t="str">
        <f>_xlfn.TEXTBEFORE(Table7[[#This Row],[raw]]," ")</f>
        <v>PROSYN-RPS3</v>
      </c>
      <c r="C1638" s="1"/>
      <c r="D1638" s="1">
        <f>_xlfn.NUMBERVALUE(_xlfn.TEXTAFTER(Table7[[#This Row],[raw]]," ",-1))</f>
        <v>2.992957288E-6</v>
      </c>
      <c r="G1638" t="s">
        <v>3669</v>
      </c>
      <c r="H1638" t="s">
        <v>2778</v>
      </c>
      <c r="I1638">
        <v>2.2252568400000001E-7</v>
      </c>
      <c r="J1638">
        <f>_xlfn.XLOOKUP(Table2[[#This Row],[rxn]],Table7[rxn],Table7[flux],0)</f>
        <v>0</v>
      </c>
      <c r="K1638">
        <f>Table2[[#This Row],[flux]]-Table2[[#This Row],[flux in mfs]]</f>
        <v>2.2252568400000001E-7</v>
      </c>
      <c r="L1638" t="b">
        <f>_xlfn.TEXTAFTER(Table2[[#This Row],[rxn]],"-",-1)="SPONT"</f>
        <v>0</v>
      </c>
      <c r="M1638" t="str">
        <f>_xlfn.TEXTAFTER(Table2[[#This Row],[rxn]],"-",-1)</f>
        <v>rt0302</v>
      </c>
      <c r="N1638">
        <f>_xlfn.XLOOKUP("'PRO-"&amp;Table2[[#This Row],[enz]]&amp;"'",'[1]Sheet2 (2)'!$A:$A,'[1]Sheet2 (2)'!$B:$B,"")</f>
        <v>1</v>
      </c>
    </row>
    <row r="1639" spans="1:14" ht="17" x14ac:dyDescent="0.25">
      <c r="A1639" s="1" t="s">
        <v>1639</v>
      </c>
      <c r="B1639" s="1" t="str">
        <f>_xlfn.TEXTBEFORE(Table7[[#This Row],[raw]]," ")</f>
        <v>PROSYN-RPS30A</v>
      </c>
      <c r="C1639" s="1"/>
      <c r="D1639" s="1">
        <f>_xlfn.NUMBERVALUE(_xlfn.TEXTAFTER(Table7[[#This Row],[raw]]," ",-1))</f>
        <v>3.6238801099999999E-7</v>
      </c>
      <c r="G1639" t="s">
        <v>3670</v>
      </c>
      <c r="H1639" t="s">
        <v>2778</v>
      </c>
      <c r="I1639">
        <v>2.2252568400000001E-7</v>
      </c>
      <c r="J1639">
        <f>_xlfn.XLOOKUP(Table2[[#This Row],[rxn]],Table7[rxn],Table7[flux],0)</f>
        <v>0</v>
      </c>
      <c r="K1639">
        <f>Table2[[#This Row],[flux]]-Table2[[#This Row],[flux in mfs]]</f>
        <v>2.2252568400000001E-7</v>
      </c>
      <c r="L1639" t="b">
        <f>_xlfn.TEXTAFTER(Table2[[#This Row],[rxn]],"-",-1)="SPONT"</f>
        <v>0</v>
      </c>
      <c r="M1639" t="str">
        <f>_xlfn.TEXTAFTER(Table2[[#This Row],[rxn]],"-",-1)</f>
        <v>rt0302</v>
      </c>
      <c r="N1639">
        <f>_xlfn.XLOOKUP("'PRO-"&amp;Table2[[#This Row],[enz]]&amp;"'",'[1]Sheet2 (2)'!$A:$A,'[1]Sheet2 (2)'!$B:$B,"")</f>
        <v>1</v>
      </c>
    </row>
    <row r="1640" spans="1:14" ht="17" x14ac:dyDescent="0.25">
      <c r="A1640" s="1" t="s">
        <v>1640</v>
      </c>
      <c r="B1640" s="1" t="str">
        <f>_xlfn.TEXTBEFORE(Table7[[#This Row],[raw]]," ")</f>
        <v>PROSYN-RPS31</v>
      </c>
      <c r="C1640" s="1"/>
      <c r="D1640" s="1">
        <f>_xlfn.NUMBERVALUE(_xlfn.TEXTAFTER(Table7[[#This Row],[raw]]," ",-1))</f>
        <v>4.5582548700000001E-7</v>
      </c>
      <c r="G1640" t="s">
        <v>3680</v>
      </c>
      <c r="H1640" t="s">
        <v>2778</v>
      </c>
      <c r="I1640">
        <v>2.2252568400000001E-7</v>
      </c>
      <c r="J1640">
        <f>_xlfn.XLOOKUP(Table2[[#This Row],[rxn]],Table7[rxn],Table7[flux],0)</f>
        <v>0</v>
      </c>
      <c r="K1640">
        <f>Table2[[#This Row],[flux]]-Table2[[#This Row],[flux in mfs]]</f>
        <v>2.2252568400000001E-7</v>
      </c>
      <c r="L1640" t="b">
        <f>_xlfn.TEXTAFTER(Table2[[#This Row],[rxn]],"-",-1)="SPONT"</f>
        <v>0</v>
      </c>
      <c r="M1640" t="str">
        <f>_xlfn.TEXTAFTER(Table2[[#This Row],[rxn]],"-",-1)</f>
        <v>rt2190</v>
      </c>
      <c r="N1640">
        <f>_xlfn.XLOOKUP("'PRO-"&amp;Table2[[#This Row],[enz]]&amp;"'",'[1]Sheet2 (2)'!$A:$A,'[1]Sheet2 (2)'!$B:$B,"")</f>
        <v>1</v>
      </c>
    </row>
    <row r="1641" spans="1:14" ht="17" x14ac:dyDescent="0.25">
      <c r="A1641" s="1" t="s">
        <v>1641</v>
      </c>
      <c r="B1641" s="1" t="str">
        <f>_xlfn.TEXTBEFORE(Table7[[#This Row],[raw]]," ")</f>
        <v>PROSYN-RPS4A</v>
      </c>
      <c r="C1641" s="1"/>
      <c r="D1641" s="1">
        <f>_xlfn.NUMBERVALUE(_xlfn.TEXTAFTER(Table7[[#This Row],[raw]]," ",-1))</f>
        <v>1.5740397150000001E-6</v>
      </c>
      <c r="G1641" t="s">
        <v>3681</v>
      </c>
      <c r="H1641" t="s">
        <v>2778</v>
      </c>
      <c r="I1641">
        <v>2.2252568400000001E-7</v>
      </c>
      <c r="J1641">
        <f>_xlfn.XLOOKUP(Table2[[#This Row],[rxn]],Table7[rxn],Table7[flux],0)</f>
        <v>0</v>
      </c>
      <c r="K1641">
        <f>Table2[[#This Row],[flux]]-Table2[[#This Row],[flux in mfs]]</f>
        <v>2.2252568400000001E-7</v>
      </c>
      <c r="L1641" t="b">
        <f>_xlfn.TEXTAFTER(Table2[[#This Row],[rxn]],"-",-1)="SPONT"</f>
        <v>0</v>
      </c>
      <c r="M1641" t="str">
        <f>_xlfn.TEXTAFTER(Table2[[#This Row],[rxn]],"-",-1)</f>
        <v>rt2190</v>
      </c>
      <c r="N1641">
        <f>_xlfn.XLOOKUP("'PRO-"&amp;Table2[[#This Row],[enz]]&amp;"'",'[1]Sheet2 (2)'!$A:$A,'[1]Sheet2 (2)'!$B:$B,"")</f>
        <v>1</v>
      </c>
    </row>
    <row r="1642" spans="1:14" ht="17" x14ac:dyDescent="0.25">
      <c r="A1642" s="1" t="s">
        <v>1642</v>
      </c>
      <c r="B1642" s="1" t="str">
        <f>_xlfn.TEXTBEFORE(Table7[[#This Row],[raw]]," ")</f>
        <v>PROSYN-RPS5</v>
      </c>
      <c r="C1642" s="1"/>
      <c r="D1642" s="1">
        <f>_xlfn.NUMBERVALUE(_xlfn.TEXTAFTER(Table7[[#This Row],[raw]]," ",-1))</f>
        <v>2.8907336700000001E-6</v>
      </c>
      <c r="G1642" t="s">
        <v>3682</v>
      </c>
      <c r="H1642" t="s">
        <v>2778</v>
      </c>
      <c r="I1642">
        <v>2.2252568400000001E-7</v>
      </c>
      <c r="J1642">
        <f>_xlfn.XLOOKUP(Table2[[#This Row],[rxn]],Table7[rxn],Table7[flux],0)</f>
        <v>0</v>
      </c>
      <c r="K1642">
        <f>Table2[[#This Row],[flux]]-Table2[[#This Row],[flux in mfs]]</f>
        <v>2.2252568400000001E-7</v>
      </c>
      <c r="L1642" t="b">
        <f>_xlfn.TEXTAFTER(Table2[[#This Row],[rxn]],"-",-1)="SPONT"</f>
        <v>0</v>
      </c>
      <c r="M1642" t="str">
        <f>_xlfn.TEXTAFTER(Table2[[#This Row],[rxn]],"-",-1)</f>
        <v>rt2190</v>
      </c>
      <c r="N1642">
        <f>_xlfn.XLOOKUP("'PRO-"&amp;Table2[[#This Row],[enz]]&amp;"'",'[1]Sheet2 (2)'!$A:$A,'[1]Sheet2 (2)'!$B:$B,"")</f>
        <v>1</v>
      </c>
    </row>
    <row r="1643" spans="1:14" ht="17" x14ac:dyDescent="0.25">
      <c r="A1643" s="1" t="s">
        <v>1643</v>
      </c>
      <c r="B1643" s="1" t="str">
        <f>_xlfn.TEXTBEFORE(Table7[[#This Row],[raw]]," ")</f>
        <v>PROSYN-RPS6A</v>
      </c>
      <c r="C1643" s="1"/>
      <c r="D1643" s="1">
        <f>_xlfn.NUMBERVALUE(_xlfn.TEXTAFTER(Table7[[#This Row],[raw]]," ",-1))</f>
        <v>5.40079446E-7</v>
      </c>
      <c r="G1643" t="s">
        <v>3683</v>
      </c>
      <c r="H1643" t="s">
        <v>2778</v>
      </c>
      <c r="I1643">
        <v>2.2252568400000001E-7</v>
      </c>
      <c r="J1643">
        <f>_xlfn.XLOOKUP(Table2[[#This Row],[rxn]],Table7[rxn],Table7[flux],0)</f>
        <v>0</v>
      </c>
      <c r="K1643">
        <f>Table2[[#This Row],[flux]]-Table2[[#This Row],[flux in mfs]]</f>
        <v>2.2252568400000001E-7</v>
      </c>
      <c r="L1643" t="b">
        <f>_xlfn.TEXTAFTER(Table2[[#This Row],[rxn]],"-",-1)="SPONT"</f>
        <v>0</v>
      </c>
      <c r="M1643" t="str">
        <f>_xlfn.TEXTAFTER(Table2[[#This Row],[rxn]],"-",-1)</f>
        <v>rt2190</v>
      </c>
      <c r="N1643">
        <f>_xlfn.XLOOKUP("'PRO-"&amp;Table2[[#This Row],[enz]]&amp;"'",'[1]Sheet2 (2)'!$A:$A,'[1]Sheet2 (2)'!$B:$B,"")</f>
        <v>1</v>
      </c>
    </row>
    <row r="1644" spans="1:14" ht="17" x14ac:dyDescent="0.25">
      <c r="A1644" s="1" t="s">
        <v>1644</v>
      </c>
      <c r="B1644" s="1" t="str">
        <f>_xlfn.TEXTBEFORE(Table7[[#This Row],[raw]]," ")</f>
        <v>PROSYN-RPS7A</v>
      </c>
      <c r="C1644" s="1"/>
      <c r="D1644" s="1">
        <f>_xlfn.NUMBERVALUE(_xlfn.TEXTAFTER(Table7[[#This Row],[raw]]," ",-1))</f>
        <v>1.9443344980000002E-6</v>
      </c>
      <c r="G1644" t="s">
        <v>3685</v>
      </c>
      <c r="H1644" t="s">
        <v>2778</v>
      </c>
      <c r="I1644">
        <v>2.2252568400000001E-7</v>
      </c>
      <c r="J1644">
        <f>_xlfn.XLOOKUP(Table2[[#This Row],[rxn]],Table7[rxn],Table7[flux],0)</f>
        <v>0</v>
      </c>
      <c r="K1644">
        <f>Table2[[#This Row],[flux]]-Table2[[#This Row],[flux in mfs]]</f>
        <v>2.2252568400000001E-7</v>
      </c>
      <c r="L1644" t="b">
        <f>_xlfn.TEXTAFTER(Table2[[#This Row],[rxn]],"-",-1)="SPONT"</f>
        <v>0</v>
      </c>
      <c r="M1644" t="str">
        <f>_xlfn.TEXTAFTER(Table2[[#This Row],[rxn]],"-",-1)</f>
        <v>rt2190</v>
      </c>
      <c r="N1644">
        <f>_xlfn.XLOOKUP("'PRO-"&amp;Table2[[#This Row],[enz]]&amp;"'",'[1]Sheet2 (2)'!$A:$A,'[1]Sheet2 (2)'!$B:$B,"")</f>
        <v>1</v>
      </c>
    </row>
    <row r="1645" spans="1:14" ht="17" x14ac:dyDescent="0.25">
      <c r="A1645" s="1" t="s">
        <v>1645</v>
      </c>
      <c r="B1645" s="1" t="str">
        <f>_xlfn.TEXTBEFORE(Table7[[#This Row],[raw]]," ")</f>
        <v>PROSYN-RPS8A</v>
      </c>
      <c r="C1645" s="1"/>
      <c r="D1645" s="1">
        <f>_xlfn.NUMBERVALUE(_xlfn.TEXTAFTER(Table7[[#This Row],[raw]]," ",-1))</f>
        <v>1.5509944509999999E-6</v>
      </c>
      <c r="G1645" t="s">
        <v>3686</v>
      </c>
      <c r="H1645" t="s">
        <v>2778</v>
      </c>
      <c r="I1645">
        <v>2.2252568400000001E-7</v>
      </c>
      <c r="J1645">
        <f>_xlfn.XLOOKUP(Table2[[#This Row],[rxn]],Table7[rxn],Table7[flux],0)</f>
        <v>0</v>
      </c>
      <c r="K1645">
        <f>Table2[[#This Row],[flux]]-Table2[[#This Row],[flux in mfs]]</f>
        <v>2.2252568400000001E-7</v>
      </c>
      <c r="L1645" t="b">
        <f>_xlfn.TEXTAFTER(Table2[[#This Row],[rxn]],"-",-1)="SPONT"</f>
        <v>0</v>
      </c>
      <c r="M1645" t="str">
        <f>_xlfn.TEXTAFTER(Table2[[#This Row],[rxn]],"-",-1)</f>
        <v>rt2190</v>
      </c>
      <c r="N1645">
        <f>_xlfn.XLOOKUP("'PRO-"&amp;Table2[[#This Row],[enz]]&amp;"'",'[1]Sheet2 (2)'!$A:$A,'[1]Sheet2 (2)'!$B:$B,"")</f>
        <v>1</v>
      </c>
    </row>
    <row r="1646" spans="1:14" ht="17" x14ac:dyDescent="0.25">
      <c r="A1646" s="1" t="s">
        <v>1646</v>
      </c>
      <c r="B1646" s="1" t="str">
        <f>_xlfn.TEXTBEFORE(Table7[[#This Row],[raw]]," ")</f>
        <v>PROSYN-RPS9A</v>
      </c>
      <c r="C1646" s="1"/>
      <c r="D1646" s="1">
        <f>_xlfn.NUMBERVALUE(_xlfn.TEXTAFTER(Table7[[#This Row],[raw]]," ",-1))</f>
        <v>2.4028355939999998E-6</v>
      </c>
      <c r="G1646" t="s">
        <v>3687</v>
      </c>
      <c r="H1646" t="s">
        <v>2778</v>
      </c>
      <c r="I1646">
        <v>2.2252568400000001E-7</v>
      </c>
      <c r="J1646">
        <f>_xlfn.XLOOKUP(Table2[[#This Row],[rxn]],Table7[rxn],Table7[flux],0)</f>
        <v>0</v>
      </c>
      <c r="K1646">
        <f>Table2[[#This Row],[flux]]-Table2[[#This Row],[flux in mfs]]</f>
        <v>2.2252568400000001E-7</v>
      </c>
      <c r="L1646" t="b">
        <f>_xlfn.TEXTAFTER(Table2[[#This Row],[rxn]],"-",-1)="SPONT"</f>
        <v>0</v>
      </c>
      <c r="M1646" t="str">
        <f>_xlfn.TEXTAFTER(Table2[[#This Row],[rxn]],"-",-1)</f>
        <v>rt2190</v>
      </c>
      <c r="N1646">
        <f>_xlfn.XLOOKUP("'PRO-"&amp;Table2[[#This Row],[enz]]&amp;"'",'[1]Sheet2 (2)'!$A:$A,'[1]Sheet2 (2)'!$B:$B,"")</f>
        <v>1</v>
      </c>
    </row>
    <row r="1647" spans="1:14" ht="17" hidden="1" x14ac:dyDescent="0.25">
      <c r="A1647" s="1" t="s">
        <v>1647</v>
      </c>
      <c r="B1647" s="1" t="str">
        <f>_xlfn.TEXTBEFORE(Table7[[#This Row],[raw]]," ")</f>
        <v>PROSYN-IMG1</v>
      </c>
      <c r="C1647" s="1"/>
      <c r="D1647" s="1">
        <f>_xlfn.NUMBERVALUE(_xlfn.TEXTAFTER(Table7[[#This Row],[raw]]," ",-1))</f>
        <v>7.2803437999999994E-8</v>
      </c>
      <c r="G1647" t="s">
        <v>3331</v>
      </c>
      <c r="H1647" t="s">
        <v>2778</v>
      </c>
      <c r="I1647">
        <v>1.2449899222479999E-3</v>
      </c>
      <c r="J1647">
        <f>_xlfn.XLOOKUP(Table2[[#This Row],[rxn]],Table7[rxn],Table7[flux],0)</f>
        <v>1.4052989931872799</v>
      </c>
      <c r="K1647">
        <f>Table2[[#This Row],[flux]]-Table2[[#This Row],[flux in mfs]]</f>
        <v>-1.4040540032650319</v>
      </c>
      <c r="L1647" t="b">
        <f>_xlfn.TEXTAFTER(Table2[[#This Row],[rxn]],"-",-1)="SPONT"</f>
        <v>1</v>
      </c>
      <c r="M1647" t="str">
        <f>_xlfn.TEXTAFTER(Table2[[#This Row],[rxn]],"-",-1)</f>
        <v>SPONT</v>
      </c>
      <c r="N1647" t="str">
        <f>_xlfn.XLOOKUP("'PRO-"&amp;Table2[[#This Row],[enz]]&amp;"'",'[1]Sheet2 (2)'!$A:$A,'[1]Sheet2 (2)'!$B:$B,"")</f>
        <v/>
      </c>
    </row>
    <row r="1648" spans="1:14" ht="17" x14ac:dyDescent="0.25">
      <c r="A1648" s="1" t="s">
        <v>1648</v>
      </c>
      <c r="B1648" s="1" t="str">
        <f>_xlfn.TEXTBEFORE(Table7[[#This Row],[raw]]," ")</f>
        <v>PROSYN-IMG2</v>
      </c>
      <c r="C1648" s="1"/>
      <c r="D1648" s="1">
        <f>_xlfn.NUMBERVALUE(_xlfn.TEXTAFTER(Table7[[#This Row],[raw]]," ",-1))</f>
        <v>4.5136888200000002E-7</v>
      </c>
      <c r="G1648" t="s">
        <v>3688</v>
      </c>
      <c r="H1648" t="s">
        <v>2778</v>
      </c>
      <c r="I1648">
        <v>2.2252568400000001E-7</v>
      </c>
      <c r="J1648">
        <f>_xlfn.XLOOKUP(Table2[[#This Row],[rxn]],Table7[rxn],Table7[flux],0)</f>
        <v>0</v>
      </c>
      <c r="K1648">
        <f>Table2[[#This Row],[flux]]-Table2[[#This Row],[flux in mfs]]</f>
        <v>2.2252568400000001E-7</v>
      </c>
      <c r="L1648" t="b">
        <f>_xlfn.TEXTAFTER(Table2[[#This Row],[rxn]],"-",-1)="SPONT"</f>
        <v>0</v>
      </c>
      <c r="M1648" t="str">
        <f>_xlfn.TEXTAFTER(Table2[[#This Row],[rxn]],"-",-1)</f>
        <v>rt0409</v>
      </c>
      <c r="N1648">
        <f>_xlfn.XLOOKUP("'PRO-"&amp;Table2[[#This Row],[enz]]&amp;"'",'[1]Sheet2 (2)'!$A:$A,'[1]Sheet2 (2)'!$B:$B,"")</f>
        <v>1</v>
      </c>
    </row>
    <row r="1649" spans="1:14" ht="17" x14ac:dyDescent="0.25">
      <c r="A1649" s="1" t="s">
        <v>1649</v>
      </c>
      <c r="B1649" s="1" t="str">
        <f>_xlfn.TEXTBEFORE(Table7[[#This Row],[raw]]," ")</f>
        <v>PROSYN-MNP1</v>
      </c>
      <c r="C1649" s="1"/>
      <c r="D1649" s="1">
        <f>_xlfn.NUMBERVALUE(_xlfn.TEXTAFTER(Table7[[#This Row],[raw]]," ",-1))</f>
        <v>3.5538853000000002E-7</v>
      </c>
      <c r="G1649" t="s">
        <v>3689</v>
      </c>
      <c r="H1649" t="s">
        <v>2778</v>
      </c>
      <c r="I1649">
        <v>2.2252568400000001E-7</v>
      </c>
      <c r="J1649">
        <f>_xlfn.XLOOKUP(Table2[[#This Row],[rxn]],Table7[rxn],Table7[flux],0)</f>
        <v>0</v>
      </c>
      <c r="K1649">
        <f>Table2[[#This Row],[flux]]-Table2[[#This Row],[flux in mfs]]</f>
        <v>2.2252568400000001E-7</v>
      </c>
      <c r="L1649" t="b">
        <f>_xlfn.TEXTAFTER(Table2[[#This Row],[rxn]],"-",-1)="SPONT"</f>
        <v>0</v>
      </c>
      <c r="M1649" t="str">
        <f>_xlfn.TEXTAFTER(Table2[[#This Row],[rxn]],"-",-1)</f>
        <v>rt0409</v>
      </c>
      <c r="N1649">
        <f>_xlfn.XLOOKUP("'PRO-"&amp;Table2[[#This Row],[enz]]&amp;"'",'[1]Sheet2 (2)'!$A:$A,'[1]Sheet2 (2)'!$B:$B,"")</f>
        <v>1</v>
      </c>
    </row>
    <row r="1650" spans="1:14" ht="17" x14ac:dyDescent="0.25">
      <c r="A1650" s="1" t="s">
        <v>1650</v>
      </c>
      <c r="B1650" s="1" t="str">
        <f>_xlfn.TEXTBEFORE(Table7[[#This Row],[raw]]," ")</f>
        <v>PROSYN-MRP17</v>
      </c>
      <c r="C1650" s="1"/>
      <c r="D1650" s="1">
        <f>_xlfn.NUMBERVALUE(_xlfn.TEXTAFTER(Table7[[#This Row],[raw]]," ",-1))</f>
        <v>2.35650665E-7</v>
      </c>
      <c r="G1650" t="s">
        <v>3690</v>
      </c>
      <c r="H1650" t="s">
        <v>2778</v>
      </c>
      <c r="I1650">
        <v>2.2252568400000001E-7</v>
      </c>
      <c r="J1650">
        <f>_xlfn.XLOOKUP(Table2[[#This Row],[rxn]],Table7[rxn],Table7[flux],0)</f>
        <v>0</v>
      </c>
      <c r="K1650">
        <f>Table2[[#This Row],[flux]]-Table2[[#This Row],[flux in mfs]]</f>
        <v>2.2252568400000001E-7</v>
      </c>
      <c r="L1650" t="b">
        <f>_xlfn.TEXTAFTER(Table2[[#This Row],[rxn]],"-",-1)="SPONT"</f>
        <v>0</v>
      </c>
      <c r="M1650" t="str">
        <f>_xlfn.TEXTAFTER(Table2[[#This Row],[rxn]],"-",-1)</f>
        <v>rt0409</v>
      </c>
      <c r="N1650">
        <f>_xlfn.XLOOKUP("'PRO-"&amp;Table2[[#This Row],[enz]]&amp;"'",'[1]Sheet2 (2)'!$A:$A,'[1]Sheet2 (2)'!$B:$B,"")</f>
        <v>1</v>
      </c>
    </row>
    <row r="1651" spans="1:14" ht="17" x14ac:dyDescent="0.25">
      <c r="A1651" s="1" t="s">
        <v>1651</v>
      </c>
      <c r="B1651" s="1" t="str">
        <f>_xlfn.TEXTBEFORE(Table7[[#This Row],[raw]]," ")</f>
        <v>PROSYN-MRP2</v>
      </c>
      <c r="C1651" s="1"/>
      <c r="D1651" s="1">
        <f>_xlfn.NUMBERVALUE(_xlfn.TEXTAFTER(Table7[[#This Row],[raw]]," ",-1))</f>
        <v>8.2218651999999998E-8</v>
      </c>
      <c r="G1651" t="s">
        <v>3691</v>
      </c>
      <c r="H1651" t="s">
        <v>2778</v>
      </c>
      <c r="I1651">
        <v>2.2252568400000001E-7</v>
      </c>
      <c r="J1651">
        <f>_xlfn.XLOOKUP(Table2[[#This Row],[rxn]],Table7[rxn],Table7[flux],0)</f>
        <v>0</v>
      </c>
      <c r="K1651">
        <f>Table2[[#This Row],[flux]]-Table2[[#This Row],[flux in mfs]]</f>
        <v>2.2252568400000001E-7</v>
      </c>
      <c r="L1651" t="b">
        <f>_xlfn.TEXTAFTER(Table2[[#This Row],[rxn]],"-",-1)="SPONT"</f>
        <v>0</v>
      </c>
      <c r="M1651" t="str">
        <f>_xlfn.TEXTAFTER(Table2[[#This Row],[rxn]],"-",-1)</f>
        <v>rt0409</v>
      </c>
      <c r="N1651">
        <f>_xlfn.XLOOKUP("'PRO-"&amp;Table2[[#This Row],[enz]]&amp;"'",'[1]Sheet2 (2)'!$A:$A,'[1]Sheet2 (2)'!$B:$B,"")</f>
        <v>1</v>
      </c>
    </row>
    <row r="1652" spans="1:14" ht="17" x14ac:dyDescent="0.25">
      <c r="A1652" s="1" t="s">
        <v>1652</v>
      </c>
      <c r="B1652" s="1" t="str">
        <f>_xlfn.TEXTBEFORE(Table7[[#This Row],[raw]]," ")</f>
        <v>PROSYN-MRP20</v>
      </c>
      <c r="C1652" s="1"/>
      <c r="D1652" s="1">
        <f>_xlfn.NUMBERVALUE(_xlfn.TEXTAFTER(Table7[[#This Row],[raw]]," ",-1))</f>
        <v>1.6109555999999999E-7</v>
      </c>
      <c r="G1652" t="s">
        <v>3693</v>
      </c>
      <c r="H1652" t="s">
        <v>2778</v>
      </c>
      <c r="I1652">
        <v>2.2252568400000001E-7</v>
      </c>
      <c r="J1652">
        <f>_xlfn.XLOOKUP(Table2[[#This Row],[rxn]],Table7[rxn],Table7[flux],0)</f>
        <v>0</v>
      </c>
      <c r="K1652">
        <f>Table2[[#This Row],[flux]]-Table2[[#This Row],[flux in mfs]]</f>
        <v>2.2252568400000001E-7</v>
      </c>
      <c r="L1652" t="b">
        <f>_xlfn.TEXTAFTER(Table2[[#This Row],[rxn]],"-",-1)="SPONT"</f>
        <v>0</v>
      </c>
      <c r="M1652" t="str">
        <f>_xlfn.TEXTAFTER(Table2[[#This Row],[rxn]],"-",-1)</f>
        <v>rt0409</v>
      </c>
      <c r="N1652">
        <f>_xlfn.XLOOKUP("'PRO-"&amp;Table2[[#This Row],[enz]]&amp;"'",'[1]Sheet2 (2)'!$A:$A,'[1]Sheet2 (2)'!$B:$B,"")</f>
        <v>1</v>
      </c>
    </row>
    <row r="1653" spans="1:14" ht="17" x14ac:dyDescent="0.25">
      <c r="A1653" s="1" t="s">
        <v>1653</v>
      </c>
      <c r="B1653" s="1" t="str">
        <f>_xlfn.TEXTBEFORE(Table7[[#This Row],[raw]]," ")</f>
        <v>PROSYN-MRP21</v>
      </c>
      <c r="C1653" s="1"/>
      <c r="D1653" s="1">
        <f>_xlfn.NUMBERVALUE(_xlfn.TEXTAFTER(Table7[[#This Row],[raw]]," ",-1))</f>
        <v>3.9198966649999996E-6</v>
      </c>
      <c r="G1653" t="s">
        <v>3694</v>
      </c>
      <c r="H1653" t="s">
        <v>2778</v>
      </c>
      <c r="I1653">
        <v>2.2252568400000001E-7</v>
      </c>
      <c r="J1653">
        <f>_xlfn.XLOOKUP(Table2[[#This Row],[rxn]],Table7[rxn],Table7[flux],0)</f>
        <v>0</v>
      </c>
      <c r="K1653">
        <f>Table2[[#This Row],[flux]]-Table2[[#This Row],[flux in mfs]]</f>
        <v>2.2252568400000001E-7</v>
      </c>
      <c r="L1653" t="b">
        <f>_xlfn.TEXTAFTER(Table2[[#This Row],[rxn]],"-",-1)="SPONT"</f>
        <v>0</v>
      </c>
      <c r="M1653" t="str">
        <f>_xlfn.TEXTAFTER(Table2[[#This Row],[rxn]],"-",-1)</f>
        <v>rt0409</v>
      </c>
      <c r="N1653">
        <f>_xlfn.XLOOKUP("'PRO-"&amp;Table2[[#This Row],[enz]]&amp;"'",'[1]Sheet2 (2)'!$A:$A,'[1]Sheet2 (2)'!$B:$B,"")</f>
        <v>1</v>
      </c>
    </row>
    <row r="1654" spans="1:14" ht="17" x14ac:dyDescent="0.25">
      <c r="A1654" s="1" t="s">
        <v>1654</v>
      </c>
      <c r="B1654" s="1" t="str">
        <f>_xlfn.TEXTBEFORE(Table7[[#This Row],[raw]]," ")</f>
        <v>PROSYN-MRP4</v>
      </c>
      <c r="C1654" s="1"/>
      <c r="D1654" s="1">
        <f>_xlfn.NUMBERVALUE(_xlfn.TEXTAFTER(Table7[[#This Row],[raw]]," ",-1))</f>
        <v>7.6568027999999997E-8</v>
      </c>
      <c r="G1654" t="s">
        <v>3695</v>
      </c>
      <c r="H1654" t="s">
        <v>2778</v>
      </c>
      <c r="I1654">
        <v>2.2252568400000001E-7</v>
      </c>
      <c r="J1654">
        <f>_xlfn.XLOOKUP(Table2[[#This Row],[rxn]],Table7[rxn],Table7[flux],0)</f>
        <v>0</v>
      </c>
      <c r="K1654">
        <f>Table2[[#This Row],[flux]]-Table2[[#This Row],[flux in mfs]]</f>
        <v>2.2252568400000001E-7</v>
      </c>
      <c r="L1654" t="b">
        <f>_xlfn.TEXTAFTER(Table2[[#This Row],[rxn]],"-",-1)="SPONT"</f>
        <v>0</v>
      </c>
      <c r="M1654" t="str">
        <f>_xlfn.TEXTAFTER(Table2[[#This Row],[rxn]],"-",-1)</f>
        <v>rt0409</v>
      </c>
      <c r="N1654">
        <f>_xlfn.XLOOKUP("'PRO-"&amp;Table2[[#This Row],[enz]]&amp;"'",'[1]Sheet2 (2)'!$A:$A,'[1]Sheet2 (2)'!$B:$B,"")</f>
        <v>1</v>
      </c>
    </row>
    <row r="1655" spans="1:14" ht="17" x14ac:dyDescent="0.25">
      <c r="A1655" s="1" t="s">
        <v>1655</v>
      </c>
      <c r="B1655" s="1" t="str">
        <f>_xlfn.TEXTBEFORE(Table7[[#This Row],[raw]]," ")</f>
        <v>PROSYN-MRP7</v>
      </c>
      <c r="C1655" s="1"/>
      <c r="D1655" s="1">
        <f>_xlfn.NUMBERVALUE(_xlfn.TEXTAFTER(Table7[[#This Row],[raw]]," ",-1))</f>
        <v>1.6510394799999999E-7</v>
      </c>
      <c r="G1655" t="s">
        <v>3710</v>
      </c>
      <c r="H1655" t="s">
        <v>2778</v>
      </c>
      <c r="I1655">
        <v>2.2252568400000001E-7</v>
      </c>
      <c r="J1655">
        <f>_xlfn.XLOOKUP(Table2[[#This Row],[rxn]],Table7[rxn],Table7[flux],0)</f>
        <v>0</v>
      </c>
      <c r="K1655">
        <f>Table2[[#This Row],[flux]]-Table2[[#This Row],[flux in mfs]]</f>
        <v>2.2252568400000001E-7</v>
      </c>
      <c r="L1655" t="b">
        <f>_xlfn.TEXTAFTER(Table2[[#This Row],[rxn]],"-",-1)="SPONT"</f>
        <v>0</v>
      </c>
      <c r="M1655" t="str">
        <f>_xlfn.TEXTAFTER(Table2[[#This Row],[rxn]],"-",-1)</f>
        <v>rt0302</v>
      </c>
      <c r="N1655">
        <f>_xlfn.XLOOKUP("'PRO-"&amp;Table2[[#This Row],[enz]]&amp;"'",'[1]Sheet2 (2)'!$A:$A,'[1]Sheet2 (2)'!$B:$B,"")</f>
        <v>1</v>
      </c>
    </row>
    <row r="1656" spans="1:14" ht="17" x14ac:dyDescent="0.25">
      <c r="A1656" s="1" t="s">
        <v>1656</v>
      </c>
      <c r="B1656" s="1" t="str">
        <f>_xlfn.TEXTBEFORE(Table7[[#This Row],[raw]]," ")</f>
        <v>PROSYN-MRPL1</v>
      </c>
      <c r="C1656" s="1"/>
      <c r="D1656" s="1">
        <f>_xlfn.NUMBERVALUE(_xlfn.TEXTAFTER(Table7[[#This Row],[raw]]," ",-1))</f>
        <v>2.2602040900000001E-7</v>
      </c>
      <c r="G1656" t="s">
        <v>3795</v>
      </c>
      <c r="H1656" t="s">
        <v>2778</v>
      </c>
      <c r="I1656">
        <v>2.2252568400000001E-7</v>
      </c>
      <c r="J1656">
        <f>_xlfn.XLOOKUP(Table2[[#This Row],[rxn]],Table7[rxn],Table7[flux],0)</f>
        <v>0</v>
      </c>
      <c r="K1656">
        <f>Table2[[#This Row],[flux]]-Table2[[#This Row],[flux in mfs]]</f>
        <v>2.2252568400000001E-7</v>
      </c>
      <c r="L1656" t="b">
        <f>_xlfn.TEXTAFTER(Table2[[#This Row],[rxn]],"-",-1)="SPONT"</f>
        <v>0</v>
      </c>
      <c r="M1656" t="str">
        <f>_xlfn.TEXTAFTER(Table2[[#This Row],[rxn]],"-",-1)</f>
        <v>rt0302</v>
      </c>
      <c r="N1656">
        <f>_xlfn.XLOOKUP("'PRO-"&amp;Table2[[#This Row],[enz]]&amp;"'",'[1]Sheet2 (2)'!$A:$A,'[1]Sheet2 (2)'!$B:$B,"")</f>
        <v>1</v>
      </c>
    </row>
    <row r="1657" spans="1:14" ht="17" x14ac:dyDescent="0.25">
      <c r="A1657" s="1" t="s">
        <v>1657</v>
      </c>
      <c r="B1657" s="1" t="str">
        <f>_xlfn.TEXTBEFORE(Table7[[#This Row],[raw]]," ")</f>
        <v>PROSYN-MRPL10</v>
      </c>
      <c r="C1657" s="1"/>
      <c r="D1657" s="1">
        <f>_xlfn.NUMBERVALUE(_xlfn.TEXTAFTER(Table7[[#This Row],[raw]]," ",-1))</f>
        <v>1.50462902E-7</v>
      </c>
      <c r="G1657" t="s">
        <v>3796</v>
      </c>
      <c r="H1657" t="s">
        <v>2778</v>
      </c>
      <c r="I1657">
        <v>2.2252568400000001E-7</v>
      </c>
      <c r="J1657">
        <f>_xlfn.XLOOKUP(Table2[[#This Row],[rxn]],Table7[rxn],Table7[flux],0)</f>
        <v>0</v>
      </c>
      <c r="K1657">
        <f>Table2[[#This Row],[flux]]-Table2[[#This Row],[flux in mfs]]</f>
        <v>2.2252568400000001E-7</v>
      </c>
      <c r="L1657" t="b">
        <f>_xlfn.TEXTAFTER(Table2[[#This Row],[rxn]],"-",-1)="SPONT"</f>
        <v>0</v>
      </c>
      <c r="M1657" t="str">
        <f>_xlfn.TEXTAFTER(Table2[[#This Row],[rxn]],"-",-1)</f>
        <v>rt0302</v>
      </c>
      <c r="N1657">
        <f>_xlfn.XLOOKUP("'PRO-"&amp;Table2[[#This Row],[enz]]&amp;"'",'[1]Sheet2 (2)'!$A:$A,'[1]Sheet2 (2)'!$B:$B,"")</f>
        <v>1</v>
      </c>
    </row>
    <row r="1658" spans="1:14" ht="17" x14ac:dyDescent="0.25">
      <c r="A1658" s="1" t="s">
        <v>1658</v>
      </c>
      <c r="B1658" s="1" t="str">
        <f>_xlfn.TEXTBEFORE(Table7[[#This Row],[raw]]," ")</f>
        <v>PROSYN-MRPL11</v>
      </c>
      <c r="C1658" s="1"/>
      <c r="D1658" s="1">
        <f>_xlfn.NUMBERVALUE(_xlfn.TEXTAFTER(Table7[[#This Row],[raw]]," ",-1))</f>
        <v>5.6169302699999996E-7</v>
      </c>
      <c r="G1658" t="s">
        <v>3797</v>
      </c>
      <c r="H1658" t="s">
        <v>2778</v>
      </c>
      <c r="I1658">
        <v>2.2252568400000001E-7</v>
      </c>
      <c r="J1658">
        <f>_xlfn.XLOOKUP(Table2[[#This Row],[rxn]],Table7[rxn],Table7[flux],0)</f>
        <v>0</v>
      </c>
      <c r="K1658">
        <f>Table2[[#This Row],[flux]]-Table2[[#This Row],[flux in mfs]]</f>
        <v>2.2252568400000001E-7</v>
      </c>
      <c r="L1658" t="b">
        <f>_xlfn.TEXTAFTER(Table2[[#This Row],[rxn]],"-",-1)="SPONT"</f>
        <v>0</v>
      </c>
      <c r="M1658" t="str">
        <f>_xlfn.TEXTAFTER(Table2[[#This Row],[rxn]],"-",-1)</f>
        <v>rt0302</v>
      </c>
      <c r="N1658">
        <f>_xlfn.XLOOKUP("'PRO-"&amp;Table2[[#This Row],[enz]]&amp;"'",'[1]Sheet2 (2)'!$A:$A,'[1]Sheet2 (2)'!$B:$B,"")</f>
        <v>1</v>
      </c>
    </row>
    <row r="1659" spans="1:14" ht="17" x14ac:dyDescent="0.25">
      <c r="A1659" s="1" t="s">
        <v>1659</v>
      </c>
      <c r="B1659" s="1" t="str">
        <f>_xlfn.TEXTBEFORE(Table7[[#This Row],[raw]]," ")</f>
        <v>PROSYN-MRPL16</v>
      </c>
      <c r="C1659" s="1"/>
      <c r="D1659" s="1">
        <f>_xlfn.NUMBERVALUE(_xlfn.TEXTAFTER(Table7[[#This Row],[raw]]," ",-1))</f>
        <v>8.5664167000000002E-8</v>
      </c>
      <c r="G1659" t="s">
        <v>3798</v>
      </c>
      <c r="H1659" t="s">
        <v>2778</v>
      </c>
      <c r="I1659">
        <v>2.2252568400000001E-7</v>
      </c>
      <c r="J1659">
        <f>_xlfn.XLOOKUP(Table2[[#This Row],[rxn]],Table7[rxn],Table7[flux],0)</f>
        <v>0</v>
      </c>
      <c r="K1659">
        <f>Table2[[#This Row],[flux]]-Table2[[#This Row],[flux in mfs]]</f>
        <v>2.2252568400000001E-7</v>
      </c>
      <c r="L1659" t="b">
        <f>_xlfn.TEXTAFTER(Table2[[#This Row],[rxn]],"-",-1)="SPONT"</f>
        <v>0</v>
      </c>
      <c r="M1659" t="str">
        <f>_xlfn.TEXTAFTER(Table2[[#This Row],[rxn]],"-",-1)</f>
        <v>rt0302</v>
      </c>
      <c r="N1659">
        <f>_xlfn.XLOOKUP("'PRO-"&amp;Table2[[#This Row],[enz]]&amp;"'",'[1]Sheet2 (2)'!$A:$A,'[1]Sheet2 (2)'!$B:$B,"")</f>
        <v>1</v>
      </c>
    </row>
    <row r="1660" spans="1:14" ht="17" x14ac:dyDescent="0.25">
      <c r="A1660" s="1" t="s">
        <v>1660</v>
      </c>
      <c r="B1660" s="1" t="str">
        <f>_xlfn.TEXTBEFORE(Table7[[#This Row],[raw]]," ")</f>
        <v>PROSYN-MRPL17</v>
      </c>
      <c r="C1660" s="1"/>
      <c r="D1660" s="1">
        <f>_xlfn.NUMBERVALUE(_xlfn.TEXTAFTER(Table7[[#This Row],[raw]]," ",-1))</f>
        <v>1.52192127E-7</v>
      </c>
      <c r="G1660" t="s">
        <v>3800</v>
      </c>
      <c r="H1660" t="s">
        <v>2778</v>
      </c>
      <c r="I1660">
        <v>2.2252568400000001E-7</v>
      </c>
      <c r="J1660">
        <f>_xlfn.XLOOKUP(Table2[[#This Row],[rxn]],Table7[rxn],Table7[flux],0)</f>
        <v>0</v>
      </c>
      <c r="K1660">
        <f>Table2[[#This Row],[flux]]-Table2[[#This Row],[flux in mfs]]</f>
        <v>2.2252568400000001E-7</v>
      </c>
      <c r="L1660" t="b">
        <f>_xlfn.TEXTAFTER(Table2[[#This Row],[rxn]],"-",-1)="SPONT"</f>
        <v>0</v>
      </c>
      <c r="M1660" t="str">
        <f>_xlfn.TEXTAFTER(Table2[[#This Row],[rxn]],"-",-1)</f>
        <v>rt0302</v>
      </c>
      <c r="N1660">
        <f>_xlfn.XLOOKUP("'PRO-"&amp;Table2[[#This Row],[enz]]&amp;"'",'[1]Sheet2 (2)'!$A:$A,'[1]Sheet2 (2)'!$B:$B,"")</f>
        <v>1</v>
      </c>
    </row>
    <row r="1661" spans="1:14" ht="17" x14ac:dyDescent="0.25">
      <c r="A1661" s="1" t="s">
        <v>1661</v>
      </c>
      <c r="B1661" s="1" t="str">
        <f>_xlfn.TEXTBEFORE(Table7[[#This Row],[raw]]," ")</f>
        <v>PROSYN-MRPL19</v>
      </c>
      <c r="C1661" s="1"/>
      <c r="D1661" s="1">
        <f>_xlfn.NUMBERVALUE(_xlfn.TEXTAFTER(Table7[[#This Row],[raw]]," ",-1))</f>
        <v>4.9170760000000003E-7</v>
      </c>
      <c r="G1661" t="s">
        <v>3801</v>
      </c>
      <c r="H1661" t="s">
        <v>2778</v>
      </c>
      <c r="I1661">
        <v>2.2252568400000001E-7</v>
      </c>
      <c r="J1661">
        <f>_xlfn.XLOOKUP(Table2[[#This Row],[rxn]],Table7[rxn],Table7[flux],0)</f>
        <v>0</v>
      </c>
      <c r="K1661">
        <f>Table2[[#This Row],[flux]]-Table2[[#This Row],[flux in mfs]]</f>
        <v>2.2252568400000001E-7</v>
      </c>
      <c r="L1661" t="b">
        <f>_xlfn.TEXTAFTER(Table2[[#This Row],[rxn]],"-",-1)="SPONT"</f>
        <v>0</v>
      </c>
      <c r="M1661" t="str">
        <f>_xlfn.TEXTAFTER(Table2[[#This Row],[rxn]],"-",-1)</f>
        <v>rt0302</v>
      </c>
      <c r="N1661">
        <f>_xlfn.XLOOKUP("'PRO-"&amp;Table2[[#This Row],[enz]]&amp;"'",'[1]Sheet2 (2)'!$A:$A,'[1]Sheet2 (2)'!$B:$B,"")</f>
        <v>1</v>
      </c>
    </row>
    <row r="1662" spans="1:14" ht="17" x14ac:dyDescent="0.25">
      <c r="A1662" s="1" t="s">
        <v>1662</v>
      </c>
      <c r="B1662" s="1" t="str">
        <f>_xlfn.TEXTBEFORE(Table7[[#This Row],[raw]]," ")</f>
        <v>PROSYN-MRPL20</v>
      </c>
      <c r="C1662" s="1"/>
      <c r="D1662" s="1">
        <f>_xlfn.NUMBERVALUE(_xlfn.TEXTAFTER(Table7[[#This Row],[raw]]," ",-1))</f>
        <v>2.9317883000000001E-8</v>
      </c>
      <c r="G1662" t="s">
        <v>3802</v>
      </c>
      <c r="H1662" t="s">
        <v>2778</v>
      </c>
      <c r="I1662">
        <v>2.2252568400000001E-7</v>
      </c>
      <c r="J1662">
        <f>_xlfn.XLOOKUP(Table2[[#This Row],[rxn]],Table7[rxn],Table7[flux],0)</f>
        <v>0</v>
      </c>
      <c r="K1662">
        <f>Table2[[#This Row],[flux]]-Table2[[#This Row],[flux in mfs]]</f>
        <v>2.2252568400000001E-7</v>
      </c>
      <c r="L1662" t="b">
        <f>_xlfn.TEXTAFTER(Table2[[#This Row],[rxn]],"-",-1)="SPONT"</f>
        <v>0</v>
      </c>
      <c r="M1662" t="str">
        <f>_xlfn.TEXTAFTER(Table2[[#This Row],[rxn]],"-",-1)</f>
        <v>rt0302</v>
      </c>
      <c r="N1662">
        <f>_xlfn.XLOOKUP("'PRO-"&amp;Table2[[#This Row],[enz]]&amp;"'",'[1]Sheet2 (2)'!$A:$A,'[1]Sheet2 (2)'!$B:$B,"")</f>
        <v>1</v>
      </c>
    </row>
    <row r="1663" spans="1:14" ht="17" x14ac:dyDescent="0.25">
      <c r="A1663" s="1" t="s">
        <v>1663</v>
      </c>
      <c r="B1663" s="1" t="str">
        <f>_xlfn.TEXTBEFORE(Table7[[#This Row],[raw]]," ")</f>
        <v>PROSYN-MRPL22</v>
      </c>
      <c r="C1663" s="1"/>
      <c r="D1663" s="1">
        <f>_xlfn.NUMBERVALUE(_xlfn.TEXTAFTER(Table7[[#This Row],[raw]]," ",-1))</f>
        <v>7.3962907999999996E-8</v>
      </c>
      <c r="G1663" t="s">
        <v>3380</v>
      </c>
      <c r="H1663" t="s">
        <v>2778</v>
      </c>
      <c r="I1663">
        <v>2.2561736199999999E-7</v>
      </c>
      <c r="J1663">
        <f>_xlfn.XLOOKUP(Table2[[#This Row],[rxn]],Table7[rxn],Table7[flux],0)</f>
        <v>0</v>
      </c>
      <c r="K1663">
        <f>Table2[[#This Row],[flux]]-Table2[[#This Row],[flux in mfs]]</f>
        <v>2.2561736199999999E-7</v>
      </c>
      <c r="L1663" t="b">
        <f>_xlfn.TEXTAFTER(Table2[[#This Row],[rxn]],"-",-1)="SPONT"</f>
        <v>0</v>
      </c>
      <c r="M1663" t="str">
        <f>_xlfn.TEXTAFTER(Table2[[#This Row],[rxn]],"-",-1)</f>
        <v>rt0271</v>
      </c>
      <c r="N1663">
        <f>_xlfn.XLOOKUP("'PRO-"&amp;Table2[[#This Row],[enz]]&amp;"'",'[1]Sheet2 (2)'!$A:$A,'[1]Sheet2 (2)'!$B:$B,"")</f>
        <v>1</v>
      </c>
    </row>
    <row r="1664" spans="1:14" ht="17" x14ac:dyDescent="0.25">
      <c r="A1664" s="1" t="s">
        <v>1664</v>
      </c>
      <c r="B1664" s="1" t="str">
        <f>_xlfn.TEXTBEFORE(Table7[[#This Row],[raw]]," ")</f>
        <v>PROSYN-MRPL23</v>
      </c>
      <c r="C1664" s="1"/>
      <c r="D1664" s="1">
        <f>_xlfn.NUMBERVALUE(_xlfn.TEXTAFTER(Table7[[#This Row],[raw]]," ",-1))</f>
        <v>2.8919831099999998E-7</v>
      </c>
      <c r="G1664" t="s">
        <v>3699</v>
      </c>
      <c r="H1664" t="s">
        <v>2778</v>
      </c>
      <c r="I1664">
        <v>2.2561736199999999E-7</v>
      </c>
      <c r="J1664">
        <f>_xlfn.XLOOKUP(Table2[[#This Row],[rxn]],Table7[rxn],Table7[flux],0)</f>
        <v>0</v>
      </c>
      <c r="K1664">
        <f>Table2[[#This Row],[flux]]-Table2[[#This Row],[flux in mfs]]</f>
        <v>2.2561736199999999E-7</v>
      </c>
      <c r="L1664" t="b">
        <f>_xlfn.TEXTAFTER(Table2[[#This Row],[rxn]],"-",-1)="SPONT"</f>
        <v>0</v>
      </c>
      <c r="M1664" t="str">
        <f>_xlfn.TEXTAFTER(Table2[[#This Row],[rxn]],"-",-1)</f>
        <v>rt0271</v>
      </c>
      <c r="N1664">
        <f>_xlfn.XLOOKUP("'PRO-"&amp;Table2[[#This Row],[enz]]&amp;"'",'[1]Sheet2 (2)'!$A:$A,'[1]Sheet2 (2)'!$B:$B,"")</f>
        <v>1</v>
      </c>
    </row>
    <row r="1665" spans="1:14" ht="17" x14ac:dyDescent="0.25">
      <c r="A1665" s="1" t="s">
        <v>1665</v>
      </c>
      <c r="B1665" s="1" t="str">
        <f>_xlfn.TEXTBEFORE(Table7[[#This Row],[raw]]," ")</f>
        <v>PROSYN-MRPL24</v>
      </c>
      <c r="C1665" s="1"/>
      <c r="D1665" s="1">
        <f>_xlfn.NUMBERVALUE(_xlfn.TEXTAFTER(Table7[[#This Row],[raw]]," ",-1))</f>
        <v>1.5681781699999999E-7</v>
      </c>
      <c r="G1665" t="s">
        <v>3578</v>
      </c>
      <c r="H1665" t="s">
        <v>2778</v>
      </c>
      <c r="I1665">
        <v>2.26085386E-7</v>
      </c>
      <c r="J1665">
        <f>_xlfn.XLOOKUP(Table2[[#This Row],[rxn]],Table7[rxn],Table7[flux],0)</f>
        <v>0</v>
      </c>
      <c r="K1665">
        <f>Table2[[#This Row],[flux]]-Table2[[#This Row],[flux in mfs]]</f>
        <v>2.26085386E-7</v>
      </c>
      <c r="L1665" t="b">
        <f>_xlfn.TEXTAFTER(Table2[[#This Row],[rxn]],"-",-1)="SPONT"</f>
        <v>0</v>
      </c>
      <c r="M1665" t="str">
        <f>_xlfn.TEXTAFTER(Table2[[#This Row],[rxn]],"-",-1)</f>
        <v>rt3750</v>
      </c>
      <c r="N1665">
        <f>_xlfn.XLOOKUP("'PRO-"&amp;Table2[[#This Row],[enz]]&amp;"'",'[1]Sheet2 (2)'!$A:$A,'[1]Sheet2 (2)'!$B:$B,"")</f>
        <v>1</v>
      </c>
    </row>
    <row r="1666" spans="1:14" ht="17" x14ac:dyDescent="0.25">
      <c r="A1666" s="1" t="s">
        <v>1666</v>
      </c>
      <c r="B1666" s="1" t="str">
        <f>_xlfn.TEXTBEFORE(Table7[[#This Row],[raw]]," ")</f>
        <v>PROSYN-MRPL28</v>
      </c>
      <c r="C1666" s="1"/>
      <c r="D1666" s="1">
        <f>_xlfn.NUMBERVALUE(_xlfn.TEXTAFTER(Table7[[#This Row],[raw]]," ",-1))</f>
        <v>2.73474167E-7</v>
      </c>
      <c r="G1666" t="s">
        <v>3941</v>
      </c>
      <c r="H1666" t="s">
        <v>2778</v>
      </c>
      <c r="I1666">
        <v>2.26085386E-7</v>
      </c>
      <c r="J1666">
        <f>_xlfn.XLOOKUP(Table2[[#This Row],[rxn]],Table7[rxn],Table7[flux],0)</f>
        <v>0</v>
      </c>
      <c r="K1666">
        <f>Table2[[#This Row],[flux]]-Table2[[#This Row],[flux in mfs]]</f>
        <v>2.26085386E-7</v>
      </c>
      <c r="L1666" t="b">
        <f>_xlfn.TEXTAFTER(Table2[[#This Row],[rxn]],"-",-1)="SPONT"</f>
        <v>0</v>
      </c>
      <c r="M1666" t="str">
        <f>_xlfn.TEXTAFTER(Table2[[#This Row],[rxn]],"-",-1)</f>
        <v>rt3750</v>
      </c>
      <c r="N1666">
        <f>_xlfn.XLOOKUP("'PRO-"&amp;Table2[[#This Row],[enz]]&amp;"'",'[1]Sheet2 (2)'!$A:$A,'[1]Sheet2 (2)'!$B:$B,"")</f>
        <v>1</v>
      </c>
    </row>
    <row r="1667" spans="1:14" ht="17" x14ac:dyDescent="0.25">
      <c r="A1667" s="1" t="s">
        <v>1667</v>
      </c>
      <c r="B1667" s="1" t="str">
        <f>_xlfn.TEXTBEFORE(Table7[[#This Row],[raw]]," ")</f>
        <v>PROSYN-MRPL3</v>
      </c>
      <c r="C1667" s="1"/>
      <c r="D1667" s="1">
        <f>_xlfn.NUMBERVALUE(_xlfn.TEXTAFTER(Table7[[#This Row],[raw]]," ",-1))</f>
        <v>2.5844955899999998E-7</v>
      </c>
      <c r="G1667" t="s">
        <v>3979</v>
      </c>
      <c r="H1667" t="s">
        <v>2778</v>
      </c>
      <c r="I1667">
        <v>2.27364622E-7</v>
      </c>
      <c r="J1667">
        <f>_xlfn.XLOOKUP(Table2[[#This Row],[rxn]],Table7[rxn],Table7[flux],0)</f>
        <v>0</v>
      </c>
      <c r="K1667">
        <f>Table2[[#This Row],[flux]]-Table2[[#This Row],[flux in mfs]]</f>
        <v>2.27364622E-7</v>
      </c>
      <c r="L1667" t="b">
        <f>_xlfn.TEXTAFTER(Table2[[#This Row],[rxn]],"-",-1)="SPONT"</f>
        <v>0</v>
      </c>
      <c r="M1667" t="str">
        <f>_xlfn.TEXTAFTER(Table2[[#This Row],[rxn]],"-",-1)</f>
        <v>rt5891</v>
      </c>
      <c r="N1667">
        <f>_xlfn.XLOOKUP("'PRO-"&amp;Table2[[#This Row],[enz]]&amp;"'",'[1]Sheet2 (2)'!$A:$A,'[1]Sheet2 (2)'!$B:$B,"")</f>
        <v>1</v>
      </c>
    </row>
    <row r="1668" spans="1:14" ht="17" x14ac:dyDescent="0.25">
      <c r="A1668" s="1" t="s">
        <v>1668</v>
      </c>
      <c r="B1668" s="1" t="str">
        <f>_xlfn.TEXTBEFORE(Table7[[#This Row],[raw]]," ")</f>
        <v>PROSYN-MRPL31</v>
      </c>
      <c r="C1668" s="1"/>
      <c r="D1668" s="1">
        <f>_xlfn.NUMBERVALUE(_xlfn.TEXTAFTER(Table7[[#This Row],[raw]]," ",-1))</f>
        <v>2.6846413E-8</v>
      </c>
      <c r="G1668" t="s">
        <v>3981</v>
      </c>
      <c r="H1668" t="s">
        <v>2778</v>
      </c>
      <c r="I1668">
        <v>2.27364622E-7</v>
      </c>
      <c r="J1668">
        <f>_xlfn.XLOOKUP(Table2[[#This Row],[rxn]],Table7[rxn],Table7[flux],0)</f>
        <v>0</v>
      </c>
      <c r="K1668">
        <f>Table2[[#This Row],[flux]]-Table2[[#This Row],[flux in mfs]]</f>
        <v>2.27364622E-7</v>
      </c>
      <c r="L1668" t="b">
        <f>_xlfn.TEXTAFTER(Table2[[#This Row],[rxn]],"-",-1)="SPONT"</f>
        <v>0</v>
      </c>
      <c r="M1668" t="str">
        <f>_xlfn.TEXTAFTER(Table2[[#This Row],[rxn]],"-",-1)</f>
        <v>rt5891</v>
      </c>
      <c r="N1668">
        <f>_xlfn.XLOOKUP("'PRO-"&amp;Table2[[#This Row],[enz]]&amp;"'",'[1]Sheet2 (2)'!$A:$A,'[1]Sheet2 (2)'!$B:$B,"")</f>
        <v>1</v>
      </c>
    </row>
    <row r="1669" spans="1:14" ht="17" x14ac:dyDescent="0.25">
      <c r="A1669" s="1" t="s">
        <v>1669</v>
      </c>
      <c r="B1669" s="1" t="str">
        <f>_xlfn.TEXTBEFORE(Table7[[#This Row],[raw]]," ")</f>
        <v>PROSYN-MRPL33</v>
      </c>
      <c r="C1669" s="1"/>
      <c r="D1669" s="1">
        <f>_xlfn.NUMBERVALUE(_xlfn.TEXTAFTER(Table7[[#This Row],[raw]]," ",-1))</f>
        <v>1.4847501500000001E-7</v>
      </c>
      <c r="G1669" t="s">
        <v>3398</v>
      </c>
      <c r="H1669" t="s">
        <v>2778</v>
      </c>
      <c r="I1669">
        <v>2.3286010200000001E-7</v>
      </c>
      <c r="J1669">
        <f>_xlfn.XLOOKUP(Table2[[#This Row],[rxn]],Table7[rxn],Table7[flux],0)</f>
        <v>0</v>
      </c>
      <c r="K1669">
        <f>Table2[[#This Row],[flux]]-Table2[[#This Row],[flux in mfs]]</f>
        <v>2.3286010200000001E-7</v>
      </c>
      <c r="L1669" t="b">
        <f>_xlfn.TEXTAFTER(Table2[[#This Row],[rxn]],"-",-1)="SPONT"</f>
        <v>0</v>
      </c>
      <c r="M1669" t="str">
        <f>_xlfn.TEXTAFTER(Table2[[#This Row],[rxn]],"-",-1)</f>
        <v>rt3802</v>
      </c>
      <c r="N1669">
        <f>_xlfn.XLOOKUP("'PRO-"&amp;Table2[[#This Row],[enz]]&amp;"'",'[1]Sheet2 (2)'!$A:$A,'[1]Sheet2 (2)'!$B:$B,"")</f>
        <v>1</v>
      </c>
    </row>
    <row r="1670" spans="1:14" ht="17" x14ac:dyDescent="0.25">
      <c r="A1670" s="1" t="s">
        <v>1670</v>
      </c>
      <c r="B1670" s="1" t="str">
        <f>_xlfn.TEXTBEFORE(Table7[[#This Row],[raw]]," ")</f>
        <v>PROSYN-MRPL35</v>
      </c>
      <c r="C1670" s="1"/>
      <c r="D1670" s="1">
        <f>_xlfn.NUMBERVALUE(_xlfn.TEXTAFTER(Table7[[#This Row],[raw]]," ",-1))</f>
        <v>8.2847042999999998E-8</v>
      </c>
      <c r="G1670" t="s">
        <v>3722</v>
      </c>
      <c r="H1670" t="s">
        <v>2778</v>
      </c>
      <c r="I1670">
        <v>2.3286010200000001E-7</v>
      </c>
      <c r="J1670">
        <f>_xlfn.XLOOKUP(Table2[[#This Row],[rxn]],Table7[rxn],Table7[flux],0)</f>
        <v>0</v>
      </c>
      <c r="K1670">
        <f>Table2[[#This Row],[flux]]-Table2[[#This Row],[flux in mfs]]</f>
        <v>2.3286010200000001E-7</v>
      </c>
      <c r="L1670" t="b">
        <f>_xlfn.TEXTAFTER(Table2[[#This Row],[rxn]],"-",-1)="SPONT"</f>
        <v>0</v>
      </c>
      <c r="M1670" t="str">
        <f>_xlfn.TEXTAFTER(Table2[[#This Row],[rxn]],"-",-1)</f>
        <v>rt3802</v>
      </c>
      <c r="N1670">
        <f>_xlfn.XLOOKUP("'PRO-"&amp;Table2[[#This Row],[enz]]&amp;"'",'[1]Sheet2 (2)'!$A:$A,'[1]Sheet2 (2)'!$B:$B,"")</f>
        <v>1</v>
      </c>
    </row>
    <row r="1671" spans="1:14" ht="17" x14ac:dyDescent="0.25">
      <c r="A1671" s="1" t="s">
        <v>1671</v>
      </c>
      <c r="B1671" s="1" t="str">
        <f>_xlfn.TEXTBEFORE(Table7[[#This Row],[raw]]," ")</f>
        <v>PROSYN-MRPL37</v>
      </c>
      <c r="C1671" s="1"/>
      <c r="D1671" s="1">
        <f>_xlfn.NUMBERVALUE(_xlfn.TEXTAFTER(Table7[[#This Row],[raw]]," ",-1))</f>
        <v>2.8271671000000001E-8</v>
      </c>
      <c r="G1671" t="s">
        <v>3517</v>
      </c>
      <c r="H1671" t="s">
        <v>2778</v>
      </c>
      <c r="I1671">
        <v>2.34455317E-7</v>
      </c>
      <c r="J1671">
        <f>_xlfn.XLOOKUP(Table2[[#This Row],[rxn]],Table7[rxn],Table7[flux],0)</f>
        <v>0</v>
      </c>
      <c r="K1671">
        <f>Table2[[#This Row],[flux]]-Table2[[#This Row],[flux in mfs]]</f>
        <v>2.34455317E-7</v>
      </c>
      <c r="L1671" t="b">
        <f>_xlfn.TEXTAFTER(Table2[[#This Row],[rxn]],"-",-1)="SPONT"</f>
        <v>0</v>
      </c>
      <c r="M1671" t="str">
        <f>_xlfn.TEXTAFTER(Table2[[#This Row],[rxn]],"-",-1)</f>
        <v>rt7648</v>
      </c>
      <c r="N1671">
        <f>_xlfn.XLOOKUP("'PRO-"&amp;Table2[[#This Row],[enz]]&amp;"'",'[1]Sheet2 (2)'!$A:$A,'[1]Sheet2 (2)'!$B:$B,"")</f>
        <v>1</v>
      </c>
    </row>
    <row r="1672" spans="1:14" ht="17" x14ac:dyDescent="0.25">
      <c r="A1672" s="1" t="s">
        <v>1672</v>
      </c>
      <c r="B1672" s="1" t="str">
        <f>_xlfn.TEXTBEFORE(Table7[[#This Row],[raw]]," ")</f>
        <v>PROSYN-MRPL39</v>
      </c>
      <c r="C1672" s="1"/>
      <c r="D1672" s="1">
        <f>_xlfn.NUMBERVALUE(_xlfn.TEXTAFTER(Table7[[#This Row],[raw]]," ",-1))</f>
        <v>2.1815626499999999E-7</v>
      </c>
      <c r="G1672" t="s">
        <v>3782</v>
      </c>
      <c r="H1672" t="s">
        <v>2778</v>
      </c>
      <c r="I1672">
        <v>2.3855081400000002E-7</v>
      </c>
      <c r="J1672">
        <f>_xlfn.XLOOKUP(Table2[[#This Row],[rxn]],Table7[rxn],Table7[flux],0)</f>
        <v>0</v>
      </c>
      <c r="K1672">
        <f>Table2[[#This Row],[flux]]-Table2[[#This Row],[flux in mfs]]</f>
        <v>2.3855081400000002E-7</v>
      </c>
      <c r="L1672" t="b">
        <f>_xlfn.TEXTAFTER(Table2[[#This Row],[rxn]],"-",-1)="SPONT"</f>
        <v>0</v>
      </c>
      <c r="M1672" t="str">
        <f>_xlfn.TEXTAFTER(Table2[[#This Row],[rxn]],"-",-1)</f>
        <v>rt3791_c</v>
      </c>
      <c r="N1672">
        <f>_xlfn.XLOOKUP("'PRO-"&amp;Table2[[#This Row],[enz]]&amp;"'",'[1]Sheet2 (2)'!$A:$A,'[1]Sheet2 (2)'!$B:$B,"")</f>
        <v>1</v>
      </c>
    </row>
    <row r="1673" spans="1:14" ht="17" x14ac:dyDescent="0.25">
      <c r="A1673" s="1" t="s">
        <v>1673</v>
      </c>
      <c r="B1673" s="1" t="str">
        <f>_xlfn.TEXTBEFORE(Table7[[#This Row],[raw]]," ")</f>
        <v>PROSYN-MRPL4</v>
      </c>
      <c r="C1673" s="1"/>
      <c r="D1673" s="1">
        <f>_xlfn.NUMBERVALUE(_xlfn.TEXTAFTER(Table7[[#This Row],[raw]]," ",-1))</f>
        <v>1.3330718800000001E-7</v>
      </c>
      <c r="G1673" t="s">
        <v>3405</v>
      </c>
      <c r="H1673" t="s">
        <v>2778</v>
      </c>
      <c r="I1673">
        <v>2.3908098300000001E-7</v>
      </c>
      <c r="J1673">
        <f>_xlfn.XLOOKUP(Table2[[#This Row],[rxn]],Table7[rxn],Table7[flux],0)</f>
        <v>0</v>
      </c>
      <c r="K1673">
        <f>Table2[[#This Row],[flux]]-Table2[[#This Row],[flux in mfs]]</f>
        <v>2.3908098300000001E-7</v>
      </c>
      <c r="L1673" t="b">
        <f>_xlfn.TEXTAFTER(Table2[[#This Row],[rxn]],"-",-1)="SPONT"</f>
        <v>0</v>
      </c>
      <c r="M1673" t="str">
        <f>_xlfn.TEXTAFTER(Table2[[#This Row],[rxn]],"-",-1)</f>
        <v>rt3764</v>
      </c>
      <c r="N1673">
        <f>_xlfn.XLOOKUP("'PRO-"&amp;Table2[[#This Row],[enz]]&amp;"'",'[1]Sheet2 (2)'!$A:$A,'[1]Sheet2 (2)'!$B:$B,"")</f>
        <v>1</v>
      </c>
    </row>
    <row r="1674" spans="1:14" ht="17" x14ac:dyDescent="0.25">
      <c r="A1674" s="1" t="s">
        <v>1674</v>
      </c>
      <c r="B1674" s="1" t="str">
        <f>_xlfn.TEXTBEFORE(Table7[[#This Row],[raw]]," ")</f>
        <v>PROSYN-MRPL49</v>
      </c>
      <c r="C1674" s="1"/>
      <c r="D1674" s="1">
        <f>_xlfn.NUMBERVALUE(_xlfn.TEXTAFTER(Table7[[#This Row],[raw]]," ",-1))</f>
        <v>1.7410881799999999E-7</v>
      </c>
      <c r="G1674" t="s">
        <v>3729</v>
      </c>
      <c r="H1674" t="s">
        <v>2778</v>
      </c>
      <c r="I1674">
        <v>2.3908098300000001E-7</v>
      </c>
      <c r="J1674">
        <f>_xlfn.XLOOKUP(Table2[[#This Row],[rxn]],Table7[rxn],Table7[flux],0)</f>
        <v>0</v>
      </c>
      <c r="K1674">
        <f>Table2[[#This Row],[flux]]-Table2[[#This Row],[flux in mfs]]</f>
        <v>2.3908098300000001E-7</v>
      </c>
      <c r="L1674" t="b">
        <f>_xlfn.TEXTAFTER(Table2[[#This Row],[rxn]],"-",-1)="SPONT"</f>
        <v>0</v>
      </c>
      <c r="M1674" t="str">
        <f>_xlfn.TEXTAFTER(Table2[[#This Row],[rxn]],"-",-1)</f>
        <v>rt3764</v>
      </c>
      <c r="N1674">
        <f>_xlfn.XLOOKUP("'PRO-"&amp;Table2[[#This Row],[enz]]&amp;"'",'[1]Sheet2 (2)'!$A:$A,'[1]Sheet2 (2)'!$B:$B,"")</f>
        <v>1</v>
      </c>
    </row>
    <row r="1675" spans="1:14" ht="17" x14ac:dyDescent="0.25">
      <c r="A1675" s="1" t="s">
        <v>1675</v>
      </c>
      <c r="B1675" s="1" t="str">
        <f>_xlfn.TEXTBEFORE(Table7[[#This Row],[raw]]," ")</f>
        <v>PROSYN-MRPL51</v>
      </c>
      <c r="C1675" s="1"/>
      <c r="D1675" s="1">
        <f>_xlfn.NUMBERVALUE(_xlfn.TEXTAFTER(Table7[[#This Row],[raw]]," ",-1))</f>
        <v>4.5475440800000002E-7</v>
      </c>
      <c r="G1675" t="s">
        <v>3426</v>
      </c>
      <c r="H1675" t="s">
        <v>2778</v>
      </c>
      <c r="I1675">
        <v>2.3927116599999999E-7</v>
      </c>
      <c r="J1675">
        <f>_xlfn.XLOOKUP(Table2[[#This Row],[rxn]],Table7[rxn],Table7[flux],0)</f>
        <v>0</v>
      </c>
      <c r="K1675">
        <f>Table2[[#This Row],[flux]]-Table2[[#This Row],[flux in mfs]]</f>
        <v>2.3927116599999999E-7</v>
      </c>
      <c r="L1675" t="b">
        <f>_xlfn.TEXTAFTER(Table2[[#This Row],[rxn]],"-",-1)="SPONT"</f>
        <v>0</v>
      </c>
      <c r="M1675" t="str">
        <f>_xlfn.TEXTAFTER(Table2[[#This Row],[rxn]],"-",-1)</f>
        <v>rt1520</v>
      </c>
      <c r="N1675">
        <f>_xlfn.XLOOKUP("'PRO-"&amp;Table2[[#This Row],[enz]]&amp;"'",'[1]Sheet2 (2)'!$A:$A,'[1]Sheet2 (2)'!$B:$B,"")</f>
        <v>1</v>
      </c>
    </row>
    <row r="1676" spans="1:14" ht="17" x14ac:dyDescent="0.25">
      <c r="A1676" s="1" t="s">
        <v>1676</v>
      </c>
      <c r="B1676" s="1" t="str">
        <f>_xlfn.TEXTBEFORE(Table7[[#This Row],[raw]]," ")</f>
        <v>PROSYN-MRPL6</v>
      </c>
      <c r="C1676" s="1"/>
      <c r="D1676" s="1">
        <f>_xlfn.NUMBERVALUE(_xlfn.TEXTAFTER(Table7[[#This Row],[raw]]," ",-1))</f>
        <v>1.8665913200000001E-7</v>
      </c>
      <c r="G1676" t="s">
        <v>3748</v>
      </c>
      <c r="H1676" t="s">
        <v>2778</v>
      </c>
      <c r="I1676">
        <v>2.3927116599999999E-7</v>
      </c>
      <c r="J1676">
        <f>_xlfn.XLOOKUP(Table2[[#This Row],[rxn]],Table7[rxn],Table7[flux],0)</f>
        <v>0</v>
      </c>
      <c r="K1676">
        <f>Table2[[#This Row],[flux]]-Table2[[#This Row],[flux in mfs]]</f>
        <v>2.3927116599999999E-7</v>
      </c>
      <c r="L1676" t="b">
        <f>_xlfn.TEXTAFTER(Table2[[#This Row],[rxn]],"-",-1)="SPONT"</f>
        <v>0</v>
      </c>
      <c r="M1676" t="str">
        <f>_xlfn.TEXTAFTER(Table2[[#This Row],[rxn]],"-",-1)</f>
        <v>rt1520</v>
      </c>
      <c r="N1676">
        <f>_xlfn.XLOOKUP("'PRO-"&amp;Table2[[#This Row],[enz]]&amp;"'",'[1]Sheet2 (2)'!$A:$A,'[1]Sheet2 (2)'!$B:$B,"")</f>
        <v>1</v>
      </c>
    </row>
    <row r="1677" spans="1:14" ht="17" x14ac:dyDescent="0.25">
      <c r="A1677" s="1" t="s">
        <v>1677</v>
      </c>
      <c r="B1677" s="1" t="str">
        <f>_xlfn.TEXTBEFORE(Table7[[#This Row],[raw]]," ")</f>
        <v>PROSYN-MRPL7</v>
      </c>
      <c r="C1677" s="1"/>
      <c r="D1677" s="1">
        <f>_xlfn.NUMBERVALUE(_xlfn.TEXTAFTER(Table7[[#This Row],[raw]]," ",-1))</f>
        <v>1.2127147199999999E-7</v>
      </c>
      <c r="G1677" t="s">
        <v>3780</v>
      </c>
      <c r="H1677" t="s">
        <v>2778</v>
      </c>
      <c r="I1677">
        <v>2.4153797299999998E-7</v>
      </c>
      <c r="J1677">
        <f>_xlfn.XLOOKUP(Table2[[#This Row],[rxn]],Table7[rxn],Table7[flux],0)</f>
        <v>0</v>
      </c>
      <c r="K1677">
        <f>Table2[[#This Row],[flux]]-Table2[[#This Row],[flux in mfs]]</f>
        <v>2.4153797299999998E-7</v>
      </c>
      <c r="L1677" t="b">
        <f>_xlfn.TEXTAFTER(Table2[[#This Row],[rxn]],"-",-1)="SPONT"</f>
        <v>0</v>
      </c>
      <c r="M1677" t="str">
        <f>_xlfn.TEXTAFTER(Table2[[#This Row],[rxn]],"-",-1)</f>
        <v>rt1321</v>
      </c>
      <c r="N1677">
        <f>_xlfn.XLOOKUP("'PRO-"&amp;Table2[[#This Row],[enz]]&amp;"'",'[1]Sheet2 (2)'!$A:$A,'[1]Sheet2 (2)'!$B:$B,"")</f>
        <v>1</v>
      </c>
    </row>
    <row r="1678" spans="1:14" ht="17" x14ac:dyDescent="0.25">
      <c r="A1678" s="1" t="s">
        <v>1678</v>
      </c>
      <c r="B1678" s="1" t="str">
        <f>_xlfn.TEXTBEFORE(Table7[[#This Row],[raw]]," ")</f>
        <v>PROSYN-MRPL9</v>
      </c>
      <c r="C1678" s="1"/>
      <c r="D1678" s="1">
        <f>_xlfn.NUMBERVALUE(_xlfn.TEXTAFTER(Table7[[#This Row],[raw]]," ",-1))</f>
        <v>6.3399488999999998E-8</v>
      </c>
      <c r="G1678" t="s">
        <v>3455</v>
      </c>
      <c r="H1678" t="s">
        <v>2778</v>
      </c>
      <c r="I1678">
        <v>2.4186634400000001E-7</v>
      </c>
      <c r="J1678">
        <f>_xlfn.XLOOKUP(Table2[[#This Row],[rxn]],Table7[rxn],Table7[flux],0)</f>
        <v>0</v>
      </c>
      <c r="K1678">
        <f>Table2[[#This Row],[flux]]-Table2[[#This Row],[flux in mfs]]</f>
        <v>2.4186634400000001E-7</v>
      </c>
      <c r="L1678" t="b">
        <f>_xlfn.TEXTAFTER(Table2[[#This Row],[rxn]],"-",-1)="SPONT"</f>
        <v>0</v>
      </c>
      <c r="M1678" t="str">
        <f>_xlfn.TEXTAFTER(Table2[[#This Row],[rxn]],"-",-1)</f>
        <v>rt3791_c</v>
      </c>
      <c r="N1678">
        <f>_xlfn.XLOOKUP("'PRO-"&amp;Table2[[#This Row],[enz]]&amp;"'",'[1]Sheet2 (2)'!$A:$A,'[1]Sheet2 (2)'!$B:$B,"")</f>
        <v>1</v>
      </c>
    </row>
    <row r="1679" spans="1:14" ht="17" x14ac:dyDescent="0.25">
      <c r="A1679" s="1" t="s">
        <v>1679</v>
      </c>
      <c r="B1679" s="1" t="str">
        <f>_xlfn.TEXTBEFORE(Table7[[#This Row],[raw]]," ")</f>
        <v>PROSYN-MRPS16</v>
      </c>
      <c r="C1679" s="1"/>
      <c r="D1679" s="1">
        <f>_xlfn.NUMBERVALUE(_xlfn.TEXTAFTER(Table7[[#This Row],[raw]]," ",-1))</f>
        <v>2.3703365800000001E-7</v>
      </c>
      <c r="G1679" t="s">
        <v>4394</v>
      </c>
      <c r="H1679" t="s">
        <v>2778</v>
      </c>
      <c r="I1679">
        <v>2.4186634400000001E-7</v>
      </c>
      <c r="J1679">
        <f>_xlfn.XLOOKUP(Table2[[#This Row],[rxn]],Table7[rxn],Table7[flux],0)</f>
        <v>0</v>
      </c>
      <c r="K1679">
        <f>Table2[[#This Row],[flux]]-Table2[[#This Row],[flux in mfs]]</f>
        <v>2.4186634400000001E-7</v>
      </c>
      <c r="L1679" t="b">
        <f>_xlfn.TEXTAFTER(Table2[[#This Row],[rxn]],"-",-1)="SPONT"</f>
        <v>0</v>
      </c>
      <c r="M1679" t="str">
        <f>_xlfn.TEXTAFTER(Table2[[#This Row],[rxn]],"-",-1)</f>
        <v>rt3791_c</v>
      </c>
      <c r="N1679">
        <f>_xlfn.XLOOKUP("'PRO-"&amp;Table2[[#This Row],[enz]]&amp;"'",'[1]Sheet2 (2)'!$A:$A,'[1]Sheet2 (2)'!$B:$B,"")</f>
        <v>1</v>
      </c>
    </row>
    <row r="1680" spans="1:14" ht="17" x14ac:dyDescent="0.25">
      <c r="A1680" s="1" t="s">
        <v>1680</v>
      </c>
      <c r="B1680" s="1" t="str">
        <f>_xlfn.TEXTBEFORE(Table7[[#This Row],[raw]]," ")</f>
        <v>PROSYN-MRPS18</v>
      </c>
      <c r="C1680" s="1"/>
      <c r="D1680" s="1">
        <f>_xlfn.NUMBERVALUE(_xlfn.TEXTAFTER(Table7[[#This Row],[raw]]," ",-1))</f>
        <v>1.23408696E-7</v>
      </c>
      <c r="G1680" t="s">
        <v>3415</v>
      </c>
      <c r="H1680" t="s">
        <v>2778</v>
      </c>
      <c r="I1680">
        <v>2.4199602800000001E-7</v>
      </c>
      <c r="J1680">
        <f>_xlfn.XLOOKUP(Table2[[#This Row],[rxn]],Table7[rxn],Table7[flux],0)</f>
        <v>0</v>
      </c>
      <c r="K1680">
        <f>Table2[[#This Row],[flux]]-Table2[[#This Row],[flux in mfs]]</f>
        <v>2.4199602800000001E-7</v>
      </c>
      <c r="L1680" t="b">
        <f>_xlfn.TEXTAFTER(Table2[[#This Row],[rxn]],"-",-1)="SPONT"</f>
        <v>0</v>
      </c>
      <c r="M1680" t="str">
        <f>_xlfn.TEXTAFTER(Table2[[#This Row],[rxn]],"-",-1)</f>
        <v>rt1711</v>
      </c>
      <c r="N1680">
        <f>_xlfn.XLOOKUP("'PRO-"&amp;Table2[[#This Row],[enz]]&amp;"'",'[1]Sheet2 (2)'!$A:$A,'[1]Sheet2 (2)'!$B:$B,"")</f>
        <v>1</v>
      </c>
    </row>
    <row r="1681" spans="1:14" ht="17" x14ac:dyDescent="0.25">
      <c r="A1681" s="1" t="s">
        <v>1681</v>
      </c>
      <c r="B1681" s="1" t="str">
        <f>_xlfn.TEXTBEFORE(Table7[[#This Row],[raw]]," ")</f>
        <v>PROSYN-MRPS28</v>
      </c>
      <c r="C1681" s="1"/>
      <c r="D1681" s="1">
        <f>_xlfn.NUMBERVALUE(_xlfn.TEXTAFTER(Table7[[#This Row],[raw]]," ",-1))</f>
        <v>4.3460219999999997E-8</v>
      </c>
      <c r="G1681" t="s">
        <v>3739</v>
      </c>
      <c r="H1681" t="s">
        <v>2778</v>
      </c>
      <c r="I1681">
        <v>2.4199602800000001E-7</v>
      </c>
      <c r="J1681">
        <f>_xlfn.XLOOKUP(Table2[[#This Row],[rxn]],Table7[rxn],Table7[flux],0)</f>
        <v>0</v>
      </c>
      <c r="K1681">
        <f>Table2[[#This Row],[flux]]-Table2[[#This Row],[flux in mfs]]</f>
        <v>2.4199602800000001E-7</v>
      </c>
      <c r="L1681" t="b">
        <f>_xlfn.TEXTAFTER(Table2[[#This Row],[rxn]],"-",-1)="SPONT"</f>
        <v>0</v>
      </c>
      <c r="M1681" t="str">
        <f>_xlfn.TEXTAFTER(Table2[[#This Row],[rxn]],"-",-1)</f>
        <v>rt1711</v>
      </c>
      <c r="N1681">
        <f>_xlfn.XLOOKUP("'PRO-"&amp;Table2[[#This Row],[enz]]&amp;"'",'[1]Sheet2 (2)'!$A:$A,'[1]Sheet2 (2)'!$B:$B,"")</f>
        <v>1</v>
      </c>
    </row>
    <row r="1682" spans="1:14" ht="17" x14ac:dyDescent="0.25">
      <c r="A1682" s="1" t="s">
        <v>1682</v>
      </c>
      <c r="B1682" s="1" t="str">
        <f>_xlfn.TEXTBEFORE(Table7[[#This Row],[raw]]," ")</f>
        <v>PROSYN-MRPS5</v>
      </c>
      <c r="C1682" s="1"/>
      <c r="D1682" s="1">
        <f>_xlfn.NUMBERVALUE(_xlfn.TEXTAFTER(Table7[[#This Row],[raw]]," ",-1))</f>
        <v>5.3620170399999998E-7</v>
      </c>
      <c r="G1682" t="s">
        <v>3648</v>
      </c>
      <c r="H1682" t="s">
        <v>2778</v>
      </c>
      <c r="I1682">
        <v>2.4384910000000002E-7</v>
      </c>
      <c r="J1682">
        <f>_xlfn.XLOOKUP(Table2[[#This Row],[rxn]],Table7[rxn],Table7[flux],0)</f>
        <v>0</v>
      </c>
      <c r="K1682">
        <f>Table2[[#This Row],[flux]]-Table2[[#This Row],[flux in mfs]]</f>
        <v>2.4384910000000002E-7</v>
      </c>
      <c r="L1682" t="b">
        <f>_xlfn.TEXTAFTER(Table2[[#This Row],[rxn]],"-",-1)="SPONT"</f>
        <v>0</v>
      </c>
      <c r="M1682" t="str">
        <f>_xlfn.TEXTAFTER(Table2[[#This Row],[rxn]],"-",-1)</f>
        <v>rt8273</v>
      </c>
      <c r="N1682">
        <f>_xlfn.XLOOKUP("'PRO-"&amp;Table2[[#This Row],[enz]]&amp;"'",'[1]Sheet2 (2)'!$A:$A,'[1]Sheet2 (2)'!$B:$B,"")</f>
        <v>1</v>
      </c>
    </row>
    <row r="1683" spans="1:14" ht="17" x14ac:dyDescent="0.25">
      <c r="A1683" s="1" t="s">
        <v>1683</v>
      </c>
      <c r="B1683" s="1" t="str">
        <f>_xlfn.TEXTBEFORE(Table7[[#This Row],[raw]]," ")</f>
        <v>PROSYN-MRPS8</v>
      </c>
      <c r="C1683" s="1"/>
      <c r="D1683" s="1">
        <f>_xlfn.NUMBERVALUE(_xlfn.TEXTAFTER(Table7[[#This Row],[raw]]," ",-1))</f>
        <v>2.3872796299999999E-7</v>
      </c>
      <c r="G1683" t="s">
        <v>4050</v>
      </c>
      <c r="H1683" t="s">
        <v>2778</v>
      </c>
      <c r="I1683">
        <v>2.4384910000000002E-7</v>
      </c>
      <c r="J1683">
        <f>_xlfn.XLOOKUP(Table2[[#This Row],[rxn]],Table7[rxn],Table7[flux],0)</f>
        <v>0</v>
      </c>
      <c r="K1683">
        <f>Table2[[#This Row],[flux]]-Table2[[#This Row],[flux in mfs]]</f>
        <v>2.4384910000000002E-7</v>
      </c>
      <c r="L1683" t="b">
        <f>_xlfn.TEXTAFTER(Table2[[#This Row],[rxn]],"-",-1)="SPONT"</f>
        <v>0</v>
      </c>
      <c r="M1683" t="str">
        <f>_xlfn.TEXTAFTER(Table2[[#This Row],[rxn]],"-",-1)</f>
        <v>rt8273</v>
      </c>
      <c r="N1683">
        <f>_xlfn.XLOOKUP("'PRO-"&amp;Table2[[#This Row],[enz]]&amp;"'",'[1]Sheet2 (2)'!$A:$A,'[1]Sheet2 (2)'!$B:$B,"")</f>
        <v>1</v>
      </c>
    </row>
    <row r="1684" spans="1:14" ht="17" x14ac:dyDescent="0.25">
      <c r="A1684" s="1" t="s">
        <v>1684</v>
      </c>
      <c r="B1684" s="1" t="str">
        <f>_xlfn.TEXTBEFORE(Table7[[#This Row],[raw]]," ")</f>
        <v>PROSYN-MRPS9</v>
      </c>
      <c r="C1684" s="1"/>
      <c r="D1684" s="1">
        <f>_xlfn.NUMBERVALUE(_xlfn.TEXTAFTER(Table7[[#This Row],[raw]]," ",-1))</f>
        <v>1.2930633899999999E-7</v>
      </c>
      <c r="G1684" t="s">
        <v>3541</v>
      </c>
      <c r="H1684" t="s">
        <v>2778</v>
      </c>
      <c r="I1684">
        <v>2.4867453600000001E-7</v>
      </c>
      <c r="J1684">
        <f>_xlfn.XLOOKUP(Table2[[#This Row],[rxn]],Table7[rxn],Table7[flux],0)</f>
        <v>0</v>
      </c>
      <c r="K1684">
        <f>Table2[[#This Row],[flux]]-Table2[[#This Row],[flux in mfs]]</f>
        <v>2.4867453600000001E-7</v>
      </c>
      <c r="L1684" t="b">
        <f>_xlfn.TEXTAFTER(Table2[[#This Row],[rxn]],"-",-1)="SPONT"</f>
        <v>0</v>
      </c>
      <c r="M1684" t="str">
        <f>_xlfn.TEXTAFTER(Table2[[#This Row],[rxn]],"-",-1)</f>
        <v>rt5078</v>
      </c>
      <c r="N1684">
        <f>_xlfn.XLOOKUP("'PRO-"&amp;Table2[[#This Row],[enz]]&amp;"'",'[1]Sheet2 (2)'!$A:$A,'[1]Sheet2 (2)'!$B:$B,"")</f>
        <v>1</v>
      </c>
    </row>
    <row r="1685" spans="1:14" ht="17" x14ac:dyDescent="0.25">
      <c r="A1685" s="1" t="s">
        <v>1685</v>
      </c>
      <c r="B1685" s="1" t="str">
        <f>_xlfn.TEXTBEFORE(Table7[[#This Row],[raw]]," ")</f>
        <v>PROSYN-NAM9</v>
      </c>
      <c r="C1685" s="1"/>
      <c r="D1685" s="1">
        <f>_xlfn.NUMBERVALUE(_xlfn.TEXTAFTER(Table7[[#This Row],[raw]]," ",-1))</f>
        <v>1.2835905500000001E-7</v>
      </c>
      <c r="G1685" t="s">
        <v>3883</v>
      </c>
      <c r="H1685" t="s">
        <v>2778</v>
      </c>
      <c r="I1685">
        <v>2.4867453600000001E-7</v>
      </c>
      <c r="J1685">
        <f>_xlfn.XLOOKUP(Table2[[#This Row],[rxn]],Table7[rxn],Table7[flux],0)</f>
        <v>0</v>
      </c>
      <c r="K1685">
        <f>Table2[[#This Row],[flux]]-Table2[[#This Row],[flux in mfs]]</f>
        <v>2.4867453600000001E-7</v>
      </c>
      <c r="L1685" t="b">
        <f>_xlfn.TEXTAFTER(Table2[[#This Row],[rxn]],"-",-1)="SPONT"</f>
        <v>0</v>
      </c>
      <c r="M1685" t="str">
        <f>_xlfn.TEXTAFTER(Table2[[#This Row],[rxn]],"-",-1)</f>
        <v>rt5078</v>
      </c>
      <c r="N1685">
        <f>_xlfn.XLOOKUP("'PRO-"&amp;Table2[[#This Row],[enz]]&amp;"'",'[1]Sheet2 (2)'!$A:$A,'[1]Sheet2 (2)'!$B:$B,"")</f>
        <v>1</v>
      </c>
    </row>
    <row r="1686" spans="1:14" ht="17" x14ac:dyDescent="0.25">
      <c r="A1686" s="1" t="s">
        <v>1686</v>
      </c>
      <c r="B1686" s="1" t="str">
        <f>_xlfn.TEXTBEFORE(Table7[[#This Row],[raw]]," ")</f>
        <v>PROSYN-RML2</v>
      </c>
      <c r="C1686" s="1"/>
      <c r="D1686" s="1">
        <f>_xlfn.NUMBERVALUE(_xlfn.TEXTAFTER(Table7[[#This Row],[raw]]," ",-1))</f>
        <v>1.45078036E-7</v>
      </c>
      <c r="G1686" t="s">
        <v>4329</v>
      </c>
      <c r="H1686" t="s">
        <v>2778</v>
      </c>
      <c r="I1686">
        <v>2.9679488299999998E-7</v>
      </c>
      <c r="J1686">
        <f>_xlfn.XLOOKUP(Table2[[#This Row],[rxn]],Table7[rxn],Table7[flux],0)</f>
        <v>4.7884159999999999E-8</v>
      </c>
      <c r="K1686">
        <f>Table2[[#This Row],[flux]]-Table2[[#This Row],[flux in mfs]]</f>
        <v>2.48910723E-7</v>
      </c>
      <c r="L1686" t="b">
        <f>_xlfn.TEXTAFTER(Table2[[#This Row],[rxn]],"-",-1)="SPONT"</f>
        <v>0</v>
      </c>
      <c r="M1686" t="str">
        <f>_xlfn.TEXTAFTER(Table2[[#This Row],[rxn]],"-",-1)</f>
        <v>rt2224</v>
      </c>
      <c r="N1686">
        <f>_xlfn.XLOOKUP("'PRO-"&amp;Table2[[#This Row],[enz]]&amp;"'",'[1]Sheet2 (2)'!$A:$A,'[1]Sheet2 (2)'!$B:$B,"")</f>
        <v>1</v>
      </c>
    </row>
    <row r="1687" spans="1:14" ht="17" x14ac:dyDescent="0.25">
      <c r="A1687" s="1" t="s">
        <v>1687</v>
      </c>
      <c r="B1687" s="1" t="str">
        <f>_xlfn.TEXTBEFORE(Table7[[#This Row],[raw]]," ")</f>
        <v>PROSYN-RSM10</v>
      </c>
      <c r="C1687" s="1"/>
      <c r="D1687" s="1">
        <f>_xlfn.NUMBERVALUE(_xlfn.TEXTAFTER(Table7[[#This Row],[raw]]," ",-1))</f>
        <v>1.7365544800000001E-7</v>
      </c>
      <c r="G1687" t="s">
        <v>3649</v>
      </c>
      <c r="H1687" t="s">
        <v>2778</v>
      </c>
      <c r="I1687">
        <v>2.5027690299999998E-7</v>
      </c>
      <c r="J1687">
        <f>_xlfn.XLOOKUP(Table2[[#This Row],[rxn]],Table7[rxn],Table7[flux],0)</f>
        <v>0</v>
      </c>
      <c r="K1687">
        <f>Table2[[#This Row],[flux]]-Table2[[#This Row],[flux in mfs]]</f>
        <v>2.5027690299999998E-7</v>
      </c>
      <c r="L1687" t="b">
        <f>_xlfn.TEXTAFTER(Table2[[#This Row],[rxn]],"-",-1)="SPONT"</f>
        <v>0</v>
      </c>
      <c r="M1687" t="str">
        <f>_xlfn.TEXTAFTER(Table2[[#This Row],[rxn]],"-",-1)</f>
        <v>rt0711</v>
      </c>
      <c r="N1687">
        <f>_xlfn.XLOOKUP("'PRO-"&amp;Table2[[#This Row],[enz]]&amp;"'",'[1]Sheet2 (2)'!$A:$A,'[1]Sheet2 (2)'!$B:$B,"")</f>
        <v>1</v>
      </c>
    </row>
    <row r="1688" spans="1:14" ht="17" x14ac:dyDescent="0.25">
      <c r="A1688" s="1" t="s">
        <v>1688</v>
      </c>
      <c r="B1688" s="1" t="str">
        <f>_xlfn.TEXTBEFORE(Table7[[#This Row],[raw]]," ")</f>
        <v>PROSYN-RSM18</v>
      </c>
      <c r="C1688" s="1"/>
      <c r="D1688" s="1">
        <f>_xlfn.NUMBERVALUE(_xlfn.TEXTAFTER(Table7[[#This Row],[raw]]," ",-1))</f>
        <v>1.02751822E-7</v>
      </c>
      <c r="G1688" t="s">
        <v>4051</v>
      </c>
      <c r="H1688" t="s">
        <v>2778</v>
      </c>
      <c r="I1688">
        <v>2.5027690299999998E-7</v>
      </c>
      <c r="J1688">
        <f>_xlfn.XLOOKUP(Table2[[#This Row],[rxn]],Table7[rxn],Table7[flux],0)</f>
        <v>0</v>
      </c>
      <c r="K1688">
        <f>Table2[[#This Row],[flux]]-Table2[[#This Row],[flux in mfs]]</f>
        <v>2.5027690299999998E-7</v>
      </c>
      <c r="L1688" t="b">
        <f>_xlfn.TEXTAFTER(Table2[[#This Row],[rxn]],"-",-1)="SPONT"</f>
        <v>0</v>
      </c>
      <c r="M1688" t="str">
        <f>_xlfn.TEXTAFTER(Table2[[#This Row],[rxn]],"-",-1)</f>
        <v>rt0711</v>
      </c>
      <c r="N1688">
        <f>_xlfn.XLOOKUP("'PRO-"&amp;Table2[[#This Row],[enz]]&amp;"'",'[1]Sheet2 (2)'!$A:$A,'[1]Sheet2 (2)'!$B:$B,"")</f>
        <v>1</v>
      </c>
    </row>
    <row r="1689" spans="1:14" ht="17" x14ac:dyDescent="0.25">
      <c r="A1689" s="1" t="s">
        <v>1689</v>
      </c>
      <c r="B1689" s="1" t="str">
        <f>_xlfn.TEXTBEFORE(Table7[[#This Row],[raw]]," ")</f>
        <v>PROSYN-RSM23</v>
      </c>
      <c r="C1689" s="1"/>
      <c r="D1689" s="1">
        <f>_xlfn.NUMBERVALUE(_xlfn.TEXTAFTER(Table7[[#This Row],[raw]]," ",-1))</f>
        <v>1.2115913300000001E-7</v>
      </c>
      <c r="G1689" t="s">
        <v>4468</v>
      </c>
      <c r="H1689" t="s">
        <v>2778</v>
      </c>
      <c r="I1689">
        <v>2.5125593500000001E-7</v>
      </c>
      <c r="J1689">
        <f>_xlfn.XLOOKUP(Table2[[#This Row],[rxn]],Table7[rxn],Table7[flux],0)</f>
        <v>4.0029799999999999E-10</v>
      </c>
      <c r="K1689">
        <f>Table2[[#This Row],[flux]]-Table2[[#This Row],[flux in mfs]]</f>
        <v>2.5085563700000001E-7</v>
      </c>
      <c r="L1689" t="b">
        <f>_xlfn.TEXTAFTER(Table2[[#This Row],[rxn]],"-",-1)="SPONT"</f>
        <v>0</v>
      </c>
      <c r="M1689" t="str">
        <f>_xlfn.TEXTAFTER(Table2[[#This Row],[rxn]],"-",-1)</f>
        <v>rt5646</v>
      </c>
      <c r="N1689">
        <f>_xlfn.XLOOKUP("'PRO-"&amp;Table2[[#This Row],[enz]]&amp;"'",'[1]Sheet2 (2)'!$A:$A,'[1]Sheet2 (2)'!$B:$B,"")</f>
        <v>1</v>
      </c>
    </row>
    <row r="1690" spans="1:14" ht="17" x14ac:dyDescent="0.25">
      <c r="A1690" s="1" t="s">
        <v>1690</v>
      </c>
      <c r="B1690" s="1" t="str">
        <f>_xlfn.TEXTBEFORE(Table7[[#This Row],[raw]]," ")</f>
        <v>PROSYN-RSM24</v>
      </c>
      <c r="C1690" s="1"/>
      <c r="D1690" s="1">
        <f>_xlfn.NUMBERVALUE(_xlfn.TEXTAFTER(Table7[[#This Row],[raw]]," ",-1))</f>
        <v>1.7436576500000001E-7</v>
      </c>
      <c r="G1690" t="s">
        <v>3538</v>
      </c>
      <c r="H1690" t="s">
        <v>2778</v>
      </c>
      <c r="I1690">
        <v>2.5125593500000001E-7</v>
      </c>
      <c r="J1690">
        <f>_xlfn.XLOOKUP(Table2[[#This Row],[rxn]],Table7[rxn],Table7[flux],0)</f>
        <v>0</v>
      </c>
      <c r="K1690">
        <f>Table2[[#This Row],[flux]]-Table2[[#This Row],[flux in mfs]]</f>
        <v>2.5125593500000001E-7</v>
      </c>
      <c r="L1690" t="b">
        <f>_xlfn.TEXTAFTER(Table2[[#This Row],[rxn]],"-",-1)="SPONT"</f>
        <v>0</v>
      </c>
      <c r="M1690" t="str">
        <f>_xlfn.TEXTAFTER(Table2[[#This Row],[rxn]],"-",-1)</f>
        <v>rt5646</v>
      </c>
      <c r="N1690">
        <f>_xlfn.XLOOKUP("'PRO-"&amp;Table2[[#This Row],[enz]]&amp;"'",'[1]Sheet2 (2)'!$A:$A,'[1]Sheet2 (2)'!$B:$B,"")</f>
        <v>1</v>
      </c>
    </row>
    <row r="1691" spans="1:14" ht="17" x14ac:dyDescent="0.25">
      <c r="A1691" s="1" t="s">
        <v>1691</v>
      </c>
      <c r="B1691" s="1" t="str">
        <f>_xlfn.TEXTBEFORE(Table7[[#This Row],[raw]]," ")</f>
        <v>PROSYN-RSM27</v>
      </c>
      <c r="C1691" s="1"/>
      <c r="D1691" s="1">
        <f>_xlfn.NUMBERVALUE(_xlfn.TEXTAFTER(Table7[[#This Row],[raw]]," ",-1))</f>
        <v>6.9339981999999998E-8</v>
      </c>
      <c r="G1691" t="s">
        <v>3896</v>
      </c>
      <c r="H1691" t="s">
        <v>2778</v>
      </c>
      <c r="I1691">
        <v>2.5125593500000001E-7</v>
      </c>
      <c r="J1691">
        <f>_xlfn.XLOOKUP(Table2[[#This Row],[rxn]],Table7[rxn],Table7[flux],0)</f>
        <v>0</v>
      </c>
      <c r="K1691">
        <f>Table2[[#This Row],[flux]]-Table2[[#This Row],[flux in mfs]]</f>
        <v>2.5125593500000001E-7</v>
      </c>
      <c r="L1691" t="b">
        <f>_xlfn.TEXTAFTER(Table2[[#This Row],[rxn]],"-",-1)="SPONT"</f>
        <v>0</v>
      </c>
      <c r="M1691" t="str">
        <f>_xlfn.TEXTAFTER(Table2[[#This Row],[rxn]],"-",-1)</f>
        <v>rt6485</v>
      </c>
      <c r="N1691">
        <f>_xlfn.XLOOKUP("'PRO-"&amp;Table2[[#This Row],[enz]]&amp;"'",'[1]Sheet2 (2)'!$A:$A,'[1]Sheet2 (2)'!$B:$B,"")</f>
        <v>1</v>
      </c>
    </row>
    <row r="1692" spans="1:14" ht="17" x14ac:dyDescent="0.25">
      <c r="A1692" s="1" t="s">
        <v>1692</v>
      </c>
      <c r="B1692" s="1" t="str">
        <f>_xlfn.TEXTBEFORE(Table7[[#This Row],[raw]]," ")</f>
        <v>PROSYN-RSM7</v>
      </c>
      <c r="C1692" s="1"/>
      <c r="D1692" s="1">
        <f>_xlfn.NUMBERVALUE(_xlfn.TEXTAFTER(Table7[[#This Row],[raw]]," ",-1))</f>
        <v>1.37521049E-7</v>
      </c>
      <c r="G1692" t="s">
        <v>3940</v>
      </c>
      <c r="H1692" t="s">
        <v>2778</v>
      </c>
      <c r="I1692">
        <v>2.5125593500000001E-7</v>
      </c>
      <c r="J1692">
        <f>_xlfn.XLOOKUP(Table2[[#This Row],[rxn]],Table7[rxn],Table7[flux],0)</f>
        <v>0</v>
      </c>
      <c r="K1692">
        <f>Table2[[#This Row],[flux]]-Table2[[#This Row],[flux in mfs]]</f>
        <v>2.5125593500000001E-7</v>
      </c>
      <c r="L1692" t="b">
        <f>_xlfn.TEXTAFTER(Table2[[#This Row],[rxn]],"-",-1)="SPONT"</f>
        <v>0</v>
      </c>
      <c r="M1692" t="str">
        <f>_xlfn.TEXTAFTER(Table2[[#This Row],[rxn]],"-",-1)</f>
        <v>rt5646</v>
      </c>
      <c r="N1692">
        <f>_xlfn.XLOOKUP("'PRO-"&amp;Table2[[#This Row],[enz]]&amp;"'",'[1]Sheet2 (2)'!$A:$A,'[1]Sheet2 (2)'!$B:$B,"")</f>
        <v>1</v>
      </c>
    </row>
    <row r="1693" spans="1:14" ht="17" x14ac:dyDescent="0.25">
      <c r="A1693" s="1" t="s">
        <v>1693</v>
      </c>
      <c r="B1693" s="1" t="str">
        <f>_xlfn.TEXTBEFORE(Table7[[#This Row],[raw]]," ")</f>
        <v>PROSYN-SWS2</v>
      </c>
      <c r="C1693" s="1"/>
      <c r="D1693" s="1">
        <f>_xlfn.NUMBERVALUE(_xlfn.TEXTAFTER(Table7[[#This Row],[raw]]," ",-1))</f>
        <v>2.4388471000000001E-8</v>
      </c>
      <c r="G1693" t="s">
        <v>4057</v>
      </c>
      <c r="H1693" t="s">
        <v>2778</v>
      </c>
      <c r="I1693">
        <v>2.5125593500000001E-7</v>
      </c>
      <c r="J1693">
        <f>_xlfn.XLOOKUP(Table2[[#This Row],[rxn]],Table7[rxn],Table7[flux],0)</f>
        <v>0</v>
      </c>
      <c r="K1693">
        <f>Table2[[#This Row],[flux]]-Table2[[#This Row],[flux in mfs]]</f>
        <v>2.5125593500000001E-7</v>
      </c>
      <c r="L1693" t="b">
        <f>_xlfn.TEXTAFTER(Table2[[#This Row],[rxn]],"-",-1)="SPONT"</f>
        <v>0</v>
      </c>
      <c r="M1693" t="str">
        <f>_xlfn.TEXTAFTER(Table2[[#This Row],[rxn]],"-",-1)</f>
        <v>rt6485</v>
      </c>
      <c r="N1693">
        <f>_xlfn.XLOOKUP("'PRO-"&amp;Table2[[#This Row],[enz]]&amp;"'",'[1]Sheet2 (2)'!$A:$A,'[1]Sheet2 (2)'!$B:$B,"")</f>
        <v>1</v>
      </c>
    </row>
    <row r="1694" spans="1:14" ht="17" x14ac:dyDescent="0.25">
      <c r="A1694" s="1" t="s">
        <v>1694</v>
      </c>
      <c r="B1694" s="1" t="str">
        <f>_xlfn.TEXTBEFORE(Table7[[#This Row],[raw]]," ")</f>
        <v>PROSYN-YML6</v>
      </c>
      <c r="C1694" s="1"/>
      <c r="D1694" s="1">
        <f>_xlfn.NUMBERVALUE(_xlfn.TEXTAFTER(Table7[[#This Row],[raw]]," ",-1))</f>
        <v>1.10051873E-7</v>
      </c>
      <c r="G1694" t="s">
        <v>3706</v>
      </c>
      <c r="H1694" t="s">
        <v>2778</v>
      </c>
      <c r="I1694">
        <v>2.5367099699999998E-7</v>
      </c>
      <c r="J1694">
        <f>_xlfn.XLOOKUP(Table2[[#This Row],[rxn]],Table7[rxn],Table7[flux],0)</f>
        <v>0</v>
      </c>
      <c r="K1694">
        <f>Table2[[#This Row],[flux]]-Table2[[#This Row],[flux in mfs]]</f>
        <v>2.5367099699999998E-7</v>
      </c>
      <c r="L1694" t="b">
        <f>_xlfn.TEXTAFTER(Table2[[#This Row],[rxn]],"-",-1)="SPONT"</f>
        <v>0</v>
      </c>
      <c r="M1694" t="str">
        <f>_xlfn.TEXTAFTER(Table2[[#This Row],[rxn]],"-",-1)</f>
        <v>ILV26</v>
      </c>
      <c r="N1694" t="str">
        <f>_xlfn.XLOOKUP("'PRO-"&amp;Table2[[#This Row],[enz]]&amp;"'",'[1]Sheet2 (2)'!$A:$A,'[1]Sheet2 (2)'!$B:$B,"")</f>
        <v/>
      </c>
    </row>
    <row r="1695" spans="1:14" ht="17" x14ac:dyDescent="0.25">
      <c r="A1695" s="1" t="s">
        <v>1695</v>
      </c>
      <c r="B1695" s="1" t="str">
        <f>_xlfn.TEXTBEFORE(Table7[[#This Row],[raw]]," ")</f>
        <v>PROSYN-PROTDUMMYUNIDENTIFIED</v>
      </c>
      <c r="C1695" s="1"/>
      <c r="D1695" s="1">
        <f>_xlfn.NUMBERVALUE(_xlfn.TEXTAFTER(Table7[[#This Row],[raw]]," ",-1))</f>
        <v>0.82624907198069897</v>
      </c>
      <c r="G1695" t="s">
        <v>3640</v>
      </c>
      <c r="H1695" t="s">
        <v>2778</v>
      </c>
      <c r="I1695">
        <v>2.5631597899999998E-7</v>
      </c>
      <c r="J1695">
        <f>_xlfn.XLOOKUP(Table2[[#This Row],[rxn]],Table7[rxn],Table7[flux],0)</f>
        <v>0</v>
      </c>
      <c r="K1695">
        <f>Table2[[#This Row],[flux]]-Table2[[#This Row],[flux in mfs]]</f>
        <v>2.5631597899999998E-7</v>
      </c>
      <c r="L1695" t="b">
        <f>_xlfn.TEXTAFTER(Table2[[#This Row],[rxn]],"-",-1)="SPONT"</f>
        <v>0</v>
      </c>
      <c r="M1695" t="str">
        <f>_xlfn.TEXTAFTER(Table2[[#This Row],[rxn]],"-",-1)</f>
        <v>rt7480</v>
      </c>
      <c r="N1695">
        <f>_xlfn.XLOOKUP("'PRO-"&amp;Table2[[#This Row],[enz]]&amp;"'",'[1]Sheet2 (2)'!$A:$A,'[1]Sheet2 (2)'!$B:$B,"")</f>
        <v>1</v>
      </c>
    </row>
    <row r="1696" spans="1:14" ht="17" x14ac:dyDescent="0.25">
      <c r="A1696" s="1" t="s">
        <v>1696</v>
      </c>
      <c r="B1696" s="1" t="str">
        <f>_xlfn.TEXTBEFORE(Table7[[#This Row],[raw]]," ")</f>
        <v>PROWASTE-rt0004</v>
      </c>
      <c r="C1696" s="1"/>
      <c r="D1696" s="1">
        <f>_xlfn.NUMBERVALUE(_xlfn.TEXTAFTER(Table7[[#This Row],[raw]]," ",-1))</f>
        <v>8.0505946499999995E-7</v>
      </c>
      <c r="G1696" t="s">
        <v>4041</v>
      </c>
      <c r="H1696" t="s">
        <v>2778</v>
      </c>
      <c r="I1696">
        <v>2.5631597899999998E-7</v>
      </c>
      <c r="J1696">
        <f>_xlfn.XLOOKUP(Table2[[#This Row],[rxn]],Table7[rxn],Table7[flux],0)</f>
        <v>0</v>
      </c>
      <c r="K1696">
        <f>Table2[[#This Row],[flux]]-Table2[[#This Row],[flux in mfs]]</f>
        <v>2.5631597899999998E-7</v>
      </c>
      <c r="L1696" t="b">
        <f>_xlfn.TEXTAFTER(Table2[[#This Row],[rxn]],"-",-1)="SPONT"</f>
        <v>0</v>
      </c>
      <c r="M1696" t="str">
        <f>_xlfn.TEXTAFTER(Table2[[#This Row],[rxn]],"-",-1)</f>
        <v>rt7480</v>
      </c>
      <c r="N1696">
        <f>_xlfn.XLOOKUP("'PRO-"&amp;Table2[[#This Row],[enz]]&amp;"'",'[1]Sheet2 (2)'!$A:$A,'[1]Sheet2 (2)'!$B:$B,"")</f>
        <v>1</v>
      </c>
    </row>
    <row r="1697" spans="1:14" ht="17" x14ac:dyDescent="0.25">
      <c r="A1697" s="1" t="s">
        <v>1697</v>
      </c>
      <c r="B1697" s="1" t="str">
        <f>_xlfn.TEXTBEFORE(Table7[[#This Row],[raw]]," ")</f>
        <v>PROWASTE-rt0008</v>
      </c>
      <c r="C1697" s="1"/>
      <c r="D1697" s="1">
        <f>_xlfn.NUMBERVALUE(_xlfn.TEXTAFTER(Table7[[#This Row],[raw]]," ",-1))</f>
        <v>4.6560150000000003E-8</v>
      </c>
      <c r="G1697" t="s">
        <v>3020</v>
      </c>
      <c r="H1697" t="s">
        <v>2778</v>
      </c>
      <c r="I1697">
        <v>2.5672608399999998E-7</v>
      </c>
      <c r="J1697">
        <f>_xlfn.XLOOKUP(Table2[[#This Row],[rxn]],Table7[rxn],Table7[flux],0)</f>
        <v>0</v>
      </c>
      <c r="K1697">
        <f>Table2[[#This Row],[flux]]-Table2[[#This Row],[flux in mfs]]</f>
        <v>2.5672608399999998E-7</v>
      </c>
      <c r="L1697" t="b">
        <f>_xlfn.TEXTAFTER(Table2[[#This Row],[rxn]],"-",-1)="SPONT"</f>
        <v>0</v>
      </c>
      <c r="M1697" t="str">
        <f>_xlfn.TEXTAFTER(Table2[[#This Row],[rxn]],"-",-1)</f>
        <v>rt8485</v>
      </c>
      <c r="N1697">
        <f>_xlfn.XLOOKUP("'PRO-"&amp;Table2[[#This Row],[enz]]&amp;"'",'[1]Sheet2 (2)'!$A:$A,'[1]Sheet2 (2)'!$B:$B,"")</f>
        <v>1</v>
      </c>
    </row>
    <row r="1698" spans="1:14" ht="17" hidden="1" x14ac:dyDescent="0.25">
      <c r="A1698" s="1" t="s">
        <v>1698</v>
      </c>
      <c r="B1698" s="1" t="str">
        <f>_xlfn.TEXTBEFORE(Table7[[#This Row],[raw]]," ")</f>
        <v>PROWASTE-rt0017</v>
      </c>
      <c r="C1698" s="1"/>
      <c r="D1698" s="1">
        <f>_xlfn.NUMBERVALUE(_xlfn.TEXTAFTER(Table7[[#This Row],[raw]]," ",-1))</f>
        <v>7.5260652999999997E-7</v>
      </c>
      <c r="G1698" t="s">
        <v>3239</v>
      </c>
      <c r="H1698" t="s">
        <v>2778</v>
      </c>
      <c r="I1698">
        <v>2.4681287285749998E-3</v>
      </c>
      <c r="J1698">
        <f>_xlfn.XLOOKUP(Table2[[#This Row],[rxn]],Table7[rxn],Table7[flux],0)</f>
        <v>2.7859332476043099</v>
      </c>
      <c r="K1698">
        <f>Table2[[#This Row],[flux]]-Table2[[#This Row],[flux in mfs]]</f>
        <v>-2.7834651188757351</v>
      </c>
      <c r="L1698" t="b">
        <f>_xlfn.TEXTAFTER(Table2[[#This Row],[rxn]],"-",-1)="SPONT"</f>
        <v>1</v>
      </c>
      <c r="M1698" t="str">
        <f>_xlfn.TEXTAFTER(Table2[[#This Row],[rxn]],"-",-1)</f>
        <v>SPONT</v>
      </c>
      <c r="N1698" t="str">
        <f>_xlfn.XLOOKUP("'PRO-"&amp;Table2[[#This Row],[enz]]&amp;"'",'[1]Sheet2 (2)'!$A:$A,'[1]Sheet2 (2)'!$B:$B,"")</f>
        <v/>
      </c>
    </row>
    <row r="1699" spans="1:14" ht="17" x14ac:dyDescent="0.25">
      <c r="A1699" s="1" t="s">
        <v>1699</v>
      </c>
      <c r="B1699" s="1" t="str">
        <f>_xlfn.TEXTBEFORE(Table7[[#This Row],[raw]]," ")</f>
        <v>PROWASTE-rt0027</v>
      </c>
      <c r="C1699" s="1"/>
      <c r="D1699" s="1">
        <f>_xlfn.NUMBERVALUE(_xlfn.TEXTAFTER(Table7[[#This Row],[raw]]," ",-1))</f>
        <v>3.8599990700000002E-7</v>
      </c>
      <c r="G1699" t="s">
        <v>3439</v>
      </c>
      <c r="H1699" t="s">
        <v>2778</v>
      </c>
      <c r="I1699">
        <v>2.5672608399999998E-7</v>
      </c>
      <c r="J1699">
        <f>_xlfn.XLOOKUP(Table2[[#This Row],[rxn]],Table7[rxn],Table7[flux],0)</f>
        <v>0</v>
      </c>
      <c r="K1699">
        <f>Table2[[#This Row],[flux]]-Table2[[#This Row],[flux in mfs]]</f>
        <v>2.5672608399999998E-7</v>
      </c>
      <c r="L1699" t="b">
        <f>_xlfn.TEXTAFTER(Table2[[#This Row],[rxn]],"-",-1)="SPONT"</f>
        <v>0</v>
      </c>
      <c r="M1699" t="str">
        <f>_xlfn.TEXTAFTER(Table2[[#This Row],[rxn]],"-",-1)</f>
        <v>rt5669</v>
      </c>
      <c r="N1699">
        <f>_xlfn.XLOOKUP("'PRO-"&amp;Table2[[#This Row],[enz]]&amp;"'",'[1]Sheet2 (2)'!$A:$A,'[1]Sheet2 (2)'!$B:$B,"")</f>
        <v>1</v>
      </c>
    </row>
    <row r="1700" spans="1:14" ht="17" x14ac:dyDescent="0.25">
      <c r="A1700" s="1" t="s">
        <v>1700</v>
      </c>
      <c r="B1700" s="1" t="str">
        <f>_xlfn.TEXTBEFORE(Table7[[#This Row],[raw]]," ")</f>
        <v>PROWASTE-rt0031</v>
      </c>
      <c r="C1700" s="1"/>
      <c r="D1700" s="1">
        <f>_xlfn.NUMBERVALUE(_xlfn.TEXTAFTER(Table7[[#This Row],[raw]]," ",-1))</f>
        <v>6.2793055300000003E-7</v>
      </c>
      <c r="G1700" t="s">
        <v>3766</v>
      </c>
      <c r="H1700" t="s">
        <v>2778</v>
      </c>
      <c r="I1700">
        <v>2.5672608399999998E-7</v>
      </c>
      <c r="J1700">
        <f>_xlfn.XLOOKUP(Table2[[#This Row],[rxn]],Table7[rxn],Table7[flux],0)</f>
        <v>0</v>
      </c>
      <c r="K1700">
        <f>Table2[[#This Row],[flux]]-Table2[[#This Row],[flux in mfs]]</f>
        <v>2.5672608399999998E-7</v>
      </c>
      <c r="L1700" t="b">
        <f>_xlfn.TEXTAFTER(Table2[[#This Row],[rxn]],"-",-1)="SPONT"</f>
        <v>0</v>
      </c>
      <c r="M1700" t="str">
        <f>_xlfn.TEXTAFTER(Table2[[#This Row],[rxn]],"-",-1)</f>
        <v>rt5669</v>
      </c>
      <c r="N1700">
        <f>_xlfn.XLOOKUP("'PRO-"&amp;Table2[[#This Row],[enz]]&amp;"'",'[1]Sheet2 (2)'!$A:$A,'[1]Sheet2 (2)'!$B:$B,"")</f>
        <v>1</v>
      </c>
    </row>
    <row r="1701" spans="1:14" ht="17" x14ac:dyDescent="0.25">
      <c r="A1701" s="1" t="s">
        <v>1701</v>
      </c>
      <c r="B1701" s="1" t="str">
        <f>_xlfn.TEXTBEFORE(Table7[[#This Row],[raw]]," ")</f>
        <v>PROWASTE-rt0045</v>
      </c>
      <c r="C1701" s="1"/>
      <c r="D1701" s="1">
        <f>_xlfn.NUMBERVALUE(_xlfn.TEXTAFTER(Table7[[#This Row],[raw]]," ",-1))</f>
        <v>3.873E-10</v>
      </c>
      <c r="G1701" t="s">
        <v>3433</v>
      </c>
      <c r="H1701" t="s">
        <v>2778</v>
      </c>
      <c r="I1701">
        <v>2.6292677499999999E-7</v>
      </c>
      <c r="J1701">
        <f>_xlfn.XLOOKUP(Table2[[#This Row],[rxn]],Table7[rxn],Table7[flux],0)</f>
        <v>0</v>
      </c>
      <c r="K1701">
        <f>Table2[[#This Row],[flux]]-Table2[[#This Row],[flux in mfs]]</f>
        <v>2.6292677499999999E-7</v>
      </c>
      <c r="L1701" t="b">
        <f>_xlfn.TEXTAFTER(Table2[[#This Row],[rxn]],"-",-1)="SPONT"</f>
        <v>0</v>
      </c>
      <c r="M1701" t="str">
        <f>_xlfn.TEXTAFTER(Table2[[#This Row],[rxn]],"-",-1)</f>
        <v>rt3934</v>
      </c>
      <c r="N1701">
        <f>_xlfn.XLOOKUP("'PRO-"&amp;Table2[[#This Row],[enz]]&amp;"'",'[1]Sheet2 (2)'!$A:$A,'[1]Sheet2 (2)'!$B:$B,"")</f>
        <v>1</v>
      </c>
    </row>
    <row r="1702" spans="1:14" ht="17" hidden="1" x14ac:dyDescent="0.25">
      <c r="A1702" s="1" t="s">
        <v>1702</v>
      </c>
      <c r="B1702" s="1" t="str">
        <f>_xlfn.TEXTBEFORE(Table7[[#This Row],[raw]]," ")</f>
        <v>PROWASTE-rt0063</v>
      </c>
      <c r="C1702" s="1"/>
      <c r="D1702" s="1">
        <f>_xlfn.NUMBERVALUE(_xlfn.TEXTAFTER(Table7[[#This Row],[raw]]," ",-1))</f>
        <v>1.4639944400000001E-7</v>
      </c>
      <c r="G1702" t="s">
        <v>2802</v>
      </c>
      <c r="H1702" t="s">
        <v>2778</v>
      </c>
      <c r="I1702">
        <v>1.2171936346079E-2</v>
      </c>
      <c r="J1702">
        <f>_xlfn.XLOOKUP(Table2[[#This Row],[rxn]],Table7[rxn],Table7[flux],0)</f>
        <v>3.5890556191073699</v>
      </c>
      <c r="K1702">
        <f>Table2[[#This Row],[flux]]-Table2[[#This Row],[flux in mfs]]</f>
        <v>-3.5768836827612911</v>
      </c>
      <c r="L1702" t="b">
        <f>_xlfn.TEXTAFTER(Table2[[#This Row],[rxn]],"-",-1)="SPONT"</f>
        <v>1</v>
      </c>
      <c r="M1702" t="str">
        <f>_xlfn.TEXTAFTER(Table2[[#This Row],[rxn]],"-",-1)</f>
        <v>SPONT</v>
      </c>
      <c r="N1702" t="str">
        <f>_xlfn.XLOOKUP("'PRO-"&amp;Table2[[#This Row],[enz]]&amp;"'",'[1]Sheet2 (2)'!$A:$A,'[1]Sheet2 (2)'!$B:$B,"")</f>
        <v/>
      </c>
    </row>
    <row r="1703" spans="1:14" ht="17" x14ac:dyDescent="0.25">
      <c r="A1703" s="1" t="s">
        <v>1703</v>
      </c>
      <c r="B1703" s="1" t="str">
        <f>_xlfn.TEXTBEFORE(Table7[[#This Row],[raw]]," ")</f>
        <v>PROWASTE-rt0066</v>
      </c>
      <c r="C1703" s="1"/>
      <c r="D1703" s="1">
        <f>_xlfn.NUMBERVALUE(_xlfn.TEXTAFTER(Table7[[#This Row],[raw]]," ",-1))</f>
        <v>1.4841031E-8</v>
      </c>
      <c r="G1703" t="s">
        <v>3759</v>
      </c>
      <c r="H1703" t="s">
        <v>2778</v>
      </c>
      <c r="I1703">
        <v>2.6292677499999999E-7</v>
      </c>
      <c r="J1703">
        <f>_xlfn.XLOOKUP(Table2[[#This Row],[rxn]],Table7[rxn],Table7[flux],0)</f>
        <v>0</v>
      </c>
      <c r="K1703">
        <f>Table2[[#This Row],[flux]]-Table2[[#This Row],[flux in mfs]]</f>
        <v>2.6292677499999999E-7</v>
      </c>
      <c r="L1703" t="b">
        <f>_xlfn.TEXTAFTER(Table2[[#This Row],[rxn]],"-",-1)="SPONT"</f>
        <v>0</v>
      </c>
      <c r="M1703" t="str">
        <f>_xlfn.TEXTAFTER(Table2[[#This Row],[rxn]],"-",-1)</f>
        <v>rt3934</v>
      </c>
      <c r="N1703">
        <f>_xlfn.XLOOKUP("'PRO-"&amp;Table2[[#This Row],[enz]]&amp;"'",'[1]Sheet2 (2)'!$A:$A,'[1]Sheet2 (2)'!$B:$B,"")</f>
        <v>1</v>
      </c>
    </row>
    <row r="1704" spans="1:14" ht="17" hidden="1" x14ac:dyDescent="0.25">
      <c r="A1704" s="1" t="s">
        <v>1704</v>
      </c>
      <c r="B1704" s="1" t="str">
        <f>_xlfn.TEXTBEFORE(Table7[[#This Row],[raw]]," ")</f>
        <v>PROWASTE-rt0073</v>
      </c>
      <c r="C1704" s="1"/>
      <c r="D1704" s="1">
        <f>_xlfn.NUMBERVALUE(_xlfn.TEXTAFTER(Table7[[#This Row],[raw]]," ",-1))</f>
        <v>1.889872E-9</v>
      </c>
      <c r="G1704" t="s">
        <v>2945</v>
      </c>
      <c r="H1704" t="s">
        <v>2778</v>
      </c>
      <c r="I1704">
        <v>3.2637053744310001E-3</v>
      </c>
      <c r="J1704">
        <f>_xlfn.XLOOKUP(Table2[[#This Row],[rxn]],Table7[rxn],Table7[flux],0)</f>
        <v>3.68395100617871</v>
      </c>
      <c r="K1704">
        <f>Table2[[#This Row],[flux]]-Table2[[#This Row],[flux in mfs]]</f>
        <v>-3.6806873008042791</v>
      </c>
      <c r="L1704" t="b">
        <f>_xlfn.TEXTAFTER(Table2[[#This Row],[rxn]],"-",-1)="SPONT"</f>
        <v>1</v>
      </c>
      <c r="M1704" t="str">
        <f>_xlfn.TEXTAFTER(Table2[[#This Row],[rxn]],"-",-1)</f>
        <v>SPONT</v>
      </c>
      <c r="N1704" t="str">
        <f>_xlfn.XLOOKUP("'PRO-"&amp;Table2[[#This Row],[enz]]&amp;"'",'[1]Sheet2 (2)'!$A:$A,'[1]Sheet2 (2)'!$B:$B,"")</f>
        <v/>
      </c>
    </row>
    <row r="1705" spans="1:14" ht="17" x14ac:dyDescent="0.25">
      <c r="A1705" s="1" t="s">
        <v>1705</v>
      </c>
      <c r="B1705" s="1" t="str">
        <f>_xlfn.TEXTBEFORE(Table7[[#This Row],[raw]]," ")</f>
        <v>PROWASTE-rt0075</v>
      </c>
      <c r="C1705" s="1"/>
      <c r="D1705" s="1">
        <f>_xlfn.NUMBERVALUE(_xlfn.TEXTAFTER(Table7[[#This Row],[raw]]," ",-1))</f>
        <v>7.1425346999999994E-8</v>
      </c>
      <c r="G1705" t="s">
        <v>3587</v>
      </c>
      <c r="H1705" t="s">
        <v>2778</v>
      </c>
      <c r="I1705">
        <v>2.7529960799999999E-7</v>
      </c>
      <c r="J1705">
        <f>_xlfn.XLOOKUP(Table2[[#This Row],[rxn]],Table7[rxn],Table7[flux],0)</f>
        <v>0</v>
      </c>
      <c r="K1705">
        <f>Table2[[#This Row],[flux]]-Table2[[#This Row],[flux in mfs]]</f>
        <v>2.7529960799999999E-7</v>
      </c>
      <c r="L1705" t="b">
        <f>_xlfn.TEXTAFTER(Table2[[#This Row],[rxn]],"-",-1)="SPONT"</f>
        <v>0</v>
      </c>
      <c r="M1705" t="str">
        <f>_xlfn.TEXTAFTER(Table2[[#This Row],[rxn]],"-",-1)</f>
        <v>rt4380</v>
      </c>
      <c r="N1705">
        <f>_xlfn.XLOOKUP("'PRO-"&amp;Table2[[#This Row],[enz]]&amp;"'",'[1]Sheet2 (2)'!$A:$A,'[1]Sheet2 (2)'!$B:$B,"")</f>
        <v>1</v>
      </c>
    </row>
    <row r="1706" spans="1:14" ht="17" hidden="1" x14ac:dyDescent="0.25">
      <c r="A1706" s="1" t="s">
        <v>1706</v>
      </c>
      <c r="B1706" s="1" t="str">
        <f>_xlfn.TEXTBEFORE(Table7[[#This Row],[raw]]," ")</f>
        <v>PROWASTE-rt0078</v>
      </c>
      <c r="C1706" s="1"/>
      <c r="D1706" s="1">
        <f>_xlfn.NUMBERVALUE(_xlfn.TEXTAFTER(Table7[[#This Row],[raw]]," ",-1))</f>
        <v>4.34817526E-7</v>
      </c>
      <c r="G1706" t="s">
        <v>3209</v>
      </c>
      <c r="H1706" t="s">
        <v>2778</v>
      </c>
      <c r="I1706">
        <v>3.8321435422009999E-3</v>
      </c>
      <c r="J1706">
        <f>_xlfn.XLOOKUP(Table2[[#This Row],[rxn]],Table7[rxn],Table7[flux],0)</f>
        <v>4.3255831757090402</v>
      </c>
      <c r="K1706">
        <f>Table2[[#This Row],[flux]]-Table2[[#This Row],[flux in mfs]]</f>
        <v>-4.3217510321668389</v>
      </c>
      <c r="L1706" t="b">
        <f>_xlfn.TEXTAFTER(Table2[[#This Row],[rxn]],"-",-1)="SPONT"</f>
        <v>1</v>
      </c>
      <c r="M1706" t="str">
        <f>_xlfn.TEXTAFTER(Table2[[#This Row],[rxn]],"-",-1)</f>
        <v>SPONT</v>
      </c>
      <c r="N1706" t="str">
        <f>_xlfn.XLOOKUP("'PRO-"&amp;Table2[[#This Row],[enz]]&amp;"'",'[1]Sheet2 (2)'!$A:$A,'[1]Sheet2 (2)'!$B:$B,"")</f>
        <v/>
      </c>
    </row>
    <row r="1707" spans="1:14" ht="17" x14ac:dyDescent="0.25">
      <c r="A1707" s="1" t="s">
        <v>1707</v>
      </c>
      <c r="B1707" s="1" t="str">
        <f>_xlfn.TEXTBEFORE(Table7[[#This Row],[raw]]," ")</f>
        <v>PROWASTE-rt0084</v>
      </c>
      <c r="C1707" s="1"/>
      <c r="D1707" s="1">
        <f>_xlfn.NUMBERVALUE(_xlfn.TEXTAFTER(Table7[[#This Row],[raw]]," ",-1))</f>
        <v>1.9383986999999999E-8</v>
      </c>
      <c r="G1707" t="s">
        <v>3628</v>
      </c>
      <c r="H1707" t="s">
        <v>2778</v>
      </c>
      <c r="I1707">
        <v>2.7902432699999999E-7</v>
      </c>
      <c r="J1707">
        <f>_xlfn.XLOOKUP(Table2[[#This Row],[rxn]],Table7[rxn],Table7[flux],0)</f>
        <v>0</v>
      </c>
      <c r="K1707">
        <f>Table2[[#This Row],[flux]]-Table2[[#This Row],[flux in mfs]]</f>
        <v>2.7902432699999999E-7</v>
      </c>
      <c r="L1707" t="b">
        <f>_xlfn.TEXTAFTER(Table2[[#This Row],[rxn]],"-",-1)="SPONT"</f>
        <v>0</v>
      </c>
      <c r="M1707" t="str">
        <f>_xlfn.TEXTAFTER(Table2[[#This Row],[rxn]],"-",-1)</f>
        <v>rt4692</v>
      </c>
      <c r="N1707">
        <f>_xlfn.XLOOKUP("'PRO-"&amp;Table2[[#This Row],[enz]]&amp;"'",'[1]Sheet2 (2)'!$A:$A,'[1]Sheet2 (2)'!$B:$B,"")</f>
        <v>1</v>
      </c>
    </row>
    <row r="1708" spans="1:14" ht="17" x14ac:dyDescent="0.25">
      <c r="A1708" s="1" t="s">
        <v>1708</v>
      </c>
      <c r="B1708" s="1" t="str">
        <f>_xlfn.TEXTBEFORE(Table7[[#This Row],[raw]]," ")</f>
        <v>PROWASTE-rt0088</v>
      </c>
      <c r="C1708" s="1"/>
      <c r="D1708" s="1">
        <f>_xlfn.NUMBERVALUE(_xlfn.TEXTAFTER(Table7[[#This Row],[raw]]," ",-1))</f>
        <v>1.3772069999999999E-7</v>
      </c>
      <c r="G1708" t="s">
        <v>4023</v>
      </c>
      <c r="H1708" t="s">
        <v>2778</v>
      </c>
      <c r="I1708">
        <v>2.7902432699999999E-7</v>
      </c>
      <c r="J1708">
        <f>_xlfn.XLOOKUP(Table2[[#This Row],[rxn]],Table7[rxn],Table7[flux],0)</f>
        <v>0</v>
      </c>
      <c r="K1708">
        <f>Table2[[#This Row],[flux]]-Table2[[#This Row],[flux in mfs]]</f>
        <v>2.7902432699999999E-7</v>
      </c>
      <c r="L1708" t="b">
        <f>_xlfn.TEXTAFTER(Table2[[#This Row],[rxn]],"-",-1)="SPONT"</f>
        <v>0</v>
      </c>
      <c r="M1708" t="str">
        <f>_xlfn.TEXTAFTER(Table2[[#This Row],[rxn]],"-",-1)</f>
        <v>rt4692</v>
      </c>
      <c r="N1708">
        <f>_xlfn.XLOOKUP("'PRO-"&amp;Table2[[#This Row],[enz]]&amp;"'",'[1]Sheet2 (2)'!$A:$A,'[1]Sheet2 (2)'!$B:$B,"")</f>
        <v>1</v>
      </c>
    </row>
    <row r="1709" spans="1:14" ht="17" x14ac:dyDescent="0.25">
      <c r="A1709" s="1" t="s">
        <v>1709</v>
      </c>
      <c r="B1709" s="1" t="str">
        <f>_xlfn.TEXTBEFORE(Table7[[#This Row],[raw]]," ")</f>
        <v>PROWASTE-rt0089</v>
      </c>
      <c r="C1709" s="1"/>
      <c r="D1709" s="1">
        <f>_xlfn.NUMBERVALUE(_xlfn.TEXTAFTER(Table7[[#This Row],[raw]]," ",-1))</f>
        <v>3.6209465000000003E-8</v>
      </c>
      <c r="G1709" t="s">
        <v>3488</v>
      </c>
      <c r="H1709" t="s">
        <v>2778</v>
      </c>
      <c r="I1709">
        <v>2.8031063300000002E-7</v>
      </c>
      <c r="J1709">
        <f>_xlfn.XLOOKUP(Table2[[#This Row],[rxn]],Table7[rxn],Table7[flux],0)</f>
        <v>0</v>
      </c>
      <c r="K1709">
        <f>Table2[[#This Row],[flux]]-Table2[[#This Row],[flux in mfs]]</f>
        <v>2.8031063300000002E-7</v>
      </c>
      <c r="L1709" t="b">
        <f>_xlfn.TEXTAFTER(Table2[[#This Row],[rxn]],"-",-1)="SPONT"</f>
        <v>0</v>
      </c>
      <c r="M1709" t="str">
        <f>_xlfn.TEXTAFTER(Table2[[#This Row],[rxn]],"-",-1)</f>
        <v>rt7905</v>
      </c>
      <c r="N1709">
        <f>_xlfn.XLOOKUP("'PRO-"&amp;Table2[[#This Row],[enz]]&amp;"'",'[1]Sheet2 (2)'!$A:$A,'[1]Sheet2 (2)'!$B:$B,"")</f>
        <v>1</v>
      </c>
    </row>
    <row r="1710" spans="1:14" ht="17" x14ac:dyDescent="0.25">
      <c r="A1710" s="1" t="s">
        <v>1710</v>
      </c>
      <c r="B1710" s="1" t="str">
        <f>_xlfn.TEXTBEFORE(Table7[[#This Row],[raw]]," ")</f>
        <v>PROWASTE-rt0092</v>
      </c>
      <c r="C1710" s="1"/>
      <c r="D1710" s="1">
        <f>_xlfn.NUMBERVALUE(_xlfn.TEXTAFTER(Table7[[#This Row],[raw]]," ",-1))</f>
        <v>3.0368592000000001E-8</v>
      </c>
      <c r="G1710" t="s">
        <v>3827</v>
      </c>
      <c r="H1710" t="s">
        <v>2778</v>
      </c>
      <c r="I1710">
        <v>2.8031063300000002E-7</v>
      </c>
      <c r="J1710">
        <f>_xlfn.XLOOKUP(Table2[[#This Row],[rxn]],Table7[rxn],Table7[flux],0)</f>
        <v>0</v>
      </c>
      <c r="K1710">
        <f>Table2[[#This Row],[flux]]-Table2[[#This Row],[flux in mfs]]</f>
        <v>2.8031063300000002E-7</v>
      </c>
      <c r="L1710" t="b">
        <f>_xlfn.TEXTAFTER(Table2[[#This Row],[rxn]],"-",-1)="SPONT"</f>
        <v>0</v>
      </c>
      <c r="M1710" t="str">
        <f>_xlfn.TEXTAFTER(Table2[[#This Row],[rxn]],"-",-1)</f>
        <v>rt7905</v>
      </c>
      <c r="N1710">
        <f>_xlfn.XLOOKUP("'PRO-"&amp;Table2[[#This Row],[enz]]&amp;"'",'[1]Sheet2 (2)'!$A:$A,'[1]Sheet2 (2)'!$B:$B,"")</f>
        <v>1</v>
      </c>
    </row>
    <row r="1711" spans="1:14" ht="17" x14ac:dyDescent="0.25">
      <c r="A1711" s="1" t="s">
        <v>1711</v>
      </c>
      <c r="B1711" s="1" t="str">
        <f>_xlfn.TEXTBEFORE(Table7[[#This Row],[raw]]," ")</f>
        <v>PROWASTE-rt0136</v>
      </c>
      <c r="C1711" s="1"/>
      <c r="D1711" s="1">
        <f>_xlfn.NUMBERVALUE(_xlfn.TEXTAFTER(Table7[[#This Row],[raw]]," ",-1))</f>
        <v>6.4369566000000001E-8</v>
      </c>
      <c r="G1711" t="s">
        <v>4106</v>
      </c>
      <c r="H1711" t="s">
        <v>2778</v>
      </c>
      <c r="I1711">
        <v>2.8424824600000001E-7</v>
      </c>
      <c r="J1711">
        <f>_xlfn.XLOOKUP(Table2[[#This Row],[rxn]],Table7[rxn],Table7[flux],0)</f>
        <v>0</v>
      </c>
      <c r="K1711">
        <f>Table2[[#This Row],[flux]]-Table2[[#This Row],[flux in mfs]]</f>
        <v>2.8424824600000001E-7</v>
      </c>
      <c r="L1711" t="b">
        <f>_xlfn.TEXTAFTER(Table2[[#This Row],[rxn]],"-",-1)="SPONT"</f>
        <v>0</v>
      </c>
      <c r="M1711" t="str">
        <f>_xlfn.TEXTAFTER(Table2[[#This Row],[rxn]],"-",-1)</f>
        <v>RPL8B</v>
      </c>
      <c r="N1711" t="str">
        <f>_xlfn.XLOOKUP("'PRO-"&amp;Table2[[#This Row],[enz]]&amp;"'",'[1]Sheet2 (2)'!$A:$A,'[1]Sheet2 (2)'!$B:$B,"")</f>
        <v/>
      </c>
    </row>
    <row r="1712" spans="1:14" ht="17" x14ac:dyDescent="0.25">
      <c r="A1712" s="1" t="s">
        <v>1712</v>
      </c>
      <c r="B1712" s="1" t="str">
        <f>_xlfn.TEXTBEFORE(Table7[[#This Row],[raw]]," ")</f>
        <v>PROWASTE-rt0144</v>
      </c>
      <c r="C1712" s="1"/>
      <c r="D1712" s="1">
        <f>_xlfn.NUMBERVALUE(_xlfn.TEXTAFTER(Table7[[#This Row],[raw]]," ",-1))</f>
        <v>2.7725782E-8</v>
      </c>
      <c r="G1712" t="s">
        <v>3554</v>
      </c>
      <c r="H1712" t="s">
        <v>2778</v>
      </c>
      <c r="I1712">
        <v>2.9308011200000001E-7</v>
      </c>
      <c r="J1712">
        <f>_xlfn.XLOOKUP(Table2[[#This Row],[rxn]],Table7[rxn],Table7[flux],0)</f>
        <v>0</v>
      </c>
      <c r="K1712">
        <f>Table2[[#This Row],[flux]]-Table2[[#This Row],[flux in mfs]]</f>
        <v>2.9308011200000001E-7</v>
      </c>
      <c r="L1712" t="b">
        <f>_xlfn.TEXTAFTER(Table2[[#This Row],[rxn]],"-",-1)="SPONT"</f>
        <v>0</v>
      </c>
      <c r="M1712" t="str">
        <f>_xlfn.TEXTAFTER(Table2[[#This Row],[rxn]],"-",-1)</f>
        <v>rt3577</v>
      </c>
      <c r="N1712">
        <f>_xlfn.XLOOKUP("'PRO-"&amp;Table2[[#This Row],[enz]]&amp;"'",'[1]Sheet2 (2)'!$A:$A,'[1]Sheet2 (2)'!$B:$B,"")</f>
        <v>1</v>
      </c>
    </row>
    <row r="1713" spans="1:14" ht="17" hidden="1" x14ac:dyDescent="0.25">
      <c r="A1713" s="1" t="s">
        <v>1713</v>
      </c>
      <c r="B1713" s="1" t="str">
        <f>_xlfn.TEXTBEFORE(Table7[[#This Row],[raw]]," ")</f>
        <v>PROWASTE-rt0150</v>
      </c>
      <c r="C1713" s="1"/>
      <c r="D1713" s="1">
        <f>_xlfn.NUMBERVALUE(_xlfn.TEXTAFTER(Table7[[#This Row],[raw]]," ",-1))</f>
        <v>3.0084910000000001E-9</v>
      </c>
      <c r="G1713" t="s">
        <v>3240</v>
      </c>
      <c r="H1713" t="s">
        <v>2778</v>
      </c>
      <c r="I1713">
        <v>3.602699986937E-3</v>
      </c>
      <c r="J1713">
        <f>_xlfn.XLOOKUP(Table2[[#This Row],[rxn]],Table7[rxn],Table7[flux],0)</f>
        <v>4.3551029673767898</v>
      </c>
      <c r="K1713">
        <f>Table2[[#This Row],[flux]]-Table2[[#This Row],[flux in mfs]]</f>
        <v>-4.3515002673898531</v>
      </c>
      <c r="L1713" t="b">
        <f>_xlfn.TEXTAFTER(Table2[[#This Row],[rxn]],"-",-1)="SPONT"</f>
        <v>1</v>
      </c>
      <c r="M1713" t="str">
        <f>_xlfn.TEXTAFTER(Table2[[#This Row],[rxn]],"-",-1)</f>
        <v>SPONT</v>
      </c>
      <c r="N1713" t="str">
        <f>_xlfn.XLOOKUP("'PRO-"&amp;Table2[[#This Row],[enz]]&amp;"'",'[1]Sheet2 (2)'!$A:$A,'[1]Sheet2 (2)'!$B:$B,"")</f>
        <v/>
      </c>
    </row>
    <row r="1714" spans="1:14" ht="17" x14ac:dyDescent="0.25">
      <c r="A1714" s="1" t="s">
        <v>1714</v>
      </c>
      <c r="B1714" s="1" t="str">
        <f>_xlfn.TEXTBEFORE(Table7[[#This Row],[raw]]," ")</f>
        <v>PROWASTE-rt0172</v>
      </c>
      <c r="C1714" s="1"/>
      <c r="D1714" s="1">
        <f>_xlfn.NUMBERVALUE(_xlfn.TEXTAFTER(Table7[[#This Row],[raw]]," ",-1))</f>
        <v>2.4043230699999999E-7</v>
      </c>
      <c r="G1714" t="s">
        <v>3900</v>
      </c>
      <c r="H1714" t="s">
        <v>2778</v>
      </c>
      <c r="I1714">
        <v>2.9308011200000001E-7</v>
      </c>
      <c r="J1714">
        <f>_xlfn.XLOOKUP(Table2[[#This Row],[rxn]],Table7[rxn],Table7[flux],0)</f>
        <v>0</v>
      </c>
      <c r="K1714">
        <f>Table2[[#This Row],[flux]]-Table2[[#This Row],[flux in mfs]]</f>
        <v>2.9308011200000001E-7</v>
      </c>
      <c r="L1714" t="b">
        <f>_xlfn.TEXTAFTER(Table2[[#This Row],[rxn]],"-",-1)="SPONT"</f>
        <v>0</v>
      </c>
      <c r="M1714" t="str">
        <f>_xlfn.TEXTAFTER(Table2[[#This Row],[rxn]],"-",-1)</f>
        <v>rt3577</v>
      </c>
      <c r="N1714">
        <f>_xlfn.XLOOKUP("'PRO-"&amp;Table2[[#This Row],[enz]]&amp;"'",'[1]Sheet2 (2)'!$A:$A,'[1]Sheet2 (2)'!$B:$B,"")</f>
        <v>1</v>
      </c>
    </row>
    <row r="1715" spans="1:14" ht="17" hidden="1" x14ac:dyDescent="0.25">
      <c r="A1715" s="1" t="s">
        <v>1715</v>
      </c>
      <c r="B1715" s="1" t="str">
        <f>_xlfn.TEXTBEFORE(Table7[[#This Row],[raw]]," ")</f>
        <v>PROWASTE-rt0180</v>
      </c>
      <c r="C1715" s="1"/>
      <c r="D1715" s="1">
        <f>_xlfn.NUMBERVALUE(_xlfn.TEXTAFTER(Table7[[#This Row],[raw]]," ",-1))</f>
        <v>1.7694287200000001E-7</v>
      </c>
      <c r="G1715" t="s">
        <v>3217</v>
      </c>
      <c r="H1715" t="s">
        <v>2778</v>
      </c>
      <c r="I1715">
        <v>4.0527617947990003E-3</v>
      </c>
      <c r="J1715">
        <f>_xlfn.XLOOKUP(Table2[[#This Row],[rxn]],Table7[rxn],Table7[flux],0)</f>
        <v>4.57460897319908</v>
      </c>
      <c r="K1715">
        <f>Table2[[#This Row],[flux]]-Table2[[#This Row],[flux in mfs]]</f>
        <v>-4.5705562114042806</v>
      </c>
      <c r="L1715" t="b">
        <f>_xlfn.TEXTAFTER(Table2[[#This Row],[rxn]],"-",-1)="SPONT"</f>
        <v>1</v>
      </c>
      <c r="M1715" t="str">
        <f>_xlfn.TEXTAFTER(Table2[[#This Row],[rxn]],"-",-1)</f>
        <v>SPONT</v>
      </c>
      <c r="N1715" t="str">
        <f>_xlfn.XLOOKUP("'PRO-"&amp;Table2[[#This Row],[enz]]&amp;"'",'[1]Sheet2 (2)'!$A:$A,'[1]Sheet2 (2)'!$B:$B,"")</f>
        <v/>
      </c>
    </row>
    <row r="1716" spans="1:14" ht="17" x14ac:dyDescent="0.25">
      <c r="A1716" s="1" t="s">
        <v>1716</v>
      </c>
      <c r="B1716" s="1" t="str">
        <f>_xlfn.TEXTBEFORE(Table7[[#This Row],[raw]]," ")</f>
        <v>PROWASTE-rt0201</v>
      </c>
      <c r="C1716" s="1"/>
      <c r="D1716" s="1">
        <f>_xlfn.NUMBERVALUE(_xlfn.TEXTAFTER(Table7[[#This Row],[raw]]," ",-1))</f>
        <v>1.2879592099999999E-7</v>
      </c>
      <c r="G1716" t="s">
        <v>3489</v>
      </c>
      <c r="H1716" t="s">
        <v>2778</v>
      </c>
      <c r="I1716">
        <v>2.9679488299999998E-7</v>
      </c>
      <c r="J1716">
        <f>_xlfn.XLOOKUP(Table2[[#This Row],[rxn]],Table7[rxn],Table7[flux],0)</f>
        <v>0</v>
      </c>
      <c r="K1716">
        <f>Table2[[#This Row],[flux]]-Table2[[#This Row],[flux in mfs]]</f>
        <v>2.9679488299999998E-7</v>
      </c>
      <c r="L1716" t="b">
        <f>_xlfn.TEXTAFTER(Table2[[#This Row],[rxn]],"-",-1)="SPONT"</f>
        <v>0</v>
      </c>
      <c r="M1716" t="str">
        <f>_xlfn.TEXTAFTER(Table2[[#This Row],[rxn]],"-",-1)</f>
        <v>rt1632</v>
      </c>
      <c r="N1716">
        <f>_xlfn.XLOOKUP("'PRO-"&amp;Table2[[#This Row],[enz]]&amp;"'",'[1]Sheet2 (2)'!$A:$A,'[1]Sheet2 (2)'!$B:$B,"")</f>
        <v>1</v>
      </c>
    </row>
    <row r="1717" spans="1:14" ht="17" x14ac:dyDescent="0.25">
      <c r="A1717" s="1" t="s">
        <v>1717</v>
      </c>
      <c r="B1717" s="1" t="str">
        <f>_xlfn.TEXTBEFORE(Table7[[#This Row],[raw]]," ")</f>
        <v>PROWASTE-rt0207_m</v>
      </c>
      <c r="C1717" s="1"/>
      <c r="D1717" s="1">
        <f>_xlfn.NUMBERVALUE(_xlfn.TEXTAFTER(Table7[[#This Row],[raw]]," ",-1))</f>
        <v>1.2447069600000001E-7</v>
      </c>
      <c r="G1717" t="s">
        <v>3505</v>
      </c>
      <c r="H1717" t="s">
        <v>2778</v>
      </c>
      <c r="I1717">
        <v>2.9679488299999998E-7</v>
      </c>
      <c r="J1717">
        <f>_xlfn.XLOOKUP(Table2[[#This Row],[rxn]],Table7[rxn],Table7[flux],0)</f>
        <v>0</v>
      </c>
      <c r="K1717">
        <f>Table2[[#This Row],[flux]]-Table2[[#This Row],[flux in mfs]]</f>
        <v>2.9679488299999998E-7</v>
      </c>
      <c r="L1717" t="b">
        <f>_xlfn.TEXTAFTER(Table2[[#This Row],[rxn]],"-",-1)="SPONT"</f>
        <v>0</v>
      </c>
      <c r="M1717" t="str">
        <f>_xlfn.TEXTAFTER(Table2[[#This Row],[rxn]],"-",-1)</f>
        <v>rt2224</v>
      </c>
      <c r="N1717">
        <f>_xlfn.XLOOKUP("'PRO-"&amp;Table2[[#This Row],[enz]]&amp;"'",'[1]Sheet2 (2)'!$A:$A,'[1]Sheet2 (2)'!$B:$B,"")</f>
        <v>1</v>
      </c>
    </row>
    <row r="1718" spans="1:14" ht="17" x14ac:dyDescent="0.25">
      <c r="A1718" s="1" t="s">
        <v>1718</v>
      </c>
      <c r="B1718" s="1" t="str">
        <f>_xlfn.TEXTBEFORE(Table7[[#This Row],[raw]]," ")</f>
        <v>PROWASTE-rt0212</v>
      </c>
      <c r="C1718" s="1"/>
      <c r="D1718" s="1">
        <f>_xlfn.NUMBERVALUE(_xlfn.TEXTAFTER(Table7[[#This Row],[raw]]," ",-1))</f>
        <v>1.2299572099999999E-7</v>
      </c>
      <c r="G1718" t="s">
        <v>3591</v>
      </c>
      <c r="H1718" t="s">
        <v>2778</v>
      </c>
      <c r="I1718">
        <v>2.9679488299999998E-7</v>
      </c>
      <c r="J1718">
        <f>_xlfn.XLOOKUP(Table2[[#This Row],[rxn]],Table7[rxn],Table7[flux],0)</f>
        <v>0</v>
      </c>
      <c r="K1718">
        <f>Table2[[#This Row],[flux]]-Table2[[#This Row],[flux in mfs]]</f>
        <v>2.9679488299999998E-7</v>
      </c>
      <c r="L1718" t="b">
        <f>_xlfn.TEXTAFTER(Table2[[#This Row],[rxn]],"-",-1)="SPONT"</f>
        <v>0</v>
      </c>
      <c r="M1718" t="str">
        <f>_xlfn.TEXTAFTER(Table2[[#This Row],[rxn]],"-",-1)</f>
        <v>rt6131</v>
      </c>
      <c r="N1718">
        <f>_xlfn.XLOOKUP("'PRO-"&amp;Table2[[#This Row],[enz]]&amp;"'",'[1]Sheet2 (2)'!$A:$A,'[1]Sheet2 (2)'!$B:$B,"")</f>
        <v>1</v>
      </c>
    </row>
    <row r="1719" spans="1:14" ht="17" hidden="1" x14ac:dyDescent="0.25">
      <c r="A1719" s="1" t="s">
        <v>1719</v>
      </c>
      <c r="B1719" s="1" t="str">
        <f>_xlfn.TEXTBEFORE(Table7[[#This Row],[raw]]," ")</f>
        <v>PROWASTE-rt0217</v>
      </c>
      <c r="C1719" s="1"/>
      <c r="D1719" s="1">
        <f>_xlfn.NUMBERVALUE(_xlfn.TEXTAFTER(Table7[[#This Row],[raw]]," ",-1))</f>
        <v>1.1633545999999999E-8</v>
      </c>
      <c r="G1719" t="s">
        <v>2927</v>
      </c>
      <c r="H1719" t="s">
        <v>2778</v>
      </c>
      <c r="I1719">
        <v>4.5682429717650002E-3</v>
      </c>
      <c r="J1719">
        <f>_xlfn.XLOOKUP(Table2[[#This Row],[rxn]],Table7[rxn],Table7[flux],0)</f>
        <v>5.1564652324768696</v>
      </c>
      <c r="K1719">
        <f>Table2[[#This Row],[flux]]-Table2[[#This Row],[flux in mfs]]</f>
        <v>-5.1518969895051043</v>
      </c>
      <c r="L1719" t="b">
        <f>_xlfn.TEXTAFTER(Table2[[#This Row],[rxn]],"-",-1)="SPONT"</f>
        <v>1</v>
      </c>
      <c r="M1719" t="str">
        <f>_xlfn.TEXTAFTER(Table2[[#This Row],[rxn]],"-",-1)</f>
        <v>SPONT</v>
      </c>
      <c r="N1719" t="str">
        <f>_xlfn.XLOOKUP("'PRO-"&amp;Table2[[#This Row],[enz]]&amp;"'",'[1]Sheet2 (2)'!$A:$A,'[1]Sheet2 (2)'!$B:$B,"")</f>
        <v/>
      </c>
    </row>
    <row r="1720" spans="1:14" ht="17" x14ac:dyDescent="0.25">
      <c r="A1720" s="1" t="s">
        <v>1720</v>
      </c>
      <c r="B1720" s="1" t="str">
        <f>_xlfn.TEXTBEFORE(Table7[[#This Row],[raw]]," ")</f>
        <v>PROWASTE-rt0221</v>
      </c>
      <c r="C1720" s="1"/>
      <c r="D1720" s="1">
        <f>_xlfn.NUMBERVALUE(_xlfn.TEXTAFTER(Table7[[#This Row],[raw]]," ",-1))</f>
        <v>1.0715987999999999E-8</v>
      </c>
      <c r="G1720" t="s">
        <v>3828</v>
      </c>
      <c r="H1720" t="s">
        <v>2778</v>
      </c>
      <c r="I1720">
        <v>2.9679488299999998E-7</v>
      </c>
      <c r="J1720">
        <f>_xlfn.XLOOKUP(Table2[[#This Row],[rxn]],Table7[rxn],Table7[flux],0)</f>
        <v>0</v>
      </c>
      <c r="K1720">
        <f>Table2[[#This Row],[flux]]-Table2[[#This Row],[flux in mfs]]</f>
        <v>2.9679488299999998E-7</v>
      </c>
      <c r="L1720" t="b">
        <f>_xlfn.TEXTAFTER(Table2[[#This Row],[rxn]],"-",-1)="SPONT"</f>
        <v>0</v>
      </c>
      <c r="M1720" t="str">
        <f>_xlfn.TEXTAFTER(Table2[[#This Row],[rxn]],"-",-1)</f>
        <v>rt1632</v>
      </c>
      <c r="N1720">
        <f>_xlfn.XLOOKUP("'PRO-"&amp;Table2[[#This Row],[enz]]&amp;"'",'[1]Sheet2 (2)'!$A:$A,'[1]Sheet2 (2)'!$B:$B,"")</f>
        <v>1</v>
      </c>
    </row>
    <row r="1721" spans="1:14" ht="17" hidden="1" x14ac:dyDescent="0.25">
      <c r="A1721" s="1" t="s">
        <v>1721</v>
      </c>
      <c r="B1721" s="1" t="str">
        <f>_xlfn.TEXTBEFORE(Table7[[#This Row],[raw]]," ")</f>
        <v>PROWASTE-rt0234</v>
      </c>
      <c r="C1721" s="1"/>
      <c r="D1721" s="1">
        <f>_xlfn.NUMBERVALUE(_xlfn.TEXTAFTER(Table7[[#This Row],[raw]]," ",-1))</f>
        <v>1.24813995E-7</v>
      </c>
      <c r="G1721" t="s">
        <v>2783</v>
      </c>
      <c r="H1721" t="s">
        <v>2778</v>
      </c>
      <c r="I1721">
        <v>4.6277201880569998E-3</v>
      </c>
      <c r="J1721">
        <f>_xlfn.XLOOKUP(Table2[[#This Row],[rxn]],Table7[rxn],Table7[flux],0)</f>
        <v>5.2236009342834304</v>
      </c>
      <c r="K1721">
        <f>Table2[[#This Row],[flux]]-Table2[[#This Row],[flux in mfs]]</f>
        <v>-5.2189732140953735</v>
      </c>
      <c r="L1721" t="b">
        <f>_xlfn.TEXTAFTER(Table2[[#This Row],[rxn]],"-",-1)="SPONT"</f>
        <v>1</v>
      </c>
      <c r="M1721" t="str">
        <f>_xlfn.TEXTAFTER(Table2[[#This Row],[rxn]],"-",-1)</f>
        <v>SPONT</v>
      </c>
      <c r="N1721" t="str">
        <f>_xlfn.XLOOKUP("'PRO-"&amp;Table2[[#This Row],[enz]]&amp;"'",'[1]Sheet2 (2)'!$A:$A,'[1]Sheet2 (2)'!$B:$B,"")</f>
        <v/>
      </c>
    </row>
    <row r="1722" spans="1:14" ht="17" hidden="1" x14ac:dyDescent="0.25">
      <c r="A1722" s="1" t="s">
        <v>1722</v>
      </c>
      <c r="B1722" s="1" t="str">
        <f>_xlfn.TEXTBEFORE(Table7[[#This Row],[raw]]," ")</f>
        <v>PROWASTE-rt0239</v>
      </c>
      <c r="C1722" s="1"/>
      <c r="D1722" s="1">
        <f>_xlfn.NUMBERVALUE(_xlfn.TEXTAFTER(Table7[[#This Row],[raw]]," ",-1))</f>
        <v>4.4064682299999998E-7</v>
      </c>
      <c r="G1722" t="s">
        <v>3119</v>
      </c>
      <c r="H1722" t="s">
        <v>2778</v>
      </c>
      <c r="I1722">
        <v>4.6277201880569998E-3</v>
      </c>
      <c r="J1722">
        <f>_xlfn.XLOOKUP(Table2[[#This Row],[rxn]],Table7[rxn],Table7[flux],0)</f>
        <v>5.2236009342834304</v>
      </c>
      <c r="K1722">
        <f>Table2[[#This Row],[flux]]-Table2[[#This Row],[flux in mfs]]</f>
        <v>-5.2189732140953735</v>
      </c>
      <c r="L1722" t="b">
        <f>_xlfn.TEXTAFTER(Table2[[#This Row],[rxn]],"-",-1)="SPONT"</f>
        <v>1</v>
      </c>
      <c r="M1722" t="str">
        <f>_xlfn.TEXTAFTER(Table2[[#This Row],[rxn]],"-",-1)</f>
        <v>SPONT</v>
      </c>
      <c r="N1722" t="str">
        <f>_xlfn.XLOOKUP("'PRO-"&amp;Table2[[#This Row],[enz]]&amp;"'",'[1]Sheet2 (2)'!$A:$A,'[1]Sheet2 (2)'!$B:$B,"")</f>
        <v/>
      </c>
    </row>
    <row r="1723" spans="1:14" ht="17" x14ac:dyDescent="0.25">
      <c r="A1723" s="1" t="s">
        <v>1723</v>
      </c>
      <c r="B1723" s="1" t="str">
        <f>_xlfn.TEXTBEFORE(Table7[[#This Row],[raw]]," ")</f>
        <v>PROWASTE-rt0245</v>
      </c>
      <c r="C1723" s="1"/>
      <c r="D1723" s="1">
        <f>_xlfn.NUMBERVALUE(_xlfn.TEXTAFTER(Table7[[#This Row],[raw]]," ",-1))</f>
        <v>2.3317080000000002E-9</v>
      </c>
      <c r="G1723" t="s">
        <v>3847</v>
      </c>
      <c r="H1723" t="s">
        <v>2778</v>
      </c>
      <c r="I1723">
        <v>2.9679488299999998E-7</v>
      </c>
      <c r="J1723">
        <f>_xlfn.XLOOKUP(Table2[[#This Row],[rxn]],Table7[rxn],Table7[flux],0)</f>
        <v>0</v>
      </c>
      <c r="K1723">
        <f>Table2[[#This Row],[flux]]-Table2[[#This Row],[flux in mfs]]</f>
        <v>2.9679488299999998E-7</v>
      </c>
      <c r="L1723" t="b">
        <f>_xlfn.TEXTAFTER(Table2[[#This Row],[rxn]],"-",-1)="SPONT"</f>
        <v>0</v>
      </c>
      <c r="M1723" t="str">
        <f>_xlfn.TEXTAFTER(Table2[[#This Row],[rxn]],"-",-1)</f>
        <v>rt2224</v>
      </c>
      <c r="N1723">
        <f>_xlfn.XLOOKUP("'PRO-"&amp;Table2[[#This Row],[enz]]&amp;"'",'[1]Sheet2 (2)'!$A:$A,'[1]Sheet2 (2)'!$B:$B,"")</f>
        <v>1</v>
      </c>
    </row>
    <row r="1724" spans="1:14" ht="17" x14ac:dyDescent="0.25">
      <c r="A1724" s="1" t="s">
        <v>1724</v>
      </c>
      <c r="B1724" s="1" t="str">
        <f>_xlfn.TEXTBEFORE(Table7[[#This Row],[raw]]," ")</f>
        <v>PROWASTE-rt0250</v>
      </c>
      <c r="C1724" s="1"/>
      <c r="D1724" s="1">
        <f>_xlfn.NUMBERVALUE(_xlfn.TEXTAFTER(Table7[[#This Row],[raw]]," ",-1))</f>
        <v>2.218419E-9</v>
      </c>
      <c r="G1724" t="s">
        <v>3958</v>
      </c>
      <c r="H1724" t="s">
        <v>2778</v>
      </c>
      <c r="I1724">
        <v>2.9679488299999998E-7</v>
      </c>
      <c r="J1724">
        <f>_xlfn.XLOOKUP(Table2[[#This Row],[rxn]],Table7[rxn],Table7[flux],0)</f>
        <v>0</v>
      </c>
      <c r="K1724">
        <f>Table2[[#This Row],[flux]]-Table2[[#This Row],[flux in mfs]]</f>
        <v>2.9679488299999998E-7</v>
      </c>
      <c r="L1724" t="b">
        <f>_xlfn.TEXTAFTER(Table2[[#This Row],[rxn]],"-",-1)="SPONT"</f>
        <v>0</v>
      </c>
      <c r="M1724" t="str">
        <f>_xlfn.TEXTAFTER(Table2[[#This Row],[rxn]],"-",-1)</f>
        <v>rt6131</v>
      </c>
      <c r="N1724">
        <f>_xlfn.XLOOKUP("'PRO-"&amp;Table2[[#This Row],[enz]]&amp;"'",'[1]Sheet2 (2)'!$A:$A,'[1]Sheet2 (2)'!$B:$B,"")</f>
        <v>1</v>
      </c>
    </row>
    <row r="1725" spans="1:14" ht="17" x14ac:dyDescent="0.25">
      <c r="A1725" s="1" t="s">
        <v>1725</v>
      </c>
      <c r="B1725" s="1" t="str">
        <f>_xlfn.TEXTBEFORE(Table7[[#This Row],[raw]]," ")</f>
        <v>PROWASTE-rt0265</v>
      </c>
      <c r="C1725" s="1"/>
      <c r="D1725" s="1">
        <f>_xlfn.NUMBERVALUE(_xlfn.TEXTAFTER(Table7[[#This Row],[raw]]," ",-1))</f>
        <v>2.6314894E-8</v>
      </c>
      <c r="G1725" t="s">
        <v>3424</v>
      </c>
      <c r="H1725" t="s">
        <v>2778</v>
      </c>
      <c r="I1725">
        <v>2.9979167099999999E-7</v>
      </c>
      <c r="J1725">
        <f>_xlfn.XLOOKUP(Table2[[#This Row],[rxn]],Table7[rxn],Table7[flux],0)</f>
        <v>0</v>
      </c>
      <c r="K1725">
        <f>Table2[[#This Row],[flux]]-Table2[[#This Row],[flux in mfs]]</f>
        <v>2.9979167099999999E-7</v>
      </c>
      <c r="L1725" t="b">
        <f>_xlfn.TEXTAFTER(Table2[[#This Row],[rxn]],"-",-1)="SPONT"</f>
        <v>0</v>
      </c>
      <c r="M1725" t="str">
        <f>_xlfn.TEXTAFTER(Table2[[#This Row],[rxn]],"-",-1)</f>
        <v>rt5890</v>
      </c>
      <c r="N1725">
        <f>_xlfn.XLOOKUP("'PRO-"&amp;Table2[[#This Row],[enz]]&amp;"'",'[1]Sheet2 (2)'!$A:$A,'[1]Sheet2 (2)'!$B:$B,"")</f>
        <v>1</v>
      </c>
    </row>
    <row r="1726" spans="1:14" ht="17" x14ac:dyDescent="0.25">
      <c r="A1726" s="1" t="s">
        <v>1726</v>
      </c>
      <c r="B1726" s="1" t="str">
        <f>_xlfn.TEXTBEFORE(Table7[[#This Row],[raw]]," ")</f>
        <v>PROWASTE-rt0267</v>
      </c>
      <c r="C1726" s="1"/>
      <c r="D1726" s="1">
        <f>_xlfn.NUMBERVALUE(_xlfn.TEXTAFTER(Table7[[#This Row],[raw]]," ",-1))</f>
        <v>1.7539673999999999E-8</v>
      </c>
      <c r="G1726" t="s">
        <v>3746</v>
      </c>
      <c r="H1726" t="s">
        <v>2778</v>
      </c>
      <c r="I1726">
        <v>2.9979167099999999E-7</v>
      </c>
      <c r="J1726">
        <f>_xlfn.XLOOKUP(Table2[[#This Row],[rxn]],Table7[rxn],Table7[flux],0)</f>
        <v>0</v>
      </c>
      <c r="K1726">
        <f>Table2[[#This Row],[flux]]-Table2[[#This Row],[flux in mfs]]</f>
        <v>2.9979167099999999E-7</v>
      </c>
      <c r="L1726" t="b">
        <f>_xlfn.TEXTAFTER(Table2[[#This Row],[rxn]],"-",-1)="SPONT"</f>
        <v>0</v>
      </c>
      <c r="M1726" t="str">
        <f>_xlfn.TEXTAFTER(Table2[[#This Row],[rxn]],"-",-1)</f>
        <v>rt5890</v>
      </c>
      <c r="N1726">
        <f>_xlfn.XLOOKUP("'PRO-"&amp;Table2[[#This Row],[enz]]&amp;"'",'[1]Sheet2 (2)'!$A:$A,'[1]Sheet2 (2)'!$B:$B,"")</f>
        <v>1</v>
      </c>
    </row>
    <row r="1727" spans="1:14" ht="17" x14ac:dyDescent="0.25">
      <c r="A1727" s="1" t="s">
        <v>1727</v>
      </c>
      <c r="B1727" s="1" t="str">
        <f>_xlfn.TEXTBEFORE(Table7[[#This Row],[raw]]," ")</f>
        <v>PROWASTE-rt0271</v>
      </c>
      <c r="C1727" s="1"/>
      <c r="D1727" s="1">
        <f>_xlfn.NUMBERVALUE(_xlfn.TEXTAFTER(Table7[[#This Row],[raw]]," ",-1))</f>
        <v>5.7492118299999997E-7</v>
      </c>
      <c r="G1727" t="s">
        <v>3702</v>
      </c>
      <c r="H1727" t="s">
        <v>2778</v>
      </c>
      <c r="I1727">
        <v>3.03676824E-7</v>
      </c>
      <c r="J1727">
        <f>_xlfn.XLOOKUP(Table2[[#This Row],[rxn]],Table7[rxn],Table7[flux],0)</f>
        <v>0</v>
      </c>
      <c r="K1727">
        <f>Table2[[#This Row],[flux]]-Table2[[#This Row],[flux in mfs]]</f>
        <v>3.03676824E-7</v>
      </c>
      <c r="L1727" t="b">
        <f>_xlfn.TEXTAFTER(Table2[[#This Row],[rxn]],"-",-1)="SPONT"</f>
        <v>0</v>
      </c>
      <c r="M1727" t="str">
        <f>_xlfn.TEXTAFTER(Table2[[#This Row],[rxn]],"-",-1)</f>
        <v>rt1009</v>
      </c>
      <c r="N1727">
        <f>_xlfn.XLOOKUP("'PRO-"&amp;Table2[[#This Row],[enz]]&amp;"'",'[1]Sheet2 (2)'!$A:$A,'[1]Sheet2 (2)'!$B:$B,"")</f>
        <v>1</v>
      </c>
    </row>
    <row r="1728" spans="1:14" ht="17" x14ac:dyDescent="0.25">
      <c r="A1728" s="1" t="s">
        <v>1728</v>
      </c>
      <c r="B1728" s="1" t="str">
        <f>_xlfn.TEXTBEFORE(Table7[[#This Row],[raw]]," ")</f>
        <v>PROWASTE-rt0283</v>
      </c>
      <c r="C1728" s="1"/>
      <c r="D1728" s="1">
        <f>_xlfn.NUMBERVALUE(_xlfn.TEXTAFTER(Table7[[#This Row],[raw]]," ",-1))</f>
        <v>9.8628545999999997E-8</v>
      </c>
      <c r="G1728" t="s">
        <v>3725</v>
      </c>
      <c r="H1728" t="s">
        <v>2778</v>
      </c>
      <c r="I1728">
        <v>3.03676824E-7</v>
      </c>
      <c r="J1728">
        <f>_xlfn.XLOOKUP(Table2[[#This Row],[rxn]],Table7[rxn],Table7[flux],0)</f>
        <v>0</v>
      </c>
      <c r="K1728">
        <f>Table2[[#This Row],[flux]]-Table2[[#This Row],[flux in mfs]]</f>
        <v>3.03676824E-7</v>
      </c>
      <c r="L1728" t="b">
        <f>_xlfn.TEXTAFTER(Table2[[#This Row],[rxn]],"-",-1)="SPONT"</f>
        <v>0</v>
      </c>
      <c r="M1728" t="str">
        <f>_xlfn.TEXTAFTER(Table2[[#This Row],[rxn]],"-",-1)</f>
        <v>rt1009</v>
      </c>
      <c r="N1728">
        <f>_xlfn.XLOOKUP("'PRO-"&amp;Table2[[#This Row],[enz]]&amp;"'",'[1]Sheet2 (2)'!$A:$A,'[1]Sheet2 (2)'!$B:$B,"")</f>
        <v>1</v>
      </c>
    </row>
    <row r="1729" spans="1:14" ht="17" x14ac:dyDescent="0.25">
      <c r="A1729" s="1" t="s">
        <v>1729</v>
      </c>
      <c r="B1729" s="1" t="str">
        <f>_xlfn.TEXTBEFORE(Table7[[#This Row],[raw]]," ")</f>
        <v>PROWASTE-rt0302</v>
      </c>
      <c r="C1729" s="1"/>
      <c r="D1729" s="1">
        <f>_xlfn.NUMBERVALUE(_xlfn.TEXTAFTER(Table7[[#This Row],[raw]]," ",-1))</f>
        <v>3.7375217300000002E-7</v>
      </c>
      <c r="G1729" t="s">
        <v>3454</v>
      </c>
      <c r="H1729" t="s">
        <v>2778</v>
      </c>
      <c r="I1729">
        <v>3.0377589600000003E-7</v>
      </c>
      <c r="J1729">
        <f>_xlfn.XLOOKUP(Table2[[#This Row],[rxn]],Table7[rxn],Table7[flux],0)</f>
        <v>0</v>
      </c>
      <c r="K1729">
        <f>Table2[[#This Row],[flux]]-Table2[[#This Row],[flux in mfs]]</f>
        <v>3.0377589600000003E-7</v>
      </c>
      <c r="L1729" t="b">
        <f>_xlfn.TEXTAFTER(Table2[[#This Row],[rxn]],"-",-1)="SPONT"</f>
        <v>0</v>
      </c>
      <c r="M1729" t="str">
        <f>_xlfn.TEXTAFTER(Table2[[#This Row],[rxn]],"-",-1)</f>
        <v>rt1321</v>
      </c>
      <c r="N1729">
        <f>_xlfn.XLOOKUP("'PRO-"&amp;Table2[[#This Row],[enz]]&amp;"'",'[1]Sheet2 (2)'!$A:$A,'[1]Sheet2 (2)'!$B:$B,"")</f>
        <v>1</v>
      </c>
    </row>
    <row r="1730" spans="1:14" ht="17" x14ac:dyDescent="0.25">
      <c r="A1730" s="1" t="s">
        <v>1730</v>
      </c>
      <c r="B1730" s="1" t="str">
        <f>_xlfn.TEXTBEFORE(Table7[[#This Row],[raw]]," ")</f>
        <v>PROWASTE-rt0303</v>
      </c>
      <c r="C1730" s="1"/>
      <c r="D1730" s="1">
        <f>_xlfn.NUMBERVALUE(_xlfn.TEXTAFTER(Table7[[#This Row],[raw]]," ",-1))</f>
        <v>2.4525393999999999E-8</v>
      </c>
      <c r="G1730" t="s">
        <v>3418</v>
      </c>
      <c r="H1730" t="s">
        <v>2778</v>
      </c>
      <c r="I1730">
        <v>3.1058028299999999E-7</v>
      </c>
      <c r="J1730">
        <f>_xlfn.XLOOKUP(Table2[[#This Row],[rxn]],Table7[rxn],Table7[flux],0)</f>
        <v>0</v>
      </c>
      <c r="K1730">
        <f>Table2[[#This Row],[flux]]-Table2[[#This Row],[flux in mfs]]</f>
        <v>3.1058028299999999E-7</v>
      </c>
      <c r="L1730" t="b">
        <f>_xlfn.TEXTAFTER(Table2[[#This Row],[rxn]],"-",-1)="SPONT"</f>
        <v>0</v>
      </c>
      <c r="M1730" t="str">
        <f>_xlfn.TEXTAFTER(Table2[[#This Row],[rxn]],"-",-1)</f>
        <v>rt6769</v>
      </c>
      <c r="N1730">
        <f>_xlfn.XLOOKUP("'PRO-"&amp;Table2[[#This Row],[enz]]&amp;"'",'[1]Sheet2 (2)'!$A:$A,'[1]Sheet2 (2)'!$B:$B,"")</f>
        <v>1</v>
      </c>
    </row>
    <row r="1731" spans="1:14" ht="17" x14ac:dyDescent="0.25">
      <c r="A1731" s="1" t="s">
        <v>1731</v>
      </c>
      <c r="B1731" s="1" t="str">
        <f>_xlfn.TEXTBEFORE(Table7[[#This Row],[raw]]," ")</f>
        <v>PROWASTE-rt0309</v>
      </c>
      <c r="C1731" s="1"/>
      <c r="D1731" s="1">
        <f>_xlfn.NUMBERVALUE(_xlfn.TEXTAFTER(Table7[[#This Row],[raw]]," ",-1))</f>
        <v>2.5303829000000001E-8</v>
      </c>
      <c r="G1731" t="s">
        <v>3741</v>
      </c>
      <c r="H1731" t="s">
        <v>2778</v>
      </c>
      <c r="I1731">
        <v>3.1058028299999999E-7</v>
      </c>
      <c r="J1731">
        <f>_xlfn.XLOOKUP(Table2[[#This Row],[rxn]],Table7[rxn],Table7[flux],0)</f>
        <v>0</v>
      </c>
      <c r="K1731">
        <f>Table2[[#This Row],[flux]]-Table2[[#This Row],[flux in mfs]]</f>
        <v>3.1058028299999999E-7</v>
      </c>
      <c r="L1731" t="b">
        <f>_xlfn.TEXTAFTER(Table2[[#This Row],[rxn]],"-",-1)="SPONT"</f>
        <v>0</v>
      </c>
      <c r="M1731" t="str">
        <f>_xlfn.TEXTAFTER(Table2[[#This Row],[rxn]],"-",-1)</f>
        <v>rt6769</v>
      </c>
      <c r="N1731">
        <f>_xlfn.XLOOKUP("'PRO-"&amp;Table2[[#This Row],[enz]]&amp;"'",'[1]Sheet2 (2)'!$A:$A,'[1]Sheet2 (2)'!$B:$B,"")</f>
        <v>1</v>
      </c>
    </row>
    <row r="1732" spans="1:14" ht="17" x14ac:dyDescent="0.25">
      <c r="A1732" s="1" t="s">
        <v>1732</v>
      </c>
      <c r="B1732" s="1" t="str">
        <f>_xlfn.TEXTBEFORE(Table7[[#This Row],[raw]]," ")</f>
        <v>PROWASTE-rt0310</v>
      </c>
      <c r="C1732" s="1"/>
      <c r="D1732" s="1">
        <f>_xlfn.NUMBERVALUE(_xlfn.TEXTAFTER(Table7[[#This Row],[raw]]," ",-1))</f>
        <v>1.1587640639999999E-6</v>
      </c>
      <c r="G1732" t="s">
        <v>3644</v>
      </c>
      <c r="H1732" t="s">
        <v>2778</v>
      </c>
      <c r="I1732">
        <v>3.1619622199999999E-7</v>
      </c>
      <c r="J1732">
        <f>_xlfn.XLOOKUP(Table2[[#This Row],[rxn]],Table7[rxn],Table7[flux],0)</f>
        <v>0</v>
      </c>
      <c r="K1732">
        <f>Table2[[#This Row],[flux]]-Table2[[#This Row],[flux in mfs]]</f>
        <v>3.1619622199999999E-7</v>
      </c>
      <c r="L1732" t="b">
        <f>_xlfn.TEXTAFTER(Table2[[#This Row],[rxn]],"-",-1)="SPONT"</f>
        <v>0</v>
      </c>
      <c r="M1732" t="str">
        <f>_xlfn.TEXTAFTER(Table2[[#This Row],[rxn]],"-",-1)</f>
        <v>rt1320</v>
      </c>
      <c r="N1732">
        <f>_xlfn.XLOOKUP("'PRO-"&amp;Table2[[#This Row],[enz]]&amp;"'",'[1]Sheet2 (2)'!$A:$A,'[1]Sheet2 (2)'!$B:$B,"")</f>
        <v>1</v>
      </c>
    </row>
    <row r="1733" spans="1:14" ht="17" hidden="1" x14ac:dyDescent="0.25">
      <c r="A1733" s="1" t="s">
        <v>1733</v>
      </c>
      <c r="B1733" s="1" t="str">
        <f>_xlfn.TEXTBEFORE(Table7[[#This Row],[raw]]," ")</f>
        <v>PROWASTE-rt0324</v>
      </c>
      <c r="C1733" s="1"/>
      <c r="D1733" s="1">
        <f>_xlfn.NUMBERVALUE(_xlfn.TEXTAFTER(Table7[[#This Row],[raw]]," ",-1))</f>
        <v>2.6635098599999998E-7</v>
      </c>
      <c r="G1733" t="s">
        <v>2965</v>
      </c>
      <c r="H1733" t="s">
        <v>2778</v>
      </c>
      <c r="I1733">
        <v>3.7726663259089999E-3</v>
      </c>
      <c r="J1733">
        <f>_xlfn.XLOOKUP(Table2[[#This Row],[rxn]],Table7[rxn],Table7[flux],0)</f>
        <v>5.6637464670897604</v>
      </c>
      <c r="K1733">
        <f>Table2[[#This Row],[flux]]-Table2[[#This Row],[flux in mfs]]</f>
        <v>-5.6599738007638516</v>
      </c>
      <c r="L1733" t="b">
        <f>_xlfn.TEXTAFTER(Table2[[#This Row],[rxn]],"-",-1)="SPONT"</f>
        <v>1</v>
      </c>
      <c r="M1733" t="str">
        <f>_xlfn.TEXTAFTER(Table2[[#This Row],[rxn]],"-",-1)</f>
        <v>SPONT</v>
      </c>
      <c r="N1733" t="str">
        <f>_xlfn.XLOOKUP("'PRO-"&amp;Table2[[#This Row],[enz]]&amp;"'",'[1]Sheet2 (2)'!$A:$A,'[1]Sheet2 (2)'!$B:$B,"")</f>
        <v/>
      </c>
    </row>
    <row r="1734" spans="1:14" ht="17" x14ac:dyDescent="0.25">
      <c r="A1734" s="1" t="s">
        <v>1734</v>
      </c>
      <c r="B1734" s="1" t="str">
        <f>_xlfn.TEXTBEFORE(Table7[[#This Row],[raw]]," ")</f>
        <v>PROWASTE-rt0331</v>
      </c>
      <c r="C1734" s="1"/>
      <c r="D1734" s="1">
        <f>_xlfn.NUMBERVALUE(_xlfn.TEXTAFTER(Table7[[#This Row],[raw]]," ",-1))</f>
        <v>9.6727193000000002E-8</v>
      </c>
      <c r="G1734" t="s">
        <v>4045</v>
      </c>
      <c r="H1734" t="s">
        <v>2778</v>
      </c>
      <c r="I1734">
        <v>3.1619622199999999E-7</v>
      </c>
      <c r="J1734">
        <f>_xlfn.XLOOKUP(Table2[[#This Row],[rxn]],Table7[rxn],Table7[flux],0)</f>
        <v>0</v>
      </c>
      <c r="K1734">
        <f>Table2[[#This Row],[flux]]-Table2[[#This Row],[flux in mfs]]</f>
        <v>3.1619622199999999E-7</v>
      </c>
      <c r="L1734" t="b">
        <f>_xlfn.TEXTAFTER(Table2[[#This Row],[rxn]],"-",-1)="SPONT"</f>
        <v>0</v>
      </c>
      <c r="M1734" t="str">
        <f>_xlfn.TEXTAFTER(Table2[[#This Row],[rxn]],"-",-1)</f>
        <v>rt1320</v>
      </c>
      <c r="N1734">
        <f>_xlfn.XLOOKUP("'PRO-"&amp;Table2[[#This Row],[enz]]&amp;"'",'[1]Sheet2 (2)'!$A:$A,'[1]Sheet2 (2)'!$B:$B,"")</f>
        <v>1</v>
      </c>
    </row>
    <row r="1735" spans="1:14" ht="17" hidden="1" x14ac:dyDescent="0.25">
      <c r="A1735" s="1" t="s">
        <v>1735</v>
      </c>
      <c r="B1735" s="1" t="str">
        <f>_xlfn.TEXTBEFORE(Table7[[#This Row],[raw]]," ")</f>
        <v>PROWASTE-rt0334</v>
      </c>
      <c r="C1735" s="1"/>
      <c r="D1735" s="1">
        <f>_xlfn.NUMBERVALUE(_xlfn.TEXTAFTER(Table7[[#This Row],[raw]]," ",-1))</f>
        <v>9.1116992999999996E-8</v>
      </c>
      <c r="G1735" t="s">
        <v>3222</v>
      </c>
      <c r="H1735" t="s">
        <v>2778</v>
      </c>
      <c r="I1735">
        <v>5.9965325740530002E-3</v>
      </c>
      <c r="J1735">
        <f>_xlfn.XLOOKUP(Table2[[#This Row],[rxn]],Table7[rxn],Table7[flux],0)</f>
        <v>6.7686661862404502</v>
      </c>
      <c r="K1735">
        <f>Table2[[#This Row],[flux]]-Table2[[#This Row],[flux in mfs]]</f>
        <v>-6.7626696536663973</v>
      </c>
      <c r="L1735" t="b">
        <f>_xlfn.TEXTAFTER(Table2[[#This Row],[rxn]],"-",-1)="SPONT"</f>
        <v>1</v>
      </c>
      <c r="M1735" t="str">
        <f>_xlfn.TEXTAFTER(Table2[[#This Row],[rxn]],"-",-1)</f>
        <v>SPONT</v>
      </c>
      <c r="N1735" t="str">
        <f>_xlfn.XLOOKUP("'PRO-"&amp;Table2[[#This Row],[enz]]&amp;"'",'[1]Sheet2 (2)'!$A:$A,'[1]Sheet2 (2)'!$B:$B,"")</f>
        <v/>
      </c>
    </row>
    <row r="1736" spans="1:14" ht="17" x14ac:dyDescent="0.25">
      <c r="A1736" s="1" t="s">
        <v>1736</v>
      </c>
      <c r="B1736" s="1" t="str">
        <f>_xlfn.TEXTBEFORE(Table7[[#This Row],[raw]]," ")</f>
        <v>PROWASTE-rt0339</v>
      </c>
      <c r="C1736" s="1"/>
      <c r="D1736" s="1">
        <f>_xlfn.NUMBERVALUE(_xlfn.TEXTAFTER(Table7[[#This Row],[raw]]," ",-1))</f>
        <v>9.7090051000000004E-8</v>
      </c>
      <c r="G1736" t="s">
        <v>3384</v>
      </c>
      <c r="H1736" t="s">
        <v>2778</v>
      </c>
      <c r="I1736">
        <v>3.19035279E-7</v>
      </c>
      <c r="J1736">
        <f>_xlfn.XLOOKUP(Table2[[#This Row],[rxn]],Table7[rxn],Table7[flux],0)</f>
        <v>0</v>
      </c>
      <c r="K1736">
        <f>Table2[[#This Row],[flux]]-Table2[[#This Row],[flux in mfs]]</f>
        <v>3.19035279E-7</v>
      </c>
      <c r="L1736" t="b">
        <f>_xlfn.TEXTAFTER(Table2[[#This Row],[rxn]],"-",-1)="SPONT"</f>
        <v>0</v>
      </c>
      <c r="M1736" t="str">
        <f>_xlfn.TEXTAFTER(Table2[[#This Row],[rxn]],"-",-1)</f>
        <v>ILV26</v>
      </c>
      <c r="N1736" t="str">
        <f>_xlfn.XLOOKUP("'PRO-"&amp;Table2[[#This Row],[enz]]&amp;"'",'[1]Sheet2 (2)'!$A:$A,'[1]Sheet2 (2)'!$B:$B,"")</f>
        <v/>
      </c>
    </row>
    <row r="1737" spans="1:14" ht="17" hidden="1" x14ac:dyDescent="0.25">
      <c r="A1737" s="1" t="s">
        <v>1737</v>
      </c>
      <c r="B1737" s="1" t="str">
        <f>_xlfn.TEXTBEFORE(Table7[[#This Row],[raw]]," ")</f>
        <v>PROWASTE-rt0341</v>
      </c>
      <c r="C1737" s="1"/>
      <c r="D1737" s="1">
        <f>_xlfn.NUMBERVALUE(_xlfn.TEXTAFTER(Table7[[#This Row],[raw]]," ",-1))</f>
        <v>2.4084422900000002E-7</v>
      </c>
      <c r="G1737" t="s">
        <v>2795</v>
      </c>
      <c r="H1737" t="s">
        <v>2778</v>
      </c>
      <c r="I1737">
        <v>6.2988999651900001E-3</v>
      </c>
      <c r="J1737">
        <f>_xlfn.XLOOKUP(Table2[[#This Row],[rxn]],Table7[rxn],Table7[flux],0)</f>
        <v>7.0684520024779198</v>
      </c>
      <c r="K1737">
        <f>Table2[[#This Row],[flux]]-Table2[[#This Row],[flux in mfs]]</f>
        <v>-7.0621531025127302</v>
      </c>
      <c r="L1737" t="b">
        <f>_xlfn.TEXTAFTER(Table2[[#This Row],[rxn]],"-",-1)="SPONT"</f>
        <v>1</v>
      </c>
      <c r="M1737" t="str">
        <f>_xlfn.TEXTAFTER(Table2[[#This Row],[rxn]],"-",-1)</f>
        <v>SPONT</v>
      </c>
      <c r="N1737" t="str">
        <f>_xlfn.XLOOKUP("'PRO-"&amp;Table2[[#This Row],[enz]]&amp;"'",'[1]Sheet2 (2)'!$A:$A,'[1]Sheet2 (2)'!$B:$B,"")</f>
        <v/>
      </c>
    </row>
    <row r="1738" spans="1:14" ht="17" x14ac:dyDescent="0.25">
      <c r="A1738" s="1" t="s">
        <v>1738</v>
      </c>
      <c r="B1738" s="1" t="str">
        <f>_xlfn.TEXTBEFORE(Table7[[#This Row],[raw]]," ")</f>
        <v>PROWASTE-rt0344</v>
      </c>
      <c r="C1738" s="1"/>
      <c r="D1738" s="1">
        <f>_xlfn.NUMBERVALUE(_xlfn.TEXTAFTER(Table7[[#This Row],[raw]]," ",-1))</f>
        <v>7.1777160000000003E-9</v>
      </c>
      <c r="G1738" t="s">
        <v>3622</v>
      </c>
      <c r="H1738" t="s">
        <v>2778</v>
      </c>
      <c r="I1738">
        <v>3.20140305E-7</v>
      </c>
      <c r="J1738">
        <f>_xlfn.XLOOKUP(Table2[[#This Row],[rxn]],Table7[rxn],Table7[flux],0)</f>
        <v>0</v>
      </c>
      <c r="K1738">
        <f>Table2[[#This Row],[flux]]-Table2[[#This Row],[flux in mfs]]</f>
        <v>3.20140305E-7</v>
      </c>
      <c r="L1738" t="b">
        <f>_xlfn.TEXTAFTER(Table2[[#This Row],[rxn]],"-",-1)="SPONT"</f>
        <v>0</v>
      </c>
      <c r="M1738" t="str">
        <f>_xlfn.TEXTAFTER(Table2[[#This Row],[rxn]],"-",-1)</f>
        <v>rt4127</v>
      </c>
      <c r="N1738">
        <f>_xlfn.XLOOKUP("'PRO-"&amp;Table2[[#This Row],[enz]]&amp;"'",'[1]Sheet2 (2)'!$A:$A,'[1]Sheet2 (2)'!$B:$B,"")</f>
        <v>1</v>
      </c>
    </row>
    <row r="1739" spans="1:14" ht="17" x14ac:dyDescent="0.25">
      <c r="A1739" s="1" t="s">
        <v>1739</v>
      </c>
      <c r="B1739" s="1" t="str">
        <f>_xlfn.TEXTBEFORE(Table7[[#This Row],[raw]]," ")</f>
        <v>PROWASTE-rt0353</v>
      </c>
      <c r="C1739" s="1"/>
      <c r="D1739" s="1">
        <f>_xlfn.NUMBERVALUE(_xlfn.TEXTAFTER(Table7[[#This Row],[raw]]," ",-1))</f>
        <v>1.2090632999999999E-8</v>
      </c>
      <c r="G1739" t="s">
        <v>4015</v>
      </c>
      <c r="H1739" t="s">
        <v>2778</v>
      </c>
      <c r="I1739">
        <v>3.20140305E-7</v>
      </c>
      <c r="J1739">
        <f>_xlfn.XLOOKUP(Table2[[#This Row],[rxn]],Table7[rxn],Table7[flux],0)</f>
        <v>0</v>
      </c>
      <c r="K1739">
        <f>Table2[[#This Row],[flux]]-Table2[[#This Row],[flux in mfs]]</f>
        <v>3.20140305E-7</v>
      </c>
      <c r="L1739" t="b">
        <f>_xlfn.TEXTAFTER(Table2[[#This Row],[rxn]],"-",-1)="SPONT"</f>
        <v>0</v>
      </c>
      <c r="M1739" t="str">
        <f>_xlfn.TEXTAFTER(Table2[[#This Row],[rxn]],"-",-1)</f>
        <v>rt4127</v>
      </c>
      <c r="N1739">
        <f>_xlfn.XLOOKUP("'PRO-"&amp;Table2[[#This Row],[enz]]&amp;"'",'[1]Sheet2 (2)'!$A:$A,'[1]Sheet2 (2)'!$B:$B,"")</f>
        <v>1</v>
      </c>
    </row>
    <row r="1740" spans="1:14" ht="17" x14ac:dyDescent="0.25">
      <c r="A1740" s="1" t="s">
        <v>1740</v>
      </c>
      <c r="B1740" s="1" t="str">
        <f>_xlfn.TEXTBEFORE(Table7[[#This Row],[raw]]," ")</f>
        <v>PROWASTE-rt0357</v>
      </c>
      <c r="C1740" s="1"/>
      <c r="D1740" s="1">
        <f>_xlfn.NUMBERVALUE(_xlfn.TEXTAFTER(Table7[[#This Row],[raw]]," ",-1))</f>
        <v>2.0695434E-8</v>
      </c>
      <c r="G1740" t="s">
        <v>3551</v>
      </c>
      <c r="H1740" t="s">
        <v>2778</v>
      </c>
      <c r="I1740">
        <v>3.2157172299999999E-7</v>
      </c>
      <c r="J1740">
        <f>_xlfn.XLOOKUP(Table2[[#This Row],[rxn]],Table7[rxn],Table7[flux],0)</f>
        <v>0</v>
      </c>
      <c r="K1740">
        <f>Table2[[#This Row],[flux]]-Table2[[#This Row],[flux in mfs]]</f>
        <v>3.2157172299999999E-7</v>
      </c>
      <c r="L1740" t="b">
        <f>_xlfn.TEXTAFTER(Table2[[#This Row],[rxn]],"-",-1)="SPONT"</f>
        <v>0</v>
      </c>
      <c r="M1740" t="str">
        <f>_xlfn.TEXTAFTER(Table2[[#This Row],[rxn]],"-",-1)</f>
        <v>rt1776</v>
      </c>
      <c r="N1740">
        <f>_xlfn.XLOOKUP("'PRO-"&amp;Table2[[#This Row],[enz]]&amp;"'",'[1]Sheet2 (2)'!$A:$A,'[1]Sheet2 (2)'!$B:$B,"")</f>
        <v>1</v>
      </c>
    </row>
    <row r="1741" spans="1:14" ht="17" x14ac:dyDescent="0.25">
      <c r="A1741" s="1" t="s">
        <v>1741</v>
      </c>
      <c r="B1741" s="1" t="str">
        <f>_xlfn.TEXTBEFORE(Table7[[#This Row],[raw]]," ")</f>
        <v>PROWASTE-rt0376</v>
      </c>
      <c r="C1741" s="1"/>
      <c r="D1741" s="1">
        <f>_xlfn.NUMBERVALUE(_xlfn.TEXTAFTER(Table7[[#This Row],[raw]]," ",-1))</f>
        <v>2.18657503E-7</v>
      </c>
      <c r="G1741" t="s">
        <v>3897</v>
      </c>
      <c r="H1741" t="s">
        <v>2778</v>
      </c>
      <c r="I1741">
        <v>3.2157172299999999E-7</v>
      </c>
      <c r="J1741">
        <f>_xlfn.XLOOKUP(Table2[[#This Row],[rxn]],Table7[rxn],Table7[flux],0)</f>
        <v>0</v>
      </c>
      <c r="K1741">
        <f>Table2[[#This Row],[flux]]-Table2[[#This Row],[flux in mfs]]</f>
        <v>3.2157172299999999E-7</v>
      </c>
      <c r="L1741" t="b">
        <f>_xlfn.TEXTAFTER(Table2[[#This Row],[rxn]],"-",-1)="SPONT"</f>
        <v>0</v>
      </c>
      <c r="M1741" t="str">
        <f>_xlfn.TEXTAFTER(Table2[[#This Row],[rxn]],"-",-1)</f>
        <v>rt1776</v>
      </c>
      <c r="N1741">
        <f>_xlfn.XLOOKUP("'PRO-"&amp;Table2[[#This Row],[enz]]&amp;"'",'[1]Sheet2 (2)'!$A:$A,'[1]Sheet2 (2)'!$B:$B,"")</f>
        <v>1</v>
      </c>
    </row>
    <row r="1742" spans="1:14" ht="17" x14ac:dyDescent="0.25">
      <c r="A1742" s="1" t="s">
        <v>1742</v>
      </c>
      <c r="B1742" s="1" t="str">
        <f>_xlfn.TEXTBEFORE(Table7[[#This Row],[raw]]," ")</f>
        <v>PROWASTE-rt0390</v>
      </c>
      <c r="C1742" s="1"/>
      <c r="D1742" s="1">
        <f>_xlfn.NUMBERVALUE(_xlfn.TEXTAFTER(Table7[[#This Row],[raw]]," ",-1))</f>
        <v>6.6106693500000003E-7</v>
      </c>
      <c r="G1742" t="s">
        <v>3547</v>
      </c>
      <c r="H1742" t="s">
        <v>2778</v>
      </c>
      <c r="I1742">
        <v>3.3316768100000002E-7</v>
      </c>
      <c r="J1742">
        <f>_xlfn.XLOOKUP(Table2[[#This Row],[rxn]],Table7[rxn],Table7[flux],0)</f>
        <v>0</v>
      </c>
      <c r="K1742">
        <f>Table2[[#This Row],[flux]]-Table2[[#This Row],[flux in mfs]]</f>
        <v>3.3316768100000002E-7</v>
      </c>
      <c r="L1742" t="b">
        <f>_xlfn.TEXTAFTER(Table2[[#This Row],[rxn]],"-",-1)="SPONT"</f>
        <v>0</v>
      </c>
      <c r="M1742" t="str">
        <f>_xlfn.TEXTAFTER(Table2[[#This Row],[rxn]],"-",-1)</f>
        <v>rt6546</v>
      </c>
      <c r="N1742">
        <f>_xlfn.XLOOKUP("'PRO-"&amp;Table2[[#This Row],[enz]]&amp;"'",'[1]Sheet2 (2)'!$A:$A,'[1]Sheet2 (2)'!$B:$B,"")</f>
        <v>1</v>
      </c>
    </row>
    <row r="1743" spans="1:14" ht="17" x14ac:dyDescent="0.25">
      <c r="A1743" s="1" t="s">
        <v>1743</v>
      </c>
      <c r="B1743" s="1" t="str">
        <f>_xlfn.TEXTBEFORE(Table7[[#This Row],[raw]]," ")</f>
        <v>PROWASTE-rt0398</v>
      </c>
      <c r="C1743" s="1"/>
      <c r="D1743" s="1">
        <f>_xlfn.NUMBERVALUE(_xlfn.TEXTAFTER(Table7[[#This Row],[raw]]," ",-1))</f>
        <v>4.0722899999999999E-10</v>
      </c>
      <c r="G1743" t="s">
        <v>3503</v>
      </c>
      <c r="H1743" t="s">
        <v>2778</v>
      </c>
      <c r="I1743">
        <v>3.3416544699999998E-7</v>
      </c>
      <c r="J1743">
        <f>_xlfn.XLOOKUP(Table2[[#This Row],[rxn]],Table7[rxn],Table7[flux],0)</f>
        <v>0</v>
      </c>
      <c r="K1743">
        <f>Table2[[#This Row],[flux]]-Table2[[#This Row],[flux in mfs]]</f>
        <v>3.3416544699999998E-7</v>
      </c>
      <c r="L1743" t="b">
        <f>_xlfn.TEXTAFTER(Table2[[#This Row],[rxn]],"-",-1)="SPONT"</f>
        <v>0</v>
      </c>
      <c r="M1743" t="str">
        <f>_xlfn.TEXTAFTER(Table2[[#This Row],[rxn]],"-",-1)</f>
        <v>rt7136</v>
      </c>
      <c r="N1743">
        <f>_xlfn.XLOOKUP("'PRO-"&amp;Table2[[#This Row],[enz]]&amp;"'",'[1]Sheet2 (2)'!$A:$A,'[1]Sheet2 (2)'!$B:$B,"")</f>
        <v>1</v>
      </c>
    </row>
    <row r="1744" spans="1:14" ht="17" x14ac:dyDescent="0.25">
      <c r="A1744" s="1" t="s">
        <v>1744</v>
      </c>
      <c r="B1744" s="1" t="str">
        <f>_xlfn.TEXTBEFORE(Table7[[#This Row],[raw]]," ")</f>
        <v>PROWASTE-rt0400</v>
      </c>
      <c r="C1744" s="1"/>
      <c r="D1744" s="1">
        <f>_xlfn.NUMBERVALUE(_xlfn.TEXTAFTER(Table7[[#This Row],[raw]]," ",-1))</f>
        <v>1.2361757E-8</v>
      </c>
      <c r="G1744" t="s">
        <v>3845</v>
      </c>
      <c r="H1744" t="s">
        <v>2778</v>
      </c>
      <c r="I1744">
        <v>3.3416544699999998E-7</v>
      </c>
      <c r="J1744">
        <f>_xlfn.XLOOKUP(Table2[[#This Row],[rxn]],Table7[rxn],Table7[flux],0)</f>
        <v>0</v>
      </c>
      <c r="K1744">
        <f>Table2[[#This Row],[flux]]-Table2[[#This Row],[flux in mfs]]</f>
        <v>3.3416544699999998E-7</v>
      </c>
      <c r="L1744" t="b">
        <f>_xlfn.TEXTAFTER(Table2[[#This Row],[rxn]],"-",-1)="SPONT"</f>
        <v>0</v>
      </c>
      <c r="M1744" t="str">
        <f>_xlfn.TEXTAFTER(Table2[[#This Row],[rxn]],"-",-1)</f>
        <v>rt7136</v>
      </c>
      <c r="N1744">
        <f>_xlfn.XLOOKUP("'PRO-"&amp;Table2[[#This Row],[enz]]&amp;"'",'[1]Sheet2 (2)'!$A:$A,'[1]Sheet2 (2)'!$B:$B,"")</f>
        <v>1</v>
      </c>
    </row>
    <row r="1745" spans="1:14" ht="17" x14ac:dyDescent="0.25">
      <c r="A1745" s="1" t="s">
        <v>1745</v>
      </c>
      <c r="B1745" s="1" t="str">
        <f>_xlfn.TEXTBEFORE(Table7[[#This Row],[raw]]," ")</f>
        <v>PROWASTE-rt0409</v>
      </c>
      <c r="C1745" s="1"/>
      <c r="D1745" s="1">
        <f>_xlfn.NUMBERVALUE(_xlfn.TEXTAFTER(Table7[[#This Row],[raw]]," ",-1))</f>
        <v>3.758665E-7</v>
      </c>
      <c r="G1745" t="s">
        <v>3504</v>
      </c>
      <c r="H1745" t="s">
        <v>2778</v>
      </c>
      <c r="I1745">
        <v>3.3792911899999999E-7</v>
      </c>
      <c r="J1745">
        <f>_xlfn.XLOOKUP(Table2[[#This Row],[rxn]],Table7[rxn],Table7[flux],0)</f>
        <v>0</v>
      </c>
      <c r="K1745">
        <f>Table2[[#This Row],[flux]]-Table2[[#This Row],[flux in mfs]]</f>
        <v>3.3792911899999999E-7</v>
      </c>
      <c r="L1745" t="b">
        <f>_xlfn.TEXTAFTER(Table2[[#This Row],[rxn]],"-",-1)="SPONT"</f>
        <v>0</v>
      </c>
      <c r="M1745" t="str">
        <f>_xlfn.TEXTAFTER(Table2[[#This Row],[rxn]],"-",-1)</f>
        <v>rt7388</v>
      </c>
      <c r="N1745">
        <f>_xlfn.XLOOKUP("'PRO-"&amp;Table2[[#This Row],[enz]]&amp;"'",'[1]Sheet2 (2)'!$A:$A,'[1]Sheet2 (2)'!$B:$B,"")</f>
        <v>1</v>
      </c>
    </row>
    <row r="1746" spans="1:14" ht="17" x14ac:dyDescent="0.25">
      <c r="A1746" s="1" t="s">
        <v>1746</v>
      </c>
      <c r="B1746" s="1" t="str">
        <f>_xlfn.TEXTBEFORE(Table7[[#This Row],[raw]]," ")</f>
        <v>PROWASTE-rt0413</v>
      </c>
      <c r="C1746" s="1"/>
      <c r="D1746" s="1">
        <f>_xlfn.NUMBERVALUE(_xlfn.TEXTAFTER(Table7[[#This Row],[raw]]," ",-1))</f>
        <v>0</v>
      </c>
      <c r="G1746" t="s">
        <v>3846</v>
      </c>
      <c r="H1746" t="s">
        <v>2778</v>
      </c>
      <c r="I1746">
        <v>3.3792911899999999E-7</v>
      </c>
      <c r="J1746">
        <f>_xlfn.XLOOKUP(Table2[[#This Row],[rxn]],Table7[rxn],Table7[flux],0)</f>
        <v>0</v>
      </c>
      <c r="K1746">
        <f>Table2[[#This Row],[flux]]-Table2[[#This Row],[flux in mfs]]</f>
        <v>3.3792911899999999E-7</v>
      </c>
      <c r="L1746" t="b">
        <f>_xlfn.TEXTAFTER(Table2[[#This Row],[rxn]],"-",-1)="SPONT"</f>
        <v>0</v>
      </c>
      <c r="M1746" t="str">
        <f>_xlfn.TEXTAFTER(Table2[[#This Row],[rxn]],"-",-1)</f>
        <v>rt7388</v>
      </c>
      <c r="N1746">
        <f>_xlfn.XLOOKUP("'PRO-"&amp;Table2[[#This Row],[enz]]&amp;"'",'[1]Sheet2 (2)'!$A:$A,'[1]Sheet2 (2)'!$B:$B,"")</f>
        <v>1</v>
      </c>
    </row>
    <row r="1747" spans="1:14" ht="17" x14ac:dyDescent="0.25">
      <c r="A1747" s="1" t="s">
        <v>1747</v>
      </c>
      <c r="B1747" s="1" t="str">
        <f>_xlfn.TEXTBEFORE(Table7[[#This Row],[raw]]," ")</f>
        <v>PROWASTE-rt0422_c</v>
      </c>
      <c r="C1747" s="1"/>
      <c r="D1747" s="1">
        <f>_xlfn.NUMBERVALUE(_xlfn.TEXTAFTER(Table7[[#This Row],[raw]]," ",-1))</f>
        <v>3.0145998900000001E-7</v>
      </c>
      <c r="G1747" t="s">
        <v>3462</v>
      </c>
      <c r="H1747" t="s">
        <v>2778</v>
      </c>
      <c r="I1747">
        <v>3.4361277800000001E-7</v>
      </c>
      <c r="J1747">
        <f>_xlfn.XLOOKUP(Table2[[#This Row],[rxn]],Table7[rxn],Table7[flux],0)</f>
        <v>0</v>
      </c>
      <c r="K1747">
        <f>Table2[[#This Row],[flux]]-Table2[[#This Row],[flux in mfs]]</f>
        <v>3.4361277800000001E-7</v>
      </c>
      <c r="L1747" t="b">
        <f>_xlfn.TEXTAFTER(Table2[[#This Row],[rxn]],"-",-1)="SPONT"</f>
        <v>0</v>
      </c>
      <c r="M1747" t="str">
        <f>_xlfn.TEXTAFTER(Table2[[#This Row],[rxn]],"-",-1)</f>
        <v>rt4576</v>
      </c>
      <c r="N1747">
        <f>_xlfn.XLOOKUP("'PRO-"&amp;Table2[[#This Row],[enz]]&amp;"'",'[1]Sheet2 (2)'!$A:$A,'[1]Sheet2 (2)'!$B:$B,"")</f>
        <v>1</v>
      </c>
    </row>
    <row r="1748" spans="1:14" ht="17" x14ac:dyDescent="0.25">
      <c r="A1748" s="1" t="s">
        <v>1748</v>
      </c>
      <c r="B1748" s="1" t="str">
        <f>_xlfn.TEXTBEFORE(Table7[[#This Row],[raw]]," ")</f>
        <v>PROWASTE-rt0434_m</v>
      </c>
      <c r="C1748" s="1"/>
      <c r="D1748" s="1">
        <f>_xlfn.NUMBERVALUE(_xlfn.TEXTAFTER(Table7[[#This Row],[raw]]," ",-1))</f>
        <v>2.3978154000000002E-7</v>
      </c>
      <c r="G1748" t="s">
        <v>3556</v>
      </c>
      <c r="H1748" t="s">
        <v>2778</v>
      </c>
      <c r="I1748">
        <v>3.4584766299999998E-7</v>
      </c>
      <c r="J1748">
        <f>_xlfn.XLOOKUP(Table2[[#This Row],[rxn]],Table7[rxn],Table7[flux],0)</f>
        <v>0</v>
      </c>
      <c r="K1748">
        <f>Table2[[#This Row],[flux]]-Table2[[#This Row],[flux in mfs]]</f>
        <v>3.4584766299999998E-7</v>
      </c>
      <c r="L1748" t="b">
        <f>_xlfn.TEXTAFTER(Table2[[#This Row],[rxn]],"-",-1)="SPONT"</f>
        <v>0</v>
      </c>
      <c r="M1748" t="str">
        <f>_xlfn.TEXTAFTER(Table2[[#This Row],[rxn]],"-",-1)</f>
        <v>rt0239</v>
      </c>
      <c r="N1748">
        <f>_xlfn.XLOOKUP("'PRO-"&amp;Table2[[#This Row],[enz]]&amp;"'",'[1]Sheet2 (2)'!$A:$A,'[1]Sheet2 (2)'!$B:$B,"")</f>
        <v>1</v>
      </c>
    </row>
    <row r="1749" spans="1:14" ht="17" x14ac:dyDescent="0.25">
      <c r="A1749" s="1" t="s">
        <v>1749</v>
      </c>
      <c r="B1749" s="1" t="str">
        <f>_xlfn.TEXTBEFORE(Table7[[#This Row],[raw]]," ")</f>
        <v>PROWASTE-rt0451</v>
      </c>
      <c r="C1749" s="1"/>
      <c r="D1749" s="1">
        <f>_xlfn.NUMBERVALUE(_xlfn.TEXTAFTER(Table7[[#This Row],[raw]]," ",-1))</f>
        <v>1.583780541E-6</v>
      </c>
      <c r="G1749" t="s">
        <v>3902</v>
      </c>
      <c r="H1749" t="s">
        <v>2778</v>
      </c>
      <c r="I1749">
        <v>3.4584766299999998E-7</v>
      </c>
      <c r="J1749">
        <f>_xlfn.XLOOKUP(Table2[[#This Row],[rxn]],Table7[rxn],Table7[flux],0)</f>
        <v>0</v>
      </c>
      <c r="K1749">
        <f>Table2[[#This Row],[flux]]-Table2[[#This Row],[flux in mfs]]</f>
        <v>3.4584766299999998E-7</v>
      </c>
      <c r="L1749" t="b">
        <f>_xlfn.TEXTAFTER(Table2[[#This Row],[rxn]],"-",-1)="SPONT"</f>
        <v>0</v>
      </c>
      <c r="M1749" t="str">
        <f>_xlfn.TEXTAFTER(Table2[[#This Row],[rxn]],"-",-1)</f>
        <v>rt0239</v>
      </c>
      <c r="N1749">
        <f>_xlfn.XLOOKUP("'PRO-"&amp;Table2[[#This Row],[enz]]&amp;"'",'[1]Sheet2 (2)'!$A:$A,'[1]Sheet2 (2)'!$B:$B,"")</f>
        <v>1</v>
      </c>
    </row>
    <row r="1750" spans="1:14" ht="17" x14ac:dyDescent="0.25">
      <c r="A1750" s="1" t="s">
        <v>1750</v>
      </c>
      <c r="B1750" s="1" t="str">
        <f>_xlfn.TEXTBEFORE(Table7[[#This Row],[raw]]," ")</f>
        <v>PROWASTE-rt0467</v>
      </c>
      <c r="C1750" s="1"/>
      <c r="D1750" s="1">
        <f>_xlfn.NUMBERVALUE(_xlfn.TEXTAFTER(Table7[[#This Row],[raw]]," ",-1))</f>
        <v>2.4645812799999998E-7</v>
      </c>
      <c r="G1750" t="s">
        <v>3620</v>
      </c>
      <c r="H1750" t="s">
        <v>2778</v>
      </c>
      <c r="I1750">
        <v>3.4816829000000002E-7</v>
      </c>
      <c r="J1750">
        <f>_xlfn.XLOOKUP(Table2[[#This Row],[rxn]],Table7[rxn],Table7[flux],0)</f>
        <v>0</v>
      </c>
      <c r="K1750">
        <f>Table2[[#This Row],[flux]]-Table2[[#This Row],[flux in mfs]]</f>
        <v>3.4816829000000002E-7</v>
      </c>
      <c r="L1750" t="b">
        <f>_xlfn.TEXTAFTER(Table2[[#This Row],[rxn]],"-",-1)="SPONT"</f>
        <v>0</v>
      </c>
      <c r="M1750" t="str">
        <f>_xlfn.TEXTAFTER(Table2[[#This Row],[rxn]],"-",-1)</f>
        <v>rt0930_c</v>
      </c>
      <c r="N1750">
        <f>_xlfn.XLOOKUP("'PRO-"&amp;Table2[[#This Row],[enz]]&amp;"'",'[1]Sheet2 (2)'!$A:$A,'[1]Sheet2 (2)'!$B:$B,"")</f>
        <v>1</v>
      </c>
    </row>
    <row r="1751" spans="1:14" ht="17" x14ac:dyDescent="0.25">
      <c r="A1751" s="1" t="s">
        <v>1751</v>
      </c>
      <c r="B1751" s="1" t="str">
        <f>_xlfn.TEXTBEFORE(Table7[[#This Row],[raw]]," ")</f>
        <v>PROWASTE-rt0477</v>
      </c>
      <c r="C1751" s="1"/>
      <c r="D1751" s="1">
        <f>_xlfn.NUMBERVALUE(_xlfn.TEXTAFTER(Table7[[#This Row],[raw]]," ",-1))</f>
        <v>4.8351761000000002E-8</v>
      </c>
      <c r="G1751" t="s">
        <v>4013</v>
      </c>
      <c r="H1751" t="s">
        <v>2778</v>
      </c>
      <c r="I1751">
        <v>3.4816829000000002E-7</v>
      </c>
      <c r="J1751">
        <f>_xlfn.XLOOKUP(Table2[[#This Row],[rxn]],Table7[rxn],Table7[flux],0)</f>
        <v>0</v>
      </c>
      <c r="K1751">
        <f>Table2[[#This Row],[flux]]-Table2[[#This Row],[flux in mfs]]</f>
        <v>3.4816829000000002E-7</v>
      </c>
      <c r="L1751" t="b">
        <f>_xlfn.TEXTAFTER(Table2[[#This Row],[rxn]],"-",-1)="SPONT"</f>
        <v>0</v>
      </c>
      <c r="M1751" t="str">
        <f>_xlfn.TEXTAFTER(Table2[[#This Row],[rxn]],"-",-1)</f>
        <v>rt0930_c</v>
      </c>
      <c r="N1751">
        <f>_xlfn.XLOOKUP("'PRO-"&amp;Table2[[#This Row],[enz]]&amp;"'",'[1]Sheet2 (2)'!$A:$A,'[1]Sheet2 (2)'!$B:$B,"")</f>
        <v>1</v>
      </c>
    </row>
    <row r="1752" spans="1:14" ht="17" x14ac:dyDescent="0.25">
      <c r="A1752" s="1" t="s">
        <v>1752</v>
      </c>
      <c r="B1752" s="1" t="str">
        <f>_xlfn.TEXTBEFORE(Table7[[#This Row],[raw]]," ")</f>
        <v>PROWASTE-rt0499</v>
      </c>
      <c r="C1752" s="1"/>
      <c r="D1752" s="1">
        <f>_xlfn.NUMBERVALUE(_xlfn.TEXTAFTER(Table7[[#This Row],[raw]]," ",-1))</f>
        <v>5.0235723000000002E-8</v>
      </c>
      <c r="G1752" t="s">
        <v>3558</v>
      </c>
      <c r="H1752" t="s">
        <v>2778</v>
      </c>
      <c r="I1752">
        <v>3.5097468000000001E-7</v>
      </c>
      <c r="J1752">
        <f>_xlfn.XLOOKUP(Table2[[#This Row],[rxn]],Table7[rxn],Table7[flux],0)</f>
        <v>0</v>
      </c>
      <c r="K1752">
        <f>Table2[[#This Row],[flux]]-Table2[[#This Row],[flux in mfs]]</f>
        <v>3.5097468000000001E-7</v>
      </c>
      <c r="L1752" t="b">
        <f>_xlfn.TEXTAFTER(Table2[[#This Row],[rxn]],"-",-1)="SPONT"</f>
        <v>0</v>
      </c>
      <c r="M1752" t="str">
        <f>_xlfn.TEXTAFTER(Table2[[#This Row],[rxn]],"-",-1)</f>
        <v>rt2810</v>
      </c>
      <c r="N1752">
        <f>_xlfn.XLOOKUP("'PRO-"&amp;Table2[[#This Row],[enz]]&amp;"'",'[1]Sheet2 (2)'!$A:$A,'[1]Sheet2 (2)'!$B:$B,"")</f>
        <v>1</v>
      </c>
    </row>
    <row r="1753" spans="1:14" ht="17" x14ac:dyDescent="0.25">
      <c r="A1753" s="1" t="s">
        <v>1753</v>
      </c>
      <c r="B1753" s="1" t="str">
        <f>_xlfn.TEXTBEFORE(Table7[[#This Row],[raw]]," ")</f>
        <v>PROWASTE-rt0510</v>
      </c>
      <c r="C1753" s="1"/>
      <c r="D1753" s="1">
        <f>_xlfn.NUMBERVALUE(_xlfn.TEXTAFTER(Table7[[#This Row],[raw]]," ",-1))</f>
        <v>1.23368381E-7</v>
      </c>
      <c r="G1753" t="s">
        <v>3905</v>
      </c>
      <c r="H1753" t="s">
        <v>2778</v>
      </c>
      <c r="I1753">
        <v>3.5097468000000001E-7</v>
      </c>
      <c r="J1753">
        <f>_xlfn.XLOOKUP(Table2[[#This Row],[rxn]],Table7[rxn],Table7[flux],0)</f>
        <v>0</v>
      </c>
      <c r="K1753">
        <f>Table2[[#This Row],[flux]]-Table2[[#This Row],[flux in mfs]]</f>
        <v>3.5097468000000001E-7</v>
      </c>
      <c r="L1753" t="b">
        <f>_xlfn.TEXTAFTER(Table2[[#This Row],[rxn]],"-",-1)="SPONT"</f>
        <v>0</v>
      </c>
      <c r="M1753" t="str">
        <f>_xlfn.TEXTAFTER(Table2[[#This Row],[rxn]],"-",-1)</f>
        <v>rt2810</v>
      </c>
      <c r="N1753">
        <f>_xlfn.XLOOKUP("'PRO-"&amp;Table2[[#This Row],[enz]]&amp;"'",'[1]Sheet2 (2)'!$A:$A,'[1]Sheet2 (2)'!$B:$B,"")</f>
        <v>1</v>
      </c>
    </row>
    <row r="1754" spans="1:14" ht="17" x14ac:dyDescent="0.25">
      <c r="A1754" s="1" t="s">
        <v>1754</v>
      </c>
      <c r="B1754" s="1" t="str">
        <f>_xlfn.TEXTBEFORE(Table7[[#This Row],[raw]]," ")</f>
        <v>PROWASTE-rt0517</v>
      </c>
      <c r="C1754" s="1"/>
      <c r="D1754" s="1">
        <f>_xlfn.NUMBERVALUE(_xlfn.TEXTAFTER(Table7[[#This Row],[raw]]," ",-1))</f>
        <v>1.7130791900000001E-7</v>
      </c>
      <c r="G1754" t="s">
        <v>3894</v>
      </c>
      <c r="H1754" t="s">
        <v>2778</v>
      </c>
      <c r="I1754">
        <v>3.7213295700000002E-7</v>
      </c>
      <c r="J1754">
        <f>_xlfn.XLOOKUP(Table2[[#This Row],[rxn]],Table7[rxn],Table7[flux],0)</f>
        <v>0</v>
      </c>
      <c r="K1754">
        <f>Table2[[#This Row],[flux]]-Table2[[#This Row],[flux in mfs]]</f>
        <v>3.7213295700000002E-7</v>
      </c>
      <c r="L1754" t="b">
        <f>_xlfn.TEXTAFTER(Table2[[#This Row],[rxn]],"-",-1)="SPONT"</f>
        <v>0</v>
      </c>
      <c r="M1754" t="str">
        <f>_xlfn.TEXTAFTER(Table2[[#This Row],[rxn]],"-",-1)</f>
        <v>rt0808</v>
      </c>
      <c r="N1754">
        <f>_xlfn.XLOOKUP("'PRO-"&amp;Table2[[#This Row],[enz]]&amp;"'",'[1]Sheet2 (2)'!$A:$A,'[1]Sheet2 (2)'!$B:$B,"")</f>
        <v>1</v>
      </c>
    </row>
    <row r="1755" spans="1:14" ht="17" hidden="1" x14ac:dyDescent="0.25">
      <c r="A1755" s="1" t="s">
        <v>1755</v>
      </c>
      <c r="B1755" s="1" t="str">
        <f>_xlfn.TEXTBEFORE(Table7[[#This Row],[raw]]," ")</f>
        <v>PROWASTE-rt0521</v>
      </c>
      <c r="C1755" s="1"/>
      <c r="D1755" s="1">
        <f>_xlfn.NUMBERVALUE(_xlfn.TEXTAFTER(Table7[[#This Row],[raw]]," ",-1))</f>
        <v>3.5611724029999998E-6</v>
      </c>
      <c r="G1755" t="s">
        <v>2943</v>
      </c>
      <c r="H1755" t="s">
        <v>2778</v>
      </c>
      <c r="I1755">
        <v>6.996223202047E-3</v>
      </c>
      <c r="J1755">
        <f>_xlfn.XLOOKUP(Table2[[#This Row],[rxn]],Table7[rxn],Table7[flux],0)</f>
        <v>7.8970803267200296</v>
      </c>
      <c r="K1755">
        <f>Table2[[#This Row],[flux]]-Table2[[#This Row],[flux in mfs]]</f>
        <v>-7.8900841035179825</v>
      </c>
      <c r="L1755" t="b">
        <f>_xlfn.TEXTAFTER(Table2[[#This Row],[rxn]],"-",-1)="SPONT"</f>
        <v>1</v>
      </c>
      <c r="M1755" t="str">
        <f>_xlfn.TEXTAFTER(Table2[[#This Row],[rxn]],"-",-1)</f>
        <v>SPONT</v>
      </c>
      <c r="N1755" t="str">
        <f>_xlfn.XLOOKUP("'PRO-"&amp;Table2[[#This Row],[enz]]&amp;"'",'[1]Sheet2 (2)'!$A:$A,'[1]Sheet2 (2)'!$B:$B,"")</f>
        <v/>
      </c>
    </row>
    <row r="1756" spans="1:14" ht="17" hidden="1" x14ac:dyDescent="0.25">
      <c r="A1756" s="1" t="s">
        <v>1756</v>
      </c>
      <c r="B1756" s="1" t="str">
        <f>_xlfn.TEXTBEFORE(Table7[[#This Row],[raw]]," ")</f>
        <v>PROWASTE-rt0532</v>
      </c>
      <c r="C1756" s="1"/>
      <c r="D1756" s="1">
        <f>_xlfn.NUMBERVALUE(_xlfn.TEXTAFTER(Table7[[#This Row],[raw]]," ",-1))</f>
        <v>1.9271184E-8</v>
      </c>
      <c r="G1756" t="s">
        <v>3143</v>
      </c>
      <c r="H1756" t="s">
        <v>2778</v>
      </c>
      <c r="I1756">
        <v>6.996223202047E-3</v>
      </c>
      <c r="J1756">
        <f>_xlfn.XLOOKUP(Table2[[#This Row],[rxn]],Table7[rxn],Table7[flux],0)</f>
        <v>7.8970803267200402</v>
      </c>
      <c r="K1756">
        <f>Table2[[#This Row],[flux]]-Table2[[#This Row],[flux in mfs]]</f>
        <v>-7.8900841035179932</v>
      </c>
      <c r="L1756" t="b">
        <f>_xlfn.TEXTAFTER(Table2[[#This Row],[rxn]],"-",-1)="SPONT"</f>
        <v>1</v>
      </c>
      <c r="M1756" t="str">
        <f>_xlfn.TEXTAFTER(Table2[[#This Row],[rxn]],"-",-1)</f>
        <v>SPONT</v>
      </c>
      <c r="N1756" t="str">
        <f>_xlfn.XLOOKUP("'PRO-"&amp;Table2[[#This Row],[enz]]&amp;"'",'[1]Sheet2 (2)'!$A:$A,'[1]Sheet2 (2)'!$B:$B,"")</f>
        <v/>
      </c>
    </row>
    <row r="1757" spans="1:14" ht="17" x14ac:dyDescent="0.25">
      <c r="A1757" s="1" t="s">
        <v>1757</v>
      </c>
      <c r="B1757" s="1" t="str">
        <f>_xlfn.TEXTBEFORE(Table7[[#This Row],[raw]]," ")</f>
        <v>PROWASTE-rt0540</v>
      </c>
      <c r="C1757" s="1"/>
      <c r="D1757" s="1">
        <f>_xlfn.NUMBERVALUE(_xlfn.TEXTAFTER(Table7[[#This Row],[raw]]," ",-1))</f>
        <v>3.3434763000000002E-8</v>
      </c>
      <c r="G1757" t="s">
        <v>3391</v>
      </c>
      <c r="H1757" t="s">
        <v>2778</v>
      </c>
      <c r="I1757">
        <v>3.8299812700000001E-7</v>
      </c>
      <c r="J1757">
        <f>_xlfn.XLOOKUP(Table2[[#This Row],[rxn]],Table7[rxn],Table7[flux],0)</f>
        <v>0</v>
      </c>
      <c r="K1757">
        <f>Table2[[#This Row],[flux]]-Table2[[#This Row],[flux in mfs]]</f>
        <v>3.8299812700000001E-7</v>
      </c>
      <c r="L1757" t="b">
        <f>_xlfn.TEXTAFTER(Table2[[#This Row],[rxn]],"-",-1)="SPONT"</f>
        <v>0</v>
      </c>
      <c r="M1757" t="str">
        <f>_xlfn.TEXTAFTER(Table2[[#This Row],[rxn]],"-",-1)</f>
        <v>rt7285</v>
      </c>
      <c r="N1757">
        <f>_xlfn.XLOOKUP("'PRO-"&amp;Table2[[#This Row],[enz]]&amp;"'",'[1]Sheet2 (2)'!$A:$A,'[1]Sheet2 (2)'!$B:$B,"")</f>
        <v>1</v>
      </c>
    </row>
    <row r="1758" spans="1:14" ht="17" x14ac:dyDescent="0.25">
      <c r="A1758" s="1" t="s">
        <v>1758</v>
      </c>
      <c r="B1758" s="1" t="str">
        <f>_xlfn.TEXTBEFORE(Table7[[#This Row],[raw]]," ")</f>
        <v>PROWASTE-rt0544</v>
      </c>
      <c r="C1758" s="1"/>
      <c r="D1758" s="1">
        <f>_xlfn.NUMBERVALUE(_xlfn.TEXTAFTER(Table7[[#This Row],[raw]]," ",-1))</f>
        <v>1.5211850000000001E-9</v>
      </c>
      <c r="G1758" t="s">
        <v>3714</v>
      </c>
      <c r="H1758" t="s">
        <v>2778</v>
      </c>
      <c r="I1758">
        <v>3.8299812700000001E-7</v>
      </c>
      <c r="J1758">
        <f>_xlfn.XLOOKUP(Table2[[#This Row],[rxn]],Table7[rxn],Table7[flux],0)</f>
        <v>0</v>
      </c>
      <c r="K1758">
        <f>Table2[[#This Row],[flux]]-Table2[[#This Row],[flux in mfs]]</f>
        <v>3.8299812700000001E-7</v>
      </c>
      <c r="L1758" t="b">
        <f>_xlfn.TEXTAFTER(Table2[[#This Row],[rxn]],"-",-1)="SPONT"</f>
        <v>0</v>
      </c>
      <c r="M1758" t="str">
        <f>_xlfn.TEXTAFTER(Table2[[#This Row],[rxn]],"-",-1)</f>
        <v>rt7285</v>
      </c>
      <c r="N1758">
        <f>_xlfn.XLOOKUP("'PRO-"&amp;Table2[[#This Row],[enz]]&amp;"'",'[1]Sheet2 (2)'!$A:$A,'[1]Sheet2 (2)'!$B:$B,"")</f>
        <v>1</v>
      </c>
    </row>
    <row r="1759" spans="1:14" ht="17" x14ac:dyDescent="0.25">
      <c r="A1759" s="1" t="s">
        <v>1759</v>
      </c>
      <c r="B1759" s="1" t="str">
        <f>_xlfn.TEXTBEFORE(Table7[[#This Row],[raw]]," ")</f>
        <v>PROWASTE-rt0548</v>
      </c>
      <c r="C1759" s="1"/>
      <c r="D1759" s="1">
        <f>_xlfn.NUMBERVALUE(_xlfn.TEXTAFTER(Table7[[#This Row],[raw]]," ",-1))</f>
        <v>9.7362490000000003E-9</v>
      </c>
      <c r="G1759" t="s">
        <v>4525</v>
      </c>
      <c r="H1759" t="s">
        <v>2778</v>
      </c>
      <c r="I1759">
        <v>3.8299812700000001E-7</v>
      </c>
      <c r="J1759">
        <f>_xlfn.XLOOKUP(Table2[[#This Row],[rxn]],Table7[rxn],Table7[flux],0)</f>
        <v>0</v>
      </c>
      <c r="K1759">
        <f>Table2[[#This Row],[flux]]-Table2[[#This Row],[flux in mfs]]</f>
        <v>3.8299812700000001E-7</v>
      </c>
      <c r="L1759" t="b">
        <f>_xlfn.TEXTAFTER(Table2[[#This Row],[rxn]],"-",-1)="SPONT"</f>
        <v>0</v>
      </c>
      <c r="M1759" t="str">
        <f>_xlfn.TEXTAFTER(Table2[[#This Row],[rxn]],"-",-1)</f>
        <v>rt7285</v>
      </c>
      <c r="N1759">
        <f>_xlfn.XLOOKUP("'PRO-"&amp;Table2[[#This Row],[enz]]&amp;"'",'[1]Sheet2 (2)'!$A:$A,'[1]Sheet2 (2)'!$B:$B,"")</f>
        <v>1</v>
      </c>
    </row>
    <row r="1760" spans="1:14" ht="17" x14ac:dyDescent="0.25">
      <c r="A1760" s="1" t="s">
        <v>1760</v>
      </c>
      <c r="B1760" s="1" t="str">
        <f>_xlfn.TEXTBEFORE(Table7[[#This Row],[raw]]," ")</f>
        <v>PROWASTE-rt0553</v>
      </c>
      <c r="C1760" s="1"/>
      <c r="D1760" s="1">
        <f>_xlfn.NUMBERVALUE(_xlfn.TEXTAFTER(Table7[[#This Row],[raw]]," ",-1))</f>
        <v>3.8784520940000003E-6</v>
      </c>
      <c r="G1760" t="s">
        <v>3582</v>
      </c>
      <c r="H1760" t="s">
        <v>2778</v>
      </c>
      <c r="I1760">
        <v>3.8329461399999999E-7</v>
      </c>
      <c r="J1760">
        <f>_xlfn.XLOOKUP(Table2[[#This Row],[rxn]],Table7[rxn],Table7[flux],0)</f>
        <v>0</v>
      </c>
      <c r="K1760">
        <f>Table2[[#This Row],[flux]]-Table2[[#This Row],[flux in mfs]]</f>
        <v>3.8329461399999999E-7</v>
      </c>
      <c r="L1760" t="b">
        <f>_xlfn.TEXTAFTER(Table2[[#This Row],[rxn]],"-",-1)="SPONT"</f>
        <v>0</v>
      </c>
      <c r="M1760" t="str">
        <f>_xlfn.TEXTAFTER(Table2[[#This Row],[rxn]],"-",-1)</f>
        <v>rt2348</v>
      </c>
      <c r="N1760">
        <f>_xlfn.XLOOKUP("'PRO-"&amp;Table2[[#This Row],[enz]]&amp;"'",'[1]Sheet2 (2)'!$A:$A,'[1]Sheet2 (2)'!$B:$B,"")</f>
        <v>1</v>
      </c>
    </row>
    <row r="1761" spans="1:14" ht="17" x14ac:dyDescent="0.25">
      <c r="A1761" s="1" t="s">
        <v>1761</v>
      </c>
      <c r="B1761" s="1" t="str">
        <f>_xlfn.TEXTBEFORE(Table7[[#This Row],[raw]]," ")</f>
        <v>PROWASTE-rt0563</v>
      </c>
      <c r="C1761" s="1"/>
      <c r="D1761" s="1">
        <f>_xlfn.NUMBERVALUE(_xlfn.TEXTAFTER(Table7[[#This Row],[raw]]," ",-1))</f>
        <v>1.2921475E-8</v>
      </c>
      <c r="G1761" t="s">
        <v>3945</v>
      </c>
      <c r="H1761" t="s">
        <v>2778</v>
      </c>
      <c r="I1761">
        <v>3.8329461399999999E-7</v>
      </c>
      <c r="J1761">
        <f>_xlfn.XLOOKUP(Table2[[#This Row],[rxn]],Table7[rxn],Table7[flux],0)</f>
        <v>0</v>
      </c>
      <c r="K1761">
        <f>Table2[[#This Row],[flux]]-Table2[[#This Row],[flux in mfs]]</f>
        <v>3.8329461399999999E-7</v>
      </c>
      <c r="L1761" t="b">
        <f>_xlfn.TEXTAFTER(Table2[[#This Row],[rxn]],"-",-1)="SPONT"</f>
        <v>0</v>
      </c>
      <c r="M1761" t="str">
        <f>_xlfn.TEXTAFTER(Table2[[#This Row],[rxn]],"-",-1)</f>
        <v>rt2348</v>
      </c>
      <c r="N1761">
        <f>_xlfn.XLOOKUP("'PRO-"&amp;Table2[[#This Row],[enz]]&amp;"'",'[1]Sheet2 (2)'!$A:$A,'[1]Sheet2 (2)'!$B:$B,"")</f>
        <v>1</v>
      </c>
    </row>
    <row r="1762" spans="1:14" ht="17" x14ac:dyDescent="0.25">
      <c r="A1762" s="1" t="s">
        <v>1762</v>
      </c>
      <c r="B1762" s="1" t="str">
        <f>_xlfn.TEXTBEFORE(Table7[[#This Row],[raw]]," ")</f>
        <v>PROWASTE-rt0564_e</v>
      </c>
      <c r="C1762" s="1"/>
      <c r="D1762" s="1">
        <f>_xlfn.NUMBERVALUE(_xlfn.TEXTAFTER(Table7[[#This Row],[raw]]," ",-1))</f>
        <v>6.7031851000000003E-8</v>
      </c>
      <c r="G1762" t="s">
        <v>4367</v>
      </c>
      <c r="H1762" t="s">
        <v>2778</v>
      </c>
      <c r="I1762">
        <v>1.3756868709999999E-6</v>
      </c>
      <c r="J1762">
        <f>_xlfn.XLOOKUP(Table2[[#This Row],[rxn]],Table7[rxn],Table7[flux],0)</f>
        <v>9.8118472099999997E-7</v>
      </c>
      <c r="K1762">
        <f>Table2[[#This Row],[flux]]-Table2[[#This Row],[flux in mfs]]</f>
        <v>3.9450214999999996E-7</v>
      </c>
      <c r="L1762" t="b">
        <f>_xlfn.TEXTAFTER(Table2[[#This Row],[rxn]],"-",-1)="SPONT"</f>
        <v>0</v>
      </c>
      <c r="M1762" t="str">
        <f>_xlfn.TEXTAFTER(Table2[[#This Row],[rxn]],"-",-1)</f>
        <v>rt3256</v>
      </c>
      <c r="N1762">
        <f>_xlfn.XLOOKUP("'PRO-"&amp;Table2[[#This Row],[enz]]&amp;"'",'[1]Sheet2 (2)'!$A:$A,'[1]Sheet2 (2)'!$B:$B,"")</f>
        <v>1</v>
      </c>
    </row>
    <row r="1763" spans="1:14" ht="17" x14ac:dyDescent="0.25">
      <c r="A1763" s="1" t="s">
        <v>1763</v>
      </c>
      <c r="B1763" s="1" t="str">
        <f>_xlfn.TEXTBEFORE(Table7[[#This Row],[raw]]," ")</f>
        <v>PROWASTE-rt0568_c</v>
      </c>
      <c r="C1763" s="1"/>
      <c r="D1763" s="1">
        <f>_xlfn.NUMBERVALUE(_xlfn.TEXTAFTER(Table7[[#This Row],[raw]]," ",-1))</f>
        <v>3.0564576799999999E-7</v>
      </c>
      <c r="G1763" t="s">
        <v>4058</v>
      </c>
      <c r="H1763" t="s">
        <v>2778</v>
      </c>
      <c r="I1763">
        <v>4.0285309199999998E-7</v>
      </c>
      <c r="J1763">
        <f>_xlfn.XLOOKUP(Table2[[#This Row],[rxn]],Table7[rxn],Table7[flux],0)</f>
        <v>0</v>
      </c>
      <c r="K1763">
        <f>Table2[[#This Row],[flux]]-Table2[[#This Row],[flux in mfs]]</f>
        <v>4.0285309199999998E-7</v>
      </c>
      <c r="L1763" t="b">
        <f>_xlfn.TEXTAFTER(Table2[[#This Row],[rxn]],"-",-1)="SPONT"</f>
        <v>0</v>
      </c>
      <c r="M1763" t="str">
        <f>_xlfn.TEXTAFTER(Table2[[#This Row],[rxn]],"-",-1)</f>
        <v>rt6242_m</v>
      </c>
      <c r="N1763">
        <f>_xlfn.XLOOKUP("'PRO-"&amp;Table2[[#This Row],[enz]]&amp;"'",'[1]Sheet2 (2)'!$A:$A,'[1]Sheet2 (2)'!$B:$B,"")</f>
        <v>1</v>
      </c>
    </row>
    <row r="1764" spans="1:14" ht="17" x14ac:dyDescent="0.25">
      <c r="A1764" s="1" t="s">
        <v>1764</v>
      </c>
      <c r="B1764" s="1" t="str">
        <f>_xlfn.TEXTBEFORE(Table7[[#This Row],[raw]]," ")</f>
        <v>PROWASTE-rt0594</v>
      </c>
      <c r="C1764" s="1"/>
      <c r="D1764" s="1">
        <f>_xlfn.NUMBERVALUE(_xlfn.TEXTAFTER(Table7[[#This Row],[raw]]," ",-1))</f>
        <v>1.0836831E-8</v>
      </c>
      <c r="G1764" t="s">
        <v>3728</v>
      </c>
      <c r="H1764" t="s">
        <v>2778</v>
      </c>
      <c r="I1764">
        <v>4.0895992E-7</v>
      </c>
      <c r="J1764">
        <f>_xlfn.XLOOKUP(Table2[[#This Row],[rxn]],Table7[rxn],Table7[flux],0)</f>
        <v>0</v>
      </c>
      <c r="K1764">
        <f>Table2[[#This Row],[flux]]-Table2[[#This Row],[flux in mfs]]</f>
        <v>4.0895992E-7</v>
      </c>
      <c r="L1764" t="b">
        <f>_xlfn.TEXTAFTER(Table2[[#This Row],[rxn]],"-",-1)="SPONT"</f>
        <v>0</v>
      </c>
      <c r="M1764" t="str">
        <f>_xlfn.TEXTAFTER(Table2[[#This Row],[rxn]],"-",-1)</f>
        <v>rt4053</v>
      </c>
      <c r="N1764">
        <f>_xlfn.XLOOKUP("'PRO-"&amp;Table2[[#This Row],[enz]]&amp;"'",'[1]Sheet2 (2)'!$A:$A,'[1]Sheet2 (2)'!$B:$B,"")</f>
        <v>1</v>
      </c>
    </row>
    <row r="1765" spans="1:14" ht="17" x14ac:dyDescent="0.25">
      <c r="A1765" s="1" t="s">
        <v>1765</v>
      </c>
      <c r="B1765" s="1" t="str">
        <f>_xlfn.TEXTBEFORE(Table7[[#This Row],[raw]]," ")</f>
        <v>PROWASTE-rt0595</v>
      </c>
      <c r="C1765" s="1"/>
      <c r="D1765" s="1">
        <f>_xlfn.NUMBERVALUE(_xlfn.TEXTAFTER(Table7[[#This Row],[raw]]," ",-1))</f>
        <v>4.1874000999999999E-8</v>
      </c>
      <c r="G1765" t="s">
        <v>3884</v>
      </c>
      <c r="H1765" t="s">
        <v>2778</v>
      </c>
      <c r="I1765">
        <v>4.0895992E-7</v>
      </c>
      <c r="J1765">
        <f>_xlfn.XLOOKUP(Table2[[#This Row],[rxn]],Table7[rxn],Table7[flux],0)</f>
        <v>0</v>
      </c>
      <c r="K1765">
        <f>Table2[[#This Row],[flux]]-Table2[[#This Row],[flux in mfs]]</f>
        <v>4.0895992E-7</v>
      </c>
      <c r="L1765" t="b">
        <f>_xlfn.TEXTAFTER(Table2[[#This Row],[rxn]],"-",-1)="SPONT"</f>
        <v>0</v>
      </c>
      <c r="M1765" t="str">
        <f>_xlfn.TEXTAFTER(Table2[[#This Row],[rxn]],"-",-1)</f>
        <v>rt4053</v>
      </c>
      <c r="N1765">
        <f>_xlfn.XLOOKUP("'PRO-"&amp;Table2[[#This Row],[enz]]&amp;"'",'[1]Sheet2 (2)'!$A:$A,'[1]Sheet2 (2)'!$B:$B,"")</f>
        <v>1</v>
      </c>
    </row>
    <row r="1766" spans="1:14" ht="17" x14ac:dyDescent="0.25">
      <c r="A1766" s="1" t="s">
        <v>1766</v>
      </c>
      <c r="B1766" s="1" t="str">
        <f>_xlfn.TEXTBEFORE(Table7[[#This Row],[raw]]," ")</f>
        <v>PROWASTE-rt0601</v>
      </c>
      <c r="C1766" s="1"/>
      <c r="D1766" s="1">
        <f>_xlfn.NUMBERVALUE(_xlfn.TEXTAFTER(Table7[[#This Row],[raw]]," ",-1))</f>
        <v>3.2349551649999998E-6</v>
      </c>
      <c r="G1766" t="s">
        <v>3546</v>
      </c>
      <c r="H1766" t="s">
        <v>2778</v>
      </c>
      <c r="I1766">
        <v>4.0932657000000002E-7</v>
      </c>
      <c r="J1766">
        <f>_xlfn.XLOOKUP(Table2[[#This Row],[rxn]],Table7[rxn],Table7[flux],0)</f>
        <v>0</v>
      </c>
      <c r="K1766">
        <f>Table2[[#This Row],[flux]]-Table2[[#This Row],[flux in mfs]]</f>
        <v>4.0932657000000002E-7</v>
      </c>
      <c r="L1766" t="b">
        <f>_xlfn.TEXTAFTER(Table2[[#This Row],[rxn]],"-",-1)="SPONT"</f>
        <v>0</v>
      </c>
      <c r="M1766" t="str">
        <f>_xlfn.TEXTAFTER(Table2[[#This Row],[rxn]],"-",-1)</f>
        <v>rt5526</v>
      </c>
      <c r="N1766">
        <f>_xlfn.XLOOKUP("'PRO-"&amp;Table2[[#This Row],[enz]]&amp;"'",'[1]Sheet2 (2)'!$A:$A,'[1]Sheet2 (2)'!$B:$B,"")</f>
        <v>1</v>
      </c>
    </row>
    <row r="1767" spans="1:14" ht="17" x14ac:dyDescent="0.25">
      <c r="A1767" s="1" t="s">
        <v>1767</v>
      </c>
      <c r="B1767" s="1" t="str">
        <f>_xlfn.TEXTBEFORE(Table7[[#This Row],[raw]]," ")</f>
        <v>PROWASTE-rt0602_c</v>
      </c>
      <c r="C1767" s="1"/>
      <c r="D1767" s="1">
        <f>_xlfn.NUMBERVALUE(_xlfn.TEXTAFTER(Table7[[#This Row],[raw]]," ",-1))</f>
        <v>9.1874750000000007E-9</v>
      </c>
      <c r="G1767" t="s">
        <v>3889</v>
      </c>
      <c r="H1767" t="s">
        <v>2778</v>
      </c>
      <c r="I1767">
        <v>4.0932657000000002E-7</v>
      </c>
      <c r="J1767">
        <f>_xlfn.XLOOKUP(Table2[[#This Row],[rxn]],Table7[rxn],Table7[flux],0)</f>
        <v>0</v>
      </c>
      <c r="K1767">
        <f>Table2[[#This Row],[flux]]-Table2[[#This Row],[flux in mfs]]</f>
        <v>4.0932657000000002E-7</v>
      </c>
      <c r="L1767" t="b">
        <f>_xlfn.TEXTAFTER(Table2[[#This Row],[rxn]],"-",-1)="SPONT"</f>
        <v>0</v>
      </c>
      <c r="M1767" t="str">
        <f>_xlfn.TEXTAFTER(Table2[[#This Row],[rxn]],"-",-1)</f>
        <v>rt5526</v>
      </c>
      <c r="N1767">
        <f>_xlfn.XLOOKUP("'PRO-"&amp;Table2[[#This Row],[enz]]&amp;"'",'[1]Sheet2 (2)'!$A:$A,'[1]Sheet2 (2)'!$B:$B,"")</f>
        <v>1</v>
      </c>
    </row>
    <row r="1768" spans="1:14" ht="17" x14ac:dyDescent="0.25">
      <c r="A1768" s="1" t="s">
        <v>1768</v>
      </c>
      <c r="B1768" s="1" t="str">
        <f>_xlfn.TEXTBEFORE(Table7[[#This Row],[raw]]," ")</f>
        <v>PROWASTE-rt0604</v>
      </c>
      <c r="C1768" s="1"/>
      <c r="D1768" s="1">
        <f>_xlfn.NUMBERVALUE(_xlfn.TEXTAFTER(Table7[[#This Row],[raw]]," ",-1))</f>
        <v>2.1453657899999999E-7</v>
      </c>
      <c r="G1768" t="s">
        <v>3608</v>
      </c>
      <c r="H1768" t="s">
        <v>2778</v>
      </c>
      <c r="I1768">
        <v>4.5472924400000001E-7</v>
      </c>
      <c r="J1768">
        <f>_xlfn.XLOOKUP(Table2[[#This Row],[rxn]],Table7[rxn],Table7[flux],0)</f>
        <v>0</v>
      </c>
      <c r="K1768">
        <f>Table2[[#This Row],[flux]]-Table2[[#This Row],[flux in mfs]]</f>
        <v>4.5472924400000001E-7</v>
      </c>
      <c r="L1768" t="b">
        <f>_xlfn.TEXTAFTER(Table2[[#This Row],[rxn]],"-",-1)="SPONT"</f>
        <v>0</v>
      </c>
      <c r="M1768" t="str">
        <f>_xlfn.TEXTAFTER(Table2[[#This Row],[rxn]],"-",-1)</f>
        <v>rt5891</v>
      </c>
      <c r="N1768">
        <f>_xlfn.XLOOKUP("'PRO-"&amp;Table2[[#This Row],[enz]]&amp;"'",'[1]Sheet2 (2)'!$A:$A,'[1]Sheet2 (2)'!$B:$B,"")</f>
        <v>1</v>
      </c>
    </row>
    <row r="1769" spans="1:14" ht="17" x14ac:dyDescent="0.25">
      <c r="A1769" s="1" t="s">
        <v>1769</v>
      </c>
      <c r="B1769" s="1" t="str">
        <f>_xlfn.TEXTBEFORE(Table7[[#This Row],[raw]]," ")</f>
        <v>PROWASTE-rt0607</v>
      </c>
      <c r="C1769" s="1"/>
      <c r="D1769" s="1">
        <f>_xlfn.NUMBERVALUE(_xlfn.TEXTAFTER(Table7[[#This Row],[raw]]," ",-1))</f>
        <v>1.7589642699999999E-7</v>
      </c>
      <c r="G1769" t="s">
        <v>3520</v>
      </c>
      <c r="H1769" t="s">
        <v>2778</v>
      </c>
      <c r="I1769">
        <v>4.6195211200000002E-7</v>
      </c>
      <c r="J1769">
        <f>_xlfn.XLOOKUP(Table2[[#This Row],[rxn]],Table7[rxn],Table7[flux],0)</f>
        <v>0</v>
      </c>
      <c r="K1769">
        <f>Table2[[#This Row],[flux]]-Table2[[#This Row],[flux in mfs]]</f>
        <v>4.6195211200000002E-7</v>
      </c>
      <c r="L1769" t="b">
        <f>_xlfn.TEXTAFTER(Table2[[#This Row],[rxn]],"-",-1)="SPONT"</f>
        <v>0</v>
      </c>
      <c r="M1769" t="str">
        <f>_xlfn.TEXTAFTER(Table2[[#This Row],[rxn]],"-",-1)</f>
        <v>rt1896</v>
      </c>
      <c r="N1769">
        <f>_xlfn.XLOOKUP("'PRO-"&amp;Table2[[#This Row],[enz]]&amp;"'",'[1]Sheet2 (2)'!$A:$A,'[1]Sheet2 (2)'!$B:$B,"")</f>
        <v>1</v>
      </c>
    </row>
    <row r="1770" spans="1:14" ht="17" x14ac:dyDescent="0.25">
      <c r="A1770" s="1" t="s">
        <v>1770</v>
      </c>
      <c r="B1770" s="1" t="str">
        <f>_xlfn.TEXTBEFORE(Table7[[#This Row],[raw]]," ")</f>
        <v>PROWASTE-rt0620</v>
      </c>
      <c r="C1770" s="1"/>
      <c r="D1770" s="1">
        <f>_xlfn.NUMBERVALUE(_xlfn.TEXTAFTER(Table7[[#This Row],[raw]]," ",-1))</f>
        <v>3.6201070600000002E-7</v>
      </c>
      <c r="G1770" t="s">
        <v>3865</v>
      </c>
      <c r="H1770" t="s">
        <v>2778</v>
      </c>
      <c r="I1770">
        <v>4.6195211200000002E-7</v>
      </c>
      <c r="J1770">
        <f>_xlfn.XLOOKUP(Table2[[#This Row],[rxn]],Table7[rxn],Table7[flux],0)</f>
        <v>0</v>
      </c>
      <c r="K1770">
        <f>Table2[[#This Row],[flux]]-Table2[[#This Row],[flux in mfs]]</f>
        <v>4.6195211200000002E-7</v>
      </c>
      <c r="L1770" t="b">
        <f>_xlfn.TEXTAFTER(Table2[[#This Row],[rxn]],"-",-1)="SPONT"</f>
        <v>0</v>
      </c>
      <c r="M1770" t="str">
        <f>_xlfn.TEXTAFTER(Table2[[#This Row],[rxn]],"-",-1)</f>
        <v>rt1896</v>
      </c>
      <c r="N1770">
        <f>_xlfn.XLOOKUP("'PRO-"&amp;Table2[[#This Row],[enz]]&amp;"'",'[1]Sheet2 (2)'!$A:$A,'[1]Sheet2 (2)'!$B:$B,"")</f>
        <v>1</v>
      </c>
    </row>
    <row r="1771" spans="1:14" ht="17" x14ac:dyDescent="0.25">
      <c r="A1771" s="1" t="s">
        <v>1771</v>
      </c>
      <c r="B1771" s="1" t="str">
        <f>_xlfn.TEXTBEFORE(Table7[[#This Row],[raw]]," ")</f>
        <v>PROWASTE-rt0632</v>
      </c>
      <c r="C1771" s="1"/>
      <c r="D1771" s="1">
        <f>_xlfn.NUMBERVALUE(_xlfn.TEXTAFTER(Table7[[#This Row],[raw]]," ",-1))</f>
        <v>8.4439370000000008E-9</v>
      </c>
      <c r="G1771" t="s">
        <v>3597</v>
      </c>
      <c r="H1771" t="s">
        <v>2778</v>
      </c>
      <c r="I1771">
        <v>4.8014886299999997E-7</v>
      </c>
      <c r="J1771">
        <f>_xlfn.XLOOKUP(Table2[[#This Row],[rxn]],Table7[rxn],Table7[flux],0)</f>
        <v>0</v>
      </c>
      <c r="K1771">
        <f>Table2[[#This Row],[flux]]-Table2[[#This Row],[flux in mfs]]</f>
        <v>4.8014886299999997E-7</v>
      </c>
      <c r="L1771" t="b">
        <f>_xlfn.TEXTAFTER(Table2[[#This Row],[rxn]],"-",-1)="SPONT"</f>
        <v>0</v>
      </c>
      <c r="M1771" t="str">
        <f>_xlfn.TEXTAFTER(Table2[[#This Row],[rxn]],"-",-1)</f>
        <v>rt0873</v>
      </c>
      <c r="N1771">
        <f>_xlfn.XLOOKUP("'PRO-"&amp;Table2[[#This Row],[enz]]&amp;"'",'[1]Sheet2 (2)'!$A:$A,'[1]Sheet2 (2)'!$B:$B,"")</f>
        <v>1</v>
      </c>
    </row>
    <row r="1772" spans="1:14" ht="17" x14ac:dyDescent="0.25">
      <c r="A1772" s="1" t="s">
        <v>1772</v>
      </c>
      <c r="B1772" s="1" t="str">
        <f>_xlfn.TEXTBEFORE(Table7[[#This Row],[raw]]," ")</f>
        <v>PROWASTE-rt0641</v>
      </c>
      <c r="C1772" s="1"/>
      <c r="D1772" s="1">
        <f>_xlfn.NUMBERVALUE(_xlfn.TEXTAFTER(Table7[[#This Row],[raw]]," ",-1))</f>
        <v>8.9119630000000004E-9</v>
      </c>
      <c r="G1772" t="s">
        <v>3965</v>
      </c>
      <c r="H1772" t="s">
        <v>2778</v>
      </c>
      <c r="I1772">
        <v>4.8014886299999997E-7</v>
      </c>
      <c r="J1772">
        <f>_xlfn.XLOOKUP(Table2[[#This Row],[rxn]],Table7[rxn],Table7[flux],0)</f>
        <v>0</v>
      </c>
      <c r="K1772">
        <f>Table2[[#This Row],[flux]]-Table2[[#This Row],[flux in mfs]]</f>
        <v>4.8014886299999997E-7</v>
      </c>
      <c r="L1772" t="b">
        <f>_xlfn.TEXTAFTER(Table2[[#This Row],[rxn]],"-",-1)="SPONT"</f>
        <v>0</v>
      </c>
      <c r="M1772" t="str">
        <f>_xlfn.TEXTAFTER(Table2[[#This Row],[rxn]],"-",-1)</f>
        <v>rt0873</v>
      </c>
      <c r="N1772">
        <f>_xlfn.XLOOKUP("'PRO-"&amp;Table2[[#This Row],[enz]]&amp;"'",'[1]Sheet2 (2)'!$A:$A,'[1]Sheet2 (2)'!$B:$B,"")</f>
        <v>1</v>
      </c>
    </row>
    <row r="1773" spans="1:14" ht="17" x14ac:dyDescent="0.25">
      <c r="A1773" s="1" t="s">
        <v>1773</v>
      </c>
      <c r="B1773" s="1" t="str">
        <f>_xlfn.TEXTBEFORE(Table7[[#This Row],[raw]]," ")</f>
        <v>PROWASTE-rt0643</v>
      </c>
      <c r="C1773" s="1"/>
      <c r="D1773" s="1">
        <f>_xlfn.NUMBERVALUE(_xlfn.TEXTAFTER(Table7[[#This Row],[raw]]," ",-1))</f>
        <v>8.7221953E-8</v>
      </c>
      <c r="G1773" t="s">
        <v>3417</v>
      </c>
      <c r="H1773" t="s">
        <v>2778</v>
      </c>
      <c r="I1773">
        <v>4.8310642299999998E-7</v>
      </c>
      <c r="J1773">
        <f>_xlfn.XLOOKUP(Table2[[#This Row],[rxn]],Table7[rxn],Table7[flux],0)</f>
        <v>0</v>
      </c>
      <c r="K1773">
        <f>Table2[[#This Row],[flux]]-Table2[[#This Row],[flux in mfs]]</f>
        <v>4.8310642299999998E-7</v>
      </c>
      <c r="L1773" t="b">
        <f>_xlfn.TEXTAFTER(Table2[[#This Row],[rxn]],"-",-1)="SPONT"</f>
        <v>0</v>
      </c>
      <c r="M1773" t="str">
        <f>_xlfn.TEXTAFTER(Table2[[#This Row],[rxn]],"-",-1)</f>
        <v>rt1962</v>
      </c>
      <c r="N1773">
        <f>_xlfn.XLOOKUP("'PRO-"&amp;Table2[[#This Row],[enz]]&amp;"'",'[1]Sheet2 (2)'!$A:$A,'[1]Sheet2 (2)'!$B:$B,"")</f>
        <v>1</v>
      </c>
    </row>
    <row r="1774" spans="1:14" ht="17" x14ac:dyDescent="0.25">
      <c r="A1774" s="1" t="s">
        <v>1774</v>
      </c>
      <c r="B1774" s="1" t="str">
        <f>_xlfn.TEXTBEFORE(Table7[[#This Row],[raw]]," ")</f>
        <v>PROWASTE-rt0669</v>
      </c>
      <c r="C1774" s="1"/>
      <c r="D1774" s="1">
        <f>_xlfn.NUMBERVALUE(_xlfn.TEXTAFTER(Table7[[#This Row],[raw]]," ",-1))</f>
        <v>3.9269075379999996E-6</v>
      </c>
      <c r="G1774" t="s">
        <v>3740</v>
      </c>
      <c r="H1774" t="s">
        <v>2778</v>
      </c>
      <c r="I1774">
        <v>4.8310642299999998E-7</v>
      </c>
      <c r="J1774">
        <f>_xlfn.XLOOKUP(Table2[[#This Row],[rxn]],Table7[rxn],Table7[flux],0)</f>
        <v>0</v>
      </c>
      <c r="K1774">
        <f>Table2[[#This Row],[flux]]-Table2[[#This Row],[flux in mfs]]</f>
        <v>4.8310642299999998E-7</v>
      </c>
      <c r="L1774" t="b">
        <f>_xlfn.TEXTAFTER(Table2[[#This Row],[rxn]],"-",-1)="SPONT"</f>
        <v>0</v>
      </c>
      <c r="M1774" t="str">
        <f>_xlfn.TEXTAFTER(Table2[[#This Row],[rxn]],"-",-1)</f>
        <v>rt1962</v>
      </c>
      <c r="N1774">
        <f>_xlfn.XLOOKUP("'PRO-"&amp;Table2[[#This Row],[enz]]&amp;"'",'[1]Sheet2 (2)'!$A:$A,'[1]Sheet2 (2)'!$B:$B,"")</f>
        <v>1</v>
      </c>
    </row>
    <row r="1775" spans="1:14" ht="17" x14ac:dyDescent="0.25">
      <c r="A1775" s="1" t="s">
        <v>1775</v>
      </c>
      <c r="B1775" s="1" t="str">
        <f>_xlfn.TEXTBEFORE(Table7[[#This Row],[raw]]," ")</f>
        <v>PROWASTE-rt0671</v>
      </c>
      <c r="C1775" s="1"/>
      <c r="D1775" s="1">
        <f>_xlfn.NUMBERVALUE(_xlfn.TEXTAFTER(Table7[[#This Row],[raw]]," ",-1))</f>
        <v>2.4701543999999999E-8</v>
      </c>
      <c r="G1775" t="s">
        <v>3609</v>
      </c>
      <c r="H1775" t="s">
        <v>2778</v>
      </c>
      <c r="I1775">
        <v>4.9223339200000003E-7</v>
      </c>
      <c r="J1775">
        <f>_xlfn.XLOOKUP(Table2[[#This Row],[rxn]],Table7[rxn],Table7[flux],0)</f>
        <v>0</v>
      </c>
      <c r="K1775">
        <f>Table2[[#This Row],[flux]]-Table2[[#This Row],[flux in mfs]]</f>
        <v>4.9223339200000003E-7</v>
      </c>
      <c r="L1775" t="b">
        <f>_xlfn.TEXTAFTER(Table2[[#This Row],[rxn]],"-",-1)="SPONT"</f>
        <v>0</v>
      </c>
      <c r="M1775" t="str">
        <f>_xlfn.TEXTAFTER(Table2[[#This Row],[rxn]],"-",-1)</f>
        <v>rt0852</v>
      </c>
      <c r="N1775">
        <f>_xlfn.XLOOKUP("'PRO-"&amp;Table2[[#This Row],[enz]]&amp;"'",'[1]Sheet2 (2)'!$A:$A,'[1]Sheet2 (2)'!$B:$B,"")</f>
        <v>1</v>
      </c>
    </row>
    <row r="1776" spans="1:14" ht="17" x14ac:dyDescent="0.25">
      <c r="A1776" s="1" t="s">
        <v>1776</v>
      </c>
      <c r="B1776" s="1" t="str">
        <f>_xlfn.TEXTBEFORE(Table7[[#This Row],[raw]]," ")</f>
        <v>PROWASTE-rt0682</v>
      </c>
      <c r="C1776" s="1"/>
      <c r="D1776" s="1">
        <f>_xlfn.NUMBERVALUE(_xlfn.TEXTAFTER(Table7[[#This Row],[raw]]," ",-1))</f>
        <v>2.0608437999999999E-8</v>
      </c>
      <c r="G1776" t="s">
        <v>3983</v>
      </c>
      <c r="H1776" t="s">
        <v>2778</v>
      </c>
      <c r="I1776">
        <v>4.9223339200000003E-7</v>
      </c>
      <c r="J1776">
        <f>_xlfn.XLOOKUP(Table2[[#This Row],[rxn]],Table7[rxn],Table7[flux],0)</f>
        <v>0</v>
      </c>
      <c r="K1776">
        <f>Table2[[#This Row],[flux]]-Table2[[#This Row],[flux in mfs]]</f>
        <v>4.9223339200000003E-7</v>
      </c>
      <c r="L1776" t="b">
        <f>_xlfn.TEXTAFTER(Table2[[#This Row],[rxn]],"-",-1)="SPONT"</f>
        <v>0</v>
      </c>
      <c r="M1776" t="str">
        <f>_xlfn.TEXTAFTER(Table2[[#This Row],[rxn]],"-",-1)</f>
        <v>rt0852</v>
      </c>
      <c r="N1776">
        <f>_xlfn.XLOOKUP("'PRO-"&amp;Table2[[#This Row],[enz]]&amp;"'",'[1]Sheet2 (2)'!$A:$A,'[1]Sheet2 (2)'!$B:$B,"")</f>
        <v>1</v>
      </c>
    </row>
    <row r="1777" spans="1:14" ht="17" x14ac:dyDescent="0.25">
      <c r="A1777" s="1" t="s">
        <v>1777</v>
      </c>
      <c r="B1777" s="1" t="str">
        <f>_xlfn.TEXTBEFORE(Table7[[#This Row],[raw]]," ")</f>
        <v>PROWASTE-rt0697</v>
      </c>
      <c r="C1777" s="1"/>
      <c r="D1777" s="1">
        <f>_xlfn.NUMBERVALUE(_xlfn.TEXTAFTER(Table7[[#This Row],[raw]]," ",-1))</f>
        <v>2.29306328E-7</v>
      </c>
      <c r="G1777" t="s">
        <v>3456</v>
      </c>
      <c r="H1777" t="s">
        <v>2778</v>
      </c>
      <c r="I1777">
        <v>4.9734125800000004E-7</v>
      </c>
      <c r="J1777">
        <f>_xlfn.XLOOKUP(Table2[[#This Row],[rxn]],Table7[rxn],Table7[flux],0)</f>
        <v>0</v>
      </c>
      <c r="K1777">
        <f>Table2[[#This Row],[flux]]-Table2[[#This Row],[flux in mfs]]</f>
        <v>4.9734125800000004E-7</v>
      </c>
      <c r="L1777" t="b">
        <f>_xlfn.TEXTAFTER(Table2[[#This Row],[rxn]],"-",-1)="SPONT"</f>
        <v>0</v>
      </c>
      <c r="M1777" t="str">
        <f>_xlfn.TEXTAFTER(Table2[[#This Row],[rxn]],"-",-1)</f>
        <v>rt6498</v>
      </c>
      <c r="N1777">
        <f>_xlfn.XLOOKUP("'PRO-"&amp;Table2[[#This Row],[enz]]&amp;"'",'[1]Sheet2 (2)'!$A:$A,'[1]Sheet2 (2)'!$B:$B,"")</f>
        <v>1</v>
      </c>
    </row>
    <row r="1778" spans="1:14" ht="17" x14ac:dyDescent="0.25">
      <c r="A1778" s="1" t="s">
        <v>1778</v>
      </c>
      <c r="B1778" s="1" t="str">
        <f>_xlfn.TEXTBEFORE(Table7[[#This Row],[raw]]," ")</f>
        <v>PROWASTE-rt0711</v>
      </c>
      <c r="C1778" s="1"/>
      <c r="D1778" s="1">
        <f>_xlfn.NUMBERVALUE(_xlfn.TEXTAFTER(Table7[[#This Row],[raw]]," ",-1))</f>
        <v>3.1887947800000002E-7</v>
      </c>
      <c r="G1778" t="s">
        <v>3783</v>
      </c>
      <c r="H1778" t="s">
        <v>2778</v>
      </c>
      <c r="I1778">
        <v>4.9734125800000004E-7</v>
      </c>
      <c r="J1778">
        <f>_xlfn.XLOOKUP(Table2[[#This Row],[rxn]],Table7[rxn],Table7[flux],0)</f>
        <v>0</v>
      </c>
      <c r="K1778">
        <f>Table2[[#This Row],[flux]]-Table2[[#This Row],[flux in mfs]]</f>
        <v>4.9734125800000004E-7</v>
      </c>
      <c r="L1778" t="b">
        <f>_xlfn.TEXTAFTER(Table2[[#This Row],[rxn]],"-",-1)="SPONT"</f>
        <v>0</v>
      </c>
      <c r="M1778" t="str">
        <f>_xlfn.TEXTAFTER(Table2[[#This Row],[rxn]],"-",-1)</f>
        <v>rt6498</v>
      </c>
      <c r="N1778">
        <f>_xlfn.XLOOKUP("'PRO-"&amp;Table2[[#This Row],[enz]]&amp;"'",'[1]Sheet2 (2)'!$A:$A,'[1]Sheet2 (2)'!$B:$B,"")</f>
        <v>1</v>
      </c>
    </row>
    <row r="1779" spans="1:14" ht="17" x14ac:dyDescent="0.25">
      <c r="A1779" s="1" t="s">
        <v>1779</v>
      </c>
      <c r="B1779" s="1" t="str">
        <f>_xlfn.TEXTBEFORE(Table7[[#This Row],[raw]]," ")</f>
        <v>PROWASTE-rt0712</v>
      </c>
      <c r="C1779" s="1"/>
      <c r="D1779" s="1">
        <f>_xlfn.NUMBERVALUE(_xlfn.TEXTAFTER(Table7[[#This Row],[raw]]," ",-1))</f>
        <v>1.3688673989999999E-6</v>
      </c>
      <c r="G1779" t="s">
        <v>3428</v>
      </c>
      <c r="H1779" t="s">
        <v>2778</v>
      </c>
      <c r="I1779">
        <v>4.9803893600000004E-7</v>
      </c>
      <c r="J1779">
        <f>_xlfn.XLOOKUP(Table2[[#This Row],[rxn]],Table7[rxn],Table7[flux],0)</f>
        <v>0</v>
      </c>
      <c r="K1779">
        <f>Table2[[#This Row],[flux]]-Table2[[#This Row],[flux in mfs]]</f>
        <v>4.9803893600000004E-7</v>
      </c>
      <c r="L1779" t="b">
        <f>_xlfn.TEXTAFTER(Table2[[#This Row],[rxn]],"-",-1)="SPONT"</f>
        <v>0</v>
      </c>
      <c r="M1779" t="str">
        <f>_xlfn.TEXTAFTER(Table2[[#This Row],[rxn]],"-",-1)</f>
        <v>rt2305</v>
      </c>
      <c r="N1779">
        <f>_xlfn.XLOOKUP("'PRO-"&amp;Table2[[#This Row],[enz]]&amp;"'",'[1]Sheet2 (2)'!$A:$A,'[1]Sheet2 (2)'!$B:$B,"")</f>
        <v>1</v>
      </c>
    </row>
    <row r="1780" spans="1:14" ht="17" x14ac:dyDescent="0.25">
      <c r="A1780" s="1" t="s">
        <v>1780</v>
      </c>
      <c r="B1780" s="1" t="str">
        <f>_xlfn.TEXTBEFORE(Table7[[#This Row],[raw]]," ")</f>
        <v>PROWASTE-rt0716</v>
      </c>
      <c r="C1780" s="1"/>
      <c r="D1780" s="1">
        <f>_xlfn.NUMBERVALUE(_xlfn.TEXTAFTER(Table7[[#This Row],[raw]]," ",-1))</f>
        <v>1.2421680499999999E-7</v>
      </c>
      <c r="G1780" t="s">
        <v>3750</v>
      </c>
      <c r="H1780" t="s">
        <v>2778</v>
      </c>
      <c r="I1780">
        <v>4.9803893600000004E-7</v>
      </c>
      <c r="J1780">
        <f>_xlfn.XLOOKUP(Table2[[#This Row],[rxn]],Table7[rxn],Table7[flux],0)</f>
        <v>0</v>
      </c>
      <c r="K1780">
        <f>Table2[[#This Row],[flux]]-Table2[[#This Row],[flux in mfs]]</f>
        <v>4.9803893600000004E-7</v>
      </c>
      <c r="L1780" t="b">
        <f>_xlfn.TEXTAFTER(Table2[[#This Row],[rxn]],"-",-1)="SPONT"</f>
        <v>0</v>
      </c>
      <c r="M1780" t="str">
        <f>_xlfn.TEXTAFTER(Table2[[#This Row],[rxn]],"-",-1)</f>
        <v>rt2305</v>
      </c>
      <c r="N1780">
        <f>_xlfn.XLOOKUP("'PRO-"&amp;Table2[[#This Row],[enz]]&amp;"'",'[1]Sheet2 (2)'!$A:$A,'[1]Sheet2 (2)'!$B:$B,"")</f>
        <v>1</v>
      </c>
    </row>
    <row r="1781" spans="1:14" ht="17" x14ac:dyDescent="0.25">
      <c r="A1781" s="1" t="s">
        <v>1781</v>
      </c>
      <c r="B1781" s="1" t="str">
        <f>_xlfn.TEXTBEFORE(Table7[[#This Row],[raw]]," ")</f>
        <v>PROWASTE-rt0717</v>
      </c>
      <c r="C1781" s="1"/>
      <c r="D1781" s="1">
        <f>_xlfn.NUMBERVALUE(_xlfn.TEXTAFTER(Table7[[#This Row],[raw]]," ",-1))</f>
        <v>3.7991851599999999E-7</v>
      </c>
      <c r="G1781" t="s">
        <v>3539</v>
      </c>
      <c r="H1781" t="s">
        <v>2778</v>
      </c>
      <c r="I1781">
        <v>5.0251187100000003E-7</v>
      </c>
      <c r="J1781">
        <f>_xlfn.XLOOKUP(Table2[[#This Row],[rxn]],Table7[rxn],Table7[flux],0)</f>
        <v>0</v>
      </c>
      <c r="K1781">
        <f>Table2[[#This Row],[flux]]-Table2[[#This Row],[flux in mfs]]</f>
        <v>5.0251187100000003E-7</v>
      </c>
      <c r="L1781" t="b">
        <f>_xlfn.TEXTAFTER(Table2[[#This Row],[rxn]],"-",-1)="SPONT"</f>
        <v>0</v>
      </c>
      <c r="M1781" t="str">
        <f>_xlfn.TEXTAFTER(Table2[[#This Row],[rxn]],"-",-1)</f>
        <v>rt6485</v>
      </c>
      <c r="N1781">
        <f>_xlfn.XLOOKUP("'PRO-"&amp;Table2[[#This Row],[enz]]&amp;"'",'[1]Sheet2 (2)'!$A:$A,'[1]Sheet2 (2)'!$B:$B,"")</f>
        <v>1</v>
      </c>
    </row>
    <row r="1782" spans="1:14" ht="17" x14ac:dyDescent="0.25">
      <c r="A1782" s="1" t="s">
        <v>1782</v>
      </c>
      <c r="B1782" s="1" t="str">
        <f>_xlfn.TEXTBEFORE(Table7[[#This Row],[raw]]," ")</f>
        <v>PROWASTE-rt0720</v>
      </c>
      <c r="C1782" s="1"/>
      <c r="D1782" s="1">
        <f>_xlfn.NUMBERVALUE(_xlfn.TEXTAFTER(Table7[[#This Row],[raw]]," ",-1))</f>
        <v>2.9399699999999999E-8</v>
      </c>
      <c r="G1782" t="s">
        <v>4493</v>
      </c>
      <c r="H1782" t="s">
        <v>2778</v>
      </c>
      <c r="I1782">
        <v>5.0251187100000003E-7</v>
      </c>
      <c r="J1782">
        <f>_xlfn.XLOOKUP(Table2[[#This Row],[rxn]],Table7[rxn],Table7[flux],0)</f>
        <v>0</v>
      </c>
      <c r="K1782">
        <f>Table2[[#This Row],[flux]]-Table2[[#This Row],[flux in mfs]]</f>
        <v>5.0251187100000003E-7</v>
      </c>
      <c r="L1782" t="b">
        <f>_xlfn.TEXTAFTER(Table2[[#This Row],[rxn]],"-",-1)="SPONT"</f>
        <v>0</v>
      </c>
      <c r="M1782" t="str">
        <f>_xlfn.TEXTAFTER(Table2[[#This Row],[rxn]],"-",-1)</f>
        <v>rt6485</v>
      </c>
      <c r="N1782">
        <f>_xlfn.XLOOKUP("'PRO-"&amp;Table2[[#This Row],[enz]]&amp;"'",'[1]Sheet2 (2)'!$A:$A,'[1]Sheet2 (2)'!$B:$B,"")</f>
        <v>1</v>
      </c>
    </row>
    <row r="1783" spans="1:14" ht="17" x14ac:dyDescent="0.25">
      <c r="A1783" s="1" t="s">
        <v>1783</v>
      </c>
      <c r="B1783" s="1" t="str">
        <f>_xlfn.TEXTBEFORE(Table7[[#This Row],[raw]]," ")</f>
        <v>PROWASTE-rt0745</v>
      </c>
      <c r="C1783" s="1"/>
      <c r="D1783" s="1">
        <f>_xlfn.NUMBERVALUE(_xlfn.TEXTAFTER(Table7[[#This Row],[raw]]," ",-1))</f>
        <v>7.7306729999999999E-9</v>
      </c>
      <c r="G1783" t="s">
        <v>3540</v>
      </c>
      <c r="H1783" t="s">
        <v>2778</v>
      </c>
      <c r="I1783">
        <v>5.0665763800000002E-7</v>
      </c>
      <c r="J1783">
        <f>_xlfn.XLOOKUP(Table2[[#This Row],[rxn]],Table7[rxn],Table7[flux],0)</f>
        <v>0</v>
      </c>
      <c r="K1783">
        <f>Table2[[#This Row],[flux]]-Table2[[#This Row],[flux in mfs]]</f>
        <v>5.0665763800000002E-7</v>
      </c>
      <c r="L1783" t="b">
        <f>_xlfn.TEXTAFTER(Table2[[#This Row],[rxn]],"-",-1)="SPONT"</f>
        <v>0</v>
      </c>
      <c r="M1783" t="str">
        <f>_xlfn.TEXTAFTER(Table2[[#This Row],[rxn]],"-",-1)</f>
        <v>rt6242_m</v>
      </c>
      <c r="N1783">
        <f>_xlfn.XLOOKUP("'PRO-"&amp;Table2[[#This Row],[enz]]&amp;"'",'[1]Sheet2 (2)'!$A:$A,'[1]Sheet2 (2)'!$B:$B,"")</f>
        <v>1</v>
      </c>
    </row>
    <row r="1784" spans="1:14" ht="17" x14ac:dyDescent="0.25">
      <c r="A1784" s="1" t="s">
        <v>1784</v>
      </c>
      <c r="B1784" s="1" t="str">
        <f>_xlfn.TEXTBEFORE(Table7[[#This Row],[raw]]," ")</f>
        <v>PROWASTE-rt0757</v>
      </c>
      <c r="C1784" s="1"/>
      <c r="D1784" s="1">
        <f>_xlfn.NUMBERVALUE(_xlfn.TEXTAFTER(Table7[[#This Row],[raw]]," ",-1))</f>
        <v>2.3143505E-8</v>
      </c>
      <c r="G1784" t="s">
        <v>4486</v>
      </c>
      <c r="H1784" t="s">
        <v>2778</v>
      </c>
      <c r="I1784">
        <v>5.0665763800000002E-7</v>
      </c>
      <c r="J1784">
        <f>_xlfn.XLOOKUP(Table2[[#This Row],[rxn]],Table7[rxn],Table7[flux],0)</f>
        <v>0</v>
      </c>
      <c r="K1784">
        <f>Table2[[#This Row],[flux]]-Table2[[#This Row],[flux in mfs]]</f>
        <v>5.0665763800000002E-7</v>
      </c>
      <c r="L1784" t="b">
        <f>_xlfn.TEXTAFTER(Table2[[#This Row],[rxn]],"-",-1)="SPONT"</f>
        <v>0</v>
      </c>
      <c r="M1784" t="str">
        <f>_xlfn.TEXTAFTER(Table2[[#This Row],[rxn]],"-",-1)</f>
        <v>rt6242_m</v>
      </c>
      <c r="N1784">
        <f>_xlfn.XLOOKUP("'PRO-"&amp;Table2[[#This Row],[enz]]&amp;"'",'[1]Sheet2 (2)'!$A:$A,'[1]Sheet2 (2)'!$B:$B,"")</f>
        <v>1</v>
      </c>
    </row>
    <row r="1785" spans="1:14" ht="17" x14ac:dyDescent="0.25">
      <c r="A1785" s="1" t="s">
        <v>1785</v>
      </c>
      <c r="B1785" s="1" t="str">
        <f>_xlfn.TEXTBEFORE(Table7[[#This Row],[raw]]," ")</f>
        <v>PROWASTE-rt0767</v>
      </c>
      <c r="C1785" s="1"/>
      <c r="D1785" s="1">
        <f>_xlfn.NUMBERVALUE(_xlfn.TEXTAFTER(Table7[[#This Row],[raw]]," ",-1))</f>
        <v>7.4490084309999999E-6</v>
      </c>
      <c r="G1785" t="s">
        <v>3919</v>
      </c>
      <c r="H1785" t="s">
        <v>2778</v>
      </c>
      <c r="I1785">
        <v>5.1576444399999998E-7</v>
      </c>
      <c r="J1785">
        <f>_xlfn.XLOOKUP(Table2[[#This Row],[rxn]],Table7[rxn],Table7[flux],0)</f>
        <v>0</v>
      </c>
      <c r="K1785">
        <f>Table2[[#This Row],[flux]]-Table2[[#This Row],[flux in mfs]]</f>
        <v>5.1576444399999998E-7</v>
      </c>
      <c r="L1785" t="b">
        <f>_xlfn.TEXTAFTER(Table2[[#This Row],[rxn]],"-",-1)="SPONT"</f>
        <v>0</v>
      </c>
      <c r="M1785" t="str">
        <f>_xlfn.TEXTAFTER(Table2[[#This Row],[rxn]],"-",-1)</f>
        <v>rt7311</v>
      </c>
      <c r="N1785">
        <f>_xlfn.XLOOKUP("'PRO-"&amp;Table2[[#This Row],[enz]]&amp;"'",'[1]Sheet2 (2)'!$A:$A,'[1]Sheet2 (2)'!$B:$B,"")</f>
        <v>1</v>
      </c>
    </row>
    <row r="1786" spans="1:14" ht="17" x14ac:dyDescent="0.25">
      <c r="A1786" s="1" t="s">
        <v>1786</v>
      </c>
      <c r="B1786" s="1" t="str">
        <f>_xlfn.TEXTBEFORE(Table7[[#This Row],[raw]]," ")</f>
        <v>PROWASTE-rt0769</v>
      </c>
      <c r="C1786" s="1"/>
      <c r="D1786" s="1">
        <f>_xlfn.NUMBERVALUE(_xlfn.TEXTAFTER(Table7[[#This Row],[raw]]," ",-1))</f>
        <v>1.9069637400000001E-7</v>
      </c>
      <c r="G1786" t="s">
        <v>3564</v>
      </c>
      <c r="H1786" t="s">
        <v>2778</v>
      </c>
      <c r="I1786">
        <v>5.1884905099999996E-7</v>
      </c>
      <c r="J1786">
        <f>_xlfn.XLOOKUP(Table2[[#This Row],[rxn]],Table7[rxn],Table7[flux],0)</f>
        <v>0</v>
      </c>
      <c r="K1786">
        <f>Table2[[#This Row],[flux]]-Table2[[#This Row],[flux in mfs]]</f>
        <v>5.1884905099999996E-7</v>
      </c>
      <c r="L1786" t="b">
        <f>_xlfn.TEXTAFTER(Table2[[#This Row],[rxn]],"-",-1)="SPONT"</f>
        <v>0</v>
      </c>
      <c r="M1786" t="str">
        <f>_xlfn.TEXTAFTER(Table2[[#This Row],[rxn]],"-",-1)</f>
        <v>rt0390</v>
      </c>
      <c r="N1786">
        <f>_xlfn.XLOOKUP("'PRO-"&amp;Table2[[#This Row],[enz]]&amp;"'",'[1]Sheet2 (2)'!$A:$A,'[1]Sheet2 (2)'!$B:$B,"")</f>
        <v>1</v>
      </c>
    </row>
    <row r="1787" spans="1:14" ht="17" x14ac:dyDescent="0.25">
      <c r="A1787" s="1" t="s">
        <v>1787</v>
      </c>
      <c r="B1787" s="1" t="str">
        <f>_xlfn.TEXTBEFORE(Table7[[#This Row],[raw]]," ")</f>
        <v>PROWASTE-rt0797</v>
      </c>
      <c r="C1787" s="1"/>
      <c r="D1787" s="1">
        <f>_xlfn.NUMBERVALUE(_xlfn.TEXTAFTER(Table7[[#This Row],[raw]]," ",-1))</f>
        <v>5.3101689999999998E-7</v>
      </c>
      <c r="G1787" t="s">
        <v>3912</v>
      </c>
      <c r="H1787" t="s">
        <v>2778</v>
      </c>
      <c r="I1787">
        <v>5.1884905099999996E-7</v>
      </c>
      <c r="J1787">
        <f>_xlfn.XLOOKUP(Table2[[#This Row],[rxn]],Table7[rxn],Table7[flux],0)</f>
        <v>0</v>
      </c>
      <c r="K1787">
        <f>Table2[[#This Row],[flux]]-Table2[[#This Row],[flux in mfs]]</f>
        <v>5.1884905099999996E-7</v>
      </c>
      <c r="L1787" t="b">
        <f>_xlfn.TEXTAFTER(Table2[[#This Row],[rxn]],"-",-1)="SPONT"</f>
        <v>0</v>
      </c>
      <c r="M1787" t="str">
        <f>_xlfn.TEXTAFTER(Table2[[#This Row],[rxn]],"-",-1)</f>
        <v>rt0390</v>
      </c>
      <c r="N1787">
        <f>_xlfn.XLOOKUP("'PRO-"&amp;Table2[[#This Row],[enz]]&amp;"'",'[1]Sheet2 (2)'!$A:$A,'[1]Sheet2 (2)'!$B:$B,"")</f>
        <v>1</v>
      </c>
    </row>
    <row r="1788" spans="1:14" ht="17" x14ac:dyDescent="0.25">
      <c r="A1788" s="1" t="s">
        <v>1788</v>
      </c>
      <c r="B1788" s="1" t="str">
        <f>_xlfn.TEXTBEFORE(Table7[[#This Row],[raw]]," ")</f>
        <v>PROWASTE-rt0799</v>
      </c>
      <c r="C1788" s="1"/>
      <c r="D1788" s="1">
        <f>_xlfn.NUMBERVALUE(_xlfn.TEXTAFTER(Table7[[#This Row],[raw]]," ",-1))</f>
        <v>1.9448107699999999E-7</v>
      </c>
      <c r="G1788" t="s">
        <v>3385</v>
      </c>
      <c r="H1788" t="s">
        <v>2778</v>
      </c>
      <c r="I1788">
        <v>5.2268367899999997E-7</v>
      </c>
      <c r="J1788">
        <f>_xlfn.XLOOKUP(Table2[[#This Row],[rxn]],Table7[rxn],Table7[flux],0)</f>
        <v>0</v>
      </c>
      <c r="K1788">
        <f>Table2[[#This Row],[flux]]-Table2[[#This Row],[flux in mfs]]</f>
        <v>5.2268367899999997E-7</v>
      </c>
      <c r="L1788" t="b">
        <f>_xlfn.TEXTAFTER(Table2[[#This Row],[rxn]],"-",-1)="SPONT"</f>
        <v>0</v>
      </c>
      <c r="M1788" t="str">
        <f>_xlfn.TEXTAFTER(Table2[[#This Row],[rxn]],"-",-1)</f>
        <v>rt1358</v>
      </c>
      <c r="N1788">
        <f>_xlfn.XLOOKUP("'PRO-"&amp;Table2[[#This Row],[enz]]&amp;"'",'[1]Sheet2 (2)'!$A:$A,'[1]Sheet2 (2)'!$B:$B,"")</f>
        <v>1</v>
      </c>
    </row>
    <row r="1789" spans="1:14" ht="17" x14ac:dyDescent="0.25">
      <c r="A1789" s="1" t="s">
        <v>1789</v>
      </c>
      <c r="B1789" s="1" t="str">
        <f>_xlfn.TEXTBEFORE(Table7[[#This Row],[raw]]," ")</f>
        <v>PROWASTE-rt0808</v>
      </c>
      <c r="C1789" s="1"/>
      <c r="D1789" s="1">
        <f>_xlfn.NUMBERVALUE(_xlfn.TEXTAFTER(Table7[[#This Row],[raw]]," ",-1))</f>
        <v>2.2163364649999999E-6</v>
      </c>
      <c r="G1789" t="s">
        <v>3704</v>
      </c>
      <c r="H1789" t="s">
        <v>2778</v>
      </c>
      <c r="I1789">
        <v>5.2268367899999997E-7</v>
      </c>
      <c r="J1789">
        <f>_xlfn.XLOOKUP(Table2[[#This Row],[rxn]],Table7[rxn],Table7[flux],0)</f>
        <v>0</v>
      </c>
      <c r="K1789">
        <f>Table2[[#This Row],[flux]]-Table2[[#This Row],[flux in mfs]]</f>
        <v>5.2268367899999997E-7</v>
      </c>
      <c r="L1789" t="b">
        <f>_xlfn.TEXTAFTER(Table2[[#This Row],[rxn]],"-",-1)="SPONT"</f>
        <v>0</v>
      </c>
      <c r="M1789" t="str">
        <f>_xlfn.TEXTAFTER(Table2[[#This Row],[rxn]],"-",-1)</f>
        <v>rt1358</v>
      </c>
      <c r="N1789">
        <f>_xlfn.XLOOKUP("'PRO-"&amp;Table2[[#This Row],[enz]]&amp;"'",'[1]Sheet2 (2)'!$A:$A,'[1]Sheet2 (2)'!$B:$B,"")</f>
        <v>1</v>
      </c>
    </row>
    <row r="1790" spans="1:14" ht="17" hidden="1" x14ac:dyDescent="0.25">
      <c r="A1790" s="1" t="s">
        <v>1790</v>
      </c>
      <c r="B1790" s="1" t="str">
        <f>_xlfn.TEXTBEFORE(Table7[[#This Row],[raw]]," ")</f>
        <v>PROWASTE-rt0812</v>
      </c>
      <c r="C1790" s="1"/>
      <c r="D1790" s="1">
        <f>_xlfn.NUMBERVALUE(_xlfn.TEXTAFTER(Table7[[#This Row],[raw]]," ",-1))</f>
        <v>1.4697086E-8</v>
      </c>
      <c r="G1790" t="s">
        <v>3324</v>
      </c>
      <c r="H1790" t="s">
        <v>2778</v>
      </c>
      <c r="I1790">
        <v>1.0098059677372999E-2</v>
      </c>
      <c r="J1790">
        <f>_xlfn.XLOOKUP(Table2[[#This Row],[rxn]],Table7[rxn],Table7[flux],0)</f>
        <v>11.3983196523653</v>
      </c>
      <c r="K1790">
        <f>Table2[[#This Row],[flux]]-Table2[[#This Row],[flux in mfs]]</f>
        <v>-11.388221592687927</v>
      </c>
      <c r="L1790" t="b">
        <f>_xlfn.TEXTAFTER(Table2[[#This Row],[rxn]],"-",-1)="SPONT"</f>
        <v>1</v>
      </c>
      <c r="M1790" t="str">
        <f>_xlfn.TEXTAFTER(Table2[[#This Row],[rxn]],"-",-1)</f>
        <v>SPONT</v>
      </c>
      <c r="N1790" t="str">
        <f>_xlfn.XLOOKUP("'PRO-"&amp;Table2[[#This Row],[enz]]&amp;"'",'[1]Sheet2 (2)'!$A:$A,'[1]Sheet2 (2)'!$B:$B,"")</f>
        <v/>
      </c>
    </row>
    <row r="1791" spans="1:14" ht="17" hidden="1" x14ac:dyDescent="0.25">
      <c r="A1791" s="1" t="s">
        <v>1791</v>
      </c>
      <c r="B1791" s="1" t="str">
        <f>_xlfn.TEXTBEFORE(Table7[[#This Row],[raw]]," ")</f>
        <v>PROWASTE-rt0830</v>
      </c>
      <c r="C1791" s="1"/>
      <c r="D1791" s="1">
        <f>_xlfn.NUMBERVALUE(_xlfn.TEXTAFTER(Table7[[#This Row],[raw]]," ",-1))</f>
        <v>8.12714079E-7</v>
      </c>
      <c r="G1791" t="s">
        <v>3325</v>
      </c>
      <c r="H1791" t="s">
        <v>2778</v>
      </c>
      <c r="I1791">
        <v>1.0098059677372999E-2</v>
      </c>
      <c r="J1791">
        <f>_xlfn.XLOOKUP(Table2[[#This Row],[rxn]],Table7[rxn],Table7[flux],0)</f>
        <v>11.3983196523653</v>
      </c>
      <c r="K1791">
        <f>Table2[[#This Row],[flux]]-Table2[[#This Row],[flux in mfs]]</f>
        <v>-11.388221592687927</v>
      </c>
      <c r="L1791" t="b">
        <f>_xlfn.TEXTAFTER(Table2[[#This Row],[rxn]],"-",-1)="SPONT"</f>
        <v>1</v>
      </c>
      <c r="M1791" t="str">
        <f>_xlfn.TEXTAFTER(Table2[[#This Row],[rxn]],"-",-1)</f>
        <v>SPONT</v>
      </c>
      <c r="N1791" t="str">
        <f>_xlfn.XLOOKUP("'PRO-"&amp;Table2[[#This Row],[enz]]&amp;"'",'[1]Sheet2 (2)'!$A:$A,'[1]Sheet2 (2)'!$B:$B,"")</f>
        <v/>
      </c>
    </row>
    <row r="1792" spans="1:14" ht="17" x14ac:dyDescent="0.25">
      <c r="A1792" s="1" t="s">
        <v>1792</v>
      </c>
      <c r="B1792" s="1" t="str">
        <f>_xlfn.TEXTBEFORE(Table7[[#This Row],[raw]]," ")</f>
        <v>PROWASTE-rt0842</v>
      </c>
      <c r="C1792" s="1"/>
      <c r="D1792" s="1">
        <f>_xlfn.NUMBERVALUE(_xlfn.TEXTAFTER(Table7[[#This Row],[raw]]," ",-1))</f>
        <v>1.7197991499999999E-7</v>
      </c>
      <c r="G1792" t="s">
        <v>3460</v>
      </c>
      <c r="H1792" t="s">
        <v>2778</v>
      </c>
      <c r="I1792">
        <v>5.5771792299999998E-7</v>
      </c>
      <c r="J1792">
        <f>_xlfn.XLOOKUP(Table2[[#This Row],[rxn]],Table7[rxn],Table7[flux],0)</f>
        <v>0</v>
      </c>
      <c r="K1792">
        <f>Table2[[#This Row],[flux]]-Table2[[#This Row],[flux in mfs]]</f>
        <v>5.5771792299999998E-7</v>
      </c>
      <c r="L1792" t="b">
        <f>_xlfn.TEXTAFTER(Table2[[#This Row],[rxn]],"-",-1)="SPONT"</f>
        <v>0</v>
      </c>
      <c r="M1792" t="str">
        <f>_xlfn.TEXTAFTER(Table2[[#This Row],[rxn]],"-",-1)</f>
        <v>rt5884</v>
      </c>
      <c r="N1792">
        <f>_xlfn.XLOOKUP("'PRO-"&amp;Table2[[#This Row],[enz]]&amp;"'",'[1]Sheet2 (2)'!$A:$A,'[1]Sheet2 (2)'!$B:$B,"")</f>
        <v>1</v>
      </c>
    </row>
    <row r="1793" spans="1:14" ht="17" x14ac:dyDescent="0.25">
      <c r="A1793" s="1" t="s">
        <v>1793</v>
      </c>
      <c r="B1793" s="1" t="str">
        <f>_xlfn.TEXTBEFORE(Table7[[#This Row],[raw]]," ")</f>
        <v>PROWASTE-rt0848_m</v>
      </c>
      <c r="C1793" s="1"/>
      <c r="D1793" s="1">
        <f>_xlfn.NUMBERVALUE(_xlfn.TEXTAFTER(Table7[[#This Row],[raw]]," ",-1))</f>
        <v>8.6774014000000004E-8</v>
      </c>
      <c r="G1793" t="s">
        <v>4471</v>
      </c>
      <c r="H1793" t="s">
        <v>2778</v>
      </c>
      <c r="I1793">
        <v>1.0347804119999999E-6</v>
      </c>
      <c r="J1793">
        <f>_xlfn.XLOOKUP(Table2[[#This Row],[rxn]],Table7[rxn],Table7[flux],0)</f>
        <v>4.6954778399999997E-7</v>
      </c>
      <c r="K1793">
        <f>Table2[[#This Row],[flux]]-Table2[[#This Row],[flux in mfs]]</f>
        <v>5.6523262799999988E-7</v>
      </c>
      <c r="L1793" t="b">
        <f>_xlfn.TEXTAFTER(Table2[[#This Row],[rxn]],"-",-1)="SPONT"</f>
        <v>0</v>
      </c>
      <c r="M1793" t="str">
        <f>_xlfn.TEXTAFTER(Table2[[#This Row],[rxn]],"-",-1)</f>
        <v>rt5719</v>
      </c>
      <c r="N1793">
        <f>_xlfn.XLOOKUP("'PRO-"&amp;Table2[[#This Row],[enz]]&amp;"'",'[1]Sheet2 (2)'!$A:$A,'[1]Sheet2 (2)'!$B:$B,"")</f>
        <v>1</v>
      </c>
    </row>
    <row r="1794" spans="1:14" ht="17" x14ac:dyDescent="0.25">
      <c r="A1794" s="1" t="s">
        <v>1794</v>
      </c>
      <c r="B1794" s="1" t="str">
        <f>_xlfn.TEXTBEFORE(Table7[[#This Row],[raw]]," ")</f>
        <v>PROWASTE-rt0852</v>
      </c>
      <c r="C1794" s="1"/>
      <c r="D1794" s="1">
        <f>_xlfn.NUMBERVALUE(_xlfn.TEXTAFTER(Table7[[#This Row],[raw]]," ",-1))</f>
        <v>6.1967570600000004E-7</v>
      </c>
      <c r="G1794" t="s">
        <v>3414</v>
      </c>
      <c r="H1794" t="s">
        <v>2778</v>
      </c>
      <c r="I1794">
        <v>5.78431366E-7</v>
      </c>
      <c r="J1794">
        <f>_xlfn.XLOOKUP(Table2[[#This Row],[rxn]],Table7[rxn],Table7[flux],0)</f>
        <v>0</v>
      </c>
      <c r="K1794">
        <f>Table2[[#This Row],[flux]]-Table2[[#This Row],[flux in mfs]]</f>
        <v>5.78431366E-7</v>
      </c>
      <c r="L1794" t="b">
        <f>_xlfn.TEXTAFTER(Table2[[#This Row],[rxn]],"-",-1)="SPONT"</f>
        <v>0</v>
      </c>
      <c r="M1794" t="str">
        <f>_xlfn.TEXTAFTER(Table2[[#This Row],[rxn]],"-",-1)</f>
        <v>rt7828</v>
      </c>
      <c r="N1794">
        <f>_xlfn.XLOOKUP("'PRO-"&amp;Table2[[#This Row],[enz]]&amp;"'",'[1]Sheet2 (2)'!$A:$A,'[1]Sheet2 (2)'!$B:$B,"")</f>
        <v>1</v>
      </c>
    </row>
    <row r="1795" spans="1:14" ht="17" hidden="1" x14ac:dyDescent="0.25">
      <c r="A1795" s="1" t="s">
        <v>1795</v>
      </c>
      <c r="B1795" s="1" t="str">
        <f>_xlfn.TEXTBEFORE(Table7[[#This Row],[raw]]," ")</f>
        <v>PROWASTE-rt0854</v>
      </c>
      <c r="C1795" s="1"/>
      <c r="D1795" s="1">
        <f>_xlfn.NUMBERVALUE(_xlfn.TEXTAFTER(Table7[[#This Row],[raw]]," ",-1))</f>
        <v>3.2649574000000001E-8</v>
      </c>
      <c r="G1795" t="s">
        <v>3078</v>
      </c>
      <c r="H1795" t="s">
        <v>2778</v>
      </c>
      <c r="I1795">
        <v>1.0495848000300999E-2</v>
      </c>
      <c r="J1795">
        <f>_xlfn.XLOOKUP(Table2[[#This Row],[rxn]],Table7[rxn],Table7[flux],0)</f>
        <v>11.847328531652501</v>
      </c>
      <c r="K1795">
        <f>Table2[[#This Row],[flux]]-Table2[[#This Row],[flux in mfs]]</f>
        <v>-11.836832683652199</v>
      </c>
      <c r="L1795" t="b">
        <f>_xlfn.TEXTAFTER(Table2[[#This Row],[rxn]],"-",-1)="SPONT"</f>
        <v>1</v>
      </c>
      <c r="M1795" t="str">
        <f>_xlfn.TEXTAFTER(Table2[[#This Row],[rxn]],"-",-1)</f>
        <v>SPONT</v>
      </c>
      <c r="N1795" t="str">
        <f>_xlfn.XLOOKUP("'PRO-"&amp;Table2[[#This Row],[enz]]&amp;"'",'[1]Sheet2 (2)'!$A:$A,'[1]Sheet2 (2)'!$B:$B,"")</f>
        <v/>
      </c>
    </row>
    <row r="1796" spans="1:14" ht="17" hidden="1" x14ac:dyDescent="0.25">
      <c r="A1796" s="1" t="s">
        <v>1796</v>
      </c>
      <c r="B1796" s="1" t="str">
        <f>_xlfn.TEXTBEFORE(Table7[[#This Row],[raw]]," ")</f>
        <v>PROWASTE-rt0872</v>
      </c>
      <c r="C1796" s="1"/>
      <c r="D1796" s="1">
        <f>_xlfn.NUMBERVALUE(_xlfn.TEXTAFTER(Table7[[#This Row],[raw]]," ",-1))</f>
        <v>8.4614642000000005E-8</v>
      </c>
      <c r="G1796" t="s">
        <v>3188</v>
      </c>
      <c r="H1796" t="s">
        <v>2778</v>
      </c>
      <c r="I1796">
        <v>1.0495848000300999E-2</v>
      </c>
      <c r="J1796">
        <f>_xlfn.XLOOKUP(Table2[[#This Row],[rxn]],Table7[rxn],Table7[flux],0)</f>
        <v>11.847328531652501</v>
      </c>
      <c r="K1796">
        <f>Table2[[#This Row],[flux]]-Table2[[#This Row],[flux in mfs]]</f>
        <v>-11.836832683652199</v>
      </c>
      <c r="L1796" t="b">
        <f>_xlfn.TEXTAFTER(Table2[[#This Row],[rxn]],"-",-1)="SPONT"</f>
        <v>1</v>
      </c>
      <c r="M1796" t="str">
        <f>_xlfn.TEXTAFTER(Table2[[#This Row],[rxn]],"-",-1)</f>
        <v>SPONT</v>
      </c>
      <c r="N1796" t="str">
        <f>_xlfn.XLOOKUP("'PRO-"&amp;Table2[[#This Row],[enz]]&amp;"'",'[1]Sheet2 (2)'!$A:$A,'[1]Sheet2 (2)'!$B:$B,"")</f>
        <v/>
      </c>
    </row>
    <row r="1797" spans="1:14" ht="17" x14ac:dyDescent="0.25">
      <c r="A1797" s="1" t="s">
        <v>1797</v>
      </c>
      <c r="B1797" s="1" t="str">
        <f>_xlfn.TEXTBEFORE(Table7[[#This Row],[raw]]," ")</f>
        <v>PROWASTE-rt0873</v>
      </c>
      <c r="C1797" s="1"/>
      <c r="D1797" s="1">
        <f>_xlfn.NUMBERVALUE(_xlfn.TEXTAFTER(Table7[[#This Row],[raw]]," ",-1))</f>
        <v>1.2235217630000001E-6</v>
      </c>
      <c r="G1797" t="s">
        <v>3738</v>
      </c>
      <c r="H1797" t="s">
        <v>2778</v>
      </c>
      <c r="I1797">
        <v>5.78431366E-7</v>
      </c>
      <c r="J1797">
        <f>_xlfn.XLOOKUP(Table2[[#This Row],[rxn]],Table7[rxn],Table7[flux],0)</f>
        <v>0</v>
      </c>
      <c r="K1797">
        <f>Table2[[#This Row],[flux]]-Table2[[#This Row],[flux in mfs]]</f>
        <v>5.78431366E-7</v>
      </c>
      <c r="L1797" t="b">
        <f>_xlfn.TEXTAFTER(Table2[[#This Row],[rxn]],"-",-1)="SPONT"</f>
        <v>0</v>
      </c>
      <c r="M1797" t="str">
        <f>_xlfn.TEXTAFTER(Table2[[#This Row],[rxn]],"-",-1)</f>
        <v>rt7828</v>
      </c>
      <c r="N1797">
        <f>_xlfn.XLOOKUP("'PRO-"&amp;Table2[[#This Row],[enz]]&amp;"'",'[1]Sheet2 (2)'!$A:$A,'[1]Sheet2 (2)'!$B:$B,"")</f>
        <v>1</v>
      </c>
    </row>
    <row r="1798" spans="1:14" ht="17" x14ac:dyDescent="0.25">
      <c r="A1798" s="1" t="s">
        <v>1798</v>
      </c>
      <c r="B1798" s="1" t="str">
        <f>_xlfn.TEXTBEFORE(Table7[[#This Row],[raw]]," ")</f>
        <v>PROWASTE-rt0876</v>
      </c>
      <c r="C1798" s="1"/>
      <c r="D1798" s="1">
        <f>_xlfn.NUMBERVALUE(_xlfn.TEXTAFTER(Table7[[#This Row],[raw]]," ",-1))</f>
        <v>2.25061897E-7</v>
      </c>
      <c r="G1798" t="s">
        <v>3394</v>
      </c>
      <c r="H1798" t="s">
        <v>2778</v>
      </c>
      <c r="I1798">
        <v>5.9069919100000005E-7</v>
      </c>
      <c r="J1798">
        <f>_xlfn.XLOOKUP(Table2[[#This Row],[rxn]],Table7[rxn],Table7[flux],0)</f>
        <v>0</v>
      </c>
      <c r="K1798">
        <f>Table2[[#This Row],[flux]]-Table2[[#This Row],[flux in mfs]]</f>
        <v>5.9069919100000005E-7</v>
      </c>
      <c r="L1798" t="b">
        <f>_xlfn.TEXTAFTER(Table2[[#This Row],[rxn]],"-",-1)="SPONT"</f>
        <v>0</v>
      </c>
      <c r="M1798" t="str">
        <f>_xlfn.TEXTAFTER(Table2[[#This Row],[rxn]],"-",-1)</f>
        <v>rt0017</v>
      </c>
      <c r="N1798">
        <f>_xlfn.XLOOKUP("'PRO-"&amp;Table2[[#This Row],[enz]]&amp;"'",'[1]Sheet2 (2)'!$A:$A,'[1]Sheet2 (2)'!$B:$B,"")</f>
        <v>1</v>
      </c>
    </row>
    <row r="1799" spans="1:14" ht="17" x14ac:dyDescent="0.25">
      <c r="A1799" s="1" t="s">
        <v>1799</v>
      </c>
      <c r="B1799" s="1" t="str">
        <f>_xlfn.TEXTBEFORE(Table7[[#This Row],[raw]]," ")</f>
        <v>PROWASTE-rt0882</v>
      </c>
      <c r="C1799" s="1"/>
      <c r="D1799" s="1">
        <f>_xlfn.NUMBERVALUE(_xlfn.TEXTAFTER(Table7[[#This Row],[raw]]," ",-1))</f>
        <v>1.8988775200000001E-7</v>
      </c>
      <c r="G1799" t="s">
        <v>3717</v>
      </c>
      <c r="H1799" t="s">
        <v>2778</v>
      </c>
      <c r="I1799">
        <v>5.9069919100000005E-7</v>
      </c>
      <c r="J1799">
        <f>_xlfn.XLOOKUP(Table2[[#This Row],[rxn]],Table7[rxn],Table7[flux],0)</f>
        <v>0</v>
      </c>
      <c r="K1799">
        <f>Table2[[#This Row],[flux]]-Table2[[#This Row],[flux in mfs]]</f>
        <v>5.9069919100000005E-7</v>
      </c>
      <c r="L1799" t="b">
        <f>_xlfn.TEXTAFTER(Table2[[#This Row],[rxn]],"-",-1)="SPONT"</f>
        <v>0</v>
      </c>
      <c r="M1799" t="str">
        <f>_xlfn.TEXTAFTER(Table2[[#This Row],[rxn]],"-",-1)</f>
        <v>rt0017</v>
      </c>
      <c r="N1799">
        <f>_xlfn.XLOOKUP("'PRO-"&amp;Table2[[#This Row],[enz]]&amp;"'",'[1]Sheet2 (2)'!$A:$A,'[1]Sheet2 (2)'!$B:$B,"")</f>
        <v>1</v>
      </c>
    </row>
    <row r="1800" spans="1:14" ht="17" x14ac:dyDescent="0.25">
      <c r="A1800" s="1" t="s">
        <v>1800</v>
      </c>
      <c r="B1800" s="1" t="str">
        <f>_xlfn.TEXTBEFORE(Table7[[#This Row],[raw]]," ")</f>
        <v>PROWASTE-rt0894</v>
      </c>
      <c r="C1800" s="1"/>
      <c r="D1800" s="1">
        <f>_xlfn.NUMBERVALUE(_xlfn.TEXTAFTER(Table7[[#This Row],[raw]]," ",-1))</f>
        <v>1.8891636800000001E-7</v>
      </c>
      <c r="G1800" t="s">
        <v>3383</v>
      </c>
      <c r="H1800" t="s">
        <v>2778</v>
      </c>
      <c r="I1800">
        <v>6.0735364799999999E-7</v>
      </c>
      <c r="J1800">
        <f>_xlfn.XLOOKUP(Table2[[#This Row],[rxn]],Table7[rxn],Table7[flux],0)</f>
        <v>0</v>
      </c>
      <c r="K1800">
        <f>Table2[[#This Row],[flux]]-Table2[[#This Row],[flux in mfs]]</f>
        <v>6.0735364799999999E-7</v>
      </c>
      <c r="L1800" t="b">
        <f>_xlfn.TEXTAFTER(Table2[[#This Row],[rxn]],"-",-1)="SPONT"</f>
        <v>0</v>
      </c>
      <c r="M1800" t="str">
        <f>_xlfn.TEXTAFTER(Table2[[#This Row],[rxn]],"-",-1)</f>
        <v>rt1009</v>
      </c>
      <c r="N1800">
        <f>_xlfn.XLOOKUP("'PRO-"&amp;Table2[[#This Row],[enz]]&amp;"'",'[1]Sheet2 (2)'!$A:$A,'[1]Sheet2 (2)'!$B:$B,"")</f>
        <v>1</v>
      </c>
    </row>
    <row r="1801" spans="1:14" ht="17" hidden="1" x14ac:dyDescent="0.25">
      <c r="A1801" s="1" t="s">
        <v>1801</v>
      </c>
      <c r="B1801" s="1" t="str">
        <f>_xlfn.TEXTBEFORE(Table7[[#This Row],[raw]]," ")</f>
        <v>PROWASTE-rt0899</v>
      </c>
      <c r="C1801" s="1"/>
      <c r="D1801" s="1">
        <f>_xlfn.NUMBERVALUE(_xlfn.TEXTAFTER(Table7[[#This Row],[raw]]," ",-1))</f>
        <v>2.4859936999999999E-8</v>
      </c>
      <c r="G1801" t="s">
        <v>3114</v>
      </c>
      <c r="H1801" t="s">
        <v>2778</v>
      </c>
      <c r="I1801">
        <v>1.2171936346079E-2</v>
      </c>
      <c r="J1801">
        <f>_xlfn.XLOOKUP(Table2[[#This Row],[rxn]],Table7[rxn],Table7[flux],0)</f>
        <v>11.9723660835245</v>
      </c>
      <c r="K1801">
        <f>Table2[[#This Row],[flux]]-Table2[[#This Row],[flux in mfs]]</f>
        <v>-11.960194147178422</v>
      </c>
      <c r="L1801" t="b">
        <f>_xlfn.TEXTAFTER(Table2[[#This Row],[rxn]],"-",-1)="SPONT"</f>
        <v>1</v>
      </c>
      <c r="M1801" t="str">
        <f>_xlfn.TEXTAFTER(Table2[[#This Row],[rxn]],"-",-1)</f>
        <v>SPONT</v>
      </c>
      <c r="N1801" t="str">
        <f>_xlfn.XLOOKUP("'PRO-"&amp;Table2[[#This Row],[enz]]&amp;"'",'[1]Sheet2 (2)'!$A:$A,'[1]Sheet2 (2)'!$B:$B,"")</f>
        <v/>
      </c>
    </row>
    <row r="1802" spans="1:14" ht="17" x14ac:dyDescent="0.25">
      <c r="A1802" s="1" t="s">
        <v>1802</v>
      </c>
      <c r="B1802" s="1" t="str">
        <f>_xlfn.TEXTBEFORE(Table7[[#This Row],[raw]]," ")</f>
        <v>PROWASTE-rt0910</v>
      </c>
      <c r="C1802" s="1"/>
      <c r="D1802" s="1">
        <f>_xlfn.NUMBERVALUE(_xlfn.TEXTAFTER(Table7[[#This Row],[raw]]," ",-1))</f>
        <v>1.5780613399999999E-7</v>
      </c>
      <c r="G1802" t="s">
        <v>3612</v>
      </c>
      <c r="H1802" t="s">
        <v>2778</v>
      </c>
      <c r="I1802">
        <v>6.0993860700000005E-7</v>
      </c>
      <c r="J1802">
        <f>_xlfn.XLOOKUP(Table2[[#This Row],[rxn]],Table7[rxn],Table7[flux],0)</f>
        <v>0</v>
      </c>
      <c r="K1802">
        <f>Table2[[#This Row],[flux]]-Table2[[#This Row],[flux in mfs]]</f>
        <v>6.0993860700000005E-7</v>
      </c>
      <c r="L1802" t="b">
        <f>_xlfn.TEXTAFTER(Table2[[#This Row],[rxn]],"-",-1)="SPONT"</f>
        <v>0</v>
      </c>
      <c r="M1802" t="str">
        <f>_xlfn.TEXTAFTER(Table2[[#This Row],[rxn]],"-",-1)</f>
        <v>rt3118</v>
      </c>
      <c r="N1802">
        <f>_xlfn.XLOOKUP("'PRO-"&amp;Table2[[#This Row],[enz]]&amp;"'",'[1]Sheet2 (2)'!$A:$A,'[1]Sheet2 (2)'!$B:$B,"")</f>
        <v>1</v>
      </c>
    </row>
    <row r="1803" spans="1:14" ht="17" x14ac:dyDescent="0.25">
      <c r="A1803" s="1" t="s">
        <v>1803</v>
      </c>
      <c r="B1803" s="1" t="str">
        <f>_xlfn.TEXTBEFORE(Table7[[#This Row],[raw]]," ")</f>
        <v>PROWASTE-rt0915_c</v>
      </c>
      <c r="C1803" s="1"/>
      <c r="D1803" s="1">
        <f>_xlfn.NUMBERVALUE(_xlfn.TEXTAFTER(Table7[[#This Row],[raw]]," ",-1))</f>
        <v>4.5415123000000003E-8</v>
      </c>
      <c r="G1803" t="s">
        <v>4003</v>
      </c>
      <c r="H1803" t="s">
        <v>2778</v>
      </c>
      <c r="I1803">
        <v>6.0993860700000005E-7</v>
      </c>
      <c r="J1803">
        <f>_xlfn.XLOOKUP(Table2[[#This Row],[rxn]],Table7[rxn],Table7[flux],0)</f>
        <v>0</v>
      </c>
      <c r="K1803">
        <f>Table2[[#This Row],[flux]]-Table2[[#This Row],[flux in mfs]]</f>
        <v>6.0993860700000005E-7</v>
      </c>
      <c r="L1803" t="b">
        <f>_xlfn.TEXTAFTER(Table2[[#This Row],[rxn]],"-",-1)="SPONT"</f>
        <v>0</v>
      </c>
      <c r="M1803" t="str">
        <f>_xlfn.TEXTAFTER(Table2[[#This Row],[rxn]],"-",-1)</f>
        <v>rt3118</v>
      </c>
      <c r="N1803">
        <f>_xlfn.XLOOKUP("'PRO-"&amp;Table2[[#This Row],[enz]]&amp;"'",'[1]Sheet2 (2)'!$A:$A,'[1]Sheet2 (2)'!$B:$B,"")</f>
        <v>1</v>
      </c>
    </row>
    <row r="1804" spans="1:14" ht="17" x14ac:dyDescent="0.25">
      <c r="A1804" s="1" t="s">
        <v>1804</v>
      </c>
      <c r="B1804" s="1" t="str">
        <f>_xlfn.TEXTBEFORE(Table7[[#This Row],[raw]]," ")</f>
        <v>PROWASTE-rt0930_c</v>
      </c>
      <c r="C1804" s="1"/>
      <c r="D1804" s="1">
        <f>_xlfn.NUMBERVALUE(_xlfn.TEXTAFTER(Table7[[#This Row],[raw]]," ",-1))</f>
        <v>3.79950961E-7</v>
      </c>
      <c r="G1804" t="s">
        <v>3521</v>
      </c>
      <c r="H1804" t="s">
        <v>2778</v>
      </c>
      <c r="I1804">
        <v>6.3925366E-7</v>
      </c>
      <c r="J1804">
        <f>_xlfn.XLOOKUP(Table2[[#This Row],[rxn]],Table7[rxn],Table7[flux],0)</f>
        <v>0</v>
      </c>
      <c r="K1804">
        <f>Table2[[#This Row],[flux]]-Table2[[#This Row],[flux in mfs]]</f>
        <v>6.3925366E-7</v>
      </c>
      <c r="L1804" t="b">
        <f>_xlfn.TEXTAFTER(Table2[[#This Row],[rxn]],"-",-1)="SPONT"</f>
        <v>0</v>
      </c>
      <c r="M1804" t="str">
        <f>_xlfn.TEXTAFTER(Table2[[#This Row],[rxn]],"-",-1)</f>
        <v>rt2060</v>
      </c>
      <c r="N1804">
        <f>_xlfn.XLOOKUP("'PRO-"&amp;Table2[[#This Row],[enz]]&amp;"'",'[1]Sheet2 (2)'!$A:$A,'[1]Sheet2 (2)'!$B:$B,"")</f>
        <v>1</v>
      </c>
    </row>
    <row r="1805" spans="1:14" ht="17" x14ac:dyDescent="0.25">
      <c r="A1805" s="1" t="s">
        <v>1805</v>
      </c>
      <c r="B1805" s="1" t="str">
        <f>_xlfn.TEXTBEFORE(Table7[[#This Row],[raw]]," ")</f>
        <v>PROWASTE-rt0932</v>
      </c>
      <c r="C1805" s="1"/>
      <c r="D1805" s="1">
        <f>_xlfn.NUMBERVALUE(_xlfn.TEXTAFTER(Table7[[#This Row],[raw]]," ",-1))</f>
        <v>2.2272470840000002E-6</v>
      </c>
      <c r="G1805" t="s">
        <v>3866</v>
      </c>
      <c r="H1805" t="s">
        <v>2778</v>
      </c>
      <c r="I1805">
        <v>6.3925366E-7</v>
      </c>
      <c r="J1805">
        <f>_xlfn.XLOOKUP(Table2[[#This Row],[rxn]],Table7[rxn],Table7[flux],0)</f>
        <v>0</v>
      </c>
      <c r="K1805">
        <f>Table2[[#This Row],[flux]]-Table2[[#This Row],[flux in mfs]]</f>
        <v>6.3925366E-7</v>
      </c>
      <c r="L1805" t="b">
        <f>_xlfn.TEXTAFTER(Table2[[#This Row],[rxn]],"-",-1)="SPONT"</f>
        <v>0</v>
      </c>
      <c r="M1805" t="str">
        <f>_xlfn.TEXTAFTER(Table2[[#This Row],[rxn]],"-",-1)</f>
        <v>rt2060</v>
      </c>
      <c r="N1805">
        <f>_xlfn.XLOOKUP("'PRO-"&amp;Table2[[#This Row],[enz]]&amp;"'",'[1]Sheet2 (2)'!$A:$A,'[1]Sheet2 (2)'!$B:$B,"")</f>
        <v>1</v>
      </c>
    </row>
    <row r="1806" spans="1:14" ht="17" x14ac:dyDescent="0.25">
      <c r="A1806" s="1" t="s">
        <v>1806</v>
      </c>
      <c r="B1806" s="1" t="str">
        <f>_xlfn.TEXTBEFORE(Table7[[#This Row],[raw]]," ")</f>
        <v>PROWASTE-rt0947</v>
      </c>
      <c r="C1806" s="1"/>
      <c r="D1806" s="1">
        <f>_xlfn.NUMBERVALUE(_xlfn.TEXTAFTER(Table7[[#This Row],[raw]]," ",-1))</f>
        <v>9.1218814999999995E-8</v>
      </c>
      <c r="G1806" t="s">
        <v>4463</v>
      </c>
      <c r="H1806" t="s">
        <v>2778</v>
      </c>
      <c r="I1806">
        <v>6.7024587800000004E-7</v>
      </c>
      <c r="J1806">
        <f>_xlfn.XLOOKUP(Table2[[#This Row],[rxn]],Table7[rxn],Table7[flux],0)</f>
        <v>1.7551084E-8</v>
      </c>
      <c r="K1806">
        <f>Table2[[#This Row],[flux]]-Table2[[#This Row],[flux in mfs]]</f>
        <v>6.5269479400000008E-7</v>
      </c>
      <c r="L1806" t="b">
        <f>_xlfn.TEXTAFTER(Table2[[#This Row],[rxn]],"-",-1)="SPONT"</f>
        <v>0</v>
      </c>
      <c r="M1806" t="str">
        <f>_xlfn.TEXTAFTER(Table2[[#This Row],[rxn]],"-",-1)</f>
        <v>rt5549</v>
      </c>
      <c r="N1806">
        <f>_xlfn.XLOOKUP("'PRO-"&amp;Table2[[#This Row],[enz]]&amp;"'",'[1]Sheet2 (2)'!$A:$A,'[1]Sheet2 (2)'!$B:$B,"")</f>
        <v>1</v>
      </c>
    </row>
    <row r="1807" spans="1:14" ht="17" hidden="1" x14ac:dyDescent="0.25">
      <c r="A1807" s="1" t="s">
        <v>1807</v>
      </c>
      <c r="B1807" s="1" t="str">
        <f>_xlfn.TEXTBEFORE(Table7[[#This Row],[raw]]," ")</f>
        <v>PROWASTE-rt0958</v>
      </c>
      <c r="C1807" s="1"/>
      <c r="D1807" s="1">
        <f>_xlfn.NUMBERVALUE(_xlfn.TEXTAFTER(Table7[[#This Row],[raw]]," ",-1))</f>
        <v>1.1340402E-8</v>
      </c>
      <c r="G1807" t="s">
        <v>3056</v>
      </c>
      <c r="H1807" t="s">
        <v>2778</v>
      </c>
      <c r="I1807">
        <v>1.0633707163333001E-2</v>
      </c>
      <c r="J1807">
        <f>_xlfn.XLOOKUP(Table2[[#This Row],[rxn]],Table7[rxn],Table7[flux],0)</f>
        <v>11.9951333210416</v>
      </c>
      <c r="K1807">
        <f>Table2[[#This Row],[flux]]-Table2[[#This Row],[flux in mfs]]</f>
        <v>-11.984499613878267</v>
      </c>
      <c r="L1807" t="b">
        <f>_xlfn.TEXTAFTER(Table2[[#This Row],[rxn]],"-",-1)="SPONT"</f>
        <v>1</v>
      </c>
      <c r="M1807" t="str">
        <f>_xlfn.TEXTAFTER(Table2[[#This Row],[rxn]],"-",-1)</f>
        <v>SPONT</v>
      </c>
      <c r="N1807" t="str">
        <f>_xlfn.XLOOKUP("'PRO-"&amp;Table2[[#This Row],[enz]]&amp;"'",'[1]Sheet2 (2)'!$A:$A,'[1]Sheet2 (2)'!$B:$B,"")</f>
        <v/>
      </c>
    </row>
    <row r="1808" spans="1:14" ht="17" x14ac:dyDescent="0.25">
      <c r="A1808" s="1" t="s">
        <v>1808</v>
      </c>
      <c r="B1808" s="1" t="str">
        <f>_xlfn.TEXTBEFORE(Table7[[#This Row],[raw]]," ")</f>
        <v>PROWASTE-rt0963</v>
      </c>
      <c r="C1808" s="1"/>
      <c r="D1808" s="1">
        <f>_xlfn.NUMBERVALUE(_xlfn.TEXTAFTER(Table7[[#This Row],[raw]]," ",-1))</f>
        <v>5.9874601400000003E-7</v>
      </c>
      <c r="G1808" t="s">
        <v>3907</v>
      </c>
      <c r="H1808" t="s">
        <v>2778</v>
      </c>
      <c r="I1808">
        <v>6.6533993300000002E-7</v>
      </c>
      <c r="J1808">
        <f>_xlfn.XLOOKUP(Table2[[#This Row],[rxn]],Table7[rxn],Table7[flux],0)</f>
        <v>0</v>
      </c>
      <c r="K1808">
        <f>Table2[[#This Row],[flux]]-Table2[[#This Row],[flux in mfs]]</f>
        <v>6.6533993300000002E-7</v>
      </c>
      <c r="L1808" t="b">
        <f>_xlfn.TEXTAFTER(Table2[[#This Row],[rxn]],"-",-1)="SPONT"</f>
        <v>0</v>
      </c>
      <c r="M1808" t="str">
        <f>_xlfn.TEXTAFTER(Table2[[#This Row],[rxn]],"-",-1)</f>
        <v>rt5549</v>
      </c>
      <c r="N1808">
        <f>_xlfn.XLOOKUP("'PRO-"&amp;Table2[[#This Row],[enz]]&amp;"'",'[1]Sheet2 (2)'!$A:$A,'[1]Sheet2 (2)'!$B:$B,"")</f>
        <v>1</v>
      </c>
    </row>
    <row r="1809" spans="1:14" ht="17" hidden="1" x14ac:dyDescent="0.25">
      <c r="A1809" s="1" t="s">
        <v>1809</v>
      </c>
      <c r="B1809" s="1" t="str">
        <f>_xlfn.TEXTBEFORE(Table7[[#This Row],[raw]]," ")</f>
        <v>PROWASTE-rt0986</v>
      </c>
      <c r="C1809" s="1"/>
      <c r="D1809" s="1">
        <f>_xlfn.NUMBERVALUE(_xlfn.TEXTAFTER(Table7[[#This Row],[raw]]," ",-1))</f>
        <v>4.503613E-9</v>
      </c>
      <c r="G1809" t="s">
        <v>2788</v>
      </c>
      <c r="H1809" t="s">
        <v>2778</v>
      </c>
      <c r="I1809">
        <v>1.2340060366557E-2</v>
      </c>
      <c r="J1809">
        <f>_xlfn.XLOOKUP(Table2[[#This Row],[rxn]],Table7[rxn],Table7[flux],0)</f>
        <v>12.6942477133552</v>
      </c>
      <c r="K1809">
        <f>Table2[[#This Row],[flux]]-Table2[[#This Row],[flux in mfs]]</f>
        <v>-12.681907652988643</v>
      </c>
      <c r="L1809" t="b">
        <f>_xlfn.TEXTAFTER(Table2[[#This Row],[rxn]],"-",-1)="SPONT"</f>
        <v>1</v>
      </c>
      <c r="M1809" t="str">
        <f>_xlfn.TEXTAFTER(Table2[[#This Row],[rxn]],"-",-1)</f>
        <v>SPONT</v>
      </c>
      <c r="N1809" t="str">
        <f>_xlfn.XLOOKUP("'PRO-"&amp;Table2[[#This Row],[enz]]&amp;"'",'[1]Sheet2 (2)'!$A:$A,'[1]Sheet2 (2)'!$B:$B,"")</f>
        <v/>
      </c>
    </row>
    <row r="1810" spans="1:14" ht="17" x14ac:dyDescent="0.25">
      <c r="A1810" s="1" t="s">
        <v>1810</v>
      </c>
      <c r="B1810" s="1" t="str">
        <f>_xlfn.TEXTBEFORE(Table7[[#This Row],[raw]]," ")</f>
        <v>PROWASTE-rt0996</v>
      </c>
      <c r="C1810" s="1"/>
      <c r="D1810" s="1">
        <f>_xlfn.NUMBERVALUE(_xlfn.TEXTAFTER(Table7[[#This Row],[raw]]," ",-1))</f>
        <v>1.75192614E-7</v>
      </c>
      <c r="G1810" t="s">
        <v>3559</v>
      </c>
      <c r="H1810" t="s">
        <v>2778</v>
      </c>
      <c r="I1810">
        <v>6.7024587800000004E-7</v>
      </c>
      <c r="J1810">
        <f>_xlfn.XLOOKUP(Table2[[#This Row],[rxn]],Table7[rxn],Table7[flux],0)</f>
        <v>0</v>
      </c>
      <c r="K1810">
        <f>Table2[[#This Row],[flux]]-Table2[[#This Row],[flux in mfs]]</f>
        <v>6.7024587800000004E-7</v>
      </c>
      <c r="L1810" t="b">
        <f>_xlfn.TEXTAFTER(Table2[[#This Row],[rxn]],"-",-1)="SPONT"</f>
        <v>0</v>
      </c>
      <c r="M1810" t="str">
        <f>_xlfn.TEXTAFTER(Table2[[#This Row],[rxn]],"-",-1)</f>
        <v>rt5549</v>
      </c>
      <c r="N1810">
        <f>_xlfn.XLOOKUP("'PRO-"&amp;Table2[[#This Row],[enz]]&amp;"'",'[1]Sheet2 (2)'!$A:$A,'[1]Sheet2 (2)'!$B:$B,"")</f>
        <v>1</v>
      </c>
    </row>
    <row r="1811" spans="1:14" ht="17" x14ac:dyDescent="0.25">
      <c r="A1811" s="1" t="s">
        <v>1811</v>
      </c>
      <c r="B1811" s="1" t="str">
        <f>_xlfn.TEXTBEFORE(Table7[[#This Row],[raw]]," ")</f>
        <v>PROWASTE-rt1009</v>
      </c>
      <c r="C1811" s="1"/>
      <c r="D1811" s="1">
        <f>_xlfn.NUMBERVALUE(_xlfn.TEXTAFTER(Table7[[#This Row],[raw]]," ",-1))</f>
        <v>8.6174513199999997E-7</v>
      </c>
      <c r="G1811" t="s">
        <v>3527</v>
      </c>
      <c r="H1811" t="s">
        <v>2778</v>
      </c>
      <c r="I1811">
        <v>6.7772442699999997E-7</v>
      </c>
      <c r="J1811">
        <f>_xlfn.XLOOKUP(Table2[[#This Row],[rxn]],Table7[rxn],Table7[flux],0)</f>
        <v>0</v>
      </c>
      <c r="K1811">
        <f>Table2[[#This Row],[flux]]-Table2[[#This Row],[flux in mfs]]</f>
        <v>6.7772442699999997E-7</v>
      </c>
      <c r="L1811" t="b">
        <f>_xlfn.TEXTAFTER(Table2[[#This Row],[rxn]],"-",-1)="SPONT"</f>
        <v>0</v>
      </c>
      <c r="M1811" t="str">
        <f>_xlfn.TEXTAFTER(Table2[[#This Row],[rxn]],"-",-1)</f>
        <v>rt3754_c</v>
      </c>
      <c r="N1811">
        <f>_xlfn.XLOOKUP("'PRO-"&amp;Table2[[#This Row],[enz]]&amp;"'",'[1]Sheet2 (2)'!$A:$A,'[1]Sheet2 (2)'!$B:$B,"")</f>
        <v>1</v>
      </c>
    </row>
    <row r="1812" spans="1:14" ht="17" x14ac:dyDescent="0.25">
      <c r="A1812" s="1" t="s">
        <v>1812</v>
      </c>
      <c r="B1812" s="1" t="str">
        <f>_xlfn.TEXTBEFORE(Table7[[#This Row],[raw]]," ")</f>
        <v>PROWASTE-rt1057</v>
      </c>
      <c r="C1812" s="1"/>
      <c r="D1812" s="1">
        <f>_xlfn.NUMBERVALUE(_xlfn.TEXTAFTER(Table7[[#This Row],[raw]]," ",-1))</f>
        <v>3.2775454E-8</v>
      </c>
      <c r="G1812" t="s">
        <v>3872</v>
      </c>
      <c r="H1812" t="s">
        <v>2778</v>
      </c>
      <c r="I1812">
        <v>6.7772442699999997E-7</v>
      </c>
      <c r="J1812">
        <f>_xlfn.XLOOKUP(Table2[[#This Row],[rxn]],Table7[rxn],Table7[flux],0)</f>
        <v>0</v>
      </c>
      <c r="K1812">
        <f>Table2[[#This Row],[flux]]-Table2[[#This Row],[flux in mfs]]</f>
        <v>6.7772442699999997E-7</v>
      </c>
      <c r="L1812" t="b">
        <f>_xlfn.TEXTAFTER(Table2[[#This Row],[rxn]],"-",-1)="SPONT"</f>
        <v>0</v>
      </c>
      <c r="M1812" t="str">
        <f>_xlfn.TEXTAFTER(Table2[[#This Row],[rxn]],"-",-1)</f>
        <v>rt3754_c</v>
      </c>
      <c r="N1812">
        <f>_xlfn.XLOOKUP("'PRO-"&amp;Table2[[#This Row],[enz]]&amp;"'",'[1]Sheet2 (2)'!$A:$A,'[1]Sheet2 (2)'!$B:$B,"")</f>
        <v>1</v>
      </c>
    </row>
    <row r="1813" spans="1:14" ht="17" hidden="1" x14ac:dyDescent="0.25">
      <c r="A1813" s="1" t="s">
        <v>1813</v>
      </c>
      <c r="B1813" s="1" t="str">
        <f>_xlfn.TEXTBEFORE(Table7[[#This Row],[raw]]," ")</f>
        <v>PROWASTE-rt1060</v>
      </c>
      <c r="C1813" s="1"/>
      <c r="D1813" s="1">
        <f>_xlfn.NUMBERVALUE(_xlfn.TEXTAFTER(Table7[[#This Row],[raw]]," ",-1))</f>
        <v>8.0439470000000004E-9</v>
      </c>
      <c r="G1813" t="s">
        <v>3163</v>
      </c>
      <c r="H1813" t="s">
        <v>2778</v>
      </c>
      <c r="I1813">
        <v>1.1291424646157001E-2</v>
      </c>
      <c r="J1813">
        <f>_xlfn.XLOOKUP(Table2[[#This Row],[rxn]],Table7[rxn],Table7[flux],0)</f>
        <v>12.7453462902269</v>
      </c>
      <c r="K1813">
        <f>Table2[[#This Row],[flux]]-Table2[[#This Row],[flux in mfs]]</f>
        <v>-12.734054865580744</v>
      </c>
      <c r="L1813" t="b">
        <f>_xlfn.TEXTAFTER(Table2[[#This Row],[rxn]],"-",-1)="SPONT"</f>
        <v>1</v>
      </c>
      <c r="M1813" t="str">
        <f>_xlfn.TEXTAFTER(Table2[[#This Row],[rxn]],"-",-1)</f>
        <v>SPONT</v>
      </c>
      <c r="N1813" t="str">
        <f>_xlfn.XLOOKUP("'PRO-"&amp;Table2[[#This Row],[enz]]&amp;"'",'[1]Sheet2 (2)'!$A:$A,'[1]Sheet2 (2)'!$B:$B,"")</f>
        <v/>
      </c>
    </row>
    <row r="1814" spans="1:14" ht="17" hidden="1" x14ac:dyDescent="0.25">
      <c r="A1814" s="1" t="s">
        <v>1814</v>
      </c>
      <c r="B1814" s="1" t="str">
        <f>_xlfn.TEXTBEFORE(Table7[[#This Row],[raw]]," ")</f>
        <v>PROWASTE-rt1067</v>
      </c>
      <c r="C1814" s="1"/>
      <c r="D1814" s="1">
        <f>_xlfn.NUMBERVALUE(_xlfn.TEXTAFTER(Table7[[#This Row],[raw]]," ",-1))</f>
        <v>6.8983889999999999E-9</v>
      </c>
      <c r="G1814" t="s">
        <v>3165</v>
      </c>
      <c r="H1814" t="s">
        <v>2778</v>
      </c>
      <c r="I1814">
        <v>1.1291424646157001E-2</v>
      </c>
      <c r="J1814">
        <f>_xlfn.XLOOKUP(Table2[[#This Row],[rxn]],Table7[rxn],Table7[flux],0)</f>
        <v>12.7453462902269</v>
      </c>
      <c r="K1814">
        <f>Table2[[#This Row],[flux]]-Table2[[#This Row],[flux in mfs]]</f>
        <v>-12.734054865580744</v>
      </c>
      <c r="L1814" t="b">
        <f>_xlfn.TEXTAFTER(Table2[[#This Row],[rxn]],"-",-1)="SPONT"</f>
        <v>1</v>
      </c>
      <c r="M1814" t="str">
        <f>_xlfn.TEXTAFTER(Table2[[#This Row],[rxn]],"-",-1)</f>
        <v>SPONT</v>
      </c>
      <c r="N1814" t="str">
        <f>_xlfn.XLOOKUP("'PRO-"&amp;Table2[[#This Row],[enz]]&amp;"'",'[1]Sheet2 (2)'!$A:$A,'[1]Sheet2 (2)'!$B:$B,"")</f>
        <v/>
      </c>
    </row>
    <row r="1815" spans="1:14" ht="17" x14ac:dyDescent="0.25">
      <c r="A1815" s="1" t="s">
        <v>1815</v>
      </c>
      <c r="B1815" s="1" t="str">
        <f>_xlfn.TEXTBEFORE(Table7[[#This Row],[raw]]," ")</f>
        <v>PROWASTE-rt1089</v>
      </c>
      <c r="C1815" s="1"/>
      <c r="D1815" s="1">
        <f>_xlfn.NUMBERVALUE(_xlfn.TEXTAFTER(Table7[[#This Row],[raw]]," ",-1))</f>
        <v>2.77695736E-7</v>
      </c>
      <c r="G1815" t="s">
        <v>4392</v>
      </c>
      <c r="H1815" t="s">
        <v>2778</v>
      </c>
      <c r="I1815">
        <v>6.7772442699999997E-7</v>
      </c>
      <c r="J1815">
        <f>_xlfn.XLOOKUP(Table2[[#This Row],[rxn]],Table7[rxn],Table7[flux],0)</f>
        <v>0</v>
      </c>
      <c r="K1815">
        <f>Table2[[#This Row],[flux]]-Table2[[#This Row],[flux in mfs]]</f>
        <v>6.7772442699999997E-7</v>
      </c>
      <c r="L1815" t="b">
        <f>_xlfn.TEXTAFTER(Table2[[#This Row],[rxn]],"-",-1)="SPONT"</f>
        <v>0</v>
      </c>
      <c r="M1815" t="str">
        <f>_xlfn.TEXTAFTER(Table2[[#This Row],[rxn]],"-",-1)</f>
        <v>rt3754_c</v>
      </c>
      <c r="N1815">
        <f>_xlfn.XLOOKUP("'PRO-"&amp;Table2[[#This Row],[enz]]&amp;"'",'[1]Sheet2 (2)'!$A:$A,'[1]Sheet2 (2)'!$B:$B,"")</f>
        <v>1</v>
      </c>
    </row>
    <row r="1816" spans="1:14" ht="17" hidden="1" x14ac:dyDescent="0.25">
      <c r="A1816" s="1" t="s">
        <v>1816</v>
      </c>
      <c r="B1816" s="1" t="str">
        <f>_xlfn.TEXTBEFORE(Table7[[#This Row],[raw]]," ")</f>
        <v>PROWASTE-rt1127</v>
      </c>
      <c r="C1816" s="1"/>
      <c r="D1816" s="1">
        <f>_xlfn.NUMBERVALUE(_xlfn.TEXTAFTER(Table7[[#This Row],[raw]]," ",-1))</f>
        <v>1.5674952800000001E-7</v>
      </c>
      <c r="G1816" t="s">
        <v>2986</v>
      </c>
      <c r="H1816" t="s">
        <v>2778</v>
      </c>
      <c r="I1816">
        <v>1.1394902297236E-2</v>
      </c>
      <c r="J1816">
        <f>_xlfn.XLOOKUP(Table2[[#This Row],[rxn]],Table7[rxn],Table7[flux],0)</f>
        <v>12.862148070128301</v>
      </c>
      <c r="K1816">
        <f>Table2[[#This Row],[flux]]-Table2[[#This Row],[flux in mfs]]</f>
        <v>-12.850753167831066</v>
      </c>
      <c r="L1816" t="b">
        <f>_xlfn.TEXTAFTER(Table2[[#This Row],[rxn]],"-",-1)="SPONT"</f>
        <v>1</v>
      </c>
      <c r="M1816" t="str">
        <f>_xlfn.TEXTAFTER(Table2[[#This Row],[rxn]],"-",-1)</f>
        <v>SPONT</v>
      </c>
      <c r="N1816" t="str">
        <f>_xlfn.XLOOKUP("'PRO-"&amp;Table2[[#This Row],[enz]]&amp;"'",'[1]Sheet2 (2)'!$A:$A,'[1]Sheet2 (2)'!$B:$B,"")</f>
        <v/>
      </c>
    </row>
    <row r="1817" spans="1:14" ht="17" x14ac:dyDescent="0.25">
      <c r="A1817" s="1" t="s">
        <v>1817</v>
      </c>
      <c r="B1817" s="1" t="str">
        <f>_xlfn.TEXTBEFORE(Table7[[#This Row],[raw]]," ")</f>
        <v>PROWASTE-rt1131</v>
      </c>
      <c r="C1817" s="1"/>
      <c r="D1817" s="1">
        <f>_xlfn.NUMBERVALUE(_xlfn.TEXTAFTER(Table7[[#This Row],[raw]]," ",-1))</f>
        <v>1.4712599E-8</v>
      </c>
      <c r="G1817" t="s">
        <v>3711</v>
      </c>
      <c r="H1817" t="s">
        <v>2778</v>
      </c>
      <c r="I1817">
        <v>6.8784343600000002E-7</v>
      </c>
      <c r="J1817">
        <f>_xlfn.XLOOKUP(Table2[[#This Row],[rxn]],Table7[rxn],Table7[flux],0)</f>
        <v>0</v>
      </c>
      <c r="K1817">
        <f>Table2[[#This Row],[flux]]-Table2[[#This Row],[flux in mfs]]</f>
        <v>6.8784343600000002E-7</v>
      </c>
      <c r="L1817" t="b">
        <f>_xlfn.TEXTAFTER(Table2[[#This Row],[rxn]],"-",-1)="SPONT"</f>
        <v>0</v>
      </c>
      <c r="M1817" t="str">
        <f>_xlfn.TEXTAFTER(Table2[[#This Row],[rxn]],"-",-1)</f>
        <v>rt3256</v>
      </c>
      <c r="N1817">
        <f>_xlfn.XLOOKUP("'PRO-"&amp;Table2[[#This Row],[enz]]&amp;"'",'[1]Sheet2 (2)'!$A:$A,'[1]Sheet2 (2)'!$B:$B,"")</f>
        <v>1</v>
      </c>
    </row>
    <row r="1818" spans="1:14" ht="17" x14ac:dyDescent="0.25">
      <c r="A1818" s="1" t="s">
        <v>1818</v>
      </c>
      <c r="B1818" s="1" t="str">
        <f>_xlfn.TEXTBEFORE(Table7[[#This Row],[raw]]," ")</f>
        <v>PROWASTE-rt1145</v>
      </c>
      <c r="C1818" s="1"/>
      <c r="D1818" s="1">
        <f>_xlfn.NUMBERVALUE(_xlfn.TEXTAFTER(Table7[[#This Row],[raw]]," ",-1))</f>
        <v>1.3547019999999999E-7</v>
      </c>
      <c r="G1818" t="s">
        <v>3712</v>
      </c>
      <c r="H1818" t="s">
        <v>2778</v>
      </c>
      <c r="I1818">
        <v>6.8784343600000002E-7</v>
      </c>
      <c r="J1818">
        <f>_xlfn.XLOOKUP(Table2[[#This Row],[rxn]],Table7[rxn],Table7[flux],0)</f>
        <v>0</v>
      </c>
      <c r="K1818">
        <f>Table2[[#This Row],[flux]]-Table2[[#This Row],[flux in mfs]]</f>
        <v>6.8784343600000002E-7</v>
      </c>
      <c r="L1818" t="b">
        <f>_xlfn.TEXTAFTER(Table2[[#This Row],[rxn]],"-",-1)="SPONT"</f>
        <v>0</v>
      </c>
      <c r="M1818" t="str">
        <f>_xlfn.TEXTAFTER(Table2[[#This Row],[rxn]],"-",-1)</f>
        <v>rt3256</v>
      </c>
      <c r="N1818">
        <f>_xlfn.XLOOKUP("'PRO-"&amp;Table2[[#This Row],[enz]]&amp;"'",'[1]Sheet2 (2)'!$A:$A,'[1]Sheet2 (2)'!$B:$B,"")</f>
        <v>1</v>
      </c>
    </row>
    <row r="1819" spans="1:14" ht="17" x14ac:dyDescent="0.25">
      <c r="A1819" s="1" t="s">
        <v>1819</v>
      </c>
      <c r="B1819" s="1" t="str">
        <f>_xlfn.TEXTBEFORE(Table7[[#This Row],[raw]]," ")</f>
        <v>PROWASTE-rt1147</v>
      </c>
      <c r="C1819" s="1"/>
      <c r="D1819" s="1">
        <f>_xlfn.NUMBERVALUE(_xlfn.TEXTAFTER(Table7[[#This Row],[raw]]," ",-1))</f>
        <v>4.6710240000000003E-9</v>
      </c>
      <c r="G1819" t="s">
        <v>3555</v>
      </c>
      <c r="H1819" t="s">
        <v>2778</v>
      </c>
      <c r="I1819">
        <v>6.9921665599999998E-7</v>
      </c>
      <c r="J1819">
        <f>_xlfn.XLOOKUP(Table2[[#This Row],[rxn]],Table7[rxn],Table7[flux],0)</f>
        <v>0</v>
      </c>
      <c r="K1819">
        <f>Table2[[#This Row],[flux]]-Table2[[#This Row],[flux in mfs]]</f>
        <v>6.9921665599999998E-7</v>
      </c>
      <c r="L1819" t="b">
        <f>_xlfn.TEXTAFTER(Table2[[#This Row],[rxn]],"-",-1)="SPONT"</f>
        <v>0</v>
      </c>
      <c r="M1819" t="str">
        <f>_xlfn.TEXTAFTER(Table2[[#This Row],[rxn]],"-",-1)</f>
        <v>rt6588</v>
      </c>
      <c r="N1819">
        <f>_xlfn.XLOOKUP("'PRO-"&amp;Table2[[#This Row],[enz]]&amp;"'",'[1]Sheet2 (2)'!$A:$A,'[1]Sheet2 (2)'!$B:$B,"")</f>
        <v>1</v>
      </c>
    </row>
    <row r="1820" spans="1:14" ht="17" x14ac:dyDescent="0.25">
      <c r="A1820" s="1" t="s">
        <v>1820</v>
      </c>
      <c r="B1820" s="1" t="str">
        <f>_xlfn.TEXTBEFORE(Table7[[#This Row],[raw]]," ")</f>
        <v>PROWASTE-rt1153</v>
      </c>
      <c r="C1820" s="1"/>
      <c r="D1820" s="1">
        <f>_xlfn.NUMBERVALUE(_xlfn.TEXTAFTER(Table7[[#This Row],[raw]]," ",-1))</f>
        <v>4.5587900000000002E-10</v>
      </c>
      <c r="G1820" t="s">
        <v>3901</v>
      </c>
      <c r="H1820" t="s">
        <v>2778</v>
      </c>
      <c r="I1820">
        <v>6.9921665599999998E-7</v>
      </c>
      <c r="J1820">
        <f>_xlfn.XLOOKUP(Table2[[#This Row],[rxn]],Table7[rxn],Table7[flux],0)</f>
        <v>0</v>
      </c>
      <c r="K1820">
        <f>Table2[[#This Row],[flux]]-Table2[[#This Row],[flux in mfs]]</f>
        <v>6.9921665599999998E-7</v>
      </c>
      <c r="L1820" t="b">
        <f>_xlfn.TEXTAFTER(Table2[[#This Row],[rxn]],"-",-1)="SPONT"</f>
        <v>0</v>
      </c>
      <c r="M1820" t="str">
        <f>_xlfn.TEXTAFTER(Table2[[#This Row],[rxn]],"-",-1)</f>
        <v>rt6588</v>
      </c>
      <c r="N1820">
        <f>_xlfn.XLOOKUP("'PRO-"&amp;Table2[[#This Row],[enz]]&amp;"'",'[1]Sheet2 (2)'!$A:$A,'[1]Sheet2 (2)'!$B:$B,"")</f>
        <v>1</v>
      </c>
    </row>
    <row r="1821" spans="1:14" ht="17" x14ac:dyDescent="0.25">
      <c r="A1821" s="1" t="s">
        <v>1821</v>
      </c>
      <c r="B1821" s="1" t="str">
        <f>_xlfn.TEXTBEFORE(Table7[[#This Row],[raw]]," ")</f>
        <v>PROWASTE-rt1163</v>
      </c>
      <c r="C1821" s="1"/>
      <c r="D1821" s="1">
        <f>_xlfn.NUMBERVALUE(_xlfn.TEXTAFTER(Table7[[#This Row],[raw]]," ",-1))</f>
        <v>4.6343805000000002E-8</v>
      </c>
      <c r="G1821" t="s">
        <v>3402</v>
      </c>
      <c r="H1821" t="s">
        <v>2778</v>
      </c>
      <c r="I1821">
        <v>7.1375953E-7</v>
      </c>
      <c r="J1821">
        <f>_xlfn.XLOOKUP(Table2[[#This Row],[rxn]],Table7[rxn],Table7[flux],0)</f>
        <v>0</v>
      </c>
      <c r="K1821">
        <f>Table2[[#This Row],[flux]]-Table2[[#This Row],[flux in mfs]]</f>
        <v>7.1375953E-7</v>
      </c>
      <c r="L1821" t="b">
        <f>_xlfn.TEXTAFTER(Table2[[#This Row],[rxn]],"-",-1)="SPONT"</f>
        <v>0</v>
      </c>
      <c r="M1821" t="str">
        <f>_xlfn.TEXTAFTER(Table2[[#This Row],[rxn]],"-",-1)</f>
        <v>rt4544</v>
      </c>
      <c r="N1821">
        <f>_xlfn.XLOOKUP("'PRO-"&amp;Table2[[#This Row],[enz]]&amp;"'",'[1]Sheet2 (2)'!$A:$A,'[1]Sheet2 (2)'!$B:$B,"")</f>
        <v>1</v>
      </c>
    </row>
    <row r="1822" spans="1:14" ht="17" x14ac:dyDescent="0.25">
      <c r="A1822" s="1" t="s">
        <v>1822</v>
      </c>
      <c r="B1822" s="1" t="str">
        <f>_xlfn.TEXTBEFORE(Table7[[#This Row],[raw]]," ")</f>
        <v>PROWASTE-rt1168</v>
      </c>
      <c r="C1822" s="1"/>
      <c r="D1822" s="1">
        <f>_xlfn.NUMBERVALUE(_xlfn.TEXTAFTER(Table7[[#This Row],[raw]]," ",-1))</f>
        <v>1.16391147E-7</v>
      </c>
      <c r="G1822" t="s">
        <v>3726</v>
      </c>
      <c r="H1822" t="s">
        <v>2778</v>
      </c>
      <c r="I1822">
        <v>7.1375953E-7</v>
      </c>
      <c r="J1822">
        <f>_xlfn.XLOOKUP(Table2[[#This Row],[rxn]],Table7[rxn],Table7[flux],0)</f>
        <v>0</v>
      </c>
      <c r="K1822">
        <f>Table2[[#This Row],[flux]]-Table2[[#This Row],[flux in mfs]]</f>
        <v>7.1375953E-7</v>
      </c>
      <c r="L1822" t="b">
        <f>_xlfn.TEXTAFTER(Table2[[#This Row],[rxn]],"-",-1)="SPONT"</f>
        <v>0</v>
      </c>
      <c r="M1822" t="str">
        <f>_xlfn.TEXTAFTER(Table2[[#This Row],[rxn]],"-",-1)</f>
        <v>rt4544</v>
      </c>
      <c r="N1822">
        <f>_xlfn.XLOOKUP("'PRO-"&amp;Table2[[#This Row],[enz]]&amp;"'",'[1]Sheet2 (2)'!$A:$A,'[1]Sheet2 (2)'!$B:$B,"")</f>
        <v>1</v>
      </c>
    </row>
    <row r="1823" spans="1:14" ht="17" x14ac:dyDescent="0.25">
      <c r="A1823" s="1" t="s">
        <v>1823</v>
      </c>
      <c r="B1823" s="1" t="str">
        <f>_xlfn.TEXTBEFORE(Table7[[#This Row],[raw]]," ")</f>
        <v>PROWASTE-rt1169</v>
      </c>
      <c r="C1823" s="1"/>
      <c r="D1823" s="1">
        <f>_xlfn.NUMBERVALUE(_xlfn.TEXTAFTER(Table7[[#This Row],[raw]]," ",-1))</f>
        <v>2.2844091999999999E-8</v>
      </c>
      <c r="G1823" t="s">
        <v>3485</v>
      </c>
      <c r="H1823" t="s">
        <v>2778</v>
      </c>
      <c r="I1823">
        <v>7.4228825000000002E-7</v>
      </c>
      <c r="J1823">
        <f>_xlfn.XLOOKUP(Table2[[#This Row],[rxn]],Table7[rxn],Table7[flux],0)</f>
        <v>0</v>
      </c>
      <c r="K1823">
        <f>Table2[[#This Row],[flux]]-Table2[[#This Row],[flux in mfs]]</f>
        <v>7.4228825000000002E-7</v>
      </c>
      <c r="L1823" t="b">
        <f>_xlfn.TEXTAFTER(Table2[[#This Row],[rxn]],"-",-1)="SPONT"</f>
        <v>0</v>
      </c>
      <c r="M1823" t="str">
        <f>_xlfn.TEXTAFTER(Table2[[#This Row],[rxn]],"-",-1)</f>
        <v>rt5633_c</v>
      </c>
      <c r="N1823">
        <f>_xlfn.XLOOKUP("'PRO-"&amp;Table2[[#This Row],[enz]]&amp;"'",'[1]Sheet2 (2)'!$A:$A,'[1]Sheet2 (2)'!$B:$B,"")</f>
        <v>1</v>
      </c>
    </row>
    <row r="1824" spans="1:14" ht="17" x14ac:dyDescent="0.25">
      <c r="A1824" s="1" t="s">
        <v>1824</v>
      </c>
      <c r="B1824" s="1" t="str">
        <f>_xlfn.TEXTBEFORE(Table7[[#This Row],[raw]]," ")</f>
        <v>PROWASTE-rt1203</v>
      </c>
      <c r="C1824" s="1"/>
      <c r="D1824" s="1">
        <f>_xlfn.NUMBERVALUE(_xlfn.TEXTAFTER(Table7[[#This Row],[raw]]," ",-1))</f>
        <v>4.379099E-9</v>
      </c>
      <c r="G1824" t="s">
        <v>3824</v>
      </c>
      <c r="H1824" t="s">
        <v>2778</v>
      </c>
      <c r="I1824">
        <v>7.4228825000000002E-7</v>
      </c>
      <c r="J1824">
        <f>_xlfn.XLOOKUP(Table2[[#This Row],[rxn]],Table7[rxn],Table7[flux],0)</f>
        <v>0</v>
      </c>
      <c r="K1824">
        <f>Table2[[#This Row],[flux]]-Table2[[#This Row],[flux in mfs]]</f>
        <v>7.4228825000000002E-7</v>
      </c>
      <c r="L1824" t="b">
        <f>_xlfn.TEXTAFTER(Table2[[#This Row],[rxn]],"-",-1)="SPONT"</f>
        <v>0</v>
      </c>
      <c r="M1824" t="str">
        <f>_xlfn.TEXTAFTER(Table2[[#This Row],[rxn]],"-",-1)</f>
        <v>rt5633_c</v>
      </c>
      <c r="N1824">
        <f>_xlfn.XLOOKUP("'PRO-"&amp;Table2[[#This Row],[enz]]&amp;"'",'[1]Sheet2 (2)'!$A:$A,'[1]Sheet2 (2)'!$B:$B,"")</f>
        <v>1</v>
      </c>
    </row>
    <row r="1825" spans="1:14" ht="17" x14ac:dyDescent="0.25">
      <c r="A1825" s="1" t="s">
        <v>1825</v>
      </c>
      <c r="B1825" s="1" t="str">
        <f>_xlfn.TEXTBEFORE(Table7[[#This Row],[raw]]," ")</f>
        <v>PROWASTE-rt1206</v>
      </c>
      <c r="C1825" s="1"/>
      <c r="D1825" s="1">
        <f>_xlfn.NUMBERVALUE(_xlfn.TEXTAFTER(Table7[[#This Row],[raw]]," ",-1))</f>
        <v>3.2155099999999998E-8</v>
      </c>
      <c r="G1825" t="s">
        <v>4467</v>
      </c>
      <c r="H1825" t="s">
        <v>2778</v>
      </c>
      <c r="I1825">
        <v>7.4228825000000002E-7</v>
      </c>
      <c r="J1825">
        <f>_xlfn.XLOOKUP(Table2[[#This Row],[rxn]],Table7[rxn],Table7[flux],0)</f>
        <v>0</v>
      </c>
      <c r="K1825">
        <f>Table2[[#This Row],[flux]]-Table2[[#This Row],[flux in mfs]]</f>
        <v>7.4228825000000002E-7</v>
      </c>
      <c r="L1825" t="b">
        <f>_xlfn.TEXTAFTER(Table2[[#This Row],[rxn]],"-",-1)="SPONT"</f>
        <v>0</v>
      </c>
      <c r="M1825" t="str">
        <f>_xlfn.TEXTAFTER(Table2[[#This Row],[rxn]],"-",-1)</f>
        <v>rt5633_c</v>
      </c>
      <c r="N1825">
        <f>_xlfn.XLOOKUP("'PRO-"&amp;Table2[[#This Row],[enz]]&amp;"'",'[1]Sheet2 (2)'!$A:$A,'[1]Sheet2 (2)'!$B:$B,"")</f>
        <v>1</v>
      </c>
    </row>
    <row r="1826" spans="1:14" ht="17" x14ac:dyDescent="0.25">
      <c r="A1826" s="1" t="s">
        <v>1826</v>
      </c>
      <c r="B1826" s="1" t="str">
        <f>_xlfn.TEXTBEFORE(Table7[[#This Row],[raw]]," ")</f>
        <v>PROWASTE-rt1221</v>
      </c>
      <c r="C1826" s="1"/>
      <c r="D1826" s="1">
        <f>_xlfn.NUMBERVALUE(_xlfn.TEXTAFTER(Table7[[#This Row],[raw]]," ",-1))</f>
        <v>2.0286384879999998E-6</v>
      </c>
      <c r="G1826" t="s">
        <v>3518</v>
      </c>
      <c r="H1826" t="s">
        <v>2778</v>
      </c>
      <c r="I1826">
        <v>7.9195987600000003E-7</v>
      </c>
      <c r="J1826">
        <f>_xlfn.XLOOKUP(Table2[[#This Row],[rxn]],Table7[rxn],Table7[flux],0)</f>
        <v>0</v>
      </c>
      <c r="K1826">
        <f>Table2[[#This Row],[flux]]-Table2[[#This Row],[flux in mfs]]</f>
        <v>7.9195987600000003E-7</v>
      </c>
      <c r="L1826" t="b">
        <f>_xlfn.TEXTAFTER(Table2[[#This Row],[rxn]],"-",-1)="SPONT"</f>
        <v>0</v>
      </c>
      <c r="M1826" t="str">
        <f>_xlfn.TEXTAFTER(Table2[[#This Row],[rxn]],"-",-1)</f>
        <v>rt6488_m</v>
      </c>
      <c r="N1826">
        <f>_xlfn.XLOOKUP("'PRO-"&amp;Table2[[#This Row],[enz]]&amp;"'",'[1]Sheet2 (2)'!$A:$A,'[1]Sheet2 (2)'!$B:$B,"")</f>
        <v>1</v>
      </c>
    </row>
    <row r="1827" spans="1:14" ht="17" hidden="1" x14ac:dyDescent="0.25">
      <c r="A1827" s="1" t="s">
        <v>1827</v>
      </c>
      <c r="B1827" s="1" t="str">
        <f>_xlfn.TEXTBEFORE(Table7[[#This Row],[raw]]," ")</f>
        <v>PROWASTE-rt1228</v>
      </c>
      <c r="C1827" s="1"/>
      <c r="D1827" s="1">
        <f>_xlfn.NUMBERVALUE(_xlfn.TEXTAFTER(Table7[[#This Row],[raw]]," ",-1))</f>
        <v>4.7160941200000001E-7</v>
      </c>
      <c r="G1827" t="s">
        <v>2879</v>
      </c>
      <c r="H1827" t="s">
        <v>2778</v>
      </c>
      <c r="I1827">
        <v>1.2158285384397E-2</v>
      </c>
      <c r="J1827">
        <f>_xlfn.XLOOKUP(Table2[[#This Row],[rxn]],Table7[rxn],Table7[flux],0)</f>
        <v>13.723826919597199</v>
      </c>
      <c r="K1827">
        <f>Table2[[#This Row],[flux]]-Table2[[#This Row],[flux in mfs]]</f>
        <v>-13.711668634212803</v>
      </c>
      <c r="L1827" t="b">
        <f>_xlfn.TEXTAFTER(Table2[[#This Row],[rxn]],"-",-1)="SPONT"</f>
        <v>1</v>
      </c>
      <c r="M1827" t="str">
        <f>_xlfn.TEXTAFTER(Table2[[#This Row],[rxn]],"-",-1)</f>
        <v>SPONT</v>
      </c>
      <c r="N1827" t="str">
        <f>_xlfn.XLOOKUP("'PRO-"&amp;Table2[[#This Row],[enz]]&amp;"'",'[1]Sheet2 (2)'!$A:$A,'[1]Sheet2 (2)'!$B:$B,"")</f>
        <v/>
      </c>
    </row>
    <row r="1828" spans="1:14" ht="17" hidden="1" x14ac:dyDescent="0.25">
      <c r="A1828" s="1" t="s">
        <v>1828</v>
      </c>
      <c r="B1828" s="1" t="str">
        <f>_xlfn.TEXTBEFORE(Table7[[#This Row],[raw]]," ")</f>
        <v>PROWASTE-rt1254</v>
      </c>
      <c r="C1828" s="1"/>
      <c r="D1828" s="1">
        <f>_xlfn.NUMBERVALUE(_xlfn.TEXTAFTER(Table7[[#This Row],[raw]]," ",-1))</f>
        <v>3.33261983E-7</v>
      </c>
      <c r="G1828" t="s">
        <v>2890</v>
      </c>
      <c r="H1828" t="s">
        <v>2778</v>
      </c>
      <c r="I1828">
        <v>1.2158285384397E-2</v>
      </c>
      <c r="J1828">
        <f>_xlfn.XLOOKUP(Table2[[#This Row],[rxn]],Table7[rxn],Table7[flux],0)</f>
        <v>13.723826919597199</v>
      </c>
      <c r="K1828">
        <f>Table2[[#This Row],[flux]]-Table2[[#This Row],[flux in mfs]]</f>
        <v>-13.711668634212803</v>
      </c>
      <c r="L1828" t="b">
        <f>_xlfn.TEXTAFTER(Table2[[#This Row],[rxn]],"-",-1)="SPONT"</f>
        <v>1</v>
      </c>
      <c r="M1828" t="str">
        <f>_xlfn.TEXTAFTER(Table2[[#This Row],[rxn]],"-",-1)</f>
        <v>SPONT</v>
      </c>
      <c r="N1828" t="str">
        <f>_xlfn.XLOOKUP("'PRO-"&amp;Table2[[#This Row],[enz]]&amp;"'",'[1]Sheet2 (2)'!$A:$A,'[1]Sheet2 (2)'!$B:$B,"")</f>
        <v/>
      </c>
    </row>
    <row r="1829" spans="1:14" ht="17" x14ac:dyDescent="0.25">
      <c r="A1829" s="1" t="s">
        <v>1829</v>
      </c>
      <c r="B1829" s="1" t="str">
        <f>_xlfn.TEXTBEFORE(Table7[[#This Row],[raw]]," ")</f>
        <v>PROWASTE-rt1267</v>
      </c>
      <c r="C1829" s="1"/>
      <c r="D1829" s="1">
        <f>_xlfn.NUMBERVALUE(_xlfn.TEXTAFTER(Table7[[#This Row],[raw]]," ",-1))</f>
        <v>1.9996049499999999E-7</v>
      </c>
      <c r="G1829" t="s">
        <v>3863</v>
      </c>
      <c r="H1829" t="s">
        <v>2778</v>
      </c>
      <c r="I1829">
        <v>7.9195987600000003E-7</v>
      </c>
      <c r="J1829">
        <f>_xlfn.XLOOKUP(Table2[[#This Row],[rxn]],Table7[rxn],Table7[flux],0)</f>
        <v>0</v>
      </c>
      <c r="K1829">
        <f>Table2[[#This Row],[flux]]-Table2[[#This Row],[flux in mfs]]</f>
        <v>7.9195987600000003E-7</v>
      </c>
      <c r="L1829" t="b">
        <f>_xlfn.TEXTAFTER(Table2[[#This Row],[rxn]],"-",-1)="SPONT"</f>
        <v>0</v>
      </c>
      <c r="M1829" t="str">
        <f>_xlfn.TEXTAFTER(Table2[[#This Row],[rxn]],"-",-1)</f>
        <v>rt6488_m</v>
      </c>
      <c r="N1829">
        <f>_xlfn.XLOOKUP("'PRO-"&amp;Table2[[#This Row],[enz]]&amp;"'",'[1]Sheet2 (2)'!$A:$A,'[1]Sheet2 (2)'!$B:$B,"")</f>
        <v>1</v>
      </c>
    </row>
    <row r="1830" spans="1:14" ht="17" x14ac:dyDescent="0.25">
      <c r="A1830" s="1" t="s">
        <v>1830</v>
      </c>
      <c r="B1830" s="1" t="str">
        <f>_xlfn.TEXTBEFORE(Table7[[#This Row],[raw]]," ")</f>
        <v>PROWASTE-rt1269</v>
      </c>
      <c r="C1830" s="1"/>
      <c r="D1830" s="1">
        <f>_xlfn.NUMBERVALUE(_xlfn.TEXTAFTER(Table7[[#This Row],[raw]]," ",-1))</f>
        <v>6.0628019999999998E-8</v>
      </c>
      <c r="G1830" t="s">
        <v>3404</v>
      </c>
      <c r="H1830" t="s">
        <v>2778</v>
      </c>
      <c r="I1830">
        <v>8.1791984100000001E-7</v>
      </c>
      <c r="J1830">
        <f>_xlfn.XLOOKUP(Table2[[#This Row],[rxn]],Table7[rxn],Table7[flux],0)</f>
        <v>0</v>
      </c>
      <c r="K1830">
        <f>Table2[[#This Row],[flux]]-Table2[[#This Row],[flux in mfs]]</f>
        <v>8.1791984100000001E-7</v>
      </c>
      <c r="L1830" t="b">
        <f>_xlfn.TEXTAFTER(Table2[[#This Row],[rxn]],"-",-1)="SPONT"</f>
        <v>0</v>
      </c>
      <c r="M1830" t="str">
        <f>_xlfn.TEXTAFTER(Table2[[#This Row],[rxn]],"-",-1)</f>
        <v>rt4053</v>
      </c>
      <c r="N1830">
        <f>_xlfn.XLOOKUP("'PRO-"&amp;Table2[[#This Row],[enz]]&amp;"'",'[1]Sheet2 (2)'!$A:$A,'[1]Sheet2 (2)'!$B:$B,"")</f>
        <v>1</v>
      </c>
    </row>
    <row r="1831" spans="1:14" ht="17" x14ac:dyDescent="0.25">
      <c r="A1831" s="1" t="s">
        <v>1831</v>
      </c>
      <c r="B1831" s="1" t="str">
        <f>_xlfn.TEXTBEFORE(Table7[[#This Row],[raw]]," ")</f>
        <v>PROWASTE-rt1276</v>
      </c>
      <c r="C1831" s="1"/>
      <c r="D1831" s="1">
        <f>_xlfn.NUMBERVALUE(_xlfn.TEXTAFTER(Table7[[#This Row],[raw]]," ",-1))</f>
        <v>3.04828114E-7</v>
      </c>
      <c r="G1831" t="s">
        <v>4480</v>
      </c>
      <c r="H1831" t="s">
        <v>2778</v>
      </c>
      <c r="I1831">
        <v>1.1154358470000001E-6</v>
      </c>
      <c r="J1831">
        <f>_xlfn.XLOOKUP(Table2[[#This Row],[rxn]],Table7[rxn],Table7[flux],0)</f>
        <v>2.30108654E-7</v>
      </c>
      <c r="K1831">
        <f>Table2[[#This Row],[flux]]-Table2[[#This Row],[flux in mfs]]</f>
        <v>8.8532719300000009E-7</v>
      </c>
      <c r="L1831" t="b">
        <f>_xlfn.TEXTAFTER(Table2[[#This Row],[rxn]],"-",-1)="SPONT"</f>
        <v>0</v>
      </c>
      <c r="M1831" t="str">
        <f>_xlfn.TEXTAFTER(Table2[[#This Row],[rxn]],"-",-1)</f>
        <v>rt5884</v>
      </c>
      <c r="N1831">
        <f>_xlfn.XLOOKUP("'PRO-"&amp;Table2[[#This Row],[enz]]&amp;"'",'[1]Sheet2 (2)'!$A:$A,'[1]Sheet2 (2)'!$B:$B,"")</f>
        <v>1</v>
      </c>
    </row>
    <row r="1832" spans="1:14" ht="17" x14ac:dyDescent="0.25">
      <c r="A1832" s="1" t="s">
        <v>1832</v>
      </c>
      <c r="B1832" s="1" t="str">
        <f>_xlfn.TEXTBEFORE(Table7[[#This Row],[raw]]," ")</f>
        <v>PROWASTE-rt1296</v>
      </c>
      <c r="C1832" s="1"/>
      <c r="D1832" s="1">
        <f>_xlfn.NUMBERVALUE(_xlfn.TEXTAFTER(Table7[[#This Row],[raw]]," ",-1))</f>
        <v>5.0680199999999996E-10</v>
      </c>
      <c r="G1832" t="s">
        <v>3379</v>
      </c>
      <c r="H1832" t="s">
        <v>2778</v>
      </c>
      <c r="I1832">
        <v>9.0947467399999997E-7</v>
      </c>
      <c r="J1832">
        <f>_xlfn.XLOOKUP(Table2[[#This Row],[rxn]],Table7[rxn],Table7[flux],0)</f>
        <v>0</v>
      </c>
      <c r="K1832">
        <f>Table2[[#This Row],[flux]]-Table2[[#This Row],[flux in mfs]]</f>
        <v>9.0947467399999997E-7</v>
      </c>
      <c r="L1832" t="b">
        <f>_xlfn.TEXTAFTER(Table2[[#This Row],[rxn]],"-",-1)="SPONT"</f>
        <v>0</v>
      </c>
      <c r="M1832" t="str">
        <f>_xlfn.TEXTAFTER(Table2[[#This Row],[rxn]],"-",-1)</f>
        <v>rt0310</v>
      </c>
      <c r="N1832">
        <f>_xlfn.XLOOKUP("'PRO-"&amp;Table2[[#This Row],[enz]]&amp;"'",'[1]Sheet2 (2)'!$A:$A,'[1]Sheet2 (2)'!$B:$B,"")</f>
        <v>1</v>
      </c>
    </row>
    <row r="1833" spans="1:14" ht="17" x14ac:dyDescent="0.25">
      <c r="A1833" s="1" t="s">
        <v>1833</v>
      </c>
      <c r="B1833" s="1" t="str">
        <f>_xlfn.TEXTBEFORE(Table7[[#This Row],[raw]]," ")</f>
        <v>PROWASTE-rt1299</v>
      </c>
      <c r="C1833" s="1"/>
      <c r="D1833" s="1">
        <f>_xlfn.NUMBERVALUE(_xlfn.TEXTAFTER(Table7[[#This Row],[raw]]," ",-1))</f>
        <v>1.7500849839999999E-6</v>
      </c>
      <c r="G1833" t="s">
        <v>3698</v>
      </c>
      <c r="H1833" t="s">
        <v>2778</v>
      </c>
      <c r="I1833">
        <v>9.0947467399999997E-7</v>
      </c>
      <c r="J1833">
        <f>_xlfn.XLOOKUP(Table2[[#This Row],[rxn]],Table7[rxn],Table7[flux],0)</f>
        <v>0</v>
      </c>
      <c r="K1833">
        <f>Table2[[#This Row],[flux]]-Table2[[#This Row],[flux in mfs]]</f>
        <v>9.0947467399999997E-7</v>
      </c>
      <c r="L1833" t="b">
        <f>_xlfn.TEXTAFTER(Table2[[#This Row],[rxn]],"-",-1)="SPONT"</f>
        <v>0</v>
      </c>
      <c r="M1833" t="str">
        <f>_xlfn.TEXTAFTER(Table2[[#This Row],[rxn]],"-",-1)</f>
        <v>rt0310</v>
      </c>
      <c r="N1833">
        <f>_xlfn.XLOOKUP("'PRO-"&amp;Table2[[#This Row],[enz]]&amp;"'",'[1]Sheet2 (2)'!$A:$A,'[1]Sheet2 (2)'!$B:$B,"")</f>
        <v>1</v>
      </c>
    </row>
    <row r="1834" spans="1:14" ht="17" x14ac:dyDescent="0.25">
      <c r="A1834" s="1" t="s">
        <v>1834</v>
      </c>
      <c r="B1834" s="1" t="str">
        <f>_xlfn.TEXTBEFORE(Table7[[#This Row],[raw]]," ")</f>
        <v>PROWASTE-rt1320</v>
      </c>
      <c r="C1834" s="1"/>
      <c r="D1834" s="1">
        <f>_xlfn.NUMBERVALUE(_xlfn.TEXTAFTER(Table7[[#This Row],[raw]]," ",-1))</f>
        <v>3.6855508400000002E-7</v>
      </c>
      <c r="G1834" t="s">
        <v>3422</v>
      </c>
      <c r="H1834" t="s">
        <v>2778</v>
      </c>
      <c r="I1834">
        <v>9.5503179099999998E-7</v>
      </c>
      <c r="J1834">
        <f>_xlfn.XLOOKUP(Table2[[#This Row],[rxn]],Table7[rxn],Table7[flux],0)</f>
        <v>0</v>
      </c>
      <c r="K1834">
        <f>Table2[[#This Row],[flux]]-Table2[[#This Row],[flux in mfs]]</f>
        <v>9.5503179099999998E-7</v>
      </c>
      <c r="L1834" t="b">
        <f>_xlfn.TEXTAFTER(Table2[[#This Row],[rxn]],"-",-1)="SPONT"</f>
        <v>0</v>
      </c>
      <c r="M1834" t="str">
        <f>_xlfn.TEXTAFTER(Table2[[#This Row],[rxn]],"-",-1)</f>
        <v>rt0568_c</v>
      </c>
      <c r="N1834">
        <f>_xlfn.XLOOKUP("'PRO-"&amp;Table2[[#This Row],[enz]]&amp;"'",'[1]Sheet2 (2)'!$A:$A,'[1]Sheet2 (2)'!$B:$B,"")</f>
        <v>1</v>
      </c>
    </row>
    <row r="1835" spans="1:14" ht="17" x14ac:dyDescent="0.25">
      <c r="A1835" s="1" t="s">
        <v>1835</v>
      </c>
      <c r="B1835" s="1" t="str">
        <f>_xlfn.TEXTBEFORE(Table7[[#This Row],[raw]]," ")</f>
        <v>PROWASTE-rt1321</v>
      </c>
      <c r="C1835" s="1"/>
      <c r="D1835" s="1">
        <f>_xlfn.NUMBERVALUE(_xlfn.TEXTAFTER(Table7[[#This Row],[raw]]," ",-1))</f>
        <v>3.7067444800000001E-7</v>
      </c>
      <c r="G1835" t="s">
        <v>3745</v>
      </c>
      <c r="H1835" t="s">
        <v>2778</v>
      </c>
      <c r="I1835">
        <v>9.5503179099999998E-7</v>
      </c>
      <c r="J1835">
        <f>_xlfn.XLOOKUP(Table2[[#This Row],[rxn]],Table7[rxn],Table7[flux],0)</f>
        <v>0</v>
      </c>
      <c r="K1835">
        <f>Table2[[#This Row],[flux]]-Table2[[#This Row],[flux in mfs]]</f>
        <v>9.5503179099999998E-7</v>
      </c>
      <c r="L1835" t="b">
        <f>_xlfn.TEXTAFTER(Table2[[#This Row],[rxn]],"-",-1)="SPONT"</f>
        <v>0</v>
      </c>
      <c r="M1835" t="str">
        <f>_xlfn.TEXTAFTER(Table2[[#This Row],[rxn]],"-",-1)</f>
        <v>rt0568_c</v>
      </c>
      <c r="N1835">
        <f>_xlfn.XLOOKUP("'PRO-"&amp;Table2[[#This Row],[enz]]&amp;"'",'[1]Sheet2 (2)'!$A:$A,'[1]Sheet2 (2)'!$B:$B,"")</f>
        <v>1</v>
      </c>
    </row>
    <row r="1836" spans="1:14" ht="17" x14ac:dyDescent="0.25">
      <c r="A1836" s="1" t="s">
        <v>1836</v>
      </c>
      <c r="B1836" s="1" t="str">
        <f>_xlfn.TEXTBEFORE(Table7[[#This Row],[raw]]," ")</f>
        <v>PROWASTE-rt1332</v>
      </c>
      <c r="C1836" s="1"/>
      <c r="D1836" s="1">
        <f>_xlfn.NUMBERVALUE(_xlfn.TEXTAFTER(Table7[[#This Row],[raw]]," ",-1))</f>
        <v>7.5697580000000006E-8</v>
      </c>
      <c r="G1836" t="s">
        <v>3392</v>
      </c>
      <c r="H1836" t="s">
        <v>2778</v>
      </c>
      <c r="I1836">
        <v>9.5924985699999997E-7</v>
      </c>
      <c r="J1836">
        <f>_xlfn.XLOOKUP(Table2[[#This Row],[rxn]],Table7[rxn],Table7[flux],0)</f>
        <v>0</v>
      </c>
      <c r="K1836">
        <f>Table2[[#This Row],[flux]]-Table2[[#This Row],[flux in mfs]]</f>
        <v>9.5924985699999997E-7</v>
      </c>
      <c r="L1836" t="b">
        <f>_xlfn.TEXTAFTER(Table2[[#This Row],[rxn]],"-",-1)="SPONT"</f>
        <v>0</v>
      </c>
      <c r="M1836" t="str">
        <f>_xlfn.TEXTAFTER(Table2[[#This Row],[rxn]],"-",-1)</f>
        <v>rt7128_c</v>
      </c>
      <c r="N1836">
        <f>_xlfn.XLOOKUP("'PRO-"&amp;Table2[[#This Row],[enz]]&amp;"'",'[1]Sheet2 (2)'!$A:$A,'[1]Sheet2 (2)'!$B:$B,"")</f>
        <v>1</v>
      </c>
    </row>
    <row r="1837" spans="1:14" ht="17" x14ac:dyDescent="0.25">
      <c r="A1837" s="1" t="s">
        <v>1837</v>
      </c>
      <c r="B1837" s="1" t="str">
        <f>_xlfn.TEXTBEFORE(Table7[[#This Row],[raw]]," ")</f>
        <v>PROWASTE-rt1336</v>
      </c>
      <c r="C1837" s="1"/>
      <c r="D1837" s="1">
        <f>_xlfn.NUMBERVALUE(_xlfn.TEXTAFTER(Table7[[#This Row],[raw]]," ",-1))</f>
        <v>1.9976944E-7</v>
      </c>
      <c r="G1837" t="s">
        <v>3715</v>
      </c>
      <c r="H1837" t="s">
        <v>2778</v>
      </c>
      <c r="I1837">
        <v>9.5924985699999997E-7</v>
      </c>
      <c r="J1837">
        <f>_xlfn.XLOOKUP(Table2[[#This Row],[rxn]],Table7[rxn],Table7[flux],0)</f>
        <v>0</v>
      </c>
      <c r="K1837">
        <f>Table2[[#This Row],[flux]]-Table2[[#This Row],[flux in mfs]]</f>
        <v>9.5924985699999997E-7</v>
      </c>
      <c r="L1837" t="b">
        <f>_xlfn.TEXTAFTER(Table2[[#This Row],[rxn]],"-",-1)="SPONT"</f>
        <v>0</v>
      </c>
      <c r="M1837" t="str">
        <f>_xlfn.TEXTAFTER(Table2[[#This Row],[rxn]],"-",-1)</f>
        <v>rt7128_c</v>
      </c>
      <c r="N1837">
        <f>_xlfn.XLOOKUP("'PRO-"&amp;Table2[[#This Row],[enz]]&amp;"'",'[1]Sheet2 (2)'!$A:$A,'[1]Sheet2 (2)'!$B:$B,"")</f>
        <v>1</v>
      </c>
    </row>
    <row r="1838" spans="1:14" ht="17" x14ac:dyDescent="0.25">
      <c r="A1838" s="1" t="s">
        <v>1838</v>
      </c>
      <c r="B1838" s="1" t="str">
        <f>_xlfn.TEXTBEFORE(Table7[[#This Row],[raw]]," ")</f>
        <v>PROWASTE-rt1337</v>
      </c>
      <c r="C1838" s="1"/>
      <c r="D1838" s="1">
        <f>_xlfn.NUMBERVALUE(_xlfn.TEXTAFTER(Table7[[#This Row],[raw]]," ",-1))</f>
        <v>1.2801195330000001E-6</v>
      </c>
      <c r="G1838" t="s">
        <v>4519</v>
      </c>
      <c r="H1838" t="s">
        <v>2778</v>
      </c>
      <c r="I1838">
        <v>9.5924985699999997E-7</v>
      </c>
      <c r="J1838">
        <f>_xlfn.XLOOKUP(Table2[[#This Row],[rxn]],Table7[rxn],Table7[flux],0)</f>
        <v>0</v>
      </c>
      <c r="K1838">
        <f>Table2[[#This Row],[flux]]-Table2[[#This Row],[flux in mfs]]</f>
        <v>9.5924985699999997E-7</v>
      </c>
      <c r="L1838" t="b">
        <f>_xlfn.TEXTAFTER(Table2[[#This Row],[rxn]],"-",-1)="SPONT"</f>
        <v>0</v>
      </c>
      <c r="M1838" t="str">
        <f>_xlfn.TEXTAFTER(Table2[[#This Row],[rxn]],"-",-1)</f>
        <v>rt7128_c</v>
      </c>
      <c r="N1838">
        <f>_xlfn.XLOOKUP("'PRO-"&amp;Table2[[#This Row],[enz]]&amp;"'",'[1]Sheet2 (2)'!$A:$A,'[1]Sheet2 (2)'!$B:$B,"")</f>
        <v>1</v>
      </c>
    </row>
    <row r="1839" spans="1:14" ht="17" x14ac:dyDescent="0.25">
      <c r="A1839" s="1" t="s">
        <v>1839</v>
      </c>
      <c r="B1839" s="1" t="str">
        <f>_xlfn.TEXTBEFORE(Table7[[#This Row],[raw]]," ")</f>
        <v>PROWASTE-rt1340</v>
      </c>
      <c r="C1839" s="1"/>
      <c r="D1839" s="1">
        <f>_xlfn.NUMBERVALUE(_xlfn.TEXTAFTER(Table7[[#This Row],[raw]]," ",-1))</f>
        <v>2.970175E-8</v>
      </c>
      <c r="G1839" t="s">
        <v>3626</v>
      </c>
      <c r="H1839" t="s">
        <v>2778</v>
      </c>
      <c r="I1839">
        <v>1.0347804119999999E-6</v>
      </c>
      <c r="J1839">
        <f>_xlfn.XLOOKUP(Table2[[#This Row],[rxn]],Table7[rxn],Table7[flux],0)</f>
        <v>0</v>
      </c>
      <c r="K1839">
        <f>Table2[[#This Row],[flux]]-Table2[[#This Row],[flux in mfs]]</f>
        <v>1.0347804119999999E-6</v>
      </c>
      <c r="L1839" t="b">
        <f>_xlfn.TEXTAFTER(Table2[[#This Row],[rxn]],"-",-1)="SPONT"</f>
        <v>0</v>
      </c>
      <c r="M1839" t="str">
        <f>_xlfn.TEXTAFTER(Table2[[#This Row],[rxn]],"-",-1)</f>
        <v>rt5719</v>
      </c>
      <c r="N1839">
        <f>_xlfn.XLOOKUP("'PRO-"&amp;Table2[[#This Row],[enz]]&amp;"'",'[1]Sheet2 (2)'!$A:$A,'[1]Sheet2 (2)'!$B:$B,"")</f>
        <v>1</v>
      </c>
    </row>
    <row r="1840" spans="1:14" ht="17" x14ac:dyDescent="0.25">
      <c r="A1840" s="1" t="s">
        <v>1840</v>
      </c>
      <c r="B1840" s="1" t="str">
        <f>_xlfn.TEXTBEFORE(Table7[[#This Row],[raw]]," ")</f>
        <v>PROWASTE-rt1343</v>
      </c>
      <c r="C1840" s="1"/>
      <c r="D1840" s="1">
        <f>_xlfn.NUMBERVALUE(_xlfn.TEXTAFTER(Table7[[#This Row],[raw]]," ",-1))</f>
        <v>1.7834169999999999E-9</v>
      </c>
      <c r="G1840" t="s">
        <v>4021</v>
      </c>
      <c r="H1840" t="s">
        <v>2778</v>
      </c>
      <c r="I1840">
        <v>1.0347804119999999E-6</v>
      </c>
      <c r="J1840">
        <f>_xlfn.XLOOKUP(Table2[[#This Row],[rxn]],Table7[rxn],Table7[flux],0)</f>
        <v>0</v>
      </c>
      <c r="K1840">
        <f>Table2[[#This Row],[flux]]-Table2[[#This Row],[flux in mfs]]</f>
        <v>1.0347804119999999E-6</v>
      </c>
      <c r="L1840" t="b">
        <f>_xlfn.TEXTAFTER(Table2[[#This Row],[rxn]],"-",-1)="SPONT"</f>
        <v>0</v>
      </c>
      <c r="M1840" t="str">
        <f>_xlfn.TEXTAFTER(Table2[[#This Row],[rxn]],"-",-1)</f>
        <v>rt5719</v>
      </c>
      <c r="N1840">
        <f>_xlfn.XLOOKUP("'PRO-"&amp;Table2[[#This Row],[enz]]&amp;"'",'[1]Sheet2 (2)'!$A:$A,'[1]Sheet2 (2)'!$B:$B,"")</f>
        <v>1</v>
      </c>
    </row>
    <row r="1841" spans="1:14" ht="17" x14ac:dyDescent="0.25">
      <c r="A1841" s="1" t="s">
        <v>1841</v>
      </c>
      <c r="B1841" s="1" t="str">
        <f>_xlfn.TEXTBEFORE(Table7[[#This Row],[raw]]," ")</f>
        <v>PROWASTE-rt1358</v>
      </c>
      <c r="C1841" s="1"/>
      <c r="D1841" s="1">
        <f>_xlfn.NUMBERVALUE(_xlfn.TEXTAFTER(Table7[[#This Row],[raw]]," ",-1))</f>
        <v>2.5460871310000001E-6</v>
      </c>
      <c r="G1841" t="s">
        <v>3841</v>
      </c>
      <c r="H1841" t="s">
        <v>2778</v>
      </c>
      <c r="I1841">
        <v>1.093223132E-6</v>
      </c>
      <c r="J1841">
        <f>_xlfn.XLOOKUP(Table2[[#This Row],[rxn]],Table7[rxn],Table7[flux],0)</f>
        <v>0</v>
      </c>
      <c r="K1841">
        <f>Table2[[#This Row],[flux]]-Table2[[#This Row],[flux in mfs]]</f>
        <v>1.093223132E-6</v>
      </c>
      <c r="L1841" t="b">
        <f>_xlfn.TEXTAFTER(Table2[[#This Row],[rxn]],"-",-1)="SPONT"</f>
        <v>0</v>
      </c>
      <c r="M1841" t="str">
        <f>_xlfn.TEXTAFTER(Table2[[#This Row],[rxn]],"-",-1)</f>
        <v>rt4150</v>
      </c>
      <c r="N1841">
        <f>_xlfn.XLOOKUP("'PRO-"&amp;Table2[[#This Row],[enz]]&amp;"'",'[1]Sheet2 (2)'!$A:$A,'[1]Sheet2 (2)'!$B:$B,"")</f>
        <v>1</v>
      </c>
    </row>
    <row r="1842" spans="1:14" ht="17" x14ac:dyDescent="0.25">
      <c r="A1842" s="1" t="s">
        <v>1842</v>
      </c>
      <c r="B1842" s="1" t="str">
        <f>_xlfn.TEXTBEFORE(Table7[[#This Row],[raw]]," ")</f>
        <v>PROWASTE-rt1360</v>
      </c>
      <c r="C1842" s="1"/>
      <c r="D1842" s="1">
        <f>_xlfn.NUMBERVALUE(_xlfn.TEXTAFTER(Table7[[#This Row],[raw]]," ",-1))</f>
        <v>2.0061403100000001E-7</v>
      </c>
      <c r="G1842" t="s">
        <v>4328</v>
      </c>
      <c r="H1842" t="s">
        <v>2778</v>
      </c>
      <c r="I1842">
        <v>1.1559192339999999E-6</v>
      </c>
      <c r="J1842">
        <f>_xlfn.XLOOKUP(Table2[[#This Row],[rxn]],Table7[rxn],Table7[flux],0)</f>
        <v>1.1716991E-8</v>
      </c>
      <c r="K1842">
        <f>Table2[[#This Row],[flux]]-Table2[[#This Row],[flux in mfs]]</f>
        <v>1.144202243E-6</v>
      </c>
      <c r="L1842" t="b">
        <f>_xlfn.TEXTAFTER(Table2[[#This Row],[rxn]],"-",-1)="SPONT"</f>
        <v>0</v>
      </c>
      <c r="M1842" t="str">
        <f>_xlfn.TEXTAFTER(Table2[[#This Row],[rxn]],"-",-1)</f>
        <v>rt2204</v>
      </c>
      <c r="N1842">
        <f>_xlfn.XLOOKUP("'PRO-"&amp;Table2[[#This Row],[enz]]&amp;"'",'[1]Sheet2 (2)'!$A:$A,'[1]Sheet2 (2)'!$B:$B,"")</f>
        <v>1</v>
      </c>
    </row>
    <row r="1843" spans="1:14" ht="17" x14ac:dyDescent="0.25">
      <c r="A1843" s="1" t="s">
        <v>1843</v>
      </c>
      <c r="B1843" s="1" t="str">
        <f>_xlfn.TEXTBEFORE(Table7[[#This Row],[raw]]," ")</f>
        <v>PROWASTE-rt1362</v>
      </c>
      <c r="C1843" s="1"/>
      <c r="D1843" s="1">
        <f>_xlfn.NUMBERVALUE(_xlfn.TEXTAFTER(Table7[[#This Row],[raw]]," ",-1))</f>
        <v>4.7738219000000001E-8</v>
      </c>
      <c r="G1843" t="s">
        <v>3443</v>
      </c>
      <c r="H1843" t="s">
        <v>2778</v>
      </c>
      <c r="I1843">
        <v>1.155646385E-6</v>
      </c>
      <c r="J1843">
        <f>_xlfn.XLOOKUP(Table2[[#This Row],[rxn]],Table7[rxn],Table7[flux],0)</f>
        <v>0</v>
      </c>
      <c r="K1843">
        <f>Table2[[#This Row],[flux]]-Table2[[#This Row],[flux in mfs]]</f>
        <v>1.155646385E-6</v>
      </c>
      <c r="L1843" t="b">
        <f>_xlfn.TEXTAFTER(Table2[[#This Row],[rxn]],"-",-1)="SPONT"</f>
        <v>0</v>
      </c>
      <c r="M1843" t="str">
        <f>_xlfn.TEXTAFTER(Table2[[#This Row],[rxn]],"-",-1)</f>
        <v>rt2963</v>
      </c>
      <c r="N1843">
        <f>_xlfn.XLOOKUP("'PRO-"&amp;Table2[[#This Row],[enz]]&amp;"'",'[1]Sheet2 (2)'!$A:$A,'[1]Sheet2 (2)'!$B:$B,"")</f>
        <v>2</v>
      </c>
    </row>
    <row r="1844" spans="1:14" ht="17" x14ac:dyDescent="0.25">
      <c r="A1844" s="1" t="s">
        <v>1844</v>
      </c>
      <c r="B1844" s="1" t="str">
        <f>_xlfn.TEXTBEFORE(Table7[[#This Row],[raw]]," ")</f>
        <v>PROWASTE-rt1363</v>
      </c>
      <c r="C1844" s="1"/>
      <c r="D1844" s="1">
        <f>_xlfn.NUMBERVALUE(_xlfn.TEXTAFTER(Table7[[#This Row],[raw]]," ",-1))</f>
        <v>3.4415249999999999E-9</v>
      </c>
      <c r="G1844" t="s">
        <v>3770</v>
      </c>
      <c r="H1844" t="s">
        <v>2778</v>
      </c>
      <c r="I1844">
        <v>1.155646385E-6</v>
      </c>
      <c r="J1844">
        <f>_xlfn.XLOOKUP(Table2[[#This Row],[rxn]],Table7[rxn],Table7[flux],0)</f>
        <v>0</v>
      </c>
      <c r="K1844">
        <f>Table2[[#This Row],[flux]]-Table2[[#This Row],[flux in mfs]]</f>
        <v>1.155646385E-6</v>
      </c>
      <c r="L1844" t="b">
        <f>_xlfn.TEXTAFTER(Table2[[#This Row],[rxn]],"-",-1)="SPONT"</f>
        <v>0</v>
      </c>
      <c r="M1844" t="str">
        <f>_xlfn.TEXTAFTER(Table2[[#This Row],[rxn]],"-",-1)</f>
        <v>rt2963</v>
      </c>
      <c r="N1844">
        <f>_xlfn.XLOOKUP("'PRO-"&amp;Table2[[#This Row],[enz]]&amp;"'",'[1]Sheet2 (2)'!$A:$A,'[1]Sheet2 (2)'!$B:$B,"")</f>
        <v>2</v>
      </c>
    </row>
    <row r="1845" spans="1:14" ht="17" hidden="1" x14ac:dyDescent="0.25">
      <c r="A1845" s="1" t="s">
        <v>1845</v>
      </c>
      <c r="B1845" s="1" t="str">
        <f>_xlfn.TEXTBEFORE(Table7[[#This Row],[raw]]," ")</f>
        <v>PROWASTE-rt1374</v>
      </c>
      <c r="C1845" s="1"/>
      <c r="D1845" s="1">
        <f>_xlfn.NUMBERVALUE(_xlfn.TEXTAFTER(Table7[[#This Row],[raw]]," ",-1))</f>
        <v>3.7969151400000002E-7</v>
      </c>
      <c r="G1845" t="s">
        <v>3164</v>
      </c>
      <c r="H1845" t="s">
        <v>2778</v>
      </c>
      <c r="I1845">
        <v>1.3992446404094E-2</v>
      </c>
      <c r="J1845">
        <f>_xlfn.XLOOKUP(Table2[[#This Row],[rxn]],Table7[rxn],Table7[flux],0)</f>
        <v>15.794160653440001</v>
      </c>
      <c r="K1845">
        <f>Table2[[#This Row],[flux]]-Table2[[#This Row],[flux in mfs]]</f>
        <v>-15.780168207035906</v>
      </c>
      <c r="L1845" t="b">
        <f>_xlfn.TEXTAFTER(Table2[[#This Row],[rxn]],"-",-1)="SPONT"</f>
        <v>1</v>
      </c>
      <c r="M1845" t="str">
        <f>_xlfn.TEXTAFTER(Table2[[#This Row],[rxn]],"-",-1)</f>
        <v>SPONT</v>
      </c>
      <c r="N1845" t="str">
        <f>_xlfn.XLOOKUP("'PRO-"&amp;Table2[[#This Row],[enz]]&amp;"'",'[1]Sheet2 (2)'!$A:$A,'[1]Sheet2 (2)'!$B:$B,"")</f>
        <v/>
      </c>
    </row>
    <row r="1846" spans="1:14" ht="17" hidden="1" x14ac:dyDescent="0.25">
      <c r="A1846" s="1" t="s">
        <v>1846</v>
      </c>
      <c r="B1846" s="1" t="str">
        <f>_xlfn.TEXTBEFORE(Table7[[#This Row],[raw]]," ")</f>
        <v>PROWASTE-rt1378</v>
      </c>
      <c r="C1846" s="1"/>
      <c r="D1846" s="1">
        <f>_xlfn.NUMBERVALUE(_xlfn.TEXTAFTER(Table7[[#This Row],[raw]]," ",-1))</f>
        <v>5.1192429999999999E-9</v>
      </c>
      <c r="G1846" t="s">
        <v>3166</v>
      </c>
      <c r="H1846" t="s">
        <v>2778</v>
      </c>
      <c r="I1846">
        <v>1.3992446404094E-2</v>
      </c>
      <c r="J1846">
        <f>_xlfn.XLOOKUP(Table2[[#This Row],[rxn]],Table7[rxn],Table7[flux],0)</f>
        <v>15.794160653440001</v>
      </c>
      <c r="K1846">
        <f>Table2[[#This Row],[flux]]-Table2[[#This Row],[flux in mfs]]</f>
        <v>-15.780168207035906</v>
      </c>
      <c r="L1846" t="b">
        <f>_xlfn.TEXTAFTER(Table2[[#This Row],[rxn]],"-",-1)="SPONT"</f>
        <v>1</v>
      </c>
      <c r="M1846" t="str">
        <f>_xlfn.TEXTAFTER(Table2[[#This Row],[rxn]],"-",-1)</f>
        <v>SPONT</v>
      </c>
      <c r="N1846" t="str">
        <f>_xlfn.XLOOKUP("'PRO-"&amp;Table2[[#This Row],[enz]]&amp;"'",'[1]Sheet2 (2)'!$A:$A,'[1]Sheet2 (2)'!$B:$B,"")</f>
        <v/>
      </c>
    </row>
    <row r="1847" spans="1:14" ht="17" x14ac:dyDescent="0.25">
      <c r="A1847" s="1" t="s">
        <v>1847</v>
      </c>
      <c r="B1847" s="1" t="str">
        <f>_xlfn.TEXTBEFORE(Table7[[#This Row],[raw]]," ")</f>
        <v>PROWASTE-rt1384</v>
      </c>
      <c r="C1847" s="1"/>
      <c r="D1847" s="1">
        <f>_xlfn.NUMBERVALUE(_xlfn.TEXTAFTER(Table7[[#This Row],[raw]]," ",-1))</f>
        <v>1.4619649999999999E-9</v>
      </c>
      <c r="G1847" t="s">
        <v>3548</v>
      </c>
      <c r="H1847" t="s">
        <v>2778</v>
      </c>
      <c r="I1847">
        <v>1.1748268669999999E-6</v>
      </c>
      <c r="J1847">
        <f>_xlfn.XLOOKUP(Table2[[#This Row],[rxn]],Table7[rxn],Table7[flux],0)</f>
        <v>0</v>
      </c>
      <c r="K1847">
        <f>Table2[[#This Row],[flux]]-Table2[[#This Row],[flux in mfs]]</f>
        <v>1.1748268669999999E-6</v>
      </c>
      <c r="L1847" t="b">
        <f>_xlfn.TEXTAFTER(Table2[[#This Row],[rxn]],"-",-1)="SPONT"</f>
        <v>0</v>
      </c>
      <c r="M1847" t="str">
        <f>_xlfn.TEXTAFTER(Table2[[#This Row],[rxn]],"-",-1)</f>
        <v>rt7120</v>
      </c>
      <c r="N1847">
        <f>_xlfn.XLOOKUP("'PRO-"&amp;Table2[[#This Row],[enz]]&amp;"'",'[1]Sheet2 (2)'!$A:$A,'[1]Sheet2 (2)'!$B:$B,"")</f>
        <v>1</v>
      </c>
    </row>
    <row r="1848" spans="1:14" ht="17" x14ac:dyDescent="0.25">
      <c r="A1848" s="1" t="s">
        <v>1848</v>
      </c>
      <c r="B1848" s="1" t="str">
        <f>_xlfn.TEXTBEFORE(Table7[[#This Row],[raw]]," ")</f>
        <v>PROWASTE-rt1388</v>
      </c>
      <c r="C1848" s="1"/>
      <c r="D1848" s="1">
        <f>_xlfn.NUMBERVALUE(_xlfn.TEXTAFTER(Table7[[#This Row],[raw]]," ",-1))</f>
        <v>1.5485309999999999E-8</v>
      </c>
      <c r="G1848" t="s">
        <v>3892</v>
      </c>
      <c r="H1848" t="s">
        <v>2778</v>
      </c>
      <c r="I1848">
        <v>1.1748268669999999E-6</v>
      </c>
      <c r="J1848">
        <f>_xlfn.XLOOKUP(Table2[[#This Row],[rxn]],Table7[rxn],Table7[flux],0)</f>
        <v>0</v>
      </c>
      <c r="K1848">
        <f>Table2[[#This Row],[flux]]-Table2[[#This Row],[flux in mfs]]</f>
        <v>1.1748268669999999E-6</v>
      </c>
      <c r="L1848" t="b">
        <f>_xlfn.TEXTAFTER(Table2[[#This Row],[rxn]],"-",-1)="SPONT"</f>
        <v>0</v>
      </c>
      <c r="M1848" t="str">
        <f>_xlfn.TEXTAFTER(Table2[[#This Row],[rxn]],"-",-1)</f>
        <v>rt7120</v>
      </c>
      <c r="N1848">
        <f>_xlfn.XLOOKUP("'PRO-"&amp;Table2[[#This Row],[enz]]&amp;"'",'[1]Sheet2 (2)'!$A:$A,'[1]Sheet2 (2)'!$B:$B,"")</f>
        <v>1</v>
      </c>
    </row>
    <row r="1849" spans="1:14" ht="17" x14ac:dyDescent="0.25">
      <c r="A1849" s="1" t="s">
        <v>1849</v>
      </c>
      <c r="B1849" s="1" t="str">
        <f>_xlfn.TEXTBEFORE(Table7[[#This Row],[raw]]," ")</f>
        <v>PROWASTE-rt1395</v>
      </c>
      <c r="C1849" s="1"/>
      <c r="D1849" s="1">
        <f>_xlfn.NUMBERVALUE(_xlfn.TEXTAFTER(Table7[[#This Row],[raw]]," ",-1))</f>
        <v>1.2313012E-8</v>
      </c>
      <c r="G1849" t="s">
        <v>4242</v>
      </c>
      <c r="H1849" t="s">
        <v>2778</v>
      </c>
      <c r="I1849">
        <v>1.7262325629999999E-6</v>
      </c>
      <c r="J1849">
        <f>_xlfn.XLOOKUP(Table2[[#This Row],[rxn]],Table7[rxn],Table7[flux],0)</f>
        <v>3.758665E-7</v>
      </c>
      <c r="K1849">
        <f>Table2[[#This Row],[flux]]-Table2[[#This Row],[flux in mfs]]</f>
        <v>1.3503660630000001E-6</v>
      </c>
      <c r="L1849" t="b">
        <f>_xlfn.TEXTAFTER(Table2[[#This Row],[rxn]],"-",-1)="SPONT"</f>
        <v>0</v>
      </c>
      <c r="M1849" t="str">
        <f>_xlfn.TEXTAFTER(Table2[[#This Row],[rxn]],"-",-1)</f>
        <v>rt0409</v>
      </c>
      <c r="N1849">
        <f>_xlfn.XLOOKUP("'PRO-"&amp;Table2[[#This Row],[enz]]&amp;"'",'[1]Sheet2 (2)'!$A:$A,'[1]Sheet2 (2)'!$B:$B,"")</f>
        <v>1</v>
      </c>
    </row>
    <row r="1850" spans="1:14" ht="17" hidden="1" x14ac:dyDescent="0.25">
      <c r="A1850" s="1" t="s">
        <v>1850</v>
      </c>
      <c r="B1850" s="1" t="str">
        <f>_xlfn.TEXTBEFORE(Table7[[#This Row],[raw]]," ")</f>
        <v>PROWASTE-rt1397</v>
      </c>
      <c r="C1850" s="1"/>
      <c r="D1850" s="1">
        <f>_xlfn.NUMBERVALUE(_xlfn.TEXTAFTER(Table7[[#This Row],[raw]]," ",-1))</f>
        <v>2.13566431E-7</v>
      </c>
      <c r="G1850" t="s">
        <v>2938</v>
      </c>
      <c r="H1850" t="s">
        <v>2778</v>
      </c>
      <c r="I1850">
        <v>1.5201950135097999E-2</v>
      </c>
      <c r="J1850">
        <f>_xlfn.XLOOKUP(Table2[[#This Row],[rxn]],Table7[rxn],Table7[flux],0)</f>
        <v>17.159404134580999</v>
      </c>
      <c r="K1850">
        <f>Table2[[#This Row],[flux]]-Table2[[#This Row],[flux in mfs]]</f>
        <v>-17.144202184445902</v>
      </c>
      <c r="L1850" t="b">
        <f>_xlfn.TEXTAFTER(Table2[[#This Row],[rxn]],"-",-1)="SPONT"</f>
        <v>1</v>
      </c>
      <c r="M1850" t="str">
        <f>_xlfn.TEXTAFTER(Table2[[#This Row],[rxn]],"-",-1)</f>
        <v>SPONT</v>
      </c>
      <c r="N1850" t="str">
        <f>_xlfn.XLOOKUP("'PRO-"&amp;Table2[[#This Row],[enz]]&amp;"'",'[1]Sheet2 (2)'!$A:$A,'[1]Sheet2 (2)'!$B:$B,"")</f>
        <v/>
      </c>
    </row>
    <row r="1851" spans="1:14" ht="17" x14ac:dyDescent="0.25">
      <c r="A1851" s="1" t="s">
        <v>1851</v>
      </c>
      <c r="B1851" s="1" t="str">
        <f>_xlfn.TEXTBEFORE(Table7[[#This Row],[raw]]," ")</f>
        <v>PROWASTE-rt1406</v>
      </c>
      <c r="C1851" s="1"/>
      <c r="D1851" s="1">
        <f>_xlfn.NUMBERVALUE(_xlfn.TEXTAFTER(Table7[[#This Row],[raw]]," ",-1))</f>
        <v>1.4272252120000001E-6</v>
      </c>
      <c r="G1851" t="s">
        <v>3389</v>
      </c>
      <c r="H1851" t="s">
        <v>2778</v>
      </c>
      <c r="I1851">
        <v>1.3756868709999999E-6</v>
      </c>
      <c r="J1851">
        <f>_xlfn.XLOOKUP(Table2[[#This Row],[rxn]],Table7[rxn],Table7[flux],0)</f>
        <v>0</v>
      </c>
      <c r="K1851">
        <f>Table2[[#This Row],[flux]]-Table2[[#This Row],[flux in mfs]]</f>
        <v>1.3756868709999999E-6</v>
      </c>
      <c r="L1851" t="b">
        <f>_xlfn.TEXTAFTER(Table2[[#This Row],[rxn]],"-",-1)="SPONT"</f>
        <v>0</v>
      </c>
      <c r="M1851" t="str">
        <f>_xlfn.TEXTAFTER(Table2[[#This Row],[rxn]],"-",-1)</f>
        <v>rt3256</v>
      </c>
      <c r="N1851">
        <f>_xlfn.XLOOKUP("'PRO-"&amp;Table2[[#This Row],[enz]]&amp;"'",'[1]Sheet2 (2)'!$A:$A,'[1]Sheet2 (2)'!$B:$B,"")</f>
        <v>1</v>
      </c>
    </row>
    <row r="1852" spans="1:14" ht="17" hidden="1" x14ac:dyDescent="0.25">
      <c r="A1852" s="1" t="s">
        <v>1852</v>
      </c>
      <c r="B1852" s="1" t="str">
        <f>_xlfn.TEXTBEFORE(Table7[[#This Row],[raw]]," ")</f>
        <v>PROWASTE-rt1414_gm</v>
      </c>
      <c r="C1852" s="1"/>
      <c r="D1852" s="1">
        <f>_xlfn.NUMBERVALUE(_xlfn.TEXTAFTER(Table7[[#This Row],[raw]]," ",-1))</f>
        <v>2.7668950999999999E-8</v>
      </c>
      <c r="G1852" t="s">
        <v>3249</v>
      </c>
      <c r="H1852" t="s">
        <v>2778</v>
      </c>
      <c r="I1852">
        <v>1.5332399140171E-2</v>
      </c>
      <c r="J1852">
        <f>_xlfn.XLOOKUP(Table2[[#This Row],[rxn]],Table7[rxn],Table7[flux],0)</f>
        <v>17.3622170884511</v>
      </c>
      <c r="K1852">
        <f>Table2[[#This Row],[flux]]-Table2[[#This Row],[flux in mfs]]</f>
        <v>-17.346884689310929</v>
      </c>
      <c r="L1852" t="b">
        <f>_xlfn.TEXTAFTER(Table2[[#This Row],[rxn]],"-",-1)="SPONT"</f>
        <v>1</v>
      </c>
      <c r="M1852" t="str">
        <f>_xlfn.TEXTAFTER(Table2[[#This Row],[rxn]],"-",-1)</f>
        <v>SPONT</v>
      </c>
      <c r="N1852" t="str">
        <f>_xlfn.XLOOKUP("'PRO-"&amp;Table2[[#This Row],[enz]]&amp;"'",'[1]Sheet2 (2)'!$A:$A,'[1]Sheet2 (2)'!$B:$B,"")</f>
        <v/>
      </c>
    </row>
    <row r="1853" spans="1:14" ht="17" x14ac:dyDescent="0.25">
      <c r="A1853" s="1" t="s">
        <v>1853</v>
      </c>
      <c r="B1853" s="1" t="str">
        <f>_xlfn.TEXTBEFORE(Table7[[#This Row],[raw]]," ")</f>
        <v>PROWASTE-rt1432</v>
      </c>
      <c r="C1853" s="1"/>
      <c r="D1853" s="1">
        <f>_xlfn.NUMBERVALUE(_xlfn.TEXTAFTER(Table7[[#This Row],[raw]]," ",-1))</f>
        <v>5.5843121899999998E-7</v>
      </c>
      <c r="G1853" t="s">
        <v>3893</v>
      </c>
      <c r="H1853" t="s">
        <v>2778</v>
      </c>
      <c r="I1853">
        <v>1.4442037229999999E-6</v>
      </c>
      <c r="J1853">
        <f>_xlfn.XLOOKUP(Table2[[#This Row],[rxn]],Table7[rxn],Table7[flux],0)</f>
        <v>0</v>
      </c>
      <c r="K1853">
        <f>Table2[[#This Row],[flux]]-Table2[[#This Row],[flux in mfs]]</f>
        <v>1.4442037229999999E-6</v>
      </c>
      <c r="L1853" t="b">
        <f>_xlfn.TEXTAFTER(Table2[[#This Row],[rxn]],"-",-1)="SPONT"</f>
        <v>0</v>
      </c>
      <c r="M1853" t="str">
        <f>_xlfn.TEXTAFTER(Table2[[#This Row],[rxn]],"-",-1)</f>
        <v>rt0808</v>
      </c>
      <c r="N1853">
        <f>_xlfn.XLOOKUP("'PRO-"&amp;Table2[[#This Row],[enz]]&amp;"'",'[1]Sheet2 (2)'!$A:$A,'[1]Sheet2 (2)'!$B:$B,"")</f>
        <v>1</v>
      </c>
    </row>
    <row r="1854" spans="1:14" ht="17" x14ac:dyDescent="0.25">
      <c r="A1854" s="1" t="s">
        <v>1854</v>
      </c>
      <c r="B1854" s="1" t="str">
        <f>_xlfn.TEXTBEFORE(Table7[[#This Row],[raw]]," ")</f>
        <v>PROWASTE-rt1437</v>
      </c>
      <c r="C1854" s="1"/>
      <c r="D1854" s="1">
        <f>_xlfn.NUMBERVALUE(_xlfn.TEXTAFTER(Table7[[#This Row],[raw]]," ",-1))</f>
        <v>3.5268859000000001E-8</v>
      </c>
      <c r="G1854" t="s">
        <v>4327</v>
      </c>
      <c r="H1854" t="s">
        <v>2778</v>
      </c>
      <c r="I1854">
        <v>1.7262325629999999E-6</v>
      </c>
      <c r="J1854">
        <f>_xlfn.XLOOKUP(Table2[[#This Row],[rxn]],Table7[rxn],Table7[flux],0)</f>
        <v>1.40572234E-7</v>
      </c>
      <c r="K1854">
        <f>Table2[[#This Row],[flux]]-Table2[[#This Row],[flux in mfs]]</f>
        <v>1.5856603289999999E-6</v>
      </c>
      <c r="L1854" t="b">
        <f>_xlfn.TEXTAFTER(Table2[[#This Row],[rxn]],"-",-1)="SPONT"</f>
        <v>0</v>
      </c>
      <c r="M1854" t="str">
        <f>_xlfn.TEXTAFTER(Table2[[#This Row],[rxn]],"-",-1)</f>
        <v>rt2190</v>
      </c>
      <c r="N1854">
        <f>_xlfn.XLOOKUP("'PRO-"&amp;Table2[[#This Row],[enz]]&amp;"'",'[1]Sheet2 (2)'!$A:$A,'[1]Sheet2 (2)'!$B:$B,"")</f>
        <v>1</v>
      </c>
    </row>
    <row r="1855" spans="1:14" ht="17" x14ac:dyDescent="0.25">
      <c r="A1855" s="1" t="s">
        <v>1855</v>
      </c>
      <c r="B1855" s="1" t="str">
        <f>_xlfn.TEXTBEFORE(Table7[[#This Row],[raw]]," ")</f>
        <v>PROWASTE-rt1454</v>
      </c>
      <c r="C1855" s="1"/>
      <c r="D1855" s="1">
        <f>_xlfn.NUMBERVALUE(_xlfn.TEXTAFTER(Table7[[#This Row],[raw]]," ",-1))</f>
        <v>4.0628818999999998E-8</v>
      </c>
      <c r="G1855" t="s">
        <v>4028</v>
      </c>
      <c r="H1855" t="s">
        <v>2778</v>
      </c>
      <c r="I1855">
        <v>1.598169323E-6</v>
      </c>
      <c r="J1855">
        <f>_xlfn.XLOOKUP(Table2[[#This Row],[rxn]],Table7[rxn],Table7[flux],0)</f>
        <v>0</v>
      </c>
      <c r="K1855">
        <f>Table2[[#This Row],[flux]]-Table2[[#This Row],[flux in mfs]]</f>
        <v>1.598169323E-6</v>
      </c>
      <c r="L1855" t="b">
        <f>_xlfn.TEXTAFTER(Table2[[#This Row],[rxn]],"-",-1)="SPONT"</f>
        <v>0</v>
      </c>
      <c r="M1855" t="str">
        <f>_xlfn.TEXTAFTER(Table2[[#This Row],[rxn]],"-",-1)</f>
        <v>rt5201</v>
      </c>
      <c r="N1855">
        <f>_xlfn.XLOOKUP("'PRO-"&amp;Table2[[#This Row],[enz]]&amp;"'",'[1]Sheet2 (2)'!$A:$A,'[1]Sheet2 (2)'!$B:$B,"")</f>
        <v>1</v>
      </c>
    </row>
    <row r="1856" spans="1:14" ht="17" x14ac:dyDescent="0.25">
      <c r="A1856" s="1" t="s">
        <v>1856</v>
      </c>
      <c r="B1856" s="1" t="str">
        <f>_xlfn.TEXTBEFORE(Table7[[#This Row],[raw]]," ")</f>
        <v>PROWASTE-rt1457</v>
      </c>
      <c r="C1856" s="1"/>
      <c r="D1856" s="1">
        <f>_xlfn.NUMBERVALUE(_xlfn.TEXTAFTER(Table7[[#This Row],[raw]]," ",-1))</f>
        <v>2.582614655E-6</v>
      </c>
      <c r="G1856" t="s">
        <v>4029</v>
      </c>
      <c r="H1856" t="s">
        <v>2778</v>
      </c>
      <c r="I1856">
        <v>1.598169323E-6</v>
      </c>
      <c r="J1856">
        <f>_xlfn.XLOOKUP(Table2[[#This Row],[rxn]],Table7[rxn],Table7[flux],0)</f>
        <v>0</v>
      </c>
      <c r="K1856">
        <f>Table2[[#This Row],[flux]]-Table2[[#This Row],[flux in mfs]]</f>
        <v>1.598169323E-6</v>
      </c>
      <c r="L1856" t="b">
        <f>_xlfn.TEXTAFTER(Table2[[#This Row],[rxn]],"-",-1)="SPONT"</f>
        <v>0</v>
      </c>
      <c r="M1856" t="str">
        <f>_xlfn.TEXTAFTER(Table2[[#This Row],[rxn]],"-",-1)</f>
        <v>rt5201</v>
      </c>
      <c r="N1856">
        <f>_xlfn.XLOOKUP("'PRO-"&amp;Table2[[#This Row],[enz]]&amp;"'",'[1]Sheet2 (2)'!$A:$A,'[1]Sheet2 (2)'!$B:$B,"")</f>
        <v>1</v>
      </c>
    </row>
    <row r="1857" spans="1:14" ht="17" x14ac:dyDescent="0.25">
      <c r="A1857" s="1" t="s">
        <v>1857</v>
      </c>
      <c r="B1857" s="1" t="str">
        <f>_xlfn.TEXTBEFORE(Table7[[#This Row],[raw]]," ")</f>
        <v>PROWASTE-rt1470</v>
      </c>
      <c r="C1857" s="1"/>
      <c r="D1857" s="1">
        <f>_xlfn.NUMBERVALUE(_xlfn.TEXTAFTER(Table7[[#This Row],[raw]]," ",-1))</f>
        <v>3.7828834000000001E-8</v>
      </c>
      <c r="G1857" t="s">
        <v>4251</v>
      </c>
      <c r="H1857" t="s">
        <v>2778</v>
      </c>
      <c r="I1857">
        <v>1.910063582E-6</v>
      </c>
      <c r="J1857">
        <f>_xlfn.XLOOKUP(Table2[[#This Row],[rxn]],Table7[rxn],Table7[flux],0)</f>
        <v>3.0564576799999999E-7</v>
      </c>
      <c r="K1857">
        <f>Table2[[#This Row],[flux]]-Table2[[#This Row],[flux in mfs]]</f>
        <v>1.6044178139999999E-6</v>
      </c>
      <c r="L1857" t="b">
        <f>_xlfn.TEXTAFTER(Table2[[#This Row],[rxn]],"-",-1)="SPONT"</f>
        <v>0</v>
      </c>
      <c r="M1857" t="str">
        <f>_xlfn.TEXTAFTER(Table2[[#This Row],[rxn]],"-",-1)</f>
        <v>rt0568_c</v>
      </c>
      <c r="N1857">
        <f>_xlfn.XLOOKUP("'PRO-"&amp;Table2[[#This Row],[enz]]&amp;"'",'[1]Sheet2 (2)'!$A:$A,'[1]Sheet2 (2)'!$B:$B,"")</f>
        <v>1</v>
      </c>
    </row>
    <row r="1858" spans="1:14" ht="17" x14ac:dyDescent="0.25">
      <c r="A1858" s="1" t="s">
        <v>1858</v>
      </c>
      <c r="B1858" s="1" t="str">
        <f>_xlfn.TEXTBEFORE(Table7[[#This Row],[raw]]," ")</f>
        <v>PROWASTE-rt1487</v>
      </c>
      <c r="C1858" s="1"/>
      <c r="D1858" s="1">
        <f>_xlfn.NUMBERVALUE(_xlfn.TEXTAFTER(Table7[[#This Row],[raw]]," ",-1))</f>
        <v>7.5905894999999995E-8</v>
      </c>
      <c r="G1858" t="s">
        <v>3374</v>
      </c>
      <c r="H1858" t="s">
        <v>2778</v>
      </c>
      <c r="I1858">
        <v>1.7262325629999999E-6</v>
      </c>
      <c r="J1858">
        <f>_xlfn.XLOOKUP(Table2[[#This Row],[rxn]],Table7[rxn],Table7[flux],0)</f>
        <v>0</v>
      </c>
      <c r="K1858">
        <f>Table2[[#This Row],[flux]]-Table2[[#This Row],[flux in mfs]]</f>
        <v>1.7262325629999999E-6</v>
      </c>
      <c r="L1858" t="b">
        <f>_xlfn.TEXTAFTER(Table2[[#This Row],[rxn]],"-",-1)="SPONT"</f>
        <v>0</v>
      </c>
      <c r="M1858" t="str">
        <f>_xlfn.TEXTAFTER(Table2[[#This Row],[rxn]],"-",-1)</f>
        <v>rt0409</v>
      </c>
      <c r="N1858">
        <f>_xlfn.XLOOKUP("'PRO-"&amp;Table2[[#This Row],[enz]]&amp;"'",'[1]Sheet2 (2)'!$A:$A,'[1]Sheet2 (2)'!$B:$B,"")</f>
        <v>1</v>
      </c>
    </row>
    <row r="1859" spans="1:14" ht="17" x14ac:dyDescent="0.25">
      <c r="A1859" s="1" t="s">
        <v>1859</v>
      </c>
      <c r="B1859" s="1" t="str">
        <f>_xlfn.TEXTBEFORE(Table7[[#This Row],[raw]]," ")</f>
        <v>PROWASTE-rt1488</v>
      </c>
      <c r="C1859" s="1"/>
      <c r="D1859" s="1">
        <f>_xlfn.NUMBERVALUE(_xlfn.TEXTAFTER(Table7[[#This Row],[raw]]," ",-1))</f>
        <v>2.32304311E-7</v>
      </c>
      <c r="G1859" t="s">
        <v>3375</v>
      </c>
      <c r="H1859" t="s">
        <v>2778</v>
      </c>
      <c r="I1859">
        <v>1.7262325629999999E-6</v>
      </c>
      <c r="J1859">
        <f>_xlfn.XLOOKUP(Table2[[#This Row],[rxn]],Table7[rxn],Table7[flux],0)</f>
        <v>0</v>
      </c>
      <c r="K1859">
        <f>Table2[[#This Row],[flux]]-Table2[[#This Row],[flux in mfs]]</f>
        <v>1.7262325629999999E-6</v>
      </c>
      <c r="L1859" t="b">
        <f>_xlfn.TEXTAFTER(Table2[[#This Row],[rxn]],"-",-1)="SPONT"</f>
        <v>0</v>
      </c>
      <c r="M1859" t="str">
        <f>_xlfn.TEXTAFTER(Table2[[#This Row],[rxn]],"-",-1)</f>
        <v>rt2190</v>
      </c>
      <c r="N1859">
        <f>_xlfn.XLOOKUP("'PRO-"&amp;Table2[[#This Row],[enz]]&amp;"'",'[1]Sheet2 (2)'!$A:$A,'[1]Sheet2 (2)'!$B:$B,"")</f>
        <v>1</v>
      </c>
    </row>
    <row r="1860" spans="1:14" ht="17" x14ac:dyDescent="0.25">
      <c r="A1860" s="1" t="s">
        <v>1860</v>
      </c>
      <c r="B1860" s="1" t="str">
        <f>_xlfn.TEXTBEFORE(Table7[[#This Row],[raw]]," ")</f>
        <v>PROWASTE-rt1518_m</v>
      </c>
      <c r="C1860" s="1"/>
      <c r="D1860" s="1">
        <f>_xlfn.NUMBERVALUE(_xlfn.TEXTAFTER(Table7[[#This Row],[raw]]," ",-1))</f>
        <v>6.4729230199999995E-7</v>
      </c>
      <c r="G1860" t="s">
        <v>3903</v>
      </c>
      <c r="H1860" t="s">
        <v>2778</v>
      </c>
      <c r="I1860">
        <v>1.7262325629999999E-6</v>
      </c>
      <c r="J1860">
        <f>_xlfn.XLOOKUP(Table2[[#This Row],[rxn]],Table7[rxn],Table7[flux],0)</f>
        <v>0</v>
      </c>
      <c r="K1860">
        <f>Table2[[#This Row],[flux]]-Table2[[#This Row],[flux in mfs]]</f>
        <v>1.7262325629999999E-6</v>
      </c>
      <c r="L1860" t="b">
        <f>_xlfn.TEXTAFTER(Table2[[#This Row],[rxn]],"-",-1)="SPONT"</f>
        <v>0</v>
      </c>
      <c r="M1860" t="str">
        <f>_xlfn.TEXTAFTER(Table2[[#This Row],[rxn]],"-",-1)</f>
        <v>rt0302</v>
      </c>
      <c r="N1860">
        <f>_xlfn.XLOOKUP("'PRO-"&amp;Table2[[#This Row],[enz]]&amp;"'",'[1]Sheet2 (2)'!$A:$A,'[1]Sheet2 (2)'!$B:$B,"")</f>
        <v>1</v>
      </c>
    </row>
    <row r="1861" spans="1:14" ht="17" x14ac:dyDescent="0.25">
      <c r="A1861" s="1" t="s">
        <v>1861</v>
      </c>
      <c r="B1861" s="1" t="str">
        <f>_xlfn.TEXTBEFORE(Table7[[#This Row],[raw]]," ")</f>
        <v>PROWASTE-rt1519</v>
      </c>
      <c r="C1861" s="1"/>
      <c r="D1861" s="1">
        <f>_xlfn.NUMBERVALUE(_xlfn.TEXTAFTER(Table7[[#This Row],[raw]]," ",-1))</f>
        <v>5.2815150000000002E-8</v>
      </c>
      <c r="G1861" t="s">
        <v>3560</v>
      </c>
      <c r="H1861" t="s">
        <v>2778</v>
      </c>
      <c r="I1861">
        <v>1.8087383539999999E-6</v>
      </c>
      <c r="J1861">
        <f>_xlfn.XLOOKUP(Table2[[#This Row],[rxn]],Table7[rxn],Table7[flux],0)</f>
        <v>0</v>
      </c>
      <c r="K1861">
        <f>Table2[[#This Row],[flux]]-Table2[[#This Row],[flux in mfs]]</f>
        <v>1.8087383539999999E-6</v>
      </c>
      <c r="L1861" t="b">
        <f>_xlfn.TEXTAFTER(Table2[[#This Row],[rxn]],"-",-1)="SPONT"</f>
        <v>0</v>
      </c>
      <c r="M1861" t="str">
        <f>_xlfn.TEXTAFTER(Table2[[#This Row],[rxn]],"-",-1)</f>
        <v>rt5403</v>
      </c>
      <c r="N1861">
        <f>_xlfn.XLOOKUP("'PRO-"&amp;Table2[[#This Row],[enz]]&amp;"'",'[1]Sheet2 (2)'!$A:$A,'[1]Sheet2 (2)'!$B:$B,"")</f>
        <v>1</v>
      </c>
    </row>
    <row r="1862" spans="1:14" ht="17" x14ac:dyDescent="0.25">
      <c r="A1862" s="1" t="s">
        <v>1862</v>
      </c>
      <c r="B1862" s="1" t="str">
        <f>_xlfn.TEXTBEFORE(Table7[[#This Row],[raw]]," ")</f>
        <v>PROWASTE-rt1520</v>
      </c>
      <c r="C1862" s="1"/>
      <c r="D1862" s="1">
        <f>_xlfn.NUMBERVALUE(_xlfn.TEXTAFTER(Table7[[#This Row],[raw]]," ",-1))</f>
        <v>3.0127669599999999E-7</v>
      </c>
      <c r="G1862" t="s">
        <v>3908</v>
      </c>
      <c r="H1862" t="s">
        <v>2778</v>
      </c>
      <c r="I1862">
        <v>1.8087383539999999E-6</v>
      </c>
      <c r="J1862">
        <f>_xlfn.XLOOKUP(Table2[[#This Row],[rxn]],Table7[rxn],Table7[flux],0)</f>
        <v>0</v>
      </c>
      <c r="K1862">
        <f>Table2[[#This Row],[flux]]-Table2[[#This Row],[flux in mfs]]</f>
        <v>1.8087383539999999E-6</v>
      </c>
      <c r="L1862" t="b">
        <f>_xlfn.TEXTAFTER(Table2[[#This Row],[rxn]],"-",-1)="SPONT"</f>
        <v>0</v>
      </c>
      <c r="M1862" t="str">
        <f>_xlfn.TEXTAFTER(Table2[[#This Row],[rxn]],"-",-1)</f>
        <v>rt5403</v>
      </c>
      <c r="N1862">
        <f>_xlfn.XLOOKUP("'PRO-"&amp;Table2[[#This Row],[enz]]&amp;"'",'[1]Sheet2 (2)'!$A:$A,'[1]Sheet2 (2)'!$B:$B,"")</f>
        <v>1</v>
      </c>
    </row>
    <row r="1863" spans="1:14" ht="17" hidden="1" x14ac:dyDescent="0.25">
      <c r="A1863" s="1" t="s">
        <v>1863</v>
      </c>
      <c r="B1863" s="1" t="str">
        <f>_xlfn.TEXTBEFORE(Table7[[#This Row],[raw]]," ")</f>
        <v>PROWASTE-rt1532</v>
      </c>
      <c r="C1863" s="1"/>
      <c r="D1863" s="1">
        <f>_xlfn.NUMBERVALUE(_xlfn.TEXTAFTER(Table7[[#This Row],[raw]]," ",-1))</f>
        <v>1.9349900999999999E-8</v>
      </c>
      <c r="G1863" t="s">
        <v>3039</v>
      </c>
      <c r="H1863" t="s">
        <v>2778</v>
      </c>
      <c r="I1863">
        <v>1.8818775865439001E-2</v>
      </c>
      <c r="J1863">
        <f>_xlfn.XLOOKUP(Table2[[#This Row],[rxn]],Table7[rxn],Table7[flux],0)</f>
        <v>21.241944456034702</v>
      </c>
      <c r="K1863">
        <f>Table2[[#This Row],[flux]]-Table2[[#This Row],[flux in mfs]]</f>
        <v>-21.223125680169264</v>
      </c>
      <c r="L1863" t="b">
        <f>_xlfn.TEXTAFTER(Table2[[#This Row],[rxn]],"-",-1)="SPONT"</f>
        <v>1</v>
      </c>
      <c r="M1863" t="str">
        <f>_xlfn.TEXTAFTER(Table2[[#This Row],[rxn]],"-",-1)</f>
        <v>SPONT</v>
      </c>
      <c r="N1863" t="str">
        <f>_xlfn.XLOOKUP("'PRO-"&amp;Table2[[#This Row],[enz]]&amp;"'",'[1]Sheet2 (2)'!$A:$A,'[1]Sheet2 (2)'!$B:$B,"")</f>
        <v/>
      </c>
    </row>
    <row r="1864" spans="1:14" ht="17" hidden="1" x14ac:dyDescent="0.25">
      <c r="A1864" s="1" t="s">
        <v>1864</v>
      </c>
      <c r="B1864" s="1" t="str">
        <f>_xlfn.TEXTBEFORE(Table7[[#This Row],[raw]]," ")</f>
        <v>PROWASTE-rt1542</v>
      </c>
      <c r="C1864" s="1"/>
      <c r="D1864" s="1">
        <f>_xlfn.NUMBERVALUE(_xlfn.TEXTAFTER(Table7[[#This Row],[raw]]," ",-1))</f>
        <v>3.4038917120000001E-6</v>
      </c>
      <c r="G1864" t="s">
        <v>3102</v>
      </c>
      <c r="H1864" t="s">
        <v>2778</v>
      </c>
      <c r="I1864">
        <v>1.8818775865439001E-2</v>
      </c>
      <c r="J1864">
        <f>_xlfn.XLOOKUP(Table2[[#This Row],[rxn]],Table7[rxn],Table7[flux],0)</f>
        <v>21.241944456034702</v>
      </c>
      <c r="K1864">
        <f>Table2[[#This Row],[flux]]-Table2[[#This Row],[flux in mfs]]</f>
        <v>-21.223125680169264</v>
      </c>
      <c r="L1864" t="b">
        <f>_xlfn.TEXTAFTER(Table2[[#This Row],[rxn]],"-",-1)="SPONT"</f>
        <v>1</v>
      </c>
      <c r="M1864" t="str">
        <f>_xlfn.TEXTAFTER(Table2[[#This Row],[rxn]],"-",-1)</f>
        <v>SPONT</v>
      </c>
      <c r="N1864" t="str">
        <f>_xlfn.XLOOKUP("'PRO-"&amp;Table2[[#This Row],[enz]]&amp;"'",'[1]Sheet2 (2)'!$A:$A,'[1]Sheet2 (2)'!$B:$B,"")</f>
        <v/>
      </c>
    </row>
    <row r="1865" spans="1:14" ht="17" hidden="1" x14ac:dyDescent="0.25">
      <c r="A1865" s="1" t="s">
        <v>1865</v>
      </c>
      <c r="B1865" s="1" t="str">
        <f>_xlfn.TEXTBEFORE(Table7[[#This Row],[raw]]," ")</f>
        <v>PROWASTE-rt1544_rm</v>
      </c>
      <c r="C1865" s="1"/>
      <c r="D1865" s="1">
        <f>_xlfn.NUMBERVALUE(_xlfn.TEXTAFTER(Table7[[#This Row],[raw]]," ",-1))</f>
        <v>7.3855250000000002E-8</v>
      </c>
      <c r="G1865" t="s">
        <v>3327</v>
      </c>
      <c r="H1865" t="s">
        <v>2778</v>
      </c>
      <c r="I1865">
        <v>1.9592461452099998E-2</v>
      </c>
      <c r="J1865">
        <f>_xlfn.XLOOKUP(Table2[[#This Row],[rxn]],Table7[rxn],Table7[flux],0)</f>
        <v>22.307341498200699</v>
      </c>
      <c r="K1865">
        <f>Table2[[#This Row],[flux]]-Table2[[#This Row],[flux in mfs]]</f>
        <v>-22.2877490367486</v>
      </c>
      <c r="L1865" t="b">
        <f>_xlfn.TEXTAFTER(Table2[[#This Row],[rxn]],"-",-1)="SPONT"</f>
        <v>1</v>
      </c>
      <c r="M1865" t="str">
        <f>_xlfn.TEXTAFTER(Table2[[#This Row],[rxn]],"-",-1)</f>
        <v>SPONT</v>
      </c>
      <c r="N1865" t="str">
        <f>_xlfn.XLOOKUP("'PRO-"&amp;Table2[[#This Row],[enz]]&amp;"'",'[1]Sheet2 (2)'!$A:$A,'[1]Sheet2 (2)'!$B:$B,"")</f>
        <v/>
      </c>
    </row>
    <row r="1866" spans="1:14" ht="17" x14ac:dyDescent="0.25">
      <c r="A1866" s="1" t="s">
        <v>1866</v>
      </c>
      <c r="B1866" s="1" t="str">
        <f>_xlfn.TEXTBEFORE(Table7[[#This Row],[raw]]," ")</f>
        <v>PROWASTE-rt1561</v>
      </c>
      <c r="C1866" s="1"/>
      <c r="D1866" s="1">
        <f>_xlfn.NUMBERVALUE(_xlfn.TEXTAFTER(Table7[[#This Row],[raw]]," ",-1))</f>
        <v>7.4769431000000001E-8</v>
      </c>
      <c r="G1866" t="s">
        <v>3549</v>
      </c>
      <c r="H1866" t="s">
        <v>2778</v>
      </c>
      <c r="I1866">
        <v>1.8163366799999999E-6</v>
      </c>
      <c r="J1866">
        <f>_xlfn.XLOOKUP(Table2[[#This Row],[rxn]],Table7[rxn],Table7[flux],0)</f>
        <v>0</v>
      </c>
      <c r="K1866">
        <f>Table2[[#This Row],[flux]]-Table2[[#This Row],[flux in mfs]]</f>
        <v>1.8163366799999999E-6</v>
      </c>
      <c r="L1866" t="b">
        <f>_xlfn.TEXTAFTER(Table2[[#This Row],[rxn]],"-",-1)="SPONT"</f>
        <v>0</v>
      </c>
      <c r="M1866" t="str">
        <f>_xlfn.TEXTAFTER(Table2[[#This Row],[rxn]],"-",-1)</f>
        <v>rt0808</v>
      </c>
      <c r="N1866">
        <f>_xlfn.XLOOKUP("'PRO-"&amp;Table2[[#This Row],[enz]]&amp;"'",'[1]Sheet2 (2)'!$A:$A,'[1]Sheet2 (2)'!$B:$B,"")</f>
        <v>1</v>
      </c>
    </row>
    <row r="1867" spans="1:14" ht="17" x14ac:dyDescent="0.25">
      <c r="A1867" s="1" t="s">
        <v>1867</v>
      </c>
      <c r="B1867" s="1" t="str">
        <f>_xlfn.TEXTBEFORE(Table7[[#This Row],[raw]]," ")</f>
        <v>PROWASTE-rt1567</v>
      </c>
      <c r="C1867" s="1"/>
      <c r="D1867" s="1">
        <f>_xlfn.NUMBERVALUE(_xlfn.TEXTAFTER(Table7[[#This Row],[raw]]," ",-1))</f>
        <v>2.1876134E-8</v>
      </c>
      <c r="G1867" t="s">
        <v>3604</v>
      </c>
      <c r="H1867" t="s">
        <v>2778</v>
      </c>
      <c r="I1867">
        <v>1.8852998619999999E-6</v>
      </c>
      <c r="J1867">
        <f>_xlfn.XLOOKUP(Table2[[#This Row],[rxn]],Table7[rxn],Table7[flux],0)</f>
        <v>0</v>
      </c>
      <c r="K1867">
        <f>Table2[[#This Row],[flux]]-Table2[[#This Row],[flux in mfs]]</f>
        <v>1.8852998619999999E-6</v>
      </c>
      <c r="L1867" t="b">
        <f>_xlfn.TEXTAFTER(Table2[[#This Row],[rxn]],"-",-1)="SPONT"</f>
        <v>0</v>
      </c>
      <c r="M1867" t="str">
        <f>_xlfn.TEXTAFTER(Table2[[#This Row],[rxn]],"-",-1)</f>
        <v>rt0168</v>
      </c>
      <c r="N1867">
        <f>_xlfn.XLOOKUP("'PRO-"&amp;Table2[[#This Row],[enz]]&amp;"'",'[1]Sheet2 (2)'!$A:$A,'[1]Sheet2 (2)'!$B:$B,"")</f>
        <v>1</v>
      </c>
    </row>
    <row r="1868" spans="1:14" ht="17" x14ac:dyDescent="0.25">
      <c r="A1868" s="1" t="s">
        <v>1868</v>
      </c>
      <c r="B1868" s="1" t="str">
        <f>_xlfn.TEXTBEFORE(Table7[[#This Row],[raw]]," ")</f>
        <v>PROWASTE-rt1572</v>
      </c>
      <c r="C1868" s="1"/>
      <c r="D1868" s="1">
        <f>_xlfn.NUMBERVALUE(_xlfn.TEXTAFTER(Table7[[#This Row],[raw]]," ",-1))</f>
        <v>3.291612044E-6</v>
      </c>
      <c r="G1868" t="s">
        <v>3973</v>
      </c>
      <c r="H1868" t="s">
        <v>2778</v>
      </c>
      <c r="I1868">
        <v>1.8852998619999999E-6</v>
      </c>
      <c r="J1868">
        <f>_xlfn.XLOOKUP(Table2[[#This Row],[rxn]],Table7[rxn],Table7[flux],0)</f>
        <v>0</v>
      </c>
      <c r="K1868">
        <f>Table2[[#This Row],[flux]]-Table2[[#This Row],[flux in mfs]]</f>
        <v>1.8852998619999999E-6</v>
      </c>
      <c r="L1868" t="b">
        <f>_xlfn.TEXTAFTER(Table2[[#This Row],[rxn]],"-",-1)="SPONT"</f>
        <v>0</v>
      </c>
      <c r="M1868" t="str">
        <f>_xlfn.TEXTAFTER(Table2[[#This Row],[rxn]],"-",-1)</f>
        <v>rt0168</v>
      </c>
      <c r="N1868">
        <f>_xlfn.XLOOKUP("'PRO-"&amp;Table2[[#This Row],[enz]]&amp;"'",'[1]Sheet2 (2)'!$A:$A,'[1]Sheet2 (2)'!$B:$B,"")</f>
        <v>1</v>
      </c>
    </row>
    <row r="1869" spans="1:14" ht="17" x14ac:dyDescent="0.25">
      <c r="A1869" s="1" t="s">
        <v>1869</v>
      </c>
      <c r="B1869" s="1" t="str">
        <f>_xlfn.TEXTBEFORE(Table7[[#This Row],[raw]]," ")</f>
        <v>PROWASTE-rt1577</v>
      </c>
      <c r="C1869" s="1"/>
      <c r="D1869" s="1">
        <f>_xlfn.NUMBERVALUE(_xlfn.TEXTAFTER(Table7[[#This Row],[raw]]," ",-1))</f>
        <v>1.7292800000000001E-9</v>
      </c>
      <c r="G1869" t="s">
        <v>4223</v>
      </c>
      <c r="H1869" t="s">
        <v>2778</v>
      </c>
      <c r="I1869">
        <v>1.8852998619999999E-6</v>
      </c>
      <c r="J1869">
        <f>_xlfn.XLOOKUP(Table2[[#This Row],[rxn]],Table7[rxn],Table7[flux],0)</f>
        <v>0</v>
      </c>
      <c r="K1869">
        <f>Table2[[#This Row],[flux]]-Table2[[#This Row],[flux in mfs]]</f>
        <v>1.8852998619999999E-6</v>
      </c>
      <c r="L1869" t="b">
        <f>_xlfn.TEXTAFTER(Table2[[#This Row],[rxn]],"-",-1)="SPONT"</f>
        <v>0</v>
      </c>
      <c r="M1869" t="str">
        <f>_xlfn.TEXTAFTER(Table2[[#This Row],[rxn]],"-",-1)</f>
        <v>rt0168</v>
      </c>
      <c r="N1869">
        <f>_xlfn.XLOOKUP("'PRO-"&amp;Table2[[#This Row],[enz]]&amp;"'",'[1]Sheet2 (2)'!$A:$A,'[1]Sheet2 (2)'!$B:$B,"")</f>
        <v>1</v>
      </c>
    </row>
    <row r="1870" spans="1:14" ht="17" x14ac:dyDescent="0.25">
      <c r="A1870" s="1" t="s">
        <v>1870</v>
      </c>
      <c r="B1870" s="1" t="str">
        <f>_xlfn.TEXTBEFORE(Table7[[#This Row],[raw]]," ")</f>
        <v>PROWASTE-rt1591</v>
      </c>
      <c r="C1870" s="1"/>
      <c r="D1870" s="1">
        <f>_xlfn.NUMBERVALUE(_xlfn.TEXTAFTER(Table7[[#This Row],[raw]]," ",-1))</f>
        <v>2.1232977239999999E-6</v>
      </c>
      <c r="G1870" t="s">
        <v>3601</v>
      </c>
      <c r="H1870" t="s">
        <v>2778</v>
      </c>
      <c r="I1870">
        <v>1.9875078419999999E-6</v>
      </c>
      <c r="J1870">
        <f>_xlfn.XLOOKUP(Table2[[#This Row],[rxn]],Table7[rxn],Table7[flux],0)</f>
        <v>0</v>
      </c>
      <c r="K1870">
        <f>Table2[[#This Row],[flux]]-Table2[[#This Row],[flux in mfs]]</f>
        <v>1.9875078419999999E-6</v>
      </c>
      <c r="L1870" t="b">
        <f>_xlfn.TEXTAFTER(Table2[[#This Row],[rxn]],"-",-1)="SPONT"</f>
        <v>0</v>
      </c>
      <c r="M1870" t="str">
        <f>_xlfn.TEXTAFTER(Table2[[#This Row],[rxn]],"-",-1)</f>
        <v>rt7511</v>
      </c>
      <c r="N1870">
        <f>_xlfn.XLOOKUP("'PRO-"&amp;Table2[[#This Row],[enz]]&amp;"'",'[1]Sheet2 (2)'!$A:$A,'[1]Sheet2 (2)'!$B:$B,"")</f>
        <v>1</v>
      </c>
    </row>
    <row r="1871" spans="1:14" ht="17" hidden="1" x14ac:dyDescent="0.25">
      <c r="A1871" s="1" t="s">
        <v>1871</v>
      </c>
      <c r="B1871" s="1" t="str">
        <f>_xlfn.TEXTBEFORE(Table7[[#This Row],[raw]]," ")</f>
        <v>PROWASTE-rt1611</v>
      </c>
      <c r="C1871" s="1"/>
      <c r="D1871" s="1">
        <f>_xlfn.NUMBERVALUE(_xlfn.TEXTAFTER(Table7[[#This Row],[raw]]," ",-1))</f>
        <v>1.6876385999999999E-8</v>
      </c>
      <c r="G1871" t="s">
        <v>2955</v>
      </c>
      <c r="H1871" t="s">
        <v>2778</v>
      </c>
      <c r="I1871">
        <v>1.9770193106862999E-2</v>
      </c>
      <c r="J1871">
        <f>_xlfn.XLOOKUP(Table2[[#This Row],[rxn]],Table7[rxn],Table7[flux],0)</f>
        <v>22.3158693670579</v>
      </c>
      <c r="K1871">
        <f>Table2[[#This Row],[flux]]-Table2[[#This Row],[flux in mfs]]</f>
        <v>-22.296099173951038</v>
      </c>
      <c r="L1871" t="b">
        <f>_xlfn.TEXTAFTER(Table2[[#This Row],[rxn]],"-",-1)="SPONT"</f>
        <v>1</v>
      </c>
      <c r="M1871" t="str">
        <f>_xlfn.TEXTAFTER(Table2[[#This Row],[rxn]],"-",-1)</f>
        <v>SPONT</v>
      </c>
      <c r="N1871" t="str">
        <f>_xlfn.XLOOKUP("'PRO-"&amp;Table2[[#This Row],[enz]]&amp;"'",'[1]Sheet2 (2)'!$A:$A,'[1]Sheet2 (2)'!$B:$B,"")</f>
        <v/>
      </c>
    </row>
    <row r="1872" spans="1:14" ht="17" x14ac:dyDescent="0.25">
      <c r="A1872" s="1" t="s">
        <v>1872</v>
      </c>
      <c r="B1872" s="1" t="str">
        <f>_xlfn.TEXTBEFORE(Table7[[#This Row],[raw]]," ")</f>
        <v>PROWASTE-rt1613</v>
      </c>
      <c r="C1872" s="1"/>
      <c r="D1872" s="1">
        <f>_xlfn.NUMBERVALUE(_xlfn.TEXTAFTER(Table7[[#This Row],[raw]]," ",-1))</f>
        <v>5.9705654999999998E-8</v>
      </c>
      <c r="G1872" t="s">
        <v>3970</v>
      </c>
      <c r="H1872" t="s">
        <v>2778</v>
      </c>
      <c r="I1872">
        <v>1.9875078419999999E-6</v>
      </c>
      <c r="J1872">
        <f>_xlfn.XLOOKUP(Table2[[#This Row],[rxn]],Table7[rxn],Table7[flux],0)</f>
        <v>0</v>
      </c>
      <c r="K1872">
        <f>Table2[[#This Row],[flux]]-Table2[[#This Row],[flux in mfs]]</f>
        <v>1.9875078419999999E-6</v>
      </c>
      <c r="L1872" t="b">
        <f>_xlfn.TEXTAFTER(Table2[[#This Row],[rxn]],"-",-1)="SPONT"</f>
        <v>0</v>
      </c>
      <c r="M1872" t="str">
        <f>_xlfn.TEXTAFTER(Table2[[#This Row],[rxn]],"-",-1)</f>
        <v>rt7511</v>
      </c>
      <c r="N1872">
        <f>_xlfn.XLOOKUP("'PRO-"&amp;Table2[[#This Row],[enz]]&amp;"'",'[1]Sheet2 (2)'!$A:$A,'[1]Sheet2 (2)'!$B:$B,"")</f>
        <v>1</v>
      </c>
    </row>
    <row r="1873" spans="1:14" ht="17" x14ac:dyDescent="0.25">
      <c r="A1873" s="1" t="s">
        <v>1873</v>
      </c>
      <c r="B1873" s="1" t="str">
        <f>_xlfn.TEXTBEFORE(Table7[[#This Row],[raw]]," ")</f>
        <v>PROWASTE-rt1622_m</v>
      </c>
      <c r="C1873" s="1"/>
      <c r="D1873" s="1">
        <f>_xlfn.NUMBERVALUE(_xlfn.TEXTAFTER(Table7[[#This Row],[raw]]," ",-1))</f>
        <v>2.2843975000000001E-8</v>
      </c>
      <c r="G1873" t="s">
        <v>3562</v>
      </c>
      <c r="H1873" t="s">
        <v>2778</v>
      </c>
      <c r="I1873">
        <v>2.0923907359999999E-6</v>
      </c>
      <c r="J1873">
        <f>_xlfn.XLOOKUP(Table2[[#This Row],[rxn]],Table7[rxn],Table7[flux],0)</f>
        <v>0</v>
      </c>
      <c r="K1873">
        <f>Table2[[#This Row],[flux]]-Table2[[#This Row],[flux in mfs]]</f>
        <v>2.0923907359999999E-6</v>
      </c>
      <c r="L1873" t="b">
        <f>_xlfn.TEXTAFTER(Table2[[#This Row],[rxn]],"-",-1)="SPONT"</f>
        <v>0</v>
      </c>
      <c r="M1873" t="str">
        <f>_xlfn.TEXTAFTER(Table2[[#This Row],[rxn]],"-",-1)</f>
        <v>rt1457</v>
      </c>
      <c r="N1873">
        <f>_xlfn.XLOOKUP("'PRO-"&amp;Table2[[#This Row],[enz]]&amp;"'",'[1]Sheet2 (2)'!$A:$A,'[1]Sheet2 (2)'!$B:$B,"")</f>
        <v>1</v>
      </c>
    </row>
    <row r="1874" spans="1:14" ht="17" x14ac:dyDescent="0.25">
      <c r="A1874" s="1" t="s">
        <v>1874</v>
      </c>
      <c r="B1874" s="1" t="str">
        <f>_xlfn.TEXTBEFORE(Table7[[#This Row],[raw]]," ")</f>
        <v>PROWASTE-rt1627</v>
      </c>
      <c r="C1874" s="1"/>
      <c r="D1874" s="1">
        <f>_xlfn.NUMBERVALUE(_xlfn.TEXTAFTER(Table7[[#This Row],[raw]]," ",-1))</f>
        <v>4.1515136999999999E-8</v>
      </c>
      <c r="G1874" t="s">
        <v>3910</v>
      </c>
      <c r="H1874" t="s">
        <v>2778</v>
      </c>
      <c r="I1874">
        <v>2.0923907359999999E-6</v>
      </c>
      <c r="J1874">
        <f>_xlfn.XLOOKUP(Table2[[#This Row],[rxn]],Table7[rxn],Table7[flux],0)</f>
        <v>0</v>
      </c>
      <c r="K1874">
        <f>Table2[[#This Row],[flux]]-Table2[[#This Row],[flux in mfs]]</f>
        <v>2.0923907359999999E-6</v>
      </c>
      <c r="L1874" t="b">
        <f>_xlfn.TEXTAFTER(Table2[[#This Row],[rxn]],"-",-1)="SPONT"</f>
        <v>0</v>
      </c>
      <c r="M1874" t="str">
        <f>_xlfn.TEXTAFTER(Table2[[#This Row],[rxn]],"-",-1)</f>
        <v>rt1457</v>
      </c>
      <c r="N1874">
        <f>_xlfn.XLOOKUP("'PRO-"&amp;Table2[[#This Row],[enz]]&amp;"'",'[1]Sheet2 (2)'!$A:$A,'[1]Sheet2 (2)'!$B:$B,"")</f>
        <v>1</v>
      </c>
    </row>
    <row r="1875" spans="1:14" ht="17" x14ac:dyDescent="0.25">
      <c r="A1875" s="1" t="s">
        <v>1875</v>
      </c>
      <c r="B1875" s="1" t="str">
        <f>_xlfn.TEXTBEFORE(Table7[[#This Row],[raw]]," ")</f>
        <v>PROWASTE-rt1632</v>
      </c>
      <c r="C1875" s="1"/>
      <c r="D1875" s="1">
        <f>_xlfn.NUMBERVALUE(_xlfn.TEXTAFTER(Table7[[#This Row],[raw]]," ",-1))</f>
        <v>1.105987637E-6</v>
      </c>
      <c r="G1875" t="s">
        <v>3595</v>
      </c>
      <c r="H1875" t="s">
        <v>2778</v>
      </c>
      <c r="I1875">
        <v>2.1304834679999999E-6</v>
      </c>
      <c r="J1875">
        <f>_xlfn.XLOOKUP(Table2[[#This Row],[rxn]],Table7[rxn],Table7[flux],0)</f>
        <v>0</v>
      </c>
      <c r="K1875">
        <f>Table2[[#This Row],[flux]]-Table2[[#This Row],[flux in mfs]]</f>
        <v>2.1304834679999999E-6</v>
      </c>
      <c r="L1875" t="b">
        <f>_xlfn.TEXTAFTER(Table2[[#This Row],[rxn]],"-",-1)="SPONT"</f>
        <v>0</v>
      </c>
      <c r="M1875" t="str">
        <f>_xlfn.TEXTAFTER(Table2[[#This Row],[rxn]],"-",-1)</f>
        <v>rt0521</v>
      </c>
      <c r="N1875">
        <f>_xlfn.XLOOKUP("'PRO-"&amp;Table2[[#This Row],[enz]]&amp;"'",'[1]Sheet2 (2)'!$A:$A,'[1]Sheet2 (2)'!$B:$B,"")</f>
        <v>1</v>
      </c>
    </row>
    <row r="1876" spans="1:14" ht="17" x14ac:dyDescent="0.25">
      <c r="A1876" s="1" t="s">
        <v>1876</v>
      </c>
      <c r="B1876" s="1" t="str">
        <f>_xlfn.TEXTBEFORE(Table7[[#This Row],[raw]]," ")</f>
        <v>PROWASTE-rt1639</v>
      </c>
      <c r="C1876" s="1"/>
      <c r="D1876" s="1">
        <f>_xlfn.NUMBERVALUE(_xlfn.TEXTAFTER(Table7[[#This Row],[raw]]," ",-1))</f>
        <v>6.3173281799999996E-7</v>
      </c>
      <c r="G1876" t="s">
        <v>3963</v>
      </c>
      <c r="H1876" t="s">
        <v>2778</v>
      </c>
      <c r="I1876">
        <v>2.1304834679999999E-6</v>
      </c>
      <c r="J1876">
        <f>_xlfn.XLOOKUP(Table2[[#This Row],[rxn]],Table7[rxn],Table7[flux],0)</f>
        <v>0</v>
      </c>
      <c r="K1876">
        <f>Table2[[#This Row],[flux]]-Table2[[#This Row],[flux in mfs]]</f>
        <v>2.1304834679999999E-6</v>
      </c>
      <c r="L1876" t="b">
        <f>_xlfn.TEXTAFTER(Table2[[#This Row],[rxn]],"-",-1)="SPONT"</f>
        <v>0</v>
      </c>
      <c r="M1876" t="str">
        <f>_xlfn.TEXTAFTER(Table2[[#This Row],[rxn]],"-",-1)</f>
        <v>rt0521</v>
      </c>
      <c r="N1876">
        <f>_xlfn.XLOOKUP("'PRO-"&amp;Table2[[#This Row],[enz]]&amp;"'",'[1]Sheet2 (2)'!$A:$A,'[1]Sheet2 (2)'!$B:$B,"")</f>
        <v>1</v>
      </c>
    </row>
    <row r="1877" spans="1:14" ht="17" x14ac:dyDescent="0.25">
      <c r="A1877" s="1" t="s">
        <v>1877</v>
      </c>
      <c r="B1877" s="1" t="str">
        <f>_xlfn.TEXTBEFORE(Table7[[#This Row],[raw]]," ")</f>
        <v>PROWASTE-rt1642</v>
      </c>
      <c r="C1877" s="1"/>
      <c r="D1877" s="1">
        <f>_xlfn.NUMBERVALUE(_xlfn.TEXTAFTER(Table7[[#This Row],[raw]]," ",-1))</f>
        <v>6.5159152299999999E-7</v>
      </c>
      <c r="G1877" t="s">
        <v>4529</v>
      </c>
      <c r="H1877" t="s">
        <v>2778</v>
      </c>
      <c r="I1877">
        <v>2.2167171280000002E-6</v>
      </c>
      <c r="J1877">
        <f>_xlfn.XLOOKUP(Table2[[#This Row],[rxn]],Table7[rxn],Table7[flux],0)</f>
        <v>2.1301779E-8</v>
      </c>
      <c r="K1877">
        <f>Table2[[#This Row],[flux]]-Table2[[#This Row],[flux in mfs]]</f>
        <v>2.1954153490000003E-6</v>
      </c>
      <c r="L1877" t="b">
        <f>_xlfn.TEXTAFTER(Table2[[#This Row],[rxn]],"-",-1)="SPONT"</f>
        <v>0</v>
      </c>
      <c r="M1877" t="str">
        <f>_xlfn.TEXTAFTER(Table2[[#This Row],[rxn]],"-",-1)</f>
        <v>rt7325</v>
      </c>
      <c r="N1877">
        <f>_xlfn.XLOOKUP("'PRO-"&amp;Table2[[#This Row],[enz]]&amp;"'",'[1]Sheet2 (2)'!$A:$A,'[1]Sheet2 (2)'!$B:$B,"")</f>
        <v>1</v>
      </c>
    </row>
    <row r="1878" spans="1:14" ht="17" x14ac:dyDescent="0.25">
      <c r="A1878" s="1" t="s">
        <v>1878</v>
      </c>
      <c r="B1878" s="1" t="str">
        <f>_xlfn.TEXTBEFORE(Table7[[#This Row],[raw]]," ")</f>
        <v>PROWASTE-rt1644</v>
      </c>
      <c r="C1878" s="1"/>
      <c r="D1878" s="1">
        <f>_xlfn.NUMBERVALUE(_xlfn.TEXTAFTER(Table7[[#This Row],[raw]]," ",-1))</f>
        <v>1.36863016E-7</v>
      </c>
      <c r="G1878" t="s">
        <v>4571</v>
      </c>
      <c r="H1878" t="s">
        <v>2778</v>
      </c>
      <c r="I1878">
        <v>2.211495982E-6</v>
      </c>
      <c r="J1878">
        <f>_xlfn.XLOOKUP(Table2[[#This Row],[rxn]],Table7[rxn],Table7[flux],0)</f>
        <v>0</v>
      </c>
      <c r="K1878">
        <f>Table2[[#This Row],[flux]]-Table2[[#This Row],[flux in mfs]]</f>
        <v>2.211495982E-6</v>
      </c>
      <c r="L1878" t="b">
        <f>_xlfn.TEXTAFTER(Table2[[#This Row],[rxn]],"-",-1)="SPONT"</f>
        <v>0</v>
      </c>
      <c r="M1878" t="str">
        <f>_xlfn.TEXTAFTER(Table2[[#This Row],[rxn]],"-",-1)</f>
        <v>rtmATP9</v>
      </c>
      <c r="N1878">
        <f>_xlfn.XLOOKUP("'PRO-"&amp;Table2[[#This Row],[enz]]&amp;"'",'[1]Sheet2 (2)'!$A:$A,'[1]Sheet2 (2)'!$B:$B,"")</f>
        <v>1</v>
      </c>
    </row>
    <row r="1879" spans="1:14" ht="17" x14ac:dyDescent="0.25">
      <c r="A1879" s="1" t="s">
        <v>1879</v>
      </c>
      <c r="B1879" s="1" t="str">
        <f>_xlfn.TEXTBEFORE(Table7[[#This Row],[raw]]," ")</f>
        <v>PROWASTE-rt1648</v>
      </c>
      <c r="C1879" s="1"/>
      <c r="D1879" s="1">
        <f>_xlfn.NUMBERVALUE(_xlfn.TEXTAFTER(Table7[[#This Row],[raw]]," ",-1))</f>
        <v>1.22020481E-7</v>
      </c>
      <c r="G1879" t="s">
        <v>3585</v>
      </c>
      <c r="H1879" t="s">
        <v>2778</v>
      </c>
      <c r="I1879">
        <v>2.2167171280000002E-6</v>
      </c>
      <c r="J1879">
        <f>_xlfn.XLOOKUP(Table2[[#This Row],[rxn]],Table7[rxn],Table7[flux],0)</f>
        <v>0</v>
      </c>
      <c r="K1879">
        <f>Table2[[#This Row],[flux]]-Table2[[#This Row],[flux in mfs]]</f>
        <v>2.2167171280000002E-6</v>
      </c>
      <c r="L1879" t="b">
        <f>_xlfn.TEXTAFTER(Table2[[#This Row],[rxn]],"-",-1)="SPONT"</f>
        <v>0</v>
      </c>
      <c r="M1879" t="str">
        <f>_xlfn.TEXTAFTER(Table2[[#This Row],[rxn]],"-",-1)</f>
        <v>rt7325</v>
      </c>
      <c r="N1879">
        <f>_xlfn.XLOOKUP("'PRO-"&amp;Table2[[#This Row],[enz]]&amp;"'",'[1]Sheet2 (2)'!$A:$A,'[1]Sheet2 (2)'!$B:$B,"")</f>
        <v>1</v>
      </c>
    </row>
    <row r="1880" spans="1:14" ht="17" x14ac:dyDescent="0.25">
      <c r="A1880" s="1" t="s">
        <v>1880</v>
      </c>
      <c r="B1880" s="1" t="str">
        <f>_xlfn.TEXTBEFORE(Table7[[#This Row],[raw]]," ")</f>
        <v>PROWASTE-rt1672</v>
      </c>
      <c r="C1880" s="1"/>
      <c r="D1880" s="1">
        <f>_xlfn.NUMBERVALUE(_xlfn.TEXTAFTER(Table7[[#This Row],[raw]]," ",-1))</f>
        <v>1.3192502609999999E-6</v>
      </c>
      <c r="G1880" t="s">
        <v>3949</v>
      </c>
      <c r="H1880" t="s">
        <v>2778</v>
      </c>
      <c r="I1880">
        <v>2.2167171280000002E-6</v>
      </c>
      <c r="J1880">
        <f>_xlfn.XLOOKUP(Table2[[#This Row],[rxn]],Table7[rxn],Table7[flux],0)</f>
        <v>0</v>
      </c>
      <c r="K1880">
        <f>Table2[[#This Row],[flux]]-Table2[[#This Row],[flux in mfs]]</f>
        <v>2.2167171280000002E-6</v>
      </c>
      <c r="L1880" t="b">
        <f>_xlfn.TEXTAFTER(Table2[[#This Row],[rxn]],"-",-1)="SPONT"</f>
        <v>0</v>
      </c>
      <c r="M1880" t="str">
        <f>_xlfn.TEXTAFTER(Table2[[#This Row],[rxn]],"-",-1)</f>
        <v>rt7325</v>
      </c>
      <c r="N1880">
        <f>_xlfn.XLOOKUP("'PRO-"&amp;Table2[[#This Row],[enz]]&amp;"'",'[1]Sheet2 (2)'!$A:$A,'[1]Sheet2 (2)'!$B:$B,"")</f>
        <v>1</v>
      </c>
    </row>
    <row r="1881" spans="1:14" ht="17" x14ac:dyDescent="0.25">
      <c r="A1881" s="1" t="s">
        <v>1881</v>
      </c>
      <c r="B1881" s="1" t="str">
        <f>_xlfn.TEXTBEFORE(Table7[[#This Row],[raw]]," ")</f>
        <v>PROWASTE-rt1675</v>
      </c>
      <c r="C1881" s="1"/>
      <c r="D1881" s="1">
        <f>_xlfn.NUMBERVALUE(_xlfn.TEXTAFTER(Table7[[#This Row],[raw]]," ",-1))</f>
        <v>4.255496E-9</v>
      </c>
      <c r="G1881" t="s">
        <v>3918</v>
      </c>
      <c r="H1881" t="s">
        <v>2778</v>
      </c>
      <c r="I1881">
        <v>2.3254570999999998E-6</v>
      </c>
      <c r="J1881">
        <f>_xlfn.XLOOKUP(Table2[[#This Row],[rxn]],Table7[rxn],Table7[flux],0)</f>
        <v>0</v>
      </c>
      <c r="K1881">
        <f>Table2[[#This Row],[flux]]-Table2[[#This Row],[flux in mfs]]</f>
        <v>2.3254570999999998E-6</v>
      </c>
      <c r="L1881" t="b">
        <f>_xlfn.TEXTAFTER(Table2[[#This Row],[rxn]],"-",-1)="SPONT"</f>
        <v>0</v>
      </c>
      <c r="M1881" t="str">
        <f>_xlfn.TEXTAFTER(Table2[[#This Row],[rxn]],"-",-1)</f>
        <v>rt7311</v>
      </c>
      <c r="N1881">
        <f>_xlfn.XLOOKUP("'PRO-"&amp;Table2[[#This Row],[enz]]&amp;"'",'[1]Sheet2 (2)'!$A:$A,'[1]Sheet2 (2)'!$B:$B,"")</f>
        <v>1</v>
      </c>
    </row>
    <row r="1882" spans="1:14" ht="17" x14ac:dyDescent="0.25">
      <c r="A1882" s="1" t="s">
        <v>1882</v>
      </c>
      <c r="B1882" s="1" t="str">
        <f>_xlfn.TEXTBEFORE(Table7[[#This Row],[raw]]," ")</f>
        <v>PROWASTE-rt1701_m</v>
      </c>
      <c r="C1882" s="1"/>
      <c r="D1882" s="1">
        <f>_xlfn.NUMBERVALUE(_xlfn.TEXTAFTER(Table7[[#This Row],[raw]]," ",-1))</f>
        <v>7.2692349299999997E-7</v>
      </c>
      <c r="G1882" t="s">
        <v>3004</v>
      </c>
      <c r="H1882" t="s">
        <v>2778</v>
      </c>
      <c r="I1882">
        <v>2.6373323980000001E-6</v>
      </c>
      <c r="J1882">
        <f>_xlfn.XLOOKUP(Table2[[#This Row],[rxn]],Table7[rxn],Table7[flux],0)</f>
        <v>0</v>
      </c>
      <c r="K1882">
        <f>Table2[[#This Row],[flux]]-Table2[[#This Row],[flux in mfs]]</f>
        <v>2.6373323980000001E-6</v>
      </c>
      <c r="L1882" t="b">
        <f>_xlfn.TEXTAFTER(Table2[[#This Row],[rxn]],"-",-1)="SPONT"</f>
        <v>0</v>
      </c>
      <c r="M1882" t="str">
        <f>_xlfn.TEXTAFTER(Table2[[#This Row],[rxn]],"-",-1)</f>
        <v>rt0088</v>
      </c>
      <c r="N1882">
        <f>_xlfn.XLOOKUP("'PRO-"&amp;Table2[[#This Row],[enz]]&amp;"'",'[1]Sheet2 (2)'!$A:$A,'[1]Sheet2 (2)'!$B:$B,"")</f>
        <v>1</v>
      </c>
    </row>
    <row r="1883" spans="1:14" ht="17" x14ac:dyDescent="0.25">
      <c r="A1883" s="1" t="s">
        <v>1883</v>
      </c>
      <c r="B1883" s="1" t="str">
        <f>_xlfn.TEXTBEFORE(Table7[[#This Row],[raw]]," ")</f>
        <v>PROWASTE-rt1711</v>
      </c>
      <c r="C1883" s="1"/>
      <c r="D1883" s="1">
        <f>_xlfn.NUMBERVALUE(_xlfn.TEXTAFTER(Table7[[#This Row],[raw]]," ",-1))</f>
        <v>3.4337516799999999E-7</v>
      </c>
      <c r="G1883" t="s">
        <v>3570</v>
      </c>
      <c r="H1883" t="s">
        <v>2778</v>
      </c>
      <c r="I1883">
        <v>2.9185896850000001E-6</v>
      </c>
      <c r="J1883">
        <f>_xlfn.XLOOKUP(Table2[[#This Row],[rxn]],Table7[rxn],Table7[flux],0)</f>
        <v>0</v>
      </c>
      <c r="K1883">
        <f>Table2[[#This Row],[flux]]-Table2[[#This Row],[flux in mfs]]</f>
        <v>2.9185896850000001E-6</v>
      </c>
      <c r="L1883" t="b">
        <f>_xlfn.TEXTAFTER(Table2[[#This Row],[rxn]],"-",-1)="SPONT"</f>
        <v>0</v>
      </c>
      <c r="M1883" t="str">
        <f>_xlfn.TEXTAFTER(Table2[[#This Row],[rxn]],"-",-1)</f>
        <v>rt7311</v>
      </c>
      <c r="N1883">
        <f>_xlfn.XLOOKUP("'PRO-"&amp;Table2[[#This Row],[enz]]&amp;"'",'[1]Sheet2 (2)'!$A:$A,'[1]Sheet2 (2)'!$B:$B,"")</f>
        <v>1</v>
      </c>
    </row>
    <row r="1884" spans="1:14" ht="17" x14ac:dyDescent="0.25">
      <c r="A1884" s="1" t="s">
        <v>1884</v>
      </c>
      <c r="B1884" s="1" t="str">
        <f>_xlfn.TEXTBEFORE(Table7[[#This Row],[raw]]," ")</f>
        <v>PROWASTE-rt1727</v>
      </c>
      <c r="C1884" s="1"/>
      <c r="D1884" s="1">
        <f>_xlfn.NUMBERVALUE(_xlfn.TEXTAFTER(Table7[[#This Row],[raw]]," ",-1))</f>
        <v>5.4523234E-8</v>
      </c>
      <c r="G1884" t="s">
        <v>4450</v>
      </c>
      <c r="H1884" t="s">
        <v>2778</v>
      </c>
      <c r="I1884">
        <v>3.1963386450000001E-6</v>
      </c>
      <c r="J1884">
        <f>_xlfn.XLOOKUP(Table2[[#This Row],[rxn]],Table7[rxn],Table7[flux],0)</f>
        <v>1.6886843000000001E-8</v>
      </c>
      <c r="K1884">
        <f>Table2[[#This Row],[flux]]-Table2[[#This Row],[flux in mfs]]</f>
        <v>3.1794518020000001E-6</v>
      </c>
      <c r="L1884" t="b">
        <f>_xlfn.TEXTAFTER(Table2[[#This Row],[rxn]],"-",-1)="SPONT"</f>
        <v>0</v>
      </c>
      <c r="M1884" t="str">
        <f>_xlfn.TEXTAFTER(Table2[[#This Row],[rxn]],"-",-1)</f>
        <v>rt5201</v>
      </c>
      <c r="N1884">
        <f>_xlfn.XLOOKUP("'PRO-"&amp;Table2[[#This Row],[enz]]&amp;"'",'[1]Sheet2 (2)'!$A:$A,'[1]Sheet2 (2)'!$B:$B,"")</f>
        <v>1</v>
      </c>
    </row>
    <row r="1885" spans="1:14" ht="17" x14ac:dyDescent="0.25">
      <c r="A1885" s="1" t="s">
        <v>1885</v>
      </c>
      <c r="B1885" s="1" t="str">
        <f>_xlfn.TEXTBEFORE(Table7[[#This Row],[raw]]," ")</f>
        <v>PROWASTE-rt1736</v>
      </c>
      <c r="C1885" s="1"/>
      <c r="D1885" s="1">
        <f>_xlfn.NUMBERVALUE(_xlfn.TEXTAFTER(Table7[[#This Row],[raw]]," ",-1))</f>
        <v>5.0887864999999999E-8</v>
      </c>
      <c r="G1885" t="s">
        <v>3633</v>
      </c>
      <c r="H1885" t="s">
        <v>2778</v>
      </c>
      <c r="I1885">
        <v>3.1963386450000001E-6</v>
      </c>
      <c r="J1885">
        <f>_xlfn.XLOOKUP(Table2[[#This Row],[rxn]],Table7[rxn],Table7[flux],0)</f>
        <v>0</v>
      </c>
      <c r="K1885">
        <f>Table2[[#This Row],[flux]]-Table2[[#This Row],[flux in mfs]]</f>
        <v>3.1963386450000001E-6</v>
      </c>
      <c r="L1885" t="b">
        <f>_xlfn.TEXTAFTER(Table2[[#This Row],[rxn]],"-",-1)="SPONT"</f>
        <v>0</v>
      </c>
      <c r="M1885" t="str">
        <f>_xlfn.TEXTAFTER(Table2[[#This Row],[rxn]],"-",-1)</f>
        <v>rt5201</v>
      </c>
      <c r="N1885">
        <f>_xlfn.XLOOKUP("'PRO-"&amp;Table2[[#This Row],[enz]]&amp;"'",'[1]Sheet2 (2)'!$A:$A,'[1]Sheet2 (2)'!$B:$B,"")</f>
        <v>1</v>
      </c>
    </row>
    <row r="1886" spans="1:14" ht="17" x14ac:dyDescent="0.25">
      <c r="A1886" s="1" t="s">
        <v>1886</v>
      </c>
      <c r="B1886" s="1" t="str">
        <f>_xlfn.TEXTBEFORE(Table7[[#This Row],[raw]]," ")</f>
        <v>PROWASTE-rt1745</v>
      </c>
      <c r="C1886" s="1"/>
      <c r="D1886" s="1">
        <f>_xlfn.NUMBERVALUE(_xlfn.TEXTAFTER(Table7[[#This Row],[raw]]," ",-1))</f>
        <v>2.50386554E-7</v>
      </c>
      <c r="G1886" t="s">
        <v>4341</v>
      </c>
      <c r="H1886" t="s">
        <v>2778</v>
      </c>
      <c r="I1886">
        <v>3.8637016319999999E-6</v>
      </c>
      <c r="J1886">
        <f>_xlfn.XLOOKUP(Table2[[#This Row],[rxn]],Table7[rxn],Table7[flux],0)</f>
        <v>2.0412644000000001E-8</v>
      </c>
      <c r="K1886">
        <f>Table2[[#This Row],[flux]]-Table2[[#This Row],[flux in mfs]]</f>
        <v>3.8432889879999996E-6</v>
      </c>
      <c r="L1886" t="b">
        <f>_xlfn.TEXTAFTER(Table2[[#This Row],[rxn]],"-",-1)="SPONT"</f>
        <v>0</v>
      </c>
      <c r="M1886" t="str">
        <f>_xlfn.TEXTAFTER(Table2[[#This Row],[rxn]],"-",-1)</f>
        <v>rt2682</v>
      </c>
      <c r="N1886">
        <f>_xlfn.XLOOKUP("'PRO-"&amp;Table2[[#This Row],[enz]]&amp;"'",'[1]Sheet2 (2)'!$A:$A,'[1]Sheet2 (2)'!$B:$B,"")</f>
        <v>1</v>
      </c>
    </row>
    <row r="1887" spans="1:14" ht="17" hidden="1" x14ac:dyDescent="0.25">
      <c r="A1887" s="1" t="s">
        <v>1887</v>
      </c>
      <c r="B1887" s="1" t="str">
        <f>_xlfn.TEXTBEFORE(Table7[[#This Row],[raw]]," ")</f>
        <v>PROWASTE-rt1768</v>
      </c>
      <c r="C1887" s="1"/>
      <c r="D1887" s="1">
        <f>_xlfn.NUMBERVALUE(_xlfn.TEXTAFTER(Table7[[#This Row],[raw]]," ",-1))</f>
        <v>4.6933901999999998E-7</v>
      </c>
      <c r="G1887" t="s">
        <v>3030</v>
      </c>
      <c r="H1887" t="s">
        <v>2778</v>
      </c>
      <c r="I1887">
        <v>1.8770817360518999E-2</v>
      </c>
      <c r="J1887">
        <f>_xlfn.XLOOKUP(Table2[[#This Row],[rxn]],Table7[rxn],Table7[flux],0)</f>
        <v>23.892801928180202</v>
      </c>
      <c r="K1887">
        <f>Table2[[#This Row],[flux]]-Table2[[#This Row],[flux in mfs]]</f>
        <v>-23.874031110819683</v>
      </c>
      <c r="L1887" t="b">
        <f>_xlfn.TEXTAFTER(Table2[[#This Row],[rxn]],"-",-1)="SPONT"</f>
        <v>1</v>
      </c>
      <c r="M1887" t="str">
        <f>_xlfn.TEXTAFTER(Table2[[#This Row],[rxn]],"-",-1)</f>
        <v>SPONT</v>
      </c>
      <c r="N1887" t="str">
        <f>_xlfn.XLOOKUP("'PRO-"&amp;Table2[[#This Row],[enz]]&amp;"'",'[1]Sheet2 (2)'!$A:$A,'[1]Sheet2 (2)'!$B:$B,"")</f>
        <v/>
      </c>
    </row>
    <row r="1888" spans="1:14" ht="17" x14ac:dyDescent="0.25">
      <c r="A1888" s="1" t="s">
        <v>1888</v>
      </c>
      <c r="B1888" s="1" t="str">
        <f>_xlfn.TEXTBEFORE(Table7[[#This Row],[raw]]," ")</f>
        <v>PROWASTE-rt1772</v>
      </c>
      <c r="C1888" s="1"/>
      <c r="D1888" s="1">
        <f>_xlfn.NUMBERVALUE(_xlfn.TEXTAFTER(Table7[[#This Row],[raw]]," ",-1))</f>
        <v>3.3078295799999998E-7</v>
      </c>
      <c r="G1888" t="s">
        <v>3651</v>
      </c>
      <c r="H1888" t="s">
        <v>2778</v>
      </c>
      <c r="I1888">
        <v>3.8637016319999999E-6</v>
      </c>
      <c r="J1888">
        <f>_xlfn.XLOOKUP(Table2[[#This Row],[rxn]],Table7[rxn],Table7[flux],0)</f>
        <v>0</v>
      </c>
      <c r="K1888">
        <f>Table2[[#This Row],[flux]]-Table2[[#This Row],[flux in mfs]]</f>
        <v>3.8637016319999999E-6</v>
      </c>
      <c r="L1888" t="b">
        <f>_xlfn.TEXTAFTER(Table2[[#This Row],[rxn]],"-",-1)="SPONT"</f>
        <v>0</v>
      </c>
      <c r="M1888" t="str">
        <f>_xlfn.TEXTAFTER(Table2[[#This Row],[rxn]],"-",-1)</f>
        <v>rt2682</v>
      </c>
      <c r="N1888">
        <f>_xlfn.XLOOKUP("'PRO-"&amp;Table2[[#This Row],[enz]]&amp;"'",'[1]Sheet2 (2)'!$A:$A,'[1]Sheet2 (2)'!$B:$B,"")</f>
        <v>1</v>
      </c>
    </row>
    <row r="1889" spans="1:14" ht="17" x14ac:dyDescent="0.25">
      <c r="A1889" s="1" t="s">
        <v>1889</v>
      </c>
      <c r="B1889" s="1" t="str">
        <f>_xlfn.TEXTBEFORE(Table7[[#This Row],[raw]]," ")</f>
        <v>PROWASTE-rt1776</v>
      </c>
      <c r="C1889" s="1"/>
      <c r="D1889" s="1">
        <f>_xlfn.NUMBERVALUE(_xlfn.TEXTAFTER(Table7[[#This Row],[raw]]," ",-1))</f>
        <v>3.8832276900000001E-7</v>
      </c>
      <c r="G1889" t="s">
        <v>4054</v>
      </c>
      <c r="H1889" t="s">
        <v>2778</v>
      </c>
      <c r="I1889">
        <v>3.8637016319999999E-6</v>
      </c>
      <c r="J1889">
        <f>_xlfn.XLOOKUP(Table2[[#This Row],[rxn]],Table7[rxn],Table7[flux],0)</f>
        <v>0</v>
      </c>
      <c r="K1889">
        <f>Table2[[#This Row],[flux]]-Table2[[#This Row],[flux in mfs]]</f>
        <v>3.8637016319999999E-6</v>
      </c>
      <c r="L1889" t="b">
        <f>_xlfn.TEXTAFTER(Table2[[#This Row],[rxn]],"-",-1)="SPONT"</f>
        <v>0</v>
      </c>
      <c r="M1889" t="str">
        <f>_xlfn.TEXTAFTER(Table2[[#This Row],[rxn]],"-",-1)</f>
        <v>rt2682</v>
      </c>
      <c r="N1889">
        <f>_xlfn.XLOOKUP("'PRO-"&amp;Table2[[#This Row],[enz]]&amp;"'",'[1]Sheet2 (2)'!$A:$A,'[1]Sheet2 (2)'!$B:$B,"")</f>
        <v>1</v>
      </c>
    </row>
    <row r="1890" spans="1:14" ht="17" x14ac:dyDescent="0.25">
      <c r="A1890" s="1" t="s">
        <v>1890</v>
      </c>
      <c r="B1890" s="1" t="str">
        <f>_xlfn.TEXTBEFORE(Table7[[#This Row],[raw]]," ")</f>
        <v>PROWASTE-rt1779</v>
      </c>
      <c r="C1890" s="1"/>
      <c r="D1890" s="1">
        <f>_xlfn.NUMBERVALUE(_xlfn.TEXTAFTER(Table7[[#This Row],[raw]]," ",-1))</f>
        <v>2.9988745E-8</v>
      </c>
      <c r="G1890" t="s">
        <v>3643</v>
      </c>
      <c r="H1890" t="s">
        <v>2778</v>
      </c>
      <c r="I1890">
        <v>4.0219746419999999E-6</v>
      </c>
      <c r="J1890">
        <f>_xlfn.XLOOKUP(Table2[[#This Row],[rxn]],Table7[rxn],Table7[flux],0)</f>
        <v>0</v>
      </c>
      <c r="K1890">
        <f>Table2[[#This Row],[flux]]-Table2[[#This Row],[flux in mfs]]</f>
        <v>4.0219746419999999E-6</v>
      </c>
      <c r="L1890" t="b">
        <f>_xlfn.TEXTAFTER(Table2[[#This Row],[rxn]],"-",-1)="SPONT"</f>
        <v>0</v>
      </c>
      <c r="M1890" t="str">
        <f>_xlfn.TEXTAFTER(Table2[[#This Row],[rxn]],"-",-1)</f>
        <v>rt0932</v>
      </c>
      <c r="N1890">
        <f>_xlfn.XLOOKUP("'PRO-"&amp;Table2[[#This Row],[enz]]&amp;"'",'[1]Sheet2 (2)'!$A:$A,'[1]Sheet2 (2)'!$B:$B,"")</f>
        <v>1</v>
      </c>
    </row>
    <row r="1891" spans="1:14" ht="17" x14ac:dyDescent="0.25">
      <c r="A1891" s="1" t="s">
        <v>1891</v>
      </c>
      <c r="B1891" s="1" t="str">
        <f>_xlfn.TEXTBEFORE(Table7[[#This Row],[raw]]," ")</f>
        <v>PROWASTE-rt1784_x</v>
      </c>
      <c r="C1891" s="1"/>
      <c r="D1891" s="1">
        <f>_xlfn.NUMBERVALUE(_xlfn.TEXTAFTER(Table7[[#This Row],[raw]]," ",-1))</f>
        <v>4.3620817000000002E-8</v>
      </c>
      <c r="G1891" t="s">
        <v>4044</v>
      </c>
      <c r="H1891" t="s">
        <v>2778</v>
      </c>
      <c r="I1891">
        <v>4.0219746419999999E-6</v>
      </c>
      <c r="J1891">
        <f>_xlfn.XLOOKUP(Table2[[#This Row],[rxn]],Table7[rxn],Table7[flux],0)</f>
        <v>0</v>
      </c>
      <c r="K1891">
        <f>Table2[[#This Row],[flux]]-Table2[[#This Row],[flux in mfs]]</f>
        <v>4.0219746419999999E-6</v>
      </c>
      <c r="L1891" t="b">
        <f>_xlfn.TEXTAFTER(Table2[[#This Row],[rxn]],"-",-1)="SPONT"</f>
        <v>0</v>
      </c>
      <c r="M1891" t="str">
        <f>_xlfn.TEXTAFTER(Table2[[#This Row],[rxn]],"-",-1)</f>
        <v>rt0932</v>
      </c>
      <c r="N1891">
        <f>_xlfn.XLOOKUP("'PRO-"&amp;Table2[[#This Row],[enz]]&amp;"'",'[1]Sheet2 (2)'!$A:$A,'[1]Sheet2 (2)'!$B:$B,"")</f>
        <v>1</v>
      </c>
    </row>
    <row r="1892" spans="1:14" ht="17" x14ac:dyDescent="0.25">
      <c r="A1892" s="1" t="s">
        <v>1892</v>
      </c>
      <c r="B1892" s="1" t="str">
        <f>_xlfn.TEXTBEFORE(Table7[[#This Row],[raw]]," ")</f>
        <v>PROWASTE-rt1788</v>
      </c>
      <c r="C1892" s="1"/>
      <c r="D1892" s="1">
        <f>_xlfn.NUMBERVALUE(_xlfn.TEXTAFTER(Table7[[#This Row],[raw]]," ",-1))</f>
        <v>1.2163331000000001E-8</v>
      </c>
      <c r="G1892" t="s">
        <v>3395</v>
      </c>
      <c r="H1892" t="s">
        <v>2778</v>
      </c>
      <c r="I1892">
        <v>4.710611289E-6</v>
      </c>
      <c r="J1892">
        <f>_xlfn.XLOOKUP(Table2[[#This Row],[rxn]],Table7[rxn],Table7[flux],0)</f>
        <v>0</v>
      </c>
      <c r="K1892">
        <f>Table2[[#This Row],[flux]]-Table2[[#This Row],[flux in mfs]]</f>
        <v>4.710611289E-6</v>
      </c>
      <c r="L1892" t="b">
        <f>_xlfn.TEXTAFTER(Table2[[#This Row],[rxn]],"-",-1)="SPONT"</f>
        <v>0</v>
      </c>
      <c r="M1892" t="str">
        <f>_xlfn.TEXTAFTER(Table2[[#This Row],[rxn]],"-",-1)</f>
        <v>rt4336</v>
      </c>
      <c r="N1892">
        <f>_xlfn.XLOOKUP("'PRO-"&amp;Table2[[#This Row],[enz]]&amp;"'",'[1]Sheet2 (2)'!$A:$A,'[1]Sheet2 (2)'!$B:$B,"")</f>
        <v>1</v>
      </c>
    </row>
    <row r="1893" spans="1:14" ht="17" x14ac:dyDescent="0.25">
      <c r="A1893" s="1" t="s">
        <v>1893</v>
      </c>
      <c r="B1893" s="1" t="str">
        <f>_xlfn.TEXTBEFORE(Table7[[#This Row],[raw]]," ")</f>
        <v>PROWASTE-rt1802</v>
      </c>
      <c r="C1893" s="1"/>
      <c r="D1893" s="1">
        <f>_xlfn.NUMBERVALUE(_xlfn.TEXTAFTER(Table7[[#This Row],[raw]]," ",-1))</f>
        <v>6.9504166999999995E-8</v>
      </c>
      <c r="G1893" t="s">
        <v>3718</v>
      </c>
      <c r="H1893" t="s">
        <v>2778</v>
      </c>
      <c r="I1893">
        <v>4.710611289E-6</v>
      </c>
      <c r="J1893">
        <f>_xlfn.XLOOKUP(Table2[[#This Row],[rxn]],Table7[rxn],Table7[flux],0)</f>
        <v>0</v>
      </c>
      <c r="K1893">
        <f>Table2[[#This Row],[flux]]-Table2[[#This Row],[flux in mfs]]</f>
        <v>4.710611289E-6</v>
      </c>
      <c r="L1893" t="b">
        <f>_xlfn.TEXTAFTER(Table2[[#This Row],[rxn]],"-",-1)="SPONT"</f>
        <v>0</v>
      </c>
      <c r="M1893" t="str">
        <f>_xlfn.TEXTAFTER(Table2[[#This Row],[rxn]],"-",-1)</f>
        <v>rt4336</v>
      </c>
      <c r="N1893">
        <f>_xlfn.XLOOKUP("'PRO-"&amp;Table2[[#This Row],[enz]]&amp;"'",'[1]Sheet2 (2)'!$A:$A,'[1]Sheet2 (2)'!$B:$B,"")</f>
        <v>1</v>
      </c>
    </row>
    <row r="1894" spans="1:14" ht="17" x14ac:dyDescent="0.25">
      <c r="A1894" s="1" t="s">
        <v>1894</v>
      </c>
      <c r="B1894" s="1" t="str">
        <f>_xlfn.TEXTBEFORE(Table7[[#This Row],[raw]]," ")</f>
        <v>PROWASTE-rt1805</v>
      </c>
      <c r="C1894" s="1"/>
      <c r="D1894" s="1">
        <f>_xlfn.NUMBERVALUE(_xlfn.TEXTAFTER(Table7[[#This Row],[raw]]," ",-1))</f>
        <v>6.0286637929999998E-6</v>
      </c>
      <c r="G1894" t="s">
        <v>4277</v>
      </c>
      <c r="H1894" t="s">
        <v>2778</v>
      </c>
      <c r="I1894">
        <v>6.8575691619999999E-6</v>
      </c>
      <c r="J1894">
        <f>_xlfn.XLOOKUP(Table2[[#This Row],[rxn]],Table7[rxn],Table7[flux],0)</f>
        <v>2.0286384879999998E-6</v>
      </c>
      <c r="K1894">
        <f>Table2[[#This Row],[flux]]-Table2[[#This Row],[flux in mfs]]</f>
        <v>4.8289306740000006E-6</v>
      </c>
      <c r="L1894" t="b">
        <f>_xlfn.TEXTAFTER(Table2[[#This Row],[rxn]],"-",-1)="SPONT"</f>
        <v>0</v>
      </c>
      <c r="M1894" t="str">
        <f>_xlfn.TEXTAFTER(Table2[[#This Row],[rxn]],"-",-1)</f>
        <v>rt1221</v>
      </c>
      <c r="N1894">
        <f>_xlfn.XLOOKUP("'PRO-"&amp;Table2[[#This Row],[enz]]&amp;"'",'[1]Sheet2 (2)'!$A:$A,'[1]Sheet2 (2)'!$B:$B,"")</f>
        <v>1</v>
      </c>
    </row>
    <row r="1895" spans="1:14" ht="17" hidden="1" x14ac:dyDescent="0.25">
      <c r="A1895" s="1" t="s">
        <v>1895</v>
      </c>
      <c r="B1895" s="1" t="str">
        <f>_xlfn.TEXTBEFORE(Table7[[#This Row],[raw]]," ")</f>
        <v>PROWASTE-rt1814_m</v>
      </c>
      <c r="C1895" s="1"/>
      <c r="D1895" s="1">
        <f>_xlfn.NUMBERVALUE(_xlfn.TEXTAFTER(Table7[[#This Row],[raw]]," ",-1))</f>
        <v>9.5808260000000007E-9</v>
      </c>
      <c r="G1895" t="s">
        <v>3107</v>
      </c>
      <c r="H1895" t="s">
        <v>2778</v>
      </c>
      <c r="I1895">
        <v>2.2266855103799998E-2</v>
      </c>
      <c r="J1895">
        <f>_xlfn.XLOOKUP(Table2[[#This Row],[rxn]],Table7[rxn],Table7[flux],0)</f>
        <v>24.557930332973701</v>
      </c>
      <c r="K1895">
        <f>Table2[[#This Row],[flux]]-Table2[[#This Row],[flux in mfs]]</f>
        <v>-24.5356634778699</v>
      </c>
      <c r="L1895" t="b">
        <f>_xlfn.TEXTAFTER(Table2[[#This Row],[rxn]],"-",-1)="SPONT"</f>
        <v>1</v>
      </c>
      <c r="M1895" t="str">
        <f>_xlfn.TEXTAFTER(Table2[[#This Row],[rxn]],"-",-1)</f>
        <v>SPONT</v>
      </c>
      <c r="N1895" t="str">
        <f>_xlfn.XLOOKUP("'PRO-"&amp;Table2[[#This Row],[enz]]&amp;"'",'[1]Sheet2 (2)'!$A:$A,'[1]Sheet2 (2)'!$B:$B,"")</f>
        <v/>
      </c>
    </row>
    <row r="1896" spans="1:14" ht="17" x14ac:dyDescent="0.25">
      <c r="A1896" s="1" t="s">
        <v>1896</v>
      </c>
      <c r="B1896" s="1" t="str">
        <f>_xlfn.TEXTBEFORE(Table7[[#This Row],[raw]]," ")</f>
        <v>PROWASTE-rt1830</v>
      </c>
      <c r="C1896" s="1"/>
      <c r="D1896" s="1">
        <f>_xlfn.NUMBERVALUE(_xlfn.TEXTAFTER(Table7[[#This Row],[raw]]," ",-1))</f>
        <v>5.0801535999999998E-8</v>
      </c>
      <c r="G1896" t="s">
        <v>4230</v>
      </c>
      <c r="H1896" t="s">
        <v>2778</v>
      </c>
      <c r="I1896">
        <v>5.6237490569999996E-6</v>
      </c>
      <c r="J1896">
        <f>_xlfn.XLOOKUP(Table2[[#This Row],[rxn]],Table7[rxn],Table7[flux],0)</f>
        <v>3.7375217300000002E-7</v>
      </c>
      <c r="K1896">
        <f>Table2[[#This Row],[flux]]-Table2[[#This Row],[flux in mfs]]</f>
        <v>5.2499968839999998E-6</v>
      </c>
      <c r="L1896" t="b">
        <f>_xlfn.TEXTAFTER(Table2[[#This Row],[rxn]],"-",-1)="SPONT"</f>
        <v>0</v>
      </c>
      <c r="M1896" t="str">
        <f>_xlfn.TEXTAFTER(Table2[[#This Row],[rxn]],"-",-1)</f>
        <v>rt0302</v>
      </c>
      <c r="N1896">
        <f>_xlfn.XLOOKUP("'PRO-"&amp;Table2[[#This Row],[enz]]&amp;"'",'[1]Sheet2 (2)'!$A:$A,'[1]Sheet2 (2)'!$B:$B,"")</f>
        <v>1</v>
      </c>
    </row>
    <row r="1897" spans="1:14" ht="17" x14ac:dyDescent="0.25">
      <c r="A1897" s="1" t="s">
        <v>1897</v>
      </c>
      <c r="B1897" s="1" t="str">
        <f>_xlfn.TEXTBEFORE(Table7[[#This Row],[raw]]," ")</f>
        <v>PROWASTE-rt1837</v>
      </c>
      <c r="C1897" s="1"/>
      <c r="D1897" s="1">
        <f>_xlfn.NUMBERVALUE(_xlfn.TEXTAFTER(Table7[[#This Row],[raw]]," ",-1))</f>
        <v>1.3033059900000001E-7</v>
      </c>
      <c r="G1897" t="s">
        <v>4530</v>
      </c>
      <c r="H1897" t="s">
        <v>2778</v>
      </c>
      <c r="I1897">
        <v>7.3919661049999999E-6</v>
      </c>
      <c r="J1897">
        <f>_xlfn.XLOOKUP(Table2[[#This Row],[rxn]],Table7[rxn],Table7[flux],0)</f>
        <v>2.0322685080000001E-6</v>
      </c>
      <c r="K1897">
        <f>Table2[[#This Row],[flux]]-Table2[[#This Row],[flux in mfs]]</f>
        <v>5.3596975969999993E-6</v>
      </c>
      <c r="L1897" t="b">
        <f>_xlfn.TEXTAFTER(Table2[[#This Row],[rxn]],"-",-1)="SPONT"</f>
        <v>0</v>
      </c>
      <c r="M1897" t="str">
        <f>_xlfn.TEXTAFTER(Table2[[#This Row],[rxn]],"-",-1)</f>
        <v>rt7353</v>
      </c>
      <c r="N1897">
        <f>_xlfn.XLOOKUP("'PRO-"&amp;Table2[[#This Row],[enz]]&amp;"'",'[1]Sheet2 (2)'!$A:$A,'[1]Sheet2 (2)'!$B:$B,"")</f>
        <v>1</v>
      </c>
    </row>
    <row r="1898" spans="1:14" ht="17" x14ac:dyDescent="0.25">
      <c r="A1898" s="1" t="s">
        <v>1898</v>
      </c>
      <c r="B1898" s="1" t="str">
        <f>_xlfn.TEXTBEFORE(Table7[[#This Row],[raw]]," ")</f>
        <v>PROWASTE-rt1838</v>
      </c>
      <c r="C1898" s="1"/>
      <c r="D1898" s="1">
        <f>_xlfn.NUMBERVALUE(_xlfn.TEXTAFTER(Table7[[#This Row],[raw]]," ",-1))</f>
        <v>2.5060624000000001E-8</v>
      </c>
      <c r="G1898" t="s">
        <v>3370</v>
      </c>
      <c r="H1898" t="s">
        <v>2778</v>
      </c>
      <c r="I1898">
        <v>5.6237490569999996E-6</v>
      </c>
      <c r="J1898">
        <f>_xlfn.XLOOKUP(Table2[[#This Row],[rxn]],Table7[rxn],Table7[flux],0)</f>
        <v>0</v>
      </c>
      <c r="K1898">
        <f>Table2[[#This Row],[flux]]-Table2[[#This Row],[flux in mfs]]</f>
        <v>5.6237490569999996E-6</v>
      </c>
      <c r="L1898" t="b">
        <f>_xlfn.TEXTAFTER(Table2[[#This Row],[rxn]],"-",-1)="SPONT"</f>
        <v>0</v>
      </c>
      <c r="M1898" t="str">
        <f>_xlfn.TEXTAFTER(Table2[[#This Row],[rxn]],"-",-1)</f>
        <v>rt0302</v>
      </c>
      <c r="N1898">
        <f>_xlfn.XLOOKUP("'PRO-"&amp;Table2[[#This Row],[enz]]&amp;"'",'[1]Sheet2 (2)'!$A:$A,'[1]Sheet2 (2)'!$B:$B,"")</f>
        <v>1</v>
      </c>
    </row>
    <row r="1899" spans="1:14" ht="17" x14ac:dyDescent="0.25">
      <c r="A1899" s="1" t="s">
        <v>1899</v>
      </c>
      <c r="B1899" s="1" t="str">
        <f>_xlfn.TEXTBEFORE(Table7[[#This Row],[raw]]," ")</f>
        <v>PROWASTE-rt1844</v>
      </c>
      <c r="C1899" s="1"/>
      <c r="D1899" s="1">
        <f>_xlfn.NUMBERVALUE(_xlfn.TEXTAFTER(Table7[[#This Row],[raw]]," ",-1))</f>
        <v>9.8821075000000003E-8</v>
      </c>
      <c r="G1899" t="s">
        <v>4271</v>
      </c>
      <c r="H1899" t="s">
        <v>2778</v>
      </c>
      <c r="I1899">
        <v>8.0439492829999995E-6</v>
      </c>
      <c r="J1899">
        <f>_xlfn.XLOOKUP(Table2[[#This Row],[rxn]],Table7[rxn],Table7[flux],0)</f>
        <v>2.2272470840000002E-6</v>
      </c>
      <c r="K1899">
        <f>Table2[[#This Row],[flux]]-Table2[[#This Row],[flux in mfs]]</f>
        <v>5.8167021989999998E-6</v>
      </c>
      <c r="L1899" t="b">
        <f>_xlfn.TEXTAFTER(Table2[[#This Row],[rxn]],"-",-1)="SPONT"</f>
        <v>0</v>
      </c>
      <c r="M1899" t="str">
        <f>_xlfn.TEXTAFTER(Table2[[#This Row],[rxn]],"-",-1)</f>
        <v>rt0932</v>
      </c>
      <c r="N1899">
        <f>_xlfn.XLOOKUP("'PRO-"&amp;Table2[[#This Row],[enz]]&amp;"'",'[1]Sheet2 (2)'!$A:$A,'[1]Sheet2 (2)'!$B:$B,"")</f>
        <v>1</v>
      </c>
    </row>
    <row r="1900" spans="1:14" ht="17" hidden="1" x14ac:dyDescent="0.25">
      <c r="A1900" s="1" t="s">
        <v>1900</v>
      </c>
      <c r="B1900" s="1" t="str">
        <f>_xlfn.TEXTBEFORE(Table7[[#This Row],[raw]]," ")</f>
        <v>PROWASTE-rt1845</v>
      </c>
      <c r="C1900" s="1"/>
      <c r="D1900" s="1">
        <f>_xlfn.NUMBERVALUE(_xlfn.TEXTAFTER(Table7[[#This Row],[raw]]," ",-1))</f>
        <v>4.6667629000000002E-8</v>
      </c>
      <c r="G1900" t="s">
        <v>3247</v>
      </c>
      <c r="H1900" t="s">
        <v>2778</v>
      </c>
      <c r="I1900">
        <v>2.2959626918259E-2</v>
      </c>
      <c r="J1900">
        <f>_xlfn.XLOOKUP(Table2[[#This Row],[rxn]],Table7[rxn],Table7[flux],0)</f>
        <v>25.857441532790101</v>
      </c>
      <c r="K1900">
        <f>Table2[[#This Row],[flux]]-Table2[[#This Row],[flux in mfs]]</f>
        <v>-25.834481905871844</v>
      </c>
      <c r="L1900" t="b">
        <f>_xlfn.TEXTAFTER(Table2[[#This Row],[rxn]],"-",-1)="SPONT"</f>
        <v>1</v>
      </c>
      <c r="M1900" t="str">
        <f>_xlfn.TEXTAFTER(Table2[[#This Row],[rxn]],"-",-1)</f>
        <v>SPONT</v>
      </c>
      <c r="N1900" t="str">
        <f>_xlfn.XLOOKUP("'PRO-"&amp;Table2[[#This Row],[enz]]&amp;"'",'[1]Sheet2 (2)'!$A:$A,'[1]Sheet2 (2)'!$B:$B,"")</f>
        <v/>
      </c>
    </row>
    <row r="1901" spans="1:14" ht="17" hidden="1" x14ac:dyDescent="0.25">
      <c r="A1901" s="1" t="s">
        <v>1901</v>
      </c>
      <c r="B1901" s="1" t="str">
        <f>_xlfn.TEXTBEFORE(Table7[[#This Row],[raw]]," ")</f>
        <v>PROWASTE-rt1850_m</v>
      </c>
      <c r="C1901" s="1"/>
      <c r="D1901" s="1">
        <f>_xlfn.NUMBERVALUE(_xlfn.TEXTAFTER(Table7[[#This Row],[raw]]," ",-1))</f>
        <v>3.2870870000000002E-8</v>
      </c>
      <c r="G1901" t="s">
        <v>2948</v>
      </c>
      <c r="H1901" t="s">
        <v>2778</v>
      </c>
      <c r="I1901">
        <v>2.1267414326664999E-2</v>
      </c>
      <c r="J1901">
        <f>_xlfn.XLOOKUP(Table2[[#This Row],[rxn]],Table7[rxn],Table7[flux],0)</f>
        <v>25.971645224491802</v>
      </c>
      <c r="K1901">
        <f>Table2[[#This Row],[flux]]-Table2[[#This Row],[flux in mfs]]</f>
        <v>-25.950377810165136</v>
      </c>
      <c r="L1901" t="b">
        <f>_xlfn.TEXTAFTER(Table2[[#This Row],[rxn]],"-",-1)="SPONT"</f>
        <v>1</v>
      </c>
      <c r="M1901" t="str">
        <f>_xlfn.TEXTAFTER(Table2[[#This Row],[rxn]],"-",-1)</f>
        <v>SPONT</v>
      </c>
      <c r="N1901" t="str">
        <f>_xlfn.XLOOKUP("'PRO-"&amp;Table2[[#This Row],[enz]]&amp;"'",'[1]Sheet2 (2)'!$A:$A,'[1]Sheet2 (2)'!$B:$B,"")</f>
        <v/>
      </c>
    </row>
    <row r="1902" spans="1:14" ht="17" x14ac:dyDescent="0.25">
      <c r="A1902" s="1" t="s">
        <v>1902</v>
      </c>
      <c r="B1902" s="1" t="str">
        <f>_xlfn.TEXTBEFORE(Table7[[#This Row],[raw]]," ")</f>
        <v>PROWASTE-rt1852</v>
      </c>
      <c r="C1902" s="1"/>
      <c r="D1902" s="1">
        <f>_xlfn.NUMBERVALUE(_xlfn.TEXTAFTER(Table7[[#This Row],[raw]]," ",-1))</f>
        <v>4.3446199999999998E-10</v>
      </c>
      <c r="G1902" t="s">
        <v>4516</v>
      </c>
      <c r="H1902" t="s">
        <v>2778</v>
      </c>
      <c r="I1902">
        <v>9.2935770539999994E-6</v>
      </c>
      <c r="J1902">
        <f>_xlfn.XLOOKUP(Table2[[#This Row],[rxn]],Table7[rxn],Table7[flux],0)</f>
        <v>2.5948590920000002E-6</v>
      </c>
      <c r="K1902">
        <f>Table2[[#This Row],[flux]]-Table2[[#This Row],[flux in mfs]]</f>
        <v>6.6987179619999996E-6</v>
      </c>
      <c r="L1902" t="b">
        <f>_xlfn.TEXTAFTER(Table2[[#This Row],[rxn]],"-",-1)="SPONT"</f>
        <v>0</v>
      </c>
      <c r="M1902" t="str">
        <f>_xlfn.TEXTAFTER(Table2[[#This Row],[rxn]],"-",-1)</f>
        <v>rt7052</v>
      </c>
      <c r="N1902">
        <f>_xlfn.XLOOKUP("'PRO-"&amp;Table2[[#This Row],[enz]]&amp;"'",'[1]Sheet2 (2)'!$A:$A,'[1]Sheet2 (2)'!$B:$B,"")</f>
        <v>1</v>
      </c>
    </row>
    <row r="1903" spans="1:14" ht="17" x14ac:dyDescent="0.25">
      <c r="A1903" s="1" t="s">
        <v>1903</v>
      </c>
      <c r="B1903" s="1" t="str">
        <f>_xlfn.TEXTBEFORE(Table7[[#This Row],[raw]]," ")</f>
        <v>PROWASTE-rt1878</v>
      </c>
      <c r="C1903" s="1"/>
      <c r="D1903" s="1">
        <f>_xlfn.NUMBERVALUE(_xlfn.TEXTAFTER(Table7[[#This Row],[raw]]," ",-1))</f>
        <v>4.5230082899999998E-7</v>
      </c>
      <c r="G1903" t="s">
        <v>3589</v>
      </c>
      <c r="H1903" t="s">
        <v>2778</v>
      </c>
      <c r="I1903">
        <v>6.8575691619999999E-6</v>
      </c>
      <c r="J1903">
        <f>_xlfn.XLOOKUP(Table2[[#This Row],[rxn]],Table7[rxn],Table7[flux],0)</f>
        <v>0</v>
      </c>
      <c r="K1903">
        <f>Table2[[#This Row],[flux]]-Table2[[#This Row],[flux in mfs]]</f>
        <v>6.8575691619999999E-6</v>
      </c>
      <c r="L1903" t="b">
        <f>_xlfn.TEXTAFTER(Table2[[#This Row],[rxn]],"-",-1)="SPONT"</f>
        <v>0</v>
      </c>
      <c r="M1903" t="str">
        <f>_xlfn.TEXTAFTER(Table2[[#This Row],[rxn]],"-",-1)</f>
        <v>rt1221</v>
      </c>
      <c r="N1903">
        <f>_xlfn.XLOOKUP("'PRO-"&amp;Table2[[#This Row],[enz]]&amp;"'",'[1]Sheet2 (2)'!$A:$A,'[1]Sheet2 (2)'!$B:$B,"")</f>
        <v>1</v>
      </c>
    </row>
    <row r="1904" spans="1:14" ht="17" x14ac:dyDescent="0.25">
      <c r="A1904" s="1" t="s">
        <v>1904</v>
      </c>
      <c r="B1904" s="1" t="str">
        <f>_xlfn.TEXTBEFORE(Table7[[#This Row],[raw]]," ")</f>
        <v>PROWASTE-rt1883</v>
      </c>
      <c r="C1904" s="1"/>
      <c r="D1904" s="1">
        <f>_xlfn.NUMBERVALUE(_xlfn.TEXTAFTER(Table7[[#This Row],[raw]]," ",-1))</f>
        <v>4.7555723999999997E-8</v>
      </c>
      <c r="G1904" t="s">
        <v>3956</v>
      </c>
      <c r="H1904" t="s">
        <v>2778</v>
      </c>
      <c r="I1904">
        <v>6.8575691619999999E-6</v>
      </c>
      <c r="J1904">
        <f>_xlfn.XLOOKUP(Table2[[#This Row],[rxn]],Table7[rxn],Table7[flux],0)</f>
        <v>0</v>
      </c>
      <c r="K1904">
        <f>Table2[[#This Row],[flux]]-Table2[[#This Row],[flux in mfs]]</f>
        <v>6.8575691619999999E-6</v>
      </c>
      <c r="L1904" t="b">
        <f>_xlfn.TEXTAFTER(Table2[[#This Row],[rxn]],"-",-1)="SPONT"</f>
        <v>0</v>
      </c>
      <c r="M1904" t="str">
        <f>_xlfn.TEXTAFTER(Table2[[#This Row],[rxn]],"-",-1)</f>
        <v>rt1221</v>
      </c>
      <c r="N1904">
        <f>_xlfn.XLOOKUP("'PRO-"&amp;Table2[[#This Row],[enz]]&amp;"'",'[1]Sheet2 (2)'!$A:$A,'[1]Sheet2 (2)'!$B:$B,"")</f>
        <v>1</v>
      </c>
    </row>
    <row r="1905" spans="1:14" ht="17" x14ac:dyDescent="0.25">
      <c r="A1905" s="1" t="s">
        <v>1905</v>
      </c>
      <c r="B1905" s="1" t="str">
        <f>_xlfn.TEXTBEFORE(Table7[[#This Row],[raw]]," ")</f>
        <v>PROWASTE-rt1893</v>
      </c>
      <c r="C1905" s="1"/>
      <c r="D1905" s="1">
        <f>_xlfn.NUMBERVALUE(_xlfn.TEXTAFTER(Table7[[#This Row],[raw]]," ",-1))</f>
        <v>3.4719801999999999E-8</v>
      </c>
      <c r="G1905" t="s">
        <v>3590</v>
      </c>
      <c r="H1905" t="s">
        <v>2778</v>
      </c>
      <c r="I1905">
        <v>7.3919661049999999E-6</v>
      </c>
      <c r="J1905">
        <f>_xlfn.XLOOKUP(Table2[[#This Row],[rxn]],Table7[rxn],Table7[flux],0)</f>
        <v>0</v>
      </c>
      <c r="K1905">
        <f>Table2[[#This Row],[flux]]-Table2[[#This Row],[flux in mfs]]</f>
        <v>7.3919661049999999E-6</v>
      </c>
      <c r="L1905" t="b">
        <f>_xlfn.TEXTAFTER(Table2[[#This Row],[rxn]],"-",-1)="SPONT"</f>
        <v>0</v>
      </c>
      <c r="M1905" t="str">
        <f>_xlfn.TEXTAFTER(Table2[[#This Row],[rxn]],"-",-1)</f>
        <v>rt7353</v>
      </c>
      <c r="N1905">
        <f>_xlfn.XLOOKUP("'PRO-"&amp;Table2[[#This Row],[enz]]&amp;"'",'[1]Sheet2 (2)'!$A:$A,'[1]Sheet2 (2)'!$B:$B,"")</f>
        <v>1</v>
      </c>
    </row>
    <row r="1906" spans="1:14" ht="17" x14ac:dyDescent="0.25">
      <c r="A1906" s="1" t="s">
        <v>1906</v>
      </c>
      <c r="B1906" s="1" t="str">
        <f>_xlfn.TEXTBEFORE(Table7[[#This Row],[raw]]," ")</f>
        <v>PROWASTE-rt1896</v>
      </c>
      <c r="C1906" s="1"/>
      <c r="D1906" s="1">
        <f>_xlfn.NUMBERVALUE(_xlfn.TEXTAFTER(Table7[[#This Row],[raw]]," ",-1))</f>
        <v>5.2143461299999998E-7</v>
      </c>
      <c r="G1906" t="s">
        <v>3957</v>
      </c>
      <c r="H1906" t="s">
        <v>2778</v>
      </c>
      <c r="I1906">
        <v>7.3919661049999999E-6</v>
      </c>
      <c r="J1906">
        <f>_xlfn.XLOOKUP(Table2[[#This Row],[rxn]],Table7[rxn],Table7[flux],0)</f>
        <v>0</v>
      </c>
      <c r="K1906">
        <f>Table2[[#This Row],[flux]]-Table2[[#This Row],[flux in mfs]]</f>
        <v>7.3919661049999999E-6</v>
      </c>
      <c r="L1906" t="b">
        <f>_xlfn.TEXTAFTER(Table2[[#This Row],[rxn]],"-",-1)="SPONT"</f>
        <v>0</v>
      </c>
      <c r="M1906" t="str">
        <f>_xlfn.TEXTAFTER(Table2[[#This Row],[rxn]],"-",-1)</f>
        <v>rt7353</v>
      </c>
      <c r="N1906">
        <f>_xlfn.XLOOKUP("'PRO-"&amp;Table2[[#This Row],[enz]]&amp;"'",'[1]Sheet2 (2)'!$A:$A,'[1]Sheet2 (2)'!$B:$B,"")</f>
        <v>1</v>
      </c>
    </row>
    <row r="1907" spans="1:14" ht="17" x14ac:dyDescent="0.25">
      <c r="A1907" s="1" t="s">
        <v>1907</v>
      </c>
      <c r="B1907" s="1" t="str">
        <f>_xlfn.TEXTBEFORE(Table7[[#This Row],[raw]]," ")</f>
        <v>PROWASTE-rt1908</v>
      </c>
      <c r="C1907" s="1"/>
      <c r="D1907" s="1">
        <f>_xlfn.NUMBERVALUE(_xlfn.TEXTAFTER(Table7[[#This Row],[raw]]," ",-1))</f>
        <v>1.68787368E-7</v>
      </c>
      <c r="G1907" t="s">
        <v>3477</v>
      </c>
      <c r="H1907" t="s">
        <v>2778</v>
      </c>
      <c r="I1907">
        <v>9.2935770539999994E-6</v>
      </c>
      <c r="J1907">
        <f>_xlfn.XLOOKUP(Table2[[#This Row],[rxn]],Table7[rxn],Table7[flux],0)</f>
        <v>0</v>
      </c>
      <c r="K1907">
        <f>Table2[[#This Row],[flux]]-Table2[[#This Row],[flux in mfs]]</f>
        <v>9.2935770539999994E-6</v>
      </c>
      <c r="L1907" t="b">
        <f>_xlfn.TEXTAFTER(Table2[[#This Row],[rxn]],"-",-1)="SPONT"</f>
        <v>0</v>
      </c>
      <c r="M1907" t="str">
        <f>_xlfn.TEXTAFTER(Table2[[#This Row],[rxn]],"-",-1)</f>
        <v>rt7052</v>
      </c>
      <c r="N1907">
        <f>_xlfn.XLOOKUP("'PRO-"&amp;Table2[[#This Row],[enz]]&amp;"'",'[1]Sheet2 (2)'!$A:$A,'[1]Sheet2 (2)'!$B:$B,"")</f>
        <v>1</v>
      </c>
    </row>
    <row r="1908" spans="1:14" ht="17" x14ac:dyDescent="0.25">
      <c r="A1908" s="1" t="s">
        <v>1908</v>
      </c>
      <c r="B1908" s="1" t="str">
        <f>_xlfn.TEXTBEFORE(Table7[[#This Row],[raw]]," ")</f>
        <v>PROWASTE-rt1924_c</v>
      </c>
      <c r="C1908" s="1"/>
      <c r="D1908" s="1">
        <f>_xlfn.NUMBERVALUE(_xlfn.TEXTAFTER(Table7[[#This Row],[raw]]," ",-1))</f>
        <v>7.6962745E-8</v>
      </c>
      <c r="G1908" t="s">
        <v>3815</v>
      </c>
      <c r="H1908" t="s">
        <v>2778</v>
      </c>
      <c r="I1908">
        <v>9.2935770539999994E-6</v>
      </c>
      <c r="J1908">
        <f>_xlfn.XLOOKUP(Table2[[#This Row],[rxn]],Table7[rxn],Table7[flux],0)</f>
        <v>0</v>
      </c>
      <c r="K1908">
        <f>Table2[[#This Row],[flux]]-Table2[[#This Row],[flux in mfs]]</f>
        <v>9.2935770539999994E-6</v>
      </c>
      <c r="L1908" t="b">
        <f>_xlfn.TEXTAFTER(Table2[[#This Row],[rxn]],"-",-1)="SPONT"</f>
        <v>0</v>
      </c>
      <c r="M1908" t="str">
        <f>_xlfn.TEXTAFTER(Table2[[#This Row],[rxn]],"-",-1)</f>
        <v>rt7052</v>
      </c>
      <c r="N1908">
        <f>_xlfn.XLOOKUP("'PRO-"&amp;Table2[[#This Row],[enz]]&amp;"'",'[1]Sheet2 (2)'!$A:$A,'[1]Sheet2 (2)'!$B:$B,"")</f>
        <v>1</v>
      </c>
    </row>
    <row r="1909" spans="1:14" ht="17" x14ac:dyDescent="0.25">
      <c r="A1909" s="1" t="s">
        <v>1909</v>
      </c>
      <c r="B1909" s="1" t="str">
        <f>_xlfn.TEXTBEFORE(Table7[[#This Row],[raw]]," ")</f>
        <v>PROWASTE-rt1935</v>
      </c>
      <c r="C1909" s="1"/>
      <c r="D1909" s="1">
        <f>_xlfn.NUMBERVALUE(_xlfn.TEXTAFTER(Table7[[#This Row],[raw]]," ",-1))</f>
        <v>3.8697856999999998E-8</v>
      </c>
      <c r="G1909" t="s">
        <v>3162</v>
      </c>
      <c r="H1909" t="s">
        <v>2778</v>
      </c>
      <c r="I1909">
        <v>9.8449202350000002E-6</v>
      </c>
      <c r="J1909">
        <f>_xlfn.XLOOKUP(Table2[[#This Row],[rxn]],Table7[rxn],Table7[flux],0)</f>
        <v>0</v>
      </c>
      <c r="K1909">
        <f>Table2[[#This Row],[flux]]-Table2[[#This Row],[flux in mfs]]</f>
        <v>9.8449202350000002E-6</v>
      </c>
      <c r="L1909" t="b">
        <f>_xlfn.TEXTAFTER(Table2[[#This Row],[rxn]],"-",-1)="SPONT"</f>
        <v>0</v>
      </c>
      <c r="M1909" t="str">
        <f>_xlfn.TEXTAFTER(Table2[[#This Row],[rxn]],"-",-1)</f>
        <v>rt1814_c</v>
      </c>
      <c r="N1909">
        <f>_xlfn.XLOOKUP("'PRO-"&amp;Table2[[#This Row],[enz]]&amp;"'",'[1]Sheet2 (2)'!$A:$A,'[1]Sheet2 (2)'!$B:$B,"")</f>
        <v>1</v>
      </c>
    </row>
    <row r="1910" spans="1:14" ht="17" x14ac:dyDescent="0.25">
      <c r="A1910" s="1" t="s">
        <v>1910</v>
      </c>
      <c r="B1910" s="1" t="str">
        <f>_xlfn.TEXTBEFORE(Table7[[#This Row],[raw]]," ")</f>
        <v>PROWASTE-rt1936</v>
      </c>
      <c r="C1910" s="1"/>
      <c r="D1910" s="1">
        <f>_xlfn.NUMBERVALUE(_xlfn.TEXTAFTER(Table7[[#This Row],[raw]]," ",-1))</f>
        <v>6.8502108999999999E-8</v>
      </c>
      <c r="G1910" t="s">
        <v>4052</v>
      </c>
      <c r="H1910" t="s">
        <v>2778</v>
      </c>
      <c r="I1910">
        <v>1.4640165196E-5</v>
      </c>
      <c r="J1910">
        <f>_xlfn.XLOOKUP(Table2[[#This Row],[rxn]],Table7[rxn],Table7[flux],0)</f>
        <v>0</v>
      </c>
      <c r="K1910">
        <f>Table2[[#This Row],[flux]]-Table2[[#This Row],[flux in mfs]]</f>
        <v>1.4640165196E-5</v>
      </c>
      <c r="L1910" t="b">
        <f>_xlfn.TEXTAFTER(Table2[[#This Row],[rxn]],"-",-1)="SPONT"</f>
        <v>0</v>
      </c>
      <c r="M1910" t="str">
        <f>_xlfn.TEXTAFTER(Table2[[#This Row],[rxn]],"-",-1)</f>
        <v>rt0601</v>
      </c>
      <c r="N1910">
        <f>_xlfn.XLOOKUP("'PRO-"&amp;Table2[[#This Row],[enz]]&amp;"'",'[1]Sheet2 (2)'!$A:$A,'[1]Sheet2 (2)'!$B:$B,"")</f>
        <v>1</v>
      </c>
    </row>
    <row r="1911" spans="1:14" ht="17" x14ac:dyDescent="0.25">
      <c r="A1911" s="1" t="s">
        <v>1911</v>
      </c>
      <c r="B1911" s="1" t="str">
        <f>_xlfn.TEXTBEFORE(Table7[[#This Row],[raw]]," ")</f>
        <v>PROWASTE-rt1948</v>
      </c>
      <c r="C1911" s="1"/>
      <c r="D1911" s="1">
        <f>_xlfn.NUMBERVALUE(_xlfn.TEXTAFTER(Table7[[#This Row],[raw]]," ",-1))</f>
        <v>1.0844127599999999E-7</v>
      </c>
      <c r="G1911" t="s">
        <v>3568</v>
      </c>
      <c r="H1911" t="s">
        <v>2778</v>
      </c>
      <c r="I1911">
        <v>1.7816764796999999E-5</v>
      </c>
      <c r="J1911">
        <f>_xlfn.XLOOKUP(Table2[[#This Row],[rxn]],Table7[rxn],Table7[flux],0)</f>
        <v>0</v>
      </c>
      <c r="K1911">
        <f>Table2[[#This Row],[flux]]-Table2[[#This Row],[flux in mfs]]</f>
        <v>1.7816764796999999E-5</v>
      </c>
      <c r="L1911" t="b">
        <f>_xlfn.TEXTAFTER(Table2[[#This Row],[rxn]],"-",-1)="SPONT"</f>
        <v>0</v>
      </c>
      <c r="M1911" t="str">
        <f>_xlfn.TEXTAFTER(Table2[[#This Row],[rxn]],"-",-1)</f>
        <v>rt1441</v>
      </c>
      <c r="N1911">
        <f>_xlfn.XLOOKUP("'PRO-"&amp;Table2[[#This Row],[enz]]&amp;"'",'[1]Sheet2 (2)'!$A:$A,'[1]Sheet2 (2)'!$B:$B,"")</f>
        <v>1</v>
      </c>
    </row>
    <row r="1912" spans="1:14" ht="17" x14ac:dyDescent="0.25">
      <c r="A1912" s="1" t="s">
        <v>1912</v>
      </c>
      <c r="B1912" s="1" t="str">
        <f>_xlfn.TEXTBEFORE(Table7[[#This Row],[raw]]," ")</f>
        <v>PROWASTE-rt1962</v>
      </c>
      <c r="C1912" s="1"/>
      <c r="D1912" s="1">
        <f>_xlfn.NUMBERVALUE(_xlfn.TEXTAFTER(Table7[[#This Row],[raw]]," ",-1))</f>
        <v>5.5861029900000002E-7</v>
      </c>
      <c r="G1912" t="s">
        <v>3915</v>
      </c>
      <c r="H1912" t="s">
        <v>2778</v>
      </c>
      <c r="I1912">
        <v>1.7816764796999999E-5</v>
      </c>
      <c r="J1912">
        <f>_xlfn.XLOOKUP(Table2[[#This Row],[rxn]],Table7[rxn],Table7[flux],0)</f>
        <v>0</v>
      </c>
      <c r="K1912">
        <f>Table2[[#This Row],[flux]]-Table2[[#This Row],[flux in mfs]]</f>
        <v>1.7816764796999999E-5</v>
      </c>
      <c r="L1912" t="b">
        <f>_xlfn.TEXTAFTER(Table2[[#This Row],[rxn]],"-",-1)="SPONT"</f>
        <v>0</v>
      </c>
      <c r="M1912" t="str">
        <f>_xlfn.TEXTAFTER(Table2[[#This Row],[rxn]],"-",-1)</f>
        <v>rt1441</v>
      </c>
      <c r="N1912">
        <f>_xlfn.XLOOKUP("'PRO-"&amp;Table2[[#This Row],[enz]]&amp;"'",'[1]Sheet2 (2)'!$A:$A,'[1]Sheet2 (2)'!$B:$B,"")</f>
        <v>1</v>
      </c>
    </row>
    <row r="1913" spans="1:14" ht="17" x14ac:dyDescent="0.25">
      <c r="A1913" s="1" t="s">
        <v>1913</v>
      </c>
      <c r="B1913" s="1" t="str">
        <f>_xlfn.TEXTBEFORE(Table7[[#This Row],[raw]]," ")</f>
        <v>PROWASTE-rt1963_m</v>
      </c>
      <c r="C1913" s="1"/>
      <c r="D1913" s="1">
        <f>_xlfn.NUMBERVALUE(_xlfn.TEXTAFTER(Table7[[#This Row],[raw]]," ",-1))</f>
        <v>1.8454759899999999E-7</v>
      </c>
      <c r="G1913" t="s">
        <v>4288</v>
      </c>
      <c r="H1913" t="s">
        <v>2778</v>
      </c>
      <c r="I1913">
        <v>1.7816764796999999E-5</v>
      </c>
      <c r="J1913">
        <f>_xlfn.XLOOKUP(Table2[[#This Row],[rxn]],Table7[rxn],Table7[flux],0)</f>
        <v>0</v>
      </c>
      <c r="K1913">
        <f>Table2[[#This Row],[flux]]-Table2[[#This Row],[flux in mfs]]</f>
        <v>1.7816764796999999E-5</v>
      </c>
      <c r="L1913" t="b">
        <f>_xlfn.TEXTAFTER(Table2[[#This Row],[rxn]],"-",-1)="SPONT"</f>
        <v>0</v>
      </c>
      <c r="M1913" t="str">
        <f>_xlfn.TEXTAFTER(Table2[[#This Row],[rxn]],"-",-1)</f>
        <v>rt1441</v>
      </c>
      <c r="N1913">
        <f>_xlfn.XLOOKUP("'PRO-"&amp;Table2[[#This Row],[enz]]&amp;"'",'[1]Sheet2 (2)'!$A:$A,'[1]Sheet2 (2)'!$B:$B,"")</f>
        <v>1</v>
      </c>
    </row>
    <row r="1914" spans="1:14" ht="17" x14ac:dyDescent="0.25">
      <c r="A1914" s="1" t="s">
        <v>1914</v>
      </c>
      <c r="B1914" s="1" t="str">
        <f>_xlfn.TEXTBEFORE(Table7[[#This Row],[raw]]," ")</f>
        <v>PROWASTE-rt1964</v>
      </c>
      <c r="C1914" s="1"/>
      <c r="D1914" s="1">
        <f>_xlfn.NUMBERVALUE(_xlfn.TEXTAFTER(Table7[[#This Row],[raw]]," ",-1))</f>
        <v>4.4464321999999997E-8</v>
      </c>
      <c r="G1914" t="s">
        <v>2817</v>
      </c>
      <c r="H1914" t="s">
        <v>2778</v>
      </c>
      <c r="I1914">
        <v>2.0403657827E-5</v>
      </c>
      <c r="J1914">
        <f>_xlfn.XLOOKUP(Table2[[#This Row],[rxn]],Table7[rxn],Table7[flux],0)</f>
        <v>0</v>
      </c>
      <c r="K1914">
        <f>Table2[[#This Row],[flux]]-Table2[[#This Row],[flux in mfs]]</f>
        <v>2.0403657827E-5</v>
      </c>
      <c r="L1914" t="b">
        <f>_xlfn.TEXTAFTER(Table2[[#This Row],[rxn]],"-",-1)="SPONT"</f>
        <v>0</v>
      </c>
      <c r="M1914" t="str">
        <f>_xlfn.TEXTAFTER(Table2[[#This Row],[rxn]],"-",-1)</f>
        <v>rt0234</v>
      </c>
      <c r="N1914">
        <f>_xlfn.XLOOKUP("'PRO-"&amp;Table2[[#This Row],[enz]]&amp;"'",'[1]Sheet2 (2)'!$A:$A,'[1]Sheet2 (2)'!$B:$B,"")</f>
        <v>1</v>
      </c>
    </row>
    <row r="1915" spans="1:14" ht="17" x14ac:dyDescent="0.25">
      <c r="A1915" s="1" t="s">
        <v>1915</v>
      </c>
      <c r="B1915" s="1" t="str">
        <f>_xlfn.TEXTBEFORE(Table7[[#This Row],[raw]]," ")</f>
        <v>PROWASTE-rt1965</v>
      </c>
      <c r="C1915" s="1"/>
      <c r="D1915" s="1">
        <f>_xlfn.NUMBERVALUE(_xlfn.TEXTAFTER(Table7[[#This Row],[raw]]," ",-1))</f>
        <v>3.8319150000000002E-9</v>
      </c>
      <c r="G1915" t="s">
        <v>3019</v>
      </c>
      <c r="H1915" t="s">
        <v>2778</v>
      </c>
      <c r="I1915">
        <v>2.0403657827E-5</v>
      </c>
      <c r="J1915">
        <f>_xlfn.XLOOKUP(Table2[[#This Row],[rxn]],Table7[rxn],Table7[flux],0)</f>
        <v>0</v>
      </c>
      <c r="K1915">
        <f>Table2[[#This Row],[flux]]-Table2[[#This Row],[flux in mfs]]</f>
        <v>2.0403657827E-5</v>
      </c>
      <c r="L1915" t="b">
        <f>_xlfn.TEXTAFTER(Table2[[#This Row],[rxn]],"-",-1)="SPONT"</f>
        <v>0</v>
      </c>
      <c r="M1915" t="str">
        <f>_xlfn.TEXTAFTER(Table2[[#This Row],[rxn]],"-",-1)</f>
        <v>rt6420</v>
      </c>
      <c r="N1915">
        <f>_xlfn.XLOOKUP("'PRO-"&amp;Table2[[#This Row],[enz]]&amp;"'",'[1]Sheet2 (2)'!$A:$A,'[1]Sheet2 (2)'!$B:$B,"")</f>
        <v>1</v>
      </c>
    </row>
    <row r="1916" spans="1:14" ht="17" x14ac:dyDescent="0.25">
      <c r="A1916" s="1" t="s">
        <v>1916</v>
      </c>
      <c r="B1916" s="1" t="str">
        <f>_xlfn.TEXTBEFORE(Table7[[#This Row],[raw]]," ")</f>
        <v>PROWASTE-rt1970</v>
      </c>
      <c r="C1916" s="1"/>
      <c r="D1916" s="1">
        <f>_xlfn.NUMBERVALUE(_xlfn.TEXTAFTER(Table7[[#This Row],[raw]]," ",-1))</f>
        <v>6.4642135999999994E-8</v>
      </c>
      <c r="G1916" t="s">
        <v>3094</v>
      </c>
      <c r="H1916" t="s">
        <v>2778</v>
      </c>
      <c r="I1916">
        <v>2.0403657827E-5</v>
      </c>
      <c r="J1916">
        <f>_xlfn.XLOOKUP(Table2[[#This Row],[rxn]],Table7[rxn],Table7[flux],0)</f>
        <v>0</v>
      </c>
      <c r="K1916">
        <f>Table2[[#This Row],[flux]]-Table2[[#This Row],[flux in mfs]]</f>
        <v>2.0403657827E-5</v>
      </c>
      <c r="L1916" t="b">
        <f>_xlfn.TEXTAFTER(Table2[[#This Row],[rxn]],"-",-1)="SPONT"</f>
        <v>0</v>
      </c>
      <c r="M1916" t="str">
        <f>_xlfn.TEXTAFTER(Table2[[#This Row],[rxn]],"-",-1)</f>
        <v>rt0357</v>
      </c>
      <c r="N1916">
        <f>_xlfn.XLOOKUP("'PRO-"&amp;Table2[[#This Row],[enz]]&amp;"'",'[1]Sheet2 (2)'!$A:$A,'[1]Sheet2 (2)'!$B:$B,"")</f>
        <v>1</v>
      </c>
    </row>
    <row r="1917" spans="1:14" ht="17" x14ac:dyDescent="0.25">
      <c r="A1917" s="1" t="s">
        <v>1917</v>
      </c>
      <c r="B1917" s="1" t="str">
        <f>_xlfn.TEXTBEFORE(Table7[[#This Row],[raw]]," ")</f>
        <v>PROWASTE-rt1973</v>
      </c>
      <c r="C1917" s="1"/>
      <c r="D1917" s="1">
        <f>_xlfn.NUMBERVALUE(_xlfn.TEXTAFTER(Table7[[#This Row],[raw]]," ",-1))</f>
        <v>1.9487549800000001E-7</v>
      </c>
      <c r="G1917" t="s">
        <v>3131</v>
      </c>
      <c r="H1917" t="s">
        <v>2778</v>
      </c>
      <c r="I1917">
        <v>2.0403657827E-5</v>
      </c>
      <c r="J1917">
        <f>_xlfn.XLOOKUP(Table2[[#This Row],[rxn]],Table7[rxn],Table7[flux],0)</f>
        <v>0</v>
      </c>
      <c r="K1917">
        <f>Table2[[#This Row],[flux]]-Table2[[#This Row],[flux in mfs]]</f>
        <v>2.0403657827E-5</v>
      </c>
      <c r="L1917" t="b">
        <f>_xlfn.TEXTAFTER(Table2[[#This Row],[rxn]],"-",-1)="SPONT"</f>
        <v>0</v>
      </c>
      <c r="M1917" t="str">
        <f>_xlfn.TEXTAFTER(Table2[[#This Row],[rxn]],"-",-1)</f>
        <v>rt0899</v>
      </c>
      <c r="N1917">
        <f>_xlfn.XLOOKUP("'PRO-"&amp;Table2[[#This Row],[enz]]&amp;"'",'[1]Sheet2 (2)'!$A:$A,'[1]Sheet2 (2)'!$B:$B,"")</f>
        <v>1</v>
      </c>
    </row>
    <row r="1918" spans="1:14" ht="17" x14ac:dyDescent="0.25">
      <c r="A1918" s="1" t="s">
        <v>1918</v>
      </c>
      <c r="B1918" s="1" t="str">
        <f>_xlfn.TEXTBEFORE(Table7[[#This Row],[raw]]," ")</f>
        <v>PROWASTE-rt1991</v>
      </c>
      <c r="C1918" s="1"/>
      <c r="D1918" s="1">
        <f>_xlfn.NUMBERVALUE(_xlfn.TEXTAFTER(Table7[[#This Row],[raw]]," ",-1))</f>
        <v>7.146348E-9</v>
      </c>
      <c r="G1918" t="s">
        <v>3185</v>
      </c>
      <c r="H1918" t="s">
        <v>2778</v>
      </c>
      <c r="I1918">
        <v>2.0403657827E-5</v>
      </c>
      <c r="J1918">
        <f>_xlfn.XLOOKUP(Table2[[#This Row],[rxn]],Table7[rxn],Table7[flux],0)</f>
        <v>0</v>
      </c>
      <c r="K1918">
        <f>Table2[[#This Row],[flux]]-Table2[[#This Row],[flux in mfs]]</f>
        <v>2.0403657827E-5</v>
      </c>
      <c r="L1918" t="b">
        <f>_xlfn.TEXTAFTER(Table2[[#This Row],[rxn]],"-",-1)="SPONT"</f>
        <v>0</v>
      </c>
      <c r="M1918" t="str">
        <f>_xlfn.TEXTAFTER(Table2[[#This Row],[rxn]],"-",-1)</f>
        <v>rt1963_c</v>
      </c>
      <c r="N1918">
        <f>_xlfn.XLOOKUP("'PRO-"&amp;Table2[[#This Row],[enz]]&amp;"'",'[1]Sheet2 (2)'!$A:$A,'[1]Sheet2 (2)'!$B:$B,"")</f>
        <v>1</v>
      </c>
    </row>
    <row r="1919" spans="1:14" ht="17" x14ac:dyDescent="0.25">
      <c r="A1919" s="1" t="s">
        <v>1919</v>
      </c>
      <c r="B1919" s="1" t="str">
        <f>_xlfn.TEXTBEFORE(Table7[[#This Row],[raw]]," ")</f>
        <v>PROWASTE-rt2006</v>
      </c>
      <c r="C1919" s="1"/>
      <c r="D1919" s="1">
        <f>_xlfn.NUMBERVALUE(_xlfn.TEXTAFTER(Table7[[#This Row],[raw]]," ",-1))</f>
        <v>1.2121090500000001E-7</v>
      </c>
      <c r="G1919" t="s">
        <v>3341</v>
      </c>
      <c r="H1919" t="s">
        <v>2778</v>
      </c>
      <c r="I1919">
        <v>2.0403657827E-5</v>
      </c>
      <c r="J1919">
        <f>_xlfn.XLOOKUP(Table2[[#This Row],[rxn]],Table7[rxn],Table7[flux],0)</f>
        <v>0</v>
      </c>
      <c r="K1919">
        <f>Table2[[#This Row],[flux]]-Table2[[#This Row],[flux in mfs]]</f>
        <v>2.0403657827E-5</v>
      </c>
      <c r="L1919" t="b">
        <f>_xlfn.TEXTAFTER(Table2[[#This Row],[rxn]],"-",-1)="SPONT"</f>
        <v>0</v>
      </c>
      <c r="M1919" t="str">
        <f>_xlfn.TEXTAFTER(Table2[[#This Row],[rxn]],"-",-1)</f>
        <v>rt7555</v>
      </c>
      <c r="N1919">
        <f>_xlfn.XLOOKUP("'PRO-"&amp;Table2[[#This Row],[enz]]&amp;"'",'[1]Sheet2 (2)'!$A:$A,'[1]Sheet2 (2)'!$B:$B,"")</f>
        <v>1</v>
      </c>
    </row>
    <row r="1920" spans="1:14" ht="17" x14ac:dyDescent="0.25">
      <c r="A1920" s="1" t="s">
        <v>1920</v>
      </c>
      <c r="B1920" s="1" t="str">
        <f>_xlfn.TEXTBEFORE(Table7[[#This Row],[raw]]," ")</f>
        <v>PROWASTE-rt2040</v>
      </c>
      <c r="C1920" s="1"/>
      <c r="D1920" s="1">
        <f>_xlfn.NUMBERVALUE(_xlfn.TEXTAFTER(Table7[[#This Row],[raw]]," ",-1))</f>
        <v>2.30352548E-7</v>
      </c>
      <c r="G1920" t="s">
        <v>3006</v>
      </c>
      <c r="H1920" t="s">
        <v>2778</v>
      </c>
      <c r="I1920">
        <v>2.6277652258000001E-5</v>
      </c>
      <c r="J1920">
        <f>_xlfn.XLOOKUP(Table2[[#This Row],[rxn]],Table7[rxn],Table7[flux],0)</f>
        <v>0</v>
      </c>
      <c r="K1920">
        <f>Table2[[#This Row],[flux]]-Table2[[#This Row],[flux in mfs]]</f>
        <v>2.6277652258000001E-5</v>
      </c>
      <c r="L1920" t="b">
        <f>_xlfn.TEXTAFTER(Table2[[#This Row],[rxn]],"-",-1)="SPONT"</f>
        <v>0</v>
      </c>
      <c r="M1920" t="str">
        <f>_xlfn.TEXTAFTER(Table2[[#This Row],[rxn]],"-",-1)</f>
        <v>rt2799_l</v>
      </c>
      <c r="N1920">
        <f>_xlfn.XLOOKUP("'PRO-"&amp;Table2[[#This Row],[enz]]&amp;"'",'[1]Sheet2 (2)'!$A:$A,'[1]Sheet2 (2)'!$B:$B,"")</f>
        <v>1</v>
      </c>
    </row>
    <row r="1921" spans="1:14" ht="17" x14ac:dyDescent="0.25">
      <c r="A1921" s="1" t="s">
        <v>1921</v>
      </c>
      <c r="B1921" s="1" t="str">
        <f>_xlfn.TEXTBEFORE(Table7[[#This Row],[raw]]," ")</f>
        <v>PROWASTE-rt2053</v>
      </c>
      <c r="C1921" s="1"/>
      <c r="D1921" s="1">
        <f>_xlfn.NUMBERVALUE(_xlfn.TEXTAFTER(Table7[[#This Row],[raw]]," ",-1))</f>
        <v>7.4236820000000004E-9</v>
      </c>
      <c r="G1921" t="s">
        <v>4425</v>
      </c>
      <c r="H1921" t="s">
        <v>2778</v>
      </c>
      <c r="I1921">
        <v>3.0250882689000001E-5</v>
      </c>
      <c r="J1921">
        <f>_xlfn.XLOOKUP(Table2[[#This Row],[rxn]],Table7[rxn],Table7[flux],0)</f>
        <v>3.0317669830000001E-6</v>
      </c>
      <c r="K1921">
        <f>Table2[[#This Row],[flux]]-Table2[[#This Row],[flux in mfs]]</f>
        <v>2.7219115705999999E-5</v>
      </c>
      <c r="L1921" t="b">
        <f>_xlfn.TEXTAFTER(Table2[[#This Row],[rxn]],"-",-1)="SPONT"</f>
        <v>0</v>
      </c>
      <c r="M1921" t="str">
        <f>_xlfn.TEXTAFTER(Table2[[#This Row],[rxn]],"-",-1)</f>
        <v>rt4634</v>
      </c>
      <c r="N1921">
        <f>_xlfn.XLOOKUP("'PRO-"&amp;Table2[[#This Row],[enz]]&amp;"'",'[1]Sheet2 (2)'!$A:$A,'[1]Sheet2 (2)'!$B:$B,"")</f>
        <v>1</v>
      </c>
    </row>
    <row r="1922" spans="1:14" ht="17" x14ac:dyDescent="0.25">
      <c r="A1922" s="1" t="s">
        <v>1922</v>
      </c>
      <c r="B1922" s="1" t="str">
        <f>_xlfn.TEXTBEFORE(Table7[[#This Row],[raw]]," ")</f>
        <v>PROWASTE-rt2059_rm</v>
      </c>
      <c r="C1922" s="1"/>
      <c r="D1922" s="1">
        <f>_xlfn.NUMBERVALUE(_xlfn.TEXTAFTER(Table7[[#This Row],[raw]]," ",-1))</f>
        <v>5.3325815999999998E-8</v>
      </c>
      <c r="G1922" t="s">
        <v>3844</v>
      </c>
      <c r="H1922" t="s">
        <v>2778</v>
      </c>
      <c r="I1922">
        <v>2.8033162525E-5</v>
      </c>
      <c r="J1922">
        <f>_xlfn.XLOOKUP(Table2[[#This Row],[rxn]],Table7[rxn],Table7[flux],0)</f>
        <v>0</v>
      </c>
      <c r="K1922">
        <f>Table2[[#This Row],[flux]]-Table2[[#This Row],[flux in mfs]]</f>
        <v>2.8033162525E-5</v>
      </c>
      <c r="L1922" t="b">
        <f>_xlfn.TEXTAFTER(Table2[[#This Row],[rxn]],"-",-1)="SPONT"</f>
        <v>0</v>
      </c>
      <c r="M1922" t="str">
        <f>_xlfn.TEXTAFTER(Table2[[#This Row],[rxn]],"-",-1)</f>
        <v>rt4150</v>
      </c>
      <c r="N1922">
        <f>_xlfn.XLOOKUP("'PRO-"&amp;Table2[[#This Row],[enz]]&amp;"'",'[1]Sheet2 (2)'!$A:$A,'[1]Sheet2 (2)'!$B:$B,"")</f>
        <v>1</v>
      </c>
    </row>
    <row r="1923" spans="1:14" ht="17" x14ac:dyDescent="0.25">
      <c r="A1923" s="1" t="s">
        <v>1923</v>
      </c>
      <c r="B1923" s="1" t="str">
        <f>_xlfn.TEXTBEFORE(Table7[[#This Row],[raw]]," ")</f>
        <v>PROWASTE-rt2060</v>
      </c>
      <c r="C1923" s="1"/>
      <c r="D1923" s="1">
        <f>_xlfn.NUMBERVALUE(_xlfn.TEXTAFTER(Table7[[#This Row],[raw]]," ",-1))</f>
        <v>7.64157027E-7</v>
      </c>
      <c r="G1923" t="s">
        <v>4409</v>
      </c>
      <c r="H1923" t="s">
        <v>2778</v>
      </c>
      <c r="I1923">
        <v>2.9126385656999999E-5</v>
      </c>
      <c r="J1923">
        <f>_xlfn.XLOOKUP(Table2[[#This Row],[rxn]],Table7[rxn],Table7[flux],0)</f>
        <v>2.5349675500000002E-7</v>
      </c>
      <c r="K1923">
        <f>Table2[[#This Row],[flux]]-Table2[[#This Row],[flux in mfs]]</f>
        <v>2.8872888901999998E-5</v>
      </c>
      <c r="L1923" t="b">
        <f>_xlfn.TEXTAFTER(Table2[[#This Row],[rxn]],"-",-1)="SPONT"</f>
        <v>0</v>
      </c>
      <c r="M1923" t="str">
        <f>_xlfn.TEXTAFTER(Table2[[#This Row],[rxn]],"-",-1)</f>
        <v>rt4150</v>
      </c>
      <c r="N1923">
        <f>_xlfn.XLOOKUP("'PRO-"&amp;Table2[[#This Row],[enz]]&amp;"'",'[1]Sheet2 (2)'!$A:$A,'[1]Sheet2 (2)'!$B:$B,"")</f>
        <v>1</v>
      </c>
    </row>
    <row r="1924" spans="1:14" ht="17" x14ac:dyDescent="0.25">
      <c r="A1924" s="1" t="s">
        <v>1924</v>
      </c>
      <c r="B1924" s="1" t="str">
        <f>_xlfn.TEXTBEFORE(Table7[[#This Row],[raw]]," ")</f>
        <v>PROWASTE-rt2062_n</v>
      </c>
      <c r="C1924" s="1"/>
      <c r="D1924" s="1">
        <f>_xlfn.NUMBERVALUE(_xlfn.TEXTAFTER(Table7[[#This Row],[raw]]," ",-1))</f>
        <v>1.5197066000000002E-8</v>
      </c>
      <c r="G1924" t="s">
        <v>4466</v>
      </c>
      <c r="H1924" t="s">
        <v>2778</v>
      </c>
      <c r="I1924">
        <v>2.9280330391E-5</v>
      </c>
      <c r="J1924">
        <f>_xlfn.XLOOKUP(Table2[[#This Row],[rxn]],Table7[rxn],Table7[flux],0)</f>
        <v>2.7695353400000001E-7</v>
      </c>
      <c r="K1924">
        <f>Table2[[#This Row],[flux]]-Table2[[#This Row],[flux in mfs]]</f>
        <v>2.9003376856999999E-5</v>
      </c>
      <c r="L1924" t="b">
        <f>_xlfn.TEXTAFTER(Table2[[#This Row],[rxn]],"-",-1)="SPONT"</f>
        <v>0</v>
      </c>
      <c r="M1924" t="str">
        <f>_xlfn.TEXTAFTER(Table2[[#This Row],[rxn]],"-",-1)</f>
        <v>rt5622</v>
      </c>
      <c r="N1924">
        <f>_xlfn.XLOOKUP("'PRO-"&amp;Table2[[#This Row],[enz]]&amp;"'",'[1]Sheet2 (2)'!$A:$A,'[1]Sheet2 (2)'!$B:$B,"")</f>
        <v>1</v>
      </c>
    </row>
    <row r="1925" spans="1:14" ht="17" x14ac:dyDescent="0.25">
      <c r="A1925" s="1" t="s">
        <v>1925</v>
      </c>
      <c r="B1925" s="1" t="str">
        <f>_xlfn.TEXTBEFORE(Table7[[#This Row],[raw]]," ")</f>
        <v>PROWASTE-rt2093</v>
      </c>
      <c r="C1925" s="1"/>
      <c r="D1925" s="1">
        <f>_xlfn.NUMBERVALUE(_xlfn.TEXTAFTER(Table7[[#This Row],[raw]]," ",-1))</f>
        <v>1.5176959000000001E-8</v>
      </c>
      <c r="G1925" t="s">
        <v>3500</v>
      </c>
      <c r="H1925" t="s">
        <v>2778</v>
      </c>
      <c r="I1925">
        <v>2.9126385656999999E-5</v>
      </c>
      <c r="J1925">
        <f>_xlfn.XLOOKUP(Table2[[#This Row],[rxn]],Table7[rxn],Table7[flux],0)</f>
        <v>0</v>
      </c>
      <c r="K1925">
        <f>Table2[[#This Row],[flux]]-Table2[[#This Row],[flux in mfs]]</f>
        <v>2.9126385656999999E-5</v>
      </c>
      <c r="L1925" t="b">
        <f>_xlfn.TEXTAFTER(Table2[[#This Row],[rxn]],"-",-1)="SPONT"</f>
        <v>0</v>
      </c>
      <c r="M1925" t="str">
        <f>_xlfn.TEXTAFTER(Table2[[#This Row],[rxn]],"-",-1)</f>
        <v>rt4150</v>
      </c>
      <c r="N1925">
        <f>_xlfn.XLOOKUP("'PRO-"&amp;Table2[[#This Row],[enz]]&amp;"'",'[1]Sheet2 (2)'!$A:$A,'[1]Sheet2 (2)'!$B:$B,"")</f>
        <v>1</v>
      </c>
    </row>
    <row r="1926" spans="1:14" ht="17" x14ac:dyDescent="0.25">
      <c r="A1926" s="1" t="s">
        <v>1926</v>
      </c>
      <c r="B1926" s="1" t="str">
        <f>_xlfn.TEXTBEFORE(Table7[[#This Row],[raw]]," ")</f>
        <v>PROWASTE-rt2101_c</v>
      </c>
      <c r="C1926" s="1"/>
      <c r="D1926" s="1">
        <f>_xlfn.NUMBERVALUE(_xlfn.TEXTAFTER(Table7[[#This Row],[raw]]," ",-1))</f>
        <v>7.8964120000000007E-9</v>
      </c>
      <c r="G1926" t="s">
        <v>4356</v>
      </c>
      <c r="H1926" t="s">
        <v>2778</v>
      </c>
      <c r="I1926">
        <v>2.9280330391E-5</v>
      </c>
      <c r="J1926">
        <f>_xlfn.XLOOKUP(Table2[[#This Row],[rxn]],Table7[rxn],Table7[flux],0)</f>
        <v>5.9804983999999993E-8</v>
      </c>
      <c r="K1926">
        <f>Table2[[#This Row],[flux]]-Table2[[#This Row],[flux in mfs]]</f>
        <v>2.9220525407E-5</v>
      </c>
      <c r="L1926" t="b">
        <f>_xlfn.TEXTAFTER(Table2[[#This Row],[rxn]],"-",-1)="SPONT"</f>
        <v>0</v>
      </c>
      <c r="M1926" t="str">
        <f>_xlfn.TEXTAFTER(Table2[[#This Row],[rxn]],"-",-1)</f>
        <v>rt2964</v>
      </c>
      <c r="N1926">
        <f>_xlfn.XLOOKUP("'PRO-"&amp;Table2[[#This Row],[enz]]&amp;"'",'[1]Sheet2 (2)'!$A:$A,'[1]Sheet2 (2)'!$B:$B,"")</f>
        <v>1</v>
      </c>
    </row>
    <row r="1927" spans="1:14" ht="17" x14ac:dyDescent="0.25">
      <c r="A1927" s="1" t="s">
        <v>1927</v>
      </c>
      <c r="B1927" s="1" t="str">
        <f>_xlfn.TEXTBEFORE(Table7[[#This Row],[raw]]," ")</f>
        <v>PROWASTE-rt2107</v>
      </c>
      <c r="C1927" s="1"/>
      <c r="D1927" s="1">
        <f>_xlfn.NUMBERVALUE(_xlfn.TEXTAFTER(Table7[[#This Row],[raw]]," ",-1))</f>
        <v>7.2739366000000005E-8</v>
      </c>
      <c r="G1927" t="s">
        <v>3490</v>
      </c>
      <c r="H1927" t="s">
        <v>2778</v>
      </c>
      <c r="I1927">
        <v>2.9280330391E-5</v>
      </c>
      <c r="J1927">
        <f>_xlfn.XLOOKUP(Table2[[#This Row],[rxn]],Table7[rxn],Table7[flux],0)</f>
        <v>0</v>
      </c>
      <c r="K1927">
        <f>Table2[[#This Row],[flux]]-Table2[[#This Row],[flux in mfs]]</f>
        <v>2.9280330391E-5</v>
      </c>
      <c r="L1927" t="b">
        <f>_xlfn.TEXTAFTER(Table2[[#This Row],[rxn]],"-",-1)="SPONT"</f>
        <v>0</v>
      </c>
      <c r="M1927" t="str">
        <f>_xlfn.TEXTAFTER(Table2[[#This Row],[rxn]],"-",-1)</f>
        <v>rt5622</v>
      </c>
      <c r="N1927">
        <f>_xlfn.XLOOKUP("'PRO-"&amp;Table2[[#This Row],[enz]]&amp;"'",'[1]Sheet2 (2)'!$A:$A,'[1]Sheet2 (2)'!$B:$B,"")</f>
        <v>1</v>
      </c>
    </row>
    <row r="1928" spans="1:14" ht="17" x14ac:dyDescent="0.25">
      <c r="A1928" s="1" t="s">
        <v>1928</v>
      </c>
      <c r="B1928" s="1" t="str">
        <f>_xlfn.TEXTBEFORE(Table7[[#This Row],[raw]]," ")</f>
        <v>PROWASTE-rt2116</v>
      </c>
      <c r="C1928" s="1"/>
      <c r="D1928" s="1">
        <f>_xlfn.NUMBERVALUE(_xlfn.TEXTAFTER(Table7[[#This Row],[raw]]," ",-1))</f>
        <v>4.1580060000000002E-9</v>
      </c>
      <c r="G1928" t="s">
        <v>3491</v>
      </c>
      <c r="H1928" t="s">
        <v>2778</v>
      </c>
      <c r="I1928">
        <v>2.9280330391E-5</v>
      </c>
      <c r="J1928">
        <f>_xlfn.XLOOKUP(Table2[[#This Row],[rxn]],Table7[rxn],Table7[flux],0)</f>
        <v>0</v>
      </c>
      <c r="K1928">
        <f>Table2[[#This Row],[flux]]-Table2[[#This Row],[flux in mfs]]</f>
        <v>2.9280330391E-5</v>
      </c>
      <c r="L1928" t="b">
        <f>_xlfn.TEXTAFTER(Table2[[#This Row],[rxn]],"-",-1)="SPONT"</f>
        <v>0</v>
      </c>
      <c r="M1928" t="str">
        <f>_xlfn.TEXTAFTER(Table2[[#This Row],[rxn]],"-",-1)</f>
        <v>rt2964</v>
      </c>
      <c r="N1928">
        <f>_xlfn.XLOOKUP("'PRO-"&amp;Table2[[#This Row],[enz]]&amp;"'",'[1]Sheet2 (2)'!$A:$A,'[1]Sheet2 (2)'!$B:$B,"")</f>
        <v>1</v>
      </c>
    </row>
    <row r="1929" spans="1:14" ht="17" hidden="1" x14ac:dyDescent="0.25">
      <c r="A1929" s="1" t="s">
        <v>1929</v>
      </c>
      <c r="B1929" s="1" t="str">
        <f>_xlfn.TEXTBEFORE(Table7[[#This Row],[raw]]," ")</f>
        <v>PROWASTE-rt2136</v>
      </c>
      <c r="C1929" s="1"/>
      <c r="D1929" s="1">
        <f>_xlfn.NUMBERVALUE(_xlfn.TEXTAFTER(Table7[[#This Row],[raw]]," ",-1))</f>
        <v>1.2575025999999999E-7</v>
      </c>
      <c r="G1929" t="s">
        <v>3161</v>
      </c>
      <c r="H1929" t="s">
        <v>2778</v>
      </c>
      <c r="I1929">
        <v>2.6987790509148998E-2</v>
      </c>
      <c r="J1929">
        <f>_xlfn.XLOOKUP(Table2[[#This Row],[rxn]],Table7[rxn],Table7[flux],0)</f>
        <v>30.462828777257901</v>
      </c>
      <c r="K1929">
        <f>Table2[[#This Row],[flux]]-Table2[[#This Row],[flux in mfs]]</f>
        <v>-30.435840986748751</v>
      </c>
      <c r="L1929" t="b">
        <f>_xlfn.TEXTAFTER(Table2[[#This Row],[rxn]],"-",-1)="SPONT"</f>
        <v>1</v>
      </c>
      <c r="M1929" t="str">
        <f>_xlfn.TEXTAFTER(Table2[[#This Row],[rxn]],"-",-1)</f>
        <v>SPONT</v>
      </c>
      <c r="N1929" t="str">
        <f>_xlfn.XLOOKUP("'PRO-"&amp;Table2[[#This Row],[enz]]&amp;"'",'[1]Sheet2 (2)'!$A:$A,'[1]Sheet2 (2)'!$B:$B,"")</f>
        <v/>
      </c>
    </row>
    <row r="1930" spans="1:14" ht="17" hidden="1" x14ac:dyDescent="0.25">
      <c r="A1930" s="1" t="s">
        <v>1930</v>
      </c>
      <c r="B1930" s="1" t="str">
        <f>_xlfn.TEXTBEFORE(Table7[[#This Row],[raw]]," ")</f>
        <v>PROWASTE-rt2146</v>
      </c>
      <c r="C1930" s="1"/>
      <c r="D1930" s="1">
        <f>_xlfn.NUMBERVALUE(_xlfn.TEXTAFTER(Table7[[#This Row],[raw]]," ",-1))</f>
        <v>7.3420411E-8</v>
      </c>
      <c r="G1930" t="s">
        <v>3168</v>
      </c>
      <c r="H1930" t="s">
        <v>2778</v>
      </c>
      <c r="I1930">
        <v>2.6987790509148998E-2</v>
      </c>
      <c r="J1930">
        <f>_xlfn.XLOOKUP(Table2[[#This Row],[rxn]],Table7[rxn],Table7[flux],0)</f>
        <v>30.462828777257901</v>
      </c>
      <c r="K1930">
        <f>Table2[[#This Row],[flux]]-Table2[[#This Row],[flux in mfs]]</f>
        <v>-30.435840986748751</v>
      </c>
      <c r="L1930" t="b">
        <f>_xlfn.TEXTAFTER(Table2[[#This Row],[rxn]],"-",-1)="SPONT"</f>
        <v>1</v>
      </c>
      <c r="M1930" t="str">
        <f>_xlfn.TEXTAFTER(Table2[[#This Row],[rxn]],"-",-1)</f>
        <v>SPONT</v>
      </c>
      <c r="N1930" t="str">
        <f>_xlfn.XLOOKUP("'PRO-"&amp;Table2[[#This Row],[enz]]&amp;"'",'[1]Sheet2 (2)'!$A:$A,'[1]Sheet2 (2)'!$B:$B,"")</f>
        <v/>
      </c>
    </row>
    <row r="1931" spans="1:14" ht="17" hidden="1" x14ac:dyDescent="0.25">
      <c r="A1931" s="1" t="s">
        <v>1931</v>
      </c>
      <c r="B1931" s="1" t="str">
        <f>_xlfn.TEXTBEFORE(Table7[[#This Row],[raw]]," ")</f>
        <v>PROWASTE-rt2172</v>
      </c>
      <c r="C1931" s="1"/>
      <c r="D1931" s="1">
        <f>_xlfn.NUMBERVALUE(_xlfn.TEXTAFTER(Table7[[#This Row],[raw]]," ",-1))</f>
        <v>2.5214978199999999E-7</v>
      </c>
      <c r="G1931" t="s">
        <v>3189</v>
      </c>
      <c r="H1931" t="s">
        <v>2778</v>
      </c>
      <c r="I1931">
        <v>2.6987790509148998E-2</v>
      </c>
      <c r="J1931">
        <f>_xlfn.XLOOKUP(Table2[[#This Row],[rxn]],Table7[rxn],Table7[flux],0)</f>
        <v>30.462828777257901</v>
      </c>
      <c r="K1931">
        <f>Table2[[#This Row],[flux]]-Table2[[#This Row],[flux in mfs]]</f>
        <v>-30.435840986748751</v>
      </c>
      <c r="L1931" t="b">
        <f>_xlfn.TEXTAFTER(Table2[[#This Row],[rxn]],"-",-1)="SPONT"</f>
        <v>1</v>
      </c>
      <c r="M1931" t="str">
        <f>_xlfn.TEXTAFTER(Table2[[#This Row],[rxn]],"-",-1)</f>
        <v>SPONT</v>
      </c>
      <c r="N1931" t="str">
        <f>_xlfn.XLOOKUP("'PRO-"&amp;Table2[[#This Row],[enz]]&amp;"'",'[1]Sheet2 (2)'!$A:$A,'[1]Sheet2 (2)'!$B:$B,"")</f>
        <v/>
      </c>
    </row>
    <row r="1932" spans="1:14" ht="17" x14ac:dyDescent="0.25">
      <c r="A1932" s="1" t="s">
        <v>1932</v>
      </c>
      <c r="B1932" s="1" t="str">
        <f>_xlfn.TEXTBEFORE(Table7[[#This Row],[raw]]," ")</f>
        <v>PROWASTE-rt2173</v>
      </c>
      <c r="C1932" s="1"/>
      <c r="D1932" s="1">
        <f>_xlfn.NUMBERVALUE(_xlfn.TEXTAFTER(Table7[[#This Row],[raw]]," ",-1))</f>
        <v>6.5359672000000004E-7</v>
      </c>
      <c r="G1932" t="s">
        <v>3829</v>
      </c>
      <c r="H1932" t="s">
        <v>2778</v>
      </c>
      <c r="I1932">
        <v>2.9280330391E-5</v>
      </c>
      <c r="J1932">
        <f>_xlfn.XLOOKUP(Table2[[#This Row],[rxn]],Table7[rxn],Table7[flux],0)</f>
        <v>0</v>
      </c>
      <c r="K1932">
        <f>Table2[[#This Row],[flux]]-Table2[[#This Row],[flux in mfs]]</f>
        <v>2.9280330391E-5</v>
      </c>
      <c r="L1932" t="b">
        <f>_xlfn.TEXTAFTER(Table2[[#This Row],[rxn]],"-",-1)="SPONT"</f>
        <v>0</v>
      </c>
      <c r="M1932" t="str">
        <f>_xlfn.TEXTAFTER(Table2[[#This Row],[rxn]],"-",-1)</f>
        <v>rt5622</v>
      </c>
      <c r="N1932">
        <f>_xlfn.XLOOKUP("'PRO-"&amp;Table2[[#This Row],[enz]]&amp;"'",'[1]Sheet2 (2)'!$A:$A,'[1]Sheet2 (2)'!$B:$B,"")</f>
        <v>1</v>
      </c>
    </row>
    <row r="1933" spans="1:14" ht="17" x14ac:dyDescent="0.25">
      <c r="A1933" s="1" t="s">
        <v>1933</v>
      </c>
      <c r="B1933" s="1" t="str">
        <f>_xlfn.TEXTBEFORE(Table7[[#This Row],[raw]]," ")</f>
        <v>PROWASTE-rt2183</v>
      </c>
      <c r="C1933" s="1"/>
      <c r="D1933" s="1">
        <f>_xlfn.NUMBERVALUE(_xlfn.TEXTAFTER(Table7[[#This Row],[raw]]," ",-1))</f>
        <v>2.6706194599999998E-7</v>
      </c>
      <c r="G1933" t="s">
        <v>3830</v>
      </c>
      <c r="H1933" t="s">
        <v>2778</v>
      </c>
      <c r="I1933">
        <v>2.9280330391E-5</v>
      </c>
      <c r="J1933">
        <f>_xlfn.XLOOKUP(Table2[[#This Row],[rxn]],Table7[rxn],Table7[flux],0)</f>
        <v>0</v>
      </c>
      <c r="K1933">
        <f>Table2[[#This Row],[flux]]-Table2[[#This Row],[flux in mfs]]</f>
        <v>2.9280330391E-5</v>
      </c>
      <c r="L1933" t="b">
        <f>_xlfn.TEXTAFTER(Table2[[#This Row],[rxn]],"-",-1)="SPONT"</f>
        <v>0</v>
      </c>
      <c r="M1933" t="str">
        <f>_xlfn.TEXTAFTER(Table2[[#This Row],[rxn]],"-",-1)</f>
        <v>rt2964</v>
      </c>
      <c r="N1933">
        <f>_xlfn.XLOOKUP("'PRO-"&amp;Table2[[#This Row],[enz]]&amp;"'",'[1]Sheet2 (2)'!$A:$A,'[1]Sheet2 (2)'!$B:$B,"")</f>
        <v>1</v>
      </c>
    </row>
    <row r="1934" spans="1:14" ht="17" x14ac:dyDescent="0.25">
      <c r="A1934" s="1" t="s">
        <v>1934</v>
      </c>
      <c r="B1934" s="1" t="str">
        <f>_xlfn.TEXTBEFORE(Table7[[#This Row],[raw]]," ")</f>
        <v>PROWASTE-rt2190</v>
      </c>
      <c r="C1934" s="1"/>
      <c r="D1934" s="1">
        <f>_xlfn.NUMBERVALUE(_xlfn.TEXTAFTER(Table7[[#This Row],[raw]]," ",-1))</f>
        <v>1.40572234E-7</v>
      </c>
      <c r="G1934" t="s">
        <v>4295</v>
      </c>
      <c r="H1934" t="s">
        <v>2778</v>
      </c>
      <c r="I1934">
        <v>3.2775006247999999E-5</v>
      </c>
      <c r="J1934">
        <f>_xlfn.XLOOKUP(Table2[[#This Row],[rxn]],Table7[rxn],Table7[flux],0)</f>
        <v>3.4038917120000001E-6</v>
      </c>
      <c r="K1934">
        <f>Table2[[#This Row],[flux]]-Table2[[#This Row],[flux in mfs]]</f>
        <v>2.9371114535999998E-5</v>
      </c>
      <c r="L1934" t="b">
        <f>_xlfn.TEXTAFTER(Table2[[#This Row],[rxn]],"-",-1)="SPONT"</f>
        <v>0</v>
      </c>
      <c r="M1934" t="str">
        <f>_xlfn.TEXTAFTER(Table2[[#This Row],[rxn]],"-",-1)</f>
        <v>rt1542</v>
      </c>
      <c r="N1934">
        <f>_xlfn.XLOOKUP("'PRO-"&amp;Table2[[#This Row],[enz]]&amp;"'",'[1]Sheet2 (2)'!$A:$A,'[1]Sheet2 (2)'!$B:$B,"")</f>
        <v>1</v>
      </c>
    </row>
    <row r="1935" spans="1:14" ht="17" x14ac:dyDescent="0.25">
      <c r="A1935" s="1" t="s">
        <v>1935</v>
      </c>
      <c r="B1935" s="1" t="str">
        <f>_xlfn.TEXTBEFORE(Table7[[#This Row],[raw]]," ")</f>
        <v>PROWASTE-rt2202</v>
      </c>
      <c r="C1935" s="1"/>
      <c r="D1935" s="1">
        <f>_xlfn.NUMBERVALUE(_xlfn.TEXTAFTER(Table7[[#This Row],[raw]]," ",-1))</f>
        <v>6.5327756000000003E-8</v>
      </c>
      <c r="G1935" t="s">
        <v>3618</v>
      </c>
      <c r="H1935" t="s">
        <v>2778</v>
      </c>
      <c r="I1935">
        <v>3.0250882689000001E-5</v>
      </c>
      <c r="J1935">
        <f>_xlfn.XLOOKUP(Table2[[#This Row],[rxn]],Table7[rxn],Table7[flux],0)</f>
        <v>0</v>
      </c>
      <c r="K1935">
        <f>Table2[[#This Row],[flux]]-Table2[[#This Row],[flux in mfs]]</f>
        <v>3.0250882689000001E-5</v>
      </c>
      <c r="L1935" t="b">
        <f>_xlfn.TEXTAFTER(Table2[[#This Row],[rxn]],"-",-1)="SPONT"</f>
        <v>0</v>
      </c>
      <c r="M1935" t="str">
        <f>_xlfn.TEXTAFTER(Table2[[#This Row],[rxn]],"-",-1)</f>
        <v>rt4634</v>
      </c>
      <c r="N1935">
        <f>_xlfn.XLOOKUP("'PRO-"&amp;Table2[[#This Row],[enz]]&amp;"'",'[1]Sheet2 (2)'!$A:$A,'[1]Sheet2 (2)'!$B:$B,"")</f>
        <v>1</v>
      </c>
    </row>
    <row r="1936" spans="1:14" ht="17" x14ac:dyDescent="0.25">
      <c r="A1936" s="1" t="s">
        <v>1936</v>
      </c>
      <c r="B1936" s="1" t="str">
        <f>_xlfn.TEXTBEFORE(Table7[[#This Row],[raw]]," ")</f>
        <v>PROWASTE-rt2204</v>
      </c>
      <c r="C1936" s="1"/>
      <c r="D1936" s="1">
        <f>_xlfn.NUMBERVALUE(_xlfn.TEXTAFTER(Table7[[#This Row],[raw]]," ",-1))</f>
        <v>1.1716991E-8</v>
      </c>
      <c r="G1936" t="s">
        <v>4011</v>
      </c>
      <c r="H1936" t="s">
        <v>2778</v>
      </c>
      <c r="I1936">
        <v>3.0250882689000001E-5</v>
      </c>
      <c r="J1936">
        <f>_xlfn.XLOOKUP(Table2[[#This Row],[rxn]],Table7[rxn],Table7[flux],0)</f>
        <v>0</v>
      </c>
      <c r="K1936">
        <f>Table2[[#This Row],[flux]]-Table2[[#This Row],[flux in mfs]]</f>
        <v>3.0250882689000001E-5</v>
      </c>
      <c r="L1936" t="b">
        <f>_xlfn.TEXTAFTER(Table2[[#This Row],[rxn]],"-",-1)="SPONT"</f>
        <v>0</v>
      </c>
      <c r="M1936" t="str">
        <f>_xlfn.TEXTAFTER(Table2[[#This Row],[rxn]],"-",-1)</f>
        <v>rt4634</v>
      </c>
      <c r="N1936">
        <f>_xlfn.XLOOKUP("'PRO-"&amp;Table2[[#This Row],[enz]]&amp;"'",'[1]Sheet2 (2)'!$A:$A,'[1]Sheet2 (2)'!$B:$B,"")</f>
        <v>1</v>
      </c>
    </row>
    <row r="1937" spans="1:14" ht="17" x14ac:dyDescent="0.25">
      <c r="A1937" s="1" t="s">
        <v>1937</v>
      </c>
      <c r="B1937" s="1" t="str">
        <f>_xlfn.TEXTBEFORE(Table7[[#This Row],[raw]]," ")</f>
        <v>PROWASTE-rt2220</v>
      </c>
      <c r="C1937" s="1"/>
      <c r="D1937" s="1">
        <f>_xlfn.NUMBERVALUE(_xlfn.TEXTAFTER(Table7[[#This Row],[raw]]," ",-1))</f>
        <v>3.6731745000000002E-8</v>
      </c>
      <c r="G1937" t="s">
        <v>3467</v>
      </c>
      <c r="H1937" t="s">
        <v>2778</v>
      </c>
      <c r="I1937">
        <v>3.2775006247999999E-5</v>
      </c>
      <c r="J1937">
        <f>_xlfn.XLOOKUP(Table2[[#This Row],[rxn]],Table7[rxn],Table7[flux],0)</f>
        <v>0</v>
      </c>
      <c r="K1937">
        <f>Table2[[#This Row],[flux]]-Table2[[#This Row],[flux in mfs]]</f>
        <v>3.2775006247999999E-5</v>
      </c>
      <c r="L1937" t="b">
        <f>_xlfn.TEXTAFTER(Table2[[#This Row],[rxn]],"-",-1)="SPONT"</f>
        <v>0</v>
      </c>
      <c r="M1937" t="str">
        <f>_xlfn.TEXTAFTER(Table2[[#This Row],[rxn]],"-",-1)</f>
        <v>rt1542</v>
      </c>
      <c r="N1937">
        <f>_xlfn.XLOOKUP("'PRO-"&amp;Table2[[#This Row],[enz]]&amp;"'",'[1]Sheet2 (2)'!$A:$A,'[1]Sheet2 (2)'!$B:$B,"")</f>
        <v>1</v>
      </c>
    </row>
    <row r="1938" spans="1:14" ht="17" x14ac:dyDescent="0.25">
      <c r="A1938" s="1" t="s">
        <v>1938</v>
      </c>
      <c r="B1938" s="1" t="str">
        <f>_xlfn.TEXTBEFORE(Table7[[#This Row],[raw]]," ")</f>
        <v>PROWASTE-rt2224</v>
      </c>
      <c r="C1938" s="1"/>
      <c r="D1938" s="1">
        <f>_xlfn.NUMBERVALUE(_xlfn.TEXTAFTER(Table7[[#This Row],[raw]]," ",-1))</f>
        <v>4.7884159999999999E-8</v>
      </c>
      <c r="G1938" t="s">
        <v>3959</v>
      </c>
      <c r="H1938" t="s">
        <v>2778</v>
      </c>
      <c r="I1938">
        <v>3.2775006247999999E-5</v>
      </c>
      <c r="J1938">
        <f>_xlfn.XLOOKUP(Table2[[#This Row],[rxn]],Table7[rxn],Table7[flux],0)</f>
        <v>0</v>
      </c>
      <c r="K1938">
        <f>Table2[[#This Row],[flux]]-Table2[[#This Row],[flux in mfs]]</f>
        <v>3.2775006247999999E-5</v>
      </c>
      <c r="L1938" t="b">
        <f>_xlfn.TEXTAFTER(Table2[[#This Row],[rxn]],"-",-1)="SPONT"</f>
        <v>0</v>
      </c>
      <c r="M1938" t="str">
        <f>_xlfn.TEXTAFTER(Table2[[#This Row],[rxn]],"-",-1)</f>
        <v>rt1542</v>
      </c>
      <c r="N1938">
        <f>_xlfn.XLOOKUP("'PRO-"&amp;Table2[[#This Row],[enz]]&amp;"'",'[1]Sheet2 (2)'!$A:$A,'[1]Sheet2 (2)'!$B:$B,"")</f>
        <v>1</v>
      </c>
    </row>
    <row r="1939" spans="1:14" ht="17" x14ac:dyDescent="0.25">
      <c r="A1939" s="1" t="s">
        <v>1939</v>
      </c>
      <c r="B1939" s="1" t="str">
        <f>_xlfn.TEXTBEFORE(Table7[[#This Row],[raw]]," ")</f>
        <v>PROWASTE-rt2234_m</v>
      </c>
      <c r="C1939" s="1"/>
      <c r="D1939" s="1">
        <f>_xlfn.NUMBERVALUE(_xlfn.TEXTAFTER(Table7[[#This Row],[raw]]," ",-1))</f>
        <v>3.9339994499999997E-7</v>
      </c>
      <c r="G1939" t="s">
        <v>4253</v>
      </c>
      <c r="H1939" t="s">
        <v>2778</v>
      </c>
      <c r="I1939">
        <v>3.7810961682999997E-5</v>
      </c>
      <c r="J1939">
        <f>_xlfn.XLOOKUP(Table2[[#This Row],[rxn]],Table7[rxn],Table7[flux],0)</f>
        <v>3.9269075379999996E-6</v>
      </c>
      <c r="K1939">
        <f>Table2[[#This Row],[flux]]-Table2[[#This Row],[flux in mfs]]</f>
        <v>3.3884054144999996E-5</v>
      </c>
      <c r="L1939" t="b">
        <f>_xlfn.TEXTAFTER(Table2[[#This Row],[rxn]],"-",-1)="SPONT"</f>
        <v>0</v>
      </c>
      <c r="M1939" t="str">
        <f>_xlfn.TEXTAFTER(Table2[[#This Row],[rxn]],"-",-1)</f>
        <v>rt0669</v>
      </c>
      <c r="N1939">
        <f>_xlfn.XLOOKUP("'PRO-"&amp;Table2[[#This Row],[enz]]&amp;"'",'[1]Sheet2 (2)'!$A:$A,'[1]Sheet2 (2)'!$B:$B,"")</f>
        <v>1</v>
      </c>
    </row>
    <row r="1940" spans="1:14" ht="17" hidden="1" x14ac:dyDescent="0.25">
      <c r="A1940" s="1" t="s">
        <v>1940</v>
      </c>
      <c r="B1940" s="1" t="str">
        <f>_xlfn.TEXTBEFORE(Table7[[#This Row],[raw]]," ")</f>
        <v>PROWASTE-rt2239</v>
      </c>
      <c r="C1940" s="1"/>
      <c r="D1940" s="1">
        <f>_xlfn.NUMBERVALUE(_xlfn.TEXTAFTER(Table7[[#This Row],[raw]]," ",-1))</f>
        <v>5.2529035999999998E-8</v>
      </c>
      <c r="G1940" t="s">
        <v>2946</v>
      </c>
      <c r="H1940" t="s">
        <v>2778</v>
      </c>
      <c r="I1940">
        <v>2.8133188523639E-2</v>
      </c>
      <c r="J1940">
        <f>_xlfn.XLOOKUP(Table2[[#This Row],[rxn]],Table7[rxn],Table7[flux],0)</f>
        <v>33.665912597341801</v>
      </c>
      <c r="K1940">
        <f>Table2[[#This Row],[flux]]-Table2[[#This Row],[flux in mfs]]</f>
        <v>-33.637779408818162</v>
      </c>
      <c r="L1940" t="b">
        <f>_xlfn.TEXTAFTER(Table2[[#This Row],[rxn]],"-",-1)="SPONT"</f>
        <v>1</v>
      </c>
      <c r="M1940" t="str">
        <f>_xlfn.TEXTAFTER(Table2[[#This Row],[rxn]],"-",-1)</f>
        <v>SPONT</v>
      </c>
      <c r="N1940" t="str">
        <f>_xlfn.XLOOKUP("'PRO-"&amp;Table2[[#This Row],[enz]]&amp;"'",'[1]Sheet2 (2)'!$A:$A,'[1]Sheet2 (2)'!$B:$B,"")</f>
        <v/>
      </c>
    </row>
    <row r="1941" spans="1:14" ht="17" x14ac:dyDescent="0.25">
      <c r="A1941" s="1" t="s">
        <v>1941</v>
      </c>
      <c r="B1941" s="1" t="str">
        <f>_xlfn.TEXTBEFORE(Table7[[#This Row],[raw]]," ")</f>
        <v>PROWASTE-rt2245</v>
      </c>
      <c r="C1941" s="1"/>
      <c r="D1941" s="1">
        <f>_xlfn.NUMBERVALUE(_xlfn.TEXTAFTER(Table7[[#This Row],[raw]]," ",-1))</f>
        <v>6.5221391230000003E-6</v>
      </c>
      <c r="G1941" t="s">
        <v>3472</v>
      </c>
      <c r="H1941" t="s">
        <v>2778</v>
      </c>
      <c r="I1941">
        <v>3.7810961682999997E-5</v>
      </c>
      <c r="J1941">
        <f>_xlfn.XLOOKUP(Table2[[#This Row],[rxn]],Table7[rxn],Table7[flux],0)</f>
        <v>0</v>
      </c>
      <c r="K1941">
        <f>Table2[[#This Row],[flux]]-Table2[[#This Row],[flux in mfs]]</f>
        <v>3.7810961682999997E-5</v>
      </c>
      <c r="L1941" t="b">
        <f>_xlfn.TEXTAFTER(Table2[[#This Row],[rxn]],"-",-1)="SPONT"</f>
        <v>0</v>
      </c>
      <c r="M1941" t="str">
        <f>_xlfn.TEXTAFTER(Table2[[#This Row],[rxn]],"-",-1)</f>
        <v>rt0669</v>
      </c>
      <c r="N1941">
        <f>_xlfn.XLOOKUP("'PRO-"&amp;Table2[[#This Row],[enz]]&amp;"'",'[1]Sheet2 (2)'!$A:$A,'[1]Sheet2 (2)'!$B:$B,"")</f>
        <v>1</v>
      </c>
    </row>
    <row r="1942" spans="1:14" ht="17" x14ac:dyDescent="0.25">
      <c r="A1942" s="1" t="s">
        <v>1942</v>
      </c>
      <c r="B1942" s="1" t="str">
        <f>_xlfn.TEXTBEFORE(Table7[[#This Row],[raw]]," ")</f>
        <v>PROWASTE-rt2246</v>
      </c>
      <c r="C1942" s="1"/>
      <c r="D1942" s="1">
        <f>_xlfn.NUMBERVALUE(_xlfn.TEXTAFTER(Table7[[#This Row],[raw]]," ",-1))</f>
        <v>3.157383309E-6</v>
      </c>
      <c r="G1942" t="s">
        <v>3807</v>
      </c>
      <c r="H1942" t="s">
        <v>2778</v>
      </c>
      <c r="I1942">
        <v>3.7810961682999997E-5</v>
      </c>
      <c r="J1942">
        <f>_xlfn.XLOOKUP(Table2[[#This Row],[rxn]],Table7[rxn],Table7[flux],0)</f>
        <v>0</v>
      </c>
      <c r="K1942">
        <f>Table2[[#This Row],[flux]]-Table2[[#This Row],[flux in mfs]]</f>
        <v>3.7810961682999997E-5</v>
      </c>
      <c r="L1942" t="b">
        <f>_xlfn.TEXTAFTER(Table2[[#This Row],[rxn]],"-",-1)="SPONT"</f>
        <v>0</v>
      </c>
      <c r="M1942" t="str">
        <f>_xlfn.TEXTAFTER(Table2[[#This Row],[rxn]],"-",-1)</f>
        <v>rt0669</v>
      </c>
      <c r="N1942">
        <f>_xlfn.XLOOKUP("'PRO-"&amp;Table2[[#This Row],[enz]]&amp;"'",'[1]Sheet2 (2)'!$A:$A,'[1]Sheet2 (2)'!$B:$B,"")</f>
        <v>1</v>
      </c>
    </row>
    <row r="1943" spans="1:14" ht="17" hidden="1" x14ac:dyDescent="0.25">
      <c r="A1943" s="1" t="s">
        <v>1943</v>
      </c>
      <c r="B1943" s="1" t="str">
        <f>_xlfn.TEXTBEFORE(Table7[[#This Row],[raw]]," ")</f>
        <v>PROWASTE-rt2265</v>
      </c>
      <c r="C1943" s="1"/>
      <c r="D1943" s="1">
        <f>_xlfn.NUMBERVALUE(_xlfn.TEXTAFTER(Table7[[#This Row],[raw]]," ",-1))</f>
        <v>4.2576968999999998E-8</v>
      </c>
      <c r="G1943" t="s">
        <v>2886</v>
      </c>
      <c r="H1943" t="s">
        <v>2778</v>
      </c>
      <c r="I1943">
        <v>3.1566018843438001E-2</v>
      </c>
      <c r="J1943">
        <f>_xlfn.XLOOKUP(Table2[[#This Row],[rxn]],Table7[rxn],Table7[flux],0)</f>
        <v>35.517581495888798</v>
      </c>
      <c r="K1943">
        <f>Table2[[#This Row],[flux]]-Table2[[#This Row],[flux in mfs]]</f>
        <v>-35.486015477045363</v>
      </c>
      <c r="L1943" t="b">
        <f>_xlfn.TEXTAFTER(Table2[[#This Row],[rxn]],"-",-1)="SPONT"</f>
        <v>1</v>
      </c>
      <c r="M1943" t="str">
        <f>_xlfn.TEXTAFTER(Table2[[#This Row],[rxn]],"-",-1)</f>
        <v>SPONT</v>
      </c>
      <c r="N1943" t="str">
        <f>_xlfn.XLOOKUP("'PRO-"&amp;Table2[[#This Row],[enz]]&amp;"'",'[1]Sheet2 (2)'!$A:$A,'[1]Sheet2 (2)'!$B:$B,"")</f>
        <v/>
      </c>
    </row>
    <row r="1944" spans="1:14" ht="17" x14ac:dyDescent="0.25">
      <c r="A1944" s="1" t="s">
        <v>1944</v>
      </c>
      <c r="B1944" s="1" t="str">
        <f>_xlfn.TEXTBEFORE(Table7[[#This Row],[raw]]," ")</f>
        <v>PROWASTE-rt2267</v>
      </c>
      <c r="C1944" s="1"/>
      <c r="D1944" s="1">
        <f>_xlfn.NUMBERVALUE(_xlfn.TEXTAFTER(Table7[[#This Row],[raw]]," ",-1))</f>
        <v>4.8459222999999996E-7</v>
      </c>
      <c r="G1944" t="s">
        <v>3005</v>
      </c>
      <c r="H1944" t="s">
        <v>2778</v>
      </c>
      <c r="I1944">
        <v>3.9418124021E-5</v>
      </c>
      <c r="J1944">
        <f>_xlfn.XLOOKUP(Table2[[#This Row],[rxn]],Table7[rxn],Table7[flux],0)</f>
        <v>0</v>
      </c>
      <c r="K1944">
        <f>Table2[[#This Row],[flux]]-Table2[[#This Row],[flux in mfs]]</f>
        <v>3.9418124021E-5</v>
      </c>
      <c r="L1944" t="b">
        <f>_xlfn.TEXTAFTER(Table2[[#This Row],[rxn]],"-",-1)="SPONT"</f>
        <v>0</v>
      </c>
      <c r="M1944" t="str">
        <f>_xlfn.TEXTAFTER(Table2[[#This Row],[rxn]],"-",-1)</f>
        <v>rt2799_l</v>
      </c>
      <c r="N1944">
        <f>_xlfn.XLOOKUP("'PRO-"&amp;Table2[[#This Row],[enz]]&amp;"'",'[1]Sheet2 (2)'!$A:$A,'[1]Sheet2 (2)'!$B:$B,"")</f>
        <v>1</v>
      </c>
    </row>
    <row r="1945" spans="1:14" ht="17" x14ac:dyDescent="0.25">
      <c r="A1945" s="1" t="s">
        <v>1945</v>
      </c>
      <c r="B1945" s="1" t="str">
        <f>_xlfn.TEXTBEFORE(Table7[[#This Row],[raw]]," ")</f>
        <v>PROWASTE-rt2279</v>
      </c>
      <c r="C1945" s="1"/>
      <c r="D1945" s="1">
        <f>_xlfn.NUMBERVALUE(_xlfn.TEXTAFTER(Table7[[#This Row],[raw]]," ",-1))</f>
        <v>5.0151193000000002E-8</v>
      </c>
      <c r="G1945" t="s">
        <v>3516</v>
      </c>
      <c r="H1945" t="s">
        <v>2778</v>
      </c>
      <c r="I1945">
        <v>6.6640594585999996E-5</v>
      </c>
      <c r="J1945">
        <f>_xlfn.XLOOKUP(Table2[[#This Row],[rxn]],Table7[rxn],Table7[flux],0)</f>
        <v>0</v>
      </c>
      <c r="K1945">
        <f>Table2[[#This Row],[flux]]-Table2[[#This Row],[flux in mfs]]</f>
        <v>6.6640594585999996E-5</v>
      </c>
      <c r="L1945" t="b">
        <f>_xlfn.TEXTAFTER(Table2[[#This Row],[rxn]],"-",-1)="SPONT"</f>
        <v>0</v>
      </c>
      <c r="M1945" t="str">
        <f>_xlfn.TEXTAFTER(Table2[[#This Row],[rxn]],"-",-1)</f>
        <v>rt5618</v>
      </c>
      <c r="N1945">
        <f>_xlfn.XLOOKUP("'PRO-"&amp;Table2[[#This Row],[enz]]&amp;"'",'[1]Sheet2 (2)'!$A:$A,'[1]Sheet2 (2)'!$B:$B,"")</f>
        <v>1</v>
      </c>
    </row>
    <row r="1946" spans="1:14" ht="17" x14ac:dyDescent="0.25">
      <c r="A1946" s="1" t="s">
        <v>1946</v>
      </c>
      <c r="B1946" s="1" t="str">
        <f>_xlfn.TEXTBEFORE(Table7[[#This Row],[raw]]," ")</f>
        <v>PROWASTE-rt2297_l</v>
      </c>
      <c r="C1946" s="1"/>
      <c r="D1946" s="1">
        <f>_xlfn.NUMBERVALUE(_xlfn.TEXTAFTER(Table7[[#This Row],[raw]]," ",-1))</f>
        <v>7.1535630000000004E-9</v>
      </c>
      <c r="G1946" t="s">
        <v>3860</v>
      </c>
      <c r="H1946" t="s">
        <v>2778</v>
      </c>
      <c r="I1946">
        <v>6.6640594585999996E-5</v>
      </c>
      <c r="J1946">
        <f>_xlfn.XLOOKUP(Table2[[#This Row],[rxn]],Table7[rxn],Table7[flux],0)</f>
        <v>0</v>
      </c>
      <c r="K1946">
        <f>Table2[[#This Row],[flux]]-Table2[[#This Row],[flux in mfs]]</f>
        <v>6.6640594585999996E-5</v>
      </c>
      <c r="L1946" t="b">
        <f>_xlfn.TEXTAFTER(Table2[[#This Row],[rxn]],"-",-1)="SPONT"</f>
        <v>0</v>
      </c>
      <c r="M1946" t="str">
        <f>_xlfn.TEXTAFTER(Table2[[#This Row],[rxn]],"-",-1)</f>
        <v>rt5618</v>
      </c>
      <c r="N1946">
        <f>_xlfn.XLOOKUP("'PRO-"&amp;Table2[[#This Row],[enz]]&amp;"'",'[1]Sheet2 (2)'!$A:$A,'[1]Sheet2 (2)'!$B:$B,"")</f>
        <v>1</v>
      </c>
    </row>
    <row r="1947" spans="1:14" ht="17" x14ac:dyDescent="0.25">
      <c r="A1947" s="1" t="s">
        <v>1947</v>
      </c>
      <c r="B1947" s="1" t="str">
        <f>_xlfn.TEXTBEFORE(Table7[[#This Row],[raw]]," ")</f>
        <v>PROWASTE-rt2305</v>
      </c>
      <c r="C1947" s="1"/>
      <c r="D1947" s="1">
        <f>_xlfn.NUMBERVALUE(_xlfn.TEXTAFTER(Table7[[#This Row],[raw]]," ",-1))</f>
        <v>5.5964337E-7</v>
      </c>
      <c r="G1947" t="s">
        <v>4465</v>
      </c>
      <c r="H1947" t="s">
        <v>2778</v>
      </c>
      <c r="I1947">
        <v>6.6640594585999996E-5</v>
      </c>
      <c r="J1947">
        <f>_xlfn.XLOOKUP(Table2[[#This Row],[rxn]],Table7[rxn],Table7[flux],0)</f>
        <v>0</v>
      </c>
      <c r="K1947">
        <f>Table2[[#This Row],[flux]]-Table2[[#This Row],[flux in mfs]]</f>
        <v>6.6640594585999996E-5</v>
      </c>
      <c r="L1947" t="b">
        <f>_xlfn.TEXTAFTER(Table2[[#This Row],[rxn]],"-",-1)="SPONT"</f>
        <v>0</v>
      </c>
      <c r="M1947" t="str">
        <f>_xlfn.TEXTAFTER(Table2[[#This Row],[rxn]],"-",-1)</f>
        <v>rt5618</v>
      </c>
      <c r="N1947">
        <f>_xlfn.XLOOKUP("'PRO-"&amp;Table2[[#This Row],[enz]]&amp;"'",'[1]Sheet2 (2)'!$A:$A,'[1]Sheet2 (2)'!$B:$B,"")</f>
        <v>1</v>
      </c>
    </row>
    <row r="1948" spans="1:14" ht="17" x14ac:dyDescent="0.25">
      <c r="A1948" s="1" t="s">
        <v>1948</v>
      </c>
      <c r="B1948" s="1" t="str">
        <f>_xlfn.TEXTBEFORE(Table7[[#This Row],[raw]]," ")</f>
        <v>PROWASTE-rt2306</v>
      </c>
      <c r="C1948" s="1"/>
      <c r="D1948" s="1">
        <f>_xlfn.NUMBERVALUE(_xlfn.TEXTAFTER(Table7[[#This Row],[raw]]," ",-1))</f>
        <v>7.9771031000000003E-7</v>
      </c>
      <c r="G1948" t="s">
        <v>3015</v>
      </c>
      <c r="H1948" t="s">
        <v>2778</v>
      </c>
      <c r="I1948">
        <v>7.5975925227999999E-5</v>
      </c>
      <c r="J1948">
        <f>_xlfn.XLOOKUP(Table2[[#This Row],[rxn]],Table7[rxn],Table7[flux],0)</f>
        <v>0</v>
      </c>
      <c r="K1948">
        <f>Table2[[#This Row],[flux]]-Table2[[#This Row],[flux in mfs]]</f>
        <v>7.5975925227999999E-5</v>
      </c>
      <c r="L1948" t="b">
        <f>_xlfn.TEXTAFTER(Table2[[#This Row],[rxn]],"-",-1)="SPONT"</f>
        <v>0</v>
      </c>
      <c r="M1948" t="str">
        <f>_xlfn.TEXTAFTER(Table2[[#This Row],[rxn]],"-",-1)</f>
        <v>rt2087</v>
      </c>
      <c r="N1948">
        <f>_xlfn.XLOOKUP("'PRO-"&amp;Table2[[#This Row],[enz]]&amp;"'",'[1]Sheet2 (2)'!$A:$A,'[1]Sheet2 (2)'!$B:$B,"")</f>
        <v>1</v>
      </c>
    </row>
    <row r="1949" spans="1:14" ht="17" x14ac:dyDescent="0.25">
      <c r="A1949" s="1" t="s">
        <v>1949</v>
      </c>
      <c r="B1949" s="1" t="str">
        <f>_xlfn.TEXTBEFORE(Table7[[#This Row],[raw]]," ")</f>
        <v>PROWASTE-rt2309</v>
      </c>
      <c r="C1949" s="1"/>
      <c r="D1949" s="1">
        <f>_xlfn.NUMBERVALUE(_xlfn.TEXTAFTER(Table7[[#This Row],[raw]]," ",-1))</f>
        <v>2.7909432800000002E-7</v>
      </c>
      <c r="G1949" t="s">
        <v>3619</v>
      </c>
      <c r="H1949" t="s">
        <v>2778</v>
      </c>
      <c r="I1949">
        <v>1.0457910555999999E-4</v>
      </c>
      <c r="J1949">
        <f>_xlfn.XLOOKUP(Table2[[#This Row],[rxn]],Table7[rxn],Table7[flux],0)</f>
        <v>0</v>
      </c>
      <c r="K1949">
        <f>Table2[[#This Row],[flux]]-Table2[[#This Row],[flux in mfs]]</f>
        <v>1.0457910555999999E-4</v>
      </c>
      <c r="L1949" t="b">
        <f>_xlfn.TEXTAFTER(Table2[[#This Row],[rxn]],"-",-1)="SPONT"</f>
        <v>0</v>
      </c>
      <c r="M1949" t="str">
        <f>_xlfn.TEXTAFTER(Table2[[#This Row],[rxn]],"-",-1)</f>
        <v>rt1816_e</v>
      </c>
      <c r="N1949">
        <f>_xlfn.XLOOKUP("'PRO-"&amp;Table2[[#This Row],[enz]]&amp;"'",'[1]Sheet2 (2)'!$A:$A,'[1]Sheet2 (2)'!$B:$B,"")</f>
        <v>1</v>
      </c>
    </row>
    <row r="1950" spans="1:14" ht="17" x14ac:dyDescent="0.25">
      <c r="A1950" s="1" t="s">
        <v>1950</v>
      </c>
      <c r="B1950" s="1" t="str">
        <f>_xlfn.TEXTBEFORE(Table7[[#This Row],[raw]]," ")</f>
        <v>PROWASTE-rt2312</v>
      </c>
      <c r="C1950" s="1"/>
      <c r="D1950" s="1">
        <f>_xlfn.NUMBERVALUE(_xlfn.TEXTAFTER(Table7[[#This Row],[raw]]," ",-1))</f>
        <v>3.8852304999999997E-8</v>
      </c>
      <c r="G1950" t="s">
        <v>4012</v>
      </c>
      <c r="H1950" t="s">
        <v>2778</v>
      </c>
      <c r="I1950">
        <v>1.0457910555999999E-4</v>
      </c>
      <c r="J1950">
        <f>_xlfn.XLOOKUP(Table2[[#This Row],[rxn]],Table7[rxn],Table7[flux],0)</f>
        <v>0</v>
      </c>
      <c r="K1950">
        <f>Table2[[#This Row],[flux]]-Table2[[#This Row],[flux in mfs]]</f>
        <v>1.0457910555999999E-4</v>
      </c>
      <c r="L1950" t="b">
        <f>_xlfn.TEXTAFTER(Table2[[#This Row],[rxn]],"-",-1)="SPONT"</f>
        <v>0</v>
      </c>
      <c r="M1950" t="str">
        <f>_xlfn.TEXTAFTER(Table2[[#This Row],[rxn]],"-",-1)</f>
        <v>rt1816_e</v>
      </c>
      <c r="N1950">
        <f>_xlfn.XLOOKUP("'PRO-"&amp;Table2[[#This Row],[enz]]&amp;"'",'[1]Sheet2 (2)'!$A:$A,'[1]Sheet2 (2)'!$B:$B,"")</f>
        <v>1</v>
      </c>
    </row>
    <row r="1951" spans="1:14" ht="17" x14ac:dyDescent="0.25">
      <c r="A1951" s="1" t="s">
        <v>1951</v>
      </c>
      <c r="B1951" s="1" t="str">
        <f>_xlfn.TEXTBEFORE(Table7[[#This Row],[raw]]," ")</f>
        <v>PROWASTE-rt2317</v>
      </c>
      <c r="C1951" s="1"/>
      <c r="D1951" s="1">
        <f>_xlfn.NUMBERVALUE(_xlfn.TEXTAFTER(Table7[[#This Row],[raw]]," ",-1))</f>
        <v>1.780034346E-6</v>
      </c>
      <c r="G1951" t="s">
        <v>4310</v>
      </c>
      <c r="H1951" t="s">
        <v>2778</v>
      </c>
      <c r="I1951">
        <v>1.0457910555999999E-4</v>
      </c>
      <c r="J1951">
        <f>_xlfn.XLOOKUP(Table2[[#This Row],[rxn]],Table7[rxn],Table7[flux],0)</f>
        <v>0</v>
      </c>
      <c r="K1951">
        <f>Table2[[#This Row],[flux]]-Table2[[#This Row],[flux in mfs]]</f>
        <v>1.0457910555999999E-4</v>
      </c>
      <c r="L1951" t="b">
        <f>_xlfn.TEXTAFTER(Table2[[#This Row],[rxn]],"-",-1)="SPONT"</f>
        <v>0</v>
      </c>
      <c r="M1951" t="str">
        <f>_xlfn.TEXTAFTER(Table2[[#This Row],[rxn]],"-",-1)</f>
        <v>rt1816_e</v>
      </c>
      <c r="N1951">
        <f>_xlfn.XLOOKUP("'PRO-"&amp;Table2[[#This Row],[enz]]&amp;"'",'[1]Sheet2 (2)'!$A:$A,'[1]Sheet2 (2)'!$B:$B,"")</f>
        <v>1</v>
      </c>
    </row>
    <row r="1952" spans="1:14" ht="17" x14ac:dyDescent="0.25">
      <c r="A1952" s="1" t="s">
        <v>1952</v>
      </c>
      <c r="B1952" s="1" t="str">
        <f>_xlfn.TEXTBEFORE(Table7[[#This Row],[raw]]," ")</f>
        <v>PROWASTE-rt2336</v>
      </c>
      <c r="C1952" s="1"/>
      <c r="D1952" s="1">
        <f>_xlfn.NUMBERVALUE(_xlfn.TEXTAFTER(Table7[[#This Row],[raw]]," ",-1))</f>
        <v>1.4977897E-7</v>
      </c>
      <c r="G1952" t="s">
        <v>3012</v>
      </c>
      <c r="H1952" t="s">
        <v>2778</v>
      </c>
      <c r="I1952">
        <v>1.72989149868E-4</v>
      </c>
      <c r="J1952">
        <f>_xlfn.XLOOKUP(Table2[[#This Row],[rxn]],Table7[rxn],Table7[flux],0)</f>
        <v>0</v>
      </c>
      <c r="K1952">
        <f>Table2[[#This Row],[flux]]-Table2[[#This Row],[flux in mfs]]</f>
        <v>1.72989149868E-4</v>
      </c>
      <c r="L1952" t="b">
        <f>_xlfn.TEXTAFTER(Table2[[#This Row],[rxn]],"-",-1)="SPONT"</f>
        <v>0</v>
      </c>
      <c r="M1952" t="str">
        <f>_xlfn.TEXTAFTER(Table2[[#This Row],[rxn]],"-",-1)</f>
        <v>UNKNOWN</v>
      </c>
      <c r="N1952" t="str">
        <f>_xlfn.XLOOKUP("'PRO-"&amp;Table2[[#This Row],[enz]]&amp;"'",'[1]Sheet2 (2)'!$A:$A,'[1]Sheet2 (2)'!$B:$B,"")</f>
        <v/>
      </c>
    </row>
    <row r="1953" spans="1:14" ht="17" x14ac:dyDescent="0.25">
      <c r="A1953" s="1" t="s">
        <v>1953</v>
      </c>
      <c r="B1953" s="1" t="str">
        <f>_xlfn.TEXTBEFORE(Table7[[#This Row],[raw]]," ")</f>
        <v>PROWASTE-rt2348</v>
      </c>
      <c r="C1953" s="1"/>
      <c r="D1953" s="1">
        <f>_xlfn.NUMBERVALUE(_xlfn.TEXTAFTER(Table7[[#This Row],[raw]]," ",-1))</f>
        <v>9.8780678999999995E-7</v>
      </c>
      <c r="G1953" t="s">
        <v>2928</v>
      </c>
      <c r="H1953" t="s">
        <v>2778</v>
      </c>
      <c r="I1953">
        <v>1.9889416146399999E-4</v>
      </c>
      <c r="J1953">
        <f>_xlfn.XLOOKUP(Table2[[#This Row],[rxn]],Table7[rxn],Table7[flux],0)</f>
        <v>0</v>
      </c>
      <c r="K1953">
        <f>Table2[[#This Row],[flux]]-Table2[[#This Row],[flux in mfs]]</f>
        <v>1.9889416146399999E-4</v>
      </c>
      <c r="L1953" t="b">
        <f>_xlfn.TEXTAFTER(Table2[[#This Row],[rxn]],"-",-1)="SPONT"</f>
        <v>0</v>
      </c>
      <c r="M1953" t="str">
        <f>_xlfn.TEXTAFTER(Table2[[#This Row],[rxn]],"-",-1)</f>
        <v>rt6946</v>
      </c>
      <c r="N1953">
        <f>_xlfn.XLOOKUP("'PRO-"&amp;Table2[[#This Row],[enz]]&amp;"'",'[1]Sheet2 (2)'!$A:$A,'[1]Sheet2 (2)'!$B:$B,"")</f>
        <v>1</v>
      </c>
    </row>
    <row r="1954" spans="1:14" ht="17" x14ac:dyDescent="0.25">
      <c r="A1954" s="1" t="s">
        <v>1954</v>
      </c>
      <c r="B1954" s="1" t="str">
        <f>_xlfn.TEXTBEFORE(Table7[[#This Row],[raw]]," ")</f>
        <v>PROWASTE-rt2354</v>
      </c>
      <c r="C1954" s="1"/>
      <c r="D1954" s="1">
        <f>_xlfn.NUMBERVALUE(_xlfn.TEXTAFTER(Table7[[#This Row],[raw]]," ",-1))</f>
        <v>2.3281509999999999E-8</v>
      </c>
      <c r="G1954" t="s">
        <v>2930</v>
      </c>
      <c r="H1954" t="s">
        <v>2778</v>
      </c>
      <c r="I1954">
        <v>1.9889416146399999E-4</v>
      </c>
      <c r="J1954">
        <f>_xlfn.XLOOKUP(Table2[[#This Row],[rxn]],Table7[rxn],Table7[flux],0)</f>
        <v>0</v>
      </c>
      <c r="K1954">
        <f>Table2[[#This Row],[flux]]-Table2[[#This Row],[flux in mfs]]</f>
        <v>1.9889416146399999E-4</v>
      </c>
      <c r="L1954" t="b">
        <f>_xlfn.TEXTAFTER(Table2[[#This Row],[rxn]],"-",-1)="SPONT"</f>
        <v>0</v>
      </c>
      <c r="M1954" t="str">
        <f>_xlfn.TEXTAFTER(Table2[[#This Row],[rxn]],"-",-1)</f>
        <v>rt6800_c</v>
      </c>
      <c r="N1954">
        <f>_xlfn.XLOOKUP("'PRO-"&amp;Table2[[#This Row],[enz]]&amp;"'",'[1]Sheet2 (2)'!$A:$A,'[1]Sheet2 (2)'!$B:$B,"")</f>
        <v>1</v>
      </c>
    </row>
    <row r="1955" spans="1:14" ht="17" x14ac:dyDescent="0.25">
      <c r="A1955" s="1" t="s">
        <v>1955</v>
      </c>
      <c r="B1955" s="1" t="str">
        <f>_xlfn.TEXTBEFORE(Table7[[#This Row],[raw]]," ")</f>
        <v>PROWASTE-rt2385</v>
      </c>
      <c r="C1955" s="1"/>
      <c r="D1955" s="1">
        <f>_xlfn.NUMBERVALUE(_xlfn.TEXTAFTER(Table7[[#This Row],[raw]]," ",-1))</f>
        <v>2.7404512499999999E-7</v>
      </c>
      <c r="G1955" t="s">
        <v>2931</v>
      </c>
      <c r="H1955" t="s">
        <v>2778</v>
      </c>
      <c r="I1955">
        <v>1.9889416146399999E-4</v>
      </c>
      <c r="J1955">
        <f>_xlfn.XLOOKUP(Table2[[#This Row],[rxn]],Table7[rxn],Table7[flux],0)</f>
        <v>0</v>
      </c>
      <c r="K1955">
        <f>Table2[[#This Row],[flux]]-Table2[[#This Row],[flux in mfs]]</f>
        <v>1.9889416146399999E-4</v>
      </c>
      <c r="L1955" t="b">
        <f>_xlfn.TEXTAFTER(Table2[[#This Row],[rxn]],"-",-1)="SPONT"</f>
        <v>0</v>
      </c>
      <c r="M1955" t="str">
        <f>_xlfn.TEXTAFTER(Table2[[#This Row],[rxn]],"-",-1)</f>
        <v>rt6800_r</v>
      </c>
      <c r="N1955">
        <f>_xlfn.XLOOKUP("'PRO-"&amp;Table2[[#This Row],[enz]]&amp;"'",'[1]Sheet2 (2)'!$A:$A,'[1]Sheet2 (2)'!$B:$B,"")</f>
        <v>1</v>
      </c>
    </row>
    <row r="1956" spans="1:14" ht="17" x14ac:dyDescent="0.25">
      <c r="A1956" s="1" t="s">
        <v>1956</v>
      </c>
      <c r="B1956" s="1" t="str">
        <f>_xlfn.TEXTBEFORE(Table7[[#This Row],[raw]]," ")</f>
        <v>PROWASTE-rt2393</v>
      </c>
      <c r="C1956" s="1"/>
      <c r="D1956" s="1">
        <f>_xlfn.NUMBERVALUE(_xlfn.TEXTAFTER(Table7[[#This Row],[raw]]," ",-1))</f>
        <v>1.6969535E-8</v>
      </c>
      <c r="G1956" t="s">
        <v>2929</v>
      </c>
      <c r="H1956" t="s">
        <v>2778</v>
      </c>
      <c r="I1956">
        <v>3.9778832292799998E-4</v>
      </c>
      <c r="J1956">
        <f>_xlfn.XLOOKUP(Table2[[#This Row],[rxn]],Table7[rxn],Table7[flux],0)</f>
        <v>0</v>
      </c>
      <c r="K1956">
        <f>Table2[[#This Row],[flux]]-Table2[[#This Row],[flux in mfs]]</f>
        <v>3.9778832292799998E-4</v>
      </c>
      <c r="L1956" t="b">
        <f>_xlfn.TEXTAFTER(Table2[[#This Row],[rxn]],"-",-1)="SPONT"</f>
        <v>0</v>
      </c>
      <c r="M1956" t="str">
        <f>_xlfn.TEXTAFTER(Table2[[#This Row],[rxn]],"-",-1)</f>
        <v>rt6800_c</v>
      </c>
      <c r="N1956">
        <f>_xlfn.XLOOKUP("'PRO-"&amp;Table2[[#This Row],[enz]]&amp;"'",'[1]Sheet2 (2)'!$A:$A,'[1]Sheet2 (2)'!$B:$B,"")</f>
        <v>1</v>
      </c>
    </row>
    <row r="1957" spans="1:14" ht="17" x14ac:dyDescent="0.25">
      <c r="A1957" s="1" t="s">
        <v>1957</v>
      </c>
      <c r="B1957" s="1" t="str">
        <f>_xlfn.TEXTBEFORE(Table7[[#This Row],[raw]]," ")</f>
        <v>PROWASTE-rt2416</v>
      </c>
      <c r="C1957" s="1"/>
      <c r="D1957" s="1">
        <f>_xlfn.NUMBERVALUE(_xlfn.TEXTAFTER(Table7[[#This Row],[raw]]," ",-1))</f>
        <v>9.2834233999999998E-8</v>
      </c>
      <c r="G1957" t="s">
        <v>3011</v>
      </c>
      <c r="H1957" t="s">
        <v>2778</v>
      </c>
      <c r="I1957">
        <v>5.1036347885399997E-4</v>
      </c>
      <c r="J1957">
        <f>_xlfn.XLOOKUP(Table2[[#This Row],[rxn]],Table7[rxn],Table7[flux],0)</f>
        <v>0</v>
      </c>
      <c r="K1957">
        <f>Table2[[#This Row],[flux]]-Table2[[#This Row],[flux in mfs]]</f>
        <v>5.1036347885399997E-4</v>
      </c>
      <c r="L1957" t="b">
        <f>_xlfn.TEXTAFTER(Table2[[#This Row],[rxn]],"-",-1)="SPONT"</f>
        <v>0</v>
      </c>
      <c r="M1957" t="str">
        <f>_xlfn.TEXTAFTER(Table2[[#This Row],[rxn]],"-",-1)</f>
        <v>UNKNOWN</v>
      </c>
      <c r="N1957" t="str">
        <f>_xlfn.XLOOKUP("'PRO-"&amp;Table2[[#This Row],[enz]]&amp;"'",'[1]Sheet2 (2)'!$A:$A,'[1]Sheet2 (2)'!$B:$B,"")</f>
        <v/>
      </c>
    </row>
    <row r="1958" spans="1:14" ht="17" hidden="1" x14ac:dyDescent="0.25">
      <c r="A1958" s="1" t="s">
        <v>1958</v>
      </c>
      <c r="B1958" s="1" t="str">
        <f>_xlfn.TEXTBEFORE(Table7[[#This Row],[raw]]," ")</f>
        <v>PROWASTE-rt2444</v>
      </c>
      <c r="C1958" s="1"/>
      <c r="D1958" s="1">
        <f>_xlfn.NUMBERVALUE(_xlfn.TEXTAFTER(Table7[[#This Row],[raw]]," ",-1))</f>
        <v>8.2559175000000004E-8</v>
      </c>
      <c r="G1958" t="s">
        <v>3357</v>
      </c>
      <c r="H1958" t="s">
        <v>2778</v>
      </c>
      <c r="I1958">
        <v>4.7237836513853E-2</v>
      </c>
      <c r="J1958">
        <f>_xlfn.XLOOKUP(Table2[[#This Row],[rxn]],Table7[rxn],Table7[flux],0)</f>
        <v>52.251187404537497</v>
      </c>
      <c r="K1958">
        <f>Table2[[#This Row],[flux]]-Table2[[#This Row],[flux in mfs]]</f>
        <v>-52.203949568023646</v>
      </c>
      <c r="L1958" t="b">
        <f>_xlfn.TEXTAFTER(Table2[[#This Row],[rxn]],"-",-1)="SPONT"</f>
        <v>1</v>
      </c>
      <c r="M1958" t="str">
        <f>_xlfn.TEXTAFTER(Table2[[#This Row],[rxn]],"-",-1)</f>
        <v>SPONT</v>
      </c>
      <c r="N1958" t="str">
        <f>_xlfn.XLOOKUP("'PRO-"&amp;Table2[[#This Row],[enz]]&amp;"'",'[1]Sheet2 (2)'!$A:$A,'[1]Sheet2 (2)'!$B:$B,"")</f>
        <v/>
      </c>
    </row>
    <row r="1959" spans="1:14" ht="17" x14ac:dyDescent="0.25">
      <c r="A1959" s="1" t="s">
        <v>1959</v>
      </c>
      <c r="B1959" s="1" t="str">
        <f>_xlfn.TEXTBEFORE(Table7[[#This Row],[raw]]," ")</f>
        <v>PROWASTE-rt2473</v>
      </c>
      <c r="C1959" s="1"/>
      <c r="D1959" s="1">
        <f>_xlfn.NUMBERVALUE(_xlfn.TEXTAFTER(Table7[[#This Row],[raw]]," ",-1))</f>
        <v>7.2689660899999996E-7</v>
      </c>
      <c r="G1959" t="s">
        <v>3330</v>
      </c>
      <c r="H1959" t="s">
        <v>2778</v>
      </c>
      <c r="I1959">
        <v>5.1036347885399997E-4</v>
      </c>
      <c r="J1959">
        <f>_xlfn.XLOOKUP(Table2[[#This Row],[rxn]],Table7[rxn],Table7[flux],0)</f>
        <v>0</v>
      </c>
      <c r="K1959">
        <f>Table2[[#This Row],[flux]]-Table2[[#This Row],[flux in mfs]]</f>
        <v>5.1036347885399997E-4</v>
      </c>
      <c r="L1959" t="b">
        <f>_xlfn.TEXTAFTER(Table2[[#This Row],[rxn]],"-",-1)="SPONT"</f>
        <v>0</v>
      </c>
      <c r="M1959" t="str">
        <f>_xlfn.TEXTAFTER(Table2[[#This Row],[rxn]],"-",-1)</f>
        <v>rt1378</v>
      </c>
      <c r="N1959">
        <f>_xlfn.XLOOKUP("'PRO-"&amp;Table2[[#This Row],[enz]]&amp;"'",'[1]Sheet2 (2)'!$A:$A,'[1]Sheet2 (2)'!$B:$B,"")</f>
        <v>1</v>
      </c>
    </row>
    <row r="1960" spans="1:14" ht="17" x14ac:dyDescent="0.25">
      <c r="A1960" s="1" t="s">
        <v>1960</v>
      </c>
      <c r="B1960" s="1" t="str">
        <f>_xlfn.TEXTBEFORE(Table7[[#This Row],[raw]]," ")</f>
        <v>PROWASTE-rt2477</v>
      </c>
      <c r="C1960" s="1"/>
      <c r="D1960" s="1">
        <f>_xlfn.NUMBERVALUE(_xlfn.TEXTAFTER(Table7[[#This Row],[raw]]," ",-1))</f>
        <v>2.7182171200000002E-7</v>
      </c>
      <c r="G1960" t="s">
        <v>3136</v>
      </c>
      <c r="H1960" t="s">
        <v>2778</v>
      </c>
      <c r="I1960">
        <v>6.2431601204999997E-4</v>
      </c>
      <c r="J1960">
        <f>_xlfn.XLOOKUP(Table2[[#This Row],[rxn]],Table7[rxn],Table7[flux],0)</f>
        <v>0</v>
      </c>
      <c r="K1960">
        <f>Table2[[#This Row],[flux]]-Table2[[#This Row],[flux in mfs]]</f>
        <v>6.2431601204999997E-4</v>
      </c>
      <c r="L1960" t="b">
        <f>_xlfn.TEXTAFTER(Table2[[#This Row],[rxn]],"-",-1)="SPONT"</f>
        <v>0</v>
      </c>
      <c r="M1960" t="str">
        <f>_xlfn.TEXTAFTER(Table2[[#This Row],[rxn]],"-",-1)</f>
        <v>UNKNOWN</v>
      </c>
      <c r="N1960" t="str">
        <f>_xlfn.XLOOKUP("'PRO-"&amp;Table2[[#This Row],[enz]]&amp;"'",'[1]Sheet2 (2)'!$A:$A,'[1]Sheet2 (2)'!$B:$B,"")</f>
        <v/>
      </c>
    </row>
    <row r="1961" spans="1:14" ht="17" hidden="1" x14ac:dyDescent="0.25">
      <c r="A1961" s="1" t="s">
        <v>1961</v>
      </c>
      <c r="B1961" s="1" t="str">
        <f>_xlfn.TEXTBEFORE(Table7[[#This Row],[raw]]," ")</f>
        <v>PROWASTE-rt2501</v>
      </c>
      <c r="C1961" s="1"/>
      <c r="D1961" s="1">
        <f>_xlfn.NUMBERVALUE(_xlfn.TEXTAFTER(Table7[[#This Row],[raw]]," ",-1))</f>
        <v>5.8287957000000002E-8</v>
      </c>
      <c r="G1961" t="s">
        <v>2791</v>
      </c>
      <c r="H1961" t="s">
        <v>2778</v>
      </c>
      <c r="I1961">
        <v>5.9461834398527001E-2</v>
      </c>
      <c r="J1961">
        <f>_xlfn.XLOOKUP(Table2[[#This Row],[rxn]],Table7[rxn],Table7[flux],0)</f>
        <v>67.081817464870198</v>
      </c>
      <c r="K1961">
        <f>Table2[[#This Row],[flux]]-Table2[[#This Row],[flux in mfs]]</f>
        <v>-67.022355630471665</v>
      </c>
      <c r="L1961" t="b">
        <f>_xlfn.TEXTAFTER(Table2[[#This Row],[rxn]],"-",-1)="SPONT"</f>
        <v>1</v>
      </c>
      <c r="M1961" t="str">
        <f>_xlfn.TEXTAFTER(Table2[[#This Row],[rxn]],"-",-1)</f>
        <v>SPONT</v>
      </c>
      <c r="N1961" t="str">
        <f>_xlfn.XLOOKUP("'PRO-"&amp;Table2[[#This Row],[enz]]&amp;"'",'[1]Sheet2 (2)'!$A:$A,'[1]Sheet2 (2)'!$B:$B,"")</f>
        <v/>
      </c>
    </row>
    <row r="1962" spans="1:14" ht="17" x14ac:dyDescent="0.25">
      <c r="A1962" s="1" t="s">
        <v>1962</v>
      </c>
      <c r="B1962" s="1" t="str">
        <f>_xlfn.TEXTBEFORE(Table7[[#This Row],[raw]]," ")</f>
        <v>PROWASTE-rt2517_v</v>
      </c>
      <c r="C1962" s="1"/>
      <c r="D1962" s="1">
        <f>_xlfn.NUMBERVALUE(_xlfn.TEXTAFTER(Table7[[#This Row],[raw]]," ",-1))</f>
        <v>2.1723974000000001E-8</v>
      </c>
      <c r="G1962" t="s">
        <v>3137</v>
      </c>
      <c r="H1962" t="s">
        <v>2778</v>
      </c>
      <c r="I1962">
        <v>6.2431601204999997E-4</v>
      </c>
      <c r="J1962">
        <f>_xlfn.XLOOKUP(Table2[[#This Row],[rxn]],Table7[rxn],Table7[flux],0)</f>
        <v>0</v>
      </c>
      <c r="K1962">
        <f>Table2[[#This Row],[flux]]-Table2[[#This Row],[flux in mfs]]</f>
        <v>6.2431601204999997E-4</v>
      </c>
      <c r="L1962" t="b">
        <f>_xlfn.TEXTAFTER(Table2[[#This Row],[rxn]],"-",-1)="SPONT"</f>
        <v>0</v>
      </c>
      <c r="M1962" t="str">
        <f>_xlfn.TEXTAFTER(Table2[[#This Row],[rxn]],"-",-1)</f>
        <v>UNKNOWN</v>
      </c>
      <c r="N1962" t="str">
        <f>_xlfn.XLOOKUP("'PRO-"&amp;Table2[[#This Row],[enz]]&amp;"'",'[1]Sheet2 (2)'!$A:$A,'[1]Sheet2 (2)'!$B:$B,"")</f>
        <v/>
      </c>
    </row>
    <row r="1963" spans="1:14" ht="17" x14ac:dyDescent="0.25">
      <c r="A1963" s="1" t="s">
        <v>1963</v>
      </c>
      <c r="B1963" s="1" t="str">
        <f>_xlfn.TEXTBEFORE(Table7[[#This Row],[raw]]," ")</f>
        <v>PROWASTE-rt2532</v>
      </c>
      <c r="C1963" s="1"/>
      <c r="D1963" s="1">
        <f>_xlfn.NUMBERVALUE(_xlfn.TEXTAFTER(Table7[[#This Row],[raw]]," ",-1))</f>
        <v>2.4024450999999999E-8</v>
      </c>
      <c r="G1963" t="s">
        <v>2968</v>
      </c>
      <c r="H1963" t="s">
        <v>2778</v>
      </c>
      <c r="I1963">
        <v>6.9849824308099997E-4</v>
      </c>
      <c r="J1963">
        <f>_xlfn.XLOOKUP(Table2[[#This Row],[rxn]],Table7[rxn],Table7[flux],0)</f>
        <v>0</v>
      </c>
      <c r="K1963">
        <f>Table2[[#This Row],[flux]]-Table2[[#This Row],[flux in mfs]]</f>
        <v>6.9849824308099997E-4</v>
      </c>
      <c r="L1963" t="b">
        <f>_xlfn.TEXTAFTER(Table2[[#This Row],[rxn]],"-",-1)="SPONT"</f>
        <v>0</v>
      </c>
      <c r="M1963" t="str">
        <f>_xlfn.TEXTAFTER(Table2[[#This Row],[rxn]],"-",-1)</f>
        <v>rt8268</v>
      </c>
      <c r="N1963">
        <f>_xlfn.XLOOKUP("'PRO-"&amp;Table2[[#This Row],[enz]]&amp;"'",'[1]Sheet2 (2)'!$A:$A,'[1]Sheet2 (2)'!$B:$B,"")</f>
        <v>1</v>
      </c>
    </row>
    <row r="1964" spans="1:14" ht="17" hidden="1" x14ac:dyDescent="0.25">
      <c r="A1964" s="1" t="s">
        <v>1964</v>
      </c>
      <c r="B1964" s="1" t="str">
        <f>_xlfn.TEXTBEFORE(Table7[[#This Row],[raw]]," ")</f>
        <v>PROWASTE-rt2544</v>
      </c>
      <c r="C1964" s="1"/>
      <c r="D1964" s="1">
        <f>_xlfn.NUMBERVALUE(_xlfn.TEXTAFTER(Table7[[#This Row],[raw]]," ",-1))</f>
        <v>3.4224187700000001E-7</v>
      </c>
      <c r="G1964" t="s">
        <v>3079</v>
      </c>
      <c r="H1964" t="s">
        <v>2778</v>
      </c>
      <c r="I1964">
        <v>6.0971804220344997E-2</v>
      </c>
      <c r="J1964">
        <f>_xlfn.XLOOKUP(Table2[[#This Row],[rxn]],Table7[rxn],Table7[flux],0)</f>
        <v>68.246658292014402</v>
      </c>
      <c r="K1964">
        <f>Table2[[#This Row],[flux]]-Table2[[#This Row],[flux in mfs]]</f>
        <v>-68.185686487794058</v>
      </c>
      <c r="L1964" t="b">
        <f>_xlfn.TEXTAFTER(Table2[[#This Row],[rxn]],"-",-1)="SPONT"</f>
        <v>1</v>
      </c>
      <c r="M1964" t="str">
        <f>_xlfn.TEXTAFTER(Table2[[#This Row],[rxn]],"-",-1)</f>
        <v>SPONT</v>
      </c>
      <c r="N1964" t="str">
        <f>_xlfn.XLOOKUP("'PRO-"&amp;Table2[[#This Row],[enz]]&amp;"'",'[1]Sheet2 (2)'!$A:$A,'[1]Sheet2 (2)'!$B:$B,"")</f>
        <v/>
      </c>
    </row>
    <row r="1965" spans="1:14" ht="17" x14ac:dyDescent="0.25">
      <c r="A1965" s="1" t="s">
        <v>1965</v>
      </c>
      <c r="B1965" s="1" t="str">
        <f>_xlfn.TEXTBEFORE(Table7[[#This Row],[raw]]," ")</f>
        <v>PROWASTE-rt2566</v>
      </c>
      <c r="C1965" s="1"/>
      <c r="D1965" s="1">
        <f>_xlfn.NUMBERVALUE(_xlfn.TEXTAFTER(Table7[[#This Row],[raw]]," ",-1))</f>
        <v>1.5734049999999999E-9</v>
      </c>
      <c r="G1965" t="s">
        <v>3337</v>
      </c>
      <c r="H1965" t="s">
        <v>2778</v>
      </c>
      <c r="I1965">
        <v>6.9849824308099997E-4</v>
      </c>
      <c r="J1965">
        <f>_xlfn.XLOOKUP(Table2[[#This Row],[rxn]],Table7[rxn],Table7[flux],0)</f>
        <v>0</v>
      </c>
      <c r="K1965">
        <f>Table2[[#This Row],[flux]]-Table2[[#This Row],[flux in mfs]]</f>
        <v>6.9849824308099997E-4</v>
      </c>
      <c r="L1965" t="b">
        <f>_xlfn.TEXTAFTER(Table2[[#This Row],[rxn]],"-",-1)="SPONT"</f>
        <v>0</v>
      </c>
      <c r="M1965" t="str">
        <f>_xlfn.TEXTAFTER(Table2[[#This Row],[rxn]],"-",-1)</f>
        <v>rt2476</v>
      </c>
      <c r="N1965">
        <f>_xlfn.XLOOKUP("'PRO-"&amp;Table2[[#This Row],[enz]]&amp;"'",'[1]Sheet2 (2)'!$A:$A,'[1]Sheet2 (2)'!$B:$B,"")</f>
        <v>1</v>
      </c>
    </row>
    <row r="1966" spans="1:14" ht="17" x14ac:dyDescent="0.25">
      <c r="A1966" s="1" t="s">
        <v>1966</v>
      </c>
      <c r="B1966" s="1" t="str">
        <f>_xlfn.TEXTBEFORE(Table7[[#This Row],[raw]]," ")</f>
        <v>PROWASTE-rt2569</v>
      </c>
      <c r="C1966" s="1"/>
      <c r="D1966" s="1">
        <f>_xlfn.NUMBERVALUE(_xlfn.TEXTAFTER(Table7[[#This Row],[raw]]," ",-1))</f>
        <v>2.64616251E-7</v>
      </c>
      <c r="G1966" t="s">
        <v>4740</v>
      </c>
      <c r="H1966" t="s">
        <v>2778</v>
      </c>
      <c r="I1966">
        <v>1.2976179674003E-2</v>
      </c>
      <c r="J1966">
        <f>_xlfn.XLOOKUP(Table2[[#This Row],[rxn]],Table7[rxn],Table7[flux],0)</f>
        <v>1.2044395550550001E-2</v>
      </c>
      <c r="K1966">
        <f>Table2[[#This Row],[flux]]-Table2[[#This Row],[flux in mfs]]</f>
        <v>9.317841234529993E-4</v>
      </c>
      <c r="L1966" t="b">
        <f>_xlfn.TEXTAFTER(Table2[[#This Row],[rxn]],"-",-1)="SPONT"</f>
        <v>0</v>
      </c>
      <c r="M1966" t="str">
        <f>_xlfn.TEXTAFTER(Table2[[#This Row],[rxn]],"-",-1)</f>
        <v>PROTCYT</v>
      </c>
      <c r="N1966" t="str">
        <f>_xlfn.XLOOKUP("'PRO-"&amp;Table2[[#This Row],[enz]]&amp;"'",'[1]Sheet2 (2)'!$A:$A,'[1]Sheet2 (2)'!$B:$B,"")</f>
        <v/>
      </c>
    </row>
    <row r="1967" spans="1:14" ht="17" x14ac:dyDescent="0.25">
      <c r="A1967" s="1" t="s">
        <v>1967</v>
      </c>
      <c r="B1967" s="1" t="str">
        <f>_xlfn.TEXTBEFORE(Table7[[#This Row],[raw]]," ")</f>
        <v>PROWASTE-rt2573</v>
      </c>
      <c r="C1967" s="1"/>
      <c r="D1967" s="1">
        <f>_xlfn.NUMBERVALUE(_xlfn.TEXTAFTER(Table7[[#This Row],[raw]]," ",-1))</f>
        <v>2.5069624999999998E-8</v>
      </c>
      <c r="G1967" t="s">
        <v>2970</v>
      </c>
      <c r="H1967" t="s">
        <v>2778</v>
      </c>
      <c r="I1967">
        <v>1.755353401102E-3</v>
      </c>
      <c r="J1967">
        <f>_xlfn.XLOOKUP(Table2[[#This Row],[rxn]],Table7[rxn],Table7[flux],0)</f>
        <v>0</v>
      </c>
      <c r="K1967">
        <f>Table2[[#This Row],[flux]]-Table2[[#This Row],[flux in mfs]]</f>
        <v>1.755353401102E-3</v>
      </c>
      <c r="L1967" t="b">
        <f>_xlfn.TEXTAFTER(Table2[[#This Row],[rxn]],"-",-1)="SPONT"</f>
        <v>0</v>
      </c>
      <c r="M1967" t="str">
        <f>_xlfn.TEXTAFTER(Table2[[#This Row],[rxn]],"-",-1)</f>
        <v>rt8092_l</v>
      </c>
      <c r="N1967">
        <f>_xlfn.XLOOKUP("'PRO-"&amp;Table2[[#This Row],[enz]]&amp;"'",'[1]Sheet2 (2)'!$A:$A,'[1]Sheet2 (2)'!$B:$B,"")</f>
        <v>1</v>
      </c>
    </row>
    <row r="1968" spans="1:14" ht="17" x14ac:dyDescent="0.25">
      <c r="A1968" s="1" t="s">
        <v>1968</v>
      </c>
      <c r="B1968" s="1" t="str">
        <f>_xlfn.TEXTBEFORE(Table7[[#This Row],[raw]]," ")</f>
        <v>PROWASTE-rt2574</v>
      </c>
      <c r="C1968" s="1"/>
      <c r="D1968" s="1">
        <f>_xlfn.NUMBERVALUE(_xlfn.TEXTAFTER(Table7[[#This Row],[raw]]," ",-1))</f>
        <v>2.9992679999999999E-9</v>
      </c>
      <c r="G1968" t="s">
        <v>2821</v>
      </c>
      <c r="H1968" t="s">
        <v>2778</v>
      </c>
      <c r="I1968">
        <v>2.3415269168760001E-3</v>
      </c>
      <c r="J1968">
        <f>_xlfn.XLOOKUP(Table2[[#This Row],[rxn]],Table7[rxn],Table7[flux],0)</f>
        <v>0</v>
      </c>
      <c r="K1968">
        <f>Table2[[#This Row],[flux]]-Table2[[#This Row],[flux in mfs]]</f>
        <v>2.3415269168760001E-3</v>
      </c>
      <c r="L1968" t="b">
        <f>_xlfn.TEXTAFTER(Table2[[#This Row],[rxn]],"-",-1)="SPONT"</f>
        <v>0</v>
      </c>
      <c r="M1968" t="str">
        <f>_xlfn.TEXTAFTER(Table2[[#This Row],[rxn]],"-",-1)</f>
        <v>rt2975</v>
      </c>
      <c r="N1968">
        <f>_xlfn.XLOOKUP("'PRO-"&amp;Table2[[#This Row],[enz]]&amp;"'",'[1]Sheet2 (2)'!$A:$A,'[1]Sheet2 (2)'!$B:$B,"")</f>
        <v>1</v>
      </c>
    </row>
    <row r="1969" spans="1:14" ht="17" x14ac:dyDescent="0.25">
      <c r="A1969" s="1" t="s">
        <v>1969</v>
      </c>
      <c r="B1969" s="1" t="str">
        <f>_xlfn.TEXTBEFORE(Table7[[#This Row],[raw]]," ")</f>
        <v>PROWASTE-rt2577</v>
      </c>
      <c r="C1969" s="1"/>
      <c r="D1969" s="1">
        <f>_xlfn.NUMBERVALUE(_xlfn.TEXTAFTER(Table7[[#This Row],[raw]]," ",-1))</f>
        <v>2.6025980000000001E-8</v>
      </c>
      <c r="G1969" t="s">
        <v>2822</v>
      </c>
      <c r="H1969" t="s">
        <v>2778</v>
      </c>
      <c r="I1969">
        <v>2.3415269168760001E-3</v>
      </c>
      <c r="J1969">
        <f>_xlfn.XLOOKUP(Table2[[#This Row],[rxn]],Table7[rxn],Table7[flux],0)</f>
        <v>0</v>
      </c>
      <c r="K1969">
        <f>Table2[[#This Row],[flux]]-Table2[[#This Row],[flux in mfs]]</f>
        <v>2.3415269168760001E-3</v>
      </c>
      <c r="L1969" t="b">
        <f>_xlfn.TEXTAFTER(Table2[[#This Row],[rxn]],"-",-1)="SPONT"</f>
        <v>0</v>
      </c>
      <c r="M1969" t="str">
        <f>_xlfn.TEXTAFTER(Table2[[#This Row],[rxn]],"-",-1)</f>
        <v>rt2975</v>
      </c>
      <c r="N1969">
        <f>_xlfn.XLOOKUP("'PRO-"&amp;Table2[[#This Row],[enz]]&amp;"'",'[1]Sheet2 (2)'!$A:$A,'[1]Sheet2 (2)'!$B:$B,"")</f>
        <v>1</v>
      </c>
    </row>
    <row r="1970" spans="1:14" ht="17" x14ac:dyDescent="0.25">
      <c r="A1970" s="1" t="s">
        <v>1970</v>
      </c>
      <c r="B1970" s="1" t="str">
        <f>_xlfn.TEXTBEFORE(Table7[[#This Row],[raw]]," ")</f>
        <v>PROWASTE-rt2578</v>
      </c>
      <c r="C1970" s="1"/>
      <c r="D1970" s="1">
        <f>_xlfn.NUMBERVALUE(_xlfn.TEXTAFTER(Table7[[#This Row],[raw]]," ",-1))</f>
        <v>6.2879100000000001E-9</v>
      </c>
      <c r="G1970" t="s">
        <v>2957</v>
      </c>
      <c r="H1970" t="s">
        <v>2778</v>
      </c>
      <c r="I1970">
        <v>3.394710727247E-3</v>
      </c>
      <c r="J1970">
        <f>_xlfn.XLOOKUP(Table2[[#This Row],[rxn]],Table7[rxn],Table7[flux],0)</f>
        <v>0</v>
      </c>
      <c r="K1970">
        <f>Table2[[#This Row],[flux]]-Table2[[#This Row],[flux in mfs]]</f>
        <v>3.394710727247E-3</v>
      </c>
      <c r="L1970" t="b">
        <f>_xlfn.TEXTAFTER(Table2[[#This Row],[rxn]],"-",-1)="SPONT"</f>
        <v>0</v>
      </c>
      <c r="M1970" t="str">
        <f>_xlfn.TEXTAFTER(Table2[[#This Row],[rxn]],"-",-1)</f>
        <v>rt3663</v>
      </c>
      <c r="N1970">
        <f>_xlfn.XLOOKUP("'PRO-"&amp;Table2[[#This Row],[enz]]&amp;"'",'[1]Sheet2 (2)'!$A:$A,'[1]Sheet2 (2)'!$B:$B,"")</f>
        <v>1</v>
      </c>
    </row>
    <row r="1971" spans="1:14" ht="17" x14ac:dyDescent="0.25">
      <c r="A1971" s="1" t="s">
        <v>1971</v>
      </c>
      <c r="B1971" s="1" t="str">
        <f>_xlfn.TEXTBEFORE(Table7[[#This Row],[raw]]," ")</f>
        <v>PROWASTE-rt2593</v>
      </c>
      <c r="C1971" s="1"/>
      <c r="D1971" s="1">
        <f>_xlfn.NUMBERVALUE(_xlfn.TEXTAFTER(Table7[[#This Row],[raw]]," ",-1))</f>
        <v>9.1509884999999997E-8</v>
      </c>
      <c r="G1971" t="s">
        <v>3309</v>
      </c>
      <c r="H1971" t="s">
        <v>2778</v>
      </c>
      <c r="I1971">
        <v>3.394710727247E-3</v>
      </c>
      <c r="J1971">
        <f>_xlfn.XLOOKUP(Table2[[#This Row],[rxn]],Table7[rxn],Table7[flux],0)</f>
        <v>0</v>
      </c>
      <c r="K1971">
        <f>Table2[[#This Row],[flux]]-Table2[[#This Row],[flux in mfs]]</f>
        <v>3.394710727247E-3</v>
      </c>
      <c r="L1971" t="b">
        <f>_xlfn.TEXTAFTER(Table2[[#This Row],[rxn]],"-",-1)="SPONT"</f>
        <v>0</v>
      </c>
      <c r="M1971" t="str">
        <f>_xlfn.TEXTAFTER(Table2[[#This Row],[rxn]],"-",-1)</f>
        <v>rt6880</v>
      </c>
      <c r="N1971">
        <f>_xlfn.XLOOKUP("'PRO-"&amp;Table2[[#This Row],[enz]]&amp;"'",'[1]Sheet2 (2)'!$A:$A,'[1]Sheet2 (2)'!$B:$B,"")</f>
        <v>1</v>
      </c>
    </row>
    <row r="1972" spans="1:14" ht="17" x14ac:dyDescent="0.25">
      <c r="A1972" s="1" t="s">
        <v>1972</v>
      </c>
      <c r="B1972" s="1" t="str">
        <f>_xlfn.TEXTBEFORE(Table7[[#This Row],[raw]]," ")</f>
        <v>PROWASTE-rt2613</v>
      </c>
      <c r="C1972" s="1"/>
      <c r="D1972" s="1">
        <f>_xlfn.NUMBERVALUE(_xlfn.TEXTAFTER(Table7[[#This Row],[raw]]," ",-1))</f>
        <v>3.5909291700000001E-7</v>
      </c>
      <c r="G1972" t="s">
        <v>3220</v>
      </c>
      <c r="H1972" t="s">
        <v>2778</v>
      </c>
      <c r="I1972">
        <v>4.0527617947990003E-3</v>
      </c>
      <c r="J1972">
        <f>_xlfn.XLOOKUP(Table2[[#This Row],[rxn]],Table7[rxn],Table7[flux],0)</f>
        <v>0</v>
      </c>
      <c r="K1972">
        <f>Table2[[#This Row],[flux]]-Table2[[#This Row],[flux in mfs]]</f>
        <v>4.0527617947990003E-3</v>
      </c>
      <c r="L1972" t="b">
        <f>_xlfn.TEXTAFTER(Table2[[#This Row],[rxn]],"-",-1)="SPONT"</f>
        <v>0</v>
      </c>
      <c r="M1972" t="str">
        <f>_xlfn.TEXTAFTER(Table2[[#This Row],[rxn]],"-",-1)</f>
        <v>rt4380</v>
      </c>
      <c r="N1972">
        <f>_xlfn.XLOOKUP("'PRO-"&amp;Table2[[#This Row],[enz]]&amp;"'",'[1]Sheet2 (2)'!$A:$A,'[1]Sheet2 (2)'!$B:$B,"")</f>
        <v>1</v>
      </c>
    </row>
    <row r="1973" spans="1:14" ht="17" hidden="1" x14ac:dyDescent="0.25">
      <c r="A1973" s="1" t="s">
        <v>1973</v>
      </c>
      <c r="B1973" s="1" t="str">
        <f>_xlfn.TEXTBEFORE(Table7[[#This Row],[raw]]," ")</f>
        <v>PROWASTE-rt2621</v>
      </c>
      <c r="C1973" s="1"/>
      <c r="D1973" s="1">
        <f>_xlfn.NUMBERVALUE(_xlfn.TEXTAFTER(Table7[[#This Row],[raw]]," ",-1))</f>
        <v>7.3480463E-7</v>
      </c>
      <c r="G1973" t="s">
        <v>2799</v>
      </c>
      <c r="H1973" t="s">
        <v>2778</v>
      </c>
      <c r="I1973">
        <v>9.8559666627254003E-2</v>
      </c>
      <c r="J1973">
        <f>_xlfn.XLOOKUP(Table2[[#This Row],[rxn]],Table7[rxn],Table7[flux],0)</f>
        <v>111.250539305609</v>
      </c>
      <c r="K1973">
        <f>Table2[[#This Row],[flux]]-Table2[[#This Row],[flux in mfs]]</f>
        <v>-111.15197963898174</v>
      </c>
      <c r="L1973" t="b">
        <f>_xlfn.TEXTAFTER(Table2[[#This Row],[rxn]],"-",-1)="SPONT"</f>
        <v>1</v>
      </c>
      <c r="M1973" t="str">
        <f>_xlfn.TEXTAFTER(Table2[[#This Row],[rxn]],"-",-1)</f>
        <v>SPONT</v>
      </c>
      <c r="N1973" t="str">
        <f>_xlfn.XLOOKUP("'PRO-"&amp;Table2[[#This Row],[enz]]&amp;"'",'[1]Sheet2 (2)'!$A:$A,'[1]Sheet2 (2)'!$B:$B,"")</f>
        <v/>
      </c>
    </row>
    <row r="1974" spans="1:14" ht="17" x14ac:dyDescent="0.25">
      <c r="A1974" s="1" t="s">
        <v>1974</v>
      </c>
      <c r="B1974" s="1" t="str">
        <f>_xlfn.TEXTBEFORE(Table7[[#This Row],[raw]]," ")</f>
        <v>PROWASTE-rt2643_c</v>
      </c>
      <c r="C1974" s="1"/>
      <c r="D1974" s="1">
        <f>_xlfn.NUMBERVALUE(_xlfn.TEXTAFTER(Table7[[#This Row],[raw]]," ",-1))</f>
        <v>8.4098676999999997E-8</v>
      </c>
      <c r="G1974" t="s">
        <v>3120</v>
      </c>
      <c r="H1974" t="s">
        <v>2778</v>
      </c>
      <c r="I1974">
        <v>4.6277201880569998E-3</v>
      </c>
      <c r="J1974">
        <f>_xlfn.XLOOKUP(Table2[[#This Row],[rxn]],Table7[rxn],Table7[flux],0)</f>
        <v>0</v>
      </c>
      <c r="K1974">
        <f>Table2[[#This Row],[flux]]-Table2[[#This Row],[flux in mfs]]</f>
        <v>4.6277201880569998E-3</v>
      </c>
      <c r="L1974" t="b">
        <f>_xlfn.TEXTAFTER(Table2[[#This Row],[rxn]],"-",-1)="SPONT"</f>
        <v>0</v>
      </c>
      <c r="M1974" t="str">
        <f>_xlfn.TEXTAFTER(Table2[[#This Row],[rxn]],"-",-1)</f>
        <v>rt0734</v>
      </c>
      <c r="N1974">
        <f>_xlfn.XLOOKUP("'PRO-"&amp;Table2[[#This Row],[enz]]&amp;"'",'[1]Sheet2 (2)'!$A:$A,'[1]Sheet2 (2)'!$B:$B,"")</f>
        <v>1</v>
      </c>
    </row>
    <row r="1975" spans="1:14" ht="17" x14ac:dyDescent="0.25">
      <c r="A1975" s="1" t="s">
        <v>1975</v>
      </c>
      <c r="B1975" s="1" t="str">
        <f>_xlfn.TEXTBEFORE(Table7[[#This Row],[raw]]," ")</f>
        <v>PROWASTE-rt2649_v</v>
      </c>
      <c r="C1975" s="1"/>
      <c r="D1975" s="1">
        <f>_xlfn.NUMBERVALUE(_xlfn.TEXTAFTER(Table7[[#This Row],[raw]]," ",-1))</f>
        <v>1.6652399999999999E-10</v>
      </c>
      <c r="G1975" t="s">
        <v>3198</v>
      </c>
      <c r="H1975" t="s">
        <v>2778</v>
      </c>
      <c r="I1975">
        <v>4.7046939663600001E-3</v>
      </c>
      <c r="J1975">
        <f>_xlfn.XLOOKUP(Table2[[#This Row],[rxn]],Table7[rxn],Table7[flux],0)</f>
        <v>0</v>
      </c>
      <c r="K1975">
        <f>Table2[[#This Row],[flux]]-Table2[[#This Row],[flux in mfs]]</f>
        <v>4.7046939663600001E-3</v>
      </c>
      <c r="L1975" t="b">
        <f>_xlfn.TEXTAFTER(Table2[[#This Row],[rxn]],"-",-1)="SPONT"</f>
        <v>0</v>
      </c>
      <c r="M1975" t="str">
        <f>_xlfn.TEXTAFTER(Table2[[#This Row],[rxn]],"-",-1)</f>
        <v>rt7201</v>
      </c>
      <c r="N1975">
        <f>_xlfn.XLOOKUP("'PRO-"&amp;Table2[[#This Row],[enz]]&amp;"'",'[1]Sheet2 (2)'!$A:$A,'[1]Sheet2 (2)'!$B:$B,"")</f>
        <v>1</v>
      </c>
    </row>
    <row r="1976" spans="1:14" ht="17" x14ac:dyDescent="0.25">
      <c r="A1976" s="1" t="s">
        <v>1976</v>
      </c>
      <c r="B1976" s="1" t="str">
        <f>_xlfn.TEXTBEFORE(Table7[[#This Row],[raw]]," ")</f>
        <v>PROWASTE-rt2654</v>
      </c>
      <c r="C1976" s="1"/>
      <c r="D1976" s="1">
        <f>_xlfn.NUMBERVALUE(_xlfn.TEXTAFTER(Table7[[#This Row],[raw]]," ",-1))</f>
        <v>9.1882566000000004E-8</v>
      </c>
      <c r="G1976" t="s">
        <v>3048</v>
      </c>
      <c r="H1976" t="s">
        <v>2778</v>
      </c>
      <c r="I1976">
        <v>7.149033589207E-3</v>
      </c>
      <c r="J1976">
        <f>_xlfn.XLOOKUP(Table2[[#This Row],[rxn]],Table7[rxn],Table7[flux],0)</f>
        <v>0</v>
      </c>
      <c r="K1976">
        <f>Table2[[#This Row],[flux]]-Table2[[#This Row],[flux in mfs]]</f>
        <v>7.149033589207E-3</v>
      </c>
      <c r="L1976" t="b">
        <f>_xlfn.TEXTAFTER(Table2[[#This Row],[rxn]],"-",-1)="SPONT"</f>
        <v>0</v>
      </c>
      <c r="M1976" t="str">
        <f>_xlfn.TEXTAFTER(Table2[[#This Row],[rxn]],"-",-1)</f>
        <v>rt3157</v>
      </c>
      <c r="N1976">
        <f>_xlfn.XLOOKUP("'PRO-"&amp;Table2[[#This Row],[enz]]&amp;"'",'[1]Sheet2 (2)'!$A:$A,'[1]Sheet2 (2)'!$B:$B,"")</f>
        <v>1</v>
      </c>
    </row>
    <row r="1977" spans="1:14" ht="17" x14ac:dyDescent="0.25">
      <c r="A1977" s="1" t="s">
        <v>1977</v>
      </c>
      <c r="B1977" s="1" t="str">
        <f>_xlfn.TEXTBEFORE(Table7[[#This Row],[raw]]," ")</f>
        <v>PROWASTE-rt2671</v>
      </c>
      <c r="C1977" s="1"/>
      <c r="D1977" s="1">
        <f>_xlfn.NUMBERVALUE(_xlfn.TEXTAFTER(Table7[[#This Row],[raw]]," ",-1))</f>
        <v>9.3547655000000004E-8</v>
      </c>
      <c r="G1977" t="s">
        <v>3348</v>
      </c>
      <c r="H1977" t="s">
        <v>2778</v>
      </c>
      <c r="I1977">
        <v>7.5635786094249997E-3</v>
      </c>
      <c r="J1977">
        <f>_xlfn.XLOOKUP(Table2[[#This Row],[rxn]],Table7[rxn],Table7[flux],0)</f>
        <v>0</v>
      </c>
      <c r="K1977">
        <f>Table2[[#This Row],[flux]]-Table2[[#This Row],[flux in mfs]]</f>
        <v>7.5635786094249997E-3</v>
      </c>
      <c r="L1977" t="b">
        <f>_xlfn.TEXTAFTER(Table2[[#This Row],[rxn]],"-",-1)="SPONT"</f>
        <v>0</v>
      </c>
      <c r="M1977" t="str">
        <f>_xlfn.TEXTAFTER(Table2[[#This Row],[rxn]],"-",-1)</f>
        <v>rt7697</v>
      </c>
      <c r="N1977">
        <f>_xlfn.XLOOKUP("'PRO-"&amp;Table2[[#This Row],[enz]]&amp;"'",'[1]Sheet2 (2)'!$A:$A,'[1]Sheet2 (2)'!$B:$B,"")</f>
        <v>1</v>
      </c>
    </row>
    <row r="1978" spans="1:14" ht="17" x14ac:dyDescent="0.25">
      <c r="A1978" s="1" t="s">
        <v>1978</v>
      </c>
      <c r="B1978" s="1" t="str">
        <f>_xlfn.TEXTBEFORE(Table7[[#This Row],[raw]]," ")</f>
        <v>PROWASTE-rt2682</v>
      </c>
      <c r="C1978" s="1"/>
      <c r="D1978" s="1">
        <f>_xlfn.NUMBERVALUE(_xlfn.TEXTAFTER(Table7[[#This Row],[raw]]," ",-1))</f>
        <v>2.0412644000000001E-8</v>
      </c>
      <c r="G1978" t="s">
        <v>3223</v>
      </c>
      <c r="H1978" t="s">
        <v>2778</v>
      </c>
      <c r="I1978">
        <v>1.0049294368852E-2</v>
      </c>
      <c r="J1978">
        <f>_xlfn.XLOOKUP(Table2[[#This Row],[rxn]],Table7[rxn],Table7[flux],0)</f>
        <v>0</v>
      </c>
      <c r="K1978">
        <f>Table2[[#This Row],[flux]]-Table2[[#This Row],[flux in mfs]]</f>
        <v>1.0049294368852E-2</v>
      </c>
      <c r="L1978" t="b">
        <f>_xlfn.TEXTAFTER(Table2[[#This Row],[rxn]],"-",-1)="SPONT"</f>
        <v>0</v>
      </c>
      <c r="M1978" t="str">
        <f>_xlfn.TEXTAFTER(Table2[[#This Row],[rxn]],"-",-1)</f>
        <v>UNKNOWN</v>
      </c>
      <c r="N1978" t="str">
        <f>_xlfn.XLOOKUP("'PRO-"&amp;Table2[[#This Row],[enz]]&amp;"'",'[1]Sheet2 (2)'!$A:$A,'[1]Sheet2 (2)'!$B:$B,"")</f>
        <v/>
      </c>
    </row>
    <row r="1979" spans="1:14" ht="17" x14ac:dyDescent="0.25">
      <c r="A1979" s="1" t="s">
        <v>1979</v>
      </c>
      <c r="B1979" s="1" t="str">
        <f>_xlfn.TEXTBEFORE(Table7[[#This Row],[raw]]," ")</f>
        <v>PROWASTE-rt2684</v>
      </c>
      <c r="C1979" s="1"/>
      <c r="D1979" s="1">
        <f>_xlfn.NUMBERVALUE(_xlfn.TEXTAFTER(Table7[[#This Row],[raw]]," ",-1))</f>
        <v>1.4088857700000001E-7</v>
      </c>
      <c r="G1979" t="s">
        <v>3285</v>
      </c>
      <c r="H1979" t="s">
        <v>2778</v>
      </c>
      <c r="I1979">
        <v>1.0049294368852E-2</v>
      </c>
      <c r="J1979">
        <f>_xlfn.XLOOKUP(Table2[[#This Row],[rxn]],Table7[rxn],Table7[flux],0)</f>
        <v>0</v>
      </c>
      <c r="K1979">
        <f>Table2[[#This Row],[flux]]-Table2[[#This Row],[flux in mfs]]</f>
        <v>1.0049294368852E-2</v>
      </c>
      <c r="L1979" t="b">
        <f>_xlfn.TEXTAFTER(Table2[[#This Row],[rxn]],"-",-1)="SPONT"</f>
        <v>0</v>
      </c>
      <c r="M1979" t="str">
        <f>_xlfn.TEXTAFTER(Table2[[#This Row],[rxn]],"-",-1)</f>
        <v>rt0683_gm</v>
      </c>
      <c r="N1979">
        <f>_xlfn.XLOOKUP("'PRO-"&amp;Table2[[#This Row],[enz]]&amp;"'",'[1]Sheet2 (2)'!$A:$A,'[1]Sheet2 (2)'!$B:$B,"")</f>
        <v>1</v>
      </c>
    </row>
    <row r="1980" spans="1:14" ht="17" x14ac:dyDescent="0.25">
      <c r="A1980" s="1" t="s">
        <v>1980</v>
      </c>
      <c r="B1980" s="1" t="str">
        <f>_xlfn.TEXTBEFORE(Table7[[#This Row],[raw]]," ")</f>
        <v>PROWASTE-rt2696</v>
      </c>
      <c r="C1980" s="1"/>
      <c r="D1980" s="1">
        <f>_xlfn.NUMBERVALUE(_xlfn.TEXTAFTER(Table7[[#This Row],[raw]]," ",-1))</f>
        <v>6.5874341299999997E-7</v>
      </c>
      <c r="G1980" t="s">
        <v>3289</v>
      </c>
      <c r="H1980" t="s">
        <v>2778</v>
      </c>
      <c r="I1980">
        <v>1.0049294368852E-2</v>
      </c>
      <c r="J1980">
        <f>_xlfn.XLOOKUP(Table2[[#This Row],[rxn]],Table7[rxn],Table7[flux],0)</f>
        <v>0</v>
      </c>
      <c r="K1980">
        <f>Table2[[#This Row],[flux]]-Table2[[#This Row],[flux in mfs]]</f>
        <v>1.0049294368852E-2</v>
      </c>
      <c r="L1980" t="b">
        <f>_xlfn.TEXTAFTER(Table2[[#This Row],[rxn]],"-",-1)="SPONT"</f>
        <v>0</v>
      </c>
      <c r="M1980" t="str">
        <f>_xlfn.TEXTAFTER(Table2[[#This Row],[rxn]],"-",-1)</f>
        <v>UNKNOWN</v>
      </c>
      <c r="N1980" t="str">
        <f>_xlfn.XLOOKUP("'PRO-"&amp;Table2[[#This Row],[enz]]&amp;"'",'[1]Sheet2 (2)'!$A:$A,'[1]Sheet2 (2)'!$B:$B,"")</f>
        <v/>
      </c>
    </row>
    <row r="1981" spans="1:14" ht="17" x14ac:dyDescent="0.25">
      <c r="A1981" s="1" t="s">
        <v>1981</v>
      </c>
      <c r="B1981" s="1" t="str">
        <f>_xlfn.TEXTBEFORE(Table7[[#This Row],[raw]]," ")</f>
        <v>PROWASTE-rt2707</v>
      </c>
      <c r="C1981" s="1"/>
      <c r="D1981" s="1">
        <f>_xlfn.NUMBERVALUE(_xlfn.TEXTAFTER(Table7[[#This Row],[raw]]," ",-1))</f>
        <v>8.8283299999999996E-10</v>
      </c>
      <c r="G1981" t="s">
        <v>2915</v>
      </c>
      <c r="H1981" t="s">
        <v>2778</v>
      </c>
      <c r="I1981">
        <v>1.0098059677372999E-2</v>
      </c>
      <c r="J1981">
        <f>_xlfn.XLOOKUP(Table2[[#This Row],[rxn]],Table7[rxn],Table7[flux],0)</f>
        <v>0</v>
      </c>
      <c r="K1981">
        <f>Table2[[#This Row],[flux]]-Table2[[#This Row],[flux in mfs]]</f>
        <v>1.0098059677372999E-2</v>
      </c>
      <c r="L1981" t="b">
        <f>_xlfn.TEXTAFTER(Table2[[#This Row],[rxn]],"-",-1)="SPONT"</f>
        <v>0</v>
      </c>
      <c r="M1981" t="str">
        <f>_xlfn.TEXTAFTER(Table2[[#This Row],[rxn]],"-",-1)</f>
        <v>rt0467</v>
      </c>
      <c r="N1981">
        <f>_xlfn.XLOOKUP("'PRO-"&amp;Table2[[#This Row],[enz]]&amp;"'",'[1]Sheet2 (2)'!$A:$A,'[1]Sheet2 (2)'!$B:$B,"")</f>
        <v>1</v>
      </c>
    </row>
    <row r="1982" spans="1:14" ht="17" hidden="1" x14ac:dyDescent="0.25">
      <c r="A1982" s="1" t="s">
        <v>1982</v>
      </c>
      <c r="B1982" s="1" t="str">
        <f>_xlfn.TEXTBEFORE(Table7[[#This Row],[raw]]," ")</f>
        <v>PROWASTE-rt2726</v>
      </c>
      <c r="C1982" s="1"/>
      <c r="D1982" s="1">
        <f>_xlfn.NUMBERVALUE(_xlfn.TEXTAFTER(Table7[[#This Row],[raw]]," ",-1))</f>
        <v>2.0672472E-8</v>
      </c>
      <c r="G1982" t="s">
        <v>2790</v>
      </c>
      <c r="H1982" t="s">
        <v>2778</v>
      </c>
      <c r="I1982">
        <v>6.6199009717259996</v>
      </c>
      <c r="J1982">
        <f>_xlfn.XLOOKUP(Table2[[#This Row],[rxn]],Table7[rxn],Table7[flux],0)</f>
        <v>195.993647603982</v>
      </c>
      <c r="K1982">
        <f>Table2[[#This Row],[flux]]-Table2[[#This Row],[flux in mfs]]</f>
        <v>-189.373746632256</v>
      </c>
      <c r="L1982" t="b">
        <f>_xlfn.TEXTAFTER(Table2[[#This Row],[rxn]],"-",-1)="SPONT"</f>
        <v>1</v>
      </c>
      <c r="M1982" t="str">
        <f>_xlfn.TEXTAFTER(Table2[[#This Row],[rxn]],"-",-1)</f>
        <v>SPONT</v>
      </c>
      <c r="N1982" t="str">
        <f>_xlfn.XLOOKUP("'PRO-"&amp;Table2[[#This Row],[enz]]&amp;"'",'[1]Sheet2 (2)'!$A:$A,'[1]Sheet2 (2)'!$B:$B,"")</f>
        <v/>
      </c>
    </row>
    <row r="1983" spans="1:14" ht="17" x14ac:dyDescent="0.25">
      <c r="A1983" s="1" t="s">
        <v>1983</v>
      </c>
      <c r="B1983" s="1" t="str">
        <f>_xlfn.TEXTBEFORE(Table7[[#This Row],[raw]]," ")</f>
        <v>PROWASTE-rt2746</v>
      </c>
      <c r="C1983" s="1"/>
      <c r="D1983" s="1">
        <f>_xlfn.NUMBERVALUE(_xlfn.TEXTAFTER(Table7[[#This Row],[raw]]," ",-1))</f>
        <v>2.1951392999999999E-8</v>
      </c>
      <c r="G1983" t="s">
        <v>3029</v>
      </c>
      <c r="H1983" t="s">
        <v>2778</v>
      </c>
      <c r="I1983">
        <v>1.0633707163333001E-2</v>
      </c>
      <c r="J1983">
        <f>_xlfn.XLOOKUP(Table2[[#This Row],[rxn]],Table7[rxn],Table7[flux],0)</f>
        <v>0</v>
      </c>
      <c r="K1983">
        <f>Table2[[#This Row],[flux]]-Table2[[#This Row],[flux in mfs]]</f>
        <v>1.0633707163333001E-2</v>
      </c>
      <c r="L1983" t="b">
        <f>_xlfn.TEXTAFTER(Table2[[#This Row],[rxn]],"-",-1)="SPONT"</f>
        <v>0</v>
      </c>
      <c r="M1983" t="str">
        <f>_xlfn.TEXTAFTER(Table2[[#This Row],[rxn]],"-",-1)</f>
        <v>rt6208_c</v>
      </c>
      <c r="N1983">
        <f>_xlfn.XLOOKUP("'PRO-"&amp;Table2[[#This Row],[enz]]&amp;"'",'[1]Sheet2 (2)'!$A:$A,'[1]Sheet2 (2)'!$B:$B,"")</f>
        <v>1</v>
      </c>
    </row>
    <row r="1984" spans="1:14" ht="17" x14ac:dyDescent="0.25">
      <c r="A1984" s="1" t="s">
        <v>1984</v>
      </c>
      <c r="B1984" s="1" t="str">
        <f>_xlfn.TEXTBEFORE(Table7[[#This Row],[raw]]," ")</f>
        <v>PROWASTE-rt2749</v>
      </c>
      <c r="C1984" s="1"/>
      <c r="D1984" s="1">
        <f>_xlfn.NUMBERVALUE(_xlfn.TEXTAFTER(Table7[[#This Row],[raw]]," ",-1))</f>
        <v>1.2280632500000001E-7</v>
      </c>
      <c r="G1984" t="s">
        <v>3152</v>
      </c>
      <c r="H1984" t="s">
        <v>2778</v>
      </c>
      <c r="I1984">
        <v>1.2171936346079E-2</v>
      </c>
      <c r="J1984">
        <f>_xlfn.XLOOKUP(Table2[[#This Row],[rxn]],Table7[rxn],Table7[flux],0)</f>
        <v>0</v>
      </c>
      <c r="K1984">
        <f>Table2[[#This Row],[flux]]-Table2[[#This Row],[flux in mfs]]</f>
        <v>1.2171936346079E-2</v>
      </c>
      <c r="L1984" t="b">
        <f>_xlfn.TEXTAFTER(Table2[[#This Row],[rxn]],"-",-1)="SPONT"</f>
        <v>0</v>
      </c>
      <c r="M1984" t="str">
        <f>_xlfn.TEXTAFTER(Table2[[#This Row],[rxn]],"-",-1)</f>
        <v>rt8357</v>
      </c>
      <c r="N1984">
        <f>_xlfn.XLOOKUP("'PRO-"&amp;Table2[[#This Row],[enz]]&amp;"'",'[1]Sheet2 (2)'!$A:$A,'[1]Sheet2 (2)'!$B:$B,"")</f>
        <v>1</v>
      </c>
    </row>
    <row r="1985" spans="1:14" ht="17" x14ac:dyDescent="0.25">
      <c r="A1985" s="1" t="s">
        <v>1985</v>
      </c>
      <c r="B1985" s="1" t="str">
        <f>_xlfn.TEXTBEFORE(Table7[[#This Row],[raw]]," ")</f>
        <v>PROWASTE-rt2756_m</v>
      </c>
      <c r="C1985" s="1"/>
      <c r="D1985" s="1">
        <f>_xlfn.NUMBERVALUE(_xlfn.TEXTAFTER(Table7[[#This Row],[raw]]," ",-1))</f>
        <v>1.0588018329999999E-6</v>
      </c>
      <c r="G1985" t="s">
        <v>2849</v>
      </c>
      <c r="H1985" t="s">
        <v>2778</v>
      </c>
      <c r="I1985">
        <v>1.3745906609829999E-2</v>
      </c>
      <c r="J1985">
        <f>_xlfn.XLOOKUP(Table2[[#This Row],[rxn]],Table7[rxn],Table7[flux],0)</f>
        <v>0</v>
      </c>
      <c r="K1985">
        <f>Table2[[#This Row],[flux]]-Table2[[#This Row],[flux in mfs]]</f>
        <v>1.3745906609829999E-2</v>
      </c>
      <c r="L1985" t="b">
        <f>_xlfn.TEXTAFTER(Table2[[#This Row],[rxn]],"-",-1)="SPONT"</f>
        <v>0</v>
      </c>
      <c r="M1985" t="str">
        <f>_xlfn.TEXTAFTER(Table2[[#This Row],[rxn]],"-",-1)</f>
        <v>rt4039</v>
      </c>
      <c r="N1985">
        <f>_xlfn.XLOOKUP("'PRO-"&amp;Table2[[#This Row],[enz]]&amp;"'",'[1]Sheet2 (2)'!$A:$A,'[1]Sheet2 (2)'!$B:$B,"")</f>
        <v>1</v>
      </c>
    </row>
    <row r="1986" spans="1:14" ht="17" x14ac:dyDescent="0.25">
      <c r="A1986" s="1" t="s">
        <v>1986</v>
      </c>
      <c r="B1986" s="1" t="str">
        <f>_xlfn.TEXTBEFORE(Table7[[#This Row],[raw]]," ")</f>
        <v>PROWASTE-rt2761</v>
      </c>
      <c r="C1986" s="1"/>
      <c r="D1986" s="1">
        <f>_xlfn.NUMBERVALUE(_xlfn.TEXTAFTER(Table7[[#This Row],[raw]]," ",-1))</f>
        <v>2.4217820409999998E-6</v>
      </c>
      <c r="G1986" t="s">
        <v>2857</v>
      </c>
      <c r="H1986" t="s">
        <v>2778</v>
      </c>
      <c r="I1986">
        <v>2.1799003664770999E-2</v>
      </c>
      <c r="J1986">
        <f>_xlfn.XLOOKUP(Table2[[#This Row],[rxn]],Table7[rxn],Table7[flux],0)</f>
        <v>0</v>
      </c>
      <c r="K1986">
        <f>Table2[[#This Row],[flux]]-Table2[[#This Row],[flux in mfs]]</f>
        <v>2.1799003664770999E-2</v>
      </c>
      <c r="L1986" t="b">
        <f>_xlfn.TEXTAFTER(Table2[[#This Row],[rxn]],"-",-1)="SPONT"</f>
        <v>0</v>
      </c>
      <c r="M1986" t="str">
        <f>_xlfn.TEXTAFTER(Table2[[#This Row],[rxn]],"-",-1)</f>
        <v>rt5015</v>
      </c>
      <c r="N1986">
        <f>_xlfn.XLOOKUP("'PRO-"&amp;Table2[[#This Row],[enz]]&amp;"'",'[1]Sheet2 (2)'!$A:$A,'[1]Sheet2 (2)'!$B:$B,"")</f>
        <v>1</v>
      </c>
    </row>
    <row r="1987" spans="1:14" ht="17" x14ac:dyDescent="0.25">
      <c r="A1987" s="1" t="s">
        <v>1987</v>
      </c>
      <c r="B1987" s="1" t="str">
        <f>_xlfn.TEXTBEFORE(Table7[[#This Row],[raw]]," ")</f>
        <v>PROWASTE-rt2769</v>
      </c>
      <c r="C1987" s="1"/>
      <c r="D1987" s="1">
        <f>_xlfn.NUMBERVALUE(_xlfn.TEXTAFTER(Table7[[#This Row],[raw]]," ",-1))</f>
        <v>3.6940499999999998E-10</v>
      </c>
      <c r="G1987" t="s">
        <v>2969</v>
      </c>
      <c r="H1987" t="s">
        <v>2778</v>
      </c>
      <c r="I1987">
        <v>2.1799003664770999E-2</v>
      </c>
      <c r="J1987">
        <f>_xlfn.XLOOKUP(Table2[[#This Row],[rxn]],Table7[rxn],Table7[flux],0)</f>
        <v>0</v>
      </c>
      <c r="K1987">
        <f>Table2[[#This Row],[flux]]-Table2[[#This Row],[flux in mfs]]</f>
        <v>2.1799003664770999E-2</v>
      </c>
      <c r="L1987" t="b">
        <f>_xlfn.TEXTAFTER(Table2[[#This Row],[rxn]],"-",-1)="SPONT"</f>
        <v>0</v>
      </c>
      <c r="M1987" t="str">
        <f>_xlfn.TEXTAFTER(Table2[[#This Row],[rxn]],"-",-1)</f>
        <v>rt2234_c</v>
      </c>
      <c r="N1987">
        <f>_xlfn.XLOOKUP("'PRO-"&amp;Table2[[#This Row],[enz]]&amp;"'",'[1]Sheet2 (2)'!$A:$A,'[1]Sheet2 (2)'!$B:$B,"")</f>
        <v>1</v>
      </c>
    </row>
    <row r="1988" spans="1:14" ht="17" x14ac:dyDescent="0.25">
      <c r="A1988" s="1" t="s">
        <v>1988</v>
      </c>
      <c r="B1988" s="1" t="str">
        <f>_xlfn.TEXTBEFORE(Table7[[#This Row],[raw]]," ")</f>
        <v>PROWASTE-rt2777</v>
      </c>
      <c r="C1988" s="1"/>
      <c r="D1988" s="1">
        <f>_xlfn.NUMBERVALUE(_xlfn.TEXTAFTER(Table7[[#This Row],[raw]]," ",-1))</f>
        <v>1.46073973E-7</v>
      </c>
      <c r="G1988" t="s">
        <v>2977</v>
      </c>
      <c r="H1988" t="s">
        <v>2778</v>
      </c>
      <c r="I1988">
        <v>2.1799003664770999E-2</v>
      </c>
      <c r="J1988">
        <f>_xlfn.XLOOKUP(Table2[[#This Row],[rxn]],Table7[rxn],Table7[flux],0)</f>
        <v>0</v>
      </c>
      <c r="K1988">
        <f>Table2[[#This Row],[flux]]-Table2[[#This Row],[flux in mfs]]</f>
        <v>2.1799003664770999E-2</v>
      </c>
      <c r="L1988" t="b">
        <f>_xlfn.TEXTAFTER(Table2[[#This Row],[rxn]],"-",-1)="SPONT"</f>
        <v>0</v>
      </c>
      <c r="M1988" t="str">
        <f>_xlfn.TEXTAFTER(Table2[[#This Row],[rxn]],"-",-1)</f>
        <v>rt3937</v>
      </c>
      <c r="N1988">
        <f>_xlfn.XLOOKUP("'PRO-"&amp;Table2[[#This Row],[enz]]&amp;"'",'[1]Sheet2 (2)'!$A:$A,'[1]Sheet2 (2)'!$B:$B,"")</f>
        <v>1</v>
      </c>
    </row>
    <row r="1989" spans="1:14" ht="17" x14ac:dyDescent="0.25">
      <c r="A1989" s="1" t="s">
        <v>1989</v>
      </c>
      <c r="B1989" s="1" t="str">
        <f>_xlfn.TEXTBEFORE(Table7[[#This Row],[raw]]," ")</f>
        <v>PROWASTE-rt2799_l</v>
      </c>
      <c r="C1989" s="1"/>
      <c r="D1989" s="1">
        <f>_xlfn.NUMBERVALUE(_xlfn.TEXTAFTER(Table7[[#This Row],[raw]]," ",-1))</f>
        <v>1.4178445099999999E-7</v>
      </c>
      <c r="G1989" t="s">
        <v>3233</v>
      </c>
      <c r="H1989" t="s">
        <v>2778</v>
      </c>
      <c r="I1989">
        <v>2.1799003664770999E-2</v>
      </c>
      <c r="J1989">
        <f>_xlfn.XLOOKUP(Table2[[#This Row],[rxn]],Table7[rxn],Table7[flux],0)</f>
        <v>0</v>
      </c>
      <c r="K1989">
        <f>Table2[[#This Row],[flux]]-Table2[[#This Row],[flux in mfs]]</f>
        <v>2.1799003664770999E-2</v>
      </c>
      <c r="L1989" t="b">
        <f>_xlfn.TEXTAFTER(Table2[[#This Row],[rxn]],"-",-1)="SPONT"</f>
        <v>0</v>
      </c>
      <c r="M1989" t="str">
        <f>_xlfn.TEXTAFTER(Table2[[#This Row],[rxn]],"-",-1)</f>
        <v>rt5014</v>
      </c>
      <c r="N1989">
        <f>_xlfn.XLOOKUP("'PRO-"&amp;Table2[[#This Row],[enz]]&amp;"'",'[1]Sheet2 (2)'!$A:$A,'[1]Sheet2 (2)'!$B:$B,"")</f>
        <v>1</v>
      </c>
    </row>
    <row r="1990" spans="1:14" ht="17" x14ac:dyDescent="0.25">
      <c r="A1990" s="1" t="s">
        <v>1990</v>
      </c>
      <c r="B1990" s="1" t="str">
        <f>_xlfn.TEXTBEFORE(Table7[[#This Row],[raw]]," ")</f>
        <v>PROWASTE-rt2804_n</v>
      </c>
      <c r="C1990" s="1"/>
      <c r="D1990" s="1">
        <f>_xlfn.NUMBERVALUE(_xlfn.TEXTAFTER(Table7[[#This Row],[raw]]," ",-1))</f>
        <v>2.7109293999999999E-8</v>
      </c>
      <c r="G1990" t="s">
        <v>3314</v>
      </c>
      <c r="H1990" t="s">
        <v>2778</v>
      </c>
      <c r="I1990">
        <v>2.517170887352E-2</v>
      </c>
      <c r="J1990">
        <f>_xlfn.XLOOKUP(Table2[[#This Row],[rxn]],Table7[rxn],Table7[flux],0)</f>
        <v>0</v>
      </c>
      <c r="K1990">
        <f>Table2[[#This Row],[flux]]-Table2[[#This Row],[flux in mfs]]</f>
        <v>2.517170887352E-2</v>
      </c>
      <c r="L1990" t="b">
        <f>_xlfn.TEXTAFTER(Table2[[#This Row],[rxn]],"-",-1)="SPONT"</f>
        <v>0</v>
      </c>
      <c r="M1990" t="str">
        <f>_xlfn.TEXTAFTER(Table2[[#This Row],[rxn]],"-",-1)</f>
        <v>rt5857</v>
      </c>
      <c r="N1990">
        <f>_xlfn.XLOOKUP("'PRO-"&amp;Table2[[#This Row],[enz]]&amp;"'",'[1]Sheet2 (2)'!$A:$A,'[1]Sheet2 (2)'!$B:$B,"")</f>
        <v>1</v>
      </c>
    </row>
    <row r="1991" spans="1:14" ht="17" x14ac:dyDescent="0.25">
      <c r="A1991" s="1" t="s">
        <v>1991</v>
      </c>
      <c r="B1991" s="1" t="str">
        <f>_xlfn.TEXTBEFORE(Table7[[#This Row],[raw]]," ")</f>
        <v>PROWASTE-rt2810</v>
      </c>
      <c r="C1991" s="1"/>
      <c r="D1991" s="1">
        <f>_xlfn.NUMBERVALUE(_xlfn.TEXTAFTER(Table7[[#This Row],[raw]]," ",-1))</f>
        <v>5.6374401789999998E-6</v>
      </c>
      <c r="G1991" t="s">
        <v>2829</v>
      </c>
      <c r="H1991" t="s">
        <v>2778</v>
      </c>
      <c r="I1991">
        <v>2.6092965653244999E-2</v>
      </c>
      <c r="J1991">
        <f>_xlfn.XLOOKUP(Table2[[#This Row],[rxn]],Table7[rxn],Table7[flux],0)</f>
        <v>0</v>
      </c>
      <c r="K1991">
        <f>Table2[[#This Row],[flux]]-Table2[[#This Row],[flux in mfs]]</f>
        <v>2.6092965653244999E-2</v>
      </c>
      <c r="L1991" t="b">
        <f>_xlfn.TEXTAFTER(Table2[[#This Row],[rxn]],"-",-1)="SPONT"</f>
        <v>0</v>
      </c>
      <c r="M1991" t="str">
        <f>_xlfn.TEXTAFTER(Table2[[#This Row],[rxn]],"-",-1)</f>
        <v>rt2190</v>
      </c>
      <c r="N1991">
        <f>_xlfn.XLOOKUP("'PRO-"&amp;Table2[[#This Row],[enz]]&amp;"'",'[1]Sheet2 (2)'!$A:$A,'[1]Sheet2 (2)'!$B:$B,"")</f>
        <v>1</v>
      </c>
    </row>
    <row r="1992" spans="1:14" ht="17" x14ac:dyDescent="0.25">
      <c r="A1992" s="1" t="s">
        <v>1992</v>
      </c>
      <c r="B1992" s="1" t="str">
        <f>_xlfn.TEXTBEFORE(Table7[[#This Row],[raw]]," ")</f>
        <v>PROWASTE-rt2815_m</v>
      </c>
      <c r="C1992" s="1"/>
      <c r="D1992" s="1">
        <f>_xlfn.NUMBERVALUE(_xlfn.TEXTAFTER(Table7[[#This Row],[raw]]," ",-1))</f>
        <v>3.0801553999999997E-8</v>
      </c>
      <c r="G1992" t="s">
        <v>2831</v>
      </c>
      <c r="H1992" t="s">
        <v>2778</v>
      </c>
      <c r="I1992">
        <v>2.6092965653244999E-2</v>
      </c>
      <c r="J1992">
        <f>_xlfn.XLOOKUP(Table2[[#This Row],[rxn]],Table7[rxn],Table7[flux],0)</f>
        <v>0</v>
      </c>
      <c r="K1992">
        <f>Table2[[#This Row],[flux]]-Table2[[#This Row],[flux in mfs]]</f>
        <v>2.6092965653244999E-2</v>
      </c>
      <c r="L1992" t="b">
        <f>_xlfn.TEXTAFTER(Table2[[#This Row],[rxn]],"-",-1)="SPONT"</f>
        <v>0</v>
      </c>
      <c r="M1992" t="str">
        <f>_xlfn.TEXTAFTER(Table2[[#This Row],[rxn]],"-",-1)</f>
        <v>rt2190</v>
      </c>
      <c r="N1992">
        <f>_xlfn.XLOOKUP("'PRO-"&amp;Table2[[#This Row],[enz]]&amp;"'",'[1]Sheet2 (2)'!$A:$A,'[1]Sheet2 (2)'!$B:$B,"")</f>
        <v>1</v>
      </c>
    </row>
    <row r="1993" spans="1:14" ht="17" x14ac:dyDescent="0.25">
      <c r="A1993" s="1" t="s">
        <v>1993</v>
      </c>
      <c r="B1993" s="1" t="str">
        <f>_xlfn.TEXTBEFORE(Table7[[#This Row],[raw]]," ")</f>
        <v>PROWASTE-rt2833</v>
      </c>
      <c r="C1993" s="1"/>
      <c r="D1993" s="1">
        <f>_xlfn.NUMBERVALUE(_xlfn.TEXTAFTER(Table7[[#This Row],[raw]]," ",-1))</f>
        <v>1.1553828E-8</v>
      </c>
      <c r="G1993" t="s">
        <v>2832</v>
      </c>
      <c r="H1993" t="s">
        <v>2778</v>
      </c>
      <c r="I1993">
        <v>2.6092965653244999E-2</v>
      </c>
      <c r="J1993">
        <f>_xlfn.XLOOKUP(Table2[[#This Row],[rxn]],Table7[rxn],Table7[flux],0)</f>
        <v>0</v>
      </c>
      <c r="K1993">
        <f>Table2[[#This Row],[flux]]-Table2[[#This Row],[flux in mfs]]</f>
        <v>2.6092965653244999E-2</v>
      </c>
      <c r="L1993" t="b">
        <f>_xlfn.TEXTAFTER(Table2[[#This Row],[rxn]],"-",-1)="SPONT"</f>
        <v>0</v>
      </c>
      <c r="M1993" t="str">
        <f>_xlfn.TEXTAFTER(Table2[[#This Row],[rxn]],"-",-1)</f>
        <v>rt2190</v>
      </c>
      <c r="N1993">
        <f>_xlfn.XLOOKUP("'PRO-"&amp;Table2[[#This Row],[enz]]&amp;"'",'[1]Sheet2 (2)'!$A:$A,'[1]Sheet2 (2)'!$B:$B,"")</f>
        <v>1</v>
      </c>
    </row>
    <row r="1994" spans="1:14" ht="17" x14ac:dyDescent="0.25">
      <c r="A1994" s="1" t="s">
        <v>1994</v>
      </c>
      <c r="B1994" s="1" t="str">
        <f>_xlfn.TEXTBEFORE(Table7[[#This Row],[raw]]," ")</f>
        <v>PROWASTE-rt2834</v>
      </c>
      <c r="C1994" s="1"/>
      <c r="D1994" s="1">
        <f>_xlfn.NUMBERVALUE(_xlfn.TEXTAFTER(Table7[[#This Row],[raw]]," ",-1))</f>
        <v>5.2148890000000001E-9</v>
      </c>
      <c r="G1994" t="s">
        <v>2834</v>
      </c>
      <c r="H1994" t="s">
        <v>2778</v>
      </c>
      <c r="I1994">
        <v>2.6092965653244999E-2</v>
      </c>
      <c r="J1994">
        <f>_xlfn.XLOOKUP(Table2[[#This Row],[rxn]],Table7[rxn],Table7[flux],0)</f>
        <v>0</v>
      </c>
      <c r="K1994">
        <f>Table2[[#This Row],[flux]]-Table2[[#This Row],[flux in mfs]]</f>
        <v>2.6092965653244999E-2</v>
      </c>
      <c r="L1994" t="b">
        <f>_xlfn.TEXTAFTER(Table2[[#This Row],[rxn]],"-",-1)="SPONT"</f>
        <v>0</v>
      </c>
      <c r="M1994" t="str">
        <f>_xlfn.TEXTAFTER(Table2[[#This Row],[rxn]],"-",-1)</f>
        <v>rt2190</v>
      </c>
      <c r="N1994">
        <f>_xlfn.XLOOKUP("'PRO-"&amp;Table2[[#This Row],[enz]]&amp;"'",'[1]Sheet2 (2)'!$A:$A,'[1]Sheet2 (2)'!$B:$B,"")</f>
        <v>1</v>
      </c>
    </row>
    <row r="1995" spans="1:14" ht="17" x14ac:dyDescent="0.25">
      <c r="A1995" s="1" t="s">
        <v>1995</v>
      </c>
      <c r="B1995" s="1" t="str">
        <f>_xlfn.TEXTBEFORE(Table7[[#This Row],[raw]]," ")</f>
        <v>PROWASTE-rt2835</v>
      </c>
      <c r="C1995" s="1"/>
      <c r="D1995" s="1">
        <f>_xlfn.NUMBERVALUE(_xlfn.TEXTAFTER(Table7[[#This Row],[raw]]," ",-1))</f>
        <v>1.1285132799999999E-7</v>
      </c>
      <c r="G1995" t="s">
        <v>2835</v>
      </c>
      <c r="H1995" t="s">
        <v>2778</v>
      </c>
      <c r="I1995">
        <v>2.6092965653244999E-2</v>
      </c>
      <c r="J1995">
        <f>_xlfn.XLOOKUP(Table2[[#This Row],[rxn]],Table7[rxn],Table7[flux],0)</f>
        <v>0</v>
      </c>
      <c r="K1995">
        <f>Table2[[#This Row],[flux]]-Table2[[#This Row],[flux in mfs]]</f>
        <v>2.6092965653244999E-2</v>
      </c>
      <c r="L1995" t="b">
        <f>_xlfn.TEXTAFTER(Table2[[#This Row],[rxn]],"-",-1)="SPONT"</f>
        <v>0</v>
      </c>
      <c r="M1995" t="str">
        <f>_xlfn.TEXTAFTER(Table2[[#This Row],[rxn]],"-",-1)</f>
        <v>rt2190</v>
      </c>
      <c r="N1995">
        <f>_xlfn.XLOOKUP("'PRO-"&amp;Table2[[#This Row],[enz]]&amp;"'",'[1]Sheet2 (2)'!$A:$A,'[1]Sheet2 (2)'!$B:$B,"")</f>
        <v>1</v>
      </c>
    </row>
    <row r="1996" spans="1:14" ht="17" hidden="1" x14ac:dyDescent="0.25">
      <c r="A1996" s="1" t="s">
        <v>1996</v>
      </c>
      <c r="B1996" s="1" t="str">
        <f>_xlfn.TEXTBEFORE(Table7[[#This Row],[raw]]," ")</f>
        <v>PROWASTE-rt2839</v>
      </c>
      <c r="C1996" s="1"/>
      <c r="D1996" s="1">
        <f>_xlfn.NUMBERVALUE(_xlfn.TEXTAFTER(Table7[[#This Row],[raw]]," ",-1))</f>
        <v>6.1925944999999994E-8</v>
      </c>
      <c r="G1996" t="s">
        <v>3183</v>
      </c>
      <c r="H1996" t="s">
        <v>2778</v>
      </c>
      <c r="I1996">
        <v>1.6435171786990601</v>
      </c>
      <c r="J1996">
        <f>_xlfn.XLOOKUP(Table2[[#This Row],[rxn]],Table7[rxn],Table7[flux],0)</f>
        <v>921.16882940665096</v>
      </c>
      <c r="K1996">
        <f>Table2[[#This Row],[flux]]-Table2[[#This Row],[flux in mfs]]</f>
        <v>-919.52531222795187</v>
      </c>
      <c r="L1996" t="b">
        <f>_xlfn.TEXTAFTER(Table2[[#This Row],[rxn]],"-",-1)="SPONT"</f>
        <v>1</v>
      </c>
      <c r="M1996" t="str">
        <f>_xlfn.TEXTAFTER(Table2[[#This Row],[rxn]],"-",-1)</f>
        <v>SPONT</v>
      </c>
      <c r="N1996" t="str">
        <f>_xlfn.XLOOKUP("'PRO-"&amp;Table2[[#This Row],[enz]]&amp;"'",'[1]Sheet2 (2)'!$A:$A,'[1]Sheet2 (2)'!$B:$B,"")</f>
        <v/>
      </c>
    </row>
    <row r="1997" spans="1:14" ht="17" x14ac:dyDescent="0.25">
      <c r="A1997" s="1" t="s">
        <v>1997</v>
      </c>
      <c r="B1997" s="1" t="str">
        <f>_xlfn.TEXTBEFORE(Table7[[#This Row],[raw]]," ")</f>
        <v>PROWASTE-rt2849</v>
      </c>
      <c r="C1997" s="1"/>
      <c r="D1997" s="1">
        <f>_xlfn.NUMBERVALUE(_xlfn.TEXTAFTER(Table7[[#This Row],[raw]]," ",-1))</f>
        <v>2.2433345000000001E-8</v>
      </c>
      <c r="G1997" t="s">
        <v>2836</v>
      </c>
      <c r="H1997" t="s">
        <v>2778</v>
      </c>
      <c r="I1997">
        <v>2.6092965653244999E-2</v>
      </c>
      <c r="J1997">
        <f>_xlfn.XLOOKUP(Table2[[#This Row],[rxn]],Table7[rxn],Table7[flux],0)</f>
        <v>0</v>
      </c>
      <c r="K1997">
        <f>Table2[[#This Row],[flux]]-Table2[[#This Row],[flux in mfs]]</f>
        <v>2.6092965653244999E-2</v>
      </c>
      <c r="L1997" t="b">
        <f>_xlfn.TEXTAFTER(Table2[[#This Row],[rxn]],"-",-1)="SPONT"</f>
        <v>0</v>
      </c>
      <c r="M1997" t="str">
        <f>_xlfn.TEXTAFTER(Table2[[#This Row],[rxn]],"-",-1)</f>
        <v>rt2190</v>
      </c>
      <c r="N1997">
        <f>_xlfn.XLOOKUP("'PRO-"&amp;Table2[[#This Row],[enz]]&amp;"'",'[1]Sheet2 (2)'!$A:$A,'[1]Sheet2 (2)'!$B:$B,"")</f>
        <v>1</v>
      </c>
    </row>
    <row r="1998" spans="1:14" ht="17" x14ac:dyDescent="0.25">
      <c r="A1998" s="1" t="s">
        <v>1998</v>
      </c>
      <c r="B1998" s="1" t="str">
        <f>_xlfn.TEXTBEFORE(Table7[[#This Row],[raw]]," ")</f>
        <v>PROWASTE-rt2880</v>
      </c>
      <c r="C1998" s="1"/>
      <c r="D1998" s="1">
        <f>_xlfn.NUMBERVALUE(_xlfn.TEXTAFTER(Table7[[#This Row],[raw]]," ",-1))</f>
        <v>6.4787749E-8</v>
      </c>
      <c r="G1998" t="s">
        <v>3134</v>
      </c>
      <c r="H1998" t="s">
        <v>2778</v>
      </c>
      <c r="I1998">
        <v>2.9461823766358999E-2</v>
      </c>
      <c r="J1998">
        <f>_xlfn.XLOOKUP(Table2[[#This Row],[rxn]],Table7[rxn],Table7[flux],0)</f>
        <v>0</v>
      </c>
      <c r="K1998">
        <f>Table2[[#This Row],[flux]]-Table2[[#This Row],[flux in mfs]]</f>
        <v>2.9461823766358999E-2</v>
      </c>
      <c r="L1998" t="b">
        <f>_xlfn.TEXTAFTER(Table2[[#This Row],[rxn]],"-",-1)="SPONT"</f>
        <v>0</v>
      </c>
      <c r="M1998" t="str">
        <f>_xlfn.TEXTAFTER(Table2[[#This Row],[rxn]],"-",-1)</f>
        <v>rt6485</v>
      </c>
      <c r="N1998">
        <f>_xlfn.XLOOKUP("'PRO-"&amp;Table2[[#This Row],[enz]]&amp;"'",'[1]Sheet2 (2)'!$A:$A,'[1]Sheet2 (2)'!$B:$B,"")</f>
        <v>1</v>
      </c>
    </row>
    <row r="1999" spans="1:14" ht="17" x14ac:dyDescent="0.25">
      <c r="A1999" s="1" t="s">
        <v>1999</v>
      </c>
      <c r="B1999" s="1" t="str">
        <f>_xlfn.TEXTBEFORE(Table7[[#This Row],[raw]]," ")</f>
        <v>PROWASTE-rt2898</v>
      </c>
      <c r="C1999" s="1"/>
      <c r="D1999" s="1">
        <f>_xlfn.NUMBERVALUE(_xlfn.TEXTAFTER(Table7[[#This Row],[raw]]," ",-1))</f>
        <v>2.5668789999999998E-9</v>
      </c>
      <c r="G1999" t="s">
        <v>3358</v>
      </c>
      <c r="H1999" t="s">
        <v>2778</v>
      </c>
      <c r="I1999">
        <v>2.9461823766358999E-2</v>
      </c>
      <c r="J1999">
        <f>_xlfn.XLOOKUP(Table2[[#This Row],[rxn]],Table7[rxn],Table7[flux],0)</f>
        <v>0</v>
      </c>
      <c r="K1999">
        <f>Table2[[#This Row],[flux]]-Table2[[#This Row],[flux in mfs]]</f>
        <v>2.9461823766358999E-2</v>
      </c>
      <c r="L1999" t="b">
        <f>_xlfn.TEXTAFTER(Table2[[#This Row],[rxn]],"-",-1)="SPONT"</f>
        <v>0</v>
      </c>
      <c r="M1999" t="str">
        <f>_xlfn.TEXTAFTER(Table2[[#This Row],[rxn]],"-",-1)</f>
        <v>rt6485</v>
      </c>
      <c r="N1999">
        <f>_xlfn.XLOOKUP("'PRO-"&amp;Table2[[#This Row],[enz]]&amp;"'",'[1]Sheet2 (2)'!$A:$A,'[1]Sheet2 (2)'!$B:$B,"")</f>
        <v>1</v>
      </c>
    </row>
    <row r="2000" spans="1:14" ht="17" x14ac:dyDescent="0.25">
      <c r="A2000" s="1" t="s">
        <v>2000</v>
      </c>
      <c r="B2000" s="1" t="str">
        <f>_xlfn.TEXTBEFORE(Table7[[#This Row],[raw]]," ")</f>
        <v>PROWASTE-rt2901</v>
      </c>
      <c r="C2000" s="1"/>
      <c r="D2000" s="1">
        <f>_xlfn.NUMBERVALUE(_xlfn.TEXTAFTER(Table7[[#This Row],[raw]]," ",-1))</f>
        <v>2.6759259999999998E-9</v>
      </c>
      <c r="G2000" t="s">
        <v>2925</v>
      </c>
      <c r="H2000" t="s">
        <v>2778</v>
      </c>
      <c r="I2000">
        <v>3.0830325594313E-2</v>
      </c>
      <c r="J2000">
        <f>_xlfn.XLOOKUP(Table2[[#This Row],[rxn]],Table7[rxn],Table7[flux],0)</f>
        <v>0</v>
      </c>
      <c r="K2000">
        <f>Table2[[#This Row],[flux]]-Table2[[#This Row],[flux in mfs]]</f>
        <v>3.0830325594313E-2</v>
      </c>
      <c r="L2000" t="b">
        <f>_xlfn.TEXTAFTER(Table2[[#This Row],[rxn]],"-",-1)="SPONT"</f>
        <v>0</v>
      </c>
      <c r="M2000" t="str">
        <f>_xlfn.TEXTAFTER(Table2[[#This Row],[rxn]],"-",-1)</f>
        <v>rt3934</v>
      </c>
      <c r="N2000">
        <f>_xlfn.XLOOKUP("'PRO-"&amp;Table2[[#This Row],[enz]]&amp;"'",'[1]Sheet2 (2)'!$A:$A,'[1]Sheet2 (2)'!$B:$B,"")</f>
        <v>1</v>
      </c>
    </row>
    <row r="2001" spans="1:14" ht="17" x14ac:dyDescent="0.25">
      <c r="A2001" s="1" t="s">
        <v>2001</v>
      </c>
      <c r="B2001" s="1" t="str">
        <f>_xlfn.TEXTBEFORE(Table7[[#This Row],[raw]]," ")</f>
        <v>PROWASTE-rt2904</v>
      </c>
      <c r="C2001" s="1"/>
      <c r="D2001" s="1">
        <f>_xlfn.NUMBERVALUE(_xlfn.TEXTAFTER(Table7[[#This Row],[raw]]," ",-1))</f>
        <v>1.5939903000000001E-8</v>
      </c>
      <c r="G2001" t="s">
        <v>3032</v>
      </c>
      <c r="H2001" t="s">
        <v>2778</v>
      </c>
      <c r="I2001">
        <v>3.4801639728373003E-2</v>
      </c>
      <c r="J2001">
        <f>_xlfn.XLOOKUP(Table2[[#This Row],[rxn]],Table7[rxn],Table7[flux],0)</f>
        <v>0</v>
      </c>
      <c r="K2001">
        <f>Table2[[#This Row],[flux]]-Table2[[#This Row],[flux in mfs]]</f>
        <v>3.4801639728373003E-2</v>
      </c>
      <c r="L2001" t="b">
        <f>_xlfn.TEXTAFTER(Table2[[#This Row],[rxn]],"-",-1)="SPONT"</f>
        <v>0</v>
      </c>
      <c r="M2001" t="str">
        <f>_xlfn.TEXTAFTER(Table2[[#This Row],[rxn]],"-",-1)</f>
        <v>rt1632</v>
      </c>
      <c r="N2001">
        <f>_xlfn.XLOOKUP("'PRO-"&amp;Table2[[#This Row],[enz]]&amp;"'",'[1]Sheet2 (2)'!$A:$A,'[1]Sheet2 (2)'!$B:$B,"")</f>
        <v>1</v>
      </c>
    </row>
    <row r="2002" spans="1:14" ht="17" x14ac:dyDescent="0.25">
      <c r="A2002" s="1" t="s">
        <v>2002</v>
      </c>
      <c r="B2002" s="1" t="str">
        <f>_xlfn.TEXTBEFORE(Table7[[#This Row],[raw]]," ")</f>
        <v>PROWASTE-rt2922_n</v>
      </c>
      <c r="C2002" s="1"/>
      <c r="D2002" s="1">
        <f>_xlfn.NUMBERVALUE(_xlfn.TEXTAFTER(Table7[[#This Row],[raw]]," ",-1))</f>
        <v>4.5761074399999998E-7</v>
      </c>
      <c r="G2002" t="s">
        <v>3061</v>
      </c>
      <c r="H2002" t="s">
        <v>2778</v>
      </c>
      <c r="I2002">
        <v>3.4801639728373003E-2</v>
      </c>
      <c r="J2002">
        <f>_xlfn.XLOOKUP(Table2[[#This Row],[rxn]],Table7[rxn],Table7[flux],0)</f>
        <v>0</v>
      </c>
      <c r="K2002">
        <f>Table2[[#This Row],[flux]]-Table2[[#This Row],[flux in mfs]]</f>
        <v>3.4801639728373003E-2</v>
      </c>
      <c r="L2002" t="b">
        <f>_xlfn.TEXTAFTER(Table2[[#This Row],[rxn]],"-",-1)="SPONT"</f>
        <v>0</v>
      </c>
      <c r="M2002" t="str">
        <f>_xlfn.TEXTAFTER(Table2[[#This Row],[rxn]],"-",-1)</f>
        <v>rt2224</v>
      </c>
      <c r="N2002">
        <f>_xlfn.XLOOKUP("'PRO-"&amp;Table2[[#This Row],[enz]]&amp;"'",'[1]Sheet2 (2)'!$A:$A,'[1]Sheet2 (2)'!$B:$B,"")</f>
        <v>1</v>
      </c>
    </row>
    <row r="2003" spans="1:14" ht="17" x14ac:dyDescent="0.25">
      <c r="A2003" s="1" t="s">
        <v>2003</v>
      </c>
      <c r="B2003" s="1" t="str">
        <f>_xlfn.TEXTBEFORE(Table7[[#This Row],[raw]]," ")</f>
        <v>PROWASTE-rt2949</v>
      </c>
      <c r="C2003" s="1"/>
      <c r="D2003" s="1">
        <f>_xlfn.NUMBERVALUE(_xlfn.TEXTAFTER(Table7[[#This Row],[raw]]," ",-1))</f>
        <v>1.9429250679999999E-6</v>
      </c>
      <c r="G2003" t="s">
        <v>3227</v>
      </c>
      <c r="H2003" t="s">
        <v>2778</v>
      </c>
      <c r="I2003">
        <v>3.4801639728373003E-2</v>
      </c>
      <c r="J2003">
        <f>_xlfn.XLOOKUP(Table2[[#This Row],[rxn]],Table7[rxn],Table7[flux],0)</f>
        <v>0</v>
      </c>
      <c r="K2003">
        <f>Table2[[#This Row],[flux]]-Table2[[#This Row],[flux in mfs]]</f>
        <v>3.4801639728373003E-2</v>
      </c>
      <c r="L2003" t="b">
        <f>_xlfn.TEXTAFTER(Table2[[#This Row],[rxn]],"-",-1)="SPONT"</f>
        <v>0</v>
      </c>
      <c r="M2003" t="str">
        <f>_xlfn.TEXTAFTER(Table2[[#This Row],[rxn]],"-",-1)</f>
        <v>rt6131</v>
      </c>
      <c r="N2003">
        <f>_xlfn.XLOOKUP("'PRO-"&amp;Table2[[#This Row],[enz]]&amp;"'",'[1]Sheet2 (2)'!$A:$A,'[1]Sheet2 (2)'!$B:$B,"")</f>
        <v>1</v>
      </c>
    </row>
    <row r="2004" spans="1:14" ht="17" hidden="1" x14ac:dyDescent="0.25">
      <c r="A2004" s="1" t="s">
        <v>2004</v>
      </c>
      <c r="B2004" s="1" t="str">
        <f>_xlfn.TEXTBEFORE(Table7[[#This Row],[raw]]," ")</f>
        <v>PROWASTE-rt2960</v>
      </c>
      <c r="C2004" s="1"/>
      <c r="D2004" s="1">
        <f>_xlfn.NUMBERVALUE(_xlfn.TEXTAFTER(Table7[[#This Row],[raw]]," ",-1))</f>
        <v>4.6615715910000004E-6</v>
      </c>
      <c r="G2004" t="s">
        <v>2906</v>
      </c>
      <c r="H2004" t="s">
        <v>2778</v>
      </c>
      <c r="I2004">
        <v>1.3128602753907299</v>
      </c>
      <c r="J2004">
        <f>_xlfn.XLOOKUP(Table2[[#This Row],[rxn]],Table7[rxn],Table7[flux],0)</f>
        <v>1312.8602753907301</v>
      </c>
      <c r="K2004">
        <f>Table2[[#This Row],[flux]]-Table2[[#This Row],[flux in mfs]]</f>
        <v>-1311.5474151153394</v>
      </c>
      <c r="L2004" t="b">
        <f>_xlfn.TEXTAFTER(Table2[[#This Row],[rxn]],"-",-1)="SPONT"</f>
        <v>1</v>
      </c>
      <c r="M2004" t="str">
        <f>_xlfn.TEXTAFTER(Table2[[#This Row],[rxn]],"-",-1)</f>
        <v>SPONT</v>
      </c>
      <c r="N2004" t="str">
        <f>_xlfn.XLOOKUP("'PRO-"&amp;Table2[[#This Row],[enz]]&amp;"'",'[1]Sheet2 (2)'!$A:$A,'[1]Sheet2 (2)'!$B:$B,"")</f>
        <v/>
      </c>
    </row>
    <row r="2005" spans="1:14" ht="17" hidden="1" x14ac:dyDescent="0.25">
      <c r="A2005" s="1" t="s">
        <v>2005</v>
      </c>
      <c r="B2005" s="1" t="str">
        <f>_xlfn.TEXTBEFORE(Table7[[#This Row],[raw]]," ")</f>
        <v>PROWASTE-rt2963</v>
      </c>
      <c r="C2005" s="1"/>
      <c r="D2005" s="1">
        <f>_xlfn.NUMBERVALUE(_xlfn.TEXTAFTER(Table7[[#This Row],[raw]]," ",-1))</f>
        <v>1.7108571529999999E-6</v>
      </c>
      <c r="G2005" t="s">
        <v>2780</v>
      </c>
      <c r="H2005" t="s">
        <v>2778</v>
      </c>
      <c r="I2005">
        <v>1.353245177</v>
      </c>
      <c r="J2005">
        <f>_xlfn.XLOOKUP(Table2[[#This Row],[rxn]],Table7[rxn],Table7[flux],0)</f>
        <v>1353.245177</v>
      </c>
      <c r="K2005">
        <f>Table2[[#This Row],[flux]]-Table2[[#This Row],[flux in mfs]]</f>
        <v>-1351.891931823</v>
      </c>
      <c r="L2005" t="b">
        <f>_xlfn.TEXTAFTER(Table2[[#This Row],[rxn]],"-",-1)="SPONT"</f>
        <v>1</v>
      </c>
      <c r="M2005" t="str">
        <f>_xlfn.TEXTAFTER(Table2[[#This Row],[rxn]],"-",-1)</f>
        <v>SPONT</v>
      </c>
      <c r="N2005" t="str">
        <f>_xlfn.XLOOKUP("'PRO-"&amp;Table2[[#This Row],[enz]]&amp;"'",'[1]Sheet2 (2)'!$A:$A,'[1]Sheet2 (2)'!$B:$B,"")</f>
        <v/>
      </c>
    </row>
    <row r="2006" spans="1:14" ht="17" x14ac:dyDescent="0.25">
      <c r="A2006" s="1" t="s">
        <v>2006</v>
      </c>
      <c r="B2006" s="1" t="str">
        <f>_xlfn.TEXTBEFORE(Table7[[#This Row],[raw]]," ")</f>
        <v>PROWASTE-rt2964</v>
      </c>
      <c r="C2006" s="1"/>
      <c r="D2006" s="1">
        <f>_xlfn.NUMBERVALUE(_xlfn.TEXTAFTER(Table7[[#This Row],[raw]]," ",-1))</f>
        <v>5.9804983999999993E-8</v>
      </c>
      <c r="G2006" t="s">
        <v>2866</v>
      </c>
      <c r="H2006" t="s">
        <v>2778</v>
      </c>
      <c r="I2006">
        <v>4.4909678646591997E-2</v>
      </c>
      <c r="J2006">
        <f>_xlfn.XLOOKUP(Table2[[#This Row],[rxn]],Table7[rxn],Table7[flux],0)</f>
        <v>0</v>
      </c>
      <c r="K2006">
        <f>Table2[[#This Row],[flux]]-Table2[[#This Row],[flux in mfs]]</f>
        <v>4.4909678646591997E-2</v>
      </c>
      <c r="L2006" t="b">
        <f>_xlfn.TEXTAFTER(Table2[[#This Row],[rxn]],"-",-1)="SPONT"</f>
        <v>0</v>
      </c>
      <c r="M2006" t="str">
        <f>_xlfn.TEXTAFTER(Table2[[#This Row],[rxn]],"-",-1)</f>
        <v>rt7285</v>
      </c>
      <c r="N2006">
        <f>_xlfn.XLOOKUP("'PRO-"&amp;Table2[[#This Row],[enz]]&amp;"'",'[1]Sheet2 (2)'!$A:$A,'[1]Sheet2 (2)'!$B:$B,"")</f>
        <v>1</v>
      </c>
    </row>
    <row r="2007" spans="1:14" ht="17" x14ac:dyDescent="0.25">
      <c r="A2007" s="1" t="s">
        <v>2007</v>
      </c>
      <c r="B2007" s="1" t="str">
        <f>_xlfn.TEXTBEFORE(Table7[[#This Row],[raw]]," ")</f>
        <v>PROWASTE-rt2975</v>
      </c>
      <c r="C2007" s="1"/>
      <c r="D2007" s="1">
        <f>_xlfn.NUMBERVALUE(_xlfn.TEXTAFTER(Table7[[#This Row],[raw]]," ",-1))</f>
        <v>1.1617520000000001E-9</v>
      </c>
      <c r="G2007" t="s">
        <v>3150</v>
      </c>
      <c r="H2007" t="s">
        <v>2778</v>
      </c>
      <c r="I2007">
        <v>7.8016576333457002E-2</v>
      </c>
      <c r="J2007">
        <f>_xlfn.XLOOKUP(Table2[[#This Row],[rxn]],Table7[rxn],Table7[flux],0)</f>
        <v>0</v>
      </c>
      <c r="K2007">
        <f>Table2[[#This Row],[flux]]-Table2[[#This Row],[flux in mfs]]</f>
        <v>7.8016576333457002E-2</v>
      </c>
      <c r="L2007" t="b">
        <f>_xlfn.TEXTAFTER(Table2[[#This Row],[rxn]],"-",-1)="SPONT"</f>
        <v>0</v>
      </c>
      <c r="M2007" t="str">
        <f>_xlfn.TEXTAFTER(Table2[[#This Row],[rxn]],"-",-1)</f>
        <v>rt5549</v>
      </c>
      <c r="N2007">
        <f>_xlfn.XLOOKUP("'PRO-"&amp;Table2[[#This Row],[enz]]&amp;"'",'[1]Sheet2 (2)'!$A:$A,'[1]Sheet2 (2)'!$B:$B,"")</f>
        <v>1</v>
      </c>
    </row>
    <row r="2008" spans="1:14" ht="17" x14ac:dyDescent="0.25">
      <c r="A2008" s="1" t="s">
        <v>2008</v>
      </c>
      <c r="B2008" s="1" t="str">
        <f>_xlfn.TEXTBEFORE(Table7[[#This Row],[raw]]," ")</f>
        <v>PROWASTE-rt2983</v>
      </c>
      <c r="C2008" s="1"/>
      <c r="D2008" s="1">
        <f>_xlfn.NUMBERVALUE(_xlfn.TEXTAFTER(Table7[[#This Row],[raw]]," ",-1))</f>
        <v>5.7275659999999999E-9</v>
      </c>
      <c r="G2008" t="s">
        <v>2863</v>
      </c>
      <c r="H2008" t="s">
        <v>2778</v>
      </c>
      <c r="I2008">
        <v>8.0655296960632006E-2</v>
      </c>
      <c r="J2008">
        <f>_xlfn.XLOOKUP(Table2[[#This Row],[rxn]],Table7[rxn],Table7[flux],0)</f>
        <v>0</v>
      </c>
      <c r="K2008">
        <f>Table2[[#This Row],[flux]]-Table2[[#This Row],[flux in mfs]]</f>
        <v>8.0655296960632006E-2</v>
      </c>
      <c r="L2008" t="b">
        <f>_xlfn.TEXTAFTER(Table2[[#This Row],[rxn]],"-",-1)="SPONT"</f>
        <v>0</v>
      </c>
      <c r="M2008" t="str">
        <f>_xlfn.TEXTAFTER(Table2[[#This Row],[rxn]],"-",-1)</f>
        <v>rt3256</v>
      </c>
      <c r="N2008">
        <f>_xlfn.XLOOKUP("'PRO-"&amp;Table2[[#This Row],[enz]]&amp;"'",'[1]Sheet2 (2)'!$A:$A,'[1]Sheet2 (2)'!$B:$B,"")</f>
        <v>1</v>
      </c>
    </row>
    <row r="2009" spans="1:14" ht="17" x14ac:dyDescent="0.25">
      <c r="A2009" s="1" t="s">
        <v>2009</v>
      </c>
      <c r="B2009" s="1" t="str">
        <f>_xlfn.TEXTBEFORE(Table7[[#This Row],[raw]]," ")</f>
        <v>PROWASTE-rt2994</v>
      </c>
      <c r="C2009" s="1"/>
      <c r="D2009" s="1">
        <f>_xlfn.NUMBERVALUE(_xlfn.TEXTAFTER(Table7[[#This Row],[raw]]," ",-1))</f>
        <v>4.6172795599999999E-7</v>
      </c>
      <c r="G2009" t="s">
        <v>2864</v>
      </c>
      <c r="H2009" t="s">
        <v>2778</v>
      </c>
      <c r="I2009">
        <v>8.0655296960632006E-2</v>
      </c>
      <c r="J2009">
        <f>_xlfn.XLOOKUP(Table2[[#This Row],[rxn]],Table7[rxn],Table7[flux],0)</f>
        <v>0</v>
      </c>
      <c r="K2009">
        <f>Table2[[#This Row],[flux]]-Table2[[#This Row],[flux in mfs]]</f>
        <v>8.0655296960632006E-2</v>
      </c>
      <c r="L2009" t="b">
        <f>_xlfn.TEXTAFTER(Table2[[#This Row],[rxn]],"-",-1)="SPONT"</f>
        <v>0</v>
      </c>
      <c r="M2009" t="str">
        <f>_xlfn.TEXTAFTER(Table2[[#This Row],[rxn]],"-",-1)</f>
        <v>rt3256</v>
      </c>
      <c r="N2009">
        <f>_xlfn.XLOOKUP("'PRO-"&amp;Table2[[#This Row],[enz]]&amp;"'",'[1]Sheet2 (2)'!$A:$A,'[1]Sheet2 (2)'!$B:$B,"")</f>
        <v>1</v>
      </c>
    </row>
    <row r="2010" spans="1:14" ht="17" hidden="1" x14ac:dyDescent="0.25">
      <c r="A2010" s="1" t="s">
        <v>2010</v>
      </c>
      <c r="B2010" s="1" t="str">
        <f>_xlfn.TEXTBEFORE(Table7[[#This Row],[raw]]," ")</f>
        <v>PROWASTE-rt3013_rm</v>
      </c>
      <c r="C2010" s="1"/>
      <c r="D2010" s="1">
        <f>_xlfn.NUMBERVALUE(_xlfn.TEXTAFTER(Table7[[#This Row],[raw]]," ",-1))</f>
        <v>1.8353969900000001E-7</v>
      </c>
      <c r="G2010" t="s">
        <v>2940</v>
      </c>
      <c r="H2010" t="s">
        <v>2778</v>
      </c>
      <c r="I2010">
        <v>2.55912845498323</v>
      </c>
      <c r="J2010">
        <f>_xlfn.XLOOKUP(Table2[[#This Row],[rxn]],Table7[rxn],Table7[flux],0)</f>
        <v>2319.32584547754</v>
      </c>
      <c r="K2010">
        <f>Table2[[#This Row],[flux]]-Table2[[#This Row],[flux in mfs]]</f>
        <v>-2316.7667170225568</v>
      </c>
      <c r="L2010" t="b">
        <f>_xlfn.TEXTAFTER(Table2[[#This Row],[rxn]],"-",-1)="SPONT"</f>
        <v>1</v>
      </c>
      <c r="M2010" t="str">
        <f>_xlfn.TEXTAFTER(Table2[[#This Row],[rxn]],"-",-1)</f>
        <v>SPONT</v>
      </c>
      <c r="N2010" t="str">
        <f>_xlfn.XLOOKUP("'PRO-"&amp;Table2[[#This Row],[enz]]&amp;"'",'[1]Sheet2 (2)'!$A:$A,'[1]Sheet2 (2)'!$B:$B,"")</f>
        <v/>
      </c>
    </row>
    <row r="2011" spans="1:14" ht="17" x14ac:dyDescent="0.25">
      <c r="A2011" s="1" t="s">
        <v>2011</v>
      </c>
      <c r="B2011" s="1" t="str">
        <f>_xlfn.TEXTBEFORE(Table7[[#This Row],[raw]]," ")</f>
        <v>PROWASTE-rt3021</v>
      </c>
      <c r="C2011" s="1"/>
      <c r="D2011" s="1">
        <f>_xlfn.NUMBERVALUE(_xlfn.TEXTAFTER(Table7[[#This Row],[raw]]," ",-1))</f>
        <v>1.0251007200000001E-7</v>
      </c>
      <c r="G2011" t="s">
        <v>2903</v>
      </c>
      <c r="H2011" t="s">
        <v>2778</v>
      </c>
      <c r="I2011">
        <v>0.11198532794234101</v>
      </c>
      <c r="J2011">
        <f>_xlfn.XLOOKUP(Table2[[#This Row],[rxn]],Table7[rxn],Table7[flux],0)</f>
        <v>0</v>
      </c>
      <c r="K2011">
        <f>Table2[[#This Row],[flux]]-Table2[[#This Row],[flux in mfs]]</f>
        <v>0.11198532794234101</v>
      </c>
      <c r="L2011" t="b">
        <f>_xlfn.TEXTAFTER(Table2[[#This Row],[rxn]],"-",-1)="SPONT"</f>
        <v>0</v>
      </c>
      <c r="M2011" t="str">
        <f>_xlfn.TEXTAFTER(Table2[[#This Row],[rxn]],"-",-1)</f>
        <v>rt0568_c</v>
      </c>
      <c r="N2011">
        <f>_xlfn.XLOOKUP("'PRO-"&amp;Table2[[#This Row],[enz]]&amp;"'",'[1]Sheet2 (2)'!$A:$A,'[1]Sheet2 (2)'!$B:$B,"")</f>
        <v>1</v>
      </c>
    </row>
    <row r="2012" spans="1:14" ht="17" hidden="1" x14ac:dyDescent="0.25">
      <c r="A2012" s="1" t="s">
        <v>2012</v>
      </c>
      <c r="B2012" s="1" t="str">
        <f>_xlfn.TEXTBEFORE(Table7[[#This Row],[raw]]," ")</f>
        <v>PROWASTE-rt3023_r</v>
      </c>
      <c r="C2012" s="1"/>
      <c r="D2012" s="1">
        <f>_xlfn.NUMBERVALUE(_xlfn.TEXTAFTER(Table7[[#This Row],[raw]]," ",-1))</f>
        <v>1.0187641E-8</v>
      </c>
      <c r="G2012" t="s">
        <v>3187</v>
      </c>
      <c r="H2012" t="s">
        <v>2778</v>
      </c>
      <c r="I2012">
        <v>2.5807259146616501</v>
      </c>
      <c r="J2012">
        <f>_xlfn.XLOOKUP(Table2[[#This Row],[rxn]],Table7[rxn],Table7[flux],0)</f>
        <v>3431.97162091777</v>
      </c>
      <c r="K2012">
        <f>Table2[[#This Row],[flux]]-Table2[[#This Row],[flux in mfs]]</f>
        <v>-3429.3908950031082</v>
      </c>
      <c r="L2012" t="b">
        <f>_xlfn.TEXTAFTER(Table2[[#This Row],[rxn]],"-",-1)="SPONT"</f>
        <v>1</v>
      </c>
      <c r="M2012" t="str">
        <f>_xlfn.TEXTAFTER(Table2[[#This Row],[rxn]],"-",-1)</f>
        <v>SPONT</v>
      </c>
      <c r="N2012" t="str">
        <f>_xlfn.XLOOKUP("'PRO-"&amp;Table2[[#This Row],[enz]]&amp;"'",'[1]Sheet2 (2)'!$A:$A,'[1]Sheet2 (2)'!$B:$B,"")</f>
        <v/>
      </c>
    </row>
    <row r="2013" spans="1:14" ht="17" hidden="1" x14ac:dyDescent="0.25">
      <c r="A2013" s="1" t="s">
        <v>2013</v>
      </c>
      <c r="B2013" s="1" t="str">
        <f>_xlfn.TEXTBEFORE(Table7[[#This Row],[raw]]," ")</f>
        <v>PROWASTE-rt3052</v>
      </c>
      <c r="C2013" s="1"/>
      <c r="D2013" s="1">
        <f>_xlfn.NUMBERVALUE(_xlfn.TEXTAFTER(Table7[[#This Row],[raw]]," ",-1))</f>
        <v>1.0385321699999999E-6</v>
      </c>
      <c r="G2013" t="s">
        <v>2784</v>
      </c>
      <c r="H2013" t="s">
        <v>2778</v>
      </c>
      <c r="I2013">
        <v>2.7091637413457899</v>
      </c>
      <c r="J2013">
        <f>_xlfn.XLOOKUP(Table2[[#This Row],[rxn]],Table7[rxn],Table7[flux],0)</f>
        <v>3576.8888802390602</v>
      </c>
      <c r="K2013">
        <f>Table2[[#This Row],[flux]]-Table2[[#This Row],[flux in mfs]]</f>
        <v>-3574.1797164977143</v>
      </c>
      <c r="L2013" t="b">
        <f>_xlfn.TEXTAFTER(Table2[[#This Row],[rxn]],"-",-1)="SPONT"</f>
        <v>1</v>
      </c>
      <c r="M2013" t="str">
        <f>_xlfn.TEXTAFTER(Table2[[#This Row],[rxn]],"-",-1)</f>
        <v>SPONT</v>
      </c>
      <c r="N2013" t="str">
        <f>_xlfn.XLOOKUP("'PRO-"&amp;Table2[[#This Row],[enz]]&amp;"'",'[1]Sheet2 (2)'!$A:$A,'[1]Sheet2 (2)'!$B:$B,"")</f>
        <v/>
      </c>
    </row>
    <row r="2014" spans="1:14" ht="17" hidden="1" x14ac:dyDescent="0.25">
      <c r="A2014" s="1" t="s">
        <v>2014</v>
      </c>
      <c r="B2014" s="1" t="str">
        <f>_xlfn.TEXTBEFORE(Table7[[#This Row],[raw]]," ")</f>
        <v>PROWASTE-rt3078_gm</v>
      </c>
      <c r="C2014" s="1"/>
      <c r="D2014" s="1">
        <f>_xlfn.NUMBERVALUE(_xlfn.TEXTAFTER(Table7[[#This Row],[raw]]," ",-1))</f>
        <v>2.9073508999999998E-8</v>
      </c>
      <c r="G2014" t="s">
        <v>3186</v>
      </c>
      <c r="H2014" t="s">
        <v>2778</v>
      </c>
      <c r="I2014">
        <v>2.7091637413457899</v>
      </c>
      <c r="J2014">
        <f>_xlfn.XLOOKUP(Table2[[#This Row],[rxn]],Table7[rxn],Table7[flux],0)</f>
        <v>3576.8888802390602</v>
      </c>
      <c r="K2014">
        <f>Table2[[#This Row],[flux]]-Table2[[#This Row],[flux in mfs]]</f>
        <v>-3574.1797164977143</v>
      </c>
      <c r="L2014" t="b">
        <f>_xlfn.TEXTAFTER(Table2[[#This Row],[rxn]],"-",-1)="SPONT"</f>
        <v>1</v>
      </c>
      <c r="M2014" t="str">
        <f>_xlfn.TEXTAFTER(Table2[[#This Row],[rxn]],"-",-1)</f>
        <v>SPONT</v>
      </c>
      <c r="N2014" t="str">
        <f>_xlfn.XLOOKUP("'PRO-"&amp;Table2[[#This Row],[enz]]&amp;"'",'[1]Sheet2 (2)'!$A:$A,'[1]Sheet2 (2)'!$B:$B,"")</f>
        <v/>
      </c>
    </row>
    <row r="2015" spans="1:14" ht="17" x14ac:dyDescent="0.25">
      <c r="A2015" s="1" t="s">
        <v>2015</v>
      </c>
      <c r="B2015" s="1" t="str">
        <f>_xlfn.TEXTBEFORE(Table7[[#This Row],[raw]]," ")</f>
        <v>PROWASTE-rt3095</v>
      </c>
      <c r="C2015" s="1"/>
      <c r="D2015" s="1">
        <f>_xlfn.NUMBERVALUE(_xlfn.TEXTAFTER(Table7[[#This Row],[raw]]," ",-1))</f>
        <v>1.4936971900000001E-7</v>
      </c>
      <c r="G2015" t="s">
        <v>3214</v>
      </c>
      <c r="H2015" t="s">
        <v>2778</v>
      </c>
      <c r="I2015">
        <v>0.25992830481636098</v>
      </c>
      <c r="J2015">
        <f>_xlfn.XLOOKUP(Table2[[#This Row],[rxn]],Table7[rxn],Table7[flux],0)</f>
        <v>0</v>
      </c>
      <c r="K2015">
        <f>Table2[[#This Row],[flux]]-Table2[[#This Row],[flux in mfs]]</f>
        <v>0.25992830481636098</v>
      </c>
      <c r="L2015" t="b">
        <f>_xlfn.TEXTAFTER(Table2[[#This Row],[rxn]],"-",-1)="SPONT"</f>
        <v>0</v>
      </c>
      <c r="M2015" t="str">
        <f>_xlfn.TEXTAFTER(Table2[[#This Row],[rxn]],"-",-1)</f>
        <v>rt7325</v>
      </c>
      <c r="N2015">
        <f>_xlfn.XLOOKUP("'PRO-"&amp;Table2[[#This Row],[enz]]&amp;"'",'[1]Sheet2 (2)'!$A:$A,'[1]Sheet2 (2)'!$B:$B,"")</f>
        <v>1</v>
      </c>
    </row>
    <row r="2016" spans="1:14" ht="17" x14ac:dyDescent="0.25">
      <c r="A2016" s="1" t="s">
        <v>2016</v>
      </c>
      <c r="B2016" s="1" t="str">
        <f>_xlfn.TEXTBEFORE(Table7[[#This Row],[raw]]," ")</f>
        <v>PROWASTE-rt3097</v>
      </c>
      <c r="C2016" s="1"/>
      <c r="D2016" s="1">
        <f>_xlfn.NUMBERVALUE(_xlfn.TEXTAFTER(Table7[[#This Row],[raw]]," ",-1))</f>
        <v>1.8450924E-8</v>
      </c>
      <c r="G2016" t="s">
        <v>3083</v>
      </c>
      <c r="H2016" t="s">
        <v>2778</v>
      </c>
      <c r="I2016">
        <v>0.50016981138104</v>
      </c>
      <c r="J2016">
        <f>_xlfn.XLOOKUP(Table2[[#This Row],[rxn]],Table7[rxn],Table7[flux],0)</f>
        <v>0</v>
      </c>
      <c r="K2016">
        <f>Table2[[#This Row],[flux]]-Table2[[#This Row],[flux in mfs]]</f>
        <v>0.50016981138104</v>
      </c>
      <c r="L2016" t="b">
        <f>_xlfn.TEXTAFTER(Table2[[#This Row],[rxn]],"-",-1)="SPONT"</f>
        <v>0</v>
      </c>
      <c r="M2016" t="str">
        <f>_xlfn.TEXTAFTER(Table2[[#This Row],[rxn]],"-",-1)</f>
        <v>UNKNOWN</v>
      </c>
      <c r="N2016" t="str">
        <f>_xlfn.XLOOKUP("'PRO-"&amp;Table2[[#This Row],[enz]]&amp;"'",'[1]Sheet2 (2)'!$A:$A,'[1]Sheet2 (2)'!$B:$B,"")</f>
        <v/>
      </c>
    </row>
    <row r="2017" spans="1:14" ht="17" x14ac:dyDescent="0.25">
      <c r="A2017" s="1" t="s">
        <v>2017</v>
      </c>
      <c r="B2017" s="1" t="str">
        <f>_xlfn.TEXTBEFORE(Table7[[#This Row],[raw]]," ")</f>
        <v>PROWASTE-rt3101</v>
      </c>
      <c r="C2017" s="1"/>
      <c r="D2017" s="1">
        <f>_xlfn.NUMBERVALUE(_xlfn.TEXTAFTER(Table7[[#This Row],[raw]]," ",-1))</f>
        <v>8.4705905000000004E-8</v>
      </c>
      <c r="G2017" t="s">
        <v>3049</v>
      </c>
      <c r="H2017" t="s">
        <v>2778</v>
      </c>
      <c r="I2017">
        <v>1.353245177</v>
      </c>
      <c r="J2017">
        <f>_xlfn.XLOOKUP(Table2[[#This Row],[rxn]],Table7[rxn],Table7[flux],0)</f>
        <v>0</v>
      </c>
      <c r="K2017">
        <f>Table2[[#This Row],[flux]]-Table2[[#This Row],[flux in mfs]]</f>
        <v>1.353245177</v>
      </c>
      <c r="L2017" t="b">
        <f>_xlfn.TEXTAFTER(Table2[[#This Row],[rxn]],"-",-1)="SPONT"</f>
        <v>0</v>
      </c>
      <c r="M2017" t="str">
        <f>_xlfn.TEXTAFTER(Table2[[#This Row],[rxn]],"-",-1)</f>
        <v>rt4674</v>
      </c>
      <c r="N2017">
        <f>_xlfn.XLOOKUP("'PRO-"&amp;Table2[[#This Row],[enz]]&amp;"'",'[1]Sheet2 (2)'!$A:$A,'[1]Sheet2 (2)'!$B:$B,"")</f>
        <v>1</v>
      </c>
    </row>
    <row r="2018" spans="1:14" ht="17" hidden="1" x14ac:dyDescent="0.25">
      <c r="A2018" s="1" t="s">
        <v>2018</v>
      </c>
      <c r="B2018" s="1" t="str">
        <f>_xlfn.TEXTBEFORE(Table7[[#This Row],[raw]]," ")</f>
        <v>PROWASTE-rt3107</v>
      </c>
      <c r="C2018" s="1"/>
      <c r="D2018" s="1">
        <f>_xlfn.NUMBERVALUE(_xlfn.TEXTAFTER(Table7[[#This Row],[raw]]," ",-1))</f>
        <v>3.2309471000000003E-8</v>
      </c>
      <c r="G2018" t="s">
        <v>2792</v>
      </c>
      <c r="H2018" t="s">
        <v>2778</v>
      </c>
      <c r="I2018">
        <v>7.8141575069006901</v>
      </c>
      <c r="J2018">
        <f>_xlfn.XLOOKUP(Table2[[#This Row],[rxn]],Table7[rxn],Table7[flux],0)</f>
        <v>5715.0042489884399</v>
      </c>
      <c r="K2018">
        <f>Table2[[#This Row],[flux]]-Table2[[#This Row],[flux in mfs]]</f>
        <v>-5707.1900914815396</v>
      </c>
      <c r="L2018" t="b">
        <f>_xlfn.TEXTAFTER(Table2[[#This Row],[rxn]],"-",-1)="SPONT"</f>
        <v>1</v>
      </c>
      <c r="M2018" t="str">
        <f>_xlfn.TEXTAFTER(Table2[[#This Row],[rxn]],"-",-1)</f>
        <v>SPONT</v>
      </c>
      <c r="N2018" t="str">
        <f>_xlfn.XLOOKUP("'PRO-"&amp;Table2[[#This Row],[enz]]&amp;"'",'[1]Sheet2 (2)'!$A:$A,'[1]Sheet2 (2)'!$B:$B,"")</f>
        <v/>
      </c>
    </row>
    <row r="2019" spans="1:14" ht="17" x14ac:dyDescent="0.25">
      <c r="A2019" s="1" t="s">
        <v>2019</v>
      </c>
      <c r="B2019" s="1" t="str">
        <f>_xlfn.TEXTBEFORE(Table7[[#This Row],[raw]]," ")</f>
        <v>PROWASTE-rt3118</v>
      </c>
      <c r="C2019" s="1"/>
      <c r="D2019" s="1">
        <f>_xlfn.NUMBERVALUE(_xlfn.TEXTAFTER(Table7[[#This Row],[raw]]," ",-1))</f>
        <v>8.76340577E-7</v>
      </c>
      <c r="G2019" t="s">
        <v>3351</v>
      </c>
      <c r="H2019" t="s">
        <v>2778</v>
      </c>
      <c r="I2019">
        <v>1.7166797126659501</v>
      </c>
      <c r="J2019">
        <f>_xlfn.XLOOKUP(Table2[[#This Row],[rxn]],Table7[rxn],Table7[flux],0)</f>
        <v>0</v>
      </c>
      <c r="K2019">
        <f>Table2[[#This Row],[flux]]-Table2[[#This Row],[flux in mfs]]</f>
        <v>1.7166797126659501</v>
      </c>
      <c r="L2019" t="b">
        <f>_xlfn.TEXTAFTER(Table2[[#This Row],[rxn]],"-",-1)="SPONT"</f>
        <v>0</v>
      </c>
      <c r="M2019" t="str">
        <f>_xlfn.TEXTAFTER(Table2[[#This Row],[rxn]],"-",-1)</f>
        <v>rt0601</v>
      </c>
      <c r="N2019">
        <f>_xlfn.XLOOKUP("'PRO-"&amp;Table2[[#This Row],[enz]]&amp;"'",'[1]Sheet2 (2)'!$A:$A,'[1]Sheet2 (2)'!$B:$B,"")</f>
        <v>1</v>
      </c>
    </row>
    <row r="2020" spans="1:14" ht="17" x14ac:dyDescent="0.25">
      <c r="A2020" s="1" t="s">
        <v>2020</v>
      </c>
      <c r="B2020" s="1" t="str">
        <f>_xlfn.TEXTBEFORE(Table7[[#This Row],[raw]]," ")</f>
        <v>PROWASTE-rt3157</v>
      </c>
      <c r="C2020" s="1"/>
      <c r="D2020" s="1">
        <f>_xlfn.NUMBERVALUE(_xlfn.TEXTAFTER(Table7[[#This Row],[raw]]," ",-1))</f>
        <v>5.8797136300000001E-7</v>
      </c>
      <c r="G2020" t="s">
        <v>3160</v>
      </c>
      <c r="H2020" t="s">
        <v>2778</v>
      </c>
      <c r="I2020">
        <v>2.0891621278918899</v>
      </c>
      <c r="J2020">
        <f>_xlfn.XLOOKUP(Table2[[#This Row],[rxn]],Table7[rxn],Table7[flux],0)</f>
        <v>0</v>
      </c>
      <c r="K2020">
        <f>Table2[[#This Row],[flux]]-Table2[[#This Row],[flux in mfs]]</f>
        <v>2.0891621278918899</v>
      </c>
      <c r="L2020" t="b">
        <f>_xlfn.TEXTAFTER(Table2[[#This Row],[rxn]],"-",-1)="SPONT"</f>
        <v>0</v>
      </c>
      <c r="M2020" t="str">
        <f>_xlfn.TEXTAFTER(Table2[[#This Row],[rxn]],"-",-1)</f>
        <v>rt1441</v>
      </c>
      <c r="N2020">
        <f>_xlfn.XLOOKUP("'PRO-"&amp;Table2[[#This Row],[enz]]&amp;"'",'[1]Sheet2 (2)'!$A:$A,'[1]Sheet2 (2)'!$B:$B,"")</f>
        <v>1</v>
      </c>
    </row>
    <row r="2021" spans="1:14" ht="17" x14ac:dyDescent="0.25">
      <c r="A2021" s="1" t="s">
        <v>2021</v>
      </c>
      <c r="B2021" s="1" t="str">
        <f>_xlfn.TEXTBEFORE(Table7[[#This Row],[raw]]," ")</f>
        <v>PROWASTE-rt3174_m</v>
      </c>
      <c r="C2021" s="1"/>
      <c r="D2021" s="1">
        <f>_xlfn.NUMBERVALUE(_xlfn.TEXTAFTER(Table7[[#This Row],[raw]]," ",-1))</f>
        <v>5.0309986999999998E-8</v>
      </c>
      <c r="G2021" t="s">
        <v>3033</v>
      </c>
      <c r="H2021" t="s">
        <v>2778</v>
      </c>
      <c r="I2021">
        <v>3.43335942533191</v>
      </c>
      <c r="J2021">
        <f>_xlfn.XLOOKUP(Table2[[#This Row],[rxn]],Table7[rxn],Table7[flux],0)</f>
        <v>0</v>
      </c>
      <c r="K2021">
        <f>Table2[[#This Row],[flux]]-Table2[[#This Row],[flux in mfs]]</f>
        <v>3.43335942533191</v>
      </c>
      <c r="L2021" t="b">
        <f>_xlfn.TEXTAFTER(Table2[[#This Row],[rxn]],"-",-1)="SPONT"</f>
        <v>0</v>
      </c>
      <c r="M2021" t="str">
        <f>_xlfn.TEXTAFTER(Table2[[#This Row],[rxn]],"-",-1)</f>
        <v>rt5622</v>
      </c>
      <c r="N2021">
        <f>_xlfn.XLOOKUP("'PRO-"&amp;Table2[[#This Row],[enz]]&amp;"'",'[1]Sheet2 (2)'!$A:$A,'[1]Sheet2 (2)'!$B:$B,"")</f>
        <v>1</v>
      </c>
    </row>
    <row r="2022" spans="1:14" ht="17" x14ac:dyDescent="0.25">
      <c r="A2022" s="1" t="s">
        <v>2022</v>
      </c>
      <c r="B2022" s="1" t="str">
        <f>_xlfn.TEXTBEFORE(Table7[[#This Row],[raw]]," ")</f>
        <v>PROWASTE-rt3215</v>
      </c>
      <c r="C2022" s="1"/>
      <c r="D2022" s="1">
        <f>_xlfn.NUMBERVALUE(_xlfn.TEXTAFTER(Table7[[#This Row],[raw]]," ",-1))</f>
        <v>2.1537536999999999E-8</v>
      </c>
      <c r="G2022" t="s">
        <v>3034</v>
      </c>
      <c r="H2022" t="s">
        <v>2778</v>
      </c>
      <c r="I2022">
        <v>3.43335942533191</v>
      </c>
      <c r="J2022">
        <f>_xlfn.XLOOKUP(Table2[[#This Row],[rxn]],Table7[rxn],Table7[flux],0)</f>
        <v>0</v>
      </c>
      <c r="K2022">
        <f>Table2[[#This Row],[flux]]-Table2[[#This Row],[flux in mfs]]</f>
        <v>3.43335942533191</v>
      </c>
      <c r="L2022" t="b">
        <f>_xlfn.TEXTAFTER(Table2[[#This Row],[rxn]],"-",-1)="SPONT"</f>
        <v>0</v>
      </c>
      <c r="M2022" t="str">
        <f>_xlfn.TEXTAFTER(Table2[[#This Row],[rxn]],"-",-1)</f>
        <v>rt2964</v>
      </c>
      <c r="N2022">
        <f>_xlfn.XLOOKUP("'PRO-"&amp;Table2[[#This Row],[enz]]&amp;"'",'[1]Sheet2 (2)'!$A:$A,'[1]Sheet2 (2)'!$B:$B,"")</f>
        <v>1</v>
      </c>
    </row>
    <row r="2023" spans="1:14" ht="17" x14ac:dyDescent="0.25">
      <c r="A2023" s="1" t="s">
        <v>2023</v>
      </c>
      <c r="B2023" s="1" t="str">
        <f>_xlfn.TEXTBEFORE(Table7[[#This Row],[raw]]," ")</f>
        <v>PROWASTE-rt3236</v>
      </c>
      <c r="C2023" s="1"/>
      <c r="D2023" s="1">
        <f>_xlfn.NUMBERVALUE(_xlfn.TEXTAFTER(Table7[[#This Row],[raw]]," ",-1))</f>
        <v>3.1352651699999999E-7</v>
      </c>
      <c r="G2023" t="s">
        <v>3035</v>
      </c>
      <c r="H2023" t="s">
        <v>2778</v>
      </c>
      <c r="I2023">
        <v>3.43335942533191</v>
      </c>
      <c r="J2023">
        <f>_xlfn.XLOOKUP(Table2[[#This Row],[rxn]],Table7[rxn],Table7[flux],0)</f>
        <v>0</v>
      </c>
      <c r="K2023">
        <f>Table2[[#This Row],[flux]]-Table2[[#This Row],[flux in mfs]]</f>
        <v>3.43335942533191</v>
      </c>
      <c r="L2023" t="b">
        <f>_xlfn.TEXTAFTER(Table2[[#This Row],[rxn]],"-",-1)="SPONT"</f>
        <v>0</v>
      </c>
      <c r="M2023" t="str">
        <f>_xlfn.TEXTAFTER(Table2[[#This Row],[rxn]],"-",-1)</f>
        <v>rt2833</v>
      </c>
      <c r="N2023">
        <f>_xlfn.XLOOKUP("'PRO-"&amp;Table2[[#This Row],[enz]]&amp;"'",'[1]Sheet2 (2)'!$A:$A,'[1]Sheet2 (2)'!$B:$B,"")</f>
        <v>1</v>
      </c>
    </row>
    <row r="2024" spans="1:14" ht="17" x14ac:dyDescent="0.25">
      <c r="A2024" s="1" t="s">
        <v>2024</v>
      </c>
      <c r="B2024" s="1" t="str">
        <f>_xlfn.TEXTBEFORE(Table7[[#This Row],[raw]]," ")</f>
        <v>PROWASTE-rt3242_e</v>
      </c>
      <c r="C2024" s="1"/>
      <c r="D2024" s="1">
        <f>_xlfn.NUMBERVALUE(_xlfn.TEXTAFTER(Table7[[#This Row],[raw]]," ",-1))</f>
        <v>1.4357502800000001E-7</v>
      </c>
      <c r="G2024" t="s">
        <v>3293</v>
      </c>
      <c r="H2024" t="s">
        <v>2778</v>
      </c>
      <c r="I2024">
        <v>12.2627597766192</v>
      </c>
      <c r="J2024">
        <f>_xlfn.XLOOKUP(Table2[[#This Row],[rxn]],Table7[rxn],Table7[flux],0)</f>
        <v>0</v>
      </c>
      <c r="K2024">
        <f>Table2[[#This Row],[flux]]-Table2[[#This Row],[flux in mfs]]</f>
        <v>12.2627597766192</v>
      </c>
      <c r="L2024" t="b">
        <f>_xlfn.TEXTAFTER(Table2[[#This Row],[rxn]],"-",-1)="SPONT"</f>
        <v>0</v>
      </c>
      <c r="M2024" t="str">
        <f>_xlfn.TEXTAFTER(Table2[[#This Row],[rxn]],"-",-1)</f>
        <v>rt1816_e</v>
      </c>
      <c r="N2024">
        <f>_xlfn.XLOOKUP("'PRO-"&amp;Table2[[#This Row],[enz]]&amp;"'",'[1]Sheet2 (2)'!$A:$A,'[1]Sheet2 (2)'!$B:$B,"")</f>
        <v>1</v>
      </c>
    </row>
    <row r="2025" spans="1:14" ht="17" hidden="1" x14ac:dyDescent="0.25">
      <c r="A2025" s="1" t="s">
        <v>2025</v>
      </c>
      <c r="B2025" s="1" t="str">
        <f>_xlfn.TEXTBEFORE(Table7[[#This Row],[raw]]," ")</f>
        <v>PROWASTE-rt3250</v>
      </c>
      <c r="C2025" s="1"/>
      <c r="D2025" s="1">
        <f>_xlfn.NUMBERVALUE(_xlfn.TEXTAFTER(Table7[[#This Row],[raw]]," ",-1))</f>
        <v>1.359479921E-6</v>
      </c>
      <c r="G2025" t="s">
        <v>3076</v>
      </c>
      <c r="H2025" t="s">
        <v>2778</v>
      </c>
      <c r="I2025">
        <v>16.882245184182199</v>
      </c>
      <c r="J2025">
        <f>_xlfn.XLOOKUP(Table2[[#This Row],[rxn]],Table7[rxn],Table7[flux],0)</f>
        <v>25546.878173722602</v>
      </c>
      <c r="K2025">
        <f>Table2[[#This Row],[flux]]-Table2[[#This Row],[flux in mfs]]</f>
        <v>-25529.995928538421</v>
      </c>
      <c r="L2025" t="b">
        <f>_xlfn.TEXTAFTER(Table2[[#This Row],[rxn]],"-",-1)="SPONT"</f>
        <v>1</v>
      </c>
      <c r="M2025" t="str">
        <f>_xlfn.TEXTAFTER(Table2[[#This Row],[rxn]],"-",-1)</f>
        <v>SPONT</v>
      </c>
      <c r="N2025" t="str">
        <f>_xlfn.XLOOKUP("'PRO-"&amp;Table2[[#This Row],[enz]]&amp;"'",'[1]Sheet2 (2)'!$A:$A,'[1]Sheet2 (2)'!$B:$B,"")</f>
        <v/>
      </c>
    </row>
    <row r="2026" spans="1:14" ht="17" x14ac:dyDescent="0.25">
      <c r="A2026" s="1" t="s">
        <v>2026</v>
      </c>
      <c r="B2026" s="1" t="str">
        <f>_xlfn.TEXTBEFORE(Table7[[#This Row],[raw]]," ")</f>
        <v>PROWASTE-rt3253</v>
      </c>
      <c r="C2026" s="1"/>
      <c r="D2026" s="1">
        <f>_xlfn.NUMBERVALUE(_xlfn.TEXTAFTER(Table7[[#This Row],[raw]]," ",-1))</f>
        <v>1.2695092E-8</v>
      </c>
    </row>
    <row r="2027" spans="1:14" ht="17" x14ac:dyDescent="0.25">
      <c r="A2027" s="1" t="s">
        <v>2027</v>
      </c>
      <c r="B2027" s="1" t="str">
        <f>_xlfn.TEXTBEFORE(Table7[[#This Row],[raw]]," ")</f>
        <v>PROWASTE-rt3255</v>
      </c>
      <c r="C2027" s="1"/>
      <c r="D2027" s="1">
        <f>_xlfn.NUMBERVALUE(_xlfn.TEXTAFTER(Table7[[#This Row],[raw]]," ",-1))</f>
        <v>1.308751959E-6</v>
      </c>
    </row>
    <row r="2028" spans="1:14" ht="17" x14ac:dyDescent="0.25">
      <c r="A2028" s="1" t="s">
        <v>2028</v>
      </c>
      <c r="B2028" s="1" t="str">
        <f>_xlfn.TEXTBEFORE(Table7[[#This Row],[raw]]," ")</f>
        <v>PROWASTE-rt3256</v>
      </c>
      <c r="C2028" s="1"/>
      <c r="D2028" s="1">
        <f>_xlfn.NUMBERVALUE(_xlfn.TEXTAFTER(Table7[[#This Row],[raw]]," ",-1))</f>
        <v>9.8118472099999997E-7</v>
      </c>
    </row>
    <row r="2029" spans="1:14" ht="17" x14ac:dyDescent="0.25">
      <c r="A2029" s="1" t="s">
        <v>2029</v>
      </c>
      <c r="B2029" s="1" t="str">
        <f>_xlfn.TEXTBEFORE(Table7[[#This Row],[raw]]," ")</f>
        <v>PROWASTE-rt3261</v>
      </c>
      <c r="C2029" s="1"/>
      <c r="D2029" s="1">
        <f>_xlfn.NUMBERVALUE(_xlfn.TEXTAFTER(Table7[[#This Row],[raw]]," ",-1))</f>
        <v>1.081294E-7</v>
      </c>
    </row>
    <row r="2030" spans="1:14" ht="17" x14ac:dyDescent="0.25">
      <c r="A2030" s="1" t="s">
        <v>2030</v>
      </c>
      <c r="B2030" s="1" t="str">
        <f>_xlfn.TEXTBEFORE(Table7[[#This Row],[raw]]," ")</f>
        <v>PROWASTE-rt3274</v>
      </c>
      <c r="C2030" s="1"/>
      <c r="D2030" s="1">
        <f>_xlfn.NUMBERVALUE(_xlfn.TEXTAFTER(Table7[[#This Row],[raw]]," ",-1))</f>
        <v>2.3127846000000001E-8</v>
      </c>
    </row>
    <row r="2031" spans="1:14" ht="17" x14ac:dyDescent="0.25">
      <c r="A2031" s="1" t="s">
        <v>2031</v>
      </c>
      <c r="B2031" s="1" t="str">
        <f>_xlfn.TEXTBEFORE(Table7[[#This Row],[raw]]," ")</f>
        <v>PROWASTE-rt3278</v>
      </c>
      <c r="C2031" s="1"/>
      <c r="D2031" s="1">
        <f>_xlfn.NUMBERVALUE(_xlfn.TEXTAFTER(Table7[[#This Row],[raw]]," ",-1))</f>
        <v>1.3472601699999999E-7</v>
      </c>
    </row>
    <row r="2032" spans="1:14" ht="17" x14ac:dyDescent="0.25">
      <c r="A2032" s="1" t="s">
        <v>2032</v>
      </c>
      <c r="B2032" s="1" t="str">
        <f>_xlfn.TEXTBEFORE(Table7[[#This Row],[raw]]," ")</f>
        <v>PROWASTE-rt3279</v>
      </c>
      <c r="C2032" s="1"/>
      <c r="D2032" s="1">
        <f>_xlfn.NUMBERVALUE(_xlfn.TEXTAFTER(Table7[[#This Row],[raw]]," ",-1))</f>
        <v>4.8326283E-8</v>
      </c>
    </row>
    <row r="2033" spans="1:4" ht="17" x14ac:dyDescent="0.25">
      <c r="A2033" s="1" t="s">
        <v>2033</v>
      </c>
      <c r="B2033" s="1" t="str">
        <f>_xlfn.TEXTBEFORE(Table7[[#This Row],[raw]]," ")</f>
        <v>PROWASTE-rt3300</v>
      </c>
      <c r="C2033" s="1"/>
      <c r="D2033" s="1">
        <f>_xlfn.NUMBERVALUE(_xlfn.TEXTAFTER(Table7[[#This Row],[raw]]," ",-1))</f>
        <v>1.2685131E-8</v>
      </c>
    </row>
    <row r="2034" spans="1:4" ht="17" x14ac:dyDescent="0.25">
      <c r="A2034" s="1" t="s">
        <v>2034</v>
      </c>
      <c r="B2034" s="1" t="str">
        <f>_xlfn.TEXTBEFORE(Table7[[#This Row],[raw]]," ")</f>
        <v>PROWASTE-rt3311</v>
      </c>
      <c r="C2034" s="1"/>
      <c r="D2034" s="1">
        <f>_xlfn.NUMBERVALUE(_xlfn.TEXTAFTER(Table7[[#This Row],[raw]]," ",-1))</f>
        <v>1.15579E-9</v>
      </c>
    </row>
    <row r="2035" spans="1:4" ht="17" x14ac:dyDescent="0.25">
      <c r="A2035" s="1" t="s">
        <v>2035</v>
      </c>
      <c r="B2035" s="1" t="str">
        <f>_xlfn.TEXTBEFORE(Table7[[#This Row],[raw]]," ")</f>
        <v>PROWASTE-rt3313</v>
      </c>
      <c r="C2035" s="1"/>
      <c r="D2035" s="1">
        <f>_xlfn.NUMBERVALUE(_xlfn.TEXTAFTER(Table7[[#This Row],[raw]]," ",-1))</f>
        <v>1.3008549860000001E-6</v>
      </c>
    </row>
    <row r="2036" spans="1:4" ht="17" x14ac:dyDescent="0.25">
      <c r="A2036" s="1" t="s">
        <v>2036</v>
      </c>
      <c r="B2036" s="1" t="str">
        <f>_xlfn.TEXTBEFORE(Table7[[#This Row],[raw]]," ")</f>
        <v>PROWASTE-rt3314</v>
      </c>
      <c r="C2036" s="1"/>
      <c r="D2036" s="1">
        <f>_xlfn.NUMBERVALUE(_xlfn.TEXTAFTER(Table7[[#This Row],[raw]]," ",-1))</f>
        <v>8.7753391499999996E-7</v>
      </c>
    </row>
    <row r="2037" spans="1:4" ht="17" x14ac:dyDescent="0.25">
      <c r="A2037" s="1" t="s">
        <v>2037</v>
      </c>
      <c r="B2037" s="1" t="str">
        <f>_xlfn.TEXTBEFORE(Table7[[#This Row],[raw]]," ")</f>
        <v>PROWASTE-rt3334</v>
      </c>
      <c r="C2037" s="1"/>
      <c r="D2037" s="1">
        <f>_xlfn.NUMBERVALUE(_xlfn.TEXTAFTER(Table7[[#This Row],[raw]]," ",-1))</f>
        <v>3.0146802399999999E-7</v>
      </c>
    </row>
    <row r="2038" spans="1:4" ht="17" x14ac:dyDescent="0.25">
      <c r="A2038" s="1" t="s">
        <v>2038</v>
      </c>
      <c r="B2038" s="1" t="str">
        <f>_xlfn.TEXTBEFORE(Table7[[#This Row],[raw]]," ")</f>
        <v>PROWASTE-rt3348</v>
      </c>
      <c r="C2038" s="1"/>
      <c r="D2038" s="1">
        <f>_xlfn.NUMBERVALUE(_xlfn.TEXTAFTER(Table7[[#This Row],[raw]]," ",-1))</f>
        <v>9.6715530000000006E-8</v>
      </c>
    </row>
    <row r="2039" spans="1:4" ht="17" x14ac:dyDescent="0.25">
      <c r="A2039" s="1" t="s">
        <v>2039</v>
      </c>
      <c r="B2039" s="1" t="str">
        <f>_xlfn.TEXTBEFORE(Table7[[#This Row],[raw]]," ")</f>
        <v>PROWASTE-rt3355</v>
      </c>
      <c r="C2039" s="1"/>
      <c r="D2039" s="1">
        <f>_xlfn.NUMBERVALUE(_xlfn.TEXTAFTER(Table7[[#This Row],[raw]]," ",-1))</f>
        <v>3.1590529999999999E-9</v>
      </c>
    </row>
    <row r="2040" spans="1:4" ht="17" x14ac:dyDescent="0.25">
      <c r="A2040" s="1" t="s">
        <v>2040</v>
      </c>
      <c r="B2040" s="1" t="str">
        <f>_xlfn.TEXTBEFORE(Table7[[#This Row],[raw]]," ")</f>
        <v>PROWASTE-rt3356</v>
      </c>
      <c r="C2040" s="1"/>
      <c r="D2040" s="1">
        <f>_xlfn.NUMBERVALUE(_xlfn.TEXTAFTER(Table7[[#This Row],[raw]]," ",-1))</f>
        <v>5.8490710000000003E-9</v>
      </c>
    </row>
    <row r="2041" spans="1:4" ht="17" x14ac:dyDescent="0.25">
      <c r="A2041" s="1" t="s">
        <v>2041</v>
      </c>
      <c r="B2041" s="1" t="str">
        <f>_xlfn.TEXTBEFORE(Table7[[#This Row],[raw]]," ")</f>
        <v>PROWASTE-rt3373</v>
      </c>
      <c r="C2041" s="1"/>
      <c r="D2041" s="1">
        <f>_xlfn.NUMBERVALUE(_xlfn.TEXTAFTER(Table7[[#This Row],[raw]]," ",-1))</f>
        <v>4.856063E-9</v>
      </c>
    </row>
    <row r="2042" spans="1:4" ht="17" x14ac:dyDescent="0.25">
      <c r="A2042" s="1" t="s">
        <v>2042</v>
      </c>
      <c r="B2042" s="1" t="str">
        <f>_xlfn.TEXTBEFORE(Table7[[#This Row],[raw]]," ")</f>
        <v>PROWASTE-rt3384</v>
      </c>
      <c r="C2042" s="1"/>
      <c r="D2042" s="1">
        <f>_xlfn.NUMBERVALUE(_xlfn.TEXTAFTER(Table7[[#This Row],[raw]]," ",-1))</f>
        <v>1.713749906E-6</v>
      </c>
    </row>
    <row r="2043" spans="1:4" ht="17" x14ac:dyDescent="0.25">
      <c r="A2043" s="1" t="s">
        <v>2043</v>
      </c>
      <c r="B2043" s="1" t="str">
        <f>_xlfn.TEXTBEFORE(Table7[[#This Row],[raw]]," ")</f>
        <v>PROWASTE-rt3388</v>
      </c>
      <c r="C2043" s="1"/>
      <c r="D2043" s="1">
        <f>_xlfn.NUMBERVALUE(_xlfn.TEXTAFTER(Table7[[#This Row],[raw]]," ",-1))</f>
        <v>6.78369E-10</v>
      </c>
    </row>
    <row r="2044" spans="1:4" ht="17" x14ac:dyDescent="0.25">
      <c r="A2044" s="1" t="s">
        <v>2044</v>
      </c>
      <c r="B2044" s="1" t="str">
        <f>_xlfn.TEXTBEFORE(Table7[[#This Row],[raw]]," ")</f>
        <v>PROWASTE-rt3408</v>
      </c>
      <c r="C2044" s="1"/>
      <c r="D2044" s="1">
        <f>_xlfn.NUMBERVALUE(_xlfn.TEXTAFTER(Table7[[#This Row],[raw]]," ",-1))</f>
        <v>3.4261690100000001E-7</v>
      </c>
    </row>
    <row r="2045" spans="1:4" ht="17" x14ac:dyDescent="0.25">
      <c r="A2045" s="1" t="s">
        <v>2045</v>
      </c>
      <c r="B2045" s="1" t="str">
        <f>_xlfn.TEXTBEFORE(Table7[[#This Row],[raw]]," ")</f>
        <v>PROWASTE-rt3417</v>
      </c>
      <c r="C2045" s="1"/>
      <c r="D2045" s="1">
        <f>_xlfn.NUMBERVALUE(_xlfn.TEXTAFTER(Table7[[#This Row],[raw]]," ",-1))</f>
        <v>1.9294189999999998E-9</v>
      </c>
    </row>
    <row r="2046" spans="1:4" ht="17" x14ac:dyDescent="0.25">
      <c r="A2046" s="1" t="s">
        <v>2046</v>
      </c>
      <c r="B2046" s="1" t="str">
        <f>_xlfn.TEXTBEFORE(Table7[[#This Row],[raw]]," ")</f>
        <v>PROWASTE-rt3419</v>
      </c>
      <c r="C2046" s="1"/>
      <c r="D2046" s="1">
        <f>_xlfn.NUMBERVALUE(_xlfn.TEXTAFTER(Table7[[#This Row],[raw]]," ",-1))</f>
        <v>2.9225340000000001E-8</v>
      </c>
    </row>
    <row r="2047" spans="1:4" ht="17" x14ac:dyDescent="0.25">
      <c r="A2047" s="1" t="s">
        <v>2047</v>
      </c>
      <c r="B2047" s="1" t="str">
        <f>_xlfn.TEXTBEFORE(Table7[[#This Row],[raw]]," ")</f>
        <v>PROWASTE-rt3422</v>
      </c>
      <c r="C2047" s="1"/>
      <c r="D2047" s="1">
        <f>_xlfn.NUMBERVALUE(_xlfn.TEXTAFTER(Table7[[#This Row],[raw]]," ",-1))</f>
        <v>3.8780746999999997E-8</v>
      </c>
    </row>
    <row r="2048" spans="1:4" ht="17" x14ac:dyDescent="0.25">
      <c r="A2048" s="1" t="s">
        <v>2048</v>
      </c>
      <c r="B2048" s="1" t="str">
        <f>_xlfn.TEXTBEFORE(Table7[[#This Row],[raw]]," ")</f>
        <v>PROWASTE-rt3425</v>
      </c>
      <c r="C2048" s="1"/>
      <c r="D2048" s="1">
        <f>_xlfn.NUMBERVALUE(_xlfn.TEXTAFTER(Table7[[#This Row],[raw]]," ",-1))</f>
        <v>3.1088306399999999E-7</v>
      </c>
    </row>
    <row r="2049" spans="1:4" ht="17" x14ac:dyDescent="0.25">
      <c r="A2049" s="1" t="s">
        <v>2049</v>
      </c>
      <c r="B2049" s="1" t="str">
        <f>_xlfn.TEXTBEFORE(Table7[[#This Row],[raw]]," ")</f>
        <v>PROWASTE-rt3441</v>
      </c>
      <c r="C2049" s="1"/>
      <c r="D2049" s="1">
        <f>_xlfn.NUMBERVALUE(_xlfn.TEXTAFTER(Table7[[#This Row],[raw]]," ",-1))</f>
        <v>3.3679473000000002E-8</v>
      </c>
    </row>
    <row r="2050" spans="1:4" ht="17" x14ac:dyDescent="0.25">
      <c r="A2050" s="1" t="s">
        <v>2050</v>
      </c>
      <c r="B2050" s="1" t="str">
        <f>_xlfn.TEXTBEFORE(Table7[[#This Row],[raw]]," ")</f>
        <v>PROWASTE-rt3469</v>
      </c>
      <c r="C2050" s="1"/>
      <c r="D2050" s="1">
        <f>_xlfn.NUMBERVALUE(_xlfn.TEXTAFTER(Table7[[#This Row],[raw]]," ",-1))</f>
        <v>5.1199378000000002E-8</v>
      </c>
    </row>
    <row r="2051" spans="1:4" ht="17" x14ac:dyDescent="0.25">
      <c r="A2051" s="1" t="s">
        <v>2051</v>
      </c>
      <c r="B2051" s="1" t="str">
        <f>_xlfn.TEXTBEFORE(Table7[[#This Row],[raw]]," ")</f>
        <v>PROWASTE-rt3476</v>
      </c>
      <c r="C2051" s="1"/>
      <c r="D2051" s="1">
        <f>_xlfn.NUMBERVALUE(_xlfn.TEXTAFTER(Table7[[#This Row],[raw]]," ",-1))</f>
        <v>9.4833908900000001E-7</v>
      </c>
    </row>
    <row r="2052" spans="1:4" ht="17" x14ac:dyDescent="0.25">
      <c r="A2052" s="1" t="s">
        <v>2052</v>
      </c>
      <c r="B2052" s="1" t="str">
        <f>_xlfn.TEXTBEFORE(Table7[[#This Row],[raw]]," ")</f>
        <v>PROWASTE-rt3492</v>
      </c>
      <c r="C2052" s="1"/>
      <c r="D2052" s="1">
        <f>_xlfn.NUMBERVALUE(_xlfn.TEXTAFTER(Table7[[#This Row],[raw]]," ",-1))</f>
        <v>2.6875250000000002E-9</v>
      </c>
    </row>
    <row r="2053" spans="1:4" ht="17" x14ac:dyDescent="0.25">
      <c r="A2053" s="1" t="s">
        <v>2053</v>
      </c>
      <c r="B2053" s="1" t="str">
        <f>_xlfn.TEXTBEFORE(Table7[[#This Row],[raw]]," ")</f>
        <v>PROWASTE-rt3499</v>
      </c>
      <c r="C2053" s="1"/>
      <c r="D2053" s="1">
        <f>_xlfn.NUMBERVALUE(_xlfn.TEXTAFTER(Table7[[#This Row],[raw]]," ",-1))</f>
        <v>1.0737493E-8</v>
      </c>
    </row>
    <row r="2054" spans="1:4" ht="17" x14ac:dyDescent="0.25">
      <c r="A2054" s="1" t="s">
        <v>2054</v>
      </c>
      <c r="B2054" s="1" t="str">
        <f>_xlfn.TEXTBEFORE(Table7[[#This Row],[raw]]," ")</f>
        <v>PROWASTE-rt3505</v>
      </c>
      <c r="C2054" s="1"/>
      <c r="D2054" s="1">
        <f>_xlfn.NUMBERVALUE(_xlfn.TEXTAFTER(Table7[[#This Row],[raw]]," ",-1))</f>
        <v>6.7021999999999999E-10</v>
      </c>
    </row>
    <row r="2055" spans="1:4" ht="17" x14ac:dyDescent="0.25">
      <c r="A2055" s="1" t="s">
        <v>2055</v>
      </c>
      <c r="B2055" s="1" t="str">
        <f>_xlfn.TEXTBEFORE(Table7[[#This Row],[raw]]," ")</f>
        <v>PROWASTE-rt3508</v>
      </c>
      <c r="C2055" s="1"/>
      <c r="D2055" s="1">
        <f>_xlfn.NUMBERVALUE(_xlfn.TEXTAFTER(Table7[[#This Row],[raw]]," ",-1))</f>
        <v>1.998662E-9</v>
      </c>
    </row>
    <row r="2056" spans="1:4" ht="17" x14ac:dyDescent="0.25">
      <c r="A2056" s="1" t="s">
        <v>2056</v>
      </c>
      <c r="B2056" s="1" t="str">
        <f>_xlfn.TEXTBEFORE(Table7[[#This Row],[raw]]," ")</f>
        <v>PROWASTE-rt3510_n</v>
      </c>
      <c r="C2056" s="1"/>
      <c r="D2056" s="1">
        <f>_xlfn.NUMBERVALUE(_xlfn.TEXTAFTER(Table7[[#This Row],[raw]]," ",-1))</f>
        <v>1.2327168000000001E-8</v>
      </c>
    </row>
    <row r="2057" spans="1:4" ht="17" x14ac:dyDescent="0.25">
      <c r="A2057" s="1" t="s">
        <v>2057</v>
      </c>
      <c r="B2057" s="1" t="str">
        <f>_xlfn.TEXTBEFORE(Table7[[#This Row],[raw]]," ")</f>
        <v>PROWASTE-rt3514</v>
      </c>
      <c r="C2057" s="1"/>
      <c r="D2057" s="1">
        <f>_xlfn.NUMBERVALUE(_xlfn.TEXTAFTER(Table7[[#This Row],[raw]]," ",-1))</f>
        <v>1.06027496E-7</v>
      </c>
    </row>
    <row r="2058" spans="1:4" ht="17" x14ac:dyDescent="0.25">
      <c r="A2058" s="1" t="s">
        <v>2058</v>
      </c>
      <c r="B2058" s="1" t="str">
        <f>_xlfn.TEXTBEFORE(Table7[[#This Row],[raw]]," ")</f>
        <v>PROWASTE-rt3516</v>
      </c>
      <c r="C2058" s="1"/>
      <c r="D2058" s="1">
        <f>_xlfn.NUMBERVALUE(_xlfn.TEXTAFTER(Table7[[#This Row],[raw]]," ",-1))</f>
        <v>8.0881440000000006E-9</v>
      </c>
    </row>
    <row r="2059" spans="1:4" ht="17" x14ac:dyDescent="0.25">
      <c r="A2059" s="1" t="s">
        <v>2059</v>
      </c>
      <c r="B2059" s="1" t="str">
        <f>_xlfn.TEXTBEFORE(Table7[[#This Row],[raw]]," ")</f>
        <v>PROWASTE-rt3531</v>
      </c>
      <c r="C2059" s="1"/>
      <c r="D2059" s="1">
        <f>_xlfn.NUMBERVALUE(_xlfn.TEXTAFTER(Table7[[#This Row],[raw]]," ",-1))</f>
        <v>4.9172154000000001E-8</v>
      </c>
    </row>
    <row r="2060" spans="1:4" ht="17" x14ac:dyDescent="0.25">
      <c r="A2060" s="1" t="s">
        <v>2060</v>
      </c>
      <c r="B2060" s="1" t="str">
        <f>_xlfn.TEXTBEFORE(Table7[[#This Row],[raw]]," ")</f>
        <v>PROWASTE-rt3539</v>
      </c>
      <c r="C2060" s="1"/>
      <c r="D2060" s="1">
        <f>_xlfn.NUMBERVALUE(_xlfn.TEXTAFTER(Table7[[#This Row],[raw]]," ",-1))</f>
        <v>1.7889953800000001E-7</v>
      </c>
    </row>
    <row r="2061" spans="1:4" ht="17" x14ac:dyDescent="0.25">
      <c r="A2061" s="1" t="s">
        <v>2061</v>
      </c>
      <c r="B2061" s="1" t="str">
        <f>_xlfn.TEXTBEFORE(Table7[[#This Row],[raw]]," ")</f>
        <v>PROWASTE-rt3541</v>
      </c>
      <c r="C2061" s="1"/>
      <c r="D2061" s="1">
        <f>_xlfn.NUMBERVALUE(_xlfn.TEXTAFTER(Table7[[#This Row],[raw]]," ",-1))</f>
        <v>8.3224949000000006E-8</v>
      </c>
    </row>
    <row r="2062" spans="1:4" ht="17" x14ac:dyDescent="0.25">
      <c r="A2062" s="1" t="s">
        <v>2062</v>
      </c>
      <c r="B2062" s="1" t="str">
        <f>_xlfn.TEXTBEFORE(Table7[[#This Row],[raw]]," ")</f>
        <v>PROWASTE-rt3542</v>
      </c>
      <c r="C2062" s="1"/>
      <c r="D2062" s="1">
        <f>_xlfn.NUMBERVALUE(_xlfn.TEXTAFTER(Table7[[#This Row],[raw]]," ",-1))</f>
        <v>2.0650111200000001E-7</v>
      </c>
    </row>
    <row r="2063" spans="1:4" ht="17" x14ac:dyDescent="0.25">
      <c r="A2063" s="1" t="s">
        <v>2063</v>
      </c>
      <c r="B2063" s="1" t="str">
        <f>_xlfn.TEXTBEFORE(Table7[[#This Row],[raw]]," ")</f>
        <v>PROWASTE-rt3556</v>
      </c>
      <c r="C2063" s="1"/>
      <c r="D2063" s="1">
        <f>_xlfn.NUMBERVALUE(_xlfn.TEXTAFTER(Table7[[#This Row],[raw]]," ",-1))</f>
        <v>2.1120659000000001E-8</v>
      </c>
    </row>
    <row r="2064" spans="1:4" ht="17" x14ac:dyDescent="0.25">
      <c r="A2064" s="1" t="s">
        <v>2064</v>
      </c>
      <c r="B2064" s="1" t="str">
        <f>_xlfn.TEXTBEFORE(Table7[[#This Row],[raw]]," ")</f>
        <v>PROWASTE-rt3557</v>
      </c>
      <c r="C2064" s="1"/>
      <c r="D2064" s="1">
        <f>_xlfn.NUMBERVALUE(_xlfn.TEXTAFTER(Table7[[#This Row],[raw]]," ",-1))</f>
        <v>9.4536915999999994E-8</v>
      </c>
    </row>
    <row r="2065" spans="1:4" ht="17" x14ac:dyDescent="0.25">
      <c r="A2065" s="1" t="s">
        <v>2065</v>
      </c>
      <c r="B2065" s="1" t="str">
        <f>_xlfn.TEXTBEFORE(Table7[[#This Row],[raw]]," ")</f>
        <v>PROWASTE-rt3577</v>
      </c>
      <c r="C2065" s="1"/>
      <c r="D2065" s="1">
        <f>_xlfn.NUMBERVALUE(_xlfn.TEXTAFTER(Table7[[#This Row],[raw]]," ",-1))</f>
        <v>3.5034484900000001E-7</v>
      </c>
    </row>
    <row r="2066" spans="1:4" ht="17" x14ac:dyDescent="0.25">
      <c r="A2066" s="1" t="s">
        <v>2066</v>
      </c>
      <c r="B2066" s="1" t="str">
        <f>_xlfn.TEXTBEFORE(Table7[[#This Row],[raw]]," ")</f>
        <v>PROWASTE-rt3590</v>
      </c>
      <c r="C2066" s="1"/>
      <c r="D2066" s="1">
        <f>_xlfn.NUMBERVALUE(_xlfn.TEXTAFTER(Table7[[#This Row],[raw]]," ",-1))</f>
        <v>9.3012540100000002E-7</v>
      </c>
    </row>
    <row r="2067" spans="1:4" ht="17" x14ac:dyDescent="0.25">
      <c r="A2067" s="1" t="s">
        <v>2067</v>
      </c>
      <c r="B2067" s="1" t="str">
        <f>_xlfn.TEXTBEFORE(Table7[[#This Row],[raw]]," ")</f>
        <v>PROWASTE-rt3591</v>
      </c>
      <c r="C2067" s="1"/>
      <c r="D2067" s="1">
        <f>_xlfn.NUMBERVALUE(_xlfn.TEXTAFTER(Table7[[#This Row],[raw]]," ",-1))</f>
        <v>4.7540029999999997E-8</v>
      </c>
    </row>
    <row r="2068" spans="1:4" ht="17" x14ac:dyDescent="0.25">
      <c r="A2068" s="1" t="s">
        <v>2068</v>
      </c>
      <c r="B2068" s="1" t="str">
        <f>_xlfn.TEXTBEFORE(Table7[[#This Row],[raw]]," ")</f>
        <v>PROWASTE-rt3599</v>
      </c>
      <c r="C2068" s="1"/>
      <c r="D2068" s="1">
        <f>_xlfn.NUMBERVALUE(_xlfn.TEXTAFTER(Table7[[#This Row],[raw]]," ",-1))</f>
        <v>3.6748900600000001E-7</v>
      </c>
    </row>
    <row r="2069" spans="1:4" ht="17" x14ac:dyDescent="0.25">
      <c r="A2069" s="1" t="s">
        <v>2069</v>
      </c>
      <c r="B2069" s="1" t="str">
        <f>_xlfn.TEXTBEFORE(Table7[[#This Row],[raw]]," ")</f>
        <v>PROWASTE-rt3605</v>
      </c>
      <c r="C2069" s="1"/>
      <c r="D2069" s="1">
        <f>_xlfn.NUMBERVALUE(_xlfn.TEXTAFTER(Table7[[#This Row],[raw]]," ",-1))</f>
        <v>2.5728933E-7</v>
      </c>
    </row>
    <row r="2070" spans="1:4" ht="17" x14ac:dyDescent="0.25">
      <c r="A2070" s="1" t="s">
        <v>2070</v>
      </c>
      <c r="B2070" s="1" t="str">
        <f>_xlfn.TEXTBEFORE(Table7[[#This Row],[raw]]," ")</f>
        <v>PROWASTE-rt3609</v>
      </c>
      <c r="C2070" s="1"/>
      <c r="D2070" s="1">
        <f>_xlfn.NUMBERVALUE(_xlfn.TEXTAFTER(Table7[[#This Row],[raw]]," ",-1))</f>
        <v>2.0721563399999999E-7</v>
      </c>
    </row>
    <row r="2071" spans="1:4" ht="17" x14ac:dyDescent="0.25">
      <c r="A2071" s="1" t="s">
        <v>2071</v>
      </c>
      <c r="B2071" s="1" t="str">
        <f>_xlfn.TEXTBEFORE(Table7[[#This Row],[raw]]," ")</f>
        <v>PROWASTE-rt3614</v>
      </c>
      <c r="C2071" s="1"/>
      <c r="D2071" s="1">
        <f>_xlfn.NUMBERVALUE(_xlfn.TEXTAFTER(Table7[[#This Row],[raw]]," ",-1))</f>
        <v>4.6667451600000001E-7</v>
      </c>
    </row>
    <row r="2072" spans="1:4" ht="17" x14ac:dyDescent="0.25">
      <c r="A2072" s="1" t="s">
        <v>2072</v>
      </c>
      <c r="B2072" s="1" t="str">
        <f>_xlfn.TEXTBEFORE(Table7[[#This Row],[raw]]," ")</f>
        <v>PROWASTE-rt3621</v>
      </c>
      <c r="C2072" s="1"/>
      <c r="D2072" s="1">
        <f>_xlfn.NUMBERVALUE(_xlfn.TEXTAFTER(Table7[[#This Row],[raw]]," ",-1))</f>
        <v>7.4600046000000001E-8</v>
      </c>
    </row>
    <row r="2073" spans="1:4" ht="17" x14ac:dyDescent="0.25">
      <c r="A2073" s="1" t="s">
        <v>2073</v>
      </c>
      <c r="B2073" s="1" t="str">
        <f>_xlfn.TEXTBEFORE(Table7[[#This Row],[raw]]," ")</f>
        <v>PROWASTE-rt3625</v>
      </c>
      <c r="C2073" s="1"/>
      <c r="D2073" s="1">
        <f>_xlfn.NUMBERVALUE(_xlfn.TEXTAFTER(Table7[[#This Row],[raw]]," ",-1))</f>
        <v>1.36500514E-7</v>
      </c>
    </row>
    <row r="2074" spans="1:4" ht="17" x14ac:dyDescent="0.25">
      <c r="A2074" s="1" t="s">
        <v>2074</v>
      </c>
      <c r="B2074" s="1" t="str">
        <f>_xlfn.TEXTBEFORE(Table7[[#This Row],[raw]]," ")</f>
        <v>PROWASTE-rt3639</v>
      </c>
      <c r="C2074" s="1"/>
      <c r="D2074" s="1">
        <f>_xlfn.NUMBERVALUE(_xlfn.TEXTAFTER(Table7[[#This Row],[raw]]," ",-1))</f>
        <v>8.2513737000000006E-8</v>
      </c>
    </row>
    <row r="2075" spans="1:4" ht="17" x14ac:dyDescent="0.25">
      <c r="A2075" s="1" t="s">
        <v>2075</v>
      </c>
      <c r="B2075" s="1" t="str">
        <f>_xlfn.TEXTBEFORE(Table7[[#This Row],[raw]]," ")</f>
        <v>PROWASTE-rt3663</v>
      </c>
      <c r="C2075" s="1"/>
      <c r="D2075" s="1">
        <f>_xlfn.NUMBERVALUE(_xlfn.TEXTAFTER(Table7[[#This Row],[raw]]," ",-1))</f>
        <v>3.1471685799999999E-7</v>
      </c>
    </row>
    <row r="2076" spans="1:4" ht="17" x14ac:dyDescent="0.25">
      <c r="A2076" s="1" t="s">
        <v>2076</v>
      </c>
      <c r="B2076" s="1" t="str">
        <f>_xlfn.TEXTBEFORE(Table7[[#This Row],[raw]]," ")</f>
        <v>PROWASTE-rt3664</v>
      </c>
      <c r="C2076" s="1"/>
      <c r="D2076" s="1">
        <f>_xlfn.NUMBERVALUE(_xlfn.TEXTAFTER(Table7[[#This Row],[raw]]," ",-1))</f>
        <v>7.2185634999999995E-8</v>
      </c>
    </row>
    <row r="2077" spans="1:4" ht="17" x14ac:dyDescent="0.25">
      <c r="A2077" s="1" t="s">
        <v>2077</v>
      </c>
      <c r="B2077" s="1" t="str">
        <f>_xlfn.TEXTBEFORE(Table7[[#This Row],[raw]]," ")</f>
        <v>PROWASTE-rt3666</v>
      </c>
      <c r="C2077" s="1"/>
      <c r="D2077" s="1">
        <f>_xlfn.NUMBERVALUE(_xlfn.TEXTAFTER(Table7[[#This Row],[raw]]," ",-1))</f>
        <v>1.42660568E-7</v>
      </c>
    </row>
    <row r="2078" spans="1:4" ht="17" x14ac:dyDescent="0.25">
      <c r="A2078" s="1" t="s">
        <v>2078</v>
      </c>
      <c r="B2078" s="1" t="str">
        <f>_xlfn.TEXTBEFORE(Table7[[#This Row],[raw]]," ")</f>
        <v>PROWASTE-rt3670</v>
      </c>
      <c r="C2078" s="1"/>
      <c r="D2078" s="1">
        <f>_xlfn.NUMBERVALUE(_xlfn.TEXTAFTER(Table7[[#This Row],[raw]]," ",-1))</f>
        <v>1.098728067E-6</v>
      </c>
    </row>
    <row r="2079" spans="1:4" ht="17" x14ac:dyDescent="0.25">
      <c r="A2079" s="1" t="s">
        <v>2079</v>
      </c>
      <c r="B2079" s="1" t="str">
        <f>_xlfn.TEXTBEFORE(Table7[[#This Row],[raw]]," ")</f>
        <v>PROWASTE-rt3674_m</v>
      </c>
      <c r="C2079" s="1"/>
      <c r="D2079" s="1">
        <f>_xlfn.NUMBERVALUE(_xlfn.TEXTAFTER(Table7[[#This Row],[raw]]," ",-1))</f>
        <v>4.5013306449999997E-6</v>
      </c>
    </row>
    <row r="2080" spans="1:4" ht="17" x14ac:dyDescent="0.25">
      <c r="A2080" s="1" t="s">
        <v>2080</v>
      </c>
      <c r="B2080" s="1" t="str">
        <f>_xlfn.TEXTBEFORE(Table7[[#This Row],[raw]]," ")</f>
        <v>PROWASTE-rt3682</v>
      </c>
      <c r="C2080" s="1"/>
      <c r="D2080" s="1">
        <f>_xlfn.NUMBERVALUE(_xlfn.TEXTAFTER(Table7[[#This Row],[raw]]," ",-1))</f>
        <v>2.1039487E-8</v>
      </c>
    </row>
    <row r="2081" spans="1:4" ht="17" x14ac:dyDescent="0.25">
      <c r="A2081" s="1" t="s">
        <v>2081</v>
      </c>
      <c r="B2081" s="1" t="str">
        <f>_xlfn.TEXTBEFORE(Table7[[#This Row],[raw]]," ")</f>
        <v>PROWASTE-rt3683</v>
      </c>
      <c r="C2081" s="1"/>
      <c r="D2081" s="1">
        <f>_xlfn.NUMBERVALUE(_xlfn.TEXTAFTER(Table7[[#This Row],[raw]]," ",-1))</f>
        <v>5.6084790000000001E-8</v>
      </c>
    </row>
    <row r="2082" spans="1:4" ht="17" x14ac:dyDescent="0.25">
      <c r="A2082" s="1" t="s">
        <v>2082</v>
      </c>
      <c r="B2082" s="1" t="str">
        <f>_xlfn.TEXTBEFORE(Table7[[#This Row],[raw]]," ")</f>
        <v>PROWASTE-rt3712</v>
      </c>
      <c r="C2082" s="1"/>
      <c r="D2082" s="1">
        <f>_xlfn.NUMBERVALUE(_xlfn.TEXTAFTER(Table7[[#This Row],[raw]]," ",-1))</f>
        <v>2.0147245700000001E-7</v>
      </c>
    </row>
    <row r="2083" spans="1:4" ht="17" x14ac:dyDescent="0.25">
      <c r="A2083" s="1" t="s">
        <v>2083</v>
      </c>
      <c r="B2083" s="1" t="str">
        <f>_xlfn.TEXTBEFORE(Table7[[#This Row],[raw]]," ")</f>
        <v>PROWASTE-rt3730</v>
      </c>
      <c r="C2083" s="1"/>
      <c r="D2083" s="1">
        <f>_xlfn.NUMBERVALUE(_xlfn.TEXTAFTER(Table7[[#This Row],[raw]]," ",-1))</f>
        <v>2.7034619199999999E-7</v>
      </c>
    </row>
    <row r="2084" spans="1:4" ht="17" x14ac:dyDescent="0.25">
      <c r="A2084" s="1" t="s">
        <v>2084</v>
      </c>
      <c r="B2084" s="1" t="str">
        <f>_xlfn.TEXTBEFORE(Table7[[#This Row],[raw]]," ")</f>
        <v>PROWASTE-rt3748</v>
      </c>
      <c r="C2084" s="1"/>
      <c r="D2084" s="1">
        <f>_xlfn.NUMBERVALUE(_xlfn.TEXTAFTER(Table7[[#This Row],[raw]]," ",-1))</f>
        <v>2.4233073299999999E-7</v>
      </c>
    </row>
    <row r="2085" spans="1:4" ht="17" x14ac:dyDescent="0.25">
      <c r="A2085" s="1" t="s">
        <v>2085</v>
      </c>
      <c r="B2085" s="1" t="str">
        <f>_xlfn.TEXTBEFORE(Table7[[#This Row],[raw]]," ")</f>
        <v>PROWASTE-rt3750</v>
      </c>
      <c r="C2085" s="1"/>
      <c r="D2085" s="1">
        <f>_xlfn.NUMBERVALUE(_xlfn.TEXTAFTER(Table7[[#This Row],[raw]]," ",-1))</f>
        <v>2.9132770399999998E-7</v>
      </c>
    </row>
    <row r="2086" spans="1:4" ht="17" x14ac:dyDescent="0.25">
      <c r="A2086" s="1" t="s">
        <v>2086</v>
      </c>
      <c r="B2086" s="1" t="str">
        <f>_xlfn.TEXTBEFORE(Table7[[#This Row],[raw]]," ")</f>
        <v>PROWASTE-rt3753</v>
      </c>
      <c r="C2086" s="1"/>
      <c r="D2086" s="1">
        <f>_xlfn.NUMBERVALUE(_xlfn.TEXTAFTER(Table7[[#This Row],[raw]]," ",-1))</f>
        <v>2.8241005E-8</v>
      </c>
    </row>
    <row r="2087" spans="1:4" ht="17" x14ac:dyDescent="0.25">
      <c r="A2087" s="1" t="s">
        <v>2087</v>
      </c>
      <c r="B2087" s="1" t="str">
        <f>_xlfn.TEXTBEFORE(Table7[[#This Row],[raw]]," ")</f>
        <v>PROWASTE-rt3754_m</v>
      </c>
      <c r="C2087" s="1"/>
      <c r="D2087" s="1">
        <f>_xlfn.NUMBERVALUE(_xlfn.TEXTAFTER(Table7[[#This Row],[raw]]," ",-1))</f>
        <v>8.6349046700000001E-7</v>
      </c>
    </row>
    <row r="2088" spans="1:4" ht="17" x14ac:dyDescent="0.25">
      <c r="A2088" s="1" t="s">
        <v>2088</v>
      </c>
      <c r="B2088" s="1" t="str">
        <f>_xlfn.TEXTBEFORE(Table7[[#This Row],[raw]]," ")</f>
        <v>PROWASTE-rt3764</v>
      </c>
      <c r="C2088" s="1"/>
      <c r="D2088" s="1">
        <f>_xlfn.NUMBERVALUE(_xlfn.TEXTAFTER(Table7[[#This Row],[raw]]," ",-1))</f>
        <v>3.0098055000000002E-7</v>
      </c>
    </row>
    <row r="2089" spans="1:4" ht="17" x14ac:dyDescent="0.25">
      <c r="A2089" s="1" t="s">
        <v>2089</v>
      </c>
      <c r="B2089" s="1" t="str">
        <f>_xlfn.TEXTBEFORE(Table7[[#This Row],[raw]]," ")</f>
        <v>PROWASTE-rt3786_c</v>
      </c>
      <c r="C2089" s="1"/>
      <c r="D2089" s="1">
        <f>_xlfn.NUMBERVALUE(_xlfn.TEXTAFTER(Table7[[#This Row],[raw]]," ",-1))</f>
        <v>1.9048840499999999E-7</v>
      </c>
    </row>
    <row r="2090" spans="1:4" ht="17" x14ac:dyDescent="0.25">
      <c r="A2090" s="1" t="s">
        <v>2090</v>
      </c>
      <c r="B2090" s="1" t="str">
        <f>_xlfn.TEXTBEFORE(Table7[[#This Row],[raw]]," ")</f>
        <v>PROWASTE-rt3787_m</v>
      </c>
      <c r="C2090" s="1"/>
      <c r="D2090" s="1">
        <f>_xlfn.NUMBERVALUE(_xlfn.TEXTAFTER(Table7[[#This Row],[raw]]," ",-1))</f>
        <v>3.1924434100000002E-7</v>
      </c>
    </row>
    <row r="2091" spans="1:4" ht="17" x14ac:dyDescent="0.25">
      <c r="A2091" s="1" t="s">
        <v>2091</v>
      </c>
      <c r="B2091" s="1" t="str">
        <f>_xlfn.TEXTBEFORE(Table7[[#This Row],[raw]]," ")</f>
        <v>PROWASTE-rt3790</v>
      </c>
      <c r="C2091" s="1"/>
      <c r="D2091" s="1">
        <f>_xlfn.NUMBERVALUE(_xlfn.TEXTAFTER(Table7[[#This Row],[raw]]," ",-1))</f>
        <v>5.7210212999999999E-8</v>
      </c>
    </row>
    <row r="2092" spans="1:4" ht="17" x14ac:dyDescent="0.25">
      <c r="A2092" s="1" t="s">
        <v>2092</v>
      </c>
      <c r="B2092" s="1" t="str">
        <f>_xlfn.TEXTBEFORE(Table7[[#This Row],[raw]]," ")</f>
        <v>PROWASTE-rt3791_m</v>
      </c>
      <c r="C2092" s="1"/>
      <c r="D2092" s="1">
        <f>_xlfn.NUMBERVALUE(_xlfn.TEXTAFTER(Table7[[#This Row],[raw]]," ",-1))</f>
        <v>3.0816352900000002E-7</v>
      </c>
    </row>
    <row r="2093" spans="1:4" ht="17" x14ac:dyDescent="0.25">
      <c r="A2093" s="1" t="s">
        <v>2093</v>
      </c>
      <c r="B2093" s="1" t="str">
        <f>_xlfn.TEXTBEFORE(Table7[[#This Row],[raw]]," ")</f>
        <v>PROWASTE-rt3802</v>
      </c>
      <c r="C2093" s="1"/>
      <c r="D2093" s="1">
        <f>_xlfn.NUMBERVALUE(_xlfn.TEXTAFTER(Table7[[#This Row],[raw]]," ",-1))</f>
        <v>5.7966062300000003E-7</v>
      </c>
    </row>
    <row r="2094" spans="1:4" ht="17" x14ac:dyDescent="0.25">
      <c r="A2094" s="1" t="s">
        <v>2094</v>
      </c>
      <c r="B2094" s="1" t="str">
        <f>_xlfn.TEXTBEFORE(Table7[[#This Row],[raw]]," ")</f>
        <v>PROWASTE-rt3852</v>
      </c>
      <c r="C2094" s="1"/>
      <c r="D2094" s="1">
        <f>_xlfn.NUMBERVALUE(_xlfn.TEXTAFTER(Table7[[#This Row],[raw]]," ",-1))</f>
        <v>9.77662938E-7</v>
      </c>
    </row>
    <row r="2095" spans="1:4" ht="17" x14ac:dyDescent="0.25">
      <c r="A2095" s="1" t="s">
        <v>2095</v>
      </c>
      <c r="B2095" s="1" t="str">
        <f>_xlfn.TEXTBEFORE(Table7[[#This Row],[raw]]," ")</f>
        <v>PROWASTE-rt3853</v>
      </c>
      <c r="C2095" s="1"/>
      <c r="D2095" s="1">
        <f>_xlfn.NUMBERVALUE(_xlfn.TEXTAFTER(Table7[[#This Row],[raw]]," ",-1))</f>
        <v>3.4856448800000002E-7</v>
      </c>
    </row>
    <row r="2096" spans="1:4" ht="17" x14ac:dyDescent="0.25">
      <c r="A2096" s="1" t="s">
        <v>2096</v>
      </c>
      <c r="B2096" s="1" t="str">
        <f>_xlfn.TEXTBEFORE(Table7[[#This Row],[raw]]," ")</f>
        <v>PROWASTE-rt3874</v>
      </c>
      <c r="C2096" s="1"/>
      <c r="D2096" s="1">
        <f>_xlfn.NUMBERVALUE(_xlfn.TEXTAFTER(Table7[[#This Row],[raw]]," ",-1))</f>
        <v>2.1501807000000001E-8</v>
      </c>
    </row>
    <row r="2097" spans="1:4" ht="17" x14ac:dyDescent="0.25">
      <c r="A2097" s="1" t="s">
        <v>2097</v>
      </c>
      <c r="B2097" s="1" t="str">
        <f>_xlfn.TEXTBEFORE(Table7[[#This Row],[raw]]," ")</f>
        <v>PROWASTE-rt3880</v>
      </c>
      <c r="C2097" s="1"/>
      <c r="D2097" s="1">
        <f>_xlfn.NUMBERVALUE(_xlfn.TEXTAFTER(Table7[[#This Row],[raw]]," ",-1))</f>
        <v>2.4628933589999999E-6</v>
      </c>
    </row>
    <row r="2098" spans="1:4" ht="17" x14ac:dyDescent="0.25">
      <c r="A2098" s="1" t="s">
        <v>2098</v>
      </c>
      <c r="B2098" s="1" t="str">
        <f>_xlfn.TEXTBEFORE(Table7[[#This Row],[raw]]," ")</f>
        <v>PROWASTE-rt3897</v>
      </c>
      <c r="C2098" s="1"/>
      <c r="D2098" s="1">
        <f>_xlfn.NUMBERVALUE(_xlfn.TEXTAFTER(Table7[[#This Row],[raw]]," ",-1))</f>
        <v>1.91355748E-7</v>
      </c>
    </row>
    <row r="2099" spans="1:4" ht="17" x14ac:dyDescent="0.25">
      <c r="A2099" s="1" t="s">
        <v>2099</v>
      </c>
      <c r="B2099" s="1" t="str">
        <f>_xlfn.TEXTBEFORE(Table7[[#This Row],[raw]]," ")</f>
        <v>PROWASTE-rt3901</v>
      </c>
      <c r="C2099" s="1"/>
      <c r="D2099" s="1">
        <f>_xlfn.NUMBERVALUE(_xlfn.TEXTAFTER(Table7[[#This Row],[raw]]," ",-1))</f>
        <v>1.1566398E-7</v>
      </c>
    </row>
    <row r="2100" spans="1:4" ht="17" x14ac:dyDescent="0.25">
      <c r="A2100" s="1" t="s">
        <v>2100</v>
      </c>
      <c r="B2100" s="1" t="str">
        <f>_xlfn.TEXTBEFORE(Table7[[#This Row],[raw]]," ")</f>
        <v>PROWASTE-rt3915</v>
      </c>
      <c r="C2100" s="1"/>
      <c r="D2100" s="1">
        <f>_xlfn.NUMBERVALUE(_xlfn.TEXTAFTER(Table7[[#This Row],[raw]]," ",-1))</f>
        <v>3.0250949999999999E-9</v>
      </c>
    </row>
    <row r="2101" spans="1:4" ht="17" x14ac:dyDescent="0.25">
      <c r="A2101" s="1" t="s">
        <v>2101</v>
      </c>
      <c r="B2101" s="1" t="str">
        <f>_xlfn.TEXTBEFORE(Table7[[#This Row],[raw]]," ")</f>
        <v>PROWASTE-rt3923</v>
      </c>
      <c r="C2101" s="1"/>
      <c r="D2101" s="1">
        <f>_xlfn.NUMBERVALUE(_xlfn.TEXTAFTER(Table7[[#This Row],[raw]]," ",-1))</f>
        <v>2.10231629E-7</v>
      </c>
    </row>
    <row r="2102" spans="1:4" ht="17" x14ac:dyDescent="0.25">
      <c r="A2102" s="1" t="s">
        <v>2102</v>
      </c>
      <c r="B2102" s="1" t="str">
        <f>_xlfn.TEXTBEFORE(Table7[[#This Row],[raw]]," ")</f>
        <v>PROWASTE-rt3932</v>
      </c>
      <c r="C2102" s="1"/>
      <c r="D2102" s="1">
        <f>_xlfn.NUMBERVALUE(_xlfn.TEXTAFTER(Table7[[#This Row],[raw]]," ",-1))</f>
        <v>9.8400106999999999E-8</v>
      </c>
    </row>
    <row r="2103" spans="1:4" ht="17" x14ac:dyDescent="0.25">
      <c r="A2103" s="1" t="s">
        <v>2103</v>
      </c>
      <c r="B2103" s="1" t="str">
        <f>_xlfn.TEXTBEFORE(Table7[[#This Row],[raw]]," ")</f>
        <v>PROWASTE-rt3934</v>
      </c>
      <c r="C2103" s="1"/>
      <c r="D2103" s="1">
        <f>_xlfn.NUMBERVALUE(_xlfn.TEXTAFTER(Table7[[#This Row],[raw]]," ",-1))</f>
        <v>3.2550511100000001E-7</v>
      </c>
    </row>
    <row r="2104" spans="1:4" ht="17" x14ac:dyDescent="0.25">
      <c r="A2104" s="1" t="s">
        <v>2104</v>
      </c>
      <c r="B2104" s="1" t="str">
        <f>_xlfn.TEXTBEFORE(Table7[[#This Row],[raw]]," ")</f>
        <v>PROWASTE-rt3937</v>
      </c>
      <c r="C2104" s="1"/>
      <c r="D2104" s="1">
        <f>_xlfn.NUMBERVALUE(_xlfn.TEXTAFTER(Table7[[#This Row],[raw]]," ",-1))</f>
        <v>4.1121697999999999E-8</v>
      </c>
    </row>
    <row r="2105" spans="1:4" ht="17" x14ac:dyDescent="0.25">
      <c r="A2105" s="1" t="s">
        <v>2105</v>
      </c>
      <c r="B2105" s="1" t="str">
        <f>_xlfn.TEXTBEFORE(Table7[[#This Row],[raw]]," ")</f>
        <v>PROWASTE-rt3938</v>
      </c>
      <c r="C2105" s="1"/>
      <c r="D2105" s="1">
        <f>_xlfn.NUMBERVALUE(_xlfn.TEXTAFTER(Table7[[#This Row],[raw]]," ",-1))</f>
        <v>3.7894195000000001E-8</v>
      </c>
    </row>
    <row r="2106" spans="1:4" ht="17" x14ac:dyDescent="0.25">
      <c r="A2106" s="1" t="s">
        <v>2106</v>
      </c>
      <c r="B2106" s="1" t="str">
        <f>_xlfn.TEXTBEFORE(Table7[[#This Row],[raw]]," ")</f>
        <v>PROWASTE-rt3939_m</v>
      </c>
      <c r="C2106" s="1"/>
      <c r="D2106" s="1">
        <f>_xlfn.NUMBERVALUE(_xlfn.TEXTAFTER(Table7[[#This Row],[raw]]," ",-1))</f>
        <v>6.0404454999999999E-8</v>
      </c>
    </row>
    <row r="2107" spans="1:4" ht="17" x14ac:dyDescent="0.25">
      <c r="A2107" s="1" t="s">
        <v>2107</v>
      </c>
      <c r="B2107" s="1" t="str">
        <f>_xlfn.TEXTBEFORE(Table7[[#This Row],[raw]]," ")</f>
        <v>PROWASTE-rt3985</v>
      </c>
      <c r="C2107" s="1"/>
      <c r="D2107" s="1">
        <f>_xlfn.NUMBERVALUE(_xlfn.TEXTAFTER(Table7[[#This Row],[raw]]," ",-1))</f>
        <v>0</v>
      </c>
    </row>
    <row r="2108" spans="1:4" ht="17" x14ac:dyDescent="0.25">
      <c r="A2108" s="1" t="s">
        <v>2108</v>
      </c>
      <c r="B2108" s="1" t="str">
        <f>_xlfn.TEXTBEFORE(Table7[[#This Row],[raw]]," ")</f>
        <v>PROWASTE-rt3986</v>
      </c>
      <c r="C2108" s="1"/>
      <c r="D2108" s="1">
        <f>_xlfn.NUMBERVALUE(_xlfn.TEXTAFTER(Table7[[#This Row],[raw]]," ",-1))</f>
        <v>7.8693600000000004E-10</v>
      </c>
    </row>
    <row r="2109" spans="1:4" ht="17" x14ac:dyDescent="0.25">
      <c r="A2109" s="1" t="s">
        <v>2109</v>
      </c>
      <c r="B2109" s="1" t="str">
        <f>_xlfn.TEXTBEFORE(Table7[[#This Row],[raw]]," ")</f>
        <v>PROWASTE-rt4016</v>
      </c>
      <c r="C2109" s="1"/>
      <c r="D2109" s="1">
        <f>_xlfn.NUMBERVALUE(_xlfn.TEXTAFTER(Table7[[#This Row],[raw]]," ",-1))</f>
        <v>5.7825530000000002E-9</v>
      </c>
    </row>
    <row r="2110" spans="1:4" ht="17" x14ac:dyDescent="0.25">
      <c r="A2110" s="1" t="s">
        <v>2110</v>
      </c>
      <c r="B2110" s="1" t="str">
        <f>_xlfn.TEXTBEFORE(Table7[[#This Row],[raw]]," ")</f>
        <v>PROWASTE-rt4019</v>
      </c>
      <c r="C2110" s="1"/>
      <c r="D2110" s="1">
        <f>_xlfn.NUMBERVALUE(_xlfn.TEXTAFTER(Table7[[#This Row],[raw]]," ",-1))</f>
        <v>4.7620041000000002E-8</v>
      </c>
    </row>
    <row r="2111" spans="1:4" ht="17" x14ac:dyDescent="0.25">
      <c r="A2111" s="1" t="s">
        <v>2111</v>
      </c>
      <c r="B2111" s="1" t="str">
        <f>_xlfn.TEXTBEFORE(Table7[[#This Row],[raw]]," ")</f>
        <v>PROWASTE-rt4023</v>
      </c>
      <c r="C2111" s="1"/>
      <c r="D2111" s="1">
        <f>_xlfn.NUMBERVALUE(_xlfn.TEXTAFTER(Table7[[#This Row],[raw]]," ",-1))</f>
        <v>1.3292482699999999E-7</v>
      </c>
    </row>
    <row r="2112" spans="1:4" ht="17" x14ac:dyDescent="0.25">
      <c r="A2112" s="1" t="s">
        <v>2112</v>
      </c>
      <c r="B2112" s="1" t="str">
        <f>_xlfn.TEXTBEFORE(Table7[[#This Row],[raw]]," ")</f>
        <v>PROWASTE-rt4039</v>
      </c>
      <c r="C2112" s="1"/>
      <c r="D2112" s="1">
        <f>_xlfn.NUMBERVALUE(_xlfn.TEXTAFTER(Table7[[#This Row],[raw]]," ",-1))</f>
        <v>1.2562947800000001E-7</v>
      </c>
    </row>
    <row r="2113" spans="1:4" ht="17" x14ac:dyDescent="0.25">
      <c r="A2113" s="1" t="s">
        <v>2113</v>
      </c>
      <c r="B2113" s="1" t="str">
        <f>_xlfn.TEXTBEFORE(Table7[[#This Row],[raw]]," ")</f>
        <v>PROWASTE-rt4042</v>
      </c>
      <c r="C2113" s="1"/>
      <c r="D2113" s="1">
        <f>_xlfn.NUMBERVALUE(_xlfn.TEXTAFTER(Table7[[#This Row],[raw]]," ",-1))</f>
        <v>2.598858E-8</v>
      </c>
    </row>
    <row r="2114" spans="1:4" ht="17" x14ac:dyDescent="0.25">
      <c r="A2114" s="1" t="s">
        <v>2114</v>
      </c>
      <c r="B2114" s="1" t="str">
        <f>_xlfn.TEXTBEFORE(Table7[[#This Row],[raw]]," ")</f>
        <v>PROWASTE-rt4053</v>
      </c>
      <c r="C2114" s="1"/>
      <c r="D2114" s="1">
        <f>_xlfn.NUMBERVALUE(_xlfn.TEXTAFTER(Table7[[#This Row],[raw]]," ",-1))</f>
        <v>1.0297532190000001E-6</v>
      </c>
    </row>
    <row r="2115" spans="1:4" ht="17" x14ac:dyDescent="0.25">
      <c r="A2115" s="1" t="s">
        <v>2115</v>
      </c>
      <c r="B2115" s="1" t="str">
        <f>_xlfn.TEXTBEFORE(Table7[[#This Row],[raw]]," ")</f>
        <v>PROWASTE-rt4066</v>
      </c>
      <c r="C2115" s="1"/>
      <c r="D2115" s="1">
        <f>_xlfn.NUMBERVALUE(_xlfn.TEXTAFTER(Table7[[#This Row],[raw]]," ",-1))</f>
        <v>9.9268931000000002E-8</v>
      </c>
    </row>
    <row r="2116" spans="1:4" ht="17" x14ac:dyDescent="0.25">
      <c r="A2116" s="1" t="s">
        <v>2116</v>
      </c>
      <c r="B2116" s="1" t="str">
        <f>_xlfn.TEXTBEFORE(Table7[[#This Row],[raw]]," ")</f>
        <v>PROWASTE-rt4069</v>
      </c>
      <c r="C2116" s="1"/>
      <c r="D2116" s="1">
        <f>_xlfn.NUMBERVALUE(_xlfn.TEXTAFTER(Table7[[#This Row],[raw]]," ",-1))</f>
        <v>5.8426150000000003E-9</v>
      </c>
    </row>
    <row r="2117" spans="1:4" ht="17" x14ac:dyDescent="0.25">
      <c r="A2117" s="1" t="s">
        <v>2117</v>
      </c>
      <c r="B2117" s="1" t="str">
        <f>_xlfn.TEXTBEFORE(Table7[[#This Row],[raw]]," ")</f>
        <v>PROWASTE-rt4077</v>
      </c>
      <c r="C2117" s="1"/>
      <c r="D2117" s="1">
        <f>_xlfn.NUMBERVALUE(_xlfn.TEXTAFTER(Table7[[#This Row],[raw]]," ",-1))</f>
        <v>2.28073196E-7</v>
      </c>
    </row>
    <row r="2118" spans="1:4" ht="17" x14ac:dyDescent="0.25">
      <c r="A2118" s="1" t="s">
        <v>2118</v>
      </c>
      <c r="B2118" s="1" t="str">
        <f>_xlfn.TEXTBEFORE(Table7[[#This Row],[raw]]," ")</f>
        <v>PROWASTE-rt4102</v>
      </c>
      <c r="C2118" s="1"/>
      <c r="D2118" s="1">
        <f>_xlfn.NUMBERVALUE(_xlfn.TEXTAFTER(Table7[[#This Row],[raw]]," ",-1))</f>
        <v>3.4506511E-7</v>
      </c>
    </row>
    <row r="2119" spans="1:4" ht="17" x14ac:dyDescent="0.25">
      <c r="A2119" s="1" t="s">
        <v>2119</v>
      </c>
      <c r="B2119" s="1" t="str">
        <f>_xlfn.TEXTBEFORE(Table7[[#This Row],[raw]]," ")</f>
        <v>PROWASTE-rt4107</v>
      </c>
      <c r="C2119" s="1"/>
      <c r="D2119" s="1">
        <f>_xlfn.NUMBERVALUE(_xlfn.TEXTAFTER(Table7[[#This Row],[raw]]," ",-1))</f>
        <v>3.9175337000000003E-8</v>
      </c>
    </row>
    <row r="2120" spans="1:4" ht="17" x14ac:dyDescent="0.25">
      <c r="A2120" s="1" t="s">
        <v>2120</v>
      </c>
      <c r="B2120" s="1" t="str">
        <f>_xlfn.TEXTBEFORE(Table7[[#This Row],[raw]]," ")</f>
        <v>PROWASTE-rt4112</v>
      </c>
      <c r="C2120" s="1"/>
      <c r="D2120" s="1">
        <f>_xlfn.NUMBERVALUE(_xlfn.TEXTAFTER(Table7[[#This Row],[raw]]," ",-1))</f>
        <v>1.6529600000000001E-8</v>
      </c>
    </row>
    <row r="2121" spans="1:4" ht="17" x14ac:dyDescent="0.25">
      <c r="A2121" s="1" t="s">
        <v>2121</v>
      </c>
      <c r="B2121" s="1" t="str">
        <f>_xlfn.TEXTBEFORE(Table7[[#This Row],[raw]]," ")</f>
        <v>PROWASTE-rt4117</v>
      </c>
      <c r="C2121" s="1"/>
      <c r="D2121" s="1">
        <f>_xlfn.NUMBERVALUE(_xlfn.TEXTAFTER(Table7[[#This Row],[raw]]," ",-1))</f>
        <v>2.4754297E-8</v>
      </c>
    </row>
    <row r="2122" spans="1:4" ht="17" x14ac:dyDescent="0.25">
      <c r="A2122" s="1" t="s">
        <v>2122</v>
      </c>
      <c r="B2122" s="1" t="str">
        <f>_xlfn.TEXTBEFORE(Table7[[#This Row],[raw]]," ")</f>
        <v>PROWASTE-rt4127</v>
      </c>
      <c r="C2122" s="1"/>
      <c r="D2122" s="1">
        <f>_xlfn.NUMBERVALUE(_xlfn.TEXTAFTER(Table7[[#This Row],[raw]]," ",-1))</f>
        <v>3.76355368E-7</v>
      </c>
    </row>
    <row r="2123" spans="1:4" ht="17" x14ac:dyDescent="0.25">
      <c r="A2123" s="1" t="s">
        <v>2123</v>
      </c>
      <c r="B2123" s="1" t="str">
        <f>_xlfn.TEXTBEFORE(Table7[[#This Row],[raw]]," ")</f>
        <v>PROWASTE-rt4145</v>
      </c>
      <c r="C2123" s="1"/>
      <c r="D2123" s="1">
        <f>_xlfn.NUMBERVALUE(_xlfn.TEXTAFTER(Table7[[#This Row],[raw]]," ",-1))</f>
        <v>6.9894802000000001E-8</v>
      </c>
    </row>
    <row r="2124" spans="1:4" ht="17" x14ac:dyDescent="0.25">
      <c r="A2124" s="1" t="s">
        <v>2124</v>
      </c>
      <c r="B2124" s="1" t="str">
        <f>_xlfn.TEXTBEFORE(Table7[[#This Row],[raw]]," ")</f>
        <v>PROWASTE-rt4150</v>
      </c>
      <c r="C2124" s="1"/>
      <c r="D2124" s="1">
        <f>_xlfn.NUMBERVALUE(_xlfn.TEXTAFTER(Table7[[#This Row],[raw]]," ",-1))</f>
        <v>2.5349675500000002E-7</v>
      </c>
    </row>
    <row r="2125" spans="1:4" ht="17" x14ac:dyDescent="0.25">
      <c r="A2125" s="1" t="s">
        <v>2125</v>
      </c>
      <c r="B2125" s="1" t="str">
        <f>_xlfn.TEXTBEFORE(Table7[[#This Row],[raw]]," ")</f>
        <v>PROWASTE-rt4177</v>
      </c>
      <c r="C2125" s="1"/>
      <c r="D2125" s="1">
        <f>_xlfn.NUMBERVALUE(_xlfn.TEXTAFTER(Table7[[#This Row],[raw]]," ",-1))</f>
        <v>1.4354716800000001E-7</v>
      </c>
    </row>
    <row r="2126" spans="1:4" ht="17" x14ac:dyDescent="0.25">
      <c r="A2126" s="1" t="s">
        <v>2126</v>
      </c>
      <c r="B2126" s="1" t="str">
        <f>_xlfn.TEXTBEFORE(Table7[[#This Row],[raw]]," ")</f>
        <v>PROWASTE-rt4178</v>
      </c>
      <c r="C2126" s="1"/>
      <c r="D2126" s="1">
        <f>_xlfn.NUMBERVALUE(_xlfn.TEXTAFTER(Table7[[#This Row],[raw]]," ",-1))</f>
        <v>1.6970150000000001E-9</v>
      </c>
    </row>
    <row r="2127" spans="1:4" ht="17" x14ac:dyDescent="0.25">
      <c r="A2127" s="1" t="s">
        <v>2127</v>
      </c>
      <c r="B2127" s="1" t="str">
        <f>_xlfn.TEXTBEFORE(Table7[[#This Row],[raw]]," ")</f>
        <v>PROWASTE-rt4183</v>
      </c>
      <c r="C2127" s="1"/>
      <c r="D2127" s="1">
        <f>_xlfn.NUMBERVALUE(_xlfn.TEXTAFTER(Table7[[#This Row],[raw]]," ",-1))</f>
        <v>2.7454865E-8</v>
      </c>
    </row>
    <row r="2128" spans="1:4" ht="17" x14ac:dyDescent="0.25">
      <c r="A2128" s="1" t="s">
        <v>2128</v>
      </c>
      <c r="B2128" s="1" t="str">
        <f>_xlfn.TEXTBEFORE(Table7[[#This Row],[raw]]," ")</f>
        <v>PROWASTE-rt4186</v>
      </c>
      <c r="C2128" s="1"/>
      <c r="D2128" s="1">
        <f>_xlfn.NUMBERVALUE(_xlfn.TEXTAFTER(Table7[[#This Row],[raw]]," ",-1))</f>
        <v>8.5202677999999995E-8</v>
      </c>
    </row>
    <row r="2129" spans="1:4" ht="17" x14ac:dyDescent="0.25">
      <c r="A2129" s="1" t="s">
        <v>2129</v>
      </c>
      <c r="B2129" s="1" t="str">
        <f>_xlfn.TEXTBEFORE(Table7[[#This Row],[raw]]," ")</f>
        <v>PROWASTE-rt4187</v>
      </c>
      <c r="C2129" s="1"/>
      <c r="D2129" s="1">
        <f>_xlfn.NUMBERVALUE(_xlfn.TEXTAFTER(Table7[[#This Row],[raw]]," ",-1))</f>
        <v>1.4438784999999999E-7</v>
      </c>
    </row>
    <row r="2130" spans="1:4" ht="17" x14ac:dyDescent="0.25">
      <c r="A2130" s="1" t="s">
        <v>2130</v>
      </c>
      <c r="B2130" s="1" t="str">
        <f>_xlfn.TEXTBEFORE(Table7[[#This Row],[raw]]," ")</f>
        <v>PROWASTE-rt4194</v>
      </c>
      <c r="C2130" s="1"/>
      <c r="D2130" s="1">
        <f>_xlfn.NUMBERVALUE(_xlfn.TEXTAFTER(Table7[[#This Row],[raw]]," ",-1))</f>
        <v>2.1362654E-8</v>
      </c>
    </row>
    <row r="2131" spans="1:4" ht="17" x14ac:dyDescent="0.25">
      <c r="A2131" s="1" t="s">
        <v>2131</v>
      </c>
      <c r="B2131" s="1" t="str">
        <f>_xlfn.TEXTBEFORE(Table7[[#This Row],[raw]]," ")</f>
        <v>PROWASTE-rt4202</v>
      </c>
      <c r="C2131" s="1"/>
      <c r="D2131" s="1">
        <f>_xlfn.NUMBERVALUE(_xlfn.TEXTAFTER(Table7[[#This Row],[raw]]," ",-1))</f>
        <v>4.3477152999999999E-8</v>
      </c>
    </row>
    <row r="2132" spans="1:4" ht="17" x14ac:dyDescent="0.25">
      <c r="A2132" s="1" t="s">
        <v>2132</v>
      </c>
      <c r="B2132" s="1" t="str">
        <f>_xlfn.TEXTBEFORE(Table7[[#This Row],[raw]]," ")</f>
        <v>PROWASTE-rt4213</v>
      </c>
      <c r="C2132" s="1"/>
      <c r="D2132" s="1">
        <f>_xlfn.NUMBERVALUE(_xlfn.TEXTAFTER(Table7[[#This Row],[raw]]," ",-1))</f>
        <v>8.9697368599999999E-7</v>
      </c>
    </row>
    <row r="2133" spans="1:4" ht="17" x14ac:dyDescent="0.25">
      <c r="A2133" s="1" t="s">
        <v>2133</v>
      </c>
      <c r="B2133" s="1" t="str">
        <f>_xlfn.TEXTBEFORE(Table7[[#This Row],[raw]]," ")</f>
        <v>PROWASTE-rt4220</v>
      </c>
      <c r="C2133" s="1"/>
      <c r="D2133" s="1">
        <f>_xlfn.NUMBERVALUE(_xlfn.TEXTAFTER(Table7[[#This Row],[raw]]," ",-1))</f>
        <v>2.57358448E-7</v>
      </c>
    </row>
    <row r="2134" spans="1:4" ht="17" x14ac:dyDescent="0.25">
      <c r="A2134" s="1" t="s">
        <v>2134</v>
      </c>
      <c r="B2134" s="1" t="str">
        <f>_xlfn.TEXTBEFORE(Table7[[#This Row],[raw]]," ")</f>
        <v>PROWASTE-rt4228</v>
      </c>
      <c r="C2134" s="1"/>
      <c r="D2134" s="1">
        <f>_xlfn.NUMBERVALUE(_xlfn.TEXTAFTER(Table7[[#This Row],[raw]]," ",-1))</f>
        <v>2.9757709999999999E-9</v>
      </c>
    </row>
    <row r="2135" spans="1:4" ht="17" x14ac:dyDescent="0.25">
      <c r="A2135" s="1" t="s">
        <v>2135</v>
      </c>
      <c r="B2135" s="1" t="str">
        <f>_xlfn.TEXTBEFORE(Table7[[#This Row],[raw]]," ")</f>
        <v>PROWASTE-rt4237</v>
      </c>
      <c r="C2135" s="1"/>
      <c r="D2135" s="1">
        <f>_xlfn.NUMBERVALUE(_xlfn.TEXTAFTER(Table7[[#This Row],[raw]]," ",-1))</f>
        <v>5.5325407999999998E-8</v>
      </c>
    </row>
    <row r="2136" spans="1:4" ht="17" x14ac:dyDescent="0.25">
      <c r="A2136" s="1" t="s">
        <v>2136</v>
      </c>
      <c r="B2136" s="1" t="str">
        <f>_xlfn.TEXTBEFORE(Table7[[#This Row],[raw]]," ")</f>
        <v>PROWASTE-rt4254</v>
      </c>
      <c r="C2136" s="1"/>
      <c r="D2136" s="1">
        <f>_xlfn.NUMBERVALUE(_xlfn.TEXTAFTER(Table7[[#This Row],[raw]]," ",-1))</f>
        <v>4.6728849999999996E-9</v>
      </c>
    </row>
    <row r="2137" spans="1:4" ht="17" x14ac:dyDescent="0.25">
      <c r="A2137" s="1" t="s">
        <v>2137</v>
      </c>
      <c r="B2137" s="1" t="str">
        <f>_xlfn.TEXTBEFORE(Table7[[#This Row],[raw]]," ")</f>
        <v>PROWASTE-rt4257</v>
      </c>
      <c r="C2137" s="1"/>
      <c r="D2137" s="1">
        <f>_xlfn.NUMBERVALUE(_xlfn.TEXTAFTER(Table7[[#This Row],[raw]]," ",-1))</f>
        <v>1.2689274900000001E-7</v>
      </c>
    </row>
    <row r="2138" spans="1:4" ht="17" x14ac:dyDescent="0.25">
      <c r="A2138" s="1" t="s">
        <v>2138</v>
      </c>
      <c r="B2138" s="1" t="str">
        <f>_xlfn.TEXTBEFORE(Table7[[#This Row],[raw]]," ")</f>
        <v>PROWASTE-rt4267</v>
      </c>
      <c r="C2138" s="1"/>
      <c r="D2138" s="1">
        <f>_xlfn.NUMBERVALUE(_xlfn.TEXTAFTER(Table7[[#This Row],[raw]]," ",-1))</f>
        <v>0</v>
      </c>
    </row>
    <row r="2139" spans="1:4" ht="17" x14ac:dyDescent="0.25">
      <c r="A2139" s="1" t="s">
        <v>2139</v>
      </c>
      <c r="B2139" s="1" t="str">
        <f>_xlfn.TEXTBEFORE(Table7[[#This Row],[raw]]," ")</f>
        <v>PROWASTE-rt4269</v>
      </c>
      <c r="C2139" s="1"/>
      <c r="D2139" s="1">
        <f>_xlfn.NUMBERVALUE(_xlfn.TEXTAFTER(Table7[[#This Row],[raw]]," ",-1))</f>
        <v>1.71983713E-7</v>
      </c>
    </row>
    <row r="2140" spans="1:4" ht="17" x14ac:dyDescent="0.25">
      <c r="A2140" s="1" t="s">
        <v>2140</v>
      </c>
      <c r="B2140" s="1" t="str">
        <f>_xlfn.TEXTBEFORE(Table7[[#This Row],[raw]]," ")</f>
        <v>PROWASTE-rt4271</v>
      </c>
      <c r="C2140" s="1"/>
      <c r="D2140" s="1">
        <f>_xlfn.NUMBERVALUE(_xlfn.TEXTAFTER(Table7[[#This Row],[raw]]," ",-1))</f>
        <v>9.4222422000000004E-8</v>
      </c>
    </row>
    <row r="2141" spans="1:4" ht="17" x14ac:dyDescent="0.25">
      <c r="A2141" s="1" t="s">
        <v>2141</v>
      </c>
      <c r="B2141" s="1" t="str">
        <f>_xlfn.TEXTBEFORE(Table7[[#This Row],[raw]]," ")</f>
        <v>PROWASTE-rt4274</v>
      </c>
      <c r="C2141" s="1"/>
      <c r="D2141" s="1">
        <f>_xlfn.NUMBERVALUE(_xlfn.TEXTAFTER(Table7[[#This Row],[raw]]," ",-1))</f>
        <v>7.6294193099999999E-7</v>
      </c>
    </row>
    <row r="2142" spans="1:4" ht="17" x14ac:dyDescent="0.25">
      <c r="A2142" s="1" t="s">
        <v>2142</v>
      </c>
      <c r="B2142" s="1" t="str">
        <f>_xlfn.TEXTBEFORE(Table7[[#This Row],[raw]]," ")</f>
        <v>PROWASTE-rt4278</v>
      </c>
      <c r="C2142" s="1"/>
      <c r="D2142" s="1">
        <f>_xlfn.NUMBERVALUE(_xlfn.TEXTAFTER(Table7[[#This Row],[raw]]," ",-1))</f>
        <v>3.2226969999999999E-9</v>
      </c>
    </row>
    <row r="2143" spans="1:4" ht="17" x14ac:dyDescent="0.25">
      <c r="A2143" s="1" t="s">
        <v>2143</v>
      </c>
      <c r="B2143" s="1" t="str">
        <f>_xlfn.TEXTBEFORE(Table7[[#This Row],[raw]]," ")</f>
        <v>PROWASTE-rt4281</v>
      </c>
      <c r="C2143" s="1"/>
      <c r="D2143" s="1">
        <f>_xlfn.NUMBERVALUE(_xlfn.TEXTAFTER(Table7[[#This Row],[raw]]," ",-1))</f>
        <v>1.9277159999999999E-8</v>
      </c>
    </row>
    <row r="2144" spans="1:4" ht="17" x14ac:dyDescent="0.25">
      <c r="A2144" s="1" t="s">
        <v>2144</v>
      </c>
      <c r="B2144" s="1" t="str">
        <f>_xlfn.TEXTBEFORE(Table7[[#This Row],[raw]]," ")</f>
        <v>PROWASTE-rt4312</v>
      </c>
      <c r="C2144" s="1"/>
      <c r="D2144" s="1">
        <f>_xlfn.NUMBERVALUE(_xlfn.TEXTAFTER(Table7[[#This Row],[raw]]," ",-1))</f>
        <v>1.2410339E-8</v>
      </c>
    </row>
    <row r="2145" spans="1:4" ht="17" x14ac:dyDescent="0.25">
      <c r="A2145" s="1" t="s">
        <v>2145</v>
      </c>
      <c r="B2145" s="1" t="str">
        <f>_xlfn.TEXTBEFORE(Table7[[#This Row],[raw]]," ")</f>
        <v>PROWASTE-rt4334</v>
      </c>
      <c r="C2145" s="1"/>
      <c r="D2145" s="1">
        <f>_xlfn.NUMBERVALUE(_xlfn.TEXTAFTER(Table7[[#This Row],[raw]]," ",-1))</f>
        <v>8.962012E-9</v>
      </c>
    </row>
    <row r="2146" spans="1:4" ht="17" x14ac:dyDescent="0.25">
      <c r="A2146" s="1" t="s">
        <v>2146</v>
      </c>
      <c r="B2146" s="1" t="str">
        <f>_xlfn.TEXTBEFORE(Table7[[#This Row],[raw]]," ")</f>
        <v>PROWASTE-rt4336</v>
      </c>
      <c r="C2146" s="1"/>
      <c r="D2146" s="1">
        <f>_xlfn.NUMBERVALUE(_xlfn.TEXTAFTER(Table7[[#This Row],[raw]]," ",-1))</f>
        <v>7.8828141060000003E-6</v>
      </c>
    </row>
    <row r="2147" spans="1:4" ht="17" x14ac:dyDescent="0.25">
      <c r="A2147" s="1" t="s">
        <v>2147</v>
      </c>
      <c r="B2147" s="1" t="str">
        <f>_xlfn.TEXTBEFORE(Table7[[#This Row],[raw]]," ")</f>
        <v>PROWASTE-rt4363</v>
      </c>
      <c r="C2147" s="1"/>
      <c r="D2147" s="1">
        <f>_xlfn.NUMBERVALUE(_xlfn.TEXTAFTER(Table7[[#This Row],[raw]]," ",-1))</f>
        <v>3.7348512999999999E-8</v>
      </c>
    </row>
    <row r="2148" spans="1:4" ht="17" x14ac:dyDescent="0.25">
      <c r="A2148" s="1" t="s">
        <v>2148</v>
      </c>
      <c r="B2148" s="1" t="str">
        <f>_xlfn.TEXTBEFORE(Table7[[#This Row],[raw]]," ")</f>
        <v>PROWASTE-rt4368</v>
      </c>
      <c r="C2148" s="1"/>
      <c r="D2148" s="1">
        <f>_xlfn.NUMBERVALUE(_xlfn.TEXTAFTER(Table7[[#This Row],[raw]]," ",-1))</f>
        <v>1.7915778999999999E-8</v>
      </c>
    </row>
    <row r="2149" spans="1:4" ht="17" x14ac:dyDescent="0.25">
      <c r="A2149" s="1" t="s">
        <v>2149</v>
      </c>
      <c r="B2149" s="1" t="str">
        <f>_xlfn.TEXTBEFORE(Table7[[#This Row],[raw]]," ")</f>
        <v>PROWASTE-rt4374</v>
      </c>
      <c r="C2149" s="1"/>
      <c r="D2149" s="1">
        <f>_xlfn.NUMBERVALUE(_xlfn.TEXTAFTER(Table7[[#This Row],[raw]]," ",-1))</f>
        <v>8.9177810999999996E-8</v>
      </c>
    </row>
    <row r="2150" spans="1:4" ht="17" x14ac:dyDescent="0.25">
      <c r="A2150" s="1" t="s">
        <v>2150</v>
      </c>
      <c r="B2150" s="1" t="str">
        <f>_xlfn.TEXTBEFORE(Table7[[#This Row],[raw]]," ")</f>
        <v>PROWASTE-rt4375</v>
      </c>
      <c r="C2150" s="1"/>
      <c r="D2150" s="1">
        <f>_xlfn.NUMBERVALUE(_xlfn.TEXTAFTER(Table7[[#This Row],[raw]]," ",-1))</f>
        <v>3.8546345999999998E-8</v>
      </c>
    </row>
    <row r="2151" spans="1:4" ht="17" x14ac:dyDescent="0.25">
      <c r="A2151" s="1" t="s">
        <v>2151</v>
      </c>
      <c r="B2151" s="1" t="str">
        <f>_xlfn.TEXTBEFORE(Table7[[#This Row],[raw]]," ")</f>
        <v>PROWASTE-rt4380</v>
      </c>
      <c r="C2151" s="1"/>
      <c r="D2151" s="1">
        <f>_xlfn.NUMBERVALUE(_xlfn.TEXTAFTER(Table7[[#This Row],[raw]]," ",-1))</f>
        <v>2.1253672199999999E-7</v>
      </c>
    </row>
    <row r="2152" spans="1:4" ht="17" x14ac:dyDescent="0.25">
      <c r="A2152" s="1" t="s">
        <v>2152</v>
      </c>
      <c r="B2152" s="1" t="str">
        <f>_xlfn.TEXTBEFORE(Table7[[#This Row],[raw]]," ")</f>
        <v>PROWASTE-rt4385</v>
      </c>
      <c r="C2152" s="1"/>
      <c r="D2152" s="1">
        <f>_xlfn.NUMBERVALUE(_xlfn.TEXTAFTER(Table7[[#This Row],[raw]]," ",-1))</f>
        <v>9.4879130000000007E-9</v>
      </c>
    </row>
    <row r="2153" spans="1:4" ht="17" x14ac:dyDescent="0.25">
      <c r="A2153" s="1" t="s">
        <v>2153</v>
      </c>
      <c r="B2153" s="1" t="str">
        <f>_xlfn.TEXTBEFORE(Table7[[#This Row],[raw]]," ")</f>
        <v>PROWASTE-rt4390</v>
      </c>
      <c r="C2153" s="1"/>
      <c r="D2153" s="1">
        <f>_xlfn.NUMBERVALUE(_xlfn.TEXTAFTER(Table7[[#This Row],[raw]]," ",-1))</f>
        <v>0</v>
      </c>
    </row>
    <row r="2154" spans="1:4" ht="17" x14ac:dyDescent="0.25">
      <c r="A2154" s="1" t="s">
        <v>2154</v>
      </c>
      <c r="B2154" s="1" t="str">
        <f>_xlfn.TEXTBEFORE(Table7[[#This Row],[raw]]," ")</f>
        <v>PROWASTE-rt4393</v>
      </c>
      <c r="C2154" s="1"/>
      <c r="D2154" s="1">
        <f>_xlfn.NUMBERVALUE(_xlfn.TEXTAFTER(Table7[[#This Row],[raw]]," ",-1))</f>
        <v>2.2521909299999999E-7</v>
      </c>
    </row>
    <row r="2155" spans="1:4" ht="17" x14ac:dyDescent="0.25">
      <c r="A2155" s="1" t="s">
        <v>2155</v>
      </c>
      <c r="B2155" s="1" t="str">
        <f>_xlfn.TEXTBEFORE(Table7[[#This Row],[raw]]," ")</f>
        <v>PROWASTE-rt4410</v>
      </c>
      <c r="C2155" s="1"/>
      <c r="D2155" s="1">
        <f>_xlfn.NUMBERVALUE(_xlfn.TEXTAFTER(Table7[[#This Row],[raw]]," ",-1))</f>
        <v>8.1948608999999999E-8</v>
      </c>
    </row>
    <row r="2156" spans="1:4" ht="17" x14ac:dyDescent="0.25">
      <c r="A2156" s="1" t="s">
        <v>2156</v>
      </c>
      <c r="B2156" s="1" t="str">
        <f>_xlfn.TEXTBEFORE(Table7[[#This Row],[raw]]," ")</f>
        <v>PROWASTE-rt4413</v>
      </c>
      <c r="C2156" s="1"/>
      <c r="D2156" s="1">
        <f>_xlfn.NUMBERVALUE(_xlfn.TEXTAFTER(Table7[[#This Row],[raw]]," ",-1))</f>
        <v>4.646117E-9</v>
      </c>
    </row>
    <row r="2157" spans="1:4" ht="17" x14ac:dyDescent="0.25">
      <c r="A2157" s="1" t="s">
        <v>2157</v>
      </c>
      <c r="B2157" s="1" t="str">
        <f>_xlfn.TEXTBEFORE(Table7[[#This Row],[raw]]," ")</f>
        <v>PROWASTE-rt4416</v>
      </c>
      <c r="C2157" s="1"/>
      <c r="D2157" s="1">
        <f>_xlfn.NUMBERVALUE(_xlfn.TEXTAFTER(Table7[[#This Row],[raw]]," ",-1))</f>
        <v>2.0244617000000001E-8</v>
      </c>
    </row>
    <row r="2158" spans="1:4" ht="17" x14ac:dyDescent="0.25">
      <c r="A2158" s="1" t="s">
        <v>2158</v>
      </c>
      <c r="B2158" s="1" t="str">
        <f>_xlfn.TEXTBEFORE(Table7[[#This Row],[raw]]," ")</f>
        <v>PROWASTE-rt4419</v>
      </c>
      <c r="C2158" s="1"/>
      <c r="D2158" s="1">
        <f>_xlfn.NUMBERVALUE(_xlfn.TEXTAFTER(Table7[[#This Row],[raw]]," ",-1))</f>
        <v>8.9474900000000003E-10</v>
      </c>
    </row>
    <row r="2159" spans="1:4" ht="17" x14ac:dyDescent="0.25">
      <c r="A2159" s="1" t="s">
        <v>2159</v>
      </c>
      <c r="B2159" s="1" t="str">
        <f>_xlfn.TEXTBEFORE(Table7[[#This Row],[raw]]," ")</f>
        <v>PROWASTE-rt4427</v>
      </c>
      <c r="C2159" s="1"/>
      <c r="D2159" s="1">
        <f>_xlfn.NUMBERVALUE(_xlfn.TEXTAFTER(Table7[[#This Row],[raw]]," ",-1))</f>
        <v>1.7608306E-8</v>
      </c>
    </row>
    <row r="2160" spans="1:4" ht="17" x14ac:dyDescent="0.25">
      <c r="A2160" s="1" t="s">
        <v>2160</v>
      </c>
      <c r="B2160" s="1" t="str">
        <f>_xlfn.TEXTBEFORE(Table7[[#This Row],[raw]]," ")</f>
        <v>PROWASTE-rt4445</v>
      </c>
      <c r="C2160" s="1"/>
      <c r="D2160" s="1">
        <f>_xlfn.NUMBERVALUE(_xlfn.TEXTAFTER(Table7[[#This Row],[raw]]," ",-1))</f>
        <v>9.4297679999999996E-9</v>
      </c>
    </row>
    <row r="2161" spans="1:4" ht="17" x14ac:dyDescent="0.25">
      <c r="A2161" s="1" t="s">
        <v>2161</v>
      </c>
      <c r="B2161" s="1" t="str">
        <f>_xlfn.TEXTBEFORE(Table7[[#This Row],[raw]]," ")</f>
        <v>PROWASTE-rt4454</v>
      </c>
      <c r="C2161" s="1"/>
      <c r="D2161" s="1">
        <f>_xlfn.NUMBERVALUE(_xlfn.TEXTAFTER(Table7[[#This Row],[raw]]," ",-1))</f>
        <v>5.3975340000000001E-9</v>
      </c>
    </row>
    <row r="2162" spans="1:4" ht="17" x14ac:dyDescent="0.25">
      <c r="A2162" s="1" t="s">
        <v>2162</v>
      </c>
      <c r="B2162" s="1" t="str">
        <f>_xlfn.TEXTBEFORE(Table7[[#This Row],[raw]]," ")</f>
        <v>PROWASTE-rt4475</v>
      </c>
      <c r="C2162" s="1"/>
      <c r="D2162" s="1">
        <f>_xlfn.NUMBERVALUE(_xlfn.TEXTAFTER(Table7[[#This Row],[raw]]," ",-1))</f>
        <v>1.1646698500000001E-7</v>
      </c>
    </row>
    <row r="2163" spans="1:4" ht="17" x14ac:dyDescent="0.25">
      <c r="A2163" s="1" t="s">
        <v>2163</v>
      </c>
      <c r="B2163" s="1" t="str">
        <f>_xlfn.TEXTBEFORE(Table7[[#This Row],[raw]]," ")</f>
        <v>PROWASTE-rt4487_n</v>
      </c>
      <c r="C2163" s="1"/>
      <c r="D2163" s="1">
        <f>_xlfn.NUMBERVALUE(_xlfn.TEXTAFTER(Table7[[#This Row],[raw]]," ",-1))</f>
        <v>2.1853490000000002E-9</v>
      </c>
    </row>
    <row r="2164" spans="1:4" ht="17" x14ac:dyDescent="0.25">
      <c r="A2164" s="1" t="s">
        <v>2164</v>
      </c>
      <c r="B2164" s="1" t="str">
        <f>_xlfn.TEXTBEFORE(Table7[[#This Row],[raw]]," ")</f>
        <v>PROWASTE-rt4499</v>
      </c>
      <c r="C2164" s="1"/>
      <c r="D2164" s="1">
        <f>_xlfn.NUMBERVALUE(_xlfn.TEXTAFTER(Table7[[#This Row],[raw]]," ",-1))</f>
        <v>1.05807287E-7</v>
      </c>
    </row>
    <row r="2165" spans="1:4" ht="17" x14ac:dyDescent="0.25">
      <c r="A2165" s="1" t="s">
        <v>2165</v>
      </c>
      <c r="B2165" s="1" t="str">
        <f>_xlfn.TEXTBEFORE(Table7[[#This Row],[raw]]," ")</f>
        <v>PROWASTE-rt4502</v>
      </c>
      <c r="C2165" s="1"/>
      <c r="D2165" s="1">
        <f>_xlfn.NUMBERVALUE(_xlfn.TEXTAFTER(Table7[[#This Row],[raw]]," ",-1))</f>
        <v>6.2007517999999994E-8</v>
      </c>
    </row>
    <row r="2166" spans="1:4" ht="17" x14ac:dyDescent="0.25">
      <c r="A2166" s="1" t="s">
        <v>2166</v>
      </c>
      <c r="B2166" s="1" t="str">
        <f>_xlfn.TEXTBEFORE(Table7[[#This Row],[raw]]," ")</f>
        <v>PROWASTE-rt4513_rm</v>
      </c>
      <c r="C2166" s="1"/>
      <c r="D2166" s="1">
        <f>_xlfn.NUMBERVALUE(_xlfn.TEXTAFTER(Table7[[#This Row],[raw]]," ",-1))</f>
        <v>4.4068075000000002E-8</v>
      </c>
    </row>
    <row r="2167" spans="1:4" ht="17" x14ac:dyDescent="0.25">
      <c r="A2167" s="1" t="s">
        <v>2167</v>
      </c>
      <c r="B2167" s="1" t="str">
        <f>_xlfn.TEXTBEFORE(Table7[[#This Row],[raw]]," ")</f>
        <v>PROWASTE-rt4526</v>
      </c>
      <c r="C2167" s="1"/>
      <c r="D2167" s="1">
        <f>_xlfn.NUMBERVALUE(_xlfn.TEXTAFTER(Table7[[#This Row],[raw]]," ",-1))</f>
        <v>3.6172790000000002E-8</v>
      </c>
    </row>
    <row r="2168" spans="1:4" ht="17" x14ac:dyDescent="0.25">
      <c r="A2168" s="1" t="s">
        <v>2168</v>
      </c>
      <c r="B2168" s="1" t="str">
        <f>_xlfn.TEXTBEFORE(Table7[[#This Row],[raw]]," ")</f>
        <v>PROWASTE-rt4530</v>
      </c>
      <c r="C2168" s="1"/>
      <c r="D2168" s="1">
        <f>_xlfn.NUMBERVALUE(_xlfn.TEXTAFTER(Table7[[#This Row],[raw]]," ",-1))</f>
        <v>4.3741430399999999E-7</v>
      </c>
    </row>
    <row r="2169" spans="1:4" ht="17" x14ac:dyDescent="0.25">
      <c r="A2169" s="1" t="s">
        <v>2169</v>
      </c>
      <c r="B2169" s="1" t="str">
        <f>_xlfn.TEXTBEFORE(Table7[[#This Row],[raw]]," ")</f>
        <v>PROWASTE-rt4541</v>
      </c>
      <c r="C2169" s="1"/>
      <c r="D2169" s="1">
        <f>_xlfn.NUMBERVALUE(_xlfn.TEXTAFTER(Table7[[#This Row],[raw]]," ",-1))</f>
        <v>0</v>
      </c>
    </row>
    <row r="2170" spans="1:4" ht="17" x14ac:dyDescent="0.25">
      <c r="A2170" s="1" t="s">
        <v>2170</v>
      </c>
      <c r="B2170" s="1" t="str">
        <f>_xlfn.TEXTBEFORE(Table7[[#This Row],[raw]]," ")</f>
        <v>PROWASTE-rt4544</v>
      </c>
      <c r="C2170" s="1"/>
      <c r="D2170" s="1">
        <f>_xlfn.NUMBERVALUE(_xlfn.TEXTAFTER(Table7[[#This Row],[raw]]," ",-1))</f>
        <v>9.0939701800000001E-7</v>
      </c>
    </row>
    <row r="2171" spans="1:4" ht="17" x14ac:dyDescent="0.25">
      <c r="A2171" s="1" t="s">
        <v>2171</v>
      </c>
      <c r="B2171" s="1" t="str">
        <f>_xlfn.TEXTBEFORE(Table7[[#This Row],[raw]]," ")</f>
        <v>PROWASTE-rt4548</v>
      </c>
      <c r="C2171" s="1"/>
      <c r="D2171" s="1">
        <f>_xlfn.NUMBERVALUE(_xlfn.TEXTAFTER(Table7[[#This Row],[raw]]," ",-1))</f>
        <v>4.8983755000000002E-8</v>
      </c>
    </row>
    <row r="2172" spans="1:4" ht="17" x14ac:dyDescent="0.25">
      <c r="A2172" s="1" t="s">
        <v>2172</v>
      </c>
      <c r="B2172" s="1" t="str">
        <f>_xlfn.TEXTBEFORE(Table7[[#This Row],[raw]]," ")</f>
        <v>PROWASTE-rt4555</v>
      </c>
      <c r="C2172" s="1"/>
      <c r="D2172" s="1">
        <f>_xlfn.NUMBERVALUE(_xlfn.TEXTAFTER(Table7[[#This Row],[raw]]," ",-1))</f>
        <v>2.0781973999999999E-8</v>
      </c>
    </row>
    <row r="2173" spans="1:4" ht="17" x14ac:dyDescent="0.25">
      <c r="A2173" s="1" t="s">
        <v>2173</v>
      </c>
      <c r="B2173" s="1" t="str">
        <f>_xlfn.TEXTBEFORE(Table7[[#This Row],[raw]]," ")</f>
        <v>PROWASTE-rt4558</v>
      </c>
      <c r="C2173" s="1"/>
      <c r="D2173" s="1">
        <f>_xlfn.NUMBERVALUE(_xlfn.TEXTAFTER(Table7[[#This Row],[raw]]," ",-1))</f>
        <v>1.9082500000000001E-10</v>
      </c>
    </row>
    <row r="2174" spans="1:4" ht="17" x14ac:dyDescent="0.25">
      <c r="A2174" s="1" t="s">
        <v>2174</v>
      </c>
      <c r="B2174" s="1" t="str">
        <f>_xlfn.TEXTBEFORE(Table7[[#This Row],[raw]]," ")</f>
        <v>PROWASTE-rt4559</v>
      </c>
      <c r="C2174" s="1"/>
      <c r="D2174" s="1">
        <f>_xlfn.NUMBERVALUE(_xlfn.TEXTAFTER(Table7[[#This Row],[raw]]," ",-1))</f>
        <v>8.1213170000000005E-9</v>
      </c>
    </row>
    <row r="2175" spans="1:4" ht="17" x14ac:dyDescent="0.25">
      <c r="A2175" s="1" t="s">
        <v>2175</v>
      </c>
      <c r="B2175" s="1" t="str">
        <f>_xlfn.TEXTBEFORE(Table7[[#This Row],[raw]]," ")</f>
        <v>PROWASTE-rt4576</v>
      </c>
      <c r="C2175" s="1"/>
      <c r="D2175" s="1">
        <f>_xlfn.NUMBERVALUE(_xlfn.TEXTAFTER(Table7[[#This Row],[raw]]," ",-1))</f>
        <v>4.3779744800000002E-7</v>
      </c>
    </row>
    <row r="2176" spans="1:4" ht="17" x14ac:dyDescent="0.25">
      <c r="A2176" s="1" t="s">
        <v>2176</v>
      </c>
      <c r="B2176" s="1" t="str">
        <f>_xlfn.TEXTBEFORE(Table7[[#This Row],[raw]]," ")</f>
        <v>PROWASTE-rt4597</v>
      </c>
      <c r="C2176" s="1"/>
      <c r="D2176" s="1">
        <f>_xlfn.NUMBERVALUE(_xlfn.TEXTAFTER(Table7[[#This Row],[raw]]," ",-1))</f>
        <v>1.2324282699999999E-7</v>
      </c>
    </row>
    <row r="2177" spans="1:4" ht="17" x14ac:dyDescent="0.25">
      <c r="A2177" s="1" t="s">
        <v>2177</v>
      </c>
      <c r="B2177" s="1" t="str">
        <f>_xlfn.TEXTBEFORE(Table7[[#This Row],[raw]]," ")</f>
        <v>PROWASTE-rt4598</v>
      </c>
      <c r="C2177" s="1"/>
      <c r="D2177" s="1">
        <f>_xlfn.NUMBERVALUE(_xlfn.TEXTAFTER(Table7[[#This Row],[raw]]," ",-1))</f>
        <v>6.349935214E-6</v>
      </c>
    </row>
    <row r="2178" spans="1:4" ht="17" x14ac:dyDescent="0.25">
      <c r="A2178" s="1" t="s">
        <v>2178</v>
      </c>
      <c r="B2178" s="1" t="str">
        <f>_xlfn.TEXTBEFORE(Table7[[#This Row],[raw]]," ")</f>
        <v>PROWASTE-rt4609</v>
      </c>
      <c r="C2178" s="1"/>
      <c r="D2178" s="1">
        <f>_xlfn.NUMBERVALUE(_xlfn.TEXTAFTER(Table7[[#This Row],[raw]]," ",-1))</f>
        <v>7.4496176599999997E-7</v>
      </c>
    </row>
    <row r="2179" spans="1:4" ht="17" x14ac:dyDescent="0.25">
      <c r="A2179" s="1" t="s">
        <v>2179</v>
      </c>
      <c r="B2179" s="1" t="str">
        <f>_xlfn.TEXTBEFORE(Table7[[#This Row],[raw]]," ")</f>
        <v>PROWASTE-rt4634</v>
      </c>
      <c r="C2179" s="1"/>
      <c r="D2179" s="1">
        <f>_xlfn.NUMBERVALUE(_xlfn.TEXTAFTER(Table7[[#This Row],[raw]]," ",-1))</f>
        <v>3.0317669830000001E-6</v>
      </c>
    </row>
    <row r="2180" spans="1:4" ht="17" x14ac:dyDescent="0.25">
      <c r="A2180" s="1" t="s">
        <v>2180</v>
      </c>
      <c r="B2180" s="1" t="str">
        <f>_xlfn.TEXTBEFORE(Table7[[#This Row],[raw]]," ")</f>
        <v>PROWASTE-rt4639</v>
      </c>
      <c r="C2180" s="1"/>
      <c r="D2180" s="1">
        <f>_xlfn.NUMBERVALUE(_xlfn.TEXTAFTER(Table7[[#This Row],[raw]]," ",-1))</f>
        <v>1.207219364E-6</v>
      </c>
    </row>
    <row r="2181" spans="1:4" ht="17" x14ac:dyDescent="0.25">
      <c r="A2181" s="1" t="s">
        <v>2181</v>
      </c>
      <c r="B2181" s="1" t="str">
        <f>_xlfn.TEXTBEFORE(Table7[[#This Row],[raw]]," ")</f>
        <v>PROWASTE-rt4649</v>
      </c>
      <c r="C2181" s="1"/>
      <c r="D2181" s="1">
        <f>_xlfn.NUMBERVALUE(_xlfn.TEXTAFTER(Table7[[#This Row],[raw]]," ",-1))</f>
        <v>2.4146923100000002E-7</v>
      </c>
    </row>
    <row r="2182" spans="1:4" ht="17" x14ac:dyDescent="0.25">
      <c r="A2182" s="1" t="s">
        <v>2182</v>
      </c>
      <c r="B2182" s="1" t="str">
        <f>_xlfn.TEXTBEFORE(Table7[[#This Row],[raw]]," ")</f>
        <v>PROWASTE-rt4673</v>
      </c>
      <c r="C2182" s="1"/>
      <c r="D2182" s="1">
        <f>_xlfn.NUMBERVALUE(_xlfn.TEXTAFTER(Table7[[#This Row],[raw]]," ",-1))</f>
        <v>3.4114764399999998E-7</v>
      </c>
    </row>
    <row r="2183" spans="1:4" ht="17" x14ac:dyDescent="0.25">
      <c r="A2183" s="1" t="s">
        <v>2183</v>
      </c>
      <c r="B2183" s="1" t="str">
        <f>_xlfn.TEXTBEFORE(Table7[[#This Row],[raw]]," ")</f>
        <v>PROWASTE-rt4674</v>
      </c>
      <c r="C2183" s="1"/>
      <c r="D2183" s="1">
        <f>_xlfn.NUMBERVALUE(_xlfn.TEXTAFTER(Table7[[#This Row],[raw]]," ",-1))</f>
        <v>9.3746739999999999E-9</v>
      </c>
    </row>
    <row r="2184" spans="1:4" ht="17" x14ac:dyDescent="0.25">
      <c r="A2184" s="1" t="s">
        <v>2184</v>
      </c>
      <c r="B2184" s="1" t="str">
        <f>_xlfn.TEXTBEFORE(Table7[[#This Row],[raw]]," ")</f>
        <v>PROWASTE-rt4676</v>
      </c>
      <c r="C2184" s="1"/>
      <c r="D2184" s="1">
        <f>_xlfn.NUMBERVALUE(_xlfn.TEXTAFTER(Table7[[#This Row],[raw]]," ",-1))</f>
        <v>1.75031211E-7</v>
      </c>
    </row>
    <row r="2185" spans="1:4" ht="17" x14ac:dyDescent="0.25">
      <c r="A2185" s="1" t="s">
        <v>2185</v>
      </c>
      <c r="B2185" s="1" t="str">
        <f>_xlfn.TEXTBEFORE(Table7[[#This Row],[raw]]," ")</f>
        <v>PROWASTE-rt4680</v>
      </c>
      <c r="C2185" s="1"/>
      <c r="D2185" s="1">
        <f>_xlfn.NUMBERVALUE(_xlfn.TEXTAFTER(Table7[[#This Row],[raw]]," ",-1))</f>
        <v>4.2052486000000001E-8</v>
      </c>
    </row>
    <row r="2186" spans="1:4" ht="17" x14ac:dyDescent="0.25">
      <c r="A2186" s="1" t="s">
        <v>2186</v>
      </c>
      <c r="B2186" s="1" t="str">
        <f>_xlfn.TEXTBEFORE(Table7[[#This Row],[raw]]," ")</f>
        <v>PROWASTE-rt4692</v>
      </c>
      <c r="C2186" s="1"/>
      <c r="D2186" s="1">
        <f>_xlfn.NUMBERVALUE(_xlfn.TEXTAFTER(Table7[[#This Row],[raw]]," ",-1))</f>
        <v>3.55506763E-7</v>
      </c>
    </row>
    <row r="2187" spans="1:4" ht="17" x14ac:dyDescent="0.25">
      <c r="A2187" s="1" t="s">
        <v>2187</v>
      </c>
      <c r="B2187" s="1" t="str">
        <f>_xlfn.TEXTBEFORE(Table7[[#This Row],[raw]]," ")</f>
        <v>PROWASTE-rt4714</v>
      </c>
      <c r="C2187" s="1"/>
      <c r="D2187" s="1">
        <f>_xlfn.NUMBERVALUE(_xlfn.TEXTAFTER(Table7[[#This Row],[raw]]," ",-1))</f>
        <v>4.9277749999999999E-8</v>
      </c>
    </row>
    <row r="2188" spans="1:4" ht="17" x14ac:dyDescent="0.25">
      <c r="A2188" s="1" t="s">
        <v>2188</v>
      </c>
      <c r="B2188" s="1" t="str">
        <f>_xlfn.TEXTBEFORE(Table7[[#This Row],[raw]]," ")</f>
        <v>PROWASTE-rt4722</v>
      </c>
      <c r="C2188" s="1"/>
      <c r="D2188" s="1">
        <f>_xlfn.NUMBERVALUE(_xlfn.TEXTAFTER(Table7[[#This Row],[raw]]," ",-1))</f>
        <v>3.6313739799999999E-7</v>
      </c>
    </row>
    <row r="2189" spans="1:4" ht="17" x14ac:dyDescent="0.25">
      <c r="A2189" s="1" t="s">
        <v>2189</v>
      </c>
      <c r="B2189" s="1" t="str">
        <f>_xlfn.TEXTBEFORE(Table7[[#This Row],[raw]]," ")</f>
        <v>PROWASTE-rt4736</v>
      </c>
      <c r="C2189" s="1"/>
      <c r="D2189" s="1">
        <f>_xlfn.NUMBERVALUE(_xlfn.TEXTAFTER(Table7[[#This Row],[raw]]," ",-1))</f>
        <v>8.9030422999999996E-8</v>
      </c>
    </row>
    <row r="2190" spans="1:4" ht="17" x14ac:dyDescent="0.25">
      <c r="A2190" s="1" t="s">
        <v>2190</v>
      </c>
      <c r="B2190" s="1" t="str">
        <f>_xlfn.TEXTBEFORE(Table7[[#This Row],[raw]]," ")</f>
        <v>PROWASTE-rt4769</v>
      </c>
      <c r="C2190" s="1"/>
      <c r="D2190" s="1">
        <f>_xlfn.NUMBERVALUE(_xlfn.TEXTAFTER(Table7[[#This Row],[raw]]," ",-1))</f>
        <v>2.9284267999999999E-8</v>
      </c>
    </row>
    <row r="2191" spans="1:4" ht="17" x14ac:dyDescent="0.25">
      <c r="A2191" s="1" t="s">
        <v>2191</v>
      </c>
      <c r="B2191" s="1" t="str">
        <f>_xlfn.TEXTBEFORE(Table7[[#This Row],[raw]]," ")</f>
        <v>PROWASTE-rt4772</v>
      </c>
      <c r="C2191" s="1"/>
      <c r="D2191" s="1">
        <f>_xlfn.NUMBERVALUE(_xlfn.TEXTAFTER(Table7[[#This Row],[raw]]," ",-1))</f>
        <v>1.5313080700000001E-7</v>
      </c>
    </row>
    <row r="2192" spans="1:4" ht="17" x14ac:dyDescent="0.25">
      <c r="A2192" s="1" t="s">
        <v>2192</v>
      </c>
      <c r="B2192" s="1" t="str">
        <f>_xlfn.TEXTBEFORE(Table7[[#This Row],[raw]]," ")</f>
        <v>PROWASTE-rt4793</v>
      </c>
      <c r="C2192" s="1"/>
      <c r="D2192" s="1">
        <f>_xlfn.NUMBERVALUE(_xlfn.TEXTAFTER(Table7[[#This Row],[raw]]," ",-1))</f>
        <v>4.5734856499999999E-7</v>
      </c>
    </row>
    <row r="2193" spans="1:4" ht="17" x14ac:dyDescent="0.25">
      <c r="A2193" s="1" t="s">
        <v>2193</v>
      </c>
      <c r="B2193" s="1" t="str">
        <f>_xlfn.TEXTBEFORE(Table7[[#This Row],[raw]]," ")</f>
        <v>PROWASTE-rt4799</v>
      </c>
      <c r="C2193" s="1"/>
      <c r="D2193" s="1">
        <f>_xlfn.NUMBERVALUE(_xlfn.TEXTAFTER(Table7[[#This Row],[raw]]," ",-1))</f>
        <v>1.1566928E-8</v>
      </c>
    </row>
    <row r="2194" spans="1:4" ht="17" x14ac:dyDescent="0.25">
      <c r="A2194" s="1" t="s">
        <v>2194</v>
      </c>
      <c r="B2194" s="1" t="str">
        <f>_xlfn.TEXTBEFORE(Table7[[#This Row],[raw]]," ")</f>
        <v>PROWASTE-rt4822_n</v>
      </c>
      <c r="C2194" s="1"/>
      <c r="D2194" s="1">
        <f>_xlfn.NUMBERVALUE(_xlfn.TEXTAFTER(Table7[[#This Row],[raw]]," ",-1))</f>
        <v>2.5782148199999999E-7</v>
      </c>
    </row>
    <row r="2195" spans="1:4" ht="17" x14ac:dyDescent="0.25">
      <c r="A2195" s="1" t="s">
        <v>2195</v>
      </c>
      <c r="B2195" s="1" t="str">
        <f>_xlfn.TEXTBEFORE(Table7[[#This Row],[raw]]," ")</f>
        <v>PROWASTE-rt4846</v>
      </c>
      <c r="C2195" s="1"/>
      <c r="D2195" s="1">
        <f>_xlfn.NUMBERVALUE(_xlfn.TEXTAFTER(Table7[[#This Row],[raw]]," ",-1))</f>
        <v>4.55305851E-7</v>
      </c>
    </row>
    <row r="2196" spans="1:4" ht="17" x14ac:dyDescent="0.25">
      <c r="A2196" s="1" t="s">
        <v>2196</v>
      </c>
      <c r="B2196" s="1" t="str">
        <f>_xlfn.TEXTBEFORE(Table7[[#This Row],[raw]]," ")</f>
        <v>PROWASTE-rt4860</v>
      </c>
      <c r="C2196" s="1"/>
      <c r="D2196" s="1">
        <f>_xlfn.NUMBERVALUE(_xlfn.TEXTAFTER(Table7[[#This Row],[raw]]," ",-1))</f>
        <v>3.5659284E-8</v>
      </c>
    </row>
    <row r="2197" spans="1:4" ht="17" x14ac:dyDescent="0.25">
      <c r="A2197" s="1" t="s">
        <v>2197</v>
      </c>
      <c r="B2197" s="1" t="str">
        <f>_xlfn.TEXTBEFORE(Table7[[#This Row],[raw]]," ")</f>
        <v>PROWASTE-rt4862</v>
      </c>
      <c r="C2197" s="1"/>
      <c r="D2197" s="1">
        <f>_xlfn.NUMBERVALUE(_xlfn.TEXTAFTER(Table7[[#This Row],[raw]]," ",-1))</f>
        <v>2.5187825899999999E-7</v>
      </c>
    </row>
    <row r="2198" spans="1:4" ht="17" x14ac:dyDescent="0.25">
      <c r="A2198" s="1" t="s">
        <v>2198</v>
      </c>
      <c r="B2198" s="1" t="str">
        <f>_xlfn.TEXTBEFORE(Table7[[#This Row],[raw]]," ")</f>
        <v>PROWASTE-rt4871</v>
      </c>
      <c r="C2198" s="1"/>
      <c r="D2198" s="1">
        <f>_xlfn.NUMBERVALUE(_xlfn.TEXTAFTER(Table7[[#This Row],[raw]]," ",-1))</f>
        <v>4.1857120999999998E-8</v>
      </c>
    </row>
    <row r="2199" spans="1:4" ht="17" x14ac:dyDescent="0.25">
      <c r="A2199" s="1" t="s">
        <v>2199</v>
      </c>
      <c r="B2199" s="1" t="str">
        <f>_xlfn.TEXTBEFORE(Table7[[#This Row],[raw]]," ")</f>
        <v>PROWASTE-rt4881</v>
      </c>
      <c r="C2199" s="1"/>
      <c r="D2199" s="1">
        <f>_xlfn.NUMBERVALUE(_xlfn.TEXTAFTER(Table7[[#This Row],[raw]]," ",-1))</f>
        <v>3.1367455299999997E-7</v>
      </c>
    </row>
    <row r="2200" spans="1:4" ht="17" x14ac:dyDescent="0.25">
      <c r="A2200" s="1" t="s">
        <v>2200</v>
      </c>
      <c r="B2200" s="1" t="str">
        <f>_xlfn.TEXTBEFORE(Table7[[#This Row],[raw]]," ")</f>
        <v>PROWASTE-rt4892</v>
      </c>
      <c r="C2200" s="1"/>
      <c r="D2200" s="1">
        <f>_xlfn.NUMBERVALUE(_xlfn.TEXTAFTER(Table7[[#This Row],[raw]]," ",-1))</f>
        <v>1.8807831000000001E-8</v>
      </c>
    </row>
    <row r="2201" spans="1:4" ht="17" x14ac:dyDescent="0.25">
      <c r="A2201" s="1" t="s">
        <v>2201</v>
      </c>
      <c r="B2201" s="1" t="str">
        <f>_xlfn.TEXTBEFORE(Table7[[#This Row],[raw]]," ")</f>
        <v>PROWASTE-rt4894</v>
      </c>
      <c r="C2201" s="1"/>
      <c r="D2201" s="1">
        <f>_xlfn.NUMBERVALUE(_xlfn.TEXTAFTER(Table7[[#This Row],[raw]]," ",-1))</f>
        <v>9.2155649500000005E-7</v>
      </c>
    </row>
    <row r="2202" spans="1:4" ht="17" x14ac:dyDescent="0.25">
      <c r="A2202" s="1" t="s">
        <v>2202</v>
      </c>
      <c r="B2202" s="1" t="str">
        <f>_xlfn.TEXTBEFORE(Table7[[#This Row],[raw]]," ")</f>
        <v>PROWASTE-rt4896</v>
      </c>
      <c r="C2202" s="1"/>
      <c r="D2202" s="1">
        <f>_xlfn.NUMBERVALUE(_xlfn.TEXTAFTER(Table7[[#This Row],[raw]]," ",-1))</f>
        <v>1.0317607000000001E-8</v>
      </c>
    </row>
    <row r="2203" spans="1:4" ht="17" x14ac:dyDescent="0.25">
      <c r="A2203" s="1" t="s">
        <v>2203</v>
      </c>
      <c r="B2203" s="1" t="str">
        <f>_xlfn.TEXTBEFORE(Table7[[#This Row],[raw]]," ")</f>
        <v>PROWASTE-rt4897</v>
      </c>
      <c r="C2203" s="1"/>
      <c r="D2203" s="1">
        <f>_xlfn.NUMBERVALUE(_xlfn.TEXTAFTER(Table7[[#This Row],[raw]]," ",-1))</f>
        <v>4.1947727700000002E-7</v>
      </c>
    </row>
    <row r="2204" spans="1:4" ht="17" x14ac:dyDescent="0.25">
      <c r="A2204" s="1" t="s">
        <v>2204</v>
      </c>
      <c r="B2204" s="1" t="str">
        <f>_xlfn.TEXTBEFORE(Table7[[#This Row],[raw]]," ")</f>
        <v>PROWASTE-rt4913</v>
      </c>
      <c r="C2204" s="1"/>
      <c r="D2204" s="1">
        <f>_xlfn.NUMBERVALUE(_xlfn.TEXTAFTER(Table7[[#This Row],[raw]]," ",-1))</f>
        <v>0</v>
      </c>
    </row>
    <row r="2205" spans="1:4" ht="17" x14ac:dyDescent="0.25">
      <c r="A2205" s="1" t="s">
        <v>2205</v>
      </c>
      <c r="B2205" s="1" t="str">
        <f>_xlfn.TEXTBEFORE(Table7[[#This Row],[raw]]," ")</f>
        <v>PROWASTE-rt4917</v>
      </c>
      <c r="C2205" s="1"/>
      <c r="D2205" s="1">
        <f>_xlfn.NUMBERVALUE(_xlfn.TEXTAFTER(Table7[[#This Row],[raw]]," ",-1))</f>
        <v>2.0262299999999999E-9</v>
      </c>
    </row>
    <row r="2206" spans="1:4" ht="17" x14ac:dyDescent="0.25">
      <c r="A2206" s="1" t="s">
        <v>2206</v>
      </c>
      <c r="B2206" s="1" t="str">
        <f>_xlfn.TEXTBEFORE(Table7[[#This Row],[raw]]," ")</f>
        <v>PROWASTE-rt4918</v>
      </c>
      <c r="C2206" s="1"/>
      <c r="D2206" s="1">
        <f>_xlfn.NUMBERVALUE(_xlfn.TEXTAFTER(Table7[[#This Row],[raw]]," ",-1))</f>
        <v>2.8978687900000001E-7</v>
      </c>
    </row>
    <row r="2207" spans="1:4" ht="17" x14ac:dyDescent="0.25">
      <c r="A2207" s="1" t="s">
        <v>2207</v>
      </c>
      <c r="B2207" s="1" t="str">
        <f>_xlfn.TEXTBEFORE(Table7[[#This Row],[raw]]," ")</f>
        <v>PROWASTE-rt4919</v>
      </c>
      <c r="C2207" s="1"/>
      <c r="D2207" s="1">
        <f>_xlfn.NUMBERVALUE(_xlfn.TEXTAFTER(Table7[[#This Row],[raw]]," ",-1))</f>
        <v>5.4093929999999999E-8</v>
      </c>
    </row>
    <row r="2208" spans="1:4" ht="17" x14ac:dyDescent="0.25">
      <c r="A2208" s="1" t="s">
        <v>2208</v>
      </c>
      <c r="B2208" s="1" t="str">
        <f>_xlfn.TEXTBEFORE(Table7[[#This Row],[raw]]," ")</f>
        <v>PROWASTE-rt4920</v>
      </c>
      <c r="C2208" s="1"/>
      <c r="D2208" s="1">
        <f>_xlfn.NUMBERVALUE(_xlfn.TEXTAFTER(Table7[[#This Row],[raw]]," ",-1))</f>
        <v>2.10343397E-7</v>
      </c>
    </row>
    <row r="2209" spans="1:4" ht="17" x14ac:dyDescent="0.25">
      <c r="A2209" s="1" t="s">
        <v>2209</v>
      </c>
      <c r="B2209" s="1" t="str">
        <f>_xlfn.TEXTBEFORE(Table7[[#This Row],[raw]]," ")</f>
        <v>PROWASTE-rt4929</v>
      </c>
      <c r="C2209" s="1"/>
      <c r="D2209" s="1">
        <f>_xlfn.NUMBERVALUE(_xlfn.TEXTAFTER(Table7[[#This Row],[raw]]," ",-1))</f>
        <v>4.8135487799999997E-7</v>
      </c>
    </row>
    <row r="2210" spans="1:4" ht="17" x14ac:dyDescent="0.25">
      <c r="A2210" s="1" t="s">
        <v>2210</v>
      </c>
      <c r="B2210" s="1" t="str">
        <f>_xlfn.TEXTBEFORE(Table7[[#This Row],[raw]]," ")</f>
        <v>PROWASTE-rt4934</v>
      </c>
      <c r="C2210" s="1"/>
      <c r="D2210" s="1">
        <f>_xlfn.NUMBERVALUE(_xlfn.TEXTAFTER(Table7[[#This Row],[raw]]," ",-1))</f>
        <v>2.9255497700000001E-7</v>
      </c>
    </row>
    <row r="2211" spans="1:4" ht="17" x14ac:dyDescent="0.25">
      <c r="A2211" s="1" t="s">
        <v>2211</v>
      </c>
      <c r="B2211" s="1" t="str">
        <f>_xlfn.TEXTBEFORE(Table7[[#This Row],[raw]]," ")</f>
        <v>PROWASTE-rt4951</v>
      </c>
      <c r="C2211" s="1"/>
      <c r="D2211" s="1">
        <f>_xlfn.NUMBERVALUE(_xlfn.TEXTAFTER(Table7[[#This Row],[raw]]," ",-1))</f>
        <v>9.5129859999999994E-9</v>
      </c>
    </row>
    <row r="2212" spans="1:4" ht="17" x14ac:dyDescent="0.25">
      <c r="A2212" s="1" t="s">
        <v>2212</v>
      </c>
      <c r="B2212" s="1" t="str">
        <f>_xlfn.TEXTBEFORE(Table7[[#This Row],[raw]]," ")</f>
        <v>PROWASTE-rt4960</v>
      </c>
      <c r="C2212" s="1"/>
      <c r="D2212" s="1">
        <f>_xlfn.NUMBERVALUE(_xlfn.TEXTAFTER(Table7[[#This Row],[raw]]," ",-1))</f>
        <v>8.4833661999999995E-8</v>
      </c>
    </row>
    <row r="2213" spans="1:4" ht="17" x14ac:dyDescent="0.25">
      <c r="A2213" s="1" t="s">
        <v>2213</v>
      </c>
      <c r="B2213" s="1" t="str">
        <f>_xlfn.TEXTBEFORE(Table7[[#This Row],[raw]]," ")</f>
        <v>PROWASTE-rt5001_rm</v>
      </c>
      <c r="C2213" s="1"/>
      <c r="D2213" s="1">
        <f>_xlfn.NUMBERVALUE(_xlfn.TEXTAFTER(Table7[[#This Row],[raw]]," ",-1))</f>
        <v>4.6719042000000003E-8</v>
      </c>
    </row>
    <row r="2214" spans="1:4" ht="17" x14ac:dyDescent="0.25">
      <c r="A2214" s="1" t="s">
        <v>2214</v>
      </c>
      <c r="B2214" s="1" t="str">
        <f>_xlfn.TEXTBEFORE(Table7[[#This Row],[raw]]," ")</f>
        <v>PROWASTE-rt5012</v>
      </c>
      <c r="C2214" s="1"/>
      <c r="D2214" s="1">
        <f>_xlfn.NUMBERVALUE(_xlfn.TEXTAFTER(Table7[[#This Row],[raw]]," ",-1))</f>
        <v>1.6313656100000001E-7</v>
      </c>
    </row>
    <row r="2215" spans="1:4" ht="17" x14ac:dyDescent="0.25">
      <c r="A2215" s="1" t="s">
        <v>2215</v>
      </c>
      <c r="B2215" s="1" t="str">
        <f>_xlfn.TEXTBEFORE(Table7[[#This Row],[raw]]," ")</f>
        <v>PROWASTE-rt5014</v>
      </c>
      <c r="C2215" s="1"/>
      <c r="D2215" s="1">
        <f>_xlfn.NUMBERVALUE(_xlfn.TEXTAFTER(Table7[[#This Row],[raw]]," ",-1))</f>
        <v>1.9656364900000001E-7</v>
      </c>
    </row>
    <row r="2216" spans="1:4" ht="17" x14ac:dyDescent="0.25">
      <c r="A2216" s="1" t="s">
        <v>2216</v>
      </c>
      <c r="B2216" s="1" t="str">
        <f>_xlfn.TEXTBEFORE(Table7[[#This Row],[raw]]," ")</f>
        <v>PROWASTE-rt5015</v>
      </c>
      <c r="C2216" s="1"/>
      <c r="D2216" s="1">
        <f>_xlfn.NUMBERVALUE(_xlfn.TEXTAFTER(Table7[[#This Row],[raw]]," ",-1))</f>
        <v>2.1289462000000001E-8</v>
      </c>
    </row>
    <row r="2217" spans="1:4" ht="17" x14ac:dyDescent="0.25">
      <c r="A2217" s="1" t="s">
        <v>2217</v>
      </c>
      <c r="B2217" s="1" t="str">
        <f>_xlfn.TEXTBEFORE(Table7[[#This Row],[raw]]," ")</f>
        <v>PROWASTE-rt5017</v>
      </c>
      <c r="C2217" s="1"/>
      <c r="D2217" s="1">
        <f>_xlfn.NUMBERVALUE(_xlfn.TEXTAFTER(Table7[[#This Row],[raw]]," ",-1))</f>
        <v>1.11083153E-7</v>
      </c>
    </row>
    <row r="2218" spans="1:4" ht="17" x14ac:dyDescent="0.25">
      <c r="A2218" s="1" t="s">
        <v>2218</v>
      </c>
      <c r="B2218" s="1" t="str">
        <f>_xlfn.TEXTBEFORE(Table7[[#This Row],[raw]]," ")</f>
        <v>PROWASTE-rt5026</v>
      </c>
      <c r="C2218" s="1"/>
      <c r="D2218" s="1">
        <f>_xlfn.NUMBERVALUE(_xlfn.TEXTAFTER(Table7[[#This Row],[raw]]," ",-1))</f>
        <v>3.2074874600000001E-7</v>
      </c>
    </row>
    <row r="2219" spans="1:4" ht="17" x14ac:dyDescent="0.25">
      <c r="A2219" s="1" t="s">
        <v>2219</v>
      </c>
      <c r="B2219" s="1" t="str">
        <f>_xlfn.TEXTBEFORE(Table7[[#This Row],[raw]]," ")</f>
        <v>PROWASTE-rt5030</v>
      </c>
      <c r="C2219" s="1"/>
      <c r="D2219" s="1">
        <f>_xlfn.NUMBERVALUE(_xlfn.TEXTAFTER(Table7[[#This Row],[raw]]," ",-1))</f>
        <v>1.5444420500000001E-7</v>
      </c>
    </row>
    <row r="2220" spans="1:4" ht="17" x14ac:dyDescent="0.25">
      <c r="A2220" s="1" t="s">
        <v>2220</v>
      </c>
      <c r="B2220" s="1" t="str">
        <f>_xlfn.TEXTBEFORE(Table7[[#This Row],[raw]]," ")</f>
        <v>PROWASTE-rt5041</v>
      </c>
      <c r="C2220" s="1"/>
      <c r="D2220" s="1">
        <f>_xlfn.NUMBERVALUE(_xlfn.TEXTAFTER(Table7[[#This Row],[raw]]," ",-1))</f>
        <v>2.9686150000000001E-9</v>
      </c>
    </row>
    <row r="2221" spans="1:4" ht="17" x14ac:dyDescent="0.25">
      <c r="A2221" s="1" t="s">
        <v>2221</v>
      </c>
      <c r="B2221" s="1" t="str">
        <f>_xlfn.TEXTBEFORE(Table7[[#This Row],[raw]]," ")</f>
        <v>PROWASTE-rt5044</v>
      </c>
      <c r="C2221" s="1"/>
      <c r="D2221" s="1">
        <f>_xlfn.NUMBERVALUE(_xlfn.TEXTAFTER(Table7[[#This Row],[raw]]," ",-1))</f>
        <v>6.5310329999999997E-9</v>
      </c>
    </row>
    <row r="2222" spans="1:4" ht="17" x14ac:dyDescent="0.25">
      <c r="A2222" s="1" t="s">
        <v>2222</v>
      </c>
      <c r="B2222" s="1" t="str">
        <f>_xlfn.TEXTBEFORE(Table7[[#This Row],[raw]]," ")</f>
        <v>PROWASTE-rt5045</v>
      </c>
      <c r="C2222" s="1"/>
      <c r="D2222" s="1">
        <f>_xlfn.NUMBERVALUE(_xlfn.TEXTAFTER(Table7[[#This Row],[raw]]," ",-1))</f>
        <v>2.0293856299999999E-7</v>
      </c>
    </row>
    <row r="2223" spans="1:4" ht="17" x14ac:dyDescent="0.25">
      <c r="A2223" s="1" t="s">
        <v>2223</v>
      </c>
      <c r="B2223" s="1" t="str">
        <f>_xlfn.TEXTBEFORE(Table7[[#This Row],[raw]]," ")</f>
        <v>PROWASTE-rt5051</v>
      </c>
      <c r="C2223" s="1"/>
      <c r="D2223" s="1">
        <f>_xlfn.NUMBERVALUE(_xlfn.TEXTAFTER(Table7[[#This Row],[raw]]," ",-1))</f>
        <v>2.3999240000000002E-9</v>
      </c>
    </row>
    <row r="2224" spans="1:4" ht="17" x14ac:dyDescent="0.25">
      <c r="A2224" s="1" t="s">
        <v>2224</v>
      </c>
      <c r="B2224" s="1" t="str">
        <f>_xlfn.TEXTBEFORE(Table7[[#This Row],[raw]]," ")</f>
        <v>PROWASTE-rt5056</v>
      </c>
      <c r="C2224" s="1"/>
      <c r="D2224" s="1">
        <f>_xlfn.NUMBERVALUE(_xlfn.TEXTAFTER(Table7[[#This Row],[raw]]," ",-1))</f>
        <v>3.9682097210000004E-6</v>
      </c>
    </row>
    <row r="2225" spans="1:4" ht="17" x14ac:dyDescent="0.25">
      <c r="A2225" s="1" t="s">
        <v>2225</v>
      </c>
      <c r="B2225" s="1" t="str">
        <f>_xlfn.TEXTBEFORE(Table7[[#This Row],[raw]]," ")</f>
        <v>PROWASTE-rt5058</v>
      </c>
      <c r="C2225" s="1"/>
      <c r="D2225" s="1">
        <f>_xlfn.NUMBERVALUE(_xlfn.TEXTAFTER(Table7[[#This Row],[raw]]," ",-1))</f>
        <v>9.9091104999999994E-8</v>
      </c>
    </row>
    <row r="2226" spans="1:4" ht="17" x14ac:dyDescent="0.25">
      <c r="A2226" s="1" t="s">
        <v>2226</v>
      </c>
      <c r="B2226" s="1" t="str">
        <f>_xlfn.TEXTBEFORE(Table7[[#This Row],[raw]]," ")</f>
        <v>PROWASTE-rt5064</v>
      </c>
      <c r="C2226" s="1"/>
      <c r="D2226" s="1">
        <f>_xlfn.NUMBERVALUE(_xlfn.TEXTAFTER(Table7[[#This Row],[raw]]," ",-1))</f>
        <v>1.7326791999999999E-7</v>
      </c>
    </row>
    <row r="2227" spans="1:4" ht="17" x14ac:dyDescent="0.25">
      <c r="A2227" s="1" t="s">
        <v>2227</v>
      </c>
      <c r="B2227" s="1" t="str">
        <f>_xlfn.TEXTBEFORE(Table7[[#This Row],[raw]]," ")</f>
        <v>PROWASTE-rt5075</v>
      </c>
      <c r="C2227" s="1"/>
      <c r="D2227" s="1">
        <f>_xlfn.NUMBERVALUE(_xlfn.TEXTAFTER(Table7[[#This Row],[raw]]," ",-1))</f>
        <v>4.7760232399999995E-7</v>
      </c>
    </row>
    <row r="2228" spans="1:4" ht="17" x14ac:dyDescent="0.25">
      <c r="A2228" s="1" t="s">
        <v>2228</v>
      </c>
      <c r="B2228" s="1" t="str">
        <f>_xlfn.TEXTBEFORE(Table7[[#This Row],[raw]]," ")</f>
        <v>PROWASTE-rt5076</v>
      </c>
      <c r="C2228" s="1"/>
      <c r="D2228" s="1">
        <f>_xlfn.NUMBERVALUE(_xlfn.TEXTAFTER(Table7[[#This Row],[raw]]," ",-1))</f>
        <v>2.2537729999999999E-9</v>
      </c>
    </row>
    <row r="2229" spans="1:4" ht="17" x14ac:dyDescent="0.25">
      <c r="A2229" s="1" t="s">
        <v>2229</v>
      </c>
      <c r="B2229" s="1" t="str">
        <f>_xlfn.TEXTBEFORE(Table7[[#This Row],[raw]]," ")</f>
        <v>PROWASTE-rt5077</v>
      </c>
      <c r="C2229" s="1"/>
      <c r="D2229" s="1">
        <f>_xlfn.NUMBERVALUE(_xlfn.TEXTAFTER(Table7[[#This Row],[raw]]," ",-1))</f>
        <v>8.6257617000000004E-8</v>
      </c>
    </row>
    <row r="2230" spans="1:4" ht="17" x14ac:dyDescent="0.25">
      <c r="A2230" s="1" t="s">
        <v>2230</v>
      </c>
      <c r="B2230" s="1" t="str">
        <f>_xlfn.TEXTBEFORE(Table7[[#This Row],[raw]]," ")</f>
        <v>PROWASTE-rt5078</v>
      </c>
      <c r="C2230" s="1"/>
      <c r="D2230" s="1">
        <f>_xlfn.NUMBERVALUE(_xlfn.TEXTAFTER(Table7[[#This Row],[raw]]," ",-1))</f>
        <v>2.7609245000000003E-7</v>
      </c>
    </row>
    <row r="2231" spans="1:4" ht="17" x14ac:dyDescent="0.25">
      <c r="A2231" s="1" t="s">
        <v>2231</v>
      </c>
      <c r="B2231" s="1" t="str">
        <f>_xlfn.TEXTBEFORE(Table7[[#This Row],[raw]]," ")</f>
        <v>PROWASTE-rt5116</v>
      </c>
      <c r="C2231" s="1"/>
      <c r="D2231" s="1">
        <f>_xlfn.NUMBERVALUE(_xlfn.TEXTAFTER(Table7[[#This Row],[raw]]," ",-1))</f>
        <v>5.0280663E-8</v>
      </c>
    </row>
    <row r="2232" spans="1:4" ht="17" x14ac:dyDescent="0.25">
      <c r="A2232" s="1" t="s">
        <v>2232</v>
      </c>
      <c r="B2232" s="1" t="str">
        <f>_xlfn.TEXTBEFORE(Table7[[#This Row],[raw]]," ")</f>
        <v>PROWASTE-rt5142</v>
      </c>
      <c r="C2232" s="1"/>
      <c r="D2232" s="1">
        <f>_xlfn.NUMBERVALUE(_xlfn.TEXTAFTER(Table7[[#This Row],[raw]]," ",-1))</f>
        <v>1.5196952000000002E-8</v>
      </c>
    </row>
    <row r="2233" spans="1:4" ht="17" x14ac:dyDescent="0.25">
      <c r="A2233" s="1" t="s">
        <v>2233</v>
      </c>
      <c r="B2233" s="1" t="str">
        <f>_xlfn.TEXTBEFORE(Table7[[#This Row],[raw]]," ")</f>
        <v>PROWASTE-rt5185</v>
      </c>
      <c r="C2233" s="1"/>
      <c r="D2233" s="1">
        <f>_xlfn.NUMBERVALUE(_xlfn.TEXTAFTER(Table7[[#This Row],[raw]]," ",-1))</f>
        <v>1.13307865E-7</v>
      </c>
    </row>
    <row r="2234" spans="1:4" ht="17" x14ac:dyDescent="0.25">
      <c r="A2234" s="1" t="s">
        <v>2234</v>
      </c>
      <c r="B2234" s="1" t="str">
        <f>_xlfn.TEXTBEFORE(Table7[[#This Row],[raw]]," ")</f>
        <v>PROWASTE-rt5194</v>
      </c>
      <c r="C2234" s="1"/>
      <c r="D2234" s="1">
        <f>_xlfn.NUMBERVALUE(_xlfn.TEXTAFTER(Table7[[#This Row],[raw]]," ",-1))</f>
        <v>1.3833016000000001E-8</v>
      </c>
    </row>
    <row r="2235" spans="1:4" ht="17" x14ac:dyDescent="0.25">
      <c r="A2235" s="1" t="s">
        <v>2235</v>
      </c>
      <c r="B2235" s="1" t="str">
        <f>_xlfn.TEXTBEFORE(Table7[[#This Row],[raw]]," ")</f>
        <v>PROWASTE-rt5195</v>
      </c>
      <c r="C2235" s="1"/>
      <c r="D2235" s="1">
        <f>_xlfn.NUMBERVALUE(_xlfn.TEXTAFTER(Table7[[#This Row],[raw]]," ",-1))</f>
        <v>6.5092039999999998E-8</v>
      </c>
    </row>
    <row r="2236" spans="1:4" ht="17" x14ac:dyDescent="0.25">
      <c r="A2236" s="1" t="s">
        <v>2236</v>
      </c>
      <c r="B2236" s="1" t="str">
        <f>_xlfn.TEXTBEFORE(Table7[[#This Row],[raw]]," ")</f>
        <v>PROWASTE-rt5201</v>
      </c>
      <c r="C2236" s="1"/>
      <c r="D2236" s="1">
        <f>_xlfn.NUMBERVALUE(_xlfn.TEXTAFTER(Table7[[#This Row],[raw]]," ",-1))</f>
        <v>1.6886843000000001E-8</v>
      </c>
    </row>
    <row r="2237" spans="1:4" ht="17" x14ac:dyDescent="0.25">
      <c r="A2237" s="1" t="s">
        <v>2237</v>
      </c>
      <c r="B2237" s="1" t="str">
        <f>_xlfn.TEXTBEFORE(Table7[[#This Row],[raw]]," ")</f>
        <v>PROWASTE-rt5212_c</v>
      </c>
      <c r="C2237" s="1"/>
      <c r="D2237" s="1">
        <f>_xlfn.NUMBERVALUE(_xlfn.TEXTAFTER(Table7[[#This Row],[raw]]," ",-1))</f>
        <v>1.5653947000000001E-7</v>
      </c>
    </row>
    <row r="2238" spans="1:4" ht="17" x14ac:dyDescent="0.25">
      <c r="A2238" s="1" t="s">
        <v>2238</v>
      </c>
      <c r="B2238" s="1" t="str">
        <f>_xlfn.TEXTBEFORE(Table7[[#This Row],[raw]]," ")</f>
        <v>PROWASTE-rt5214</v>
      </c>
      <c r="C2238" s="1"/>
      <c r="D2238" s="1">
        <f>_xlfn.NUMBERVALUE(_xlfn.TEXTAFTER(Table7[[#This Row],[raw]]," ",-1))</f>
        <v>1.3476906E-8</v>
      </c>
    </row>
    <row r="2239" spans="1:4" ht="17" x14ac:dyDescent="0.25">
      <c r="A2239" s="1" t="s">
        <v>2239</v>
      </c>
      <c r="B2239" s="1" t="str">
        <f>_xlfn.TEXTBEFORE(Table7[[#This Row],[raw]]," ")</f>
        <v>PROWASTE-rt5227</v>
      </c>
      <c r="C2239" s="1"/>
      <c r="D2239" s="1">
        <f>_xlfn.NUMBERVALUE(_xlfn.TEXTAFTER(Table7[[#This Row],[raw]]," ",-1))</f>
        <v>2.3543463599999999E-7</v>
      </c>
    </row>
    <row r="2240" spans="1:4" ht="17" x14ac:dyDescent="0.25">
      <c r="A2240" s="1" t="s">
        <v>2240</v>
      </c>
      <c r="B2240" s="1" t="str">
        <f>_xlfn.TEXTBEFORE(Table7[[#This Row],[raw]]," ")</f>
        <v>PROWASTE-rt5246</v>
      </c>
      <c r="C2240" s="1"/>
      <c r="D2240" s="1">
        <f>_xlfn.NUMBERVALUE(_xlfn.TEXTAFTER(Table7[[#This Row],[raw]]," ",-1))</f>
        <v>5.1053865799999997E-7</v>
      </c>
    </row>
    <row r="2241" spans="1:4" ht="17" x14ac:dyDescent="0.25">
      <c r="A2241" s="1" t="s">
        <v>2241</v>
      </c>
      <c r="B2241" s="1" t="str">
        <f>_xlfn.TEXTBEFORE(Table7[[#This Row],[raw]]," ")</f>
        <v>PROWASTE-rt5249</v>
      </c>
      <c r="C2241" s="1"/>
      <c r="D2241" s="1">
        <f>_xlfn.NUMBERVALUE(_xlfn.TEXTAFTER(Table7[[#This Row],[raw]]," ",-1))</f>
        <v>9.9929310600000009E-7</v>
      </c>
    </row>
    <row r="2242" spans="1:4" ht="17" x14ac:dyDescent="0.25">
      <c r="A2242" s="1" t="s">
        <v>2242</v>
      </c>
      <c r="B2242" s="1" t="str">
        <f>_xlfn.TEXTBEFORE(Table7[[#This Row],[raw]]," ")</f>
        <v>PROWASTE-rt5259</v>
      </c>
      <c r="C2242" s="1"/>
      <c r="D2242" s="1">
        <f>_xlfn.NUMBERVALUE(_xlfn.TEXTAFTER(Table7[[#This Row],[raw]]," ",-1))</f>
        <v>3.3590118000000003E-8</v>
      </c>
    </row>
    <row r="2243" spans="1:4" ht="17" x14ac:dyDescent="0.25">
      <c r="A2243" s="1" t="s">
        <v>2243</v>
      </c>
      <c r="B2243" s="1" t="str">
        <f>_xlfn.TEXTBEFORE(Table7[[#This Row],[raw]]," ")</f>
        <v>PROWASTE-rt5260</v>
      </c>
      <c r="C2243" s="1"/>
      <c r="D2243" s="1">
        <f>_xlfn.NUMBERVALUE(_xlfn.TEXTAFTER(Table7[[#This Row],[raw]]," ",-1))</f>
        <v>1.845788775E-6</v>
      </c>
    </row>
    <row r="2244" spans="1:4" ht="17" x14ac:dyDescent="0.25">
      <c r="A2244" s="1" t="s">
        <v>2244</v>
      </c>
      <c r="B2244" s="1" t="str">
        <f>_xlfn.TEXTBEFORE(Table7[[#This Row],[raw]]," ")</f>
        <v>PROWASTE-rt5262</v>
      </c>
      <c r="C2244" s="1"/>
      <c r="D2244" s="1">
        <f>_xlfn.NUMBERVALUE(_xlfn.TEXTAFTER(Table7[[#This Row],[raw]]," ",-1))</f>
        <v>1.3271577870000001E-6</v>
      </c>
    </row>
    <row r="2245" spans="1:4" ht="17" x14ac:dyDescent="0.25">
      <c r="A2245" s="1" t="s">
        <v>2245</v>
      </c>
      <c r="B2245" s="1" t="str">
        <f>_xlfn.TEXTBEFORE(Table7[[#This Row],[raw]]," ")</f>
        <v>PROWASTE-rt5285</v>
      </c>
      <c r="C2245" s="1"/>
      <c r="D2245" s="1">
        <f>_xlfn.NUMBERVALUE(_xlfn.TEXTAFTER(Table7[[#This Row],[raw]]," ",-1))</f>
        <v>5.5534299999999999E-10</v>
      </c>
    </row>
    <row r="2246" spans="1:4" ht="17" x14ac:dyDescent="0.25">
      <c r="A2246" s="1" t="s">
        <v>2246</v>
      </c>
      <c r="B2246" s="1" t="str">
        <f>_xlfn.TEXTBEFORE(Table7[[#This Row],[raw]]," ")</f>
        <v>PROWASTE-rt5301</v>
      </c>
      <c r="C2246" s="1"/>
      <c r="D2246" s="1">
        <f>_xlfn.NUMBERVALUE(_xlfn.TEXTAFTER(Table7[[#This Row],[raw]]," ",-1))</f>
        <v>1.0897293999999999E-8</v>
      </c>
    </row>
    <row r="2247" spans="1:4" ht="17" x14ac:dyDescent="0.25">
      <c r="A2247" s="1" t="s">
        <v>2247</v>
      </c>
      <c r="B2247" s="1" t="str">
        <f>_xlfn.TEXTBEFORE(Table7[[#This Row],[raw]]," ")</f>
        <v>PROWASTE-rt5309</v>
      </c>
      <c r="C2247" s="1"/>
      <c r="D2247" s="1">
        <f>_xlfn.NUMBERVALUE(_xlfn.TEXTAFTER(Table7[[#This Row],[raw]]," ",-1))</f>
        <v>5.7496130000000001E-9</v>
      </c>
    </row>
    <row r="2248" spans="1:4" ht="17" x14ac:dyDescent="0.25">
      <c r="A2248" s="1" t="s">
        <v>2248</v>
      </c>
      <c r="B2248" s="1" t="str">
        <f>_xlfn.TEXTBEFORE(Table7[[#This Row],[raw]]," ")</f>
        <v>PROWASTE-rt5312</v>
      </c>
      <c r="C2248" s="1"/>
      <c r="D2248" s="1">
        <f>_xlfn.NUMBERVALUE(_xlfn.TEXTAFTER(Table7[[#This Row],[raw]]," ",-1))</f>
        <v>1.6032460999999999E-8</v>
      </c>
    </row>
    <row r="2249" spans="1:4" ht="17" x14ac:dyDescent="0.25">
      <c r="A2249" s="1" t="s">
        <v>2249</v>
      </c>
      <c r="B2249" s="1" t="str">
        <f>_xlfn.TEXTBEFORE(Table7[[#This Row],[raw]]," ")</f>
        <v>PROWASTE-rt5322</v>
      </c>
      <c r="C2249" s="1"/>
      <c r="D2249" s="1">
        <f>_xlfn.NUMBERVALUE(_xlfn.TEXTAFTER(Table7[[#This Row],[raw]]," ",-1))</f>
        <v>5.2214160000000003E-9</v>
      </c>
    </row>
    <row r="2250" spans="1:4" ht="17" x14ac:dyDescent="0.25">
      <c r="A2250" s="1" t="s">
        <v>2250</v>
      </c>
      <c r="B2250" s="1" t="str">
        <f>_xlfn.TEXTBEFORE(Table7[[#This Row],[raw]]," ")</f>
        <v>PROWASTE-rt5326</v>
      </c>
      <c r="C2250" s="1"/>
      <c r="D2250" s="1">
        <f>_xlfn.NUMBERVALUE(_xlfn.TEXTAFTER(Table7[[#This Row],[raw]]," ",-1))</f>
        <v>4.28311881E-7</v>
      </c>
    </row>
    <row r="2251" spans="1:4" ht="17" x14ac:dyDescent="0.25">
      <c r="A2251" s="1" t="s">
        <v>2251</v>
      </c>
      <c r="B2251" s="1" t="str">
        <f>_xlfn.TEXTBEFORE(Table7[[#This Row],[raw]]," ")</f>
        <v>PROWASTE-rt5328</v>
      </c>
      <c r="C2251" s="1"/>
      <c r="D2251" s="1">
        <f>_xlfn.NUMBERVALUE(_xlfn.TEXTAFTER(Table7[[#This Row],[raw]]," ",-1))</f>
        <v>7.6380120000000008E-9</v>
      </c>
    </row>
    <row r="2252" spans="1:4" ht="17" x14ac:dyDescent="0.25">
      <c r="A2252" s="1" t="s">
        <v>2252</v>
      </c>
      <c r="B2252" s="1" t="str">
        <f>_xlfn.TEXTBEFORE(Table7[[#This Row],[raw]]," ")</f>
        <v>PROWASTE-rt5332_c</v>
      </c>
      <c r="C2252" s="1"/>
      <c r="D2252" s="1">
        <f>_xlfn.NUMBERVALUE(_xlfn.TEXTAFTER(Table7[[#This Row],[raw]]," ",-1))</f>
        <v>7.1946837000000007E-8</v>
      </c>
    </row>
    <row r="2253" spans="1:4" ht="17" x14ac:dyDescent="0.25">
      <c r="A2253" s="1" t="s">
        <v>2253</v>
      </c>
      <c r="B2253" s="1" t="str">
        <f>_xlfn.TEXTBEFORE(Table7[[#This Row],[raw]]," ")</f>
        <v>PROWASTE-rt5340</v>
      </c>
      <c r="C2253" s="1"/>
      <c r="D2253" s="1">
        <f>_xlfn.NUMBERVALUE(_xlfn.TEXTAFTER(Table7[[#This Row],[raw]]," ",-1))</f>
        <v>1.9978611799999999E-7</v>
      </c>
    </row>
    <row r="2254" spans="1:4" ht="17" x14ac:dyDescent="0.25">
      <c r="A2254" s="1" t="s">
        <v>2254</v>
      </c>
      <c r="B2254" s="1" t="str">
        <f>_xlfn.TEXTBEFORE(Table7[[#This Row],[raw]]," ")</f>
        <v>PROWASTE-rt5341</v>
      </c>
      <c r="C2254" s="1"/>
      <c r="D2254" s="1">
        <f>_xlfn.NUMBERVALUE(_xlfn.TEXTAFTER(Table7[[#This Row],[raw]]," ",-1))</f>
        <v>2.6920964999999999E-8</v>
      </c>
    </row>
    <row r="2255" spans="1:4" ht="17" x14ac:dyDescent="0.25">
      <c r="A2255" s="1" t="s">
        <v>2255</v>
      </c>
      <c r="B2255" s="1" t="str">
        <f>_xlfn.TEXTBEFORE(Table7[[#This Row],[raw]]," ")</f>
        <v>PROWASTE-rt5343</v>
      </c>
      <c r="C2255" s="1"/>
      <c r="D2255" s="1">
        <f>_xlfn.NUMBERVALUE(_xlfn.TEXTAFTER(Table7[[#This Row],[raw]]," ",-1))</f>
        <v>6.6135709999999998E-8</v>
      </c>
    </row>
    <row r="2256" spans="1:4" ht="17" x14ac:dyDescent="0.25">
      <c r="A2256" s="1" t="s">
        <v>2256</v>
      </c>
      <c r="B2256" s="1" t="str">
        <f>_xlfn.TEXTBEFORE(Table7[[#This Row],[raw]]," ")</f>
        <v>PROWASTE-rt5354</v>
      </c>
      <c r="C2256" s="1"/>
      <c r="D2256" s="1">
        <f>_xlfn.NUMBERVALUE(_xlfn.TEXTAFTER(Table7[[#This Row],[raw]]," ",-1))</f>
        <v>5.2885759200000004E-7</v>
      </c>
    </row>
    <row r="2257" spans="1:4" ht="17" x14ac:dyDescent="0.25">
      <c r="A2257" s="1" t="s">
        <v>2257</v>
      </c>
      <c r="B2257" s="1" t="str">
        <f>_xlfn.TEXTBEFORE(Table7[[#This Row],[raw]]," ")</f>
        <v>PROWASTE-rt5356</v>
      </c>
      <c r="C2257" s="1"/>
      <c r="D2257" s="1">
        <f>_xlfn.NUMBERVALUE(_xlfn.TEXTAFTER(Table7[[#This Row],[raw]]," ",-1))</f>
        <v>2.4764032E-8</v>
      </c>
    </row>
    <row r="2258" spans="1:4" ht="17" x14ac:dyDescent="0.25">
      <c r="A2258" s="1" t="s">
        <v>2258</v>
      </c>
      <c r="B2258" s="1" t="str">
        <f>_xlfn.TEXTBEFORE(Table7[[#This Row],[raw]]," ")</f>
        <v>PROWASTE-rt5361</v>
      </c>
      <c r="C2258" s="1"/>
      <c r="D2258" s="1">
        <f>_xlfn.NUMBERVALUE(_xlfn.TEXTAFTER(Table7[[#This Row],[raw]]," ",-1))</f>
        <v>1.2450672E-8</v>
      </c>
    </row>
    <row r="2259" spans="1:4" ht="17" x14ac:dyDescent="0.25">
      <c r="A2259" s="1" t="s">
        <v>2259</v>
      </c>
      <c r="B2259" s="1" t="str">
        <f>_xlfn.TEXTBEFORE(Table7[[#This Row],[raw]]," ")</f>
        <v>PROWASTE-rt5363</v>
      </c>
      <c r="C2259" s="1"/>
      <c r="D2259" s="1">
        <f>_xlfn.NUMBERVALUE(_xlfn.TEXTAFTER(Table7[[#This Row],[raw]]," ",-1))</f>
        <v>3.0224194000000002E-8</v>
      </c>
    </row>
    <row r="2260" spans="1:4" ht="17" x14ac:dyDescent="0.25">
      <c r="A2260" s="1" t="s">
        <v>2260</v>
      </c>
      <c r="B2260" s="1" t="str">
        <f>_xlfn.TEXTBEFORE(Table7[[#This Row],[raw]]," ")</f>
        <v>PROWASTE-rt5389</v>
      </c>
      <c r="C2260" s="1"/>
      <c r="D2260" s="1">
        <f>_xlfn.NUMBERVALUE(_xlfn.TEXTAFTER(Table7[[#This Row],[raw]]," ",-1))</f>
        <v>8.8287293E-7</v>
      </c>
    </row>
    <row r="2261" spans="1:4" ht="17" x14ac:dyDescent="0.25">
      <c r="A2261" s="1" t="s">
        <v>2261</v>
      </c>
      <c r="B2261" s="1" t="str">
        <f>_xlfn.TEXTBEFORE(Table7[[#This Row],[raw]]," ")</f>
        <v>PROWASTE-rt5398</v>
      </c>
      <c r="C2261" s="1"/>
      <c r="D2261" s="1">
        <f>_xlfn.NUMBERVALUE(_xlfn.TEXTAFTER(Table7[[#This Row],[raw]]," ",-1))</f>
        <v>3.5035078000000001E-8</v>
      </c>
    </row>
    <row r="2262" spans="1:4" ht="17" x14ac:dyDescent="0.25">
      <c r="A2262" s="1" t="s">
        <v>2262</v>
      </c>
      <c r="B2262" s="1" t="str">
        <f>_xlfn.TEXTBEFORE(Table7[[#This Row],[raw]]," ")</f>
        <v>PROWASTE-rt5402</v>
      </c>
      <c r="C2262" s="1"/>
      <c r="D2262" s="1">
        <f>_xlfn.NUMBERVALUE(_xlfn.TEXTAFTER(Table7[[#This Row],[raw]]," ",-1))</f>
        <v>5.4336734999999997E-8</v>
      </c>
    </row>
    <row r="2263" spans="1:4" ht="17" x14ac:dyDescent="0.25">
      <c r="A2263" s="1" t="s">
        <v>2263</v>
      </c>
      <c r="B2263" s="1" t="str">
        <f>_xlfn.TEXTBEFORE(Table7[[#This Row],[raw]]," ")</f>
        <v>PROWASTE-rt5403</v>
      </c>
      <c r="C2263" s="1"/>
      <c r="D2263" s="1">
        <f>_xlfn.NUMBERVALUE(_xlfn.TEXTAFTER(Table7[[#This Row],[raw]]," ",-1))</f>
        <v>2.3045034229999999E-6</v>
      </c>
    </row>
    <row r="2264" spans="1:4" ht="17" x14ac:dyDescent="0.25">
      <c r="A2264" s="1" t="s">
        <v>2264</v>
      </c>
      <c r="B2264" s="1" t="str">
        <f>_xlfn.TEXTBEFORE(Table7[[#This Row],[raw]]," ")</f>
        <v>PROWASTE-rt5407</v>
      </c>
      <c r="C2264" s="1"/>
      <c r="D2264" s="1">
        <f>_xlfn.NUMBERVALUE(_xlfn.TEXTAFTER(Table7[[#This Row],[raw]]," ",-1))</f>
        <v>2.9288428999999998E-8</v>
      </c>
    </row>
    <row r="2265" spans="1:4" ht="17" x14ac:dyDescent="0.25">
      <c r="A2265" s="1" t="s">
        <v>2265</v>
      </c>
      <c r="B2265" s="1" t="str">
        <f>_xlfn.TEXTBEFORE(Table7[[#This Row],[raw]]," ")</f>
        <v>PROWASTE-rt5418</v>
      </c>
      <c r="C2265" s="1"/>
      <c r="D2265" s="1">
        <f>_xlfn.NUMBERVALUE(_xlfn.TEXTAFTER(Table7[[#This Row],[raw]]," ",-1))</f>
        <v>1.8318253E-8</v>
      </c>
    </row>
    <row r="2266" spans="1:4" ht="17" x14ac:dyDescent="0.25">
      <c r="A2266" s="1" t="s">
        <v>2266</v>
      </c>
      <c r="B2266" s="1" t="str">
        <f>_xlfn.TEXTBEFORE(Table7[[#This Row],[raw]]," ")</f>
        <v>PROWASTE-rt5429</v>
      </c>
      <c r="C2266" s="1"/>
      <c r="D2266" s="1">
        <f>_xlfn.NUMBERVALUE(_xlfn.TEXTAFTER(Table7[[#This Row],[raw]]," ",-1))</f>
        <v>1.65898789E-7</v>
      </c>
    </row>
    <row r="2267" spans="1:4" ht="17" x14ac:dyDescent="0.25">
      <c r="A2267" s="1" t="s">
        <v>2267</v>
      </c>
      <c r="B2267" s="1" t="str">
        <f>_xlfn.TEXTBEFORE(Table7[[#This Row],[raw]]," ")</f>
        <v>PROWASTE-rt5445</v>
      </c>
      <c r="C2267" s="1"/>
      <c r="D2267" s="1">
        <f>_xlfn.NUMBERVALUE(_xlfn.TEXTAFTER(Table7[[#This Row],[raw]]," ",-1))</f>
        <v>3.9086079200000001E-7</v>
      </c>
    </row>
    <row r="2268" spans="1:4" ht="17" x14ac:dyDescent="0.25">
      <c r="A2268" s="1" t="s">
        <v>2268</v>
      </c>
      <c r="B2268" s="1" t="str">
        <f>_xlfn.TEXTBEFORE(Table7[[#This Row],[raw]]," ")</f>
        <v>PROWASTE-rt5466</v>
      </c>
      <c r="C2268" s="1"/>
      <c r="D2268" s="1">
        <f>_xlfn.NUMBERVALUE(_xlfn.TEXTAFTER(Table7[[#This Row],[raw]]," ",-1))</f>
        <v>1.0178866E-8</v>
      </c>
    </row>
    <row r="2269" spans="1:4" ht="17" x14ac:dyDescent="0.25">
      <c r="A2269" s="1" t="s">
        <v>2269</v>
      </c>
      <c r="B2269" s="1" t="str">
        <f>_xlfn.TEXTBEFORE(Table7[[#This Row],[raw]]," ")</f>
        <v>PROWASTE-rt5472</v>
      </c>
      <c r="C2269" s="1"/>
      <c r="D2269" s="1">
        <f>_xlfn.NUMBERVALUE(_xlfn.TEXTAFTER(Table7[[#This Row],[raw]]," ",-1))</f>
        <v>1.8824591E-8</v>
      </c>
    </row>
    <row r="2270" spans="1:4" ht="17" x14ac:dyDescent="0.25">
      <c r="A2270" s="1" t="s">
        <v>2270</v>
      </c>
      <c r="B2270" s="1" t="str">
        <f>_xlfn.TEXTBEFORE(Table7[[#This Row],[raw]]," ")</f>
        <v>PROWASTE-rt5474</v>
      </c>
      <c r="C2270" s="1"/>
      <c r="D2270" s="1">
        <f>_xlfn.NUMBERVALUE(_xlfn.TEXTAFTER(Table7[[#This Row],[raw]]," ",-1))</f>
        <v>7.0727564300000004E-7</v>
      </c>
    </row>
    <row r="2271" spans="1:4" ht="17" x14ac:dyDescent="0.25">
      <c r="A2271" s="1" t="s">
        <v>2271</v>
      </c>
      <c r="B2271" s="1" t="str">
        <f>_xlfn.TEXTBEFORE(Table7[[#This Row],[raw]]," ")</f>
        <v>PROWASTE-rt5526</v>
      </c>
      <c r="C2271" s="1"/>
      <c r="D2271" s="1">
        <f>_xlfn.NUMBERVALUE(_xlfn.TEXTAFTER(Table7[[#This Row],[raw]]," ",-1))</f>
        <v>9.8858709100000002E-7</v>
      </c>
    </row>
    <row r="2272" spans="1:4" ht="17" x14ac:dyDescent="0.25">
      <c r="A2272" s="1" t="s">
        <v>2272</v>
      </c>
      <c r="B2272" s="1" t="str">
        <f>_xlfn.TEXTBEFORE(Table7[[#This Row],[raw]]," ")</f>
        <v>PROWASTE-rt5532</v>
      </c>
      <c r="C2272" s="1"/>
      <c r="D2272" s="1">
        <f>_xlfn.NUMBERVALUE(_xlfn.TEXTAFTER(Table7[[#This Row],[raw]]," ",-1))</f>
        <v>1.5497402699999999E-7</v>
      </c>
    </row>
    <row r="2273" spans="1:4" ht="17" x14ac:dyDescent="0.25">
      <c r="A2273" s="1" t="s">
        <v>2273</v>
      </c>
      <c r="B2273" s="1" t="str">
        <f>_xlfn.TEXTBEFORE(Table7[[#This Row],[raw]]," ")</f>
        <v>PROWASTE-rt5535</v>
      </c>
      <c r="C2273" s="1"/>
      <c r="D2273" s="1">
        <f>_xlfn.NUMBERVALUE(_xlfn.TEXTAFTER(Table7[[#This Row],[raw]]," ",-1))</f>
        <v>4.4523020000000002E-9</v>
      </c>
    </row>
    <row r="2274" spans="1:4" ht="17" x14ac:dyDescent="0.25">
      <c r="A2274" s="1" t="s">
        <v>2274</v>
      </c>
      <c r="B2274" s="1" t="str">
        <f>_xlfn.TEXTBEFORE(Table7[[#This Row],[raw]]," ")</f>
        <v>PROWASTE-rt5549</v>
      </c>
      <c r="C2274" s="1"/>
      <c r="D2274" s="1">
        <f>_xlfn.NUMBERVALUE(_xlfn.TEXTAFTER(Table7[[#This Row],[raw]]," ",-1))</f>
        <v>1.7551084E-8</v>
      </c>
    </row>
    <row r="2275" spans="1:4" ht="17" x14ac:dyDescent="0.25">
      <c r="A2275" s="1" t="s">
        <v>2275</v>
      </c>
      <c r="B2275" s="1" t="str">
        <f>_xlfn.TEXTBEFORE(Table7[[#This Row],[raw]]," ")</f>
        <v>PROWASTE-rt5558</v>
      </c>
      <c r="C2275" s="1"/>
      <c r="D2275" s="1">
        <f>_xlfn.NUMBERVALUE(_xlfn.TEXTAFTER(Table7[[#This Row],[raw]]," ",-1))</f>
        <v>2.2423939E-8</v>
      </c>
    </row>
    <row r="2276" spans="1:4" ht="17" x14ac:dyDescent="0.25">
      <c r="A2276" s="1" t="s">
        <v>2276</v>
      </c>
      <c r="B2276" s="1" t="str">
        <f>_xlfn.TEXTBEFORE(Table7[[#This Row],[raw]]," ")</f>
        <v>PROWASTE-rt5562_m</v>
      </c>
      <c r="C2276" s="1"/>
      <c r="D2276" s="1">
        <f>_xlfn.NUMBERVALUE(_xlfn.TEXTAFTER(Table7[[#This Row],[raw]]," ",-1))</f>
        <v>4.2034247999999997E-8</v>
      </c>
    </row>
    <row r="2277" spans="1:4" ht="17" x14ac:dyDescent="0.25">
      <c r="A2277" s="1" t="s">
        <v>2277</v>
      </c>
      <c r="B2277" s="1" t="str">
        <f>_xlfn.TEXTBEFORE(Table7[[#This Row],[raw]]," ")</f>
        <v>PROWASTE-rt5579</v>
      </c>
      <c r="C2277" s="1"/>
      <c r="D2277" s="1">
        <f>_xlfn.NUMBERVALUE(_xlfn.TEXTAFTER(Table7[[#This Row],[raw]]," ",-1))</f>
        <v>9.4581733900000002E-7</v>
      </c>
    </row>
    <row r="2278" spans="1:4" ht="17" x14ac:dyDescent="0.25">
      <c r="A2278" s="1" t="s">
        <v>2278</v>
      </c>
      <c r="B2278" s="1" t="str">
        <f>_xlfn.TEXTBEFORE(Table7[[#This Row],[raw]]," ")</f>
        <v>PROWASTE-rt5580</v>
      </c>
      <c r="C2278" s="1"/>
      <c r="D2278" s="1">
        <f>_xlfn.NUMBERVALUE(_xlfn.TEXTAFTER(Table7[[#This Row],[raw]]," ",-1))</f>
        <v>4.7977224100000004E-7</v>
      </c>
    </row>
    <row r="2279" spans="1:4" ht="17" x14ac:dyDescent="0.25">
      <c r="A2279" s="1" t="s">
        <v>2279</v>
      </c>
      <c r="B2279" s="1" t="str">
        <f>_xlfn.TEXTBEFORE(Table7[[#This Row],[raw]]," ")</f>
        <v>PROWASTE-rt5601</v>
      </c>
      <c r="C2279" s="1"/>
      <c r="D2279" s="1">
        <f>_xlfn.NUMBERVALUE(_xlfn.TEXTAFTER(Table7[[#This Row],[raw]]," ",-1))</f>
        <v>1.117322E-9</v>
      </c>
    </row>
    <row r="2280" spans="1:4" ht="17" x14ac:dyDescent="0.25">
      <c r="A2280" s="1" t="s">
        <v>2280</v>
      </c>
      <c r="B2280" s="1" t="str">
        <f>_xlfn.TEXTBEFORE(Table7[[#This Row],[raw]]," ")</f>
        <v>PROWASTE-rt5611</v>
      </c>
      <c r="C2280" s="1"/>
      <c r="D2280" s="1">
        <f>_xlfn.NUMBERVALUE(_xlfn.TEXTAFTER(Table7[[#This Row],[raw]]," ",-1))</f>
        <v>1.46901693E-7</v>
      </c>
    </row>
    <row r="2281" spans="1:4" ht="17" x14ac:dyDescent="0.25">
      <c r="A2281" s="1" t="s">
        <v>2281</v>
      </c>
      <c r="B2281" s="1" t="str">
        <f>_xlfn.TEXTBEFORE(Table7[[#This Row],[raw]]," ")</f>
        <v>PROWASTE-rt5622</v>
      </c>
      <c r="C2281" s="1"/>
      <c r="D2281" s="1">
        <f>_xlfn.NUMBERVALUE(_xlfn.TEXTAFTER(Table7[[#This Row],[raw]]," ",-1))</f>
        <v>2.7695353400000001E-7</v>
      </c>
    </row>
    <row r="2282" spans="1:4" ht="17" x14ac:dyDescent="0.25">
      <c r="A2282" s="1" t="s">
        <v>2282</v>
      </c>
      <c r="B2282" s="1" t="str">
        <f>_xlfn.TEXTBEFORE(Table7[[#This Row],[raw]]," ")</f>
        <v>PROWASTE-rt5633_m</v>
      </c>
      <c r="C2282" s="1"/>
      <c r="D2282" s="1">
        <f>_xlfn.NUMBERVALUE(_xlfn.TEXTAFTER(Table7[[#This Row],[raw]]," ",-1))</f>
        <v>9.8391066999999997E-7</v>
      </c>
    </row>
    <row r="2283" spans="1:4" ht="17" x14ac:dyDescent="0.25">
      <c r="A2283" s="1" t="s">
        <v>2283</v>
      </c>
      <c r="B2283" s="1" t="str">
        <f>_xlfn.TEXTBEFORE(Table7[[#This Row],[raw]]," ")</f>
        <v>PROWASTE-rt5634</v>
      </c>
      <c r="C2283" s="1"/>
      <c r="D2283" s="1">
        <f>_xlfn.NUMBERVALUE(_xlfn.TEXTAFTER(Table7[[#This Row],[raw]]," ",-1))</f>
        <v>9.4820779000000005E-8</v>
      </c>
    </row>
    <row r="2284" spans="1:4" ht="17" x14ac:dyDescent="0.25">
      <c r="A2284" s="1" t="s">
        <v>2284</v>
      </c>
      <c r="B2284" s="1" t="str">
        <f>_xlfn.TEXTBEFORE(Table7[[#This Row],[raw]]," ")</f>
        <v>PROWASTE-rt5646</v>
      </c>
      <c r="C2284" s="1"/>
      <c r="D2284" s="1">
        <f>_xlfn.NUMBERVALUE(_xlfn.TEXTAFTER(Table7[[#This Row],[raw]]," ",-1))</f>
        <v>4.0029799999999999E-10</v>
      </c>
    </row>
    <row r="2285" spans="1:4" ht="17" x14ac:dyDescent="0.25">
      <c r="A2285" s="1" t="s">
        <v>2285</v>
      </c>
      <c r="B2285" s="1" t="str">
        <f>_xlfn.TEXTBEFORE(Table7[[#This Row],[raw]]," ")</f>
        <v>PROWASTE-rt5654_m</v>
      </c>
      <c r="C2285" s="1"/>
      <c r="D2285" s="1">
        <f>_xlfn.NUMBERVALUE(_xlfn.TEXTAFTER(Table7[[#This Row],[raw]]," ",-1))</f>
        <v>1.7337444999999999E-7</v>
      </c>
    </row>
    <row r="2286" spans="1:4" ht="17" x14ac:dyDescent="0.25">
      <c r="A2286" s="1" t="s">
        <v>2286</v>
      </c>
      <c r="B2286" s="1" t="str">
        <f>_xlfn.TEXTBEFORE(Table7[[#This Row],[raw]]," ")</f>
        <v>PROWASTE-rt5655</v>
      </c>
      <c r="C2286" s="1"/>
      <c r="D2286" s="1">
        <f>_xlfn.NUMBERVALUE(_xlfn.TEXTAFTER(Table7[[#This Row],[raw]]," ",-1))</f>
        <v>1.3298234E-8</v>
      </c>
    </row>
    <row r="2287" spans="1:4" ht="17" x14ac:dyDescent="0.25">
      <c r="A2287" s="1" t="s">
        <v>2287</v>
      </c>
      <c r="B2287" s="1" t="str">
        <f>_xlfn.TEXTBEFORE(Table7[[#This Row],[raw]]," ")</f>
        <v>PROWASTE-rt5669</v>
      </c>
      <c r="C2287" s="1"/>
      <c r="D2287" s="1">
        <f>_xlfn.NUMBERVALUE(_xlfn.TEXTAFTER(Table7[[#This Row],[raw]]," ",-1))</f>
        <v>3.0924082700000002E-7</v>
      </c>
    </row>
    <row r="2288" spans="1:4" ht="17" x14ac:dyDescent="0.25">
      <c r="A2288" s="1" t="s">
        <v>2288</v>
      </c>
      <c r="B2288" s="1" t="str">
        <f>_xlfn.TEXTBEFORE(Table7[[#This Row],[raw]]," ")</f>
        <v>PROWASTE-rt5684</v>
      </c>
      <c r="C2288" s="1"/>
      <c r="D2288" s="1">
        <f>_xlfn.NUMBERVALUE(_xlfn.TEXTAFTER(Table7[[#This Row],[raw]]," ",-1))</f>
        <v>1.756704E-9</v>
      </c>
    </row>
    <row r="2289" spans="1:4" ht="17" x14ac:dyDescent="0.25">
      <c r="A2289" s="1" t="s">
        <v>2289</v>
      </c>
      <c r="B2289" s="1" t="str">
        <f>_xlfn.TEXTBEFORE(Table7[[#This Row],[raw]]," ")</f>
        <v>PROWASTE-rt5693</v>
      </c>
      <c r="C2289" s="1"/>
      <c r="D2289" s="1">
        <f>_xlfn.NUMBERVALUE(_xlfn.TEXTAFTER(Table7[[#This Row],[raw]]," ",-1))</f>
        <v>6.2833743000000002E-7</v>
      </c>
    </row>
    <row r="2290" spans="1:4" ht="17" x14ac:dyDescent="0.25">
      <c r="A2290" s="1" t="s">
        <v>2290</v>
      </c>
      <c r="B2290" s="1" t="str">
        <f>_xlfn.TEXTBEFORE(Table7[[#This Row],[raw]]," ")</f>
        <v>PROWASTE-rt5702</v>
      </c>
      <c r="C2290" s="1"/>
      <c r="D2290" s="1">
        <f>_xlfn.NUMBERVALUE(_xlfn.TEXTAFTER(Table7[[#This Row],[raw]]," ",-1))</f>
        <v>2.5697457499999998E-7</v>
      </c>
    </row>
    <row r="2291" spans="1:4" ht="17" x14ac:dyDescent="0.25">
      <c r="A2291" s="1" t="s">
        <v>2291</v>
      </c>
      <c r="B2291" s="1" t="str">
        <f>_xlfn.TEXTBEFORE(Table7[[#This Row],[raw]]," ")</f>
        <v>PROWASTE-rt5713</v>
      </c>
      <c r="C2291" s="1"/>
      <c r="D2291" s="1">
        <f>_xlfn.NUMBERVALUE(_xlfn.TEXTAFTER(Table7[[#This Row],[raw]]," ",-1))</f>
        <v>6.9499753799999998E-7</v>
      </c>
    </row>
    <row r="2292" spans="1:4" ht="17" x14ac:dyDescent="0.25">
      <c r="A2292" s="1" t="s">
        <v>2292</v>
      </c>
      <c r="B2292" s="1" t="str">
        <f>_xlfn.TEXTBEFORE(Table7[[#This Row],[raw]]," ")</f>
        <v>PROWASTE-rt5719</v>
      </c>
      <c r="C2292" s="1"/>
      <c r="D2292" s="1">
        <f>_xlfn.NUMBERVALUE(_xlfn.TEXTAFTER(Table7[[#This Row],[raw]]," ",-1))</f>
        <v>4.6954778399999997E-7</v>
      </c>
    </row>
    <row r="2293" spans="1:4" ht="17" x14ac:dyDescent="0.25">
      <c r="A2293" s="1" t="s">
        <v>2293</v>
      </c>
      <c r="B2293" s="1" t="str">
        <f>_xlfn.TEXTBEFORE(Table7[[#This Row],[raw]]," ")</f>
        <v>PROWASTE-rt5734</v>
      </c>
      <c r="C2293" s="1"/>
      <c r="D2293" s="1">
        <f>_xlfn.NUMBERVALUE(_xlfn.TEXTAFTER(Table7[[#This Row],[raw]]," ",-1))</f>
        <v>2.9076830999999999E-8</v>
      </c>
    </row>
    <row r="2294" spans="1:4" ht="17" x14ac:dyDescent="0.25">
      <c r="A2294" s="1" t="s">
        <v>2294</v>
      </c>
      <c r="B2294" s="1" t="str">
        <f>_xlfn.TEXTBEFORE(Table7[[#This Row],[raw]]," ")</f>
        <v>PROWASTE-rt5740</v>
      </c>
      <c r="C2294" s="1"/>
      <c r="D2294" s="1">
        <f>_xlfn.NUMBERVALUE(_xlfn.TEXTAFTER(Table7[[#This Row],[raw]]," ",-1))</f>
        <v>9.2267688799999999E-7</v>
      </c>
    </row>
    <row r="2295" spans="1:4" ht="17" x14ac:dyDescent="0.25">
      <c r="A2295" s="1" t="s">
        <v>2295</v>
      </c>
      <c r="B2295" s="1" t="str">
        <f>_xlfn.TEXTBEFORE(Table7[[#This Row],[raw]]," ")</f>
        <v>PROWASTE-rt5758</v>
      </c>
      <c r="C2295" s="1"/>
      <c r="D2295" s="1">
        <f>_xlfn.NUMBERVALUE(_xlfn.TEXTAFTER(Table7[[#This Row],[raw]]," ",-1))</f>
        <v>1.47935675E-6</v>
      </c>
    </row>
    <row r="2296" spans="1:4" ht="17" x14ac:dyDescent="0.25">
      <c r="A2296" s="1" t="s">
        <v>2296</v>
      </c>
      <c r="B2296" s="1" t="str">
        <f>_xlfn.TEXTBEFORE(Table7[[#This Row],[raw]]," ")</f>
        <v>PROWASTE-rt5764</v>
      </c>
      <c r="C2296" s="1"/>
      <c r="D2296" s="1">
        <f>_xlfn.NUMBERVALUE(_xlfn.TEXTAFTER(Table7[[#This Row],[raw]]," ",-1))</f>
        <v>6.3266266000000004E-8</v>
      </c>
    </row>
    <row r="2297" spans="1:4" ht="17" x14ac:dyDescent="0.25">
      <c r="A2297" s="1" t="s">
        <v>2297</v>
      </c>
      <c r="B2297" s="1" t="str">
        <f>_xlfn.TEXTBEFORE(Table7[[#This Row],[raw]]," ")</f>
        <v>PROWASTE-rt5771</v>
      </c>
      <c r="C2297" s="1"/>
      <c r="D2297" s="1">
        <f>_xlfn.NUMBERVALUE(_xlfn.TEXTAFTER(Table7[[#This Row],[raw]]," ",-1))</f>
        <v>2.6680890000000001E-9</v>
      </c>
    </row>
    <row r="2298" spans="1:4" ht="17" x14ac:dyDescent="0.25">
      <c r="A2298" s="1" t="s">
        <v>2298</v>
      </c>
      <c r="B2298" s="1" t="str">
        <f>_xlfn.TEXTBEFORE(Table7[[#This Row],[raw]]," ")</f>
        <v>PROWASTE-rt5790</v>
      </c>
      <c r="C2298" s="1"/>
      <c r="D2298" s="1">
        <f>_xlfn.NUMBERVALUE(_xlfn.TEXTAFTER(Table7[[#This Row],[raw]]," ",-1))</f>
        <v>6.3060315000000001E-8</v>
      </c>
    </row>
    <row r="2299" spans="1:4" ht="17" x14ac:dyDescent="0.25">
      <c r="A2299" s="1" t="s">
        <v>2299</v>
      </c>
      <c r="B2299" s="1" t="str">
        <f>_xlfn.TEXTBEFORE(Table7[[#This Row],[raw]]," ")</f>
        <v>PROWASTE-rt5791</v>
      </c>
      <c r="C2299" s="1"/>
      <c r="D2299" s="1">
        <f>_xlfn.NUMBERVALUE(_xlfn.TEXTAFTER(Table7[[#This Row],[raw]]," ",-1))</f>
        <v>8.9007020000000007E-9</v>
      </c>
    </row>
    <row r="2300" spans="1:4" ht="17" x14ac:dyDescent="0.25">
      <c r="A2300" s="1" t="s">
        <v>2300</v>
      </c>
      <c r="B2300" s="1" t="str">
        <f>_xlfn.TEXTBEFORE(Table7[[#This Row],[raw]]," ")</f>
        <v>PROWASTE-rt5794</v>
      </c>
      <c r="C2300" s="1"/>
      <c r="D2300" s="1">
        <f>_xlfn.NUMBERVALUE(_xlfn.TEXTAFTER(Table7[[#This Row],[raw]]," ",-1))</f>
        <v>2.76583924E-7</v>
      </c>
    </row>
    <row r="2301" spans="1:4" ht="17" x14ac:dyDescent="0.25">
      <c r="A2301" s="1" t="s">
        <v>2301</v>
      </c>
      <c r="B2301" s="1" t="str">
        <f>_xlfn.TEXTBEFORE(Table7[[#This Row],[raw]]," ")</f>
        <v>PROWASTE-rt5802</v>
      </c>
      <c r="C2301" s="1"/>
      <c r="D2301" s="1">
        <f>_xlfn.NUMBERVALUE(_xlfn.TEXTAFTER(Table7[[#This Row],[raw]]," ",-1))</f>
        <v>1.13377E-10</v>
      </c>
    </row>
    <row r="2302" spans="1:4" ht="17" x14ac:dyDescent="0.25">
      <c r="A2302" s="1" t="s">
        <v>2302</v>
      </c>
      <c r="B2302" s="1" t="str">
        <f>_xlfn.TEXTBEFORE(Table7[[#This Row],[raw]]," ")</f>
        <v>PROWASTE-rt5811</v>
      </c>
      <c r="C2302" s="1"/>
      <c r="D2302" s="1">
        <f>_xlfn.NUMBERVALUE(_xlfn.TEXTAFTER(Table7[[#This Row],[raw]]," ",-1))</f>
        <v>6.9237157E-8</v>
      </c>
    </row>
    <row r="2303" spans="1:4" ht="17" x14ac:dyDescent="0.25">
      <c r="A2303" s="1" t="s">
        <v>2303</v>
      </c>
      <c r="B2303" s="1" t="str">
        <f>_xlfn.TEXTBEFORE(Table7[[#This Row],[raw]]," ")</f>
        <v>PROWASTE-rt5817</v>
      </c>
      <c r="C2303" s="1"/>
      <c r="D2303" s="1">
        <f>_xlfn.NUMBERVALUE(_xlfn.TEXTAFTER(Table7[[#This Row],[raw]]," ",-1))</f>
        <v>5.5313697000000001E-8</v>
      </c>
    </row>
    <row r="2304" spans="1:4" ht="17" x14ac:dyDescent="0.25">
      <c r="A2304" s="1" t="s">
        <v>2304</v>
      </c>
      <c r="B2304" s="1" t="str">
        <f>_xlfn.TEXTBEFORE(Table7[[#This Row],[raw]]," ")</f>
        <v>PROWASTE-rt5827</v>
      </c>
      <c r="C2304" s="1"/>
      <c r="D2304" s="1">
        <f>_xlfn.NUMBERVALUE(_xlfn.TEXTAFTER(Table7[[#This Row],[raw]]," ",-1))</f>
        <v>2.4564552999999998E-8</v>
      </c>
    </row>
    <row r="2305" spans="1:4" ht="17" x14ac:dyDescent="0.25">
      <c r="A2305" s="1" t="s">
        <v>2305</v>
      </c>
      <c r="B2305" s="1" t="str">
        <f>_xlfn.TEXTBEFORE(Table7[[#This Row],[raw]]," ")</f>
        <v>PROWASTE-rt5828</v>
      </c>
      <c r="C2305" s="1"/>
      <c r="D2305" s="1">
        <f>_xlfn.NUMBERVALUE(_xlfn.TEXTAFTER(Table7[[#This Row],[raw]]," ",-1))</f>
        <v>1.0175821429999999E-6</v>
      </c>
    </row>
    <row r="2306" spans="1:4" ht="17" x14ac:dyDescent="0.25">
      <c r="A2306" s="1" t="s">
        <v>2306</v>
      </c>
      <c r="B2306" s="1" t="str">
        <f>_xlfn.TEXTBEFORE(Table7[[#This Row],[raw]]," ")</f>
        <v>PROWASTE-rt5829</v>
      </c>
      <c r="C2306" s="1"/>
      <c r="D2306" s="1">
        <f>_xlfn.NUMBERVALUE(_xlfn.TEXTAFTER(Table7[[#This Row],[raw]]," ",-1))</f>
        <v>2.5573763999999999E-8</v>
      </c>
    </row>
    <row r="2307" spans="1:4" ht="17" x14ac:dyDescent="0.25">
      <c r="A2307" s="1" t="s">
        <v>2307</v>
      </c>
      <c r="B2307" s="1" t="str">
        <f>_xlfn.TEXTBEFORE(Table7[[#This Row],[raw]]," ")</f>
        <v>PROWASTE-rt5845</v>
      </c>
      <c r="C2307" s="1"/>
      <c r="D2307" s="1">
        <f>_xlfn.NUMBERVALUE(_xlfn.TEXTAFTER(Table7[[#This Row],[raw]]," ",-1))</f>
        <v>2.3251669299999999E-7</v>
      </c>
    </row>
    <row r="2308" spans="1:4" ht="17" x14ac:dyDescent="0.25">
      <c r="A2308" s="1" t="s">
        <v>2308</v>
      </c>
      <c r="B2308" s="1" t="str">
        <f>_xlfn.TEXTBEFORE(Table7[[#This Row],[raw]]," ")</f>
        <v>PROWASTE-rt5857</v>
      </c>
      <c r="C2308" s="1"/>
      <c r="D2308" s="1">
        <f>_xlfn.NUMBERVALUE(_xlfn.TEXTAFTER(Table7[[#This Row],[raw]]," ",-1))</f>
        <v>1.7485242999999999E-8</v>
      </c>
    </row>
    <row r="2309" spans="1:4" ht="17" x14ac:dyDescent="0.25">
      <c r="A2309" s="1" t="s">
        <v>2309</v>
      </c>
      <c r="B2309" s="1" t="str">
        <f>_xlfn.TEXTBEFORE(Table7[[#This Row],[raw]]," ")</f>
        <v>PROWASTE-rt5869_c</v>
      </c>
      <c r="C2309" s="1"/>
      <c r="D2309" s="1">
        <f>_xlfn.NUMBERVALUE(_xlfn.TEXTAFTER(Table7[[#This Row],[raw]]," ",-1))</f>
        <v>5.4461060999999997E-8</v>
      </c>
    </row>
    <row r="2310" spans="1:4" ht="17" x14ac:dyDescent="0.25">
      <c r="A2310" s="1" t="s">
        <v>2310</v>
      </c>
      <c r="B2310" s="1" t="str">
        <f>_xlfn.TEXTBEFORE(Table7[[#This Row],[raw]]," ")</f>
        <v>PROWASTE-rt5873</v>
      </c>
      <c r="C2310" s="1"/>
      <c r="D2310" s="1">
        <f>_xlfn.NUMBERVALUE(_xlfn.TEXTAFTER(Table7[[#This Row],[raw]]," ",-1))</f>
        <v>1.1986341400000001E-7</v>
      </c>
    </row>
    <row r="2311" spans="1:4" ht="17" x14ac:dyDescent="0.25">
      <c r="A2311" s="1" t="s">
        <v>2311</v>
      </c>
      <c r="B2311" s="1" t="str">
        <f>_xlfn.TEXTBEFORE(Table7[[#This Row],[raw]]," ")</f>
        <v>PROWASTE-rt5877_x</v>
      </c>
      <c r="C2311" s="1"/>
      <c r="D2311" s="1">
        <f>_xlfn.NUMBERVALUE(_xlfn.TEXTAFTER(Table7[[#This Row],[raw]]," ",-1))</f>
        <v>3.0142871799999998E-7</v>
      </c>
    </row>
    <row r="2312" spans="1:4" ht="17" x14ac:dyDescent="0.25">
      <c r="A2312" s="1" t="s">
        <v>2312</v>
      </c>
      <c r="B2312" s="1" t="str">
        <f>_xlfn.TEXTBEFORE(Table7[[#This Row],[raw]]," ")</f>
        <v>PROWASTE-rt5879</v>
      </c>
      <c r="C2312" s="1"/>
      <c r="D2312" s="1">
        <f>_xlfn.NUMBERVALUE(_xlfn.TEXTAFTER(Table7[[#This Row],[raw]]," ",-1))</f>
        <v>1.0878033E-8</v>
      </c>
    </row>
    <row r="2313" spans="1:4" ht="17" x14ac:dyDescent="0.25">
      <c r="A2313" s="1" t="s">
        <v>2313</v>
      </c>
      <c r="B2313" s="1" t="str">
        <f>_xlfn.TEXTBEFORE(Table7[[#This Row],[raw]]," ")</f>
        <v>PROWASTE-rt5884</v>
      </c>
      <c r="C2313" s="1"/>
      <c r="D2313" s="1">
        <f>_xlfn.NUMBERVALUE(_xlfn.TEXTAFTER(Table7[[#This Row],[raw]]," ",-1))</f>
        <v>2.30108654E-7</v>
      </c>
    </row>
    <row r="2314" spans="1:4" ht="17" x14ac:dyDescent="0.25">
      <c r="A2314" s="1" t="s">
        <v>2314</v>
      </c>
      <c r="B2314" s="1" t="str">
        <f>_xlfn.TEXTBEFORE(Table7[[#This Row],[raw]]," ")</f>
        <v>PROWASTE-rt5888</v>
      </c>
      <c r="C2314" s="1"/>
      <c r="D2314" s="1">
        <f>_xlfn.NUMBERVALUE(_xlfn.TEXTAFTER(Table7[[#This Row],[raw]]," ",-1))</f>
        <v>5.9945476399999995E-7</v>
      </c>
    </row>
    <row r="2315" spans="1:4" ht="17" x14ac:dyDescent="0.25">
      <c r="A2315" s="1" t="s">
        <v>2315</v>
      </c>
      <c r="B2315" s="1" t="str">
        <f>_xlfn.TEXTBEFORE(Table7[[#This Row],[raw]]," ")</f>
        <v>PROWASTE-rt5890</v>
      </c>
      <c r="C2315" s="1"/>
      <c r="D2315" s="1">
        <f>_xlfn.NUMBERVALUE(_xlfn.TEXTAFTER(Table7[[#This Row],[raw]]," ",-1))</f>
        <v>4.5102722899999999E-7</v>
      </c>
    </row>
    <row r="2316" spans="1:4" ht="17" x14ac:dyDescent="0.25">
      <c r="A2316" s="1" t="s">
        <v>2316</v>
      </c>
      <c r="B2316" s="1" t="str">
        <f>_xlfn.TEXTBEFORE(Table7[[#This Row],[raw]]," ")</f>
        <v>PROWASTE-rt5891</v>
      </c>
      <c r="C2316" s="1"/>
      <c r="D2316" s="1">
        <f>_xlfn.NUMBERVALUE(_xlfn.TEXTAFTER(Table7[[#This Row],[raw]]," ",-1))</f>
        <v>5.7246149900000002E-7</v>
      </c>
    </row>
    <row r="2317" spans="1:4" ht="17" x14ac:dyDescent="0.25">
      <c r="A2317" s="1" t="s">
        <v>2317</v>
      </c>
      <c r="B2317" s="1" t="str">
        <f>_xlfn.TEXTBEFORE(Table7[[#This Row],[raw]]," ")</f>
        <v>PROWASTE-rt5893</v>
      </c>
      <c r="C2317" s="1"/>
      <c r="D2317" s="1">
        <f>_xlfn.NUMBERVALUE(_xlfn.TEXTAFTER(Table7[[#This Row],[raw]]," ",-1))</f>
        <v>9.1138021099999997E-7</v>
      </c>
    </row>
    <row r="2318" spans="1:4" ht="17" x14ac:dyDescent="0.25">
      <c r="A2318" s="1" t="s">
        <v>2318</v>
      </c>
      <c r="B2318" s="1" t="str">
        <f>_xlfn.TEXTBEFORE(Table7[[#This Row],[raw]]," ")</f>
        <v>PROWASTE-rt5909</v>
      </c>
      <c r="C2318" s="1"/>
      <c r="D2318" s="1">
        <f>_xlfn.NUMBERVALUE(_xlfn.TEXTAFTER(Table7[[#This Row],[raw]]," ",-1))</f>
        <v>3.7974479999999997E-9</v>
      </c>
    </row>
    <row r="2319" spans="1:4" ht="17" x14ac:dyDescent="0.25">
      <c r="A2319" s="1" t="s">
        <v>2319</v>
      </c>
      <c r="B2319" s="1" t="str">
        <f>_xlfn.TEXTBEFORE(Table7[[#This Row],[raw]]," ")</f>
        <v>PROWASTE-rt5913_m</v>
      </c>
      <c r="C2319" s="1"/>
      <c r="D2319" s="1">
        <f>_xlfn.NUMBERVALUE(_xlfn.TEXTAFTER(Table7[[#This Row],[raw]]," ",-1))</f>
        <v>1.4646341849999999E-6</v>
      </c>
    </row>
    <row r="2320" spans="1:4" ht="17" x14ac:dyDescent="0.25">
      <c r="A2320" s="1" t="s">
        <v>2320</v>
      </c>
      <c r="B2320" s="1" t="str">
        <f>_xlfn.TEXTBEFORE(Table7[[#This Row],[raw]]," ")</f>
        <v>PROWASTE-rt5934</v>
      </c>
      <c r="C2320" s="1"/>
      <c r="D2320" s="1">
        <f>_xlfn.NUMBERVALUE(_xlfn.TEXTAFTER(Table7[[#This Row],[raw]]," ",-1))</f>
        <v>2.6479160000000001E-9</v>
      </c>
    </row>
    <row r="2321" spans="1:4" ht="17" x14ac:dyDescent="0.25">
      <c r="A2321" s="1" t="s">
        <v>2321</v>
      </c>
      <c r="B2321" s="1" t="str">
        <f>_xlfn.TEXTBEFORE(Table7[[#This Row],[raw]]," ")</f>
        <v>PROWASTE-rt5941</v>
      </c>
      <c r="C2321" s="1"/>
      <c r="D2321" s="1">
        <f>_xlfn.NUMBERVALUE(_xlfn.TEXTAFTER(Table7[[#This Row],[raw]]," ",-1))</f>
        <v>3.4183861000000002E-8</v>
      </c>
    </row>
    <row r="2322" spans="1:4" ht="17" x14ac:dyDescent="0.25">
      <c r="A2322" s="1" t="s">
        <v>2322</v>
      </c>
      <c r="B2322" s="1" t="str">
        <f>_xlfn.TEXTBEFORE(Table7[[#This Row],[raw]]," ")</f>
        <v>PROWASTE-rt5949</v>
      </c>
      <c r="C2322" s="1"/>
      <c r="D2322" s="1">
        <f>_xlfn.NUMBERVALUE(_xlfn.TEXTAFTER(Table7[[#This Row],[raw]]," ",-1))</f>
        <v>6.1950089999999998E-9</v>
      </c>
    </row>
    <row r="2323" spans="1:4" ht="17" x14ac:dyDescent="0.25">
      <c r="A2323" s="1" t="s">
        <v>2323</v>
      </c>
      <c r="B2323" s="1" t="str">
        <f>_xlfn.TEXTBEFORE(Table7[[#This Row],[raw]]," ")</f>
        <v>PROWASTE-rt5966</v>
      </c>
      <c r="C2323" s="1"/>
      <c r="D2323" s="1">
        <f>_xlfn.NUMBERVALUE(_xlfn.TEXTAFTER(Table7[[#This Row],[raw]]," ",-1))</f>
        <v>3.8871300000000001E-8</v>
      </c>
    </row>
    <row r="2324" spans="1:4" ht="17" x14ac:dyDescent="0.25">
      <c r="A2324" s="1" t="s">
        <v>2324</v>
      </c>
      <c r="B2324" s="1" t="str">
        <f>_xlfn.TEXTBEFORE(Table7[[#This Row],[raw]]," ")</f>
        <v>PROWASTE-rt5972</v>
      </c>
      <c r="C2324" s="1"/>
      <c r="D2324" s="1">
        <f>_xlfn.NUMBERVALUE(_xlfn.TEXTAFTER(Table7[[#This Row],[raw]]," ",-1))</f>
        <v>8.1409105999999999E-8</v>
      </c>
    </row>
    <row r="2325" spans="1:4" ht="17" x14ac:dyDescent="0.25">
      <c r="A2325" s="1" t="s">
        <v>2325</v>
      </c>
      <c r="B2325" s="1" t="str">
        <f>_xlfn.TEXTBEFORE(Table7[[#This Row],[raw]]," ")</f>
        <v>PROWASTE-rt6000</v>
      </c>
      <c r="C2325" s="1"/>
      <c r="D2325" s="1">
        <f>_xlfn.NUMBERVALUE(_xlfn.TEXTAFTER(Table7[[#This Row],[raw]]," ",-1))</f>
        <v>1.65752462E-7</v>
      </c>
    </row>
    <row r="2326" spans="1:4" ht="17" x14ac:dyDescent="0.25">
      <c r="A2326" s="1" t="s">
        <v>2326</v>
      </c>
      <c r="B2326" s="1" t="str">
        <f>_xlfn.TEXTBEFORE(Table7[[#This Row],[raw]]," ")</f>
        <v>PROWASTE-rt6001</v>
      </c>
      <c r="C2326" s="1"/>
      <c r="D2326" s="1">
        <f>_xlfn.NUMBERVALUE(_xlfn.TEXTAFTER(Table7[[#This Row],[raw]]," ",-1))</f>
        <v>6.3824727999999997E-8</v>
      </c>
    </row>
    <row r="2327" spans="1:4" ht="17" x14ac:dyDescent="0.25">
      <c r="A2327" s="1" t="s">
        <v>2327</v>
      </c>
      <c r="B2327" s="1" t="str">
        <f>_xlfn.TEXTBEFORE(Table7[[#This Row],[raw]]," ")</f>
        <v>PROWASTE-rt6009</v>
      </c>
      <c r="C2327" s="1"/>
      <c r="D2327" s="1">
        <f>_xlfn.NUMBERVALUE(_xlfn.TEXTAFTER(Table7[[#This Row],[raw]]," ",-1))</f>
        <v>4.0942950999999999E-8</v>
      </c>
    </row>
    <row r="2328" spans="1:4" ht="17" x14ac:dyDescent="0.25">
      <c r="A2328" s="1" t="s">
        <v>2328</v>
      </c>
      <c r="B2328" s="1" t="str">
        <f>_xlfn.TEXTBEFORE(Table7[[#This Row],[raw]]," ")</f>
        <v>PROWASTE-rt6050</v>
      </c>
      <c r="C2328" s="1"/>
      <c r="D2328" s="1">
        <f>_xlfn.NUMBERVALUE(_xlfn.TEXTAFTER(Table7[[#This Row],[raw]]," ",-1))</f>
        <v>1.8427054300000001E-7</v>
      </c>
    </row>
    <row r="2329" spans="1:4" ht="17" x14ac:dyDescent="0.25">
      <c r="A2329" s="1" t="s">
        <v>2329</v>
      </c>
      <c r="B2329" s="1" t="str">
        <f>_xlfn.TEXTBEFORE(Table7[[#This Row],[raw]]," ")</f>
        <v>PROWASTE-rt6068</v>
      </c>
      <c r="C2329" s="1"/>
      <c r="D2329" s="1">
        <f>_xlfn.NUMBERVALUE(_xlfn.TEXTAFTER(Table7[[#This Row],[raw]]," ",-1))</f>
        <v>1.2496872E-8</v>
      </c>
    </row>
    <row r="2330" spans="1:4" ht="17" x14ac:dyDescent="0.25">
      <c r="A2330" s="1" t="s">
        <v>2330</v>
      </c>
      <c r="B2330" s="1" t="str">
        <f>_xlfn.TEXTBEFORE(Table7[[#This Row],[raw]]," ")</f>
        <v>PROWASTE-rt6091</v>
      </c>
      <c r="C2330" s="1"/>
      <c r="D2330" s="1">
        <f>_xlfn.NUMBERVALUE(_xlfn.TEXTAFTER(Table7[[#This Row],[raw]]," ",-1))</f>
        <v>4.3619722E-8</v>
      </c>
    </row>
    <row r="2331" spans="1:4" ht="17" x14ac:dyDescent="0.25">
      <c r="A2331" s="1" t="s">
        <v>2331</v>
      </c>
      <c r="B2331" s="1" t="str">
        <f>_xlfn.TEXTBEFORE(Table7[[#This Row],[raw]]," ")</f>
        <v>PROWASTE-rt6095</v>
      </c>
      <c r="C2331" s="1"/>
      <c r="D2331" s="1">
        <f>_xlfn.NUMBERVALUE(_xlfn.TEXTAFTER(Table7[[#This Row],[raw]]," ",-1))</f>
        <v>9.1730489999999996E-9</v>
      </c>
    </row>
    <row r="2332" spans="1:4" ht="17" x14ac:dyDescent="0.25">
      <c r="A2332" s="1" t="s">
        <v>2332</v>
      </c>
      <c r="B2332" s="1" t="str">
        <f>_xlfn.TEXTBEFORE(Table7[[#This Row],[raw]]," ")</f>
        <v>PROWASTE-rt6112</v>
      </c>
      <c r="C2332" s="1"/>
      <c r="D2332" s="1">
        <f>_xlfn.NUMBERVALUE(_xlfn.TEXTAFTER(Table7[[#This Row],[raw]]," ",-1))</f>
        <v>9.2710050000000007E-9</v>
      </c>
    </row>
    <row r="2333" spans="1:4" ht="17" x14ac:dyDescent="0.25">
      <c r="A2333" s="1" t="s">
        <v>2333</v>
      </c>
      <c r="B2333" s="1" t="str">
        <f>_xlfn.TEXTBEFORE(Table7[[#This Row],[raw]]," ")</f>
        <v>PROWASTE-rt6131</v>
      </c>
      <c r="C2333" s="1"/>
      <c r="D2333" s="1">
        <f>_xlfn.NUMBERVALUE(_xlfn.TEXTAFTER(Table7[[#This Row],[raw]]," ",-1))</f>
        <v>8.5275318300000001E-7</v>
      </c>
    </row>
    <row r="2334" spans="1:4" ht="17" x14ac:dyDescent="0.25">
      <c r="A2334" s="1" t="s">
        <v>2334</v>
      </c>
      <c r="B2334" s="1" t="str">
        <f>_xlfn.TEXTBEFORE(Table7[[#This Row],[raw]]," ")</f>
        <v>PROWASTE-rt6162</v>
      </c>
      <c r="C2334" s="1"/>
      <c r="D2334" s="1">
        <f>_xlfn.NUMBERVALUE(_xlfn.TEXTAFTER(Table7[[#This Row],[raw]]," ",-1))</f>
        <v>1.3508077999999999E-8</v>
      </c>
    </row>
    <row r="2335" spans="1:4" ht="17" x14ac:dyDescent="0.25">
      <c r="A2335" s="1" t="s">
        <v>2335</v>
      </c>
      <c r="B2335" s="1" t="str">
        <f>_xlfn.TEXTBEFORE(Table7[[#This Row],[raw]]," ")</f>
        <v>PROWASTE-rt6173</v>
      </c>
      <c r="C2335" s="1"/>
      <c r="D2335" s="1">
        <f>_xlfn.NUMBERVALUE(_xlfn.TEXTAFTER(Table7[[#This Row],[raw]]," ",-1))</f>
        <v>1.5590906E-8</v>
      </c>
    </row>
    <row r="2336" spans="1:4" ht="17" x14ac:dyDescent="0.25">
      <c r="A2336" s="1" t="s">
        <v>2336</v>
      </c>
      <c r="B2336" s="1" t="str">
        <f>_xlfn.TEXTBEFORE(Table7[[#This Row],[raw]]," ")</f>
        <v>PROWASTE-rt6177</v>
      </c>
      <c r="C2336" s="1"/>
      <c r="D2336" s="1">
        <f>_xlfn.NUMBERVALUE(_xlfn.TEXTAFTER(Table7[[#This Row],[raw]]," ",-1))</f>
        <v>1.4184382599999999E-7</v>
      </c>
    </row>
    <row r="2337" spans="1:4" ht="17" x14ac:dyDescent="0.25">
      <c r="A2337" s="1" t="s">
        <v>2337</v>
      </c>
      <c r="B2337" s="1" t="str">
        <f>_xlfn.TEXTBEFORE(Table7[[#This Row],[raw]]," ")</f>
        <v>PROWASTE-rt6186</v>
      </c>
      <c r="C2337" s="1"/>
      <c r="D2337" s="1">
        <f>_xlfn.NUMBERVALUE(_xlfn.TEXTAFTER(Table7[[#This Row],[raw]]," ",-1))</f>
        <v>6.3450706999999999E-8</v>
      </c>
    </row>
    <row r="2338" spans="1:4" ht="17" x14ac:dyDescent="0.25">
      <c r="A2338" s="1" t="s">
        <v>2338</v>
      </c>
      <c r="B2338" s="1" t="str">
        <f>_xlfn.TEXTBEFORE(Table7[[#This Row],[raw]]," ")</f>
        <v>PROWASTE-rt6190</v>
      </c>
      <c r="C2338" s="1"/>
      <c r="D2338" s="1">
        <f>_xlfn.NUMBERVALUE(_xlfn.TEXTAFTER(Table7[[#This Row],[raw]]," ",-1))</f>
        <v>5.5524502000000003E-8</v>
      </c>
    </row>
    <row r="2339" spans="1:4" ht="17" x14ac:dyDescent="0.25">
      <c r="A2339" s="1" t="s">
        <v>2339</v>
      </c>
      <c r="B2339" s="1" t="str">
        <f>_xlfn.TEXTBEFORE(Table7[[#This Row],[raw]]," ")</f>
        <v>PROWASTE-rt6191</v>
      </c>
      <c r="C2339" s="1"/>
      <c r="D2339" s="1">
        <f>_xlfn.NUMBERVALUE(_xlfn.TEXTAFTER(Table7[[#This Row],[raw]]," ",-1))</f>
        <v>1.31381722E-7</v>
      </c>
    </row>
    <row r="2340" spans="1:4" ht="17" x14ac:dyDescent="0.25">
      <c r="A2340" s="1" t="s">
        <v>2340</v>
      </c>
      <c r="B2340" s="1" t="str">
        <f>_xlfn.TEXTBEFORE(Table7[[#This Row],[raw]]," ")</f>
        <v>PROWASTE-rt6197</v>
      </c>
      <c r="C2340" s="1"/>
      <c r="D2340" s="1">
        <f>_xlfn.NUMBERVALUE(_xlfn.TEXTAFTER(Table7[[#This Row],[raw]]," ",-1))</f>
        <v>1.1593497E-8</v>
      </c>
    </row>
    <row r="2341" spans="1:4" ht="17" x14ac:dyDescent="0.25">
      <c r="A2341" s="1" t="s">
        <v>2341</v>
      </c>
      <c r="B2341" s="1" t="str">
        <f>_xlfn.TEXTBEFORE(Table7[[#This Row],[raw]]," ")</f>
        <v>PROWASTE-rt6199</v>
      </c>
      <c r="C2341" s="1"/>
      <c r="D2341" s="1">
        <f>_xlfn.NUMBERVALUE(_xlfn.TEXTAFTER(Table7[[#This Row],[raw]]," ",-1))</f>
        <v>1.3852530999999999E-7</v>
      </c>
    </row>
    <row r="2342" spans="1:4" ht="17" x14ac:dyDescent="0.25">
      <c r="A2342" s="1" t="s">
        <v>2342</v>
      </c>
      <c r="B2342" s="1" t="str">
        <f>_xlfn.TEXTBEFORE(Table7[[#This Row],[raw]]," ")</f>
        <v>PROWASTE-rt6208_c</v>
      </c>
      <c r="C2342" s="1"/>
      <c r="D2342" s="1">
        <f>_xlfn.NUMBERVALUE(_xlfn.TEXTAFTER(Table7[[#This Row],[raw]]," ",-1))</f>
        <v>1.41119012E-7</v>
      </c>
    </row>
    <row r="2343" spans="1:4" ht="17" x14ac:dyDescent="0.25">
      <c r="A2343" s="1" t="s">
        <v>2343</v>
      </c>
      <c r="B2343" s="1" t="str">
        <f>_xlfn.TEXTBEFORE(Table7[[#This Row],[raw]]," ")</f>
        <v>PROWASTE-rt6217</v>
      </c>
      <c r="C2343" s="1"/>
      <c r="D2343" s="1">
        <f>_xlfn.NUMBERVALUE(_xlfn.TEXTAFTER(Table7[[#This Row],[raw]]," ",-1))</f>
        <v>5.2601098999999997E-7</v>
      </c>
    </row>
    <row r="2344" spans="1:4" ht="17" x14ac:dyDescent="0.25">
      <c r="A2344" s="1" t="s">
        <v>2344</v>
      </c>
      <c r="B2344" s="1" t="str">
        <f>_xlfn.TEXTBEFORE(Table7[[#This Row],[raw]]," ")</f>
        <v>PROWASTE-rt6229_c</v>
      </c>
      <c r="C2344" s="1"/>
      <c r="D2344" s="1">
        <f>_xlfn.NUMBERVALUE(_xlfn.TEXTAFTER(Table7[[#This Row],[raw]]," ",-1))</f>
        <v>7.0323102599999999E-7</v>
      </c>
    </row>
    <row r="2345" spans="1:4" ht="17" x14ac:dyDescent="0.25">
      <c r="A2345" s="1" t="s">
        <v>2345</v>
      </c>
      <c r="B2345" s="1" t="str">
        <f>_xlfn.TEXTBEFORE(Table7[[#This Row],[raw]]," ")</f>
        <v>PROWASTE-rt6232</v>
      </c>
      <c r="C2345" s="1"/>
      <c r="D2345" s="1">
        <f>_xlfn.NUMBERVALUE(_xlfn.TEXTAFTER(Table7[[#This Row],[raw]]," ",-1))</f>
        <v>5.438722E-8</v>
      </c>
    </row>
    <row r="2346" spans="1:4" ht="17" x14ac:dyDescent="0.25">
      <c r="A2346" s="1" t="s">
        <v>2346</v>
      </c>
      <c r="B2346" s="1" t="str">
        <f>_xlfn.TEXTBEFORE(Table7[[#This Row],[raw]]," ")</f>
        <v>PROWASTE-rt6234</v>
      </c>
      <c r="C2346" s="1"/>
      <c r="D2346" s="1">
        <f>_xlfn.NUMBERVALUE(_xlfn.TEXTAFTER(Table7[[#This Row],[raw]]," ",-1))</f>
        <v>6.1906599999999998E-10</v>
      </c>
    </row>
    <row r="2347" spans="1:4" ht="17" x14ac:dyDescent="0.25">
      <c r="A2347" s="1" t="s">
        <v>2347</v>
      </c>
      <c r="B2347" s="1" t="str">
        <f>_xlfn.TEXTBEFORE(Table7[[#This Row],[raw]]," ")</f>
        <v>PROWASTE-rt6242_c</v>
      </c>
      <c r="C2347" s="1"/>
      <c r="D2347" s="1">
        <f>_xlfn.NUMBERVALUE(_xlfn.TEXTAFTER(Table7[[#This Row],[raw]]," ",-1))</f>
        <v>3.92552976E-7</v>
      </c>
    </row>
    <row r="2348" spans="1:4" ht="17" x14ac:dyDescent="0.25">
      <c r="A2348" s="1" t="s">
        <v>2348</v>
      </c>
      <c r="B2348" s="1" t="str">
        <f>_xlfn.TEXTBEFORE(Table7[[#This Row],[raw]]," ")</f>
        <v>PROWASTE-rt6247</v>
      </c>
      <c r="C2348" s="1"/>
      <c r="D2348" s="1">
        <f>_xlfn.NUMBERVALUE(_xlfn.TEXTAFTER(Table7[[#This Row],[raw]]," ",-1))</f>
        <v>4.7457377599999998E-7</v>
      </c>
    </row>
    <row r="2349" spans="1:4" ht="17" x14ac:dyDescent="0.25">
      <c r="A2349" s="1" t="s">
        <v>2349</v>
      </c>
      <c r="B2349" s="1" t="str">
        <f>_xlfn.TEXTBEFORE(Table7[[#This Row],[raw]]," ")</f>
        <v>PROWASTE-rt6249</v>
      </c>
      <c r="C2349" s="1"/>
      <c r="D2349" s="1">
        <f>_xlfn.NUMBERVALUE(_xlfn.TEXTAFTER(Table7[[#This Row],[raw]]," ",-1))</f>
        <v>1.5528749999999999E-8</v>
      </c>
    </row>
    <row r="2350" spans="1:4" ht="17" x14ac:dyDescent="0.25">
      <c r="A2350" s="1" t="s">
        <v>2350</v>
      </c>
      <c r="B2350" s="1" t="str">
        <f>_xlfn.TEXTBEFORE(Table7[[#This Row],[raw]]," ")</f>
        <v>PROWASTE-rt6258</v>
      </c>
      <c r="C2350" s="1"/>
      <c r="D2350" s="1">
        <f>_xlfn.NUMBERVALUE(_xlfn.TEXTAFTER(Table7[[#This Row],[raw]]," ",-1))</f>
        <v>7.5592185000000002E-8</v>
      </c>
    </row>
    <row r="2351" spans="1:4" ht="17" x14ac:dyDescent="0.25">
      <c r="A2351" s="1" t="s">
        <v>2351</v>
      </c>
      <c r="B2351" s="1" t="str">
        <f>_xlfn.TEXTBEFORE(Table7[[#This Row],[raw]]," ")</f>
        <v>PROWASTE-rt6259</v>
      </c>
      <c r="C2351" s="1"/>
      <c r="D2351" s="1">
        <f>_xlfn.NUMBERVALUE(_xlfn.TEXTAFTER(Table7[[#This Row],[raw]]," ",-1))</f>
        <v>3.7491297E-8</v>
      </c>
    </row>
    <row r="2352" spans="1:4" ht="17" x14ac:dyDescent="0.25">
      <c r="A2352" s="1" t="s">
        <v>2352</v>
      </c>
      <c r="B2352" s="1" t="str">
        <f>_xlfn.TEXTBEFORE(Table7[[#This Row],[raw]]," ")</f>
        <v>PROWASTE-rt6294</v>
      </c>
      <c r="C2352" s="1"/>
      <c r="D2352" s="1">
        <f>_xlfn.NUMBERVALUE(_xlfn.TEXTAFTER(Table7[[#This Row],[raw]]," ",-1))</f>
        <v>1.9939060699999999E-7</v>
      </c>
    </row>
    <row r="2353" spans="1:4" ht="17" x14ac:dyDescent="0.25">
      <c r="A2353" s="1" t="s">
        <v>2353</v>
      </c>
      <c r="B2353" s="1" t="str">
        <f>_xlfn.TEXTBEFORE(Table7[[#This Row],[raw]]," ")</f>
        <v>PROWASTE-rt6298</v>
      </c>
      <c r="C2353" s="1"/>
      <c r="D2353" s="1">
        <f>_xlfn.NUMBERVALUE(_xlfn.TEXTAFTER(Table7[[#This Row],[raw]]," ",-1))</f>
        <v>9.9949849999999997E-9</v>
      </c>
    </row>
    <row r="2354" spans="1:4" ht="17" x14ac:dyDescent="0.25">
      <c r="A2354" s="1" t="s">
        <v>2354</v>
      </c>
      <c r="B2354" s="1" t="str">
        <f>_xlfn.TEXTBEFORE(Table7[[#This Row],[raw]]," ")</f>
        <v>PROWASTE-rt6341</v>
      </c>
      <c r="C2354" s="1"/>
      <c r="D2354" s="1">
        <f>_xlfn.NUMBERVALUE(_xlfn.TEXTAFTER(Table7[[#This Row],[raw]]," ",-1))</f>
        <v>2.64948657E-7</v>
      </c>
    </row>
    <row r="2355" spans="1:4" ht="17" x14ac:dyDescent="0.25">
      <c r="A2355" s="1" t="s">
        <v>2355</v>
      </c>
      <c r="B2355" s="1" t="str">
        <f>_xlfn.TEXTBEFORE(Table7[[#This Row],[raw]]," ")</f>
        <v>PROWASTE-rt6350</v>
      </c>
      <c r="C2355" s="1"/>
      <c r="D2355" s="1">
        <f>_xlfn.NUMBERVALUE(_xlfn.TEXTAFTER(Table7[[#This Row],[raw]]," ",-1))</f>
        <v>6.9739090000000001E-9</v>
      </c>
    </row>
    <row r="2356" spans="1:4" ht="17" x14ac:dyDescent="0.25">
      <c r="A2356" s="1" t="s">
        <v>2356</v>
      </c>
      <c r="B2356" s="1" t="str">
        <f>_xlfn.TEXTBEFORE(Table7[[#This Row],[raw]]," ")</f>
        <v>PROWASTE-rt6356</v>
      </c>
      <c r="C2356" s="1"/>
      <c r="D2356" s="1">
        <f>_xlfn.NUMBERVALUE(_xlfn.TEXTAFTER(Table7[[#This Row],[raw]]," ",-1))</f>
        <v>6.1614035000000006E-8</v>
      </c>
    </row>
    <row r="2357" spans="1:4" ht="17" x14ac:dyDescent="0.25">
      <c r="A2357" s="1" t="s">
        <v>2357</v>
      </c>
      <c r="B2357" s="1" t="str">
        <f>_xlfn.TEXTBEFORE(Table7[[#This Row],[raw]]," ")</f>
        <v>PROWASTE-rt6375</v>
      </c>
      <c r="C2357" s="1"/>
      <c r="D2357" s="1">
        <f>_xlfn.NUMBERVALUE(_xlfn.TEXTAFTER(Table7[[#This Row],[raw]]," ",-1))</f>
        <v>1.7419497000000002E-8</v>
      </c>
    </row>
    <row r="2358" spans="1:4" ht="17" x14ac:dyDescent="0.25">
      <c r="A2358" s="1" t="s">
        <v>2358</v>
      </c>
      <c r="B2358" s="1" t="str">
        <f>_xlfn.TEXTBEFORE(Table7[[#This Row],[raw]]," ")</f>
        <v>PROWASTE-rt6386</v>
      </c>
      <c r="C2358" s="1"/>
      <c r="D2358" s="1">
        <f>_xlfn.NUMBERVALUE(_xlfn.TEXTAFTER(Table7[[#This Row],[raw]]," ",-1))</f>
        <v>1.2299892E-8</v>
      </c>
    </row>
    <row r="2359" spans="1:4" ht="17" x14ac:dyDescent="0.25">
      <c r="A2359" s="1" t="s">
        <v>2359</v>
      </c>
      <c r="B2359" s="1" t="str">
        <f>_xlfn.TEXTBEFORE(Table7[[#This Row],[raw]]," ")</f>
        <v>PROWASTE-rt6409</v>
      </c>
      <c r="C2359" s="1"/>
      <c r="D2359" s="1">
        <f>_xlfn.NUMBERVALUE(_xlfn.TEXTAFTER(Table7[[#This Row],[raw]]," ",-1))</f>
        <v>1.2875556E-8</v>
      </c>
    </row>
    <row r="2360" spans="1:4" ht="17" x14ac:dyDescent="0.25">
      <c r="A2360" s="1" t="s">
        <v>2360</v>
      </c>
      <c r="B2360" s="1" t="str">
        <f>_xlfn.TEXTBEFORE(Table7[[#This Row],[raw]]," ")</f>
        <v>PROWASTE-rt6418</v>
      </c>
      <c r="C2360" s="1"/>
      <c r="D2360" s="1">
        <f>_xlfn.NUMBERVALUE(_xlfn.TEXTAFTER(Table7[[#This Row],[raw]]," ",-1))</f>
        <v>2.0238346870000002E-6</v>
      </c>
    </row>
    <row r="2361" spans="1:4" ht="17" x14ac:dyDescent="0.25">
      <c r="A2361" s="1" t="s">
        <v>2361</v>
      </c>
      <c r="B2361" s="1" t="str">
        <f>_xlfn.TEXTBEFORE(Table7[[#This Row],[raw]]," ")</f>
        <v>PROWASTE-rt6420</v>
      </c>
      <c r="C2361" s="1"/>
      <c r="D2361" s="1">
        <f>_xlfn.NUMBERVALUE(_xlfn.TEXTAFTER(Table7[[#This Row],[raw]]," ",-1))</f>
        <v>8.6472400000000002E-10</v>
      </c>
    </row>
    <row r="2362" spans="1:4" ht="17" x14ac:dyDescent="0.25">
      <c r="A2362" s="1" t="s">
        <v>2362</v>
      </c>
      <c r="B2362" s="1" t="str">
        <f>_xlfn.TEXTBEFORE(Table7[[#This Row],[raw]]," ")</f>
        <v>PROWASTE-rt6434_c</v>
      </c>
      <c r="C2362" s="1"/>
      <c r="D2362" s="1">
        <f>_xlfn.NUMBERVALUE(_xlfn.TEXTAFTER(Table7[[#This Row],[raw]]," ",-1))</f>
        <v>1.7197914899999999E-7</v>
      </c>
    </row>
    <row r="2363" spans="1:4" ht="17" x14ac:dyDescent="0.25">
      <c r="A2363" s="1" t="s">
        <v>2363</v>
      </c>
      <c r="B2363" s="1" t="str">
        <f>_xlfn.TEXTBEFORE(Table7[[#This Row],[raw]]," ")</f>
        <v>PROWASTE-rt6435</v>
      </c>
      <c r="C2363" s="1"/>
      <c r="D2363" s="1">
        <f>_xlfn.NUMBERVALUE(_xlfn.TEXTAFTER(Table7[[#This Row],[raw]]," ",-1))</f>
        <v>1.52206385E-7</v>
      </c>
    </row>
    <row r="2364" spans="1:4" ht="17" x14ac:dyDescent="0.25">
      <c r="A2364" s="1" t="s">
        <v>2364</v>
      </c>
      <c r="B2364" s="1" t="str">
        <f>_xlfn.TEXTBEFORE(Table7[[#This Row],[raw]]," ")</f>
        <v>PROWASTE-rt6437</v>
      </c>
      <c r="C2364" s="1"/>
      <c r="D2364" s="1">
        <f>_xlfn.NUMBERVALUE(_xlfn.TEXTAFTER(Table7[[#This Row],[raw]]," ",-1))</f>
        <v>5.7100562099999997E-7</v>
      </c>
    </row>
    <row r="2365" spans="1:4" ht="17" x14ac:dyDescent="0.25">
      <c r="A2365" s="1" t="s">
        <v>2365</v>
      </c>
      <c r="B2365" s="1" t="str">
        <f>_xlfn.TEXTBEFORE(Table7[[#This Row],[raw]]," ")</f>
        <v>PROWASTE-rt6468</v>
      </c>
      <c r="C2365" s="1"/>
      <c r="D2365" s="1">
        <f>_xlfn.NUMBERVALUE(_xlfn.TEXTAFTER(Table7[[#This Row],[raw]]," ",-1))</f>
        <v>2.6138715999999999E-8</v>
      </c>
    </row>
    <row r="2366" spans="1:4" ht="17" x14ac:dyDescent="0.25">
      <c r="A2366" s="1" t="s">
        <v>2366</v>
      </c>
      <c r="B2366" s="1" t="str">
        <f>_xlfn.TEXTBEFORE(Table7[[#This Row],[raw]]," ")</f>
        <v>PROWASTE-rt6471</v>
      </c>
      <c r="C2366" s="1"/>
      <c r="D2366" s="1">
        <f>_xlfn.NUMBERVALUE(_xlfn.TEXTAFTER(Table7[[#This Row],[raw]]," ",-1))</f>
        <v>7.8769225999999995E-8</v>
      </c>
    </row>
    <row r="2367" spans="1:4" ht="17" x14ac:dyDescent="0.25">
      <c r="A2367" s="1" t="s">
        <v>2367</v>
      </c>
      <c r="B2367" s="1" t="str">
        <f>_xlfn.TEXTBEFORE(Table7[[#This Row],[raw]]," ")</f>
        <v>PROWASTE-rt6476</v>
      </c>
      <c r="C2367" s="1"/>
      <c r="D2367" s="1">
        <f>_xlfn.NUMBERVALUE(_xlfn.TEXTAFTER(Table7[[#This Row],[raw]]," ",-1))</f>
        <v>2.3344621E-8</v>
      </c>
    </row>
    <row r="2368" spans="1:4" ht="17" x14ac:dyDescent="0.25">
      <c r="A2368" s="1" t="s">
        <v>2368</v>
      </c>
      <c r="B2368" s="1" t="str">
        <f>_xlfn.TEXTBEFORE(Table7[[#This Row],[raw]]," ")</f>
        <v>PROWASTE-rt6481</v>
      </c>
      <c r="C2368" s="1"/>
      <c r="D2368" s="1">
        <f>_xlfn.NUMBERVALUE(_xlfn.TEXTAFTER(Table7[[#This Row],[raw]]," ",-1))</f>
        <v>8.9814769999999993E-9</v>
      </c>
    </row>
    <row r="2369" spans="1:4" ht="17" x14ac:dyDescent="0.25">
      <c r="A2369" s="1" t="s">
        <v>2369</v>
      </c>
      <c r="B2369" s="1" t="str">
        <f>_xlfn.TEXTBEFORE(Table7[[#This Row],[raw]]," ")</f>
        <v>PROWASTE-rt6488_m</v>
      </c>
      <c r="C2369" s="1"/>
      <c r="D2369" s="1">
        <f>_xlfn.NUMBERVALUE(_xlfn.TEXTAFTER(Table7[[#This Row],[raw]]," ",-1))</f>
        <v>9.4670041299999999E-7</v>
      </c>
    </row>
    <row r="2370" spans="1:4" ht="17" x14ac:dyDescent="0.25">
      <c r="A2370" s="1" t="s">
        <v>2370</v>
      </c>
      <c r="B2370" s="1" t="str">
        <f>_xlfn.TEXTBEFORE(Table7[[#This Row],[raw]]," ")</f>
        <v>PROWASTE-rt6498</v>
      </c>
      <c r="C2370" s="1"/>
      <c r="D2370" s="1">
        <f>_xlfn.NUMBERVALUE(_xlfn.TEXTAFTER(Table7[[#This Row],[raw]]," ",-1))</f>
        <v>6.4086091199999996E-7</v>
      </c>
    </row>
    <row r="2371" spans="1:4" ht="17" x14ac:dyDescent="0.25">
      <c r="A2371" s="1" t="s">
        <v>2371</v>
      </c>
      <c r="B2371" s="1" t="str">
        <f>_xlfn.TEXTBEFORE(Table7[[#This Row],[raw]]," ")</f>
        <v>PROWASTE-rt6500</v>
      </c>
      <c r="C2371" s="1"/>
      <c r="D2371" s="1">
        <f>_xlfn.NUMBERVALUE(_xlfn.TEXTAFTER(Table7[[#This Row],[raw]]," ",-1))</f>
        <v>1.27116099E-7</v>
      </c>
    </row>
    <row r="2372" spans="1:4" ht="17" x14ac:dyDescent="0.25">
      <c r="A2372" s="1" t="s">
        <v>2372</v>
      </c>
      <c r="B2372" s="1" t="str">
        <f>_xlfn.TEXTBEFORE(Table7[[#This Row],[raw]]," ")</f>
        <v>PROWASTE-rt6501</v>
      </c>
      <c r="C2372" s="1"/>
      <c r="D2372" s="1">
        <f>_xlfn.NUMBERVALUE(_xlfn.TEXTAFTER(Table7[[#This Row],[raw]]," ",-1))</f>
        <v>5.4968899999999998E-10</v>
      </c>
    </row>
    <row r="2373" spans="1:4" ht="17" x14ac:dyDescent="0.25">
      <c r="A2373" s="1" t="s">
        <v>2373</v>
      </c>
      <c r="B2373" s="1" t="str">
        <f>_xlfn.TEXTBEFORE(Table7[[#This Row],[raw]]," ")</f>
        <v>PROWASTE-rt6510</v>
      </c>
      <c r="C2373" s="1"/>
      <c r="D2373" s="1">
        <f>_xlfn.NUMBERVALUE(_xlfn.TEXTAFTER(Table7[[#This Row],[raw]]," ",-1))</f>
        <v>1.80048446E-7</v>
      </c>
    </row>
    <row r="2374" spans="1:4" ht="17" x14ac:dyDescent="0.25">
      <c r="A2374" s="1" t="s">
        <v>2374</v>
      </c>
      <c r="B2374" s="1" t="str">
        <f>_xlfn.TEXTBEFORE(Table7[[#This Row],[raw]]," ")</f>
        <v>PROWASTE-rt6512</v>
      </c>
      <c r="C2374" s="1"/>
      <c r="D2374" s="1">
        <f>_xlfn.NUMBERVALUE(_xlfn.TEXTAFTER(Table7[[#This Row],[raw]]," ",-1))</f>
        <v>2.0446565000000001E-8</v>
      </c>
    </row>
    <row r="2375" spans="1:4" ht="17" x14ac:dyDescent="0.25">
      <c r="A2375" s="1" t="s">
        <v>2375</v>
      </c>
      <c r="B2375" s="1" t="str">
        <f>_xlfn.TEXTBEFORE(Table7[[#This Row],[raw]]," ")</f>
        <v>PROWASTE-rt6518</v>
      </c>
      <c r="C2375" s="1"/>
      <c r="D2375" s="1">
        <f>_xlfn.NUMBERVALUE(_xlfn.TEXTAFTER(Table7[[#This Row],[raw]]," ",-1))</f>
        <v>8.5987310000000001E-9</v>
      </c>
    </row>
    <row r="2376" spans="1:4" ht="17" x14ac:dyDescent="0.25">
      <c r="A2376" s="1" t="s">
        <v>2376</v>
      </c>
      <c r="B2376" s="1" t="str">
        <f>_xlfn.TEXTBEFORE(Table7[[#This Row],[raw]]," ")</f>
        <v>PROWASTE-rt6543</v>
      </c>
      <c r="C2376" s="1"/>
      <c r="D2376" s="1">
        <f>_xlfn.NUMBERVALUE(_xlfn.TEXTAFTER(Table7[[#This Row],[raw]]," ",-1))</f>
        <v>2.5709823E-8</v>
      </c>
    </row>
    <row r="2377" spans="1:4" ht="17" x14ac:dyDescent="0.25">
      <c r="A2377" s="1" t="s">
        <v>2377</v>
      </c>
      <c r="B2377" s="1" t="str">
        <f>_xlfn.TEXTBEFORE(Table7[[#This Row],[raw]]," ")</f>
        <v>PROWASTE-rt6544</v>
      </c>
      <c r="C2377" s="1"/>
      <c r="D2377" s="1">
        <f>_xlfn.NUMBERVALUE(_xlfn.TEXTAFTER(Table7[[#This Row],[raw]]," ",-1))</f>
        <v>1.3575975300000001E-6</v>
      </c>
    </row>
    <row r="2378" spans="1:4" ht="17" x14ac:dyDescent="0.25">
      <c r="A2378" s="1" t="s">
        <v>2378</v>
      </c>
      <c r="B2378" s="1" t="str">
        <f>_xlfn.TEXTBEFORE(Table7[[#This Row],[raw]]," ")</f>
        <v>PROWASTE-rt6546</v>
      </c>
      <c r="C2378" s="1"/>
      <c r="D2378" s="1">
        <f>_xlfn.NUMBERVALUE(_xlfn.TEXTAFTER(Table7[[#This Row],[raw]]," ",-1))</f>
        <v>4.0232578699999999E-7</v>
      </c>
    </row>
    <row r="2379" spans="1:4" ht="17" x14ac:dyDescent="0.25">
      <c r="A2379" s="1" t="s">
        <v>2379</v>
      </c>
      <c r="B2379" s="1" t="str">
        <f>_xlfn.TEXTBEFORE(Table7[[#This Row],[raw]]," ")</f>
        <v>PROWASTE-rt6557</v>
      </c>
      <c r="C2379" s="1"/>
      <c r="D2379" s="1">
        <f>_xlfn.NUMBERVALUE(_xlfn.TEXTAFTER(Table7[[#This Row],[raw]]," ",-1))</f>
        <v>1.6992759800000001E-7</v>
      </c>
    </row>
    <row r="2380" spans="1:4" ht="17" x14ac:dyDescent="0.25">
      <c r="A2380" s="1" t="s">
        <v>2380</v>
      </c>
      <c r="B2380" s="1" t="str">
        <f>_xlfn.TEXTBEFORE(Table7[[#This Row],[raw]]," ")</f>
        <v>PROWASTE-rt6574</v>
      </c>
      <c r="C2380" s="1"/>
      <c r="D2380" s="1">
        <f>_xlfn.NUMBERVALUE(_xlfn.TEXTAFTER(Table7[[#This Row],[raw]]," ",-1))</f>
        <v>4.5517799000000003E-8</v>
      </c>
    </row>
    <row r="2381" spans="1:4" ht="17" x14ac:dyDescent="0.25">
      <c r="A2381" s="1" t="s">
        <v>2381</v>
      </c>
      <c r="B2381" s="1" t="str">
        <f>_xlfn.TEXTBEFORE(Table7[[#This Row],[raw]]," ")</f>
        <v>PROWASTE-rt6582</v>
      </c>
      <c r="C2381" s="1"/>
      <c r="D2381" s="1">
        <f>_xlfn.NUMBERVALUE(_xlfn.TEXTAFTER(Table7[[#This Row],[raw]]," ",-1))</f>
        <v>3.7490898999999999E-8</v>
      </c>
    </row>
    <row r="2382" spans="1:4" ht="17" x14ac:dyDescent="0.25">
      <c r="A2382" s="1" t="s">
        <v>2382</v>
      </c>
      <c r="B2382" s="1" t="str">
        <f>_xlfn.TEXTBEFORE(Table7[[#This Row],[raw]]," ")</f>
        <v>PROWASTE-rt6588</v>
      </c>
      <c r="C2382" s="1"/>
      <c r="D2382" s="1">
        <f>_xlfn.NUMBERVALUE(_xlfn.TEXTAFTER(Table7[[#This Row],[raw]]," ",-1))</f>
        <v>8.9087662400000003E-7</v>
      </c>
    </row>
    <row r="2383" spans="1:4" ht="17" x14ac:dyDescent="0.25">
      <c r="A2383" s="1" t="s">
        <v>2383</v>
      </c>
      <c r="B2383" s="1" t="str">
        <f>_xlfn.TEXTBEFORE(Table7[[#This Row],[raw]]," ")</f>
        <v>PROWASTE-rt6592</v>
      </c>
      <c r="C2383" s="1"/>
      <c r="D2383" s="1">
        <f>_xlfn.NUMBERVALUE(_xlfn.TEXTAFTER(Table7[[#This Row],[raw]]," ",-1))</f>
        <v>3.9389870000000002E-8</v>
      </c>
    </row>
    <row r="2384" spans="1:4" ht="17" x14ac:dyDescent="0.25">
      <c r="A2384" s="1" t="s">
        <v>2384</v>
      </c>
      <c r="B2384" s="1" t="str">
        <f>_xlfn.TEXTBEFORE(Table7[[#This Row],[raw]]," ")</f>
        <v>PROWASTE-rt6603</v>
      </c>
      <c r="C2384" s="1"/>
      <c r="D2384" s="1">
        <f>_xlfn.NUMBERVALUE(_xlfn.TEXTAFTER(Table7[[#This Row],[raw]]," ",-1))</f>
        <v>1.81238336E-7</v>
      </c>
    </row>
    <row r="2385" spans="1:4" ht="17" x14ac:dyDescent="0.25">
      <c r="A2385" s="1" t="s">
        <v>2385</v>
      </c>
      <c r="B2385" s="1" t="str">
        <f>_xlfn.TEXTBEFORE(Table7[[#This Row],[raw]]," ")</f>
        <v>PROWASTE-rt6611</v>
      </c>
      <c r="C2385" s="1"/>
      <c r="D2385" s="1">
        <f>_xlfn.NUMBERVALUE(_xlfn.TEXTAFTER(Table7[[#This Row],[raw]]," ",-1))</f>
        <v>2.3330589999999999E-9</v>
      </c>
    </row>
    <row r="2386" spans="1:4" ht="17" x14ac:dyDescent="0.25">
      <c r="A2386" s="1" t="s">
        <v>2386</v>
      </c>
      <c r="B2386" s="1" t="str">
        <f>_xlfn.TEXTBEFORE(Table7[[#This Row],[raw]]," ")</f>
        <v>PROWASTE-rt6640</v>
      </c>
      <c r="C2386" s="1"/>
      <c r="D2386" s="1">
        <f>_xlfn.NUMBERVALUE(_xlfn.TEXTAFTER(Table7[[#This Row],[raw]]," ",-1))</f>
        <v>0</v>
      </c>
    </row>
    <row r="2387" spans="1:4" ht="17" x14ac:dyDescent="0.25">
      <c r="A2387" s="1" t="s">
        <v>2387</v>
      </c>
      <c r="B2387" s="1" t="str">
        <f>_xlfn.TEXTBEFORE(Table7[[#This Row],[raw]]," ")</f>
        <v>PROWASTE-rt6665</v>
      </c>
      <c r="C2387" s="1"/>
      <c r="D2387" s="1">
        <f>_xlfn.NUMBERVALUE(_xlfn.TEXTAFTER(Table7[[#This Row],[raw]]," ",-1))</f>
        <v>2.62346275E-7</v>
      </c>
    </row>
    <row r="2388" spans="1:4" ht="17" x14ac:dyDescent="0.25">
      <c r="A2388" s="1" t="s">
        <v>2388</v>
      </c>
      <c r="B2388" s="1" t="str">
        <f>_xlfn.TEXTBEFORE(Table7[[#This Row],[raw]]," ")</f>
        <v>PROWASTE-rt6669</v>
      </c>
      <c r="C2388" s="1"/>
      <c r="D2388" s="1">
        <f>_xlfn.NUMBERVALUE(_xlfn.TEXTAFTER(Table7[[#This Row],[raw]]," ",-1))</f>
        <v>1.2318456500000001E-7</v>
      </c>
    </row>
    <row r="2389" spans="1:4" ht="17" x14ac:dyDescent="0.25">
      <c r="A2389" s="1" t="s">
        <v>2389</v>
      </c>
      <c r="B2389" s="1" t="str">
        <f>_xlfn.TEXTBEFORE(Table7[[#This Row],[raw]]," ")</f>
        <v>PROWASTE-rt6691</v>
      </c>
      <c r="C2389" s="1"/>
      <c r="D2389" s="1">
        <f>_xlfn.NUMBERVALUE(_xlfn.TEXTAFTER(Table7[[#This Row],[raw]]," ",-1))</f>
        <v>3.7447408000000002E-8</v>
      </c>
    </row>
    <row r="2390" spans="1:4" ht="17" x14ac:dyDescent="0.25">
      <c r="A2390" s="1" t="s">
        <v>2390</v>
      </c>
      <c r="B2390" s="1" t="str">
        <f>_xlfn.TEXTBEFORE(Table7[[#This Row],[raw]]," ")</f>
        <v>PROWASTE-rt6692_m</v>
      </c>
      <c r="C2390" s="1"/>
      <c r="D2390" s="1">
        <f>_xlfn.NUMBERVALUE(_xlfn.TEXTAFTER(Table7[[#This Row],[raw]]," ",-1))</f>
        <v>4.8119447000000002E-8</v>
      </c>
    </row>
    <row r="2391" spans="1:4" ht="17" x14ac:dyDescent="0.25">
      <c r="A2391" s="1" t="s">
        <v>2391</v>
      </c>
      <c r="B2391" s="1" t="str">
        <f>_xlfn.TEXTBEFORE(Table7[[#This Row],[raw]]," ")</f>
        <v>PROWASTE-rt6698</v>
      </c>
      <c r="C2391" s="1"/>
      <c r="D2391" s="1">
        <f>_xlfn.NUMBERVALUE(_xlfn.TEXTAFTER(Table7[[#This Row],[raw]]," ",-1))</f>
        <v>9.0834006E-8</v>
      </c>
    </row>
    <row r="2392" spans="1:4" ht="17" x14ac:dyDescent="0.25">
      <c r="A2392" s="1" t="s">
        <v>2392</v>
      </c>
      <c r="B2392" s="1" t="str">
        <f>_xlfn.TEXTBEFORE(Table7[[#This Row],[raw]]," ")</f>
        <v>PROWASTE-rt6718_vm</v>
      </c>
      <c r="C2392" s="1"/>
      <c r="D2392" s="1">
        <f>_xlfn.NUMBERVALUE(_xlfn.TEXTAFTER(Table7[[#This Row],[raw]]," ",-1))</f>
        <v>0</v>
      </c>
    </row>
    <row r="2393" spans="1:4" ht="17" x14ac:dyDescent="0.25">
      <c r="A2393" s="1" t="s">
        <v>2393</v>
      </c>
      <c r="B2393" s="1" t="str">
        <f>_xlfn.TEXTBEFORE(Table7[[#This Row],[raw]]," ")</f>
        <v>PROWASTE-rt6727</v>
      </c>
      <c r="C2393" s="1"/>
      <c r="D2393" s="1">
        <f>_xlfn.NUMBERVALUE(_xlfn.TEXTAFTER(Table7[[#This Row],[raw]]," ",-1))</f>
        <v>1.6878251000000001E-8</v>
      </c>
    </row>
    <row r="2394" spans="1:4" ht="17" x14ac:dyDescent="0.25">
      <c r="A2394" s="1" t="s">
        <v>2394</v>
      </c>
      <c r="B2394" s="1" t="str">
        <f>_xlfn.TEXTBEFORE(Table7[[#This Row],[raw]]," ")</f>
        <v>PROWASTE-rt6741</v>
      </c>
      <c r="C2394" s="1"/>
      <c r="D2394" s="1">
        <f>_xlfn.NUMBERVALUE(_xlfn.TEXTAFTER(Table7[[#This Row],[raw]]," ",-1))</f>
        <v>7.8333799999999994E-8</v>
      </c>
    </row>
    <row r="2395" spans="1:4" ht="17" x14ac:dyDescent="0.25">
      <c r="A2395" s="1" t="s">
        <v>2395</v>
      </c>
      <c r="B2395" s="1" t="str">
        <f>_xlfn.TEXTBEFORE(Table7[[#This Row],[raw]]," ")</f>
        <v>PROWASTE-rt6753</v>
      </c>
      <c r="C2395" s="1"/>
      <c r="D2395" s="1">
        <f>_xlfn.NUMBERVALUE(_xlfn.TEXTAFTER(Table7[[#This Row],[raw]]," ",-1))</f>
        <v>7.8471456000000001E-8</v>
      </c>
    </row>
    <row r="2396" spans="1:4" ht="17" x14ac:dyDescent="0.25">
      <c r="A2396" s="1" t="s">
        <v>2396</v>
      </c>
      <c r="B2396" s="1" t="str">
        <f>_xlfn.TEXTBEFORE(Table7[[#This Row],[raw]]," ")</f>
        <v>PROWASTE-rt6761</v>
      </c>
      <c r="C2396" s="1"/>
      <c r="D2396" s="1">
        <f>_xlfn.NUMBERVALUE(_xlfn.TEXTAFTER(Table7[[#This Row],[raw]]," ",-1))</f>
        <v>2.2302217800000001E-7</v>
      </c>
    </row>
    <row r="2397" spans="1:4" ht="17" x14ac:dyDescent="0.25">
      <c r="A2397" s="1" t="s">
        <v>2397</v>
      </c>
      <c r="B2397" s="1" t="str">
        <f>_xlfn.TEXTBEFORE(Table7[[#This Row],[raw]]," ")</f>
        <v>PROWASTE-rt6769</v>
      </c>
      <c r="C2397" s="1"/>
      <c r="D2397" s="1">
        <f>_xlfn.NUMBERVALUE(_xlfn.TEXTAFTER(Table7[[#This Row],[raw]]," ",-1))</f>
        <v>3.7002928399999998E-7</v>
      </c>
    </row>
    <row r="2398" spans="1:4" ht="17" x14ac:dyDescent="0.25">
      <c r="A2398" s="1" t="s">
        <v>2398</v>
      </c>
      <c r="B2398" s="1" t="str">
        <f>_xlfn.TEXTBEFORE(Table7[[#This Row],[raw]]," ")</f>
        <v>PROWASTE-rt6791</v>
      </c>
      <c r="C2398" s="1"/>
      <c r="D2398" s="1">
        <f>_xlfn.NUMBERVALUE(_xlfn.TEXTAFTER(Table7[[#This Row],[raw]]," ",-1))</f>
        <v>4.3039240000000003E-8</v>
      </c>
    </row>
    <row r="2399" spans="1:4" ht="17" x14ac:dyDescent="0.25">
      <c r="A2399" s="1" t="s">
        <v>2399</v>
      </c>
      <c r="B2399" s="1" t="str">
        <f>_xlfn.TEXTBEFORE(Table7[[#This Row],[raw]]," ")</f>
        <v>PROWASTE-rt6799</v>
      </c>
      <c r="C2399" s="1"/>
      <c r="D2399" s="1">
        <f>_xlfn.NUMBERVALUE(_xlfn.TEXTAFTER(Table7[[#This Row],[raw]]," ",-1))</f>
        <v>2.8638958329999998E-6</v>
      </c>
    </row>
    <row r="2400" spans="1:4" ht="17" x14ac:dyDescent="0.25">
      <c r="A2400" s="1" t="s">
        <v>2400</v>
      </c>
      <c r="B2400" s="1" t="str">
        <f>_xlfn.TEXTBEFORE(Table7[[#This Row],[raw]]," ")</f>
        <v>PROWASTE-rt6811</v>
      </c>
      <c r="C2400" s="1"/>
      <c r="D2400" s="1">
        <f>_xlfn.NUMBERVALUE(_xlfn.TEXTAFTER(Table7[[#This Row],[raw]]," ",-1))</f>
        <v>4.84441981E-7</v>
      </c>
    </row>
    <row r="2401" spans="1:4" ht="17" x14ac:dyDescent="0.25">
      <c r="A2401" s="1" t="s">
        <v>2401</v>
      </c>
      <c r="B2401" s="1" t="str">
        <f>_xlfn.TEXTBEFORE(Table7[[#This Row],[raw]]," ")</f>
        <v>PROWASTE-rt6812</v>
      </c>
      <c r="C2401" s="1"/>
      <c r="D2401" s="1">
        <f>_xlfn.NUMBERVALUE(_xlfn.TEXTAFTER(Table7[[#This Row],[raw]]," ",-1))</f>
        <v>9.9089943000000001E-8</v>
      </c>
    </row>
    <row r="2402" spans="1:4" ht="17" x14ac:dyDescent="0.25">
      <c r="A2402" s="1" t="s">
        <v>2402</v>
      </c>
      <c r="B2402" s="1" t="str">
        <f>_xlfn.TEXTBEFORE(Table7[[#This Row],[raw]]," ")</f>
        <v>PROWASTE-rt6816</v>
      </c>
      <c r="C2402" s="1"/>
      <c r="D2402" s="1">
        <f>_xlfn.NUMBERVALUE(_xlfn.TEXTAFTER(Table7[[#This Row],[raw]]," ",-1))</f>
        <v>1.6514613000000001E-7</v>
      </c>
    </row>
    <row r="2403" spans="1:4" ht="17" x14ac:dyDescent="0.25">
      <c r="A2403" s="1" t="s">
        <v>2403</v>
      </c>
      <c r="B2403" s="1" t="str">
        <f>_xlfn.TEXTBEFORE(Table7[[#This Row],[raw]]," ")</f>
        <v>PROWASTE-rt6820</v>
      </c>
      <c r="C2403" s="1"/>
      <c r="D2403" s="1">
        <f>_xlfn.NUMBERVALUE(_xlfn.TEXTAFTER(Table7[[#This Row],[raw]]," ",-1))</f>
        <v>4.0610599E-8</v>
      </c>
    </row>
    <row r="2404" spans="1:4" ht="17" x14ac:dyDescent="0.25">
      <c r="A2404" s="1" t="s">
        <v>2404</v>
      </c>
      <c r="B2404" s="1" t="str">
        <f>_xlfn.TEXTBEFORE(Table7[[#This Row],[raw]]," ")</f>
        <v>PROWASTE-rt6827</v>
      </c>
      <c r="C2404" s="1"/>
      <c r="D2404" s="1">
        <f>_xlfn.NUMBERVALUE(_xlfn.TEXTAFTER(Table7[[#This Row],[raw]]," ",-1))</f>
        <v>8.0617545000000005E-8</v>
      </c>
    </row>
    <row r="2405" spans="1:4" ht="17" x14ac:dyDescent="0.25">
      <c r="A2405" s="1" t="s">
        <v>2405</v>
      </c>
      <c r="B2405" s="1" t="str">
        <f>_xlfn.TEXTBEFORE(Table7[[#This Row],[raw]]," ")</f>
        <v>PROWASTE-rt6850</v>
      </c>
      <c r="C2405" s="1"/>
      <c r="D2405" s="1">
        <f>_xlfn.NUMBERVALUE(_xlfn.TEXTAFTER(Table7[[#This Row],[raw]]," ",-1))</f>
        <v>3.8123497499999997E-7</v>
      </c>
    </row>
    <row r="2406" spans="1:4" ht="17" x14ac:dyDescent="0.25">
      <c r="A2406" s="1" t="s">
        <v>2406</v>
      </c>
      <c r="B2406" s="1" t="str">
        <f>_xlfn.TEXTBEFORE(Table7[[#This Row],[raw]]," ")</f>
        <v>PROWASTE-rt6860</v>
      </c>
      <c r="C2406" s="1"/>
      <c r="D2406" s="1">
        <f>_xlfn.NUMBERVALUE(_xlfn.TEXTAFTER(Table7[[#This Row],[raw]]," ",-1))</f>
        <v>1.6112211299999999E-7</v>
      </c>
    </row>
    <row r="2407" spans="1:4" ht="17" x14ac:dyDescent="0.25">
      <c r="A2407" s="1" t="s">
        <v>2407</v>
      </c>
      <c r="B2407" s="1" t="str">
        <f>_xlfn.TEXTBEFORE(Table7[[#This Row],[raw]]," ")</f>
        <v>PROWASTE-rt6872</v>
      </c>
      <c r="C2407" s="1"/>
      <c r="D2407" s="1">
        <f>_xlfn.NUMBERVALUE(_xlfn.TEXTAFTER(Table7[[#This Row],[raw]]," ",-1))</f>
        <v>5.7580388999999998E-8</v>
      </c>
    </row>
    <row r="2408" spans="1:4" ht="17" x14ac:dyDescent="0.25">
      <c r="A2408" s="1" t="s">
        <v>2408</v>
      </c>
      <c r="B2408" s="1" t="str">
        <f>_xlfn.TEXTBEFORE(Table7[[#This Row],[raw]]," ")</f>
        <v>PROWASTE-rt6880</v>
      </c>
      <c r="C2408" s="1"/>
      <c r="D2408" s="1">
        <f>_xlfn.NUMBERVALUE(_xlfn.TEXTAFTER(Table7[[#This Row],[raw]]," ",-1))</f>
        <v>1.5017555E-8</v>
      </c>
    </row>
    <row r="2409" spans="1:4" ht="17" x14ac:dyDescent="0.25">
      <c r="A2409" s="1" t="s">
        <v>2409</v>
      </c>
      <c r="B2409" s="1" t="str">
        <f>_xlfn.TEXTBEFORE(Table7[[#This Row],[raw]]," ")</f>
        <v>PROWASTE-rt6884</v>
      </c>
      <c r="C2409" s="1"/>
      <c r="D2409" s="1">
        <f>_xlfn.NUMBERVALUE(_xlfn.TEXTAFTER(Table7[[#This Row],[raw]]," ",-1))</f>
        <v>9.9466717000000006E-8</v>
      </c>
    </row>
    <row r="2410" spans="1:4" ht="17" x14ac:dyDescent="0.25">
      <c r="A2410" s="1" t="s">
        <v>2410</v>
      </c>
      <c r="B2410" s="1" t="str">
        <f>_xlfn.TEXTBEFORE(Table7[[#This Row],[raw]]," ")</f>
        <v>PROWASTE-rt6885</v>
      </c>
      <c r="C2410" s="1"/>
      <c r="D2410" s="1">
        <f>_xlfn.NUMBERVALUE(_xlfn.TEXTAFTER(Table7[[#This Row],[raw]]," ",-1))</f>
        <v>3.8133150000000003E-9</v>
      </c>
    </row>
    <row r="2411" spans="1:4" ht="17" x14ac:dyDescent="0.25">
      <c r="A2411" s="1" t="s">
        <v>2411</v>
      </c>
      <c r="B2411" s="1" t="str">
        <f>_xlfn.TEXTBEFORE(Table7[[#This Row],[raw]]," ")</f>
        <v>PROWASTE-rt6908</v>
      </c>
      <c r="C2411" s="1"/>
      <c r="D2411" s="1">
        <f>_xlfn.NUMBERVALUE(_xlfn.TEXTAFTER(Table7[[#This Row],[raw]]," ",-1))</f>
        <v>4.6671961200000001E-7</v>
      </c>
    </row>
    <row r="2412" spans="1:4" ht="17" x14ac:dyDescent="0.25">
      <c r="A2412" s="1" t="s">
        <v>2412</v>
      </c>
      <c r="B2412" s="1" t="str">
        <f>_xlfn.TEXTBEFORE(Table7[[#This Row],[raw]]," ")</f>
        <v>PROWASTE-rt6932</v>
      </c>
      <c r="C2412" s="1"/>
      <c r="D2412" s="1">
        <f>_xlfn.NUMBERVALUE(_xlfn.TEXTAFTER(Table7[[#This Row],[raw]]," ",-1))</f>
        <v>1.35916741E-7</v>
      </c>
    </row>
    <row r="2413" spans="1:4" ht="17" x14ac:dyDescent="0.25">
      <c r="A2413" s="1" t="s">
        <v>2413</v>
      </c>
      <c r="B2413" s="1" t="str">
        <f>_xlfn.TEXTBEFORE(Table7[[#This Row],[raw]]," ")</f>
        <v>PROWASTE-rt6941</v>
      </c>
      <c r="C2413" s="1"/>
      <c r="D2413" s="1">
        <f>_xlfn.NUMBERVALUE(_xlfn.TEXTAFTER(Table7[[#This Row],[raw]]," ",-1))</f>
        <v>8.8952140999999997E-8</v>
      </c>
    </row>
    <row r="2414" spans="1:4" ht="17" x14ac:dyDescent="0.25">
      <c r="A2414" s="1" t="s">
        <v>2414</v>
      </c>
      <c r="B2414" s="1" t="str">
        <f>_xlfn.TEXTBEFORE(Table7[[#This Row],[raw]]," ")</f>
        <v>PROWASTE-rt6946</v>
      </c>
      <c r="C2414" s="1"/>
      <c r="D2414" s="1">
        <f>_xlfn.NUMBERVALUE(_xlfn.TEXTAFTER(Table7[[#This Row],[raw]]," ",-1))</f>
        <v>9.3089370000000006E-9</v>
      </c>
    </row>
    <row r="2415" spans="1:4" ht="17" x14ac:dyDescent="0.25">
      <c r="A2415" s="1" t="s">
        <v>2415</v>
      </c>
      <c r="B2415" s="1" t="str">
        <f>_xlfn.TEXTBEFORE(Table7[[#This Row],[raw]]," ")</f>
        <v>PROWASTE-rt6960</v>
      </c>
      <c r="C2415" s="1"/>
      <c r="D2415" s="1">
        <f>_xlfn.NUMBERVALUE(_xlfn.TEXTAFTER(Table7[[#This Row],[raw]]," ",-1))</f>
        <v>1.3116364199999999E-7</v>
      </c>
    </row>
    <row r="2416" spans="1:4" ht="17" x14ac:dyDescent="0.25">
      <c r="A2416" s="1" t="s">
        <v>2416</v>
      </c>
      <c r="B2416" s="1" t="str">
        <f>_xlfn.TEXTBEFORE(Table7[[#This Row],[raw]]," ")</f>
        <v>PROWASTE-rt6971_x</v>
      </c>
      <c r="C2416" s="1"/>
      <c r="D2416" s="1">
        <f>_xlfn.NUMBERVALUE(_xlfn.TEXTAFTER(Table7[[#This Row],[raw]]," ",-1))</f>
        <v>7.3316780999999994E-8</v>
      </c>
    </row>
    <row r="2417" spans="1:4" ht="17" x14ac:dyDescent="0.25">
      <c r="A2417" s="1" t="s">
        <v>2417</v>
      </c>
      <c r="B2417" s="1" t="str">
        <f>_xlfn.TEXTBEFORE(Table7[[#This Row],[raw]]," ")</f>
        <v>PROWASTE-rt6972_en</v>
      </c>
      <c r="C2417" s="1"/>
      <c r="D2417" s="1">
        <f>_xlfn.NUMBERVALUE(_xlfn.TEXTAFTER(Table7[[#This Row],[raw]]," ",-1))</f>
        <v>1.2188146E-8</v>
      </c>
    </row>
    <row r="2418" spans="1:4" ht="17" x14ac:dyDescent="0.25">
      <c r="A2418" s="1" t="s">
        <v>2418</v>
      </c>
      <c r="B2418" s="1" t="str">
        <f>_xlfn.TEXTBEFORE(Table7[[#This Row],[raw]]," ")</f>
        <v>PROWASTE-rt6980</v>
      </c>
      <c r="C2418" s="1"/>
      <c r="D2418" s="1">
        <f>_xlfn.NUMBERVALUE(_xlfn.TEXTAFTER(Table7[[#This Row],[raw]]," ",-1))</f>
        <v>3.6790799E-8</v>
      </c>
    </row>
    <row r="2419" spans="1:4" ht="17" x14ac:dyDescent="0.25">
      <c r="A2419" s="1" t="s">
        <v>2419</v>
      </c>
      <c r="B2419" s="1" t="str">
        <f>_xlfn.TEXTBEFORE(Table7[[#This Row],[raw]]," ")</f>
        <v>PROWASTE-rt6983</v>
      </c>
      <c r="C2419" s="1"/>
      <c r="D2419" s="1">
        <f>_xlfn.NUMBERVALUE(_xlfn.TEXTAFTER(Table7[[#This Row],[raw]]," ",-1))</f>
        <v>6.5501971400000002E-7</v>
      </c>
    </row>
    <row r="2420" spans="1:4" ht="17" x14ac:dyDescent="0.25">
      <c r="A2420" s="1" t="s">
        <v>2420</v>
      </c>
      <c r="B2420" s="1" t="str">
        <f>_xlfn.TEXTBEFORE(Table7[[#This Row],[raw]]," ")</f>
        <v>PROWASTE-rt6998</v>
      </c>
      <c r="C2420" s="1"/>
      <c r="D2420" s="1">
        <f>_xlfn.NUMBERVALUE(_xlfn.TEXTAFTER(Table7[[#This Row],[raw]]," ",-1))</f>
        <v>7.8508126200000001E-7</v>
      </c>
    </row>
    <row r="2421" spans="1:4" ht="17" x14ac:dyDescent="0.25">
      <c r="A2421" s="1" t="s">
        <v>2421</v>
      </c>
      <c r="B2421" s="1" t="str">
        <f>_xlfn.TEXTBEFORE(Table7[[#This Row],[raw]]," ")</f>
        <v>PROWASTE-rt7036</v>
      </c>
      <c r="C2421" s="1"/>
      <c r="D2421" s="1">
        <f>_xlfn.NUMBERVALUE(_xlfn.TEXTAFTER(Table7[[#This Row],[raw]]," ",-1))</f>
        <v>1.5039916500000001E-7</v>
      </c>
    </row>
    <row r="2422" spans="1:4" ht="17" x14ac:dyDescent="0.25">
      <c r="A2422" s="1" t="s">
        <v>2422</v>
      </c>
      <c r="B2422" s="1" t="str">
        <f>_xlfn.TEXTBEFORE(Table7[[#This Row],[raw]]," ")</f>
        <v>PROWASTE-rt7041</v>
      </c>
      <c r="C2422" s="1"/>
      <c r="D2422" s="1">
        <f>_xlfn.NUMBERVALUE(_xlfn.TEXTAFTER(Table7[[#This Row],[raw]]," ",-1))</f>
        <v>4.6277972300000002E-7</v>
      </c>
    </row>
    <row r="2423" spans="1:4" ht="17" x14ac:dyDescent="0.25">
      <c r="A2423" s="1" t="s">
        <v>2423</v>
      </c>
      <c r="B2423" s="1" t="str">
        <f>_xlfn.TEXTBEFORE(Table7[[#This Row],[raw]]," ")</f>
        <v>PROWASTE-rt7050</v>
      </c>
      <c r="C2423" s="1"/>
      <c r="D2423" s="1">
        <f>_xlfn.NUMBERVALUE(_xlfn.TEXTAFTER(Table7[[#This Row],[raw]]," ",-1))</f>
        <v>2.3118426999999999E-8</v>
      </c>
    </row>
    <row r="2424" spans="1:4" ht="17" x14ac:dyDescent="0.25">
      <c r="A2424" s="1" t="s">
        <v>2424</v>
      </c>
      <c r="B2424" s="1" t="str">
        <f>_xlfn.TEXTBEFORE(Table7[[#This Row],[raw]]," ")</f>
        <v>PROWASTE-rt7052</v>
      </c>
      <c r="C2424" s="1"/>
      <c r="D2424" s="1">
        <f>_xlfn.NUMBERVALUE(_xlfn.TEXTAFTER(Table7[[#This Row],[raw]]," ",-1))</f>
        <v>2.5948590920000002E-6</v>
      </c>
    </row>
    <row r="2425" spans="1:4" ht="17" x14ac:dyDescent="0.25">
      <c r="A2425" s="1" t="s">
        <v>2425</v>
      </c>
      <c r="B2425" s="1" t="str">
        <f>_xlfn.TEXTBEFORE(Table7[[#This Row],[raw]]," ")</f>
        <v>PROWASTE-rt7055</v>
      </c>
      <c r="C2425" s="1"/>
      <c r="D2425" s="1">
        <f>_xlfn.NUMBERVALUE(_xlfn.TEXTAFTER(Table7[[#This Row],[raw]]," ",-1))</f>
        <v>1.721135499E-6</v>
      </c>
    </row>
    <row r="2426" spans="1:4" ht="17" x14ac:dyDescent="0.25">
      <c r="A2426" s="1" t="s">
        <v>2426</v>
      </c>
      <c r="B2426" s="1" t="str">
        <f>_xlfn.TEXTBEFORE(Table7[[#This Row],[raw]]," ")</f>
        <v>PROWASTE-rt7056</v>
      </c>
      <c r="C2426" s="1"/>
      <c r="D2426" s="1">
        <f>_xlfn.NUMBERVALUE(_xlfn.TEXTAFTER(Table7[[#This Row],[raw]]," ",-1))</f>
        <v>2.7482472700000002E-7</v>
      </c>
    </row>
    <row r="2427" spans="1:4" ht="17" x14ac:dyDescent="0.25">
      <c r="A2427" s="1" t="s">
        <v>2427</v>
      </c>
      <c r="B2427" s="1" t="str">
        <f>_xlfn.TEXTBEFORE(Table7[[#This Row],[raw]]," ")</f>
        <v>PROWASTE-rt7057</v>
      </c>
      <c r="C2427" s="1"/>
      <c r="D2427" s="1">
        <f>_xlfn.NUMBERVALUE(_xlfn.TEXTAFTER(Table7[[#This Row],[raw]]," ",-1))</f>
        <v>1.9700172E-8</v>
      </c>
    </row>
    <row r="2428" spans="1:4" ht="17" x14ac:dyDescent="0.25">
      <c r="A2428" s="1" t="s">
        <v>2428</v>
      </c>
      <c r="B2428" s="1" t="str">
        <f>_xlfn.TEXTBEFORE(Table7[[#This Row],[raw]]," ")</f>
        <v>PROWASTE-rt7067</v>
      </c>
      <c r="C2428" s="1"/>
      <c r="D2428" s="1">
        <f>_xlfn.NUMBERVALUE(_xlfn.TEXTAFTER(Table7[[#This Row],[raw]]," ",-1))</f>
        <v>3.3804545000000001E-8</v>
      </c>
    </row>
    <row r="2429" spans="1:4" ht="17" x14ac:dyDescent="0.25">
      <c r="A2429" s="1" t="s">
        <v>2429</v>
      </c>
      <c r="B2429" s="1" t="str">
        <f>_xlfn.TEXTBEFORE(Table7[[#This Row],[raw]]," ")</f>
        <v>PROWASTE-rt7070</v>
      </c>
      <c r="C2429" s="1"/>
      <c r="D2429" s="1">
        <f>_xlfn.NUMBERVALUE(_xlfn.TEXTAFTER(Table7[[#This Row],[raw]]," ",-1))</f>
        <v>7.0684223300000005E-7</v>
      </c>
    </row>
    <row r="2430" spans="1:4" ht="17" x14ac:dyDescent="0.25">
      <c r="A2430" s="1" t="s">
        <v>2430</v>
      </c>
      <c r="B2430" s="1" t="str">
        <f>_xlfn.TEXTBEFORE(Table7[[#This Row],[raw]]," ")</f>
        <v>PROWASTE-rt7081</v>
      </c>
      <c r="C2430" s="1"/>
      <c r="D2430" s="1">
        <f>_xlfn.NUMBERVALUE(_xlfn.TEXTAFTER(Table7[[#This Row],[raw]]," ",-1))</f>
        <v>1.3252318000000001E-8</v>
      </c>
    </row>
    <row r="2431" spans="1:4" ht="17" x14ac:dyDescent="0.25">
      <c r="A2431" s="1" t="s">
        <v>2431</v>
      </c>
      <c r="B2431" s="1" t="str">
        <f>_xlfn.TEXTBEFORE(Table7[[#This Row],[raw]]," ")</f>
        <v>PROWASTE-rt7110</v>
      </c>
      <c r="C2431" s="1"/>
      <c r="D2431" s="1">
        <f>_xlfn.NUMBERVALUE(_xlfn.TEXTAFTER(Table7[[#This Row],[raw]]," ",-1))</f>
        <v>2.73634628E-7</v>
      </c>
    </row>
    <row r="2432" spans="1:4" ht="17" x14ac:dyDescent="0.25">
      <c r="A2432" s="1" t="s">
        <v>2432</v>
      </c>
      <c r="B2432" s="1" t="str">
        <f>_xlfn.TEXTBEFORE(Table7[[#This Row],[raw]]," ")</f>
        <v>PROWASTE-rt7114_c</v>
      </c>
      <c r="C2432" s="1"/>
      <c r="D2432" s="1">
        <f>_xlfn.NUMBERVALUE(_xlfn.TEXTAFTER(Table7[[#This Row],[raw]]," ",-1))</f>
        <v>3.22176908E-7</v>
      </c>
    </row>
    <row r="2433" spans="1:4" ht="17" x14ac:dyDescent="0.25">
      <c r="A2433" s="1" t="s">
        <v>2433</v>
      </c>
      <c r="B2433" s="1" t="str">
        <f>_xlfn.TEXTBEFORE(Table7[[#This Row],[raw]]," ")</f>
        <v>PROWASTE-rt7115</v>
      </c>
      <c r="C2433" s="1"/>
      <c r="D2433" s="1">
        <f>_xlfn.NUMBERVALUE(_xlfn.TEXTAFTER(Table7[[#This Row],[raw]]," ",-1))</f>
        <v>1.0186431099999999E-7</v>
      </c>
    </row>
    <row r="2434" spans="1:4" ht="17" x14ac:dyDescent="0.25">
      <c r="A2434" s="1" t="s">
        <v>2434</v>
      </c>
      <c r="B2434" s="1" t="str">
        <f>_xlfn.TEXTBEFORE(Table7[[#This Row],[raw]]," ")</f>
        <v>PROWASTE-rt7120</v>
      </c>
      <c r="C2434" s="1"/>
      <c r="D2434" s="1">
        <f>_xlfn.NUMBERVALUE(_xlfn.TEXTAFTER(Table7[[#This Row],[raw]]," ",-1))</f>
        <v>1.4186944620000001E-6</v>
      </c>
    </row>
    <row r="2435" spans="1:4" ht="17" x14ac:dyDescent="0.25">
      <c r="A2435" s="1" t="s">
        <v>2435</v>
      </c>
      <c r="B2435" s="1" t="str">
        <f>_xlfn.TEXTBEFORE(Table7[[#This Row],[raw]]," ")</f>
        <v>PROWASTE-rt7128_m</v>
      </c>
      <c r="C2435" s="1"/>
      <c r="D2435" s="1">
        <f>_xlfn.NUMBERVALUE(_xlfn.TEXTAFTER(Table7[[#This Row],[raw]]," ",-1))</f>
        <v>1.2495235900000001E-6</v>
      </c>
    </row>
    <row r="2436" spans="1:4" ht="17" x14ac:dyDescent="0.25">
      <c r="A2436" s="1" t="s">
        <v>2436</v>
      </c>
      <c r="B2436" s="1" t="str">
        <f>_xlfn.TEXTBEFORE(Table7[[#This Row],[raw]]," ")</f>
        <v>PROWASTE-rt7131</v>
      </c>
      <c r="C2436" s="1"/>
      <c r="D2436" s="1">
        <f>_xlfn.NUMBERVALUE(_xlfn.TEXTAFTER(Table7[[#This Row],[raw]]," ",-1))</f>
        <v>4.2847245999999999E-8</v>
      </c>
    </row>
    <row r="2437" spans="1:4" ht="17" x14ac:dyDescent="0.25">
      <c r="A2437" s="1" t="s">
        <v>2437</v>
      </c>
      <c r="B2437" s="1" t="str">
        <f>_xlfn.TEXTBEFORE(Table7[[#This Row],[raw]]," ")</f>
        <v>PROWASTE-rt7136</v>
      </c>
      <c r="C2437" s="1"/>
      <c r="D2437" s="1">
        <f>_xlfn.NUMBERVALUE(_xlfn.TEXTAFTER(Table7[[#This Row],[raw]]," ",-1))</f>
        <v>3.9816134999999999E-7</v>
      </c>
    </row>
    <row r="2438" spans="1:4" ht="17" x14ac:dyDescent="0.25">
      <c r="A2438" s="1" t="s">
        <v>2438</v>
      </c>
      <c r="B2438" s="1" t="str">
        <f>_xlfn.TEXTBEFORE(Table7[[#This Row],[raw]]," ")</f>
        <v>PROWASTE-rt7138</v>
      </c>
      <c r="C2438" s="1"/>
      <c r="D2438" s="1">
        <f>_xlfn.NUMBERVALUE(_xlfn.TEXTAFTER(Table7[[#This Row],[raw]]," ",-1))</f>
        <v>6.6998939999999997E-9</v>
      </c>
    </row>
    <row r="2439" spans="1:4" ht="17" x14ac:dyDescent="0.25">
      <c r="A2439" s="1" t="s">
        <v>2439</v>
      </c>
      <c r="B2439" s="1" t="str">
        <f>_xlfn.TEXTBEFORE(Table7[[#This Row],[raw]]," ")</f>
        <v>PROWASTE-rt7150</v>
      </c>
      <c r="C2439" s="1"/>
      <c r="D2439" s="1">
        <f>_xlfn.NUMBERVALUE(_xlfn.TEXTAFTER(Table7[[#This Row],[raw]]," ",-1))</f>
        <v>6.4508537E-8</v>
      </c>
    </row>
    <row r="2440" spans="1:4" ht="17" x14ac:dyDescent="0.25">
      <c r="A2440" s="1" t="s">
        <v>2440</v>
      </c>
      <c r="B2440" s="1" t="str">
        <f>_xlfn.TEXTBEFORE(Table7[[#This Row],[raw]]," ")</f>
        <v>PROWASTE-rt7165</v>
      </c>
      <c r="C2440" s="1"/>
      <c r="D2440" s="1">
        <f>_xlfn.NUMBERVALUE(_xlfn.TEXTAFTER(Table7[[#This Row],[raw]]," ",-1))</f>
        <v>1.9915979000000001E-8</v>
      </c>
    </row>
    <row r="2441" spans="1:4" ht="17" x14ac:dyDescent="0.25">
      <c r="A2441" s="1" t="s">
        <v>2441</v>
      </c>
      <c r="B2441" s="1" t="str">
        <f>_xlfn.TEXTBEFORE(Table7[[#This Row],[raw]]," ")</f>
        <v>PROWASTE-rt7177_c</v>
      </c>
      <c r="C2441" s="1"/>
      <c r="D2441" s="1">
        <f>_xlfn.NUMBERVALUE(_xlfn.TEXTAFTER(Table7[[#This Row],[raw]]," ",-1))</f>
        <v>5.4762790000000001E-9</v>
      </c>
    </row>
    <row r="2442" spans="1:4" ht="17" x14ac:dyDescent="0.25">
      <c r="A2442" s="1" t="s">
        <v>2442</v>
      </c>
      <c r="B2442" s="1" t="str">
        <f>_xlfn.TEXTBEFORE(Table7[[#This Row],[raw]]," ")</f>
        <v>PROWASTE-rt7188</v>
      </c>
      <c r="C2442" s="1"/>
      <c r="D2442" s="1">
        <f>_xlfn.NUMBERVALUE(_xlfn.TEXTAFTER(Table7[[#This Row],[raw]]," ",-1))</f>
        <v>3.0581097999999999E-8</v>
      </c>
    </row>
    <row r="2443" spans="1:4" ht="17" x14ac:dyDescent="0.25">
      <c r="A2443" s="1" t="s">
        <v>2443</v>
      </c>
      <c r="B2443" s="1" t="str">
        <f>_xlfn.TEXTBEFORE(Table7[[#This Row],[raw]]," ")</f>
        <v>PROWASTE-rt7201</v>
      </c>
      <c r="C2443" s="1"/>
      <c r="D2443" s="1">
        <f>_xlfn.NUMBERVALUE(_xlfn.TEXTAFTER(Table7[[#This Row],[raw]]," ",-1))</f>
        <v>4.1958222000000002E-8</v>
      </c>
    </row>
    <row r="2444" spans="1:4" ht="17" x14ac:dyDescent="0.25">
      <c r="A2444" s="1" t="s">
        <v>2444</v>
      </c>
      <c r="B2444" s="1" t="str">
        <f>_xlfn.TEXTBEFORE(Table7[[#This Row],[raw]]," ")</f>
        <v>PROWASTE-rt7207_rm</v>
      </c>
      <c r="C2444" s="1"/>
      <c r="D2444" s="1">
        <f>_xlfn.NUMBERVALUE(_xlfn.TEXTAFTER(Table7[[#This Row],[raw]]," ",-1))</f>
        <v>3.3406664999999998E-8</v>
      </c>
    </row>
    <row r="2445" spans="1:4" ht="17" x14ac:dyDescent="0.25">
      <c r="A2445" s="1" t="s">
        <v>2445</v>
      </c>
      <c r="B2445" s="1" t="str">
        <f>_xlfn.TEXTBEFORE(Table7[[#This Row],[raw]]," ")</f>
        <v>PROWASTE-rt7221</v>
      </c>
      <c r="C2445" s="1"/>
      <c r="D2445" s="1">
        <f>_xlfn.NUMBERVALUE(_xlfn.TEXTAFTER(Table7[[#This Row],[raw]]," ",-1))</f>
        <v>3.572063626E-6</v>
      </c>
    </row>
    <row r="2446" spans="1:4" ht="17" x14ac:dyDescent="0.25">
      <c r="A2446" s="1" t="s">
        <v>2446</v>
      </c>
      <c r="B2446" s="1" t="str">
        <f>_xlfn.TEXTBEFORE(Table7[[#This Row],[raw]]," ")</f>
        <v>PROWASTE-rt7226</v>
      </c>
      <c r="C2446" s="1"/>
      <c r="D2446" s="1">
        <f>_xlfn.NUMBERVALUE(_xlfn.TEXTAFTER(Table7[[#This Row],[raw]]," ",-1))</f>
        <v>2.6224242000000001E-8</v>
      </c>
    </row>
    <row r="2447" spans="1:4" ht="17" x14ac:dyDescent="0.25">
      <c r="A2447" s="1" t="s">
        <v>2447</v>
      </c>
      <c r="B2447" s="1" t="str">
        <f>_xlfn.TEXTBEFORE(Table7[[#This Row],[raw]]," ")</f>
        <v>PROWASTE-rt7263_c</v>
      </c>
      <c r="C2447" s="1"/>
      <c r="D2447" s="1">
        <f>_xlfn.NUMBERVALUE(_xlfn.TEXTAFTER(Table7[[#This Row],[raw]]," ",-1))</f>
        <v>1.7180444470000001E-6</v>
      </c>
    </row>
    <row r="2448" spans="1:4" ht="17" x14ac:dyDescent="0.25">
      <c r="A2448" s="1" t="s">
        <v>2448</v>
      </c>
      <c r="B2448" s="1" t="str">
        <f>_xlfn.TEXTBEFORE(Table7[[#This Row],[raw]]," ")</f>
        <v>PROWASTE-rt7295</v>
      </c>
      <c r="C2448" s="1"/>
      <c r="D2448" s="1">
        <f>_xlfn.NUMBERVALUE(_xlfn.TEXTAFTER(Table7[[#This Row],[raw]]," ",-1))</f>
        <v>5.7978870000000004E-9</v>
      </c>
    </row>
    <row r="2449" spans="1:4" ht="17" x14ac:dyDescent="0.25">
      <c r="A2449" s="1" t="s">
        <v>2449</v>
      </c>
      <c r="B2449" s="1" t="str">
        <f>_xlfn.TEXTBEFORE(Table7[[#This Row],[raw]]," ")</f>
        <v>PROWASTE-rt7311</v>
      </c>
      <c r="C2449" s="1"/>
      <c r="D2449" s="1">
        <f>_xlfn.NUMBERVALUE(_xlfn.TEXTAFTER(Table7[[#This Row],[raw]]," ",-1))</f>
        <v>3.719806125E-6</v>
      </c>
    </row>
    <row r="2450" spans="1:4" ht="17" x14ac:dyDescent="0.25">
      <c r="A2450" s="1" t="s">
        <v>2450</v>
      </c>
      <c r="B2450" s="1" t="str">
        <f>_xlfn.TEXTBEFORE(Table7[[#This Row],[raw]]," ")</f>
        <v>PROWASTE-rt7313</v>
      </c>
      <c r="C2450" s="1"/>
      <c r="D2450" s="1">
        <f>_xlfn.NUMBERVALUE(_xlfn.TEXTAFTER(Table7[[#This Row],[raw]]," ",-1))</f>
        <v>5.0455164800000005E-7</v>
      </c>
    </row>
    <row r="2451" spans="1:4" ht="17" x14ac:dyDescent="0.25">
      <c r="A2451" s="1" t="s">
        <v>2451</v>
      </c>
      <c r="B2451" s="1" t="str">
        <f>_xlfn.TEXTBEFORE(Table7[[#This Row],[raw]]," ")</f>
        <v>PROWASTE-rt7317</v>
      </c>
      <c r="C2451" s="1"/>
      <c r="D2451" s="1">
        <f>_xlfn.NUMBERVALUE(_xlfn.TEXTAFTER(Table7[[#This Row],[raw]]," ",-1))</f>
        <v>3.8929430300000001E-7</v>
      </c>
    </row>
    <row r="2452" spans="1:4" ht="17" x14ac:dyDescent="0.25">
      <c r="A2452" s="1" t="s">
        <v>2452</v>
      </c>
      <c r="B2452" s="1" t="str">
        <f>_xlfn.TEXTBEFORE(Table7[[#This Row],[raw]]," ")</f>
        <v>PROWASTE-rt7325</v>
      </c>
      <c r="C2452" s="1"/>
      <c r="D2452" s="1">
        <f>_xlfn.NUMBERVALUE(_xlfn.TEXTAFTER(Table7[[#This Row],[raw]]," ",-1))</f>
        <v>2.1301779E-8</v>
      </c>
    </row>
    <row r="2453" spans="1:4" ht="17" x14ac:dyDescent="0.25">
      <c r="A2453" s="1" t="s">
        <v>2453</v>
      </c>
      <c r="B2453" s="1" t="str">
        <f>_xlfn.TEXTBEFORE(Table7[[#This Row],[raw]]," ")</f>
        <v>PROWASTE-rt7326</v>
      </c>
      <c r="C2453" s="1"/>
      <c r="D2453" s="1">
        <f>_xlfn.NUMBERVALUE(_xlfn.TEXTAFTER(Table7[[#This Row],[raw]]," ",-1))</f>
        <v>7.6574313000000005E-8</v>
      </c>
    </row>
    <row r="2454" spans="1:4" ht="17" x14ac:dyDescent="0.25">
      <c r="A2454" s="1" t="s">
        <v>2454</v>
      </c>
      <c r="B2454" s="1" t="str">
        <f>_xlfn.TEXTBEFORE(Table7[[#This Row],[raw]]," ")</f>
        <v>PROWASTE-rt7344</v>
      </c>
      <c r="C2454" s="1"/>
      <c r="D2454" s="1">
        <f>_xlfn.NUMBERVALUE(_xlfn.TEXTAFTER(Table7[[#This Row],[raw]]," ",-1))</f>
        <v>1.83227896E-7</v>
      </c>
    </row>
    <row r="2455" spans="1:4" ht="17" x14ac:dyDescent="0.25">
      <c r="A2455" s="1" t="s">
        <v>2455</v>
      </c>
      <c r="B2455" s="1" t="str">
        <f>_xlfn.TEXTBEFORE(Table7[[#This Row],[raw]]," ")</f>
        <v>PROWASTE-rt7345</v>
      </c>
      <c r="C2455" s="1"/>
      <c r="D2455" s="1">
        <f>_xlfn.NUMBERVALUE(_xlfn.TEXTAFTER(Table7[[#This Row],[raw]]," ",-1))</f>
        <v>1.01680435E-7</v>
      </c>
    </row>
    <row r="2456" spans="1:4" ht="17" x14ac:dyDescent="0.25">
      <c r="A2456" s="1" t="s">
        <v>2456</v>
      </c>
      <c r="B2456" s="1" t="str">
        <f>_xlfn.TEXTBEFORE(Table7[[#This Row],[raw]]," ")</f>
        <v>PROWASTE-rt7353</v>
      </c>
      <c r="C2456" s="1"/>
      <c r="D2456" s="1">
        <f>_xlfn.NUMBERVALUE(_xlfn.TEXTAFTER(Table7[[#This Row],[raw]]," ",-1))</f>
        <v>2.0322685080000001E-6</v>
      </c>
    </row>
    <row r="2457" spans="1:4" ht="17" x14ac:dyDescent="0.25">
      <c r="A2457" s="1" t="s">
        <v>2457</v>
      </c>
      <c r="B2457" s="1" t="str">
        <f>_xlfn.TEXTBEFORE(Table7[[#This Row],[raw]]," ")</f>
        <v>PROWASTE-rt7368</v>
      </c>
      <c r="C2457" s="1"/>
      <c r="D2457" s="1">
        <f>_xlfn.NUMBERVALUE(_xlfn.TEXTAFTER(Table7[[#This Row],[raw]]," ",-1))</f>
        <v>6.6161819999999996E-9</v>
      </c>
    </row>
    <row r="2458" spans="1:4" ht="17" x14ac:dyDescent="0.25">
      <c r="A2458" s="1" t="s">
        <v>2458</v>
      </c>
      <c r="B2458" s="1" t="str">
        <f>_xlfn.TEXTBEFORE(Table7[[#This Row],[raw]]," ")</f>
        <v>PROWASTE-rt7376</v>
      </c>
      <c r="C2458" s="1"/>
      <c r="D2458" s="1">
        <f>_xlfn.NUMBERVALUE(_xlfn.TEXTAFTER(Table7[[#This Row],[raw]]," ",-1))</f>
        <v>3.0260878200000001E-7</v>
      </c>
    </row>
    <row r="2459" spans="1:4" ht="17" x14ac:dyDescent="0.25">
      <c r="A2459" s="1" t="s">
        <v>2459</v>
      </c>
      <c r="B2459" s="1" t="str">
        <f>_xlfn.TEXTBEFORE(Table7[[#This Row],[raw]]," ")</f>
        <v>PROWASTE-rt7380</v>
      </c>
      <c r="C2459" s="1"/>
      <c r="D2459" s="1">
        <f>_xlfn.NUMBERVALUE(_xlfn.TEXTAFTER(Table7[[#This Row],[raw]]," ",-1))</f>
        <v>1.50495526E-7</v>
      </c>
    </row>
    <row r="2460" spans="1:4" ht="17" x14ac:dyDescent="0.25">
      <c r="A2460" s="1" t="s">
        <v>2460</v>
      </c>
      <c r="B2460" s="1" t="str">
        <f>_xlfn.TEXTBEFORE(Table7[[#This Row],[raw]]," ")</f>
        <v>PROWASTE-rt7383</v>
      </c>
      <c r="C2460" s="1"/>
      <c r="D2460" s="1">
        <f>_xlfn.NUMBERVALUE(_xlfn.TEXTAFTER(Table7[[#This Row],[raw]]," ",-1))</f>
        <v>8.1276289999999993E-9</v>
      </c>
    </row>
    <row r="2461" spans="1:4" ht="17" x14ac:dyDescent="0.25">
      <c r="A2461" s="1" t="s">
        <v>2461</v>
      </c>
      <c r="B2461" s="1" t="str">
        <f>_xlfn.TEXTBEFORE(Table7[[#This Row],[raw]]," ")</f>
        <v>PROWASTE-rt7388</v>
      </c>
      <c r="C2461" s="1"/>
      <c r="D2461" s="1">
        <f>_xlfn.NUMBERVALUE(_xlfn.TEXTAFTER(Table7[[#This Row],[raw]]," ",-1))</f>
        <v>4.3327610699999999E-7</v>
      </c>
    </row>
    <row r="2462" spans="1:4" ht="17" x14ac:dyDescent="0.25">
      <c r="A2462" s="1" t="s">
        <v>2462</v>
      </c>
      <c r="B2462" s="1" t="str">
        <f>_xlfn.TEXTBEFORE(Table7[[#This Row],[raw]]," ")</f>
        <v>PROWASTE-rt7390</v>
      </c>
      <c r="C2462" s="1"/>
      <c r="D2462" s="1">
        <f>_xlfn.NUMBERVALUE(_xlfn.TEXTAFTER(Table7[[#This Row],[raw]]," ",-1))</f>
        <v>1.8808321400000001E-7</v>
      </c>
    </row>
    <row r="2463" spans="1:4" ht="17" x14ac:dyDescent="0.25">
      <c r="A2463" s="1" t="s">
        <v>2463</v>
      </c>
      <c r="B2463" s="1" t="str">
        <f>_xlfn.TEXTBEFORE(Table7[[#This Row],[raw]]," ")</f>
        <v>PROWASTE-rt7391</v>
      </c>
      <c r="C2463" s="1"/>
      <c r="D2463" s="1">
        <f>_xlfn.NUMBERVALUE(_xlfn.TEXTAFTER(Table7[[#This Row],[raw]]," ",-1))</f>
        <v>5.0022498000000003E-8</v>
      </c>
    </row>
    <row r="2464" spans="1:4" ht="17" x14ac:dyDescent="0.25">
      <c r="A2464" s="1" t="s">
        <v>2464</v>
      </c>
      <c r="B2464" s="1" t="str">
        <f>_xlfn.TEXTBEFORE(Table7[[#This Row],[raw]]," ")</f>
        <v>PROWASTE-rt7394</v>
      </c>
      <c r="C2464" s="1"/>
      <c r="D2464" s="1">
        <f>_xlfn.NUMBERVALUE(_xlfn.TEXTAFTER(Table7[[#This Row],[raw]]," ",-1))</f>
        <v>7.5869600000000004E-10</v>
      </c>
    </row>
    <row r="2465" spans="1:4" ht="17" x14ac:dyDescent="0.25">
      <c r="A2465" s="1" t="s">
        <v>2465</v>
      </c>
      <c r="B2465" s="1" t="str">
        <f>_xlfn.TEXTBEFORE(Table7[[#This Row],[raw]]," ")</f>
        <v>PROWASTE-rt7405</v>
      </c>
      <c r="C2465" s="1"/>
      <c r="D2465" s="1">
        <f>_xlfn.NUMBERVALUE(_xlfn.TEXTAFTER(Table7[[#This Row],[raw]]," ",-1))</f>
        <v>1.6111717999999999E-7</v>
      </c>
    </row>
    <row r="2466" spans="1:4" ht="17" x14ac:dyDescent="0.25">
      <c r="A2466" s="1" t="s">
        <v>2466</v>
      </c>
      <c r="B2466" s="1" t="str">
        <f>_xlfn.TEXTBEFORE(Table7[[#This Row],[raw]]," ")</f>
        <v>PROWASTE-rt7415_m</v>
      </c>
      <c r="C2466" s="1"/>
      <c r="D2466" s="1">
        <f>_xlfn.NUMBERVALUE(_xlfn.TEXTAFTER(Table7[[#This Row],[raw]]," ",-1))</f>
        <v>1.04071768E-7</v>
      </c>
    </row>
    <row r="2467" spans="1:4" ht="17" x14ac:dyDescent="0.25">
      <c r="A2467" s="1" t="s">
        <v>2467</v>
      </c>
      <c r="B2467" s="1" t="str">
        <f>_xlfn.TEXTBEFORE(Table7[[#This Row],[raw]]," ")</f>
        <v>PROWASTE-rt7423</v>
      </c>
      <c r="C2467" s="1"/>
      <c r="D2467" s="1">
        <f>_xlfn.NUMBERVALUE(_xlfn.TEXTAFTER(Table7[[#This Row],[raw]]," ",-1))</f>
        <v>1.36136491E-7</v>
      </c>
    </row>
    <row r="2468" spans="1:4" ht="17" x14ac:dyDescent="0.25">
      <c r="A2468" s="1" t="s">
        <v>2468</v>
      </c>
      <c r="B2468" s="1" t="str">
        <f>_xlfn.TEXTBEFORE(Table7[[#This Row],[raw]]," ")</f>
        <v>PROWASTE-rt7437</v>
      </c>
      <c r="C2468" s="1"/>
      <c r="D2468" s="1">
        <f>_xlfn.NUMBERVALUE(_xlfn.TEXTAFTER(Table7[[#This Row],[raw]]," ",-1))</f>
        <v>4.1879158399999998E-7</v>
      </c>
    </row>
    <row r="2469" spans="1:4" ht="17" x14ac:dyDescent="0.25">
      <c r="A2469" s="1" t="s">
        <v>2469</v>
      </c>
      <c r="B2469" s="1" t="str">
        <f>_xlfn.TEXTBEFORE(Table7[[#This Row],[raw]]," ")</f>
        <v>PROWASTE-rt7438</v>
      </c>
      <c r="C2469" s="1"/>
      <c r="D2469" s="1">
        <f>_xlfn.NUMBERVALUE(_xlfn.TEXTAFTER(Table7[[#This Row],[raw]]," ",-1))</f>
        <v>2.3251809999999999E-9</v>
      </c>
    </row>
    <row r="2470" spans="1:4" ht="17" x14ac:dyDescent="0.25">
      <c r="A2470" s="1" t="s">
        <v>2470</v>
      </c>
      <c r="B2470" s="1" t="str">
        <f>_xlfn.TEXTBEFORE(Table7[[#This Row],[raw]]," ")</f>
        <v>PROWASTE-rt7460</v>
      </c>
      <c r="C2470" s="1"/>
      <c r="D2470" s="1">
        <f>_xlfn.NUMBERVALUE(_xlfn.TEXTAFTER(Table7[[#This Row],[raw]]," ",-1))</f>
        <v>2.0394740000000001E-8</v>
      </c>
    </row>
    <row r="2471" spans="1:4" ht="17" x14ac:dyDescent="0.25">
      <c r="A2471" s="1" t="s">
        <v>2471</v>
      </c>
      <c r="B2471" s="1" t="str">
        <f>_xlfn.TEXTBEFORE(Table7[[#This Row],[raw]]," ")</f>
        <v>PROWASTE-rt7461</v>
      </c>
      <c r="C2471" s="1"/>
      <c r="D2471" s="1">
        <f>_xlfn.NUMBERVALUE(_xlfn.TEXTAFTER(Table7[[#This Row],[raw]]," ",-1))</f>
        <v>1.2240392799999999E-7</v>
      </c>
    </row>
    <row r="2472" spans="1:4" ht="17" x14ac:dyDescent="0.25">
      <c r="A2472" s="1" t="s">
        <v>2472</v>
      </c>
      <c r="B2472" s="1" t="str">
        <f>_xlfn.TEXTBEFORE(Table7[[#This Row],[raw]]," ")</f>
        <v>PROWASTE-rt7471</v>
      </c>
      <c r="C2472" s="1"/>
      <c r="D2472" s="1">
        <f>_xlfn.NUMBERVALUE(_xlfn.TEXTAFTER(Table7[[#This Row],[raw]]," ",-1))</f>
        <v>4.8472054000000003E-8</v>
      </c>
    </row>
    <row r="2473" spans="1:4" ht="17" x14ac:dyDescent="0.25">
      <c r="A2473" s="1" t="s">
        <v>2473</v>
      </c>
      <c r="B2473" s="1" t="str">
        <f>_xlfn.TEXTBEFORE(Table7[[#This Row],[raw]]," ")</f>
        <v>PROWASTE-rt7477</v>
      </c>
      <c r="C2473" s="1"/>
      <c r="D2473" s="1">
        <f>_xlfn.NUMBERVALUE(_xlfn.TEXTAFTER(Table7[[#This Row],[raw]]," ",-1))</f>
        <v>7.5205109999999996E-9</v>
      </c>
    </row>
    <row r="2474" spans="1:4" ht="17" x14ac:dyDescent="0.25">
      <c r="A2474" s="1" t="s">
        <v>2474</v>
      </c>
      <c r="B2474" s="1" t="str">
        <f>_xlfn.TEXTBEFORE(Table7[[#This Row],[raw]]," ")</f>
        <v>PROWASTE-rt7480</v>
      </c>
      <c r="C2474" s="1"/>
      <c r="D2474" s="1">
        <f>_xlfn.NUMBERVALUE(_xlfn.TEXTAFTER(Table7[[#This Row],[raw]]," ",-1))</f>
        <v>3.1055084300000003E-7</v>
      </c>
    </row>
    <row r="2475" spans="1:4" ht="17" x14ac:dyDescent="0.25">
      <c r="A2475" s="1" t="s">
        <v>2475</v>
      </c>
      <c r="B2475" s="1" t="str">
        <f>_xlfn.TEXTBEFORE(Table7[[#This Row],[raw]]," ")</f>
        <v>PROWASTE-rt7489_m</v>
      </c>
      <c r="C2475" s="1"/>
      <c r="D2475" s="1">
        <f>_xlfn.NUMBERVALUE(_xlfn.TEXTAFTER(Table7[[#This Row],[raw]]," ",-1))</f>
        <v>8.5491010000000001E-9</v>
      </c>
    </row>
    <row r="2476" spans="1:4" ht="17" x14ac:dyDescent="0.25">
      <c r="A2476" s="1" t="s">
        <v>2476</v>
      </c>
      <c r="B2476" s="1" t="str">
        <f>_xlfn.TEXTBEFORE(Table7[[#This Row],[raw]]," ")</f>
        <v>PROWASTE-rt7496</v>
      </c>
      <c r="C2476" s="1"/>
      <c r="D2476" s="1">
        <f>_xlfn.NUMBERVALUE(_xlfn.TEXTAFTER(Table7[[#This Row],[raw]]," ",-1))</f>
        <v>3.7874054799999999E-7</v>
      </c>
    </row>
    <row r="2477" spans="1:4" ht="17" x14ac:dyDescent="0.25">
      <c r="A2477" s="1" t="s">
        <v>2477</v>
      </c>
      <c r="B2477" s="1" t="str">
        <f>_xlfn.TEXTBEFORE(Table7[[#This Row],[raw]]," ")</f>
        <v>PROWASTE-rt7506</v>
      </c>
      <c r="C2477" s="1"/>
      <c r="D2477" s="1">
        <f>_xlfn.NUMBERVALUE(_xlfn.TEXTAFTER(Table7[[#This Row],[raw]]," ",-1))</f>
        <v>3.2339667999999997E-8</v>
      </c>
    </row>
    <row r="2478" spans="1:4" ht="17" x14ac:dyDescent="0.25">
      <c r="A2478" s="1" t="s">
        <v>2478</v>
      </c>
      <c r="B2478" s="1" t="str">
        <f>_xlfn.TEXTBEFORE(Table7[[#This Row],[raw]]," ")</f>
        <v>PROWASTE-rt7511</v>
      </c>
      <c r="C2478" s="1"/>
      <c r="D2478" s="1">
        <f>_xlfn.NUMBERVALUE(_xlfn.TEXTAFTER(Table7[[#This Row],[raw]]," ",-1))</f>
        <v>2.5664982830000001E-6</v>
      </c>
    </row>
    <row r="2479" spans="1:4" ht="17" x14ac:dyDescent="0.25">
      <c r="A2479" s="1" t="s">
        <v>2479</v>
      </c>
      <c r="B2479" s="1" t="str">
        <f>_xlfn.TEXTBEFORE(Table7[[#This Row],[raw]]," ")</f>
        <v>PROWASTE-rt7537</v>
      </c>
      <c r="C2479" s="1"/>
      <c r="D2479" s="1">
        <f>_xlfn.NUMBERVALUE(_xlfn.TEXTAFTER(Table7[[#This Row],[raw]]," ",-1))</f>
        <v>1.7180649300000001E-7</v>
      </c>
    </row>
    <row r="2480" spans="1:4" ht="17" x14ac:dyDescent="0.25">
      <c r="A2480" s="1" t="s">
        <v>2480</v>
      </c>
      <c r="B2480" s="1" t="str">
        <f>_xlfn.TEXTBEFORE(Table7[[#This Row],[raw]]," ")</f>
        <v>PROWASTE-rt7540_m</v>
      </c>
      <c r="C2480" s="1"/>
      <c r="D2480" s="1">
        <f>_xlfn.NUMBERVALUE(_xlfn.TEXTAFTER(Table7[[#This Row],[raw]]," ",-1))</f>
        <v>6.4138095000000002E-8</v>
      </c>
    </row>
    <row r="2481" spans="1:4" ht="17" x14ac:dyDescent="0.25">
      <c r="A2481" s="1" t="s">
        <v>2481</v>
      </c>
      <c r="B2481" s="1" t="str">
        <f>_xlfn.TEXTBEFORE(Table7[[#This Row],[raw]]," ")</f>
        <v>PROWASTE-rt7571</v>
      </c>
      <c r="C2481" s="1"/>
      <c r="D2481" s="1">
        <f>_xlfn.NUMBERVALUE(_xlfn.TEXTAFTER(Table7[[#This Row],[raw]]," ",-1))</f>
        <v>6.2970253999999996E-8</v>
      </c>
    </row>
    <row r="2482" spans="1:4" ht="17" x14ac:dyDescent="0.25">
      <c r="A2482" s="1" t="s">
        <v>2482</v>
      </c>
      <c r="B2482" s="1" t="str">
        <f>_xlfn.TEXTBEFORE(Table7[[#This Row],[raw]]," ")</f>
        <v>PROWASTE-rt7574</v>
      </c>
      <c r="C2482" s="1"/>
      <c r="D2482" s="1">
        <f>_xlfn.NUMBERVALUE(_xlfn.TEXTAFTER(Table7[[#This Row],[raw]]," ",-1))</f>
        <v>1.205289E-9</v>
      </c>
    </row>
    <row r="2483" spans="1:4" ht="17" x14ac:dyDescent="0.25">
      <c r="A2483" s="1" t="s">
        <v>2483</v>
      </c>
      <c r="B2483" s="1" t="str">
        <f>_xlfn.TEXTBEFORE(Table7[[#This Row],[raw]]," ")</f>
        <v>PROWASTE-rt7579</v>
      </c>
      <c r="C2483" s="1"/>
      <c r="D2483" s="1">
        <f>_xlfn.NUMBERVALUE(_xlfn.TEXTAFTER(Table7[[#This Row],[raw]]," ",-1))</f>
        <v>4.5919794099999998E-7</v>
      </c>
    </row>
    <row r="2484" spans="1:4" ht="17" x14ac:dyDescent="0.25">
      <c r="A2484" s="1" t="s">
        <v>2484</v>
      </c>
      <c r="B2484" s="1" t="str">
        <f>_xlfn.TEXTBEFORE(Table7[[#This Row],[raw]]," ")</f>
        <v>PROWASTE-rt7589</v>
      </c>
      <c r="C2484" s="1"/>
      <c r="D2484" s="1">
        <f>_xlfn.NUMBERVALUE(_xlfn.TEXTAFTER(Table7[[#This Row],[raw]]," ",-1))</f>
        <v>2.5295872299999998E-7</v>
      </c>
    </row>
    <row r="2485" spans="1:4" ht="17" x14ac:dyDescent="0.25">
      <c r="A2485" s="1" t="s">
        <v>2485</v>
      </c>
      <c r="B2485" s="1" t="str">
        <f>_xlfn.TEXTBEFORE(Table7[[#This Row],[raw]]," ")</f>
        <v>PROWASTE-rt7594</v>
      </c>
      <c r="C2485" s="1"/>
      <c r="D2485" s="1">
        <f>_xlfn.NUMBERVALUE(_xlfn.TEXTAFTER(Table7[[#This Row],[raw]]," ",-1))</f>
        <v>9.5209829999999992E-9</v>
      </c>
    </row>
    <row r="2486" spans="1:4" ht="17" x14ac:dyDescent="0.25">
      <c r="A2486" s="1" t="s">
        <v>2486</v>
      </c>
      <c r="B2486" s="1" t="str">
        <f>_xlfn.TEXTBEFORE(Table7[[#This Row],[raw]]," ")</f>
        <v>PROWASTE-rt7595</v>
      </c>
      <c r="C2486" s="1"/>
      <c r="D2486" s="1">
        <f>_xlfn.NUMBERVALUE(_xlfn.TEXTAFTER(Table7[[#This Row],[raw]]," ",-1))</f>
        <v>3.3708413500000002E-7</v>
      </c>
    </row>
    <row r="2487" spans="1:4" ht="17" x14ac:dyDescent="0.25">
      <c r="A2487" s="1" t="s">
        <v>2487</v>
      </c>
      <c r="B2487" s="1" t="str">
        <f>_xlfn.TEXTBEFORE(Table7[[#This Row],[raw]]," ")</f>
        <v>PROWASTE-rt7599</v>
      </c>
      <c r="C2487" s="1"/>
      <c r="D2487" s="1">
        <f>_xlfn.NUMBERVALUE(_xlfn.TEXTAFTER(Table7[[#This Row],[raw]]," ",-1))</f>
        <v>1.4384036689999999E-6</v>
      </c>
    </row>
    <row r="2488" spans="1:4" ht="17" x14ac:dyDescent="0.25">
      <c r="A2488" s="1" t="s">
        <v>2488</v>
      </c>
      <c r="B2488" s="1" t="str">
        <f>_xlfn.TEXTBEFORE(Table7[[#This Row],[raw]]," ")</f>
        <v>PROWASTE-rt7605</v>
      </c>
      <c r="C2488" s="1"/>
      <c r="D2488" s="1">
        <f>_xlfn.NUMBERVALUE(_xlfn.TEXTAFTER(Table7[[#This Row],[raw]]," ",-1))</f>
        <v>3.9551810099999998E-7</v>
      </c>
    </row>
    <row r="2489" spans="1:4" ht="17" x14ac:dyDescent="0.25">
      <c r="A2489" s="1" t="s">
        <v>2489</v>
      </c>
      <c r="B2489" s="1" t="str">
        <f>_xlfn.TEXTBEFORE(Table7[[#This Row],[raw]]," ")</f>
        <v>PROWASTE-rt7614</v>
      </c>
      <c r="C2489" s="1"/>
      <c r="D2489" s="1">
        <f>_xlfn.NUMBERVALUE(_xlfn.TEXTAFTER(Table7[[#This Row],[raw]]," ",-1))</f>
        <v>2.2397518000000002E-8</v>
      </c>
    </row>
    <row r="2490" spans="1:4" ht="17" x14ac:dyDescent="0.25">
      <c r="A2490" s="1" t="s">
        <v>2490</v>
      </c>
      <c r="B2490" s="1" t="str">
        <f>_xlfn.TEXTBEFORE(Table7[[#This Row],[raw]]," ")</f>
        <v>PROWASTE-rt7616</v>
      </c>
      <c r="C2490" s="1"/>
      <c r="D2490" s="1">
        <f>_xlfn.NUMBERVALUE(_xlfn.TEXTAFTER(Table7[[#This Row],[raw]]," ",-1))</f>
        <v>1.8214567999999999E-8</v>
      </c>
    </row>
    <row r="2491" spans="1:4" ht="17" x14ac:dyDescent="0.25">
      <c r="A2491" s="1" t="s">
        <v>2491</v>
      </c>
      <c r="B2491" s="1" t="str">
        <f>_xlfn.TEXTBEFORE(Table7[[#This Row],[raw]]," ")</f>
        <v>PROWASTE-rt7626</v>
      </c>
      <c r="C2491" s="1"/>
      <c r="D2491" s="1">
        <f>_xlfn.NUMBERVALUE(_xlfn.TEXTAFTER(Table7[[#This Row],[raw]]," ",-1))</f>
        <v>3.0565630299999998E-7</v>
      </c>
    </row>
    <row r="2492" spans="1:4" ht="17" x14ac:dyDescent="0.25">
      <c r="A2492" s="1" t="s">
        <v>2492</v>
      </c>
      <c r="B2492" s="1" t="str">
        <f>_xlfn.TEXTBEFORE(Table7[[#This Row],[raw]]," ")</f>
        <v>PROWASTE-rt7643</v>
      </c>
      <c r="C2492" s="1"/>
      <c r="D2492" s="1">
        <f>_xlfn.NUMBERVALUE(_xlfn.TEXTAFTER(Table7[[#This Row],[raw]]," ",-1))</f>
        <v>5.0144242999999997E-8</v>
      </c>
    </row>
    <row r="2493" spans="1:4" ht="17" x14ac:dyDescent="0.25">
      <c r="A2493" s="1" t="s">
        <v>2493</v>
      </c>
      <c r="B2493" s="1" t="str">
        <f>_xlfn.TEXTBEFORE(Table7[[#This Row],[raw]]," ")</f>
        <v>PROWASTE-rt7648</v>
      </c>
      <c r="C2493" s="1"/>
      <c r="D2493" s="1">
        <f>_xlfn.NUMBERVALUE(_xlfn.TEXTAFTER(Table7[[#This Row],[raw]]," ",-1))</f>
        <v>2.1796009299999999E-7</v>
      </c>
    </row>
    <row r="2494" spans="1:4" ht="17" x14ac:dyDescent="0.25">
      <c r="A2494" s="1" t="s">
        <v>2494</v>
      </c>
      <c r="B2494" s="1" t="str">
        <f>_xlfn.TEXTBEFORE(Table7[[#This Row],[raw]]," ")</f>
        <v>PROWASTE-rt7651_n</v>
      </c>
      <c r="C2494" s="1"/>
      <c r="D2494" s="1">
        <f>_xlfn.NUMBERVALUE(_xlfn.TEXTAFTER(Table7[[#This Row],[raw]]," ",-1))</f>
        <v>1.330399124E-6</v>
      </c>
    </row>
    <row r="2495" spans="1:4" ht="17" x14ac:dyDescent="0.25">
      <c r="A2495" s="1" t="s">
        <v>2495</v>
      </c>
      <c r="B2495" s="1" t="str">
        <f>_xlfn.TEXTBEFORE(Table7[[#This Row],[raw]]," ")</f>
        <v>PROWASTE-rt7662</v>
      </c>
      <c r="C2495" s="1"/>
      <c r="D2495" s="1">
        <f>_xlfn.NUMBERVALUE(_xlfn.TEXTAFTER(Table7[[#This Row],[raw]]," ",-1))</f>
        <v>8.6566340000000002E-9</v>
      </c>
    </row>
    <row r="2496" spans="1:4" ht="17" x14ac:dyDescent="0.25">
      <c r="A2496" s="1" t="s">
        <v>2496</v>
      </c>
      <c r="B2496" s="1" t="str">
        <f>_xlfn.TEXTBEFORE(Table7[[#This Row],[raw]]," ")</f>
        <v>PROWASTE-rt7669</v>
      </c>
      <c r="C2496" s="1"/>
      <c r="D2496" s="1">
        <f>_xlfn.NUMBERVALUE(_xlfn.TEXTAFTER(Table7[[#This Row],[raw]]," ",-1))</f>
        <v>3.7651187999999998E-8</v>
      </c>
    </row>
    <row r="2497" spans="1:4" ht="17" x14ac:dyDescent="0.25">
      <c r="A2497" s="1" t="s">
        <v>2497</v>
      </c>
      <c r="B2497" s="1" t="str">
        <f>_xlfn.TEXTBEFORE(Table7[[#This Row],[raw]]," ")</f>
        <v>PROWASTE-rt7678</v>
      </c>
      <c r="C2497" s="1"/>
      <c r="D2497" s="1">
        <f>_xlfn.NUMBERVALUE(_xlfn.TEXTAFTER(Table7[[#This Row],[raw]]," ",-1))</f>
        <v>3.3521372900000002E-7</v>
      </c>
    </row>
    <row r="2498" spans="1:4" ht="17" x14ac:dyDescent="0.25">
      <c r="A2498" s="1" t="s">
        <v>2498</v>
      </c>
      <c r="B2498" s="1" t="str">
        <f>_xlfn.TEXTBEFORE(Table7[[#This Row],[raw]]," ")</f>
        <v>PROWASTE-rt7680</v>
      </c>
      <c r="C2498" s="1"/>
      <c r="D2498" s="1">
        <f>_xlfn.NUMBERVALUE(_xlfn.TEXTAFTER(Table7[[#This Row],[raw]]," ",-1))</f>
        <v>5.3269842000000002E-8</v>
      </c>
    </row>
    <row r="2499" spans="1:4" ht="17" x14ac:dyDescent="0.25">
      <c r="A2499" s="1" t="s">
        <v>2499</v>
      </c>
      <c r="B2499" s="1" t="str">
        <f>_xlfn.TEXTBEFORE(Table7[[#This Row],[raw]]," ")</f>
        <v>PROWASTE-rt7697</v>
      </c>
      <c r="C2499" s="1"/>
      <c r="D2499" s="1">
        <f>_xlfn.NUMBERVALUE(_xlfn.TEXTAFTER(Table7[[#This Row],[raw]]," ",-1))</f>
        <v>1.278051E-8</v>
      </c>
    </row>
    <row r="2500" spans="1:4" ht="17" x14ac:dyDescent="0.25">
      <c r="A2500" s="1" t="s">
        <v>2500</v>
      </c>
      <c r="B2500" s="1" t="str">
        <f>_xlfn.TEXTBEFORE(Table7[[#This Row],[raw]]," ")</f>
        <v>PROWASTE-rt7720</v>
      </c>
      <c r="C2500" s="1"/>
      <c r="D2500" s="1">
        <f>_xlfn.NUMBERVALUE(_xlfn.TEXTAFTER(Table7[[#This Row],[raw]]," ",-1))</f>
        <v>3.4673854000000003E-8</v>
      </c>
    </row>
    <row r="2501" spans="1:4" ht="17" x14ac:dyDescent="0.25">
      <c r="A2501" s="1" t="s">
        <v>2501</v>
      </c>
      <c r="B2501" s="1" t="str">
        <f>_xlfn.TEXTBEFORE(Table7[[#This Row],[raw]]," ")</f>
        <v>PROWASTE-rt7760</v>
      </c>
      <c r="C2501" s="1"/>
      <c r="D2501" s="1">
        <f>_xlfn.NUMBERVALUE(_xlfn.TEXTAFTER(Table7[[#This Row],[raw]]," ",-1))</f>
        <v>3.8007859000000003E-8</v>
      </c>
    </row>
    <row r="2502" spans="1:4" ht="17" x14ac:dyDescent="0.25">
      <c r="A2502" s="1" t="s">
        <v>2502</v>
      </c>
      <c r="B2502" s="1" t="str">
        <f>_xlfn.TEXTBEFORE(Table7[[#This Row],[raw]]," ")</f>
        <v>PROWASTE-rt7761</v>
      </c>
      <c r="C2502" s="1"/>
      <c r="D2502" s="1">
        <f>_xlfn.NUMBERVALUE(_xlfn.TEXTAFTER(Table7[[#This Row],[raw]]," ",-1))</f>
        <v>4.4392650000000002E-9</v>
      </c>
    </row>
    <row r="2503" spans="1:4" ht="17" x14ac:dyDescent="0.25">
      <c r="A2503" s="1" t="s">
        <v>2503</v>
      </c>
      <c r="B2503" s="1" t="str">
        <f>_xlfn.TEXTBEFORE(Table7[[#This Row],[raw]]," ")</f>
        <v>PROWASTE-rt7776</v>
      </c>
      <c r="C2503" s="1"/>
      <c r="D2503" s="1">
        <f>_xlfn.NUMBERVALUE(_xlfn.TEXTAFTER(Table7[[#This Row],[raw]]," ",-1))</f>
        <v>1.425387151E-6</v>
      </c>
    </row>
    <row r="2504" spans="1:4" ht="17" x14ac:dyDescent="0.25">
      <c r="A2504" s="1" t="s">
        <v>2504</v>
      </c>
      <c r="B2504" s="1" t="str">
        <f>_xlfn.TEXTBEFORE(Table7[[#This Row],[raw]]," ")</f>
        <v>PROWASTE-rt7777</v>
      </c>
      <c r="C2504" s="1"/>
      <c r="D2504" s="1">
        <f>_xlfn.NUMBERVALUE(_xlfn.TEXTAFTER(Table7[[#This Row],[raw]]," ",-1))</f>
        <v>2.0534989999999998E-8</v>
      </c>
    </row>
    <row r="2505" spans="1:4" ht="17" x14ac:dyDescent="0.25">
      <c r="A2505" s="1" t="s">
        <v>2505</v>
      </c>
      <c r="B2505" s="1" t="str">
        <f>_xlfn.TEXTBEFORE(Table7[[#This Row],[raw]]," ")</f>
        <v>PROWASTE-rt7813</v>
      </c>
      <c r="C2505" s="1"/>
      <c r="D2505" s="1">
        <f>_xlfn.NUMBERVALUE(_xlfn.TEXTAFTER(Table7[[#This Row],[raw]]," ",-1))</f>
        <v>1.91413111E-7</v>
      </c>
    </row>
    <row r="2506" spans="1:4" ht="17" x14ac:dyDescent="0.25">
      <c r="A2506" s="1" t="s">
        <v>2506</v>
      </c>
      <c r="B2506" s="1" t="str">
        <f>_xlfn.TEXTBEFORE(Table7[[#This Row],[raw]]," ")</f>
        <v>PROWASTE-rt7814</v>
      </c>
      <c r="C2506" s="1"/>
      <c r="D2506" s="1">
        <f>_xlfn.NUMBERVALUE(_xlfn.TEXTAFTER(Table7[[#This Row],[raw]]," ",-1))</f>
        <v>6.3218441000000002E-8</v>
      </c>
    </row>
    <row r="2507" spans="1:4" ht="17" x14ac:dyDescent="0.25">
      <c r="A2507" s="1" t="s">
        <v>2507</v>
      </c>
      <c r="B2507" s="1" t="str">
        <f>_xlfn.TEXTBEFORE(Table7[[#This Row],[raw]]," ")</f>
        <v>PROWASTE-rt7817</v>
      </c>
      <c r="C2507" s="1"/>
      <c r="D2507" s="1">
        <f>_xlfn.NUMBERVALUE(_xlfn.TEXTAFTER(Table7[[#This Row],[raw]]," ",-1))</f>
        <v>1.9102100000000001E-10</v>
      </c>
    </row>
    <row r="2508" spans="1:4" ht="17" x14ac:dyDescent="0.25">
      <c r="A2508" s="1" t="s">
        <v>2508</v>
      </c>
      <c r="B2508" s="1" t="str">
        <f>_xlfn.TEXTBEFORE(Table7[[#This Row],[raw]]," ")</f>
        <v>PROWASTE-rt7819</v>
      </c>
      <c r="C2508" s="1"/>
      <c r="D2508" s="1">
        <f>_xlfn.NUMBERVALUE(_xlfn.TEXTAFTER(Table7[[#This Row],[raw]]," ",-1))</f>
        <v>3.3860199999999999E-9</v>
      </c>
    </row>
    <row r="2509" spans="1:4" ht="17" x14ac:dyDescent="0.25">
      <c r="A2509" s="1" t="s">
        <v>2509</v>
      </c>
      <c r="B2509" s="1" t="str">
        <f>_xlfn.TEXTBEFORE(Table7[[#This Row],[raw]]," ")</f>
        <v>PROWASTE-rt7825</v>
      </c>
      <c r="C2509" s="1"/>
      <c r="D2509" s="1">
        <f>_xlfn.NUMBERVALUE(_xlfn.TEXTAFTER(Table7[[#This Row],[raw]]," ",-1))</f>
        <v>1.23273139E-7</v>
      </c>
    </row>
    <row r="2510" spans="1:4" ht="17" x14ac:dyDescent="0.25">
      <c r="A2510" s="1" t="s">
        <v>2510</v>
      </c>
      <c r="B2510" s="1" t="str">
        <f>_xlfn.TEXTBEFORE(Table7[[#This Row],[raw]]," ")</f>
        <v>PROWASTE-rt7828</v>
      </c>
      <c r="C2510" s="1"/>
      <c r="D2510" s="1">
        <f>_xlfn.NUMBERVALUE(_xlfn.TEXTAFTER(Table7[[#This Row],[raw]]," ",-1))</f>
        <v>8.2075300700000004E-7</v>
      </c>
    </row>
    <row r="2511" spans="1:4" ht="17" x14ac:dyDescent="0.25">
      <c r="A2511" s="1" t="s">
        <v>2511</v>
      </c>
      <c r="B2511" s="1" t="str">
        <f>_xlfn.TEXTBEFORE(Table7[[#This Row],[raw]]," ")</f>
        <v>PROWASTE-rt7829</v>
      </c>
      <c r="C2511" s="1"/>
      <c r="D2511" s="1">
        <f>_xlfn.NUMBERVALUE(_xlfn.TEXTAFTER(Table7[[#This Row],[raw]]," ",-1))</f>
        <v>4.8008031000000002E-8</v>
      </c>
    </row>
    <row r="2512" spans="1:4" ht="17" x14ac:dyDescent="0.25">
      <c r="A2512" s="1" t="s">
        <v>2512</v>
      </c>
      <c r="B2512" s="1" t="str">
        <f>_xlfn.TEXTBEFORE(Table7[[#This Row],[raw]]," ")</f>
        <v>PROWASTE-rt7835</v>
      </c>
      <c r="C2512" s="1"/>
      <c r="D2512" s="1">
        <f>_xlfn.NUMBERVALUE(_xlfn.TEXTAFTER(Table7[[#This Row],[raw]]," ",-1))</f>
        <v>1.6282889800000001E-7</v>
      </c>
    </row>
    <row r="2513" spans="1:4" ht="17" x14ac:dyDescent="0.25">
      <c r="A2513" s="1" t="s">
        <v>2513</v>
      </c>
      <c r="B2513" s="1" t="str">
        <f>_xlfn.TEXTBEFORE(Table7[[#This Row],[raw]]," ")</f>
        <v>PROWASTE-rt7838</v>
      </c>
      <c r="C2513" s="1"/>
      <c r="D2513" s="1">
        <f>_xlfn.NUMBERVALUE(_xlfn.TEXTAFTER(Table7[[#This Row],[raw]]," ",-1))</f>
        <v>2.7581550900000001E-7</v>
      </c>
    </row>
    <row r="2514" spans="1:4" ht="17" x14ac:dyDescent="0.25">
      <c r="A2514" s="1" t="s">
        <v>2514</v>
      </c>
      <c r="B2514" s="1" t="str">
        <f>_xlfn.TEXTBEFORE(Table7[[#This Row],[raw]]," ")</f>
        <v>PROWASTE-rt7840</v>
      </c>
      <c r="C2514" s="1"/>
      <c r="D2514" s="1">
        <f>_xlfn.NUMBERVALUE(_xlfn.TEXTAFTER(Table7[[#This Row],[raw]]," ",-1))</f>
        <v>2.2634596699999999E-7</v>
      </c>
    </row>
    <row r="2515" spans="1:4" ht="17" x14ac:dyDescent="0.25">
      <c r="A2515" s="1" t="s">
        <v>2515</v>
      </c>
      <c r="B2515" s="1" t="str">
        <f>_xlfn.TEXTBEFORE(Table7[[#This Row],[raw]]," ")</f>
        <v>PROWASTE-rt7845</v>
      </c>
      <c r="C2515" s="1"/>
      <c r="D2515" s="1">
        <f>_xlfn.NUMBERVALUE(_xlfn.TEXTAFTER(Table7[[#This Row],[raw]]," ",-1))</f>
        <v>4.3831840999999997E-8</v>
      </c>
    </row>
    <row r="2516" spans="1:4" ht="17" x14ac:dyDescent="0.25">
      <c r="A2516" s="1" t="s">
        <v>2516</v>
      </c>
      <c r="B2516" s="1" t="str">
        <f>_xlfn.TEXTBEFORE(Table7[[#This Row],[raw]]," ")</f>
        <v>PROWASTE-rt7857</v>
      </c>
      <c r="C2516" s="1"/>
      <c r="D2516" s="1">
        <f>_xlfn.NUMBERVALUE(_xlfn.TEXTAFTER(Table7[[#This Row],[raw]]," ",-1))</f>
        <v>4.5527755999999997E-8</v>
      </c>
    </row>
    <row r="2517" spans="1:4" ht="17" x14ac:dyDescent="0.25">
      <c r="A2517" s="1" t="s">
        <v>2517</v>
      </c>
      <c r="B2517" s="1" t="str">
        <f>_xlfn.TEXTBEFORE(Table7[[#This Row],[raw]]," ")</f>
        <v>PROWASTE-rt7872</v>
      </c>
      <c r="C2517" s="1"/>
      <c r="D2517" s="1">
        <f>_xlfn.NUMBERVALUE(_xlfn.TEXTAFTER(Table7[[#This Row],[raw]]," ",-1))</f>
        <v>8.2097489999999998E-9</v>
      </c>
    </row>
    <row r="2518" spans="1:4" ht="17" x14ac:dyDescent="0.25">
      <c r="A2518" s="1" t="s">
        <v>2518</v>
      </c>
      <c r="B2518" s="1" t="str">
        <f>_xlfn.TEXTBEFORE(Table7[[#This Row],[raw]]," ")</f>
        <v>PROWASTE-rt7873</v>
      </c>
      <c r="C2518" s="1"/>
      <c r="D2518" s="1">
        <f>_xlfn.NUMBERVALUE(_xlfn.TEXTAFTER(Table7[[#This Row],[raw]]," ",-1))</f>
        <v>7.6019701000000002E-8</v>
      </c>
    </row>
    <row r="2519" spans="1:4" ht="17" x14ac:dyDescent="0.25">
      <c r="A2519" s="1" t="s">
        <v>2519</v>
      </c>
      <c r="B2519" s="1" t="str">
        <f>_xlfn.TEXTBEFORE(Table7[[#This Row],[raw]]," ")</f>
        <v>PROWASTE-rt7877</v>
      </c>
      <c r="C2519" s="1"/>
      <c r="D2519" s="1">
        <f>_xlfn.NUMBERVALUE(_xlfn.TEXTAFTER(Table7[[#This Row],[raw]]," ",-1))</f>
        <v>2.14594322E-7</v>
      </c>
    </row>
    <row r="2520" spans="1:4" ht="17" x14ac:dyDescent="0.25">
      <c r="A2520" s="1" t="s">
        <v>2520</v>
      </c>
      <c r="B2520" s="1" t="str">
        <f>_xlfn.TEXTBEFORE(Table7[[#This Row],[raw]]," ")</f>
        <v>PROWASTE-rt7896</v>
      </c>
      <c r="C2520" s="1"/>
      <c r="D2520" s="1">
        <f>_xlfn.NUMBERVALUE(_xlfn.TEXTAFTER(Table7[[#This Row],[raw]]," ",-1))</f>
        <v>1.90020757E-7</v>
      </c>
    </row>
    <row r="2521" spans="1:4" ht="17" x14ac:dyDescent="0.25">
      <c r="A2521" s="1" t="s">
        <v>2521</v>
      </c>
      <c r="B2521" s="1" t="str">
        <f>_xlfn.TEXTBEFORE(Table7[[#This Row],[raw]]," ")</f>
        <v>PROWASTE-rt7899</v>
      </c>
      <c r="C2521" s="1"/>
      <c r="D2521" s="1">
        <f>_xlfn.NUMBERVALUE(_xlfn.TEXTAFTER(Table7[[#This Row],[raw]]," ",-1))</f>
        <v>3.0782751000000002E-8</v>
      </c>
    </row>
    <row r="2522" spans="1:4" ht="17" x14ac:dyDescent="0.25">
      <c r="A2522" s="1" t="s">
        <v>2522</v>
      </c>
      <c r="B2522" s="1" t="str">
        <f>_xlfn.TEXTBEFORE(Table7[[#This Row],[raw]]," ")</f>
        <v>PROWASTE-rt7905</v>
      </c>
      <c r="C2522" s="1"/>
      <c r="D2522" s="1">
        <f>_xlfn.NUMBERVALUE(_xlfn.TEXTAFTER(Table7[[#This Row],[raw]]," ",-1))</f>
        <v>4.0274148800000002E-7</v>
      </c>
    </row>
    <row r="2523" spans="1:4" ht="17" x14ac:dyDescent="0.25">
      <c r="A2523" s="1" t="s">
        <v>2523</v>
      </c>
      <c r="B2523" s="1" t="str">
        <f>_xlfn.TEXTBEFORE(Table7[[#This Row],[raw]]," ")</f>
        <v>PROWASTE-rt7907</v>
      </c>
      <c r="C2523" s="1"/>
      <c r="D2523" s="1">
        <f>_xlfn.NUMBERVALUE(_xlfn.TEXTAFTER(Table7[[#This Row],[raw]]," ",-1))</f>
        <v>1.4776834999999999E-8</v>
      </c>
    </row>
    <row r="2524" spans="1:4" ht="17" x14ac:dyDescent="0.25">
      <c r="A2524" s="1" t="s">
        <v>2524</v>
      </c>
      <c r="B2524" s="1" t="str">
        <f>_xlfn.TEXTBEFORE(Table7[[#This Row],[raw]]," ")</f>
        <v>PROWASTE-rt7908_c</v>
      </c>
      <c r="C2524" s="1"/>
      <c r="D2524" s="1">
        <f>_xlfn.NUMBERVALUE(_xlfn.TEXTAFTER(Table7[[#This Row],[raw]]," ",-1))</f>
        <v>6.9590043E-8</v>
      </c>
    </row>
    <row r="2525" spans="1:4" ht="17" x14ac:dyDescent="0.25">
      <c r="A2525" s="1" t="s">
        <v>2525</v>
      </c>
      <c r="B2525" s="1" t="str">
        <f>_xlfn.TEXTBEFORE(Table7[[#This Row],[raw]]," ")</f>
        <v>PROWASTE-rt7910</v>
      </c>
      <c r="C2525" s="1"/>
      <c r="D2525" s="1">
        <f>_xlfn.NUMBERVALUE(_xlfn.TEXTAFTER(Table7[[#This Row],[raw]]," ",-1))</f>
        <v>9.1099387000000002E-8</v>
      </c>
    </row>
    <row r="2526" spans="1:4" ht="17" x14ac:dyDescent="0.25">
      <c r="A2526" s="1" t="s">
        <v>2526</v>
      </c>
      <c r="B2526" s="1" t="str">
        <f>_xlfn.TEXTBEFORE(Table7[[#This Row],[raw]]," ")</f>
        <v>PROWASTE-rt7912</v>
      </c>
      <c r="C2526" s="1"/>
      <c r="D2526" s="1">
        <f>_xlfn.NUMBERVALUE(_xlfn.TEXTAFTER(Table7[[#This Row],[raw]]," ",-1))</f>
        <v>2.7271074300000001E-7</v>
      </c>
    </row>
    <row r="2527" spans="1:4" ht="17" x14ac:dyDescent="0.25">
      <c r="A2527" s="1" t="s">
        <v>2527</v>
      </c>
      <c r="B2527" s="1" t="str">
        <f>_xlfn.TEXTBEFORE(Table7[[#This Row],[raw]]," ")</f>
        <v>PROWASTE-rt7913</v>
      </c>
      <c r="C2527" s="1"/>
      <c r="D2527" s="1">
        <f>_xlfn.NUMBERVALUE(_xlfn.TEXTAFTER(Table7[[#This Row],[raw]]," ",-1))</f>
        <v>2.9140071300000002E-7</v>
      </c>
    </row>
    <row r="2528" spans="1:4" ht="17" x14ac:dyDescent="0.25">
      <c r="A2528" s="1" t="s">
        <v>2528</v>
      </c>
      <c r="B2528" s="1" t="str">
        <f>_xlfn.TEXTBEFORE(Table7[[#This Row],[raw]]," ")</f>
        <v>PROWASTE-rt7916_x</v>
      </c>
      <c r="C2528" s="1"/>
      <c r="D2528" s="1">
        <f>_xlfn.NUMBERVALUE(_xlfn.TEXTAFTER(Table7[[#This Row],[raw]]," ",-1))</f>
        <v>4.9994061E-8</v>
      </c>
    </row>
    <row r="2529" spans="1:4" ht="17" x14ac:dyDescent="0.25">
      <c r="A2529" s="1" t="s">
        <v>2529</v>
      </c>
      <c r="B2529" s="1" t="str">
        <f>_xlfn.TEXTBEFORE(Table7[[#This Row],[raw]]," ")</f>
        <v>PROWASTE-rt7917</v>
      </c>
      <c r="C2529" s="1"/>
      <c r="D2529" s="1">
        <f>_xlfn.NUMBERVALUE(_xlfn.TEXTAFTER(Table7[[#This Row],[raw]]," ",-1))</f>
        <v>5.2230776999999998E-8</v>
      </c>
    </row>
    <row r="2530" spans="1:4" ht="17" x14ac:dyDescent="0.25">
      <c r="A2530" s="1" t="s">
        <v>2530</v>
      </c>
      <c r="B2530" s="1" t="str">
        <f>_xlfn.TEXTBEFORE(Table7[[#This Row],[raw]]," ")</f>
        <v>PROWASTE-rt7919</v>
      </c>
      <c r="C2530" s="1"/>
      <c r="D2530" s="1">
        <f>_xlfn.NUMBERVALUE(_xlfn.TEXTAFTER(Table7[[#This Row],[raw]]," ",-1))</f>
        <v>2.6155010999999998E-8</v>
      </c>
    </row>
    <row r="2531" spans="1:4" ht="17" x14ac:dyDescent="0.25">
      <c r="A2531" s="1" t="s">
        <v>2531</v>
      </c>
      <c r="B2531" s="1" t="str">
        <f>_xlfn.TEXTBEFORE(Table7[[#This Row],[raw]]," ")</f>
        <v>PROWASTE-rt7922</v>
      </c>
      <c r="C2531" s="1"/>
      <c r="D2531" s="1">
        <f>_xlfn.NUMBERVALUE(_xlfn.TEXTAFTER(Table7[[#This Row],[raw]]," ",-1))</f>
        <v>8.6845201999999999E-8</v>
      </c>
    </row>
    <row r="2532" spans="1:4" ht="17" x14ac:dyDescent="0.25">
      <c r="A2532" s="1" t="s">
        <v>2532</v>
      </c>
      <c r="B2532" s="1" t="str">
        <f>_xlfn.TEXTBEFORE(Table7[[#This Row],[raw]]," ")</f>
        <v>PROWASTE-rt7955_m</v>
      </c>
      <c r="C2532" s="1"/>
      <c r="D2532" s="1">
        <f>_xlfn.NUMBERVALUE(_xlfn.TEXTAFTER(Table7[[#This Row],[raw]]," ",-1))</f>
        <v>2.2451987999999999E-7</v>
      </c>
    </row>
    <row r="2533" spans="1:4" ht="17" x14ac:dyDescent="0.25">
      <c r="A2533" s="1" t="s">
        <v>2533</v>
      </c>
      <c r="B2533" s="1" t="str">
        <f>_xlfn.TEXTBEFORE(Table7[[#This Row],[raw]]," ")</f>
        <v>PROWASTE-rt7962_DKMPPH_c</v>
      </c>
      <c r="C2533" s="1"/>
      <c r="D2533" s="1">
        <f>_xlfn.NUMBERVALUE(_xlfn.TEXTAFTER(Table7[[#This Row],[raw]]," ",-1))</f>
        <v>2.6261936200000002E-7</v>
      </c>
    </row>
    <row r="2534" spans="1:4" ht="17" x14ac:dyDescent="0.25">
      <c r="A2534" s="1" t="s">
        <v>2534</v>
      </c>
      <c r="B2534" s="1" t="str">
        <f>_xlfn.TEXTBEFORE(Table7[[#This Row],[raw]]," ")</f>
        <v>PROWASTE-rt7991</v>
      </c>
      <c r="C2534" s="1"/>
      <c r="D2534" s="1">
        <f>_xlfn.NUMBERVALUE(_xlfn.TEXTAFTER(Table7[[#This Row],[raw]]," ",-1))</f>
        <v>4.7038225470000003E-6</v>
      </c>
    </row>
    <row r="2535" spans="1:4" ht="17" x14ac:dyDescent="0.25">
      <c r="A2535" s="1" t="s">
        <v>2535</v>
      </c>
      <c r="B2535" s="1" t="str">
        <f>_xlfn.TEXTBEFORE(Table7[[#This Row],[raw]]," ")</f>
        <v>PROWASTE-rt8001</v>
      </c>
      <c r="C2535" s="1"/>
      <c r="D2535" s="1">
        <f>_xlfn.NUMBERVALUE(_xlfn.TEXTAFTER(Table7[[#This Row],[raw]]," ",-1))</f>
        <v>7.4457913000000006E-8</v>
      </c>
    </row>
    <row r="2536" spans="1:4" ht="17" x14ac:dyDescent="0.25">
      <c r="A2536" s="1" t="s">
        <v>2536</v>
      </c>
      <c r="B2536" s="1" t="str">
        <f>_xlfn.TEXTBEFORE(Table7[[#This Row],[raw]]," ")</f>
        <v>PROWASTE-rt8029</v>
      </c>
      <c r="C2536" s="1"/>
      <c r="D2536" s="1">
        <f>_xlfn.NUMBERVALUE(_xlfn.TEXTAFTER(Table7[[#This Row],[raw]]," ",-1))</f>
        <v>4.4882884300000001E-7</v>
      </c>
    </row>
    <row r="2537" spans="1:4" ht="17" x14ac:dyDescent="0.25">
      <c r="A2537" s="1" t="s">
        <v>2537</v>
      </c>
      <c r="B2537" s="1" t="str">
        <f>_xlfn.TEXTBEFORE(Table7[[#This Row],[raw]]," ")</f>
        <v>PROWASTE-rt8036_m</v>
      </c>
      <c r="C2537" s="1"/>
      <c r="D2537" s="1">
        <f>_xlfn.NUMBERVALUE(_xlfn.TEXTAFTER(Table7[[#This Row],[raw]]," ",-1))</f>
        <v>3.5132396999999997E-8</v>
      </c>
    </row>
    <row r="2538" spans="1:4" ht="17" x14ac:dyDescent="0.25">
      <c r="A2538" s="1" t="s">
        <v>2538</v>
      </c>
      <c r="B2538" s="1" t="str">
        <f>_xlfn.TEXTBEFORE(Table7[[#This Row],[raw]]," ")</f>
        <v>PROWASTE-rt8047</v>
      </c>
      <c r="C2538" s="1"/>
      <c r="D2538" s="1">
        <f>_xlfn.NUMBERVALUE(_xlfn.TEXTAFTER(Table7[[#This Row],[raw]]," ",-1))</f>
        <v>3.7576729999999996E-9</v>
      </c>
    </row>
    <row r="2539" spans="1:4" ht="17" x14ac:dyDescent="0.25">
      <c r="A2539" s="1" t="s">
        <v>2539</v>
      </c>
      <c r="B2539" s="1" t="str">
        <f>_xlfn.TEXTBEFORE(Table7[[#This Row],[raw]]," ")</f>
        <v>PROWASTE-rt8055</v>
      </c>
      <c r="C2539" s="1"/>
      <c r="D2539" s="1">
        <f>_xlfn.NUMBERVALUE(_xlfn.TEXTAFTER(Table7[[#This Row],[raw]]," ",-1))</f>
        <v>3.5336694999999999E-8</v>
      </c>
    </row>
    <row r="2540" spans="1:4" ht="17" x14ac:dyDescent="0.25">
      <c r="A2540" s="1" t="s">
        <v>2540</v>
      </c>
      <c r="B2540" s="1" t="str">
        <f>_xlfn.TEXTBEFORE(Table7[[#This Row],[raw]]," ")</f>
        <v>PROWASTE-rt8084</v>
      </c>
      <c r="C2540" s="1"/>
      <c r="D2540" s="1">
        <f>_xlfn.NUMBERVALUE(_xlfn.TEXTAFTER(Table7[[#This Row],[raw]]," ",-1))</f>
        <v>2.0345743E-8</v>
      </c>
    </row>
    <row r="2541" spans="1:4" ht="17" x14ac:dyDescent="0.25">
      <c r="A2541" s="1" t="s">
        <v>2541</v>
      </c>
      <c r="B2541" s="1" t="str">
        <f>_xlfn.TEXTBEFORE(Table7[[#This Row],[raw]]," ")</f>
        <v>PROWASTE-rt8085</v>
      </c>
      <c r="C2541" s="1"/>
      <c r="D2541" s="1">
        <f>_xlfn.NUMBERVALUE(_xlfn.TEXTAFTER(Table7[[#This Row],[raw]]," ",-1))</f>
        <v>2.7389499999999999E-9</v>
      </c>
    </row>
    <row r="2542" spans="1:4" ht="17" x14ac:dyDescent="0.25">
      <c r="A2542" s="1" t="s">
        <v>2542</v>
      </c>
      <c r="B2542" s="1" t="str">
        <f>_xlfn.TEXTBEFORE(Table7[[#This Row],[raw]]," ")</f>
        <v>PROWASTE-rt8106</v>
      </c>
      <c r="C2542" s="1"/>
      <c r="D2542" s="1">
        <f>_xlfn.NUMBERVALUE(_xlfn.TEXTAFTER(Table7[[#This Row],[raw]]," ",-1))</f>
        <v>1.6573840999999999E-8</v>
      </c>
    </row>
    <row r="2543" spans="1:4" ht="17" x14ac:dyDescent="0.25">
      <c r="A2543" s="1" t="s">
        <v>2543</v>
      </c>
      <c r="B2543" s="1" t="str">
        <f>_xlfn.TEXTBEFORE(Table7[[#This Row],[raw]]," ")</f>
        <v>PROWASTE-rt8107</v>
      </c>
      <c r="C2543" s="1"/>
      <c r="D2543" s="1">
        <f>_xlfn.NUMBERVALUE(_xlfn.TEXTAFTER(Table7[[#This Row],[raw]]," ",-1))</f>
        <v>1.6500732799999999E-7</v>
      </c>
    </row>
    <row r="2544" spans="1:4" ht="17" x14ac:dyDescent="0.25">
      <c r="A2544" s="1" t="s">
        <v>2544</v>
      </c>
      <c r="B2544" s="1" t="str">
        <f>_xlfn.TEXTBEFORE(Table7[[#This Row],[raw]]," ")</f>
        <v>PROWASTE-rt8109</v>
      </c>
      <c r="C2544" s="1"/>
      <c r="D2544" s="1">
        <f>_xlfn.NUMBERVALUE(_xlfn.TEXTAFTER(Table7[[#This Row],[raw]]," ",-1))</f>
        <v>1.9055399999999999E-8</v>
      </c>
    </row>
    <row r="2545" spans="1:4" ht="17" x14ac:dyDescent="0.25">
      <c r="A2545" s="1" t="s">
        <v>2545</v>
      </c>
      <c r="B2545" s="1" t="str">
        <f>_xlfn.TEXTBEFORE(Table7[[#This Row],[raw]]," ")</f>
        <v>PROWASTE-rt8116</v>
      </c>
      <c r="C2545" s="1"/>
      <c r="D2545" s="1">
        <f>_xlfn.NUMBERVALUE(_xlfn.TEXTAFTER(Table7[[#This Row],[raw]]," ",-1))</f>
        <v>1.3388659999999999E-9</v>
      </c>
    </row>
    <row r="2546" spans="1:4" ht="17" x14ac:dyDescent="0.25">
      <c r="A2546" s="1" t="s">
        <v>2546</v>
      </c>
      <c r="B2546" s="1" t="str">
        <f>_xlfn.TEXTBEFORE(Table7[[#This Row],[raw]]," ")</f>
        <v>PROWASTE-rt8131</v>
      </c>
      <c r="C2546" s="1"/>
      <c r="D2546" s="1">
        <f>_xlfn.NUMBERVALUE(_xlfn.TEXTAFTER(Table7[[#This Row],[raw]]," ",-1))</f>
        <v>1.774023E-9</v>
      </c>
    </row>
    <row r="2547" spans="1:4" ht="17" x14ac:dyDescent="0.25">
      <c r="A2547" s="1" t="s">
        <v>2547</v>
      </c>
      <c r="B2547" s="1" t="str">
        <f>_xlfn.TEXTBEFORE(Table7[[#This Row],[raw]]," ")</f>
        <v>PROWASTE-rt8135</v>
      </c>
      <c r="C2547" s="1"/>
      <c r="D2547" s="1">
        <f>_xlfn.NUMBERVALUE(_xlfn.TEXTAFTER(Table7[[#This Row],[raw]]," ",-1))</f>
        <v>6.0756433000000001E-8</v>
      </c>
    </row>
    <row r="2548" spans="1:4" ht="17" x14ac:dyDescent="0.25">
      <c r="A2548" s="1" t="s">
        <v>2548</v>
      </c>
      <c r="B2548" s="1" t="str">
        <f>_xlfn.TEXTBEFORE(Table7[[#This Row],[raw]]," ")</f>
        <v>PROWASTE-rt8137</v>
      </c>
      <c r="C2548" s="1"/>
      <c r="D2548" s="1">
        <f>_xlfn.NUMBERVALUE(_xlfn.TEXTAFTER(Table7[[#This Row],[raw]]," ",-1))</f>
        <v>3.8819721999999997E-8</v>
      </c>
    </row>
    <row r="2549" spans="1:4" ht="17" x14ac:dyDescent="0.25">
      <c r="A2549" s="1" t="s">
        <v>2549</v>
      </c>
      <c r="B2549" s="1" t="str">
        <f>_xlfn.TEXTBEFORE(Table7[[#This Row],[raw]]," ")</f>
        <v>PROWASTE-rt8139</v>
      </c>
      <c r="C2549" s="1"/>
      <c r="D2549" s="1">
        <f>_xlfn.NUMBERVALUE(_xlfn.TEXTAFTER(Table7[[#This Row],[raw]]," ",-1))</f>
        <v>4.3993744000000001E-8</v>
      </c>
    </row>
    <row r="2550" spans="1:4" ht="17" x14ac:dyDescent="0.25">
      <c r="A2550" s="1" t="s">
        <v>2550</v>
      </c>
      <c r="B2550" s="1" t="str">
        <f>_xlfn.TEXTBEFORE(Table7[[#This Row],[raw]]," ")</f>
        <v>PROWASTE-rt8143</v>
      </c>
      <c r="C2550" s="1"/>
      <c r="D2550" s="1">
        <f>_xlfn.NUMBERVALUE(_xlfn.TEXTAFTER(Table7[[#This Row],[raw]]," ",-1))</f>
        <v>1.22165808E-7</v>
      </c>
    </row>
    <row r="2551" spans="1:4" ht="17" x14ac:dyDescent="0.25">
      <c r="A2551" s="1" t="s">
        <v>2551</v>
      </c>
      <c r="B2551" s="1" t="str">
        <f>_xlfn.TEXTBEFORE(Table7[[#This Row],[raw]]," ")</f>
        <v>PROWASTE-rt8147</v>
      </c>
      <c r="C2551" s="1"/>
      <c r="D2551" s="1">
        <f>_xlfn.NUMBERVALUE(_xlfn.TEXTAFTER(Table7[[#This Row],[raw]]," ",-1))</f>
        <v>3.7834221999999998E-8</v>
      </c>
    </row>
    <row r="2552" spans="1:4" ht="17" x14ac:dyDescent="0.25">
      <c r="A2552" s="1" t="s">
        <v>2552</v>
      </c>
      <c r="B2552" s="1" t="str">
        <f>_xlfn.TEXTBEFORE(Table7[[#This Row],[raw]]," ")</f>
        <v>PROWASTE-rt8149</v>
      </c>
      <c r="C2552" s="1"/>
      <c r="D2552" s="1">
        <f>_xlfn.NUMBERVALUE(_xlfn.TEXTAFTER(Table7[[#This Row],[raw]]," ",-1))</f>
        <v>5.8252816999999997E-8</v>
      </c>
    </row>
    <row r="2553" spans="1:4" ht="17" x14ac:dyDescent="0.25">
      <c r="A2553" s="1" t="s">
        <v>2553</v>
      </c>
      <c r="B2553" s="1" t="str">
        <f>_xlfn.TEXTBEFORE(Table7[[#This Row],[raw]]," ")</f>
        <v>PROWASTE-rt8154</v>
      </c>
      <c r="C2553" s="1"/>
      <c r="D2553" s="1">
        <f>_xlfn.NUMBERVALUE(_xlfn.TEXTAFTER(Table7[[#This Row],[raw]]," ",-1))</f>
        <v>1.2545690500000001E-7</v>
      </c>
    </row>
    <row r="2554" spans="1:4" ht="17" x14ac:dyDescent="0.25">
      <c r="A2554" s="1" t="s">
        <v>2554</v>
      </c>
      <c r="B2554" s="1" t="str">
        <f>_xlfn.TEXTBEFORE(Table7[[#This Row],[raw]]," ")</f>
        <v>PROWASTE-rt8160_m</v>
      </c>
      <c r="C2554" s="1"/>
      <c r="D2554" s="1">
        <f>_xlfn.NUMBERVALUE(_xlfn.TEXTAFTER(Table7[[#This Row],[raw]]," ",-1))</f>
        <v>2.4850056899999998E-7</v>
      </c>
    </row>
    <row r="2555" spans="1:4" ht="17" x14ac:dyDescent="0.25">
      <c r="A2555" s="1" t="s">
        <v>2555</v>
      </c>
      <c r="B2555" s="1" t="str">
        <f>_xlfn.TEXTBEFORE(Table7[[#This Row],[raw]]," ")</f>
        <v>PROWASTE-rt8174</v>
      </c>
      <c r="C2555" s="1"/>
      <c r="D2555" s="1">
        <f>_xlfn.NUMBERVALUE(_xlfn.TEXTAFTER(Table7[[#This Row],[raw]]," ",-1))</f>
        <v>1.1339620000000001E-9</v>
      </c>
    </row>
    <row r="2556" spans="1:4" ht="17" x14ac:dyDescent="0.25">
      <c r="A2556" s="1" t="s">
        <v>2556</v>
      </c>
      <c r="B2556" s="1" t="str">
        <f>_xlfn.TEXTBEFORE(Table7[[#This Row],[raw]]," ")</f>
        <v>PROWASTE-rt8181</v>
      </c>
      <c r="C2556" s="1"/>
      <c r="D2556" s="1">
        <f>_xlfn.NUMBERVALUE(_xlfn.TEXTAFTER(Table7[[#This Row],[raw]]," ",-1))</f>
        <v>1.08037758E-7</v>
      </c>
    </row>
    <row r="2557" spans="1:4" ht="17" x14ac:dyDescent="0.25">
      <c r="A2557" s="1" t="s">
        <v>2557</v>
      </c>
      <c r="B2557" s="1" t="str">
        <f>_xlfn.TEXTBEFORE(Table7[[#This Row],[raw]]," ")</f>
        <v>PROWASTE-rt8184</v>
      </c>
      <c r="C2557" s="1"/>
      <c r="D2557" s="1">
        <f>_xlfn.NUMBERVALUE(_xlfn.TEXTAFTER(Table7[[#This Row],[raw]]," ",-1))</f>
        <v>3.7446884999999997E-8</v>
      </c>
    </row>
    <row r="2558" spans="1:4" ht="17" x14ac:dyDescent="0.25">
      <c r="A2558" s="1" t="s">
        <v>2558</v>
      </c>
      <c r="B2558" s="1" t="str">
        <f>_xlfn.TEXTBEFORE(Table7[[#This Row],[raw]]," ")</f>
        <v>PROWASTE-rt8196</v>
      </c>
      <c r="C2558" s="1"/>
      <c r="D2558" s="1">
        <f>_xlfn.NUMBERVALUE(_xlfn.TEXTAFTER(Table7[[#This Row],[raw]]," ",-1))</f>
        <v>1.5630434899999999E-7</v>
      </c>
    </row>
    <row r="2559" spans="1:4" ht="17" x14ac:dyDescent="0.25">
      <c r="A2559" s="1" t="s">
        <v>2559</v>
      </c>
      <c r="B2559" s="1" t="str">
        <f>_xlfn.TEXTBEFORE(Table7[[#This Row],[raw]]," ")</f>
        <v>PROWASTE-rt8223</v>
      </c>
      <c r="C2559" s="1"/>
      <c r="D2559" s="1">
        <f>_xlfn.NUMBERVALUE(_xlfn.TEXTAFTER(Table7[[#This Row],[raw]]," ",-1))</f>
        <v>2.2840778199999999E-7</v>
      </c>
    </row>
    <row r="2560" spans="1:4" ht="17" x14ac:dyDescent="0.25">
      <c r="A2560" s="1" t="s">
        <v>2560</v>
      </c>
      <c r="B2560" s="1" t="str">
        <f>_xlfn.TEXTBEFORE(Table7[[#This Row],[raw]]," ")</f>
        <v>PROWASTE-rt8224</v>
      </c>
      <c r="C2560" s="1"/>
      <c r="D2560" s="1">
        <f>_xlfn.NUMBERVALUE(_xlfn.TEXTAFTER(Table7[[#This Row],[raw]]," ",-1))</f>
        <v>2.5728262200000002E-7</v>
      </c>
    </row>
    <row r="2561" spans="1:4" ht="17" x14ac:dyDescent="0.25">
      <c r="A2561" s="1" t="s">
        <v>2561</v>
      </c>
      <c r="B2561" s="1" t="str">
        <f>_xlfn.TEXTBEFORE(Table7[[#This Row],[raw]]," ")</f>
        <v>PROWASTE-rt8239</v>
      </c>
      <c r="C2561" s="1"/>
      <c r="D2561" s="1">
        <f>_xlfn.NUMBERVALUE(_xlfn.TEXTAFTER(Table7[[#This Row],[raw]]," ",-1))</f>
        <v>6.1084055999999998E-8</v>
      </c>
    </row>
    <row r="2562" spans="1:4" ht="17" x14ac:dyDescent="0.25">
      <c r="A2562" s="1" t="s">
        <v>2562</v>
      </c>
      <c r="B2562" s="1" t="str">
        <f>_xlfn.TEXTBEFORE(Table7[[#This Row],[raw]]," ")</f>
        <v>PROWASTE-rt8250</v>
      </c>
      <c r="C2562" s="1"/>
      <c r="D2562" s="1">
        <f>_xlfn.NUMBERVALUE(_xlfn.TEXTAFTER(Table7[[#This Row],[raw]]," ",-1))</f>
        <v>1.0576863E-8</v>
      </c>
    </row>
    <row r="2563" spans="1:4" ht="17" x14ac:dyDescent="0.25">
      <c r="A2563" s="1" t="s">
        <v>2563</v>
      </c>
      <c r="B2563" s="1" t="str">
        <f>_xlfn.TEXTBEFORE(Table7[[#This Row],[raw]]," ")</f>
        <v>PROWASTE-rt8251</v>
      </c>
      <c r="C2563" s="1"/>
      <c r="D2563" s="1">
        <f>_xlfn.NUMBERVALUE(_xlfn.TEXTAFTER(Table7[[#This Row],[raw]]," ",-1))</f>
        <v>1.2256007E-8</v>
      </c>
    </row>
    <row r="2564" spans="1:4" ht="17" x14ac:dyDescent="0.25">
      <c r="A2564" s="1" t="s">
        <v>2564</v>
      </c>
      <c r="B2564" s="1" t="str">
        <f>_xlfn.TEXTBEFORE(Table7[[#This Row],[raw]]," ")</f>
        <v>PROWASTE-rt8262</v>
      </c>
      <c r="C2564" s="1"/>
      <c r="D2564" s="1">
        <f>_xlfn.NUMBERVALUE(_xlfn.TEXTAFTER(Table7[[#This Row],[raw]]," ",-1))</f>
        <v>1.2081843559999999E-6</v>
      </c>
    </row>
    <row r="2565" spans="1:4" ht="17" x14ac:dyDescent="0.25">
      <c r="A2565" s="1" t="s">
        <v>2565</v>
      </c>
      <c r="B2565" s="1" t="str">
        <f>_xlfn.TEXTBEFORE(Table7[[#This Row],[raw]]," ")</f>
        <v>PROWASTE-rt8267_x</v>
      </c>
      <c r="C2565" s="1"/>
      <c r="D2565" s="1">
        <f>_xlfn.NUMBERVALUE(_xlfn.TEXTAFTER(Table7[[#This Row],[raw]]," ",-1))</f>
        <v>4.6581320000000001E-8</v>
      </c>
    </row>
    <row r="2566" spans="1:4" ht="17" x14ac:dyDescent="0.25">
      <c r="A2566" s="1" t="s">
        <v>2566</v>
      </c>
      <c r="B2566" s="1" t="str">
        <f>_xlfn.TEXTBEFORE(Table7[[#This Row],[raw]]," ")</f>
        <v>PROWASTE-rt8268</v>
      </c>
      <c r="C2566" s="1"/>
      <c r="D2566" s="1">
        <f>_xlfn.NUMBERVALUE(_xlfn.TEXTAFTER(Table7[[#This Row],[raw]]," ",-1))</f>
        <v>2.01822E-10</v>
      </c>
    </row>
    <row r="2567" spans="1:4" ht="17" x14ac:dyDescent="0.25">
      <c r="A2567" s="1" t="s">
        <v>2567</v>
      </c>
      <c r="B2567" s="1" t="str">
        <f>_xlfn.TEXTBEFORE(Table7[[#This Row],[raw]]," ")</f>
        <v>PROWASTE-rt8272</v>
      </c>
      <c r="C2567" s="1"/>
      <c r="D2567" s="1">
        <f>_xlfn.NUMBERVALUE(_xlfn.TEXTAFTER(Table7[[#This Row],[raw]]," ",-1))</f>
        <v>9.1882969999999997E-9</v>
      </c>
    </row>
    <row r="2568" spans="1:4" ht="17" x14ac:dyDescent="0.25">
      <c r="A2568" s="1" t="s">
        <v>2568</v>
      </c>
      <c r="B2568" s="1" t="str">
        <f>_xlfn.TEXTBEFORE(Table7[[#This Row],[raw]]," ")</f>
        <v>PROWASTE-rt8273</v>
      </c>
      <c r="C2568" s="1"/>
      <c r="D2568" s="1">
        <f>_xlfn.NUMBERVALUE(_xlfn.TEXTAFTER(Table7[[#This Row],[raw]]," ",-1))</f>
        <v>2.7386928199999999E-7</v>
      </c>
    </row>
    <row r="2569" spans="1:4" ht="17" x14ac:dyDescent="0.25">
      <c r="A2569" s="1" t="s">
        <v>2569</v>
      </c>
      <c r="B2569" s="1" t="str">
        <f>_xlfn.TEXTBEFORE(Table7[[#This Row],[raw]]," ")</f>
        <v>PROWASTE-rt8275</v>
      </c>
      <c r="C2569" s="1"/>
      <c r="D2569" s="1">
        <f>_xlfn.NUMBERVALUE(_xlfn.TEXTAFTER(Table7[[#This Row],[raw]]," ",-1))</f>
        <v>2.7973213099999998E-7</v>
      </c>
    </row>
    <row r="2570" spans="1:4" ht="17" x14ac:dyDescent="0.25">
      <c r="A2570" s="1" t="s">
        <v>2570</v>
      </c>
      <c r="B2570" s="1" t="str">
        <f>_xlfn.TEXTBEFORE(Table7[[#This Row],[raw]]," ")</f>
        <v>PROWASTE-rt8287</v>
      </c>
      <c r="C2570" s="1"/>
      <c r="D2570" s="1">
        <f>_xlfn.NUMBERVALUE(_xlfn.TEXTAFTER(Table7[[#This Row],[raw]]," ",-1))</f>
        <v>0</v>
      </c>
    </row>
    <row r="2571" spans="1:4" ht="17" x14ac:dyDescent="0.25">
      <c r="A2571" s="1" t="s">
        <v>2571</v>
      </c>
      <c r="B2571" s="1" t="str">
        <f>_xlfn.TEXTBEFORE(Table7[[#This Row],[raw]]," ")</f>
        <v>PROWASTE-rt8291</v>
      </c>
      <c r="C2571" s="1"/>
      <c r="D2571" s="1">
        <f>_xlfn.NUMBERVALUE(_xlfn.TEXTAFTER(Table7[[#This Row],[raw]]," ",-1))</f>
        <v>7.9597850999999998E-8</v>
      </c>
    </row>
    <row r="2572" spans="1:4" ht="17" x14ac:dyDescent="0.25">
      <c r="A2572" s="1" t="s">
        <v>2572</v>
      </c>
      <c r="B2572" s="1" t="str">
        <f>_xlfn.TEXTBEFORE(Table7[[#This Row],[raw]]," ")</f>
        <v>PROWASTE-rt8298</v>
      </c>
      <c r="C2572" s="1"/>
      <c r="D2572" s="1">
        <f>_xlfn.NUMBERVALUE(_xlfn.TEXTAFTER(Table7[[#This Row],[raw]]," ",-1))</f>
        <v>1.24457149E-7</v>
      </c>
    </row>
    <row r="2573" spans="1:4" ht="17" x14ac:dyDescent="0.25">
      <c r="A2573" s="1" t="s">
        <v>2573</v>
      </c>
      <c r="B2573" s="1" t="str">
        <f>_xlfn.TEXTBEFORE(Table7[[#This Row],[raw]]," ")</f>
        <v>PROWASTE-rt8313</v>
      </c>
      <c r="C2573" s="1"/>
      <c r="D2573" s="1">
        <f>_xlfn.NUMBERVALUE(_xlfn.TEXTAFTER(Table7[[#This Row],[raw]]," ",-1))</f>
        <v>3.9521901299999998E-7</v>
      </c>
    </row>
    <row r="2574" spans="1:4" ht="17" x14ac:dyDescent="0.25">
      <c r="A2574" s="1" t="s">
        <v>2574</v>
      </c>
      <c r="B2574" s="1" t="str">
        <f>_xlfn.TEXTBEFORE(Table7[[#This Row],[raw]]," ")</f>
        <v>PROWASTE-rt8327</v>
      </c>
      <c r="C2574" s="1"/>
      <c r="D2574" s="1">
        <f>_xlfn.NUMBERVALUE(_xlfn.TEXTAFTER(Table7[[#This Row],[raw]]," ",-1))</f>
        <v>2.5390418199999999E-7</v>
      </c>
    </row>
    <row r="2575" spans="1:4" ht="17" x14ac:dyDescent="0.25">
      <c r="A2575" s="1" t="s">
        <v>2575</v>
      </c>
      <c r="B2575" s="1" t="str">
        <f>_xlfn.TEXTBEFORE(Table7[[#This Row],[raw]]," ")</f>
        <v>PROWASTE-rt8345</v>
      </c>
      <c r="C2575" s="1"/>
      <c r="D2575" s="1">
        <f>_xlfn.NUMBERVALUE(_xlfn.TEXTAFTER(Table7[[#This Row],[raw]]," ",-1))</f>
        <v>3.0824492100000002E-7</v>
      </c>
    </row>
    <row r="2576" spans="1:4" ht="17" x14ac:dyDescent="0.25">
      <c r="A2576" s="1" t="s">
        <v>2576</v>
      </c>
      <c r="B2576" s="1" t="str">
        <f>_xlfn.TEXTBEFORE(Table7[[#This Row],[raw]]," ")</f>
        <v>PROWASTE-rt8357</v>
      </c>
      <c r="C2576" s="1"/>
      <c r="D2576" s="1">
        <f>_xlfn.NUMBERVALUE(_xlfn.TEXTAFTER(Table7[[#This Row],[raw]]," ",-1))</f>
        <v>7.8052349999999999E-9</v>
      </c>
    </row>
    <row r="2577" spans="1:4" ht="17" x14ac:dyDescent="0.25">
      <c r="A2577" s="1" t="s">
        <v>2577</v>
      </c>
      <c r="B2577" s="1" t="str">
        <f>_xlfn.TEXTBEFORE(Table7[[#This Row],[raw]]," ")</f>
        <v>PROWASTE-rt8364</v>
      </c>
      <c r="C2577" s="1"/>
      <c r="D2577" s="1">
        <f>_xlfn.NUMBERVALUE(_xlfn.TEXTAFTER(Table7[[#This Row],[raw]]," ",-1))</f>
        <v>6.6511351999999999E-8</v>
      </c>
    </row>
    <row r="2578" spans="1:4" ht="17" x14ac:dyDescent="0.25">
      <c r="A2578" s="1" t="s">
        <v>2578</v>
      </c>
      <c r="B2578" s="1" t="str">
        <f>_xlfn.TEXTBEFORE(Table7[[#This Row],[raw]]," ")</f>
        <v>PROWASTE-rt8374</v>
      </c>
      <c r="C2578" s="1"/>
      <c r="D2578" s="1">
        <f>_xlfn.NUMBERVALUE(_xlfn.TEXTAFTER(Table7[[#This Row],[raw]]," ",-1))</f>
        <v>1.5184373699999999E-7</v>
      </c>
    </row>
    <row r="2579" spans="1:4" ht="17" x14ac:dyDescent="0.25">
      <c r="A2579" s="1" t="s">
        <v>2579</v>
      </c>
      <c r="B2579" s="1" t="str">
        <f>_xlfn.TEXTBEFORE(Table7[[#This Row],[raw]]," ")</f>
        <v>PROWASTE-rt8378</v>
      </c>
      <c r="C2579" s="1"/>
      <c r="D2579" s="1">
        <f>_xlfn.NUMBERVALUE(_xlfn.TEXTAFTER(Table7[[#This Row],[raw]]," ",-1))</f>
        <v>3.5003120900000001E-7</v>
      </c>
    </row>
    <row r="2580" spans="1:4" ht="17" x14ac:dyDescent="0.25">
      <c r="A2580" s="1" t="s">
        <v>2580</v>
      </c>
      <c r="B2580" s="1" t="str">
        <f>_xlfn.TEXTBEFORE(Table7[[#This Row],[raw]]," ")</f>
        <v>PROWASTE-rt8390</v>
      </c>
      <c r="C2580" s="1"/>
      <c r="D2580" s="1">
        <f>_xlfn.NUMBERVALUE(_xlfn.TEXTAFTER(Table7[[#This Row],[raw]]," ",-1))</f>
        <v>1.3332418000000001E-8</v>
      </c>
    </row>
    <row r="2581" spans="1:4" ht="17" x14ac:dyDescent="0.25">
      <c r="A2581" s="1" t="s">
        <v>2581</v>
      </c>
      <c r="B2581" s="1" t="str">
        <f>_xlfn.TEXTBEFORE(Table7[[#This Row],[raw]]," ")</f>
        <v>PROWASTE-rt8393</v>
      </c>
      <c r="C2581" s="1"/>
      <c r="D2581" s="1">
        <f>_xlfn.NUMBERVALUE(_xlfn.TEXTAFTER(Table7[[#This Row],[raw]]," ",-1))</f>
        <v>8.9650159999999997E-9</v>
      </c>
    </row>
    <row r="2582" spans="1:4" ht="17" x14ac:dyDescent="0.25">
      <c r="A2582" s="1" t="s">
        <v>2582</v>
      </c>
      <c r="B2582" s="1" t="str">
        <f>_xlfn.TEXTBEFORE(Table7[[#This Row],[raw]]," ")</f>
        <v>PROWASTE-rt8407</v>
      </c>
      <c r="C2582" s="1"/>
      <c r="D2582" s="1">
        <f>_xlfn.NUMBERVALUE(_xlfn.TEXTAFTER(Table7[[#This Row],[raw]]," ",-1))</f>
        <v>3.5455589000000001E-8</v>
      </c>
    </row>
    <row r="2583" spans="1:4" ht="17" x14ac:dyDescent="0.25">
      <c r="A2583" s="1" t="s">
        <v>2583</v>
      </c>
      <c r="B2583" s="1" t="str">
        <f>_xlfn.TEXTBEFORE(Table7[[#This Row],[raw]]," ")</f>
        <v>PROWASTE-rt8431</v>
      </c>
      <c r="C2583" s="1"/>
      <c r="D2583" s="1">
        <f>_xlfn.NUMBERVALUE(_xlfn.TEXTAFTER(Table7[[#This Row],[raw]]," ",-1))</f>
        <v>1.5561940000000001E-7</v>
      </c>
    </row>
    <row r="2584" spans="1:4" ht="17" x14ac:dyDescent="0.25">
      <c r="A2584" s="1" t="s">
        <v>2584</v>
      </c>
      <c r="B2584" s="1" t="str">
        <f>_xlfn.TEXTBEFORE(Table7[[#This Row],[raw]]," ")</f>
        <v>PROWASTE-rt8446</v>
      </c>
      <c r="C2584" s="1"/>
      <c r="D2584" s="1">
        <f>_xlfn.NUMBERVALUE(_xlfn.TEXTAFTER(Table7[[#This Row],[raw]]," ",-1))</f>
        <v>4.953307E-9</v>
      </c>
    </row>
    <row r="2585" spans="1:4" ht="17" x14ac:dyDescent="0.25">
      <c r="A2585" s="1" t="s">
        <v>2585</v>
      </c>
      <c r="B2585" s="1" t="str">
        <f>_xlfn.TEXTBEFORE(Table7[[#This Row],[raw]]," ")</f>
        <v>PROWASTE-rt8465</v>
      </c>
      <c r="C2585" s="1"/>
      <c r="D2585" s="1">
        <f>_xlfn.NUMBERVALUE(_xlfn.TEXTAFTER(Table7[[#This Row],[raw]]," ",-1))</f>
        <v>7.6741771600000005E-7</v>
      </c>
    </row>
    <row r="2586" spans="1:4" ht="17" x14ac:dyDescent="0.25">
      <c r="A2586" s="1" t="s">
        <v>2586</v>
      </c>
      <c r="B2586" s="1" t="str">
        <f>_xlfn.TEXTBEFORE(Table7[[#This Row],[raw]]," ")</f>
        <v>PROWASTE-rt8468</v>
      </c>
      <c r="C2586" s="1"/>
      <c r="D2586" s="1">
        <f>_xlfn.NUMBERVALUE(_xlfn.TEXTAFTER(Table7[[#This Row],[raw]]," ",-1))</f>
        <v>2.4348740599999998E-7</v>
      </c>
    </row>
    <row r="2587" spans="1:4" ht="17" x14ac:dyDescent="0.25">
      <c r="A2587" s="1" t="s">
        <v>2587</v>
      </c>
      <c r="B2587" s="1" t="str">
        <f>_xlfn.TEXTBEFORE(Table7[[#This Row],[raw]]," ")</f>
        <v>PROWASTE-rt8469</v>
      </c>
      <c r="C2587" s="1"/>
      <c r="D2587" s="1">
        <f>_xlfn.NUMBERVALUE(_xlfn.TEXTAFTER(Table7[[#This Row],[raw]]," ",-1))</f>
        <v>7.7207990000000006E-9</v>
      </c>
    </row>
    <row r="2588" spans="1:4" ht="17" x14ac:dyDescent="0.25">
      <c r="A2588" s="1" t="s">
        <v>2588</v>
      </c>
      <c r="B2588" s="1" t="str">
        <f>_xlfn.TEXTBEFORE(Table7[[#This Row],[raw]]," ")</f>
        <v>PROWASTE-rt8483</v>
      </c>
      <c r="C2588" s="1"/>
      <c r="D2588" s="1">
        <f>_xlfn.NUMBERVALUE(_xlfn.TEXTAFTER(Table7[[#This Row],[raw]]," ",-1))</f>
        <v>4.2698343000000003E-8</v>
      </c>
    </row>
    <row r="2589" spans="1:4" ht="17" x14ac:dyDescent="0.25">
      <c r="A2589" s="1" t="s">
        <v>2589</v>
      </c>
      <c r="B2589" s="1" t="str">
        <f>_xlfn.TEXTBEFORE(Table7[[#This Row],[raw]]," ")</f>
        <v>PROWASTE-rt8484</v>
      </c>
      <c r="C2589" s="1"/>
      <c r="D2589" s="1">
        <f>_xlfn.NUMBERVALUE(_xlfn.TEXTAFTER(Table7[[#This Row],[raw]]," ",-1))</f>
        <v>1.3205823000000001E-8</v>
      </c>
    </row>
    <row r="2590" spans="1:4" ht="17" x14ac:dyDescent="0.25">
      <c r="A2590" s="1" t="s">
        <v>2590</v>
      </c>
      <c r="B2590" s="1" t="str">
        <f>_xlfn.TEXTBEFORE(Table7[[#This Row],[raw]]," ")</f>
        <v>PROWASTE-rt8485</v>
      </c>
      <c r="C2590" s="1"/>
      <c r="D2590" s="1">
        <f>_xlfn.NUMBERVALUE(_xlfn.TEXTAFTER(Table7[[#This Row],[raw]]," ",-1))</f>
        <v>3.71182096E-7</v>
      </c>
    </row>
    <row r="2591" spans="1:4" ht="17" x14ac:dyDescent="0.25">
      <c r="A2591" s="1" t="s">
        <v>2591</v>
      </c>
      <c r="B2591" s="1" t="str">
        <f>_xlfn.TEXTBEFORE(Table7[[#This Row],[raw]]," ")</f>
        <v>PROWASTE-ASC1</v>
      </c>
      <c r="C2591" s="1"/>
      <c r="D2591" s="1">
        <f>_xlfn.NUMBERVALUE(_xlfn.TEXTAFTER(Table7[[#This Row],[raw]]," ",-1))</f>
        <v>2.010002235E-6</v>
      </c>
    </row>
    <row r="2592" spans="1:4" ht="17" x14ac:dyDescent="0.25">
      <c r="A2592" s="1" t="s">
        <v>2592</v>
      </c>
      <c r="B2592" s="1" t="str">
        <f>_xlfn.TEXTBEFORE(Table7[[#This Row],[raw]]," ")</f>
        <v>PROWASTE-RPL10</v>
      </c>
      <c r="C2592" s="1"/>
      <c r="D2592" s="1">
        <f>_xlfn.NUMBERVALUE(_xlfn.TEXTAFTER(Table7[[#This Row],[raw]]," ",-1))</f>
        <v>6.9913080600000005E-7</v>
      </c>
    </row>
    <row r="2593" spans="1:4" ht="17" x14ac:dyDescent="0.25">
      <c r="A2593" s="1" t="s">
        <v>2593</v>
      </c>
      <c r="B2593" s="1" t="str">
        <f>_xlfn.TEXTBEFORE(Table7[[#This Row],[raw]]," ")</f>
        <v>PROWASTE-RPL11A</v>
      </c>
      <c r="C2593" s="1"/>
      <c r="D2593" s="1">
        <f>_xlfn.NUMBERVALUE(_xlfn.TEXTAFTER(Table7[[#This Row],[raw]]," ",-1))</f>
        <v>2.01141236E-7</v>
      </c>
    </row>
    <row r="2594" spans="1:4" ht="17" x14ac:dyDescent="0.25">
      <c r="A2594" s="1" t="s">
        <v>2594</v>
      </c>
      <c r="B2594" s="1" t="str">
        <f>_xlfn.TEXTBEFORE(Table7[[#This Row],[raw]]," ")</f>
        <v>PROWASTE-RPL12A</v>
      </c>
      <c r="C2594" s="1"/>
      <c r="D2594" s="1">
        <f>_xlfn.NUMBERVALUE(_xlfn.TEXTAFTER(Table7[[#This Row],[raw]]," ",-1))</f>
        <v>1.327056224E-6</v>
      </c>
    </row>
    <row r="2595" spans="1:4" ht="17" x14ac:dyDescent="0.25">
      <c r="A2595" s="1" t="s">
        <v>2595</v>
      </c>
      <c r="B2595" s="1" t="str">
        <f>_xlfn.TEXTBEFORE(Table7[[#This Row],[raw]]," ")</f>
        <v>PROWASTE-RPL13A</v>
      </c>
      <c r="C2595" s="1"/>
      <c r="D2595" s="1">
        <f>_xlfn.NUMBERVALUE(_xlfn.TEXTAFTER(Table7[[#This Row],[raw]]," ",-1))</f>
        <v>1.43992836E-7</v>
      </c>
    </row>
    <row r="2596" spans="1:4" ht="17" x14ac:dyDescent="0.25">
      <c r="A2596" s="1" t="s">
        <v>2596</v>
      </c>
      <c r="B2596" s="1" t="str">
        <f>_xlfn.TEXTBEFORE(Table7[[#This Row],[raw]]," ")</f>
        <v>PROWASTE-RPL16A</v>
      </c>
      <c r="C2596" s="1"/>
      <c r="D2596" s="1">
        <f>_xlfn.NUMBERVALUE(_xlfn.TEXTAFTER(Table7[[#This Row],[raw]]," ",-1))</f>
        <v>8.9375033899999998E-7</v>
      </c>
    </row>
    <row r="2597" spans="1:4" ht="17" x14ac:dyDescent="0.25">
      <c r="A2597" s="1" t="s">
        <v>2597</v>
      </c>
      <c r="B2597" s="1" t="str">
        <f>_xlfn.TEXTBEFORE(Table7[[#This Row],[raw]]," ")</f>
        <v>PROWASTE-RPL17A</v>
      </c>
      <c r="C2597" s="1"/>
      <c r="D2597" s="1">
        <f>_xlfn.NUMBERVALUE(_xlfn.TEXTAFTER(Table7[[#This Row],[raw]]," ",-1))</f>
        <v>1.4419224179999999E-6</v>
      </c>
    </row>
    <row r="2598" spans="1:4" ht="17" x14ac:dyDescent="0.25">
      <c r="A2598" s="1" t="s">
        <v>2598</v>
      </c>
      <c r="B2598" s="1" t="str">
        <f>_xlfn.TEXTBEFORE(Table7[[#This Row],[raw]]," ")</f>
        <v>PROWASTE-RPL18A</v>
      </c>
      <c r="C2598" s="1"/>
      <c r="D2598" s="1">
        <f>_xlfn.NUMBERVALUE(_xlfn.TEXTAFTER(Table7[[#This Row],[raw]]," ",-1))</f>
        <v>4.5823859000000003E-7</v>
      </c>
    </row>
    <row r="2599" spans="1:4" ht="17" x14ac:dyDescent="0.25">
      <c r="A2599" s="1" t="s">
        <v>2599</v>
      </c>
      <c r="B2599" s="1" t="str">
        <f>_xlfn.TEXTBEFORE(Table7[[#This Row],[raw]]," ")</f>
        <v>PROWASTE-RPL19A</v>
      </c>
      <c r="C2599" s="1"/>
      <c r="D2599" s="1">
        <f>_xlfn.NUMBERVALUE(_xlfn.TEXTAFTER(Table7[[#This Row],[raw]]," ",-1))</f>
        <v>1.607404958E-6</v>
      </c>
    </row>
    <row r="2600" spans="1:4" ht="17" x14ac:dyDescent="0.25">
      <c r="A2600" s="1" t="s">
        <v>2600</v>
      </c>
      <c r="B2600" s="1" t="str">
        <f>_xlfn.TEXTBEFORE(Table7[[#This Row],[raw]]," ")</f>
        <v>PROWASTE-RPL1A</v>
      </c>
      <c r="C2600" s="1"/>
      <c r="D2600" s="1">
        <f>_xlfn.NUMBERVALUE(_xlfn.TEXTAFTER(Table7[[#This Row],[raw]]," ",-1))</f>
        <v>8.1817117800000001E-7</v>
      </c>
    </row>
    <row r="2601" spans="1:4" ht="17" x14ac:dyDescent="0.25">
      <c r="A2601" s="1" t="s">
        <v>2601</v>
      </c>
      <c r="B2601" s="1" t="str">
        <f>_xlfn.TEXTBEFORE(Table7[[#This Row],[raw]]," ")</f>
        <v>PROWASTE-RPL20A</v>
      </c>
      <c r="C2601" s="1"/>
      <c r="D2601" s="1">
        <f>_xlfn.NUMBERVALUE(_xlfn.TEXTAFTER(Table7[[#This Row],[raw]]," ",-1))</f>
        <v>1.024040546E-6</v>
      </c>
    </row>
    <row r="2602" spans="1:4" ht="17" x14ac:dyDescent="0.25">
      <c r="A2602" s="1" t="s">
        <v>2602</v>
      </c>
      <c r="B2602" s="1" t="str">
        <f>_xlfn.TEXTBEFORE(Table7[[#This Row],[raw]]," ")</f>
        <v>PROWASTE-RPL21A</v>
      </c>
      <c r="C2602" s="1"/>
      <c r="D2602" s="1">
        <f>_xlfn.NUMBERVALUE(_xlfn.TEXTAFTER(Table7[[#This Row],[raw]]," ",-1))</f>
        <v>1.28931479E-7</v>
      </c>
    </row>
    <row r="2603" spans="1:4" ht="17" x14ac:dyDescent="0.25">
      <c r="A2603" s="1" t="s">
        <v>2603</v>
      </c>
      <c r="B2603" s="1" t="str">
        <f>_xlfn.TEXTBEFORE(Table7[[#This Row],[raw]]," ")</f>
        <v>PROWASTE-RPL21B</v>
      </c>
      <c r="C2603" s="1"/>
      <c r="D2603" s="1">
        <f>_xlfn.NUMBERVALUE(_xlfn.TEXTAFTER(Table7[[#This Row],[raw]]," ",-1))</f>
        <v>7.73044789E-7</v>
      </c>
    </row>
    <row r="2604" spans="1:4" ht="17" x14ac:dyDescent="0.25">
      <c r="A2604" s="1" t="s">
        <v>2604</v>
      </c>
      <c r="B2604" s="1" t="str">
        <f>_xlfn.TEXTBEFORE(Table7[[#This Row],[raw]]," ")</f>
        <v>PROWASTE-RPL22A</v>
      </c>
      <c r="C2604" s="1"/>
      <c r="D2604" s="1">
        <f>_xlfn.NUMBERVALUE(_xlfn.TEXTAFTER(Table7[[#This Row],[raw]]," ",-1))</f>
        <v>1.5875118540000001E-6</v>
      </c>
    </row>
    <row r="2605" spans="1:4" ht="17" x14ac:dyDescent="0.25">
      <c r="A2605" s="1" t="s">
        <v>2605</v>
      </c>
      <c r="B2605" s="1" t="str">
        <f>_xlfn.TEXTBEFORE(Table7[[#This Row],[raw]]," ")</f>
        <v>PROWASTE-RPL23A</v>
      </c>
      <c r="C2605" s="1"/>
      <c r="D2605" s="1">
        <f>_xlfn.NUMBERVALUE(_xlfn.TEXTAFTER(Table7[[#This Row],[raw]]," ",-1))</f>
        <v>9.8248183299999997E-7</v>
      </c>
    </row>
    <row r="2606" spans="1:4" ht="17" x14ac:dyDescent="0.25">
      <c r="A2606" s="1" t="s">
        <v>2606</v>
      </c>
      <c r="B2606" s="1" t="str">
        <f>_xlfn.TEXTBEFORE(Table7[[#This Row],[raw]]," ")</f>
        <v>PROWASTE-RPL24A</v>
      </c>
      <c r="C2606" s="1"/>
      <c r="D2606" s="1">
        <f>_xlfn.NUMBERVALUE(_xlfn.TEXTAFTER(Table7[[#This Row],[raw]]," ",-1))</f>
        <v>3.6944164000000002E-8</v>
      </c>
    </row>
    <row r="2607" spans="1:4" ht="17" x14ac:dyDescent="0.25">
      <c r="A2607" s="1" t="s">
        <v>2607</v>
      </c>
      <c r="B2607" s="1" t="str">
        <f>_xlfn.TEXTBEFORE(Table7[[#This Row],[raw]]," ")</f>
        <v>PROWASTE-RPL25</v>
      </c>
      <c r="C2607" s="1"/>
      <c r="D2607" s="1">
        <f>_xlfn.NUMBERVALUE(_xlfn.TEXTAFTER(Table7[[#This Row],[raw]]," ",-1))</f>
        <v>1.75410997E-6</v>
      </c>
    </row>
    <row r="2608" spans="1:4" ht="17" x14ac:dyDescent="0.25">
      <c r="A2608" s="1" t="s">
        <v>2608</v>
      </c>
      <c r="B2608" s="1" t="str">
        <f>_xlfn.TEXTBEFORE(Table7[[#This Row],[raw]]," ")</f>
        <v>PROWASTE-RPL26A</v>
      </c>
      <c r="C2608" s="1"/>
      <c r="D2608" s="1">
        <f>_xlfn.NUMBERVALUE(_xlfn.TEXTAFTER(Table7[[#This Row],[raw]]," ",-1))</f>
        <v>1.9599601339999999E-6</v>
      </c>
    </row>
    <row r="2609" spans="1:4" ht="17" x14ac:dyDescent="0.25">
      <c r="A2609" s="1" t="s">
        <v>2609</v>
      </c>
      <c r="B2609" s="1" t="str">
        <f>_xlfn.TEXTBEFORE(Table7[[#This Row],[raw]]," ")</f>
        <v>PROWASTE-RPL27A</v>
      </c>
      <c r="C2609" s="1"/>
      <c r="D2609" s="1">
        <f>_xlfn.NUMBERVALUE(_xlfn.TEXTAFTER(Table7[[#This Row],[raw]]," ",-1))</f>
        <v>9.0430460699999995E-7</v>
      </c>
    </row>
    <row r="2610" spans="1:4" ht="17" x14ac:dyDescent="0.25">
      <c r="A2610" s="1" t="s">
        <v>2610</v>
      </c>
      <c r="B2610" s="1" t="str">
        <f>_xlfn.TEXTBEFORE(Table7[[#This Row],[raw]]," ")</f>
        <v>PROWASTE-RPL28</v>
      </c>
      <c r="C2610" s="1"/>
      <c r="D2610" s="1">
        <f>_xlfn.NUMBERVALUE(_xlfn.TEXTAFTER(Table7[[#This Row],[raw]]," ",-1))</f>
        <v>1.3048429300000001E-6</v>
      </c>
    </row>
    <row r="2611" spans="1:4" ht="17" x14ac:dyDescent="0.25">
      <c r="A2611" s="1" t="s">
        <v>2611</v>
      </c>
      <c r="B2611" s="1" t="str">
        <f>_xlfn.TEXTBEFORE(Table7[[#This Row],[raw]]," ")</f>
        <v>PROWASTE-RPL3</v>
      </c>
      <c r="C2611" s="1"/>
      <c r="D2611" s="1">
        <f>_xlfn.NUMBERVALUE(_xlfn.TEXTAFTER(Table7[[#This Row],[raw]]," ",-1))</f>
        <v>3.0762094100000002E-7</v>
      </c>
    </row>
    <row r="2612" spans="1:4" ht="17" x14ac:dyDescent="0.25">
      <c r="A2612" s="1" t="s">
        <v>2612</v>
      </c>
      <c r="B2612" s="1" t="str">
        <f>_xlfn.TEXTBEFORE(Table7[[#This Row],[raw]]," ")</f>
        <v>PROWASTE-RPL30</v>
      </c>
      <c r="C2612" s="1"/>
      <c r="D2612" s="1">
        <f>_xlfn.NUMBERVALUE(_xlfn.TEXTAFTER(Table7[[#This Row],[raw]]," ",-1))</f>
        <v>3.3312772000000001E-7</v>
      </c>
    </row>
    <row r="2613" spans="1:4" ht="17" x14ac:dyDescent="0.25">
      <c r="A2613" s="1" t="s">
        <v>2613</v>
      </c>
      <c r="B2613" s="1" t="str">
        <f>_xlfn.TEXTBEFORE(Table7[[#This Row],[raw]]," ")</f>
        <v>PROWASTE-RPL31A</v>
      </c>
      <c r="C2613" s="1"/>
      <c r="D2613" s="1">
        <f>_xlfn.NUMBERVALUE(_xlfn.TEXTAFTER(Table7[[#This Row],[raw]]," ",-1))</f>
        <v>1.8437271830000001E-6</v>
      </c>
    </row>
    <row r="2614" spans="1:4" ht="17" x14ac:dyDescent="0.25">
      <c r="A2614" s="1" t="s">
        <v>2614</v>
      </c>
      <c r="B2614" s="1" t="str">
        <f>_xlfn.TEXTBEFORE(Table7[[#This Row],[raw]]," ")</f>
        <v>PROWASTE-RPL32</v>
      </c>
      <c r="C2614" s="1"/>
      <c r="D2614" s="1">
        <f>_xlfn.NUMBERVALUE(_xlfn.TEXTAFTER(Table7[[#This Row],[raw]]," ",-1))</f>
        <v>8.1404687200000005E-7</v>
      </c>
    </row>
    <row r="2615" spans="1:4" ht="17" x14ac:dyDescent="0.25">
      <c r="A2615" s="1" t="s">
        <v>2615</v>
      </c>
      <c r="B2615" s="1" t="str">
        <f>_xlfn.TEXTBEFORE(Table7[[#This Row],[raw]]," ")</f>
        <v>PROWASTE-RPL33A</v>
      </c>
      <c r="C2615" s="1"/>
      <c r="D2615" s="1">
        <f>_xlfn.NUMBERVALUE(_xlfn.TEXTAFTER(Table7[[#This Row],[raw]]," ",-1))</f>
        <v>3.8589908349999997E-6</v>
      </c>
    </row>
    <row r="2616" spans="1:4" ht="17" x14ac:dyDescent="0.25">
      <c r="A2616" s="1" t="s">
        <v>2616</v>
      </c>
      <c r="B2616" s="1" t="str">
        <f>_xlfn.TEXTBEFORE(Table7[[#This Row],[raw]]," ")</f>
        <v>PROWASTE-RPL34A</v>
      </c>
      <c r="C2616" s="1"/>
      <c r="D2616" s="1">
        <f>_xlfn.NUMBERVALUE(_xlfn.TEXTAFTER(Table7[[#This Row],[raw]]," ",-1))</f>
        <v>7.1378899999999996E-7</v>
      </c>
    </row>
    <row r="2617" spans="1:4" ht="17" x14ac:dyDescent="0.25">
      <c r="A2617" s="1" t="s">
        <v>2617</v>
      </c>
      <c r="B2617" s="1" t="str">
        <f>_xlfn.TEXTBEFORE(Table7[[#This Row],[raw]]," ")</f>
        <v>PROWASTE-RPL35A</v>
      </c>
      <c r="C2617" s="1"/>
      <c r="D2617" s="1">
        <f>_xlfn.NUMBERVALUE(_xlfn.TEXTAFTER(Table7[[#This Row],[raw]]," ",-1))</f>
        <v>3.2220817899999998E-7</v>
      </c>
    </row>
    <row r="2618" spans="1:4" ht="17" x14ac:dyDescent="0.25">
      <c r="A2618" s="1" t="s">
        <v>2618</v>
      </c>
      <c r="B2618" s="1" t="str">
        <f>_xlfn.TEXTBEFORE(Table7[[#This Row],[raw]]," ")</f>
        <v>PROWASTE-RPL36A</v>
      </c>
      <c r="C2618" s="1"/>
      <c r="D2618" s="1">
        <f>_xlfn.NUMBERVALUE(_xlfn.TEXTAFTER(Table7[[#This Row],[raw]]," ",-1))</f>
        <v>9.3454835599999998E-7</v>
      </c>
    </row>
    <row r="2619" spans="1:4" ht="17" x14ac:dyDescent="0.25">
      <c r="A2619" s="1" t="s">
        <v>2619</v>
      </c>
      <c r="B2619" s="1" t="str">
        <f>_xlfn.TEXTBEFORE(Table7[[#This Row],[raw]]," ")</f>
        <v>PROWASTE-RPL37A</v>
      </c>
      <c r="C2619" s="1"/>
      <c r="D2619" s="1">
        <f>_xlfn.NUMBERVALUE(_xlfn.TEXTAFTER(Table7[[#This Row],[raw]]," ",-1))</f>
        <v>4.6462051000000002E-8</v>
      </c>
    </row>
    <row r="2620" spans="1:4" ht="17" x14ac:dyDescent="0.25">
      <c r="A2620" s="1" t="s">
        <v>2620</v>
      </c>
      <c r="B2620" s="1" t="str">
        <f>_xlfn.TEXTBEFORE(Table7[[#This Row],[raw]]," ")</f>
        <v>PROWASTE-RPL38</v>
      </c>
      <c r="C2620" s="1"/>
      <c r="D2620" s="1">
        <f>_xlfn.NUMBERVALUE(_xlfn.TEXTAFTER(Table7[[#This Row],[raw]]," ",-1))</f>
        <v>7.2735924199999997E-7</v>
      </c>
    </row>
    <row r="2621" spans="1:4" ht="17" x14ac:dyDescent="0.25">
      <c r="A2621" s="1" t="s">
        <v>2621</v>
      </c>
      <c r="B2621" s="1" t="str">
        <f>_xlfn.TEXTBEFORE(Table7[[#This Row],[raw]]," ")</f>
        <v>PROWASTE-RPL42A</v>
      </c>
      <c r="C2621" s="1"/>
      <c r="D2621" s="1">
        <f>_xlfn.NUMBERVALUE(_xlfn.TEXTAFTER(Table7[[#This Row],[raw]]," ",-1))</f>
        <v>1.71563537E-7</v>
      </c>
    </row>
    <row r="2622" spans="1:4" ht="17" x14ac:dyDescent="0.25">
      <c r="A2622" s="1" t="s">
        <v>2622</v>
      </c>
      <c r="B2622" s="1" t="str">
        <f>_xlfn.TEXTBEFORE(Table7[[#This Row],[raw]]," ")</f>
        <v>PROWASTE-RPL43A</v>
      </c>
      <c r="C2622" s="1"/>
      <c r="D2622" s="1">
        <f>_xlfn.NUMBERVALUE(_xlfn.TEXTAFTER(Table7[[#This Row],[raw]]," ",-1))</f>
        <v>3.9761363400000003E-7</v>
      </c>
    </row>
    <row r="2623" spans="1:4" ht="17" x14ac:dyDescent="0.25">
      <c r="A2623" s="1" t="s">
        <v>2623</v>
      </c>
      <c r="B2623" s="1" t="str">
        <f>_xlfn.TEXTBEFORE(Table7[[#This Row],[raw]]," ")</f>
        <v>PROWASTE-RPL4A</v>
      </c>
      <c r="C2623" s="1"/>
      <c r="D2623" s="1">
        <f>_xlfn.NUMBERVALUE(_xlfn.TEXTAFTER(Table7[[#This Row],[raw]]," ",-1))</f>
        <v>1.2796621559999999E-6</v>
      </c>
    </row>
    <row r="2624" spans="1:4" ht="17" x14ac:dyDescent="0.25">
      <c r="A2624" s="1" t="s">
        <v>2624</v>
      </c>
      <c r="B2624" s="1" t="str">
        <f>_xlfn.TEXTBEFORE(Table7[[#This Row],[raw]]," ")</f>
        <v>PROWASTE-RPL5</v>
      </c>
      <c r="C2624" s="1"/>
      <c r="D2624" s="1">
        <f>_xlfn.NUMBERVALUE(_xlfn.TEXTAFTER(Table7[[#This Row],[raw]]," ",-1))</f>
        <v>7.7382224300000001E-7</v>
      </c>
    </row>
    <row r="2625" spans="1:4" ht="17" x14ac:dyDescent="0.25">
      <c r="A2625" s="1" t="s">
        <v>2625</v>
      </c>
      <c r="B2625" s="1" t="str">
        <f>_xlfn.TEXTBEFORE(Table7[[#This Row],[raw]]," ")</f>
        <v>PROWASTE-RPL6A</v>
      </c>
      <c r="C2625" s="1"/>
      <c r="D2625" s="1">
        <f>_xlfn.NUMBERVALUE(_xlfn.TEXTAFTER(Table7[[#This Row],[raw]]," ",-1))</f>
        <v>8.9837508299999998E-7</v>
      </c>
    </row>
    <row r="2626" spans="1:4" ht="17" x14ac:dyDescent="0.25">
      <c r="A2626" s="1" t="s">
        <v>2626</v>
      </c>
      <c r="B2626" s="1" t="str">
        <f>_xlfn.TEXTBEFORE(Table7[[#This Row],[raw]]," ")</f>
        <v>PROWASTE-RPL7A</v>
      </c>
      <c r="C2626" s="1"/>
      <c r="D2626" s="1">
        <f>_xlfn.NUMBERVALUE(_xlfn.TEXTAFTER(Table7[[#This Row],[raw]]," ",-1))</f>
        <v>1.315253171E-6</v>
      </c>
    </row>
    <row r="2627" spans="1:4" ht="17" x14ac:dyDescent="0.25">
      <c r="A2627" s="1" t="s">
        <v>2627</v>
      </c>
      <c r="B2627" s="1" t="str">
        <f>_xlfn.TEXTBEFORE(Table7[[#This Row],[raw]]," ")</f>
        <v>PROWASTE-RPL8A</v>
      </c>
      <c r="C2627" s="1"/>
      <c r="D2627" s="1">
        <f>_xlfn.NUMBERVALUE(_xlfn.TEXTAFTER(Table7[[#This Row],[raw]]," ",-1))</f>
        <v>1.195441978E-6</v>
      </c>
    </row>
    <row r="2628" spans="1:4" ht="17" x14ac:dyDescent="0.25">
      <c r="A2628" s="1" t="s">
        <v>2628</v>
      </c>
      <c r="B2628" s="1" t="str">
        <f>_xlfn.TEXTBEFORE(Table7[[#This Row],[raw]]," ")</f>
        <v>PROWASTE-RPL8B</v>
      </c>
      <c r="C2628" s="1"/>
      <c r="D2628" s="1">
        <f>_xlfn.NUMBERVALUE(_xlfn.TEXTAFTER(Table7[[#This Row],[raw]]," ",-1))</f>
        <v>3.0389066000000002E-7</v>
      </c>
    </row>
    <row r="2629" spans="1:4" ht="17" x14ac:dyDescent="0.25">
      <c r="A2629" s="1" t="s">
        <v>2629</v>
      </c>
      <c r="B2629" s="1" t="str">
        <f>_xlfn.TEXTBEFORE(Table7[[#This Row],[raw]]," ")</f>
        <v>PROWASTE-RPL9A</v>
      </c>
      <c r="C2629" s="1"/>
      <c r="D2629" s="1">
        <f>_xlfn.NUMBERVALUE(_xlfn.TEXTAFTER(Table7[[#This Row],[raw]]," ",-1))</f>
        <v>2.288121651E-6</v>
      </c>
    </row>
    <row r="2630" spans="1:4" ht="17" x14ac:dyDescent="0.25">
      <c r="A2630" s="1" t="s">
        <v>2630</v>
      </c>
      <c r="B2630" s="1" t="str">
        <f>_xlfn.TEXTBEFORE(Table7[[#This Row],[raw]]," ")</f>
        <v>PROWASTE-RPP0</v>
      </c>
      <c r="C2630" s="1"/>
      <c r="D2630" s="1">
        <f>_xlfn.NUMBERVALUE(_xlfn.TEXTAFTER(Table7[[#This Row],[raw]]," ",-1))</f>
        <v>2.354105646E-6</v>
      </c>
    </row>
    <row r="2631" spans="1:4" ht="17" x14ac:dyDescent="0.25">
      <c r="A2631" s="1" t="s">
        <v>2631</v>
      </c>
      <c r="B2631" s="1" t="str">
        <f>_xlfn.TEXTBEFORE(Table7[[#This Row],[raw]]," ")</f>
        <v>PROWASTE-RPP2A</v>
      </c>
      <c r="C2631" s="1"/>
      <c r="D2631" s="1">
        <f>_xlfn.NUMBERVALUE(_xlfn.TEXTAFTER(Table7[[#This Row],[raw]]," ",-1))</f>
        <v>6.9922326470000001E-6</v>
      </c>
    </row>
    <row r="2632" spans="1:4" ht="17" x14ac:dyDescent="0.25">
      <c r="A2632" s="1" t="s">
        <v>2632</v>
      </c>
      <c r="B2632" s="1" t="str">
        <f>_xlfn.TEXTBEFORE(Table7[[#This Row],[raw]]," ")</f>
        <v>PROWASTE-RPS0A</v>
      </c>
      <c r="C2632" s="1"/>
      <c r="D2632" s="1">
        <f>_xlfn.NUMBERVALUE(_xlfn.TEXTAFTER(Table7[[#This Row],[raw]]," ",-1))</f>
        <v>1.6773111410000001E-6</v>
      </c>
    </row>
    <row r="2633" spans="1:4" ht="17" x14ac:dyDescent="0.25">
      <c r="A2633" s="1" t="s">
        <v>2633</v>
      </c>
      <c r="B2633" s="1" t="str">
        <f>_xlfn.TEXTBEFORE(Table7[[#This Row],[raw]]," ")</f>
        <v>PROWASTE-RPS10A</v>
      </c>
      <c r="C2633" s="1"/>
      <c r="D2633" s="1">
        <f>_xlfn.NUMBERVALUE(_xlfn.TEXTAFTER(Table7[[#This Row],[raw]]," ",-1))</f>
        <v>1.4152563170000001E-6</v>
      </c>
    </row>
    <row r="2634" spans="1:4" ht="17" x14ac:dyDescent="0.25">
      <c r="A2634" s="1" t="s">
        <v>2634</v>
      </c>
      <c r="B2634" s="1" t="str">
        <f>_xlfn.TEXTBEFORE(Table7[[#This Row],[raw]]," ")</f>
        <v>PROWASTE-RPS11A</v>
      </c>
      <c r="C2634" s="1"/>
      <c r="D2634" s="1">
        <f>_xlfn.NUMBERVALUE(_xlfn.TEXTAFTER(Table7[[#This Row],[raw]]," ",-1))</f>
        <v>4.4918108899999998E-7</v>
      </c>
    </row>
    <row r="2635" spans="1:4" ht="17" x14ac:dyDescent="0.25">
      <c r="A2635" s="1" t="s">
        <v>2635</v>
      </c>
      <c r="B2635" s="1" t="str">
        <f>_xlfn.TEXTBEFORE(Table7[[#This Row],[raw]]," ")</f>
        <v>PROWASTE-RPS12</v>
      </c>
      <c r="C2635" s="1"/>
      <c r="D2635" s="1">
        <f>_xlfn.NUMBERVALUE(_xlfn.TEXTAFTER(Table7[[#This Row],[raw]]," ",-1))</f>
        <v>1.4927227099999999E-6</v>
      </c>
    </row>
    <row r="2636" spans="1:4" ht="17" x14ac:dyDescent="0.25">
      <c r="A2636" s="1" t="s">
        <v>2636</v>
      </c>
      <c r="B2636" s="1" t="str">
        <f>_xlfn.TEXTBEFORE(Table7[[#This Row],[raw]]," ")</f>
        <v>PROWASTE-RPS13</v>
      </c>
      <c r="C2636" s="1"/>
      <c r="D2636" s="1">
        <f>_xlfn.NUMBERVALUE(_xlfn.TEXTAFTER(Table7[[#This Row],[raw]]," ",-1))</f>
        <v>2.48878558E-7</v>
      </c>
    </row>
    <row r="2637" spans="1:4" ht="17" x14ac:dyDescent="0.25">
      <c r="A2637" s="1" t="s">
        <v>2637</v>
      </c>
      <c r="B2637" s="1" t="str">
        <f>_xlfn.TEXTBEFORE(Table7[[#This Row],[raw]]," ")</f>
        <v>PROWASTE-RPS14A</v>
      </c>
      <c r="C2637" s="1"/>
      <c r="D2637" s="1">
        <f>_xlfn.NUMBERVALUE(_xlfn.TEXTAFTER(Table7[[#This Row],[raw]]," ",-1))</f>
        <v>9.603370270000001E-7</v>
      </c>
    </row>
    <row r="2638" spans="1:4" ht="17" x14ac:dyDescent="0.25">
      <c r="A2638" s="1" t="s">
        <v>2638</v>
      </c>
      <c r="B2638" s="1" t="str">
        <f>_xlfn.TEXTBEFORE(Table7[[#This Row],[raw]]," ")</f>
        <v>PROWASTE-RPS15</v>
      </c>
      <c r="C2638" s="1"/>
      <c r="D2638" s="1">
        <f>_xlfn.NUMBERVALUE(_xlfn.TEXTAFTER(Table7[[#This Row],[raw]]," ",-1))</f>
        <v>1.82911493E-7</v>
      </c>
    </row>
    <row r="2639" spans="1:4" ht="17" x14ac:dyDescent="0.25">
      <c r="A2639" s="1" t="s">
        <v>2639</v>
      </c>
      <c r="B2639" s="1" t="str">
        <f>_xlfn.TEXTBEFORE(Table7[[#This Row],[raw]]," ")</f>
        <v>PROWASTE-RPS16A</v>
      </c>
      <c r="C2639" s="1"/>
      <c r="D2639" s="1">
        <f>_xlfn.NUMBERVALUE(_xlfn.TEXTAFTER(Table7[[#This Row],[raw]]," ",-1))</f>
        <v>1.871773355E-6</v>
      </c>
    </row>
    <row r="2640" spans="1:4" ht="17" x14ac:dyDescent="0.25">
      <c r="A2640" s="1" t="s">
        <v>2640</v>
      </c>
      <c r="B2640" s="1" t="str">
        <f>_xlfn.TEXTBEFORE(Table7[[#This Row],[raw]]," ")</f>
        <v>PROWASTE-RPS17A</v>
      </c>
      <c r="C2640" s="1"/>
      <c r="D2640" s="1">
        <f>_xlfn.NUMBERVALUE(_xlfn.TEXTAFTER(Table7[[#This Row],[raw]]," ",-1))</f>
        <v>3.8865322999999998E-8</v>
      </c>
    </row>
    <row r="2641" spans="1:4" ht="17" x14ac:dyDescent="0.25">
      <c r="A2641" s="1" t="s">
        <v>2641</v>
      </c>
      <c r="B2641" s="1" t="str">
        <f>_xlfn.TEXTBEFORE(Table7[[#This Row],[raw]]," ")</f>
        <v>PROWASTE-RPS18A</v>
      </c>
      <c r="C2641" s="1"/>
      <c r="D2641" s="1">
        <f>_xlfn.NUMBERVALUE(_xlfn.TEXTAFTER(Table7[[#This Row],[raw]]," ",-1))</f>
        <v>2.4707160850000001E-6</v>
      </c>
    </row>
    <row r="2642" spans="1:4" ht="17" x14ac:dyDescent="0.25">
      <c r="A2642" s="1" t="s">
        <v>2642</v>
      </c>
      <c r="B2642" s="1" t="str">
        <f>_xlfn.TEXTBEFORE(Table7[[#This Row],[raw]]," ")</f>
        <v>PROWASTE-RPS19A</v>
      </c>
      <c r="C2642" s="1"/>
      <c r="D2642" s="1">
        <f>_xlfn.NUMBERVALUE(_xlfn.TEXTAFTER(Table7[[#This Row],[raw]]," ",-1))</f>
        <v>3.130235195E-6</v>
      </c>
    </row>
    <row r="2643" spans="1:4" ht="17" x14ac:dyDescent="0.25">
      <c r="A2643" s="1" t="s">
        <v>2643</v>
      </c>
      <c r="B2643" s="1" t="str">
        <f>_xlfn.TEXTBEFORE(Table7[[#This Row],[raw]]," ")</f>
        <v>PROWASTE-RPS1A</v>
      </c>
      <c r="C2643" s="1"/>
      <c r="D2643" s="1">
        <f>_xlfn.NUMBERVALUE(_xlfn.TEXTAFTER(Table7[[#This Row],[raw]]," ",-1))</f>
        <v>1.7412913650000001E-6</v>
      </c>
    </row>
    <row r="2644" spans="1:4" ht="17" x14ac:dyDescent="0.25">
      <c r="A2644" s="1" t="s">
        <v>2644</v>
      </c>
      <c r="B2644" s="1" t="str">
        <f>_xlfn.TEXTBEFORE(Table7[[#This Row],[raw]]," ")</f>
        <v>PROWASTE-RPS2</v>
      </c>
      <c r="C2644" s="1"/>
      <c r="D2644" s="1">
        <f>_xlfn.NUMBERVALUE(_xlfn.TEXTAFTER(Table7[[#This Row],[raw]]," ",-1))</f>
        <v>8.7711178300000001E-7</v>
      </c>
    </row>
    <row r="2645" spans="1:4" ht="17" x14ac:dyDescent="0.25">
      <c r="A2645" s="1" t="s">
        <v>2645</v>
      </c>
      <c r="B2645" s="1" t="str">
        <f>_xlfn.TEXTBEFORE(Table7[[#This Row],[raw]]," ")</f>
        <v>PROWASTE-RPS20</v>
      </c>
      <c r="C2645" s="1"/>
      <c r="D2645" s="1">
        <f>_xlfn.NUMBERVALUE(_xlfn.TEXTAFTER(Table7[[#This Row],[raw]]," ",-1))</f>
        <v>2.3069828640000002E-6</v>
      </c>
    </row>
    <row r="2646" spans="1:4" ht="17" x14ac:dyDescent="0.25">
      <c r="A2646" s="1" t="s">
        <v>2646</v>
      </c>
      <c r="B2646" s="1" t="str">
        <f>_xlfn.TEXTBEFORE(Table7[[#This Row],[raw]]," ")</f>
        <v>PROWASTE-RPS21A</v>
      </c>
      <c r="C2646" s="1"/>
      <c r="D2646" s="1">
        <f>_xlfn.NUMBERVALUE(_xlfn.TEXTAFTER(Table7[[#This Row],[raw]]," ",-1))</f>
        <v>2.197189847E-6</v>
      </c>
    </row>
    <row r="2647" spans="1:4" ht="17" x14ac:dyDescent="0.25">
      <c r="A2647" s="1" t="s">
        <v>2647</v>
      </c>
      <c r="B2647" s="1" t="str">
        <f>_xlfn.TEXTBEFORE(Table7[[#This Row],[raw]]," ")</f>
        <v>PROWASTE-RPS22A</v>
      </c>
      <c r="C2647" s="1"/>
      <c r="D2647" s="1">
        <f>_xlfn.NUMBERVALUE(_xlfn.TEXTAFTER(Table7[[#This Row],[raw]]," ",-1))</f>
        <v>1.2296405780000001E-6</v>
      </c>
    </row>
    <row r="2648" spans="1:4" ht="17" x14ac:dyDescent="0.25">
      <c r="A2648" s="1" t="s">
        <v>2648</v>
      </c>
      <c r="B2648" s="1" t="str">
        <f>_xlfn.TEXTBEFORE(Table7[[#This Row],[raw]]," ")</f>
        <v>PROWASTE-RPS24A</v>
      </c>
      <c r="C2648" s="1"/>
      <c r="D2648" s="1">
        <f>_xlfn.NUMBERVALUE(_xlfn.TEXTAFTER(Table7[[#This Row],[raw]]," ",-1))</f>
        <v>2.7919119900000001E-7</v>
      </c>
    </row>
    <row r="2649" spans="1:4" ht="17" x14ac:dyDescent="0.25">
      <c r="A2649" s="1" t="s">
        <v>2649</v>
      </c>
      <c r="B2649" s="1" t="str">
        <f>_xlfn.TEXTBEFORE(Table7[[#This Row],[raw]]," ")</f>
        <v>PROWASTE-RPS25A</v>
      </c>
      <c r="C2649" s="1"/>
      <c r="D2649" s="1">
        <f>_xlfn.NUMBERVALUE(_xlfn.TEXTAFTER(Table7[[#This Row],[raw]]," ",-1))</f>
        <v>1.9069438209999999E-6</v>
      </c>
    </row>
    <row r="2650" spans="1:4" ht="17" x14ac:dyDescent="0.25">
      <c r="A2650" s="1" t="s">
        <v>2650</v>
      </c>
      <c r="B2650" s="1" t="str">
        <f>_xlfn.TEXTBEFORE(Table7[[#This Row],[raw]]," ")</f>
        <v>PROWASTE-RPS26A</v>
      </c>
      <c r="C2650" s="1"/>
      <c r="D2650" s="1">
        <f>_xlfn.NUMBERVALUE(_xlfn.TEXTAFTER(Table7[[#This Row],[raw]]," ",-1))</f>
        <v>6.4477043499999996E-7</v>
      </c>
    </row>
    <row r="2651" spans="1:4" ht="17" x14ac:dyDescent="0.25">
      <c r="A2651" s="1" t="s">
        <v>2651</v>
      </c>
      <c r="B2651" s="1" t="str">
        <f>_xlfn.TEXTBEFORE(Table7[[#This Row],[raw]]," ")</f>
        <v>PROWASTE-RPS27A</v>
      </c>
      <c r="C2651" s="1"/>
      <c r="D2651" s="1">
        <f>_xlfn.NUMBERVALUE(_xlfn.TEXTAFTER(Table7[[#This Row],[raw]]," ",-1))</f>
        <v>8.5280654900000005E-7</v>
      </c>
    </row>
    <row r="2652" spans="1:4" ht="17" x14ac:dyDescent="0.25">
      <c r="A2652" s="1" t="s">
        <v>2652</v>
      </c>
      <c r="B2652" s="1" t="str">
        <f>_xlfn.TEXTBEFORE(Table7[[#This Row],[raw]]," ")</f>
        <v>PROWASTE-RPS28A</v>
      </c>
      <c r="C2652" s="1"/>
      <c r="D2652" s="1">
        <f>_xlfn.NUMBERVALUE(_xlfn.TEXTAFTER(Table7[[#This Row],[raw]]," ",-1))</f>
        <v>1.7146011760000001E-6</v>
      </c>
    </row>
    <row r="2653" spans="1:4" ht="17" x14ac:dyDescent="0.25">
      <c r="A2653" s="1" t="s">
        <v>2653</v>
      </c>
      <c r="B2653" s="1" t="str">
        <f>_xlfn.TEXTBEFORE(Table7[[#This Row],[raw]]," ")</f>
        <v>PROWASTE-RPS29A</v>
      </c>
      <c r="C2653" s="1"/>
      <c r="D2653" s="1">
        <f>_xlfn.NUMBERVALUE(_xlfn.TEXTAFTER(Table7[[#This Row],[raw]]," ",-1))</f>
        <v>7.5857874099999999E-7</v>
      </c>
    </row>
    <row r="2654" spans="1:4" ht="17" x14ac:dyDescent="0.25">
      <c r="A2654" s="1" t="s">
        <v>2654</v>
      </c>
      <c r="B2654" s="1" t="str">
        <f>_xlfn.TEXTBEFORE(Table7[[#This Row],[raw]]," ")</f>
        <v>PROWASTE-RPS3</v>
      </c>
      <c r="C2654" s="1"/>
      <c r="D2654" s="1">
        <f>_xlfn.NUMBERVALUE(_xlfn.TEXTAFTER(Table7[[#This Row],[raw]]," ",-1))</f>
        <v>2.6305692770000001E-6</v>
      </c>
    </row>
    <row r="2655" spans="1:4" ht="17" x14ac:dyDescent="0.25">
      <c r="A2655" s="1" t="s">
        <v>2655</v>
      </c>
      <c r="B2655" s="1" t="str">
        <f>_xlfn.TEXTBEFORE(Table7[[#This Row],[raw]]," ")</f>
        <v>PROWASTE-RPS31</v>
      </c>
      <c r="C2655" s="1"/>
      <c r="D2655" s="1">
        <f>_xlfn.NUMBERVALUE(_xlfn.TEXTAFTER(Table7[[#This Row],[raw]]," ",-1))</f>
        <v>9.3437475999999998E-8</v>
      </c>
    </row>
    <row r="2656" spans="1:4" ht="17" x14ac:dyDescent="0.25">
      <c r="A2656" s="1" t="s">
        <v>2656</v>
      </c>
      <c r="B2656" s="1" t="str">
        <f>_xlfn.TEXTBEFORE(Table7[[#This Row],[raw]]," ")</f>
        <v>PROWASTE-RPS4A</v>
      </c>
      <c r="C2656" s="1"/>
      <c r="D2656" s="1">
        <f>_xlfn.NUMBERVALUE(_xlfn.TEXTAFTER(Table7[[#This Row],[raw]]," ",-1))</f>
        <v>1.211651705E-6</v>
      </c>
    </row>
    <row r="2657" spans="1:4" ht="17" x14ac:dyDescent="0.25">
      <c r="A2657" s="1" t="s">
        <v>2657</v>
      </c>
      <c r="B2657" s="1" t="str">
        <f>_xlfn.TEXTBEFORE(Table7[[#This Row],[raw]]," ")</f>
        <v>PROWASTE-RPS5</v>
      </c>
      <c r="C2657" s="1"/>
      <c r="D2657" s="1">
        <f>_xlfn.NUMBERVALUE(_xlfn.TEXTAFTER(Table7[[#This Row],[raw]]," ",-1))</f>
        <v>2.52834566E-6</v>
      </c>
    </row>
    <row r="2658" spans="1:4" ht="17" x14ac:dyDescent="0.25">
      <c r="A2658" s="1" t="s">
        <v>2658</v>
      </c>
      <c r="B2658" s="1" t="str">
        <f>_xlfn.TEXTBEFORE(Table7[[#This Row],[raw]]," ")</f>
        <v>PROWASTE-RPS6A</v>
      </c>
      <c r="C2658" s="1"/>
      <c r="D2658" s="1">
        <f>_xlfn.NUMBERVALUE(_xlfn.TEXTAFTER(Table7[[#This Row],[raw]]," ",-1))</f>
        <v>1.7769143599999999E-7</v>
      </c>
    </row>
    <row r="2659" spans="1:4" ht="17" x14ac:dyDescent="0.25">
      <c r="A2659" s="1" t="s">
        <v>2659</v>
      </c>
      <c r="B2659" s="1" t="str">
        <f>_xlfn.TEXTBEFORE(Table7[[#This Row],[raw]]," ")</f>
        <v>PROWASTE-RPS7A</v>
      </c>
      <c r="C2659" s="1"/>
      <c r="D2659" s="1">
        <f>_xlfn.NUMBERVALUE(_xlfn.TEXTAFTER(Table7[[#This Row],[raw]]," ",-1))</f>
        <v>1.581946487E-6</v>
      </c>
    </row>
    <row r="2660" spans="1:4" ht="17" x14ac:dyDescent="0.25">
      <c r="A2660" s="1" t="s">
        <v>2660</v>
      </c>
      <c r="B2660" s="1" t="str">
        <f>_xlfn.TEXTBEFORE(Table7[[#This Row],[raw]]," ")</f>
        <v>PROWASTE-RPS8A</v>
      </c>
      <c r="C2660" s="1"/>
      <c r="D2660" s="1">
        <f>_xlfn.NUMBERVALUE(_xlfn.TEXTAFTER(Table7[[#This Row],[raw]]," ",-1))</f>
        <v>1.18860644E-6</v>
      </c>
    </row>
    <row r="2661" spans="1:4" ht="17" x14ac:dyDescent="0.25">
      <c r="A2661" s="1" t="s">
        <v>2661</v>
      </c>
      <c r="B2661" s="1" t="str">
        <f>_xlfn.TEXTBEFORE(Table7[[#This Row],[raw]]," ")</f>
        <v>PROWASTE-RPS9A</v>
      </c>
      <c r="C2661" s="1"/>
      <c r="D2661" s="1">
        <f>_xlfn.NUMBERVALUE(_xlfn.TEXTAFTER(Table7[[#This Row],[raw]]," ",-1))</f>
        <v>2.0404475829999999E-6</v>
      </c>
    </row>
    <row r="2662" spans="1:4" ht="17" x14ac:dyDescent="0.25">
      <c r="A2662" s="1" t="s">
        <v>2662</v>
      </c>
      <c r="B2662" s="1" t="str">
        <f>_xlfn.TEXTBEFORE(Table7[[#This Row],[raw]]," ")</f>
        <v>PROWASTE-IMG1</v>
      </c>
      <c r="C2662" s="1"/>
      <c r="D2662" s="1">
        <f>_xlfn.NUMBERVALUE(_xlfn.TEXTAFTER(Table7[[#This Row],[raw]]," ",-1))</f>
        <v>7.2803437999999994E-8</v>
      </c>
    </row>
    <row r="2663" spans="1:4" ht="17" x14ac:dyDescent="0.25">
      <c r="A2663" s="1" t="s">
        <v>2663</v>
      </c>
      <c r="B2663" s="1" t="str">
        <f>_xlfn.TEXTBEFORE(Table7[[#This Row],[raw]]," ")</f>
        <v>PROWASTE-IMG2</v>
      </c>
      <c r="C2663" s="1"/>
      <c r="D2663" s="1">
        <f>_xlfn.NUMBERVALUE(_xlfn.TEXTAFTER(Table7[[#This Row],[raw]]," ",-1))</f>
        <v>4.5136888200000002E-7</v>
      </c>
    </row>
    <row r="2664" spans="1:4" ht="17" x14ac:dyDescent="0.25">
      <c r="A2664" s="1" t="s">
        <v>2664</v>
      </c>
      <c r="B2664" s="1" t="str">
        <f>_xlfn.TEXTBEFORE(Table7[[#This Row],[raw]]," ")</f>
        <v>PROWASTE-MNP1</v>
      </c>
      <c r="C2664" s="1"/>
      <c r="D2664" s="1">
        <f>_xlfn.NUMBERVALUE(_xlfn.TEXTAFTER(Table7[[#This Row],[raw]]," ",-1))</f>
        <v>3.5538853000000002E-7</v>
      </c>
    </row>
    <row r="2665" spans="1:4" ht="17" x14ac:dyDescent="0.25">
      <c r="A2665" s="1" t="s">
        <v>2665</v>
      </c>
      <c r="B2665" s="1" t="str">
        <f>_xlfn.TEXTBEFORE(Table7[[#This Row],[raw]]," ")</f>
        <v>PROWASTE-MRP17</v>
      </c>
      <c r="C2665" s="1"/>
      <c r="D2665" s="1">
        <f>_xlfn.NUMBERVALUE(_xlfn.TEXTAFTER(Table7[[#This Row],[raw]]," ",-1))</f>
        <v>2.35650665E-7</v>
      </c>
    </row>
    <row r="2666" spans="1:4" ht="17" x14ac:dyDescent="0.25">
      <c r="A2666" s="1" t="s">
        <v>2666</v>
      </c>
      <c r="B2666" s="1" t="str">
        <f>_xlfn.TEXTBEFORE(Table7[[#This Row],[raw]]," ")</f>
        <v>PROWASTE-MRP2</v>
      </c>
      <c r="C2666" s="1"/>
      <c r="D2666" s="1">
        <f>_xlfn.NUMBERVALUE(_xlfn.TEXTAFTER(Table7[[#This Row],[raw]]," ",-1))</f>
        <v>8.2218651999999998E-8</v>
      </c>
    </row>
    <row r="2667" spans="1:4" ht="17" x14ac:dyDescent="0.25">
      <c r="A2667" s="1" t="s">
        <v>2667</v>
      </c>
      <c r="B2667" s="1" t="str">
        <f>_xlfn.TEXTBEFORE(Table7[[#This Row],[raw]]," ")</f>
        <v>PROWASTE-MRP20</v>
      </c>
      <c r="C2667" s="1"/>
      <c r="D2667" s="1">
        <f>_xlfn.NUMBERVALUE(_xlfn.TEXTAFTER(Table7[[#This Row],[raw]]," ",-1))</f>
        <v>1.6109555999999999E-7</v>
      </c>
    </row>
    <row r="2668" spans="1:4" ht="17" x14ac:dyDescent="0.25">
      <c r="A2668" s="1" t="s">
        <v>2668</v>
      </c>
      <c r="B2668" s="1" t="str">
        <f>_xlfn.TEXTBEFORE(Table7[[#This Row],[raw]]," ")</f>
        <v>PROWASTE-MRP21</v>
      </c>
      <c r="C2668" s="1"/>
      <c r="D2668" s="1">
        <f>_xlfn.NUMBERVALUE(_xlfn.TEXTAFTER(Table7[[#This Row],[raw]]," ",-1))</f>
        <v>3.9198966649999996E-6</v>
      </c>
    </row>
    <row r="2669" spans="1:4" ht="17" x14ac:dyDescent="0.25">
      <c r="A2669" s="1" t="s">
        <v>2669</v>
      </c>
      <c r="B2669" s="1" t="str">
        <f>_xlfn.TEXTBEFORE(Table7[[#This Row],[raw]]," ")</f>
        <v>PROWASTE-MRP4</v>
      </c>
      <c r="C2669" s="1"/>
      <c r="D2669" s="1">
        <f>_xlfn.NUMBERVALUE(_xlfn.TEXTAFTER(Table7[[#This Row],[raw]]," ",-1))</f>
        <v>7.6568027999999997E-8</v>
      </c>
    </row>
    <row r="2670" spans="1:4" ht="17" x14ac:dyDescent="0.25">
      <c r="A2670" s="1" t="s">
        <v>2670</v>
      </c>
      <c r="B2670" s="1" t="str">
        <f>_xlfn.TEXTBEFORE(Table7[[#This Row],[raw]]," ")</f>
        <v>PROWASTE-MRP7</v>
      </c>
      <c r="C2670" s="1"/>
      <c r="D2670" s="1">
        <f>_xlfn.NUMBERVALUE(_xlfn.TEXTAFTER(Table7[[#This Row],[raw]]," ",-1))</f>
        <v>1.6510394799999999E-7</v>
      </c>
    </row>
    <row r="2671" spans="1:4" ht="17" x14ac:dyDescent="0.25">
      <c r="A2671" s="1" t="s">
        <v>2671</v>
      </c>
      <c r="B2671" s="1" t="str">
        <f>_xlfn.TEXTBEFORE(Table7[[#This Row],[raw]]," ")</f>
        <v>PROWASTE-MRPL1</v>
      </c>
      <c r="C2671" s="1"/>
      <c r="D2671" s="1">
        <f>_xlfn.NUMBERVALUE(_xlfn.TEXTAFTER(Table7[[#This Row],[raw]]," ",-1))</f>
        <v>2.2602040900000001E-7</v>
      </c>
    </row>
    <row r="2672" spans="1:4" ht="17" x14ac:dyDescent="0.25">
      <c r="A2672" s="1" t="s">
        <v>2672</v>
      </c>
      <c r="B2672" s="1" t="str">
        <f>_xlfn.TEXTBEFORE(Table7[[#This Row],[raw]]," ")</f>
        <v>PROWASTE-MRPL10</v>
      </c>
      <c r="C2672" s="1"/>
      <c r="D2672" s="1">
        <f>_xlfn.NUMBERVALUE(_xlfn.TEXTAFTER(Table7[[#This Row],[raw]]," ",-1))</f>
        <v>1.50462902E-7</v>
      </c>
    </row>
    <row r="2673" spans="1:4" ht="17" x14ac:dyDescent="0.25">
      <c r="A2673" s="1" t="s">
        <v>2673</v>
      </c>
      <c r="B2673" s="1" t="str">
        <f>_xlfn.TEXTBEFORE(Table7[[#This Row],[raw]]," ")</f>
        <v>PROWASTE-MRPL11</v>
      </c>
      <c r="C2673" s="1"/>
      <c r="D2673" s="1">
        <f>_xlfn.NUMBERVALUE(_xlfn.TEXTAFTER(Table7[[#This Row],[raw]]," ",-1))</f>
        <v>5.6169302699999996E-7</v>
      </c>
    </row>
    <row r="2674" spans="1:4" ht="17" x14ac:dyDescent="0.25">
      <c r="A2674" s="1" t="s">
        <v>2674</v>
      </c>
      <c r="B2674" s="1" t="str">
        <f>_xlfn.TEXTBEFORE(Table7[[#This Row],[raw]]," ")</f>
        <v>PROWASTE-MRPL16</v>
      </c>
      <c r="C2674" s="1"/>
      <c r="D2674" s="1">
        <f>_xlfn.NUMBERVALUE(_xlfn.TEXTAFTER(Table7[[#This Row],[raw]]," ",-1))</f>
        <v>8.5664167000000002E-8</v>
      </c>
    </row>
    <row r="2675" spans="1:4" ht="17" x14ac:dyDescent="0.25">
      <c r="A2675" s="1" t="s">
        <v>2675</v>
      </c>
      <c r="B2675" s="1" t="str">
        <f>_xlfn.TEXTBEFORE(Table7[[#This Row],[raw]]," ")</f>
        <v>PROWASTE-MRPL17</v>
      </c>
      <c r="C2675" s="1"/>
      <c r="D2675" s="1">
        <f>_xlfn.NUMBERVALUE(_xlfn.TEXTAFTER(Table7[[#This Row],[raw]]," ",-1))</f>
        <v>1.52192127E-7</v>
      </c>
    </row>
    <row r="2676" spans="1:4" ht="17" x14ac:dyDescent="0.25">
      <c r="A2676" s="1" t="s">
        <v>2676</v>
      </c>
      <c r="B2676" s="1" t="str">
        <f>_xlfn.TEXTBEFORE(Table7[[#This Row],[raw]]," ")</f>
        <v>PROWASTE-MRPL19</v>
      </c>
      <c r="C2676" s="1"/>
      <c r="D2676" s="1">
        <f>_xlfn.NUMBERVALUE(_xlfn.TEXTAFTER(Table7[[#This Row],[raw]]," ",-1))</f>
        <v>4.9170760000000003E-7</v>
      </c>
    </row>
    <row r="2677" spans="1:4" ht="17" x14ac:dyDescent="0.25">
      <c r="A2677" s="1" t="s">
        <v>2677</v>
      </c>
      <c r="B2677" s="1" t="str">
        <f>_xlfn.TEXTBEFORE(Table7[[#This Row],[raw]]," ")</f>
        <v>PROWASTE-MRPL20</v>
      </c>
      <c r="C2677" s="1"/>
      <c r="D2677" s="1">
        <f>_xlfn.NUMBERVALUE(_xlfn.TEXTAFTER(Table7[[#This Row],[raw]]," ",-1))</f>
        <v>2.9317883000000001E-8</v>
      </c>
    </row>
    <row r="2678" spans="1:4" ht="17" x14ac:dyDescent="0.25">
      <c r="A2678" s="1" t="s">
        <v>2678</v>
      </c>
      <c r="B2678" s="1" t="str">
        <f>_xlfn.TEXTBEFORE(Table7[[#This Row],[raw]]," ")</f>
        <v>PROWASTE-MRPL22</v>
      </c>
      <c r="C2678" s="1"/>
      <c r="D2678" s="1">
        <f>_xlfn.NUMBERVALUE(_xlfn.TEXTAFTER(Table7[[#This Row],[raw]]," ",-1))</f>
        <v>7.3962907999999996E-8</v>
      </c>
    </row>
    <row r="2679" spans="1:4" ht="17" x14ac:dyDescent="0.25">
      <c r="A2679" s="1" t="s">
        <v>2679</v>
      </c>
      <c r="B2679" s="1" t="str">
        <f>_xlfn.TEXTBEFORE(Table7[[#This Row],[raw]]," ")</f>
        <v>PROWASTE-MRPL23</v>
      </c>
      <c r="C2679" s="1"/>
      <c r="D2679" s="1">
        <f>_xlfn.NUMBERVALUE(_xlfn.TEXTAFTER(Table7[[#This Row],[raw]]," ",-1))</f>
        <v>2.8919831099999998E-7</v>
      </c>
    </row>
    <row r="2680" spans="1:4" ht="17" x14ac:dyDescent="0.25">
      <c r="A2680" s="1" t="s">
        <v>2680</v>
      </c>
      <c r="B2680" s="1" t="str">
        <f>_xlfn.TEXTBEFORE(Table7[[#This Row],[raw]]," ")</f>
        <v>PROWASTE-MRPL24</v>
      </c>
      <c r="C2680" s="1"/>
      <c r="D2680" s="1">
        <f>_xlfn.NUMBERVALUE(_xlfn.TEXTAFTER(Table7[[#This Row],[raw]]," ",-1))</f>
        <v>1.5681781699999999E-7</v>
      </c>
    </row>
    <row r="2681" spans="1:4" ht="17" x14ac:dyDescent="0.25">
      <c r="A2681" s="1" t="s">
        <v>2681</v>
      </c>
      <c r="B2681" s="1" t="str">
        <f>_xlfn.TEXTBEFORE(Table7[[#This Row],[raw]]," ")</f>
        <v>PROWASTE-MRPL28</v>
      </c>
      <c r="C2681" s="1"/>
      <c r="D2681" s="1">
        <f>_xlfn.NUMBERVALUE(_xlfn.TEXTAFTER(Table7[[#This Row],[raw]]," ",-1))</f>
        <v>2.73474167E-7</v>
      </c>
    </row>
    <row r="2682" spans="1:4" ht="17" x14ac:dyDescent="0.25">
      <c r="A2682" s="1" t="s">
        <v>2682</v>
      </c>
      <c r="B2682" s="1" t="str">
        <f>_xlfn.TEXTBEFORE(Table7[[#This Row],[raw]]," ")</f>
        <v>PROWASTE-MRPL3</v>
      </c>
      <c r="C2682" s="1"/>
      <c r="D2682" s="1">
        <f>_xlfn.NUMBERVALUE(_xlfn.TEXTAFTER(Table7[[#This Row],[raw]]," ",-1))</f>
        <v>2.5844955899999998E-7</v>
      </c>
    </row>
    <row r="2683" spans="1:4" ht="17" x14ac:dyDescent="0.25">
      <c r="A2683" s="1" t="s">
        <v>2683</v>
      </c>
      <c r="B2683" s="1" t="str">
        <f>_xlfn.TEXTBEFORE(Table7[[#This Row],[raw]]," ")</f>
        <v>PROWASTE-MRPL31</v>
      </c>
      <c r="C2683" s="1"/>
      <c r="D2683" s="1">
        <f>_xlfn.NUMBERVALUE(_xlfn.TEXTAFTER(Table7[[#This Row],[raw]]," ",-1))</f>
        <v>2.6846413E-8</v>
      </c>
    </row>
    <row r="2684" spans="1:4" ht="17" x14ac:dyDescent="0.25">
      <c r="A2684" s="1" t="s">
        <v>2684</v>
      </c>
      <c r="B2684" s="1" t="str">
        <f>_xlfn.TEXTBEFORE(Table7[[#This Row],[raw]]," ")</f>
        <v>PROWASTE-MRPL33</v>
      </c>
      <c r="C2684" s="1"/>
      <c r="D2684" s="1">
        <f>_xlfn.NUMBERVALUE(_xlfn.TEXTAFTER(Table7[[#This Row],[raw]]," ",-1))</f>
        <v>1.4847501500000001E-7</v>
      </c>
    </row>
    <row r="2685" spans="1:4" ht="17" x14ac:dyDescent="0.25">
      <c r="A2685" s="1" t="s">
        <v>2685</v>
      </c>
      <c r="B2685" s="1" t="str">
        <f>_xlfn.TEXTBEFORE(Table7[[#This Row],[raw]]," ")</f>
        <v>PROWASTE-MRPL35</v>
      </c>
      <c r="C2685" s="1"/>
      <c r="D2685" s="1">
        <f>_xlfn.NUMBERVALUE(_xlfn.TEXTAFTER(Table7[[#This Row],[raw]]," ",-1))</f>
        <v>8.2847042999999998E-8</v>
      </c>
    </row>
    <row r="2686" spans="1:4" ht="17" x14ac:dyDescent="0.25">
      <c r="A2686" s="1" t="s">
        <v>2686</v>
      </c>
      <c r="B2686" s="1" t="str">
        <f>_xlfn.TEXTBEFORE(Table7[[#This Row],[raw]]," ")</f>
        <v>PROWASTE-MRPL37</v>
      </c>
      <c r="C2686" s="1"/>
      <c r="D2686" s="1">
        <f>_xlfn.NUMBERVALUE(_xlfn.TEXTAFTER(Table7[[#This Row],[raw]]," ",-1))</f>
        <v>2.8271671000000001E-8</v>
      </c>
    </row>
    <row r="2687" spans="1:4" ht="17" x14ac:dyDescent="0.25">
      <c r="A2687" s="1" t="s">
        <v>2687</v>
      </c>
      <c r="B2687" s="1" t="str">
        <f>_xlfn.TEXTBEFORE(Table7[[#This Row],[raw]]," ")</f>
        <v>PROWASTE-MRPL39</v>
      </c>
      <c r="C2687" s="1"/>
      <c r="D2687" s="1">
        <f>_xlfn.NUMBERVALUE(_xlfn.TEXTAFTER(Table7[[#This Row],[raw]]," ",-1))</f>
        <v>2.1815626499999999E-7</v>
      </c>
    </row>
    <row r="2688" spans="1:4" ht="17" x14ac:dyDescent="0.25">
      <c r="A2688" s="1" t="s">
        <v>2688</v>
      </c>
      <c r="B2688" s="1" t="str">
        <f>_xlfn.TEXTBEFORE(Table7[[#This Row],[raw]]," ")</f>
        <v>PROWASTE-MRPL4</v>
      </c>
      <c r="C2688" s="1"/>
      <c r="D2688" s="1">
        <f>_xlfn.NUMBERVALUE(_xlfn.TEXTAFTER(Table7[[#This Row],[raw]]," ",-1))</f>
        <v>1.3330718800000001E-7</v>
      </c>
    </row>
    <row r="2689" spans="1:4" ht="17" x14ac:dyDescent="0.25">
      <c r="A2689" s="1" t="s">
        <v>2689</v>
      </c>
      <c r="B2689" s="1" t="str">
        <f>_xlfn.TEXTBEFORE(Table7[[#This Row],[raw]]," ")</f>
        <v>PROWASTE-MRPL49</v>
      </c>
      <c r="C2689" s="1"/>
      <c r="D2689" s="1">
        <f>_xlfn.NUMBERVALUE(_xlfn.TEXTAFTER(Table7[[#This Row],[raw]]," ",-1))</f>
        <v>1.7410881799999999E-7</v>
      </c>
    </row>
    <row r="2690" spans="1:4" ht="17" x14ac:dyDescent="0.25">
      <c r="A2690" s="1" t="s">
        <v>2690</v>
      </c>
      <c r="B2690" s="1" t="str">
        <f>_xlfn.TEXTBEFORE(Table7[[#This Row],[raw]]," ")</f>
        <v>PROWASTE-MRPL51</v>
      </c>
      <c r="C2690" s="1"/>
      <c r="D2690" s="1">
        <f>_xlfn.NUMBERVALUE(_xlfn.TEXTAFTER(Table7[[#This Row],[raw]]," ",-1))</f>
        <v>4.5475440800000002E-7</v>
      </c>
    </row>
    <row r="2691" spans="1:4" ht="17" x14ac:dyDescent="0.25">
      <c r="A2691" s="1" t="s">
        <v>2691</v>
      </c>
      <c r="B2691" s="1" t="str">
        <f>_xlfn.TEXTBEFORE(Table7[[#This Row],[raw]]," ")</f>
        <v>PROWASTE-MRPL6</v>
      </c>
      <c r="C2691" s="1"/>
      <c r="D2691" s="1">
        <f>_xlfn.NUMBERVALUE(_xlfn.TEXTAFTER(Table7[[#This Row],[raw]]," ",-1))</f>
        <v>1.8665913200000001E-7</v>
      </c>
    </row>
    <row r="2692" spans="1:4" ht="17" x14ac:dyDescent="0.25">
      <c r="A2692" s="1" t="s">
        <v>2692</v>
      </c>
      <c r="B2692" s="1" t="str">
        <f>_xlfn.TEXTBEFORE(Table7[[#This Row],[raw]]," ")</f>
        <v>PROWASTE-MRPL7</v>
      </c>
      <c r="C2692" s="1"/>
      <c r="D2692" s="1">
        <f>_xlfn.NUMBERVALUE(_xlfn.TEXTAFTER(Table7[[#This Row],[raw]]," ",-1))</f>
        <v>1.2127147199999999E-7</v>
      </c>
    </row>
    <row r="2693" spans="1:4" ht="17" x14ac:dyDescent="0.25">
      <c r="A2693" s="1" t="s">
        <v>2693</v>
      </c>
      <c r="B2693" s="1" t="str">
        <f>_xlfn.TEXTBEFORE(Table7[[#This Row],[raw]]," ")</f>
        <v>PROWASTE-MRPL9</v>
      </c>
      <c r="C2693" s="1"/>
      <c r="D2693" s="1">
        <f>_xlfn.NUMBERVALUE(_xlfn.TEXTAFTER(Table7[[#This Row],[raw]]," ",-1))</f>
        <v>6.3399488999999998E-8</v>
      </c>
    </row>
    <row r="2694" spans="1:4" ht="17" x14ac:dyDescent="0.25">
      <c r="A2694" s="1" t="s">
        <v>2694</v>
      </c>
      <c r="B2694" s="1" t="str">
        <f>_xlfn.TEXTBEFORE(Table7[[#This Row],[raw]]," ")</f>
        <v>PROWASTE-MRPS16</v>
      </c>
      <c r="C2694" s="1"/>
      <c r="D2694" s="1">
        <f>_xlfn.NUMBERVALUE(_xlfn.TEXTAFTER(Table7[[#This Row],[raw]]," ",-1))</f>
        <v>2.3703365800000001E-7</v>
      </c>
    </row>
    <row r="2695" spans="1:4" ht="17" x14ac:dyDescent="0.25">
      <c r="A2695" s="1" t="s">
        <v>2695</v>
      </c>
      <c r="B2695" s="1" t="str">
        <f>_xlfn.TEXTBEFORE(Table7[[#This Row],[raw]]," ")</f>
        <v>PROWASTE-MRPS18</v>
      </c>
      <c r="C2695" s="1"/>
      <c r="D2695" s="1">
        <f>_xlfn.NUMBERVALUE(_xlfn.TEXTAFTER(Table7[[#This Row],[raw]]," ",-1))</f>
        <v>1.23408696E-7</v>
      </c>
    </row>
    <row r="2696" spans="1:4" ht="17" x14ac:dyDescent="0.25">
      <c r="A2696" s="1" t="s">
        <v>2696</v>
      </c>
      <c r="B2696" s="1" t="str">
        <f>_xlfn.TEXTBEFORE(Table7[[#This Row],[raw]]," ")</f>
        <v>PROWASTE-MRPS28</v>
      </c>
      <c r="C2696" s="1"/>
      <c r="D2696" s="1">
        <f>_xlfn.NUMBERVALUE(_xlfn.TEXTAFTER(Table7[[#This Row],[raw]]," ",-1))</f>
        <v>4.3460219999999997E-8</v>
      </c>
    </row>
    <row r="2697" spans="1:4" ht="17" x14ac:dyDescent="0.25">
      <c r="A2697" s="1" t="s">
        <v>2697</v>
      </c>
      <c r="B2697" s="1" t="str">
        <f>_xlfn.TEXTBEFORE(Table7[[#This Row],[raw]]," ")</f>
        <v>PROWASTE-MRPS5</v>
      </c>
      <c r="C2697" s="1"/>
      <c r="D2697" s="1">
        <f>_xlfn.NUMBERVALUE(_xlfn.TEXTAFTER(Table7[[#This Row],[raw]]," ",-1))</f>
        <v>5.3620170399999998E-7</v>
      </c>
    </row>
    <row r="2698" spans="1:4" ht="17" x14ac:dyDescent="0.25">
      <c r="A2698" s="1" t="s">
        <v>2698</v>
      </c>
      <c r="B2698" s="1" t="str">
        <f>_xlfn.TEXTBEFORE(Table7[[#This Row],[raw]]," ")</f>
        <v>PROWASTE-MRPS8</v>
      </c>
      <c r="C2698" s="1"/>
      <c r="D2698" s="1">
        <f>_xlfn.NUMBERVALUE(_xlfn.TEXTAFTER(Table7[[#This Row],[raw]]," ",-1))</f>
        <v>2.3872796299999999E-7</v>
      </c>
    </row>
    <row r="2699" spans="1:4" ht="17" x14ac:dyDescent="0.25">
      <c r="A2699" s="1" t="s">
        <v>2699</v>
      </c>
      <c r="B2699" s="1" t="str">
        <f>_xlfn.TEXTBEFORE(Table7[[#This Row],[raw]]," ")</f>
        <v>PROWASTE-MRPS9</v>
      </c>
      <c r="C2699" s="1"/>
      <c r="D2699" s="1">
        <f>_xlfn.NUMBERVALUE(_xlfn.TEXTAFTER(Table7[[#This Row],[raw]]," ",-1))</f>
        <v>1.2930633899999999E-7</v>
      </c>
    </row>
    <row r="2700" spans="1:4" ht="17" x14ac:dyDescent="0.25">
      <c r="A2700" s="1" t="s">
        <v>2700</v>
      </c>
      <c r="B2700" s="1" t="str">
        <f>_xlfn.TEXTBEFORE(Table7[[#This Row],[raw]]," ")</f>
        <v>PROWASTE-NAM9</v>
      </c>
      <c r="C2700" s="1"/>
      <c r="D2700" s="1">
        <f>_xlfn.NUMBERVALUE(_xlfn.TEXTAFTER(Table7[[#This Row],[raw]]," ",-1))</f>
        <v>1.2835905500000001E-7</v>
      </c>
    </row>
    <row r="2701" spans="1:4" ht="17" x14ac:dyDescent="0.25">
      <c r="A2701" s="1" t="s">
        <v>2701</v>
      </c>
      <c r="B2701" s="1" t="str">
        <f>_xlfn.TEXTBEFORE(Table7[[#This Row],[raw]]," ")</f>
        <v>PROWASTE-RML2</v>
      </c>
      <c r="C2701" s="1"/>
      <c r="D2701" s="1">
        <f>_xlfn.NUMBERVALUE(_xlfn.TEXTAFTER(Table7[[#This Row],[raw]]," ",-1))</f>
        <v>1.45078036E-7</v>
      </c>
    </row>
    <row r="2702" spans="1:4" ht="17" x14ac:dyDescent="0.25">
      <c r="A2702" s="1" t="s">
        <v>2702</v>
      </c>
      <c r="B2702" s="1" t="str">
        <f>_xlfn.TEXTBEFORE(Table7[[#This Row],[raw]]," ")</f>
        <v>PROWASTE-RSM10</v>
      </c>
      <c r="C2702" s="1"/>
      <c r="D2702" s="1">
        <f>_xlfn.NUMBERVALUE(_xlfn.TEXTAFTER(Table7[[#This Row],[raw]]," ",-1))</f>
        <v>1.7365544800000001E-7</v>
      </c>
    </row>
    <row r="2703" spans="1:4" ht="17" x14ac:dyDescent="0.25">
      <c r="A2703" s="1" t="s">
        <v>2703</v>
      </c>
      <c r="B2703" s="1" t="str">
        <f>_xlfn.TEXTBEFORE(Table7[[#This Row],[raw]]," ")</f>
        <v>PROWASTE-RSM18</v>
      </c>
      <c r="C2703" s="1"/>
      <c r="D2703" s="1">
        <f>_xlfn.NUMBERVALUE(_xlfn.TEXTAFTER(Table7[[#This Row],[raw]]," ",-1))</f>
        <v>1.02751822E-7</v>
      </c>
    </row>
    <row r="2704" spans="1:4" ht="17" x14ac:dyDescent="0.25">
      <c r="A2704" s="1" t="s">
        <v>2704</v>
      </c>
      <c r="B2704" s="1" t="str">
        <f>_xlfn.TEXTBEFORE(Table7[[#This Row],[raw]]," ")</f>
        <v>PROWASTE-RSM23</v>
      </c>
      <c r="C2704" s="1"/>
      <c r="D2704" s="1">
        <f>_xlfn.NUMBERVALUE(_xlfn.TEXTAFTER(Table7[[#This Row],[raw]]," ",-1))</f>
        <v>1.2115913300000001E-7</v>
      </c>
    </row>
    <row r="2705" spans="1:4" ht="17" x14ac:dyDescent="0.25">
      <c r="A2705" s="1" t="s">
        <v>2705</v>
      </c>
      <c r="B2705" s="1" t="str">
        <f>_xlfn.TEXTBEFORE(Table7[[#This Row],[raw]]," ")</f>
        <v>PROWASTE-RSM24</v>
      </c>
      <c r="C2705" s="1"/>
      <c r="D2705" s="1">
        <f>_xlfn.NUMBERVALUE(_xlfn.TEXTAFTER(Table7[[#This Row],[raw]]," ",-1))</f>
        <v>1.7436576500000001E-7</v>
      </c>
    </row>
    <row r="2706" spans="1:4" ht="17" x14ac:dyDescent="0.25">
      <c r="A2706" s="1" t="s">
        <v>2706</v>
      </c>
      <c r="B2706" s="1" t="str">
        <f>_xlfn.TEXTBEFORE(Table7[[#This Row],[raw]]," ")</f>
        <v>PROWASTE-RSM27</v>
      </c>
      <c r="C2706" s="1"/>
      <c r="D2706" s="1">
        <f>_xlfn.NUMBERVALUE(_xlfn.TEXTAFTER(Table7[[#This Row],[raw]]," ",-1))</f>
        <v>6.9339981999999998E-8</v>
      </c>
    </row>
    <row r="2707" spans="1:4" ht="17" x14ac:dyDescent="0.25">
      <c r="A2707" s="1" t="s">
        <v>2707</v>
      </c>
      <c r="B2707" s="1" t="str">
        <f>_xlfn.TEXTBEFORE(Table7[[#This Row],[raw]]," ")</f>
        <v>PROWASTE-RSM7</v>
      </c>
      <c r="C2707" s="1"/>
      <c r="D2707" s="1">
        <f>_xlfn.NUMBERVALUE(_xlfn.TEXTAFTER(Table7[[#This Row],[raw]]," ",-1))</f>
        <v>1.37521049E-7</v>
      </c>
    </row>
    <row r="2708" spans="1:4" ht="17" x14ac:dyDescent="0.25">
      <c r="A2708" s="1" t="s">
        <v>2708</v>
      </c>
      <c r="B2708" s="1" t="str">
        <f>_xlfn.TEXTBEFORE(Table7[[#This Row],[raw]]," ")</f>
        <v>PROWASTE-SWS2</v>
      </c>
      <c r="C2708" s="1"/>
      <c r="D2708" s="1">
        <f>_xlfn.NUMBERVALUE(_xlfn.TEXTAFTER(Table7[[#This Row],[raw]]," ",-1))</f>
        <v>2.4388471000000001E-8</v>
      </c>
    </row>
    <row r="2709" spans="1:4" ht="17" x14ac:dyDescent="0.25">
      <c r="A2709" s="1" t="s">
        <v>2709</v>
      </c>
      <c r="B2709" s="1" t="str">
        <f>_xlfn.TEXTBEFORE(Table7[[#This Row],[raw]]," ")</f>
        <v>PROWASTE-YML6</v>
      </c>
      <c r="C2709" s="1"/>
      <c r="D2709" s="1">
        <f>_xlfn.NUMBERVALUE(_xlfn.TEXTAFTER(Table7[[#This Row],[raw]]," ",-1))</f>
        <v>1.10051873E-7</v>
      </c>
    </row>
    <row r="2710" spans="1:4" ht="17" x14ac:dyDescent="0.25">
      <c r="A2710" s="1" t="s">
        <v>2710</v>
      </c>
      <c r="B2710" s="1" t="str">
        <f>_xlfn.TEXTBEFORE(Table7[[#This Row],[raw]]," ")</f>
        <v>PROWASTE-TOTALPROTEIN</v>
      </c>
      <c r="C2710" s="1"/>
      <c r="D2710" s="1">
        <f>_xlfn.NUMBERVALUE(_xlfn.TEXTAFTER(Table7[[#This Row],[raw]]," ",-1))</f>
        <v>1.6474238569163999E-2</v>
      </c>
    </row>
    <row r="2711" spans="1:4" ht="17" x14ac:dyDescent="0.25">
      <c r="A2711" s="1" t="s">
        <v>2711</v>
      </c>
      <c r="B2711" s="1" t="str">
        <f>_xlfn.TEXTBEFORE(Table7[[#This Row],[raw]]," ")</f>
        <v>BIOSYN-BIODILAERO</v>
      </c>
      <c r="C2711" s="1"/>
      <c r="D2711" s="1">
        <f>_xlfn.NUMBERVALUE(_xlfn.TEXTAFTER(Table7[[#This Row],[raw]]," ",-1))</f>
        <v>100</v>
      </c>
    </row>
    <row r="2712" spans="1:4" ht="17" x14ac:dyDescent="0.25">
      <c r="A2712" s="1" t="s">
        <v>2712</v>
      </c>
      <c r="B2712" s="1" t="str">
        <f>_xlfn.TEXTBEFORE(Table7[[#This Row],[raw]]," ")</f>
        <v>BIOSYN-PROTTOBIO</v>
      </c>
      <c r="C2712" s="1"/>
      <c r="D2712" s="1">
        <f>_xlfn.NUMBERVALUE(_xlfn.TEXTAFTER(Table7[[#This Row],[raw]]," ",-1))</f>
        <v>36.795533239888599</v>
      </c>
    </row>
    <row r="2713" spans="1:4" ht="17" x14ac:dyDescent="0.25">
      <c r="A2713" s="1" t="s">
        <v>2713</v>
      </c>
      <c r="B2713" s="1" t="str">
        <f>_xlfn.TEXTBEFORE(Table7[[#This Row],[raw]]," ")</f>
        <v>BIOSYN-PROTMODELED</v>
      </c>
      <c r="C2713" s="1"/>
      <c r="D2713" s="1">
        <f>_xlfn.NUMBERVALUE(_xlfn.TEXTAFTER(Table7[[#This Row],[raw]]," ",-1))</f>
        <v>16.9259452903487</v>
      </c>
    </row>
    <row r="2714" spans="1:4" ht="17" x14ac:dyDescent="0.25">
      <c r="A2714" s="1" t="s">
        <v>2714</v>
      </c>
      <c r="B2714" s="1" t="str">
        <f>_xlfn.TEXTBEFORE(Table7[[#This Row],[raw]]," ")</f>
        <v>BIOSYN-PROTDUMMY</v>
      </c>
      <c r="C2714" s="1"/>
      <c r="D2714" s="1">
        <f>_xlfn.NUMBERVALUE(_xlfn.TEXTAFTER(Table7[[#This Row],[raw]]," ",-1))</f>
        <v>19.869587949539799</v>
      </c>
    </row>
    <row r="2715" spans="1:4" ht="17" x14ac:dyDescent="0.25">
      <c r="A2715" s="1" t="s">
        <v>2715</v>
      </c>
      <c r="B2715" s="1" t="str">
        <f>_xlfn.TEXTBEFORE(Table7[[#This Row],[raw]]," ")</f>
        <v>BIOSYN-PROTDUMMY2</v>
      </c>
      <c r="C2715" s="1"/>
      <c r="D2715" s="1">
        <f>_xlfn.NUMBERVALUE(_xlfn.TEXTAFTER(Table7[[#This Row],[raw]]," ",-1))</f>
        <v>16.908939541871</v>
      </c>
    </row>
    <row r="2716" spans="1:4" ht="17" x14ac:dyDescent="0.25">
      <c r="A2716" s="1" t="s">
        <v>2716</v>
      </c>
      <c r="B2716" s="1" t="str">
        <f>_xlfn.TEXTBEFORE(Table7[[#This Row],[raw]]," ")</f>
        <v>BIOSYN-PROTCYT</v>
      </c>
      <c r="C2716" s="1"/>
      <c r="D2716" s="1">
        <f>_xlfn.NUMBERVALUE(_xlfn.TEXTAFTER(Table7[[#This Row],[raw]]," ",-1))</f>
        <v>1.2044395550550001E-2</v>
      </c>
    </row>
    <row r="2717" spans="1:4" ht="17" x14ac:dyDescent="0.25">
      <c r="A2717" s="1" t="s">
        <v>2717</v>
      </c>
      <c r="B2717" s="1" t="str">
        <f>_xlfn.TEXTBEFORE(Table7[[#This Row],[raw]]," ")</f>
        <v>BIOSYN-PROTMITO</v>
      </c>
      <c r="C2717" s="1"/>
      <c r="D2717" s="1">
        <f>_xlfn.NUMBERVALUE(_xlfn.TEXTAFTER(Table7[[#This Row],[raw]]," ",-1))</f>
        <v>4.9613529271110004E-3</v>
      </c>
    </row>
    <row r="2718" spans="1:4" ht="17" x14ac:dyDescent="0.25">
      <c r="A2718" s="1" t="s">
        <v>2718</v>
      </c>
      <c r="B2718" s="1" t="str">
        <f>_xlfn.TEXTBEFORE(Table7[[#This Row],[raw]]," ")</f>
        <v>BIOSYN-CARB</v>
      </c>
      <c r="C2718" s="1"/>
      <c r="D2718" s="1">
        <f>_xlfn.NUMBERVALUE(_xlfn.TEXTAFTER(Table7[[#This Row],[raw]]," ",-1))</f>
        <v>36.442355754162001</v>
      </c>
    </row>
    <row r="2719" spans="1:4" ht="17" x14ac:dyDescent="0.25">
      <c r="A2719" s="1" t="s">
        <v>2719</v>
      </c>
      <c r="B2719" s="1" t="str">
        <f>_xlfn.TEXTBEFORE(Table7[[#This Row],[raw]]," ")</f>
        <v>BIOSYN-CARB1</v>
      </c>
      <c r="C2719" s="1"/>
      <c r="D2719" s="1">
        <f>_xlfn.NUMBERVALUE(_xlfn.TEXTAFTER(Table7[[#This Row],[raw]]," ",-1))</f>
        <v>1.8879154890299199</v>
      </c>
    </row>
    <row r="2720" spans="1:4" ht="17" x14ac:dyDescent="0.25">
      <c r="A2720" s="1" t="s">
        <v>2720</v>
      </c>
      <c r="B2720" s="1" t="str">
        <f>_xlfn.TEXTBEFORE(Table7[[#This Row],[raw]]," ")</f>
        <v>BIOSYN-CARB2</v>
      </c>
      <c r="C2720" s="1"/>
      <c r="D2720" s="1">
        <f>_xlfn.NUMBERVALUE(_xlfn.TEXTAFTER(Table7[[#This Row],[raw]]," ",-1))</f>
        <v>1.72278869137766</v>
      </c>
    </row>
    <row r="2721" spans="1:4" ht="17" x14ac:dyDescent="0.25">
      <c r="A2721" s="1" t="s">
        <v>2721</v>
      </c>
      <c r="B2721" s="1" t="str">
        <f>_xlfn.TEXTBEFORE(Table7[[#This Row],[raw]]," ")</f>
        <v>BIOSYN-CARB3</v>
      </c>
      <c r="C2721" s="1"/>
      <c r="D2721" s="1">
        <f>_xlfn.NUMBERVALUE(_xlfn.TEXTAFTER(Table7[[#This Row],[raw]]," ",-1))</f>
        <v>5.3104861140086896</v>
      </c>
    </row>
    <row r="2722" spans="1:4" ht="17" x14ac:dyDescent="0.25">
      <c r="A2722" s="1" t="s">
        <v>2722</v>
      </c>
      <c r="B2722" s="1" t="str">
        <f>_xlfn.TEXTBEFORE(Table7[[#This Row],[raw]]," ")</f>
        <v>BIOSYN-CARB4</v>
      </c>
      <c r="C2722" s="1"/>
      <c r="D2722" s="1">
        <f>_xlfn.NUMBERVALUE(_xlfn.TEXTAFTER(Table7[[#This Row],[raw]]," ",-1))</f>
        <v>111.250539305609</v>
      </c>
    </row>
    <row r="2723" spans="1:4" ht="17" x14ac:dyDescent="0.25">
      <c r="A2723" s="1" t="s">
        <v>2723</v>
      </c>
      <c r="B2723" s="1" t="str">
        <f>_xlfn.TEXTBEFORE(Table7[[#This Row],[raw]]," ")</f>
        <v>BIOSYN-CARB5</v>
      </c>
      <c r="C2723" s="1"/>
      <c r="D2723" s="1">
        <f>_xlfn.NUMBERVALUE(_xlfn.TEXTAFTER(Table7[[#This Row],[raw]]," ",-1))</f>
        <v>29.276646981216199</v>
      </c>
    </row>
    <row r="2724" spans="1:4" ht="17" x14ac:dyDescent="0.25">
      <c r="A2724" s="1" t="s">
        <v>2724</v>
      </c>
      <c r="B2724" s="1" t="str">
        <f>_xlfn.TEXTBEFORE(Table7[[#This Row],[raw]]," ")</f>
        <v>BIOSYN-CARB6</v>
      </c>
      <c r="C2724" s="1"/>
      <c r="D2724" s="1">
        <f>_xlfn.NUMBERVALUE(_xlfn.TEXTAFTER(Table7[[#This Row],[raw]]," ",-1))</f>
        <v>2.6303248118317999</v>
      </c>
    </row>
    <row r="2725" spans="1:4" ht="17" x14ac:dyDescent="0.25">
      <c r="A2725" s="1" t="s">
        <v>2725</v>
      </c>
      <c r="B2725" s="1" t="str">
        <f>_xlfn.TEXTBEFORE(Table7[[#This Row],[raw]]," ")</f>
        <v>BIOSYN-RNA</v>
      </c>
      <c r="C2725" s="1"/>
      <c r="D2725" s="1">
        <f>_xlfn.NUMBERVALUE(_xlfn.TEXTAFTER(Table7[[#This Row],[raw]]," ",-1))</f>
        <v>7.4754113026153401</v>
      </c>
    </row>
    <row r="2726" spans="1:4" ht="17" x14ac:dyDescent="0.25">
      <c r="A2726" s="1" t="s">
        <v>2726</v>
      </c>
      <c r="B2726" s="1" t="str">
        <f>_xlfn.TEXTBEFORE(Table7[[#This Row],[raw]]," ")</f>
        <v>BIOSYN-RNA1</v>
      </c>
      <c r="C2726" s="1"/>
      <c r="D2726" s="1">
        <f>_xlfn.NUMBERVALUE(_xlfn.TEXTAFTER(Table7[[#This Row],[raw]]," ",-1))</f>
        <v>4.4896874170162997</v>
      </c>
    </row>
    <row r="2727" spans="1:4" ht="17" x14ac:dyDescent="0.25">
      <c r="A2727" s="1" t="s">
        <v>2727</v>
      </c>
      <c r="B2727" s="1" t="str">
        <f>_xlfn.TEXTBEFORE(Table7[[#This Row],[raw]]," ")</f>
        <v>BIOSYN-RNA2</v>
      </c>
      <c r="C2727" s="1"/>
      <c r="D2727" s="1">
        <f>_xlfn.NUMBERVALUE(_xlfn.TEXTAFTER(Table7[[#This Row],[raw]]," ",-1))</f>
        <v>7.8368761500014097</v>
      </c>
    </row>
    <row r="2728" spans="1:4" ht="17" x14ac:dyDescent="0.25">
      <c r="A2728" s="1" t="s">
        <v>2728</v>
      </c>
      <c r="B2728" s="1" t="str">
        <f>_xlfn.TEXTBEFORE(Table7[[#This Row],[raw]]," ")</f>
        <v>BIOSYN-RNA3</v>
      </c>
      <c r="C2728" s="1"/>
      <c r="D2728" s="1">
        <f>_xlfn.NUMBERVALUE(_xlfn.TEXTAFTER(Table7[[#This Row],[raw]]," ",-1))</f>
        <v>6.8667812691120202</v>
      </c>
    </row>
    <row r="2729" spans="1:4" ht="17" x14ac:dyDescent="0.25">
      <c r="A2729" s="1" t="s">
        <v>2729</v>
      </c>
      <c r="B2729" s="1" t="str">
        <f>_xlfn.TEXTBEFORE(Table7[[#This Row],[raw]]," ")</f>
        <v>BIOSYN-RNA4</v>
      </c>
      <c r="C2729" s="1"/>
      <c r="D2729" s="1">
        <f>_xlfn.NUMBERVALUE(_xlfn.TEXTAFTER(Table7[[#This Row],[raw]]," ",-1))</f>
        <v>4.1079713493896399</v>
      </c>
    </row>
    <row r="2730" spans="1:4" ht="17" x14ac:dyDescent="0.25">
      <c r="A2730" s="1" t="s">
        <v>2730</v>
      </c>
      <c r="B2730" s="1" t="str">
        <f>_xlfn.TEXTBEFORE(Table7[[#This Row],[raw]]," ")</f>
        <v>BIOSYN-RNA5</v>
      </c>
      <c r="C2730" s="1"/>
      <c r="D2730" s="1">
        <f>_xlfn.NUMBERVALUE(_xlfn.TEXTAFTER(Table7[[#This Row],[raw]]," ",-1))</f>
        <v>1.1213116953922999</v>
      </c>
    </row>
    <row r="2731" spans="1:4" ht="17" x14ac:dyDescent="0.25">
      <c r="A2731" s="1" t="s">
        <v>2731</v>
      </c>
      <c r="B2731" s="1" t="str">
        <f>_xlfn.TEXTBEFORE(Table7[[#This Row],[raw]]," ")</f>
        <v>BIOSYN-RNA6</v>
      </c>
      <c r="C2731" s="1"/>
      <c r="D2731" s="1">
        <f>_xlfn.NUMBERVALUE(_xlfn.TEXTAFTER(Table7[[#This Row],[raw]]," ",-1))</f>
        <v>0.37377056513076701</v>
      </c>
    </row>
    <row r="2732" spans="1:4" ht="17" x14ac:dyDescent="0.25">
      <c r="A2732" s="1" t="s">
        <v>2732</v>
      </c>
      <c r="B2732" s="1" t="str">
        <f>_xlfn.TEXTBEFORE(Table7[[#This Row],[raw]]," ")</f>
        <v>BIOSYN-RNA7</v>
      </c>
      <c r="C2732" s="1"/>
      <c r="D2732" s="1">
        <f>_xlfn.NUMBERVALUE(_xlfn.TEXTAFTER(Table7[[#This Row],[raw]]," ",-1))</f>
        <v>5.97929613306282</v>
      </c>
    </row>
    <row r="2733" spans="1:4" ht="17" x14ac:dyDescent="0.25">
      <c r="A2733" s="1" t="s">
        <v>2733</v>
      </c>
      <c r="B2733" s="1" t="str">
        <f>_xlfn.TEXTBEFORE(Table7[[#This Row],[raw]]," ")</f>
        <v>BIOSYN-LIPID</v>
      </c>
      <c r="C2733" s="1"/>
      <c r="D2733" s="1">
        <f>_xlfn.NUMBERVALUE(_xlfn.TEXTAFTER(Table7[[#This Row],[raw]]," ",-1))</f>
        <v>13.6980222283232</v>
      </c>
    </row>
    <row r="2734" spans="1:4" ht="17" x14ac:dyDescent="0.25">
      <c r="A2734" s="1" t="s">
        <v>2734</v>
      </c>
      <c r="B2734" s="1" t="str">
        <f>_xlfn.TEXTBEFORE(Table7[[#This Row],[raw]]," ")</f>
        <v>BIOSYN-LIPID1</v>
      </c>
      <c r="C2734" s="1"/>
      <c r="D2734" s="1">
        <f>_xlfn.NUMBERVALUE(_xlfn.TEXTAFTER(Table7[[#This Row],[raw]]," ",-1))</f>
        <v>11.3983196523653</v>
      </c>
    </row>
    <row r="2735" spans="1:4" ht="17" x14ac:dyDescent="0.25">
      <c r="A2735" s="1" t="s">
        <v>2735</v>
      </c>
      <c r="B2735" s="1" t="str">
        <f>_xlfn.TEXTBEFORE(Table7[[#This Row],[raw]]," ")</f>
        <v>BIOSYN-LIPID2</v>
      </c>
      <c r="C2735" s="1"/>
      <c r="D2735" s="1">
        <f>_xlfn.NUMBERVALUE(_xlfn.TEXTAFTER(Table7[[#This Row],[raw]]," ",-1))</f>
        <v>1.4052989931872799</v>
      </c>
    </row>
    <row r="2736" spans="1:4" ht="17" x14ac:dyDescent="0.25">
      <c r="A2736" s="1" t="s">
        <v>2736</v>
      </c>
      <c r="B2736" s="1" t="str">
        <f>_xlfn.TEXTBEFORE(Table7[[#This Row],[raw]]," ")</f>
        <v>BIOSYN-LIPID3</v>
      </c>
      <c r="C2736" s="1"/>
      <c r="D2736" s="1">
        <f>_xlfn.NUMBERVALUE(_xlfn.TEXTAFTER(Table7[[#This Row],[raw]]," ",-1))</f>
        <v>5.3094148761974998E-2</v>
      </c>
    </row>
    <row r="2737" spans="1:4" ht="17" x14ac:dyDescent="0.25">
      <c r="A2737" s="1" t="s">
        <v>2737</v>
      </c>
      <c r="B2737" s="1" t="str">
        <f>_xlfn.TEXTBEFORE(Table7[[#This Row],[raw]]," ")</f>
        <v>BIOSYN-LIPID4</v>
      </c>
      <c r="C2737" s="1"/>
      <c r="D2737" s="1">
        <f>_xlfn.NUMBERVALUE(_xlfn.TEXTAFTER(Table7[[#This Row],[raw]]," ",-1))</f>
        <v>3.5323983394672E-2</v>
      </c>
    </row>
    <row r="2738" spans="1:4" ht="17" x14ac:dyDescent="0.25">
      <c r="A2738" s="1" t="s">
        <v>2738</v>
      </c>
      <c r="B2738" s="1" t="str">
        <f>_xlfn.TEXTBEFORE(Table7[[#This Row],[raw]]," ")</f>
        <v>BIOSYN-LIPID5</v>
      </c>
      <c r="C2738" s="1"/>
      <c r="D2738" s="1">
        <f>_xlfn.NUMBERVALUE(_xlfn.TEXTAFTER(Table7[[#This Row],[raw]]," ",-1))</f>
        <v>6.4875711505490999E-2</v>
      </c>
    </row>
    <row r="2739" spans="1:4" ht="17" x14ac:dyDescent="0.25">
      <c r="A2739" s="1" t="s">
        <v>2739</v>
      </c>
      <c r="B2739" s="1" t="str">
        <f>_xlfn.TEXTBEFORE(Table7[[#This Row],[raw]]," ")</f>
        <v>BIOSYN-LIPID6</v>
      </c>
      <c r="C2739" s="1"/>
      <c r="D2739" s="1">
        <f>_xlfn.NUMBERVALUE(_xlfn.TEXTAFTER(Table7[[#This Row],[raw]]," ",-1))</f>
        <v>0.13544246258318299</v>
      </c>
    </row>
    <row r="2740" spans="1:4" ht="17" x14ac:dyDescent="0.25">
      <c r="A2740" s="1" t="s">
        <v>2740</v>
      </c>
      <c r="B2740" s="1" t="str">
        <f>_xlfn.TEXTBEFORE(Table7[[#This Row],[raw]]," ")</f>
        <v>BIOSYN-LIPID7</v>
      </c>
      <c r="C2740" s="1"/>
      <c r="D2740" s="1">
        <f>_xlfn.NUMBERVALUE(_xlfn.TEXTAFTER(Table7[[#This Row],[raw]]," ",-1))</f>
        <v>3.6340956020077003E-2</v>
      </c>
    </row>
    <row r="2741" spans="1:4" ht="17" x14ac:dyDescent="0.25">
      <c r="A2741" s="1" t="s">
        <v>2741</v>
      </c>
      <c r="B2741" s="1" t="str">
        <f>_xlfn.TEXTBEFORE(Table7[[#This Row],[raw]]," ")</f>
        <v>BIOSYN-LIPID8</v>
      </c>
      <c r="C2741" s="1"/>
      <c r="D2741" s="1">
        <f>_xlfn.NUMBERVALUE(_xlfn.TEXTAFTER(Table7[[#This Row],[raw]]," ",-1))</f>
        <v>4.5582758206599997E-3</v>
      </c>
    </row>
    <row r="2742" spans="1:4" ht="17" x14ac:dyDescent="0.25">
      <c r="A2742" s="1" t="s">
        <v>2742</v>
      </c>
      <c r="B2742" s="1" t="str">
        <f>_xlfn.TEXTBEFORE(Table7[[#This Row],[raw]]," ")</f>
        <v>BIOSYN-LIPID9</v>
      </c>
      <c r="C2742" s="1"/>
      <c r="D2742" s="1">
        <f>_xlfn.NUMBERVALUE(_xlfn.TEXTAFTER(Table7[[#This Row],[raw]]," ",-1))</f>
        <v>2.8019935140139E-2</v>
      </c>
    </row>
    <row r="2743" spans="1:4" ht="17" x14ac:dyDescent="0.25">
      <c r="A2743" s="1" t="s">
        <v>2743</v>
      </c>
      <c r="B2743" s="1" t="str">
        <f>_xlfn.TEXTBEFORE(Table7[[#This Row],[raw]]," ")</f>
        <v>BIOSYN-LIPID10</v>
      </c>
      <c r="C2743" s="1"/>
      <c r="D2743" s="1">
        <f>_xlfn.NUMBERVALUE(_xlfn.TEXTAFTER(Table7[[#This Row],[raw]]," ",-1))</f>
        <v>2.4376676866791098</v>
      </c>
    </row>
    <row r="2744" spans="1:4" ht="17" x14ac:dyDescent="0.25">
      <c r="A2744" s="1" t="s">
        <v>2744</v>
      </c>
      <c r="B2744" s="1" t="str">
        <f>_xlfn.TEXTBEFORE(Table7[[#This Row],[raw]]," ")</f>
        <v>BIOSYN-LIPID11</v>
      </c>
      <c r="C2744" s="1"/>
      <c r="D2744" s="1">
        <f>_xlfn.NUMBERVALUE(_xlfn.TEXTAFTER(Table7[[#This Row],[raw]]," ",-1))</f>
        <v>4.57460897319908</v>
      </c>
    </row>
    <row r="2745" spans="1:4" ht="17" x14ac:dyDescent="0.25">
      <c r="A2745" s="1" t="s">
        <v>2745</v>
      </c>
      <c r="B2745" s="1" t="str">
        <f>_xlfn.TEXTBEFORE(Table7[[#This Row],[raw]]," ")</f>
        <v>BIOSYN-LIPID12</v>
      </c>
      <c r="C2745" s="1"/>
      <c r="D2745" s="1">
        <f>_xlfn.NUMBERVALUE(_xlfn.TEXTAFTER(Table7[[#This Row],[raw]]," ",-1))</f>
        <v>1.1049197191506801</v>
      </c>
    </row>
    <row r="2746" spans="1:4" ht="17" x14ac:dyDescent="0.25">
      <c r="A2746" s="1" t="s">
        <v>2746</v>
      </c>
      <c r="B2746" s="1" t="str">
        <f>_xlfn.TEXTBEFORE(Table7[[#This Row],[raw]]," ")</f>
        <v>BIOSYN-LIPID13</v>
      </c>
      <c r="C2746" s="1"/>
      <c r="D2746" s="1">
        <f>_xlfn.NUMBERVALUE(_xlfn.TEXTAFTER(Table7[[#This Row],[raw]]," ",-1))</f>
        <v>0.59252804085807398</v>
      </c>
    </row>
    <row r="2747" spans="1:4" ht="17" x14ac:dyDescent="0.25">
      <c r="A2747" s="1" t="s">
        <v>2747</v>
      </c>
      <c r="B2747" s="1" t="str">
        <f>_xlfn.TEXTBEFORE(Table7[[#This Row],[raw]]," ")</f>
        <v>BIOSYN-LIPID14</v>
      </c>
      <c r="C2747" s="1"/>
      <c r="D2747" s="1">
        <f>_xlfn.NUMBERVALUE(_xlfn.TEXTAFTER(Table7[[#This Row],[raw]]," ",-1))</f>
        <v>0.89801775857439603</v>
      </c>
    </row>
    <row r="2748" spans="1:4" ht="17" x14ac:dyDescent="0.25">
      <c r="A2748" s="1" t="s">
        <v>2748</v>
      </c>
      <c r="B2748" s="1" t="str">
        <f>_xlfn.TEXTBEFORE(Table7[[#This Row],[raw]]," ")</f>
        <v>BIOSYN-DNA</v>
      </c>
      <c r="C2748" s="1"/>
      <c r="D2748" s="1">
        <f>_xlfn.NUMBERVALUE(_xlfn.TEXTAFTER(Table7[[#This Row],[raw]]," ",-1))</f>
        <v>1.2437068479315101</v>
      </c>
    </row>
    <row r="2749" spans="1:4" ht="17" x14ac:dyDescent="0.25">
      <c r="A2749" s="1" t="s">
        <v>2749</v>
      </c>
      <c r="B2749" s="1" t="str">
        <f>_xlfn.TEXTBEFORE(Table7[[#This Row],[raw]]," ")</f>
        <v>BIOSYN-DNA1</v>
      </c>
      <c r="C2749" s="1"/>
      <c r="D2749" s="1">
        <f>_xlfn.NUMBERVALUE(_xlfn.TEXTAFTER(Table7[[#This Row],[raw]]," ",-1))</f>
        <v>0.78843777371232104</v>
      </c>
    </row>
    <row r="2750" spans="1:4" ht="17" x14ac:dyDescent="0.25">
      <c r="A2750" s="1" t="s">
        <v>2750</v>
      </c>
      <c r="B2750" s="1" t="str">
        <f>_xlfn.TEXTBEFORE(Table7[[#This Row],[raw]]," ")</f>
        <v>BIOSYN-DNA2</v>
      </c>
      <c r="C2750" s="1"/>
      <c r="D2750" s="1">
        <f>_xlfn.NUMBERVALUE(_xlfn.TEXTAFTER(Table7[[#This Row],[raw]]," ",-1))</f>
        <v>1.23060833701979</v>
      </c>
    </row>
    <row r="2751" spans="1:4" ht="17" x14ac:dyDescent="0.25">
      <c r="A2751" s="1" t="s">
        <v>2751</v>
      </c>
      <c r="B2751" s="1" t="str">
        <f>_xlfn.TEXTBEFORE(Table7[[#This Row],[raw]]," ")</f>
        <v>BIOSYN-DNA3</v>
      </c>
      <c r="C2751" s="1"/>
      <c r="D2751" s="1">
        <f>_xlfn.NUMBERVALUE(_xlfn.TEXTAFTER(Table7[[#This Row],[raw]]," ",-1))</f>
        <v>1.2306103303828</v>
      </c>
    </row>
    <row r="2752" spans="1:4" ht="17" x14ac:dyDescent="0.25">
      <c r="A2752" s="1" t="s">
        <v>2752</v>
      </c>
      <c r="B2752" s="1" t="str">
        <f>_xlfn.TEXTBEFORE(Table7[[#This Row],[raw]]," ")</f>
        <v>BIOSYN-DNA4</v>
      </c>
      <c r="C2752" s="1"/>
      <c r="D2752" s="1">
        <f>_xlfn.NUMBERVALUE(_xlfn.TEXTAFTER(Table7[[#This Row],[raw]]," ",-1))</f>
        <v>0.78843921561466501</v>
      </c>
    </row>
    <row r="2753" spans="1:4" ht="17" x14ac:dyDescent="0.25">
      <c r="A2753" s="1" t="s">
        <v>2753</v>
      </c>
      <c r="B2753" s="1" t="str">
        <f>_xlfn.TEXTBEFORE(Table7[[#This Row],[raw]]," ")</f>
        <v>BIOSYN-METAL</v>
      </c>
      <c r="C2753" s="1"/>
      <c r="D2753" s="1">
        <f>_xlfn.NUMBERVALUE(_xlfn.TEXTAFTER(Table7[[#This Row],[raw]]," ",-1))</f>
        <v>2.81723866022769</v>
      </c>
    </row>
    <row r="2754" spans="1:4" ht="17" x14ac:dyDescent="0.25">
      <c r="A2754" s="1" t="s">
        <v>2754</v>
      </c>
      <c r="B2754" s="1" t="str">
        <f>_xlfn.TEXTBEFORE(Table7[[#This Row],[raw]]," ")</f>
        <v>BIOSYN-METAL1</v>
      </c>
      <c r="C2754" s="1"/>
      <c r="D2754" s="1">
        <f>_xlfn.NUMBERVALUE(_xlfn.TEXTAFTER(Table7[[#This Row],[raw]]," ",-1))</f>
        <v>0.142907485309718</v>
      </c>
    </row>
    <row r="2755" spans="1:4" ht="17" x14ac:dyDescent="0.25">
      <c r="A2755" s="1" t="s">
        <v>2755</v>
      </c>
      <c r="B2755" s="1" t="str">
        <f>_xlfn.TEXTBEFORE(Table7[[#This Row],[raw]]," ")</f>
        <v>BIOSYN-METAL2</v>
      </c>
      <c r="C2755" s="1"/>
      <c r="D2755" s="1">
        <f>_xlfn.NUMBERVALUE(_xlfn.TEXTAFTER(Table7[[#This Row],[raw]]," ",-1))</f>
        <v>1.2679480326457999E-2</v>
      </c>
    </row>
    <row r="2756" spans="1:4" ht="17" x14ac:dyDescent="0.25">
      <c r="A2756" s="1" t="s">
        <v>2756</v>
      </c>
      <c r="B2756" s="1" t="str">
        <f>_xlfn.TEXTBEFORE(Table7[[#This Row],[raw]]," ")</f>
        <v>BIOSYN-METAL3</v>
      </c>
      <c r="C2756" s="1"/>
      <c r="D2756" s="1">
        <f>_xlfn.NUMBERVALUE(_xlfn.TEXTAFTER(Table7[[#This Row],[raw]]," ",-1))</f>
        <v>7.3804640700387003E-2</v>
      </c>
    </row>
    <row r="2757" spans="1:4" ht="17" x14ac:dyDescent="0.25">
      <c r="A2757" s="1" t="s">
        <v>2757</v>
      </c>
      <c r="B2757" s="1" t="str">
        <f>_xlfn.TEXTBEFORE(Table7[[#This Row],[raw]]," ")</f>
        <v>BIOSYN-METAL4</v>
      </c>
      <c r="C2757" s="1"/>
      <c r="D2757" s="1">
        <f>_xlfn.NUMBERVALUE(_xlfn.TEXTAFTER(Table7[[#This Row],[raw]]," ",-1))</f>
        <v>67.081811742599896</v>
      </c>
    </row>
    <row r="2758" spans="1:4" ht="17" x14ac:dyDescent="0.25">
      <c r="A2758" s="1" t="s">
        <v>2758</v>
      </c>
      <c r="B2758" s="1" t="str">
        <f>_xlfn.TEXTBEFORE(Table7[[#This Row],[raw]]," ")</f>
        <v>BIOSYN-METAL5</v>
      </c>
      <c r="C2758" s="1"/>
      <c r="D2758" s="1">
        <f>_xlfn.NUMBERVALUE(_xlfn.TEXTAFTER(Table7[[#This Row],[raw]]," ",-1))</f>
        <v>7.0684234000964699</v>
      </c>
    </row>
    <row r="2759" spans="1:4" ht="17" x14ac:dyDescent="0.25">
      <c r="A2759" s="1" t="s">
        <v>2759</v>
      </c>
      <c r="B2759" s="1" t="str">
        <f>_xlfn.TEXTBEFORE(Table7[[#This Row],[raw]]," ")</f>
        <v>BIOSYN-METAL6</v>
      </c>
      <c r="C2759" s="1"/>
      <c r="D2759" s="1">
        <f>_xlfn.NUMBERVALUE(_xlfn.TEXTAFTER(Table7[[#This Row],[raw]]," ",-1))</f>
        <v>1.0461186914093E-2</v>
      </c>
    </row>
    <row r="2760" spans="1:4" ht="17" x14ac:dyDescent="0.25">
      <c r="A2760" s="1" t="s">
        <v>2760</v>
      </c>
      <c r="B2760" s="1" t="str">
        <f>_xlfn.TEXTBEFORE(Table7[[#This Row],[raw]]," ")</f>
        <v>BIOSYN-METAL7</v>
      </c>
      <c r="C2760" s="1"/>
      <c r="D2760" s="1">
        <f>_xlfn.NUMBERVALUE(_xlfn.TEXTAFTER(Table7[[#This Row],[raw]]," ",-1))</f>
        <v>0.175118658843153</v>
      </c>
    </row>
    <row r="2761" spans="1:4" ht="17" x14ac:dyDescent="0.25">
      <c r="A2761" s="1" t="s">
        <v>2761</v>
      </c>
      <c r="B2761" s="1" t="str">
        <f>_xlfn.TEXTBEFORE(Table7[[#This Row],[raw]]," ")</f>
        <v>BIOSYN-COFACTOR</v>
      </c>
      <c r="C2761" s="1"/>
      <c r="D2761" s="1">
        <f>_xlfn.NUMBERVALUE(_xlfn.TEXTAFTER(Table7[[#This Row],[raw]]," ",-1))</f>
        <v>6.7529686542473003E-2</v>
      </c>
    </row>
    <row r="2762" spans="1:4" ht="17" x14ac:dyDescent="0.25">
      <c r="A2762" s="1" t="s">
        <v>2762</v>
      </c>
      <c r="B2762" s="1" t="str">
        <f>_xlfn.TEXTBEFORE(Table7[[#This Row],[raw]]," ")</f>
        <v>BIOSYN-COFACTOR1</v>
      </c>
      <c r="C2762" s="1"/>
      <c r="D2762" s="1">
        <f>_xlfn.NUMBERVALUE(_xlfn.TEXTAFTER(Table7[[#This Row],[raw]]," ",-1))</f>
        <v>1.1112652121901E-2</v>
      </c>
    </row>
    <row r="2763" spans="1:4" ht="17" x14ac:dyDescent="0.25">
      <c r="A2763" s="1" t="s">
        <v>2763</v>
      </c>
      <c r="B2763" s="1" t="str">
        <f>_xlfn.TEXTBEFORE(Table7[[#This Row],[raw]]," ")</f>
        <v>BIOSYN-COFACTOR2</v>
      </c>
      <c r="C2763" s="1"/>
      <c r="D2763" s="1">
        <f>_xlfn.NUMBERVALUE(_xlfn.TEXTAFTER(Table7[[#This Row],[raw]]," ",-1))</f>
        <v>1.1112580266082001E-2</v>
      </c>
    </row>
    <row r="2764" spans="1:4" ht="17" x14ac:dyDescent="0.25">
      <c r="A2764" s="1" t="s">
        <v>2764</v>
      </c>
      <c r="B2764" s="1" t="str">
        <f>_xlfn.TEXTBEFORE(Table7[[#This Row],[raw]]," ")</f>
        <v>BIOSYN-COFACTOR3</v>
      </c>
      <c r="C2764" s="1"/>
      <c r="D2764" s="1">
        <f>_xlfn.NUMBERVALUE(_xlfn.TEXTAFTER(Table7[[#This Row],[raw]]," ",-1))</f>
        <v>1.1112643919112E-2</v>
      </c>
    </row>
    <row r="2765" spans="1:4" ht="17" x14ac:dyDescent="0.25">
      <c r="A2765" s="1" t="s">
        <v>2765</v>
      </c>
      <c r="B2765" s="1" t="str">
        <f>_xlfn.TEXTBEFORE(Table7[[#This Row],[raw]]," ")</f>
        <v>BIOSYN-COFACTOR4</v>
      </c>
      <c r="C2765" s="1"/>
      <c r="D2765" s="1">
        <f>_xlfn.NUMBERVALUE(_xlfn.TEXTAFTER(Table7[[#This Row],[raw]]," ",-1))</f>
        <v>1.1112650401387E-2</v>
      </c>
    </row>
    <row r="2766" spans="1:4" ht="17" x14ac:dyDescent="0.25">
      <c r="A2766" s="1" t="s">
        <v>2766</v>
      </c>
      <c r="B2766" s="1" t="str">
        <f>_xlfn.TEXTBEFORE(Table7[[#This Row],[raw]]," ")</f>
        <v>BIOSYN-COFACTOR5</v>
      </c>
      <c r="C2766" s="1"/>
      <c r="D2766" s="1">
        <f>_xlfn.NUMBERVALUE(_xlfn.TEXTAFTER(Table7[[#This Row],[raw]]," ",-1))</f>
        <v>1.1112585127912E-2</v>
      </c>
    </row>
    <row r="2767" spans="1:4" ht="17" x14ac:dyDescent="0.25">
      <c r="A2767" s="1" t="s">
        <v>2767</v>
      </c>
      <c r="B2767" s="1" t="str">
        <f>_xlfn.TEXTBEFORE(Table7[[#This Row],[raw]]," ")</f>
        <v>BIOSYN-COFACTOR6</v>
      </c>
      <c r="C2767" s="1"/>
      <c r="D2767" s="1">
        <f>_xlfn.NUMBERVALUE(_xlfn.TEXTAFTER(Table7[[#This Row],[raw]]," ",-1))</f>
        <v>1.1112606577171001E-2</v>
      </c>
    </row>
    <row r="2768" spans="1:4" ht="17" x14ac:dyDescent="0.25">
      <c r="A2768" s="1" t="s">
        <v>2768</v>
      </c>
      <c r="B2768" s="1" t="str">
        <f>_xlfn.TEXTBEFORE(Table7[[#This Row],[raw]]," ")</f>
        <v>BIOSYN-COFACTOR7</v>
      </c>
      <c r="C2768" s="1"/>
      <c r="D2768" s="1">
        <f>_xlfn.NUMBERVALUE(_xlfn.TEXTAFTER(Table7[[#This Row],[raw]]," ",-1))</f>
        <v>1.1112678626092E-2</v>
      </c>
    </row>
    <row r="2769" spans="1:4" ht="17" x14ac:dyDescent="0.25">
      <c r="A2769" s="1" t="s">
        <v>2769</v>
      </c>
      <c r="B2769" s="1" t="str">
        <f>_xlfn.TEXTBEFORE(Table7[[#This Row],[raw]]," ")</f>
        <v>BIOSYN-COFACTOR8</v>
      </c>
      <c r="C2769" s="1"/>
      <c r="D2769" s="1">
        <f>_xlfn.NUMBERVALUE(_xlfn.TEXTAFTER(Table7[[#This Row],[raw]]," ",-1))</f>
        <v>1.1112572083289999E-2</v>
      </c>
    </row>
    <row r="2770" spans="1:4" ht="17" x14ac:dyDescent="0.25">
      <c r="A2770" s="1" t="s">
        <v>2770</v>
      </c>
      <c r="B2770" s="1" t="str">
        <f>_xlfn.TEXTBEFORE(Table7[[#This Row],[raw]]," ")</f>
        <v>BIOSYN-COFACTOR9</v>
      </c>
      <c r="C2770" s="1"/>
      <c r="D2770" s="1">
        <f>_xlfn.NUMBERVALUE(_xlfn.TEXTAFTER(Table7[[#This Row],[raw]]," ",-1))</f>
        <v>1.1112597611967E-2</v>
      </c>
    </row>
    <row r="2771" spans="1:4" ht="17" x14ac:dyDescent="0.25">
      <c r="A2771" s="1" t="s">
        <v>2771</v>
      </c>
      <c r="B2771" s="1" t="str">
        <f>_xlfn.TEXTBEFORE(Table7[[#This Row],[raw]]," ")</f>
        <v>BIOSYN-COFACTOR10</v>
      </c>
      <c r="C2771" s="1"/>
      <c r="D2771" s="1">
        <f>_xlfn.NUMBERVALUE(_xlfn.TEXTAFTER(Table7[[#This Row],[raw]]," ",-1))</f>
        <v>1.111270140437E-2</v>
      </c>
    </row>
    <row r="2772" spans="1:4" ht="17" x14ac:dyDescent="0.25">
      <c r="A2772" s="1" t="s">
        <v>2772</v>
      </c>
      <c r="B2772" s="1" t="str">
        <f>_xlfn.TEXTBEFORE(Table7[[#This Row],[raw]]," ")</f>
        <v>BIOSYN-COFACTOR11</v>
      </c>
      <c r="C2772" s="1"/>
      <c r="D2772" s="1">
        <f>_xlfn.NUMBERVALUE(_xlfn.TEXTAFTER(Table7[[#This Row],[raw]]," ",-1))</f>
        <v>1.1112703245475E-2</v>
      </c>
    </row>
    <row r="2773" spans="1:4" ht="17" x14ac:dyDescent="0.25">
      <c r="A2773" s="1" t="s">
        <v>2773</v>
      </c>
      <c r="B2773" s="1" t="str">
        <f>_xlfn.TEXTBEFORE(Table7[[#This Row],[raw]]," ")</f>
        <v>BIOSYN-COFACTOR12</v>
      </c>
      <c r="C2773" s="1"/>
      <c r="D2773" s="1">
        <f>_xlfn.NUMBERVALUE(_xlfn.TEXTAFTER(Table7[[#This Row],[raw]]," ",-1))</f>
        <v>1.1112543481148001E-2</v>
      </c>
    </row>
    <row r="2774" spans="1:4" ht="17" x14ac:dyDescent="0.25">
      <c r="A2774" s="1" t="s">
        <v>2774</v>
      </c>
      <c r="B2774" s="1" t="str">
        <f>_xlfn.TEXTBEFORE(Table7[[#This Row],[raw]]," ")</f>
        <v>BIOSYN-SO4</v>
      </c>
      <c r="C2774" s="1"/>
      <c r="D2774" s="1">
        <f>_xlfn.NUMBERVALUE(_xlfn.TEXTAFTER(Table7[[#This Row],[raw]]," ",-1))</f>
        <v>3.4696760978951602</v>
      </c>
    </row>
    <row r="2775" spans="1:4" ht="17" x14ac:dyDescent="0.25">
      <c r="A2775" s="1" t="s">
        <v>2775</v>
      </c>
      <c r="B2775" s="1" t="str">
        <f>_xlfn.TEXTBEFORE(Table7[[#This Row],[raw]]," ")</f>
        <v>BIOSYN-PI</v>
      </c>
      <c r="C2775" s="1"/>
      <c r="D2775" s="1">
        <f>_xlfn.NUMBERVALUE(_xlfn.TEXTAFTER(Table7[[#This Row],[raw]]," ",-1))</f>
        <v>11.7410557029879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03E68-993B-DD4E-A1D2-DD565C206878}">
  <dimension ref="A1:G4002"/>
  <sheetViews>
    <sheetView workbookViewId="0">
      <selection activeCell="F1680" sqref="F1680"/>
    </sheetView>
  </sheetViews>
  <sheetFormatPr baseColWidth="10" defaultRowHeight="16" x14ac:dyDescent="0.2"/>
  <cols>
    <col min="1" max="1" width="39.5" bestFit="1" customWidth="1"/>
    <col min="3" max="3" width="15.6640625" customWidth="1"/>
    <col min="4" max="4" width="15.1640625" customWidth="1"/>
  </cols>
  <sheetData>
    <row r="1" spans="1:7" s="2" customFormat="1" ht="68" x14ac:dyDescent="0.2">
      <c r="A1" s="2" t="s">
        <v>1</v>
      </c>
      <c r="B1" s="2" t="s">
        <v>4807</v>
      </c>
      <c r="C1" s="2" t="s">
        <v>4808</v>
      </c>
      <c r="D1" s="2" t="s">
        <v>4809</v>
      </c>
      <c r="E1" s="2" t="s">
        <v>8226</v>
      </c>
      <c r="F1" s="2" t="s">
        <v>4806</v>
      </c>
      <c r="G1" s="2" t="s">
        <v>4820</v>
      </c>
    </row>
    <row r="2" spans="1:7" hidden="1" x14ac:dyDescent="0.2">
      <c r="A2" t="s">
        <v>4821</v>
      </c>
      <c r="B2">
        <v>10388.202298664601</v>
      </c>
      <c r="C2">
        <v>0</v>
      </c>
      <c r="D2">
        <v>0</v>
      </c>
      <c r="E2">
        <f>Table4[[#This Row],[kapp_slack_ub]]/Table4[[#This Row],[kapp_old]]</f>
        <v>0</v>
      </c>
      <c r="F2" t="str">
        <f>"'PRO-"&amp;_xlfn.TEXTAFTER(Table4[[#This Row],[rxn]],"-",-1)&amp;"'"</f>
        <v>'PRO-SPONT'</v>
      </c>
      <c r="G2" t="str">
        <f>_xlfn.XLOOKUP(Table4[[#This Row],[enz]],'[1]Sheet2 (2)'!$A:$A,'[1]Sheet2 (2)'!$B:$B,"")</f>
        <v/>
      </c>
    </row>
    <row r="3" spans="1:7" hidden="1" x14ac:dyDescent="0.2">
      <c r="A3" t="s">
        <v>4822</v>
      </c>
      <c r="B3">
        <v>10388.202298664601</v>
      </c>
      <c r="C3">
        <v>0</v>
      </c>
      <c r="D3">
        <v>0</v>
      </c>
      <c r="E3">
        <f>Table4[[#This Row],[kapp_slack_ub]]/Table4[[#This Row],[kapp_old]]</f>
        <v>0</v>
      </c>
      <c r="F3" t="str">
        <f>"'PRO-"&amp;_xlfn.TEXTAFTER(Table4[[#This Row],[rxn]],"-",-1)&amp;"'"</f>
        <v>'PRO-SPONT'</v>
      </c>
      <c r="G3" t="str">
        <f>_xlfn.XLOOKUP(Table4[[#This Row],[enz]],'[1]Sheet2 (2)'!$A:$A,'[1]Sheet2 (2)'!$B:$B,"")</f>
        <v/>
      </c>
    </row>
    <row r="4" spans="1:7" hidden="1" x14ac:dyDescent="0.2">
      <c r="A4" t="s">
        <v>4823</v>
      </c>
      <c r="B4">
        <v>10388.202298664601</v>
      </c>
      <c r="C4">
        <v>0</v>
      </c>
      <c r="D4">
        <v>0</v>
      </c>
      <c r="E4">
        <f>Table4[[#This Row],[kapp_slack_ub]]/Table4[[#This Row],[kapp_old]]</f>
        <v>0</v>
      </c>
      <c r="F4" t="str">
        <f>"'PRO-"&amp;_xlfn.TEXTAFTER(Table4[[#This Row],[rxn]],"-",-1)&amp;"'"</f>
        <v>'PRO-SPONT'</v>
      </c>
      <c r="G4" t="str">
        <f>_xlfn.XLOOKUP(Table4[[#This Row],[enz]],'[1]Sheet2 (2)'!$A:$A,'[1]Sheet2 (2)'!$B:$B,"")</f>
        <v/>
      </c>
    </row>
    <row r="5" spans="1:7" hidden="1" x14ac:dyDescent="0.2">
      <c r="A5" t="s">
        <v>4824</v>
      </c>
      <c r="B5">
        <v>10388.202298664601</v>
      </c>
      <c r="C5">
        <v>0</v>
      </c>
      <c r="D5">
        <v>0</v>
      </c>
      <c r="E5">
        <f>Table4[[#This Row],[kapp_slack_ub]]/Table4[[#This Row],[kapp_old]]</f>
        <v>0</v>
      </c>
      <c r="F5" t="str">
        <f>"'PRO-"&amp;_xlfn.TEXTAFTER(Table4[[#This Row],[rxn]],"-",-1)&amp;"'"</f>
        <v>'PRO-SPONT'</v>
      </c>
      <c r="G5" t="str">
        <f>_xlfn.XLOOKUP(Table4[[#This Row],[enz]],'[1]Sheet2 (2)'!$A:$A,'[1]Sheet2 (2)'!$B:$B,"")</f>
        <v/>
      </c>
    </row>
    <row r="6" spans="1:7" hidden="1" x14ac:dyDescent="0.2">
      <c r="A6" t="s">
        <v>4825</v>
      </c>
      <c r="B6">
        <v>10388.202298664601</v>
      </c>
      <c r="C6">
        <v>0</v>
      </c>
      <c r="D6">
        <v>0</v>
      </c>
      <c r="E6">
        <f>Table4[[#This Row],[kapp_slack_ub]]/Table4[[#This Row],[kapp_old]]</f>
        <v>0</v>
      </c>
      <c r="F6" t="str">
        <f>"'PRO-"&amp;_xlfn.TEXTAFTER(Table4[[#This Row],[rxn]],"-",-1)&amp;"'"</f>
        <v>'PRO-SPONT'</v>
      </c>
      <c r="G6" t="str">
        <f>_xlfn.XLOOKUP(Table4[[#This Row],[enz]],'[1]Sheet2 (2)'!$A:$A,'[1]Sheet2 (2)'!$B:$B,"")</f>
        <v/>
      </c>
    </row>
    <row r="7" spans="1:7" hidden="1" x14ac:dyDescent="0.2">
      <c r="A7" t="s">
        <v>4826</v>
      </c>
      <c r="B7">
        <v>10388.202298664601</v>
      </c>
      <c r="C7">
        <v>0</v>
      </c>
      <c r="D7">
        <v>0</v>
      </c>
      <c r="E7">
        <f>Table4[[#This Row],[kapp_slack_ub]]/Table4[[#This Row],[kapp_old]]</f>
        <v>0</v>
      </c>
      <c r="F7" t="str">
        <f>"'PRO-"&amp;_xlfn.TEXTAFTER(Table4[[#This Row],[rxn]],"-",-1)&amp;"'"</f>
        <v>'PRO-SPONT'</v>
      </c>
      <c r="G7" t="str">
        <f>_xlfn.XLOOKUP(Table4[[#This Row],[enz]],'[1]Sheet2 (2)'!$A:$A,'[1]Sheet2 (2)'!$B:$B,"")</f>
        <v/>
      </c>
    </row>
    <row r="8" spans="1:7" hidden="1" x14ac:dyDescent="0.2">
      <c r="A8" t="s">
        <v>4827</v>
      </c>
      <c r="B8">
        <v>10388.202298664601</v>
      </c>
      <c r="C8">
        <v>0</v>
      </c>
      <c r="D8">
        <v>0</v>
      </c>
      <c r="E8">
        <f>Table4[[#This Row],[kapp_slack_ub]]/Table4[[#This Row],[kapp_old]]</f>
        <v>0</v>
      </c>
      <c r="F8" t="str">
        <f>"'PRO-"&amp;_xlfn.TEXTAFTER(Table4[[#This Row],[rxn]],"-",-1)&amp;"'"</f>
        <v>'PRO-SPONT'</v>
      </c>
      <c r="G8" t="str">
        <f>_xlfn.XLOOKUP(Table4[[#This Row],[enz]],'[1]Sheet2 (2)'!$A:$A,'[1]Sheet2 (2)'!$B:$B,"")</f>
        <v/>
      </c>
    </row>
    <row r="9" spans="1:7" hidden="1" x14ac:dyDescent="0.2">
      <c r="A9" t="s">
        <v>4828</v>
      </c>
      <c r="B9">
        <v>10388.202298664601</v>
      </c>
      <c r="C9">
        <v>0</v>
      </c>
      <c r="D9">
        <v>0</v>
      </c>
      <c r="E9">
        <f>Table4[[#This Row],[kapp_slack_ub]]/Table4[[#This Row],[kapp_old]]</f>
        <v>0</v>
      </c>
      <c r="F9" t="str">
        <f>"'PRO-"&amp;_xlfn.TEXTAFTER(Table4[[#This Row],[rxn]],"-",-1)&amp;"'"</f>
        <v>'PRO-SPONT'</v>
      </c>
      <c r="G9" t="str">
        <f>_xlfn.XLOOKUP(Table4[[#This Row],[enz]],'[1]Sheet2 (2)'!$A:$A,'[1]Sheet2 (2)'!$B:$B,"")</f>
        <v/>
      </c>
    </row>
    <row r="10" spans="1:7" hidden="1" x14ac:dyDescent="0.2">
      <c r="A10" t="s">
        <v>4829</v>
      </c>
      <c r="B10">
        <v>10388.202298664601</v>
      </c>
      <c r="C10">
        <v>0</v>
      </c>
      <c r="D10">
        <v>0</v>
      </c>
      <c r="E10">
        <f>Table4[[#This Row],[kapp_slack_ub]]/Table4[[#This Row],[kapp_old]]</f>
        <v>0</v>
      </c>
      <c r="F10" t="str">
        <f>"'PRO-"&amp;_xlfn.TEXTAFTER(Table4[[#This Row],[rxn]],"-",-1)&amp;"'"</f>
        <v>'PRO-SPONT'</v>
      </c>
      <c r="G10" t="str">
        <f>_xlfn.XLOOKUP(Table4[[#This Row],[enz]],'[1]Sheet2 (2)'!$A:$A,'[1]Sheet2 (2)'!$B:$B,"")</f>
        <v/>
      </c>
    </row>
    <row r="11" spans="1:7" hidden="1" x14ac:dyDescent="0.2">
      <c r="A11" t="s">
        <v>2777</v>
      </c>
      <c r="B11">
        <v>10388.202298664601</v>
      </c>
      <c r="C11">
        <v>0</v>
      </c>
      <c r="D11">
        <v>0</v>
      </c>
      <c r="E11">
        <f>Table4[[#This Row],[kapp_slack_ub]]/Table4[[#This Row],[kapp_old]]</f>
        <v>0</v>
      </c>
      <c r="F11" t="str">
        <f>"'PRO-"&amp;_xlfn.TEXTAFTER(Table4[[#This Row],[rxn]],"-",-1)&amp;"'"</f>
        <v>'PRO-SPONT'</v>
      </c>
      <c r="G11" t="str">
        <f>_xlfn.XLOOKUP(Table4[[#This Row],[enz]],'[1]Sheet2 (2)'!$A:$A,'[1]Sheet2 (2)'!$B:$B,"")</f>
        <v/>
      </c>
    </row>
    <row r="12" spans="1:7" hidden="1" x14ac:dyDescent="0.2">
      <c r="A12" t="s">
        <v>4830</v>
      </c>
      <c r="B12">
        <v>10388.202298664601</v>
      </c>
      <c r="C12">
        <v>0</v>
      </c>
      <c r="D12">
        <v>0</v>
      </c>
      <c r="E12">
        <f>Table4[[#This Row],[kapp_slack_ub]]/Table4[[#This Row],[kapp_old]]</f>
        <v>0</v>
      </c>
      <c r="F12" t="str">
        <f>"'PRO-"&amp;_xlfn.TEXTAFTER(Table4[[#This Row],[rxn]],"-",-1)&amp;"'"</f>
        <v>'PRO-SPONT'</v>
      </c>
      <c r="G12" t="str">
        <f>_xlfn.XLOOKUP(Table4[[#This Row],[enz]],'[1]Sheet2 (2)'!$A:$A,'[1]Sheet2 (2)'!$B:$B,"")</f>
        <v/>
      </c>
    </row>
    <row r="13" spans="1:7" hidden="1" x14ac:dyDescent="0.2">
      <c r="A13" t="s">
        <v>4831</v>
      </c>
      <c r="B13">
        <v>10388.202298664601</v>
      </c>
      <c r="C13">
        <v>0</v>
      </c>
      <c r="D13">
        <v>0</v>
      </c>
      <c r="E13">
        <f>Table4[[#This Row],[kapp_slack_ub]]/Table4[[#This Row],[kapp_old]]</f>
        <v>0</v>
      </c>
      <c r="F13" t="str">
        <f>"'PRO-"&amp;_xlfn.TEXTAFTER(Table4[[#This Row],[rxn]],"-",-1)&amp;"'"</f>
        <v>'PRO-SPONT'</v>
      </c>
      <c r="G13" t="str">
        <f>_xlfn.XLOOKUP(Table4[[#This Row],[enz]],'[1]Sheet2 (2)'!$A:$A,'[1]Sheet2 (2)'!$B:$B,"")</f>
        <v/>
      </c>
    </row>
    <row r="14" spans="1:7" hidden="1" x14ac:dyDescent="0.2">
      <c r="A14" t="s">
        <v>4832</v>
      </c>
      <c r="B14">
        <v>10388.202298664601</v>
      </c>
      <c r="C14">
        <v>0</v>
      </c>
      <c r="D14">
        <v>0</v>
      </c>
      <c r="E14">
        <f>Table4[[#This Row],[kapp_slack_ub]]/Table4[[#This Row],[kapp_old]]</f>
        <v>0</v>
      </c>
      <c r="F14" t="str">
        <f>"'PRO-"&amp;_xlfn.TEXTAFTER(Table4[[#This Row],[rxn]],"-",-1)&amp;"'"</f>
        <v>'PRO-SPONT'</v>
      </c>
      <c r="G14" t="str">
        <f>_xlfn.XLOOKUP(Table4[[#This Row],[enz]],'[1]Sheet2 (2)'!$A:$A,'[1]Sheet2 (2)'!$B:$B,"")</f>
        <v/>
      </c>
    </row>
    <row r="15" spans="1:7" hidden="1" x14ac:dyDescent="0.2">
      <c r="A15" t="s">
        <v>4833</v>
      </c>
      <c r="B15">
        <v>10388.202298664601</v>
      </c>
      <c r="C15">
        <v>0</v>
      </c>
      <c r="D15">
        <v>0</v>
      </c>
      <c r="E15">
        <f>Table4[[#This Row],[kapp_slack_ub]]/Table4[[#This Row],[kapp_old]]</f>
        <v>0</v>
      </c>
      <c r="F15" t="str">
        <f>"'PRO-"&amp;_xlfn.TEXTAFTER(Table4[[#This Row],[rxn]],"-",-1)&amp;"'"</f>
        <v>'PRO-SPONT'</v>
      </c>
      <c r="G15" t="str">
        <f>_xlfn.XLOOKUP(Table4[[#This Row],[enz]],'[1]Sheet2 (2)'!$A:$A,'[1]Sheet2 (2)'!$B:$B,"")</f>
        <v/>
      </c>
    </row>
    <row r="16" spans="1:7" hidden="1" x14ac:dyDescent="0.2">
      <c r="A16" t="s">
        <v>4834</v>
      </c>
      <c r="B16">
        <v>10388.202298664601</v>
      </c>
      <c r="C16">
        <v>0</v>
      </c>
      <c r="D16">
        <v>0</v>
      </c>
      <c r="E16">
        <f>Table4[[#This Row],[kapp_slack_ub]]/Table4[[#This Row],[kapp_old]]</f>
        <v>0</v>
      </c>
      <c r="F16" t="str">
        <f>"'PRO-"&amp;_xlfn.TEXTAFTER(Table4[[#This Row],[rxn]],"-",-1)&amp;"'"</f>
        <v>'PRO-SPONT'</v>
      </c>
      <c r="G16" t="str">
        <f>_xlfn.XLOOKUP(Table4[[#This Row],[enz]],'[1]Sheet2 (2)'!$A:$A,'[1]Sheet2 (2)'!$B:$B,"")</f>
        <v/>
      </c>
    </row>
    <row r="17" spans="1:7" hidden="1" x14ac:dyDescent="0.2">
      <c r="A17" t="s">
        <v>4835</v>
      </c>
      <c r="B17">
        <v>10388.202298664601</v>
      </c>
      <c r="C17">
        <v>0</v>
      </c>
      <c r="D17">
        <v>0</v>
      </c>
      <c r="E17">
        <f>Table4[[#This Row],[kapp_slack_ub]]/Table4[[#This Row],[kapp_old]]</f>
        <v>0</v>
      </c>
      <c r="F17" t="str">
        <f>"'PRO-"&amp;_xlfn.TEXTAFTER(Table4[[#This Row],[rxn]],"-",-1)&amp;"'"</f>
        <v>'PRO-SPONT'</v>
      </c>
      <c r="G17" t="str">
        <f>_xlfn.XLOOKUP(Table4[[#This Row],[enz]],'[1]Sheet2 (2)'!$A:$A,'[1]Sheet2 (2)'!$B:$B,"")</f>
        <v/>
      </c>
    </row>
    <row r="18" spans="1:7" hidden="1" x14ac:dyDescent="0.2">
      <c r="A18" t="s">
        <v>4836</v>
      </c>
      <c r="B18">
        <v>10388.202298664601</v>
      </c>
      <c r="C18">
        <v>0</v>
      </c>
      <c r="D18">
        <v>0</v>
      </c>
      <c r="E18">
        <f>Table4[[#This Row],[kapp_slack_ub]]/Table4[[#This Row],[kapp_old]]</f>
        <v>0</v>
      </c>
      <c r="F18" t="str">
        <f>"'PRO-"&amp;_xlfn.TEXTAFTER(Table4[[#This Row],[rxn]],"-",-1)&amp;"'"</f>
        <v>'PRO-SPONT'</v>
      </c>
      <c r="G18" t="str">
        <f>_xlfn.XLOOKUP(Table4[[#This Row],[enz]],'[1]Sheet2 (2)'!$A:$A,'[1]Sheet2 (2)'!$B:$B,"")</f>
        <v/>
      </c>
    </row>
    <row r="19" spans="1:7" hidden="1" x14ac:dyDescent="0.2">
      <c r="A19" t="s">
        <v>4837</v>
      </c>
      <c r="B19">
        <v>10388.202298664601</v>
      </c>
      <c r="C19">
        <v>0</v>
      </c>
      <c r="D19">
        <v>0</v>
      </c>
      <c r="E19">
        <f>Table4[[#This Row],[kapp_slack_ub]]/Table4[[#This Row],[kapp_old]]</f>
        <v>0</v>
      </c>
      <c r="F19" t="str">
        <f>"'PRO-"&amp;_xlfn.TEXTAFTER(Table4[[#This Row],[rxn]],"-",-1)&amp;"'"</f>
        <v>'PRO-SPONT'</v>
      </c>
      <c r="G19" t="str">
        <f>_xlfn.XLOOKUP(Table4[[#This Row],[enz]],'[1]Sheet2 (2)'!$A:$A,'[1]Sheet2 (2)'!$B:$B,"")</f>
        <v/>
      </c>
    </row>
    <row r="20" spans="1:7" hidden="1" x14ac:dyDescent="0.2">
      <c r="A20" t="s">
        <v>4838</v>
      </c>
      <c r="B20">
        <v>10388.202298664601</v>
      </c>
      <c r="C20">
        <v>0</v>
      </c>
      <c r="D20">
        <v>0</v>
      </c>
      <c r="E20">
        <f>Table4[[#This Row],[kapp_slack_ub]]/Table4[[#This Row],[kapp_old]]</f>
        <v>0</v>
      </c>
      <c r="F20" t="str">
        <f>"'PRO-"&amp;_xlfn.TEXTAFTER(Table4[[#This Row],[rxn]],"-",-1)&amp;"'"</f>
        <v>'PRO-SPONT'</v>
      </c>
      <c r="G20" t="str">
        <f>_xlfn.XLOOKUP(Table4[[#This Row],[enz]],'[1]Sheet2 (2)'!$A:$A,'[1]Sheet2 (2)'!$B:$B,"")</f>
        <v/>
      </c>
    </row>
    <row r="21" spans="1:7" hidden="1" x14ac:dyDescent="0.2">
      <c r="A21" t="s">
        <v>4839</v>
      </c>
      <c r="B21">
        <v>10388.202298664601</v>
      </c>
      <c r="C21">
        <v>0</v>
      </c>
      <c r="D21">
        <v>0</v>
      </c>
      <c r="E21">
        <f>Table4[[#This Row],[kapp_slack_ub]]/Table4[[#This Row],[kapp_old]]</f>
        <v>0</v>
      </c>
      <c r="F21" t="str">
        <f>"'PRO-"&amp;_xlfn.TEXTAFTER(Table4[[#This Row],[rxn]],"-",-1)&amp;"'"</f>
        <v>'PRO-SPONT'</v>
      </c>
      <c r="G21" t="str">
        <f>_xlfn.XLOOKUP(Table4[[#This Row],[enz]],'[1]Sheet2 (2)'!$A:$A,'[1]Sheet2 (2)'!$B:$B,"")</f>
        <v/>
      </c>
    </row>
    <row r="22" spans="1:7" hidden="1" x14ac:dyDescent="0.2">
      <c r="A22" t="s">
        <v>4840</v>
      </c>
      <c r="B22">
        <v>10388.202298664601</v>
      </c>
      <c r="C22">
        <v>0</v>
      </c>
      <c r="D22">
        <v>0</v>
      </c>
      <c r="E22">
        <f>Table4[[#This Row],[kapp_slack_ub]]/Table4[[#This Row],[kapp_old]]</f>
        <v>0</v>
      </c>
      <c r="F22" t="str">
        <f>"'PRO-"&amp;_xlfn.TEXTAFTER(Table4[[#This Row],[rxn]],"-",-1)&amp;"'"</f>
        <v>'PRO-SPONT'</v>
      </c>
      <c r="G22" t="str">
        <f>_xlfn.XLOOKUP(Table4[[#This Row],[enz]],'[1]Sheet2 (2)'!$A:$A,'[1]Sheet2 (2)'!$B:$B,"")</f>
        <v/>
      </c>
    </row>
    <row r="23" spans="1:7" hidden="1" x14ac:dyDescent="0.2">
      <c r="A23" t="s">
        <v>4841</v>
      </c>
      <c r="B23">
        <v>10388.202298664601</v>
      </c>
      <c r="C23">
        <v>0</v>
      </c>
      <c r="D23">
        <v>0</v>
      </c>
      <c r="E23">
        <f>Table4[[#This Row],[kapp_slack_ub]]/Table4[[#This Row],[kapp_old]]</f>
        <v>0</v>
      </c>
      <c r="F23" t="str">
        <f>"'PRO-"&amp;_xlfn.TEXTAFTER(Table4[[#This Row],[rxn]],"-",-1)&amp;"'"</f>
        <v>'PRO-SPONT'</v>
      </c>
      <c r="G23" t="str">
        <f>_xlfn.XLOOKUP(Table4[[#This Row],[enz]],'[1]Sheet2 (2)'!$A:$A,'[1]Sheet2 (2)'!$B:$B,"")</f>
        <v/>
      </c>
    </row>
    <row r="24" spans="1:7" hidden="1" x14ac:dyDescent="0.2">
      <c r="A24" t="s">
        <v>4842</v>
      </c>
      <c r="B24">
        <v>10388.202298664601</v>
      </c>
      <c r="C24">
        <v>0</v>
      </c>
      <c r="D24">
        <v>0</v>
      </c>
      <c r="E24">
        <f>Table4[[#This Row],[kapp_slack_ub]]/Table4[[#This Row],[kapp_old]]</f>
        <v>0</v>
      </c>
      <c r="F24" t="str">
        <f>"'PRO-"&amp;_xlfn.TEXTAFTER(Table4[[#This Row],[rxn]],"-",-1)&amp;"'"</f>
        <v>'PRO-SPONT'</v>
      </c>
      <c r="G24" t="str">
        <f>_xlfn.XLOOKUP(Table4[[#This Row],[enz]],'[1]Sheet2 (2)'!$A:$A,'[1]Sheet2 (2)'!$B:$B,"")</f>
        <v/>
      </c>
    </row>
    <row r="25" spans="1:7" hidden="1" x14ac:dyDescent="0.2">
      <c r="A25" t="s">
        <v>4843</v>
      </c>
      <c r="B25">
        <v>10388.202298664601</v>
      </c>
      <c r="C25">
        <v>0</v>
      </c>
      <c r="D25">
        <v>0</v>
      </c>
      <c r="E25">
        <f>Table4[[#This Row],[kapp_slack_ub]]/Table4[[#This Row],[kapp_old]]</f>
        <v>0</v>
      </c>
      <c r="F25" t="str">
        <f>"'PRO-"&amp;_xlfn.TEXTAFTER(Table4[[#This Row],[rxn]],"-",-1)&amp;"'"</f>
        <v>'PRO-SPONT'</v>
      </c>
      <c r="G25" t="str">
        <f>_xlfn.XLOOKUP(Table4[[#This Row],[enz]],'[1]Sheet2 (2)'!$A:$A,'[1]Sheet2 (2)'!$B:$B,"")</f>
        <v/>
      </c>
    </row>
    <row r="26" spans="1:7" hidden="1" x14ac:dyDescent="0.2">
      <c r="A26" t="s">
        <v>4844</v>
      </c>
      <c r="B26">
        <v>10388.202298664601</v>
      </c>
      <c r="C26">
        <v>0</v>
      </c>
      <c r="D26">
        <v>0</v>
      </c>
      <c r="E26">
        <f>Table4[[#This Row],[kapp_slack_ub]]/Table4[[#This Row],[kapp_old]]</f>
        <v>0</v>
      </c>
      <c r="F26" t="str">
        <f>"'PRO-"&amp;_xlfn.TEXTAFTER(Table4[[#This Row],[rxn]],"-",-1)&amp;"'"</f>
        <v>'PRO-SPONT'</v>
      </c>
      <c r="G26" t="str">
        <f>_xlfn.XLOOKUP(Table4[[#This Row],[enz]],'[1]Sheet2 (2)'!$A:$A,'[1]Sheet2 (2)'!$B:$B,"")</f>
        <v/>
      </c>
    </row>
    <row r="27" spans="1:7" hidden="1" x14ac:dyDescent="0.2">
      <c r="A27" t="s">
        <v>4845</v>
      </c>
      <c r="B27">
        <v>10388.202298664601</v>
      </c>
      <c r="C27">
        <v>0</v>
      </c>
      <c r="D27">
        <v>0</v>
      </c>
      <c r="E27">
        <f>Table4[[#This Row],[kapp_slack_ub]]/Table4[[#This Row],[kapp_old]]</f>
        <v>0</v>
      </c>
      <c r="F27" t="str">
        <f>"'PRO-"&amp;_xlfn.TEXTAFTER(Table4[[#This Row],[rxn]],"-",-1)&amp;"'"</f>
        <v>'PRO-SPONT'</v>
      </c>
      <c r="G27" t="str">
        <f>_xlfn.XLOOKUP(Table4[[#This Row],[enz]],'[1]Sheet2 (2)'!$A:$A,'[1]Sheet2 (2)'!$B:$B,"")</f>
        <v/>
      </c>
    </row>
    <row r="28" spans="1:7" hidden="1" x14ac:dyDescent="0.2">
      <c r="A28" t="s">
        <v>4846</v>
      </c>
      <c r="B28">
        <v>10388.202298664601</v>
      </c>
      <c r="C28">
        <v>0</v>
      </c>
      <c r="D28">
        <v>0</v>
      </c>
      <c r="E28">
        <f>Table4[[#This Row],[kapp_slack_ub]]/Table4[[#This Row],[kapp_old]]</f>
        <v>0</v>
      </c>
      <c r="F28" t="str">
        <f>"'PRO-"&amp;_xlfn.TEXTAFTER(Table4[[#This Row],[rxn]],"-",-1)&amp;"'"</f>
        <v>'PRO-SPONT'</v>
      </c>
      <c r="G28" t="str">
        <f>_xlfn.XLOOKUP(Table4[[#This Row],[enz]],'[1]Sheet2 (2)'!$A:$A,'[1]Sheet2 (2)'!$B:$B,"")</f>
        <v/>
      </c>
    </row>
    <row r="29" spans="1:7" hidden="1" x14ac:dyDescent="0.2">
      <c r="A29" t="s">
        <v>4847</v>
      </c>
      <c r="B29">
        <v>10388.202298664601</v>
      </c>
      <c r="C29">
        <v>0</v>
      </c>
      <c r="D29">
        <v>0</v>
      </c>
      <c r="E29">
        <f>Table4[[#This Row],[kapp_slack_ub]]/Table4[[#This Row],[kapp_old]]</f>
        <v>0</v>
      </c>
      <c r="F29" t="str">
        <f>"'PRO-"&amp;_xlfn.TEXTAFTER(Table4[[#This Row],[rxn]],"-",-1)&amp;"'"</f>
        <v>'PRO-SPONT'</v>
      </c>
      <c r="G29" t="str">
        <f>_xlfn.XLOOKUP(Table4[[#This Row],[enz]],'[1]Sheet2 (2)'!$A:$A,'[1]Sheet2 (2)'!$B:$B,"")</f>
        <v/>
      </c>
    </row>
    <row r="30" spans="1:7" hidden="1" x14ac:dyDescent="0.2">
      <c r="A30" t="s">
        <v>4848</v>
      </c>
      <c r="B30">
        <v>10388.202298664601</v>
      </c>
      <c r="C30">
        <v>0</v>
      </c>
      <c r="D30">
        <v>0</v>
      </c>
      <c r="E30">
        <f>Table4[[#This Row],[kapp_slack_ub]]/Table4[[#This Row],[kapp_old]]</f>
        <v>0</v>
      </c>
      <c r="F30" t="str">
        <f>"'PRO-"&amp;_xlfn.TEXTAFTER(Table4[[#This Row],[rxn]],"-",-1)&amp;"'"</f>
        <v>'PRO-SPONT'</v>
      </c>
      <c r="G30" t="str">
        <f>_xlfn.XLOOKUP(Table4[[#This Row],[enz]],'[1]Sheet2 (2)'!$A:$A,'[1]Sheet2 (2)'!$B:$B,"")</f>
        <v/>
      </c>
    </row>
    <row r="31" spans="1:7" hidden="1" x14ac:dyDescent="0.2">
      <c r="A31" t="s">
        <v>4849</v>
      </c>
      <c r="B31">
        <v>10388.202298664601</v>
      </c>
      <c r="C31">
        <v>0</v>
      </c>
      <c r="D31">
        <v>0</v>
      </c>
      <c r="E31">
        <f>Table4[[#This Row],[kapp_slack_ub]]/Table4[[#This Row],[kapp_old]]</f>
        <v>0</v>
      </c>
      <c r="F31" t="str">
        <f>"'PRO-"&amp;_xlfn.TEXTAFTER(Table4[[#This Row],[rxn]],"-",-1)&amp;"'"</f>
        <v>'PRO-SPONT'</v>
      </c>
      <c r="G31" t="str">
        <f>_xlfn.XLOOKUP(Table4[[#This Row],[enz]],'[1]Sheet2 (2)'!$A:$A,'[1]Sheet2 (2)'!$B:$B,"")</f>
        <v/>
      </c>
    </row>
    <row r="32" spans="1:7" hidden="1" x14ac:dyDescent="0.2">
      <c r="A32" t="s">
        <v>4850</v>
      </c>
      <c r="B32">
        <v>10388.202298664601</v>
      </c>
      <c r="C32">
        <v>0</v>
      </c>
      <c r="D32">
        <v>0</v>
      </c>
      <c r="E32">
        <f>Table4[[#This Row],[kapp_slack_ub]]/Table4[[#This Row],[kapp_old]]</f>
        <v>0</v>
      </c>
      <c r="F32" t="str">
        <f>"'PRO-"&amp;_xlfn.TEXTAFTER(Table4[[#This Row],[rxn]],"-",-1)&amp;"'"</f>
        <v>'PRO-SPONT'</v>
      </c>
      <c r="G32" t="str">
        <f>_xlfn.XLOOKUP(Table4[[#This Row],[enz]],'[1]Sheet2 (2)'!$A:$A,'[1]Sheet2 (2)'!$B:$B,"")</f>
        <v/>
      </c>
    </row>
    <row r="33" spans="1:7" hidden="1" x14ac:dyDescent="0.2">
      <c r="A33" t="s">
        <v>4851</v>
      </c>
      <c r="B33">
        <v>10388.202298664601</v>
      </c>
      <c r="C33">
        <v>0</v>
      </c>
      <c r="D33">
        <v>0</v>
      </c>
      <c r="E33">
        <f>Table4[[#This Row],[kapp_slack_ub]]/Table4[[#This Row],[kapp_old]]</f>
        <v>0</v>
      </c>
      <c r="F33" t="str">
        <f>"'PRO-"&amp;_xlfn.TEXTAFTER(Table4[[#This Row],[rxn]],"-",-1)&amp;"'"</f>
        <v>'PRO-SPONT'</v>
      </c>
      <c r="G33" t="str">
        <f>_xlfn.XLOOKUP(Table4[[#This Row],[enz]],'[1]Sheet2 (2)'!$A:$A,'[1]Sheet2 (2)'!$B:$B,"")</f>
        <v/>
      </c>
    </row>
    <row r="34" spans="1:7" hidden="1" x14ac:dyDescent="0.2">
      <c r="A34" t="s">
        <v>4852</v>
      </c>
      <c r="B34">
        <v>10388.202298664601</v>
      </c>
      <c r="C34">
        <v>0</v>
      </c>
      <c r="D34">
        <v>0</v>
      </c>
      <c r="E34">
        <f>Table4[[#This Row],[kapp_slack_ub]]/Table4[[#This Row],[kapp_old]]</f>
        <v>0</v>
      </c>
      <c r="F34" t="str">
        <f>"'PRO-"&amp;_xlfn.TEXTAFTER(Table4[[#This Row],[rxn]],"-",-1)&amp;"'"</f>
        <v>'PRO-SPONT'</v>
      </c>
      <c r="G34" t="str">
        <f>_xlfn.XLOOKUP(Table4[[#This Row],[enz]],'[1]Sheet2 (2)'!$A:$A,'[1]Sheet2 (2)'!$B:$B,"")</f>
        <v/>
      </c>
    </row>
    <row r="35" spans="1:7" hidden="1" x14ac:dyDescent="0.2">
      <c r="A35" t="s">
        <v>4853</v>
      </c>
      <c r="B35">
        <v>10388.202298664601</v>
      </c>
      <c r="C35">
        <v>0</v>
      </c>
      <c r="D35">
        <v>0</v>
      </c>
      <c r="E35">
        <f>Table4[[#This Row],[kapp_slack_ub]]/Table4[[#This Row],[kapp_old]]</f>
        <v>0</v>
      </c>
      <c r="F35" t="str">
        <f>"'PRO-"&amp;_xlfn.TEXTAFTER(Table4[[#This Row],[rxn]],"-",-1)&amp;"'"</f>
        <v>'PRO-SPONT'</v>
      </c>
      <c r="G35" t="str">
        <f>_xlfn.XLOOKUP(Table4[[#This Row],[enz]],'[1]Sheet2 (2)'!$A:$A,'[1]Sheet2 (2)'!$B:$B,"")</f>
        <v/>
      </c>
    </row>
    <row r="36" spans="1:7" hidden="1" x14ac:dyDescent="0.2">
      <c r="A36" t="s">
        <v>4854</v>
      </c>
      <c r="B36">
        <v>10388.202298664601</v>
      </c>
      <c r="C36">
        <v>0</v>
      </c>
      <c r="D36">
        <v>0</v>
      </c>
      <c r="E36">
        <f>Table4[[#This Row],[kapp_slack_ub]]/Table4[[#This Row],[kapp_old]]</f>
        <v>0</v>
      </c>
      <c r="F36" t="str">
        <f>"'PRO-"&amp;_xlfn.TEXTAFTER(Table4[[#This Row],[rxn]],"-",-1)&amp;"'"</f>
        <v>'PRO-SPONT'</v>
      </c>
      <c r="G36" t="str">
        <f>_xlfn.XLOOKUP(Table4[[#This Row],[enz]],'[1]Sheet2 (2)'!$A:$A,'[1]Sheet2 (2)'!$B:$B,"")</f>
        <v/>
      </c>
    </row>
    <row r="37" spans="1:7" hidden="1" x14ac:dyDescent="0.2">
      <c r="A37" t="s">
        <v>4855</v>
      </c>
      <c r="B37">
        <v>10388.202298664601</v>
      </c>
      <c r="C37">
        <v>0</v>
      </c>
      <c r="D37">
        <v>0</v>
      </c>
      <c r="E37">
        <f>Table4[[#This Row],[kapp_slack_ub]]/Table4[[#This Row],[kapp_old]]</f>
        <v>0</v>
      </c>
      <c r="F37" t="str">
        <f>"'PRO-"&amp;_xlfn.TEXTAFTER(Table4[[#This Row],[rxn]],"-",-1)&amp;"'"</f>
        <v>'PRO-SPONT'</v>
      </c>
      <c r="G37" t="str">
        <f>_xlfn.XLOOKUP(Table4[[#This Row],[enz]],'[1]Sheet2 (2)'!$A:$A,'[1]Sheet2 (2)'!$B:$B,"")</f>
        <v/>
      </c>
    </row>
    <row r="38" spans="1:7" hidden="1" x14ac:dyDescent="0.2">
      <c r="A38" t="s">
        <v>4856</v>
      </c>
      <c r="B38">
        <v>10388.202298664601</v>
      </c>
      <c r="C38">
        <v>0</v>
      </c>
      <c r="D38">
        <v>0</v>
      </c>
      <c r="E38">
        <f>Table4[[#This Row],[kapp_slack_ub]]/Table4[[#This Row],[kapp_old]]</f>
        <v>0</v>
      </c>
      <c r="F38" t="str">
        <f>"'PRO-"&amp;_xlfn.TEXTAFTER(Table4[[#This Row],[rxn]],"-",-1)&amp;"'"</f>
        <v>'PRO-SPONT'</v>
      </c>
      <c r="G38" t="str">
        <f>_xlfn.XLOOKUP(Table4[[#This Row],[enz]],'[1]Sheet2 (2)'!$A:$A,'[1]Sheet2 (2)'!$B:$B,"")</f>
        <v/>
      </c>
    </row>
    <row r="39" spans="1:7" hidden="1" x14ac:dyDescent="0.2">
      <c r="A39" t="s">
        <v>4857</v>
      </c>
      <c r="B39">
        <v>10388.202298664601</v>
      </c>
      <c r="C39">
        <v>0</v>
      </c>
      <c r="D39">
        <v>0</v>
      </c>
      <c r="E39">
        <f>Table4[[#This Row],[kapp_slack_ub]]/Table4[[#This Row],[kapp_old]]</f>
        <v>0</v>
      </c>
      <c r="F39" t="str">
        <f>"'PRO-"&amp;_xlfn.TEXTAFTER(Table4[[#This Row],[rxn]],"-",-1)&amp;"'"</f>
        <v>'PRO-SPONT'</v>
      </c>
      <c r="G39" t="str">
        <f>_xlfn.XLOOKUP(Table4[[#This Row],[enz]],'[1]Sheet2 (2)'!$A:$A,'[1]Sheet2 (2)'!$B:$B,"")</f>
        <v/>
      </c>
    </row>
    <row r="40" spans="1:7" hidden="1" x14ac:dyDescent="0.2">
      <c r="A40" t="s">
        <v>4858</v>
      </c>
      <c r="B40">
        <v>10388.202298664601</v>
      </c>
      <c r="C40">
        <v>0</v>
      </c>
      <c r="D40">
        <v>0</v>
      </c>
      <c r="E40">
        <f>Table4[[#This Row],[kapp_slack_ub]]/Table4[[#This Row],[kapp_old]]</f>
        <v>0</v>
      </c>
      <c r="F40" t="str">
        <f>"'PRO-"&amp;_xlfn.TEXTAFTER(Table4[[#This Row],[rxn]],"-",-1)&amp;"'"</f>
        <v>'PRO-SPONT'</v>
      </c>
      <c r="G40" t="str">
        <f>_xlfn.XLOOKUP(Table4[[#This Row],[enz]],'[1]Sheet2 (2)'!$A:$A,'[1]Sheet2 (2)'!$B:$B,"")</f>
        <v/>
      </c>
    </row>
    <row r="41" spans="1:7" hidden="1" x14ac:dyDescent="0.2">
      <c r="A41" t="s">
        <v>4859</v>
      </c>
      <c r="B41">
        <v>10388.202298664601</v>
      </c>
      <c r="C41">
        <v>0</v>
      </c>
      <c r="D41">
        <v>0</v>
      </c>
      <c r="E41">
        <f>Table4[[#This Row],[kapp_slack_ub]]/Table4[[#This Row],[kapp_old]]</f>
        <v>0</v>
      </c>
      <c r="F41" t="str">
        <f>"'PRO-"&amp;_xlfn.TEXTAFTER(Table4[[#This Row],[rxn]],"-",-1)&amp;"'"</f>
        <v>'PRO-SPONT'</v>
      </c>
      <c r="G41" t="str">
        <f>_xlfn.XLOOKUP(Table4[[#This Row],[enz]],'[1]Sheet2 (2)'!$A:$A,'[1]Sheet2 (2)'!$B:$B,"")</f>
        <v/>
      </c>
    </row>
    <row r="42" spans="1:7" hidden="1" x14ac:dyDescent="0.2">
      <c r="A42" t="s">
        <v>4860</v>
      </c>
      <c r="B42">
        <v>10388.202298664601</v>
      </c>
      <c r="C42">
        <v>0</v>
      </c>
      <c r="D42">
        <v>0</v>
      </c>
      <c r="E42">
        <f>Table4[[#This Row],[kapp_slack_ub]]/Table4[[#This Row],[kapp_old]]</f>
        <v>0</v>
      </c>
      <c r="F42" t="str">
        <f>"'PRO-"&amp;_xlfn.TEXTAFTER(Table4[[#This Row],[rxn]],"-",-1)&amp;"'"</f>
        <v>'PRO-SPONT'</v>
      </c>
      <c r="G42" t="str">
        <f>_xlfn.XLOOKUP(Table4[[#This Row],[enz]],'[1]Sheet2 (2)'!$A:$A,'[1]Sheet2 (2)'!$B:$B,"")</f>
        <v/>
      </c>
    </row>
    <row r="43" spans="1:7" hidden="1" x14ac:dyDescent="0.2">
      <c r="A43" t="s">
        <v>4861</v>
      </c>
      <c r="B43">
        <v>10388.202298664601</v>
      </c>
      <c r="C43">
        <v>0</v>
      </c>
      <c r="D43">
        <v>0</v>
      </c>
      <c r="E43">
        <f>Table4[[#This Row],[kapp_slack_ub]]/Table4[[#This Row],[kapp_old]]</f>
        <v>0</v>
      </c>
      <c r="F43" t="str">
        <f>"'PRO-"&amp;_xlfn.TEXTAFTER(Table4[[#This Row],[rxn]],"-",-1)&amp;"'"</f>
        <v>'PRO-SPONT'</v>
      </c>
      <c r="G43" t="str">
        <f>_xlfn.XLOOKUP(Table4[[#This Row],[enz]],'[1]Sheet2 (2)'!$A:$A,'[1]Sheet2 (2)'!$B:$B,"")</f>
        <v/>
      </c>
    </row>
    <row r="44" spans="1:7" hidden="1" x14ac:dyDescent="0.2">
      <c r="A44" t="s">
        <v>4862</v>
      </c>
      <c r="B44">
        <v>10388.202298664601</v>
      </c>
      <c r="C44">
        <v>0</v>
      </c>
      <c r="D44">
        <v>0</v>
      </c>
      <c r="E44">
        <f>Table4[[#This Row],[kapp_slack_ub]]/Table4[[#This Row],[kapp_old]]</f>
        <v>0</v>
      </c>
      <c r="F44" t="str">
        <f>"'PRO-"&amp;_xlfn.TEXTAFTER(Table4[[#This Row],[rxn]],"-",-1)&amp;"'"</f>
        <v>'PRO-SPONT'</v>
      </c>
      <c r="G44" t="str">
        <f>_xlfn.XLOOKUP(Table4[[#This Row],[enz]],'[1]Sheet2 (2)'!$A:$A,'[1]Sheet2 (2)'!$B:$B,"")</f>
        <v/>
      </c>
    </row>
    <row r="45" spans="1:7" hidden="1" x14ac:dyDescent="0.2">
      <c r="A45" t="s">
        <v>4863</v>
      </c>
      <c r="B45">
        <v>10388.202298664601</v>
      </c>
      <c r="C45">
        <v>0</v>
      </c>
      <c r="D45">
        <v>0</v>
      </c>
      <c r="E45">
        <f>Table4[[#This Row],[kapp_slack_ub]]/Table4[[#This Row],[kapp_old]]</f>
        <v>0</v>
      </c>
      <c r="F45" t="str">
        <f>"'PRO-"&amp;_xlfn.TEXTAFTER(Table4[[#This Row],[rxn]],"-",-1)&amp;"'"</f>
        <v>'PRO-SPONT'</v>
      </c>
      <c r="G45" t="str">
        <f>_xlfn.XLOOKUP(Table4[[#This Row],[enz]],'[1]Sheet2 (2)'!$A:$A,'[1]Sheet2 (2)'!$B:$B,"")</f>
        <v/>
      </c>
    </row>
    <row r="46" spans="1:7" hidden="1" x14ac:dyDescent="0.2">
      <c r="A46" t="s">
        <v>4864</v>
      </c>
      <c r="B46">
        <v>10388.202298664601</v>
      </c>
      <c r="C46">
        <v>0</v>
      </c>
      <c r="D46">
        <v>0</v>
      </c>
      <c r="E46">
        <f>Table4[[#This Row],[kapp_slack_ub]]/Table4[[#This Row],[kapp_old]]</f>
        <v>0</v>
      </c>
      <c r="F46" t="str">
        <f>"'PRO-"&amp;_xlfn.TEXTAFTER(Table4[[#This Row],[rxn]],"-",-1)&amp;"'"</f>
        <v>'PRO-SPONT'</v>
      </c>
      <c r="G46" t="str">
        <f>_xlfn.XLOOKUP(Table4[[#This Row],[enz]],'[1]Sheet2 (2)'!$A:$A,'[1]Sheet2 (2)'!$B:$B,"")</f>
        <v/>
      </c>
    </row>
    <row r="47" spans="1:7" hidden="1" x14ac:dyDescent="0.2">
      <c r="A47" t="s">
        <v>4865</v>
      </c>
      <c r="B47">
        <v>10388.202298664601</v>
      </c>
      <c r="C47">
        <v>0</v>
      </c>
      <c r="D47">
        <v>0</v>
      </c>
      <c r="E47">
        <f>Table4[[#This Row],[kapp_slack_ub]]/Table4[[#This Row],[kapp_old]]</f>
        <v>0</v>
      </c>
      <c r="F47" t="str">
        <f>"'PRO-"&amp;_xlfn.TEXTAFTER(Table4[[#This Row],[rxn]],"-",-1)&amp;"'"</f>
        <v>'PRO-SPONT'</v>
      </c>
      <c r="G47" t="str">
        <f>_xlfn.XLOOKUP(Table4[[#This Row],[enz]],'[1]Sheet2 (2)'!$A:$A,'[1]Sheet2 (2)'!$B:$B,"")</f>
        <v/>
      </c>
    </row>
    <row r="48" spans="1:7" hidden="1" x14ac:dyDescent="0.2">
      <c r="A48" t="s">
        <v>4866</v>
      </c>
      <c r="B48">
        <v>10388.202298664601</v>
      </c>
      <c r="C48">
        <v>0</v>
      </c>
      <c r="D48">
        <v>0</v>
      </c>
      <c r="E48">
        <f>Table4[[#This Row],[kapp_slack_ub]]/Table4[[#This Row],[kapp_old]]</f>
        <v>0</v>
      </c>
      <c r="F48" t="str">
        <f>"'PRO-"&amp;_xlfn.TEXTAFTER(Table4[[#This Row],[rxn]],"-",-1)&amp;"'"</f>
        <v>'PRO-SPONT'</v>
      </c>
      <c r="G48" t="str">
        <f>_xlfn.XLOOKUP(Table4[[#This Row],[enz]],'[1]Sheet2 (2)'!$A:$A,'[1]Sheet2 (2)'!$B:$B,"")</f>
        <v/>
      </c>
    </row>
    <row r="49" spans="1:7" hidden="1" x14ac:dyDescent="0.2">
      <c r="A49" t="s">
        <v>4867</v>
      </c>
      <c r="B49">
        <v>10388.202298664601</v>
      </c>
      <c r="C49">
        <v>0</v>
      </c>
      <c r="D49">
        <v>0</v>
      </c>
      <c r="E49">
        <f>Table4[[#This Row],[kapp_slack_ub]]/Table4[[#This Row],[kapp_old]]</f>
        <v>0</v>
      </c>
      <c r="F49" t="str">
        <f>"'PRO-"&amp;_xlfn.TEXTAFTER(Table4[[#This Row],[rxn]],"-",-1)&amp;"'"</f>
        <v>'PRO-SPONT'</v>
      </c>
      <c r="G49" t="str">
        <f>_xlfn.XLOOKUP(Table4[[#This Row],[enz]],'[1]Sheet2 (2)'!$A:$A,'[1]Sheet2 (2)'!$B:$B,"")</f>
        <v/>
      </c>
    </row>
    <row r="50" spans="1:7" hidden="1" x14ac:dyDescent="0.2">
      <c r="A50" t="s">
        <v>4868</v>
      </c>
      <c r="B50">
        <v>10388.202298664601</v>
      </c>
      <c r="C50">
        <v>0</v>
      </c>
      <c r="D50">
        <v>0</v>
      </c>
      <c r="E50">
        <f>Table4[[#This Row],[kapp_slack_ub]]/Table4[[#This Row],[kapp_old]]</f>
        <v>0</v>
      </c>
      <c r="F50" t="str">
        <f>"'PRO-"&amp;_xlfn.TEXTAFTER(Table4[[#This Row],[rxn]],"-",-1)&amp;"'"</f>
        <v>'PRO-SPONT'</v>
      </c>
      <c r="G50" t="str">
        <f>_xlfn.XLOOKUP(Table4[[#This Row],[enz]],'[1]Sheet2 (2)'!$A:$A,'[1]Sheet2 (2)'!$B:$B,"")</f>
        <v/>
      </c>
    </row>
    <row r="51" spans="1:7" hidden="1" x14ac:dyDescent="0.2">
      <c r="A51" t="s">
        <v>4869</v>
      </c>
      <c r="B51">
        <v>10388.202298664601</v>
      </c>
      <c r="C51">
        <v>0</v>
      </c>
      <c r="D51">
        <v>0</v>
      </c>
      <c r="E51">
        <f>Table4[[#This Row],[kapp_slack_ub]]/Table4[[#This Row],[kapp_old]]</f>
        <v>0</v>
      </c>
      <c r="F51" t="str">
        <f>"'PRO-"&amp;_xlfn.TEXTAFTER(Table4[[#This Row],[rxn]],"-",-1)&amp;"'"</f>
        <v>'PRO-SPONT'</v>
      </c>
      <c r="G51" t="str">
        <f>_xlfn.XLOOKUP(Table4[[#This Row],[enz]],'[1]Sheet2 (2)'!$A:$A,'[1]Sheet2 (2)'!$B:$B,"")</f>
        <v/>
      </c>
    </row>
    <row r="52" spans="1:7" hidden="1" x14ac:dyDescent="0.2">
      <c r="A52" t="s">
        <v>4870</v>
      </c>
      <c r="B52">
        <v>10388.202298664601</v>
      </c>
      <c r="C52">
        <v>0</v>
      </c>
      <c r="D52">
        <v>0</v>
      </c>
      <c r="E52">
        <f>Table4[[#This Row],[kapp_slack_ub]]/Table4[[#This Row],[kapp_old]]</f>
        <v>0</v>
      </c>
      <c r="F52" t="str">
        <f>"'PRO-"&amp;_xlfn.TEXTAFTER(Table4[[#This Row],[rxn]],"-",-1)&amp;"'"</f>
        <v>'PRO-SPONT'</v>
      </c>
      <c r="G52" t="str">
        <f>_xlfn.XLOOKUP(Table4[[#This Row],[enz]],'[1]Sheet2 (2)'!$A:$A,'[1]Sheet2 (2)'!$B:$B,"")</f>
        <v/>
      </c>
    </row>
    <row r="53" spans="1:7" hidden="1" x14ac:dyDescent="0.2">
      <c r="A53" t="s">
        <v>4871</v>
      </c>
      <c r="B53">
        <v>10388.202298664601</v>
      </c>
      <c r="C53">
        <v>0</v>
      </c>
      <c r="D53">
        <v>0</v>
      </c>
      <c r="E53">
        <f>Table4[[#This Row],[kapp_slack_ub]]/Table4[[#This Row],[kapp_old]]</f>
        <v>0</v>
      </c>
      <c r="F53" t="str">
        <f>"'PRO-"&amp;_xlfn.TEXTAFTER(Table4[[#This Row],[rxn]],"-",-1)&amp;"'"</f>
        <v>'PRO-SPONT'</v>
      </c>
      <c r="G53" t="str">
        <f>_xlfn.XLOOKUP(Table4[[#This Row],[enz]],'[1]Sheet2 (2)'!$A:$A,'[1]Sheet2 (2)'!$B:$B,"")</f>
        <v/>
      </c>
    </row>
    <row r="54" spans="1:7" hidden="1" x14ac:dyDescent="0.2">
      <c r="A54" t="s">
        <v>4872</v>
      </c>
      <c r="B54">
        <v>10388.202298664601</v>
      </c>
      <c r="C54">
        <v>0</v>
      </c>
      <c r="D54">
        <v>0</v>
      </c>
      <c r="E54">
        <f>Table4[[#This Row],[kapp_slack_ub]]/Table4[[#This Row],[kapp_old]]</f>
        <v>0</v>
      </c>
      <c r="F54" t="str">
        <f>"'PRO-"&amp;_xlfn.TEXTAFTER(Table4[[#This Row],[rxn]],"-",-1)&amp;"'"</f>
        <v>'PRO-SPONT'</v>
      </c>
      <c r="G54" t="str">
        <f>_xlfn.XLOOKUP(Table4[[#This Row],[enz]],'[1]Sheet2 (2)'!$A:$A,'[1]Sheet2 (2)'!$B:$B,"")</f>
        <v/>
      </c>
    </row>
    <row r="55" spans="1:7" hidden="1" x14ac:dyDescent="0.2">
      <c r="A55" t="s">
        <v>4873</v>
      </c>
      <c r="B55">
        <v>10388.202298664601</v>
      </c>
      <c r="C55">
        <v>0</v>
      </c>
      <c r="D55">
        <v>0</v>
      </c>
      <c r="E55">
        <f>Table4[[#This Row],[kapp_slack_ub]]/Table4[[#This Row],[kapp_old]]</f>
        <v>0</v>
      </c>
      <c r="F55" t="str">
        <f>"'PRO-"&amp;_xlfn.TEXTAFTER(Table4[[#This Row],[rxn]],"-",-1)&amp;"'"</f>
        <v>'PRO-SPONT'</v>
      </c>
      <c r="G55" t="str">
        <f>_xlfn.XLOOKUP(Table4[[#This Row],[enz]],'[1]Sheet2 (2)'!$A:$A,'[1]Sheet2 (2)'!$B:$B,"")</f>
        <v/>
      </c>
    </row>
    <row r="56" spans="1:7" hidden="1" x14ac:dyDescent="0.2">
      <c r="A56" t="s">
        <v>4874</v>
      </c>
      <c r="B56">
        <v>10388.202298664601</v>
      </c>
      <c r="C56">
        <v>0</v>
      </c>
      <c r="D56">
        <v>0</v>
      </c>
      <c r="E56">
        <f>Table4[[#This Row],[kapp_slack_ub]]/Table4[[#This Row],[kapp_old]]</f>
        <v>0</v>
      </c>
      <c r="F56" t="str">
        <f>"'PRO-"&amp;_xlfn.TEXTAFTER(Table4[[#This Row],[rxn]],"-",-1)&amp;"'"</f>
        <v>'PRO-SPONT'</v>
      </c>
      <c r="G56" t="str">
        <f>_xlfn.XLOOKUP(Table4[[#This Row],[enz]],'[1]Sheet2 (2)'!$A:$A,'[1]Sheet2 (2)'!$B:$B,"")</f>
        <v/>
      </c>
    </row>
    <row r="57" spans="1:7" hidden="1" x14ac:dyDescent="0.2">
      <c r="A57" t="s">
        <v>4875</v>
      </c>
      <c r="B57">
        <v>10388.202298664601</v>
      </c>
      <c r="C57">
        <v>0</v>
      </c>
      <c r="D57">
        <v>0</v>
      </c>
      <c r="E57">
        <f>Table4[[#This Row],[kapp_slack_ub]]/Table4[[#This Row],[kapp_old]]</f>
        <v>0</v>
      </c>
      <c r="F57" t="str">
        <f>"'PRO-"&amp;_xlfn.TEXTAFTER(Table4[[#This Row],[rxn]],"-",-1)&amp;"'"</f>
        <v>'PRO-SPONT'</v>
      </c>
      <c r="G57" t="str">
        <f>_xlfn.XLOOKUP(Table4[[#This Row],[enz]],'[1]Sheet2 (2)'!$A:$A,'[1]Sheet2 (2)'!$B:$B,"")</f>
        <v/>
      </c>
    </row>
    <row r="58" spans="1:7" hidden="1" x14ac:dyDescent="0.2">
      <c r="A58" t="s">
        <v>2779</v>
      </c>
      <c r="B58">
        <v>10388.202298664601</v>
      </c>
      <c r="C58">
        <v>0</v>
      </c>
      <c r="D58">
        <v>0</v>
      </c>
      <c r="E58">
        <f>Table4[[#This Row],[kapp_slack_ub]]/Table4[[#This Row],[kapp_old]]</f>
        <v>0</v>
      </c>
      <c r="F58" t="str">
        <f>"'PRO-"&amp;_xlfn.TEXTAFTER(Table4[[#This Row],[rxn]],"-",-1)&amp;"'"</f>
        <v>'PRO-SPONT'</v>
      </c>
      <c r="G58" t="str">
        <f>_xlfn.XLOOKUP(Table4[[#This Row],[enz]],'[1]Sheet2 (2)'!$A:$A,'[1]Sheet2 (2)'!$B:$B,"")</f>
        <v/>
      </c>
    </row>
    <row r="59" spans="1:7" hidden="1" x14ac:dyDescent="0.2">
      <c r="A59" t="s">
        <v>4876</v>
      </c>
      <c r="B59">
        <v>10388.202298664601</v>
      </c>
      <c r="C59">
        <v>0</v>
      </c>
      <c r="D59">
        <v>0</v>
      </c>
      <c r="E59">
        <f>Table4[[#This Row],[kapp_slack_ub]]/Table4[[#This Row],[kapp_old]]</f>
        <v>0</v>
      </c>
      <c r="F59" t="str">
        <f>"'PRO-"&amp;_xlfn.TEXTAFTER(Table4[[#This Row],[rxn]],"-",-1)&amp;"'"</f>
        <v>'PRO-SPONT'</v>
      </c>
      <c r="G59" t="str">
        <f>_xlfn.XLOOKUP(Table4[[#This Row],[enz]],'[1]Sheet2 (2)'!$A:$A,'[1]Sheet2 (2)'!$B:$B,"")</f>
        <v/>
      </c>
    </row>
    <row r="60" spans="1:7" hidden="1" x14ac:dyDescent="0.2">
      <c r="A60" t="s">
        <v>4877</v>
      </c>
      <c r="B60">
        <v>10388.202298664601</v>
      </c>
      <c r="C60">
        <v>0</v>
      </c>
      <c r="D60">
        <v>0</v>
      </c>
      <c r="E60">
        <f>Table4[[#This Row],[kapp_slack_ub]]/Table4[[#This Row],[kapp_old]]</f>
        <v>0</v>
      </c>
      <c r="F60" t="str">
        <f>"'PRO-"&amp;_xlfn.TEXTAFTER(Table4[[#This Row],[rxn]],"-",-1)&amp;"'"</f>
        <v>'PRO-SPONT'</v>
      </c>
      <c r="G60" t="str">
        <f>_xlfn.XLOOKUP(Table4[[#This Row],[enz]],'[1]Sheet2 (2)'!$A:$A,'[1]Sheet2 (2)'!$B:$B,"")</f>
        <v/>
      </c>
    </row>
    <row r="61" spans="1:7" hidden="1" x14ac:dyDescent="0.2">
      <c r="A61" t="s">
        <v>4878</v>
      </c>
      <c r="B61">
        <v>10388.202298664601</v>
      </c>
      <c r="C61">
        <v>0</v>
      </c>
      <c r="D61">
        <v>0</v>
      </c>
      <c r="E61">
        <f>Table4[[#This Row],[kapp_slack_ub]]/Table4[[#This Row],[kapp_old]]</f>
        <v>0</v>
      </c>
      <c r="F61" t="str">
        <f>"'PRO-"&amp;_xlfn.TEXTAFTER(Table4[[#This Row],[rxn]],"-",-1)&amp;"'"</f>
        <v>'PRO-SPONT'</v>
      </c>
      <c r="G61" t="str">
        <f>_xlfn.XLOOKUP(Table4[[#This Row],[enz]],'[1]Sheet2 (2)'!$A:$A,'[1]Sheet2 (2)'!$B:$B,"")</f>
        <v/>
      </c>
    </row>
    <row r="62" spans="1:7" hidden="1" x14ac:dyDescent="0.2">
      <c r="A62" t="s">
        <v>4879</v>
      </c>
      <c r="B62">
        <v>10388.202298664601</v>
      </c>
      <c r="C62">
        <v>0</v>
      </c>
      <c r="D62">
        <v>0</v>
      </c>
      <c r="E62">
        <f>Table4[[#This Row],[kapp_slack_ub]]/Table4[[#This Row],[kapp_old]]</f>
        <v>0</v>
      </c>
      <c r="F62" t="str">
        <f>"'PRO-"&amp;_xlfn.TEXTAFTER(Table4[[#This Row],[rxn]],"-",-1)&amp;"'"</f>
        <v>'PRO-SPONT'</v>
      </c>
      <c r="G62" t="str">
        <f>_xlfn.XLOOKUP(Table4[[#This Row],[enz]],'[1]Sheet2 (2)'!$A:$A,'[1]Sheet2 (2)'!$B:$B,"")</f>
        <v/>
      </c>
    </row>
    <row r="63" spans="1:7" hidden="1" x14ac:dyDescent="0.2">
      <c r="A63" t="s">
        <v>4880</v>
      </c>
      <c r="B63">
        <v>10388.202298664601</v>
      </c>
      <c r="C63">
        <v>0</v>
      </c>
      <c r="D63">
        <v>0</v>
      </c>
      <c r="E63">
        <f>Table4[[#This Row],[kapp_slack_ub]]/Table4[[#This Row],[kapp_old]]</f>
        <v>0</v>
      </c>
      <c r="F63" t="str">
        <f>"'PRO-"&amp;_xlfn.TEXTAFTER(Table4[[#This Row],[rxn]],"-",-1)&amp;"'"</f>
        <v>'PRO-SPONT'</v>
      </c>
      <c r="G63" t="str">
        <f>_xlfn.XLOOKUP(Table4[[#This Row],[enz]],'[1]Sheet2 (2)'!$A:$A,'[1]Sheet2 (2)'!$B:$B,"")</f>
        <v/>
      </c>
    </row>
    <row r="64" spans="1:7" hidden="1" x14ac:dyDescent="0.2">
      <c r="A64" t="s">
        <v>4881</v>
      </c>
      <c r="B64">
        <v>10388.202298664601</v>
      </c>
      <c r="C64">
        <v>0</v>
      </c>
      <c r="D64">
        <v>0</v>
      </c>
      <c r="E64">
        <f>Table4[[#This Row],[kapp_slack_ub]]/Table4[[#This Row],[kapp_old]]</f>
        <v>0</v>
      </c>
      <c r="F64" t="str">
        <f>"'PRO-"&amp;_xlfn.TEXTAFTER(Table4[[#This Row],[rxn]],"-",-1)&amp;"'"</f>
        <v>'PRO-SPONT'</v>
      </c>
      <c r="G64" t="str">
        <f>_xlfn.XLOOKUP(Table4[[#This Row],[enz]],'[1]Sheet2 (2)'!$A:$A,'[1]Sheet2 (2)'!$B:$B,"")</f>
        <v/>
      </c>
    </row>
    <row r="65" spans="1:7" hidden="1" x14ac:dyDescent="0.2">
      <c r="A65" t="s">
        <v>4882</v>
      </c>
      <c r="B65">
        <v>10388.202298664601</v>
      </c>
      <c r="C65">
        <v>0</v>
      </c>
      <c r="D65">
        <v>0</v>
      </c>
      <c r="E65">
        <f>Table4[[#This Row],[kapp_slack_ub]]/Table4[[#This Row],[kapp_old]]</f>
        <v>0</v>
      </c>
      <c r="F65" t="str">
        <f>"'PRO-"&amp;_xlfn.TEXTAFTER(Table4[[#This Row],[rxn]],"-",-1)&amp;"'"</f>
        <v>'PRO-SPONT'</v>
      </c>
      <c r="G65" t="str">
        <f>_xlfn.XLOOKUP(Table4[[#This Row],[enz]],'[1]Sheet2 (2)'!$A:$A,'[1]Sheet2 (2)'!$B:$B,"")</f>
        <v/>
      </c>
    </row>
    <row r="66" spans="1:7" hidden="1" x14ac:dyDescent="0.2">
      <c r="A66" t="s">
        <v>4883</v>
      </c>
      <c r="B66">
        <v>10388.202298664601</v>
      </c>
      <c r="C66">
        <v>0</v>
      </c>
      <c r="D66">
        <v>0</v>
      </c>
      <c r="E66">
        <f>Table4[[#This Row],[kapp_slack_ub]]/Table4[[#This Row],[kapp_old]]</f>
        <v>0</v>
      </c>
      <c r="F66" t="str">
        <f>"'PRO-"&amp;_xlfn.TEXTAFTER(Table4[[#This Row],[rxn]],"-",-1)&amp;"'"</f>
        <v>'PRO-SPONT'</v>
      </c>
      <c r="G66" t="str">
        <f>_xlfn.XLOOKUP(Table4[[#This Row],[enz]],'[1]Sheet2 (2)'!$A:$A,'[1]Sheet2 (2)'!$B:$B,"")</f>
        <v/>
      </c>
    </row>
    <row r="67" spans="1:7" hidden="1" x14ac:dyDescent="0.2">
      <c r="A67" t="s">
        <v>4884</v>
      </c>
      <c r="B67">
        <v>10388.202298664601</v>
      </c>
      <c r="C67">
        <v>0</v>
      </c>
      <c r="D67">
        <v>0</v>
      </c>
      <c r="E67">
        <f>Table4[[#This Row],[kapp_slack_ub]]/Table4[[#This Row],[kapp_old]]</f>
        <v>0</v>
      </c>
      <c r="F67" t="str">
        <f>"'PRO-"&amp;_xlfn.TEXTAFTER(Table4[[#This Row],[rxn]],"-",-1)&amp;"'"</f>
        <v>'PRO-SPONT'</v>
      </c>
      <c r="G67" t="str">
        <f>_xlfn.XLOOKUP(Table4[[#This Row],[enz]],'[1]Sheet2 (2)'!$A:$A,'[1]Sheet2 (2)'!$B:$B,"")</f>
        <v/>
      </c>
    </row>
    <row r="68" spans="1:7" hidden="1" x14ac:dyDescent="0.2">
      <c r="A68" t="s">
        <v>4885</v>
      </c>
      <c r="B68">
        <v>10388.202298664601</v>
      </c>
      <c r="C68">
        <v>0</v>
      </c>
      <c r="D68">
        <v>0</v>
      </c>
      <c r="E68">
        <f>Table4[[#This Row],[kapp_slack_ub]]/Table4[[#This Row],[kapp_old]]</f>
        <v>0</v>
      </c>
      <c r="F68" t="str">
        <f>"'PRO-"&amp;_xlfn.TEXTAFTER(Table4[[#This Row],[rxn]],"-",-1)&amp;"'"</f>
        <v>'PRO-SPONT'</v>
      </c>
      <c r="G68" t="str">
        <f>_xlfn.XLOOKUP(Table4[[#This Row],[enz]],'[1]Sheet2 (2)'!$A:$A,'[1]Sheet2 (2)'!$B:$B,"")</f>
        <v/>
      </c>
    </row>
    <row r="69" spans="1:7" hidden="1" x14ac:dyDescent="0.2">
      <c r="A69" t="s">
        <v>4886</v>
      </c>
      <c r="B69">
        <v>10388.202298664601</v>
      </c>
      <c r="C69">
        <v>0</v>
      </c>
      <c r="D69">
        <v>0</v>
      </c>
      <c r="E69">
        <f>Table4[[#This Row],[kapp_slack_ub]]/Table4[[#This Row],[kapp_old]]</f>
        <v>0</v>
      </c>
      <c r="F69" t="str">
        <f>"'PRO-"&amp;_xlfn.TEXTAFTER(Table4[[#This Row],[rxn]],"-",-1)&amp;"'"</f>
        <v>'PRO-SPONT'</v>
      </c>
      <c r="G69" t="str">
        <f>_xlfn.XLOOKUP(Table4[[#This Row],[enz]],'[1]Sheet2 (2)'!$A:$A,'[1]Sheet2 (2)'!$B:$B,"")</f>
        <v/>
      </c>
    </row>
    <row r="70" spans="1:7" hidden="1" x14ac:dyDescent="0.2">
      <c r="A70" t="s">
        <v>4887</v>
      </c>
      <c r="B70">
        <v>10388.202298664601</v>
      </c>
      <c r="C70">
        <v>0</v>
      </c>
      <c r="D70">
        <v>0</v>
      </c>
      <c r="E70">
        <f>Table4[[#This Row],[kapp_slack_ub]]/Table4[[#This Row],[kapp_old]]</f>
        <v>0</v>
      </c>
      <c r="F70" t="str">
        <f>"'PRO-"&amp;_xlfn.TEXTAFTER(Table4[[#This Row],[rxn]],"-",-1)&amp;"'"</f>
        <v>'PRO-SPONT'</v>
      </c>
      <c r="G70" t="str">
        <f>_xlfn.XLOOKUP(Table4[[#This Row],[enz]],'[1]Sheet2 (2)'!$A:$A,'[1]Sheet2 (2)'!$B:$B,"")</f>
        <v/>
      </c>
    </row>
    <row r="71" spans="1:7" hidden="1" x14ac:dyDescent="0.2">
      <c r="A71" t="s">
        <v>4888</v>
      </c>
      <c r="B71">
        <v>10388.202298664601</v>
      </c>
      <c r="C71">
        <v>0</v>
      </c>
      <c r="D71">
        <v>0</v>
      </c>
      <c r="E71">
        <f>Table4[[#This Row],[kapp_slack_ub]]/Table4[[#This Row],[kapp_old]]</f>
        <v>0</v>
      </c>
      <c r="F71" t="str">
        <f>"'PRO-"&amp;_xlfn.TEXTAFTER(Table4[[#This Row],[rxn]],"-",-1)&amp;"'"</f>
        <v>'PRO-SPONT'</v>
      </c>
      <c r="G71" t="str">
        <f>_xlfn.XLOOKUP(Table4[[#This Row],[enz]],'[1]Sheet2 (2)'!$A:$A,'[1]Sheet2 (2)'!$B:$B,"")</f>
        <v/>
      </c>
    </row>
    <row r="72" spans="1:7" hidden="1" x14ac:dyDescent="0.2">
      <c r="A72" t="s">
        <v>4889</v>
      </c>
      <c r="B72">
        <v>10388.202298664601</v>
      </c>
      <c r="C72">
        <v>0</v>
      </c>
      <c r="D72">
        <v>0</v>
      </c>
      <c r="E72">
        <f>Table4[[#This Row],[kapp_slack_ub]]/Table4[[#This Row],[kapp_old]]</f>
        <v>0</v>
      </c>
      <c r="F72" t="str">
        <f>"'PRO-"&amp;_xlfn.TEXTAFTER(Table4[[#This Row],[rxn]],"-",-1)&amp;"'"</f>
        <v>'PRO-SPONT'</v>
      </c>
      <c r="G72" t="str">
        <f>_xlfn.XLOOKUP(Table4[[#This Row],[enz]],'[1]Sheet2 (2)'!$A:$A,'[1]Sheet2 (2)'!$B:$B,"")</f>
        <v/>
      </c>
    </row>
    <row r="73" spans="1:7" hidden="1" x14ac:dyDescent="0.2">
      <c r="A73" t="s">
        <v>4890</v>
      </c>
      <c r="B73">
        <v>10388.202298664601</v>
      </c>
      <c r="C73">
        <v>0</v>
      </c>
      <c r="D73">
        <v>0</v>
      </c>
      <c r="E73">
        <f>Table4[[#This Row],[kapp_slack_ub]]/Table4[[#This Row],[kapp_old]]</f>
        <v>0</v>
      </c>
      <c r="F73" t="str">
        <f>"'PRO-"&amp;_xlfn.TEXTAFTER(Table4[[#This Row],[rxn]],"-",-1)&amp;"'"</f>
        <v>'PRO-SPONT'</v>
      </c>
      <c r="G73" t="str">
        <f>_xlfn.XLOOKUP(Table4[[#This Row],[enz]],'[1]Sheet2 (2)'!$A:$A,'[1]Sheet2 (2)'!$B:$B,"")</f>
        <v/>
      </c>
    </row>
    <row r="74" spans="1:7" hidden="1" x14ac:dyDescent="0.2">
      <c r="A74" t="s">
        <v>4891</v>
      </c>
      <c r="B74">
        <v>10388.202298664601</v>
      </c>
      <c r="C74">
        <v>0</v>
      </c>
      <c r="D74">
        <v>0</v>
      </c>
      <c r="E74">
        <f>Table4[[#This Row],[kapp_slack_ub]]/Table4[[#This Row],[kapp_old]]</f>
        <v>0</v>
      </c>
      <c r="F74" t="str">
        <f>"'PRO-"&amp;_xlfn.TEXTAFTER(Table4[[#This Row],[rxn]],"-",-1)&amp;"'"</f>
        <v>'PRO-SPONT'</v>
      </c>
      <c r="G74" t="str">
        <f>_xlfn.XLOOKUP(Table4[[#This Row],[enz]],'[1]Sheet2 (2)'!$A:$A,'[1]Sheet2 (2)'!$B:$B,"")</f>
        <v/>
      </c>
    </row>
    <row r="75" spans="1:7" hidden="1" x14ac:dyDescent="0.2">
      <c r="A75" t="s">
        <v>4892</v>
      </c>
      <c r="B75">
        <v>10388.202298664601</v>
      </c>
      <c r="C75">
        <v>0</v>
      </c>
      <c r="D75">
        <v>0</v>
      </c>
      <c r="E75">
        <f>Table4[[#This Row],[kapp_slack_ub]]/Table4[[#This Row],[kapp_old]]</f>
        <v>0</v>
      </c>
      <c r="F75" t="str">
        <f>"'PRO-"&amp;_xlfn.TEXTAFTER(Table4[[#This Row],[rxn]],"-",-1)&amp;"'"</f>
        <v>'PRO-SPONT'</v>
      </c>
      <c r="G75" t="str">
        <f>_xlfn.XLOOKUP(Table4[[#This Row],[enz]],'[1]Sheet2 (2)'!$A:$A,'[1]Sheet2 (2)'!$B:$B,"")</f>
        <v/>
      </c>
    </row>
    <row r="76" spans="1:7" hidden="1" x14ac:dyDescent="0.2">
      <c r="A76" t="s">
        <v>4893</v>
      </c>
      <c r="B76">
        <v>10388.202298664601</v>
      </c>
      <c r="C76">
        <v>0</v>
      </c>
      <c r="D76">
        <v>0</v>
      </c>
      <c r="E76">
        <f>Table4[[#This Row],[kapp_slack_ub]]/Table4[[#This Row],[kapp_old]]</f>
        <v>0</v>
      </c>
      <c r="F76" t="str">
        <f>"'PRO-"&amp;_xlfn.TEXTAFTER(Table4[[#This Row],[rxn]],"-",-1)&amp;"'"</f>
        <v>'PRO-SPONT'</v>
      </c>
      <c r="G76" t="str">
        <f>_xlfn.XLOOKUP(Table4[[#This Row],[enz]],'[1]Sheet2 (2)'!$A:$A,'[1]Sheet2 (2)'!$B:$B,"")</f>
        <v/>
      </c>
    </row>
    <row r="77" spans="1:7" hidden="1" x14ac:dyDescent="0.2">
      <c r="A77" t="s">
        <v>4894</v>
      </c>
      <c r="B77">
        <v>10388.202298664601</v>
      </c>
      <c r="C77">
        <v>0</v>
      </c>
      <c r="D77">
        <v>0</v>
      </c>
      <c r="E77">
        <f>Table4[[#This Row],[kapp_slack_ub]]/Table4[[#This Row],[kapp_old]]</f>
        <v>0</v>
      </c>
      <c r="F77" t="str">
        <f>"'PRO-"&amp;_xlfn.TEXTAFTER(Table4[[#This Row],[rxn]],"-",-1)&amp;"'"</f>
        <v>'PRO-SPONT'</v>
      </c>
      <c r="G77" t="str">
        <f>_xlfn.XLOOKUP(Table4[[#This Row],[enz]],'[1]Sheet2 (2)'!$A:$A,'[1]Sheet2 (2)'!$B:$B,"")</f>
        <v/>
      </c>
    </row>
    <row r="78" spans="1:7" hidden="1" x14ac:dyDescent="0.2">
      <c r="A78" t="s">
        <v>4895</v>
      </c>
      <c r="B78">
        <v>10388.202298664601</v>
      </c>
      <c r="C78">
        <v>0</v>
      </c>
      <c r="D78">
        <v>0</v>
      </c>
      <c r="E78">
        <f>Table4[[#This Row],[kapp_slack_ub]]/Table4[[#This Row],[kapp_old]]</f>
        <v>0</v>
      </c>
      <c r="F78" t="str">
        <f>"'PRO-"&amp;_xlfn.TEXTAFTER(Table4[[#This Row],[rxn]],"-",-1)&amp;"'"</f>
        <v>'PRO-SPONT'</v>
      </c>
      <c r="G78" t="str">
        <f>_xlfn.XLOOKUP(Table4[[#This Row],[enz]],'[1]Sheet2 (2)'!$A:$A,'[1]Sheet2 (2)'!$B:$B,"")</f>
        <v/>
      </c>
    </row>
    <row r="79" spans="1:7" hidden="1" x14ac:dyDescent="0.2">
      <c r="A79" t="s">
        <v>4896</v>
      </c>
      <c r="B79">
        <v>10388.202298664601</v>
      </c>
      <c r="C79">
        <v>0</v>
      </c>
      <c r="D79">
        <v>0</v>
      </c>
      <c r="E79">
        <f>Table4[[#This Row],[kapp_slack_ub]]/Table4[[#This Row],[kapp_old]]</f>
        <v>0</v>
      </c>
      <c r="F79" t="str">
        <f>"'PRO-"&amp;_xlfn.TEXTAFTER(Table4[[#This Row],[rxn]],"-",-1)&amp;"'"</f>
        <v>'PRO-SPONT'</v>
      </c>
      <c r="G79" t="str">
        <f>_xlfn.XLOOKUP(Table4[[#This Row],[enz]],'[1]Sheet2 (2)'!$A:$A,'[1]Sheet2 (2)'!$B:$B,"")</f>
        <v/>
      </c>
    </row>
    <row r="80" spans="1:7" hidden="1" x14ac:dyDescent="0.2">
      <c r="A80" t="s">
        <v>4897</v>
      </c>
      <c r="B80">
        <v>10388.202298664601</v>
      </c>
      <c r="C80">
        <v>0</v>
      </c>
      <c r="D80">
        <v>0</v>
      </c>
      <c r="E80">
        <f>Table4[[#This Row],[kapp_slack_ub]]/Table4[[#This Row],[kapp_old]]</f>
        <v>0</v>
      </c>
      <c r="F80" t="str">
        <f>"'PRO-"&amp;_xlfn.TEXTAFTER(Table4[[#This Row],[rxn]],"-",-1)&amp;"'"</f>
        <v>'PRO-SPONT'</v>
      </c>
      <c r="G80" t="str">
        <f>_xlfn.XLOOKUP(Table4[[#This Row],[enz]],'[1]Sheet2 (2)'!$A:$A,'[1]Sheet2 (2)'!$B:$B,"")</f>
        <v/>
      </c>
    </row>
    <row r="81" spans="1:7" hidden="1" x14ac:dyDescent="0.2">
      <c r="A81" t="s">
        <v>4898</v>
      </c>
      <c r="B81">
        <v>10388.202298664601</v>
      </c>
      <c r="C81">
        <v>0</v>
      </c>
      <c r="D81">
        <v>0</v>
      </c>
      <c r="E81">
        <f>Table4[[#This Row],[kapp_slack_ub]]/Table4[[#This Row],[kapp_old]]</f>
        <v>0</v>
      </c>
      <c r="F81" t="str">
        <f>"'PRO-"&amp;_xlfn.TEXTAFTER(Table4[[#This Row],[rxn]],"-",-1)&amp;"'"</f>
        <v>'PRO-SPONT'</v>
      </c>
      <c r="G81" t="str">
        <f>_xlfn.XLOOKUP(Table4[[#This Row],[enz]],'[1]Sheet2 (2)'!$A:$A,'[1]Sheet2 (2)'!$B:$B,"")</f>
        <v/>
      </c>
    </row>
    <row r="82" spans="1:7" hidden="1" x14ac:dyDescent="0.2">
      <c r="A82" t="s">
        <v>4899</v>
      </c>
      <c r="B82">
        <v>10388.202298664601</v>
      </c>
      <c r="C82">
        <v>0</v>
      </c>
      <c r="D82">
        <v>0</v>
      </c>
      <c r="E82">
        <f>Table4[[#This Row],[kapp_slack_ub]]/Table4[[#This Row],[kapp_old]]</f>
        <v>0</v>
      </c>
      <c r="F82" t="str">
        <f>"'PRO-"&amp;_xlfn.TEXTAFTER(Table4[[#This Row],[rxn]],"-",-1)&amp;"'"</f>
        <v>'PRO-SPONT'</v>
      </c>
      <c r="G82" t="str">
        <f>_xlfn.XLOOKUP(Table4[[#This Row],[enz]],'[1]Sheet2 (2)'!$A:$A,'[1]Sheet2 (2)'!$B:$B,"")</f>
        <v/>
      </c>
    </row>
    <row r="83" spans="1:7" hidden="1" x14ac:dyDescent="0.2">
      <c r="A83" t="s">
        <v>4900</v>
      </c>
      <c r="B83">
        <v>10388.202298664601</v>
      </c>
      <c r="C83">
        <v>0</v>
      </c>
      <c r="D83">
        <v>0</v>
      </c>
      <c r="E83">
        <f>Table4[[#This Row],[kapp_slack_ub]]/Table4[[#This Row],[kapp_old]]</f>
        <v>0</v>
      </c>
      <c r="F83" t="str">
        <f>"'PRO-"&amp;_xlfn.TEXTAFTER(Table4[[#This Row],[rxn]],"-",-1)&amp;"'"</f>
        <v>'PRO-SPONT'</v>
      </c>
      <c r="G83" t="str">
        <f>_xlfn.XLOOKUP(Table4[[#This Row],[enz]],'[1]Sheet2 (2)'!$A:$A,'[1]Sheet2 (2)'!$B:$B,"")</f>
        <v/>
      </c>
    </row>
    <row r="84" spans="1:7" hidden="1" x14ac:dyDescent="0.2">
      <c r="A84" t="s">
        <v>4901</v>
      </c>
      <c r="B84">
        <v>10388.202298664601</v>
      </c>
      <c r="C84">
        <v>0</v>
      </c>
      <c r="D84">
        <v>0</v>
      </c>
      <c r="E84">
        <f>Table4[[#This Row],[kapp_slack_ub]]/Table4[[#This Row],[kapp_old]]</f>
        <v>0</v>
      </c>
      <c r="F84" t="str">
        <f>"'PRO-"&amp;_xlfn.TEXTAFTER(Table4[[#This Row],[rxn]],"-",-1)&amp;"'"</f>
        <v>'PRO-SPONT'</v>
      </c>
      <c r="G84" t="str">
        <f>_xlfn.XLOOKUP(Table4[[#This Row],[enz]],'[1]Sheet2 (2)'!$A:$A,'[1]Sheet2 (2)'!$B:$B,"")</f>
        <v/>
      </c>
    </row>
    <row r="85" spans="1:7" hidden="1" x14ac:dyDescent="0.2">
      <c r="A85" t="s">
        <v>4902</v>
      </c>
      <c r="B85">
        <v>10388.202298664601</v>
      </c>
      <c r="C85">
        <v>0</v>
      </c>
      <c r="D85">
        <v>0</v>
      </c>
      <c r="E85">
        <f>Table4[[#This Row],[kapp_slack_ub]]/Table4[[#This Row],[kapp_old]]</f>
        <v>0</v>
      </c>
      <c r="F85" t="str">
        <f>"'PRO-"&amp;_xlfn.TEXTAFTER(Table4[[#This Row],[rxn]],"-",-1)&amp;"'"</f>
        <v>'PRO-SPONT'</v>
      </c>
      <c r="G85" t="str">
        <f>_xlfn.XLOOKUP(Table4[[#This Row],[enz]],'[1]Sheet2 (2)'!$A:$A,'[1]Sheet2 (2)'!$B:$B,"")</f>
        <v/>
      </c>
    </row>
    <row r="86" spans="1:7" hidden="1" x14ac:dyDescent="0.2">
      <c r="A86" t="s">
        <v>4903</v>
      </c>
      <c r="B86">
        <v>10388.202298664601</v>
      </c>
      <c r="C86">
        <v>0</v>
      </c>
      <c r="D86">
        <v>0</v>
      </c>
      <c r="E86">
        <f>Table4[[#This Row],[kapp_slack_ub]]/Table4[[#This Row],[kapp_old]]</f>
        <v>0</v>
      </c>
      <c r="F86" t="str">
        <f>"'PRO-"&amp;_xlfn.TEXTAFTER(Table4[[#This Row],[rxn]],"-",-1)&amp;"'"</f>
        <v>'PRO-SPONT'</v>
      </c>
      <c r="G86" t="str">
        <f>_xlfn.XLOOKUP(Table4[[#This Row],[enz]],'[1]Sheet2 (2)'!$A:$A,'[1]Sheet2 (2)'!$B:$B,"")</f>
        <v/>
      </c>
    </row>
    <row r="87" spans="1:7" hidden="1" x14ac:dyDescent="0.2">
      <c r="A87" t="s">
        <v>4904</v>
      </c>
      <c r="B87">
        <v>10388.202298664601</v>
      </c>
      <c r="C87">
        <v>0</v>
      </c>
      <c r="D87">
        <v>0</v>
      </c>
      <c r="E87">
        <f>Table4[[#This Row],[kapp_slack_ub]]/Table4[[#This Row],[kapp_old]]</f>
        <v>0</v>
      </c>
      <c r="F87" t="str">
        <f>"'PRO-"&amp;_xlfn.TEXTAFTER(Table4[[#This Row],[rxn]],"-",-1)&amp;"'"</f>
        <v>'PRO-SPONT'</v>
      </c>
      <c r="G87" t="str">
        <f>_xlfn.XLOOKUP(Table4[[#This Row],[enz]],'[1]Sheet2 (2)'!$A:$A,'[1]Sheet2 (2)'!$B:$B,"")</f>
        <v/>
      </c>
    </row>
    <row r="88" spans="1:7" hidden="1" x14ac:dyDescent="0.2">
      <c r="A88" t="s">
        <v>4905</v>
      </c>
      <c r="B88">
        <v>10388.202298664601</v>
      </c>
      <c r="C88">
        <v>0</v>
      </c>
      <c r="D88">
        <v>0</v>
      </c>
      <c r="E88">
        <f>Table4[[#This Row],[kapp_slack_ub]]/Table4[[#This Row],[kapp_old]]</f>
        <v>0</v>
      </c>
      <c r="F88" t="str">
        <f>"'PRO-"&amp;_xlfn.TEXTAFTER(Table4[[#This Row],[rxn]],"-",-1)&amp;"'"</f>
        <v>'PRO-SPONT'</v>
      </c>
      <c r="G88" t="str">
        <f>_xlfn.XLOOKUP(Table4[[#This Row],[enz]],'[1]Sheet2 (2)'!$A:$A,'[1]Sheet2 (2)'!$B:$B,"")</f>
        <v/>
      </c>
    </row>
    <row r="89" spans="1:7" hidden="1" x14ac:dyDescent="0.2">
      <c r="A89" t="s">
        <v>4906</v>
      </c>
      <c r="B89">
        <v>10388.202298664601</v>
      </c>
      <c r="C89">
        <v>0</v>
      </c>
      <c r="D89">
        <v>0</v>
      </c>
      <c r="E89">
        <f>Table4[[#This Row],[kapp_slack_ub]]/Table4[[#This Row],[kapp_old]]</f>
        <v>0</v>
      </c>
      <c r="F89" t="str">
        <f>"'PRO-"&amp;_xlfn.TEXTAFTER(Table4[[#This Row],[rxn]],"-",-1)&amp;"'"</f>
        <v>'PRO-SPONT'</v>
      </c>
      <c r="G89" t="str">
        <f>_xlfn.XLOOKUP(Table4[[#This Row],[enz]],'[1]Sheet2 (2)'!$A:$A,'[1]Sheet2 (2)'!$B:$B,"")</f>
        <v/>
      </c>
    </row>
    <row r="90" spans="1:7" hidden="1" x14ac:dyDescent="0.2">
      <c r="A90" t="s">
        <v>4907</v>
      </c>
      <c r="B90">
        <v>10388.202298664601</v>
      </c>
      <c r="C90">
        <v>0</v>
      </c>
      <c r="D90">
        <v>0</v>
      </c>
      <c r="E90">
        <f>Table4[[#This Row],[kapp_slack_ub]]/Table4[[#This Row],[kapp_old]]</f>
        <v>0</v>
      </c>
      <c r="F90" t="str">
        <f>"'PRO-"&amp;_xlfn.TEXTAFTER(Table4[[#This Row],[rxn]],"-",-1)&amp;"'"</f>
        <v>'PRO-SPONT'</v>
      </c>
      <c r="G90" t="str">
        <f>_xlfn.XLOOKUP(Table4[[#This Row],[enz]],'[1]Sheet2 (2)'!$A:$A,'[1]Sheet2 (2)'!$B:$B,"")</f>
        <v/>
      </c>
    </row>
    <row r="91" spans="1:7" hidden="1" x14ac:dyDescent="0.2">
      <c r="A91" t="s">
        <v>4908</v>
      </c>
      <c r="B91">
        <v>10388.202298664601</v>
      </c>
      <c r="C91">
        <v>0</v>
      </c>
      <c r="D91">
        <v>0</v>
      </c>
      <c r="E91">
        <f>Table4[[#This Row],[kapp_slack_ub]]/Table4[[#This Row],[kapp_old]]</f>
        <v>0</v>
      </c>
      <c r="F91" t="str">
        <f>"'PRO-"&amp;_xlfn.TEXTAFTER(Table4[[#This Row],[rxn]],"-",-1)&amp;"'"</f>
        <v>'PRO-SPONT'</v>
      </c>
      <c r="G91" t="str">
        <f>_xlfn.XLOOKUP(Table4[[#This Row],[enz]],'[1]Sheet2 (2)'!$A:$A,'[1]Sheet2 (2)'!$B:$B,"")</f>
        <v/>
      </c>
    </row>
    <row r="92" spans="1:7" hidden="1" x14ac:dyDescent="0.2">
      <c r="A92" t="s">
        <v>4909</v>
      </c>
      <c r="B92">
        <v>10388.202298664601</v>
      </c>
      <c r="C92">
        <v>0</v>
      </c>
      <c r="D92">
        <v>0</v>
      </c>
      <c r="E92">
        <f>Table4[[#This Row],[kapp_slack_ub]]/Table4[[#This Row],[kapp_old]]</f>
        <v>0</v>
      </c>
      <c r="F92" t="str">
        <f>"'PRO-"&amp;_xlfn.TEXTAFTER(Table4[[#This Row],[rxn]],"-",-1)&amp;"'"</f>
        <v>'PRO-SPONT'</v>
      </c>
      <c r="G92" t="str">
        <f>_xlfn.XLOOKUP(Table4[[#This Row],[enz]],'[1]Sheet2 (2)'!$A:$A,'[1]Sheet2 (2)'!$B:$B,"")</f>
        <v/>
      </c>
    </row>
    <row r="93" spans="1:7" hidden="1" x14ac:dyDescent="0.2">
      <c r="A93" t="s">
        <v>4910</v>
      </c>
      <c r="B93">
        <v>10388.202298664601</v>
      </c>
      <c r="C93">
        <v>0</v>
      </c>
      <c r="D93">
        <v>0</v>
      </c>
      <c r="E93">
        <f>Table4[[#This Row],[kapp_slack_ub]]/Table4[[#This Row],[kapp_old]]</f>
        <v>0</v>
      </c>
      <c r="F93" t="str">
        <f>"'PRO-"&amp;_xlfn.TEXTAFTER(Table4[[#This Row],[rxn]],"-",-1)&amp;"'"</f>
        <v>'PRO-SPONT'</v>
      </c>
      <c r="G93" t="str">
        <f>_xlfn.XLOOKUP(Table4[[#This Row],[enz]],'[1]Sheet2 (2)'!$A:$A,'[1]Sheet2 (2)'!$B:$B,"")</f>
        <v/>
      </c>
    </row>
    <row r="94" spans="1:7" hidden="1" x14ac:dyDescent="0.2">
      <c r="A94" t="s">
        <v>4911</v>
      </c>
      <c r="B94">
        <v>10388.202298664601</v>
      </c>
      <c r="C94">
        <v>0</v>
      </c>
      <c r="D94">
        <v>0</v>
      </c>
      <c r="E94">
        <f>Table4[[#This Row],[kapp_slack_ub]]/Table4[[#This Row],[kapp_old]]</f>
        <v>0</v>
      </c>
      <c r="F94" t="str">
        <f>"'PRO-"&amp;_xlfn.TEXTAFTER(Table4[[#This Row],[rxn]],"-",-1)&amp;"'"</f>
        <v>'PRO-SPONT'</v>
      </c>
      <c r="G94" t="str">
        <f>_xlfn.XLOOKUP(Table4[[#This Row],[enz]],'[1]Sheet2 (2)'!$A:$A,'[1]Sheet2 (2)'!$B:$B,"")</f>
        <v/>
      </c>
    </row>
    <row r="95" spans="1:7" hidden="1" x14ac:dyDescent="0.2">
      <c r="A95" t="s">
        <v>4912</v>
      </c>
      <c r="B95">
        <v>10388.202298664601</v>
      </c>
      <c r="C95">
        <v>0</v>
      </c>
      <c r="D95">
        <v>0</v>
      </c>
      <c r="E95">
        <f>Table4[[#This Row],[kapp_slack_ub]]/Table4[[#This Row],[kapp_old]]</f>
        <v>0</v>
      </c>
      <c r="F95" t="str">
        <f>"'PRO-"&amp;_xlfn.TEXTAFTER(Table4[[#This Row],[rxn]],"-",-1)&amp;"'"</f>
        <v>'PRO-SPONT'</v>
      </c>
      <c r="G95" t="str">
        <f>_xlfn.XLOOKUP(Table4[[#This Row],[enz]],'[1]Sheet2 (2)'!$A:$A,'[1]Sheet2 (2)'!$B:$B,"")</f>
        <v/>
      </c>
    </row>
    <row r="96" spans="1:7" hidden="1" x14ac:dyDescent="0.2">
      <c r="A96" t="s">
        <v>4913</v>
      </c>
      <c r="B96">
        <v>10388.202298664601</v>
      </c>
      <c r="C96">
        <v>0</v>
      </c>
      <c r="D96">
        <v>0</v>
      </c>
      <c r="E96">
        <f>Table4[[#This Row],[kapp_slack_ub]]/Table4[[#This Row],[kapp_old]]</f>
        <v>0</v>
      </c>
      <c r="F96" t="str">
        <f>"'PRO-"&amp;_xlfn.TEXTAFTER(Table4[[#This Row],[rxn]],"-",-1)&amp;"'"</f>
        <v>'PRO-SPONT'</v>
      </c>
      <c r="G96" t="str">
        <f>_xlfn.XLOOKUP(Table4[[#This Row],[enz]],'[1]Sheet2 (2)'!$A:$A,'[1]Sheet2 (2)'!$B:$B,"")</f>
        <v/>
      </c>
    </row>
    <row r="97" spans="1:7" hidden="1" x14ac:dyDescent="0.2">
      <c r="A97" t="s">
        <v>4914</v>
      </c>
      <c r="B97">
        <v>10388.202298664601</v>
      </c>
      <c r="C97">
        <v>0</v>
      </c>
      <c r="D97">
        <v>0</v>
      </c>
      <c r="E97">
        <f>Table4[[#This Row],[kapp_slack_ub]]/Table4[[#This Row],[kapp_old]]</f>
        <v>0</v>
      </c>
      <c r="F97" t="str">
        <f>"'PRO-"&amp;_xlfn.TEXTAFTER(Table4[[#This Row],[rxn]],"-",-1)&amp;"'"</f>
        <v>'PRO-SPONT'</v>
      </c>
      <c r="G97" t="str">
        <f>_xlfn.XLOOKUP(Table4[[#This Row],[enz]],'[1]Sheet2 (2)'!$A:$A,'[1]Sheet2 (2)'!$B:$B,"")</f>
        <v/>
      </c>
    </row>
    <row r="98" spans="1:7" hidden="1" x14ac:dyDescent="0.2">
      <c r="A98" t="s">
        <v>4915</v>
      </c>
      <c r="B98">
        <v>10388.202298664601</v>
      </c>
      <c r="C98">
        <v>0</v>
      </c>
      <c r="D98">
        <v>0</v>
      </c>
      <c r="E98">
        <f>Table4[[#This Row],[kapp_slack_ub]]/Table4[[#This Row],[kapp_old]]</f>
        <v>0</v>
      </c>
      <c r="F98" t="str">
        <f>"'PRO-"&amp;_xlfn.TEXTAFTER(Table4[[#This Row],[rxn]],"-",-1)&amp;"'"</f>
        <v>'PRO-SPONT'</v>
      </c>
      <c r="G98" t="str">
        <f>_xlfn.XLOOKUP(Table4[[#This Row],[enz]],'[1]Sheet2 (2)'!$A:$A,'[1]Sheet2 (2)'!$B:$B,"")</f>
        <v/>
      </c>
    </row>
    <row r="99" spans="1:7" hidden="1" x14ac:dyDescent="0.2">
      <c r="A99" t="s">
        <v>2780</v>
      </c>
      <c r="B99">
        <v>10388.202298664601</v>
      </c>
      <c r="C99">
        <v>0</v>
      </c>
      <c r="D99">
        <v>0</v>
      </c>
      <c r="E99">
        <f>Table4[[#This Row],[kapp_slack_ub]]/Table4[[#This Row],[kapp_old]]</f>
        <v>0</v>
      </c>
      <c r="F99" t="str">
        <f>"'PRO-"&amp;_xlfn.TEXTAFTER(Table4[[#This Row],[rxn]],"-",-1)&amp;"'"</f>
        <v>'PRO-SPONT'</v>
      </c>
      <c r="G99" t="str">
        <f>_xlfn.XLOOKUP(Table4[[#This Row],[enz]],'[1]Sheet2 (2)'!$A:$A,'[1]Sheet2 (2)'!$B:$B,"")</f>
        <v/>
      </c>
    </row>
    <row r="100" spans="1:7" hidden="1" x14ac:dyDescent="0.2">
      <c r="A100" t="s">
        <v>4916</v>
      </c>
      <c r="B100">
        <v>10388.202298664601</v>
      </c>
      <c r="C100">
        <v>0</v>
      </c>
      <c r="D100">
        <v>0</v>
      </c>
      <c r="E100">
        <f>Table4[[#This Row],[kapp_slack_ub]]/Table4[[#This Row],[kapp_old]]</f>
        <v>0</v>
      </c>
      <c r="F100" t="str">
        <f>"'PRO-"&amp;_xlfn.TEXTAFTER(Table4[[#This Row],[rxn]],"-",-1)&amp;"'"</f>
        <v>'PRO-SPONT'</v>
      </c>
      <c r="G100" t="str">
        <f>_xlfn.XLOOKUP(Table4[[#This Row],[enz]],'[1]Sheet2 (2)'!$A:$A,'[1]Sheet2 (2)'!$B:$B,"")</f>
        <v/>
      </c>
    </row>
    <row r="101" spans="1:7" hidden="1" x14ac:dyDescent="0.2">
      <c r="A101" t="s">
        <v>4917</v>
      </c>
      <c r="B101">
        <v>10388.202298664601</v>
      </c>
      <c r="C101">
        <v>0</v>
      </c>
      <c r="D101">
        <v>0</v>
      </c>
      <c r="E101">
        <f>Table4[[#This Row],[kapp_slack_ub]]/Table4[[#This Row],[kapp_old]]</f>
        <v>0</v>
      </c>
      <c r="F101" t="str">
        <f>"'PRO-"&amp;_xlfn.TEXTAFTER(Table4[[#This Row],[rxn]],"-",-1)&amp;"'"</f>
        <v>'PRO-SPONT'</v>
      </c>
      <c r="G101" t="str">
        <f>_xlfn.XLOOKUP(Table4[[#This Row],[enz]],'[1]Sheet2 (2)'!$A:$A,'[1]Sheet2 (2)'!$B:$B,"")</f>
        <v/>
      </c>
    </row>
    <row r="102" spans="1:7" hidden="1" x14ac:dyDescent="0.2">
      <c r="A102" t="s">
        <v>4918</v>
      </c>
      <c r="B102">
        <v>10388.202298664601</v>
      </c>
      <c r="C102">
        <v>0</v>
      </c>
      <c r="D102">
        <v>0</v>
      </c>
      <c r="E102">
        <f>Table4[[#This Row],[kapp_slack_ub]]/Table4[[#This Row],[kapp_old]]</f>
        <v>0</v>
      </c>
      <c r="F102" t="str">
        <f>"'PRO-"&amp;_xlfn.TEXTAFTER(Table4[[#This Row],[rxn]],"-",-1)&amp;"'"</f>
        <v>'PRO-SPONT'</v>
      </c>
      <c r="G102" t="str">
        <f>_xlfn.XLOOKUP(Table4[[#This Row],[enz]],'[1]Sheet2 (2)'!$A:$A,'[1]Sheet2 (2)'!$B:$B,"")</f>
        <v/>
      </c>
    </row>
    <row r="103" spans="1:7" hidden="1" x14ac:dyDescent="0.2">
      <c r="A103" t="s">
        <v>4919</v>
      </c>
      <c r="B103">
        <v>10388.202298664601</v>
      </c>
      <c r="C103">
        <v>0</v>
      </c>
      <c r="D103">
        <v>0</v>
      </c>
      <c r="E103">
        <f>Table4[[#This Row],[kapp_slack_ub]]/Table4[[#This Row],[kapp_old]]</f>
        <v>0</v>
      </c>
      <c r="F103" t="str">
        <f>"'PRO-"&amp;_xlfn.TEXTAFTER(Table4[[#This Row],[rxn]],"-",-1)&amp;"'"</f>
        <v>'PRO-SPONT'</v>
      </c>
      <c r="G103" t="str">
        <f>_xlfn.XLOOKUP(Table4[[#This Row],[enz]],'[1]Sheet2 (2)'!$A:$A,'[1]Sheet2 (2)'!$B:$B,"")</f>
        <v/>
      </c>
    </row>
    <row r="104" spans="1:7" hidden="1" x14ac:dyDescent="0.2">
      <c r="A104" t="s">
        <v>4920</v>
      </c>
      <c r="B104">
        <v>10388.202298664601</v>
      </c>
      <c r="C104">
        <v>0</v>
      </c>
      <c r="D104">
        <v>0</v>
      </c>
      <c r="E104">
        <f>Table4[[#This Row],[kapp_slack_ub]]/Table4[[#This Row],[kapp_old]]</f>
        <v>0</v>
      </c>
      <c r="F104" t="str">
        <f>"'PRO-"&amp;_xlfn.TEXTAFTER(Table4[[#This Row],[rxn]],"-",-1)&amp;"'"</f>
        <v>'PRO-SPONT'</v>
      </c>
      <c r="G104" t="str">
        <f>_xlfn.XLOOKUP(Table4[[#This Row],[enz]],'[1]Sheet2 (2)'!$A:$A,'[1]Sheet2 (2)'!$B:$B,"")</f>
        <v/>
      </c>
    </row>
    <row r="105" spans="1:7" hidden="1" x14ac:dyDescent="0.2">
      <c r="A105" t="s">
        <v>4921</v>
      </c>
      <c r="B105">
        <v>10388.202298664601</v>
      </c>
      <c r="C105">
        <v>0</v>
      </c>
      <c r="D105">
        <v>0</v>
      </c>
      <c r="E105">
        <f>Table4[[#This Row],[kapp_slack_ub]]/Table4[[#This Row],[kapp_old]]</f>
        <v>0</v>
      </c>
      <c r="F105" t="str">
        <f>"'PRO-"&amp;_xlfn.TEXTAFTER(Table4[[#This Row],[rxn]],"-",-1)&amp;"'"</f>
        <v>'PRO-SPONT'</v>
      </c>
      <c r="G105" t="str">
        <f>_xlfn.XLOOKUP(Table4[[#This Row],[enz]],'[1]Sheet2 (2)'!$A:$A,'[1]Sheet2 (2)'!$B:$B,"")</f>
        <v/>
      </c>
    </row>
    <row r="106" spans="1:7" hidden="1" x14ac:dyDescent="0.2">
      <c r="A106" t="s">
        <v>4922</v>
      </c>
      <c r="B106">
        <v>10388.202298664601</v>
      </c>
      <c r="C106">
        <v>0</v>
      </c>
      <c r="D106">
        <v>0</v>
      </c>
      <c r="E106">
        <f>Table4[[#This Row],[kapp_slack_ub]]/Table4[[#This Row],[kapp_old]]</f>
        <v>0</v>
      </c>
      <c r="F106" t="str">
        <f>"'PRO-"&amp;_xlfn.TEXTAFTER(Table4[[#This Row],[rxn]],"-",-1)&amp;"'"</f>
        <v>'PRO-SPONT'</v>
      </c>
      <c r="G106" t="str">
        <f>_xlfn.XLOOKUP(Table4[[#This Row],[enz]],'[1]Sheet2 (2)'!$A:$A,'[1]Sheet2 (2)'!$B:$B,"")</f>
        <v/>
      </c>
    </row>
    <row r="107" spans="1:7" hidden="1" x14ac:dyDescent="0.2">
      <c r="A107" t="s">
        <v>4923</v>
      </c>
      <c r="B107">
        <v>10388.202298664601</v>
      </c>
      <c r="C107">
        <v>0</v>
      </c>
      <c r="D107">
        <v>0</v>
      </c>
      <c r="E107">
        <f>Table4[[#This Row],[kapp_slack_ub]]/Table4[[#This Row],[kapp_old]]</f>
        <v>0</v>
      </c>
      <c r="F107" t="str">
        <f>"'PRO-"&amp;_xlfn.TEXTAFTER(Table4[[#This Row],[rxn]],"-",-1)&amp;"'"</f>
        <v>'PRO-SPONT'</v>
      </c>
      <c r="G107" t="str">
        <f>_xlfn.XLOOKUP(Table4[[#This Row],[enz]],'[1]Sheet2 (2)'!$A:$A,'[1]Sheet2 (2)'!$B:$B,"")</f>
        <v/>
      </c>
    </row>
    <row r="108" spans="1:7" hidden="1" x14ac:dyDescent="0.2">
      <c r="A108" t="s">
        <v>4924</v>
      </c>
      <c r="B108">
        <v>10388.202298664601</v>
      </c>
      <c r="C108">
        <v>0</v>
      </c>
      <c r="D108">
        <v>0</v>
      </c>
      <c r="E108">
        <f>Table4[[#This Row],[kapp_slack_ub]]/Table4[[#This Row],[kapp_old]]</f>
        <v>0</v>
      </c>
      <c r="F108" t="str">
        <f>"'PRO-"&amp;_xlfn.TEXTAFTER(Table4[[#This Row],[rxn]],"-",-1)&amp;"'"</f>
        <v>'PRO-SPONT'</v>
      </c>
      <c r="G108" t="str">
        <f>_xlfn.XLOOKUP(Table4[[#This Row],[enz]],'[1]Sheet2 (2)'!$A:$A,'[1]Sheet2 (2)'!$B:$B,"")</f>
        <v/>
      </c>
    </row>
    <row r="109" spans="1:7" hidden="1" x14ac:dyDescent="0.2">
      <c r="A109" t="s">
        <v>4925</v>
      </c>
      <c r="B109">
        <v>10388.202298664601</v>
      </c>
      <c r="C109">
        <v>0</v>
      </c>
      <c r="D109">
        <v>0</v>
      </c>
      <c r="E109">
        <f>Table4[[#This Row],[kapp_slack_ub]]/Table4[[#This Row],[kapp_old]]</f>
        <v>0</v>
      </c>
      <c r="F109" t="str">
        <f>"'PRO-"&amp;_xlfn.TEXTAFTER(Table4[[#This Row],[rxn]],"-",-1)&amp;"'"</f>
        <v>'PRO-SPONT'</v>
      </c>
      <c r="G109" t="str">
        <f>_xlfn.XLOOKUP(Table4[[#This Row],[enz]],'[1]Sheet2 (2)'!$A:$A,'[1]Sheet2 (2)'!$B:$B,"")</f>
        <v/>
      </c>
    </row>
    <row r="110" spans="1:7" hidden="1" x14ac:dyDescent="0.2">
      <c r="A110" t="s">
        <v>4926</v>
      </c>
      <c r="B110">
        <v>10388.202298664601</v>
      </c>
      <c r="C110">
        <v>0</v>
      </c>
      <c r="D110">
        <v>0</v>
      </c>
      <c r="E110">
        <f>Table4[[#This Row],[kapp_slack_ub]]/Table4[[#This Row],[kapp_old]]</f>
        <v>0</v>
      </c>
      <c r="F110" t="str">
        <f>"'PRO-"&amp;_xlfn.TEXTAFTER(Table4[[#This Row],[rxn]],"-",-1)&amp;"'"</f>
        <v>'PRO-SPONT'</v>
      </c>
      <c r="G110" t="str">
        <f>_xlfn.XLOOKUP(Table4[[#This Row],[enz]],'[1]Sheet2 (2)'!$A:$A,'[1]Sheet2 (2)'!$B:$B,"")</f>
        <v/>
      </c>
    </row>
    <row r="111" spans="1:7" hidden="1" x14ac:dyDescent="0.2">
      <c r="A111" t="s">
        <v>4927</v>
      </c>
      <c r="B111">
        <v>10388.202298664601</v>
      </c>
      <c r="C111">
        <v>0</v>
      </c>
      <c r="D111">
        <v>0</v>
      </c>
      <c r="E111">
        <f>Table4[[#This Row],[kapp_slack_ub]]/Table4[[#This Row],[kapp_old]]</f>
        <v>0</v>
      </c>
      <c r="F111" t="str">
        <f>"'PRO-"&amp;_xlfn.TEXTAFTER(Table4[[#This Row],[rxn]],"-",-1)&amp;"'"</f>
        <v>'PRO-SPONT'</v>
      </c>
      <c r="G111" t="str">
        <f>_xlfn.XLOOKUP(Table4[[#This Row],[enz]],'[1]Sheet2 (2)'!$A:$A,'[1]Sheet2 (2)'!$B:$B,"")</f>
        <v/>
      </c>
    </row>
    <row r="112" spans="1:7" hidden="1" x14ac:dyDescent="0.2">
      <c r="A112" t="s">
        <v>4928</v>
      </c>
      <c r="B112">
        <v>10388.202298664601</v>
      </c>
      <c r="C112">
        <v>0</v>
      </c>
      <c r="D112">
        <v>0</v>
      </c>
      <c r="E112">
        <f>Table4[[#This Row],[kapp_slack_ub]]/Table4[[#This Row],[kapp_old]]</f>
        <v>0</v>
      </c>
      <c r="F112" t="str">
        <f>"'PRO-"&amp;_xlfn.TEXTAFTER(Table4[[#This Row],[rxn]],"-",-1)&amp;"'"</f>
        <v>'PRO-SPONT'</v>
      </c>
      <c r="G112" t="str">
        <f>_xlfn.XLOOKUP(Table4[[#This Row],[enz]],'[1]Sheet2 (2)'!$A:$A,'[1]Sheet2 (2)'!$B:$B,"")</f>
        <v/>
      </c>
    </row>
    <row r="113" spans="1:7" hidden="1" x14ac:dyDescent="0.2">
      <c r="A113" t="s">
        <v>4929</v>
      </c>
      <c r="B113">
        <v>10388.202298664601</v>
      </c>
      <c r="C113">
        <v>0</v>
      </c>
      <c r="D113">
        <v>0</v>
      </c>
      <c r="E113">
        <f>Table4[[#This Row],[kapp_slack_ub]]/Table4[[#This Row],[kapp_old]]</f>
        <v>0</v>
      </c>
      <c r="F113" t="str">
        <f>"'PRO-"&amp;_xlfn.TEXTAFTER(Table4[[#This Row],[rxn]],"-",-1)&amp;"'"</f>
        <v>'PRO-SPONT'</v>
      </c>
      <c r="G113" t="str">
        <f>_xlfn.XLOOKUP(Table4[[#This Row],[enz]],'[1]Sheet2 (2)'!$A:$A,'[1]Sheet2 (2)'!$B:$B,"")</f>
        <v/>
      </c>
    </row>
    <row r="114" spans="1:7" hidden="1" x14ac:dyDescent="0.2">
      <c r="A114" t="s">
        <v>4930</v>
      </c>
      <c r="B114">
        <v>10388.202298664601</v>
      </c>
      <c r="C114">
        <v>0</v>
      </c>
      <c r="D114">
        <v>0</v>
      </c>
      <c r="E114">
        <f>Table4[[#This Row],[kapp_slack_ub]]/Table4[[#This Row],[kapp_old]]</f>
        <v>0</v>
      </c>
      <c r="F114" t="str">
        <f>"'PRO-"&amp;_xlfn.TEXTAFTER(Table4[[#This Row],[rxn]],"-",-1)&amp;"'"</f>
        <v>'PRO-SPONT'</v>
      </c>
      <c r="G114" t="str">
        <f>_xlfn.XLOOKUP(Table4[[#This Row],[enz]],'[1]Sheet2 (2)'!$A:$A,'[1]Sheet2 (2)'!$B:$B,"")</f>
        <v/>
      </c>
    </row>
    <row r="115" spans="1:7" hidden="1" x14ac:dyDescent="0.2">
      <c r="A115" t="s">
        <v>4931</v>
      </c>
      <c r="B115">
        <v>10388.202298664601</v>
      </c>
      <c r="C115">
        <v>0</v>
      </c>
      <c r="D115">
        <v>0</v>
      </c>
      <c r="E115">
        <f>Table4[[#This Row],[kapp_slack_ub]]/Table4[[#This Row],[kapp_old]]</f>
        <v>0</v>
      </c>
      <c r="F115" t="str">
        <f>"'PRO-"&amp;_xlfn.TEXTAFTER(Table4[[#This Row],[rxn]],"-",-1)&amp;"'"</f>
        <v>'PRO-SPONT'</v>
      </c>
      <c r="G115" t="str">
        <f>_xlfn.XLOOKUP(Table4[[#This Row],[enz]],'[1]Sheet2 (2)'!$A:$A,'[1]Sheet2 (2)'!$B:$B,"")</f>
        <v/>
      </c>
    </row>
    <row r="116" spans="1:7" hidden="1" x14ac:dyDescent="0.2">
      <c r="A116" t="s">
        <v>4932</v>
      </c>
      <c r="B116">
        <v>10388.202298664601</v>
      </c>
      <c r="C116">
        <v>0</v>
      </c>
      <c r="D116">
        <v>0</v>
      </c>
      <c r="E116">
        <f>Table4[[#This Row],[kapp_slack_ub]]/Table4[[#This Row],[kapp_old]]</f>
        <v>0</v>
      </c>
      <c r="F116" t="str">
        <f>"'PRO-"&amp;_xlfn.TEXTAFTER(Table4[[#This Row],[rxn]],"-",-1)&amp;"'"</f>
        <v>'PRO-SPONT'</v>
      </c>
      <c r="G116" t="str">
        <f>_xlfn.XLOOKUP(Table4[[#This Row],[enz]],'[1]Sheet2 (2)'!$A:$A,'[1]Sheet2 (2)'!$B:$B,"")</f>
        <v/>
      </c>
    </row>
    <row r="117" spans="1:7" hidden="1" x14ac:dyDescent="0.2">
      <c r="A117" t="s">
        <v>4933</v>
      </c>
      <c r="B117">
        <v>10388.202298664601</v>
      </c>
      <c r="C117">
        <v>0</v>
      </c>
      <c r="D117">
        <v>0</v>
      </c>
      <c r="E117">
        <f>Table4[[#This Row],[kapp_slack_ub]]/Table4[[#This Row],[kapp_old]]</f>
        <v>0</v>
      </c>
      <c r="F117" t="str">
        <f>"'PRO-"&amp;_xlfn.TEXTAFTER(Table4[[#This Row],[rxn]],"-",-1)&amp;"'"</f>
        <v>'PRO-SPONT'</v>
      </c>
      <c r="G117" t="str">
        <f>_xlfn.XLOOKUP(Table4[[#This Row],[enz]],'[1]Sheet2 (2)'!$A:$A,'[1]Sheet2 (2)'!$B:$B,"")</f>
        <v/>
      </c>
    </row>
    <row r="118" spans="1:7" hidden="1" x14ac:dyDescent="0.2">
      <c r="A118" t="s">
        <v>4934</v>
      </c>
      <c r="B118">
        <v>10388.202298664601</v>
      </c>
      <c r="C118">
        <v>0</v>
      </c>
      <c r="D118">
        <v>0</v>
      </c>
      <c r="E118">
        <f>Table4[[#This Row],[kapp_slack_ub]]/Table4[[#This Row],[kapp_old]]</f>
        <v>0</v>
      </c>
      <c r="F118" t="str">
        <f>"'PRO-"&amp;_xlfn.TEXTAFTER(Table4[[#This Row],[rxn]],"-",-1)&amp;"'"</f>
        <v>'PRO-SPONT'</v>
      </c>
      <c r="G118" t="str">
        <f>_xlfn.XLOOKUP(Table4[[#This Row],[enz]],'[1]Sheet2 (2)'!$A:$A,'[1]Sheet2 (2)'!$B:$B,"")</f>
        <v/>
      </c>
    </row>
    <row r="119" spans="1:7" hidden="1" x14ac:dyDescent="0.2">
      <c r="A119" t="s">
        <v>4935</v>
      </c>
      <c r="B119">
        <v>10388.202298664601</v>
      </c>
      <c r="C119">
        <v>0</v>
      </c>
      <c r="D119">
        <v>0</v>
      </c>
      <c r="E119">
        <f>Table4[[#This Row],[kapp_slack_ub]]/Table4[[#This Row],[kapp_old]]</f>
        <v>0</v>
      </c>
      <c r="F119" t="str">
        <f>"'PRO-"&amp;_xlfn.TEXTAFTER(Table4[[#This Row],[rxn]],"-",-1)&amp;"'"</f>
        <v>'PRO-SPONT'</v>
      </c>
      <c r="G119" t="str">
        <f>_xlfn.XLOOKUP(Table4[[#This Row],[enz]],'[1]Sheet2 (2)'!$A:$A,'[1]Sheet2 (2)'!$B:$B,"")</f>
        <v/>
      </c>
    </row>
    <row r="120" spans="1:7" hidden="1" x14ac:dyDescent="0.2">
      <c r="A120" t="s">
        <v>4936</v>
      </c>
      <c r="B120">
        <v>10388.202298664601</v>
      </c>
      <c r="C120">
        <v>0</v>
      </c>
      <c r="D120">
        <v>0</v>
      </c>
      <c r="E120">
        <f>Table4[[#This Row],[kapp_slack_ub]]/Table4[[#This Row],[kapp_old]]</f>
        <v>0</v>
      </c>
      <c r="F120" t="str">
        <f>"'PRO-"&amp;_xlfn.TEXTAFTER(Table4[[#This Row],[rxn]],"-",-1)&amp;"'"</f>
        <v>'PRO-SPONT'</v>
      </c>
      <c r="G120" t="str">
        <f>_xlfn.XLOOKUP(Table4[[#This Row],[enz]],'[1]Sheet2 (2)'!$A:$A,'[1]Sheet2 (2)'!$B:$B,"")</f>
        <v/>
      </c>
    </row>
    <row r="121" spans="1:7" hidden="1" x14ac:dyDescent="0.2">
      <c r="A121" t="s">
        <v>4937</v>
      </c>
      <c r="B121">
        <v>10388.202298664601</v>
      </c>
      <c r="C121">
        <v>0</v>
      </c>
      <c r="D121">
        <v>0</v>
      </c>
      <c r="E121">
        <f>Table4[[#This Row],[kapp_slack_ub]]/Table4[[#This Row],[kapp_old]]</f>
        <v>0</v>
      </c>
      <c r="F121" t="str">
        <f>"'PRO-"&amp;_xlfn.TEXTAFTER(Table4[[#This Row],[rxn]],"-",-1)&amp;"'"</f>
        <v>'PRO-SPONT'</v>
      </c>
      <c r="G121" t="str">
        <f>_xlfn.XLOOKUP(Table4[[#This Row],[enz]],'[1]Sheet2 (2)'!$A:$A,'[1]Sheet2 (2)'!$B:$B,"")</f>
        <v/>
      </c>
    </row>
    <row r="122" spans="1:7" hidden="1" x14ac:dyDescent="0.2">
      <c r="A122" t="s">
        <v>4938</v>
      </c>
      <c r="B122">
        <v>10388.202298664601</v>
      </c>
      <c r="C122">
        <v>0</v>
      </c>
      <c r="D122">
        <v>0</v>
      </c>
      <c r="E122">
        <f>Table4[[#This Row],[kapp_slack_ub]]/Table4[[#This Row],[kapp_old]]</f>
        <v>0</v>
      </c>
      <c r="F122" t="str">
        <f>"'PRO-"&amp;_xlfn.TEXTAFTER(Table4[[#This Row],[rxn]],"-",-1)&amp;"'"</f>
        <v>'PRO-SPONT'</v>
      </c>
      <c r="G122" t="str">
        <f>_xlfn.XLOOKUP(Table4[[#This Row],[enz]],'[1]Sheet2 (2)'!$A:$A,'[1]Sheet2 (2)'!$B:$B,"")</f>
        <v/>
      </c>
    </row>
    <row r="123" spans="1:7" hidden="1" x14ac:dyDescent="0.2">
      <c r="A123" t="s">
        <v>4939</v>
      </c>
      <c r="B123">
        <v>10388.202298664601</v>
      </c>
      <c r="C123">
        <v>0</v>
      </c>
      <c r="D123">
        <v>0</v>
      </c>
      <c r="E123">
        <f>Table4[[#This Row],[kapp_slack_ub]]/Table4[[#This Row],[kapp_old]]</f>
        <v>0</v>
      </c>
      <c r="F123" t="str">
        <f>"'PRO-"&amp;_xlfn.TEXTAFTER(Table4[[#This Row],[rxn]],"-",-1)&amp;"'"</f>
        <v>'PRO-SPONT'</v>
      </c>
      <c r="G123" t="str">
        <f>_xlfn.XLOOKUP(Table4[[#This Row],[enz]],'[1]Sheet2 (2)'!$A:$A,'[1]Sheet2 (2)'!$B:$B,"")</f>
        <v/>
      </c>
    </row>
    <row r="124" spans="1:7" hidden="1" x14ac:dyDescent="0.2">
      <c r="A124" t="s">
        <v>4940</v>
      </c>
      <c r="B124">
        <v>10388.202298664601</v>
      </c>
      <c r="C124">
        <v>0</v>
      </c>
      <c r="D124">
        <v>0</v>
      </c>
      <c r="E124">
        <f>Table4[[#This Row],[kapp_slack_ub]]/Table4[[#This Row],[kapp_old]]</f>
        <v>0</v>
      </c>
      <c r="F124" t="str">
        <f>"'PRO-"&amp;_xlfn.TEXTAFTER(Table4[[#This Row],[rxn]],"-",-1)&amp;"'"</f>
        <v>'PRO-SPONT'</v>
      </c>
      <c r="G124" t="str">
        <f>_xlfn.XLOOKUP(Table4[[#This Row],[enz]],'[1]Sheet2 (2)'!$A:$A,'[1]Sheet2 (2)'!$B:$B,"")</f>
        <v/>
      </c>
    </row>
    <row r="125" spans="1:7" hidden="1" x14ac:dyDescent="0.2">
      <c r="A125" t="s">
        <v>4941</v>
      </c>
      <c r="B125">
        <v>10388.202298664601</v>
      </c>
      <c r="C125">
        <v>0</v>
      </c>
      <c r="D125">
        <v>0</v>
      </c>
      <c r="E125">
        <f>Table4[[#This Row],[kapp_slack_ub]]/Table4[[#This Row],[kapp_old]]</f>
        <v>0</v>
      </c>
      <c r="F125" t="str">
        <f>"'PRO-"&amp;_xlfn.TEXTAFTER(Table4[[#This Row],[rxn]],"-",-1)&amp;"'"</f>
        <v>'PRO-SPONT'</v>
      </c>
      <c r="G125" t="str">
        <f>_xlfn.XLOOKUP(Table4[[#This Row],[enz]],'[1]Sheet2 (2)'!$A:$A,'[1]Sheet2 (2)'!$B:$B,"")</f>
        <v/>
      </c>
    </row>
    <row r="126" spans="1:7" hidden="1" x14ac:dyDescent="0.2">
      <c r="A126" t="s">
        <v>4942</v>
      </c>
      <c r="B126">
        <v>10388.202298664601</v>
      </c>
      <c r="C126">
        <v>0</v>
      </c>
      <c r="D126">
        <v>0</v>
      </c>
      <c r="E126">
        <f>Table4[[#This Row],[kapp_slack_ub]]/Table4[[#This Row],[kapp_old]]</f>
        <v>0</v>
      </c>
      <c r="F126" t="str">
        <f>"'PRO-"&amp;_xlfn.TEXTAFTER(Table4[[#This Row],[rxn]],"-",-1)&amp;"'"</f>
        <v>'PRO-SPONT'</v>
      </c>
      <c r="G126" t="str">
        <f>_xlfn.XLOOKUP(Table4[[#This Row],[enz]],'[1]Sheet2 (2)'!$A:$A,'[1]Sheet2 (2)'!$B:$B,"")</f>
        <v/>
      </c>
    </row>
    <row r="127" spans="1:7" hidden="1" x14ac:dyDescent="0.2">
      <c r="A127" t="s">
        <v>2781</v>
      </c>
      <c r="B127">
        <v>10388.202298664601</v>
      </c>
      <c r="C127">
        <v>0</v>
      </c>
      <c r="D127">
        <v>0</v>
      </c>
      <c r="E127">
        <f>Table4[[#This Row],[kapp_slack_ub]]/Table4[[#This Row],[kapp_old]]</f>
        <v>0</v>
      </c>
      <c r="F127" t="str">
        <f>"'PRO-"&amp;_xlfn.TEXTAFTER(Table4[[#This Row],[rxn]],"-",-1)&amp;"'"</f>
        <v>'PRO-SPONT'</v>
      </c>
      <c r="G127" t="str">
        <f>_xlfn.XLOOKUP(Table4[[#This Row],[enz]],'[1]Sheet2 (2)'!$A:$A,'[1]Sheet2 (2)'!$B:$B,"")</f>
        <v/>
      </c>
    </row>
    <row r="128" spans="1:7" hidden="1" x14ac:dyDescent="0.2">
      <c r="A128" t="s">
        <v>4943</v>
      </c>
      <c r="B128">
        <v>10388.202298664601</v>
      </c>
      <c r="C128">
        <v>0</v>
      </c>
      <c r="D128">
        <v>0</v>
      </c>
      <c r="E128">
        <f>Table4[[#This Row],[kapp_slack_ub]]/Table4[[#This Row],[kapp_old]]</f>
        <v>0</v>
      </c>
      <c r="F128" t="str">
        <f>"'PRO-"&amp;_xlfn.TEXTAFTER(Table4[[#This Row],[rxn]],"-",-1)&amp;"'"</f>
        <v>'PRO-SPONT'</v>
      </c>
      <c r="G128" t="str">
        <f>_xlfn.XLOOKUP(Table4[[#This Row],[enz]],'[1]Sheet2 (2)'!$A:$A,'[1]Sheet2 (2)'!$B:$B,"")</f>
        <v/>
      </c>
    </row>
    <row r="129" spans="1:7" hidden="1" x14ac:dyDescent="0.2">
      <c r="A129" t="s">
        <v>4944</v>
      </c>
      <c r="B129">
        <v>10388.202298664601</v>
      </c>
      <c r="C129">
        <v>0</v>
      </c>
      <c r="D129">
        <v>0</v>
      </c>
      <c r="E129">
        <f>Table4[[#This Row],[kapp_slack_ub]]/Table4[[#This Row],[kapp_old]]</f>
        <v>0</v>
      </c>
      <c r="F129" t="str">
        <f>"'PRO-"&amp;_xlfn.TEXTAFTER(Table4[[#This Row],[rxn]],"-",-1)&amp;"'"</f>
        <v>'PRO-SPONT'</v>
      </c>
      <c r="G129" t="str">
        <f>_xlfn.XLOOKUP(Table4[[#This Row],[enz]],'[1]Sheet2 (2)'!$A:$A,'[1]Sheet2 (2)'!$B:$B,"")</f>
        <v/>
      </c>
    </row>
    <row r="130" spans="1:7" hidden="1" x14ac:dyDescent="0.2">
      <c r="A130" t="s">
        <v>4945</v>
      </c>
      <c r="B130">
        <v>10388.202298664601</v>
      </c>
      <c r="C130">
        <v>0</v>
      </c>
      <c r="D130">
        <v>0</v>
      </c>
      <c r="E130">
        <f>Table4[[#This Row],[kapp_slack_ub]]/Table4[[#This Row],[kapp_old]]</f>
        <v>0</v>
      </c>
      <c r="F130" t="str">
        <f>"'PRO-"&amp;_xlfn.TEXTAFTER(Table4[[#This Row],[rxn]],"-",-1)&amp;"'"</f>
        <v>'PRO-SPONT'</v>
      </c>
      <c r="G130" t="str">
        <f>_xlfn.XLOOKUP(Table4[[#This Row],[enz]],'[1]Sheet2 (2)'!$A:$A,'[1]Sheet2 (2)'!$B:$B,"")</f>
        <v/>
      </c>
    </row>
    <row r="131" spans="1:7" hidden="1" x14ac:dyDescent="0.2">
      <c r="A131" t="s">
        <v>4946</v>
      </c>
      <c r="B131">
        <v>10388.202298664601</v>
      </c>
      <c r="C131">
        <v>0</v>
      </c>
      <c r="D131">
        <v>0</v>
      </c>
      <c r="E131">
        <f>Table4[[#This Row],[kapp_slack_ub]]/Table4[[#This Row],[kapp_old]]</f>
        <v>0</v>
      </c>
      <c r="F131" t="str">
        <f>"'PRO-"&amp;_xlfn.TEXTAFTER(Table4[[#This Row],[rxn]],"-",-1)&amp;"'"</f>
        <v>'PRO-SPONT'</v>
      </c>
      <c r="G131" t="str">
        <f>_xlfn.XLOOKUP(Table4[[#This Row],[enz]],'[1]Sheet2 (2)'!$A:$A,'[1]Sheet2 (2)'!$B:$B,"")</f>
        <v/>
      </c>
    </row>
    <row r="132" spans="1:7" hidden="1" x14ac:dyDescent="0.2">
      <c r="A132" t="s">
        <v>4947</v>
      </c>
      <c r="B132">
        <v>10388.202298664601</v>
      </c>
      <c r="C132">
        <v>0</v>
      </c>
      <c r="D132">
        <v>0</v>
      </c>
      <c r="E132">
        <f>Table4[[#This Row],[kapp_slack_ub]]/Table4[[#This Row],[kapp_old]]</f>
        <v>0</v>
      </c>
      <c r="F132" t="str">
        <f>"'PRO-"&amp;_xlfn.TEXTAFTER(Table4[[#This Row],[rxn]],"-",-1)&amp;"'"</f>
        <v>'PRO-SPONT'</v>
      </c>
      <c r="G132" t="str">
        <f>_xlfn.XLOOKUP(Table4[[#This Row],[enz]],'[1]Sheet2 (2)'!$A:$A,'[1]Sheet2 (2)'!$B:$B,"")</f>
        <v/>
      </c>
    </row>
    <row r="133" spans="1:7" hidden="1" x14ac:dyDescent="0.2">
      <c r="A133" t="s">
        <v>4948</v>
      </c>
      <c r="B133">
        <v>10388.202298664601</v>
      </c>
      <c r="C133">
        <v>0</v>
      </c>
      <c r="D133">
        <v>0</v>
      </c>
      <c r="E133">
        <f>Table4[[#This Row],[kapp_slack_ub]]/Table4[[#This Row],[kapp_old]]</f>
        <v>0</v>
      </c>
      <c r="F133" t="str">
        <f>"'PRO-"&amp;_xlfn.TEXTAFTER(Table4[[#This Row],[rxn]],"-",-1)&amp;"'"</f>
        <v>'PRO-SPONT'</v>
      </c>
      <c r="G133" t="str">
        <f>_xlfn.XLOOKUP(Table4[[#This Row],[enz]],'[1]Sheet2 (2)'!$A:$A,'[1]Sheet2 (2)'!$B:$B,"")</f>
        <v/>
      </c>
    </row>
    <row r="134" spans="1:7" hidden="1" x14ac:dyDescent="0.2">
      <c r="A134" t="s">
        <v>4949</v>
      </c>
      <c r="B134">
        <v>10388.202298664601</v>
      </c>
      <c r="C134">
        <v>0</v>
      </c>
      <c r="D134">
        <v>0</v>
      </c>
      <c r="E134">
        <f>Table4[[#This Row],[kapp_slack_ub]]/Table4[[#This Row],[kapp_old]]</f>
        <v>0</v>
      </c>
      <c r="F134" t="str">
        <f>"'PRO-"&amp;_xlfn.TEXTAFTER(Table4[[#This Row],[rxn]],"-",-1)&amp;"'"</f>
        <v>'PRO-SPONT'</v>
      </c>
      <c r="G134" t="str">
        <f>_xlfn.XLOOKUP(Table4[[#This Row],[enz]],'[1]Sheet2 (2)'!$A:$A,'[1]Sheet2 (2)'!$B:$B,"")</f>
        <v/>
      </c>
    </row>
    <row r="135" spans="1:7" hidden="1" x14ac:dyDescent="0.2">
      <c r="A135" t="s">
        <v>4950</v>
      </c>
      <c r="B135">
        <v>10388.202298664601</v>
      </c>
      <c r="C135">
        <v>0</v>
      </c>
      <c r="D135">
        <v>0</v>
      </c>
      <c r="E135">
        <f>Table4[[#This Row],[kapp_slack_ub]]/Table4[[#This Row],[kapp_old]]</f>
        <v>0</v>
      </c>
      <c r="F135" t="str">
        <f>"'PRO-"&amp;_xlfn.TEXTAFTER(Table4[[#This Row],[rxn]],"-",-1)&amp;"'"</f>
        <v>'PRO-SPONT'</v>
      </c>
      <c r="G135" t="str">
        <f>_xlfn.XLOOKUP(Table4[[#This Row],[enz]],'[1]Sheet2 (2)'!$A:$A,'[1]Sheet2 (2)'!$B:$B,"")</f>
        <v/>
      </c>
    </row>
    <row r="136" spans="1:7" hidden="1" x14ac:dyDescent="0.2">
      <c r="A136" t="s">
        <v>4951</v>
      </c>
      <c r="B136">
        <v>10388.202298664601</v>
      </c>
      <c r="C136">
        <v>0</v>
      </c>
      <c r="D136">
        <v>0</v>
      </c>
      <c r="E136">
        <f>Table4[[#This Row],[kapp_slack_ub]]/Table4[[#This Row],[kapp_old]]</f>
        <v>0</v>
      </c>
      <c r="F136" t="str">
        <f>"'PRO-"&amp;_xlfn.TEXTAFTER(Table4[[#This Row],[rxn]],"-",-1)&amp;"'"</f>
        <v>'PRO-SPONT'</v>
      </c>
      <c r="G136" t="str">
        <f>_xlfn.XLOOKUP(Table4[[#This Row],[enz]],'[1]Sheet2 (2)'!$A:$A,'[1]Sheet2 (2)'!$B:$B,"")</f>
        <v/>
      </c>
    </row>
    <row r="137" spans="1:7" hidden="1" x14ac:dyDescent="0.2">
      <c r="A137" t="s">
        <v>4952</v>
      </c>
      <c r="B137">
        <v>10388.202298664601</v>
      </c>
      <c r="C137">
        <v>0</v>
      </c>
      <c r="D137">
        <v>0</v>
      </c>
      <c r="E137">
        <f>Table4[[#This Row],[kapp_slack_ub]]/Table4[[#This Row],[kapp_old]]</f>
        <v>0</v>
      </c>
      <c r="F137" t="str">
        <f>"'PRO-"&amp;_xlfn.TEXTAFTER(Table4[[#This Row],[rxn]],"-",-1)&amp;"'"</f>
        <v>'PRO-SPONT'</v>
      </c>
      <c r="G137" t="str">
        <f>_xlfn.XLOOKUP(Table4[[#This Row],[enz]],'[1]Sheet2 (2)'!$A:$A,'[1]Sheet2 (2)'!$B:$B,"")</f>
        <v/>
      </c>
    </row>
    <row r="138" spans="1:7" hidden="1" x14ac:dyDescent="0.2">
      <c r="A138" t="s">
        <v>4953</v>
      </c>
      <c r="B138">
        <v>10388.202298664601</v>
      </c>
      <c r="C138">
        <v>0</v>
      </c>
      <c r="D138">
        <v>0</v>
      </c>
      <c r="E138">
        <f>Table4[[#This Row],[kapp_slack_ub]]/Table4[[#This Row],[kapp_old]]</f>
        <v>0</v>
      </c>
      <c r="F138" t="str">
        <f>"'PRO-"&amp;_xlfn.TEXTAFTER(Table4[[#This Row],[rxn]],"-",-1)&amp;"'"</f>
        <v>'PRO-SPONT'</v>
      </c>
      <c r="G138" t="str">
        <f>_xlfn.XLOOKUP(Table4[[#This Row],[enz]],'[1]Sheet2 (2)'!$A:$A,'[1]Sheet2 (2)'!$B:$B,"")</f>
        <v/>
      </c>
    </row>
    <row r="139" spans="1:7" hidden="1" x14ac:dyDescent="0.2">
      <c r="A139" t="s">
        <v>4954</v>
      </c>
      <c r="B139">
        <v>10388.202298664601</v>
      </c>
      <c r="C139">
        <v>0</v>
      </c>
      <c r="D139">
        <v>0</v>
      </c>
      <c r="E139">
        <f>Table4[[#This Row],[kapp_slack_ub]]/Table4[[#This Row],[kapp_old]]</f>
        <v>0</v>
      </c>
      <c r="F139" t="str">
        <f>"'PRO-"&amp;_xlfn.TEXTAFTER(Table4[[#This Row],[rxn]],"-",-1)&amp;"'"</f>
        <v>'PRO-SPONT'</v>
      </c>
      <c r="G139" t="str">
        <f>_xlfn.XLOOKUP(Table4[[#This Row],[enz]],'[1]Sheet2 (2)'!$A:$A,'[1]Sheet2 (2)'!$B:$B,"")</f>
        <v/>
      </c>
    </row>
    <row r="140" spans="1:7" hidden="1" x14ac:dyDescent="0.2">
      <c r="A140" t="s">
        <v>4955</v>
      </c>
      <c r="B140">
        <v>10388.202298664601</v>
      </c>
      <c r="C140">
        <v>0</v>
      </c>
      <c r="D140">
        <v>0</v>
      </c>
      <c r="E140">
        <f>Table4[[#This Row],[kapp_slack_ub]]/Table4[[#This Row],[kapp_old]]</f>
        <v>0</v>
      </c>
      <c r="F140" t="str">
        <f>"'PRO-"&amp;_xlfn.TEXTAFTER(Table4[[#This Row],[rxn]],"-",-1)&amp;"'"</f>
        <v>'PRO-SPONT'</v>
      </c>
      <c r="G140" t="str">
        <f>_xlfn.XLOOKUP(Table4[[#This Row],[enz]],'[1]Sheet2 (2)'!$A:$A,'[1]Sheet2 (2)'!$B:$B,"")</f>
        <v/>
      </c>
    </row>
    <row r="141" spans="1:7" hidden="1" x14ac:dyDescent="0.2">
      <c r="A141" t="s">
        <v>4956</v>
      </c>
      <c r="B141">
        <v>10388.202298664601</v>
      </c>
      <c r="C141">
        <v>0</v>
      </c>
      <c r="D141">
        <v>0</v>
      </c>
      <c r="E141">
        <f>Table4[[#This Row],[kapp_slack_ub]]/Table4[[#This Row],[kapp_old]]</f>
        <v>0</v>
      </c>
      <c r="F141" t="str">
        <f>"'PRO-"&amp;_xlfn.TEXTAFTER(Table4[[#This Row],[rxn]],"-",-1)&amp;"'"</f>
        <v>'PRO-SPONT'</v>
      </c>
      <c r="G141" t="str">
        <f>_xlfn.XLOOKUP(Table4[[#This Row],[enz]],'[1]Sheet2 (2)'!$A:$A,'[1]Sheet2 (2)'!$B:$B,"")</f>
        <v/>
      </c>
    </row>
    <row r="142" spans="1:7" hidden="1" x14ac:dyDescent="0.2">
      <c r="A142" t="s">
        <v>4957</v>
      </c>
      <c r="B142">
        <v>10388.202298664601</v>
      </c>
      <c r="C142">
        <v>0</v>
      </c>
      <c r="D142">
        <v>0</v>
      </c>
      <c r="E142">
        <f>Table4[[#This Row],[kapp_slack_ub]]/Table4[[#This Row],[kapp_old]]</f>
        <v>0</v>
      </c>
      <c r="F142" t="str">
        <f>"'PRO-"&amp;_xlfn.TEXTAFTER(Table4[[#This Row],[rxn]],"-",-1)&amp;"'"</f>
        <v>'PRO-SPONT'</v>
      </c>
      <c r="G142" t="str">
        <f>_xlfn.XLOOKUP(Table4[[#This Row],[enz]],'[1]Sheet2 (2)'!$A:$A,'[1]Sheet2 (2)'!$B:$B,"")</f>
        <v/>
      </c>
    </row>
    <row r="143" spans="1:7" hidden="1" x14ac:dyDescent="0.2">
      <c r="A143" t="s">
        <v>4958</v>
      </c>
      <c r="B143">
        <v>10388.202298664601</v>
      </c>
      <c r="C143">
        <v>0</v>
      </c>
      <c r="D143">
        <v>0</v>
      </c>
      <c r="E143">
        <f>Table4[[#This Row],[kapp_slack_ub]]/Table4[[#This Row],[kapp_old]]</f>
        <v>0</v>
      </c>
      <c r="F143" t="str">
        <f>"'PRO-"&amp;_xlfn.TEXTAFTER(Table4[[#This Row],[rxn]],"-",-1)&amp;"'"</f>
        <v>'PRO-SPONT'</v>
      </c>
      <c r="G143" t="str">
        <f>_xlfn.XLOOKUP(Table4[[#This Row],[enz]],'[1]Sheet2 (2)'!$A:$A,'[1]Sheet2 (2)'!$B:$B,"")</f>
        <v/>
      </c>
    </row>
    <row r="144" spans="1:7" hidden="1" x14ac:dyDescent="0.2">
      <c r="A144" t="s">
        <v>4959</v>
      </c>
      <c r="B144">
        <v>10388.202298664601</v>
      </c>
      <c r="C144">
        <v>0</v>
      </c>
      <c r="D144">
        <v>0</v>
      </c>
      <c r="E144">
        <f>Table4[[#This Row],[kapp_slack_ub]]/Table4[[#This Row],[kapp_old]]</f>
        <v>0</v>
      </c>
      <c r="F144" t="str">
        <f>"'PRO-"&amp;_xlfn.TEXTAFTER(Table4[[#This Row],[rxn]],"-",-1)&amp;"'"</f>
        <v>'PRO-SPONT'</v>
      </c>
      <c r="G144" t="str">
        <f>_xlfn.XLOOKUP(Table4[[#This Row],[enz]],'[1]Sheet2 (2)'!$A:$A,'[1]Sheet2 (2)'!$B:$B,"")</f>
        <v/>
      </c>
    </row>
    <row r="145" spans="1:7" hidden="1" x14ac:dyDescent="0.2">
      <c r="A145" t="s">
        <v>4960</v>
      </c>
      <c r="B145">
        <v>10388.202298664601</v>
      </c>
      <c r="C145">
        <v>0</v>
      </c>
      <c r="D145">
        <v>0</v>
      </c>
      <c r="E145">
        <f>Table4[[#This Row],[kapp_slack_ub]]/Table4[[#This Row],[kapp_old]]</f>
        <v>0</v>
      </c>
      <c r="F145" t="str">
        <f>"'PRO-"&amp;_xlfn.TEXTAFTER(Table4[[#This Row],[rxn]],"-",-1)&amp;"'"</f>
        <v>'PRO-SPONT'</v>
      </c>
      <c r="G145" t="str">
        <f>_xlfn.XLOOKUP(Table4[[#This Row],[enz]],'[1]Sheet2 (2)'!$A:$A,'[1]Sheet2 (2)'!$B:$B,"")</f>
        <v/>
      </c>
    </row>
    <row r="146" spans="1:7" hidden="1" x14ac:dyDescent="0.2">
      <c r="A146" t="s">
        <v>4961</v>
      </c>
      <c r="B146">
        <v>10388.202298664601</v>
      </c>
      <c r="C146">
        <v>0</v>
      </c>
      <c r="D146">
        <v>0</v>
      </c>
      <c r="E146">
        <f>Table4[[#This Row],[kapp_slack_ub]]/Table4[[#This Row],[kapp_old]]</f>
        <v>0</v>
      </c>
      <c r="F146" t="str">
        <f>"'PRO-"&amp;_xlfn.TEXTAFTER(Table4[[#This Row],[rxn]],"-",-1)&amp;"'"</f>
        <v>'PRO-SPONT'</v>
      </c>
      <c r="G146" t="str">
        <f>_xlfn.XLOOKUP(Table4[[#This Row],[enz]],'[1]Sheet2 (2)'!$A:$A,'[1]Sheet2 (2)'!$B:$B,"")</f>
        <v/>
      </c>
    </row>
    <row r="147" spans="1:7" hidden="1" x14ac:dyDescent="0.2">
      <c r="A147" t="s">
        <v>4962</v>
      </c>
      <c r="B147">
        <v>10388.202298664601</v>
      </c>
      <c r="C147">
        <v>0</v>
      </c>
      <c r="D147">
        <v>0</v>
      </c>
      <c r="E147">
        <f>Table4[[#This Row],[kapp_slack_ub]]/Table4[[#This Row],[kapp_old]]</f>
        <v>0</v>
      </c>
      <c r="F147" t="str">
        <f>"'PRO-"&amp;_xlfn.TEXTAFTER(Table4[[#This Row],[rxn]],"-",-1)&amp;"'"</f>
        <v>'PRO-SPONT'</v>
      </c>
      <c r="G147" t="str">
        <f>_xlfn.XLOOKUP(Table4[[#This Row],[enz]],'[1]Sheet2 (2)'!$A:$A,'[1]Sheet2 (2)'!$B:$B,"")</f>
        <v/>
      </c>
    </row>
    <row r="148" spans="1:7" hidden="1" x14ac:dyDescent="0.2">
      <c r="A148" t="s">
        <v>4963</v>
      </c>
      <c r="B148">
        <v>10388.202298664601</v>
      </c>
      <c r="C148">
        <v>0</v>
      </c>
      <c r="D148">
        <v>0</v>
      </c>
      <c r="E148">
        <f>Table4[[#This Row],[kapp_slack_ub]]/Table4[[#This Row],[kapp_old]]</f>
        <v>0</v>
      </c>
      <c r="F148" t="str">
        <f>"'PRO-"&amp;_xlfn.TEXTAFTER(Table4[[#This Row],[rxn]],"-",-1)&amp;"'"</f>
        <v>'PRO-SPONT'</v>
      </c>
      <c r="G148" t="str">
        <f>_xlfn.XLOOKUP(Table4[[#This Row],[enz]],'[1]Sheet2 (2)'!$A:$A,'[1]Sheet2 (2)'!$B:$B,"")</f>
        <v/>
      </c>
    </row>
    <row r="149" spans="1:7" hidden="1" x14ac:dyDescent="0.2">
      <c r="A149" t="s">
        <v>4964</v>
      </c>
      <c r="B149">
        <v>10388.202298664601</v>
      </c>
      <c r="C149">
        <v>0</v>
      </c>
      <c r="D149">
        <v>0</v>
      </c>
      <c r="E149">
        <f>Table4[[#This Row],[kapp_slack_ub]]/Table4[[#This Row],[kapp_old]]</f>
        <v>0</v>
      </c>
      <c r="F149" t="str">
        <f>"'PRO-"&amp;_xlfn.TEXTAFTER(Table4[[#This Row],[rxn]],"-",-1)&amp;"'"</f>
        <v>'PRO-SPONT'</v>
      </c>
      <c r="G149" t="str">
        <f>_xlfn.XLOOKUP(Table4[[#This Row],[enz]],'[1]Sheet2 (2)'!$A:$A,'[1]Sheet2 (2)'!$B:$B,"")</f>
        <v/>
      </c>
    </row>
    <row r="150" spans="1:7" hidden="1" x14ac:dyDescent="0.2">
      <c r="A150" t="s">
        <v>4965</v>
      </c>
      <c r="B150">
        <v>10388.202298664601</v>
      </c>
      <c r="C150">
        <v>0</v>
      </c>
      <c r="D150">
        <v>0</v>
      </c>
      <c r="E150">
        <f>Table4[[#This Row],[kapp_slack_ub]]/Table4[[#This Row],[kapp_old]]</f>
        <v>0</v>
      </c>
      <c r="F150" t="str">
        <f>"'PRO-"&amp;_xlfn.TEXTAFTER(Table4[[#This Row],[rxn]],"-",-1)&amp;"'"</f>
        <v>'PRO-SPONT'</v>
      </c>
      <c r="G150" t="str">
        <f>_xlfn.XLOOKUP(Table4[[#This Row],[enz]],'[1]Sheet2 (2)'!$A:$A,'[1]Sheet2 (2)'!$B:$B,"")</f>
        <v/>
      </c>
    </row>
    <row r="151" spans="1:7" hidden="1" x14ac:dyDescent="0.2">
      <c r="A151" t="s">
        <v>4966</v>
      </c>
      <c r="B151">
        <v>10388.202298664601</v>
      </c>
      <c r="C151">
        <v>0</v>
      </c>
      <c r="D151">
        <v>0</v>
      </c>
      <c r="E151">
        <f>Table4[[#This Row],[kapp_slack_ub]]/Table4[[#This Row],[kapp_old]]</f>
        <v>0</v>
      </c>
      <c r="F151" t="str">
        <f>"'PRO-"&amp;_xlfn.TEXTAFTER(Table4[[#This Row],[rxn]],"-",-1)&amp;"'"</f>
        <v>'PRO-SPONT'</v>
      </c>
      <c r="G151" t="str">
        <f>_xlfn.XLOOKUP(Table4[[#This Row],[enz]],'[1]Sheet2 (2)'!$A:$A,'[1]Sheet2 (2)'!$B:$B,"")</f>
        <v/>
      </c>
    </row>
    <row r="152" spans="1:7" hidden="1" x14ac:dyDescent="0.2">
      <c r="A152" t="s">
        <v>4967</v>
      </c>
      <c r="B152">
        <v>10388.202298664601</v>
      </c>
      <c r="C152">
        <v>0</v>
      </c>
      <c r="D152">
        <v>0</v>
      </c>
      <c r="E152">
        <f>Table4[[#This Row],[kapp_slack_ub]]/Table4[[#This Row],[kapp_old]]</f>
        <v>0</v>
      </c>
      <c r="F152" t="str">
        <f>"'PRO-"&amp;_xlfn.TEXTAFTER(Table4[[#This Row],[rxn]],"-",-1)&amp;"'"</f>
        <v>'PRO-SPONT'</v>
      </c>
      <c r="G152" t="str">
        <f>_xlfn.XLOOKUP(Table4[[#This Row],[enz]],'[1]Sheet2 (2)'!$A:$A,'[1]Sheet2 (2)'!$B:$B,"")</f>
        <v/>
      </c>
    </row>
    <row r="153" spans="1:7" hidden="1" x14ac:dyDescent="0.2">
      <c r="A153" t="s">
        <v>4968</v>
      </c>
      <c r="B153">
        <v>10388.202298664601</v>
      </c>
      <c r="C153">
        <v>0</v>
      </c>
      <c r="D153">
        <v>0</v>
      </c>
      <c r="E153">
        <f>Table4[[#This Row],[kapp_slack_ub]]/Table4[[#This Row],[kapp_old]]</f>
        <v>0</v>
      </c>
      <c r="F153" t="str">
        <f>"'PRO-"&amp;_xlfn.TEXTAFTER(Table4[[#This Row],[rxn]],"-",-1)&amp;"'"</f>
        <v>'PRO-SPONT'</v>
      </c>
      <c r="G153" t="str">
        <f>_xlfn.XLOOKUP(Table4[[#This Row],[enz]],'[1]Sheet2 (2)'!$A:$A,'[1]Sheet2 (2)'!$B:$B,"")</f>
        <v/>
      </c>
    </row>
    <row r="154" spans="1:7" hidden="1" x14ac:dyDescent="0.2">
      <c r="A154" t="s">
        <v>4969</v>
      </c>
      <c r="B154">
        <v>10388.202298664601</v>
      </c>
      <c r="C154">
        <v>0</v>
      </c>
      <c r="D154">
        <v>0</v>
      </c>
      <c r="E154">
        <f>Table4[[#This Row],[kapp_slack_ub]]/Table4[[#This Row],[kapp_old]]</f>
        <v>0</v>
      </c>
      <c r="F154" t="str">
        <f>"'PRO-"&amp;_xlfn.TEXTAFTER(Table4[[#This Row],[rxn]],"-",-1)&amp;"'"</f>
        <v>'PRO-SPONT'</v>
      </c>
      <c r="G154" t="str">
        <f>_xlfn.XLOOKUP(Table4[[#This Row],[enz]],'[1]Sheet2 (2)'!$A:$A,'[1]Sheet2 (2)'!$B:$B,"")</f>
        <v/>
      </c>
    </row>
    <row r="155" spans="1:7" hidden="1" x14ac:dyDescent="0.2">
      <c r="A155" t="s">
        <v>4970</v>
      </c>
      <c r="B155">
        <v>10388.202298664601</v>
      </c>
      <c r="C155">
        <v>0</v>
      </c>
      <c r="D155">
        <v>0</v>
      </c>
      <c r="E155">
        <f>Table4[[#This Row],[kapp_slack_ub]]/Table4[[#This Row],[kapp_old]]</f>
        <v>0</v>
      </c>
      <c r="F155" t="str">
        <f>"'PRO-"&amp;_xlfn.TEXTAFTER(Table4[[#This Row],[rxn]],"-",-1)&amp;"'"</f>
        <v>'PRO-SPONT'</v>
      </c>
      <c r="G155" t="str">
        <f>_xlfn.XLOOKUP(Table4[[#This Row],[enz]],'[1]Sheet2 (2)'!$A:$A,'[1]Sheet2 (2)'!$B:$B,"")</f>
        <v/>
      </c>
    </row>
    <row r="156" spans="1:7" hidden="1" x14ac:dyDescent="0.2">
      <c r="A156" t="s">
        <v>4971</v>
      </c>
      <c r="B156">
        <v>10388.202298664601</v>
      </c>
      <c r="C156">
        <v>0</v>
      </c>
      <c r="D156">
        <v>0</v>
      </c>
      <c r="E156">
        <f>Table4[[#This Row],[kapp_slack_ub]]/Table4[[#This Row],[kapp_old]]</f>
        <v>0</v>
      </c>
      <c r="F156" t="str">
        <f>"'PRO-"&amp;_xlfn.TEXTAFTER(Table4[[#This Row],[rxn]],"-",-1)&amp;"'"</f>
        <v>'PRO-SPONT'</v>
      </c>
      <c r="G156" t="str">
        <f>_xlfn.XLOOKUP(Table4[[#This Row],[enz]],'[1]Sheet2 (2)'!$A:$A,'[1]Sheet2 (2)'!$B:$B,"")</f>
        <v/>
      </c>
    </row>
    <row r="157" spans="1:7" hidden="1" x14ac:dyDescent="0.2">
      <c r="A157" t="s">
        <v>4972</v>
      </c>
      <c r="B157">
        <v>10388.202298664601</v>
      </c>
      <c r="C157">
        <v>0</v>
      </c>
      <c r="D157">
        <v>0</v>
      </c>
      <c r="E157">
        <f>Table4[[#This Row],[kapp_slack_ub]]/Table4[[#This Row],[kapp_old]]</f>
        <v>0</v>
      </c>
      <c r="F157" t="str">
        <f>"'PRO-"&amp;_xlfn.TEXTAFTER(Table4[[#This Row],[rxn]],"-",-1)&amp;"'"</f>
        <v>'PRO-SPONT'</v>
      </c>
      <c r="G157" t="str">
        <f>_xlfn.XLOOKUP(Table4[[#This Row],[enz]],'[1]Sheet2 (2)'!$A:$A,'[1]Sheet2 (2)'!$B:$B,"")</f>
        <v/>
      </c>
    </row>
    <row r="158" spans="1:7" hidden="1" x14ac:dyDescent="0.2">
      <c r="A158" t="s">
        <v>4973</v>
      </c>
      <c r="B158">
        <v>10388.202298664601</v>
      </c>
      <c r="C158">
        <v>0</v>
      </c>
      <c r="D158">
        <v>0</v>
      </c>
      <c r="E158">
        <f>Table4[[#This Row],[kapp_slack_ub]]/Table4[[#This Row],[kapp_old]]</f>
        <v>0</v>
      </c>
      <c r="F158" t="str">
        <f>"'PRO-"&amp;_xlfn.TEXTAFTER(Table4[[#This Row],[rxn]],"-",-1)&amp;"'"</f>
        <v>'PRO-SPONT'</v>
      </c>
      <c r="G158" t="str">
        <f>_xlfn.XLOOKUP(Table4[[#This Row],[enz]],'[1]Sheet2 (2)'!$A:$A,'[1]Sheet2 (2)'!$B:$B,"")</f>
        <v/>
      </c>
    </row>
    <row r="159" spans="1:7" hidden="1" x14ac:dyDescent="0.2">
      <c r="A159" t="s">
        <v>2782</v>
      </c>
      <c r="B159">
        <v>10388.202298664601</v>
      </c>
      <c r="C159">
        <v>0</v>
      </c>
      <c r="D159">
        <v>0</v>
      </c>
      <c r="E159">
        <f>Table4[[#This Row],[kapp_slack_ub]]/Table4[[#This Row],[kapp_old]]</f>
        <v>0</v>
      </c>
      <c r="F159" t="str">
        <f>"'PRO-"&amp;_xlfn.TEXTAFTER(Table4[[#This Row],[rxn]],"-",-1)&amp;"'"</f>
        <v>'PRO-SPONT'</v>
      </c>
      <c r="G159" t="str">
        <f>_xlfn.XLOOKUP(Table4[[#This Row],[enz]],'[1]Sheet2 (2)'!$A:$A,'[1]Sheet2 (2)'!$B:$B,"")</f>
        <v/>
      </c>
    </row>
    <row r="160" spans="1:7" hidden="1" x14ac:dyDescent="0.2">
      <c r="A160" t="s">
        <v>4974</v>
      </c>
      <c r="B160">
        <v>10388.202298664601</v>
      </c>
      <c r="C160">
        <v>0</v>
      </c>
      <c r="D160">
        <v>0</v>
      </c>
      <c r="E160">
        <f>Table4[[#This Row],[kapp_slack_ub]]/Table4[[#This Row],[kapp_old]]</f>
        <v>0</v>
      </c>
      <c r="F160" t="str">
        <f>"'PRO-"&amp;_xlfn.TEXTAFTER(Table4[[#This Row],[rxn]],"-",-1)&amp;"'"</f>
        <v>'PRO-SPONT'</v>
      </c>
      <c r="G160" t="str">
        <f>_xlfn.XLOOKUP(Table4[[#This Row],[enz]],'[1]Sheet2 (2)'!$A:$A,'[1]Sheet2 (2)'!$B:$B,"")</f>
        <v/>
      </c>
    </row>
    <row r="161" spans="1:7" hidden="1" x14ac:dyDescent="0.2">
      <c r="A161" t="s">
        <v>4975</v>
      </c>
      <c r="B161">
        <v>10388.202298664601</v>
      </c>
      <c r="C161">
        <v>0</v>
      </c>
      <c r="D161">
        <v>0</v>
      </c>
      <c r="E161">
        <f>Table4[[#This Row],[kapp_slack_ub]]/Table4[[#This Row],[kapp_old]]</f>
        <v>0</v>
      </c>
      <c r="F161" t="str">
        <f>"'PRO-"&amp;_xlfn.TEXTAFTER(Table4[[#This Row],[rxn]],"-",-1)&amp;"'"</f>
        <v>'PRO-SPONT'</v>
      </c>
      <c r="G161" t="str">
        <f>_xlfn.XLOOKUP(Table4[[#This Row],[enz]],'[1]Sheet2 (2)'!$A:$A,'[1]Sheet2 (2)'!$B:$B,"")</f>
        <v/>
      </c>
    </row>
    <row r="162" spans="1:7" hidden="1" x14ac:dyDescent="0.2">
      <c r="A162" t="s">
        <v>4976</v>
      </c>
      <c r="B162">
        <v>10388.202298664601</v>
      </c>
      <c r="C162">
        <v>0</v>
      </c>
      <c r="D162">
        <v>0</v>
      </c>
      <c r="E162">
        <f>Table4[[#This Row],[kapp_slack_ub]]/Table4[[#This Row],[kapp_old]]</f>
        <v>0</v>
      </c>
      <c r="F162" t="str">
        <f>"'PRO-"&amp;_xlfn.TEXTAFTER(Table4[[#This Row],[rxn]],"-",-1)&amp;"'"</f>
        <v>'PRO-SPONT'</v>
      </c>
      <c r="G162" t="str">
        <f>_xlfn.XLOOKUP(Table4[[#This Row],[enz]],'[1]Sheet2 (2)'!$A:$A,'[1]Sheet2 (2)'!$B:$B,"")</f>
        <v/>
      </c>
    </row>
    <row r="163" spans="1:7" hidden="1" x14ac:dyDescent="0.2">
      <c r="A163" t="s">
        <v>4977</v>
      </c>
      <c r="B163">
        <v>10388.202298664601</v>
      </c>
      <c r="C163">
        <v>0</v>
      </c>
      <c r="D163">
        <v>0</v>
      </c>
      <c r="E163">
        <f>Table4[[#This Row],[kapp_slack_ub]]/Table4[[#This Row],[kapp_old]]</f>
        <v>0</v>
      </c>
      <c r="F163" t="str">
        <f>"'PRO-"&amp;_xlfn.TEXTAFTER(Table4[[#This Row],[rxn]],"-",-1)&amp;"'"</f>
        <v>'PRO-SPONT'</v>
      </c>
      <c r="G163" t="str">
        <f>_xlfn.XLOOKUP(Table4[[#This Row],[enz]],'[1]Sheet2 (2)'!$A:$A,'[1]Sheet2 (2)'!$B:$B,"")</f>
        <v/>
      </c>
    </row>
    <row r="164" spans="1:7" hidden="1" x14ac:dyDescent="0.2">
      <c r="A164" t="s">
        <v>4978</v>
      </c>
      <c r="B164">
        <v>10388.202298664601</v>
      </c>
      <c r="C164">
        <v>0</v>
      </c>
      <c r="D164">
        <v>0</v>
      </c>
      <c r="E164">
        <f>Table4[[#This Row],[kapp_slack_ub]]/Table4[[#This Row],[kapp_old]]</f>
        <v>0</v>
      </c>
      <c r="F164" t="str">
        <f>"'PRO-"&amp;_xlfn.TEXTAFTER(Table4[[#This Row],[rxn]],"-",-1)&amp;"'"</f>
        <v>'PRO-SPONT'</v>
      </c>
      <c r="G164" t="str">
        <f>_xlfn.XLOOKUP(Table4[[#This Row],[enz]],'[1]Sheet2 (2)'!$A:$A,'[1]Sheet2 (2)'!$B:$B,"")</f>
        <v/>
      </c>
    </row>
    <row r="165" spans="1:7" hidden="1" x14ac:dyDescent="0.2">
      <c r="A165" t="s">
        <v>4979</v>
      </c>
      <c r="B165">
        <v>10388.202298664601</v>
      </c>
      <c r="C165">
        <v>0</v>
      </c>
      <c r="D165">
        <v>0</v>
      </c>
      <c r="E165">
        <f>Table4[[#This Row],[kapp_slack_ub]]/Table4[[#This Row],[kapp_old]]</f>
        <v>0</v>
      </c>
      <c r="F165" t="str">
        <f>"'PRO-"&amp;_xlfn.TEXTAFTER(Table4[[#This Row],[rxn]],"-",-1)&amp;"'"</f>
        <v>'PRO-SPONT'</v>
      </c>
      <c r="G165" t="str">
        <f>_xlfn.XLOOKUP(Table4[[#This Row],[enz]],'[1]Sheet2 (2)'!$A:$A,'[1]Sheet2 (2)'!$B:$B,"")</f>
        <v/>
      </c>
    </row>
    <row r="166" spans="1:7" hidden="1" x14ac:dyDescent="0.2">
      <c r="A166" t="s">
        <v>4980</v>
      </c>
      <c r="B166">
        <v>10388.202298664601</v>
      </c>
      <c r="C166">
        <v>0</v>
      </c>
      <c r="D166">
        <v>0</v>
      </c>
      <c r="E166">
        <f>Table4[[#This Row],[kapp_slack_ub]]/Table4[[#This Row],[kapp_old]]</f>
        <v>0</v>
      </c>
      <c r="F166" t="str">
        <f>"'PRO-"&amp;_xlfn.TEXTAFTER(Table4[[#This Row],[rxn]],"-",-1)&amp;"'"</f>
        <v>'PRO-SPONT'</v>
      </c>
      <c r="G166" t="str">
        <f>_xlfn.XLOOKUP(Table4[[#This Row],[enz]],'[1]Sheet2 (2)'!$A:$A,'[1]Sheet2 (2)'!$B:$B,"")</f>
        <v/>
      </c>
    </row>
    <row r="167" spans="1:7" hidden="1" x14ac:dyDescent="0.2">
      <c r="A167" t="s">
        <v>4981</v>
      </c>
      <c r="B167">
        <v>10388.202298664601</v>
      </c>
      <c r="C167">
        <v>0</v>
      </c>
      <c r="D167">
        <v>0</v>
      </c>
      <c r="E167">
        <f>Table4[[#This Row],[kapp_slack_ub]]/Table4[[#This Row],[kapp_old]]</f>
        <v>0</v>
      </c>
      <c r="F167" t="str">
        <f>"'PRO-"&amp;_xlfn.TEXTAFTER(Table4[[#This Row],[rxn]],"-",-1)&amp;"'"</f>
        <v>'PRO-SPONT'</v>
      </c>
      <c r="G167" t="str">
        <f>_xlfn.XLOOKUP(Table4[[#This Row],[enz]],'[1]Sheet2 (2)'!$A:$A,'[1]Sheet2 (2)'!$B:$B,"")</f>
        <v/>
      </c>
    </row>
    <row r="168" spans="1:7" hidden="1" x14ac:dyDescent="0.2">
      <c r="A168" t="s">
        <v>4982</v>
      </c>
      <c r="B168">
        <v>10388.202298664601</v>
      </c>
      <c r="C168">
        <v>0</v>
      </c>
      <c r="D168">
        <v>0</v>
      </c>
      <c r="E168">
        <f>Table4[[#This Row],[kapp_slack_ub]]/Table4[[#This Row],[kapp_old]]</f>
        <v>0</v>
      </c>
      <c r="F168" t="str">
        <f>"'PRO-"&amp;_xlfn.TEXTAFTER(Table4[[#This Row],[rxn]],"-",-1)&amp;"'"</f>
        <v>'PRO-SPONT'</v>
      </c>
      <c r="G168" t="str">
        <f>_xlfn.XLOOKUP(Table4[[#This Row],[enz]],'[1]Sheet2 (2)'!$A:$A,'[1]Sheet2 (2)'!$B:$B,"")</f>
        <v/>
      </c>
    </row>
    <row r="169" spans="1:7" hidden="1" x14ac:dyDescent="0.2">
      <c r="A169" t="s">
        <v>4983</v>
      </c>
      <c r="B169">
        <v>10388.202298664601</v>
      </c>
      <c r="C169">
        <v>0</v>
      </c>
      <c r="D169">
        <v>0</v>
      </c>
      <c r="E169">
        <f>Table4[[#This Row],[kapp_slack_ub]]/Table4[[#This Row],[kapp_old]]</f>
        <v>0</v>
      </c>
      <c r="F169" t="str">
        <f>"'PRO-"&amp;_xlfn.TEXTAFTER(Table4[[#This Row],[rxn]],"-",-1)&amp;"'"</f>
        <v>'PRO-SPONT'</v>
      </c>
      <c r="G169" t="str">
        <f>_xlfn.XLOOKUP(Table4[[#This Row],[enz]],'[1]Sheet2 (2)'!$A:$A,'[1]Sheet2 (2)'!$B:$B,"")</f>
        <v/>
      </c>
    </row>
    <row r="170" spans="1:7" hidden="1" x14ac:dyDescent="0.2">
      <c r="A170" t="s">
        <v>4984</v>
      </c>
      <c r="B170">
        <v>10388.202298664601</v>
      </c>
      <c r="C170">
        <v>0</v>
      </c>
      <c r="D170">
        <v>0</v>
      </c>
      <c r="E170">
        <f>Table4[[#This Row],[kapp_slack_ub]]/Table4[[#This Row],[kapp_old]]</f>
        <v>0</v>
      </c>
      <c r="F170" t="str">
        <f>"'PRO-"&amp;_xlfn.TEXTAFTER(Table4[[#This Row],[rxn]],"-",-1)&amp;"'"</f>
        <v>'PRO-SPONT'</v>
      </c>
      <c r="G170" t="str">
        <f>_xlfn.XLOOKUP(Table4[[#This Row],[enz]],'[1]Sheet2 (2)'!$A:$A,'[1]Sheet2 (2)'!$B:$B,"")</f>
        <v/>
      </c>
    </row>
    <row r="171" spans="1:7" hidden="1" x14ac:dyDescent="0.2">
      <c r="A171" t="s">
        <v>4985</v>
      </c>
      <c r="B171">
        <v>10388.202298664601</v>
      </c>
      <c r="C171">
        <v>0</v>
      </c>
      <c r="D171">
        <v>0</v>
      </c>
      <c r="E171">
        <f>Table4[[#This Row],[kapp_slack_ub]]/Table4[[#This Row],[kapp_old]]</f>
        <v>0</v>
      </c>
      <c r="F171" t="str">
        <f>"'PRO-"&amp;_xlfn.TEXTAFTER(Table4[[#This Row],[rxn]],"-",-1)&amp;"'"</f>
        <v>'PRO-SPONT'</v>
      </c>
      <c r="G171" t="str">
        <f>_xlfn.XLOOKUP(Table4[[#This Row],[enz]],'[1]Sheet2 (2)'!$A:$A,'[1]Sheet2 (2)'!$B:$B,"")</f>
        <v/>
      </c>
    </row>
    <row r="172" spans="1:7" hidden="1" x14ac:dyDescent="0.2">
      <c r="A172" t="s">
        <v>4986</v>
      </c>
      <c r="B172">
        <v>10388.202298664601</v>
      </c>
      <c r="C172">
        <v>0</v>
      </c>
      <c r="D172">
        <v>0</v>
      </c>
      <c r="E172">
        <f>Table4[[#This Row],[kapp_slack_ub]]/Table4[[#This Row],[kapp_old]]</f>
        <v>0</v>
      </c>
      <c r="F172" t="str">
        <f>"'PRO-"&amp;_xlfn.TEXTAFTER(Table4[[#This Row],[rxn]],"-",-1)&amp;"'"</f>
        <v>'PRO-SPONT'</v>
      </c>
      <c r="G172" t="str">
        <f>_xlfn.XLOOKUP(Table4[[#This Row],[enz]],'[1]Sheet2 (2)'!$A:$A,'[1]Sheet2 (2)'!$B:$B,"")</f>
        <v/>
      </c>
    </row>
    <row r="173" spans="1:7" hidden="1" x14ac:dyDescent="0.2">
      <c r="A173" t="s">
        <v>4987</v>
      </c>
      <c r="B173">
        <v>10388.202298664601</v>
      </c>
      <c r="C173">
        <v>0</v>
      </c>
      <c r="D173">
        <v>0</v>
      </c>
      <c r="E173">
        <f>Table4[[#This Row],[kapp_slack_ub]]/Table4[[#This Row],[kapp_old]]</f>
        <v>0</v>
      </c>
      <c r="F173" t="str">
        <f>"'PRO-"&amp;_xlfn.TEXTAFTER(Table4[[#This Row],[rxn]],"-",-1)&amp;"'"</f>
        <v>'PRO-SPONT'</v>
      </c>
      <c r="G173" t="str">
        <f>_xlfn.XLOOKUP(Table4[[#This Row],[enz]],'[1]Sheet2 (2)'!$A:$A,'[1]Sheet2 (2)'!$B:$B,"")</f>
        <v/>
      </c>
    </row>
    <row r="174" spans="1:7" hidden="1" x14ac:dyDescent="0.2">
      <c r="A174" t="s">
        <v>4988</v>
      </c>
      <c r="B174">
        <v>10388.202298664601</v>
      </c>
      <c r="C174">
        <v>0</v>
      </c>
      <c r="D174">
        <v>0</v>
      </c>
      <c r="E174">
        <f>Table4[[#This Row],[kapp_slack_ub]]/Table4[[#This Row],[kapp_old]]</f>
        <v>0</v>
      </c>
      <c r="F174" t="str">
        <f>"'PRO-"&amp;_xlfn.TEXTAFTER(Table4[[#This Row],[rxn]],"-",-1)&amp;"'"</f>
        <v>'PRO-SPONT'</v>
      </c>
      <c r="G174" t="str">
        <f>_xlfn.XLOOKUP(Table4[[#This Row],[enz]],'[1]Sheet2 (2)'!$A:$A,'[1]Sheet2 (2)'!$B:$B,"")</f>
        <v/>
      </c>
    </row>
    <row r="175" spans="1:7" hidden="1" x14ac:dyDescent="0.2">
      <c r="A175" t="s">
        <v>4989</v>
      </c>
      <c r="B175">
        <v>10388.202298664601</v>
      </c>
      <c r="C175">
        <v>0</v>
      </c>
      <c r="D175">
        <v>0</v>
      </c>
      <c r="E175">
        <f>Table4[[#This Row],[kapp_slack_ub]]/Table4[[#This Row],[kapp_old]]</f>
        <v>0</v>
      </c>
      <c r="F175" t="str">
        <f>"'PRO-"&amp;_xlfn.TEXTAFTER(Table4[[#This Row],[rxn]],"-",-1)&amp;"'"</f>
        <v>'PRO-SPONT'</v>
      </c>
      <c r="G175" t="str">
        <f>_xlfn.XLOOKUP(Table4[[#This Row],[enz]],'[1]Sheet2 (2)'!$A:$A,'[1]Sheet2 (2)'!$B:$B,"")</f>
        <v/>
      </c>
    </row>
    <row r="176" spans="1:7" hidden="1" x14ac:dyDescent="0.2">
      <c r="A176" t="s">
        <v>4990</v>
      </c>
      <c r="B176">
        <v>10388.202298664601</v>
      </c>
      <c r="C176">
        <v>0</v>
      </c>
      <c r="D176">
        <v>0</v>
      </c>
      <c r="E176">
        <f>Table4[[#This Row],[kapp_slack_ub]]/Table4[[#This Row],[kapp_old]]</f>
        <v>0</v>
      </c>
      <c r="F176" t="str">
        <f>"'PRO-"&amp;_xlfn.TEXTAFTER(Table4[[#This Row],[rxn]],"-",-1)&amp;"'"</f>
        <v>'PRO-SPONT'</v>
      </c>
      <c r="G176" t="str">
        <f>_xlfn.XLOOKUP(Table4[[#This Row],[enz]],'[1]Sheet2 (2)'!$A:$A,'[1]Sheet2 (2)'!$B:$B,"")</f>
        <v/>
      </c>
    </row>
    <row r="177" spans="1:7" hidden="1" x14ac:dyDescent="0.2">
      <c r="A177" t="s">
        <v>4991</v>
      </c>
      <c r="B177">
        <v>10388.202298664601</v>
      </c>
      <c r="C177">
        <v>0</v>
      </c>
      <c r="D177">
        <v>0</v>
      </c>
      <c r="E177">
        <f>Table4[[#This Row],[kapp_slack_ub]]/Table4[[#This Row],[kapp_old]]</f>
        <v>0</v>
      </c>
      <c r="F177" t="str">
        <f>"'PRO-"&amp;_xlfn.TEXTAFTER(Table4[[#This Row],[rxn]],"-",-1)&amp;"'"</f>
        <v>'PRO-SPONT'</v>
      </c>
      <c r="G177" t="str">
        <f>_xlfn.XLOOKUP(Table4[[#This Row],[enz]],'[1]Sheet2 (2)'!$A:$A,'[1]Sheet2 (2)'!$B:$B,"")</f>
        <v/>
      </c>
    </row>
    <row r="178" spans="1:7" hidden="1" x14ac:dyDescent="0.2">
      <c r="A178" t="s">
        <v>4992</v>
      </c>
      <c r="B178">
        <v>10388.202298664601</v>
      </c>
      <c r="C178">
        <v>0</v>
      </c>
      <c r="D178">
        <v>0</v>
      </c>
      <c r="E178">
        <f>Table4[[#This Row],[kapp_slack_ub]]/Table4[[#This Row],[kapp_old]]</f>
        <v>0</v>
      </c>
      <c r="F178" t="str">
        <f>"'PRO-"&amp;_xlfn.TEXTAFTER(Table4[[#This Row],[rxn]],"-",-1)&amp;"'"</f>
        <v>'PRO-SPONT'</v>
      </c>
      <c r="G178" t="str">
        <f>_xlfn.XLOOKUP(Table4[[#This Row],[enz]],'[1]Sheet2 (2)'!$A:$A,'[1]Sheet2 (2)'!$B:$B,"")</f>
        <v/>
      </c>
    </row>
    <row r="179" spans="1:7" hidden="1" x14ac:dyDescent="0.2">
      <c r="A179" t="s">
        <v>4993</v>
      </c>
      <c r="B179">
        <v>10388.202298664601</v>
      </c>
      <c r="C179">
        <v>0</v>
      </c>
      <c r="D179">
        <v>0</v>
      </c>
      <c r="E179">
        <f>Table4[[#This Row],[kapp_slack_ub]]/Table4[[#This Row],[kapp_old]]</f>
        <v>0</v>
      </c>
      <c r="F179" t="str">
        <f>"'PRO-"&amp;_xlfn.TEXTAFTER(Table4[[#This Row],[rxn]],"-",-1)&amp;"'"</f>
        <v>'PRO-SPONT'</v>
      </c>
      <c r="G179" t="str">
        <f>_xlfn.XLOOKUP(Table4[[#This Row],[enz]],'[1]Sheet2 (2)'!$A:$A,'[1]Sheet2 (2)'!$B:$B,"")</f>
        <v/>
      </c>
    </row>
    <row r="180" spans="1:7" hidden="1" x14ac:dyDescent="0.2">
      <c r="A180" t="s">
        <v>4994</v>
      </c>
      <c r="B180">
        <v>10388.202298664601</v>
      </c>
      <c r="C180">
        <v>0</v>
      </c>
      <c r="D180">
        <v>0</v>
      </c>
      <c r="E180">
        <f>Table4[[#This Row],[kapp_slack_ub]]/Table4[[#This Row],[kapp_old]]</f>
        <v>0</v>
      </c>
      <c r="F180" t="str">
        <f>"'PRO-"&amp;_xlfn.TEXTAFTER(Table4[[#This Row],[rxn]],"-",-1)&amp;"'"</f>
        <v>'PRO-SPONT'</v>
      </c>
      <c r="G180" t="str">
        <f>_xlfn.XLOOKUP(Table4[[#This Row],[enz]],'[1]Sheet2 (2)'!$A:$A,'[1]Sheet2 (2)'!$B:$B,"")</f>
        <v/>
      </c>
    </row>
    <row r="181" spans="1:7" hidden="1" x14ac:dyDescent="0.2">
      <c r="A181" t="s">
        <v>4995</v>
      </c>
      <c r="B181">
        <v>10388.202298664601</v>
      </c>
      <c r="C181">
        <v>0</v>
      </c>
      <c r="D181">
        <v>0</v>
      </c>
      <c r="E181">
        <f>Table4[[#This Row],[kapp_slack_ub]]/Table4[[#This Row],[kapp_old]]</f>
        <v>0</v>
      </c>
      <c r="F181" t="str">
        <f>"'PRO-"&amp;_xlfn.TEXTAFTER(Table4[[#This Row],[rxn]],"-",-1)&amp;"'"</f>
        <v>'PRO-SPONT'</v>
      </c>
      <c r="G181" t="str">
        <f>_xlfn.XLOOKUP(Table4[[#This Row],[enz]],'[1]Sheet2 (2)'!$A:$A,'[1]Sheet2 (2)'!$B:$B,"")</f>
        <v/>
      </c>
    </row>
    <row r="182" spans="1:7" hidden="1" x14ac:dyDescent="0.2">
      <c r="A182" t="s">
        <v>4996</v>
      </c>
      <c r="B182">
        <v>10388.202298664601</v>
      </c>
      <c r="C182">
        <v>0</v>
      </c>
      <c r="D182">
        <v>0</v>
      </c>
      <c r="E182">
        <f>Table4[[#This Row],[kapp_slack_ub]]/Table4[[#This Row],[kapp_old]]</f>
        <v>0</v>
      </c>
      <c r="F182" t="str">
        <f>"'PRO-"&amp;_xlfn.TEXTAFTER(Table4[[#This Row],[rxn]],"-",-1)&amp;"'"</f>
        <v>'PRO-SPONT'</v>
      </c>
      <c r="G182" t="str">
        <f>_xlfn.XLOOKUP(Table4[[#This Row],[enz]],'[1]Sheet2 (2)'!$A:$A,'[1]Sheet2 (2)'!$B:$B,"")</f>
        <v/>
      </c>
    </row>
    <row r="183" spans="1:7" hidden="1" x14ac:dyDescent="0.2">
      <c r="A183" t="s">
        <v>4997</v>
      </c>
      <c r="B183">
        <v>10388.202298664601</v>
      </c>
      <c r="C183">
        <v>0</v>
      </c>
      <c r="D183">
        <v>0</v>
      </c>
      <c r="E183">
        <f>Table4[[#This Row],[kapp_slack_ub]]/Table4[[#This Row],[kapp_old]]</f>
        <v>0</v>
      </c>
      <c r="F183" t="str">
        <f>"'PRO-"&amp;_xlfn.TEXTAFTER(Table4[[#This Row],[rxn]],"-",-1)&amp;"'"</f>
        <v>'PRO-SPONT'</v>
      </c>
      <c r="G183" t="str">
        <f>_xlfn.XLOOKUP(Table4[[#This Row],[enz]],'[1]Sheet2 (2)'!$A:$A,'[1]Sheet2 (2)'!$B:$B,"")</f>
        <v/>
      </c>
    </row>
    <row r="184" spans="1:7" hidden="1" x14ac:dyDescent="0.2">
      <c r="A184" t="s">
        <v>4998</v>
      </c>
      <c r="B184">
        <v>10388.202298664601</v>
      </c>
      <c r="C184">
        <v>0</v>
      </c>
      <c r="D184">
        <v>0</v>
      </c>
      <c r="E184">
        <f>Table4[[#This Row],[kapp_slack_ub]]/Table4[[#This Row],[kapp_old]]</f>
        <v>0</v>
      </c>
      <c r="F184" t="str">
        <f>"'PRO-"&amp;_xlfn.TEXTAFTER(Table4[[#This Row],[rxn]],"-",-1)&amp;"'"</f>
        <v>'PRO-SPONT'</v>
      </c>
      <c r="G184" t="str">
        <f>_xlfn.XLOOKUP(Table4[[#This Row],[enz]],'[1]Sheet2 (2)'!$A:$A,'[1]Sheet2 (2)'!$B:$B,"")</f>
        <v/>
      </c>
    </row>
    <row r="185" spans="1:7" hidden="1" x14ac:dyDescent="0.2">
      <c r="A185" t="s">
        <v>4999</v>
      </c>
      <c r="B185">
        <v>10388.202298664601</v>
      </c>
      <c r="C185">
        <v>0</v>
      </c>
      <c r="D185">
        <v>0</v>
      </c>
      <c r="E185">
        <f>Table4[[#This Row],[kapp_slack_ub]]/Table4[[#This Row],[kapp_old]]</f>
        <v>0</v>
      </c>
      <c r="F185" t="str">
        <f>"'PRO-"&amp;_xlfn.TEXTAFTER(Table4[[#This Row],[rxn]],"-",-1)&amp;"'"</f>
        <v>'PRO-SPONT'</v>
      </c>
      <c r="G185" t="str">
        <f>_xlfn.XLOOKUP(Table4[[#This Row],[enz]],'[1]Sheet2 (2)'!$A:$A,'[1]Sheet2 (2)'!$B:$B,"")</f>
        <v/>
      </c>
    </row>
    <row r="186" spans="1:7" hidden="1" x14ac:dyDescent="0.2">
      <c r="A186" t="s">
        <v>5000</v>
      </c>
      <c r="B186">
        <v>10388.202298664601</v>
      </c>
      <c r="C186">
        <v>0</v>
      </c>
      <c r="D186">
        <v>0</v>
      </c>
      <c r="E186">
        <f>Table4[[#This Row],[kapp_slack_ub]]/Table4[[#This Row],[kapp_old]]</f>
        <v>0</v>
      </c>
      <c r="F186" t="str">
        <f>"'PRO-"&amp;_xlfn.TEXTAFTER(Table4[[#This Row],[rxn]],"-",-1)&amp;"'"</f>
        <v>'PRO-SPONT'</v>
      </c>
      <c r="G186" t="str">
        <f>_xlfn.XLOOKUP(Table4[[#This Row],[enz]],'[1]Sheet2 (2)'!$A:$A,'[1]Sheet2 (2)'!$B:$B,"")</f>
        <v/>
      </c>
    </row>
    <row r="187" spans="1:7" hidden="1" x14ac:dyDescent="0.2">
      <c r="A187" t="s">
        <v>5001</v>
      </c>
      <c r="B187">
        <v>10388.202298664601</v>
      </c>
      <c r="C187">
        <v>0</v>
      </c>
      <c r="D187">
        <v>0</v>
      </c>
      <c r="E187">
        <f>Table4[[#This Row],[kapp_slack_ub]]/Table4[[#This Row],[kapp_old]]</f>
        <v>0</v>
      </c>
      <c r="F187" t="str">
        <f>"'PRO-"&amp;_xlfn.TEXTAFTER(Table4[[#This Row],[rxn]],"-",-1)&amp;"'"</f>
        <v>'PRO-SPONT'</v>
      </c>
      <c r="G187" t="str">
        <f>_xlfn.XLOOKUP(Table4[[#This Row],[enz]],'[1]Sheet2 (2)'!$A:$A,'[1]Sheet2 (2)'!$B:$B,"")</f>
        <v/>
      </c>
    </row>
    <row r="188" spans="1:7" hidden="1" x14ac:dyDescent="0.2">
      <c r="A188" t="s">
        <v>5002</v>
      </c>
      <c r="B188">
        <v>10388.202298664601</v>
      </c>
      <c r="C188">
        <v>0</v>
      </c>
      <c r="D188">
        <v>0</v>
      </c>
      <c r="E188">
        <f>Table4[[#This Row],[kapp_slack_ub]]/Table4[[#This Row],[kapp_old]]</f>
        <v>0</v>
      </c>
      <c r="F188" t="str">
        <f>"'PRO-"&amp;_xlfn.TEXTAFTER(Table4[[#This Row],[rxn]],"-",-1)&amp;"'"</f>
        <v>'PRO-SPONT'</v>
      </c>
      <c r="G188" t="str">
        <f>_xlfn.XLOOKUP(Table4[[#This Row],[enz]],'[1]Sheet2 (2)'!$A:$A,'[1]Sheet2 (2)'!$B:$B,"")</f>
        <v/>
      </c>
    </row>
    <row r="189" spans="1:7" hidden="1" x14ac:dyDescent="0.2">
      <c r="A189" t="s">
        <v>5003</v>
      </c>
      <c r="B189">
        <v>10388.202298664601</v>
      </c>
      <c r="C189">
        <v>0</v>
      </c>
      <c r="D189">
        <v>0</v>
      </c>
      <c r="E189">
        <f>Table4[[#This Row],[kapp_slack_ub]]/Table4[[#This Row],[kapp_old]]</f>
        <v>0</v>
      </c>
      <c r="F189" t="str">
        <f>"'PRO-"&amp;_xlfn.TEXTAFTER(Table4[[#This Row],[rxn]],"-",-1)&amp;"'"</f>
        <v>'PRO-SPONT'</v>
      </c>
      <c r="G189" t="str">
        <f>_xlfn.XLOOKUP(Table4[[#This Row],[enz]],'[1]Sheet2 (2)'!$A:$A,'[1]Sheet2 (2)'!$B:$B,"")</f>
        <v/>
      </c>
    </row>
    <row r="190" spans="1:7" hidden="1" x14ac:dyDescent="0.2">
      <c r="A190" t="s">
        <v>5004</v>
      </c>
      <c r="B190">
        <v>10388.202298664601</v>
      </c>
      <c r="C190">
        <v>0</v>
      </c>
      <c r="D190">
        <v>0</v>
      </c>
      <c r="E190">
        <f>Table4[[#This Row],[kapp_slack_ub]]/Table4[[#This Row],[kapp_old]]</f>
        <v>0</v>
      </c>
      <c r="F190" t="str">
        <f>"'PRO-"&amp;_xlfn.TEXTAFTER(Table4[[#This Row],[rxn]],"-",-1)&amp;"'"</f>
        <v>'PRO-SPONT'</v>
      </c>
      <c r="G190" t="str">
        <f>_xlfn.XLOOKUP(Table4[[#This Row],[enz]],'[1]Sheet2 (2)'!$A:$A,'[1]Sheet2 (2)'!$B:$B,"")</f>
        <v/>
      </c>
    </row>
    <row r="191" spans="1:7" hidden="1" x14ac:dyDescent="0.2">
      <c r="A191" t="s">
        <v>5005</v>
      </c>
      <c r="B191">
        <v>10388.202298664601</v>
      </c>
      <c r="C191">
        <v>0</v>
      </c>
      <c r="D191">
        <v>0</v>
      </c>
      <c r="E191">
        <f>Table4[[#This Row],[kapp_slack_ub]]/Table4[[#This Row],[kapp_old]]</f>
        <v>0</v>
      </c>
      <c r="F191" t="str">
        <f>"'PRO-"&amp;_xlfn.TEXTAFTER(Table4[[#This Row],[rxn]],"-",-1)&amp;"'"</f>
        <v>'PRO-SPONT'</v>
      </c>
      <c r="G191" t="str">
        <f>_xlfn.XLOOKUP(Table4[[#This Row],[enz]],'[1]Sheet2 (2)'!$A:$A,'[1]Sheet2 (2)'!$B:$B,"")</f>
        <v/>
      </c>
    </row>
    <row r="192" spans="1:7" hidden="1" x14ac:dyDescent="0.2">
      <c r="A192" t="s">
        <v>5006</v>
      </c>
      <c r="B192">
        <v>10388.202298664601</v>
      </c>
      <c r="C192">
        <v>0</v>
      </c>
      <c r="D192">
        <v>0</v>
      </c>
      <c r="E192">
        <f>Table4[[#This Row],[kapp_slack_ub]]/Table4[[#This Row],[kapp_old]]</f>
        <v>0</v>
      </c>
      <c r="F192" t="str">
        <f>"'PRO-"&amp;_xlfn.TEXTAFTER(Table4[[#This Row],[rxn]],"-",-1)&amp;"'"</f>
        <v>'PRO-SPONT'</v>
      </c>
      <c r="G192" t="str">
        <f>_xlfn.XLOOKUP(Table4[[#This Row],[enz]],'[1]Sheet2 (2)'!$A:$A,'[1]Sheet2 (2)'!$B:$B,"")</f>
        <v/>
      </c>
    </row>
    <row r="193" spans="1:7" hidden="1" x14ac:dyDescent="0.2">
      <c r="A193" t="s">
        <v>5007</v>
      </c>
      <c r="B193">
        <v>10388.202298664601</v>
      </c>
      <c r="C193">
        <v>0</v>
      </c>
      <c r="D193">
        <v>0</v>
      </c>
      <c r="E193">
        <f>Table4[[#This Row],[kapp_slack_ub]]/Table4[[#This Row],[kapp_old]]</f>
        <v>0</v>
      </c>
      <c r="F193" t="str">
        <f>"'PRO-"&amp;_xlfn.TEXTAFTER(Table4[[#This Row],[rxn]],"-",-1)&amp;"'"</f>
        <v>'PRO-SPONT'</v>
      </c>
      <c r="G193" t="str">
        <f>_xlfn.XLOOKUP(Table4[[#This Row],[enz]],'[1]Sheet2 (2)'!$A:$A,'[1]Sheet2 (2)'!$B:$B,"")</f>
        <v/>
      </c>
    </row>
    <row r="194" spans="1:7" hidden="1" x14ac:dyDescent="0.2">
      <c r="A194" t="s">
        <v>5008</v>
      </c>
      <c r="B194">
        <v>10388.202298664601</v>
      </c>
      <c r="C194">
        <v>0</v>
      </c>
      <c r="D194">
        <v>0</v>
      </c>
      <c r="E194">
        <f>Table4[[#This Row],[kapp_slack_ub]]/Table4[[#This Row],[kapp_old]]</f>
        <v>0</v>
      </c>
      <c r="F194" t="str">
        <f>"'PRO-"&amp;_xlfn.TEXTAFTER(Table4[[#This Row],[rxn]],"-",-1)&amp;"'"</f>
        <v>'PRO-SPONT'</v>
      </c>
      <c r="G194" t="str">
        <f>_xlfn.XLOOKUP(Table4[[#This Row],[enz]],'[1]Sheet2 (2)'!$A:$A,'[1]Sheet2 (2)'!$B:$B,"")</f>
        <v/>
      </c>
    </row>
    <row r="195" spans="1:7" hidden="1" x14ac:dyDescent="0.2">
      <c r="A195" t="s">
        <v>5009</v>
      </c>
      <c r="B195">
        <v>10388.202298664601</v>
      </c>
      <c r="C195">
        <v>0</v>
      </c>
      <c r="D195">
        <v>0</v>
      </c>
      <c r="E195">
        <f>Table4[[#This Row],[kapp_slack_ub]]/Table4[[#This Row],[kapp_old]]</f>
        <v>0</v>
      </c>
      <c r="F195" t="str">
        <f>"'PRO-"&amp;_xlfn.TEXTAFTER(Table4[[#This Row],[rxn]],"-",-1)&amp;"'"</f>
        <v>'PRO-SPONT'</v>
      </c>
      <c r="G195" t="str">
        <f>_xlfn.XLOOKUP(Table4[[#This Row],[enz]],'[1]Sheet2 (2)'!$A:$A,'[1]Sheet2 (2)'!$B:$B,"")</f>
        <v/>
      </c>
    </row>
    <row r="196" spans="1:7" hidden="1" x14ac:dyDescent="0.2">
      <c r="A196" t="s">
        <v>5010</v>
      </c>
      <c r="B196">
        <v>10388.202298664601</v>
      </c>
      <c r="C196">
        <v>0</v>
      </c>
      <c r="D196">
        <v>0</v>
      </c>
      <c r="E196">
        <f>Table4[[#This Row],[kapp_slack_ub]]/Table4[[#This Row],[kapp_old]]</f>
        <v>0</v>
      </c>
      <c r="F196" t="str">
        <f>"'PRO-"&amp;_xlfn.TEXTAFTER(Table4[[#This Row],[rxn]],"-",-1)&amp;"'"</f>
        <v>'PRO-SPONT'</v>
      </c>
      <c r="G196" t="str">
        <f>_xlfn.XLOOKUP(Table4[[#This Row],[enz]],'[1]Sheet2 (2)'!$A:$A,'[1]Sheet2 (2)'!$B:$B,"")</f>
        <v/>
      </c>
    </row>
    <row r="197" spans="1:7" hidden="1" x14ac:dyDescent="0.2">
      <c r="A197" t="s">
        <v>5011</v>
      </c>
      <c r="B197">
        <v>10388.202298664601</v>
      </c>
      <c r="C197">
        <v>0</v>
      </c>
      <c r="D197">
        <v>0</v>
      </c>
      <c r="E197">
        <f>Table4[[#This Row],[kapp_slack_ub]]/Table4[[#This Row],[kapp_old]]</f>
        <v>0</v>
      </c>
      <c r="F197" t="str">
        <f>"'PRO-"&amp;_xlfn.TEXTAFTER(Table4[[#This Row],[rxn]],"-",-1)&amp;"'"</f>
        <v>'PRO-SPONT'</v>
      </c>
      <c r="G197" t="str">
        <f>_xlfn.XLOOKUP(Table4[[#This Row],[enz]],'[1]Sheet2 (2)'!$A:$A,'[1]Sheet2 (2)'!$B:$B,"")</f>
        <v/>
      </c>
    </row>
    <row r="198" spans="1:7" hidden="1" x14ac:dyDescent="0.2">
      <c r="A198" t="s">
        <v>5012</v>
      </c>
      <c r="B198">
        <v>10388.202298664601</v>
      </c>
      <c r="C198">
        <v>0</v>
      </c>
      <c r="D198">
        <v>0</v>
      </c>
      <c r="E198">
        <f>Table4[[#This Row],[kapp_slack_ub]]/Table4[[#This Row],[kapp_old]]</f>
        <v>0</v>
      </c>
      <c r="F198" t="str">
        <f>"'PRO-"&amp;_xlfn.TEXTAFTER(Table4[[#This Row],[rxn]],"-",-1)&amp;"'"</f>
        <v>'PRO-SPONT'</v>
      </c>
      <c r="G198" t="str">
        <f>_xlfn.XLOOKUP(Table4[[#This Row],[enz]],'[1]Sheet2 (2)'!$A:$A,'[1]Sheet2 (2)'!$B:$B,"")</f>
        <v/>
      </c>
    </row>
    <row r="199" spans="1:7" hidden="1" x14ac:dyDescent="0.2">
      <c r="A199" t="s">
        <v>5013</v>
      </c>
      <c r="B199">
        <v>10388.202298664601</v>
      </c>
      <c r="C199">
        <v>0</v>
      </c>
      <c r="D199">
        <v>0</v>
      </c>
      <c r="E199">
        <f>Table4[[#This Row],[kapp_slack_ub]]/Table4[[#This Row],[kapp_old]]</f>
        <v>0</v>
      </c>
      <c r="F199" t="str">
        <f>"'PRO-"&amp;_xlfn.TEXTAFTER(Table4[[#This Row],[rxn]],"-",-1)&amp;"'"</f>
        <v>'PRO-SPONT'</v>
      </c>
      <c r="G199" t="str">
        <f>_xlfn.XLOOKUP(Table4[[#This Row],[enz]],'[1]Sheet2 (2)'!$A:$A,'[1]Sheet2 (2)'!$B:$B,"")</f>
        <v/>
      </c>
    </row>
    <row r="200" spans="1:7" hidden="1" x14ac:dyDescent="0.2">
      <c r="A200" t="s">
        <v>5014</v>
      </c>
      <c r="B200">
        <v>10388.202298664601</v>
      </c>
      <c r="C200">
        <v>0</v>
      </c>
      <c r="D200">
        <v>0</v>
      </c>
      <c r="E200">
        <f>Table4[[#This Row],[kapp_slack_ub]]/Table4[[#This Row],[kapp_old]]</f>
        <v>0</v>
      </c>
      <c r="F200" t="str">
        <f>"'PRO-"&amp;_xlfn.TEXTAFTER(Table4[[#This Row],[rxn]],"-",-1)&amp;"'"</f>
        <v>'PRO-SPONT'</v>
      </c>
      <c r="G200" t="str">
        <f>_xlfn.XLOOKUP(Table4[[#This Row],[enz]],'[1]Sheet2 (2)'!$A:$A,'[1]Sheet2 (2)'!$B:$B,"")</f>
        <v/>
      </c>
    </row>
    <row r="201" spans="1:7" hidden="1" x14ac:dyDescent="0.2">
      <c r="A201" t="s">
        <v>5015</v>
      </c>
      <c r="B201">
        <v>10388.202298664601</v>
      </c>
      <c r="C201">
        <v>0</v>
      </c>
      <c r="D201">
        <v>0</v>
      </c>
      <c r="E201">
        <f>Table4[[#This Row],[kapp_slack_ub]]/Table4[[#This Row],[kapp_old]]</f>
        <v>0</v>
      </c>
      <c r="F201" t="str">
        <f>"'PRO-"&amp;_xlfn.TEXTAFTER(Table4[[#This Row],[rxn]],"-",-1)&amp;"'"</f>
        <v>'PRO-SPONT'</v>
      </c>
      <c r="G201" t="str">
        <f>_xlfn.XLOOKUP(Table4[[#This Row],[enz]],'[1]Sheet2 (2)'!$A:$A,'[1]Sheet2 (2)'!$B:$B,"")</f>
        <v/>
      </c>
    </row>
    <row r="202" spans="1:7" hidden="1" x14ac:dyDescent="0.2">
      <c r="A202" t="s">
        <v>5016</v>
      </c>
      <c r="B202">
        <v>10388.202298664601</v>
      </c>
      <c r="C202">
        <v>0</v>
      </c>
      <c r="D202">
        <v>0</v>
      </c>
      <c r="E202">
        <f>Table4[[#This Row],[kapp_slack_ub]]/Table4[[#This Row],[kapp_old]]</f>
        <v>0</v>
      </c>
      <c r="F202" t="str">
        <f>"'PRO-"&amp;_xlfn.TEXTAFTER(Table4[[#This Row],[rxn]],"-",-1)&amp;"'"</f>
        <v>'PRO-SPONT'</v>
      </c>
      <c r="G202" t="str">
        <f>_xlfn.XLOOKUP(Table4[[#This Row],[enz]],'[1]Sheet2 (2)'!$A:$A,'[1]Sheet2 (2)'!$B:$B,"")</f>
        <v/>
      </c>
    </row>
    <row r="203" spans="1:7" hidden="1" x14ac:dyDescent="0.2">
      <c r="A203" t="s">
        <v>5017</v>
      </c>
      <c r="B203">
        <v>10388.202298664601</v>
      </c>
      <c r="C203">
        <v>0</v>
      </c>
      <c r="D203">
        <v>0</v>
      </c>
      <c r="E203">
        <f>Table4[[#This Row],[kapp_slack_ub]]/Table4[[#This Row],[kapp_old]]</f>
        <v>0</v>
      </c>
      <c r="F203" t="str">
        <f>"'PRO-"&amp;_xlfn.TEXTAFTER(Table4[[#This Row],[rxn]],"-",-1)&amp;"'"</f>
        <v>'PRO-SPONT'</v>
      </c>
      <c r="G203" t="str">
        <f>_xlfn.XLOOKUP(Table4[[#This Row],[enz]],'[1]Sheet2 (2)'!$A:$A,'[1]Sheet2 (2)'!$B:$B,"")</f>
        <v/>
      </c>
    </row>
    <row r="204" spans="1:7" hidden="1" x14ac:dyDescent="0.2">
      <c r="A204" t="s">
        <v>5018</v>
      </c>
      <c r="B204">
        <v>10388.202298664601</v>
      </c>
      <c r="C204">
        <v>0</v>
      </c>
      <c r="D204">
        <v>0</v>
      </c>
      <c r="E204">
        <f>Table4[[#This Row],[kapp_slack_ub]]/Table4[[#This Row],[kapp_old]]</f>
        <v>0</v>
      </c>
      <c r="F204" t="str">
        <f>"'PRO-"&amp;_xlfn.TEXTAFTER(Table4[[#This Row],[rxn]],"-",-1)&amp;"'"</f>
        <v>'PRO-SPONT'</v>
      </c>
      <c r="G204" t="str">
        <f>_xlfn.XLOOKUP(Table4[[#This Row],[enz]],'[1]Sheet2 (2)'!$A:$A,'[1]Sheet2 (2)'!$B:$B,"")</f>
        <v/>
      </c>
    </row>
    <row r="205" spans="1:7" hidden="1" x14ac:dyDescent="0.2">
      <c r="A205" t="s">
        <v>5019</v>
      </c>
      <c r="B205">
        <v>10388.202298664601</v>
      </c>
      <c r="C205">
        <v>0</v>
      </c>
      <c r="D205">
        <v>0</v>
      </c>
      <c r="E205">
        <f>Table4[[#This Row],[kapp_slack_ub]]/Table4[[#This Row],[kapp_old]]</f>
        <v>0</v>
      </c>
      <c r="F205" t="str">
        <f>"'PRO-"&amp;_xlfn.TEXTAFTER(Table4[[#This Row],[rxn]],"-",-1)&amp;"'"</f>
        <v>'PRO-SPONT'</v>
      </c>
      <c r="G205" t="str">
        <f>_xlfn.XLOOKUP(Table4[[#This Row],[enz]],'[1]Sheet2 (2)'!$A:$A,'[1]Sheet2 (2)'!$B:$B,"")</f>
        <v/>
      </c>
    </row>
    <row r="206" spans="1:7" hidden="1" x14ac:dyDescent="0.2">
      <c r="A206" t="s">
        <v>5020</v>
      </c>
      <c r="B206">
        <v>10388.202298664601</v>
      </c>
      <c r="C206">
        <v>0</v>
      </c>
      <c r="D206">
        <v>0</v>
      </c>
      <c r="E206">
        <f>Table4[[#This Row],[kapp_slack_ub]]/Table4[[#This Row],[kapp_old]]</f>
        <v>0</v>
      </c>
      <c r="F206" t="str">
        <f>"'PRO-"&amp;_xlfn.TEXTAFTER(Table4[[#This Row],[rxn]],"-",-1)&amp;"'"</f>
        <v>'PRO-SPONT'</v>
      </c>
      <c r="G206" t="str">
        <f>_xlfn.XLOOKUP(Table4[[#This Row],[enz]],'[1]Sheet2 (2)'!$A:$A,'[1]Sheet2 (2)'!$B:$B,"")</f>
        <v/>
      </c>
    </row>
    <row r="207" spans="1:7" hidden="1" x14ac:dyDescent="0.2">
      <c r="A207" t="s">
        <v>5021</v>
      </c>
      <c r="B207">
        <v>10388.202298664601</v>
      </c>
      <c r="C207">
        <v>0</v>
      </c>
      <c r="D207">
        <v>0</v>
      </c>
      <c r="E207">
        <f>Table4[[#This Row],[kapp_slack_ub]]/Table4[[#This Row],[kapp_old]]</f>
        <v>0</v>
      </c>
      <c r="F207" t="str">
        <f>"'PRO-"&amp;_xlfn.TEXTAFTER(Table4[[#This Row],[rxn]],"-",-1)&amp;"'"</f>
        <v>'PRO-SPONT'</v>
      </c>
      <c r="G207" t="str">
        <f>_xlfn.XLOOKUP(Table4[[#This Row],[enz]],'[1]Sheet2 (2)'!$A:$A,'[1]Sheet2 (2)'!$B:$B,"")</f>
        <v/>
      </c>
    </row>
    <row r="208" spans="1:7" hidden="1" x14ac:dyDescent="0.2">
      <c r="A208" t="s">
        <v>5022</v>
      </c>
      <c r="B208">
        <v>10388.202298664601</v>
      </c>
      <c r="C208">
        <v>0</v>
      </c>
      <c r="D208">
        <v>0</v>
      </c>
      <c r="E208">
        <f>Table4[[#This Row],[kapp_slack_ub]]/Table4[[#This Row],[kapp_old]]</f>
        <v>0</v>
      </c>
      <c r="F208" t="str">
        <f>"'PRO-"&amp;_xlfn.TEXTAFTER(Table4[[#This Row],[rxn]],"-",-1)&amp;"'"</f>
        <v>'PRO-SPONT'</v>
      </c>
      <c r="G208" t="str">
        <f>_xlfn.XLOOKUP(Table4[[#This Row],[enz]],'[1]Sheet2 (2)'!$A:$A,'[1]Sheet2 (2)'!$B:$B,"")</f>
        <v/>
      </c>
    </row>
    <row r="209" spans="1:7" hidden="1" x14ac:dyDescent="0.2">
      <c r="A209" t="s">
        <v>5023</v>
      </c>
      <c r="B209">
        <v>10388.202298664601</v>
      </c>
      <c r="C209">
        <v>0</v>
      </c>
      <c r="D209">
        <v>0</v>
      </c>
      <c r="E209">
        <f>Table4[[#This Row],[kapp_slack_ub]]/Table4[[#This Row],[kapp_old]]</f>
        <v>0</v>
      </c>
      <c r="F209" t="str">
        <f>"'PRO-"&amp;_xlfn.TEXTAFTER(Table4[[#This Row],[rxn]],"-",-1)&amp;"'"</f>
        <v>'PRO-SPONT'</v>
      </c>
      <c r="G209" t="str">
        <f>_xlfn.XLOOKUP(Table4[[#This Row],[enz]],'[1]Sheet2 (2)'!$A:$A,'[1]Sheet2 (2)'!$B:$B,"")</f>
        <v/>
      </c>
    </row>
    <row r="210" spans="1:7" hidden="1" x14ac:dyDescent="0.2">
      <c r="A210" t="s">
        <v>5024</v>
      </c>
      <c r="B210">
        <v>10388.202298664601</v>
      </c>
      <c r="C210">
        <v>0</v>
      </c>
      <c r="D210">
        <v>0</v>
      </c>
      <c r="E210">
        <f>Table4[[#This Row],[kapp_slack_ub]]/Table4[[#This Row],[kapp_old]]</f>
        <v>0</v>
      </c>
      <c r="F210" t="str">
        <f>"'PRO-"&amp;_xlfn.TEXTAFTER(Table4[[#This Row],[rxn]],"-",-1)&amp;"'"</f>
        <v>'PRO-SPONT'</v>
      </c>
      <c r="G210" t="str">
        <f>_xlfn.XLOOKUP(Table4[[#This Row],[enz]],'[1]Sheet2 (2)'!$A:$A,'[1]Sheet2 (2)'!$B:$B,"")</f>
        <v/>
      </c>
    </row>
    <row r="211" spans="1:7" hidden="1" x14ac:dyDescent="0.2">
      <c r="A211" t="s">
        <v>5025</v>
      </c>
      <c r="B211">
        <v>10388.202298664601</v>
      </c>
      <c r="C211">
        <v>0</v>
      </c>
      <c r="D211">
        <v>0</v>
      </c>
      <c r="E211">
        <f>Table4[[#This Row],[kapp_slack_ub]]/Table4[[#This Row],[kapp_old]]</f>
        <v>0</v>
      </c>
      <c r="F211" t="str">
        <f>"'PRO-"&amp;_xlfn.TEXTAFTER(Table4[[#This Row],[rxn]],"-",-1)&amp;"'"</f>
        <v>'PRO-SPONT'</v>
      </c>
      <c r="G211" t="str">
        <f>_xlfn.XLOOKUP(Table4[[#This Row],[enz]],'[1]Sheet2 (2)'!$A:$A,'[1]Sheet2 (2)'!$B:$B,"")</f>
        <v/>
      </c>
    </row>
    <row r="212" spans="1:7" hidden="1" x14ac:dyDescent="0.2">
      <c r="A212" t="s">
        <v>5026</v>
      </c>
      <c r="B212">
        <v>10388.202298664601</v>
      </c>
      <c r="C212">
        <v>0</v>
      </c>
      <c r="D212">
        <v>0</v>
      </c>
      <c r="E212">
        <f>Table4[[#This Row],[kapp_slack_ub]]/Table4[[#This Row],[kapp_old]]</f>
        <v>0</v>
      </c>
      <c r="F212" t="str">
        <f>"'PRO-"&amp;_xlfn.TEXTAFTER(Table4[[#This Row],[rxn]],"-",-1)&amp;"'"</f>
        <v>'PRO-SPONT'</v>
      </c>
      <c r="G212" t="str">
        <f>_xlfn.XLOOKUP(Table4[[#This Row],[enz]],'[1]Sheet2 (2)'!$A:$A,'[1]Sheet2 (2)'!$B:$B,"")</f>
        <v/>
      </c>
    </row>
    <row r="213" spans="1:7" hidden="1" x14ac:dyDescent="0.2">
      <c r="A213" t="s">
        <v>5027</v>
      </c>
      <c r="B213">
        <v>10388.202298664601</v>
      </c>
      <c r="C213">
        <v>0</v>
      </c>
      <c r="D213">
        <v>0</v>
      </c>
      <c r="E213">
        <f>Table4[[#This Row],[kapp_slack_ub]]/Table4[[#This Row],[kapp_old]]</f>
        <v>0</v>
      </c>
      <c r="F213" t="str">
        <f>"'PRO-"&amp;_xlfn.TEXTAFTER(Table4[[#This Row],[rxn]],"-",-1)&amp;"'"</f>
        <v>'PRO-SPONT'</v>
      </c>
      <c r="G213" t="str">
        <f>_xlfn.XLOOKUP(Table4[[#This Row],[enz]],'[1]Sheet2 (2)'!$A:$A,'[1]Sheet2 (2)'!$B:$B,"")</f>
        <v/>
      </c>
    </row>
    <row r="214" spans="1:7" hidden="1" x14ac:dyDescent="0.2">
      <c r="A214" t="s">
        <v>5028</v>
      </c>
      <c r="B214">
        <v>10388.202298664601</v>
      </c>
      <c r="C214">
        <v>0</v>
      </c>
      <c r="D214">
        <v>0</v>
      </c>
      <c r="E214">
        <f>Table4[[#This Row],[kapp_slack_ub]]/Table4[[#This Row],[kapp_old]]</f>
        <v>0</v>
      </c>
      <c r="F214" t="str">
        <f>"'PRO-"&amp;_xlfn.TEXTAFTER(Table4[[#This Row],[rxn]],"-",-1)&amp;"'"</f>
        <v>'PRO-SPONT'</v>
      </c>
      <c r="G214" t="str">
        <f>_xlfn.XLOOKUP(Table4[[#This Row],[enz]],'[1]Sheet2 (2)'!$A:$A,'[1]Sheet2 (2)'!$B:$B,"")</f>
        <v/>
      </c>
    </row>
    <row r="215" spans="1:7" hidden="1" x14ac:dyDescent="0.2">
      <c r="A215" t="s">
        <v>5029</v>
      </c>
      <c r="B215">
        <v>10388.202298664601</v>
      </c>
      <c r="C215">
        <v>0</v>
      </c>
      <c r="D215">
        <v>0</v>
      </c>
      <c r="E215">
        <f>Table4[[#This Row],[kapp_slack_ub]]/Table4[[#This Row],[kapp_old]]</f>
        <v>0</v>
      </c>
      <c r="F215" t="str">
        <f>"'PRO-"&amp;_xlfn.TEXTAFTER(Table4[[#This Row],[rxn]],"-",-1)&amp;"'"</f>
        <v>'PRO-SPONT'</v>
      </c>
      <c r="G215" t="str">
        <f>_xlfn.XLOOKUP(Table4[[#This Row],[enz]],'[1]Sheet2 (2)'!$A:$A,'[1]Sheet2 (2)'!$B:$B,"")</f>
        <v/>
      </c>
    </row>
    <row r="216" spans="1:7" hidden="1" x14ac:dyDescent="0.2">
      <c r="A216" t="s">
        <v>5030</v>
      </c>
      <c r="B216">
        <v>10388.202298664601</v>
      </c>
      <c r="C216">
        <v>0</v>
      </c>
      <c r="D216">
        <v>0</v>
      </c>
      <c r="E216">
        <f>Table4[[#This Row],[kapp_slack_ub]]/Table4[[#This Row],[kapp_old]]</f>
        <v>0</v>
      </c>
      <c r="F216" t="str">
        <f>"'PRO-"&amp;_xlfn.TEXTAFTER(Table4[[#This Row],[rxn]],"-",-1)&amp;"'"</f>
        <v>'PRO-SPONT'</v>
      </c>
      <c r="G216" t="str">
        <f>_xlfn.XLOOKUP(Table4[[#This Row],[enz]],'[1]Sheet2 (2)'!$A:$A,'[1]Sheet2 (2)'!$B:$B,"")</f>
        <v/>
      </c>
    </row>
    <row r="217" spans="1:7" hidden="1" x14ac:dyDescent="0.2">
      <c r="A217" t="s">
        <v>5031</v>
      </c>
      <c r="B217">
        <v>10388.202298664601</v>
      </c>
      <c r="C217">
        <v>0</v>
      </c>
      <c r="D217">
        <v>0</v>
      </c>
      <c r="E217">
        <f>Table4[[#This Row],[kapp_slack_ub]]/Table4[[#This Row],[kapp_old]]</f>
        <v>0</v>
      </c>
      <c r="F217" t="str">
        <f>"'PRO-"&amp;_xlfn.TEXTAFTER(Table4[[#This Row],[rxn]],"-",-1)&amp;"'"</f>
        <v>'PRO-SPONT'</v>
      </c>
      <c r="G217" t="str">
        <f>_xlfn.XLOOKUP(Table4[[#This Row],[enz]],'[1]Sheet2 (2)'!$A:$A,'[1]Sheet2 (2)'!$B:$B,"")</f>
        <v/>
      </c>
    </row>
    <row r="218" spans="1:7" hidden="1" x14ac:dyDescent="0.2">
      <c r="A218" t="s">
        <v>5032</v>
      </c>
      <c r="B218">
        <v>10388.202298664601</v>
      </c>
      <c r="C218">
        <v>0</v>
      </c>
      <c r="D218">
        <v>0</v>
      </c>
      <c r="E218">
        <f>Table4[[#This Row],[kapp_slack_ub]]/Table4[[#This Row],[kapp_old]]</f>
        <v>0</v>
      </c>
      <c r="F218" t="str">
        <f>"'PRO-"&amp;_xlfn.TEXTAFTER(Table4[[#This Row],[rxn]],"-",-1)&amp;"'"</f>
        <v>'PRO-SPONT'</v>
      </c>
      <c r="G218" t="str">
        <f>_xlfn.XLOOKUP(Table4[[#This Row],[enz]],'[1]Sheet2 (2)'!$A:$A,'[1]Sheet2 (2)'!$B:$B,"")</f>
        <v/>
      </c>
    </row>
    <row r="219" spans="1:7" hidden="1" x14ac:dyDescent="0.2">
      <c r="A219" t="s">
        <v>5033</v>
      </c>
      <c r="B219">
        <v>10388.202298664601</v>
      </c>
      <c r="C219">
        <v>0</v>
      </c>
      <c r="D219">
        <v>0</v>
      </c>
      <c r="E219">
        <f>Table4[[#This Row],[kapp_slack_ub]]/Table4[[#This Row],[kapp_old]]</f>
        <v>0</v>
      </c>
      <c r="F219" t="str">
        <f>"'PRO-"&amp;_xlfn.TEXTAFTER(Table4[[#This Row],[rxn]],"-",-1)&amp;"'"</f>
        <v>'PRO-SPONT'</v>
      </c>
      <c r="G219" t="str">
        <f>_xlfn.XLOOKUP(Table4[[#This Row],[enz]],'[1]Sheet2 (2)'!$A:$A,'[1]Sheet2 (2)'!$B:$B,"")</f>
        <v/>
      </c>
    </row>
    <row r="220" spans="1:7" hidden="1" x14ac:dyDescent="0.2">
      <c r="A220" t="s">
        <v>5034</v>
      </c>
      <c r="B220">
        <v>10388.202298664601</v>
      </c>
      <c r="C220">
        <v>0</v>
      </c>
      <c r="D220">
        <v>0</v>
      </c>
      <c r="E220">
        <f>Table4[[#This Row],[kapp_slack_ub]]/Table4[[#This Row],[kapp_old]]</f>
        <v>0</v>
      </c>
      <c r="F220" t="str">
        <f>"'PRO-"&amp;_xlfn.TEXTAFTER(Table4[[#This Row],[rxn]],"-",-1)&amp;"'"</f>
        <v>'PRO-SPONT'</v>
      </c>
      <c r="G220" t="str">
        <f>_xlfn.XLOOKUP(Table4[[#This Row],[enz]],'[1]Sheet2 (2)'!$A:$A,'[1]Sheet2 (2)'!$B:$B,"")</f>
        <v/>
      </c>
    </row>
    <row r="221" spans="1:7" hidden="1" x14ac:dyDescent="0.2">
      <c r="A221" t="s">
        <v>5035</v>
      </c>
      <c r="B221">
        <v>10388.202298664601</v>
      </c>
      <c r="C221">
        <v>0</v>
      </c>
      <c r="D221">
        <v>0</v>
      </c>
      <c r="E221">
        <f>Table4[[#This Row],[kapp_slack_ub]]/Table4[[#This Row],[kapp_old]]</f>
        <v>0</v>
      </c>
      <c r="F221" t="str">
        <f>"'PRO-"&amp;_xlfn.TEXTAFTER(Table4[[#This Row],[rxn]],"-",-1)&amp;"'"</f>
        <v>'PRO-SPONT'</v>
      </c>
      <c r="G221" t="str">
        <f>_xlfn.XLOOKUP(Table4[[#This Row],[enz]],'[1]Sheet2 (2)'!$A:$A,'[1]Sheet2 (2)'!$B:$B,"")</f>
        <v/>
      </c>
    </row>
    <row r="222" spans="1:7" hidden="1" x14ac:dyDescent="0.2">
      <c r="A222" t="s">
        <v>5036</v>
      </c>
      <c r="B222">
        <v>10388.202298664601</v>
      </c>
      <c r="C222">
        <v>0</v>
      </c>
      <c r="D222">
        <v>0</v>
      </c>
      <c r="E222">
        <f>Table4[[#This Row],[kapp_slack_ub]]/Table4[[#This Row],[kapp_old]]</f>
        <v>0</v>
      </c>
      <c r="F222" t="str">
        <f>"'PRO-"&amp;_xlfn.TEXTAFTER(Table4[[#This Row],[rxn]],"-",-1)&amp;"'"</f>
        <v>'PRO-SPONT'</v>
      </c>
      <c r="G222" t="str">
        <f>_xlfn.XLOOKUP(Table4[[#This Row],[enz]],'[1]Sheet2 (2)'!$A:$A,'[1]Sheet2 (2)'!$B:$B,"")</f>
        <v/>
      </c>
    </row>
    <row r="223" spans="1:7" hidden="1" x14ac:dyDescent="0.2">
      <c r="A223" t="s">
        <v>5037</v>
      </c>
      <c r="B223">
        <v>10388.202298664601</v>
      </c>
      <c r="C223">
        <v>0</v>
      </c>
      <c r="D223">
        <v>0</v>
      </c>
      <c r="E223">
        <f>Table4[[#This Row],[kapp_slack_ub]]/Table4[[#This Row],[kapp_old]]</f>
        <v>0</v>
      </c>
      <c r="F223" t="str">
        <f>"'PRO-"&amp;_xlfn.TEXTAFTER(Table4[[#This Row],[rxn]],"-",-1)&amp;"'"</f>
        <v>'PRO-SPONT'</v>
      </c>
      <c r="G223" t="str">
        <f>_xlfn.XLOOKUP(Table4[[#This Row],[enz]],'[1]Sheet2 (2)'!$A:$A,'[1]Sheet2 (2)'!$B:$B,"")</f>
        <v/>
      </c>
    </row>
    <row r="224" spans="1:7" hidden="1" x14ac:dyDescent="0.2">
      <c r="A224" t="s">
        <v>5038</v>
      </c>
      <c r="B224">
        <v>10388.202298664601</v>
      </c>
      <c r="C224">
        <v>0</v>
      </c>
      <c r="D224">
        <v>0</v>
      </c>
      <c r="E224">
        <f>Table4[[#This Row],[kapp_slack_ub]]/Table4[[#This Row],[kapp_old]]</f>
        <v>0</v>
      </c>
      <c r="F224" t="str">
        <f>"'PRO-"&amp;_xlfn.TEXTAFTER(Table4[[#This Row],[rxn]],"-",-1)&amp;"'"</f>
        <v>'PRO-SPONT'</v>
      </c>
      <c r="G224" t="str">
        <f>_xlfn.XLOOKUP(Table4[[#This Row],[enz]],'[1]Sheet2 (2)'!$A:$A,'[1]Sheet2 (2)'!$B:$B,"")</f>
        <v/>
      </c>
    </row>
    <row r="225" spans="1:7" hidden="1" x14ac:dyDescent="0.2">
      <c r="A225" t="s">
        <v>2783</v>
      </c>
      <c r="B225">
        <v>10388.202298664601</v>
      </c>
      <c r="C225">
        <v>0</v>
      </c>
      <c r="D225">
        <v>0</v>
      </c>
      <c r="E225">
        <f>Table4[[#This Row],[kapp_slack_ub]]/Table4[[#This Row],[kapp_old]]</f>
        <v>0</v>
      </c>
      <c r="F225" t="str">
        <f>"'PRO-"&amp;_xlfn.TEXTAFTER(Table4[[#This Row],[rxn]],"-",-1)&amp;"'"</f>
        <v>'PRO-SPONT'</v>
      </c>
      <c r="G225" t="str">
        <f>_xlfn.XLOOKUP(Table4[[#This Row],[enz]],'[1]Sheet2 (2)'!$A:$A,'[1]Sheet2 (2)'!$B:$B,"")</f>
        <v/>
      </c>
    </row>
    <row r="226" spans="1:7" hidden="1" x14ac:dyDescent="0.2">
      <c r="A226" t="s">
        <v>5039</v>
      </c>
      <c r="B226">
        <v>10388.202298664601</v>
      </c>
      <c r="C226">
        <v>0</v>
      </c>
      <c r="D226">
        <v>0</v>
      </c>
      <c r="E226">
        <f>Table4[[#This Row],[kapp_slack_ub]]/Table4[[#This Row],[kapp_old]]</f>
        <v>0</v>
      </c>
      <c r="F226" t="str">
        <f>"'PRO-"&amp;_xlfn.TEXTAFTER(Table4[[#This Row],[rxn]],"-",-1)&amp;"'"</f>
        <v>'PRO-SPONT'</v>
      </c>
      <c r="G226" t="str">
        <f>_xlfn.XLOOKUP(Table4[[#This Row],[enz]],'[1]Sheet2 (2)'!$A:$A,'[1]Sheet2 (2)'!$B:$B,"")</f>
        <v/>
      </c>
    </row>
    <row r="227" spans="1:7" hidden="1" x14ac:dyDescent="0.2">
      <c r="A227" t="s">
        <v>5040</v>
      </c>
      <c r="B227">
        <v>10388.202298664601</v>
      </c>
      <c r="C227">
        <v>0</v>
      </c>
      <c r="D227">
        <v>0</v>
      </c>
      <c r="E227">
        <f>Table4[[#This Row],[kapp_slack_ub]]/Table4[[#This Row],[kapp_old]]</f>
        <v>0</v>
      </c>
      <c r="F227" t="str">
        <f>"'PRO-"&amp;_xlfn.TEXTAFTER(Table4[[#This Row],[rxn]],"-",-1)&amp;"'"</f>
        <v>'PRO-SPONT'</v>
      </c>
      <c r="G227" t="str">
        <f>_xlfn.XLOOKUP(Table4[[#This Row],[enz]],'[1]Sheet2 (2)'!$A:$A,'[1]Sheet2 (2)'!$B:$B,"")</f>
        <v/>
      </c>
    </row>
    <row r="228" spans="1:7" hidden="1" x14ac:dyDescent="0.2">
      <c r="A228" t="s">
        <v>5041</v>
      </c>
      <c r="B228">
        <v>10388.202298664601</v>
      </c>
      <c r="C228">
        <v>0</v>
      </c>
      <c r="D228">
        <v>0</v>
      </c>
      <c r="E228">
        <f>Table4[[#This Row],[kapp_slack_ub]]/Table4[[#This Row],[kapp_old]]</f>
        <v>0</v>
      </c>
      <c r="F228" t="str">
        <f>"'PRO-"&amp;_xlfn.TEXTAFTER(Table4[[#This Row],[rxn]],"-",-1)&amp;"'"</f>
        <v>'PRO-SPONT'</v>
      </c>
      <c r="G228" t="str">
        <f>_xlfn.XLOOKUP(Table4[[#This Row],[enz]],'[1]Sheet2 (2)'!$A:$A,'[1]Sheet2 (2)'!$B:$B,"")</f>
        <v/>
      </c>
    </row>
    <row r="229" spans="1:7" hidden="1" x14ac:dyDescent="0.2">
      <c r="A229" t="s">
        <v>5042</v>
      </c>
      <c r="B229">
        <v>10388.202298664601</v>
      </c>
      <c r="C229">
        <v>0</v>
      </c>
      <c r="D229">
        <v>0</v>
      </c>
      <c r="E229">
        <f>Table4[[#This Row],[kapp_slack_ub]]/Table4[[#This Row],[kapp_old]]</f>
        <v>0</v>
      </c>
      <c r="F229" t="str">
        <f>"'PRO-"&amp;_xlfn.TEXTAFTER(Table4[[#This Row],[rxn]],"-",-1)&amp;"'"</f>
        <v>'PRO-SPONT'</v>
      </c>
      <c r="G229" t="str">
        <f>_xlfn.XLOOKUP(Table4[[#This Row],[enz]],'[1]Sheet2 (2)'!$A:$A,'[1]Sheet2 (2)'!$B:$B,"")</f>
        <v/>
      </c>
    </row>
    <row r="230" spans="1:7" hidden="1" x14ac:dyDescent="0.2">
      <c r="A230" t="s">
        <v>5043</v>
      </c>
      <c r="B230">
        <v>10388.202298664601</v>
      </c>
      <c r="C230">
        <v>0</v>
      </c>
      <c r="D230">
        <v>0</v>
      </c>
      <c r="E230">
        <f>Table4[[#This Row],[kapp_slack_ub]]/Table4[[#This Row],[kapp_old]]</f>
        <v>0</v>
      </c>
      <c r="F230" t="str">
        <f>"'PRO-"&amp;_xlfn.TEXTAFTER(Table4[[#This Row],[rxn]],"-",-1)&amp;"'"</f>
        <v>'PRO-SPONT'</v>
      </c>
      <c r="G230" t="str">
        <f>_xlfn.XLOOKUP(Table4[[#This Row],[enz]],'[1]Sheet2 (2)'!$A:$A,'[1]Sheet2 (2)'!$B:$B,"")</f>
        <v/>
      </c>
    </row>
    <row r="231" spans="1:7" hidden="1" x14ac:dyDescent="0.2">
      <c r="A231" t="s">
        <v>5044</v>
      </c>
      <c r="B231">
        <v>10388.202298664601</v>
      </c>
      <c r="C231">
        <v>0</v>
      </c>
      <c r="D231">
        <v>0</v>
      </c>
      <c r="E231">
        <f>Table4[[#This Row],[kapp_slack_ub]]/Table4[[#This Row],[kapp_old]]</f>
        <v>0</v>
      </c>
      <c r="F231" t="str">
        <f>"'PRO-"&amp;_xlfn.TEXTAFTER(Table4[[#This Row],[rxn]],"-",-1)&amp;"'"</f>
        <v>'PRO-SPONT'</v>
      </c>
      <c r="G231" t="str">
        <f>_xlfn.XLOOKUP(Table4[[#This Row],[enz]],'[1]Sheet2 (2)'!$A:$A,'[1]Sheet2 (2)'!$B:$B,"")</f>
        <v/>
      </c>
    </row>
    <row r="232" spans="1:7" hidden="1" x14ac:dyDescent="0.2">
      <c r="A232" t="s">
        <v>5045</v>
      </c>
      <c r="B232">
        <v>10388.202298664601</v>
      </c>
      <c r="C232">
        <v>0</v>
      </c>
      <c r="D232">
        <v>0</v>
      </c>
      <c r="E232">
        <f>Table4[[#This Row],[kapp_slack_ub]]/Table4[[#This Row],[kapp_old]]</f>
        <v>0</v>
      </c>
      <c r="F232" t="str">
        <f>"'PRO-"&amp;_xlfn.TEXTAFTER(Table4[[#This Row],[rxn]],"-",-1)&amp;"'"</f>
        <v>'PRO-SPONT'</v>
      </c>
      <c r="G232" t="str">
        <f>_xlfn.XLOOKUP(Table4[[#This Row],[enz]],'[1]Sheet2 (2)'!$A:$A,'[1]Sheet2 (2)'!$B:$B,"")</f>
        <v/>
      </c>
    </row>
    <row r="233" spans="1:7" hidden="1" x14ac:dyDescent="0.2">
      <c r="A233" t="s">
        <v>5046</v>
      </c>
      <c r="B233">
        <v>10388.202298664601</v>
      </c>
      <c r="C233">
        <v>0</v>
      </c>
      <c r="D233">
        <v>0</v>
      </c>
      <c r="E233">
        <f>Table4[[#This Row],[kapp_slack_ub]]/Table4[[#This Row],[kapp_old]]</f>
        <v>0</v>
      </c>
      <c r="F233" t="str">
        <f>"'PRO-"&amp;_xlfn.TEXTAFTER(Table4[[#This Row],[rxn]],"-",-1)&amp;"'"</f>
        <v>'PRO-SPONT'</v>
      </c>
      <c r="G233" t="str">
        <f>_xlfn.XLOOKUP(Table4[[#This Row],[enz]],'[1]Sheet2 (2)'!$A:$A,'[1]Sheet2 (2)'!$B:$B,"")</f>
        <v/>
      </c>
    </row>
    <row r="234" spans="1:7" hidden="1" x14ac:dyDescent="0.2">
      <c r="A234" t="s">
        <v>5047</v>
      </c>
      <c r="B234">
        <v>10388.202298664601</v>
      </c>
      <c r="C234">
        <v>0</v>
      </c>
      <c r="D234">
        <v>0</v>
      </c>
      <c r="E234">
        <f>Table4[[#This Row],[kapp_slack_ub]]/Table4[[#This Row],[kapp_old]]</f>
        <v>0</v>
      </c>
      <c r="F234" t="str">
        <f>"'PRO-"&amp;_xlfn.TEXTAFTER(Table4[[#This Row],[rxn]],"-",-1)&amp;"'"</f>
        <v>'PRO-SPONT'</v>
      </c>
      <c r="G234" t="str">
        <f>_xlfn.XLOOKUP(Table4[[#This Row],[enz]],'[1]Sheet2 (2)'!$A:$A,'[1]Sheet2 (2)'!$B:$B,"")</f>
        <v/>
      </c>
    </row>
    <row r="235" spans="1:7" hidden="1" x14ac:dyDescent="0.2">
      <c r="A235" t="s">
        <v>5048</v>
      </c>
      <c r="B235">
        <v>10388.202298664601</v>
      </c>
      <c r="C235">
        <v>0</v>
      </c>
      <c r="D235">
        <v>0</v>
      </c>
      <c r="E235">
        <f>Table4[[#This Row],[kapp_slack_ub]]/Table4[[#This Row],[kapp_old]]</f>
        <v>0</v>
      </c>
      <c r="F235" t="str">
        <f>"'PRO-"&amp;_xlfn.TEXTAFTER(Table4[[#This Row],[rxn]],"-",-1)&amp;"'"</f>
        <v>'PRO-SPONT'</v>
      </c>
      <c r="G235" t="str">
        <f>_xlfn.XLOOKUP(Table4[[#This Row],[enz]],'[1]Sheet2 (2)'!$A:$A,'[1]Sheet2 (2)'!$B:$B,"")</f>
        <v/>
      </c>
    </row>
    <row r="236" spans="1:7" hidden="1" x14ac:dyDescent="0.2">
      <c r="A236" t="s">
        <v>5049</v>
      </c>
      <c r="B236">
        <v>10388.202298664601</v>
      </c>
      <c r="C236">
        <v>0</v>
      </c>
      <c r="D236">
        <v>0</v>
      </c>
      <c r="E236">
        <f>Table4[[#This Row],[kapp_slack_ub]]/Table4[[#This Row],[kapp_old]]</f>
        <v>0</v>
      </c>
      <c r="F236" t="str">
        <f>"'PRO-"&amp;_xlfn.TEXTAFTER(Table4[[#This Row],[rxn]],"-",-1)&amp;"'"</f>
        <v>'PRO-SPONT'</v>
      </c>
      <c r="G236" t="str">
        <f>_xlfn.XLOOKUP(Table4[[#This Row],[enz]],'[1]Sheet2 (2)'!$A:$A,'[1]Sheet2 (2)'!$B:$B,"")</f>
        <v/>
      </c>
    </row>
    <row r="237" spans="1:7" hidden="1" x14ac:dyDescent="0.2">
      <c r="A237" t="s">
        <v>5050</v>
      </c>
      <c r="B237">
        <v>10388.202298664601</v>
      </c>
      <c r="C237">
        <v>0</v>
      </c>
      <c r="D237">
        <v>0</v>
      </c>
      <c r="E237">
        <f>Table4[[#This Row],[kapp_slack_ub]]/Table4[[#This Row],[kapp_old]]</f>
        <v>0</v>
      </c>
      <c r="F237" t="str">
        <f>"'PRO-"&amp;_xlfn.TEXTAFTER(Table4[[#This Row],[rxn]],"-",-1)&amp;"'"</f>
        <v>'PRO-SPONT'</v>
      </c>
      <c r="G237" t="str">
        <f>_xlfn.XLOOKUP(Table4[[#This Row],[enz]],'[1]Sheet2 (2)'!$A:$A,'[1]Sheet2 (2)'!$B:$B,"")</f>
        <v/>
      </c>
    </row>
    <row r="238" spans="1:7" hidden="1" x14ac:dyDescent="0.2">
      <c r="A238" t="s">
        <v>5051</v>
      </c>
      <c r="B238">
        <v>10388.202298664601</v>
      </c>
      <c r="C238">
        <v>0</v>
      </c>
      <c r="D238">
        <v>0</v>
      </c>
      <c r="E238">
        <f>Table4[[#This Row],[kapp_slack_ub]]/Table4[[#This Row],[kapp_old]]</f>
        <v>0</v>
      </c>
      <c r="F238" t="str">
        <f>"'PRO-"&amp;_xlfn.TEXTAFTER(Table4[[#This Row],[rxn]],"-",-1)&amp;"'"</f>
        <v>'PRO-SPONT'</v>
      </c>
      <c r="G238" t="str">
        <f>_xlfn.XLOOKUP(Table4[[#This Row],[enz]],'[1]Sheet2 (2)'!$A:$A,'[1]Sheet2 (2)'!$B:$B,"")</f>
        <v/>
      </c>
    </row>
    <row r="239" spans="1:7" hidden="1" x14ac:dyDescent="0.2">
      <c r="A239" t="s">
        <v>2784</v>
      </c>
      <c r="B239">
        <v>10388.202298664601</v>
      </c>
      <c r="C239">
        <v>0</v>
      </c>
      <c r="D239">
        <v>0</v>
      </c>
      <c r="E239">
        <f>Table4[[#This Row],[kapp_slack_ub]]/Table4[[#This Row],[kapp_old]]</f>
        <v>0</v>
      </c>
      <c r="F239" t="str">
        <f>"'PRO-"&amp;_xlfn.TEXTAFTER(Table4[[#This Row],[rxn]],"-",-1)&amp;"'"</f>
        <v>'PRO-SPONT'</v>
      </c>
      <c r="G239" t="str">
        <f>_xlfn.XLOOKUP(Table4[[#This Row],[enz]],'[1]Sheet2 (2)'!$A:$A,'[1]Sheet2 (2)'!$B:$B,"")</f>
        <v/>
      </c>
    </row>
    <row r="240" spans="1:7" hidden="1" x14ac:dyDescent="0.2">
      <c r="A240" t="s">
        <v>5052</v>
      </c>
      <c r="B240">
        <v>10388.202298664601</v>
      </c>
      <c r="C240">
        <v>0</v>
      </c>
      <c r="D240">
        <v>0</v>
      </c>
      <c r="E240">
        <f>Table4[[#This Row],[kapp_slack_ub]]/Table4[[#This Row],[kapp_old]]</f>
        <v>0</v>
      </c>
      <c r="F240" t="str">
        <f>"'PRO-"&amp;_xlfn.TEXTAFTER(Table4[[#This Row],[rxn]],"-",-1)&amp;"'"</f>
        <v>'PRO-SPONT'</v>
      </c>
      <c r="G240" t="str">
        <f>_xlfn.XLOOKUP(Table4[[#This Row],[enz]],'[1]Sheet2 (2)'!$A:$A,'[1]Sheet2 (2)'!$B:$B,"")</f>
        <v/>
      </c>
    </row>
    <row r="241" spans="1:7" hidden="1" x14ac:dyDescent="0.2">
      <c r="A241" t="s">
        <v>5053</v>
      </c>
      <c r="B241">
        <v>10388.202298664601</v>
      </c>
      <c r="C241">
        <v>0</v>
      </c>
      <c r="D241">
        <v>0</v>
      </c>
      <c r="E241">
        <f>Table4[[#This Row],[kapp_slack_ub]]/Table4[[#This Row],[kapp_old]]</f>
        <v>0</v>
      </c>
      <c r="F241" t="str">
        <f>"'PRO-"&amp;_xlfn.TEXTAFTER(Table4[[#This Row],[rxn]],"-",-1)&amp;"'"</f>
        <v>'PRO-SPONT'</v>
      </c>
      <c r="G241" t="str">
        <f>_xlfn.XLOOKUP(Table4[[#This Row],[enz]],'[1]Sheet2 (2)'!$A:$A,'[1]Sheet2 (2)'!$B:$B,"")</f>
        <v/>
      </c>
    </row>
    <row r="242" spans="1:7" hidden="1" x14ac:dyDescent="0.2">
      <c r="A242" t="s">
        <v>5054</v>
      </c>
      <c r="B242">
        <v>10388.202298664601</v>
      </c>
      <c r="C242">
        <v>0</v>
      </c>
      <c r="D242">
        <v>0</v>
      </c>
      <c r="E242">
        <f>Table4[[#This Row],[kapp_slack_ub]]/Table4[[#This Row],[kapp_old]]</f>
        <v>0</v>
      </c>
      <c r="F242" t="str">
        <f>"'PRO-"&amp;_xlfn.TEXTAFTER(Table4[[#This Row],[rxn]],"-",-1)&amp;"'"</f>
        <v>'PRO-SPONT'</v>
      </c>
      <c r="G242" t="str">
        <f>_xlfn.XLOOKUP(Table4[[#This Row],[enz]],'[1]Sheet2 (2)'!$A:$A,'[1]Sheet2 (2)'!$B:$B,"")</f>
        <v/>
      </c>
    </row>
    <row r="243" spans="1:7" hidden="1" x14ac:dyDescent="0.2">
      <c r="A243" t="s">
        <v>5055</v>
      </c>
      <c r="B243">
        <v>10388.202298664601</v>
      </c>
      <c r="C243">
        <v>0</v>
      </c>
      <c r="D243">
        <v>0</v>
      </c>
      <c r="E243">
        <f>Table4[[#This Row],[kapp_slack_ub]]/Table4[[#This Row],[kapp_old]]</f>
        <v>0</v>
      </c>
      <c r="F243" t="str">
        <f>"'PRO-"&amp;_xlfn.TEXTAFTER(Table4[[#This Row],[rxn]],"-",-1)&amp;"'"</f>
        <v>'PRO-SPONT'</v>
      </c>
      <c r="G243" t="str">
        <f>_xlfn.XLOOKUP(Table4[[#This Row],[enz]],'[1]Sheet2 (2)'!$A:$A,'[1]Sheet2 (2)'!$B:$B,"")</f>
        <v/>
      </c>
    </row>
    <row r="244" spans="1:7" hidden="1" x14ac:dyDescent="0.2">
      <c r="A244" t="s">
        <v>5056</v>
      </c>
      <c r="B244">
        <v>10388.202298664601</v>
      </c>
      <c r="C244">
        <v>0</v>
      </c>
      <c r="D244">
        <v>0</v>
      </c>
      <c r="E244">
        <f>Table4[[#This Row],[kapp_slack_ub]]/Table4[[#This Row],[kapp_old]]</f>
        <v>0</v>
      </c>
      <c r="F244" t="str">
        <f>"'PRO-"&amp;_xlfn.TEXTAFTER(Table4[[#This Row],[rxn]],"-",-1)&amp;"'"</f>
        <v>'PRO-SPONT'</v>
      </c>
      <c r="G244" t="str">
        <f>_xlfn.XLOOKUP(Table4[[#This Row],[enz]],'[1]Sheet2 (2)'!$A:$A,'[1]Sheet2 (2)'!$B:$B,"")</f>
        <v/>
      </c>
    </row>
    <row r="245" spans="1:7" hidden="1" x14ac:dyDescent="0.2">
      <c r="A245" t="s">
        <v>5057</v>
      </c>
      <c r="B245">
        <v>10388.202298664601</v>
      </c>
      <c r="C245">
        <v>0</v>
      </c>
      <c r="D245">
        <v>0</v>
      </c>
      <c r="E245">
        <f>Table4[[#This Row],[kapp_slack_ub]]/Table4[[#This Row],[kapp_old]]</f>
        <v>0</v>
      </c>
      <c r="F245" t="str">
        <f>"'PRO-"&amp;_xlfn.TEXTAFTER(Table4[[#This Row],[rxn]],"-",-1)&amp;"'"</f>
        <v>'PRO-SPONT'</v>
      </c>
      <c r="G245" t="str">
        <f>_xlfn.XLOOKUP(Table4[[#This Row],[enz]],'[1]Sheet2 (2)'!$A:$A,'[1]Sheet2 (2)'!$B:$B,"")</f>
        <v/>
      </c>
    </row>
    <row r="246" spans="1:7" hidden="1" x14ac:dyDescent="0.2">
      <c r="A246" t="s">
        <v>5058</v>
      </c>
      <c r="B246">
        <v>10388.202298664601</v>
      </c>
      <c r="C246">
        <v>0</v>
      </c>
      <c r="D246">
        <v>0</v>
      </c>
      <c r="E246">
        <f>Table4[[#This Row],[kapp_slack_ub]]/Table4[[#This Row],[kapp_old]]</f>
        <v>0</v>
      </c>
      <c r="F246" t="str">
        <f>"'PRO-"&amp;_xlfn.TEXTAFTER(Table4[[#This Row],[rxn]],"-",-1)&amp;"'"</f>
        <v>'PRO-SPONT'</v>
      </c>
      <c r="G246" t="str">
        <f>_xlfn.XLOOKUP(Table4[[#This Row],[enz]],'[1]Sheet2 (2)'!$A:$A,'[1]Sheet2 (2)'!$B:$B,"")</f>
        <v/>
      </c>
    </row>
    <row r="247" spans="1:7" hidden="1" x14ac:dyDescent="0.2">
      <c r="A247" t="s">
        <v>5059</v>
      </c>
      <c r="B247">
        <v>10388.202298664601</v>
      </c>
      <c r="C247">
        <v>0</v>
      </c>
      <c r="D247">
        <v>0</v>
      </c>
      <c r="E247">
        <f>Table4[[#This Row],[kapp_slack_ub]]/Table4[[#This Row],[kapp_old]]</f>
        <v>0</v>
      </c>
      <c r="F247" t="str">
        <f>"'PRO-"&amp;_xlfn.TEXTAFTER(Table4[[#This Row],[rxn]],"-",-1)&amp;"'"</f>
        <v>'PRO-SPONT'</v>
      </c>
      <c r="G247" t="str">
        <f>_xlfn.XLOOKUP(Table4[[#This Row],[enz]],'[1]Sheet2 (2)'!$A:$A,'[1]Sheet2 (2)'!$B:$B,"")</f>
        <v/>
      </c>
    </row>
    <row r="248" spans="1:7" hidden="1" x14ac:dyDescent="0.2">
      <c r="A248" t="s">
        <v>5060</v>
      </c>
      <c r="B248">
        <v>10388.202298664601</v>
      </c>
      <c r="C248">
        <v>0</v>
      </c>
      <c r="D248">
        <v>0</v>
      </c>
      <c r="E248">
        <f>Table4[[#This Row],[kapp_slack_ub]]/Table4[[#This Row],[kapp_old]]</f>
        <v>0</v>
      </c>
      <c r="F248" t="str">
        <f>"'PRO-"&amp;_xlfn.TEXTAFTER(Table4[[#This Row],[rxn]],"-",-1)&amp;"'"</f>
        <v>'PRO-SPONT'</v>
      </c>
      <c r="G248" t="str">
        <f>_xlfn.XLOOKUP(Table4[[#This Row],[enz]],'[1]Sheet2 (2)'!$A:$A,'[1]Sheet2 (2)'!$B:$B,"")</f>
        <v/>
      </c>
    </row>
    <row r="249" spans="1:7" hidden="1" x14ac:dyDescent="0.2">
      <c r="A249" t="s">
        <v>5061</v>
      </c>
      <c r="B249">
        <v>10388.202298664601</v>
      </c>
      <c r="C249">
        <v>0</v>
      </c>
      <c r="D249">
        <v>0</v>
      </c>
      <c r="E249">
        <f>Table4[[#This Row],[kapp_slack_ub]]/Table4[[#This Row],[kapp_old]]</f>
        <v>0</v>
      </c>
      <c r="F249" t="str">
        <f>"'PRO-"&amp;_xlfn.TEXTAFTER(Table4[[#This Row],[rxn]],"-",-1)&amp;"'"</f>
        <v>'PRO-SPONT'</v>
      </c>
      <c r="G249" t="str">
        <f>_xlfn.XLOOKUP(Table4[[#This Row],[enz]],'[1]Sheet2 (2)'!$A:$A,'[1]Sheet2 (2)'!$B:$B,"")</f>
        <v/>
      </c>
    </row>
    <row r="250" spans="1:7" hidden="1" x14ac:dyDescent="0.2">
      <c r="A250" t="s">
        <v>2785</v>
      </c>
      <c r="B250">
        <v>10388.202298664601</v>
      </c>
      <c r="C250">
        <v>0</v>
      </c>
      <c r="D250">
        <v>0</v>
      </c>
      <c r="E250">
        <f>Table4[[#This Row],[kapp_slack_ub]]/Table4[[#This Row],[kapp_old]]</f>
        <v>0</v>
      </c>
      <c r="F250" t="str">
        <f>"'PRO-"&amp;_xlfn.TEXTAFTER(Table4[[#This Row],[rxn]],"-",-1)&amp;"'"</f>
        <v>'PRO-SPONT'</v>
      </c>
      <c r="G250" t="str">
        <f>_xlfn.XLOOKUP(Table4[[#This Row],[enz]],'[1]Sheet2 (2)'!$A:$A,'[1]Sheet2 (2)'!$B:$B,"")</f>
        <v/>
      </c>
    </row>
    <row r="251" spans="1:7" hidden="1" x14ac:dyDescent="0.2">
      <c r="A251" t="s">
        <v>2786</v>
      </c>
      <c r="B251">
        <v>10388.202298664601</v>
      </c>
      <c r="C251">
        <v>0</v>
      </c>
      <c r="D251">
        <v>0</v>
      </c>
      <c r="E251">
        <f>Table4[[#This Row],[kapp_slack_ub]]/Table4[[#This Row],[kapp_old]]</f>
        <v>0</v>
      </c>
      <c r="F251" t="str">
        <f>"'PRO-"&amp;_xlfn.TEXTAFTER(Table4[[#This Row],[rxn]],"-",-1)&amp;"'"</f>
        <v>'PRO-SPONT'</v>
      </c>
      <c r="G251" t="str">
        <f>_xlfn.XLOOKUP(Table4[[#This Row],[enz]],'[1]Sheet2 (2)'!$A:$A,'[1]Sheet2 (2)'!$B:$B,"")</f>
        <v/>
      </c>
    </row>
    <row r="252" spans="1:7" hidden="1" x14ac:dyDescent="0.2">
      <c r="A252" t="s">
        <v>5062</v>
      </c>
      <c r="B252">
        <v>10388.202298664601</v>
      </c>
      <c r="C252">
        <v>0</v>
      </c>
      <c r="D252">
        <v>0</v>
      </c>
      <c r="E252">
        <f>Table4[[#This Row],[kapp_slack_ub]]/Table4[[#This Row],[kapp_old]]</f>
        <v>0</v>
      </c>
      <c r="F252" t="str">
        <f>"'PRO-"&amp;_xlfn.TEXTAFTER(Table4[[#This Row],[rxn]],"-",-1)&amp;"'"</f>
        <v>'PRO-SPONT'</v>
      </c>
      <c r="G252" t="str">
        <f>_xlfn.XLOOKUP(Table4[[#This Row],[enz]],'[1]Sheet2 (2)'!$A:$A,'[1]Sheet2 (2)'!$B:$B,"")</f>
        <v/>
      </c>
    </row>
    <row r="253" spans="1:7" hidden="1" x14ac:dyDescent="0.2">
      <c r="A253" t="s">
        <v>5063</v>
      </c>
      <c r="B253">
        <v>10388.202298664601</v>
      </c>
      <c r="C253">
        <v>0</v>
      </c>
      <c r="D253">
        <v>0</v>
      </c>
      <c r="E253">
        <f>Table4[[#This Row],[kapp_slack_ub]]/Table4[[#This Row],[kapp_old]]</f>
        <v>0</v>
      </c>
      <c r="F253" t="str">
        <f>"'PRO-"&amp;_xlfn.TEXTAFTER(Table4[[#This Row],[rxn]],"-",-1)&amp;"'"</f>
        <v>'PRO-SPONT'</v>
      </c>
      <c r="G253" t="str">
        <f>_xlfn.XLOOKUP(Table4[[#This Row],[enz]],'[1]Sheet2 (2)'!$A:$A,'[1]Sheet2 (2)'!$B:$B,"")</f>
        <v/>
      </c>
    </row>
    <row r="254" spans="1:7" hidden="1" x14ac:dyDescent="0.2">
      <c r="A254" t="s">
        <v>5064</v>
      </c>
      <c r="B254">
        <v>10388.202298664601</v>
      </c>
      <c r="C254">
        <v>0</v>
      </c>
      <c r="D254">
        <v>0</v>
      </c>
      <c r="E254">
        <f>Table4[[#This Row],[kapp_slack_ub]]/Table4[[#This Row],[kapp_old]]</f>
        <v>0</v>
      </c>
      <c r="F254" t="str">
        <f>"'PRO-"&amp;_xlfn.TEXTAFTER(Table4[[#This Row],[rxn]],"-",-1)&amp;"'"</f>
        <v>'PRO-SPONT'</v>
      </c>
      <c r="G254" t="str">
        <f>_xlfn.XLOOKUP(Table4[[#This Row],[enz]],'[1]Sheet2 (2)'!$A:$A,'[1]Sheet2 (2)'!$B:$B,"")</f>
        <v/>
      </c>
    </row>
    <row r="255" spans="1:7" hidden="1" x14ac:dyDescent="0.2">
      <c r="A255" t="s">
        <v>5065</v>
      </c>
      <c r="B255">
        <v>10388.202298664601</v>
      </c>
      <c r="C255">
        <v>0</v>
      </c>
      <c r="D255">
        <v>0</v>
      </c>
      <c r="E255">
        <f>Table4[[#This Row],[kapp_slack_ub]]/Table4[[#This Row],[kapp_old]]</f>
        <v>0</v>
      </c>
      <c r="F255" t="str">
        <f>"'PRO-"&amp;_xlfn.TEXTAFTER(Table4[[#This Row],[rxn]],"-",-1)&amp;"'"</f>
        <v>'PRO-SPONT'</v>
      </c>
      <c r="G255" t="str">
        <f>_xlfn.XLOOKUP(Table4[[#This Row],[enz]],'[1]Sheet2 (2)'!$A:$A,'[1]Sheet2 (2)'!$B:$B,"")</f>
        <v/>
      </c>
    </row>
    <row r="256" spans="1:7" hidden="1" x14ac:dyDescent="0.2">
      <c r="A256" t="s">
        <v>2787</v>
      </c>
      <c r="B256">
        <v>10388.202298664601</v>
      </c>
      <c r="C256">
        <v>0</v>
      </c>
      <c r="D256">
        <v>0</v>
      </c>
      <c r="E256">
        <f>Table4[[#This Row],[kapp_slack_ub]]/Table4[[#This Row],[kapp_old]]</f>
        <v>0</v>
      </c>
      <c r="F256" t="str">
        <f>"'PRO-"&amp;_xlfn.TEXTAFTER(Table4[[#This Row],[rxn]],"-",-1)&amp;"'"</f>
        <v>'PRO-SPONT'</v>
      </c>
      <c r="G256" t="str">
        <f>_xlfn.XLOOKUP(Table4[[#This Row],[enz]],'[1]Sheet2 (2)'!$A:$A,'[1]Sheet2 (2)'!$B:$B,"")</f>
        <v/>
      </c>
    </row>
    <row r="257" spans="1:7" hidden="1" x14ac:dyDescent="0.2">
      <c r="A257" t="s">
        <v>5066</v>
      </c>
      <c r="B257">
        <v>10388.202298664601</v>
      </c>
      <c r="C257">
        <v>0</v>
      </c>
      <c r="D257">
        <v>0</v>
      </c>
      <c r="E257">
        <f>Table4[[#This Row],[kapp_slack_ub]]/Table4[[#This Row],[kapp_old]]</f>
        <v>0</v>
      </c>
      <c r="F257" t="str">
        <f>"'PRO-"&amp;_xlfn.TEXTAFTER(Table4[[#This Row],[rxn]],"-",-1)&amp;"'"</f>
        <v>'PRO-SPONT'</v>
      </c>
      <c r="G257" t="str">
        <f>_xlfn.XLOOKUP(Table4[[#This Row],[enz]],'[1]Sheet2 (2)'!$A:$A,'[1]Sheet2 (2)'!$B:$B,"")</f>
        <v/>
      </c>
    </row>
    <row r="258" spans="1:7" hidden="1" x14ac:dyDescent="0.2">
      <c r="A258" t="s">
        <v>5067</v>
      </c>
      <c r="B258">
        <v>10388.202298664601</v>
      </c>
      <c r="C258">
        <v>0</v>
      </c>
      <c r="D258">
        <v>0</v>
      </c>
      <c r="E258">
        <f>Table4[[#This Row],[kapp_slack_ub]]/Table4[[#This Row],[kapp_old]]</f>
        <v>0</v>
      </c>
      <c r="F258" t="str">
        <f>"'PRO-"&amp;_xlfn.TEXTAFTER(Table4[[#This Row],[rxn]],"-",-1)&amp;"'"</f>
        <v>'PRO-SPONT'</v>
      </c>
      <c r="G258" t="str">
        <f>_xlfn.XLOOKUP(Table4[[#This Row],[enz]],'[1]Sheet2 (2)'!$A:$A,'[1]Sheet2 (2)'!$B:$B,"")</f>
        <v/>
      </c>
    </row>
    <row r="259" spans="1:7" hidden="1" x14ac:dyDescent="0.2">
      <c r="A259" t="s">
        <v>5068</v>
      </c>
      <c r="B259">
        <v>10388.202298664601</v>
      </c>
      <c r="C259">
        <v>0</v>
      </c>
      <c r="D259">
        <v>0</v>
      </c>
      <c r="E259">
        <f>Table4[[#This Row],[kapp_slack_ub]]/Table4[[#This Row],[kapp_old]]</f>
        <v>0</v>
      </c>
      <c r="F259" t="str">
        <f>"'PRO-"&amp;_xlfn.TEXTAFTER(Table4[[#This Row],[rxn]],"-",-1)&amp;"'"</f>
        <v>'PRO-SPONT'</v>
      </c>
      <c r="G259" t="str">
        <f>_xlfn.XLOOKUP(Table4[[#This Row],[enz]],'[1]Sheet2 (2)'!$A:$A,'[1]Sheet2 (2)'!$B:$B,"")</f>
        <v/>
      </c>
    </row>
    <row r="260" spans="1:7" hidden="1" x14ac:dyDescent="0.2">
      <c r="A260" t="s">
        <v>5069</v>
      </c>
      <c r="B260">
        <v>10388.202298664601</v>
      </c>
      <c r="C260">
        <v>0</v>
      </c>
      <c r="D260">
        <v>0</v>
      </c>
      <c r="E260">
        <f>Table4[[#This Row],[kapp_slack_ub]]/Table4[[#This Row],[kapp_old]]</f>
        <v>0</v>
      </c>
      <c r="F260" t="str">
        <f>"'PRO-"&amp;_xlfn.TEXTAFTER(Table4[[#This Row],[rxn]],"-",-1)&amp;"'"</f>
        <v>'PRO-SPONT'</v>
      </c>
      <c r="G260" t="str">
        <f>_xlfn.XLOOKUP(Table4[[#This Row],[enz]],'[1]Sheet2 (2)'!$A:$A,'[1]Sheet2 (2)'!$B:$B,"")</f>
        <v/>
      </c>
    </row>
    <row r="261" spans="1:7" hidden="1" x14ac:dyDescent="0.2">
      <c r="A261" t="s">
        <v>5070</v>
      </c>
      <c r="B261">
        <v>10388.202298664601</v>
      </c>
      <c r="C261">
        <v>0</v>
      </c>
      <c r="D261">
        <v>0</v>
      </c>
      <c r="E261">
        <f>Table4[[#This Row],[kapp_slack_ub]]/Table4[[#This Row],[kapp_old]]</f>
        <v>0</v>
      </c>
      <c r="F261" t="str">
        <f>"'PRO-"&amp;_xlfn.TEXTAFTER(Table4[[#This Row],[rxn]],"-",-1)&amp;"'"</f>
        <v>'PRO-SPONT'</v>
      </c>
      <c r="G261" t="str">
        <f>_xlfn.XLOOKUP(Table4[[#This Row],[enz]],'[1]Sheet2 (2)'!$A:$A,'[1]Sheet2 (2)'!$B:$B,"")</f>
        <v/>
      </c>
    </row>
    <row r="262" spans="1:7" hidden="1" x14ac:dyDescent="0.2">
      <c r="A262" t="s">
        <v>5071</v>
      </c>
      <c r="B262">
        <v>10388.202298664601</v>
      </c>
      <c r="C262">
        <v>0</v>
      </c>
      <c r="D262">
        <v>0</v>
      </c>
      <c r="E262">
        <f>Table4[[#This Row],[kapp_slack_ub]]/Table4[[#This Row],[kapp_old]]</f>
        <v>0</v>
      </c>
      <c r="F262" t="str">
        <f>"'PRO-"&amp;_xlfn.TEXTAFTER(Table4[[#This Row],[rxn]],"-",-1)&amp;"'"</f>
        <v>'PRO-SPONT'</v>
      </c>
      <c r="G262" t="str">
        <f>_xlfn.XLOOKUP(Table4[[#This Row],[enz]],'[1]Sheet2 (2)'!$A:$A,'[1]Sheet2 (2)'!$B:$B,"")</f>
        <v/>
      </c>
    </row>
    <row r="263" spans="1:7" hidden="1" x14ac:dyDescent="0.2">
      <c r="A263" t="s">
        <v>5072</v>
      </c>
      <c r="B263">
        <v>10388.202298664601</v>
      </c>
      <c r="C263">
        <v>0</v>
      </c>
      <c r="D263">
        <v>0</v>
      </c>
      <c r="E263">
        <f>Table4[[#This Row],[kapp_slack_ub]]/Table4[[#This Row],[kapp_old]]</f>
        <v>0</v>
      </c>
      <c r="F263" t="str">
        <f>"'PRO-"&amp;_xlfn.TEXTAFTER(Table4[[#This Row],[rxn]],"-",-1)&amp;"'"</f>
        <v>'PRO-SPONT'</v>
      </c>
      <c r="G263" t="str">
        <f>_xlfn.XLOOKUP(Table4[[#This Row],[enz]],'[1]Sheet2 (2)'!$A:$A,'[1]Sheet2 (2)'!$B:$B,"")</f>
        <v/>
      </c>
    </row>
    <row r="264" spans="1:7" hidden="1" x14ac:dyDescent="0.2">
      <c r="A264" t="s">
        <v>5073</v>
      </c>
      <c r="B264">
        <v>10388.202298664601</v>
      </c>
      <c r="C264">
        <v>0</v>
      </c>
      <c r="D264">
        <v>0</v>
      </c>
      <c r="E264">
        <f>Table4[[#This Row],[kapp_slack_ub]]/Table4[[#This Row],[kapp_old]]</f>
        <v>0</v>
      </c>
      <c r="F264" t="str">
        <f>"'PRO-"&amp;_xlfn.TEXTAFTER(Table4[[#This Row],[rxn]],"-",-1)&amp;"'"</f>
        <v>'PRO-SPONT'</v>
      </c>
      <c r="G264" t="str">
        <f>_xlfn.XLOOKUP(Table4[[#This Row],[enz]],'[1]Sheet2 (2)'!$A:$A,'[1]Sheet2 (2)'!$B:$B,"")</f>
        <v/>
      </c>
    </row>
    <row r="265" spans="1:7" hidden="1" x14ac:dyDescent="0.2">
      <c r="A265" t="s">
        <v>5074</v>
      </c>
      <c r="B265">
        <v>10388.202298664601</v>
      </c>
      <c r="C265">
        <v>0</v>
      </c>
      <c r="D265">
        <v>0</v>
      </c>
      <c r="E265">
        <f>Table4[[#This Row],[kapp_slack_ub]]/Table4[[#This Row],[kapp_old]]</f>
        <v>0</v>
      </c>
      <c r="F265" t="str">
        <f>"'PRO-"&amp;_xlfn.TEXTAFTER(Table4[[#This Row],[rxn]],"-",-1)&amp;"'"</f>
        <v>'PRO-SPONT'</v>
      </c>
      <c r="G265" t="str">
        <f>_xlfn.XLOOKUP(Table4[[#This Row],[enz]],'[1]Sheet2 (2)'!$A:$A,'[1]Sheet2 (2)'!$B:$B,"")</f>
        <v/>
      </c>
    </row>
    <row r="266" spans="1:7" hidden="1" x14ac:dyDescent="0.2">
      <c r="A266" t="s">
        <v>5075</v>
      </c>
      <c r="B266">
        <v>10388.202298664601</v>
      </c>
      <c r="C266">
        <v>0</v>
      </c>
      <c r="D266">
        <v>0</v>
      </c>
      <c r="E266">
        <f>Table4[[#This Row],[kapp_slack_ub]]/Table4[[#This Row],[kapp_old]]</f>
        <v>0</v>
      </c>
      <c r="F266" t="str">
        <f>"'PRO-"&amp;_xlfn.TEXTAFTER(Table4[[#This Row],[rxn]],"-",-1)&amp;"'"</f>
        <v>'PRO-SPONT'</v>
      </c>
      <c r="G266" t="str">
        <f>_xlfn.XLOOKUP(Table4[[#This Row],[enz]],'[1]Sheet2 (2)'!$A:$A,'[1]Sheet2 (2)'!$B:$B,"")</f>
        <v/>
      </c>
    </row>
    <row r="267" spans="1:7" hidden="1" x14ac:dyDescent="0.2">
      <c r="A267" t="s">
        <v>5076</v>
      </c>
      <c r="B267">
        <v>10388.202298664601</v>
      </c>
      <c r="C267">
        <v>0</v>
      </c>
      <c r="D267">
        <v>0</v>
      </c>
      <c r="E267">
        <f>Table4[[#This Row],[kapp_slack_ub]]/Table4[[#This Row],[kapp_old]]</f>
        <v>0</v>
      </c>
      <c r="F267" t="str">
        <f>"'PRO-"&amp;_xlfn.TEXTAFTER(Table4[[#This Row],[rxn]],"-",-1)&amp;"'"</f>
        <v>'PRO-SPONT'</v>
      </c>
      <c r="G267" t="str">
        <f>_xlfn.XLOOKUP(Table4[[#This Row],[enz]],'[1]Sheet2 (2)'!$A:$A,'[1]Sheet2 (2)'!$B:$B,"")</f>
        <v/>
      </c>
    </row>
    <row r="268" spans="1:7" hidden="1" x14ac:dyDescent="0.2">
      <c r="A268" t="s">
        <v>5077</v>
      </c>
      <c r="B268">
        <v>10388.202298664601</v>
      </c>
      <c r="C268">
        <v>0</v>
      </c>
      <c r="D268">
        <v>0</v>
      </c>
      <c r="E268">
        <f>Table4[[#This Row],[kapp_slack_ub]]/Table4[[#This Row],[kapp_old]]</f>
        <v>0</v>
      </c>
      <c r="F268" t="str">
        <f>"'PRO-"&amp;_xlfn.TEXTAFTER(Table4[[#This Row],[rxn]],"-",-1)&amp;"'"</f>
        <v>'PRO-SPONT'</v>
      </c>
      <c r="G268" t="str">
        <f>_xlfn.XLOOKUP(Table4[[#This Row],[enz]],'[1]Sheet2 (2)'!$A:$A,'[1]Sheet2 (2)'!$B:$B,"")</f>
        <v/>
      </c>
    </row>
    <row r="269" spans="1:7" hidden="1" x14ac:dyDescent="0.2">
      <c r="A269" t="s">
        <v>5078</v>
      </c>
      <c r="B269">
        <v>10388.202298664601</v>
      </c>
      <c r="C269">
        <v>0</v>
      </c>
      <c r="D269">
        <v>0</v>
      </c>
      <c r="E269">
        <f>Table4[[#This Row],[kapp_slack_ub]]/Table4[[#This Row],[kapp_old]]</f>
        <v>0</v>
      </c>
      <c r="F269" t="str">
        <f>"'PRO-"&amp;_xlfn.TEXTAFTER(Table4[[#This Row],[rxn]],"-",-1)&amp;"'"</f>
        <v>'PRO-SPONT'</v>
      </c>
      <c r="G269" t="str">
        <f>_xlfn.XLOOKUP(Table4[[#This Row],[enz]],'[1]Sheet2 (2)'!$A:$A,'[1]Sheet2 (2)'!$B:$B,"")</f>
        <v/>
      </c>
    </row>
    <row r="270" spans="1:7" hidden="1" x14ac:dyDescent="0.2">
      <c r="A270" t="s">
        <v>5079</v>
      </c>
      <c r="B270">
        <v>10388.202298664601</v>
      </c>
      <c r="C270">
        <v>0</v>
      </c>
      <c r="D270">
        <v>0</v>
      </c>
      <c r="E270">
        <f>Table4[[#This Row],[kapp_slack_ub]]/Table4[[#This Row],[kapp_old]]</f>
        <v>0</v>
      </c>
      <c r="F270" t="str">
        <f>"'PRO-"&amp;_xlfn.TEXTAFTER(Table4[[#This Row],[rxn]],"-",-1)&amp;"'"</f>
        <v>'PRO-SPONT'</v>
      </c>
      <c r="G270" t="str">
        <f>_xlfn.XLOOKUP(Table4[[#This Row],[enz]],'[1]Sheet2 (2)'!$A:$A,'[1]Sheet2 (2)'!$B:$B,"")</f>
        <v/>
      </c>
    </row>
    <row r="271" spans="1:7" hidden="1" x14ac:dyDescent="0.2">
      <c r="A271" t="s">
        <v>5080</v>
      </c>
      <c r="B271">
        <v>10388.202298664601</v>
      </c>
      <c r="C271">
        <v>0</v>
      </c>
      <c r="D271">
        <v>0</v>
      </c>
      <c r="E271">
        <f>Table4[[#This Row],[kapp_slack_ub]]/Table4[[#This Row],[kapp_old]]</f>
        <v>0</v>
      </c>
      <c r="F271" t="str">
        <f>"'PRO-"&amp;_xlfn.TEXTAFTER(Table4[[#This Row],[rxn]],"-",-1)&amp;"'"</f>
        <v>'PRO-SPONT'</v>
      </c>
      <c r="G271" t="str">
        <f>_xlfn.XLOOKUP(Table4[[#This Row],[enz]],'[1]Sheet2 (2)'!$A:$A,'[1]Sheet2 (2)'!$B:$B,"")</f>
        <v/>
      </c>
    </row>
    <row r="272" spans="1:7" hidden="1" x14ac:dyDescent="0.2">
      <c r="A272" t="s">
        <v>5081</v>
      </c>
      <c r="B272">
        <v>10388.202298664601</v>
      </c>
      <c r="C272">
        <v>0</v>
      </c>
      <c r="D272">
        <v>0</v>
      </c>
      <c r="E272">
        <f>Table4[[#This Row],[kapp_slack_ub]]/Table4[[#This Row],[kapp_old]]</f>
        <v>0</v>
      </c>
      <c r="F272" t="str">
        <f>"'PRO-"&amp;_xlfn.TEXTAFTER(Table4[[#This Row],[rxn]],"-",-1)&amp;"'"</f>
        <v>'PRO-SPONT'</v>
      </c>
      <c r="G272" t="str">
        <f>_xlfn.XLOOKUP(Table4[[#This Row],[enz]],'[1]Sheet2 (2)'!$A:$A,'[1]Sheet2 (2)'!$B:$B,"")</f>
        <v/>
      </c>
    </row>
    <row r="273" spans="1:7" hidden="1" x14ac:dyDescent="0.2">
      <c r="A273" t="s">
        <v>5082</v>
      </c>
      <c r="B273">
        <v>10388.202298664601</v>
      </c>
      <c r="C273">
        <v>0</v>
      </c>
      <c r="D273">
        <v>0</v>
      </c>
      <c r="E273">
        <f>Table4[[#This Row],[kapp_slack_ub]]/Table4[[#This Row],[kapp_old]]</f>
        <v>0</v>
      </c>
      <c r="F273" t="str">
        <f>"'PRO-"&amp;_xlfn.TEXTAFTER(Table4[[#This Row],[rxn]],"-",-1)&amp;"'"</f>
        <v>'PRO-SPONT'</v>
      </c>
      <c r="G273" t="str">
        <f>_xlfn.XLOOKUP(Table4[[#This Row],[enz]],'[1]Sheet2 (2)'!$A:$A,'[1]Sheet2 (2)'!$B:$B,"")</f>
        <v/>
      </c>
    </row>
    <row r="274" spans="1:7" hidden="1" x14ac:dyDescent="0.2">
      <c r="A274" t="s">
        <v>5083</v>
      </c>
      <c r="B274">
        <v>10388.202298664601</v>
      </c>
      <c r="C274">
        <v>0</v>
      </c>
      <c r="D274">
        <v>0</v>
      </c>
      <c r="E274">
        <f>Table4[[#This Row],[kapp_slack_ub]]/Table4[[#This Row],[kapp_old]]</f>
        <v>0</v>
      </c>
      <c r="F274" t="str">
        <f>"'PRO-"&amp;_xlfn.TEXTAFTER(Table4[[#This Row],[rxn]],"-",-1)&amp;"'"</f>
        <v>'PRO-SPONT'</v>
      </c>
      <c r="G274" t="str">
        <f>_xlfn.XLOOKUP(Table4[[#This Row],[enz]],'[1]Sheet2 (2)'!$A:$A,'[1]Sheet2 (2)'!$B:$B,"")</f>
        <v/>
      </c>
    </row>
    <row r="275" spans="1:7" hidden="1" x14ac:dyDescent="0.2">
      <c r="A275" t="s">
        <v>5084</v>
      </c>
      <c r="B275">
        <v>10388.202298664601</v>
      </c>
      <c r="C275">
        <v>0</v>
      </c>
      <c r="D275">
        <v>0</v>
      </c>
      <c r="E275">
        <f>Table4[[#This Row],[kapp_slack_ub]]/Table4[[#This Row],[kapp_old]]</f>
        <v>0</v>
      </c>
      <c r="F275" t="str">
        <f>"'PRO-"&amp;_xlfn.TEXTAFTER(Table4[[#This Row],[rxn]],"-",-1)&amp;"'"</f>
        <v>'PRO-SPONT'</v>
      </c>
      <c r="G275" t="str">
        <f>_xlfn.XLOOKUP(Table4[[#This Row],[enz]],'[1]Sheet2 (2)'!$A:$A,'[1]Sheet2 (2)'!$B:$B,"")</f>
        <v/>
      </c>
    </row>
    <row r="276" spans="1:7" hidden="1" x14ac:dyDescent="0.2">
      <c r="A276" t="s">
        <v>5085</v>
      </c>
      <c r="B276">
        <v>10388.202298664601</v>
      </c>
      <c r="C276">
        <v>0</v>
      </c>
      <c r="D276">
        <v>0</v>
      </c>
      <c r="E276">
        <f>Table4[[#This Row],[kapp_slack_ub]]/Table4[[#This Row],[kapp_old]]</f>
        <v>0</v>
      </c>
      <c r="F276" t="str">
        <f>"'PRO-"&amp;_xlfn.TEXTAFTER(Table4[[#This Row],[rxn]],"-",-1)&amp;"'"</f>
        <v>'PRO-SPONT'</v>
      </c>
      <c r="G276" t="str">
        <f>_xlfn.XLOOKUP(Table4[[#This Row],[enz]],'[1]Sheet2 (2)'!$A:$A,'[1]Sheet2 (2)'!$B:$B,"")</f>
        <v/>
      </c>
    </row>
    <row r="277" spans="1:7" hidden="1" x14ac:dyDescent="0.2">
      <c r="A277" t="s">
        <v>5086</v>
      </c>
      <c r="B277">
        <v>10388.202298664601</v>
      </c>
      <c r="C277">
        <v>0</v>
      </c>
      <c r="D277">
        <v>0</v>
      </c>
      <c r="E277">
        <f>Table4[[#This Row],[kapp_slack_ub]]/Table4[[#This Row],[kapp_old]]</f>
        <v>0</v>
      </c>
      <c r="F277" t="str">
        <f>"'PRO-"&amp;_xlfn.TEXTAFTER(Table4[[#This Row],[rxn]],"-",-1)&amp;"'"</f>
        <v>'PRO-SPONT'</v>
      </c>
      <c r="G277" t="str">
        <f>_xlfn.XLOOKUP(Table4[[#This Row],[enz]],'[1]Sheet2 (2)'!$A:$A,'[1]Sheet2 (2)'!$B:$B,"")</f>
        <v/>
      </c>
    </row>
    <row r="278" spans="1:7" hidden="1" x14ac:dyDescent="0.2">
      <c r="A278" t="s">
        <v>5087</v>
      </c>
      <c r="B278">
        <v>10388.202298664601</v>
      </c>
      <c r="C278">
        <v>0</v>
      </c>
      <c r="D278">
        <v>0</v>
      </c>
      <c r="E278">
        <f>Table4[[#This Row],[kapp_slack_ub]]/Table4[[#This Row],[kapp_old]]</f>
        <v>0</v>
      </c>
      <c r="F278" t="str">
        <f>"'PRO-"&amp;_xlfn.TEXTAFTER(Table4[[#This Row],[rxn]],"-",-1)&amp;"'"</f>
        <v>'PRO-SPONT'</v>
      </c>
      <c r="G278" t="str">
        <f>_xlfn.XLOOKUP(Table4[[#This Row],[enz]],'[1]Sheet2 (2)'!$A:$A,'[1]Sheet2 (2)'!$B:$B,"")</f>
        <v/>
      </c>
    </row>
    <row r="279" spans="1:7" hidden="1" x14ac:dyDescent="0.2">
      <c r="A279" t="s">
        <v>2788</v>
      </c>
      <c r="B279">
        <v>10388.202298664601</v>
      </c>
      <c r="C279">
        <v>0</v>
      </c>
      <c r="D279">
        <v>0</v>
      </c>
      <c r="E279">
        <f>Table4[[#This Row],[kapp_slack_ub]]/Table4[[#This Row],[kapp_old]]</f>
        <v>0</v>
      </c>
      <c r="F279" t="str">
        <f>"'PRO-"&amp;_xlfn.TEXTAFTER(Table4[[#This Row],[rxn]],"-",-1)&amp;"'"</f>
        <v>'PRO-SPONT'</v>
      </c>
      <c r="G279" t="str">
        <f>_xlfn.XLOOKUP(Table4[[#This Row],[enz]],'[1]Sheet2 (2)'!$A:$A,'[1]Sheet2 (2)'!$B:$B,"")</f>
        <v/>
      </c>
    </row>
    <row r="280" spans="1:7" hidden="1" x14ac:dyDescent="0.2">
      <c r="A280" t="s">
        <v>5088</v>
      </c>
      <c r="B280">
        <v>10388.202298664601</v>
      </c>
      <c r="C280">
        <v>0</v>
      </c>
      <c r="D280">
        <v>0</v>
      </c>
      <c r="E280">
        <f>Table4[[#This Row],[kapp_slack_ub]]/Table4[[#This Row],[kapp_old]]</f>
        <v>0</v>
      </c>
      <c r="F280" t="str">
        <f>"'PRO-"&amp;_xlfn.TEXTAFTER(Table4[[#This Row],[rxn]],"-",-1)&amp;"'"</f>
        <v>'PRO-SPONT'</v>
      </c>
      <c r="G280" t="str">
        <f>_xlfn.XLOOKUP(Table4[[#This Row],[enz]],'[1]Sheet2 (2)'!$A:$A,'[1]Sheet2 (2)'!$B:$B,"")</f>
        <v/>
      </c>
    </row>
    <row r="281" spans="1:7" hidden="1" x14ac:dyDescent="0.2">
      <c r="A281" t="s">
        <v>5089</v>
      </c>
      <c r="B281">
        <v>10388.202298664601</v>
      </c>
      <c r="C281">
        <v>0</v>
      </c>
      <c r="D281">
        <v>0</v>
      </c>
      <c r="E281">
        <f>Table4[[#This Row],[kapp_slack_ub]]/Table4[[#This Row],[kapp_old]]</f>
        <v>0</v>
      </c>
      <c r="F281" t="str">
        <f>"'PRO-"&amp;_xlfn.TEXTAFTER(Table4[[#This Row],[rxn]],"-",-1)&amp;"'"</f>
        <v>'PRO-SPONT'</v>
      </c>
      <c r="G281" t="str">
        <f>_xlfn.XLOOKUP(Table4[[#This Row],[enz]],'[1]Sheet2 (2)'!$A:$A,'[1]Sheet2 (2)'!$B:$B,"")</f>
        <v/>
      </c>
    </row>
    <row r="282" spans="1:7" hidden="1" x14ac:dyDescent="0.2">
      <c r="A282" t="s">
        <v>5090</v>
      </c>
      <c r="B282">
        <v>10388.202298664601</v>
      </c>
      <c r="C282">
        <v>0</v>
      </c>
      <c r="D282">
        <v>0</v>
      </c>
      <c r="E282">
        <f>Table4[[#This Row],[kapp_slack_ub]]/Table4[[#This Row],[kapp_old]]</f>
        <v>0</v>
      </c>
      <c r="F282" t="str">
        <f>"'PRO-"&amp;_xlfn.TEXTAFTER(Table4[[#This Row],[rxn]],"-",-1)&amp;"'"</f>
        <v>'PRO-SPONT'</v>
      </c>
      <c r="G282" t="str">
        <f>_xlfn.XLOOKUP(Table4[[#This Row],[enz]],'[1]Sheet2 (2)'!$A:$A,'[1]Sheet2 (2)'!$B:$B,"")</f>
        <v/>
      </c>
    </row>
    <row r="283" spans="1:7" hidden="1" x14ac:dyDescent="0.2">
      <c r="A283" t="s">
        <v>5091</v>
      </c>
      <c r="B283">
        <v>10388.202298664601</v>
      </c>
      <c r="C283">
        <v>0</v>
      </c>
      <c r="D283">
        <v>0</v>
      </c>
      <c r="E283">
        <f>Table4[[#This Row],[kapp_slack_ub]]/Table4[[#This Row],[kapp_old]]</f>
        <v>0</v>
      </c>
      <c r="F283" t="str">
        <f>"'PRO-"&amp;_xlfn.TEXTAFTER(Table4[[#This Row],[rxn]],"-",-1)&amp;"'"</f>
        <v>'PRO-SPONT'</v>
      </c>
      <c r="G283" t="str">
        <f>_xlfn.XLOOKUP(Table4[[#This Row],[enz]],'[1]Sheet2 (2)'!$A:$A,'[1]Sheet2 (2)'!$B:$B,"")</f>
        <v/>
      </c>
    </row>
    <row r="284" spans="1:7" hidden="1" x14ac:dyDescent="0.2">
      <c r="A284" t="s">
        <v>5092</v>
      </c>
      <c r="B284">
        <v>10388.202298664601</v>
      </c>
      <c r="C284">
        <v>0</v>
      </c>
      <c r="D284">
        <v>0</v>
      </c>
      <c r="E284">
        <f>Table4[[#This Row],[kapp_slack_ub]]/Table4[[#This Row],[kapp_old]]</f>
        <v>0</v>
      </c>
      <c r="F284" t="str">
        <f>"'PRO-"&amp;_xlfn.TEXTAFTER(Table4[[#This Row],[rxn]],"-",-1)&amp;"'"</f>
        <v>'PRO-SPONT'</v>
      </c>
      <c r="G284" t="str">
        <f>_xlfn.XLOOKUP(Table4[[#This Row],[enz]],'[1]Sheet2 (2)'!$A:$A,'[1]Sheet2 (2)'!$B:$B,"")</f>
        <v/>
      </c>
    </row>
    <row r="285" spans="1:7" hidden="1" x14ac:dyDescent="0.2">
      <c r="A285" t="s">
        <v>5093</v>
      </c>
      <c r="B285">
        <v>10388.202298664601</v>
      </c>
      <c r="C285">
        <v>0</v>
      </c>
      <c r="D285">
        <v>0</v>
      </c>
      <c r="E285">
        <f>Table4[[#This Row],[kapp_slack_ub]]/Table4[[#This Row],[kapp_old]]</f>
        <v>0</v>
      </c>
      <c r="F285" t="str">
        <f>"'PRO-"&amp;_xlfn.TEXTAFTER(Table4[[#This Row],[rxn]],"-",-1)&amp;"'"</f>
        <v>'PRO-SPONT'</v>
      </c>
      <c r="G285" t="str">
        <f>_xlfn.XLOOKUP(Table4[[#This Row],[enz]],'[1]Sheet2 (2)'!$A:$A,'[1]Sheet2 (2)'!$B:$B,"")</f>
        <v/>
      </c>
    </row>
    <row r="286" spans="1:7" hidden="1" x14ac:dyDescent="0.2">
      <c r="A286" t="s">
        <v>5094</v>
      </c>
      <c r="B286">
        <v>10388.202298664601</v>
      </c>
      <c r="C286">
        <v>0</v>
      </c>
      <c r="D286">
        <v>0</v>
      </c>
      <c r="E286">
        <f>Table4[[#This Row],[kapp_slack_ub]]/Table4[[#This Row],[kapp_old]]</f>
        <v>0</v>
      </c>
      <c r="F286" t="str">
        <f>"'PRO-"&amp;_xlfn.TEXTAFTER(Table4[[#This Row],[rxn]],"-",-1)&amp;"'"</f>
        <v>'PRO-SPONT'</v>
      </c>
      <c r="G286" t="str">
        <f>_xlfn.XLOOKUP(Table4[[#This Row],[enz]],'[1]Sheet2 (2)'!$A:$A,'[1]Sheet2 (2)'!$B:$B,"")</f>
        <v/>
      </c>
    </row>
    <row r="287" spans="1:7" hidden="1" x14ac:dyDescent="0.2">
      <c r="A287" t="s">
        <v>2789</v>
      </c>
      <c r="B287">
        <v>10388.202298664601</v>
      </c>
      <c r="C287">
        <v>0</v>
      </c>
      <c r="D287">
        <v>0</v>
      </c>
      <c r="E287">
        <f>Table4[[#This Row],[kapp_slack_ub]]/Table4[[#This Row],[kapp_old]]</f>
        <v>0</v>
      </c>
      <c r="F287" t="str">
        <f>"'PRO-"&amp;_xlfn.TEXTAFTER(Table4[[#This Row],[rxn]],"-",-1)&amp;"'"</f>
        <v>'PRO-SPONT'</v>
      </c>
      <c r="G287" t="str">
        <f>_xlfn.XLOOKUP(Table4[[#This Row],[enz]],'[1]Sheet2 (2)'!$A:$A,'[1]Sheet2 (2)'!$B:$B,"")</f>
        <v/>
      </c>
    </row>
    <row r="288" spans="1:7" hidden="1" x14ac:dyDescent="0.2">
      <c r="A288" t="s">
        <v>5095</v>
      </c>
      <c r="B288">
        <v>10388.202298664601</v>
      </c>
      <c r="C288">
        <v>0</v>
      </c>
      <c r="D288">
        <v>0</v>
      </c>
      <c r="E288">
        <f>Table4[[#This Row],[kapp_slack_ub]]/Table4[[#This Row],[kapp_old]]</f>
        <v>0</v>
      </c>
      <c r="F288" t="str">
        <f>"'PRO-"&amp;_xlfn.TEXTAFTER(Table4[[#This Row],[rxn]],"-",-1)&amp;"'"</f>
        <v>'PRO-SPONT'</v>
      </c>
      <c r="G288" t="str">
        <f>_xlfn.XLOOKUP(Table4[[#This Row],[enz]],'[1]Sheet2 (2)'!$A:$A,'[1]Sheet2 (2)'!$B:$B,"")</f>
        <v/>
      </c>
    </row>
    <row r="289" spans="1:7" hidden="1" x14ac:dyDescent="0.2">
      <c r="A289" t="s">
        <v>5096</v>
      </c>
      <c r="B289">
        <v>10388.202298664601</v>
      </c>
      <c r="C289">
        <v>0</v>
      </c>
      <c r="D289">
        <v>0</v>
      </c>
      <c r="E289">
        <f>Table4[[#This Row],[kapp_slack_ub]]/Table4[[#This Row],[kapp_old]]</f>
        <v>0</v>
      </c>
      <c r="F289" t="str">
        <f>"'PRO-"&amp;_xlfn.TEXTAFTER(Table4[[#This Row],[rxn]],"-",-1)&amp;"'"</f>
        <v>'PRO-SPONT'</v>
      </c>
      <c r="G289" t="str">
        <f>_xlfn.XLOOKUP(Table4[[#This Row],[enz]],'[1]Sheet2 (2)'!$A:$A,'[1]Sheet2 (2)'!$B:$B,"")</f>
        <v/>
      </c>
    </row>
    <row r="290" spans="1:7" hidden="1" x14ac:dyDescent="0.2">
      <c r="A290" t="s">
        <v>5097</v>
      </c>
      <c r="B290">
        <v>10388.202298664601</v>
      </c>
      <c r="C290">
        <v>0</v>
      </c>
      <c r="D290">
        <v>0</v>
      </c>
      <c r="E290">
        <f>Table4[[#This Row],[kapp_slack_ub]]/Table4[[#This Row],[kapp_old]]</f>
        <v>0</v>
      </c>
      <c r="F290" t="str">
        <f>"'PRO-"&amp;_xlfn.TEXTAFTER(Table4[[#This Row],[rxn]],"-",-1)&amp;"'"</f>
        <v>'PRO-SPONT'</v>
      </c>
      <c r="G290" t="str">
        <f>_xlfn.XLOOKUP(Table4[[#This Row],[enz]],'[1]Sheet2 (2)'!$A:$A,'[1]Sheet2 (2)'!$B:$B,"")</f>
        <v/>
      </c>
    </row>
    <row r="291" spans="1:7" hidden="1" x14ac:dyDescent="0.2">
      <c r="A291" t="s">
        <v>5098</v>
      </c>
      <c r="B291">
        <v>10388.202298664601</v>
      </c>
      <c r="C291">
        <v>0</v>
      </c>
      <c r="D291">
        <v>0</v>
      </c>
      <c r="E291">
        <f>Table4[[#This Row],[kapp_slack_ub]]/Table4[[#This Row],[kapp_old]]</f>
        <v>0</v>
      </c>
      <c r="F291" t="str">
        <f>"'PRO-"&amp;_xlfn.TEXTAFTER(Table4[[#This Row],[rxn]],"-",-1)&amp;"'"</f>
        <v>'PRO-SPONT'</v>
      </c>
      <c r="G291" t="str">
        <f>_xlfn.XLOOKUP(Table4[[#This Row],[enz]],'[1]Sheet2 (2)'!$A:$A,'[1]Sheet2 (2)'!$B:$B,"")</f>
        <v/>
      </c>
    </row>
    <row r="292" spans="1:7" hidden="1" x14ac:dyDescent="0.2">
      <c r="A292" t="s">
        <v>5099</v>
      </c>
      <c r="B292">
        <v>10388.202298664601</v>
      </c>
      <c r="C292">
        <v>0</v>
      </c>
      <c r="D292">
        <v>0</v>
      </c>
      <c r="E292">
        <f>Table4[[#This Row],[kapp_slack_ub]]/Table4[[#This Row],[kapp_old]]</f>
        <v>0</v>
      </c>
      <c r="F292" t="str">
        <f>"'PRO-"&amp;_xlfn.TEXTAFTER(Table4[[#This Row],[rxn]],"-",-1)&amp;"'"</f>
        <v>'PRO-SPONT'</v>
      </c>
      <c r="G292" t="str">
        <f>_xlfn.XLOOKUP(Table4[[#This Row],[enz]],'[1]Sheet2 (2)'!$A:$A,'[1]Sheet2 (2)'!$B:$B,"")</f>
        <v/>
      </c>
    </row>
    <row r="293" spans="1:7" hidden="1" x14ac:dyDescent="0.2">
      <c r="A293" t="s">
        <v>5100</v>
      </c>
      <c r="B293">
        <v>10388.202298664601</v>
      </c>
      <c r="C293">
        <v>0</v>
      </c>
      <c r="D293">
        <v>0</v>
      </c>
      <c r="E293">
        <f>Table4[[#This Row],[kapp_slack_ub]]/Table4[[#This Row],[kapp_old]]</f>
        <v>0</v>
      </c>
      <c r="F293" t="str">
        <f>"'PRO-"&amp;_xlfn.TEXTAFTER(Table4[[#This Row],[rxn]],"-",-1)&amp;"'"</f>
        <v>'PRO-SPONT'</v>
      </c>
      <c r="G293" t="str">
        <f>_xlfn.XLOOKUP(Table4[[#This Row],[enz]],'[1]Sheet2 (2)'!$A:$A,'[1]Sheet2 (2)'!$B:$B,"")</f>
        <v/>
      </c>
    </row>
    <row r="294" spans="1:7" hidden="1" x14ac:dyDescent="0.2">
      <c r="A294" t="s">
        <v>5101</v>
      </c>
      <c r="B294">
        <v>10388.202298664601</v>
      </c>
      <c r="C294">
        <v>0</v>
      </c>
      <c r="D294">
        <v>0</v>
      </c>
      <c r="E294">
        <f>Table4[[#This Row],[kapp_slack_ub]]/Table4[[#This Row],[kapp_old]]</f>
        <v>0</v>
      </c>
      <c r="F294" t="str">
        <f>"'PRO-"&amp;_xlfn.TEXTAFTER(Table4[[#This Row],[rxn]],"-",-1)&amp;"'"</f>
        <v>'PRO-SPONT'</v>
      </c>
      <c r="G294" t="str">
        <f>_xlfn.XLOOKUP(Table4[[#This Row],[enz]],'[1]Sheet2 (2)'!$A:$A,'[1]Sheet2 (2)'!$B:$B,"")</f>
        <v/>
      </c>
    </row>
    <row r="295" spans="1:7" hidden="1" x14ac:dyDescent="0.2">
      <c r="A295" t="s">
        <v>5102</v>
      </c>
      <c r="B295">
        <v>10388.202298664601</v>
      </c>
      <c r="C295">
        <v>0</v>
      </c>
      <c r="D295">
        <v>0</v>
      </c>
      <c r="E295">
        <f>Table4[[#This Row],[kapp_slack_ub]]/Table4[[#This Row],[kapp_old]]</f>
        <v>0</v>
      </c>
      <c r="F295" t="str">
        <f>"'PRO-"&amp;_xlfn.TEXTAFTER(Table4[[#This Row],[rxn]],"-",-1)&amp;"'"</f>
        <v>'PRO-SPONT'</v>
      </c>
      <c r="G295" t="str">
        <f>_xlfn.XLOOKUP(Table4[[#This Row],[enz]],'[1]Sheet2 (2)'!$A:$A,'[1]Sheet2 (2)'!$B:$B,"")</f>
        <v/>
      </c>
    </row>
    <row r="296" spans="1:7" hidden="1" x14ac:dyDescent="0.2">
      <c r="A296" t="s">
        <v>5103</v>
      </c>
      <c r="B296">
        <v>10388.202298664601</v>
      </c>
      <c r="C296">
        <v>0</v>
      </c>
      <c r="D296">
        <v>0</v>
      </c>
      <c r="E296">
        <f>Table4[[#This Row],[kapp_slack_ub]]/Table4[[#This Row],[kapp_old]]</f>
        <v>0</v>
      </c>
      <c r="F296" t="str">
        <f>"'PRO-"&amp;_xlfn.TEXTAFTER(Table4[[#This Row],[rxn]],"-",-1)&amp;"'"</f>
        <v>'PRO-SPONT'</v>
      </c>
      <c r="G296" t="str">
        <f>_xlfn.XLOOKUP(Table4[[#This Row],[enz]],'[1]Sheet2 (2)'!$A:$A,'[1]Sheet2 (2)'!$B:$B,"")</f>
        <v/>
      </c>
    </row>
    <row r="297" spans="1:7" hidden="1" x14ac:dyDescent="0.2">
      <c r="A297" t="s">
        <v>5104</v>
      </c>
      <c r="B297">
        <v>10388.202298664601</v>
      </c>
      <c r="C297">
        <v>0</v>
      </c>
      <c r="D297">
        <v>0</v>
      </c>
      <c r="E297">
        <f>Table4[[#This Row],[kapp_slack_ub]]/Table4[[#This Row],[kapp_old]]</f>
        <v>0</v>
      </c>
      <c r="F297" t="str">
        <f>"'PRO-"&amp;_xlfn.TEXTAFTER(Table4[[#This Row],[rxn]],"-",-1)&amp;"'"</f>
        <v>'PRO-SPONT'</v>
      </c>
      <c r="G297" t="str">
        <f>_xlfn.XLOOKUP(Table4[[#This Row],[enz]],'[1]Sheet2 (2)'!$A:$A,'[1]Sheet2 (2)'!$B:$B,"")</f>
        <v/>
      </c>
    </row>
    <row r="298" spans="1:7" hidden="1" x14ac:dyDescent="0.2">
      <c r="A298" t="s">
        <v>5105</v>
      </c>
      <c r="B298">
        <v>10388.202298664601</v>
      </c>
      <c r="C298">
        <v>0</v>
      </c>
      <c r="D298">
        <v>0</v>
      </c>
      <c r="E298">
        <f>Table4[[#This Row],[kapp_slack_ub]]/Table4[[#This Row],[kapp_old]]</f>
        <v>0</v>
      </c>
      <c r="F298" t="str">
        <f>"'PRO-"&amp;_xlfn.TEXTAFTER(Table4[[#This Row],[rxn]],"-",-1)&amp;"'"</f>
        <v>'PRO-SPONT'</v>
      </c>
      <c r="G298" t="str">
        <f>_xlfn.XLOOKUP(Table4[[#This Row],[enz]],'[1]Sheet2 (2)'!$A:$A,'[1]Sheet2 (2)'!$B:$B,"")</f>
        <v/>
      </c>
    </row>
    <row r="299" spans="1:7" hidden="1" x14ac:dyDescent="0.2">
      <c r="A299" t="s">
        <v>5106</v>
      </c>
      <c r="B299">
        <v>10388.202298664601</v>
      </c>
      <c r="C299">
        <v>0</v>
      </c>
      <c r="D299">
        <v>0</v>
      </c>
      <c r="E299">
        <f>Table4[[#This Row],[kapp_slack_ub]]/Table4[[#This Row],[kapp_old]]</f>
        <v>0</v>
      </c>
      <c r="F299" t="str">
        <f>"'PRO-"&amp;_xlfn.TEXTAFTER(Table4[[#This Row],[rxn]],"-",-1)&amp;"'"</f>
        <v>'PRO-SPONT'</v>
      </c>
      <c r="G299" t="str">
        <f>_xlfn.XLOOKUP(Table4[[#This Row],[enz]],'[1]Sheet2 (2)'!$A:$A,'[1]Sheet2 (2)'!$B:$B,"")</f>
        <v/>
      </c>
    </row>
    <row r="300" spans="1:7" hidden="1" x14ac:dyDescent="0.2">
      <c r="A300" t="s">
        <v>5107</v>
      </c>
      <c r="B300">
        <v>10388.202298664601</v>
      </c>
      <c r="C300">
        <v>0</v>
      </c>
      <c r="D300">
        <v>0</v>
      </c>
      <c r="E300">
        <f>Table4[[#This Row],[kapp_slack_ub]]/Table4[[#This Row],[kapp_old]]</f>
        <v>0</v>
      </c>
      <c r="F300" t="str">
        <f>"'PRO-"&amp;_xlfn.TEXTAFTER(Table4[[#This Row],[rxn]],"-",-1)&amp;"'"</f>
        <v>'PRO-SPONT'</v>
      </c>
      <c r="G300" t="str">
        <f>_xlfn.XLOOKUP(Table4[[#This Row],[enz]],'[1]Sheet2 (2)'!$A:$A,'[1]Sheet2 (2)'!$B:$B,"")</f>
        <v/>
      </c>
    </row>
    <row r="301" spans="1:7" hidden="1" x14ac:dyDescent="0.2">
      <c r="A301" t="s">
        <v>5108</v>
      </c>
      <c r="B301">
        <v>10388.202298664601</v>
      </c>
      <c r="C301">
        <v>0</v>
      </c>
      <c r="D301">
        <v>0</v>
      </c>
      <c r="E301">
        <f>Table4[[#This Row],[kapp_slack_ub]]/Table4[[#This Row],[kapp_old]]</f>
        <v>0</v>
      </c>
      <c r="F301" t="str">
        <f>"'PRO-"&amp;_xlfn.TEXTAFTER(Table4[[#This Row],[rxn]],"-",-1)&amp;"'"</f>
        <v>'PRO-SPONT'</v>
      </c>
      <c r="G301" t="str">
        <f>_xlfn.XLOOKUP(Table4[[#This Row],[enz]],'[1]Sheet2 (2)'!$A:$A,'[1]Sheet2 (2)'!$B:$B,"")</f>
        <v/>
      </c>
    </row>
    <row r="302" spans="1:7" hidden="1" x14ac:dyDescent="0.2">
      <c r="A302" t="s">
        <v>5109</v>
      </c>
      <c r="B302">
        <v>10388.202298664601</v>
      </c>
      <c r="C302">
        <v>0</v>
      </c>
      <c r="D302">
        <v>0</v>
      </c>
      <c r="E302">
        <f>Table4[[#This Row],[kapp_slack_ub]]/Table4[[#This Row],[kapp_old]]</f>
        <v>0</v>
      </c>
      <c r="F302" t="str">
        <f>"'PRO-"&amp;_xlfn.TEXTAFTER(Table4[[#This Row],[rxn]],"-",-1)&amp;"'"</f>
        <v>'PRO-SPONT'</v>
      </c>
      <c r="G302" t="str">
        <f>_xlfn.XLOOKUP(Table4[[#This Row],[enz]],'[1]Sheet2 (2)'!$A:$A,'[1]Sheet2 (2)'!$B:$B,"")</f>
        <v/>
      </c>
    </row>
    <row r="303" spans="1:7" hidden="1" x14ac:dyDescent="0.2">
      <c r="A303" t="s">
        <v>5110</v>
      </c>
      <c r="B303">
        <v>10388.202298664601</v>
      </c>
      <c r="C303">
        <v>0</v>
      </c>
      <c r="D303">
        <v>0</v>
      </c>
      <c r="E303">
        <f>Table4[[#This Row],[kapp_slack_ub]]/Table4[[#This Row],[kapp_old]]</f>
        <v>0</v>
      </c>
      <c r="F303" t="str">
        <f>"'PRO-"&amp;_xlfn.TEXTAFTER(Table4[[#This Row],[rxn]],"-",-1)&amp;"'"</f>
        <v>'PRO-SPONT'</v>
      </c>
      <c r="G303" t="str">
        <f>_xlfn.XLOOKUP(Table4[[#This Row],[enz]],'[1]Sheet2 (2)'!$A:$A,'[1]Sheet2 (2)'!$B:$B,"")</f>
        <v/>
      </c>
    </row>
    <row r="304" spans="1:7" hidden="1" x14ac:dyDescent="0.2">
      <c r="A304" t="s">
        <v>5111</v>
      </c>
      <c r="B304">
        <v>10388.202298664601</v>
      </c>
      <c r="C304">
        <v>0</v>
      </c>
      <c r="D304">
        <v>0</v>
      </c>
      <c r="E304">
        <f>Table4[[#This Row],[kapp_slack_ub]]/Table4[[#This Row],[kapp_old]]</f>
        <v>0</v>
      </c>
      <c r="F304" t="str">
        <f>"'PRO-"&amp;_xlfn.TEXTAFTER(Table4[[#This Row],[rxn]],"-",-1)&amp;"'"</f>
        <v>'PRO-SPONT'</v>
      </c>
      <c r="G304" t="str">
        <f>_xlfn.XLOOKUP(Table4[[#This Row],[enz]],'[1]Sheet2 (2)'!$A:$A,'[1]Sheet2 (2)'!$B:$B,"")</f>
        <v/>
      </c>
    </row>
    <row r="305" spans="1:7" hidden="1" x14ac:dyDescent="0.2">
      <c r="A305" t="s">
        <v>5112</v>
      </c>
      <c r="B305">
        <v>10388.202298664601</v>
      </c>
      <c r="C305">
        <v>0</v>
      </c>
      <c r="D305">
        <v>0</v>
      </c>
      <c r="E305">
        <f>Table4[[#This Row],[kapp_slack_ub]]/Table4[[#This Row],[kapp_old]]</f>
        <v>0</v>
      </c>
      <c r="F305" t="str">
        <f>"'PRO-"&amp;_xlfn.TEXTAFTER(Table4[[#This Row],[rxn]],"-",-1)&amp;"'"</f>
        <v>'PRO-SPONT'</v>
      </c>
      <c r="G305" t="str">
        <f>_xlfn.XLOOKUP(Table4[[#This Row],[enz]],'[1]Sheet2 (2)'!$A:$A,'[1]Sheet2 (2)'!$B:$B,"")</f>
        <v/>
      </c>
    </row>
    <row r="306" spans="1:7" hidden="1" x14ac:dyDescent="0.2">
      <c r="A306" t="s">
        <v>5113</v>
      </c>
      <c r="B306">
        <v>10388.202298664601</v>
      </c>
      <c r="C306">
        <v>0</v>
      </c>
      <c r="D306">
        <v>0</v>
      </c>
      <c r="E306">
        <f>Table4[[#This Row],[kapp_slack_ub]]/Table4[[#This Row],[kapp_old]]</f>
        <v>0</v>
      </c>
      <c r="F306" t="str">
        <f>"'PRO-"&amp;_xlfn.TEXTAFTER(Table4[[#This Row],[rxn]],"-",-1)&amp;"'"</f>
        <v>'PRO-SPONT'</v>
      </c>
      <c r="G306" t="str">
        <f>_xlfn.XLOOKUP(Table4[[#This Row],[enz]],'[1]Sheet2 (2)'!$A:$A,'[1]Sheet2 (2)'!$B:$B,"")</f>
        <v/>
      </c>
    </row>
    <row r="307" spans="1:7" hidden="1" x14ac:dyDescent="0.2">
      <c r="A307" t="s">
        <v>5114</v>
      </c>
      <c r="B307">
        <v>10388.202298664601</v>
      </c>
      <c r="C307">
        <v>0</v>
      </c>
      <c r="D307">
        <v>0</v>
      </c>
      <c r="E307">
        <f>Table4[[#This Row],[kapp_slack_ub]]/Table4[[#This Row],[kapp_old]]</f>
        <v>0</v>
      </c>
      <c r="F307" t="str">
        <f>"'PRO-"&amp;_xlfn.TEXTAFTER(Table4[[#This Row],[rxn]],"-",-1)&amp;"'"</f>
        <v>'PRO-SPONT'</v>
      </c>
      <c r="G307" t="str">
        <f>_xlfn.XLOOKUP(Table4[[#This Row],[enz]],'[1]Sheet2 (2)'!$A:$A,'[1]Sheet2 (2)'!$B:$B,"")</f>
        <v/>
      </c>
    </row>
    <row r="308" spans="1:7" hidden="1" x14ac:dyDescent="0.2">
      <c r="A308" t="s">
        <v>5115</v>
      </c>
      <c r="B308">
        <v>10388.202298664601</v>
      </c>
      <c r="C308">
        <v>0</v>
      </c>
      <c r="D308">
        <v>0</v>
      </c>
      <c r="E308">
        <f>Table4[[#This Row],[kapp_slack_ub]]/Table4[[#This Row],[kapp_old]]</f>
        <v>0</v>
      </c>
      <c r="F308" t="str">
        <f>"'PRO-"&amp;_xlfn.TEXTAFTER(Table4[[#This Row],[rxn]],"-",-1)&amp;"'"</f>
        <v>'PRO-SPONT'</v>
      </c>
      <c r="G308" t="str">
        <f>_xlfn.XLOOKUP(Table4[[#This Row],[enz]],'[1]Sheet2 (2)'!$A:$A,'[1]Sheet2 (2)'!$B:$B,"")</f>
        <v/>
      </c>
    </row>
    <row r="309" spans="1:7" hidden="1" x14ac:dyDescent="0.2">
      <c r="A309" t="s">
        <v>5116</v>
      </c>
      <c r="B309">
        <v>10388.202298664601</v>
      </c>
      <c r="C309">
        <v>0</v>
      </c>
      <c r="D309">
        <v>0</v>
      </c>
      <c r="E309">
        <f>Table4[[#This Row],[kapp_slack_ub]]/Table4[[#This Row],[kapp_old]]</f>
        <v>0</v>
      </c>
      <c r="F309" t="str">
        <f>"'PRO-"&amp;_xlfn.TEXTAFTER(Table4[[#This Row],[rxn]],"-",-1)&amp;"'"</f>
        <v>'PRO-SPONT'</v>
      </c>
      <c r="G309" t="str">
        <f>_xlfn.XLOOKUP(Table4[[#This Row],[enz]],'[1]Sheet2 (2)'!$A:$A,'[1]Sheet2 (2)'!$B:$B,"")</f>
        <v/>
      </c>
    </row>
    <row r="310" spans="1:7" hidden="1" x14ac:dyDescent="0.2">
      <c r="A310" t="s">
        <v>5117</v>
      </c>
      <c r="B310">
        <v>10388.202298664601</v>
      </c>
      <c r="C310">
        <v>0</v>
      </c>
      <c r="D310">
        <v>0</v>
      </c>
      <c r="E310">
        <f>Table4[[#This Row],[kapp_slack_ub]]/Table4[[#This Row],[kapp_old]]</f>
        <v>0</v>
      </c>
      <c r="F310" t="str">
        <f>"'PRO-"&amp;_xlfn.TEXTAFTER(Table4[[#This Row],[rxn]],"-",-1)&amp;"'"</f>
        <v>'PRO-SPONT'</v>
      </c>
      <c r="G310" t="str">
        <f>_xlfn.XLOOKUP(Table4[[#This Row],[enz]],'[1]Sheet2 (2)'!$A:$A,'[1]Sheet2 (2)'!$B:$B,"")</f>
        <v/>
      </c>
    </row>
    <row r="311" spans="1:7" hidden="1" x14ac:dyDescent="0.2">
      <c r="A311" t="s">
        <v>5118</v>
      </c>
      <c r="B311">
        <v>10388.202298664601</v>
      </c>
      <c r="C311">
        <v>0</v>
      </c>
      <c r="D311">
        <v>0</v>
      </c>
      <c r="E311">
        <f>Table4[[#This Row],[kapp_slack_ub]]/Table4[[#This Row],[kapp_old]]</f>
        <v>0</v>
      </c>
      <c r="F311" t="str">
        <f>"'PRO-"&amp;_xlfn.TEXTAFTER(Table4[[#This Row],[rxn]],"-",-1)&amp;"'"</f>
        <v>'PRO-SPONT'</v>
      </c>
      <c r="G311" t="str">
        <f>_xlfn.XLOOKUP(Table4[[#This Row],[enz]],'[1]Sheet2 (2)'!$A:$A,'[1]Sheet2 (2)'!$B:$B,"")</f>
        <v/>
      </c>
    </row>
    <row r="312" spans="1:7" hidden="1" x14ac:dyDescent="0.2">
      <c r="A312" t="s">
        <v>5119</v>
      </c>
      <c r="B312">
        <v>10388.202298664601</v>
      </c>
      <c r="C312">
        <v>0</v>
      </c>
      <c r="D312">
        <v>0</v>
      </c>
      <c r="E312">
        <f>Table4[[#This Row],[kapp_slack_ub]]/Table4[[#This Row],[kapp_old]]</f>
        <v>0</v>
      </c>
      <c r="F312" t="str">
        <f>"'PRO-"&amp;_xlfn.TEXTAFTER(Table4[[#This Row],[rxn]],"-",-1)&amp;"'"</f>
        <v>'PRO-SPONT'</v>
      </c>
      <c r="G312" t="str">
        <f>_xlfn.XLOOKUP(Table4[[#This Row],[enz]],'[1]Sheet2 (2)'!$A:$A,'[1]Sheet2 (2)'!$B:$B,"")</f>
        <v/>
      </c>
    </row>
    <row r="313" spans="1:7" hidden="1" x14ac:dyDescent="0.2">
      <c r="A313" t="s">
        <v>5120</v>
      </c>
      <c r="B313">
        <v>10388.202298664601</v>
      </c>
      <c r="C313">
        <v>0</v>
      </c>
      <c r="D313">
        <v>0</v>
      </c>
      <c r="E313">
        <f>Table4[[#This Row],[kapp_slack_ub]]/Table4[[#This Row],[kapp_old]]</f>
        <v>0</v>
      </c>
      <c r="F313" t="str">
        <f>"'PRO-"&amp;_xlfn.TEXTAFTER(Table4[[#This Row],[rxn]],"-",-1)&amp;"'"</f>
        <v>'PRO-SPONT'</v>
      </c>
      <c r="G313" t="str">
        <f>_xlfn.XLOOKUP(Table4[[#This Row],[enz]],'[1]Sheet2 (2)'!$A:$A,'[1]Sheet2 (2)'!$B:$B,"")</f>
        <v/>
      </c>
    </row>
    <row r="314" spans="1:7" hidden="1" x14ac:dyDescent="0.2">
      <c r="A314" t="s">
        <v>2790</v>
      </c>
      <c r="B314">
        <v>10388.202298664601</v>
      </c>
      <c r="C314">
        <v>0</v>
      </c>
      <c r="D314">
        <v>0</v>
      </c>
      <c r="E314">
        <f>Table4[[#This Row],[kapp_slack_ub]]/Table4[[#This Row],[kapp_old]]</f>
        <v>0</v>
      </c>
      <c r="F314" t="str">
        <f>"'PRO-"&amp;_xlfn.TEXTAFTER(Table4[[#This Row],[rxn]],"-",-1)&amp;"'"</f>
        <v>'PRO-SPONT'</v>
      </c>
      <c r="G314" t="str">
        <f>_xlfn.XLOOKUP(Table4[[#This Row],[enz]],'[1]Sheet2 (2)'!$A:$A,'[1]Sheet2 (2)'!$B:$B,"")</f>
        <v/>
      </c>
    </row>
    <row r="315" spans="1:7" hidden="1" x14ac:dyDescent="0.2">
      <c r="A315" t="s">
        <v>5121</v>
      </c>
      <c r="B315">
        <v>10388.202298664601</v>
      </c>
      <c r="C315">
        <v>0</v>
      </c>
      <c r="D315">
        <v>0</v>
      </c>
      <c r="E315">
        <f>Table4[[#This Row],[kapp_slack_ub]]/Table4[[#This Row],[kapp_old]]</f>
        <v>0</v>
      </c>
      <c r="F315" t="str">
        <f>"'PRO-"&amp;_xlfn.TEXTAFTER(Table4[[#This Row],[rxn]],"-",-1)&amp;"'"</f>
        <v>'PRO-SPONT'</v>
      </c>
      <c r="G315" t="str">
        <f>_xlfn.XLOOKUP(Table4[[#This Row],[enz]],'[1]Sheet2 (2)'!$A:$A,'[1]Sheet2 (2)'!$B:$B,"")</f>
        <v/>
      </c>
    </row>
    <row r="316" spans="1:7" hidden="1" x14ac:dyDescent="0.2">
      <c r="A316" t="s">
        <v>5122</v>
      </c>
      <c r="B316">
        <v>10388.202298664601</v>
      </c>
      <c r="C316">
        <v>0</v>
      </c>
      <c r="D316">
        <v>0</v>
      </c>
      <c r="E316">
        <f>Table4[[#This Row],[kapp_slack_ub]]/Table4[[#This Row],[kapp_old]]</f>
        <v>0</v>
      </c>
      <c r="F316" t="str">
        <f>"'PRO-"&amp;_xlfn.TEXTAFTER(Table4[[#This Row],[rxn]],"-",-1)&amp;"'"</f>
        <v>'PRO-SPONT'</v>
      </c>
      <c r="G316" t="str">
        <f>_xlfn.XLOOKUP(Table4[[#This Row],[enz]],'[1]Sheet2 (2)'!$A:$A,'[1]Sheet2 (2)'!$B:$B,"")</f>
        <v/>
      </c>
    </row>
    <row r="317" spans="1:7" hidden="1" x14ac:dyDescent="0.2">
      <c r="A317" t="s">
        <v>2791</v>
      </c>
      <c r="B317">
        <v>10388.202298664601</v>
      </c>
      <c r="C317">
        <v>0</v>
      </c>
      <c r="D317">
        <v>0</v>
      </c>
      <c r="E317">
        <f>Table4[[#This Row],[kapp_slack_ub]]/Table4[[#This Row],[kapp_old]]</f>
        <v>0</v>
      </c>
      <c r="F317" t="str">
        <f>"'PRO-"&amp;_xlfn.TEXTAFTER(Table4[[#This Row],[rxn]],"-",-1)&amp;"'"</f>
        <v>'PRO-SPONT'</v>
      </c>
      <c r="G317" t="str">
        <f>_xlfn.XLOOKUP(Table4[[#This Row],[enz]],'[1]Sheet2 (2)'!$A:$A,'[1]Sheet2 (2)'!$B:$B,"")</f>
        <v/>
      </c>
    </row>
    <row r="318" spans="1:7" hidden="1" x14ac:dyDescent="0.2">
      <c r="A318" t="s">
        <v>2792</v>
      </c>
      <c r="B318">
        <v>10388.202298664601</v>
      </c>
      <c r="C318">
        <v>0</v>
      </c>
      <c r="D318">
        <v>0</v>
      </c>
      <c r="E318">
        <f>Table4[[#This Row],[kapp_slack_ub]]/Table4[[#This Row],[kapp_old]]</f>
        <v>0</v>
      </c>
      <c r="F318" t="str">
        <f>"'PRO-"&amp;_xlfn.TEXTAFTER(Table4[[#This Row],[rxn]],"-",-1)&amp;"'"</f>
        <v>'PRO-SPONT'</v>
      </c>
      <c r="G318" t="str">
        <f>_xlfn.XLOOKUP(Table4[[#This Row],[enz]],'[1]Sheet2 (2)'!$A:$A,'[1]Sheet2 (2)'!$B:$B,"")</f>
        <v/>
      </c>
    </row>
    <row r="319" spans="1:7" hidden="1" x14ac:dyDescent="0.2">
      <c r="A319" t="s">
        <v>5123</v>
      </c>
      <c r="B319">
        <v>10388.202298664601</v>
      </c>
      <c r="C319">
        <v>0</v>
      </c>
      <c r="D319">
        <v>0</v>
      </c>
      <c r="E319">
        <f>Table4[[#This Row],[kapp_slack_ub]]/Table4[[#This Row],[kapp_old]]</f>
        <v>0</v>
      </c>
      <c r="F319" t="str">
        <f>"'PRO-"&amp;_xlfn.TEXTAFTER(Table4[[#This Row],[rxn]],"-",-1)&amp;"'"</f>
        <v>'PRO-SPONT'</v>
      </c>
      <c r="G319" t="str">
        <f>_xlfn.XLOOKUP(Table4[[#This Row],[enz]],'[1]Sheet2 (2)'!$A:$A,'[1]Sheet2 (2)'!$B:$B,"")</f>
        <v/>
      </c>
    </row>
    <row r="320" spans="1:7" hidden="1" x14ac:dyDescent="0.2">
      <c r="A320" t="s">
        <v>5124</v>
      </c>
      <c r="B320">
        <v>10388.202298664601</v>
      </c>
      <c r="C320">
        <v>0</v>
      </c>
      <c r="D320">
        <v>0</v>
      </c>
      <c r="E320">
        <f>Table4[[#This Row],[kapp_slack_ub]]/Table4[[#This Row],[kapp_old]]</f>
        <v>0</v>
      </c>
      <c r="F320" t="str">
        <f>"'PRO-"&amp;_xlfn.TEXTAFTER(Table4[[#This Row],[rxn]],"-",-1)&amp;"'"</f>
        <v>'PRO-SPONT'</v>
      </c>
      <c r="G320" t="str">
        <f>_xlfn.XLOOKUP(Table4[[#This Row],[enz]],'[1]Sheet2 (2)'!$A:$A,'[1]Sheet2 (2)'!$B:$B,"")</f>
        <v/>
      </c>
    </row>
    <row r="321" spans="1:7" hidden="1" x14ac:dyDescent="0.2">
      <c r="A321" t="s">
        <v>5125</v>
      </c>
      <c r="B321">
        <v>10388.202298664601</v>
      </c>
      <c r="C321">
        <v>0</v>
      </c>
      <c r="D321">
        <v>0</v>
      </c>
      <c r="E321">
        <f>Table4[[#This Row],[kapp_slack_ub]]/Table4[[#This Row],[kapp_old]]</f>
        <v>0</v>
      </c>
      <c r="F321" t="str">
        <f>"'PRO-"&amp;_xlfn.TEXTAFTER(Table4[[#This Row],[rxn]],"-",-1)&amp;"'"</f>
        <v>'PRO-SPONT'</v>
      </c>
      <c r="G321" t="str">
        <f>_xlfn.XLOOKUP(Table4[[#This Row],[enz]],'[1]Sheet2 (2)'!$A:$A,'[1]Sheet2 (2)'!$B:$B,"")</f>
        <v/>
      </c>
    </row>
    <row r="322" spans="1:7" hidden="1" x14ac:dyDescent="0.2">
      <c r="A322" t="s">
        <v>5126</v>
      </c>
      <c r="B322">
        <v>10388.202298664601</v>
      </c>
      <c r="C322">
        <v>0</v>
      </c>
      <c r="D322">
        <v>0</v>
      </c>
      <c r="E322">
        <f>Table4[[#This Row],[kapp_slack_ub]]/Table4[[#This Row],[kapp_old]]</f>
        <v>0</v>
      </c>
      <c r="F322" t="str">
        <f>"'PRO-"&amp;_xlfn.TEXTAFTER(Table4[[#This Row],[rxn]],"-",-1)&amp;"'"</f>
        <v>'PRO-SPONT'</v>
      </c>
      <c r="G322" t="str">
        <f>_xlfn.XLOOKUP(Table4[[#This Row],[enz]],'[1]Sheet2 (2)'!$A:$A,'[1]Sheet2 (2)'!$B:$B,"")</f>
        <v/>
      </c>
    </row>
    <row r="323" spans="1:7" hidden="1" x14ac:dyDescent="0.2">
      <c r="A323" t="s">
        <v>5127</v>
      </c>
      <c r="B323">
        <v>10388.202298664601</v>
      </c>
      <c r="C323">
        <v>0</v>
      </c>
      <c r="D323">
        <v>0</v>
      </c>
      <c r="E323">
        <f>Table4[[#This Row],[kapp_slack_ub]]/Table4[[#This Row],[kapp_old]]</f>
        <v>0</v>
      </c>
      <c r="F323" t="str">
        <f>"'PRO-"&amp;_xlfn.TEXTAFTER(Table4[[#This Row],[rxn]],"-",-1)&amp;"'"</f>
        <v>'PRO-SPONT'</v>
      </c>
      <c r="G323" t="str">
        <f>_xlfn.XLOOKUP(Table4[[#This Row],[enz]],'[1]Sheet2 (2)'!$A:$A,'[1]Sheet2 (2)'!$B:$B,"")</f>
        <v/>
      </c>
    </row>
    <row r="324" spans="1:7" hidden="1" x14ac:dyDescent="0.2">
      <c r="A324" t="s">
        <v>5128</v>
      </c>
      <c r="B324">
        <v>10388.202298664601</v>
      </c>
      <c r="C324">
        <v>0</v>
      </c>
      <c r="D324">
        <v>0</v>
      </c>
      <c r="E324">
        <f>Table4[[#This Row],[kapp_slack_ub]]/Table4[[#This Row],[kapp_old]]</f>
        <v>0</v>
      </c>
      <c r="F324" t="str">
        <f>"'PRO-"&amp;_xlfn.TEXTAFTER(Table4[[#This Row],[rxn]],"-",-1)&amp;"'"</f>
        <v>'PRO-SPONT'</v>
      </c>
      <c r="G324" t="str">
        <f>_xlfn.XLOOKUP(Table4[[#This Row],[enz]],'[1]Sheet2 (2)'!$A:$A,'[1]Sheet2 (2)'!$B:$B,"")</f>
        <v/>
      </c>
    </row>
    <row r="325" spans="1:7" hidden="1" x14ac:dyDescent="0.2">
      <c r="A325" t="s">
        <v>5129</v>
      </c>
      <c r="B325">
        <v>10388.202298664601</v>
      </c>
      <c r="C325">
        <v>0</v>
      </c>
      <c r="D325">
        <v>0</v>
      </c>
      <c r="E325">
        <f>Table4[[#This Row],[kapp_slack_ub]]/Table4[[#This Row],[kapp_old]]</f>
        <v>0</v>
      </c>
      <c r="F325" t="str">
        <f>"'PRO-"&amp;_xlfn.TEXTAFTER(Table4[[#This Row],[rxn]],"-",-1)&amp;"'"</f>
        <v>'PRO-SPONT'</v>
      </c>
      <c r="G325" t="str">
        <f>_xlfn.XLOOKUP(Table4[[#This Row],[enz]],'[1]Sheet2 (2)'!$A:$A,'[1]Sheet2 (2)'!$B:$B,"")</f>
        <v/>
      </c>
    </row>
    <row r="326" spans="1:7" hidden="1" x14ac:dyDescent="0.2">
      <c r="A326" t="s">
        <v>5130</v>
      </c>
      <c r="B326">
        <v>10388.202298664601</v>
      </c>
      <c r="C326">
        <v>0</v>
      </c>
      <c r="D326">
        <v>0</v>
      </c>
      <c r="E326">
        <f>Table4[[#This Row],[kapp_slack_ub]]/Table4[[#This Row],[kapp_old]]</f>
        <v>0</v>
      </c>
      <c r="F326" t="str">
        <f>"'PRO-"&amp;_xlfn.TEXTAFTER(Table4[[#This Row],[rxn]],"-",-1)&amp;"'"</f>
        <v>'PRO-SPONT'</v>
      </c>
      <c r="G326" t="str">
        <f>_xlfn.XLOOKUP(Table4[[#This Row],[enz]],'[1]Sheet2 (2)'!$A:$A,'[1]Sheet2 (2)'!$B:$B,"")</f>
        <v/>
      </c>
    </row>
    <row r="327" spans="1:7" hidden="1" x14ac:dyDescent="0.2">
      <c r="A327" t="s">
        <v>5131</v>
      </c>
      <c r="B327">
        <v>10388.202298664601</v>
      </c>
      <c r="C327">
        <v>0</v>
      </c>
      <c r="D327">
        <v>0</v>
      </c>
      <c r="E327">
        <f>Table4[[#This Row],[kapp_slack_ub]]/Table4[[#This Row],[kapp_old]]</f>
        <v>0</v>
      </c>
      <c r="F327" t="str">
        <f>"'PRO-"&amp;_xlfn.TEXTAFTER(Table4[[#This Row],[rxn]],"-",-1)&amp;"'"</f>
        <v>'PRO-SPONT'</v>
      </c>
      <c r="G327" t="str">
        <f>_xlfn.XLOOKUP(Table4[[#This Row],[enz]],'[1]Sheet2 (2)'!$A:$A,'[1]Sheet2 (2)'!$B:$B,"")</f>
        <v/>
      </c>
    </row>
    <row r="328" spans="1:7" hidden="1" x14ac:dyDescent="0.2">
      <c r="A328" t="s">
        <v>5132</v>
      </c>
      <c r="B328">
        <v>10388.202298664601</v>
      </c>
      <c r="C328">
        <v>0</v>
      </c>
      <c r="D328">
        <v>0</v>
      </c>
      <c r="E328">
        <f>Table4[[#This Row],[kapp_slack_ub]]/Table4[[#This Row],[kapp_old]]</f>
        <v>0</v>
      </c>
      <c r="F328" t="str">
        <f>"'PRO-"&amp;_xlfn.TEXTAFTER(Table4[[#This Row],[rxn]],"-",-1)&amp;"'"</f>
        <v>'PRO-SPONT'</v>
      </c>
      <c r="G328" t="str">
        <f>_xlfn.XLOOKUP(Table4[[#This Row],[enz]],'[1]Sheet2 (2)'!$A:$A,'[1]Sheet2 (2)'!$B:$B,"")</f>
        <v/>
      </c>
    </row>
    <row r="329" spans="1:7" hidden="1" x14ac:dyDescent="0.2">
      <c r="A329" t="s">
        <v>5133</v>
      </c>
      <c r="B329">
        <v>10388.202298664601</v>
      </c>
      <c r="C329">
        <v>0</v>
      </c>
      <c r="D329">
        <v>0</v>
      </c>
      <c r="E329">
        <f>Table4[[#This Row],[kapp_slack_ub]]/Table4[[#This Row],[kapp_old]]</f>
        <v>0</v>
      </c>
      <c r="F329" t="str">
        <f>"'PRO-"&amp;_xlfn.TEXTAFTER(Table4[[#This Row],[rxn]],"-",-1)&amp;"'"</f>
        <v>'PRO-SPONT'</v>
      </c>
      <c r="G329" t="str">
        <f>_xlfn.XLOOKUP(Table4[[#This Row],[enz]],'[1]Sheet2 (2)'!$A:$A,'[1]Sheet2 (2)'!$B:$B,"")</f>
        <v/>
      </c>
    </row>
    <row r="330" spans="1:7" hidden="1" x14ac:dyDescent="0.2">
      <c r="A330" t="s">
        <v>5134</v>
      </c>
      <c r="B330">
        <v>10388.202298664601</v>
      </c>
      <c r="C330">
        <v>0</v>
      </c>
      <c r="D330">
        <v>0</v>
      </c>
      <c r="E330">
        <f>Table4[[#This Row],[kapp_slack_ub]]/Table4[[#This Row],[kapp_old]]</f>
        <v>0</v>
      </c>
      <c r="F330" t="str">
        <f>"'PRO-"&amp;_xlfn.TEXTAFTER(Table4[[#This Row],[rxn]],"-",-1)&amp;"'"</f>
        <v>'PRO-SPONT'</v>
      </c>
      <c r="G330" t="str">
        <f>_xlfn.XLOOKUP(Table4[[#This Row],[enz]],'[1]Sheet2 (2)'!$A:$A,'[1]Sheet2 (2)'!$B:$B,"")</f>
        <v/>
      </c>
    </row>
    <row r="331" spans="1:7" hidden="1" x14ac:dyDescent="0.2">
      <c r="A331" t="s">
        <v>5135</v>
      </c>
      <c r="B331">
        <v>10388.202298664601</v>
      </c>
      <c r="C331">
        <v>0</v>
      </c>
      <c r="D331">
        <v>0</v>
      </c>
      <c r="E331">
        <f>Table4[[#This Row],[kapp_slack_ub]]/Table4[[#This Row],[kapp_old]]</f>
        <v>0</v>
      </c>
      <c r="F331" t="str">
        <f>"'PRO-"&amp;_xlfn.TEXTAFTER(Table4[[#This Row],[rxn]],"-",-1)&amp;"'"</f>
        <v>'PRO-SPONT'</v>
      </c>
      <c r="G331" t="str">
        <f>_xlfn.XLOOKUP(Table4[[#This Row],[enz]],'[1]Sheet2 (2)'!$A:$A,'[1]Sheet2 (2)'!$B:$B,"")</f>
        <v/>
      </c>
    </row>
    <row r="332" spans="1:7" hidden="1" x14ac:dyDescent="0.2">
      <c r="A332" t="s">
        <v>5136</v>
      </c>
      <c r="B332">
        <v>10388.202298664601</v>
      </c>
      <c r="C332">
        <v>0</v>
      </c>
      <c r="D332">
        <v>0</v>
      </c>
      <c r="E332">
        <f>Table4[[#This Row],[kapp_slack_ub]]/Table4[[#This Row],[kapp_old]]</f>
        <v>0</v>
      </c>
      <c r="F332" t="str">
        <f>"'PRO-"&amp;_xlfn.TEXTAFTER(Table4[[#This Row],[rxn]],"-",-1)&amp;"'"</f>
        <v>'PRO-SPONT'</v>
      </c>
      <c r="G332" t="str">
        <f>_xlfn.XLOOKUP(Table4[[#This Row],[enz]],'[1]Sheet2 (2)'!$A:$A,'[1]Sheet2 (2)'!$B:$B,"")</f>
        <v/>
      </c>
    </row>
    <row r="333" spans="1:7" hidden="1" x14ac:dyDescent="0.2">
      <c r="A333" t="s">
        <v>5137</v>
      </c>
      <c r="B333">
        <v>10388.202298664601</v>
      </c>
      <c r="C333">
        <v>0</v>
      </c>
      <c r="D333">
        <v>0</v>
      </c>
      <c r="E333">
        <f>Table4[[#This Row],[kapp_slack_ub]]/Table4[[#This Row],[kapp_old]]</f>
        <v>0</v>
      </c>
      <c r="F333" t="str">
        <f>"'PRO-"&amp;_xlfn.TEXTAFTER(Table4[[#This Row],[rxn]],"-",-1)&amp;"'"</f>
        <v>'PRO-SPONT'</v>
      </c>
      <c r="G333" t="str">
        <f>_xlfn.XLOOKUP(Table4[[#This Row],[enz]],'[1]Sheet2 (2)'!$A:$A,'[1]Sheet2 (2)'!$B:$B,"")</f>
        <v/>
      </c>
    </row>
    <row r="334" spans="1:7" hidden="1" x14ac:dyDescent="0.2">
      <c r="A334" t="s">
        <v>5138</v>
      </c>
      <c r="B334">
        <v>10388.202298664601</v>
      </c>
      <c r="C334">
        <v>0</v>
      </c>
      <c r="D334">
        <v>0</v>
      </c>
      <c r="E334">
        <f>Table4[[#This Row],[kapp_slack_ub]]/Table4[[#This Row],[kapp_old]]</f>
        <v>0</v>
      </c>
      <c r="F334" t="str">
        <f>"'PRO-"&amp;_xlfn.TEXTAFTER(Table4[[#This Row],[rxn]],"-",-1)&amp;"'"</f>
        <v>'PRO-SPONT'</v>
      </c>
      <c r="G334" t="str">
        <f>_xlfn.XLOOKUP(Table4[[#This Row],[enz]],'[1]Sheet2 (2)'!$A:$A,'[1]Sheet2 (2)'!$B:$B,"")</f>
        <v/>
      </c>
    </row>
    <row r="335" spans="1:7" hidden="1" x14ac:dyDescent="0.2">
      <c r="A335" t="s">
        <v>5139</v>
      </c>
      <c r="B335">
        <v>10388.202298664601</v>
      </c>
      <c r="C335">
        <v>0</v>
      </c>
      <c r="D335">
        <v>0</v>
      </c>
      <c r="E335">
        <f>Table4[[#This Row],[kapp_slack_ub]]/Table4[[#This Row],[kapp_old]]</f>
        <v>0</v>
      </c>
      <c r="F335" t="str">
        <f>"'PRO-"&amp;_xlfn.TEXTAFTER(Table4[[#This Row],[rxn]],"-",-1)&amp;"'"</f>
        <v>'PRO-SPONT'</v>
      </c>
      <c r="G335" t="str">
        <f>_xlfn.XLOOKUP(Table4[[#This Row],[enz]],'[1]Sheet2 (2)'!$A:$A,'[1]Sheet2 (2)'!$B:$B,"")</f>
        <v/>
      </c>
    </row>
    <row r="336" spans="1:7" hidden="1" x14ac:dyDescent="0.2">
      <c r="A336" t="s">
        <v>5140</v>
      </c>
      <c r="B336">
        <v>10388.202298664601</v>
      </c>
      <c r="C336">
        <v>0</v>
      </c>
      <c r="D336">
        <v>0</v>
      </c>
      <c r="E336">
        <f>Table4[[#This Row],[kapp_slack_ub]]/Table4[[#This Row],[kapp_old]]</f>
        <v>0</v>
      </c>
      <c r="F336" t="str">
        <f>"'PRO-"&amp;_xlfn.TEXTAFTER(Table4[[#This Row],[rxn]],"-",-1)&amp;"'"</f>
        <v>'PRO-SPONT'</v>
      </c>
      <c r="G336" t="str">
        <f>_xlfn.XLOOKUP(Table4[[#This Row],[enz]],'[1]Sheet2 (2)'!$A:$A,'[1]Sheet2 (2)'!$B:$B,"")</f>
        <v/>
      </c>
    </row>
    <row r="337" spans="1:7" hidden="1" x14ac:dyDescent="0.2">
      <c r="A337" t="s">
        <v>5141</v>
      </c>
      <c r="B337">
        <v>10388.202298664601</v>
      </c>
      <c r="C337">
        <v>0</v>
      </c>
      <c r="D337">
        <v>0</v>
      </c>
      <c r="E337">
        <f>Table4[[#This Row],[kapp_slack_ub]]/Table4[[#This Row],[kapp_old]]</f>
        <v>0</v>
      </c>
      <c r="F337" t="str">
        <f>"'PRO-"&amp;_xlfn.TEXTAFTER(Table4[[#This Row],[rxn]],"-",-1)&amp;"'"</f>
        <v>'PRO-SPONT'</v>
      </c>
      <c r="G337" t="str">
        <f>_xlfn.XLOOKUP(Table4[[#This Row],[enz]],'[1]Sheet2 (2)'!$A:$A,'[1]Sheet2 (2)'!$B:$B,"")</f>
        <v/>
      </c>
    </row>
    <row r="338" spans="1:7" hidden="1" x14ac:dyDescent="0.2">
      <c r="A338" t="s">
        <v>5142</v>
      </c>
      <c r="B338">
        <v>10388.202298664601</v>
      </c>
      <c r="C338">
        <v>0</v>
      </c>
      <c r="D338">
        <v>0</v>
      </c>
      <c r="E338">
        <f>Table4[[#This Row],[kapp_slack_ub]]/Table4[[#This Row],[kapp_old]]</f>
        <v>0</v>
      </c>
      <c r="F338" t="str">
        <f>"'PRO-"&amp;_xlfn.TEXTAFTER(Table4[[#This Row],[rxn]],"-",-1)&amp;"'"</f>
        <v>'PRO-SPONT'</v>
      </c>
      <c r="G338" t="str">
        <f>_xlfn.XLOOKUP(Table4[[#This Row],[enz]],'[1]Sheet2 (2)'!$A:$A,'[1]Sheet2 (2)'!$B:$B,"")</f>
        <v/>
      </c>
    </row>
    <row r="339" spans="1:7" hidden="1" x14ac:dyDescent="0.2">
      <c r="A339" t="s">
        <v>5143</v>
      </c>
      <c r="B339">
        <v>10388.202298664601</v>
      </c>
      <c r="C339">
        <v>0</v>
      </c>
      <c r="D339">
        <v>0</v>
      </c>
      <c r="E339">
        <f>Table4[[#This Row],[kapp_slack_ub]]/Table4[[#This Row],[kapp_old]]</f>
        <v>0</v>
      </c>
      <c r="F339" t="str">
        <f>"'PRO-"&amp;_xlfn.TEXTAFTER(Table4[[#This Row],[rxn]],"-",-1)&amp;"'"</f>
        <v>'PRO-SPONT'</v>
      </c>
      <c r="G339" t="str">
        <f>_xlfn.XLOOKUP(Table4[[#This Row],[enz]],'[1]Sheet2 (2)'!$A:$A,'[1]Sheet2 (2)'!$B:$B,"")</f>
        <v/>
      </c>
    </row>
    <row r="340" spans="1:7" hidden="1" x14ac:dyDescent="0.2">
      <c r="A340" t="s">
        <v>5144</v>
      </c>
      <c r="B340">
        <v>10388.202298664601</v>
      </c>
      <c r="C340">
        <v>0</v>
      </c>
      <c r="D340">
        <v>0</v>
      </c>
      <c r="E340">
        <f>Table4[[#This Row],[kapp_slack_ub]]/Table4[[#This Row],[kapp_old]]</f>
        <v>0</v>
      </c>
      <c r="F340" t="str">
        <f>"'PRO-"&amp;_xlfn.TEXTAFTER(Table4[[#This Row],[rxn]],"-",-1)&amp;"'"</f>
        <v>'PRO-SPONT'</v>
      </c>
      <c r="G340" t="str">
        <f>_xlfn.XLOOKUP(Table4[[#This Row],[enz]],'[1]Sheet2 (2)'!$A:$A,'[1]Sheet2 (2)'!$B:$B,"")</f>
        <v/>
      </c>
    </row>
    <row r="341" spans="1:7" hidden="1" x14ac:dyDescent="0.2">
      <c r="A341" t="s">
        <v>2793</v>
      </c>
      <c r="B341">
        <v>10388.202298664601</v>
      </c>
      <c r="C341">
        <v>0</v>
      </c>
      <c r="D341">
        <v>0</v>
      </c>
      <c r="E341">
        <f>Table4[[#This Row],[kapp_slack_ub]]/Table4[[#This Row],[kapp_old]]</f>
        <v>0</v>
      </c>
      <c r="F341" t="str">
        <f>"'PRO-"&amp;_xlfn.TEXTAFTER(Table4[[#This Row],[rxn]],"-",-1)&amp;"'"</f>
        <v>'PRO-SPONT'</v>
      </c>
      <c r="G341" t="str">
        <f>_xlfn.XLOOKUP(Table4[[#This Row],[enz]],'[1]Sheet2 (2)'!$A:$A,'[1]Sheet2 (2)'!$B:$B,"")</f>
        <v/>
      </c>
    </row>
    <row r="342" spans="1:7" hidden="1" x14ac:dyDescent="0.2">
      <c r="A342" t="s">
        <v>5145</v>
      </c>
      <c r="B342">
        <v>10388.202298664601</v>
      </c>
      <c r="C342">
        <v>0</v>
      </c>
      <c r="D342">
        <v>0</v>
      </c>
      <c r="E342">
        <f>Table4[[#This Row],[kapp_slack_ub]]/Table4[[#This Row],[kapp_old]]</f>
        <v>0</v>
      </c>
      <c r="F342" t="str">
        <f>"'PRO-"&amp;_xlfn.TEXTAFTER(Table4[[#This Row],[rxn]],"-",-1)&amp;"'"</f>
        <v>'PRO-SPONT'</v>
      </c>
      <c r="G342" t="str">
        <f>_xlfn.XLOOKUP(Table4[[#This Row],[enz]],'[1]Sheet2 (2)'!$A:$A,'[1]Sheet2 (2)'!$B:$B,"")</f>
        <v/>
      </c>
    </row>
    <row r="343" spans="1:7" hidden="1" x14ac:dyDescent="0.2">
      <c r="A343" t="s">
        <v>5146</v>
      </c>
      <c r="B343">
        <v>10388.202298664601</v>
      </c>
      <c r="C343">
        <v>0</v>
      </c>
      <c r="D343">
        <v>0</v>
      </c>
      <c r="E343">
        <f>Table4[[#This Row],[kapp_slack_ub]]/Table4[[#This Row],[kapp_old]]</f>
        <v>0</v>
      </c>
      <c r="F343" t="str">
        <f>"'PRO-"&amp;_xlfn.TEXTAFTER(Table4[[#This Row],[rxn]],"-",-1)&amp;"'"</f>
        <v>'PRO-SPONT'</v>
      </c>
      <c r="G343" t="str">
        <f>_xlfn.XLOOKUP(Table4[[#This Row],[enz]],'[1]Sheet2 (2)'!$A:$A,'[1]Sheet2 (2)'!$B:$B,"")</f>
        <v/>
      </c>
    </row>
    <row r="344" spans="1:7" hidden="1" x14ac:dyDescent="0.2">
      <c r="A344" t="s">
        <v>5147</v>
      </c>
      <c r="B344">
        <v>10388.202298664601</v>
      </c>
      <c r="C344">
        <v>0</v>
      </c>
      <c r="D344">
        <v>0</v>
      </c>
      <c r="E344">
        <f>Table4[[#This Row],[kapp_slack_ub]]/Table4[[#This Row],[kapp_old]]</f>
        <v>0</v>
      </c>
      <c r="F344" t="str">
        <f>"'PRO-"&amp;_xlfn.TEXTAFTER(Table4[[#This Row],[rxn]],"-",-1)&amp;"'"</f>
        <v>'PRO-SPONT'</v>
      </c>
      <c r="G344" t="str">
        <f>_xlfn.XLOOKUP(Table4[[#This Row],[enz]],'[1]Sheet2 (2)'!$A:$A,'[1]Sheet2 (2)'!$B:$B,"")</f>
        <v/>
      </c>
    </row>
    <row r="345" spans="1:7" hidden="1" x14ac:dyDescent="0.2">
      <c r="A345" t="s">
        <v>5148</v>
      </c>
      <c r="B345">
        <v>10388.202298664601</v>
      </c>
      <c r="C345">
        <v>0</v>
      </c>
      <c r="D345">
        <v>0</v>
      </c>
      <c r="E345">
        <f>Table4[[#This Row],[kapp_slack_ub]]/Table4[[#This Row],[kapp_old]]</f>
        <v>0</v>
      </c>
      <c r="F345" t="str">
        <f>"'PRO-"&amp;_xlfn.TEXTAFTER(Table4[[#This Row],[rxn]],"-",-1)&amp;"'"</f>
        <v>'PRO-SPONT'</v>
      </c>
      <c r="G345" t="str">
        <f>_xlfn.XLOOKUP(Table4[[#This Row],[enz]],'[1]Sheet2 (2)'!$A:$A,'[1]Sheet2 (2)'!$B:$B,"")</f>
        <v/>
      </c>
    </row>
    <row r="346" spans="1:7" hidden="1" x14ac:dyDescent="0.2">
      <c r="A346" t="s">
        <v>5149</v>
      </c>
      <c r="B346">
        <v>10388.202298664601</v>
      </c>
      <c r="C346">
        <v>0</v>
      </c>
      <c r="D346">
        <v>0</v>
      </c>
      <c r="E346">
        <f>Table4[[#This Row],[kapp_slack_ub]]/Table4[[#This Row],[kapp_old]]</f>
        <v>0</v>
      </c>
      <c r="F346" t="str">
        <f>"'PRO-"&amp;_xlfn.TEXTAFTER(Table4[[#This Row],[rxn]],"-",-1)&amp;"'"</f>
        <v>'PRO-SPONT'</v>
      </c>
      <c r="G346" t="str">
        <f>_xlfn.XLOOKUP(Table4[[#This Row],[enz]],'[1]Sheet2 (2)'!$A:$A,'[1]Sheet2 (2)'!$B:$B,"")</f>
        <v/>
      </c>
    </row>
    <row r="347" spans="1:7" hidden="1" x14ac:dyDescent="0.2">
      <c r="A347" t="s">
        <v>2794</v>
      </c>
      <c r="B347">
        <v>10388.202298664601</v>
      </c>
      <c r="C347">
        <v>0</v>
      </c>
      <c r="D347">
        <v>0</v>
      </c>
      <c r="E347">
        <f>Table4[[#This Row],[kapp_slack_ub]]/Table4[[#This Row],[kapp_old]]</f>
        <v>0</v>
      </c>
      <c r="F347" t="str">
        <f>"'PRO-"&amp;_xlfn.TEXTAFTER(Table4[[#This Row],[rxn]],"-",-1)&amp;"'"</f>
        <v>'PRO-SPONT'</v>
      </c>
      <c r="G347" t="str">
        <f>_xlfn.XLOOKUP(Table4[[#This Row],[enz]],'[1]Sheet2 (2)'!$A:$A,'[1]Sheet2 (2)'!$B:$B,"")</f>
        <v/>
      </c>
    </row>
    <row r="348" spans="1:7" hidden="1" x14ac:dyDescent="0.2">
      <c r="A348" t="s">
        <v>5150</v>
      </c>
      <c r="B348">
        <v>10388.202298664601</v>
      </c>
      <c r="C348">
        <v>0</v>
      </c>
      <c r="D348">
        <v>0</v>
      </c>
      <c r="E348">
        <f>Table4[[#This Row],[kapp_slack_ub]]/Table4[[#This Row],[kapp_old]]</f>
        <v>0</v>
      </c>
      <c r="F348" t="str">
        <f>"'PRO-"&amp;_xlfn.TEXTAFTER(Table4[[#This Row],[rxn]],"-",-1)&amp;"'"</f>
        <v>'PRO-SPONT'</v>
      </c>
      <c r="G348" t="str">
        <f>_xlfn.XLOOKUP(Table4[[#This Row],[enz]],'[1]Sheet2 (2)'!$A:$A,'[1]Sheet2 (2)'!$B:$B,"")</f>
        <v/>
      </c>
    </row>
    <row r="349" spans="1:7" hidden="1" x14ac:dyDescent="0.2">
      <c r="A349" t="s">
        <v>2795</v>
      </c>
      <c r="B349">
        <v>10388.202298664601</v>
      </c>
      <c r="C349">
        <v>0</v>
      </c>
      <c r="D349">
        <v>0</v>
      </c>
      <c r="E349">
        <f>Table4[[#This Row],[kapp_slack_ub]]/Table4[[#This Row],[kapp_old]]</f>
        <v>0</v>
      </c>
      <c r="F349" t="str">
        <f>"'PRO-"&amp;_xlfn.TEXTAFTER(Table4[[#This Row],[rxn]],"-",-1)&amp;"'"</f>
        <v>'PRO-SPONT'</v>
      </c>
      <c r="G349" t="str">
        <f>_xlfn.XLOOKUP(Table4[[#This Row],[enz]],'[1]Sheet2 (2)'!$A:$A,'[1]Sheet2 (2)'!$B:$B,"")</f>
        <v/>
      </c>
    </row>
    <row r="350" spans="1:7" hidden="1" x14ac:dyDescent="0.2">
      <c r="A350" t="s">
        <v>5151</v>
      </c>
      <c r="B350">
        <v>10388.202298664601</v>
      </c>
      <c r="C350">
        <v>0</v>
      </c>
      <c r="D350">
        <v>0</v>
      </c>
      <c r="E350">
        <f>Table4[[#This Row],[kapp_slack_ub]]/Table4[[#This Row],[kapp_old]]</f>
        <v>0</v>
      </c>
      <c r="F350" t="str">
        <f>"'PRO-"&amp;_xlfn.TEXTAFTER(Table4[[#This Row],[rxn]],"-",-1)&amp;"'"</f>
        <v>'PRO-SPONT'</v>
      </c>
      <c r="G350" t="str">
        <f>_xlfn.XLOOKUP(Table4[[#This Row],[enz]],'[1]Sheet2 (2)'!$A:$A,'[1]Sheet2 (2)'!$B:$B,"")</f>
        <v/>
      </c>
    </row>
    <row r="351" spans="1:7" hidden="1" x14ac:dyDescent="0.2">
      <c r="A351" t="s">
        <v>2796</v>
      </c>
      <c r="B351">
        <v>10388.202298664601</v>
      </c>
      <c r="C351">
        <v>0</v>
      </c>
      <c r="D351">
        <v>0</v>
      </c>
      <c r="E351">
        <f>Table4[[#This Row],[kapp_slack_ub]]/Table4[[#This Row],[kapp_old]]</f>
        <v>0</v>
      </c>
      <c r="F351" t="str">
        <f>"'PRO-"&amp;_xlfn.TEXTAFTER(Table4[[#This Row],[rxn]],"-",-1)&amp;"'"</f>
        <v>'PRO-SPONT'</v>
      </c>
      <c r="G351" t="str">
        <f>_xlfn.XLOOKUP(Table4[[#This Row],[enz]],'[1]Sheet2 (2)'!$A:$A,'[1]Sheet2 (2)'!$B:$B,"")</f>
        <v/>
      </c>
    </row>
    <row r="352" spans="1:7" hidden="1" x14ac:dyDescent="0.2">
      <c r="A352" t="s">
        <v>5152</v>
      </c>
      <c r="B352">
        <v>10388.202298664601</v>
      </c>
      <c r="C352">
        <v>0</v>
      </c>
      <c r="D352">
        <v>0</v>
      </c>
      <c r="E352">
        <f>Table4[[#This Row],[kapp_slack_ub]]/Table4[[#This Row],[kapp_old]]</f>
        <v>0</v>
      </c>
      <c r="F352" t="str">
        <f>"'PRO-"&amp;_xlfn.TEXTAFTER(Table4[[#This Row],[rxn]],"-",-1)&amp;"'"</f>
        <v>'PRO-SPONT'</v>
      </c>
      <c r="G352" t="str">
        <f>_xlfn.XLOOKUP(Table4[[#This Row],[enz]],'[1]Sheet2 (2)'!$A:$A,'[1]Sheet2 (2)'!$B:$B,"")</f>
        <v/>
      </c>
    </row>
    <row r="353" spans="1:7" hidden="1" x14ac:dyDescent="0.2">
      <c r="A353" t="s">
        <v>5153</v>
      </c>
      <c r="B353">
        <v>10388.202298664601</v>
      </c>
      <c r="C353">
        <v>0</v>
      </c>
      <c r="D353">
        <v>0</v>
      </c>
      <c r="E353">
        <f>Table4[[#This Row],[kapp_slack_ub]]/Table4[[#This Row],[kapp_old]]</f>
        <v>0</v>
      </c>
      <c r="F353" t="str">
        <f>"'PRO-"&amp;_xlfn.TEXTAFTER(Table4[[#This Row],[rxn]],"-",-1)&amp;"'"</f>
        <v>'PRO-SPONT'</v>
      </c>
      <c r="G353" t="str">
        <f>_xlfn.XLOOKUP(Table4[[#This Row],[enz]],'[1]Sheet2 (2)'!$A:$A,'[1]Sheet2 (2)'!$B:$B,"")</f>
        <v/>
      </c>
    </row>
    <row r="354" spans="1:7" hidden="1" x14ac:dyDescent="0.2">
      <c r="A354" t="s">
        <v>5154</v>
      </c>
      <c r="B354">
        <v>10388.202298664601</v>
      </c>
      <c r="C354">
        <v>0</v>
      </c>
      <c r="D354">
        <v>0</v>
      </c>
      <c r="E354">
        <f>Table4[[#This Row],[kapp_slack_ub]]/Table4[[#This Row],[kapp_old]]</f>
        <v>0</v>
      </c>
      <c r="F354" t="str">
        <f>"'PRO-"&amp;_xlfn.TEXTAFTER(Table4[[#This Row],[rxn]],"-",-1)&amp;"'"</f>
        <v>'PRO-SPONT'</v>
      </c>
      <c r="G354" t="str">
        <f>_xlfn.XLOOKUP(Table4[[#This Row],[enz]],'[1]Sheet2 (2)'!$A:$A,'[1]Sheet2 (2)'!$B:$B,"")</f>
        <v/>
      </c>
    </row>
    <row r="355" spans="1:7" hidden="1" x14ac:dyDescent="0.2">
      <c r="A355" t="s">
        <v>5155</v>
      </c>
      <c r="B355">
        <v>10388.202298664601</v>
      </c>
      <c r="C355">
        <v>0</v>
      </c>
      <c r="D355">
        <v>0</v>
      </c>
      <c r="E355">
        <f>Table4[[#This Row],[kapp_slack_ub]]/Table4[[#This Row],[kapp_old]]</f>
        <v>0</v>
      </c>
      <c r="F355" t="str">
        <f>"'PRO-"&amp;_xlfn.TEXTAFTER(Table4[[#This Row],[rxn]],"-",-1)&amp;"'"</f>
        <v>'PRO-SPONT'</v>
      </c>
      <c r="G355" t="str">
        <f>_xlfn.XLOOKUP(Table4[[#This Row],[enz]],'[1]Sheet2 (2)'!$A:$A,'[1]Sheet2 (2)'!$B:$B,"")</f>
        <v/>
      </c>
    </row>
    <row r="356" spans="1:7" hidden="1" x14ac:dyDescent="0.2">
      <c r="A356" t="s">
        <v>5156</v>
      </c>
      <c r="B356">
        <v>10388.202298664601</v>
      </c>
      <c r="C356">
        <v>0</v>
      </c>
      <c r="D356">
        <v>0</v>
      </c>
      <c r="E356">
        <f>Table4[[#This Row],[kapp_slack_ub]]/Table4[[#This Row],[kapp_old]]</f>
        <v>0</v>
      </c>
      <c r="F356" t="str">
        <f>"'PRO-"&amp;_xlfn.TEXTAFTER(Table4[[#This Row],[rxn]],"-",-1)&amp;"'"</f>
        <v>'PRO-SPONT'</v>
      </c>
      <c r="G356" t="str">
        <f>_xlfn.XLOOKUP(Table4[[#This Row],[enz]],'[1]Sheet2 (2)'!$A:$A,'[1]Sheet2 (2)'!$B:$B,"")</f>
        <v/>
      </c>
    </row>
    <row r="357" spans="1:7" hidden="1" x14ac:dyDescent="0.2">
      <c r="A357" t="s">
        <v>2797</v>
      </c>
      <c r="B357">
        <v>10388.202298664601</v>
      </c>
      <c r="C357">
        <v>0</v>
      </c>
      <c r="D357">
        <v>0</v>
      </c>
      <c r="E357">
        <f>Table4[[#This Row],[kapp_slack_ub]]/Table4[[#This Row],[kapp_old]]</f>
        <v>0</v>
      </c>
      <c r="F357" t="str">
        <f>"'PRO-"&amp;_xlfn.TEXTAFTER(Table4[[#This Row],[rxn]],"-",-1)&amp;"'"</f>
        <v>'PRO-SPONT'</v>
      </c>
      <c r="G357" t="str">
        <f>_xlfn.XLOOKUP(Table4[[#This Row],[enz]],'[1]Sheet2 (2)'!$A:$A,'[1]Sheet2 (2)'!$B:$B,"")</f>
        <v/>
      </c>
    </row>
    <row r="358" spans="1:7" hidden="1" x14ac:dyDescent="0.2">
      <c r="A358" t="s">
        <v>5157</v>
      </c>
      <c r="B358">
        <v>10388.202298664601</v>
      </c>
      <c r="C358">
        <v>0</v>
      </c>
      <c r="D358">
        <v>0</v>
      </c>
      <c r="E358">
        <f>Table4[[#This Row],[kapp_slack_ub]]/Table4[[#This Row],[kapp_old]]</f>
        <v>0</v>
      </c>
      <c r="F358" t="str">
        <f>"'PRO-"&amp;_xlfn.TEXTAFTER(Table4[[#This Row],[rxn]],"-",-1)&amp;"'"</f>
        <v>'PRO-SPONT'</v>
      </c>
      <c r="G358" t="str">
        <f>_xlfn.XLOOKUP(Table4[[#This Row],[enz]],'[1]Sheet2 (2)'!$A:$A,'[1]Sheet2 (2)'!$B:$B,"")</f>
        <v/>
      </c>
    </row>
    <row r="359" spans="1:7" hidden="1" x14ac:dyDescent="0.2">
      <c r="A359" t="s">
        <v>2798</v>
      </c>
      <c r="B359">
        <v>10388.202298664601</v>
      </c>
      <c r="C359">
        <v>0</v>
      </c>
      <c r="D359">
        <v>0</v>
      </c>
      <c r="E359">
        <f>Table4[[#This Row],[kapp_slack_ub]]/Table4[[#This Row],[kapp_old]]</f>
        <v>0</v>
      </c>
      <c r="F359" t="str">
        <f>"'PRO-"&amp;_xlfn.TEXTAFTER(Table4[[#This Row],[rxn]],"-",-1)&amp;"'"</f>
        <v>'PRO-SPONT'</v>
      </c>
      <c r="G359" t="str">
        <f>_xlfn.XLOOKUP(Table4[[#This Row],[enz]],'[1]Sheet2 (2)'!$A:$A,'[1]Sheet2 (2)'!$B:$B,"")</f>
        <v/>
      </c>
    </row>
    <row r="360" spans="1:7" hidden="1" x14ac:dyDescent="0.2">
      <c r="A360" t="s">
        <v>5158</v>
      </c>
      <c r="B360">
        <v>10388.202298664601</v>
      </c>
      <c r="C360">
        <v>0</v>
      </c>
      <c r="D360">
        <v>0</v>
      </c>
      <c r="E360">
        <f>Table4[[#This Row],[kapp_slack_ub]]/Table4[[#This Row],[kapp_old]]</f>
        <v>0</v>
      </c>
      <c r="F360" t="str">
        <f>"'PRO-"&amp;_xlfn.TEXTAFTER(Table4[[#This Row],[rxn]],"-",-1)&amp;"'"</f>
        <v>'PRO-SPONT'</v>
      </c>
      <c r="G360" t="str">
        <f>_xlfn.XLOOKUP(Table4[[#This Row],[enz]],'[1]Sheet2 (2)'!$A:$A,'[1]Sheet2 (2)'!$B:$B,"")</f>
        <v/>
      </c>
    </row>
    <row r="361" spans="1:7" hidden="1" x14ac:dyDescent="0.2">
      <c r="A361" t="s">
        <v>5159</v>
      </c>
      <c r="B361">
        <v>10388.202298664601</v>
      </c>
      <c r="C361">
        <v>0</v>
      </c>
      <c r="D361">
        <v>0</v>
      </c>
      <c r="E361">
        <f>Table4[[#This Row],[kapp_slack_ub]]/Table4[[#This Row],[kapp_old]]</f>
        <v>0</v>
      </c>
      <c r="F361" t="str">
        <f>"'PRO-"&amp;_xlfn.TEXTAFTER(Table4[[#This Row],[rxn]],"-",-1)&amp;"'"</f>
        <v>'PRO-SPONT'</v>
      </c>
      <c r="G361" t="str">
        <f>_xlfn.XLOOKUP(Table4[[#This Row],[enz]],'[1]Sheet2 (2)'!$A:$A,'[1]Sheet2 (2)'!$B:$B,"")</f>
        <v/>
      </c>
    </row>
    <row r="362" spans="1:7" hidden="1" x14ac:dyDescent="0.2">
      <c r="A362" t="s">
        <v>5160</v>
      </c>
      <c r="B362">
        <v>10388.202298664601</v>
      </c>
      <c r="C362">
        <v>0</v>
      </c>
      <c r="D362">
        <v>0</v>
      </c>
      <c r="E362">
        <f>Table4[[#This Row],[kapp_slack_ub]]/Table4[[#This Row],[kapp_old]]</f>
        <v>0</v>
      </c>
      <c r="F362" t="str">
        <f>"'PRO-"&amp;_xlfn.TEXTAFTER(Table4[[#This Row],[rxn]],"-",-1)&amp;"'"</f>
        <v>'PRO-SPONT'</v>
      </c>
      <c r="G362" t="str">
        <f>_xlfn.XLOOKUP(Table4[[#This Row],[enz]],'[1]Sheet2 (2)'!$A:$A,'[1]Sheet2 (2)'!$B:$B,"")</f>
        <v/>
      </c>
    </row>
    <row r="363" spans="1:7" hidden="1" x14ac:dyDescent="0.2">
      <c r="A363" t="s">
        <v>5161</v>
      </c>
      <c r="B363">
        <v>10388.202298664601</v>
      </c>
      <c r="C363">
        <v>0</v>
      </c>
      <c r="D363">
        <v>0</v>
      </c>
      <c r="E363">
        <f>Table4[[#This Row],[kapp_slack_ub]]/Table4[[#This Row],[kapp_old]]</f>
        <v>0</v>
      </c>
      <c r="F363" t="str">
        <f>"'PRO-"&amp;_xlfn.TEXTAFTER(Table4[[#This Row],[rxn]],"-",-1)&amp;"'"</f>
        <v>'PRO-SPONT'</v>
      </c>
      <c r="G363" t="str">
        <f>_xlfn.XLOOKUP(Table4[[#This Row],[enz]],'[1]Sheet2 (2)'!$A:$A,'[1]Sheet2 (2)'!$B:$B,"")</f>
        <v/>
      </c>
    </row>
    <row r="364" spans="1:7" hidden="1" x14ac:dyDescent="0.2">
      <c r="A364" t="s">
        <v>5162</v>
      </c>
      <c r="B364">
        <v>10388.202298664601</v>
      </c>
      <c r="C364">
        <v>0</v>
      </c>
      <c r="D364">
        <v>0</v>
      </c>
      <c r="E364">
        <f>Table4[[#This Row],[kapp_slack_ub]]/Table4[[#This Row],[kapp_old]]</f>
        <v>0</v>
      </c>
      <c r="F364" t="str">
        <f>"'PRO-"&amp;_xlfn.TEXTAFTER(Table4[[#This Row],[rxn]],"-",-1)&amp;"'"</f>
        <v>'PRO-SPONT'</v>
      </c>
      <c r="G364" t="str">
        <f>_xlfn.XLOOKUP(Table4[[#This Row],[enz]],'[1]Sheet2 (2)'!$A:$A,'[1]Sheet2 (2)'!$B:$B,"")</f>
        <v/>
      </c>
    </row>
    <row r="365" spans="1:7" hidden="1" x14ac:dyDescent="0.2">
      <c r="A365" t="s">
        <v>5163</v>
      </c>
      <c r="B365">
        <v>10388.202298664601</v>
      </c>
      <c r="C365">
        <v>0</v>
      </c>
      <c r="D365">
        <v>0</v>
      </c>
      <c r="E365">
        <f>Table4[[#This Row],[kapp_slack_ub]]/Table4[[#This Row],[kapp_old]]</f>
        <v>0</v>
      </c>
      <c r="F365" t="str">
        <f>"'PRO-"&amp;_xlfn.TEXTAFTER(Table4[[#This Row],[rxn]],"-",-1)&amp;"'"</f>
        <v>'PRO-SPONT'</v>
      </c>
      <c r="G365" t="str">
        <f>_xlfn.XLOOKUP(Table4[[#This Row],[enz]],'[1]Sheet2 (2)'!$A:$A,'[1]Sheet2 (2)'!$B:$B,"")</f>
        <v/>
      </c>
    </row>
    <row r="366" spans="1:7" hidden="1" x14ac:dyDescent="0.2">
      <c r="A366" t="s">
        <v>5164</v>
      </c>
      <c r="B366">
        <v>10388.202298664601</v>
      </c>
      <c r="C366">
        <v>0</v>
      </c>
      <c r="D366">
        <v>0</v>
      </c>
      <c r="E366">
        <f>Table4[[#This Row],[kapp_slack_ub]]/Table4[[#This Row],[kapp_old]]</f>
        <v>0</v>
      </c>
      <c r="F366" t="str">
        <f>"'PRO-"&amp;_xlfn.TEXTAFTER(Table4[[#This Row],[rxn]],"-",-1)&amp;"'"</f>
        <v>'PRO-SPONT'</v>
      </c>
      <c r="G366" t="str">
        <f>_xlfn.XLOOKUP(Table4[[#This Row],[enz]],'[1]Sheet2 (2)'!$A:$A,'[1]Sheet2 (2)'!$B:$B,"")</f>
        <v/>
      </c>
    </row>
    <row r="367" spans="1:7" hidden="1" x14ac:dyDescent="0.2">
      <c r="A367" t="s">
        <v>5165</v>
      </c>
      <c r="B367">
        <v>10388.202298664601</v>
      </c>
      <c r="C367">
        <v>0</v>
      </c>
      <c r="D367">
        <v>0</v>
      </c>
      <c r="E367">
        <f>Table4[[#This Row],[kapp_slack_ub]]/Table4[[#This Row],[kapp_old]]</f>
        <v>0</v>
      </c>
      <c r="F367" t="str">
        <f>"'PRO-"&amp;_xlfn.TEXTAFTER(Table4[[#This Row],[rxn]],"-",-1)&amp;"'"</f>
        <v>'PRO-SPONT'</v>
      </c>
      <c r="G367" t="str">
        <f>_xlfn.XLOOKUP(Table4[[#This Row],[enz]],'[1]Sheet2 (2)'!$A:$A,'[1]Sheet2 (2)'!$B:$B,"")</f>
        <v/>
      </c>
    </row>
    <row r="368" spans="1:7" hidden="1" x14ac:dyDescent="0.2">
      <c r="A368" t="s">
        <v>5166</v>
      </c>
      <c r="B368">
        <v>10388.202298664601</v>
      </c>
      <c r="C368">
        <v>0</v>
      </c>
      <c r="D368">
        <v>0</v>
      </c>
      <c r="E368">
        <f>Table4[[#This Row],[kapp_slack_ub]]/Table4[[#This Row],[kapp_old]]</f>
        <v>0</v>
      </c>
      <c r="F368" t="str">
        <f>"'PRO-"&amp;_xlfn.TEXTAFTER(Table4[[#This Row],[rxn]],"-",-1)&amp;"'"</f>
        <v>'PRO-SPONT'</v>
      </c>
      <c r="G368" t="str">
        <f>_xlfn.XLOOKUP(Table4[[#This Row],[enz]],'[1]Sheet2 (2)'!$A:$A,'[1]Sheet2 (2)'!$B:$B,"")</f>
        <v/>
      </c>
    </row>
    <row r="369" spans="1:7" hidden="1" x14ac:dyDescent="0.2">
      <c r="A369" t="s">
        <v>5167</v>
      </c>
      <c r="B369">
        <v>10388.202298664601</v>
      </c>
      <c r="C369">
        <v>0</v>
      </c>
      <c r="D369">
        <v>0</v>
      </c>
      <c r="E369">
        <f>Table4[[#This Row],[kapp_slack_ub]]/Table4[[#This Row],[kapp_old]]</f>
        <v>0</v>
      </c>
      <c r="F369" t="str">
        <f>"'PRO-"&amp;_xlfn.TEXTAFTER(Table4[[#This Row],[rxn]],"-",-1)&amp;"'"</f>
        <v>'PRO-SPONT'</v>
      </c>
      <c r="G369" t="str">
        <f>_xlfn.XLOOKUP(Table4[[#This Row],[enz]],'[1]Sheet2 (2)'!$A:$A,'[1]Sheet2 (2)'!$B:$B,"")</f>
        <v/>
      </c>
    </row>
    <row r="370" spans="1:7" hidden="1" x14ac:dyDescent="0.2">
      <c r="A370" t="s">
        <v>5168</v>
      </c>
      <c r="B370">
        <v>10388.202298664601</v>
      </c>
      <c r="C370">
        <v>0</v>
      </c>
      <c r="D370">
        <v>0</v>
      </c>
      <c r="E370">
        <f>Table4[[#This Row],[kapp_slack_ub]]/Table4[[#This Row],[kapp_old]]</f>
        <v>0</v>
      </c>
      <c r="F370" t="str">
        <f>"'PRO-"&amp;_xlfn.TEXTAFTER(Table4[[#This Row],[rxn]],"-",-1)&amp;"'"</f>
        <v>'PRO-SPONT'</v>
      </c>
      <c r="G370" t="str">
        <f>_xlfn.XLOOKUP(Table4[[#This Row],[enz]],'[1]Sheet2 (2)'!$A:$A,'[1]Sheet2 (2)'!$B:$B,"")</f>
        <v/>
      </c>
    </row>
    <row r="371" spans="1:7" hidden="1" x14ac:dyDescent="0.2">
      <c r="A371" t="s">
        <v>5169</v>
      </c>
      <c r="B371">
        <v>10388.202298664601</v>
      </c>
      <c r="C371">
        <v>0</v>
      </c>
      <c r="D371">
        <v>0</v>
      </c>
      <c r="E371">
        <f>Table4[[#This Row],[kapp_slack_ub]]/Table4[[#This Row],[kapp_old]]</f>
        <v>0</v>
      </c>
      <c r="F371" t="str">
        <f>"'PRO-"&amp;_xlfn.TEXTAFTER(Table4[[#This Row],[rxn]],"-",-1)&amp;"'"</f>
        <v>'PRO-SPONT'</v>
      </c>
      <c r="G371" t="str">
        <f>_xlfn.XLOOKUP(Table4[[#This Row],[enz]],'[1]Sheet2 (2)'!$A:$A,'[1]Sheet2 (2)'!$B:$B,"")</f>
        <v/>
      </c>
    </row>
    <row r="372" spans="1:7" hidden="1" x14ac:dyDescent="0.2">
      <c r="A372" t="s">
        <v>5170</v>
      </c>
      <c r="B372">
        <v>10388.202298664601</v>
      </c>
      <c r="C372">
        <v>0</v>
      </c>
      <c r="D372">
        <v>0</v>
      </c>
      <c r="E372">
        <f>Table4[[#This Row],[kapp_slack_ub]]/Table4[[#This Row],[kapp_old]]</f>
        <v>0</v>
      </c>
      <c r="F372" t="str">
        <f>"'PRO-"&amp;_xlfn.TEXTAFTER(Table4[[#This Row],[rxn]],"-",-1)&amp;"'"</f>
        <v>'PRO-SPONT'</v>
      </c>
      <c r="G372" t="str">
        <f>_xlfn.XLOOKUP(Table4[[#This Row],[enz]],'[1]Sheet2 (2)'!$A:$A,'[1]Sheet2 (2)'!$B:$B,"")</f>
        <v/>
      </c>
    </row>
    <row r="373" spans="1:7" hidden="1" x14ac:dyDescent="0.2">
      <c r="A373" t="s">
        <v>5171</v>
      </c>
      <c r="B373">
        <v>10388.202298664601</v>
      </c>
      <c r="C373">
        <v>0</v>
      </c>
      <c r="D373">
        <v>0</v>
      </c>
      <c r="E373">
        <f>Table4[[#This Row],[kapp_slack_ub]]/Table4[[#This Row],[kapp_old]]</f>
        <v>0</v>
      </c>
      <c r="F373" t="str">
        <f>"'PRO-"&amp;_xlfn.TEXTAFTER(Table4[[#This Row],[rxn]],"-",-1)&amp;"'"</f>
        <v>'PRO-SPONT'</v>
      </c>
      <c r="G373" t="str">
        <f>_xlfn.XLOOKUP(Table4[[#This Row],[enz]],'[1]Sheet2 (2)'!$A:$A,'[1]Sheet2 (2)'!$B:$B,"")</f>
        <v/>
      </c>
    </row>
    <row r="374" spans="1:7" hidden="1" x14ac:dyDescent="0.2">
      <c r="A374" t="s">
        <v>5172</v>
      </c>
      <c r="B374">
        <v>10388.202298664601</v>
      </c>
      <c r="C374">
        <v>0</v>
      </c>
      <c r="D374">
        <v>0</v>
      </c>
      <c r="E374">
        <f>Table4[[#This Row],[kapp_slack_ub]]/Table4[[#This Row],[kapp_old]]</f>
        <v>0</v>
      </c>
      <c r="F374" t="str">
        <f>"'PRO-"&amp;_xlfn.TEXTAFTER(Table4[[#This Row],[rxn]],"-",-1)&amp;"'"</f>
        <v>'PRO-SPONT'</v>
      </c>
      <c r="G374" t="str">
        <f>_xlfn.XLOOKUP(Table4[[#This Row],[enz]],'[1]Sheet2 (2)'!$A:$A,'[1]Sheet2 (2)'!$B:$B,"")</f>
        <v/>
      </c>
    </row>
    <row r="375" spans="1:7" hidden="1" x14ac:dyDescent="0.2">
      <c r="A375" t="s">
        <v>5173</v>
      </c>
      <c r="B375">
        <v>10388.202298664601</v>
      </c>
      <c r="C375">
        <v>0</v>
      </c>
      <c r="D375">
        <v>0</v>
      </c>
      <c r="E375">
        <f>Table4[[#This Row],[kapp_slack_ub]]/Table4[[#This Row],[kapp_old]]</f>
        <v>0</v>
      </c>
      <c r="F375" t="str">
        <f>"'PRO-"&amp;_xlfn.TEXTAFTER(Table4[[#This Row],[rxn]],"-",-1)&amp;"'"</f>
        <v>'PRO-SPONT'</v>
      </c>
      <c r="G375" t="str">
        <f>_xlfn.XLOOKUP(Table4[[#This Row],[enz]],'[1]Sheet2 (2)'!$A:$A,'[1]Sheet2 (2)'!$B:$B,"")</f>
        <v/>
      </c>
    </row>
    <row r="376" spans="1:7" hidden="1" x14ac:dyDescent="0.2">
      <c r="A376" t="s">
        <v>5174</v>
      </c>
      <c r="B376">
        <v>10388.202298664601</v>
      </c>
      <c r="C376">
        <v>0</v>
      </c>
      <c r="D376">
        <v>0</v>
      </c>
      <c r="E376">
        <f>Table4[[#This Row],[kapp_slack_ub]]/Table4[[#This Row],[kapp_old]]</f>
        <v>0</v>
      </c>
      <c r="F376" t="str">
        <f>"'PRO-"&amp;_xlfn.TEXTAFTER(Table4[[#This Row],[rxn]],"-",-1)&amp;"'"</f>
        <v>'PRO-SPONT'</v>
      </c>
      <c r="G376" t="str">
        <f>_xlfn.XLOOKUP(Table4[[#This Row],[enz]],'[1]Sheet2 (2)'!$A:$A,'[1]Sheet2 (2)'!$B:$B,"")</f>
        <v/>
      </c>
    </row>
    <row r="377" spans="1:7" hidden="1" x14ac:dyDescent="0.2">
      <c r="A377" t="s">
        <v>5175</v>
      </c>
      <c r="B377">
        <v>10388.202298664601</v>
      </c>
      <c r="C377">
        <v>0</v>
      </c>
      <c r="D377">
        <v>0</v>
      </c>
      <c r="E377">
        <f>Table4[[#This Row],[kapp_slack_ub]]/Table4[[#This Row],[kapp_old]]</f>
        <v>0</v>
      </c>
      <c r="F377" t="str">
        <f>"'PRO-"&amp;_xlfn.TEXTAFTER(Table4[[#This Row],[rxn]],"-",-1)&amp;"'"</f>
        <v>'PRO-SPONT'</v>
      </c>
      <c r="G377" t="str">
        <f>_xlfn.XLOOKUP(Table4[[#This Row],[enz]],'[1]Sheet2 (2)'!$A:$A,'[1]Sheet2 (2)'!$B:$B,"")</f>
        <v/>
      </c>
    </row>
    <row r="378" spans="1:7" hidden="1" x14ac:dyDescent="0.2">
      <c r="A378" t="s">
        <v>5176</v>
      </c>
      <c r="B378">
        <v>10388.202298664601</v>
      </c>
      <c r="C378">
        <v>0</v>
      </c>
      <c r="D378">
        <v>0</v>
      </c>
      <c r="E378">
        <f>Table4[[#This Row],[kapp_slack_ub]]/Table4[[#This Row],[kapp_old]]</f>
        <v>0</v>
      </c>
      <c r="F378" t="str">
        <f>"'PRO-"&amp;_xlfn.TEXTAFTER(Table4[[#This Row],[rxn]],"-",-1)&amp;"'"</f>
        <v>'PRO-rt2093'</v>
      </c>
      <c r="G378">
        <f>_xlfn.XLOOKUP(Table4[[#This Row],[enz]],'[1]Sheet2 (2)'!$A:$A,'[1]Sheet2 (2)'!$B:$B,"")</f>
        <v>1</v>
      </c>
    </row>
    <row r="379" spans="1:7" hidden="1" x14ac:dyDescent="0.2">
      <c r="A379" t="s">
        <v>5177</v>
      </c>
      <c r="B379">
        <v>10388.202298664601</v>
      </c>
      <c r="C379">
        <v>0</v>
      </c>
      <c r="D379">
        <v>0</v>
      </c>
      <c r="E379">
        <f>Table4[[#This Row],[kapp_slack_ub]]/Table4[[#This Row],[kapp_old]]</f>
        <v>0</v>
      </c>
      <c r="F379" t="str">
        <f>"'PRO-"&amp;_xlfn.TEXTAFTER(Table4[[#This Row],[rxn]],"-",-1)&amp;"'"</f>
        <v>'PRO-rt7201'</v>
      </c>
      <c r="G379">
        <f>_xlfn.XLOOKUP(Table4[[#This Row],[enz]],'[1]Sheet2 (2)'!$A:$A,'[1]Sheet2 (2)'!$B:$B,"")</f>
        <v>1</v>
      </c>
    </row>
    <row r="380" spans="1:7" hidden="1" x14ac:dyDescent="0.2">
      <c r="A380" t="s">
        <v>2799</v>
      </c>
      <c r="B380">
        <v>10388.202298664601</v>
      </c>
      <c r="C380">
        <v>0</v>
      </c>
      <c r="D380">
        <v>0</v>
      </c>
      <c r="E380">
        <f>Table4[[#This Row],[kapp_slack_ub]]/Table4[[#This Row],[kapp_old]]</f>
        <v>0</v>
      </c>
      <c r="F380" t="str">
        <f>"'PRO-"&amp;_xlfn.TEXTAFTER(Table4[[#This Row],[rxn]],"-",-1)&amp;"'"</f>
        <v>'PRO-SPONT'</v>
      </c>
      <c r="G380" t="str">
        <f>_xlfn.XLOOKUP(Table4[[#This Row],[enz]],'[1]Sheet2 (2)'!$A:$A,'[1]Sheet2 (2)'!$B:$B,"")</f>
        <v/>
      </c>
    </row>
    <row r="381" spans="1:7" hidden="1" x14ac:dyDescent="0.2">
      <c r="A381" t="s">
        <v>5178</v>
      </c>
      <c r="B381">
        <v>10388.202298664601</v>
      </c>
      <c r="C381">
        <v>0</v>
      </c>
      <c r="D381">
        <v>0</v>
      </c>
      <c r="E381">
        <f>Table4[[#This Row],[kapp_slack_ub]]/Table4[[#This Row],[kapp_old]]</f>
        <v>0</v>
      </c>
      <c r="F381" t="str">
        <f>"'PRO-"&amp;_xlfn.TEXTAFTER(Table4[[#This Row],[rxn]],"-",-1)&amp;"'"</f>
        <v>'PRO-SPONT'</v>
      </c>
      <c r="G381" t="str">
        <f>_xlfn.XLOOKUP(Table4[[#This Row],[enz]],'[1]Sheet2 (2)'!$A:$A,'[1]Sheet2 (2)'!$B:$B,"")</f>
        <v/>
      </c>
    </row>
    <row r="382" spans="1:7" hidden="1" x14ac:dyDescent="0.2">
      <c r="A382" t="s">
        <v>5179</v>
      </c>
      <c r="B382">
        <v>10388.202298664601</v>
      </c>
      <c r="C382">
        <v>0</v>
      </c>
      <c r="D382">
        <v>0</v>
      </c>
      <c r="E382">
        <f>Table4[[#This Row],[kapp_slack_ub]]/Table4[[#This Row],[kapp_old]]</f>
        <v>0</v>
      </c>
      <c r="F382" t="str">
        <f>"'PRO-"&amp;_xlfn.TEXTAFTER(Table4[[#This Row],[rxn]],"-",-1)&amp;"'"</f>
        <v>'PRO-rt5185'</v>
      </c>
      <c r="G382">
        <f>_xlfn.XLOOKUP(Table4[[#This Row],[enz]],'[1]Sheet2 (2)'!$A:$A,'[1]Sheet2 (2)'!$B:$B,"")</f>
        <v>1</v>
      </c>
    </row>
    <row r="383" spans="1:7" hidden="1" x14ac:dyDescent="0.2">
      <c r="A383" t="s">
        <v>2800</v>
      </c>
      <c r="B383">
        <v>610777.80876060098</v>
      </c>
      <c r="C383">
        <v>0</v>
      </c>
      <c r="D383">
        <v>0</v>
      </c>
      <c r="E383">
        <f>Table4[[#This Row],[kapp_slack_ub]]/Table4[[#This Row],[kapp_old]]</f>
        <v>0</v>
      </c>
      <c r="F383" t="str">
        <f>"'PRO-"&amp;_xlfn.TEXTAFTER(Table4[[#This Row],[rxn]],"-",-1)&amp;"'"</f>
        <v>'PRO-rt7616'</v>
      </c>
      <c r="G383">
        <f>_xlfn.XLOOKUP(Table4[[#This Row],[enz]],'[1]Sheet2 (2)'!$A:$A,'[1]Sheet2 (2)'!$B:$B,"")</f>
        <v>1</v>
      </c>
    </row>
    <row r="384" spans="1:7" hidden="1" x14ac:dyDescent="0.2">
      <c r="A384" t="s">
        <v>5180</v>
      </c>
      <c r="B384">
        <v>10388.202298664601</v>
      </c>
      <c r="C384">
        <v>0</v>
      </c>
      <c r="D384">
        <v>0</v>
      </c>
      <c r="E384">
        <f>Table4[[#This Row],[kapp_slack_ub]]/Table4[[#This Row],[kapp_old]]</f>
        <v>0</v>
      </c>
      <c r="F384" t="str">
        <f>"'PRO-"&amp;_xlfn.TEXTAFTER(Table4[[#This Row],[rxn]],"-",-1)&amp;"'"</f>
        <v>'PRO-rt6298'</v>
      </c>
      <c r="G384">
        <f>_xlfn.XLOOKUP(Table4[[#This Row],[enz]],'[1]Sheet2 (2)'!$A:$A,'[1]Sheet2 (2)'!$B:$B,"")</f>
        <v>1</v>
      </c>
    </row>
    <row r="385" spans="1:7" hidden="1" x14ac:dyDescent="0.2">
      <c r="A385" t="s">
        <v>5181</v>
      </c>
      <c r="B385">
        <v>10388.202298664601</v>
      </c>
      <c r="C385">
        <v>0</v>
      </c>
      <c r="D385">
        <v>0</v>
      </c>
      <c r="E385">
        <f>Table4[[#This Row],[kapp_slack_ub]]/Table4[[#This Row],[kapp_old]]</f>
        <v>0</v>
      </c>
      <c r="F385" t="str">
        <f>"'PRO-"&amp;_xlfn.TEXTAFTER(Table4[[#This Row],[rxn]],"-",-1)&amp;"'"</f>
        <v>'PRO-SPONT'</v>
      </c>
      <c r="G385" t="str">
        <f>_xlfn.XLOOKUP(Table4[[#This Row],[enz]],'[1]Sheet2 (2)'!$A:$A,'[1]Sheet2 (2)'!$B:$B,"")</f>
        <v/>
      </c>
    </row>
    <row r="386" spans="1:7" hidden="1" x14ac:dyDescent="0.2">
      <c r="A386" t="s">
        <v>5182</v>
      </c>
      <c r="B386">
        <v>10388.202298664601</v>
      </c>
      <c r="C386">
        <v>0</v>
      </c>
      <c r="D386">
        <v>0</v>
      </c>
      <c r="E386">
        <f>Table4[[#This Row],[kapp_slack_ub]]/Table4[[#This Row],[kapp_old]]</f>
        <v>0</v>
      </c>
      <c r="F386" t="str">
        <f>"'PRO-"&amp;_xlfn.TEXTAFTER(Table4[[#This Row],[rxn]],"-",-1)&amp;"'"</f>
        <v>'PRO-SPONT'</v>
      </c>
      <c r="G386" t="str">
        <f>_xlfn.XLOOKUP(Table4[[#This Row],[enz]],'[1]Sheet2 (2)'!$A:$A,'[1]Sheet2 (2)'!$B:$B,"")</f>
        <v/>
      </c>
    </row>
    <row r="387" spans="1:7" hidden="1" x14ac:dyDescent="0.2">
      <c r="A387" t="s">
        <v>2801</v>
      </c>
      <c r="B387">
        <v>973133.93928106397</v>
      </c>
      <c r="C387">
        <v>0</v>
      </c>
      <c r="D387">
        <v>0</v>
      </c>
      <c r="E387">
        <f>Table4[[#This Row],[kapp_slack_ub]]/Table4[[#This Row],[kapp_old]]</f>
        <v>0</v>
      </c>
      <c r="F387" t="str">
        <f>"'PRO-"&amp;_xlfn.TEXTAFTER(Table4[[#This Row],[rxn]],"-",-1)&amp;"'"</f>
        <v>'PRO-rt0150'</v>
      </c>
      <c r="G387">
        <f>_xlfn.XLOOKUP(Table4[[#This Row],[enz]],'[1]Sheet2 (2)'!$A:$A,'[1]Sheet2 (2)'!$B:$B,"")</f>
        <v>1</v>
      </c>
    </row>
    <row r="388" spans="1:7" hidden="1" x14ac:dyDescent="0.2">
      <c r="A388" t="s">
        <v>5183</v>
      </c>
      <c r="B388">
        <v>10388.202298664601</v>
      </c>
      <c r="C388">
        <v>0</v>
      </c>
      <c r="D388">
        <v>0</v>
      </c>
      <c r="E388">
        <f>Table4[[#This Row],[kapp_slack_ub]]/Table4[[#This Row],[kapp_old]]</f>
        <v>0</v>
      </c>
      <c r="F388" t="str">
        <f>"'PRO-"&amp;_xlfn.TEXTAFTER(Table4[[#This Row],[rxn]],"-",-1)&amp;"'"</f>
        <v>'PRO-rt3279'</v>
      </c>
      <c r="G388">
        <f>_xlfn.XLOOKUP(Table4[[#This Row],[enz]],'[1]Sheet2 (2)'!$A:$A,'[1]Sheet2 (2)'!$B:$B,"")</f>
        <v>1</v>
      </c>
    </row>
    <row r="389" spans="1:7" hidden="1" x14ac:dyDescent="0.2">
      <c r="A389" t="s">
        <v>5184</v>
      </c>
      <c r="B389">
        <v>10388.202298664601</v>
      </c>
      <c r="C389">
        <v>0</v>
      </c>
      <c r="D389">
        <v>0</v>
      </c>
      <c r="E389">
        <f>Table4[[#This Row],[kapp_slack_ub]]/Table4[[#This Row],[kapp_old]]</f>
        <v>0</v>
      </c>
      <c r="F389" t="str">
        <f>"'PRO-"&amp;_xlfn.TEXTAFTER(Table4[[#This Row],[rxn]],"-",-1)&amp;"'"</f>
        <v>'PRO-SPONT'</v>
      </c>
      <c r="G389" t="str">
        <f>_xlfn.XLOOKUP(Table4[[#This Row],[enz]],'[1]Sheet2 (2)'!$A:$A,'[1]Sheet2 (2)'!$B:$B,"")</f>
        <v/>
      </c>
    </row>
    <row r="390" spans="1:7" hidden="1" x14ac:dyDescent="0.2">
      <c r="A390" t="s">
        <v>5185</v>
      </c>
      <c r="B390">
        <v>10388.202298664601</v>
      </c>
      <c r="C390">
        <v>0</v>
      </c>
      <c r="D390">
        <v>0</v>
      </c>
      <c r="E390">
        <f>Table4[[#This Row],[kapp_slack_ub]]/Table4[[#This Row],[kapp_old]]</f>
        <v>0</v>
      </c>
      <c r="F390" t="str">
        <f>"'PRO-"&amp;_xlfn.TEXTAFTER(Table4[[#This Row],[rxn]],"-",-1)&amp;"'"</f>
        <v>'PRO-SPONT'</v>
      </c>
      <c r="G390" t="str">
        <f>_xlfn.XLOOKUP(Table4[[#This Row],[enz]],'[1]Sheet2 (2)'!$A:$A,'[1]Sheet2 (2)'!$B:$B,"")</f>
        <v/>
      </c>
    </row>
    <row r="391" spans="1:7" hidden="1" x14ac:dyDescent="0.2">
      <c r="A391" t="s">
        <v>5186</v>
      </c>
      <c r="B391">
        <v>10388.202298664601</v>
      </c>
      <c r="C391">
        <v>0</v>
      </c>
      <c r="D391">
        <v>0</v>
      </c>
      <c r="E391">
        <f>Table4[[#This Row],[kapp_slack_ub]]/Table4[[#This Row],[kapp_old]]</f>
        <v>0</v>
      </c>
      <c r="F391" t="str">
        <f>"'PRO-"&amp;_xlfn.TEXTAFTER(Table4[[#This Row],[rxn]],"-",-1)&amp;"'"</f>
        <v>'PRO-SPONT'</v>
      </c>
      <c r="G391" t="str">
        <f>_xlfn.XLOOKUP(Table4[[#This Row],[enz]],'[1]Sheet2 (2)'!$A:$A,'[1]Sheet2 (2)'!$B:$B,"")</f>
        <v/>
      </c>
    </row>
    <row r="392" spans="1:7" hidden="1" x14ac:dyDescent="0.2">
      <c r="A392" t="s">
        <v>5187</v>
      </c>
      <c r="B392">
        <v>10388.202298664601</v>
      </c>
      <c r="C392">
        <v>0</v>
      </c>
      <c r="D392">
        <v>0</v>
      </c>
      <c r="E392">
        <f>Table4[[#This Row],[kapp_slack_ub]]/Table4[[#This Row],[kapp_old]]</f>
        <v>0</v>
      </c>
      <c r="F392" t="str">
        <f>"'PRO-"&amp;_xlfn.TEXTAFTER(Table4[[#This Row],[rxn]],"-",-1)&amp;"'"</f>
        <v>'PRO-SPONT'</v>
      </c>
      <c r="G392" t="str">
        <f>_xlfn.XLOOKUP(Table4[[#This Row],[enz]],'[1]Sheet2 (2)'!$A:$A,'[1]Sheet2 (2)'!$B:$B,"")</f>
        <v/>
      </c>
    </row>
    <row r="393" spans="1:7" hidden="1" x14ac:dyDescent="0.2">
      <c r="A393" t="s">
        <v>5188</v>
      </c>
      <c r="B393">
        <v>10388.202298664601</v>
      </c>
      <c r="C393">
        <v>0</v>
      </c>
      <c r="D393">
        <v>0</v>
      </c>
      <c r="E393">
        <f>Table4[[#This Row],[kapp_slack_ub]]/Table4[[#This Row],[kapp_old]]</f>
        <v>0</v>
      </c>
      <c r="F393" t="str">
        <f>"'PRO-"&amp;_xlfn.TEXTAFTER(Table4[[#This Row],[rxn]],"-",-1)&amp;"'"</f>
        <v>'PRO-rt8106'</v>
      </c>
      <c r="G393">
        <f>_xlfn.XLOOKUP(Table4[[#This Row],[enz]],'[1]Sheet2 (2)'!$A:$A,'[1]Sheet2 (2)'!$B:$B,"")</f>
        <v>1</v>
      </c>
    </row>
    <row r="394" spans="1:7" hidden="1" x14ac:dyDescent="0.2">
      <c r="A394" t="s">
        <v>5189</v>
      </c>
      <c r="B394">
        <v>10388.202298664601</v>
      </c>
      <c r="C394">
        <v>0</v>
      </c>
      <c r="D394">
        <v>0</v>
      </c>
      <c r="E394">
        <f>Table4[[#This Row],[kapp_slack_ub]]/Table4[[#This Row],[kapp_old]]</f>
        <v>0</v>
      </c>
      <c r="F394" t="str">
        <f>"'PRO-"&amp;_xlfn.TEXTAFTER(Table4[[#This Row],[rxn]],"-",-1)&amp;"'"</f>
        <v>'PRO-rt8106'</v>
      </c>
      <c r="G394">
        <f>_xlfn.XLOOKUP(Table4[[#This Row],[enz]],'[1]Sheet2 (2)'!$A:$A,'[1]Sheet2 (2)'!$B:$B,"")</f>
        <v>1</v>
      </c>
    </row>
    <row r="395" spans="1:7" hidden="1" x14ac:dyDescent="0.2">
      <c r="A395" t="s">
        <v>5190</v>
      </c>
      <c r="B395">
        <v>10388.202298664601</v>
      </c>
      <c r="C395">
        <v>0</v>
      </c>
      <c r="D395">
        <v>0</v>
      </c>
      <c r="E395">
        <f>Table4[[#This Row],[kapp_slack_ub]]/Table4[[#This Row],[kapp_old]]</f>
        <v>0</v>
      </c>
      <c r="F395" t="str">
        <f>"'PRO-"&amp;_xlfn.TEXTAFTER(Table4[[#This Row],[rxn]],"-",-1)&amp;"'"</f>
        <v>'PRO-SPONT'</v>
      </c>
      <c r="G395" t="str">
        <f>_xlfn.XLOOKUP(Table4[[#This Row],[enz]],'[1]Sheet2 (2)'!$A:$A,'[1]Sheet2 (2)'!$B:$B,"")</f>
        <v/>
      </c>
    </row>
    <row r="396" spans="1:7" hidden="1" x14ac:dyDescent="0.2">
      <c r="A396" t="s">
        <v>5191</v>
      </c>
      <c r="B396">
        <v>10388.202298664601</v>
      </c>
      <c r="C396">
        <v>0</v>
      </c>
      <c r="D396">
        <v>0</v>
      </c>
      <c r="E396">
        <f>Table4[[#This Row],[kapp_slack_ub]]/Table4[[#This Row],[kapp_old]]</f>
        <v>0</v>
      </c>
      <c r="F396" t="str">
        <f>"'PRO-"&amp;_xlfn.TEXTAFTER(Table4[[#This Row],[rxn]],"-",-1)&amp;"'"</f>
        <v>'PRO-SPONT'</v>
      </c>
      <c r="G396" t="str">
        <f>_xlfn.XLOOKUP(Table4[[#This Row],[enz]],'[1]Sheet2 (2)'!$A:$A,'[1]Sheet2 (2)'!$B:$B,"")</f>
        <v/>
      </c>
    </row>
    <row r="397" spans="1:7" hidden="1" x14ac:dyDescent="0.2">
      <c r="A397" t="s">
        <v>5192</v>
      </c>
      <c r="B397">
        <v>10388.202298664601</v>
      </c>
      <c r="C397">
        <v>0</v>
      </c>
      <c r="D397">
        <v>0</v>
      </c>
      <c r="E397">
        <f>Table4[[#This Row],[kapp_slack_ub]]/Table4[[#This Row],[kapp_old]]</f>
        <v>0</v>
      </c>
      <c r="F397" t="str">
        <f>"'PRO-"&amp;_xlfn.TEXTAFTER(Table4[[#This Row],[rxn]],"-",-1)&amp;"'"</f>
        <v>'PRO-SPONT'</v>
      </c>
      <c r="G397" t="str">
        <f>_xlfn.XLOOKUP(Table4[[#This Row],[enz]],'[1]Sheet2 (2)'!$A:$A,'[1]Sheet2 (2)'!$B:$B,"")</f>
        <v/>
      </c>
    </row>
    <row r="398" spans="1:7" hidden="1" x14ac:dyDescent="0.2">
      <c r="A398" t="s">
        <v>5193</v>
      </c>
      <c r="B398">
        <v>10388.202298664601</v>
      </c>
      <c r="C398">
        <v>0</v>
      </c>
      <c r="D398">
        <v>0</v>
      </c>
      <c r="E398">
        <f>Table4[[#This Row],[kapp_slack_ub]]/Table4[[#This Row],[kapp_old]]</f>
        <v>0</v>
      </c>
      <c r="F398" t="str">
        <f>"'PRO-"&amp;_xlfn.TEXTAFTER(Table4[[#This Row],[rxn]],"-",-1)&amp;"'"</f>
        <v>'PRO-SPONT'</v>
      </c>
      <c r="G398" t="str">
        <f>_xlfn.XLOOKUP(Table4[[#This Row],[enz]],'[1]Sheet2 (2)'!$A:$A,'[1]Sheet2 (2)'!$B:$B,"")</f>
        <v/>
      </c>
    </row>
    <row r="399" spans="1:7" hidden="1" x14ac:dyDescent="0.2">
      <c r="A399" t="s">
        <v>5194</v>
      </c>
      <c r="B399">
        <v>10388.202298664601</v>
      </c>
      <c r="C399">
        <v>0</v>
      </c>
      <c r="D399">
        <v>0</v>
      </c>
      <c r="E399">
        <f>Table4[[#This Row],[kapp_slack_ub]]/Table4[[#This Row],[kapp_old]]</f>
        <v>0</v>
      </c>
      <c r="F399" t="str">
        <f>"'PRO-"&amp;_xlfn.TEXTAFTER(Table4[[#This Row],[rxn]],"-",-1)&amp;"'"</f>
        <v>'PRO-rt0208'</v>
      </c>
      <c r="G399">
        <f>_xlfn.XLOOKUP(Table4[[#This Row],[enz]],'[1]Sheet2 (2)'!$A:$A,'[1]Sheet2 (2)'!$B:$B,"")</f>
        <v>1</v>
      </c>
    </row>
    <row r="400" spans="1:7" hidden="1" x14ac:dyDescent="0.2">
      <c r="A400" t="s">
        <v>5195</v>
      </c>
      <c r="B400">
        <v>10388.202298664601</v>
      </c>
      <c r="C400">
        <v>0</v>
      </c>
      <c r="D400">
        <v>0</v>
      </c>
      <c r="E400">
        <f>Table4[[#This Row],[kapp_slack_ub]]/Table4[[#This Row],[kapp_old]]</f>
        <v>0</v>
      </c>
      <c r="F400" t="str">
        <f>"'PRO-"&amp;_xlfn.TEXTAFTER(Table4[[#This Row],[rxn]],"-",-1)&amp;"'"</f>
        <v>'PRO-rt5045'</v>
      </c>
      <c r="G400">
        <f>_xlfn.XLOOKUP(Table4[[#This Row],[enz]],'[1]Sheet2 (2)'!$A:$A,'[1]Sheet2 (2)'!$B:$B,"")</f>
        <v>1</v>
      </c>
    </row>
    <row r="401" spans="1:7" hidden="1" x14ac:dyDescent="0.2">
      <c r="A401" t="s">
        <v>5196</v>
      </c>
      <c r="B401">
        <v>10388.202298664601</v>
      </c>
      <c r="C401">
        <v>0</v>
      </c>
      <c r="D401">
        <v>0</v>
      </c>
      <c r="E401">
        <f>Table4[[#This Row],[kapp_slack_ub]]/Table4[[#This Row],[kapp_old]]</f>
        <v>0</v>
      </c>
      <c r="F401" t="str">
        <f>"'PRO-"&amp;_xlfn.TEXTAFTER(Table4[[#This Row],[rxn]],"-",-1)&amp;"'"</f>
        <v>'PRO-SPONT'</v>
      </c>
      <c r="G401" t="str">
        <f>_xlfn.XLOOKUP(Table4[[#This Row],[enz]],'[1]Sheet2 (2)'!$A:$A,'[1]Sheet2 (2)'!$B:$B,"")</f>
        <v/>
      </c>
    </row>
    <row r="402" spans="1:7" hidden="1" x14ac:dyDescent="0.2">
      <c r="A402" t="s">
        <v>5197</v>
      </c>
      <c r="B402">
        <v>10388.202298664601</v>
      </c>
      <c r="C402">
        <v>0</v>
      </c>
      <c r="D402">
        <v>0</v>
      </c>
      <c r="E402">
        <f>Table4[[#This Row],[kapp_slack_ub]]/Table4[[#This Row],[kapp_old]]</f>
        <v>0</v>
      </c>
      <c r="F402" t="str">
        <f>"'PRO-"&amp;_xlfn.TEXTAFTER(Table4[[#This Row],[rxn]],"-",-1)&amp;"'"</f>
        <v>'PRO-SPONT'</v>
      </c>
      <c r="G402" t="str">
        <f>_xlfn.XLOOKUP(Table4[[#This Row],[enz]],'[1]Sheet2 (2)'!$A:$A,'[1]Sheet2 (2)'!$B:$B,"")</f>
        <v/>
      </c>
    </row>
    <row r="403" spans="1:7" hidden="1" x14ac:dyDescent="0.2">
      <c r="A403" t="s">
        <v>5198</v>
      </c>
      <c r="B403">
        <v>10388.202298664601</v>
      </c>
      <c r="C403">
        <v>0</v>
      </c>
      <c r="D403">
        <v>0</v>
      </c>
      <c r="E403">
        <f>Table4[[#This Row],[kapp_slack_ub]]/Table4[[#This Row],[kapp_old]]</f>
        <v>0</v>
      </c>
      <c r="F403" t="str">
        <f>"'PRO-"&amp;_xlfn.TEXTAFTER(Table4[[#This Row],[rxn]],"-",-1)&amp;"'"</f>
        <v>'PRO-SPONT'</v>
      </c>
      <c r="G403" t="str">
        <f>_xlfn.XLOOKUP(Table4[[#This Row],[enz]],'[1]Sheet2 (2)'!$A:$A,'[1]Sheet2 (2)'!$B:$B,"")</f>
        <v/>
      </c>
    </row>
    <row r="404" spans="1:7" hidden="1" x14ac:dyDescent="0.2">
      <c r="A404" t="s">
        <v>5199</v>
      </c>
      <c r="B404">
        <v>10388.202298664601</v>
      </c>
      <c r="C404">
        <v>0</v>
      </c>
      <c r="D404">
        <v>0</v>
      </c>
      <c r="E404">
        <f>Table4[[#This Row],[kapp_slack_ub]]/Table4[[#This Row],[kapp_old]]</f>
        <v>0</v>
      </c>
      <c r="F404" t="str">
        <f>"'PRO-"&amp;_xlfn.TEXTAFTER(Table4[[#This Row],[rxn]],"-",-1)&amp;"'"</f>
        <v>'PRO-SPONT'</v>
      </c>
      <c r="G404" t="str">
        <f>_xlfn.XLOOKUP(Table4[[#This Row],[enz]],'[1]Sheet2 (2)'!$A:$A,'[1]Sheet2 (2)'!$B:$B,"")</f>
        <v/>
      </c>
    </row>
    <row r="405" spans="1:7" hidden="1" x14ac:dyDescent="0.2">
      <c r="A405" t="s">
        <v>5200</v>
      </c>
      <c r="B405">
        <v>10388.202298664601</v>
      </c>
      <c r="C405">
        <v>0</v>
      </c>
      <c r="D405">
        <v>0</v>
      </c>
      <c r="E405">
        <f>Table4[[#This Row],[kapp_slack_ub]]/Table4[[#This Row],[kapp_old]]</f>
        <v>0</v>
      </c>
      <c r="F405" t="str">
        <f>"'PRO-"&amp;_xlfn.TEXTAFTER(Table4[[#This Row],[rxn]],"-",-1)&amp;"'"</f>
        <v>'PRO-SPONT'</v>
      </c>
      <c r="G405" t="str">
        <f>_xlfn.XLOOKUP(Table4[[#This Row],[enz]],'[1]Sheet2 (2)'!$A:$A,'[1]Sheet2 (2)'!$B:$B,"")</f>
        <v/>
      </c>
    </row>
    <row r="406" spans="1:7" hidden="1" x14ac:dyDescent="0.2">
      <c r="A406" t="s">
        <v>5201</v>
      </c>
      <c r="B406">
        <v>10388.202298664601</v>
      </c>
      <c r="C406">
        <v>0</v>
      </c>
      <c r="D406">
        <v>0</v>
      </c>
      <c r="E406">
        <f>Table4[[#This Row],[kapp_slack_ub]]/Table4[[#This Row],[kapp_old]]</f>
        <v>0</v>
      </c>
      <c r="F406" t="str">
        <f>"'PRO-"&amp;_xlfn.TEXTAFTER(Table4[[#This Row],[rxn]],"-",-1)&amp;"'"</f>
        <v>'PRO-SPONT'</v>
      </c>
      <c r="G406" t="str">
        <f>_xlfn.XLOOKUP(Table4[[#This Row],[enz]],'[1]Sheet2 (2)'!$A:$A,'[1]Sheet2 (2)'!$B:$B,"")</f>
        <v/>
      </c>
    </row>
    <row r="407" spans="1:7" hidden="1" x14ac:dyDescent="0.2">
      <c r="A407" t="s">
        <v>5202</v>
      </c>
      <c r="B407">
        <v>10388.202298664601</v>
      </c>
      <c r="C407">
        <v>0</v>
      </c>
      <c r="D407">
        <v>0</v>
      </c>
      <c r="E407">
        <f>Table4[[#This Row],[kapp_slack_ub]]/Table4[[#This Row],[kapp_old]]</f>
        <v>0</v>
      </c>
      <c r="F407" t="str">
        <f>"'PRO-"&amp;_xlfn.TEXTAFTER(Table4[[#This Row],[rxn]],"-",-1)&amp;"'"</f>
        <v>'PRO-SPONT'</v>
      </c>
      <c r="G407" t="str">
        <f>_xlfn.XLOOKUP(Table4[[#This Row],[enz]],'[1]Sheet2 (2)'!$A:$A,'[1]Sheet2 (2)'!$B:$B,"")</f>
        <v/>
      </c>
    </row>
    <row r="408" spans="1:7" hidden="1" x14ac:dyDescent="0.2">
      <c r="A408" t="s">
        <v>5203</v>
      </c>
      <c r="B408">
        <v>10388.202298664601</v>
      </c>
      <c r="C408">
        <v>0</v>
      </c>
      <c r="D408">
        <v>0</v>
      </c>
      <c r="E408">
        <f>Table4[[#This Row],[kapp_slack_ub]]/Table4[[#This Row],[kapp_old]]</f>
        <v>0</v>
      </c>
      <c r="F408" t="str">
        <f>"'PRO-"&amp;_xlfn.TEXTAFTER(Table4[[#This Row],[rxn]],"-",-1)&amp;"'"</f>
        <v>'PRO-SPONT'</v>
      </c>
      <c r="G408" t="str">
        <f>_xlfn.XLOOKUP(Table4[[#This Row],[enz]],'[1]Sheet2 (2)'!$A:$A,'[1]Sheet2 (2)'!$B:$B,"")</f>
        <v/>
      </c>
    </row>
    <row r="409" spans="1:7" hidden="1" x14ac:dyDescent="0.2">
      <c r="A409" t="s">
        <v>5204</v>
      </c>
      <c r="B409">
        <v>10388.202298664601</v>
      </c>
      <c r="C409">
        <v>0</v>
      </c>
      <c r="D409">
        <v>0</v>
      </c>
      <c r="E409">
        <f>Table4[[#This Row],[kapp_slack_ub]]/Table4[[#This Row],[kapp_old]]</f>
        <v>0</v>
      </c>
      <c r="F409" t="str">
        <f>"'PRO-"&amp;_xlfn.TEXTAFTER(Table4[[#This Row],[rxn]],"-",-1)&amp;"'"</f>
        <v>'PRO-SPONT'</v>
      </c>
      <c r="G409" t="str">
        <f>_xlfn.XLOOKUP(Table4[[#This Row],[enz]],'[1]Sheet2 (2)'!$A:$A,'[1]Sheet2 (2)'!$B:$B,"")</f>
        <v/>
      </c>
    </row>
    <row r="410" spans="1:7" hidden="1" x14ac:dyDescent="0.2">
      <c r="A410" t="s">
        <v>2802</v>
      </c>
      <c r="B410">
        <v>10388.202298664601</v>
      </c>
      <c r="C410">
        <v>0</v>
      </c>
      <c r="D410">
        <v>0</v>
      </c>
      <c r="E410">
        <f>Table4[[#This Row],[kapp_slack_ub]]/Table4[[#This Row],[kapp_old]]</f>
        <v>0</v>
      </c>
      <c r="F410" t="str">
        <f>"'PRO-"&amp;_xlfn.TEXTAFTER(Table4[[#This Row],[rxn]],"-",-1)&amp;"'"</f>
        <v>'PRO-SPONT'</v>
      </c>
      <c r="G410" t="str">
        <f>_xlfn.XLOOKUP(Table4[[#This Row],[enz]],'[1]Sheet2 (2)'!$A:$A,'[1]Sheet2 (2)'!$B:$B,"")</f>
        <v/>
      </c>
    </row>
    <row r="411" spans="1:7" hidden="1" x14ac:dyDescent="0.2">
      <c r="A411" t="s">
        <v>5205</v>
      </c>
      <c r="B411">
        <v>10388.202298664601</v>
      </c>
      <c r="C411">
        <v>0</v>
      </c>
      <c r="D411">
        <v>0</v>
      </c>
      <c r="E411">
        <f>Table4[[#This Row],[kapp_slack_ub]]/Table4[[#This Row],[kapp_old]]</f>
        <v>0</v>
      </c>
      <c r="F411" t="str">
        <f>"'PRO-"&amp;_xlfn.TEXTAFTER(Table4[[#This Row],[rxn]],"-",-1)&amp;"'"</f>
        <v>'PRO-SPONT'</v>
      </c>
      <c r="G411" t="str">
        <f>_xlfn.XLOOKUP(Table4[[#This Row],[enz]],'[1]Sheet2 (2)'!$A:$A,'[1]Sheet2 (2)'!$B:$B,"")</f>
        <v/>
      </c>
    </row>
    <row r="412" spans="1:7" hidden="1" x14ac:dyDescent="0.2">
      <c r="A412" t="s">
        <v>5206</v>
      </c>
      <c r="B412">
        <v>10388.202298664601</v>
      </c>
      <c r="C412">
        <v>0</v>
      </c>
      <c r="D412">
        <v>0</v>
      </c>
      <c r="E412">
        <f>Table4[[#This Row],[kapp_slack_ub]]/Table4[[#This Row],[kapp_old]]</f>
        <v>0</v>
      </c>
      <c r="F412" t="str">
        <f>"'PRO-"&amp;_xlfn.TEXTAFTER(Table4[[#This Row],[rxn]],"-",-1)&amp;"'"</f>
        <v>'PRO-rt6557'</v>
      </c>
      <c r="G412">
        <f>_xlfn.XLOOKUP(Table4[[#This Row],[enz]],'[1]Sheet2 (2)'!$A:$A,'[1]Sheet2 (2)'!$B:$B,"")</f>
        <v>1</v>
      </c>
    </row>
    <row r="413" spans="1:7" hidden="1" x14ac:dyDescent="0.2">
      <c r="A413" t="s">
        <v>5207</v>
      </c>
      <c r="B413">
        <v>10388.202298664601</v>
      </c>
      <c r="C413">
        <v>0</v>
      </c>
      <c r="D413">
        <v>0</v>
      </c>
      <c r="E413">
        <f>Table4[[#This Row],[kapp_slack_ub]]/Table4[[#This Row],[kapp_old]]</f>
        <v>0</v>
      </c>
      <c r="F413" t="str">
        <f>"'PRO-"&amp;_xlfn.TEXTAFTER(Table4[[#This Row],[rxn]],"-",-1)&amp;"'"</f>
        <v>'PRO-rt6557'</v>
      </c>
      <c r="G413">
        <f>_xlfn.XLOOKUP(Table4[[#This Row],[enz]],'[1]Sheet2 (2)'!$A:$A,'[1]Sheet2 (2)'!$B:$B,"")</f>
        <v>1</v>
      </c>
    </row>
    <row r="414" spans="1:7" hidden="1" x14ac:dyDescent="0.2">
      <c r="A414" t="s">
        <v>2803</v>
      </c>
      <c r="B414">
        <v>812553.67700479506</v>
      </c>
      <c r="C414">
        <v>0</v>
      </c>
      <c r="D414">
        <v>0</v>
      </c>
      <c r="E414">
        <f>Table4[[#This Row],[kapp_slack_ub]]/Table4[[#This Row],[kapp_old]]</f>
        <v>0</v>
      </c>
      <c r="F414" t="str">
        <f>"'PRO-"&amp;_xlfn.TEXTAFTER(Table4[[#This Row],[rxn]],"-",-1)&amp;"'"</f>
        <v>'PRO-rt2267'</v>
      </c>
      <c r="G414">
        <f>_xlfn.XLOOKUP(Table4[[#This Row],[enz]],'[1]Sheet2 (2)'!$A:$A,'[1]Sheet2 (2)'!$B:$B,"")</f>
        <v>1</v>
      </c>
    </row>
    <row r="415" spans="1:7" hidden="1" x14ac:dyDescent="0.2">
      <c r="A415" t="s">
        <v>5208</v>
      </c>
      <c r="B415">
        <v>10388.202298664601</v>
      </c>
      <c r="C415">
        <v>0</v>
      </c>
      <c r="D415">
        <v>0</v>
      </c>
      <c r="E415">
        <f>Table4[[#This Row],[kapp_slack_ub]]/Table4[[#This Row],[kapp_old]]</f>
        <v>0</v>
      </c>
      <c r="F415" t="str">
        <f>"'PRO-"&amp;_xlfn.TEXTAFTER(Table4[[#This Row],[rxn]],"-",-1)&amp;"'"</f>
        <v>'PRO-rt2267'</v>
      </c>
      <c r="G415">
        <f>_xlfn.XLOOKUP(Table4[[#This Row],[enz]],'[1]Sheet2 (2)'!$A:$A,'[1]Sheet2 (2)'!$B:$B,"")</f>
        <v>1</v>
      </c>
    </row>
    <row r="416" spans="1:7" hidden="1" x14ac:dyDescent="0.2">
      <c r="A416" t="s">
        <v>5209</v>
      </c>
      <c r="B416">
        <v>10388.202298664601</v>
      </c>
      <c r="C416">
        <v>0</v>
      </c>
      <c r="D416">
        <v>0</v>
      </c>
      <c r="E416">
        <f>Table4[[#This Row],[kapp_slack_ub]]/Table4[[#This Row],[kapp_old]]</f>
        <v>0</v>
      </c>
      <c r="F416" t="str">
        <f>"'PRO-"&amp;_xlfn.TEXTAFTER(Table4[[#This Row],[rxn]],"-",-1)&amp;"'"</f>
        <v>'PRO-SPONT'</v>
      </c>
      <c r="G416" t="str">
        <f>_xlfn.XLOOKUP(Table4[[#This Row],[enz]],'[1]Sheet2 (2)'!$A:$A,'[1]Sheet2 (2)'!$B:$B,"")</f>
        <v/>
      </c>
    </row>
    <row r="417" spans="1:7" hidden="1" x14ac:dyDescent="0.2">
      <c r="A417" t="s">
        <v>5210</v>
      </c>
      <c r="B417">
        <v>10388.202298664601</v>
      </c>
      <c r="C417">
        <v>0</v>
      </c>
      <c r="D417">
        <v>0</v>
      </c>
      <c r="E417">
        <f>Table4[[#This Row],[kapp_slack_ub]]/Table4[[#This Row],[kapp_old]]</f>
        <v>0</v>
      </c>
      <c r="F417" t="str">
        <f>"'PRO-"&amp;_xlfn.TEXTAFTER(Table4[[#This Row],[rxn]],"-",-1)&amp;"'"</f>
        <v>'PRO-SPONT'</v>
      </c>
      <c r="G417" t="str">
        <f>_xlfn.XLOOKUP(Table4[[#This Row],[enz]],'[1]Sheet2 (2)'!$A:$A,'[1]Sheet2 (2)'!$B:$B,"")</f>
        <v/>
      </c>
    </row>
    <row r="418" spans="1:7" hidden="1" x14ac:dyDescent="0.2">
      <c r="A418" t="s">
        <v>5211</v>
      </c>
      <c r="B418">
        <v>10388.202298664601</v>
      </c>
      <c r="C418">
        <v>0</v>
      </c>
      <c r="D418">
        <v>0</v>
      </c>
      <c r="E418">
        <f>Table4[[#This Row],[kapp_slack_ub]]/Table4[[#This Row],[kapp_old]]</f>
        <v>0</v>
      </c>
      <c r="F418" t="str">
        <f>"'PRO-"&amp;_xlfn.TEXTAFTER(Table4[[#This Row],[rxn]],"-",-1)&amp;"'"</f>
        <v>'PRO-SPONT'</v>
      </c>
      <c r="G418" t="str">
        <f>_xlfn.XLOOKUP(Table4[[#This Row],[enz]],'[1]Sheet2 (2)'!$A:$A,'[1]Sheet2 (2)'!$B:$B,"")</f>
        <v/>
      </c>
    </row>
    <row r="419" spans="1:7" hidden="1" x14ac:dyDescent="0.2">
      <c r="A419" t="s">
        <v>5212</v>
      </c>
      <c r="B419">
        <v>10388.202298664601</v>
      </c>
      <c r="C419">
        <v>0</v>
      </c>
      <c r="D419">
        <v>0</v>
      </c>
      <c r="E419">
        <f>Table4[[#This Row],[kapp_slack_ub]]/Table4[[#This Row],[kapp_old]]</f>
        <v>0</v>
      </c>
      <c r="F419" t="str">
        <f>"'PRO-"&amp;_xlfn.TEXTAFTER(Table4[[#This Row],[rxn]],"-",-1)&amp;"'"</f>
        <v>'PRO-SPONT'</v>
      </c>
      <c r="G419" t="str">
        <f>_xlfn.XLOOKUP(Table4[[#This Row],[enz]],'[1]Sheet2 (2)'!$A:$A,'[1]Sheet2 (2)'!$B:$B,"")</f>
        <v/>
      </c>
    </row>
    <row r="420" spans="1:7" hidden="1" x14ac:dyDescent="0.2">
      <c r="A420" t="s">
        <v>5213</v>
      </c>
      <c r="B420">
        <v>10388.202298664601</v>
      </c>
      <c r="C420">
        <v>0</v>
      </c>
      <c r="D420">
        <v>0</v>
      </c>
      <c r="E420">
        <f>Table4[[#This Row],[kapp_slack_ub]]/Table4[[#This Row],[kapp_old]]</f>
        <v>0</v>
      </c>
      <c r="F420" t="str">
        <f>"'PRO-"&amp;_xlfn.TEXTAFTER(Table4[[#This Row],[rxn]],"-",-1)&amp;"'"</f>
        <v>'PRO-SPONT'</v>
      </c>
      <c r="G420" t="str">
        <f>_xlfn.XLOOKUP(Table4[[#This Row],[enz]],'[1]Sheet2 (2)'!$A:$A,'[1]Sheet2 (2)'!$B:$B,"")</f>
        <v/>
      </c>
    </row>
    <row r="421" spans="1:7" hidden="1" x14ac:dyDescent="0.2">
      <c r="A421" t="s">
        <v>5214</v>
      </c>
      <c r="B421">
        <v>10388.202298664601</v>
      </c>
      <c r="C421">
        <v>0</v>
      </c>
      <c r="D421">
        <v>0</v>
      </c>
      <c r="E421">
        <f>Table4[[#This Row],[kapp_slack_ub]]/Table4[[#This Row],[kapp_old]]</f>
        <v>0</v>
      </c>
      <c r="F421" t="str">
        <f>"'PRO-"&amp;_xlfn.TEXTAFTER(Table4[[#This Row],[rxn]],"-",-1)&amp;"'"</f>
        <v>'PRO-SPONT'</v>
      </c>
      <c r="G421" t="str">
        <f>_xlfn.XLOOKUP(Table4[[#This Row],[enz]],'[1]Sheet2 (2)'!$A:$A,'[1]Sheet2 (2)'!$B:$B,"")</f>
        <v/>
      </c>
    </row>
    <row r="422" spans="1:7" hidden="1" x14ac:dyDescent="0.2">
      <c r="A422" t="s">
        <v>5215</v>
      </c>
      <c r="B422">
        <v>10388.202298664601</v>
      </c>
      <c r="C422">
        <v>0</v>
      </c>
      <c r="D422">
        <v>0</v>
      </c>
      <c r="E422">
        <f>Table4[[#This Row],[kapp_slack_ub]]/Table4[[#This Row],[kapp_old]]</f>
        <v>0</v>
      </c>
      <c r="F422" t="str">
        <f>"'PRO-"&amp;_xlfn.TEXTAFTER(Table4[[#This Row],[rxn]],"-",-1)&amp;"'"</f>
        <v>'PRO-SPONT'</v>
      </c>
      <c r="G422" t="str">
        <f>_xlfn.XLOOKUP(Table4[[#This Row],[enz]],'[1]Sheet2 (2)'!$A:$A,'[1]Sheet2 (2)'!$B:$B,"")</f>
        <v/>
      </c>
    </row>
    <row r="423" spans="1:7" hidden="1" x14ac:dyDescent="0.2">
      <c r="A423" t="s">
        <v>5216</v>
      </c>
      <c r="B423">
        <v>10388.202298664601</v>
      </c>
      <c r="C423">
        <v>0</v>
      </c>
      <c r="D423">
        <v>0</v>
      </c>
      <c r="E423">
        <f>Table4[[#This Row],[kapp_slack_ub]]/Table4[[#This Row],[kapp_old]]</f>
        <v>0</v>
      </c>
      <c r="F423" t="str">
        <f>"'PRO-"&amp;_xlfn.TEXTAFTER(Table4[[#This Row],[rxn]],"-",-1)&amp;"'"</f>
        <v>'PRO-SPONT'</v>
      </c>
      <c r="G423" t="str">
        <f>_xlfn.XLOOKUP(Table4[[#This Row],[enz]],'[1]Sheet2 (2)'!$A:$A,'[1]Sheet2 (2)'!$B:$B,"")</f>
        <v/>
      </c>
    </row>
    <row r="424" spans="1:7" hidden="1" x14ac:dyDescent="0.2">
      <c r="A424" t="s">
        <v>5217</v>
      </c>
      <c r="B424">
        <v>10388.202298664601</v>
      </c>
      <c r="C424">
        <v>0</v>
      </c>
      <c r="D424">
        <v>0</v>
      </c>
      <c r="E424">
        <f>Table4[[#This Row],[kapp_slack_ub]]/Table4[[#This Row],[kapp_old]]</f>
        <v>0</v>
      </c>
      <c r="F424" t="str">
        <f>"'PRO-"&amp;_xlfn.TEXTAFTER(Table4[[#This Row],[rxn]],"-",-1)&amp;"'"</f>
        <v>'PRO-SPONT'</v>
      </c>
      <c r="G424" t="str">
        <f>_xlfn.XLOOKUP(Table4[[#This Row],[enz]],'[1]Sheet2 (2)'!$A:$A,'[1]Sheet2 (2)'!$B:$B,"")</f>
        <v/>
      </c>
    </row>
    <row r="425" spans="1:7" hidden="1" x14ac:dyDescent="0.2">
      <c r="A425" t="s">
        <v>5218</v>
      </c>
      <c r="B425">
        <v>10388.202298664601</v>
      </c>
      <c r="C425">
        <v>0</v>
      </c>
      <c r="D425">
        <v>0</v>
      </c>
      <c r="E425">
        <f>Table4[[#This Row],[kapp_slack_ub]]/Table4[[#This Row],[kapp_old]]</f>
        <v>0</v>
      </c>
      <c r="F425" t="str">
        <f>"'PRO-"&amp;_xlfn.TEXTAFTER(Table4[[#This Row],[rxn]],"-",-1)&amp;"'"</f>
        <v>'PRO-SPONT'</v>
      </c>
      <c r="G425" t="str">
        <f>_xlfn.XLOOKUP(Table4[[#This Row],[enz]],'[1]Sheet2 (2)'!$A:$A,'[1]Sheet2 (2)'!$B:$B,"")</f>
        <v/>
      </c>
    </row>
    <row r="426" spans="1:7" hidden="1" x14ac:dyDescent="0.2">
      <c r="A426" t="s">
        <v>5219</v>
      </c>
      <c r="B426">
        <v>10388.202298664601</v>
      </c>
      <c r="C426">
        <v>0</v>
      </c>
      <c r="D426">
        <v>0</v>
      </c>
      <c r="E426">
        <f>Table4[[#This Row],[kapp_slack_ub]]/Table4[[#This Row],[kapp_old]]</f>
        <v>0</v>
      </c>
      <c r="F426" t="str">
        <f>"'PRO-"&amp;_xlfn.TEXTAFTER(Table4[[#This Row],[rxn]],"-",-1)&amp;"'"</f>
        <v>'PRO-rt3472'</v>
      </c>
      <c r="G426">
        <f>_xlfn.XLOOKUP(Table4[[#This Row],[enz]],'[1]Sheet2 (2)'!$A:$A,'[1]Sheet2 (2)'!$B:$B,"")</f>
        <v>1</v>
      </c>
    </row>
    <row r="427" spans="1:7" hidden="1" x14ac:dyDescent="0.2">
      <c r="A427" t="s">
        <v>5220</v>
      </c>
      <c r="B427">
        <v>10388.202298664601</v>
      </c>
      <c r="C427">
        <v>0</v>
      </c>
      <c r="D427">
        <v>0</v>
      </c>
      <c r="E427">
        <f>Table4[[#This Row],[kapp_slack_ub]]/Table4[[#This Row],[kapp_old]]</f>
        <v>0</v>
      </c>
      <c r="F427" t="str">
        <f>"'PRO-"&amp;_xlfn.TEXTAFTER(Table4[[#This Row],[rxn]],"-",-1)&amp;"'"</f>
        <v>'PRO-rt3472'</v>
      </c>
      <c r="G427">
        <f>_xlfn.XLOOKUP(Table4[[#This Row],[enz]],'[1]Sheet2 (2)'!$A:$A,'[1]Sheet2 (2)'!$B:$B,"")</f>
        <v>1</v>
      </c>
    </row>
    <row r="428" spans="1:7" hidden="1" x14ac:dyDescent="0.2">
      <c r="A428" t="s">
        <v>2804</v>
      </c>
      <c r="B428">
        <v>5321.1496737180296</v>
      </c>
      <c r="C428">
        <v>0</v>
      </c>
      <c r="D428">
        <v>0</v>
      </c>
      <c r="E428">
        <f>Table4[[#This Row],[kapp_slack_ub]]/Table4[[#This Row],[kapp_old]]</f>
        <v>0</v>
      </c>
      <c r="F428" t="str">
        <f>"'PRO-"&amp;_xlfn.TEXTAFTER(Table4[[#This Row],[rxn]],"-",-1)&amp;"'"</f>
        <v>'PRO-rt1611'</v>
      </c>
      <c r="G428">
        <f>_xlfn.XLOOKUP(Table4[[#This Row],[enz]],'[1]Sheet2 (2)'!$A:$A,'[1]Sheet2 (2)'!$B:$B,"")</f>
        <v>1</v>
      </c>
    </row>
    <row r="429" spans="1:7" hidden="1" x14ac:dyDescent="0.2">
      <c r="A429" t="s">
        <v>2805</v>
      </c>
      <c r="B429">
        <v>2829.5380931998102</v>
      </c>
      <c r="C429">
        <v>0</v>
      </c>
      <c r="D429">
        <v>0</v>
      </c>
      <c r="E429">
        <f>Table4[[#This Row],[kapp_slack_ub]]/Table4[[#This Row],[kapp_old]]</f>
        <v>0</v>
      </c>
      <c r="F429" t="str">
        <f>"'PRO-"&amp;_xlfn.TEXTAFTER(Table4[[#This Row],[rxn]],"-",-1)&amp;"'"</f>
        <v>'PRO-rt2309'</v>
      </c>
      <c r="G429">
        <f>_xlfn.XLOOKUP(Table4[[#This Row],[enz]],'[1]Sheet2 (2)'!$A:$A,'[1]Sheet2 (2)'!$B:$B,"")</f>
        <v>1</v>
      </c>
    </row>
    <row r="430" spans="1:7" hidden="1" x14ac:dyDescent="0.2">
      <c r="A430" t="s">
        <v>5221</v>
      </c>
      <c r="B430">
        <v>10388.202298664601</v>
      </c>
      <c r="C430">
        <v>0</v>
      </c>
      <c r="D430">
        <v>0</v>
      </c>
      <c r="E430">
        <f>Table4[[#This Row],[kapp_slack_ub]]/Table4[[#This Row],[kapp_old]]</f>
        <v>0</v>
      </c>
      <c r="F430" t="str">
        <f>"'PRO-"&amp;_xlfn.TEXTAFTER(Table4[[#This Row],[rxn]],"-",-1)&amp;"'"</f>
        <v>'PRO-rt2309'</v>
      </c>
      <c r="G430">
        <f>_xlfn.XLOOKUP(Table4[[#This Row],[enz]],'[1]Sheet2 (2)'!$A:$A,'[1]Sheet2 (2)'!$B:$B,"")</f>
        <v>1</v>
      </c>
    </row>
    <row r="431" spans="1:7" hidden="1" x14ac:dyDescent="0.2">
      <c r="A431" t="s">
        <v>2806</v>
      </c>
      <c r="B431">
        <v>2829.5380931998102</v>
      </c>
      <c r="C431">
        <v>0</v>
      </c>
      <c r="D431">
        <v>0</v>
      </c>
      <c r="E431">
        <f>Table4[[#This Row],[kapp_slack_ub]]/Table4[[#This Row],[kapp_old]]</f>
        <v>0</v>
      </c>
      <c r="F431" t="str">
        <f>"'PRO-"&amp;_xlfn.TEXTAFTER(Table4[[#This Row],[rxn]],"-",-1)&amp;"'"</f>
        <v>'PRO-rt2309'</v>
      </c>
      <c r="G431">
        <f>_xlfn.XLOOKUP(Table4[[#This Row],[enz]],'[1]Sheet2 (2)'!$A:$A,'[1]Sheet2 (2)'!$B:$B,"")</f>
        <v>1</v>
      </c>
    </row>
    <row r="432" spans="1:7" hidden="1" x14ac:dyDescent="0.2">
      <c r="A432" t="s">
        <v>5222</v>
      </c>
      <c r="B432">
        <v>10388.202298664601</v>
      </c>
      <c r="C432">
        <v>0</v>
      </c>
      <c r="D432">
        <v>0</v>
      </c>
      <c r="E432">
        <f>Table4[[#This Row],[kapp_slack_ub]]/Table4[[#This Row],[kapp_old]]</f>
        <v>0</v>
      </c>
      <c r="F432" t="str">
        <f>"'PRO-"&amp;_xlfn.TEXTAFTER(Table4[[#This Row],[rxn]],"-",-1)&amp;"'"</f>
        <v>'PRO-rt2309'</v>
      </c>
      <c r="G432">
        <f>_xlfn.XLOOKUP(Table4[[#This Row],[enz]],'[1]Sheet2 (2)'!$A:$A,'[1]Sheet2 (2)'!$B:$B,"")</f>
        <v>1</v>
      </c>
    </row>
    <row r="433" spans="1:7" hidden="1" x14ac:dyDescent="0.2">
      <c r="A433" t="s">
        <v>2807</v>
      </c>
      <c r="B433">
        <v>2829.5380931998102</v>
      </c>
      <c r="C433">
        <v>0</v>
      </c>
      <c r="D433">
        <v>0</v>
      </c>
      <c r="E433">
        <f>Table4[[#This Row],[kapp_slack_ub]]/Table4[[#This Row],[kapp_old]]</f>
        <v>0</v>
      </c>
      <c r="F433" t="str">
        <f>"'PRO-"&amp;_xlfn.TEXTAFTER(Table4[[#This Row],[rxn]],"-",-1)&amp;"'"</f>
        <v>'PRO-rt2309'</v>
      </c>
      <c r="G433">
        <f>_xlfn.XLOOKUP(Table4[[#This Row],[enz]],'[1]Sheet2 (2)'!$A:$A,'[1]Sheet2 (2)'!$B:$B,"")</f>
        <v>1</v>
      </c>
    </row>
    <row r="434" spans="1:7" hidden="1" x14ac:dyDescent="0.2">
      <c r="A434" t="s">
        <v>5223</v>
      </c>
      <c r="B434">
        <v>10388.202298664601</v>
      </c>
      <c r="C434">
        <v>0</v>
      </c>
      <c r="D434">
        <v>0</v>
      </c>
      <c r="E434">
        <f>Table4[[#This Row],[kapp_slack_ub]]/Table4[[#This Row],[kapp_old]]</f>
        <v>0</v>
      </c>
      <c r="F434" t="str">
        <f>"'PRO-"&amp;_xlfn.TEXTAFTER(Table4[[#This Row],[rxn]],"-",-1)&amp;"'"</f>
        <v>'PRO-rt2309'</v>
      </c>
      <c r="G434">
        <f>_xlfn.XLOOKUP(Table4[[#This Row],[enz]],'[1]Sheet2 (2)'!$A:$A,'[1]Sheet2 (2)'!$B:$B,"")</f>
        <v>1</v>
      </c>
    </row>
    <row r="435" spans="1:7" hidden="1" x14ac:dyDescent="0.2">
      <c r="A435" t="s">
        <v>2808</v>
      </c>
      <c r="B435">
        <v>2829.5380931998102</v>
      </c>
      <c r="C435">
        <v>0</v>
      </c>
      <c r="D435">
        <v>0</v>
      </c>
      <c r="E435">
        <f>Table4[[#This Row],[kapp_slack_ub]]/Table4[[#This Row],[kapp_old]]</f>
        <v>0</v>
      </c>
      <c r="F435" t="str">
        <f>"'PRO-"&amp;_xlfn.TEXTAFTER(Table4[[#This Row],[rxn]],"-",-1)&amp;"'"</f>
        <v>'PRO-rt2309'</v>
      </c>
      <c r="G435">
        <f>_xlfn.XLOOKUP(Table4[[#This Row],[enz]],'[1]Sheet2 (2)'!$A:$A,'[1]Sheet2 (2)'!$B:$B,"")</f>
        <v>1</v>
      </c>
    </row>
    <row r="436" spans="1:7" hidden="1" x14ac:dyDescent="0.2">
      <c r="A436" t="s">
        <v>5224</v>
      </c>
      <c r="B436">
        <v>10388.202298664601</v>
      </c>
      <c r="C436">
        <v>0</v>
      </c>
      <c r="D436">
        <v>0</v>
      </c>
      <c r="E436">
        <f>Table4[[#This Row],[kapp_slack_ub]]/Table4[[#This Row],[kapp_old]]</f>
        <v>0</v>
      </c>
      <c r="F436" t="str">
        <f>"'PRO-"&amp;_xlfn.TEXTAFTER(Table4[[#This Row],[rxn]],"-",-1)&amp;"'"</f>
        <v>'PRO-rt2309'</v>
      </c>
      <c r="G436">
        <f>_xlfn.XLOOKUP(Table4[[#This Row],[enz]],'[1]Sheet2 (2)'!$A:$A,'[1]Sheet2 (2)'!$B:$B,"")</f>
        <v>1</v>
      </c>
    </row>
    <row r="437" spans="1:7" hidden="1" x14ac:dyDescent="0.2">
      <c r="A437" t="s">
        <v>2809</v>
      </c>
      <c r="B437">
        <v>10388.202298664601</v>
      </c>
      <c r="C437">
        <v>0</v>
      </c>
      <c r="D437">
        <v>0</v>
      </c>
      <c r="E437">
        <f>Table4[[#This Row],[kapp_slack_ub]]/Table4[[#This Row],[kapp_old]]</f>
        <v>0</v>
      </c>
      <c r="F437" t="str">
        <f>"'PRO-"&amp;_xlfn.TEXTAFTER(Table4[[#This Row],[rxn]],"-",-1)&amp;"'"</f>
        <v>'PRO-rt0302'</v>
      </c>
      <c r="G437">
        <f>_xlfn.XLOOKUP(Table4[[#This Row],[enz]],'[1]Sheet2 (2)'!$A:$A,'[1]Sheet2 (2)'!$B:$B,"")</f>
        <v>1</v>
      </c>
    </row>
    <row r="438" spans="1:7" hidden="1" x14ac:dyDescent="0.2">
      <c r="A438" t="s">
        <v>2810</v>
      </c>
      <c r="B438">
        <v>10388.202298664601</v>
      </c>
      <c r="C438">
        <v>0</v>
      </c>
      <c r="D438">
        <v>0</v>
      </c>
      <c r="E438">
        <f>Table4[[#This Row],[kapp_slack_ub]]/Table4[[#This Row],[kapp_old]]</f>
        <v>0</v>
      </c>
      <c r="F438" t="str">
        <f>"'PRO-"&amp;_xlfn.TEXTAFTER(Table4[[#This Row],[rxn]],"-",-1)&amp;"'"</f>
        <v>'PRO-rt0302'</v>
      </c>
      <c r="G438">
        <f>_xlfn.XLOOKUP(Table4[[#This Row],[enz]],'[1]Sheet2 (2)'!$A:$A,'[1]Sheet2 (2)'!$B:$B,"")</f>
        <v>1</v>
      </c>
    </row>
    <row r="439" spans="1:7" hidden="1" x14ac:dyDescent="0.2">
      <c r="A439" t="s">
        <v>2811</v>
      </c>
      <c r="B439">
        <v>10388.202298664601</v>
      </c>
      <c r="C439">
        <v>0</v>
      </c>
      <c r="D439">
        <v>0</v>
      </c>
      <c r="E439">
        <f>Table4[[#This Row],[kapp_slack_ub]]/Table4[[#This Row],[kapp_old]]</f>
        <v>0</v>
      </c>
      <c r="F439" t="str">
        <f>"'PRO-"&amp;_xlfn.TEXTAFTER(Table4[[#This Row],[rxn]],"-",-1)&amp;"'"</f>
        <v>'PRO-rt0302'</v>
      </c>
      <c r="G439">
        <f>_xlfn.XLOOKUP(Table4[[#This Row],[enz]],'[1]Sheet2 (2)'!$A:$A,'[1]Sheet2 (2)'!$B:$B,"")</f>
        <v>1</v>
      </c>
    </row>
    <row r="440" spans="1:7" hidden="1" x14ac:dyDescent="0.2">
      <c r="A440" t="s">
        <v>2812</v>
      </c>
      <c r="B440">
        <v>10388.202298664601</v>
      </c>
      <c r="C440">
        <v>0</v>
      </c>
      <c r="D440">
        <v>0</v>
      </c>
      <c r="E440">
        <f>Table4[[#This Row],[kapp_slack_ub]]/Table4[[#This Row],[kapp_old]]</f>
        <v>0</v>
      </c>
      <c r="F440" t="str">
        <f>"'PRO-"&amp;_xlfn.TEXTAFTER(Table4[[#This Row],[rxn]],"-",-1)&amp;"'"</f>
        <v>'PRO-rt0302'</v>
      </c>
      <c r="G440">
        <f>_xlfn.XLOOKUP(Table4[[#This Row],[enz]],'[1]Sheet2 (2)'!$A:$A,'[1]Sheet2 (2)'!$B:$B,"")</f>
        <v>1</v>
      </c>
    </row>
    <row r="441" spans="1:7" hidden="1" x14ac:dyDescent="0.2">
      <c r="A441" t="s">
        <v>2813</v>
      </c>
      <c r="B441">
        <v>10388.202298664601</v>
      </c>
      <c r="C441">
        <v>0</v>
      </c>
      <c r="D441">
        <v>0</v>
      </c>
      <c r="E441">
        <f>Table4[[#This Row],[kapp_slack_ub]]/Table4[[#This Row],[kapp_old]]</f>
        <v>0</v>
      </c>
      <c r="F441" t="str">
        <f>"'PRO-"&amp;_xlfn.TEXTAFTER(Table4[[#This Row],[rxn]],"-",-1)&amp;"'"</f>
        <v>'PRO-rt0302'</v>
      </c>
      <c r="G441">
        <f>_xlfn.XLOOKUP(Table4[[#This Row],[enz]],'[1]Sheet2 (2)'!$A:$A,'[1]Sheet2 (2)'!$B:$B,"")</f>
        <v>1</v>
      </c>
    </row>
    <row r="442" spans="1:7" hidden="1" x14ac:dyDescent="0.2">
      <c r="A442" t="s">
        <v>2814</v>
      </c>
      <c r="B442">
        <v>10388.202298664601</v>
      </c>
      <c r="C442">
        <v>0</v>
      </c>
      <c r="D442">
        <v>0</v>
      </c>
      <c r="E442">
        <f>Table4[[#This Row],[kapp_slack_ub]]/Table4[[#This Row],[kapp_old]]</f>
        <v>0</v>
      </c>
      <c r="F442" t="str">
        <f>"'PRO-"&amp;_xlfn.TEXTAFTER(Table4[[#This Row],[rxn]],"-",-1)&amp;"'"</f>
        <v>'PRO-rt0302'</v>
      </c>
      <c r="G442">
        <f>_xlfn.XLOOKUP(Table4[[#This Row],[enz]],'[1]Sheet2 (2)'!$A:$A,'[1]Sheet2 (2)'!$B:$B,"")</f>
        <v>1</v>
      </c>
    </row>
    <row r="443" spans="1:7" hidden="1" x14ac:dyDescent="0.2">
      <c r="A443" t="s">
        <v>5225</v>
      </c>
      <c r="B443">
        <v>10388.202298664601</v>
      </c>
      <c r="C443">
        <v>0</v>
      </c>
      <c r="D443">
        <v>0</v>
      </c>
      <c r="E443">
        <f>Table4[[#This Row],[kapp_slack_ub]]/Table4[[#This Row],[kapp_old]]</f>
        <v>0</v>
      </c>
      <c r="F443" t="str">
        <f>"'PRO-"&amp;_xlfn.TEXTAFTER(Table4[[#This Row],[rxn]],"-",-1)&amp;"'"</f>
        <v>'PRO-rt0302'</v>
      </c>
      <c r="G443">
        <f>_xlfn.XLOOKUP(Table4[[#This Row],[enz]],'[1]Sheet2 (2)'!$A:$A,'[1]Sheet2 (2)'!$B:$B,"")</f>
        <v>1</v>
      </c>
    </row>
    <row r="444" spans="1:7" hidden="1" x14ac:dyDescent="0.2">
      <c r="A444" t="s">
        <v>5226</v>
      </c>
      <c r="B444">
        <v>10388.202298664601</v>
      </c>
      <c r="C444">
        <v>0</v>
      </c>
      <c r="D444">
        <v>0</v>
      </c>
      <c r="E444">
        <f>Table4[[#This Row],[kapp_slack_ub]]/Table4[[#This Row],[kapp_old]]</f>
        <v>0</v>
      </c>
      <c r="F444" t="str">
        <f>"'PRO-"&amp;_xlfn.TEXTAFTER(Table4[[#This Row],[rxn]],"-",-1)&amp;"'"</f>
        <v>'PRO-rt7207_m'</v>
      </c>
      <c r="G444">
        <f>_xlfn.XLOOKUP(Table4[[#This Row],[enz]],'[1]Sheet2 (2)'!$A:$A,'[1]Sheet2 (2)'!$B:$B,"")</f>
        <v>1</v>
      </c>
    </row>
    <row r="445" spans="1:7" hidden="1" x14ac:dyDescent="0.2">
      <c r="A445" t="s">
        <v>5227</v>
      </c>
      <c r="B445">
        <v>10388.202298664601</v>
      </c>
      <c r="C445">
        <v>0</v>
      </c>
      <c r="D445">
        <v>0</v>
      </c>
      <c r="E445">
        <f>Table4[[#This Row],[kapp_slack_ub]]/Table4[[#This Row],[kapp_old]]</f>
        <v>0</v>
      </c>
      <c r="F445" t="str">
        <f>"'PRO-"&amp;_xlfn.TEXTAFTER(Table4[[#This Row],[rxn]],"-",-1)&amp;"'"</f>
        <v>'PRO-rt7207_m'</v>
      </c>
      <c r="G445">
        <f>_xlfn.XLOOKUP(Table4[[#This Row],[enz]],'[1]Sheet2 (2)'!$A:$A,'[1]Sheet2 (2)'!$B:$B,"")</f>
        <v>1</v>
      </c>
    </row>
    <row r="446" spans="1:7" hidden="1" x14ac:dyDescent="0.2">
      <c r="A446" t="s">
        <v>2815</v>
      </c>
      <c r="B446">
        <v>10388.202298664601</v>
      </c>
      <c r="C446">
        <v>0</v>
      </c>
      <c r="D446">
        <v>0</v>
      </c>
      <c r="E446">
        <f>Table4[[#This Row],[kapp_slack_ub]]/Table4[[#This Row],[kapp_old]]</f>
        <v>0</v>
      </c>
      <c r="F446" t="str">
        <f>"'PRO-"&amp;_xlfn.TEXTAFTER(Table4[[#This Row],[rxn]],"-",-1)&amp;"'"</f>
        <v>'PRO-rt0302'</v>
      </c>
      <c r="G446">
        <f>_xlfn.XLOOKUP(Table4[[#This Row],[enz]],'[1]Sheet2 (2)'!$A:$A,'[1]Sheet2 (2)'!$B:$B,"")</f>
        <v>1</v>
      </c>
    </row>
    <row r="447" spans="1:7" hidden="1" x14ac:dyDescent="0.2">
      <c r="A447" t="s">
        <v>5228</v>
      </c>
      <c r="B447">
        <v>10388.202298664601</v>
      </c>
      <c r="C447">
        <v>0</v>
      </c>
      <c r="D447">
        <v>0</v>
      </c>
      <c r="E447">
        <f>Table4[[#This Row],[kapp_slack_ub]]/Table4[[#This Row],[kapp_old]]</f>
        <v>0</v>
      </c>
      <c r="F447" t="str">
        <f>"'PRO-"&amp;_xlfn.TEXTAFTER(Table4[[#This Row],[rxn]],"-",-1)&amp;"'"</f>
        <v>'PRO-rt7207_m'</v>
      </c>
      <c r="G447">
        <f>_xlfn.XLOOKUP(Table4[[#This Row],[enz]],'[1]Sheet2 (2)'!$A:$A,'[1]Sheet2 (2)'!$B:$B,"")</f>
        <v>1</v>
      </c>
    </row>
    <row r="448" spans="1:7" hidden="1" x14ac:dyDescent="0.2">
      <c r="A448" t="s">
        <v>5229</v>
      </c>
      <c r="B448">
        <v>10388.202298664601</v>
      </c>
      <c r="C448">
        <v>0</v>
      </c>
      <c r="D448">
        <v>0</v>
      </c>
      <c r="E448">
        <f>Table4[[#This Row],[kapp_slack_ub]]/Table4[[#This Row],[kapp_old]]</f>
        <v>0</v>
      </c>
      <c r="F448" t="str">
        <f>"'PRO-"&amp;_xlfn.TEXTAFTER(Table4[[#This Row],[rxn]],"-",-1)&amp;"'"</f>
        <v>'PRO-rt7207_m'</v>
      </c>
      <c r="G448">
        <f>_xlfn.XLOOKUP(Table4[[#This Row],[enz]],'[1]Sheet2 (2)'!$A:$A,'[1]Sheet2 (2)'!$B:$B,"")</f>
        <v>1</v>
      </c>
    </row>
    <row r="449" spans="1:7" hidden="1" x14ac:dyDescent="0.2">
      <c r="A449" t="s">
        <v>2816</v>
      </c>
      <c r="B449">
        <v>10388.202298664601</v>
      </c>
      <c r="C449">
        <v>0</v>
      </c>
      <c r="D449">
        <v>0</v>
      </c>
      <c r="E449">
        <f>Table4[[#This Row],[kapp_slack_ub]]/Table4[[#This Row],[kapp_old]]</f>
        <v>0</v>
      </c>
      <c r="F449" t="str">
        <f>"'PRO-"&amp;_xlfn.TEXTAFTER(Table4[[#This Row],[rxn]],"-",-1)&amp;"'"</f>
        <v>'PRO-rt0302'</v>
      </c>
      <c r="G449">
        <f>_xlfn.XLOOKUP(Table4[[#This Row],[enz]],'[1]Sheet2 (2)'!$A:$A,'[1]Sheet2 (2)'!$B:$B,"")</f>
        <v>1</v>
      </c>
    </row>
    <row r="450" spans="1:7" hidden="1" x14ac:dyDescent="0.2">
      <c r="A450" t="s">
        <v>5230</v>
      </c>
      <c r="B450">
        <v>10388.202298664601</v>
      </c>
      <c r="C450">
        <v>0</v>
      </c>
      <c r="D450">
        <v>0</v>
      </c>
      <c r="E450">
        <f>Table4[[#This Row],[kapp_slack_ub]]/Table4[[#This Row],[kapp_old]]</f>
        <v>0</v>
      </c>
      <c r="F450" t="str">
        <f>"'PRO-"&amp;_xlfn.TEXTAFTER(Table4[[#This Row],[rxn]],"-",-1)&amp;"'"</f>
        <v>'PRO-rt7207_m'</v>
      </c>
      <c r="G450">
        <f>_xlfn.XLOOKUP(Table4[[#This Row],[enz]],'[1]Sheet2 (2)'!$A:$A,'[1]Sheet2 (2)'!$B:$B,"")</f>
        <v>1</v>
      </c>
    </row>
    <row r="451" spans="1:7" hidden="1" x14ac:dyDescent="0.2">
      <c r="A451" t="s">
        <v>5231</v>
      </c>
      <c r="B451">
        <v>10388.202298664601</v>
      </c>
      <c r="C451">
        <v>0</v>
      </c>
      <c r="D451">
        <v>0</v>
      </c>
      <c r="E451">
        <f>Table4[[#This Row],[kapp_slack_ub]]/Table4[[#This Row],[kapp_old]]</f>
        <v>0</v>
      </c>
      <c r="F451" t="str">
        <f>"'PRO-"&amp;_xlfn.TEXTAFTER(Table4[[#This Row],[rxn]],"-",-1)&amp;"'"</f>
        <v>'PRO-rt7207_m'</v>
      </c>
      <c r="G451">
        <f>_xlfn.XLOOKUP(Table4[[#This Row],[enz]],'[1]Sheet2 (2)'!$A:$A,'[1]Sheet2 (2)'!$B:$B,"")</f>
        <v>1</v>
      </c>
    </row>
    <row r="452" spans="1:7" hidden="1" x14ac:dyDescent="0.2">
      <c r="A452" t="s">
        <v>2817</v>
      </c>
      <c r="B452">
        <v>10388.202298664601</v>
      </c>
      <c r="C452">
        <v>0</v>
      </c>
      <c r="D452">
        <v>0</v>
      </c>
      <c r="E452">
        <f>Table4[[#This Row],[kapp_slack_ub]]/Table4[[#This Row],[kapp_old]]</f>
        <v>0</v>
      </c>
      <c r="F452" t="str">
        <f>"'PRO-"&amp;_xlfn.TEXTAFTER(Table4[[#This Row],[rxn]],"-",-1)&amp;"'"</f>
        <v>'PRO-rt0234'</v>
      </c>
      <c r="G452">
        <f>_xlfn.XLOOKUP(Table4[[#This Row],[enz]],'[1]Sheet2 (2)'!$A:$A,'[1]Sheet2 (2)'!$B:$B,"")</f>
        <v>1</v>
      </c>
    </row>
    <row r="453" spans="1:7" hidden="1" x14ac:dyDescent="0.2">
      <c r="A453" t="s">
        <v>5232</v>
      </c>
      <c r="B453">
        <v>10388.202298664601</v>
      </c>
      <c r="C453">
        <v>0</v>
      </c>
      <c r="D453">
        <v>0</v>
      </c>
      <c r="E453">
        <f>Table4[[#This Row],[kapp_slack_ub]]/Table4[[#This Row],[kapp_old]]</f>
        <v>0</v>
      </c>
      <c r="F453" t="str">
        <f>"'PRO-"&amp;_xlfn.TEXTAFTER(Table4[[#This Row],[rxn]],"-",-1)&amp;"'"</f>
        <v>'PRO-rt5813'</v>
      </c>
      <c r="G453">
        <f>_xlfn.XLOOKUP(Table4[[#This Row],[enz]],'[1]Sheet2 (2)'!$A:$A,'[1]Sheet2 (2)'!$B:$B,"")</f>
        <v>1</v>
      </c>
    </row>
    <row r="454" spans="1:7" hidden="1" x14ac:dyDescent="0.2">
      <c r="A454" t="s">
        <v>5233</v>
      </c>
      <c r="B454">
        <v>10388.202298664601</v>
      </c>
      <c r="C454">
        <v>0</v>
      </c>
      <c r="D454">
        <v>0</v>
      </c>
      <c r="E454">
        <f>Table4[[#This Row],[kapp_slack_ub]]/Table4[[#This Row],[kapp_old]]</f>
        <v>0</v>
      </c>
      <c r="F454" t="str">
        <f>"'PRO-"&amp;_xlfn.TEXTAFTER(Table4[[#This Row],[rxn]],"-",-1)&amp;"'"</f>
        <v>'PRO-rt4427'</v>
      </c>
      <c r="G454">
        <f>_xlfn.XLOOKUP(Table4[[#This Row],[enz]],'[1]Sheet2 (2)'!$A:$A,'[1]Sheet2 (2)'!$B:$B,"")</f>
        <v>1</v>
      </c>
    </row>
    <row r="455" spans="1:7" hidden="1" x14ac:dyDescent="0.2">
      <c r="A455" t="s">
        <v>5234</v>
      </c>
      <c r="B455">
        <v>10388.202298664601</v>
      </c>
      <c r="C455">
        <v>0</v>
      </c>
      <c r="D455">
        <v>0</v>
      </c>
      <c r="E455">
        <f>Table4[[#This Row],[kapp_slack_ub]]/Table4[[#This Row],[kapp_old]]</f>
        <v>0</v>
      </c>
      <c r="F455" t="str">
        <f>"'PRO-"&amp;_xlfn.TEXTAFTER(Table4[[#This Row],[rxn]],"-",-1)&amp;"'"</f>
        <v>'PRO-rt4427'</v>
      </c>
      <c r="G455">
        <f>_xlfn.XLOOKUP(Table4[[#This Row],[enz]],'[1]Sheet2 (2)'!$A:$A,'[1]Sheet2 (2)'!$B:$B,"")</f>
        <v>1</v>
      </c>
    </row>
    <row r="456" spans="1:7" hidden="1" x14ac:dyDescent="0.2">
      <c r="A456" t="s">
        <v>5235</v>
      </c>
      <c r="B456">
        <v>10388.202298664601</v>
      </c>
      <c r="C456">
        <v>0</v>
      </c>
      <c r="D456">
        <v>0</v>
      </c>
      <c r="E456">
        <f>Table4[[#This Row],[kapp_slack_ub]]/Table4[[#This Row],[kapp_old]]</f>
        <v>0</v>
      </c>
      <c r="F456" t="str">
        <f>"'PRO-"&amp;_xlfn.TEXTAFTER(Table4[[#This Row],[rxn]],"-",-1)&amp;"'"</f>
        <v>'PRO-rt6518'</v>
      </c>
      <c r="G456">
        <f>_xlfn.XLOOKUP(Table4[[#This Row],[enz]],'[1]Sheet2 (2)'!$A:$A,'[1]Sheet2 (2)'!$B:$B,"")</f>
        <v>1</v>
      </c>
    </row>
    <row r="457" spans="1:7" hidden="1" x14ac:dyDescent="0.2">
      <c r="A457" t="s">
        <v>5236</v>
      </c>
      <c r="B457">
        <v>10388.202298664601</v>
      </c>
      <c r="C457">
        <v>0</v>
      </c>
      <c r="D457">
        <v>0</v>
      </c>
      <c r="E457">
        <f>Table4[[#This Row],[kapp_slack_ub]]/Table4[[#This Row],[kapp_old]]</f>
        <v>0</v>
      </c>
      <c r="F457" t="str">
        <f>"'PRO-"&amp;_xlfn.TEXTAFTER(Table4[[#This Row],[rxn]],"-",-1)&amp;"'"</f>
        <v>'PRO-rt6518'</v>
      </c>
      <c r="G457">
        <f>_xlfn.XLOOKUP(Table4[[#This Row],[enz]],'[1]Sheet2 (2)'!$A:$A,'[1]Sheet2 (2)'!$B:$B,"")</f>
        <v>1</v>
      </c>
    </row>
    <row r="458" spans="1:7" hidden="1" x14ac:dyDescent="0.2">
      <c r="A458" t="s">
        <v>5237</v>
      </c>
      <c r="B458">
        <v>10388.202298664601</v>
      </c>
      <c r="C458">
        <v>0</v>
      </c>
      <c r="D458">
        <v>0</v>
      </c>
      <c r="E458">
        <f>Table4[[#This Row],[kapp_slack_ub]]/Table4[[#This Row],[kapp_old]]</f>
        <v>0</v>
      </c>
      <c r="F458" t="str">
        <f>"'PRO-"&amp;_xlfn.TEXTAFTER(Table4[[#This Row],[rxn]],"-",-1)&amp;"'"</f>
        <v>'PRO-SPONT'</v>
      </c>
      <c r="G458" t="str">
        <f>_xlfn.XLOOKUP(Table4[[#This Row],[enz]],'[1]Sheet2 (2)'!$A:$A,'[1]Sheet2 (2)'!$B:$B,"")</f>
        <v/>
      </c>
    </row>
    <row r="459" spans="1:7" hidden="1" x14ac:dyDescent="0.2">
      <c r="A459" t="s">
        <v>5238</v>
      </c>
      <c r="B459">
        <v>10388.202298664601</v>
      </c>
      <c r="C459">
        <v>0</v>
      </c>
      <c r="D459">
        <v>0</v>
      </c>
      <c r="E459">
        <f>Table4[[#This Row],[kapp_slack_ub]]/Table4[[#This Row],[kapp_old]]</f>
        <v>0</v>
      </c>
      <c r="F459" t="str">
        <f>"'PRO-"&amp;_xlfn.TEXTAFTER(Table4[[#This Row],[rxn]],"-",-1)&amp;"'"</f>
        <v>'PRO-SPONT'</v>
      </c>
      <c r="G459" t="str">
        <f>_xlfn.XLOOKUP(Table4[[#This Row],[enz]],'[1]Sheet2 (2)'!$A:$A,'[1]Sheet2 (2)'!$B:$B,"")</f>
        <v/>
      </c>
    </row>
    <row r="460" spans="1:7" hidden="1" x14ac:dyDescent="0.2">
      <c r="A460" t="s">
        <v>5239</v>
      </c>
      <c r="B460">
        <v>10388.202298664601</v>
      </c>
      <c r="C460">
        <v>0</v>
      </c>
      <c r="D460">
        <v>0</v>
      </c>
      <c r="E460">
        <f>Table4[[#This Row],[kapp_slack_ub]]/Table4[[#This Row],[kapp_old]]</f>
        <v>0</v>
      </c>
      <c r="F460" t="str">
        <f>"'PRO-"&amp;_xlfn.TEXTAFTER(Table4[[#This Row],[rxn]],"-",-1)&amp;"'"</f>
        <v>'PRO-rt4042'</v>
      </c>
      <c r="G460">
        <f>_xlfn.XLOOKUP(Table4[[#This Row],[enz]],'[1]Sheet2 (2)'!$A:$A,'[1]Sheet2 (2)'!$B:$B,"")</f>
        <v>1</v>
      </c>
    </row>
    <row r="461" spans="1:7" hidden="1" x14ac:dyDescent="0.2">
      <c r="A461" t="s">
        <v>5240</v>
      </c>
      <c r="B461">
        <v>10388.202298664601</v>
      </c>
      <c r="C461">
        <v>0</v>
      </c>
      <c r="D461">
        <v>0</v>
      </c>
      <c r="E461">
        <f>Table4[[#This Row],[kapp_slack_ub]]/Table4[[#This Row],[kapp_old]]</f>
        <v>0</v>
      </c>
      <c r="F461" t="str">
        <f>"'PRO-"&amp;_xlfn.TEXTAFTER(Table4[[#This Row],[rxn]],"-",-1)&amp;"'"</f>
        <v>'PRO-rt4042'</v>
      </c>
      <c r="G461">
        <f>_xlfn.XLOOKUP(Table4[[#This Row],[enz]],'[1]Sheet2 (2)'!$A:$A,'[1]Sheet2 (2)'!$B:$B,"")</f>
        <v>1</v>
      </c>
    </row>
    <row r="462" spans="1:7" hidden="1" x14ac:dyDescent="0.2">
      <c r="A462" t="s">
        <v>5241</v>
      </c>
      <c r="B462">
        <v>10388.202298664601</v>
      </c>
      <c r="C462">
        <v>0</v>
      </c>
      <c r="D462">
        <v>0</v>
      </c>
      <c r="E462">
        <f>Table4[[#This Row],[kapp_slack_ub]]/Table4[[#This Row],[kapp_old]]</f>
        <v>0</v>
      </c>
      <c r="F462" t="str">
        <f>"'PRO-"&amp;_xlfn.TEXTAFTER(Table4[[#This Row],[rxn]],"-",-1)&amp;"'"</f>
        <v>'PRO-rt6691'</v>
      </c>
      <c r="G462">
        <f>_xlfn.XLOOKUP(Table4[[#This Row],[enz]],'[1]Sheet2 (2)'!$A:$A,'[1]Sheet2 (2)'!$B:$B,"")</f>
        <v>1</v>
      </c>
    </row>
    <row r="463" spans="1:7" hidden="1" x14ac:dyDescent="0.2">
      <c r="A463" t="s">
        <v>5242</v>
      </c>
      <c r="B463">
        <v>10388.202298664601</v>
      </c>
      <c r="C463">
        <v>0</v>
      </c>
      <c r="D463">
        <v>0</v>
      </c>
      <c r="E463">
        <f>Table4[[#This Row],[kapp_slack_ub]]/Table4[[#This Row],[kapp_old]]</f>
        <v>0</v>
      </c>
      <c r="F463" t="str">
        <f>"'PRO-"&amp;_xlfn.TEXTAFTER(Table4[[#This Row],[rxn]],"-",-1)&amp;"'"</f>
        <v>'PRO-SPONT'</v>
      </c>
      <c r="G463" t="str">
        <f>_xlfn.XLOOKUP(Table4[[#This Row],[enz]],'[1]Sheet2 (2)'!$A:$A,'[1]Sheet2 (2)'!$B:$B,"")</f>
        <v/>
      </c>
    </row>
    <row r="464" spans="1:7" hidden="1" x14ac:dyDescent="0.2">
      <c r="A464" t="s">
        <v>5243</v>
      </c>
      <c r="B464">
        <v>10388.202298664601</v>
      </c>
      <c r="C464">
        <v>0</v>
      </c>
      <c r="D464">
        <v>0</v>
      </c>
      <c r="E464">
        <f>Table4[[#This Row],[kapp_slack_ub]]/Table4[[#This Row],[kapp_old]]</f>
        <v>0</v>
      </c>
      <c r="F464" t="str">
        <f>"'PRO-"&amp;_xlfn.TEXTAFTER(Table4[[#This Row],[rxn]],"-",-1)&amp;"'"</f>
        <v>'PRO-SPONT'</v>
      </c>
      <c r="G464" t="str">
        <f>_xlfn.XLOOKUP(Table4[[#This Row],[enz]],'[1]Sheet2 (2)'!$A:$A,'[1]Sheet2 (2)'!$B:$B,"")</f>
        <v/>
      </c>
    </row>
    <row r="465" spans="1:7" hidden="1" x14ac:dyDescent="0.2">
      <c r="A465" t="s">
        <v>5244</v>
      </c>
      <c r="B465">
        <v>10388.202298664601</v>
      </c>
      <c r="C465">
        <v>0</v>
      </c>
      <c r="D465">
        <v>0</v>
      </c>
      <c r="E465">
        <f>Table4[[#This Row],[kapp_slack_ub]]/Table4[[#This Row],[kapp_old]]</f>
        <v>0</v>
      </c>
      <c r="F465" t="str">
        <f>"'PRO-"&amp;_xlfn.TEXTAFTER(Table4[[#This Row],[rxn]],"-",-1)&amp;"'"</f>
        <v>'PRO-SPONT'</v>
      </c>
      <c r="G465" t="str">
        <f>_xlfn.XLOOKUP(Table4[[#This Row],[enz]],'[1]Sheet2 (2)'!$A:$A,'[1]Sheet2 (2)'!$B:$B,"")</f>
        <v/>
      </c>
    </row>
    <row r="466" spans="1:7" hidden="1" x14ac:dyDescent="0.2">
      <c r="A466" t="s">
        <v>5245</v>
      </c>
      <c r="B466">
        <v>10388.202298664601</v>
      </c>
      <c r="C466">
        <v>0</v>
      </c>
      <c r="D466">
        <v>0</v>
      </c>
      <c r="E466">
        <f>Table4[[#This Row],[kapp_slack_ub]]/Table4[[#This Row],[kapp_old]]</f>
        <v>0</v>
      </c>
      <c r="F466" t="str">
        <f>"'PRO-"&amp;_xlfn.TEXTAFTER(Table4[[#This Row],[rxn]],"-",-1)&amp;"'"</f>
        <v>'PRO-SPONT'</v>
      </c>
      <c r="G466" t="str">
        <f>_xlfn.XLOOKUP(Table4[[#This Row],[enz]],'[1]Sheet2 (2)'!$A:$A,'[1]Sheet2 (2)'!$B:$B,"")</f>
        <v/>
      </c>
    </row>
    <row r="467" spans="1:7" hidden="1" x14ac:dyDescent="0.2">
      <c r="A467" t="s">
        <v>5246</v>
      </c>
      <c r="B467">
        <v>10388.202298664601</v>
      </c>
      <c r="C467">
        <v>0</v>
      </c>
      <c r="D467">
        <v>0</v>
      </c>
      <c r="E467">
        <f>Table4[[#This Row],[kapp_slack_ub]]/Table4[[#This Row],[kapp_old]]</f>
        <v>0</v>
      </c>
      <c r="F467" t="str">
        <f>"'PRO-"&amp;_xlfn.TEXTAFTER(Table4[[#This Row],[rxn]],"-",-1)&amp;"'"</f>
        <v>'PRO-rt8106'</v>
      </c>
      <c r="G467">
        <f>_xlfn.XLOOKUP(Table4[[#This Row],[enz]],'[1]Sheet2 (2)'!$A:$A,'[1]Sheet2 (2)'!$B:$B,"")</f>
        <v>1</v>
      </c>
    </row>
    <row r="468" spans="1:7" hidden="1" x14ac:dyDescent="0.2">
      <c r="A468" t="s">
        <v>5247</v>
      </c>
      <c r="B468">
        <v>10388.202298664601</v>
      </c>
      <c r="C468">
        <v>0</v>
      </c>
      <c r="D468">
        <v>0</v>
      </c>
      <c r="E468">
        <f>Table4[[#This Row],[kapp_slack_ub]]/Table4[[#This Row],[kapp_old]]</f>
        <v>0</v>
      </c>
      <c r="F468" t="str">
        <f>"'PRO-"&amp;_xlfn.TEXTAFTER(Table4[[#This Row],[rxn]],"-",-1)&amp;"'"</f>
        <v>'PRO-rt8106'</v>
      </c>
      <c r="G468">
        <f>_xlfn.XLOOKUP(Table4[[#This Row],[enz]],'[1]Sheet2 (2)'!$A:$A,'[1]Sheet2 (2)'!$B:$B,"")</f>
        <v>1</v>
      </c>
    </row>
    <row r="469" spans="1:7" hidden="1" x14ac:dyDescent="0.2">
      <c r="A469" t="s">
        <v>5248</v>
      </c>
      <c r="B469">
        <v>10388.202298664601</v>
      </c>
      <c r="C469">
        <v>0</v>
      </c>
      <c r="D469">
        <v>0</v>
      </c>
      <c r="E469">
        <f>Table4[[#This Row],[kapp_slack_ub]]/Table4[[#This Row],[kapp_old]]</f>
        <v>0</v>
      </c>
      <c r="F469" t="str">
        <f>"'PRO-"&amp;_xlfn.TEXTAFTER(Table4[[#This Row],[rxn]],"-",-1)&amp;"'"</f>
        <v>'PRO-rt7423'</v>
      </c>
      <c r="G469">
        <f>_xlfn.XLOOKUP(Table4[[#This Row],[enz]],'[1]Sheet2 (2)'!$A:$A,'[1]Sheet2 (2)'!$B:$B,"")</f>
        <v>1</v>
      </c>
    </row>
    <row r="470" spans="1:7" hidden="1" x14ac:dyDescent="0.2">
      <c r="A470" t="s">
        <v>5249</v>
      </c>
      <c r="B470">
        <v>10388.202298664601</v>
      </c>
      <c r="C470">
        <v>0</v>
      </c>
      <c r="D470">
        <v>0</v>
      </c>
      <c r="E470">
        <f>Table4[[#This Row],[kapp_slack_ub]]/Table4[[#This Row],[kapp_old]]</f>
        <v>0</v>
      </c>
      <c r="F470" t="str">
        <f>"'PRO-"&amp;_xlfn.TEXTAFTER(Table4[[#This Row],[rxn]],"-",-1)&amp;"'"</f>
        <v>'PRO-rt41987068'</v>
      </c>
      <c r="G470" t="str">
        <f>_xlfn.XLOOKUP(Table4[[#This Row],[enz]],'[1]Sheet2 (2)'!$A:$A,'[1]Sheet2 (2)'!$B:$B,"")</f>
        <v/>
      </c>
    </row>
    <row r="471" spans="1:7" hidden="1" x14ac:dyDescent="0.2">
      <c r="A471" t="s">
        <v>5250</v>
      </c>
      <c r="B471">
        <v>10388.202298664601</v>
      </c>
      <c r="C471">
        <v>0</v>
      </c>
      <c r="D471">
        <v>0</v>
      </c>
      <c r="E471">
        <f>Table4[[#This Row],[kapp_slack_ub]]/Table4[[#This Row],[kapp_old]]</f>
        <v>0</v>
      </c>
      <c r="F471" t="str">
        <f>"'PRO-"&amp;_xlfn.TEXTAFTER(Table4[[#This Row],[rxn]],"-",-1)&amp;"'"</f>
        <v>'PRO-rt41987068'</v>
      </c>
      <c r="G471" t="str">
        <f>_xlfn.XLOOKUP(Table4[[#This Row],[enz]],'[1]Sheet2 (2)'!$A:$A,'[1]Sheet2 (2)'!$B:$B,"")</f>
        <v/>
      </c>
    </row>
    <row r="472" spans="1:7" hidden="1" x14ac:dyDescent="0.2">
      <c r="A472" t="s">
        <v>5251</v>
      </c>
      <c r="B472">
        <v>10388.202298664601</v>
      </c>
      <c r="C472">
        <v>0</v>
      </c>
      <c r="D472">
        <v>0</v>
      </c>
      <c r="E472">
        <f>Table4[[#This Row],[kapp_slack_ub]]/Table4[[#This Row],[kapp_old]]</f>
        <v>0</v>
      </c>
      <c r="F472" t="str">
        <f>"'PRO-"&amp;_xlfn.TEXTAFTER(Table4[[#This Row],[rxn]],"-",-1)&amp;"'"</f>
        <v>'PRO-rt7423'</v>
      </c>
      <c r="G472">
        <f>_xlfn.XLOOKUP(Table4[[#This Row],[enz]],'[1]Sheet2 (2)'!$A:$A,'[1]Sheet2 (2)'!$B:$B,"")</f>
        <v>1</v>
      </c>
    </row>
    <row r="473" spans="1:7" hidden="1" x14ac:dyDescent="0.2">
      <c r="A473" t="s">
        <v>5252</v>
      </c>
      <c r="B473">
        <v>10388.202298664601</v>
      </c>
      <c r="C473">
        <v>0</v>
      </c>
      <c r="D473">
        <v>0</v>
      </c>
      <c r="E473">
        <f>Table4[[#This Row],[kapp_slack_ub]]/Table4[[#This Row],[kapp_old]]</f>
        <v>0</v>
      </c>
      <c r="F473" t="str">
        <f>"'PRO-"&amp;_xlfn.TEXTAFTER(Table4[[#This Row],[rxn]],"-",-1)&amp;"'"</f>
        <v>'PRO-rt4198'</v>
      </c>
      <c r="G473">
        <f>_xlfn.XLOOKUP(Table4[[#This Row],[enz]],'[1]Sheet2 (2)'!$A:$A,'[1]Sheet2 (2)'!$B:$B,"")</f>
        <v>2</v>
      </c>
    </row>
    <row r="474" spans="1:7" hidden="1" x14ac:dyDescent="0.2">
      <c r="A474" t="s">
        <v>5253</v>
      </c>
      <c r="B474">
        <v>10388.202298664601</v>
      </c>
      <c r="C474">
        <v>0</v>
      </c>
      <c r="D474">
        <v>0</v>
      </c>
      <c r="E474">
        <f>Table4[[#This Row],[kapp_slack_ub]]/Table4[[#This Row],[kapp_old]]</f>
        <v>0</v>
      </c>
      <c r="F474" t="str">
        <f>"'PRO-"&amp;_xlfn.TEXTAFTER(Table4[[#This Row],[rxn]],"-",-1)&amp;"'"</f>
        <v>'PRO-rt4198'</v>
      </c>
      <c r="G474">
        <f>_xlfn.XLOOKUP(Table4[[#This Row],[enz]],'[1]Sheet2 (2)'!$A:$A,'[1]Sheet2 (2)'!$B:$B,"")</f>
        <v>2</v>
      </c>
    </row>
    <row r="475" spans="1:7" hidden="1" x14ac:dyDescent="0.2">
      <c r="A475" t="s">
        <v>5254</v>
      </c>
      <c r="B475">
        <v>10388.202298664601</v>
      </c>
      <c r="C475">
        <v>0</v>
      </c>
      <c r="D475">
        <v>0</v>
      </c>
      <c r="E475">
        <f>Table4[[#This Row],[kapp_slack_ub]]/Table4[[#This Row],[kapp_old]]</f>
        <v>0</v>
      </c>
      <c r="F475" t="str">
        <f>"'PRO-"&amp;_xlfn.TEXTAFTER(Table4[[#This Row],[rxn]],"-",-1)&amp;"'"</f>
        <v>'PRO-SPONT'</v>
      </c>
      <c r="G475" t="str">
        <f>_xlfn.XLOOKUP(Table4[[#This Row],[enz]],'[1]Sheet2 (2)'!$A:$A,'[1]Sheet2 (2)'!$B:$B,"")</f>
        <v/>
      </c>
    </row>
    <row r="476" spans="1:7" hidden="1" x14ac:dyDescent="0.2">
      <c r="A476" t="s">
        <v>5255</v>
      </c>
      <c r="B476">
        <v>10388.202298664601</v>
      </c>
      <c r="C476">
        <v>0</v>
      </c>
      <c r="D476">
        <v>0</v>
      </c>
      <c r="E476">
        <f>Table4[[#This Row],[kapp_slack_ub]]/Table4[[#This Row],[kapp_old]]</f>
        <v>0</v>
      </c>
      <c r="F476" t="str">
        <f>"'PRO-"&amp;_xlfn.TEXTAFTER(Table4[[#This Row],[rxn]],"-",-1)&amp;"'"</f>
        <v>'PRO-SPONT'</v>
      </c>
      <c r="G476" t="str">
        <f>_xlfn.XLOOKUP(Table4[[#This Row],[enz]],'[1]Sheet2 (2)'!$A:$A,'[1]Sheet2 (2)'!$B:$B,"")</f>
        <v/>
      </c>
    </row>
    <row r="477" spans="1:7" hidden="1" x14ac:dyDescent="0.2">
      <c r="A477" t="s">
        <v>2818</v>
      </c>
      <c r="B477">
        <v>10388.202298664601</v>
      </c>
      <c r="C477">
        <v>0</v>
      </c>
      <c r="D477">
        <v>0</v>
      </c>
      <c r="E477">
        <f>Table4[[#This Row],[kapp_slack_ub]]/Table4[[#This Row],[kapp_old]]</f>
        <v>0</v>
      </c>
      <c r="F477" t="str">
        <f>"'PRO-"&amp;_xlfn.TEXTAFTER(Table4[[#This Row],[rxn]],"-",-1)&amp;"'"</f>
        <v>'PRO-SPONT'</v>
      </c>
      <c r="G477" t="str">
        <f>_xlfn.XLOOKUP(Table4[[#This Row],[enz]],'[1]Sheet2 (2)'!$A:$A,'[1]Sheet2 (2)'!$B:$B,"")</f>
        <v/>
      </c>
    </row>
    <row r="478" spans="1:7" hidden="1" x14ac:dyDescent="0.2">
      <c r="A478" t="s">
        <v>2819</v>
      </c>
      <c r="B478">
        <v>10388.202298664601</v>
      </c>
      <c r="C478">
        <v>0</v>
      </c>
      <c r="D478">
        <v>0</v>
      </c>
      <c r="E478">
        <f>Table4[[#This Row],[kapp_slack_ub]]/Table4[[#This Row],[kapp_old]]</f>
        <v>0</v>
      </c>
      <c r="F478" t="str">
        <f>"'PRO-"&amp;_xlfn.TEXTAFTER(Table4[[#This Row],[rxn]],"-",-1)&amp;"'"</f>
        <v>'PRO-rt7829'</v>
      </c>
      <c r="G478">
        <f>_xlfn.XLOOKUP(Table4[[#This Row],[enz]],'[1]Sheet2 (2)'!$A:$A,'[1]Sheet2 (2)'!$B:$B,"")</f>
        <v>3</v>
      </c>
    </row>
    <row r="479" spans="1:7" hidden="1" x14ac:dyDescent="0.2">
      <c r="A479" t="s">
        <v>2820</v>
      </c>
      <c r="B479">
        <v>10388.202298664601</v>
      </c>
      <c r="C479">
        <v>0</v>
      </c>
      <c r="D479">
        <v>0</v>
      </c>
      <c r="E479">
        <f>Table4[[#This Row],[kapp_slack_ub]]/Table4[[#This Row],[kapp_old]]</f>
        <v>0</v>
      </c>
      <c r="F479" t="str">
        <f>"'PRO-"&amp;_xlfn.TEXTAFTER(Table4[[#This Row],[rxn]],"-",-1)&amp;"'"</f>
        <v>'PRO-rt3097'</v>
      </c>
      <c r="G479">
        <f>_xlfn.XLOOKUP(Table4[[#This Row],[enz]],'[1]Sheet2 (2)'!$A:$A,'[1]Sheet2 (2)'!$B:$B,"")</f>
        <v>3</v>
      </c>
    </row>
    <row r="480" spans="1:7" hidden="1" x14ac:dyDescent="0.2">
      <c r="A480" t="s">
        <v>2821</v>
      </c>
      <c r="B480">
        <v>679756.12064537196</v>
      </c>
      <c r="C480">
        <v>0</v>
      </c>
      <c r="D480">
        <v>0</v>
      </c>
      <c r="E480">
        <f>Table4[[#This Row],[kapp_slack_ub]]/Table4[[#This Row],[kapp_old]]</f>
        <v>0</v>
      </c>
      <c r="F480" t="str">
        <f>"'PRO-"&amp;_xlfn.TEXTAFTER(Table4[[#This Row],[rxn]],"-",-1)&amp;"'"</f>
        <v>'PRO-rt2975'</v>
      </c>
      <c r="G480">
        <f>_xlfn.XLOOKUP(Table4[[#This Row],[enz]],'[1]Sheet2 (2)'!$A:$A,'[1]Sheet2 (2)'!$B:$B,"")</f>
        <v>1</v>
      </c>
    </row>
    <row r="481" spans="1:7" hidden="1" x14ac:dyDescent="0.2">
      <c r="A481" t="s">
        <v>5256</v>
      </c>
      <c r="B481">
        <v>10388.202298664601</v>
      </c>
      <c r="C481">
        <v>0</v>
      </c>
      <c r="D481">
        <v>0</v>
      </c>
      <c r="E481">
        <f>Table4[[#This Row],[kapp_slack_ub]]/Table4[[#This Row],[kapp_old]]</f>
        <v>0</v>
      </c>
      <c r="F481" t="str">
        <f>"'PRO-"&amp;_xlfn.TEXTAFTER(Table4[[#This Row],[rxn]],"-",-1)&amp;"'"</f>
        <v>'PRO-rt8287'</v>
      </c>
      <c r="G481">
        <f>_xlfn.XLOOKUP(Table4[[#This Row],[enz]],'[1]Sheet2 (2)'!$A:$A,'[1]Sheet2 (2)'!$B:$B,"")</f>
        <v>1</v>
      </c>
    </row>
    <row r="482" spans="1:7" hidden="1" x14ac:dyDescent="0.2">
      <c r="A482" t="s">
        <v>2822</v>
      </c>
      <c r="B482">
        <v>679756.12064537196</v>
      </c>
      <c r="C482">
        <v>0</v>
      </c>
      <c r="D482">
        <v>0</v>
      </c>
      <c r="E482">
        <f>Table4[[#This Row],[kapp_slack_ub]]/Table4[[#This Row],[kapp_old]]</f>
        <v>0</v>
      </c>
      <c r="F482" t="str">
        <f>"'PRO-"&amp;_xlfn.TEXTAFTER(Table4[[#This Row],[rxn]],"-",-1)&amp;"'"</f>
        <v>'PRO-rt2975'</v>
      </c>
      <c r="G482">
        <f>_xlfn.XLOOKUP(Table4[[#This Row],[enz]],'[1]Sheet2 (2)'!$A:$A,'[1]Sheet2 (2)'!$B:$B,"")</f>
        <v>1</v>
      </c>
    </row>
    <row r="483" spans="1:7" hidden="1" x14ac:dyDescent="0.2">
      <c r="A483" t="s">
        <v>5257</v>
      </c>
      <c r="B483">
        <v>10388.202298664601</v>
      </c>
      <c r="C483">
        <v>0</v>
      </c>
      <c r="D483">
        <v>0</v>
      </c>
      <c r="E483">
        <f>Table4[[#This Row],[kapp_slack_ub]]/Table4[[#This Row],[kapp_old]]</f>
        <v>0</v>
      </c>
      <c r="F483" t="str">
        <f>"'PRO-"&amp;_xlfn.TEXTAFTER(Table4[[#This Row],[rxn]],"-",-1)&amp;"'"</f>
        <v>'PRO-rt8287'</v>
      </c>
      <c r="G483">
        <f>_xlfn.XLOOKUP(Table4[[#This Row],[enz]],'[1]Sheet2 (2)'!$A:$A,'[1]Sheet2 (2)'!$B:$B,"")</f>
        <v>1</v>
      </c>
    </row>
    <row r="484" spans="1:7" hidden="1" x14ac:dyDescent="0.2">
      <c r="A484" t="s">
        <v>2823</v>
      </c>
      <c r="B484">
        <v>679756.12064537196</v>
      </c>
      <c r="C484">
        <v>0</v>
      </c>
      <c r="D484">
        <v>0</v>
      </c>
      <c r="E484">
        <f>Table4[[#This Row],[kapp_slack_ub]]/Table4[[#This Row],[kapp_old]]</f>
        <v>0</v>
      </c>
      <c r="F484" t="str">
        <f>"'PRO-"&amp;_xlfn.TEXTAFTER(Table4[[#This Row],[rxn]],"-",-1)&amp;"'"</f>
        <v>'PRO-rt2975'</v>
      </c>
      <c r="G484">
        <f>_xlfn.XLOOKUP(Table4[[#This Row],[enz]],'[1]Sheet2 (2)'!$A:$A,'[1]Sheet2 (2)'!$B:$B,"")</f>
        <v>1</v>
      </c>
    </row>
    <row r="485" spans="1:7" hidden="1" x14ac:dyDescent="0.2">
      <c r="A485" t="s">
        <v>5258</v>
      </c>
      <c r="B485">
        <v>10388.202298664601</v>
      </c>
      <c r="C485">
        <v>0</v>
      </c>
      <c r="D485">
        <v>0</v>
      </c>
      <c r="E485">
        <f>Table4[[#This Row],[kapp_slack_ub]]/Table4[[#This Row],[kapp_old]]</f>
        <v>0</v>
      </c>
      <c r="F485" t="str">
        <f>"'PRO-"&amp;_xlfn.TEXTAFTER(Table4[[#This Row],[rxn]],"-",-1)&amp;"'"</f>
        <v>'PRO-rt8287'</v>
      </c>
      <c r="G485">
        <f>_xlfn.XLOOKUP(Table4[[#This Row],[enz]],'[1]Sheet2 (2)'!$A:$A,'[1]Sheet2 (2)'!$B:$B,"")</f>
        <v>1</v>
      </c>
    </row>
    <row r="486" spans="1:7" hidden="1" x14ac:dyDescent="0.2">
      <c r="A486" t="s">
        <v>2824</v>
      </c>
      <c r="B486">
        <v>679756.12064537196</v>
      </c>
      <c r="C486">
        <v>0</v>
      </c>
      <c r="D486">
        <v>0</v>
      </c>
      <c r="E486">
        <f>Table4[[#This Row],[kapp_slack_ub]]/Table4[[#This Row],[kapp_old]]</f>
        <v>0</v>
      </c>
      <c r="F486" t="str">
        <f>"'PRO-"&amp;_xlfn.TEXTAFTER(Table4[[#This Row],[rxn]],"-",-1)&amp;"'"</f>
        <v>'PRO-rt2975'</v>
      </c>
      <c r="G486">
        <f>_xlfn.XLOOKUP(Table4[[#This Row],[enz]],'[1]Sheet2 (2)'!$A:$A,'[1]Sheet2 (2)'!$B:$B,"")</f>
        <v>1</v>
      </c>
    </row>
    <row r="487" spans="1:7" hidden="1" x14ac:dyDescent="0.2">
      <c r="A487" t="s">
        <v>5259</v>
      </c>
      <c r="B487">
        <v>10388.202298664601</v>
      </c>
      <c r="C487">
        <v>0</v>
      </c>
      <c r="D487">
        <v>0</v>
      </c>
      <c r="E487">
        <f>Table4[[#This Row],[kapp_slack_ub]]/Table4[[#This Row],[kapp_old]]</f>
        <v>0</v>
      </c>
      <c r="F487" t="str">
        <f>"'PRO-"&amp;_xlfn.TEXTAFTER(Table4[[#This Row],[rxn]],"-",-1)&amp;"'"</f>
        <v>'PRO-rt8287'</v>
      </c>
      <c r="G487">
        <f>_xlfn.XLOOKUP(Table4[[#This Row],[enz]],'[1]Sheet2 (2)'!$A:$A,'[1]Sheet2 (2)'!$B:$B,"")</f>
        <v>1</v>
      </c>
    </row>
    <row r="488" spans="1:7" hidden="1" x14ac:dyDescent="0.2">
      <c r="A488" t="s">
        <v>2825</v>
      </c>
      <c r="B488">
        <v>3110.2600455474299</v>
      </c>
      <c r="C488">
        <v>0</v>
      </c>
      <c r="D488">
        <v>0</v>
      </c>
      <c r="E488">
        <f>Table4[[#This Row],[kapp_slack_ub]]/Table4[[#This Row],[kapp_old]]</f>
        <v>0</v>
      </c>
      <c r="F488" t="str">
        <f>"'PRO-"&amp;_xlfn.TEXTAFTER(Table4[[#This Row],[rxn]],"-",-1)&amp;"'"</f>
        <v>'PRO-rt8327'</v>
      </c>
      <c r="G488">
        <f>_xlfn.XLOOKUP(Table4[[#This Row],[enz]],'[1]Sheet2 (2)'!$A:$A,'[1]Sheet2 (2)'!$B:$B,"")</f>
        <v>1</v>
      </c>
    </row>
    <row r="489" spans="1:7" hidden="1" x14ac:dyDescent="0.2">
      <c r="A489" t="s">
        <v>2826</v>
      </c>
      <c r="B489">
        <v>3110.2600455474299</v>
      </c>
      <c r="C489">
        <v>0</v>
      </c>
      <c r="D489">
        <v>0</v>
      </c>
      <c r="E489">
        <f>Table4[[#This Row],[kapp_slack_ub]]/Table4[[#This Row],[kapp_old]]</f>
        <v>0</v>
      </c>
      <c r="F489" t="str">
        <f>"'PRO-"&amp;_xlfn.TEXTAFTER(Table4[[#This Row],[rxn]],"-",-1)&amp;"'"</f>
        <v>'PRO-rt8327'</v>
      </c>
      <c r="G489">
        <f>_xlfn.XLOOKUP(Table4[[#This Row],[enz]],'[1]Sheet2 (2)'!$A:$A,'[1]Sheet2 (2)'!$B:$B,"")</f>
        <v>1</v>
      </c>
    </row>
    <row r="490" spans="1:7" hidden="1" x14ac:dyDescent="0.2">
      <c r="A490" t="s">
        <v>2827</v>
      </c>
      <c r="B490">
        <v>3110.2600455474299</v>
      </c>
      <c r="C490">
        <v>0</v>
      </c>
      <c r="D490">
        <v>0</v>
      </c>
      <c r="E490">
        <f>Table4[[#This Row],[kapp_slack_ub]]/Table4[[#This Row],[kapp_old]]</f>
        <v>0</v>
      </c>
      <c r="F490" t="str">
        <f>"'PRO-"&amp;_xlfn.TEXTAFTER(Table4[[#This Row],[rxn]],"-",-1)&amp;"'"</f>
        <v>'PRO-rt8327'</v>
      </c>
      <c r="G490">
        <f>_xlfn.XLOOKUP(Table4[[#This Row],[enz]],'[1]Sheet2 (2)'!$A:$A,'[1]Sheet2 (2)'!$B:$B,"")</f>
        <v>1</v>
      </c>
    </row>
    <row r="491" spans="1:7" hidden="1" x14ac:dyDescent="0.2">
      <c r="A491" t="s">
        <v>2828</v>
      </c>
      <c r="B491">
        <v>3110.2600455474299</v>
      </c>
      <c r="C491">
        <v>0</v>
      </c>
      <c r="D491">
        <v>0</v>
      </c>
      <c r="E491">
        <f>Table4[[#This Row],[kapp_slack_ub]]/Table4[[#This Row],[kapp_old]]</f>
        <v>0</v>
      </c>
      <c r="F491" t="str">
        <f>"'PRO-"&amp;_xlfn.TEXTAFTER(Table4[[#This Row],[rxn]],"-",-1)&amp;"'"</f>
        <v>'PRO-rt8327'</v>
      </c>
      <c r="G491">
        <f>_xlfn.XLOOKUP(Table4[[#This Row],[enz]],'[1]Sheet2 (2)'!$A:$A,'[1]Sheet2 (2)'!$B:$B,"")</f>
        <v>1</v>
      </c>
    </row>
    <row r="492" spans="1:7" hidden="1" x14ac:dyDescent="0.2">
      <c r="A492" t="s">
        <v>5260</v>
      </c>
      <c r="B492">
        <v>10388.202298664601</v>
      </c>
      <c r="C492">
        <v>0</v>
      </c>
      <c r="D492">
        <v>0</v>
      </c>
      <c r="E492">
        <f>Table4[[#This Row],[kapp_slack_ub]]/Table4[[#This Row],[kapp_old]]</f>
        <v>0</v>
      </c>
      <c r="F492" t="str">
        <f>"'PRO-"&amp;_xlfn.TEXTAFTER(Table4[[#This Row],[rxn]],"-",-1)&amp;"'"</f>
        <v>'PRO-rt4722'</v>
      </c>
      <c r="G492">
        <f>_xlfn.XLOOKUP(Table4[[#This Row],[enz]],'[1]Sheet2 (2)'!$A:$A,'[1]Sheet2 (2)'!$B:$B,"")</f>
        <v>1</v>
      </c>
    </row>
    <row r="493" spans="1:7" hidden="1" x14ac:dyDescent="0.2">
      <c r="A493" t="s">
        <v>5261</v>
      </c>
      <c r="B493">
        <v>10388.202298664601</v>
      </c>
      <c r="C493">
        <v>0</v>
      </c>
      <c r="D493">
        <v>0</v>
      </c>
      <c r="E493">
        <f>Table4[[#This Row],[kapp_slack_ub]]/Table4[[#This Row],[kapp_old]]</f>
        <v>0</v>
      </c>
      <c r="F493" t="str">
        <f>"'PRO-"&amp;_xlfn.TEXTAFTER(Table4[[#This Row],[rxn]],"-",-1)&amp;"'"</f>
        <v>'PRO-rt4722'</v>
      </c>
      <c r="G493">
        <f>_xlfn.XLOOKUP(Table4[[#This Row],[enz]],'[1]Sheet2 (2)'!$A:$A,'[1]Sheet2 (2)'!$B:$B,"")</f>
        <v>1</v>
      </c>
    </row>
    <row r="494" spans="1:7" hidden="1" x14ac:dyDescent="0.2">
      <c r="A494" t="s">
        <v>5262</v>
      </c>
      <c r="B494">
        <v>10388.202298664601</v>
      </c>
      <c r="C494">
        <v>0</v>
      </c>
      <c r="D494">
        <v>0</v>
      </c>
      <c r="E494">
        <f>Table4[[#This Row],[kapp_slack_ub]]/Table4[[#This Row],[kapp_old]]</f>
        <v>0</v>
      </c>
      <c r="F494" t="str">
        <f>"'PRO-"&amp;_xlfn.TEXTAFTER(Table4[[#This Row],[rxn]],"-",-1)&amp;"'"</f>
        <v>'PRO-rt0409'</v>
      </c>
      <c r="G494">
        <f>_xlfn.XLOOKUP(Table4[[#This Row],[enz]],'[1]Sheet2 (2)'!$A:$A,'[1]Sheet2 (2)'!$B:$B,"")</f>
        <v>1</v>
      </c>
    </row>
    <row r="495" spans="1:7" hidden="1" x14ac:dyDescent="0.2">
      <c r="A495" t="s">
        <v>5263</v>
      </c>
      <c r="B495">
        <v>10388.202298664601</v>
      </c>
      <c r="C495">
        <v>0</v>
      </c>
      <c r="D495">
        <v>0</v>
      </c>
      <c r="E495">
        <f>Table4[[#This Row],[kapp_slack_ub]]/Table4[[#This Row],[kapp_old]]</f>
        <v>0</v>
      </c>
      <c r="F495" t="str">
        <f>"'PRO-"&amp;_xlfn.TEXTAFTER(Table4[[#This Row],[rxn]],"-",-1)&amp;"'"</f>
        <v>'PRO-rt0409'</v>
      </c>
      <c r="G495">
        <f>_xlfn.XLOOKUP(Table4[[#This Row],[enz]],'[1]Sheet2 (2)'!$A:$A,'[1]Sheet2 (2)'!$B:$B,"")</f>
        <v>1</v>
      </c>
    </row>
    <row r="496" spans="1:7" hidden="1" x14ac:dyDescent="0.2">
      <c r="A496" t="s">
        <v>5264</v>
      </c>
      <c r="B496">
        <v>10388.202298664601</v>
      </c>
      <c r="C496">
        <v>0</v>
      </c>
      <c r="D496">
        <v>0</v>
      </c>
      <c r="E496">
        <f>Table4[[#This Row],[kapp_slack_ub]]/Table4[[#This Row],[kapp_old]]</f>
        <v>0</v>
      </c>
      <c r="F496" t="str">
        <f>"'PRO-"&amp;_xlfn.TEXTAFTER(Table4[[#This Row],[rxn]],"-",-1)&amp;"'"</f>
        <v>'PRO-rt1363'</v>
      </c>
      <c r="G496">
        <f>_xlfn.XLOOKUP(Table4[[#This Row],[enz]],'[1]Sheet2 (2)'!$A:$A,'[1]Sheet2 (2)'!$B:$B,"")</f>
        <v>1</v>
      </c>
    </row>
    <row r="497" spans="1:7" hidden="1" x14ac:dyDescent="0.2">
      <c r="A497" t="s">
        <v>5265</v>
      </c>
      <c r="B497">
        <v>10388.202298664601</v>
      </c>
      <c r="C497">
        <v>0</v>
      </c>
      <c r="D497">
        <v>0</v>
      </c>
      <c r="E497">
        <f>Table4[[#This Row],[kapp_slack_ub]]/Table4[[#This Row],[kapp_old]]</f>
        <v>0</v>
      </c>
      <c r="F497" t="str">
        <f>"'PRO-"&amp;_xlfn.TEXTAFTER(Table4[[#This Row],[rxn]],"-",-1)&amp;"'"</f>
        <v>'PRO-rt1363'</v>
      </c>
      <c r="G497">
        <f>_xlfn.XLOOKUP(Table4[[#This Row],[enz]],'[1]Sheet2 (2)'!$A:$A,'[1]Sheet2 (2)'!$B:$B,"")</f>
        <v>1</v>
      </c>
    </row>
    <row r="498" spans="1:7" hidden="1" x14ac:dyDescent="0.2">
      <c r="A498" t="s">
        <v>5266</v>
      </c>
      <c r="B498">
        <v>10388.202298664601</v>
      </c>
      <c r="C498">
        <v>0</v>
      </c>
      <c r="D498">
        <v>0</v>
      </c>
      <c r="E498">
        <f>Table4[[#This Row],[kapp_slack_ub]]/Table4[[#This Row],[kapp_old]]</f>
        <v>0</v>
      </c>
      <c r="F498" t="str">
        <f>"'PRO-"&amp;_xlfn.TEXTAFTER(Table4[[#This Row],[rxn]],"-",-1)&amp;"'"</f>
        <v>'PRO-rt2183'</v>
      </c>
      <c r="G498">
        <f>_xlfn.XLOOKUP(Table4[[#This Row],[enz]],'[1]Sheet2 (2)'!$A:$A,'[1]Sheet2 (2)'!$B:$B,"")</f>
        <v>1</v>
      </c>
    </row>
    <row r="499" spans="1:7" hidden="1" x14ac:dyDescent="0.2">
      <c r="A499" t="s">
        <v>5267</v>
      </c>
      <c r="B499">
        <v>10388.202298664601</v>
      </c>
      <c r="C499">
        <v>0</v>
      </c>
      <c r="D499">
        <v>0</v>
      </c>
      <c r="E499">
        <f>Table4[[#This Row],[kapp_slack_ub]]/Table4[[#This Row],[kapp_old]]</f>
        <v>0</v>
      </c>
      <c r="F499" t="str">
        <f>"'PRO-"&amp;_xlfn.TEXTAFTER(Table4[[#This Row],[rxn]],"-",-1)&amp;"'"</f>
        <v>'PRO-rt2183'</v>
      </c>
      <c r="G499">
        <f>_xlfn.XLOOKUP(Table4[[#This Row],[enz]],'[1]Sheet2 (2)'!$A:$A,'[1]Sheet2 (2)'!$B:$B,"")</f>
        <v>1</v>
      </c>
    </row>
    <row r="500" spans="1:7" hidden="1" x14ac:dyDescent="0.2">
      <c r="A500" t="s">
        <v>2829</v>
      </c>
      <c r="B500">
        <v>10388.202298664601</v>
      </c>
      <c r="C500">
        <v>0</v>
      </c>
      <c r="D500">
        <v>0</v>
      </c>
      <c r="E500">
        <f>Table4[[#This Row],[kapp_slack_ub]]/Table4[[#This Row],[kapp_old]]</f>
        <v>0</v>
      </c>
      <c r="F500" t="str">
        <f>"'PRO-"&amp;_xlfn.TEXTAFTER(Table4[[#This Row],[rxn]],"-",-1)&amp;"'"</f>
        <v>'PRO-rt2190'</v>
      </c>
      <c r="G500">
        <f>_xlfn.XLOOKUP(Table4[[#This Row],[enz]],'[1]Sheet2 (2)'!$A:$A,'[1]Sheet2 (2)'!$B:$B,"")</f>
        <v>1</v>
      </c>
    </row>
    <row r="501" spans="1:7" hidden="1" x14ac:dyDescent="0.2">
      <c r="A501" t="s">
        <v>5268</v>
      </c>
      <c r="B501">
        <v>10388.202298664601</v>
      </c>
      <c r="C501">
        <v>0</v>
      </c>
      <c r="D501">
        <v>0</v>
      </c>
      <c r="E501">
        <f>Table4[[#This Row],[kapp_slack_ub]]/Table4[[#This Row],[kapp_old]]</f>
        <v>0</v>
      </c>
      <c r="F501" t="str">
        <f>"'PRO-"&amp;_xlfn.TEXTAFTER(Table4[[#This Row],[rxn]],"-",-1)&amp;"'"</f>
        <v>'PRO-rt2190'</v>
      </c>
      <c r="G501">
        <f>_xlfn.XLOOKUP(Table4[[#This Row],[enz]],'[1]Sheet2 (2)'!$A:$A,'[1]Sheet2 (2)'!$B:$B,"")</f>
        <v>1</v>
      </c>
    </row>
    <row r="502" spans="1:7" hidden="1" x14ac:dyDescent="0.2">
      <c r="A502" t="s">
        <v>5269</v>
      </c>
      <c r="B502">
        <v>10388.202298664601</v>
      </c>
      <c r="C502">
        <v>0</v>
      </c>
      <c r="D502">
        <v>0</v>
      </c>
      <c r="E502">
        <f>Table4[[#This Row],[kapp_slack_ub]]/Table4[[#This Row],[kapp_old]]</f>
        <v>0</v>
      </c>
      <c r="F502" t="str">
        <f>"'PRO-"&amp;_xlfn.TEXTAFTER(Table4[[#This Row],[rxn]],"-",-1)&amp;"'"</f>
        <v>'PRO-rt0409'</v>
      </c>
      <c r="G502">
        <f>_xlfn.XLOOKUP(Table4[[#This Row],[enz]],'[1]Sheet2 (2)'!$A:$A,'[1]Sheet2 (2)'!$B:$B,"")</f>
        <v>1</v>
      </c>
    </row>
    <row r="503" spans="1:7" hidden="1" x14ac:dyDescent="0.2">
      <c r="A503" t="s">
        <v>5270</v>
      </c>
      <c r="B503">
        <v>10388.202298664601</v>
      </c>
      <c r="C503">
        <v>0</v>
      </c>
      <c r="D503">
        <v>0</v>
      </c>
      <c r="E503">
        <f>Table4[[#This Row],[kapp_slack_ub]]/Table4[[#This Row],[kapp_old]]</f>
        <v>0</v>
      </c>
      <c r="F503" t="str">
        <f>"'PRO-"&amp;_xlfn.TEXTAFTER(Table4[[#This Row],[rxn]],"-",-1)&amp;"'"</f>
        <v>'PRO-rt0409'</v>
      </c>
      <c r="G503">
        <f>_xlfn.XLOOKUP(Table4[[#This Row],[enz]],'[1]Sheet2 (2)'!$A:$A,'[1]Sheet2 (2)'!$B:$B,"")</f>
        <v>1</v>
      </c>
    </row>
    <row r="504" spans="1:7" hidden="1" x14ac:dyDescent="0.2">
      <c r="A504" t="s">
        <v>5271</v>
      </c>
      <c r="B504">
        <v>10388.202298664601</v>
      </c>
      <c r="C504">
        <v>0</v>
      </c>
      <c r="D504">
        <v>0</v>
      </c>
      <c r="E504">
        <f>Table4[[#This Row],[kapp_slack_ub]]/Table4[[#This Row],[kapp_old]]</f>
        <v>0</v>
      </c>
      <c r="F504" t="str">
        <f>"'PRO-"&amp;_xlfn.TEXTAFTER(Table4[[#This Row],[rxn]],"-",-1)&amp;"'"</f>
        <v>'PRO-rt1363'</v>
      </c>
      <c r="G504">
        <f>_xlfn.XLOOKUP(Table4[[#This Row],[enz]],'[1]Sheet2 (2)'!$A:$A,'[1]Sheet2 (2)'!$B:$B,"")</f>
        <v>1</v>
      </c>
    </row>
    <row r="505" spans="1:7" hidden="1" x14ac:dyDescent="0.2">
      <c r="A505" t="s">
        <v>5272</v>
      </c>
      <c r="B505">
        <v>10388.202298664601</v>
      </c>
      <c r="C505">
        <v>0</v>
      </c>
      <c r="D505">
        <v>0</v>
      </c>
      <c r="E505">
        <f>Table4[[#This Row],[kapp_slack_ub]]/Table4[[#This Row],[kapp_old]]</f>
        <v>0</v>
      </c>
      <c r="F505" t="str">
        <f>"'PRO-"&amp;_xlfn.TEXTAFTER(Table4[[#This Row],[rxn]],"-",-1)&amp;"'"</f>
        <v>'PRO-rt1363'</v>
      </c>
      <c r="G505">
        <f>_xlfn.XLOOKUP(Table4[[#This Row],[enz]],'[1]Sheet2 (2)'!$A:$A,'[1]Sheet2 (2)'!$B:$B,"")</f>
        <v>1</v>
      </c>
    </row>
    <row r="506" spans="1:7" hidden="1" x14ac:dyDescent="0.2">
      <c r="A506" t="s">
        <v>5273</v>
      </c>
      <c r="B506">
        <v>10388.202298664601</v>
      </c>
      <c r="C506">
        <v>0</v>
      </c>
      <c r="D506">
        <v>0</v>
      </c>
      <c r="E506">
        <f>Table4[[#This Row],[kapp_slack_ub]]/Table4[[#This Row],[kapp_old]]</f>
        <v>0</v>
      </c>
      <c r="F506" t="str">
        <f>"'PRO-"&amp;_xlfn.TEXTAFTER(Table4[[#This Row],[rxn]],"-",-1)&amp;"'"</f>
        <v>'PRO-rt2183'</v>
      </c>
      <c r="G506">
        <f>_xlfn.XLOOKUP(Table4[[#This Row],[enz]],'[1]Sheet2 (2)'!$A:$A,'[1]Sheet2 (2)'!$B:$B,"")</f>
        <v>1</v>
      </c>
    </row>
    <row r="507" spans="1:7" hidden="1" x14ac:dyDescent="0.2">
      <c r="A507" t="s">
        <v>5274</v>
      </c>
      <c r="B507">
        <v>10388.202298664601</v>
      </c>
      <c r="C507">
        <v>0</v>
      </c>
      <c r="D507">
        <v>0</v>
      </c>
      <c r="E507">
        <f>Table4[[#This Row],[kapp_slack_ub]]/Table4[[#This Row],[kapp_old]]</f>
        <v>0</v>
      </c>
      <c r="F507" t="str">
        <f>"'PRO-"&amp;_xlfn.TEXTAFTER(Table4[[#This Row],[rxn]],"-",-1)&amp;"'"</f>
        <v>'PRO-rt2183'</v>
      </c>
      <c r="G507">
        <f>_xlfn.XLOOKUP(Table4[[#This Row],[enz]],'[1]Sheet2 (2)'!$A:$A,'[1]Sheet2 (2)'!$B:$B,"")</f>
        <v>1</v>
      </c>
    </row>
    <row r="508" spans="1:7" hidden="1" x14ac:dyDescent="0.2">
      <c r="A508" t="s">
        <v>2830</v>
      </c>
      <c r="B508">
        <v>10388.202298664601</v>
      </c>
      <c r="C508">
        <v>0</v>
      </c>
      <c r="D508">
        <v>0</v>
      </c>
      <c r="E508">
        <f>Table4[[#This Row],[kapp_slack_ub]]/Table4[[#This Row],[kapp_old]]</f>
        <v>0</v>
      </c>
      <c r="F508" t="str">
        <f>"'PRO-"&amp;_xlfn.TEXTAFTER(Table4[[#This Row],[rxn]],"-",-1)&amp;"'"</f>
        <v>'PRO-rt2190'</v>
      </c>
      <c r="G508">
        <f>_xlfn.XLOOKUP(Table4[[#This Row],[enz]],'[1]Sheet2 (2)'!$A:$A,'[1]Sheet2 (2)'!$B:$B,"")</f>
        <v>1</v>
      </c>
    </row>
    <row r="509" spans="1:7" hidden="1" x14ac:dyDescent="0.2">
      <c r="A509" t="s">
        <v>5275</v>
      </c>
      <c r="B509">
        <v>10388.202298664601</v>
      </c>
      <c r="C509">
        <v>0</v>
      </c>
      <c r="D509">
        <v>0</v>
      </c>
      <c r="E509">
        <f>Table4[[#This Row],[kapp_slack_ub]]/Table4[[#This Row],[kapp_old]]</f>
        <v>0</v>
      </c>
      <c r="F509" t="str">
        <f>"'PRO-"&amp;_xlfn.TEXTAFTER(Table4[[#This Row],[rxn]],"-",-1)&amp;"'"</f>
        <v>'PRO-rt2190'</v>
      </c>
      <c r="G509">
        <f>_xlfn.XLOOKUP(Table4[[#This Row],[enz]],'[1]Sheet2 (2)'!$A:$A,'[1]Sheet2 (2)'!$B:$B,"")</f>
        <v>1</v>
      </c>
    </row>
    <row r="510" spans="1:7" hidden="1" x14ac:dyDescent="0.2">
      <c r="A510" t="s">
        <v>5276</v>
      </c>
      <c r="B510">
        <v>10388.202298664601</v>
      </c>
      <c r="C510">
        <v>0</v>
      </c>
      <c r="D510">
        <v>0</v>
      </c>
      <c r="E510">
        <f>Table4[[#This Row],[kapp_slack_ub]]/Table4[[#This Row],[kapp_old]]</f>
        <v>0</v>
      </c>
      <c r="F510" t="str">
        <f>"'PRO-"&amp;_xlfn.TEXTAFTER(Table4[[#This Row],[rxn]],"-",-1)&amp;"'"</f>
        <v>'PRO-rt0409'</v>
      </c>
      <c r="G510">
        <f>_xlfn.XLOOKUP(Table4[[#This Row],[enz]],'[1]Sheet2 (2)'!$A:$A,'[1]Sheet2 (2)'!$B:$B,"")</f>
        <v>1</v>
      </c>
    </row>
    <row r="511" spans="1:7" hidden="1" x14ac:dyDescent="0.2">
      <c r="A511" t="s">
        <v>5277</v>
      </c>
      <c r="B511">
        <v>10388.202298664601</v>
      </c>
      <c r="C511">
        <v>0</v>
      </c>
      <c r="D511">
        <v>0</v>
      </c>
      <c r="E511">
        <f>Table4[[#This Row],[kapp_slack_ub]]/Table4[[#This Row],[kapp_old]]</f>
        <v>0</v>
      </c>
      <c r="F511" t="str">
        <f>"'PRO-"&amp;_xlfn.TEXTAFTER(Table4[[#This Row],[rxn]],"-",-1)&amp;"'"</f>
        <v>'PRO-rt0409'</v>
      </c>
      <c r="G511">
        <f>_xlfn.XLOOKUP(Table4[[#This Row],[enz]],'[1]Sheet2 (2)'!$A:$A,'[1]Sheet2 (2)'!$B:$B,"")</f>
        <v>1</v>
      </c>
    </row>
    <row r="512" spans="1:7" hidden="1" x14ac:dyDescent="0.2">
      <c r="A512" t="s">
        <v>5278</v>
      </c>
      <c r="B512">
        <v>10388.202298664601</v>
      </c>
      <c r="C512">
        <v>0</v>
      </c>
      <c r="D512">
        <v>0</v>
      </c>
      <c r="E512">
        <f>Table4[[#This Row],[kapp_slack_ub]]/Table4[[#This Row],[kapp_old]]</f>
        <v>0</v>
      </c>
      <c r="F512" t="str">
        <f>"'PRO-"&amp;_xlfn.TEXTAFTER(Table4[[#This Row],[rxn]],"-",-1)&amp;"'"</f>
        <v>'PRO-rt1363'</v>
      </c>
      <c r="G512">
        <f>_xlfn.XLOOKUP(Table4[[#This Row],[enz]],'[1]Sheet2 (2)'!$A:$A,'[1]Sheet2 (2)'!$B:$B,"")</f>
        <v>1</v>
      </c>
    </row>
    <row r="513" spans="1:7" hidden="1" x14ac:dyDescent="0.2">
      <c r="A513" t="s">
        <v>5279</v>
      </c>
      <c r="B513">
        <v>10388.202298664601</v>
      </c>
      <c r="C513">
        <v>0</v>
      </c>
      <c r="D513">
        <v>0</v>
      </c>
      <c r="E513">
        <f>Table4[[#This Row],[kapp_slack_ub]]/Table4[[#This Row],[kapp_old]]</f>
        <v>0</v>
      </c>
      <c r="F513" t="str">
        <f>"'PRO-"&amp;_xlfn.TEXTAFTER(Table4[[#This Row],[rxn]],"-",-1)&amp;"'"</f>
        <v>'PRO-rt1363'</v>
      </c>
      <c r="G513">
        <f>_xlfn.XLOOKUP(Table4[[#This Row],[enz]],'[1]Sheet2 (2)'!$A:$A,'[1]Sheet2 (2)'!$B:$B,"")</f>
        <v>1</v>
      </c>
    </row>
    <row r="514" spans="1:7" hidden="1" x14ac:dyDescent="0.2">
      <c r="A514" t="s">
        <v>5280</v>
      </c>
      <c r="B514">
        <v>10388.202298664601</v>
      </c>
      <c r="C514">
        <v>0</v>
      </c>
      <c r="D514">
        <v>0</v>
      </c>
      <c r="E514">
        <f>Table4[[#This Row],[kapp_slack_ub]]/Table4[[#This Row],[kapp_old]]</f>
        <v>0</v>
      </c>
      <c r="F514" t="str">
        <f>"'PRO-"&amp;_xlfn.TEXTAFTER(Table4[[#This Row],[rxn]],"-",-1)&amp;"'"</f>
        <v>'PRO-rt2183'</v>
      </c>
      <c r="G514">
        <f>_xlfn.XLOOKUP(Table4[[#This Row],[enz]],'[1]Sheet2 (2)'!$A:$A,'[1]Sheet2 (2)'!$B:$B,"")</f>
        <v>1</v>
      </c>
    </row>
    <row r="515" spans="1:7" hidden="1" x14ac:dyDescent="0.2">
      <c r="A515" t="s">
        <v>5281</v>
      </c>
      <c r="B515">
        <v>10388.202298664601</v>
      </c>
      <c r="C515">
        <v>0</v>
      </c>
      <c r="D515">
        <v>0</v>
      </c>
      <c r="E515">
        <f>Table4[[#This Row],[kapp_slack_ub]]/Table4[[#This Row],[kapp_old]]</f>
        <v>0</v>
      </c>
      <c r="F515" t="str">
        <f>"'PRO-"&amp;_xlfn.TEXTAFTER(Table4[[#This Row],[rxn]],"-",-1)&amp;"'"</f>
        <v>'PRO-rt2183'</v>
      </c>
      <c r="G515">
        <f>_xlfn.XLOOKUP(Table4[[#This Row],[enz]],'[1]Sheet2 (2)'!$A:$A,'[1]Sheet2 (2)'!$B:$B,"")</f>
        <v>1</v>
      </c>
    </row>
    <row r="516" spans="1:7" hidden="1" x14ac:dyDescent="0.2">
      <c r="A516" t="s">
        <v>2831</v>
      </c>
      <c r="B516">
        <v>10388.202298664601</v>
      </c>
      <c r="C516">
        <v>0</v>
      </c>
      <c r="D516">
        <v>0</v>
      </c>
      <c r="E516">
        <f>Table4[[#This Row],[kapp_slack_ub]]/Table4[[#This Row],[kapp_old]]</f>
        <v>0</v>
      </c>
      <c r="F516" t="str">
        <f>"'PRO-"&amp;_xlfn.TEXTAFTER(Table4[[#This Row],[rxn]],"-",-1)&amp;"'"</f>
        <v>'PRO-rt2190'</v>
      </c>
      <c r="G516">
        <f>_xlfn.XLOOKUP(Table4[[#This Row],[enz]],'[1]Sheet2 (2)'!$A:$A,'[1]Sheet2 (2)'!$B:$B,"")</f>
        <v>1</v>
      </c>
    </row>
    <row r="517" spans="1:7" hidden="1" x14ac:dyDescent="0.2">
      <c r="A517" t="s">
        <v>5282</v>
      </c>
      <c r="B517">
        <v>10388.202298664601</v>
      </c>
      <c r="C517">
        <v>0</v>
      </c>
      <c r="D517">
        <v>0</v>
      </c>
      <c r="E517">
        <f>Table4[[#This Row],[kapp_slack_ub]]/Table4[[#This Row],[kapp_old]]</f>
        <v>0</v>
      </c>
      <c r="F517" t="str">
        <f>"'PRO-"&amp;_xlfn.TEXTAFTER(Table4[[#This Row],[rxn]],"-",-1)&amp;"'"</f>
        <v>'PRO-rt2190'</v>
      </c>
      <c r="G517">
        <f>_xlfn.XLOOKUP(Table4[[#This Row],[enz]],'[1]Sheet2 (2)'!$A:$A,'[1]Sheet2 (2)'!$B:$B,"")</f>
        <v>1</v>
      </c>
    </row>
    <row r="518" spans="1:7" hidden="1" x14ac:dyDescent="0.2">
      <c r="A518" t="s">
        <v>5283</v>
      </c>
      <c r="B518">
        <v>10388.202298664601</v>
      </c>
      <c r="C518">
        <v>0</v>
      </c>
      <c r="D518">
        <v>0</v>
      </c>
      <c r="E518">
        <f>Table4[[#This Row],[kapp_slack_ub]]/Table4[[#This Row],[kapp_old]]</f>
        <v>0</v>
      </c>
      <c r="F518" t="str">
        <f>"'PRO-"&amp;_xlfn.TEXTAFTER(Table4[[#This Row],[rxn]],"-",-1)&amp;"'"</f>
        <v>'PRO-rt0409'</v>
      </c>
      <c r="G518">
        <f>_xlfn.XLOOKUP(Table4[[#This Row],[enz]],'[1]Sheet2 (2)'!$A:$A,'[1]Sheet2 (2)'!$B:$B,"")</f>
        <v>1</v>
      </c>
    </row>
    <row r="519" spans="1:7" hidden="1" x14ac:dyDescent="0.2">
      <c r="A519" t="s">
        <v>5284</v>
      </c>
      <c r="B519">
        <v>10388.202298664601</v>
      </c>
      <c r="C519">
        <v>0</v>
      </c>
      <c r="D519">
        <v>0</v>
      </c>
      <c r="E519">
        <f>Table4[[#This Row],[kapp_slack_ub]]/Table4[[#This Row],[kapp_old]]</f>
        <v>0</v>
      </c>
      <c r="F519" t="str">
        <f>"'PRO-"&amp;_xlfn.TEXTAFTER(Table4[[#This Row],[rxn]],"-",-1)&amp;"'"</f>
        <v>'PRO-rt0409'</v>
      </c>
      <c r="G519">
        <f>_xlfn.XLOOKUP(Table4[[#This Row],[enz]],'[1]Sheet2 (2)'!$A:$A,'[1]Sheet2 (2)'!$B:$B,"")</f>
        <v>1</v>
      </c>
    </row>
    <row r="520" spans="1:7" hidden="1" x14ac:dyDescent="0.2">
      <c r="A520" t="s">
        <v>5285</v>
      </c>
      <c r="B520">
        <v>10388.202298664601</v>
      </c>
      <c r="C520">
        <v>0</v>
      </c>
      <c r="D520">
        <v>0</v>
      </c>
      <c r="E520">
        <f>Table4[[#This Row],[kapp_slack_ub]]/Table4[[#This Row],[kapp_old]]</f>
        <v>0</v>
      </c>
      <c r="F520" t="str">
        <f>"'PRO-"&amp;_xlfn.TEXTAFTER(Table4[[#This Row],[rxn]],"-",-1)&amp;"'"</f>
        <v>'PRO-rt1363'</v>
      </c>
      <c r="G520">
        <f>_xlfn.XLOOKUP(Table4[[#This Row],[enz]],'[1]Sheet2 (2)'!$A:$A,'[1]Sheet2 (2)'!$B:$B,"")</f>
        <v>1</v>
      </c>
    </row>
    <row r="521" spans="1:7" hidden="1" x14ac:dyDescent="0.2">
      <c r="A521" t="s">
        <v>5286</v>
      </c>
      <c r="B521">
        <v>10388.202298664601</v>
      </c>
      <c r="C521">
        <v>0</v>
      </c>
      <c r="D521">
        <v>0</v>
      </c>
      <c r="E521">
        <f>Table4[[#This Row],[kapp_slack_ub]]/Table4[[#This Row],[kapp_old]]</f>
        <v>0</v>
      </c>
      <c r="F521" t="str">
        <f>"'PRO-"&amp;_xlfn.TEXTAFTER(Table4[[#This Row],[rxn]],"-",-1)&amp;"'"</f>
        <v>'PRO-rt1363'</v>
      </c>
      <c r="G521">
        <f>_xlfn.XLOOKUP(Table4[[#This Row],[enz]],'[1]Sheet2 (2)'!$A:$A,'[1]Sheet2 (2)'!$B:$B,"")</f>
        <v>1</v>
      </c>
    </row>
    <row r="522" spans="1:7" hidden="1" x14ac:dyDescent="0.2">
      <c r="A522" t="s">
        <v>5287</v>
      </c>
      <c r="B522">
        <v>10388.202298664601</v>
      </c>
      <c r="C522">
        <v>0</v>
      </c>
      <c r="D522">
        <v>0</v>
      </c>
      <c r="E522">
        <f>Table4[[#This Row],[kapp_slack_ub]]/Table4[[#This Row],[kapp_old]]</f>
        <v>0</v>
      </c>
      <c r="F522" t="str">
        <f>"'PRO-"&amp;_xlfn.TEXTAFTER(Table4[[#This Row],[rxn]],"-",-1)&amp;"'"</f>
        <v>'PRO-rt2183'</v>
      </c>
      <c r="G522">
        <f>_xlfn.XLOOKUP(Table4[[#This Row],[enz]],'[1]Sheet2 (2)'!$A:$A,'[1]Sheet2 (2)'!$B:$B,"")</f>
        <v>1</v>
      </c>
    </row>
    <row r="523" spans="1:7" hidden="1" x14ac:dyDescent="0.2">
      <c r="A523" t="s">
        <v>5288</v>
      </c>
      <c r="B523">
        <v>10388.202298664601</v>
      </c>
      <c r="C523">
        <v>0</v>
      </c>
      <c r="D523">
        <v>0</v>
      </c>
      <c r="E523">
        <f>Table4[[#This Row],[kapp_slack_ub]]/Table4[[#This Row],[kapp_old]]</f>
        <v>0</v>
      </c>
      <c r="F523" t="str">
        <f>"'PRO-"&amp;_xlfn.TEXTAFTER(Table4[[#This Row],[rxn]],"-",-1)&amp;"'"</f>
        <v>'PRO-rt2183'</v>
      </c>
      <c r="G523">
        <f>_xlfn.XLOOKUP(Table4[[#This Row],[enz]],'[1]Sheet2 (2)'!$A:$A,'[1]Sheet2 (2)'!$B:$B,"")</f>
        <v>1</v>
      </c>
    </row>
    <row r="524" spans="1:7" hidden="1" x14ac:dyDescent="0.2">
      <c r="A524" t="s">
        <v>2832</v>
      </c>
      <c r="B524">
        <v>10388.202298664601</v>
      </c>
      <c r="C524">
        <v>0</v>
      </c>
      <c r="D524">
        <v>0</v>
      </c>
      <c r="E524">
        <f>Table4[[#This Row],[kapp_slack_ub]]/Table4[[#This Row],[kapp_old]]</f>
        <v>0</v>
      </c>
      <c r="F524" t="str">
        <f>"'PRO-"&amp;_xlfn.TEXTAFTER(Table4[[#This Row],[rxn]],"-",-1)&amp;"'"</f>
        <v>'PRO-rt2190'</v>
      </c>
      <c r="G524">
        <f>_xlfn.XLOOKUP(Table4[[#This Row],[enz]],'[1]Sheet2 (2)'!$A:$A,'[1]Sheet2 (2)'!$B:$B,"")</f>
        <v>1</v>
      </c>
    </row>
    <row r="525" spans="1:7" hidden="1" x14ac:dyDescent="0.2">
      <c r="A525" t="s">
        <v>5289</v>
      </c>
      <c r="B525">
        <v>10388.202298664601</v>
      </c>
      <c r="C525">
        <v>0</v>
      </c>
      <c r="D525">
        <v>0</v>
      </c>
      <c r="E525">
        <f>Table4[[#This Row],[kapp_slack_ub]]/Table4[[#This Row],[kapp_old]]</f>
        <v>0</v>
      </c>
      <c r="F525" t="str">
        <f>"'PRO-"&amp;_xlfn.TEXTAFTER(Table4[[#This Row],[rxn]],"-",-1)&amp;"'"</f>
        <v>'PRO-rt2190'</v>
      </c>
      <c r="G525">
        <f>_xlfn.XLOOKUP(Table4[[#This Row],[enz]],'[1]Sheet2 (2)'!$A:$A,'[1]Sheet2 (2)'!$B:$B,"")</f>
        <v>1</v>
      </c>
    </row>
    <row r="526" spans="1:7" hidden="1" x14ac:dyDescent="0.2">
      <c r="A526" t="s">
        <v>5290</v>
      </c>
      <c r="B526">
        <v>10388.202298664601</v>
      </c>
      <c r="C526">
        <v>0</v>
      </c>
      <c r="D526">
        <v>0</v>
      </c>
      <c r="E526">
        <f>Table4[[#This Row],[kapp_slack_ub]]/Table4[[#This Row],[kapp_old]]</f>
        <v>0</v>
      </c>
      <c r="F526" t="str">
        <f>"'PRO-"&amp;_xlfn.TEXTAFTER(Table4[[#This Row],[rxn]],"-",-1)&amp;"'"</f>
        <v>'PRO-rt0409'</v>
      </c>
      <c r="G526">
        <f>_xlfn.XLOOKUP(Table4[[#This Row],[enz]],'[1]Sheet2 (2)'!$A:$A,'[1]Sheet2 (2)'!$B:$B,"")</f>
        <v>1</v>
      </c>
    </row>
    <row r="527" spans="1:7" hidden="1" x14ac:dyDescent="0.2">
      <c r="A527" t="s">
        <v>5291</v>
      </c>
      <c r="B527">
        <v>10388.202298664601</v>
      </c>
      <c r="C527">
        <v>0</v>
      </c>
      <c r="D527">
        <v>0</v>
      </c>
      <c r="E527">
        <f>Table4[[#This Row],[kapp_slack_ub]]/Table4[[#This Row],[kapp_old]]</f>
        <v>0</v>
      </c>
      <c r="F527" t="str">
        <f>"'PRO-"&amp;_xlfn.TEXTAFTER(Table4[[#This Row],[rxn]],"-",-1)&amp;"'"</f>
        <v>'PRO-rt0409'</v>
      </c>
      <c r="G527">
        <f>_xlfn.XLOOKUP(Table4[[#This Row],[enz]],'[1]Sheet2 (2)'!$A:$A,'[1]Sheet2 (2)'!$B:$B,"")</f>
        <v>1</v>
      </c>
    </row>
    <row r="528" spans="1:7" hidden="1" x14ac:dyDescent="0.2">
      <c r="A528" t="s">
        <v>5292</v>
      </c>
      <c r="B528">
        <v>10388.202298664601</v>
      </c>
      <c r="C528">
        <v>0</v>
      </c>
      <c r="D528">
        <v>0</v>
      </c>
      <c r="E528">
        <f>Table4[[#This Row],[kapp_slack_ub]]/Table4[[#This Row],[kapp_old]]</f>
        <v>0</v>
      </c>
      <c r="F528" t="str">
        <f>"'PRO-"&amp;_xlfn.TEXTAFTER(Table4[[#This Row],[rxn]],"-",-1)&amp;"'"</f>
        <v>'PRO-rt1363'</v>
      </c>
      <c r="G528">
        <f>_xlfn.XLOOKUP(Table4[[#This Row],[enz]],'[1]Sheet2 (2)'!$A:$A,'[1]Sheet2 (2)'!$B:$B,"")</f>
        <v>1</v>
      </c>
    </row>
    <row r="529" spans="1:7" hidden="1" x14ac:dyDescent="0.2">
      <c r="A529" t="s">
        <v>5293</v>
      </c>
      <c r="B529">
        <v>10388.202298664601</v>
      </c>
      <c r="C529">
        <v>0</v>
      </c>
      <c r="D529">
        <v>0</v>
      </c>
      <c r="E529">
        <f>Table4[[#This Row],[kapp_slack_ub]]/Table4[[#This Row],[kapp_old]]</f>
        <v>0</v>
      </c>
      <c r="F529" t="str">
        <f>"'PRO-"&amp;_xlfn.TEXTAFTER(Table4[[#This Row],[rxn]],"-",-1)&amp;"'"</f>
        <v>'PRO-rt1363'</v>
      </c>
      <c r="G529">
        <f>_xlfn.XLOOKUP(Table4[[#This Row],[enz]],'[1]Sheet2 (2)'!$A:$A,'[1]Sheet2 (2)'!$B:$B,"")</f>
        <v>1</v>
      </c>
    </row>
    <row r="530" spans="1:7" hidden="1" x14ac:dyDescent="0.2">
      <c r="A530" t="s">
        <v>5294</v>
      </c>
      <c r="B530">
        <v>10388.202298664601</v>
      </c>
      <c r="C530">
        <v>0</v>
      </c>
      <c r="D530">
        <v>0</v>
      </c>
      <c r="E530">
        <f>Table4[[#This Row],[kapp_slack_ub]]/Table4[[#This Row],[kapp_old]]</f>
        <v>0</v>
      </c>
      <c r="F530" t="str">
        <f>"'PRO-"&amp;_xlfn.TEXTAFTER(Table4[[#This Row],[rxn]],"-",-1)&amp;"'"</f>
        <v>'PRO-rt2183'</v>
      </c>
      <c r="G530">
        <f>_xlfn.XLOOKUP(Table4[[#This Row],[enz]],'[1]Sheet2 (2)'!$A:$A,'[1]Sheet2 (2)'!$B:$B,"")</f>
        <v>1</v>
      </c>
    </row>
    <row r="531" spans="1:7" hidden="1" x14ac:dyDescent="0.2">
      <c r="A531" t="s">
        <v>5295</v>
      </c>
      <c r="B531">
        <v>10388.202298664601</v>
      </c>
      <c r="C531">
        <v>0</v>
      </c>
      <c r="D531">
        <v>0</v>
      </c>
      <c r="E531">
        <f>Table4[[#This Row],[kapp_slack_ub]]/Table4[[#This Row],[kapp_old]]</f>
        <v>0</v>
      </c>
      <c r="F531" t="str">
        <f>"'PRO-"&amp;_xlfn.TEXTAFTER(Table4[[#This Row],[rxn]],"-",-1)&amp;"'"</f>
        <v>'PRO-rt2183'</v>
      </c>
      <c r="G531">
        <f>_xlfn.XLOOKUP(Table4[[#This Row],[enz]],'[1]Sheet2 (2)'!$A:$A,'[1]Sheet2 (2)'!$B:$B,"")</f>
        <v>1</v>
      </c>
    </row>
    <row r="532" spans="1:7" hidden="1" x14ac:dyDescent="0.2">
      <c r="A532" t="s">
        <v>2833</v>
      </c>
      <c r="B532">
        <v>10388.202298664601</v>
      </c>
      <c r="C532">
        <v>0</v>
      </c>
      <c r="D532">
        <v>0</v>
      </c>
      <c r="E532">
        <f>Table4[[#This Row],[kapp_slack_ub]]/Table4[[#This Row],[kapp_old]]</f>
        <v>0</v>
      </c>
      <c r="F532" t="str">
        <f>"'PRO-"&amp;_xlfn.TEXTAFTER(Table4[[#This Row],[rxn]],"-",-1)&amp;"'"</f>
        <v>'PRO-rt2190'</v>
      </c>
      <c r="G532">
        <f>_xlfn.XLOOKUP(Table4[[#This Row],[enz]],'[1]Sheet2 (2)'!$A:$A,'[1]Sheet2 (2)'!$B:$B,"")</f>
        <v>1</v>
      </c>
    </row>
    <row r="533" spans="1:7" hidden="1" x14ac:dyDescent="0.2">
      <c r="A533" t="s">
        <v>5296</v>
      </c>
      <c r="B533">
        <v>10388.202298664601</v>
      </c>
      <c r="C533">
        <v>0</v>
      </c>
      <c r="D533">
        <v>0</v>
      </c>
      <c r="E533">
        <f>Table4[[#This Row],[kapp_slack_ub]]/Table4[[#This Row],[kapp_old]]</f>
        <v>0</v>
      </c>
      <c r="F533" t="str">
        <f>"'PRO-"&amp;_xlfn.TEXTAFTER(Table4[[#This Row],[rxn]],"-",-1)&amp;"'"</f>
        <v>'PRO-rt2190'</v>
      </c>
      <c r="G533">
        <f>_xlfn.XLOOKUP(Table4[[#This Row],[enz]],'[1]Sheet2 (2)'!$A:$A,'[1]Sheet2 (2)'!$B:$B,"")</f>
        <v>1</v>
      </c>
    </row>
    <row r="534" spans="1:7" hidden="1" x14ac:dyDescent="0.2">
      <c r="A534" t="s">
        <v>5297</v>
      </c>
      <c r="B534">
        <v>10388.202298664601</v>
      </c>
      <c r="C534">
        <v>0</v>
      </c>
      <c r="D534">
        <v>0</v>
      </c>
      <c r="E534">
        <f>Table4[[#This Row],[kapp_slack_ub]]/Table4[[#This Row],[kapp_old]]</f>
        <v>0</v>
      </c>
      <c r="F534" t="str">
        <f>"'PRO-"&amp;_xlfn.TEXTAFTER(Table4[[#This Row],[rxn]],"-",-1)&amp;"'"</f>
        <v>'PRO-rt0409'</v>
      </c>
      <c r="G534">
        <f>_xlfn.XLOOKUP(Table4[[#This Row],[enz]],'[1]Sheet2 (2)'!$A:$A,'[1]Sheet2 (2)'!$B:$B,"")</f>
        <v>1</v>
      </c>
    </row>
    <row r="535" spans="1:7" hidden="1" x14ac:dyDescent="0.2">
      <c r="A535" t="s">
        <v>5298</v>
      </c>
      <c r="B535">
        <v>10388.202298664601</v>
      </c>
      <c r="C535">
        <v>0</v>
      </c>
      <c r="D535">
        <v>0</v>
      </c>
      <c r="E535">
        <f>Table4[[#This Row],[kapp_slack_ub]]/Table4[[#This Row],[kapp_old]]</f>
        <v>0</v>
      </c>
      <c r="F535" t="str">
        <f>"'PRO-"&amp;_xlfn.TEXTAFTER(Table4[[#This Row],[rxn]],"-",-1)&amp;"'"</f>
        <v>'PRO-rt0409'</v>
      </c>
      <c r="G535">
        <f>_xlfn.XLOOKUP(Table4[[#This Row],[enz]],'[1]Sheet2 (2)'!$A:$A,'[1]Sheet2 (2)'!$B:$B,"")</f>
        <v>1</v>
      </c>
    </row>
    <row r="536" spans="1:7" hidden="1" x14ac:dyDescent="0.2">
      <c r="A536" t="s">
        <v>5299</v>
      </c>
      <c r="B536">
        <v>10388.202298664601</v>
      </c>
      <c r="C536">
        <v>0</v>
      </c>
      <c r="D536">
        <v>0</v>
      </c>
      <c r="E536">
        <f>Table4[[#This Row],[kapp_slack_ub]]/Table4[[#This Row],[kapp_old]]</f>
        <v>0</v>
      </c>
      <c r="F536" t="str">
        <f>"'PRO-"&amp;_xlfn.TEXTAFTER(Table4[[#This Row],[rxn]],"-",-1)&amp;"'"</f>
        <v>'PRO-rt1363'</v>
      </c>
      <c r="G536">
        <f>_xlfn.XLOOKUP(Table4[[#This Row],[enz]],'[1]Sheet2 (2)'!$A:$A,'[1]Sheet2 (2)'!$B:$B,"")</f>
        <v>1</v>
      </c>
    </row>
    <row r="537" spans="1:7" hidden="1" x14ac:dyDescent="0.2">
      <c r="A537" t="s">
        <v>5300</v>
      </c>
      <c r="B537">
        <v>10388.202298664601</v>
      </c>
      <c r="C537">
        <v>0</v>
      </c>
      <c r="D537">
        <v>0</v>
      </c>
      <c r="E537">
        <f>Table4[[#This Row],[kapp_slack_ub]]/Table4[[#This Row],[kapp_old]]</f>
        <v>0</v>
      </c>
      <c r="F537" t="str">
        <f>"'PRO-"&amp;_xlfn.TEXTAFTER(Table4[[#This Row],[rxn]],"-",-1)&amp;"'"</f>
        <v>'PRO-rt1363'</v>
      </c>
      <c r="G537">
        <f>_xlfn.XLOOKUP(Table4[[#This Row],[enz]],'[1]Sheet2 (2)'!$A:$A,'[1]Sheet2 (2)'!$B:$B,"")</f>
        <v>1</v>
      </c>
    </row>
    <row r="538" spans="1:7" hidden="1" x14ac:dyDescent="0.2">
      <c r="A538" t="s">
        <v>5301</v>
      </c>
      <c r="B538">
        <v>10388.202298664601</v>
      </c>
      <c r="C538">
        <v>0</v>
      </c>
      <c r="D538">
        <v>0</v>
      </c>
      <c r="E538">
        <f>Table4[[#This Row],[kapp_slack_ub]]/Table4[[#This Row],[kapp_old]]</f>
        <v>0</v>
      </c>
      <c r="F538" t="str">
        <f>"'PRO-"&amp;_xlfn.TEXTAFTER(Table4[[#This Row],[rxn]],"-",-1)&amp;"'"</f>
        <v>'PRO-rt2183'</v>
      </c>
      <c r="G538">
        <f>_xlfn.XLOOKUP(Table4[[#This Row],[enz]],'[1]Sheet2 (2)'!$A:$A,'[1]Sheet2 (2)'!$B:$B,"")</f>
        <v>1</v>
      </c>
    </row>
    <row r="539" spans="1:7" hidden="1" x14ac:dyDescent="0.2">
      <c r="A539" t="s">
        <v>5302</v>
      </c>
      <c r="B539">
        <v>10388.202298664601</v>
      </c>
      <c r="C539">
        <v>0</v>
      </c>
      <c r="D539">
        <v>0</v>
      </c>
      <c r="E539">
        <f>Table4[[#This Row],[kapp_slack_ub]]/Table4[[#This Row],[kapp_old]]</f>
        <v>0</v>
      </c>
      <c r="F539" t="str">
        <f>"'PRO-"&amp;_xlfn.TEXTAFTER(Table4[[#This Row],[rxn]],"-",-1)&amp;"'"</f>
        <v>'PRO-rt2183'</v>
      </c>
      <c r="G539">
        <f>_xlfn.XLOOKUP(Table4[[#This Row],[enz]],'[1]Sheet2 (2)'!$A:$A,'[1]Sheet2 (2)'!$B:$B,"")</f>
        <v>1</v>
      </c>
    </row>
    <row r="540" spans="1:7" hidden="1" x14ac:dyDescent="0.2">
      <c r="A540" t="s">
        <v>2834</v>
      </c>
      <c r="B540">
        <v>10388.202298664601</v>
      </c>
      <c r="C540">
        <v>0</v>
      </c>
      <c r="D540">
        <v>0</v>
      </c>
      <c r="E540">
        <f>Table4[[#This Row],[kapp_slack_ub]]/Table4[[#This Row],[kapp_old]]</f>
        <v>0</v>
      </c>
      <c r="F540" t="str">
        <f>"'PRO-"&amp;_xlfn.TEXTAFTER(Table4[[#This Row],[rxn]],"-",-1)&amp;"'"</f>
        <v>'PRO-rt2190'</v>
      </c>
      <c r="G540">
        <f>_xlfn.XLOOKUP(Table4[[#This Row],[enz]],'[1]Sheet2 (2)'!$A:$A,'[1]Sheet2 (2)'!$B:$B,"")</f>
        <v>1</v>
      </c>
    </row>
    <row r="541" spans="1:7" hidden="1" x14ac:dyDescent="0.2">
      <c r="A541" t="s">
        <v>5303</v>
      </c>
      <c r="B541">
        <v>10388.202298664601</v>
      </c>
      <c r="C541">
        <v>0</v>
      </c>
      <c r="D541">
        <v>0</v>
      </c>
      <c r="E541">
        <f>Table4[[#This Row],[kapp_slack_ub]]/Table4[[#This Row],[kapp_old]]</f>
        <v>0</v>
      </c>
      <c r="F541" t="str">
        <f>"'PRO-"&amp;_xlfn.TEXTAFTER(Table4[[#This Row],[rxn]],"-",-1)&amp;"'"</f>
        <v>'PRO-rt2190'</v>
      </c>
      <c r="G541">
        <f>_xlfn.XLOOKUP(Table4[[#This Row],[enz]],'[1]Sheet2 (2)'!$A:$A,'[1]Sheet2 (2)'!$B:$B,"")</f>
        <v>1</v>
      </c>
    </row>
    <row r="542" spans="1:7" hidden="1" x14ac:dyDescent="0.2">
      <c r="A542" t="s">
        <v>5304</v>
      </c>
      <c r="B542">
        <v>10388.202298664601</v>
      </c>
      <c r="C542">
        <v>0</v>
      </c>
      <c r="D542">
        <v>0</v>
      </c>
      <c r="E542">
        <f>Table4[[#This Row],[kapp_slack_ub]]/Table4[[#This Row],[kapp_old]]</f>
        <v>0</v>
      </c>
      <c r="F542" t="str">
        <f>"'PRO-"&amp;_xlfn.TEXTAFTER(Table4[[#This Row],[rxn]],"-",-1)&amp;"'"</f>
        <v>'PRO-rt1622_m'</v>
      </c>
      <c r="G542">
        <f>_xlfn.XLOOKUP(Table4[[#This Row],[enz]],'[1]Sheet2 (2)'!$A:$A,'[1]Sheet2 (2)'!$B:$B,"")</f>
        <v>1</v>
      </c>
    </row>
    <row r="543" spans="1:7" hidden="1" x14ac:dyDescent="0.2">
      <c r="A543" t="s">
        <v>5305</v>
      </c>
      <c r="B543">
        <v>10388.202298664601</v>
      </c>
      <c r="C543">
        <v>0</v>
      </c>
      <c r="D543">
        <v>0</v>
      </c>
      <c r="E543">
        <f>Table4[[#This Row],[kapp_slack_ub]]/Table4[[#This Row],[kapp_old]]</f>
        <v>0</v>
      </c>
      <c r="F543" t="str">
        <f>"'PRO-"&amp;_xlfn.TEXTAFTER(Table4[[#This Row],[rxn]],"-",-1)&amp;"'"</f>
        <v>'PRO-rt0409'</v>
      </c>
      <c r="G543">
        <f>_xlfn.XLOOKUP(Table4[[#This Row],[enz]],'[1]Sheet2 (2)'!$A:$A,'[1]Sheet2 (2)'!$B:$B,"")</f>
        <v>1</v>
      </c>
    </row>
    <row r="544" spans="1:7" hidden="1" x14ac:dyDescent="0.2">
      <c r="A544" t="s">
        <v>5306</v>
      </c>
      <c r="B544">
        <v>10388.202298664601</v>
      </c>
      <c r="C544">
        <v>0</v>
      </c>
      <c r="D544">
        <v>0</v>
      </c>
      <c r="E544">
        <f>Table4[[#This Row],[kapp_slack_ub]]/Table4[[#This Row],[kapp_old]]</f>
        <v>0</v>
      </c>
      <c r="F544" t="str">
        <f>"'PRO-"&amp;_xlfn.TEXTAFTER(Table4[[#This Row],[rxn]],"-",-1)&amp;"'"</f>
        <v>'PRO-rt0409'</v>
      </c>
      <c r="G544">
        <f>_xlfn.XLOOKUP(Table4[[#This Row],[enz]],'[1]Sheet2 (2)'!$A:$A,'[1]Sheet2 (2)'!$B:$B,"")</f>
        <v>1</v>
      </c>
    </row>
    <row r="545" spans="1:7" hidden="1" x14ac:dyDescent="0.2">
      <c r="A545" t="s">
        <v>5307</v>
      </c>
      <c r="B545">
        <v>10388.202298664601</v>
      </c>
      <c r="C545">
        <v>0</v>
      </c>
      <c r="D545">
        <v>0</v>
      </c>
      <c r="E545">
        <f>Table4[[#This Row],[kapp_slack_ub]]/Table4[[#This Row],[kapp_old]]</f>
        <v>0</v>
      </c>
      <c r="F545" t="str">
        <f>"'PRO-"&amp;_xlfn.TEXTAFTER(Table4[[#This Row],[rxn]],"-",-1)&amp;"'"</f>
        <v>'PRO-rt1363'</v>
      </c>
      <c r="G545">
        <f>_xlfn.XLOOKUP(Table4[[#This Row],[enz]],'[1]Sheet2 (2)'!$A:$A,'[1]Sheet2 (2)'!$B:$B,"")</f>
        <v>1</v>
      </c>
    </row>
    <row r="546" spans="1:7" hidden="1" x14ac:dyDescent="0.2">
      <c r="A546" t="s">
        <v>5308</v>
      </c>
      <c r="B546">
        <v>10388.202298664601</v>
      </c>
      <c r="C546">
        <v>0</v>
      </c>
      <c r="D546">
        <v>0</v>
      </c>
      <c r="E546">
        <f>Table4[[#This Row],[kapp_slack_ub]]/Table4[[#This Row],[kapp_old]]</f>
        <v>0</v>
      </c>
      <c r="F546" t="str">
        <f>"'PRO-"&amp;_xlfn.TEXTAFTER(Table4[[#This Row],[rxn]],"-",-1)&amp;"'"</f>
        <v>'PRO-rt1363'</v>
      </c>
      <c r="G546">
        <f>_xlfn.XLOOKUP(Table4[[#This Row],[enz]],'[1]Sheet2 (2)'!$A:$A,'[1]Sheet2 (2)'!$B:$B,"")</f>
        <v>1</v>
      </c>
    </row>
    <row r="547" spans="1:7" hidden="1" x14ac:dyDescent="0.2">
      <c r="A547" t="s">
        <v>5309</v>
      </c>
      <c r="B547">
        <v>10388.202298664601</v>
      </c>
      <c r="C547">
        <v>0</v>
      </c>
      <c r="D547">
        <v>0</v>
      </c>
      <c r="E547">
        <f>Table4[[#This Row],[kapp_slack_ub]]/Table4[[#This Row],[kapp_old]]</f>
        <v>0</v>
      </c>
      <c r="F547" t="str">
        <f>"'PRO-"&amp;_xlfn.TEXTAFTER(Table4[[#This Row],[rxn]],"-",-1)&amp;"'"</f>
        <v>'PRO-rt2183'</v>
      </c>
      <c r="G547">
        <f>_xlfn.XLOOKUP(Table4[[#This Row],[enz]],'[1]Sheet2 (2)'!$A:$A,'[1]Sheet2 (2)'!$B:$B,"")</f>
        <v>1</v>
      </c>
    </row>
    <row r="548" spans="1:7" hidden="1" x14ac:dyDescent="0.2">
      <c r="A548" t="s">
        <v>5310</v>
      </c>
      <c r="B548">
        <v>10388.202298664601</v>
      </c>
      <c r="C548">
        <v>0</v>
      </c>
      <c r="D548">
        <v>0</v>
      </c>
      <c r="E548">
        <f>Table4[[#This Row],[kapp_slack_ub]]/Table4[[#This Row],[kapp_old]]</f>
        <v>0</v>
      </c>
      <c r="F548" t="str">
        <f>"'PRO-"&amp;_xlfn.TEXTAFTER(Table4[[#This Row],[rxn]],"-",-1)&amp;"'"</f>
        <v>'PRO-rt2183'</v>
      </c>
      <c r="G548">
        <f>_xlfn.XLOOKUP(Table4[[#This Row],[enz]],'[1]Sheet2 (2)'!$A:$A,'[1]Sheet2 (2)'!$B:$B,"")</f>
        <v>1</v>
      </c>
    </row>
    <row r="549" spans="1:7" hidden="1" x14ac:dyDescent="0.2">
      <c r="A549" t="s">
        <v>2835</v>
      </c>
      <c r="B549">
        <v>10388.202298664601</v>
      </c>
      <c r="C549">
        <v>0</v>
      </c>
      <c r="D549">
        <v>0</v>
      </c>
      <c r="E549">
        <f>Table4[[#This Row],[kapp_slack_ub]]/Table4[[#This Row],[kapp_old]]</f>
        <v>0</v>
      </c>
      <c r="F549" t="str">
        <f>"'PRO-"&amp;_xlfn.TEXTAFTER(Table4[[#This Row],[rxn]],"-",-1)&amp;"'"</f>
        <v>'PRO-rt2190'</v>
      </c>
      <c r="G549">
        <f>_xlfn.XLOOKUP(Table4[[#This Row],[enz]],'[1]Sheet2 (2)'!$A:$A,'[1]Sheet2 (2)'!$B:$B,"")</f>
        <v>1</v>
      </c>
    </row>
    <row r="550" spans="1:7" hidden="1" x14ac:dyDescent="0.2">
      <c r="A550" t="s">
        <v>5311</v>
      </c>
      <c r="B550">
        <v>10388.202298664601</v>
      </c>
      <c r="C550">
        <v>0</v>
      </c>
      <c r="D550">
        <v>0</v>
      </c>
      <c r="E550">
        <f>Table4[[#This Row],[kapp_slack_ub]]/Table4[[#This Row],[kapp_old]]</f>
        <v>0</v>
      </c>
      <c r="F550" t="str">
        <f>"'PRO-"&amp;_xlfn.TEXTAFTER(Table4[[#This Row],[rxn]],"-",-1)&amp;"'"</f>
        <v>'PRO-rt2190'</v>
      </c>
      <c r="G550">
        <f>_xlfn.XLOOKUP(Table4[[#This Row],[enz]],'[1]Sheet2 (2)'!$A:$A,'[1]Sheet2 (2)'!$B:$B,"")</f>
        <v>1</v>
      </c>
    </row>
    <row r="551" spans="1:7" hidden="1" x14ac:dyDescent="0.2">
      <c r="A551" t="s">
        <v>5312</v>
      </c>
      <c r="B551">
        <v>10388.202298664601</v>
      </c>
      <c r="C551">
        <v>0</v>
      </c>
      <c r="D551">
        <v>0</v>
      </c>
      <c r="E551">
        <f>Table4[[#This Row],[kapp_slack_ub]]/Table4[[#This Row],[kapp_old]]</f>
        <v>0</v>
      </c>
      <c r="F551" t="str">
        <f>"'PRO-"&amp;_xlfn.TEXTAFTER(Table4[[#This Row],[rxn]],"-",-1)&amp;"'"</f>
        <v>'PRO-rt1622_m'</v>
      </c>
      <c r="G551">
        <f>_xlfn.XLOOKUP(Table4[[#This Row],[enz]],'[1]Sheet2 (2)'!$A:$A,'[1]Sheet2 (2)'!$B:$B,"")</f>
        <v>1</v>
      </c>
    </row>
    <row r="552" spans="1:7" hidden="1" x14ac:dyDescent="0.2">
      <c r="A552" t="s">
        <v>5313</v>
      </c>
      <c r="B552">
        <v>10388.202298664601</v>
      </c>
      <c r="C552">
        <v>0</v>
      </c>
      <c r="D552">
        <v>0</v>
      </c>
      <c r="E552">
        <f>Table4[[#This Row],[kapp_slack_ub]]/Table4[[#This Row],[kapp_old]]</f>
        <v>0</v>
      </c>
      <c r="F552" t="str">
        <f>"'PRO-"&amp;_xlfn.TEXTAFTER(Table4[[#This Row],[rxn]],"-",-1)&amp;"'"</f>
        <v>'PRO-rt0409'</v>
      </c>
      <c r="G552">
        <f>_xlfn.XLOOKUP(Table4[[#This Row],[enz]],'[1]Sheet2 (2)'!$A:$A,'[1]Sheet2 (2)'!$B:$B,"")</f>
        <v>1</v>
      </c>
    </row>
    <row r="553" spans="1:7" hidden="1" x14ac:dyDescent="0.2">
      <c r="A553" t="s">
        <v>5314</v>
      </c>
      <c r="B553">
        <v>10388.202298664601</v>
      </c>
      <c r="C553">
        <v>0</v>
      </c>
      <c r="D553">
        <v>0</v>
      </c>
      <c r="E553">
        <f>Table4[[#This Row],[kapp_slack_ub]]/Table4[[#This Row],[kapp_old]]</f>
        <v>0</v>
      </c>
      <c r="F553" t="str">
        <f>"'PRO-"&amp;_xlfn.TEXTAFTER(Table4[[#This Row],[rxn]],"-",-1)&amp;"'"</f>
        <v>'PRO-rt0409'</v>
      </c>
      <c r="G553">
        <f>_xlfn.XLOOKUP(Table4[[#This Row],[enz]],'[1]Sheet2 (2)'!$A:$A,'[1]Sheet2 (2)'!$B:$B,"")</f>
        <v>1</v>
      </c>
    </row>
    <row r="554" spans="1:7" hidden="1" x14ac:dyDescent="0.2">
      <c r="A554" t="s">
        <v>5315</v>
      </c>
      <c r="B554">
        <v>10388.202298664601</v>
      </c>
      <c r="C554">
        <v>0</v>
      </c>
      <c r="D554">
        <v>0</v>
      </c>
      <c r="E554">
        <f>Table4[[#This Row],[kapp_slack_ub]]/Table4[[#This Row],[kapp_old]]</f>
        <v>0</v>
      </c>
      <c r="F554" t="str">
        <f>"'PRO-"&amp;_xlfn.TEXTAFTER(Table4[[#This Row],[rxn]],"-",-1)&amp;"'"</f>
        <v>'PRO-rt1363'</v>
      </c>
      <c r="G554">
        <f>_xlfn.XLOOKUP(Table4[[#This Row],[enz]],'[1]Sheet2 (2)'!$A:$A,'[1]Sheet2 (2)'!$B:$B,"")</f>
        <v>1</v>
      </c>
    </row>
    <row r="555" spans="1:7" hidden="1" x14ac:dyDescent="0.2">
      <c r="A555" t="s">
        <v>5316</v>
      </c>
      <c r="B555">
        <v>10388.202298664601</v>
      </c>
      <c r="C555">
        <v>0</v>
      </c>
      <c r="D555">
        <v>0</v>
      </c>
      <c r="E555">
        <f>Table4[[#This Row],[kapp_slack_ub]]/Table4[[#This Row],[kapp_old]]</f>
        <v>0</v>
      </c>
      <c r="F555" t="str">
        <f>"'PRO-"&amp;_xlfn.TEXTAFTER(Table4[[#This Row],[rxn]],"-",-1)&amp;"'"</f>
        <v>'PRO-rt1363'</v>
      </c>
      <c r="G555">
        <f>_xlfn.XLOOKUP(Table4[[#This Row],[enz]],'[1]Sheet2 (2)'!$A:$A,'[1]Sheet2 (2)'!$B:$B,"")</f>
        <v>1</v>
      </c>
    </row>
    <row r="556" spans="1:7" hidden="1" x14ac:dyDescent="0.2">
      <c r="A556" t="s">
        <v>5317</v>
      </c>
      <c r="B556">
        <v>10388.202298664601</v>
      </c>
      <c r="C556">
        <v>0</v>
      </c>
      <c r="D556">
        <v>0</v>
      </c>
      <c r="E556">
        <f>Table4[[#This Row],[kapp_slack_ub]]/Table4[[#This Row],[kapp_old]]</f>
        <v>0</v>
      </c>
      <c r="F556" t="str">
        <f>"'PRO-"&amp;_xlfn.TEXTAFTER(Table4[[#This Row],[rxn]],"-",-1)&amp;"'"</f>
        <v>'PRO-rt2183'</v>
      </c>
      <c r="G556">
        <f>_xlfn.XLOOKUP(Table4[[#This Row],[enz]],'[1]Sheet2 (2)'!$A:$A,'[1]Sheet2 (2)'!$B:$B,"")</f>
        <v>1</v>
      </c>
    </row>
    <row r="557" spans="1:7" hidden="1" x14ac:dyDescent="0.2">
      <c r="A557" t="s">
        <v>5318</v>
      </c>
      <c r="B557">
        <v>10388.202298664601</v>
      </c>
      <c r="C557">
        <v>0</v>
      </c>
      <c r="D557">
        <v>0</v>
      </c>
      <c r="E557">
        <f>Table4[[#This Row],[kapp_slack_ub]]/Table4[[#This Row],[kapp_old]]</f>
        <v>0</v>
      </c>
      <c r="F557" t="str">
        <f>"'PRO-"&amp;_xlfn.TEXTAFTER(Table4[[#This Row],[rxn]],"-",-1)&amp;"'"</f>
        <v>'PRO-rt2183'</v>
      </c>
      <c r="G557">
        <f>_xlfn.XLOOKUP(Table4[[#This Row],[enz]],'[1]Sheet2 (2)'!$A:$A,'[1]Sheet2 (2)'!$B:$B,"")</f>
        <v>1</v>
      </c>
    </row>
    <row r="558" spans="1:7" hidden="1" x14ac:dyDescent="0.2">
      <c r="A558" t="s">
        <v>2836</v>
      </c>
      <c r="B558">
        <v>10388.202298664601</v>
      </c>
      <c r="C558">
        <v>0</v>
      </c>
      <c r="D558">
        <v>0</v>
      </c>
      <c r="E558">
        <f>Table4[[#This Row],[kapp_slack_ub]]/Table4[[#This Row],[kapp_old]]</f>
        <v>0</v>
      </c>
      <c r="F558" t="str">
        <f>"'PRO-"&amp;_xlfn.TEXTAFTER(Table4[[#This Row],[rxn]],"-",-1)&amp;"'"</f>
        <v>'PRO-rt2190'</v>
      </c>
      <c r="G558">
        <f>_xlfn.XLOOKUP(Table4[[#This Row],[enz]],'[1]Sheet2 (2)'!$A:$A,'[1]Sheet2 (2)'!$B:$B,"")</f>
        <v>1</v>
      </c>
    </row>
    <row r="559" spans="1:7" hidden="1" x14ac:dyDescent="0.2">
      <c r="A559" t="s">
        <v>5319</v>
      </c>
      <c r="B559">
        <v>10388.202298664601</v>
      </c>
      <c r="C559">
        <v>0</v>
      </c>
      <c r="D559">
        <v>0</v>
      </c>
      <c r="E559">
        <f>Table4[[#This Row],[kapp_slack_ub]]/Table4[[#This Row],[kapp_old]]</f>
        <v>0</v>
      </c>
      <c r="F559" t="str">
        <f>"'PRO-"&amp;_xlfn.TEXTAFTER(Table4[[#This Row],[rxn]],"-",-1)&amp;"'"</f>
        <v>'PRO-rt2190'</v>
      </c>
      <c r="G559">
        <f>_xlfn.XLOOKUP(Table4[[#This Row],[enz]],'[1]Sheet2 (2)'!$A:$A,'[1]Sheet2 (2)'!$B:$B,"")</f>
        <v>1</v>
      </c>
    </row>
    <row r="560" spans="1:7" hidden="1" x14ac:dyDescent="0.2">
      <c r="A560" t="s">
        <v>5320</v>
      </c>
      <c r="B560">
        <v>10388.202298664601</v>
      </c>
      <c r="C560">
        <v>0</v>
      </c>
      <c r="D560">
        <v>0</v>
      </c>
      <c r="E560">
        <f>Table4[[#This Row],[kapp_slack_ub]]/Table4[[#This Row],[kapp_old]]</f>
        <v>0</v>
      </c>
      <c r="F560" t="str">
        <f>"'PRO-"&amp;_xlfn.TEXTAFTER(Table4[[#This Row],[rxn]],"-",-1)&amp;"'"</f>
        <v>'PRO-rt1622_m'</v>
      </c>
      <c r="G560">
        <f>_xlfn.XLOOKUP(Table4[[#This Row],[enz]],'[1]Sheet2 (2)'!$A:$A,'[1]Sheet2 (2)'!$B:$B,"")</f>
        <v>1</v>
      </c>
    </row>
    <row r="561" spans="1:7" hidden="1" x14ac:dyDescent="0.2">
      <c r="A561" t="s">
        <v>2837</v>
      </c>
      <c r="B561">
        <v>10388.202298664601</v>
      </c>
      <c r="C561">
        <v>0</v>
      </c>
      <c r="D561">
        <v>0</v>
      </c>
      <c r="E561">
        <f>Table4[[#This Row],[kapp_slack_ub]]/Table4[[#This Row],[kapp_old]]</f>
        <v>0</v>
      </c>
      <c r="F561" t="str">
        <f>"'PRO-"&amp;_xlfn.TEXTAFTER(Table4[[#This Row],[rxn]],"-",-1)&amp;"'"</f>
        <v>'PRO-rt0409'</v>
      </c>
      <c r="G561">
        <f>_xlfn.XLOOKUP(Table4[[#This Row],[enz]],'[1]Sheet2 (2)'!$A:$A,'[1]Sheet2 (2)'!$B:$B,"")</f>
        <v>1</v>
      </c>
    </row>
    <row r="562" spans="1:7" hidden="1" x14ac:dyDescent="0.2">
      <c r="A562" t="s">
        <v>2838</v>
      </c>
      <c r="B562">
        <v>10388.202298664601</v>
      </c>
      <c r="C562">
        <v>0</v>
      </c>
      <c r="D562">
        <v>0</v>
      </c>
      <c r="E562">
        <f>Table4[[#This Row],[kapp_slack_ub]]/Table4[[#This Row],[kapp_old]]</f>
        <v>0</v>
      </c>
      <c r="F562" t="str">
        <f>"'PRO-"&amp;_xlfn.TEXTAFTER(Table4[[#This Row],[rxn]],"-",-1)&amp;"'"</f>
        <v>'PRO-rt0409'</v>
      </c>
      <c r="G562">
        <f>_xlfn.XLOOKUP(Table4[[#This Row],[enz]],'[1]Sheet2 (2)'!$A:$A,'[1]Sheet2 (2)'!$B:$B,"")</f>
        <v>1</v>
      </c>
    </row>
    <row r="563" spans="1:7" hidden="1" x14ac:dyDescent="0.2">
      <c r="A563" t="s">
        <v>2839</v>
      </c>
      <c r="B563">
        <v>10388.202298664601</v>
      </c>
      <c r="C563">
        <v>0</v>
      </c>
      <c r="D563">
        <v>0</v>
      </c>
      <c r="E563">
        <f>Table4[[#This Row],[kapp_slack_ub]]/Table4[[#This Row],[kapp_old]]</f>
        <v>0</v>
      </c>
      <c r="F563" t="str">
        <f>"'PRO-"&amp;_xlfn.TEXTAFTER(Table4[[#This Row],[rxn]],"-",-1)&amp;"'"</f>
        <v>'PRO-rt0409'</v>
      </c>
      <c r="G563">
        <f>_xlfn.XLOOKUP(Table4[[#This Row],[enz]],'[1]Sheet2 (2)'!$A:$A,'[1]Sheet2 (2)'!$B:$B,"")</f>
        <v>1</v>
      </c>
    </row>
    <row r="564" spans="1:7" hidden="1" x14ac:dyDescent="0.2">
      <c r="A564" t="s">
        <v>2840</v>
      </c>
      <c r="B564">
        <v>10388.202298664601</v>
      </c>
      <c r="C564">
        <v>0</v>
      </c>
      <c r="D564">
        <v>0</v>
      </c>
      <c r="E564">
        <f>Table4[[#This Row],[kapp_slack_ub]]/Table4[[#This Row],[kapp_old]]</f>
        <v>0</v>
      </c>
      <c r="F564" t="str">
        <f>"'PRO-"&amp;_xlfn.TEXTAFTER(Table4[[#This Row],[rxn]],"-",-1)&amp;"'"</f>
        <v>'PRO-rt0409'</v>
      </c>
      <c r="G564">
        <f>_xlfn.XLOOKUP(Table4[[#This Row],[enz]],'[1]Sheet2 (2)'!$A:$A,'[1]Sheet2 (2)'!$B:$B,"")</f>
        <v>1</v>
      </c>
    </row>
    <row r="565" spans="1:7" hidden="1" x14ac:dyDescent="0.2">
      <c r="A565" t="s">
        <v>2841</v>
      </c>
      <c r="B565">
        <v>10388.202298664601</v>
      </c>
      <c r="C565">
        <v>0</v>
      </c>
      <c r="D565">
        <v>0</v>
      </c>
      <c r="E565">
        <f>Table4[[#This Row],[kapp_slack_ub]]/Table4[[#This Row],[kapp_old]]</f>
        <v>0</v>
      </c>
      <c r="F565" t="str">
        <f>"'PRO-"&amp;_xlfn.TEXTAFTER(Table4[[#This Row],[rxn]],"-",-1)&amp;"'"</f>
        <v>'PRO-rt0409'</v>
      </c>
      <c r="G565">
        <f>_xlfn.XLOOKUP(Table4[[#This Row],[enz]],'[1]Sheet2 (2)'!$A:$A,'[1]Sheet2 (2)'!$B:$B,"")</f>
        <v>1</v>
      </c>
    </row>
    <row r="566" spans="1:7" hidden="1" x14ac:dyDescent="0.2">
      <c r="A566" t="s">
        <v>2842</v>
      </c>
      <c r="B566">
        <v>10388.202298664601</v>
      </c>
      <c r="C566">
        <v>0</v>
      </c>
      <c r="D566">
        <v>0</v>
      </c>
      <c r="E566">
        <f>Table4[[#This Row],[kapp_slack_ub]]/Table4[[#This Row],[kapp_old]]</f>
        <v>0</v>
      </c>
      <c r="F566" t="str">
        <f>"'PRO-"&amp;_xlfn.TEXTAFTER(Table4[[#This Row],[rxn]],"-",-1)&amp;"'"</f>
        <v>'PRO-rt0409'</v>
      </c>
      <c r="G566">
        <f>_xlfn.XLOOKUP(Table4[[#This Row],[enz]],'[1]Sheet2 (2)'!$A:$A,'[1]Sheet2 (2)'!$B:$B,"")</f>
        <v>1</v>
      </c>
    </row>
    <row r="567" spans="1:7" hidden="1" x14ac:dyDescent="0.2">
      <c r="A567" t="s">
        <v>5321</v>
      </c>
      <c r="B567">
        <v>10388.202298664601</v>
      </c>
      <c r="C567">
        <v>0</v>
      </c>
      <c r="D567">
        <v>0</v>
      </c>
      <c r="E567">
        <f>Table4[[#This Row],[kapp_slack_ub]]/Table4[[#This Row],[kapp_old]]</f>
        <v>0</v>
      </c>
      <c r="F567" t="str">
        <f>"'PRO-"&amp;_xlfn.TEXTAFTER(Table4[[#This Row],[rxn]],"-",-1)&amp;"'"</f>
        <v>'PRO-rt0409'</v>
      </c>
      <c r="G567">
        <f>_xlfn.XLOOKUP(Table4[[#This Row],[enz]],'[1]Sheet2 (2)'!$A:$A,'[1]Sheet2 (2)'!$B:$B,"")</f>
        <v>1</v>
      </c>
    </row>
    <row r="568" spans="1:7" hidden="1" x14ac:dyDescent="0.2">
      <c r="A568" t="s">
        <v>2843</v>
      </c>
      <c r="B568">
        <v>10388.202298664601</v>
      </c>
      <c r="C568">
        <v>0</v>
      </c>
      <c r="D568">
        <v>0</v>
      </c>
      <c r="E568">
        <f>Table4[[#This Row],[kapp_slack_ub]]/Table4[[#This Row],[kapp_old]]</f>
        <v>0</v>
      </c>
      <c r="F568" t="str">
        <f>"'PRO-"&amp;_xlfn.TEXTAFTER(Table4[[#This Row],[rxn]],"-",-1)&amp;"'"</f>
        <v>'PRO-rt0409'</v>
      </c>
      <c r="G568">
        <f>_xlfn.XLOOKUP(Table4[[#This Row],[enz]],'[1]Sheet2 (2)'!$A:$A,'[1]Sheet2 (2)'!$B:$B,"")</f>
        <v>1</v>
      </c>
    </row>
    <row r="569" spans="1:7" hidden="1" x14ac:dyDescent="0.2">
      <c r="A569" t="s">
        <v>2844</v>
      </c>
      <c r="B569">
        <v>10388.202298664601</v>
      </c>
      <c r="C569">
        <v>0</v>
      </c>
      <c r="D569">
        <v>0</v>
      </c>
      <c r="E569">
        <f>Table4[[#This Row],[kapp_slack_ub]]/Table4[[#This Row],[kapp_old]]</f>
        <v>0</v>
      </c>
      <c r="F569" t="str">
        <f>"'PRO-"&amp;_xlfn.TEXTAFTER(Table4[[#This Row],[rxn]],"-",-1)&amp;"'"</f>
        <v>'PRO-rt0409'</v>
      </c>
      <c r="G569">
        <f>_xlfn.XLOOKUP(Table4[[#This Row],[enz]],'[1]Sheet2 (2)'!$A:$A,'[1]Sheet2 (2)'!$B:$B,"")</f>
        <v>1</v>
      </c>
    </row>
    <row r="570" spans="1:7" hidden="1" x14ac:dyDescent="0.2">
      <c r="A570" t="s">
        <v>5322</v>
      </c>
      <c r="B570">
        <v>10388.202298664601</v>
      </c>
      <c r="C570">
        <v>0</v>
      </c>
      <c r="D570">
        <v>0</v>
      </c>
      <c r="E570">
        <f>Table4[[#This Row],[kapp_slack_ub]]/Table4[[#This Row],[kapp_old]]</f>
        <v>0</v>
      </c>
      <c r="F570" t="str">
        <f>"'PRO-"&amp;_xlfn.TEXTAFTER(Table4[[#This Row],[rxn]],"-",-1)&amp;"'"</f>
        <v>'PRO-SPONT'</v>
      </c>
      <c r="G570" t="str">
        <f>_xlfn.XLOOKUP(Table4[[#This Row],[enz]],'[1]Sheet2 (2)'!$A:$A,'[1]Sheet2 (2)'!$B:$B,"")</f>
        <v/>
      </c>
    </row>
    <row r="571" spans="1:7" hidden="1" x14ac:dyDescent="0.2">
      <c r="A571" t="s">
        <v>5323</v>
      </c>
      <c r="B571">
        <v>10388.202298664601</v>
      </c>
      <c r="C571">
        <v>0</v>
      </c>
      <c r="D571">
        <v>0</v>
      </c>
      <c r="E571">
        <f>Table4[[#This Row],[kapp_slack_ub]]/Table4[[#This Row],[kapp_old]]</f>
        <v>0</v>
      </c>
      <c r="F571" t="str">
        <f>"'PRO-"&amp;_xlfn.TEXTAFTER(Table4[[#This Row],[rxn]],"-",-1)&amp;"'"</f>
        <v>'PRO-SPONT'</v>
      </c>
      <c r="G571" t="str">
        <f>_xlfn.XLOOKUP(Table4[[#This Row],[enz]],'[1]Sheet2 (2)'!$A:$A,'[1]Sheet2 (2)'!$B:$B,"")</f>
        <v/>
      </c>
    </row>
    <row r="572" spans="1:7" hidden="1" x14ac:dyDescent="0.2">
      <c r="A572" t="s">
        <v>5324</v>
      </c>
      <c r="B572">
        <v>10388.202298664601</v>
      </c>
      <c r="C572">
        <v>0</v>
      </c>
      <c r="D572">
        <v>0</v>
      </c>
      <c r="E572">
        <f>Table4[[#This Row],[kapp_slack_ub]]/Table4[[#This Row],[kapp_old]]</f>
        <v>0</v>
      </c>
      <c r="F572" t="str">
        <f>"'PRO-"&amp;_xlfn.TEXTAFTER(Table4[[#This Row],[rxn]],"-",-1)&amp;"'"</f>
        <v>'PRO-SPONT'</v>
      </c>
      <c r="G572" t="str">
        <f>_xlfn.XLOOKUP(Table4[[#This Row],[enz]],'[1]Sheet2 (2)'!$A:$A,'[1]Sheet2 (2)'!$B:$B,"")</f>
        <v/>
      </c>
    </row>
    <row r="573" spans="1:7" hidden="1" x14ac:dyDescent="0.2">
      <c r="A573" t="s">
        <v>5325</v>
      </c>
      <c r="B573">
        <v>10388.202298664601</v>
      </c>
      <c r="C573">
        <v>0</v>
      </c>
      <c r="D573">
        <v>0</v>
      </c>
      <c r="E573">
        <f>Table4[[#This Row],[kapp_slack_ub]]/Table4[[#This Row],[kapp_old]]</f>
        <v>0</v>
      </c>
      <c r="F573" t="str">
        <f>"'PRO-"&amp;_xlfn.TEXTAFTER(Table4[[#This Row],[rxn]],"-",-1)&amp;"'"</f>
        <v>'PRO-SPONT'</v>
      </c>
      <c r="G573" t="str">
        <f>_xlfn.XLOOKUP(Table4[[#This Row],[enz]],'[1]Sheet2 (2)'!$A:$A,'[1]Sheet2 (2)'!$B:$B,"")</f>
        <v/>
      </c>
    </row>
    <row r="574" spans="1:7" hidden="1" x14ac:dyDescent="0.2">
      <c r="A574" t="s">
        <v>5326</v>
      </c>
      <c r="B574">
        <v>10388.202298664601</v>
      </c>
      <c r="C574">
        <v>0</v>
      </c>
      <c r="D574">
        <v>0</v>
      </c>
      <c r="E574">
        <f>Table4[[#This Row],[kapp_slack_ub]]/Table4[[#This Row],[kapp_old]]</f>
        <v>0</v>
      </c>
      <c r="F574" t="str">
        <f>"'PRO-"&amp;_xlfn.TEXTAFTER(Table4[[#This Row],[rxn]],"-",-1)&amp;"'"</f>
        <v>'PRO-rt2901'</v>
      </c>
      <c r="G574">
        <f>_xlfn.XLOOKUP(Table4[[#This Row],[enz]],'[1]Sheet2 (2)'!$A:$A,'[1]Sheet2 (2)'!$B:$B,"")</f>
        <v>1</v>
      </c>
    </row>
    <row r="575" spans="1:7" hidden="1" x14ac:dyDescent="0.2">
      <c r="A575" t="s">
        <v>5327</v>
      </c>
      <c r="B575">
        <v>10388.202298664601</v>
      </c>
      <c r="C575">
        <v>0</v>
      </c>
      <c r="D575">
        <v>0</v>
      </c>
      <c r="E575">
        <f>Table4[[#This Row],[kapp_slack_ub]]/Table4[[#This Row],[kapp_old]]</f>
        <v>0</v>
      </c>
      <c r="F575" t="str">
        <f>"'PRO-"&amp;_xlfn.TEXTAFTER(Table4[[#This Row],[rxn]],"-",-1)&amp;"'"</f>
        <v>'PRO-rt4390'</v>
      </c>
      <c r="G575">
        <f>_xlfn.XLOOKUP(Table4[[#This Row],[enz]],'[1]Sheet2 (2)'!$A:$A,'[1]Sheet2 (2)'!$B:$B,"")</f>
        <v>1</v>
      </c>
    </row>
    <row r="576" spans="1:7" hidden="1" x14ac:dyDescent="0.2">
      <c r="A576" t="s">
        <v>5328</v>
      </c>
      <c r="B576">
        <v>10388.202298664601</v>
      </c>
      <c r="C576">
        <v>0</v>
      </c>
      <c r="D576">
        <v>0</v>
      </c>
      <c r="E576">
        <f>Table4[[#This Row],[kapp_slack_ub]]/Table4[[#This Row],[kapp_old]]</f>
        <v>0</v>
      </c>
      <c r="F576" t="str">
        <f>"'PRO-"&amp;_xlfn.TEXTAFTER(Table4[[#This Row],[rxn]],"-",-1)&amp;"'"</f>
        <v>'PRO-SPONT'</v>
      </c>
      <c r="G576" t="str">
        <f>_xlfn.XLOOKUP(Table4[[#This Row],[enz]],'[1]Sheet2 (2)'!$A:$A,'[1]Sheet2 (2)'!$B:$B,"")</f>
        <v/>
      </c>
    </row>
    <row r="577" spans="1:7" hidden="1" x14ac:dyDescent="0.2">
      <c r="A577" t="s">
        <v>5329</v>
      </c>
      <c r="B577">
        <v>10388.202298664601</v>
      </c>
      <c r="C577">
        <v>0</v>
      </c>
      <c r="D577">
        <v>0</v>
      </c>
      <c r="E577">
        <f>Table4[[#This Row],[kapp_slack_ub]]/Table4[[#This Row],[kapp_old]]</f>
        <v>0</v>
      </c>
      <c r="F577" t="str">
        <f>"'PRO-"&amp;_xlfn.TEXTAFTER(Table4[[#This Row],[rxn]],"-",-1)&amp;"'"</f>
        <v>'PRO-SPONT'</v>
      </c>
      <c r="G577" t="str">
        <f>_xlfn.XLOOKUP(Table4[[#This Row],[enz]],'[1]Sheet2 (2)'!$A:$A,'[1]Sheet2 (2)'!$B:$B,"")</f>
        <v/>
      </c>
    </row>
    <row r="578" spans="1:7" hidden="1" x14ac:dyDescent="0.2">
      <c r="A578" t="s">
        <v>5330</v>
      </c>
      <c r="B578">
        <v>10388.202298664601</v>
      </c>
      <c r="C578">
        <v>0</v>
      </c>
      <c r="D578">
        <v>0</v>
      </c>
      <c r="E578">
        <f>Table4[[#This Row],[kapp_slack_ub]]/Table4[[#This Row],[kapp_old]]</f>
        <v>0</v>
      </c>
      <c r="F578" t="str">
        <f>"'PRO-"&amp;_xlfn.TEXTAFTER(Table4[[#This Row],[rxn]],"-",-1)&amp;"'"</f>
        <v>'PRO-SPONT'</v>
      </c>
      <c r="G578" t="str">
        <f>_xlfn.XLOOKUP(Table4[[#This Row],[enz]],'[1]Sheet2 (2)'!$A:$A,'[1]Sheet2 (2)'!$B:$B,"")</f>
        <v/>
      </c>
    </row>
    <row r="579" spans="1:7" hidden="1" x14ac:dyDescent="0.2">
      <c r="A579" t="s">
        <v>5331</v>
      </c>
      <c r="B579">
        <v>10388.202298664601</v>
      </c>
      <c r="C579">
        <v>0</v>
      </c>
      <c r="D579">
        <v>0</v>
      </c>
      <c r="E579">
        <f>Table4[[#This Row],[kapp_slack_ub]]/Table4[[#This Row],[kapp_old]]</f>
        <v>0</v>
      </c>
      <c r="F579" t="str">
        <f>"'PRO-"&amp;_xlfn.TEXTAFTER(Table4[[#This Row],[rxn]],"-",-1)&amp;"'"</f>
        <v>'PRO-SPONT'</v>
      </c>
      <c r="G579" t="str">
        <f>_xlfn.XLOOKUP(Table4[[#This Row],[enz]],'[1]Sheet2 (2)'!$A:$A,'[1]Sheet2 (2)'!$B:$B,"")</f>
        <v/>
      </c>
    </row>
    <row r="580" spans="1:7" hidden="1" x14ac:dyDescent="0.2">
      <c r="A580" t="s">
        <v>5332</v>
      </c>
      <c r="B580">
        <v>10388.202298664601</v>
      </c>
      <c r="C580">
        <v>0</v>
      </c>
      <c r="D580">
        <v>0</v>
      </c>
      <c r="E580">
        <f>Table4[[#This Row],[kapp_slack_ub]]/Table4[[#This Row],[kapp_old]]</f>
        <v>0</v>
      </c>
      <c r="F580" t="str">
        <f>"'PRO-"&amp;_xlfn.TEXTAFTER(Table4[[#This Row],[rxn]],"-",-1)&amp;"'"</f>
        <v>'PRO-rt2779'</v>
      </c>
      <c r="G580">
        <f>_xlfn.XLOOKUP(Table4[[#This Row],[enz]],'[1]Sheet2 (2)'!$A:$A,'[1]Sheet2 (2)'!$B:$B,"")</f>
        <v>1</v>
      </c>
    </row>
    <row r="581" spans="1:7" hidden="1" x14ac:dyDescent="0.2">
      <c r="A581" t="s">
        <v>5333</v>
      </c>
      <c r="B581">
        <v>10388.202298664601</v>
      </c>
      <c r="C581">
        <v>0</v>
      </c>
      <c r="D581">
        <v>0</v>
      </c>
      <c r="E581">
        <f>Table4[[#This Row],[kapp_slack_ub]]/Table4[[#This Row],[kapp_old]]</f>
        <v>0</v>
      </c>
      <c r="F581" t="str">
        <f>"'PRO-"&amp;_xlfn.TEXTAFTER(Table4[[#This Row],[rxn]],"-",-1)&amp;"'"</f>
        <v>'PRO-rt3465'</v>
      </c>
      <c r="G581" t="str">
        <f>_xlfn.XLOOKUP(Table4[[#This Row],[enz]],'[1]Sheet2 (2)'!$A:$A,'[1]Sheet2 (2)'!$B:$B,"")</f>
        <v/>
      </c>
    </row>
    <row r="582" spans="1:7" hidden="1" x14ac:dyDescent="0.2">
      <c r="A582" t="s">
        <v>5334</v>
      </c>
      <c r="B582">
        <v>10388.202298664601</v>
      </c>
      <c r="C582">
        <v>0</v>
      </c>
      <c r="D582">
        <v>0</v>
      </c>
      <c r="E582">
        <f>Table4[[#This Row],[kapp_slack_ub]]/Table4[[#This Row],[kapp_old]]</f>
        <v>0</v>
      </c>
      <c r="F582" t="str">
        <f>"'PRO-"&amp;_xlfn.TEXTAFTER(Table4[[#This Row],[rxn]],"-",-1)&amp;"'"</f>
        <v>'PRO-rt5332'</v>
      </c>
      <c r="G582" t="str">
        <f>_xlfn.XLOOKUP(Table4[[#This Row],[enz]],'[1]Sheet2 (2)'!$A:$A,'[1]Sheet2 (2)'!$B:$B,"")</f>
        <v/>
      </c>
    </row>
    <row r="583" spans="1:7" hidden="1" x14ac:dyDescent="0.2">
      <c r="A583" t="s">
        <v>5335</v>
      </c>
      <c r="B583">
        <v>10388.202298664601</v>
      </c>
      <c r="C583">
        <v>0</v>
      </c>
      <c r="D583">
        <v>0</v>
      </c>
      <c r="E583">
        <f>Table4[[#This Row],[kapp_slack_ub]]/Table4[[#This Row],[kapp_old]]</f>
        <v>0</v>
      </c>
      <c r="F583" t="str">
        <f>"'PRO-"&amp;_xlfn.TEXTAFTER(Table4[[#This Row],[rxn]],"-",-1)&amp;"'"</f>
        <v>'PRO-rt6434_c'</v>
      </c>
      <c r="G583">
        <f>_xlfn.XLOOKUP(Table4[[#This Row],[enz]],'[1]Sheet2 (2)'!$A:$A,'[1]Sheet2 (2)'!$B:$B,"")</f>
        <v>1</v>
      </c>
    </row>
    <row r="584" spans="1:7" hidden="1" x14ac:dyDescent="0.2">
      <c r="A584" t="s">
        <v>5336</v>
      </c>
      <c r="B584">
        <v>10388.202298664601</v>
      </c>
      <c r="C584">
        <v>0</v>
      </c>
      <c r="D584">
        <v>0</v>
      </c>
      <c r="E584">
        <f>Table4[[#This Row],[kapp_slack_ub]]/Table4[[#This Row],[kapp_old]]</f>
        <v>0</v>
      </c>
      <c r="F584" t="str">
        <f>"'PRO-"&amp;_xlfn.TEXTAFTER(Table4[[#This Row],[rxn]],"-",-1)&amp;"'"</f>
        <v>'PRO-rt8267_c'</v>
      </c>
      <c r="G584">
        <f>_xlfn.XLOOKUP(Table4[[#This Row],[enz]],'[1]Sheet2 (2)'!$A:$A,'[1]Sheet2 (2)'!$B:$B,"")</f>
        <v>1</v>
      </c>
    </row>
    <row r="585" spans="1:7" hidden="1" x14ac:dyDescent="0.2">
      <c r="A585" t="s">
        <v>5337</v>
      </c>
      <c r="B585">
        <v>10388.202298664601</v>
      </c>
      <c r="C585">
        <v>0</v>
      </c>
      <c r="D585">
        <v>0</v>
      </c>
      <c r="E585">
        <f>Table4[[#This Row],[kapp_slack_ub]]/Table4[[#This Row],[kapp_old]]</f>
        <v>0</v>
      </c>
      <c r="F585" t="str">
        <f>"'PRO-"&amp;_xlfn.TEXTAFTER(Table4[[#This Row],[rxn]],"-",-1)&amp;"'"</f>
        <v>'PRO-rt3465_x'</v>
      </c>
      <c r="G585">
        <f>_xlfn.XLOOKUP(Table4[[#This Row],[enz]],'[1]Sheet2 (2)'!$A:$A,'[1]Sheet2 (2)'!$B:$B,"")</f>
        <v>1</v>
      </c>
    </row>
    <row r="586" spans="1:7" hidden="1" x14ac:dyDescent="0.2">
      <c r="A586" t="s">
        <v>5338</v>
      </c>
      <c r="B586">
        <v>10388.202298664601</v>
      </c>
      <c r="C586">
        <v>0</v>
      </c>
      <c r="D586">
        <v>0</v>
      </c>
      <c r="E586">
        <f>Table4[[#This Row],[kapp_slack_ub]]/Table4[[#This Row],[kapp_old]]</f>
        <v>0</v>
      </c>
      <c r="F586" t="str">
        <f>"'PRO-"&amp;_xlfn.TEXTAFTER(Table4[[#This Row],[rxn]],"-",-1)&amp;"'"</f>
        <v>'PRO-rt5332_x'</v>
      </c>
      <c r="G586">
        <f>_xlfn.XLOOKUP(Table4[[#This Row],[enz]],'[1]Sheet2 (2)'!$A:$A,'[1]Sheet2 (2)'!$B:$B,"")</f>
        <v>1</v>
      </c>
    </row>
    <row r="587" spans="1:7" hidden="1" x14ac:dyDescent="0.2">
      <c r="A587" t="s">
        <v>5339</v>
      </c>
      <c r="B587">
        <v>10388.202298664601</v>
      </c>
      <c r="C587">
        <v>0</v>
      </c>
      <c r="D587">
        <v>0</v>
      </c>
      <c r="E587">
        <f>Table4[[#This Row],[kapp_slack_ub]]/Table4[[#This Row],[kapp_old]]</f>
        <v>0</v>
      </c>
      <c r="F587" t="str">
        <f>"'PRO-"&amp;_xlfn.TEXTAFTER(Table4[[#This Row],[rxn]],"-",-1)&amp;"'"</f>
        <v>'PRO-rt6434_x'</v>
      </c>
      <c r="G587">
        <f>_xlfn.XLOOKUP(Table4[[#This Row],[enz]],'[1]Sheet2 (2)'!$A:$A,'[1]Sheet2 (2)'!$B:$B,"")</f>
        <v>1</v>
      </c>
    </row>
    <row r="588" spans="1:7" hidden="1" x14ac:dyDescent="0.2">
      <c r="A588" t="s">
        <v>5340</v>
      </c>
      <c r="B588">
        <v>10388.202298664601</v>
      </c>
      <c r="C588">
        <v>0</v>
      </c>
      <c r="D588">
        <v>0</v>
      </c>
      <c r="E588">
        <f>Table4[[#This Row],[kapp_slack_ub]]/Table4[[#This Row],[kapp_old]]</f>
        <v>0</v>
      </c>
      <c r="F588" t="str">
        <f>"'PRO-"&amp;_xlfn.TEXTAFTER(Table4[[#This Row],[rxn]],"-",-1)&amp;"'"</f>
        <v>'PRO-rt8267_x'</v>
      </c>
      <c r="G588">
        <f>_xlfn.XLOOKUP(Table4[[#This Row],[enz]],'[1]Sheet2 (2)'!$A:$A,'[1]Sheet2 (2)'!$B:$B,"")</f>
        <v>1</v>
      </c>
    </row>
    <row r="589" spans="1:7" hidden="1" x14ac:dyDescent="0.2">
      <c r="A589" t="s">
        <v>5341</v>
      </c>
      <c r="B589">
        <v>10388.202298664601</v>
      </c>
      <c r="C589">
        <v>0</v>
      </c>
      <c r="D589">
        <v>0</v>
      </c>
      <c r="E589">
        <f>Table4[[#This Row],[kapp_slack_ub]]/Table4[[#This Row],[kapp_old]]</f>
        <v>0</v>
      </c>
      <c r="F589" t="str">
        <f>"'PRO-"&amp;_xlfn.TEXTAFTER(Table4[[#This Row],[rxn]],"-",-1)&amp;"'"</f>
        <v>'PRO-rt1973'</v>
      </c>
      <c r="G589">
        <f>_xlfn.XLOOKUP(Table4[[#This Row],[enz]],'[1]Sheet2 (2)'!$A:$A,'[1]Sheet2 (2)'!$B:$B,"")</f>
        <v>1</v>
      </c>
    </row>
    <row r="590" spans="1:7" hidden="1" x14ac:dyDescent="0.2">
      <c r="A590" t="s">
        <v>5342</v>
      </c>
      <c r="B590">
        <v>10388.202298664601</v>
      </c>
      <c r="C590">
        <v>0</v>
      </c>
      <c r="D590">
        <v>0</v>
      </c>
      <c r="E590">
        <f>Table4[[#This Row],[kapp_slack_ub]]/Table4[[#This Row],[kapp_old]]</f>
        <v>0</v>
      </c>
      <c r="F590" t="str">
        <f>"'PRO-"&amp;_xlfn.TEXTAFTER(Table4[[#This Row],[rxn]],"-",-1)&amp;"'"</f>
        <v>'PRO-rt1973'</v>
      </c>
      <c r="G590">
        <f>_xlfn.XLOOKUP(Table4[[#This Row],[enz]],'[1]Sheet2 (2)'!$A:$A,'[1]Sheet2 (2)'!$B:$B,"")</f>
        <v>1</v>
      </c>
    </row>
    <row r="591" spans="1:7" hidden="1" x14ac:dyDescent="0.2">
      <c r="A591" t="s">
        <v>5343</v>
      </c>
      <c r="B591">
        <v>10388.202298664601</v>
      </c>
      <c r="C591">
        <v>0</v>
      </c>
      <c r="D591">
        <v>0</v>
      </c>
      <c r="E591">
        <f>Table4[[#This Row],[kapp_slack_ub]]/Table4[[#This Row],[kapp_old]]</f>
        <v>0</v>
      </c>
      <c r="F591" t="str">
        <f>"'PRO-"&amp;_xlfn.TEXTAFTER(Table4[[#This Row],[rxn]],"-",-1)&amp;"'"</f>
        <v>'PRO-SPONT'</v>
      </c>
      <c r="G591" t="str">
        <f>_xlfn.XLOOKUP(Table4[[#This Row],[enz]],'[1]Sheet2 (2)'!$A:$A,'[1]Sheet2 (2)'!$B:$B,"")</f>
        <v/>
      </c>
    </row>
    <row r="592" spans="1:7" hidden="1" x14ac:dyDescent="0.2">
      <c r="A592" t="s">
        <v>5344</v>
      </c>
      <c r="B592">
        <v>10388.202298664601</v>
      </c>
      <c r="C592">
        <v>0</v>
      </c>
      <c r="D592">
        <v>0</v>
      </c>
      <c r="E592">
        <f>Table4[[#This Row],[kapp_slack_ub]]/Table4[[#This Row],[kapp_old]]</f>
        <v>0</v>
      </c>
      <c r="F592" t="str">
        <f>"'PRO-"&amp;_xlfn.TEXTAFTER(Table4[[#This Row],[rxn]],"-",-1)&amp;"'"</f>
        <v>'PRO-SPONT'</v>
      </c>
      <c r="G592" t="str">
        <f>_xlfn.XLOOKUP(Table4[[#This Row],[enz]],'[1]Sheet2 (2)'!$A:$A,'[1]Sheet2 (2)'!$B:$B,"")</f>
        <v/>
      </c>
    </row>
    <row r="593" spans="1:7" hidden="1" x14ac:dyDescent="0.2">
      <c r="A593" t="s">
        <v>5345</v>
      </c>
      <c r="B593">
        <v>10388.202298664601</v>
      </c>
      <c r="C593">
        <v>0</v>
      </c>
      <c r="D593">
        <v>0</v>
      </c>
      <c r="E593">
        <f>Table4[[#This Row],[kapp_slack_ub]]/Table4[[#This Row],[kapp_old]]</f>
        <v>0</v>
      </c>
      <c r="F593" t="str">
        <f>"'PRO-"&amp;_xlfn.TEXTAFTER(Table4[[#This Row],[rxn]],"-",-1)&amp;"'"</f>
        <v>'PRO-SPONT'</v>
      </c>
      <c r="G593" t="str">
        <f>_xlfn.XLOOKUP(Table4[[#This Row],[enz]],'[1]Sheet2 (2)'!$A:$A,'[1]Sheet2 (2)'!$B:$B,"")</f>
        <v/>
      </c>
    </row>
    <row r="594" spans="1:7" hidden="1" x14ac:dyDescent="0.2">
      <c r="A594" t="s">
        <v>5346</v>
      </c>
      <c r="B594">
        <v>10388.202298664601</v>
      </c>
      <c r="C594">
        <v>0</v>
      </c>
      <c r="D594">
        <v>0</v>
      </c>
      <c r="E594">
        <f>Table4[[#This Row],[kapp_slack_ub]]/Table4[[#This Row],[kapp_old]]</f>
        <v>0</v>
      </c>
      <c r="F594" t="str">
        <f>"'PRO-"&amp;_xlfn.TEXTAFTER(Table4[[#This Row],[rxn]],"-",-1)&amp;"'"</f>
        <v>'PRO-SPONT'</v>
      </c>
      <c r="G594" t="str">
        <f>_xlfn.XLOOKUP(Table4[[#This Row],[enz]],'[1]Sheet2 (2)'!$A:$A,'[1]Sheet2 (2)'!$B:$B,"")</f>
        <v/>
      </c>
    </row>
    <row r="595" spans="1:7" hidden="1" x14ac:dyDescent="0.2">
      <c r="A595" t="s">
        <v>5347</v>
      </c>
      <c r="B595">
        <v>10388.202298664601</v>
      </c>
      <c r="C595">
        <v>0</v>
      </c>
      <c r="D595">
        <v>0</v>
      </c>
      <c r="E595">
        <f>Table4[[#This Row],[kapp_slack_ub]]/Table4[[#This Row],[kapp_old]]</f>
        <v>0</v>
      </c>
      <c r="F595" t="str">
        <f>"'PRO-"&amp;_xlfn.TEXTAFTER(Table4[[#This Row],[rxn]],"-",-1)&amp;"'"</f>
        <v>'PRO-SPONT'</v>
      </c>
      <c r="G595" t="str">
        <f>_xlfn.XLOOKUP(Table4[[#This Row],[enz]],'[1]Sheet2 (2)'!$A:$A,'[1]Sheet2 (2)'!$B:$B,"")</f>
        <v/>
      </c>
    </row>
    <row r="596" spans="1:7" hidden="1" x14ac:dyDescent="0.2">
      <c r="A596" t="s">
        <v>5348</v>
      </c>
      <c r="B596">
        <v>10388.202298664601</v>
      </c>
      <c r="C596">
        <v>0</v>
      </c>
      <c r="D596">
        <v>0</v>
      </c>
      <c r="E596">
        <f>Table4[[#This Row],[kapp_slack_ub]]/Table4[[#This Row],[kapp_old]]</f>
        <v>0</v>
      </c>
      <c r="F596" t="str">
        <f>"'PRO-"&amp;_xlfn.TEXTAFTER(Table4[[#This Row],[rxn]],"-",-1)&amp;"'"</f>
        <v>'PRO-SPONT'</v>
      </c>
      <c r="G596" t="str">
        <f>_xlfn.XLOOKUP(Table4[[#This Row],[enz]],'[1]Sheet2 (2)'!$A:$A,'[1]Sheet2 (2)'!$B:$B,"")</f>
        <v/>
      </c>
    </row>
    <row r="597" spans="1:7" hidden="1" x14ac:dyDescent="0.2">
      <c r="A597" t="s">
        <v>2845</v>
      </c>
      <c r="B597">
        <v>10388.202298664601</v>
      </c>
      <c r="C597">
        <v>0</v>
      </c>
      <c r="D597">
        <v>0</v>
      </c>
      <c r="E597">
        <f>Table4[[#This Row],[kapp_slack_ub]]/Table4[[#This Row],[kapp_old]]</f>
        <v>0</v>
      </c>
      <c r="F597" t="str">
        <f>"'PRO-"&amp;_xlfn.TEXTAFTER(Table4[[#This Row],[rxn]],"-",-1)&amp;"'"</f>
        <v>'PRO-rt6869'</v>
      </c>
      <c r="G597">
        <f>_xlfn.XLOOKUP(Table4[[#This Row],[enz]],'[1]Sheet2 (2)'!$A:$A,'[1]Sheet2 (2)'!$B:$B,"")</f>
        <v>1</v>
      </c>
    </row>
    <row r="598" spans="1:7" hidden="1" x14ac:dyDescent="0.2">
      <c r="A598" t="s">
        <v>2846</v>
      </c>
      <c r="B598">
        <v>10388.202298664601</v>
      </c>
      <c r="C598">
        <v>0</v>
      </c>
      <c r="D598">
        <v>0</v>
      </c>
      <c r="E598">
        <f>Table4[[#This Row],[kapp_slack_ub]]/Table4[[#This Row],[kapp_old]]</f>
        <v>0</v>
      </c>
      <c r="F598" t="str">
        <f>"'PRO-"&amp;_xlfn.TEXTAFTER(Table4[[#This Row],[rxn]],"-",-1)&amp;"'"</f>
        <v>'PRO-SPONT'</v>
      </c>
      <c r="G598" t="str">
        <f>_xlfn.XLOOKUP(Table4[[#This Row],[enz]],'[1]Sheet2 (2)'!$A:$A,'[1]Sheet2 (2)'!$B:$B,"")</f>
        <v/>
      </c>
    </row>
    <row r="599" spans="1:7" hidden="1" x14ac:dyDescent="0.2">
      <c r="A599" t="s">
        <v>5349</v>
      </c>
      <c r="B599">
        <v>10388.202298664601</v>
      </c>
      <c r="C599">
        <v>0</v>
      </c>
      <c r="D599">
        <v>0</v>
      </c>
      <c r="E599">
        <f>Table4[[#This Row],[kapp_slack_ub]]/Table4[[#This Row],[kapp_old]]</f>
        <v>0</v>
      </c>
      <c r="F599" t="str">
        <f>"'PRO-"&amp;_xlfn.TEXTAFTER(Table4[[#This Row],[rxn]],"-",-1)&amp;"'"</f>
        <v>'PRO-SPONT'</v>
      </c>
      <c r="G599" t="str">
        <f>_xlfn.XLOOKUP(Table4[[#This Row],[enz]],'[1]Sheet2 (2)'!$A:$A,'[1]Sheet2 (2)'!$B:$B,"")</f>
        <v/>
      </c>
    </row>
    <row r="600" spans="1:7" hidden="1" x14ac:dyDescent="0.2">
      <c r="A600" t="s">
        <v>5350</v>
      </c>
      <c r="B600">
        <v>10388.202298664601</v>
      </c>
      <c r="C600">
        <v>0</v>
      </c>
      <c r="D600">
        <v>0</v>
      </c>
      <c r="E600">
        <f>Table4[[#This Row],[kapp_slack_ub]]/Table4[[#This Row],[kapp_old]]</f>
        <v>0</v>
      </c>
      <c r="F600" t="str">
        <f>"'PRO-"&amp;_xlfn.TEXTAFTER(Table4[[#This Row],[rxn]],"-",-1)&amp;"'"</f>
        <v>'PRO-rt0201'</v>
      </c>
      <c r="G600">
        <f>_xlfn.XLOOKUP(Table4[[#This Row],[enz]],'[1]Sheet2 (2)'!$A:$A,'[1]Sheet2 (2)'!$B:$B,"")</f>
        <v>1</v>
      </c>
    </row>
    <row r="601" spans="1:7" hidden="1" x14ac:dyDescent="0.2">
      <c r="A601" t="s">
        <v>5351</v>
      </c>
      <c r="B601">
        <v>10388.202298664601</v>
      </c>
      <c r="C601">
        <v>0</v>
      </c>
      <c r="D601">
        <v>0</v>
      </c>
      <c r="E601">
        <f>Table4[[#This Row],[kapp_slack_ub]]/Table4[[#This Row],[kapp_old]]</f>
        <v>0</v>
      </c>
      <c r="F601" t="str">
        <f>"'PRO-"&amp;_xlfn.TEXTAFTER(Table4[[#This Row],[rxn]],"-",-1)&amp;"'"</f>
        <v>'PRO-UNKNOWN'</v>
      </c>
      <c r="G601" t="str">
        <f>_xlfn.XLOOKUP(Table4[[#This Row],[enz]],'[1]Sheet2 (2)'!$A:$A,'[1]Sheet2 (2)'!$B:$B,"")</f>
        <v/>
      </c>
    </row>
    <row r="602" spans="1:7" hidden="1" x14ac:dyDescent="0.2">
      <c r="A602" t="s">
        <v>5352</v>
      </c>
      <c r="B602">
        <v>10388.202298664601</v>
      </c>
      <c r="C602">
        <v>0</v>
      </c>
      <c r="D602">
        <v>0</v>
      </c>
      <c r="E602">
        <f>Table4[[#This Row],[kapp_slack_ub]]/Table4[[#This Row],[kapp_old]]</f>
        <v>0</v>
      </c>
      <c r="F602" t="str">
        <f>"'PRO-"&amp;_xlfn.TEXTAFTER(Table4[[#This Row],[rxn]],"-",-1)&amp;"'"</f>
        <v>'PRO-UNKNOWN'</v>
      </c>
      <c r="G602" t="str">
        <f>_xlfn.XLOOKUP(Table4[[#This Row],[enz]],'[1]Sheet2 (2)'!$A:$A,'[1]Sheet2 (2)'!$B:$B,"")</f>
        <v/>
      </c>
    </row>
    <row r="603" spans="1:7" hidden="1" x14ac:dyDescent="0.2">
      <c r="A603" t="s">
        <v>5353</v>
      </c>
      <c r="B603">
        <v>10388.202298664601</v>
      </c>
      <c r="C603">
        <v>0</v>
      </c>
      <c r="D603">
        <v>0</v>
      </c>
      <c r="E603">
        <f>Table4[[#This Row],[kapp_slack_ub]]/Table4[[#This Row],[kapp_old]]</f>
        <v>0</v>
      </c>
      <c r="F603" t="str">
        <f>"'PRO-"&amp;_xlfn.TEXTAFTER(Table4[[#This Row],[rxn]],"-",-1)&amp;"'"</f>
        <v>'PRO-UNKNOWN'</v>
      </c>
      <c r="G603" t="str">
        <f>_xlfn.XLOOKUP(Table4[[#This Row],[enz]],'[1]Sheet2 (2)'!$A:$A,'[1]Sheet2 (2)'!$B:$B,"")</f>
        <v/>
      </c>
    </row>
    <row r="604" spans="1:7" hidden="1" x14ac:dyDescent="0.2">
      <c r="A604" t="s">
        <v>5354</v>
      </c>
      <c r="B604">
        <v>10388.202298664601</v>
      </c>
      <c r="C604">
        <v>0</v>
      </c>
      <c r="D604">
        <v>0</v>
      </c>
      <c r="E604">
        <f>Table4[[#This Row],[kapp_slack_ub]]/Table4[[#This Row],[kapp_old]]</f>
        <v>0</v>
      </c>
      <c r="F604" t="str">
        <f>"'PRO-"&amp;_xlfn.TEXTAFTER(Table4[[#This Row],[rxn]],"-",-1)&amp;"'"</f>
        <v>'PRO-UNKNOWN'</v>
      </c>
      <c r="G604" t="str">
        <f>_xlfn.XLOOKUP(Table4[[#This Row],[enz]],'[1]Sheet2 (2)'!$A:$A,'[1]Sheet2 (2)'!$B:$B,"")</f>
        <v/>
      </c>
    </row>
    <row r="605" spans="1:7" hidden="1" x14ac:dyDescent="0.2">
      <c r="A605" t="s">
        <v>5355</v>
      </c>
      <c r="B605">
        <v>10388.202298664601</v>
      </c>
      <c r="C605">
        <v>0</v>
      </c>
      <c r="D605">
        <v>0</v>
      </c>
      <c r="E605">
        <f>Table4[[#This Row],[kapp_slack_ub]]/Table4[[#This Row],[kapp_old]]</f>
        <v>0</v>
      </c>
      <c r="F605" t="str">
        <f>"'PRO-"&amp;_xlfn.TEXTAFTER(Table4[[#This Row],[rxn]],"-",-1)&amp;"'"</f>
        <v>'PRO-UNKNOWN'</v>
      </c>
      <c r="G605" t="str">
        <f>_xlfn.XLOOKUP(Table4[[#This Row],[enz]],'[1]Sheet2 (2)'!$A:$A,'[1]Sheet2 (2)'!$B:$B,"")</f>
        <v/>
      </c>
    </row>
    <row r="606" spans="1:7" hidden="1" x14ac:dyDescent="0.2">
      <c r="A606" t="s">
        <v>5356</v>
      </c>
      <c r="B606">
        <v>10388.202298664601</v>
      </c>
      <c r="C606">
        <v>0</v>
      </c>
      <c r="D606">
        <v>0</v>
      </c>
      <c r="E606">
        <f>Table4[[#This Row],[kapp_slack_ub]]/Table4[[#This Row],[kapp_old]]</f>
        <v>0</v>
      </c>
      <c r="F606" t="str">
        <f>"'PRO-"&amp;_xlfn.TEXTAFTER(Table4[[#This Row],[rxn]],"-",-1)&amp;"'"</f>
        <v>'PRO-rt1374'</v>
      </c>
      <c r="G606">
        <f>_xlfn.XLOOKUP(Table4[[#This Row],[enz]],'[1]Sheet2 (2)'!$A:$A,'[1]Sheet2 (2)'!$B:$B,"")</f>
        <v>1</v>
      </c>
    </row>
    <row r="607" spans="1:7" hidden="1" x14ac:dyDescent="0.2">
      <c r="A607" t="s">
        <v>5357</v>
      </c>
      <c r="B607">
        <v>10388.202298664601</v>
      </c>
      <c r="C607">
        <v>0</v>
      </c>
      <c r="D607">
        <v>0</v>
      </c>
      <c r="E607">
        <f>Table4[[#This Row],[kapp_slack_ub]]/Table4[[#This Row],[kapp_old]]</f>
        <v>0</v>
      </c>
      <c r="F607" t="str">
        <f>"'PRO-"&amp;_xlfn.TEXTAFTER(Table4[[#This Row],[rxn]],"-",-1)&amp;"'"</f>
        <v>'PRO-rt4198'</v>
      </c>
      <c r="G607">
        <f>_xlfn.XLOOKUP(Table4[[#This Row],[enz]],'[1]Sheet2 (2)'!$A:$A,'[1]Sheet2 (2)'!$B:$B,"")</f>
        <v>2</v>
      </c>
    </row>
    <row r="608" spans="1:7" hidden="1" x14ac:dyDescent="0.2">
      <c r="A608" t="s">
        <v>5358</v>
      </c>
      <c r="B608">
        <v>10388.202298664601</v>
      </c>
      <c r="C608">
        <v>0</v>
      </c>
      <c r="D608">
        <v>0</v>
      </c>
      <c r="E608">
        <f>Table4[[#This Row],[kapp_slack_ub]]/Table4[[#This Row],[kapp_old]]</f>
        <v>0</v>
      </c>
      <c r="F608" t="str">
        <f>"'PRO-"&amp;_xlfn.TEXTAFTER(Table4[[#This Row],[rxn]],"-",-1)&amp;"'"</f>
        <v>'PRO-SPONT'</v>
      </c>
      <c r="G608" t="str">
        <f>_xlfn.XLOOKUP(Table4[[#This Row],[enz]],'[1]Sheet2 (2)'!$A:$A,'[1]Sheet2 (2)'!$B:$B,"")</f>
        <v/>
      </c>
    </row>
    <row r="609" spans="1:7" hidden="1" x14ac:dyDescent="0.2">
      <c r="A609" t="s">
        <v>2847</v>
      </c>
      <c r="B609">
        <v>10388.202298664601</v>
      </c>
      <c r="C609">
        <v>0</v>
      </c>
      <c r="D609">
        <v>0</v>
      </c>
      <c r="E609">
        <f>Table4[[#This Row],[kapp_slack_ub]]/Table4[[#This Row],[kapp_old]]</f>
        <v>0</v>
      </c>
      <c r="F609" t="str">
        <f>"'PRO-"&amp;_xlfn.TEXTAFTER(Table4[[#This Row],[rxn]],"-",-1)&amp;"'"</f>
        <v>'PRO-SPONT'</v>
      </c>
      <c r="G609" t="str">
        <f>_xlfn.XLOOKUP(Table4[[#This Row],[enz]],'[1]Sheet2 (2)'!$A:$A,'[1]Sheet2 (2)'!$B:$B,"")</f>
        <v/>
      </c>
    </row>
    <row r="610" spans="1:7" hidden="1" x14ac:dyDescent="0.2">
      <c r="A610" t="s">
        <v>5359</v>
      </c>
      <c r="B610">
        <v>10388.202298664601</v>
      </c>
      <c r="C610">
        <v>0</v>
      </c>
      <c r="D610">
        <v>0</v>
      </c>
      <c r="E610">
        <f>Table4[[#This Row],[kapp_slack_ub]]/Table4[[#This Row],[kapp_old]]</f>
        <v>0</v>
      </c>
      <c r="F610" t="str">
        <f>"'PRO-"&amp;_xlfn.TEXTAFTER(Table4[[#This Row],[rxn]],"-",-1)&amp;"'"</f>
        <v>'PRO-rt2901'</v>
      </c>
      <c r="G610">
        <f>_xlfn.XLOOKUP(Table4[[#This Row],[enz]],'[1]Sheet2 (2)'!$A:$A,'[1]Sheet2 (2)'!$B:$B,"")</f>
        <v>1</v>
      </c>
    </row>
    <row r="611" spans="1:7" hidden="1" x14ac:dyDescent="0.2">
      <c r="A611" t="s">
        <v>5360</v>
      </c>
      <c r="B611">
        <v>10388.202298664601</v>
      </c>
      <c r="C611">
        <v>0</v>
      </c>
      <c r="D611">
        <v>0</v>
      </c>
      <c r="E611">
        <f>Table4[[#This Row],[kapp_slack_ub]]/Table4[[#This Row],[kapp_old]]</f>
        <v>0</v>
      </c>
      <c r="F611" t="str">
        <f>"'PRO-"&amp;_xlfn.TEXTAFTER(Table4[[#This Row],[rxn]],"-",-1)&amp;"'"</f>
        <v>'PRO-SPONT'</v>
      </c>
      <c r="G611" t="str">
        <f>_xlfn.XLOOKUP(Table4[[#This Row],[enz]],'[1]Sheet2 (2)'!$A:$A,'[1]Sheet2 (2)'!$B:$B,"")</f>
        <v/>
      </c>
    </row>
    <row r="612" spans="1:7" hidden="1" x14ac:dyDescent="0.2">
      <c r="A612" t="s">
        <v>5361</v>
      </c>
      <c r="B612">
        <v>10388.202298664601</v>
      </c>
      <c r="C612">
        <v>0</v>
      </c>
      <c r="D612">
        <v>0</v>
      </c>
      <c r="E612">
        <f>Table4[[#This Row],[kapp_slack_ub]]/Table4[[#This Row],[kapp_old]]</f>
        <v>0</v>
      </c>
      <c r="F612" t="str">
        <f>"'PRO-"&amp;_xlfn.TEXTAFTER(Table4[[#This Row],[rxn]],"-",-1)&amp;"'"</f>
        <v>'PRO-SPONT'</v>
      </c>
      <c r="G612" t="str">
        <f>_xlfn.XLOOKUP(Table4[[#This Row],[enz]],'[1]Sheet2 (2)'!$A:$A,'[1]Sheet2 (2)'!$B:$B,"")</f>
        <v/>
      </c>
    </row>
    <row r="613" spans="1:7" hidden="1" x14ac:dyDescent="0.2">
      <c r="A613" t="s">
        <v>5362</v>
      </c>
      <c r="B613">
        <v>10388.202298664601</v>
      </c>
      <c r="C613">
        <v>0</v>
      </c>
      <c r="D613">
        <v>0</v>
      </c>
      <c r="E613">
        <f>Table4[[#This Row],[kapp_slack_ub]]/Table4[[#This Row],[kapp_old]]</f>
        <v>0</v>
      </c>
      <c r="F613" t="str">
        <f>"'PRO-"&amp;_xlfn.TEXTAFTER(Table4[[#This Row],[rxn]],"-",-1)&amp;"'"</f>
        <v>'PRO-rt1395'</v>
      </c>
      <c r="G613">
        <f>_xlfn.XLOOKUP(Table4[[#This Row],[enz]],'[1]Sheet2 (2)'!$A:$A,'[1]Sheet2 (2)'!$B:$B,"")</f>
        <v>1</v>
      </c>
    </row>
    <row r="614" spans="1:7" hidden="1" x14ac:dyDescent="0.2">
      <c r="A614" t="s">
        <v>5363</v>
      </c>
      <c r="B614">
        <v>10388.202298664601</v>
      </c>
      <c r="C614">
        <v>0</v>
      </c>
      <c r="D614">
        <v>0</v>
      </c>
      <c r="E614">
        <f>Table4[[#This Row],[kapp_slack_ub]]/Table4[[#This Row],[kapp_old]]</f>
        <v>0</v>
      </c>
      <c r="F614" t="str">
        <f>"'PRO-"&amp;_xlfn.TEXTAFTER(Table4[[#This Row],[rxn]],"-",-1)&amp;"'"</f>
        <v>'PRO-rt1395'</v>
      </c>
      <c r="G614">
        <f>_xlfn.XLOOKUP(Table4[[#This Row],[enz]],'[1]Sheet2 (2)'!$A:$A,'[1]Sheet2 (2)'!$B:$B,"")</f>
        <v>1</v>
      </c>
    </row>
    <row r="615" spans="1:7" hidden="1" x14ac:dyDescent="0.2">
      <c r="A615" t="s">
        <v>5364</v>
      </c>
      <c r="B615">
        <v>10388.202298664601</v>
      </c>
      <c r="C615">
        <v>0</v>
      </c>
      <c r="D615">
        <v>0</v>
      </c>
      <c r="E615">
        <f>Table4[[#This Row],[kapp_slack_ub]]/Table4[[#This Row],[kapp_old]]</f>
        <v>0</v>
      </c>
      <c r="F615" t="str">
        <f>"'PRO-"&amp;_xlfn.TEXTAFTER(Table4[[#This Row],[rxn]],"-",-1)&amp;"'"</f>
        <v>'PRO-rt1973'</v>
      </c>
      <c r="G615">
        <f>_xlfn.XLOOKUP(Table4[[#This Row],[enz]],'[1]Sheet2 (2)'!$A:$A,'[1]Sheet2 (2)'!$B:$B,"")</f>
        <v>1</v>
      </c>
    </row>
    <row r="616" spans="1:7" hidden="1" x14ac:dyDescent="0.2">
      <c r="A616" t="s">
        <v>5365</v>
      </c>
      <c r="B616">
        <v>10388.202298664601</v>
      </c>
      <c r="C616">
        <v>0</v>
      </c>
      <c r="D616">
        <v>0</v>
      </c>
      <c r="E616">
        <f>Table4[[#This Row],[kapp_slack_ub]]/Table4[[#This Row],[kapp_old]]</f>
        <v>0</v>
      </c>
      <c r="F616" t="str">
        <f>"'PRO-"&amp;_xlfn.TEXTAFTER(Table4[[#This Row],[rxn]],"-",-1)&amp;"'"</f>
        <v>'PRO-rt1973'</v>
      </c>
      <c r="G616">
        <f>_xlfn.XLOOKUP(Table4[[#This Row],[enz]],'[1]Sheet2 (2)'!$A:$A,'[1]Sheet2 (2)'!$B:$B,"")</f>
        <v>1</v>
      </c>
    </row>
    <row r="617" spans="1:7" hidden="1" x14ac:dyDescent="0.2">
      <c r="A617" t="s">
        <v>5366</v>
      </c>
      <c r="B617">
        <v>10388.202298664601</v>
      </c>
      <c r="C617">
        <v>0</v>
      </c>
      <c r="D617">
        <v>0</v>
      </c>
      <c r="E617">
        <f>Table4[[#This Row],[kapp_slack_ub]]/Table4[[#This Row],[kapp_old]]</f>
        <v>0</v>
      </c>
      <c r="F617" t="str">
        <f>"'PRO-"&amp;_xlfn.TEXTAFTER(Table4[[#This Row],[rxn]],"-",-1)&amp;"'"</f>
        <v>'PRO-UNKNOWN'</v>
      </c>
      <c r="G617" t="str">
        <f>_xlfn.XLOOKUP(Table4[[#This Row],[enz]],'[1]Sheet2 (2)'!$A:$A,'[1]Sheet2 (2)'!$B:$B,"")</f>
        <v/>
      </c>
    </row>
    <row r="618" spans="1:7" hidden="1" x14ac:dyDescent="0.2">
      <c r="A618" t="s">
        <v>2848</v>
      </c>
      <c r="B618">
        <v>3350642.4041894199</v>
      </c>
      <c r="C618">
        <v>0</v>
      </c>
      <c r="D618">
        <v>0</v>
      </c>
      <c r="E618">
        <f>Table4[[#This Row],[kapp_slack_ub]]/Table4[[#This Row],[kapp_old]]</f>
        <v>0</v>
      </c>
      <c r="F618" t="str">
        <f>"'PRO-"&amp;_xlfn.TEXTAFTER(Table4[[#This Row],[rxn]],"-",-1)&amp;"'"</f>
        <v>'PRO-LYS25'</v>
      </c>
      <c r="G618" t="str">
        <f>_xlfn.XLOOKUP(Table4[[#This Row],[enz]],'[1]Sheet2 (2)'!$A:$A,'[1]Sheet2 (2)'!$B:$B,"")</f>
        <v/>
      </c>
    </row>
    <row r="619" spans="1:7" hidden="1" x14ac:dyDescent="0.2">
      <c r="A619" t="s">
        <v>5367</v>
      </c>
      <c r="B619">
        <v>5038.7844446866802</v>
      </c>
      <c r="C619">
        <v>0</v>
      </c>
      <c r="D619">
        <v>0</v>
      </c>
      <c r="E619">
        <f>Table4[[#This Row],[kapp_slack_ub]]/Table4[[#This Row],[kapp_old]]</f>
        <v>0</v>
      </c>
      <c r="F619" t="str">
        <f>"'PRO-"&amp;_xlfn.TEXTAFTER(Table4[[#This Row],[rxn]],"-",-1)&amp;"'"</f>
        <v>'PRO-rt0172'</v>
      </c>
      <c r="G619">
        <f>_xlfn.XLOOKUP(Table4[[#This Row],[enz]],'[1]Sheet2 (2)'!$A:$A,'[1]Sheet2 (2)'!$B:$B,"")</f>
        <v>1</v>
      </c>
    </row>
    <row r="620" spans="1:7" hidden="1" x14ac:dyDescent="0.2">
      <c r="A620" t="s">
        <v>5368</v>
      </c>
      <c r="B620">
        <v>10388.202298664601</v>
      </c>
      <c r="C620">
        <v>0</v>
      </c>
      <c r="D620">
        <v>0</v>
      </c>
      <c r="E620">
        <f>Table4[[#This Row],[kapp_slack_ub]]/Table4[[#This Row],[kapp_old]]</f>
        <v>0</v>
      </c>
      <c r="F620" t="str">
        <f>"'PRO-"&amp;_xlfn.TEXTAFTER(Table4[[#This Row],[rxn]],"-",-1)&amp;"'"</f>
        <v>'PRO-rt0172'</v>
      </c>
      <c r="G620">
        <f>_xlfn.XLOOKUP(Table4[[#This Row],[enz]],'[1]Sheet2 (2)'!$A:$A,'[1]Sheet2 (2)'!$B:$B,"")</f>
        <v>1</v>
      </c>
    </row>
    <row r="621" spans="1:7" hidden="1" x14ac:dyDescent="0.2">
      <c r="A621" t="s">
        <v>2849</v>
      </c>
      <c r="B621">
        <v>10388.202298664601</v>
      </c>
      <c r="C621">
        <v>0</v>
      </c>
      <c r="D621">
        <v>0</v>
      </c>
      <c r="E621">
        <f>Table4[[#This Row],[kapp_slack_ub]]/Table4[[#This Row],[kapp_old]]</f>
        <v>0</v>
      </c>
      <c r="F621" t="str">
        <f>"'PRO-"&amp;_xlfn.TEXTAFTER(Table4[[#This Row],[rxn]],"-",-1)&amp;"'"</f>
        <v>'PRO-rt4039'</v>
      </c>
      <c r="G621">
        <f>_xlfn.XLOOKUP(Table4[[#This Row],[enz]],'[1]Sheet2 (2)'!$A:$A,'[1]Sheet2 (2)'!$B:$B,"")</f>
        <v>1</v>
      </c>
    </row>
    <row r="622" spans="1:7" hidden="1" x14ac:dyDescent="0.2">
      <c r="A622" t="s">
        <v>5369</v>
      </c>
      <c r="B622">
        <v>10388.202298664601</v>
      </c>
      <c r="C622">
        <v>0</v>
      </c>
      <c r="D622">
        <v>0</v>
      </c>
      <c r="E622">
        <f>Table4[[#This Row],[kapp_slack_ub]]/Table4[[#This Row],[kapp_old]]</f>
        <v>0</v>
      </c>
      <c r="F622" t="str">
        <f>"'PRO-"&amp;_xlfn.TEXTAFTER(Table4[[#This Row],[rxn]],"-",-1)&amp;"'"</f>
        <v>'PRO-rt4039'</v>
      </c>
      <c r="G622">
        <f>_xlfn.XLOOKUP(Table4[[#This Row],[enz]],'[1]Sheet2 (2)'!$A:$A,'[1]Sheet2 (2)'!$B:$B,"")</f>
        <v>1</v>
      </c>
    </row>
    <row r="623" spans="1:7" hidden="1" x14ac:dyDescent="0.2">
      <c r="A623" t="s">
        <v>5370</v>
      </c>
      <c r="B623">
        <v>5038.7844446866802</v>
      </c>
      <c r="C623">
        <v>0</v>
      </c>
      <c r="D623">
        <v>0</v>
      </c>
      <c r="E623">
        <f>Table4[[#This Row],[kapp_slack_ub]]/Table4[[#This Row],[kapp_old]]</f>
        <v>0</v>
      </c>
      <c r="F623" t="str">
        <f>"'PRO-"&amp;_xlfn.TEXTAFTER(Table4[[#This Row],[rxn]],"-",-1)&amp;"'"</f>
        <v>'PRO-rt7471'</v>
      </c>
      <c r="G623">
        <f>_xlfn.XLOOKUP(Table4[[#This Row],[enz]],'[1]Sheet2 (2)'!$A:$A,'[1]Sheet2 (2)'!$B:$B,"")</f>
        <v>1</v>
      </c>
    </row>
    <row r="624" spans="1:7" hidden="1" x14ac:dyDescent="0.2">
      <c r="A624" t="s">
        <v>5371</v>
      </c>
      <c r="B624">
        <v>10388.202298664601</v>
      </c>
      <c r="C624">
        <v>0</v>
      </c>
      <c r="D624">
        <v>0</v>
      </c>
      <c r="E624">
        <f>Table4[[#This Row],[kapp_slack_ub]]/Table4[[#This Row],[kapp_old]]</f>
        <v>0</v>
      </c>
      <c r="F624" t="str">
        <f>"'PRO-"&amp;_xlfn.TEXTAFTER(Table4[[#This Row],[rxn]],"-",-1)&amp;"'"</f>
        <v>'PRO-rt7471'</v>
      </c>
      <c r="G624">
        <f>_xlfn.XLOOKUP(Table4[[#This Row],[enz]],'[1]Sheet2 (2)'!$A:$A,'[1]Sheet2 (2)'!$B:$B,"")</f>
        <v>1</v>
      </c>
    </row>
    <row r="625" spans="1:7" hidden="1" x14ac:dyDescent="0.2">
      <c r="A625" t="s">
        <v>5372</v>
      </c>
      <c r="B625">
        <v>10388.202298664601</v>
      </c>
      <c r="C625">
        <v>0</v>
      </c>
      <c r="D625">
        <v>0</v>
      </c>
      <c r="E625">
        <f>Table4[[#This Row],[kapp_slack_ub]]/Table4[[#This Row],[kapp_old]]</f>
        <v>0</v>
      </c>
      <c r="F625" t="str">
        <f>"'PRO-"&amp;_xlfn.TEXTAFTER(Table4[[#This Row],[rxn]],"-",-1)&amp;"'"</f>
        <v>'PRO-rt2569'</v>
      </c>
      <c r="G625">
        <f>_xlfn.XLOOKUP(Table4[[#This Row],[enz]],'[1]Sheet2 (2)'!$A:$A,'[1]Sheet2 (2)'!$B:$B,"")</f>
        <v>1</v>
      </c>
    </row>
    <row r="626" spans="1:7" hidden="1" x14ac:dyDescent="0.2">
      <c r="A626" t="s">
        <v>5373</v>
      </c>
      <c r="B626">
        <v>10388.202298664601</v>
      </c>
      <c r="C626">
        <v>0</v>
      </c>
      <c r="D626">
        <v>0</v>
      </c>
      <c r="E626">
        <f>Table4[[#This Row],[kapp_slack_ub]]/Table4[[#This Row],[kapp_old]]</f>
        <v>0</v>
      </c>
      <c r="F626" t="str">
        <f>"'PRO-"&amp;_xlfn.TEXTAFTER(Table4[[#This Row],[rxn]],"-",-1)&amp;"'"</f>
        <v>'PRO-rt7537'</v>
      </c>
      <c r="G626">
        <f>_xlfn.XLOOKUP(Table4[[#This Row],[enz]],'[1]Sheet2 (2)'!$A:$A,'[1]Sheet2 (2)'!$B:$B,"")</f>
        <v>1</v>
      </c>
    </row>
    <row r="627" spans="1:7" hidden="1" x14ac:dyDescent="0.2">
      <c r="A627" t="s">
        <v>5374</v>
      </c>
      <c r="B627">
        <v>10388.202298664601</v>
      </c>
      <c r="C627">
        <v>0</v>
      </c>
      <c r="D627">
        <v>0</v>
      </c>
      <c r="E627">
        <f>Table4[[#This Row],[kapp_slack_ub]]/Table4[[#This Row],[kapp_old]]</f>
        <v>0</v>
      </c>
      <c r="F627" t="str">
        <f>"'PRO-"&amp;_xlfn.TEXTAFTER(Table4[[#This Row],[rxn]],"-",-1)&amp;"'"</f>
        <v>'PRO-rt1622_c'</v>
      </c>
      <c r="G627">
        <f>_xlfn.XLOOKUP(Table4[[#This Row],[enz]],'[1]Sheet2 (2)'!$A:$A,'[1]Sheet2 (2)'!$B:$B,"")</f>
        <v>1</v>
      </c>
    </row>
    <row r="628" spans="1:7" hidden="1" x14ac:dyDescent="0.2">
      <c r="A628" t="s">
        <v>5375</v>
      </c>
      <c r="B628">
        <v>2535298.44104383</v>
      </c>
      <c r="C628">
        <v>0</v>
      </c>
      <c r="D628">
        <v>0</v>
      </c>
      <c r="E628">
        <f>Table4[[#This Row],[kapp_slack_ub]]/Table4[[#This Row],[kapp_old]]</f>
        <v>0</v>
      </c>
      <c r="F628" t="str">
        <f>"'PRO-"&amp;_xlfn.TEXTAFTER(Table4[[#This Row],[rxn]],"-",-1)&amp;"'"</f>
        <v>'PRO-rt1622_c'</v>
      </c>
      <c r="G628">
        <f>_xlfn.XLOOKUP(Table4[[#This Row],[enz]],'[1]Sheet2 (2)'!$A:$A,'[1]Sheet2 (2)'!$B:$B,"")</f>
        <v>1</v>
      </c>
    </row>
    <row r="629" spans="1:7" hidden="1" x14ac:dyDescent="0.2">
      <c r="A629" t="s">
        <v>5376</v>
      </c>
      <c r="B629">
        <v>10388.202298664601</v>
      </c>
      <c r="C629">
        <v>0</v>
      </c>
      <c r="D629">
        <v>0</v>
      </c>
      <c r="E629">
        <f>Table4[[#This Row],[kapp_slack_ub]]/Table4[[#This Row],[kapp_old]]</f>
        <v>0</v>
      </c>
      <c r="F629" t="str">
        <f>"'PRO-"&amp;_xlfn.TEXTAFTER(Table4[[#This Row],[rxn]],"-",-1)&amp;"'"</f>
        <v>'PRO-rt4606'</v>
      </c>
      <c r="G629">
        <f>_xlfn.XLOOKUP(Table4[[#This Row],[enz]],'[1]Sheet2 (2)'!$A:$A,'[1]Sheet2 (2)'!$B:$B,"")</f>
        <v>1</v>
      </c>
    </row>
    <row r="630" spans="1:7" hidden="1" x14ac:dyDescent="0.2">
      <c r="A630" t="s">
        <v>5377</v>
      </c>
      <c r="B630">
        <v>10388.202298664601</v>
      </c>
      <c r="C630">
        <v>0</v>
      </c>
      <c r="D630">
        <v>0</v>
      </c>
      <c r="E630">
        <f>Table4[[#This Row],[kapp_slack_ub]]/Table4[[#This Row],[kapp_old]]</f>
        <v>0</v>
      </c>
      <c r="F630" t="str">
        <f>"'PRO-"&amp;_xlfn.TEXTAFTER(Table4[[#This Row],[rxn]],"-",-1)&amp;"'"</f>
        <v>'PRO-rt4606'</v>
      </c>
      <c r="G630">
        <f>_xlfn.XLOOKUP(Table4[[#This Row],[enz]],'[1]Sheet2 (2)'!$A:$A,'[1]Sheet2 (2)'!$B:$B,"")</f>
        <v>1</v>
      </c>
    </row>
    <row r="631" spans="1:7" hidden="1" x14ac:dyDescent="0.2">
      <c r="A631" t="s">
        <v>5378</v>
      </c>
      <c r="B631">
        <v>2846605.02222721</v>
      </c>
      <c r="C631">
        <v>0</v>
      </c>
      <c r="D631">
        <v>0</v>
      </c>
      <c r="E631">
        <f>Table4[[#This Row],[kapp_slack_ub]]/Table4[[#This Row],[kapp_old]]</f>
        <v>0</v>
      </c>
      <c r="F631" t="str">
        <f>"'PRO-"&amp;_xlfn.TEXTAFTER(Table4[[#This Row],[rxn]],"-",-1)&amp;"'"</f>
        <v>'PRO-rt8084'</v>
      </c>
      <c r="G631">
        <f>_xlfn.XLOOKUP(Table4[[#This Row],[enz]],'[1]Sheet2 (2)'!$A:$A,'[1]Sheet2 (2)'!$B:$B,"")</f>
        <v>1</v>
      </c>
    </row>
    <row r="632" spans="1:7" hidden="1" x14ac:dyDescent="0.2">
      <c r="A632" t="s">
        <v>5379</v>
      </c>
      <c r="B632">
        <v>10388.202298664601</v>
      </c>
      <c r="C632">
        <v>0</v>
      </c>
      <c r="D632">
        <v>0</v>
      </c>
      <c r="E632">
        <f>Table4[[#This Row],[kapp_slack_ub]]/Table4[[#This Row],[kapp_old]]</f>
        <v>0</v>
      </c>
      <c r="F632" t="str">
        <f>"'PRO-"&amp;_xlfn.TEXTAFTER(Table4[[#This Row],[rxn]],"-",-1)&amp;"'"</f>
        <v>'PRO-rt8084'</v>
      </c>
      <c r="G632">
        <f>_xlfn.XLOOKUP(Table4[[#This Row],[enz]],'[1]Sheet2 (2)'!$A:$A,'[1]Sheet2 (2)'!$B:$B,"")</f>
        <v>1</v>
      </c>
    </row>
    <row r="633" spans="1:7" hidden="1" x14ac:dyDescent="0.2">
      <c r="A633" t="s">
        <v>5380</v>
      </c>
      <c r="B633">
        <v>10388.202298664601</v>
      </c>
      <c r="C633">
        <v>0</v>
      </c>
      <c r="D633">
        <v>0</v>
      </c>
      <c r="E633">
        <f>Table4[[#This Row],[kapp_slack_ub]]/Table4[[#This Row],[kapp_old]]</f>
        <v>0</v>
      </c>
      <c r="F633" t="str">
        <f>"'PRO-"&amp;_xlfn.TEXTAFTER(Table4[[#This Row],[rxn]],"-",-1)&amp;"'"</f>
        <v>'PRO-rt1622_c'</v>
      </c>
      <c r="G633">
        <f>_xlfn.XLOOKUP(Table4[[#This Row],[enz]],'[1]Sheet2 (2)'!$A:$A,'[1]Sheet2 (2)'!$B:$B,"")</f>
        <v>1</v>
      </c>
    </row>
    <row r="634" spans="1:7" hidden="1" x14ac:dyDescent="0.2">
      <c r="A634" t="s">
        <v>5381</v>
      </c>
      <c r="B634">
        <v>10388.202298664601</v>
      </c>
      <c r="C634">
        <v>0</v>
      </c>
      <c r="D634">
        <v>0</v>
      </c>
      <c r="E634">
        <f>Table4[[#This Row],[kapp_slack_ub]]/Table4[[#This Row],[kapp_old]]</f>
        <v>0</v>
      </c>
      <c r="F634" t="str">
        <f>"'PRO-"&amp;_xlfn.TEXTAFTER(Table4[[#This Row],[rxn]],"-",-1)&amp;"'"</f>
        <v>'PRO-rt1622_c'</v>
      </c>
      <c r="G634">
        <f>_xlfn.XLOOKUP(Table4[[#This Row],[enz]],'[1]Sheet2 (2)'!$A:$A,'[1]Sheet2 (2)'!$B:$B,"")</f>
        <v>1</v>
      </c>
    </row>
    <row r="635" spans="1:7" hidden="1" x14ac:dyDescent="0.2">
      <c r="A635" t="s">
        <v>5382</v>
      </c>
      <c r="B635">
        <v>10388.202298664601</v>
      </c>
      <c r="C635">
        <v>0</v>
      </c>
      <c r="D635">
        <v>0</v>
      </c>
      <c r="E635">
        <f>Table4[[#This Row],[kapp_slack_ub]]/Table4[[#This Row],[kapp_old]]</f>
        <v>0</v>
      </c>
      <c r="F635" t="str">
        <f>"'PRO-"&amp;_xlfn.TEXTAFTER(Table4[[#This Row],[rxn]],"-",-1)&amp;"'"</f>
        <v>'PRO-rt4606'</v>
      </c>
      <c r="G635">
        <f>_xlfn.XLOOKUP(Table4[[#This Row],[enz]],'[1]Sheet2 (2)'!$A:$A,'[1]Sheet2 (2)'!$B:$B,"")</f>
        <v>1</v>
      </c>
    </row>
    <row r="636" spans="1:7" hidden="1" x14ac:dyDescent="0.2">
      <c r="A636" t="s">
        <v>5383</v>
      </c>
      <c r="B636">
        <v>10388.202298664601</v>
      </c>
      <c r="C636">
        <v>0</v>
      </c>
      <c r="D636">
        <v>0</v>
      </c>
      <c r="E636">
        <f>Table4[[#This Row],[kapp_slack_ub]]/Table4[[#This Row],[kapp_old]]</f>
        <v>0</v>
      </c>
      <c r="F636" t="str">
        <f>"'PRO-"&amp;_xlfn.TEXTAFTER(Table4[[#This Row],[rxn]],"-",-1)&amp;"'"</f>
        <v>'PRO-rt4606'</v>
      </c>
      <c r="G636">
        <f>_xlfn.XLOOKUP(Table4[[#This Row],[enz]],'[1]Sheet2 (2)'!$A:$A,'[1]Sheet2 (2)'!$B:$B,"")</f>
        <v>1</v>
      </c>
    </row>
    <row r="637" spans="1:7" hidden="1" x14ac:dyDescent="0.2">
      <c r="A637" t="s">
        <v>5384</v>
      </c>
      <c r="B637">
        <v>10388.202298664601</v>
      </c>
      <c r="C637">
        <v>0</v>
      </c>
      <c r="D637">
        <v>0</v>
      </c>
      <c r="E637">
        <f>Table4[[#This Row],[kapp_slack_ub]]/Table4[[#This Row],[kapp_old]]</f>
        <v>0</v>
      </c>
      <c r="F637" t="str">
        <f>"'PRO-"&amp;_xlfn.TEXTAFTER(Table4[[#This Row],[rxn]],"-",-1)&amp;"'"</f>
        <v>'PRO-rt8084'</v>
      </c>
      <c r="G637">
        <f>_xlfn.XLOOKUP(Table4[[#This Row],[enz]],'[1]Sheet2 (2)'!$A:$A,'[1]Sheet2 (2)'!$B:$B,"")</f>
        <v>1</v>
      </c>
    </row>
    <row r="638" spans="1:7" hidden="1" x14ac:dyDescent="0.2">
      <c r="A638" t="s">
        <v>5385</v>
      </c>
      <c r="B638">
        <v>10388.202298664601</v>
      </c>
      <c r="C638">
        <v>0</v>
      </c>
      <c r="D638">
        <v>0</v>
      </c>
      <c r="E638">
        <f>Table4[[#This Row],[kapp_slack_ub]]/Table4[[#This Row],[kapp_old]]</f>
        <v>0</v>
      </c>
      <c r="F638" t="str">
        <f>"'PRO-"&amp;_xlfn.TEXTAFTER(Table4[[#This Row],[rxn]],"-",-1)&amp;"'"</f>
        <v>'PRO-rt8084'</v>
      </c>
      <c r="G638">
        <f>_xlfn.XLOOKUP(Table4[[#This Row],[enz]],'[1]Sheet2 (2)'!$A:$A,'[1]Sheet2 (2)'!$B:$B,"")</f>
        <v>1</v>
      </c>
    </row>
    <row r="639" spans="1:7" hidden="1" x14ac:dyDescent="0.2">
      <c r="A639" t="s">
        <v>5386</v>
      </c>
      <c r="B639">
        <v>10388.202298664601</v>
      </c>
      <c r="C639">
        <v>0</v>
      </c>
      <c r="D639">
        <v>0</v>
      </c>
      <c r="E639">
        <f>Table4[[#This Row],[kapp_slack_ub]]/Table4[[#This Row],[kapp_old]]</f>
        <v>0</v>
      </c>
      <c r="F639" t="str">
        <f>"'PRO-"&amp;_xlfn.TEXTAFTER(Table4[[#This Row],[rxn]],"-",-1)&amp;"'"</f>
        <v>'PRO-UNKNOWN'</v>
      </c>
      <c r="G639" t="str">
        <f>_xlfn.XLOOKUP(Table4[[#This Row],[enz]],'[1]Sheet2 (2)'!$A:$A,'[1]Sheet2 (2)'!$B:$B,"")</f>
        <v/>
      </c>
    </row>
    <row r="640" spans="1:7" hidden="1" x14ac:dyDescent="0.2">
      <c r="A640" t="s">
        <v>5387</v>
      </c>
      <c r="B640">
        <v>10388.202298664601</v>
      </c>
      <c r="C640">
        <v>0</v>
      </c>
      <c r="D640">
        <v>0</v>
      </c>
      <c r="E640">
        <f>Table4[[#This Row],[kapp_slack_ub]]/Table4[[#This Row],[kapp_old]]</f>
        <v>0</v>
      </c>
      <c r="F640" t="str">
        <f>"'PRO-"&amp;_xlfn.TEXTAFTER(Table4[[#This Row],[rxn]],"-",-1)&amp;"'"</f>
        <v>'PRO-UNKNOWN'</v>
      </c>
      <c r="G640" t="str">
        <f>_xlfn.XLOOKUP(Table4[[#This Row],[enz]],'[1]Sheet2 (2)'!$A:$A,'[1]Sheet2 (2)'!$B:$B,"")</f>
        <v/>
      </c>
    </row>
    <row r="641" spans="1:7" hidden="1" x14ac:dyDescent="0.2">
      <c r="A641" t="s">
        <v>5388</v>
      </c>
      <c r="B641">
        <v>10388.202298664601</v>
      </c>
      <c r="C641">
        <v>0</v>
      </c>
      <c r="D641">
        <v>0</v>
      </c>
      <c r="E641">
        <f>Table4[[#This Row],[kapp_slack_ub]]/Table4[[#This Row],[kapp_old]]</f>
        <v>0</v>
      </c>
      <c r="F641" t="str">
        <f>"'PRO-"&amp;_xlfn.TEXTAFTER(Table4[[#This Row],[rxn]],"-",-1)&amp;"'"</f>
        <v>'PRO-SPONT'</v>
      </c>
      <c r="G641" t="str">
        <f>_xlfn.XLOOKUP(Table4[[#This Row],[enz]],'[1]Sheet2 (2)'!$A:$A,'[1]Sheet2 (2)'!$B:$B,"")</f>
        <v/>
      </c>
    </row>
    <row r="642" spans="1:7" hidden="1" x14ac:dyDescent="0.2">
      <c r="A642" t="s">
        <v>5389</v>
      </c>
      <c r="B642">
        <v>10388.202298664601</v>
      </c>
      <c r="C642">
        <v>0</v>
      </c>
      <c r="D642">
        <v>0</v>
      </c>
      <c r="E642">
        <f>Table4[[#This Row],[kapp_slack_ub]]/Table4[[#This Row],[kapp_old]]</f>
        <v>0</v>
      </c>
      <c r="F642" t="str">
        <f>"'PRO-"&amp;_xlfn.TEXTAFTER(Table4[[#This Row],[rxn]],"-",-1)&amp;"'"</f>
        <v>'PRO-SPONT'</v>
      </c>
      <c r="G642" t="str">
        <f>_xlfn.XLOOKUP(Table4[[#This Row],[enz]],'[1]Sheet2 (2)'!$A:$A,'[1]Sheet2 (2)'!$B:$B,"")</f>
        <v/>
      </c>
    </row>
    <row r="643" spans="1:7" hidden="1" x14ac:dyDescent="0.2">
      <c r="A643" t="s">
        <v>5390</v>
      </c>
      <c r="B643">
        <v>10388.202298664601</v>
      </c>
      <c r="C643">
        <v>0</v>
      </c>
      <c r="D643">
        <v>0</v>
      </c>
      <c r="E643">
        <f>Table4[[#This Row],[kapp_slack_ub]]/Table4[[#This Row],[kapp_old]]</f>
        <v>0</v>
      </c>
      <c r="F643" t="str">
        <f>"'PRO-"&amp;_xlfn.TEXTAFTER(Table4[[#This Row],[rxn]],"-",-1)&amp;"'"</f>
        <v>'PRO-rt2756_m'</v>
      </c>
      <c r="G643">
        <f>_xlfn.XLOOKUP(Table4[[#This Row],[enz]],'[1]Sheet2 (2)'!$A:$A,'[1]Sheet2 (2)'!$B:$B,"")</f>
        <v>1</v>
      </c>
    </row>
    <row r="644" spans="1:7" hidden="1" x14ac:dyDescent="0.2">
      <c r="A644" t="s">
        <v>5391</v>
      </c>
      <c r="B644">
        <v>10388.202298664601</v>
      </c>
      <c r="C644">
        <v>0</v>
      </c>
      <c r="D644">
        <v>0</v>
      </c>
      <c r="E644">
        <f>Table4[[#This Row],[kapp_slack_ub]]/Table4[[#This Row],[kapp_old]]</f>
        <v>0</v>
      </c>
      <c r="F644" t="str">
        <f>"'PRO-"&amp;_xlfn.TEXTAFTER(Table4[[#This Row],[rxn]],"-",-1)&amp;"'"</f>
        <v>'PRO-rt0517'</v>
      </c>
      <c r="G644">
        <f>_xlfn.XLOOKUP(Table4[[#This Row],[enz]],'[1]Sheet2 (2)'!$A:$A,'[1]Sheet2 (2)'!$B:$B,"")</f>
        <v>1</v>
      </c>
    </row>
    <row r="645" spans="1:7" hidden="1" x14ac:dyDescent="0.2">
      <c r="A645" t="s">
        <v>5392</v>
      </c>
      <c r="B645">
        <v>10388.202298664601</v>
      </c>
      <c r="C645">
        <v>0</v>
      </c>
      <c r="D645">
        <v>0</v>
      </c>
      <c r="E645">
        <f>Table4[[#This Row],[kapp_slack_ub]]/Table4[[#This Row],[kapp_old]]</f>
        <v>0</v>
      </c>
      <c r="F645" t="str">
        <f>"'PRO-"&amp;_xlfn.TEXTAFTER(Table4[[#This Row],[rxn]],"-",-1)&amp;"'"</f>
        <v>'PRO-rt0697'</v>
      </c>
      <c r="G645">
        <f>_xlfn.XLOOKUP(Table4[[#This Row],[enz]],'[1]Sheet2 (2)'!$A:$A,'[1]Sheet2 (2)'!$B:$B,"")</f>
        <v>1</v>
      </c>
    </row>
    <row r="646" spans="1:7" hidden="1" x14ac:dyDescent="0.2">
      <c r="A646" t="s">
        <v>5393</v>
      </c>
      <c r="B646">
        <v>10388.202298664601</v>
      </c>
      <c r="C646">
        <v>0</v>
      </c>
      <c r="D646">
        <v>0</v>
      </c>
      <c r="E646">
        <f>Table4[[#This Row],[kapp_slack_ub]]/Table4[[#This Row],[kapp_old]]</f>
        <v>0</v>
      </c>
      <c r="F646" t="str">
        <f>"'PRO-"&amp;_xlfn.TEXTAFTER(Table4[[#This Row],[rxn]],"-",-1)&amp;"'"</f>
        <v>'PRO-rt5445'</v>
      </c>
      <c r="G646">
        <f>_xlfn.XLOOKUP(Table4[[#This Row],[enz]],'[1]Sheet2 (2)'!$A:$A,'[1]Sheet2 (2)'!$B:$B,"")</f>
        <v>1</v>
      </c>
    </row>
    <row r="647" spans="1:7" hidden="1" x14ac:dyDescent="0.2">
      <c r="A647" t="s">
        <v>5394</v>
      </c>
      <c r="B647">
        <v>10388.202298664601</v>
      </c>
      <c r="C647">
        <v>0</v>
      </c>
      <c r="D647">
        <v>0</v>
      </c>
      <c r="E647">
        <f>Table4[[#This Row],[kapp_slack_ub]]/Table4[[#This Row],[kapp_old]]</f>
        <v>0</v>
      </c>
      <c r="F647" t="str">
        <f>"'PRO-"&amp;_xlfn.TEXTAFTER(Table4[[#This Row],[rxn]],"-",-1)&amp;"'"</f>
        <v>'PRO-rt6860'</v>
      </c>
      <c r="G647">
        <f>_xlfn.XLOOKUP(Table4[[#This Row],[enz]],'[1]Sheet2 (2)'!$A:$A,'[1]Sheet2 (2)'!$B:$B,"")</f>
        <v>1</v>
      </c>
    </row>
    <row r="648" spans="1:7" hidden="1" x14ac:dyDescent="0.2">
      <c r="A648" t="s">
        <v>5395</v>
      </c>
      <c r="B648">
        <v>10388.202298664601</v>
      </c>
      <c r="C648">
        <v>0</v>
      </c>
      <c r="D648">
        <v>0</v>
      </c>
      <c r="E648">
        <f>Table4[[#This Row],[kapp_slack_ub]]/Table4[[#This Row],[kapp_old]]</f>
        <v>0</v>
      </c>
      <c r="F648" t="str">
        <f>"'PRO-"&amp;_xlfn.TEXTAFTER(Table4[[#This Row],[rxn]],"-",-1)&amp;"'"</f>
        <v>'PRO-rt0697'</v>
      </c>
      <c r="G648">
        <f>_xlfn.XLOOKUP(Table4[[#This Row],[enz]],'[1]Sheet2 (2)'!$A:$A,'[1]Sheet2 (2)'!$B:$B,"")</f>
        <v>1</v>
      </c>
    </row>
    <row r="649" spans="1:7" hidden="1" x14ac:dyDescent="0.2">
      <c r="A649" t="s">
        <v>5396</v>
      </c>
      <c r="B649">
        <v>10388.202298664601</v>
      </c>
      <c r="C649">
        <v>0</v>
      </c>
      <c r="D649">
        <v>0</v>
      </c>
      <c r="E649">
        <f>Table4[[#This Row],[kapp_slack_ub]]/Table4[[#This Row],[kapp_old]]</f>
        <v>0</v>
      </c>
      <c r="F649" t="str">
        <f>"'PRO-"&amp;_xlfn.TEXTAFTER(Table4[[#This Row],[rxn]],"-",-1)&amp;"'"</f>
        <v>'PRO-rt5445'</v>
      </c>
      <c r="G649">
        <f>_xlfn.XLOOKUP(Table4[[#This Row],[enz]],'[1]Sheet2 (2)'!$A:$A,'[1]Sheet2 (2)'!$B:$B,"")</f>
        <v>1</v>
      </c>
    </row>
    <row r="650" spans="1:7" hidden="1" x14ac:dyDescent="0.2">
      <c r="A650" t="s">
        <v>5397</v>
      </c>
      <c r="B650">
        <v>10388.202298664601</v>
      </c>
      <c r="C650">
        <v>0</v>
      </c>
      <c r="D650">
        <v>0</v>
      </c>
      <c r="E650">
        <f>Table4[[#This Row],[kapp_slack_ub]]/Table4[[#This Row],[kapp_old]]</f>
        <v>0</v>
      </c>
      <c r="F650" t="str">
        <f>"'PRO-"&amp;_xlfn.TEXTAFTER(Table4[[#This Row],[rxn]],"-",-1)&amp;"'"</f>
        <v>'PRO-rt6860'</v>
      </c>
      <c r="G650">
        <f>_xlfn.XLOOKUP(Table4[[#This Row],[enz]],'[1]Sheet2 (2)'!$A:$A,'[1]Sheet2 (2)'!$B:$B,"")</f>
        <v>1</v>
      </c>
    </row>
    <row r="651" spans="1:7" hidden="1" x14ac:dyDescent="0.2">
      <c r="A651" t="s">
        <v>5398</v>
      </c>
      <c r="B651">
        <v>10388.202298664601</v>
      </c>
      <c r="C651">
        <v>0</v>
      </c>
      <c r="D651">
        <v>0</v>
      </c>
      <c r="E651">
        <f>Table4[[#This Row],[kapp_slack_ub]]/Table4[[#This Row],[kapp_old]]</f>
        <v>0</v>
      </c>
      <c r="F651" t="str">
        <f>"'PRO-"&amp;_xlfn.TEXTAFTER(Table4[[#This Row],[rxn]],"-",-1)&amp;"'"</f>
        <v>'PRO-rt0517'</v>
      </c>
      <c r="G651">
        <f>_xlfn.XLOOKUP(Table4[[#This Row],[enz]],'[1]Sheet2 (2)'!$A:$A,'[1]Sheet2 (2)'!$B:$B,"")</f>
        <v>1</v>
      </c>
    </row>
    <row r="652" spans="1:7" hidden="1" x14ac:dyDescent="0.2">
      <c r="A652" t="s">
        <v>5399</v>
      </c>
      <c r="B652">
        <v>10388.202298664601</v>
      </c>
      <c r="C652">
        <v>0</v>
      </c>
      <c r="D652">
        <v>0</v>
      </c>
      <c r="E652">
        <f>Table4[[#This Row],[kapp_slack_ub]]/Table4[[#This Row],[kapp_old]]</f>
        <v>0</v>
      </c>
      <c r="F652" t="str">
        <f>"'PRO-"&amp;_xlfn.TEXTAFTER(Table4[[#This Row],[rxn]],"-",-1)&amp;"'"</f>
        <v>'PRO-rt0697'</v>
      </c>
      <c r="G652">
        <f>_xlfn.XLOOKUP(Table4[[#This Row],[enz]],'[1]Sheet2 (2)'!$A:$A,'[1]Sheet2 (2)'!$B:$B,"")</f>
        <v>1</v>
      </c>
    </row>
    <row r="653" spans="1:7" hidden="1" x14ac:dyDescent="0.2">
      <c r="A653" t="s">
        <v>5400</v>
      </c>
      <c r="B653">
        <v>10388.202298664601</v>
      </c>
      <c r="C653">
        <v>0</v>
      </c>
      <c r="D653">
        <v>0</v>
      </c>
      <c r="E653">
        <f>Table4[[#This Row],[kapp_slack_ub]]/Table4[[#This Row],[kapp_old]]</f>
        <v>0</v>
      </c>
      <c r="F653" t="str">
        <f>"'PRO-"&amp;_xlfn.TEXTAFTER(Table4[[#This Row],[rxn]],"-",-1)&amp;"'"</f>
        <v>'PRO-rt5445'</v>
      </c>
      <c r="G653">
        <f>_xlfn.XLOOKUP(Table4[[#This Row],[enz]],'[1]Sheet2 (2)'!$A:$A,'[1]Sheet2 (2)'!$B:$B,"")</f>
        <v>1</v>
      </c>
    </row>
    <row r="654" spans="1:7" hidden="1" x14ac:dyDescent="0.2">
      <c r="A654" t="s">
        <v>5401</v>
      </c>
      <c r="B654">
        <v>10388.202298664601</v>
      </c>
      <c r="C654">
        <v>0</v>
      </c>
      <c r="D654">
        <v>0</v>
      </c>
      <c r="E654">
        <f>Table4[[#This Row],[kapp_slack_ub]]/Table4[[#This Row],[kapp_old]]</f>
        <v>0</v>
      </c>
      <c r="F654" t="str">
        <f>"'PRO-"&amp;_xlfn.TEXTAFTER(Table4[[#This Row],[rxn]],"-",-1)&amp;"'"</f>
        <v>'PRO-rt6860'</v>
      </c>
      <c r="G654">
        <f>_xlfn.XLOOKUP(Table4[[#This Row],[enz]],'[1]Sheet2 (2)'!$A:$A,'[1]Sheet2 (2)'!$B:$B,"")</f>
        <v>1</v>
      </c>
    </row>
    <row r="655" spans="1:7" hidden="1" x14ac:dyDescent="0.2">
      <c r="A655" t="s">
        <v>5402</v>
      </c>
      <c r="B655">
        <v>10388.202298664601</v>
      </c>
      <c r="C655">
        <v>0</v>
      </c>
      <c r="D655">
        <v>0</v>
      </c>
      <c r="E655">
        <f>Table4[[#This Row],[kapp_slack_ub]]/Table4[[#This Row],[kapp_old]]</f>
        <v>0</v>
      </c>
      <c r="F655" t="str">
        <f>"'PRO-"&amp;_xlfn.TEXTAFTER(Table4[[#This Row],[rxn]],"-",-1)&amp;"'"</f>
        <v>'PRO-rt0517'</v>
      </c>
      <c r="G655">
        <f>_xlfn.XLOOKUP(Table4[[#This Row],[enz]],'[1]Sheet2 (2)'!$A:$A,'[1]Sheet2 (2)'!$B:$B,"")</f>
        <v>1</v>
      </c>
    </row>
    <row r="656" spans="1:7" hidden="1" x14ac:dyDescent="0.2">
      <c r="A656" t="s">
        <v>5403</v>
      </c>
      <c r="B656">
        <v>10388.202298664601</v>
      </c>
      <c r="C656">
        <v>0</v>
      </c>
      <c r="D656">
        <v>0</v>
      </c>
      <c r="E656">
        <f>Table4[[#This Row],[kapp_slack_ub]]/Table4[[#This Row],[kapp_old]]</f>
        <v>0</v>
      </c>
      <c r="F656" t="str">
        <f>"'PRO-"&amp;_xlfn.TEXTAFTER(Table4[[#This Row],[rxn]],"-",-1)&amp;"'"</f>
        <v>'PRO-rt0697'</v>
      </c>
      <c r="G656">
        <f>_xlfn.XLOOKUP(Table4[[#This Row],[enz]],'[1]Sheet2 (2)'!$A:$A,'[1]Sheet2 (2)'!$B:$B,"")</f>
        <v>1</v>
      </c>
    </row>
    <row r="657" spans="1:7" hidden="1" x14ac:dyDescent="0.2">
      <c r="A657" t="s">
        <v>5404</v>
      </c>
      <c r="B657">
        <v>10388.202298664601</v>
      </c>
      <c r="C657">
        <v>0</v>
      </c>
      <c r="D657">
        <v>0</v>
      </c>
      <c r="E657">
        <f>Table4[[#This Row],[kapp_slack_ub]]/Table4[[#This Row],[kapp_old]]</f>
        <v>0</v>
      </c>
      <c r="F657" t="str">
        <f>"'PRO-"&amp;_xlfn.TEXTAFTER(Table4[[#This Row],[rxn]],"-",-1)&amp;"'"</f>
        <v>'PRO-rt5445'</v>
      </c>
      <c r="G657">
        <f>_xlfn.XLOOKUP(Table4[[#This Row],[enz]],'[1]Sheet2 (2)'!$A:$A,'[1]Sheet2 (2)'!$B:$B,"")</f>
        <v>1</v>
      </c>
    </row>
    <row r="658" spans="1:7" hidden="1" x14ac:dyDescent="0.2">
      <c r="A658" t="s">
        <v>5405</v>
      </c>
      <c r="B658">
        <v>10388.202298664601</v>
      </c>
      <c r="C658">
        <v>0</v>
      </c>
      <c r="D658">
        <v>0</v>
      </c>
      <c r="E658">
        <f>Table4[[#This Row],[kapp_slack_ub]]/Table4[[#This Row],[kapp_old]]</f>
        <v>0</v>
      </c>
      <c r="F658" t="str">
        <f>"'PRO-"&amp;_xlfn.TEXTAFTER(Table4[[#This Row],[rxn]],"-",-1)&amp;"'"</f>
        <v>'PRO-rt6860'</v>
      </c>
      <c r="G658">
        <f>_xlfn.XLOOKUP(Table4[[#This Row],[enz]],'[1]Sheet2 (2)'!$A:$A,'[1]Sheet2 (2)'!$B:$B,"")</f>
        <v>1</v>
      </c>
    </row>
    <row r="659" spans="1:7" hidden="1" x14ac:dyDescent="0.2">
      <c r="A659" t="s">
        <v>5406</v>
      </c>
      <c r="B659">
        <v>10388.202298664601</v>
      </c>
      <c r="C659">
        <v>0</v>
      </c>
      <c r="D659">
        <v>0</v>
      </c>
      <c r="E659">
        <f>Table4[[#This Row],[kapp_slack_ub]]/Table4[[#This Row],[kapp_old]]</f>
        <v>0</v>
      </c>
      <c r="F659" t="str">
        <f>"'PRO-"&amp;_xlfn.TEXTAFTER(Table4[[#This Row],[rxn]],"-",-1)&amp;"'"</f>
        <v>'PRO-rt0697'</v>
      </c>
      <c r="G659">
        <f>_xlfn.XLOOKUP(Table4[[#This Row],[enz]],'[1]Sheet2 (2)'!$A:$A,'[1]Sheet2 (2)'!$B:$B,"")</f>
        <v>1</v>
      </c>
    </row>
    <row r="660" spans="1:7" hidden="1" x14ac:dyDescent="0.2">
      <c r="A660" t="s">
        <v>5407</v>
      </c>
      <c r="B660">
        <v>10388.202298664601</v>
      </c>
      <c r="C660">
        <v>0</v>
      </c>
      <c r="D660">
        <v>0</v>
      </c>
      <c r="E660">
        <f>Table4[[#This Row],[kapp_slack_ub]]/Table4[[#This Row],[kapp_old]]</f>
        <v>0</v>
      </c>
      <c r="F660" t="str">
        <f>"'PRO-"&amp;_xlfn.TEXTAFTER(Table4[[#This Row],[rxn]],"-",-1)&amp;"'"</f>
        <v>'PRO-rt5445'</v>
      </c>
      <c r="G660">
        <f>_xlfn.XLOOKUP(Table4[[#This Row],[enz]],'[1]Sheet2 (2)'!$A:$A,'[1]Sheet2 (2)'!$B:$B,"")</f>
        <v>1</v>
      </c>
    </row>
    <row r="661" spans="1:7" hidden="1" x14ac:dyDescent="0.2">
      <c r="A661" t="s">
        <v>5408</v>
      </c>
      <c r="B661">
        <v>10388.202298664601</v>
      </c>
      <c r="C661">
        <v>0</v>
      </c>
      <c r="D661">
        <v>0</v>
      </c>
      <c r="E661">
        <f>Table4[[#This Row],[kapp_slack_ub]]/Table4[[#This Row],[kapp_old]]</f>
        <v>0</v>
      </c>
      <c r="F661" t="str">
        <f>"'PRO-"&amp;_xlfn.TEXTAFTER(Table4[[#This Row],[rxn]],"-",-1)&amp;"'"</f>
        <v>'PRO-rt6860'</v>
      </c>
      <c r="G661">
        <f>_xlfn.XLOOKUP(Table4[[#This Row],[enz]],'[1]Sheet2 (2)'!$A:$A,'[1]Sheet2 (2)'!$B:$B,"")</f>
        <v>1</v>
      </c>
    </row>
    <row r="662" spans="1:7" hidden="1" x14ac:dyDescent="0.2">
      <c r="A662" t="s">
        <v>5409</v>
      </c>
      <c r="B662">
        <v>10388.202298664601</v>
      </c>
      <c r="C662">
        <v>0</v>
      </c>
      <c r="D662">
        <v>0</v>
      </c>
      <c r="E662">
        <f>Table4[[#This Row],[kapp_slack_ub]]/Table4[[#This Row],[kapp_old]]</f>
        <v>0</v>
      </c>
      <c r="F662" t="str">
        <f>"'PRO-"&amp;_xlfn.TEXTAFTER(Table4[[#This Row],[rxn]],"-",-1)&amp;"'"</f>
        <v>'PRO-rt0697'</v>
      </c>
      <c r="G662">
        <f>_xlfn.XLOOKUP(Table4[[#This Row],[enz]],'[1]Sheet2 (2)'!$A:$A,'[1]Sheet2 (2)'!$B:$B,"")</f>
        <v>1</v>
      </c>
    </row>
    <row r="663" spans="1:7" hidden="1" x14ac:dyDescent="0.2">
      <c r="A663" t="s">
        <v>5410</v>
      </c>
      <c r="B663">
        <v>10388.202298664601</v>
      </c>
      <c r="C663">
        <v>0</v>
      </c>
      <c r="D663">
        <v>0</v>
      </c>
      <c r="E663">
        <f>Table4[[#This Row],[kapp_slack_ub]]/Table4[[#This Row],[kapp_old]]</f>
        <v>0</v>
      </c>
      <c r="F663" t="str">
        <f>"'PRO-"&amp;_xlfn.TEXTAFTER(Table4[[#This Row],[rxn]],"-",-1)&amp;"'"</f>
        <v>'PRO-rt5445'</v>
      </c>
      <c r="G663">
        <f>_xlfn.XLOOKUP(Table4[[#This Row],[enz]],'[1]Sheet2 (2)'!$A:$A,'[1]Sheet2 (2)'!$B:$B,"")</f>
        <v>1</v>
      </c>
    </row>
    <row r="664" spans="1:7" hidden="1" x14ac:dyDescent="0.2">
      <c r="A664" t="s">
        <v>5411</v>
      </c>
      <c r="B664">
        <v>10388.202298664601</v>
      </c>
      <c r="C664">
        <v>0</v>
      </c>
      <c r="D664">
        <v>0</v>
      </c>
      <c r="E664">
        <f>Table4[[#This Row],[kapp_slack_ub]]/Table4[[#This Row],[kapp_old]]</f>
        <v>0</v>
      </c>
      <c r="F664" t="str">
        <f>"'PRO-"&amp;_xlfn.TEXTAFTER(Table4[[#This Row],[rxn]],"-",-1)&amp;"'"</f>
        <v>'PRO-rt6860'</v>
      </c>
      <c r="G664">
        <f>_xlfn.XLOOKUP(Table4[[#This Row],[enz]],'[1]Sheet2 (2)'!$A:$A,'[1]Sheet2 (2)'!$B:$B,"")</f>
        <v>1</v>
      </c>
    </row>
    <row r="665" spans="1:7" hidden="1" x14ac:dyDescent="0.2">
      <c r="A665" t="s">
        <v>5412</v>
      </c>
      <c r="B665">
        <v>10388.202298664601</v>
      </c>
      <c r="C665">
        <v>0</v>
      </c>
      <c r="D665">
        <v>0</v>
      </c>
      <c r="E665">
        <f>Table4[[#This Row],[kapp_slack_ub]]/Table4[[#This Row],[kapp_old]]</f>
        <v>0</v>
      </c>
      <c r="F665" t="str">
        <f>"'PRO-"&amp;_xlfn.TEXTAFTER(Table4[[#This Row],[rxn]],"-",-1)&amp;"'"</f>
        <v>'PRO-rt0517'</v>
      </c>
      <c r="G665">
        <f>_xlfn.XLOOKUP(Table4[[#This Row],[enz]],'[1]Sheet2 (2)'!$A:$A,'[1]Sheet2 (2)'!$B:$B,"")</f>
        <v>1</v>
      </c>
    </row>
    <row r="666" spans="1:7" hidden="1" x14ac:dyDescent="0.2">
      <c r="A666" t="s">
        <v>5413</v>
      </c>
      <c r="B666">
        <v>10388.202298664601</v>
      </c>
      <c r="C666">
        <v>0</v>
      </c>
      <c r="D666">
        <v>0</v>
      </c>
      <c r="E666">
        <f>Table4[[#This Row],[kapp_slack_ub]]/Table4[[#This Row],[kapp_old]]</f>
        <v>0</v>
      </c>
      <c r="F666" t="str">
        <f>"'PRO-"&amp;_xlfn.TEXTAFTER(Table4[[#This Row],[rxn]],"-",-1)&amp;"'"</f>
        <v>'PRO-rt0697'</v>
      </c>
      <c r="G666">
        <f>_xlfn.XLOOKUP(Table4[[#This Row],[enz]],'[1]Sheet2 (2)'!$A:$A,'[1]Sheet2 (2)'!$B:$B,"")</f>
        <v>1</v>
      </c>
    </row>
    <row r="667" spans="1:7" hidden="1" x14ac:dyDescent="0.2">
      <c r="A667" t="s">
        <v>5414</v>
      </c>
      <c r="B667">
        <v>10388.202298664601</v>
      </c>
      <c r="C667">
        <v>0</v>
      </c>
      <c r="D667">
        <v>0</v>
      </c>
      <c r="E667">
        <f>Table4[[#This Row],[kapp_slack_ub]]/Table4[[#This Row],[kapp_old]]</f>
        <v>0</v>
      </c>
      <c r="F667" t="str">
        <f>"'PRO-"&amp;_xlfn.TEXTAFTER(Table4[[#This Row],[rxn]],"-",-1)&amp;"'"</f>
        <v>'PRO-rt5445'</v>
      </c>
      <c r="G667">
        <f>_xlfn.XLOOKUP(Table4[[#This Row],[enz]],'[1]Sheet2 (2)'!$A:$A,'[1]Sheet2 (2)'!$B:$B,"")</f>
        <v>1</v>
      </c>
    </row>
    <row r="668" spans="1:7" hidden="1" x14ac:dyDescent="0.2">
      <c r="A668" t="s">
        <v>5415</v>
      </c>
      <c r="B668">
        <v>10388.202298664601</v>
      </c>
      <c r="C668">
        <v>0</v>
      </c>
      <c r="D668">
        <v>0</v>
      </c>
      <c r="E668">
        <f>Table4[[#This Row],[kapp_slack_ub]]/Table4[[#This Row],[kapp_old]]</f>
        <v>0</v>
      </c>
      <c r="F668" t="str">
        <f>"'PRO-"&amp;_xlfn.TEXTAFTER(Table4[[#This Row],[rxn]],"-",-1)&amp;"'"</f>
        <v>'PRO-rt6860'</v>
      </c>
      <c r="G668">
        <f>_xlfn.XLOOKUP(Table4[[#This Row],[enz]],'[1]Sheet2 (2)'!$A:$A,'[1]Sheet2 (2)'!$B:$B,"")</f>
        <v>1</v>
      </c>
    </row>
    <row r="669" spans="1:7" hidden="1" x14ac:dyDescent="0.2">
      <c r="A669" t="s">
        <v>5416</v>
      </c>
      <c r="B669">
        <v>10388.202298664601</v>
      </c>
      <c r="C669">
        <v>0</v>
      </c>
      <c r="D669">
        <v>0</v>
      </c>
      <c r="E669">
        <f>Table4[[#This Row],[kapp_slack_ub]]/Table4[[#This Row],[kapp_old]]</f>
        <v>0</v>
      </c>
      <c r="F669" t="str">
        <f>"'PRO-"&amp;_xlfn.TEXTAFTER(Table4[[#This Row],[rxn]],"-",-1)&amp;"'"</f>
        <v>'PRO-rt0517'</v>
      </c>
      <c r="G669">
        <f>_xlfn.XLOOKUP(Table4[[#This Row],[enz]],'[1]Sheet2 (2)'!$A:$A,'[1]Sheet2 (2)'!$B:$B,"")</f>
        <v>1</v>
      </c>
    </row>
    <row r="670" spans="1:7" hidden="1" x14ac:dyDescent="0.2">
      <c r="A670" t="s">
        <v>5417</v>
      </c>
      <c r="B670">
        <v>10388.202298664601</v>
      </c>
      <c r="C670">
        <v>0</v>
      </c>
      <c r="D670">
        <v>0</v>
      </c>
      <c r="E670">
        <f>Table4[[#This Row],[kapp_slack_ub]]/Table4[[#This Row],[kapp_old]]</f>
        <v>0</v>
      </c>
      <c r="F670" t="str">
        <f>"'PRO-"&amp;_xlfn.TEXTAFTER(Table4[[#This Row],[rxn]],"-",-1)&amp;"'"</f>
        <v>'PRO-rt0697'</v>
      </c>
      <c r="G670">
        <f>_xlfn.XLOOKUP(Table4[[#This Row],[enz]],'[1]Sheet2 (2)'!$A:$A,'[1]Sheet2 (2)'!$B:$B,"")</f>
        <v>1</v>
      </c>
    </row>
    <row r="671" spans="1:7" hidden="1" x14ac:dyDescent="0.2">
      <c r="A671" t="s">
        <v>5418</v>
      </c>
      <c r="B671">
        <v>10388.202298664601</v>
      </c>
      <c r="C671">
        <v>0</v>
      </c>
      <c r="D671">
        <v>0</v>
      </c>
      <c r="E671">
        <f>Table4[[#This Row],[kapp_slack_ub]]/Table4[[#This Row],[kapp_old]]</f>
        <v>0</v>
      </c>
      <c r="F671" t="str">
        <f>"'PRO-"&amp;_xlfn.TEXTAFTER(Table4[[#This Row],[rxn]],"-",-1)&amp;"'"</f>
        <v>'PRO-rt5445'</v>
      </c>
      <c r="G671">
        <f>_xlfn.XLOOKUP(Table4[[#This Row],[enz]],'[1]Sheet2 (2)'!$A:$A,'[1]Sheet2 (2)'!$B:$B,"")</f>
        <v>1</v>
      </c>
    </row>
    <row r="672" spans="1:7" hidden="1" x14ac:dyDescent="0.2">
      <c r="A672" t="s">
        <v>5419</v>
      </c>
      <c r="B672">
        <v>10388.202298664601</v>
      </c>
      <c r="C672">
        <v>0</v>
      </c>
      <c r="D672">
        <v>0</v>
      </c>
      <c r="E672">
        <f>Table4[[#This Row],[kapp_slack_ub]]/Table4[[#This Row],[kapp_old]]</f>
        <v>0</v>
      </c>
      <c r="F672" t="str">
        <f>"'PRO-"&amp;_xlfn.TEXTAFTER(Table4[[#This Row],[rxn]],"-",-1)&amp;"'"</f>
        <v>'PRO-rt6860'</v>
      </c>
      <c r="G672">
        <f>_xlfn.XLOOKUP(Table4[[#This Row],[enz]],'[1]Sheet2 (2)'!$A:$A,'[1]Sheet2 (2)'!$B:$B,"")</f>
        <v>1</v>
      </c>
    </row>
    <row r="673" spans="1:7" hidden="1" x14ac:dyDescent="0.2">
      <c r="A673" t="s">
        <v>5420</v>
      </c>
      <c r="B673">
        <v>10388.202298664601</v>
      </c>
      <c r="C673">
        <v>0</v>
      </c>
      <c r="D673">
        <v>0</v>
      </c>
      <c r="E673">
        <f>Table4[[#This Row],[kapp_slack_ub]]/Table4[[#This Row],[kapp_old]]</f>
        <v>0</v>
      </c>
      <c r="F673" t="str">
        <f>"'PRO-"&amp;_xlfn.TEXTAFTER(Table4[[#This Row],[rxn]],"-",-1)&amp;"'"</f>
        <v>'PRO-rt0517'</v>
      </c>
      <c r="G673">
        <f>_xlfn.XLOOKUP(Table4[[#This Row],[enz]],'[1]Sheet2 (2)'!$A:$A,'[1]Sheet2 (2)'!$B:$B,"")</f>
        <v>1</v>
      </c>
    </row>
    <row r="674" spans="1:7" hidden="1" x14ac:dyDescent="0.2">
      <c r="A674" t="s">
        <v>5421</v>
      </c>
      <c r="B674">
        <v>10388.202298664601</v>
      </c>
      <c r="C674">
        <v>0</v>
      </c>
      <c r="D674">
        <v>0</v>
      </c>
      <c r="E674">
        <f>Table4[[#This Row],[kapp_slack_ub]]/Table4[[#This Row],[kapp_old]]</f>
        <v>0</v>
      </c>
      <c r="F674" t="str">
        <f>"'PRO-"&amp;_xlfn.TEXTAFTER(Table4[[#This Row],[rxn]],"-",-1)&amp;"'"</f>
        <v>'PRO-rt0697'</v>
      </c>
      <c r="G674">
        <f>_xlfn.XLOOKUP(Table4[[#This Row],[enz]],'[1]Sheet2 (2)'!$A:$A,'[1]Sheet2 (2)'!$B:$B,"")</f>
        <v>1</v>
      </c>
    </row>
    <row r="675" spans="1:7" hidden="1" x14ac:dyDescent="0.2">
      <c r="A675" t="s">
        <v>5422</v>
      </c>
      <c r="B675">
        <v>10388.202298664601</v>
      </c>
      <c r="C675">
        <v>0</v>
      </c>
      <c r="D675">
        <v>0</v>
      </c>
      <c r="E675">
        <f>Table4[[#This Row],[kapp_slack_ub]]/Table4[[#This Row],[kapp_old]]</f>
        <v>0</v>
      </c>
      <c r="F675" t="str">
        <f>"'PRO-"&amp;_xlfn.TEXTAFTER(Table4[[#This Row],[rxn]],"-",-1)&amp;"'"</f>
        <v>'PRO-rt5445'</v>
      </c>
      <c r="G675">
        <f>_xlfn.XLOOKUP(Table4[[#This Row],[enz]],'[1]Sheet2 (2)'!$A:$A,'[1]Sheet2 (2)'!$B:$B,"")</f>
        <v>1</v>
      </c>
    </row>
    <row r="676" spans="1:7" hidden="1" x14ac:dyDescent="0.2">
      <c r="A676" t="s">
        <v>5423</v>
      </c>
      <c r="B676">
        <v>10388.202298664601</v>
      </c>
      <c r="C676">
        <v>0</v>
      </c>
      <c r="D676">
        <v>0</v>
      </c>
      <c r="E676">
        <f>Table4[[#This Row],[kapp_slack_ub]]/Table4[[#This Row],[kapp_old]]</f>
        <v>0</v>
      </c>
      <c r="F676" t="str">
        <f>"'PRO-"&amp;_xlfn.TEXTAFTER(Table4[[#This Row],[rxn]],"-",-1)&amp;"'"</f>
        <v>'PRO-rt6860'</v>
      </c>
      <c r="G676">
        <f>_xlfn.XLOOKUP(Table4[[#This Row],[enz]],'[1]Sheet2 (2)'!$A:$A,'[1]Sheet2 (2)'!$B:$B,"")</f>
        <v>1</v>
      </c>
    </row>
    <row r="677" spans="1:7" hidden="1" x14ac:dyDescent="0.2">
      <c r="A677" t="s">
        <v>5424</v>
      </c>
      <c r="B677">
        <v>10388.202298664601</v>
      </c>
      <c r="C677">
        <v>0</v>
      </c>
      <c r="D677">
        <v>0</v>
      </c>
      <c r="E677">
        <f>Table4[[#This Row],[kapp_slack_ub]]/Table4[[#This Row],[kapp_old]]</f>
        <v>0</v>
      </c>
      <c r="F677" t="str">
        <f>"'PRO-"&amp;_xlfn.TEXTAFTER(Table4[[#This Row],[rxn]],"-",-1)&amp;"'"</f>
        <v>'PRO-rt0697'</v>
      </c>
      <c r="G677">
        <f>_xlfn.XLOOKUP(Table4[[#This Row],[enz]],'[1]Sheet2 (2)'!$A:$A,'[1]Sheet2 (2)'!$B:$B,"")</f>
        <v>1</v>
      </c>
    </row>
    <row r="678" spans="1:7" hidden="1" x14ac:dyDescent="0.2">
      <c r="A678" t="s">
        <v>5425</v>
      </c>
      <c r="B678">
        <v>10388.202298664601</v>
      </c>
      <c r="C678">
        <v>0</v>
      </c>
      <c r="D678">
        <v>0</v>
      </c>
      <c r="E678">
        <f>Table4[[#This Row],[kapp_slack_ub]]/Table4[[#This Row],[kapp_old]]</f>
        <v>0</v>
      </c>
      <c r="F678" t="str">
        <f>"'PRO-"&amp;_xlfn.TEXTAFTER(Table4[[#This Row],[rxn]],"-",-1)&amp;"'"</f>
        <v>'PRO-rt5445'</v>
      </c>
      <c r="G678">
        <f>_xlfn.XLOOKUP(Table4[[#This Row],[enz]],'[1]Sheet2 (2)'!$A:$A,'[1]Sheet2 (2)'!$B:$B,"")</f>
        <v>1</v>
      </c>
    </row>
    <row r="679" spans="1:7" hidden="1" x14ac:dyDescent="0.2">
      <c r="A679" t="s">
        <v>5426</v>
      </c>
      <c r="B679">
        <v>10388.202298664601</v>
      </c>
      <c r="C679">
        <v>0</v>
      </c>
      <c r="D679">
        <v>0</v>
      </c>
      <c r="E679">
        <f>Table4[[#This Row],[kapp_slack_ub]]/Table4[[#This Row],[kapp_old]]</f>
        <v>0</v>
      </c>
      <c r="F679" t="str">
        <f>"'PRO-"&amp;_xlfn.TEXTAFTER(Table4[[#This Row],[rxn]],"-",-1)&amp;"'"</f>
        <v>'PRO-rt6860'</v>
      </c>
      <c r="G679">
        <f>_xlfn.XLOOKUP(Table4[[#This Row],[enz]],'[1]Sheet2 (2)'!$A:$A,'[1]Sheet2 (2)'!$B:$B,"")</f>
        <v>1</v>
      </c>
    </row>
    <row r="680" spans="1:7" hidden="1" x14ac:dyDescent="0.2">
      <c r="A680" t="s">
        <v>5427</v>
      </c>
      <c r="B680">
        <v>10388.202298664601</v>
      </c>
      <c r="C680">
        <v>0</v>
      </c>
      <c r="D680">
        <v>0</v>
      </c>
      <c r="E680">
        <f>Table4[[#This Row],[kapp_slack_ub]]/Table4[[#This Row],[kapp_old]]</f>
        <v>0</v>
      </c>
      <c r="F680" t="str">
        <f>"'PRO-"&amp;_xlfn.TEXTAFTER(Table4[[#This Row],[rxn]],"-",-1)&amp;"'"</f>
        <v>'PRO-rt0697'</v>
      </c>
      <c r="G680">
        <f>_xlfn.XLOOKUP(Table4[[#This Row],[enz]],'[1]Sheet2 (2)'!$A:$A,'[1]Sheet2 (2)'!$B:$B,"")</f>
        <v>1</v>
      </c>
    </row>
    <row r="681" spans="1:7" hidden="1" x14ac:dyDescent="0.2">
      <c r="A681" t="s">
        <v>5428</v>
      </c>
      <c r="B681">
        <v>10388.202298664601</v>
      </c>
      <c r="C681">
        <v>0</v>
      </c>
      <c r="D681">
        <v>0</v>
      </c>
      <c r="E681">
        <f>Table4[[#This Row],[kapp_slack_ub]]/Table4[[#This Row],[kapp_old]]</f>
        <v>0</v>
      </c>
      <c r="F681" t="str">
        <f>"'PRO-"&amp;_xlfn.TEXTAFTER(Table4[[#This Row],[rxn]],"-",-1)&amp;"'"</f>
        <v>'PRO-rt5445'</v>
      </c>
      <c r="G681">
        <f>_xlfn.XLOOKUP(Table4[[#This Row],[enz]],'[1]Sheet2 (2)'!$A:$A,'[1]Sheet2 (2)'!$B:$B,"")</f>
        <v>1</v>
      </c>
    </row>
    <row r="682" spans="1:7" hidden="1" x14ac:dyDescent="0.2">
      <c r="A682" t="s">
        <v>5429</v>
      </c>
      <c r="B682">
        <v>10388.202298664601</v>
      </c>
      <c r="C682">
        <v>0</v>
      </c>
      <c r="D682">
        <v>0</v>
      </c>
      <c r="E682">
        <f>Table4[[#This Row],[kapp_slack_ub]]/Table4[[#This Row],[kapp_old]]</f>
        <v>0</v>
      </c>
      <c r="F682" t="str">
        <f>"'PRO-"&amp;_xlfn.TEXTAFTER(Table4[[#This Row],[rxn]],"-",-1)&amp;"'"</f>
        <v>'PRO-rt6860'</v>
      </c>
      <c r="G682">
        <f>_xlfn.XLOOKUP(Table4[[#This Row],[enz]],'[1]Sheet2 (2)'!$A:$A,'[1]Sheet2 (2)'!$B:$B,"")</f>
        <v>1</v>
      </c>
    </row>
    <row r="683" spans="1:7" hidden="1" x14ac:dyDescent="0.2">
      <c r="A683" t="s">
        <v>5430</v>
      </c>
      <c r="B683">
        <v>10388.202298664601</v>
      </c>
      <c r="C683">
        <v>0</v>
      </c>
      <c r="D683">
        <v>0</v>
      </c>
      <c r="E683">
        <f>Table4[[#This Row],[kapp_slack_ub]]/Table4[[#This Row],[kapp_old]]</f>
        <v>0</v>
      </c>
      <c r="F683" t="str">
        <f>"'PRO-"&amp;_xlfn.TEXTAFTER(Table4[[#This Row],[rxn]],"-",-1)&amp;"'"</f>
        <v>'PRO-rt0517'</v>
      </c>
      <c r="G683">
        <f>_xlfn.XLOOKUP(Table4[[#This Row],[enz]],'[1]Sheet2 (2)'!$A:$A,'[1]Sheet2 (2)'!$B:$B,"")</f>
        <v>1</v>
      </c>
    </row>
    <row r="684" spans="1:7" hidden="1" x14ac:dyDescent="0.2">
      <c r="A684" t="s">
        <v>5431</v>
      </c>
      <c r="B684">
        <v>10388.202298664601</v>
      </c>
      <c r="C684">
        <v>0</v>
      </c>
      <c r="D684">
        <v>0</v>
      </c>
      <c r="E684">
        <f>Table4[[#This Row],[kapp_slack_ub]]/Table4[[#This Row],[kapp_old]]</f>
        <v>0</v>
      </c>
      <c r="F684" t="str">
        <f>"'PRO-"&amp;_xlfn.TEXTAFTER(Table4[[#This Row],[rxn]],"-",-1)&amp;"'"</f>
        <v>'PRO-rt0697'</v>
      </c>
      <c r="G684">
        <f>_xlfn.XLOOKUP(Table4[[#This Row],[enz]],'[1]Sheet2 (2)'!$A:$A,'[1]Sheet2 (2)'!$B:$B,"")</f>
        <v>1</v>
      </c>
    </row>
    <row r="685" spans="1:7" hidden="1" x14ac:dyDescent="0.2">
      <c r="A685" t="s">
        <v>5432</v>
      </c>
      <c r="B685">
        <v>10388.202298664601</v>
      </c>
      <c r="C685">
        <v>0</v>
      </c>
      <c r="D685">
        <v>0</v>
      </c>
      <c r="E685">
        <f>Table4[[#This Row],[kapp_slack_ub]]/Table4[[#This Row],[kapp_old]]</f>
        <v>0</v>
      </c>
      <c r="F685" t="str">
        <f>"'PRO-"&amp;_xlfn.TEXTAFTER(Table4[[#This Row],[rxn]],"-",-1)&amp;"'"</f>
        <v>'PRO-rt5445'</v>
      </c>
      <c r="G685">
        <f>_xlfn.XLOOKUP(Table4[[#This Row],[enz]],'[1]Sheet2 (2)'!$A:$A,'[1]Sheet2 (2)'!$B:$B,"")</f>
        <v>1</v>
      </c>
    </row>
    <row r="686" spans="1:7" hidden="1" x14ac:dyDescent="0.2">
      <c r="A686" t="s">
        <v>5433</v>
      </c>
      <c r="B686">
        <v>10388.202298664601</v>
      </c>
      <c r="C686">
        <v>0</v>
      </c>
      <c r="D686">
        <v>0</v>
      </c>
      <c r="E686">
        <f>Table4[[#This Row],[kapp_slack_ub]]/Table4[[#This Row],[kapp_old]]</f>
        <v>0</v>
      </c>
      <c r="F686" t="str">
        <f>"'PRO-"&amp;_xlfn.TEXTAFTER(Table4[[#This Row],[rxn]],"-",-1)&amp;"'"</f>
        <v>'PRO-rt6860'</v>
      </c>
      <c r="G686">
        <f>_xlfn.XLOOKUP(Table4[[#This Row],[enz]],'[1]Sheet2 (2)'!$A:$A,'[1]Sheet2 (2)'!$B:$B,"")</f>
        <v>1</v>
      </c>
    </row>
    <row r="687" spans="1:7" hidden="1" x14ac:dyDescent="0.2">
      <c r="A687" t="s">
        <v>5434</v>
      </c>
      <c r="B687">
        <v>10388.202298664601</v>
      </c>
      <c r="C687">
        <v>0</v>
      </c>
      <c r="D687">
        <v>0</v>
      </c>
      <c r="E687">
        <f>Table4[[#This Row],[kapp_slack_ub]]/Table4[[#This Row],[kapp_old]]</f>
        <v>0</v>
      </c>
      <c r="F687" t="str">
        <f>"'PRO-"&amp;_xlfn.TEXTAFTER(Table4[[#This Row],[rxn]],"-",-1)&amp;"'"</f>
        <v>'PRO-rt0517'</v>
      </c>
      <c r="G687">
        <f>_xlfn.XLOOKUP(Table4[[#This Row],[enz]],'[1]Sheet2 (2)'!$A:$A,'[1]Sheet2 (2)'!$B:$B,"")</f>
        <v>1</v>
      </c>
    </row>
    <row r="688" spans="1:7" hidden="1" x14ac:dyDescent="0.2">
      <c r="A688" t="s">
        <v>5435</v>
      </c>
      <c r="B688">
        <v>10388.202298664601</v>
      </c>
      <c r="C688">
        <v>0</v>
      </c>
      <c r="D688">
        <v>0</v>
      </c>
      <c r="E688">
        <f>Table4[[#This Row],[kapp_slack_ub]]/Table4[[#This Row],[kapp_old]]</f>
        <v>0</v>
      </c>
      <c r="F688" t="str">
        <f>"'PRO-"&amp;_xlfn.TEXTAFTER(Table4[[#This Row],[rxn]],"-",-1)&amp;"'"</f>
        <v>'PRO-rt0697'</v>
      </c>
      <c r="G688">
        <f>_xlfn.XLOOKUP(Table4[[#This Row],[enz]],'[1]Sheet2 (2)'!$A:$A,'[1]Sheet2 (2)'!$B:$B,"")</f>
        <v>1</v>
      </c>
    </row>
    <row r="689" spans="1:7" hidden="1" x14ac:dyDescent="0.2">
      <c r="A689" t="s">
        <v>5436</v>
      </c>
      <c r="B689">
        <v>10388.202298664601</v>
      </c>
      <c r="C689">
        <v>0</v>
      </c>
      <c r="D689">
        <v>0</v>
      </c>
      <c r="E689">
        <f>Table4[[#This Row],[kapp_slack_ub]]/Table4[[#This Row],[kapp_old]]</f>
        <v>0</v>
      </c>
      <c r="F689" t="str">
        <f>"'PRO-"&amp;_xlfn.TEXTAFTER(Table4[[#This Row],[rxn]],"-",-1)&amp;"'"</f>
        <v>'PRO-rt5445'</v>
      </c>
      <c r="G689">
        <f>_xlfn.XLOOKUP(Table4[[#This Row],[enz]],'[1]Sheet2 (2)'!$A:$A,'[1]Sheet2 (2)'!$B:$B,"")</f>
        <v>1</v>
      </c>
    </row>
    <row r="690" spans="1:7" hidden="1" x14ac:dyDescent="0.2">
      <c r="A690" t="s">
        <v>5437</v>
      </c>
      <c r="B690">
        <v>10388.202298664601</v>
      </c>
      <c r="C690">
        <v>0</v>
      </c>
      <c r="D690">
        <v>0</v>
      </c>
      <c r="E690">
        <f>Table4[[#This Row],[kapp_slack_ub]]/Table4[[#This Row],[kapp_old]]</f>
        <v>0</v>
      </c>
      <c r="F690" t="str">
        <f>"'PRO-"&amp;_xlfn.TEXTAFTER(Table4[[#This Row],[rxn]],"-",-1)&amp;"'"</f>
        <v>'PRO-rt6860'</v>
      </c>
      <c r="G690">
        <f>_xlfn.XLOOKUP(Table4[[#This Row],[enz]],'[1]Sheet2 (2)'!$A:$A,'[1]Sheet2 (2)'!$B:$B,"")</f>
        <v>1</v>
      </c>
    </row>
    <row r="691" spans="1:7" hidden="1" x14ac:dyDescent="0.2">
      <c r="A691" t="s">
        <v>5438</v>
      </c>
      <c r="B691">
        <v>10388.202298664601</v>
      </c>
      <c r="C691">
        <v>0</v>
      </c>
      <c r="D691">
        <v>0</v>
      </c>
      <c r="E691">
        <f>Table4[[#This Row],[kapp_slack_ub]]/Table4[[#This Row],[kapp_old]]</f>
        <v>0</v>
      </c>
      <c r="F691" t="str">
        <f>"'PRO-"&amp;_xlfn.TEXTAFTER(Table4[[#This Row],[rxn]],"-",-1)&amp;"'"</f>
        <v>'PRO-rt0517'</v>
      </c>
      <c r="G691">
        <f>_xlfn.XLOOKUP(Table4[[#This Row],[enz]],'[1]Sheet2 (2)'!$A:$A,'[1]Sheet2 (2)'!$B:$B,"")</f>
        <v>1</v>
      </c>
    </row>
    <row r="692" spans="1:7" hidden="1" x14ac:dyDescent="0.2">
      <c r="A692" t="s">
        <v>5439</v>
      </c>
      <c r="B692">
        <v>10388.202298664601</v>
      </c>
      <c r="C692">
        <v>0</v>
      </c>
      <c r="D692">
        <v>0</v>
      </c>
      <c r="E692">
        <f>Table4[[#This Row],[kapp_slack_ub]]/Table4[[#This Row],[kapp_old]]</f>
        <v>0</v>
      </c>
      <c r="F692" t="str">
        <f>"'PRO-"&amp;_xlfn.TEXTAFTER(Table4[[#This Row],[rxn]],"-",-1)&amp;"'"</f>
        <v>'PRO-rt0697'</v>
      </c>
      <c r="G692">
        <f>_xlfn.XLOOKUP(Table4[[#This Row],[enz]],'[1]Sheet2 (2)'!$A:$A,'[1]Sheet2 (2)'!$B:$B,"")</f>
        <v>1</v>
      </c>
    </row>
    <row r="693" spans="1:7" hidden="1" x14ac:dyDescent="0.2">
      <c r="A693" t="s">
        <v>5440</v>
      </c>
      <c r="B693">
        <v>10388.202298664601</v>
      </c>
      <c r="C693">
        <v>0</v>
      </c>
      <c r="D693">
        <v>0</v>
      </c>
      <c r="E693">
        <f>Table4[[#This Row],[kapp_slack_ub]]/Table4[[#This Row],[kapp_old]]</f>
        <v>0</v>
      </c>
      <c r="F693" t="str">
        <f>"'PRO-"&amp;_xlfn.TEXTAFTER(Table4[[#This Row],[rxn]],"-",-1)&amp;"'"</f>
        <v>'PRO-rt5445'</v>
      </c>
      <c r="G693">
        <f>_xlfn.XLOOKUP(Table4[[#This Row],[enz]],'[1]Sheet2 (2)'!$A:$A,'[1]Sheet2 (2)'!$B:$B,"")</f>
        <v>1</v>
      </c>
    </row>
    <row r="694" spans="1:7" hidden="1" x14ac:dyDescent="0.2">
      <c r="A694" t="s">
        <v>5441</v>
      </c>
      <c r="B694">
        <v>10388.202298664601</v>
      </c>
      <c r="C694">
        <v>0</v>
      </c>
      <c r="D694">
        <v>0</v>
      </c>
      <c r="E694">
        <f>Table4[[#This Row],[kapp_slack_ub]]/Table4[[#This Row],[kapp_old]]</f>
        <v>0</v>
      </c>
      <c r="F694" t="str">
        <f>"'PRO-"&amp;_xlfn.TEXTAFTER(Table4[[#This Row],[rxn]],"-",-1)&amp;"'"</f>
        <v>'PRO-rt6860'</v>
      </c>
      <c r="G694">
        <f>_xlfn.XLOOKUP(Table4[[#This Row],[enz]],'[1]Sheet2 (2)'!$A:$A,'[1]Sheet2 (2)'!$B:$B,"")</f>
        <v>1</v>
      </c>
    </row>
    <row r="695" spans="1:7" hidden="1" x14ac:dyDescent="0.2">
      <c r="A695" t="s">
        <v>5442</v>
      </c>
      <c r="B695">
        <v>10388.202298664601</v>
      </c>
      <c r="C695">
        <v>0</v>
      </c>
      <c r="D695">
        <v>0</v>
      </c>
      <c r="E695">
        <f>Table4[[#This Row],[kapp_slack_ub]]/Table4[[#This Row],[kapp_old]]</f>
        <v>0</v>
      </c>
      <c r="F695" t="str">
        <f>"'PRO-"&amp;_xlfn.TEXTAFTER(Table4[[#This Row],[rxn]],"-",-1)&amp;"'"</f>
        <v>'PRO-rt0697'</v>
      </c>
      <c r="G695">
        <f>_xlfn.XLOOKUP(Table4[[#This Row],[enz]],'[1]Sheet2 (2)'!$A:$A,'[1]Sheet2 (2)'!$B:$B,"")</f>
        <v>1</v>
      </c>
    </row>
    <row r="696" spans="1:7" hidden="1" x14ac:dyDescent="0.2">
      <c r="A696" t="s">
        <v>5443</v>
      </c>
      <c r="B696">
        <v>10388.202298664601</v>
      </c>
      <c r="C696">
        <v>0</v>
      </c>
      <c r="D696">
        <v>0</v>
      </c>
      <c r="E696">
        <f>Table4[[#This Row],[kapp_slack_ub]]/Table4[[#This Row],[kapp_old]]</f>
        <v>0</v>
      </c>
      <c r="F696" t="str">
        <f>"'PRO-"&amp;_xlfn.TEXTAFTER(Table4[[#This Row],[rxn]],"-",-1)&amp;"'"</f>
        <v>'PRO-rt5445'</v>
      </c>
      <c r="G696">
        <f>_xlfn.XLOOKUP(Table4[[#This Row],[enz]],'[1]Sheet2 (2)'!$A:$A,'[1]Sheet2 (2)'!$B:$B,"")</f>
        <v>1</v>
      </c>
    </row>
    <row r="697" spans="1:7" hidden="1" x14ac:dyDescent="0.2">
      <c r="A697" t="s">
        <v>5444</v>
      </c>
      <c r="B697">
        <v>10388.202298664601</v>
      </c>
      <c r="C697">
        <v>0</v>
      </c>
      <c r="D697">
        <v>0</v>
      </c>
      <c r="E697">
        <f>Table4[[#This Row],[kapp_slack_ub]]/Table4[[#This Row],[kapp_old]]</f>
        <v>0</v>
      </c>
      <c r="F697" t="str">
        <f>"'PRO-"&amp;_xlfn.TEXTAFTER(Table4[[#This Row],[rxn]],"-",-1)&amp;"'"</f>
        <v>'PRO-rt6860'</v>
      </c>
      <c r="G697">
        <f>_xlfn.XLOOKUP(Table4[[#This Row],[enz]],'[1]Sheet2 (2)'!$A:$A,'[1]Sheet2 (2)'!$B:$B,"")</f>
        <v>1</v>
      </c>
    </row>
    <row r="698" spans="1:7" hidden="1" x14ac:dyDescent="0.2">
      <c r="A698" t="s">
        <v>5445</v>
      </c>
      <c r="B698">
        <v>10388.202298664601</v>
      </c>
      <c r="C698">
        <v>0</v>
      </c>
      <c r="D698">
        <v>0</v>
      </c>
      <c r="E698">
        <f>Table4[[#This Row],[kapp_slack_ub]]/Table4[[#This Row],[kapp_old]]</f>
        <v>0</v>
      </c>
      <c r="F698" t="str">
        <f>"'PRO-"&amp;_xlfn.TEXTAFTER(Table4[[#This Row],[rxn]],"-",-1)&amp;"'"</f>
        <v>'PRO-rt0697'</v>
      </c>
      <c r="G698">
        <f>_xlfn.XLOOKUP(Table4[[#This Row],[enz]],'[1]Sheet2 (2)'!$A:$A,'[1]Sheet2 (2)'!$B:$B,"")</f>
        <v>1</v>
      </c>
    </row>
    <row r="699" spans="1:7" hidden="1" x14ac:dyDescent="0.2">
      <c r="A699" t="s">
        <v>5446</v>
      </c>
      <c r="B699">
        <v>10388.202298664601</v>
      </c>
      <c r="C699">
        <v>0</v>
      </c>
      <c r="D699">
        <v>0</v>
      </c>
      <c r="E699">
        <f>Table4[[#This Row],[kapp_slack_ub]]/Table4[[#This Row],[kapp_old]]</f>
        <v>0</v>
      </c>
      <c r="F699" t="str">
        <f>"'PRO-"&amp;_xlfn.TEXTAFTER(Table4[[#This Row],[rxn]],"-",-1)&amp;"'"</f>
        <v>'PRO-rt5445'</v>
      </c>
      <c r="G699">
        <f>_xlfn.XLOOKUP(Table4[[#This Row],[enz]],'[1]Sheet2 (2)'!$A:$A,'[1]Sheet2 (2)'!$B:$B,"")</f>
        <v>1</v>
      </c>
    </row>
    <row r="700" spans="1:7" hidden="1" x14ac:dyDescent="0.2">
      <c r="A700" t="s">
        <v>5447</v>
      </c>
      <c r="B700">
        <v>10388.202298664601</v>
      </c>
      <c r="C700">
        <v>0</v>
      </c>
      <c r="D700">
        <v>0</v>
      </c>
      <c r="E700">
        <f>Table4[[#This Row],[kapp_slack_ub]]/Table4[[#This Row],[kapp_old]]</f>
        <v>0</v>
      </c>
      <c r="F700" t="str">
        <f>"'PRO-"&amp;_xlfn.TEXTAFTER(Table4[[#This Row],[rxn]],"-",-1)&amp;"'"</f>
        <v>'PRO-rt6860'</v>
      </c>
      <c r="G700">
        <f>_xlfn.XLOOKUP(Table4[[#This Row],[enz]],'[1]Sheet2 (2)'!$A:$A,'[1]Sheet2 (2)'!$B:$B,"")</f>
        <v>1</v>
      </c>
    </row>
    <row r="701" spans="1:7" hidden="1" x14ac:dyDescent="0.2">
      <c r="A701" t="s">
        <v>5448</v>
      </c>
      <c r="B701">
        <v>10388.202298664601</v>
      </c>
      <c r="C701">
        <v>0</v>
      </c>
      <c r="D701">
        <v>0</v>
      </c>
      <c r="E701">
        <f>Table4[[#This Row],[kapp_slack_ub]]/Table4[[#This Row],[kapp_old]]</f>
        <v>0</v>
      </c>
      <c r="F701" t="str">
        <f>"'PRO-"&amp;_xlfn.TEXTAFTER(Table4[[#This Row],[rxn]],"-",-1)&amp;"'"</f>
        <v>'PRO-rt0517'</v>
      </c>
      <c r="G701">
        <f>_xlfn.XLOOKUP(Table4[[#This Row],[enz]],'[1]Sheet2 (2)'!$A:$A,'[1]Sheet2 (2)'!$B:$B,"")</f>
        <v>1</v>
      </c>
    </row>
    <row r="702" spans="1:7" hidden="1" x14ac:dyDescent="0.2">
      <c r="A702" t="s">
        <v>5449</v>
      </c>
      <c r="B702">
        <v>10388.202298664601</v>
      </c>
      <c r="C702">
        <v>0</v>
      </c>
      <c r="D702">
        <v>0</v>
      </c>
      <c r="E702">
        <f>Table4[[#This Row],[kapp_slack_ub]]/Table4[[#This Row],[kapp_old]]</f>
        <v>0</v>
      </c>
      <c r="F702" t="str">
        <f>"'PRO-"&amp;_xlfn.TEXTAFTER(Table4[[#This Row],[rxn]],"-",-1)&amp;"'"</f>
        <v>'PRO-rt0697'</v>
      </c>
      <c r="G702">
        <f>_xlfn.XLOOKUP(Table4[[#This Row],[enz]],'[1]Sheet2 (2)'!$A:$A,'[1]Sheet2 (2)'!$B:$B,"")</f>
        <v>1</v>
      </c>
    </row>
    <row r="703" spans="1:7" hidden="1" x14ac:dyDescent="0.2">
      <c r="A703" t="s">
        <v>5450</v>
      </c>
      <c r="B703">
        <v>10388.202298664601</v>
      </c>
      <c r="C703">
        <v>0</v>
      </c>
      <c r="D703">
        <v>0</v>
      </c>
      <c r="E703">
        <f>Table4[[#This Row],[kapp_slack_ub]]/Table4[[#This Row],[kapp_old]]</f>
        <v>0</v>
      </c>
      <c r="F703" t="str">
        <f>"'PRO-"&amp;_xlfn.TEXTAFTER(Table4[[#This Row],[rxn]],"-",-1)&amp;"'"</f>
        <v>'PRO-rt5445'</v>
      </c>
      <c r="G703">
        <f>_xlfn.XLOOKUP(Table4[[#This Row],[enz]],'[1]Sheet2 (2)'!$A:$A,'[1]Sheet2 (2)'!$B:$B,"")</f>
        <v>1</v>
      </c>
    </row>
    <row r="704" spans="1:7" hidden="1" x14ac:dyDescent="0.2">
      <c r="A704" t="s">
        <v>5451</v>
      </c>
      <c r="B704">
        <v>10388.202298664601</v>
      </c>
      <c r="C704">
        <v>0</v>
      </c>
      <c r="D704">
        <v>0</v>
      </c>
      <c r="E704">
        <f>Table4[[#This Row],[kapp_slack_ub]]/Table4[[#This Row],[kapp_old]]</f>
        <v>0</v>
      </c>
      <c r="F704" t="str">
        <f>"'PRO-"&amp;_xlfn.TEXTAFTER(Table4[[#This Row],[rxn]],"-",-1)&amp;"'"</f>
        <v>'PRO-rt6860'</v>
      </c>
      <c r="G704">
        <f>_xlfn.XLOOKUP(Table4[[#This Row],[enz]],'[1]Sheet2 (2)'!$A:$A,'[1]Sheet2 (2)'!$B:$B,"")</f>
        <v>1</v>
      </c>
    </row>
    <row r="705" spans="1:7" hidden="1" x14ac:dyDescent="0.2">
      <c r="A705" t="s">
        <v>5452</v>
      </c>
      <c r="B705">
        <v>10388.202298664601</v>
      </c>
      <c r="C705">
        <v>0</v>
      </c>
      <c r="D705">
        <v>0</v>
      </c>
      <c r="E705">
        <f>Table4[[#This Row],[kapp_slack_ub]]/Table4[[#This Row],[kapp_old]]</f>
        <v>0</v>
      </c>
      <c r="F705" t="str">
        <f>"'PRO-"&amp;_xlfn.TEXTAFTER(Table4[[#This Row],[rxn]],"-",-1)&amp;"'"</f>
        <v>'PRO-rt0517'</v>
      </c>
      <c r="G705">
        <f>_xlfn.XLOOKUP(Table4[[#This Row],[enz]],'[1]Sheet2 (2)'!$A:$A,'[1]Sheet2 (2)'!$B:$B,"")</f>
        <v>1</v>
      </c>
    </row>
    <row r="706" spans="1:7" hidden="1" x14ac:dyDescent="0.2">
      <c r="A706" t="s">
        <v>5453</v>
      </c>
      <c r="B706">
        <v>10388.202298664601</v>
      </c>
      <c r="C706">
        <v>0</v>
      </c>
      <c r="D706">
        <v>0</v>
      </c>
      <c r="E706">
        <f>Table4[[#This Row],[kapp_slack_ub]]/Table4[[#This Row],[kapp_old]]</f>
        <v>0</v>
      </c>
      <c r="F706" t="str">
        <f>"'PRO-"&amp;_xlfn.TEXTAFTER(Table4[[#This Row],[rxn]],"-",-1)&amp;"'"</f>
        <v>'PRO-rt0697'</v>
      </c>
      <c r="G706">
        <f>_xlfn.XLOOKUP(Table4[[#This Row],[enz]],'[1]Sheet2 (2)'!$A:$A,'[1]Sheet2 (2)'!$B:$B,"")</f>
        <v>1</v>
      </c>
    </row>
    <row r="707" spans="1:7" hidden="1" x14ac:dyDescent="0.2">
      <c r="A707" t="s">
        <v>5454</v>
      </c>
      <c r="B707">
        <v>10388.202298664601</v>
      </c>
      <c r="C707">
        <v>0</v>
      </c>
      <c r="D707">
        <v>0</v>
      </c>
      <c r="E707">
        <f>Table4[[#This Row],[kapp_slack_ub]]/Table4[[#This Row],[kapp_old]]</f>
        <v>0</v>
      </c>
      <c r="F707" t="str">
        <f>"'PRO-"&amp;_xlfn.TEXTAFTER(Table4[[#This Row],[rxn]],"-",-1)&amp;"'"</f>
        <v>'PRO-rt5445'</v>
      </c>
      <c r="G707">
        <f>_xlfn.XLOOKUP(Table4[[#This Row],[enz]],'[1]Sheet2 (2)'!$A:$A,'[1]Sheet2 (2)'!$B:$B,"")</f>
        <v>1</v>
      </c>
    </row>
    <row r="708" spans="1:7" hidden="1" x14ac:dyDescent="0.2">
      <c r="A708" t="s">
        <v>5455</v>
      </c>
      <c r="B708">
        <v>10388.202298664601</v>
      </c>
      <c r="C708">
        <v>0</v>
      </c>
      <c r="D708">
        <v>0</v>
      </c>
      <c r="E708">
        <f>Table4[[#This Row],[kapp_slack_ub]]/Table4[[#This Row],[kapp_old]]</f>
        <v>0</v>
      </c>
      <c r="F708" t="str">
        <f>"'PRO-"&amp;_xlfn.TEXTAFTER(Table4[[#This Row],[rxn]],"-",-1)&amp;"'"</f>
        <v>'PRO-rt6860'</v>
      </c>
      <c r="G708">
        <f>_xlfn.XLOOKUP(Table4[[#This Row],[enz]],'[1]Sheet2 (2)'!$A:$A,'[1]Sheet2 (2)'!$B:$B,"")</f>
        <v>1</v>
      </c>
    </row>
    <row r="709" spans="1:7" hidden="1" x14ac:dyDescent="0.2">
      <c r="A709" t="s">
        <v>5456</v>
      </c>
      <c r="B709">
        <v>10388.202298664601</v>
      </c>
      <c r="C709">
        <v>0</v>
      </c>
      <c r="D709">
        <v>0</v>
      </c>
      <c r="E709">
        <f>Table4[[#This Row],[kapp_slack_ub]]/Table4[[#This Row],[kapp_old]]</f>
        <v>0</v>
      </c>
      <c r="F709" t="str">
        <f>"'PRO-"&amp;_xlfn.TEXTAFTER(Table4[[#This Row],[rxn]],"-",-1)&amp;"'"</f>
        <v>'PRO-rt0697'</v>
      </c>
      <c r="G709">
        <f>_xlfn.XLOOKUP(Table4[[#This Row],[enz]],'[1]Sheet2 (2)'!$A:$A,'[1]Sheet2 (2)'!$B:$B,"")</f>
        <v>1</v>
      </c>
    </row>
    <row r="710" spans="1:7" hidden="1" x14ac:dyDescent="0.2">
      <c r="A710" t="s">
        <v>5457</v>
      </c>
      <c r="B710">
        <v>10388.202298664601</v>
      </c>
      <c r="C710">
        <v>0</v>
      </c>
      <c r="D710">
        <v>0</v>
      </c>
      <c r="E710">
        <f>Table4[[#This Row],[kapp_slack_ub]]/Table4[[#This Row],[kapp_old]]</f>
        <v>0</v>
      </c>
      <c r="F710" t="str">
        <f>"'PRO-"&amp;_xlfn.TEXTAFTER(Table4[[#This Row],[rxn]],"-",-1)&amp;"'"</f>
        <v>'PRO-rt5445'</v>
      </c>
      <c r="G710">
        <f>_xlfn.XLOOKUP(Table4[[#This Row],[enz]],'[1]Sheet2 (2)'!$A:$A,'[1]Sheet2 (2)'!$B:$B,"")</f>
        <v>1</v>
      </c>
    </row>
    <row r="711" spans="1:7" hidden="1" x14ac:dyDescent="0.2">
      <c r="A711" t="s">
        <v>5458</v>
      </c>
      <c r="B711">
        <v>10388.202298664601</v>
      </c>
      <c r="C711">
        <v>0</v>
      </c>
      <c r="D711">
        <v>0</v>
      </c>
      <c r="E711">
        <f>Table4[[#This Row],[kapp_slack_ub]]/Table4[[#This Row],[kapp_old]]</f>
        <v>0</v>
      </c>
      <c r="F711" t="str">
        <f>"'PRO-"&amp;_xlfn.TEXTAFTER(Table4[[#This Row],[rxn]],"-",-1)&amp;"'"</f>
        <v>'PRO-rt6860'</v>
      </c>
      <c r="G711">
        <f>_xlfn.XLOOKUP(Table4[[#This Row],[enz]],'[1]Sheet2 (2)'!$A:$A,'[1]Sheet2 (2)'!$B:$B,"")</f>
        <v>1</v>
      </c>
    </row>
    <row r="712" spans="1:7" hidden="1" x14ac:dyDescent="0.2">
      <c r="A712" t="s">
        <v>5459</v>
      </c>
      <c r="B712">
        <v>10388.202298664601</v>
      </c>
      <c r="C712">
        <v>0</v>
      </c>
      <c r="D712">
        <v>0</v>
      </c>
      <c r="E712">
        <f>Table4[[#This Row],[kapp_slack_ub]]/Table4[[#This Row],[kapp_old]]</f>
        <v>0</v>
      </c>
      <c r="F712" t="str">
        <f>"'PRO-"&amp;_xlfn.TEXTAFTER(Table4[[#This Row],[rxn]],"-",-1)&amp;"'"</f>
        <v>'PRO-rt0697'</v>
      </c>
      <c r="G712">
        <f>_xlfn.XLOOKUP(Table4[[#This Row],[enz]],'[1]Sheet2 (2)'!$A:$A,'[1]Sheet2 (2)'!$B:$B,"")</f>
        <v>1</v>
      </c>
    </row>
    <row r="713" spans="1:7" hidden="1" x14ac:dyDescent="0.2">
      <c r="A713" t="s">
        <v>5460</v>
      </c>
      <c r="B713">
        <v>10388.202298664601</v>
      </c>
      <c r="C713">
        <v>0</v>
      </c>
      <c r="D713">
        <v>0</v>
      </c>
      <c r="E713">
        <f>Table4[[#This Row],[kapp_slack_ub]]/Table4[[#This Row],[kapp_old]]</f>
        <v>0</v>
      </c>
      <c r="F713" t="str">
        <f>"'PRO-"&amp;_xlfn.TEXTAFTER(Table4[[#This Row],[rxn]],"-",-1)&amp;"'"</f>
        <v>'PRO-rt5445'</v>
      </c>
      <c r="G713">
        <f>_xlfn.XLOOKUP(Table4[[#This Row],[enz]],'[1]Sheet2 (2)'!$A:$A,'[1]Sheet2 (2)'!$B:$B,"")</f>
        <v>1</v>
      </c>
    </row>
    <row r="714" spans="1:7" hidden="1" x14ac:dyDescent="0.2">
      <c r="A714" t="s">
        <v>5461</v>
      </c>
      <c r="B714">
        <v>10388.202298664601</v>
      </c>
      <c r="C714">
        <v>0</v>
      </c>
      <c r="D714">
        <v>0</v>
      </c>
      <c r="E714">
        <f>Table4[[#This Row],[kapp_slack_ub]]/Table4[[#This Row],[kapp_old]]</f>
        <v>0</v>
      </c>
      <c r="F714" t="str">
        <f>"'PRO-"&amp;_xlfn.TEXTAFTER(Table4[[#This Row],[rxn]],"-",-1)&amp;"'"</f>
        <v>'PRO-rt6860'</v>
      </c>
      <c r="G714">
        <f>_xlfn.XLOOKUP(Table4[[#This Row],[enz]],'[1]Sheet2 (2)'!$A:$A,'[1]Sheet2 (2)'!$B:$B,"")</f>
        <v>1</v>
      </c>
    </row>
    <row r="715" spans="1:7" hidden="1" x14ac:dyDescent="0.2">
      <c r="A715" t="s">
        <v>5462</v>
      </c>
      <c r="B715">
        <v>10388.202298664601</v>
      </c>
      <c r="C715">
        <v>0</v>
      </c>
      <c r="D715">
        <v>0</v>
      </c>
      <c r="E715">
        <f>Table4[[#This Row],[kapp_slack_ub]]/Table4[[#This Row],[kapp_old]]</f>
        <v>0</v>
      </c>
      <c r="F715" t="str">
        <f>"'PRO-"&amp;_xlfn.TEXTAFTER(Table4[[#This Row],[rxn]],"-",-1)&amp;"'"</f>
        <v>'PRO-rt0517'</v>
      </c>
      <c r="G715">
        <f>_xlfn.XLOOKUP(Table4[[#This Row],[enz]],'[1]Sheet2 (2)'!$A:$A,'[1]Sheet2 (2)'!$B:$B,"")</f>
        <v>1</v>
      </c>
    </row>
    <row r="716" spans="1:7" hidden="1" x14ac:dyDescent="0.2">
      <c r="A716" t="s">
        <v>5463</v>
      </c>
      <c r="B716">
        <v>10388.202298664601</v>
      </c>
      <c r="C716">
        <v>0</v>
      </c>
      <c r="D716">
        <v>0</v>
      </c>
      <c r="E716">
        <f>Table4[[#This Row],[kapp_slack_ub]]/Table4[[#This Row],[kapp_old]]</f>
        <v>0</v>
      </c>
      <c r="F716" t="str">
        <f>"'PRO-"&amp;_xlfn.TEXTAFTER(Table4[[#This Row],[rxn]],"-",-1)&amp;"'"</f>
        <v>'PRO-rt0697'</v>
      </c>
      <c r="G716">
        <f>_xlfn.XLOOKUP(Table4[[#This Row],[enz]],'[1]Sheet2 (2)'!$A:$A,'[1]Sheet2 (2)'!$B:$B,"")</f>
        <v>1</v>
      </c>
    </row>
    <row r="717" spans="1:7" hidden="1" x14ac:dyDescent="0.2">
      <c r="A717" t="s">
        <v>5464</v>
      </c>
      <c r="B717">
        <v>10388.202298664601</v>
      </c>
      <c r="C717">
        <v>0</v>
      </c>
      <c r="D717">
        <v>0</v>
      </c>
      <c r="E717">
        <f>Table4[[#This Row],[kapp_slack_ub]]/Table4[[#This Row],[kapp_old]]</f>
        <v>0</v>
      </c>
      <c r="F717" t="str">
        <f>"'PRO-"&amp;_xlfn.TEXTAFTER(Table4[[#This Row],[rxn]],"-",-1)&amp;"'"</f>
        <v>'PRO-rt5445'</v>
      </c>
      <c r="G717">
        <f>_xlfn.XLOOKUP(Table4[[#This Row],[enz]],'[1]Sheet2 (2)'!$A:$A,'[1]Sheet2 (2)'!$B:$B,"")</f>
        <v>1</v>
      </c>
    </row>
    <row r="718" spans="1:7" hidden="1" x14ac:dyDescent="0.2">
      <c r="A718" t="s">
        <v>5465</v>
      </c>
      <c r="B718">
        <v>10388.202298664601</v>
      </c>
      <c r="C718">
        <v>0</v>
      </c>
      <c r="D718">
        <v>0</v>
      </c>
      <c r="E718">
        <f>Table4[[#This Row],[kapp_slack_ub]]/Table4[[#This Row],[kapp_old]]</f>
        <v>0</v>
      </c>
      <c r="F718" t="str">
        <f>"'PRO-"&amp;_xlfn.TEXTAFTER(Table4[[#This Row],[rxn]],"-",-1)&amp;"'"</f>
        <v>'PRO-rt6860'</v>
      </c>
      <c r="G718">
        <f>_xlfn.XLOOKUP(Table4[[#This Row],[enz]],'[1]Sheet2 (2)'!$A:$A,'[1]Sheet2 (2)'!$B:$B,"")</f>
        <v>1</v>
      </c>
    </row>
    <row r="719" spans="1:7" hidden="1" x14ac:dyDescent="0.2">
      <c r="A719" t="s">
        <v>5466</v>
      </c>
      <c r="B719">
        <v>10388.202298664601</v>
      </c>
      <c r="C719">
        <v>0</v>
      </c>
      <c r="D719">
        <v>0</v>
      </c>
      <c r="E719">
        <f>Table4[[#This Row],[kapp_slack_ub]]/Table4[[#This Row],[kapp_old]]</f>
        <v>0</v>
      </c>
      <c r="F719" t="str">
        <f>"'PRO-"&amp;_xlfn.TEXTAFTER(Table4[[#This Row],[rxn]],"-",-1)&amp;"'"</f>
        <v>'PRO-rt0517'</v>
      </c>
      <c r="G719">
        <f>_xlfn.XLOOKUP(Table4[[#This Row],[enz]],'[1]Sheet2 (2)'!$A:$A,'[1]Sheet2 (2)'!$B:$B,"")</f>
        <v>1</v>
      </c>
    </row>
    <row r="720" spans="1:7" hidden="1" x14ac:dyDescent="0.2">
      <c r="A720" t="s">
        <v>5467</v>
      </c>
      <c r="B720">
        <v>10388.202298664601</v>
      </c>
      <c r="C720">
        <v>0</v>
      </c>
      <c r="D720">
        <v>0</v>
      </c>
      <c r="E720">
        <f>Table4[[#This Row],[kapp_slack_ub]]/Table4[[#This Row],[kapp_old]]</f>
        <v>0</v>
      </c>
      <c r="F720" t="str">
        <f>"'PRO-"&amp;_xlfn.TEXTAFTER(Table4[[#This Row],[rxn]],"-",-1)&amp;"'"</f>
        <v>'PRO-rt0697'</v>
      </c>
      <c r="G720">
        <f>_xlfn.XLOOKUP(Table4[[#This Row],[enz]],'[1]Sheet2 (2)'!$A:$A,'[1]Sheet2 (2)'!$B:$B,"")</f>
        <v>1</v>
      </c>
    </row>
    <row r="721" spans="1:7" hidden="1" x14ac:dyDescent="0.2">
      <c r="A721" t="s">
        <v>5468</v>
      </c>
      <c r="B721">
        <v>10388.202298664601</v>
      </c>
      <c r="C721">
        <v>0</v>
      </c>
      <c r="D721">
        <v>0</v>
      </c>
      <c r="E721">
        <f>Table4[[#This Row],[kapp_slack_ub]]/Table4[[#This Row],[kapp_old]]</f>
        <v>0</v>
      </c>
      <c r="F721" t="str">
        <f>"'PRO-"&amp;_xlfn.TEXTAFTER(Table4[[#This Row],[rxn]],"-",-1)&amp;"'"</f>
        <v>'PRO-rt5445'</v>
      </c>
      <c r="G721">
        <f>_xlfn.XLOOKUP(Table4[[#This Row],[enz]],'[1]Sheet2 (2)'!$A:$A,'[1]Sheet2 (2)'!$B:$B,"")</f>
        <v>1</v>
      </c>
    </row>
    <row r="722" spans="1:7" hidden="1" x14ac:dyDescent="0.2">
      <c r="A722" t="s">
        <v>5469</v>
      </c>
      <c r="B722">
        <v>10388.202298664601</v>
      </c>
      <c r="C722">
        <v>0</v>
      </c>
      <c r="D722">
        <v>0</v>
      </c>
      <c r="E722">
        <f>Table4[[#This Row],[kapp_slack_ub]]/Table4[[#This Row],[kapp_old]]</f>
        <v>0</v>
      </c>
      <c r="F722" t="str">
        <f>"'PRO-"&amp;_xlfn.TEXTAFTER(Table4[[#This Row],[rxn]],"-",-1)&amp;"'"</f>
        <v>'PRO-rt6860'</v>
      </c>
      <c r="G722">
        <f>_xlfn.XLOOKUP(Table4[[#This Row],[enz]],'[1]Sheet2 (2)'!$A:$A,'[1]Sheet2 (2)'!$B:$B,"")</f>
        <v>1</v>
      </c>
    </row>
    <row r="723" spans="1:7" hidden="1" x14ac:dyDescent="0.2">
      <c r="A723" t="s">
        <v>5470</v>
      </c>
      <c r="B723">
        <v>10388.202298664601</v>
      </c>
      <c r="C723">
        <v>0</v>
      </c>
      <c r="D723">
        <v>0</v>
      </c>
      <c r="E723">
        <f>Table4[[#This Row],[kapp_slack_ub]]/Table4[[#This Row],[kapp_old]]</f>
        <v>0</v>
      </c>
      <c r="F723" t="str">
        <f>"'PRO-"&amp;_xlfn.TEXTAFTER(Table4[[#This Row],[rxn]],"-",-1)&amp;"'"</f>
        <v>'PRO-rt0517'</v>
      </c>
      <c r="G723">
        <f>_xlfn.XLOOKUP(Table4[[#This Row],[enz]],'[1]Sheet2 (2)'!$A:$A,'[1]Sheet2 (2)'!$B:$B,"")</f>
        <v>1</v>
      </c>
    </row>
    <row r="724" spans="1:7" hidden="1" x14ac:dyDescent="0.2">
      <c r="A724" t="s">
        <v>5471</v>
      </c>
      <c r="B724">
        <v>10388.202298664601</v>
      </c>
      <c r="C724">
        <v>0</v>
      </c>
      <c r="D724">
        <v>0</v>
      </c>
      <c r="E724">
        <f>Table4[[#This Row],[kapp_slack_ub]]/Table4[[#This Row],[kapp_old]]</f>
        <v>0</v>
      </c>
      <c r="F724" t="str">
        <f>"'PRO-"&amp;_xlfn.TEXTAFTER(Table4[[#This Row],[rxn]],"-",-1)&amp;"'"</f>
        <v>'PRO-rt0697'</v>
      </c>
      <c r="G724">
        <f>_xlfn.XLOOKUP(Table4[[#This Row],[enz]],'[1]Sheet2 (2)'!$A:$A,'[1]Sheet2 (2)'!$B:$B,"")</f>
        <v>1</v>
      </c>
    </row>
    <row r="725" spans="1:7" hidden="1" x14ac:dyDescent="0.2">
      <c r="A725" t="s">
        <v>5472</v>
      </c>
      <c r="B725">
        <v>10388.202298664601</v>
      </c>
      <c r="C725">
        <v>0</v>
      </c>
      <c r="D725">
        <v>0</v>
      </c>
      <c r="E725">
        <f>Table4[[#This Row],[kapp_slack_ub]]/Table4[[#This Row],[kapp_old]]</f>
        <v>0</v>
      </c>
      <c r="F725" t="str">
        <f>"'PRO-"&amp;_xlfn.TEXTAFTER(Table4[[#This Row],[rxn]],"-",-1)&amp;"'"</f>
        <v>'PRO-rt5445'</v>
      </c>
      <c r="G725">
        <f>_xlfn.XLOOKUP(Table4[[#This Row],[enz]],'[1]Sheet2 (2)'!$A:$A,'[1]Sheet2 (2)'!$B:$B,"")</f>
        <v>1</v>
      </c>
    </row>
    <row r="726" spans="1:7" hidden="1" x14ac:dyDescent="0.2">
      <c r="A726" t="s">
        <v>5473</v>
      </c>
      <c r="B726">
        <v>10388.202298664601</v>
      </c>
      <c r="C726">
        <v>0</v>
      </c>
      <c r="D726">
        <v>0</v>
      </c>
      <c r="E726">
        <f>Table4[[#This Row],[kapp_slack_ub]]/Table4[[#This Row],[kapp_old]]</f>
        <v>0</v>
      </c>
      <c r="F726" t="str">
        <f>"'PRO-"&amp;_xlfn.TEXTAFTER(Table4[[#This Row],[rxn]],"-",-1)&amp;"'"</f>
        <v>'PRO-rt6860'</v>
      </c>
      <c r="G726">
        <f>_xlfn.XLOOKUP(Table4[[#This Row],[enz]],'[1]Sheet2 (2)'!$A:$A,'[1]Sheet2 (2)'!$B:$B,"")</f>
        <v>1</v>
      </c>
    </row>
    <row r="727" spans="1:7" hidden="1" x14ac:dyDescent="0.2">
      <c r="A727" t="s">
        <v>5474</v>
      </c>
      <c r="B727">
        <v>10388.202298664601</v>
      </c>
      <c r="C727">
        <v>0</v>
      </c>
      <c r="D727">
        <v>0</v>
      </c>
      <c r="E727">
        <f>Table4[[#This Row],[kapp_slack_ub]]/Table4[[#This Row],[kapp_old]]</f>
        <v>0</v>
      </c>
      <c r="F727" t="str">
        <f>"'PRO-"&amp;_xlfn.TEXTAFTER(Table4[[#This Row],[rxn]],"-",-1)&amp;"'"</f>
        <v>'PRO-rt0517'</v>
      </c>
      <c r="G727">
        <f>_xlfn.XLOOKUP(Table4[[#This Row],[enz]],'[1]Sheet2 (2)'!$A:$A,'[1]Sheet2 (2)'!$B:$B,"")</f>
        <v>1</v>
      </c>
    </row>
    <row r="728" spans="1:7" hidden="1" x14ac:dyDescent="0.2">
      <c r="A728" t="s">
        <v>5475</v>
      </c>
      <c r="B728">
        <v>10388.202298664601</v>
      </c>
      <c r="C728">
        <v>0</v>
      </c>
      <c r="D728">
        <v>0</v>
      </c>
      <c r="E728">
        <f>Table4[[#This Row],[kapp_slack_ub]]/Table4[[#This Row],[kapp_old]]</f>
        <v>0</v>
      </c>
      <c r="F728" t="str">
        <f>"'PRO-"&amp;_xlfn.TEXTAFTER(Table4[[#This Row],[rxn]],"-",-1)&amp;"'"</f>
        <v>'PRO-rt0697'</v>
      </c>
      <c r="G728">
        <f>_xlfn.XLOOKUP(Table4[[#This Row],[enz]],'[1]Sheet2 (2)'!$A:$A,'[1]Sheet2 (2)'!$B:$B,"")</f>
        <v>1</v>
      </c>
    </row>
    <row r="729" spans="1:7" hidden="1" x14ac:dyDescent="0.2">
      <c r="A729" t="s">
        <v>5476</v>
      </c>
      <c r="B729">
        <v>10388.202298664601</v>
      </c>
      <c r="C729">
        <v>0</v>
      </c>
      <c r="D729">
        <v>0</v>
      </c>
      <c r="E729">
        <f>Table4[[#This Row],[kapp_slack_ub]]/Table4[[#This Row],[kapp_old]]</f>
        <v>0</v>
      </c>
      <c r="F729" t="str">
        <f>"'PRO-"&amp;_xlfn.TEXTAFTER(Table4[[#This Row],[rxn]],"-",-1)&amp;"'"</f>
        <v>'PRO-rt5445'</v>
      </c>
      <c r="G729">
        <f>_xlfn.XLOOKUP(Table4[[#This Row],[enz]],'[1]Sheet2 (2)'!$A:$A,'[1]Sheet2 (2)'!$B:$B,"")</f>
        <v>1</v>
      </c>
    </row>
    <row r="730" spans="1:7" hidden="1" x14ac:dyDescent="0.2">
      <c r="A730" t="s">
        <v>5477</v>
      </c>
      <c r="B730">
        <v>10388.202298664601</v>
      </c>
      <c r="C730">
        <v>0</v>
      </c>
      <c r="D730">
        <v>0</v>
      </c>
      <c r="E730">
        <f>Table4[[#This Row],[kapp_slack_ub]]/Table4[[#This Row],[kapp_old]]</f>
        <v>0</v>
      </c>
      <c r="F730" t="str">
        <f>"'PRO-"&amp;_xlfn.TEXTAFTER(Table4[[#This Row],[rxn]],"-",-1)&amp;"'"</f>
        <v>'PRO-rt6860'</v>
      </c>
      <c r="G730">
        <f>_xlfn.XLOOKUP(Table4[[#This Row],[enz]],'[1]Sheet2 (2)'!$A:$A,'[1]Sheet2 (2)'!$B:$B,"")</f>
        <v>1</v>
      </c>
    </row>
    <row r="731" spans="1:7" hidden="1" x14ac:dyDescent="0.2">
      <c r="A731" t="s">
        <v>5478</v>
      </c>
      <c r="B731">
        <v>10388.202298664601</v>
      </c>
      <c r="C731">
        <v>0</v>
      </c>
      <c r="D731">
        <v>0</v>
      </c>
      <c r="E731">
        <f>Table4[[#This Row],[kapp_slack_ub]]/Table4[[#This Row],[kapp_old]]</f>
        <v>0</v>
      </c>
      <c r="F731" t="str">
        <f>"'PRO-"&amp;_xlfn.TEXTAFTER(Table4[[#This Row],[rxn]],"-",-1)&amp;"'"</f>
        <v>'PRO-rt0517'</v>
      </c>
      <c r="G731">
        <f>_xlfn.XLOOKUP(Table4[[#This Row],[enz]],'[1]Sheet2 (2)'!$A:$A,'[1]Sheet2 (2)'!$B:$B,"")</f>
        <v>1</v>
      </c>
    </row>
    <row r="732" spans="1:7" hidden="1" x14ac:dyDescent="0.2">
      <c r="A732" t="s">
        <v>5479</v>
      </c>
      <c r="B732">
        <v>10388.202298664601</v>
      </c>
      <c r="C732">
        <v>0</v>
      </c>
      <c r="D732">
        <v>0</v>
      </c>
      <c r="E732">
        <f>Table4[[#This Row],[kapp_slack_ub]]/Table4[[#This Row],[kapp_old]]</f>
        <v>0</v>
      </c>
      <c r="F732" t="str">
        <f>"'PRO-"&amp;_xlfn.TEXTAFTER(Table4[[#This Row],[rxn]],"-",-1)&amp;"'"</f>
        <v>'PRO-rt0697'</v>
      </c>
      <c r="G732">
        <f>_xlfn.XLOOKUP(Table4[[#This Row],[enz]],'[1]Sheet2 (2)'!$A:$A,'[1]Sheet2 (2)'!$B:$B,"")</f>
        <v>1</v>
      </c>
    </row>
    <row r="733" spans="1:7" hidden="1" x14ac:dyDescent="0.2">
      <c r="A733" t="s">
        <v>5480</v>
      </c>
      <c r="B733">
        <v>10388.202298664601</v>
      </c>
      <c r="C733">
        <v>0</v>
      </c>
      <c r="D733">
        <v>0</v>
      </c>
      <c r="E733">
        <f>Table4[[#This Row],[kapp_slack_ub]]/Table4[[#This Row],[kapp_old]]</f>
        <v>0</v>
      </c>
      <c r="F733" t="str">
        <f>"'PRO-"&amp;_xlfn.TEXTAFTER(Table4[[#This Row],[rxn]],"-",-1)&amp;"'"</f>
        <v>'PRO-rt5445'</v>
      </c>
      <c r="G733">
        <f>_xlfn.XLOOKUP(Table4[[#This Row],[enz]],'[1]Sheet2 (2)'!$A:$A,'[1]Sheet2 (2)'!$B:$B,"")</f>
        <v>1</v>
      </c>
    </row>
    <row r="734" spans="1:7" hidden="1" x14ac:dyDescent="0.2">
      <c r="A734" t="s">
        <v>5481</v>
      </c>
      <c r="B734">
        <v>10388.202298664601</v>
      </c>
      <c r="C734">
        <v>0</v>
      </c>
      <c r="D734">
        <v>0</v>
      </c>
      <c r="E734">
        <f>Table4[[#This Row],[kapp_slack_ub]]/Table4[[#This Row],[kapp_old]]</f>
        <v>0</v>
      </c>
      <c r="F734" t="str">
        <f>"'PRO-"&amp;_xlfn.TEXTAFTER(Table4[[#This Row],[rxn]],"-",-1)&amp;"'"</f>
        <v>'PRO-rt6860'</v>
      </c>
      <c r="G734">
        <f>_xlfn.XLOOKUP(Table4[[#This Row],[enz]],'[1]Sheet2 (2)'!$A:$A,'[1]Sheet2 (2)'!$B:$B,"")</f>
        <v>1</v>
      </c>
    </row>
    <row r="735" spans="1:7" hidden="1" x14ac:dyDescent="0.2">
      <c r="A735" t="s">
        <v>2850</v>
      </c>
      <c r="B735">
        <v>8580.9920449712699</v>
      </c>
      <c r="C735">
        <v>0</v>
      </c>
      <c r="D735">
        <v>0</v>
      </c>
      <c r="E735">
        <f>Table4[[#This Row],[kapp_slack_ub]]/Table4[[#This Row],[kapp_old]]</f>
        <v>0</v>
      </c>
      <c r="F735" t="str">
        <f>"'PRO-"&amp;_xlfn.TEXTAFTER(Table4[[#This Row],[rxn]],"-",-1)&amp;"'"</f>
        <v>'PRO-rt0310'</v>
      </c>
      <c r="G735">
        <f>_xlfn.XLOOKUP(Table4[[#This Row],[enz]],'[1]Sheet2 (2)'!$A:$A,'[1]Sheet2 (2)'!$B:$B,"")</f>
        <v>1</v>
      </c>
    </row>
    <row r="736" spans="1:7" hidden="1" x14ac:dyDescent="0.2">
      <c r="A736" t="s">
        <v>5482</v>
      </c>
      <c r="B736">
        <v>10388.202298664601</v>
      </c>
      <c r="C736">
        <v>0</v>
      </c>
      <c r="D736">
        <v>0</v>
      </c>
      <c r="E736">
        <f>Table4[[#This Row],[kapp_slack_ub]]/Table4[[#This Row],[kapp_old]]</f>
        <v>0</v>
      </c>
      <c r="F736" t="str">
        <f>"'PRO-"&amp;_xlfn.TEXTAFTER(Table4[[#This Row],[rxn]],"-",-1)&amp;"'"</f>
        <v>'PRO-rt0517'</v>
      </c>
      <c r="G736">
        <f>_xlfn.XLOOKUP(Table4[[#This Row],[enz]],'[1]Sheet2 (2)'!$A:$A,'[1]Sheet2 (2)'!$B:$B,"")</f>
        <v>1</v>
      </c>
    </row>
    <row r="737" spans="1:7" hidden="1" x14ac:dyDescent="0.2">
      <c r="A737" t="s">
        <v>5483</v>
      </c>
      <c r="B737">
        <v>10388.202298664601</v>
      </c>
      <c r="C737">
        <v>0</v>
      </c>
      <c r="D737">
        <v>0</v>
      </c>
      <c r="E737">
        <f>Table4[[#This Row],[kapp_slack_ub]]/Table4[[#This Row],[kapp_old]]</f>
        <v>0</v>
      </c>
      <c r="F737" t="str">
        <f>"'PRO-"&amp;_xlfn.TEXTAFTER(Table4[[#This Row],[rxn]],"-",-1)&amp;"'"</f>
        <v>'PRO-rt0697'</v>
      </c>
      <c r="G737">
        <f>_xlfn.XLOOKUP(Table4[[#This Row],[enz]],'[1]Sheet2 (2)'!$A:$A,'[1]Sheet2 (2)'!$B:$B,"")</f>
        <v>1</v>
      </c>
    </row>
    <row r="738" spans="1:7" hidden="1" x14ac:dyDescent="0.2">
      <c r="A738" t="s">
        <v>5484</v>
      </c>
      <c r="B738">
        <v>10388.202298664601</v>
      </c>
      <c r="C738">
        <v>0</v>
      </c>
      <c r="D738">
        <v>0</v>
      </c>
      <c r="E738">
        <f>Table4[[#This Row],[kapp_slack_ub]]/Table4[[#This Row],[kapp_old]]</f>
        <v>0</v>
      </c>
      <c r="F738" t="str">
        <f>"'PRO-"&amp;_xlfn.TEXTAFTER(Table4[[#This Row],[rxn]],"-",-1)&amp;"'"</f>
        <v>'PRO-rt5445'</v>
      </c>
      <c r="G738">
        <f>_xlfn.XLOOKUP(Table4[[#This Row],[enz]],'[1]Sheet2 (2)'!$A:$A,'[1]Sheet2 (2)'!$B:$B,"")</f>
        <v>1</v>
      </c>
    </row>
    <row r="739" spans="1:7" hidden="1" x14ac:dyDescent="0.2">
      <c r="A739" t="s">
        <v>5485</v>
      </c>
      <c r="B739">
        <v>10388.202298664601</v>
      </c>
      <c r="C739">
        <v>0</v>
      </c>
      <c r="D739">
        <v>0</v>
      </c>
      <c r="E739">
        <f>Table4[[#This Row],[kapp_slack_ub]]/Table4[[#This Row],[kapp_old]]</f>
        <v>0</v>
      </c>
      <c r="F739" t="str">
        <f>"'PRO-"&amp;_xlfn.TEXTAFTER(Table4[[#This Row],[rxn]],"-",-1)&amp;"'"</f>
        <v>'PRO-rt6860'</v>
      </c>
      <c r="G739">
        <f>_xlfn.XLOOKUP(Table4[[#This Row],[enz]],'[1]Sheet2 (2)'!$A:$A,'[1]Sheet2 (2)'!$B:$B,"")</f>
        <v>1</v>
      </c>
    </row>
    <row r="740" spans="1:7" hidden="1" x14ac:dyDescent="0.2">
      <c r="A740" t="s">
        <v>5486</v>
      </c>
      <c r="B740">
        <v>10388.202298664601</v>
      </c>
      <c r="C740">
        <v>0</v>
      </c>
      <c r="D740">
        <v>0</v>
      </c>
      <c r="E740">
        <f>Table4[[#This Row],[kapp_slack_ub]]/Table4[[#This Row],[kapp_old]]</f>
        <v>0</v>
      </c>
      <c r="F740" t="str">
        <f>"'PRO-"&amp;_xlfn.TEXTAFTER(Table4[[#This Row],[rxn]],"-",-1)&amp;"'"</f>
        <v>'PRO-rt0517'</v>
      </c>
      <c r="G740">
        <f>_xlfn.XLOOKUP(Table4[[#This Row],[enz]],'[1]Sheet2 (2)'!$A:$A,'[1]Sheet2 (2)'!$B:$B,"")</f>
        <v>1</v>
      </c>
    </row>
    <row r="741" spans="1:7" hidden="1" x14ac:dyDescent="0.2">
      <c r="A741" t="s">
        <v>5487</v>
      </c>
      <c r="B741">
        <v>10388.202298664601</v>
      </c>
      <c r="C741">
        <v>0</v>
      </c>
      <c r="D741">
        <v>0</v>
      </c>
      <c r="E741">
        <f>Table4[[#This Row],[kapp_slack_ub]]/Table4[[#This Row],[kapp_old]]</f>
        <v>0</v>
      </c>
      <c r="F741" t="str">
        <f>"'PRO-"&amp;_xlfn.TEXTAFTER(Table4[[#This Row],[rxn]],"-",-1)&amp;"'"</f>
        <v>'PRO-rt0697'</v>
      </c>
      <c r="G741">
        <f>_xlfn.XLOOKUP(Table4[[#This Row],[enz]],'[1]Sheet2 (2)'!$A:$A,'[1]Sheet2 (2)'!$B:$B,"")</f>
        <v>1</v>
      </c>
    </row>
    <row r="742" spans="1:7" hidden="1" x14ac:dyDescent="0.2">
      <c r="A742" t="s">
        <v>5488</v>
      </c>
      <c r="B742">
        <v>10388.202298664601</v>
      </c>
      <c r="C742">
        <v>0</v>
      </c>
      <c r="D742">
        <v>0</v>
      </c>
      <c r="E742">
        <f>Table4[[#This Row],[kapp_slack_ub]]/Table4[[#This Row],[kapp_old]]</f>
        <v>0</v>
      </c>
      <c r="F742" t="str">
        <f>"'PRO-"&amp;_xlfn.TEXTAFTER(Table4[[#This Row],[rxn]],"-",-1)&amp;"'"</f>
        <v>'PRO-rt5445'</v>
      </c>
      <c r="G742">
        <f>_xlfn.XLOOKUP(Table4[[#This Row],[enz]],'[1]Sheet2 (2)'!$A:$A,'[1]Sheet2 (2)'!$B:$B,"")</f>
        <v>1</v>
      </c>
    </row>
    <row r="743" spans="1:7" hidden="1" x14ac:dyDescent="0.2">
      <c r="A743" t="s">
        <v>5489</v>
      </c>
      <c r="B743">
        <v>10388.202298664601</v>
      </c>
      <c r="C743">
        <v>0</v>
      </c>
      <c r="D743">
        <v>0</v>
      </c>
      <c r="E743">
        <f>Table4[[#This Row],[kapp_slack_ub]]/Table4[[#This Row],[kapp_old]]</f>
        <v>0</v>
      </c>
      <c r="F743" t="str">
        <f>"'PRO-"&amp;_xlfn.TEXTAFTER(Table4[[#This Row],[rxn]],"-",-1)&amp;"'"</f>
        <v>'PRO-rt6860'</v>
      </c>
      <c r="G743">
        <f>_xlfn.XLOOKUP(Table4[[#This Row],[enz]],'[1]Sheet2 (2)'!$A:$A,'[1]Sheet2 (2)'!$B:$B,"")</f>
        <v>1</v>
      </c>
    </row>
    <row r="744" spans="1:7" hidden="1" x14ac:dyDescent="0.2">
      <c r="A744" t="s">
        <v>5490</v>
      </c>
      <c r="B744">
        <v>10388.202298664601</v>
      </c>
      <c r="C744">
        <v>0</v>
      </c>
      <c r="D744">
        <v>0</v>
      </c>
      <c r="E744">
        <f>Table4[[#This Row],[kapp_slack_ub]]/Table4[[#This Row],[kapp_old]]</f>
        <v>0</v>
      </c>
      <c r="F744" t="str">
        <f>"'PRO-"&amp;_xlfn.TEXTAFTER(Table4[[#This Row],[rxn]],"-",-1)&amp;"'"</f>
        <v>'PRO-rt7423'</v>
      </c>
      <c r="G744">
        <f>_xlfn.XLOOKUP(Table4[[#This Row],[enz]],'[1]Sheet2 (2)'!$A:$A,'[1]Sheet2 (2)'!$B:$B,"")</f>
        <v>1</v>
      </c>
    </row>
    <row r="745" spans="1:7" hidden="1" x14ac:dyDescent="0.2">
      <c r="A745" t="s">
        <v>5491</v>
      </c>
      <c r="B745">
        <v>10388.202298664601</v>
      </c>
      <c r="C745">
        <v>0</v>
      </c>
      <c r="D745">
        <v>0</v>
      </c>
      <c r="E745">
        <f>Table4[[#This Row],[kapp_slack_ub]]/Table4[[#This Row],[kapp_old]]</f>
        <v>0</v>
      </c>
      <c r="F745" t="str">
        <f>"'PRO-"&amp;_xlfn.TEXTAFTER(Table4[[#This Row],[rxn]],"-",-1)&amp;"'"</f>
        <v>'PRO-SPONT'</v>
      </c>
      <c r="G745" t="str">
        <f>_xlfn.XLOOKUP(Table4[[#This Row],[enz]],'[1]Sheet2 (2)'!$A:$A,'[1]Sheet2 (2)'!$B:$B,"")</f>
        <v/>
      </c>
    </row>
    <row r="746" spans="1:7" hidden="1" x14ac:dyDescent="0.2">
      <c r="A746" t="s">
        <v>5492</v>
      </c>
      <c r="B746">
        <v>10388.202298664601</v>
      </c>
      <c r="C746">
        <v>0</v>
      </c>
      <c r="D746">
        <v>0</v>
      </c>
      <c r="E746">
        <f>Table4[[#This Row],[kapp_slack_ub]]/Table4[[#This Row],[kapp_old]]</f>
        <v>0</v>
      </c>
      <c r="F746" t="str">
        <f>"'PRO-"&amp;_xlfn.TEXTAFTER(Table4[[#This Row],[rxn]],"-",-1)&amp;"'"</f>
        <v>'PRO-SPONT'</v>
      </c>
      <c r="G746" t="str">
        <f>_xlfn.XLOOKUP(Table4[[#This Row],[enz]],'[1]Sheet2 (2)'!$A:$A,'[1]Sheet2 (2)'!$B:$B,"")</f>
        <v/>
      </c>
    </row>
    <row r="747" spans="1:7" hidden="1" x14ac:dyDescent="0.2">
      <c r="A747" t="s">
        <v>5493</v>
      </c>
      <c r="B747">
        <v>10388.202298664601</v>
      </c>
      <c r="C747">
        <v>0</v>
      </c>
      <c r="D747">
        <v>0</v>
      </c>
      <c r="E747">
        <f>Table4[[#This Row],[kapp_slack_ub]]/Table4[[#This Row],[kapp_old]]</f>
        <v>0</v>
      </c>
      <c r="F747" t="str">
        <f>"'PRO-"&amp;_xlfn.TEXTAFTER(Table4[[#This Row],[rxn]],"-",-1)&amp;"'"</f>
        <v>'PRO-SPONT'</v>
      </c>
      <c r="G747" t="str">
        <f>_xlfn.XLOOKUP(Table4[[#This Row],[enz]],'[1]Sheet2 (2)'!$A:$A,'[1]Sheet2 (2)'!$B:$B,"")</f>
        <v/>
      </c>
    </row>
    <row r="748" spans="1:7" hidden="1" x14ac:dyDescent="0.2">
      <c r="A748" t="s">
        <v>5494</v>
      </c>
      <c r="B748">
        <v>10388.202298664601</v>
      </c>
      <c r="C748">
        <v>0</v>
      </c>
      <c r="D748">
        <v>0</v>
      </c>
      <c r="E748">
        <f>Table4[[#This Row],[kapp_slack_ub]]/Table4[[#This Row],[kapp_old]]</f>
        <v>0</v>
      </c>
      <c r="F748" t="str">
        <f>"'PRO-"&amp;_xlfn.TEXTAFTER(Table4[[#This Row],[rxn]],"-",-1)&amp;"'"</f>
        <v>'PRO-SPONT'</v>
      </c>
      <c r="G748" t="str">
        <f>_xlfn.XLOOKUP(Table4[[#This Row],[enz]],'[1]Sheet2 (2)'!$A:$A,'[1]Sheet2 (2)'!$B:$B,"")</f>
        <v/>
      </c>
    </row>
    <row r="749" spans="1:7" hidden="1" x14ac:dyDescent="0.2">
      <c r="A749" t="s">
        <v>2851</v>
      </c>
      <c r="B749">
        <v>82228.894107084794</v>
      </c>
      <c r="C749">
        <v>0</v>
      </c>
      <c r="D749">
        <v>0</v>
      </c>
      <c r="E749">
        <f>Table4[[#This Row],[kapp_slack_ub]]/Table4[[#This Row],[kapp_old]]</f>
        <v>0</v>
      </c>
      <c r="F749" t="str">
        <f>"'PRO-"&amp;_xlfn.TEXTAFTER(Table4[[#This Row],[rxn]],"-",-1)&amp;"'"</f>
        <v>'PRO-rt0271'</v>
      </c>
      <c r="G749">
        <f>_xlfn.XLOOKUP(Table4[[#This Row],[enz]],'[1]Sheet2 (2)'!$A:$A,'[1]Sheet2 (2)'!$B:$B,"")</f>
        <v>1</v>
      </c>
    </row>
    <row r="750" spans="1:7" hidden="1" x14ac:dyDescent="0.2">
      <c r="A750" t="s">
        <v>5495</v>
      </c>
      <c r="B750">
        <v>10388.202298664601</v>
      </c>
      <c r="C750">
        <v>0</v>
      </c>
      <c r="D750">
        <v>0</v>
      </c>
      <c r="E750">
        <f>Table4[[#This Row],[kapp_slack_ub]]/Table4[[#This Row],[kapp_old]]</f>
        <v>0</v>
      </c>
      <c r="F750" t="str">
        <f>"'PRO-"&amp;_xlfn.TEXTAFTER(Table4[[#This Row],[rxn]],"-",-1)&amp;"'"</f>
        <v>'PRO-SPONT'</v>
      </c>
      <c r="G750" t="str">
        <f>_xlfn.XLOOKUP(Table4[[#This Row],[enz]],'[1]Sheet2 (2)'!$A:$A,'[1]Sheet2 (2)'!$B:$B,"")</f>
        <v/>
      </c>
    </row>
    <row r="751" spans="1:7" hidden="1" x14ac:dyDescent="0.2">
      <c r="A751" t="s">
        <v>5496</v>
      </c>
      <c r="B751">
        <v>10388.202298664601</v>
      </c>
      <c r="C751">
        <v>0</v>
      </c>
      <c r="D751">
        <v>0</v>
      </c>
      <c r="E751">
        <f>Table4[[#This Row],[kapp_slack_ub]]/Table4[[#This Row],[kapp_old]]</f>
        <v>0</v>
      </c>
      <c r="F751" t="str">
        <f>"'PRO-"&amp;_xlfn.TEXTAFTER(Table4[[#This Row],[rxn]],"-",-1)&amp;"'"</f>
        <v>'PRO-SPONT'</v>
      </c>
      <c r="G751" t="str">
        <f>_xlfn.XLOOKUP(Table4[[#This Row],[enz]],'[1]Sheet2 (2)'!$A:$A,'[1]Sheet2 (2)'!$B:$B,"")</f>
        <v/>
      </c>
    </row>
    <row r="752" spans="1:7" hidden="1" x14ac:dyDescent="0.2">
      <c r="A752" t="s">
        <v>5497</v>
      </c>
      <c r="B752">
        <v>10388.202298664601</v>
      </c>
      <c r="C752">
        <v>0</v>
      </c>
      <c r="D752">
        <v>0</v>
      </c>
      <c r="E752">
        <f>Table4[[#This Row],[kapp_slack_ub]]/Table4[[#This Row],[kapp_old]]</f>
        <v>0</v>
      </c>
      <c r="F752" t="str">
        <f>"'PRO-"&amp;_xlfn.TEXTAFTER(Table4[[#This Row],[rxn]],"-",-1)&amp;"'"</f>
        <v>'PRO-rt2578'</v>
      </c>
      <c r="G752">
        <f>_xlfn.XLOOKUP(Table4[[#This Row],[enz]],'[1]Sheet2 (2)'!$A:$A,'[1]Sheet2 (2)'!$B:$B,"")</f>
        <v>1</v>
      </c>
    </row>
    <row r="753" spans="1:7" hidden="1" x14ac:dyDescent="0.2">
      <c r="A753" t="s">
        <v>5498</v>
      </c>
      <c r="B753">
        <v>10388.202298664601</v>
      </c>
      <c r="C753">
        <v>0</v>
      </c>
      <c r="D753">
        <v>0</v>
      </c>
      <c r="E753">
        <f>Table4[[#This Row],[kapp_slack_ub]]/Table4[[#This Row],[kapp_old]]</f>
        <v>0</v>
      </c>
      <c r="F753" t="str">
        <f>"'PRO-"&amp;_xlfn.TEXTAFTER(Table4[[#This Row],[rxn]],"-",-1)&amp;"'"</f>
        <v>'PRO-rt2578'</v>
      </c>
      <c r="G753">
        <f>_xlfn.XLOOKUP(Table4[[#This Row],[enz]],'[1]Sheet2 (2)'!$A:$A,'[1]Sheet2 (2)'!$B:$B,"")</f>
        <v>1</v>
      </c>
    </row>
    <row r="754" spans="1:7" hidden="1" x14ac:dyDescent="0.2">
      <c r="A754" t="s">
        <v>5499</v>
      </c>
      <c r="B754">
        <v>10388.202298664601</v>
      </c>
      <c r="C754">
        <v>0</v>
      </c>
      <c r="D754">
        <v>0</v>
      </c>
      <c r="E754">
        <f>Table4[[#This Row],[kapp_slack_ub]]/Table4[[#This Row],[kapp_old]]</f>
        <v>0</v>
      </c>
      <c r="F754" t="str">
        <f>"'PRO-"&amp;_xlfn.TEXTAFTER(Table4[[#This Row],[rxn]],"-",-1)&amp;"'"</f>
        <v>'PRO-rt5429'</v>
      </c>
      <c r="G754">
        <f>_xlfn.XLOOKUP(Table4[[#This Row],[enz]],'[1]Sheet2 (2)'!$A:$A,'[1]Sheet2 (2)'!$B:$B,"")</f>
        <v>1</v>
      </c>
    </row>
    <row r="755" spans="1:7" hidden="1" x14ac:dyDescent="0.2">
      <c r="A755" t="s">
        <v>5500</v>
      </c>
      <c r="B755">
        <v>10388.202298664601</v>
      </c>
      <c r="C755">
        <v>0</v>
      </c>
      <c r="D755">
        <v>0</v>
      </c>
      <c r="E755">
        <f>Table4[[#This Row],[kapp_slack_ub]]/Table4[[#This Row],[kapp_old]]</f>
        <v>0</v>
      </c>
      <c r="F755" t="str">
        <f>"'PRO-"&amp;_xlfn.TEXTAFTER(Table4[[#This Row],[rxn]],"-",-1)&amp;"'"</f>
        <v>'PRO-rt5429'</v>
      </c>
      <c r="G755">
        <f>_xlfn.XLOOKUP(Table4[[#This Row],[enz]],'[1]Sheet2 (2)'!$A:$A,'[1]Sheet2 (2)'!$B:$B,"")</f>
        <v>1</v>
      </c>
    </row>
    <row r="756" spans="1:7" hidden="1" x14ac:dyDescent="0.2">
      <c r="A756" t="s">
        <v>5501</v>
      </c>
      <c r="B756">
        <v>10388.202298664601</v>
      </c>
      <c r="C756">
        <v>0</v>
      </c>
      <c r="D756">
        <v>0</v>
      </c>
      <c r="E756">
        <f>Table4[[#This Row],[kapp_slack_ub]]/Table4[[#This Row],[kapp_old]]</f>
        <v>0</v>
      </c>
      <c r="F756" t="str">
        <f>"'PRO-"&amp;_xlfn.TEXTAFTER(Table4[[#This Row],[rxn]],"-",-1)&amp;"'"</f>
        <v>'PRO-rt1634'</v>
      </c>
      <c r="G756">
        <f>_xlfn.XLOOKUP(Table4[[#This Row],[enz]],'[1]Sheet2 (2)'!$A:$A,'[1]Sheet2 (2)'!$B:$B,"")</f>
        <v>1</v>
      </c>
    </row>
    <row r="757" spans="1:7" hidden="1" x14ac:dyDescent="0.2">
      <c r="A757" t="s">
        <v>5502</v>
      </c>
      <c r="B757">
        <v>10388.202298664601</v>
      </c>
      <c r="C757">
        <v>0</v>
      </c>
      <c r="D757">
        <v>0</v>
      </c>
      <c r="E757">
        <f>Table4[[#This Row],[kapp_slack_ub]]/Table4[[#This Row],[kapp_old]]</f>
        <v>0</v>
      </c>
      <c r="F757" t="str">
        <f>"'PRO-"&amp;_xlfn.TEXTAFTER(Table4[[#This Row],[rxn]],"-",-1)&amp;"'"</f>
        <v>'PRO-rt6091'</v>
      </c>
      <c r="G757">
        <f>_xlfn.XLOOKUP(Table4[[#This Row],[enz]],'[1]Sheet2 (2)'!$A:$A,'[1]Sheet2 (2)'!$B:$B,"")</f>
        <v>1</v>
      </c>
    </row>
    <row r="758" spans="1:7" hidden="1" x14ac:dyDescent="0.2">
      <c r="A758" t="s">
        <v>5503</v>
      </c>
      <c r="B758">
        <v>10388.202298664601</v>
      </c>
      <c r="C758">
        <v>0</v>
      </c>
      <c r="D758">
        <v>0</v>
      </c>
      <c r="E758">
        <f>Table4[[#This Row],[kapp_slack_ub]]/Table4[[#This Row],[kapp_old]]</f>
        <v>0</v>
      </c>
      <c r="F758" t="str">
        <f>"'PRO-"&amp;_xlfn.TEXTAFTER(Table4[[#This Row],[rxn]],"-",-1)&amp;"'"</f>
        <v>'PRO-UNKNOWN'</v>
      </c>
      <c r="G758" t="str">
        <f>_xlfn.XLOOKUP(Table4[[#This Row],[enz]],'[1]Sheet2 (2)'!$A:$A,'[1]Sheet2 (2)'!$B:$B,"")</f>
        <v/>
      </c>
    </row>
    <row r="759" spans="1:7" hidden="1" x14ac:dyDescent="0.2">
      <c r="A759" t="s">
        <v>2852</v>
      </c>
      <c r="B759">
        <v>20328.6513747592</v>
      </c>
      <c r="C759">
        <v>0</v>
      </c>
      <c r="D759">
        <v>0</v>
      </c>
      <c r="E759">
        <f>Table4[[#This Row],[kapp_slack_ub]]/Table4[[#This Row],[kapp_old]]</f>
        <v>0</v>
      </c>
      <c r="F759" t="str">
        <f>"'PRO-"&amp;_xlfn.TEXTAFTER(Table4[[#This Row],[rxn]],"-",-1)&amp;"'"</f>
        <v>'PRO-rt4107'</v>
      </c>
      <c r="G759">
        <f>_xlfn.XLOOKUP(Table4[[#This Row],[enz]],'[1]Sheet2 (2)'!$A:$A,'[1]Sheet2 (2)'!$B:$B,"")</f>
        <v>1</v>
      </c>
    </row>
    <row r="760" spans="1:7" hidden="1" x14ac:dyDescent="0.2">
      <c r="A760" t="s">
        <v>5504</v>
      </c>
      <c r="B760">
        <v>10388.202298664601</v>
      </c>
      <c r="C760">
        <v>0</v>
      </c>
      <c r="D760">
        <v>0</v>
      </c>
      <c r="E760">
        <f>Table4[[#This Row],[kapp_slack_ub]]/Table4[[#This Row],[kapp_old]]</f>
        <v>0</v>
      </c>
      <c r="F760" t="str">
        <f>"'PRO-"&amp;_xlfn.TEXTAFTER(Table4[[#This Row],[rxn]],"-",-1)&amp;"'"</f>
        <v>'PRO-rt4107'</v>
      </c>
      <c r="G760">
        <f>_xlfn.XLOOKUP(Table4[[#This Row],[enz]],'[1]Sheet2 (2)'!$A:$A,'[1]Sheet2 (2)'!$B:$B,"")</f>
        <v>1</v>
      </c>
    </row>
    <row r="761" spans="1:7" hidden="1" x14ac:dyDescent="0.2">
      <c r="A761" t="s">
        <v>5505</v>
      </c>
      <c r="B761">
        <v>10388.202298664601</v>
      </c>
      <c r="C761">
        <v>0</v>
      </c>
      <c r="D761">
        <v>0</v>
      </c>
      <c r="E761">
        <f>Table4[[#This Row],[kapp_slack_ub]]/Table4[[#This Row],[kapp_old]]</f>
        <v>0</v>
      </c>
      <c r="F761" t="str">
        <f>"'PRO-"&amp;_xlfn.TEXTAFTER(Table4[[#This Row],[rxn]],"-",-1)&amp;"'"</f>
        <v>'PRO-rt5121'</v>
      </c>
      <c r="G761">
        <f>_xlfn.XLOOKUP(Table4[[#This Row],[enz]],'[1]Sheet2 (2)'!$A:$A,'[1]Sheet2 (2)'!$B:$B,"")</f>
        <v>1</v>
      </c>
    </row>
    <row r="762" spans="1:7" hidden="1" x14ac:dyDescent="0.2">
      <c r="A762" t="s">
        <v>5506</v>
      </c>
      <c r="B762">
        <v>10388.202298664601</v>
      </c>
      <c r="C762">
        <v>0</v>
      </c>
      <c r="D762">
        <v>0</v>
      </c>
      <c r="E762">
        <f>Table4[[#This Row],[kapp_slack_ub]]/Table4[[#This Row],[kapp_old]]</f>
        <v>0</v>
      </c>
      <c r="F762" t="str">
        <f>"'PRO-"&amp;_xlfn.TEXTAFTER(Table4[[#This Row],[rxn]],"-",-1)&amp;"'"</f>
        <v>'PRO-rt5121'</v>
      </c>
      <c r="G762">
        <f>_xlfn.XLOOKUP(Table4[[#This Row],[enz]],'[1]Sheet2 (2)'!$A:$A,'[1]Sheet2 (2)'!$B:$B,"")</f>
        <v>1</v>
      </c>
    </row>
    <row r="763" spans="1:7" hidden="1" x14ac:dyDescent="0.2">
      <c r="A763" t="s">
        <v>5507</v>
      </c>
      <c r="B763">
        <v>10388.202298664601</v>
      </c>
      <c r="C763">
        <v>0</v>
      </c>
      <c r="D763">
        <v>0</v>
      </c>
      <c r="E763">
        <f>Table4[[#This Row],[kapp_slack_ub]]/Table4[[#This Row],[kapp_old]]</f>
        <v>0</v>
      </c>
      <c r="F763" t="str">
        <f>"'PRO-"&amp;_xlfn.TEXTAFTER(Table4[[#This Row],[rxn]],"-",-1)&amp;"'"</f>
        <v>'PRO-rt5121'</v>
      </c>
      <c r="G763">
        <f>_xlfn.XLOOKUP(Table4[[#This Row],[enz]],'[1]Sheet2 (2)'!$A:$A,'[1]Sheet2 (2)'!$B:$B,"")</f>
        <v>1</v>
      </c>
    </row>
    <row r="764" spans="1:7" hidden="1" x14ac:dyDescent="0.2">
      <c r="A764" t="s">
        <v>5508</v>
      </c>
      <c r="B764">
        <v>10388.202298664601</v>
      </c>
      <c r="C764">
        <v>0</v>
      </c>
      <c r="D764">
        <v>0</v>
      </c>
      <c r="E764">
        <f>Table4[[#This Row],[kapp_slack_ub]]/Table4[[#This Row],[kapp_old]]</f>
        <v>0</v>
      </c>
      <c r="F764" t="str">
        <f>"'PRO-"&amp;_xlfn.TEXTAFTER(Table4[[#This Row],[rxn]],"-",-1)&amp;"'"</f>
        <v>'PRO-rt5121'</v>
      </c>
      <c r="G764">
        <f>_xlfn.XLOOKUP(Table4[[#This Row],[enz]],'[1]Sheet2 (2)'!$A:$A,'[1]Sheet2 (2)'!$B:$B,"")</f>
        <v>1</v>
      </c>
    </row>
    <row r="765" spans="1:7" hidden="1" x14ac:dyDescent="0.2">
      <c r="A765" t="s">
        <v>2853</v>
      </c>
      <c r="B765">
        <v>6461.89143617832</v>
      </c>
      <c r="C765">
        <v>0</v>
      </c>
      <c r="D765">
        <v>0</v>
      </c>
      <c r="E765">
        <f>Table4[[#This Row],[kapp_slack_ub]]/Table4[[#This Row],[kapp_old]]</f>
        <v>0</v>
      </c>
      <c r="F765" t="str">
        <f>"'PRO-"&amp;_xlfn.TEXTAFTER(Table4[[#This Row],[rxn]],"-",-1)&amp;"'"</f>
        <v>'PRO-rt4597'</v>
      </c>
      <c r="G765">
        <f>_xlfn.XLOOKUP(Table4[[#This Row],[enz]],'[1]Sheet2 (2)'!$A:$A,'[1]Sheet2 (2)'!$B:$B,"")</f>
        <v>1</v>
      </c>
    </row>
    <row r="766" spans="1:7" hidden="1" x14ac:dyDescent="0.2">
      <c r="A766" t="s">
        <v>5509</v>
      </c>
      <c r="B766">
        <v>10388.202298664601</v>
      </c>
      <c r="C766">
        <v>0</v>
      </c>
      <c r="D766">
        <v>0</v>
      </c>
      <c r="E766">
        <f>Table4[[#This Row],[kapp_slack_ub]]/Table4[[#This Row],[kapp_old]]</f>
        <v>0</v>
      </c>
      <c r="F766" t="str">
        <f>"'PRO-"&amp;_xlfn.TEXTAFTER(Table4[[#This Row],[rxn]],"-",-1)&amp;"'"</f>
        <v>'PRO-rt4597'</v>
      </c>
      <c r="G766">
        <f>_xlfn.XLOOKUP(Table4[[#This Row],[enz]],'[1]Sheet2 (2)'!$A:$A,'[1]Sheet2 (2)'!$B:$B,"")</f>
        <v>1</v>
      </c>
    </row>
    <row r="767" spans="1:7" x14ac:dyDescent="0.2">
      <c r="E767" t="e">
        <f>Table4[[#This Row],[kapp_slack_ub]]/Table4[[#This Row],[kapp_old]]</f>
        <v>#DIV/0!</v>
      </c>
      <c r="F767" t="e">
        <f>"'PRO-"&amp;_xlfn.TEXTAFTER(Table4[[#This Row],[rxn]],"-",-1)&amp;"'"</f>
        <v>#VALUE!</v>
      </c>
      <c r="G767" t="e">
        <f>_xlfn.XLOOKUP(Table4[[#This Row],[enz]],'[1]Sheet2 (2)'!$A:$A,'[1]Sheet2 (2)'!$B:$B,"")</f>
        <v>#VALUE!</v>
      </c>
    </row>
    <row r="768" spans="1:7" hidden="1" x14ac:dyDescent="0.2">
      <c r="A768" t="s">
        <v>5510</v>
      </c>
      <c r="B768">
        <v>10388.202298664601</v>
      </c>
      <c r="C768">
        <v>0</v>
      </c>
      <c r="D768">
        <v>0</v>
      </c>
      <c r="E768">
        <f>Table4[[#This Row],[kapp_slack_ub]]/Table4[[#This Row],[kapp_old]]</f>
        <v>0</v>
      </c>
      <c r="F768" t="str">
        <f>"'PRO-"&amp;_xlfn.TEXTAFTER(Table4[[#This Row],[rxn]],"-",-1)&amp;"'"</f>
        <v>'PRO-rt7899'</v>
      </c>
      <c r="G768">
        <f>_xlfn.XLOOKUP(Table4[[#This Row],[enz]],'[1]Sheet2 (2)'!$A:$A,'[1]Sheet2 (2)'!$B:$B,"")</f>
        <v>1</v>
      </c>
    </row>
    <row r="769" spans="1:7" hidden="1" x14ac:dyDescent="0.2">
      <c r="A769" t="s">
        <v>5511</v>
      </c>
      <c r="B769">
        <v>10388.202298664601</v>
      </c>
      <c r="C769">
        <v>0</v>
      </c>
      <c r="D769">
        <v>0</v>
      </c>
      <c r="E769">
        <f>Table4[[#This Row],[kapp_slack_ub]]/Table4[[#This Row],[kapp_old]]</f>
        <v>0</v>
      </c>
      <c r="F769" t="str">
        <f>"'PRO-"&amp;_xlfn.TEXTAFTER(Table4[[#This Row],[rxn]],"-",-1)&amp;"'"</f>
        <v>'PRO-rt3378'</v>
      </c>
      <c r="G769">
        <f>_xlfn.XLOOKUP(Table4[[#This Row],[enz]],'[1]Sheet2 (2)'!$A:$A,'[1]Sheet2 (2)'!$B:$B,"")</f>
        <v>1</v>
      </c>
    </row>
    <row r="770" spans="1:7" hidden="1" x14ac:dyDescent="0.2">
      <c r="A770" t="s">
        <v>5512</v>
      </c>
      <c r="B770">
        <v>10388.202298664601</v>
      </c>
      <c r="C770">
        <v>0</v>
      </c>
      <c r="D770">
        <v>0</v>
      </c>
      <c r="E770">
        <f>Table4[[#This Row],[kapp_slack_ub]]/Table4[[#This Row],[kapp_old]]</f>
        <v>0</v>
      </c>
      <c r="F770" t="str">
        <f>"'PRO-"&amp;_xlfn.TEXTAFTER(Table4[[#This Row],[rxn]],"-",-1)&amp;"'"</f>
        <v>'PRO-rt3378'</v>
      </c>
      <c r="G770">
        <f>_xlfn.XLOOKUP(Table4[[#This Row],[enz]],'[1]Sheet2 (2)'!$A:$A,'[1]Sheet2 (2)'!$B:$B,"")</f>
        <v>1</v>
      </c>
    </row>
    <row r="771" spans="1:7" hidden="1" x14ac:dyDescent="0.2">
      <c r="A771" t="s">
        <v>5513</v>
      </c>
      <c r="B771">
        <v>10388.202298664601</v>
      </c>
      <c r="C771">
        <v>0</v>
      </c>
      <c r="D771">
        <v>0</v>
      </c>
      <c r="E771">
        <f>Table4[[#This Row],[kapp_slack_ub]]/Table4[[#This Row],[kapp_old]]</f>
        <v>0</v>
      </c>
      <c r="F771" t="str">
        <f>"'PRO-"&amp;_xlfn.TEXTAFTER(Table4[[#This Row],[rxn]],"-",-1)&amp;"'"</f>
        <v>'PRO-rt1203'</v>
      </c>
      <c r="G771">
        <f>_xlfn.XLOOKUP(Table4[[#This Row],[enz]],'[1]Sheet2 (2)'!$A:$A,'[1]Sheet2 (2)'!$B:$B,"")</f>
        <v>1</v>
      </c>
    </row>
    <row r="772" spans="1:7" hidden="1" x14ac:dyDescent="0.2">
      <c r="A772" t="s">
        <v>2855</v>
      </c>
      <c r="B772">
        <v>16497.429577864099</v>
      </c>
      <c r="C772">
        <v>0</v>
      </c>
      <c r="D772">
        <v>0</v>
      </c>
      <c r="E772">
        <f>Table4[[#This Row],[kapp_slack_ub]]/Table4[[#This Row],[kapp_old]]</f>
        <v>0</v>
      </c>
      <c r="F772" t="str">
        <f>"'PRO-"&amp;_xlfn.TEXTAFTER(Table4[[#This Row],[rxn]],"-",-1)&amp;"'"</f>
        <v>'PRO-ILV26'</v>
      </c>
      <c r="G772" t="str">
        <f>_xlfn.XLOOKUP(Table4[[#This Row],[enz]],'[1]Sheet2 (2)'!$A:$A,'[1]Sheet2 (2)'!$B:$B,"")</f>
        <v/>
      </c>
    </row>
    <row r="773" spans="1:7" hidden="1" x14ac:dyDescent="0.2">
      <c r="A773" t="s">
        <v>5514</v>
      </c>
      <c r="B773">
        <v>10388.202298664601</v>
      </c>
      <c r="C773">
        <v>0</v>
      </c>
      <c r="D773">
        <v>0</v>
      </c>
      <c r="E773">
        <f>Table4[[#This Row],[kapp_slack_ub]]/Table4[[#This Row],[kapp_old]]</f>
        <v>0</v>
      </c>
      <c r="F773" t="str">
        <f>"'PRO-"&amp;_xlfn.TEXTAFTER(Table4[[#This Row],[rxn]],"-",-1)&amp;"'"</f>
        <v>'PRO-rt7317'</v>
      </c>
      <c r="G773">
        <f>_xlfn.XLOOKUP(Table4[[#This Row],[enz]],'[1]Sheet2 (2)'!$A:$A,'[1]Sheet2 (2)'!$B:$B,"")</f>
        <v>2</v>
      </c>
    </row>
    <row r="774" spans="1:7" hidden="1" x14ac:dyDescent="0.2">
      <c r="A774" t="s">
        <v>5515</v>
      </c>
      <c r="B774">
        <v>10388.202298664601</v>
      </c>
      <c r="C774">
        <v>0</v>
      </c>
      <c r="D774">
        <v>0</v>
      </c>
      <c r="E774">
        <f>Table4[[#This Row],[kapp_slack_ub]]/Table4[[#This Row],[kapp_old]]</f>
        <v>0</v>
      </c>
      <c r="F774" t="str">
        <f>"'PRO-"&amp;_xlfn.TEXTAFTER(Table4[[#This Row],[rxn]],"-",-1)&amp;"'"</f>
        <v>'PRO-rt6872'</v>
      </c>
      <c r="G774">
        <f>_xlfn.XLOOKUP(Table4[[#This Row],[enz]],'[1]Sheet2 (2)'!$A:$A,'[1]Sheet2 (2)'!$B:$B,"")</f>
        <v>1</v>
      </c>
    </row>
    <row r="775" spans="1:7" hidden="1" x14ac:dyDescent="0.2">
      <c r="A775" t="s">
        <v>5516</v>
      </c>
      <c r="B775">
        <v>10388.202298664601</v>
      </c>
      <c r="C775">
        <v>0</v>
      </c>
      <c r="D775">
        <v>0</v>
      </c>
      <c r="E775">
        <f>Table4[[#This Row],[kapp_slack_ub]]/Table4[[#This Row],[kapp_old]]</f>
        <v>0</v>
      </c>
      <c r="F775" t="str">
        <f>"'PRO-"&amp;_xlfn.TEXTAFTER(Table4[[#This Row],[rxn]],"-",-1)&amp;"'"</f>
        <v>'PRO-rt6872'</v>
      </c>
      <c r="G775">
        <f>_xlfn.XLOOKUP(Table4[[#This Row],[enz]],'[1]Sheet2 (2)'!$A:$A,'[1]Sheet2 (2)'!$B:$B,"")</f>
        <v>1</v>
      </c>
    </row>
    <row r="776" spans="1:7" hidden="1" x14ac:dyDescent="0.2">
      <c r="A776" t="s">
        <v>5517</v>
      </c>
      <c r="B776">
        <v>10388.202298664601</v>
      </c>
      <c r="C776">
        <v>0</v>
      </c>
      <c r="D776">
        <v>0</v>
      </c>
      <c r="E776">
        <f>Table4[[#This Row],[kapp_slack_ub]]/Table4[[#This Row],[kapp_old]]</f>
        <v>0</v>
      </c>
      <c r="F776" t="str">
        <f>"'PRO-"&amp;_xlfn.TEXTAFTER(Table4[[#This Row],[rxn]],"-",-1)&amp;"'"</f>
        <v>'PRO-rt6872'</v>
      </c>
      <c r="G776">
        <f>_xlfn.XLOOKUP(Table4[[#This Row],[enz]],'[1]Sheet2 (2)'!$A:$A,'[1]Sheet2 (2)'!$B:$B,"")</f>
        <v>1</v>
      </c>
    </row>
    <row r="777" spans="1:7" hidden="1" x14ac:dyDescent="0.2">
      <c r="A777" t="s">
        <v>2856</v>
      </c>
      <c r="B777">
        <v>94533.081681419295</v>
      </c>
      <c r="C777">
        <v>0</v>
      </c>
      <c r="D777">
        <v>0</v>
      </c>
      <c r="E777">
        <f>Table4[[#This Row],[kapp_slack_ub]]/Table4[[#This Row],[kapp_old]]</f>
        <v>0</v>
      </c>
      <c r="F777" t="str">
        <f>"'PRO-"&amp;_xlfn.TEXTAFTER(Table4[[#This Row],[rxn]],"-",-1)&amp;"'"</f>
        <v>'PRO-rt1358'</v>
      </c>
      <c r="G777">
        <f>_xlfn.XLOOKUP(Table4[[#This Row],[enz]],'[1]Sheet2 (2)'!$A:$A,'[1]Sheet2 (2)'!$B:$B,"")</f>
        <v>1</v>
      </c>
    </row>
    <row r="778" spans="1:7" hidden="1" x14ac:dyDescent="0.2">
      <c r="A778" t="s">
        <v>5518</v>
      </c>
      <c r="B778">
        <v>10388.202298664601</v>
      </c>
      <c r="C778">
        <v>0</v>
      </c>
      <c r="D778">
        <v>0</v>
      </c>
      <c r="E778">
        <f>Table4[[#This Row],[kapp_slack_ub]]/Table4[[#This Row],[kapp_old]]</f>
        <v>0</v>
      </c>
      <c r="F778" t="str">
        <f>"'PRO-"&amp;_xlfn.TEXTAFTER(Table4[[#This Row],[rxn]],"-",-1)&amp;"'"</f>
        <v>'PRO-rt5015'</v>
      </c>
      <c r="G778">
        <f>_xlfn.XLOOKUP(Table4[[#This Row],[enz]],'[1]Sheet2 (2)'!$A:$A,'[1]Sheet2 (2)'!$B:$B,"")</f>
        <v>1</v>
      </c>
    </row>
    <row r="779" spans="1:7" hidden="1" x14ac:dyDescent="0.2">
      <c r="A779" t="s">
        <v>2857</v>
      </c>
      <c r="B779">
        <v>10388.202298664601</v>
      </c>
      <c r="C779">
        <v>0</v>
      </c>
      <c r="D779">
        <v>0</v>
      </c>
      <c r="E779">
        <f>Table4[[#This Row],[kapp_slack_ub]]/Table4[[#This Row],[kapp_old]]</f>
        <v>0</v>
      </c>
      <c r="F779" t="str">
        <f>"'PRO-"&amp;_xlfn.TEXTAFTER(Table4[[#This Row],[rxn]],"-",-1)&amp;"'"</f>
        <v>'PRO-rt5015'</v>
      </c>
      <c r="G779">
        <f>_xlfn.XLOOKUP(Table4[[#This Row],[enz]],'[1]Sheet2 (2)'!$A:$A,'[1]Sheet2 (2)'!$B:$B,"")</f>
        <v>1</v>
      </c>
    </row>
    <row r="780" spans="1:7" hidden="1" x14ac:dyDescent="0.2">
      <c r="A780" t="s">
        <v>2858</v>
      </c>
      <c r="B780">
        <v>16497.429577864099</v>
      </c>
      <c r="C780">
        <v>0</v>
      </c>
      <c r="D780">
        <v>0</v>
      </c>
      <c r="E780">
        <f>Table4[[#This Row],[kapp_slack_ub]]/Table4[[#This Row],[kapp_old]]</f>
        <v>0</v>
      </c>
      <c r="F780" t="str">
        <f>"'PRO-"&amp;_xlfn.TEXTAFTER(Table4[[#This Row],[rxn]],"-",-1)&amp;"'"</f>
        <v>'PRO-ILV26'</v>
      </c>
      <c r="G780" t="str">
        <f>_xlfn.XLOOKUP(Table4[[#This Row],[enz]],'[1]Sheet2 (2)'!$A:$A,'[1]Sheet2 (2)'!$B:$B,"")</f>
        <v/>
      </c>
    </row>
    <row r="781" spans="1:7" hidden="1" x14ac:dyDescent="0.2">
      <c r="A781" t="s">
        <v>5519</v>
      </c>
      <c r="B781">
        <v>10388.202298664601</v>
      </c>
      <c r="C781">
        <v>0</v>
      </c>
      <c r="D781">
        <v>0</v>
      </c>
      <c r="E781">
        <f>Table4[[#This Row],[kapp_slack_ub]]/Table4[[#This Row],[kapp_old]]</f>
        <v>0</v>
      </c>
      <c r="F781" t="str">
        <f>"'PRO-"&amp;_xlfn.TEXTAFTER(Table4[[#This Row],[rxn]],"-",-1)&amp;"'"</f>
        <v>'PRO-rt7317'</v>
      </c>
      <c r="G781">
        <f>_xlfn.XLOOKUP(Table4[[#This Row],[enz]],'[1]Sheet2 (2)'!$A:$A,'[1]Sheet2 (2)'!$B:$B,"")</f>
        <v>2</v>
      </c>
    </row>
    <row r="782" spans="1:7" hidden="1" x14ac:dyDescent="0.2">
      <c r="A782" t="s">
        <v>5520</v>
      </c>
      <c r="B782">
        <v>10388.202298664601</v>
      </c>
      <c r="C782">
        <v>0</v>
      </c>
      <c r="D782">
        <v>0</v>
      </c>
      <c r="E782">
        <f>Table4[[#This Row],[kapp_slack_ub]]/Table4[[#This Row],[kapp_old]]</f>
        <v>0</v>
      </c>
      <c r="F782" t="str">
        <f>"'PRO-"&amp;_xlfn.TEXTAFTER(Table4[[#This Row],[rxn]],"-",-1)&amp;"'"</f>
        <v>'PRO-rt4202'</v>
      </c>
      <c r="G782">
        <f>_xlfn.XLOOKUP(Table4[[#This Row],[enz]],'[1]Sheet2 (2)'!$A:$A,'[1]Sheet2 (2)'!$B:$B,"")</f>
        <v>1</v>
      </c>
    </row>
    <row r="783" spans="1:7" hidden="1" x14ac:dyDescent="0.2">
      <c r="A783" t="s">
        <v>5521</v>
      </c>
      <c r="B783">
        <v>10388.202298664601</v>
      </c>
      <c r="C783">
        <v>0</v>
      </c>
      <c r="D783">
        <v>0</v>
      </c>
      <c r="E783">
        <f>Table4[[#This Row],[kapp_slack_ub]]/Table4[[#This Row],[kapp_old]]</f>
        <v>0</v>
      </c>
      <c r="F783" t="str">
        <f>"'PRO-"&amp;_xlfn.TEXTAFTER(Table4[[#This Row],[rxn]],"-",-1)&amp;"'"</f>
        <v>'PRO-rt2040'</v>
      </c>
      <c r="G783">
        <f>_xlfn.XLOOKUP(Table4[[#This Row],[enz]],'[1]Sheet2 (2)'!$A:$A,'[1]Sheet2 (2)'!$B:$B,"")</f>
        <v>1</v>
      </c>
    </row>
    <row r="784" spans="1:7" hidden="1" x14ac:dyDescent="0.2">
      <c r="A784" t="s">
        <v>5522</v>
      </c>
      <c r="B784">
        <v>10388.202298664601</v>
      </c>
      <c r="C784">
        <v>0</v>
      </c>
      <c r="D784">
        <v>0</v>
      </c>
      <c r="E784">
        <f>Table4[[#This Row],[kapp_slack_ub]]/Table4[[#This Row],[kapp_old]]</f>
        <v>0</v>
      </c>
      <c r="F784" t="str">
        <f>"'PRO-"&amp;_xlfn.TEXTAFTER(Table4[[#This Row],[rxn]],"-",-1)&amp;"'"</f>
        <v>'PRO-rt2040'</v>
      </c>
      <c r="G784">
        <f>_xlfn.XLOOKUP(Table4[[#This Row],[enz]],'[1]Sheet2 (2)'!$A:$A,'[1]Sheet2 (2)'!$B:$B,"")</f>
        <v>1</v>
      </c>
    </row>
    <row r="785" spans="1:7" hidden="1" x14ac:dyDescent="0.2">
      <c r="A785" t="s">
        <v>5523</v>
      </c>
      <c r="B785">
        <v>10388.202298664601</v>
      </c>
      <c r="C785">
        <v>0</v>
      </c>
      <c r="D785">
        <v>0</v>
      </c>
      <c r="E785">
        <f>Table4[[#This Row],[kapp_slack_ub]]/Table4[[#This Row],[kapp_old]]</f>
        <v>0</v>
      </c>
      <c r="F785" t="str">
        <f>"'PRO-"&amp;_xlfn.TEXTAFTER(Table4[[#This Row],[rxn]],"-",-1)&amp;"'"</f>
        <v>'PRO-rt2040'</v>
      </c>
      <c r="G785">
        <f>_xlfn.XLOOKUP(Table4[[#This Row],[enz]],'[1]Sheet2 (2)'!$A:$A,'[1]Sheet2 (2)'!$B:$B,"")</f>
        <v>1</v>
      </c>
    </row>
    <row r="786" spans="1:7" hidden="1" x14ac:dyDescent="0.2">
      <c r="A786" t="s">
        <v>5524</v>
      </c>
      <c r="B786">
        <v>10388.202298664601</v>
      </c>
      <c r="C786">
        <v>0</v>
      </c>
      <c r="D786">
        <v>0</v>
      </c>
      <c r="E786">
        <f>Table4[[#This Row],[kapp_slack_ub]]/Table4[[#This Row],[kapp_old]]</f>
        <v>0</v>
      </c>
      <c r="F786" t="str">
        <f>"'PRO-"&amp;_xlfn.TEXTAFTER(Table4[[#This Row],[rxn]],"-",-1)&amp;"'"</f>
        <v>'PRO-rt4202'</v>
      </c>
      <c r="G786">
        <f>_xlfn.XLOOKUP(Table4[[#This Row],[enz]],'[1]Sheet2 (2)'!$A:$A,'[1]Sheet2 (2)'!$B:$B,"")</f>
        <v>1</v>
      </c>
    </row>
    <row r="787" spans="1:7" hidden="1" x14ac:dyDescent="0.2">
      <c r="A787" t="s">
        <v>5525</v>
      </c>
      <c r="B787">
        <v>10388.202298664601</v>
      </c>
      <c r="C787">
        <v>0</v>
      </c>
      <c r="D787">
        <v>0</v>
      </c>
      <c r="E787">
        <f>Table4[[#This Row],[kapp_slack_ub]]/Table4[[#This Row],[kapp_old]]</f>
        <v>0</v>
      </c>
      <c r="F787" t="str">
        <f>"'PRO-"&amp;_xlfn.TEXTAFTER(Table4[[#This Row],[rxn]],"-",-1)&amp;"'"</f>
        <v>'PRO-rt2040'</v>
      </c>
      <c r="G787">
        <f>_xlfn.XLOOKUP(Table4[[#This Row],[enz]],'[1]Sheet2 (2)'!$A:$A,'[1]Sheet2 (2)'!$B:$B,"")</f>
        <v>1</v>
      </c>
    </row>
    <row r="788" spans="1:7" hidden="1" x14ac:dyDescent="0.2">
      <c r="A788" t="s">
        <v>5526</v>
      </c>
      <c r="B788">
        <v>10388.202298664601</v>
      </c>
      <c r="C788">
        <v>0</v>
      </c>
      <c r="D788">
        <v>0</v>
      </c>
      <c r="E788">
        <f>Table4[[#This Row],[kapp_slack_ub]]/Table4[[#This Row],[kapp_old]]</f>
        <v>0</v>
      </c>
      <c r="F788" t="str">
        <f>"'PRO-"&amp;_xlfn.TEXTAFTER(Table4[[#This Row],[rxn]],"-",-1)&amp;"'"</f>
        <v>'PRO-rt2040'</v>
      </c>
      <c r="G788">
        <f>_xlfn.XLOOKUP(Table4[[#This Row],[enz]],'[1]Sheet2 (2)'!$A:$A,'[1]Sheet2 (2)'!$B:$B,"")</f>
        <v>1</v>
      </c>
    </row>
    <row r="789" spans="1:7" hidden="1" x14ac:dyDescent="0.2">
      <c r="A789" t="s">
        <v>5527</v>
      </c>
      <c r="B789">
        <v>10388.202298664601</v>
      </c>
      <c r="C789">
        <v>0</v>
      </c>
      <c r="D789">
        <v>0</v>
      </c>
      <c r="E789">
        <f>Table4[[#This Row],[kapp_slack_ub]]/Table4[[#This Row],[kapp_old]]</f>
        <v>0</v>
      </c>
      <c r="F789" t="str">
        <f>"'PRO-"&amp;_xlfn.TEXTAFTER(Table4[[#This Row],[rxn]],"-",-1)&amp;"'"</f>
        <v>'PRO-rt2040'</v>
      </c>
      <c r="G789">
        <f>_xlfn.XLOOKUP(Table4[[#This Row],[enz]],'[1]Sheet2 (2)'!$A:$A,'[1]Sheet2 (2)'!$B:$B,"")</f>
        <v>1</v>
      </c>
    </row>
    <row r="790" spans="1:7" hidden="1" x14ac:dyDescent="0.2">
      <c r="A790" t="s">
        <v>5528</v>
      </c>
      <c r="B790">
        <v>10388.202298664601</v>
      </c>
      <c r="C790">
        <v>0</v>
      </c>
      <c r="D790">
        <v>0</v>
      </c>
      <c r="E790">
        <f>Table4[[#This Row],[kapp_slack_ub]]/Table4[[#This Row],[kapp_old]]</f>
        <v>0</v>
      </c>
      <c r="F790" t="str">
        <f>"'PRO-"&amp;_xlfn.TEXTAFTER(Table4[[#This Row],[rxn]],"-",-1)&amp;"'"</f>
        <v>'PRO-rt2040'</v>
      </c>
      <c r="G790">
        <f>_xlfn.XLOOKUP(Table4[[#This Row],[enz]],'[1]Sheet2 (2)'!$A:$A,'[1]Sheet2 (2)'!$B:$B,"")</f>
        <v>1</v>
      </c>
    </row>
    <row r="791" spans="1:7" hidden="1" x14ac:dyDescent="0.2">
      <c r="A791" t="s">
        <v>5529</v>
      </c>
      <c r="B791">
        <v>10388.202298664601</v>
      </c>
      <c r="C791">
        <v>0</v>
      </c>
      <c r="D791">
        <v>0</v>
      </c>
      <c r="E791">
        <f>Table4[[#This Row],[kapp_slack_ub]]/Table4[[#This Row],[kapp_old]]</f>
        <v>0</v>
      </c>
      <c r="F791" t="str">
        <f>"'PRO-"&amp;_xlfn.TEXTAFTER(Table4[[#This Row],[rxn]],"-",-1)&amp;"'"</f>
        <v>'PRO-rt2040'</v>
      </c>
      <c r="G791">
        <f>_xlfn.XLOOKUP(Table4[[#This Row],[enz]],'[1]Sheet2 (2)'!$A:$A,'[1]Sheet2 (2)'!$B:$B,"")</f>
        <v>1</v>
      </c>
    </row>
    <row r="792" spans="1:7" hidden="1" x14ac:dyDescent="0.2">
      <c r="A792" t="s">
        <v>5530</v>
      </c>
      <c r="B792">
        <v>10388.202298664601</v>
      </c>
      <c r="C792">
        <v>0</v>
      </c>
      <c r="D792">
        <v>0</v>
      </c>
      <c r="E792">
        <f>Table4[[#This Row],[kapp_slack_ub]]/Table4[[#This Row],[kapp_old]]</f>
        <v>0</v>
      </c>
      <c r="F792" t="str">
        <f>"'PRO-"&amp;_xlfn.TEXTAFTER(Table4[[#This Row],[rxn]],"-",-1)&amp;"'"</f>
        <v>'PRO-rt2040'</v>
      </c>
      <c r="G792">
        <f>_xlfn.XLOOKUP(Table4[[#This Row],[enz]],'[1]Sheet2 (2)'!$A:$A,'[1]Sheet2 (2)'!$B:$B,"")</f>
        <v>1</v>
      </c>
    </row>
    <row r="793" spans="1:7" hidden="1" x14ac:dyDescent="0.2">
      <c r="A793" t="s">
        <v>5531</v>
      </c>
      <c r="B793">
        <v>10388.202298664601</v>
      </c>
      <c r="C793">
        <v>0</v>
      </c>
      <c r="D793">
        <v>0</v>
      </c>
      <c r="E793">
        <f>Table4[[#This Row],[kapp_slack_ub]]/Table4[[#This Row],[kapp_old]]</f>
        <v>0</v>
      </c>
      <c r="F793" t="str">
        <f>"'PRO-"&amp;_xlfn.TEXTAFTER(Table4[[#This Row],[rxn]],"-",-1)&amp;"'"</f>
        <v>'PRO-rt2040'</v>
      </c>
      <c r="G793">
        <f>_xlfn.XLOOKUP(Table4[[#This Row],[enz]],'[1]Sheet2 (2)'!$A:$A,'[1]Sheet2 (2)'!$B:$B,"")</f>
        <v>1</v>
      </c>
    </row>
    <row r="794" spans="1:7" hidden="1" x14ac:dyDescent="0.2">
      <c r="A794" t="s">
        <v>5532</v>
      </c>
      <c r="B794">
        <v>10388.202298664601</v>
      </c>
      <c r="C794">
        <v>0</v>
      </c>
      <c r="D794">
        <v>0</v>
      </c>
      <c r="E794">
        <f>Table4[[#This Row],[kapp_slack_ub]]/Table4[[#This Row],[kapp_old]]</f>
        <v>0</v>
      </c>
      <c r="F794" t="str">
        <f>"'PRO-"&amp;_xlfn.TEXTAFTER(Table4[[#This Row],[rxn]],"-",-1)&amp;"'"</f>
        <v>'PRO-rt2040'</v>
      </c>
      <c r="G794">
        <f>_xlfn.XLOOKUP(Table4[[#This Row],[enz]],'[1]Sheet2 (2)'!$A:$A,'[1]Sheet2 (2)'!$B:$B,"")</f>
        <v>1</v>
      </c>
    </row>
    <row r="795" spans="1:7" hidden="1" x14ac:dyDescent="0.2">
      <c r="A795" t="s">
        <v>5533</v>
      </c>
      <c r="B795">
        <v>10388.202298664601</v>
      </c>
      <c r="C795">
        <v>0</v>
      </c>
      <c r="D795">
        <v>0</v>
      </c>
      <c r="E795">
        <f>Table4[[#This Row],[kapp_slack_ub]]/Table4[[#This Row],[kapp_old]]</f>
        <v>0</v>
      </c>
      <c r="F795" t="str">
        <f>"'PRO-"&amp;_xlfn.TEXTAFTER(Table4[[#This Row],[rxn]],"-",-1)&amp;"'"</f>
        <v>'PRO-rt2040'</v>
      </c>
      <c r="G795">
        <f>_xlfn.XLOOKUP(Table4[[#This Row],[enz]],'[1]Sheet2 (2)'!$A:$A,'[1]Sheet2 (2)'!$B:$B,"")</f>
        <v>1</v>
      </c>
    </row>
    <row r="796" spans="1:7" hidden="1" x14ac:dyDescent="0.2">
      <c r="A796" t="s">
        <v>5534</v>
      </c>
      <c r="B796">
        <v>10388.202298664601</v>
      </c>
      <c r="C796">
        <v>0</v>
      </c>
      <c r="D796">
        <v>0</v>
      </c>
      <c r="E796">
        <f>Table4[[#This Row],[kapp_slack_ub]]/Table4[[#This Row],[kapp_old]]</f>
        <v>0</v>
      </c>
      <c r="F796" t="str">
        <f>"'PRO-"&amp;_xlfn.TEXTAFTER(Table4[[#This Row],[rxn]],"-",-1)&amp;"'"</f>
        <v>'PRO-rt2040'</v>
      </c>
      <c r="G796">
        <f>_xlfn.XLOOKUP(Table4[[#This Row],[enz]],'[1]Sheet2 (2)'!$A:$A,'[1]Sheet2 (2)'!$B:$B,"")</f>
        <v>1</v>
      </c>
    </row>
    <row r="797" spans="1:7" hidden="1" x14ac:dyDescent="0.2">
      <c r="A797" t="s">
        <v>5535</v>
      </c>
      <c r="B797">
        <v>10388.202298664601</v>
      </c>
      <c r="C797">
        <v>0</v>
      </c>
      <c r="D797">
        <v>0</v>
      </c>
      <c r="E797">
        <f>Table4[[#This Row],[kapp_slack_ub]]/Table4[[#This Row],[kapp_old]]</f>
        <v>0</v>
      </c>
      <c r="F797" t="str">
        <f>"'PRO-"&amp;_xlfn.TEXTAFTER(Table4[[#This Row],[rxn]],"-",-1)&amp;"'"</f>
        <v>'PRO-rt2040'</v>
      </c>
      <c r="G797">
        <f>_xlfn.XLOOKUP(Table4[[#This Row],[enz]],'[1]Sheet2 (2)'!$A:$A,'[1]Sheet2 (2)'!$B:$B,"")</f>
        <v>1</v>
      </c>
    </row>
    <row r="798" spans="1:7" hidden="1" x14ac:dyDescent="0.2">
      <c r="A798" t="s">
        <v>5536</v>
      </c>
      <c r="B798">
        <v>10388.202298664601</v>
      </c>
      <c r="C798">
        <v>0</v>
      </c>
      <c r="D798">
        <v>0</v>
      </c>
      <c r="E798">
        <f>Table4[[#This Row],[kapp_slack_ub]]/Table4[[#This Row],[kapp_old]]</f>
        <v>0</v>
      </c>
      <c r="F798" t="str">
        <f>"'PRO-"&amp;_xlfn.TEXTAFTER(Table4[[#This Row],[rxn]],"-",-1)&amp;"'"</f>
        <v>'PRO-rt2040'</v>
      </c>
      <c r="G798">
        <f>_xlfn.XLOOKUP(Table4[[#This Row],[enz]],'[1]Sheet2 (2)'!$A:$A,'[1]Sheet2 (2)'!$B:$B,"")</f>
        <v>1</v>
      </c>
    </row>
    <row r="799" spans="1:7" hidden="1" x14ac:dyDescent="0.2">
      <c r="A799" t="s">
        <v>5537</v>
      </c>
      <c r="B799">
        <v>10388.202298664601</v>
      </c>
      <c r="C799">
        <v>0</v>
      </c>
      <c r="D799">
        <v>0</v>
      </c>
      <c r="E799">
        <f>Table4[[#This Row],[kapp_slack_ub]]/Table4[[#This Row],[kapp_old]]</f>
        <v>0</v>
      </c>
      <c r="F799" t="str">
        <f>"'PRO-"&amp;_xlfn.TEXTAFTER(Table4[[#This Row],[rxn]],"-",-1)&amp;"'"</f>
        <v>'PRO-rt2040'</v>
      </c>
      <c r="G799">
        <f>_xlfn.XLOOKUP(Table4[[#This Row],[enz]],'[1]Sheet2 (2)'!$A:$A,'[1]Sheet2 (2)'!$B:$B,"")</f>
        <v>1</v>
      </c>
    </row>
    <row r="800" spans="1:7" hidden="1" x14ac:dyDescent="0.2">
      <c r="A800" t="s">
        <v>5538</v>
      </c>
      <c r="B800">
        <v>10388.202298664601</v>
      </c>
      <c r="C800">
        <v>0</v>
      </c>
      <c r="D800">
        <v>0</v>
      </c>
      <c r="E800">
        <f>Table4[[#This Row],[kapp_slack_ub]]/Table4[[#This Row],[kapp_old]]</f>
        <v>0</v>
      </c>
      <c r="F800" t="str">
        <f>"'PRO-"&amp;_xlfn.TEXTAFTER(Table4[[#This Row],[rxn]],"-",-1)&amp;"'"</f>
        <v>'PRO-rt2040'</v>
      </c>
      <c r="G800">
        <f>_xlfn.XLOOKUP(Table4[[#This Row],[enz]],'[1]Sheet2 (2)'!$A:$A,'[1]Sheet2 (2)'!$B:$B,"")</f>
        <v>1</v>
      </c>
    </row>
    <row r="801" spans="1:7" hidden="1" x14ac:dyDescent="0.2">
      <c r="A801" t="s">
        <v>5539</v>
      </c>
      <c r="B801">
        <v>10388.202298664601</v>
      </c>
      <c r="C801">
        <v>0</v>
      </c>
      <c r="D801">
        <v>0</v>
      </c>
      <c r="E801">
        <f>Table4[[#This Row],[kapp_slack_ub]]/Table4[[#This Row],[kapp_old]]</f>
        <v>0</v>
      </c>
      <c r="F801" t="str">
        <f>"'PRO-"&amp;_xlfn.TEXTAFTER(Table4[[#This Row],[rxn]],"-",-1)&amp;"'"</f>
        <v>'PRO-rt2040'</v>
      </c>
      <c r="G801">
        <f>_xlfn.XLOOKUP(Table4[[#This Row],[enz]],'[1]Sheet2 (2)'!$A:$A,'[1]Sheet2 (2)'!$B:$B,"")</f>
        <v>1</v>
      </c>
    </row>
    <row r="802" spans="1:7" hidden="1" x14ac:dyDescent="0.2">
      <c r="A802" t="s">
        <v>5540</v>
      </c>
      <c r="B802">
        <v>10388.202298664601</v>
      </c>
      <c r="C802">
        <v>0</v>
      </c>
      <c r="D802">
        <v>0</v>
      </c>
      <c r="E802">
        <f>Table4[[#This Row],[kapp_slack_ub]]/Table4[[#This Row],[kapp_old]]</f>
        <v>0</v>
      </c>
      <c r="F802" t="str">
        <f>"'PRO-"&amp;_xlfn.TEXTAFTER(Table4[[#This Row],[rxn]],"-",-1)&amp;"'"</f>
        <v>'PRO-rt2040'</v>
      </c>
      <c r="G802">
        <f>_xlfn.XLOOKUP(Table4[[#This Row],[enz]],'[1]Sheet2 (2)'!$A:$A,'[1]Sheet2 (2)'!$B:$B,"")</f>
        <v>1</v>
      </c>
    </row>
    <row r="803" spans="1:7" hidden="1" x14ac:dyDescent="0.2">
      <c r="A803" t="s">
        <v>5541</v>
      </c>
      <c r="B803">
        <v>10388.202298664601</v>
      </c>
      <c r="C803">
        <v>0</v>
      </c>
      <c r="D803">
        <v>0</v>
      </c>
      <c r="E803">
        <f>Table4[[#This Row],[kapp_slack_ub]]/Table4[[#This Row],[kapp_old]]</f>
        <v>0</v>
      </c>
      <c r="F803" t="str">
        <f>"'PRO-"&amp;_xlfn.TEXTAFTER(Table4[[#This Row],[rxn]],"-",-1)&amp;"'"</f>
        <v>'PRO-rt5702'</v>
      </c>
      <c r="G803">
        <f>_xlfn.XLOOKUP(Table4[[#This Row],[enz]],'[1]Sheet2 (2)'!$A:$A,'[1]Sheet2 (2)'!$B:$B,"")</f>
        <v>1</v>
      </c>
    </row>
    <row r="804" spans="1:7" hidden="1" x14ac:dyDescent="0.2">
      <c r="A804" t="s">
        <v>5542</v>
      </c>
      <c r="B804">
        <v>10388.202298664601</v>
      </c>
      <c r="C804">
        <v>0</v>
      </c>
      <c r="D804">
        <v>0</v>
      </c>
      <c r="E804">
        <f>Table4[[#This Row],[kapp_slack_ub]]/Table4[[#This Row],[kapp_old]]</f>
        <v>0</v>
      </c>
      <c r="F804" t="str">
        <f>"'PRO-"&amp;_xlfn.TEXTAFTER(Table4[[#This Row],[rxn]],"-",-1)&amp;"'"</f>
        <v>'PRO-rt5702'</v>
      </c>
      <c r="G804">
        <f>_xlfn.XLOOKUP(Table4[[#This Row],[enz]],'[1]Sheet2 (2)'!$A:$A,'[1]Sheet2 (2)'!$B:$B,"")</f>
        <v>1</v>
      </c>
    </row>
    <row r="805" spans="1:7" hidden="1" x14ac:dyDescent="0.2">
      <c r="A805" t="s">
        <v>5543</v>
      </c>
      <c r="B805">
        <v>10388.202298664601</v>
      </c>
      <c r="C805">
        <v>0</v>
      </c>
      <c r="D805">
        <v>0</v>
      </c>
      <c r="E805">
        <f>Table4[[#This Row],[kapp_slack_ub]]/Table4[[#This Row],[kapp_old]]</f>
        <v>0</v>
      </c>
      <c r="F805" t="str">
        <f>"'PRO-"&amp;_xlfn.TEXTAFTER(Table4[[#This Row],[rxn]],"-",-1)&amp;"'"</f>
        <v>'PRO-rt2040'</v>
      </c>
      <c r="G805">
        <f>_xlfn.XLOOKUP(Table4[[#This Row],[enz]],'[1]Sheet2 (2)'!$A:$A,'[1]Sheet2 (2)'!$B:$B,"")</f>
        <v>1</v>
      </c>
    </row>
    <row r="806" spans="1:7" hidden="1" x14ac:dyDescent="0.2">
      <c r="A806" t="s">
        <v>5544</v>
      </c>
      <c r="B806">
        <v>10388.202298664601</v>
      </c>
      <c r="C806">
        <v>0</v>
      </c>
      <c r="D806">
        <v>0</v>
      </c>
      <c r="E806">
        <f>Table4[[#This Row],[kapp_slack_ub]]/Table4[[#This Row],[kapp_old]]</f>
        <v>0</v>
      </c>
      <c r="F806" t="str">
        <f>"'PRO-"&amp;_xlfn.TEXTAFTER(Table4[[#This Row],[rxn]],"-",-1)&amp;"'"</f>
        <v>'PRO-rt5702'</v>
      </c>
      <c r="G806">
        <f>_xlfn.XLOOKUP(Table4[[#This Row],[enz]],'[1]Sheet2 (2)'!$A:$A,'[1]Sheet2 (2)'!$B:$B,"")</f>
        <v>1</v>
      </c>
    </row>
    <row r="807" spans="1:7" hidden="1" x14ac:dyDescent="0.2">
      <c r="A807" t="s">
        <v>5545</v>
      </c>
      <c r="B807">
        <v>10388.202298664601</v>
      </c>
      <c r="C807">
        <v>0</v>
      </c>
      <c r="D807">
        <v>0</v>
      </c>
      <c r="E807">
        <f>Table4[[#This Row],[kapp_slack_ub]]/Table4[[#This Row],[kapp_old]]</f>
        <v>0</v>
      </c>
      <c r="F807" t="str">
        <f>"'PRO-"&amp;_xlfn.TEXTAFTER(Table4[[#This Row],[rxn]],"-",-1)&amp;"'"</f>
        <v>'PRO-rt5702'</v>
      </c>
      <c r="G807">
        <f>_xlfn.XLOOKUP(Table4[[#This Row],[enz]],'[1]Sheet2 (2)'!$A:$A,'[1]Sheet2 (2)'!$B:$B,"")</f>
        <v>1</v>
      </c>
    </row>
    <row r="808" spans="1:7" hidden="1" x14ac:dyDescent="0.2">
      <c r="A808" t="s">
        <v>5546</v>
      </c>
      <c r="B808">
        <v>10388.202298664601</v>
      </c>
      <c r="C808">
        <v>0</v>
      </c>
      <c r="D808">
        <v>0</v>
      </c>
      <c r="E808">
        <f>Table4[[#This Row],[kapp_slack_ub]]/Table4[[#This Row],[kapp_old]]</f>
        <v>0</v>
      </c>
      <c r="F808" t="str">
        <f>"'PRO-"&amp;_xlfn.TEXTAFTER(Table4[[#This Row],[rxn]],"-",-1)&amp;"'"</f>
        <v>'PRO-rt2040'</v>
      </c>
      <c r="G808">
        <f>_xlfn.XLOOKUP(Table4[[#This Row],[enz]],'[1]Sheet2 (2)'!$A:$A,'[1]Sheet2 (2)'!$B:$B,"")</f>
        <v>1</v>
      </c>
    </row>
    <row r="809" spans="1:7" hidden="1" x14ac:dyDescent="0.2">
      <c r="A809" t="s">
        <v>5547</v>
      </c>
      <c r="B809">
        <v>10388.202298664601</v>
      </c>
      <c r="C809">
        <v>0</v>
      </c>
      <c r="D809">
        <v>0</v>
      </c>
      <c r="E809">
        <f>Table4[[#This Row],[kapp_slack_ub]]/Table4[[#This Row],[kapp_old]]</f>
        <v>0</v>
      </c>
      <c r="F809" t="str">
        <f>"'PRO-"&amp;_xlfn.TEXTAFTER(Table4[[#This Row],[rxn]],"-",-1)&amp;"'"</f>
        <v>'PRO-rt4202'</v>
      </c>
      <c r="G809">
        <f>_xlfn.XLOOKUP(Table4[[#This Row],[enz]],'[1]Sheet2 (2)'!$A:$A,'[1]Sheet2 (2)'!$B:$B,"")</f>
        <v>1</v>
      </c>
    </row>
    <row r="810" spans="1:7" hidden="1" x14ac:dyDescent="0.2">
      <c r="A810" t="s">
        <v>5548</v>
      </c>
      <c r="B810">
        <v>10388.202298664601</v>
      </c>
      <c r="C810">
        <v>0</v>
      </c>
      <c r="D810">
        <v>0</v>
      </c>
      <c r="E810">
        <f>Table4[[#This Row],[kapp_slack_ub]]/Table4[[#This Row],[kapp_old]]</f>
        <v>0</v>
      </c>
      <c r="F810" t="str">
        <f>"'PRO-"&amp;_xlfn.TEXTAFTER(Table4[[#This Row],[rxn]],"-",-1)&amp;"'"</f>
        <v>'PRO-rt4202'</v>
      </c>
      <c r="G810">
        <f>_xlfn.XLOOKUP(Table4[[#This Row],[enz]],'[1]Sheet2 (2)'!$A:$A,'[1]Sheet2 (2)'!$B:$B,"")</f>
        <v>1</v>
      </c>
    </row>
    <row r="811" spans="1:7" hidden="1" x14ac:dyDescent="0.2">
      <c r="A811" t="s">
        <v>5549</v>
      </c>
      <c r="B811">
        <v>10388.202298664601</v>
      </c>
      <c r="C811">
        <v>0</v>
      </c>
      <c r="D811">
        <v>0</v>
      </c>
      <c r="E811">
        <f>Table4[[#This Row],[kapp_slack_ub]]/Table4[[#This Row],[kapp_old]]</f>
        <v>0</v>
      </c>
      <c r="F811" t="str">
        <f>"'PRO-"&amp;_xlfn.TEXTAFTER(Table4[[#This Row],[rxn]],"-",-1)&amp;"'"</f>
        <v>'PRO-rt2040'</v>
      </c>
      <c r="G811">
        <f>_xlfn.XLOOKUP(Table4[[#This Row],[enz]],'[1]Sheet2 (2)'!$A:$A,'[1]Sheet2 (2)'!$B:$B,"")</f>
        <v>1</v>
      </c>
    </row>
    <row r="812" spans="1:7" hidden="1" x14ac:dyDescent="0.2">
      <c r="A812" t="s">
        <v>5550</v>
      </c>
      <c r="B812">
        <v>10388.202298664601</v>
      </c>
      <c r="C812">
        <v>0</v>
      </c>
      <c r="D812">
        <v>0</v>
      </c>
      <c r="E812">
        <f>Table4[[#This Row],[kapp_slack_ub]]/Table4[[#This Row],[kapp_old]]</f>
        <v>0</v>
      </c>
      <c r="F812" t="str">
        <f>"'PRO-"&amp;_xlfn.TEXTAFTER(Table4[[#This Row],[rxn]],"-",-1)&amp;"'"</f>
        <v>'PRO-rt2040'</v>
      </c>
      <c r="G812">
        <f>_xlfn.XLOOKUP(Table4[[#This Row],[enz]],'[1]Sheet2 (2)'!$A:$A,'[1]Sheet2 (2)'!$B:$B,"")</f>
        <v>1</v>
      </c>
    </row>
    <row r="813" spans="1:7" hidden="1" x14ac:dyDescent="0.2">
      <c r="A813" t="s">
        <v>5551</v>
      </c>
      <c r="B813">
        <v>10388.202298664601</v>
      </c>
      <c r="C813">
        <v>0</v>
      </c>
      <c r="D813">
        <v>0</v>
      </c>
      <c r="E813">
        <f>Table4[[#This Row],[kapp_slack_ub]]/Table4[[#This Row],[kapp_old]]</f>
        <v>0</v>
      </c>
      <c r="F813" t="str">
        <f>"'PRO-"&amp;_xlfn.TEXTAFTER(Table4[[#This Row],[rxn]],"-",-1)&amp;"'"</f>
        <v>'PRO-rt5702'</v>
      </c>
      <c r="G813">
        <f>_xlfn.XLOOKUP(Table4[[#This Row],[enz]],'[1]Sheet2 (2)'!$A:$A,'[1]Sheet2 (2)'!$B:$B,"")</f>
        <v>1</v>
      </c>
    </row>
    <row r="814" spans="1:7" hidden="1" x14ac:dyDescent="0.2">
      <c r="A814" t="s">
        <v>5552</v>
      </c>
      <c r="B814">
        <v>10388.202298664601</v>
      </c>
      <c r="C814">
        <v>0</v>
      </c>
      <c r="D814">
        <v>0</v>
      </c>
      <c r="E814">
        <f>Table4[[#This Row],[kapp_slack_ub]]/Table4[[#This Row],[kapp_old]]</f>
        <v>0</v>
      </c>
      <c r="F814" t="str">
        <f>"'PRO-"&amp;_xlfn.TEXTAFTER(Table4[[#This Row],[rxn]],"-",-1)&amp;"'"</f>
        <v>'PRO-rt5702'</v>
      </c>
      <c r="G814">
        <f>_xlfn.XLOOKUP(Table4[[#This Row],[enz]],'[1]Sheet2 (2)'!$A:$A,'[1]Sheet2 (2)'!$B:$B,"")</f>
        <v>1</v>
      </c>
    </row>
    <row r="815" spans="1:7" hidden="1" x14ac:dyDescent="0.2">
      <c r="A815" t="s">
        <v>5553</v>
      </c>
      <c r="B815">
        <v>10388.202298664601</v>
      </c>
      <c r="C815">
        <v>0</v>
      </c>
      <c r="D815">
        <v>0</v>
      </c>
      <c r="E815">
        <f>Table4[[#This Row],[kapp_slack_ub]]/Table4[[#This Row],[kapp_old]]</f>
        <v>0</v>
      </c>
      <c r="F815" t="str">
        <f>"'PRO-"&amp;_xlfn.TEXTAFTER(Table4[[#This Row],[rxn]],"-",-1)&amp;"'"</f>
        <v>'PRO-rt5702'</v>
      </c>
      <c r="G815">
        <f>_xlfn.XLOOKUP(Table4[[#This Row],[enz]],'[1]Sheet2 (2)'!$A:$A,'[1]Sheet2 (2)'!$B:$B,"")</f>
        <v>1</v>
      </c>
    </row>
    <row r="816" spans="1:7" hidden="1" x14ac:dyDescent="0.2">
      <c r="A816" t="s">
        <v>5554</v>
      </c>
      <c r="B816">
        <v>10388.202298664601</v>
      </c>
      <c r="C816">
        <v>0</v>
      </c>
      <c r="D816">
        <v>0</v>
      </c>
      <c r="E816">
        <f>Table4[[#This Row],[kapp_slack_ub]]/Table4[[#This Row],[kapp_old]]</f>
        <v>0</v>
      </c>
      <c r="F816" t="str">
        <f>"'PRO-"&amp;_xlfn.TEXTAFTER(Table4[[#This Row],[rxn]],"-",-1)&amp;"'"</f>
        <v>'PRO-rt5702'</v>
      </c>
      <c r="G816">
        <f>_xlfn.XLOOKUP(Table4[[#This Row],[enz]],'[1]Sheet2 (2)'!$A:$A,'[1]Sheet2 (2)'!$B:$B,"")</f>
        <v>1</v>
      </c>
    </row>
    <row r="817" spans="1:7" hidden="1" x14ac:dyDescent="0.2">
      <c r="A817" t="s">
        <v>5555</v>
      </c>
      <c r="B817">
        <v>10388.202298664601</v>
      </c>
      <c r="C817">
        <v>0</v>
      </c>
      <c r="D817">
        <v>0</v>
      </c>
      <c r="E817">
        <f>Table4[[#This Row],[kapp_slack_ub]]/Table4[[#This Row],[kapp_old]]</f>
        <v>0</v>
      </c>
      <c r="F817" t="str">
        <f>"'PRO-"&amp;_xlfn.TEXTAFTER(Table4[[#This Row],[rxn]],"-",-1)&amp;"'"</f>
        <v>'PRO-rt1644'</v>
      </c>
      <c r="G817">
        <f>_xlfn.XLOOKUP(Table4[[#This Row],[enz]],'[1]Sheet2 (2)'!$A:$A,'[1]Sheet2 (2)'!$B:$B,"")</f>
        <v>1</v>
      </c>
    </row>
    <row r="818" spans="1:7" hidden="1" x14ac:dyDescent="0.2">
      <c r="A818" t="s">
        <v>5556</v>
      </c>
      <c r="B818">
        <v>10388.202298664601</v>
      </c>
      <c r="C818">
        <v>0</v>
      </c>
      <c r="D818">
        <v>0</v>
      </c>
      <c r="E818">
        <f>Table4[[#This Row],[kapp_slack_ub]]/Table4[[#This Row],[kapp_old]]</f>
        <v>0</v>
      </c>
      <c r="F818" t="str">
        <f>"'PRO-"&amp;_xlfn.TEXTAFTER(Table4[[#This Row],[rxn]],"-",-1)&amp;"'"</f>
        <v>'PRO-rt1644'</v>
      </c>
      <c r="G818">
        <f>_xlfn.XLOOKUP(Table4[[#This Row],[enz]],'[1]Sheet2 (2)'!$A:$A,'[1]Sheet2 (2)'!$B:$B,"")</f>
        <v>1</v>
      </c>
    </row>
    <row r="819" spans="1:7" hidden="1" x14ac:dyDescent="0.2">
      <c r="A819" t="s">
        <v>5557</v>
      </c>
      <c r="B819">
        <v>10388.202298664601</v>
      </c>
      <c r="C819">
        <v>0</v>
      </c>
      <c r="D819">
        <v>0</v>
      </c>
      <c r="E819">
        <f>Table4[[#This Row],[kapp_slack_ub]]/Table4[[#This Row],[kapp_old]]</f>
        <v>0</v>
      </c>
      <c r="F819" t="str">
        <f>"'PRO-"&amp;_xlfn.TEXTAFTER(Table4[[#This Row],[rxn]],"-",-1)&amp;"'"</f>
        <v>'PRO-rt1362'</v>
      </c>
      <c r="G819">
        <f>_xlfn.XLOOKUP(Table4[[#This Row],[enz]],'[1]Sheet2 (2)'!$A:$A,'[1]Sheet2 (2)'!$B:$B,"")</f>
        <v>1</v>
      </c>
    </row>
    <row r="820" spans="1:7" hidden="1" x14ac:dyDescent="0.2">
      <c r="A820" t="s">
        <v>2859</v>
      </c>
      <c r="B820">
        <v>35116.969015996998</v>
      </c>
      <c r="C820">
        <v>0</v>
      </c>
      <c r="D820">
        <v>0</v>
      </c>
      <c r="E820">
        <f>Table4[[#This Row],[kapp_slack_ub]]/Table4[[#This Row],[kapp_old]]</f>
        <v>0</v>
      </c>
      <c r="F820" t="str">
        <f>"'PRO-"&amp;_xlfn.TEXTAFTER(Table4[[#This Row],[rxn]],"-",-1)&amp;"'"</f>
        <v>'PRO-rt1362'</v>
      </c>
      <c r="G820">
        <f>_xlfn.XLOOKUP(Table4[[#This Row],[enz]],'[1]Sheet2 (2)'!$A:$A,'[1]Sheet2 (2)'!$B:$B,"")</f>
        <v>1</v>
      </c>
    </row>
    <row r="821" spans="1:7" hidden="1" x14ac:dyDescent="0.2">
      <c r="A821" t="s">
        <v>2860</v>
      </c>
      <c r="B821">
        <v>28331.156754019899</v>
      </c>
      <c r="C821">
        <v>0</v>
      </c>
      <c r="D821">
        <v>0</v>
      </c>
      <c r="E821">
        <f>Table4[[#This Row],[kapp_slack_ub]]/Table4[[#This Row],[kapp_old]]</f>
        <v>0</v>
      </c>
      <c r="F821" t="str">
        <f>"'PRO-"&amp;_xlfn.TEXTAFTER(Table4[[#This Row],[rxn]],"-",-1)&amp;"'"</f>
        <v>'PRO-rt0477'</v>
      </c>
      <c r="G821">
        <f>_xlfn.XLOOKUP(Table4[[#This Row],[enz]],'[1]Sheet2 (2)'!$A:$A,'[1]Sheet2 (2)'!$B:$B,"")</f>
        <v>1</v>
      </c>
    </row>
    <row r="822" spans="1:7" hidden="1" x14ac:dyDescent="0.2">
      <c r="A822" t="s">
        <v>2861</v>
      </c>
      <c r="B822">
        <v>28331.156754019899</v>
      </c>
      <c r="C822">
        <v>0</v>
      </c>
      <c r="D822">
        <v>0</v>
      </c>
      <c r="E822">
        <f>Table4[[#This Row],[kapp_slack_ub]]/Table4[[#This Row],[kapp_old]]</f>
        <v>0</v>
      </c>
      <c r="F822" t="str">
        <f>"'PRO-"&amp;_xlfn.TEXTAFTER(Table4[[#This Row],[rxn]],"-",-1)&amp;"'"</f>
        <v>'PRO-rt0477'</v>
      </c>
      <c r="G822">
        <f>_xlfn.XLOOKUP(Table4[[#This Row],[enz]],'[1]Sheet2 (2)'!$A:$A,'[1]Sheet2 (2)'!$B:$B,"")</f>
        <v>1</v>
      </c>
    </row>
    <row r="823" spans="1:7" hidden="1" x14ac:dyDescent="0.2">
      <c r="A823" t="s">
        <v>5558</v>
      </c>
      <c r="B823">
        <v>10388.202298664601</v>
      </c>
      <c r="C823">
        <v>0</v>
      </c>
      <c r="D823">
        <v>0</v>
      </c>
      <c r="E823">
        <f>Table4[[#This Row],[kapp_slack_ub]]/Table4[[#This Row],[kapp_old]]</f>
        <v>0</v>
      </c>
      <c r="F823" t="str">
        <f>"'PRO-"&amp;_xlfn.TEXTAFTER(Table4[[#This Row],[rxn]],"-",-1)&amp;"'"</f>
        <v>'PRO-rt1332'</v>
      </c>
      <c r="G823">
        <f>_xlfn.XLOOKUP(Table4[[#This Row],[enz]],'[1]Sheet2 (2)'!$A:$A,'[1]Sheet2 (2)'!$B:$B,"")</f>
        <v>1</v>
      </c>
    </row>
    <row r="824" spans="1:7" hidden="1" x14ac:dyDescent="0.2">
      <c r="A824" t="s">
        <v>5559</v>
      </c>
      <c r="B824">
        <v>10388.202298664601</v>
      </c>
      <c r="C824">
        <v>0</v>
      </c>
      <c r="D824">
        <v>0</v>
      </c>
      <c r="E824">
        <f>Table4[[#This Row],[kapp_slack_ub]]/Table4[[#This Row],[kapp_old]]</f>
        <v>0</v>
      </c>
      <c r="F824" t="str">
        <f>"'PRO-"&amp;_xlfn.TEXTAFTER(Table4[[#This Row],[rxn]],"-",-1)&amp;"'"</f>
        <v>'PRO-rt4374'</v>
      </c>
      <c r="G824">
        <f>_xlfn.XLOOKUP(Table4[[#This Row],[enz]],'[1]Sheet2 (2)'!$A:$A,'[1]Sheet2 (2)'!$B:$B,"")</f>
        <v>1</v>
      </c>
    </row>
    <row r="825" spans="1:7" hidden="1" x14ac:dyDescent="0.2">
      <c r="A825" t="s">
        <v>5560</v>
      </c>
      <c r="B825">
        <v>10388.202298664601</v>
      </c>
      <c r="C825">
        <v>0</v>
      </c>
      <c r="D825">
        <v>0</v>
      </c>
      <c r="E825">
        <f>Table4[[#This Row],[kapp_slack_ub]]/Table4[[#This Row],[kapp_old]]</f>
        <v>0</v>
      </c>
      <c r="F825" t="str">
        <f>"'PRO-"&amp;_xlfn.TEXTAFTER(Table4[[#This Row],[rxn]],"-",-1)&amp;"'"</f>
        <v>'PRO-rt4384'</v>
      </c>
      <c r="G825">
        <f>_xlfn.XLOOKUP(Table4[[#This Row],[enz]],'[1]Sheet2 (2)'!$A:$A,'[1]Sheet2 (2)'!$B:$B,"")</f>
        <v>1</v>
      </c>
    </row>
    <row r="826" spans="1:7" hidden="1" x14ac:dyDescent="0.2">
      <c r="A826" t="s">
        <v>5561</v>
      </c>
      <c r="B826">
        <v>10388.202298664601</v>
      </c>
      <c r="C826">
        <v>0</v>
      </c>
      <c r="D826">
        <v>0</v>
      </c>
      <c r="E826">
        <f>Table4[[#This Row],[kapp_slack_ub]]/Table4[[#This Row],[kapp_old]]</f>
        <v>0</v>
      </c>
      <c r="F826" t="str">
        <f>"'PRO-"&amp;_xlfn.TEXTAFTER(Table4[[#This Row],[rxn]],"-",-1)&amp;"'"</f>
        <v>'PRO-rt1332'</v>
      </c>
      <c r="G826">
        <f>_xlfn.XLOOKUP(Table4[[#This Row],[enz]],'[1]Sheet2 (2)'!$A:$A,'[1]Sheet2 (2)'!$B:$B,"")</f>
        <v>1</v>
      </c>
    </row>
    <row r="827" spans="1:7" hidden="1" x14ac:dyDescent="0.2">
      <c r="A827" t="s">
        <v>5562</v>
      </c>
      <c r="B827">
        <v>10388.202298664601</v>
      </c>
      <c r="C827">
        <v>0</v>
      </c>
      <c r="D827">
        <v>0</v>
      </c>
      <c r="E827">
        <f>Table4[[#This Row],[kapp_slack_ub]]/Table4[[#This Row],[kapp_old]]</f>
        <v>0</v>
      </c>
      <c r="F827" t="str">
        <f>"'PRO-"&amp;_xlfn.TEXTAFTER(Table4[[#This Row],[rxn]],"-",-1)&amp;"'"</f>
        <v>'PRO-rt4374'</v>
      </c>
      <c r="G827">
        <f>_xlfn.XLOOKUP(Table4[[#This Row],[enz]],'[1]Sheet2 (2)'!$A:$A,'[1]Sheet2 (2)'!$B:$B,"")</f>
        <v>1</v>
      </c>
    </row>
    <row r="828" spans="1:7" hidden="1" x14ac:dyDescent="0.2">
      <c r="A828" t="s">
        <v>5563</v>
      </c>
      <c r="B828">
        <v>10388.202298664601</v>
      </c>
      <c r="C828">
        <v>0</v>
      </c>
      <c r="D828">
        <v>0</v>
      </c>
      <c r="E828">
        <f>Table4[[#This Row],[kapp_slack_ub]]/Table4[[#This Row],[kapp_old]]</f>
        <v>0</v>
      </c>
      <c r="F828" t="str">
        <f>"'PRO-"&amp;_xlfn.TEXTAFTER(Table4[[#This Row],[rxn]],"-",-1)&amp;"'"</f>
        <v>'PRO-rt4384'</v>
      </c>
      <c r="G828">
        <f>_xlfn.XLOOKUP(Table4[[#This Row],[enz]],'[1]Sheet2 (2)'!$A:$A,'[1]Sheet2 (2)'!$B:$B,"")</f>
        <v>1</v>
      </c>
    </row>
    <row r="829" spans="1:7" hidden="1" x14ac:dyDescent="0.2">
      <c r="A829" t="s">
        <v>5564</v>
      </c>
      <c r="B829">
        <v>10388.202298664601</v>
      </c>
      <c r="C829">
        <v>0</v>
      </c>
      <c r="D829">
        <v>0</v>
      </c>
      <c r="E829">
        <f>Table4[[#This Row],[kapp_slack_ub]]/Table4[[#This Row],[kapp_old]]</f>
        <v>0</v>
      </c>
      <c r="F829" t="str">
        <f>"'PRO-"&amp;_xlfn.TEXTAFTER(Table4[[#This Row],[rxn]],"-",-1)&amp;"'"</f>
        <v>'PRO-rt1332'</v>
      </c>
      <c r="G829">
        <f>_xlfn.XLOOKUP(Table4[[#This Row],[enz]],'[1]Sheet2 (2)'!$A:$A,'[1]Sheet2 (2)'!$B:$B,"")</f>
        <v>1</v>
      </c>
    </row>
    <row r="830" spans="1:7" hidden="1" x14ac:dyDescent="0.2">
      <c r="A830" t="s">
        <v>5565</v>
      </c>
      <c r="B830">
        <v>10388.202298664601</v>
      </c>
      <c r="C830">
        <v>0</v>
      </c>
      <c r="D830">
        <v>0</v>
      </c>
      <c r="E830">
        <f>Table4[[#This Row],[kapp_slack_ub]]/Table4[[#This Row],[kapp_old]]</f>
        <v>0</v>
      </c>
      <c r="F830" t="str">
        <f>"'PRO-"&amp;_xlfn.TEXTAFTER(Table4[[#This Row],[rxn]],"-",-1)&amp;"'"</f>
        <v>'PRO-rt4374'</v>
      </c>
      <c r="G830">
        <f>_xlfn.XLOOKUP(Table4[[#This Row],[enz]],'[1]Sheet2 (2)'!$A:$A,'[1]Sheet2 (2)'!$B:$B,"")</f>
        <v>1</v>
      </c>
    </row>
    <row r="831" spans="1:7" hidden="1" x14ac:dyDescent="0.2">
      <c r="A831" t="s">
        <v>5566</v>
      </c>
      <c r="B831">
        <v>10388.202298664601</v>
      </c>
      <c r="C831">
        <v>0</v>
      </c>
      <c r="D831">
        <v>0</v>
      </c>
      <c r="E831">
        <f>Table4[[#This Row],[kapp_slack_ub]]/Table4[[#This Row],[kapp_old]]</f>
        <v>0</v>
      </c>
      <c r="F831" t="str">
        <f>"'PRO-"&amp;_xlfn.TEXTAFTER(Table4[[#This Row],[rxn]],"-",-1)&amp;"'"</f>
        <v>'PRO-rt4384'</v>
      </c>
      <c r="G831">
        <f>_xlfn.XLOOKUP(Table4[[#This Row],[enz]],'[1]Sheet2 (2)'!$A:$A,'[1]Sheet2 (2)'!$B:$B,"")</f>
        <v>1</v>
      </c>
    </row>
    <row r="832" spans="1:7" hidden="1" x14ac:dyDescent="0.2">
      <c r="A832" t="s">
        <v>5567</v>
      </c>
      <c r="B832">
        <v>10388.202298664601</v>
      </c>
      <c r="C832">
        <v>0</v>
      </c>
      <c r="D832">
        <v>0</v>
      </c>
      <c r="E832">
        <f>Table4[[#This Row],[kapp_slack_ub]]/Table4[[#This Row],[kapp_old]]</f>
        <v>0</v>
      </c>
      <c r="F832" t="str">
        <f>"'PRO-"&amp;_xlfn.TEXTAFTER(Table4[[#This Row],[rxn]],"-",-1)&amp;"'"</f>
        <v>'PRO-rt1332'</v>
      </c>
      <c r="G832">
        <f>_xlfn.XLOOKUP(Table4[[#This Row],[enz]],'[1]Sheet2 (2)'!$A:$A,'[1]Sheet2 (2)'!$B:$B,"")</f>
        <v>1</v>
      </c>
    </row>
    <row r="833" spans="1:7" hidden="1" x14ac:dyDescent="0.2">
      <c r="A833" t="s">
        <v>5568</v>
      </c>
      <c r="B833">
        <v>10388.202298664601</v>
      </c>
      <c r="C833">
        <v>0</v>
      </c>
      <c r="D833">
        <v>0</v>
      </c>
      <c r="E833">
        <f>Table4[[#This Row],[kapp_slack_ub]]/Table4[[#This Row],[kapp_old]]</f>
        <v>0</v>
      </c>
      <c r="F833" t="str">
        <f>"'PRO-"&amp;_xlfn.TEXTAFTER(Table4[[#This Row],[rxn]],"-",-1)&amp;"'"</f>
        <v>'PRO-rt4374'</v>
      </c>
      <c r="G833">
        <f>_xlfn.XLOOKUP(Table4[[#This Row],[enz]],'[1]Sheet2 (2)'!$A:$A,'[1]Sheet2 (2)'!$B:$B,"")</f>
        <v>1</v>
      </c>
    </row>
    <row r="834" spans="1:7" hidden="1" x14ac:dyDescent="0.2">
      <c r="A834" t="s">
        <v>5569</v>
      </c>
      <c r="B834">
        <v>10388.202298664601</v>
      </c>
      <c r="C834">
        <v>0</v>
      </c>
      <c r="D834">
        <v>0</v>
      </c>
      <c r="E834">
        <f>Table4[[#This Row],[kapp_slack_ub]]/Table4[[#This Row],[kapp_old]]</f>
        <v>0</v>
      </c>
      <c r="F834" t="str">
        <f>"'PRO-"&amp;_xlfn.TEXTAFTER(Table4[[#This Row],[rxn]],"-",-1)&amp;"'"</f>
        <v>'PRO-rt4384'</v>
      </c>
      <c r="G834">
        <f>_xlfn.XLOOKUP(Table4[[#This Row],[enz]],'[1]Sheet2 (2)'!$A:$A,'[1]Sheet2 (2)'!$B:$B,"")</f>
        <v>1</v>
      </c>
    </row>
    <row r="835" spans="1:7" hidden="1" x14ac:dyDescent="0.2">
      <c r="A835" t="s">
        <v>5570</v>
      </c>
      <c r="B835">
        <v>10388.202298664601</v>
      </c>
      <c r="C835">
        <v>0</v>
      </c>
      <c r="D835">
        <v>0</v>
      </c>
      <c r="E835">
        <f>Table4[[#This Row],[kapp_slack_ub]]/Table4[[#This Row],[kapp_old]]</f>
        <v>0</v>
      </c>
      <c r="F835" t="str">
        <f>"'PRO-"&amp;_xlfn.TEXTAFTER(Table4[[#This Row],[rxn]],"-",-1)&amp;"'"</f>
        <v>'PRO-rt1332'</v>
      </c>
      <c r="G835">
        <f>_xlfn.XLOOKUP(Table4[[#This Row],[enz]],'[1]Sheet2 (2)'!$A:$A,'[1]Sheet2 (2)'!$B:$B,"")</f>
        <v>1</v>
      </c>
    </row>
    <row r="836" spans="1:7" hidden="1" x14ac:dyDescent="0.2">
      <c r="A836" t="s">
        <v>5571</v>
      </c>
      <c r="B836">
        <v>10388.202298664601</v>
      </c>
      <c r="C836">
        <v>0</v>
      </c>
      <c r="D836">
        <v>0</v>
      </c>
      <c r="E836">
        <f>Table4[[#This Row],[kapp_slack_ub]]/Table4[[#This Row],[kapp_old]]</f>
        <v>0</v>
      </c>
      <c r="F836" t="str">
        <f>"'PRO-"&amp;_xlfn.TEXTAFTER(Table4[[#This Row],[rxn]],"-",-1)&amp;"'"</f>
        <v>'PRO-rt4374'</v>
      </c>
      <c r="G836">
        <f>_xlfn.XLOOKUP(Table4[[#This Row],[enz]],'[1]Sheet2 (2)'!$A:$A,'[1]Sheet2 (2)'!$B:$B,"")</f>
        <v>1</v>
      </c>
    </row>
    <row r="837" spans="1:7" hidden="1" x14ac:dyDescent="0.2">
      <c r="A837" t="s">
        <v>5572</v>
      </c>
      <c r="B837">
        <v>10388.202298664601</v>
      </c>
      <c r="C837">
        <v>0</v>
      </c>
      <c r="D837">
        <v>0</v>
      </c>
      <c r="E837">
        <f>Table4[[#This Row],[kapp_slack_ub]]/Table4[[#This Row],[kapp_old]]</f>
        <v>0</v>
      </c>
      <c r="F837" t="str">
        <f>"'PRO-"&amp;_xlfn.TEXTAFTER(Table4[[#This Row],[rxn]],"-",-1)&amp;"'"</f>
        <v>'PRO-rt4384'</v>
      </c>
      <c r="G837">
        <f>_xlfn.XLOOKUP(Table4[[#This Row],[enz]],'[1]Sheet2 (2)'!$A:$A,'[1]Sheet2 (2)'!$B:$B,"")</f>
        <v>1</v>
      </c>
    </row>
    <row r="838" spans="1:7" hidden="1" x14ac:dyDescent="0.2">
      <c r="A838" t="s">
        <v>5573</v>
      </c>
      <c r="B838">
        <v>10388.202298664601</v>
      </c>
      <c r="C838">
        <v>0</v>
      </c>
      <c r="D838">
        <v>0</v>
      </c>
      <c r="E838">
        <f>Table4[[#This Row],[kapp_slack_ub]]/Table4[[#This Row],[kapp_old]]</f>
        <v>0</v>
      </c>
      <c r="F838" t="str">
        <f>"'PRO-"&amp;_xlfn.TEXTAFTER(Table4[[#This Row],[rxn]],"-",-1)&amp;"'"</f>
        <v>'PRO-rt1332'</v>
      </c>
      <c r="G838">
        <f>_xlfn.XLOOKUP(Table4[[#This Row],[enz]],'[1]Sheet2 (2)'!$A:$A,'[1]Sheet2 (2)'!$B:$B,"")</f>
        <v>1</v>
      </c>
    </row>
    <row r="839" spans="1:7" hidden="1" x14ac:dyDescent="0.2">
      <c r="A839" t="s">
        <v>5574</v>
      </c>
      <c r="B839">
        <v>10388.202298664601</v>
      </c>
      <c r="C839">
        <v>0</v>
      </c>
      <c r="D839">
        <v>0</v>
      </c>
      <c r="E839">
        <f>Table4[[#This Row],[kapp_slack_ub]]/Table4[[#This Row],[kapp_old]]</f>
        <v>0</v>
      </c>
      <c r="F839" t="str">
        <f>"'PRO-"&amp;_xlfn.TEXTAFTER(Table4[[#This Row],[rxn]],"-",-1)&amp;"'"</f>
        <v>'PRO-rt4374'</v>
      </c>
      <c r="G839">
        <f>_xlfn.XLOOKUP(Table4[[#This Row],[enz]],'[1]Sheet2 (2)'!$A:$A,'[1]Sheet2 (2)'!$B:$B,"")</f>
        <v>1</v>
      </c>
    </row>
    <row r="840" spans="1:7" hidden="1" x14ac:dyDescent="0.2">
      <c r="A840" t="s">
        <v>5575</v>
      </c>
      <c r="B840">
        <v>10388.202298664601</v>
      </c>
      <c r="C840">
        <v>0</v>
      </c>
      <c r="D840">
        <v>0</v>
      </c>
      <c r="E840">
        <f>Table4[[#This Row],[kapp_slack_ub]]/Table4[[#This Row],[kapp_old]]</f>
        <v>0</v>
      </c>
      <c r="F840" t="str">
        <f>"'PRO-"&amp;_xlfn.TEXTAFTER(Table4[[#This Row],[rxn]],"-",-1)&amp;"'"</f>
        <v>'PRO-rt4384'</v>
      </c>
      <c r="G840">
        <f>_xlfn.XLOOKUP(Table4[[#This Row],[enz]],'[1]Sheet2 (2)'!$A:$A,'[1]Sheet2 (2)'!$B:$B,"")</f>
        <v>1</v>
      </c>
    </row>
    <row r="841" spans="1:7" hidden="1" x14ac:dyDescent="0.2">
      <c r="A841" t="s">
        <v>5576</v>
      </c>
      <c r="B841">
        <v>10388.202298664601</v>
      </c>
      <c r="C841">
        <v>0</v>
      </c>
      <c r="D841">
        <v>0</v>
      </c>
      <c r="E841">
        <f>Table4[[#This Row],[kapp_slack_ub]]/Table4[[#This Row],[kapp_old]]</f>
        <v>0</v>
      </c>
      <c r="F841" t="str">
        <f>"'PRO-"&amp;_xlfn.TEXTAFTER(Table4[[#This Row],[rxn]],"-",-1)&amp;"'"</f>
        <v>'PRO-rt1332'</v>
      </c>
      <c r="G841">
        <f>_xlfn.XLOOKUP(Table4[[#This Row],[enz]],'[1]Sheet2 (2)'!$A:$A,'[1]Sheet2 (2)'!$B:$B,"")</f>
        <v>1</v>
      </c>
    </row>
    <row r="842" spans="1:7" hidden="1" x14ac:dyDescent="0.2">
      <c r="A842" t="s">
        <v>5577</v>
      </c>
      <c r="B842">
        <v>10388.202298664601</v>
      </c>
      <c r="C842">
        <v>0</v>
      </c>
      <c r="D842">
        <v>0</v>
      </c>
      <c r="E842">
        <f>Table4[[#This Row],[kapp_slack_ub]]/Table4[[#This Row],[kapp_old]]</f>
        <v>0</v>
      </c>
      <c r="F842" t="str">
        <f>"'PRO-"&amp;_xlfn.TEXTAFTER(Table4[[#This Row],[rxn]],"-",-1)&amp;"'"</f>
        <v>'PRO-rt4374'</v>
      </c>
      <c r="G842">
        <f>_xlfn.XLOOKUP(Table4[[#This Row],[enz]],'[1]Sheet2 (2)'!$A:$A,'[1]Sheet2 (2)'!$B:$B,"")</f>
        <v>1</v>
      </c>
    </row>
    <row r="843" spans="1:7" hidden="1" x14ac:dyDescent="0.2">
      <c r="A843" t="s">
        <v>5578</v>
      </c>
      <c r="B843">
        <v>10388.202298664601</v>
      </c>
      <c r="C843">
        <v>0</v>
      </c>
      <c r="D843">
        <v>0</v>
      </c>
      <c r="E843">
        <f>Table4[[#This Row],[kapp_slack_ub]]/Table4[[#This Row],[kapp_old]]</f>
        <v>0</v>
      </c>
      <c r="F843" t="str">
        <f>"'PRO-"&amp;_xlfn.TEXTAFTER(Table4[[#This Row],[rxn]],"-",-1)&amp;"'"</f>
        <v>'PRO-rt4384'</v>
      </c>
      <c r="G843">
        <f>_xlfn.XLOOKUP(Table4[[#This Row],[enz]],'[1]Sheet2 (2)'!$A:$A,'[1]Sheet2 (2)'!$B:$B,"")</f>
        <v>1</v>
      </c>
    </row>
    <row r="844" spans="1:7" hidden="1" x14ac:dyDescent="0.2">
      <c r="A844" t="s">
        <v>5579</v>
      </c>
      <c r="B844">
        <v>10388.202298664601</v>
      </c>
      <c r="C844">
        <v>0</v>
      </c>
      <c r="D844">
        <v>0</v>
      </c>
      <c r="E844">
        <f>Table4[[#This Row],[kapp_slack_ub]]/Table4[[#This Row],[kapp_old]]</f>
        <v>0</v>
      </c>
      <c r="F844" t="str">
        <f>"'PRO-"&amp;_xlfn.TEXTAFTER(Table4[[#This Row],[rxn]],"-",-1)&amp;"'"</f>
        <v>'PRO-rt1332'</v>
      </c>
      <c r="G844">
        <f>_xlfn.XLOOKUP(Table4[[#This Row],[enz]],'[1]Sheet2 (2)'!$A:$A,'[1]Sheet2 (2)'!$B:$B,"")</f>
        <v>1</v>
      </c>
    </row>
    <row r="845" spans="1:7" hidden="1" x14ac:dyDescent="0.2">
      <c r="A845" t="s">
        <v>5580</v>
      </c>
      <c r="B845">
        <v>10388.202298664601</v>
      </c>
      <c r="C845">
        <v>0</v>
      </c>
      <c r="D845">
        <v>0</v>
      </c>
      <c r="E845">
        <f>Table4[[#This Row],[kapp_slack_ub]]/Table4[[#This Row],[kapp_old]]</f>
        <v>0</v>
      </c>
      <c r="F845" t="str">
        <f>"'PRO-"&amp;_xlfn.TEXTAFTER(Table4[[#This Row],[rxn]],"-",-1)&amp;"'"</f>
        <v>'PRO-rt4374'</v>
      </c>
      <c r="G845">
        <f>_xlfn.XLOOKUP(Table4[[#This Row],[enz]],'[1]Sheet2 (2)'!$A:$A,'[1]Sheet2 (2)'!$B:$B,"")</f>
        <v>1</v>
      </c>
    </row>
    <row r="846" spans="1:7" hidden="1" x14ac:dyDescent="0.2">
      <c r="A846" t="s">
        <v>5581</v>
      </c>
      <c r="B846">
        <v>10388.202298664601</v>
      </c>
      <c r="C846">
        <v>0</v>
      </c>
      <c r="D846">
        <v>0</v>
      </c>
      <c r="E846">
        <f>Table4[[#This Row],[kapp_slack_ub]]/Table4[[#This Row],[kapp_old]]</f>
        <v>0</v>
      </c>
      <c r="F846" t="str">
        <f>"'PRO-"&amp;_xlfn.TEXTAFTER(Table4[[#This Row],[rxn]],"-",-1)&amp;"'"</f>
        <v>'PRO-rt4384'</v>
      </c>
      <c r="G846">
        <f>_xlfn.XLOOKUP(Table4[[#This Row],[enz]],'[1]Sheet2 (2)'!$A:$A,'[1]Sheet2 (2)'!$B:$B,"")</f>
        <v>1</v>
      </c>
    </row>
    <row r="847" spans="1:7" hidden="1" x14ac:dyDescent="0.2">
      <c r="A847" t="s">
        <v>5582</v>
      </c>
      <c r="B847">
        <v>10388.202298664601</v>
      </c>
      <c r="C847">
        <v>0</v>
      </c>
      <c r="D847">
        <v>0</v>
      </c>
      <c r="E847">
        <f>Table4[[#This Row],[kapp_slack_ub]]/Table4[[#This Row],[kapp_old]]</f>
        <v>0</v>
      </c>
      <c r="F847" t="str">
        <f>"'PRO-"&amp;_xlfn.TEXTAFTER(Table4[[#This Row],[rxn]],"-",-1)&amp;"'"</f>
        <v>'PRO-rt1332'</v>
      </c>
      <c r="G847">
        <f>_xlfn.XLOOKUP(Table4[[#This Row],[enz]],'[1]Sheet2 (2)'!$A:$A,'[1]Sheet2 (2)'!$B:$B,"")</f>
        <v>1</v>
      </c>
    </row>
    <row r="848" spans="1:7" hidden="1" x14ac:dyDescent="0.2">
      <c r="A848" t="s">
        <v>5583</v>
      </c>
      <c r="B848">
        <v>10388.202298664601</v>
      </c>
      <c r="C848">
        <v>0</v>
      </c>
      <c r="D848">
        <v>0</v>
      </c>
      <c r="E848">
        <f>Table4[[#This Row],[kapp_slack_ub]]/Table4[[#This Row],[kapp_old]]</f>
        <v>0</v>
      </c>
      <c r="F848" t="str">
        <f>"'PRO-"&amp;_xlfn.TEXTAFTER(Table4[[#This Row],[rxn]],"-",-1)&amp;"'"</f>
        <v>'PRO-rt4374'</v>
      </c>
      <c r="G848">
        <f>_xlfn.XLOOKUP(Table4[[#This Row],[enz]],'[1]Sheet2 (2)'!$A:$A,'[1]Sheet2 (2)'!$B:$B,"")</f>
        <v>1</v>
      </c>
    </row>
    <row r="849" spans="1:7" hidden="1" x14ac:dyDescent="0.2">
      <c r="A849" t="s">
        <v>5584</v>
      </c>
      <c r="B849">
        <v>10388.202298664601</v>
      </c>
      <c r="C849">
        <v>0</v>
      </c>
      <c r="D849">
        <v>0</v>
      </c>
      <c r="E849">
        <f>Table4[[#This Row],[kapp_slack_ub]]/Table4[[#This Row],[kapp_old]]</f>
        <v>0</v>
      </c>
      <c r="F849" t="str">
        <f>"'PRO-"&amp;_xlfn.TEXTAFTER(Table4[[#This Row],[rxn]],"-",-1)&amp;"'"</f>
        <v>'PRO-rt4384'</v>
      </c>
      <c r="G849">
        <f>_xlfn.XLOOKUP(Table4[[#This Row],[enz]],'[1]Sheet2 (2)'!$A:$A,'[1]Sheet2 (2)'!$B:$B,"")</f>
        <v>1</v>
      </c>
    </row>
    <row r="850" spans="1:7" hidden="1" x14ac:dyDescent="0.2">
      <c r="A850" t="s">
        <v>5585</v>
      </c>
      <c r="B850">
        <v>10388.202298664601</v>
      </c>
      <c r="C850">
        <v>0</v>
      </c>
      <c r="D850">
        <v>0</v>
      </c>
      <c r="E850">
        <f>Table4[[#This Row],[kapp_slack_ub]]/Table4[[#This Row],[kapp_old]]</f>
        <v>0</v>
      </c>
      <c r="F850" t="str">
        <f>"'PRO-"&amp;_xlfn.TEXTAFTER(Table4[[#This Row],[rxn]],"-",-1)&amp;"'"</f>
        <v>'PRO-rt1332'</v>
      </c>
      <c r="G850">
        <f>_xlfn.XLOOKUP(Table4[[#This Row],[enz]],'[1]Sheet2 (2)'!$A:$A,'[1]Sheet2 (2)'!$B:$B,"")</f>
        <v>1</v>
      </c>
    </row>
    <row r="851" spans="1:7" hidden="1" x14ac:dyDescent="0.2">
      <c r="A851" t="s">
        <v>5586</v>
      </c>
      <c r="B851">
        <v>10388.202298664601</v>
      </c>
      <c r="C851">
        <v>0</v>
      </c>
      <c r="D851">
        <v>0</v>
      </c>
      <c r="E851">
        <f>Table4[[#This Row],[kapp_slack_ub]]/Table4[[#This Row],[kapp_old]]</f>
        <v>0</v>
      </c>
      <c r="F851" t="str">
        <f>"'PRO-"&amp;_xlfn.TEXTAFTER(Table4[[#This Row],[rxn]],"-",-1)&amp;"'"</f>
        <v>'PRO-rt4374'</v>
      </c>
      <c r="G851">
        <f>_xlfn.XLOOKUP(Table4[[#This Row],[enz]],'[1]Sheet2 (2)'!$A:$A,'[1]Sheet2 (2)'!$B:$B,"")</f>
        <v>1</v>
      </c>
    </row>
    <row r="852" spans="1:7" hidden="1" x14ac:dyDescent="0.2">
      <c r="A852" t="s">
        <v>5587</v>
      </c>
      <c r="B852">
        <v>10388.202298664601</v>
      </c>
      <c r="C852">
        <v>0</v>
      </c>
      <c r="D852">
        <v>0</v>
      </c>
      <c r="E852">
        <f>Table4[[#This Row],[kapp_slack_ub]]/Table4[[#This Row],[kapp_old]]</f>
        <v>0</v>
      </c>
      <c r="F852" t="str">
        <f>"'PRO-"&amp;_xlfn.TEXTAFTER(Table4[[#This Row],[rxn]],"-",-1)&amp;"'"</f>
        <v>'PRO-rt4384'</v>
      </c>
      <c r="G852">
        <f>_xlfn.XLOOKUP(Table4[[#This Row],[enz]],'[1]Sheet2 (2)'!$A:$A,'[1]Sheet2 (2)'!$B:$B,"")</f>
        <v>1</v>
      </c>
    </row>
    <row r="853" spans="1:7" hidden="1" x14ac:dyDescent="0.2">
      <c r="A853" t="s">
        <v>5588</v>
      </c>
      <c r="B853">
        <v>10388.202298664601</v>
      </c>
      <c r="C853">
        <v>0</v>
      </c>
      <c r="D853">
        <v>0</v>
      </c>
      <c r="E853">
        <f>Table4[[#This Row],[kapp_slack_ub]]/Table4[[#This Row],[kapp_old]]</f>
        <v>0</v>
      </c>
      <c r="F853" t="str">
        <f>"'PRO-"&amp;_xlfn.TEXTAFTER(Table4[[#This Row],[rxn]],"-",-1)&amp;"'"</f>
        <v>'PRO-rt1332'</v>
      </c>
      <c r="G853">
        <f>_xlfn.XLOOKUP(Table4[[#This Row],[enz]],'[1]Sheet2 (2)'!$A:$A,'[1]Sheet2 (2)'!$B:$B,"")</f>
        <v>1</v>
      </c>
    </row>
    <row r="854" spans="1:7" hidden="1" x14ac:dyDescent="0.2">
      <c r="A854" t="s">
        <v>5589</v>
      </c>
      <c r="B854">
        <v>10388.202298664601</v>
      </c>
      <c r="C854">
        <v>0</v>
      </c>
      <c r="D854">
        <v>0</v>
      </c>
      <c r="E854">
        <f>Table4[[#This Row],[kapp_slack_ub]]/Table4[[#This Row],[kapp_old]]</f>
        <v>0</v>
      </c>
      <c r="F854" t="str">
        <f>"'PRO-"&amp;_xlfn.TEXTAFTER(Table4[[#This Row],[rxn]],"-",-1)&amp;"'"</f>
        <v>'PRO-rt4374'</v>
      </c>
      <c r="G854">
        <f>_xlfn.XLOOKUP(Table4[[#This Row],[enz]],'[1]Sheet2 (2)'!$A:$A,'[1]Sheet2 (2)'!$B:$B,"")</f>
        <v>1</v>
      </c>
    </row>
    <row r="855" spans="1:7" hidden="1" x14ac:dyDescent="0.2">
      <c r="A855" t="s">
        <v>5590</v>
      </c>
      <c r="B855">
        <v>10388.202298664601</v>
      </c>
      <c r="C855">
        <v>0</v>
      </c>
      <c r="D855">
        <v>0</v>
      </c>
      <c r="E855">
        <f>Table4[[#This Row],[kapp_slack_ub]]/Table4[[#This Row],[kapp_old]]</f>
        <v>0</v>
      </c>
      <c r="F855" t="str">
        <f>"'PRO-"&amp;_xlfn.TEXTAFTER(Table4[[#This Row],[rxn]],"-",-1)&amp;"'"</f>
        <v>'PRO-rt4384'</v>
      </c>
      <c r="G855">
        <f>_xlfn.XLOOKUP(Table4[[#This Row],[enz]],'[1]Sheet2 (2)'!$A:$A,'[1]Sheet2 (2)'!$B:$B,"")</f>
        <v>1</v>
      </c>
    </row>
    <row r="856" spans="1:7" hidden="1" x14ac:dyDescent="0.2">
      <c r="A856" t="s">
        <v>5591</v>
      </c>
      <c r="B856">
        <v>10388.202298664601</v>
      </c>
      <c r="C856">
        <v>0</v>
      </c>
      <c r="D856">
        <v>0</v>
      </c>
      <c r="E856">
        <f>Table4[[#This Row],[kapp_slack_ub]]/Table4[[#This Row],[kapp_old]]</f>
        <v>0</v>
      </c>
      <c r="F856" t="str">
        <f>"'PRO-"&amp;_xlfn.TEXTAFTER(Table4[[#This Row],[rxn]],"-",-1)&amp;"'"</f>
        <v>'PRO-rt1332'</v>
      </c>
      <c r="G856">
        <f>_xlfn.XLOOKUP(Table4[[#This Row],[enz]],'[1]Sheet2 (2)'!$A:$A,'[1]Sheet2 (2)'!$B:$B,"")</f>
        <v>1</v>
      </c>
    </row>
    <row r="857" spans="1:7" hidden="1" x14ac:dyDescent="0.2">
      <c r="A857" t="s">
        <v>5592</v>
      </c>
      <c r="B857">
        <v>10388.202298664601</v>
      </c>
      <c r="C857">
        <v>0</v>
      </c>
      <c r="D857">
        <v>0</v>
      </c>
      <c r="E857">
        <f>Table4[[#This Row],[kapp_slack_ub]]/Table4[[#This Row],[kapp_old]]</f>
        <v>0</v>
      </c>
      <c r="F857" t="str">
        <f>"'PRO-"&amp;_xlfn.TEXTAFTER(Table4[[#This Row],[rxn]],"-",-1)&amp;"'"</f>
        <v>'PRO-rt4374'</v>
      </c>
      <c r="G857">
        <f>_xlfn.XLOOKUP(Table4[[#This Row],[enz]],'[1]Sheet2 (2)'!$A:$A,'[1]Sheet2 (2)'!$B:$B,"")</f>
        <v>1</v>
      </c>
    </row>
    <row r="858" spans="1:7" hidden="1" x14ac:dyDescent="0.2">
      <c r="A858" t="s">
        <v>5593</v>
      </c>
      <c r="B858">
        <v>10388.202298664601</v>
      </c>
      <c r="C858">
        <v>0</v>
      </c>
      <c r="D858">
        <v>0</v>
      </c>
      <c r="E858">
        <f>Table4[[#This Row],[kapp_slack_ub]]/Table4[[#This Row],[kapp_old]]</f>
        <v>0</v>
      </c>
      <c r="F858" t="str">
        <f>"'PRO-"&amp;_xlfn.TEXTAFTER(Table4[[#This Row],[rxn]],"-",-1)&amp;"'"</f>
        <v>'PRO-rt4384'</v>
      </c>
      <c r="G858">
        <f>_xlfn.XLOOKUP(Table4[[#This Row],[enz]],'[1]Sheet2 (2)'!$A:$A,'[1]Sheet2 (2)'!$B:$B,"")</f>
        <v>1</v>
      </c>
    </row>
    <row r="859" spans="1:7" hidden="1" x14ac:dyDescent="0.2">
      <c r="A859" t="s">
        <v>5594</v>
      </c>
      <c r="B859">
        <v>10388.202298664601</v>
      </c>
      <c r="C859">
        <v>0</v>
      </c>
      <c r="D859">
        <v>0</v>
      </c>
      <c r="E859">
        <f>Table4[[#This Row],[kapp_slack_ub]]/Table4[[#This Row],[kapp_old]]</f>
        <v>0</v>
      </c>
      <c r="F859" t="str">
        <f>"'PRO-"&amp;_xlfn.TEXTAFTER(Table4[[#This Row],[rxn]],"-",-1)&amp;"'"</f>
        <v>'PRO-rt1332'</v>
      </c>
      <c r="G859">
        <f>_xlfn.XLOOKUP(Table4[[#This Row],[enz]],'[1]Sheet2 (2)'!$A:$A,'[1]Sheet2 (2)'!$B:$B,"")</f>
        <v>1</v>
      </c>
    </row>
    <row r="860" spans="1:7" hidden="1" x14ac:dyDescent="0.2">
      <c r="A860" t="s">
        <v>5595</v>
      </c>
      <c r="B860">
        <v>10388.202298664601</v>
      </c>
      <c r="C860">
        <v>0</v>
      </c>
      <c r="D860">
        <v>0</v>
      </c>
      <c r="E860">
        <f>Table4[[#This Row],[kapp_slack_ub]]/Table4[[#This Row],[kapp_old]]</f>
        <v>0</v>
      </c>
      <c r="F860" t="str">
        <f>"'PRO-"&amp;_xlfn.TEXTAFTER(Table4[[#This Row],[rxn]],"-",-1)&amp;"'"</f>
        <v>'PRO-rt4374'</v>
      </c>
      <c r="G860">
        <f>_xlfn.XLOOKUP(Table4[[#This Row],[enz]],'[1]Sheet2 (2)'!$A:$A,'[1]Sheet2 (2)'!$B:$B,"")</f>
        <v>1</v>
      </c>
    </row>
    <row r="861" spans="1:7" hidden="1" x14ac:dyDescent="0.2">
      <c r="A861" t="s">
        <v>5596</v>
      </c>
      <c r="B861">
        <v>10388.202298664601</v>
      </c>
      <c r="C861">
        <v>0</v>
      </c>
      <c r="D861">
        <v>0</v>
      </c>
      <c r="E861">
        <f>Table4[[#This Row],[kapp_slack_ub]]/Table4[[#This Row],[kapp_old]]</f>
        <v>0</v>
      </c>
      <c r="F861" t="str">
        <f>"'PRO-"&amp;_xlfn.TEXTAFTER(Table4[[#This Row],[rxn]],"-",-1)&amp;"'"</f>
        <v>'PRO-rt4384'</v>
      </c>
      <c r="G861">
        <f>_xlfn.XLOOKUP(Table4[[#This Row],[enz]],'[1]Sheet2 (2)'!$A:$A,'[1]Sheet2 (2)'!$B:$B,"")</f>
        <v>1</v>
      </c>
    </row>
    <row r="862" spans="1:7" hidden="1" x14ac:dyDescent="0.2">
      <c r="A862" t="s">
        <v>5597</v>
      </c>
      <c r="B862">
        <v>10388.202298664601</v>
      </c>
      <c r="C862">
        <v>0</v>
      </c>
      <c r="D862">
        <v>0</v>
      </c>
      <c r="E862">
        <f>Table4[[#This Row],[kapp_slack_ub]]/Table4[[#This Row],[kapp_old]]</f>
        <v>0</v>
      </c>
      <c r="F862" t="str">
        <f>"'PRO-"&amp;_xlfn.TEXTAFTER(Table4[[#This Row],[rxn]],"-",-1)&amp;"'"</f>
        <v>'PRO-rt1332'</v>
      </c>
      <c r="G862">
        <f>_xlfn.XLOOKUP(Table4[[#This Row],[enz]],'[1]Sheet2 (2)'!$A:$A,'[1]Sheet2 (2)'!$B:$B,"")</f>
        <v>1</v>
      </c>
    </row>
    <row r="863" spans="1:7" hidden="1" x14ac:dyDescent="0.2">
      <c r="A863" t="s">
        <v>5598</v>
      </c>
      <c r="B863">
        <v>10388.202298664601</v>
      </c>
      <c r="C863">
        <v>0</v>
      </c>
      <c r="D863">
        <v>0</v>
      </c>
      <c r="E863">
        <f>Table4[[#This Row],[kapp_slack_ub]]/Table4[[#This Row],[kapp_old]]</f>
        <v>0</v>
      </c>
      <c r="F863" t="str">
        <f>"'PRO-"&amp;_xlfn.TEXTAFTER(Table4[[#This Row],[rxn]],"-",-1)&amp;"'"</f>
        <v>'PRO-rt4374'</v>
      </c>
      <c r="G863">
        <f>_xlfn.XLOOKUP(Table4[[#This Row],[enz]],'[1]Sheet2 (2)'!$A:$A,'[1]Sheet2 (2)'!$B:$B,"")</f>
        <v>1</v>
      </c>
    </row>
    <row r="864" spans="1:7" hidden="1" x14ac:dyDescent="0.2">
      <c r="A864" t="s">
        <v>5599</v>
      </c>
      <c r="B864">
        <v>10388.202298664601</v>
      </c>
      <c r="C864">
        <v>0</v>
      </c>
      <c r="D864">
        <v>0</v>
      </c>
      <c r="E864">
        <f>Table4[[#This Row],[kapp_slack_ub]]/Table4[[#This Row],[kapp_old]]</f>
        <v>0</v>
      </c>
      <c r="F864" t="str">
        <f>"'PRO-"&amp;_xlfn.TEXTAFTER(Table4[[#This Row],[rxn]],"-",-1)&amp;"'"</f>
        <v>'PRO-rt4384'</v>
      </c>
      <c r="G864">
        <f>_xlfn.XLOOKUP(Table4[[#This Row],[enz]],'[1]Sheet2 (2)'!$A:$A,'[1]Sheet2 (2)'!$B:$B,"")</f>
        <v>1</v>
      </c>
    </row>
    <row r="865" spans="1:7" hidden="1" x14ac:dyDescent="0.2">
      <c r="A865" t="s">
        <v>5600</v>
      </c>
      <c r="B865">
        <v>10388.202298664601</v>
      </c>
      <c r="C865">
        <v>0</v>
      </c>
      <c r="D865">
        <v>0</v>
      </c>
      <c r="E865">
        <f>Table4[[#This Row],[kapp_slack_ub]]/Table4[[#This Row],[kapp_old]]</f>
        <v>0</v>
      </c>
      <c r="F865" t="str">
        <f>"'PRO-"&amp;_xlfn.TEXTAFTER(Table4[[#This Row],[rxn]],"-",-1)&amp;"'"</f>
        <v>'PRO-rt1332'</v>
      </c>
      <c r="G865">
        <f>_xlfn.XLOOKUP(Table4[[#This Row],[enz]],'[1]Sheet2 (2)'!$A:$A,'[1]Sheet2 (2)'!$B:$B,"")</f>
        <v>1</v>
      </c>
    </row>
    <row r="866" spans="1:7" hidden="1" x14ac:dyDescent="0.2">
      <c r="A866" t="s">
        <v>5601</v>
      </c>
      <c r="B866">
        <v>10388.202298664601</v>
      </c>
      <c r="C866">
        <v>0</v>
      </c>
      <c r="D866">
        <v>0</v>
      </c>
      <c r="E866">
        <f>Table4[[#This Row],[kapp_slack_ub]]/Table4[[#This Row],[kapp_old]]</f>
        <v>0</v>
      </c>
      <c r="F866" t="str">
        <f>"'PRO-"&amp;_xlfn.TEXTAFTER(Table4[[#This Row],[rxn]],"-",-1)&amp;"'"</f>
        <v>'PRO-rt4374'</v>
      </c>
      <c r="G866">
        <f>_xlfn.XLOOKUP(Table4[[#This Row],[enz]],'[1]Sheet2 (2)'!$A:$A,'[1]Sheet2 (2)'!$B:$B,"")</f>
        <v>1</v>
      </c>
    </row>
    <row r="867" spans="1:7" hidden="1" x14ac:dyDescent="0.2">
      <c r="A867" t="s">
        <v>5602</v>
      </c>
      <c r="B867">
        <v>10388.202298664601</v>
      </c>
      <c r="C867">
        <v>0</v>
      </c>
      <c r="D867">
        <v>0</v>
      </c>
      <c r="E867">
        <f>Table4[[#This Row],[kapp_slack_ub]]/Table4[[#This Row],[kapp_old]]</f>
        <v>0</v>
      </c>
      <c r="F867" t="str">
        <f>"'PRO-"&amp;_xlfn.TEXTAFTER(Table4[[#This Row],[rxn]],"-",-1)&amp;"'"</f>
        <v>'PRO-rt4384'</v>
      </c>
      <c r="G867">
        <f>_xlfn.XLOOKUP(Table4[[#This Row],[enz]],'[1]Sheet2 (2)'!$A:$A,'[1]Sheet2 (2)'!$B:$B,"")</f>
        <v>1</v>
      </c>
    </row>
    <row r="868" spans="1:7" hidden="1" x14ac:dyDescent="0.2">
      <c r="A868" t="s">
        <v>5603</v>
      </c>
      <c r="B868">
        <v>10388.202298664601</v>
      </c>
      <c r="C868">
        <v>0</v>
      </c>
      <c r="D868">
        <v>0</v>
      </c>
      <c r="E868">
        <f>Table4[[#This Row],[kapp_slack_ub]]/Table4[[#This Row],[kapp_old]]</f>
        <v>0</v>
      </c>
      <c r="F868" t="str">
        <f>"'PRO-"&amp;_xlfn.TEXTAFTER(Table4[[#This Row],[rxn]],"-",-1)&amp;"'"</f>
        <v>'PRO-rt1332'</v>
      </c>
      <c r="G868">
        <f>_xlfn.XLOOKUP(Table4[[#This Row],[enz]],'[1]Sheet2 (2)'!$A:$A,'[1]Sheet2 (2)'!$B:$B,"")</f>
        <v>1</v>
      </c>
    </row>
    <row r="869" spans="1:7" hidden="1" x14ac:dyDescent="0.2">
      <c r="A869" t="s">
        <v>5604</v>
      </c>
      <c r="B869">
        <v>10388.202298664601</v>
      </c>
      <c r="C869">
        <v>0</v>
      </c>
      <c r="D869">
        <v>0</v>
      </c>
      <c r="E869">
        <f>Table4[[#This Row],[kapp_slack_ub]]/Table4[[#This Row],[kapp_old]]</f>
        <v>0</v>
      </c>
      <c r="F869" t="str">
        <f>"'PRO-"&amp;_xlfn.TEXTAFTER(Table4[[#This Row],[rxn]],"-",-1)&amp;"'"</f>
        <v>'PRO-rt4374'</v>
      </c>
      <c r="G869">
        <f>_xlfn.XLOOKUP(Table4[[#This Row],[enz]],'[1]Sheet2 (2)'!$A:$A,'[1]Sheet2 (2)'!$B:$B,"")</f>
        <v>1</v>
      </c>
    </row>
    <row r="870" spans="1:7" hidden="1" x14ac:dyDescent="0.2">
      <c r="A870" t="s">
        <v>5605</v>
      </c>
      <c r="B870">
        <v>10388.202298664601</v>
      </c>
      <c r="C870">
        <v>0</v>
      </c>
      <c r="D870">
        <v>0</v>
      </c>
      <c r="E870">
        <f>Table4[[#This Row],[kapp_slack_ub]]/Table4[[#This Row],[kapp_old]]</f>
        <v>0</v>
      </c>
      <c r="F870" t="str">
        <f>"'PRO-"&amp;_xlfn.TEXTAFTER(Table4[[#This Row],[rxn]],"-",-1)&amp;"'"</f>
        <v>'PRO-rt4384'</v>
      </c>
      <c r="G870">
        <f>_xlfn.XLOOKUP(Table4[[#This Row],[enz]],'[1]Sheet2 (2)'!$A:$A,'[1]Sheet2 (2)'!$B:$B,"")</f>
        <v>1</v>
      </c>
    </row>
    <row r="871" spans="1:7" hidden="1" x14ac:dyDescent="0.2">
      <c r="A871" t="s">
        <v>5606</v>
      </c>
      <c r="B871">
        <v>10388.202298664601</v>
      </c>
      <c r="C871">
        <v>0</v>
      </c>
      <c r="D871">
        <v>0</v>
      </c>
      <c r="E871">
        <f>Table4[[#This Row],[kapp_slack_ub]]/Table4[[#This Row],[kapp_old]]</f>
        <v>0</v>
      </c>
      <c r="F871" t="str">
        <f>"'PRO-"&amp;_xlfn.TEXTAFTER(Table4[[#This Row],[rxn]],"-",-1)&amp;"'"</f>
        <v>'PRO-rt1332'</v>
      </c>
      <c r="G871">
        <f>_xlfn.XLOOKUP(Table4[[#This Row],[enz]],'[1]Sheet2 (2)'!$A:$A,'[1]Sheet2 (2)'!$B:$B,"")</f>
        <v>1</v>
      </c>
    </row>
    <row r="872" spans="1:7" hidden="1" x14ac:dyDescent="0.2">
      <c r="A872" t="s">
        <v>5607</v>
      </c>
      <c r="B872">
        <v>10388.202298664601</v>
      </c>
      <c r="C872">
        <v>0</v>
      </c>
      <c r="D872">
        <v>0</v>
      </c>
      <c r="E872">
        <f>Table4[[#This Row],[kapp_slack_ub]]/Table4[[#This Row],[kapp_old]]</f>
        <v>0</v>
      </c>
      <c r="F872" t="str">
        <f>"'PRO-"&amp;_xlfn.TEXTAFTER(Table4[[#This Row],[rxn]],"-",-1)&amp;"'"</f>
        <v>'PRO-rt4374'</v>
      </c>
      <c r="G872">
        <f>_xlfn.XLOOKUP(Table4[[#This Row],[enz]],'[1]Sheet2 (2)'!$A:$A,'[1]Sheet2 (2)'!$B:$B,"")</f>
        <v>1</v>
      </c>
    </row>
    <row r="873" spans="1:7" hidden="1" x14ac:dyDescent="0.2">
      <c r="A873" t="s">
        <v>5608</v>
      </c>
      <c r="B873">
        <v>10388.202298664601</v>
      </c>
      <c r="C873">
        <v>0</v>
      </c>
      <c r="D873">
        <v>0</v>
      </c>
      <c r="E873">
        <f>Table4[[#This Row],[kapp_slack_ub]]/Table4[[#This Row],[kapp_old]]</f>
        <v>0</v>
      </c>
      <c r="F873" t="str">
        <f>"'PRO-"&amp;_xlfn.TEXTAFTER(Table4[[#This Row],[rxn]],"-",-1)&amp;"'"</f>
        <v>'PRO-rt4384'</v>
      </c>
      <c r="G873">
        <f>_xlfn.XLOOKUP(Table4[[#This Row],[enz]],'[1]Sheet2 (2)'!$A:$A,'[1]Sheet2 (2)'!$B:$B,"")</f>
        <v>1</v>
      </c>
    </row>
    <row r="874" spans="1:7" hidden="1" x14ac:dyDescent="0.2">
      <c r="A874" t="s">
        <v>5609</v>
      </c>
      <c r="B874">
        <v>10388.202298664601</v>
      </c>
      <c r="C874">
        <v>0</v>
      </c>
      <c r="D874">
        <v>0</v>
      </c>
      <c r="E874">
        <f>Table4[[#This Row],[kapp_slack_ub]]/Table4[[#This Row],[kapp_old]]</f>
        <v>0</v>
      </c>
      <c r="F874" t="str">
        <f>"'PRO-"&amp;_xlfn.TEXTAFTER(Table4[[#This Row],[rxn]],"-",-1)&amp;"'"</f>
        <v>'PRO-rt1332'</v>
      </c>
      <c r="G874">
        <f>_xlfn.XLOOKUP(Table4[[#This Row],[enz]],'[1]Sheet2 (2)'!$A:$A,'[1]Sheet2 (2)'!$B:$B,"")</f>
        <v>1</v>
      </c>
    </row>
    <row r="875" spans="1:7" hidden="1" x14ac:dyDescent="0.2">
      <c r="A875" t="s">
        <v>5610</v>
      </c>
      <c r="B875">
        <v>10388.202298664601</v>
      </c>
      <c r="C875">
        <v>0</v>
      </c>
      <c r="D875">
        <v>0</v>
      </c>
      <c r="E875">
        <f>Table4[[#This Row],[kapp_slack_ub]]/Table4[[#This Row],[kapp_old]]</f>
        <v>0</v>
      </c>
      <c r="F875" t="str">
        <f>"'PRO-"&amp;_xlfn.TEXTAFTER(Table4[[#This Row],[rxn]],"-",-1)&amp;"'"</f>
        <v>'PRO-rt4374'</v>
      </c>
      <c r="G875">
        <f>_xlfn.XLOOKUP(Table4[[#This Row],[enz]],'[1]Sheet2 (2)'!$A:$A,'[1]Sheet2 (2)'!$B:$B,"")</f>
        <v>1</v>
      </c>
    </row>
    <row r="876" spans="1:7" hidden="1" x14ac:dyDescent="0.2">
      <c r="A876" t="s">
        <v>5611</v>
      </c>
      <c r="B876">
        <v>10388.202298664601</v>
      </c>
      <c r="C876">
        <v>0</v>
      </c>
      <c r="D876">
        <v>0</v>
      </c>
      <c r="E876">
        <f>Table4[[#This Row],[kapp_slack_ub]]/Table4[[#This Row],[kapp_old]]</f>
        <v>0</v>
      </c>
      <c r="F876" t="str">
        <f>"'PRO-"&amp;_xlfn.TEXTAFTER(Table4[[#This Row],[rxn]],"-",-1)&amp;"'"</f>
        <v>'PRO-rt4384'</v>
      </c>
      <c r="G876">
        <f>_xlfn.XLOOKUP(Table4[[#This Row],[enz]],'[1]Sheet2 (2)'!$A:$A,'[1]Sheet2 (2)'!$B:$B,"")</f>
        <v>1</v>
      </c>
    </row>
    <row r="877" spans="1:7" hidden="1" x14ac:dyDescent="0.2">
      <c r="A877" t="s">
        <v>5612</v>
      </c>
      <c r="B877">
        <v>10388.202298664601</v>
      </c>
      <c r="C877">
        <v>0</v>
      </c>
      <c r="D877">
        <v>0</v>
      </c>
      <c r="E877">
        <f>Table4[[#This Row],[kapp_slack_ub]]/Table4[[#This Row],[kapp_old]]</f>
        <v>0</v>
      </c>
      <c r="F877" t="str">
        <f>"'PRO-"&amp;_xlfn.TEXTAFTER(Table4[[#This Row],[rxn]],"-",-1)&amp;"'"</f>
        <v>'PRO-rt1332'</v>
      </c>
      <c r="G877">
        <f>_xlfn.XLOOKUP(Table4[[#This Row],[enz]],'[1]Sheet2 (2)'!$A:$A,'[1]Sheet2 (2)'!$B:$B,"")</f>
        <v>1</v>
      </c>
    </row>
    <row r="878" spans="1:7" hidden="1" x14ac:dyDescent="0.2">
      <c r="A878" t="s">
        <v>5613</v>
      </c>
      <c r="B878">
        <v>10388.202298664601</v>
      </c>
      <c r="C878">
        <v>0</v>
      </c>
      <c r="D878">
        <v>0</v>
      </c>
      <c r="E878">
        <f>Table4[[#This Row],[kapp_slack_ub]]/Table4[[#This Row],[kapp_old]]</f>
        <v>0</v>
      </c>
      <c r="F878" t="str">
        <f>"'PRO-"&amp;_xlfn.TEXTAFTER(Table4[[#This Row],[rxn]],"-",-1)&amp;"'"</f>
        <v>'PRO-rt4374'</v>
      </c>
      <c r="G878">
        <f>_xlfn.XLOOKUP(Table4[[#This Row],[enz]],'[1]Sheet2 (2)'!$A:$A,'[1]Sheet2 (2)'!$B:$B,"")</f>
        <v>1</v>
      </c>
    </row>
    <row r="879" spans="1:7" hidden="1" x14ac:dyDescent="0.2">
      <c r="A879" t="s">
        <v>5614</v>
      </c>
      <c r="B879">
        <v>10388.202298664601</v>
      </c>
      <c r="C879">
        <v>0</v>
      </c>
      <c r="D879">
        <v>0</v>
      </c>
      <c r="E879">
        <f>Table4[[#This Row],[kapp_slack_ub]]/Table4[[#This Row],[kapp_old]]</f>
        <v>0</v>
      </c>
      <c r="F879" t="str">
        <f>"'PRO-"&amp;_xlfn.TEXTAFTER(Table4[[#This Row],[rxn]],"-",-1)&amp;"'"</f>
        <v>'PRO-rt4384'</v>
      </c>
      <c r="G879">
        <f>_xlfn.XLOOKUP(Table4[[#This Row],[enz]],'[1]Sheet2 (2)'!$A:$A,'[1]Sheet2 (2)'!$B:$B,"")</f>
        <v>1</v>
      </c>
    </row>
    <row r="880" spans="1:7" hidden="1" x14ac:dyDescent="0.2">
      <c r="A880" t="s">
        <v>5615</v>
      </c>
      <c r="B880">
        <v>10388.202298664601</v>
      </c>
      <c r="C880">
        <v>0</v>
      </c>
      <c r="D880">
        <v>0</v>
      </c>
      <c r="E880">
        <f>Table4[[#This Row],[kapp_slack_ub]]/Table4[[#This Row],[kapp_old]]</f>
        <v>0</v>
      </c>
      <c r="F880" t="str">
        <f>"'PRO-"&amp;_xlfn.TEXTAFTER(Table4[[#This Row],[rxn]],"-",-1)&amp;"'"</f>
        <v>'PRO-rt1332'</v>
      </c>
      <c r="G880">
        <f>_xlfn.XLOOKUP(Table4[[#This Row],[enz]],'[1]Sheet2 (2)'!$A:$A,'[1]Sheet2 (2)'!$B:$B,"")</f>
        <v>1</v>
      </c>
    </row>
    <row r="881" spans="1:7" hidden="1" x14ac:dyDescent="0.2">
      <c r="A881" t="s">
        <v>5616</v>
      </c>
      <c r="B881">
        <v>10388.202298664601</v>
      </c>
      <c r="C881">
        <v>0</v>
      </c>
      <c r="D881">
        <v>0</v>
      </c>
      <c r="E881">
        <f>Table4[[#This Row],[kapp_slack_ub]]/Table4[[#This Row],[kapp_old]]</f>
        <v>0</v>
      </c>
      <c r="F881" t="str">
        <f>"'PRO-"&amp;_xlfn.TEXTAFTER(Table4[[#This Row],[rxn]],"-",-1)&amp;"'"</f>
        <v>'PRO-rt4374'</v>
      </c>
      <c r="G881">
        <f>_xlfn.XLOOKUP(Table4[[#This Row],[enz]],'[1]Sheet2 (2)'!$A:$A,'[1]Sheet2 (2)'!$B:$B,"")</f>
        <v>1</v>
      </c>
    </row>
    <row r="882" spans="1:7" hidden="1" x14ac:dyDescent="0.2">
      <c r="A882" t="s">
        <v>5617</v>
      </c>
      <c r="B882">
        <v>10388.202298664601</v>
      </c>
      <c r="C882">
        <v>0</v>
      </c>
      <c r="D882">
        <v>0</v>
      </c>
      <c r="E882">
        <f>Table4[[#This Row],[kapp_slack_ub]]/Table4[[#This Row],[kapp_old]]</f>
        <v>0</v>
      </c>
      <c r="F882" t="str">
        <f>"'PRO-"&amp;_xlfn.TEXTAFTER(Table4[[#This Row],[rxn]],"-",-1)&amp;"'"</f>
        <v>'PRO-rt4384'</v>
      </c>
      <c r="G882">
        <f>_xlfn.XLOOKUP(Table4[[#This Row],[enz]],'[1]Sheet2 (2)'!$A:$A,'[1]Sheet2 (2)'!$B:$B,"")</f>
        <v>1</v>
      </c>
    </row>
    <row r="883" spans="1:7" hidden="1" x14ac:dyDescent="0.2">
      <c r="A883" t="s">
        <v>5618</v>
      </c>
      <c r="B883">
        <v>10388.202298664601</v>
      </c>
      <c r="C883">
        <v>0</v>
      </c>
      <c r="D883">
        <v>0</v>
      </c>
      <c r="E883">
        <f>Table4[[#This Row],[kapp_slack_ub]]/Table4[[#This Row],[kapp_old]]</f>
        <v>0</v>
      </c>
      <c r="F883" t="str">
        <f>"'PRO-"&amp;_xlfn.TEXTAFTER(Table4[[#This Row],[rxn]],"-",-1)&amp;"'"</f>
        <v>'PRO-rt1332'</v>
      </c>
      <c r="G883">
        <f>_xlfn.XLOOKUP(Table4[[#This Row],[enz]],'[1]Sheet2 (2)'!$A:$A,'[1]Sheet2 (2)'!$B:$B,"")</f>
        <v>1</v>
      </c>
    </row>
    <row r="884" spans="1:7" hidden="1" x14ac:dyDescent="0.2">
      <c r="A884" t="s">
        <v>5619</v>
      </c>
      <c r="B884">
        <v>10388.202298664601</v>
      </c>
      <c r="C884">
        <v>0</v>
      </c>
      <c r="D884">
        <v>0</v>
      </c>
      <c r="E884">
        <f>Table4[[#This Row],[kapp_slack_ub]]/Table4[[#This Row],[kapp_old]]</f>
        <v>0</v>
      </c>
      <c r="F884" t="str">
        <f>"'PRO-"&amp;_xlfn.TEXTAFTER(Table4[[#This Row],[rxn]],"-",-1)&amp;"'"</f>
        <v>'PRO-rt4374'</v>
      </c>
      <c r="G884">
        <f>_xlfn.XLOOKUP(Table4[[#This Row],[enz]],'[1]Sheet2 (2)'!$A:$A,'[1]Sheet2 (2)'!$B:$B,"")</f>
        <v>1</v>
      </c>
    </row>
    <row r="885" spans="1:7" hidden="1" x14ac:dyDescent="0.2">
      <c r="A885" t="s">
        <v>5620</v>
      </c>
      <c r="B885">
        <v>10388.202298664601</v>
      </c>
      <c r="C885">
        <v>0</v>
      </c>
      <c r="D885">
        <v>0</v>
      </c>
      <c r="E885">
        <f>Table4[[#This Row],[kapp_slack_ub]]/Table4[[#This Row],[kapp_old]]</f>
        <v>0</v>
      </c>
      <c r="F885" t="str">
        <f>"'PRO-"&amp;_xlfn.TEXTAFTER(Table4[[#This Row],[rxn]],"-",-1)&amp;"'"</f>
        <v>'PRO-rt4384'</v>
      </c>
      <c r="G885">
        <f>_xlfn.XLOOKUP(Table4[[#This Row],[enz]],'[1]Sheet2 (2)'!$A:$A,'[1]Sheet2 (2)'!$B:$B,"")</f>
        <v>1</v>
      </c>
    </row>
    <row r="886" spans="1:7" hidden="1" x14ac:dyDescent="0.2">
      <c r="A886" t="s">
        <v>5621</v>
      </c>
      <c r="B886">
        <v>10388.202298664601</v>
      </c>
      <c r="C886">
        <v>0</v>
      </c>
      <c r="D886">
        <v>0</v>
      </c>
      <c r="E886">
        <f>Table4[[#This Row],[kapp_slack_ub]]/Table4[[#This Row],[kapp_old]]</f>
        <v>0</v>
      </c>
      <c r="F886" t="str">
        <f>"'PRO-"&amp;_xlfn.TEXTAFTER(Table4[[#This Row],[rxn]],"-",-1)&amp;"'"</f>
        <v>'PRO-rt1332'</v>
      </c>
      <c r="G886">
        <f>_xlfn.XLOOKUP(Table4[[#This Row],[enz]],'[1]Sheet2 (2)'!$A:$A,'[1]Sheet2 (2)'!$B:$B,"")</f>
        <v>1</v>
      </c>
    </row>
    <row r="887" spans="1:7" hidden="1" x14ac:dyDescent="0.2">
      <c r="A887" t="s">
        <v>5622</v>
      </c>
      <c r="B887">
        <v>10388.202298664601</v>
      </c>
      <c r="C887">
        <v>0</v>
      </c>
      <c r="D887">
        <v>0</v>
      </c>
      <c r="E887">
        <f>Table4[[#This Row],[kapp_slack_ub]]/Table4[[#This Row],[kapp_old]]</f>
        <v>0</v>
      </c>
      <c r="F887" t="str">
        <f>"'PRO-"&amp;_xlfn.TEXTAFTER(Table4[[#This Row],[rxn]],"-",-1)&amp;"'"</f>
        <v>'PRO-rt4374'</v>
      </c>
      <c r="G887">
        <f>_xlfn.XLOOKUP(Table4[[#This Row],[enz]],'[1]Sheet2 (2)'!$A:$A,'[1]Sheet2 (2)'!$B:$B,"")</f>
        <v>1</v>
      </c>
    </row>
    <row r="888" spans="1:7" hidden="1" x14ac:dyDescent="0.2">
      <c r="A888" t="s">
        <v>5623</v>
      </c>
      <c r="B888">
        <v>10388.202298664601</v>
      </c>
      <c r="C888">
        <v>0</v>
      </c>
      <c r="D888">
        <v>0</v>
      </c>
      <c r="E888">
        <f>Table4[[#This Row],[kapp_slack_ub]]/Table4[[#This Row],[kapp_old]]</f>
        <v>0</v>
      </c>
      <c r="F888" t="str">
        <f>"'PRO-"&amp;_xlfn.TEXTAFTER(Table4[[#This Row],[rxn]],"-",-1)&amp;"'"</f>
        <v>'PRO-rt4384'</v>
      </c>
      <c r="G888">
        <f>_xlfn.XLOOKUP(Table4[[#This Row],[enz]],'[1]Sheet2 (2)'!$A:$A,'[1]Sheet2 (2)'!$B:$B,"")</f>
        <v>1</v>
      </c>
    </row>
    <row r="889" spans="1:7" hidden="1" x14ac:dyDescent="0.2">
      <c r="A889" t="s">
        <v>5624</v>
      </c>
      <c r="B889">
        <v>10388.202298664601</v>
      </c>
      <c r="C889">
        <v>0</v>
      </c>
      <c r="D889">
        <v>0</v>
      </c>
      <c r="E889">
        <f>Table4[[#This Row],[kapp_slack_ub]]/Table4[[#This Row],[kapp_old]]</f>
        <v>0</v>
      </c>
      <c r="F889" t="str">
        <f>"'PRO-"&amp;_xlfn.TEXTAFTER(Table4[[#This Row],[rxn]],"-",-1)&amp;"'"</f>
        <v>'PRO-rt1332'</v>
      </c>
      <c r="G889">
        <f>_xlfn.XLOOKUP(Table4[[#This Row],[enz]],'[1]Sheet2 (2)'!$A:$A,'[1]Sheet2 (2)'!$B:$B,"")</f>
        <v>1</v>
      </c>
    </row>
    <row r="890" spans="1:7" hidden="1" x14ac:dyDescent="0.2">
      <c r="A890" t="s">
        <v>5625</v>
      </c>
      <c r="B890">
        <v>10388.202298664601</v>
      </c>
      <c r="C890">
        <v>0</v>
      </c>
      <c r="D890">
        <v>0</v>
      </c>
      <c r="E890">
        <f>Table4[[#This Row],[kapp_slack_ub]]/Table4[[#This Row],[kapp_old]]</f>
        <v>0</v>
      </c>
      <c r="F890" t="str">
        <f>"'PRO-"&amp;_xlfn.TEXTAFTER(Table4[[#This Row],[rxn]],"-",-1)&amp;"'"</f>
        <v>'PRO-rt4374'</v>
      </c>
      <c r="G890">
        <f>_xlfn.XLOOKUP(Table4[[#This Row],[enz]],'[1]Sheet2 (2)'!$A:$A,'[1]Sheet2 (2)'!$B:$B,"")</f>
        <v>1</v>
      </c>
    </row>
    <row r="891" spans="1:7" hidden="1" x14ac:dyDescent="0.2">
      <c r="A891" t="s">
        <v>5626</v>
      </c>
      <c r="B891">
        <v>10388.202298664601</v>
      </c>
      <c r="C891">
        <v>0</v>
      </c>
      <c r="D891">
        <v>0</v>
      </c>
      <c r="E891">
        <f>Table4[[#This Row],[kapp_slack_ub]]/Table4[[#This Row],[kapp_old]]</f>
        <v>0</v>
      </c>
      <c r="F891" t="str">
        <f>"'PRO-"&amp;_xlfn.TEXTAFTER(Table4[[#This Row],[rxn]],"-",-1)&amp;"'"</f>
        <v>'PRO-rt4384'</v>
      </c>
      <c r="G891">
        <f>_xlfn.XLOOKUP(Table4[[#This Row],[enz]],'[1]Sheet2 (2)'!$A:$A,'[1]Sheet2 (2)'!$B:$B,"")</f>
        <v>1</v>
      </c>
    </row>
    <row r="892" spans="1:7" hidden="1" x14ac:dyDescent="0.2">
      <c r="A892" t="s">
        <v>5627</v>
      </c>
      <c r="B892">
        <v>10388.202298664601</v>
      </c>
      <c r="C892">
        <v>0</v>
      </c>
      <c r="D892">
        <v>0</v>
      </c>
      <c r="E892">
        <f>Table4[[#This Row],[kapp_slack_ub]]/Table4[[#This Row],[kapp_old]]</f>
        <v>0</v>
      </c>
      <c r="F892" t="str">
        <f>"'PRO-"&amp;_xlfn.TEXTAFTER(Table4[[#This Row],[rxn]],"-",-1)&amp;"'"</f>
        <v>'PRO-rt1332'</v>
      </c>
      <c r="G892">
        <f>_xlfn.XLOOKUP(Table4[[#This Row],[enz]],'[1]Sheet2 (2)'!$A:$A,'[1]Sheet2 (2)'!$B:$B,"")</f>
        <v>1</v>
      </c>
    </row>
    <row r="893" spans="1:7" hidden="1" x14ac:dyDescent="0.2">
      <c r="A893" t="s">
        <v>5628</v>
      </c>
      <c r="B893">
        <v>10388.202298664601</v>
      </c>
      <c r="C893">
        <v>0</v>
      </c>
      <c r="D893">
        <v>0</v>
      </c>
      <c r="E893">
        <f>Table4[[#This Row],[kapp_slack_ub]]/Table4[[#This Row],[kapp_old]]</f>
        <v>0</v>
      </c>
      <c r="F893" t="str">
        <f>"'PRO-"&amp;_xlfn.TEXTAFTER(Table4[[#This Row],[rxn]],"-",-1)&amp;"'"</f>
        <v>'PRO-rt4374'</v>
      </c>
      <c r="G893">
        <f>_xlfn.XLOOKUP(Table4[[#This Row],[enz]],'[1]Sheet2 (2)'!$A:$A,'[1]Sheet2 (2)'!$B:$B,"")</f>
        <v>1</v>
      </c>
    </row>
    <row r="894" spans="1:7" hidden="1" x14ac:dyDescent="0.2">
      <c r="A894" t="s">
        <v>5629</v>
      </c>
      <c r="B894">
        <v>10388.202298664601</v>
      </c>
      <c r="C894">
        <v>0</v>
      </c>
      <c r="D894">
        <v>0</v>
      </c>
      <c r="E894">
        <f>Table4[[#This Row],[kapp_slack_ub]]/Table4[[#This Row],[kapp_old]]</f>
        <v>0</v>
      </c>
      <c r="F894" t="str">
        <f>"'PRO-"&amp;_xlfn.TEXTAFTER(Table4[[#This Row],[rxn]],"-",-1)&amp;"'"</f>
        <v>'PRO-rt4384'</v>
      </c>
      <c r="G894">
        <f>_xlfn.XLOOKUP(Table4[[#This Row],[enz]],'[1]Sheet2 (2)'!$A:$A,'[1]Sheet2 (2)'!$B:$B,"")</f>
        <v>1</v>
      </c>
    </row>
    <row r="895" spans="1:7" hidden="1" x14ac:dyDescent="0.2">
      <c r="A895" t="s">
        <v>5630</v>
      </c>
      <c r="B895">
        <v>10388.202298664601</v>
      </c>
      <c r="C895">
        <v>0</v>
      </c>
      <c r="D895">
        <v>0</v>
      </c>
      <c r="E895">
        <f>Table4[[#This Row],[kapp_slack_ub]]/Table4[[#This Row],[kapp_old]]</f>
        <v>0</v>
      </c>
      <c r="F895" t="str">
        <f>"'PRO-"&amp;_xlfn.TEXTAFTER(Table4[[#This Row],[rxn]],"-",-1)&amp;"'"</f>
        <v>'PRO-rt1332'</v>
      </c>
      <c r="G895">
        <f>_xlfn.XLOOKUP(Table4[[#This Row],[enz]],'[1]Sheet2 (2)'!$A:$A,'[1]Sheet2 (2)'!$B:$B,"")</f>
        <v>1</v>
      </c>
    </row>
    <row r="896" spans="1:7" hidden="1" x14ac:dyDescent="0.2">
      <c r="A896" t="s">
        <v>5631</v>
      </c>
      <c r="B896">
        <v>10388.202298664601</v>
      </c>
      <c r="C896">
        <v>0</v>
      </c>
      <c r="D896">
        <v>0</v>
      </c>
      <c r="E896">
        <f>Table4[[#This Row],[kapp_slack_ub]]/Table4[[#This Row],[kapp_old]]</f>
        <v>0</v>
      </c>
      <c r="F896" t="str">
        <f>"'PRO-"&amp;_xlfn.TEXTAFTER(Table4[[#This Row],[rxn]],"-",-1)&amp;"'"</f>
        <v>'PRO-rt4374'</v>
      </c>
      <c r="G896">
        <f>_xlfn.XLOOKUP(Table4[[#This Row],[enz]],'[1]Sheet2 (2)'!$A:$A,'[1]Sheet2 (2)'!$B:$B,"")</f>
        <v>1</v>
      </c>
    </row>
    <row r="897" spans="1:7" hidden="1" x14ac:dyDescent="0.2">
      <c r="A897" t="s">
        <v>5632</v>
      </c>
      <c r="B897">
        <v>10388.202298664601</v>
      </c>
      <c r="C897">
        <v>0</v>
      </c>
      <c r="D897">
        <v>0</v>
      </c>
      <c r="E897">
        <f>Table4[[#This Row],[kapp_slack_ub]]/Table4[[#This Row],[kapp_old]]</f>
        <v>0</v>
      </c>
      <c r="F897" t="str">
        <f>"'PRO-"&amp;_xlfn.TEXTAFTER(Table4[[#This Row],[rxn]],"-",-1)&amp;"'"</f>
        <v>'PRO-rt4384'</v>
      </c>
      <c r="G897">
        <f>_xlfn.XLOOKUP(Table4[[#This Row],[enz]],'[1]Sheet2 (2)'!$A:$A,'[1]Sheet2 (2)'!$B:$B,"")</f>
        <v>1</v>
      </c>
    </row>
    <row r="898" spans="1:7" hidden="1" x14ac:dyDescent="0.2">
      <c r="A898" t="s">
        <v>5633</v>
      </c>
      <c r="B898">
        <v>10388.202298664601</v>
      </c>
      <c r="C898">
        <v>0</v>
      </c>
      <c r="D898">
        <v>0</v>
      </c>
      <c r="E898">
        <f>Table4[[#This Row],[kapp_slack_ub]]/Table4[[#This Row],[kapp_old]]</f>
        <v>0</v>
      </c>
      <c r="F898" t="str">
        <f>"'PRO-"&amp;_xlfn.TEXTAFTER(Table4[[#This Row],[rxn]],"-",-1)&amp;"'"</f>
        <v>'PRO-rt1332'</v>
      </c>
      <c r="G898">
        <f>_xlfn.XLOOKUP(Table4[[#This Row],[enz]],'[1]Sheet2 (2)'!$A:$A,'[1]Sheet2 (2)'!$B:$B,"")</f>
        <v>1</v>
      </c>
    </row>
    <row r="899" spans="1:7" hidden="1" x14ac:dyDescent="0.2">
      <c r="A899" t="s">
        <v>5634</v>
      </c>
      <c r="B899">
        <v>10388.202298664601</v>
      </c>
      <c r="C899">
        <v>0</v>
      </c>
      <c r="D899">
        <v>0</v>
      </c>
      <c r="E899">
        <f>Table4[[#This Row],[kapp_slack_ub]]/Table4[[#This Row],[kapp_old]]</f>
        <v>0</v>
      </c>
      <c r="F899" t="str">
        <f>"'PRO-"&amp;_xlfn.TEXTAFTER(Table4[[#This Row],[rxn]],"-",-1)&amp;"'"</f>
        <v>'PRO-rt4374'</v>
      </c>
      <c r="G899">
        <f>_xlfn.XLOOKUP(Table4[[#This Row],[enz]],'[1]Sheet2 (2)'!$A:$A,'[1]Sheet2 (2)'!$B:$B,"")</f>
        <v>1</v>
      </c>
    </row>
    <row r="900" spans="1:7" hidden="1" x14ac:dyDescent="0.2">
      <c r="A900" t="s">
        <v>5635</v>
      </c>
      <c r="B900">
        <v>10388.202298664601</v>
      </c>
      <c r="C900">
        <v>0</v>
      </c>
      <c r="D900">
        <v>0</v>
      </c>
      <c r="E900">
        <f>Table4[[#This Row],[kapp_slack_ub]]/Table4[[#This Row],[kapp_old]]</f>
        <v>0</v>
      </c>
      <c r="F900" t="str">
        <f>"'PRO-"&amp;_xlfn.TEXTAFTER(Table4[[#This Row],[rxn]],"-",-1)&amp;"'"</f>
        <v>'PRO-rt4384'</v>
      </c>
      <c r="G900">
        <f>_xlfn.XLOOKUP(Table4[[#This Row],[enz]],'[1]Sheet2 (2)'!$A:$A,'[1]Sheet2 (2)'!$B:$B,"")</f>
        <v>1</v>
      </c>
    </row>
    <row r="901" spans="1:7" hidden="1" x14ac:dyDescent="0.2">
      <c r="A901" t="s">
        <v>5636</v>
      </c>
      <c r="B901">
        <v>10388.202298664601</v>
      </c>
      <c r="C901">
        <v>0</v>
      </c>
      <c r="D901">
        <v>0</v>
      </c>
      <c r="E901">
        <f>Table4[[#This Row],[kapp_slack_ub]]/Table4[[#This Row],[kapp_old]]</f>
        <v>0</v>
      </c>
      <c r="F901" t="str">
        <f>"'PRO-"&amp;_xlfn.TEXTAFTER(Table4[[#This Row],[rxn]],"-",-1)&amp;"'"</f>
        <v>'PRO-rt1332'</v>
      </c>
      <c r="G901">
        <f>_xlfn.XLOOKUP(Table4[[#This Row],[enz]],'[1]Sheet2 (2)'!$A:$A,'[1]Sheet2 (2)'!$B:$B,"")</f>
        <v>1</v>
      </c>
    </row>
    <row r="902" spans="1:7" hidden="1" x14ac:dyDescent="0.2">
      <c r="A902" t="s">
        <v>5637</v>
      </c>
      <c r="B902">
        <v>10388.202298664601</v>
      </c>
      <c r="C902">
        <v>0</v>
      </c>
      <c r="D902">
        <v>0</v>
      </c>
      <c r="E902">
        <f>Table4[[#This Row],[kapp_slack_ub]]/Table4[[#This Row],[kapp_old]]</f>
        <v>0</v>
      </c>
      <c r="F902" t="str">
        <f>"'PRO-"&amp;_xlfn.TEXTAFTER(Table4[[#This Row],[rxn]],"-",-1)&amp;"'"</f>
        <v>'PRO-rt4374'</v>
      </c>
      <c r="G902">
        <f>_xlfn.XLOOKUP(Table4[[#This Row],[enz]],'[1]Sheet2 (2)'!$A:$A,'[1]Sheet2 (2)'!$B:$B,"")</f>
        <v>1</v>
      </c>
    </row>
    <row r="903" spans="1:7" hidden="1" x14ac:dyDescent="0.2">
      <c r="A903" t="s">
        <v>5638</v>
      </c>
      <c r="B903">
        <v>10388.202298664601</v>
      </c>
      <c r="C903">
        <v>0</v>
      </c>
      <c r="D903">
        <v>0</v>
      </c>
      <c r="E903">
        <f>Table4[[#This Row],[kapp_slack_ub]]/Table4[[#This Row],[kapp_old]]</f>
        <v>0</v>
      </c>
      <c r="F903" t="str">
        <f>"'PRO-"&amp;_xlfn.TEXTAFTER(Table4[[#This Row],[rxn]],"-",-1)&amp;"'"</f>
        <v>'PRO-rt4384'</v>
      </c>
      <c r="G903">
        <f>_xlfn.XLOOKUP(Table4[[#This Row],[enz]],'[1]Sheet2 (2)'!$A:$A,'[1]Sheet2 (2)'!$B:$B,"")</f>
        <v>1</v>
      </c>
    </row>
    <row r="904" spans="1:7" hidden="1" x14ac:dyDescent="0.2">
      <c r="A904" t="s">
        <v>2862</v>
      </c>
      <c r="B904">
        <v>10388.202298664601</v>
      </c>
      <c r="C904">
        <v>0</v>
      </c>
      <c r="D904">
        <v>0</v>
      </c>
      <c r="E904">
        <f>Table4[[#This Row],[kapp_slack_ub]]/Table4[[#This Row],[kapp_old]]</f>
        <v>0</v>
      </c>
      <c r="F904" t="str">
        <f>"'PRO-"&amp;_xlfn.TEXTAFTER(Table4[[#This Row],[rxn]],"-",-1)&amp;"'"</f>
        <v>'PRO-rt0302'</v>
      </c>
      <c r="G904">
        <f>_xlfn.XLOOKUP(Table4[[#This Row],[enz]],'[1]Sheet2 (2)'!$A:$A,'[1]Sheet2 (2)'!$B:$B,"")</f>
        <v>1</v>
      </c>
    </row>
    <row r="905" spans="1:7" hidden="1" x14ac:dyDescent="0.2">
      <c r="A905" t="s">
        <v>5639</v>
      </c>
      <c r="B905">
        <v>10388.202298664601</v>
      </c>
      <c r="C905">
        <v>0</v>
      </c>
      <c r="D905">
        <v>0</v>
      </c>
      <c r="E905">
        <f>Table4[[#This Row],[kapp_slack_ub]]/Table4[[#This Row],[kapp_old]]</f>
        <v>0</v>
      </c>
      <c r="F905" t="str">
        <f>"'PRO-"&amp;_xlfn.TEXTAFTER(Table4[[#This Row],[rxn]],"-",-1)&amp;"'"</f>
        <v>'PRO-rt0302'</v>
      </c>
      <c r="G905">
        <f>_xlfn.XLOOKUP(Table4[[#This Row],[enz]],'[1]Sheet2 (2)'!$A:$A,'[1]Sheet2 (2)'!$B:$B,"")</f>
        <v>1</v>
      </c>
    </row>
    <row r="906" spans="1:7" hidden="1" x14ac:dyDescent="0.2">
      <c r="A906" t="s">
        <v>5640</v>
      </c>
      <c r="B906">
        <v>10388.202298664601</v>
      </c>
      <c r="C906">
        <v>0</v>
      </c>
      <c r="D906">
        <v>0</v>
      </c>
      <c r="E906">
        <f>Table4[[#This Row],[kapp_slack_ub]]/Table4[[#This Row],[kapp_old]]</f>
        <v>0</v>
      </c>
      <c r="F906" t="str">
        <f>"'PRO-"&amp;_xlfn.TEXTAFTER(Table4[[#This Row],[rxn]],"-",-1)&amp;"'"</f>
        <v>'PRO-rt5893'</v>
      </c>
      <c r="G906">
        <f>_xlfn.XLOOKUP(Table4[[#This Row],[enz]],'[1]Sheet2 (2)'!$A:$A,'[1]Sheet2 (2)'!$B:$B,"")</f>
        <v>2</v>
      </c>
    </row>
    <row r="907" spans="1:7" hidden="1" x14ac:dyDescent="0.2">
      <c r="A907" t="s">
        <v>5641</v>
      </c>
      <c r="B907">
        <v>10388.202298664601</v>
      </c>
      <c r="C907">
        <v>0</v>
      </c>
      <c r="D907">
        <v>0</v>
      </c>
      <c r="E907">
        <f>Table4[[#This Row],[kapp_slack_ub]]/Table4[[#This Row],[kapp_old]]</f>
        <v>0</v>
      </c>
      <c r="F907" t="str">
        <f>"'PRO-"&amp;_xlfn.TEXTAFTER(Table4[[#This Row],[rxn]],"-",-1)&amp;"'"</f>
        <v>'PRO-rt5893'</v>
      </c>
      <c r="G907">
        <f>_xlfn.XLOOKUP(Table4[[#This Row],[enz]],'[1]Sheet2 (2)'!$A:$A,'[1]Sheet2 (2)'!$B:$B,"")</f>
        <v>2</v>
      </c>
    </row>
    <row r="908" spans="1:7" hidden="1" x14ac:dyDescent="0.2">
      <c r="A908" t="s">
        <v>5642</v>
      </c>
      <c r="B908">
        <v>10388.202298664601</v>
      </c>
      <c r="C908">
        <v>0</v>
      </c>
      <c r="D908">
        <v>0</v>
      </c>
      <c r="E908">
        <f>Table4[[#This Row],[kapp_slack_ub]]/Table4[[#This Row],[kapp_old]]</f>
        <v>0</v>
      </c>
      <c r="F908" t="str">
        <f>"'PRO-"&amp;_xlfn.TEXTAFTER(Table4[[#This Row],[rxn]],"-",-1)&amp;"'"</f>
        <v>'PRO-SPONT'</v>
      </c>
      <c r="G908" t="str">
        <f>_xlfn.XLOOKUP(Table4[[#This Row],[enz]],'[1]Sheet2 (2)'!$A:$A,'[1]Sheet2 (2)'!$B:$B,"")</f>
        <v/>
      </c>
    </row>
    <row r="909" spans="1:7" hidden="1" x14ac:dyDescent="0.2">
      <c r="A909" t="s">
        <v>5643</v>
      </c>
      <c r="B909">
        <v>10388.202298664601</v>
      </c>
      <c r="C909">
        <v>0</v>
      </c>
      <c r="D909">
        <v>0</v>
      </c>
      <c r="E909">
        <f>Table4[[#This Row],[kapp_slack_ub]]/Table4[[#This Row],[kapp_old]]</f>
        <v>0</v>
      </c>
      <c r="F909" t="str">
        <f>"'PRO-"&amp;_xlfn.TEXTAFTER(Table4[[#This Row],[rxn]],"-",-1)&amp;"'"</f>
        <v>'PRO-SPONT'</v>
      </c>
      <c r="G909" t="str">
        <f>_xlfn.XLOOKUP(Table4[[#This Row],[enz]],'[1]Sheet2 (2)'!$A:$A,'[1]Sheet2 (2)'!$B:$B,"")</f>
        <v/>
      </c>
    </row>
    <row r="910" spans="1:7" hidden="1" x14ac:dyDescent="0.2">
      <c r="A910" t="s">
        <v>5644</v>
      </c>
      <c r="B910">
        <v>10388.202298664601</v>
      </c>
      <c r="C910">
        <v>0</v>
      </c>
      <c r="D910">
        <v>0</v>
      </c>
      <c r="E910">
        <f>Table4[[#This Row],[kapp_slack_ub]]/Table4[[#This Row],[kapp_old]]</f>
        <v>0</v>
      </c>
      <c r="F910" t="str">
        <f>"'PRO-"&amp;_xlfn.TEXTAFTER(Table4[[#This Row],[rxn]],"-",-1)&amp;"'"</f>
        <v>'PRO-SPONT'</v>
      </c>
      <c r="G910" t="str">
        <f>_xlfn.XLOOKUP(Table4[[#This Row],[enz]],'[1]Sheet2 (2)'!$A:$A,'[1]Sheet2 (2)'!$B:$B,"")</f>
        <v/>
      </c>
    </row>
    <row r="911" spans="1:7" hidden="1" x14ac:dyDescent="0.2">
      <c r="A911" t="s">
        <v>5645</v>
      </c>
      <c r="B911">
        <v>10388.202298664601</v>
      </c>
      <c r="C911">
        <v>0</v>
      </c>
      <c r="D911">
        <v>0</v>
      </c>
      <c r="E911">
        <f>Table4[[#This Row],[kapp_slack_ub]]/Table4[[#This Row],[kapp_old]]</f>
        <v>0</v>
      </c>
      <c r="F911" t="str">
        <f>"'PRO-"&amp;_xlfn.TEXTAFTER(Table4[[#This Row],[rxn]],"-",-1)&amp;"'"</f>
        <v>'PRO-SPONT'</v>
      </c>
      <c r="G911" t="str">
        <f>_xlfn.XLOOKUP(Table4[[#This Row],[enz]],'[1]Sheet2 (2)'!$A:$A,'[1]Sheet2 (2)'!$B:$B,"")</f>
        <v/>
      </c>
    </row>
    <row r="912" spans="1:7" hidden="1" x14ac:dyDescent="0.2">
      <c r="A912" t="s">
        <v>5646</v>
      </c>
      <c r="B912">
        <v>10388.202298664601</v>
      </c>
      <c r="C912">
        <v>0</v>
      </c>
      <c r="D912">
        <v>0</v>
      </c>
      <c r="E912">
        <f>Table4[[#This Row],[kapp_slack_ub]]/Table4[[#This Row],[kapp_old]]</f>
        <v>0</v>
      </c>
      <c r="F912" t="str">
        <f>"'PRO-"&amp;_xlfn.TEXTAFTER(Table4[[#This Row],[rxn]],"-",-1)&amp;"'"</f>
        <v>'PRO-rt6691'</v>
      </c>
      <c r="G912">
        <f>_xlfn.XLOOKUP(Table4[[#This Row],[enz]],'[1]Sheet2 (2)'!$A:$A,'[1]Sheet2 (2)'!$B:$B,"")</f>
        <v>1</v>
      </c>
    </row>
    <row r="913" spans="1:7" hidden="1" x14ac:dyDescent="0.2">
      <c r="A913" t="s">
        <v>5647</v>
      </c>
      <c r="B913">
        <v>10388.202298664601</v>
      </c>
      <c r="C913">
        <v>0</v>
      </c>
      <c r="D913">
        <v>0</v>
      </c>
      <c r="E913">
        <f>Table4[[#This Row],[kapp_slack_ub]]/Table4[[#This Row],[kapp_old]]</f>
        <v>0</v>
      </c>
      <c r="F913" t="str">
        <f>"'PRO-"&amp;_xlfn.TEXTAFTER(Table4[[#This Row],[rxn]],"-",-1)&amp;"'"</f>
        <v>'PRO-rt4274'</v>
      </c>
      <c r="G913">
        <f>_xlfn.XLOOKUP(Table4[[#This Row],[enz]],'[1]Sheet2 (2)'!$A:$A,'[1]Sheet2 (2)'!$B:$B,"")</f>
        <v>1</v>
      </c>
    </row>
    <row r="914" spans="1:7" hidden="1" x14ac:dyDescent="0.2">
      <c r="A914" t="s">
        <v>5648</v>
      </c>
      <c r="B914">
        <v>10388.202298664601</v>
      </c>
      <c r="C914">
        <v>0</v>
      </c>
      <c r="D914">
        <v>0</v>
      </c>
      <c r="E914">
        <f>Table4[[#This Row],[kapp_slack_ub]]/Table4[[#This Row],[kapp_old]]</f>
        <v>0</v>
      </c>
      <c r="F914" t="str">
        <f>"'PRO-"&amp;_xlfn.TEXTAFTER(Table4[[#This Row],[rxn]],"-",-1)&amp;"'"</f>
        <v>'PRO-rt4274'</v>
      </c>
      <c r="G914">
        <f>_xlfn.XLOOKUP(Table4[[#This Row],[enz]],'[1]Sheet2 (2)'!$A:$A,'[1]Sheet2 (2)'!$B:$B,"")</f>
        <v>1</v>
      </c>
    </row>
    <row r="915" spans="1:7" x14ac:dyDescent="0.2">
      <c r="A915" t="s">
        <v>4810</v>
      </c>
      <c r="B915">
        <v>10388.202298664601</v>
      </c>
      <c r="C915">
        <v>371.34887878476297</v>
      </c>
      <c r="D915">
        <v>0</v>
      </c>
      <c r="E915">
        <f>Table4[[#This Row],[kapp_slack_ub]]/Table4[[#This Row],[kapp_old]]</f>
        <v>3.5747174353015797E-2</v>
      </c>
      <c r="F915" t="str">
        <f>"'PRO-"&amp;_xlfn.TEXTAFTER(Table4[[#This Row],[rxn]],"-",-1)&amp;"'"</f>
        <v>'PRO-rt8431'</v>
      </c>
      <c r="G915">
        <f>_xlfn.XLOOKUP(Table4[[#This Row],[enz]],'[1]Sheet2 (2)'!$A:$A,'[1]Sheet2 (2)'!$B:$B,"")</f>
        <v>1</v>
      </c>
    </row>
    <row r="916" spans="1:7" hidden="1" x14ac:dyDescent="0.2">
      <c r="A916" t="s">
        <v>5649</v>
      </c>
      <c r="B916">
        <v>10388.202298664601</v>
      </c>
      <c r="C916">
        <v>0</v>
      </c>
      <c r="D916">
        <v>0</v>
      </c>
      <c r="E916">
        <f>Table4[[#This Row],[kapp_slack_ub]]/Table4[[#This Row],[kapp_old]]</f>
        <v>0</v>
      </c>
      <c r="F916" t="str">
        <f>"'PRO-"&amp;_xlfn.TEXTAFTER(Table4[[#This Row],[rxn]],"-",-1)&amp;"'"</f>
        <v>'PRO-rt3256'</v>
      </c>
      <c r="G916">
        <f>_xlfn.XLOOKUP(Table4[[#This Row],[enz]],'[1]Sheet2 (2)'!$A:$A,'[1]Sheet2 (2)'!$B:$B,"")</f>
        <v>1</v>
      </c>
    </row>
    <row r="917" spans="1:7" hidden="1" x14ac:dyDescent="0.2">
      <c r="A917" t="s">
        <v>5650</v>
      </c>
      <c r="B917">
        <v>10388.202298664601</v>
      </c>
      <c r="C917">
        <v>0</v>
      </c>
      <c r="D917">
        <v>0</v>
      </c>
      <c r="E917">
        <f>Table4[[#This Row],[kapp_slack_ub]]/Table4[[#This Row],[kapp_old]]</f>
        <v>0</v>
      </c>
      <c r="F917" t="str">
        <f>"'PRO-"&amp;_xlfn.TEXTAFTER(Table4[[#This Row],[rxn]],"-",-1)&amp;"'"</f>
        <v>'PRO-rt6232'</v>
      </c>
      <c r="G917">
        <f>_xlfn.XLOOKUP(Table4[[#This Row],[enz]],'[1]Sheet2 (2)'!$A:$A,'[1]Sheet2 (2)'!$B:$B,"")</f>
        <v>1</v>
      </c>
    </row>
    <row r="918" spans="1:7" hidden="1" x14ac:dyDescent="0.2">
      <c r="A918" t="s">
        <v>5651</v>
      </c>
      <c r="B918">
        <v>10388.202298664601</v>
      </c>
      <c r="C918">
        <v>0</v>
      </c>
      <c r="D918">
        <v>0</v>
      </c>
      <c r="E918">
        <f>Table4[[#This Row],[kapp_slack_ub]]/Table4[[#This Row],[kapp_old]]</f>
        <v>0</v>
      </c>
      <c r="F918" t="str">
        <f>"'PRO-"&amp;_xlfn.TEXTAFTER(Table4[[#This Row],[rxn]],"-",-1)&amp;"'"</f>
        <v>'PRO-rt6232'</v>
      </c>
      <c r="G918">
        <f>_xlfn.XLOOKUP(Table4[[#This Row],[enz]],'[1]Sheet2 (2)'!$A:$A,'[1]Sheet2 (2)'!$B:$B,"")</f>
        <v>1</v>
      </c>
    </row>
    <row r="919" spans="1:7" x14ac:dyDescent="0.2">
      <c r="A919" t="s">
        <v>3354</v>
      </c>
      <c r="B919">
        <v>2.473358919109E-3</v>
      </c>
      <c r="C919">
        <v>2.4290078517E-5</v>
      </c>
      <c r="D919">
        <v>0</v>
      </c>
      <c r="E919">
        <f>Table4[[#This Row],[kapp_slack_ub]]/Table4[[#This Row],[kapp_old]]</f>
        <v>9.8206848708194076E-3</v>
      </c>
      <c r="F919" t="str">
        <f>"'PRO-"&amp;_xlfn.TEXTAFTER(Table4[[#This Row],[rxn]],"-",-1)&amp;"'"</f>
        <v>'PRO-rt2682'</v>
      </c>
      <c r="G919">
        <f>_xlfn.XLOOKUP(Table4[[#This Row],[enz]],'[1]Sheet2 (2)'!$A:$A,'[1]Sheet2 (2)'!$B:$B,"")</f>
        <v>1</v>
      </c>
    </row>
    <row r="920" spans="1:7" hidden="1" x14ac:dyDescent="0.2">
      <c r="A920" t="s">
        <v>5652</v>
      </c>
      <c r="B920">
        <v>10388.202298664601</v>
      </c>
      <c r="C920">
        <v>0</v>
      </c>
      <c r="D920">
        <v>0</v>
      </c>
      <c r="E920">
        <f>Table4[[#This Row],[kapp_slack_ub]]/Table4[[#This Row],[kapp_old]]</f>
        <v>0</v>
      </c>
      <c r="F920" t="str">
        <f>"'PRO-"&amp;_xlfn.TEXTAFTER(Table4[[#This Row],[rxn]],"-",-1)&amp;"'"</f>
        <v>'PRO-rt3256'</v>
      </c>
      <c r="G920">
        <f>_xlfn.XLOOKUP(Table4[[#This Row],[enz]],'[1]Sheet2 (2)'!$A:$A,'[1]Sheet2 (2)'!$B:$B,"")</f>
        <v>1</v>
      </c>
    </row>
    <row r="921" spans="1:7" hidden="1" x14ac:dyDescent="0.2">
      <c r="A921" t="s">
        <v>5653</v>
      </c>
      <c r="B921">
        <v>10388.202298664601</v>
      </c>
      <c r="C921">
        <v>0</v>
      </c>
      <c r="D921">
        <v>0</v>
      </c>
      <c r="E921">
        <f>Table4[[#This Row],[kapp_slack_ub]]/Table4[[#This Row],[kapp_old]]</f>
        <v>0</v>
      </c>
      <c r="F921" t="str">
        <f>"'PRO-"&amp;_xlfn.TEXTAFTER(Table4[[#This Row],[rxn]],"-",-1)&amp;"'"</f>
        <v>'PRO-rt6232'</v>
      </c>
      <c r="G921">
        <f>_xlfn.XLOOKUP(Table4[[#This Row],[enz]],'[1]Sheet2 (2)'!$A:$A,'[1]Sheet2 (2)'!$B:$B,"")</f>
        <v>1</v>
      </c>
    </row>
    <row r="922" spans="1:7" hidden="1" x14ac:dyDescent="0.2">
      <c r="A922" t="s">
        <v>5654</v>
      </c>
      <c r="B922">
        <v>10388.202298664601</v>
      </c>
      <c r="C922">
        <v>0</v>
      </c>
      <c r="D922">
        <v>0</v>
      </c>
      <c r="E922">
        <f>Table4[[#This Row],[kapp_slack_ub]]/Table4[[#This Row],[kapp_old]]</f>
        <v>0</v>
      </c>
      <c r="F922" t="str">
        <f>"'PRO-"&amp;_xlfn.TEXTAFTER(Table4[[#This Row],[rxn]],"-",-1)&amp;"'"</f>
        <v>'PRO-rt6232'</v>
      </c>
      <c r="G922">
        <f>_xlfn.XLOOKUP(Table4[[#This Row],[enz]],'[1]Sheet2 (2)'!$A:$A,'[1]Sheet2 (2)'!$B:$B,"")</f>
        <v>1</v>
      </c>
    </row>
    <row r="923" spans="1:7" hidden="1" x14ac:dyDescent="0.2">
      <c r="A923" t="s">
        <v>2865</v>
      </c>
      <c r="B923">
        <v>12990.2254429969</v>
      </c>
      <c r="C923">
        <v>0</v>
      </c>
      <c r="D923">
        <v>0</v>
      </c>
      <c r="E923">
        <f>Table4[[#This Row],[kapp_slack_ub]]/Table4[[#This Row],[kapp_old]]</f>
        <v>0</v>
      </c>
      <c r="F923" t="str">
        <f>"'PRO-"&amp;_xlfn.TEXTAFTER(Table4[[#This Row],[rxn]],"-",-1)&amp;"'"</f>
        <v>'PRO-rt6510'</v>
      </c>
      <c r="G923">
        <f>_xlfn.XLOOKUP(Table4[[#This Row],[enz]],'[1]Sheet2 (2)'!$A:$A,'[1]Sheet2 (2)'!$B:$B,"")</f>
        <v>1</v>
      </c>
    </row>
    <row r="924" spans="1:7" hidden="1" x14ac:dyDescent="0.2">
      <c r="A924" t="s">
        <v>5655</v>
      </c>
      <c r="B924">
        <v>10388.202298664601</v>
      </c>
      <c r="C924">
        <v>0</v>
      </c>
      <c r="D924">
        <v>0</v>
      </c>
      <c r="E924">
        <f>Table4[[#This Row],[kapp_slack_ub]]/Table4[[#This Row],[kapp_old]]</f>
        <v>0</v>
      </c>
      <c r="F924" t="str">
        <f>"'PRO-"&amp;_xlfn.TEXTAFTER(Table4[[#This Row],[rxn]],"-",-1)&amp;"'"</f>
        <v>'PRO-rt1163'</v>
      </c>
      <c r="G924">
        <f>_xlfn.XLOOKUP(Table4[[#This Row],[enz]],'[1]Sheet2 (2)'!$A:$A,'[1]Sheet2 (2)'!$B:$B,"")</f>
        <v>1</v>
      </c>
    </row>
    <row r="925" spans="1:7" hidden="1" x14ac:dyDescent="0.2">
      <c r="A925" t="s">
        <v>5656</v>
      </c>
      <c r="B925">
        <v>10388.202298664601</v>
      </c>
      <c r="C925">
        <v>0</v>
      </c>
      <c r="D925">
        <v>0</v>
      </c>
      <c r="E925">
        <f>Table4[[#This Row],[kapp_slack_ub]]/Table4[[#This Row],[kapp_old]]</f>
        <v>0</v>
      </c>
      <c r="F925" t="str">
        <f>"'PRO-"&amp;_xlfn.TEXTAFTER(Table4[[#This Row],[rxn]],"-",-1)&amp;"'"</f>
        <v>'PRO-rt5051'</v>
      </c>
      <c r="G925">
        <f>_xlfn.XLOOKUP(Table4[[#This Row],[enz]],'[1]Sheet2 (2)'!$A:$A,'[1]Sheet2 (2)'!$B:$B,"")</f>
        <v>1</v>
      </c>
    </row>
    <row r="926" spans="1:7" hidden="1" x14ac:dyDescent="0.2">
      <c r="A926" t="s">
        <v>5657</v>
      </c>
      <c r="B926">
        <v>10388.202298664601</v>
      </c>
      <c r="C926">
        <v>0</v>
      </c>
      <c r="D926">
        <v>0</v>
      </c>
      <c r="E926">
        <f>Table4[[#This Row],[kapp_slack_ub]]/Table4[[#This Row],[kapp_old]]</f>
        <v>0</v>
      </c>
      <c r="F926" t="str">
        <f>"'PRO-"&amp;_xlfn.TEXTAFTER(Table4[[#This Row],[rxn]],"-",-1)&amp;"'"</f>
        <v>'PRO-rt0245'</v>
      </c>
      <c r="G926">
        <f>_xlfn.XLOOKUP(Table4[[#This Row],[enz]],'[1]Sheet2 (2)'!$A:$A,'[1]Sheet2 (2)'!$B:$B,"")</f>
        <v>1</v>
      </c>
    </row>
    <row r="927" spans="1:7" hidden="1" x14ac:dyDescent="0.2">
      <c r="A927" t="s">
        <v>5658</v>
      </c>
      <c r="B927">
        <v>10388.202298664601</v>
      </c>
      <c r="C927">
        <v>0</v>
      </c>
      <c r="D927">
        <v>0</v>
      </c>
      <c r="E927">
        <f>Table4[[#This Row],[kapp_slack_ub]]/Table4[[#This Row],[kapp_old]]</f>
        <v>0</v>
      </c>
      <c r="F927" t="str">
        <f>"'PRO-"&amp;_xlfn.TEXTAFTER(Table4[[#This Row],[rxn]],"-",-1)&amp;"'"</f>
        <v>'PRO-rt0245'</v>
      </c>
      <c r="G927">
        <f>_xlfn.XLOOKUP(Table4[[#This Row],[enz]],'[1]Sheet2 (2)'!$A:$A,'[1]Sheet2 (2)'!$B:$B,"")</f>
        <v>1</v>
      </c>
    </row>
    <row r="928" spans="1:7" hidden="1" x14ac:dyDescent="0.2">
      <c r="A928" t="s">
        <v>5659</v>
      </c>
      <c r="B928">
        <v>10388.202298664601</v>
      </c>
      <c r="C928">
        <v>0</v>
      </c>
      <c r="D928">
        <v>0</v>
      </c>
      <c r="E928">
        <f>Table4[[#This Row],[kapp_slack_ub]]/Table4[[#This Row],[kapp_old]]</f>
        <v>0</v>
      </c>
      <c r="F928" t="str">
        <f>"'PRO-"&amp;_xlfn.TEXTAFTER(Table4[[#This Row],[rxn]],"-",-1)&amp;"'"</f>
        <v>'PRO-rt5418'</v>
      </c>
      <c r="G928">
        <f>_xlfn.XLOOKUP(Table4[[#This Row],[enz]],'[1]Sheet2 (2)'!$A:$A,'[1]Sheet2 (2)'!$B:$B,"")</f>
        <v>1</v>
      </c>
    </row>
    <row r="929" spans="1:7" hidden="1" x14ac:dyDescent="0.2">
      <c r="A929" t="s">
        <v>5660</v>
      </c>
      <c r="B929">
        <v>10388.202298664601</v>
      </c>
      <c r="C929">
        <v>0</v>
      </c>
      <c r="D929">
        <v>0</v>
      </c>
      <c r="E929">
        <f>Table4[[#This Row],[kapp_slack_ub]]/Table4[[#This Row],[kapp_old]]</f>
        <v>0</v>
      </c>
      <c r="F929" t="str">
        <f>"'PRO-"&amp;_xlfn.TEXTAFTER(Table4[[#This Row],[rxn]],"-",-1)&amp;"'"</f>
        <v>'PRO-rt0963'</v>
      </c>
      <c r="G929">
        <f>_xlfn.XLOOKUP(Table4[[#This Row],[enz]],'[1]Sheet2 (2)'!$A:$A,'[1]Sheet2 (2)'!$B:$B,"")</f>
        <v>1</v>
      </c>
    </row>
    <row r="930" spans="1:7" hidden="1" x14ac:dyDescent="0.2">
      <c r="A930" t="s">
        <v>5661</v>
      </c>
      <c r="B930">
        <v>10388.202298664601</v>
      </c>
      <c r="C930">
        <v>0</v>
      </c>
      <c r="D930">
        <v>0</v>
      </c>
      <c r="E930">
        <f>Table4[[#This Row],[kapp_slack_ub]]/Table4[[#This Row],[kapp_old]]</f>
        <v>0</v>
      </c>
      <c r="F930" t="str">
        <f>"'PRO-"&amp;_xlfn.TEXTAFTER(Table4[[#This Row],[rxn]],"-",-1)&amp;"'"</f>
        <v>'PRO-SPONT'</v>
      </c>
      <c r="G930" t="str">
        <f>_xlfn.XLOOKUP(Table4[[#This Row],[enz]],'[1]Sheet2 (2)'!$A:$A,'[1]Sheet2 (2)'!$B:$B,"")</f>
        <v/>
      </c>
    </row>
    <row r="931" spans="1:7" hidden="1" x14ac:dyDescent="0.2">
      <c r="A931" t="s">
        <v>5662</v>
      </c>
      <c r="B931">
        <v>1580.20432740264</v>
      </c>
      <c r="C931">
        <v>0</v>
      </c>
      <c r="D931">
        <v>0</v>
      </c>
      <c r="E931">
        <f>Table4[[#This Row],[kapp_slack_ub]]/Table4[[#This Row],[kapp_old]]</f>
        <v>0</v>
      </c>
      <c r="F931" t="str">
        <f>"'PRO-"&amp;_xlfn.TEXTAFTER(Table4[[#This Row],[rxn]],"-",-1)&amp;"'"</f>
        <v>'PRO-rt6229_c'</v>
      </c>
      <c r="G931">
        <f>_xlfn.XLOOKUP(Table4[[#This Row],[enz]],'[1]Sheet2 (2)'!$A:$A,'[1]Sheet2 (2)'!$B:$B,"")</f>
        <v>1</v>
      </c>
    </row>
    <row r="932" spans="1:7" hidden="1" x14ac:dyDescent="0.2">
      <c r="A932" t="s">
        <v>5663</v>
      </c>
      <c r="B932">
        <v>10388.202298664601</v>
      </c>
      <c r="C932">
        <v>0</v>
      </c>
      <c r="D932">
        <v>0</v>
      </c>
      <c r="E932">
        <f>Table4[[#This Row],[kapp_slack_ub]]/Table4[[#This Row],[kapp_old]]</f>
        <v>0</v>
      </c>
      <c r="F932" t="str">
        <f>"'PRO-"&amp;_xlfn.TEXTAFTER(Table4[[#This Row],[rxn]],"-",-1)&amp;"'"</f>
        <v>'PRO-rt7532_c'</v>
      </c>
      <c r="G932">
        <f>_xlfn.XLOOKUP(Table4[[#This Row],[enz]],'[1]Sheet2 (2)'!$A:$A,'[1]Sheet2 (2)'!$B:$B,"")</f>
        <v>1</v>
      </c>
    </row>
    <row r="933" spans="1:7" hidden="1" x14ac:dyDescent="0.2">
      <c r="A933" t="s">
        <v>5664</v>
      </c>
      <c r="B933">
        <v>10388.202298664601</v>
      </c>
      <c r="C933">
        <v>0</v>
      </c>
      <c r="D933">
        <v>0</v>
      </c>
      <c r="E933">
        <f>Table4[[#This Row],[kapp_slack_ub]]/Table4[[#This Row],[kapp_old]]</f>
        <v>0</v>
      </c>
      <c r="F933" t="str">
        <f>"'PRO-"&amp;_xlfn.TEXTAFTER(Table4[[#This Row],[rxn]],"-",-1)&amp;"'"</f>
        <v>'PRO-rt6229_n'</v>
      </c>
      <c r="G933">
        <f>_xlfn.XLOOKUP(Table4[[#This Row],[enz]],'[1]Sheet2 (2)'!$A:$A,'[1]Sheet2 (2)'!$B:$B,"")</f>
        <v>1</v>
      </c>
    </row>
    <row r="934" spans="1:7" hidden="1" x14ac:dyDescent="0.2">
      <c r="A934" t="s">
        <v>5665</v>
      </c>
      <c r="B934">
        <v>10388.202298664601</v>
      </c>
      <c r="C934">
        <v>0</v>
      </c>
      <c r="D934">
        <v>0</v>
      </c>
      <c r="E934">
        <f>Table4[[#This Row],[kapp_slack_ub]]/Table4[[#This Row],[kapp_old]]</f>
        <v>0</v>
      </c>
      <c r="F934" t="str">
        <f>"'PRO-"&amp;_xlfn.TEXTAFTER(Table4[[#This Row],[rxn]],"-",-1)&amp;"'"</f>
        <v>'PRO-rt7532_n'</v>
      </c>
      <c r="G934">
        <f>_xlfn.XLOOKUP(Table4[[#This Row],[enz]],'[1]Sheet2 (2)'!$A:$A,'[1]Sheet2 (2)'!$B:$B,"")</f>
        <v>1</v>
      </c>
    </row>
    <row r="935" spans="1:7" hidden="1" x14ac:dyDescent="0.2">
      <c r="A935" t="s">
        <v>2866</v>
      </c>
      <c r="B935">
        <v>10388.202298664601</v>
      </c>
      <c r="C935">
        <v>0</v>
      </c>
      <c r="D935">
        <v>0</v>
      </c>
      <c r="E935">
        <f>Table4[[#This Row],[kapp_slack_ub]]/Table4[[#This Row],[kapp_old]]</f>
        <v>0</v>
      </c>
      <c r="F935" t="str">
        <f>"'PRO-"&amp;_xlfn.TEXTAFTER(Table4[[#This Row],[rxn]],"-",-1)&amp;"'"</f>
        <v>'PRO-rt7285'</v>
      </c>
      <c r="G935">
        <f>_xlfn.XLOOKUP(Table4[[#This Row],[enz]],'[1]Sheet2 (2)'!$A:$A,'[1]Sheet2 (2)'!$B:$B,"")</f>
        <v>1</v>
      </c>
    </row>
    <row r="936" spans="1:7" hidden="1" x14ac:dyDescent="0.2">
      <c r="A936" t="s">
        <v>5666</v>
      </c>
      <c r="B936">
        <v>10388.202298664601</v>
      </c>
      <c r="C936">
        <v>0</v>
      </c>
      <c r="D936">
        <v>0</v>
      </c>
      <c r="E936">
        <f>Table4[[#This Row],[kapp_slack_ub]]/Table4[[#This Row],[kapp_old]]</f>
        <v>0</v>
      </c>
      <c r="F936" t="str">
        <f>"'PRO-"&amp;_xlfn.TEXTAFTER(Table4[[#This Row],[rxn]],"-",-1)&amp;"'"</f>
        <v>'PRO-rt7285'</v>
      </c>
      <c r="G936">
        <f>_xlfn.XLOOKUP(Table4[[#This Row],[enz]],'[1]Sheet2 (2)'!$A:$A,'[1]Sheet2 (2)'!$B:$B,"")</f>
        <v>1</v>
      </c>
    </row>
    <row r="937" spans="1:7" hidden="1" x14ac:dyDescent="0.2">
      <c r="A937" t="s">
        <v>5667</v>
      </c>
      <c r="B937">
        <v>10388.202298664601</v>
      </c>
      <c r="C937">
        <v>0</v>
      </c>
      <c r="D937">
        <v>0</v>
      </c>
      <c r="E937">
        <f>Table4[[#This Row],[kapp_slack_ub]]/Table4[[#This Row],[kapp_old]]</f>
        <v>0</v>
      </c>
      <c r="F937" t="str">
        <f>"'PRO-"&amp;_xlfn.TEXTAFTER(Table4[[#This Row],[rxn]],"-",-1)&amp;"'"</f>
        <v>'PRO-rt5456'</v>
      </c>
      <c r="G937">
        <f>_xlfn.XLOOKUP(Table4[[#This Row],[enz]],'[1]Sheet2 (2)'!$A:$A,'[1]Sheet2 (2)'!$B:$B,"")</f>
        <v>1</v>
      </c>
    </row>
    <row r="938" spans="1:7" hidden="1" x14ac:dyDescent="0.2">
      <c r="A938" t="s">
        <v>5668</v>
      </c>
      <c r="B938">
        <v>10388.202298664601</v>
      </c>
      <c r="C938">
        <v>0</v>
      </c>
      <c r="D938">
        <v>0</v>
      </c>
      <c r="E938">
        <f>Table4[[#This Row],[kapp_slack_ub]]/Table4[[#This Row],[kapp_old]]</f>
        <v>0</v>
      </c>
      <c r="F938" t="str">
        <f>"'PRO-"&amp;_xlfn.TEXTAFTER(Table4[[#This Row],[rxn]],"-",-1)&amp;"'"</f>
        <v>'PRO-rt5456'</v>
      </c>
      <c r="G938">
        <f>_xlfn.XLOOKUP(Table4[[#This Row],[enz]],'[1]Sheet2 (2)'!$A:$A,'[1]Sheet2 (2)'!$B:$B,"")</f>
        <v>1</v>
      </c>
    </row>
    <row r="939" spans="1:7" hidden="1" x14ac:dyDescent="0.2">
      <c r="A939" t="s">
        <v>5669</v>
      </c>
      <c r="B939">
        <v>10388.202298664601</v>
      </c>
      <c r="C939">
        <v>0</v>
      </c>
      <c r="D939">
        <v>0</v>
      </c>
      <c r="E939">
        <f>Table4[[#This Row],[kapp_slack_ub]]/Table4[[#This Row],[kapp_old]]</f>
        <v>0</v>
      </c>
      <c r="F939" t="str">
        <f>"'PRO-"&amp;_xlfn.TEXTAFTER(Table4[[#This Row],[rxn]],"-",-1)&amp;"'"</f>
        <v>'PRO-SPONT'</v>
      </c>
      <c r="G939" t="str">
        <f>_xlfn.XLOOKUP(Table4[[#This Row],[enz]],'[1]Sheet2 (2)'!$A:$A,'[1]Sheet2 (2)'!$B:$B,"")</f>
        <v/>
      </c>
    </row>
    <row r="940" spans="1:7" hidden="1" x14ac:dyDescent="0.2">
      <c r="A940" t="s">
        <v>5670</v>
      </c>
      <c r="B940">
        <v>10388.202298664601</v>
      </c>
      <c r="C940">
        <v>0</v>
      </c>
      <c r="D940">
        <v>0</v>
      </c>
      <c r="E940">
        <f>Table4[[#This Row],[kapp_slack_ub]]/Table4[[#This Row],[kapp_old]]</f>
        <v>0</v>
      </c>
      <c r="F940" t="str">
        <f>"'PRO-"&amp;_xlfn.TEXTAFTER(Table4[[#This Row],[rxn]],"-",-1)&amp;"'"</f>
        <v>'PRO-SPONT'</v>
      </c>
      <c r="G940" t="str">
        <f>_xlfn.XLOOKUP(Table4[[#This Row],[enz]],'[1]Sheet2 (2)'!$A:$A,'[1]Sheet2 (2)'!$B:$B,"")</f>
        <v/>
      </c>
    </row>
    <row r="941" spans="1:7" hidden="1" x14ac:dyDescent="0.2">
      <c r="A941" t="s">
        <v>5671</v>
      </c>
      <c r="B941">
        <v>10388.202298664601</v>
      </c>
      <c r="C941">
        <v>0</v>
      </c>
      <c r="D941">
        <v>0</v>
      </c>
      <c r="E941">
        <f>Table4[[#This Row],[kapp_slack_ub]]/Table4[[#This Row],[kapp_old]]</f>
        <v>0</v>
      </c>
      <c r="F941" t="str">
        <f>"'PRO-"&amp;_xlfn.TEXTAFTER(Table4[[#This Row],[rxn]],"-",-1)&amp;"'"</f>
        <v>'PRO-rt8364'</v>
      </c>
      <c r="G941">
        <f>_xlfn.XLOOKUP(Table4[[#This Row],[enz]],'[1]Sheet2 (2)'!$A:$A,'[1]Sheet2 (2)'!$B:$B,"")</f>
        <v>1</v>
      </c>
    </row>
    <row r="942" spans="1:7" hidden="1" x14ac:dyDescent="0.2">
      <c r="A942" t="s">
        <v>5672</v>
      </c>
      <c r="B942">
        <v>10388.202298664601</v>
      </c>
      <c r="C942">
        <v>0</v>
      </c>
      <c r="D942">
        <v>0</v>
      </c>
      <c r="E942">
        <f>Table4[[#This Row],[kapp_slack_ub]]/Table4[[#This Row],[kapp_old]]</f>
        <v>0</v>
      </c>
      <c r="F942" t="str">
        <f>"'PRO-"&amp;_xlfn.TEXTAFTER(Table4[[#This Row],[rxn]],"-",-1)&amp;"'"</f>
        <v>'PRO-rt4108'</v>
      </c>
      <c r="G942">
        <f>_xlfn.XLOOKUP(Table4[[#This Row],[enz]],'[1]Sheet2 (2)'!$A:$A,'[1]Sheet2 (2)'!$B:$B,"")</f>
        <v>1</v>
      </c>
    </row>
    <row r="943" spans="1:7" hidden="1" x14ac:dyDescent="0.2">
      <c r="A943" t="s">
        <v>5673</v>
      </c>
      <c r="B943">
        <v>10388.202298664601</v>
      </c>
      <c r="C943">
        <v>0</v>
      </c>
      <c r="D943">
        <v>0</v>
      </c>
      <c r="E943">
        <f>Table4[[#This Row],[kapp_slack_ub]]/Table4[[#This Row],[kapp_old]]</f>
        <v>0</v>
      </c>
      <c r="F943" t="str">
        <f>"'PRO-"&amp;_xlfn.TEXTAFTER(Table4[[#This Row],[rxn]],"-",-1)&amp;"'"</f>
        <v>'PRO-rt5301'</v>
      </c>
      <c r="G943">
        <f>_xlfn.XLOOKUP(Table4[[#This Row],[enz]],'[1]Sheet2 (2)'!$A:$A,'[1]Sheet2 (2)'!$B:$B,"")</f>
        <v>1</v>
      </c>
    </row>
    <row r="944" spans="1:7" hidden="1" x14ac:dyDescent="0.2">
      <c r="A944" t="s">
        <v>5674</v>
      </c>
      <c r="B944">
        <v>10388.202298664601</v>
      </c>
      <c r="C944">
        <v>0</v>
      </c>
      <c r="D944">
        <v>0</v>
      </c>
      <c r="E944">
        <f>Table4[[#This Row],[kapp_slack_ub]]/Table4[[#This Row],[kapp_old]]</f>
        <v>0</v>
      </c>
      <c r="F944" t="str">
        <f>"'PRO-"&amp;_xlfn.TEXTAFTER(Table4[[#This Row],[rxn]],"-",-1)&amp;"'"</f>
        <v>'PRO-rt3300'</v>
      </c>
      <c r="G944">
        <f>_xlfn.XLOOKUP(Table4[[#This Row],[enz]],'[1]Sheet2 (2)'!$A:$A,'[1]Sheet2 (2)'!$B:$B,"")</f>
        <v>1</v>
      </c>
    </row>
    <row r="945" spans="1:7" hidden="1" x14ac:dyDescent="0.2">
      <c r="A945" t="s">
        <v>5675</v>
      </c>
      <c r="B945">
        <v>10388.202298664601</v>
      </c>
      <c r="C945">
        <v>0</v>
      </c>
      <c r="D945">
        <v>0</v>
      </c>
      <c r="E945">
        <f>Table4[[#This Row],[kapp_slack_ub]]/Table4[[#This Row],[kapp_old]]</f>
        <v>0</v>
      </c>
      <c r="F945" t="str">
        <f>"'PRO-"&amp;_xlfn.TEXTAFTER(Table4[[#This Row],[rxn]],"-",-1)&amp;"'"</f>
        <v>'PRO-rt8364'</v>
      </c>
      <c r="G945">
        <f>_xlfn.XLOOKUP(Table4[[#This Row],[enz]],'[1]Sheet2 (2)'!$A:$A,'[1]Sheet2 (2)'!$B:$B,"")</f>
        <v>1</v>
      </c>
    </row>
    <row r="946" spans="1:7" hidden="1" x14ac:dyDescent="0.2">
      <c r="A946" t="s">
        <v>5676</v>
      </c>
      <c r="B946">
        <v>10388.202298664601</v>
      </c>
      <c r="C946">
        <v>0</v>
      </c>
      <c r="D946">
        <v>0</v>
      </c>
      <c r="E946">
        <f>Table4[[#This Row],[kapp_slack_ub]]/Table4[[#This Row],[kapp_old]]</f>
        <v>0</v>
      </c>
      <c r="F946" t="str">
        <f>"'PRO-"&amp;_xlfn.TEXTAFTER(Table4[[#This Row],[rxn]],"-",-1)&amp;"'"</f>
        <v>'PRO-SPONT'</v>
      </c>
      <c r="G946" t="str">
        <f>_xlfn.XLOOKUP(Table4[[#This Row],[enz]],'[1]Sheet2 (2)'!$A:$A,'[1]Sheet2 (2)'!$B:$B,"")</f>
        <v/>
      </c>
    </row>
    <row r="947" spans="1:7" hidden="1" x14ac:dyDescent="0.2">
      <c r="A947" t="s">
        <v>5677</v>
      </c>
      <c r="B947">
        <v>10388.202298664601</v>
      </c>
      <c r="C947">
        <v>0</v>
      </c>
      <c r="D947">
        <v>0</v>
      </c>
      <c r="E947">
        <f>Table4[[#This Row],[kapp_slack_ub]]/Table4[[#This Row],[kapp_old]]</f>
        <v>0</v>
      </c>
      <c r="F947" t="str">
        <f>"'PRO-"&amp;_xlfn.TEXTAFTER(Table4[[#This Row],[rxn]],"-",-1)&amp;"'"</f>
        <v>'PRO-SPONT'</v>
      </c>
      <c r="G947" t="str">
        <f>_xlfn.XLOOKUP(Table4[[#This Row],[enz]],'[1]Sheet2 (2)'!$A:$A,'[1]Sheet2 (2)'!$B:$B,"")</f>
        <v/>
      </c>
    </row>
    <row r="948" spans="1:7" hidden="1" x14ac:dyDescent="0.2">
      <c r="A948" t="s">
        <v>5678</v>
      </c>
      <c r="B948">
        <v>10388.202298664601</v>
      </c>
      <c r="C948">
        <v>0</v>
      </c>
      <c r="D948">
        <v>0</v>
      </c>
      <c r="E948">
        <f>Table4[[#This Row],[kapp_slack_ub]]/Table4[[#This Row],[kapp_old]]</f>
        <v>0</v>
      </c>
      <c r="F948" t="str">
        <f>"'PRO-"&amp;_xlfn.TEXTAFTER(Table4[[#This Row],[rxn]],"-",-1)&amp;"'"</f>
        <v>'PRO-rt6190'</v>
      </c>
      <c r="G948">
        <f>_xlfn.XLOOKUP(Table4[[#This Row],[enz]],'[1]Sheet2 (2)'!$A:$A,'[1]Sheet2 (2)'!$B:$B,"")</f>
        <v>1</v>
      </c>
    </row>
    <row r="949" spans="1:7" hidden="1" x14ac:dyDescent="0.2">
      <c r="A949" t="s">
        <v>5679</v>
      </c>
      <c r="B949">
        <v>10388.202298664601</v>
      </c>
      <c r="C949">
        <v>0</v>
      </c>
      <c r="D949">
        <v>0</v>
      </c>
      <c r="E949">
        <f>Table4[[#This Row],[kapp_slack_ub]]/Table4[[#This Row],[kapp_old]]</f>
        <v>0</v>
      </c>
      <c r="F949" t="str">
        <f>"'PRO-"&amp;_xlfn.TEXTAFTER(Table4[[#This Row],[rxn]],"-",-1)&amp;"'"</f>
        <v>'PRO-rt3932'</v>
      </c>
      <c r="G949">
        <f>_xlfn.XLOOKUP(Table4[[#This Row],[enz]],'[1]Sheet2 (2)'!$A:$A,'[1]Sheet2 (2)'!$B:$B,"")</f>
        <v>1</v>
      </c>
    </row>
    <row r="950" spans="1:7" hidden="1" x14ac:dyDescent="0.2">
      <c r="A950" t="s">
        <v>2867</v>
      </c>
      <c r="B950">
        <v>38971.724332403399</v>
      </c>
      <c r="C950">
        <v>0</v>
      </c>
      <c r="D950">
        <v>0</v>
      </c>
      <c r="E950">
        <f>Table4[[#This Row],[kapp_slack_ub]]/Table4[[#This Row],[kapp_old]]</f>
        <v>0</v>
      </c>
      <c r="F950" t="str">
        <f>"'PRO-"&amp;_xlfn.TEXTAFTER(Table4[[#This Row],[rxn]],"-",-1)&amp;"'"</f>
        <v>'PRO-rt7128_c'</v>
      </c>
      <c r="G950">
        <f>_xlfn.XLOOKUP(Table4[[#This Row],[enz]],'[1]Sheet2 (2)'!$A:$A,'[1]Sheet2 (2)'!$B:$B,"")</f>
        <v>1</v>
      </c>
    </row>
    <row r="951" spans="1:7" hidden="1" x14ac:dyDescent="0.2">
      <c r="A951" t="s">
        <v>5680</v>
      </c>
      <c r="B951">
        <v>10388.202298664601</v>
      </c>
      <c r="C951">
        <v>0</v>
      </c>
      <c r="D951">
        <v>0</v>
      </c>
      <c r="E951">
        <f>Table4[[#This Row],[kapp_slack_ub]]/Table4[[#This Row],[kapp_old]]</f>
        <v>0</v>
      </c>
      <c r="F951" t="str">
        <f>"'PRO-"&amp;_xlfn.TEXTAFTER(Table4[[#This Row],[rxn]],"-",-1)&amp;"'"</f>
        <v>'PRO-rt6761'</v>
      </c>
      <c r="G951">
        <f>_xlfn.XLOOKUP(Table4[[#This Row],[enz]],'[1]Sheet2 (2)'!$A:$A,'[1]Sheet2 (2)'!$B:$B,"")</f>
        <v>1</v>
      </c>
    </row>
    <row r="952" spans="1:7" hidden="1" x14ac:dyDescent="0.2">
      <c r="A952" t="s">
        <v>5681</v>
      </c>
      <c r="B952">
        <v>10388.202298664601</v>
      </c>
      <c r="C952">
        <v>0</v>
      </c>
      <c r="D952">
        <v>0</v>
      </c>
      <c r="E952">
        <f>Table4[[#This Row],[kapp_slack_ub]]/Table4[[#This Row],[kapp_old]]</f>
        <v>0</v>
      </c>
      <c r="F952" t="str">
        <f>"'PRO-"&amp;_xlfn.TEXTAFTER(Table4[[#This Row],[rxn]],"-",-1)&amp;"'"</f>
        <v>'PRO-rt7128_m'</v>
      </c>
      <c r="G952">
        <f>_xlfn.XLOOKUP(Table4[[#This Row],[enz]],'[1]Sheet2 (2)'!$A:$A,'[1]Sheet2 (2)'!$B:$B,"")</f>
        <v>1</v>
      </c>
    </row>
    <row r="953" spans="1:7" hidden="1" x14ac:dyDescent="0.2">
      <c r="A953" t="s">
        <v>5682</v>
      </c>
      <c r="B953">
        <v>10388.202298664601</v>
      </c>
      <c r="C953">
        <v>0</v>
      </c>
      <c r="D953">
        <v>0</v>
      </c>
      <c r="E953">
        <f>Table4[[#This Row],[kapp_slack_ub]]/Table4[[#This Row],[kapp_old]]</f>
        <v>0</v>
      </c>
      <c r="F953" t="str">
        <f>"'PRO-"&amp;_xlfn.TEXTAFTER(Table4[[#This Row],[rxn]],"-",-1)&amp;"'"</f>
        <v>'PRO-rt6761'</v>
      </c>
      <c r="G953">
        <f>_xlfn.XLOOKUP(Table4[[#This Row],[enz]],'[1]Sheet2 (2)'!$A:$A,'[1]Sheet2 (2)'!$B:$B,"")</f>
        <v>1</v>
      </c>
    </row>
    <row r="954" spans="1:7" hidden="1" x14ac:dyDescent="0.2">
      <c r="A954" t="s">
        <v>5683</v>
      </c>
      <c r="B954">
        <v>10388.202298664601</v>
      </c>
      <c r="C954">
        <v>0</v>
      </c>
      <c r="D954">
        <v>0</v>
      </c>
      <c r="E954">
        <f>Table4[[#This Row],[kapp_slack_ub]]/Table4[[#This Row],[kapp_old]]</f>
        <v>0</v>
      </c>
      <c r="F954" t="str">
        <f>"'PRO-"&amp;_xlfn.TEXTAFTER(Table4[[#This Row],[rxn]],"-",-1)&amp;"'"</f>
        <v>'PRO-rt6761'</v>
      </c>
      <c r="G954">
        <f>_xlfn.XLOOKUP(Table4[[#This Row],[enz]],'[1]Sheet2 (2)'!$A:$A,'[1]Sheet2 (2)'!$B:$B,"")</f>
        <v>1</v>
      </c>
    </row>
    <row r="955" spans="1:7" hidden="1" x14ac:dyDescent="0.2">
      <c r="A955" t="s">
        <v>5684</v>
      </c>
      <c r="B955">
        <v>10388.202298664601</v>
      </c>
      <c r="C955">
        <v>0</v>
      </c>
      <c r="D955">
        <v>0</v>
      </c>
      <c r="E955">
        <f>Table4[[#This Row],[kapp_slack_ub]]/Table4[[#This Row],[kapp_old]]</f>
        <v>0</v>
      </c>
      <c r="F955" t="str">
        <f>"'PRO-"&amp;_xlfn.TEXTAFTER(Table4[[#This Row],[rxn]],"-",-1)&amp;"'"</f>
        <v>'PRO-rt7128_m'</v>
      </c>
      <c r="G955">
        <f>_xlfn.XLOOKUP(Table4[[#This Row],[enz]],'[1]Sheet2 (2)'!$A:$A,'[1]Sheet2 (2)'!$B:$B,"")</f>
        <v>1</v>
      </c>
    </row>
    <row r="956" spans="1:7" hidden="1" x14ac:dyDescent="0.2">
      <c r="A956" t="s">
        <v>5685</v>
      </c>
      <c r="B956">
        <v>10388.202298664601</v>
      </c>
      <c r="C956">
        <v>0</v>
      </c>
      <c r="D956">
        <v>0</v>
      </c>
      <c r="E956">
        <f>Table4[[#This Row],[kapp_slack_ub]]/Table4[[#This Row],[kapp_old]]</f>
        <v>0</v>
      </c>
      <c r="F956" t="str">
        <f>"'PRO-"&amp;_xlfn.TEXTAFTER(Table4[[#This Row],[rxn]],"-",-1)&amp;"'"</f>
        <v>'PRO-rt7128_m'</v>
      </c>
      <c r="G956">
        <f>_xlfn.XLOOKUP(Table4[[#This Row],[enz]],'[1]Sheet2 (2)'!$A:$A,'[1]Sheet2 (2)'!$B:$B,"")</f>
        <v>1</v>
      </c>
    </row>
    <row r="957" spans="1:7" x14ac:dyDescent="0.2">
      <c r="A957" t="s">
        <v>4819</v>
      </c>
      <c r="B957">
        <v>88.456937698648403</v>
      </c>
      <c r="C957">
        <v>0.46802693912541099</v>
      </c>
      <c r="D957">
        <v>0</v>
      </c>
      <c r="E957">
        <f>Table4[[#This Row],[kapp_slack_ub]]/Table4[[#This Row],[kapp_old]]</f>
        <v>5.2910144902355389E-3</v>
      </c>
      <c r="F957" t="str">
        <f>"'PRO-"&amp;_xlfn.TEXTAFTER(Table4[[#This Row],[rxn]],"-",-1)&amp;"'"</f>
        <v>'PRO-rt1805'</v>
      </c>
      <c r="G957">
        <f>_xlfn.XLOOKUP(Table4[[#This Row],[enz]],'[1]Sheet2 (2)'!$A:$A,'[1]Sheet2 (2)'!$B:$B,"")</f>
        <v>1</v>
      </c>
    </row>
    <row r="958" spans="1:7" hidden="1" x14ac:dyDescent="0.2">
      <c r="A958" t="s">
        <v>5686</v>
      </c>
      <c r="B958">
        <v>10388.202298664601</v>
      </c>
      <c r="C958">
        <v>0</v>
      </c>
      <c r="D958">
        <v>0</v>
      </c>
      <c r="E958">
        <f>Table4[[#This Row],[kapp_slack_ub]]/Table4[[#This Row],[kapp_old]]</f>
        <v>0</v>
      </c>
      <c r="F958" t="str">
        <f>"'PRO-"&amp;_xlfn.TEXTAFTER(Table4[[#This Row],[rxn]],"-",-1)&amp;"'"</f>
        <v>'PRO-rt4919'</v>
      </c>
      <c r="G958">
        <f>_xlfn.XLOOKUP(Table4[[#This Row],[enz]],'[1]Sheet2 (2)'!$A:$A,'[1]Sheet2 (2)'!$B:$B,"")</f>
        <v>1</v>
      </c>
    </row>
    <row r="959" spans="1:7" hidden="1" x14ac:dyDescent="0.2">
      <c r="A959" t="s">
        <v>2869</v>
      </c>
      <c r="B959">
        <v>3338.0188159832201</v>
      </c>
      <c r="C959">
        <v>0</v>
      </c>
      <c r="D959">
        <v>0</v>
      </c>
      <c r="E959">
        <f>Table4[[#This Row],[kapp_slack_ub]]/Table4[[#This Row],[kapp_old]]</f>
        <v>0</v>
      </c>
      <c r="F959" t="str">
        <f>"'PRO-"&amp;_xlfn.TEXTAFTER(Table4[[#This Row],[rxn]],"-",-1)&amp;"'"</f>
        <v>'PRO-rt0017'</v>
      </c>
      <c r="G959">
        <f>_xlfn.XLOOKUP(Table4[[#This Row],[enz]],'[1]Sheet2 (2)'!$A:$A,'[1]Sheet2 (2)'!$B:$B,"")</f>
        <v>1</v>
      </c>
    </row>
    <row r="960" spans="1:7" hidden="1" x14ac:dyDescent="0.2">
      <c r="A960" t="s">
        <v>5687</v>
      </c>
      <c r="B960">
        <v>10388.202298664601</v>
      </c>
      <c r="C960">
        <v>0</v>
      </c>
      <c r="D960">
        <v>0</v>
      </c>
      <c r="E960">
        <f>Table4[[#This Row],[kapp_slack_ub]]/Table4[[#This Row],[kapp_old]]</f>
        <v>0</v>
      </c>
      <c r="F960" t="str">
        <f>"'PRO-"&amp;_xlfn.TEXTAFTER(Table4[[#This Row],[rxn]],"-",-1)&amp;"'"</f>
        <v>'PRO-rt5601'</v>
      </c>
      <c r="G960">
        <f>_xlfn.XLOOKUP(Table4[[#This Row],[enz]],'[1]Sheet2 (2)'!$A:$A,'[1]Sheet2 (2)'!$B:$B,"")</f>
        <v>1</v>
      </c>
    </row>
    <row r="961" spans="1:7" hidden="1" x14ac:dyDescent="0.2">
      <c r="A961" t="s">
        <v>2870</v>
      </c>
      <c r="B961">
        <v>262140.56144319</v>
      </c>
      <c r="C961">
        <v>0</v>
      </c>
      <c r="D961">
        <v>0</v>
      </c>
      <c r="E961">
        <f>Table4[[#This Row],[kapp_slack_ub]]/Table4[[#This Row],[kapp_old]]</f>
        <v>0</v>
      </c>
      <c r="F961" t="str">
        <f>"'PRO-"&amp;_xlfn.TEXTAFTER(Table4[[#This Row],[rxn]],"-",-1)&amp;"'"</f>
        <v>'PRO-rt4336'</v>
      </c>
      <c r="G961">
        <f>_xlfn.XLOOKUP(Table4[[#This Row],[enz]],'[1]Sheet2 (2)'!$A:$A,'[1]Sheet2 (2)'!$B:$B,"")</f>
        <v>1</v>
      </c>
    </row>
    <row r="962" spans="1:7" hidden="1" x14ac:dyDescent="0.2">
      <c r="A962" t="s">
        <v>5688</v>
      </c>
      <c r="B962">
        <v>10388.202298664601</v>
      </c>
      <c r="C962">
        <v>0</v>
      </c>
      <c r="D962">
        <v>0</v>
      </c>
      <c r="E962">
        <f>Table4[[#This Row],[kapp_slack_ub]]/Table4[[#This Row],[kapp_old]]</f>
        <v>0</v>
      </c>
      <c r="F962" t="str">
        <f>"'PRO-"&amp;_xlfn.TEXTAFTER(Table4[[#This Row],[rxn]],"-",-1)&amp;"'"</f>
        <v>'PRO-rt4336'</v>
      </c>
      <c r="G962">
        <f>_xlfn.XLOOKUP(Table4[[#This Row],[enz]],'[1]Sheet2 (2)'!$A:$A,'[1]Sheet2 (2)'!$B:$B,"")</f>
        <v>1</v>
      </c>
    </row>
    <row r="963" spans="1:7" hidden="1" x14ac:dyDescent="0.2">
      <c r="A963" t="s">
        <v>5689</v>
      </c>
      <c r="B963">
        <v>10388.202298664601</v>
      </c>
      <c r="C963">
        <v>0</v>
      </c>
      <c r="D963">
        <v>0</v>
      </c>
      <c r="E963">
        <f>Table4[[#This Row],[kapp_slack_ub]]/Table4[[#This Row],[kapp_old]]</f>
        <v>0</v>
      </c>
      <c r="F963" t="str">
        <f>"'PRO-"&amp;_xlfn.TEXTAFTER(Table4[[#This Row],[rxn]],"-",-1)&amp;"'"</f>
        <v>'PRO-rt7777'</v>
      </c>
      <c r="G963">
        <f>_xlfn.XLOOKUP(Table4[[#This Row],[enz]],'[1]Sheet2 (2)'!$A:$A,'[1]Sheet2 (2)'!$B:$B,"")</f>
        <v>1</v>
      </c>
    </row>
    <row r="964" spans="1:7" hidden="1" x14ac:dyDescent="0.2">
      <c r="A964" t="s">
        <v>5690</v>
      </c>
      <c r="B964">
        <v>10388.202298664601</v>
      </c>
      <c r="C964">
        <v>0</v>
      </c>
      <c r="D964">
        <v>0</v>
      </c>
      <c r="E964">
        <f>Table4[[#This Row],[kapp_slack_ub]]/Table4[[#This Row],[kapp_old]]</f>
        <v>0</v>
      </c>
      <c r="F964" t="str">
        <f>"'PRO-"&amp;_xlfn.TEXTAFTER(Table4[[#This Row],[rxn]],"-",-1)&amp;"'"</f>
        <v>'PRO-SPONT'</v>
      </c>
      <c r="G964" t="str">
        <f>_xlfn.XLOOKUP(Table4[[#This Row],[enz]],'[1]Sheet2 (2)'!$A:$A,'[1]Sheet2 (2)'!$B:$B,"")</f>
        <v/>
      </c>
    </row>
    <row r="965" spans="1:7" hidden="1" x14ac:dyDescent="0.2">
      <c r="A965" t="s">
        <v>5691</v>
      </c>
      <c r="B965">
        <v>10388.202298664601</v>
      </c>
      <c r="C965">
        <v>0</v>
      </c>
      <c r="D965">
        <v>0</v>
      </c>
      <c r="E965">
        <f>Table4[[#This Row],[kapp_slack_ub]]/Table4[[#This Row],[kapp_old]]</f>
        <v>0</v>
      </c>
      <c r="F965" t="str">
        <f>"'PRO-"&amp;_xlfn.TEXTAFTER(Table4[[#This Row],[rxn]],"-",-1)&amp;"'"</f>
        <v>'PRO-SPONT'</v>
      </c>
      <c r="G965" t="str">
        <f>_xlfn.XLOOKUP(Table4[[#This Row],[enz]],'[1]Sheet2 (2)'!$A:$A,'[1]Sheet2 (2)'!$B:$B,"")</f>
        <v/>
      </c>
    </row>
    <row r="966" spans="1:7" hidden="1" x14ac:dyDescent="0.2">
      <c r="A966" t="s">
        <v>5692</v>
      </c>
      <c r="B966">
        <v>10388.202298664601</v>
      </c>
      <c r="C966">
        <v>0</v>
      </c>
      <c r="D966">
        <v>0</v>
      </c>
      <c r="E966">
        <f>Table4[[#This Row],[kapp_slack_ub]]/Table4[[#This Row],[kapp_old]]</f>
        <v>0</v>
      </c>
      <c r="F966" t="str">
        <f>"'PRO-"&amp;_xlfn.TEXTAFTER(Table4[[#This Row],[rxn]],"-",-1)&amp;"'"</f>
        <v>'PRO-rt8143'</v>
      </c>
      <c r="G966">
        <f>_xlfn.XLOOKUP(Table4[[#This Row],[enz]],'[1]Sheet2 (2)'!$A:$A,'[1]Sheet2 (2)'!$B:$B,"")</f>
        <v>1</v>
      </c>
    </row>
    <row r="967" spans="1:7" hidden="1" x14ac:dyDescent="0.2">
      <c r="A967" t="s">
        <v>5693</v>
      </c>
      <c r="B967">
        <v>9.0145700606747692</v>
      </c>
      <c r="C967">
        <v>0</v>
      </c>
      <c r="D967">
        <v>0</v>
      </c>
      <c r="E967">
        <f>Table4[[#This Row],[kapp_slack_ub]]/Table4[[#This Row],[kapp_old]]</f>
        <v>0</v>
      </c>
      <c r="F967" t="str">
        <f>"'PRO-"&amp;_xlfn.TEXTAFTER(Table4[[#This Row],[rxn]],"-",-1)&amp;"'"</f>
        <v>'PRO-rt7825'</v>
      </c>
      <c r="G967">
        <f>_xlfn.XLOOKUP(Table4[[#This Row],[enz]],'[1]Sheet2 (2)'!$A:$A,'[1]Sheet2 (2)'!$B:$B,"")</f>
        <v>1</v>
      </c>
    </row>
    <row r="968" spans="1:7" hidden="1" x14ac:dyDescent="0.2">
      <c r="A968" t="s">
        <v>5694</v>
      </c>
      <c r="B968">
        <v>10388.202298664601</v>
      </c>
      <c r="C968">
        <v>0</v>
      </c>
      <c r="D968">
        <v>0</v>
      </c>
      <c r="E968">
        <f>Table4[[#This Row],[kapp_slack_ub]]/Table4[[#This Row],[kapp_old]]</f>
        <v>0</v>
      </c>
      <c r="F968" t="str">
        <f>"'PRO-"&amp;_xlfn.TEXTAFTER(Table4[[#This Row],[rxn]],"-",-1)&amp;"'"</f>
        <v>'PRO-SPONT'</v>
      </c>
      <c r="G968" t="str">
        <f>_xlfn.XLOOKUP(Table4[[#This Row],[enz]],'[1]Sheet2 (2)'!$A:$A,'[1]Sheet2 (2)'!$B:$B,"")</f>
        <v/>
      </c>
    </row>
    <row r="969" spans="1:7" hidden="1" x14ac:dyDescent="0.2">
      <c r="A969" t="s">
        <v>5695</v>
      </c>
      <c r="B969">
        <v>10388.202298664601</v>
      </c>
      <c r="C969">
        <v>0</v>
      </c>
      <c r="D969">
        <v>0</v>
      </c>
      <c r="E969">
        <f>Table4[[#This Row],[kapp_slack_ub]]/Table4[[#This Row],[kapp_old]]</f>
        <v>0</v>
      </c>
      <c r="F969" t="str">
        <f>"'PRO-"&amp;_xlfn.TEXTAFTER(Table4[[#This Row],[rxn]],"-",-1)&amp;"'"</f>
        <v>'PRO-SPONT'</v>
      </c>
      <c r="G969" t="str">
        <f>_xlfn.XLOOKUP(Table4[[#This Row],[enz]],'[1]Sheet2 (2)'!$A:$A,'[1]Sheet2 (2)'!$B:$B,"")</f>
        <v/>
      </c>
    </row>
    <row r="970" spans="1:7" hidden="1" x14ac:dyDescent="0.2">
      <c r="A970" t="s">
        <v>5696</v>
      </c>
      <c r="B970">
        <v>10388.202298664601</v>
      </c>
      <c r="C970">
        <v>0</v>
      </c>
      <c r="D970">
        <v>0</v>
      </c>
      <c r="E970">
        <f>Table4[[#This Row],[kapp_slack_ub]]/Table4[[#This Row],[kapp_old]]</f>
        <v>0</v>
      </c>
      <c r="F970" t="str">
        <f>"'PRO-"&amp;_xlfn.TEXTAFTER(Table4[[#This Row],[rxn]],"-",-1)&amp;"'"</f>
        <v>'PRO-SPONT'</v>
      </c>
      <c r="G970" t="str">
        <f>_xlfn.XLOOKUP(Table4[[#This Row],[enz]],'[1]Sheet2 (2)'!$A:$A,'[1]Sheet2 (2)'!$B:$B,"")</f>
        <v/>
      </c>
    </row>
    <row r="971" spans="1:7" hidden="1" x14ac:dyDescent="0.2">
      <c r="A971" t="s">
        <v>5697</v>
      </c>
      <c r="B971">
        <v>10388.202298664601</v>
      </c>
      <c r="C971">
        <v>0</v>
      </c>
      <c r="D971">
        <v>0</v>
      </c>
      <c r="E971">
        <f>Table4[[#This Row],[kapp_slack_ub]]/Table4[[#This Row],[kapp_old]]</f>
        <v>0</v>
      </c>
      <c r="F971" t="str">
        <f>"'PRO-"&amp;_xlfn.TEXTAFTER(Table4[[#This Row],[rxn]],"-",-1)&amp;"'"</f>
        <v>'PRO-SPONT'</v>
      </c>
      <c r="G971" t="str">
        <f>_xlfn.XLOOKUP(Table4[[#This Row],[enz]],'[1]Sheet2 (2)'!$A:$A,'[1]Sheet2 (2)'!$B:$B,"")</f>
        <v/>
      </c>
    </row>
    <row r="972" spans="1:7" hidden="1" x14ac:dyDescent="0.2">
      <c r="A972" t="s">
        <v>5698</v>
      </c>
      <c r="B972">
        <v>10388.202298664601</v>
      </c>
      <c r="C972">
        <v>0</v>
      </c>
      <c r="D972">
        <v>0</v>
      </c>
      <c r="E972">
        <f>Table4[[#This Row],[kapp_slack_ub]]/Table4[[#This Row],[kapp_old]]</f>
        <v>0</v>
      </c>
      <c r="F972" t="str">
        <f>"'PRO-"&amp;_xlfn.TEXTAFTER(Table4[[#This Row],[rxn]],"-",-1)&amp;"'"</f>
        <v>'PRO-SPONT'</v>
      </c>
      <c r="G972" t="str">
        <f>_xlfn.XLOOKUP(Table4[[#This Row],[enz]],'[1]Sheet2 (2)'!$A:$A,'[1]Sheet2 (2)'!$B:$B,"")</f>
        <v/>
      </c>
    </row>
    <row r="973" spans="1:7" hidden="1" x14ac:dyDescent="0.2">
      <c r="A973" t="s">
        <v>5699</v>
      </c>
      <c r="B973">
        <v>10388.202298664601</v>
      </c>
      <c r="C973">
        <v>0</v>
      </c>
      <c r="D973">
        <v>0</v>
      </c>
      <c r="E973">
        <f>Table4[[#This Row],[kapp_slack_ub]]/Table4[[#This Row],[kapp_old]]</f>
        <v>0</v>
      </c>
      <c r="F973" t="str">
        <f>"'PRO-"&amp;_xlfn.TEXTAFTER(Table4[[#This Row],[rxn]],"-",-1)&amp;"'"</f>
        <v>'PRO-SPONT'</v>
      </c>
      <c r="G973" t="str">
        <f>_xlfn.XLOOKUP(Table4[[#This Row],[enz]],'[1]Sheet2 (2)'!$A:$A,'[1]Sheet2 (2)'!$B:$B,"")</f>
        <v/>
      </c>
    </row>
    <row r="974" spans="1:7" hidden="1" x14ac:dyDescent="0.2">
      <c r="A974" t="s">
        <v>5700</v>
      </c>
      <c r="B974">
        <v>10388.202298664601</v>
      </c>
      <c r="C974">
        <v>0</v>
      </c>
      <c r="D974">
        <v>0</v>
      </c>
      <c r="E974">
        <f>Table4[[#This Row],[kapp_slack_ub]]/Table4[[#This Row],[kapp_old]]</f>
        <v>0</v>
      </c>
      <c r="F974" t="str">
        <f>"'PRO-"&amp;_xlfn.TEXTAFTER(Table4[[#This Row],[rxn]],"-",-1)&amp;"'"</f>
        <v>'PRO-SPONT'</v>
      </c>
      <c r="G974" t="str">
        <f>_xlfn.XLOOKUP(Table4[[#This Row],[enz]],'[1]Sheet2 (2)'!$A:$A,'[1]Sheet2 (2)'!$B:$B,"")</f>
        <v/>
      </c>
    </row>
    <row r="975" spans="1:7" hidden="1" x14ac:dyDescent="0.2">
      <c r="A975" t="s">
        <v>5701</v>
      </c>
      <c r="B975">
        <v>10388.202298664601</v>
      </c>
      <c r="C975">
        <v>0</v>
      </c>
      <c r="D975">
        <v>0</v>
      </c>
      <c r="E975">
        <f>Table4[[#This Row],[kapp_slack_ub]]/Table4[[#This Row],[kapp_old]]</f>
        <v>0</v>
      </c>
      <c r="F975" t="str">
        <f>"'PRO-"&amp;_xlfn.TEXTAFTER(Table4[[#This Row],[rxn]],"-",-1)&amp;"'"</f>
        <v>'PRO-SPONT'</v>
      </c>
      <c r="G975" t="str">
        <f>_xlfn.XLOOKUP(Table4[[#This Row],[enz]],'[1]Sheet2 (2)'!$A:$A,'[1]Sheet2 (2)'!$B:$B,"")</f>
        <v/>
      </c>
    </row>
    <row r="976" spans="1:7" hidden="1" x14ac:dyDescent="0.2">
      <c r="A976" t="s">
        <v>5702</v>
      </c>
      <c r="B976">
        <v>10388.202298664601</v>
      </c>
      <c r="C976">
        <v>0</v>
      </c>
      <c r="D976">
        <v>0</v>
      </c>
      <c r="E976">
        <f>Table4[[#This Row],[kapp_slack_ub]]/Table4[[#This Row],[kapp_old]]</f>
        <v>0</v>
      </c>
      <c r="F976" t="str">
        <f>"'PRO-"&amp;_xlfn.TEXTAFTER(Table4[[#This Row],[rxn]],"-",-1)&amp;"'"</f>
        <v>'PRO-SPONT'</v>
      </c>
      <c r="G976" t="str">
        <f>_xlfn.XLOOKUP(Table4[[#This Row],[enz]],'[1]Sheet2 (2)'!$A:$A,'[1]Sheet2 (2)'!$B:$B,"")</f>
        <v/>
      </c>
    </row>
    <row r="977" spans="1:7" hidden="1" x14ac:dyDescent="0.2">
      <c r="A977" t="s">
        <v>5703</v>
      </c>
      <c r="B977">
        <v>10388.202298664601</v>
      </c>
      <c r="C977">
        <v>0</v>
      </c>
      <c r="D977">
        <v>0</v>
      </c>
      <c r="E977">
        <f>Table4[[#This Row],[kapp_slack_ub]]/Table4[[#This Row],[kapp_old]]</f>
        <v>0</v>
      </c>
      <c r="F977" t="str">
        <f>"'PRO-"&amp;_xlfn.TEXTAFTER(Table4[[#This Row],[rxn]],"-",-1)&amp;"'"</f>
        <v>'PRO-SPONT'</v>
      </c>
      <c r="G977" t="str">
        <f>_xlfn.XLOOKUP(Table4[[#This Row],[enz]],'[1]Sheet2 (2)'!$A:$A,'[1]Sheet2 (2)'!$B:$B,"")</f>
        <v/>
      </c>
    </row>
    <row r="978" spans="1:7" hidden="1" x14ac:dyDescent="0.2">
      <c r="A978" t="s">
        <v>2871</v>
      </c>
      <c r="B978">
        <v>3830.0986715609101</v>
      </c>
      <c r="C978">
        <v>0</v>
      </c>
      <c r="D978">
        <v>0</v>
      </c>
      <c r="E978">
        <f>Table4[[#This Row],[kapp_slack_ub]]/Table4[[#This Row],[kapp_old]]</f>
        <v>0</v>
      </c>
      <c r="F978" t="str">
        <f>"'PRO-"&amp;_xlfn.TEXTAFTER(Table4[[#This Row],[rxn]],"-",-1)&amp;"'"</f>
        <v>'PRO-rt0341'</v>
      </c>
      <c r="G978">
        <f>_xlfn.XLOOKUP(Table4[[#This Row],[enz]],'[1]Sheet2 (2)'!$A:$A,'[1]Sheet2 (2)'!$B:$B,"")</f>
        <v>1</v>
      </c>
    </row>
    <row r="979" spans="1:7" hidden="1" x14ac:dyDescent="0.2">
      <c r="A979" t="s">
        <v>2872</v>
      </c>
      <c r="B979">
        <v>25015.133583618099</v>
      </c>
      <c r="C979">
        <v>0</v>
      </c>
      <c r="D979">
        <v>0</v>
      </c>
      <c r="E979">
        <f>Table4[[#This Row],[kapp_slack_ub]]/Table4[[#This Row],[kapp_old]]</f>
        <v>0</v>
      </c>
      <c r="F979" t="str">
        <f>"'PRO-"&amp;_xlfn.TEXTAFTER(Table4[[#This Row],[rxn]],"-",-1)&amp;"'"</f>
        <v>'PRO-rt7437'</v>
      </c>
      <c r="G979">
        <f>_xlfn.XLOOKUP(Table4[[#This Row],[enz]],'[1]Sheet2 (2)'!$A:$A,'[1]Sheet2 (2)'!$B:$B,"")</f>
        <v>1</v>
      </c>
    </row>
    <row r="980" spans="1:7" hidden="1" x14ac:dyDescent="0.2">
      <c r="A980" t="s">
        <v>5704</v>
      </c>
      <c r="B980">
        <v>10388.202298664601</v>
      </c>
      <c r="C980">
        <v>0</v>
      </c>
      <c r="D980">
        <v>0</v>
      </c>
      <c r="E980">
        <f>Table4[[#This Row],[kapp_slack_ub]]/Table4[[#This Row],[kapp_old]]</f>
        <v>0</v>
      </c>
      <c r="F980" t="str">
        <f>"'PRO-"&amp;_xlfn.TEXTAFTER(Table4[[#This Row],[rxn]],"-",-1)&amp;"'"</f>
        <v>'PRO-rt7437'</v>
      </c>
      <c r="G980">
        <f>_xlfn.XLOOKUP(Table4[[#This Row],[enz]],'[1]Sheet2 (2)'!$A:$A,'[1]Sheet2 (2)'!$B:$B,"")</f>
        <v>1</v>
      </c>
    </row>
    <row r="981" spans="1:7" hidden="1" x14ac:dyDescent="0.2">
      <c r="A981" t="s">
        <v>2873</v>
      </c>
      <c r="B981">
        <v>25015.133583618099</v>
      </c>
      <c r="C981">
        <v>0</v>
      </c>
      <c r="D981">
        <v>0</v>
      </c>
      <c r="E981">
        <f>Table4[[#This Row],[kapp_slack_ub]]/Table4[[#This Row],[kapp_old]]</f>
        <v>0</v>
      </c>
      <c r="F981" t="str">
        <f>"'PRO-"&amp;_xlfn.TEXTAFTER(Table4[[#This Row],[rxn]],"-",-1)&amp;"'"</f>
        <v>'PRO-rt7437'</v>
      </c>
      <c r="G981">
        <f>_xlfn.XLOOKUP(Table4[[#This Row],[enz]],'[1]Sheet2 (2)'!$A:$A,'[1]Sheet2 (2)'!$B:$B,"")</f>
        <v>1</v>
      </c>
    </row>
    <row r="982" spans="1:7" hidden="1" x14ac:dyDescent="0.2">
      <c r="A982" t="s">
        <v>2874</v>
      </c>
      <c r="B982">
        <v>4394.03797289465</v>
      </c>
      <c r="C982">
        <v>0</v>
      </c>
      <c r="D982">
        <v>0</v>
      </c>
      <c r="E982">
        <f>Table4[[#This Row],[kapp_slack_ub]]/Table4[[#This Row],[kapp_old]]</f>
        <v>0</v>
      </c>
      <c r="F982" t="str">
        <f>"'PRO-"&amp;_xlfn.TEXTAFTER(Table4[[#This Row],[rxn]],"-",-1)&amp;"'"</f>
        <v>'PRO-rt3802'</v>
      </c>
      <c r="G982">
        <f>_xlfn.XLOOKUP(Table4[[#This Row],[enz]],'[1]Sheet2 (2)'!$A:$A,'[1]Sheet2 (2)'!$B:$B,"")</f>
        <v>1</v>
      </c>
    </row>
    <row r="983" spans="1:7" hidden="1" x14ac:dyDescent="0.2">
      <c r="A983" t="s">
        <v>5705</v>
      </c>
      <c r="B983">
        <v>10388.202298664601</v>
      </c>
      <c r="C983">
        <v>0</v>
      </c>
      <c r="D983">
        <v>0</v>
      </c>
      <c r="E983">
        <f>Table4[[#This Row],[kapp_slack_ub]]/Table4[[#This Row],[kapp_old]]</f>
        <v>0</v>
      </c>
      <c r="F983" t="str">
        <f>"'PRO-"&amp;_xlfn.TEXTAFTER(Table4[[#This Row],[rxn]],"-",-1)&amp;"'"</f>
        <v>'PRO-rt0136'</v>
      </c>
      <c r="G983">
        <f>_xlfn.XLOOKUP(Table4[[#This Row],[enz]],'[1]Sheet2 (2)'!$A:$A,'[1]Sheet2 (2)'!$B:$B,"")</f>
        <v>1</v>
      </c>
    </row>
    <row r="984" spans="1:7" hidden="1" x14ac:dyDescent="0.2">
      <c r="A984" t="s">
        <v>5706</v>
      </c>
      <c r="B984">
        <v>10388.202298664601</v>
      </c>
      <c r="C984">
        <v>0</v>
      </c>
      <c r="D984">
        <v>0</v>
      </c>
      <c r="E984">
        <f>Table4[[#This Row],[kapp_slack_ub]]/Table4[[#This Row],[kapp_old]]</f>
        <v>0</v>
      </c>
      <c r="F984" t="str">
        <f>"'PRO-"&amp;_xlfn.TEXTAFTER(Table4[[#This Row],[rxn]],"-",-1)&amp;"'"</f>
        <v>'PRO-rt0136'</v>
      </c>
      <c r="G984">
        <f>_xlfn.XLOOKUP(Table4[[#This Row],[enz]],'[1]Sheet2 (2)'!$A:$A,'[1]Sheet2 (2)'!$B:$B,"")</f>
        <v>1</v>
      </c>
    </row>
    <row r="985" spans="1:7" hidden="1" x14ac:dyDescent="0.2">
      <c r="A985" t="s">
        <v>5707</v>
      </c>
      <c r="B985">
        <v>10388.202298664601</v>
      </c>
      <c r="C985">
        <v>0</v>
      </c>
      <c r="D985">
        <v>0</v>
      </c>
      <c r="E985">
        <f>Table4[[#This Row],[kapp_slack_ub]]/Table4[[#This Row],[kapp_old]]</f>
        <v>0</v>
      </c>
      <c r="F985" t="str">
        <f>"'PRO-"&amp;_xlfn.TEXTAFTER(Table4[[#This Row],[rxn]],"-",-1)&amp;"'"</f>
        <v>'PRO-rt0136'</v>
      </c>
      <c r="G985">
        <f>_xlfn.XLOOKUP(Table4[[#This Row],[enz]],'[1]Sheet2 (2)'!$A:$A,'[1]Sheet2 (2)'!$B:$B,"")</f>
        <v>1</v>
      </c>
    </row>
    <row r="986" spans="1:7" hidden="1" x14ac:dyDescent="0.2">
      <c r="A986" t="s">
        <v>5708</v>
      </c>
      <c r="B986">
        <v>10388.202298664601</v>
      </c>
      <c r="C986">
        <v>0</v>
      </c>
      <c r="D986">
        <v>0</v>
      </c>
      <c r="E986">
        <f>Table4[[#This Row],[kapp_slack_ub]]/Table4[[#This Row],[kapp_old]]</f>
        <v>0</v>
      </c>
      <c r="F986" t="str">
        <f>"'PRO-"&amp;_xlfn.TEXTAFTER(Table4[[#This Row],[rxn]],"-",-1)&amp;"'"</f>
        <v>'PRO-rt0136'</v>
      </c>
      <c r="G986">
        <f>_xlfn.XLOOKUP(Table4[[#This Row],[enz]],'[1]Sheet2 (2)'!$A:$A,'[1]Sheet2 (2)'!$B:$B,"")</f>
        <v>1</v>
      </c>
    </row>
    <row r="987" spans="1:7" x14ac:dyDescent="0.2">
      <c r="A987" t="s">
        <v>3315</v>
      </c>
      <c r="B987">
        <v>5.9795421915160001E-3</v>
      </c>
      <c r="C987">
        <v>2.4290078517E-5</v>
      </c>
      <c r="D987">
        <v>0</v>
      </c>
      <c r="E987">
        <f>Table4[[#This Row],[kapp_slack_ub]]/Table4[[#This Row],[kapp_old]]</f>
        <v>4.0621970276359413E-3</v>
      </c>
      <c r="F987" t="str">
        <f>"'PRO-"&amp;_xlfn.TEXTAFTER(Table4[[#This Row],[rxn]],"-",-1)&amp;"'"</f>
        <v>'PRO-rt5201'</v>
      </c>
      <c r="G987">
        <f>_xlfn.XLOOKUP(Table4[[#This Row],[enz]],'[1]Sheet2 (2)'!$A:$A,'[1]Sheet2 (2)'!$B:$B,"")</f>
        <v>1</v>
      </c>
    </row>
    <row r="988" spans="1:7" hidden="1" x14ac:dyDescent="0.2">
      <c r="A988" t="s">
        <v>5709</v>
      </c>
      <c r="B988">
        <v>10388.202298664601</v>
      </c>
      <c r="C988">
        <v>0</v>
      </c>
      <c r="D988">
        <v>0</v>
      </c>
      <c r="E988">
        <f>Table4[[#This Row],[kapp_slack_ub]]/Table4[[#This Row],[kapp_old]]</f>
        <v>0</v>
      </c>
      <c r="F988" t="str">
        <f>"'PRO-"&amp;_xlfn.TEXTAFTER(Table4[[#This Row],[rxn]],"-",-1)&amp;"'"</f>
        <v>'PRO-rt2689'</v>
      </c>
      <c r="G988">
        <f>_xlfn.XLOOKUP(Table4[[#This Row],[enz]],'[1]Sheet2 (2)'!$A:$A,'[1]Sheet2 (2)'!$B:$B,"")</f>
        <v>1</v>
      </c>
    </row>
    <row r="989" spans="1:7" hidden="1" x14ac:dyDescent="0.2">
      <c r="A989" t="s">
        <v>5710</v>
      </c>
      <c r="B989">
        <v>10388.202298664601</v>
      </c>
      <c r="C989">
        <v>0</v>
      </c>
      <c r="D989">
        <v>0</v>
      </c>
      <c r="E989">
        <f>Table4[[#This Row],[kapp_slack_ub]]/Table4[[#This Row],[kapp_old]]</f>
        <v>0</v>
      </c>
      <c r="F989" t="str">
        <f>"'PRO-"&amp;_xlfn.TEXTAFTER(Table4[[#This Row],[rxn]],"-",-1)&amp;"'"</f>
        <v>'PRO-rt2689'</v>
      </c>
      <c r="G989">
        <f>_xlfn.XLOOKUP(Table4[[#This Row],[enz]],'[1]Sheet2 (2)'!$A:$A,'[1]Sheet2 (2)'!$B:$B,"")</f>
        <v>1</v>
      </c>
    </row>
    <row r="990" spans="1:7" hidden="1" x14ac:dyDescent="0.2">
      <c r="A990" t="s">
        <v>5711</v>
      </c>
      <c r="B990">
        <v>10388.202298664601</v>
      </c>
      <c r="C990">
        <v>0</v>
      </c>
      <c r="D990">
        <v>0</v>
      </c>
      <c r="E990">
        <f>Table4[[#This Row],[kapp_slack_ub]]/Table4[[#This Row],[kapp_old]]</f>
        <v>0</v>
      </c>
      <c r="F990" t="str">
        <f>"'PRO-"&amp;_xlfn.TEXTAFTER(Table4[[#This Row],[rxn]],"-",-1)&amp;"'"</f>
        <v>'PRO-rt1772'</v>
      </c>
      <c r="G990">
        <f>_xlfn.XLOOKUP(Table4[[#This Row],[enz]],'[1]Sheet2 (2)'!$A:$A,'[1]Sheet2 (2)'!$B:$B,"")</f>
        <v>1</v>
      </c>
    </row>
    <row r="991" spans="1:7" hidden="1" x14ac:dyDescent="0.2">
      <c r="A991" t="s">
        <v>5712</v>
      </c>
      <c r="B991">
        <v>10388.202298664601</v>
      </c>
      <c r="C991">
        <v>0</v>
      </c>
      <c r="D991">
        <v>0</v>
      </c>
      <c r="E991">
        <f>Table4[[#This Row],[kapp_slack_ub]]/Table4[[#This Row],[kapp_old]]</f>
        <v>0</v>
      </c>
      <c r="F991" t="str">
        <f>"'PRO-"&amp;_xlfn.TEXTAFTER(Table4[[#This Row],[rxn]],"-",-1)&amp;"'"</f>
        <v>'PRO-rt7207_l'</v>
      </c>
      <c r="G991">
        <f>_xlfn.XLOOKUP(Table4[[#This Row],[enz]],'[1]Sheet2 (2)'!$A:$A,'[1]Sheet2 (2)'!$B:$B,"")</f>
        <v>1</v>
      </c>
    </row>
    <row r="992" spans="1:7" hidden="1" x14ac:dyDescent="0.2">
      <c r="A992" t="s">
        <v>5713</v>
      </c>
      <c r="B992">
        <v>10388.202298664601</v>
      </c>
      <c r="C992">
        <v>0</v>
      </c>
      <c r="D992">
        <v>0</v>
      </c>
      <c r="E992">
        <f>Table4[[#This Row],[kapp_slack_ub]]/Table4[[#This Row],[kapp_old]]</f>
        <v>0</v>
      </c>
      <c r="F992" t="str">
        <f>"'PRO-"&amp;_xlfn.TEXTAFTER(Table4[[#This Row],[rxn]],"-",-1)&amp;"'"</f>
        <v>'PRO-rt7207_rm'</v>
      </c>
      <c r="G992">
        <f>_xlfn.XLOOKUP(Table4[[#This Row],[enz]],'[1]Sheet2 (2)'!$A:$A,'[1]Sheet2 (2)'!$B:$B,"")</f>
        <v>1</v>
      </c>
    </row>
    <row r="993" spans="1:7" hidden="1" x14ac:dyDescent="0.2">
      <c r="A993" t="s">
        <v>5714</v>
      </c>
      <c r="B993">
        <v>152.47529883922201</v>
      </c>
      <c r="C993">
        <v>0</v>
      </c>
      <c r="D993">
        <v>0</v>
      </c>
      <c r="E993">
        <f>Table4[[#This Row],[kapp_slack_ub]]/Table4[[#This Row],[kapp_old]]</f>
        <v>0</v>
      </c>
      <c r="F993" t="str">
        <f>"'PRO-"&amp;_xlfn.TEXTAFTER(Table4[[#This Row],[rxn]],"-",-1)&amp;"'"</f>
        <v>'PRO-rt1378'</v>
      </c>
      <c r="G993">
        <f>_xlfn.XLOOKUP(Table4[[#This Row],[enz]],'[1]Sheet2 (2)'!$A:$A,'[1]Sheet2 (2)'!$B:$B,"")</f>
        <v>1</v>
      </c>
    </row>
    <row r="994" spans="1:7" hidden="1" x14ac:dyDescent="0.2">
      <c r="A994" t="s">
        <v>5715</v>
      </c>
      <c r="B994">
        <v>10388.202298664601</v>
      </c>
      <c r="C994">
        <v>0</v>
      </c>
      <c r="D994">
        <v>0</v>
      </c>
      <c r="E994">
        <f>Table4[[#This Row],[kapp_slack_ub]]/Table4[[#This Row],[kapp_old]]</f>
        <v>0</v>
      </c>
      <c r="F994" t="str">
        <f>"'PRO-"&amp;_xlfn.TEXTAFTER(Table4[[#This Row],[rxn]],"-",-1)&amp;"'"</f>
        <v>'PRO-rt2059_l'</v>
      </c>
      <c r="G994">
        <f>_xlfn.XLOOKUP(Table4[[#This Row],[enz]],'[1]Sheet2 (2)'!$A:$A,'[1]Sheet2 (2)'!$B:$B,"")</f>
        <v>1</v>
      </c>
    </row>
    <row r="995" spans="1:7" hidden="1" x14ac:dyDescent="0.2">
      <c r="A995" t="s">
        <v>2876</v>
      </c>
      <c r="B995">
        <v>22494.045512667999</v>
      </c>
      <c r="C995">
        <v>0</v>
      </c>
      <c r="D995">
        <v>0</v>
      </c>
      <c r="E995">
        <f>Table4[[#This Row],[kapp_slack_ub]]/Table4[[#This Row],[kapp_old]]</f>
        <v>0</v>
      </c>
      <c r="F995" t="str">
        <f>"'PRO-"&amp;_xlfn.TEXTAFTER(Table4[[#This Row],[rxn]],"-",-1)&amp;"'"</f>
        <v>'PRO-rt2059_rm'</v>
      </c>
      <c r="G995">
        <f>_xlfn.XLOOKUP(Table4[[#This Row],[enz]],'[1]Sheet2 (2)'!$A:$A,'[1]Sheet2 (2)'!$B:$B,"")</f>
        <v>1</v>
      </c>
    </row>
    <row r="996" spans="1:7" hidden="1" x14ac:dyDescent="0.2">
      <c r="A996" t="s">
        <v>5716</v>
      </c>
      <c r="B996">
        <v>10388.202298664601</v>
      </c>
      <c r="C996">
        <v>0</v>
      </c>
      <c r="D996">
        <v>0</v>
      </c>
      <c r="E996">
        <f>Table4[[#This Row],[kapp_slack_ub]]/Table4[[#This Row],[kapp_old]]</f>
        <v>0</v>
      </c>
      <c r="F996" t="str">
        <f>"'PRO-"&amp;_xlfn.TEXTAFTER(Table4[[#This Row],[rxn]],"-",-1)&amp;"'"</f>
        <v>'PRO-rt7662'</v>
      </c>
      <c r="G996">
        <f>_xlfn.XLOOKUP(Table4[[#This Row],[enz]],'[1]Sheet2 (2)'!$A:$A,'[1]Sheet2 (2)'!$B:$B,"")</f>
        <v>1</v>
      </c>
    </row>
    <row r="997" spans="1:7" x14ac:dyDescent="0.2">
      <c r="A997" t="s">
        <v>3316</v>
      </c>
      <c r="B997">
        <v>5.9795421915160001E-3</v>
      </c>
      <c r="C997">
        <v>2.4290078517E-5</v>
      </c>
      <c r="D997">
        <v>0</v>
      </c>
      <c r="E997">
        <f>Table4[[#This Row],[kapp_slack_ub]]/Table4[[#This Row],[kapp_old]]</f>
        <v>4.0621970276359413E-3</v>
      </c>
      <c r="F997" t="str">
        <f>"'PRO-"&amp;_xlfn.TEXTAFTER(Table4[[#This Row],[rxn]],"-",-1)&amp;"'"</f>
        <v>'PRO-rt5201'</v>
      </c>
      <c r="G997">
        <f>_xlfn.XLOOKUP(Table4[[#This Row],[enz]],'[1]Sheet2 (2)'!$A:$A,'[1]Sheet2 (2)'!$B:$B,"")</f>
        <v>1</v>
      </c>
    </row>
    <row r="998" spans="1:7" hidden="1" x14ac:dyDescent="0.2">
      <c r="A998" t="s">
        <v>5717</v>
      </c>
      <c r="B998">
        <v>10388.202298664601</v>
      </c>
      <c r="C998">
        <v>0</v>
      </c>
      <c r="D998">
        <v>0</v>
      </c>
      <c r="E998">
        <f>Table4[[#This Row],[kapp_slack_ub]]/Table4[[#This Row],[kapp_old]]</f>
        <v>0</v>
      </c>
      <c r="F998" t="str">
        <f>"'PRO-"&amp;_xlfn.TEXTAFTER(Table4[[#This Row],[rxn]],"-",-1)&amp;"'"</f>
        <v>'PRO-rt0451'</v>
      </c>
      <c r="G998">
        <f>_xlfn.XLOOKUP(Table4[[#This Row],[enz]],'[1]Sheet2 (2)'!$A:$A,'[1]Sheet2 (2)'!$B:$B,"")</f>
        <v>1</v>
      </c>
    </row>
    <row r="999" spans="1:7" hidden="1" x14ac:dyDescent="0.2">
      <c r="A999" t="s">
        <v>2878</v>
      </c>
      <c r="B999">
        <v>2762.5060435065602</v>
      </c>
      <c r="C999">
        <v>0</v>
      </c>
      <c r="D999">
        <v>0</v>
      </c>
      <c r="E999">
        <f>Table4[[#This Row],[kapp_slack_ub]]/Table4[[#This Row],[kapp_old]]</f>
        <v>0</v>
      </c>
      <c r="F999" t="str">
        <f>"'PRO-"&amp;_xlfn.TEXTAFTER(Table4[[#This Row],[rxn]],"-",-1)&amp;"'"</f>
        <v>'PRO-rt4544'</v>
      </c>
      <c r="G999">
        <f>_xlfn.XLOOKUP(Table4[[#This Row],[enz]],'[1]Sheet2 (2)'!$A:$A,'[1]Sheet2 (2)'!$B:$B,"")</f>
        <v>1</v>
      </c>
    </row>
    <row r="1000" spans="1:7" hidden="1" x14ac:dyDescent="0.2">
      <c r="A1000" t="s">
        <v>5718</v>
      </c>
      <c r="B1000">
        <v>10388.202298664601</v>
      </c>
      <c r="C1000">
        <v>0</v>
      </c>
      <c r="D1000">
        <v>0</v>
      </c>
      <c r="E1000">
        <f>Table4[[#This Row],[kapp_slack_ub]]/Table4[[#This Row],[kapp_old]]</f>
        <v>0</v>
      </c>
      <c r="F1000" t="str">
        <f>"'PRO-"&amp;_xlfn.TEXTAFTER(Table4[[#This Row],[rxn]],"-",-1)&amp;"'"</f>
        <v>'PRO-SPONT'</v>
      </c>
      <c r="G1000" t="str">
        <f>_xlfn.XLOOKUP(Table4[[#This Row],[enz]],'[1]Sheet2 (2)'!$A:$A,'[1]Sheet2 (2)'!$B:$B,"")</f>
        <v/>
      </c>
    </row>
    <row r="1001" spans="1:7" hidden="1" x14ac:dyDescent="0.2">
      <c r="A1001" t="s">
        <v>5719</v>
      </c>
      <c r="B1001">
        <v>10388.202298664601</v>
      </c>
      <c r="C1001">
        <v>0</v>
      </c>
      <c r="D1001">
        <v>0</v>
      </c>
      <c r="E1001">
        <f>Table4[[#This Row],[kapp_slack_ub]]/Table4[[#This Row],[kapp_old]]</f>
        <v>0</v>
      </c>
      <c r="F1001" t="str">
        <f>"'PRO-"&amp;_xlfn.TEXTAFTER(Table4[[#This Row],[rxn]],"-",-1)&amp;"'"</f>
        <v>'PRO-SPONT'</v>
      </c>
      <c r="G1001" t="str">
        <f>_xlfn.XLOOKUP(Table4[[#This Row],[enz]],'[1]Sheet2 (2)'!$A:$A,'[1]Sheet2 (2)'!$B:$B,"")</f>
        <v/>
      </c>
    </row>
    <row r="1002" spans="1:7" hidden="1" x14ac:dyDescent="0.2">
      <c r="A1002" t="s">
        <v>5720</v>
      </c>
      <c r="B1002">
        <v>10388.202298664601</v>
      </c>
      <c r="C1002">
        <v>0</v>
      </c>
      <c r="D1002">
        <v>0</v>
      </c>
      <c r="E1002">
        <f>Table4[[#This Row],[kapp_slack_ub]]/Table4[[#This Row],[kapp_old]]</f>
        <v>0</v>
      </c>
      <c r="F1002" t="str">
        <f>"'PRO-"&amp;_xlfn.TEXTAFTER(Table4[[#This Row],[rxn]],"-",-1)&amp;"'"</f>
        <v>'PRO-SPONT'</v>
      </c>
      <c r="G1002" t="str">
        <f>_xlfn.XLOOKUP(Table4[[#This Row],[enz]],'[1]Sheet2 (2)'!$A:$A,'[1]Sheet2 (2)'!$B:$B,"")</f>
        <v/>
      </c>
    </row>
    <row r="1003" spans="1:7" hidden="1" x14ac:dyDescent="0.2">
      <c r="A1003" t="s">
        <v>2879</v>
      </c>
      <c r="B1003">
        <v>10388.202298664601</v>
      </c>
      <c r="C1003">
        <v>0</v>
      </c>
      <c r="D1003">
        <v>0</v>
      </c>
      <c r="E1003">
        <f>Table4[[#This Row],[kapp_slack_ub]]/Table4[[#This Row],[kapp_old]]</f>
        <v>0</v>
      </c>
      <c r="F1003" t="str">
        <f>"'PRO-"&amp;_xlfn.TEXTAFTER(Table4[[#This Row],[rxn]],"-",-1)&amp;"'"</f>
        <v>'PRO-SPONT'</v>
      </c>
      <c r="G1003" t="str">
        <f>_xlfn.XLOOKUP(Table4[[#This Row],[enz]],'[1]Sheet2 (2)'!$A:$A,'[1]Sheet2 (2)'!$B:$B,"")</f>
        <v/>
      </c>
    </row>
    <row r="1004" spans="1:7" hidden="1" x14ac:dyDescent="0.2">
      <c r="A1004" t="s">
        <v>5721</v>
      </c>
      <c r="B1004">
        <v>10388.202298664601</v>
      </c>
      <c r="C1004">
        <v>0</v>
      </c>
      <c r="D1004">
        <v>0</v>
      </c>
      <c r="E1004">
        <f>Table4[[#This Row],[kapp_slack_ub]]/Table4[[#This Row],[kapp_old]]</f>
        <v>0</v>
      </c>
      <c r="F1004" t="str">
        <f>"'PRO-"&amp;_xlfn.TEXTAFTER(Table4[[#This Row],[rxn]],"-",-1)&amp;"'"</f>
        <v>'PRO-rt1883'</v>
      </c>
      <c r="G1004">
        <f>_xlfn.XLOOKUP(Table4[[#This Row],[enz]],'[1]Sheet2 (2)'!$A:$A,'[1]Sheet2 (2)'!$B:$B,"")</f>
        <v>1</v>
      </c>
    </row>
    <row r="1005" spans="1:7" hidden="1" x14ac:dyDescent="0.2">
      <c r="A1005" t="s">
        <v>5722</v>
      </c>
      <c r="B1005">
        <v>10388.202298664601</v>
      </c>
      <c r="C1005">
        <v>0</v>
      </c>
      <c r="D1005">
        <v>0</v>
      </c>
      <c r="E1005">
        <f>Table4[[#This Row],[kapp_slack_ub]]/Table4[[#This Row],[kapp_old]]</f>
        <v>0</v>
      </c>
      <c r="F1005" t="str">
        <f>"'PRO-"&amp;_xlfn.TEXTAFTER(Table4[[#This Row],[rxn]],"-",-1)&amp;"'"</f>
        <v>'PRO-rt1883'</v>
      </c>
      <c r="G1005">
        <f>_xlfn.XLOOKUP(Table4[[#This Row],[enz]],'[1]Sheet2 (2)'!$A:$A,'[1]Sheet2 (2)'!$B:$B,"")</f>
        <v>1</v>
      </c>
    </row>
    <row r="1006" spans="1:7" hidden="1" x14ac:dyDescent="0.2">
      <c r="A1006" t="s">
        <v>5723</v>
      </c>
      <c r="B1006">
        <v>10388.202298664601</v>
      </c>
      <c r="C1006">
        <v>0</v>
      </c>
      <c r="D1006">
        <v>0</v>
      </c>
      <c r="E1006">
        <f>Table4[[#This Row],[kapp_slack_ub]]/Table4[[#This Row],[kapp_old]]</f>
        <v>0</v>
      </c>
      <c r="F1006" t="str">
        <f>"'PRO-"&amp;_xlfn.TEXTAFTER(Table4[[#This Row],[rxn]],"-",-1)&amp;"'"</f>
        <v>'PRO-rt2779'</v>
      </c>
      <c r="G1006">
        <f>_xlfn.XLOOKUP(Table4[[#This Row],[enz]],'[1]Sheet2 (2)'!$A:$A,'[1]Sheet2 (2)'!$B:$B,"")</f>
        <v>1</v>
      </c>
    </row>
    <row r="1007" spans="1:7" hidden="1" x14ac:dyDescent="0.2">
      <c r="A1007" t="s">
        <v>5724</v>
      </c>
      <c r="B1007">
        <v>10388.202298664601</v>
      </c>
      <c r="C1007">
        <v>0</v>
      </c>
      <c r="D1007">
        <v>0</v>
      </c>
      <c r="E1007">
        <f>Table4[[#This Row],[kapp_slack_ub]]/Table4[[#This Row],[kapp_old]]</f>
        <v>0</v>
      </c>
      <c r="F1007" t="str">
        <f>"'PRO-"&amp;_xlfn.TEXTAFTER(Table4[[#This Row],[rxn]],"-",-1)&amp;"'"</f>
        <v>'PRO-rt8250'</v>
      </c>
      <c r="G1007">
        <f>_xlfn.XLOOKUP(Table4[[#This Row],[enz]],'[1]Sheet2 (2)'!$A:$A,'[1]Sheet2 (2)'!$B:$B,"")</f>
        <v>1</v>
      </c>
    </row>
    <row r="1008" spans="1:7" hidden="1" x14ac:dyDescent="0.2">
      <c r="A1008" t="s">
        <v>2880</v>
      </c>
      <c r="B1008">
        <v>87214.627016158993</v>
      </c>
      <c r="C1008">
        <v>0</v>
      </c>
      <c r="D1008">
        <v>0</v>
      </c>
      <c r="E1008">
        <f>Table4[[#This Row],[kapp_slack_ub]]/Table4[[#This Row],[kapp_old]]</f>
        <v>0</v>
      </c>
      <c r="F1008" t="str">
        <f>"'PRO-"&amp;_xlfn.TEXTAFTER(Table4[[#This Row],[rxn]],"-",-1)&amp;"'"</f>
        <v>'PRO-rt8250'</v>
      </c>
      <c r="G1008">
        <f>_xlfn.XLOOKUP(Table4[[#This Row],[enz]],'[1]Sheet2 (2)'!$A:$A,'[1]Sheet2 (2)'!$B:$B,"")</f>
        <v>1</v>
      </c>
    </row>
    <row r="1009" spans="1:7" hidden="1" x14ac:dyDescent="0.2">
      <c r="A1009" t="s">
        <v>2881</v>
      </c>
      <c r="B1009">
        <v>4050.6343387704301</v>
      </c>
      <c r="C1009">
        <v>0</v>
      </c>
      <c r="D1009">
        <v>0</v>
      </c>
      <c r="E1009">
        <f>Table4[[#This Row],[kapp_slack_ub]]/Table4[[#This Row],[kapp_old]]</f>
        <v>0</v>
      </c>
      <c r="F1009" t="str">
        <f>"'PRO-"&amp;_xlfn.TEXTAFTER(Table4[[#This Row],[rxn]],"-",-1)&amp;"'"</f>
        <v>'PRO-rt4053'</v>
      </c>
      <c r="G1009">
        <f>_xlfn.XLOOKUP(Table4[[#This Row],[enz]],'[1]Sheet2 (2)'!$A:$A,'[1]Sheet2 (2)'!$B:$B,"")</f>
        <v>1</v>
      </c>
    </row>
    <row r="1010" spans="1:7" hidden="1" x14ac:dyDescent="0.2">
      <c r="A1010" t="s">
        <v>5725</v>
      </c>
      <c r="B1010">
        <v>10388.202298664601</v>
      </c>
      <c r="C1010">
        <v>0</v>
      </c>
      <c r="D1010">
        <v>0</v>
      </c>
      <c r="E1010">
        <f>Table4[[#This Row],[kapp_slack_ub]]/Table4[[#This Row],[kapp_old]]</f>
        <v>0</v>
      </c>
      <c r="F1010" t="str">
        <f>"'PRO-"&amp;_xlfn.TEXTAFTER(Table4[[#This Row],[rxn]],"-",-1)&amp;"'"</f>
        <v>'PRO-rt4053'</v>
      </c>
      <c r="G1010">
        <f>_xlfn.XLOOKUP(Table4[[#This Row],[enz]],'[1]Sheet2 (2)'!$A:$A,'[1]Sheet2 (2)'!$B:$B,"")</f>
        <v>1</v>
      </c>
    </row>
    <row r="1011" spans="1:7" hidden="1" x14ac:dyDescent="0.2">
      <c r="A1011" t="s">
        <v>2882</v>
      </c>
      <c r="B1011">
        <v>4470.4100053438397</v>
      </c>
      <c r="C1011">
        <v>0</v>
      </c>
      <c r="D1011">
        <v>0</v>
      </c>
      <c r="E1011">
        <f>Table4[[#This Row],[kapp_slack_ub]]/Table4[[#This Row],[kapp_old]]</f>
        <v>0</v>
      </c>
      <c r="F1011" t="str">
        <f>"'PRO-"&amp;_xlfn.TEXTAFTER(Table4[[#This Row],[rxn]],"-",-1)&amp;"'"</f>
        <v>'PRO-rt3764'</v>
      </c>
      <c r="G1011">
        <f>_xlfn.XLOOKUP(Table4[[#This Row],[enz]],'[1]Sheet2 (2)'!$A:$A,'[1]Sheet2 (2)'!$B:$B,"")</f>
        <v>1</v>
      </c>
    </row>
    <row r="1012" spans="1:7" hidden="1" x14ac:dyDescent="0.2">
      <c r="A1012" t="s">
        <v>5726</v>
      </c>
      <c r="B1012">
        <v>10388.202298664601</v>
      </c>
      <c r="C1012">
        <v>0</v>
      </c>
      <c r="D1012">
        <v>0</v>
      </c>
      <c r="E1012">
        <f>Table4[[#This Row],[kapp_slack_ub]]/Table4[[#This Row],[kapp_old]]</f>
        <v>0</v>
      </c>
      <c r="F1012" t="str">
        <f>"'PRO-"&amp;_xlfn.TEXTAFTER(Table4[[#This Row],[rxn]],"-",-1)&amp;"'"</f>
        <v>'PRO-rt8378'</v>
      </c>
      <c r="G1012">
        <f>_xlfn.XLOOKUP(Table4[[#This Row],[enz]],'[1]Sheet2 (2)'!$A:$A,'[1]Sheet2 (2)'!$B:$B,"")</f>
        <v>1</v>
      </c>
    </row>
    <row r="1013" spans="1:7" hidden="1" x14ac:dyDescent="0.2">
      <c r="A1013" t="s">
        <v>5727</v>
      </c>
      <c r="B1013">
        <v>10388.202298664601</v>
      </c>
      <c r="C1013">
        <v>0</v>
      </c>
      <c r="D1013">
        <v>0</v>
      </c>
      <c r="E1013">
        <f>Table4[[#This Row],[kapp_slack_ub]]/Table4[[#This Row],[kapp_old]]</f>
        <v>0</v>
      </c>
      <c r="F1013" t="str">
        <f>"'PRO-"&amp;_xlfn.TEXTAFTER(Table4[[#This Row],[rxn]],"-",-1)&amp;"'"</f>
        <v>'PRO-KGDCPLX'</v>
      </c>
      <c r="G1013" t="str">
        <f>_xlfn.XLOOKUP(Table4[[#This Row],[enz]],'[1]Sheet2 (2)'!$A:$A,'[1]Sheet2 (2)'!$B:$B,"")</f>
        <v/>
      </c>
    </row>
    <row r="1014" spans="1:7" hidden="1" x14ac:dyDescent="0.2">
      <c r="A1014" t="s">
        <v>2883</v>
      </c>
      <c r="B1014">
        <v>57978.932070978502</v>
      </c>
      <c r="C1014">
        <v>0</v>
      </c>
      <c r="D1014">
        <v>0</v>
      </c>
      <c r="E1014">
        <f>Table4[[#This Row],[kapp_slack_ub]]/Table4[[#This Row],[kapp_old]]</f>
        <v>0</v>
      </c>
      <c r="F1014" t="str">
        <f>"'PRO-"&amp;_xlfn.TEXTAFTER(Table4[[#This Row],[rxn]],"-",-1)&amp;"'"</f>
        <v>'PRO-KGDCPLX2'</v>
      </c>
      <c r="G1014" t="str">
        <f>_xlfn.XLOOKUP(Table4[[#This Row],[enz]],'[1]Sheet2 (2)'!$A:$A,'[1]Sheet2 (2)'!$B:$B,"")</f>
        <v/>
      </c>
    </row>
    <row r="1015" spans="1:7" hidden="1" x14ac:dyDescent="0.2">
      <c r="A1015" t="s">
        <v>2884</v>
      </c>
      <c r="B1015">
        <v>812553.67700479506</v>
      </c>
      <c r="C1015">
        <v>0</v>
      </c>
      <c r="D1015">
        <v>0</v>
      </c>
      <c r="E1015">
        <f>Table4[[#This Row],[kapp_slack_ub]]/Table4[[#This Row],[kapp_old]]</f>
        <v>0</v>
      </c>
      <c r="F1015" t="str">
        <f>"'PRO-"&amp;_xlfn.TEXTAFTER(Table4[[#This Row],[rxn]],"-",-1)&amp;"'"</f>
        <v>'PRO-rt2267'</v>
      </c>
      <c r="G1015">
        <f>_xlfn.XLOOKUP(Table4[[#This Row],[enz]],'[1]Sheet2 (2)'!$A:$A,'[1]Sheet2 (2)'!$B:$B,"")</f>
        <v>1</v>
      </c>
    </row>
    <row r="1016" spans="1:7" hidden="1" x14ac:dyDescent="0.2">
      <c r="A1016" t="s">
        <v>5728</v>
      </c>
      <c r="B1016">
        <v>10388.202298664601</v>
      </c>
      <c r="C1016">
        <v>0</v>
      </c>
      <c r="D1016">
        <v>0</v>
      </c>
      <c r="E1016">
        <f>Table4[[#This Row],[kapp_slack_ub]]/Table4[[#This Row],[kapp_old]]</f>
        <v>0</v>
      </c>
      <c r="F1016" t="str">
        <f>"'PRO-"&amp;_xlfn.TEXTAFTER(Table4[[#This Row],[rxn]],"-",-1)&amp;"'"</f>
        <v>'PRO-SPONT'</v>
      </c>
      <c r="G1016" t="str">
        <f>_xlfn.XLOOKUP(Table4[[#This Row],[enz]],'[1]Sheet2 (2)'!$A:$A,'[1]Sheet2 (2)'!$B:$B,"")</f>
        <v/>
      </c>
    </row>
    <row r="1017" spans="1:7" hidden="1" x14ac:dyDescent="0.2">
      <c r="A1017" t="s">
        <v>5729</v>
      </c>
      <c r="B1017">
        <v>10388.202298664601</v>
      </c>
      <c r="C1017">
        <v>0</v>
      </c>
      <c r="D1017">
        <v>0</v>
      </c>
      <c r="E1017">
        <f>Table4[[#This Row],[kapp_slack_ub]]/Table4[[#This Row],[kapp_old]]</f>
        <v>0</v>
      </c>
      <c r="F1017" t="str">
        <f>"'PRO-"&amp;_xlfn.TEXTAFTER(Table4[[#This Row],[rxn]],"-",-1)&amp;"'"</f>
        <v>'PRO-SPONT'</v>
      </c>
      <c r="G1017" t="str">
        <f>_xlfn.XLOOKUP(Table4[[#This Row],[enz]],'[1]Sheet2 (2)'!$A:$A,'[1]Sheet2 (2)'!$B:$B,"")</f>
        <v/>
      </c>
    </row>
    <row r="1018" spans="1:7" hidden="1" x14ac:dyDescent="0.2">
      <c r="A1018" t="s">
        <v>5730</v>
      </c>
      <c r="B1018">
        <v>10388.202298664601</v>
      </c>
      <c r="C1018">
        <v>0</v>
      </c>
      <c r="D1018">
        <v>0</v>
      </c>
      <c r="E1018">
        <f>Table4[[#This Row],[kapp_slack_ub]]/Table4[[#This Row],[kapp_old]]</f>
        <v>0</v>
      </c>
      <c r="F1018" t="str">
        <f>"'PRO-"&amp;_xlfn.TEXTAFTER(Table4[[#This Row],[rxn]],"-",-1)&amp;"'"</f>
        <v>'PRO-SPONT'</v>
      </c>
      <c r="G1018" t="str">
        <f>_xlfn.XLOOKUP(Table4[[#This Row],[enz]],'[1]Sheet2 (2)'!$A:$A,'[1]Sheet2 (2)'!$B:$B,"")</f>
        <v/>
      </c>
    </row>
    <row r="1019" spans="1:7" hidden="1" x14ac:dyDescent="0.2">
      <c r="A1019" t="s">
        <v>5731</v>
      </c>
      <c r="B1019">
        <v>10388.202298664601</v>
      </c>
      <c r="C1019">
        <v>0</v>
      </c>
      <c r="D1019">
        <v>0</v>
      </c>
      <c r="E1019">
        <f>Table4[[#This Row],[kapp_slack_ub]]/Table4[[#This Row],[kapp_old]]</f>
        <v>0</v>
      </c>
      <c r="F1019" t="str">
        <f>"'PRO-"&amp;_xlfn.TEXTAFTER(Table4[[#This Row],[rxn]],"-",-1)&amp;"'"</f>
        <v>'PRO-SPONT'</v>
      </c>
      <c r="G1019" t="str">
        <f>_xlfn.XLOOKUP(Table4[[#This Row],[enz]],'[1]Sheet2 (2)'!$A:$A,'[1]Sheet2 (2)'!$B:$B,"")</f>
        <v/>
      </c>
    </row>
    <row r="1020" spans="1:7" hidden="1" x14ac:dyDescent="0.2">
      <c r="A1020" t="s">
        <v>5732</v>
      </c>
      <c r="B1020">
        <v>10388.202298664601</v>
      </c>
      <c r="C1020">
        <v>0</v>
      </c>
      <c r="D1020">
        <v>0</v>
      </c>
      <c r="E1020">
        <f>Table4[[#This Row],[kapp_slack_ub]]/Table4[[#This Row],[kapp_old]]</f>
        <v>0</v>
      </c>
      <c r="F1020" t="str">
        <f>"'PRO-"&amp;_xlfn.TEXTAFTER(Table4[[#This Row],[rxn]],"-",-1)&amp;"'"</f>
        <v>'PRO-SPONT'</v>
      </c>
      <c r="G1020" t="str">
        <f>_xlfn.XLOOKUP(Table4[[#This Row],[enz]],'[1]Sheet2 (2)'!$A:$A,'[1]Sheet2 (2)'!$B:$B,"")</f>
        <v/>
      </c>
    </row>
    <row r="1021" spans="1:7" hidden="1" x14ac:dyDescent="0.2">
      <c r="A1021" t="s">
        <v>5733</v>
      </c>
      <c r="B1021">
        <v>10388.202298664601</v>
      </c>
      <c r="C1021">
        <v>0</v>
      </c>
      <c r="D1021">
        <v>0</v>
      </c>
      <c r="E1021">
        <f>Table4[[#This Row],[kapp_slack_ub]]/Table4[[#This Row],[kapp_old]]</f>
        <v>0</v>
      </c>
      <c r="F1021" t="str">
        <f>"'PRO-"&amp;_xlfn.TEXTAFTER(Table4[[#This Row],[rxn]],"-",-1)&amp;"'"</f>
        <v>'PRO-SPONT'</v>
      </c>
      <c r="G1021" t="str">
        <f>_xlfn.XLOOKUP(Table4[[#This Row],[enz]],'[1]Sheet2 (2)'!$A:$A,'[1]Sheet2 (2)'!$B:$B,"")</f>
        <v/>
      </c>
    </row>
    <row r="1022" spans="1:7" hidden="1" x14ac:dyDescent="0.2">
      <c r="A1022" t="s">
        <v>5734</v>
      </c>
      <c r="B1022">
        <v>10388.202298664601</v>
      </c>
      <c r="C1022">
        <v>0</v>
      </c>
      <c r="D1022">
        <v>0</v>
      </c>
      <c r="E1022">
        <f>Table4[[#This Row],[kapp_slack_ub]]/Table4[[#This Row],[kapp_old]]</f>
        <v>0</v>
      </c>
      <c r="F1022" t="str">
        <f>"'PRO-"&amp;_xlfn.TEXTAFTER(Table4[[#This Row],[rxn]],"-",-1)&amp;"'"</f>
        <v>'PRO-rt3253'</v>
      </c>
      <c r="G1022">
        <f>_xlfn.XLOOKUP(Table4[[#This Row],[enz]],'[1]Sheet2 (2)'!$A:$A,'[1]Sheet2 (2)'!$B:$B,"")</f>
        <v>1</v>
      </c>
    </row>
    <row r="1023" spans="1:7" hidden="1" x14ac:dyDescent="0.2">
      <c r="A1023" t="s">
        <v>5735</v>
      </c>
      <c r="B1023">
        <v>10388.202298664601</v>
      </c>
      <c r="C1023">
        <v>0</v>
      </c>
      <c r="D1023">
        <v>0</v>
      </c>
      <c r="E1023">
        <f>Table4[[#This Row],[kapp_slack_ub]]/Table4[[#This Row],[kapp_old]]</f>
        <v>0</v>
      </c>
      <c r="F1023" t="str">
        <f>"'PRO-"&amp;_xlfn.TEXTAFTER(Table4[[#This Row],[rxn]],"-",-1)&amp;"'"</f>
        <v>'PRO-rt5041'</v>
      </c>
      <c r="G1023">
        <f>_xlfn.XLOOKUP(Table4[[#This Row],[enz]],'[1]Sheet2 (2)'!$A:$A,'[1]Sheet2 (2)'!$B:$B,"")</f>
        <v>1</v>
      </c>
    </row>
    <row r="1024" spans="1:7" x14ac:dyDescent="0.2">
      <c r="A1024" t="s">
        <v>4813</v>
      </c>
      <c r="B1024">
        <v>3617.67702653777</v>
      </c>
      <c r="C1024">
        <v>8.6995621405426906</v>
      </c>
      <c r="D1024">
        <v>0</v>
      </c>
      <c r="E1024">
        <f>Table4[[#This Row],[kapp_slack_ub]]/Table4[[#This Row],[kapp_old]]</f>
        <v>2.4047370941978319E-3</v>
      </c>
      <c r="F1024" t="str">
        <f>"'PRO-"&amp;_xlfn.TEXTAFTER(Table4[[#This Row],[rxn]],"-",-1)&amp;"'"</f>
        <v>'PRO-rt2761'</v>
      </c>
      <c r="G1024">
        <f>_xlfn.XLOOKUP(Table4[[#This Row],[enz]],'[1]Sheet2 (2)'!$A:$A,'[1]Sheet2 (2)'!$B:$B,"")</f>
        <v>1</v>
      </c>
    </row>
    <row r="1025" spans="1:7" hidden="1" x14ac:dyDescent="0.2">
      <c r="A1025" t="s">
        <v>2886</v>
      </c>
      <c r="B1025">
        <v>10388.202298664601</v>
      </c>
      <c r="C1025">
        <v>0</v>
      </c>
      <c r="D1025">
        <v>0</v>
      </c>
      <c r="E1025">
        <f>Table4[[#This Row],[kapp_slack_ub]]/Table4[[#This Row],[kapp_old]]</f>
        <v>0</v>
      </c>
      <c r="F1025" t="str">
        <f>"'PRO-"&amp;_xlfn.TEXTAFTER(Table4[[#This Row],[rxn]],"-",-1)&amp;"'"</f>
        <v>'PRO-SPONT'</v>
      </c>
      <c r="G1025" t="str">
        <f>_xlfn.XLOOKUP(Table4[[#This Row],[enz]],'[1]Sheet2 (2)'!$A:$A,'[1]Sheet2 (2)'!$B:$B,"")</f>
        <v/>
      </c>
    </row>
    <row r="1026" spans="1:7" hidden="1" x14ac:dyDescent="0.2">
      <c r="A1026" t="s">
        <v>5736</v>
      </c>
      <c r="B1026">
        <v>10388.202298664601</v>
      </c>
      <c r="C1026">
        <v>0</v>
      </c>
      <c r="D1026">
        <v>0</v>
      </c>
      <c r="E1026">
        <f>Table4[[#This Row],[kapp_slack_ub]]/Table4[[#This Row],[kapp_old]]</f>
        <v>0</v>
      </c>
      <c r="F1026" t="str">
        <f>"'PRO-"&amp;_xlfn.TEXTAFTER(Table4[[#This Row],[rxn]],"-",-1)&amp;"'"</f>
        <v>'PRO-rt1267'</v>
      </c>
      <c r="G1026">
        <f>_xlfn.XLOOKUP(Table4[[#This Row],[enz]],'[1]Sheet2 (2)'!$A:$A,'[1]Sheet2 (2)'!$B:$B,"")</f>
        <v>1</v>
      </c>
    </row>
    <row r="1027" spans="1:7" hidden="1" x14ac:dyDescent="0.2">
      <c r="A1027" t="s">
        <v>2887</v>
      </c>
      <c r="B1027">
        <v>35524.598669863997</v>
      </c>
      <c r="C1027">
        <v>0</v>
      </c>
      <c r="D1027">
        <v>0</v>
      </c>
      <c r="E1027">
        <f>Table4[[#This Row],[kapp_slack_ub]]/Table4[[#This Row],[kapp_old]]</f>
        <v>0</v>
      </c>
      <c r="F1027" t="str">
        <f>"'PRO-"&amp;_xlfn.TEXTAFTER(Table4[[#This Row],[rxn]],"-",-1)&amp;"'"</f>
        <v>'PRO-rt1267'</v>
      </c>
      <c r="G1027">
        <f>_xlfn.XLOOKUP(Table4[[#This Row],[enz]],'[1]Sheet2 (2)'!$A:$A,'[1]Sheet2 (2)'!$B:$B,"")</f>
        <v>1</v>
      </c>
    </row>
    <row r="1028" spans="1:7" hidden="1" x14ac:dyDescent="0.2">
      <c r="A1028" t="s">
        <v>5737</v>
      </c>
      <c r="B1028">
        <v>10388.202298664601</v>
      </c>
      <c r="C1028">
        <v>0</v>
      </c>
      <c r="D1028">
        <v>0</v>
      </c>
      <c r="E1028">
        <f>Table4[[#This Row],[kapp_slack_ub]]/Table4[[#This Row],[kapp_old]]</f>
        <v>0</v>
      </c>
      <c r="F1028" t="str">
        <f>"'PRO-"&amp;_xlfn.TEXTAFTER(Table4[[#This Row],[rxn]],"-",-1)&amp;"'"</f>
        <v>'PRO-rt0594'</v>
      </c>
      <c r="G1028">
        <f>_xlfn.XLOOKUP(Table4[[#This Row],[enz]],'[1]Sheet2 (2)'!$A:$A,'[1]Sheet2 (2)'!$B:$B,"")</f>
        <v>1</v>
      </c>
    </row>
    <row r="1029" spans="1:7" hidden="1" x14ac:dyDescent="0.2">
      <c r="A1029" t="s">
        <v>5738</v>
      </c>
      <c r="B1029">
        <v>10388.202298664601</v>
      </c>
      <c r="C1029">
        <v>0</v>
      </c>
      <c r="D1029">
        <v>0</v>
      </c>
      <c r="E1029">
        <f>Table4[[#This Row],[kapp_slack_ub]]/Table4[[#This Row],[kapp_old]]</f>
        <v>0</v>
      </c>
      <c r="F1029" t="str">
        <f>"'PRO-"&amp;_xlfn.TEXTAFTER(Table4[[#This Row],[rxn]],"-",-1)&amp;"'"</f>
        <v>'PRO-rt0594'</v>
      </c>
      <c r="G1029">
        <f>_xlfn.XLOOKUP(Table4[[#This Row],[enz]],'[1]Sheet2 (2)'!$A:$A,'[1]Sheet2 (2)'!$B:$B,"")</f>
        <v>1</v>
      </c>
    </row>
    <row r="1030" spans="1:7" hidden="1" x14ac:dyDescent="0.2">
      <c r="A1030" t="s">
        <v>5739</v>
      </c>
      <c r="B1030">
        <v>10388.202298664601</v>
      </c>
      <c r="C1030">
        <v>0</v>
      </c>
      <c r="D1030">
        <v>0</v>
      </c>
      <c r="E1030">
        <f>Table4[[#This Row],[kapp_slack_ub]]/Table4[[#This Row],[kapp_old]]</f>
        <v>0</v>
      </c>
      <c r="F1030" t="str">
        <f>"'PRO-"&amp;_xlfn.TEXTAFTER(Table4[[#This Row],[rxn]],"-",-1)&amp;"'"</f>
        <v>'PRO-rt4390'</v>
      </c>
      <c r="G1030">
        <f>_xlfn.XLOOKUP(Table4[[#This Row],[enz]],'[1]Sheet2 (2)'!$A:$A,'[1]Sheet2 (2)'!$B:$B,"")</f>
        <v>1</v>
      </c>
    </row>
    <row r="1031" spans="1:7" hidden="1" x14ac:dyDescent="0.2">
      <c r="A1031" t="s">
        <v>5740</v>
      </c>
      <c r="B1031">
        <v>10388.202298664601</v>
      </c>
      <c r="C1031">
        <v>0</v>
      </c>
      <c r="D1031">
        <v>0</v>
      </c>
      <c r="E1031">
        <f>Table4[[#This Row],[kapp_slack_ub]]/Table4[[#This Row],[kapp_old]]</f>
        <v>0</v>
      </c>
      <c r="F1031" t="str">
        <f>"'PRO-"&amp;_xlfn.TEXTAFTER(Table4[[#This Row],[rxn]],"-",-1)&amp;"'"</f>
        <v>'PRO-rt4390'</v>
      </c>
      <c r="G1031">
        <f>_xlfn.XLOOKUP(Table4[[#This Row],[enz]],'[1]Sheet2 (2)'!$A:$A,'[1]Sheet2 (2)'!$B:$B,"")</f>
        <v>1</v>
      </c>
    </row>
    <row r="1032" spans="1:7" hidden="1" x14ac:dyDescent="0.2">
      <c r="A1032" t="s">
        <v>5741</v>
      </c>
      <c r="B1032">
        <v>10388.202298664601</v>
      </c>
      <c r="C1032">
        <v>0</v>
      </c>
      <c r="D1032">
        <v>0</v>
      </c>
      <c r="E1032">
        <f>Table4[[#This Row],[kapp_slack_ub]]/Table4[[#This Row],[kapp_old]]</f>
        <v>0</v>
      </c>
      <c r="F1032" t="str">
        <f>"'PRO-"&amp;_xlfn.TEXTAFTER(Table4[[#This Row],[rxn]],"-",-1)&amp;"'"</f>
        <v>'PRO-rt5861'</v>
      </c>
      <c r="G1032">
        <f>_xlfn.XLOOKUP(Table4[[#This Row],[enz]],'[1]Sheet2 (2)'!$A:$A,'[1]Sheet2 (2)'!$B:$B,"")</f>
        <v>1</v>
      </c>
    </row>
    <row r="1033" spans="1:7" hidden="1" x14ac:dyDescent="0.2">
      <c r="A1033" t="s">
        <v>5742</v>
      </c>
      <c r="B1033">
        <v>10388.202298664601</v>
      </c>
      <c r="C1033">
        <v>0</v>
      </c>
      <c r="D1033">
        <v>0</v>
      </c>
      <c r="E1033">
        <f>Table4[[#This Row],[kapp_slack_ub]]/Table4[[#This Row],[kapp_old]]</f>
        <v>0</v>
      </c>
      <c r="F1033" t="str">
        <f>"'PRO-"&amp;_xlfn.TEXTAFTER(Table4[[#This Row],[rxn]],"-",-1)&amp;"'"</f>
        <v>'PRO-rt5861'</v>
      </c>
      <c r="G1033">
        <f>_xlfn.XLOOKUP(Table4[[#This Row],[enz]],'[1]Sheet2 (2)'!$A:$A,'[1]Sheet2 (2)'!$B:$B,"")</f>
        <v>1</v>
      </c>
    </row>
    <row r="1034" spans="1:7" hidden="1" x14ac:dyDescent="0.2">
      <c r="A1034" t="s">
        <v>2888</v>
      </c>
      <c r="B1034">
        <v>13804.5295138701</v>
      </c>
      <c r="C1034">
        <v>0</v>
      </c>
      <c r="D1034">
        <v>0</v>
      </c>
      <c r="E1034">
        <f>Table4[[#This Row],[kapp_slack_ub]]/Table4[[#This Row],[kapp_old]]</f>
        <v>0</v>
      </c>
      <c r="F1034" t="str">
        <f>"'PRO-"&amp;_xlfn.TEXTAFTER(Table4[[#This Row],[rxn]],"-",-1)&amp;"'"</f>
        <v>'PRO-rt3605'</v>
      </c>
      <c r="G1034">
        <f>_xlfn.XLOOKUP(Table4[[#This Row],[enz]],'[1]Sheet2 (2)'!$A:$A,'[1]Sheet2 (2)'!$B:$B,"")</f>
        <v>1</v>
      </c>
    </row>
    <row r="1035" spans="1:7" hidden="1" x14ac:dyDescent="0.2">
      <c r="A1035" t="s">
        <v>5743</v>
      </c>
      <c r="B1035">
        <v>10388.202298664601</v>
      </c>
      <c r="C1035">
        <v>0</v>
      </c>
      <c r="D1035">
        <v>0</v>
      </c>
      <c r="E1035">
        <f>Table4[[#This Row],[kapp_slack_ub]]/Table4[[#This Row],[kapp_old]]</f>
        <v>0</v>
      </c>
      <c r="F1035" t="str">
        <f>"'PRO-"&amp;_xlfn.TEXTAFTER(Table4[[#This Row],[rxn]],"-",-1)&amp;"'"</f>
        <v>'PRO-rt3514'</v>
      </c>
      <c r="G1035">
        <f>_xlfn.XLOOKUP(Table4[[#This Row],[enz]],'[1]Sheet2 (2)'!$A:$A,'[1]Sheet2 (2)'!$B:$B,"")</f>
        <v>1</v>
      </c>
    </row>
    <row r="1036" spans="1:7" hidden="1" x14ac:dyDescent="0.2">
      <c r="A1036" t="s">
        <v>5744</v>
      </c>
      <c r="B1036">
        <v>10388.202298664601</v>
      </c>
      <c r="C1036">
        <v>0</v>
      </c>
      <c r="D1036">
        <v>0</v>
      </c>
      <c r="E1036">
        <f>Table4[[#This Row],[kapp_slack_ub]]/Table4[[#This Row],[kapp_old]]</f>
        <v>0</v>
      </c>
      <c r="F1036" t="str">
        <f>"'PRO-"&amp;_xlfn.TEXTAFTER(Table4[[#This Row],[rxn]],"-",-1)&amp;"'"</f>
        <v>'PRO-rt5740'</v>
      </c>
      <c r="G1036">
        <f>_xlfn.XLOOKUP(Table4[[#This Row],[enz]],'[1]Sheet2 (2)'!$A:$A,'[1]Sheet2 (2)'!$B:$B,"")</f>
        <v>1</v>
      </c>
    </row>
    <row r="1037" spans="1:7" hidden="1" x14ac:dyDescent="0.2">
      <c r="A1037" t="s">
        <v>5745</v>
      </c>
      <c r="B1037">
        <v>10388.202298664601</v>
      </c>
      <c r="C1037">
        <v>0</v>
      </c>
      <c r="D1037">
        <v>0</v>
      </c>
      <c r="E1037">
        <f>Table4[[#This Row],[kapp_slack_ub]]/Table4[[#This Row],[kapp_old]]</f>
        <v>0</v>
      </c>
      <c r="F1037" t="str">
        <f>"'PRO-"&amp;_xlfn.TEXTAFTER(Table4[[#This Row],[rxn]],"-",-1)&amp;"'"</f>
        <v>'PRO-rt7110'</v>
      </c>
      <c r="G1037">
        <f>_xlfn.XLOOKUP(Table4[[#This Row],[enz]],'[1]Sheet2 (2)'!$A:$A,'[1]Sheet2 (2)'!$B:$B,"")</f>
        <v>1</v>
      </c>
    </row>
    <row r="1038" spans="1:7" hidden="1" x14ac:dyDescent="0.2">
      <c r="A1038" t="s">
        <v>5746</v>
      </c>
      <c r="B1038">
        <v>10388.202298664601</v>
      </c>
      <c r="C1038">
        <v>0</v>
      </c>
      <c r="D1038">
        <v>0</v>
      </c>
      <c r="E1038">
        <f>Table4[[#This Row],[kapp_slack_ub]]/Table4[[#This Row],[kapp_old]]</f>
        <v>0</v>
      </c>
      <c r="F1038" t="str">
        <f>"'PRO-"&amp;_xlfn.TEXTAFTER(Table4[[#This Row],[rxn]],"-",-1)&amp;"'"</f>
        <v>'PRO-rt8149'</v>
      </c>
      <c r="G1038">
        <f>_xlfn.XLOOKUP(Table4[[#This Row],[enz]],'[1]Sheet2 (2)'!$A:$A,'[1]Sheet2 (2)'!$B:$B,"")</f>
        <v>1</v>
      </c>
    </row>
    <row r="1039" spans="1:7" hidden="1" x14ac:dyDescent="0.2">
      <c r="A1039" t="s">
        <v>5747</v>
      </c>
      <c r="B1039">
        <v>10388.202298664601</v>
      </c>
      <c r="C1039">
        <v>0</v>
      </c>
      <c r="D1039">
        <v>0</v>
      </c>
      <c r="E1039">
        <f>Table4[[#This Row],[kapp_slack_ub]]/Table4[[#This Row],[kapp_old]]</f>
        <v>0</v>
      </c>
      <c r="F1039" t="str">
        <f>"'PRO-"&amp;_xlfn.TEXTAFTER(Table4[[#This Row],[rxn]],"-",-1)&amp;"'"</f>
        <v>'PRO-rt0733_m'</v>
      </c>
      <c r="G1039">
        <f>_xlfn.XLOOKUP(Table4[[#This Row],[enz]],'[1]Sheet2 (2)'!$A:$A,'[1]Sheet2 (2)'!$B:$B,"")</f>
        <v>1</v>
      </c>
    </row>
    <row r="1040" spans="1:7" hidden="1" x14ac:dyDescent="0.2">
      <c r="A1040" t="s">
        <v>5748</v>
      </c>
      <c r="B1040">
        <v>10388.202298664601</v>
      </c>
      <c r="C1040">
        <v>0</v>
      </c>
      <c r="D1040">
        <v>0</v>
      </c>
      <c r="E1040">
        <f>Table4[[#This Row],[kapp_slack_ub]]/Table4[[#This Row],[kapp_old]]</f>
        <v>0</v>
      </c>
      <c r="F1040" t="str">
        <f>"'PRO-"&amp;_xlfn.TEXTAFTER(Table4[[#This Row],[rxn]],"-",-1)&amp;"'"</f>
        <v>'PRO-rt3939_m'</v>
      </c>
      <c r="G1040">
        <f>_xlfn.XLOOKUP(Table4[[#This Row],[enz]],'[1]Sheet2 (2)'!$A:$A,'[1]Sheet2 (2)'!$B:$B,"")</f>
        <v>1</v>
      </c>
    </row>
    <row r="1041" spans="1:7" hidden="1" x14ac:dyDescent="0.2">
      <c r="A1041" t="s">
        <v>5749</v>
      </c>
      <c r="B1041">
        <v>10388.202298664601</v>
      </c>
      <c r="C1041">
        <v>0</v>
      </c>
      <c r="D1041">
        <v>0</v>
      </c>
      <c r="E1041">
        <f>Table4[[#This Row],[kapp_slack_ub]]/Table4[[#This Row],[kapp_old]]</f>
        <v>0</v>
      </c>
      <c r="F1041" t="str">
        <f>"'PRO-"&amp;_xlfn.TEXTAFTER(Table4[[#This Row],[rxn]],"-",-1)&amp;"'"</f>
        <v>'PRO-rt1661'</v>
      </c>
      <c r="G1041">
        <f>_xlfn.XLOOKUP(Table4[[#This Row],[enz]],'[1]Sheet2 (2)'!$A:$A,'[1]Sheet2 (2)'!$B:$B,"")</f>
        <v>1</v>
      </c>
    </row>
    <row r="1042" spans="1:7" hidden="1" x14ac:dyDescent="0.2">
      <c r="A1042" t="s">
        <v>5750</v>
      </c>
      <c r="B1042">
        <v>10388.202298664601</v>
      </c>
      <c r="C1042">
        <v>0</v>
      </c>
      <c r="D1042">
        <v>0</v>
      </c>
      <c r="E1042">
        <f>Table4[[#This Row],[kapp_slack_ub]]/Table4[[#This Row],[kapp_old]]</f>
        <v>0</v>
      </c>
      <c r="F1042" t="str">
        <f>"'PRO-"&amp;_xlfn.TEXTAFTER(Table4[[#This Row],[rxn]],"-",-1)&amp;"'"</f>
        <v>'PRO-rt3514'</v>
      </c>
      <c r="G1042">
        <f>_xlfn.XLOOKUP(Table4[[#This Row],[enz]],'[1]Sheet2 (2)'!$A:$A,'[1]Sheet2 (2)'!$B:$B,"")</f>
        <v>1</v>
      </c>
    </row>
    <row r="1043" spans="1:7" hidden="1" x14ac:dyDescent="0.2">
      <c r="A1043" t="s">
        <v>5751</v>
      </c>
      <c r="B1043">
        <v>10388.202298664601</v>
      </c>
      <c r="C1043">
        <v>0</v>
      </c>
      <c r="D1043">
        <v>0</v>
      </c>
      <c r="E1043">
        <f>Table4[[#This Row],[kapp_slack_ub]]/Table4[[#This Row],[kapp_old]]</f>
        <v>0</v>
      </c>
      <c r="F1043" t="str">
        <f>"'PRO-"&amp;_xlfn.TEXTAFTER(Table4[[#This Row],[rxn]],"-",-1)&amp;"'"</f>
        <v>'PRO-rt4416'</v>
      </c>
      <c r="G1043">
        <f>_xlfn.XLOOKUP(Table4[[#This Row],[enz]],'[1]Sheet2 (2)'!$A:$A,'[1]Sheet2 (2)'!$B:$B,"")</f>
        <v>1</v>
      </c>
    </row>
    <row r="1044" spans="1:7" hidden="1" x14ac:dyDescent="0.2">
      <c r="A1044" t="s">
        <v>5752</v>
      </c>
      <c r="B1044">
        <v>10388.202298664601</v>
      </c>
      <c r="C1044">
        <v>0</v>
      </c>
      <c r="D1044">
        <v>0</v>
      </c>
      <c r="E1044">
        <f>Table4[[#This Row],[kapp_slack_ub]]/Table4[[#This Row],[kapp_old]]</f>
        <v>0</v>
      </c>
      <c r="F1044" t="str">
        <f>"'PRO-"&amp;_xlfn.TEXTAFTER(Table4[[#This Row],[rxn]],"-",-1)&amp;"'"</f>
        <v>'PRO-rt5186'</v>
      </c>
      <c r="G1044">
        <f>_xlfn.XLOOKUP(Table4[[#This Row],[enz]],'[1]Sheet2 (2)'!$A:$A,'[1]Sheet2 (2)'!$B:$B,"")</f>
        <v>1</v>
      </c>
    </row>
    <row r="1045" spans="1:7" hidden="1" x14ac:dyDescent="0.2">
      <c r="A1045" t="s">
        <v>5753</v>
      </c>
      <c r="B1045">
        <v>10388.202298664601</v>
      </c>
      <c r="C1045">
        <v>0</v>
      </c>
      <c r="D1045">
        <v>0</v>
      </c>
      <c r="E1045">
        <f>Table4[[#This Row],[kapp_slack_ub]]/Table4[[#This Row],[kapp_old]]</f>
        <v>0</v>
      </c>
      <c r="F1045" t="str">
        <f>"'PRO-"&amp;_xlfn.TEXTAFTER(Table4[[#This Row],[rxn]],"-",-1)&amp;"'"</f>
        <v>'PRO-rt5194'</v>
      </c>
      <c r="G1045">
        <f>_xlfn.XLOOKUP(Table4[[#This Row],[enz]],'[1]Sheet2 (2)'!$A:$A,'[1]Sheet2 (2)'!$B:$B,"")</f>
        <v>1</v>
      </c>
    </row>
    <row r="1046" spans="1:7" hidden="1" x14ac:dyDescent="0.2">
      <c r="A1046" t="s">
        <v>5754</v>
      </c>
      <c r="B1046">
        <v>10388.202298664601</v>
      </c>
      <c r="C1046">
        <v>0</v>
      </c>
      <c r="D1046">
        <v>0</v>
      </c>
      <c r="E1046">
        <f>Table4[[#This Row],[kapp_slack_ub]]/Table4[[#This Row],[kapp_old]]</f>
        <v>0</v>
      </c>
      <c r="F1046" t="str">
        <f>"'PRO-"&amp;_xlfn.TEXTAFTER(Table4[[#This Row],[rxn]],"-",-1)&amp;"'"</f>
        <v>'PRO-rt5579'</v>
      </c>
      <c r="G1046">
        <f>_xlfn.XLOOKUP(Table4[[#This Row],[enz]],'[1]Sheet2 (2)'!$A:$A,'[1]Sheet2 (2)'!$B:$B,"")</f>
        <v>1</v>
      </c>
    </row>
    <row r="1047" spans="1:7" hidden="1" x14ac:dyDescent="0.2">
      <c r="A1047" t="s">
        <v>5755</v>
      </c>
      <c r="B1047">
        <v>10388.202298664601</v>
      </c>
      <c r="C1047">
        <v>0</v>
      </c>
      <c r="D1047">
        <v>0</v>
      </c>
      <c r="E1047">
        <f>Table4[[#This Row],[kapp_slack_ub]]/Table4[[#This Row],[kapp_old]]</f>
        <v>0</v>
      </c>
      <c r="F1047" t="str">
        <f>"'PRO-"&amp;_xlfn.TEXTAFTER(Table4[[#This Row],[rxn]],"-",-1)&amp;"'"</f>
        <v>'PRO-rt5740'</v>
      </c>
      <c r="G1047">
        <f>_xlfn.XLOOKUP(Table4[[#This Row],[enz]],'[1]Sheet2 (2)'!$A:$A,'[1]Sheet2 (2)'!$B:$B,"")</f>
        <v>1</v>
      </c>
    </row>
    <row r="1048" spans="1:7" hidden="1" x14ac:dyDescent="0.2">
      <c r="A1048" t="s">
        <v>5756</v>
      </c>
      <c r="B1048">
        <v>10388.202298664601</v>
      </c>
      <c r="C1048">
        <v>0</v>
      </c>
      <c r="D1048">
        <v>0</v>
      </c>
      <c r="E1048">
        <f>Table4[[#This Row],[kapp_slack_ub]]/Table4[[#This Row],[kapp_old]]</f>
        <v>0</v>
      </c>
      <c r="F1048" t="str">
        <f>"'PRO-"&amp;_xlfn.TEXTAFTER(Table4[[#This Row],[rxn]],"-",-1)&amp;"'"</f>
        <v>'PRO-rt7110'</v>
      </c>
      <c r="G1048">
        <f>_xlfn.XLOOKUP(Table4[[#This Row],[enz]],'[1]Sheet2 (2)'!$A:$A,'[1]Sheet2 (2)'!$B:$B,"")</f>
        <v>1</v>
      </c>
    </row>
    <row r="1049" spans="1:7" hidden="1" x14ac:dyDescent="0.2">
      <c r="A1049" t="s">
        <v>5757</v>
      </c>
      <c r="B1049">
        <v>10388.202298664601</v>
      </c>
      <c r="C1049">
        <v>0</v>
      </c>
      <c r="D1049">
        <v>0</v>
      </c>
      <c r="E1049">
        <f>Table4[[#This Row],[kapp_slack_ub]]/Table4[[#This Row],[kapp_old]]</f>
        <v>0</v>
      </c>
      <c r="F1049" t="str">
        <f>"'PRO-"&amp;_xlfn.TEXTAFTER(Table4[[#This Row],[rxn]],"-",-1)&amp;"'"</f>
        <v>'PRO-rt8149'</v>
      </c>
      <c r="G1049">
        <f>_xlfn.XLOOKUP(Table4[[#This Row],[enz]],'[1]Sheet2 (2)'!$A:$A,'[1]Sheet2 (2)'!$B:$B,"")</f>
        <v>1</v>
      </c>
    </row>
    <row r="1050" spans="1:7" hidden="1" x14ac:dyDescent="0.2">
      <c r="A1050" t="s">
        <v>5758</v>
      </c>
      <c r="B1050">
        <v>10388.202298664601</v>
      </c>
      <c r="C1050">
        <v>0</v>
      </c>
      <c r="D1050">
        <v>0</v>
      </c>
      <c r="E1050">
        <f>Table4[[#This Row],[kapp_slack_ub]]/Table4[[#This Row],[kapp_old]]</f>
        <v>0</v>
      </c>
      <c r="F1050" t="str">
        <f>"'PRO-"&amp;_xlfn.TEXTAFTER(Table4[[#This Row],[rxn]],"-",-1)&amp;"'"</f>
        <v>'PRO-rt0733_m'</v>
      </c>
      <c r="G1050">
        <f>_xlfn.XLOOKUP(Table4[[#This Row],[enz]],'[1]Sheet2 (2)'!$A:$A,'[1]Sheet2 (2)'!$B:$B,"")</f>
        <v>1</v>
      </c>
    </row>
    <row r="1051" spans="1:7" hidden="1" x14ac:dyDescent="0.2">
      <c r="A1051" t="s">
        <v>5759</v>
      </c>
      <c r="B1051">
        <v>10388.202298664601</v>
      </c>
      <c r="C1051">
        <v>0</v>
      </c>
      <c r="D1051">
        <v>0</v>
      </c>
      <c r="E1051">
        <f>Table4[[#This Row],[kapp_slack_ub]]/Table4[[#This Row],[kapp_old]]</f>
        <v>0</v>
      </c>
      <c r="F1051" t="str">
        <f>"'PRO-"&amp;_xlfn.TEXTAFTER(Table4[[#This Row],[rxn]],"-",-1)&amp;"'"</f>
        <v>'PRO-rt3939_m'</v>
      </c>
      <c r="G1051">
        <f>_xlfn.XLOOKUP(Table4[[#This Row],[enz]],'[1]Sheet2 (2)'!$A:$A,'[1]Sheet2 (2)'!$B:$B,"")</f>
        <v>1</v>
      </c>
    </row>
    <row r="1052" spans="1:7" hidden="1" x14ac:dyDescent="0.2">
      <c r="A1052" t="s">
        <v>5760</v>
      </c>
      <c r="B1052">
        <v>10388.202298664601</v>
      </c>
      <c r="C1052">
        <v>0</v>
      </c>
      <c r="D1052">
        <v>0</v>
      </c>
      <c r="E1052">
        <f>Table4[[#This Row],[kapp_slack_ub]]/Table4[[#This Row],[kapp_old]]</f>
        <v>0</v>
      </c>
      <c r="F1052" t="str">
        <f>"'PRO-"&amp;_xlfn.TEXTAFTER(Table4[[#This Row],[rxn]],"-",-1)&amp;"'"</f>
        <v>'PRO-rt1661'</v>
      </c>
      <c r="G1052">
        <f>_xlfn.XLOOKUP(Table4[[#This Row],[enz]],'[1]Sheet2 (2)'!$A:$A,'[1]Sheet2 (2)'!$B:$B,"")</f>
        <v>1</v>
      </c>
    </row>
    <row r="1053" spans="1:7" hidden="1" x14ac:dyDescent="0.2">
      <c r="A1053" t="s">
        <v>5761</v>
      </c>
      <c r="B1053">
        <v>10388.202298664601</v>
      </c>
      <c r="C1053">
        <v>0</v>
      </c>
      <c r="D1053">
        <v>0</v>
      </c>
      <c r="E1053">
        <f>Table4[[#This Row],[kapp_slack_ub]]/Table4[[#This Row],[kapp_old]]</f>
        <v>0</v>
      </c>
      <c r="F1053" t="str">
        <f>"'PRO-"&amp;_xlfn.TEXTAFTER(Table4[[#This Row],[rxn]],"-",-1)&amp;"'"</f>
        <v>'PRO-rt4416'</v>
      </c>
      <c r="G1053">
        <f>_xlfn.XLOOKUP(Table4[[#This Row],[enz]],'[1]Sheet2 (2)'!$A:$A,'[1]Sheet2 (2)'!$B:$B,"")</f>
        <v>1</v>
      </c>
    </row>
    <row r="1054" spans="1:7" hidden="1" x14ac:dyDescent="0.2">
      <c r="A1054" t="s">
        <v>5762</v>
      </c>
      <c r="B1054">
        <v>10388.202298664601</v>
      </c>
      <c r="C1054">
        <v>0</v>
      </c>
      <c r="D1054">
        <v>0</v>
      </c>
      <c r="E1054">
        <f>Table4[[#This Row],[kapp_slack_ub]]/Table4[[#This Row],[kapp_old]]</f>
        <v>0</v>
      </c>
      <c r="F1054" t="str">
        <f>"'PRO-"&amp;_xlfn.TEXTAFTER(Table4[[#This Row],[rxn]],"-",-1)&amp;"'"</f>
        <v>'PRO-rt5186'</v>
      </c>
      <c r="G1054">
        <f>_xlfn.XLOOKUP(Table4[[#This Row],[enz]],'[1]Sheet2 (2)'!$A:$A,'[1]Sheet2 (2)'!$B:$B,"")</f>
        <v>1</v>
      </c>
    </row>
    <row r="1055" spans="1:7" hidden="1" x14ac:dyDescent="0.2">
      <c r="A1055" t="s">
        <v>5763</v>
      </c>
      <c r="B1055">
        <v>10388.202298664601</v>
      </c>
      <c r="C1055">
        <v>0</v>
      </c>
      <c r="D1055">
        <v>0</v>
      </c>
      <c r="E1055">
        <f>Table4[[#This Row],[kapp_slack_ub]]/Table4[[#This Row],[kapp_old]]</f>
        <v>0</v>
      </c>
      <c r="F1055" t="str">
        <f>"'PRO-"&amp;_xlfn.TEXTAFTER(Table4[[#This Row],[rxn]],"-",-1)&amp;"'"</f>
        <v>'PRO-rt5194'</v>
      </c>
      <c r="G1055">
        <f>_xlfn.XLOOKUP(Table4[[#This Row],[enz]],'[1]Sheet2 (2)'!$A:$A,'[1]Sheet2 (2)'!$B:$B,"")</f>
        <v>1</v>
      </c>
    </row>
    <row r="1056" spans="1:7" hidden="1" x14ac:dyDescent="0.2">
      <c r="A1056" t="s">
        <v>5764</v>
      </c>
      <c r="B1056">
        <v>10388.202298664601</v>
      </c>
      <c r="C1056">
        <v>0</v>
      </c>
      <c r="D1056">
        <v>0</v>
      </c>
      <c r="E1056">
        <f>Table4[[#This Row],[kapp_slack_ub]]/Table4[[#This Row],[kapp_old]]</f>
        <v>0</v>
      </c>
      <c r="F1056" t="str">
        <f>"'PRO-"&amp;_xlfn.TEXTAFTER(Table4[[#This Row],[rxn]],"-",-1)&amp;"'"</f>
        <v>'PRO-rt5579'</v>
      </c>
      <c r="G1056">
        <f>_xlfn.XLOOKUP(Table4[[#This Row],[enz]],'[1]Sheet2 (2)'!$A:$A,'[1]Sheet2 (2)'!$B:$B,"")</f>
        <v>1</v>
      </c>
    </row>
    <row r="1057" spans="1:7" hidden="1" x14ac:dyDescent="0.2">
      <c r="A1057" t="s">
        <v>5765</v>
      </c>
      <c r="B1057">
        <v>10388.202298664601</v>
      </c>
      <c r="C1057">
        <v>0</v>
      </c>
      <c r="D1057">
        <v>0</v>
      </c>
      <c r="E1057">
        <f>Table4[[#This Row],[kapp_slack_ub]]/Table4[[#This Row],[kapp_old]]</f>
        <v>0</v>
      </c>
      <c r="F1057" t="str">
        <f>"'PRO-"&amp;_xlfn.TEXTAFTER(Table4[[#This Row],[rxn]],"-",-1)&amp;"'"</f>
        <v>'PRO-rt5740'</v>
      </c>
      <c r="G1057">
        <f>_xlfn.XLOOKUP(Table4[[#This Row],[enz]],'[1]Sheet2 (2)'!$A:$A,'[1]Sheet2 (2)'!$B:$B,"")</f>
        <v>1</v>
      </c>
    </row>
    <row r="1058" spans="1:7" hidden="1" x14ac:dyDescent="0.2">
      <c r="A1058" t="s">
        <v>5766</v>
      </c>
      <c r="B1058">
        <v>10388.202298664601</v>
      </c>
      <c r="C1058">
        <v>0</v>
      </c>
      <c r="D1058">
        <v>0</v>
      </c>
      <c r="E1058">
        <f>Table4[[#This Row],[kapp_slack_ub]]/Table4[[#This Row],[kapp_old]]</f>
        <v>0</v>
      </c>
      <c r="F1058" t="str">
        <f>"'PRO-"&amp;_xlfn.TEXTAFTER(Table4[[#This Row],[rxn]],"-",-1)&amp;"'"</f>
        <v>'PRO-rt7110'</v>
      </c>
      <c r="G1058">
        <f>_xlfn.XLOOKUP(Table4[[#This Row],[enz]],'[1]Sheet2 (2)'!$A:$A,'[1]Sheet2 (2)'!$B:$B,"")</f>
        <v>1</v>
      </c>
    </row>
    <row r="1059" spans="1:7" hidden="1" x14ac:dyDescent="0.2">
      <c r="A1059" t="s">
        <v>5767</v>
      </c>
      <c r="B1059">
        <v>10388.202298664601</v>
      </c>
      <c r="C1059">
        <v>0</v>
      </c>
      <c r="D1059">
        <v>0</v>
      </c>
      <c r="E1059">
        <f>Table4[[#This Row],[kapp_slack_ub]]/Table4[[#This Row],[kapp_old]]</f>
        <v>0</v>
      </c>
      <c r="F1059" t="str">
        <f>"'PRO-"&amp;_xlfn.TEXTAFTER(Table4[[#This Row],[rxn]],"-",-1)&amp;"'"</f>
        <v>'PRO-rt8149'</v>
      </c>
      <c r="G1059">
        <f>_xlfn.XLOOKUP(Table4[[#This Row],[enz]],'[1]Sheet2 (2)'!$A:$A,'[1]Sheet2 (2)'!$B:$B,"")</f>
        <v>1</v>
      </c>
    </row>
    <row r="1060" spans="1:7" hidden="1" x14ac:dyDescent="0.2">
      <c r="A1060" t="s">
        <v>5768</v>
      </c>
      <c r="B1060">
        <v>10388.202298664601</v>
      </c>
      <c r="C1060">
        <v>0</v>
      </c>
      <c r="D1060">
        <v>0</v>
      </c>
      <c r="E1060">
        <f>Table4[[#This Row],[kapp_slack_ub]]/Table4[[#This Row],[kapp_old]]</f>
        <v>0</v>
      </c>
      <c r="F1060" t="str">
        <f>"'PRO-"&amp;_xlfn.TEXTAFTER(Table4[[#This Row],[rxn]],"-",-1)&amp;"'"</f>
        <v>'PRO-rt0733_m'</v>
      </c>
      <c r="G1060">
        <f>_xlfn.XLOOKUP(Table4[[#This Row],[enz]],'[1]Sheet2 (2)'!$A:$A,'[1]Sheet2 (2)'!$B:$B,"")</f>
        <v>1</v>
      </c>
    </row>
    <row r="1061" spans="1:7" hidden="1" x14ac:dyDescent="0.2">
      <c r="A1061" t="s">
        <v>5769</v>
      </c>
      <c r="B1061">
        <v>10388.202298664601</v>
      </c>
      <c r="C1061">
        <v>0</v>
      </c>
      <c r="D1061">
        <v>0</v>
      </c>
      <c r="E1061">
        <f>Table4[[#This Row],[kapp_slack_ub]]/Table4[[#This Row],[kapp_old]]</f>
        <v>0</v>
      </c>
      <c r="F1061" t="str">
        <f>"'PRO-"&amp;_xlfn.TEXTAFTER(Table4[[#This Row],[rxn]],"-",-1)&amp;"'"</f>
        <v>'PRO-rt3939_m'</v>
      </c>
      <c r="G1061">
        <f>_xlfn.XLOOKUP(Table4[[#This Row],[enz]],'[1]Sheet2 (2)'!$A:$A,'[1]Sheet2 (2)'!$B:$B,"")</f>
        <v>1</v>
      </c>
    </row>
    <row r="1062" spans="1:7" hidden="1" x14ac:dyDescent="0.2">
      <c r="A1062" t="s">
        <v>5770</v>
      </c>
      <c r="B1062">
        <v>10388.202298664601</v>
      </c>
      <c r="C1062">
        <v>0</v>
      </c>
      <c r="D1062">
        <v>0</v>
      </c>
      <c r="E1062">
        <f>Table4[[#This Row],[kapp_slack_ub]]/Table4[[#This Row],[kapp_old]]</f>
        <v>0</v>
      </c>
      <c r="F1062" t="str">
        <f>"'PRO-"&amp;_xlfn.TEXTAFTER(Table4[[#This Row],[rxn]],"-",-1)&amp;"'"</f>
        <v>'PRO-rt1661'</v>
      </c>
      <c r="G1062">
        <f>_xlfn.XLOOKUP(Table4[[#This Row],[enz]],'[1]Sheet2 (2)'!$A:$A,'[1]Sheet2 (2)'!$B:$B,"")</f>
        <v>1</v>
      </c>
    </row>
    <row r="1063" spans="1:7" hidden="1" x14ac:dyDescent="0.2">
      <c r="A1063" t="s">
        <v>5771</v>
      </c>
      <c r="B1063">
        <v>10388.202298664601</v>
      </c>
      <c r="C1063">
        <v>0</v>
      </c>
      <c r="D1063">
        <v>0</v>
      </c>
      <c r="E1063">
        <f>Table4[[#This Row],[kapp_slack_ub]]/Table4[[#This Row],[kapp_old]]</f>
        <v>0</v>
      </c>
      <c r="F1063" t="str">
        <f>"'PRO-"&amp;_xlfn.TEXTAFTER(Table4[[#This Row],[rxn]],"-",-1)&amp;"'"</f>
        <v>'PRO-rt4416'</v>
      </c>
      <c r="G1063">
        <f>_xlfn.XLOOKUP(Table4[[#This Row],[enz]],'[1]Sheet2 (2)'!$A:$A,'[1]Sheet2 (2)'!$B:$B,"")</f>
        <v>1</v>
      </c>
    </row>
    <row r="1064" spans="1:7" hidden="1" x14ac:dyDescent="0.2">
      <c r="A1064" t="s">
        <v>5772</v>
      </c>
      <c r="B1064">
        <v>10388.202298664601</v>
      </c>
      <c r="C1064">
        <v>0</v>
      </c>
      <c r="D1064">
        <v>0</v>
      </c>
      <c r="E1064">
        <f>Table4[[#This Row],[kapp_slack_ub]]/Table4[[#This Row],[kapp_old]]</f>
        <v>0</v>
      </c>
      <c r="F1064" t="str">
        <f>"'PRO-"&amp;_xlfn.TEXTAFTER(Table4[[#This Row],[rxn]],"-",-1)&amp;"'"</f>
        <v>'PRO-rt5186'</v>
      </c>
      <c r="G1064">
        <f>_xlfn.XLOOKUP(Table4[[#This Row],[enz]],'[1]Sheet2 (2)'!$A:$A,'[1]Sheet2 (2)'!$B:$B,"")</f>
        <v>1</v>
      </c>
    </row>
    <row r="1065" spans="1:7" hidden="1" x14ac:dyDescent="0.2">
      <c r="A1065" t="s">
        <v>5773</v>
      </c>
      <c r="B1065">
        <v>10388.202298664601</v>
      </c>
      <c r="C1065">
        <v>0</v>
      </c>
      <c r="D1065">
        <v>0</v>
      </c>
      <c r="E1065">
        <f>Table4[[#This Row],[kapp_slack_ub]]/Table4[[#This Row],[kapp_old]]</f>
        <v>0</v>
      </c>
      <c r="F1065" t="str">
        <f>"'PRO-"&amp;_xlfn.TEXTAFTER(Table4[[#This Row],[rxn]],"-",-1)&amp;"'"</f>
        <v>'PRO-rt5194'</v>
      </c>
      <c r="G1065">
        <f>_xlfn.XLOOKUP(Table4[[#This Row],[enz]],'[1]Sheet2 (2)'!$A:$A,'[1]Sheet2 (2)'!$B:$B,"")</f>
        <v>1</v>
      </c>
    </row>
    <row r="1066" spans="1:7" hidden="1" x14ac:dyDescent="0.2">
      <c r="A1066" t="s">
        <v>5774</v>
      </c>
      <c r="B1066">
        <v>10388.202298664601</v>
      </c>
      <c r="C1066">
        <v>0</v>
      </c>
      <c r="D1066">
        <v>0</v>
      </c>
      <c r="E1066">
        <f>Table4[[#This Row],[kapp_slack_ub]]/Table4[[#This Row],[kapp_old]]</f>
        <v>0</v>
      </c>
      <c r="F1066" t="str">
        <f>"'PRO-"&amp;_xlfn.TEXTAFTER(Table4[[#This Row],[rxn]],"-",-1)&amp;"'"</f>
        <v>'PRO-rt5579'</v>
      </c>
      <c r="G1066">
        <f>_xlfn.XLOOKUP(Table4[[#This Row],[enz]],'[1]Sheet2 (2)'!$A:$A,'[1]Sheet2 (2)'!$B:$B,"")</f>
        <v>1</v>
      </c>
    </row>
    <row r="1067" spans="1:7" hidden="1" x14ac:dyDescent="0.2">
      <c r="A1067" t="s">
        <v>5775</v>
      </c>
      <c r="B1067">
        <v>10388.202298664601</v>
      </c>
      <c r="C1067">
        <v>0</v>
      </c>
      <c r="D1067">
        <v>0</v>
      </c>
      <c r="E1067">
        <f>Table4[[#This Row],[kapp_slack_ub]]/Table4[[#This Row],[kapp_old]]</f>
        <v>0</v>
      </c>
      <c r="F1067" t="str">
        <f>"'PRO-"&amp;_xlfn.TEXTAFTER(Table4[[#This Row],[rxn]],"-",-1)&amp;"'"</f>
        <v>'PRO-rt5740'</v>
      </c>
      <c r="G1067">
        <f>_xlfn.XLOOKUP(Table4[[#This Row],[enz]],'[1]Sheet2 (2)'!$A:$A,'[1]Sheet2 (2)'!$B:$B,"")</f>
        <v>1</v>
      </c>
    </row>
    <row r="1068" spans="1:7" hidden="1" x14ac:dyDescent="0.2">
      <c r="A1068" t="s">
        <v>5776</v>
      </c>
      <c r="B1068">
        <v>10388.202298664601</v>
      </c>
      <c r="C1068">
        <v>0</v>
      </c>
      <c r="D1068">
        <v>0</v>
      </c>
      <c r="E1068">
        <f>Table4[[#This Row],[kapp_slack_ub]]/Table4[[#This Row],[kapp_old]]</f>
        <v>0</v>
      </c>
      <c r="F1068" t="str">
        <f>"'PRO-"&amp;_xlfn.TEXTAFTER(Table4[[#This Row],[rxn]],"-",-1)&amp;"'"</f>
        <v>'PRO-rt7110'</v>
      </c>
      <c r="G1068">
        <f>_xlfn.XLOOKUP(Table4[[#This Row],[enz]],'[1]Sheet2 (2)'!$A:$A,'[1]Sheet2 (2)'!$B:$B,"")</f>
        <v>1</v>
      </c>
    </row>
    <row r="1069" spans="1:7" hidden="1" x14ac:dyDescent="0.2">
      <c r="A1069" t="s">
        <v>5777</v>
      </c>
      <c r="B1069">
        <v>10388.202298664601</v>
      </c>
      <c r="C1069">
        <v>0</v>
      </c>
      <c r="D1069">
        <v>0</v>
      </c>
      <c r="E1069">
        <f>Table4[[#This Row],[kapp_slack_ub]]/Table4[[#This Row],[kapp_old]]</f>
        <v>0</v>
      </c>
      <c r="F1069" t="str">
        <f>"'PRO-"&amp;_xlfn.TEXTAFTER(Table4[[#This Row],[rxn]],"-",-1)&amp;"'"</f>
        <v>'PRO-rt8149'</v>
      </c>
      <c r="G1069">
        <f>_xlfn.XLOOKUP(Table4[[#This Row],[enz]],'[1]Sheet2 (2)'!$A:$A,'[1]Sheet2 (2)'!$B:$B,"")</f>
        <v>1</v>
      </c>
    </row>
    <row r="1070" spans="1:7" hidden="1" x14ac:dyDescent="0.2">
      <c r="A1070" t="s">
        <v>5778</v>
      </c>
      <c r="B1070">
        <v>10388.202298664601</v>
      </c>
      <c r="C1070">
        <v>0</v>
      </c>
      <c r="D1070">
        <v>0</v>
      </c>
      <c r="E1070">
        <f>Table4[[#This Row],[kapp_slack_ub]]/Table4[[#This Row],[kapp_old]]</f>
        <v>0</v>
      </c>
      <c r="F1070" t="str">
        <f>"'PRO-"&amp;_xlfn.TEXTAFTER(Table4[[#This Row],[rxn]],"-",-1)&amp;"'"</f>
        <v>'PRO-rt0733_m'</v>
      </c>
      <c r="G1070">
        <f>_xlfn.XLOOKUP(Table4[[#This Row],[enz]],'[1]Sheet2 (2)'!$A:$A,'[1]Sheet2 (2)'!$B:$B,"")</f>
        <v>1</v>
      </c>
    </row>
    <row r="1071" spans="1:7" hidden="1" x14ac:dyDescent="0.2">
      <c r="A1071" t="s">
        <v>5779</v>
      </c>
      <c r="B1071">
        <v>10388.202298664601</v>
      </c>
      <c r="C1071">
        <v>0</v>
      </c>
      <c r="D1071">
        <v>0</v>
      </c>
      <c r="E1071">
        <f>Table4[[#This Row],[kapp_slack_ub]]/Table4[[#This Row],[kapp_old]]</f>
        <v>0</v>
      </c>
      <c r="F1071" t="str">
        <f>"'PRO-"&amp;_xlfn.TEXTAFTER(Table4[[#This Row],[rxn]],"-",-1)&amp;"'"</f>
        <v>'PRO-rt3939_m'</v>
      </c>
      <c r="G1071">
        <f>_xlfn.XLOOKUP(Table4[[#This Row],[enz]],'[1]Sheet2 (2)'!$A:$A,'[1]Sheet2 (2)'!$B:$B,"")</f>
        <v>1</v>
      </c>
    </row>
    <row r="1072" spans="1:7" hidden="1" x14ac:dyDescent="0.2">
      <c r="A1072" t="s">
        <v>5780</v>
      </c>
      <c r="B1072">
        <v>10388.202298664601</v>
      </c>
      <c r="C1072">
        <v>0</v>
      </c>
      <c r="D1072">
        <v>0</v>
      </c>
      <c r="E1072">
        <f>Table4[[#This Row],[kapp_slack_ub]]/Table4[[#This Row],[kapp_old]]</f>
        <v>0</v>
      </c>
      <c r="F1072" t="str">
        <f>"'PRO-"&amp;_xlfn.TEXTAFTER(Table4[[#This Row],[rxn]],"-",-1)&amp;"'"</f>
        <v>'PRO-rt1661'</v>
      </c>
      <c r="G1072">
        <f>_xlfn.XLOOKUP(Table4[[#This Row],[enz]],'[1]Sheet2 (2)'!$A:$A,'[1]Sheet2 (2)'!$B:$B,"")</f>
        <v>1</v>
      </c>
    </row>
    <row r="1073" spans="1:7" hidden="1" x14ac:dyDescent="0.2">
      <c r="A1073" t="s">
        <v>5781</v>
      </c>
      <c r="B1073">
        <v>10388.202298664601</v>
      </c>
      <c r="C1073">
        <v>0</v>
      </c>
      <c r="D1073">
        <v>0</v>
      </c>
      <c r="E1073">
        <f>Table4[[#This Row],[kapp_slack_ub]]/Table4[[#This Row],[kapp_old]]</f>
        <v>0</v>
      </c>
      <c r="F1073" t="str">
        <f>"'PRO-"&amp;_xlfn.TEXTAFTER(Table4[[#This Row],[rxn]],"-",-1)&amp;"'"</f>
        <v>'PRO-rt4416'</v>
      </c>
      <c r="G1073">
        <f>_xlfn.XLOOKUP(Table4[[#This Row],[enz]],'[1]Sheet2 (2)'!$A:$A,'[1]Sheet2 (2)'!$B:$B,"")</f>
        <v>1</v>
      </c>
    </row>
    <row r="1074" spans="1:7" hidden="1" x14ac:dyDescent="0.2">
      <c r="A1074" t="s">
        <v>5782</v>
      </c>
      <c r="B1074">
        <v>10388.202298664601</v>
      </c>
      <c r="C1074">
        <v>0</v>
      </c>
      <c r="D1074">
        <v>0</v>
      </c>
      <c r="E1074">
        <f>Table4[[#This Row],[kapp_slack_ub]]/Table4[[#This Row],[kapp_old]]</f>
        <v>0</v>
      </c>
      <c r="F1074" t="str">
        <f>"'PRO-"&amp;_xlfn.TEXTAFTER(Table4[[#This Row],[rxn]],"-",-1)&amp;"'"</f>
        <v>'PRO-rt5186'</v>
      </c>
      <c r="G1074">
        <f>_xlfn.XLOOKUP(Table4[[#This Row],[enz]],'[1]Sheet2 (2)'!$A:$A,'[1]Sheet2 (2)'!$B:$B,"")</f>
        <v>1</v>
      </c>
    </row>
    <row r="1075" spans="1:7" hidden="1" x14ac:dyDescent="0.2">
      <c r="A1075" t="s">
        <v>5783</v>
      </c>
      <c r="B1075">
        <v>10388.202298664601</v>
      </c>
      <c r="C1075">
        <v>0</v>
      </c>
      <c r="D1075">
        <v>0</v>
      </c>
      <c r="E1075">
        <f>Table4[[#This Row],[kapp_slack_ub]]/Table4[[#This Row],[kapp_old]]</f>
        <v>0</v>
      </c>
      <c r="F1075" t="str">
        <f>"'PRO-"&amp;_xlfn.TEXTAFTER(Table4[[#This Row],[rxn]],"-",-1)&amp;"'"</f>
        <v>'PRO-rt5194'</v>
      </c>
      <c r="G1075">
        <f>_xlfn.XLOOKUP(Table4[[#This Row],[enz]],'[1]Sheet2 (2)'!$A:$A,'[1]Sheet2 (2)'!$B:$B,"")</f>
        <v>1</v>
      </c>
    </row>
    <row r="1076" spans="1:7" hidden="1" x14ac:dyDescent="0.2">
      <c r="A1076" t="s">
        <v>5784</v>
      </c>
      <c r="B1076">
        <v>10388.202298664601</v>
      </c>
      <c r="C1076">
        <v>0</v>
      </c>
      <c r="D1076">
        <v>0</v>
      </c>
      <c r="E1076">
        <f>Table4[[#This Row],[kapp_slack_ub]]/Table4[[#This Row],[kapp_old]]</f>
        <v>0</v>
      </c>
      <c r="F1076" t="str">
        <f>"'PRO-"&amp;_xlfn.TEXTAFTER(Table4[[#This Row],[rxn]],"-",-1)&amp;"'"</f>
        <v>'PRO-rt5579'</v>
      </c>
      <c r="G1076">
        <f>_xlfn.XLOOKUP(Table4[[#This Row],[enz]],'[1]Sheet2 (2)'!$A:$A,'[1]Sheet2 (2)'!$B:$B,"")</f>
        <v>1</v>
      </c>
    </row>
    <row r="1077" spans="1:7" hidden="1" x14ac:dyDescent="0.2">
      <c r="A1077" t="s">
        <v>5785</v>
      </c>
      <c r="B1077">
        <v>10388.202298664601</v>
      </c>
      <c r="C1077">
        <v>0</v>
      </c>
      <c r="D1077">
        <v>0</v>
      </c>
      <c r="E1077">
        <f>Table4[[#This Row],[kapp_slack_ub]]/Table4[[#This Row],[kapp_old]]</f>
        <v>0</v>
      </c>
      <c r="F1077" t="str">
        <f>"'PRO-"&amp;_xlfn.TEXTAFTER(Table4[[#This Row],[rxn]],"-",-1)&amp;"'"</f>
        <v>'PRO-rt5740'</v>
      </c>
      <c r="G1077">
        <f>_xlfn.XLOOKUP(Table4[[#This Row],[enz]],'[1]Sheet2 (2)'!$A:$A,'[1]Sheet2 (2)'!$B:$B,"")</f>
        <v>1</v>
      </c>
    </row>
    <row r="1078" spans="1:7" hidden="1" x14ac:dyDescent="0.2">
      <c r="A1078" t="s">
        <v>5786</v>
      </c>
      <c r="B1078">
        <v>10388.202298664601</v>
      </c>
      <c r="C1078">
        <v>0</v>
      </c>
      <c r="D1078">
        <v>0</v>
      </c>
      <c r="E1078">
        <f>Table4[[#This Row],[kapp_slack_ub]]/Table4[[#This Row],[kapp_old]]</f>
        <v>0</v>
      </c>
      <c r="F1078" t="str">
        <f>"'PRO-"&amp;_xlfn.TEXTAFTER(Table4[[#This Row],[rxn]],"-",-1)&amp;"'"</f>
        <v>'PRO-rt7110'</v>
      </c>
      <c r="G1078">
        <f>_xlfn.XLOOKUP(Table4[[#This Row],[enz]],'[1]Sheet2 (2)'!$A:$A,'[1]Sheet2 (2)'!$B:$B,"")</f>
        <v>1</v>
      </c>
    </row>
    <row r="1079" spans="1:7" hidden="1" x14ac:dyDescent="0.2">
      <c r="A1079" t="s">
        <v>5787</v>
      </c>
      <c r="B1079">
        <v>10388.202298664601</v>
      </c>
      <c r="C1079">
        <v>0</v>
      </c>
      <c r="D1079">
        <v>0</v>
      </c>
      <c r="E1079">
        <f>Table4[[#This Row],[kapp_slack_ub]]/Table4[[#This Row],[kapp_old]]</f>
        <v>0</v>
      </c>
      <c r="F1079" t="str">
        <f>"'PRO-"&amp;_xlfn.TEXTAFTER(Table4[[#This Row],[rxn]],"-",-1)&amp;"'"</f>
        <v>'PRO-rt8149'</v>
      </c>
      <c r="G1079">
        <f>_xlfn.XLOOKUP(Table4[[#This Row],[enz]],'[1]Sheet2 (2)'!$A:$A,'[1]Sheet2 (2)'!$B:$B,"")</f>
        <v>1</v>
      </c>
    </row>
    <row r="1080" spans="1:7" hidden="1" x14ac:dyDescent="0.2">
      <c r="A1080" t="s">
        <v>5788</v>
      </c>
      <c r="B1080">
        <v>10388.202298664601</v>
      </c>
      <c r="C1080">
        <v>0</v>
      </c>
      <c r="D1080">
        <v>0</v>
      </c>
      <c r="E1080">
        <f>Table4[[#This Row],[kapp_slack_ub]]/Table4[[#This Row],[kapp_old]]</f>
        <v>0</v>
      </c>
      <c r="F1080" t="str">
        <f>"'PRO-"&amp;_xlfn.TEXTAFTER(Table4[[#This Row],[rxn]],"-",-1)&amp;"'"</f>
        <v>'PRO-rt0733_m'</v>
      </c>
      <c r="G1080">
        <f>_xlfn.XLOOKUP(Table4[[#This Row],[enz]],'[1]Sheet2 (2)'!$A:$A,'[1]Sheet2 (2)'!$B:$B,"")</f>
        <v>1</v>
      </c>
    </row>
    <row r="1081" spans="1:7" hidden="1" x14ac:dyDescent="0.2">
      <c r="A1081" t="s">
        <v>5789</v>
      </c>
      <c r="B1081">
        <v>10388.202298664601</v>
      </c>
      <c r="C1081">
        <v>0</v>
      </c>
      <c r="D1081">
        <v>0</v>
      </c>
      <c r="E1081">
        <f>Table4[[#This Row],[kapp_slack_ub]]/Table4[[#This Row],[kapp_old]]</f>
        <v>0</v>
      </c>
      <c r="F1081" t="str">
        <f>"'PRO-"&amp;_xlfn.TEXTAFTER(Table4[[#This Row],[rxn]],"-",-1)&amp;"'"</f>
        <v>'PRO-rt3939_m'</v>
      </c>
      <c r="G1081">
        <f>_xlfn.XLOOKUP(Table4[[#This Row],[enz]],'[1]Sheet2 (2)'!$A:$A,'[1]Sheet2 (2)'!$B:$B,"")</f>
        <v>1</v>
      </c>
    </row>
    <row r="1082" spans="1:7" hidden="1" x14ac:dyDescent="0.2">
      <c r="A1082" t="s">
        <v>5790</v>
      </c>
      <c r="B1082">
        <v>10388.202298664601</v>
      </c>
      <c r="C1082">
        <v>0</v>
      </c>
      <c r="D1082">
        <v>0</v>
      </c>
      <c r="E1082">
        <f>Table4[[#This Row],[kapp_slack_ub]]/Table4[[#This Row],[kapp_old]]</f>
        <v>0</v>
      </c>
      <c r="F1082" t="str">
        <f>"'PRO-"&amp;_xlfn.TEXTAFTER(Table4[[#This Row],[rxn]],"-",-1)&amp;"'"</f>
        <v>'PRO-rt3282'</v>
      </c>
      <c r="G1082">
        <f>_xlfn.XLOOKUP(Table4[[#This Row],[enz]],'[1]Sheet2 (2)'!$A:$A,'[1]Sheet2 (2)'!$B:$B,"")</f>
        <v>1</v>
      </c>
    </row>
    <row r="1083" spans="1:7" hidden="1" x14ac:dyDescent="0.2">
      <c r="A1083" t="s">
        <v>5791</v>
      </c>
      <c r="B1083">
        <v>10388.202298664601</v>
      </c>
      <c r="C1083">
        <v>0</v>
      </c>
      <c r="D1083">
        <v>0</v>
      </c>
      <c r="E1083">
        <f>Table4[[#This Row],[kapp_slack_ub]]/Table4[[#This Row],[kapp_old]]</f>
        <v>0</v>
      </c>
      <c r="F1083" t="str">
        <f>"'PRO-"&amp;_xlfn.TEXTAFTER(Table4[[#This Row],[rxn]],"-",-1)&amp;"'"</f>
        <v>'PRO-rt0733_c'</v>
      </c>
      <c r="G1083">
        <f>_xlfn.XLOOKUP(Table4[[#This Row],[enz]],'[1]Sheet2 (2)'!$A:$A,'[1]Sheet2 (2)'!$B:$B,"")</f>
        <v>1</v>
      </c>
    </row>
    <row r="1084" spans="1:7" hidden="1" x14ac:dyDescent="0.2">
      <c r="A1084" t="s">
        <v>5792</v>
      </c>
      <c r="B1084">
        <v>10388.202298664601</v>
      </c>
      <c r="C1084">
        <v>0</v>
      </c>
      <c r="D1084">
        <v>0</v>
      </c>
      <c r="E1084">
        <f>Table4[[#This Row],[kapp_slack_ub]]/Table4[[#This Row],[kapp_old]]</f>
        <v>0</v>
      </c>
      <c r="F1084" t="str">
        <f>"'PRO-"&amp;_xlfn.TEXTAFTER(Table4[[#This Row],[rxn]],"-",-1)&amp;"'"</f>
        <v>'PRO-rt3939_c'</v>
      </c>
      <c r="G1084">
        <f>_xlfn.XLOOKUP(Table4[[#This Row],[enz]],'[1]Sheet2 (2)'!$A:$A,'[1]Sheet2 (2)'!$B:$B,"")</f>
        <v>1</v>
      </c>
    </row>
    <row r="1085" spans="1:7" hidden="1" x14ac:dyDescent="0.2">
      <c r="A1085" t="s">
        <v>5793</v>
      </c>
      <c r="B1085">
        <v>10388.202298664601</v>
      </c>
      <c r="C1085">
        <v>0</v>
      </c>
      <c r="D1085">
        <v>0</v>
      </c>
      <c r="E1085">
        <f>Table4[[#This Row],[kapp_slack_ub]]/Table4[[#This Row],[kapp_old]]</f>
        <v>0</v>
      </c>
      <c r="F1085" t="str">
        <f>"'PRO-"&amp;_xlfn.TEXTAFTER(Table4[[#This Row],[rxn]],"-",-1)&amp;"'"</f>
        <v>'PRO-rt7070'</v>
      </c>
      <c r="G1085">
        <f>_xlfn.XLOOKUP(Table4[[#This Row],[enz]],'[1]Sheet2 (2)'!$A:$A,'[1]Sheet2 (2)'!$B:$B,"")</f>
        <v>1</v>
      </c>
    </row>
    <row r="1086" spans="1:7" hidden="1" x14ac:dyDescent="0.2">
      <c r="A1086" t="s">
        <v>5794</v>
      </c>
      <c r="B1086">
        <v>10388.202298664601</v>
      </c>
      <c r="C1086">
        <v>0</v>
      </c>
      <c r="D1086">
        <v>0</v>
      </c>
      <c r="E1086">
        <f>Table4[[#This Row],[kapp_slack_ub]]/Table4[[#This Row],[kapp_old]]</f>
        <v>0</v>
      </c>
      <c r="F1086" t="str">
        <f>"'PRO-"&amp;_xlfn.TEXTAFTER(Table4[[#This Row],[rxn]],"-",-1)&amp;"'"</f>
        <v>'PRO-rt7110'</v>
      </c>
      <c r="G1086">
        <f>_xlfn.XLOOKUP(Table4[[#This Row],[enz]],'[1]Sheet2 (2)'!$A:$A,'[1]Sheet2 (2)'!$B:$B,"")</f>
        <v>1</v>
      </c>
    </row>
    <row r="1087" spans="1:7" hidden="1" x14ac:dyDescent="0.2">
      <c r="A1087" t="s">
        <v>5795</v>
      </c>
      <c r="B1087">
        <v>10388.202298664601</v>
      </c>
      <c r="C1087">
        <v>0</v>
      </c>
      <c r="D1087">
        <v>0</v>
      </c>
      <c r="E1087">
        <f>Table4[[#This Row],[kapp_slack_ub]]/Table4[[#This Row],[kapp_old]]</f>
        <v>0</v>
      </c>
      <c r="F1087" t="str">
        <f>"'PRO-"&amp;_xlfn.TEXTAFTER(Table4[[#This Row],[rxn]],"-",-1)&amp;"'"</f>
        <v>'PRO-rt8149'</v>
      </c>
      <c r="G1087">
        <f>_xlfn.XLOOKUP(Table4[[#This Row],[enz]],'[1]Sheet2 (2)'!$A:$A,'[1]Sheet2 (2)'!$B:$B,"")</f>
        <v>1</v>
      </c>
    </row>
    <row r="1088" spans="1:7" hidden="1" x14ac:dyDescent="0.2">
      <c r="A1088" t="s">
        <v>5796</v>
      </c>
      <c r="B1088">
        <v>10388.202298664601</v>
      </c>
      <c r="C1088">
        <v>0</v>
      </c>
      <c r="D1088">
        <v>0</v>
      </c>
      <c r="E1088">
        <f>Table4[[#This Row],[kapp_slack_ub]]/Table4[[#This Row],[kapp_old]]</f>
        <v>0</v>
      </c>
      <c r="F1088" t="str">
        <f>"'PRO-"&amp;_xlfn.TEXTAFTER(Table4[[#This Row],[rxn]],"-",-1)&amp;"'"</f>
        <v>'PRO-rt0733_m'</v>
      </c>
      <c r="G1088">
        <f>_xlfn.XLOOKUP(Table4[[#This Row],[enz]],'[1]Sheet2 (2)'!$A:$A,'[1]Sheet2 (2)'!$B:$B,"")</f>
        <v>1</v>
      </c>
    </row>
    <row r="1089" spans="1:7" hidden="1" x14ac:dyDescent="0.2">
      <c r="A1089" t="s">
        <v>5797</v>
      </c>
      <c r="B1089">
        <v>10388.202298664601</v>
      </c>
      <c r="C1089">
        <v>0</v>
      </c>
      <c r="D1089">
        <v>0</v>
      </c>
      <c r="E1089">
        <f>Table4[[#This Row],[kapp_slack_ub]]/Table4[[#This Row],[kapp_old]]</f>
        <v>0</v>
      </c>
      <c r="F1089" t="str">
        <f>"'PRO-"&amp;_xlfn.TEXTAFTER(Table4[[#This Row],[rxn]],"-",-1)&amp;"'"</f>
        <v>'PRO-rt3939_m'</v>
      </c>
      <c r="G1089">
        <f>_xlfn.XLOOKUP(Table4[[#This Row],[enz]],'[1]Sheet2 (2)'!$A:$A,'[1]Sheet2 (2)'!$B:$B,"")</f>
        <v>1</v>
      </c>
    </row>
    <row r="1090" spans="1:7" hidden="1" x14ac:dyDescent="0.2">
      <c r="A1090" t="s">
        <v>5798</v>
      </c>
      <c r="B1090">
        <v>10388.202298664601</v>
      </c>
      <c r="C1090">
        <v>0</v>
      </c>
      <c r="D1090">
        <v>0</v>
      </c>
      <c r="E1090">
        <f>Table4[[#This Row],[kapp_slack_ub]]/Table4[[#This Row],[kapp_old]]</f>
        <v>0</v>
      </c>
      <c r="F1090" t="str">
        <f>"'PRO-"&amp;_xlfn.TEXTAFTER(Table4[[#This Row],[rxn]],"-",-1)&amp;"'"</f>
        <v>'PRO-rt2756_m'</v>
      </c>
      <c r="G1090">
        <f>_xlfn.XLOOKUP(Table4[[#This Row],[enz]],'[1]Sheet2 (2)'!$A:$A,'[1]Sheet2 (2)'!$B:$B,"")</f>
        <v>1</v>
      </c>
    </row>
    <row r="1091" spans="1:7" hidden="1" x14ac:dyDescent="0.2">
      <c r="A1091" t="s">
        <v>5799</v>
      </c>
      <c r="B1091">
        <v>10388.202298664601</v>
      </c>
      <c r="C1091">
        <v>0</v>
      </c>
      <c r="D1091">
        <v>0</v>
      </c>
      <c r="E1091">
        <f>Table4[[#This Row],[kapp_slack_ub]]/Table4[[#This Row],[kapp_old]]</f>
        <v>0</v>
      </c>
      <c r="F1091" t="str">
        <f>"'PRO-"&amp;_xlfn.TEXTAFTER(Table4[[#This Row],[rxn]],"-",-1)&amp;"'"</f>
        <v>'PRO-rt7041'</v>
      </c>
      <c r="G1091">
        <f>_xlfn.XLOOKUP(Table4[[#This Row],[enz]],'[1]Sheet2 (2)'!$A:$A,'[1]Sheet2 (2)'!$B:$B,"")</f>
        <v>1</v>
      </c>
    </row>
    <row r="1092" spans="1:7" hidden="1" x14ac:dyDescent="0.2">
      <c r="A1092" t="s">
        <v>5800</v>
      </c>
      <c r="B1092">
        <v>10388.202298664601</v>
      </c>
      <c r="C1092">
        <v>0</v>
      </c>
      <c r="D1092">
        <v>0</v>
      </c>
      <c r="E1092">
        <f>Table4[[#This Row],[kapp_slack_ub]]/Table4[[#This Row],[kapp_old]]</f>
        <v>0</v>
      </c>
      <c r="F1092" t="str">
        <f>"'PRO-"&amp;_xlfn.TEXTAFTER(Table4[[#This Row],[rxn]],"-",-1)&amp;"'"</f>
        <v>'PRO-rt2756_m'</v>
      </c>
      <c r="G1092">
        <f>_xlfn.XLOOKUP(Table4[[#This Row],[enz]],'[1]Sheet2 (2)'!$A:$A,'[1]Sheet2 (2)'!$B:$B,"")</f>
        <v>1</v>
      </c>
    </row>
    <row r="1093" spans="1:7" hidden="1" x14ac:dyDescent="0.2">
      <c r="A1093" t="s">
        <v>5801</v>
      </c>
      <c r="B1093">
        <v>10388.202298664601</v>
      </c>
      <c r="C1093">
        <v>0</v>
      </c>
      <c r="D1093">
        <v>0</v>
      </c>
      <c r="E1093">
        <f>Table4[[#This Row],[kapp_slack_ub]]/Table4[[#This Row],[kapp_old]]</f>
        <v>0</v>
      </c>
      <c r="F1093" t="str">
        <f>"'PRO-"&amp;_xlfn.TEXTAFTER(Table4[[#This Row],[rxn]],"-",-1)&amp;"'"</f>
        <v>'PRO-rt3674_m'</v>
      </c>
      <c r="G1093">
        <f>_xlfn.XLOOKUP(Table4[[#This Row],[enz]],'[1]Sheet2 (2)'!$A:$A,'[1]Sheet2 (2)'!$B:$B,"")</f>
        <v>1</v>
      </c>
    </row>
    <row r="1094" spans="1:7" hidden="1" x14ac:dyDescent="0.2">
      <c r="A1094" t="s">
        <v>5802</v>
      </c>
      <c r="B1094">
        <v>10388.202298664601</v>
      </c>
      <c r="C1094">
        <v>0</v>
      </c>
      <c r="D1094">
        <v>0</v>
      </c>
      <c r="E1094">
        <f>Table4[[#This Row],[kapp_slack_ub]]/Table4[[#This Row],[kapp_old]]</f>
        <v>0</v>
      </c>
      <c r="F1094" t="str">
        <f>"'PRO-"&amp;_xlfn.TEXTAFTER(Table4[[#This Row],[rxn]],"-",-1)&amp;"'"</f>
        <v>'PRO-rt2756_c'</v>
      </c>
      <c r="G1094">
        <f>_xlfn.XLOOKUP(Table4[[#This Row],[enz]],'[1]Sheet2 (2)'!$A:$A,'[1]Sheet2 (2)'!$B:$B,"")</f>
        <v>1</v>
      </c>
    </row>
    <row r="1095" spans="1:7" hidden="1" x14ac:dyDescent="0.2">
      <c r="A1095" t="s">
        <v>5803</v>
      </c>
      <c r="B1095">
        <v>10388.202298664601</v>
      </c>
      <c r="C1095">
        <v>0</v>
      </c>
      <c r="D1095">
        <v>0</v>
      </c>
      <c r="E1095">
        <f>Table4[[#This Row],[kapp_slack_ub]]/Table4[[#This Row],[kapp_old]]</f>
        <v>0</v>
      </c>
      <c r="F1095" t="str">
        <f>"'PRO-"&amp;_xlfn.TEXTAFTER(Table4[[#This Row],[rxn]],"-",-1)&amp;"'"</f>
        <v>'PRO-rt7955_c'</v>
      </c>
      <c r="G1095">
        <f>_xlfn.XLOOKUP(Table4[[#This Row],[enz]],'[1]Sheet2 (2)'!$A:$A,'[1]Sheet2 (2)'!$B:$B,"")</f>
        <v>1</v>
      </c>
    </row>
    <row r="1096" spans="1:7" hidden="1" x14ac:dyDescent="0.2">
      <c r="A1096" t="s">
        <v>5804</v>
      </c>
      <c r="B1096">
        <v>10388.202298664601</v>
      </c>
      <c r="C1096">
        <v>0</v>
      </c>
      <c r="D1096">
        <v>0</v>
      </c>
      <c r="E1096">
        <f>Table4[[#This Row],[kapp_slack_ub]]/Table4[[#This Row],[kapp_old]]</f>
        <v>0</v>
      </c>
      <c r="F1096" t="str">
        <f>"'PRO-"&amp;_xlfn.TEXTAFTER(Table4[[#This Row],[rxn]],"-",-1)&amp;"'"</f>
        <v>'PRO-rt2756_c'</v>
      </c>
      <c r="G1096">
        <f>_xlfn.XLOOKUP(Table4[[#This Row],[enz]],'[1]Sheet2 (2)'!$A:$A,'[1]Sheet2 (2)'!$B:$B,"")</f>
        <v>1</v>
      </c>
    </row>
    <row r="1097" spans="1:7" hidden="1" x14ac:dyDescent="0.2">
      <c r="A1097" t="s">
        <v>5805</v>
      </c>
      <c r="B1097">
        <v>10388.202298664601</v>
      </c>
      <c r="C1097">
        <v>0</v>
      </c>
      <c r="D1097">
        <v>0</v>
      </c>
      <c r="E1097">
        <f>Table4[[#This Row],[kapp_slack_ub]]/Table4[[#This Row],[kapp_old]]</f>
        <v>0</v>
      </c>
      <c r="F1097" t="str">
        <f>"'PRO-"&amp;_xlfn.TEXTAFTER(Table4[[#This Row],[rxn]],"-",-1)&amp;"'"</f>
        <v>'PRO-rt2756_c'</v>
      </c>
      <c r="G1097">
        <f>_xlfn.XLOOKUP(Table4[[#This Row],[enz]],'[1]Sheet2 (2)'!$A:$A,'[1]Sheet2 (2)'!$B:$B,"")</f>
        <v>1</v>
      </c>
    </row>
    <row r="1098" spans="1:7" hidden="1" x14ac:dyDescent="0.2">
      <c r="A1098" t="s">
        <v>5806</v>
      </c>
      <c r="B1098">
        <v>10388.202298664601</v>
      </c>
      <c r="C1098">
        <v>0</v>
      </c>
      <c r="D1098">
        <v>0</v>
      </c>
      <c r="E1098">
        <f>Table4[[#This Row],[kapp_slack_ub]]/Table4[[#This Row],[kapp_old]]</f>
        <v>0</v>
      </c>
      <c r="F1098" t="str">
        <f>"'PRO-"&amp;_xlfn.TEXTAFTER(Table4[[#This Row],[rxn]],"-",-1)&amp;"'"</f>
        <v>'PRO-rt3674_c'</v>
      </c>
      <c r="G1098">
        <f>_xlfn.XLOOKUP(Table4[[#This Row],[enz]],'[1]Sheet2 (2)'!$A:$A,'[1]Sheet2 (2)'!$B:$B,"")</f>
        <v>1</v>
      </c>
    </row>
    <row r="1099" spans="1:7" hidden="1" x14ac:dyDescent="0.2">
      <c r="A1099" t="s">
        <v>5807</v>
      </c>
      <c r="B1099">
        <v>10388.202298664601</v>
      </c>
      <c r="C1099">
        <v>0</v>
      </c>
      <c r="D1099">
        <v>0</v>
      </c>
      <c r="E1099">
        <f>Table4[[#This Row],[kapp_slack_ub]]/Table4[[#This Row],[kapp_old]]</f>
        <v>0</v>
      </c>
      <c r="F1099" t="str">
        <f>"'PRO-"&amp;_xlfn.TEXTAFTER(Table4[[#This Row],[rxn]],"-",-1)&amp;"'"</f>
        <v>'PRO-rt3516'</v>
      </c>
      <c r="G1099">
        <f>_xlfn.XLOOKUP(Table4[[#This Row],[enz]],'[1]Sheet2 (2)'!$A:$A,'[1]Sheet2 (2)'!$B:$B,"")</f>
        <v>1</v>
      </c>
    </row>
    <row r="1100" spans="1:7" hidden="1" x14ac:dyDescent="0.2">
      <c r="A1100" t="s">
        <v>5808</v>
      </c>
      <c r="B1100">
        <v>10388.202298664601</v>
      </c>
      <c r="C1100">
        <v>0</v>
      </c>
      <c r="D1100">
        <v>0</v>
      </c>
      <c r="E1100">
        <f>Table4[[#This Row],[kapp_slack_ub]]/Table4[[#This Row],[kapp_old]]</f>
        <v>0</v>
      </c>
      <c r="F1100" t="str">
        <f>"'PRO-"&amp;_xlfn.TEXTAFTER(Table4[[#This Row],[rxn]],"-",-1)&amp;"'"</f>
        <v>'PRO-rt3516'</v>
      </c>
      <c r="G1100">
        <f>_xlfn.XLOOKUP(Table4[[#This Row],[enz]],'[1]Sheet2 (2)'!$A:$A,'[1]Sheet2 (2)'!$B:$B,"")</f>
        <v>1</v>
      </c>
    </row>
    <row r="1101" spans="1:7" hidden="1" x14ac:dyDescent="0.2">
      <c r="A1101" t="s">
        <v>5809</v>
      </c>
      <c r="B1101">
        <v>10388.202298664601</v>
      </c>
      <c r="C1101">
        <v>0</v>
      </c>
      <c r="D1101">
        <v>0</v>
      </c>
      <c r="E1101">
        <f>Table4[[#This Row],[kapp_slack_ub]]/Table4[[#This Row],[kapp_old]]</f>
        <v>0</v>
      </c>
      <c r="F1101" t="str">
        <f>"'PRO-"&amp;_xlfn.TEXTAFTER(Table4[[#This Row],[rxn]],"-",-1)&amp;"'"</f>
        <v>'PRO-rt4534'</v>
      </c>
      <c r="G1101">
        <f>_xlfn.XLOOKUP(Table4[[#This Row],[enz]],'[1]Sheet2 (2)'!$A:$A,'[1]Sheet2 (2)'!$B:$B,"")</f>
        <v>1</v>
      </c>
    </row>
    <row r="1102" spans="1:7" hidden="1" x14ac:dyDescent="0.2">
      <c r="A1102" t="s">
        <v>5810</v>
      </c>
      <c r="B1102">
        <v>10388.202298664601</v>
      </c>
      <c r="C1102">
        <v>0</v>
      </c>
      <c r="D1102">
        <v>0</v>
      </c>
      <c r="E1102">
        <f>Table4[[#This Row],[kapp_slack_ub]]/Table4[[#This Row],[kapp_old]]</f>
        <v>0</v>
      </c>
      <c r="F1102" t="str">
        <f>"'PRO-"&amp;_xlfn.TEXTAFTER(Table4[[#This Row],[rxn]],"-",-1)&amp;"'"</f>
        <v>'PRO-rt6702'</v>
      </c>
      <c r="G1102">
        <f>_xlfn.XLOOKUP(Table4[[#This Row],[enz]],'[1]Sheet2 (2)'!$A:$A,'[1]Sheet2 (2)'!$B:$B,"")</f>
        <v>1</v>
      </c>
    </row>
    <row r="1103" spans="1:7" hidden="1" x14ac:dyDescent="0.2">
      <c r="A1103" t="s">
        <v>5811</v>
      </c>
      <c r="B1103">
        <v>10388.202298664601</v>
      </c>
      <c r="C1103">
        <v>0</v>
      </c>
      <c r="D1103">
        <v>0</v>
      </c>
      <c r="E1103">
        <f>Table4[[#This Row],[kapp_slack_ub]]/Table4[[#This Row],[kapp_old]]</f>
        <v>0</v>
      </c>
      <c r="F1103" t="str">
        <f>"'PRO-"&amp;_xlfn.TEXTAFTER(Table4[[#This Row],[rxn]],"-",-1)&amp;"'"</f>
        <v>'PRO-rt0958'</v>
      </c>
      <c r="G1103">
        <f>_xlfn.XLOOKUP(Table4[[#This Row],[enz]],'[1]Sheet2 (2)'!$A:$A,'[1]Sheet2 (2)'!$B:$B,"")</f>
        <v>1</v>
      </c>
    </row>
    <row r="1104" spans="1:7" hidden="1" x14ac:dyDescent="0.2">
      <c r="A1104" t="s">
        <v>5812</v>
      </c>
      <c r="B1104">
        <v>10388.202298664601</v>
      </c>
      <c r="C1104">
        <v>0</v>
      </c>
      <c r="D1104">
        <v>0</v>
      </c>
      <c r="E1104">
        <f>Table4[[#This Row],[kapp_slack_ub]]/Table4[[#This Row],[kapp_old]]</f>
        <v>0</v>
      </c>
      <c r="F1104" t="str">
        <f>"'PRO-"&amp;_xlfn.TEXTAFTER(Table4[[#This Row],[rxn]],"-",-1)&amp;"'"</f>
        <v>'PRO-rt4363'</v>
      </c>
      <c r="G1104">
        <f>_xlfn.XLOOKUP(Table4[[#This Row],[enz]],'[1]Sheet2 (2)'!$A:$A,'[1]Sheet2 (2)'!$B:$B,"")</f>
        <v>1</v>
      </c>
    </row>
    <row r="1105" spans="1:7" hidden="1" x14ac:dyDescent="0.2">
      <c r="A1105" t="s">
        <v>5813</v>
      </c>
      <c r="B1105">
        <v>10388.202298664601</v>
      </c>
      <c r="C1105">
        <v>0</v>
      </c>
      <c r="D1105">
        <v>0</v>
      </c>
      <c r="E1105">
        <f>Table4[[#This Row],[kapp_slack_ub]]/Table4[[#This Row],[kapp_old]]</f>
        <v>0</v>
      </c>
      <c r="F1105" t="str">
        <f>"'PRO-"&amp;_xlfn.TEXTAFTER(Table4[[#This Row],[rxn]],"-",-1)&amp;"'"</f>
        <v>'PRO-rt4363'</v>
      </c>
      <c r="G1105">
        <f>_xlfn.XLOOKUP(Table4[[#This Row],[enz]],'[1]Sheet2 (2)'!$A:$A,'[1]Sheet2 (2)'!$B:$B,"")</f>
        <v>1</v>
      </c>
    </row>
    <row r="1106" spans="1:7" hidden="1" x14ac:dyDescent="0.2">
      <c r="A1106" t="s">
        <v>5814</v>
      </c>
      <c r="B1106">
        <v>10388.202298664601</v>
      </c>
      <c r="C1106">
        <v>0</v>
      </c>
      <c r="D1106">
        <v>0</v>
      </c>
      <c r="E1106">
        <f>Table4[[#This Row],[kapp_slack_ub]]/Table4[[#This Row],[kapp_old]]</f>
        <v>0</v>
      </c>
      <c r="F1106" t="str">
        <f>"'PRO-"&amp;_xlfn.TEXTAFTER(Table4[[#This Row],[rxn]],"-",-1)&amp;"'"</f>
        <v>'PRO-UNKNOWN'</v>
      </c>
      <c r="G1106" t="str">
        <f>_xlfn.XLOOKUP(Table4[[#This Row],[enz]],'[1]Sheet2 (2)'!$A:$A,'[1]Sheet2 (2)'!$B:$B,"")</f>
        <v/>
      </c>
    </row>
    <row r="1107" spans="1:7" hidden="1" x14ac:dyDescent="0.2">
      <c r="A1107" t="s">
        <v>5815</v>
      </c>
      <c r="B1107">
        <v>10388.202298664601</v>
      </c>
      <c r="C1107">
        <v>0</v>
      </c>
      <c r="D1107">
        <v>0</v>
      </c>
      <c r="E1107">
        <f>Table4[[#This Row],[kapp_slack_ub]]/Table4[[#This Row],[kapp_old]]</f>
        <v>0</v>
      </c>
      <c r="F1107" t="str">
        <f>"'PRO-"&amp;_xlfn.TEXTAFTER(Table4[[#This Row],[rxn]],"-",-1)&amp;"'"</f>
        <v>'PRO-UNKNOWN'</v>
      </c>
      <c r="G1107" t="str">
        <f>_xlfn.XLOOKUP(Table4[[#This Row],[enz]],'[1]Sheet2 (2)'!$A:$A,'[1]Sheet2 (2)'!$B:$B,"")</f>
        <v/>
      </c>
    </row>
    <row r="1108" spans="1:7" hidden="1" x14ac:dyDescent="0.2">
      <c r="A1108" t="s">
        <v>5816</v>
      </c>
      <c r="B1108">
        <v>10388.202298664601</v>
      </c>
      <c r="C1108">
        <v>0</v>
      </c>
      <c r="D1108">
        <v>0</v>
      </c>
      <c r="E1108">
        <f>Table4[[#This Row],[kapp_slack_ub]]/Table4[[#This Row],[kapp_old]]</f>
        <v>0</v>
      </c>
      <c r="F1108" t="str">
        <f>"'PRO-"&amp;_xlfn.TEXTAFTER(Table4[[#This Row],[rxn]],"-",-1)&amp;"'"</f>
        <v>'PRO-rt3664'</v>
      </c>
      <c r="G1108">
        <f>_xlfn.XLOOKUP(Table4[[#This Row],[enz]],'[1]Sheet2 (2)'!$A:$A,'[1]Sheet2 (2)'!$B:$B,"")</f>
        <v>1</v>
      </c>
    </row>
    <row r="1109" spans="1:7" hidden="1" x14ac:dyDescent="0.2">
      <c r="A1109" t="s">
        <v>2889</v>
      </c>
      <c r="B1109">
        <v>10388.202298664601</v>
      </c>
      <c r="C1109">
        <v>0</v>
      </c>
      <c r="D1109">
        <v>0</v>
      </c>
      <c r="E1109">
        <f>Table4[[#This Row],[kapp_slack_ub]]/Table4[[#This Row],[kapp_old]]</f>
        <v>0</v>
      </c>
      <c r="F1109" t="str">
        <f>"'PRO-"&amp;_xlfn.TEXTAFTER(Table4[[#This Row],[rxn]],"-",-1)&amp;"'"</f>
        <v>'PRO-rt3664'</v>
      </c>
      <c r="G1109">
        <f>_xlfn.XLOOKUP(Table4[[#This Row],[enz]],'[1]Sheet2 (2)'!$A:$A,'[1]Sheet2 (2)'!$B:$B,"")</f>
        <v>1</v>
      </c>
    </row>
    <row r="1110" spans="1:7" hidden="1" x14ac:dyDescent="0.2">
      <c r="A1110" t="s">
        <v>2890</v>
      </c>
      <c r="B1110">
        <v>10388.202298664601</v>
      </c>
      <c r="C1110">
        <v>0</v>
      </c>
      <c r="D1110">
        <v>0</v>
      </c>
      <c r="E1110">
        <f>Table4[[#This Row],[kapp_slack_ub]]/Table4[[#This Row],[kapp_old]]</f>
        <v>0</v>
      </c>
      <c r="F1110" t="str">
        <f>"'PRO-"&amp;_xlfn.TEXTAFTER(Table4[[#This Row],[rxn]],"-",-1)&amp;"'"</f>
        <v>'PRO-SPONT'</v>
      </c>
      <c r="G1110" t="str">
        <f>_xlfn.XLOOKUP(Table4[[#This Row],[enz]],'[1]Sheet2 (2)'!$A:$A,'[1]Sheet2 (2)'!$B:$B,"")</f>
        <v/>
      </c>
    </row>
    <row r="1111" spans="1:7" hidden="1" x14ac:dyDescent="0.2">
      <c r="A1111" t="s">
        <v>5817</v>
      </c>
      <c r="B1111">
        <v>10388.202298664601</v>
      </c>
      <c r="C1111">
        <v>0</v>
      </c>
      <c r="D1111">
        <v>0</v>
      </c>
      <c r="E1111">
        <f>Table4[[#This Row],[kapp_slack_ub]]/Table4[[#This Row],[kapp_old]]</f>
        <v>0</v>
      </c>
      <c r="F1111" t="str">
        <f>"'PRO-"&amp;_xlfn.TEXTAFTER(Table4[[#This Row],[rxn]],"-",-1)&amp;"'"</f>
        <v>'PRO-SPONT'</v>
      </c>
      <c r="G1111" t="str">
        <f>_xlfn.XLOOKUP(Table4[[#This Row],[enz]],'[1]Sheet2 (2)'!$A:$A,'[1]Sheet2 (2)'!$B:$B,"")</f>
        <v/>
      </c>
    </row>
    <row r="1112" spans="1:7" hidden="1" x14ac:dyDescent="0.2">
      <c r="A1112" t="s">
        <v>5818</v>
      </c>
      <c r="B1112">
        <v>10388.202298664601</v>
      </c>
      <c r="C1112">
        <v>0</v>
      </c>
      <c r="D1112">
        <v>0</v>
      </c>
      <c r="E1112">
        <f>Table4[[#This Row],[kapp_slack_ub]]/Table4[[#This Row],[kapp_old]]</f>
        <v>0</v>
      </c>
      <c r="F1112" t="str">
        <f>"'PRO-"&amp;_xlfn.TEXTAFTER(Table4[[#This Row],[rxn]],"-",-1)&amp;"'"</f>
        <v>'PRO-rt1908'</v>
      </c>
      <c r="G1112">
        <f>_xlfn.XLOOKUP(Table4[[#This Row],[enz]],'[1]Sheet2 (2)'!$A:$A,'[1]Sheet2 (2)'!$B:$B,"")</f>
        <v>1</v>
      </c>
    </row>
    <row r="1113" spans="1:7" hidden="1" x14ac:dyDescent="0.2">
      <c r="A1113" t="s">
        <v>5819</v>
      </c>
      <c r="B1113">
        <v>10388.202298664601</v>
      </c>
      <c r="C1113">
        <v>0</v>
      </c>
      <c r="D1113">
        <v>0</v>
      </c>
      <c r="E1113">
        <f>Table4[[#This Row],[kapp_slack_ub]]/Table4[[#This Row],[kapp_old]]</f>
        <v>0</v>
      </c>
      <c r="F1113" t="str">
        <f>"'PRO-"&amp;_xlfn.TEXTAFTER(Table4[[#This Row],[rxn]],"-",-1)&amp;"'"</f>
        <v>'PRO-rt3257_c'</v>
      </c>
      <c r="G1113">
        <f>_xlfn.XLOOKUP(Table4[[#This Row],[enz]],'[1]Sheet2 (2)'!$A:$A,'[1]Sheet2 (2)'!$B:$B,"")</f>
        <v>1</v>
      </c>
    </row>
    <row r="1114" spans="1:7" hidden="1" x14ac:dyDescent="0.2">
      <c r="A1114" t="s">
        <v>5820</v>
      </c>
      <c r="B1114">
        <v>10388.202298664601</v>
      </c>
      <c r="C1114">
        <v>0</v>
      </c>
      <c r="D1114">
        <v>0</v>
      </c>
      <c r="E1114">
        <f>Table4[[#This Row],[kapp_slack_ub]]/Table4[[#This Row],[kapp_old]]</f>
        <v>0</v>
      </c>
      <c r="F1114" t="str">
        <f>"'PRO-"&amp;_xlfn.TEXTAFTER(Table4[[#This Row],[rxn]],"-",-1)&amp;"'"</f>
        <v>'PRO-rt7777'</v>
      </c>
      <c r="G1114">
        <f>_xlfn.XLOOKUP(Table4[[#This Row],[enz]],'[1]Sheet2 (2)'!$A:$A,'[1]Sheet2 (2)'!$B:$B,"")</f>
        <v>1</v>
      </c>
    </row>
    <row r="1115" spans="1:7" hidden="1" x14ac:dyDescent="0.2">
      <c r="A1115" t="s">
        <v>5821</v>
      </c>
      <c r="B1115">
        <v>10388.202298664601</v>
      </c>
      <c r="C1115">
        <v>0</v>
      </c>
      <c r="D1115">
        <v>0</v>
      </c>
      <c r="E1115">
        <f>Table4[[#This Row],[kapp_slack_ub]]/Table4[[#This Row],[kapp_old]]</f>
        <v>0</v>
      </c>
      <c r="F1115" t="str">
        <f>"'PRO-"&amp;_xlfn.TEXTAFTER(Table4[[#This Row],[rxn]],"-",-1)&amp;"'"</f>
        <v>'PRO-rt3101'</v>
      </c>
      <c r="G1115">
        <f>_xlfn.XLOOKUP(Table4[[#This Row],[enz]],'[1]Sheet2 (2)'!$A:$A,'[1]Sheet2 (2)'!$B:$B,"")</f>
        <v>1</v>
      </c>
    </row>
    <row r="1116" spans="1:7" hidden="1" x14ac:dyDescent="0.2">
      <c r="A1116" t="s">
        <v>5822</v>
      </c>
      <c r="B1116">
        <v>10388.202298664601</v>
      </c>
      <c r="C1116">
        <v>0</v>
      </c>
      <c r="D1116">
        <v>0</v>
      </c>
      <c r="E1116">
        <f>Table4[[#This Row],[kapp_slack_ub]]/Table4[[#This Row],[kapp_old]]</f>
        <v>0</v>
      </c>
      <c r="F1116" t="str">
        <f>"'PRO-"&amp;_xlfn.TEXTAFTER(Table4[[#This Row],[rxn]],"-",-1)&amp;"'"</f>
        <v>'PRO-SPONT'</v>
      </c>
      <c r="G1116" t="str">
        <f>_xlfn.XLOOKUP(Table4[[#This Row],[enz]],'[1]Sheet2 (2)'!$A:$A,'[1]Sheet2 (2)'!$B:$B,"")</f>
        <v/>
      </c>
    </row>
    <row r="1117" spans="1:7" hidden="1" x14ac:dyDescent="0.2">
      <c r="A1117" t="s">
        <v>2891</v>
      </c>
      <c r="B1117">
        <v>10388.202298664601</v>
      </c>
      <c r="C1117">
        <v>0</v>
      </c>
      <c r="D1117">
        <v>0</v>
      </c>
      <c r="E1117">
        <f>Table4[[#This Row],[kapp_slack_ub]]/Table4[[#This Row],[kapp_old]]</f>
        <v>0</v>
      </c>
      <c r="F1117" t="str">
        <f>"'PRO-"&amp;_xlfn.TEXTAFTER(Table4[[#This Row],[rxn]],"-",-1)&amp;"'"</f>
        <v>'PRO-SPONT'</v>
      </c>
      <c r="G1117" t="str">
        <f>_xlfn.XLOOKUP(Table4[[#This Row],[enz]],'[1]Sheet2 (2)'!$A:$A,'[1]Sheet2 (2)'!$B:$B,"")</f>
        <v/>
      </c>
    </row>
    <row r="1118" spans="1:7" hidden="1" x14ac:dyDescent="0.2">
      <c r="A1118" t="s">
        <v>5823</v>
      </c>
      <c r="B1118">
        <v>10388.202298664601</v>
      </c>
      <c r="C1118">
        <v>0</v>
      </c>
      <c r="D1118">
        <v>0</v>
      </c>
      <c r="E1118">
        <f>Table4[[#This Row],[kapp_slack_ub]]/Table4[[#This Row],[kapp_old]]</f>
        <v>0</v>
      </c>
      <c r="F1118" t="str">
        <f>"'PRO-"&amp;_xlfn.TEXTAFTER(Table4[[#This Row],[rxn]],"-",-1)&amp;"'"</f>
        <v>'PRO-SPONT'</v>
      </c>
      <c r="G1118" t="str">
        <f>_xlfn.XLOOKUP(Table4[[#This Row],[enz]],'[1]Sheet2 (2)'!$A:$A,'[1]Sheet2 (2)'!$B:$B,"")</f>
        <v/>
      </c>
    </row>
    <row r="1119" spans="1:7" hidden="1" x14ac:dyDescent="0.2">
      <c r="A1119" t="s">
        <v>5824</v>
      </c>
      <c r="B1119">
        <v>10388.202298664601</v>
      </c>
      <c r="C1119">
        <v>0</v>
      </c>
      <c r="D1119">
        <v>0</v>
      </c>
      <c r="E1119">
        <f>Table4[[#This Row],[kapp_slack_ub]]/Table4[[#This Row],[kapp_old]]</f>
        <v>0</v>
      </c>
      <c r="F1119" t="str">
        <f>"'PRO-"&amp;_xlfn.TEXTAFTER(Table4[[#This Row],[rxn]],"-",-1)&amp;"'"</f>
        <v>'PRO-SPONT'</v>
      </c>
      <c r="G1119" t="str">
        <f>_xlfn.XLOOKUP(Table4[[#This Row],[enz]],'[1]Sheet2 (2)'!$A:$A,'[1]Sheet2 (2)'!$B:$B,"")</f>
        <v/>
      </c>
    </row>
    <row r="1120" spans="1:7" hidden="1" x14ac:dyDescent="0.2">
      <c r="A1120" t="s">
        <v>5825</v>
      </c>
      <c r="B1120">
        <v>10388.202298664601</v>
      </c>
      <c r="C1120">
        <v>0</v>
      </c>
      <c r="D1120">
        <v>0</v>
      </c>
      <c r="E1120">
        <f>Table4[[#This Row],[kapp_slack_ub]]/Table4[[#This Row],[kapp_old]]</f>
        <v>0</v>
      </c>
      <c r="F1120" t="str">
        <f>"'PRO-"&amp;_xlfn.TEXTAFTER(Table4[[#This Row],[rxn]],"-",-1)&amp;"'"</f>
        <v>'PRO-SPONT'</v>
      </c>
      <c r="G1120" t="str">
        <f>_xlfn.XLOOKUP(Table4[[#This Row],[enz]],'[1]Sheet2 (2)'!$A:$A,'[1]Sheet2 (2)'!$B:$B,"")</f>
        <v/>
      </c>
    </row>
    <row r="1121" spans="1:7" hidden="1" x14ac:dyDescent="0.2">
      <c r="A1121" t="s">
        <v>2892</v>
      </c>
      <c r="B1121">
        <v>10388.202298664601</v>
      </c>
      <c r="C1121">
        <v>0</v>
      </c>
      <c r="D1121">
        <v>0</v>
      </c>
      <c r="E1121">
        <f>Table4[[#This Row],[kapp_slack_ub]]/Table4[[#This Row],[kapp_old]]</f>
        <v>0</v>
      </c>
      <c r="F1121" t="str">
        <f>"'PRO-"&amp;_xlfn.TEXTAFTER(Table4[[#This Row],[rxn]],"-",-1)&amp;"'"</f>
        <v>'PRO-SPONT'</v>
      </c>
      <c r="G1121" t="str">
        <f>_xlfn.XLOOKUP(Table4[[#This Row],[enz]],'[1]Sheet2 (2)'!$A:$A,'[1]Sheet2 (2)'!$B:$B,"")</f>
        <v/>
      </c>
    </row>
    <row r="1122" spans="1:7" hidden="1" x14ac:dyDescent="0.2">
      <c r="A1122" t="s">
        <v>5826</v>
      </c>
      <c r="B1122">
        <v>10388.202298664601</v>
      </c>
      <c r="C1122">
        <v>0</v>
      </c>
      <c r="D1122">
        <v>0</v>
      </c>
      <c r="E1122">
        <f>Table4[[#This Row],[kapp_slack_ub]]/Table4[[#This Row],[kapp_old]]</f>
        <v>0</v>
      </c>
      <c r="F1122" t="str">
        <f>"'PRO-"&amp;_xlfn.TEXTAFTER(Table4[[#This Row],[rxn]],"-",-1)&amp;"'"</f>
        <v>'PRO-rt2062_c'</v>
      </c>
      <c r="G1122">
        <f>_xlfn.XLOOKUP(Table4[[#This Row],[enz]],'[1]Sheet2 (2)'!$A:$A,'[1]Sheet2 (2)'!$B:$B,"")</f>
        <v>1</v>
      </c>
    </row>
    <row r="1123" spans="1:7" hidden="1" x14ac:dyDescent="0.2">
      <c r="A1123" t="s">
        <v>5827</v>
      </c>
      <c r="B1123">
        <v>10388.202298664601</v>
      </c>
      <c r="C1123">
        <v>0</v>
      </c>
      <c r="D1123">
        <v>0</v>
      </c>
      <c r="E1123">
        <f>Table4[[#This Row],[kapp_slack_ub]]/Table4[[#This Row],[kapp_old]]</f>
        <v>0</v>
      </c>
      <c r="F1123" t="str">
        <f>"'PRO-"&amp;_xlfn.TEXTAFTER(Table4[[#This Row],[rxn]],"-",-1)&amp;"'"</f>
        <v>'PRO-rt7589'</v>
      </c>
      <c r="G1123">
        <f>_xlfn.XLOOKUP(Table4[[#This Row],[enz]],'[1]Sheet2 (2)'!$A:$A,'[1]Sheet2 (2)'!$B:$B,"")</f>
        <v>1</v>
      </c>
    </row>
    <row r="1124" spans="1:7" hidden="1" x14ac:dyDescent="0.2">
      <c r="A1124" t="s">
        <v>5828</v>
      </c>
      <c r="B1124">
        <v>10388.202298664601</v>
      </c>
      <c r="C1124">
        <v>0</v>
      </c>
      <c r="D1124">
        <v>0</v>
      </c>
      <c r="E1124">
        <f>Table4[[#This Row],[kapp_slack_ub]]/Table4[[#This Row],[kapp_old]]</f>
        <v>0</v>
      </c>
      <c r="F1124" t="str">
        <f>"'PRO-"&amp;_xlfn.TEXTAFTER(Table4[[#This Row],[rxn]],"-",-1)&amp;"'"</f>
        <v>'PRO-rt2062_n'</v>
      </c>
      <c r="G1124">
        <f>_xlfn.XLOOKUP(Table4[[#This Row],[enz]],'[1]Sheet2 (2)'!$A:$A,'[1]Sheet2 (2)'!$B:$B,"")</f>
        <v>1</v>
      </c>
    </row>
    <row r="1125" spans="1:7" hidden="1" x14ac:dyDescent="0.2">
      <c r="A1125" t="s">
        <v>2893</v>
      </c>
      <c r="B1125">
        <v>22485.732949861998</v>
      </c>
      <c r="C1125">
        <v>0</v>
      </c>
      <c r="D1125">
        <v>0</v>
      </c>
      <c r="E1125">
        <f>Table4[[#This Row],[kapp_slack_ub]]/Table4[[#This Row],[kapp_old]]</f>
        <v>0</v>
      </c>
      <c r="F1125" t="str">
        <f>"'PRO-"&amp;_xlfn.TEXTAFTER(Table4[[#This Row],[rxn]],"-",-1)&amp;"'"</f>
        <v>'PRO-rt1532'</v>
      </c>
      <c r="G1125">
        <f>_xlfn.XLOOKUP(Table4[[#This Row],[enz]],'[1]Sheet2 (2)'!$A:$A,'[1]Sheet2 (2)'!$B:$B,"")</f>
        <v>1</v>
      </c>
    </row>
    <row r="1126" spans="1:7" hidden="1" x14ac:dyDescent="0.2">
      <c r="A1126" t="s">
        <v>2894</v>
      </c>
      <c r="B1126">
        <v>11108.7859006525</v>
      </c>
      <c r="C1126">
        <v>0</v>
      </c>
      <c r="D1126">
        <v>0</v>
      </c>
      <c r="E1126">
        <f>Table4[[#This Row],[kapp_slack_ub]]/Table4[[#This Row],[kapp_old]]</f>
        <v>0</v>
      </c>
      <c r="F1126" t="str">
        <f>"'PRO-"&amp;_xlfn.TEXTAFTER(Table4[[#This Row],[rxn]],"-",-1)&amp;"'"</f>
        <v>'PRO-TRP23'</v>
      </c>
      <c r="G1126" t="str">
        <f>_xlfn.XLOOKUP(Table4[[#This Row],[enz]],'[1]Sheet2 (2)'!$A:$A,'[1]Sheet2 (2)'!$B:$B,"")</f>
        <v/>
      </c>
    </row>
    <row r="1127" spans="1:7" hidden="1" x14ac:dyDescent="0.2">
      <c r="A1127" t="s">
        <v>5829</v>
      </c>
      <c r="B1127">
        <v>10388.202298664601</v>
      </c>
      <c r="C1127">
        <v>0</v>
      </c>
      <c r="D1127">
        <v>0</v>
      </c>
      <c r="E1127">
        <f>Table4[[#This Row],[kapp_slack_ub]]/Table4[[#This Row],[kapp_old]]</f>
        <v>0</v>
      </c>
      <c r="F1127" t="str">
        <f>"'PRO-"&amp;_xlfn.TEXTAFTER(Table4[[#This Row],[rxn]],"-",-1)&amp;"'"</f>
        <v>'PRO-UNKNOWN'</v>
      </c>
      <c r="G1127" t="str">
        <f>_xlfn.XLOOKUP(Table4[[#This Row],[enz]],'[1]Sheet2 (2)'!$A:$A,'[1]Sheet2 (2)'!$B:$B,"")</f>
        <v/>
      </c>
    </row>
    <row r="1128" spans="1:7" hidden="1" x14ac:dyDescent="0.2">
      <c r="A1128" t="s">
        <v>5830</v>
      </c>
      <c r="B1128">
        <v>10388.202298664601</v>
      </c>
      <c r="C1128">
        <v>0</v>
      </c>
      <c r="D1128">
        <v>0</v>
      </c>
      <c r="E1128">
        <f>Table4[[#This Row],[kapp_slack_ub]]/Table4[[#This Row],[kapp_old]]</f>
        <v>0</v>
      </c>
      <c r="F1128" t="str">
        <f>"'PRO-"&amp;_xlfn.TEXTAFTER(Table4[[#This Row],[rxn]],"-",-1)&amp;"'"</f>
        <v>'PRO-rt4368'</v>
      </c>
      <c r="G1128">
        <f>_xlfn.XLOOKUP(Table4[[#This Row],[enz]],'[1]Sheet2 (2)'!$A:$A,'[1]Sheet2 (2)'!$B:$B,"")</f>
        <v>1</v>
      </c>
    </row>
    <row r="1129" spans="1:7" hidden="1" x14ac:dyDescent="0.2">
      <c r="A1129" t="s">
        <v>5831</v>
      </c>
      <c r="B1129">
        <v>10388.202298664601</v>
      </c>
      <c r="C1129">
        <v>0</v>
      </c>
      <c r="D1129">
        <v>0</v>
      </c>
      <c r="E1129">
        <f>Table4[[#This Row],[kapp_slack_ub]]/Table4[[#This Row],[kapp_old]]</f>
        <v>0</v>
      </c>
      <c r="F1129" t="str">
        <f>"'PRO-"&amp;_xlfn.TEXTAFTER(Table4[[#This Row],[rxn]],"-",-1)&amp;"'"</f>
        <v>'PRO-rt0084'</v>
      </c>
      <c r="G1129">
        <f>_xlfn.XLOOKUP(Table4[[#This Row],[enz]],'[1]Sheet2 (2)'!$A:$A,'[1]Sheet2 (2)'!$B:$B,"")</f>
        <v>1</v>
      </c>
    </row>
    <row r="1130" spans="1:7" hidden="1" x14ac:dyDescent="0.2">
      <c r="A1130" t="s">
        <v>5832</v>
      </c>
      <c r="B1130">
        <v>10388.202298664601</v>
      </c>
      <c r="C1130">
        <v>0</v>
      </c>
      <c r="D1130">
        <v>0</v>
      </c>
      <c r="E1130">
        <f>Table4[[#This Row],[kapp_slack_ub]]/Table4[[#This Row],[kapp_old]]</f>
        <v>0</v>
      </c>
      <c r="F1130" t="str">
        <f>"'PRO-"&amp;_xlfn.TEXTAFTER(Table4[[#This Row],[rxn]],"-",-1)&amp;"'"</f>
        <v>'PRO-rt0084'</v>
      </c>
      <c r="G1130">
        <f>_xlfn.XLOOKUP(Table4[[#This Row],[enz]],'[1]Sheet2 (2)'!$A:$A,'[1]Sheet2 (2)'!$B:$B,"")</f>
        <v>1</v>
      </c>
    </row>
    <row r="1131" spans="1:7" hidden="1" x14ac:dyDescent="0.2">
      <c r="A1131" t="s">
        <v>5833</v>
      </c>
      <c r="B1131">
        <v>10388.202298664601</v>
      </c>
      <c r="C1131">
        <v>0</v>
      </c>
      <c r="D1131">
        <v>0</v>
      </c>
      <c r="E1131">
        <f>Table4[[#This Row],[kapp_slack_ub]]/Table4[[#This Row],[kapp_old]]</f>
        <v>0</v>
      </c>
      <c r="F1131" t="str">
        <f>"'PRO-"&amp;_xlfn.TEXTAFTER(Table4[[#This Row],[rxn]],"-",-1)&amp;"'"</f>
        <v>'PRO-rt5365'</v>
      </c>
      <c r="G1131">
        <f>_xlfn.XLOOKUP(Table4[[#This Row],[enz]],'[1]Sheet2 (2)'!$A:$A,'[1]Sheet2 (2)'!$B:$B,"")</f>
        <v>1</v>
      </c>
    </row>
    <row r="1132" spans="1:7" hidden="1" x14ac:dyDescent="0.2">
      <c r="A1132" t="s">
        <v>5834</v>
      </c>
      <c r="B1132">
        <v>10388.202298664601</v>
      </c>
      <c r="C1132">
        <v>0</v>
      </c>
      <c r="D1132">
        <v>0</v>
      </c>
      <c r="E1132">
        <f>Table4[[#This Row],[kapp_slack_ub]]/Table4[[#This Row],[kapp_old]]</f>
        <v>0</v>
      </c>
      <c r="F1132" t="str">
        <f>"'PRO-"&amp;_xlfn.TEXTAFTER(Table4[[#This Row],[rxn]],"-",-1)&amp;"'"</f>
        <v>'PRO-rt2122'</v>
      </c>
      <c r="G1132">
        <f>_xlfn.XLOOKUP(Table4[[#This Row],[enz]],'[1]Sheet2 (2)'!$A:$A,'[1]Sheet2 (2)'!$B:$B,"")</f>
        <v>1</v>
      </c>
    </row>
    <row r="1133" spans="1:7" hidden="1" x14ac:dyDescent="0.2">
      <c r="A1133" t="s">
        <v>5835</v>
      </c>
      <c r="B1133">
        <v>10388.202298664601</v>
      </c>
      <c r="C1133">
        <v>0</v>
      </c>
      <c r="D1133">
        <v>0</v>
      </c>
      <c r="E1133">
        <f>Table4[[#This Row],[kapp_slack_ub]]/Table4[[#This Row],[kapp_old]]</f>
        <v>0</v>
      </c>
      <c r="F1133" t="str">
        <f>"'PRO-"&amp;_xlfn.TEXTAFTER(Table4[[#This Row],[rxn]],"-",-1)&amp;"'"</f>
        <v>'PRO-rt8345'</v>
      </c>
      <c r="G1133">
        <f>_xlfn.XLOOKUP(Table4[[#This Row],[enz]],'[1]Sheet2 (2)'!$A:$A,'[1]Sheet2 (2)'!$B:$B,"")</f>
        <v>1</v>
      </c>
    </row>
    <row r="1134" spans="1:7" hidden="1" x14ac:dyDescent="0.2">
      <c r="A1134" t="s">
        <v>5836</v>
      </c>
      <c r="B1134">
        <v>10388.202298664601</v>
      </c>
      <c r="C1134">
        <v>0</v>
      </c>
      <c r="D1134">
        <v>0</v>
      </c>
      <c r="E1134">
        <f>Table4[[#This Row],[kapp_slack_ub]]/Table4[[#This Row],[kapp_old]]</f>
        <v>0</v>
      </c>
      <c r="F1134" t="str">
        <f>"'PRO-"&amp;_xlfn.TEXTAFTER(Table4[[#This Row],[rxn]],"-",-1)&amp;"'"</f>
        <v>'PRO-UNKNOWN'</v>
      </c>
      <c r="G1134" t="str">
        <f>_xlfn.XLOOKUP(Table4[[#This Row],[enz]],'[1]Sheet2 (2)'!$A:$A,'[1]Sheet2 (2)'!$B:$B,"")</f>
        <v/>
      </c>
    </row>
    <row r="1135" spans="1:7" hidden="1" x14ac:dyDescent="0.2">
      <c r="A1135" t="s">
        <v>5837</v>
      </c>
      <c r="B1135">
        <v>10388.202298664601</v>
      </c>
      <c r="C1135">
        <v>0</v>
      </c>
      <c r="D1135">
        <v>0</v>
      </c>
      <c r="E1135">
        <f>Table4[[#This Row],[kapp_slack_ub]]/Table4[[#This Row],[kapp_old]]</f>
        <v>0</v>
      </c>
      <c r="F1135" t="str">
        <f>"'PRO-"&amp;_xlfn.TEXTAFTER(Table4[[#This Row],[rxn]],"-",-1)&amp;"'"</f>
        <v>'PRO-UNKNOWN'</v>
      </c>
      <c r="G1135" t="str">
        <f>_xlfn.XLOOKUP(Table4[[#This Row],[enz]],'[1]Sheet2 (2)'!$A:$A,'[1]Sheet2 (2)'!$B:$B,"")</f>
        <v/>
      </c>
    </row>
    <row r="1136" spans="1:7" hidden="1" x14ac:dyDescent="0.2">
      <c r="A1136" t="s">
        <v>5838</v>
      </c>
      <c r="B1136">
        <v>10388.202298664601</v>
      </c>
      <c r="C1136">
        <v>0</v>
      </c>
      <c r="D1136">
        <v>0</v>
      </c>
      <c r="E1136">
        <f>Table4[[#This Row],[kapp_slack_ub]]/Table4[[#This Row],[kapp_old]]</f>
        <v>0</v>
      </c>
      <c r="F1136" t="str">
        <f>"'PRO-"&amp;_xlfn.TEXTAFTER(Table4[[#This Row],[rxn]],"-",-1)&amp;"'"</f>
        <v>'PRO-UNKNOWN'</v>
      </c>
      <c r="G1136" t="str">
        <f>_xlfn.XLOOKUP(Table4[[#This Row],[enz]],'[1]Sheet2 (2)'!$A:$A,'[1]Sheet2 (2)'!$B:$B,"")</f>
        <v/>
      </c>
    </row>
    <row r="1137" spans="1:7" hidden="1" x14ac:dyDescent="0.2">
      <c r="A1137" t="s">
        <v>5839</v>
      </c>
      <c r="B1137">
        <v>10388.202298664601</v>
      </c>
      <c r="C1137">
        <v>0</v>
      </c>
      <c r="D1137">
        <v>0</v>
      </c>
      <c r="E1137">
        <f>Table4[[#This Row],[kapp_slack_ub]]/Table4[[#This Row],[kapp_old]]</f>
        <v>0</v>
      </c>
      <c r="F1137" t="str">
        <f>"'PRO-"&amp;_xlfn.TEXTAFTER(Table4[[#This Row],[rxn]],"-",-1)&amp;"'"</f>
        <v>'PRO-UNKNOWN'</v>
      </c>
      <c r="G1137" t="str">
        <f>_xlfn.XLOOKUP(Table4[[#This Row],[enz]],'[1]Sheet2 (2)'!$A:$A,'[1]Sheet2 (2)'!$B:$B,"")</f>
        <v/>
      </c>
    </row>
    <row r="1138" spans="1:7" hidden="1" x14ac:dyDescent="0.2">
      <c r="A1138" t="s">
        <v>5840</v>
      </c>
      <c r="B1138">
        <v>10388.202298664601</v>
      </c>
      <c r="C1138">
        <v>0</v>
      </c>
      <c r="D1138">
        <v>0</v>
      </c>
      <c r="E1138">
        <f>Table4[[#This Row],[kapp_slack_ub]]/Table4[[#This Row],[kapp_old]]</f>
        <v>0</v>
      </c>
      <c r="F1138" t="str">
        <f>"'PRO-"&amp;_xlfn.TEXTAFTER(Table4[[#This Row],[rxn]],"-",-1)&amp;"'"</f>
        <v>'PRO-rt5845'</v>
      </c>
      <c r="G1138">
        <f>_xlfn.XLOOKUP(Table4[[#This Row],[enz]],'[1]Sheet2 (2)'!$A:$A,'[1]Sheet2 (2)'!$B:$B,"")</f>
        <v>1</v>
      </c>
    </row>
    <row r="1139" spans="1:7" hidden="1" x14ac:dyDescent="0.2">
      <c r="A1139" t="s">
        <v>5841</v>
      </c>
      <c r="B1139">
        <v>10388.202298664601</v>
      </c>
      <c r="C1139">
        <v>0</v>
      </c>
      <c r="D1139">
        <v>0</v>
      </c>
      <c r="E1139">
        <f>Table4[[#This Row],[kapp_slack_ub]]/Table4[[#This Row],[kapp_old]]</f>
        <v>0</v>
      </c>
      <c r="F1139" t="str">
        <f>"'PRO-"&amp;_xlfn.TEXTAFTER(Table4[[#This Row],[rxn]],"-",-1)&amp;"'"</f>
        <v>'PRO-rt5845'</v>
      </c>
      <c r="G1139">
        <f>_xlfn.XLOOKUP(Table4[[#This Row],[enz]],'[1]Sheet2 (2)'!$A:$A,'[1]Sheet2 (2)'!$B:$B,"")</f>
        <v>1</v>
      </c>
    </row>
    <row r="1140" spans="1:7" hidden="1" x14ac:dyDescent="0.2">
      <c r="A1140" t="s">
        <v>5842</v>
      </c>
      <c r="B1140">
        <v>10388.202298664601</v>
      </c>
      <c r="C1140">
        <v>0</v>
      </c>
      <c r="D1140">
        <v>0</v>
      </c>
      <c r="E1140">
        <f>Table4[[#This Row],[kapp_slack_ub]]/Table4[[#This Row],[kapp_old]]</f>
        <v>0</v>
      </c>
      <c r="F1140" t="str">
        <f>"'PRO-"&amp;_xlfn.TEXTAFTER(Table4[[#This Row],[rxn]],"-",-1)&amp;"'"</f>
        <v>'PRO-rt15442799'</v>
      </c>
      <c r="G1140" t="str">
        <f>_xlfn.XLOOKUP(Table4[[#This Row],[enz]],'[1]Sheet2 (2)'!$A:$A,'[1]Sheet2 (2)'!$B:$B,"")</f>
        <v/>
      </c>
    </row>
    <row r="1141" spans="1:7" hidden="1" x14ac:dyDescent="0.2">
      <c r="A1141" t="s">
        <v>5843</v>
      </c>
      <c r="B1141">
        <v>10388.202298664601</v>
      </c>
      <c r="C1141">
        <v>0</v>
      </c>
      <c r="D1141">
        <v>0</v>
      </c>
      <c r="E1141">
        <f>Table4[[#This Row],[kapp_slack_ub]]/Table4[[#This Row],[kapp_old]]</f>
        <v>0</v>
      </c>
      <c r="F1141" t="str">
        <f>"'PRO-"&amp;_xlfn.TEXTAFTER(Table4[[#This Row],[rxn]],"-",-1)&amp;"'"</f>
        <v>'PRO-rt15442799'</v>
      </c>
      <c r="G1141" t="str">
        <f>_xlfn.XLOOKUP(Table4[[#This Row],[enz]],'[1]Sheet2 (2)'!$A:$A,'[1]Sheet2 (2)'!$B:$B,"")</f>
        <v/>
      </c>
    </row>
    <row r="1142" spans="1:7" hidden="1" x14ac:dyDescent="0.2">
      <c r="A1142" t="s">
        <v>5844</v>
      </c>
      <c r="B1142">
        <v>10388.202298664601</v>
      </c>
      <c r="C1142">
        <v>0</v>
      </c>
      <c r="D1142">
        <v>0</v>
      </c>
      <c r="E1142">
        <f>Table4[[#This Row],[kapp_slack_ub]]/Table4[[#This Row],[kapp_old]]</f>
        <v>0</v>
      </c>
      <c r="F1142" t="str">
        <f>"'PRO-"&amp;_xlfn.TEXTAFTER(Table4[[#This Row],[rxn]],"-",-1)&amp;"'"</f>
        <v>'PRO-UNKNOWN'</v>
      </c>
      <c r="G1142" t="str">
        <f>_xlfn.XLOOKUP(Table4[[#This Row],[enz]],'[1]Sheet2 (2)'!$A:$A,'[1]Sheet2 (2)'!$B:$B,"")</f>
        <v/>
      </c>
    </row>
    <row r="1143" spans="1:7" hidden="1" x14ac:dyDescent="0.2">
      <c r="A1143" t="s">
        <v>5845</v>
      </c>
      <c r="B1143">
        <v>10388.202298664601</v>
      </c>
      <c r="C1143">
        <v>0</v>
      </c>
      <c r="D1143">
        <v>0</v>
      </c>
      <c r="E1143">
        <f>Table4[[#This Row],[kapp_slack_ub]]/Table4[[#This Row],[kapp_old]]</f>
        <v>0</v>
      </c>
      <c r="F1143" t="str">
        <f>"'PRO-"&amp;_xlfn.TEXTAFTER(Table4[[#This Row],[rxn]],"-",-1)&amp;"'"</f>
        <v>'PRO-UNKNOWN'</v>
      </c>
      <c r="G1143" t="str">
        <f>_xlfn.XLOOKUP(Table4[[#This Row],[enz]],'[1]Sheet2 (2)'!$A:$A,'[1]Sheet2 (2)'!$B:$B,"")</f>
        <v/>
      </c>
    </row>
    <row r="1144" spans="1:7" hidden="1" x14ac:dyDescent="0.2">
      <c r="A1144" t="s">
        <v>5846</v>
      </c>
      <c r="B1144">
        <v>10388.202298664601</v>
      </c>
      <c r="C1144">
        <v>0</v>
      </c>
      <c r="D1144">
        <v>0</v>
      </c>
      <c r="E1144">
        <f>Table4[[#This Row],[kapp_slack_ub]]/Table4[[#This Row],[kapp_old]]</f>
        <v>0</v>
      </c>
      <c r="F1144" t="str">
        <f>"'PRO-"&amp;_xlfn.TEXTAFTER(Table4[[#This Row],[rxn]],"-",-1)&amp;"'"</f>
        <v>'PRO-rt6112'</v>
      </c>
      <c r="G1144">
        <f>_xlfn.XLOOKUP(Table4[[#This Row],[enz]],'[1]Sheet2 (2)'!$A:$A,'[1]Sheet2 (2)'!$B:$B,"")</f>
        <v>1</v>
      </c>
    </row>
    <row r="1145" spans="1:7" hidden="1" x14ac:dyDescent="0.2">
      <c r="A1145" t="s">
        <v>5847</v>
      </c>
      <c r="B1145">
        <v>10388.202298664601</v>
      </c>
      <c r="C1145">
        <v>0</v>
      </c>
      <c r="D1145">
        <v>0</v>
      </c>
      <c r="E1145">
        <f>Table4[[#This Row],[kapp_slack_ub]]/Table4[[#This Row],[kapp_old]]</f>
        <v>0</v>
      </c>
      <c r="F1145" t="str">
        <f>"'PRO-"&amp;_xlfn.TEXTAFTER(Table4[[#This Row],[rxn]],"-",-1)&amp;"'"</f>
        <v>'PRO-rt6112'</v>
      </c>
      <c r="G1145">
        <f>_xlfn.XLOOKUP(Table4[[#This Row],[enz]],'[1]Sheet2 (2)'!$A:$A,'[1]Sheet2 (2)'!$B:$B,"")</f>
        <v>1</v>
      </c>
    </row>
    <row r="1146" spans="1:7" hidden="1" x14ac:dyDescent="0.2">
      <c r="A1146" t="s">
        <v>5848</v>
      </c>
      <c r="B1146">
        <v>10388.202298664601</v>
      </c>
      <c r="C1146">
        <v>0</v>
      </c>
      <c r="D1146">
        <v>0</v>
      </c>
      <c r="E1146">
        <f>Table4[[#This Row],[kapp_slack_ub]]/Table4[[#This Row],[kapp_old]]</f>
        <v>0</v>
      </c>
      <c r="F1146" t="str">
        <f>"'PRO-"&amp;_xlfn.TEXTAFTER(Table4[[#This Row],[rxn]],"-",-1)&amp;"'"</f>
        <v>'PRO-rt4526'</v>
      </c>
      <c r="G1146">
        <f>_xlfn.XLOOKUP(Table4[[#This Row],[enz]],'[1]Sheet2 (2)'!$A:$A,'[1]Sheet2 (2)'!$B:$B,"")</f>
        <v>1</v>
      </c>
    </row>
    <row r="1147" spans="1:7" hidden="1" x14ac:dyDescent="0.2">
      <c r="A1147" t="s">
        <v>5849</v>
      </c>
      <c r="B1147">
        <v>10388.202298664601</v>
      </c>
      <c r="C1147">
        <v>0</v>
      </c>
      <c r="D1147">
        <v>0</v>
      </c>
      <c r="E1147">
        <f>Table4[[#This Row],[kapp_slack_ub]]/Table4[[#This Row],[kapp_old]]</f>
        <v>0</v>
      </c>
      <c r="F1147" t="str">
        <f>"'PRO-"&amp;_xlfn.TEXTAFTER(Table4[[#This Row],[rxn]],"-",-1)&amp;"'"</f>
        <v>'PRO-rt7813'</v>
      </c>
      <c r="G1147">
        <f>_xlfn.XLOOKUP(Table4[[#This Row],[enz]],'[1]Sheet2 (2)'!$A:$A,'[1]Sheet2 (2)'!$B:$B,"")</f>
        <v>1</v>
      </c>
    </row>
    <row r="1148" spans="1:7" hidden="1" x14ac:dyDescent="0.2">
      <c r="A1148" t="s">
        <v>2895</v>
      </c>
      <c r="B1148">
        <v>7456.3347056642797</v>
      </c>
      <c r="C1148">
        <v>0</v>
      </c>
      <c r="D1148">
        <v>0</v>
      </c>
      <c r="E1148">
        <f>Table4[[#This Row],[kapp_slack_ub]]/Table4[[#This Row],[kapp_old]]</f>
        <v>0</v>
      </c>
      <c r="F1148" t="str">
        <f>"'PRO-"&amp;_xlfn.TEXTAFTER(Table4[[#This Row],[rxn]],"-",-1)&amp;"'"</f>
        <v>'PRO-rt3236'</v>
      </c>
      <c r="G1148">
        <f>_xlfn.XLOOKUP(Table4[[#This Row],[enz]],'[1]Sheet2 (2)'!$A:$A,'[1]Sheet2 (2)'!$B:$B,"")</f>
        <v>1</v>
      </c>
    </row>
    <row r="1149" spans="1:7" hidden="1" x14ac:dyDescent="0.2">
      <c r="A1149" t="s">
        <v>5850</v>
      </c>
      <c r="B1149">
        <v>10388.202298664601</v>
      </c>
      <c r="C1149">
        <v>0</v>
      </c>
      <c r="D1149">
        <v>0</v>
      </c>
      <c r="E1149">
        <f>Table4[[#This Row],[kapp_slack_ub]]/Table4[[#This Row],[kapp_old]]</f>
        <v>0</v>
      </c>
      <c r="F1149" t="str">
        <f>"'PRO-"&amp;_xlfn.TEXTAFTER(Table4[[#This Row],[rxn]],"-",-1)&amp;"'"</f>
        <v>'PRO-rt3236'</v>
      </c>
      <c r="G1149">
        <f>_xlfn.XLOOKUP(Table4[[#This Row],[enz]],'[1]Sheet2 (2)'!$A:$A,'[1]Sheet2 (2)'!$B:$B,"")</f>
        <v>1</v>
      </c>
    </row>
    <row r="1150" spans="1:7" hidden="1" x14ac:dyDescent="0.2">
      <c r="A1150" t="s">
        <v>2896</v>
      </c>
      <c r="B1150">
        <v>2848.3095765899998</v>
      </c>
      <c r="C1150">
        <v>0</v>
      </c>
      <c r="D1150">
        <v>0</v>
      </c>
      <c r="E1150">
        <f>Table4[[#This Row],[kapp_slack_ub]]/Table4[[#This Row],[kapp_old]]</f>
        <v>0</v>
      </c>
      <c r="F1150" t="str">
        <f>"'PRO-"&amp;_xlfn.TEXTAFTER(Table4[[#This Row],[rxn]],"-",-1)&amp;"'"</f>
        <v>'PRO-rt7828'</v>
      </c>
      <c r="G1150">
        <f>_xlfn.XLOOKUP(Table4[[#This Row],[enz]],'[1]Sheet2 (2)'!$A:$A,'[1]Sheet2 (2)'!$B:$B,"")</f>
        <v>1</v>
      </c>
    </row>
    <row r="1151" spans="1:7" hidden="1" x14ac:dyDescent="0.2">
      <c r="A1151" t="s">
        <v>5851</v>
      </c>
      <c r="B1151">
        <v>10388.202298664601</v>
      </c>
      <c r="C1151">
        <v>0</v>
      </c>
      <c r="D1151">
        <v>0</v>
      </c>
      <c r="E1151">
        <f>Table4[[#This Row],[kapp_slack_ub]]/Table4[[#This Row],[kapp_old]]</f>
        <v>0</v>
      </c>
      <c r="F1151" t="str">
        <f>"'PRO-"&amp;_xlfn.TEXTAFTER(Table4[[#This Row],[rxn]],"-",-1)&amp;"'"</f>
        <v>'PRO-rt7828'</v>
      </c>
      <c r="G1151">
        <f>_xlfn.XLOOKUP(Table4[[#This Row],[enz]],'[1]Sheet2 (2)'!$A:$A,'[1]Sheet2 (2)'!$B:$B,"")</f>
        <v>1</v>
      </c>
    </row>
    <row r="1152" spans="1:7" hidden="1" x14ac:dyDescent="0.2">
      <c r="A1152" t="s">
        <v>5852</v>
      </c>
      <c r="B1152">
        <v>10388.202298664601</v>
      </c>
      <c r="C1152">
        <v>0</v>
      </c>
      <c r="D1152">
        <v>0</v>
      </c>
      <c r="E1152">
        <f>Table4[[#This Row],[kapp_slack_ub]]/Table4[[#This Row],[kapp_old]]</f>
        <v>0</v>
      </c>
      <c r="F1152" t="str">
        <f>"'PRO-"&amp;_xlfn.TEXTAFTER(Table4[[#This Row],[rxn]],"-",-1)&amp;"'"</f>
        <v>'PRO-rt0111'</v>
      </c>
      <c r="G1152">
        <f>_xlfn.XLOOKUP(Table4[[#This Row],[enz]],'[1]Sheet2 (2)'!$A:$A,'[1]Sheet2 (2)'!$B:$B,"")</f>
        <v>1</v>
      </c>
    </row>
    <row r="1153" spans="1:7" hidden="1" x14ac:dyDescent="0.2">
      <c r="A1153" t="s">
        <v>5853</v>
      </c>
      <c r="B1153">
        <v>10388.202298664601</v>
      </c>
      <c r="C1153">
        <v>0</v>
      </c>
      <c r="D1153">
        <v>0</v>
      </c>
      <c r="E1153">
        <f>Table4[[#This Row],[kapp_slack_ub]]/Table4[[#This Row],[kapp_old]]</f>
        <v>0</v>
      </c>
      <c r="F1153" t="str">
        <f>"'PRO-"&amp;_xlfn.TEXTAFTER(Table4[[#This Row],[rxn]],"-",-1)&amp;"'"</f>
        <v>'PRO-rt1689'</v>
      </c>
      <c r="G1153">
        <f>_xlfn.XLOOKUP(Table4[[#This Row],[enz]],'[1]Sheet2 (2)'!$A:$A,'[1]Sheet2 (2)'!$B:$B,"")</f>
        <v>1</v>
      </c>
    </row>
    <row r="1154" spans="1:7" hidden="1" x14ac:dyDescent="0.2">
      <c r="A1154" t="s">
        <v>5854</v>
      </c>
      <c r="B1154">
        <v>10388.202298664601</v>
      </c>
      <c r="C1154">
        <v>0</v>
      </c>
      <c r="D1154">
        <v>0</v>
      </c>
      <c r="E1154">
        <f>Table4[[#This Row],[kapp_slack_ub]]/Table4[[#This Row],[kapp_old]]</f>
        <v>0</v>
      </c>
      <c r="F1154" t="str">
        <f>"'PRO-"&amp;_xlfn.TEXTAFTER(Table4[[#This Row],[rxn]],"-",-1)&amp;"'"</f>
        <v>'PRO-rt1689'</v>
      </c>
      <c r="G1154">
        <f>_xlfn.XLOOKUP(Table4[[#This Row],[enz]],'[1]Sheet2 (2)'!$A:$A,'[1]Sheet2 (2)'!$B:$B,"")</f>
        <v>1</v>
      </c>
    </row>
    <row r="1155" spans="1:7" hidden="1" x14ac:dyDescent="0.2">
      <c r="A1155" t="s">
        <v>5855</v>
      </c>
      <c r="B1155">
        <v>10388.202298664601</v>
      </c>
      <c r="C1155">
        <v>0</v>
      </c>
      <c r="D1155">
        <v>0</v>
      </c>
      <c r="E1155">
        <f>Table4[[#This Row],[kapp_slack_ub]]/Table4[[#This Row],[kapp_old]]</f>
        <v>0</v>
      </c>
      <c r="F1155" t="str">
        <f>"'PRO-"&amp;_xlfn.TEXTAFTER(Table4[[#This Row],[rxn]],"-",-1)&amp;"'"</f>
        <v>'PRO-rt5861'</v>
      </c>
      <c r="G1155">
        <f>_xlfn.XLOOKUP(Table4[[#This Row],[enz]],'[1]Sheet2 (2)'!$A:$A,'[1]Sheet2 (2)'!$B:$B,"")</f>
        <v>1</v>
      </c>
    </row>
    <row r="1156" spans="1:7" hidden="1" x14ac:dyDescent="0.2">
      <c r="A1156" t="s">
        <v>5856</v>
      </c>
      <c r="B1156">
        <v>10388.202298664601</v>
      </c>
      <c r="C1156">
        <v>0</v>
      </c>
      <c r="D1156">
        <v>0</v>
      </c>
      <c r="E1156">
        <f>Table4[[#This Row],[kapp_slack_ub]]/Table4[[#This Row],[kapp_old]]</f>
        <v>0</v>
      </c>
      <c r="F1156" t="str">
        <f>"'PRO-"&amp;_xlfn.TEXTAFTER(Table4[[#This Row],[rxn]],"-",-1)&amp;"'"</f>
        <v>'PRO-rt5861'</v>
      </c>
      <c r="G1156">
        <f>_xlfn.XLOOKUP(Table4[[#This Row],[enz]],'[1]Sheet2 (2)'!$A:$A,'[1]Sheet2 (2)'!$B:$B,"")</f>
        <v>1</v>
      </c>
    </row>
    <row r="1157" spans="1:7" hidden="1" x14ac:dyDescent="0.2">
      <c r="A1157" t="s">
        <v>5857</v>
      </c>
      <c r="B1157">
        <v>10388.202298664601</v>
      </c>
      <c r="C1157">
        <v>0</v>
      </c>
      <c r="D1157">
        <v>0</v>
      </c>
      <c r="E1157">
        <f>Table4[[#This Row],[kapp_slack_ub]]/Table4[[#This Row],[kapp_old]]</f>
        <v>0</v>
      </c>
      <c r="F1157" t="str">
        <f>"'PRO-"&amp;_xlfn.TEXTAFTER(Table4[[#This Row],[rxn]],"-",-1)&amp;"'"</f>
        <v>'PRO-UNKNOWN'</v>
      </c>
      <c r="G1157" t="str">
        <f>_xlfn.XLOOKUP(Table4[[#This Row],[enz]],'[1]Sheet2 (2)'!$A:$A,'[1]Sheet2 (2)'!$B:$B,"")</f>
        <v/>
      </c>
    </row>
    <row r="1158" spans="1:7" hidden="1" x14ac:dyDescent="0.2">
      <c r="A1158" t="s">
        <v>2897</v>
      </c>
      <c r="B1158">
        <v>6808.17620991493</v>
      </c>
      <c r="C1158">
        <v>0</v>
      </c>
      <c r="D1158">
        <v>0</v>
      </c>
      <c r="E1158">
        <f>Table4[[#This Row],[kapp_slack_ub]]/Table4[[#This Row],[kapp_old]]</f>
        <v>0</v>
      </c>
      <c r="F1158" t="str">
        <f>"'PRO-"&amp;_xlfn.TEXTAFTER(Table4[[#This Row],[rxn]],"-",-1)&amp;"'"</f>
        <v>'PRO-rt1711'</v>
      </c>
      <c r="G1158">
        <f>_xlfn.XLOOKUP(Table4[[#This Row],[enz]],'[1]Sheet2 (2)'!$A:$A,'[1]Sheet2 (2)'!$B:$B,"")</f>
        <v>1</v>
      </c>
    </row>
    <row r="1159" spans="1:7" hidden="1" x14ac:dyDescent="0.2">
      <c r="A1159" t="s">
        <v>5858</v>
      </c>
      <c r="B1159">
        <v>10388.202298664601</v>
      </c>
      <c r="C1159">
        <v>0</v>
      </c>
      <c r="D1159">
        <v>0</v>
      </c>
      <c r="E1159">
        <f>Table4[[#This Row],[kapp_slack_ub]]/Table4[[#This Row],[kapp_old]]</f>
        <v>0</v>
      </c>
      <c r="F1159" t="str">
        <f>"'PRO-"&amp;_xlfn.TEXTAFTER(Table4[[#This Row],[rxn]],"-",-1)&amp;"'"</f>
        <v>'PRO-rt1648'</v>
      </c>
      <c r="G1159">
        <f>_xlfn.XLOOKUP(Table4[[#This Row],[enz]],'[1]Sheet2 (2)'!$A:$A,'[1]Sheet2 (2)'!$B:$B,"")</f>
        <v>1</v>
      </c>
    </row>
    <row r="1160" spans="1:7" hidden="1" x14ac:dyDescent="0.2">
      <c r="A1160" t="s">
        <v>5859</v>
      </c>
      <c r="B1160">
        <v>10388.202298664601</v>
      </c>
      <c r="C1160">
        <v>0</v>
      </c>
      <c r="D1160">
        <v>0</v>
      </c>
      <c r="E1160">
        <f>Table4[[#This Row],[kapp_slack_ub]]/Table4[[#This Row],[kapp_old]]</f>
        <v>0</v>
      </c>
      <c r="F1160" t="str">
        <f>"'PRO-"&amp;_xlfn.TEXTAFTER(Table4[[#This Row],[rxn]],"-",-1)&amp;"'"</f>
        <v>'PRO-rt3356'</v>
      </c>
      <c r="G1160">
        <f>_xlfn.XLOOKUP(Table4[[#This Row],[enz]],'[1]Sheet2 (2)'!$A:$A,'[1]Sheet2 (2)'!$B:$B,"")</f>
        <v>1</v>
      </c>
    </row>
    <row r="1161" spans="1:7" hidden="1" x14ac:dyDescent="0.2">
      <c r="A1161" t="s">
        <v>5860</v>
      </c>
      <c r="B1161">
        <v>10388.202298664601</v>
      </c>
      <c r="C1161">
        <v>0</v>
      </c>
      <c r="D1161">
        <v>0</v>
      </c>
      <c r="E1161">
        <f>Table4[[#This Row],[kapp_slack_ub]]/Table4[[#This Row],[kapp_old]]</f>
        <v>0</v>
      </c>
      <c r="F1161" t="str">
        <f>"'PRO-"&amp;_xlfn.TEXTAFTER(Table4[[#This Row],[rxn]],"-",-1)&amp;"'"</f>
        <v>'PRO-rt7912'</v>
      </c>
      <c r="G1161">
        <f>_xlfn.XLOOKUP(Table4[[#This Row],[enz]],'[1]Sheet2 (2)'!$A:$A,'[1]Sheet2 (2)'!$B:$B,"")</f>
        <v>1</v>
      </c>
    </row>
    <row r="1162" spans="1:7" hidden="1" x14ac:dyDescent="0.2">
      <c r="A1162" t="s">
        <v>5861</v>
      </c>
      <c r="B1162">
        <v>10388.202298664601</v>
      </c>
      <c r="C1162">
        <v>0</v>
      </c>
      <c r="D1162">
        <v>0</v>
      </c>
      <c r="E1162">
        <f>Table4[[#This Row],[kapp_slack_ub]]/Table4[[#This Row],[kapp_old]]</f>
        <v>0</v>
      </c>
      <c r="F1162" t="str">
        <f>"'PRO-"&amp;_xlfn.TEXTAFTER(Table4[[#This Row],[rxn]],"-",-1)&amp;"'"</f>
        <v>'PRO-rt7917'</v>
      </c>
      <c r="G1162">
        <f>_xlfn.XLOOKUP(Table4[[#This Row],[enz]],'[1]Sheet2 (2)'!$A:$A,'[1]Sheet2 (2)'!$B:$B,"")</f>
        <v>1</v>
      </c>
    </row>
    <row r="1163" spans="1:7" hidden="1" x14ac:dyDescent="0.2">
      <c r="A1163" t="s">
        <v>5862</v>
      </c>
      <c r="B1163">
        <v>10388.202298664601</v>
      </c>
      <c r="C1163">
        <v>0</v>
      </c>
      <c r="D1163">
        <v>0</v>
      </c>
      <c r="E1163">
        <f>Table4[[#This Row],[kapp_slack_ub]]/Table4[[#This Row],[kapp_old]]</f>
        <v>0</v>
      </c>
      <c r="F1163" t="str">
        <f>"'PRO-"&amp;_xlfn.TEXTAFTER(Table4[[#This Row],[rxn]],"-",-1)&amp;"'"</f>
        <v>'PRO-rt5827'</v>
      </c>
      <c r="G1163">
        <f>_xlfn.XLOOKUP(Table4[[#This Row],[enz]],'[1]Sheet2 (2)'!$A:$A,'[1]Sheet2 (2)'!$B:$B,"")</f>
        <v>1</v>
      </c>
    </row>
    <row r="1164" spans="1:7" hidden="1" x14ac:dyDescent="0.2">
      <c r="A1164" t="s">
        <v>5863</v>
      </c>
      <c r="B1164">
        <v>10388.202298664601</v>
      </c>
      <c r="C1164">
        <v>0</v>
      </c>
      <c r="D1164">
        <v>0</v>
      </c>
      <c r="E1164">
        <f>Table4[[#This Row],[kapp_slack_ub]]/Table4[[#This Row],[kapp_old]]</f>
        <v>0</v>
      </c>
      <c r="F1164" t="str">
        <f>"'PRO-"&amp;_xlfn.TEXTAFTER(Table4[[#This Row],[rxn]],"-",-1)&amp;"'"</f>
        <v>'PRO-rt5827'</v>
      </c>
      <c r="G1164">
        <f>_xlfn.XLOOKUP(Table4[[#This Row],[enz]],'[1]Sheet2 (2)'!$A:$A,'[1]Sheet2 (2)'!$B:$B,"")</f>
        <v>1</v>
      </c>
    </row>
    <row r="1165" spans="1:7" hidden="1" x14ac:dyDescent="0.2">
      <c r="A1165" t="s">
        <v>5864</v>
      </c>
      <c r="B1165">
        <v>10388.202298664601</v>
      </c>
      <c r="C1165">
        <v>0</v>
      </c>
      <c r="D1165">
        <v>0</v>
      </c>
      <c r="E1165">
        <f>Table4[[#This Row],[kapp_slack_ub]]/Table4[[#This Row],[kapp_old]]</f>
        <v>0</v>
      </c>
      <c r="F1165" t="str">
        <f>"'PRO-"&amp;_xlfn.TEXTAFTER(Table4[[#This Row],[rxn]],"-",-1)&amp;"'"</f>
        <v>'PRO-rt6899'</v>
      </c>
      <c r="G1165">
        <f>_xlfn.XLOOKUP(Table4[[#This Row],[enz]],'[1]Sheet2 (2)'!$A:$A,'[1]Sheet2 (2)'!$B:$B,"")</f>
        <v>1</v>
      </c>
    </row>
    <row r="1166" spans="1:7" hidden="1" x14ac:dyDescent="0.2">
      <c r="A1166" t="s">
        <v>5865</v>
      </c>
      <c r="B1166">
        <v>10388.202298664601</v>
      </c>
      <c r="C1166">
        <v>0</v>
      </c>
      <c r="D1166">
        <v>0</v>
      </c>
      <c r="E1166">
        <f>Table4[[#This Row],[kapp_slack_ub]]/Table4[[#This Row],[kapp_old]]</f>
        <v>0</v>
      </c>
      <c r="F1166" t="str">
        <f>"'PRO-"&amp;_xlfn.TEXTAFTER(Table4[[#This Row],[rxn]],"-",-1)&amp;"'"</f>
        <v>'PRO-rt6915'</v>
      </c>
      <c r="G1166">
        <f>_xlfn.XLOOKUP(Table4[[#This Row],[enz]],'[1]Sheet2 (2)'!$A:$A,'[1]Sheet2 (2)'!$B:$B,"")</f>
        <v>1</v>
      </c>
    </row>
    <row r="1167" spans="1:7" hidden="1" x14ac:dyDescent="0.2">
      <c r="A1167" t="s">
        <v>2898</v>
      </c>
      <c r="B1167">
        <v>6585.6553155986403</v>
      </c>
      <c r="C1167">
        <v>0</v>
      </c>
      <c r="D1167">
        <v>0</v>
      </c>
      <c r="E1167">
        <f>Table4[[#This Row],[kapp_slack_ub]]/Table4[[#This Row],[kapp_old]]</f>
        <v>0</v>
      </c>
      <c r="F1167" t="str">
        <f>"'PRO-"&amp;_xlfn.TEXTAFTER(Table4[[#This Row],[rxn]],"-",-1)&amp;"'"</f>
        <v>'PRO-rt1962'</v>
      </c>
      <c r="G1167">
        <f>_xlfn.XLOOKUP(Table4[[#This Row],[enz]],'[1]Sheet2 (2)'!$A:$A,'[1]Sheet2 (2)'!$B:$B,"")</f>
        <v>1</v>
      </c>
    </row>
    <row r="1168" spans="1:7" hidden="1" x14ac:dyDescent="0.2">
      <c r="A1168" t="s">
        <v>5866</v>
      </c>
      <c r="B1168">
        <v>10388.202298664601</v>
      </c>
      <c r="C1168">
        <v>0</v>
      </c>
      <c r="D1168">
        <v>0</v>
      </c>
      <c r="E1168">
        <f>Table4[[#This Row],[kapp_slack_ub]]/Table4[[#This Row],[kapp_old]]</f>
        <v>0</v>
      </c>
      <c r="F1168" t="str">
        <f>"'PRO-"&amp;_xlfn.TEXTAFTER(Table4[[#This Row],[rxn]],"-",-1)&amp;"'"</f>
        <v>'PRO-rt5489'</v>
      </c>
      <c r="G1168">
        <f>_xlfn.XLOOKUP(Table4[[#This Row],[enz]],'[1]Sheet2 (2)'!$A:$A,'[1]Sheet2 (2)'!$B:$B,"")</f>
        <v>1</v>
      </c>
    </row>
    <row r="1169" spans="1:7" hidden="1" x14ac:dyDescent="0.2">
      <c r="A1169" t="s">
        <v>5867</v>
      </c>
      <c r="B1169">
        <v>10388.202298664601</v>
      </c>
      <c r="C1169">
        <v>0</v>
      </c>
      <c r="D1169">
        <v>0</v>
      </c>
      <c r="E1169">
        <f>Table4[[#This Row],[kapp_slack_ub]]/Table4[[#This Row],[kapp_old]]</f>
        <v>0</v>
      </c>
      <c r="F1169" t="str">
        <f>"'PRO-"&amp;_xlfn.TEXTAFTER(Table4[[#This Row],[rxn]],"-",-1)&amp;"'"</f>
        <v>'PRO-rt1675'</v>
      </c>
      <c r="G1169">
        <f>_xlfn.XLOOKUP(Table4[[#This Row],[enz]],'[1]Sheet2 (2)'!$A:$A,'[1]Sheet2 (2)'!$B:$B,"")</f>
        <v>1</v>
      </c>
    </row>
    <row r="1170" spans="1:7" hidden="1" x14ac:dyDescent="0.2">
      <c r="A1170" t="s">
        <v>5868</v>
      </c>
      <c r="B1170">
        <v>10388.202298664601</v>
      </c>
      <c r="C1170">
        <v>0</v>
      </c>
      <c r="D1170">
        <v>0</v>
      </c>
      <c r="E1170">
        <f>Table4[[#This Row],[kapp_slack_ub]]/Table4[[#This Row],[kapp_old]]</f>
        <v>0</v>
      </c>
      <c r="F1170" t="str">
        <f>"'PRO-"&amp;_xlfn.TEXTAFTER(Table4[[#This Row],[rxn]],"-",-1)&amp;"'"</f>
        <v>'PRO-rt5259'</v>
      </c>
      <c r="G1170">
        <f>_xlfn.XLOOKUP(Table4[[#This Row],[enz]],'[1]Sheet2 (2)'!$A:$A,'[1]Sheet2 (2)'!$B:$B,"")</f>
        <v>1</v>
      </c>
    </row>
    <row r="1171" spans="1:7" hidden="1" x14ac:dyDescent="0.2">
      <c r="A1171" t="s">
        <v>2899</v>
      </c>
      <c r="B1171">
        <v>2285.8579410150001</v>
      </c>
      <c r="C1171">
        <v>0</v>
      </c>
      <c r="D1171">
        <v>0</v>
      </c>
      <c r="E1171">
        <f>Table4[[#This Row],[kapp_slack_ub]]/Table4[[#This Row],[kapp_old]]</f>
        <v>0</v>
      </c>
      <c r="F1171" t="str">
        <f>"'PRO-"&amp;_xlfn.TEXTAFTER(Table4[[#This Row],[rxn]],"-",-1)&amp;"'"</f>
        <v>'PRO-rt6769'</v>
      </c>
      <c r="G1171">
        <f>_xlfn.XLOOKUP(Table4[[#This Row],[enz]],'[1]Sheet2 (2)'!$A:$A,'[1]Sheet2 (2)'!$B:$B,"")</f>
        <v>1</v>
      </c>
    </row>
    <row r="1172" spans="1:7" hidden="1" x14ac:dyDescent="0.2">
      <c r="A1172" t="s">
        <v>5869</v>
      </c>
      <c r="B1172">
        <v>10388.202298664601</v>
      </c>
      <c r="C1172">
        <v>0</v>
      </c>
      <c r="D1172">
        <v>0</v>
      </c>
      <c r="E1172">
        <f>Table4[[#This Row],[kapp_slack_ub]]/Table4[[#This Row],[kapp_old]]</f>
        <v>0</v>
      </c>
      <c r="F1172" t="str">
        <f>"'PRO-"&amp;_xlfn.TEXTAFTER(Table4[[#This Row],[rxn]],"-",-1)&amp;"'"</f>
        <v>'PRO-UNKNOWN'</v>
      </c>
      <c r="G1172" t="str">
        <f>_xlfn.XLOOKUP(Table4[[#This Row],[enz]],'[1]Sheet2 (2)'!$A:$A,'[1]Sheet2 (2)'!$B:$B,"")</f>
        <v/>
      </c>
    </row>
    <row r="1173" spans="1:7" hidden="1" x14ac:dyDescent="0.2">
      <c r="A1173" t="s">
        <v>5870</v>
      </c>
      <c r="B1173">
        <v>10388.202298664601</v>
      </c>
      <c r="C1173">
        <v>0</v>
      </c>
      <c r="D1173">
        <v>0</v>
      </c>
      <c r="E1173">
        <f>Table4[[#This Row],[kapp_slack_ub]]/Table4[[#This Row],[kapp_old]]</f>
        <v>0</v>
      </c>
      <c r="F1173" t="str">
        <f>"'PRO-"&amp;_xlfn.TEXTAFTER(Table4[[#This Row],[rxn]],"-",-1)&amp;"'"</f>
        <v>'PRO-rt7819'</v>
      </c>
      <c r="G1173">
        <f>_xlfn.XLOOKUP(Table4[[#This Row],[enz]],'[1]Sheet2 (2)'!$A:$A,'[1]Sheet2 (2)'!$B:$B,"")</f>
        <v>1</v>
      </c>
    </row>
    <row r="1174" spans="1:7" hidden="1" x14ac:dyDescent="0.2">
      <c r="A1174" t="s">
        <v>5871</v>
      </c>
      <c r="B1174">
        <v>10388.202298664601</v>
      </c>
      <c r="C1174">
        <v>0</v>
      </c>
      <c r="D1174">
        <v>0</v>
      </c>
      <c r="E1174">
        <f>Table4[[#This Row],[kapp_slack_ub]]/Table4[[#This Row],[kapp_old]]</f>
        <v>0</v>
      </c>
      <c r="F1174" t="str">
        <f>"'PRO-"&amp;_xlfn.TEXTAFTER(Table4[[#This Row],[rxn]],"-",-1)&amp;"'"</f>
        <v>'PRO-rt4375'</v>
      </c>
      <c r="G1174">
        <f>_xlfn.XLOOKUP(Table4[[#This Row],[enz]],'[1]Sheet2 (2)'!$A:$A,'[1]Sheet2 (2)'!$B:$B,"")</f>
        <v>1</v>
      </c>
    </row>
    <row r="1175" spans="1:7" hidden="1" x14ac:dyDescent="0.2">
      <c r="A1175" t="s">
        <v>2900</v>
      </c>
      <c r="B1175">
        <v>4349.1859994147098</v>
      </c>
      <c r="C1175">
        <v>0</v>
      </c>
      <c r="D1175">
        <v>0</v>
      </c>
      <c r="E1175">
        <f>Table4[[#This Row],[kapp_slack_ub]]/Table4[[#This Row],[kapp_old]]</f>
        <v>0</v>
      </c>
      <c r="F1175" t="str">
        <f>"'PRO-"&amp;_xlfn.TEXTAFTER(Table4[[#This Row],[rxn]],"-",-1)&amp;"'"</f>
        <v>'PRO-rt0799'</v>
      </c>
      <c r="G1175">
        <f>_xlfn.XLOOKUP(Table4[[#This Row],[enz]],'[1]Sheet2 (2)'!$A:$A,'[1]Sheet2 (2)'!$B:$B,"")</f>
        <v>1</v>
      </c>
    </row>
    <row r="1176" spans="1:7" hidden="1" x14ac:dyDescent="0.2">
      <c r="A1176" t="s">
        <v>5872</v>
      </c>
      <c r="B1176">
        <v>10388.202298664601</v>
      </c>
      <c r="C1176">
        <v>0</v>
      </c>
      <c r="D1176">
        <v>0</v>
      </c>
      <c r="E1176">
        <f>Table4[[#This Row],[kapp_slack_ub]]/Table4[[#This Row],[kapp_old]]</f>
        <v>0</v>
      </c>
      <c r="F1176" t="str">
        <f>"'PRO-"&amp;_xlfn.TEXTAFTER(Table4[[#This Row],[rxn]],"-",-1)&amp;"'"</f>
        <v>'PRO-rt3755'</v>
      </c>
      <c r="G1176">
        <f>_xlfn.XLOOKUP(Table4[[#This Row],[enz]],'[1]Sheet2 (2)'!$A:$A,'[1]Sheet2 (2)'!$B:$B,"")</f>
        <v>1</v>
      </c>
    </row>
    <row r="1177" spans="1:7" hidden="1" x14ac:dyDescent="0.2">
      <c r="A1177" t="s">
        <v>2901</v>
      </c>
      <c r="B1177">
        <v>10388.202298664601</v>
      </c>
      <c r="C1177">
        <v>0</v>
      </c>
      <c r="D1177">
        <v>0</v>
      </c>
      <c r="E1177">
        <f>Table4[[#This Row],[kapp_slack_ub]]/Table4[[#This Row],[kapp_old]]</f>
        <v>0</v>
      </c>
      <c r="F1177" t="str">
        <f>"'PRO-"&amp;_xlfn.TEXTAFTER(Table4[[#This Row],[rxn]],"-",-1)&amp;"'"</f>
        <v>'PRO-rt8313'</v>
      </c>
      <c r="G1177">
        <f>_xlfn.XLOOKUP(Table4[[#This Row],[enz]],'[1]Sheet2 (2)'!$A:$A,'[1]Sheet2 (2)'!$B:$B,"")</f>
        <v>2</v>
      </c>
    </row>
    <row r="1178" spans="1:7" x14ac:dyDescent="0.2">
      <c r="A1178" t="s">
        <v>3246</v>
      </c>
      <c r="B1178">
        <v>0.46264272544302698</v>
      </c>
      <c r="C1178">
        <v>1.111316709109E-3</v>
      </c>
      <c r="D1178">
        <v>0</v>
      </c>
      <c r="E1178">
        <f>Table4[[#This Row],[kapp_slack_ub]]/Table4[[#This Row],[kapp_old]]</f>
        <v>2.4021056594909222E-3</v>
      </c>
      <c r="F1178" t="str">
        <f>"'PRO-"&amp;_xlfn.TEXTAFTER(Table4[[#This Row],[rxn]],"-",-1)&amp;"'"</f>
        <v>'PRO-rt0168'</v>
      </c>
      <c r="G1178">
        <f>_xlfn.XLOOKUP(Table4[[#This Row],[enz]],'[1]Sheet2 (2)'!$A:$A,'[1]Sheet2 (2)'!$B:$B,"")</f>
        <v>1</v>
      </c>
    </row>
    <row r="1179" spans="1:7" hidden="1" x14ac:dyDescent="0.2">
      <c r="A1179" t="s">
        <v>5873</v>
      </c>
      <c r="B1179">
        <v>10388.202298664601</v>
      </c>
      <c r="C1179">
        <v>0</v>
      </c>
      <c r="D1179">
        <v>0</v>
      </c>
      <c r="E1179">
        <f>Table4[[#This Row],[kapp_slack_ub]]/Table4[[#This Row],[kapp_old]]</f>
        <v>0</v>
      </c>
      <c r="F1179" t="str">
        <f>"'PRO-"&amp;_xlfn.TEXTAFTER(Table4[[#This Row],[rxn]],"-",-1)&amp;"'"</f>
        <v>'PRO-SPONT'</v>
      </c>
      <c r="G1179" t="str">
        <f>_xlfn.XLOOKUP(Table4[[#This Row],[enz]],'[1]Sheet2 (2)'!$A:$A,'[1]Sheet2 (2)'!$B:$B,"")</f>
        <v/>
      </c>
    </row>
    <row r="1180" spans="1:7" hidden="1" x14ac:dyDescent="0.2">
      <c r="A1180" t="s">
        <v>5874</v>
      </c>
      <c r="B1180">
        <v>10388.202298664601</v>
      </c>
      <c r="C1180">
        <v>0</v>
      </c>
      <c r="D1180">
        <v>0</v>
      </c>
      <c r="E1180">
        <f>Table4[[#This Row],[kapp_slack_ub]]/Table4[[#This Row],[kapp_old]]</f>
        <v>0</v>
      </c>
      <c r="F1180" t="str">
        <f>"'PRO-"&amp;_xlfn.TEXTAFTER(Table4[[#This Row],[rxn]],"-",-1)&amp;"'"</f>
        <v>'PRO-SPONT'</v>
      </c>
      <c r="G1180" t="str">
        <f>_xlfn.XLOOKUP(Table4[[#This Row],[enz]],'[1]Sheet2 (2)'!$A:$A,'[1]Sheet2 (2)'!$B:$B,"")</f>
        <v/>
      </c>
    </row>
    <row r="1181" spans="1:7" hidden="1" x14ac:dyDescent="0.2">
      <c r="A1181" t="s">
        <v>2902</v>
      </c>
      <c r="B1181">
        <v>18450.2918181973</v>
      </c>
      <c r="C1181">
        <v>0</v>
      </c>
      <c r="D1181">
        <v>0</v>
      </c>
      <c r="E1181">
        <f>Table4[[#This Row],[kapp_slack_ub]]/Table4[[#This Row],[kapp_old]]</f>
        <v>0</v>
      </c>
      <c r="F1181" t="str">
        <f>"'PRO-"&amp;_xlfn.TEXTAFTER(Table4[[#This Row],[rxn]],"-",-1)&amp;"'"</f>
        <v>'PRO-rt6294'</v>
      </c>
      <c r="G1181">
        <f>_xlfn.XLOOKUP(Table4[[#This Row],[enz]],'[1]Sheet2 (2)'!$A:$A,'[1]Sheet2 (2)'!$B:$B,"")</f>
        <v>1</v>
      </c>
    </row>
    <row r="1182" spans="1:7" hidden="1" x14ac:dyDescent="0.2">
      <c r="A1182" t="s">
        <v>5875</v>
      </c>
      <c r="B1182">
        <v>2341209.0838985899</v>
      </c>
      <c r="C1182">
        <v>0</v>
      </c>
      <c r="D1182">
        <v>0</v>
      </c>
      <c r="E1182">
        <f>Table4[[#This Row],[kapp_slack_ub]]/Table4[[#This Row],[kapp_old]]</f>
        <v>0</v>
      </c>
      <c r="F1182" t="str">
        <f>"'PRO-"&amp;_xlfn.TEXTAFTER(Table4[[#This Row],[rxn]],"-",-1)&amp;"'"</f>
        <v>'PRO-rt0568_c'</v>
      </c>
      <c r="G1182">
        <f>_xlfn.XLOOKUP(Table4[[#This Row],[enz]],'[1]Sheet2 (2)'!$A:$A,'[1]Sheet2 (2)'!$B:$B,"")</f>
        <v>1</v>
      </c>
    </row>
    <row r="1183" spans="1:7" hidden="1" x14ac:dyDescent="0.2">
      <c r="A1183" t="s">
        <v>2903</v>
      </c>
      <c r="B1183">
        <v>10388.202298664601</v>
      </c>
      <c r="C1183">
        <v>0</v>
      </c>
      <c r="D1183">
        <v>0</v>
      </c>
      <c r="E1183">
        <f>Table4[[#This Row],[kapp_slack_ub]]/Table4[[#This Row],[kapp_old]]</f>
        <v>0</v>
      </c>
      <c r="F1183" t="str">
        <f>"'PRO-"&amp;_xlfn.TEXTAFTER(Table4[[#This Row],[rxn]],"-",-1)&amp;"'"</f>
        <v>'PRO-rt0568_c'</v>
      </c>
      <c r="G1183">
        <f>_xlfn.XLOOKUP(Table4[[#This Row],[enz]],'[1]Sheet2 (2)'!$A:$A,'[1]Sheet2 (2)'!$B:$B,"")</f>
        <v>1</v>
      </c>
    </row>
    <row r="1184" spans="1:7" hidden="1" x14ac:dyDescent="0.2">
      <c r="A1184" t="s">
        <v>5876</v>
      </c>
      <c r="B1184">
        <v>10388.202298664601</v>
      </c>
      <c r="C1184">
        <v>0</v>
      </c>
      <c r="D1184">
        <v>0</v>
      </c>
      <c r="E1184">
        <f>Table4[[#This Row],[kapp_slack_ub]]/Table4[[#This Row],[kapp_old]]</f>
        <v>0</v>
      </c>
      <c r="F1184" t="str">
        <f>"'PRO-"&amp;_xlfn.TEXTAFTER(Table4[[#This Row],[rxn]],"-",-1)&amp;"'"</f>
        <v>'PRO-rt5562_x'</v>
      </c>
      <c r="G1184">
        <f>_xlfn.XLOOKUP(Table4[[#This Row],[enz]],'[1]Sheet2 (2)'!$A:$A,'[1]Sheet2 (2)'!$B:$B,"")</f>
        <v>1</v>
      </c>
    </row>
    <row r="1185" spans="1:7" hidden="1" x14ac:dyDescent="0.2">
      <c r="A1185" t="s">
        <v>5877</v>
      </c>
      <c r="B1185">
        <v>10388.202298664601</v>
      </c>
      <c r="C1185">
        <v>0</v>
      </c>
      <c r="D1185">
        <v>0</v>
      </c>
      <c r="E1185">
        <f>Table4[[#This Row],[kapp_slack_ub]]/Table4[[#This Row],[kapp_old]]</f>
        <v>0</v>
      </c>
      <c r="F1185" t="str">
        <f>"'PRO-"&amp;_xlfn.TEXTAFTER(Table4[[#This Row],[rxn]],"-",-1)&amp;"'"</f>
        <v>'PRO-rt5562_x'</v>
      </c>
      <c r="G1185">
        <f>_xlfn.XLOOKUP(Table4[[#This Row],[enz]],'[1]Sheet2 (2)'!$A:$A,'[1]Sheet2 (2)'!$B:$B,"")</f>
        <v>1</v>
      </c>
    </row>
    <row r="1186" spans="1:7" hidden="1" x14ac:dyDescent="0.2">
      <c r="A1186" t="s">
        <v>5878</v>
      </c>
      <c r="B1186">
        <v>10388.202298664601</v>
      </c>
      <c r="C1186">
        <v>0</v>
      </c>
      <c r="D1186">
        <v>0</v>
      </c>
      <c r="E1186">
        <f>Table4[[#This Row],[kapp_slack_ub]]/Table4[[#This Row],[kapp_old]]</f>
        <v>0</v>
      </c>
      <c r="F1186" t="str">
        <f>"'PRO-"&amp;_xlfn.TEXTAFTER(Table4[[#This Row],[rxn]],"-",-1)&amp;"'"</f>
        <v>'PRO-rt5913_x'</v>
      </c>
      <c r="G1186">
        <f>_xlfn.XLOOKUP(Table4[[#This Row],[enz]],'[1]Sheet2 (2)'!$A:$A,'[1]Sheet2 (2)'!$B:$B,"")</f>
        <v>1</v>
      </c>
    </row>
    <row r="1187" spans="1:7" hidden="1" x14ac:dyDescent="0.2">
      <c r="A1187" t="s">
        <v>5879</v>
      </c>
      <c r="B1187">
        <v>10388.202298664601</v>
      </c>
      <c r="C1187">
        <v>0</v>
      </c>
      <c r="D1187">
        <v>0</v>
      </c>
      <c r="E1187">
        <f>Table4[[#This Row],[kapp_slack_ub]]/Table4[[#This Row],[kapp_old]]</f>
        <v>0</v>
      </c>
      <c r="F1187" t="str">
        <f>"'PRO-"&amp;_xlfn.TEXTAFTER(Table4[[#This Row],[rxn]],"-",-1)&amp;"'"</f>
        <v>'PRO-rt5913_x'</v>
      </c>
      <c r="G1187">
        <f>_xlfn.XLOOKUP(Table4[[#This Row],[enz]],'[1]Sheet2 (2)'!$A:$A,'[1]Sheet2 (2)'!$B:$B,"")</f>
        <v>1</v>
      </c>
    </row>
    <row r="1188" spans="1:7" hidden="1" x14ac:dyDescent="0.2">
      <c r="A1188" t="s">
        <v>5880</v>
      </c>
      <c r="B1188">
        <v>10388.202298664601</v>
      </c>
      <c r="C1188">
        <v>0</v>
      </c>
      <c r="D1188">
        <v>0</v>
      </c>
      <c r="E1188">
        <f>Table4[[#This Row],[kapp_slack_ub]]/Table4[[#This Row],[kapp_old]]</f>
        <v>0</v>
      </c>
      <c r="F1188" t="str">
        <f>"'PRO-"&amp;_xlfn.TEXTAFTER(Table4[[#This Row],[rxn]],"-",-1)&amp;"'"</f>
        <v>'PRO-rt1784_c'</v>
      </c>
      <c r="G1188">
        <f>_xlfn.XLOOKUP(Table4[[#This Row],[enz]],'[1]Sheet2 (2)'!$A:$A,'[1]Sheet2 (2)'!$B:$B,"")</f>
        <v>1</v>
      </c>
    </row>
    <row r="1189" spans="1:7" hidden="1" x14ac:dyDescent="0.2">
      <c r="A1189" t="s">
        <v>5881</v>
      </c>
      <c r="B1189">
        <v>10388.202298664601</v>
      </c>
      <c r="C1189">
        <v>0</v>
      </c>
      <c r="D1189">
        <v>0</v>
      </c>
      <c r="E1189">
        <f>Table4[[#This Row],[kapp_slack_ub]]/Table4[[#This Row],[kapp_old]]</f>
        <v>0</v>
      </c>
      <c r="F1189" t="str">
        <f>"'PRO-"&amp;_xlfn.TEXTAFTER(Table4[[#This Row],[rxn]],"-",-1)&amp;"'"</f>
        <v>'PRO-rt1784_c'</v>
      </c>
      <c r="G1189">
        <f>_xlfn.XLOOKUP(Table4[[#This Row],[enz]],'[1]Sheet2 (2)'!$A:$A,'[1]Sheet2 (2)'!$B:$B,"")</f>
        <v>1</v>
      </c>
    </row>
    <row r="1190" spans="1:7" hidden="1" x14ac:dyDescent="0.2">
      <c r="A1190" t="s">
        <v>5882</v>
      </c>
      <c r="B1190">
        <v>8813837.4755140394</v>
      </c>
      <c r="C1190">
        <v>0</v>
      </c>
      <c r="D1190">
        <v>0</v>
      </c>
      <c r="E1190">
        <f>Table4[[#This Row],[kapp_slack_ub]]/Table4[[#This Row],[kapp_old]]</f>
        <v>0</v>
      </c>
      <c r="F1190" t="str">
        <f>"'PRO-"&amp;_xlfn.TEXTAFTER(Table4[[#This Row],[rxn]],"-",-1)&amp;"'"</f>
        <v>'PRO-rt5562_m'</v>
      </c>
      <c r="G1190">
        <f>_xlfn.XLOOKUP(Table4[[#This Row],[enz]],'[1]Sheet2 (2)'!$A:$A,'[1]Sheet2 (2)'!$B:$B,"")</f>
        <v>1</v>
      </c>
    </row>
    <row r="1191" spans="1:7" hidden="1" x14ac:dyDescent="0.2">
      <c r="A1191" t="s">
        <v>5883</v>
      </c>
      <c r="B1191">
        <v>10388.202298664601</v>
      </c>
      <c r="C1191">
        <v>0</v>
      </c>
      <c r="D1191">
        <v>0</v>
      </c>
      <c r="E1191">
        <f>Table4[[#This Row],[kapp_slack_ub]]/Table4[[#This Row],[kapp_old]]</f>
        <v>0</v>
      </c>
      <c r="F1191" t="str">
        <f>"'PRO-"&amp;_xlfn.TEXTAFTER(Table4[[#This Row],[rxn]],"-",-1)&amp;"'"</f>
        <v>'PRO-rt5913_m'</v>
      </c>
      <c r="G1191">
        <f>_xlfn.XLOOKUP(Table4[[#This Row],[enz]],'[1]Sheet2 (2)'!$A:$A,'[1]Sheet2 (2)'!$B:$B,"")</f>
        <v>1</v>
      </c>
    </row>
    <row r="1192" spans="1:7" hidden="1" x14ac:dyDescent="0.2">
      <c r="A1192" t="s">
        <v>5884</v>
      </c>
      <c r="B1192">
        <v>10388.202298664601</v>
      </c>
      <c r="C1192">
        <v>0</v>
      </c>
      <c r="D1192">
        <v>0</v>
      </c>
      <c r="E1192">
        <f>Table4[[#This Row],[kapp_slack_ub]]/Table4[[#This Row],[kapp_old]]</f>
        <v>0</v>
      </c>
      <c r="F1192" t="str">
        <f>"'PRO-"&amp;_xlfn.TEXTAFTER(Table4[[#This Row],[rxn]],"-",-1)&amp;"'"</f>
        <v>'PRO-rt0594'</v>
      </c>
      <c r="G1192">
        <f>_xlfn.XLOOKUP(Table4[[#This Row],[enz]],'[1]Sheet2 (2)'!$A:$A,'[1]Sheet2 (2)'!$B:$B,"")</f>
        <v>1</v>
      </c>
    </row>
    <row r="1193" spans="1:7" hidden="1" x14ac:dyDescent="0.2">
      <c r="A1193" t="s">
        <v>5885</v>
      </c>
      <c r="B1193">
        <v>10388.202298664601</v>
      </c>
      <c r="C1193">
        <v>0</v>
      </c>
      <c r="D1193">
        <v>0</v>
      </c>
      <c r="E1193">
        <f>Table4[[#This Row],[kapp_slack_ub]]/Table4[[#This Row],[kapp_old]]</f>
        <v>0</v>
      </c>
      <c r="F1193" t="str">
        <f>"'PRO-"&amp;_xlfn.TEXTAFTER(Table4[[#This Row],[rxn]],"-",-1)&amp;"'"</f>
        <v>'PRO-rt0594'</v>
      </c>
      <c r="G1193">
        <f>_xlfn.XLOOKUP(Table4[[#This Row],[enz]],'[1]Sheet2 (2)'!$A:$A,'[1]Sheet2 (2)'!$B:$B,"")</f>
        <v>1</v>
      </c>
    </row>
    <row r="1194" spans="1:7" hidden="1" x14ac:dyDescent="0.2">
      <c r="A1194" t="s">
        <v>5886</v>
      </c>
      <c r="B1194">
        <v>10388.202298664601</v>
      </c>
      <c r="C1194">
        <v>0</v>
      </c>
      <c r="D1194">
        <v>0</v>
      </c>
      <c r="E1194">
        <f>Table4[[#This Row],[kapp_slack_ub]]/Table4[[#This Row],[kapp_old]]</f>
        <v>0</v>
      </c>
      <c r="F1194" t="str">
        <f>"'PRO-"&amp;_xlfn.TEXTAFTER(Table4[[#This Row],[rxn]],"-",-1)&amp;"'"</f>
        <v>'PRO-rt5861'</v>
      </c>
      <c r="G1194">
        <f>_xlfn.XLOOKUP(Table4[[#This Row],[enz]],'[1]Sheet2 (2)'!$A:$A,'[1]Sheet2 (2)'!$B:$B,"")</f>
        <v>1</v>
      </c>
    </row>
    <row r="1195" spans="1:7" hidden="1" x14ac:dyDescent="0.2">
      <c r="A1195" t="s">
        <v>5887</v>
      </c>
      <c r="B1195">
        <v>10388.202298664601</v>
      </c>
      <c r="C1195">
        <v>0</v>
      </c>
      <c r="D1195">
        <v>0</v>
      </c>
      <c r="E1195">
        <f>Table4[[#This Row],[kapp_slack_ub]]/Table4[[#This Row],[kapp_old]]</f>
        <v>0</v>
      </c>
      <c r="F1195" t="str">
        <f>"'PRO-"&amp;_xlfn.TEXTAFTER(Table4[[#This Row],[rxn]],"-",-1)&amp;"'"</f>
        <v>'PRO-rt5861'</v>
      </c>
      <c r="G1195">
        <f>_xlfn.XLOOKUP(Table4[[#This Row],[enz]],'[1]Sheet2 (2)'!$A:$A,'[1]Sheet2 (2)'!$B:$B,"")</f>
        <v>1</v>
      </c>
    </row>
    <row r="1196" spans="1:7" hidden="1" x14ac:dyDescent="0.2">
      <c r="A1196" t="s">
        <v>5888</v>
      </c>
      <c r="B1196">
        <v>10388.202298664601</v>
      </c>
      <c r="C1196">
        <v>0</v>
      </c>
      <c r="D1196">
        <v>0</v>
      </c>
      <c r="E1196">
        <f>Table4[[#This Row],[kapp_slack_ub]]/Table4[[#This Row],[kapp_old]]</f>
        <v>0</v>
      </c>
      <c r="F1196" t="str">
        <f>"'PRO-"&amp;_xlfn.TEXTAFTER(Table4[[#This Row],[rxn]],"-",-1)&amp;"'"</f>
        <v>'PRO-rt0398'</v>
      </c>
      <c r="G1196">
        <f>_xlfn.XLOOKUP(Table4[[#This Row],[enz]],'[1]Sheet2 (2)'!$A:$A,'[1]Sheet2 (2)'!$B:$B,"")</f>
        <v>1</v>
      </c>
    </row>
    <row r="1197" spans="1:7" hidden="1" x14ac:dyDescent="0.2">
      <c r="A1197" t="s">
        <v>2904</v>
      </c>
      <c r="B1197">
        <v>4023.5473466015701</v>
      </c>
      <c r="C1197">
        <v>0</v>
      </c>
      <c r="D1197">
        <v>0</v>
      </c>
      <c r="E1197">
        <f>Table4[[#This Row],[kapp_slack_ub]]/Table4[[#This Row],[kapp_old]]</f>
        <v>0</v>
      </c>
      <c r="F1197" t="str">
        <f>"'PRO-"&amp;_xlfn.TEXTAFTER(Table4[[#This Row],[rxn]],"-",-1)&amp;"'"</f>
        <v>'PRO-rt5890'</v>
      </c>
      <c r="G1197">
        <f>_xlfn.XLOOKUP(Table4[[#This Row],[enz]],'[1]Sheet2 (2)'!$A:$A,'[1]Sheet2 (2)'!$B:$B,"")</f>
        <v>1</v>
      </c>
    </row>
    <row r="1198" spans="1:7" hidden="1" x14ac:dyDescent="0.2">
      <c r="A1198" t="s">
        <v>5889</v>
      </c>
      <c r="B1198">
        <v>10388.202298664601</v>
      </c>
      <c r="C1198">
        <v>0</v>
      </c>
      <c r="D1198">
        <v>0</v>
      </c>
      <c r="E1198">
        <f>Table4[[#This Row],[kapp_slack_ub]]/Table4[[#This Row],[kapp_old]]</f>
        <v>0</v>
      </c>
      <c r="F1198" t="str">
        <f>"'PRO-"&amp;_xlfn.TEXTAFTER(Table4[[#This Row],[rxn]],"-",-1)&amp;"'"</f>
        <v>'PRO-rt6356'</v>
      </c>
      <c r="G1198">
        <f>_xlfn.XLOOKUP(Table4[[#This Row],[enz]],'[1]Sheet2 (2)'!$A:$A,'[1]Sheet2 (2)'!$B:$B,"")</f>
        <v>1</v>
      </c>
    </row>
    <row r="1199" spans="1:7" hidden="1" x14ac:dyDescent="0.2">
      <c r="A1199" t="s">
        <v>5890</v>
      </c>
      <c r="B1199">
        <v>10388.202298664601</v>
      </c>
      <c r="C1199">
        <v>0</v>
      </c>
      <c r="D1199">
        <v>0</v>
      </c>
      <c r="E1199">
        <f>Table4[[#This Row],[kapp_slack_ub]]/Table4[[#This Row],[kapp_old]]</f>
        <v>0</v>
      </c>
      <c r="F1199" t="str">
        <f>"'PRO-"&amp;_xlfn.TEXTAFTER(Table4[[#This Row],[rxn]],"-",-1)&amp;"'"</f>
        <v>'PRO-rt6356'</v>
      </c>
      <c r="G1199">
        <f>_xlfn.XLOOKUP(Table4[[#This Row],[enz]],'[1]Sheet2 (2)'!$A:$A,'[1]Sheet2 (2)'!$B:$B,"")</f>
        <v>1</v>
      </c>
    </row>
    <row r="1200" spans="1:7" hidden="1" x14ac:dyDescent="0.2">
      <c r="A1200" t="s">
        <v>5891</v>
      </c>
      <c r="B1200">
        <v>10388.202298664601</v>
      </c>
      <c r="C1200">
        <v>0</v>
      </c>
      <c r="D1200">
        <v>0</v>
      </c>
      <c r="E1200">
        <f>Table4[[#This Row],[kapp_slack_ub]]/Table4[[#This Row],[kapp_old]]</f>
        <v>0</v>
      </c>
      <c r="F1200" t="str">
        <f>"'PRO-"&amp;_xlfn.TEXTAFTER(Table4[[#This Row],[rxn]],"-",-1)&amp;"'"</f>
        <v>'PRO-rt1844'</v>
      </c>
      <c r="G1200">
        <f>_xlfn.XLOOKUP(Table4[[#This Row],[enz]],'[1]Sheet2 (2)'!$A:$A,'[1]Sheet2 (2)'!$B:$B,"")</f>
        <v>1</v>
      </c>
    </row>
    <row r="1201" spans="1:7" hidden="1" x14ac:dyDescent="0.2">
      <c r="A1201" t="s">
        <v>5892</v>
      </c>
      <c r="B1201">
        <v>10388.202298664601</v>
      </c>
      <c r="C1201">
        <v>0</v>
      </c>
      <c r="D1201">
        <v>0</v>
      </c>
      <c r="E1201">
        <f>Table4[[#This Row],[kapp_slack_ub]]/Table4[[#This Row],[kapp_old]]</f>
        <v>0</v>
      </c>
      <c r="F1201" t="str">
        <f>"'PRO-"&amp;_xlfn.TEXTAFTER(Table4[[#This Row],[rxn]],"-",-1)&amp;"'"</f>
        <v>'PRO-rt1844'</v>
      </c>
      <c r="G1201">
        <f>_xlfn.XLOOKUP(Table4[[#This Row],[enz]],'[1]Sheet2 (2)'!$A:$A,'[1]Sheet2 (2)'!$B:$B,"")</f>
        <v>1</v>
      </c>
    </row>
    <row r="1202" spans="1:7" hidden="1" x14ac:dyDescent="0.2">
      <c r="A1202" t="s">
        <v>2905</v>
      </c>
      <c r="B1202">
        <v>2841614.8379550599</v>
      </c>
      <c r="C1202">
        <v>0</v>
      </c>
      <c r="D1202">
        <v>0</v>
      </c>
      <c r="E1202">
        <f>Table4[[#This Row],[kapp_slack_ub]]/Table4[[#This Row],[kapp_old]]</f>
        <v>0</v>
      </c>
      <c r="F1202" t="str">
        <f>"'PRO-"&amp;_xlfn.TEXTAFTER(Table4[[#This Row],[rxn]],"-",-1)&amp;"'"</f>
        <v>'PRO-rt0602_c'</v>
      </c>
      <c r="G1202">
        <f>_xlfn.XLOOKUP(Table4[[#This Row],[enz]],'[1]Sheet2 (2)'!$A:$A,'[1]Sheet2 (2)'!$B:$B,"")</f>
        <v>1</v>
      </c>
    </row>
    <row r="1203" spans="1:7" hidden="1" x14ac:dyDescent="0.2">
      <c r="A1203" t="s">
        <v>5893</v>
      </c>
      <c r="B1203">
        <v>10388.202298664601</v>
      </c>
      <c r="C1203">
        <v>0</v>
      </c>
      <c r="D1203">
        <v>0</v>
      </c>
      <c r="E1203">
        <f>Table4[[#This Row],[kapp_slack_ub]]/Table4[[#This Row],[kapp_old]]</f>
        <v>0</v>
      </c>
      <c r="F1203" t="str">
        <f>"'PRO-"&amp;_xlfn.TEXTAFTER(Table4[[#This Row],[rxn]],"-",-1)&amp;"'"</f>
        <v>'PRO-rt5249'</v>
      </c>
      <c r="G1203">
        <f>_xlfn.XLOOKUP(Table4[[#This Row],[enz]],'[1]Sheet2 (2)'!$A:$A,'[1]Sheet2 (2)'!$B:$B,"")</f>
        <v>1</v>
      </c>
    </row>
    <row r="1204" spans="1:7" hidden="1" x14ac:dyDescent="0.2">
      <c r="A1204" t="s">
        <v>5894</v>
      </c>
      <c r="B1204">
        <v>10388.202298664601</v>
      </c>
      <c r="C1204">
        <v>0</v>
      </c>
      <c r="D1204">
        <v>0</v>
      </c>
      <c r="E1204">
        <f>Table4[[#This Row],[kapp_slack_ub]]/Table4[[#This Row],[kapp_old]]</f>
        <v>0</v>
      </c>
      <c r="F1204" t="str">
        <f>"'PRO-"&amp;_xlfn.TEXTAFTER(Table4[[#This Row],[rxn]],"-",-1)&amp;"'"</f>
        <v>'PRO-rt7216'</v>
      </c>
      <c r="G1204">
        <f>_xlfn.XLOOKUP(Table4[[#This Row],[enz]],'[1]Sheet2 (2)'!$A:$A,'[1]Sheet2 (2)'!$B:$B,"")</f>
        <v>1</v>
      </c>
    </row>
    <row r="1205" spans="1:7" hidden="1" x14ac:dyDescent="0.2">
      <c r="A1205" t="s">
        <v>5895</v>
      </c>
      <c r="B1205">
        <v>10388.202298664601</v>
      </c>
      <c r="C1205">
        <v>0</v>
      </c>
      <c r="D1205">
        <v>0</v>
      </c>
      <c r="E1205">
        <f>Table4[[#This Row],[kapp_slack_ub]]/Table4[[#This Row],[kapp_old]]</f>
        <v>0</v>
      </c>
      <c r="F1205" t="str">
        <f>"'PRO-"&amp;_xlfn.TEXTAFTER(Table4[[#This Row],[rxn]],"-",-1)&amp;"'"</f>
        <v>'PRO-ATPASECPLXgm'</v>
      </c>
      <c r="G1205" t="str">
        <f>_xlfn.XLOOKUP(Table4[[#This Row],[enz]],'[1]Sheet2 (2)'!$A:$A,'[1]Sheet2 (2)'!$B:$B,"")</f>
        <v/>
      </c>
    </row>
    <row r="1206" spans="1:7" hidden="1" x14ac:dyDescent="0.2">
      <c r="A1206" t="s">
        <v>5896</v>
      </c>
      <c r="B1206">
        <v>10388.202298664601</v>
      </c>
      <c r="C1206">
        <v>0</v>
      </c>
      <c r="D1206">
        <v>0</v>
      </c>
      <c r="E1206">
        <f>Table4[[#This Row],[kapp_slack_ub]]/Table4[[#This Row],[kapp_old]]</f>
        <v>0</v>
      </c>
      <c r="F1206" t="str">
        <f>"'PRO-"&amp;_xlfn.TEXTAFTER(Table4[[#This Row],[rxn]],"-",-1)&amp;"'"</f>
        <v>'PRO-rt5328'</v>
      </c>
      <c r="G1206">
        <f>_xlfn.XLOOKUP(Table4[[#This Row],[enz]],'[1]Sheet2 (2)'!$A:$A,'[1]Sheet2 (2)'!$B:$B,"")</f>
        <v>1</v>
      </c>
    </row>
    <row r="1207" spans="1:7" hidden="1" x14ac:dyDescent="0.2">
      <c r="A1207" t="s">
        <v>5897</v>
      </c>
      <c r="B1207">
        <v>10388.202298664601</v>
      </c>
      <c r="C1207">
        <v>0</v>
      </c>
      <c r="D1207">
        <v>0</v>
      </c>
      <c r="E1207">
        <f>Table4[[#This Row],[kapp_slack_ub]]/Table4[[#This Row],[kapp_old]]</f>
        <v>0</v>
      </c>
      <c r="F1207" t="str">
        <f>"'PRO-"&amp;_xlfn.TEXTAFTER(Table4[[#This Row],[rxn]],"-",-1)&amp;"'"</f>
        <v>'PRO-rt8184'</v>
      </c>
      <c r="G1207">
        <f>_xlfn.XLOOKUP(Table4[[#This Row],[enz]],'[1]Sheet2 (2)'!$A:$A,'[1]Sheet2 (2)'!$B:$B,"")</f>
        <v>1</v>
      </c>
    </row>
    <row r="1208" spans="1:7" hidden="1" x14ac:dyDescent="0.2">
      <c r="A1208" t="s">
        <v>5898</v>
      </c>
      <c r="B1208">
        <v>10388.202298664601</v>
      </c>
      <c r="C1208">
        <v>0</v>
      </c>
      <c r="D1208">
        <v>0</v>
      </c>
      <c r="E1208">
        <f>Table4[[#This Row],[kapp_slack_ub]]/Table4[[#This Row],[kapp_old]]</f>
        <v>0</v>
      </c>
      <c r="F1208" t="str">
        <f>"'PRO-"&amp;_xlfn.TEXTAFTER(Table4[[#This Row],[rxn]],"-",-1)&amp;"'"</f>
        <v>'PRO-UNKNOWN'</v>
      </c>
      <c r="G1208" t="str">
        <f>_xlfn.XLOOKUP(Table4[[#This Row],[enz]],'[1]Sheet2 (2)'!$A:$A,'[1]Sheet2 (2)'!$B:$B,"")</f>
        <v/>
      </c>
    </row>
    <row r="1209" spans="1:7" hidden="1" x14ac:dyDescent="0.2">
      <c r="A1209" t="s">
        <v>2906</v>
      </c>
      <c r="B1209">
        <v>10388.202298664601</v>
      </c>
      <c r="C1209">
        <v>0</v>
      </c>
      <c r="D1209">
        <v>0</v>
      </c>
      <c r="E1209">
        <f>Table4[[#This Row],[kapp_slack_ub]]/Table4[[#This Row],[kapp_old]]</f>
        <v>0</v>
      </c>
      <c r="F1209" t="str">
        <f>"'PRO-"&amp;_xlfn.TEXTAFTER(Table4[[#This Row],[rxn]],"-",-1)&amp;"'"</f>
        <v>'PRO-SPONT'</v>
      </c>
      <c r="G1209" t="str">
        <f>_xlfn.XLOOKUP(Table4[[#This Row],[enz]],'[1]Sheet2 (2)'!$A:$A,'[1]Sheet2 (2)'!$B:$B,"")</f>
        <v/>
      </c>
    </row>
    <row r="1210" spans="1:7" hidden="1" x14ac:dyDescent="0.2">
      <c r="A1210" t="s">
        <v>2907</v>
      </c>
      <c r="B1210">
        <v>2456.4475857651501</v>
      </c>
      <c r="C1210">
        <v>0</v>
      </c>
      <c r="D1210">
        <v>0</v>
      </c>
      <c r="E1210">
        <f>Table4[[#This Row],[kapp_slack_ub]]/Table4[[#This Row],[kapp_old]]</f>
        <v>0</v>
      </c>
      <c r="F1210" t="str">
        <f>"'PRO-"&amp;_xlfn.TEXTAFTER(Table4[[#This Row],[rxn]],"-",-1)&amp;"'"</f>
        <v>'PRO-rt1520'</v>
      </c>
      <c r="G1210">
        <f>_xlfn.XLOOKUP(Table4[[#This Row],[enz]],'[1]Sheet2 (2)'!$A:$A,'[1]Sheet2 (2)'!$B:$B,"")</f>
        <v>1</v>
      </c>
    </row>
    <row r="1211" spans="1:7" hidden="1" x14ac:dyDescent="0.2">
      <c r="A1211" t="s">
        <v>2908</v>
      </c>
      <c r="B1211">
        <v>1863731.94411337</v>
      </c>
      <c r="C1211">
        <v>0</v>
      </c>
      <c r="D1211">
        <v>0</v>
      </c>
      <c r="E1211">
        <f>Table4[[#This Row],[kapp_slack_ub]]/Table4[[#This Row],[kapp_old]]</f>
        <v>0</v>
      </c>
      <c r="F1211" t="str">
        <f>"'PRO-"&amp;_xlfn.TEXTAFTER(Table4[[#This Row],[rxn]],"-",-1)&amp;"'"</f>
        <v>'PRO-ATPSCPLX'</v>
      </c>
      <c r="G1211" t="str">
        <f>_xlfn.XLOOKUP(Table4[[#This Row],[enz]],'[1]Sheet2 (2)'!$A:$A,'[1]Sheet2 (2)'!$B:$B,"")</f>
        <v/>
      </c>
    </row>
    <row r="1212" spans="1:7" hidden="1" x14ac:dyDescent="0.2">
      <c r="A1212" t="s">
        <v>2909</v>
      </c>
      <c r="B1212">
        <v>10388.202298664601</v>
      </c>
      <c r="C1212">
        <v>0</v>
      </c>
      <c r="D1212">
        <v>0</v>
      </c>
      <c r="E1212">
        <f>Table4[[#This Row],[kapp_slack_ub]]/Table4[[#This Row],[kapp_old]]</f>
        <v>0</v>
      </c>
      <c r="F1212" t="str">
        <f>"'PRO-"&amp;_xlfn.TEXTAFTER(Table4[[#This Row],[rxn]],"-",-1)&amp;"'"</f>
        <v>'PRO-SPONT'</v>
      </c>
      <c r="G1212" t="str">
        <f>_xlfn.XLOOKUP(Table4[[#This Row],[enz]],'[1]Sheet2 (2)'!$A:$A,'[1]Sheet2 (2)'!$B:$B,"")</f>
        <v/>
      </c>
    </row>
    <row r="1213" spans="1:7" hidden="1" x14ac:dyDescent="0.2">
      <c r="A1213" t="s">
        <v>2910</v>
      </c>
      <c r="B1213">
        <v>10388.202298664601</v>
      </c>
      <c r="C1213">
        <v>0</v>
      </c>
      <c r="D1213">
        <v>0</v>
      </c>
      <c r="E1213">
        <f>Table4[[#This Row],[kapp_slack_ub]]/Table4[[#This Row],[kapp_old]]</f>
        <v>0</v>
      </c>
      <c r="F1213" t="str">
        <f>"'PRO-"&amp;_xlfn.TEXTAFTER(Table4[[#This Row],[rxn]],"-",-1)&amp;"'"</f>
        <v>'PRO-SPONT'</v>
      </c>
      <c r="G1213" t="str">
        <f>_xlfn.XLOOKUP(Table4[[#This Row],[enz]],'[1]Sheet2 (2)'!$A:$A,'[1]Sheet2 (2)'!$B:$B,"")</f>
        <v/>
      </c>
    </row>
    <row r="1214" spans="1:7" hidden="1" x14ac:dyDescent="0.2">
      <c r="A1214" t="s">
        <v>5899</v>
      </c>
      <c r="B1214">
        <v>10388.202298664601</v>
      </c>
      <c r="C1214">
        <v>0</v>
      </c>
      <c r="D1214">
        <v>0</v>
      </c>
      <c r="E1214">
        <f>Table4[[#This Row],[kapp_slack_ub]]/Table4[[#This Row],[kapp_old]]</f>
        <v>0</v>
      </c>
      <c r="F1214" t="str">
        <f>"'PRO-"&amp;_xlfn.TEXTAFTER(Table4[[#This Row],[rxn]],"-",-1)&amp;"'"</f>
        <v>'PRO-SPONT'</v>
      </c>
      <c r="G1214" t="str">
        <f>_xlfn.XLOOKUP(Table4[[#This Row],[enz]],'[1]Sheet2 (2)'!$A:$A,'[1]Sheet2 (2)'!$B:$B,"")</f>
        <v/>
      </c>
    </row>
    <row r="1215" spans="1:7" hidden="1" x14ac:dyDescent="0.2">
      <c r="A1215" t="s">
        <v>5900</v>
      </c>
      <c r="B1215">
        <v>10388.202298664601</v>
      </c>
      <c r="C1215">
        <v>0</v>
      </c>
      <c r="D1215">
        <v>0</v>
      </c>
      <c r="E1215">
        <f>Table4[[#This Row],[kapp_slack_ub]]/Table4[[#This Row],[kapp_old]]</f>
        <v>0</v>
      </c>
      <c r="F1215" t="str">
        <f>"'PRO-"&amp;_xlfn.TEXTAFTER(Table4[[#This Row],[rxn]],"-",-1)&amp;"'"</f>
        <v>'PRO-SPONT'</v>
      </c>
      <c r="G1215" t="str">
        <f>_xlfn.XLOOKUP(Table4[[#This Row],[enz]],'[1]Sheet2 (2)'!$A:$A,'[1]Sheet2 (2)'!$B:$B,"")</f>
        <v/>
      </c>
    </row>
    <row r="1216" spans="1:7" hidden="1" x14ac:dyDescent="0.2">
      <c r="A1216" t="s">
        <v>2911</v>
      </c>
      <c r="B1216">
        <v>10388.202298664601</v>
      </c>
      <c r="C1216">
        <v>0</v>
      </c>
      <c r="D1216">
        <v>0</v>
      </c>
      <c r="E1216">
        <f>Table4[[#This Row],[kapp_slack_ub]]/Table4[[#This Row],[kapp_old]]</f>
        <v>0</v>
      </c>
      <c r="F1216" t="str">
        <f>"'PRO-"&amp;_xlfn.TEXTAFTER(Table4[[#This Row],[rxn]],"-",-1)&amp;"'"</f>
        <v>'PRO-SPONT'</v>
      </c>
      <c r="G1216" t="str">
        <f>_xlfn.XLOOKUP(Table4[[#This Row],[enz]],'[1]Sheet2 (2)'!$A:$A,'[1]Sheet2 (2)'!$B:$B,"")</f>
        <v/>
      </c>
    </row>
    <row r="1217" spans="1:7" hidden="1" x14ac:dyDescent="0.2">
      <c r="A1217" t="s">
        <v>5901</v>
      </c>
      <c r="B1217">
        <v>10388.202298664601</v>
      </c>
      <c r="C1217">
        <v>0</v>
      </c>
      <c r="D1217">
        <v>0</v>
      </c>
      <c r="E1217">
        <f>Table4[[#This Row],[kapp_slack_ub]]/Table4[[#This Row],[kapp_old]]</f>
        <v>0</v>
      </c>
      <c r="F1217" t="str">
        <f>"'PRO-"&amp;_xlfn.TEXTAFTER(Table4[[#This Row],[rxn]],"-",-1)&amp;"'"</f>
        <v>'PRO-SPONT'</v>
      </c>
      <c r="G1217" t="str">
        <f>_xlfn.XLOOKUP(Table4[[#This Row],[enz]],'[1]Sheet2 (2)'!$A:$A,'[1]Sheet2 (2)'!$B:$B,"")</f>
        <v/>
      </c>
    </row>
    <row r="1218" spans="1:7" hidden="1" x14ac:dyDescent="0.2">
      <c r="A1218" t="s">
        <v>5902</v>
      </c>
      <c r="B1218">
        <v>10388.202298664601</v>
      </c>
      <c r="C1218">
        <v>0</v>
      </c>
      <c r="D1218">
        <v>0</v>
      </c>
      <c r="E1218">
        <f>Table4[[#This Row],[kapp_slack_ub]]/Table4[[#This Row],[kapp_old]]</f>
        <v>0</v>
      </c>
      <c r="F1218" t="str">
        <f>"'PRO-"&amp;_xlfn.TEXTAFTER(Table4[[#This Row],[rxn]],"-",-1)&amp;"'"</f>
        <v>'PRO-SPONT'</v>
      </c>
      <c r="G1218" t="str">
        <f>_xlfn.XLOOKUP(Table4[[#This Row],[enz]],'[1]Sheet2 (2)'!$A:$A,'[1]Sheet2 (2)'!$B:$B,"")</f>
        <v/>
      </c>
    </row>
    <row r="1219" spans="1:7" hidden="1" x14ac:dyDescent="0.2">
      <c r="A1219" t="s">
        <v>5903</v>
      </c>
      <c r="B1219">
        <v>10388.202298664601</v>
      </c>
      <c r="C1219">
        <v>0</v>
      </c>
      <c r="D1219">
        <v>0</v>
      </c>
      <c r="E1219">
        <f>Table4[[#This Row],[kapp_slack_ub]]/Table4[[#This Row],[kapp_old]]</f>
        <v>0</v>
      </c>
      <c r="F1219" t="str">
        <f>"'PRO-"&amp;_xlfn.TEXTAFTER(Table4[[#This Row],[rxn]],"-",-1)&amp;"'"</f>
        <v>'PRO-SPONT'</v>
      </c>
      <c r="G1219" t="str">
        <f>_xlfn.XLOOKUP(Table4[[#This Row],[enz]],'[1]Sheet2 (2)'!$A:$A,'[1]Sheet2 (2)'!$B:$B,"")</f>
        <v/>
      </c>
    </row>
    <row r="1220" spans="1:7" hidden="1" x14ac:dyDescent="0.2">
      <c r="A1220" t="s">
        <v>5904</v>
      </c>
      <c r="B1220">
        <v>10388.202298664601</v>
      </c>
      <c r="C1220">
        <v>0</v>
      </c>
      <c r="D1220">
        <v>0</v>
      </c>
      <c r="E1220">
        <f>Table4[[#This Row],[kapp_slack_ub]]/Table4[[#This Row],[kapp_old]]</f>
        <v>0</v>
      </c>
      <c r="F1220" t="str">
        <f>"'PRO-"&amp;_xlfn.TEXTAFTER(Table4[[#This Row],[rxn]],"-",-1)&amp;"'"</f>
        <v>'PRO-SPONT'</v>
      </c>
      <c r="G1220" t="str">
        <f>_xlfn.XLOOKUP(Table4[[#This Row],[enz]],'[1]Sheet2 (2)'!$A:$A,'[1]Sheet2 (2)'!$B:$B,"")</f>
        <v/>
      </c>
    </row>
    <row r="1221" spans="1:7" hidden="1" x14ac:dyDescent="0.2">
      <c r="A1221" t="s">
        <v>5905</v>
      </c>
      <c r="B1221">
        <v>10388.202298664601</v>
      </c>
      <c r="C1221">
        <v>0</v>
      </c>
      <c r="D1221">
        <v>0</v>
      </c>
      <c r="E1221">
        <f>Table4[[#This Row],[kapp_slack_ub]]/Table4[[#This Row],[kapp_old]]</f>
        <v>0</v>
      </c>
      <c r="F1221" t="str">
        <f>"'PRO-"&amp;_xlfn.TEXTAFTER(Table4[[#This Row],[rxn]],"-",-1)&amp;"'"</f>
        <v>'PRO-SPONT'</v>
      </c>
      <c r="G1221" t="str">
        <f>_xlfn.XLOOKUP(Table4[[#This Row],[enz]],'[1]Sheet2 (2)'!$A:$A,'[1]Sheet2 (2)'!$B:$B,"")</f>
        <v/>
      </c>
    </row>
    <row r="1222" spans="1:7" hidden="1" x14ac:dyDescent="0.2">
      <c r="A1222" t="s">
        <v>2912</v>
      </c>
      <c r="B1222">
        <v>10388.202298664601</v>
      </c>
      <c r="C1222">
        <v>0</v>
      </c>
      <c r="D1222">
        <v>0</v>
      </c>
      <c r="E1222">
        <f>Table4[[#This Row],[kapp_slack_ub]]/Table4[[#This Row],[kapp_old]]</f>
        <v>0</v>
      </c>
      <c r="F1222" t="str">
        <f>"'PRO-"&amp;_xlfn.TEXTAFTER(Table4[[#This Row],[rxn]],"-",-1)&amp;"'"</f>
        <v>'PRO-SPONT'</v>
      </c>
      <c r="G1222" t="str">
        <f>_xlfn.XLOOKUP(Table4[[#This Row],[enz]],'[1]Sheet2 (2)'!$A:$A,'[1]Sheet2 (2)'!$B:$B,"")</f>
        <v/>
      </c>
    </row>
    <row r="1223" spans="1:7" hidden="1" x14ac:dyDescent="0.2">
      <c r="A1223" t="s">
        <v>5906</v>
      </c>
      <c r="B1223">
        <v>10388.202298664601</v>
      </c>
      <c r="C1223">
        <v>0</v>
      </c>
      <c r="D1223">
        <v>0</v>
      </c>
      <c r="E1223">
        <f>Table4[[#This Row],[kapp_slack_ub]]/Table4[[#This Row],[kapp_old]]</f>
        <v>0</v>
      </c>
      <c r="F1223" t="str">
        <f>"'PRO-"&amp;_xlfn.TEXTAFTER(Table4[[#This Row],[rxn]],"-",-1)&amp;"'"</f>
        <v>'PRO-SPONT'</v>
      </c>
      <c r="G1223" t="str">
        <f>_xlfn.XLOOKUP(Table4[[#This Row],[enz]],'[1]Sheet2 (2)'!$A:$A,'[1]Sheet2 (2)'!$B:$B,"")</f>
        <v/>
      </c>
    </row>
    <row r="1224" spans="1:7" hidden="1" x14ac:dyDescent="0.2">
      <c r="A1224" t="s">
        <v>5907</v>
      </c>
      <c r="B1224">
        <v>10388.202298664601</v>
      </c>
      <c r="C1224">
        <v>0</v>
      </c>
      <c r="D1224">
        <v>0</v>
      </c>
      <c r="E1224">
        <f>Table4[[#This Row],[kapp_slack_ub]]/Table4[[#This Row],[kapp_old]]</f>
        <v>0</v>
      </c>
      <c r="F1224" t="str">
        <f>"'PRO-"&amp;_xlfn.TEXTAFTER(Table4[[#This Row],[rxn]],"-",-1)&amp;"'"</f>
        <v>'PRO-SPONT'</v>
      </c>
      <c r="G1224" t="str">
        <f>_xlfn.XLOOKUP(Table4[[#This Row],[enz]],'[1]Sheet2 (2)'!$A:$A,'[1]Sheet2 (2)'!$B:$B,"")</f>
        <v/>
      </c>
    </row>
    <row r="1225" spans="1:7" hidden="1" x14ac:dyDescent="0.2">
      <c r="A1225" t="s">
        <v>5908</v>
      </c>
      <c r="B1225">
        <v>10388.202298664601</v>
      </c>
      <c r="C1225">
        <v>0</v>
      </c>
      <c r="D1225">
        <v>0</v>
      </c>
      <c r="E1225">
        <f>Table4[[#This Row],[kapp_slack_ub]]/Table4[[#This Row],[kapp_old]]</f>
        <v>0</v>
      </c>
      <c r="F1225" t="str">
        <f>"'PRO-"&amp;_xlfn.TEXTAFTER(Table4[[#This Row],[rxn]],"-",-1)&amp;"'"</f>
        <v>'PRO-SPONT'</v>
      </c>
      <c r="G1225" t="str">
        <f>_xlfn.XLOOKUP(Table4[[#This Row],[enz]],'[1]Sheet2 (2)'!$A:$A,'[1]Sheet2 (2)'!$B:$B,"")</f>
        <v/>
      </c>
    </row>
    <row r="1226" spans="1:7" hidden="1" x14ac:dyDescent="0.2">
      <c r="A1226" t="s">
        <v>5909</v>
      </c>
      <c r="B1226">
        <v>10388.202298664601</v>
      </c>
      <c r="C1226">
        <v>0</v>
      </c>
      <c r="D1226">
        <v>0</v>
      </c>
      <c r="E1226">
        <f>Table4[[#This Row],[kapp_slack_ub]]/Table4[[#This Row],[kapp_old]]</f>
        <v>0</v>
      </c>
      <c r="F1226" t="str">
        <f>"'PRO-"&amp;_xlfn.TEXTAFTER(Table4[[#This Row],[rxn]],"-",-1)&amp;"'"</f>
        <v>'PRO-rt7877'</v>
      </c>
      <c r="G1226">
        <f>_xlfn.XLOOKUP(Table4[[#This Row],[enz]],'[1]Sheet2 (2)'!$A:$A,'[1]Sheet2 (2)'!$B:$B,"")</f>
        <v>1</v>
      </c>
    </row>
    <row r="1227" spans="1:7" hidden="1" x14ac:dyDescent="0.2">
      <c r="A1227" t="s">
        <v>5910</v>
      </c>
      <c r="B1227">
        <v>10388.202298664601</v>
      </c>
      <c r="C1227">
        <v>0</v>
      </c>
      <c r="D1227">
        <v>0</v>
      </c>
      <c r="E1227">
        <f>Table4[[#This Row],[kapp_slack_ub]]/Table4[[#This Row],[kapp_old]]</f>
        <v>0</v>
      </c>
      <c r="F1227" t="str">
        <f>"'PRO-"&amp;_xlfn.TEXTAFTER(Table4[[#This Row],[rxn]],"-",-1)&amp;"'"</f>
        <v>'PRO-rt7877'</v>
      </c>
      <c r="G1227">
        <f>_xlfn.XLOOKUP(Table4[[#This Row],[enz]],'[1]Sheet2 (2)'!$A:$A,'[1]Sheet2 (2)'!$B:$B,"")</f>
        <v>1</v>
      </c>
    </row>
    <row r="1228" spans="1:7" hidden="1" x14ac:dyDescent="0.2">
      <c r="A1228" t="s">
        <v>5911</v>
      </c>
      <c r="B1228">
        <v>10388.202298664601</v>
      </c>
      <c r="C1228">
        <v>0</v>
      </c>
      <c r="D1228">
        <v>0</v>
      </c>
      <c r="E1228">
        <f>Table4[[#This Row],[kapp_slack_ub]]/Table4[[#This Row],[kapp_old]]</f>
        <v>0</v>
      </c>
      <c r="F1228" t="str">
        <f>"'PRO-"&amp;_xlfn.TEXTAFTER(Table4[[#This Row],[rxn]],"-",-1)&amp;"'"</f>
        <v>'PRO-rt8036_c'</v>
      </c>
      <c r="G1228">
        <f>_xlfn.XLOOKUP(Table4[[#This Row],[enz]],'[1]Sheet2 (2)'!$A:$A,'[1]Sheet2 (2)'!$B:$B,"")</f>
        <v>1</v>
      </c>
    </row>
    <row r="1229" spans="1:7" hidden="1" x14ac:dyDescent="0.2">
      <c r="A1229" t="s">
        <v>5912</v>
      </c>
      <c r="B1229">
        <v>10388.202298664601</v>
      </c>
      <c r="C1229">
        <v>0</v>
      </c>
      <c r="D1229">
        <v>0</v>
      </c>
      <c r="E1229">
        <f>Table4[[#This Row],[kapp_slack_ub]]/Table4[[#This Row],[kapp_old]]</f>
        <v>0</v>
      </c>
      <c r="F1229" t="str">
        <f>"'PRO-"&amp;_xlfn.TEXTAFTER(Table4[[#This Row],[rxn]],"-",-1)&amp;"'"</f>
        <v>'PRO-rt6692_m'</v>
      </c>
      <c r="G1229">
        <f>_xlfn.XLOOKUP(Table4[[#This Row],[enz]],'[1]Sheet2 (2)'!$A:$A,'[1]Sheet2 (2)'!$B:$B,"")</f>
        <v>1</v>
      </c>
    </row>
    <row r="1230" spans="1:7" hidden="1" x14ac:dyDescent="0.2">
      <c r="A1230" t="s">
        <v>5913</v>
      </c>
      <c r="B1230">
        <v>10388.202298664601</v>
      </c>
      <c r="C1230">
        <v>0</v>
      </c>
      <c r="D1230">
        <v>0</v>
      </c>
      <c r="E1230">
        <f>Table4[[#This Row],[kapp_slack_ub]]/Table4[[#This Row],[kapp_old]]</f>
        <v>0</v>
      </c>
      <c r="F1230" t="str">
        <f>"'PRO-"&amp;_xlfn.TEXTAFTER(Table4[[#This Row],[rxn]],"-",-1)&amp;"'"</f>
        <v>'PRO-rt2053'</v>
      </c>
      <c r="G1230">
        <f>_xlfn.XLOOKUP(Table4[[#This Row],[enz]],'[1]Sheet2 (2)'!$A:$A,'[1]Sheet2 (2)'!$B:$B,"")</f>
        <v>1</v>
      </c>
    </row>
    <row r="1231" spans="1:7" hidden="1" x14ac:dyDescent="0.2">
      <c r="A1231" t="s">
        <v>2913</v>
      </c>
      <c r="B1231">
        <v>1648.2946301070499</v>
      </c>
      <c r="C1231">
        <v>0</v>
      </c>
      <c r="D1231">
        <v>0</v>
      </c>
      <c r="E1231">
        <f>Table4[[#This Row],[kapp_slack_ub]]/Table4[[#This Row],[kapp_old]]</f>
        <v>0</v>
      </c>
      <c r="F1231" t="str">
        <f>"'PRO-"&amp;_xlfn.TEXTAFTER(Table4[[#This Row],[rxn]],"-",-1)&amp;"'"</f>
        <v>'PRO-rt2305'</v>
      </c>
      <c r="G1231">
        <f>_xlfn.XLOOKUP(Table4[[#This Row],[enz]],'[1]Sheet2 (2)'!$A:$A,'[1]Sheet2 (2)'!$B:$B,"")</f>
        <v>1</v>
      </c>
    </row>
    <row r="1232" spans="1:7" hidden="1" x14ac:dyDescent="0.2">
      <c r="A1232" t="s">
        <v>5914</v>
      </c>
      <c r="B1232">
        <v>10388.202298664601</v>
      </c>
      <c r="C1232">
        <v>0</v>
      </c>
      <c r="D1232">
        <v>0</v>
      </c>
      <c r="E1232">
        <f>Table4[[#This Row],[kapp_slack_ub]]/Table4[[#This Row],[kapp_old]]</f>
        <v>0</v>
      </c>
      <c r="F1232" t="str">
        <f>"'PRO-"&amp;_xlfn.TEXTAFTER(Table4[[#This Row],[rxn]],"-",-1)&amp;"'"</f>
        <v>'PRO-rt5273'</v>
      </c>
      <c r="G1232">
        <f>_xlfn.XLOOKUP(Table4[[#This Row],[enz]],'[1]Sheet2 (2)'!$A:$A,'[1]Sheet2 (2)'!$B:$B,"")</f>
        <v>1</v>
      </c>
    </row>
    <row r="1233" spans="1:7" hidden="1" x14ac:dyDescent="0.2">
      <c r="A1233" t="s">
        <v>5915</v>
      </c>
      <c r="B1233">
        <v>10388.202298664601</v>
      </c>
      <c r="C1233">
        <v>0</v>
      </c>
      <c r="D1233">
        <v>0</v>
      </c>
      <c r="E1233">
        <f>Table4[[#This Row],[kapp_slack_ub]]/Table4[[#This Row],[kapp_old]]</f>
        <v>0</v>
      </c>
      <c r="F1233" t="str">
        <f>"'PRO-"&amp;_xlfn.TEXTAFTER(Table4[[#This Row],[rxn]],"-",-1)&amp;"'"</f>
        <v>'PRO-rt5273'</v>
      </c>
      <c r="G1233">
        <f>_xlfn.XLOOKUP(Table4[[#This Row],[enz]],'[1]Sheet2 (2)'!$A:$A,'[1]Sheet2 (2)'!$B:$B,"")</f>
        <v>1</v>
      </c>
    </row>
    <row r="1234" spans="1:7" hidden="1" x14ac:dyDescent="0.2">
      <c r="A1234" t="s">
        <v>5916</v>
      </c>
      <c r="B1234">
        <v>10388.202298664601</v>
      </c>
      <c r="C1234">
        <v>0</v>
      </c>
      <c r="D1234">
        <v>0</v>
      </c>
      <c r="E1234">
        <f>Table4[[#This Row],[kapp_slack_ub]]/Table4[[#This Row],[kapp_old]]</f>
        <v>0</v>
      </c>
      <c r="F1234" t="str">
        <f>"'PRO-"&amp;_xlfn.TEXTAFTER(Table4[[#This Row],[rxn]],"-",-1)&amp;"'"</f>
        <v>'PRO-SPONT'</v>
      </c>
      <c r="G1234" t="str">
        <f>_xlfn.XLOOKUP(Table4[[#This Row],[enz]],'[1]Sheet2 (2)'!$A:$A,'[1]Sheet2 (2)'!$B:$B,"")</f>
        <v/>
      </c>
    </row>
    <row r="1235" spans="1:7" hidden="1" x14ac:dyDescent="0.2">
      <c r="A1235" t="s">
        <v>5917</v>
      </c>
      <c r="B1235">
        <v>10388.202298664601</v>
      </c>
      <c r="C1235">
        <v>0</v>
      </c>
      <c r="D1235">
        <v>0</v>
      </c>
      <c r="E1235">
        <f>Table4[[#This Row],[kapp_slack_ub]]/Table4[[#This Row],[kapp_old]]</f>
        <v>0</v>
      </c>
      <c r="F1235" t="str">
        <f>"'PRO-"&amp;_xlfn.TEXTAFTER(Table4[[#This Row],[rxn]],"-",-1)&amp;"'"</f>
        <v>'PRO-SPONT'</v>
      </c>
      <c r="G1235" t="str">
        <f>_xlfn.XLOOKUP(Table4[[#This Row],[enz]],'[1]Sheet2 (2)'!$A:$A,'[1]Sheet2 (2)'!$B:$B,"")</f>
        <v/>
      </c>
    </row>
    <row r="1236" spans="1:7" hidden="1" x14ac:dyDescent="0.2">
      <c r="A1236" t="s">
        <v>5918</v>
      </c>
      <c r="B1236">
        <v>10388.202298664601</v>
      </c>
      <c r="C1236">
        <v>0</v>
      </c>
      <c r="D1236">
        <v>0</v>
      </c>
      <c r="E1236">
        <f>Table4[[#This Row],[kapp_slack_ub]]/Table4[[#This Row],[kapp_old]]</f>
        <v>0</v>
      </c>
      <c r="F1236" t="str">
        <f>"'PRO-"&amp;_xlfn.TEXTAFTER(Table4[[#This Row],[rxn]],"-",-1)&amp;"'"</f>
        <v>'PRO-rt7540_c'</v>
      </c>
      <c r="G1236">
        <f>_xlfn.XLOOKUP(Table4[[#This Row],[enz]],'[1]Sheet2 (2)'!$A:$A,'[1]Sheet2 (2)'!$B:$B,"")</f>
        <v>1</v>
      </c>
    </row>
    <row r="1237" spans="1:7" hidden="1" x14ac:dyDescent="0.2">
      <c r="A1237" t="s">
        <v>5919</v>
      </c>
      <c r="B1237">
        <v>10388.202298664601</v>
      </c>
      <c r="C1237">
        <v>0</v>
      </c>
      <c r="D1237">
        <v>0</v>
      </c>
      <c r="E1237">
        <f>Table4[[#This Row],[kapp_slack_ub]]/Table4[[#This Row],[kapp_old]]</f>
        <v>0</v>
      </c>
      <c r="F1237" t="str">
        <f>"'PRO-"&amp;_xlfn.TEXTAFTER(Table4[[#This Row],[rxn]],"-",-1)&amp;"'"</f>
        <v>'PRO-rt7540_c'</v>
      </c>
      <c r="G1237">
        <f>_xlfn.XLOOKUP(Table4[[#This Row],[enz]],'[1]Sheet2 (2)'!$A:$A,'[1]Sheet2 (2)'!$B:$B,"")</f>
        <v>1</v>
      </c>
    </row>
    <row r="1238" spans="1:7" hidden="1" x14ac:dyDescent="0.2">
      <c r="A1238" t="s">
        <v>5920</v>
      </c>
      <c r="B1238">
        <v>10388.202298664601</v>
      </c>
      <c r="C1238">
        <v>0</v>
      </c>
      <c r="D1238">
        <v>0</v>
      </c>
      <c r="E1238">
        <f>Table4[[#This Row],[kapp_slack_ub]]/Table4[[#This Row],[kapp_old]]</f>
        <v>0</v>
      </c>
      <c r="F1238" t="str">
        <f>"'PRO-"&amp;_xlfn.TEXTAFTER(Table4[[#This Row],[rxn]],"-",-1)&amp;"'"</f>
        <v>'PRO-rt7540_m'</v>
      </c>
      <c r="G1238">
        <f>_xlfn.XLOOKUP(Table4[[#This Row],[enz]],'[1]Sheet2 (2)'!$A:$A,'[1]Sheet2 (2)'!$B:$B,"")</f>
        <v>1</v>
      </c>
    </row>
    <row r="1239" spans="1:7" hidden="1" x14ac:dyDescent="0.2">
      <c r="A1239" t="s">
        <v>5921</v>
      </c>
      <c r="B1239">
        <v>10388.202298664601</v>
      </c>
      <c r="C1239">
        <v>0</v>
      </c>
      <c r="D1239">
        <v>0</v>
      </c>
      <c r="E1239">
        <f>Table4[[#This Row],[kapp_slack_ub]]/Table4[[#This Row],[kapp_old]]</f>
        <v>0</v>
      </c>
      <c r="F1239" t="str">
        <f>"'PRO-"&amp;_xlfn.TEXTAFTER(Table4[[#This Row],[rxn]],"-",-1)&amp;"'"</f>
        <v>'PRO-UNKNOWN'</v>
      </c>
      <c r="G1239" t="str">
        <f>_xlfn.XLOOKUP(Table4[[#This Row],[enz]],'[1]Sheet2 (2)'!$A:$A,'[1]Sheet2 (2)'!$B:$B,"")</f>
        <v/>
      </c>
    </row>
    <row r="1240" spans="1:7" hidden="1" x14ac:dyDescent="0.2">
      <c r="A1240" t="s">
        <v>5922</v>
      </c>
      <c r="B1240">
        <v>10388.202298664601</v>
      </c>
      <c r="C1240">
        <v>0</v>
      </c>
      <c r="D1240">
        <v>0</v>
      </c>
      <c r="E1240">
        <f>Table4[[#This Row],[kapp_slack_ub]]/Table4[[#This Row],[kapp_old]]</f>
        <v>0</v>
      </c>
      <c r="F1240" t="str">
        <f>"'PRO-"&amp;_xlfn.TEXTAFTER(Table4[[#This Row],[rxn]],"-",-1)&amp;"'"</f>
        <v>'PRO-UNKNOWN'</v>
      </c>
      <c r="G1240" t="str">
        <f>_xlfn.XLOOKUP(Table4[[#This Row],[enz]],'[1]Sheet2 (2)'!$A:$A,'[1]Sheet2 (2)'!$B:$B,"")</f>
        <v/>
      </c>
    </row>
    <row r="1241" spans="1:7" hidden="1" x14ac:dyDescent="0.2">
      <c r="A1241" t="s">
        <v>5923</v>
      </c>
      <c r="B1241">
        <v>10388.202298664601</v>
      </c>
      <c r="C1241">
        <v>0</v>
      </c>
      <c r="D1241">
        <v>0</v>
      </c>
      <c r="E1241">
        <f>Table4[[#This Row],[kapp_slack_ub]]/Table4[[#This Row],[kapp_old]]</f>
        <v>0</v>
      </c>
      <c r="F1241" t="str">
        <f>"'PRO-"&amp;_xlfn.TEXTAFTER(Table4[[#This Row],[rxn]],"-",-1)&amp;"'"</f>
        <v>'PRO-SPONT'</v>
      </c>
      <c r="G1241" t="str">
        <f>_xlfn.XLOOKUP(Table4[[#This Row],[enz]],'[1]Sheet2 (2)'!$A:$A,'[1]Sheet2 (2)'!$B:$B,"")</f>
        <v/>
      </c>
    </row>
    <row r="1242" spans="1:7" hidden="1" x14ac:dyDescent="0.2">
      <c r="A1242" t="s">
        <v>5924</v>
      </c>
      <c r="B1242">
        <v>10388.202298664601</v>
      </c>
      <c r="C1242">
        <v>0</v>
      </c>
      <c r="D1242">
        <v>0</v>
      </c>
      <c r="E1242">
        <f>Table4[[#This Row],[kapp_slack_ub]]/Table4[[#This Row],[kapp_old]]</f>
        <v>0</v>
      </c>
      <c r="F1242" t="str">
        <f>"'PRO-"&amp;_xlfn.TEXTAFTER(Table4[[#This Row],[rxn]],"-",-1)&amp;"'"</f>
        <v>'PRO-SPONT'</v>
      </c>
      <c r="G1242" t="str">
        <f>_xlfn.XLOOKUP(Table4[[#This Row],[enz]],'[1]Sheet2 (2)'!$A:$A,'[1]Sheet2 (2)'!$B:$B,"")</f>
        <v/>
      </c>
    </row>
    <row r="1243" spans="1:7" hidden="1" x14ac:dyDescent="0.2">
      <c r="A1243" t="s">
        <v>5925</v>
      </c>
      <c r="B1243">
        <v>10388.202298664601</v>
      </c>
      <c r="C1243">
        <v>0</v>
      </c>
      <c r="D1243">
        <v>0</v>
      </c>
      <c r="E1243">
        <f>Table4[[#This Row],[kapp_slack_ub]]/Table4[[#This Row],[kapp_old]]</f>
        <v>0</v>
      </c>
      <c r="F1243" t="str">
        <f>"'PRO-"&amp;_xlfn.TEXTAFTER(Table4[[#This Row],[rxn]],"-",-1)&amp;"'"</f>
        <v>'PRO-rt5813'</v>
      </c>
      <c r="G1243">
        <f>_xlfn.XLOOKUP(Table4[[#This Row],[enz]],'[1]Sheet2 (2)'!$A:$A,'[1]Sheet2 (2)'!$B:$B,"")</f>
        <v>1</v>
      </c>
    </row>
    <row r="1244" spans="1:7" hidden="1" x14ac:dyDescent="0.2">
      <c r="A1244" t="s">
        <v>5926</v>
      </c>
      <c r="B1244">
        <v>10388.202298664601</v>
      </c>
      <c r="C1244">
        <v>0</v>
      </c>
      <c r="D1244">
        <v>0</v>
      </c>
      <c r="E1244">
        <f>Table4[[#This Row],[kapp_slack_ub]]/Table4[[#This Row],[kapp_old]]</f>
        <v>0</v>
      </c>
      <c r="F1244" t="str">
        <f>"'PRO-"&amp;_xlfn.TEXTAFTER(Table4[[#This Row],[rxn]],"-",-1)&amp;"'"</f>
        <v>'PRO-rt1936'</v>
      </c>
      <c r="G1244">
        <f>_xlfn.XLOOKUP(Table4[[#This Row],[enz]],'[1]Sheet2 (2)'!$A:$A,'[1]Sheet2 (2)'!$B:$B,"")</f>
        <v>1</v>
      </c>
    </row>
    <row r="1245" spans="1:7" hidden="1" x14ac:dyDescent="0.2">
      <c r="A1245" t="s">
        <v>2914</v>
      </c>
      <c r="B1245">
        <v>46475.582216397001</v>
      </c>
      <c r="C1245">
        <v>0</v>
      </c>
      <c r="D1245">
        <v>0</v>
      </c>
      <c r="E1245">
        <f>Table4[[#This Row],[kapp_slack_ub]]/Table4[[#This Row],[kapp_old]]</f>
        <v>0</v>
      </c>
      <c r="F1245" t="str">
        <f>"'PRO-"&amp;_xlfn.TEXTAFTER(Table4[[#This Row],[rxn]],"-",-1)&amp;"'"</f>
        <v>'PRO-rt0303'</v>
      </c>
      <c r="G1245">
        <f>_xlfn.XLOOKUP(Table4[[#This Row],[enz]],'[1]Sheet2 (2)'!$A:$A,'[1]Sheet2 (2)'!$B:$B,"")</f>
        <v>1</v>
      </c>
    </row>
    <row r="1246" spans="1:7" hidden="1" x14ac:dyDescent="0.2">
      <c r="A1246" t="s">
        <v>5927</v>
      </c>
      <c r="B1246">
        <v>10388.202298664601</v>
      </c>
      <c r="C1246">
        <v>0</v>
      </c>
      <c r="D1246">
        <v>0</v>
      </c>
      <c r="E1246">
        <f>Table4[[#This Row],[kapp_slack_ub]]/Table4[[#This Row],[kapp_old]]</f>
        <v>0</v>
      </c>
      <c r="F1246" t="str">
        <f>"'PRO-"&amp;_xlfn.TEXTAFTER(Table4[[#This Row],[rxn]],"-",-1)&amp;"'"</f>
        <v>'PRO-rt3348'</v>
      </c>
      <c r="G1246">
        <f>_xlfn.XLOOKUP(Table4[[#This Row],[enz]],'[1]Sheet2 (2)'!$A:$A,'[1]Sheet2 (2)'!$B:$B,"")</f>
        <v>1</v>
      </c>
    </row>
    <row r="1247" spans="1:7" hidden="1" x14ac:dyDescent="0.2">
      <c r="A1247" t="s">
        <v>5928</v>
      </c>
      <c r="B1247">
        <v>10388.202298664601</v>
      </c>
      <c r="C1247">
        <v>0</v>
      </c>
      <c r="D1247">
        <v>0</v>
      </c>
      <c r="E1247">
        <f>Table4[[#This Row],[kapp_slack_ub]]/Table4[[#This Row],[kapp_old]]</f>
        <v>0</v>
      </c>
      <c r="F1247" t="str">
        <f>"'PRO-"&amp;_xlfn.TEXTAFTER(Table4[[#This Row],[rxn]],"-",-1)&amp;"'"</f>
        <v>'PRO-rt2613'</v>
      </c>
      <c r="G1247">
        <f>_xlfn.XLOOKUP(Table4[[#This Row],[enz]],'[1]Sheet2 (2)'!$A:$A,'[1]Sheet2 (2)'!$B:$B,"")</f>
        <v>1</v>
      </c>
    </row>
    <row r="1248" spans="1:7" hidden="1" x14ac:dyDescent="0.2">
      <c r="A1248" t="s">
        <v>2915</v>
      </c>
      <c r="B1248">
        <v>10388.202298664601</v>
      </c>
      <c r="C1248">
        <v>0</v>
      </c>
      <c r="D1248">
        <v>0</v>
      </c>
      <c r="E1248">
        <f>Table4[[#This Row],[kapp_slack_ub]]/Table4[[#This Row],[kapp_old]]</f>
        <v>0</v>
      </c>
      <c r="F1248" t="str">
        <f>"'PRO-"&amp;_xlfn.TEXTAFTER(Table4[[#This Row],[rxn]],"-",-1)&amp;"'"</f>
        <v>'PRO-rt0467'</v>
      </c>
      <c r="G1248">
        <f>_xlfn.XLOOKUP(Table4[[#This Row],[enz]],'[1]Sheet2 (2)'!$A:$A,'[1]Sheet2 (2)'!$B:$B,"")</f>
        <v>1</v>
      </c>
    </row>
    <row r="1249" spans="1:7" hidden="1" x14ac:dyDescent="0.2">
      <c r="A1249" t="s">
        <v>5929</v>
      </c>
      <c r="B1249">
        <v>10388.202298664601</v>
      </c>
      <c r="C1249">
        <v>0</v>
      </c>
      <c r="D1249">
        <v>0</v>
      </c>
      <c r="E1249">
        <f>Table4[[#This Row],[kapp_slack_ub]]/Table4[[#This Row],[kapp_old]]</f>
        <v>0</v>
      </c>
      <c r="F1249" t="str">
        <f>"'PRO-"&amp;_xlfn.TEXTAFTER(Table4[[#This Row],[rxn]],"-",-1)&amp;"'"</f>
        <v>'PRO-rt5356'</v>
      </c>
      <c r="G1249">
        <f>_xlfn.XLOOKUP(Table4[[#This Row],[enz]],'[1]Sheet2 (2)'!$A:$A,'[1]Sheet2 (2)'!$B:$B,"")</f>
        <v>1</v>
      </c>
    </row>
    <row r="1250" spans="1:7" hidden="1" x14ac:dyDescent="0.2">
      <c r="A1250" t="s">
        <v>2916</v>
      </c>
      <c r="B1250">
        <v>10388.202298664601</v>
      </c>
      <c r="C1250">
        <v>0</v>
      </c>
      <c r="D1250">
        <v>0</v>
      </c>
      <c r="E1250">
        <f>Table4[[#This Row],[kapp_slack_ub]]/Table4[[#This Row],[kapp_old]]</f>
        <v>0</v>
      </c>
      <c r="F1250" t="str">
        <f>"'PRO-"&amp;_xlfn.TEXTAFTER(Table4[[#This Row],[rxn]],"-",-1)&amp;"'"</f>
        <v>'PRO-rt0467'</v>
      </c>
      <c r="G1250">
        <f>_xlfn.XLOOKUP(Table4[[#This Row],[enz]],'[1]Sheet2 (2)'!$A:$A,'[1]Sheet2 (2)'!$B:$B,"")</f>
        <v>1</v>
      </c>
    </row>
    <row r="1251" spans="1:7" hidden="1" x14ac:dyDescent="0.2">
      <c r="A1251" t="s">
        <v>5930</v>
      </c>
      <c r="B1251">
        <v>10388.202298664601</v>
      </c>
      <c r="C1251">
        <v>0</v>
      </c>
      <c r="D1251">
        <v>0</v>
      </c>
      <c r="E1251">
        <f>Table4[[#This Row],[kapp_slack_ub]]/Table4[[#This Row],[kapp_old]]</f>
        <v>0</v>
      </c>
      <c r="F1251" t="str">
        <f>"'PRO-"&amp;_xlfn.TEXTAFTER(Table4[[#This Row],[rxn]],"-",-1)&amp;"'"</f>
        <v>'PRO-rt5356'</v>
      </c>
      <c r="G1251">
        <f>_xlfn.XLOOKUP(Table4[[#This Row],[enz]],'[1]Sheet2 (2)'!$A:$A,'[1]Sheet2 (2)'!$B:$B,"")</f>
        <v>1</v>
      </c>
    </row>
    <row r="1252" spans="1:7" hidden="1" x14ac:dyDescent="0.2">
      <c r="A1252" t="s">
        <v>2917</v>
      </c>
      <c r="B1252">
        <v>10388.202298664601</v>
      </c>
      <c r="C1252">
        <v>0</v>
      </c>
      <c r="D1252">
        <v>0</v>
      </c>
      <c r="E1252">
        <f>Table4[[#This Row],[kapp_slack_ub]]/Table4[[#This Row],[kapp_old]]</f>
        <v>0</v>
      </c>
      <c r="F1252" t="str">
        <f>"'PRO-"&amp;_xlfn.TEXTAFTER(Table4[[#This Row],[rxn]],"-",-1)&amp;"'"</f>
        <v>'PRO-UNKNOWN'</v>
      </c>
      <c r="G1252" t="str">
        <f>_xlfn.XLOOKUP(Table4[[#This Row],[enz]],'[1]Sheet2 (2)'!$A:$A,'[1]Sheet2 (2)'!$B:$B,"")</f>
        <v/>
      </c>
    </row>
    <row r="1253" spans="1:7" hidden="1" x14ac:dyDescent="0.2">
      <c r="A1253" t="s">
        <v>2918</v>
      </c>
      <c r="B1253">
        <v>10388.202298664601</v>
      </c>
      <c r="C1253">
        <v>0</v>
      </c>
      <c r="D1253">
        <v>0</v>
      </c>
      <c r="E1253">
        <f>Table4[[#This Row],[kapp_slack_ub]]/Table4[[#This Row],[kapp_old]]</f>
        <v>0</v>
      </c>
      <c r="F1253" t="str">
        <f>"'PRO-"&amp;_xlfn.TEXTAFTER(Table4[[#This Row],[rxn]],"-",-1)&amp;"'"</f>
        <v>'PRO-UNKNOWN'</v>
      </c>
      <c r="G1253" t="str">
        <f>_xlfn.XLOOKUP(Table4[[#This Row],[enz]],'[1]Sheet2 (2)'!$A:$A,'[1]Sheet2 (2)'!$B:$B,"")</f>
        <v/>
      </c>
    </row>
    <row r="1254" spans="1:7" hidden="1" x14ac:dyDescent="0.2">
      <c r="A1254" t="s">
        <v>2919</v>
      </c>
      <c r="B1254">
        <v>496210.32721799501</v>
      </c>
      <c r="C1254">
        <v>0</v>
      </c>
      <c r="D1254">
        <v>0</v>
      </c>
      <c r="E1254">
        <f>Table4[[#This Row],[kapp_slack_ub]]/Table4[[#This Row],[kapp_old]]</f>
        <v>0</v>
      </c>
      <c r="F1254" t="str">
        <f>"'PRO-"&amp;_xlfn.TEXTAFTER(Table4[[#This Row],[rxn]],"-",-1)&amp;"'"</f>
        <v>'PRO-rt8272'</v>
      </c>
      <c r="G1254">
        <f>_xlfn.XLOOKUP(Table4[[#This Row],[enz]],'[1]Sheet2 (2)'!$A:$A,'[1]Sheet2 (2)'!$B:$B,"")</f>
        <v>1</v>
      </c>
    </row>
    <row r="1255" spans="1:7" hidden="1" x14ac:dyDescent="0.2">
      <c r="A1255" t="s">
        <v>2920</v>
      </c>
      <c r="B1255">
        <v>496210.32721799501</v>
      </c>
      <c r="C1255">
        <v>0</v>
      </c>
      <c r="D1255">
        <v>0</v>
      </c>
      <c r="E1255">
        <f>Table4[[#This Row],[kapp_slack_ub]]/Table4[[#This Row],[kapp_old]]</f>
        <v>0</v>
      </c>
      <c r="F1255" t="str">
        <f>"'PRO-"&amp;_xlfn.TEXTAFTER(Table4[[#This Row],[rxn]],"-",-1)&amp;"'"</f>
        <v>'PRO-rt8272'</v>
      </c>
      <c r="G1255">
        <f>_xlfn.XLOOKUP(Table4[[#This Row],[enz]],'[1]Sheet2 (2)'!$A:$A,'[1]Sheet2 (2)'!$B:$B,"")</f>
        <v>1</v>
      </c>
    </row>
    <row r="1256" spans="1:7" hidden="1" x14ac:dyDescent="0.2">
      <c r="A1256" t="s">
        <v>2921</v>
      </c>
      <c r="B1256">
        <v>496210.32721799501</v>
      </c>
      <c r="C1256">
        <v>0</v>
      </c>
      <c r="D1256">
        <v>0</v>
      </c>
      <c r="E1256">
        <f>Table4[[#This Row],[kapp_slack_ub]]/Table4[[#This Row],[kapp_old]]</f>
        <v>0</v>
      </c>
      <c r="F1256" t="str">
        <f>"'PRO-"&amp;_xlfn.TEXTAFTER(Table4[[#This Row],[rxn]],"-",-1)&amp;"'"</f>
        <v>'PRO-rt8272'</v>
      </c>
      <c r="G1256">
        <f>_xlfn.XLOOKUP(Table4[[#This Row],[enz]],'[1]Sheet2 (2)'!$A:$A,'[1]Sheet2 (2)'!$B:$B,"")</f>
        <v>1</v>
      </c>
    </row>
    <row r="1257" spans="1:7" hidden="1" x14ac:dyDescent="0.2">
      <c r="A1257" t="s">
        <v>2922</v>
      </c>
      <c r="B1257">
        <v>496210.32721799501</v>
      </c>
      <c r="C1257">
        <v>0</v>
      </c>
      <c r="D1257">
        <v>0</v>
      </c>
      <c r="E1257">
        <f>Table4[[#This Row],[kapp_slack_ub]]/Table4[[#This Row],[kapp_old]]</f>
        <v>0</v>
      </c>
      <c r="F1257" t="str">
        <f>"'PRO-"&amp;_xlfn.TEXTAFTER(Table4[[#This Row],[rxn]],"-",-1)&amp;"'"</f>
        <v>'PRO-rt8272'</v>
      </c>
      <c r="G1257">
        <f>_xlfn.XLOOKUP(Table4[[#This Row],[enz]],'[1]Sheet2 (2)'!$A:$A,'[1]Sheet2 (2)'!$B:$B,"")</f>
        <v>1</v>
      </c>
    </row>
    <row r="1258" spans="1:7" hidden="1" x14ac:dyDescent="0.2">
      <c r="A1258" t="s">
        <v>5931</v>
      </c>
      <c r="B1258">
        <v>10388.202298664601</v>
      </c>
      <c r="C1258">
        <v>0</v>
      </c>
      <c r="D1258">
        <v>0</v>
      </c>
      <c r="E1258">
        <f>Table4[[#This Row],[kapp_slack_ub]]/Table4[[#This Row],[kapp_old]]</f>
        <v>0</v>
      </c>
      <c r="F1258" t="str">
        <f>"'PRO-"&amp;_xlfn.TEXTAFTER(Table4[[#This Row],[rxn]],"-",-1)&amp;"'"</f>
        <v>'PRO-rt0413'</v>
      </c>
      <c r="G1258">
        <f>_xlfn.XLOOKUP(Table4[[#This Row],[enz]],'[1]Sheet2 (2)'!$A:$A,'[1]Sheet2 (2)'!$B:$B,"")</f>
        <v>1</v>
      </c>
    </row>
    <row r="1259" spans="1:7" hidden="1" x14ac:dyDescent="0.2">
      <c r="A1259" t="s">
        <v>2923</v>
      </c>
      <c r="B1259">
        <v>4552.2890387977104</v>
      </c>
      <c r="C1259">
        <v>0</v>
      </c>
      <c r="D1259">
        <v>0</v>
      </c>
      <c r="E1259">
        <f>Table4[[#This Row],[kapp_slack_ub]]/Table4[[#This Row],[kapp_old]]</f>
        <v>0</v>
      </c>
      <c r="F1259" t="str">
        <f>"'PRO-"&amp;_xlfn.TEXTAFTER(Table4[[#This Row],[rxn]],"-",-1)&amp;"'"</f>
        <v>'PRO-rt1745'</v>
      </c>
      <c r="G1259">
        <f>_xlfn.XLOOKUP(Table4[[#This Row],[enz]],'[1]Sheet2 (2)'!$A:$A,'[1]Sheet2 (2)'!$B:$B,"")</f>
        <v>1</v>
      </c>
    </row>
    <row r="1260" spans="1:7" hidden="1" x14ac:dyDescent="0.2">
      <c r="A1260" t="s">
        <v>2924</v>
      </c>
      <c r="B1260">
        <v>10388.202298664601</v>
      </c>
      <c r="C1260">
        <v>0</v>
      </c>
      <c r="D1260">
        <v>0</v>
      </c>
      <c r="E1260">
        <f>Table4[[#This Row],[kapp_slack_ub]]/Table4[[#This Row],[kapp_old]]</f>
        <v>0</v>
      </c>
      <c r="F1260" t="str">
        <f>"'PRO-"&amp;_xlfn.TEXTAFTER(Table4[[#This Row],[rxn]],"-",-1)&amp;"'"</f>
        <v>'PRO-UNKNOWN'</v>
      </c>
      <c r="G1260" t="str">
        <f>_xlfn.XLOOKUP(Table4[[#This Row],[enz]],'[1]Sheet2 (2)'!$A:$A,'[1]Sheet2 (2)'!$B:$B,"")</f>
        <v/>
      </c>
    </row>
    <row r="1261" spans="1:7" hidden="1" x14ac:dyDescent="0.2">
      <c r="A1261" t="s">
        <v>5932</v>
      </c>
      <c r="B1261">
        <v>10388.202298664601</v>
      </c>
      <c r="C1261">
        <v>0</v>
      </c>
      <c r="D1261">
        <v>0</v>
      </c>
      <c r="E1261">
        <f>Table4[[#This Row],[kapp_slack_ub]]/Table4[[#This Row],[kapp_old]]</f>
        <v>0</v>
      </c>
      <c r="F1261" t="str">
        <f>"'PRO-"&amp;_xlfn.TEXTAFTER(Table4[[#This Row],[rxn]],"-",-1)&amp;"'"</f>
        <v>'PRO-rt0221'</v>
      </c>
      <c r="G1261">
        <f>_xlfn.XLOOKUP(Table4[[#This Row],[enz]],'[1]Sheet2 (2)'!$A:$A,'[1]Sheet2 (2)'!$B:$B,"")</f>
        <v>1</v>
      </c>
    </row>
    <row r="1262" spans="1:7" hidden="1" x14ac:dyDescent="0.2">
      <c r="A1262" t="s">
        <v>5933</v>
      </c>
      <c r="B1262">
        <v>10388.202298664601</v>
      </c>
      <c r="C1262">
        <v>0</v>
      </c>
      <c r="D1262">
        <v>0</v>
      </c>
      <c r="E1262">
        <f>Table4[[#This Row],[kapp_slack_ub]]/Table4[[#This Row],[kapp_old]]</f>
        <v>0</v>
      </c>
      <c r="F1262" t="str">
        <f>"'PRO-"&amp;_xlfn.TEXTAFTER(Table4[[#This Row],[rxn]],"-",-1)&amp;"'"</f>
        <v>'PRO-rt0221'</v>
      </c>
      <c r="G1262">
        <f>_xlfn.XLOOKUP(Table4[[#This Row],[enz]],'[1]Sheet2 (2)'!$A:$A,'[1]Sheet2 (2)'!$B:$B,"")</f>
        <v>1</v>
      </c>
    </row>
    <row r="1263" spans="1:7" hidden="1" x14ac:dyDescent="0.2">
      <c r="A1263" t="s">
        <v>5934</v>
      </c>
      <c r="B1263">
        <v>10388.202298664601</v>
      </c>
      <c r="C1263">
        <v>0</v>
      </c>
      <c r="D1263">
        <v>0</v>
      </c>
      <c r="E1263">
        <f>Table4[[#This Row],[kapp_slack_ub]]/Table4[[#This Row],[kapp_old]]</f>
        <v>0</v>
      </c>
      <c r="F1263" t="str">
        <f>"'PRO-"&amp;_xlfn.TEXTAFTER(Table4[[#This Row],[rxn]],"-",-1)&amp;"'"</f>
        <v>'PRO-rt0221'</v>
      </c>
      <c r="G1263">
        <f>_xlfn.XLOOKUP(Table4[[#This Row],[enz]],'[1]Sheet2 (2)'!$A:$A,'[1]Sheet2 (2)'!$B:$B,"")</f>
        <v>1</v>
      </c>
    </row>
    <row r="1264" spans="1:7" hidden="1" x14ac:dyDescent="0.2">
      <c r="A1264" t="s">
        <v>5935</v>
      </c>
      <c r="B1264">
        <v>10388.202298664601</v>
      </c>
      <c r="C1264">
        <v>0</v>
      </c>
      <c r="D1264">
        <v>0</v>
      </c>
      <c r="E1264">
        <f>Table4[[#This Row],[kapp_slack_ub]]/Table4[[#This Row],[kapp_old]]</f>
        <v>0</v>
      </c>
      <c r="F1264" t="str">
        <f>"'PRO-"&amp;_xlfn.TEXTAFTER(Table4[[#This Row],[rxn]],"-",-1)&amp;"'"</f>
        <v>'PRO-rt0221'</v>
      </c>
      <c r="G1264">
        <f>_xlfn.XLOOKUP(Table4[[#This Row],[enz]],'[1]Sheet2 (2)'!$A:$A,'[1]Sheet2 (2)'!$B:$B,"")</f>
        <v>1</v>
      </c>
    </row>
    <row r="1265" spans="1:7" hidden="1" x14ac:dyDescent="0.2">
      <c r="A1265" t="s">
        <v>5936</v>
      </c>
      <c r="B1265">
        <v>10388.202298664601</v>
      </c>
      <c r="C1265">
        <v>0</v>
      </c>
      <c r="D1265">
        <v>0</v>
      </c>
      <c r="E1265">
        <f>Table4[[#This Row],[kapp_slack_ub]]/Table4[[#This Row],[kapp_old]]</f>
        <v>0</v>
      </c>
      <c r="F1265" t="str">
        <f>"'PRO-"&amp;_xlfn.TEXTAFTER(Table4[[#This Row],[rxn]],"-",-1)&amp;"'"</f>
        <v>'PRO-rt0221'</v>
      </c>
      <c r="G1265">
        <f>_xlfn.XLOOKUP(Table4[[#This Row],[enz]],'[1]Sheet2 (2)'!$A:$A,'[1]Sheet2 (2)'!$B:$B,"")</f>
        <v>1</v>
      </c>
    </row>
    <row r="1266" spans="1:7" hidden="1" x14ac:dyDescent="0.2">
      <c r="A1266" t="s">
        <v>5937</v>
      </c>
      <c r="B1266">
        <v>10388.202298664601</v>
      </c>
      <c r="C1266">
        <v>0</v>
      </c>
      <c r="D1266">
        <v>0</v>
      </c>
      <c r="E1266">
        <f>Table4[[#This Row],[kapp_slack_ub]]/Table4[[#This Row],[kapp_old]]</f>
        <v>0</v>
      </c>
      <c r="F1266" t="str">
        <f>"'PRO-"&amp;_xlfn.TEXTAFTER(Table4[[#This Row],[rxn]],"-",-1)&amp;"'"</f>
        <v>'PRO-rt0221'</v>
      </c>
      <c r="G1266">
        <f>_xlfn.XLOOKUP(Table4[[#This Row],[enz]],'[1]Sheet2 (2)'!$A:$A,'[1]Sheet2 (2)'!$B:$B,"")</f>
        <v>1</v>
      </c>
    </row>
    <row r="1267" spans="1:7" hidden="1" x14ac:dyDescent="0.2">
      <c r="A1267" t="s">
        <v>5938</v>
      </c>
      <c r="B1267">
        <v>10388.202298664601</v>
      </c>
      <c r="C1267">
        <v>0</v>
      </c>
      <c r="D1267">
        <v>0</v>
      </c>
      <c r="E1267">
        <f>Table4[[#This Row],[kapp_slack_ub]]/Table4[[#This Row],[kapp_old]]</f>
        <v>0</v>
      </c>
      <c r="F1267" t="str">
        <f>"'PRO-"&amp;_xlfn.TEXTAFTER(Table4[[#This Row],[rxn]],"-",-1)&amp;"'"</f>
        <v>'PRO-rt0220'</v>
      </c>
      <c r="G1267">
        <f>_xlfn.XLOOKUP(Table4[[#This Row],[enz]],'[1]Sheet2 (2)'!$A:$A,'[1]Sheet2 (2)'!$B:$B,"")</f>
        <v>1</v>
      </c>
    </row>
    <row r="1268" spans="1:7" hidden="1" x14ac:dyDescent="0.2">
      <c r="A1268" t="s">
        <v>5939</v>
      </c>
      <c r="B1268">
        <v>10388.202298664601</v>
      </c>
      <c r="C1268">
        <v>0</v>
      </c>
      <c r="D1268">
        <v>0</v>
      </c>
      <c r="E1268">
        <f>Table4[[#This Row],[kapp_slack_ub]]/Table4[[#This Row],[kapp_old]]</f>
        <v>0</v>
      </c>
      <c r="F1268" t="str">
        <f>"'PRO-"&amp;_xlfn.TEXTAFTER(Table4[[#This Row],[rxn]],"-",-1)&amp;"'"</f>
        <v>'PRO-rt0220'</v>
      </c>
      <c r="G1268">
        <f>_xlfn.XLOOKUP(Table4[[#This Row],[enz]],'[1]Sheet2 (2)'!$A:$A,'[1]Sheet2 (2)'!$B:$B,"")</f>
        <v>1</v>
      </c>
    </row>
    <row r="1269" spans="1:7" hidden="1" x14ac:dyDescent="0.2">
      <c r="A1269" t="s">
        <v>5940</v>
      </c>
      <c r="B1269">
        <v>10388.202298664601</v>
      </c>
      <c r="C1269">
        <v>0</v>
      </c>
      <c r="D1269">
        <v>0</v>
      </c>
      <c r="E1269">
        <f>Table4[[#This Row],[kapp_slack_ub]]/Table4[[#This Row],[kapp_old]]</f>
        <v>0</v>
      </c>
      <c r="F1269" t="str">
        <f>"'PRO-"&amp;_xlfn.TEXTAFTER(Table4[[#This Row],[rxn]],"-",-1)&amp;"'"</f>
        <v>'PRO-rt0986'</v>
      </c>
      <c r="G1269">
        <f>_xlfn.XLOOKUP(Table4[[#This Row],[enz]],'[1]Sheet2 (2)'!$A:$A,'[1]Sheet2 (2)'!$B:$B,"")</f>
        <v>1</v>
      </c>
    </row>
    <row r="1270" spans="1:7" hidden="1" x14ac:dyDescent="0.2">
      <c r="A1270" t="s">
        <v>5941</v>
      </c>
      <c r="B1270">
        <v>10388.202298664601</v>
      </c>
      <c r="C1270">
        <v>0</v>
      </c>
      <c r="D1270">
        <v>0</v>
      </c>
      <c r="E1270">
        <f>Table4[[#This Row],[kapp_slack_ub]]/Table4[[#This Row],[kapp_old]]</f>
        <v>0</v>
      </c>
      <c r="F1270" t="str">
        <f>"'PRO-"&amp;_xlfn.TEXTAFTER(Table4[[#This Row],[rxn]],"-",-1)&amp;"'"</f>
        <v>'PRO-rt6937'</v>
      </c>
      <c r="G1270">
        <f>_xlfn.XLOOKUP(Table4[[#This Row],[enz]],'[1]Sheet2 (2)'!$A:$A,'[1]Sheet2 (2)'!$B:$B,"")</f>
        <v>1</v>
      </c>
    </row>
    <row r="1271" spans="1:7" hidden="1" x14ac:dyDescent="0.2">
      <c r="A1271" t="s">
        <v>5942</v>
      </c>
      <c r="B1271">
        <v>10388.202298664601</v>
      </c>
      <c r="C1271">
        <v>0</v>
      </c>
      <c r="D1271">
        <v>0</v>
      </c>
      <c r="E1271">
        <f>Table4[[#This Row],[kapp_slack_ub]]/Table4[[#This Row],[kapp_old]]</f>
        <v>0</v>
      </c>
      <c r="F1271" t="str">
        <f>"'PRO-"&amp;_xlfn.TEXTAFTER(Table4[[#This Row],[rxn]],"-",-1)&amp;"'"</f>
        <v>'PRO-rt0267'</v>
      </c>
      <c r="G1271">
        <f>_xlfn.XLOOKUP(Table4[[#This Row],[enz]],'[1]Sheet2 (2)'!$A:$A,'[1]Sheet2 (2)'!$B:$B,"")</f>
        <v>1</v>
      </c>
    </row>
    <row r="1272" spans="1:7" hidden="1" x14ac:dyDescent="0.2">
      <c r="A1272" t="s">
        <v>5943</v>
      </c>
      <c r="B1272">
        <v>10388.202298664601</v>
      </c>
      <c r="C1272">
        <v>0</v>
      </c>
      <c r="D1272">
        <v>0</v>
      </c>
      <c r="E1272">
        <f>Table4[[#This Row],[kapp_slack_ub]]/Table4[[#This Row],[kapp_old]]</f>
        <v>0</v>
      </c>
      <c r="F1272" t="str">
        <f>"'PRO-"&amp;_xlfn.TEXTAFTER(Table4[[#This Row],[rxn]],"-",-1)&amp;"'"</f>
        <v>'PRO-rt4763'</v>
      </c>
      <c r="G1272">
        <f>_xlfn.XLOOKUP(Table4[[#This Row],[enz]],'[1]Sheet2 (2)'!$A:$A,'[1]Sheet2 (2)'!$B:$B,"")</f>
        <v>1</v>
      </c>
    </row>
    <row r="1273" spans="1:7" hidden="1" x14ac:dyDescent="0.2">
      <c r="A1273" t="s">
        <v>5944</v>
      </c>
      <c r="B1273">
        <v>10388.202298664601</v>
      </c>
      <c r="C1273">
        <v>0</v>
      </c>
      <c r="D1273">
        <v>0</v>
      </c>
      <c r="E1273">
        <f>Table4[[#This Row],[kapp_slack_ub]]/Table4[[#This Row],[kapp_old]]</f>
        <v>0</v>
      </c>
      <c r="F1273" t="str">
        <f>"'PRO-"&amp;_xlfn.TEXTAFTER(Table4[[#This Row],[rxn]],"-",-1)&amp;"'"</f>
        <v>'PRO-rt4767'</v>
      </c>
      <c r="G1273">
        <f>_xlfn.XLOOKUP(Table4[[#This Row],[enz]],'[1]Sheet2 (2)'!$A:$A,'[1]Sheet2 (2)'!$B:$B,"")</f>
        <v>1</v>
      </c>
    </row>
    <row r="1274" spans="1:7" hidden="1" x14ac:dyDescent="0.2">
      <c r="A1274" t="s">
        <v>5945</v>
      </c>
      <c r="B1274">
        <v>10388.202298664601</v>
      </c>
      <c r="C1274">
        <v>0</v>
      </c>
      <c r="D1274">
        <v>0</v>
      </c>
      <c r="E1274">
        <f>Table4[[#This Row],[kapp_slack_ub]]/Table4[[#This Row],[kapp_old]]</f>
        <v>0</v>
      </c>
      <c r="F1274" t="str">
        <f>"'PRO-"&amp;_xlfn.TEXTAFTER(Table4[[#This Row],[rxn]],"-",-1)&amp;"'"</f>
        <v>'PRO-rt0389'</v>
      </c>
      <c r="G1274">
        <f>_xlfn.XLOOKUP(Table4[[#This Row],[enz]],'[1]Sheet2 (2)'!$A:$A,'[1]Sheet2 (2)'!$B:$B,"")</f>
        <v>1</v>
      </c>
    </row>
    <row r="1275" spans="1:7" hidden="1" x14ac:dyDescent="0.2">
      <c r="A1275" t="s">
        <v>5946</v>
      </c>
      <c r="B1275">
        <v>10388.202298664601</v>
      </c>
      <c r="C1275">
        <v>0</v>
      </c>
      <c r="D1275">
        <v>0</v>
      </c>
      <c r="E1275">
        <f>Table4[[#This Row],[kapp_slack_ub]]/Table4[[#This Row],[kapp_old]]</f>
        <v>0</v>
      </c>
      <c r="F1275" t="str">
        <f>"'PRO-"&amp;_xlfn.TEXTAFTER(Table4[[#This Row],[rxn]],"-",-1)&amp;"'"</f>
        <v>'PRO-rt0391'</v>
      </c>
      <c r="G1275">
        <f>_xlfn.XLOOKUP(Table4[[#This Row],[enz]],'[1]Sheet2 (2)'!$A:$A,'[1]Sheet2 (2)'!$B:$B,"")</f>
        <v>1</v>
      </c>
    </row>
    <row r="1276" spans="1:7" hidden="1" x14ac:dyDescent="0.2">
      <c r="A1276" t="s">
        <v>5947</v>
      </c>
      <c r="B1276">
        <v>10388.202298664601</v>
      </c>
      <c r="C1276">
        <v>0</v>
      </c>
      <c r="D1276">
        <v>0</v>
      </c>
      <c r="E1276">
        <f>Table4[[#This Row],[kapp_slack_ub]]/Table4[[#This Row],[kapp_old]]</f>
        <v>0</v>
      </c>
      <c r="F1276" t="str">
        <f>"'PRO-"&amp;_xlfn.TEXTAFTER(Table4[[#This Row],[rxn]],"-",-1)&amp;"'"</f>
        <v>'PRO-rt2726'</v>
      </c>
      <c r="G1276">
        <f>_xlfn.XLOOKUP(Table4[[#This Row],[enz]],'[1]Sheet2 (2)'!$A:$A,'[1]Sheet2 (2)'!$B:$B,"")</f>
        <v>1</v>
      </c>
    </row>
    <row r="1277" spans="1:7" hidden="1" x14ac:dyDescent="0.2">
      <c r="A1277" t="s">
        <v>5948</v>
      </c>
      <c r="B1277">
        <v>10388.202298664601</v>
      </c>
      <c r="C1277">
        <v>0</v>
      </c>
      <c r="D1277">
        <v>0</v>
      </c>
      <c r="E1277">
        <f>Table4[[#This Row],[kapp_slack_ub]]/Table4[[#This Row],[kapp_old]]</f>
        <v>0</v>
      </c>
      <c r="F1277" t="str">
        <f>"'PRO-"&amp;_xlfn.TEXTAFTER(Table4[[#This Row],[rxn]],"-",-1)&amp;"'"</f>
        <v>'PRO-rt2726'</v>
      </c>
      <c r="G1277">
        <f>_xlfn.XLOOKUP(Table4[[#This Row],[enz]],'[1]Sheet2 (2)'!$A:$A,'[1]Sheet2 (2)'!$B:$B,"")</f>
        <v>1</v>
      </c>
    </row>
    <row r="1278" spans="1:7" hidden="1" x14ac:dyDescent="0.2">
      <c r="A1278" t="s">
        <v>5949</v>
      </c>
      <c r="B1278">
        <v>9448.6976281133793</v>
      </c>
      <c r="C1278">
        <v>0</v>
      </c>
      <c r="D1278">
        <v>0</v>
      </c>
      <c r="E1278">
        <f>Table4[[#This Row],[kapp_slack_ub]]/Table4[[#This Row],[kapp_old]]</f>
        <v>0</v>
      </c>
      <c r="F1278" t="str">
        <f>"'PRO-"&amp;_xlfn.TEXTAFTER(Table4[[#This Row],[rxn]],"-",-1)&amp;"'"</f>
        <v>'PRO-CPA12'</v>
      </c>
      <c r="G1278" t="str">
        <f>_xlfn.XLOOKUP(Table4[[#This Row],[enz]],'[1]Sheet2 (2)'!$A:$A,'[1]Sheet2 (2)'!$B:$B,"")</f>
        <v/>
      </c>
    </row>
    <row r="1279" spans="1:7" hidden="1" x14ac:dyDescent="0.2">
      <c r="A1279" t="s">
        <v>2925</v>
      </c>
      <c r="B1279">
        <v>10388.202298664601</v>
      </c>
      <c r="C1279">
        <v>0</v>
      </c>
      <c r="D1279">
        <v>0</v>
      </c>
      <c r="E1279">
        <f>Table4[[#This Row],[kapp_slack_ub]]/Table4[[#This Row],[kapp_old]]</f>
        <v>0</v>
      </c>
      <c r="F1279" t="str">
        <f>"'PRO-"&amp;_xlfn.TEXTAFTER(Table4[[#This Row],[rxn]],"-",-1)&amp;"'"</f>
        <v>'PRO-rt3934'</v>
      </c>
      <c r="G1279">
        <f>_xlfn.XLOOKUP(Table4[[#This Row],[enz]],'[1]Sheet2 (2)'!$A:$A,'[1]Sheet2 (2)'!$B:$B,"")</f>
        <v>1</v>
      </c>
    </row>
    <row r="1280" spans="1:7" hidden="1" x14ac:dyDescent="0.2">
      <c r="A1280" t="s">
        <v>5950</v>
      </c>
      <c r="B1280">
        <v>10388.202298664601</v>
      </c>
      <c r="C1280">
        <v>0</v>
      </c>
      <c r="D1280">
        <v>0</v>
      </c>
      <c r="E1280">
        <f>Table4[[#This Row],[kapp_slack_ub]]/Table4[[#This Row],[kapp_old]]</f>
        <v>0</v>
      </c>
      <c r="F1280" t="str">
        <f>"'PRO-"&amp;_xlfn.TEXTAFTER(Table4[[#This Row],[rxn]],"-",-1)&amp;"'"</f>
        <v>'PRO-SPONT'</v>
      </c>
      <c r="G1280" t="str">
        <f>_xlfn.XLOOKUP(Table4[[#This Row],[enz]],'[1]Sheet2 (2)'!$A:$A,'[1]Sheet2 (2)'!$B:$B,"")</f>
        <v/>
      </c>
    </row>
    <row r="1281" spans="1:7" hidden="1" x14ac:dyDescent="0.2">
      <c r="A1281" t="s">
        <v>5951</v>
      </c>
      <c r="B1281">
        <v>10388.202298664601</v>
      </c>
      <c r="C1281">
        <v>0</v>
      </c>
      <c r="D1281">
        <v>0</v>
      </c>
      <c r="E1281">
        <f>Table4[[#This Row],[kapp_slack_ub]]/Table4[[#This Row],[kapp_old]]</f>
        <v>0</v>
      </c>
      <c r="F1281" t="str">
        <f>"'PRO-"&amp;_xlfn.TEXTAFTER(Table4[[#This Row],[rxn]],"-",-1)&amp;"'"</f>
        <v>'PRO-SPONT'</v>
      </c>
      <c r="G1281" t="str">
        <f>_xlfn.XLOOKUP(Table4[[#This Row],[enz]],'[1]Sheet2 (2)'!$A:$A,'[1]Sheet2 (2)'!$B:$B,"")</f>
        <v/>
      </c>
    </row>
    <row r="1282" spans="1:7" hidden="1" x14ac:dyDescent="0.2">
      <c r="A1282" t="s">
        <v>5952</v>
      </c>
      <c r="B1282">
        <v>10388.202298664601</v>
      </c>
      <c r="C1282">
        <v>0</v>
      </c>
      <c r="D1282">
        <v>0</v>
      </c>
      <c r="E1282">
        <f>Table4[[#This Row],[kapp_slack_ub]]/Table4[[#This Row],[kapp_old]]</f>
        <v>0</v>
      </c>
      <c r="F1282" t="str">
        <f>"'PRO-"&amp;_xlfn.TEXTAFTER(Table4[[#This Row],[rxn]],"-",-1)&amp;"'"</f>
        <v>'PRO-rt4513_mm'</v>
      </c>
      <c r="G1282">
        <f>_xlfn.XLOOKUP(Table4[[#This Row],[enz]],'[1]Sheet2 (2)'!$A:$A,'[1]Sheet2 (2)'!$B:$B,"")</f>
        <v>1</v>
      </c>
    </row>
    <row r="1283" spans="1:7" hidden="1" x14ac:dyDescent="0.2">
      <c r="A1283" t="s">
        <v>2926</v>
      </c>
      <c r="B1283">
        <v>38938.401857991303</v>
      </c>
      <c r="C1283">
        <v>0</v>
      </c>
      <c r="D1283">
        <v>0</v>
      </c>
      <c r="E1283">
        <f>Table4[[#This Row],[kapp_slack_ub]]/Table4[[#This Row],[kapp_old]]</f>
        <v>0</v>
      </c>
      <c r="F1283" t="str">
        <f>"'PRO-"&amp;_xlfn.TEXTAFTER(Table4[[#This Row],[rxn]],"-",-1)&amp;"'"</f>
        <v>'PRO-rt4513_rm'</v>
      </c>
      <c r="G1283">
        <f>_xlfn.XLOOKUP(Table4[[#This Row],[enz]],'[1]Sheet2 (2)'!$A:$A,'[1]Sheet2 (2)'!$B:$B,"")</f>
        <v>1</v>
      </c>
    </row>
    <row r="1284" spans="1:7" hidden="1" x14ac:dyDescent="0.2">
      <c r="A1284" t="s">
        <v>5953</v>
      </c>
      <c r="B1284">
        <v>10388.202298664601</v>
      </c>
      <c r="C1284">
        <v>0</v>
      </c>
      <c r="D1284">
        <v>0</v>
      </c>
      <c r="E1284">
        <f>Table4[[#This Row],[kapp_slack_ub]]/Table4[[#This Row],[kapp_old]]</f>
        <v>0</v>
      </c>
      <c r="F1284" t="str">
        <f>"'PRO-"&amp;_xlfn.TEXTAFTER(Table4[[#This Row],[rxn]],"-",-1)&amp;"'"</f>
        <v>'PRO-SPONT'</v>
      </c>
      <c r="G1284" t="str">
        <f>_xlfn.XLOOKUP(Table4[[#This Row],[enz]],'[1]Sheet2 (2)'!$A:$A,'[1]Sheet2 (2)'!$B:$B,"")</f>
        <v/>
      </c>
    </row>
    <row r="1285" spans="1:7" hidden="1" x14ac:dyDescent="0.2">
      <c r="A1285" t="s">
        <v>5954</v>
      </c>
      <c r="B1285">
        <v>10388.202298664601</v>
      </c>
      <c r="C1285">
        <v>0</v>
      </c>
      <c r="D1285">
        <v>0</v>
      </c>
      <c r="E1285">
        <f>Table4[[#This Row],[kapp_slack_ub]]/Table4[[#This Row],[kapp_old]]</f>
        <v>0</v>
      </c>
      <c r="F1285" t="str">
        <f>"'PRO-"&amp;_xlfn.TEXTAFTER(Table4[[#This Row],[rxn]],"-",-1)&amp;"'"</f>
        <v>'PRO-SPONT'</v>
      </c>
      <c r="G1285" t="str">
        <f>_xlfn.XLOOKUP(Table4[[#This Row],[enz]],'[1]Sheet2 (2)'!$A:$A,'[1]Sheet2 (2)'!$B:$B,"")</f>
        <v/>
      </c>
    </row>
    <row r="1286" spans="1:7" hidden="1" x14ac:dyDescent="0.2">
      <c r="A1286" t="s">
        <v>5955</v>
      </c>
      <c r="B1286">
        <v>10388.202298664601</v>
      </c>
      <c r="C1286">
        <v>0</v>
      </c>
      <c r="D1286">
        <v>0</v>
      </c>
      <c r="E1286">
        <f>Table4[[#This Row],[kapp_slack_ub]]/Table4[[#This Row],[kapp_old]]</f>
        <v>0</v>
      </c>
      <c r="F1286" t="str">
        <f>"'PRO-"&amp;_xlfn.TEXTAFTER(Table4[[#This Row],[rxn]],"-",-1)&amp;"'"</f>
        <v>'PRO-SPONT'</v>
      </c>
      <c r="G1286" t="str">
        <f>_xlfn.XLOOKUP(Table4[[#This Row],[enz]],'[1]Sheet2 (2)'!$A:$A,'[1]Sheet2 (2)'!$B:$B,"")</f>
        <v/>
      </c>
    </row>
    <row r="1287" spans="1:7" hidden="1" x14ac:dyDescent="0.2">
      <c r="A1287" t="s">
        <v>5956</v>
      </c>
      <c r="B1287">
        <v>10388.202298664601</v>
      </c>
      <c r="C1287">
        <v>0</v>
      </c>
      <c r="D1287">
        <v>0</v>
      </c>
      <c r="E1287">
        <f>Table4[[#This Row],[kapp_slack_ub]]/Table4[[#This Row],[kapp_old]]</f>
        <v>0</v>
      </c>
      <c r="F1287" t="str">
        <f>"'PRO-"&amp;_xlfn.TEXTAFTER(Table4[[#This Row],[rxn]],"-",-1)&amp;"'"</f>
        <v>'PRO-SPONT'</v>
      </c>
      <c r="G1287" t="str">
        <f>_xlfn.XLOOKUP(Table4[[#This Row],[enz]],'[1]Sheet2 (2)'!$A:$A,'[1]Sheet2 (2)'!$B:$B,"")</f>
        <v/>
      </c>
    </row>
    <row r="1288" spans="1:7" hidden="1" x14ac:dyDescent="0.2">
      <c r="A1288" t="s">
        <v>5957</v>
      </c>
      <c r="B1288">
        <v>10388.202298664601</v>
      </c>
      <c r="C1288">
        <v>0</v>
      </c>
      <c r="D1288">
        <v>0</v>
      </c>
      <c r="E1288">
        <f>Table4[[#This Row],[kapp_slack_ub]]/Table4[[#This Row],[kapp_old]]</f>
        <v>0</v>
      </c>
      <c r="F1288" t="str">
        <f>"'PRO-"&amp;_xlfn.TEXTAFTER(Table4[[#This Row],[rxn]],"-",-1)&amp;"'"</f>
        <v>'PRO-SPONT'</v>
      </c>
      <c r="G1288" t="str">
        <f>_xlfn.XLOOKUP(Table4[[#This Row],[enz]],'[1]Sheet2 (2)'!$A:$A,'[1]Sheet2 (2)'!$B:$B,"")</f>
        <v/>
      </c>
    </row>
    <row r="1289" spans="1:7" hidden="1" x14ac:dyDescent="0.2">
      <c r="A1289" t="s">
        <v>2927</v>
      </c>
      <c r="B1289">
        <v>10388.202298664601</v>
      </c>
      <c r="C1289">
        <v>0</v>
      </c>
      <c r="D1289">
        <v>0</v>
      </c>
      <c r="E1289">
        <f>Table4[[#This Row],[kapp_slack_ub]]/Table4[[#This Row],[kapp_old]]</f>
        <v>0</v>
      </c>
      <c r="F1289" t="str">
        <f>"'PRO-"&amp;_xlfn.TEXTAFTER(Table4[[#This Row],[rxn]],"-",-1)&amp;"'"</f>
        <v>'PRO-SPONT'</v>
      </c>
      <c r="G1289" t="str">
        <f>_xlfn.XLOOKUP(Table4[[#This Row],[enz]],'[1]Sheet2 (2)'!$A:$A,'[1]Sheet2 (2)'!$B:$B,"")</f>
        <v/>
      </c>
    </row>
    <row r="1290" spans="1:7" hidden="1" x14ac:dyDescent="0.2">
      <c r="A1290" t="s">
        <v>5958</v>
      </c>
      <c r="B1290">
        <v>10388.202298664601</v>
      </c>
      <c r="C1290">
        <v>0</v>
      </c>
      <c r="D1290">
        <v>0</v>
      </c>
      <c r="E1290">
        <f>Table4[[#This Row],[kapp_slack_ub]]/Table4[[#This Row],[kapp_old]]</f>
        <v>0</v>
      </c>
      <c r="F1290" t="str">
        <f>"'PRO-"&amp;_xlfn.TEXTAFTER(Table4[[#This Row],[rxn]],"-",-1)&amp;"'"</f>
        <v>'PRO-rt0160'</v>
      </c>
      <c r="G1290">
        <f>_xlfn.XLOOKUP(Table4[[#This Row],[enz]],'[1]Sheet2 (2)'!$A:$A,'[1]Sheet2 (2)'!$B:$B,"")</f>
        <v>1</v>
      </c>
    </row>
    <row r="1291" spans="1:7" hidden="1" x14ac:dyDescent="0.2">
      <c r="A1291" t="s">
        <v>5959</v>
      </c>
      <c r="B1291">
        <v>10388.202298664601</v>
      </c>
      <c r="C1291">
        <v>0</v>
      </c>
      <c r="D1291">
        <v>0</v>
      </c>
      <c r="E1291">
        <f>Table4[[#This Row],[kapp_slack_ub]]/Table4[[#This Row],[kapp_old]]</f>
        <v>0</v>
      </c>
      <c r="F1291" t="str">
        <f>"'PRO-"&amp;_xlfn.TEXTAFTER(Table4[[#This Row],[rxn]],"-",-1)&amp;"'"</f>
        <v>'PRO-rt1271'</v>
      </c>
      <c r="G1291">
        <f>_xlfn.XLOOKUP(Table4[[#This Row],[enz]],'[1]Sheet2 (2)'!$A:$A,'[1]Sheet2 (2)'!$B:$B,"")</f>
        <v>1</v>
      </c>
    </row>
    <row r="1292" spans="1:7" hidden="1" x14ac:dyDescent="0.2">
      <c r="A1292" t="s">
        <v>5960</v>
      </c>
      <c r="B1292">
        <v>10388.202298664601</v>
      </c>
      <c r="C1292">
        <v>0</v>
      </c>
      <c r="D1292">
        <v>0</v>
      </c>
      <c r="E1292">
        <f>Table4[[#This Row],[kapp_slack_ub]]/Table4[[#This Row],[kapp_old]]</f>
        <v>0</v>
      </c>
      <c r="F1292" t="str">
        <f>"'PRO-"&amp;_xlfn.TEXTAFTER(Table4[[#This Row],[rxn]],"-",-1)&amp;"'"</f>
        <v>'PRO-rt5118'</v>
      </c>
      <c r="G1292">
        <f>_xlfn.XLOOKUP(Table4[[#This Row],[enz]],'[1]Sheet2 (2)'!$A:$A,'[1]Sheet2 (2)'!$B:$B,"")</f>
        <v>1</v>
      </c>
    </row>
    <row r="1293" spans="1:7" hidden="1" x14ac:dyDescent="0.2">
      <c r="A1293" t="s">
        <v>5961</v>
      </c>
      <c r="B1293">
        <v>10388.202298664601</v>
      </c>
      <c r="C1293">
        <v>0</v>
      </c>
      <c r="D1293">
        <v>0</v>
      </c>
      <c r="E1293">
        <f>Table4[[#This Row],[kapp_slack_ub]]/Table4[[#This Row],[kapp_old]]</f>
        <v>0</v>
      </c>
      <c r="F1293" t="str">
        <f>"'PRO-"&amp;_xlfn.TEXTAFTER(Table4[[#This Row],[rxn]],"-",-1)&amp;"'"</f>
        <v>'PRO-rt8348'</v>
      </c>
      <c r="G1293">
        <f>_xlfn.XLOOKUP(Table4[[#This Row],[enz]],'[1]Sheet2 (2)'!$A:$A,'[1]Sheet2 (2)'!$B:$B,"")</f>
        <v>1</v>
      </c>
    </row>
    <row r="1294" spans="1:7" hidden="1" x14ac:dyDescent="0.2">
      <c r="A1294" t="s">
        <v>5962</v>
      </c>
      <c r="B1294">
        <v>10388.202298664601</v>
      </c>
      <c r="C1294">
        <v>0</v>
      </c>
      <c r="D1294">
        <v>0</v>
      </c>
      <c r="E1294">
        <f>Table4[[#This Row],[kapp_slack_ub]]/Table4[[#This Row],[kapp_old]]</f>
        <v>0</v>
      </c>
      <c r="F1294" t="str">
        <f>"'PRO-"&amp;_xlfn.TEXTAFTER(Table4[[#This Row],[rxn]],"-",-1)&amp;"'"</f>
        <v>'PRO-rt8349'</v>
      </c>
      <c r="G1294">
        <f>_xlfn.XLOOKUP(Table4[[#This Row],[enz]],'[1]Sheet2 (2)'!$A:$A,'[1]Sheet2 (2)'!$B:$B,"")</f>
        <v>1</v>
      </c>
    </row>
    <row r="1295" spans="1:7" hidden="1" x14ac:dyDescent="0.2">
      <c r="A1295" t="s">
        <v>5963</v>
      </c>
      <c r="B1295">
        <v>10388.202298664601</v>
      </c>
      <c r="C1295">
        <v>0</v>
      </c>
      <c r="D1295">
        <v>0</v>
      </c>
      <c r="E1295">
        <f>Table4[[#This Row],[kapp_slack_ub]]/Table4[[#This Row],[kapp_old]]</f>
        <v>0</v>
      </c>
      <c r="F1295" t="str">
        <f>"'PRO-"&amp;_xlfn.TEXTAFTER(Table4[[#This Row],[rxn]],"-",-1)&amp;"'"</f>
        <v>'PRO-rt3508'</v>
      </c>
      <c r="G1295">
        <f>_xlfn.XLOOKUP(Table4[[#This Row],[enz]],'[1]Sheet2 (2)'!$A:$A,'[1]Sheet2 (2)'!$B:$B,"")</f>
        <v>1</v>
      </c>
    </row>
    <row r="1296" spans="1:7" hidden="1" x14ac:dyDescent="0.2">
      <c r="A1296" t="s">
        <v>5964</v>
      </c>
      <c r="B1296">
        <v>10388.202298664601</v>
      </c>
      <c r="C1296">
        <v>0</v>
      </c>
      <c r="D1296">
        <v>0</v>
      </c>
      <c r="E1296">
        <f>Table4[[#This Row],[kapp_slack_ub]]/Table4[[#This Row],[kapp_old]]</f>
        <v>0</v>
      </c>
      <c r="F1296" t="str">
        <f>"'PRO-"&amp;_xlfn.TEXTAFTER(Table4[[#This Row],[rxn]],"-",-1)&amp;"'"</f>
        <v>'PRO-rt7081'</v>
      </c>
      <c r="G1296">
        <f>_xlfn.XLOOKUP(Table4[[#This Row],[enz]],'[1]Sheet2 (2)'!$A:$A,'[1]Sheet2 (2)'!$B:$B,"")</f>
        <v>1</v>
      </c>
    </row>
    <row r="1297" spans="1:7" hidden="1" x14ac:dyDescent="0.2">
      <c r="A1297" t="s">
        <v>5965</v>
      </c>
      <c r="B1297">
        <v>10388.202298664601</v>
      </c>
      <c r="C1297">
        <v>0</v>
      </c>
      <c r="D1297">
        <v>0</v>
      </c>
      <c r="E1297">
        <f>Table4[[#This Row],[kapp_slack_ub]]/Table4[[#This Row],[kapp_old]]</f>
        <v>0</v>
      </c>
      <c r="F1297" t="str">
        <f>"'PRO-"&amp;_xlfn.TEXTAFTER(Table4[[#This Row],[rxn]],"-",-1)&amp;"'"</f>
        <v>'PRO-rt7626'</v>
      </c>
      <c r="G1297">
        <f>_xlfn.XLOOKUP(Table4[[#This Row],[enz]],'[1]Sheet2 (2)'!$A:$A,'[1]Sheet2 (2)'!$B:$B,"")</f>
        <v>1</v>
      </c>
    </row>
    <row r="1298" spans="1:7" hidden="1" x14ac:dyDescent="0.2">
      <c r="A1298" t="s">
        <v>2928</v>
      </c>
      <c r="B1298">
        <v>10388.202298664601</v>
      </c>
      <c r="C1298">
        <v>0</v>
      </c>
      <c r="D1298">
        <v>0</v>
      </c>
      <c r="E1298">
        <f>Table4[[#This Row],[kapp_slack_ub]]/Table4[[#This Row],[kapp_old]]</f>
        <v>0</v>
      </c>
      <c r="F1298" t="str">
        <f>"'PRO-"&amp;_xlfn.TEXTAFTER(Table4[[#This Row],[rxn]],"-",-1)&amp;"'"</f>
        <v>'PRO-rt6946'</v>
      </c>
      <c r="G1298">
        <f>_xlfn.XLOOKUP(Table4[[#This Row],[enz]],'[1]Sheet2 (2)'!$A:$A,'[1]Sheet2 (2)'!$B:$B,"")</f>
        <v>1</v>
      </c>
    </row>
    <row r="1299" spans="1:7" hidden="1" x14ac:dyDescent="0.2">
      <c r="A1299" t="s">
        <v>5966</v>
      </c>
      <c r="B1299">
        <v>10388.202298664601</v>
      </c>
      <c r="C1299">
        <v>0</v>
      </c>
      <c r="D1299">
        <v>0</v>
      </c>
      <c r="E1299">
        <f>Table4[[#This Row],[kapp_slack_ub]]/Table4[[#This Row],[kapp_old]]</f>
        <v>0</v>
      </c>
      <c r="F1299" t="str">
        <f>"'PRO-"&amp;_xlfn.TEXTAFTER(Table4[[#This Row],[rxn]],"-",-1)&amp;"'"</f>
        <v>'PRO-rt1296'</v>
      </c>
      <c r="G1299">
        <f>_xlfn.XLOOKUP(Table4[[#This Row],[enz]],'[1]Sheet2 (2)'!$A:$A,'[1]Sheet2 (2)'!$B:$B,"")</f>
        <v>1</v>
      </c>
    </row>
    <row r="1300" spans="1:7" hidden="1" x14ac:dyDescent="0.2">
      <c r="A1300" t="s">
        <v>5967</v>
      </c>
      <c r="B1300">
        <v>4823.4173170062004</v>
      </c>
      <c r="C1300">
        <v>0</v>
      </c>
      <c r="D1300">
        <v>0</v>
      </c>
      <c r="E1300">
        <f>Table4[[#This Row],[kapp_slack_ub]]/Table4[[#This Row],[kapp_old]]</f>
        <v>0</v>
      </c>
      <c r="F1300" t="str">
        <f>"'PRO-"&amp;_xlfn.TEXTAFTER(Table4[[#This Row],[rxn]],"-",-1)&amp;"'"</f>
        <v>'PRO-rt6946'</v>
      </c>
      <c r="G1300">
        <f>_xlfn.XLOOKUP(Table4[[#This Row],[enz]],'[1]Sheet2 (2)'!$A:$A,'[1]Sheet2 (2)'!$B:$B,"")</f>
        <v>1</v>
      </c>
    </row>
    <row r="1301" spans="1:7" hidden="1" x14ac:dyDescent="0.2">
      <c r="A1301" t="s">
        <v>5968</v>
      </c>
      <c r="B1301">
        <v>10388.202298664601</v>
      </c>
      <c r="C1301">
        <v>0</v>
      </c>
      <c r="D1301">
        <v>0</v>
      </c>
      <c r="E1301">
        <f>Table4[[#This Row],[kapp_slack_ub]]/Table4[[#This Row],[kapp_old]]</f>
        <v>0</v>
      </c>
      <c r="F1301" t="str">
        <f>"'PRO-"&amp;_xlfn.TEXTAFTER(Table4[[#This Row],[rxn]],"-",-1)&amp;"'"</f>
        <v>'PRO-rt1296'</v>
      </c>
      <c r="G1301">
        <f>_xlfn.XLOOKUP(Table4[[#This Row],[enz]],'[1]Sheet2 (2)'!$A:$A,'[1]Sheet2 (2)'!$B:$B,"")</f>
        <v>1</v>
      </c>
    </row>
    <row r="1302" spans="1:7" hidden="1" x14ac:dyDescent="0.2">
      <c r="A1302" t="s">
        <v>5969</v>
      </c>
      <c r="B1302">
        <v>10388.202298664601</v>
      </c>
      <c r="C1302">
        <v>0</v>
      </c>
      <c r="D1302">
        <v>0</v>
      </c>
      <c r="E1302">
        <f>Table4[[#This Row],[kapp_slack_ub]]/Table4[[#This Row],[kapp_old]]</f>
        <v>0</v>
      </c>
      <c r="F1302" t="str">
        <f>"'PRO-"&amp;_xlfn.TEXTAFTER(Table4[[#This Row],[rxn]],"-",-1)&amp;"'"</f>
        <v>'PRO-rt1296'</v>
      </c>
      <c r="G1302">
        <f>_xlfn.XLOOKUP(Table4[[#This Row],[enz]],'[1]Sheet2 (2)'!$A:$A,'[1]Sheet2 (2)'!$B:$B,"")</f>
        <v>1</v>
      </c>
    </row>
    <row r="1303" spans="1:7" hidden="1" x14ac:dyDescent="0.2">
      <c r="A1303" t="s">
        <v>5970</v>
      </c>
      <c r="B1303">
        <v>10388.202298664601</v>
      </c>
      <c r="C1303">
        <v>0</v>
      </c>
      <c r="D1303">
        <v>0</v>
      </c>
      <c r="E1303">
        <f>Table4[[#This Row],[kapp_slack_ub]]/Table4[[#This Row],[kapp_old]]</f>
        <v>0</v>
      </c>
      <c r="F1303" t="str">
        <f>"'PRO-"&amp;_xlfn.TEXTAFTER(Table4[[#This Row],[rxn]],"-",-1)&amp;"'"</f>
        <v>'PRO-rt1296'</v>
      </c>
      <c r="G1303">
        <f>_xlfn.XLOOKUP(Table4[[#This Row],[enz]],'[1]Sheet2 (2)'!$A:$A,'[1]Sheet2 (2)'!$B:$B,"")</f>
        <v>1</v>
      </c>
    </row>
    <row r="1304" spans="1:7" hidden="1" x14ac:dyDescent="0.2">
      <c r="A1304" t="s">
        <v>5971</v>
      </c>
      <c r="B1304">
        <v>10388.202298664601</v>
      </c>
      <c r="C1304">
        <v>0</v>
      </c>
      <c r="D1304">
        <v>0</v>
      </c>
      <c r="E1304">
        <f>Table4[[#This Row],[kapp_slack_ub]]/Table4[[#This Row],[kapp_old]]</f>
        <v>0</v>
      </c>
      <c r="F1304" t="str">
        <f>"'PRO-"&amp;_xlfn.TEXTAFTER(Table4[[#This Row],[rxn]],"-",-1)&amp;"'"</f>
        <v>'PRO-rt1296'</v>
      </c>
      <c r="G1304">
        <f>_xlfn.XLOOKUP(Table4[[#This Row],[enz]],'[1]Sheet2 (2)'!$A:$A,'[1]Sheet2 (2)'!$B:$B,"")</f>
        <v>1</v>
      </c>
    </row>
    <row r="1305" spans="1:7" hidden="1" x14ac:dyDescent="0.2">
      <c r="A1305" t="s">
        <v>5972</v>
      </c>
      <c r="B1305">
        <v>10388.202298664601</v>
      </c>
      <c r="C1305">
        <v>0</v>
      </c>
      <c r="D1305">
        <v>0</v>
      </c>
      <c r="E1305">
        <f>Table4[[#This Row],[kapp_slack_ub]]/Table4[[#This Row],[kapp_old]]</f>
        <v>0</v>
      </c>
      <c r="F1305" t="str">
        <f>"'PRO-"&amp;_xlfn.TEXTAFTER(Table4[[#This Row],[rxn]],"-",-1)&amp;"'"</f>
        <v>'PRO-rt1296'</v>
      </c>
      <c r="G1305">
        <f>_xlfn.XLOOKUP(Table4[[#This Row],[enz]],'[1]Sheet2 (2)'!$A:$A,'[1]Sheet2 (2)'!$B:$B,"")</f>
        <v>1</v>
      </c>
    </row>
    <row r="1306" spans="1:7" hidden="1" x14ac:dyDescent="0.2">
      <c r="A1306" t="s">
        <v>5973</v>
      </c>
      <c r="B1306">
        <v>6611.7311774391201</v>
      </c>
      <c r="C1306">
        <v>0</v>
      </c>
      <c r="D1306">
        <v>0</v>
      </c>
      <c r="E1306">
        <f>Table4[[#This Row],[kapp_slack_ub]]/Table4[[#This Row],[kapp_old]]</f>
        <v>0</v>
      </c>
      <c r="F1306" t="str">
        <f>"'PRO-"&amp;_xlfn.TEXTAFTER(Table4[[#This Row],[rxn]],"-",-1)&amp;"'"</f>
        <v>'PRO-rt3023_c'</v>
      </c>
      <c r="G1306">
        <f>_xlfn.XLOOKUP(Table4[[#This Row],[enz]],'[1]Sheet2 (2)'!$A:$A,'[1]Sheet2 (2)'!$B:$B,"")</f>
        <v>1</v>
      </c>
    </row>
    <row r="1307" spans="1:7" hidden="1" x14ac:dyDescent="0.2">
      <c r="A1307" t="s">
        <v>2929</v>
      </c>
      <c r="B1307">
        <v>10388.202298664601</v>
      </c>
      <c r="C1307">
        <v>0</v>
      </c>
      <c r="D1307">
        <v>0</v>
      </c>
      <c r="E1307">
        <f>Table4[[#This Row],[kapp_slack_ub]]/Table4[[#This Row],[kapp_old]]</f>
        <v>0</v>
      </c>
      <c r="F1307" t="str">
        <f>"'PRO-"&amp;_xlfn.TEXTAFTER(Table4[[#This Row],[rxn]],"-",-1)&amp;"'"</f>
        <v>'PRO-rt6800_c'</v>
      </c>
      <c r="G1307">
        <f>_xlfn.XLOOKUP(Table4[[#This Row],[enz]],'[1]Sheet2 (2)'!$A:$A,'[1]Sheet2 (2)'!$B:$B,"")</f>
        <v>1</v>
      </c>
    </row>
    <row r="1308" spans="1:7" hidden="1" x14ac:dyDescent="0.2">
      <c r="A1308" t="s">
        <v>5974</v>
      </c>
      <c r="B1308">
        <v>6611.7311774391201</v>
      </c>
      <c r="C1308">
        <v>0</v>
      </c>
      <c r="D1308">
        <v>0</v>
      </c>
      <c r="E1308">
        <f>Table4[[#This Row],[kapp_slack_ub]]/Table4[[#This Row],[kapp_old]]</f>
        <v>0</v>
      </c>
      <c r="F1308" t="str">
        <f>"'PRO-"&amp;_xlfn.TEXTAFTER(Table4[[#This Row],[rxn]],"-",-1)&amp;"'"</f>
        <v>'PRO-rt3023_c'</v>
      </c>
      <c r="G1308">
        <f>_xlfn.XLOOKUP(Table4[[#This Row],[enz]],'[1]Sheet2 (2)'!$A:$A,'[1]Sheet2 (2)'!$B:$B,"")</f>
        <v>1</v>
      </c>
    </row>
    <row r="1309" spans="1:7" hidden="1" x14ac:dyDescent="0.2">
      <c r="A1309" t="s">
        <v>2930</v>
      </c>
      <c r="B1309">
        <v>10388.202298664601</v>
      </c>
      <c r="C1309">
        <v>0</v>
      </c>
      <c r="D1309">
        <v>0</v>
      </c>
      <c r="E1309">
        <f>Table4[[#This Row],[kapp_slack_ub]]/Table4[[#This Row],[kapp_old]]</f>
        <v>0</v>
      </c>
      <c r="F1309" t="str">
        <f>"'PRO-"&amp;_xlfn.TEXTAFTER(Table4[[#This Row],[rxn]],"-",-1)&amp;"'"</f>
        <v>'PRO-rt6800_c'</v>
      </c>
      <c r="G1309">
        <f>_xlfn.XLOOKUP(Table4[[#This Row],[enz]],'[1]Sheet2 (2)'!$A:$A,'[1]Sheet2 (2)'!$B:$B,"")</f>
        <v>1</v>
      </c>
    </row>
    <row r="1310" spans="1:7" hidden="1" x14ac:dyDescent="0.2">
      <c r="A1310" t="s">
        <v>5975</v>
      </c>
      <c r="B1310">
        <v>10388.202298664601</v>
      </c>
      <c r="C1310">
        <v>0</v>
      </c>
      <c r="D1310">
        <v>0</v>
      </c>
      <c r="E1310">
        <f>Table4[[#This Row],[kapp_slack_ub]]/Table4[[#This Row],[kapp_old]]</f>
        <v>0</v>
      </c>
      <c r="F1310" t="str">
        <f>"'PRO-"&amp;_xlfn.TEXTAFTER(Table4[[#This Row],[rxn]],"-",-1)&amp;"'"</f>
        <v>'PRO-rt3023_r'</v>
      </c>
      <c r="G1310">
        <f>_xlfn.XLOOKUP(Table4[[#This Row],[enz]],'[1]Sheet2 (2)'!$A:$A,'[1]Sheet2 (2)'!$B:$B,"")</f>
        <v>1</v>
      </c>
    </row>
    <row r="1311" spans="1:7" hidden="1" x14ac:dyDescent="0.2">
      <c r="A1311" t="s">
        <v>5976</v>
      </c>
      <c r="B1311">
        <v>10388.202298664601</v>
      </c>
      <c r="C1311">
        <v>0</v>
      </c>
      <c r="D1311">
        <v>0</v>
      </c>
      <c r="E1311">
        <f>Table4[[#This Row],[kapp_slack_ub]]/Table4[[#This Row],[kapp_old]]</f>
        <v>0</v>
      </c>
      <c r="F1311" t="str">
        <f>"'PRO-"&amp;_xlfn.TEXTAFTER(Table4[[#This Row],[rxn]],"-",-1)&amp;"'"</f>
        <v>'PRO-rt6800_r'</v>
      </c>
      <c r="G1311">
        <f>_xlfn.XLOOKUP(Table4[[#This Row],[enz]],'[1]Sheet2 (2)'!$A:$A,'[1]Sheet2 (2)'!$B:$B,"")</f>
        <v>1</v>
      </c>
    </row>
    <row r="1312" spans="1:7" hidden="1" x14ac:dyDescent="0.2">
      <c r="A1312" t="s">
        <v>5977</v>
      </c>
      <c r="B1312">
        <v>10388.202298664601</v>
      </c>
      <c r="C1312">
        <v>0</v>
      </c>
      <c r="D1312">
        <v>0</v>
      </c>
      <c r="E1312">
        <f>Table4[[#This Row],[kapp_slack_ub]]/Table4[[#This Row],[kapp_old]]</f>
        <v>0</v>
      </c>
      <c r="F1312" t="str">
        <f>"'PRO-"&amp;_xlfn.TEXTAFTER(Table4[[#This Row],[rxn]],"-",-1)&amp;"'"</f>
        <v>'PRO-rt3023_r'</v>
      </c>
      <c r="G1312">
        <f>_xlfn.XLOOKUP(Table4[[#This Row],[enz]],'[1]Sheet2 (2)'!$A:$A,'[1]Sheet2 (2)'!$B:$B,"")</f>
        <v>1</v>
      </c>
    </row>
    <row r="1313" spans="1:7" hidden="1" x14ac:dyDescent="0.2">
      <c r="A1313" t="s">
        <v>2931</v>
      </c>
      <c r="B1313">
        <v>10388.202298664601</v>
      </c>
      <c r="C1313">
        <v>0</v>
      </c>
      <c r="D1313">
        <v>0</v>
      </c>
      <c r="E1313">
        <f>Table4[[#This Row],[kapp_slack_ub]]/Table4[[#This Row],[kapp_old]]</f>
        <v>0</v>
      </c>
      <c r="F1313" t="str">
        <f>"'PRO-"&amp;_xlfn.TEXTAFTER(Table4[[#This Row],[rxn]],"-",-1)&amp;"'"</f>
        <v>'PRO-rt6800_r'</v>
      </c>
      <c r="G1313">
        <f>_xlfn.XLOOKUP(Table4[[#This Row],[enz]],'[1]Sheet2 (2)'!$A:$A,'[1]Sheet2 (2)'!$B:$B,"")</f>
        <v>1</v>
      </c>
    </row>
    <row r="1314" spans="1:7" hidden="1" x14ac:dyDescent="0.2">
      <c r="A1314" t="s">
        <v>2932</v>
      </c>
      <c r="B1314">
        <v>10388.202298664601</v>
      </c>
      <c r="C1314">
        <v>0</v>
      </c>
      <c r="D1314">
        <v>0</v>
      </c>
      <c r="E1314">
        <f>Table4[[#This Row],[kapp_slack_ub]]/Table4[[#This Row],[kapp_old]]</f>
        <v>0</v>
      </c>
      <c r="F1314" t="str">
        <f>"'PRO-"&amp;_xlfn.TEXTAFTER(Table4[[#This Row],[rxn]],"-",-1)&amp;"'"</f>
        <v>'PRO-SPONT'</v>
      </c>
      <c r="G1314" t="str">
        <f>_xlfn.XLOOKUP(Table4[[#This Row],[enz]],'[1]Sheet2 (2)'!$A:$A,'[1]Sheet2 (2)'!$B:$B,"")</f>
        <v/>
      </c>
    </row>
    <row r="1315" spans="1:7" hidden="1" x14ac:dyDescent="0.2">
      <c r="A1315" t="s">
        <v>5978</v>
      </c>
      <c r="B1315">
        <v>10388.202298664601</v>
      </c>
      <c r="C1315">
        <v>0</v>
      </c>
      <c r="D1315">
        <v>0</v>
      </c>
      <c r="E1315">
        <f>Table4[[#This Row],[kapp_slack_ub]]/Table4[[#This Row],[kapp_old]]</f>
        <v>0</v>
      </c>
      <c r="F1315" t="str">
        <f>"'PRO-"&amp;_xlfn.TEXTAFTER(Table4[[#This Row],[rxn]],"-",-1)&amp;"'"</f>
        <v>'PRO-SPONT'</v>
      </c>
      <c r="G1315" t="str">
        <f>_xlfn.XLOOKUP(Table4[[#This Row],[enz]],'[1]Sheet2 (2)'!$A:$A,'[1]Sheet2 (2)'!$B:$B,"")</f>
        <v/>
      </c>
    </row>
    <row r="1316" spans="1:7" hidden="1" x14ac:dyDescent="0.2">
      <c r="A1316" t="s">
        <v>5979</v>
      </c>
      <c r="B1316">
        <v>10388.202298664601</v>
      </c>
      <c r="C1316">
        <v>0</v>
      </c>
      <c r="D1316">
        <v>0</v>
      </c>
      <c r="E1316">
        <f>Table4[[#This Row],[kapp_slack_ub]]/Table4[[#This Row],[kapp_old]]</f>
        <v>0</v>
      </c>
      <c r="F1316" t="str">
        <f>"'PRO-"&amp;_xlfn.TEXTAFTER(Table4[[#This Row],[rxn]],"-",-1)&amp;"'"</f>
        <v>'PRO-rt5076'</v>
      </c>
      <c r="G1316">
        <f>_xlfn.XLOOKUP(Table4[[#This Row],[enz]],'[1]Sheet2 (2)'!$A:$A,'[1]Sheet2 (2)'!$B:$B,"")</f>
        <v>1</v>
      </c>
    </row>
    <row r="1317" spans="1:7" hidden="1" x14ac:dyDescent="0.2">
      <c r="A1317" t="s">
        <v>5980</v>
      </c>
      <c r="B1317">
        <v>10388.202298664601</v>
      </c>
      <c r="C1317">
        <v>0</v>
      </c>
      <c r="D1317">
        <v>0</v>
      </c>
      <c r="E1317">
        <f>Table4[[#This Row],[kapp_slack_ub]]/Table4[[#This Row],[kapp_old]]</f>
        <v>0</v>
      </c>
      <c r="F1317" t="str">
        <f>"'PRO-"&amp;_xlfn.TEXTAFTER(Table4[[#This Row],[rxn]],"-",-1)&amp;"'"</f>
        <v>'PRO-rt5077'</v>
      </c>
      <c r="G1317">
        <f>_xlfn.XLOOKUP(Table4[[#This Row],[enz]],'[1]Sheet2 (2)'!$A:$A,'[1]Sheet2 (2)'!$B:$B,"")</f>
        <v>1</v>
      </c>
    </row>
    <row r="1318" spans="1:7" hidden="1" x14ac:dyDescent="0.2">
      <c r="A1318" t="s">
        <v>5981</v>
      </c>
      <c r="B1318">
        <v>10388.202298664601</v>
      </c>
      <c r="C1318">
        <v>0</v>
      </c>
      <c r="D1318">
        <v>0</v>
      </c>
      <c r="E1318">
        <f>Table4[[#This Row],[kapp_slack_ub]]/Table4[[#This Row],[kapp_old]]</f>
        <v>0</v>
      </c>
      <c r="F1318" t="str">
        <f>"'PRO-"&amp;_xlfn.TEXTAFTER(Table4[[#This Row],[rxn]],"-",-1)&amp;"'"</f>
        <v>'PRO-rt2528'</v>
      </c>
      <c r="G1318">
        <f>_xlfn.XLOOKUP(Table4[[#This Row],[enz]],'[1]Sheet2 (2)'!$A:$A,'[1]Sheet2 (2)'!$B:$B,"")</f>
        <v>1</v>
      </c>
    </row>
    <row r="1319" spans="1:7" hidden="1" x14ac:dyDescent="0.2">
      <c r="A1319" t="s">
        <v>5982</v>
      </c>
      <c r="B1319">
        <v>10388.202298664601</v>
      </c>
      <c r="C1319">
        <v>0</v>
      </c>
      <c r="D1319">
        <v>0</v>
      </c>
      <c r="E1319">
        <f>Table4[[#This Row],[kapp_slack_ub]]/Table4[[#This Row],[kapp_old]]</f>
        <v>0</v>
      </c>
      <c r="F1319" t="str">
        <f>"'PRO-"&amp;_xlfn.TEXTAFTER(Table4[[#This Row],[rxn]],"-",-1)&amp;"'"</f>
        <v>'PRO-rt2172'</v>
      </c>
      <c r="G1319">
        <f>_xlfn.XLOOKUP(Table4[[#This Row],[enz]],'[1]Sheet2 (2)'!$A:$A,'[1]Sheet2 (2)'!$B:$B,"")</f>
        <v>1</v>
      </c>
    </row>
    <row r="1320" spans="1:7" hidden="1" x14ac:dyDescent="0.2">
      <c r="A1320" t="s">
        <v>5983</v>
      </c>
      <c r="B1320">
        <v>10388.202298664601</v>
      </c>
      <c r="C1320">
        <v>0</v>
      </c>
      <c r="D1320">
        <v>0</v>
      </c>
      <c r="E1320">
        <f>Table4[[#This Row],[kapp_slack_ub]]/Table4[[#This Row],[kapp_old]]</f>
        <v>0</v>
      </c>
      <c r="F1320" t="str">
        <f>"'PRO-"&amp;_xlfn.TEXTAFTER(Table4[[#This Row],[rxn]],"-",-1)&amp;"'"</f>
        <v>'PRO-rt5191'</v>
      </c>
      <c r="G1320">
        <f>_xlfn.XLOOKUP(Table4[[#This Row],[enz]],'[1]Sheet2 (2)'!$A:$A,'[1]Sheet2 (2)'!$B:$B,"")</f>
        <v>1</v>
      </c>
    </row>
    <row r="1321" spans="1:7" hidden="1" x14ac:dyDescent="0.2">
      <c r="A1321" t="s">
        <v>5984</v>
      </c>
      <c r="B1321">
        <v>10388.202298664601</v>
      </c>
      <c r="C1321">
        <v>0</v>
      </c>
      <c r="D1321">
        <v>0</v>
      </c>
      <c r="E1321">
        <f>Table4[[#This Row],[kapp_slack_ub]]/Table4[[#This Row],[kapp_old]]</f>
        <v>0</v>
      </c>
      <c r="F1321" t="str">
        <f>"'PRO-"&amp;_xlfn.TEXTAFTER(Table4[[#This Row],[rxn]],"-",-1)&amp;"'"</f>
        <v>'PRO-rt5191'</v>
      </c>
      <c r="G1321">
        <f>_xlfn.XLOOKUP(Table4[[#This Row],[enz]],'[1]Sheet2 (2)'!$A:$A,'[1]Sheet2 (2)'!$B:$B,"")</f>
        <v>1</v>
      </c>
    </row>
    <row r="1322" spans="1:7" hidden="1" x14ac:dyDescent="0.2">
      <c r="A1322" t="s">
        <v>5985</v>
      </c>
      <c r="B1322">
        <v>10388.202298664601</v>
      </c>
      <c r="C1322">
        <v>0</v>
      </c>
      <c r="D1322">
        <v>0</v>
      </c>
      <c r="E1322">
        <f>Table4[[#This Row],[kapp_slack_ub]]/Table4[[#This Row],[kapp_old]]</f>
        <v>0</v>
      </c>
      <c r="F1322" t="str">
        <f>"'PRO-"&amp;_xlfn.TEXTAFTER(Table4[[#This Row],[rxn]],"-",-1)&amp;"'"</f>
        <v>'PRO-rt2848'</v>
      </c>
      <c r="G1322">
        <f>_xlfn.XLOOKUP(Table4[[#This Row],[enz]],'[1]Sheet2 (2)'!$A:$A,'[1]Sheet2 (2)'!$B:$B,"")</f>
        <v>1</v>
      </c>
    </row>
    <row r="1323" spans="1:7" hidden="1" x14ac:dyDescent="0.2">
      <c r="A1323" t="s">
        <v>5986</v>
      </c>
      <c r="B1323">
        <v>10388.202298664601</v>
      </c>
      <c r="C1323">
        <v>0</v>
      </c>
      <c r="D1323">
        <v>0</v>
      </c>
      <c r="E1323">
        <f>Table4[[#This Row],[kapp_slack_ub]]/Table4[[#This Row],[kapp_old]]</f>
        <v>0</v>
      </c>
      <c r="F1323" t="str">
        <f>"'PRO-"&amp;_xlfn.TEXTAFTER(Table4[[#This Row],[rxn]],"-",-1)&amp;"'"</f>
        <v>'PRO-rt3274'</v>
      </c>
      <c r="G1323">
        <f>_xlfn.XLOOKUP(Table4[[#This Row],[enz]],'[1]Sheet2 (2)'!$A:$A,'[1]Sheet2 (2)'!$B:$B,"")</f>
        <v>1</v>
      </c>
    </row>
    <row r="1324" spans="1:7" hidden="1" x14ac:dyDescent="0.2">
      <c r="A1324" t="s">
        <v>5987</v>
      </c>
      <c r="B1324">
        <v>10388.202298664601</v>
      </c>
      <c r="C1324">
        <v>0</v>
      </c>
      <c r="D1324">
        <v>0</v>
      </c>
      <c r="E1324">
        <f>Table4[[#This Row],[kapp_slack_ub]]/Table4[[#This Row],[kapp_old]]</f>
        <v>0</v>
      </c>
      <c r="F1324" t="str">
        <f>"'PRO-"&amp;_xlfn.TEXTAFTER(Table4[[#This Row],[rxn]],"-",-1)&amp;"'"</f>
        <v>'PRO-rt7614'</v>
      </c>
      <c r="G1324">
        <f>_xlfn.XLOOKUP(Table4[[#This Row],[enz]],'[1]Sheet2 (2)'!$A:$A,'[1]Sheet2 (2)'!$B:$B,"")</f>
        <v>1</v>
      </c>
    </row>
    <row r="1325" spans="1:7" hidden="1" x14ac:dyDescent="0.2">
      <c r="A1325" t="s">
        <v>5988</v>
      </c>
      <c r="B1325">
        <v>10388.202298664601</v>
      </c>
      <c r="C1325">
        <v>0</v>
      </c>
      <c r="D1325">
        <v>0</v>
      </c>
      <c r="E1325">
        <f>Table4[[#This Row],[kapp_slack_ub]]/Table4[[#This Row],[kapp_old]]</f>
        <v>0</v>
      </c>
      <c r="F1325" t="str">
        <f>"'PRO-"&amp;_xlfn.TEXTAFTER(Table4[[#This Row],[rxn]],"-",-1)&amp;"'"</f>
        <v>'PRO-rt0720'</v>
      </c>
      <c r="G1325">
        <f>_xlfn.XLOOKUP(Table4[[#This Row],[enz]],'[1]Sheet2 (2)'!$A:$A,'[1]Sheet2 (2)'!$B:$B,"")</f>
        <v>1</v>
      </c>
    </row>
    <row r="1326" spans="1:7" hidden="1" x14ac:dyDescent="0.2">
      <c r="A1326" t="s">
        <v>5989</v>
      </c>
      <c r="B1326">
        <v>10388.202298664601</v>
      </c>
      <c r="C1326">
        <v>0</v>
      </c>
      <c r="D1326">
        <v>0</v>
      </c>
      <c r="E1326">
        <f>Table4[[#This Row],[kapp_slack_ub]]/Table4[[#This Row],[kapp_old]]</f>
        <v>0</v>
      </c>
      <c r="F1326" t="str">
        <f>"'PRO-"&amp;_xlfn.TEXTAFTER(Table4[[#This Row],[rxn]],"-",-1)&amp;"'"</f>
        <v>'PRO-rt2983'</v>
      </c>
      <c r="G1326">
        <f>_xlfn.XLOOKUP(Table4[[#This Row],[enz]],'[1]Sheet2 (2)'!$A:$A,'[1]Sheet2 (2)'!$B:$B,"")</f>
        <v>1</v>
      </c>
    </row>
    <row r="1327" spans="1:7" hidden="1" x14ac:dyDescent="0.2">
      <c r="A1327" t="s">
        <v>5990</v>
      </c>
      <c r="B1327">
        <v>10388.202298664601</v>
      </c>
      <c r="C1327">
        <v>0</v>
      </c>
      <c r="D1327">
        <v>0</v>
      </c>
      <c r="E1327">
        <f>Table4[[#This Row],[kapp_slack_ub]]/Table4[[#This Row],[kapp_old]]</f>
        <v>0</v>
      </c>
      <c r="F1327" t="str">
        <f>"'PRO-"&amp;_xlfn.TEXTAFTER(Table4[[#This Row],[rxn]],"-",-1)&amp;"'"</f>
        <v>'PRO-UNKNOWN'</v>
      </c>
      <c r="G1327" t="str">
        <f>_xlfn.XLOOKUP(Table4[[#This Row],[enz]],'[1]Sheet2 (2)'!$A:$A,'[1]Sheet2 (2)'!$B:$B,"")</f>
        <v/>
      </c>
    </row>
    <row r="1328" spans="1:7" hidden="1" x14ac:dyDescent="0.2">
      <c r="A1328" t="s">
        <v>5991</v>
      </c>
      <c r="B1328">
        <v>10388.202298664601</v>
      </c>
      <c r="C1328">
        <v>0</v>
      </c>
      <c r="D1328">
        <v>0</v>
      </c>
      <c r="E1328">
        <f>Table4[[#This Row],[kapp_slack_ub]]/Table4[[#This Row],[kapp_old]]</f>
        <v>0</v>
      </c>
      <c r="F1328" t="str">
        <f>"'PRO-"&amp;_xlfn.TEXTAFTER(Table4[[#This Row],[rxn]],"-",-1)&amp;"'"</f>
        <v>'PRO-UNKNOWN'</v>
      </c>
      <c r="G1328" t="str">
        <f>_xlfn.XLOOKUP(Table4[[#This Row],[enz]],'[1]Sheet2 (2)'!$A:$A,'[1]Sheet2 (2)'!$B:$B,"")</f>
        <v/>
      </c>
    </row>
    <row r="1329" spans="1:7" hidden="1" x14ac:dyDescent="0.2">
      <c r="A1329" t="s">
        <v>5992</v>
      </c>
      <c r="B1329">
        <v>10388.202298664601</v>
      </c>
      <c r="C1329">
        <v>0</v>
      </c>
      <c r="D1329">
        <v>0</v>
      </c>
      <c r="E1329">
        <f>Table4[[#This Row],[kapp_slack_ub]]/Table4[[#This Row],[kapp_old]]</f>
        <v>0</v>
      </c>
      <c r="F1329" t="str">
        <f>"'PRO-"&amp;_xlfn.TEXTAFTER(Table4[[#This Row],[rxn]],"-",-1)&amp;"'"</f>
        <v>'PRO-rt7623'</v>
      </c>
      <c r="G1329">
        <f>_xlfn.XLOOKUP(Table4[[#This Row],[enz]],'[1]Sheet2 (2)'!$A:$A,'[1]Sheet2 (2)'!$B:$B,"")</f>
        <v>1</v>
      </c>
    </row>
    <row r="1330" spans="1:7" hidden="1" x14ac:dyDescent="0.2">
      <c r="A1330" t="s">
        <v>2933</v>
      </c>
      <c r="B1330">
        <v>9466.7919501844299</v>
      </c>
      <c r="C1330">
        <v>0</v>
      </c>
      <c r="D1330">
        <v>0</v>
      </c>
      <c r="E1330">
        <f>Table4[[#This Row],[kapp_slack_ub]]/Table4[[#This Row],[kapp_old]]</f>
        <v>0</v>
      </c>
      <c r="F1330" t="str">
        <f>"'PRO-"&amp;_xlfn.TEXTAFTER(Table4[[#This Row],[rxn]],"-",-1)&amp;"'"</f>
        <v>'PRO-rt1336'</v>
      </c>
      <c r="G1330">
        <f>_xlfn.XLOOKUP(Table4[[#This Row],[enz]],'[1]Sheet2 (2)'!$A:$A,'[1]Sheet2 (2)'!$B:$B,"")</f>
        <v>1</v>
      </c>
    </row>
    <row r="1331" spans="1:7" hidden="1" x14ac:dyDescent="0.2">
      <c r="A1331" t="s">
        <v>2934</v>
      </c>
      <c r="B1331">
        <v>7522.5268783061401</v>
      </c>
      <c r="C1331">
        <v>0</v>
      </c>
      <c r="D1331">
        <v>0</v>
      </c>
      <c r="E1331">
        <f>Table4[[#This Row],[kapp_slack_ub]]/Table4[[#This Row],[kapp_old]]</f>
        <v>0</v>
      </c>
      <c r="F1331" t="str">
        <f>"'PRO-"&amp;_xlfn.TEXTAFTER(Table4[[#This Row],[rxn]],"-",-1)&amp;"'"</f>
        <v>'PRO-rt5669'</v>
      </c>
      <c r="G1331">
        <f>_xlfn.XLOOKUP(Table4[[#This Row],[enz]],'[1]Sheet2 (2)'!$A:$A,'[1]Sheet2 (2)'!$B:$B,"")</f>
        <v>1</v>
      </c>
    </row>
    <row r="1332" spans="1:7" hidden="1" x14ac:dyDescent="0.2">
      <c r="A1332" t="s">
        <v>2935</v>
      </c>
      <c r="B1332">
        <v>10388.202298664601</v>
      </c>
      <c r="C1332">
        <v>0</v>
      </c>
      <c r="D1332">
        <v>0</v>
      </c>
      <c r="E1332">
        <f>Table4[[#This Row],[kapp_slack_ub]]/Table4[[#This Row],[kapp_old]]</f>
        <v>0</v>
      </c>
      <c r="F1332" t="str">
        <f>"'PRO-"&amp;_xlfn.TEXTAFTER(Table4[[#This Row],[rxn]],"-",-1)&amp;"'"</f>
        <v>'PRO-UNKNOWN'</v>
      </c>
      <c r="G1332" t="str">
        <f>_xlfn.XLOOKUP(Table4[[#This Row],[enz]],'[1]Sheet2 (2)'!$A:$A,'[1]Sheet2 (2)'!$B:$B,"")</f>
        <v/>
      </c>
    </row>
    <row r="1333" spans="1:7" hidden="1" x14ac:dyDescent="0.2">
      <c r="A1333" t="s">
        <v>5993</v>
      </c>
      <c r="B1333">
        <v>10388.202298664601</v>
      </c>
      <c r="C1333">
        <v>0</v>
      </c>
      <c r="D1333">
        <v>0</v>
      </c>
      <c r="E1333">
        <f>Table4[[#This Row],[kapp_slack_ub]]/Table4[[#This Row],[kapp_old]]</f>
        <v>0</v>
      </c>
      <c r="F1333" t="str">
        <f>"'PRO-"&amp;_xlfn.TEXTAFTER(Table4[[#This Row],[rxn]],"-",-1)&amp;"'"</f>
        <v>'PRO-rt0086'</v>
      </c>
      <c r="G1333">
        <f>_xlfn.XLOOKUP(Table4[[#This Row],[enz]],'[1]Sheet2 (2)'!$A:$A,'[1]Sheet2 (2)'!$B:$B,"")</f>
        <v>1</v>
      </c>
    </row>
    <row r="1334" spans="1:7" hidden="1" x14ac:dyDescent="0.2">
      <c r="A1334" t="s">
        <v>5994</v>
      </c>
      <c r="B1334">
        <v>10388.202298664601</v>
      </c>
      <c r="C1334">
        <v>0</v>
      </c>
      <c r="D1334">
        <v>0</v>
      </c>
      <c r="E1334">
        <f>Table4[[#This Row],[kapp_slack_ub]]/Table4[[#This Row],[kapp_old]]</f>
        <v>0</v>
      </c>
      <c r="F1334" t="str">
        <f>"'PRO-"&amp;_xlfn.TEXTAFTER(Table4[[#This Row],[rxn]],"-",-1)&amp;"'"</f>
        <v>'PRO-rt0089'</v>
      </c>
      <c r="G1334">
        <f>_xlfn.XLOOKUP(Table4[[#This Row],[enz]],'[1]Sheet2 (2)'!$A:$A,'[1]Sheet2 (2)'!$B:$B,"")</f>
        <v>1</v>
      </c>
    </row>
    <row r="1335" spans="1:7" hidden="1" x14ac:dyDescent="0.2">
      <c r="A1335" t="s">
        <v>5995</v>
      </c>
      <c r="B1335">
        <v>10388.202298664601</v>
      </c>
      <c r="C1335">
        <v>0</v>
      </c>
      <c r="D1335">
        <v>0</v>
      </c>
      <c r="E1335">
        <f>Table4[[#This Row],[kapp_slack_ub]]/Table4[[#This Row],[kapp_old]]</f>
        <v>0</v>
      </c>
      <c r="F1335" t="str">
        <f>"'PRO-"&amp;_xlfn.TEXTAFTER(Table4[[#This Row],[rxn]],"-",-1)&amp;"'"</f>
        <v>'PRO-rt4385'</v>
      </c>
      <c r="G1335">
        <f>_xlfn.XLOOKUP(Table4[[#This Row],[enz]],'[1]Sheet2 (2)'!$A:$A,'[1]Sheet2 (2)'!$B:$B,"")</f>
        <v>1</v>
      </c>
    </row>
    <row r="1336" spans="1:7" hidden="1" x14ac:dyDescent="0.2">
      <c r="A1336" t="s">
        <v>5996</v>
      </c>
      <c r="B1336">
        <v>10388.202298664601</v>
      </c>
      <c r="C1336">
        <v>0</v>
      </c>
      <c r="D1336">
        <v>0</v>
      </c>
      <c r="E1336">
        <f>Table4[[#This Row],[kapp_slack_ub]]/Table4[[#This Row],[kapp_old]]</f>
        <v>0</v>
      </c>
      <c r="F1336" t="str">
        <f>"'PRO-"&amp;_xlfn.TEXTAFTER(Table4[[#This Row],[rxn]],"-",-1)&amp;"'"</f>
        <v>'PRO-rt6255'</v>
      </c>
      <c r="G1336">
        <f>_xlfn.XLOOKUP(Table4[[#This Row],[enz]],'[1]Sheet2 (2)'!$A:$A,'[1]Sheet2 (2)'!$B:$B,"")</f>
        <v>1</v>
      </c>
    </row>
    <row r="1337" spans="1:7" hidden="1" x14ac:dyDescent="0.2">
      <c r="A1337" t="s">
        <v>5997</v>
      </c>
      <c r="B1337">
        <v>10388.202298664601</v>
      </c>
      <c r="C1337">
        <v>0</v>
      </c>
      <c r="D1337">
        <v>0</v>
      </c>
      <c r="E1337">
        <f>Table4[[#This Row],[kapp_slack_ub]]/Table4[[#This Row],[kapp_old]]</f>
        <v>0</v>
      </c>
      <c r="F1337" t="str">
        <f>"'PRO-"&amp;_xlfn.TEXTAFTER(Table4[[#This Row],[rxn]],"-",-1)&amp;"'"</f>
        <v>'PRO-rt6259'</v>
      </c>
      <c r="G1337">
        <f>_xlfn.XLOOKUP(Table4[[#This Row],[enz]],'[1]Sheet2 (2)'!$A:$A,'[1]Sheet2 (2)'!$B:$B,"")</f>
        <v>1</v>
      </c>
    </row>
    <row r="1338" spans="1:7" hidden="1" x14ac:dyDescent="0.2">
      <c r="A1338" t="s">
        <v>5998</v>
      </c>
      <c r="B1338">
        <v>10388.202298664601</v>
      </c>
      <c r="C1338">
        <v>0</v>
      </c>
      <c r="D1338">
        <v>0</v>
      </c>
      <c r="E1338">
        <f>Table4[[#This Row],[kapp_slack_ub]]/Table4[[#This Row],[kapp_old]]</f>
        <v>0</v>
      </c>
      <c r="F1338" t="str">
        <f>"'PRO-"&amp;_xlfn.TEXTAFTER(Table4[[#This Row],[rxn]],"-",-1)&amp;"'"</f>
        <v>'PRO-rt4171'</v>
      </c>
      <c r="G1338">
        <f>_xlfn.XLOOKUP(Table4[[#This Row],[enz]],'[1]Sheet2 (2)'!$A:$A,'[1]Sheet2 (2)'!$B:$B,"")</f>
        <v>1</v>
      </c>
    </row>
    <row r="1339" spans="1:7" hidden="1" x14ac:dyDescent="0.2">
      <c r="A1339" t="s">
        <v>5999</v>
      </c>
      <c r="B1339">
        <v>10388.202298664601</v>
      </c>
      <c r="C1339">
        <v>0</v>
      </c>
      <c r="D1339">
        <v>0</v>
      </c>
      <c r="E1339">
        <f>Table4[[#This Row],[kapp_slack_ub]]/Table4[[#This Row],[kapp_old]]</f>
        <v>0</v>
      </c>
      <c r="F1339" t="str">
        <f>"'PRO-"&amp;_xlfn.TEXTAFTER(Table4[[#This Row],[rxn]],"-",-1)&amp;"'"</f>
        <v>'PRO-rt4186'</v>
      </c>
      <c r="G1339">
        <f>_xlfn.XLOOKUP(Table4[[#This Row],[enz]],'[1]Sheet2 (2)'!$A:$A,'[1]Sheet2 (2)'!$B:$B,"")</f>
        <v>1</v>
      </c>
    </row>
    <row r="1340" spans="1:7" hidden="1" x14ac:dyDescent="0.2">
      <c r="A1340" t="s">
        <v>6000</v>
      </c>
      <c r="B1340">
        <v>10388.202298664601</v>
      </c>
      <c r="C1340">
        <v>0</v>
      </c>
      <c r="D1340">
        <v>0</v>
      </c>
      <c r="E1340">
        <f>Table4[[#This Row],[kapp_slack_ub]]/Table4[[#This Row],[kapp_old]]</f>
        <v>0</v>
      </c>
      <c r="F1340" t="str">
        <f>"'PRO-"&amp;_xlfn.TEXTAFTER(Table4[[#This Row],[rxn]],"-",-1)&amp;"'"</f>
        <v>'PRO-rt4714'</v>
      </c>
      <c r="G1340">
        <f>_xlfn.XLOOKUP(Table4[[#This Row],[enz]],'[1]Sheet2 (2)'!$A:$A,'[1]Sheet2 (2)'!$B:$B,"")</f>
        <v>1</v>
      </c>
    </row>
    <row r="1341" spans="1:7" hidden="1" x14ac:dyDescent="0.2">
      <c r="A1341" t="s">
        <v>6001</v>
      </c>
      <c r="B1341">
        <v>10388.202298664601</v>
      </c>
      <c r="C1341">
        <v>0</v>
      </c>
      <c r="D1341">
        <v>0</v>
      </c>
      <c r="E1341">
        <f>Table4[[#This Row],[kapp_slack_ub]]/Table4[[#This Row],[kapp_old]]</f>
        <v>0</v>
      </c>
      <c r="F1341" t="str">
        <f>"'PRO-"&amp;_xlfn.TEXTAFTER(Table4[[#This Row],[rxn]],"-",-1)&amp;"'"</f>
        <v>'PRO-rt5596'</v>
      </c>
      <c r="G1341">
        <f>_xlfn.XLOOKUP(Table4[[#This Row],[enz]],'[1]Sheet2 (2)'!$A:$A,'[1]Sheet2 (2)'!$B:$B,"")</f>
        <v>1</v>
      </c>
    </row>
    <row r="1342" spans="1:7" hidden="1" x14ac:dyDescent="0.2">
      <c r="A1342" t="s">
        <v>6002</v>
      </c>
      <c r="B1342">
        <v>10388.202298664601</v>
      </c>
      <c r="C1342">
        <v>0</v>
      </c>
      <c r="D1342">
        <v>0</v>
      </c>
      <c r="E1342">
        <f>Table4[[#This Row],[kapp_slack_ub]]/Table4[[#This Row],[kapp_old]]</f>
        <v>0</v>
      </c>
      <c r="F1342" t="str">
        <f>"'PRO-"&amp;_xlfn.TEXTAFTER(Table4[[#This Row],[rxn]],"-",-1)&amp;"'"</f>
        <v>'PRO-rt5734'</v>
      </c>
      <c r="G1342">
        <f>_xlfn.XLOOKUP(Table4[[#This Row],[enz]],'[1]Sheet2 (2)'!$A:$A,'[1]Sheet2 (2)'!$B:$B,"")</f>
        <v>1</v>
      </c>
    </row>
    <row r="1343" spans="1:7" hidden="1" x14ac:dyDescent="0.2">
      <c r="A1343" t="s">
        <v>6003</v>
      </c>
      <c r="B1343">
        <v>10388.202298664601</v>
      </c>
      <c r="C1343">
        <v>0</v>
      </c>
      <c r="D1343">
        <v>0</v>
      </c>
      <c r="E1343">
        <f>Table4[[#This Row],[kapp_slack_ub]]/Table4[[#This Row],[kapp_old]]</f>
        <v>0</v>
      </c>
      <c r="F1343" t="str">
        <f>"'PRO-"&amp;_xlfn.TEXTAFTER(Table4[[#This Row],[rxn]],"-",-1)&amp;"'"</f>
        <v>'PRO-rt6409'</v>
      </c>
      <c r="G1343">
        <f>_xlfn.XLOOKUP(Table4[[#This Row],[enz]],'[1]Sheet2 (2)'!$A:$A,'[1]Sheet2 (2)'!$B:$B,"")</f>
        <v>1</v>
      </c>
    </row>
    <row r="1344" spans="1:7" hidden="1" x14ac:dyDescent="0.2">
      <c r="A1344" t="s">
        <v>6004</v>
      </c>
      <c r="B1344">
        <v>10388.202298664601</v>
      </c>
      <c r="C1344">
        <v>0</v>
      </c>
      <c r="D1344">
        <v>0</v>
      </c>
      <c r="E1344">
        <f>Table4[[#This Row],[kapp_slack_ub]]/Table4[[#This Row],[kapp_old]]</f>
        <v>0</v>
      </c>
      <c r="F1344" t="str">
        <f>"'PRO-"&amp;_xlfn.TEXTAFTER(Table4[[#This Row],[rxn]],"-",-1)&amp;"'"</f>
        <v>'PRO-rt4284'</v>
      </c>
      <c r="G1344">
        <f>_xlfn.XLOOKUP(Table4[[#This Row],[enz]],'[1]Sheet2 (2)'!$A:$A,'[1]Sheet2 (2)'!$B:$B,"")</f>
        <v>1</v>
      </c>
    </row>
    <row r="1345" spans="1:7" hidden="1" x14ac:dyDescent="0.2">
      <c r="A1345" t="s">
        <v>2936</v>
      </c>
      <c r="B1345">
        <v>139180.050915183</v>
      </c>
      <c r="C1345">
        <v>0</v>
      </c>
      <c r="D1345">
        <v>0</v>
      </c>
      <c r="E1345">
        <f>Table4[[#This Row],[kapp_slack_ub]]/Table4[[#This Row],[kapp_old]]</f>
        <v>0</v>
      </c>
      <c r="F1345" t="str">
        <f>"'PRO-"&amp;_xlfn.TEXTAFTER(Table4[[#This Row],[rxn]],"-",-1)&amp;"'"</f>
        <v>'PRO-rt0073'</v>
      </c>
      <c r="G1345">
        <f>_xlfn.XLOOKUP(Table4[[#This Row],[enz]],'[1]Sheet2 (2)'!$A:$A,'[1]Sheet2 (2)'!$B:$B,"")</f>
        <v>1</v>
      </c>
    </row>
    <row r="1346" spans="1:7" hidden="1" x14ac:dyDescent="0.2">
      <c r="A1346" t="s">
        <v>6005</v>
      </c>
      <c r="B1346">
        <v>10388.202298664601</v>
      </c>
      <c r="C1346">
        <v>0</v>
      </c>
      <c r="D1346">
        <v>0</v>
      </c>
      <c r="E1346">
        <f>Table4[[#This Row],[kapp_slack_ub]]/Table4[[#This Row],[kapp_old]]</f>
        <v>0</v>
      </c>
      <c r="F1346" t="str">
        <f>"'PRO-"&amp;_xlfn.TEXTAFTER(Table4[[#This Row],[rxn]],"-",-1)&amp;"'"</f>
        <v>'PRO-rt0144'</v>
      </c>
      <c r="G1346">
        <f>_xlfn.XLOOKUP(Table4[[#This Row],[enz]],'[1]Sheet2 (2)'!$A:$A,'[1]Sheet2 (2)'!$B:$B,"")</f>
        <v>1</v>
      </c>
    </row>
    <row r="1347" spans="1:7" hidden="1" x14ac:dyDescent="0.2">
      <c r="A1347" t="s">
        <v>6006</v>
      </c>
      <c r="B1347">
        <v>10388.202298664601</v>
      </c>
      <c r="C1347">
        <v>0</v>
      </c>
      <c r="D1347">
        <v>0</v>
      </c>
      <c r="E1347">
        <f>Table4[[#This Row],[kapp_slack_ub]]/Table4[[#This Row],[kapp_old]]</f>
        <v>0</v>
      </c>
      <c r="F1347" t="str">
        <f>"'PRO-"&amp;_xlfn.TEXTAFTER(Table4[[#This Row],[rxn]],"-",-1)&amp;"'"</f>
        <v>'PRO-rt0540'</v>
      </c>
      <c r="G1347">
        <f>_xlfn.XLOOKUP(Table4[[#This Row],[enz]],'[1]Sheet2 (2)'!$A:$A,'[1]Sheet2 (2)'!$B:$B,"")</f>
        <v>1</v>
      </c>
    </row>
    <row r="1348" spans="1:7" hidden="1" x14ac:dyDescent="0.2">
      <c r="A1348" t="s">
        <v>6007</v>
      </c>
      <c r="B1348">
        <v>10388.202298664601</v>
      </c>
      <c r="C1348">
        <v>0</v>
      </c>
      <c r="D1348">
        <v>0</v>
      </c>
      <c r="E1348">
        <f>Table4[[#This Row],[kapp_slack_ub]]/Table4[[#This Row],[kapp_old]]</f>
        <v>0</v>
      </c>
      <c r="F1348" t="str">
        <f>"'PRO-"&amp;_xlfn.TEXTAFTER(Table4[[#This Row],[rxn]],"-",-1)&amp;"'"</f>
        <v>'PRO-rt1343'</v>
      </c>
      <c r="G1348">
        <f>_xlfn.XLOOKUP(Table4[[#This Row],[enz]],'[1]Sheet2 (2)'!$A:$A,'[1]Sheet2 (2)'!$B:$B,"")</f>
        <v>1</v>
      </c>
    </row>
    <row r="1349" spans="1:7" hidden="1" x14ac:dyDescent="0.2">
      <c r="A1349" t="s">
        <v>6008</v>
      </c>
      <c r="B1349">
        <v>10388.202298664601</v>
      </c>
      <c r="C1349">
        <v>0</v>
      </c>
      <c r="D1349">
        <v>0</v>
      </c>
      <c r="E1349">
        <f>Table4[[#This Row],[kapp_slack_ub]]/Table4[[#This Row],[kapp_old]]</f>
        <v>0</v>
      </c>
      <c r="F1349" t="str">
        <f>"'PRO-"&amp;_xlfn.TEXTAFTER(Table4[[#This Row],[rxn]],"-",-1)&amp;"'"</f>
        <v>'PRO-rt1388'</v>
      </c>
      <c r="G1349">
        <f>_xlfn.XLOOKUP(Table4[[#This Row],[enz]],'[1]Sheet2 (2)'!$A:$A,'[1]Sheet2 (2)'!$B:$B,"")</f>
        <v>1</v>
      </c>
    </row>
    <row r="1350" spans="1:7" hidden="1" x14ac:dyDescent="0.2">
      <c r="A1350" t="s">
        <v>6009</v>
      </c>
      <c r="B1350">
        <v>10388.202298664601</v>
      </c>
      <c r="C1350">
        <v>0</v>
      </c>
      <c r="D1350">
        <v>0</v>
      </c>
      <c r="E1350">
        <f>Table4[[#This Row],[kapp_slack_ub]]/Table4[[#This Row],[kapp_old]]</f>
        <v>0</v>
      </c>
      <c r="F1350" t="str">
        <f>"'PRO-"&amp;_xlfn.TEXTAFTER(Table4[[#This Row],[rxn]],"-",-1)&amp;"'"</f>
        <v>'PRO-rt6173'</v>
      </c>
      <c r="G1350">
        <f>_xlfn.XLOOKUP(Table4[[#This Row],[enz]],'[1]Sheet2 (2)'!$A:$A,'[1]Sheet2 (2)'!$B:$B,"")</f>
        <v>1</v>
      </c>
    </row>
    <row r="1351" spans="1:7" hidden="1" x14ac:dyDescent="0.2">
      <c r="A1351" t="s">
        <v>6010</v>
      </c>
      <c r="B1351">
        <v>10388.202298664601</v>
      </c>
      <c r="C1351">
        <v>0</v>
      </c>
      <c r="D1351">
        <v>0</v>
      </c>
      <c r="E1351">
        <f>Table4[[#This Row],[kapp_slack_ub]]/Table4[[#This Row],[kapp_old]]</f>
        <v>0</v>
      </c>
      <c r="F1351" t="str">
        <f>"'PRO-"&amp;_xlfn.TEXTAFTER(Table4[[#This Row],[rxn]],"-",-1)&amp;"'"</f>
        <v>'PRO-rt6592'</v>
      </c>
      <c r="G1351">
        <f>_xlfn.XLOOKUP(Table4[[#This Row],[enz]],'[1]Sheet2 (2)'!$A:$A,'[1]Sheet2 (2)'!$B:$B,"")</f>
        <v>1</v>
      </c>
    </row>
    <row r="1352" spans="1:7" hidden="1" x14ac:dyDescent="0.2">
      <c r="A1352" t="s">
        <v>6011</v>
      </c>
      <c r="B1352">
        <v>10388.202298664601</v>
      </c>
      <c r="C1352">
        <v>0</v>
      </c>
      <c r="D1352">
        <v>0</v>
      </c>
      <c r="E1352">
        <f>Table4[[#This Row],[kapp_slack_ub]]/Table4[[#This Row],[kapp_old]]</f>
        <v>0</v>
      </c>
      <c r="F1352" t="str">
        <f>"'PRO-"&amp;_xlfn.TEXTAFTER(Table4[[#This Row],[rxn]],"-",-1)&amp;"'"</f>
        <v>'PRO-rt7460'</v>
      </c>
      <c r="G1352">
        <f>_xlfn.XLOOKUP(Table4[[#This Row],[enz]],'[1]Sheet2 (2)'!$A:$A,'[1]Sheet2 (2)'!$B:$B,"")</f>
        <v>1</v>
      </c>
    </row>
    <row r="1353" spans="1:7" hidden="1" x14ac:dyDescent="0.2">
      <c r="A1353" t="s">
        <v>6012</v>
      </c>
      <c r="B1353">
        <v>10388.202298664601</v>
      </c>
      <c r="C1353">
        <v>0</v>
      </c>
      <c r="D1353">
        <v>0</v>
      </c>
      <c r="E1353">
        <f>Table4[[#This Row],[kapp_slack_ub]]/Table4[[#This Row],[kapp_old]]</f>
        <v>0</v>
      </c>
      <c r="F1353" t="str">
        <f>"'PRO-"&amp;_xlfn.TEXTAFTER(Table4[[#This Row],[rxn]],"-",-1)&amp;"'"</f>
        <v>'PRO-rt1454'</v>
      </c>
      <c r="G1353">
        <f>_xlfn.XLOOKUP(Table4[[#This Row],[enz]],'[1]Sheet2 (2)'!$A:$A,'[1]Sheet2 (2)'!$B:$B,"")</f>
        <v>1</v>
      </c>
    </row>
    <row r="1354" spans="1:7" hidden="1" x14ac:dyDescent="0.2">
      <c r="A1354" t="s">
        <v>6013</v>
      </c>
      <c r="B1354">
        <v>10388.202298664601</v>
      </c>
      <c r="C1354">
        <v>0</v>
      </c>
      <c r="D1354">
        <v>0</v>
      </c>
      <c r="E1354">
        <f>Table4[[#This Row],[kapp_slack_ub]]/Table4[[#This Row],[kapp_old]]</f>
        <v>0</v>
      </c>
      <c r="F1354" t="str">
        <f>"'PRO-"&amp;_xlfn.TEXTAFTER(Table4[[#This Row],[rxn]],"-",-1)&amp;"'"</f>
        <v>'PRO-rt1454'</v>
      </c>
      <c r="G1354">
        <f>_xlfn.XLOOKUP(Table4[[#This Row],[enz]],'[1]Sheet2 (2)'!$A:$A,'[1]Sheet2 (2)'!$B:$B,"")</f>
        <v>1</v>
      </c>
    </row>
    <row r="1355" spans="1:7" hidden="1" x14ac:dyDescent="0.2">
      <c r="A1355" t="s">
        <v>6014</v>
      </c>
      <c r="B1355">
        <v>10388.202298664601</v>
      </c>
      <c r="C1355">
        <v>0</v>
      </c>
      <c r="D1355">
        <v>0</v>
      </c>
      <c r="E1355">
        <f>Table4[[#This Row],[kapp_slack_ub]]/Table4[[#This Row],[kapp_old]]</f>
        <v>0</v>
      </c>
      <c r="F1355" t="str">
        <f>"'PRO-"&amp;_xlfn.TEXTAFTER(Table4[[#This Row],[rxn]],"-",-1)&amp;"'"</f>
        <v>'PRO-rt2146'</v>
      </c>
      <c r="G1355">
        <f>_xlfn.XLOOKUP(Table4[[#This Row],[enz]],'[1]Sheet2 (2)'!$A:$A,'[1]Sheet2 (2)'!$B:$B,"")</f>
        <v>1</v>
      </c>
    </row>
    <row r="1356" spans="1:7" hidden="1" x14ac:dyDescent="0.2">
      <c r="A1356" t="s">
        <v>6015</v>
      </c>
      <c r="B1356">
        <v>10388.202298664601</v>
      </c>
      <c r="C1356">
        <v>0</v>
      </c>
      <c r="D1356">
        <v>0</v>
      </c>
      <c r="E1356">
        <f>Table4[[#This Row],[kapp_slack_ub]]/Table4[[#This Row],[kapp_old]]</f>
        <v>0</v>
      </c>
      <c r="F1356" t="str">
        <f>"'PRO-"&amp;_xlfn.TEXTAFTER(Table4[[#This Row],[rxn]],"-",-1)&amp;"'"</f>
        <v>'PRO-rt2146'</v>
      </c>
      <c r="G1356">
        <f>_xlfn.XLOOKUP(Table4[[#This Row],[enz]],'[1]Sheet2 (2)'!$A:$A,'[1]Sheet2 (2)'!$B:$B,"")</f>
        <v>1</v>
      </c>
    </row>
    <row r="1357" spans="1:7" hidden="1" x14ac:dyDescent="0.2">
      <c r="A1357" t="s">
        <v>6016</v>
      </c>
      <c r="B1357">
        <v>10388.202298664601</v>
      </c>
      <c r="C1357">
        <v>0</v>
      </c>
      <c r="D1357">
        <v>0</v>
      </c>
      <c r="E1357">
        <f>Table4[[#This Row],[kapp_slack_ub]]/Table4[[#This Row],[kapp_old]]</f>
        <v>0</v>
      </c>
      <c r="F1357" t="str">
        <f>"'PRO-"&amp;_xlfn.TEXTAFTER(Table4[[#This Row],[rxn]],"-",-1)&amp;"'"</f>
        <v>'PRO-SPONT'</v>
      </c>
      <c r="G1357" t="str">
        <f>_xlfn.XLOOKUP(Table4[[#This Row],[enz]],'[1]Sheet2 (2)'!$A:$A,'[1]Sheet2 (2)'!$B:$B,"")</f>
        <v/>
      </c>
    </row>
    <row r="1358" spans="1:7" hidden="1" x14ac:dyDescent="0.2">
      <c r="A1358" t="s">
        <v>6017</v>
      </c>
      <c r="B1358">
        <v>10388.202298664601</v>
      </c>
      <c r="C1358">
        <v>0</v>
      </c>
      <c r="D1358">
        <v>0</v>
      </c>
      <c r="E1358">
        <f>Table4[[#This Row],[kapp_slack_ub]]/Table4[[#This Row],[kapp_old]]</f>
        <v>0</v>
      </c>
      <c r="F1358" t="str">
        <f>"'PRO-"&amp;_xlfn.TEXTAFTER(Table4[[#This Row],[rxn]],"-",-1)&amp;"'"</f>
        <v>'PRO-SPONT'</v>
      </c>
      <c r="G1358" t="str">
        <f>_xlfn.XLOOKUP(Table4[[#This Row],[enz]],'[1]Sheet2 (2)'!$A:$A,'[1]Sheet2 (2)'!$B:$B,"")</f>
        <v/>
      </c>
    </row>
    <row r="1359" spans="1:7" hidden="1" x14ac:dyDescent="0.2">
      <c r="A1359" t="s">
        <v>2937</v>
      </c>
      <c r="B1359">
        <v>819559.09650712297</v>
      </c>
      <c r="C1359">
        <v>0</v>
      </c>
      <c r="D1359">
        <v>0</v>
      </c>
      <c r="E1359">
        <f>Table4[[#This Row],[kapp_slack_ub]]/Table4[[#This Row],[kapp_old]]</f>
        <v>0</v>
      </c>
      <c r="F1359" t="str">
        <f>"'PRO-"&amp;_xlfn.TEXTAFTER(Table4[[#This Row],[rxn]],"-",-1)&amp;"'"</f>
        <v>'PRO-rt2146'</v>
      </c>
      <c r="G1359">
        <f>_xlfn.XLOOKUP(Table4[[#This Row],[enz]],'[1]Sheet2 (2)'!$A:$A,'[1]Sheet2 (2)'!$B:$B,"")</f>
        <v>1</v>
      </c>
    </row>
    <row r="1360" spans="1:7" hidden="1" x14ac:dyDescent="0.2">
      <c r="A1360" t="s">
        <v>6018</v>
      </c>
      <c r="B1360">
        <v>10388.202298664601</v>
      </c>
      <c r="C1360">
        <v>0</v>
      </c>
      <c r="D1360">
        <v>0</v>
      </c>
      <c r="E1360">
        <f>Table4[[#This Row],[kapp_slack_ub]]/Table4[[#This Row],[kapp_old]]</f>
        <v>0</v>
      </c>
      <c r="F1360" t="str">
        <f>"'PRO-"&amp;_xlfn.TEXTAFTER(Table4[[#This Row],[rxn]],"-",-1)&amp;"'"</f>
        <v>'PRO-rt2146'</v>
      </c>
      <c r="G1360">
        <f>_xlfn.XLOOKUP(Table4[[#This Row],[enz]],'[1]Sheet2 (2)'!$A:$A,'[1]Sheet2 (2)'!$B:$B,"")</f>
        <v>1</v>
      </c>
    </row>
    <row r="1361" spans="1:7" hidden="1" x14ac:dyDescent="0.2">
      <c r="A1361" t="s">
        <v>6019</v>
      </c>
      <c r="B1361">
        <v>10388.202298664601</v>
      </c>
      <c r="C1361">
        <v>0</v>
      </c>
      <c r="D1361">
        <v>0</v>
      </c>
      <c r="E1361">
        <f>Table4[[#This Row],[kapp_slack_ub]]/Table4[[#This Row],[kapp_old]]</f>
        <v>0</v>
      </c>
      <c r="F1361" t="str">
        <f>"'PRO-"&amp;_xlfn.TEXTAFTER(Table4[[#This Row],[rxn]],"-",-1)&amp;"'"</f>
        <v>'PRO-SPONT'</v>
      </c>
      <c r="G1361" t="str">
        <f>_xlfn.XLOOKUP(Table4[[#This Row],[enz]],'[1]Sheet2 (2)'!$A:$A,'[1]Sheet2 (2)'!$B:$B,"")</f>
        <v/>
      </c>
    </row>
    <row r="1362" spans="1:7" hidden="1" x14ac:dyDescent="0.2">
      <c r="A1362" t="s">
        <v>6020</v>
      </c>
      <c r="B1362">
        <v>10388.202298664601</v>
      </c>
      <c r="C1362">
        <v>0</v>
      </c>
      <c r="D1362">
        <v>0</v>
      </c>
      <c r="E1362">
        <f>Table4[[#This Row],[kapp_slack_ub]]/Table4[[#This Row],[kapp_old]]</f>
        <v>0</v>
      </c>
      <c r="F1362" t="str">
        <f>"'PRO-"&amp;_xlfn.TEXTAFTER(Table4[[#This Row],[rxn]],"-",-1)&amp;"'"</f>
        <v>'PRO-SPONT'</v>
      </c>
      <c r="G1362" t="str">
        <f>_xlfn.XLOOKUP(Table4[[#This Row],[enz]],'[1]Sheet2 (2)'!$A:$A,'[1]Sheet2 (2)'!$B:$B,"")</f>
        <v/>
      </c>
    </row>
    <row r="1363" spans="1:7" hidden="1" x14ac:dyDescent="0.2">
      <c r="A1363" t="s">
        <v>6021</v>
      </c>
      <c r="B1363">
        <v>10388.202298664601</v>
      </c>
      <c r="C1363">
        <v>0</v>
      </c>
      <c r="D1363">
        <v>0</v>
      </c>
      <c r="E1363">
        <f>Table4[[#This Row],[kapp_slack_ub]]/Table4[[#This Row],[kapp_old]]</f>
        <v>0</v>
      </c>
      <c r="F1363" t="str">
        <f>"'PRO-"&amp;_xlfn.TEXTAFTER(Table4[[#This Row],[rxn]],"-",-1)&amp;"'"</f>
        <v>'PRO-SPONT'</v>
      </c>
      <c r="G1363" t="str">
        <f>_xlfn.XLOOKUP(Table4[[#This Row],[enz]],'[1]Sheet2 (2)'!$A:$A,'[1]Sheet2 (2)'!$B:$B,"")</f>
        <v/>
      </c>
    </row>
    <row r="1364" spans="1:7" hidden="1" x14ac:dyDescent="0.2">
      <c r="A1364" t="s">
        <v>6022</v>
      </c>
      <c r="B1364">
        <v>10388.202298664601</v>
      </c>
      <c r="C1364">
        <v>0</v>
      </c>
      <c r="D1364">
        <v>0</v>
      </c>
      <c r="E1364">
        <f>Table4[[#This Row],[kapp_slack_ub]]/Table4[[#This Row],[kapp_old]]</f>
        <v>0</v>
      </c>
      <c r="F1364" t="str">
        <f>"'PRO-"&amp;_xlfn.TEXTAFTER(Table4[[#This Row],[rxn]],"-",-1)&amp;"'"</f>
        <v>'PRO-SPONT'</v>
      </c>
      <c r="G1364" t="str">
        <f>_xlfn.XLOOKUP(Table4[[#This Row],[enz]],'[1]Sheet2 (2)'!$A:$A,'[1]Sheet2 (2)'!$B:$B,"")</f>
        <v/>
      </c>
    </row>
    <row r="1365" spans="1:7" hidden="1" x14ac:dyDescent="0.2">
      <c r="A1365" t="s">
        <v>6023</v>
      </c>
      <c r="B1365">
        <v>10388.202298664601</v>
      </c>
      <c r="C1365">
        <v>0</v>
      </c>
      <c r="D1365">
        <v>0</v>
      </c>
      <c r="E1365">
        <f>Table4[[#This Row],[kapp_slack_ub]]/Table4[[#This Row],[kapp_old]]</f>
        <v>0</v>
      </c>
      <c r="F1365" t="str">
        <f>"'PRO-"&amp;_xlfn.TEXTAFTER(Table4[[#This Row],[rxn]],"-",-1)&amp;"'"</f>
        <v>'PRO-rt2146'</v>
      </c>
      <c r="G1365">
        <f>_xlfn.XLOOKUP(Table4[[#This Row],[enz]],'[1]Sheet2 (2)'!$A:$A,'[1]Sheet2 (2)'!$B:$B,"")</f>
        <v>1</v>
      </c>
    </row>
    <row r="1366" spans="1:7" hidden="1" x14ac:dyDescent="0.2">
      <c r="A1366" t="s">
        <v>6024</v>
      </c>
      <c r="B1366">
        <v>819559.09650712297</v>
      </c>
      <c r="C1366">
        <v>0</v>
      </c>
      <c r="D1366">
        <v>0</v>
      </c>
      <c r="E1366">
        <f>Table4[[#This Row],[kapp_slack_ub]]/Table4[[#This Row],[kapp_old]]</f>
        <v>0</v>
      </c>
      <c r="F1366" t="str">
        <f>"'PRO-"&amp;_xlfn.TEXTAFTER(Table4[[#This Row],[rxn]],"-",-1)&amp;"'"</f>
        <v>'PRO-rt2146'</v>
      </c>
      <c r="G1366">
        <f>_xlfn.XLOOKUP(Table4[[#This Row],[enz]],'[1]Sheet2 (2)'!$A:$A,'[1]Sheet2 (2)'!$B:$B,"")</f>
        <v>1</v>
      </c>
    </row>
    <row r="1367" spans="1:7" hidden="1" x14ac:dyDescent="0.2">
      <c r="A1367" t="s">
        <v>6025</v>
      </c>
      <c r="B1367">
        <v>10388.202298664601</v>
      </c>
      <c r="C1367">
        <v>0</v>
      </c>
      <c r="D1367">
        <v>0</v>
      </c>
      <c r="E1367">
        <f>Table4[[#This Row],[kapp_slack_ub]]/Table4[[#This Row],[kapp_old]]</f>
        <v>0</v>
      </c>
      <c r="F1367" t="str">
        <f>"'PRO-"&amp;_xlfn.TEXTAFTER(Table4[[#This Row],[rxn]],"-",-1)&amp;"'"</f>
        <v>'PRO-UNKNOWN'</v>
      </c>
      <c r="G1367" t="str">
        <f>_xlfn.XLOOKUP(Table4[[#This Row],[enz]],'[1]Sheet2 (2)'!$A:$A,'[1]Sheet2 (2)'!$B:$B,"")</f>
        <v/>
      </c>
    </row>
    <row r="1368" spans="1:7" hidden="1" x14ac:dyDescent="0.2">
      <c r="A1368" t="s">
        <v>6026</v>
      </c>
      <c r="B1368">
        <v>10388.202298664601</v>
      </c>
      <c r="C1368">
        <v>0</v>
      </c>
      <c r="D1368">
        <v>0</v>
      </c>
      <c r="E1368">
        <f>Table4[[#This Row],[kapp_slack_ub]]/Table4[[#This Row],[kapp_old]]</f>
        <v>0</v>
      </c>
      <c r="F1368" t="str">
        <f>"'PRO-"&amp;_xlfn.TEXTAFTER(Table4[[#This Row],[rxn]],"-",-1)&amp;"'"</f>
        <v>'PRO-UNKNOWN'</v>
      </c>
      <c r="G1368" t="str">
        <f>_xlfn.XLOOKUP(Table4[[#This Row],[enz]],'[1]Sheet2 (2)'!$A:$A,'[1]Sheet2 (2)'!$B:$B,"")</f>
        <v/>
      </c>
    </row>
    <row r="1369" spans="1:7" hidden="1" x14ac:dyDescent="0.2">
      <c r="A1369" t="s">
        <v>6027</v>
      </c>
      <c r="B1369">
        <v>10388.202298664601</v>
      </c>
      <c r="C1369">
        <v>0</v>
      </c>
      <c r="D1369">
        <v>0</v>
      </c>
      <c r="E1369">
        <f>Table4[[#This Row],[kapp_slack_ub]]/Table4[[#This Row],[kapp_old]]</f>
        <v>0</v>
      </c>
      <c r="F1369" t="str">
        <f>"'PRO-"&amp;_xlfn.TEXTAFTER(Table4[[#This Row],[rxn]],"-",-1)&amp;"'"</f>
        <v>'PRO-rt8047'</v>
      </c>
      <c r="G1369">
        <f>_xlfn.XLOOKUP(Table4[[#This Row],[enz]],'[1]Sheet2 (2)'!$A:$A,'[1]Sheet2 (2)'!$B:$B,"")</f>
        <v>1</v>
      </c>
    </row>
    <row r="1370" spans="1:7" hidden="1" x14ac:dyDescent="0.2">
      <c r="A1370" t="s">
        <v>6028</v>
      </c>
      <c r="B1370">
        <v>10388.202298664601</v>
      </c>
      <c r="C1370">
        <v>0</v>
      </c>
      <c r="D1370">
        <v>0</v>
      </c>
      <c r="E1370">
        <f>Table4[[#This Row],[kapp_slack_ub]]/Table4[[#This Row],[kapp_old]]</f>
        <v>0</v>
      </c>
      <c r="F1370" t="str">
        <f>"'PRO-"&amp;_xlfn.TEXTAFTER(Table4[[#This Row],[rxn]],"-",-1)&amp;"'"</f>
        <v>'PRO-rt6468'</v>
      </c>
      <c r="G1370">
        <f>_xlfn.XLOOKUP(Table4[[#This Row],[enz]],'[1]Sheet2 (2)'!$A:$A,'[1]Sheet2 (2)'!$B:$B,"")</f>
        <v>1</v>
      </c>
    </row>
    <row r="1371" spans="1:7" hidden="1" x14ac:dyDescent="0.2">
      <c r="A1371" t="s">
        <v>6029</v>
      </c>
      <c r="B1371">
        <v>10388.202298664601</v>
      </c>
      <c r="C1371">
        <v>0</v>
      </c>
      <c r="D1371">
        <v>0</v>
      </c>
      <c r="E1371">
        <f>Table4[[#This Row],[kapp_slack_ub]]/Table4[[#This Row],[kapp_old]]</f>
        <v>0</v>
      </c>
      <c r="F1371" t="str">
        <f>"'PRO-"&amp;_xlfn.TEXTAFTER(Table4[[#This Row],[rxn]],"-",-1)&amp;"'"</f>
        <v>'PRO-rt6468'</v>
      </c>
      <c r="G1371">
        <f>_xlfn.XLOOKUP(Table4[[#This Row],[enz]],'[1]Sheet2 (2)'!$A:$A,'[1]Sheet2 (2)'!$B:$B,"")</f>
        <v>1</v>
      </c>
    </row>
    <row r="1372" spans="1:7" hidden="1" x14ac:dyDescent="0.2">
      <c r="A1372" t="s">
        <v>6030</v>
      </c>
      <c r="B1372">
        <v>10388.202298664601</v>
      </c>
      <c r="C1372">
        <v>0</v>
      </c>
      <c r="D1372">
        <v>0</v>
      </c>
      <c r="E1372">
        <f>Table4[[#This Row],[kapp_slack_ub]]/Table4[[#This Row],[kapp_old]]</f>
        <v>0</v>
      </c>
      <c r="F1372" t="str">
        <f>"'PRO-"&amp;_xlfn.TEXTAFTER(Table4[[#This Row],[rxn]],"-",-1)&amp;"'"</f>
        <v>'PRO-rt4023'</v>
      </c>
      <c r="G1372">
        <f>_xlfn.XLOOKUP(Table4[[#This Row],[enz]],'[1]Sheet2 (2)'!$A:$A,'[1]Sheet2 (2)'!$B:$B,"")</f>
        <v>1</v>
      </c>
    </row>
    <row r="1373" spans="1:7" hidden="1" x14ac:dyDescent="0.2">
      <c r="A1373" t="s">
        <v>6031</v>
      </c>
      <c r="B1373">
        <v>10388.202298664601</v>
      </c>
      <c r="C1373">
        <v>0</v>
      </c>
      <c r="D1373">
        <v>0</v>
      </c>
      <c r="E1373">
        <f>Table4[[#This Row],[kapp_slack_ub]]/Table4[[#This Row],[kapp_old]]</f>
        <v>0</v>
      </c>
      <c r="F1373" t="str">
        <f>"'PRO-"&amp;_xlfn.TEXTAFTER(Table4[[#This Row],[rxn]],"-",-1)&amp;"'"</f>
        <v>'PRO-rt6386'</v>
      </c>
      <c r="G1373">
        <f>_xlfn.XLOOKUP(Table4[[#This Row],[enz]],'[1]Sheet2 (2)'!$A:$A,'[1]Sheet2 (2)'!$B:$B,"")</f>
        <v>1</v>
      </c>
    </row>
    <row r="1374" spans="1:7" hidden="1" x14ac:dyDescent="0.2">
      <c r="A1374" t="s">
        <v>6032</v>
      </c>
      <c r="B1374">
        <v>10388.202298664601</v>
      </c>
      <c r="C1374">
        <v>0</v>
      </c>
      <c r="D1374">
        <v>0</v>
      </c>
      <c r="E1374">
        <f>Table4[[#This Row],[kapp_slack_ub]]/Table4[[#This Row],[kapp_old]]</f>
        <v>0</v>
      </c>
      <c r="F1374" t="str">
        <f>"'PRO-"&amp;_xlfn.TEXTAFTER(Table4[[#This Row],[rxn]],"-",-1)&amp;"'"</f>
        <v>'PRO-rt4023'</v>
      </c>
      <c r="G1374">
        <f>_xlfn.XLOOKUP(Table4[[#This Row],[enz]],'[1]Sheet2 (2)'!$A:$A,'[1]Sheet2 (2)'!$B:$B,"")</f>
        <v>1</v>
      </c>
    </row>
    <row r="1375" spans="1:7" hidden="1" x14ac:dyDescent="0.2">
      <c r="A1375" t="s">
        <v>6033</v>
      </c>
      <c r="B1375">
        <v>10388.202298664601</v>
      </c>
      <c r="C1375">
        <v>0</v>
      </c>
      <c r="D1375">
        <v>0</v>
      </c>
      <c r="E1375">
        <f>Table4[[#This Row],[kapp_slack_ub]]/Table4[[#This Row],[kapp_old]]</f>
        <v>0</v>
      </c>
      <c r="F1375" t="str">
        <f>"'PRO-"&amp;_xlfn.TEXTAFTER(Table4[[#This Row],[rxn]],"-",-1)&amp;"'"</f>
        <v>'PRO-rt6386'</v>
      </c>
      <c r="G1375">
        <f>_xlfn.XLOOKUP(Table4[[#This Row],[enz]],'[1]Sheet2 (2)'!$A:$A,'[1]Sheet2 (2)'!$B:$B,"")</f>
        <v>1</v>
      </c>
    </row>
    <row r="1376" spans="1:7" hidden="1" x14ac:dyDescent="0.2">
      <c r="A1376" t="s">
        <v>6034</v>
      </c>
      <c r="B1376">
        <v>10388.202298664601</v>
      </c>
      <c r="C1376">
        <v>0</v>
      </c>
      <c r="D1376">
        <v>0</v>
      </c>
      <c r="E1376">
        <f>Table4[[#This Row],[kapp_slack_ub]]/Table4[[#This Row],[kapp_old]]</f>
        <v>0</v>
      </c>
      <c r="F1376" t="str">
        <f>"'PRO-"&amp;_xlfn.TEXTAFTER(Table4[[#This Row],[rxn]],"-",-1)&amp;"'"</f>
        <v>'PRO-rt3507'</v>
      </c>
      <c r="G1376">
        <f>_xlfn.XLOOKUP(Table4[[#This Row],[enz]],'[1]Sheet2 (2)'!$A:$A,'[1]Sheet2 (2)'!$B:$B,"")</f>
        <v>1</v>
      </c>
    </row>
    <row r="1377" spans="1:7" hidden="1" x14ac:dyDescent="0.2">
      <c r="A1377" t="s">
        <v>6035</v>
      </c>
      <c r="B1377">
        <v>10388.202298664601</v>
      </c>
      <c r="C1377">
        <v>0</v>
      </c>
      <c r="D1377">
        <v>0</v>
      </c>
      <c r="E1377">
        <f>Table4[[#This Row],[kapp_slack_ub]]/Table4[[#This Row],[kapp_old]]</f>
        <v>0</v>
      </c>
      <c r="F1377" t="str">
        <f>"'PRO-"&amp;_xlfn.TEXTAFTER(Table4[[#This Row],[rxn]],"-",-1)&amp;"'"</f>
        <v>'PRO-UNKNOWN'</v>
      </c>
      <c r="G1377" t="str">
        <f>_xlfn.XLOOKUP(Table4[[#This Row],[enz]],'[1]Sheet2 (2)'!$A:$A,'[1]Sheet2 (2)'!$B:$B,"")</f>
        <v/>
      </c>
    </row>
    <row r="1378" spans="1:7" hidden="1" x14ac:dyDescent="0.2">
      <c r="A1378" t="s">
        <v>6036</v>
      </c>
      <c r="B1378">
        <v>10388.202298664601</v>
      </c>
      <c r="C1378">
        <v>0</v>
      </c>
      <c r="D1378">
        <v>0</v>
      </c>
      <c r="E1378">
        <f>Table4[[#This Row],[kapp_slack_ub]]/Table4[[#This Row],[kapp_old]]</f>
        <v>0</v>
      </c>
      <c r="F1378" t="str">
        <f>"'PRO-"&amp;_xlfn.TEXTAFTER(Table4[[#This Row],[rxn]],"-",-1)&amp;"'"</f>
        <v>'PRO-SPONT'</v>
      </c>
      <c r="G1378" t="str">
        <f>_xlfn.XLOOKUP(Table4[[#This Row],[enz]],'[1]Sheet2 (2)'!$A:$A,'[1]Sheet2 (2)'!$B:$B,"")</f>
        <v/>
      </c>
    </row>
    <row r="1379" spans="1:7" hidden="1" x14ac:dyDescent="0.2">
      <c r="A1379" t="s">
        <v>2938</v>
      </c>
      <c r="B1379">
        <v>10388.202298664601</v>
      </c>
      <c r="C1379">
        <v>0</v>
      </c>
      <c r="D1379">
        <v>0</v>
      </c>
      <c r="E1379">
        <f>Table4[[#This Row],[kapp_slack_ub]]/Table4[[#This Row],[kapp_old]]</f>
        <v>0</v>
      </c>
      <c r="F1379" t="str">
        <f>"'PRO-"&amp;_xlfn.TEXTAFTER(Table4[[#This Row],[rxn]],"-",-1)&amp;"'"</f>
        <v>'PRO-SPONT'</v>
      </c>
      <c r="G1379" t="str">
        <f>_xlfn.XLOOKUP(Table4[[#This Row],[enz]],'[1]Sheet2 (2)'!$A:$A,'[1]Sheet2 (2)'!$B:$B,"")</f>
        <v/>
      </c>
    </row>
    <row r="1380" spans="1:7" hidden="1" x14ac:dyDescent="0.2">
      <c r="A1380" t="s">
        <v>6037</v>
      </c>
      <c r="B1380">
        <v>10388.202298664601</v>
      </c>
      <c r="C1380">
        <v>0</v>
      </c>
      <c r="D1380">
        <v>0</v>
      </c>
      <c r="E1380">
        <f>Table4[[#This Row],[kapp_slack_ub]]/Table4[[#This Row],[kapp_old]]</f>
        <v>0</v>
      </c>
      <c r="F1380" t="str">
        <f>"'PRO-"&amp;_xlfn.TEXTAFTER(Table4[[#This Row],[rxn]],"-",-1)&amp;"'"</f>
        <v>'PRO-UNKNOWN'</v>
      </c>
      <c r="G1380" t="str">
        <f>_xlfn.XLOOKUP(Table4[[#This Row],[enz]],'[1]Sheet2 (2)'!$A:$A,'[1]Sheet2 (2)'!$B:$B,"")</f>
        <v/>
      </c>
    </row>
    <row r="1381" spans="1:7" hidden="1" x14ac:dyDescent="0.2">
      <c r="A1381" t="s">
        <v>6038</v>
      </c>
      <c r="B1381">
        <v>10388.202298664601</v>
      </c>
      <c r="C1381">
        <v>0</v>
      </c>
      <c r="D1381">
        <v>0</v>
      </c>
      <c r="E1381">
        <f>Table4[[#This Row],[kapp_slack_ub]]/Table4[[#This Row],[kapp_old]]</f>
        <v>0</v>
      </c>
      <c r="F1381" t="str">
        <f>"'PRO-"&amp;_xlfn.TEXTAFTER(Table4[[#This Row],[rxn]],"-",-1)&amp;"'"</f>
        <v>'PRO-UNKNOWN'</v>
      </c>
      <c r="G1381" t="str">
        <f>_xlfn.XLOOKUP(Table4[[#This Row],[enz]],'[1]Sheet2 (2)'!$A:$A,'[1]Sheet2 (2)'!$B:$B,"")</f>
        <v/>
      </c>
    </row>
    <row r="1382" spans="1:7" hidden="1" x14ac:dyDescent="0.2">
      <c r="A1382" t="s">
        <v>6039</v>
      </c>
      <c r="B1382">
        <v>10388.202298664601</v>
      </c>
      <c r="C1382">
        <v>0</v>
      </c>
      <c r="D1382">
        <v>0</v>
      </c>
      <c r="E1382">
        <f>Table4[[#This Row],[kapp_slack_ub]]/Table4[[#This Row],[kapp_old]]</f>
        <v>0</v>
      </c>
      <c r="F1382" t="str">
        <f>"'PRO-"&amp;_xlfn.TEXTAFTER(Table4[[#This Row],[rxn]],"-",-1)&amp;"'"</f>
        <v>'PRO-rt5764'</v>
      </c>
      <c r="G1382">
        <f>_xlfn.XLOOKUP(Table4[[#This Row],[enz]],'[1]Sheet2 (2)'!$A:$A,'[1]Sheet2 (2)'!$B:$B,"")</f>
        <v>1</v>
      </c>
    </row>
    <row r="1383" spans="1:7" hidden="1" x14ac:dyDescent="0.2">
      <c r="A1383" t="s">
        <v>6040</v>
      </c>
      <c r="B1383">
        <v>10388.202298664601</v>
      </c>
      <c r="C1383">
        <v>0</v>
      </c>
      <c r="D1383">
        <v>0</v>
      </c>
      <c r="E1383">
        <f>Table4[[#This Row],[kapp_slack_ub]]/Table4[[#This Row],[kapp_old]]</f>
        <v>0</v>
      </c>
      <c r="F1383" t="str">
        <f>"'PRO-"&amp;_xlfn.TEXTAFTER(Table4[[#This Row],[rxn]],"-",-1)&amp;"'"</f>
        <v>'PRO-rt5764'</v>
      </c>
      <c r="G1383">
        <f>_xlfn.XLOOKUP(Table4[[#This Row],[enz]],'[1]Sheet2 (2)'!$A:$A,'[1]Sheet2 (2)'!$B:$B,"")</f>
        <v>1</v>
      </c>
    </row>
    <row r="1384" spans="1:7" hidden="1" x14ac:dyDescent="0.2">
      <c r="A1384" t="s">
        <v>6041</v>
      </c>
      <c r="B1384">
        <v>10388.202298664601</v>
      </c>
      <c r="C1384">
        <v>0</v>
      </c>
      <c r="D1384">
        <v>0</v>
      </c>
      <c r="E1384">
        <f>Table4[[#This Row],[kapp_slack_ub]]/Table4[[#This Row],[kapp_old]]</f>
        <v>0</v>
      </c>
      <c r="F1384" t="str">
        <f>"'PRO-"&amp;_xlfn.TEXTAFTER(Table4[[#This Row],[rxn]],"-",-1)&amp;"'"</f>
        <v>'PRO-SPONT'</v>
      </c>
      <c r="G1384" t="str">
        <f>_xlfn.XLOOKUP(Table4[[#This Row],[enz]],'[1]Sheet2 (2)'!$A:$A,'[1]Sheet2 (2)'!$B:$B,"")</f>
        <v/>
      </c>
    </row>
    <row r="1385" spans="1:7" hidden="1" x14ac:dyDescent="0.2">
      <c r="A1385" t="s">
        <v>6042</v>
      </c>
      <c r="B1385">
        <v>10388.202298664601</v>
      </c>
      <c r="C1385">
        <v>0</v>
      </c>
      <c r="D1385">
        <v>0</v>
      </c>
      <c r="E1385">
        <f>Table4[[#This Row],[kapp_slack_ub]]/Table4[[#This Row],[kapp_old]]</f>
        <v>0</v>
      </c>
      <c r="F1385" t="str">
        <f>"'PRO-"&amp;_xlfn.TEXTAFTER(Table4[[#This Row],[rxn]],"-",-1)&amp;"'"</f>
        <v>'PRO-SPONT'</v>
      </c>
      <c r="G1385" t="str">
        <f>_xlfn.XLOOKUP(Table4[[#This Row],[enz]],'[1]Sheet2 (2)'!$A:$A,'[1]Sheet2 (2)'!$B:$B,"")</f>
        <v/>
      </c>
    </row>
    <row r="1386" spans="1:7" hidden="1" x14ac:dyDescent="0.2">
      <c r="A1386" t="s">
        <v>6043</v>
      </c>
      <c r="B1386">
        <v>10388.202298664601</v>
      </c>
      <c r="C1386">
        <v>0</v>
      </c>
      <c r="D1386">
        <v>0</v>
      </c>
      <c r="E1386">
        <f>Table4[[#This Row],[kapp_slack_ub]]/Table4[[#This Row],[kapp_old]]</f>
        <v>0</v>
      </c>
      <c r="F1386" t="str">
        <f>"'PRO-"&amp;_xlfn.TEXTAFTER(Table4[[#This Row],[rxn]],"-",-1)&amp;"'"</f>
        <v>'PRO-SPONT'</v>
      </c>
      <c r="G1386" t="str">
        <f>_xlfn.XLOOKUP(Table4[[#This Row],[enz]],'[1]Sheet2 (2)'!$A:$A,'[1]Sheet2 (2)'!$B:$B,"")</f>
        <v/>
      </c>
    </row>
    <row r="1387" spans="1:7" hidden="1" x14ac:dyDescent="0.2">
      <c r="A1387" t="s">
        <v>2939</v>
      </c>
      <c r="B1387">
        <v>10388.202298664601</v>
      </c>
      <c r="C1387">
        <v>0</v>
      </c>
      <c r="D1387">
        <v>0</v>
      </c>
      <c r="E1387">
        <f>Table4[[#This Row],[kapp_slack_ub]]/Table4[[#This Row],[kapp_old]]</f>
        <v>0</v>
      </c>
      <c r="F1387" t="str">
        <f>"'PRO-"&amp;_xlfn.TEXTAFTER(Table4[[#This Row],[rxn]],"-",-1)&amp;"'"</f>
        <v>'PRO-SPONT'</v>
      </c>
      <c r="G1387" t="str">
        <f>_xlfn.XLOOKUP(Table4[[#This Row],[enz]],'[1]Sheet2 (2)'!$A:$A,'[1]Sheet2 (2)'!$B:$B,"")</f>
        <v/>
      </c>
    </row>
    <row r="1388" spans="1:7" hidden="1" x14ac:dyDescent="0.2">
      <c r="A1388" t="s">
        <v>6044</v>
      </c>
      <c r="B1388">
        <v>10388.202298664601</v>
      </c>
      <c r="C1388">
        <v>0</v>
      </c>
      <c r="D1388">
        <v>0</v>
      </c>
      <c r="E1388">
        <f>Table4[[#This Row],[kapp_slack_ub]]/Table4[[#This Row],[kapp_old]]</f>
        <v>0</v>
      </c>
      <c r="F1388" t="str">
        <f>"'PRO-"&amp;_xlfn.TEXTAFTER(Table4[[#This Row],[rxn]],"-",-1)&amp;"'"</f>
        <v>'PRO-SPONT'</v>
      </c>
      <c r="G1388" t="str">
        <f>_xlfn.XLOOKUP(Table4[[#This Row],[enz]],'[1]Sheet2 (2)'!$A:$A,'[1]Sheet2 (2)'!$B:$B,"")</f>
        <v/>
      </c>
    </row>
    <row r="1389" spans="1:7" hidden="1" x14ac:dyDescent="0.2">
      <c r="A1389" t="s">
        <v>2940</v>
      </c>
      <c r="B1389">
        <v>10388.202298664601</v>
      </c>
      <c r="C1389">
        <v>0</v>
      </c>
      <c r="D1389">
        <v>0</v>
      </c>
      <c r="E1389">
        <f>Table4[[#This Row],[kapp_slack_ub]]/Table4[[#This Row],[kapp_old]]</f>
        <v>0</v>
      </c>
      <c r="F1389" t="str">
        <f>"'PRO-"&amp;_xlfn.TEXTAFTER(Table4[[#This Row],[rxn]],"-",-1)&amp;"'"</f>
        <v>'PRO-SPONT'</v>
      </c>
      <c r="G1389" t="str">
        <f>_xlfn.XLOOKUP(Table4[[#This Row],[enz]],'[1]Sheet2 (2)'!$A:$A,'[1]Sheet2 (2)'!$B:$B,"")</f>
        <v/>
      </c>
    </row>
    <row r="1390" spans="1:7" hidden="1" x14ac:dyDescent="0.2">
      <c r="A1390" t="s">
        <v>6045</v>
      </c>
      <c r="B1390">
        <v>10388.202298664601</v>
      </c>
      <c r="C1390">
        <v>0</v>
      </c>
      <c r="D1390">
        <v>0</v>
      </c>
      <c r="E1390">
        <f>Table4[[#This Row],[kapp_slack_ub]]/Table4[[#This Row],[kapp_old]]</f>
        <v>0</v>
      </c>
      <c r="F1390" t="str">
        <f>"'PRO-"&amp;_xlfn.TEXTAFTER(Table4[[#This Row],[rxn]],"-",-1)&amp;"'"</f>
        <v>'PRO-SPONT'</v>
      </c>
      <c r="G1390" t="str">
        <f>_xlfn.XLOOKUP(Table4[[#This Row],[enz]],'[1]Sheet2 (2)'!$A:$A,'[1]Sheet2 (2)'!$B:$B,"")</f>
        <v/>
      </c>
    </row>
    <row r="1391" spans="1:7" hidden="1" x14ac:dyDescent="0.2">
      <c r="A1391" t="s">
        <v>6046</v>
      </c>
      <c r="B1391">
        <v>10388.202298664601</v>
      </c>
      <c r="C1391">
        <v>0</v>
      </c>
      <c r="D1391">
        <v>0</v>
      </c>
      <c r="E1391">
        <f>Table4[[#This Row],[kapp_slack_ub]]/Table4[[#This Row],[kapp_old]]</f>
        <v>0</v>
      </c>
      <c r="F1391" t="str">
        <f>"'PRO-"&amp;_xlfn.TEXTAFTER(Table4[[#This Row],[rxn]],"-",-1)&amp;"'"</f>
        <v>'PRO-SPONT'</v>
      </c>
      <c r="G1391" t="str">
        <f>_xlfn.XLOOKUP(Table4[[#This Row],[enz]],'[1]Sheet2 (2)'!$A:$A,'[1]Sheet2 (2)'!$B:$B,"")</f>
        <v/>
      </c>
    </row>
    <row r="1392" spans="1:7" hidden="1" x14ac:dyDescent="0.2">
      <c r="A1392" t="s">
        <v>6047</v>
      </c>
      <c r="B1392">
        <v>10388.202298664601</v>
      </c>
      <c r="C1392">
        <v>0</v>
      </c>
      <c r="D1392">
        <v>0</v>
      </c>
      <c r="E1392">
        <f>Table4[[#This Row],[kapp_slack_ub]]/Table4[[#This Row],[kapp_old]]</f>
        <v>0</v>
      </c>
      <c r="F1392" t="str">
        <f>"'PRO-"&amp;_xlfn.TEXTAFTER(Table4[[#This Row],[rxn]],"-",-1)&amp;"'"</f>
        <v>'PRO-SPONT'</v>
      </c>
      <c r="G1392" t="str">
        <f>_xlfn.XLOOKUP(Table4[[#This Row],[enz]],'[1]Sheet2 (2)'!$A:$A,'[1]Sheet2 (2)'!$B:$B,"")</f>
        <v/>
      </c>
    </row>
    <row r="1393" spans="1:7" hidden="1" x14ac:dyDescent="0.2">
      <c r="A1393" t="s">
        <v>2941</v>
      </c>
      <c r="B1393">
        <v>10388.202298664601</v>
      </c>
      <c r="C1393">
        <v>0</v>
      </c>
      <c r="D1393">
        <v>0</v>
      </c>
      <c r="E1393">
        <f>Table4[[#This Row],[kapp_slack_ub]]/Table4[[#This Row],[kapp_old]]</f>
        <v>0</v>
      </c>
      <c r="F1393" t="str">
        <f>"'PRO-"&amp;_xlfn.TEXTAFTER(Table4[[#This Row],[rxn]],"-",-1)&amp;"'"</f>
        <v>'PRO-SPONT'</v>
      </c>
      <c r="G1393" t="str">
        <f>_xlfn.XLOOKUP(Table4[[#This Row],[enz]],'[1]Sheet2 (2)'!$A:$A,'[1]Sheet2 (2)'!$B:$B,"")</f>
        <v/>
      </c>
    </row>
    <row r="1394" spans="1:7" hidden="1" x14ac:dyDescent="0.2">
      <c r="A1394" t="s">
        <v>6048</v>
      </c>
      <c r="B1394">
        <v>10388.202298664601</v>
      </c>
      <c r="C1394">
        <v>0</v>
      </c>
      <c r="D1394">
        <v>0</v>
      </c>
      <c r="E1394">
        <f>Table4[[#This Row],[kapp_slack_ub]]/Table4[[#This Row],[kapp_old]]</f>
        <v>0</v>
      </c>
      <c r="F1394" t="str">
        <f>"'PRO-"&amp;_xlfn.TEXTAFTER(Table4[[#This Row],[rxn]],"-",-1)&amp;"'"</f>
        <v>'PRO-SPONT'</v>
      </c>
      <c r="G1394" t="str">
        <f>_xlfn.XLOOKUP(Table4[[#This Row],[enz]],'[1]Sheet2 (2)'!$A:$A,'[1]Sheet2 (2)'!$B:$B,"")</f>
        <v/>
      </c>
    </row>
    <row r="1395" spans="1:7" hidden="1" x14ac:dyDescent="0.2">
      <c r="A1395" t="s">
        <v>2942</v>
      </c>
      <c r="B1395">
        <v>10388.202298664601</v>
      </c>
      <c r="C1395">
        <v>0</v>
      </c>
      <c r="D1395">
        <v>0</v>
      </c>
      <c r="E1395">
        <f>Table4[[#This Row],[kapp_slack_ub]]/Table4[[#This Row],[kapp_old]]</f>
        <v>0</v>
      </c>
      <c r="F1395" t="str">
        <f>"'PRO-"&amp;_xlfn.TEXTAFTER(Table4[[#This Row],[rxn]],"-",-1)&amp;"'"</f>
        <v>'PRO-SPONT'</v>
      </c>
      <c r="G1395" t="str">
        <f>_xlfn.XLOOKUP(Table4[[#This Row],[enz]],'[1]Sheet2 (2)'!$A:$A,'[1]Sheet2 (2)'!$B:$B,"")</f>
        <v/>
      </c>
    </row>
    <row r="1396" spans="1:7" hidden="1" x14ac:dyDescent="0.2">
      <c r="A1396" t="s">
        <v>6049</v>
      </c>
      <c r="B1396">
        <v>10388.202298664601</v>
      </c>
      <c r="C1396">
        <v>0</v>
      </c>
      <c r="D1396">
        <v>0</v>
      </c>
      <c r="E1396">
        <f>Table4[[#This Row],[kapp_slack_ub]]/Table4[[#This Row],[kapp_old]]</f>
        <v>0</v>
      </c>
      <c r="F1396" t="str">
        <f>"'PRO-"&amp;_xlfn.TEXTAFTER(Table4[[#This Row],[rxn]],"-",-1)&amp;"'"</f>
        <v>'PRO-SPONT'</v>
      </c>
      <c r="G1396" t="str">
        <f>_xlfn.XLOOKUP(Table4[[#This Row],[enz]],'[1]Sheet2 (2)'!$A:$A,'[1]Sheet2 (2)'!$B:$B,"")</f>
        <v/>
      </c>
    </row>
    <row r="1397" spans="1:7" hidden="1" x14ac:dyDescent="0.2">
      <c r="A1397" t="s">
        <v>2943</v>
      </c>
      <c r="B1397">
        <v>10388.202298664601</v>
      </c>
      <c r="C1397">
        <v>0</v>
      </c>
      <c r="D1397">
        <v>0</v>
      </c>
      <c r="E1397">
        <f>Table4[[#This Row],[kapp_slack_ub]]/Table4[[#This Row],[kapp_old]]</f>
        <v>0</v>
      </c>
      <c r="F1397" t="str">
        <f>"'PRO-"&amp;_xlfn.TEXTAFTER(Table4[[#This Row],[rxn]],"-",-1)&amp;"'"</f>
        <v>'PRO-SPONT'</v>
      </c>
      <c r="G1397" t="str">
        <f>_xlfn.XLOOKUP(Table4[[#This Row],[enz]],'[1]Sheet2 (2)'!$A:$A,'[1]Sheet2 (2)'!$B:$B,"")</f>
        <v/>
      </c>
    </row>
    <row r="1398" spans="1:7" hidden="1" x14ac:dyDescent="0.2">
      <c r="A1398" t="s">
        <v>6050</v>
      </c>
      <c r="B1398">
        <v>10388.202298664601</v>
      </c>
      <c r="C1398">
        <v>0</v>
      </c>
      <c r="D1398">
        <v>0</v>
      </c>
      <c r="E1398">
        <f>Table4[[#This Row],[kapp_slack_ub]]/Table4[[#This Row],[kapp_old]]</f>
        <v>0</v>
      </c>
      <c r="F1398" t="str">
        <f>"'PRO-"&amp;_xlfn.TEXTAFTER(Table4[[#This Row],[rxn]],"-",-1)&amp;"'"</f>
        <v>'PRO-SPONT'</v>
      </c>
      <c r="G1398" t="str">
        <f>_xlfn.XLOOKUP(Table4[[#This Row],[enz]],'[1]Sheet2 (2)'!$A:$A,'[1]Sheet2 (2)'!$B:$B,"")</f>
        <v/>
      </c>
    </row>
    <row r="1399" spans="1:7" hidden="1" x14ac:dyDescent="0.2">
      <c r="A1399" t="s">
        <v>6051</v>
      </c>
      <c r="B1399">
        <v>10388.202298664601</v>
      </c>
      <c r="C1399">
        <v>0</v>
      </c>
      <c r="D1399">
        <v>0</v>
      </c>
      <c r="E1399">
        <f>Table4[[#This Row],[kapp_slack_ub]]/Table4[[#This Row],[kapp_old]]</f>
        <v>0</v>
      </c>
      <c r="F1399" t="str">
        <f>"'PRO-"&amp;_xlfn.TEXTAFTER(Table4[[#This Row],[rxn]],"-",-1)&amp;"'"</f>
        <v>'PRO-SPONT'</v>
      </c>
      <c r="G1399" t="str">
        <f>_xlfn.XLOOKUP(Table4[[#This Row],[enz]],'[1]Sheet2 (2)'!$A:$A,'[1]Sheet2 (2)'!$B:$B,"")</f>
        <v/>
      </c>
    </row>
    <row r="1400" spans="1:7" hidden="1" x14ac:dyDescent="0.2">
      <c r="A1400" t="s">
        <v>6052</v>
      </c>
      <c r="B1400">
        <v>10388.202298664601</v>
      </c>
      <c r="C1400">
        <v>0</v>
      </c>
      <c r="D1400">
        <v>0</v>
      </c>
      <c r="E1400">
        <f>Table4[[#This Row],[kapp_slack_ub]]/Table4[[#This Row],[kapp_old]]</f>
        <v>0</v>
      </c>
      <c r="F1400" t="str">
        <f>"'PRO-"&amp;_xlfn.TEXTAFTER(Table4[[#This Row],[rxn]],"-",-1)&amp;"'"</f>
        <v>'PRO-SPONT'</v>
      </c>
      <c r="G1400" t="str">
        <f>_xlfn.XLOOKUP(Table4[[#This Row],[enz]],'[1]Sheet2 (2)'!$A:$A,'[1]Sheet2 (2)'!$B:$B,"")</f>
        <v/>
      </c>
    </row>
    <row r="1401" spans="1:7" hidden="1" x14ac:dyDescent="0.2">
      <c r="A1401" t="s">
        <v>6053</v>
      </c>
      <c r="B1401">
        <v>10388.202298664601</v>
      </c>
      <c r="C1401">
        <v>0</v>
      </c>
      <c r="D1401">
        <v>0</v>
      </c>
      <c r="E1401">
        <f>Table4[[#This Row],[kapp_slack_ub]]/Table4[[#This Row],[kapp_old]]</f>
        <v>0</v>
      </c>
      <c r="F1401" t="str">
        <f>"'PRO-"&amp;_xlfn.TEXTAFTER(Table4[[#This Row],[rxn]],"-",-1)&amp;"'"</f>
        <v>'PRO-SPONT'</v>
      </c>
      <c r="G1401" t="str">
        <f>_xlfn.XLOOKUP(Table4[[#This Row],[enz]],'[1]Sheet2 (2)'!$A:$A,'[1]Sheet2 (2)'!$B:$B,"")</f>
        <v/>
      </c>
    </row>
    <row r="1402" spans="1:7" hidden="1" x14ac:dyDescent="0.2">
      <c r="A1402" t="s">
        <v>6054</v>
      </c>
      <c r="B1402">
        <v>10388.202298664601</v>
      </c>
      <c r="C1402">
        <v>0</v>
      </c>
      <c r="D1402">
        <v>0</v>
      </c>
      <c r="E1402">
        <f>Table4[[#This Row],[kapp_slack_ub]]/Table4[[#This Row],[kapp_old]]</f>
        <v>0</v>
      </c>
      <c r="F1402" t="str">
        <f>"'PRO-"&amp;_xlfn.TEXTAFTER(Table4[[#This Row],[rxn]],"-",-1)&amp;"'"</f>
        <v>'PRO-SPONT'</v>
      </c>
      <c r="G1402" t="str">
        <f>_xlfn.XLOOKUP(Table4[[#This Row],[enz]],'[1]Sheet2 (2)'!$A:$A,'[1]Sheet2 (2)'!$B:$B,"")</f>
        <v/>
      </c>
    </row>
    <row r="1403" spans="1:7" hidden="1" x14ac:dyDescent="0.2">
      <c r="A1403" t="s">
        <v>2944</v>
      </c>
      <c r="B1403">
        <v>10388.202298664601</v>
      </c>
      <c r="C1403">
        <v>0</v>
      </c>
      <c r="D1403">
        <v>0</v>
      </c>
      <c r="E1403">
        <f>Table4[[#This Row],[kapp_slack_ub]]/Table4[[#This Row],[kapp_old]]</f>
        <v>0</v>
      </c>
      <c r="F1403" t="str">
        <f>"'PRO-"&amp;_xlfn.TEXTAFTER(Table4[[#This Row],[rxn]],"-",-1)&amp;"'"</f>
        <v>'PRO-SPONT'</v>
      </c>
      <c r="G1403" t="str">
        <f>_xlfn.XLOOKUP(Table4[[#This Row],[enz]],'[1]Sheet2 (2)'!$A:$A,'[1]Sheet2 (2)'!$B:$B,"")</f>
        <v/>
      </c>
    </row>
    <row r="1404" spans="1:7" hidden="1" x14ac:dyDescent="0.2">
      <c r="A1404" t="s">
        <v>6055</v>
      </c>
      <c r="B1404">
        <v>10388.202298664601</v>
      </c>
      <c r="C1404">
        <v>0</v>
      </c>
      <c r="D1404">
        <v>0</v>
      </c>
      <c r="E1404">
        <f>Table4[[#This Row],[kapp_slack_ub]]/Table4[[#This Row],[kapp_old]]</f>
        <v>0</v>
      </c>
      <c r="F1404" t="str">
        <f>"'PRO-"&amp;_xlfn.TEXTAFTER(Table4[[#This Row],[rxn]],"-",-1)&amp;"'"</f>
        <v>'PRO-rt0548'</v>
      </c>
      <c r="G1404">
        <f>_xlfn.XLOOKUP(Table4[[#This Row],[enz]],'[1]Sheet2 (2)'!$A:$A,'[1]Sheet2 (2)'!$B:$B,"")</f>
        <v>1</v>
      </c>
    </row>
    <row r="1405" spans="1:7" hidden="1" x14ac:dyDescent="0.2">
      <c r="A1405" t="s">
        <v>6056</v>
      </c>
      <c r="B1405">
        <v>10388.202298664601</v>
      </c>
      <c r="C1405">
        <v>0</v>
      </c>
      <c r="D1405">
        <v>0</v>
      </c>
      <c r="E1405">
        <f>Table4[[#This Row],[kapp_slack_ub]]/Table4[[#This Row],[kapp_old]]</f>
        <v>0</v>
      </c>
      <c r="F1405" t="str">
        <f>"'PRO-"&amp;_xlfn.TEXTAFTER(Table4[[#This Row],[rxn]],"-",-1)&amp;"'"</f>
        <v>'PRO-UNKNOWN'</v>
      </c>
      <c r="G1405" t="str">
        <f>_xlfn.XLOOKUP(Table4[[#This Row],[enz]],'[1]Sheet2 (2)'!$A:$A,'[1]Sheet2 (2)'!$B:$B,"")</f>
        <v/>
      </c>
    </row>
    <row r="1406" spans="1:7" hidden="1" x14ac:dyDescent="0.2">
      <c r="A1406" t="s">
        <v>6057</v>
      </c>
      <c r="B1406">
        <v>10388.202298664601</v>
      </c>
      <c r="C1406">
        <v>0</v>
      </c>
      <c r="D1406">
        <v>0</v>
      </c>
      <c r="E1406">
        <f>Table4[[#This Row],[kapp_slack_ub]]/Table4[[#This Row],[kapp_old]]</f>
        <v>0</v>
      </c>
      <c r="F1406" t="str">
        <f>"'PRO-"&amp;_xlfn.TEXTAFTER(Table4[[#This Row],[rxn]],"-",-1)&amp;"'"</f>
        <v>'PRO-UNKNOWN'</v>
      </c>
      <c r="G1406" t="str">
        <f>_xlfn.XLOOKUP(Table4[[#This Row],[enz]],'[1]Sheet2 (2)'!$A:$A,'[1]Sheet2 (2)'!$B:$B,"")</f>
        <v/>
      </c>
    </row>
    <row r="1407" spans="1:7" hidden="1" x14ac:dyDescent="0.2">
      <c r="A1407" t="s">
        <v>6058</v>
      </c>
      <c r="B1407">
        <v>10388.202298664601</v>
      </c>
      <c r="C1407">
        <v>0</v>
      </c>
      <c r="D1407">
        <v>0</v>
      </c>
      <c r="E1407">
        <f>Table4[[#This Row],[kapp_slack_ub]]/Table4[[#This Row],[kapp_old]]</f>
        <v>0</v>
      </c>
      <c r="F1407" t="str">
        <f>"'PRO-"&amp;_xlfn.TEXTAFTER(Table4[[#This Row],[rxn]],"-",-1)&amp;"'"</f>
        <v>'PRO-SPONT'</v>
      </c>
      <c r="G1407" t="str">
        <f>_xlfn.XLOOKUP(Table4[[#This Row],[enz]],'[1]Sheet2 (2)'!$A:$A,'[1]Sheet2 (2)'!$B:$B,"")</f>
        <v/>
      </c>
    </row>
    <row r="1408" spans="1:7" hidden="1" x14ac:dyDescent="0.2">
      <c r="A1408" t="s">
        <v>6059</v>
      </c>
      <c r="B1408">
        <v>10388.202298664601</v>
      </c>
      <c r="C1408">
        <v>0</v>
      </c>
      <c r="D1408">
        <v>0</v>
      </c>
      <c r="E1408">
        <f>Table4[[#This Row],[kapp_slack_ub]]/Table4[[#This Row],[kapp_old]]</f>
        <v>0</v>
      </c>
      <c r="F1408" t="str">
        <f>"'PRO-"&amp;_xlfn.TEXTAFTER(Table4[[#This Row],[rxn]],"-",-1)&amp;"'"</f>
        <v>'PRO-SPONT'</v>
      </c>
      <c r="G1408" t="str">
        <f>_xlfn.XLOOKUP(Table4[[#This Row],[enz]],'[1]Sheet2 (2)'!$A:$A,'[1]Sheet2 (2)'!$B:$B,"")</f>
        <v/>
      </c>
    </row>
    <row r="1409" spans="1:7" hidden="1" x14ac:dyDescent="0.2">
      <c r="A1409" t="s">
        <v>6060</v>
      </c>
      <c r="B1409">
        <v>10388.202298664601</v>
      </c>
      <c r="C1409">
        <v>0</v>
      </c>
      <c r="D1409">
        <v>0</v>
      </c>
      <c r="E1409">
        <f>Table4[[#This Row],[kapp_slack_ub]]/Table4[[#This Row],[kapp_old]]</f>
        <v>0</v>
      </c>
      <c r="F1409" t="str">
        <f>"'PRO-"&amp;_xlfn.TEXTAFTER(Table4[[#This Row],[rxn]],"-",-1)&amp;"'"</f>
        <v>'PRO-SPONT'</v>
      </c>
      <c r="G1409" t="str">
        <f>_xlfn.XLOOKUP(Table4[[#This Row],[enz]],'[1]Sheet2 (2)'!$A:$A,'[1]Sheet2 (2)'!$B:$B,"")</f>
        <v/>
      </c>
    </row>
    <row r="1410" spans="1:7" hidden="1" x14ac:dyDescent="0.2">
      <c r="A1410" t="s">
        <v>2945</v>
      </c>
      <c r="B1410">
        <v>10388.202298664601</v>
      </c>
      <c r="C1410">
        <v>0</v>
      </c>
      <c r="D1410">
        <v>0</v>
      </c>
      <c r="E1410">
        <f>Table4[[#This Row],[kapp_slack_ub]]/Table4[[#This Row],[kapp_old]]</f>
        <v>0</v>
      </c>
      <c r="F1410" t="str">
        <f>"'PRO-"&amp;_xlfn.TEXTAFTER(Table4[[#This Row],[rxn]],"-",-1)&amp;"'"</f>
        <v>'PRO-SPONT'</v>
      </c>
      <c r="G1410" t="str">
        <f>_xlfn.XLOOKUP(Table4[[#This Row],[enz]],'[1]Sheet2 (2)'!$A:$A,'[1]Sheet2 (2)'!$B:$B,"")</f>
        <v/>
      </c>
    </row>
    <row r="1411" spans="1:7" hidden="1" x14ac:dyDescent="0.2">
      <c r="A1411" t="s">
        <v>6061</v>
      </c>
      <c r="B1411">
        <v>10388.202298664601</v>
      </c>
      <c r="C1411">
        <v>0</v>
      </c>
      <c r="D1411">
        <v>0</v>
      </c>
      <c r="E1411">
        <f>Table4[[#This Row],[kapp_slack_ub]]/Table4[[#This Row],[kapp_old]]</f>
        <v>0</v>
      </c>
      <c r="F1411" t="str">
        <f>"'PRO-"&amp;_xlfn.TEXTAFTER(Table4[[#This Row],[rxn]],"-",-1)&amp;"'"</f>
        <v>'PRO-SPONT'</v>
      </c>
      <c r="G1411" t="str">
        <f>_xlfn.XLOOKUP(Table4[[#This Row],[enz]],'[1]Sheet2 (2)'!$A:$A,'[1]Sheet2 (2)'!$B:$B,"")</f>
        <v/>
      </c>
    </row>
    <row r="1412" spans="1:7" hidden="1" x14ac:dyDescent="0.2">
      <c r="A1412" t="s">
        <v>2946</v>
      </c>
      <c r="B1412">
        <v>10388.202298664601</v>
      </c>
      <c r="C1412">
        <v>0</v>
      </c>
      <c r="D1412">
        <v>0</v>
      </c>
      <c r="E1412">
        <f>Table4[[#This Row],[kapp_slack_ub]]/Table4[[#This Row],[kapp_old]]</f>
        <v>0</v>
      </c>
      <c r="F1412" t="str">
        <f>"'PRO-"&amp;_xlfn.TEXTAFTER(Table4[[#This Row],[rxn]],"-",-1)&amp;"'"</f>
        <v>'PRO-SPONT'</v>
      </c>
      <c r="G1412" t="str">
        <f>_xlfn.XLOOKUP(Table4[[#This Row],[enz]],'[1]Sheet2 (2)'!$A:$A,'[1]Sheet2 (2)'!$B:$B,"")</f>
        <v/>
      </c>
    </row>
    <row r="1413" spans="1:7" hidden="1" x14ac:dyDescent="0.2">
      <c r="A1413" t="s">
        <v>6062</v>
      </c>
      <c r="B1413">
        <v>10388.202298664601</v>
      </c>
      <c r="C1413">
        <v>0</v>
      </c>
      <c r="D1413">
        <v>0</v>
      </c>
      <c r="E1413">
        <f>Table4[[#This Row],[kapp_slack_ub]]/Table4[[#This Row],[kapp_old]]</f>
        <v>0</v>
      </c>
      <c r="F1413" t="str">
        <f>"'PRO-"&amp;_xlfn.TEXTAFTER(Table4[[#This Row],[rxn]],"-",-1)&amp;"'"</f>
        <v>'PRO-SPONT'</v>
      </c>
      <c r="G1413" t="str">
        <f>_xlfn.XLOOKUP(Table4[[#This Row],[enz]],'[1]Sheet2 (2)'!$A:$A,'[1]Sheet2 (2)'!$B:$B,"")</f>
        <v/>
      </c>
    </row>
    <row r="1414" spans="1:7" hidden="1" x14ac:dyDescent="0.2">
      <c r="A1414" t="s">
        <v>6063</v>
      </c>
      <c r="B1414">
        <v>10388.202298664601</v>
      </c>
      <c r="C1414">
        <v>0</v>
      </c>
      <c r="D1414">
        <v>0</v>
      </c>
      <c r="E1414">
        <f>Table4[[#This Row],[kapp_slack_ub]]/Table4[[#This Row],[kapp_old]]</f>
        <v>0</v>
      </c>
      <c r="F1414" t="str">
        <f>"'PRO-"&amp;_xlfn.TEXTAFTER(Table4[[#This Row],[rxn]],"-",-1)&amp;"'"</f>
        <v>'PRO-SPONT'</v>
      </c>
      <c r="G1414" t="str">
        <f>_xlfn.XLOOKUP(Table4[[#This Row],[enz]],'[1]Sheet2 (2)'!$A:$A,'[1]Sheet2 (2)'!$B:$B,"")</f>
        <v/>
      </c>
    </row>
    <row r="1415" spans="1:7" hidden="1" x14ac:dyDescent="0.2">
      <c r="A1415" t="s">
        <v>6064</v>
      </c>
      <c r="B1415">
        <v>10388.202298664601</v>
      </c>
      <c r="C1415">
        <v>0</v>
      </c>
      <c r="D1415">
        <v>0</v>
      </c>
      <c r="E1415">
        <f>Table4[[#This Row],[kapp_slack_ub]]/Table4[[#This Row],[kapp_old]]</f>
        <v>0</v>
      </c>
      <c r="F1415" t="str">
        <f>"'PRO-"&amp;_xlfn.TEXTAFTER(Table4[[#This Row],[rxn]],"-",-1)&amp;"'"</f>
        <v>'PRO-SPONT'</v>
      </c>
      <c r="G1415" t="str">
        <f>_xlfn.XLOOKUP(Table4[[#This Row],[enz]],'[1]Sheet2 (2)'!$A:$A,'[1]Sheet2 (2)'!$B:$B,"")</f>
        <v/>
      </c>
    </row>
    <row r="1416" spans="1:7" hidden="1" x14ac:dyDescent="0.2">
      <c r="A1416" t="s">
        <v>6065</v>
      </c>
      <c r="B1416">
        <v>10388.202298664601</v>
      </c>
      <c r="C1416">
        <v>0</v>
      </c>
      <c r="D1416">
        <v>0</v>
      </c>
      <c r="E1416">
        <f>Table4[[#This Row],[kapp_slack_ub]]/Table4[[#This Row],[kapp_old]]</f>
        <v>0</v>
      </c>
      <c r="F1416" t="str">
        <f>"'PRO-"&amp;_xlfn.TEXTAFTER(Table4[[#This Row],[rxn]],"-",-1)&amp;"'"</f>
        <v>'PRO-SPONT'</v>
      </c>
      <c r="G1416" t="str">
        <f>_xlfn.XLOOKUP(Table4[[#This Row],[enz]],'[1]Sheet2 (2)'!$A:$A,'[1]Sheet2 (2)'!$B:$B,"")</f>
        <v/>
      </c>
    </row>
    <row r="1417" spans="1:7" hidden="1" x14ac:dyDescent="0.2">
      <c r="A1417" t="s">
        <v>6066</v>
      </c>
      <c r="B1417">
        <v>10388.202298664601</v>
      </c>
      <c r="C1417">
        <v>0</v>
      </c>
      <c r="D1417">
        <v>0</v>
      </c>
      <c r="E1417">
        <f>Table4[[#This Row],[kapp_slack_ub]]/Table4[[#This Row],[kapp_old]]</f>
        <v>0</v>
      </c>
      <c r="F1417" t="str">
        <f>"'PRO-"&amp;_xlfn.TEXTAFTER(Table4[[#This Row],[rxn]],"-",-1)&amp;"'"</f>
        <v>'PRO-SPONT'</v>
      </c>
      <c r="G1417" t="str">
        <f>_xlfn.XLOOKUP(Table4[[#This Row],[enz]],'[1]Sheet2 (2)'!$A:$A,'[1]Sheet2 (2)'!$B:$B,"")</f>
        <v/>
      </c>
    </row>
    <row r="1418" spans="1:7" hidden="1" x14ac:dyDescent="0.2">
      <c r="A1418" t="s">
        <v>2947</v>
      </c>
      <c r="B1418">
        <v>10388.202298664601</v>
      </c>
      <c r="C1418">
        <v>0</v>
      </c>
      <c r="D1418">
        <v>0</v>
      </c>
      <c r="E1418">
        <f>Table4[[#This Row],[kapp_slack_ub]]/Table4[[#This Row],[kapp_old]]</f>
        <v>0</v>
      </c>
      <c r="F1418" t="str">
        <f>"'PRO-"&amp;_xlfn.TEXTAFTER(Table4[[#This Row],[rxn]],"-",-1)&amp;"'"</f>
        <v>'PRO-SPONT'</v>
      </c>
      <c r="G1418" t="str">
        <f>_xlfn.XLOOKUP(Table4[[#This Row],[enz]],'[1]Sheet2 (2)'!$A:$A,'[1]Sheet2 (2)'!$B:$B,"")</f>
        <v/>
      </c>
    </row>
    <row r="1419" spans="1:7" hidden="1" x14ac:dyDescent="0.2">
      <c r="A1419" t="s">
        <v>6067</v>
      </c>
      <c r="B1419">
        <v>10388.202298664601</v>
      </c>
      <c r="C1419">
        <v>0</v>
      </c>
      <c r="D1419">
        <v>0</v>
      </c>
      <c r="E1419">
        <f>Table4[[#This Row],[kapp_slack_ub]]/Table4[[#This Row],[kapp_old]]</f>
        <v>0</v>
      </c>
      <c r="F1419" t="str">
        <f>"'PRO-"&amp;_xlfn.TEXTAFTER(Table4[[#This Row],[rxn]],"-",-1)&amp;"'"</f>
        <v>'PRO-SPONT'</v>
      </c>
      <c r="G1419" t="str">
        <f>_xlfn.XLOOKUP(Table4[[#This Row],[enz]],'[1]Sheet2 (2)'!$A:$A,'[1]Sheet2 (2)'!$B:$B,"")</f>
        <v/>
      </c>
    </row>
    <row r="1420" spans="1:7" hidden="1" x14ac:dyDescent="0.2">
      <c r="A1420" t="s">
        <v>6068</v>
      </c>
      <c r="B1420">
        <v>10388.202298664601</v>
      </c>
      <c r="C1420">
        <v>0</v>
      </c>
      <c r="D1420">
        <v>0</v>
      </c>
      <c r="E1420">
        <f>Table4[[#This Row],[kapp_slack_ub]]/Table4[[#This Row],[kapp_old]]</f>
        <v>0</v>
      </c>
      <c r="F1420" t="str">
        <f>"'PRO-"&amp;_xlfn.TEXTAFTER(Table4[[#This Row],[rxn]],"-",-1)&amp;"'"</f>
        <v>'PRO-SPONT'</v>
      </c>
      <c r="G1420" t="str">
        <f>_xlfn.XLOOKUP(Table4[[#This Row],[enz]],'[1]Sheet2 (2)'!$A:$A,'[1]Sheet2 (2)'!$B:$B,"")</f>
        <v/>
      </c>
    </row>
    <row r="1421" spans="1:7" hidden="1" x14ac:dyDescent="0.2">
      <c r="A1421" t="s">
        <v>6069</v>
      </c>
      <c r="B1421">
        <v>10388.202298664601</v>
      </c>
      <c r="C1421">
        <v>0</v>
      </c>
      <c r="D1421">
        <v>0</v>
      </c>
      <c r="E1421">
        <f>Table4[[#This Row],[kapp_slack_ub]]/Table4[[#This Row],[kapp_old]]</f>
        <v>0</v>
      </c>
      <c r="F1421" t="str">
        <f>"'PRO-"&amp;_xlfn.TEXTAFTER(Table4[[#This Row],[rxn]],"-",-1)&amp;"'"</f>
        <v>'PRO-SPONT'</v>
      </c>
      <c r="G1421" t="str">
        <f>_xlfn.XLOOKUP(Table4[[#This Row],[enz]],'[1]Sheet2 (2)'!$A:$A,'[1]Sheet2 (2)'!$B:$B,"")</f>
        <v/>
      </c>
    </row>
    <row r="1422" spans="1:7" hidden="1" x14ac:dyDescent="0.2">
      <c r="A1422" t="s">
        <v>6070</v>
      </c>
      <c r="B1422">
        <v>10388.202298664601</v>
      </c>
      <c r="C1422">
        <v>0</v>
      </c>
      <c r="D1422">
        <v>0</v>
      </c>
      <c r="E1422">
        <f>Table4[[#This Row],[kapp_slack_ub]]/Table4[[#This Row],[kapp_old]]</f>
        <v>0</v>
      </c>
      <c r="F1422" t="str">
        <f>"'PRO-"&amp;_xlfn.TEXTAFTER(Table4[[#This Row],[rxn]],"-",-1)&amp;"'"</f>
        <v>'PRO-SPONT'</v>
      </c>
      <c r="G1422" t="str">
        <f>_xlfn.XLOOKUP(Table4[[#This Row],[enz]],'[1]Sheet2 (2)'!$A:$A,'[1]Sheet2 (2)'!$B:$B,"")</f>
        <v/>
      </c>
    </row>
    <row r="1423" spans="1:7" hidden="1" x14ac:dyDescent="0.2">
      <c r="A1423" t="s">
        <v>6071</v>
      </c>
      <c r="B1423">
        <v>10388.202298664601</v>
      </c>
      <c r="C1423">
        <v>0</v>
      </c>
      <c r="D1423">
        <v>0</v>
      </c>
      <c r="E1423">
        <f>Table4[[#This Row],[kapp_slack_ub]]/Table4[[#This Row],[kapp_old]]</f>
        <v>0</v>
      </c>
      <c r="F1423" t="str">
        <f>"'PRO-"&amp;_xlfn.TEXTAFTER(Table4[[#This Row],[rxn]],"-",-1)&amp;"'"</f>
        <v>'PRO-SPONT'</v>
      </c>
      <c r="G1423" t="str">
        <f>_xlfn.XLOOKUP(Table4[[#This Row],[enz]],'[1]Sheet2 (2)'!$A:$A,'[1]Sheet2 (2)'!$B:$B,"")</f>
        <v/>
      </c>
    </row>
    <row r="1424" spans="1:7" hidden="1" x14ac:dyDescent="0.2">
      <c r="A1424" t="s">
        <v>2948</v>
      </c>
      <c r="B1424">
        <v>10388.202298664601</v>
      </c>
      <c r="C1424">
        <v>0</v>
      </c>
      <c r="D1424">
        <v>0</v>
      </c>
      <c r="E1424">
        <f>Table4[[#This Row],[kapp_slack_ub]]/Table4[[#This Row],[kapp_old]]</f>
        <v>0</v>
      </c>
      <c r="F1424" t="str">
        <f>"'PRO-"&amp;_xlfn.TEXTAFTER(Table4[[#This Row],[rxn]],"-",-1)&amp;"'"</f>
        <v>'PRO-SPONT'</v>
      </c>
      <c r="G1424" t="str">
        <f>_xlfn.XLOOKUP(Table4[[#This Row],[enz]],'[1]Sheet2 (2)'!$A:$A,'[1]Sheet2 (2)'!$B:$B,"")</f>
        <v/>
      </c>
    </row>
    <row r="1425" spans="1:7" hidden="1" x14ac:dyDescent="0.2">
      <c r="A1425" t="s">
        <v>6072</v>
      </c>
      <c r="B1425">
        <v>10388.202298664601</v>
      </c>
      <c r="C1425">
        <v>0</v>
      </c>
      <c r="D1425">
        <v>0</v>
      </c>
      <c r="E1425">
        <f>Table4[[#This Row],[kapp_slack_ub]]/Table4[[#This Row],[kapp_old]]</f>
        <v>0</v>
      </c>
      <c r="F1425" t="str">
        <f>"'PRO-"&amp;_xlfn.TEXTAFTER(Table4[[#This Row],[rxn]],"-",-1)&amp;"'"</f>
        <v>'PRO-SPONT'</v>
      </c>
      <c r="G1425" t="str">
        <f>_xlfn.XLOOKUP(Table4[[#This Row],[enz]],'[1]Sheet2 (2)'!$A:$A,'[1]Sheet2 (2)'!$B:$B,"")</f>
        <v/>
      </c>
    </row>
    <row r="1426" spans="1:7" hidden="1" x14ac:dyDescent="0.2">
      <c r="A1426" t="s">
        <v>6073</v>
      </c>
      <c r="B1426">
        <v>10388.202298664601</v>
      </c>
      <c r="C1426">
        <v>0</v>
      </c>
      <c r="D1426">
        <v>0</v>
      </c>
      <c r="E1426">
        <f>Table4[[#This Row],[kapp_slack_ub]]/Table4[[#This Row],[kapp_old]]</f>
        <v>0</v>
      </c>
      <c r="F1426" t="str">
        <f>"'PRO-"&amp;_xlfn.TEXTAFTER(Table4[[#This Row],[rxn]],"-",-1)&amp;"'"</f>
        <v>'PRO-SPONT'</v>
      </c>
      <c r="G1426" t="str">
        <f>_xlfn.XLOOKUP(Table4[[#This Row],[enz]],'[1]Sheet2 (2)'!$A:$A,'[1]Sheet2 (2)'!$B:$B,"")</f>
        <v/>
      </c>
    </row>
    <row r="1427" spans="1:7" hidden="1" x14ac:dyDescent="0.2">
      <c r="A1427" t="s">
        <v>6074</v>
      </c>
      <c r="B1427">
        <v>10388.202298664601</v>
      </c>
      <c r="C1427">
        <v>0</v>
      </c>
      <c r="D1427">
        <v>0</v>
      </c>
      <c r="E1427">
        <f>Table4[[#This Row],[kapp_slack_ub]]/Table4[[#This Row],[kapp_old]]</f>
        <v>0</v>
      </c>
      <c r="F1427" t="str">
        <f>"'PRO-"&amp;_xlfn.TEXTAFTER(Table4[[#This Row],[rxn]],"-",-1)&amp;"'"</f>
        <v>'PRO-SPONT'</v>
      </c>
      <c r="G1427" t="str">
        <f>_xlfn.XLOOKUP(Table4[[#This Row],[enz]],'[1]Sheet2 (2)'!$A:$A,'[1]Sheet2 (2)'!$B:$B,"")</f>
        <v/>
      </c>
    </row>
    <row r="1428" spans="1:7" hidden="1" x14ac:dyDescent="0.2">
      <c r="A1428" t="s">
        <v>6075</v>
      </c>
      <c r="B1428">
        <v>10388.202298664601</v>
      </c>
      <c r="C1428">
        <v>0</v>
      </c>
      <c r="D1428">
        <v>0</v>
      </c>
      <c r="E1428">
        <f>Table4[[#This Row],[kapp_slack_ub]]/Table4[[#This Row],[kapp_old]]</f>
        <v>0</v>
      </c>
      <c r="F1428" t="str">
        <f>"'PRO-"&amp;_xlfn.TEXTAFTER(Table4[[#This Row],[rxn]],"-",-1)&amp;"'"</f>
        <v>'PRO-SPONT'</v>
      </c>
      <c r="G1428" t="str">
        <f>_xlfn.XLOOKUP(Table4[[#This Row],[enz]],'[1]Sheet2 (2)'!$A:$A,'[1]Sheet2 (2)'!$B:$B,"")</f>
        <v/>
      </c>
    </row>
    <row r="1429" spans="1:7" hidden="1" x14ac:dyDescent="0.2">
      <c r="A1429" t="s">
        <v>6076</v>
      </c>
      <c r="B1429">
        <v>10388.202298664601</v>
      </c>
      <c r="C1429">
        <v>0</v>
      </c>
      <c r="D1429">
        <v>0</v>
      </c>
      <c r="E1429">
        <f>Table4[[#This Row],[kapp_slack_ub]]/Table4[[#This Row],[kapp_old]]</f>
        <v>0</v>
      </c>
      <c r="F1429" t="str">
        <f>"'PRO-"&amp;_xlfn.TEXTAFTER(Table4[[#This Row],[rxn]],"-",-1)&amp;"'"</f>
        <v>'PRO-SPONT'</v>
      </c>
      <c r="G1429" t="str">
        <f>_xlfn.XLOOKUP(Table4[[#This Row],[enz]],'[1]Sheet2 (2)'!$A:$A,'[1]Sheet2 (2)'!$B:$B,"")</f>
        <v/>
      </c>
    </row>
    <row r="1430" spans="1:7" hidden="1" x14ac:dyDescent="0.2">
      <c r="A1430" t="s">
        <v>6077</v>
      </c>
      <c r="B1430">
        <v>10388.202298664601</v>
      </c>
      <c r="C1430">
        <v>0</v>
      </c>
      <c r="D1430">
        <v>0</v>
      </c>
      <c r="E1430">
        <f>Table4[[#This Row],[kapp_slack_ub]]/Table4[[#This Row],[kapp_old]]</f>
        <v>0</v>
      </c>
      <c r="F1430" t="str">
        <f>"'PRO-"&amp;_xlfn.TEXTAFTER(Table4[[#This Row],[rxn]],"-",-1)&amp;"'"</f>
        <v>'PRO-SPONT'</v>
      </c>
      <c r="G1430" t="str">
        <f>_xlfn.XLOOKUP(Table4[[#This Row],[enz]],'[1]Sheet2 (2)'!$A:$A,'[1]Sheet2 (2)'!$B:$B,"")</f>
        <v/>
      </c>
    </row>
    <row r="1431" spans="1:7" hidden="1" x14ac:dyDescent="0.2">
      <c r="A1431" t="s">
        <v>6078</v>
      </c>
      <c r="B1431">
        <v>10388.202298664601</v>
      </c>
      <c r="C1431">
        <v>0</v>
      </c>
      <c r="D1431">
        <v>0</v>
      </c>
      <c r="E1431">
        <f>Table4[[#This Row],[kapp_slack_ub]]/Table4[[#This Row],[kapp_old]]</f>
        <v>0</v>
      </c>
      <c r="F1431" t="str">
        <f>"'PRO-"&amp;_xlfn.TEXTAFTER(Table4[[#This Row],[rxn]],"-",-1)&amp;"'"</f>
        <v>'PRO-SPONT'</v>
      </c>
      <c r="G1431" t="str">
        <f>_xlfn.XLOOKUP(Table4[[#This Row],[enz]],'[1]Sheet2 (2)'!$A:$A,'[1]Sheet2 (2)'!$B:$B,"")</f>
        <v/>
      </c>
    </row>
    <row r="1432" spans="1:7" hidden="1" x14ac:dyDescent="0.2">
      <c r="A1432" t="s">
        <v>2949</v>
      </c>
      <c r="B1432">
        <v>10388.202298664601</v>
      </c>
      <c r="C1432">
        <v>0</v>
      </c>
      <c r="D1432">
        <v>0</v>
      </c>
      <c r="E1432">
        <f>Table4[[#This Row],[kapp_slack_ub]]/Table4[[#This Row],[kapp_old]]</f>
        <v>0</v>
      </c>
      <c r="F1432" t="str">
        <f>"'PRO-"&amp;_xlfn.TEXTAFTER(Table4[[#This Row],[rxn]],"-",-1)&amp;"'"</f>
        <v>'PRO-SPONT'</v>
      </c>
      <c r="G1432" t="str">
        <f>_xlfn.XLOOKUP(Table4[[#This Row],[enz]],'[1]Sheet2 (2)'!$A:$A,'[1]Sheet2 (2)'!$B:$B,"")</f>
        <v/>
      </c>
    </row>
    <row r="1433" spans="1:7" hidden="1" x14ac:dyDescent="0.2">
      <c r="A1433" t="s">
        <v>6079</v>
      </c>
      <c r="B1433">
        <v>10388.202298664601</v>
      </c>
      <c r="C1433">
        <v>0</v>
      </c>
      <c r="D1433">
        <v>0</v>
      </c>
      <c r="E1433">
        <f>Table4[[#This Row],[kapp_slack_ub]]/Table4[[#This Row],[kapp_old]]</f>
        <v>0</v>
      </c>
      <c r="F1433" t="str">
        <f>"'PRO-"&amp;_xlfn.TEXTAFTER(Table4[[#This Row],[rxn]],"-",-1)&amp;"'"</f>
        <v>'PRO-SPONT'</v>
      </c>
      <c r="G1433" t="str">
        <f>_xlfn.XLOOKUP(Table4[[#This Row],[enz]],'[1]Sheet2 (2)'!$A:$A,'[1]Sheet2 (2)'!$B:$B,"")</f>
        <v/>
      </c>
    </row>
    <row r="1434" spans="1:7" hidden="1" x14ac:dyDescent="0.2">
      <c r="A1434" t="s">
        <v>6080</v>
      </c>
      <c r="B1434">
        <v>10388.202298664601</v>
      </c>
      <c r="C1434">
        <v>0</v>
      </c>
      <c r="D1434">
        <v>0</v>
      </c>
      <c r="E1434">
        <f>Table4[[#This Row],[kapp_slack_ub]]/Table4[[#This Row],[kapp_old]]</f>
        <v>0</v>
      </c>
      <c r="F1434" t="str">
        <f>"'PRO-"&amp;_xlfn.TEXTAFTER(Table4[[#This Row],[rxn]],"-",-1)&amp;"'"</f>
        <v>'PRO-SPONT'</v>
      </c>
      <c r="G1434" t="str">
        <f>_xlfn.XLOOKUP(Table4[[#This Row],[enz]],'[1]Sheet2 (2)'!$A:$A,'[1]Sheet2 (2)'!$B:$B,"")</f>
        <v/>
      </c>
    </row>
    <row r="1435" spans="1:7" hidden="1" x14ac:dyDescent="0.2">
      <c r="A1435" t="s">
        <v>2950</v>
      </c>
      <c r="B1435">
        <v>10388.202298664601</v>
      </c>
      <c r="C1435">
        <v>0</v>
      </c>
      <c r="D1435">
        <v>0</v>
      </c>
      <c r="E1435">
        <f>Table4[[#This Row],[kapp_slack_ub]]/Table4[[#This Row],[kapp_old]]</f>
        <v>0</v>
      </c>
      <c r="F1435" t="str">
        <f>"'PRO-"&amp;_xlfn.TEXTAFTER(Table4[[#This Row],[rxn]],"-",-1)&amp;"'"</f>
        <v>'PRO-SPONT'</v>
      </c>
      <c r="G1435" t="str">
        <f>_xlfn.XLOOKUP(Table4[[#This Row],[enz]],'[1]Sheet2 (2)'!$A:$A,'[1]Sheet2 (2)'!$B:$B,"")</f>
        <v/>
      </c>
    </row>
    <row r="1436" spans="1:7" hidden="1" x14ac:dyDescent="0.2">
      <c r="A1436" t="s">
        <v>6081</v>
      </c>
      <c r="B1436">
        <v>10388.202298664601</v>
      </c>
      <c r="C1436">
        <v>0</v>
      </c>
      <c r="D1436">
        <v>0</v>
      </c>
      <c r="E1436">
        <f>Table4[[#This Row],[kapp_slack_ub]]/Table4[[#This Row],[kapp_old]]</f>
        <v>0</v>
      </c>
      <c r="F1436" t="str">
        <f>"'PRO-"&amp;_xlfn.TEXTAFTER(Table4[[#This Row],[rxn]],"-",-1)&amp;"'"</f>
        <v>'PRO-SPONT'</v>
      </c>
      <c r="G1436" t="str">
        <f>_xlfn.XLOOKUP(Table4[[#This Row],[enz]],'[1]Sheet2 (2)'!$A:$A,'[1]Sheet2 (2)'!$B:$B,"")</f>
        <v/>
      </c>
    </row>
    <row r="1437" spans="1:7" hidden="1" x14ac:dyDescent="0.2">
      <c r="A1437" t="s">
        <v>6082</v>
      </c>
      <c r="B1437">
        <v>10388.202298664601</v>
      </c>
      <c r="C1437">
        <v>0</v>
      </c>
      <c r="D1437">
        <v>0</v>
      </c>
      <c r="E1437">
        <f>Table4[[#This Row],[kapp_slack_ub]]/Table4[[#This Row],[kapp_old]]</f>
        <v>0</v>
      </c>
      <c r="F1437" t="str">
        <f>"'PRO-"&amp;_xlfn.TEXTAFTER(Table4[[#This Row],[rxn]],"-",-1)&amp;"'"</f>
        <v>'PRO-SPONT'</v>
      </c>
      <c r="G1437" t="str">
        <f>_xlfn.XLOOKUP(Table4[[#This Row],[enz]],'[1]Sheet2 (2)'!$A:$A,'[1]Sheet2 (2)'!$B:$B,"")</f>
        <v/>
      </c>
    </row>
    <row r="1438" spans="1:7" hidden="1" x14ac:dyDescent="0.2">
      <c r="A1438" t="s">
        <v>6083</v>
      </c>
      <c r="B1438">
        <v>10388.202298664601</v>
      </c>
      <c r="C1438">
        <v>0</v>
      </c>
      <c r="D1438">
        <v>0</v>
      </c>
      <c r="E1438">
        <f>Table4[[#This Row],[kapp_slack_ub]]/Table4[[#This Row],[kapp_old]]</f>
        <v>0</v>
      </c>
      <c r="F1438" t="str">
        <f>"'PRO-"&amp;_xlfn.TEXTAFTER(Table4[[#This Row],[rxn]],"-",-1)&amp;"'"</f>
        <v>'PRO-SPONT'</v>
      </c>
      <c r="G1438" t="str">
        <f>_xlfn.XLOOKUP(Table4[[#This Row],[enz]],'[1]Sheet2 (2)'!$A:$A,'[1]Sheet2 (2)'!$B:$B,"")</f>
        <v/>
      </c>
    </row>
    <row r="1439" spans="1:7" hidden="1" x14ac:dyDescent="0.2">
      <c r="A1439" t="s">
        <v>6084</v>
      </c>
      <c r="B1439">
        <v>10388.202298664601</v>
      </c>
      <c r="C1439">
        <v>0</v>
      </c>
      <c r="D1439">
        <v>0</v>
      </c>
      <c r="E1439">
        <f>Table4[[#This Row],[kapp_slack_ub]]/Table4[[#This Row],[kapp_old]]</f>
        <v>0</v>
      </c>
      <c r="F1439" t="str">
        <f>"'PRO-"&amp;_xlfn.TEXTAFTER(Table4[[#This Row],[rxn]],"-",-1)&amp;"'"</f>
        <v>'PRO-SPONT'</v>
      </c>
      <c r="G1439" t="str">
        <f>_xlfn.XLOOKUP(Table4[[#This Row],[enz]],'[1]Sheet2 (2)'!$A:$A,'[1]Sheet2 (2)'!$B:$B,"")</f>
        <v/>
      </c>
    </row>
    <row r="1440" spans="1:7" hidden="1" x14ac:dyDescent="0.2">
      <c r="A1440" t="s">
        <v>6085</v>
      </c>
      <c r="B1440">
        <v>10388.202298664601</v>
      </c>
      <c r="C1440">
        <v>0</v>
      </c>
      <c r="D1440">
        <v>0</v>
      </c>
      <c r="E1440">
        <f>Table4[[#This Row],[kapp_slack_ub]]/Table4[[#This Row],[kapp_old]]</f>
        <v>0</v>
      </c>
      <c r="F1440" t="str">
        <f>"'PRO-"&amp;_xlfn.TEXTAFTER(Table4[[#This Row],[rxn]],"-",-1)&amp;"'"</f>
        <v>'PRO-SPONT'</v>
      </c>
      <c r="G1440" t="str">
        <f>_xlfn.XLOOKUP(Table4[[#This Row],[enz]],'[1]Sheet2 (2)'!$A:$A,'[1]Sheet2 (2)'!$B:$B,"")</f>
        <v/>
      </c>
    </row>
    <row r="1441" spans="1:7" hidden="1" x14ac:dyDescent="0.2">
      <c r="A1441" t="s">
        <v>6086</v>
      </c>
      <c r="B1441">
        <v>10388.202298664601</v>
      </c>
      <c r="C1441">
        <v>0</v>
      </c>
      <c r="D1441">
        <v>0</v>
      </c>
      <c r="E1441">
        <f>Table4[[#This Row],[kapp_slack_ub]]/Table4[[#This Row],[kapp_old]]</f>
        <v>0</v>
      </c>
      <c r="F1441" t="str">
        <f>"'PRO-"&amp;_xlfn.TEXTAFTER(Table4[[#This Row],[rxn]],"-",-1)&amp;"'"</f>
        <v>'PRO-SPONT'</v>
      </c>
      <c r="G1441" t="str">
        <f>_xlfn.XLOOKUP(Table4[[#This Row],[enz]],'[1]Sheet2 (2)'!$A:$A,'[1]Sheet2 (2)'!$B:$B,"")</f>
        <v/>
      </c>
    </row>
    <row r="1442" spans="1:7" hidden="1" x14ac:dyDescent="0.2">
      <c r="A1442" t="s">
        <v>6087</v>
      </c>
      <c r="B1442">
        <v>10388.202298664601</v>
      </c>
      <c r="C1442">
        <v>0</v>
      </c>
      <c r="D1442">
        <v>0</v>
      </c>
      <c r="E1442">
        <f>Table4[[#This Row],[kapp_slack_ub]]/Table4[[#This Row],[kapp_old]]</f>
        <v>0</v>
      </c>
      <c r="F1442" t="str">
        <f>"'PRO-"&amp;_xlfn.TEXTAFTER(Table4[[#This Row],[rxn]],"-",-1)&amp;"'"</f>
        <v>'PRO-SPONT'</v>
      </c>
      <c r="G1442" t="str">
        <f>_xlfn.XLOOKUP(Table4[[#This Row],[enz]],'[1]Sheet2 (2)'!$A:$A,'[1]Sheet2 (2)'!$B:$B,"")</f>
        <v/>
      </c>
    </row>
    <row r="1443" spans="1:7" hidden="1" x14ac:dyDescent="0.2">
      <c r="A1443" t="s">
        <v>2951</v>
      </c>
      <c r="B1443">
        <v>10388.202298664601</v>
      </c>
      <c r="C1443">
        <v>0</v>
      </c>
      <c r="D1443">
        <v>0</v>
      </c>
      <c r="E1443">
        <f>Table4[[#This Row],[kapp_slack_ub]]/Table4[[#This Row],[kapp_old]]</f>
        <v>0</v>
      </c>
      <c r="F1443" t="str">
        <f>"'PRO-"&amp;_xlfn.TEXTAFTER(Table4[[#This Row],[rxn]],"-",-1)&amp;"'"</f>
        <v>'PRO-SPONT'</v>
      </c>
      <c r="G1443" t="str">
        <f>_xlfn.XLOOKUP(Table4[[#This Row],[enz]],'[1]Sheet2 (2)'!$A:$A,'[1]Sheet2 (2)'!$B:$B,"")</f>
        <v/>
      </c>
    </row>
    <row r="1444" spans="1:7" hidden="1" x14ac:dyDescent="0.2">
      <c r="A1444" t="s">
        <v>6088</v>
      </c>
      <c r="B1444">
        <v>10388.202298664601</v>
      </c>
      <c r="C1444">
        <v>0</v>
      </c>
      <c r="D1444">
        <v>0</v>
      </c>
      <c r="E1444">
        <f>Table4[[#This Row],[kapp_slack_ub]]/Table4[[#This Row],[kapp_old]]</f>
        <v>0</v>
      </c>
      <c r="F1444" t="str">
        <f>"'PRO-"&amp;_xlfn.TEXTAFTER(Table4[[#This Row],[rxn]],"-",-1)&amp;"'"</f>
        <v>'PRO-rt3377'</v>
      </c>
      <c r="G1444">
        <f>_xlfn.XLOOKUP(Table4[[#This Row],[enz]],'[1]Sheet2 (2)'!$A:$A,'[1]Sheet2 (2)'!$B:$B,"")</f>
        <v>1</v>
      </c>
    </row>
    <row r="1445" spans="1:7" x14ac:dyDescent="0.2">
      <c r="A1445" t="s">
        <v>3128</v>
      </c>
      <c r="B1445">
        <v>2897.7348206045899</v>
      </c>
      <c r="C1445">
        <v>5.3096883678738802</v>
      </c>
      <c r="D1445">
        <v>0</v>
      </c>
      <c r="E1445">
        <f>Table4[[#This Row],[kapp_slack_ub]]/Table4[[#This Row],[kapp_old]]</f>
        <v>1.8323582717503649E-3</v>
      </c>
      <c r="F1445" t="str">
        <f>"'PRO-"&amp;_xlfn.TEXTAFTER(Table4[[#This Row],[rxn]],"-",-1)&amp;"'"</f>
        <v>'PRO-rt0808'</v>
      </c>
      <c r="G1445">
        <f>_xlfn.XLOOKUP(Table4[[#This Row],[enz]],'[1]Sheet2 (2)'!$A:$A,'[1]Sheet2 (2)'!$B:$B,"")</f>
        <v>1</v>
      </c>
    </row>
    <row r="1446" spans="1:7" hidden="1" x14ac:dyDescent="0.2">
      <c r="A1446" t="s">
        <v>6089</v>
      </c>
      <c r="B1446">
        <v>10388.202298664601</v>
      </c>
      <c r="C1446">
        <v>0</v>
      </c>
      <c r="D1446">
        <v>0</v>
      </c>
      <c r="E1446">
        <f>Table4[[#This Row],[kapp_slack_ub]]/Table4[[#This Row],[kapp_old]]</f>
        <v>0</v>
      </c>
      <c r="F1446" t="str">
        <f>"'PRO-"&amp;_xlfn.TEXTAFTER(Table4[[#This Row],[rxn]],"-",-1)&amp;"'"</f>
        <v>'PRO-rt0963'</v>
      </c>
      <c r="G1446">
        <f>_xlfn.XLOOKUP(Table4[[#This Row],[enz]],'[1]Sheet2 (2)'!$A:$A,'[1]Sheet2 (2)'!$B:$B,"")</f>
        <v>1</v>
      </c>
    </row>
    <row r="1447" spans="1:7" hidden="1" x14ac:dyDescent="0.2">
      <c r="A1447" t="s">
        <v>6090</v>
      </c>
      <c r="B1447">
        <v>10388.202298664601</v>
      </c>
      <c r="C1447">
        <v>0</v>
      </c>
      <c r="D1447">
        <v>0</v>
      </c>
      <c r="E1447">
        <f>Table4[[#This Row],[kapp_slack_ub]]/Table4[[#This Row],[kapp_old]]</f>
        <v>0</v>
      </c>
      <c r="F1447" t="str">
        <f>"'PRO-"&amp;_xlfn.TEXTAFTER(Table4[[#This Row],[rxn]],"-",-1)&amp;"'"</f>
        <v>'PRO-rt7415_x'</v>
      </c>
      <c r="G1447">
        <f>_xlfn.XLOOKUP(Table4[[#This Row],[enz]],'[1]Sheet2 (2)'!$A:$A,'[1]Sheet2 (2)'!$B:$B,"")</f>
        <v>1</v>
      </c>
    </row>
    <row r="1448" spans="1:7" hidden="1" x14ac:dyDescent="0.2">
      <c r="A1448" t="s">
        <v>6091</v>
      </c>
      <c r="B1448">
        <v>10388.202298664601</v>
      </c>
      <c r="C1448">
        <v>0</v>
      </c>
      <c r="D1448">
        <v>0</v>
      </c>
      <c r="E1448">
        <f>Table4[[#This Row],[kapp_slack_ub]]/Table4[[#This Row],[kapp_old]]</f>
        <v>0</v>
      </c>
      <c r="F1448" t="str">
        <f>"'PRO-"&amp;_xlfn.TEXTAFTER(Table4[[#This Row],[rxn]],"-",-1)&amp;"'"</f>
        <v>'PRO-rt0963'</v>
      </c>
      <c r="G1448">
        <f>_xlfn.XLOOKUP(Table4[[#This Row],[enz]],'[1]Sheet2 (2)'!$A:$A,'[1]Sheet2 (2)'!$B:$B,"")</f>
        <v>1</v>
      </c>
    </row>
    <row r="1449" spans="1:7" hidden="1" x14ac:dyDescent="0.2">
      <c r="A1449" t="s">
        <v>6092</v>
      </c>
      <c r="B1449">
        <v>10388.202298664601</v>
      </c>
      <c r="C1449">
        <v>0</v>
      </c>
      <c r="D1449">
        <v>0</v>
      </c>
      <c r="E1449">
        <f>Table4[[#This Row],[kapp_slack_ub]]/Table4[[#This Row],[kapp_old]]</f>
        <v>0</v>
      </c>
      <c r="F1449" t="str">
        <f>"'PRO-"&amp;_xlfn.TEXTAFTER(Table4[[#This Row],[rxn]],"-",-1)&amp;"'"</f>
        <v>'PRO-rt7415_x'</v>
      </c>
      <c r="G1449">
        <f>_xlfn.XLOOKUP(Table4[[#This Row],[enz]],'[1]Sheet2 (2)'!$A:$A,'[1]Sheet2 (2)'!$B:$B,"")</f>
        <v>1</v>
      </c>
    </row>
    <row r="1450" spans="1:7" hidden="1" x14ac:dyDescent="0.2">
      <c r="A1450" t="s">
        <v>6093</v>
      </c>
      <c r="B1450">
        <v>10388.202298664601</v>
      </c>
      <c r="C1450">
        <v>0</v>
      </c>
      <c r="D1450">
        <v>0</v>
      </c>
      <c r="E1450">
        <f>Table4[[#This Row],[kapp_slack_ub]]/Table4[[#This Row],[kapp_old]]</f>
        <v>0</v>
      </c>
      <c r="F1450" t="str">
        <f>"'PRO-"&amp;_xlfn.TEXTAFTER(Table4[[#This Row],[rxn]],"-",-1)&amp;"'"</f>
        <v>'PRO-rt0963'</v>
      </c>
      <c r="G1450">
        <f>_xlfn.XLOOKUP(Table4[[#This Row],[enz]],'[1]Sheet2 (2)'!$A:$A,'[1]Sheet2 (2)'!$B:$B,"")</f>
        <v>1</v>
      </c>
    </row>
    <row r="1451" spans="1:7" hidden="1" x14ac:dyDescent="0.2">
      <c r="A1451" t="s">
        <v>6094</v>
      </c>
      <c r="B1451">
        <v>10388.202298664601</v>
      </c>
      <c r="C1451">
        <v>0</v>
      </c>
      <c r="D1451">
        <v>0</v>
      </c>
      <c r="E1451">
        <f>Table4[[#This Row],[kapp_slack_ub]]/Table4[[#This Row],[kapp_old]]</f>
        <v>0</v>
      </c>
      <c r="F1451" t="str">
        <f>"'PRO-"&amp;_xlfn.TEXTAFTER(Table4[[#This Row],[rxn]],"-",-1)&amp;"'"</f>
        <v>'PRO-rt7415_x'</v>
      </c>
      <c r="G1451">
        <f>_xlfn.XLOOKUP(Table4[[#This Row],[enz]],'[1]Sheet2 (2)'!$A:$A,'[1]Sheet2 (2)'!$B:$B,"")</f>
        <v>1</v>
      </c>
    </row>
    <row r="1452" spans="1:7" hidden="1" x14ac:dyDescent="0.2">
      <c r="A1452" t="s">
        <v>6095</v>
      </c>
      <c r="B1452">
        <v>10388.202298664601</v>
      </c>
      <c r="C1452">
        <v>0</v>
      </c>
      <c r="D1452">
        <v>0</v>
      </c>
      <c r="E1452">
        <f>Table4[[#This Row],[kapp_slack_ub]]/Table4[[#This Row],[kapp_old]]</f>
        <v>0</v>
      </c>
      <c r="F1452" t="str">
        <f>"'PRO-"&amp;_xlfn.TEXTAFTER(Table4[[#This Row],[rxn]],"-",-1)&amp;"'"</f>
        <v>'PRO-rt0963'</v>
      </c>
      <c r="G1452">
        <f>_xlfn.XLOOKUP(Table4[[#This Row],[enz]],'[1]Sheet2 (2)'!$A:$A,'[1]Sheet2 (2)'!$B:$B,"")</f>
        <v>1</v>
      </c>
    </row>
    <row r="1453" spans="1:7" hidden="1" x14ac:dyDescent="0.2">
      <c r="A1453" t="s">
        <v>6096</v>
      </c>
      <c r="B1453">
        <v>10388.202298664601</v>
      </c>
      <c r="C1453">
        <v>0</v>
      </c>
      <c r="D1453">
        <v>0</v>
      </c>
      <c r="E1453">
        <f>Table4[[#This Row],[kapp_slack_ub]]/Table4[[#This Row],[kapp_old]]</f>
        <v>0</v>
      </c>
      <c r="F1453" t="str">
        <f>"'PRO-"&amp;_xlfn.TEXTAFTER(Table4[[#This Row],[rxn]],"-",-1)&amp;"'"</f>
        <v>'PRO-rt7415_x'</v>
      </c>
      <c r="G1453">
        <f>_xlfn.XLOOKUP(Table4[[#This Row],[enz]],'[1]Sheet2 (2)'!$A:$A,'[1]Sheet2 (2)'!$B:$B,"")</f>
        <v>1</v>
      </c>
    </row>
    <row r="1454" spans="1:7" hidden="1" x14ac:dyDescent="0.2">
      <c r="A1454" t="s">
        <v>6097</v>
      </c>
      <c r="B1454">
        <v>10388.202298664601</v>
      </c>
      <c r="C1454">
        <v>0</v>
      </c>
      <c r="D1454">
        <v>0</v>
      </c>
      <c r="E1454">
        <f>Table4[[#This Row],[kapp_slack_ub]]/Table4[[#This Row],[kapp_old]]</f>
        <v>0</v>
      </c>
      <c r="F1454" t="str">
        <f>"'PRO-"&amp;_xlfn.TEXTAFTER(Table4[[#This Row],[rxn]],"-",-1)&amp;"'"</f>
        <v>'PRO-rt0963'</v>
      </c>
      <c r="G1454">
        <f>_xlfn.XLOOKUP(Table4[[#This Row],[enz]],'[1]Sheet2 (2)'!$A:$A,'[1]Sheet2 (2)'!$B:$B,"")</f>
        <v>1</v>
      </c>
    </row>
    <row r="1455" spans="1:7" hidden="1" x14ac:dyDescent="0.2">
      <c r="A1455" t="s">
        <v>6098</v>
      </c>
      <c r="B1455">
        <v>10388.202298664601</v>
      </c>
      <c r="C1455">
        <v>0</v>
      </c>
      <c r="D1455">
        <v>0</v>
      </c>
      <c r="E1455">
        <f>Table4[[#This Row],[kapp_slack_ub]]/Table4[[#This Row],[kapp_old]]</f>
        <v>0</v>
      </c>
      <c r="F1455" t="str">
        <f>"'PRO-"&amp;_xlfn.TEXTAFTER(Table4[[#This Row],[rxn]],"-",-1)&amp;"'"</f>
        <v>'PRO-rt7415_x'</v>
      </c>
      <c r="G1455">
        <f>_xlfn.XLOOKUP(Table4[[#This Row],[enz]],'[1]Sheet2 (2)'!$A:$A,'[1]Sheet2 (2)'!$B:$B,"")</f>
        <v>1</v>
      </c>
    </row>
    <row r="1456" spans="1:7" hidden="1" x14ac:dyDescent="0.2">
      <c r="A1456" t="s">
        <v>6099</v>
      </c>
      <c r="B1456">
        <v>10388.202298664601</v>
      </c>
      <c r="C1456">
        <v>0</v>
      </c>
      <c r="D1456">
        <v>0</v>
      </c>
      <c r="E1456">
        <f>Table4[[#This Row],[kapp_slack_ub]]/Table4[[#This Row],[kapp_old]]</f>
        <v>0</v>
      </c>
      <c r="F1456" t="str">
        <f>"'PRO-"&amp;_xlfn.TEXTAFTER(Table4[[#This Row],[rxn]],"-",-1)&amp;"'"</f>
        <v>'PRO-rt0963'</v>
      </c>
      <c r="G1456">
        <f>_xlfn.XLOOKUP(Table4[[#This Row],[enz]],'[1]Sheet2 (2)'!$A:$A,'[1]Sheet2 (2)'!$B:$B,"")</f>
        <v>1</v>
      </c>
    </row>
    <row r="1457" spans="1:7" hidden="1" x14ac:dyDescent="0.2">
      <c r="A1457" t="s">
        <v>6100</v>
      </c>
      <c r="B1457">
        <v>10388.202298664601</v>
      </c>
      <c r="C1457">
        <v>0</v>
      </c>
      <c r="D1457">
        <v>0</v>
      </c>
      <c r="E1457">
        <f>Table4[[#This Row],[kapp_slack_ub]]/Table4[[#This Row],[kapp_old]]</f>
        <v>0</v>
      </c>
      <c r="F1457" t="str">
        <f>"'PRO-"&amp;_xlfn.TEXTAFTER(Table4[[#This Row],[rxn]],"-",-1)&amp;"'"</f>
        <v>'PRO-rt7415_m'</v>
      </c>
      <c r="G1457">
        <f>_xlfn.XLOOKUP(Table4[[#This Row],[enz]],'[1]Sheet2 (2)'!$A:$A,'[1]Sheet2 (2)'!$B:$B,"")</f>
        <v>1</v>
      </c>
    </row>
    <row r="1458" spans="1:7" hidden="1" x14ac:dyDescent="0.2">
      <c r="A1458" t="s">
        <v>6101</v>
      </c>
      <c r="B1458">
        <v>10388.202298664601</v>
      </c>
      <c r="C1458">
        <v>0</v>
      </c>
      <c r="D1458">
        <v>0</v>
      </c>
      <c r="E1458">
        <f>Table4[[#This Row],[kapp_slack_ub]]/Table4[[#This Row],[kapp_old]]</f>
        <v>0</v>
      </c>
      <c r="F1458" t="str">
        <f>"'PRO-"&amp;_xlfn.TEXTAFTER(Table4[[#This Row],[rxn]],"-",-1)&amp;"'"</f>
        <v>'PRO-rt5212_x'</v>
      </c>
      <c r="G1458">
        <f>_xlfn.XLOOKUP(Table4[[#This Row],[enz]],'[1]Sheet2 (2)'!$A:$A,'[1]Sheet2 (2)'!$B:$B,"")</f>
        <v>1</v>
      </c>
    </row>
    <row r="1459" spans="1:7" hidden="1" x14ac:dyDescent="0.2">
      <c r="A1459" t="s">
        <v>6102</v>
      </c>
      <c r="B1459">
        <v>10388.202298664601</v>
      </c>
      <c r="C1459">
        <v>0</v>
      </c>
      <c r="D1459">
        <v>0</v>
      </c>
      <c r="E1459">
        <f>Table4[[#This Row],[kapp_slack_ub]]/Table4[[#This Row],[kapp_old]]</f>
        <v>0</v>
      </c>
      <c r="F1459" t="str">
        <f>"'PRO-"&amp;_xlfn.TEXTAFTER(Table4[[#This Row],[rxn]],"-",-1)&amp;"'"</f>
        <v>'PRO-rt5877_x'</v>
      </c>
      <c r="G1459">
        <f>_xlfn.XLOOKUP(Table4[[#This Row],[enz]],'[1]Sheet2 (2)'!$A:$A,'[1]Sheet2 (2)'!$B:$B,"")</f>
        <v>1</v>
      </c>
    </row>
    <row r="1460" spans="1:7" hidden="1" x14ac:dyDescent="0.2">
      <c r="A1460" t="s">
        <v>6103</v>
      </c>
      <c r="B1460">
        <v>10388.202298664601</v>
      </c>
      <c r="C1460">
        <v>0</v>
      </c>
      <c r="D1460">
        <v>0</v>
      </c>
      <c r="E1460">
        <f>Table4[[#This Row],[kapp_slack_ub]]/Table4[[#This Row],[kapp_old]]</f>
        <v>0</v>
      </c>
      <c r="F1460" t="str">
        <f>"'PRO-"&amp;_xlfn.TEXTAFTER(Table4[[#This Row],[rxn]],"-",-1)&amp;"'"</f>
        <v>'PRO-rt7415_m'</v>
      </c>
      <c r="G1460">
        <f>_xlfn.XLOOKUP(Table4[[#This Row],[enz]],'[1]Sheet2 (2)'!$A:$A,'[1]Sheet2 (2)'!$B:$B,"")</f>
        <v>1</v>
      </c>
    </row>
    <row r="1461" spans="1:7" hidden="1" x14ac:dyDescent="0.2">
      <c r="A1461" t="s">
        <v>6104</v>
      </c>
      <c r="B1461">
        <v>10388.202298664601</v>
      </c>
      <c r="C1461">
        <v>0</v>
      </c>
      <c r="D1461">
        <v>0</v>
      </c>
      <c r="E1461">
        <f>Table4[[#This Row],[kapp_slack_ub]]/Table4[[#This Row],[kapp_old]]</f>
        <v>0</v>
      </c>
      <c r="F1461" t="str">
        <f>"'PRO-"&amp;_xlfn.TEXTAFTER(Table4[[#This Row],[rxn]],"-",-1)&amp;"'"</f>
        <v>'PRO-rt7415_m'</v>
      </c>
      <c r="G1461">
        <f>_xlfn.XLOOKUP(Table4[[#This Row],[enz]],'[1]Sheet2 (2)'!$A:$A,'[1]Sheet2 (2)'!$B:$B,"")</f>
        <v>1</v>
      </c>
    </row>
    <row r="1462" spans="1:7" hidden="1" x14ac:dyDescent="0.2">
      <c r="A1462" t="s">
        <v>6105</v>
      </c>
      <c r="B1462">
        <v>10388.202298664601</v>
      </c>
      <c r="C1462">
        <v>0</v>
      </c>
      <c r="D1462">
        <v>0</v>
      </c>
      <c r="E1462">
        <f>Table4[[#This Row],[kapp_slack_ub]]/Table4[[#This Row],[kapp_old]]</f>
        <v>0</v>
      </c>
      <c r="F1462" t="str">
        <f>"'PRO-"&amp;_xlfn.TEXTAFTER(Table4[[#This Row],[rxn]],"-",-1)&amp;"'"</f>
        <v>'PRO-rt5212_x'</v>
      </c>
      <c r="G1462">
        <f>_xlfn.XLOOKUP(Table4[[#This Row],[enz]],'[1]Sheet2 (2)'!$A:$A,'[1]Sheet2 (2)'!$B:$B,"")</f>
        <v>1</v>
      </c>
    </row>
    <row r="1463" spans="1:7" hidden="1" x14ac:dyDescent="0.2">
      <c r="A1463" t="s">
        <v>6106</v>
      </c>
      <c r="B1463">
        <v>10388.202298664601</v>
      </c>
      <c r="C1463">
        <v>0</v>
      </c>
      <c r="D1463">
        <v>0</v>
      </c>
      <c r="E1463">
        <f>Table4[[#This Row],[kapp_slack_ub]]/Table4[[#This Row],[kapp_old]]</f>
        <v>0</v>
      </c>
      <c r="F1463" t="str">
        <f>"'PRO-"&amp;_xlfn.TEXTAFTER(Table4[[#This Row],[rxn]],"-",-1)&amp;"'"</f>
        <v>'PRO-rt5877_x'</v>
      </c>
      <c r="G1463">
        <f>_xlfn.XLOOKUP(Table4[[#This Row],[enz]],'[1]Sheet2 (2)'!$A:$A,'[1]Sheet2 (2)'!$B:$B,"")</f>
        <v>1</v>
      </c>
    </row>
    <row r="1464" spans="1:7" hidden="1" x14ac:dyDescent="0.2">
      <c r="A1464" t="s">
        <v>6107</v>
      </c>
      <c r="B1464">
        <v>10388.202298664601</v>
      </c>
      <c r="C1464">
        <v>0</v>
      </c>
      <c r="D1464">
        <v>0</v>
      </c>
      <c r="E1464">
        <f>Table4[[#This Row],[kapp_slack_ub]]/Table4[[#This Row],[kapp_old]]</f>
        <v>0</v>
      </c>
      <c r="F1464" t="str">
        <f>"'PRO-"&amp;_xlfn.TEXTAFTER(Table4[[#This Row],[rxn]],"-",-1)&amp;"'"</f>
        <v>'PRO-rt7415_m'</v>
      </c>
      <c r="G1464">
        <f>_xlfn.XLOOKUP(Table4[[#This Row],[enz]],'[1]Sheet2 (2)'!$A:$A,'[1]Sheet2 (2)'!$B:$B,"")</f>
        <v>1</v>
      </c>
    </row>
    <row r="1465" spans="1:7" hidden="1" x14ac:dyDescent="0.2">
      <c r="A1465" t="s">
        <v>6108</v>
      </c>
      <c r="B1465">
        <v>10388.202298664601</v>
      </c>
      <c r="C1465">
        <v>0</v>
      </c>
      <c r="D1465">
        <v>0</v>
      </c>
      <c r="E1465">
        <f>Table4[[#This Row],[kapp_slack_ub]]/Table4[[#This Row],[kapp_old]]</f>
        <v>0</v>
      </c>
      <c r="F1465" t="str">
        <f>"'PRO-"&amp;_xlfn.TEXTAFTER(Table4[[#This Row],[rxn]],"-",-1)&amp;"'"</f>
        <v>'PRO-rt5212_x'</v>
      </c>
      <c r="G1465">
        <f>_xlfn.XLOOKUP(Table4[[#This Row],[enz]],'[1]Sheet2 (2)'!$A:$A,'[1]Sheet2 (2)'!$B:$B,"")</f>
        <v>1</v>
      </c>
    </row>
    <row r="1466" spans="1:7" hidden="1" x14ac:dyDescent="0.2">
      <c r="A1466" t="s">
        <v>6109</v>
      </c>
      <c r="B1466">
        <v>10388.202298664601</v>
      </c>
      <c r="C1466">
        <v>0</v>
      </c>
      <c r="D1466">
        <v>0</v>
      </c>
      <c r="E1466">
        <f>Table4[[#This Row],[kapp_slack_ub]]/Table4[[#This Row],[kapp_old]]</f>
        <v>0</v>
      </c>
      <c r="F1466" t="str">
        <f>"'PRO-"&amp;_xlfn.TEXTAFTER(Table4[[#This Row],[rxn]],"-",-1)&amp;"'"</f>
        <v>'PRO-rt5877_x'</v>
      </c>
      <c r="G1466">
        <f>_xlfn.XLOOKUP(Table4[[#This Row],[enz]],'[1]Sheet2 (2)'!$A:$A,'[1]Sheet2 (2)'!$B:$B,"")</f>
        <v>1</v>
      </c>
    </row>
    <row r="1467" spans="1:7" hidden="1" x14ac:dyDescent="0.2">
      <c r="A1467" t="s">
        <v>6110</v>
      </c>
      <c r="B1467">
        <v>10388.202298664601</v>
      </c>
      <c r="C1467">
        <v>0</v>
      </c>
      <c r="D1467">
        <v>0</v>
      </c>
      <c r="E1467">
        <f>Table4[[#This Row],[kapp_slack_ub]]/Table4[[#This Row],[kapp_old]]</f>
        <v>0</v>
      </c>
      <c r="F1467" t="str">
        <f>"'PRO-"&amp;_xlfn.TEXTAFTER(Table4[[#This Row],[rxn]],"-",-1)&amp;"'"</f>
        <v>'PRO-rt7415_m'</v>
      </c>
      <c r="G1467">
        <f>_xlfn.XLOOKUP(Table4[[#This Row],[enz]],'[1]Sheet2 (2)'!$A:$A,'[1]Sheet2 (2)'!$B:$B,"")</f>
        <v>1</v>
      </c>
    </row>
    <row r="1468" spans="1:7" hidden="1" x14ac:dyDescent="0.2">
      <c r="A1468" t="s">
        <v>6111</v>
      </c>
      <c r="B1468">
        <v>10388.202298664601</v>
      </c>
      <c r="C1468">
        <v>0</v>
      </c>
      <c r="D1468">
        <v>0</v>
      </c>
      <c r="E1468">
        <f>Table4[[#This Row],[kapp_slack_ub]]/Table4[[#This Row],[kapp_old]]</f>
        <v>0</v>
      </c>
      <c r="F1468" t="str">
        <f>"'PRO-"&amp;_xlfn.TEXTAFTER(Table4[[#This Row],[rxn]],"-",-1)&amp;"'"</f>
        <v>'PRO-rt5212_x'</v>
      </c>
      <c r="G1468">
        <f>_xlfn.XLOOKUP(Table4[[#This Row],[enz]],'[1]Sheet2 (2)'!$A:$A,'[1]Sheet2 (2)'!$B:$B,"")</f>
        <v>1</v>
      </c>
    </row>
    <row r="1469" spans="1:7" hidden="1" x14ac:dyDescent="0.2">
      <c r="A1469" t="s">
        <v>6112</v>
      </c>
      <c r="B1469">
        <v>10388.202298664601</v>
      </c>
      <c r="C1469">
        <v>0</v>
      </c>
      <c r="D1469">
        <v>0</v>
      </c>
      <c r="E1469">
        <f>Table4[[#This Row],[kapp_slack_ub]]/Table4[[#This Row],[kapp_old]]</f>
        <v>0</v>
      </c>
      <c r="F1469" t="str">
        <f>"'PRO-"&amp;_xlfn.TEXTAFTER(Table4[[#This Row],[rxn]],"-",-1)&amp;"'"</f>
        <v>'PRO-rt5877_x'</v>
      </c>
      <c r="G1469">
        <f>_xlfn.XLOOKUP(Table4[[#This Row],[enz]],'[1]Sheet2 (2)'!$A:$A,'[1]Sheet2 (2)'!$B:$B,"")</f>
        <v>1</v>
      </c>
    </row>
    <row r="1470" spans="1:7" hidden="1" x14ac:dyDescent="0.2">
      <c r="A1470" t="s">
        <v>6113</v>
      </c>
      <c r="B1470">
        <v>10388.202298664601</v>
      </c>
      <c r="C1470">
        <v>0</v>
      </c>
      <c r="D1470">
        <v>0</v>
      </c>
      <c r="E1470">
        <f>Table4[[#This Row],[kapp_slack_ub]]/Table4[[#This Row],[kapp_old]]</f>
        <v>0</v>
      </c>
      <c r="F1470" t="str">
        <f>"'PRO-"&amp;_xlfn.TEXTAFTER(Table4[[#This Row],[rxn]],"-",-1)&amp;"'"</f>
        <v>'PRO-rt7415_m'</v>
      </c>
      <c r="G1470">
        <f>_xlfn.XLOOKUP(Table4[[#This Row],[enz]],'[1]Sheet2 (2)'!$A:$A,'[1]Sheet2 (2)'!$B:$B,"")</f>
        <v>1</v>
      </c>
    </row>
    <row r="1471" spans="1:7" hidden="1" x14ac:dyDescent="0.2">
      <c r="A1471" t="s">
        <v>6114</v>
      </c>
      <c r="B1471">
        <v>10388.202298664601</v>
      </c>
      <c r="C1471">
        <v>0</v>
      </c>
      <c r="D1471">
        <v>0</v>
      </c>
      <c r="E1471">
        <f>Table4[[#This Row],[kapp_slack_ub]]/Table4[[#This Row],[kapp_old]]</f>
        <v>0</v>
      </c>
      <c r="F1471" t="str">
        <f>"'PRO-"&amp;_xlfn.TEXTAFTER(Table4[[#This Row],[rxn]],"-",-1)&amp;"'"</f>
        <v>'PRO-rt5212_x'</v>
      </c>
      <c r="G1471">
        <f>_xlfn.XLOOKUP(Table4[[#This Row],[enz]],'[1]Sheet2 (2)'!$A:$A,'[1]Sheet2 (2)'!$B:$B,"")</f>
        <v>1</v>
      </c>
    </row>
    <row r="1472" spans="1:7" hidden="1" x14ac:dyDescent="0.2">
      <c r="A1472" t="s">
        <v>6115</v>
      </c>
      <c r="B1472">
        <v>10388.202298664601</v>
      </c>
      <c r="C1472">
        <v>0</v>
      </c>
      <c r="D1472">
        <v>0</v>
      </c>
      <c r="E1472">
        <f>Table4[[#This Row],[kapp_slack_ub]]/Table4[[#This Row],[kapp_old]]</f>
        <v>0</v>
      </c>
      <c r="F1472" t="str">
        <f>"'PRO-"&amp;_xlfn.TEXTAFTER(Table4[[#This Row],[rxn]],"-",-1)&amp;"'"</f>
        <v>'PRO-rt5877_x'</v>
      </c>
      <c r="G1472">
        <f>_xlfn.XLOOKUP(Table4[[#This Row],[enz]],'[1]Sheet2 (2)'!$A:$A,'[1]Sheet2 (2)'!$B:$B,"")</f>
        <v>1</v>
      </c>
    </row>
    <row r="1473" spans="1:7" hidden="1" x14ac:dyDescent="0.2">
      <c r="A1473" t="s">
        <v>6116</v>
      </c>
      <c r="B1473">
        <v>10388.202298664601</v>
      </c>
      <c r="C1473">
        <v>0</v>
      </c>
      <c r="D1473">
        <v>0</v>
      </c>
      <c r="E1473">
        <f>Table4[[#This Row],[kapp_slack_ub]]/Table4[[#This Row],[kapp_old]]</f>
        <v>0</v>
      </c>
      <c r="F1473" t="str">
        <f>"'PRO-"&amp;_xlfn.TEXTAFTER(Table4[[#This Row],[rxn]],"-",-1)&amp;"'"</f>
        <v>'PRO-SPONT'</v>
      </c>
      <c r="G1473" t="str">
        <f>_xlfn.XLOOKUP(Table4[[#This Row],[enz]],'[1]Sheet2 (2)'!$A:$A,'[1]Sheet2 (2)'!$B:$B,"")</f>
        <v/>
      </c>
    </row>
    <row r="1474" spans="1:7" hidden="1" x14ac:dyDescent="0.2">
      <c r="A1474" t="s">
        <v>6117</v>
      </c>
      <c r="B1474">
        <v>10388.202298664601</v>
      </c>
      <c r="C1474">
        <v>0</v>
      </c>
      <c r="D1474">
        <v>0</v>
      </c>
      <c r="E1474">
        <f>Table4[[#This Row],[kapp_slack_ub]]/Table4[[#This Row],[kapp_old]]</f>
        <v>0</v>
      </c>
      <c r="F1474" t="str">
        <f>"'PRO-"&amp;_xlfn.TEXTAFTER(Table4[[#This Row],[rxn]],"-",-1)&amp;"'"</f>
        <v>'PRO-rt5212_c'</v>
      </c>
      <c r="G1474">
        <f>_xlfn.XLOOKUP(Table4[[#This Row],[enz]],'[1]Sheet2 (2)'!$A:$A,'[1]Sheet2 (2)'!$B:$B,"")</f>
        <v>1</v>
      </c>
    </row>
    <row r="1475" spans="1:7" hidden="1" x14ac:dyDescent="0.2">
      <c r="A1475" t="s">
        <v>6118</v>
      </c>
      <c r="B1475">
        <v>10388.202298664601</v>
      </c>
      <c r="C1475">
        <v>0</v>
      </c>
      <c r="D1475">
        <v>0</v>
      </c>
      <c r="E1475">
        <f>Table4[[#This Row],[kapp_slack_ub]]/Table4[[#This Row],[kapp_old]]</f>
        <v>0</v>
      </c>
      <c r="F1475" t="str">
        <f>"'PRO-"&amp;_xlfn.TEXTAFTER(Table4[[#This Row],[rxn]],"-",-1)&amp;"'"</f>
        <v>'PRO-rt0947'</v>
      </c>
      <c r="G1475">
        <f>_xlfn.XLOOKUP(Table4[[#This Row],[enz]],'[1]Sheet2 (2)'!$A:$A,'[1]Sheet2 (2)'!$B:$B,"")</f>
        <v>1</v>
      </c>
    </row>
    <row r="1476" spans="1:7" hidden="1" x14ac:dyDescent="0.2">
      <c r="A1476" t="s">
        <v>6119</v>
      </c>
      <c r="B1476">
        <v>10388.202298664601</v>
      </c>
      <c r="C1476">
        <v>0</v>
      </c>
      <c r="D1476">
        <v>0</v>
      </c>
      <c r="E1476">
        <f>Table4[[#This Row],[kapp_slack_ub]]/Table4[[#This Row],[kapp_old]]</f>
        <v>0</v>
      </c>
      <c r="F1476" t="str">
        <f>"'PRO-"&amp;_xlfn.TEXTAFTER(Table4[[#This Row],[rxn]],"-",-1)&amp;"'"</f>
        <v>'PRO-rt5877_m'</v>
      </c>
      <c r="G1476">
        <f>_xlfn.XLOOKUP(Table4[[#This Row],[enz]],'[1]Sheet2 (2)'!$A:$A,'[1]Sheet2 (2)'!$B:$B,"")</f>
        <v>1</v>
      </c>
    </row>
    <row r="1477" spans="1:7" hidden="1" x14ac:dyDescent="0.2">
      <c r="A1477" t="s">
        <v>6120</v>
      </c>
      <c r="B1477">
        <v>10388.202298664601</v>
      </c>
      <c r="C1477">
        <v>0</v>
      </c>
      <c r="D1477">
        <v>0</v>
      </c>
      <c r="E1477">
        <f>Table4[[#This Row],[kapp_slack_ub]]/Table4[[#This Row],[kapp_old]]</f>
        <v>0</v>
      </c>
      <c r="F1477" t="str">
        <f>"'PRO-"&amp;_xlfn.TEXTAFTER(Table4[[#This Row],[rxn]],"-",-1)&amp;"'"</f>
        <v>'PRO-rt5877_x'</v>
      </c>
      <c r="G1477">
        <f>_xlfn.XLOOKUP(Table4[[#This Row],[enz]],'[1]Sheet2 (2)'!$A:$A,'[1]Sheet2 (2)'!$B:$B,"")</f>
        <v>1</v>
      </c>
    </row>
    <row r="1478" spans="1:7" hidden="1" x14ac:dyDescent="0.2">
      <c r="A1478" t="s">
        <v>6121</v>
      </c>
      <c r="B1478">
        <v>10388.202298664601</v>
      </c>
      <c r="C1478">
        <v>0</v>
      </c>
      <c r="D1478">
        <v>0</v>
      </c>
      <c r="E1478">
        <f>Table4[[#This Row],[kapp_slack_ub]]/Table4[[#This Row],[kapp_old]]</f>
        <v>0</v>
      </c>
      <c r="F1478" t="str">
        <f>"'PRO-"&amp;_xlfn.TEXTAFTER(Table4[[#This Row],[rxn]],"-",-1)&amp;"'"</f>
        <v>'PRO-rt0963'</v>
      </c>
      <c r="G1478">
        <f>_xlfn.XLOOKUP(Table4[[#This Row],[enz]],'[1]Sheet2 (2)'!$A:$A,'[1]Sheet2 (2)'!$B:$B,"")</f>
        <v>1</v>
      </c>
    </row>
    <row r="1479" spans="1:7" hidden="1" x14ac:dyDescent="0.2">
      <c r="A1479" t="s">
        <v>6122</v>
      </c>
      <c r="B1479">
        <v>10388.202298664601</v>
      </c>
      <c r="C1479">
        <v>0</v>
      </c>
      <c r="D1479">
        <v>0</v>
      </c>
      <c r="E1479">
        <f>Table4[[#This Row],[kapp_slack_ub]]/Table4[[#This Row],[kapp_old]]</f>
        <v>0</v>
      </c>
      <c r="F1479" t="str">
        <f>"'PRO-"&amp;_xlfn.TEXTAFTER(Table4[[#This Row],[rxn]],"-",-1)&amp;"'"</f>
        <v>'PRO-SPONT'</v>
      </c>
      <c r="G1479" t="str">
        <f>_xlfn.XLOOKUP(Table4[[#This Row],[enz]],'[1]Sheet2 (2)'!$A:$A,'[1]Sheet2 (2)'!$B:$B,"")</f>
        <v/>
      </c>
    </row>
    <row r="1480" spans="1:7" hidden="1" x14ac:dyDescent="0.2">
      <c r="A1480" t="s">
        <v>6123</v>
      </c>
      <c r="B1480">
        <v>10388.202298664601</v>
      </c>
      <c r="C1480">
        <v>0</v>
      </c>
      <c r="D1480">
        <v>0</v>
      </c>
      <c r="E1480">
        <f>Table4[[#This Row],[kapp_slack_ub]]/Table4[[#This Row],[kapp_old]]</f>
        <v>0</v>
      </c>
      <c r="F1480" t="str">
        <f>"'PRO-"&amp;_xlfn.TEXTAFTER(Table4[[#This Row],[rxn]],"-",-1)&amp;"'"</f>
        <v>'PRO-CIT13'</v>
      </c>
      <c r="G1480" t="str">
        <f>_xlfn.XLOOKUP(Table4[[#This Row],[enz]],'[1]Sheet2 (2)'!$A:$A,'[1]Sheet2 (2)'!$B:$B,"")</f>
        <v/>
      </c>
    </row>
    <row r="1481" spans="1:7" hidden="1" x14ac:dyDescent="0.2">
      <c r="A1481" t="s">
        <v>6124</v>
      </c>
      <c r="B1481">
        <v>10388.202298664601</v>
      </c>
      <c r="C1481">
        <v>0</v>
      </c>
      <c r="D1481">
        <v>0</v>
      </c>
      <c r="E1481">
        <f>Table4[[#This Row],[kapp_slack_ub]]/Table4[[#This Row],[kapp_old]]</f>
        <v>0</v>
      </c>
      <c r="F1481" t="str">
        <f>"'PRO-"&amp;_xlfn.TEXTAFTER(Table4[[#This Row],[rxn]],"-",-1)&amp;"'"</f>
        <v>'PRO-rt2960'</v>
      </c>
      <c r="G1481">
        <f>_xlfn.XLOOKUP(Table4[[#This Row],[enz]],'[1]Sheet2 (2)'!$A:$A,'[1]Sheet2 (2)'!$B:$B,"")</f>
        <v>2</v>
      </c>
    </row>
    <row r="1482" spans="1:7" hidden="1" x14ac:dyDescent="0.2">
      <c r="A1482" t="s">
        <v>2953</v>
      </c>
      <c r="B1482">
        <v>48939.153405670702</v>
      </c>
      <c r="C1482">
        <v>0</v>
      </c>
      <c r="D1482">
        <v>0</v>
      </c>
      <c r="E1482">
        <f>Table4[[#This Row],[kapp_slack_ub]]/Table4[[#This Row],[kapp_old]]</f>
        <v>0</v>
      </c>
      <c r="F1482" t="str">
        <f>"'PRO-"&amp;_xlfn.TEXTAFTER(Table4[[#This Row],[rxn]],"-",-1)&amp;"'"</f>
        <v>'PRO-rt2963'</v>
      </c>
      <c r="G1482">
        <f>_xlfn.XLOOKUP(Table4[[#This Row],[enz]],'[1]Sheet2 (2)'!$A:$A,'[1]Sheet2 (2)'!$B:$B,"")</f>
        <v>2</v>
      </c>
    </row>
    <row r="1483" spans="1:7" hidden="1" x14ac:dyDescent="0.2">
      <c r="A1483" t="s">
        <v>6125</v>
      </c>
      <c r="B1483">
        <v>10388.202298664601</v>
      </c>
      <c r="C1483">
        <v>0</v>
      </c>
      <c r="D1483">
        <v>0</v>
      </c>
      <c r="E1483">
        <f>Table4[[#This Row],[kapp_slack_ub]]/Table4[[#This Row],[kapp_old]]</f>
        <v>0</v>
      </c>
      <c r="F1483" t="str">
        <f>"'PRO-"&amp;_xlfn.TEXTAFTER(Table4[[#This Row],[rxn]],"-",-1)&amp;"'"</f>
        <v>'PRO-rt0180'</v>
      </c>
      <c r="G1483">
        <f>_xlfn.XLOOKUP(Table4[[#This Row],[enz]],'[1]Sheet2 (2)'!$A:$A,'[1]Sheet2 (2)'!$B:$B,"")</f>
        <v>1</v>
      </c>
    </row>
    <row r="1484" spans="1:7" hidden="1" x14ac:dyDescent="0.2">
      <c r="A1484" t="s">
        <v>6126</v>
      </c>
      <c r="B1484">
        <v>10388.202298664601</v>
      </c>
      <c r="C1484">
        <v>0</v>
      </c>
      <c r="D1484">
        <v>0</v>
      </c>
      <c r="E1484">
        <f>Table4[[#This Row],[kapp_slack_ub]]/Table4[[#This Row],[kapp_old]]</f>
        <v>0</v>
      </c>
      <c r="F1484" t="str">
        <f>"'PRO-"&amp;_xlfn.TEXTAFTER(Table4[[#This Row],[rxn]],"-",-1)&amp;"'"</f>
        <v>'PRO-rt6191'</v>
      </c>
      <c r="G1484">
        <f>_xlfn.XLOOKUP(Table4[[#This Row],[enz]],'[1]Sheet2 (2)'!$A:$A,'[1]Sheet2 (2)'!$B:$B,"")</f>
        <v>1</v>
      </c>
    </row>
    <row r="1485" spans="1:7" hidden="1" x14ac:dyDescent="0.2">
      <c r="A1485" t="s">
        <v>6127</v>
      </c>
      <c r="B1485">
        <v>10388.202298664601</v>
      </c>
      <c r="C1485">
        <v>0</v>
      </c>
      <c r="D1485">
        <v>0</v>
      </c>
      <c r="E1485">
        <f>Table4[[#This Row],[kapp_slack_ub]]/Table4[[#This Row],[kapp_old]]</f>
        <v>0</v>
      </c>
      <c r="F1485" t="str">
        <f>"'PRO-"&amp;_xlfn.TEXTAFTER(Table4[[#This Row],[rxn]],"-",-1)&amp;"'"</f>
        <v>'PRO-rt6644'</v>
      </c>
      <c r="G1485">
        <f>_xlfn.XLOOKUP(Table4[[#This Row],[enz]],'[1]Sheet2 (2)'!$A:$A,'[1]Sheet2 (2)'!$B:$B,"")</f>
        <v>1</v>
      </c>
    </row>
    <row r="1486" spans="1:7" hidden="1" x14ac:dyDescent="0.2">
      <c r="A1486" t="s">
        <v>6128</v>
      </c>
      <c r="B1486">
        <v>10388.202298664601</v>
      </c>
      <c r="C1486">
        <v>0</v>
      </c>
      <c r="D1486">
        <v>0</v>
      </c>
      <c r="E1486">
        <f>Table4[[#This Row],[kapp_slack_ub]]/Table4[[#This Row],[kapp_old]]</f>
        <v>0</v>
      </c>
      <c r="F1486" t="str">
        <f>"'PRO-"&amp;_xlfn.TEXTAFTER(Table4[[#This Row],[rxn]],"-",-1)&amp;"'"</f>
        <v>'PRO-rt6644'</v>
      </c>
      <c r="G1486">
        <f>_xlfn.XLOOKUP(Table4[[#This Row],[enz]],'[1]Sheet2 (2)'!$A:$A,'[1]Sheet2 (2)'!$B:$B,"")</f>
        <v>1</v>
      </c>
    </row>
    <row r="1487" spans="1:7" hidden="1" x14ac:dyDescent="0.2">
      <c r="A1487" t="s">
        <v>6129</v>
      </c>
      <c r="B1487">
        <v>10388.202298664601</v>
      </c>
      <c r="C1487">
        <v>0</v>
      </c>
      <c r="D1487">
        <v>0</v>
      </c>
      <c r="E1487">
        <f>Table4[[#This Row],[kapp_slack_ub]]/Table4[[#This Row],[kapp_old]]</f>
        <v>0</v>
      </c>
      <c r="F1487" t="str">
        <f>"'PRO-"&amp;_xlfn.TEXTAFTER(Table4[[#This Row],[rxn]],"-",-1)&amp;"'"</f>
        <v>'PRO-rt6190'</v>
      </c>
      <c r="G1487">
        <f>_xlfn.XLOOKUP(Table4[[#This Row],[enz]],'[1]Sheet2 (2)'!$A:$A,'[1]Sheet2 (2)'!$B:$B,"")</f>
        <v>1</v>
      </c>
    </row>
    <row r="1488" spans="1:7" hidden="1" x14ac:dyDescent="0.2">
      <c r="A1488" t="s">
        <v>6130</v>
      </c>
      <c r="B1488">
        <v>10388.202298664601</v>
      </c>
      <c r="C1488">
        <v>0</v>
      </c>
      <c r="D1488">
        <v>0</v>
      </c>
      <c r="E1488">
        <f>Table4[[#This Row],[kapp_slack_ub]]/Table4[[#This Row],[kapp_old]]</f>
        <v>0</v>
      </c>
      <c r="F1488" t="str">
        <f>"'PRO-"&amp;_xlfn.TEXTAFTER(Table4[[#This Row],[rxn]],"-",-1)&amp;"'"</f>
        <v>'PRO-rt4019'</v>
      </c>
      <c r="G1488">
        <f>_xlfn.XLOOKUP(Table4[[#This Row],[enz]],'[1]Sheet2 (2)'!$A:$A,'[1]Sheet2 (2)'!$B:$B,"")</f>
        <v>1</v>
      </c>
    </row>
    <row r="1489" spans="1:7" hidden="1" x14ac:dyDescent="0.2">
      <c r="A1489" t="s">
        <v>2954</v>
      </c>
      <c r="B1489">
        <v>5973.4274548651201</v>
      </c>
      <c r="C1489">
        <v>0</v>
      </c>
      <c r="D1489">
        <v>0</v>
      </c>
      <c r="E1489">
        <f>Table4[[#This Row],[kapp_slack_ub]]/Table4[[#This Row],[kapp_old]]</f>
        <v>0</v>
      </c>
      <c r="F1489" t="str">
        <f>"'PRO-"&amp;_xlfn.TEXTAFTER(Table4[[#This Row],[rxn]],"-",-1)&amp;"'"</f>
        <v>'PRO-rt8107'</v>
      </c>
      <c r="G1489">
        <f>_xlfn.XLOOKUP(Table4[[#This Row],[enz]],'[1]Sheet2 (2)'!$A:$A,'[1]Sheet2 (2)'!$B:$B,"")</f>
        <v>1</v>
      </c>
    </row>
    <row r="1490" spans="1:7" hidden="1" x14ac:dyDescent="0.2">
      <c r="A1490" t="s">
        <v>6131</v>
      </c>
      <c r="B1490">
        <v>10388.202298664601</v>
      </c>
      <c r="C1490">
        <v>0</v>
      </c>
      <c r="D1490">
        <v>0</v>
      </c>
      <c r="E1490">
        <f>Table4[[#This Row],[kapp_slack_ub]]/Table4[[#This Row],[kapp_old]]</f>
        <v>0</v>
      </c>
      <c r="F1490" t="str">
        <f>"'PRO-"&amp;_xlfn.TEXTAFTER(Table4[[#This Row],[rxn]],"-",-1)&amp;"'"</f>
        <v>'PRO-rt8107'</v>
      </c>
      <c r="G1490">
        <f>_xlfn.XLOOKUP(Table4[[#This Row],[enz]],'[1]Sheet2 (2)'!$A:$A,'[1]Sheet2 (2)'!$B:$B,"")</f>
        <v>1</v>
      </c>
    </row>
    <row r="1491" spans="1:7" hidden="1" x14ac:dyDescent="0.2">
      <c r="A1491" t="s">
        <v>2955</v>
      </c>
      <c r="B1491">
        <v>10388.202298664601</v>
      </c>
      <c r="C1491">
        <v>0</v>
      </c>
      <c r="D1491">
        <v>0</v>
      </c>
      <c r="E1491">
        <f>Table4[[#This Row],[kapp_slack_ub]]/Table4[[#This Row],[kapp_old]]</f>
        <v>0</v>
      </c>
      <c r="F1491" t="str">
        <f>"'PRO-"&amp;_xlfn.TEXTAFTER(Table4[[#This Row],[rxn]],"-",-1)&amp;"'"</f>
        <v>'PRO-SPONT'</v>
      </c>
      <c r="G1491" t="str">
        <f>_xlfn.XLOOKUP(Table4[[#This Row],[enz]],'[1]Sheet2 (2)'!$A:$A,'[1]Sheet2 (2)'!$B:$B,"")</f>
        <v/>
      </c>
    </row>
    <row r="1492" spans="1:7" hidden="1" x14ac:dyDescent="0.2">
      <c r="A1492" t="s">
        <v>6132</v>
      </c>
      <c r="B1492">
        <v>10388.202298664601</v>
      </c>
      <c r="C1492">
        <v>0</v>
      </c>
      <c r="D1492">
        <v>0</v>
      </c>
      <c r="E1492">
        <f>Table4[[#This Row],[kapp_slack_ub]]/Table4[[#This Row],[kapp_old]]</f>
        <v>0</v>
      </c>
      <c r="F1492" t="str">
        <f>"'PRO-"&amp;_xlfn.TEXTAFTER(Table4[[#This Row],[rxn]],"-",-1)&amp;"'"</f>
        <v>'PRO-SPONT'</v>
      </c>
      <c r="G1492" t="str">
        <f>_xlfn.XLOOKUP(Table4[[#This Row],[enz]],'[1]Sheet2 (2)'!$A:$A,'[1]Sheet2 (2)'!$B:$B,"")</f>
        <v/>
      </c>
    </row>
    <row r="1493" spans="1:7" hidden="1" x14ac:dyDescent="0.2">
      <c r="A1493" t="s">
        <v>6133</v>
      </c>
      <c r="B1493">
        <v>10388.202298664601</v>
      </c>
      <c r="C1493">
        <v>0</v>
      </c>
      <c r="D1493">
        <v>0</v>
      </c>
      <c r="E1493">
        <f>Table4[[#This Row],[kapp_slack_ub]]/Table4[[#This Row],[kapp_old]]</f>
        <v>0</v>
      </c>
      <c r="F1493" t="str">
        <f>"'PRO-"&amp;_xlfn.TEXTAFTER(Table4[[#This Row],[rxn]],"-",-1)&amp;"'"</f>
        <v>'PRO-UNKNOWN'</v>
      </c>
      <c r="G1493" t="str">
        <f>_xlfn.XLOOKUP(Table4[[#This Row],[enz]],'[1]Sheet2 (2)'!$A:$A,'[1]Sheet2 (2)'!$B:$B,"")</f>
        <v/>
      </c>
    </row>
    <row r="1494" spans="1:7" hidden="1" x14ac:dyDescent="0.2">
      <c r="A1494" t="s">
        <v>6134</v>
      </c>
      <c r="B1494">
        <v>10388.202298664601</v>
      </c>
      <c r="C1494">
        <v>0</v>
      </c>
      <c r="D1494">
        <v>0</v>
      </c>
      <c r="E1494">
        <f>Table4[[#This Row],[kapp_slack_ub]]/Table4[[#This Row],[kapp_old]]</f>
        <v>0</v>
      </c>
      <c r="F1494" t="str">
        <f>"'PRO-"&amp;_xlfn.TEXTAFTER(Table4[[#This Row],[rxn]],"-",-1)&amp;"'"</f>
        <v>'PRO-UNKNOWN'</v>
      </c>
      <c r="G1494" t="str">
        <f>_xlfn.XLOOKUP(Table4[[#This Row],[enz]],'[1]Sheet2 (2)'!$A:$A,'[1]Sheet2 (2)'!$B:$B,"")</f>
        <v/>
      </c>
    </row>
    <row r="1495" spans="1:7" hidden="1" x14ac:dyDescent="0.2">
      <c r="A1495" t="s">
        <v>6135</v>
      </c>
      <c r="B1495">
        <v>10388.202298664601</v>
      </c>
      <c r="C1495">
        <v>0</v>
      </c>
      <c r="D1495">
        <v>0</v>
      </c>
      <c r="E1495">
        <f>Table4[[#This Row],[kapp_slack_ub]]/Table4[[#This Row],[kapp_old]]</f>
        <v>0</v>
      </c>
      <c r="F1495" t="str">
        <f>"'PRO-"&amp;_xlfn.TEXTAFTER(Table4[[#This Row],[rxn]],"-",-1)&amp;"'"</f>
        <v>'PRO-rt4019'</v>
      </c>
      <c r="G1495">
        <f>_xlfn.XLOOKUP(Table4[[#This Row],[enz]],'[1]Sheet2 (2)'!$A:$A,'[1]Sheet2 (2)'!$B:$B,"")</f>
        <v>1</v>
      </c>
    </row>
    <row r="1496" spans="1:7" hidden="1" x14ac:dyDescent="0.2">
      <c r="A1496" t="s">
        <v>2956</v>
      </c>
      <c r="B1496">
        <v>10388.202298664601</v>
      </c>
      <c r="C1496">
        <v>0</v>
      </c>
      <c r="D1496">
        <v>0</v>
      </c>
      <c r="E1496">
        <f>Table4[[#This Row],[kapp_slack_ub]]/Table4[[#This Row],[kapp_old]]</f>
        <v>0</v>
      </c>
      <c r="F1496" t="str">
        <f>"'PRO-"&amp;_xlfn.TEXTAFTER(Table4[[#This Row],[rxn]],"-",-1)&amp;"'"</f>
        <v>'PRO-UNKNOWN'</v>
      </c>
      <c r="G1496" t="str">
        <f>_xlfn.XLOOKUP(Table4[[#This Row],[enz]],'[1]Sheet2 (2)'!$A:$A,'[1]Sheet2 (2)'!$B:$B,"")</f>
        <v/>
      </c>
    </row>
    <row r="1497" spans="1:7" hidden="1" x14ac:dyDescent="0.2">
      <c r="A1497" t="s">
        <v>6136</v>
      </c>
      <c r="B1497">
        <v>10388.202298664601</v>
      </c>
      <c r="C1497">
        <v>0</v>
      </c>
      <c r="D1497">
        <v>0</v>
      </c>
      <c r="E1497">
        <f>Table4[[#This Row],[kapp_slack_ub]]/Table4[[#This Row],[kapp_old]]</f>
        <v>0</v>
      </c>
      <c r="F1497" t="str">
        <f>"'PRO-"&amp;_xlfn.TEXTAFTER(Table4[[#This Row],[rxn]],"-",-1)&amp;"'"</f>
        <v>'PRO-rt6589'</v>
      </c>
      <c r="G1497">
        <f>_xlfn.XLOOKUP(Table4[[#This Row],[enz]],'[1]Sheet2 (2)'!$A:$A,'[1]Sheet2 (2)'!$B:$B,"")</f>
        <v>1</v>
      </c>
    </row>
    <row r="1498" spans="1:7" hidden="1" x14ac:dyDescent="0.2">
      <c r="A1498" t="s">
        <v>2957</v>
      </c>
      <c r="B1498">
        <v>10388.202298664601</v>
      </c>
      <c r="C1498">
        <v>0</v>
      </c>
      <c r="D1498">
        <v>0</v>
      </c>
      <c r="E1498">
        <f>Table4[[#This Row],[kapp_slack_ub]]/Table4[[#This Row],[kapp_old]]</f>
        <v>0</v>
      </c>
      <c r="F1498" t="str">
        <f>"'PRO-"&amp;_xlfn.TEXTAFTER(Table4[[#This Row],[rxn]],"-",-1)&amp;"'"</f>
        <v>'PRO-rt3663'</v>
      </c>
      <c r="G1498">
        <f>_xlfn.XLOOKUP(Table4[[#This Row],[enz]],'[1]Sheet2 (2)'!$A:$A,'[1]Sheet2 (2)'!$B:$B,"")</f>
        <v>1</v>
      </c>
    </row>
    <row r="1499" spans="1:7" hidden="1" x14ac:dyDescent="0.2">
      <c r="A1499" t="s">
        <v>2958</v>
      </c>
      <c r="B1499">
        <v>24394.436490163102</v>
      </c>
      <c r="C1499">
        <v>0</v>
      </c>
      <c r="D1499">
        <v>0</v>
      </c>
      <c r="E1499">
        <f>Table4[[#This Row],[kapp_slack_ub]]/Table4[[#This Row],[kapp_old]]</f>
        <v>0</v>
      </c>
      <c r="F1499" t="str">
        <f>"'PRO-"&amp;_xlfn.TEXTAFTER(Table4[[#This Row],[rxn]],"-",-1)&amp;"'"</f>
        <v>'PRO-rt1131'</v>
      </c>
      <c r="G1499">
        <f>_xlfn.XLOOKUP(Table4[[#This Row],[enz]],'[1]Sheet2 (2)'!$A:$A,'[1]Sheet2 (2)'!$B:$B,"")</f>
        <v>1</v>
      </c>
    </row>
    <row r="1500" spans="1:7" hidden="1" x14ac:dyDescent="0.2">
      <c r="A1500" t="s">
        <v>6137</v>
      </c>
      <c r="B1500">
        <v>10388.202298664601</v>
      </c>
      <c r="C1500">
        <v>0</v>
      </c>
      <c r="D1500">
        <v>0</v>
      </c>
      <c r="E1500">
        <f>Table4[[#This Row],[kapp_slack_ub]]/Table4[[#This Row],[kapp_old]]</f>
        <v>0</v>
      </c>
      <c r="F1500" t="str">
        <f>"'PRO-"&amp;_xlfn.TEXTAFTER(Table4[[#This Row],[rxn]],"-",-1)&amp;"'"</f>
        <v>'PRO-rt5861'</v>
      </c>
      <c r="G1500">
        <f>_xlfn.XLOOKUP(Table4[[#This Row],[enz]],'[1]Sheet2 (2)'!$A:$A,'[1]Sheet2 (2)'!$B:$B,"")</f>
        <v>1</v>
      </c>
    </row>
    <row r="1501" spans="1:7" hidden="1" x14ac:dyDescent="0.2">
      <c r="A1501" t="s">
        <v>6138</v>
      </c>
      <c r="B1501">
        <v>10388.202298664601</v>
      </c>
      <c r="C1501">
        <v>0</v>
      </c>
      <c r="D1501">
        <v>0</v>
      </c>
      <c r="E1501">
        <f>Table4[[#This Row],[kapp_slack_ub]]/Table4[[#This Row],[kapp_old]]</f>
        <v>0</v>
      </c>
      <c r="F1501" t="str">
        <f>"'PRO-"&amp;_xlfn.TEXTAFTER(Table4[[#This Row],[rxn]],"-",-1)&amp;"'"</f>
        <v>'PRO-rt5861'</v>
      </c>
      <c r="G1501">
        <f>_xlfn.XLOOKUP(Table4[[#This Row],[enz]],'[1]Sheet2 (2)'!$A:$A,'[1]Sheet2 (2)'!$B:$B,"")</f>
        <v>1</v>
      </c>
    </row>
    <row r="1502" spans="1:7" hidden="1" x14ac:dyDescent="0.2">
      <c r="A1502" t="s">
        <v>2959</v>
      </c>
      <c r="B1502">
        <v>4713.6561077117103</v>
      </c>
      <c r="C1502">
        <v>0</v>
      </c>
      <c r="D1502">
        <v>0</v>
      </c>
      <c r="E1502">
        <f>Table4[[#This Row],[kapp_slack_ub]]/Table4[[#This Row],[kapp_old]]</f>
        <v>0</v>
      </c>
      <c r="F1502" t="str">
        <f>"'PRO-"&amp;_xlfn.TEXTAFTER(Table4[[#This Row],[rxn]],"-",-1)&amp;"'"</f>
        <v>'PRO-rt1487'</v>
      </c>
      <c r="G1502">
        <f>_xlfn.XLOOKUP(Table4[[#This Row],[enz]],'[1]Sheet2 (2)'!$A:$A,'[1]Sheet2 (2)'!$B:$B,"")</f>
        <v>1</v>
      </c>
    </row>
    <row r="1503" spans="1:7" hidden="1" x14ac:dyDescent="0.2">
      <c r="A1503" t="s">
        <v>6139</v>
      </c>
      <c r="B1503">
        <v>1958.7932282469501</v>
      </c>
      <c r="C1503">
        <v>0</v>
      </c>
      <c r="D1503">
        <v>0</v>
      </c>
      <c r="E1503">
        <f>Table4[[#This Row],[kapp_slack_ub]]/Table4[[#This Row],[kapp_old]]</f>
        <v>0</v>
      </c>
      <c r="F1503" t="str">
        <f>"'PRO-"&amp;_xlfn.TEXTAFTER(Table4[[#This Row],[rxn]],"-",-1)&amp;"'"</f>
        <v>'PRO-rt7344'</v>
      </c>
      <c r="G1503">
        <f>_xlfn.XLOOKUP(Table4[[#This Row],[enz]],'[1]Sheet2 (2)'!$A:$A,'[1]Sheet2 (2)'!$B:$B,"")</f>
        <v>1</v>
      </c>
    </row>
    <row r="1504" spans="1:7" hidden="1" x14ac:dyDescent="0.2">
      <c r="A1504" t="s">
        <v>6140</v>
      </c>
      <c r="B1504">
        <v>10388.202298664601</v>
      </c>
      <c r="C1504">
        <v>0</v>
      </c>
      <c r="D1504">
        <v>0</v>
      </c>
      <c r="E1504">
        <f>Table4[[#This Row],[kapp_slack_ub]]/Table4[[#This Row],[kapp_old]]</f>
        <v>0</v>
      </c>
      <c r="F1504" t="str">
        <f>"'PRO-"&amp;_xlfn.TEXTAFTER(Table4[[#This Row],[rxn]],"-",-1)&amp;"'"</f>
        <v>'PRO-rt7919'</v>
      </c>
      <c r="G1504">
        <f>_xlfn.XLOOKUP(Table4[[#This Row],[enz]],'[1]Sheet2 (2)'!$A:$A,'[1]Sheet2 (2)'!$B:$B,"")</f>
        <v>1</v>
      </c>
    </row>
    <row r="1505" spans="1:7" hidden="1" x14ac:dyDescent="0.2">
      <c r="A1505" t="s">
        <v>6141</v>
      </c>
      <c r="B1505">
        <v>10388.202298664601</v>
      </c>
      <c r="C1505">
        <v>0</v>
      </c>
      <c r="D1505">
        <v>0</v>
      </c>
      <c r="E1505">
        <f>Table4[[#This Row],[kapp_slack_ub]]/Table4[[#This Row],[kapp_old]]</f>
        <v>0</v>
      </c>
      <c r="F1505" t="str">
        <f>"'PRO-"&amp;_xlfn.TEXTAFTER(Table4[[#This Row],[rxn]],"-",-1)&amp;"'"</f>
        <v>'PRO-rt0265'</v>
      </c>
      <c r="G1505">
        <f>_xlfn.XLOOKUP(Table4[[#This Row],[enz]],'[1]Sheet2 (2)'!$A:$A,'[1]Sheet2 (2)'!$B:$B,"")</f>
        <v>1</v>
      </c>
    </row>
    <row r="1506" spans="1:7" hidden="1" x14ac:dyDescent="0.2">
      <c r="A1506" t="s">
        <v>6142</v>
      </c>
      <c r="B1506">
        <v>10388.202298664601</v>
      </c>
      <c r="C1506">
        <v>0</v>
      </c>
      <c r="D1506">
        <v>0</v>
      </c>
      <c r="E1506">
        <f>Table4[[#This Row],[kapp_slack_ub]]/Table4[[#This Row],[kapp_old]]</f>
        <v>0</v>
      </c>
      <c r="F1506" t="str">
        <f>"'PRO-"&amp;_xlfn.TEXTAFTER(Table4[[#This Row],[rxn]],"-",-1)&amp;"'"</f>
        <v>'PRO-rt5601'</v>
      </c>
      <c r="G1506">
        <f>_xlfn.XLOOKUP(Table4[[#This Row],[enz]],'[1]Sheet2 (2)'!$A:$A,'[1]Sheet2 (2)'!$B:$B,"")</f>
        <v>1</v>
      </c>
    </row>
    <row r="1507" spans="1:7" hidden="1" x14ac:dyDescent="0.2">
      <c r="A1507" t="s">
        <v>2960</v>
      </c>
      <c r="B1507">
        <v>10388.202298664601</v>
      </c>
      <c r="C1507">
        <v>0</v>
      </c>
      <c r="D1507">
        <v>0</v>
      </c>
      <c r="E1507">
        <f>Table4[[#This Row],[kapp_slack_ub]]/Table4[[#This Row],[kapp_old]]</f>
        <v>0</v>
      </c>
      <c r="F1507" t="str">
        <f>"'PRO-"&amp;_xlfn.TEXTAFTER(Table4[[#This Row],[rxn]],"-",-1)&amp;"'"</f>
        <v>'PRO-UNKNOWN'</v>
      </c>
      <c r="G1507" t="str">
        <f>_xlfn.XLOOKUP(Table4[[#This Row],[enz]],'[1]Sheet2 (2)'!$A:$A,'[1]Sheet2 (2)'!$B:$B,"")</f>
        <v/>
      </c>
    </row>
    <row r="1508" spans="1:7" hidden="1" x14ac:dyDescent="0.2">
      <c r="A1508" t="s">
        <v>6143</v>
      </c>
      <c r="B1508">
        <v>10388.202298664601</v>
      </c>
      <c r="C1508">
        <v>0</v>
      </c>
      <c r="D1508">
        <v>0</v>
      </c>
      <c r="E1508">
        <f>Table4[[#This Row],[kapp_slack_ub]]/Table4[[#This Row],[kapp_old]]</f>
        <v>0</v>
      </c>
      <c r="F1508" t="str">
        <f>"'PRO-"&amp;_xlfn.TEXTAFTER(Table4[[#This Row],[rxn]],"-",-1)&amp;"'"</f>
        <v>'PRO-UNKNOWN'</v>
      </c>
      <c r="G1508" t="str">
        <f>_xlfn.XLOOKUP(Table4[[#This Row],[enz]],'[1]Sheet2 (2)'!$A:$A,'[1]Sheet2 (2)'!$B:$B,"")</f>
        <v/>
      </c>
    </row>
    <row r="1509" spans="1:7" hidden="1" x14ac:dyDescent="0.2">
      <c r="A1509" t="s">
        <v>2961</v>
      </c>
      <c r="B1509">
        <v>10388.202298664601</v>
      </c>
      <c r="C1509">
        <v>0</v>
      </c>
      <c r="D1509">
        <v>0</v>
      </c>
      <c r="E1509">
        <f>Table4[[#This Row],[kapp_slack_ub]]/Table4[[#This Row],[kapp_old]]</f>
        <v>0</v>
      </c>
      <c r="F1509" t="str">
        <f>"'PRO-"&amp;_xlfn.TEXTAFTER(Table4[[#This Row],[rxn]],"-",-1)&amp;"'"</f>
        <v>'PRO-UNKNOWN'</v>
      </c>
      <c r="G1509" t="str">
        <f>_xlfn.XLOOKUP(Table4[[#This Row],[enz]],'[1]Sheet2 (2)'!$A:$A,'[1]Sheet2 (2)'!$B:$B,"")</f>
        <v/>
      </c>
    </row>
    <row r="1510" spans="1:7" hidden="1" x14ac:dyDescent="0.2">
      <c r="A1510" t="s">
        <v>6144</v>
      </c>
      <c r="B1510">
        <v>10388.202298664601</v>
      </c>
      <c r="C1510">
        <v>0</v>
      </c>
      <c r="D1510">
        <v>0</v>
      </c>
      <c r="E1510">
        <f>Table4[[#This Row],[kapp_slack_ub]]/Table4[[#This Row],[kapp_old]]</f>
        <v>0</v>
      </c>
      <c r="F1510" t="str">
        <f>"'PRO-"&amp;_xlfn.TEXTAFTER(Table4[[#This Row],[rxn]],"-",-1)&amp;"'"</f>
        <v>'PRO-rt8364'</v>
      </c>
      <c r="G1510">
        <f>_xlfn.XLOOKUP(Table4[[#This Row],[enz]],'[1]Sheet2 (2)'!$A:$A,'[1]Sheet2 (2)'!$B:$B,"")</f>
        <v>1</v>
      </c>
    </row>
    <row r="1511" spans="1:7" hidden="1" x14ac:dyDescent="0.2">
      <c r="A1511" t="s">
        <v>6145</v>
      </c>
      <c r="B1511">
        <v>10388.202298664601</v>
      </c>
      <c r="C1511">
        <v>0</v>
      </c>
      <c r="D1511">
        <v>0</v>
      </c>
      <c r="E1511">
        <f>Table4[[#This Row],[kapp_slack_ub]]/Table4[[#This Row],[kapp_old]]</f>
        <v>0</v>
      </c>
      <c r="F1511" t="str">
        <f>"'PRO-"&amp;_xlfn.TEXTAFTER(Table4[[#This Row],[rxn]],"-",-1)&amp;"'"</f>
        <v>'PRO-rt3932'</v>
      </c>
      <c r="G1511">
        <f>_xlfn.XLOOKUP(Table4[[#This Row],[enz]],'[1]Sheet2 (2)'!$A:$A,'[1]Sheet2 (2)'!$B:$B,"")</f>
        <v>1</v>
      </c>
    </row>
    <row r="1512" spans="1:7" hidden="1" x14ac:dyDescent="0.2">
      <c r="A1512" t="s">
        <v>6146</v>
      </c>
      <c r="B1512">
        <v>10388.202298664601</v>
      </c>
      <c r="C1512">
        <v>0</v>
      </c>
      <c r="D1512">
        <v>0</v>
      </c>
      <c r="E1512">
        <f>Table4[[#This Row],[kapp_slack_ub]]/Table4[[#This Row],[kapp_old]]</f>
        <v>0</v>
      </c>
      <c r="F1512" t="str">
        <f>"'PRO-"&amp;_xlfn.TEXTAFTER(Table4[[#This Row],[rxn]],"-",-1)&amp;"'"</f>
        <v>'PRO-rt3932'</v>
      </c>
      <c r="G1512">
        <f>_xlfn.XLOOKUP(Table4[[#This Row],[enz]],'[1]Sheet2 (2)'!$A:$A,'[1]Sheet2 (2)'!$B:$B,"")</f>
        <v>1</v>
      </c>
    </row>
    <row r="1513" spans="1:7" hidden="1" x14ac:dyDescent="0.2">
      <c r="A1513" t="s">
        <v>6147</v>
      </c>
      <c r="B1513">
        <v>10388.202298664601</v>
      </c>
      <c r="C1513">
        <v>0</v>
      </c>
      <c r="D1513">
        <v>0</v>
      </c>
      <c r="E1513">
        <f>Table4[[#This Row],[kapp_slack_ub]]/Table4[[#This Row],[kapp_old]]</f>
        <v>0</v>
      </c>
      <c r="F1513" t="str">
        <f>"'PRO-"&amp;_xlfn.TEXTAFTER(Table4[[#This Row],[rxn]],"-",-1)&amp;"'"</f>
        <v>'PRO-SPONT'</v>
      </c>
      <c r="G1513" t="str">
        <f>_xlfn.XLOOKUP(Table4[[#This Row],[enz]],'[1]Sheet2 (2)'!$A:$A,'[1]Sheet2 (2)'!$B:$B,"")</f>
        <v/>
      </c>
    </row>
    <row r="1514" spans="1:7" hidden="1" x14ac:dyDescent="0.2">
      <c r="A1514" t="s">
        <v>6148</v>
      </c>
      <c r="B1514">
        <v>10388.202298664601</v>
      </c>
      <c r="C1514">
        <v>0</v>
      </c>
      <c r="D1514">
        <v>0</v>
      </c>
      <c r="E1514">
        <f>Table4[[#This Row],[kapp_slack_ub]]/Table4[[#This Row],[kapp_old]]</f>
        <v>0</v>
      </c>
      <c r="F1514" t="str">
        <f>"'PRO-"&amp;_xlfn.TEXTAFTER(Table4[[#This Row],[rxn]],"-",-1)&amp;"'"</f>
        <v>'PRO-SPONT'</v>
      </c>
      <c r="G1514" t="str">
        <f>_xlfn.XLOOKUP(Table4[[#This Row],[enz]],'[1]Sheet2 (2)'!$A:$A,'[1]Sheet2 (2)'!$B:$B,"")</f>
        <v/>
      </c>
    </row>
    <row r="1515" spans="1:7" hidden="1" x14ac:dyDescent="0.2">
      <c r="A1515" t="s">
        <v>6149</v>
      </c>
      <c r="B1515">
        <v>10388.202298664601</v>
      </c>
      <c r="C1515">
        <v>0</v>
      </c>
      <c r="D1515">
        <v>0</v>
      </c>
      <c r="E1515">
        <f>Table4[[#This Row],[kapp_slack_ub]]/Table4[[#This Row],[kapp_old]]</f>
        <v>0</v>
      </c>
      <c r="F1515" t="str">
        <f>"'PRO-"&amp;_xlfn.TEXTAFTER(Table4[[#This Row],[rxn]],"-",-1)&amp;"'"</f>
        <v>'PRO-SPONT'</v>
      </c>
      <c r="G1515" t="str">
        <f>_xlfn.XLOOKUP(Table4[[#This Row],[enz]],'[1]Sheet2 (2)'!$A:$A,'[1]Sheet2 (2)'!$B:$B,"")</f>
        <v/>
      </c>
    </row>
    <row r="1516" spans="1:7" hidden="1" x14ac:dyDescent="0.2">
      <c r="A1516" t="s">
        <v>6150</v>
      </c>
      <c r="B1516">
        <v>10388.202298664601</v>
      </c>
      <c r="C1516">
        <v>0</v>
      </c>
      <c r="D1516">
        <v>0</v>
      </c>
      <c r="E1516">
        <f>Table4[[#This Row],[kapp_slack_ub]]/Table4[[#This Row],[kapp_old]]</f>
        <v>0</v>
      </c>
      <c r="F1516" t="str">
        <f>"'PRO-"&amp;_xlfn.TEXTAFTER(Table4[[#This Row],[rxn]],"-",-1)&amp;"'"</f>
        <v>'PRO-rt1060'</v>
      </c>
      <c r="G1516">
        <f>_xlfn.XLOOKUP(Table4[[#This Row],[enz]],'[1]Sheet2 (2)'!$A:$A,'[1]Sheet2 (2)'!$B:$B,"")</f>
        <v>1</v>
      </c>
    </row>
    <row r="1517" spans="1:7" hidden="1" x14ac:dyDescent="0.2">
      <c r="A1517" t="s">
        <v>6151</v>
      </c>
      <c r="B1517">
        <v>10388.202298664601</v>
      </c>
      <c r="C1517">
        <v>0</v>
      </c>
      <c r="D1517">
        <v>0</v>
      </c>
      <c r="E1517">
        <f>Table4[[#This Row],[kapp_slack_ub]]/Table4[[#This Row],[kapp_old]]</f>
        <v>0</v>
      </c>
      <c r="F1517" t="str">
        <f>"'PRO-"&amp;_xlfn.TEXTAFTER(Table4[[#This Row],[rxn]],"-",-1)&amp;"'"</f>
        <v>'PRO-rt1060'</v>
      </c>
      <c r="G1517">
        <f>_xlfn.XLOOKUP(Table4[[#This Row],[enz]],'[1]Sheet2 (2)'!$A:$A,'[1]Sheet2 (2)'!$B:$B,"")</f>
        <v>1</v>
      </c>
    </row>
    <row r="1518" spans="1:7" hidden="1" x14ac:dyDescent="0.2">
      <c r="A1518" t="s">
        <v>6152</v>
      </c>
      <c r="B1518">
        <v>10388.202298664601</v>
      </c>
      <c r="C1518">
        <v>0</v>
      </c>
      <c r="D1518">
        <v>0</v>
      </c>
      <c r="E1518">
        <f>Table4[[#This Row],[kapp_slack_ub]]/Table4[[#This Row],[kapp_old]]</f>
        <v>0</v>
      </c>
      <c r="F1518" t="str">
        <f>"'PRO-"&amp;_xlfn.TEXTAFTER(Table4[[#This Row],[rxn]],"-",-1)&amp;"'"</f>
        <v>'PRO-rt4312'</v>
      </c>
      <c r="G1518">
        <f>_xlfn.XLOOKUP(Table4[[#This Row],[enz]],'[1]Sheet2 (2)'!$A:$A,'[1]Sheet2 (2)'!$B:$B,"")</f>
        <v>1</v>
      </c>
    </row>
    <row r="1519" spans="1:7" hidden="1" x14ac:dyDescent="0.2">
      <c r="A1519" t="s">
        <v>6153</v>
      </c>
      <c r="B1519">
        <v>10388.202298664601</v>
      </c>
      <c r="C1519">
        <v>0</v>
      </c>
      <c r="D1519">
        <v>0</v>
      </c>
      <c r="E1519">
        <f>Table4[[#This Row],[kapp_slack_ub]]/Table4[[#This Row],[kapp_old]]</f>
        <v>0</v>
      </c>
      <c r="F1519" t="str">
        <f>"'PRO-"&amp;_xlfn.TEXTAFTER(Table4[[#This Row],[rxn]],"-",-1)&amp;"'"</f>
        <v>'PRO-rt4312'</v>
      </c>
      <c r="G1519">
        <f>_xlfn.XLOOKUP(Table4[[#This Row],[enz]],'[1]Sheet2 (2)'!$A:$A,'[1]Sheet2 (2)'!$B:$B,"")</f>
        <v>1</v>
      </c>
    </row>
    <row r="1520" spans="1:7" hidden="1" x14ac:dyDescent="0.2">
      <c r="A1520" t="s">
        <v>2962</v>
      </c>
      <c r="B1520">
        <v>42393.528816052698</v>
      </c>
      <c r="C1520">
        <v>0</v>
      </c>
      <c r="D1520">
        <v>0</v>
      </c>
      <c r="E1520">
        <f>Table4[[#This Row],[kapp_slack_ub]]/Table4[[#This Row],[kapp_old]]</f>
        <v>0</v>
      </c>
      <c r="F1520" t="str">
        <f>"'PRO-"&amp;_xlfn.TEXTAFTER(Table4[[#This Row],[rxn]],"-",-1)&amp;"'"</f>
        <v>'PRO-rt1788'</v>
      </c>
      <c r="G1520">
        <f>_xlfn.XLOOKUP(Table4[[#This Row],[enz]],'[1]Sheet2 (2)'!$A:$A,'[1]Sheet2 (2)'!$B:$B,"")</f>
        <v>1</v>
      </c>
    </row>
    <row r="1521" spans="1:7" hidden="1" x14ac:dyDescent="0.2">
      <c r="A1521" t="s">
        <v>6154</v>
      </c>
      <c r="B1521">
        <v>10388.202298664601</v>
      </c>
      <c r="C1521">
        <v>0</v>
      </c>
      <c r="D1521">
        <v>0</v>
      </c>
      <c r="E1521">
        <f>Table4[[#This Row],[kapp_slack_ub]]/Table4[[#This Row],[kapp_old]]</f>
        <v>0</v>
      </c>
      <c r="F1521" t="str">
        <f>"'PRO-"&amp;_xlfn.TEXTAFTER(Table4[[#This Row],[rxn]],"-",-1)&amp;"'"</f>
        <v>'PRO-rt1378'</v>
      </c>
      <c r="G1521">
        <f>_xlfn.XLOOKUP(Table4[[#This Row],[enz]],'[1]Sheet2 (2)'!$A:$A,'[1]Sheet2 (2)'!$B:$B,"")</f>
        <v>1</v>
      </c>
    </row>
    <row r="1522" spans="1:7" hidden="1" x14ac:dyDescent="0.2">
      <c r="A1522" t="s">
        <v>6155</v>
      </c>
      <c r="B1522">
        <v>10388.202298664601</v>
      </c>
      <c r="C1522">
        <v>0</v>
      </c>
      <c r="D1522">
        <v>0</v>
      </c>
      <c r="E1522">
        <f>Table4[[#This Row],[kapp_slack_ub]]/Table4[[#This Row],[kapp_old]]</f>
        <v>0</v>
      </c>
      <c r="F1522" t="str">
        <f>"'PRO-"&amp;_xlfn.TEXTAFTER(Table4[[#This Row],[rxn]],"-",-1)&amp;"'"</f>
        <v>'PRO-rt0632'</v>
      </c>
      <c r="G1522">
        <f>_xlfn.XLOOKUP(Table4[[#This Row],[enz]],'[1]Sheet2 (2)'!$A:$A,'[1]Sheet2 (2)'!$B:$B,"")</f>
        <v>1</v>
      </c>
    </row>
    <row r="1523" spans="1:7" hidden="1" x14ac:dyDescent="0.2">
      <c r="A1523" t="s">
        <v>6156</v>
      </c>
      <c r="B1523">
        <v>10388.202298664601</v>
      </c>
      <c r="C1523">
        <v>0</v>
      </c>
      <c r="D1523">
        <v>0</v>
      </c>
      <c r="E1523">
        <f>Table4[[#This Row],[kapp_slack_ub]]/Table4[[#This Row],[kapp_old]]</f>
        <v>0</v>
      </c>
      <c r="F1523" t="str">
        <f>"'PRO-"&amp;_xlfn.TEXTAFTER(Table4[[#This Row],[rxn]],"-",-1)&amp;"'"</f>
        <v>'PRO-rt5949'</v>
      </c>
      <c r="G1523">
        <f>_xlfn.XLOOKUP(Table4[[#This Row],[enz]],'[1]Sheet2 (2)'!$A:$A,'[1]Sheet2 (2)'!$B:$B,"")</f>
        <v>1</v>
      </c>
    </row>
    <row r="1524" spans="1:7" hidden="1" x14ac:dyDescent="0.2">
      <c r="A1524" t="s">
        <v>2963</v>
      </c>
      <c r="B1524">
        <v>10388.202298664601</v>
      </c>
      <c r="C1524">
        <v>0</v>
      </c>
      <c r="D1524">
        <v>0</v>
      </c>
      <c r="E1524">
        <f>Table4[[#This Row],[kapp_slack_ub]]/Table4[[#This Row],[kapp_old]]</f>
        <v>0</v>
      </c>
      <c r="F1524" t="str">
        <f>"'PRO-"&amp;_xlfn.TEXTAFTER(Table4[[#This Row],[rxn]],"-",-1)&amp;"'"</f>
        <v>'PRO-SPONT'</v>
      </c>
      <c r="G1524" t="str">
        <f>_xlfn.XLOOKUP(Table4[[#This Row],[enz]],'[1]Sheet2 (2)'!$A:$A,'[1]Sheet2 (2)'!$B:$B,"")</f>
        <v/>
      </c>
    </row>
    <row r="1525" spans="1:7" hidden="1" x14ac:dyDescent="0.2">
      <c r="A1525" t="s">
        <v>6157</v>
      </c>
      <c r="B1525">
        <v>10388.202298664601</v>
      </c>
      <c r="C1525">
        <v>0</v>
      </c>
      <c r="D1525">
        <v>0</v>
      </c>
      <c r="E1525">
        <f>Table4[[#This Row],[kapp_slack_ub]]/Table4[[#This Row],[kapp_old]]</f>
        <v>0</v>
      </c>
      <c r="F1525" t="str">
        <f>"'PRO-"&amp;_xlfn.TEXTAFTER(Table4[[#This Row],[rxn]],"-",-1)&amp;"'"</f>
        <v>'PRO-SPONT'</v>
      </c>
      <c r="G1525" t="str">
        <f>_xlfn.XLOOKUP(Table4[[#This Row],[enz]],'[1]Sheet2 (2)'!$A:$A,'[1]Sheet2 (2)'!$B:$B,"")</f>
        <v/>
      </c>
    </row>
    <row r="1526" spans="1:7" hidden="1" x14ac:dyDescent="0.2">
      <c r="A1526" t="s">
        <v>6158</v>
      </c>
      <c r="B1526">
        <v>10388.202298664601</v>
      </c>
      <c r="C1526">
        <v>0</v>
      </c>
      <c r="D1526">
        <v>0</v>
      </c>
      <c r="E1526">
        <f>Table4[[#This Row],[kapp_slack_ub]]/Table4[[#This Row],[kapp_old]]</f>
        <v>0</v>
      </c>
      <c r="F1526" t="str">
        <f>"'PRO-"&amp;_xlfn.TEXTAFTER(Table4[[#This Row],[rxn]],"-",-1)&amp;"'"</f>
        <v>'PRO-SPONT'</v>
      </c>
      <c r="G1526" t="str">
        <f>_xlfn.XLOOKUP(Table4[[#This Row],[enz]],'[1]Sheet2 (2)'!$A:$A,'[1]Sheet2 (2)'!$B:$B,"")</f>
        <v/>
      </c>
    </row>
    <row r="1527" spans="1:7" hidden="1" x14ac:dyDescent="0.2">
      <c r="A1527" t="s">
        <v>6159</v>
      </c>
      <c r="B1527">
        <v>10388.202298664601</v>
      </c>
      <c r="C1527">
        <v>0</v>
      </c>
      <c r="D1527">
        <v>0</v>
      </c>
      <c r="E1527">
        <f>Table4[[#This Row],[kapp_slack_ub]]/Table4[[#This Row],[kapp_old]]</f>
        <v>0</v>
      </c>
      <c r="F1527" t="str">
        <f>"'PRO-"&amp;_xlfn.TEXTAFTER(Table4[[#This Row],[rxn]],"-",-1)&amp;"'"</f>
        <v>'PRO-SPONT'</v>
      </c>
      <c r="G1527" t="str">
        <f>_xlfn.XLOOKUP(Table4[[#This Row],[enz]],'[1]Sheet2 (2)'!$A:$A,'[1]Sheet2 (2)'!$B:$B,"")</f>
        <v/>
      </c>
    </row>
    <row r="1528" spans="1:7" hidden="1" x14ac:dyDescent="0.2">
      <c r="A1528" t="s">
        <v>6160</v>
      </c>
      <c r="B1528">
        <v>10388.202298664601</v>
      </c>
      <c r="C1528">
        <v>0</v>
      </c>
      <c r="D1528">
        <v>0</v>
      </c>
      <c r="E1528">
        <f>Table4[[#This Row],[kapp_slack_ub]]/Table4[[#This Row],[kapp_old]]</f>
        <v>0</v>
      </c>
      <c r="F1528" t="str">
        <f>"'PRO-"&amp;_xlfn.TEXTAFTER(Table4[[#This Row],[rxn]],"-",-1)&amp;"'"</f>
        <v>'PRO-SPONT'</v>
      </c>
      <c r="G1528" t="str">
        <f>_xlfn.XLOOKUP(Table4[[#This Row],[enz]],'[1]Sheet2 (2)'!$A:$A,'[1]Sheet2 (2)'!$B:$B,"")</f>
        <v/>
      </c>
    </row>
    <row r="1529" spans="1:7" hidden="1" x14ac:dyDescent="0.2">
      <c r="A1529" t="s">
        <v>6161</v>
      </c>
      <c r="B1529">
        <v>10388.202298664601</v>
      </c>
      <c r="C1529">
        <v>0</v>
      </c>
      <c r="D1529">
        <v>0</v>
      </c>
      <c r="E1529">
        <f>Table4[[#This Row],[kapp_slack_ub]]/Table4[[#This Row],[kapp_old]]</f>
        <v>0</v>
      </c>
      <c r="F1529" t="str">
        <f>"'PRO-"&amp;_xlfn.TEXTAFTER(Table4[[#This Row],[rxn]],"-",-1)&amp;"'"</f>
        <v>'PRO-SPONT'</v>
      </c>
      <c r="G1529" t="str">
        <f>_xlfn.XLOOKUP(Table4[[#This Row],[enz]],'[1]Sheet2 (2)'!$A:$A,'[1]Sheet2 (2)'!$B:$B,"")</f>
        <v/>
      </c>
    </row>
    <row r="1530" spans="1:7" hidden="1" x14ac:dyDescent="0.2">
      <c r="A1530" t="s">
        <v>6162</v>
      </c>
      <c r="B1530">
        <v>10388.202298664601</v>
      </c>
      <c r="C1530">
        <v>0</v>
      </c>
      <c r="D1530">
        <v>0</v>
      </c>
      <c r="E1530">
        <f>Table4[[#This Row],[kapp_slack_ub]]/Table4[[#This Row],[kapp_old]]</f>
        <v>0</v>
      </c>
      <c r="F1530" t="str">
        <f>"'PRO-"&amp;_xlfn.TEXTAFTER(Table4[[#This Row],[rxn]],"-",-1)&amp;"'"</f>
        <v>'PRO-UNKNOWN'</v>
      </c>
      <c r="G1530" t="str">
        <f>_xlfn.XLOOKUP(Table4[[#This Row],[enz]],'[1]Sheet2 (2)'!$A:$A,'[1]Sheet2 (2)'!$B:$B,"")</f>
        <v/>
      </c>
    </row>
    <row r="1531" spans="1:7" hidden="1" x14ac:dyDescent="0.2">
      <c r="A1531" t="s">
        <v>2964</v>
      </c>
      <c r="B1531">
        <v>10388.202298664601</v>
      </c>
      <c r="C1531">
        <v>0</v>
      </c>
      <c r="D1531">
        <v>0</v>
      </c>
      <c r="E1531">
        <f>Table4[[#This Row],[kapp_slack_ub]]/Table4[[#This Row],[kapp_old]]</f>
        <v>0</v>
      </c>
      <c r="F1531" t="str">
        <f>"'PRO-"&amp;_xlfn.TEXTAFTER(Table4[[#This Row],[rxn]],"-",-1)&amp;"'"</f>
        <v>'PRO-UNKNOWN'</v>
      </c>
      <c r="G1531" t="str">
        <f>_xlfn.XLOOKUP(Table4[[#This Row],[enz]],'[1]Sheet2 (2)'!$A:$A,'[1]Sheet2 (2)'!$B:$B,"")</f>
        <v/>
      </c>
    </row>
    <row r="1532" spans="1:7" hidden="1" x14ac:dyDescent="0.2">
      <c r="A1532" t="s">
        <v>2965</v>
      </c>
      <c r="B1532">
        <v>10388.202298664601</v>
      </c>
      <c r="C1532">
        <v>0</v>
      </c>
      <c r="D1532">
        <v>0</v>
      </c>
      <c r="E1532">
        <f>Table4[[#This Row],[kapp_slack_ub]]/Table4[[#This Row],[kapp_old]]</f>
        <v>0</v>
      </c>
      <c r="F1532" t="str">
        <f>"'PRO-"&amp;_xlfn.TEXTAFTER(Table4[[#This Row],[rxn]],"-",-1)&amp;"'"</f>
        <v>'PRO-SPONT'</v>
      </c>
      <c r="G1532" t="str">
        <f>_xlfn.XLOOKUP(Table4[[#This Row],[enz]],'[1]Sheet2 (2)'!$A:$A,'[1]Sheet2 (2)'!$B:$B,"")</f>
        <v/>
      </c>
    </row>
    <row r="1533" spans="1:7" hidden="1" x14ac:dyDescent="0.2">
      <c r="A1533" t="s">
        <v>6163</v>
      </c>
      <c r="B1533">
        <v>10388.202298664601</v>
      </c>
      <c r="C1533">
        <v>0</v>
      </c>
      <c r="D1533">
        <v>0</v>
      </c>
      <c r="E1533">
        <f>Table4[[#This Row],[kapp_slack_ub]]/Table4[[#This Row],[kapp_old]]</f>
        <v>0</v>
      </c>
      <c r="F1533" t="str">
        <f>"'PRO-"&amp;_xlfn.TEXTAFTER(Table4[[#This Row],[rxn]],"-",-1)&amp;"'"</f>
        <v>'PRO-SPONT'</v>
      </c>
      <c r="G1533" t="str">
        <f>_xlfn.XLOOKUP(Table4[[#This Row],[enz]],'[1]Sheet2 (2)'!$A:$A,'[1]Sheet2 (2)'!$B:$B,"")</f>
        <v/>
      </c>
    </row>
    <row r="1534" spans="1:7" hidden="1" x14ac:dyDescent="0.2">
      <c r="A1534" t="s">
        <v>2966</v>
      </c>
      <c r="B1534">
        <v>10388.202298664601</v>
      </c>
      <c r="C1534">
        <v>0</v>
      </c>
      <c r="D1534">
        <v>0</v>
      </c>
      <c r="E1534">
        <f>Table4[[#This Row],[kapp_slack_ub]]/Table4[[#This Row],[kapp_old]]</f>
        <v>0</v>
      </c>
      <c r="F1534" t="str">
        <f>"'PRO-"&amp;_xlfn.TEXTAFTER(Table4[[#This Row],[rxn]],"-",-1)&amp;"'"</f>
        <v>'PRO-SPONT'</v>
      </c>
      <c r="G1534" t="str">
        <f>_xlfn.XLOOKUP(Table4[[#This Row],[enz]],'[1]Sheet2 (2)'!$A:$A,'[1]Sheet2 (2)'!$B:$B,"")</f>
        <v/>
      </c>
    </row>
    <row r="1535" spans="1:7" hidden="1" x14ac:dyDescent="0.2">
      <c r="A1535" t="s">
        <v>6164</v>
      </c>
      <c r="B1535">
        <v>10388.202298664601</v>
      </c>
      <c r="C1535">
        <v>0</v>
      </c>
      <c r="D1535">
        <v>0</v>
      </c>
      <c r="E1535">
        <f>Table4[[#This Row],[kapp_slack_ub]]/Table4[[#This Row],[kapp_old]]</f>
        <v>0</v>
      </c>
      <c r="F1535" t="str">
        <f>"'PRO-"&amp;_xlfn.TEXTAFTER(Table4[[#This Row],[rxn]],"-",-1)&amp;"'"</f>
        <v>'PRO-SPONT'</v>
      </c>
      <c r="G1535" t="str">
        <f>_xlfn.XLOOKUP(Table4[[#This Row],[enz]],'[1]Sheet2 (2)'!$A:$A,'[1]Sheet2 (2)'!$B:$B,"")</f>
        <v/>
      </c>
    </row>
    <row r="1536" spans="1:7" hidden="1" x14ac:dyDescent="0.2">
      <c r="A1536" t="s">
        <v>6165</v>
      </c>
      <c r="B1536">
        <v>10388.202298664601</v>
      </c>
      <c r="C1536">
        <v>0</v>
      </c>
      <c r="D1536">
        <v>0</v>
      </c>
      <c r="E1536">
        <f>Table4[[#This Row],[kapp_slack_ub]]/Table4[[#This Row],[kapp_old]]</f>
        <v>0</v>
      </c>
      <c r="F1536" t="str">
        <f>"'PRO-"&amp;_xlfn.TEXTAFTER(Table4[[#This Row],[rxn]],"-",-1)&amp;"'"</f>
        <v>'PRO-SPONT'</v>
      </c>
      <c r="G1536" t="str">
        <f>_xlfn.XLOOKUP(Table4[[#This Row],[enz]],'[1]Sheet2 (2)'!$A:$A,'[1]Sheet2 (2)'!$B:$B,"")</f>
        <v/>
      </c>
    </row>
    <row r="1537" spans="1:7" hidden="1" x14ac:dyDescent="0.2">
      <c r="A1537" t="s">
        <v>6166</v>
      </c>
      <c r="B1537">
        <v>10388.202298664601</v>
      </c>
      <c r="C1537">
        <v>0</v>
      </c>
      <c r="D1537">
        <v>0</v>
      </c>
      <c r="E1537">
        <f>Table4[[#This Row],[kapp_slack_ub]]/Table4[[#This Row],[kapp_old]]</f>
        <v>0</v>
      </c>
      <c r="F1537" t="str">
        <f>"'PRO-"&amp;_xlfn.TEXTAFTER(Table4[[#This Row],[rxn]],"-",-1)&amp;"'"</f>
        <v>'PRO-SPONT'</v>
      </c>
      <c r="G1537" t="str">
        <f>_xlfn.XLOOKUP(Table4[[#This Row],[enz]],'[1]Sheet2 (2)'!$A:$A,'[1]Sheet2 (2)'!$B:$B,"")</f>
        <v/>
      </c>
    </row>
    <row r="1538" spans="1:7" hidden="1" x14ac:dyDescent="0.2">
      <c r="A1538" t="s">
        <v>6167</v>
      </c>
      <c r="B1538">
        <v>10388.202298664601</v>
      </c>
      <c r="C1538">
        <v>0</v>
      </c>
      <c r="D1538">
        <v>0</v>
      </c>
      <c r="E1538">
        <f>Table4[[#This Row],[kapp_slack_ub]]/Table4[[#This Row],[kapp_old]]</f>
        <v>0</v>
      </c>
      <c r="F1538" t="str">
        <f>"'PRO-"&amp;_xlfn.TEXTAFTER(Table4[[#This Row],[rxn]],"-",-1)&amp;"'"</f>
        <v>'PRO-rt3508'</v>
      </c>
      <c r="G1538">
        <f>_xlfn.XLOOKUP(Table4[[#This Row],[enz]],'[1]Sheet2 (2)'!$A:$A,'[1]Sheet2 (2)'!$B:$B,"")</f>
        <v>1</v>
      </c>
    </row>
    <row r="1539" spans="1:7" hidden="1" x14ac:dyDescent="0.2">
      <c r="A1539" t="s">
        <v>6168</v>
      </c>
      <c r="B1539">
        <v>10388.202298664601</v>
      </c>
      <c r="C1539">
        <v>0</v>
      </c>
      <c r="D1539">
        <v>0</v>
      </c>
      <c r="E1539">
        <f>Table4[[#This Row],[kapp_slack_ub]]/Table4[[#This Row],[kapp_old]]</f>
        <v>0</v>
      </c>
      <c r="F1539" t="str">
        <f>"'PRO-"&amp;_xlfn.TEXTAFTER(Table4[[#This Row],[rxn]],"-",-1)&amp;"'"</f>
        <v>'PRO-rt7081'</v>
      </c>
      <c r="G1539">
        <f>_xlfn.XLOOKUP(Table4[[#This Row],[enz]],'[1]Sheet2 (2)'!$A:$A,'[1]Sheet2 (2)'!$B:$B,"")</f>
        <v>1</v>
      </c>
    </row>
    <row r="1540" spans="1:7" hidden="1" x14ac:dyDescent="0.2">
      <c r="A1540" t="s">
        <v>6169</v>
      </c>
      <c r="B1540">
        <v>10388.202298664601</v>
      </c>
      <c r="C1540">
        <v>0</v>
      </c>
      <c r="D1540">
        <v>0</v>
      </c>
      <c r="E1540">
        <f>Table4[[#This Row],[kapp_slack_ub]]/Table4[[#This Row],[kapp_old]]</f>
        <v>0</v>
      </c>
      <c r="F1540" t="str">
        <f>"'PRO-"&amp;_xlfn.TEXTAFTER(Table4[[#This Row],[rxn]],"-",-1)&amp;"'"</f>
        <v>'PRO-rt7626'</v>
      </c>
      <c r="G1540">
        <f>_xlfn.XLOOKUP(Table4[[#This Row],[enz]],'[1]Sheet2 (2)'!$A:$A,'[1]Sheet2 (2)'!$B:$B,"")</f>
        <v>1</v>
      </c>
    </row>
    <row r="1541" spans="1:7" hidden="1" x14ac:dyDescent="0.2">
      <c r="A1541" t="s">
        <v>6170</v>
      </c>
      <c r="B1541">
        <v>10388.202298664601</v>
      </c>
      <c r="C1541">
        <v>0</v>
      </c>
      <c r="D1541">
        <v>0</v>
      </c>
      <c r="E1541">
        <f>Table4[[#This Row],[kapp_slack_ub]]/Table4[[#This Row],[kapp_old]]</f>
        <v>0</v>
      </c>
      <c r="F1541" t="str">
        <f>"'PRO-"&amp;_xlfn.TEXTAFTER(Table4[[#This Row],[rxn]],"-",-1)&amp;"'"</f>
        <v>'PRO-rt3508'</v>
      </c>
      <c r="G1541">
        <f>_xlfn.XLOOKUP(Table4[[#This Row],[enz]],'[1]Sheet2 (2)'!$A:$A,'[1]Sheet2 (2)'!$B:$B,"")</f>
        <v>1</v>
      </c>
    </row>
    <row r="1542" spans="1:7" hidden="1" x14ac:dyDescent="0.2">
      <c r="A1542" t="s">
        <v>6171</v>
      </c>
      <c r="B1542">
        <v>10388.202298664601</v>
      </c>
      <c r="C1542">
        <v>0</v>
      </c>
      <c r="D1542">
        <v>0</v>
      </c>
      <c r="E1542">
        <f>Table4[[#This Row],[kapp_slack_ub]]/Table4[[#This Row],[kapp_old]]</f>
        <v>0</v>
      </c>
      <c r="F1542" t="str">
        <f>"'PRO-"&amp;_xlfn.TEXTAFTER(Table4[[#This Row],[rxn]],"-",-1)&amp;"'"</f>
        <v>'PRO-rt7081'</v>
      </c>
      <c r="G1542">
        <f>_xlfn.XLOOKUP(Table4[[#This Row],[enz]],'[1]Sheet2 (2)'!$A:$A,'[1]Sheet2 (2)'!$B:$B,"")</f>
        <v>1</v>
      </c>
    </row>
    <row r="1543" spans="1:7" hidden="1" x14ac:dyDescent="0.2">
      <c r="A1543" t="s">
        <v>6172</v>
      </c>
      <c r="B1543">
        <v>10388.202298664601</v>
      </c>
      <c r="C1543">
        <v>0</v>
      </c>
      <c r="D1543">
        <v>0</v>
      </c>
      <c r="E1543">
        <f>Table4[[#This Row],[kapp_slack_ub]]/Table4[[#This Row],[kapp_old]]</f>
        <v>0</v>
      </c>
      <c r="F1543" t="str">
        <f>"'PRO-"&amp;_xlfn.TEXTAFTER(Table4[[#This Row],[rxn]],"-",-1)&amp;"'"</f>
        <v>'PRO-rt7626'</v>
      </c>
      <c r="G1543">
        <f>_xlfn.XLOOKUP(Table4[[#This Row],[enz]],'[1]Sheet2 (2)'!$A:$A,'[1]Sheet2 (2)'!$B:$B,"")</f>
        <v>1</v>
      </c>
    </row>
    <row r="1544" spans="1:7" hidden="1" x14ac:dyDescent="0.2">
      <c r="A1544" t="s">
        <v>6173</v>
      </c>
      <c r="B1544">
        <v>10388.202298664601</v>
      </c>
      <c r="C1544">
        <v>0</v>
      </c>
      <c r="D1544">
        <v>0</v>
      </c>
      <c r="E1544">
        <f>Table4[[#This Row],[kapp_slack_ub]]/Table4[[#This Row],[kapp_old]]</f>
        <v>0</v>
      </c>
      <c r="F1544" t="str">
        <f>"'PRO-"&amp;_xlfn.TEXTAFTER(Table4[[#This Row],[rxn]],"-",-1)&amp;"'"</f>
        <v>'PRO-rt3508'</v>
      </c>
      <c r="G1544">
        <f>_xlfn.XLOOKUP(Table4[[#This Row],[enz]],'[1]Sheet2 (2)'!$A:$A,'[1]Sheet2 (2)'!$B:$B,"")</f>
        <v>1</v>
      </c>
    </row>
    <row r="1545" spans="1:7" hidden="1" x14ac:dyDescent="0.2">
      <c r="A1545" t="s">
        <v>6174</v>
      </c>
      <c r="B1545">
        <v>10388.202298664601</v>
      </c>
      <c r="C1545">
        <v>0</v>
      </c>
      <c r="D1545">
        <v>0</v>
      </c>
      <c r="E1545">
        <f>Table4[[#This Row],[kapp_slack_ub]]/Table4[[#This Row],[kapp_old]]</f>
        <v>0</v>
      </c>
      <c r="F1545" t="str">
        <f>"'PRO-"&amp;_xlfn.TEXTAFTER(Table4[[#This Row],[rxn]],"-",-1)&amp;"'"</f>
        <v>'PRO-rt7081'</v>
      </c>
      <c r="G1545">
        <f>_xlfn.XLOOKUP(Table4[[#This Row],[enz]],'[1]Sheet2 (2)'!$A:$A,'[1]Sheet2 (2)'!$B:$B,"")</f>
        <v>1</v>
      </c>
    </row>
    <row r="1546" spans="1:7" hidden="1" x14ac:dyDescent="0.2">
      <c r="A1546" t="s">
        <v>6175</v>
      </c>
      <c r="B1546">
        <v>10388.202298664601</v>
      </c>
      <c r="C1546">
        <v>0</v>
      </c>
      <c r="D1546">
        <v>0</v>
      </c>
      <c r="E1546">
        <f>Table4[[#This Row],[kapp_slack_ub]]/Table4[[#This Row],[kapp_old]]</f>
        <v>0</v>
      </c>
      <c r="F1546" t="str">
        <f>"'PRO-"&amp;_xlfn.TEXTAFTER(Table4[[#This Row],[rxn]],"-",-1)&amp;"'"</f>
        <v>'PRO-rt7626'</v>
      </c>
      <c r="G1546">
        <f>_xlfn.XLOOKUP(Table4[[#This Row],[enz]],'[1]Sheet2 (2)'!$A:$A,'[1]Sheet2 (2)'!$B:$B,"")</f>
        <v>1</v>
      </c>
    </row>
    <row r="1547" spans="1:7" hidden="1" x14ac:dyDescent="0.2">
      <c r="A1547" t="s">
        <v>6176</v>
      </c>
      <c r="B1547">
        <v>10388.202298664601</v>
      </c>
      <c r="C1547">
        <v>0</v>
      </c>
      <c r="D1547">
        <v>0</v>
      </c>
      <c r="E1547">
        <f>Table4[[#This Row],[kapp_slack_ub]]/Table4[[#This Row],[kapp_old]]</f>
        <v>0</v>
      </c>
      <c r="F1547" t="str">
        <f>"'PRO-"&amp;_xlfn.TEXTAFTER(Table4[[#This Row],[rxn]],"-",-1)&amp;"'"</f>
        <v>'PRO-rt3508'</v>
      </c>
      <c r="G1547">
        <f>_xlfn.XLOOKUP(Table4[[#This Row],[enz]],'[1]Sheet2 (2)'!$A:$A,'[1]Sheet2 (2)'!$B:$B,"")</f>
        <v>1</v>
      </c>
    </row>
    <row r="1548" spans="1:7" hidden="1" x14ac:dyDescent="0.2">
      <c r="A1548" t="s">
        <v>6177</v>
      </c>
      <c r="B1548">
        <v>10388.202298664601</v>
      </c>
      <c r="C1548">
        <v>0</v>
      </c>
      <c r="D1548">
        <v>0</v>
      </c>
      <c r="E1548">
        <f>Table4[[#This Row],[kapp_slack_ub]]/Table4[[#This Row],[kapp_old]]</f>
        <v>0</v>
      </c>
      <c r="F1548" t="str">
        <f>"'PRO-"&amp;_xlfn.TEXTAFTER(Table4[[#This Row],[rxn]],"-",-1)&amp;"'"</f>
        <v>'PRO-rt7081'</v>
      </c>
      <c r="G1548">
        <f>_xlfn.XLOOKUP(Table4[[#This Row],[enz]],'[1]Sheet2 (2)'!$A:$A,'[1]Sheet2 (2)'!$B:$B,"")</f>
        <v>1</v>
      </c>
    </row>
    <row r="1549" spans="1:7" hidden="1" x14ac:dyDescent="0.2">
      <c r="A1549" t="s">
        <v>6178</v>
      </c>
      <c r="B1549">
        <v>10388.202298664601</v>
      </c>
      <c r="C1549">
        <v>0</v>
      </c>
      <c r="D1549">
        <v>0</v>
      </c>
      <c r="E1549">
        <f>Table4[[#This Row],[kapp_slack_ub]]/Table4[[#This Row],[kapp_old]]</f>
        <v>0</v>
      </c>
      <c r="F1549" t="str">
        <f>"'PRO-"&amp;_xlfn.TEXTAFTER(Table4[[#This Row],[rxn]],"-",-1)&amp;"'"</f>
        <v>'PRO-rt7626'</v>
      </c>
      <c r="G1549">
        <f>_xlfn.XLOOKUP(Table4[[#This Row],[enz]],'[1]Sheet2 (2)'!$A:$A,'[1]Sheet2 (2)'!$B:$B,"")</f>
        <v>1</v>
      </c>
    </row>
    <row r="1550" spans="1:7" hidden="1" x14ac:dyDescent="0.2">
      <c r="A1550" t="s">
        <v>6179</v>
      </c>
      <c r="B1550">
        <v>10388.202298664601</v>
      </c>
      <c r="C1550">
        <v>0</v>
      </c>
      <c r="D1550">
        <v>0</v>
      </c>
      <c r="E1550">
        <f>Table4[[#This Row],[kapp_slack_ub]]/Table4[[#This Row],[kapp_old]]</f>
        <v>0</v>
      </c>
      <c r="F1550" t="str">
        <f>"'PRO-"&amp;_xlfn.TEXTAFTER(Table4[[#This Row],[rxn]],"-",-1)&amp;"'"</f>
        <v>'PRO-rt3508'</v>
      </c>
      <c r="G1550">
        <f>_xlfn.XLOOKUP(Table4[[#This Row],[enz]],'[1]Sheet2 (2)'!$A:$A,'[1]Sheet2 (2)'!$B:$B,"")</f>
        <v>1</v>
      </c>
    </row>
    <row r="1551" spans="1:7" hidden="1" x14ac:dyDescent="0.2">
      <c r="A1551" t="s">
        <v>6180</v>
      </c>
      <c r="B1551">
        <v>10388.202298664601</v>
      </c>
      <c r="C1551">
        <v>0</v>
      </c>
      <c r="D1551">
        <v>0</v>
      </c>
      <c r="E1551">
        <f>Table4[[#This Row],[kapp_slack_ub]]/Table4[[#This Row],[kapp_old]]</f>
        <v>0</v>
      </c>
      <c r="F1551" t="str">
        <f>"'PRO-"&amp;_xlfn.TEXTAFTER(Table4[[#This Row],[rxn]],"-",-1)&amp;"'"</f>
        <v>'PRO-rt7081'</v>
      </c>
      <c r="G1551">
        <f>_xlfn.XLOOKUP(Table4[[#This Row],[enz]],'[1]Sheet2 (2)'!$A:$A,'[1]Sheet2 (2)'!$B:$B,"")</f>
        <v>1</v>
      </c>
    </row>
    <row r="1552" spans="1:7" hidden="1" x14ac:dyDescent="0.2">
      <c r="A1552" t="s">
        <v>6181</v>
      </c>
      <c r="B1552">
        <v>10388.202298664601</v>
      </c>
      <c r="C1552">
        <v>0</v>
      </c>
      <c r="D1552">
        <v>0</v>
      </c>
      <c r="E1552">
        <f>Table4[[#This Row],[kapp_slack_ub]]/Table4[[#This Row],[kapp_old]]</f>
        <v>0</v>
      </c>
      <c r="F1552" t="str">
        <f>"'PRO-"&amp;_xlfn.TEXTAFTER(Table4[[#This Row],[rxn]],"-",-1)&amp;"'"</f>
        <v>'PRO-rt7626'</v>
      </c>
      <c r="G1552">
        <f>_xlfn.XLOOKUP(Table4[[#This Row],[enz]],'[1]Sheet2 (2)'!$A:$A,'[1]Sheet2 (2)'!$B:$B,"")</f>
        <v>1</v>
      </c>
    </row>
    <row r="1553" spans="1:7" hidden="1" x14ac:dyDescent="0.2">
      <c r="A1553" t="s">
        <v>6182</v>
      </c>
      <c r="B1553">
        <v>10388.202298664601</v>
      </c>
      <c r="C1553">
        <v>0</v>
      </c>
      <c r="D1553">
        <v>0</v>
      </c>
      <c r="E1553">
        <f>Table4[[#This Row],[kapp_slack_ub]]/Table4[[#This Row],[kapp_old]]</f>
        <v>0</v>
      </c>
      <c r="F1553" t="str">
        <f>"'PRO-"&amp;_xlfn.TEXTAFTER(Table4[[#This Row],[rxn]],"-",-1)&amp;"'"</f>
        <v>'PRO-rt3508'</v>
      </c>
      <c r="G1553">
        <f>_xlfn.XLOOKUP(Table4[[#This Row],[enz]],'[1]Sheet2 (2)'!$A:$A,'[1]Sheet2 (2)'!$B:$B,"")</f>
        <v>1</v>
      </c>
    </row>
    <row r="1554" spans="1:7" hidden="1" x14ac:dyDescent="0.2">
      <c r="A1554" t="s">
        <v>6183</v>
      </c>
      <c r="B1554">
        <v>10388.202298664601</v>
      </c>
      <c r="C1554">
        <v>0</v>
      </c>
      <c r="D1554">
        <v>0</v>
      </c>
      <c r="E1554">
        <f>Table4[[#This Row],[kapp_slack_ub]]/Table4[[#This Row],[kapp_old]]</f>
        <v>0</v>
      </c>
      <c r="F1554" t="str">
        <f>"'PRO-"&amp;_xlfn.TEXTAFTER(Table4[[#This Row],[rxn]],"-",-1)&amp;"'"</f>
        <v>'PRO-rt7081'</v>
      </c>
      <c r="G1554">
        <f>_xlfn.XLOOKUP(Table4[[#This Row],[enz]],'[1]Sheet2 (2)'!$A:$A,'[1]Sheet2 (2)'!$B:$B,"")</f>
        <v>1</v>
      </c>
    </row>
    <row r="1555" spans="1:7" hidden="1" x14ac:dyDescent="0.2">
      <c r="A1555" t="s">
        <v>6184</v>
      </c>
      <c r="B1555">
        <v>10388.202298664601</v>
      </c>
      <c r="C1555">
        <v>0</v>
      </c>
      <c r="D1555">
        <v>0</v>
      </c>
      <c r="E1555">
        <f>Table4[[#This Row],[kapp_slack_ub]]/Table4[[#This Row],[kapp_old]]</f>
        <v>0</v>
      </c>
      <c r="F1555" t="str">
        <f>"'PRO-"&amp;_xlfn.TEXTAFTER(Table4[[#This Row],[rxn]],"-",-1)&amp;"'"</f>
        <v>'PRO-rt7626'</v>
      </c>
      <c r="G1555">
        <f>_xlfn.XLOOKUP(Table4[[#This Row],[enz]],'[1]Sheet2 (2)'!$A:$A,'[1]Sheet2 (2)'!$B:$B,"")</f>
        <v>1</v>
      </c>
    </row>
    <row r="1556" spans="1:7" hidden="1" x14ac:dyDescent="0.2">
      <c r="A1556" t="s">
        <v>2967</v>
      </c>
      <c r="B1556">
        <v>71.458891963257898</v>
      </c>
      <c r="C1556">
        <v>0</v>
      </c>
      <c r="D1556">
        <v>0</v>
      </c>
      <c r="E1556">
        <f>Table4[[#This Row],[kapp_slack_ub]]/Table4[[#This Row],[kapp_old]]</f>
        <v>0</v>
      </c>
      <c r="F1556" t="str">
        <f>"'PRO-"&amp;_xlfn.TEXTAFTER(Table4[[#This Row],[rxn]],"-",-1)&amp;"'"</f>
        <v>'PRO-rt8298'</v>
      </c>
      <c r="G1556">
        <f>_xlfn.XLOOKUP(Table4[[#This Row],[enz]],'[1]Sheet2 (2)'!$A:$A,'[1]Sheet2 (2)'!$B:$B,"")</f>
        <v>1</v>
      </c>
    </row>
    <row r="1557" spans="1:7" hidden="1" x14ac:dyDescent="0.2">
      <c r="A1557" t="s">
        <v>6185</v>
      </c>
      <c r="B1557">
        <v>10388.202298664601</v>
      </c>
      <c r="C1557">
        <v>0</v>
      </c>
      <c r="D1557">
        <v>0</v>
      </c>
      <c r="E1557">
        <f>Table4[[#This Row],[kapp_slack_ub]]/Table4[[#This Row],[kapp_old]]</f>
        <v>0</v>
      </c>
      <c r="F1557" t="str">
        <f>"'PRO-"&amp;_xlfn.TEXTAFTER(Table4[[#This Row],[rxn]],"-",-1)&amp;"'"</f>
        <v>'PRO-UNKNOWN'</v>
      </c>
      <c r="G1557" t="str">
        <f>_xlfn.XLOOKUP(Table4[[#This Row],[enz]],'[1]Sheet2 (2)'!$A:$A,'[1]Sheet2 (2)'!$B:$B,"")</f>
        <v/>
      </c>
    </row>
    <row r="1558" spans="1:7" hidden="1" x14ac:dyDescent="0.2">
      <c r="A1558" t="s">
        <v>6186</v>
      </c>
      <c r="B1558">
        <v>10388.202298664601</v>
      </c>
      <c r="C1558">
        <v>0</v>
      </c>
      <c r="D1558">
        <v>0</v>
      </c>
      <c r="E1558">
        <f>Table4[[#This Row],[kapp_slack_ub]]/Table4[[#This Row],[kapp_old]]</f>
        <v>0</v>
      </c>
      <c r="F1558" t="str">
        <f>"'PRO-"&amp;_xlfn.TEXTAFTER(Table4[[#This Row],[rxn]],"-",-1)&amp;"'"</f>
        <v>'PRO-rt15442799'</v>
      </c>
      <c r="G1558" t="str">
        <f>_xlfn.XLOOKUP(Table4[[#This Row],[enz]],'[1]Sheet2 (2)'!$A:$A,'[1]Sheet2 (2)'!$B:$B,"")</f>
        <v/>
      </c>
    </row>
    <row r="1559" spans="1:7" hidden="1" x14ac:dyDescent="0.2">
      <c r="A1559" t="s">
        <v>6187</v>
      </c>
      <c r="B1559">
        <v>10388.202298664601</v>
      </c>
      <c r="C1559">
        <v>0</v>
      </c>
      <c r="D1559">
        <v>0</v>
      </c>
      <c r="E1559">
        <f>Table4[[#This Row],[kapp_slack_ub]]/Table4[[#This Row],[kapp_old]]</f>
        <v>0</v>
      </c>
      <c r="F1559" t="str">
        <f>"'PRO-"&amp;_xlfn.TEXTAFTER(Table4[[#This Row],[rxn]],"-",-1)&amp;"'"</f>
        <v>'PRO-rt15442799'</v>
      </c>
      <c r="G1559" t="str">
        <f>_xlfn.XLOOKUP(Table4[[#This Row],[enz]],'[1]Sheet2 (2)'!$A:$A,'[1]Sheet2 (2)'!$B:$B,"")</f>
        <v/>
      </c>
    </row>
    <row r="1560" spans="1:7" hidden="1" x14ac:dyDescent="0.2">
      <c r="A1560" t="s">
        <v>6188</v>
      </c>
      <c r="B1560">
        <v>10388.202298664601</v>
      </c>
      <c r="C1560">
        <v>0</v>
      </c>
      <c r="D1560">
        <v>0</v>
      </c>
      <c r="E1560">
        <f>Table4[[#This Row],[kapp_slack_ub]]/Table4[[#This Row],[kapp_old]]</f>
        <v>0</v>
      </c>
      <c r="F1560" t="str">
        <f>"'PRO-"&amp;_xlfn.TEXTAFTER(Table4[[#This Row],[rxn]],"-",-1)&amp;"'"</f>
        <v>'PRO-rt5693'</v>
      </c>
      <c r="G1560">
        <f>_xlfn.XLOOKUP(Table4[[#This Row],[enz]],'[1]Sheet2 (2)'!$A:$A,'[1]Sheet2 (2)'!$B:$B,"")</f>
        <v>1</v>
      </c>
    </row>
    <row r="1561" spans="1:7" hidden="1" x14ac:dyDescent="0.2">
      <c r="A1561" t="s">
        <v>6189</v>
      </c>
      <c r="B1561">
        <v>10388.202298664601</v>
      </c>
      <c r="C1561">
        <v>0</v>
      </c>
      <c r="D1561">
        <v>0</v>
      </c>
      <c r="E1561">
        <f>Table4[[#This Row],[kapp_slack_ub]]/Table4[[#This Row],[kapp_old]]</f>
        <v>0</v>
      </c>
      <c r="F1561" t="str">
        <f>"'PRO-"&amp;_xlfn.TEXTAFTER(Table4[[#This Row],[rxn]],"-",-1)&amp;"'"</f>
        <v>'PRO-rt5693'</v>
      </c>
      <c r="G1561">
        <f>_xlfn.XLOOKUP(Table4[[#This Row],[enz]],'[1]Sheet2 (2)'!$A:$A,'[1]Sheet2 (2)'!$B:$B,"")</f>
        <v>1</v>
      </c>
    </row>
    <row r="1562" spans="1:7" hidden="1" x14ac:dyDescent="0.2">
      <c r="A1562" t="s">
        <v>6190</v>
      </c>
      <c r="B1562">
        <v>10388.202298664601</v>
      </c>
      <c r="C1562">
        <v>0</v>
      </c>
      <c r="D1562">
        <v>0</v>
      </c>
      <c r="E1562">
        <f>Table4[[#This Row],[kapp_slack_ub]]/Table4[[#This Row],[kapp_old]]</f>
        <v>0</v>
      </c>
      <c r="F1562" t="str">
        <f>"'PRO-"&amp;_xlfn.TEXTAFTER(Table4[[#This Row],[rxn]],"-",-1)&amp;"'"</f>
        <v>'PRO-SPONT'</v>
      </c>
      <c r="G1562" t="str">
        <f>_xlfn.XLOOKUP(Table4[[#This Row],[enz]],'[1]Sheet2 (2)'!$A:$A,'[1]Sheet2 (2)'!$B:$B,"")</f>
        <v/>
      </c>
    </row>
    <row r="1563" spans="1:7" hidden="1" x14ac:dyDescent="0.2">
      <c r="A1563" t="s">
        <v>6191</v>
      </c>
      <c r="B1563">
        <v>10388.202298664601</v>
      </c>
      <c r="C1563">
        <v>0</v>
      </c>
      <c r="D1563">
        <v>0</v>
      </c>
      <c r="E1563">
        <f>Table4[[#This Row],[kapp_slack_ub]]/Table4[[#This Row],[kapp_old]]</f>
        <v>0</v>
      </c>
      <c r="F1563" t="str">
        <f>"'PRO-"&amp;_xlfn.TEXTAFTER(Table4[[#This Row],[rxn]],"-",-1)&amp;"'"</f>
        <v>'PRO-SPONT'</v>
      </c>
      <c r="G1563" t="str">
        <f>_xlfn.XLOOKUP(Table4[[#This Row],[enz]],'[1]Sheet2 (2)'!$A:$A,'[1]Sheet2 (2)'!$B:$B,"")</f>
        <v/>
      </c>
    </row>
    <row r="1564" spans="1:7" hidden="1" x14ac:dyDescent="0.2">
      <c r="A1564" t="s">
        <v>6192</v>
      </c>
      <c r="B1564">
        <v>10388.202298664601</v>
      </c>
      <c r="C1564">
        <v>0</v>
      </c>
      <c r="D1564">
        <v>0</v>
      </c>
      <c r="E1564">
        <f>Table4[[#This Row],[kapp_slack_ub]]/Table4[[#This Row],[kapp_old]]</f>
        <v>0</v>
      </c>
      <c r="F1564" t="str">
        <f>"'PRO-"&amp;_xlfn.TEXTAFTER(Table4[[#This Row],[rxn]],"-",-1)&amp;"'"</f>
        <v>'PRO-SPONT'</v>
      </c>
      <c r="G1564" t="str">
        <f>_xlfn.XLOOKUP(Table4[[#This Row],[enz]],'[1]Sheet2 (2)'!$A:$A,'[1]Sheet2 (2)'!$B:$B,"")</f>
        <v/>
      </c>
    </row>
    <row r="1565" spans="1:7" hidden="1" x14ac:dyDescent="0.2">
      <c r="A1565" t="s">
        <v>6193</v>
      </c>
      <c r="B1565">
        <v>10388.202298664601</v>
      </c>
      <c r="C1565">
        <v>0</v>
      </c>
      <c r="D1565">
        <v>0</v>
      </c>
      <c r="E1565">
        <f>Table4[[#This Row],[kapp_slack_ub]]/Table4[[#This Row],[kapp_old]]</f>
        <v>0</v>
      </c>
      <c r="F1565" t="str">
        <f>"'PRO-"&amp;_xlfn.TEXTAFTER(Table4[[#This Row],[rxn]],"-",-1)&amp;"'"</f>
        <v>'PRO-SPONT'</v>
      </c>
      <c r="G1565" t="str">
        <f>_xlfn.XLOOKUP(Table4[[#This Row],[enz]],'[1]Sheet2 (2)'!$A:$A,'[1]Sheet2 (2)'!$B:$B,"")</f>
        <v/>
      </c>
    </row>
    <row r="1566" spans="1:7" hidden="1" x14ac:dyDescent="0.2">
      <c r="A1566" t="s">
        <v>6194</v>
      </c>
      <c r="B1566">
        <v>3406.7407491417698</v>
      </c>
      <c r="C1566">
        <v>0</v>
      </c>
      <c r="D1566">
        <v>0</v>
      </c>
      <c r="E1566">
        <f>Table4[[#This Row],[kapp_slack_ub]]/Table4[[#This Row],[kapp_old]]</f>
        <v>0</v>
      </c>
      <c r="F1566" t="str">
        <f>"'PRO-"&amp;_xlfn.TEXTAFTER(Table4[[#This Row],[rxn]],"-",-1)&amp;"'"</f>
        <v>'PRO-rt0757'</v>
      </c>
      <c r="G1566">
        <f>_xlfn.XLOOKUP(Table4[[#This Row],[enz]],'[1]Sheet2 (2)'!$A:$A,'[1]Sheet2 (2)'!$B:$B,"")</f>
        <v>1</v>
      </c>
    </row>
    <row r="1567" spans="1:7" hidden="1" x14ac:dyDescent="0.2">
      <c r="A1567" t="s">
        <v>2968</v>
      </c>
      <c r="B1567">
        <v>10388.202298664601</v>
      </c>
      <c r="C1567">
        <v>0</v>
      </c>
      <c r="D1567">
        <v>0</v>
      </c>
      <c r="E1567">
        <f>Table4[[#This Row],[kapp_slack_ub]]/Table4[[#This Row],[kapp_old]]</f>
        <v>0</v>
      </c>
      <c r="F1567" t="str">
        <f>"'PRO-"&amp;_xlfn.TEXTAFTER(Table4[[#This Row],[rxn]],"-",-1)&amp;"'"</f>
        <v>'PRO-rt8268'</v>
      </c>
      <c r="G1567">
        <f>_xlfn.XLOOKUP(Table4[[#This Row],[enz]],'[1]Sheet2 (2)'!$A:$A,'[1]Sheet2 (2)'!$B:$B,"")</f>
        <v>1</v>
      </c>
    </row>
    <row r="1568" spans="1:7" hidden="1" x14ac:dyDescent="0.2">
      <c r="A1568" t="s">
        <v>6195</v>
      </c>
      <c r="B1568">
        <v>10388.202298664601</v>
      </c>
      <c r="C1568">
        <v>0</v>
      </c>
      <c r="D1568">
        <v>0</v>
      </c>
      <c r="E1568">
        <f>Table4[[#This Row],[kapp_slack_ub]]/Table4[[#This Row],[kapp_old]]</f>
        <v>0</v>
      </c>
      <c r="F1568" t="str">
        <f>"'PRO-"&amp;_xlfn.TEXTAFTER(Table4[[#This Row],[rxn]],"-",-1)&amp;"'"</f>
        <v>'PRO-rt0757'</v>
      </c>
      <c r="G1568">
        <f>_xlfn.XLOOKUP(Table4[[#This Row],[enz]],'[1]Sheet2 (2)'!$A:$A,'[1]Sheet2 (2)'!$B:$B,"")</f>
        <v>1</v>
      </c>
    </row>
    <row r="1569" spans="1:7" hidden="1" x14ac:dyDescent="0.2">
      <c r="A1569" t="s">
        <v>6196</v>
      </c>
      <c r="B1569">
        <v>10388.202298664601</v>
      </c>
      <c r="C1569">
        <v>0</v>
      </c>
      <c r="D1569">
        <v>0</v>
      </c>
      <c r="E1569">
        <f>Table4[[#This Row],[kapp_slack_ub]]/Table4[[#This Row],[kapp_old]]</f>
        <v>0</v>
      </c>
      <c r="F1569" t="str">
        <f>"'PRO-"&amp;_xlfn.TEXTAFTER(Table4[[#This Row],[rxn]],"-",-1)&amp;"'"</f>
        <v>'PRO-rt7919'</v>
      </c>
      <c r="G1569">
        <f>_xlfn.XLOOKUP(Table4[[#This Row],[enz]],'[1]Sheet2 (2)'!$A:$A,'[1]Sheet2 (2)'!$B:$B,"")</f>
        <v>1</v>
      </c>
    </row>
    <row r="1570" spans="1:7" hidden="1" x14ac:dyDescent="0.2">
      <c r="A1570" t="s">
        <v>6197</v>
      </c>
      <c r="B1570">
        <v>10388.202298664601</v>
      </c>
      <c r="C1570">
        <v>0</v>
      </c>
      <c r="D1570">
        <v>0</v>
      </c>
      <c r="E1570">
        <f>Table4[[#This Row],[kapp_slack_ub]]/Table4[[#This Row],[kapp_old]]</f>
        <v>0</v>
      </c>
      <c r="F1570" t="str">
        <f>"'PRO-"&amp;_xlfn.TEXTAFTER(Table4[[#This Row],[rxn]],"-",-1)&amp;"'"</f>
        <v>'PRO-SPONT'</v>
      </c>
      <c r="G1570" t="str">
        <f>_xlfn.XLOOKUP(Table4[[#This Row],[enz]],'[1]Sheet2 (2)'!$A:$A,'[1]Sheet2 (2)'!$B:$B,"")</f>
        <v/>
      </c>
    </row>
    <row r="1571" spans="1:7" hidden="1" x14ac:dyDescent="0.2">
      <c r="A1571" t="s">
        <v>6198</v>
      </c>
      <c r="B1571">
        <v>10388.202298664601</v>
      </c>
      <c r="C1571">
        <v>0</v>
      </c>
      <c r="D1571">
        <v>0</v>
      </c>
      <c r="E1571">
        <f>Table4[[#This Row],[kapp_slack_ub]]/Table4[[#This Row],[kapp_old]]</f>
        <v>0</v>
      </c>
      <c r="F1571" t="str">
        <f>"'PRO-"&amp;_xlfn.TEXTAFTER(Table4[[#This Row],[rxn]],"-",-1)&amp;"'"</f>
        <v>'PRO-SPONT'</v>
      </c>
      <c r="G1571" t="str">
        <f>_xlfn.XLOOKUP(Table4[[#This Row],[enz]],'[1]Sheet2 (2)'!$A:$A,'[1]Sheet2 (2)'!$B:$B,"")</f>
        <v/>
      </c>
    </row>
    <row r="1572" spans="1:7" hidden="1" x14ac:dyDescent="0.2">
      <c r="A1572" t="s">
        <v>6199</v>
      </c>
      <c r="B1572">
        <v>10388.202298664601</v>
      </c>
      <c r="C1572">
        <v>0</v>
      </c>
      <c r="D1572">
        <v>0</v>
      </c>
      <c r="E1572">
        <f>Table4[[#This Row],[kapp_slack_ub]]/Table4[[#This Row],[kapp_old]]</f>
        <v>0</v>
      </c>
      <c r="F1572" t="str">
        <f>"'PRO-"&amp;_xlfn.TEXTAFTER(Table4[[#This Row],[rxn]],"-",-1)&amp;"'"</f>
        <v>'PRO-SPONT'</v>
      </c>
      <c r="G1572" t="str">
        <f>_xlfn.XLOOKUP(Table4[[#This Row],[enz]],'[1]Sheet2 (2)'!$A:$A,'[1]Sheet2 (2)'!$B:$B,"")</f>
        <v/>
      </c>
    </row>
    <row r="1573" spans="1:7" hidden="1" x14ac:dyDescent="0.2">
      <c r="A1573" t="s">
        <v>6200</v>
      </c>
      <c r="B1573">
        <v>10388.202298664601</v>
      </c>
      <c r="C1573">
        <v>0</v>
      </c>
      <c r="D1573">
        <v>0</v>
      </c>
      <c r="E1573">
        <f>Table4[[#This Row],[kapp_slack_ub]]/Table4[[#This Row],[kapp_old]]</f>
        <v>0</v>
      </c>
      <c r="F1573" t="str">
        <f>"'PRO-"&amp;_xlfn.TEXTAFTER(Table4[[#This Row],[rxn]],"-",-1)&amp;"'"</f>
        <v>'PRO-SPONT'</v>
      </c>
      <c r="G1573" t="str">
        <f>_xlfn.XLOOKUP(Table4[[#This Row],[enz]],'[1]Sheet2 (2)'!$A:$A,'[1]Sheet2 (2)'!$B:$B,"")</f>
        <v/>
      </c>
    </row>
    <row r="1574" spans="1:7" hidden="1" x14ac:dyDescent="0.2">
      <c r="A1574" t="s">
        <v>6201</v>
      </c>
      <c r="B1574">
        <v>10388.202298664601</v>
      </c>
      <c r="C1574">
        <v>0</v>
      </c>
      <c r="D1574">
        <v>0</v>
      </c>
      <c r="E1574">
        <f>Table4[[#This Row],[kapp_slack_ub]]/Table4[[#This Row],[kapp_old]]</f>
        <v>0</v>
      </c>
      <c r="F1574" t="str">
        <f>"'PRO-"&amp;_xlfn.TEXTAFTER(Table4[[#This Row],[rxn]],"-",-1)&amp;"'"</f>
        <v>'PRO-SPONT'</v>
      </c>
      <c r="G1574" t="str">
        <f>_xlfn.XLOOKUP(Table4[[#This Row],[enz]],'[1]Sheet2 (2)'!$A:$A,'[1]Sheet2 (2)'!$B:$B,"")</f>
        <v/>
      </c>
    </row>
    <row r="1575" spans="1:7" hidden="1" x14ac:dyDescent="0.2">
      <c r="A1575" t="s">
        <v>6202</v>
      </c>
      <c r="B1575">
        <v>10388.202298664601</v>
      </c>
      <c r="C1575">
        <v>0</v>
      </c>
      <c r="D1575">
        <v>0</v>
      </c>
      <c r="E1575">
        <f>Table4[[#This Row],[kapp_slack_ub]]/Table4[[#This Row],[kapp_old]]</f>
        <v>0</v>
      </c>
      <c r="F1575" t="str">
        <f>"'PRO-"&amp;_xlfn.TEXTAFTER(Table4[[#This Row],[rxn]],"-",-1)&amp;"'"</f>
        <v>'PRO-rt15442799'</v>
      </c>
      <c r="G1575" t="str">
        <f>_xlfn.XLOOKUP(Table4[[#This Row],[enz]],'[1]Sheet2 (2)'!$A:$A,'[1]Sheet2 (2)'!$B:$B,"")</f>
        <v/>
      </c>
    </row>
    <row r="1576" spans="1:7" hidden="1" x14ac:dyDescent="0.2">
      <c r="A1576" t="s">
        <v>6203</v>
      </c>
      <c r="B1576">
        <v>10388.202298664601</v>
      </c>
      <c r="C1576">
        <v>0</v>
      </c>
      <c r="D1576">
        <v>0</v>
      </c>
      <c r="E1576">
        <f>Table4[[#This Row],[kapp_slack_ub]]/Table4[[#This Row],[kapp_old]]</f>
        <v>0</v>
      </c>
      <c r="F1576" t="str">
        <f>"'PRO-"&amp;_xlfn.TEXTAFTER(Table4[[#This Row],[rxn]],"-",-1)&amp;"'"</f>
        <v>'PRO-rt15442799'</v>
      </c>
      <c r="G1576" t="str">
        <f>_xlfn.XLOOKUP(Table4[[#This Row],[enz]],'[1]Sheet2 (2)'!$A:$A,'[1]Sheet2 (2)'!$B:$B,"")</f>
        <v/>
      </c>
    </row>
    <row r="1577" spans="1:7" hidden="1" x14ac:dyDescent="0.2">
      <c r="A1577" t="s">
        <v>6204</v>
      </c>
      <c r="B1577">
        <v>10388.202298664601</v>
      </c>
      <c r="C1577">
        <v>0</v>
      </c>
      <c r="D1577">
        <v>0</v>
      </c>
      <c r="E1577">
        <f>Table4[[#This Row],[kapp_slack_ub]]/Table4[[#This Row],[kapp_old]]</f>
        <v>0</v>
      </c>
      <c r="F1577" t="str">
        <f>"'PRO-"&amp;_xlfn.TEXTAFTER(Table4[[#This Row],[rxn]],"-",-1)&amp;"'"</f>
        <v>'PRO-SPONT'</v>
      </c>
      <c r="G1577" t="str">
        <f>_xlfn.XLOOKUP(Table4[[#This Row],[enz]],'[1]Sheet2 (2)'!$A:$A,'[1]Sheet2 (2)'!$B:$B,"")</f>
        <v/>
      </c>
    </row>
    <row r="1578" spans="1:7" hidden="1" x14ac:dyDescent="0.2">
      <c r="A1578" t="s">
        <v>6205</v>
      </c>
      <c r="B1578">
        <v>10388.202298664601</v>
      </c>
      <c r="C1578">
        <v>0</v>
      </c>
      <c r="D1578">
        <v>0</v>
      </c>
      <c r="E1578">
        <f>Table4[[#This Row],[kapp_slack_ub]]/Table4[[#This Row],[kapp_old]]</f>
        <v>0</v>
      </c>
      <c r="F1578" t="str">
        <f>"'PRO-"&amp;_xlfn.TEXTAFTER(Table4[[#This Row],[rxn]],"-",-1)&amp;"'"</f>
        <v>'PRO-SPONT'</v>
      </c>
      <c r="G1578" t="str">
        <f>_xlfn.XLOOKUP(Table4[[#This Row],[enz]],'[1]Sheet2 (2)'!$A:$A,'[1]Sheet2 (2)'!$B:$B,"")</f>
        <v/>
      </c>
    </row>
    <row r="1579" spans="1:7" hidden="1" x14ac:dyDescent="0.2">
      <c r="A1579" t="s">
        <v>6206</v>
      </c>
      <c r="B1579">
        <v>10388.202298664601</v>
      </c>
      <c r="C1579">
        <v>0</v>
      </c>
      <c r="D1579">
        <v>0</v>
      </c>
      <c r="E1579">
        <f>Table4[[#This Row],[kapp_slack_ub]]/Table4[[#This Row],[kapp_old]]</f>
        <v>0</v>
      </c>
      <c r="F1579" t="str">
        <f>"'PRO-"&amp;_xlfn.TEXTAFTER(Table4[[#This Row],[rxn]],"-",-1)&amp;"'"</f>
        <v>'PRO-rt5693'</v>
      </c>
      <c r="G1579">
        <f>_xlfn.XLOOKUP(Table4[[#This Row],[enz]],'[1]Sheet2 (2)'!$A:$A,'[1]Sheet2 (2)'!$B:$B,"")</f>
        <v>1</v>
      </c>
    </row>
    <row r="1580" spans="1:7" hidden="1" x14ac:dyDescent="0.2">
      <c r="A1580" t="s">
        <v>6207</v>
      </c>
      <c r="B1580">
        <v>10388.202298664601</v>
      </c>
      <c r="C1580">
        <v>0</v>
      </c>
      <c r="D1580">
        <v>0</v>
      </c>
      <c r="E1580">
        <f>Table4[[#This Row],[kapp_slack_ub]]/Table4[[#This Row],[kapp_old]]</f>
        <v>0</v>
      </c>
      <c r="F1580" t="str">
        <f>"'PRO-"&amp;_xlfn.TEXTAFTER(Table4[[#This Row],[rxn]],"-",-1)&amp;"'"</f>
        <v>'PRO-rt5693'</v>
      </c>
      <c r="G1580">
        <f>_xlfn.XLOOKUP(Table4[[#This Row],[enz]],'[1]Sheet2 (2)'!$A:$A,'[1]Sheet2 (2)'!$B:$B,"")</f>
        <v>1</v>
      </c>
    </row>
    <row r="1581" spans="1:7" hidden="1" x14ac:dyDescent="0.2">
      <c r="A1581" t="s">
        <v>6208</v>
      </c>
      <c r="B1581">
        <v>10388.202298664601</v>
      </c>
      <c r="C1581">
        <v>0</v>
      </c>
      <c r="D1581">
        <v>0</v>
      </c>
      <c r="E1581">
        <f>Table4[[#This Row],[kapp_slack_ub]]/Table4[[#This Row],[kapp_old]]</f>
        <v>0</v>
      </c>
      <c r="F1581" t="str">
        <f>"'PRO-"&amp;_xlfn.TEXTAFTER(Table4[[#This Row],[rxn]],"-",-1)&amp;"'"</f>
        <v>'PRO-SPONT'</v>
      </c>
      <c r="G1581" t="str">
        <f>_xlfn.XLOOKUP(Table4[[#This Row],[enz]],'[1]Sheet2 (2)'!$A:$A,'[1]Sheet2 (2)'!$B:$B,"")</f>
        <v/>
      </c>
    </row>
    <row r="1582" spans="1:7" hidden="1" x14ac:dyDescent="0.2">
      <c r="A1582" t="s">
        <v>6209</v>
      </c>
      <c r="B1582">
        <v>10388.202298664601</v>
      </c>
      <c r="C1582">
        <v>0</v>
      </c>
      <c r="D1582">
        <v>0</v>
      </c>
      <c r="E1582">
        <f>Table4[[#This Row],[kapp_slack_ub]]/Table4[[#This Row],[kapp_old]]</f>
        <v>0</v>
      </c>
      <c r="F1582" t="str">
        <f>"'PRO-"&amp;_xlfn.TEXTAFTER(Table4[[#This Row],[rxn]],"-",-1)&amp;"'"</f>
        <v>'PRO-SPONT'</v>
      </c>
      <c r="G1582" t="str">
        <f>_xlfn.XLOOKUP(Table4[[#This Row],[enz]],'[1]Sheet2 (2)'!$A:$A,'[1]Sheet2 (2)'!$B:$B,"")</f>
        <v/>
      </c>
    </row>
    <row r="1583" spans="1:7" hidden="1" x14ac:dyDescent="0.2">
      <c r="A1583" t="s">
        <v>6210</v>
      </c>
      <c r="B1583">
        <v>10388.202298664601</v>
      </c>
      <c r="C1583">
        <v>0</v>
      </c>
      <c r="D1583">
        <v>0</v>
      </c>
      <c r="E1583">
        <f>Table4[[#This Row],[kapp_slack_ub]]/Table4[[#This Row],[kapp_old]]</f>
        <v>0</v>
      </c>
      <c r="F1583" t="str">
        <f>"'PRO-"&amp;_xlfn.TEXTAFTER(Table4[[#This Row],[rxn]],"-",-1)&amp;"'"</f>
        <v>'PRO-SPONT'</v>
      </c>
      <c r="G1583" t="str">
        <f>_xlfn.XLOOKUP(Table4[[#This Row],[enz]],'[1]Sheet2 (2)'!$A:$A,'[1]Sheet2 (2)'!$B:$B,"")</f>
        <v/>
      </c>
    </row>
    <row r="1584" spans="1:7" hidden="1" x14ac:dyDescent="0.2">
      <c r="A1584" t="s">
        <v>6211</v>
      </c>
      <c r="B1584">
        <v>10388.202298664601</v>
      </c>
      <c r="C1584">
        <v>0</v>
      </c>
      <c r="D1584">
        <v>0</v>
      </c>
      <c r="E1584">
        <f>Table4[[#This Row],[kapp_slack_ub]]/Table4[[#This Row],[kapp_old]]</f>
        <v>0</v>
      </c>
      <c r="F1584" t="str">
        <f>"'PRO-"&amp;_xlfn.TEXTAFTER(Table4[[#This Row],[rxn]],"-",-1)&amp;"'"</f>
        <v>'PRO-SPONT'</v>
      </c>
      <c r="G1584" t="str">
        <f>_xlfn.XLOOKUP(Table4[[#This Row],[enz]],'[1]Sheet2 (2)'!$A:$A,'[1]Sheet2 (2)'!$B:$B,"")</f>
        <v/>
      </c>
    </row>
    <row r="1585" spans="1:7" hidden="1" x14ac:dyDescent="0.2">
      <c r="A1585" t="s">
        <v>2969</v>
      </c>
      <c r="B1585">
        <v>10388.202298664601</v>
      </c>
      <c r="C1585">
        <v>0</v>
      </c>
      <c r="D1585">
        <v>0</v>
      </c>
      <c r="E1585">
        <f>Table4[[#This Row],[kapp_slack_ub]]/Table4[[#This Row],[kapp_old]]</f>
        <v>0</v>
      </c>
      <c r="F1585" t="str">
        <f>"'PRO-"&amp;_xlfn.TEXTAFTER(Table4[[#This Row],[rxn]],"-",-1)&amp;"'"</f>
        <v>'PRO-rt2234_c'</v>
      </c>
      <c r="G1585">
        <f>_xlfn.XLOOKUP(Table4[[#This Row],[enz]],'[1]Sheet2 (2)'!$A:$A,'[1]Sheet2 (2)'!$B:$B,"")</f>
        <v>1</v>
      </c>
    </row>
    <row r="1586" spans="1:7" hidden="1" x14ac:dyDescent="0.2">
      <c r="A1586" t="s">
        <v>6212</v>
      </c>
      <c r="B1586">
        <v>10388.202298664601</v>
      </c>
      <c r="C1586">
        <v>0</v>
      </c>
      <c r="D1586">
        <v>0</v>
      </c>
      <c r="E1586">
        <f>Table4[[#This Row],[kapp_slack_ub]]/Table4[[#This Row],[kapp_old]]</f>
        <v>0</v>
      </c>
      <c r="F1586" t="str">
        <f>"'PRO-"&amp;_xlfn.TEXTAFTER(Table4[[#This Row],[rxn]],"-",-1)&amp;"'"</f>
        <v>'PRO-rt3787_c'</v>
      </c>
      <c r="G1586">
        <f>_xlfn.XLOOKUP(Table4[[#This Row],[enz]],'[1]Sheet2 (2)'!$A:$A,'[1]Sheet2 (2)'!$B:$B,"")</f>
        <v>1</v>
      </c>
    </row>
    <row r="1587" spans="1:7" hidden="1" x14ac:dyDescent="0.2">
      <c r="A1587" t="s">
        <v>6213</v>
      </c>
      <c r="B1587">
        <v>5913.2505292473297</v>
      </c>
      <c r="C1587">
        <v>0</v>
      </c>
      <c r="D1587">
        <v>0</v>
      </c>
      <c r="E1587">
        <f>Table4[[#This Row],[kapp_slack_ub]]/Table4[[#This Row],[kapp_old]]</f>
        <v>0</v>
      </c>
      <c r="F1587" t="str">
        <f>"'PRO-"&amp;_xlfn.TEXTAFTER(Table4[[#This Row],[rxn]],"-",-1)&amp;"'"</f>
        <v>'PRO-rt2234_m'</v>
      </c>
      <c r="G1587">
        <f>_xlfn.XLOOKUP(Table4[[#This Row],[enz]],'[1]Sheet2 (2)'!$A:$A,'[1]Sheet2 (2)'!$B:$B,"")</f>
        <v>1</v>
      </c>
    </row>
    <row r="1588" spans="1:7" hidden="1" x14ac:dyDescent="0.2">
      <c r="A1588" t="s">
        <v>6214</v>
      </c>
      <c r="B1588">
        <v>10388.202298664601</v>
      </c>
      <c r="C1588">
        <v>0</v>
      </c>
      <c r="D1588">
        <v>0</v>
      </c>
      <c r="E1588">
        <f>Table4[[#This Row],[kapp_slack_ub]]/Table4[[#This Row],[kapp_old]]</f>
        <v>0</v>
      </c>
      <c r="F1588" t="str">
        <f>"'PRO-"&amp;_xlfn.TEXTAFTER(Table4[[#This Row],[rxn]],"-",-1)&amp;"'"</f>
        <v>'PRO-rt3787_m'</v>
      </c>
      <c r="G1588">
        <f>_xlfn.XLOOKUP(Table4[[#This Row],[enz]],'[1]Sheet2 (2)'!$A:$A,'[1]Sheet2 (2)'!$B:$B,"")</f>
        <v>1</v>
      </c>
    </row>
    <row r="1589" spans="1:7" hidden="1" x14ac:dyDescent="0.2">
      <c r="A1589" t="s">
        <v>6215</v>
      </c>
      <c r="B1589">
        <v>10388.202298664601</v>
      </c>
      <c r="C1589">
        <v>0</v>
      </c>
      <c r="D1589">
        <v>0</v>
      </c>
      <c r="E1589">
        <f>Table4[[#This Row],[kapp_slack_ub]]/Table4[[#This Row],[kapp_old]]</f>
        <v>0</v>
      </c>
      <c r="F1589" t="str">
        <f>"'PRO-"&amp;_xlfn.TEXTAFTER(Table4[[#This Row],[rxn]],"-",-1)&amp;"'"</f>
        <v>'PRO-rt3539'</v>
      </c>
      <c r="G1589">
        <f>_xlfn.XLOOKUP(Table4[[#This Row],[enz]],'[1]Sheet2 (2)'!$A:$A,'[1]Sheet2 (2)'!$B:$B,"")</f>
        <v>1</v>
      </c>
    </row>
    <row r="1590" spans="1:7" hidden="1" x14ac:dyDescent="0.2">
      <c r="A1590" t="s">
        <v>6216</v>
      </c>
      <c r="B1590">
        <v>10388.202298664601</v>
      </c>
      <c r="C1590">
        <v>0</v>
      </c>
      <c r="D1590">
        <v>0</v>
      </c>
      <c r="E1590">
        <f>Table4[[#This Row],[kapp_slack_ub]]/Table4[[#This Row],[kapp_old]]</f>
        <v>0</v>
      </c>
      <c r="F1590" t="str">
        <f>"'PRO-"&amp;_xlfn.TEXTAFTER(Table4[[#This Row],[rxn]],"-",-1)&amp;"'"</f>
        <v>'PRO-rt4860'</v>
      </c>
      <c r="G1590">
        <f>_xlfn.XLOOKUP(Table4[[#This Row],[enz]],'[1]Sheet2 (2)'!$A:$A,'[1]Sheet2 (2)'!$B:$B,"")</f>
        <v>1</v>
      </c>
    </row>
    <row r="1591" spans="1:7" hidden="1" x14ac:dyDescent="0.2">
      <c r="A1591" t="s">
        <v>6217</v>
      </c>
      <c r="B1591">
        <v>10388.202298664601</v>
      </c>
      <c r="C1591">
        <v>0</v>
      </c>
      <c r="D1591">
        <v>0</v>
      </c>
      <c r="E1591">
        <f>Table4[[#This Row],[kapp_slack_ub]]/Table4[[#This Row],[kapp_old]]</f>
        <v>0</v>
      </c>
      <c r="F1591" t="str">
        <f>"'PRO-"&amp;_xlfn.TEXTAFTER(Table4[[#This Row],[rxn]],"-",-1)&amp;"'"</f>
        <v>'PRO-rt4860'</v>
      </c>
      <c r="G1591">
        <f>_xlfn.XLOOKUP(Table4[[#This Row],[enz]],'[1]Sheet2 (2)'!$A:$A,'[1]Sheet2 (2)'!$B:$B,"")</f>
        <v>1</v>
      </c>
    </row>
    <row r="1592" spans="1:7" hidden="1" x14ac:dyDescent="0.2">
      <c r="A1592" t="s">
        <v>6218</v>
      </c>
      <c r="B1592">
        <v>10388.202298664601</v>
      </c>
      <c r="C1592">
        <v>0</v>
      </c>
      <c r="D1592">
        <v>0</v>
      </c>
      <c r="E1592">
        <f>Table4[[#This Row],[kapp_slack_ub]]/Table4[[#This Row],[kapp_old]]</f>
        <v>0</v>
      </c>
      <c r="F1592" t="str">
        <f>"'PRO-"&amp;_xlfn.TEXTAFTER(Table4[[#This Row],[rxn]],"-",-1)&amp;"'"</f>
        <v>'PRO-rt4860'</v>
      </c>
      <c r="G1592">
        <f>_xlfn.XLOOKUP(Table4[[#This Row],[enz]],'[1]Sheet2 (2)'!$A:$A,'[1]Sheet2 (2)'!$B:$B,"")</f>
        <v>1</v>
      </c>
    </row>
    <row r="1593" spans="1:7" hidden="1" x14ac:dyDescent="0.2">
      <c r="A1593" t="s">
        <v>2970</v>
      </c>
      <c r="B1593">
        <v>10388.202298664601</v>
      </c>
      <c r="C1593">
        <v>0</v>
      </c>
      <c r="D1593">
        <v>0</v>
      </c>
      <c r="E1593">
        <f>Table4[[#This Row],[kapp_slack_ub]]/Table4[[#This Row],[kapp_old]]</f>
        <v>0</v>
      </c>
      <c r="F1593" t="str">
        <f>"'PRO-"&amp;_xlfn.TEXTAFTER(Table4[[#This Row],[rxn]],"-",-1)&amp;"'"</f>
        <v>'PRO-rt8092_l'</v>
      </c>
      <c r="G1593">
        <f>_xlfn.XLOOKUP(Table4[[#This Row],[enz]],'[1]Sheet2 (2)'!$A:$A,'[1]Sheet2 (2)'!$B:$B,"")</f>
        <v>1</v>
      </c>
    </row>
    <row r="1594" spans="1:7" hidden="1" x14ac:dyDescent="0.2">
      <c r="A1594" t="s">
        <v>6219</v>
      </c>
      <c r="B1594">
        <v>10388.202298664601</v>
      </c>
      <c r="C1594">
        <v>0</v>
      </c>
      <c r="D1594">
        <v>0</v>
      </c>
      <c r="E1594">
        <f>Table4[[#This Row],[kapp_slack_ub]]/Table4[[#This Row],[kapp_old]]</f>
        <v>0</v>
      </c>
      <c r="F1594" t="str">
        <f>"'PRO-"&amp;_xlfn.TEXTAFTER(Table4[[#This Row],[rxn]],"-",-1)&amp;"'"</f>
        <v>'PRO-rt8092_rm'</v>
      </c>
      <c r="G1594">
        <f>_xlfn.XLOOKUP(Table4[[#This Row],[enz]],'[1]Sheet2 (2)'!$A:$A,'[1]Sheet2 (2)'!$B:$B,"")</f>
        <v>1</v>
      </c>
    </row>
    <row r="1595" spans="1:7" hidden="1" x14ac:dyDescent="0.2">
      <c r="A1595" t="s">
        <v>6220</v>
      </c>
      <c r="B1595">
        <v>10388.202298664601</v>
      </c>
      <c r="C1595">
        <v>0</v>
      </c>
      <c r="D1595">
        <v>0</v>
      </c>
      <c r="E1595">
        <f>Table4[[#This Row],[kapp_slack_ub]]/Table4[[#This Row],[kapp_old]]</f>
        <v>0</v>
      </c>
      <c r="F1595" t="str">
        <f>"'PRO-"&amp;_xlfn.TEXTAFTER(Table4[[#This Row],[rxn]],"-",-1)&amp;"'"</f>
        <v>'PRO-SPONT'</v>
      </c>
      <c r="G1595" t="str">
        <f>_xlfn.XLOOKUP(Table4[[#This Row],[enz]],'[1]Sheet2 (2)'!$A:$A,'[1]Sheet2 (2)'!$B:$B,"")</f>
        <v/>
      </c>
    </row>
    <row r="1596" spans="1:7" hidden="1" x14ac:dyDescent="0.2">
      <c r="A1596" t="s">
        <v>6221</v>
      </c>
      <c r="B1596">
        <v>10388.202298664601</v>
      </c>
      <c r="C1596">
        <v>0</v>
      </c>
      <c r="D1596">
        <v>0</v>
      </c>
      <c r="E1596">
        <f>Table4[[#This Row],[kapp_slack_ub]]/Table4[[#This Row],[kapp_old]]</f>
        <v>0</v>
      </c>
      <c r="F1596" t="str">
        <f>"'PRO-"&amp;_xlfn.TEXTAFTER(Table4[[#This Row],[rxn]],"-",-1)&amp;"'"</f>
        <v>'PRO-SPONT'</v>
      </c>
      <c r="G1596" t="str">
        <f>_xlfn.XLOOKUP(Table4[[#This Row],[enz]],'[1]Sheet2 (2)'!$A:$A,'[1]Sheet2 (2)'!$B:$B,"")</f>
        <v/>
      </c>
    </row>
    <row r="1597" spans="1:7" hidden="1" x14ac:dyDescent="0.2">
      <c r="A1597" t="s">
        <v>6222</v>
      </c>
      <c r="B1597">
        <v>10388.202298664601</v>
      </c>
      <c r="C1597">
        <v>0</v>
      </c>
      <c r="D1597">
        <v>0</v>
      </c>
      <c r="E1597">
        <f>Table4[[#This Row],[kapp_slack_ub]]/Table4[[#This Row],[kapp_old]]</f>
        <v>0</v>
      </c>
      <c r="F1597" t="str">
        <f>"'PRO-"&amp;_xlfn.TEXTAFTER(Table4[[#This Row],[rxn]],"-",-1)&amp;"'"</f>
        <v>'PRO-rt3157'</v>
      </c>
      <c r="G1597">
        <f>_xlfn.XLOOKUP(Table4[[#This Row],[enz]],'[1]Sheet2 (2)'!$A:$A,'[1]Sheet2 (2)'!$B:$B,"")</f>
        <v>1</v>
      </c>
    </row>
    <row r="1598" spans="1:7" hidden="1" x14ac:dyDescent="0.2">
      <c r="A1598" t="s">
        <v>6223</v>
      </c>
      <c r="B1598">
        <v>10388.202298664601</v>
      </c>
      <c r="C1598">
        <v>0</v>
      </c>
      <c r="D1598">
        <v>0</v>
      </c>
      <c r="E1598">
        <f>Table4[[#This Row],[kapp_slack_ub]]/Table4[[#This Row],[kapp_old]]</f>
        <v>0</v>
      </c>
      <c r="F1598" t="str">
        <f>"'PRO-"&amp;_xlfn.TEXTAFTER(Table4[[#This Row],[rxn]],"-",-1)&amp;"'"</f>
        <v>'PRO-rt3157'</v>
      </c>
      <c r="G1598">
        <f>_xlfn.XLOOKUP(Table4[[#This Row],[enz]],'[1]Sheet2 (2)'!$A:$A,'[1]Sheet2 (2)'!$B:$B,"")</f>
        <v>1</v>
      </c>
    </row>
    <row r="1599" spans="1:7" hidden="1" x14ac:dyDescent="0.2">
      <c r="A1599" t="s">
        <v>6224</v>
      </c>
      <c r="B1599">
        <v>10388.202298664601</v>
      </c>
      <c r="C1599">
        <v>0</v>
      </c>
      <c r="D1599">
        <v>0</v>
      </c>
      <c r="E1599">
        <f>Table4[[#This Row],[kapp_slack_ub]]/Table4[[#This Row],[kapp_old]]</f>
        <v>0</v>
      </c>
      <c r="F1599" t="str">
        <f>"'PRO-"&amp;_xlfn.TEXTAFTER(Table4[[#This Row],[rxn]],"-",-1)&amp;"'"</f>
        <v>'PRO-rt3670'</v>
      </c>
      <c r="G1599">
        <f>_xlfn.XLOOKUP(Table4[[#This Row],[enz]],'[1]Sheet2 (2)'!$A:$A,'[1]Sheet2 (2)'!$B:$B,"")</f>
        <v>1</v>
      </c>
    </row>
    <row r="1600" spans="1:7" hidden="1" x14ac:dyDescent="0.2">
      <c r="A1600" t="s">
        <v>6225</v>
      </c>
      <c r="B1600">
        <v>10388.202298664601</v>
      </c>
      <c r="C1600">
        <v>0</v>
      </c>
      <c r="D1600">
        <v>0</v>
      </c>
      <c r="E1600">
        <f>Table4[[#This Row],[kapp_slack_ub]]/Table4[[#This Row],[kapp_old]]</f>
        <v>0</v>
      </c>
      <c r="F1600" t="str">
        <f>"'PRO-"&amp;_xlfn.TEXTAFTER(Table4[[#This Row],[rxn]],"-",-1)&amp;"'"</f>
        <v>'PRO-rt3670'</v>
      </c>
      <c r="G1600">
        <f>_xlfn.XLOOKUP(Table4[[#This Row],[enz]],'[1]Sheet2 (2)'!$A:$A,'[1]Sheet2 (2)'!$B:$B,"")</f>
        <v>1</v>
      </c>
    </row>
    <row r="1601" spans="1:7" hidden="1" x14ac:dyDescent="0.2">
      <c r="A1601" t="s">
        <v>6226</v>
      </c>
      <c r="B1601">
        <v>10388.202298664601</v>
      </c>
      <c r="C1601">
        <v>0</v>
      </c>
      <c r="D1601">
        <v>0</v>
      </c>
      <c r="E1601">
        <f>Table4[[#This Row],[kapp_slack_ub]]/Table4[[#This Row],[kapp_old]]</f>
        <v>0</v>
      </c>
      <c r="F1601" t="str">
        <f>"'PRO-"&amp;_xlfn.TEXTAFTER(Table4[[#This Row],[rxn]],"-",-1)&amp;"'"</f>
        <v>'PRO-rt2544'</v>
      </c>
      <c r="G1601">
        <f>_xlfn.XLOOKUP(Table4[[#This Row],[enz]],'[1]Sheet2 (2)'!$A:$A,'[1]Sheet2 (2)'!$B:$B,"")</f>
        <v>1</v>
      </c>
    </row>
    <row r="1602" spans="1:7" hidden="1" x14ac:dyDescent="0.2">
      <c r="A1602" t="s">
        <v>6227</v>
      </c>
      <c r="B1602">
        <v>10388.202298664601</v>
      </c>
      <c r="C1602">
        <v>0</v>
      </c>
      <c r="D1602">
        <v>0</v>
      </c>
      <c r="E1602">
        <f>Table4[[#This Row],[kapp_slack_ub]]/Table4[[#This Row],[kapp_old]]</f>
        <v>0</v>
      </c>
      <c r="F1602" t="str">
        <f>"'PRO-"&amp;_xlfn.TEXTAFTER(Table4[[#This Row],[rxn]],"-",-1)&amp;"'"</f>
        <v>'PRO-rt2544'</v>
      </c>
      <c r="G1602">
        <f>_xlfn.XLOOKUP(Table4[[#This Row],[enz]],'[1]Sheet2 (2)'!$A:$A,'[1]Sheet2 (2)'!$B:$B,"")</f>
        <v>1</v>
      </c>
    </row>
    <row r="1603" spans="1:7" hidden="1" x14ac:dyDescent="0.2">
      <c r="A1603" t="s">
        <v>6228</v>
      </c>
      <c r="B1603">
        <v>10388.202298664601</v>
      </c>
      <c r="C1603">
        <v>0</v>
      </c>
      <c r="D1603">
        <v>0</v>
      </c>
      <c r="E1603">
        <f>Table4[[#This Row],[kapp_slack_ub]]/Table4[[#This Row],[kapp_old]]</f>
        <v>0</v>
      </c>
      <c r="F1603" t="str">
        <f>"'PRO-"&amp;_xlfn.TEXTAFTER(Table4[[#This Row],[rxn]],"-",-1)&amp;"'"</f>
        <v>'PRO-rt2544'</v>
      </c>
      <c r="G1603">
        <f>_xlfn.XLOOKUP(Table4[[#This Row],[enz]],'[1]Sheet2 (2)'!$A:$A,'[1]Sheet2 (2)'!$B:$B,"")</f>
        <v>1</v>
      </c>
    </row>
    <row r="1604" spans="1:7" hidden="1" x14ac:dyDescent="0.2">
      <c r="A1604" t="s">
        <v>6229</v>
      </c>
      <c r="B1604">
        <v>10388.202298664601</v>
      </c>
      <c r="C1604">
        <v>0</v>
      </c>
      <c r="D1604">
        <v>0</v>
      </c>
      <c r="E1604">
        <f>Table4[[#This Row],[kapp_slack_ub]]/Table4[[#This Row],[kapp_old]]</f>
        <v>0</v>
      </c>
      <c r="F1604" t="str">
        <f>"'PRO-"&amp;_xlfn.TEXTAFTER(Table4[[#This Row],[rxn]],"-",-1)&amp;"'"</f>
        <v>'PRO-rt2544'</v>
      </c>
      <c r="G1604">
        <f>_xlfn.XLOOKUP(Table4[[#This Row],[enz]],'[1]Sheet2 (2)'!$A:$A,'[1]Sheet2 (2)'!$B:$B,"")</f>
        <v>1</v>
      </c>
    </row>
    <row r="1605" spans="1:7" hidden="1" x14ac:dyDescent="0.2">
      <c r="A1605" t="s">
        <v>6230</v>
      </c>
      <c r="B1605">
        <v>10388.202298664601</v>
      </c>
      <c r="C1605">
        <v>0</v>
      </c>
      <c r="D1605">
        <v>0</v>
      </c>
      <c r="E1605">
        <f>Table4[[#This Row],[kapp_slack_ub]]/Table4[[#This Row],[kapp_old]]</f>
        <v>0</v>
      </c>
      <c r="F1605" t="str">
        <f>"'PRO-"&amp;_xlfn.TEXTAFTER(Table4[[#This Row],[rxn]],"-",-1)&amp;"'"</f>
        <v>'PRO-rt4719'</v>
      </c>
      <c r="G1605">
        <f>_xlfn.XLOOKUP(Table4[[#This Row],[enz]],'[1]Sheet2 (2)'!$A:$A,'[1]Sheet2 (2)'!$B:$B,"")</f>
        <v>1</v>
      </c>
    </row>
    <row r="1606" spans="1:7" hidden="1" x14ac:dyDescent="0.2">
      <c r="A1606" t="s">
        <v>6231</v>
      </c>
      <c r="B1606">
        <v>10388.202298664601</v>
      </c>
      <c r="C1606">
        <v>0</v>
      </c>
      <c r="D1606">
        <v>0</v>
      </c>
      <c r="E1606">
        <f>Table4[[#This Row],[kapp_slack_ub]]/Table4[[#This Row],[kapp_old]]</f>
        <v>0</v>
      </c>
      <c r="F1606" t="str">
        <f>"'PRO-"&amp;_xlfn.TEXTAFTER(Table4[[#This Row],[rxn]],"-",-1)&amp;"'"</f>
        <v>'PRO-SPONT'</v>
      </c>
      <c r="G1606" t="str">
        <f>_xlfn.XLOOKUP(Table4[[#This Row],[enz]],'[1]Sheet2 (2)'!$A:$A,'[1]Sheet2 (2)'!$B:$B,"")</f>
        <v/>
      </c>
    </row>
    <row r="1607" spans="1:7" hidden="1" x14ac:dyDescent="0.2">
      <c r="A1607" t="s">
        <v>6232</v>
      </c>
      <c r="B1607">
        <v>10388.202298664601</v>
      </c>
      <c r="C1607">
        <v>0</v>
      </c>
      <c r="D1607">
        <v>0</v>
      </c>
      <c r="E1607">
        <f>Table4[[#This Row],[kapp_slack_ub]]/Table4[[#This Row],[kapp_old]]</f>
        <v>0</v>
      </c>
      <c r="F1607" t="str">
        <f>"'PRO-"&amp;_xlfn.TEXTAFTER(Table4[[#This Row],[rxn]],"-",-1)&amp;"'"</f>
        <v>'PRO-rt6258'</v>
      </c>
      <c r="G1607">
        <f>_xlfn.XLOOKUP(Table4[[#This Row],[enz]],'[1]Sheet2 (2)'!$A:$A,'[1]Sheet2 (2)'!$B:$B,"")</f>
        <v>1</v>
      </c>
    </row>
    <row r="1608" spans="1:7" hidden="1" x14ac:dyDescent="0.2">
      <c r="A1608" t="s">
        <v>2971</v>
      </c>
      <c r="B1608">
        <v>17326.1345190057</v>
      </c>
      <c r="C1608">
        <v>0</v>
      </c>
      <c r="D1608">
        <v>0</v>
      </c>
      <c r="E1608">
        <f>Table4[[#This Row],[kapp_slack_ub]]/Table4[[#This Row],[kapp_old]]</f>
        <v>0</v>
      </c>
      <c r="F1608" t="str">
        <f>"'PRO-"&amp;_xlfn.TEXTAFTER(Table4[[#This Row],[rxn]],"-",-1)&amp;"'"</f>
        <v>'PRO-rt1321'</v>
      </c>
      <c r="G1608">
        <f>_xlfn.XLOOKUP(Table4[[#This Row],[enz]],'[1]Sheet2 (2)'!$A:$A,'[1]Sheet2 (2)'!$B:$B,"")</f>
        <v>1</v>
      </c>
    </row>
    <row r="1609" spans="1:7" hidden="1" x14ac:dyDescent="0.2">
      <c r="A1609" t="s">
        <v>6233</v>
      </c>
      <c r="B1609">
        <v>10388.202298664601</v>
      </c>
      <c r="C1609">
        <v>0</v>
      </c>
      <c r="D1609">
        <v>0</v>
      </c>
      <c r="E1609">
        <f>Table4[[#This Row],[kapp_slack_ub]]/Table4[[#This Row],[kapp_old]]</f>
        <v>0</v>
      </c>
      <c r="F1609" t="str">
        <f>"'PRO-"&amp;_xlfn.TEXTAFTER(Table4[[#This Row],[rxn]],"-",-1)&amp;"'"</f>
        <v>'PRO-rt6258'</v>
      </c>
      <c r="G1609">
        <f>_xlfn.XLOOKUP(Table4[[#This Row],[enz]],'[1]Sheet2 (2)'!$A:$A,'[1]Sheet2 (2)'!$B:$B,"")</f>
        <v>1</v>
      </c>
    </row>
    <row r="1610" spans="1:7" hidden="1" x14ac:dyDescent="0.2">
      <c r="A1610" t="s">
        <v>2972</v>
      </c>
      <c r="B1610">
        <v>17326.1345190057</v>
      </c>
      <c r="C1610">
        <v>0</v>
      </c>
      <c r="D1610">
        <v>0</v>
      </c>
      <c r="E1610">
        <f>Table4[[#This Row],[kapp_slack_ub]]/Table4[[#This Row],[kapp_old]]</f>
        <v>0</v>
      </c>
      <c r="F1610" t="str">
        <f>"'PRO-"&amp;_xlfn.TEXTAFTER(Table4[[#This Row],[rxn]],"-",-1)&amp;"'"</f>
        <v>'PRO-rt1321'</v>
      </c>
      <c r="G1610">
        <f>_xlfn.XLOOKUP(Table4[[#This Row],[enz]],'[1]Sheet2 (2)'!$A:$A,'[1]Sheet2 (2)'!$B:$B,"")</f>
        <v>1</v>
      </c>
    </row>
    <row r="1611" spans="1:7" hidden="1" x14ac:dyDescent="0.2">
      <c r="A1611" t="s">
        <v>6234</v>
      </c>
      <c r="B1611">
        <v>10388.202298664601</v>
      </c>
      <c r="C1611">
        <v>0</v>
      </c>
      <c r="D1611">
        <v>0</v>
      </c>
      <c r="E1611">
        <f>Table4[[#This Row],[kapp_slack_ub]]/Table4[[#This Row],[kapp_old]]</f>
        <v>0</v>
      </c>
      <c r="F1611" t="str">
        <f>"'PRO-"&amp;_xlfn.TEXTAFTER(Table4[[#This Row],[rxn]],"-",-1)&amp;"'"</f>
        <v>'PRO-rt3901'</v>
      </c>
      <c r="G1611">
        <f>_xlfn.XLOOKUP(Table4[[#This Row],[enz]],'[1]Sheet2 (2)'!$A:$A,'[1]Sheet2 (2)'!$B:$B,"")</f>
        <v>1</v>
      </c>
    </row>
    <row r="1612" spans="1:7" hidden="1" x14ac:dyDescent="0.2">
      <c r="A1612" t="s">
        <v>6235</v>
      </c>
      <c r="B1612">
        <v>10388.202298664601</v>
      </c>
      <c r="C1612">
        <v>0</v>
      </c>
      <c r="D1612">
        <v>0</v>
      </c>
      <c r="E1612">
        <f>Table4[[#This Row],[kapp_slack_ub]]/Table4[[#This Row],[kapp_old]]</f>
        <v>0</v>
      </c>
      <c r="F1612" t="str">
        <f>"'PRO-"&amp;_xlfn.TEXTAFTER(Table4[[#This Row],[rxn]],"-",-1)&amp;"'"</f>
        <v>'PRO-rt5001_l'</v>
      </c>
      <c r="G1612">
        <f>_xlfn.XLOOKUP(Table4[[#This Row],[enz]],'[1]Sheet2 (2)'!$A:$A,'[1]Sheet2 (2)'!$B:$B,"")</f>
        <v>1</v>
      </c>
    </row>
    <row r="1613" spans="1:7" hidden="1" x14ac:dyDescent="0.2">
      <c r="A1613" t="s">
        <v>6236</v>
      </c>
      <c r="B1613">
        <v>10388.202298664601</v>
      </c>
      <c r="C1613">
        <v>0</v>
      </c>
      <c r="D1613">
        <v>0</v>
      </c>
      <c r="E1613">
        <f>Table4[[#This Row],[kapp_slack_ub]]/Table4[[#This Row],[kapp_old]]</f>
        <v>0</v>
      </c>
      <c r="F1613" t="str">
        <f>"'PRO-"&amp;_xlfn.TEXTAFTER(Table4[[#This Row],[rxn]],"-",-1)&amp;"'"</f>
        <v>'PRO-rt5001_rm'</v>
      </c>
      <c r="G1613">
        <f>_xlfn.XLOOKUP(Table4[[#This Row],[enz]],'[1]Sheet2 (2)'!$A:$A,'[1]Sheet2 (2)'!$B:$B,"")</f>
        <v>1</v>
      </c>
    </row>
    <row r="1614" spans="1:7" hidden="1" x14ac:dyDescent="0.2">
      <c r="A1614" t="s">
        <v>6237</v>
      </c>
      <c r="B1614">
        <v>10388.202298664601</v>
      </c>
      <c r="C1614">
        <v>0</v>
      </c>
      <c r="D1614">
        <v>0</v>
      </c>
      <c r="E1614">
        <f>Table4[[#This Row],[kapp_slack_ub]]/Table4[[#This Row],[kapp_old]]</f>
        <v>0</v>
      </c>
      <c r="F1614" t="str">
        <f>"'PRO-"&amp;_xlfn.TEXTAFTER(Table4[[#This Row],[rxn]],"-",-1)&amp;"'"</f>
        <v>'PRO-SPONT'</v>
      </c>
      <c r="G1614" t="str">
        <f>_xlfn.XLOOKUP(Table4[[#This Row],[enz]],'[1]Sheet2 (2)'!$A:$A,'[1]Sheet2 (2)'!$B:$B,"")</f>
        <v/>
      </c>
    </row>
    <row r="1615" spans="1:7" hidden="1" x14ac:dyDescent="0.2">
      <c r="A1615" t="s">
        <v>6238</v>
      </c>
      <c r="B1615">
        <v>10388.202298664601</v>
      </c>
      <c r="C1615">
        <v>0</v>
      </c>
      <c r="D1615">
        <v>0</v>
      </c>
      <c r="E1615">
        <f>Table4[[#This Row],[kapp_slack_ub]]/Table4[[#This Row],[kapp_old]]</f>
        <v>0</v>
      </c>
      <c r="F1615" t="str">
        <f>"'PRO-"&amp;_xlfn.TEXTAFTER(Table4[[#This Row],[rxn]],"-",-1)&amp;"'"</f>
        <v>'PRO-SPONT'</v>
      </c>
      <c r="G1615" t="str">
        <f>_xlfn.XLOOKUP(Table4[[#This Row],[enz]],'[1]Sheet2 (2)'!$A:$A,'[1]Sheet2 (2)'!$B:$B,"")</f>
        <v/>
      </c>
    </row>
    <row r="1616" spans="1:7" hidden="1" x14ac:dyDescent="0.2">
      <c r="A1616" t="s">
        <v>6239</v>
      </c>
      <c r="B1616">
        <v>10388.202298664601</v>
      </c>
      <c r="C1616">
        <v>0</v>
      </c>
      <c r="D1616">
        <v>0</v>
      </c>
      <c r="E1616">
        <f>Table4[[#This Row],[kapp_slack_ub]]/Table4[[#This Row],[kapp_old]]</f>
        <v>0</v>
      </c>
      <c r="F1616" t="str">
        <f>"'PRO-"&amp;_xlfn.TEXTAFTER(Table4[[#This Row],[rxn]],"-",-1)&amp;"'"</f>
        <v>'PRO-SPONT'</v>
      </c>
      <c r="G1616" t="str">
        <f>_xlfn.XLOOKUP(Table4[[#This Row],[enz]],'[1]Sheet2 (2)'!$A:$A,'[1]Sheet2 (2)'!$B:$B,"")</f>
        <v/>
      </c>
    </row>
    <row r="1617" spans="1:7" hidden="1" x14ac:dyDescent="0.2">
      <c r="A1617" t="s">
        <v>6240</v>
      </c>
      <c r="B1617">
        <v>10388.202298664601</v>
      </c>
      <c r="C1617">
        <v>0</v>
      </c>
      <c r="D1617">
        <v>0</v>
      </c>
      <c r="E1617">
        <f>Table4[[#This Row],[kapp_slack_ub]]/Table4[[#This Row],[kapp_old]]</f>
        <v>0</v>
      </c>
      <c r="F1617" t="str">
        <f>"'PRO-"&amp;_xlfn.TEXTAFTER(Table4[[#This Row],[rxn]],"-",-1)&amp;"'"</f>
        <v>'PRO-SPONT'</v>
      </c>
      <c r="G1617" t="str">
        <f>_xlfn.XLOOKUP(Table4[[#This Row],[enz]],'[1]Sheet2 (2)'!$A:$A,'[1]Sheet2 (2)'!$B:$B,"")</f>
        <v/>
      </c>
    </row>
    <row r="1618" spans="1:7" hidden="1" x14ac:dyDescent="0.2">
      <c r="A1618" t="s">
        <v>6241</v>
      </c>
      <c r="B1618">
        <v>10388.202298664601</v>
      </c>
      <c r="C1618">
        <v>0</v>
      </c>
      <c r="D1618">
        <v>0</v>
      </c>
      <c r="E1618">
        <f>Table4[[#This Row],[kapp_slack_ub]]/Table4[[#This Row],[kapp_old]]</f>
        <v>0</v>
      </c>
      <c r="F1618" t="str">
        <f>"'PRO-"&amp;_xlfn.TEXTAFTER(Table4[[#This Row],[rxn]],"-",-1)&amp;"'"</f>
        <v>'PRO-SPONT'</v>
      </c>
      <c r="G1618" t="str">
        <f>_xlfn.XLOOKUP(Table4[[#This Row],[enz]],'[1]Sheet2 (2)'!$A:$A,'[1]Sheet2 (2)'!$B:$B,"")</f>
        <v/>
      </c>
    </row>
    <row r="1619" spans="1:7" hidden="1" x14ac:dyDescent="0.2">
      <c r="A1619" t="s">
        <v>6242</v>
      </c>
      <c r="B1619">
        <v>10388.202298664601</v>
      </c>
      <c r="C1619">
        <v>0</v>
      </c>
      <c r="D1619">
        <v>0</v>
      </c>
      <c r="E1619">
        <f>Table4[[#This Row],[kapp_slack_ub]]/Table4[[#This Row],[kapp_old]]</f>
        <v>0</v>
      </c>
      <c r="F1619" t="str">
        <f>"'PRO-"&amp;_xlfn.TEXTAFTER(Table4[[#This Row],[rxn]],"-",-1)&amp;"'"</f>
        <v>'PRO-SPONT'</v>
      </c>
      <c r="G1619" t="str">
        <f>_xlfn.XLOOKUP(Table4[[#This Row],[enz]],'[1]Sheet2 (2)'!$A:$A,'[1]Sheet2 (2)'!$B:$B,"")</f>
        <v/>
      </c>
    </row>
    <row r="1620" spans="1:7" hidden="1" x14ac:dyDescent="0.2">
      <c r="A1620" t="s">
        <v>6243</v>
      </c>
      <c r="B1620">
        <v>10388.202298664601</v>
      </c>
      <c r="C1620">
        <v>0</v>
      </c>
      <c r="D1620">
        <v>0</v>
      </c>
      <c r="E1620">
        <f>Table4[[#This Row],[kapp_slack_ub]]/Table4[[#This Row],[kapp_old]]</f>
        <v>0</v>
      </c>
      <c r="F1620" t="str">
        <f>"'PRO-"&amp;_xlfn.TEXTAFTER(Table4[[#This Row],[rxn]],"-",-1)&amp;"'"</f>
        <v>'PRO-UNKNOWN'</v>
      </c>
      <c r="G1620" t="str">
        <f>_xlfn.XLOOKUP(Table4[[#This Row],[enz]],'[1]Sheet2 (2)'!$A:$A,'[1]Sheet2 (2)'!$B:$B,"")</f>
        <v/>
      </c>
    </row>
    <row r="1621" spans="1:7" hidden="1" x14ac:dyDescent="0.2">
      <c r="A1621" t="s">
        <v>6244</v>
      </c>
      <c r="B1621">
        <v>10388.202298664601</v>
      </c>
      <c r="C1621">
        <v>0</v>
      </c>
      <c r="D1621">
        <v>0</v>
      </c>
      <c r="E1621">
        <f>Table4[[#This Row],[kapp_slack_ub]]/Table4[[#This Row],[kapp_old]]</f>
        <v>0</v>
      </c>
      <c r="F1621" t="str">
        <f>"'PRO-"&amp;_xlfn.TEXTAFTER(Table4[[#This Row],[rxn]],"-",-1)&amp;"'"</f>
        <v>'PRO-UNKNOWN'</v>
      </c>
      <c r="G1621" t="str">
        <f>_xlfn.XLOOKUP(Table4[[#This Row],[enz]],'[1]Sheet2 (2)'!$A:$A,'[1]Sheet2 (2)'!$B:$B,"")</f>
        <v/>
      </c>
    </row>
    <row r="1622" spans="1:7" hidden="1" x14ac:dyDescent="0.2">
      <c r="A1622" t="s">
        <v>2973</v>
      </c>
      <c r="B1622">
        <v>263.06311311317899</v>
      </c>
      <c r="C1622">
        <v>0</v>
      </c>
      <c r="D1622">
        <v>0</v>
      </c>
      <c r="E1622">
        <f>Table4[[#This Row],[kapp_slack_ub]]/Table4[[#This Row],[kapp_old]]</f>
        <v>0</v>
      </c>
      <c r="F1622" t="str">
        <f>"'PRO-"&amp;_xlfn.TEXTAFTER(Table4[[#This Row],[rxn]],"-",-1)&amp;"'"</f>
        <v>'PRO-rt3791_c'</v>
      </c>
      <c r="G1622">
        <f>_xlfn.XLOOKUP(Table4[[#This Row],[enz]],'[1]Sheet2 (2)'!$A:$A,'[1]Sheet2 (2)'!$B:$B,"")</f>
        <v>1</v>
      </c>
    </row>
    <row r="1623" spans="1:7" hidden="1" x14ac:dyDescent="0.2">
      <c r="A1623" t="s">
        <v>6245</v>
      </c>
      <c r="B1623">
        <v>10388.202298664601</v>
      </c>
      <c r="C1623">
        <v>0</v>
      </c>
      <c r="D1623">
        <v>0</v>
      </c>
      <c r="E1623">
        <f>Table4[[#This Row],[kapp_slack_ub]]/Table4[[#This Row],[kapp_old]]</f>
        <v>0</v>
      </c>
      <c r="F1623" t="str">
        <f>"'PRO-"&amp;_xlfn.TEXTAFTER(Table4[[#This Row],[rxn]],"-",-1)&amp;"'"</f>
        <v>'PRO-rt3791_m'</v>
      </c>
      <c r="G1623">
        <f>_xlfn.XLOOKUP(Table4[[#This Row],[enz]],'[1]Sheet2 (2)'!$A:$A,'[1]Sheet2 (2)'!$B:$B,"")</f>
        <v>1</v>
      </c>
    </row>
    <row r="1624" spans="1:7" hidden="1" x14ac:dyDescent="0.2">
      <c r="A1624" t="s">
        <v>6246</v>
      </c>
      <c r="B1624">
        <v>10388.202298664601</v>
      </c>
      <c r="C1624">
        <v>0</v>
      </c>
      <c r="D1624">
        <v>0</v>
      </c>
      <c r="E1624">
        <f>Table4[[#This Row],[kapp_slack_ub]]/Table4[[#This Row],[kapp_old]]</f>
        <v>0</v>
      </c>
      <c r="F1624" t="str">
        <f>"'PRO-"&amp;_xlfn.TEXTAFTER(Table4[[#This Row],[rxn]],"-",-1)&amp;"'"</f>
        <v>'PRO-rt2092'</v>
      </c>
      <c r="G1624">
        <f>_xlfn.XLOOKUP(Table4[[#This Row],[enz]],'[1]Sheet2 (2)'!$A:$A,'[1]Sheet2 (2)'!$B:$B,"")</f>
        <v>1</v>
      </c>
    </row>
    <row r="1625" spans="1:7" hidden="1" x14ac:dyDescent="0.2">
      <c r="A1625" t="s">
        <v>6247</v>
      </c>
      <c r="B1625">
        <v>10388.202298664601</v>
      </c>
      <c r="C1625">
        <v>0</v>
      </c>
      <c r="D1625">
        <v>0</v>
      </c>
      <c r="E1625">
        <f>Table4[[#This Row],[kapp_slack_ub]]/Table4[[#This Row],[kapp_old]]</f>
        <v>0</v>
      </c>
      <c r="F1625" t="str">
        <f>"'PRO-"&amp;_xlfn.TEXTAFTER(Table4[[#This Row],[rxn]],"-",-1)&amp;"'"</f>
        <v>'PRO-SPONT'</v>
      </c>
      <c r="G1625" t="str">
        <f>_xlfn.XLOOKUP(Table4[[#This Row],[enz]],'[1]Sheet2 (2)'!$A:$A,'[1]Sheet2 (2)'!$B:$B,"")</f>
        <v/>
      </c>
    </row>
    <row r="1626" spans="1:7" hidden="1" x14ac:dyDescent="0.2">
      <c r="A1626" t="s">
        <v>6248</v>
      </c>
      <c r="B1626">
        <v>10388.202298664601</v>
      </c>
      <c r="C1626">
        <v>0</v>
      </c>
      <c r="D1626">
        <v>0</v>
      </c>
      <c r="E1626">
        <f>Table4[[#This Row],[kapp_slack_ub]]/Table4[[#This Row],[kapp_old]]</f>
        <v>0</v>
      </c>
      <c r="F1626" t="str">
        <f>"'PRO-"&amp;_xlfn.TEXTAFTER(Table4[[#This Row],[rxn]],"-",-1)&amp;"'"</f>
        <v>'PRO-SPONT'</v>
      </c>
      <c r="G1626" t="str">
        <f>_xlfn.XLOOKUP(Table4[[#This Row],[enz]],'[1]Sheet2 (2)'!$A:$A,'[1]Sheet2 (2)'!$B:$B,"")</f>
        <v/>
      </c>
    </row>
    <row r="1627" spans="1:7" hidden="1" x14ac:dyDescent="0.2">
      <c r="A1627" t="s">
        <v>6249</v>
      </c>
      <c r="B1627">
        <v>10388.202298664601</v>
      </c>
      <c r="C1627">
        <v>0</v>
      </c>
      <c r="D1627">
        <v>0</v>
      </c>
      <c r="E1627">
        <f>Table4[[#This Row],[kapp_slack_ub]]/Table4[[#This Row],[kapp_old]]</f>
        <v>0</v>
      </c>
      <c r="F1627" t="str">
        <f>"'PRO-"&amp;_xlfn.TEXTAFTER(Table4[[#This Row],[rxn]],"-",-1)&amp;"'"</f>
        <v>'PRO-rt6009'</v>
      </c>
      <c r="G1627">
        <f>_xlfn.XLOOKUP(Table4[[#This Row],[enz]],'[1]Sheet2 (2)'!$A:$A,'[1]Sheet2 (2)'!$B:$B,"")</f>
        <v>1</v>
      </c>
    </row>
    <row r="1628" spans="1:7" hidden="1" x14ac:dyDescent="0.2">
      <c r="A1628" t="s">
        <v>6250</v>
      </c>
      <c r="B1628">
        <v>10388.202298664601</v>
      </c>
      <c r="C1628">
        <v>0</v>
      </c>
      <c r="D1628">
        <v>0</v>
      </c>
      <c r="E1628">
        <f>Table4[[#This Row],[kapp_slack_ub]]/Table4[[#This Row],[kapp_old]]</f>
        <v>0</v>
      </c>
      <c r="F1628" t="str">
        <f>"'PRO-"&amp;_xlfn.TEXTAFTER(Table4[[#This Row],[rxn]],"-",-1)&amp;"'"</f>
        <v>'PRO-SPONT'</v>
      </c>
      <c r="G1628" t="str">
        <f>_xlfn.XLOOKUP(Table4[[#This Row],[enz]],'[1]Sheet2 (2)'!$A:$A,'[1]Sheet2 (2)'!$B:$B,"")</f>
        <v/>
      </c>
    </row>
    <row r="1629" spans="1:7" hidden="1" x14ac:dyDescent="0.2">
      <c r="A1629" t="s">
        <v>6251</v>
      </c>
      <c r="B1629">
        <v>10388.202298664601</v>
      </c>
      <c r="C1629">
        <v>0</v>
      </c>
      <c r="D1629">
        <v>0</v>
      </c>
      <c r="E1629">
        <f>Table4[[#This Row],[kapp_slack_ub]]/Table4[[#This Row],[kapp_old]]</f>
        <v>0</v>
      </c>
      <c r="F1629" t="str">
        <f>"'PRO-"&amp;_xlfn.TEXTAFTER(Table4[[#This Row],[rxn]],"-",-1)&amp;"'"</f>
        <v>'PRO-SPONT'</v>
      </c>
      <c r="G1629" t="str">
        <f>_xlfn.XLOOKUP(Table4[[#This Row],[enz]],'[1]Sheet2 (2)'!$A:$A,'[1]Sheet2 (2)'!$B:$B,"")</f>
        <v/>
      </c>
    </row>
    <row r="1630" spans="1:7" hidden="1" x14ac:dyDescent="0.2">
      <c r="A1630" t="s">
        <v>2974</v>
      </c>
      <c r="B1630">
        <v>2179.1574833442801</v>
      </c>
      <c r="C1630">
        <v>0</v>
      </c>
      <c r="D1630">
        <v>0</v>
      </c>
      <c r="E1630">
        <f>Table4[[#This Row],[kapp_slack_ub]]/Table4[[#This Row],[kapp_old]]</f>
        <v>0</v>
      </c>
      <c r="F1630" t="str">
        <f>"'PRO-"&amp;_xlfn.TEXTAFTER(Table4[[#This Row],[rxn]],"-",-1)&amp;"'"</f>
        <v>'PRO-rt6498'</v>
      </c>
      <c r="G1630">
        <f>_xlfn.XLOOKUP(Table4[[#This Row],[enz]],'[1]Sheet2 (2)'!$A:$A,'[1]Sheet2 (2)'!$B:$B,"")</f>
        <v>1</v>
      </c>
    </row>
    <row r="1631" spans="1:7" hidden="1" x14ac:dyDescent="0.2">
      <c r="A1631" t="s">
        <v>6252</v>
      </c>
      <c r="B1631">
        <v>10388.202298664601</v>
      </c>
      <c r="C1631">
        <v>0</v>
      </c>
      <c r="D1631">
        <v>0</v>
      </c>
      <c r="E1631">
        <f>Table4[[#This Row],[kapp_slack_ub]]/Table4[[#This Row],[kapp_old]]</f>
        <v>0</v>
      </c>
      <c r="F1631" t="str">
        <f>"'PRO-"&amp;_xlfn.TEXTAFTER(Table4[[#This Row],[rxn]],"-",-1)&amp;"'"</f>
        <v>'PRO-rt3923'</v>
      </c>
      <c r="G1631">
        <f>_xlfn.XLOOKUP(Table4[[#This Row],[enz]],'[1]Sheet2 (2)'!$A:$A,'[1]Sheet2 (2)'!$B:$B,"")</f>
        <v>1</v>
      </c>
    </row>
    <row r="1632" spans="1:7" hidden="1" x14ac:dyDescent="0.2">
      <c r="A1632" t="s">
        <v>2975</v>
      </c>
      <c r="B1632">
        <v>6642.8484562978801</v>
      </c>
      <c r="C1632">
        <v>0</v>
      </c>
      <c r="D1632">
        <v>0</v>
      </c>
      <c r="E1632">
        <f>Table4[[#This Row],[kapp_slack_ub]]/Table4[[#This Row],[kapp_old]]</f>
        <v>0</v>
      </c>
      <c r="F1632" t="str">
        <f>"'PRO-"&amp;_xlfn.TEXTAFTER(Table4[[#This Row],[rxn]],"-",-1)&amp;"'"</f>
        <v>'PRO-rt3923'</v>
      </c>
      <c r="G1632">
        <f>_xlfn.XLOOKUP(Table4[[#This Row],[enz]],'[1]Sheet2 (2)'!$A:$A,'[1]Sheet2 (2)'!$B:$B,"")</f>
        <v>1</v>
      </c>
    </row>
    <row r="1633" spans="1:7" hidden="1" x14ac:dyDescent="0.2">
      <c r="A1633" t="s">
        <v>6253</v>
      </c>
      <c r="B1633">
        <v>10388.202298664601</v>
      </c>
      <c r="C1633">
        <v>0</v>
      </c>
      <c r="D1633">
        <v>0</v>
      </c>
      <c r="E1633">
        <f>Table4[[#This Row],[kapp_slack_ub]]/Table4[[#This Row],[kapp_old]]</f>
        <v>0</v>
      </c>
      <c r="F1633" t="str">
        <f>"'PRO-"&amp;_xlfn.TEXTAFTER(Table4[[#This Row],[rxn]],"-",-1)&amp;"'"</f>
        <v>'PRO-rt3509'</v>
      </c>
      <c r="G1633">
        <f>_xlfn.XLOOKUP(Table4[[#This Row],[enz]],'[1]Sheet2 (2)'!$A:$A,'[1]Sheet2 (2)'!$B:$B,"")</f>
        <v>1</v>
      </c>
    </row>
    <row r="1634" spans="1:7" hidden="1" x14ac:dyDescent="0.2">
      <c r="A1634" t="s">
        <v>6254</v>
      </c>
      <c r="B1634">
        <v>10388.202298664601</v>
      </c>
      <c r="C1634">
        <v>0</v>
      </c>
      <c r="D1634">
        <v>0</v>
      </c>
      <c r="E1634">
        <f>Table4[[#This Row],[kapp_slack_ub]]/Table4[[#This Row],[kapp_old]]</f>
        <v>0</v>
      </c>
      <c r="F1634" t="str">
        <f>"'PRO-"&amp;_xlfn.TEXTAFTER(Table4[[#This Row],[rxn]],"-",-1)&amp;"'"</f>
        <v>'PRO-rt3509'</v>
      </c>
      <c r="G1634">
        <f>_xlfn.XLOOKUP(Table4[[#This Row],[enz]],'[1]Sheet2 (2)'!$A:$A,'[1]Sheet2 (2)'!$B:$B,"")</f>
        <v>1</v>
      </c>
    </row>
    <row r="1635" spans="1:7" hidden="1" x14ac:dyDescent="0.2">
      <c r="A1635" t="s">
        <v>2976</v>
      </c>
      <c r="B1635">
        <v>331.854873113932</v>
      </c>
      <c r="C1635">
        <v>0</v>
      </c>
      <c r="D1635">
        <v>0</v>
      </c>
      <c r="E1635">
        <f>Table4[[#This Row],[kapp_slack_ub]]/Table4[[#This Row],[kapp_old]]</f>
        <v>0</v>
      </c>
      <c r="F1635" t="str">
        <f>"'PRO-"&amp;_xlfn.TEXTAFTER(Table4[[#This Row],[rxn]],"-",-1)&amp;"'"</f>
        <v>'PRO-rt7138'</v>
      </c>
      <c r="G1635">
        <f>_xlfn.XLOOKUP(Table4[[#This Row],[enz]],'[1]Sheet2 (2)'!$A:$A,'[1]Sheet2 (2)'!$B:$B,"")</f>
        <v>1</v>
      </c>
    </row>
    <row r="1636" spans="1:7" hidden="1" x14ac:dyDescent="0.2">
      <c r="A1636" t="s">
        <v>6255</v>
      </c>
      <c r="B1636">
        <v>10388.202298664601</v>
      </c>
      <c r="C1636">
        <v>0</v>
      </c>
      <c r="D1636">
        <v>0</v>
      </c>
      <c r="E1636">
        <f>Table4[[#This Row],[kapp_slack_ub]]/Table4[[#This Row],[kapp_old]]</f>
        <v>0</v>
      </c>
      <c r="F1636" t="str">
        <f>"'PRO-"&amp;_xlfn.TEXTAFTER(Table4[[#This Row],[rxn]],"-",-1)&amp;"'"</f>
        <v>'PRO-rt6009'</v>
      </c>
      <c r="G1636">
        <f>_xlfn.XLOOKUP(Table4[[#This Row],[enz]],'[1]Sheet2 (2)'!$A:$A,'[1]Sheet2 (2)'!$B:$B,"")</f>
        <v>1</v>
      </c>
    </row>
    <row r="1637" spans="1:7" hidden="1" x14ac:dyDescent="0.2">
      <c r="A1637" t="s">
        <v>6256</v>
      </c>
      <c r="B1637">
        <v>10388.202298664601</v>
      </c>
      <c r="C1637">
        <v>0</v>
      </c>
      <c r="D1637">
        <v>0</v>
      </c>
      <c r="E1637">
        <f>Table4[[#This Row],[kapp_slack_ub]]/Table4[[#This Row],[kapp_old]]</f>
        <v>0</v>
      </c>
      <c r="F1637" t="str">
        <f>"'PRO-"&amp;_xlfn.TEXTAFTER(Table4[[#This Row],[rxn]],"-",-1)&amp;"'"</f>
        <v>'PRO-SPONT'</v>
      </c>
      <c r="G1637" t="str">
        <f>_xlfn.XLOOKUP(Table4[[#This Row],[enz]],'[1]Sheet2 (2)'!$A:$A,'[1]Sheet2 (2)'!$B:$B,"")</f>
        <v/>
      </c>
    </row>
    <row r="1638" spans="1:7" hidden="1" x14ac:dyDescent="0.2">
      <c r="A1638" t="s">
        <v>6257</v>
      </c>
      <c r="B1638">
        <v>10388.202298664601</v>
      </c>
      <c r="C1638">
        <v>0</v>
      </c>
      <c r="D1638">
        <v>0</v>
      </c>
      <c r="E1638">
        <f>Table4[[#This Row],[kapp_slack_ub]]/Table4[[#This Row],[kapp_old]]</f>
        <v>0</v>
      </c>
      <c r="F1638" t="str">
        <f>"'PRO-"&amp;_xlfn.TEXTAFTER(Table4[[#This Row],[rxn]],"-",-1)&amp;"'"</f>
        <v>'PRO-SPONT'</v>
      </c>
      <c r="G1638" t="str">
        <f>_xlfn.XLOOKUP(Table4[[#This Row],[enz]],'[1]Sheet2 (2)'!$A:$A,'[1]Sheet2 (2)'!$B:$B,"")</f>
        <v/>
      </c>
    </row>
    <row r="1639" spans="1:7" hidden="1" x14ac:dyDescent="0.2">
      <c r="A1639" t="s">
        <v>2977</v>
      </c>
      <c r="B1639">
        <v>10388.202298664601</v>
      </c>
      <c r="C1639">
        <v>0</v>
      </c>
      <c r="D1639">
        <v>0</v>
      </c>
      <c r="E1639">
        <f>Table4[[#This Row],[kapp_slack_ub]]/Table4[[#This Row],[kapp_old]]</f>
        <v>0</v>
      </c>
      <c r="F1639" t="str">
        <f>"'PRO-"&amp;_xlfn.TEXTAFTER(Table4[[#This Row],[rxn]],"-",-1)&amp;"'"</f>
        <v>'PRO-rt3937'</v>
      </c>
      <c r="G1639">
        <f>_xlfn.XLOOKUP(Table4[[#This Row],[enz]],'[1]Sheet2 (2)'!$A:$A,'[1]Sheet2 (2)'!$B:$B,"")</f>
        <v>1</v>
      </c>
    </row>
    <row r="1640" spans="1:7" hidden="1" x14ac:dyDescent="0.2">
      <c r="A1640" t="s">
        <v>6258</v>
      </c>
      <c r="B1640">
        <v>10388.202298664601</v>
      </c>
      <c r="C1640">
        <v>0</v>
      </c>
      <c r="D1640">
        <v>0</v>
      </c>
      <c r="E1640">
        <f>Table4[[#This Row],[kapp_slack_ub]]/Table4[[#This Row],[kapp_old]]</f>
        <v>0</v>
      </c>
      <c r="F1640" t="str">
        <f>"'PRO-"&amp;_xlfn.TEXTAFTER(Table4[[#This Row],[rxn]],"-",-1)&amp;"'"</f>
        <v>'PRO-rt5884'</v>
      </c>
      <c r="G1640">
        <f>_xlfn.XLOOKUP(Table4[[#This Row],[enz]],'[1]Sheet2 (2)'!$A:$A,'[1]Sheet2 (2)'!$B:$B,"")</f>
        <v>1</v>
      </c>
    </row>
    <row r="1641" spans="1:7" hidden="1" x14ac:dyDescent="0.2">
      <c r="A1641" t="s">
        <v>2978</v>
      </c>
      <c r="B1641">
        <v>20048.759258372698</v>
      </c>
      <c r="C1641">
        <v>0</v>
      </c>
      <c r="D1641">
        <v>0</v>
      </c>
      <c r="E1641">
        <f>Table4[[#This Row],[kapp_slack_ub]]/Table4[[#This Row],[kapp_old]]</f>
        <v>0</v>
      </c>
      <c r="F1641" t="str">
        <f>"'PRO-"&amp;_xlfn.TEXTAFTER(Table4[[#This Row],[rxn]],"-",-1)&amp;"'"</f>
        <v>'PRO-rt2204'</v>
      </c>
      <c r="G1641">
        <f>_xlfn.XLOOKUP(Table4[[#This Row],[enz]],'[1]Sheet2 (2)'!$A:$A,'[1]Sheet2 (2)'!$B:$B,"")</f>
        <v>1</v>
      </c>
    </row>
    <row r="1642" spans="1:7" hidden="1" x14ac:dyDescent="0.2">
      <c r="A1642" t="s">
        <v>6259</v>
      </c>
      <c r="B1642">
        <v>20048.759258372698</v>
      </c>
      <c r="C1642">
        <v>0</v>
      </c>
      <c r="D1642">
        <v>0</v>
      </c>
      <c r="E1642">
        <f>Table4[[#This Row],[kapp_slack_ub]]/Table4[[#This Row],[kapp_old]]</f>
        <v>0</v>
      </c>
      <c r="F1642" t="str">
        <f>"'PRO-"&amp;_xlfn.TEXTAFTER(Table4[[#This Row],[rxn]],"-",-1)&amp;"'"</f>
        <v>'PRO-rt5884'</v>
      </c>
      <c r="G1642">
        <f>_xlfn.XLOOKUP(Table4[[#This Row],[enz]],'[1]Sheet2 (2)'!$A:$A,'[1]Sheet2 (2)'!$B:$B,"")</f>
        <v>1</v>
      </c>
    </row>
    <row r="1643" spans="1:7" hidden="1" x14ac:dyDescent="0.2">
      <c r="A1643" t="s">
        <v>6260</v>
      </c>
      <c r="B1643">
        <v>10388.202298664601</v>
      </c>
      <c r="C1643">
        <v>0</v>
      </c>
      <c r="D1643">
        <v>0</v>
      </c>
      <c r="E1643">
        <f>Table4[[#This Row],[kapp_slack_ub]]/Table4[[#This Row],[kapp_old]]</f>
        <v>0</v>
      </c>
      <c r="F1643" t="str">
        <f>"'PRO-"&amp;_xlfn.TEXTAFTER(Table4[[#This Row],[rxn]],"-",-1)&amp;"'"</f>
        <v>'PRO-SPONT'</v>
      </c>
      <c r="G1643" t="str">
        <f>_xlfn.XLOOKUP(Table4[[#This Row],[enz]],'[1]Sheet2 (2)'!$A:$A,'[1]Sheet2 (2)'!$B:$B,"")</f>
        <v/>
      </c>
    </row>
    <row r="1644" spans="1:7" hidden="1" x14ac:dyDescent="0.2">
      <c r="A1644" t="s">
        <v>6261</v>
      </c>
      <c r="B1644">
        <v>10388.202298664601</v>
      </c>
      <c r="C1644">
        <v>0</v>
      </c>
      <c r="D1644">
        <v>0</v>
      </c>
      <c r="E1644">
        <f>Table4[[#This Row],[kapp_slack_ub]]/Table4[[#This Row],[kapp_old]]</f>
        <v>0</v>
      </c>
      <c r="F1644" t="str">
        <f>"'PRO-"&amp;_xlfn.TEXTAFTER(Table4[[#This Row],[rxn]],"-",-1)&amp;"'"</f>
        <v>'PRO-rt8137'</v>
      </c>
      <c r="G1644">
        <f>_xlfn.XLOOKUP(Table4[[#This Row],[enz]],'[1]Sheet2 (2)'!$A:$A,'[1]Sheet2 (2)'!$B:$B,"")</f>
        <v>1</v>
      </c>
    </row>
    <row r="1645" spans="1:7" x14ac:dyDescent="0.2">
      <c r="A1645" t="s">
        <v>3082</v>
      </c>
      <c r="B1645">
        <v>1537.68476301377</v>
      </c>
      <c r="C1645">
        <v>1.8780821006336501</v>
      </c>
      <c r="D1645">
        <v>0</v>
      </c>
      <c r="E1645">
        <f>Table4[[#This Row],[kapp_slack_ub]]/Table4[[#This Row],[kapp_old]]</f>
        <v>1.2213700400807261E-3</v>
      </c>
      <c r="F1645" t="str">
        <f>"'PRO-"&amp;_xlfn.TEXTAFTER(Table4[[#This Row],[rxn]],"-",-1)&amp;"'"</f>
        <v>'PRO-rt6488_m'</v>
      </c>
      <c r="G1645">
        <f>_xlfn.XLOOKUP(Table4[[#This Row],[enz]],'[1]Sheet2 (2)'!$A:$A,'[1]Sheet2 (2)'!$B:$B,"")</f>
        <v>1</v>
      </c>
    </row>
    <row r="1646" spans="1:7" hidden="1" x14ac:dyDescent="0.2">
      <c r="A1646" t="s">
        <v>6262</v>
      </c>
      <c r="B1646">
        <v>10388.202298664601</v>
      </c>
      <c r="C1646">
        <v>0</v>
      </c>
      <c r="D1646">
        <v>0</v>
      </c>
      <c r="E1646">
        <f>Table4[[#This Row],[kapp_slack_ub]]/Table4[[#This Row],[kapp_old]]</f>
        <v>0</v>
      </c>
      <c r="F1646" t="str">
        <f>"'PRO-"&amp;_xlfn.TEXTAFTER(Table4[[#This Row],[rxn]],"-",-1)&amp;"'"</f>
        <v>'PRO-rt7962_DKMPPH_c'</v>
      </c>
      <c r="G1646">
        <f>_xlfn.XLOOKUP(Table4[[#This Row],[enz]],'[1]Sheet2 (2)'!$A:$A,'[1]Sheet2 (2)'!$B:$B,"")</f>
        <v>1</v>
      </c>
    </row>
    <row r="1647" spans="1:7" hidden="1" x14ac:dyDescent="0.2">
      <c r="A1647" t="s">
        <v>6263</v>
      </c>
      <c r="B1647">
        <v>10388.202298664601</v>
      </c>
      <c r="C1647">
        <v>0</v>
      </c>
      <c r="D1647">
        <v>0</v>
      </c>
      <c r="E1647">
        <f>Table4[[#This Row],[kapp_slack_ub]]/Table4[[#This Row],[kapp_old]]</f>
        <v>0</v>
      </c>
      <c r="F1647" t="str">
        <f>"'PRO-"&amp;_xlfn.TEXTAFTER(Table4[[#This Row],[rxn]],"-",-1)&amp;"'"</f>
        <v>'PRO-UNKNOWN'</v>
      </c>
      <c r="G1647" t="str">
        <f>_xlfn.XLOOKUP(Table4[[#This Row],[enz]],'[1]Sheet2 (2)'!$A:$A,'[1]Sheet2 (2)'!$B:$B,"")</f>
        <v/>
      </c>
    </row>
    <row r="1648" spans="1:7" hidden="1" x14ac:dyDescent="0.2">
      <c r="A1648" t="s">
        <v>2979</v>
      </c>
      <c r="B1648">
        <v>11206.342433371199</v>
      </c>
      <c r="C1648">
        <v>0</v>
      </c>
      <c r="D1648">
        <v>0</v>
      </c>
      <c r="E1648">
        <f>Table4[[#This Row],[kapp_slack_ub]]/Table4[[#This Row],[kapp_old]]</f>
        <v>0</v>
      </c>
      <c r="F1648" t="str">
        <f>"'PRO-"&amp;_xlfn.TEXTAFTER(Table4[[#This Row],[rxn]],"-",-1)&amp;"'"</f>
        <v>'PRO-rt4576'</v>
      </c>
      <c r="G1648">
        <f>_xlfn.XLOOKUP(Table4[[#This Row],[enz]],'[1]Sheet2 (2)'!$A:$A,'[1]Sheet2 (2)'!$B:$B,"")</f>
        <v>1</v>
      </c>
    </row>
    <row r="1649" spans="1:7" hidden="1" x14ac:dyDescent="0.2">
      <c r="A1649" t="s">
        <v>6264</v>
      </c>
      <c r="B1649">
        <v>10388.202298664601</v>
      </c>
      <c r="C1649">
        <v>0</v>
      </c>
      <c r="D1649">
        <v>0</v>
      </c>
      <c r="E1649">
        <f>Table4[[#This Row],[kapp_slack_ub]]/Table4[[#This Row],[kapp_old]]</f>
        <v>0</v>
      </c>
      <c r="F1649" t="str">
        <f>"'PRO-"&amp;_xlfn.TEXTAFTER(Table4[[#This Row],[rxn]],"-",-1)&amp;"'"</f>
        <v>'PRO-SPONT'</v>
      </c>
      <c r="G1649" t="str">
        <f>_xlfn.XLOOKUP(Table4[[#This Row],[enz]],'[1]Sheet2 (2)'!$A:$A,'[1]Sheet2 (2)'!$B:$B,"")</f>
        <v/>
      </c>
    </row>
    <row r="1650" spans="1:7" hidden="1" x14ac:dyDescent="0.2">
      <c r="A1650" t="s">
        <v>6265</v>
      </c>
      <c r="B1650">
        <v>10388.202298664601</v>
      </c>
      <c r="C1650">
        <v>0</v>
      </c>
      <c r="D1650">
        <v>0</v>
      </c>
      <c r="E1650">
        <f>Table4[[#This Row],[kapp_slack_ub]]/Table4[[#This Row],[kapp_old]]</f>
        <v>0</v>
      </c>
      <c r="F1650" t="str">
        <f>"'PRO-"&amp;_xlfn.TEXTAFTER(Table4[[#This Row],[rxn]],"-",-1)&amp;"'"</f>
        <v>'PRO-SPONT'</v>
      </c>
      <c r="G1650" t="str">
        <f>_xlfn.XLOOKUP(Table4[[#This Row],[enz]],'[1]Sheet2 (2)'!$A:$A,'[1]Sheet2 (2)'!$B:$B,"")</f>
        <v/>
      </c>
    </row>
    <row r="1651" spans="1:7" hidden="1" x14ac:dyDescent="0.2">
      <c r="A1651" t="s">
        <v>6266</v>
      </c>
      <c r="B1651">
        <v>10388.202298664601</v>
      </c>
      <c r="C1651">
        <v>0</v>
      </c>
      <c r="D1651">
        <v>0</v>
      </c>
      <c r="E1651">
        <f>Table4[[#This Row],[kapp_slack_ub]]/Table4[[#This Row],[kapp_old]]</f>
        <v>0</v>
      </c>
      <c r="F1651" t="str">
        <f>"'PRO-"&amp;_xlfn.TEXTAFTER(Table4[[#This Row],[rxn]],"-",-1)&amp;"'"</f>
        <v>'PRO-rt6247'</v>
      </c>
      <c r="G1651">
        <f>_xlfn.XLOOKUP(Table4[[#This Row],[enz]],'[1]Sheet2 (2)'!$A:$A,'[1]Sheet2 (2)'!$B:$B,"")</f>
        <v>1</v>
      </c>
    </row>
    <row r="1652" spans="1:7" hidden="1" x14ac:dyDescent="0.2">
      <c r="A1652" t="s">
        <v>6267</v>
      </c>
      <c r="B1652">
        <v>10388.202298664601</v>
      </c>
      <c r="C1652">
        <v>0</v>
      </c>
      <c r="D1652">
        <v>0</v>
      </c>
      <c r="E1652">
        <f>Table4[[#This Row],[kapp_slack_ub]]/Table4[[#This Row],[kapp_old]]</f>
        <v>0</v>
      </c>
      <c r="F1652" t="str">
        <f>"'PRO-"&amp;_xlfn.TEXTAFTER(Table4[[#This Row],[rxn]],"-",-1)&amp;"'"</f>
        <v>'PRO-rt4736'</v>
      </c>
      <c r="G1652">
        <f>_xlfn.XLOOKUP(Table4[[#This Row],[enz]],'[1]Sheet2 (2)'!$A:$A,'[1]Sheet2 (2)'!$B:$B,"")</f>
        <v>1</v>
      </c>
    </row>
    <row r="1653" spans="1:7" hidden="1" x14ac:dyDescent="0.2">
      <c r="A1653" t="s">
        <v>6268</v>
      </c>
      <c r="B1653">
        <v>10388.202298664601</v>
      </c>
      <c r="C1653">
        <v>0</v>
      </c>
      <c r="D1653">
        <v>0</v>
      </c>
      <c r="E1653">
        <f>Table4[[#This Row],[kapp_slack_ub]]/Table4[[#This Row],[kapp_old]]</f>
        <v>0</v>
      </c>
      <c r="F1653" t="str">
        <f>"'PRO-"&amp;_xlfn.TEXTAFTER(Table4[[#This Row],[rxn]],"-",-1)&amp;"'"</f>
        <v>'PRO-UNKNOWN'</v>
      </c>
      <c r="G1653" t="str">
        <f>_xlfn.XLOOKUP(Table4[[#This Row],[enz]],'[1]Sheet2 (2)'!$A:$A,'[1]Sheet2 (2)'!$B:$B,"")</f>
        <v/>
      </c>
    </row>
    <row r="1654" spans="1:7" hidden="1" x14ac:dyDescent="0.2">
      <c r="A1654" t="s">
        <v>6269</v>
      </c>
      <c r="B1654">
        <v>10388.202298664601</v>
      </c>
      <c r="C1654">
        <v>0</v>
      </c>
      <c r="D1654">
        <v>0</v>
      </c>
      <c r="E1654">
        <f>Table4[[#This Row],[kapp_slack_ub]]/Table4[[#This Row],[kapp_old]]</f>
        <v>0</v>
      </c>
      <c r="F1654" t="str">
        <f>"'PRO-"&amp;_xlfn.TEXTAFTER(Table4[[#This Row],[rxn]],"-",-1)&amp;"'"</f>
        <v>'PRO-UNKNOWN'</v>
      </c>
      <c r="G1654" t="str">
        <f>_xlfn.XLOOKUP(Table4[[#This Row],[enz]],'[1]Sheet2 (2)'!$A:$A,'[1]Sheet2 (2)'!$B:$B,"")</f>
        <v/>
      </c>
    </row>
    <row r="1655" spans="1:7" hidden="1" x14ac:dyDescent="0.2">
      <c r="A1655" t="s">
        <v>6270</v>
      </c>
      <c r="B1655">
        <v>10388.202298664601</v>
      </c>
      <c r="C1655">
        <v>0</v>
      </c>
      <c r="D1655">
        <v>0</v>
      </c>
      <c r="E1655">
        <f>Table4[[#This Row],[kapp_slack_ub]]/Table4[[#This Row],[kapp_old]]</f>
        <v>0</v>
      </c>
      <c r="F1655" t="str">
        <f>"'PRO-"&amp;_xlfn.TEXTAFTER(Table4[[#This Row],[rxn]],"-",-1)&amp;"'"</f>
        <v>'PRO-UNKNOWN'</v>
      </c>
      <c r="G1655" t="str">
        <f>_xlfn.XLOOKUP(Table4[[#This Row],[enz]],'[1]Sheet2 (2)'!$A:$A,'[1]Sheet2 (2)'!$B:$B,"")</f>
        <v/>
      </c>
    </row>
    <row r="1656" spans="1:7" hidden="1" x14ac:dyDescent="0.2">
      <c r="A1656" t="s">
        <v>6271</v>
      </c>
      <c r="B1656">
        <v>10388.202298664601</v>
      </c>
      <c r="C1656">
        <v>0</v>
      </c>
      <c r="D1656">
        <v>0</v>
      </c>
      <c r="E1656">
        <f>Table4[[#This Row],[kapp_slack_ub]]/Table4[[#This Row],[kapp_old]]</f>
        <v>0</v>
      </c>
      <c r="F1656" t="str">
        <f>"'PRO-"&amp;_xlfn.TEXTAFTER(Table4[[#This Row],[rxn]],"-",-1)&amp;"'"</f>
        <v>'PRO-UNKNOWN'</v>
      </c>
      <c r="G1656" t="str">
        <f>_xlfn.XLOOKUP(Table4[[#This Row],[enz]],'[1]Sheet2 (2)'!$A:$A,'[1]Sheet2 (2)'!$B:$B,"")</f>
        <v/>
      </c>
    </row>
    <row r="1657" spans="1:7" hidden="1" x14ac:dyDescent="0.2">
      <c r="A1657" t="s">
        <v>6272</v>
      </c>
      <c r="B1657">
        <v>10388.202298664601</v>
      </c>
      <c r="C1657">
        <v>0</v>
      </c>
      <c r="D1657">
        <v>0</v>
      </c>
      <c r="E1657">
        <f>Table4[[#This Row],[kapp_slack_ub]]/Table4[[#This Row],[kapp_old]]</f>
        <v>0</v>
      </c>
      <c r="F1657" t="str">
        <f>"'PRO-"&amp;_xlfn.TEXTAFTER(Table4[[#This Row],[rxn]],"-",-1)&amp;"'"</f>
        <v>'PRO-UNKNOWN'</v>
      </c>
      <c r="G1657" t="str">
        <f>_xlfn.XLOOKUP(Table4[[#This Row],[enz]],'[1]Sheet2 (2)'!$A:$A,'[1]Sheet2 (2)'!$B:$B,"")</f>
        <v/>
      </c>
    </row>
    <row r="1658" spans="1:7" hidden="1" x14ac:dyDescent="0.2">
      <c r="A1658" t="s">
        <v>2980</v>
      </c>
      <c r="B1658">
        <v>10388.202298664601</v>
      </c>
      <c r="C1658">
        <v>0</v>
      </c>
      <c r="D1658">
        <v>0</v>
      </c>
      <c r="E1658">
        <f>Table4[[#This Row],[kapp_slack_ub]]/Table4[[#This Row],[kapp_old]]</f>
        <v>0</v>
      </c>
      <c r="F1658" t="str">
        <f>"'PRO-"&amp;_xlfn.TEXTAFTER(Table4[[#This Row],[rxn]],"-",-1)&amp;"'"</f>
        <v>'PRO-UNKNOWN'</v>
      </c>
      <c r="G1658" t="str">
        <f>_xlfn.XLOOKUP(Table4[[#This Row],[enz]],'[1]Sheet2 (2)'!$A:$A,'[1]Sheet2 (2)'!$B:$B,"")</f>
        <v/>
      </c>
    </row>
    <row r="1659" spans="1:7" hidden="1" x14ac:dyDescent="0.2">
      <c r="A1659" t="s">
        <v>6273</v>
      </c>
      <c r="B1659">
        <v>10388.202298664601</v>
      </c>
      <c r="C1659">
        <v>0</v>
      </c>
      <c r="D1659">
        <v>0</v>
      </c>
      <c r="E1659">
        <f>Table4[[#This Row],[kapp_slack_ub]]/Table4[[#This Row],[kapp_old]]</f>
        <v>0</v>
      </c>
      <c r="F1659" t="str">
        <f>"'PRO-"&amp;_xlfn.TEXTAFTER(Table4[[#This Row],[rxn]],"-",-1)&amp;"'"</f>
        <v>'PRO-UNKNOWN'</v>
      </c>
      <c r="G1659" t="str">
        <f>_xlfn.XLOOKUP(Table4[[#This Row],[enz]],'[1]Sheet2 (2)'!$A:$A,'[1]Sheet2 (2)'!$B:$B,"")</f>
        <v/>
      </c>
    </row>
    <row r="1660" spans="1:7" hidden="1" x14ac:dyDescent="0.2">
      <c r="A1660" t="s">
        <v>6274</v>
      </c>
      <c r="B1660">
        <v>10388.202298664601</v>
      </c>
      <c r="C1660">
        <v>0</v>
      </c>
      <c r="D1660">
        <v>0</v>
      </c>
      <c r="E1660">
        <f>Table4[[#This Row],[kapp_slack_ub]]/Table4[[#This Row],[kapp_old]]</f>
        <v>0</v>
      </c>
      <c r="F1660" t="str">
        <f>"'PRO-"&amp;_xlfn.TEXTAFTER(Table4[[#This Row],[rxn]],"-",-1)&amp;"'"</f>
        <v>'PRO-SPONT'</v>
      </c>
      <c r="G1660" t="str">
        <f>_xlfn.XLOOKUP(Table4[[#This Row],[enz]],'[1]Sheet2 (2)'!$A:$A,'[1]Sheet2 (2)'!$B:$B,"")</f>
        <v/>
      </c>
    </row>
    <row r="1661" spans="1:7" hidden="1" x14ac:dyDescent="0.2">
      <c r="A1661" t="s">
        <v>6275</v>
      </c>
      <c r="B1661">
        <v>10388.202298664601</v>
      </c>
      <c r="C1661">
        <v>0</v>
      </c>
      <c r="D1661">
        <v>0</v>
      </c>
      <c r="E1661">
        <f>Table4[[#This Row],[kapp_slack_ub]]/Table4[[#This Row],[kapp_old]]</f>
        <v>0</v>
      </c>
      <c r="F1661" t="str">
        <f>"'PRO-"&amp;_xlfn.TEXTAFTER(Table4[[#This Row],[rxn]],"-",-1)&amp;"'"</f>
        <v>'PRO-SPONT'</v>
      </c>
      <c r="G1661" t="str">
        <f>_xlfn.XLOOKUP(Table4[[#This Row],[enz]],'[1]Sheet2 (2)'!$A:$A,'[1]Sheet2 (2)'!$B:$B,"")</f>
        <v/>
      </c>
    </row>
    <row r="1662" spans="1:7" hidden="1" x14ac:dyDescent="0.2">
      <c r="A1662" t="s">
        <v>6276</v>
      </c>
      <c r="B1662">
        <v>10388.202298664601</v>
      </c>
      <c r="C1662">
        <v>0</v>
      </c>
      <c r="D1662">
        <v>0</v>
      </c>
      <c r="E1662">
        <f>Table4[[#This Row],[kapp_slack_ub]]/Table4[[#This Row],[kapp_old]]</f>
        <v>0</v>
      </c>
      <c r="F1662" t="str">
        <f>"'PRO-"&amp;_xlfn.TEXTAFTER(Table4[[#This Row],[rxn]],"-",-1)&amp;"'"</f>
        <v>'PRO-SPONT'</v>
      </c>
      <c r="G1662" t="str">
        <f>_xlfn.XLOOKUP(Table4[[#This Row],[enz]],'[1]Sheet2 (2)'!$A:$A,'[1]Sheet2 (2)'!$B:$B,"")</f>
        <v/>
      </c>
    </row>
    <row r="1663" spans="1:7" hidden="1" x14ac:dyDescent="0.2">
      <c r="A1663" t="s">
        <v>2981</v>
      </c>
      <c r="B1663">
        <v>10388.202298664601</v>
      </c>
      <c r="C1663">
        <v>0</v>
      </c>
      <c r="D1663">
        <v>0</v>
      </c>
      <c r="E1663">
        <f>Table4[[#This Row],[kapp_slack_ub]]/Table4[[#This Row],[kapp_old]]</f>
        <v>0</v>
      </c>
      <c r="F1663" t="str">
        <f>"'PRO-"&amp;_xlfn.TEXTAFTER(Table4[[#This Row],[rxn]],"-",-1)&amp;"'"</f>
        <v>'PRO-SPONT'</v>
      </c>
      <c r="G1663" t="str">
        <f>_xlfn.XLOOKUP(Table4[[#This Row],[enz]],'[1]Sheet2 (2)'!$A:$A,'[1]Sheet2 (2)'!$B:$B,"")</f>
        <v/>
      </c>
    </row>
    <row r="1664" spans="1:7" hidden="1" x14ac:dyDescent="0.2">
      <c r="A1664" t="s">
        <v>6277</v>
      </c>
      <c r="B1664">
        <v>10388.202298664601</v>
      </c>
      <c r="C1664">
        <v>0</v>
      </c>
      <c r="D1664">
        <v>0</v>
      </c>
      <c r="E1664">
        <f>Table4[[#This Row],[kapp_slack_ub]]/Table4[[#This Row],[kapp_old]]</f>
        <v>0</v>
      </c>
      <c r="F1664" t="str">
        <f>"'PRO-"&amp;_xlfn.TEXTAFTER(Table4[[#This Row],[rxn]],"-",-1)&amp;"'"</f>
        <v>'PRO-SPONT'</v>
      </c>
      <c r="G1664" t="str">
        <f>_xlfn.XLOOKUP(Table4[[#This Row],[enz]],'[1]Sheet2 (2)'!$A:$A,'[1]Sheet2 (2)'!$B:$B,"")</f>
        <v/>
      </c>
    </row>
    <row r="1665" spans="1:7" hidden="1" x14ac:dyDescent="0.2">
      <c r="A1665" t="s">
        <v>2982</v>
      </c>
      <c r="B1665">
        <v>10388.202298664601</v>
      </c>
      <c r="C1665">
        <v>0</v>
      </c>
      <c r="D1665">
        <v>0</v>
      </c>
      <c r="E1665">
        <f>Table4[[#This Row],[kapp_slack_ub]]/Table4[[#This Row],[kapp_old]]</f>
        <v>0</v>
      </c>
      <c r="F1665" t="str">
        <f>"'PRO-"&amp;_xlfn.TEXTAFTER(Table4[[#This Row],[rxn]],"-",-1)&amp;"'"</f>
        <v>'PRO-SPONT'</v>
      </c>
      <c r="G1665" t="str">
        <f>_xlfn.XLOOKUP(Table4[[#This Row],[enz]],'[1]Sheet2 (2)'!$A:$A,'[1]Sheet2 (2)'!$B:$B,"")</f>
        <v/>
      </c>
    </row>
    <row r="1666" spans="1:7" hidden="1" x14ac:dyDescent="0.2">
      <c r="A1666" t="s">
        <v>2983</v>
      </c>
      <c r="B1666">
        <v>10388.202298664601</v>
      </c>
      <c r="C1666">
        <v>0</v>
      </c>
      <c r="D1666">
        <v>0</v>
      </c>
      <c r="E1666">
        <f>Table4[[#This Row],[kapp_slack_ub]]/Table4[[#This Row],[kapp_old]]</f>
        <v>0</v>
      </c>
      <c r="F1666" t="str">
        <f>"'PRO-"&amp;_xlfn.TEXTAFTER(Table4[[#This Row],[rxn]],"-",-1)&amp;"'"</f>
        <v>'PRO-rt5681'</v>
      </c>
      <c r="G1666">
        <f>_xlfn.XLOOKUP(Table4[[#This Row],[enz]],'[1]Sheet2 (2)'!$A:$A,'[1]Sheet2 (2)'!$B:$B,"")</f>
        <v>1</v>
      </c>
    </row>
    <row r="1667" spans="1:7" hidden="1" x14ac:dyDescent="0.2">
      <c r="A1667" t="s">
        <v>6278</v>
      </c>
      <c r="B1667">
        <v>10388.202298664601</v>
      </c>
      <c r="C1667">
        <v>0</v>
      </c>
      <c r="D1667">
        <v>0</v>
      </c>
      <c r="E1667">
        <f>Table4[[#This Row],[kapp_slack_ub]]/Table4[[#This Row],[kapp_old]]</f>
        <v>0</v>
      </c>
      <c r="F1667" t="str">
        <f>"'PRO-"&amp;_xlfn.TEXTAFTER(Table4[[#This Row],[rxn]],"-",-1)&amp;"'"</f>
        <v>'PRO-rt5681'</v>
      </c>
      <c r="G1667">
        <f>_xlfn.XLOOKUP(Table4[[#This Row],[enz]],'[1]Sheet2 (2)'!$A:$A,'[1]Sheet2 (2)'!$B:$B,"")</f>
        <v>1</v>
      </c>
    </row>
    <row r="1668" spans="1:7" hidden="1" x14ac:dyDescent="0.2">
      <c r="A1668" t="s">
        <v>2984</v>
      </c>
      <c r="B1668">
        <v>10388.202298664601</v>
      </c>
      <c r="C1668">
        <v>0</v>
      </c>
      <c r="D1668">
        <v>0</v>
      </c>
      <c r="E1668">
        <f>Table4[[#This Row],[kapp_slack_ub]]/Table4[[#This Row],[kapp_old]]</f>
        <v>0</v>
      </c>
      <c r="F1668" t="str">
        <f>"'PRO-"&amp;_xlfn.TEXTAFTER(Table4[[#This Row],[rxn]],"-",-1)&amp;"'"</f>
        <v>'PRO-UNKNOWN'</v>
      </c>
      <c r="G1668" t="str">
        <f>_xlfn.XLOOKUP(Table4[[#This Row],[enz]],'[1]Sheet2 (2)'!$A:$A,'[1]Sheet2 (2)'!$B:$B,"")</f>
        <v/>
      </c>
    </row>
    <row r="1669" spans="1:7" hidden="1" x14ac:dyDescent="0.2">
      <c r="A1669" t="s">
        <v>6279</v>
      </c>
      <c r="B1669">
        <v>10388.202298664601</v>
      </c>
      <c r="C1669">
        <v>0</v>
      </c>
      <c r="D1669">
        <v>0</v>
      </c>
      <c r="E1669">
        <f>Table4[[#This Row],[kapp_slack_ub]]/Table4[[#This Row],[kapp_old]]</f>
        <v>0</v>
      </c>
      <c r="F1669" t="str">
        <f>"'PRO-"&amp;_xlfn.TEXTAFTER(Table4[[#This Row],[rxn]],"-",-1)&amp;"'"</f>
        <v>'PRO-UNKNOWN'</v>
      </c>
      <c r="G1669" t="str">
        <f>_xlfn.XLOOKUP(Table4[[#This Row],[enz]],'[1]Sheet2 (2)'!$A:$A,'[1]Sheet2 (2)'!$B:$B,"")</f>
        <v/>
      </c>
    </row>
    <row r="1670" spans="1:7" hidden="1" x14ac:dyDescent="0.2">
      <c r="A1670" t="s">
        <v>6280</v>
      </c>
      <c r="B1670">
        <v>10388.202298664601</v>
      </c>
      <c r="C1670">
        <v>0</v>
      </c>
      <c r="D1670">
        <v>0</v>
      </c>
      <c r="E1670">
        <f>Table4[[#This Row],[kapp_slack_ub]]/Table4[[#This Row],[kapp_old]]</f>
        <v>0</v>
      </c>
      <c r="F1670" t="str">
        <f>"'PRO-"&amp;_xlfn.TEXTAFTER(Table4[[#This Row],[rxn]],"-",-1)&amp;"'"</f>
        <v>'PRO-UNKNOWN'</v>
      </c>
      <c r="G1670" t="str">
        <f>_xlfn.XLOOKUP(Table4[[#This Row],[enz]],'[1]Sheet2 (2)'!$A:$A,'[1]Sheet2 (2)'!$B:$B,"")</f>
        <v/>
      </c>
    </row>
    <row r="1671" spans="1:7" hidden="1" x14ac:dyDescent="0.2">
      <c r="A1671" t="s">
        <v>6281</v>
      </c>
      <c r="B1671">
        <v>10388.202298664601</v>
      </c>
      <c r="C1671">
        <v>0</v>
      </c>
      <c r="D1671">
        <v>0</v>
      </c>
      <c r="E1671">
        <f>Table4[[#This Row],[kapp_slack_ub]]/Table4[[#This Row],[kapp_old]]</f>
        <v>0</v>
      </c>
      <c r="F1671" t="str">
        <f>"'PRO-"&amp;_xlfn.TEXTAFTER(Table4[[#This Row],[rxn]],"-",-1)&amp;"'"</f>
        <v>'PRO-UNKNOWN'</v>
      </c>
      <c r="G1671" t="str">
        <f>_xlfn.XLOOKUP(Table4[[#This Row],[enz]],'[1]Sheet2 (2)'!$A:$A,'[1]Sheet2 (2)'!$B:$B,"")</f>
        <v/>
      </c>
    </row>
    <row r="1672" spans="1:7" hidden="1" x14ac:dyDescent="0.2">
      <c r="A1672" t="s">
        <v>6282</v>
      </c>
      <c r="B1672">
        <v>10388.202298664601</v>
      </c>
      <c r="C1672">
        <v>0</v>
      </c>
      <c r="D1672">
        <v>0</v>
      </c>
      <c r="E1672">
        <f>Table4[[#This Row],[kapp_slack_ub]]/Table4[[#This Row],[kapp_old]]</f>
        <v>0</v>
      </c>
      <c r="F1672" t="str">
        <f>"'PRO-"&amp;_xlfn.TEXTAFTER(Table4[[#This Row],[rxn]],"-",-1)&amp;"'"</f>
        <v>'PRO-UNKNOWN'</v>
      </c>
      <c r="G1672" t="str">
        <f>_xlfn.XLOOKUP(Table4[[#This Row],[enz]],'[1]Sheet2 (2)'!$A:$A,'[1]Sheet2 (2)'!$B:$B,"")</f>
        <v/>
      </c>
    </row>
    <row r="1673" spans="1:7" hidden="1" x14ac:dyDescent="0.2">
      <c r="A1673" t="s">
        <v>6283</v>
      </c>
      <c r="B1673">
        <v>10388.202298664601</v>
      </c>
      <c r="C1673">
        <v>0</v>
      </c>
      <c r="D1673">
        <v>0</v>
      </c>
      <c r="E1673">
        <f>Table4[[#This Row],[kapp_slack_ub]]/Table4[[#This Row],[kapp_old]]</f>
        <v>0</v>
      </c>
      <c r="F1673" t="str">
        <f>"'PRO-"&amp;_xlfn.TEXTAFTER(Table4[[#This Row],[rxn]],"-",-1)&amp;"'"</f>
        <v>'PRO-UNKNOWN'</v>
      </c>
      <c r="G1673" t="str">
        <f>_xlfn.XLOOKUP(Table4[[#This Row],[enz]],'[1]Sheet2 (2)'!$A:$A,'[1]Sheet2 (2)'!$B:$B,"")</f>
        <v/>
      </c>
    </row>
    <row r="1674" spans="1:7" hidden="1" x14ac:dyDescent="0.2">
      <c r="A1674" t="s">
        <v>6284</v>
      </c>
      <c r="B1674">
        <v>10388.202298664601</v>
      </c>
      <c r="C1674">
        <v>0</v>
      </c>
      <c r="D1674">
        <v>0</v>
      </c>
      <c r="E1674">
        <f>Table4[[#This Row],[kapp_slack_ub]]/Table4[[#This Row],[kapp_old]]</f>
        <v>0</v>
      </c>
      <c r="F1674" t="str">
        <f>"'PRO-"&amp;_xlfn.TEXTAFTER(Table4[[#This Row],[rxn]],"-",-1)&amp;"'"</f>
        <v>'PRO-rt0544'</v>
      </c>
      <c r="G1674">
        <f>_xlfn.XLOOKUP(Table4[[#This Row],[enz]],'[1]Sheet2 (2)'!$A:$A,'[1]Sheet2 (2)'!$B:$B,"")</f>
        <v>1</v>
      </c>
    </row>
    <row r="1675" spans="1:7" hidden="1" x14ac:dyDescent="0.2">
      <c r="A1675" t="s">
        <v>6285</v>
      </c>
      <c r="B1675">
        <v>10388.202298664601</v>
      </c>
      <c r="C1675">
        <v>0</v>
      </c>
      <c r="D1675">
        <v>0</v>
      </c>
      <c r="E1675">
        <f>Table4[[#This Row],[kapp_slack_ub]]/Table4[[#This Row],[kapp_old]]</f>
        <v>0</v>
      </c>
      <c r="F1675" t="str">
        <f>"'PRO-"&amp;_xlfn.TEXTAFTER(Table4[[#This Row],[rxn]],"-",-1)&amp;"'"</f>
        <v>'PRO-PMT12'</v>
      </c>
      <c r="G1675" t="str">
        <f>_xlfn.XLOOKUP(Table4[[#This Row],[enz]],'[1]Sheet2 (2)'!$A:$A,'[1]Sheet2 (2)'!$B:$B,"")</f>
        <v/>
      </c>
    </row>
    <row r="1676" spans="1:7" hidden="1" x14ac:dyDescent="0.2">
      <c r="A1676" t="s">
        <v>6286</v>
      </c>
      <c r="B1676">
        <v>10388.202298664601</v>
      </c>
      <c r="C1676">
        <v>0</v>
      </c>
      <c r="D1676">
        <v>0</v>
      </c>
      <c r="E1676">
        <f>Table4[[#This Row],[kapp_slack_ub]]/Table4[[#This Row],[kapp_old]]</f>
        <v>0</v>
      </c>
      <c r="F1676" t="str">
        <f>"'PRO-"&amp;_xlfn.TEXTAFTER(Table4[[#This Row],[rxn]],"-",-1)&amp;"'"</f>
        <v>'PRO-rt3753'</v>
      </c>
      <c r="G1676">
        <f>_xlfn.XLOOKUP(Table4[[#This Row],[enz]],'[1]Sheet2 (2)'!$A:$A,'[1]Sheet2 (2)'!$B:$B,"")</f>
        <v>1</v>
      </c>
    </row>
    <row r="1677" spans="1:7" hidden="1" x14ac:dyDescent="0.2">
      <c r="A1677" t="s">
        <v>2985</v>
      </c>
      <c r="B1677">
        <v>25580.704992152499</v>
      </c>
      <c r="C1677">
        <v>0</v>
      </c>
      <c r="D1677">
        <v>0</v>
      </c>
      <c r="E1677">
        <f>Table4[[#This Row],[kapp_slack_ub]]/Table4[[#This Row],[kapp_old]]</f>
        <v>0</v>
      </c>
      <c r="F1677" t="str">
        <f>"'PRO-"&amp;_xlfn.TEXTAFTER(Table4[[#This Row],[rxn]],"-",-1)&amp;"'"</f>
        <v>'PRO-rt5116'</v>
      </c>
      <c r="G1677">
        <f>_xlfn.XLOOKUP(Table4[[#This Row],[enz]],'[1]Sheet2 (2)'!$A:$A,'[1]Sheet2 (2)'!$B:$B,"")</f>
        <v>1</v>
      </c>
    </row>
    <row r="1678" spans="1:7" hidden="1" x14ac:dyDescent="0.2">
      <c r="A1678" t="s">
        <v>6287</v>
      </c>
      <c r="B1678">
        <v>10388.202298664601</v>
      </c>
      <c r="C1678">
        <v>0</v>
      </c>
      <c r="D1678">
        <v>0</v>
      </c>
      <c r="E1678">
        <f>Table4[[#This Row],[kapp_slack_ub]]/Table4[[#This Row],[kapp_old]]</f>
        <v>0</v>
      </c>
      <c r="F1678" t="str">
        <f>"'PRO-"&amp;_xlfn.TEXTAFTER(Table4[[#This Row],[rxn]],"-",-1)&amp;"'"</f>
        <v>'PRO-SPONT'</v>
      </c>
      <c r="G1678" t="str">
        <f>_xlfn.XLOOKUP(Table4[[#This Row],[enz]],'[1]Sheet2 (2)'!$A:$A,'[1]Sheet2 (2)'!$B:$B,"")</f>
        <v/>
      </c>
    </row>
    <row r="1679" spans="1:7" hidden="1" x14ac:dyDescent="0.2">
      <c r="A1679" t="s">
        <v>2986</v>
      </c>
      <c r="B1679">
        <v>10388.202298664601</v>
      </c>
      <c r="C1679">
        <v>0</v>
      </c>
      <c r="D1679">
        <v>0</v>
      </c>
      <c r="E1679">
        <f>Table4[[#This Row],[kapp_slack_ub]]/Table4[[#This Row],[kapp_old]]</f>
        <v>0</v>
      </c>
      <c r="F1679" t="str">
        <f>"'PRO-"&amp;_xlfn.TEXTAFTER(Table4[[#This Row],[rxn]],"-",-1)&amp;"'"</f>
        <v>'PRO-SPONT'</v>
      </c>
      <c r="G1679" t="str">
        <f>_xlfn.XLOOKUP(Table4[[#This Row],[enz]],'[1]Sheet2 (2)'!$A:$A,'[1]Sheet2 (2)'!$B:$B,"")</f>
        <v/>
      </c>
    </row>
    <row r="1680" spans="1:7" x14ac:dyDescent="0.2">
      <c r="A1680" t="s">
        <v>3090</v>
      </c>
      <c r="B1680">
        <v>1905.0100290564301</v>
      </c>
      <c r="C1680">
        <v>1.8780821006336501</v>
      </c>
      <c r="D1680">
        <v>0</v>
      </c>
      <c r="E1680">
        <f>Table4[[#This Row],[kapp_slack_ub]]/Table4[[#This Row],[kapp_old]]</f>
        <v>9.8586467891924041E-4</v>
      </c>
      <c r="F1680" t="str">
        <f>"'PRO-"&amp;_xlfn.TEXTAFTER(Table4[[#This Row],[rxn]],"-",-1)&amp;"'"</f>
        <v>'PRO-rt2060'</v>
      </c>
      <c r="G1680">
        <f>_xlfn.XLOOKUP(Table4[[#This Row],[enz]],'[1]Sheet2 (2)'!$A:$A,'[1]Sheet2 (2)'!$B:$B,"")</f>
        <v>1</v>
      </c>
    </row>
    <row r="1681" spans="1:7" hidden="1" x14ac:dyDescent="0.2">
      <c r="A1681" t="s">
        <v>6288</v>
      </c>
      <c r="B1681">
        <v>10388.202298664601</v>
      </c>
      <c r="C1681">
        <v>0</v>
      </c>
      <c r="D1681">
        <v>0</v>
      </c>
      <c r="E1681">
        <f>Table4[[#This Row],[kapp_slack_ub]]/Table4[[#This Row],[kapp_old]]</f>
        <v>0</v>
      </c>
      <c r="F1681" t="str">
        <f>"'PRO-"&amp;_xlfn.TEXTAFTER(Table4[[#This Row],[rxn]],"-",-1)&amp;"'"</f>
        <v>'PRO-rt1542'</v>
      </c>
      <c r="G1681">
        <f>_xlfn.XLOOKUP(Table4[[#This Row],[enz]],'[1]Sheet2 (2)'!$A:$A,'[1]Sheet2 (2)'!$B:$B,"")</f>
        <v>1</v>
      </c>
    </row>
    <row r="1682" spans="1:7" hidden="1" x14ac:dyDescent="0.2">
      <c r="A1682" t="s">
        <v>6289</v>
      </c>
      <c r="B1682">
        <v>10388.202298664601</v>
      </c>
      <c r="C1682">
        <v>0</v>
      </c>
      <c r="D1682">
        <v>0</v>
      </c>
      <c r="E1682">
        <f>Table4[[#This Row],[kapp_slack_ub]]/Table4[[#This Row],[kapp_old]]</f>
        <v>0</v>
      </c>
      <c r="F1682" t="str">
        <f>"'PRO-"&amp;_xlfn.TEXTAFTER(Table4[[#This Row],[rxn]],"-",-1)&amp;"'"</f>
        <v>'PRO-rt1542'</v>
      </c>
      <c r="G1682">
        <f>_xlfn.XLOOKUP(Table4[[#This Row],[enz]],'[1]Sheet2 (2)'!$A:$A,'[1]Sheet2 (2)'!$B:$B,"")</f>
        <v>1</v>
      </c>
    </row>
    <row r="1683" spans="1:7" hidden="1" x14ac:dyDescent="0.2">
      <c r="A1683" t="s">
        <v>6290</v>
      </c>
      <c r="B1683">
        <v>10388.202298664601</v>
      </c>
      <c r="C1683">
        <v>0</v>
      </c>
      <c r="D1683">
        <v>0</v>
      </c>
      <c r="E1683">
        <f>Table4[[#This Row],[kapp_slack_ub]]/Table4[[#This Row],[kapp_old]]</f>
        <v>0</v>
      </c>
      <c r="F1683" t="str">
        <f>"'PRO-"&amp;_xlfn.TEXTAFTER(Table4[[#This Row],[rxn]],"-",-1)&amp;"'"</f>
        <v>'PRO-rt3441'</v>
      </c>
      <c r="G1683">
        <f>_xlfn.XLOOKUP(Table4[[#This Row],[enz]],'[1]Sheet2 (2)'!$A:$A,'[1]Sheet2 (2)'!$B:$B,"")</f>
        <v>1</v>
      </c>
    </row>
    <row r="1684" spans="1:7" hidden="1" x14ac:dyDescent="0.2">
      <c r="A1684" t="s">
        <v>6291</v>
      </c>
      <c r="B1684">
        <v>10388.202298664601</v>
      </c>
      <c r="C1684">
        <v>0</v>
      </c>
      <c r="D1684">
        <v>0</v>
      </c>
      <c r="E1684">
        <f>Table4[[#This Row],[kapp_slack_ub]]/Table4[[#This Row],[kapp_old]]</f>
        <v>0</v>
      </c>
      <c r="F1684" t="str">
        <f>"'PRO-"&amp;_xlfn.TEXTAFTER(Table4[[#This Row],[rxn]],"-",-1)&amp;"'"</f>
        <v>'PRO-rt3441'</v>
      </c>
      <c r="G1684">
        <f>_xlfn.XLOOKUP(Table4[[#This Row],[enz]],'[1]Sheet2 (2)'!$A:$A,'[1]Sheet2 (2)'!$B:$B,"")</f>
        <v>1</v>
      </c>
    </row>
    <row r="1685" spans="1:7" hidden="1" x14ac:dyDescent="0.2">
      <c r="A1685" t="s">
        <v>2988</v>
      </c>
      <c r="B1685">
        <v>48151.533514175797</v>
      </c>
      <c r="C1685">
        <v>0</v>
      </c>
      <c r="D1685">
        <v>0</v>
      </c>
      <c r="E1685">
        <f>Table4[[#This Row],[kapp_slack_ub]]/Table4[[#This Row],[kapp_old]]</f>
        <v>0</v>
      </c>
      <c r="F1685" t="str">
        <f>"'PRO-"&amp;_xlfn.TEXTAFTER(Table4[[#This Row],[rxn]],"-",-1)&amp;"'"</f>
        <v>'PRO-rt3542'</v>
      </c>
      <c r="G1685">
        <f>_xlfn.XLOOKUP(Table4[[#This Row],[enz]],'[1]Sheet2 (2)'!$A:$A,'[1]Sheet2 (2)'!$B:$B,"")</f>
        <v>1</v>
      </c>
    </row>
    <row r="1686" spans="1:7" hidden="1" x14ac:dyDescent="0.2">
      <c r="A1686" t="s">
        <v>6292</v>
      </c>
      <c r="B1686">
        <v>10388.202298664601</v>
      </c>
      <c r="C1686">
        <v>0</v>
      </c>
      <c r="D1686">
        <v>0</v>
      </c>
      <c r="E1686">
        <f>Table4[[#This Row],[kapp_slack_ub]]/Table4[[#This Row],[kapp_old]]</f>
        <v>0</v>
      </c>
      <c r="F1686" t="str">
        <f>"'PRO-"&amp;_xlfn.TEXTAFTER(Table4[[#This Row],[rxn]],"-",-1)&amp;"'"</f>
        <v>'PRO-rt5909'</v>
      </c>
      <c r="G1686">
        <f>_xlfn.XLOOKUP(Table4[[#This Row],[enz]],'[1]Sheet2 (2)'!$A:$A,'[1]Sheet2 (2)'!$B:$B,"")</f>
        <v>1</v>
      </c>
    </row>
    <row r="1687" spans="1:7" hidden="1" x14ac:dyDescent="0.2">
      <c r="A1687" t="s">
        <v>6293</v>
      </c>
      <c r="B1687">
        <v>10388.202298664601</v>
      </c>
      <c r="C1687">
        <v>0</v>
      </c>
      <c r="D1687">
        <v>0</v>
      </c>
      <c r="E1687">
        <f>Table4[[#This Row],[kapp_slack_ub]]/Table4[[#This Row],[kapp_old]]</f>
        <v>0</v>
      </c>
      <c r="F1687" t="str">
        <f>"'PRO-"&amp;_xlfn.TEXTAFTER(Table4[[#This Row],[rxn]],"-",-1)&amp;"'"</f>
        <v>'PRO-rt8154'</v>
      </c>
      <c r="G1687">
        <f>_xlfn.XLOOKUP(Table4[[#This Row],[enz]],'[1]Sheet2 (2)'!$A:$A,'[1]Sheet2 (2)'!$B:$B,"")</f>
        <v>1</v>
      </c>
    </row>
    <row r="1688" spans="1:7" hidden="1" x14ac:dyDescent="0.2">
      <c r="A1688" t="s">
        <v>2989</v>
      </c>
      <c r="B1688">
        <v>287.97440177458299</v>
      </c>
      <c r="C1688">
        <v>0</v>
      </c>
      <c r="D1688">
        <v>0</v>
      </c>
      <c r="E1688">
        <f>Table4[[#This Row],[kapp_slack_ub]]/Table4[[#This Row],[kapp_old]]</f>
        <v>0</v>
      </c>
      <c r="F1688" t="str">
        <f>"'PRO-"&amp;_xlfn.TEXTAFTER(Table4[[#This Row],[rxn]],"-",-1)&amp;"'"</f>
        <v>'PRO-rt8469'</v>
      </c>
      <c r="G1688">
        <f>_xlfn.XLOOKUP(Table4[[#This Row],[enz]],'[1]Sheet2 (2)'!$A:$A,'[1]Sheet2 (2)'!$B:$B,"")</f>
        <v>1</v>
      </c>
    </row>
    <row r="1689" spans="1:7" hidden="1" x14ac:dyDescent="0.2">
      <c r="A1689" t="s">
        <v>6294</v>
      </c>
      <c r="B1689">
        <v>10388.202298664601</v>
      </c>
      <c r="C1689">
        <v>0</v>
      </c>
      <c r="D1689">
        <v>0</v>
      </c>
      <c r="E1689">
        <f>Table4[[#This Row],[kapp_slack_ub]]/Table4[[#This Row],[kapp_old]]</f>
        <v>0</v>
      </c>
      <c r="F1689" t="str">
        <f>"'PRO-"&amp;_xlfn.TEXTAFTER(Table4[[#This Row],[rxn]],"-",-1)&amp;"'"</f>
        <v>'PRO-rt2501'</v>
      </c>
      <c r="G1689">
        <f>_xlfn.XLOOKUP(Table4[[#This Row],[enz]],'[1]Sheet2 (2)'!$A:$A,'[1]Sheet2 (2)'!$B:$B,"")</f>
        <v>1</v>
      </c>
    </row>
    <row r="1690" spans="1:7" hidden="1" x14ac:dyDescent="0.2">
      <c r="A1690" t="s">
        <v>2990</v>
      </c>
      <c r="B1690">
        <v>792.66637061587596</v>
      </c>
      <c r="C1690">
        <v>0</v>
      </c>
      <c r="D1690">
        <v>0</v>
      </c>
      <c r="E1690">
        <f>Table4[[#This Row],[kapp_slack_ub]]/Table4[[#This Row],[kapp_old]]</f>
        <v>0</v>
      </c>
      <c r="F1690" t="str">
        <f>"'PRO-"&amp;_xlfn.TEXTAFTER(Table4[[#This Row],[rxn]],"-",-1)&amp;"'"</f>
        <v>'PRO-rt6884'</v>
      </c>
      <c r="G1690">
        <f>_xlfn.XLOOKUP(Table4[[#This Row],[enz]],'[1]Sheet2 (2)'!$A:$A,'[1]Sheet2 (2)'!$B:$B,"")</f>
        <v>1</v>
      </c>
    </row>
    <row r="1691" spans="1:7" hidden="1" x14ac:dyDescent="0.2">
      <c r="A1691" t="s">
        <v>6295</v>
      </c>
      <c r="B1691">
        <v>10388.202298664601</v>
      </c>
      <c r="C1691">
        <v>0</v>
      </c>
      <c r="D1691">
        <v>0</v>
      </c>
      <c r="E1691">
        <f>Table4[[#This Row],[kapp_slack_ub]]/Table4[[#This Row],[kapp_old]]</f>
        <v>0</v>
      </c>
      <c r="F1691" t="str">
        <f>"'PRO-"&amp;_xlfn.TEXTAFTER(Table4[[#This Row],[rxn]],"-",-1)&amp;"'"</f>
        <v>'PRO-SPONT'</v>
      </c>
      <c r="G1691" t="str">
        <f>_xlfn.XLOOKUP(Table4[[#This Row],[enz]],'[1]Sheet2 (2)'!$A:$A,'[1]Sheet2 (2)'!$B:$B,"")</f>
        <v/>
      </c>
    </row>
    <row r="1692" spans="1:7" hidden="1" x14ac:dyDescent="0.2">
      <c r="A1692" t="s">
        <v>6296</v>
      </c>
      <c r="B1692">
        <v>10388.202298664601</v>
      </c>
      <c r="C1692">
        <v>0</v>
      </c>
      <c r="D1692">
        <v>0</v>
      </c>
      <c r="E1692">
        <f>Table4[[#This Row],[kapp_slack_ub]]/Table4[[#This Row],[kapp_old]]</f>
        <v>0</v>
      </c>
      <c r="F1692" t="str">
        <f>"'PRO-"&amp;_xlfn.TEXTAFTER(Table4[[#This Row],[rxn]],"-",-1)&amp;"'"</f>
        <v>'PRO-SPONT'</v>
      </c>
      <c r="G1692" t="str">
        <f>_xlfn.XLOOKUP(Table4[[#This Row],[enz]],'[1]Sheet2 (2)'!$A:$A,'[1]Sheet2 (2)'!$B:$B,"")</f>
        <v/>
      </c>
    </row>
    <row r="1693" spans="1:7" hidden="1" x14ac:dyDescent="0.2">
      <c r="A1693" t="s">
        <v>6297</v>
      </c>
      <c r="B1693">
        <v>10388.202298664601</v>
      </c>
      <c r="C1693">
        <v>0</v>
      </c>
      <c r="D1693">
        <v>0</v>
      </c>
      <c r="E1693">
        <f>Table4[[#This Row],[kapp_slack_ub]]/Table4[[#This Row],[kapp_old]]</f>
        <v>0</v>
      </c>
      <c r="F1693" t="str">
        <f>"'PRO-"&amp;_xlfn.TEXTAFTER(Table4[[#This Row],[rxn]],"-",-1)&amp;"'"</f>
        <v>'PRO-SPONT'</v>
      </c>
      <c r="G1693" t="str">
        <f>_xlfn.XLOOKUP(Table4[[#This Row],[enz]],'[1]Sheet2 (2)'!$A:$A,'[1]Sheet2 (2)'!$B:$B,"")</f>
        <v/>
      </c>
    </row>
    <row r="1694" spans="1:7" hidden="1" x14ac:dyDescent="0.2">
      <c r="A1694" t="s">
        <v>6298</v>
      </c>
      <c r="B1694">
        <v>10388.202298664601</v>
      </c>
      <c r="C1694">
        <v>0</v>
      </c>
      <c r="D1694">
        <v>0</v>
      </c>
      <c r="E1694">
        <f>Table4[[#This Row],[kapp_slack_ub]]/Table4[[#This Row],[kapp_old]]</f>
        <v>0</v>
      </c>
      <c r="F1694" t="str">
        <f>"'PRO-"&amp;_xlfn.TEXTAFTER(Table4[[#This Row],[rxn]],"-",-1)&amp;"'"</f>
        <v>'PRO-SPONT'</v>
      </c>
      <c r="G1694" t="str">
        <f>_xlfn.XLOOKUP(Table4[[#This Row],[enz]],'[1]Sheet2 (2)'!$A:$A,'[1]Sheet2 (2)'!$B:$B,"")</f>
        <v/>
      </c>
    </row>
    <row r="1695" spans="1:7" hidden="1" x14ac:dyDescent="0.2">
      <c r="A1695" t="s">
        <v>6299</v>
      </c>
      <c r="B1695">
        <v>10388.202298664601</v>
      </c>
      <c r="C1695">
        <v>0</v>
      </c>
      <c r="D1695">
        <v>0</v>
      </c>
      <c r="E1695">
        <f>Table4[[#This Row],[kapp_slack_ub]]/Table4[[#This Row],[kapp_old]]</f>
        <v>0</v>
      </c>
      <c r="F1695" t="str">
        <f>"'PRO-"&amp;_xlfn.TEXTAFTER(Table4[[#This Row],[rxn]],"-",-1)&amp;"'"</f>
        <v>'PRO-SPONT'</v>
      </c>
      <c r="G1695" t="str">
        <f>_xlfn.XLOOKUP(Table4[[#This Row],[enz]],'[1]Sheet2 (2)'!$A:$A,'[1]Sheet2 (2)'!$B:$B,"")</f>
        <v/>
      </c>
    </row>
    <row r="1696" spans="1:7" hidden="1" x14ac:dyDescent="0.2">
      <c r="A1696" t="s">
        <v>6300</v>
      </c>
      <c r="B1696">
        <v>10388.202298664601</v>
      </c>
      <c r="C1696">
        <v>0</v>
      </c>
      <c r="D1696">
        <v>0</v>
      </c>
      <c r="E1696">
        <f>Table4[[#This Row],[kapp_slack_ub]]/Table4[[#This Row],[kapp_old]]</f>
        <v>0</v>
      </c>
      <c r="F1696" t="str">
        <f>"'PRO-"&amp;_xlfn.TEXTAFTER(Table4[[#This Row],[rxn]],"-",-1)&amp;"'"</f>
        <v>'PRO-SPONT'</v>
      </c>
      <c r="G1696" t="str">
        <f>_xlfn.XLOOKUP(Table4[[#This Row],[enz]],'[1]Sheet2 (2)'!$A:$A,'[1]Sheet2 (2)'!$B:$B,"")</f>
        <v/>
      </c>
    </row>
    <row r="1697" spans="1:7" hidden="1" x14ac:dyDescent="0.2">
      <c r="A1697" t="s">
        <v>6301</v>
      </c>
      <c r="B1697">
        <v>10388.202298664601</v>
      </c>
      <c r="C1697">
        <v>0</v>
      </c>
      <c r="D1697">
        <v>0</v>
      </c>
      <c r="E1697">
        <f>Table4[[#This Row],[kapp_slack_ub]]/Table4[[#This Row],[kapp_old]]</f>
        <v>0</v>
      </c>
      <c r="F1697" t="str">
        <f>"'PRO-"&amp;_xlfn.TEXTAFTER(Table4[[#This Row],[rxn]],"-",-1)&amp;"'"</f>
        <v>'PRO-UNKNOWN'</v>
      </c>
      <c r="G1697" t="str">
        <f>_xlfn.XLOOKUP(Table4[[#This Row],[enz]],'[1]Sheet2 (2)'!$A:$A,'[1]Sheet2 (2)'!$B:$B,"")</f>
        <v/>
      </c>
    </row>
    <row r="1698" spans="1:7" hidden="1" x14ac:dyDescent="0.2">
      <c r="A1698" t="s">
        <v>6302</v>
      </c>
      <c r="B1698">
        <v>10388.202298664601</v>
      </c>
      <c r="C1698">
        <v>0</v>
      </c>
      <c r="D1698">
        <v>0</v>
      </c>
      <c r="E1698">
        <f>Table4[[#This Row],[kapp_slack_ub]]/Table4[[#This Row],[kapp_old]]</f>
        <v>0</v>
      </c>
      <c r="F1698" t="str">
        <f>"'PRO-"&amp;_xlfn.TEXTAFTER(Table4[[#This Row],[rxn]],"-",-1)&amp;"'"</f>
        <v>'PRO-UNKNOWN'</v>
      </c>
      <c r="G1698" t="str">
        <f>_xlfn.XLOOKUP(Table4[[#This Row],[enz]],'[1]Sheet2 (2)'!$A:$A,'[1]Sheet2 (2)'!$B:$B,"")</f>
        <v/>
      </c>
    </row>
    <row r="1699" spans="1:7" hidden="1" x14ac:dyDescent="0.2">
      <c r="A1699" t="s">
        <v>6303</v>
      </c>
      <c r="B1699">
        <v>10388.202298664601</v>
      </c>
      <c r="C1699">
        <v>0</v>
      </c>
      <c r="D1699">
        <v>0</v>
      </c>
      <c r="E1699">
        <f>Table4[[#This Row],[kapp_slack_ub]]/Table4[[#This Row],[kapp_old]]</f>
        <v>0</v>
      </c>
      <c r="F1699" t="str">
        <f>"'PRO-"&amp;_xlfn.TEXTAFTER(Table4[[#This Row],[rxn]],"-",-1)&amp;"'"</f>
        <v>'PRO-rt0031'</v>
      </c>
      <c r="G1699">
        <f>_xlfn.XLOOKUP(Table4[[#This Row],[enz]],'[1]Sheet2 (2)'!$A:$A,'[1]Sheet2 (2)'!$B:$B,"")</f>
        <v>1</v>
      </c>
    </row>
    <row r="1700" spans="1:7" hidden="1" x14ac:dyDescent="0.2">
      <c r="A1700" t="s">
        <v>6304</v>
      </c>
      <c r="B1700">
        <v>10388.202298664601</v>
      </c>
      <c r="C1700">
        <v>0</v>
      </c>
      <c r="D1700">
        <v>0</v>
      </c>
      <c r="E1700">
        <f>Table4[[#This Row],[kapp_slack_ub]]/Table4[[#This Row],[kapp_old]]</f>
        <v>0</v>
      </c>
      <c r="F1700" t="str">
        <f>"'PRO-"&amp;_xlfn.TEXTAFTER(Table4[[#This Row],[rxn]],"-",-1)&amp;"'"</f>
        <v>'PRO-rt5532'</v>
      </c>
      <c r="G1700">
        <f>_xlfn.XLOOKUP(Table4[[#This Row],[enz]],'[1]Sheet2 (2)'!$A:$A,'[1]Sheet2 (2)'!$B:$B,"")</f>
        <v>1</v>
      </c>
    </row>
    <row r="1701" spans="1:7" hidden="1" x14ac:dyDescent="0.2">
      <c r="A1701" t="s">
        <v>6305</v>
      </c>
      <c r="B1701">
        <v>10388.202298664601</v>
      </c>
      <c r="C1701">
        <v>0</v>
      </c>
      <c r="D1701">
        <v>0</v>
      </c>
      <c r="E1701">
        <f>Table4[[#This Row],[kapp_slack_ub]]/Table4[[#This Row],[kapp_old]]</f>
        <v>0</v>
      </c>
      <c r="F1701" t="str">
        <f>"'PRO-"&amp;_xlfn.TEXTAFTER(Table4[[#This Row],[rxn]],"-",-1)&amp;"'"</f>
        <v>'PRO-rt1830'</v>
      </c>
      <c r="G1701">
        <f>_xlfn.XLOOKUP(Table4[[#This Row],[enz]],'[1]Sheet2 (2)'!$A:$A,'[1]Sheet2 (2)'!$B:$B,"")</f>
        <v>1</v>
      </c>
    </row>
    <row r="1702" spans="1:7" hidden="1" x14ac:dyDescent="0.2">
      <c r="A1702" t="s">
        <v>6306</v>
      </c>
      <c r="B1702">
        <v>10388.202298664601</v>
      </c>
      <c r="C1702">
        <v>0</v>
      </c>
      <c r="D1702">
        <v>0</v>
      </c>
      <c r="E1702">
        <f>Table4[[#This Row],[kapp_slack_ub]]/Table4[[#This Row],[kapp_old]]</f>
        <v>0</v>
      </c>
      <c r="F1702" t="str">
        <f>"'PRO-"&amp;_xlfn.TEXTAFTER(Table4[[#This Row],[rxn]],"-",-1)&amp;"'"</f>
        <v>'PRO-SPONT'</v>
      </c>
      <c r="G1702" t="str">
        <f>_xlfn.XLOOKUP(Table4[[#This Row],[enz]],'[1]Sheet2 (2)'!$A:$A,'[1]Sheet2 (2)'!$B:$B,"")</f>
        <v/>
      </c>
    </row>
    <row r="1703" spans="1:7" hidden="1" x14ac:dyDescent="0.2">
      <c r="A1703" t="s">
        <v>6307</v>
      </c>
      <c r="B1703">
        <v>10388.202298664601</v>
      </c>
      <c r="C1703">
        <v>0</v>
      </c>
      <c r="D1703">
        <v>0</v>
      </c>
      <c r="E1703">
        <f>Table4[[#This Row],[kapp_slack_ub]]/Table4[[#This Row],[kapp_old]]</f>
        <v>0</v>
      </c>
      <c r="F1703" t="str">
        <f>"'PRO-"&amp;_xlfn.TEXTAFTER(Table4[[#This Row],[rxn]],"-",-1)&amp;"'"</f>
        <v>'PRO-SPONT'</v>
      </c>
      <c r="G1703" t="str">
        <f>_xlfn.XLOOKUP(Table4[[#This Row],[enz]],'[1]Sheet2 (2)'!$A:$A,'[1]Sheet2 (2)'!$B:$B,"")</f>
        <v/>
      </c>
    </row>
    <row r="1704" spans="1:7" hidden="1" x14ac:dyDescent="0.2">
      <c r="A1704" t="s">
        <v>6308</v>
      </c>
      <c r="B1704">
        <v>10388.202298664601</v>
      </c>
      <c r="C1704">
        <v>0</v>
      </c>
      <c r="D1704">
        <v>0</v>
      </c>
      <c r="E1704">
        <f>Table4[[#This Row],[kapp_slack_ub]]/Table4[[#This Row],[kapp_old]]</f>
        <v>0</v>
      </c>
      <c r="F1704" t="str">
        <f>"'PRO-"&amp;_xlfn.TEXTAFTER(Table4[[#This Row],[rxn]],"-",-1)&amp;"'"</f>
        <v>'PRO-SPONT'</v>
      </c>
      <c r="G1704" t="str">
        <f>_xlfn.XLOOKUP(Table4[[#This Row],[enz]],'[1]Sheet2 (2)'!$A:$A,'[1]Sheet2 (2)'!$B:$B,"")</f>
        <v/>
      </c>
    </row>
    <row r="1705" spans="1:7" hidden="1" x14ac:dyDescent="0.2">
      <c r="A1705" t="s">
        <v>6309</v>
      </c>
      <c r="B1705">
        <v>10388.202298664601</v>
      </c>
      <c r="C1705">
        <v>0</v>
      </c>
      <c r="D1705">
        <v>0</v>
      </c>
      <c r="E1705">
        <f>Table4[[#This Row],[kapp_slack_ub]]/Table4[[#This Row],[kapp_old]]</f>
        <v>0</v>
      </c>
      <c r="F1705" t="str">
        <f>"'PRO-"&amp;_xlfn.TEXTAFTER(Table4[[#This Row],[rxn]],"-",-1)&amp;"'"</f>
        <v>'PRO-SPONT'</v>
      </c>
      <c r="G1705" t="str">
        <f>_xlfn.XLOOKUP(Table4[[#This Row],[enz]],'[1]Sheet2 (2)'!$A:$A,'[1]Sheet2 (2)'!$B:$B,"")</f>
        <v/>
      </c>
    </row>
    <row r="1706" spans="1:7" hidden="1" x14ac:dyDescent="0.2">
      <c r="A1706" t="s">
        <v>6310</v>
      </c>
      <c r="B1706">
        <v>10388.202298664601</v>
      </c>
      <c r="C1706">
        <v>0</v>
      </c>
      <c r="D1706">
        <v>0</v>
      </c>
      <c r="E1706">
        <f>Table4[[#This Row],[kapp_slack_ub]]/Table4[[#This Row],[kapp_old]]</f>
        <v>0</v>
      </c>
      <c r="F1706" t="str">
        <f>"'PRO-"&amp;_xlfn.TEXTAFTER(Table4[[#This Row],[rxn]],"-",-1)&amp;"'"</f>
        <v>'PRO-SPONT'</v>
      </c>
      <c r="G1706" t="str">
        <f>_xlfn.XLOOKUP(Table4[[#This Row],[enz]],'[1]Sheet2 (2)'!$A:$A,'[1]Sheet2 (2)'!$B:$B,"")</f>
        <v/>
      </c>
    </row>
    <row r="1707" spans="1:7" hidden="1" x14ac:dyDescent="0.2">
      <c r="A1707" t="s">
        <v>6311</v>
      </c>
      <c r="B1707">
        <v>10388.202298664601</v>
      </c>
      <c r="C1707">
        <v>0</v>
      </c>
      <c r="D1707">
        <v>0</v>
      </c>
      <c r="E1707">
        <f>Table4[[#This Row],[kapp_slack_ub]]/Table4[[#This Row],[kapp_old]]</f>
        <v>0</v>
      </c>
      <c r="F1707" t="str">
        <f>"'PRO-"&amp;_xlfn.TEXTAFTER(Table4[[#This Row],[rxn]],"-",-1)&amp;"'"</f>
        <v>'PRO-SPONT'</v>
      </c>
      <c r="G1707" t="str">
        <f>_xlfn.XLOOKUP(Table4[[#This Row],[enz]],'[1]Sheet2 (2)'!$A:$A,'[1]Sheet2 (2)'!$B:$B,"")</f>
        <v/>
      </c>
    </row>
    <row r="1708" spans="1:7" hidden="1" x14ac:dyDescent="0.2">
      <c r="A1708" t="s">
        <v>2991</v>
      </c>
      <c r="B1708">
        <v>10388.202298664601</v>
      </c>
      <c r="C1708">
        <v>0</v>
      </c>
      <c r="D1708">
        <v>0</v>
      </c>
      <c r="E1708">
        <f>Table4[[#This Row],[kapp_slack_ub]]/Table4[[#This Row],[kapp_old]]</f>
        <v>0</v>
      </c>
      <c r="F1708" t="str">
        <f>"'PRO-"&amp;_xlfn.TEXTAFTER(Table4[[#This Row],[rxn]],"-",-1)&amp;"'"</f>
        <v>'PRO-rt0302'</v>
      </c>
      <c r="G1708">
        <f>_xlfn.XLOOKUP(Table4[[#This Row],[enz]],'[1]Sheet2 (2)'!$A:$A,'[1]Sheet2 (2)'!$B:$B,"")</f>
        <v>1</v>
      </c>
    </row>
    <row r="1709" spans="1:7" hidden="1" x14ac:dyDescent="0.2">
      <c r="A1709" t="s">
        <v>2992</v>
      </c>
      <c r="B1709">
        <v>10388.202298664601</v>
      </c>
      <c r="C1709">
        <v>0</v>
      </c>
      <c r="D1709">
        <v>0</v>
      </c>
      <c r="E1709">
        <f>Table4[[#This Row],[kapp_slack_ub]]/Table4[[#This Row],[kapp_old]]</f>
        <v>0</v>
      </c>
      <c r="F1709" t="str">
        <f>"'PRO-"&amp;_xlfn.TEXTAFTER(Table4[[#This Row],[rxn]],"-",-1)&amp;"'"</f>
        <v>'PRO-rt0302'</v>
      </c>
      <c r="G1709">
        <f>_xlfn.XLOOKUP(Table4[[#This Row],[enz]],'[1]Sheet2 (2)'!$A:$A,'[1]Sheet2 (2)'!$B:$B,"")</f>
        <v>1</v>
      </c>
    </row>
    <row r="1710" spans="1:7" hidden="1" x14ac:dyDescent="0.2">
      <c r="A1710" t="s">
        <v>2993</v>
      </c>
      <c r="B1710">
        <v>10388.202298664601</v>
      </c>
      <c r="C1710">
        <v>0</v>
      </c>
      <c r="D1710">
        <v>0</v>
      </c>
      <c r="E1710">
        <f>Table4[[#This Row],[kapp_slack_ub]]/Table4[[#This Row],[kapp_old]]</f>
        <v>0</v>
      </c>
      <c r="F1710" t="str">
        <f>"'PRO-"&amp;_xlfn.TEXTAFTER(Table4[[#This Row],[rxn]],"-",-1)&amp;"'"</f>
        <v>'PRO-rt0302'</v>
      </c>
      <c r="G1710">
        <f>_xlfn.XLOOKUP(Table4[[#This Row],[enz]],'[1]Sheet2 (2)'!$A:$A,'[1]Sheet2 (2)'!$B:$B,"")</f>
        <v>1</v>
      </c>
    </row>
    <row r="1711" spans="1:7" hidden="1" x14ac:dyDescent="0.2">
      <c r="A1711" t="s">
        <v>2994</v>
      </c>
      <c r="B1711">
        <v>10388.202298664601</v>
      </c>
      <c r="C1711">
        <v>0</v>
      </c>
      <c r="D1711">
        <v>0</v>
      </c>
      <c r="E1711">
        <f>Table4[[#This Row],[kapp_slack_ub]]/Table4[[#This Row],[kapp_old]]</f>
        <v>0</v>
      </c>
      <c r="F1711" t="str">
        <f>"'PRO-"&amp;_xlfn.TEXTAFTER(Table4[[#This Row],[rxn]],"-",-1)&amp;"'"</f>
        <v>'PRO-rt0302'</v>
      </c>
      <c r="G1711">
        <f>_xlfn.XLOOKUP(Table4[[#This Row],[enz]],'[1]Sheet2 (2)'!$A:$A,'[1]Sheet2 (2)'!$B:$B,"")</f>
        <v>1</v>
      </c>
    </row>
    <row r="1712" spans="1:7" hidden="1" x14ac:dyDescent="0.2">
      <c r="A1712" t="s">
        <v>2995</v>
      </c>
      <c r="B1712">
        <v>10388.202298664601</v>
      </c>
      <c r="C1712">
        <v>0</v>
      </c>
      <c r="D1712">
        <v>0</v>
      </c>
      <c r="E1712">
        <f>Table4[[#This Row],[kapp_slack_ub]]/Table4[[#This Row],[kapp_old]]</f>
        <v>0</v>
      </c>
      <c r="F1712" t="str">
        <f>"'PRO-"&amp;_xlfn.TEXTAFTER(Table4[[#This Row],[rxn]],"-",-1)&amp;"'"</f>
        <v>'PRO-rt0302'</v>
      </c>
      <c r="G1712">
        <f>_xlfn.XLOOKUP(Table4[[#This Row],[enz]],'[1]Sheet2 (2)'!$A:$A,'[1]Sheet2 (2)'!$B:$B,"")</f>
        <v>1</v>
      </c>
    </row>
    <row r="1713" spans="1:7" hidden="1" x14ac:dyDescent="0.2">
      <c r="A1713" t="s">
        <v>2996</v>
      </c>
      <c r="B1713">
        <v>10388.202298664601</v>
      </c>
      <c r="C1713">
        <v>0</v>
      </c>
      <c r="D1713">
        <v>0</v>
      </c>
      <c r="E1713">
        <f>Table4[[#This Row],[kapp_slack_ub]]/Table4[[#This Row],[kapp_old]]</f>
        <v>0</v>
      </c>
      <c r="F1713" t="str">
        <f>"'PRO-"&amp;_xlfn.TEXTAFTER(Table4[[#This Row],[rxn]],"-",-1)&amp;"'"</f>
        <v>'PRO-rt0302'</v>
      </c>
      <c r="G1713">
        <f>_xlfn.XLOOKUP(Table4[[#This Row],[enz]],'[1]Sheet2 (2)'!$A:$A,'[1]Sheet2 (2)'!$B:$B,"")</f>
        <v>1</v>
      </c>
    </row>
    <row r="1714" spans="1:7" hidden="1" x14ac:dyDescent="0.2">
      <c r="A1714" t="s">
        <v>6312</v>
      </c>
      <c r="B1714">
        <v>10388.202298664601</v>
      </c>
      <c r="C1714">
        <v>0</v>
      </c>
      <c r="D1714">
        <v>0</v>
      </c>
      <c r="E1714">
        <f>Table4[[#This Row],[kapp_slack_ub]]/Table4[[#This Row],[kapp_old]]</f>
        <v>0</v>
      </c>
      <c r="F1714" t="str">
        <f>"'PRO-"&amp;_xlfn.TEXTAFTER(Table4[[#This Row],[rxn]],"-",-1)&amp;"'"</f>
        <v>'PRO-rt3469'</v>
      </c>
      <c r="G1714">
        <f>_xlfn.XLOOKUP(Table4[[#This Row],[enz]],'[1]Sheet2 (2)'!$A:$A,'[1]Sheet2 (2)'!$B:$B,"")</f>
        <v>1</v>
      </c>
    </row>
    <row r="1715" spans="1:7" hidden="1" x14ac:dyDescent="0.2">
      <c r="A1715" t="s">
        <v>2997</v>
      </c>
      <c r="B1715">
        <v>10388.202298664601</v>
      </c>
      <c r="C1715">
        <v>0</v>
      </c>
      <c r="D1715">
        <v>0</v>
      </c>
      <c r="E1715">
        <f>Table4[[#This Row],[kapp_slack_ub]]/Table4[[#This Row],[kapp_old]]</f>
        <v>0</v>
      </c>
      <c r="F1715" t="str">
        <f>"'PRO-"&amp;_xlfn.TEXTAFTER(Table4[[#This Row],[rxn]],"-",-1)&amp;"'"</f>
        <v>'PRO-rt0302'</v>
      </c>
      <c r="G1715">
        <f>_xlfn.XLOOKUP(Table4[[#This Row],[enz]],'[1]Sheet2 (2)'!$A:$A,'[1]Sheet2 (2)'!$B:$B,"")</f>
        <v>1</v>
      </c>
    </row>
    <row r="1716" spans="1:7" hidden="1" x14ac:dyDescent="0.2">
      <c r="A1716" t="s">
        <v>6313</v>
      </c>
      <c r="B1716">
        <v>10388.202298664601</v>
      </c>
      <c r="C1716">
        <v>0</v>
      </c>
      <c r="D1716">
        <v>0</v>
      </c>
      <c r="E1716">
        <f>Table4[[#This Row],[kapp_slack_ub]]/Table4[[#This Row],[kapp_old]]</f>
        <v>0</v>
      </c>
      <c r="F1716" t="str">
        <f>"'PRO-"&amp;_xlfn.TEXTAFTER(Table4[[#This Row],[rxn]],"-",-1)&amp;"'"</f>
        <v>'PRO-rt3469'</v>
      </c>
      <c r="G1716">
        <f>_xlfn.XLOOKUP(Table4[[#This Row],[enz]],'[1]Sheet2 (2)'!$A:$A,'[1]Sheet2 (2)'!$B:$B,"")</f>
        <v>1</v>
      </c>
    </row>
    <row r="1717" spans="1:7" hidden="1" x14ac:dyDescent="0.2">
      <c r="A1717" t="s">
        <v>2998</v>
      </c>
      <c r="B1717">
        <v>10388.202298664601</v>
      </c>
      <c r="C1717">
        <v>0</v>
      </c>
      <c r="D1717">
        <v>0</v>
      </c>
      <c r="E1717">
        <f>Table4[[#This Row],[kapp_slack_ub]]/Table4[[#This Row],[kapp_old]]</f>
        <v>0</v>
      </c>
      <c r="F1717" t="str">
        <f>"'PRO-"&amp;_xlfn.TEXTAFTER(Table4[[#This Row],[rxn]],"-",-1)&amp;"'"</f>
        <v>'PRO-rt0302'</v>
      </c>
      <c r="G1717">
        <f>_xlfn.XLOOKUP(Table4[[#This Row],[enz]],'[1]Sheet2 (2)'!$A:$A,'[1]Sheet2 (2)'!$B:$B,"")</f>
        <v>1</v>
      </c>
    </row>
    <row r="1718" spans="1:7" hidden="1" x14ac:dyDescent="0.2">
      <c r="A1718" t="s">
        <v>6314</v>
      </c>
      <c r="B1718">
        <v>10388.202298664601</v>
      </c>
      <c r="C1718">
        <v>0</v>
      </c>
      <c r="D1718">
        <v>0</v>
      </c>
      <c r="E1718">
        <f>Table4[[#This Row],[kapp_slack_ub]]/Table4[[#This Row],[kapp_old]]</f>
        <v>0</v>
      </c>
      <c r="F1718" t="str">
        <f>"'PRO-"&amp;_xlfn.TEXTAFTER(Table4[[#This Row],[rxn]],"-",-1)&amp;"'"</f>
        <v>'PRO-rt3469'</v>
      </c>
      <c r="G1718">
        <f>_xlfn.XLOOKUP(Table4[[#This Row],[enz]],'[1]Sheet2 (2)'!$A:$A,'[1]Sheet2 (2)'!$B:$B,"")</f>
        <v>1</v>
      </c>
    </row>
    <row r="1719" spans="1:7" hidden="1" x14ac:dyDescent="0.2">
      <c r="A1719" t="s">
        <v>6315</v>
      </c>
      <c r="B1719">
        <v>10388.202298664601</v>
      </c>
      <c r="C1719">
        <v>0</v>
      </c>
      <c r="D1719">
        <v>0</v>
      </c>
      <c r="E1719">
        <f>Table4[[#This Row],[kapp_slack_ub]]/Table4[[#This Row],[kapp_old]]</f>
        <v>0</v>
      </c>
      <c r="F1719" t="str">
        <f>"'PRO-"&amp;_xlfn.TEXTAFTER(Table4[[#This Row],[rxn]],"-",-1)&amp;"'"</f>
        <v>'PRO-rt6437'</v>
      </c>
      <c r="G1719">
        <f>_xlfn.XLOOKUP(Table4[[#This Row],[enz]],'[1]Sheet2 (2)'!$A:$A,'[1]Sheet2 (2)'!$B:$B,"")</f>
        <v>1</v>
      </c>
    </row>
    <row r="1720" spans="1:7" hidden="1" x14ac:dyDescent="0.2">
      <c r="A1720" t="s">
        <v>6316</v>
      </c>
      <c r="B1720">
        <v>10388.202298664601</v>
      </c>
      <c r="C1720">
        <v>0</v>
      </c>
      <c r="D1720">
        <v>0</v>
      </c>
      <c r="E1720">
        <f>Table4[[#This Row],[kapp_slack_ub]]/Table4[[#This Row],[kapp_old]]</f>
        <v>0</v>
      </c>
      <c r="F1720" t="str">
        <f>"'PRO-"&amp;_xlfn.TEXTAFTER(Table4[[#This Row],[rxn]],"-",-1)&amp;"'"</f>
        <v>'PRO-rt6437'</v>
      </c>
      <c r="G1720">
        <f>_xlfn.XLOOKUP(Table4[[#This Row],[enz]],'[1]Sheet2 (2)'!$A:$A,'[1]Sheet2 (2)'!$B:$B,"")</f>
        <v>1</v>
      </c>
    </row>
    <row r="1721" spans="1:7" hidden="1" x14ac:dyDescent="0.2">
      <c r="A1721" t="s">
        <v>6317</v>
      </c>
      <c r="B1721">
        <v>10388.202298664601</v>
      </c>
      <c r="C1721">
        <v>0</v>
      </c>
      <c r="D1721">
        <v>0</v>
      </c>
      <c r="E1721">
        <f>Table4[[#This Row],[kapp_slack_ub]]/Table4[[#This Row],[kapp_old]]</f>
        <v>0</v>
      </c>
      <c r="F1721" t="str">
        <f>"'PRO-"&amp;_xlfn.TEXTAFTER(Table4[[#This Row],[rxn]],"-",-1)&amp;"'"</f>
        <v>'PRO-rt2994'</v>
      </c>
      <c r="G1721">
        <f>_xlfn.XLOOKUP(Table4[[#This Row],[enz]],'[1]Sheet2 (2)'!$A:$A,'[1]Sheet2 (2)'!$B:$B,"")</f>
        <v>1</v>
      </c>
    </row>
    <row r="1722" spans="1:7" hidden="1" x14ac:dyDescent="0.2">
      <c r="A1722" t="s">
        <v>6318</v>
      </c>
      <c r="B1722">
        <v>10388.202298664601</v>
      </c>
      <c r="C1722">
        <v>0</v>
      </c>
      <c r="D1722">
        <v>0</v>
      </c>
      <c r="E1722">
        <f>Table4[[#This Row],[kapp_slack_ub]]/Table4[[#This Row],[kapp_old]]</f>
        <v>0</v>
      </c>
      <c r="F1722" t="str">
        <f>"'PRO-"&amp;_xlfn.TEXTAFTER(Table4[[#This Row],[rxn]],"-",-1)&amp;"'"</f>
        <v>'PRO-rt8147'</v>
      </c>
      <c r="G1722">
        <f>_xlfn.XLOOKUP(Table4[[#This Row],[enz]],'[1]Sheet2 (2)'!$A:$A,'[1]Sheet2 (2)'!$B:$B,"")</f>
        <v>1</v>
      </c>
    </row>
    <row r="1723" spans="1:7" hidden="1" x14ac:dyDescent="0.2">
      <c r="A1723" t="s">
        <v>6319</v>
      </c>
      <c r="B1723">
        <v>10388.202298664601</v>
      </c>
      <c r="C1723">
        <v>0</v>
      </c>
      <c r="D1723">
        <v>0</v>
      </c>
      <c r="E1723">
        <f>Table4[[#This Row],[kapp_slack_ub]]/Table4[[#This Row],[kapp_old]]</f>
        <v>0</v>
      </c>
      <c r="F1723" t="str">
        <f>"'PRO-"&amp;_xlfn.TEXTAFTER(Table4[[#This Row],[rxn]],"-",-1)&amp;"'"</f>
        <v>'PRO-rt2994'</v>
      </c>
      <c r="G1723">
        <f>_xlfn.XLOOKUP(Table4[[#This Row],[enz]],'[1]Sheet2 (2)'!$A:$A,'[1]Sheet2 (2)'!$B:$B,"")</f>
        <v>1</v>
      </c>
    </row>
    <row r="1724" spans="1:7" hidden="1" x14ac:dyDescent="0.2">
      <c r="A1724" t="s">
        <v>6320</v>
      </c>
      <c r="B1724">
        <v>10388.202298664601</v>
      </c>
      <c r="C1724">
        <v>0</v>
      </c>
      <c r="D1724">
        <v>0</v>
      </c>
      <c r="E1724">
        <f>Table4[[#This Row],[kapp_slack_ub]]/Table4[[#This Row],[kapp_old]]</f>
        <v>0</v>
      </c>
      <c r="F1724" t="str">
        <f>"'PRO-"&amp;_xlfn.TEXTAFTER(Table4[[#This Row],[rxn]],"-",-1)&amp;"'"</f>
        <v>'PRO-rt8147'</v>
      </c>
      <c r="G1724">
        <f>_xlfn.XLOOKUP(Table4[[#This Row],[enz]],'[1]Sheet2 (2)'!$A:$A,'[1]Sheet2 (2)'!$B:$B,"")</f>
        <v>1</v>
      </c>
    </row>
    <row r="1725" spans="1:7" hidden="1" x14ac:dyDescent="0.2">
      <c r="A1725" t="s">
        <v>6321</v>
      </c>
      <c r="B1725">
        <v>10388.202298664601</v>
      </c>
      <c r="C1725">
        <v>0</v>
      </c>
      <c r="D1725">
        <v>0</v>
      </c>
      <c r="E1725">
        <f>Table4[[#This Row],[kapp_slack_ub]]/Table4[[#This Row],[kapp_old]]</f>
        <v>0</v>
      </c>
      <c r="F1725" t="str">
        <f>"'PRO-"&amp;_xlfn.TEXTAFTER(Table4[[#This Row],[rxn]],"-",-1)&amp;"'"</f>
        <v>'PRO-rt6437'</v>
      </c>
      <c r="G1725">
        <f>_xlfn.XLOOKUP(Table4[[#This Row],[enz]],'[1]Sheet2 (2)'!$A:$A,'[1]Sheet2 (2)'!$B:$B,"")</f>
        <v>1</v>
      </c>
    </row>
    <row r="1726" spans="1:7" hidden="1" x14ac:dyDescent="0.2">
      <c r="A1726" t="s">
        <v>6322</v>
      </c>
      <c r="B1726">
        <v>10388.202298664601</v>
      </c>
      <c r="C1726">
        <v>0</v>
      </c>
      <c r="D1726">
        <v>0</v>
      </c>
      <c r="E1726">
        <f>Table4[[#This Row],[kapp_slack_ub]]/Table4[[#This Row],[kapp_old]]</f>
        <v>0</v>
      </c>
      <c r="F1726" t="str">
        <f>"'PRO-"&amp;_xlfn.TEXTAFTER(Table4[[#This Row],[rxn]],"-",-1)&amp;"'"</f>
        <v>'PRO-rt6437'</v>
      </c>
      <c r="G1726">
        <f>_xlfn.XLOOKUP(Table4[[#This Row],[enz]],'[1]Sheet2 (2)'!$A:$A,'[1]Sheet2 (2)'!$B:$B,"")</f>
        <v>1</v>
      </c>
    </row>
    <row r="1727" spans="1:7" hidden="1" x14ac:dyDescent="0.2">
      <c r="A1727" t="s">
        <v>6323</v>
      </c>
      <c r="B1727">
        <v>10388.202298664601</v>
      </c>
      <c r="C1727">
        <v>0</v>
      </c>
      <c r="D1727">
        <v>0</v>
      </c>
      <c r="E1727">
        <f>Table4[[#This Row],[kapp_slack_ub]]/Table4[[#This Row],[kapp_old]]</f>
        <v>0</v>
      </c>
      <c r="F1727" t="str">
        <f>"'PRO-"&amp;_xlfn.TEXTAFTER(Table4[[#This Row],[rxn]],"-",-1)&amp;"'"</f>
        <v>'PRO-rt2994'</v>
      </c>
      <c r="G1727">
        <f>_xlfn.XLOOKUP(Table4[[#This Row],[enz]],'[1]Sheet2 (2)'!$A:$A,'[1]Sheet2 (2)'!$B:$B,"")</f>
        <v>1</v>
      </c>
    </row>
    <row r="1728" spans="1:7" hidden="1" x14ac:dyDescent="0.2">
      <c r="A1728" t="s">
        <v>6324</v>
      </c>
      <c r="B1728">
        <v>10388.202298664601</v>
      </c>
      <c r="C1728">
        <v>0</v>
      </c>
      <c r="D1728">
        <v>0</v>
      </c>
      <c r="E1728">
        <f>Table4[[#This Row],[kapp_slack_ub]]/Table4[[#This Row],[kapp_old]]</f>
        <v>0</v>
      </c>
      <c r="F1728" t="str">
        <f>"'PRO-"&amp;_xlfn.TEXTAFTER(Table4[[#This Row],[rxn]],"-",-1)&amp;"'"</f>
        <v>'PRO-rt8147'</v>
      </c>
      <c r="G1728">
        <f>_xlfn.XLOOKUP(Table4[[#This Row],[enz]],'[1]Sheet2 (2)'!$A:$A,'[1]Sheet2 (2)'!$B:$B,"")</f>
        <v>1</v>
      </c>
    </row>
    <row r="1729" spans="1:7" hidden="1" x14ac:dyDescent="0.2">
      <c r="A1729" t="s">
        <v>6325</v>
      </c>
      <c r="B1729">
        <v>10388.202298664601</v>
      </c>
      <c r="C1729">
        <v>0</v>
      </c>
      <c r="D1729">
        <v>0</v>
      </c>
      <c r="E1729">
        <f>Table4[[#This Row],[kapp_slack_ub]]/Table4[[#This Row],[kapp_old]]</f>
        <v>0</v>
      </c>
      <c r="F1729" t="str">
        <f>"'PRO-"&amp;_xlfn.TEXTAFTER(Table4[[#This Row],[rxn]],"-",-1)&amp;"'"</f>
        <v>'PRO-rt6437'</v>
      </c>
      <c r="G1729">
        <f>_xlfn.XLOOKUP(Table4[[#This Row],[enz]],'[1]Sheet2 (2)'!$A:$A,'[1]Sheet2 (2)'!$B:$B,"")</f>
        <v>1</v>
      </c>
    </row>
    <row r="1730" spans="1:7" hidden="1" x14ac:dyDescent="0.2">
      <c r="A1730" t="s">
        <v>6326</v>
      </c>
      <c r="B1730">
        <v>10388.202298664601</v>
      </c>
      <c r="C1730">
        <v>0</v>
      </c>
      <c r="D1730">
        <v>0</v>
      </c>
      <c r="E1730">
        <f>Table4[[#This Row],[kapp_slack_ub]]/Table4[[#This Row],[kapp_old]]</f>
        <v>0</v>
      </c>
      <c r="F1730" t="str">
        <f>"'PRO-"&amp;_xlfn.TEXTAFTER(Table4[[#This Row],[rxn]],"-",-1)&amp;"'"</f>
        <v>'PRO-rt2994'</v>
      </c>
      <c r="G1730">
        <f>_xlfn.XLOOKUP(Table4[[#This Row],[enz]],'[1]Sheet2 (2)'!$A:$A,'[1]Sheet2 (2)'!$B:$B,"")</f>
        <v>1</v>
      </c>
    </row>
    <row r="1731" spans="1:7" hidden="1" x14ac:dyDescent="0.2">
      <c r="A1731" t="s">
        <v>6327</v>
      </c>
      <c r="B1731">
        <v>10388.202298664601</v>
      </c>
      <c r="C1731">
        <v>0</v>
      </c>
      <c r="D1731">
        <v>0</v>
      </c>
      <c r="E1731">
        <f>Table4[[#This Row],[kapp_slack_ub]]/Table4[[#This Row],[kapp_old]]</f>
        <v>0</v>
      </c>
      <c r="F1731" t="str">
        <f>"'PRO-"&amp;_xlfn.TEXTAFTER(Table4[[#This Row],[rxn]],"-",-1)&amp;"'"</f>
        <v>'PRO-rt8147'</v>
      </c>
      <c r="G1731">
        <f>_xlfn.XLOOKUP(Table4[[#This Row],[enz]],'[1]Sheet2 (2)'!$A:$A,'[1]Sheet2 (2)'!$B:$B,"")</f>
        <v>1</v>
      </c>
    </row>
    <row r="1732" spans="1:7" hidden="1" x14ac:dyDescent="0.2">
      <c r="A1732" t="s">
        <v>6328</v>
      </c>
      <c r="B1732">
        <v>10388.202298664601</v>
      </c>
      <c r="C1732">
        <v>0</v>
      </c>
      <c r="D1732">
        <v>0</v>
      </c>
      <c r="E1732">
        <f>Table4[[#This Row],[kapp_slack_ub]]/Table4[[#This Row],[kapp_old]]</f>
        <v>0</v>
      </c>
      <c r="F1732" t="str">
        <f>"'PRO-"&amp;_xlfn.TEXTAFTER(Table4[[#This Row],[rxn]],"-",-1)&amp;"'"</f>
        <v>'PRO-rt2994'</v>
      </c>
      <c r="G1732">
        <f>_xlfn.XLOOKUP(Table4[[#This Row],[enz]],'[1]Sheet2 (2)'!$A:$A,'[1]Sheet2 (2)'!$B:$B,"")</f>
        <v>1</v>
      </c>
    </row>
    <row r="1733" spans="1:7" hidden="1" x14ac:dyDescent="0.2">
      <c r="A1733" t="s">
        <v>6329</v>
      </c>
      <c r="B1733">
        <v>10388.202298664601</v>
      </c>
      <c r="C1733">
        <v>0</v>
      </c>
      <c r="D1733">
        <v>0</v>
      </c>
      <c r="E1733">
        <f>Table4[[#This Row],[kapp_slack_ub]]/Table4[[#This Row],[kapp_old]]</f>
        <v>0</v>
      </c>
      <c r="F1733" t="str">
        <f>"'PRO-"&amp;_xlfn.TEXTAFTER(Table4[[#This Row],[rxn]],"-",-1)&amp;"'"</f>
        <v>'PRO-rt8147'</v>
      </c>
      <c r="G1733">
        <f>_xlfn.XLOOKUP(Table4[[#This Row],[enz]],'[1]Sheet2 (2)'!$A:$A,'[1]Sheet2 (2)'!$B:$B,"")</f>
        <v>1</v>
      </c>
    </row>
    <row r="1734" spans="1:7" hidden="1" x14ac:dyDescent="0.2">
      <c r="A1734" t="s">
        <v>6330</v>
      </c>
      <c r="B1734">
        <v>10388.202298664601</v>
      </c>
      <c r="C1734">
        <v>0</v>
      </c>
      <c r="D1734">
        <v>0</v>
      </c>
      <c r="E1734">
        <f>Table4[[#This Row],[kapp_slack_ub]]/Table4[[#This Row],[kapp_old]]</f>
        <v>0</v>
      </c>
      <c r="F1734" t="str">
        <f>"'PRO-"&amp;_xlfn.TEXTAFTER(Table4[[#This Row],[rxn]],"-",-1)&amp;"'"</f>
        <v>'PRO-rt2994'</v>
      </c>
      <c r="G1734">
        <f>_xlfn.XLOOKUP(Table4[[#This Row],[enz]],'[1]Sheet2 (2)'!$A:$A,'[1]Sheet2 (2)'!$B:$B,"")</f>
        <v>1</v>
      </c>
    </row>
    <row r="1735" spans="1:7" hidden="1" x14ac:dyDescent="0.2">
      <c r="A1735" t="s">
        <v>6331</v>
      </c>
      <c r="B1735">
        <v>10388.202298664601</v>
      </c>
      <c r="C1735">
        <v>0</v>
      </c>
      <c r="D1735">
        <v>0</v>
      </c>
      <c r="E1735">
        <f>Table4[[#This Row],[kapp_slack_ub]]/Table4[[#This Row],[kapp_old]]</f>
        <v>0</v>
      </c>
      <c r="F1735" t="str">
        <f>"'PRO-"&amp;_xlfn.TEXTAFTER(Table4[[#This Row],[rxn]],"-",-1)&amp;"'"</f>
        <v>'PRO-rt8147'</v>
      </c>
      <c r="G1735">
        <f>_xlfn.XLOOKUP(Table4[[#This Row],[enz]],'[1]Sheet2 (2)'!$A:$A,'[1]Sheet2 (2)'!$B:$B,"")</f>
        <v>1</v>
      </c>
    </row>
    <row r="1736" spans="1:7" hidden="1" x14ac:dyDescent="0.2">
      <c r="A1736" t="s">
        <v>6332</v>
      </c>
      <c r="B1736">
        <v>10388.202298664601</v>
      </c>
      <c r="C1736">
        <v>0</v>
      </c>
      <c r="D1736">
        <v>0</v>
      </c>
      <c r="E1736">
        <f>Table4[[#This Row],[kapp_slack_ub]]/Table4[[#This Row],[kapp_old]]</f>
        <v>0</v>
      </c>
      <c r="F1736" t="str">
        <f>"'PRO-"&amp;_xlfn.TEXTAFTER(Table4[[#This Row],[rxn]],"-",-1)&amp;"'"</f>
        <v>'PRO-rt6437'</v>
      </c>
      <c r="G1736">
        <f>_xlfn.XLOOKUP(Table4[[#This Row],[enz]],'[1]Sheet2 (2)'!$A:$A,'[1]Sheet2 (2)'!$B:$B,"")</f>
        <v>1</v>
      </c>
    </row>
    <row r="1737" spans="1:7" hidden="1" x14ac:dyDescent="0.2">
      <c r="A1737" t="s">
        <v>6333</v>
      </c>
      <c r="B1737">
        <v>10388.202298664601</v>
      </c>
      <c r="C1737">
        <v>0</v>
      </c>
      <c r="D1737">
        <v>0</v>
      </c>
      <c r="E1737">
        <f>Table4[[#This Row],[kapp_slack_ub]]/Table4[[#This Row],[kapp_old]]</f>
        <v>0</v>
      </c>
      <c r="F1737" t="str">
        <f>"'PRO-"&amp;_xlfn.TEXTAFTER(Table4[[#This Row],[rxn]],"-",-1)&amp;"'"</f>
        <v>'PRO-rt6437'</v>
      </c>
      <c r="G1737">
        <f>_xlfn.XLOOKUP(Table4[[#This Row],[enz]],'[1]Sheet2 (2)'!$A:$A,'[1]Sheet2 (2)'!$B:$B,"")</f>
        <v>1</v>
      </c>
    </row>
    <row r="1738" spans="1:7" hidden="1" x14ac:dyDescent="0.2">
      <c r="A1738" t="s">
        <v>6334</v>
      </c>
      <c r="B1738">
        <v>10388.202298664601</v>
      </c>
      <c r="C1738">
        <v>0</v>
      </c>
      <c r="D1738">
        <v>0</v>
      </c>
      <c r="E1738">
        <f>Table4[[#This Row],[kapp_slack_ub]]/Table4[[#This Row],[kapp_old]]</f>
        <v>0</v>
      </c>
      <c r="F1738" t="str">
        <f>"'PRO-"&amp;_xlfn.TEXTAFTER(Table4[[#This Row],[rxn]],"-",-1)&amp;"'"</f>
        <v>'PRO-rt2994'</v>
      </c>
      <c r="G1738">
        <f>_xlfn.XLOOKUP(Table4[[#This Row],[enz]],'[1]Sheet2 (2)'!$A:$A,'[1]Sheet2 (2)'!$B:$B,"")</f>
        <v>1</v>
      </c>
    </row>
    <row r="1739" spans="1:7" hidden="1" x14ac:dyDescent="0.2">
      <c r="A1739" t="s">
        <v>6335</v>
      </c>
      <c r="B1739">
        <v>10388.202298664601</v>
      </c>
      <c r="C1739">
        <v>0</v>
      </c>
      <c r="D1739">
        <v>0</v>
      </c>
      <c r="E1739">
        <f>Table4[[#This Row],[kapp_slack_ub]]/Table4[[#This Row],[kapp_old]]</f>
        <v>0</v>
      </c>
      <c r="F1739" t="str">
        <f>"'PRO-"&amp;_xlfn.TEXTAFTER(Table4[[#This Row],[rxn]],"-",-1)&amp;"'"</f>
        <v>'PRO-rt8147'</v>
      </c>
      <c r="G1739">
        <f>_xlfn.XLOOKUP(Table4[[#This Row],[enz]],'[1]Sheet2 (2)'!$A:$A,'[1]Sheet2 (2)'!$B:$B,"")</f>
        <v>1</v>
      </c>
    </row>
    <row r="1740" spans="1:7" hidden="1" x14ac:dyDescent="0.2">
      <c r="A1740" t="s">
        <v>6336</v>
      </c>
      <c r="B1740">
        <v>10388.202298664601</v>
      </c>
      <c r="C1740">
        <v>0</v>
      </c>
      <c r="D1740">
        <v>0</v>
      </c>
      <c r="E1740">
        <f>Table4[[#This Row],[kapp_slack_ub]]/Table4[[#This Row],[kapp_old]]</f>
        <v>0</v>
      </c>
      <c r="F1740" t="str">
        <f>"'PRO-"&amp;_xlfn.TEXTAFTER(Table4[[#This Row],[rxn]],"-",-1)&amp;"'"</f>
        <v>'PRO-rt6437'</v>
      </c>
      <c r="G1740">
        <f>_xlfn.XLOOKUP(Table4[[#This Row],[enz]],'[1]Sheet2 (2)'!$A:$A,'[1]Sheet2 (2)'!$B:$B,"")</f>
        <v>1</v>
      </c>
    </row>
    <row r="1741" spans="1:7" hidden="1" x14ac:dyDescent="0.2">
      <c r="A1741" t="s">
        <v>6337</v>
      </c>
      <c r="B1741">
        <v>10388.202298664601</v>
      </c>
      <c r="C1741">
        <v>0</v>
      </c>
      <c r="D1741">
        <v>0</v>
      </c>
      <c r="E1741">
        <f>Table4[[#This Row],[kapp_slack_ub]]/Table4[[#This Row],[kapp_old]]</f>
        <v>0</v>
      </c>
      <c r="F1741" t="str">
        <f>"'PRO-"&amp;_xlfn.TEXTAFTER(Table4[[#This Row],[rxn]],"-",-1)&amp;"'"</f>
        <v>'PRO-rt2994'</v>
      </c>
      <c r="G1741">
        <f>_xlfn.XLOOKUP(Table4[[#This Row],[enz]],'[1]Sheet2 (2)'!$A:$A,'[1]Sheet2 (2)'!$B:$B,"")</f>
        <v>1</v>
      </c>
    </row>
    <row r="1742" spans="1:7" hidden="1" x14ac:dyDescent="0.2">
      <c r="A1742" t="s">
        <v>6338</v>
      </c>
      <c r="B1742">
        <v>10388.202298664601</v>
      </c>
      <c r="C1742">
        <v>0</v>
      </c>
      <c r="D1742">
        <v>0</v>
      </c>
      <c r="E1742">
        <f>Table4[[#This Row],[kapp_slack_ub]]/Table4[[#This Row],[kapp_old]]</f>
        <v>0</v>
      </c>
      <c r="F1742" t="str">
        <f>"'PRO-"&amp;_xlfn.TEXTAFTER(Table4[[#This Row],[rxn]],"-",-1)&amp;"'"</f>
        <v>'PRO-rt8147'</v>
      </c>
      <c r="G1742">
        <f>_xlfn.XLOOKUP(Table4[[#This Row],[enz]],'[1]Sheet2 (2)'!$A:$A,'[1]Sheet2 (2)'!$B:$B,"")</f>
        <v>1</v>
      </c>
    </row>
    <row r="1743" spans="1:7" hidden="1" x14ac:dyDescent="0.2">
      <c r="A1743" t="s">
        <v>6339</v>
      </c>
      <c r="B1743">
        <v>10388.202298664601</v>
      </c>
      <c r="C1743">
        <v>0</v>
      </c>
      <c r="D1743">
        <v>0</v>
      </c>
      <c r="E1743">
        <f>Table4[[#This Row],[kapp_slack_ub]]/Table4[[#This Row],[kapp_old]]</f>
        <v>0</v>
      </c>
      <c r="F1743" t="str">
        <f>"'PRO-"&amp;_xlfn.TEXTAFTER(Table4[[#This Row],[rxn]],"-",-1)&amp;"'"</f>
        <v>'PRO-rt6437'</v>
      </c>
      <c r="G1743">
        <f>_xlfn.XLOOKUP(Table4[[#This Row],[enz]],'[1]Sheet2 (2)'!$A:$A,'[1]Sheet2 (2)'!$B:$B,"")</f>
        <v>1</v>
      </c>
    </row>
    <row r="1744" spans="1:7" hidden="1" x14ac:dyDescent="0.2">
      <c r="A1744" t="s">
        <v>6340</v>
      </c>
      <c r="B1744">
        <v>10388.202298664601</v>
      </c>
      <c r="C1744">
        <v>0</v>
      </c>
      <c r="D1744">
        <v>0</v>
      </c>
      <c r="E1744">
        <f>Table4[[#This Row],[kapp_slack_ub]]/Table4[[#This Row],[kapp_old]]</f>
        <v>0</v>
      </c>
      <c r="F1744" t="str">
        <f>"'PRO-"&amp;_xlfn.TEXTAFTER(Table4[[#This Row],[rxn]],"-",-1)&amp;"'"</f>
        <v>'PRO-rt2994'</v>
      </c>
      <c r="G1744">
        <f>_xlfn.XLOOKUP(Table4[[#This Row],[enz]],'[1]Sheet2 (2)'!$A:$A,'[1]Sheet2 (2)'!$B:$B,"")</f>
        <v>1</v>
      </c>
    </row>
    <row r="1745" spans="1:7" hidden="1" x14ac:dyDescent="0.2">
      <c r="A1745" t="s">
        <v>6341</v>
      </c>
      <c r="B1745">
        <v>10388.202298664601</v>
      </c>
      <c r="C1745">
        <v>0</v>
      </c>
      <c r="D1745">
        <v>0</v>
      </c>
      <c r="E1745">
        <f>Table4[[#This Row],[kapp_slack_ub]]/Table4[[#This Row],[kapp_old]]</f>
        <v>0</v>
      </c>
      <c r="F1745" t="str">
        <f>"'PRO-"&amp;_xlfn.TEXTAFTER(Table4[[#This Row],[rxn]],"-",-1)&amp;"'"</f>
        <v>'PRO-rt8147'</v>
      </c>
      <c r="G1745">
        <f>_xlfn.XLOOKUP(Table4[[#This Row],[enz]],'[1]Sheet2 (2)'!$A:$A,'[1]Sheet2 (2)'!$B:$B,"")</f>
        <v>1</v>
      </c>
    </row>
    <row r="1746" spans="1:7" hidden="1" x14ac:dyDescent="0.2">
      <c r="A1746" t="s">
        <v>6342</v>
      </c>
      <c r="B1746">
        <v>10388.202298664601</v>
      </c>
      <c r="C1746">
        <v>0</v>
      </c>
      <c r="D1746">
        <v>0</v>
      </c>
      <c r="E1746">
        <f>Table4[[#This Row],[kapp_slack_ub]]/Table4[[#This Row],[kapp_old]]</f>
        <v>0</v>
      </c>
      <c r="F1746" t="str">
        <f>"'PRO-"&amp;_xlfn.TEXTAFTER(Table4[[#This Row],[rxn]],"-",-1)&amp;"'"</f>
        <v>'PRO-rt2994'</v>
      </c>
      <c r="G1746">
        <f>_xlfn.XLOOKUP(Table4[[#This Row],[enz]],'[1]Sheet2 (2)'!$A:$A,'[1]Sheet2 (2)'!$B:$B,"")</f>
        <v>1</v>
      </c>
    </row>
    <row r="1747" spans="1:7" hidden="1" x14ac:dyDescent="0.2">
      <c r="A1747" t="s">
        <v>6343</v>
      </c>
      <c r="B1747">
        <v>10388.202298664601</v>
      </c>
      <c r="C1747">
        <v>0</v>
      </c>
      <c r="D1747">
        <v>0</v>
      </c>
      <c r="E1747">
        <f>Table4[[#This Row],[kapp_slack_ub]]/Table4[[#This Row],[kapp_old]]</f>
        <v>0</v>
      </c>
      <c r="F1747" t="str">
        <f>"'PRO-"&amp;_xlfn.TEXTAFTER(Table4[[#This Row],[rxn]],"-",-1)&amp;"'"</f>
        <v>'PRO-rt8147'</v>
      </c>
      <c r="G1747">
        <f>_xlfn.XLOOKUP(Table4[[#This Row],[enz]],'[1]Sheet2 (2)'!$A:$A,'[1]Sheet2 (2)'!$B:$B,"")</f>
        <v>1</v>
      </c>
    </row>
    <row r="1748" spans="1:7" hidden="1" x14ac:dyDescent="0.2">
      <c r="A1748" t="s">
        <v>6344</v>
      </c>
      <c r="B1748">
        <v>10388.202298664601</v>
      </c>
      <c r="C1748">
        <v>0</v>
      </c>
      <c r="D1748">
        <v>0</v>
      </c>
      <c r="E1748">
        <f>Table4[[#This Row],[kapp_slack_ub]]/Table4[[#This Row],[kapp_old]]</f>
        <v>0</v>
      </c>
      <c r="F1748" t="str">
        <f>"'PRO-"&amp;_xlfn.TEXTAFTER(Table4[[#This Row],[rxn]],"-",-1)&amp;"'"</f>
        <v>'PRO-rt2994'</v>
      </c>
      <c r="G1748">
        <f>_xlfn.XLOOKUP(Table4[[#This Row],[enz]],'[1]Sheet2 (2)'!$A:$A,'[1]Sheet2 (2)'!$B:$B,"")</f>
        <v>1</v>
      </c>
    </row>
    <row r="1749" spans="1:7" hidden="1" x14ac:dyDescent="0.2">
      <c r="A1749" t="s">
        <v>6345</v>
      </c>
      <c r="B1749">
        <v>10388.202298664601</v>
      </c>
      <c r="C1749">
        <v>0</v>
      </c>
      <c r="D1749">
        <v>0</v>
      </c>
      <c r="E1749">
        <f>Table4[[#This Row],[kapp_slack_ub]]/Table4[[#This Row],[kapp_old]]</f>
        <v>0</v>
      </c>
      <c r="F1749" t="str">
        <f>"'PRO-"&amp;_xlfn.TEXTAFTER(Table4[[#This Row],[rxn]],"-",-1)&amp;"'"</f>
        <v>'PRO-rt8147'</v>
      </c>
      <c r="G1749">
        <f>_xlfn.XLOOKUP(Table4[[#This Row],[enz]],'[1]Sheet2 (2)'!$A:$A,'[1]Sheet2 (2)'!$B:$B,"")</f>
        <v>1</v>
      </c>
    </row>
    <row r="1750" spans="1:7" hidden="1" x14ac:dyDescent="0.2">
      <c r="A1750" t="s">
        <v>6346</v>
      </c>
      <c r="B1750">
        <v>10388.202298664601</v>
      </c>
      <c r="C1750">
        <v>0</v>
      </c>
      <c r="D1750">
        <v>0</v>
      </c>
      <c r="E1750">
        <f>Table4[[#This Row],[kapp_slack_ub]]/Table4[[#This Row],[kapp_old]]</f>
        <v>0</v>
      </c>
      <c r="F1750" t="str">
        <f>"'PRO-"&amp;_xlfn.TEXTAFTER(Table4[[#This Row],[rxn]],"-",-1)&amp;"'"</f>
        <v>'PRO-rt6437'</v>
      </c>
      <c r="G1750">
        <f>_xlfn.XLOOKUP(Table4[[#This Row],[enz]],'[1]Sheet2 (2)'!$A:$A,'[1]Sheet2 (2)'!$B:$B,"")</f>
        <v>1</v>
      </c>
    </row>
    <row r="1751" spans="1:7" hidden="1" x14ac:dyDescent="0.2">
      <c r="A1751" t="s">
        <v>6347</v>
      </c>
      <c r="B1751">
        <v>10388.202298664601</v>
      </c>
      <c r="C1751">
        <v>0</v>
      </c>
      <c r="D1751">
        <v>0</v>
      </c>
      <c r="E1751">
        <f>Table4[[#This Row],[kapp_slack_ub]]/Table4[[#This Row],[kapp_old]]</f>
        <v>0</v>
      </c>
      <c r="F1751" t="str">
        <f>"'PRO-"&amp;_xlfn.TEXTAFTER(Table4[[#This Row],[rxn]],"-",-1)&amp;"'"</f>
        <v>'PRO-rt6437'</v>
      </c>
      <c r="G1751">
        <f>_xlfn.XLOOKUP(Table4[[#This Row],[enz]],'[1]Sheet2 (2)'!$A:$A,'[1]Sheet2 (2)'!$B:$B,"")</f>
        <v>1</v>
      </c>
    </row>
    <row r="1752" spans="1:7" hidden="1" x14ac:dyDescent="0.2">
      <c r="A1752" t="s">
        <v>6348</v>
      </c>
      <c r="B1752">
        <v>10388.202298664601</v>
      </c>
      <c r="C1752">
        <v>0</v>
      </c>
      <c r="D1752">
        <v>0</v>
      </c>
      <c r="E1752">
        <f>Table4[[#This Row],[kapp_slack_ub]]/Table4[[#This Row],[kapp_old]]</f>
        <v>0</v>
      </c>
      <c r="F1752" t="str">
        <f>"'PRO-"&amp;_xlfn.TEXTAFTER(Table4[[#This Row],[rxn]],"-",-1)&amp;"'"</f>
        <v>'PRO-rt2994'</v>
      </c>
      <c r="G1752">
        <f>_xlfn.XLOOKUP(Table4[[#This Row],[enz]],'[1]Sheet2 (2)'!$A:$A,'[1]Sheet2 (2)'!$B:$B,"")</f>
        <v>1</v>
      </c>
    </row>
    <row r="1753" spans="1:7" hidden="1" x14ac:dyDescent="0.2">
      <c r="A1753" t="s">
        <v>6349</v>
      </c>
      <c r="B1753">
        <v>10388.202298664601</v>
      </c>
      <c r="C1753">
        <v>0</v>
      </c>
      <c r="D1753">
        <v>0</v>
      </c>
      <c r="E1753">
        <f>Table4[[#This Row],[kapp_slack_ub]]/Table4[[#This Row],[kapp_old]]</f>
        <v>0</v>
      </c>
      <c r="F1753" t="str">
        <f>"'PRO-"&amp;_xlfn.TEXTAFTER(Table4[[#This Row],[rxn]],"-",-1)&amp;"'"</f>
        <v>'PRO-rt8147'</v>
      </c>
      <c r="G1753">
        <f>_xlfn.XLOOKUP(Table4[[#This Row],[enz]],'[1]Sheet2 (2)'!$A:$A,'[1]Sheet2 (2)'!$B:$B,"")</f>
        <v>1</v>
      </c>
    </row>
    <row r="1754" spans="1:7" hidden="1" x14ac:dyDescent="0.2">
      <c r="A1754" t="s">
        <v>6350</v>
      </c>
      <c r="B1754">
        <v>10388.202298664601</v>
      </c>
      <c r="C1754">
        <v>0</v>
      </c>
      <c r="D1754">
        <v>0</v>
      </c>
      <c r="E1754">
        <f>Table4[[#This Row],[kapp_slack_ub]]/Table4[[#This Row],[kapp_old]]</f>
        <v>0</v>
      </c>
      <c r="F1754" t="str">
        <f>"'PRO-"&amp;_xlfn.TEXTAFTER(Table4[[#This Row],[rxn]],"-",-1)&amp;"'"</f>
        <v>'PRO-rt6437'</v>
      </c>
      <c r="G1754">
        <f>_xlfn.XLOOKUP(Table4[[#This Row],[enz]],'[1]Sheet2 (2)'!$A:$A,'[1]Sheet2 (2)'!$B:$B,"")</f>
        <v>1</v>
      </c>
    </row>
    <row r="1755" spans="1:7" hidden="1" x14ac:dyDescent="0.2">
      <c r="A1755" t="s">
        <v>6351</v>
      </c>
      <c r="B1755">
        <v>10388.202298664601</v>
      </c>
      <c r="C1755">
        <v>0</v>
      </c>
      <c r="D1755">
        <v>0</v>
      </c>
      <c r="E1755">
        <f>Table4[[#This Row],[kapp_slack_ub]]/Table4[[#This Row],[kapp_old]]</f>
        <v>0</v>
      </c>
      <c r="F1755" t="str">
        <f>"'PRO-"&amp;_xlfn.TEXTAFTER(Table4[[#This Row],[rxn]],"-",-1)&amp;"'"</f>
        <v>'PRO-rt2994'</v>
      </c>
      <c r="G1755">
        <f>_xlfn.XLOOKUP(Table4[[#This Row],[enz]],'[1]Sheet2 (2)'!$A:$A,'[1]Sheet2 (2)'!$B:$B,"")</f>
        <v>1</v>
      </c>
    </row>
    <row r="1756" spans="1:7" hidden="1" x14ac:dyDescent="0.2">
      <c r="A1756" t="s">
        <v>6352</v>
      </c>
      <c r="B1756">
        <v>10388.202298664601</v>
      </c>
      <c r="C1756">
        <v>0</v>
      </c>
      <c r="D1756">
        <v>0</v>
      </c>
      <c r="E1756">
        <f>Table4[[#This Row],[kapp_slack_ub]]/Table4[[#This Row],[kapp_old]]</f>
        <v>0</v>
      </c>
      <c r="F1756" t="str">
        <f>"'PRO-"&amp;_xlfn.TEXTAFTER(Table4[[#This Row],[rxn]],"-",-1)&amp;"'"</f>
        <v>'PRO-rt8147'</v>
      </c>
      <c r="G1756">
        <f>_xlfn.XLOOKUP(Table4[[#This Row],[enz]],'[1]Sheet2 (2)'!$A:$A,'[1]Sheet2 (2)'!$B:$B,"")</f>
        <v>1</v>
      </c>
    </row>
    <row r="1757" spans="1:7" hidden="1" x14ac:dyDescent="0.2">
      <c r="A1757" t="s">
        <v>6353</v>
      </c>
      <c r="B1757">
        <v>10388.202298664601</v>
      </c>
      <c r="C1757">
        <v>0</v>
      </c>
      <c r="D1757">
        <v>0</v>
      </c>
      <c r="E1757">
        <f>Table4[[#This Row],[kapp_slack_ub]]/Table4[[#This Row],[kapp_old]]</f>
        <v>0</v>
      </c>
      <c r="F1757" t="str">
        <f>"'PRO-"&amp;_xlfn.TEXTAFTER(Table4[[#This Row],[rxn]],"-",-1)&amp;"'"</f>
        <v>'PRO-rt6437'</v>
      </c>
      <c r="G1757">
        <f>_xlfn.XLOOKUP(Table4[[#This Row],[enz]],'[1]Sheet2 (2)'!$A:$A,'[1]Sheet2 (2)'!$B:$B,"")</f>
        <v>1</v>
      </c>
    </row>
    <row r="1758" spans="1:7" hidden="1" x14ac:dyDescent="0.2">
      <c r="A1758" t="s">
        <v>6354</v>
      </c>
      <c r="B1758">
        <v>10388.202298664601</v>
      </c>
      <c r="C1758">
        <v>0</v>
      </c>
      <c r="D1758">
        <v>0</v>
      </c>
      <c r="E1758">
        <f>Table4[[#This Row],[kapp_slack_ub]]/Table4[[#This Row],[kapp_old]]</f>
        <v>0</v>
      </c>
      <c r="F1758" t="str">
        <f>"'PRO-"&amp;_xlfn.TEXTAFTER(Table4[[#This Row],[rxn]],"-",-1)&amp;"'"</f>
        <v>'PRO-rt2994'</v>
      </c>
      <c r="G1758">
        <f>_xlfn.XLOOKUP(Table4[[#This Row],[enz]],'[1]Sheet2 (2)'!$A:$A,'[1]Sheet2 (2)'!$B:$B,"")</f>
        <v>1</v>
      </c>
    </row>
    <row r="1759" spans="1:7" hidden="1" x14ac:dyDescent="0.2">
      <c r="A1759" t="s">
        <v>6355</v>
      </c>
      <c r="B1759">
        <v>10388.202298664601</v>
      </c>
      <c r="C1759">
        <v>0</v>
      </c>
      <c r="D1759">
        <v>0</v>
      </c>
      <c r="E1759">
        <f>Table4[[#This Row],[kapp_slack_ub]]/Table4[[#This Row],[kapp_old]]</f>
        <v>0</v>
      </c>
      <c r="F1759" t="str">
        <f>"'PRO-"&amp;_xlfn.TEXTAFTER(Table4[[#This Row],[rxn]],"-",-1)&amp;"'"</f>
        <v>'PRO-rt8147'</v>
      </c>
      <c r="G1759">
        <f>_xlfn.XLOOKUP(Table4[[#This Row],[enz]],'[1]Sheet2 (2)'!$A:$A,'[1]Sheet2 (2)'!$B:$B,"")</f>
        <v>1</v>
      </c>
    </row>
    <row r="1760" spans="1:7" hidden="1" x14ac:dyDescent="0.2">
      <c r="A1760" t="s">
        <v>6356</v>
      </c>
      <c r="B1760">
        <v>10388.202298664601</v>
      </c>
      <c r="C1760">
        <v>0</v>
      </c>
      <c r="D1760">
        <v>0</v>
      </c>
      <c r="E1760">
        <f>Table4[[#This Row],[kapp_slack_ub]]/Table4[[#This Row],[kapp_old]]</f>
        <v>0</v>
      </c>
      <c r="F1760" t="str">
        <f>"'PRO-"&amp;_xlfn.TEXTAFTER(Table4[[#This Row],[rxn]],"-",-1)&amp;"'"</f>
        <v>'PRO-rt2994'</v>
      </c>
      <c r="G1760">
        <f>_xlfn.XLOOKUP(Table4[[#This Row],[enz]],'[1]Sheet2 (2)'!$A:$A,'[1]Sheet2 (2)'!$B:$B,"")</f>
        <v>1</v>
      </c>
    </row>
    <row r="1761" spans="1:7" hidden="1" x14ac:dyDescent="0.2">
      <c r="A1761" t="s">
        <v>6357</v>
      </c>
      <c r="B1761">
        <v>10388.202298664601</v>
      </c>
      <c r="C1761">
        <v>0</v>
      </c>
      <c r="D1761">
        <v>0</v>
      </c>
      <c r="E1761">
        <f>Table4[[#This Row],[kapp_slack_ub]]/Table4[[#This Row],[kapp_old]]</f>
        <v>0</v>
      </c>
      <c r="F1761" t="str">
        <f>"'PRO-"&amp;_xlfn.TEXTAFTER(Table4[[#This Row],[rxn]],"-",-1)&amp;"'"</f>
        <v>'PRO-rt8147'</v>
      </c>
      <c r="G1761">
        <f>_xlfn.XLOOKUP(Table4[[#This Row],[enz]],'[1]Sheet2 (2)'!$A:$A,'[1]Sheet2 (2)'!$B:$B,"")</f>
        <v>1</v>
      </c>
    </row>
    <row r="1762" spans="1:7" hidden="1" x14ac:dyDescent="0.2">
      <c r="A1762" t="s">
        <v>6358</v>
      </c>
      <c r="B1762">
        <v>10388.202298664601</v>
      </c>
      <c r="C1762">
        <v>0</v>
      </c>
      <c r="D1762">
        <v>0</v>
      </c>
      <c r="E1762">
        <f>Table4[[#This Row],[kapp_slack_ub]]/Table4[[#This Row],[kapp_old]]</f>
        <v>0</v>
      </c>
      <c r="F1762" t="str">
        <f>"'PRO-"&amp;_xlfn.TEXTAFTER(Table4[[#This Row],[rxn]],"-",-1)&amp;"'"</f>
        <v>'PRO-rt2994'</v>
      </c>
      <c r="G1762">
        <f>_xlfn.XLOOKUP(Table4[[#This Row],[enz]],'[1]Sheet2 (2)'!$A:$A,'[1]Sheet2 (2)'!$B:$B,"")</f>
        <v>1</v>
      </c>
    </row>
    <row r="1763" spans="1:7" hidden="1" x14ac:dyDescent="0.2">
      <c r="A1763" t="s">
        <v>6359</v>
      </c>
      <c r="B1763">
        <v>10388.202298664601</v>
      </c>
      <c r="C1763">
        <v>0</v>
      </c>
      <c r="D1763">
        <v>0</v>
      </c>
      <c r="E1763">
        <f>Table4[[#This Row],[kapp_slack_ub]]/Table4[[#This Row],[kapp_old]]</f>
        <v>0</v>
      </c>
      <c r="F1763" t="str">
        <f>"'PRO-"&amp;_xlfn.TEXTAFTER(Table4[[#This Row],[rxn]],"-",-1)&amp;"'"</f>
        <v>'PRO-rt8147'</v>
      </c>
      <c r="G1763">
        <f>_xlfn.XLOOKUP(Table4[[#This Row],[enz]],'[1]Sheet2 (2)'!$A:$A,'[1]Sheet2 (2)'!$B:$B,"")</f>
        <v>1</v>
      </c>
    </row>
    <row r="1764" spans="1:7" hidden="1" x14ac:dyDescent="0.2">
      <c r="A1764" t="s">
        <v>6360</v>
      </c>
      <c r="B1764">
        <v>10388.202298664601</v>
      </c>
      <c r="C1764">
        <v>0</v>
      </c>
      <c r="D1764">
        <v>0</v>
      </c>
      <c r="E1764">
        <f>Table4[[#This Row],[kapp_slack_ub]]/Table4[[#This Row],[kapp_old]]</f>
        <v>0</v>
      </c>
      <c r="F1764" t="str">
        <f>"'PRO-"&amp;_xlfn.TEXTAFTER(Table4[[#This Row],[rxn]],"-",-1)&amp;"'"</f>
        <v>'PRO-rt6437'</v>
      </c>
      <c r="G1764">
        <f>_xlfn.XLOOKUP(Table4[[#This Row],[enz]],'[1]Sheet2 (2)'!$A:$A,'[1]Sheet2 (2)'!$B:$B,"")</f>
        <v>1</v>
      </c>
    </row>
    <row r="1765" spans="1:7" hidden="1" x14ac:dyDescent="0.2">
      <c r="A1765" t="s">
        <v>6361</v>
      </c>
      <c r="B1765">
        <v>10388.202298664601</v>
      </c>
      <c r="C1765">
        <v>0</v>
      </c>
      <c r="D1765">
        <v>0</v>
      </c>
      <c r="E1765">
        <f>Table4[[#This Row],[kapp_slack_ub]]/Table4[[#This Row],[kapp_old]]</f>
        <v>0</v>
      </c>
      <c r="F1765" t="str">
        <f>"'PRO-"&amp;_xlfn.TEXTAFTER(Table4[[#This Row],[rxn]],"-",-1)&amp;"'"</f>
        <v>'PRO-rt2994'</v>
      </c>
      <c r="G1765">
        <f>_xlfn.XLOOKUP(Table4[[#This Row],[enz]],'[1]Sheet2 (2)'!$A:$A,'[1]Sheet2 (2)'!$B:$B,"")</f>
        <v>1</v>
      </c>
    </row>
    <row r="1766" spans="1:7" hidden="1" x14ac:dyDescent="0.2">
      <c r="A1766" t="s">
        <v>6362</v>
      </c>
      <c r="B1766">
        <v>10388.202298664601</v>
      </c>
      <c r="C1766">
        <v>0</v>
      </c>
      <c r="D1766">
        <v>0</v>
      </c>
      <c r="E1766">
        <f>Table4[[#This Row],[kapp_slack_ub]]/Table4[[#This Row],[kapp_old]]</f>
        <v>0</v>
      </c>
      <c r="F1766" t="str">
        <f>"'PRO-"&amp;_xlfn.TEXTAFTER(Table4[[#This Row],[rxn]],"-",-1)&amp;"'"</f>
        <v>'PRO-rt8147'</v>
      </c>
      <c r="G1766">
        <f>_xlfn.XLOOKUP(Table4[[#This Row],[enz]],'[1]Sheet2 (2)'!$A:$A,'[1]Sheet2 (2)'!$B:$B,"")</f>
        <v>1</v>
      </c>
    </row>
    <row r="1767" spans="1:7" hidden="1" x14ac:dyDescent="0.2">
      <c r="A1767" t="s">
        <v>6363</v>
      </c>
      <c r="B1767">
        <v>10388.202298664601</v>
      </c>
      <c r="C1767">
        <v>0</v>
      </c>
      <c r="D1767">
        <v>0</v>
      </c>
      <c r="E1767">
        <f>Table4[[#This Row],[kapp_slack_ub]]/Table4[[#This Row],[kapp_old]]</f>
        <v>0</v>
      </c>
      <c r="F1767" t="str">
        <f>"'PRO-"&amp;_xlfn.TEXTAFTER(Table4[[#This Row],[rxn]],"-",-1)&amp;"'"</f>
        <v>'PRO-rt6437'</v>
      </c>
      <c r="G1767">
        <f>_xlfn.XLOOKUP(Table4[[#This Row],[enz]],'[1]Sheet2 (2)'!$A:$A,'[1]Sheet2 (2)'!$B:$B,"")</f>
        <v>1</v>
      </c>
    </row>
    <row r="1768" spans="1:7" hidden="1" x14ac:dyDescent="0.2">
      <c r="A1768" t="s">
        <v>6364</v>
      </c>
      <c r="B1768">
        <v>10388.202298664601</v>
      </c>
      <c r="C1768">
        <v>0</v>
      </c>
      <c r="D1768">
        <v>0</v>
      </c>
      <c r="E1768">
        <f>Table4[[#This Row],[kapp_slack_ub]]/Table4[[#This Row],[kapp_old]]</f>
        <v>0</v>
      </c>
      <c r="F1768" t="str">
        <f>"'PRO-"&amp;_xlfn.TEXTAFTER(Table4[[#This Row],[rxn]],"-",-1)&amp;"'"</f>
        <v>'PRO-rt2994'</v>
      </c>
      <c r="G1768">
        <f>_xlfn.XLOOKUP(Table4[[#This Row],[enz]],'[1]Sheet2 (2)'!$A:$A,'[1]Sheet2 (2)'!$B:$B,"")</f>
        <v>1</v>
      </c>
    </row>
    <row r="1769" spans="1:7" hidden="1" x14ac:dyDescent="0.2">
      <c r="A1769" t="s">
        <v>6365</v>
      </c>
      <c r="B1769">
        <v>10388.202298664601</v>
      </c>
      <c r="C1769">
        <v>0</v>
      </c>
      <c r="D1769">
        <v>0</v>
      </c>
      <c r="E1769">
        <f>Table4[[#This Row],[kapp_slack_ub]]/Table4[[#This Row],[kapp_old]]</f>
        <v>0</v>
      </c>
      <c r="F1769" t="str">
        <f>"'PRO-"&amp;_xlfn.TEXTAFTER(Table4[[#This Row],[rxn]],"-",-1)&amp;"'"</f>
        <v>'PRO-rt8147'</v>
      </c>
      <c r="G1769">
        <f>_xlfn.XLOOKUP(Table4[[#This Row],[enz]],'[1]Sheet2 (2)'!$A:$A,'[1]Sheet2 (2)'!$B:$B,"")</f>
        <v>1</v>
      </c>
    </row>
    <row r="1770" spans="1:7" hidden="1" x14ac:dyDescent="0.2">
      <c r="A1770" t="s">
        <v>6366</v>
      </c>
      <c r="B1770">
        <v>10388.202298664601</v>
      </c>
      <c r="C1770">
        <v>0</v>
      </c>
      <c r="D1770">
        <v>0</v>
      </c>
      <c r="E1770">
        <f>Table4[[#This Row],[kapp_slack_ub]]/Table4[[#This Row],[kapp_old]]</f>
        <v>0</v>
      </c>
      <c r="F1770" t="str">
        <f>"'PRO-"&amp;_xlfn.TEXTAFTER(Table4[[#This Row],[rxn]],"-",-1)&amp;"'"</f>
        <v>'PRO-rt2994'</v>
      </c>
      <c r="G1770">
        <f>_xlfn.XLOOKUP(Table4[[#This Row],[enz]],'[1]Sheet2 (2)'!$A:$A,'[1]Sheet2 (2)'!$B:$B,"")</f>
        <v>1</v>
      </c>
    </row>
    <row r="1771" spans="1:7" hidden="1" x14ac:dyDescent="0.2">
      <c r="A1771" t="s">
        <v>6367</v>
      </c>
      <c r="B1771">
        <v>10388.202298664601</v>
      </c>
      <c r="C1771">
        <v>0</v>
      </c>
      <c r="D1771">
        <v>0</v>
      </c>
      <c r="E1771">
        <f>Table4[[#This Row],[kapp_slack_ub]]/Table4[[#This Row],[kapp_old]]</f>
        <v>0</v>
      </c>
      <c r="F1771" t="str">
        <f>"'PRO-"&amp;_xlfn.TEXTAFTER(Table4[[#This Row],[rxn]],"-",-1)&amp;"'"</f>
        <v>'PRO-rt8147'</v>
      </c>
      <c r="G1771">
        <f>_xlfn.XLOOKUP(Table4[[#This Row],[enz]],'[1]Sheet2 (2)'!$A:$A,'[1]Sheet2 (2)'!$B:$B,"")</f>
        <v>1</v>
      </c>
    </row>
    <row r="1772" spans="1:7" hidden="1" x14ac:dyDescent="0.2">
      <c r="A1772" t="s">
        <v>6368</v>
      </c>
      <c r="B1772">
        <v>10388.202298664601</v>
      </c>
      <c r="C1772">
        <v>0</v>
      </c>
      <c r="D1772">
        <v>0</v>
      </c>
      <c r="E1772">
        <f>Table4[[#This Row],[kapp_slack_ub]]/Table4[[#This Row],[kapp_old]]</f>
        <v>0</v>
      </c>
      <c r="F1772" t="str">
        <f>"'PRO-"&amp;_xlfn.TEXTAFTER(Table4[[#This Row],[rxn]],"-",-1)&amp;"'"</f>
        <v>'PRO-rt2994'</v>
      </c>
      <c r="G1772">
        <f>_xlfn.XLOOKUP(Table4[[#This Row],[enz]],'[1]Sheet2 (2)'!$A:$A,'[1]Sheet2 (2)'!$B:$B,"")</f>
        <v>1</v>
      </c>
    </row>
    <row r="1773" spans="1:7" hidden="1" x14ac:dyDescent="0.2">
      <c r="A1773" t="s">
        <v>6369</v>
      </c>
      <c r="B1773">
        <v>10388.202298664601</v>
      </c>
      <c r="C1773">
        <v>0</v>
      </c>
      <c r="D1773">
        <v>0</v>
      </c>
      <c r="E1773">
        <f>Table4[[#This Row],[kapp_slack_ub]]/Table4[[#This Row],[kapp_old]]</f>
        <v>0</v>
      </c>
      <c r="F1773" t="str">
        <f>"'PRO-"&amp;_xlfn.TEXTAFTER(Table4[[#This Row],[rxn]],"-",-1)&amp;"'"</f>
        <v>'PRO-rt8147'</v>
      </c>
      <c r="G1773">
        <f>_xlfn.XLOOKUP(Table4[[#This Row],[enz]],'[1]Sheet2 (2)'!$A:$A,'[1]Sheet2 (2)'!$B:$B,"")</f>
        <v>1</v>
      </c>
    </row>
    <row r="1774" spans="1:7" hidden="1" x14ac:dyDescent="0.2">
      <c r="A1774" t="s">
        <v>6370</v>
      </c>
      <c r="B1774">
        <v>10388.202298664601</v>
      </c>
      <c r="C1774">
        <v>0</v>
      </c>
      <c r="D1774">
        <v>0</v>
      </c>
      <c r="E1774">
        <f>Table4[[#This Row],[kapp_slack_ub]]/Table4[[#This Row],[kapp_old]]</f>
        <v>0</v>
      </c>
      <c r="F1774" t="str">
        <f>"'PRO-"&amp;_xlfn.TEXTAFTER(Table4[[#This Row],[rxn]],"-",-1)&amp;"'"</f>
        <v>'PRO-rt2994'</v>
      </c>
      <c r="G1774">
        <f>_xlfn.XLOOKUP(Table4[[#This Row],[enz]],'[1]Sheet2 (2)'!$A:$A,'[1]Sheet2 (2)'!$B:$B,"")</f>
        <v>1</v>
      </c>
    </row>
    <row r="1775" spans="1:7" hidden="1" x14ac:dyDescent="0.2">
      <c r="A1775" t="s">
        <v>6371</v>
      </c>
      <c r="B1775">
        <v>10388.202298664601</v>
      </c>
      <c r="C1775">
        <v>0</v>
      </c>
      <c r="D1775">
        <v>0</v>
      </c>
      <c r="E1775">
        <f>Table4[[#This Row],[kapp_slack_ub]]/Table4[[#This Row],[kapp_old]]</f>
        <v>0</v>
      </c>
      <c r="F1775" t="str">
        <f>"'PRO-"&amp;_xlfn.TEXTAFTER(Table4[[#This Row],[rxn]],"-",-1)&amp;"'"</f>
        <v>'PRO-rt8147'</v>
      </c>
      <c r="G1775">
        <f>_xlfn.XLOOKUP(Table4[[#This Row],[enz]],'[1]Sheet2 (2)'!$A:$A,'[1]Sheet2 (2)'!$B:$B,"")</f>
        <v>1</v>
      </c>
    </row>
    <row r="1776" spans="1:7" hidden="1" x14ac:dyDescent="0.2">
      <c r="A1776" t="s">
        <v>6372</v>
      </c>
      <c r="B1776">
        <v>10388.202298664601</v>
      </c>
      <c r="C1776">
        <v>0</v>
      </c>
      <c r="D1776">
        <v>0</v>
      </c>
      <c r="E1776">
        <f>Table4[[#This Row],[kapp_slack_ub]]/Table4[[#This Row],[kapp_old]]</f>
        <v>0</v>
      </c>
      <c r="F1776" t="str">
        <f>"'PRO-"&amp;_xlfn.TEXTAFTER(Table4[[#This Row],[rxn]],"-",-1)&amp;"'"</f>
        <v>'PRO-rt2994'</v>
      </c>
      <c r="G1776">
        <f>_xlfn.XLOOKUP(Table4[[#This Row],[enz]],'[1]Sheet2 (2)'!$A:$A,'[1]Sheet2 (2)'!$B:$B,"")</f>
        <v>1</v>
      </c>
    </row>
    <row r="1777" spans="1:7" hidden="1" x14ac:dyDescent="0.2">
      <c r="A1777" t="s">
        <v>6373</v>
      </c>
      <c r="B1777">
        <v>10388.202298664601</v>
      </c>
      <c r="C1777">
        <v>0</v>
      </c>
      <c r="D1777">
        <v>0</v>
      </c>
      <c r="E1777">
        <f>Table4[[#This Row],[kapp_slack_ub]]/Table4[[#This Row],[kapp_old]]</f>
        <v>0</v>
      </c>
      <c r="F1777" t="str">
        <f>"'PRO-"&amp;_xlfn.TEXTAFTER(Table4[[#This Row],[rxn]],"-",-1)&amp;"'"</f>
        <v>'PRO-rt8147'</v>
      </c>
      <c r="G1777">
        <f>_xlfn.XLOOKUP(Table4[[#This Row],[enz]],'[1]Sheet2 (2)'!$A:$A,'[1]Sheet2 (2)'!$B:$B,"")</f>
        <v>1</v>
      </c>
    </row>
    <row r="1778" spans="1:7" hidden="1" x14ac:dyDescent="0.2">
      <c r="A1778" t="s">
        <v>6374</v>
      </c>
      <c r="B1778">
        <v>10388.202298664601</v>
      </c>
      <c r="C1778">
        <v>0</v>
      </c>
      <c r="D1778">
        <v>0</v>
      </c>
      <c r="E1778">
        <f>Table4[[#This Row],[kapp_slack_ub]]/Table4[[#This Row],[kapp_old]]</f>
        <v>0</v>
      </c>
      <c r="F1778" t="str">
        <f>"'PRO-"&amp;_xlfn.TEXTAFTER(Table4[[#This Row],[rxn]],"-",-1)&amp;"'"</f>
        <v>'PRO-rt2994'</v>
      </c>
      <c r="G1778">
        <f>_xlfn.XLOOKUP(Table4[[#This Row],[enz]],'[1]Sheet2 (2)'!$A:$A,'[1]Sheet2 (2)'!$B:$B,"")</f>
        <v>1</v>
      </c>
    </row>
    <row r="1779" spans="1:7" hidden="1" x14ac:dyDescent="0.2">
      <c r="A1779" t="s">
        <v>6375</v>
      </c>
      <c r="B1779">
        <v>10388.202298664601</v>
      </c>
      <c r="C1779">
        <v>0</v>
      </c>
      <c r="D1779">
        <v>0</v>
      </c>
      <c r="E1779">
        <f>Table4[[#This Row],[kapp_slack_ub]]/Table4[[#This Row],[kapp_old]]</f>
        <v>0</v>
      </c>
      <c r="F1779" t="str">
        <f>"'PRO-"&amp;_xlfn.TEXTAFTER(Table4[[#This Row],[rxn]],"-",-1)&amp;"'"</f>
        <v>'PRO-rt8147'</v>
      </c>
      <c r="G1779">
        <f>_xlfn.XLOOKUP(Table4[[#This Row],[enz]],'[1]Sheet2 (2)'!$A:$A,'[1]Sheet2 (2)'!$B:$B,"")</f>
        <v>1</v>
      </c>
    </row>
    <row r="1780" spans="1:7" hidden="1" x14ac:dyDescent="0.2">
      <c r="A1780" t="s">
        <v>6376</v>
      </c>
      <c r="B1780">
        <v>10388.202298664601</v>
      </c>
      <c r="C1780">
        <v>0</v>
      </c>
      <c r="D1780">
        <v>0</v>
      </c>
      <c r="E1780">
        <f>Table4[[#This Row],[kapp_slack_ub]]/Table4[[#This Row],[kapp_old]]</f>
        <v>0</v>
      </c>
      <c r="F1780" t="str">
        <f>"'PRO-"&amp;_xlfn.TEXTAFTER(Table4[[#This Row],[rxn]],"-",-1)&amp;"'"</f>
        <v>'PRO-rt2994'</v>
      </c>
      <c r="G1780">
        <f>_xlfn.XLOOKUP(Table4[[#This Row],[enz]],'[1]Sheet2 (2)'!$A:$A,'[1]Sheet2 (2)'!$B:$B,"")</f>
        <v>1</v>
      </c>
    </row>
    <row r="1781" spans="1:7" hidden="1" x14ac:dyDescent="0.2">
      <c r="A1781" t="s">
        <v>6377</v>
      </c>
      <c r="B1781">
        <v>10388.202298664601</v>
      </c>
      <c r="C1781">
        <v>0</v>
      </c>
      <c r="D1781">
        <v>0</v>
      </c>
      <c r="E1781">
        <f>Table4[[#This Row],[kapp_slack_ub]]/Table4[[#This Row],[kapp_old]]</f>
        <v>0</v>
      </c>
      <c r="F1781" t="str">
        <f>"'PRO-"&amp;_xlfn.TEXTAFTER(Table4[[#This Row],[rxn]],"-",-1)&amp;"'"</f>
        <v>'PRO-rt8147'</v>
      </c>
      <c r="G1781">
        <f>_xlfn.XLOOKUP(Table4[[#This Row],[enz]],'[1]Sheet2 (2)'!$A:$A,'[1]Sheet2 (2)'!$B:$B,"")</f>
        <v>1</v>
      </c>
    </row>
    <row r="1782" spans="1:7" hidden="1" x14ac:dyDescent="0.2">
      <c r="A1782" t="s">
        <v>6378</v>
      </c>
      <c r="B1782">
        <v>10388.202298664601</v>
      </c>
      <c r="C1782">
        <v>0</v>
      </c>
      <c r="D1782">
        <v>0</v>
      </c>
      <c r="E1782">
        <f>Table4[[#This Row],[kapp_slack_ub]]/Table4[[#This Row],[kapp_old]]</f>
        <v>0</v>
      </c>
      <c r="F1782" t="str">
        <f>"'PRO-"&amp;_xlfn.TEXTAFTER(Table4[[#This Row],[rxn]],"-",-1)&amp;"'"</f>
        <v>'PRO-rt6437'</v>
      </c>
      <c r="G1782">
        <f>_xlfn.XLOOKUP(Table4[[#This Row],[enz]],'[1]Sheet2 (2)'!$A:$A,'[1]Sheet2 (2)'!$B:$B,"")</f>
        <v>1</v>
      </c>
    </row>
    <row r="1783" spans="1:7" hidden="1" x14ac:dyDescent="0.2">
      <c r="A1783" t="s">
        <v>6379</v>
      </c>
      <c r="B1783">
        <v>10388.202298664601</v>
      </c>
      <c r="C1783">
        <v>0</v>
      </c>
      <c r="D1783">
        <v>0</v>
      </c>
      <c r="E1783">
        <f>Table4[[#This Row],[kapp_slack_ub]]/Table4[[#This Row],[kapp_old]]</f>
        <v>0</v>
      </c>
      <c r="F1783" t="str">
        <f>"'PRO-"&amp;_xlfn.TEXTAFTER(Table4[[#This Row],[rxn]],"-",-1)&amp;"'"</f>
        <v>'PRO-rt6437'</v>
      </c>
      <c r="G1783">
        <f>_xlfn.XLOOKUP(Table4[[#This Row],[enz]],'[1]Sheet2 (2)'!$A:$A,'[1]Sheet2 (2)'!$B:$B,"")</f>
        <v>1</v>
      </c>
    </row>
    <row r="1784" spans="1:7" hidden="1" x14ac:dyDescent="0.2">
      <c r="A1784" t="s">
        <v>6380</v>
      </c>
      <c r="B1784">
        <v>10388.202298664601</v>
      </c>
      <c r="C1784">
        <v>0</v>
      </c>
      <c r="D1784">
        <v>0</v>
      </c>
      <c r="E1784">
        <f>Table4[[#This Row],[kapp_slack_ub]]/Table4[[#This Row],[kapp_old]]</f>
        <v>0</v>
      </c>
      <c r="F1784" t="str">
        <f>"'PRO-"&amp;_xlfn.TEXTAFTER(Table4[[#This Row],[rxn]],"-",-1)&amp;"'"</f>
        <v>'PRO-rt2994'</v>
      </c>
      <c r="G1784">
        <f>_xlfn.XLOOKUP(Table4[[#This Row],[enz]],'[1]Sheet2 (2)'!$A:$A,'[1]Sheet2 (2)'!$B:$B,"")</f>
        <v>1</v>
      </c>
    </row>
    <row r="1785" spans="1:7" hidden="1" x14ac:dyDescent="0.2">
      <c r="A1785" t="s">
        <v>6381</v>
      </c>
      <c r="B1785">
        <v>10388.202298664601</v>
      </c>
      <c r="C1785">
        <v>0</v>
      </c>
      <c r="D1785">
        <v>0</v>
      </c>
      <c r="E1785">
        <f>Table4[[#This Row],[kapp_slack_ub]]/Table4[[#This Row],[kapp_old]]</f>
        <v>0</v>
      </c>
      <c r="F1785" t="str">
        <f>"'PRO-"&amp;_xlfn.TEXTAFTER(Table4[[#This Row],[rxn]],"-",-1)&amp;"'"</f>
        <v>'PRO-rt8147'</v>
      </c>
      <c r="G1785">
        <f>_xlfn.XLOOKUP(Table4[[#This Row],[enz]],'[1]Sheet2 (2)'!$A:$A,'[1]Sheet2 (2)'!$B:$B,"")</f>
        <v>1</v>
      </c>
    </row>
    <row r="1786" spans="1:7" hidden="1" x14ac:dyDescent="0.2">
      <c r="A1786" t="s">
        <v>6382</v>
      </c>
      <c r="B1786">
        <v>10388.202298664601</v>
      </c>
      <c r="C1786">
        <v>0</v>
      </c>
      <c r="D1786">
        <v>0</v>
      </c>
      <c r="E1786">
        <f>Table4[[#This Row],[kapp_slack_ub]]/Table4[[#This Row],[kapp_old]]</f>
        <v>0</v>
      </c>
      <c r="F1786" t="str">
        <f>"'PRO-"&amp;_xlfn.TEXTAFTER(Table4[[#This Row],[rxn]],"-",-1)&amp;"'"</f>
        <v>'PRO-rt6437'</v>
      </c>
      <c r="G1786">
        <f>_xlfn.XLOOKUP(Table4[[#This Row],[enz]],'[1]Sheet2 (2)'!$A:$A,'[1]Sheet2 (2)'!$B:$B,"")</f>
        <v>1</v>
      </c>
    </row>
    <row r="1787" spans="1:7" hidden="1" x14ac:dyDescent="0.2">
      <c r="A1787" t="s">
        <v>6383</v>
      </c>
      <c r="B1787">
        <v>10388.202298664601</v>
      </c>
      <c r="C1787">
        <v>0</v>
      </c>
      <c r="D1787">
        <v>0</v>
      </c>
      <c r="E1787">
        <f>Table4[[#This Row],[kapp_slack_ub]]/Table4[[#This Row],[kapp_old]]</f>
        <v>0</v>
      </c>
      <c r="F1787" t="str">
        <f>"'PRO-"&amp;_xlfn.TEXTAFTER(Table4[[#This Row],[rxn]],"-",-1)&amp;"'"</f>
        <v>'PRO-rt6437'</v>
      </c>
      <c r="G1787">
        <f>_xlfn.XLOOKUP(Table4[[#This Row],[enz]],'[1]Sheet2 (2)'!$A:$A,'[1]Sheet2 (2)'!$B:$B,"")</f>
        <v>1</v>
      </c>
    </row>
    <row r="1788" spans="1:7" hidden="1" x14ac:dyDescent="0.2">
      <c r="A1788" t="s">
        <v>6384</v>
      </c>
      <c r="B1788">
        <v>10388.202298664601</v>
      </c>
      <c r="C1788">
        <v>0</v>
      </c>
      <c r="D1788">
        <v>0</v>
      </c>
      <c r="E1788">
        <f>Table4[[#This Row],[kapp_slack_ub]]/Table4[[#This Row],[kapp_old]]</f>
        <v>0</v>
      </c>
      <c r="F1788" t="str">
        <f>"'PRO-"&amp;_xlfn.TEXTAFTER(Table4[[#This Row],[rxn]],"-",-1)&amp;"'"</f>
        <v>'PRO-rt2994'</v>
      </c>
      <c r="G1788">
        <f>_xlfn.XLOOKUP(Table4[[#This Row],[enz]],'[1]Sheet2 (2)'!$A:$A,'[1]Sheet2 (2)'!$B:$B,"")</f>
        <v>1</v>
      </c>
    </row>
    <row r="1789" spans="1:7" hidden="1" x14ac:dyDescent="0.2">
      <c r="A1789" t="s">
        <v>6385</v>
      </c>
      <c r="B1789">
        <v>10388.202298664601</v>
      </c>
      <c r="C1789">
        <v>0</v>
      </c>
      <c r="D1789">
        <v>0</v>
      </c>
      <c r="E1789">
        <f>Table4[[#This Row],[kapp_slack_ub]]/Table4[[#This Row],[kapp_old]]</f>
        <v>0</v>
      </c>
      <c r="F1789" t="str">
        <f>"'PRO-"&amp;_xlfn.TEXTAFTER(Table4[[#This Row],[rxn]],"-",-1)&amp;"'"</f>
        <v>'PRO-rt8147'</v>
      </c>
      <c r="G1789">
        <f>_xlfn.XLOOKUP(Table4[[#This Row],[enz]],'[1]Sheet2 (2)'!$A:$A,'[1]Sheet2 (2)'!$B:$B,"")</f>
        <v>1</v>
      </c>
    </row>
    <row r="1790" spans="1:7" hidden="1" x14ac:dyDescent="0.2">
      <c r="A1790" t="s">
        <v>6386</v>
      </c>
      <c r="B1790">
        <v>10388.202298664601</v>
      </c>
      <c r="C1790">
        <v>0</v>
      </c>
      <c r="D1790">
        <v>0</v>
      </c>
      <c r="E1790">
        <f>Table4[[#This Row],[kapp_slack_ub]]/Table4[[#This Row],[kapp_old]]</f>
        <v>0</v>
      </c>
      <c r="F1790" t="str">
        <f>"'PRO-"&amp;_xlfn.TEXTAFTER(Table4[[#This Row],[rxn]],"-",-1)&amp;"'"</f>
        <v>'PRO-rt6437'</v>
      </c>
      <c r="G1790">
        <f>_xlfn.XLOOKUP(Table4[[#This Row],[enz]],'[1]Sheet2 (2)'!$A:$A,'[1]Sheet2 (2)'!$B:$B,"")</f>
        <v>1</v>
      </c>
    </row>
    <row r="1791" spans="1:7" hidden="1" x14ac:dyDescent="0.2">
      <c r="A1791" t="s">
        <v>6387</v>
      </c>
      <c r="B1791">
        <v>10388.202298664601</v>
      </c>
      <c r="C1791">
        <v>0</v>
      </c>
      <c r="D1791">
        <v>0</v>
      </c>
      <c r="E1791">
        <f>Table4[[#This Row],[kapp_slack_ub]]/Table4[[#This Row],[kapp_old]]</f>
        <v>0</v>
      </c>
      <c r="F1791" t="str">
        <f>"'PRO-"&amp;_xlfn.TEXTAFTER(Table4[[#This Row],[rxn]],"-",-1)&amp;"'"</f>
        <v>'PRO-rt6437'</v>
      </c>
      <c r="G1791">
        <f>_xlfn.XLOOKUP(Table4[[#This Row],[enz]],'[1]Sheet2 (2)'!$A:$A,'[1]Sheet2 (2)'!$B:$B,"")</f>
        <v>1</v>
      </c>
    </row>
    <row r="1792" spans="1:7" hidden="1" x14ac:dyDescent="0.2">
      <c r="A1792" t="s">
        <v>6388</v>
      </c>
      <c r="B1792">
        <v>10388.202298664601</v>
      </c>
      <c r="C1792">
        <v>0</v>
      </c>
      <c r="D1792">
        <v>0</v>
      </c>
      <c r="E1792">
        <f>Table4[[#This Row],[kapp_slack_ub]]/Table4[[#This Row],[kapp_old]]</f>
        <v>0</v>
      </c>
      <c r="F1792" t="str">
        <f>"'PRO-"&amp;_xlfn.TEXTAFTER(Table4[[#This Row],[rxn]],"-",-1)&amp;"'"</f>
        <v>'PRO-rt2994'</v>
      </c>
      <c r="G1792">
        <f>_xlfn.XLOOKUP(Table4[[#This Row],[enz]],'[1]Sheet2 (2)'!$A:$A,'[1]Sheet2 (2)'!$B:$B,"")</f>
        <v>1</v>
      </c>
    </row>
    <row r="1793" spans="1:7" hidden="1" x14ac:dyDescent="0.2">
      <c r="A1793" t="s">
        <v>6389</v>
      </c>
      <c r="B1793">
        <v>10388.202298664601</v>
      </c>
      <c r="C1793">
        <v>0</v>
      </c>
      <c r="D1793">
        <v>0</v>
      </c>
      <c r="E1793">
        <f>Table4[[#This Row],[kapp_slack_ub]]/Table4[[#This Row],[kapp_old]]</f>
        <v>0</v>
      </c>
      <c r="F1793" t="str">
        <f>"'PRO-"&amp;_xlfn.TEXTAFTER(Table4[[#This Row],[rxn]],"-",-1)&amp;"'"</f>
        <v>'PRO-rt8147'</v>
      </c>
      <c r="G1793">
        <f>_xlfn.XLOOKUP(Table4[[#This Row],[enz]],'[1]Sheet2 (2)'!$A:$A,'[1]Sheet2 (2)'!$B:$B,"")</f>
        <v>1</v>
      </c>
    </row>
    <row r="1794" spans="1:7" hidden="1" x14ac:dyDescent="0.2">
      <c r="A1794" t="s">
        <v>6390</v>
      </c>
      <c r="B1794">
        <v>10388.202298664601</v>
      </c>
      <c r="C1794">
        <v>0</v>
      </c>
      <c r="D1794">
        <v>0</v>
      </c>
      <c r="E1794">
        <f>Table4[[#This Row],[kapp_slack_ub]]/Table4[[#This Row],[kapp_old]]</f>
        <v>0</v>
      </c>
      <c r="F1794" t="str">
        <f>"'PRO-"&amp;_xlfn.TEXTAFTER(Table4[[#This Row],[rxn]],"-",-1)&amp;"'"</f>
        <v>'PRO-rt1925'</v>
      </c>
      <c r="G1794">
        <f>_xlfn.XLOOKUP(Table4[[#This Row],[enz]],'[1]Sheet2 (2)'!$A:$A,'[1]Sheet2 (2)'!$B:$B,"")</f>
        <v>1</v>
      </c>
    </row>
    <row r="1795" spans="1:7" hidden="1" x14ac:dyDescent="0.2">
      <c r="A1795" t="s">
        <v>6391</v>
      </c>
      <c r="B1795">
        <v>10388.202298664601</v>
      </c>
      <c r="C1795">
        <v>0</v>
      </c>
      <c r="D1795">
        <v>0</v>
      </c>
      <c r="E1795">
        <f>Table4[[#This Row],[kapp_slack_ub]]/Table4[[#This Row],[kapp_old]]</f>
        <v>0</v>
      </c>
      <c r="F1795" t="str">
        <f>"'PRO-"&amp;_xlfn.TEXTAFTER(Table4[[#This Row],[rxn]],"-",-1)&amp;"'"</f>
        <v>'PRO-rt1925'</v>
      </c>
      <c r="G1795">
        <f>_xlfn.XLOOKUP(Table4[[#This Row],[enz]],'[1]Sheet2 (2)'!$A:$A,'[1]Sheet2 (2)'!$B:$B,"")</f>
        <v>1</v>
      </c>
    </row>
    <row r="1796" spans="1:7" hidden="1" x14ac:dyDescent="0.2">
      <c r="A1796" t="s">
        <v>6392</v>
      </c>
      <c r="B1796">
        <v>10388.202298664601</v>
      </c>
      <c r="C1796">
        <v>0</v>
      </c>
      <c r="D1796">
        <v>0</v>
      </c>
      <c r="E1796">
        <f>Table4[[#This Row],[kapp_slack_ub]]/Table4[[#This Row],[kapp_old]]</f>
        <v>0</v>
      </c>
      <c r="F1796" t="str">
        <f>"'PRO-"&amp;_xlfn.TEXTAFTER(Table4[[#This Row],[rxn]],"-",-1)&amp;"'"</f>
        <v>'PRO-rt1925'</v>
      </c>
      <c r="G1796">
        <f>_xlfn.XLOOKUP(Table4[[#This Row],[enz]],'[1]Sheet2 (2)'!$A:$A,'[1]Sheet2 (2)'!$B:$B,"")</f>
        <v>1</v>
      </c>
    </row>
    <row r="1797" spans="1:7" hidden="1" x14ac:dyDescent="0.2">
      <c r="A1797" t="s">
        <v>6393</v>
      </c>
      <c r="B1797">
        <v>10388.202298664601</v>
      </c>
      <c r="C1797">
        <v>0</v>
      </c>
      <c r="D1797">
        <v>0</v>
      </c>
      <c r="E1797">
        <f>Table4[[#This Row],[kapp_slack_ub]]/Table4[[#This Row],[kapp_old]]</f>
        <v>0</v>
      </c>
      <c r="F1797" t="str">
        <f>"'PRO-"&amp;_xlfn.TEXTAFTER(Table4[[#This Row],[rxn]],"-",-1)&amp;"'"</f>
        <v>'PRO-rt1925'</v>
      </c>
      <c r="G1797">
        <f>_xlfn.XLOOKUP(Table4[[#This Row],[enz]],'[1]Sheet2 (2)'!$A:$A,'[1]Sheet2 (2)'!$B:$B,"")</f>
        <v>1</v>
      </c>
    </row>
    <row r="1798" spans="1:7" hidden="1" x14ac:dyDescent="0.2">
      <c r="A1798" t="s">
        <v>6394</v>
      </c>
      <c r="B1798">
        <v>10388.202298664601</v>
      </c>
      <c r="C1798">
        <v>0</v>
      </c>
      <c r="D1798">
        <v>0</v>
      </c>
      <c r="E1798">
        <f>Table4[[#This Row],[kapp_slack_ub]]/Table4[[#This Row],[kapp_old]]</f>
        <v>0</v>
      </c>
      <c r="F1798" t="str">
        <f>"'PRO-"&amp;_xlfn.TEXTAFTER(Table4[[#This Row],[rxn]],"-",-1)&amp;"'"</f>
        <v>'PRO-rt1925'</v>
      </c>
      <c r="G1798">
        <f>_xlfn.XLOOKUP(Table4[[#This Row],[enz]],'[1]Sheet2 (2)'!$A:$A,'[1]Sheet2 (2)'!$B:$B,"")</f>
        <v>1</v>
      </c>
    </row>
    <row r="1799" spans="1:7" hidden="1" x14ac:dyDescent="0.2">
      <c r="A1799" t="s">
        <v>6395</v>
      </c>
      <c r="B1799">
        <v>10388.202298664601</v>
      </c>
      <c r="C1799">
        <v>0</v>
      </c>
      <c r="D1799">
        <v>0</v>
      </c>
      <c r="E1799">
        <f>Table4[[#This Row],[kapp_slack_ub]]/Table4[[#This Row],[kapp_old]]</f>
        <v>0</v>
      </c>
      <c r="F1799" t="str">
        <f>"'PRO-"&amp;_xlfn.TEXTAFTER(Table4[[#This Row],[rxn]],"-",-1)&amp;"'"</f>
        <v>'PRO-rt1925'</v>
      </c>
      <c r="G1799">
        <f>_xlfn.XLOOKUP(Table4[[#This Row],[enz]],'[1]Sheet2 (2)'!$A:$A,'[1]Sheet2 (2)'!$B:$B,"")</f>
        <v>1</v>
      </c>
    </row>
    <row r="1800" spans="1:7" hidden="1" x14ac:dyDescent="0.2">
      <c r="A1800" t="s">
        <v>6396</v>
      </c>
      <c r="B1800">
        <v>10388.202298664601</v>
      </c>
      <c r="C1800">
        <v>0</v>
      </c>
      <c r="D1800">
        <v>0</v>
      </c>
      <c r="E1800">
        <f>Table4[[#This Row],[kapp_slack_ub]]/Table4[[#This Row],[kapp_old]]</f>
        <v>0</v>
      </c>
      <c r="F1800" t="str">
        <f>"'PRO-"&amp;_xlfn.TEXTAFTER(Table4[[#This Row],[rxn]],"-",-1)&amp;"'"</f>
        <v>'PRO-rt1925'</v>
      </c>
      <c r="G1800">
        <f>_xlfn.XLOOKUP(Table4[[#This Row],[enz]],'[1]Sheet2 (2)'!$A:$A,'[1]Sheet2 (2)'!$B:$B,"")</f>
        <v>1</v>
      </c>
    </row>
    <row r="1801" spans="1:7" hidden="1" x14ac:dyDescent="0.2">
      <c r="A1801" t="s">
        <v>6397</v>
      </c>
      <c r="B1801">
        <v>10388.202298664601</v>
      </c>
      <c r="C1801">
        <v>0</v>
      </c>
      <c r="D1801">
        <v>0</v>
      </c>
      <c r="E1801">
        <f>Table4[[#This Row],[kapp_slack_ub]]/Table4[[#This Row],[kapp_old]]</f>
        <v>0</v>
      </c>
      <c r="F1801" t="str">
        <f>"'PRO-"&amp;_xlfn.TEXTAFTER(Table4[[#This Row],[rxn]],"-",-1)&amp;"'"</f>
        <v>'PRO-rt1925'</v>
      </c>
      <c r="G1801">
        <f>_xlfn.XLOOKUP(Table4[[#This Row],[enz]],'[1]Sheet2 (2)'!$A:$A,'[1]Sheet2 (2)'!$B:$B,"")</f>
        <v>1</v>
      </c>
    </row>
    <row r="1802" spans="1:7" hidden="1" x14ac:dyDescent="0.2">
      <c r="A1802" t="s">
        <v>6398</v>
      </c>
      <c r="B1802">
        <v>10388.202298664601</v>
      </c>
      <c r="C1802">
        <v>0</v>
      </c>
      <c r="D1802">
        <v>0</v>
      </c>
      <c r="E1802">
        <f>Table4[[#This Row],[kapp_slack_ub]]/Table4[[#This Row],[kapp_old]]</f>
        <v>0</v>
      </c>
      <c r="F1802" t="str">
        <f>"'PRO-"&amp;_xlfn.TEXTAFTER(Table4[[#This Row],[rxn]],"-",-1)&amp;"'"</f>
        <v>'PRO-rt1925'</v>
      </c>
      <c r="G1802">
        <f>_xlfn.XLOOKUP(Table4[[#This Row],[enz]],'[1]Sheet2 (2)'!$A:$A,'[1]Sheet2 (2)'!$B:$B,"")</f>
        <v>1</v>
      </c>
    </row>
    <row r="1803" spans="1:7" hidden="1" x14ac:dyDescent="0.2">
      <c r="A1803" t="s">
        <v>6399</v>
      </c>
      <c r="B1803">
        <v>10388.202298664601</v>
      </c>
      <c r="C1803">
        <v>0</v>
      </c>
      <c r="D1803">
        <v>0</v>
      </c>
      <c r="E1803">
        <f>Table4[[#This Row],[kapp_slack_ub]]/Table4[[#This Row],[kapp_old]]</f>
        <v>0</v>
      </c>
      <c r="F1803" t="str">
        <f>"'PRO-"&amp;_xlfn.TEXTAFTER(Table4[[#This Row],[rxn]],"-",-1)&amp;"'"</f>
        <v>'PRO-rt1925'</v>
      </c>
      <c r="G1803">
        <f>_xlfn.XLOOKUP(Table4[[#This Row],[enz]],'[1]Sheet2 (2)'!$A:$A,'[1]Sheet2 (2)'!$B:$B,"")</f>
        <v>1</v>
      </c>
    </row>
    <row r="1804" spans="1:7" hidden="1" x14ac:dyDescent="0.2">
      <c r="A1804" t="s">
        <v>6400</v>
      </c>
      <c r="B1804">
        <v>10388.202298664601</v>
      </c>
      <c r="C1804">
        <v>0</v>
      </c>
      <c r="D1804">
        <v>0</v>
      </c>
      <c r="E1804">
        <f>Table4[[#This Row],[kapp_slack_ub]]/Table4[[#This Row],[kapp_old]]</f>
        <v>0</v>
      </c>
      <c r="F1804" t="str">
        <f>"'PRO-"&amp;_xlfn.TEXTAFTER(Table4[[#This Row],[rxn]],"-",-1)&amp;"'"</f>
        <v>'PRO-rt1925'</v>
      </c>
      <c r="G1804">
        <f>_xlfn.XLOOKUP(Table4[[#This Row],[enz]],'[1]Sheet2 (2)'!$A:$A,'[1]Sheet2 (2)'!$B:$B,"")</f>
        <v>1</v>
      </c>
    </row>
    <row r="1805" spans="1:7" hidden="1" x14ac:dyDescent="0.2">
      <c r="A1805" t="s">
        <v>6401</v>
      </c>
      <c r="B1805">
        <v>10388.202298664601</v>
      </c>
      <c r="C1805">
        <v>0</v>
      </c>
      <c r="D1805">
        <v>0</v>
      </c>
      <c r="E1805">
        <f>Table4[[#This Row],[kapp_slack_ub]]/Table4[[#This Row],[kapp_old]]</f>
        <v>0</v>
      </c>
      <c r="F1805" t="str">
        <f>"'PRO-"&amp;_xlfn.TEXTAFTER(Table4[[#This Row],[rxn]],"-",-1)&amp;"'"</f>
        <v>'PRO-rt1925'</v>
      </c>
      <c r="G1805">
        <f>_xlfn.XLOOKUP(Table4[[#This Row],[enz]],'[1]Sheet2 (2)'!$A:$A,'[1]Sheet2 (2)'!$B:$B,"")</f>
        <v>1</v>
      </c>
    </row>
    <row r="1806" spans="1:7" hidden="1" x14ac:dyDescent="0.2">
      <c r="A1806" t="s">
        <v>6402</v>
      </c>
      <c r="B1806">
        <v>10388.202298664601</v>
      </c>
      <c r="C1806">
        <v>0</v>
      </c>
      <c r="D1806">
        <v>0</v>
      </c>
      <c r="E1806">
        <f>Table4[[#This Row],[kapp_slack_ub]]/Table4[[#This Row],[kapp_old]]</f>
        <v>0</v>
      </c>
      <c r="F1806" t="str">
        <f>"'PRO-"&amp;_xlfn.TEXTAFTER(Table4[[#This Row],[rxn]],"-",-1)&amp;"'"</f>
        <v>'PRO-rt4860'</v>
      </c>
      <c r="G1806">
        <f>_xlfn.XLOOKUP(Table4[[#This Row],[enz]],'[1]Sheet2 (2)'!$A:$A,'[1]Sheet2 (2)'!$B:$B,"")</f>
        <v>1</v>
      </c>
    </row>
    <row r="1807" spans="1:7" hidden="1" x14ac:dyDescent="0.2">
      <c r="A1807" t="s">
        <v>6403</v>
      </c>
      <c r="B1807">
        <v>10388.202298664601</v>
      </c>
      <c r="C1807">
        <v>0</v>
      </c>
      <c r="D1807">
        <v>0</v>
      </c>
      <c r="E1807">
        <f>Table4[[#This Row],[kapp_slack_ub]]/Table4[[#This Row],[kapp_old]]</f>
        <v>0</v>
      </c>
      <c r="F1807" t="str">
        <f>"'PRO-"&amp;_xlfn.TEXTAFTER(Table4[[#This Row],[rxn]],"-",-1)&amp;"'"</f>
        <v>'PRO-rt4860'</v>
      </c>
      <c r="G1807">
        <f>_xlfn.XLOOKUP(Table4[[#This Row],[enz]],'[1]Sheet2 (2)'!$A:$A,'[1]Sheet2 (2)'!$B:$B,"")</f>
        <v>1</v>
      </c>
    </row>
    <row r="1808" spans="1:7" hidden="1" x14ac:dyDescent="0.2">
      <c r="A1808" t="s">
        <v>2999</v>
      </c>
      <c r="B1808">
        <v>10388.202298664601</v>
      </c>
      <c r="C1808">
        <v>0</v>
      </c>
      <c r="D1808">
        <v>0</v>
      </c>
      <c r="E1808">
        <f>Table4[[#This Row],[kapp_slack_ub]]/Table4[[#This Row],[kapp_old]]</f>
        <v>0</v>
      </c>
      <c r="F1808" t="str">
        <f>"'PRO-"&amp;_xlfn.TEXTAFTER(Table4[[#This Row],[rxn]],"-",-1)&amp;"'"</f>
        <v>'PRO-rt7873'</v>
      </c>
      <c r="G1808">
        <f>_xlfn.XLOOKUP(Table4[[#This Row],[enz]],'[1]Sheet2 (2)'!$A:$A,'[1]Sheet2 (2)'!$B:$B,"")</f>
        <v>1</v>
      </c>
    </row>
    <row r="1809" spans="1:7" hidden="1" x14ac:dyDescent="0.2">
      <c r="A1809" t="s">
        <v>3000</v>
      </c>
      <c r="B1809">
        <v>10388.202298664601</v>
      </c>
      <c r="C1809">
        <v>0</v>
      </c>
      <c r="D1809">
        <v>0</v>
      </c>
      <c r="E1809">
        <f>Table4[[#This Row],[kapp_slack_ub]]/Table4[[#This Row],[kapp_old]]</f>
        <v>0</v>
      </c>
      <c r="F1809" t="str">
        <f>"'PRO-"&amp;_xlfn.TEXTAFTER(Table4[[#This Row],[rxn]],"-",-1)&amp;"'"</f>
        <v>'PRO-rt7873'</v>
      </c>
      <c r="G1809">
        <f>_xlfn.XLOOKUP(Table4[[#This Row],[enz]],'[1]Sheet2 (2)'!$A:$A,'[1]Sheet2 (2)'!$B:$B,"")</f>
        <v>1</v>
      </c>
    </row>
    <row r="1810" spans="1:7" hidden="1" x14ac:dyDescent="0.2">
      <c r="A1810" t="s">
        <v>3001</v>
      </c>
      <c r="B1810">
        <v>10388.202298664601</v>
      </c>
      <c r="C1810">
        <v>0</v>
      </c>
      <c r="D1810">
        <v>0</v>
      </c>
      <c r="E1810">
        <f>Table4[[#This Row],[kapp_slack_ub]]/Table4[[#This Row],[kapp_old]]</f>
        <v>0</v>
      </c>
      <c r="F1810" t="str">
        <f>"'PRO-"&amp;_xlfn.TEXTAFTER(Table4[[#This Row],[rxn]],"-",-1)&amp;"'"</f>
        <v>'PRO-rt7873'</v>
      </c>
      <c r="G1810">
        <f>_xlfn.XLOOKUP(Table4[[#This Row],[enz]],'[1]Sheet2 (2)'!$A:$A,'[1]Sheet2 (2)'!$B:$B,"")</f>
        <v>1</v>
      </c>
    </row>
    <row r="1811" spans="1:7" hidden="1" x14ac:dyDescent="0.2">
      <c r="A1811" t="s">
        <v>3002</v>
      </c>
      <c r="B1811">
        <v>10388.202298664601</v>
      </c>
      <c r="C1811">
        <v>0</v>
      </c>
      <c r="D1811">
        <v>0</v>
      </c>
      <c r="E1811">
        <f>Table4[[#This Row],[kapp_slack_ub]]/Table4[[#This Row],[kapp_old]]</f>
        <v>0</v>
      </c>
      <c r="F1811" t="str">
        <f>"'PRO-"&amp;_xlfn.TEXTAFTER(Table4[[#This Row],[rxn]],"-",-1)&amp;"'"</f>
        <v>'PRO-rt7873'</v>
      </c>
      <c r="G1811">
        <f>_xlfn.XLOOKUP(Table4[[#This Row],[enz]],'[1]Sheet2 (2)'!$A:$A,'[1]Sheet2 (2)'!$B:$B,"")</f>
        <v>1</v>
      </c>
    </row>
    <row r="1812" spans="1:7" hidden="1" x14ac:dyDescent="0.2">
      <c r="A1812" t="s">
        <v>6404</v>
      </c>
      <c r="B1812">
        <v>10388.202298664601</v>
      </c>
      <c r="C1812">
        <v>0</v>
      </c>
      <c r="D1812">
        <v>0</v>
      </c>
      <c r="E1812">
        <f>Table4[[#This Row],[kapp_slack_ub]]/Table4[[#This Row],[kapp_old]]</f>
        <v>0</v>
      </c>
      <c r="F1812" t="str">
        <f>"'PRO-"&amp;_xlfn.TEXTAFTER(Table4[[#This Row],[rxn]],"-",-1)&amp;"'"</f>
        <v>'PRO-rt0568_c'</v>
      </c>
      <c r="G1812">
        <f>_xlfn.XLOOKUP(Table4[[#This Row],[enz]],'[1]Sheet2 (2)'!$A:$A,'[1]Sheet2 (2)'!$B:$B,"")</f>
        <v>1</v>
      </c>
    </row>
    <row r="1813" spans="1:7" hidden="1" x14ac:dyDescent="0.2">
      <c r="A1813" t="s">
        <v>6405</v>
      </c>
      <c r="B1813">
        <v>10388.202298664601</v>
      </c>
      <c r="C1813">
        <v>0</v>
      </c>
      <c r="D1813">
        <v>0</v>
      </c>
      <c r="E1813">
        <f>Table4[[#This Row],[kapp_slack_ub]]/Table4[[#This Row],[kapp_old]]</f>
        <v>0</v>
      </c>
      <c r="F1813" t="str">
        <f>"'PRO-"&amp;_xlfn.TEXTAFTER(Table4[[#This Row],[rxn]],"-",-1)&amp;"'"</f>
        <v>'PRO-rt1784_c'</v>
      </c>
      <c r="G1813">
        <f>_xlfn.XLOOKUP(Table4[[#This Row],[enz]],'[1]Sheet2 (2)'!$A:$A,'[1]Sheet2 (2)'!$B:$B,"")</f>
        <v>1</v>
      </c>
    </row>
    <row r="1814" spans="1:7" hidden="1" x14ac:dyDescent="0.2">
      <c r="A1814" t="s">
        <v>6406</v>
      </c>
      <c r="B1814">
        <v>10388.202298664601</v>
      </c>
      <c r="C1814">
        <v>0</v>
      </c>
      <c r="D1814">
        <v>0</v>
      </c>
      <c r="E1814">
        <f>Table4[[#This Row],[kapp_slack_ub]]/Table4[[#This Row],[kapp_old]]</f>
        <v>0</v>
      </c>
      <c r="F1814" t="str">
        <f>"'PRO-"&amp;_xlfn.TEXTAFTER(Table4[[#This Row],[rxn]],"-",-1)&amp;"'"</f>
        <v>'PRO-rt5562_m'</v>
      </c>
      <c r="G1814">
        <f>_xlfn.XLOOKUP(Table4[[#This Row],[enz]],'[1]Sheet2 (2)'!$A:$A,'[1]Sheet2 (2)'!$B:$B,"")</f>
        <v>1</v>
      </c>
    </row>
    <row r="1815" spans="1:7" hidden="1" x14ac:dyDescent="0.2">
      <c r="A1815" t="s">
        <v>6407</v>
      </c>
      <c r="B1815">
        <v>10388.202298664601</v>
      </c>
      <c r="C1815">
        <v>0</v>
      </c>
      <c r="D1815">
        <v>0</v>
      </c>
      <c r="E1815">
        <f>Table4[[#This Row],[kapp_slack_ub]]/Table4[[#This Row],[kapp_old]]</f>
        <v>0</v>
      </c>
      <c r="F1815" t="str">
        <f>"'PRO-"&amp;_xlfn.TEXTAFTER(Table4[[#This Row],[rxn]],"-",-1)&amp;"'"</f>
        <v>'PRO-rt0568_x'</v>
      </c>
      <c r="G1815">
        <f>_xlfn.XLOOKUP(Table4[[#This Row],[enz]],'[1]Sheet2 (2)'!$A:$A,'[1]Sheet2 (2)'!$B:$B,"")</f>
        <v>1</v>
      </c>
    </row>
    <row r="1816" spans="1:7" hidden="1" x14ac:dyDescent="0.2">
      <c r="A1816" t="s">
        <v>6408</v>
      </c>
      <c r="B1816">
        <v>10388.202298664601</v>
      </c>
      <c r="C1816">
        <v>0</v>
      </c>
      <c r="D1816">
        <v>0</v>
      </c>
      <c r="E1816">
        <f>Table4[[#This Row],[kapp_slack_ub]]/Table4[[#This Row],[kapp_old]]</f>
        <v>0</v>
      </c>
      <c r="F1816" t="str">
        <f>"'PRO-"&amp;_xlfn.TEXTAFTER(Table4[[#This Row],[rxn]],"-",-1)&amp;"'"</f>
        <v>'PRO-rt5562_x'</v>
      </c>
      <c r="G1816">
        <f>_xlfn.XLOOKUP(Table4[[#This Row],[enz]],'[1]Sheet2 (2)'!$A:$A,'[1]Sheet2 (2)'!$B:$B,"")</f>
        <v>1</v>
      </c>
    </row>
    <row r="1817" spans="1:7" hidden="1" x14ac:dyDescent="0.2">
      <c r="A1817" t="s">
        <v>3003</v>
      </c>
      <c r="B1817">
        <v>31029.651341852699</v>
      </c>
      <c r="C1817">
        <v>0</v>
      </c>
      <c r="D1817">
        <v>0</v>
      </c>
      <c r="E1817">
        <f>Table4[[#This Row],[kapp_slack_ub]]/Table4[[#This Row],[kapp_old]]</f>
        <v>0</v>
      </c>
      <c r="F1817" t="str">
        <f>"'PRO-"&amp;_xlfn.TEXTAFTER(Table4[[#This Row],[rxn]],"-",-1)&amp;"'"</f>
        <v>'PRO-rt0669'</v>
      </c>
      <c r="G1817">
        <f>_xlfn.XLOOKUP(Table4[[#This Row],[enz]],'[1]Sheet2 (2)'!$A:$A,'[1]Sheet2 (2)'!$B:$B,"")</f>
        <v>1</v>
      </c>
    </row>
    <row r="1818" spans="1:7" hidden="1" x14ac:dyDescent="0.2">
      <c r="A1818" t="s">
        <v>6409</v>
      </c>
      <c r="B1818">
        <v>10388.202298664601</v>
      </c>
      <c r="C1818">
        <v>0</v>
      </c>
      <c r="D1818">
        <v>0</v>
      </c>
      <c r="E1818">
        <f>Table4[[#This Row],[kapp_slack_ub]]/Table4[[#This Row],[kapp_old]]</f>
        <v>0</v>
      </c>
      <c r="F1818" t="str">
        <f>"'PRO-"&amp;_xlfn.TEXTAFTER(Table4[[#This Row],[rxn]],"-",-1)&amp;"'"</f>
        <v>'PRO-rt0669'</v>
      </c>
      <c r="G1818">
        <f>_xlfn.XLOOKUP(Table4[[#This Row],[enz]],'[1]Sheet2 (2)'!$A:$A,'[1]Sheet2 (2)'!$B:$B,"")</f>
        <v>1</v>
      </c>
    </row>
    <row r="1819" spans="1:7" hidden="1" x14ac:dyDescent="0.2">
      <c r="A1819" t="s">
        <v>6410</v>
      </c>
      <c r="B1819">
        <v>10388.202298664601</v>
      </c>
      <c r="C1819">
        <v>0</v>
      </c>
      <c r="D1819">
        <v>0</v>
      </c>
      <c r="E1819">
        <f>Table4[[#This Row],[kapp_slack_ub]]/Table4[[#This Row],[kapp_old]]</f>
        <v>0</v>
      </c>
      <c r="F1819" t="str">
        <f>"'PRO-"&amp;_xlfn.TEXTAFTER(Table4[[#This Row],[rxn]],"-",-1)&amp;"'"</f>
        <v>'PRO-rt2116'</v>
      </c>
      <c r="G1819">
        <f>_xlfn.XLOOKUP(Table4[[#This Row],[enz]],'[1]Sheet2 (2)'!$A:$A,'[1]Sheet2 (2)'!$B:$B,"")</f>
        <v>1</v>
      </c>
    </row>
    <row r="1820" spans="1:7" hidden="1" x14ac:dyDescent="0.2">
      <c r="A1820" t="s">
        <v>6411</v>
      </c>
      <c r="B1820">
        <v>10388.202298664601</v>
      </c>
      <c r="C1820">
        <v>0</v>
      </c>
      <c r="D1820">
        <v>0</v>
      </c>
      <c r="E1820">
        <f>Table4[[#This Row],[kapp_slack_ub]]/Table4[[#This Row],[kapp_old]]</f>
        <v>0</v>
      </c>
      <c r="F1820" t="str">
        <f>"'PRO-"&amp;_xlfn.TEXTAFTER(Table4[[#This Row],[rxn]],"-",-1)&amp;"'"</f>
        <v>'PRO-rt6543'</v>
      </c>
      <c r="G1820">
        <f>_xlfn.XLOOKUP(Table4[[#This Row],[enz]],'[1]Sheet2 (2)'!$A:$A,'[1]Sheet2 (2)'!$B:$B,"")</f>
        <v>1</v>
      </c>
    </row>
    <row r="1821" spans="1:7" hidden="1" x14ac:dyDescent="0.2">
      <c r="A1821" t="s">
        <v>6412</v>
      </c>
      <c r="B1821">
        <v>10388.202298664601</v>
      </c>
      <c r="C1821">
        <v>0</v>
      </c>
      <c r="D1821">
        <v>0</v>
      </c>
      <c r="E1821">
        <f>Table4[[#This Row],[kapp_slack_ub]]/Table4[[#This Row],[kapp_old]]</f>
        <v>0</v>
      </c>
      <c r="F1821" t="str">
        <f>"'PRO-"&amp;_xlfn.TEXTAFTER(Table4[[#This Row],[rxn]],"-",-1)&amp;"'"</f>
        <v>'PRO-rt6543'</v>
      </c>
      <c r="G1821">
        <f>_xlfn.XLOOKUP(Table4[[#This Row],[enz]],'[1]Sheet2 (2)'!$A:$A,'[1]Sheet2 (2)'!$B:$B,"")</f>
        <v>1</v>
      </c>
    </row>
    <row r="1822" spans="1:7" hidden="1" x14ac:dyDescent="0.2">
      <c r="A1822" t="s">
        <v>6413</v>
      </c>
      <c r="B1822">
        <v>10388.202298664601</v>
      </c>
      <c r="C1822">
        <v>0</v>
      </c>
      <c r="D1822">
        <v>0</v>
      </c>
      <c r="E1822">
        <f>Table4[[#This Row],[kapp_slack_ub]]/Table4[[#This Row],[kapp_old]]</f>
        <v>0</v>
      </c>
      <c r="F1822" t="str">
        <f>"'PRO-"&amp;_xlfn.TEXTAFTER(Table4[[#This Row],[rxn]],"-",-1)&amp;"'"</f>
        <v>'PRO-SPONT'</v>
      </c>
      <c r="G1822" t="str">
        <f>_xlfn.XLOOKUP(Table4[[#This Row],[enz]],'[1]Sheet2 (2)'!$A:$A,'[1]Sheet2 (2)'!$B:$B,"")</f>
        <v/>
      </c>
    </row>
    <row r="1823" spans="1:7" hidden="1" x14ac:dyDescent="0.2">
      <c r="A1823" t="s">
        <v>6414</v>
      </c>
      <c r="B1823">
        <v>10388.202298664601</v>
      </c>
      <c r="C1823">
        <v>0</v>
      </c>
      <c r="D1823">
        <v>0</v>
      </c>
      <c r="E1823">
        <f>Table4[[#This Row],[kapp_slack_ub]]/Table4[[#This Row],[kapp_old]]</f>
        <v>0</v>
      </c>
      <c r="F1823" t="str">
        <f>"'PRO-"&amp;_xlfn.TEXTAFTER(Table4[[#This Row],[rxn]],"-",-1)&amp;"'"</f>
        <v>'PRO-SPONT'</v>
      </c>
      <c r="G1823" t="str">
        <f>_xlfn.XLOOKUP(Table4[[#This Row],[enz]],'[1]Sheet2 (2)'!$A:$A,'[1]Sheet2 (2)'!$B:$B,"")</f>
        <v/>
      </c>
    </row>
    <row r="1824" spans="1:7" hidden="1" x14ac:dyDescent="0.2">
      <c r="A1824" t="s">
        <v>6415</v>
      </c>
      <c r="B1824">
        <v>10388.202298664601</v>
      </c>
      <c r="C1824">
        <v>0</v>
      </c>
      <c r="D1824">
        <v>0</v>
      </c>
      <c r="E1824">
        <f>Table4[[#This Row],[kapp_slack_ub]]/Table4[[#This Row],[kapp_old]]</f>
        <v>0</v>
      </c>
      <c r="F1824" t="str">
        <f>"'PRO-"&amp;_xlfn.TEXTAFTER(Table4[[#This Row],[rxn]],"-",-1)&amp;"'"</f>
        <v>'PRO-SPONT'</v>
      </c>
      <c r="G1824" t="str">
        <f>_xlfn.XLOOKUP(Table4[[#This Row],[enz]],'[1]Sheet2 (2)'!$A:$A,'[1]Sheet2 (2)'!$B:$B,"")</f>
        <v/>
      </c>
    </row>
    <row r="1825" spans="1:7" hidden="1" x14ac:dyDescent="0.2">
      <c r="A1825" t="s">
        <v>6416</v>
      </c>
      <c r="B1825">
        <v>10388.202298664601</v>
      </c>
      <c r="C1825">
        <v>0</v>
      </c>
      <c r="D1825">
        <v>0</v>
      </c>
      <c r="E1825">
        <f>Table4[[#This Row],[kapp_slack_ub]]/Table4[[#This Row],[kapp_old]]</f>
        <v>0</v>
      </c>
      <c r="F1825" t="str">
        <f>"'PRO-"&amp;_xlfn.TEXTAFTER(Table4[[#This Row],[rxn]],"-",-1)&amp;"'"</f>
        <v>'PRO-SPONT'</v>
      </c>
      <c r="G1825" t="str">
        <f>_xlfn.XLOOKUP(Table4[[#This Row],[enz]],'[1]Sheet2 (2)'!$A:$A,'[1]Sheet2 (2)'!$B:$B,"")</f>
        <v/>
      </c>
    </row>
    <row r="1826" spans="1:7" hidden="1" x14ac:dyDescent="0.2">
      <c r="A1826" t="s">
        <v>6417</v>
      </c>
      <c r="B1826">
        <v>10388.202298664601</v>
      </c>
      <c r="C1826">
        <v>0</v>
      </c>
      <c r="D1826">
        <v>0</v>
      </c>
      <c r="E1826">
        <f>Table4[[#This Row],[kapp_slack_ub]]/Table4[[#This Row],[kapp_old]]</f>
        <v>0</v>
      </c>
      <c r="F1826" t="str">
        <f>"'PRO-"&amp;_xlfn.TEXTAFTER(Table4[[#This Row],[rxn]],"-",-1)&amp;"'"</f>
        <v>'PRO-UNKNOWN'</v>
      </c>
      <c r="G1826" t="str">
        <f>_xlfn.XLOOKUP(Table4[[#This Row],[enz]],'[1]Sheet2 (2)'!$A:$A,'[1]Sheet2 (2)'!$B:$B,"")</f>
        <v/>
      </c>
    </row>
    <row r="1827" spans="1:7" hidden="1" x14ac:dyDescent="0.2">
      <c r="A1827" t="s">
        <v>6418</v>
      </c>
      <c r="B1827">
        <v>10388.202298664601</v>
      </c>
      <c r="C1827">
        <v>0</v>
      </c>
      <c r="D1827">
        <v>0</v>
      </c>
      <c r="E1827">
        <f>Table4[[#This Row],[kapp_slack_ub]]/Table4[[#This Row],[kapp_old]]</f>
        <v>0</v>
      </c>
      <c r="F1827" t="str">
        <f>"'PRO-"&amp;_xlfn.TEXTAFTER(Table4[[#This Row],[rxn]],"-",-1)&amp;"'"</f>
        <v>'PRO-UNKNOWN'</v>
      </c>
      <c r="G1827" t="str">
        <f>_xlfn.XLOOKUP(Table4[[#This Row],[enz]],'[1]Sheet2 (2)'!$A:$A,'[1]Sheet2 (2)'!$B:$B,"")</f>
        <v/>
      </c>
    </row>
    <row r="1828" spans="1:7" hidden="1" x14ac:dyDescent="0.2">
      <c r="A1828" t="s">
        <v>6419</v>
      </c>
      <c r="B1828">
        <v>10388.202298664601</v>
      </c>
      <c r="C1828">
        <v>0</v>
      </c>
      <c r="D1828">
        <v>0</v>
      </c>
      <c r="E1828">
        <f>Table4[[#This Row],[kapp_slack_ub]]/Table4[[#This Row],[kapp_old]]</f>
        <v>0</v>
      </c>
      <c r="F1828" t="str">
        <f>"'PRO-"&amp;_xlfn.TEXTAFTER(Table4[[#This Row],[rxn]],"-",-1)&amp;"'"</f>
        <v>'PRO-UNKNOWN'</v>
      </c>
      <c r="G1828" t="str">
        <f>_xlfn.XLOOKUP(Table4[[#This Row],[enz]],'[1]Sheet2 (2)'!$A:$A,'[1]Sheet2 (2)'!$B:$B,"")</f>
        <v/>
      </c>
    </row>
    <row r="1829" spans="1:7" hidden="1" x14ac:dyDescent="0.2">
      <c r="A1829" t="s">
        <v>6420</v>
      </c>
      <c r="B1829">
        <v>10388.202298664601</v>
      </c>
      <c r="C1829">
        <v>0</v>
      </c>
      <c r="D1829">
        <v>0</v>
      </c>
      <c r="E1829">
        <f>Table4[[#This Row],[kapp_slack_ub]]/Table4[[#This Row],[kapp_old]]</f>
        <v>0</v>
      </c>
      <c r="F1829" t="str">
        <f>"'PRO-"&amp;_xlfn.TEXTAFTER(Table4[[#This Row],[rxn]],"-",-1)&amp;"'"</f>
        <v>'PRO-UNKNOWN'</v>
      </c>
      <c r="G1829" t="str">
        <f>_xlfn.XLOOKUP(Table4[[#This Row],[enz]],'[1]Sheet2 (2)'!$A:$A,'[1]Sheet2 (2)'!$B:$B,"")</f>
        <v/>
      </c>
    </row>
    <row r="1830" spans="1:7" hidden="1" x14ac:dyDescent="0.2">
      <c r="A1830" t="s">
        <v>6421</v>
      </c>
      <c r="B1830">
        <v>10388.202298664601</v>
      </c>
      <c r="C1830">
        <v>0</v>
      </c>
      <c r="D1830">
        <v>0</v>
      </c>
      <c r="E1830">
        <f>Table4[[#This Row],[kapp_slack_ub]]/Table4[[#This Row],[kapp_old]]</f>
        <v>0</v>
      </c>
      <c r="F1830" t="str">
        <f>"'PRO-"&amp;_xlfn.TEXTAFTER(Table4[[#This Row],[rxn]],"-",-1)&amp;"'"</f>
        <v>'PRO-rt5466'</v>
      </c>
      <c r="G1830">
        <f>_xlfn.XLOOKUP(Table4[[#This Row],[enz]],'[1]Sheet2 (2)'!$A:$A,'[1]Sheet2 (2)'!$B:$B,"")</f>
        <v>1</v>
      </c>
    </row>
    <row r="1831" spans="1:7" hidden="1" x14ac:dyDescent="0.2">
      <c r="A1831" t="s">
        <v>6422</v>
      </c>
      <c r="B1831">
        <v>10388.202298664601</v>
      </c>
      <c r="C1831">
        <v>0</v>
      </c>
      <c r="D1831">
        <v>0</v>
      </c>
      <c r="E1831">
        <f>Table4[[#This Row],[kapp_slack_ub]]/Table4[[#This Row],[kapp_old]]</f>
        <v>0</v>
      </c>
      <c r="F1831" t="str">
        <f>"'PRO-"&amp;_xlfn.TEXTAFTER(Table4[[#This Row],[rxn]],"-",-1)&amp;"'"</f>
        <v>'PRO-rt6543'</v>
      </c>
      <c r="G1831">
        <f>_xlfn.XLOOKUP(Table4[[#This Row],[enz]],'[1]Sheet2 (2)'!$A:$A,'[1]Sheet2 (2)'!$B:$B,"")</f>
        <v>1</v>
      </c>
    </row>
    <row r="1832" spans="1:7" hidden="1" x14ac:dyDescent="0.2">
      <c r="A1832" t="s">
        <v>6423</v>
      </c>
      <c r="B1832">
        <v>10388.202298664601</v>
      </c>
      <c r="C1832">
        <v>0</v>
      </c>
      <c r="D1832">
        <v>0</v>
      </c>
      <c r="E1832">
        <f>Table4[[#This Row],[kapp_slack_ub]]/Table4[[#This Row],[kapp_old]]</f>
        <v>0</v>
      </c>
      <c r="F1832" t="str">
        <f>"'PRO-"&amp;_xlfn.TEXTAFTER(Table4[[#This Row],[rxn]],"-",-1)&amp;"'"</f>
        <v>'PRO-rt6543'</v>
      </c>
      <c r="G1832">
        <f>_xlfn.XLOOKUP(Table4[[#This Row],[enz]],'[1]Sheet2 (2)'!$A:$A,'[1]Sheet2 (2)'!$B:$B,"")</f>
        <v>1</v>
      </c>
    </row>
    <row r="1833" spans="1:7" hidden="1" x14ac:dyDescent="0.2">
      <c r="A1833" t="s">
        <v>6424</v>
      </c>
      <c r="B1833">
        <v>10388.202298664601</v>
      </c>
      <c r="C1833">
        <v>0</v>
      </c>
      <c r="D1833">
        <v>0</v>
      </c>
      <c r="E1833">
        <f>Table4[[#This Row],[kapp_slack_ub]]/Table4[[#This Row],[kapp_old]]</f>
        <v>0</v>
      </c>
      <c r="F1833" t="str">
        <f>"'PRO-"&amp;_xlfn.TEXTAFTER(Table4[[#This Row],[rxn]],"-",-1)&amp;"'"</f>
        <v>'PRO-SPONT'</v>
      </c>
      <c r="G1833" t="str">
        <f>_xlfn.XLOOKUP(Table4[[#This Row],[enz]],'[1]Sheet2 (2)'!$A:$A,'[1]Sheet2 (2)'!$B:$B,"")</f>
        <v/>
      </c>
    </row>
    <row r="1834" spans="1:7" hidden="1" x14ac:dyDescent="0.2">
      <c r="A1834" t="s">
        <v>6425</v>
      </c>
      <c r="B1834">
        <v>10388.202298664601</v>
      </c>
      <c r="C1834">
        <v>0</v>
      </c>
      <c r="D1834">
        <v>0</v>
      </c>
      <c r="E1834">
        <f>Table4[[#This Row],[kapp_slack_ub]]/Table4[[#This Row],[kapp_old]]</f>
        <v>0</v>
      </c>
      <c r="F1834" t="str">
        <f>"'PRO-"&amp;_xlfn.TEXTAFTER(Table4[[#This Row],[rxn]],"-",-1)&amp;"'"</f>
        <v>'PRO-SPONT'</v>
      </c>
      <c r="G1834" t="str">
        <f>_xlfn.XLOOKUP(Table4[[#This Row],[enz]],'[1]Sheet2 (2)'!$A:$A,'[1]Sheet2 (2)'!$B:$B,"")</f>
        <v/>
      </c>
    </row>
    <row r="1835" spans="1:7" hidden="1" x14ac:dyDescent="0.2">
      <c r="A1835" t="s">
        <v>6426</v>
      </c>
      <c r="B1835">
        <v>10388.202298664601</v>
      </c>
      <c r="C1835">
        <v>0</v>
      </c>
      <c r="D1835">
        <v>0</v>
      </c>
      <c r="E1835">
        <f>Table4[[#This Row],[kapp_slack_ub]]/Table4[[#This Row],[kapp_old]]</f>
        <v>0</v>
      </c>
      <c r="F1835" t="str">
        <f>"'PRO-"&amp;_xlfn.TEXTAFTER(Table4[[#This Row],[rxn]],"-",-1)&amp;"'"</f>
        <v>'PRO-SPONT'</v>
      </c>
      <c r="G1835" t="str">
        <f>_xlfn.XLOOKUP(Table4[[#This Row],[enz]],'[1]Sheet2 (2)'!$A:$A,'[1]Sheet2 (2)'!$B:$B,"")</f>
        <v/>
      </c>
    </row>
    <row r="1836" spans="1:7" hidden="1" x14ac:dyDescent="0.2">
      <c r="A1836" t="s">
        <v>6427</v>
      </c>
      <c r="B1836">
        <v>10388.202298664601</v>
      </c>
      <c r="C1836">
        <v>0</v>
      </c>
      <c r="D1836">
        <v>0</v>
      </c>
      <c r="E1836">
        <f>Table4[[#This Row],[kapp_slack_ub]]/Table4[[#This Row],[kapp_old]]</f>
        <v>0</v>
      </c>
      <c r="F1836" t="str">
        <f>"'PRO-"&amp;_xlfn.TEXTAFTER(Table4[[#This Row],[rxn]],"-",-1)&amp;"'"</f>
        <v>'PRO-SPONT'</v>
      </c>
      <c r="G1836" t="str">
        <f>_xlfn.XLOOKUP(Table4[[#This Row],[enz]],'[1]Sheet2 (2)'!$A:$A,'[1]Sheet2 (2)'!$B:$B,"")</f>
        <v/>
      </c>
    </row>
    <row r="1837" spans="1:7" hidden="1" x14ac:dyDescent="0.2">
      <c r="A1837" t="s">
        <v>6428</v>
      </c>
      <c r="B1837">
        <v>10388.202298664601</v>
      </c>
      <c r="C1837">
        <v>0</v>
      </c>
      <c r="D1837">
        <v>0</v>
      </c>
      <c r="E1837">
        <f>Table4[[#This Row],[kapp_slack_ub]]/Table4[[#This Row],[kapp_old]]</f>
        <v>0</v>
      </c>
      <c r="F1837" t="str">
        <f>"'PRO-"&amp;_xlfn.TEXTAFTER(Table4[[#This Row],[rxn]],"-",-1)&amp;"'"</f>
        <v>'PRO-SPONT'</v>
      </c>
      <c r="G1837" t="str">
        <f>_xlfn.XLOOKUP(Table4[[#This Row],[enz]],'[1]Sheet2 (2)'!$A:$A,'[1]Sheet2 (2)'!$B:$B,"")</f>
        <v/>
      </c>
    </row>
    <row r="1838" spans="1:7" hidden="1" x14ac:dyDescent="0.2">
      <c r="A1838" t="s">
        <v>6429</v>
      </c>
      <c r="B1838">
        <v>10388.202298664601</v>
      </c>
      <c r="C1838">
        <v>0</v>
      </c>
      <c r="D1838">
        <v>0</v>
      </c>
      <c r="E1838">
        <f>Table4[[#This Row],[kapp_slack_ub]]/Table4[[#This Row],[kapp_old]]</f>
        <v>0</v>
      </c>
      <c r="F1838" t="str">
        <f>"'PRO-"&amp;_xlfn.TEXTAFTER(Table4[[#This Row],[rxn]],"-",-1)&amp;"'"</f>
        <v>'PRO-SPONT'</v>
      </c>
      <c r="G1838" t="str">
        <f>_xlfn.XLOOKUP(Table4[[#This Row],[enz]],'[1]Sheet2 (2)'!$A:$A,'[1]Sheet2 (2)'!$B:$B,"")</f>
        <v/>
      </c>
    </row>
    <row r="1839" spans="1:7" hidden="1" x14ac:dyDescent="0.2">
      <c r="A1839" t="s">
        <v>6430</v>
      </c>
      <c r="B1839">
        <v>10388.202298664601</v>
      </c>
      <c r="C1839">
        <v>0</v>
      </c>
      <c r="D1839">
        <v>0</v>
      </c>
      <c r="E1839">
        <f>Table4[[#This Row],[kapp_slack_ub]]/Table4[[#This Row],[kapp_old]]</f>
        <v>0</v>
      </c>
      <c r="F1839" t="str">
        <f>"'PRO-"&amp;_xlfn.TEXTAFTER(Table4[[#This Row],[rxn]],"-",-1)&amp;"'"</f>
        <v>'PRO-SPONT'</v>
      </c>
      <c r="G1839" t="str">
        <f>_xlfn.XLOOKUP(Table4[[#This Row],[enz]],'[1]Sheet2 (2)'!$A:$A,'[1]Sheet2 (2)'!$B:$B,"")</f>
        <v/>
      </c>
    </row>
    <row r="1840" spans="1:7" hidden="1" x14ac:dyDescent="0.2">
      <c r="A1840" t="s">
        <v>6431</v>
      </c>
      <c r="B1840">
        <v>10388.202298664601</v>
      </c>
      <c r="C1840">
        <v>0</v>
      </c>
      <c r="D1840">
        <v>0</v>
      </c>
      <c r="E1840">
        <f>Table4[[#This Row],[kapp_slack_ub]]/Table4[[#This Row],[kapp_old]]</f>
        <v>0</v>
      </c>
      <c r="F1840" t="str">
        <f>"'PRO-"&amp;_xlfn.TEXTAFTER(Table4[[#This Row],[rxn]],"-",-1)&amp;"'"</f>
        <v>'PRO-SPONT'</v>
      </c>
      <c r="G1840" t="str">
        <f>_xlfn.XLOOKUP(Table4[[#This Row],[enz]],'[1]Sheet2 (2)'!$A:$A,'[1]Sheet2 (2)'!$B:$B,"")</f>
        <v/>
      </c>
    </row>
    <row r="1841" spans="1:7" hidden="1" x14ac:dyDescent="0.2">
      <c r="A1841" t="s">
        <v>6432</v>
      </c>
      <c r="B1841">
        <v>10388.202298664601</v>
      </c>
      <c r="C1841">
        <v>0</v>
      </c>
      <c r="D1841">
        <v>0</v>
      </c>
      <c r="E1841">
        <f>Table4[[#This Row],[kapp_slack_ub]]/Table4[[#This Row],[kapp_old]]</f>
        <v>0</v>
      </c>
      <c r="F1841" t="str">
        <f>"'PRO-"&amp;_xlfn.TEXTAFTER(Table4[[#This Row],[rxn]],"-",-1)&amp;"'"</f>
        <v>'PRO-SPONT'</v>
      </c>
      <c r="G1841" t="str">
        <f>_xlfn.XLOOKUP(Table4[[#This Row],[enz]],'[1]Sheet2 (2)'!$A:$A,'[1]Sheet2 (2)'!$B:$B,"")</f>
        <v/>
      </c>
    </row>
    <row r="1842" spans="1:7" hidden="1" x14ac:dyDescent="0.2">
      <c r="A1842" t="s">
        <v>6433</v>
      </c>
      <c r="B1842">
        <v>10388.202298664601</v>
      </c>
      <c r="C1842">
        <v>0</v>
      </c>
      <c r="D1842">
        <v>0</v>
      </c>
      <c r="E1842">
        <f>Table4[[#This Row],[kapp_slack_ub]]/Table4[[#This Row],[kapp_old]]</f>
        <v>0</v>
      </c>
      <c r="F1842" t="str">
        <f>"'PRO-"&amp;_xlfn.TEXTAFTER(Table4[[#This Row],[rxn]],"-",-1)&amp;"'"</f>
        <v>'PRO-SPONT'</v>
      </c>
      <c r="G1842" t="str">
        <f>_xlfn.XLOOKUP(Table4[[#This Row],[enz]],'[1]Sheet2 (2)'!$A:$A,'[1]Sheet2 (2)'!$B:$B,"")</f>
        <v/>
      </c>
    </row>
    <row r="1843" spans="1:7" hidden="1" x14ac:dyDescent="0.2">
      <c r="A1843" t="s">
        <v>6434</v>
      </c>
      <c r="B1843">
        <v>10388.202298664601</v>
      </c>
      <c r="C1843">
        <v>0</v>
      </c>
      <c r="D1843">
        <v>0</v>
      </c>
      <c r="E1843">
        <f>Table4[[#This Row],[kapp_slack_ub]]/Table4[[#This Row],[kapp_old]]</f>
        <v>0</v>
      </c>
      <c r="F1843" t="str">
        <f>"'PRO-"&amp;_xlfn.TEXTAFTER(Table4[[#This Row],[rxn]],"-",-1)&amp;"'"</f>
        <v>'PRO-SPONT'</v>
      </c>
      <c r="G1843" t="str">
        <f>_xlfn.XLOOKUP(Table4[[#This Row],[enz]],'[1]Sheet2 (2)'!$A:$A,'[1]Sheet2 (2)'!$B:$B,"")</f>
        <v/>
      </c>
    </row>
    <row r="1844" spans="1:7" hidden="1" x14ac:dyDescent="0.2">
      <c r="A1844" t="s">
        <v>6435</v>
      </c>
      <c r="B1844">
        <v>10388.202298664601</v>
      </c>
      <c r="C1844">
        <v>0</v>
      </c>
      <c r="D1844">
        <v>0</v>
      </c>
      <c r="E1844">
        <f>Table4[[#This Row],[kapp_slack_ub]]/Table4[[#This Row],[kapp_old]]</f>
        <v>0</v>
      </c>
      <c r="F1844" t="str">
        <f>"'PRO-"&amp;_xlfn.TEXTAFTER(Table4[[#This Row],[rxn]],"-",-1)&amp;"'"</f>
        <v>'PRO-SPONT'</v>
      </c>
      <c r="G1844" t="str">
        <f>_xlfn.XLOOKUP(Table4[[#This Row],[enz]],'[1]Sheet2 (2)'!$A:$A,'[1]Sheet2 (2)'!$B:$B,"")</f>
        <v/>
      </c>
    </row>
    <row r="1845" spans="1:7" hidden="1" x14ac:dyDescent="0.2">
      <c r="A1845" t="s">
        <v>6436</v>
      </c>
      <c r="B1845">
        <v>10388.202298664601</v>
      </c>
      <c r="C1845">
        <v>0</v>
      </c>
      <c r="D1845">
        <v>0</v>
      </c>
      <c r="E1845">
        <f>Table4[[#This Row],[kapp_slack_ub]]/Table4[[#This Row],[kapp_old]]</f>
        <v>0</v>
      </c>
      <c r="F1845" t="str">
        <f>"'PRO-"&amp;_xlfn.TEXTAFTER(Table4[[#This Row],[rxn]],"-",-1)&amp;"'"</f>
        <v>'PRO-SPONT'</v>
      </c>
      <c r="G1845" t="str">
        <f>_xlfn.XLOOKUP(Table4[[#This Row],[enz]],'[1]Sheet2 (2)'!$A:$A,'[1]Sheet2 (2)'!$B:$B,"")</f>
        <v/>
      </c>
    </row>
    <row r="1846" spans="1:7" hidden="1" x14ac:dyDescent="0.2">
      <c r="A1846" t="s">
        <v>6437</v>
      </c>
      <c r="B1846">
        <v>10388.202298664601</v>
      </c>
      <c r="C1846">
        <v>0</v>
      </c>
      <c r="D1846">
        <v>0</v>
      </c>
      <c r="E1846">
        <f>Table4[[#This Row],[kapp_slack_ub]]/Table4[[#This Row],[kapp_old]]</f>
        <v>0</v>
      </c>
      <c r="F1846" t="str">
        <f>"'PRO-"&amp;_xlfn.TEXTAFTER(Table4[[#This Row],[rxn]],"-",-1)&amp;"'"</f>
        <v>'PRO-CIR1AIM45'</v>
      </c>
      <c r="G1846" t="str">
        <f>_xlfn.XLOOKUP(Table4[[#This Row],[enz]],'[1]Sheet2 (2)'!$A:$A,'[1]Sheet2 (2)'!$B:$B,"")</f>
        <v/>
      </c>
    </row>
    <row r="1847" spans="1:7" hidden="1" x14ac:dyDescent="0.2">
      <c r="A1847" t="s">
        <v>6438</v>
      </c>
      <c r="B1847">
        <v>10388.202298664601</v>
      </c>
      <c r="C1847">
        <v>0</v>
      </c>
      <c r="D1847">
        <v>0</v>
      </c>
      <c r="E1847">
        <f>Table4[[#This Row],[kapp_slack_ub]]/Table4[[#This Row],[kapp_old]]</f>
        <v>0</v>
      </c>
      <c r="F1847" t="str">
        <f>"'PRO-"&amp;_xlfn.TEXTAFTER(Table4[[#This Row],[rxn]],"-",-1)&amp;"'"</f>
        <v>'PRO-CIR1AIM45'</v>
      </c>
      <c r="G1847" t="str">
        <f>_xlfn.XLOOKUP(Table4[[#This Row],[enz]],'[1]Sheet2 (2)'!$A:$A,'[1]Sheet2 (2)'!$B:$B,"")</f>
        <v/>
      </c>
    </row>
    <row r="1848" spans="1:7" hidden="1" x14ac:dyDescent="0.2">
      <c r="A1848" t="s">
        <v>6439</v>
      </c>
      <c r="B1848">
        <v>10388.202298664601</v>
      </c>
      <c r="C1848">
        <v>0</v>
      </c>
      <c r="D1848">
        <v>0</v>
      </c>
      <c r="E1848">
        <f>Table4[[#This Row],[kapp_slack_ub]]/Table4[[#This Row],[kapp_old]]</f>
        <v>0</v>
      </c>
      <c r="F1848" t="str">
        <f>"'PRO-"&amp;_xlfn.TEXTAFTER(Table4[[#This Row],[rxn]],"-",-1)&amp;"'"</f>
        <v>'PRO-CIR1AIM45'</v>
      </c>
      <c r="G1848" t="str">
        <f>_xlfn.XLOOKUP(Table4[[#This Row],[enz]],'[1]Sheet2 (2)'!$A:$A,'[1]Sheet2 (2)'!$B:$B,"")</f>
        <v/>
      </c>
    </row>
    <row r="1849" spans="1:7" hidden="1" x14ac:dyDescent="0.2">
      <c r="A1849" t="s">
        <v>6440</v>
      </c>
      <c r="B1849">
        <v>10388.202298664601</v>
      </c>
      <c r="C1849">
        <v>0</v>
      </c>
      <c r="D1849">
        <v>0</v>
      </c>
      <c r="E1849">
        <f>Table4[[#This Row],[kapp_slack_ub]]/Table4[[#This Row],[kapp_old]]</f>
        <v>0</v>
      </c>
      <c r="F1849" t="str">
        <f>"'PRO-"&amp;_xlfn.TEXTAFTER(Table4[[#This Row],[rxn]],"-",-1)&amp;"'"</f>
        <v>'PRO-rt7614'</v>
      </c>
      <c r="G1849">
        <f>_xlfn.XLOOKUP(Table4[[#This Row],[enz]],'[1]Sheet2 (2)'!$A:$A,'[1]Sheet2 (2)'!$B:$B,"")</f>
        <v>1</v>
      </c>
    </row>
    <row r="1850" spans="1:7" hidden="1" x14ac:dyDescent="0.2">
      <c r="A1850" t="s">
        <v>6441</v>
      </c>
      <c r="B1850">
        <v>10388.202298664601</v>
      </c>
      <c r="C1850">
        <v>0</v>
      </c>
      <c r="D1850">
        <v>0</v>
      </c>
      <c r="E1850">
        <f>Table4[[#This Row],[kapp_slack_ub]]/Table4[[#This Row],[kapp_old]]</f>
        <v>0</v>
      </c>
      <c r="F1850" t="str">
        <f>"'PRO-"&amp;_xlfn.TEXTAFTER(Table4[[#This Row],[rxn]],"-",-1)&amp;"'"</f>
        <v>'PRO-rt2983'</v>
      </c>
      <c r="G1850">
        <f>_xlfn.XLOOKUP(Table4[[#This Row],[enz]],'[1]Sheet2 (2)'!$A:$A,'[1]Sheet2 (2)'!$B:$B,"")</f>
        <v>1</v>
      </c>
    </row>
    <row r="1851" spans="1:7" hidden="1" x14ac:dyDescent="0.2">
      <c r="A1851" t="s">
        <v>6442</v>
      </c>
      <c r="B1851">
        <v>10388.202298664601</v>
      </c>
      <c r="C1851">
        <v>0</v>
      </c>
      <c r="D1851">
        <v>0</v>
      </c>
      <c r="E1851">
        <f>Table4[[#This Row],[kapp_slack_ub]]/Table4[[#This Row],[kapp_old]]</f>
        <v>0</v>
      </c>
      <c r="F1851" t="str">
        <f>"'PRO-"&amp;_xlfn.TEXTAFTER(Table4[[#This Row],[rxn]],"-",-1)&amp;"'"</f>
        <v>'PRO-UNKNOWN'</v>
      </c>
      <c r="G1851" t="str">
        <f>_xlfn.XLOOKUP(Table4[[#This Row],[enz]],'[1]Sheet2 (2)'!$A:$A,'[1]Sheet2 (2)'!$B:$B,"")</f>
        <v/>
      </c>
    </row>
    <row r="1852" spans="1:7" hidden="1" x14ac:dyDescent="0.2">
      <c r="A1852" t="s">
        <v>6443</v>
      </c>
      <c r="B1852">
        <v>10388.202298664601</v>
      </c>
      <c r="C1852">
        <v>0</v>
      </c>
      <c r="D1852">
        <v>0</v>
      </c>
      <c r="E1852">
        <f>Table4[[#This Row],[kapp_slack_ub]]/Table4[[#This Row],[kapp_old]]</f>
        <v>0</v>
      </c>
      <c r="F1852" t="str">
        <f>"'PRO-"&amp;_xlfn.TEXTAFTER(Table4[[#This Row],[rxn]],"-",-1)&amp;"'"</f>
        <v>'PRO-UNKNOWN'</v>
      </c>
      <c r="G1852" t="str">
        <f>_xlfn.XLOOKUP(Table4[[#This Row],[enz]],'[1]Sheet2 (2)'!$A:$A,'[1]Sheet2 (2)'!$B:$B,"")</f>
        <v/>
      </c>
    </row>
    <row r="1853" spans="1:7" hidden="1" x14ac:dyDescent="0.2">
      <c r="A1853" t="s">
        <v>6444</v>
      </c>
      <c r="B1853">
        <v>10388.202298664601</v>
      </c>
      <c r="C1853">
        <v>0</v>
      </c>
      <c r="D1853">
        <v>0</v>
      </c>
      <c r="E1853">
        <f>Table4[[#This Row],[kapp_slack_ub]]/Table4[[#This Row],[kapp_old]]</f>
        <v>0</v>
      </c>
      <c r="F1853" t="str">
        <f>"'PRO-"&amp;_xlfn.TEXTAFTER(Table4[[#This Row],[rxn]],"-",-1)&amp;"'"</f>
        <v>'PRO-rt3897'</v>
      </c>
      <c r="G1853">
        <f>_xlfn.XLOOKUP(Table4[[#This Row],[enz]],'[1]Sheet2 (2)'!$A:$A,'[1]Sheet2 (2)'!$B:$B,"")</f>
        <v>1</v>
      </c>
    </row>
    <row r="1854" spans="1:7" hidden="1" x14ac:dyDescent="0.2">
      <c r="A1854" t="s">
        <v>6445</v>
      </c>
      <c r="B1854">
        <v>10388.202298664601</v>
      </c>
      <c r="C1854">
        <v>0</v>
      </c>
      <c r="D1854">
        <v>0</v>
      </c>
      <c r="E1854">
        <f>Table4[[#This Row],[kapp_slack_ub]]/Table4[[#This Row],[kapp_old]]</f>
        <v>0</v>
      </c>
      <c r="F1854" t="str">
        <f>"'PRO-"&amp;_xlfn.TEXTAFTER(Table4[[#This Row],[rxn]],"-",-1)&amp;"'"</f>
        <v>'PRO-SPONT'</v>
      </c>
      <c r="G1854" t="str">
        <f>_xlfn.XLOOKUP(Table4[[#This Row],[enz]],'[1]Sheet2 (2)'!$A:$A,'[1]Sheet2 (2)'!$B:$B,"")</f>
        <v/>
      </c>
    </row>
    <row r="1855" spans="1:7" hidden="1" x14ac:dyDescent="0.2">
      <c r="A1855" t="s">
        <v>6446</v>
      </c>
      <c r="B1855">
        <v>10388.202298664601</v>
      </c>
      <c r="C1855">
        <v>0</v>
      </c>
      <c r="D1855">
        <v>0</v>
      </c>
      <c r="E1855">
        <f>Table4[[#This Row],[kapp_slack_ub]]/Table4[[#This Row],[kapp_old]]</f>
        <v>0</v>
      </c>
      <c r="F1855" t="str">
        <f>"'PRO-"&amp;_xlfn.TEXTAFTER(Table4[[#This Row],[rxn]],"-",-1)&amp;"'"</f>
        <v>'PRO-SPONT'</v>
      </c>
      <c r="G1855" t="str">
        <f>_xlfn.XLOOKUP(Table4[[#This Row],[enz]],'[1]Sheet2 (2)'!$A:$A,'[1]Sheet2 (2)'!$B:$B,"")</f>
        <v/>
      </c>
    </row>
    <row r="1856" spans="1:7" hidden="1" x14ac:dyDescent="0.2">
      <c r="A1856" t="s">
        <v>6447</v>
      </c>
      <c r="B1856">
        <v>10388.202298664601</v>
      </c>
      <c r="C1856">
        <v>0</v>
      </c>
      <c r="D1856">
        <v>0</v>
      </c>
      <c r="E1856">
        <f>Table4[[#This Row],[kapp_slack_ub]]/Table4[[#This Row],[kapp_old]]</f>
        <v>0</v>
      </c>
      <c r="F1856" t="str">
        <f>"'PRO-"&amp;_xlfn.TEXTAFTER(Table4[[#This Row],[rxn]],"-",-1)&amp;"'"</f>
        <v>'PRO-SPONT'</v>
      </c>
      <c r="G1856" t="str">
        <f>_xlfn.XLOOKUP(Table4[[#This Row],[enz]],'[1]Sheet2 (2)'!$A:$A,'[1]Sheet2 (2)'!$B:$B,"")</f>
        <v/>
      </c>
    </row>
    <row r="1857" spans="1:7" hidden="1" x14ac:dyDescent="0.2">
      <c r="A1857" t="s">
        <v>6448</v>
      </c>
      <c r="B1857">
        <v>10388.202298664601</v>
      </c>
      <c r="C1857">
        <v>0</v>
      </c>
      <c r="D1857">
        <v>0</v>
      </c>
      <c r="E1857">
        <f>Table4[[#This Row],[kapp_slack_ub]]/Table4[[#This Row],[kapp_old]]</f>
        <v>0</v>
      </c>
      <c r="F1857" t="str">
        <f>"'PRO-"&amp;_xlfn.TEXTAFTER(Table4[[#This Row],[rxn]],"-",-1)&amp;"'"</f>
        <v>'PRO-SPONT'</v>
      </c>
      <c r="G1857" t="str">
        <f>_xlfn.XLOOKUP(Table4[[#This Row],[enz]],'[1]Sheet2 (2)'!$A:$A,'[1]Sheet2 (2)'!$B:$B,"")</f>
        <v/>
      </c>
    </row>
    <row r="1858" spans="1:7" hidden="1" x14ac:dyDescent="0.2">
      <c r="A1858" t="s">
        <v>6449</v>
      </c>
      <c r="B1858">
        <v>10388.202298664601</v>
      </c>
      <c r="C1858">
        <v>0</v>
      </c>
      <c r="D1858">
        <v>0</v>
      </c>
      <c r="E1858">
        <f>Table4[[#This Row],[kapp_slack_ub]]/Table4[[#This Row],[kapp_old]]</f>
        <v>0</v>
      </c>
      <c r="F1858" t="str">
        <f>"'PRO-"&amp;_xlfn.TEXTAFTER(Table4[[#This Row],[rxn]],"-",-1)&amp;"'"</f>
        <v>'PRO-rt0208'</v>
      </c>
      <c r="G1858">
        <f>_xlfn.XLOOKUP(Table4[[#This Row],[enz]],'[1]Sheet2 (2)'!$A:$A,'[1]Sheet2 (2)'!$B:$B,"")</f>
        <v>1</v>
      </c>
    </row>
    <row r="1859" spans="1:7" hidden="1" x14ac:dyDescent="0.2">
      <c r="A1859" t="s">
        <v>6450</v>
      </c>
      <c r="B1859">
        <v>10388.202298664601</v>
      </c>
      <c r="C1859">
        <v>0</v>
      </c>
      <c r="D1859">
        <v>0</v>
      </c>
      <c r="E1859">
        <f>Table4[[#This Row],[kapp_slack_ub]]/Table4[[#This Row],[kapp_old]]</f>
        <v>0</v>
      </c>
      <c r="F1859" t="str">
        <f>"'PRO-"&amp;_xlfn.TEXTAFTER(Table4[[#This Row],[rxn]],"-",-1)&amp;"'"</f>
        <v>'PRO-rt5045'</v>
      </c>
      <c r="G1859">
        <f>_xlfn.XLOOKUP(Table4[[#This Row],[enz]],'[1]Sheet2 (2)'!$A:$A,'[1]Sheet2 (2)'!$B:$B,"")</f>
        <v>1</v>
      </c>
    </row>
    <row r="1860" spans="1:7" hidden="1" x14ac:dyDescent="0.2">
      <c r="A1860" t="s">
        <v>6451</v>
      </c>
      <c r="B1860">
        <v>10388.202298664601</v>
      </c>
      <c r="C1860">
        <v>0</v>
      </c>
      <c r="D1860">
        <v>0</v>
      </c>
      <c r="E1860">
        <f>Table4[[#This Row],[kapp_slack_ub]]/Table4[[#This Row],[kapp_old]]</f>
        <v>0</v>
      </c>
      <c r="F1860" t="str">
        <f>"'PRO-"&amp;_xlfn.TEXTAFTER(Table4[[#This Row],[rxn]],"-",-1)&amp;"'"</f>
        <v>'PRO-PXA12'</v>
      </c>
      <c r="G1860" t="str">
        <f>_xlfn.XLOOKUP(Table4[[#This Row],[enz]],'[1]Sheet2 (2)'!$A:$A,'[1]Sheet2 (2)'!$B:$B,"")</f>
        <v/>
      </c>
    </row>
    <row r="1861" spans="1:7" hidden="1" x14ac:dyDescent="0.2">
      <c r="A1861" t="s">
        <v>6452</v>
      </c>
      <c r="B1861">
        <v>10388.202298664601</v>
      </c>
      <c r="C1861">
        <v>0</v>
      </c>
      <c r="D1861">
        <v>0</v>
      </c>
      <c r="E1861">
        <f>Table4[[#This Row],[kapp_slack_ub]]/Table4[[#This Row],[kapp_old]]</f>
        <v>0</v>
      </c>
      <c r="F1861" t="str">
        <f>"'PRO-"&amp;_xlfn.TEXTAFTER(Table4[[#This Row],[rxn]],"-",-1)&amp;"'"</f>
        <v>'PRO-PXA12'</v>
      </c>
      <c r="G1861" t="str">
        <f>_xlfn.XLOOKUP(Table4[[#This Row],[enz]],'[1]Sheet2 (2)'!$A:$A,'[1]Sheet2 (2)'!$B:$B,"")</f>
        <v/>
      </c>
    </row>
    <row r="1862" spans="1:7" hidden="1" x14ac:dyDescent="0.2">
      <c r="A1862" t="s">
        <v>6453</v>
      </c>
      <c r="B1862">
        <v>10388.202298664601</v>
      </c>
      <c r="C1862">
        <v>0</v>
      </c>
      <c r="D1862">
        <v>0</v>
      </c>
      <c r="E1862">
        <f>Table4[[#This Row],[kapp_slack_ub]]/Table4[[#This Row],[kapp_old]]</f>
        <v>0</v>
      </c>
      <c r="F1862" t="str">
        <f>"'PRO-"&amp;_xlfn.TEXTAFTER(Table4[[#This Row],[rxn]],"-",-1)&amp;"'"</f>
        <v>'PRO-PXA12'</v>
      </c>
      <c r="G1862" t="str">
        <f>_xlfn.XLOOKUP(Table4[[#This Row],[enz]],'[1]Sheet2 (2)'!$A:$A,'[1]Sheet2 (2)'!$B:$B,"")</f>
        <v/>
      </c>
    </row>
    <row r="1863" spans="1:7" hidden="1" x14ac:dyDescent="0.2">
      <c r="A1863" t="s">
        <v>6454</v>
      </c>
      <c r="B1863">
        <v>10388.202298664601</v>
      </c>
      <c r="C1863">
        <v>0</v>
      </c>
      <c r="D1863">
        <v>0</v>
      </c>
      <c r="E1863">
        <f>Table4[[#This Row],[kapp_slack_ub]]/Table4[[#This Row],[kapp_old]]</f>
        <v>0</v>
      </c>
      <c r="F1863" t="str">
        <f>"'PRO-"&amp;_xlfn.TEXTAFTER(Table4[[#This Row],[rxn]],"-",-1)&amp;"'"</f>
        <v>'PRO-PXA12'</v>
      </c>
      <c r="G1863" t="str">
        <f>_xlfn.XLOOKUP(Table4[[#This Row],[enz]],'[1]Sheet2 (2)'!$A:$A,'[1]Sheet2 (2)'!$B:$B,"")</f>
        <v/>
      </c>
    </row>
    <row r="1864" spans="1:7" hidden="1" x14ac:dyDescent="0.2">
      <c r="A1864" t="s">
        <v>6455</v>
      </c>
      <c r="B1864">
        <v>10388.202298664601</v>
      </c>
      <c r="C1864">
        <v>0</v>
      </c>
      <c r="D1864">
        <v>0</v>
      </c>
      <c r="E1864">
        <f>Table4[[#This Row],[kapp_slack_ub]]/Table4[[#This Row],[kapp_old]]</f>
        <v>0</v>
      </c>
      <c r="F1864" t="str">
        <f>"'PRO-"&amp;_xlfn.TEXTAFTER(Table4[[#This Row],[rxn]],"-",-1)&amp;"'"</f>
        <v>'PRO-PXA12'</v>
      </c>
      <c r="G1864" t="str">
        <f>_xlfn.XLOOKUP(Table4[[#This Row],[enz]],'[1]Sheet2 (2)'!$A:$A,'[1]Sheet2 (2)'!$B:$B,"")</f>
        <v/>
      </c>
    </row>
    <row r="1865" spans="1:7" hidden="1" x14ac:dyDescent="0.2">
      <c r="A1865" t="s">
        <v>6456</v>
      </c>
      <c r="B1865">
        <v>10388.202298664601</v>
      </c>
      <c r="C1865">
        <v>0</v>
      </c>
      <c r="D1865">
        <v>0</v>
      </c>
      <c r="E1865">
        <f>Table4[[#This Row],[kapp_slack_ub]]/Table4[[#This Row],[kapp_old]]</f>
        <v>0</v>
      </c>
      <c r="F1865" t="str">
        <f>"'PRO-"&amp;_xlfn.TEXTAFTER(Table4[[#This Row],[rxn]],"-",-1)&amp;"'"</f>
        <v>'PRO-PXA12'</v>
      </c>
      <c r="G1865" t="str">
        <f>_xlfn.XLOOKUP(Table4[[#This Row],[enz]],'[1]Sheet2 (2)'!$A:$A,'[1]Sheet2 (2)'!$B:$B,"")</f>
        <v/>
      </c>
    </row>
    <row r="1866" spans="1:7" hidden="1" x14ac:dyDescent="0.2">
      <c r="A1866" t="s">
        <v>6457</v>
      </c>
      <c r="B1866">
        <v>10388.202298664601</v>
      </c>
      <c r="C1866">
        <v>0</v>
      </c>
      <c r="D1866">
        <v>0</v>
      </c>
      <c r="E1866">
        <f>Table4[[#This Row],[kapp_slack_ub]]/Table4[[#This Row],[kapp_old]]</f>
        <v>0</v>
      </c>
      <c r="F1866" t="str">
        <f>"'PRO-"&amp;_xlfn.TEXTAFTER(Table4[[#This Row],[rxn]],"-",-1)&amp;"'"</f>
        <v>'PRO-PXA12'</v>
      </c>
      <c r="G1866" t="str">
        <f>_xlfn.XLOOKUP(Table4[[#This Row],[enz]],'[1]Sheet2 (2)'!$A:$A,'[1]Sheet2 (2)'!$B:$B,"")</f>
        <v/>
      </c>
    </row>
    <row r="1867" spans="1:7" hidden="1" x14ac:dyDescent="0.2">
      <c r="A1867" t="s">
        <v>6458</v>
      </c>
      <c r="B1867">
        <v>10388.202298664601</v>
      </c>
      <c r="C1867">
        <v>0</v>
      </c>
      <c r="D1867">
        <v>0</v>
      </c>
      <c r="E1867">
        <f>Table4[[#This Row],[kapp_slack_ub]]/Table4[[#This Row],[kapp_old]]</f>
        <v>0</v>
      </c>
      <c r="F1867" t="str">
        <f>"'PRO-"&amp;_xlfn.TEXTAFTER(Table4[[#This Row],[rxn]],"-",-1)&amp;"'"</f>
        <v>'PRO-PXA12'</v>
      </c>
      <c r="G1867" t="str">
        <f>_xlfn.XLOOKUP(Table4[[#This Row],[enz]],'[1]Sheet2 (2)'!$A:$A,'[1]Sheet2 (2)'!$B:$B,"")</f>
        <v/>
      </c>
    </row>
    <row r="1868" spans="1:7" hidden="1" x14ac:dyDescent="0.2">
      <c r="A1868" t="s">
        <v>6459</v>
      </c>
      <c r="B1868">
        <v>10388.202298664601</v>
      </c>
      <c r="C1868">
        <v>0</v>
      </c>
      <c r="D1868">
        <v>0</v>
      </c>
      <c r="E1868">
        <f>Table4[[#This Row],[kapp_slack_ub]]/Table4[[#This Row],[kapp_old]]</f>
        <v>0</v>
      </c>
      <c r="F1868" t="str">
        <f>"'PRO-"&amp;_xlfn.TEXTAFTER(Table4[[#This Row],[rxn]],"-",-1)&amp;"'"</f>
        <v>'PRO-PXA12'</v>
      </c>
      <c r="G1868" t="str">
        <f>_xlfn.XLOOKUP(Table4[[#This Row],[enz]],'[1]Sheet2 (2)'!$A:$A,'[1]Sheet2 (2)'!$B:$B,"")</f>
        <v/>
      </c>
    </row>
    <row r="1869" spans="1:7" hidden="1" x14ac:dyDescent="0.2">
      <c r="A1869" t="s">
        <v>6460</v>
      </c>
      <c r="B1869">
        <v>10388.202298664601</v>
      </c>
      <c r="C1869">
        <v>0</v>
      </c>
      <c r="D1869">
        <v>0</v>
      </c>
      <c r="E1869">
        <f>Table4[[#This Row],[kapp_slack_ub]]/Table4[[#This Row],[kapp_old]]</f>
        <v>0</v>
      </c>
      <c r="F1869" t="str">
        <f>"'PRO-"&amp;_xlfn.TEXTAFTER(Table4[[#This Row],[rxn]],"-",-1)&amp;"'"</f>
        <v>'PRO-PXA12'</v>
      </c>
      <c r="G1869" t="str">
        <f>_xlfn.XLOOKUP(Table4[[#This Row],[enz]],'[1]Sheet2 (2)'!$A:$A,'[1]Sheet2 (2)'!$B:$B,"")</f>
        <v/>
      </c>
    </row>
    <row r="1870" spans="1:7" hidden="1" x14ac:dyDescent="0.2">
      <c r="A1870" t="s">
        <v>6461</v>
      </c>
      <c r="B1870">
        <v>10388.202298664601</v>
      </c>
      <c r="C1870">
        <v>0</v>
      </c>
      <c r="D1870">
        <v>0</v>
      </c>
      <c r="E1870">
        <f>Table4[[#This Row],[kapp_slack_ub]]/Table4[[#This Row],[kapp_old]]</f>
        <v>0</v>
      </c>
      <c r="F1870" t="str">
        <f>"'PRO-"&amp;_xlfn.TEXTAFTER(Table4[[#This Row],[rxn]],"-",-1)&amp;"'"</f>
        <v>'PRO-PXA12'</v>
      </c>
      <c r="G1870" t="str">
        <f>_xlfn.XLOOKUP(Table4[[#This Row],[enz]],'[1]Sheet2 (2)'!$A:$A,'[1]Sheet2 (2)'!$B:$B,"")</f>
        <v/>
      </c>
    </row>
    <row r="1871" spans="1:7" hidden="1" x14ac:dyDescent="0.2">
      <c r="A1871" t="s">
        <v>6462</v>
      </c>
      <c r="B1871">
        <v>10388.202298664601</v>
      </c>
      <c r="C1871">
        <v>0</v>
      </c>
      <c r="D1871">
        <v>0</v>
      </c>
      <c r="E1871">
        <f>Table4[[#This Row],[kapp_slack_ub]]/Table4[[#This Row],[kapp_old]]</f>
        <v>0</v>
      </c>
      <c r="F1871" t="str">
        <f>"'PRO-"&amp;_xlfn.TEXTAFTER(Table4[[#This Row],[rxn]],"-",-1)&amp;"'"</f>
        <v>'PRO-PXA12'</v>
      </c>
      <c r="G1871" t="str">
        <f>_xlfn.XLOOKUP(Table4[[#This Row],[enz]],'[1]Sheet2 (2)'!$A:$A,'[1]Sheet2 (2)'!$B:$B,"")</f>
        <v/>
      </c>
    </row>
    <row r="1872" spans="1:7" hidden="1" x14ac:dyDescent="0.2">
      <c r="A1872" t="s">
        <v>6463</v>
      </c>
      <c r="B1872">
        <v>10388.202298664601</v>
      </c>
      <c r="C1872">
        <v>0</v>
      </c>
      <c r="D1872">
        <v>0</v>
      </c>
      <c r="E1872">
        <f>Table4[[#This Row],[kapp_slack_ub]]/Table4[[#This Row],[kapp_old]]</f>
        <v>0</v>
      </c>
      <c r="F1872" t="str">
        <f>"'PRO-"&amp;_xlfn.TEXTAFTER(Table4[[#This Row],[rxn]],"-",-1)&amp;"'"</f>
        <v>'PRO-rt7680'</v>
      </c>
      <c r="G1872">
        <f>_xlfn.XLOOKUP(Table4[[#This Row],[enz]],'[1]Sheet2 (2)'!$A:$A,'[1]Sheet2 (2)'!$B:$B,"")</f>
        <v>1</v>
      </c>
    </row>
    <row r="1873" spans="1:7" hidden="1" x14ac:dyDescent="0.2">
      <c r="A1873" t="s">
        <v>6464</v>
      </c>
      <c r="B1873">
        <v>10388.202298664601</v>
      </c>
      <c r="C1873">
        <v>0</v>
      </c>
      <c r="D1873">
        <v>0</v>
      </c>
      <c r="E1873">
        <f>Table4[[#This Row],[kapp_slack_ub]]/Table4[[#This Row],[kapp_old]]</f>
        <v>0</v>
      </c>
      <c r="F1873" t="str">
        <f>"'PRO-"&amp;_xlfn.TEXTAFTER(Table4[[#This Row],[rxn]],"-",-1)&amp;"'"</f>
        <v>'PRO-rt4680'</v>
      </c>
      <c r="G1873">
        <f>_xlfn.XLOOKUP(Table4[[#This Row],[enz]],'[1]Sheet2 (2)'!$A:$A,'[1]Sheet2 (2)'!$B:$B,"")</f>
        <v>1</v>
      </c>
    </row>
    <row r="1874" spans="1:7" hidden="1" x14ac:dyDescent="0.2">
      <c r="A1874" t="s">
        <v>6465</v>
      </c>
      <c r="B1874">
        <v>10388.202298664601</v>
      </c>
      <c r="C1874">
        <v>0</v>
      </c>
      <c r="D1874">
        <v>0</v>
      </c>
      <c r="E1874">
        <f>Table4[[#This Row],[kapp_slack_ub]]/Table4[[#This Row],[kapp_old]]</f>
        <v>0</v>
      </c>
      <c r="F1874" t="str">
        <f>"'PRO-"&amp;_xlfn.TEXTAFTER(Table4[[#This Row],[rxn]],"-",-1)&amp;"'"</f>
        <v>'PRO-rt7680'</v>
      </c>
      <c r="G1874">
        <f>_xlfn.XLOOKUP(Table4[[#This Row],[enz]],'[1]Sheet2 (2)'!$A:$A,'[1]Sheet2 (2)'!$B:$B,"")</f>
        <v>1</v>
      </c>
    </row>
    <row r="1875" spans="1:7" hidden="1" x14ac:dyDescent="0.2">
      <c r="A1875" t="s">
        <v>6466</v>
      </c>
      <c r="B1875">
        <v>10388.202298664601</v>
      </c>
      <c r="C1875">
        <v>0</v>
      </c>
      <c r="D1875">
        <v>0</v>
      </c>
      <c r="E1875">
        <f>Table4[[#This Row],[kapp_slack_ub]]/Table4[[#This Row],[kapp_old]]</f>
        <v>0</v>
      </c>
      <c r="F1875" t="str">
        <f>"'PRO-"&amp;_xlfn.TEXTAFTER(Table4[[#This Row],[rxn]],"-",-1)&amp;"'"</f>
        <v>'PRO-rt4680'</v>
      </c>
      <c r="G1875">
        <f>_xlfn.XLOOKUP(Table4[[#This Row],[enz]],'[1]Sheet2 (2)'!$A:$A,'[1]Sheet2 (2)'!$B:$B,"")</f>
        <v>1</v>
      </c>
    </row>
    <row r="1876" spans="1:7" hidden="1" x14ac:dyDescent="0.2">
      <c r="A1876" t="s">
        <v>6467</v>
      </c>
      <c r="B1876">
        <v>10388.202298664601</v>
      </c>
      <c r="C1876">
        <v>0</v>
      </c>
      <c r="D1876">
        <v>0</v>
      </c>
      <c r="E1876">
        <f>Table4[[#This Row],[kapp_slack_ub]]/Table4[[#This Row],[kapp_old]]</f>
        <v>0</v>
      </c>
      <c r="F1876" t="str">
        <f>"'PRO-"&amp;_xlfn.TEXTAFTER(Table4[[#This Row],[rxn]],"-",-1)&amp;"'"</f>
        <v>'PRO-rt7680'</v>
      </c>
      <c r="G1876">
        <f>_xlfn.XLOOKUP(Table4[[#This Row],[enz]],'[1]Sheet2 (2)'!$A:$A,'[1]Sheet2 (2)'!$B:$B,"")</f>
        <v>1</v>
      </c>
    </row>
    <row r="1877" spans="1:7" hidden="1" x14ac:dyDescent="0.2">
      <c r="A1877" t="s">
        <v>6468</v>
      </c>
      <c r="B1877">
        <v>10388.202298664601</v>
      </c>
      <c r="C1877">
        <v>0</v>
      </c>
      <c r="D1877">
        <v>0</v>
      </c>
      <c r="E1877">
        <f>Table4[[#This Row],[kapp_slack_ub]]/Table4[[#This Row],[kapp_old]]</f>
        <v>0</v>
      </c>
      <c r="F1877" t="str">
        <f>"'PRO-"&amp;_xlfn.TEXTAFTER(Table4[[#This Row],[rxn]],"-",-1)&amp;"'"</f>
        <v>'PRO-rt0088'</v>
      </c>
      <c r="G1877">
        <f>_xlfn.XLOOKUP(Table4[[#This Row],[enz]],'[1]Sheet2 (2)'!$A:$A,'[1]Sheet2 (2)'!$B:$B,"")</f>
        <v>1</v>
      </c>
    </row>
    <row r="1878" spans="1:7" hidden="1" x14ac:dyDescent="0.2">
      <c r="A1878" t="s">
        <v>6469</v>
      </c>
      <c r="B1878">
        <v>10388.202298664601</v>
      </c>
      <c r="C1878">
        <v>0</v>
      </c>
      <c r="D1878">
        <v>0</v>
      </c>
      <c r="E1878">
        <f>Table4[[#This Row],[kapp_slack_ub]]/Table4[[#This Row],[kapp_old]]</f>
        <v>0</v>
      </c>
      <c r="F1878" t="str">
        <f>"'PRO-"&amp;_xlfn.TEXTAFTER(Table4[[#This Row],[rxn]],"-",-1)&amp;"'"</f>
        <v>'PRO-rt4680'</v>
      </c>
      <c r="G1878">
        <f>_xlfn.XLOOKUP(Table4[[#This Row],[enz]],'[1]Sheet2 (2)'!$A:$A,'[1]Sheet2 (2)'!$B:$B,"")</f>
        <v>1</v>
      </c>
    </row>
    <row r="1879" spans="1:7" hidden="1" x14ac:dyDescent="0.2">
      <c r="A1879" t="s">
        <v>6470</v>
      </c>
      <c r="B1879">
        <v>10388.202298664601</v>
      </c>
      <c r="C1879">
        <v>0</v>
      </c>
      <c r="D1879">
        <v>0</v>
      </c>
      <c r="E1879">
        <f>Table4[[#This Row],[kapp_slack_ub]]/Table4[[#This Row],[kapp_old]]</f>
        <v>0</v>
      </c>
      <c r="F1879" t="str">
        <f>"'PRO-"&amp;_xlfn.TEXTAFTER(Table4[[#This Row],[rxn]],"-",-1)&amp;"'"</f>
        <v>'PRO-rt7680'</v>
      </c>
      <c r="G1879">
        <f>_xlfn.XLOOKUP(Table4[[#This Row],[enz]],'[1]Sheet2 (2)'!$A:$A,'[1]Sheet2 (2)'!$B:$B,"")</f>
        <v>1</v>
      </c>
    </row>
    <row r="1880" spans="1:7" hidden="1" x14ac:dyDescent="0.2">
      <c r="A1880" t="s">
        <v>6471</v>
      </c>
      <c r="B1880">
        <v>10388.202298664601</v>
      </c>
      <c r="C1880">
        <v>0</v>
      </c>
      <c r="D1880">
        <v>0</v>
      </c>
      <c r="E1880">
        <f>Table4[[#This Row],[kapp_slack_ub]]/Table4[[#This Row],[kapp_old]]</f>
        <v>0</v>
      </c>
      <c r="F1880" t="str">
        <f>"'PRO-"&amp;_xlfn.TEXTAFTER(Table4[[#This Row],[rxn]],"-",-1)&amp;"'"</f>
        <v>'PRO-rt0088'</v>
      </c>
      <c r="G1880">
        <f>_xlfn.XLOOKUP(Table4[[#This Row],[enz]],'[1]Sheet2 (2)'!$A:$A,'[1]Sheet2 (2)'!$B:$B,"")</f>
        <v>1</v>
      </c>
    </row>
    <row r="1881" spans="1:7" hidden="1" x14ac:dyDescent="0.2">
      <c r="A1881" t="s">
        <v>6472</v>
      </c>
      <c r="B1881">
        <v>10388.202298664601</v>
      </c>
      <c r="C1881">
        <v>0</v>
      </c>
      <c r="D1881">
        <v>0</v>
      </c>
      <c r="E1881">
        <f>Table4[[#This Row],[kapp_slack_ub]]/Table4[[#This Row],[kapp_old]]</f>
        <v>0</v>
      </c>
      <c r="F1881" t="str">
        <f>"'PRO-"&amp;_xlfn.TEXTAFTER(Table4[[#This Row],[rxn]],"-",-1)&amp;"'"</f>
        <v>'PRO-rt4680'</v>
      </c>
      <c r="G1881">
        <f>_xlfn.XLOOKUP(Table4[[#This Row],[enz]],'[1]Sheet2 (2)'!$A:$A,'[1]Sheet2 (2)'!$B:$B,"")</f>
        <v>1</v>
      </c>
    </row>
    <row r="1882" spans="1:7" hidden="1" x14ac:dyDescent="0.2">
      <c r="A1882" t="s">
        <v>6473</v>
      </c>
      <c r="B1882">
        <v>10388.202298664601</v>
      </c>
      <c r="C1882">
        <v>0</v>
      </c>
      <c r="D1882">
        <v>0</v>
      </c>
      <c r="E1882">
        <f>Table4[[#This Row],[kapp_slack_ub]]/Table4[[#This Row],[kapp_old]]</f>
        <v>0</v>
      </c>
      <c r="F1882" t="str">
        <f>"'PRO-"&amp;_xlfn.TEXTAFTER(Table4[[#This Row],[rxn]],"-",-1)&amp;"'"</f>
        <v>'PRO-rt7680'</v>
      </c>
      <c r="G1882">
        <f>_xlfn.XLOOKUP(Table4[[#This Row],[enz]],'[1]Sheet2 (2)'!$A:$A,'[1]Sheet2 (2)'!$B:$B,"")</f>
        <v>1</v>
      </c>
    </row>
    <row r="1883" spans="1:7" hidden="1" x14ac:dyDescent="0.2">
      <c r="A1883" t="s">
        <v>6474</v>
      </c>
      <c r="B1883">
        <v>10388.202298664601</v>
      </c>
      <c r="C1883">
        <v>0</v>
      </c>
      <c r="D1883">
        <v>0</v>
      </c>
      <c r="E1883">
        <f>Table4[[#This Row],[kapp_slack_ub]]/Table4[[#This Row],[kapp_old]]</f>
        <v>0</v>
      </c>
      <c r="F1883" t="str">
        <f>"'PRO-"&amp;_xlfn.TEXTAFTER(Table4[[#This Row],[rxn]],"-",-1)&amp;"'"</f>
        <v>'PRO-rt0088'</v>
      </c>
      <c r="G1883">
        <f>_xlfn.XLOOKUP(Table4[[#This Row],[enz]],'[1]Sheet2 (2)'!$A:$A,'[1]Sheet2 (2)'!$B:$B,"")</f>
        <v>1</v>
      </c>
    </row>
    <row r="1884" spans="1:7" hidden="1" x14ac:dyDescent="0.2">
      <c r="A1884" t="s">
        <v>6475</v>
      </c>
      <c r="B1884">
        <v>10388.202298664601</v>
      </c>
      <c r="C1884">
        <v>0</v>
      </c>
      <c r="D1884">
        <v>0</v>
      </c>
      <c r="E1884">
        <f>Table4[[#This Row],[kapp_slack_ub]]/Table4[[#This Row],[kapp_old]]</f>
        <v>0</v>
      </c>
      <c r="F1884" t="str">
        <f>"'PRO-"&amp;_xlfn.TEXTAFTER(Table4[[#This Row],[rxn]],"-",-1)&amp;"'"</f>
        <v>'PRO-rt4680'</v>
      </c>
      <c r="G1884">
        <f>_xlfn.XLOOKUP(Table4[[#This Row],[enz]],'[1]Sheet2 (2)'!$A:$A,'[1]Sheet2 (2)'!$B:$B,"")</f>
        <v>1</v>
      </c>
    </row>
    <row r="1885" spans="1:7" hidden="1" x14ac:dyDescent="0.2">
      <c r="A1885" t="s">
        <v>6476</v>
      </c>
      <c r="B1885">
        <v>10388.202298664601</v>
      </c>
      <c r="C1885">
        <v>0</v>
      </c>
      <c r="D1885">
        <v>0</v>
      </c>
      <c r="E1885">
        <f>Table4[[#This Row],[kapp_slack_ub]]/Table4[[#This Row],[kapp_old]]</f>
        <v>0</v>
      </c>
      <c r="F1885" t="str">
        <f>"'PRO-"&amp;_xlfn.TEXTAFTER(Table4[[#This Row],[rxn]],"-",-1)&amp;"'"</f>
        <v>'PRO-rt7680'</v>
      </c>
      <c r="G1885">
        <f>_xlfn.XLOOKUP(Table4[[#This Row],[enz]],'[1]Sheet2 (2)'!$A:$A,'[1]Sheet2 (2)'!$B:$B,"")</f>
        <v>1</v>
      </c>
    </row>
    <row r="1886" spans="1:7" hidden="1" x14ac:dyDescent="0.2">
      <c r="A1886" t="s">
        <v>6477</v>
      </c>
      <c r="B1886">
        <v>10388.202298664601</v>
      </c>
      <c r="C1886">
        <v>0</v>
      </c>
      <c r="D1886">
        <v>0</v>
      </c>
      <c r="E1886">
        <f>Table4[[#This Row],[kapp_slack_ub]]/Table4[[#This Row],[kapp_old]]</f>
        <v>0</v>
      </c>
      <c r="F1886" t="str">
        <f>"'PRO-"&amp;_xlfn.TEXTAFTER(Table4[[#This Row],[rxn]],"-",-1)&amp;"'"</f>
        <v>'PRO-rt0088'</v>
      </c>
      <c r="G1886">
        <f>_xlfn.XLOOKUP(Table4[[#This Row],[enz]],'[1]Sheet2 (2)'!$A:$A,'[1]Sheet2 (2)'!$B:$B,"")</f>
        <v>1</v>
      </c>
    </row>
    <row r="1887" spans="1:7" hidden="1" x14ac:dyDescent="0.2">
      <c r="A1887" t="s">
        <v>6478</v>
      </c>
      <c r="B1887">
        <v>10388.202298664601</v>
      </c>
      <c r="C1887">
        <v>0</v>
      </c>
      <c r="D1887">
        <v>0</v>
      </c>
      <c r="E1887">
        <f>Table4[[#This Row],[kapp_slack_ub]]/Table4[[#This Row],[kapp_old]]</f>
        <v>0</v>
      </c>
      <c r="F1887" t="str">
        <f>"'PRO-"&amp;_xlfn.TEXTAFTER(Table4[[#This Row],[rxn]],"-",-1)&amp;"'"</f>
        <v>'PRO-rt4680'</v>
      </c>
      <c r="G1887">
        <f>_xlfn.XLOOKUP(Table4[[#This Row],[enz]],'[1]Sheet2 (2)'!$A:$A,'[1]Sheet2 (2)'!$B:$B,"")</f>
        <v>1</v>
      </c>
    </row>
    <row r="1888" spans="1:7" hidden="1" x14ac:dyDescent="0.2">
      <c r="A1888" t="s">
        <v>6479</v>
      </c>
      <c r="B1888">
        <v>10388.202298664601</v>
      </c>
      <c r="C1888">
        <v>0</v>
      </c>
      <c r="D1888">
        <v>0</v>
      </c>
      <c r="E1888">
        <f>Table4[[#This Row],[kapp_slack_ub]]/Table4[[#This Row],[kapp_old]]</f>
        <v>0</v>
      </c>
      <c r="F1888" t="str">
        <f>"'PRO-"&amp;_xlfn.TEXTAFTER(Table4[[#This Row],[rxn]],"-",-1)&amp;"'"</f>
        <v>'PRO-rt7680'</v>
      </c>
      <c r="G1888">
        <f>_xlfn.XLOOKUP(Table4[[#This Row],[enz]],'[1]Sheet2 (2)'!$A:$A,'[1]Sheet2 (2)'!$B:$B,"")</f>
        <v>1</v>
      </c>
    </row>
    <row r="1889" spans="1:7" hidden="1" x14ac:dyDescent="0.2">
      <c r="A1889" t="s">
        <v>6480</v>
      </c>
      <c r="B1889">
        <v>10388.202298664601</v>
      </c>
      <c r="C1889">
        <v>0</v>
      </c>
      <c r="D1889">
        <v>0</v>
      </c>
      <c r="E1889">
        <f>Table4[[#This Row],[kapp_slack_ub]]/Table4[[#This Row],[kapp_old]]</f>
        <v>0</v>
      </c>
      <c r="F1889" t="str">
        <f>"'PRO-"&amp;_xlfn.TEXTAFTER(Table4[[#This Row],[rxn]],"-",-1)&amp;"'"</f>
        <v>'PRO-rt0088'</v>
      </c>
      <c r="G1889">
        <f>_xlfn.XLOOKUP(Table4[[#This Row],[enz]],'[1]Sheet2 (2)'!$A:$A,'[1]Sheet2 (2)'!$B:$B,"")</f>
        <v>1</v>
      </c>
    </row>
    <row r="1890" spans="1:7" hidden="1" x14ac:dyDescent="0.2">
      <c r="A1890" t="s">
        <v>6481</v>
      </c>
      <c r="B1890">
        <v>10388.202298664601</v>
      </c>
      <c r="C1890">
        <v>0</v>
      </c>
      <c r="D1890">
        <v>0</v>
      </c>
      <c r="E1890">
        <f>Table4[[#This Row],[kapp_slack_ub]]/Table4[[#This Row],[kapp_old]]</f>
        <v>0</v>
      </c>
      <c r="F1890" t="str">
        <f>"'PRO-"&amp;_xlfn.TEXTAFTER(Table4[[#This Row],[rxn]],"-",-1)&amp;"'"</f>
        <v>'PRO-rt4680'</v>
      </c>
      <c r="G1890">
        <f>_xlfn.XLOOKUP(Table4[[#This Row],[enz]],'[1]Sheet2 (2)'!$A:$A,'[1]Sheet2 (2)'!$B:$B,"")</f>
        <v>1</v>
      </c>
    </row>
    <row r="1891" spans="1:7" hidden="1" x14ac:dyDescent="0.2">
      <c r="A1891" t="s">
        <v>6482</v>
      </c>
      <c r="B1891">
        <v>10388.202298664601</v>
      </c>
      <c r="C1891">
        <v>0</v>
      </c>
      <c r="D1891">
        <v>0</v>
      </c>
      <c r="E1891">
        <f>Table4[[#This Row],[kapp_slack_ub]]/Table4[[#This Row],[kapp_old]]</f>
        <v>0</v>
      </c>
      <c r="F1891" t="str">
        <f>"'PRO-"&amp;_xlfn.TEXTAFTER(Table4[[#This Row],[rxn]],"-",-1)&amp;"'"</f>
        <v>'PRO-rt7680'</v>
      </c>
      <c r="G1891">
        <f>_xlfn.XLOOKUP(Table4[[#This Row],[enz]],'[1]Sheet2 (2)'!$A:$A,'[1]Sheet2 (2)'!$B:$B,"")</f>
        <v>1</v>
      </c>
    </row>
    <row r="1892" spans="1:7" hidden="1" x14ac:dyDescent="0.2">
      <c r="A1892" t="s">
        <v>3004</v>
      </c>
      <c r="B1892">
        <v>10388.202298664601</v>
      </c>
      <c r="C1892">
        <v>0</v>
      </c>
      <c r="D1892">
        <v>0</v>
      </c>
      <c r="E1892">
        <f>Table4[[#This Row],[kapp_slack_ub]]/Table4[[#This Row],[kapp_old]]</f>
        <v>0</v>
      </c>
      <c r="F1892" t="str">
        <f>"'PRO-"&amp;_xlfn.TEXTAFTER(Table4[[#This Row],[rxn]],"-",-1)&amp;"'"</f>
        <v>'PRO-rt0088'</v>
      </c>
      <c r="G1892">
        <f>_xlfn.XLOOKUP(Table4[[#This Row],[enz]],'[1]Sheet2 (2)'!$A:$A,'[1]Sheet2 (2)'!$B:$B,"")</f>
        <v>1</v>
      </c>
    </row>
    <row r="1893" spans="1:7" hidden="1" x14ac:dyDescent="0.2">
      <c r="A1893" t="s">
        <v>6483</v>
      </c>
      <c r="B1893">
        <v>10388.202298664601</v>
      </c>
      <c r="C1893">
        <v>0</v>
      </c>
      <c r="D1893">
        <v>0</v>
      </c>
      <c r="E1893">
        <f>Table4[[#This Row],[kapp_slack_ub]]/Table4[[#This Row],[kapp_old]]</f>
        <v>0</v>
      </c>
      <c r="F1893" t="str">
        <f>"'PRO-"&amp;_xlfn.TEXTAFTER(Table4[[#This Row],[rxn]],"-",-1)&amp;"'"</f>
        <v>'PRO-rt4680'</v>
      </c>
      <c r="G1893">
        <f>_xlfn.XLOOKUP(Table4[[#This Row],[enz]],'[1]Sheet2 (2)'!$A:$A,'[1]Sheet2 (2)'!$B:$B,"")</f>
        <v>1</v>
      </c>
    </row>
    <row r="1894" spans="1:7" hidden="1" x14ac:dyDescent="0.2">
      <c r="A1894" t="s">
        <v>6484</v>
      </c>
      <c r="B1894">
        <v>10388.202298664601</v>
      </c>
      <c r="C1894">
        <v>0</v>
      </c>
      <c r="D1894">
        <v>0</v>
      </c>
      <c r="E1894">
        <f>Table4[[#This Row],[kapp_slack_ub]]/Table4[[#This Row],[kapp_old]]</f>
        <v>0</v>
      </c>
      <c r="F1894" t="str">
        <f>"'PRO-"&amp;_xlfn.TEXTAFTER(Table4[[#This Row],[rxn]],"-",-1)&amp;"'"</f>
        <v>'PRO-rt7680'</v>
      </c>
      <c r="G1894">
        <f>_xlfn.XLOOKUP(Table4[[#This Row],[enz]],'[1]Sheet2 (2)'!$A:$A,'[1]Sheet2 (2)'!$B:$B,"")</f>
        <v>1</v>
      </c>
    </row>
    <row r="1895" spans="1:7" hidden="1" x14ac:dyDescent="0.2">
      <c r="A1895" t="s">
        <v>6485</v>
      </c>
      <c r="B1895">
        <v>10388.202298664601</v>
      </c>
      <c r="C1895">
        <v>0</v>
      </c>
      <c r="D1895">
        <v>0</v>
      </c>
      <c r="E1895">
        <f>Table4[[#This Row],[kapp_slack_ub]]/Table4[[#This Row],[kapp_old]]</f>
        <v>0</v>
      </c>
      <c r="F1895" t="str">
        <f>"'PRO-"&amp;_xlfn.TEXTAFTER(Table4[[#This Row],[rxn]],"-",-1)&amp;"'"</f>
        <v>'PRO-rt7680'</v>
      </c>
      <c r="G1895">
        <f>_xlfn.XLOOKUP(Table4[[#This Row],[enz]],'[1]Sheet2 (2)'!$A:$A,'[1]Sheet2 (2)'!$B:$B,"")</f>
        <v>1</v>
      </c>
    </row>
    <row r="1896" spans="1:7" hidden="1" x14ac:dyDescent="0.2">
      <c r="A1896" t="s">
        <v>6486</v>
      </c>
      <c r="B1896">
        <v>10388.202298664601</v>
      </c>
      <c r="C1896">
        <v>0</v>
      </c>
      <c r="D1896">
        <v>0</v>
      </c>
      <c r="E1896">
        <f>Table4[[#This Row],[kapp_slack_ub]]/Table4[[#This Row],[kapp_old]]</f>
        <v>0</v>
      </c>
      <c r="F1896" t="str">
        <f>"'PRO-"&amp;_xlfn.TEXTAFTER(Table4[[#This Row],[rxn]],"-",-1)&amp;"'"</f>
        <v>'PRO-rt7680'</v>
      </c>
      <c r="G1896">
        <f>_xlfn.XLOOKUP(Table4[[#This Row],[enz]],'[1]Sheet2 (2)'!$A:$A,'[1]Sheet2 (2)'!$B:$B,"")</f>
        <v>1</v>
      </c>
    </row>
    <row r="1897" spans="1:7" hidden="1" x14ac:dyDescent="0.2">
      <c r="A1897" t="s">
        <v>6487</v>
      </c>
      <c r="B1897">
        <v>10388.202298664601</v>
      </c>
      <c r="C1897">
        <v>0</v>
      </c>
      <c r="D1897">
        <v>0</v>
      </c>
      <c r="E1897">
        <f>Table4[[#This Row],[kapp_slack_ub]]/Table4[[#This Row],[kapp_old]]</f>
        <v>0</v>
      </c>
      <c r="F1897" t="str">
        <f>"'PRO-"&amp;_xlfn.TEXTAFTER(Table4[[#This Row],[rxn]],"-",-1)&amp;"'"</f>
        <v>'PRO-rt7680'</v>
      </c>
      <c r="G1897">
        <f>_xlfn.XLOOKUP(Table4[[#This Row],[enz]],'[1]Sheet2 (2)'!$A:$A,'[1]Sheet2 (2)'!$B:$B,"")</f>
        <v>1</v>
      </c>
    </row>
    <row r="1898" spans="1:7" hidden="1" x14ac:dyDescent="0.2">
      <c r="A1898" t="s">
        <v>6488</v>
      </c>
      <c r="B1898">
        <v>10388.202298664601</v>
      </c>
      <c r="C1898">
        <v>0</v>
      </c>
      <c r="D1898">
        <v>0</v>
      </c>
      <c r="E1898">
        <f>Table4[[#This Row],[kapp_slack_ub]]/Table4[[#This Row],[kapp_old]]</f>
        <v>0</v>
      </c>
      <c r="F1898" t="str">
        <f>"'PRO-"&amp;_xlfn.TEXTAFTER(Table4[[#This Row],[rxn]],"-",-1)&amp;"'"</f>
        <v>'PRO-rt7532_c'</v>
      </c>
      <c r="G1898">
        <f>_xlfn.XLOOKUP(Table4[[#This Row],[enz]],'[1]Sheet2 (2)'!$A:$A,'[1]Sheet2 (2)'!$B:$B,"")</f>
        <v>1</v>
      </c>
    </row>
    <row r="1899" spans="1:7" hidden="1" x14ac:dyDescent="0.2">
      <c r="A1899" t="s">
        <v>6489</v>
      </c>
      <c r="B1899">
        <v>10388.202298664601</v>
      </c>
      <c r="C1899">
        <v>0</v>
      </c>
      <c r="D1899">
        <v>0</v>
      </c>
      <c r="E1899">
        <f>Table4[[#This Row],[kapp_slack_ub]]/Table4[[#This Row],[kapp_old]]</f>
        <v>0</v>
      </c>
      <c r="F1899" t="str">
        <f>"'PRO-"&amp;_xlfn.TEXTAFTER(Table4[[#This Row],[rxn]],"-",-1)&amp;"'"</f>
        <v>'PRO-rt4187'</v>
      </c>
      <c r="G1899">
        <f>_xlfn.XLOOKUP(Table4[[#This Row],[enz]],'[1]Sheet2 (2)'!$A:$A,'[1]Sheet2 (2)'!$B:$B,"")</f>
        <v>1</v>
      </c>
    </row>
    <row r="1900" spans="1:7" hidden="1" x14ac:dyDescent="0.2">
      <c r="A1900" t="s">
        <v>6490</v>
      </c>
      <c r="B1900">
        <v>10388.202298664601</v>
      </c>
      <c r="C1900">
        <v>0</v>
      </c>
      <c r="D1900">
        <v>0</v>
      </c>
      <c r="E1900">
        <f>Table4[[#This Row],[kapp_slack_ub]]/Table4[[#This Row],[kapp_old]]</f>
        <v>0</v>
      </c>
      <c r="F1900" t="str">
        <f>"'PRO-"&amp;_xlfn.TEXTAFTER(Table4[[#This Row],[rxn]],"-",-1)&amp;"'"</f>
        <v>'PRO-rt7761'</v>
      </c>
      <c r="G1900">
        <f>_xlfn.XLOOKUP(Table4[[#This Row],[enz]],'[1]Sheet2 (2)'!$A:$A,'[1]Sheet2 (2)'!$B:$B,"")</f>
        <v>1</v>
      </c>
    </row>
    <row r="1901" spans="1:7" hidden="1" x14ac:dyDescent="0.2">
      <c r="A1901" t="s">
        <v>6491</v>
      </c>
      <c r="B1901">
        <v>10388.202298664601</v>
      </c>
      <c r="C1901">
        <v>0</v>
      </c>
      <c r="D1901">
        <v>0</v>
      </c>
      <c r="E1901">
        <f>Table4[[#This Row],[kapp_slack_ub]]/Table4[[#This Row],[kapp_old]]</f>
        <v>0</v>
      </c>
      <c r="F1901" t="str">
        <f>"'PRO-"&amp;_xlfn.TEXTAFTER(Table4[[#This Row],[rxn]],"-",-1)&amp;"'"</f>
        <v>'PRO-rt7532_c'</v>
      </c>
      <c r="G1901">
        <f>_xlfn.XLOOKUP(Table4[[#This Row],[enz]],'[1]Sheet2 (2)'!$A:$A,'[1]Sheet2 (2)'!$B:$B,"")</f>
        <v>1</v>
      </c>
    </row>
    <row r="1902" spans="1:7" hidden="1" x14ac:dyDescent="0.2">
      <c r="A1902" t="s">
        <v>6492</v>
      </c>
      <c r="B1902">
        <v>10388.202298664601</v>
      </c>
      <c r="C1902">
        <v>0</v>
      </c>
      <c r="D1902">
        <v>0</v>
      </c>
      <c r="E1902">
        <f>Table4[[#This Row],[kapp_slack_ub]]/Table4[[#This Row],[kapp_old]]</f>
        <v>0</v>
      </c>
      <c r="F1902" t="str">
        <f>"'PRO-"&amp;_xlfn.TEXTAFTER(Table4[[#This Row],[rxn]],"-",-1)&amp;"'"</f>
        <v>'PRO-rt2799_l'</v>
      </c>
      <c r="G1902">
        <f>_xlfn.XLOOKUP(Table4[[#This Row],[enz]],'[1]Sheet2 (2)'!$A:$A,'[1]Sheet2 (2)'!$B:$B,"")</f>
        <v>1</v>
      </c>
    </row>
    <row r="1903" spans="1:7" hidden="1" x14ac:dyDescent="0.2">
      <c r="A1903" t="s">
        <v>6493</v>
      </c>
      <c r="B1903">
        <v>10388.202298664601</v>
      </c>
      <c r="C1903">
        <v>0</v>
      </c>
      <c r="D1903">
        <v>0</v>
      </c>
      <c r="E1903">
        <f>Table4[[#This Row],[kapp_slack_ub]]/Table4[[#This Row],[kapp_old]]</f>
        <v>0</v>
      </c>
      <c r="F1903" t="str">
        <f>"'PRO-"&amp;_xlfn.TEXTAFTER(Table4[[#This Row],[rxn]],"-",-1)&amp;"'"</f>
        <v>'PRO-rt2799_rm'</v>
      </c>
      <c r="G1903">
        <f>_xlfn.XLOOKUP(Table4[[#This Row],[enz]],'[1]Sheet2 (2)'!$A:$A,'[1]Sheet2 (2)'!$B:$B,"")</f>
        <v>1</v>
      </c>
    </row>
    <row r="1904" spans="1:7" hidden="1" x14ac:dyDescent="0.2">
      <c r="A1904" t="s">
        <v>6494</v>
      </c>
      <c r="B1904">
        <v>10388.202298664601</v>
      </c>
      <c r="C1904">
        <v>0</v>
      </c>
      <c r="D1904">
        <v>0</v>
      </c>
      <c r="E1904">
        <f>Table4[[#This Row],[kapp_slack_ub]]/Table4[[#This Row],[kapp_old]]</f>
        <v>0</v>
      </c>
      <c r="F1904" t="str">
        <f>"'PRO-"&amp;_xlfn.TEXTAFTER(Table4[[#This Row],[rxn]],"-",-1)&amp;"'"</f>
        <v>'PRO-rt4187'</v>
      </c>
      <c r="G1904">
        <f>_xlfn.XLOOKUP(Table4[[#This Row],[enz]],'[1]Sheet2 (2)'!$A:$A,'[1]Sheet2 (2)'!$B:$B,"")</f>
        <v>1</v>
      </c>
    </row>
    <row r="1905" spans="1:7" hidden="1" x14ac:dyDescent="0.2">
      <c r="A1905" t="s">
        <v>6495</v>
      </c>
      <c r="B1905">
        <v>10388.202298664601</v>
      </c>
      <c r="C1905">
        <v>0</v>
      </c>
      <c r="D1905">
        <v>0</v>
      </c>
      <c r="E1905">
        <f>Table4[[#This Row],[kapp_slack_ub]]/Table4[[#This Row],[kapp_old]]</f>
        <v>0</v>
      </c>
      <c r="F1905" t="str">
        <f>"'PRO-"&amp;_xlfn.TEXTAFTER(Table4[[#This Row],[rxn]],"-",-1)&amp;"'"</f>
        <v>'PRO-rt7761'</v>
      </c>
      <c r="G1905">
        <f>_xlfn.XLOOKUP(Table4[[#This Row],[enz]],'[1]Sheet2 (2)'!$A:$A,'[1]Sheet2 (2)'!$B:$B,"")</f>
        <v>1</v>
      </c>
    </row>
    <row r="1906" spans="1:7" hidden="1" x14ac:dyDescent="0.2">
      <c r="A1906" t="s">
        <v>6496</v>
      </c>
      <c r="B1906">
        <v>10388.202298664601</v>
      </c>
      <c r="C1906">
        <v>0</v>
      </c>
      <c r="D1906">
        <v>0</v>
      </c>
      <c r="E1906">
        <f>Table4[[#This Row],[kapp_slack_ub]]/Table4[[#This Row],[kapp_old]]</f>
        <v>0</v>
      </c>
      <c r="F1906" t="str">
        <f>"'PRO-"&amp;_xlfn.TEXTAFTER(Table4[[#This Row],[rxn]],"-",-1)&amp;"'"</f>
        <v>'PRO-rt2799_l'</v>
      </c>
      <c r="G1906">
        <f>_xlfn.XLOOKUP(Table4[[#This Row],[enz]],'[1]Sheet2 (2)'!$A:$A,'[1]Sheet2 (2)'!$B:$B,"")</f>
        <v>1</v>
      </c>
    </row>
    <row r="1907" spans="1:7" hidden="1" x14ac:dyDescent="0.2">
      <c r="A1907" t="s">
        <v>6497</v>
      </c>
      <c r="B1907">
        <v>10388.202298664601</v>
      </c>
      <c r="C1907">
        <v>0</v>
      </c>
      <c r="D1907">
        <v>0</v>
      </c>
      <c r="E1907">
        <f>Table4[[#This Row],[kapp_slack_ub]]/Table4[[#This Row],[kapp_old]]</f>
        <v>0</v>
      </c>
      <c r="F1907" t="str">
        <f>"'PRO-"&amp;_xlfn.TEXTAFTER(Table4[[#This Row],[rxn]],"-",-1)&amp;"'"</f>
        <v>'PRO-rt2799_rm'</v>
      </c>
      <c r="G1907">
        <f>_xlfn.XLOOKUP(Table4[[#This Row],[enz]],'[1]Sheet2 (2)'!$A:$A,'[1]Sheet2 (2)'!$B:$B,"")</f>
        <v>1</v>
      </c>
    </row>
    <row r="1908" spans="1:7" hidden="1" x14ac:dyDescent="0.2">
      <c r="A1908" t="s">
        <v>6498</v>
      </c>
      <c r="B1908">
        <v>10388.202298664601</v>
      </c>
      <c r="C1908">
        <v>0</v>
      </c>
      <c r="D1908">
        <v>0</v>
      </c>
      <c r="E1908">
        <f>Table4[[#This Row],[kapp_slack_ub]]/Table4[[#This Row],[kapp_old]]</f>
        <v>0</v>
      </c>
      <c r="F1908" t="str">
        <f>"'PRO-"&amp;_xlfn.TEXTAFTER(Table4[[#This Row],[rxn]],"-",-1)&amp;"'"</f>
        <v>'PRO-rt4187'</v>
      </c>
      <c r="G1908">
        <f>_xlfn.XLOOKUP(Table4[[#This Row],[enz]],'[1]Sheet2 (2)'!$A:$A,'[1]Sheet2 (2)'!$B:$B,"")</f>
        <v>1</v>
      </c>
    </row>
    <row r="1909" spans="1:7" hidden="1" x14ac:dyDescent="0.2">
      <c r="A1909" t="s">
        <v>6499</v>
      </c>
      <c r="B1909">
        <v>10388.202298664601</v>
      </c>
      <c r="C1909">
        <v>0</v>
      </c>
      <c r="D1909">
        <v>0</v>
      </c>
      <c r="E1909">
        <f>Table4[[#This Row],[kapp_slack_ub]]/Table4[[#This Row],[kapp_old]]</f>
        <v>0</v>
      </c>
      <c r="F1909" t="str">
        <f>"'PRO-"&amp;_xlfn.TEXTAFTER(Table4[[#This Row],[rxn]],"-",-1)&amp;"'"</f>
        <v>'PRO-rt7761'</v>
      </c>
      <c r="G1909">
        <f>_xlfn.XLOOKUP(Table4[[#This Row],[enz]],'[1]Sheet2 (2)'!$A:$A,'[1]Sheet2 (2)'!$B:$B,"")</f>
        <v>1</v>
      </c>
    </row>
    <row r="1910" spans="1:7" hidden="1" x14ac:dyDescent="0.2">
      <c r="A1910" t="s">
        <v>3005</v>
      </c>
      <c r="B1910">
        <v>10388.202298664601</v>
      </c>
      <c r="C1910">
        <v>0</v>
      </c>
      <c r="D1910">
        <v>0</v>
      </c>
      <c r="E1910">
        <f>Table4[[#This Row],[kapp_slack_ub]]/Table4[[#This Row],[kapp_old]]</f>
        <v>0</v>
      </c>
      <c r="F1910" t="str">
        <f>"'PRO-"&amp;_xlfn.TEXTAFTER(Table4[[#This Row],[rxn]],"-",-1)&amp;"'"</f>
        <v>'PRO-rt2799_l'</v>
      </c>
      <c r="G1910">
        <f>_xlfn.XLOOKUP(Table4[[#This Row],[enz]],'[1]Sheet2 (2)'!$A:$A,'[1]Sheet2 (2)'!$B:$B,"")</f>
        <v>1</v>
      </c>
    </row>
    <row r="1911" spans="1:7" hidden="1" x14ac:dyDescent="0.2">
      <c r="A1911" t="s">
        <v>6500</v>
      </c>
      <c r="B1911">
        <v>10388.202298664601</v>
      </c>
      <c r="C1911">
        <v>0</v>
      </c>
      <c r="D1911">
        <v>0</v>
      </c>
      <c r="E1911">
        <f>Table4[[#This Row],[kapp_slack_ub]]/Table4[[#This Row],[kapp_old]]</f>
        <v>0</v>
      </c>
      <c r="F1911" t="str">
        <f>"'PRO-"&amp;_xlfn.TEXTAFTER(Table4[[#This Row],[rxn]],"-",-1)&amp;"'"</f>
        <v>'PRO-rt2799_rm'</v>
      </c>
      <c r="G1911">
        <f>_xlfn.XLOOKUP(Table4[[#This Row],[enz]],'[1]Sheet2 (2)'!$A:$A,'[1]Sheet2 (2)'!$B:$B,"")</f>
        <v>1</v>
      </c>
    </row>
    <row r="1912" spans="1:7" hidden="1" x14ac:dyDescent="0.2">
      <c r="A1912" t="s">
        <v>6501</v>
      </c>
      <c r="B1912">
        <v>10388.202298664601</v>
      </c>
      <c r="C1912">
        <v>0</v>
      </c>
      <c r="D1912">
        <v>0</v>
      </c>
      <c r="E1912">
        <f>Table4[[#This Row],[kapp_slack_ub]]/Table4[[#This Row],[kapp_old]]</f>
        <v>0</v>
      </c>
      <c r="F1912" t="str">
        <f>"'PRO-"&amp;_xlfn.TEXTAFTER(Table4[[#This Row],[rxn]],"-",-1)&amp;"'"</f>
        <v>'PRO-rt4187'</v>
      </c>
      <c r="G1912">
        <f>_xlfn.XLOOKUP(Table4[[#This Row],[enz]],'[1]Sheet2 (2)'!$A:$A,'[1]Sheet2 (2)'!$B:$B,"")</f>
        <v>1</v>
      </c>
    </row>
    <row r="1913" spans="1:7" hidden="1" x14ac:dyDescent="0.2">
      <c r="A1913" t="s">
        <v>6502</v>
      </c>
      <c r="B1913">
        <v>10388.202298664601</v>
      </c>
      <c r="C1913">
        <v>0</v>
      </c>
      <c r="D1913">
        <v>0</v>
      </c>
      <c r="E1913">
        <f>Table4[[#This Row],[kapp_slack_ub]]/Table4[[#This Row],[kapp_old]]</f>
        <v>0</v>
      </c>
      <c r="F1913" t="str">
        <f>"'PRO-"&amp;_xlfn.TEXTAFTER(Table4[[#This Row],[rxn]],"-",-1)&amp;"'"</f>
        <v>'PRO-rt7761'</v>
      </c>
      <c r="G1913">
        <f>_xlfn.XLOOKUP(Table4[[#This Row],[enz]],'[1]Sheet2 (2)'!$A:$A,'[1]Sheet2 (2)'!$B:$B,"")</f>
        <v>1</v>
      </c>
    </row>
    <row r="1914" spans="1:7" hidden="1" x14ac:dyDescent="0.2">
      <c r="A1914" t="s">
        <v>6503</v>
      </c>
      <c r="B1914">
        <v>10388.202298664601</v>
      </c>
      <c r="C1914">
        <v>0</v>
      </c>
      <c r="D1914">
        <v>0</v>
      </c>
      <c r="E1914">
        <f>Table4[[#This Row],[kapp_slack_ub]]/Table4[[#This Row],[kapp_old]]</f>
        <v>0</v>
      </c>
      <c r="F1914" t="str">
        <f>"'PRO-"&amp;_xlfn.TEXTAFTER(Table4[[#This Row],[rxn]],"-",-1)&amp;"'"</f>
        <v>'PRO-rt2799_l'</v>
      </c>
      <c r="G1914">
        <f>_xlfn.XLOOKUP(Table4[[#This Row],[enz]],'[1]Sheet2 (2)'!$A:$A,'[1]Sheet2 (2)'!$B:$B,"")</f>
        <v>1</v>
      </c>
    </row>
    <row r="1915" spans="1:7" hidden="1" x14ac:dyDescent="0.2">
      <c r="A1915" t="s">
        <v>6504</v>
      </c>
      <c r="B1915">
        <v>10388.202298664601</v>
      </c>
      <c r="C1915">
        <v>0</v>
      </c>
      <c r="D1915">
        <v>0</v>
      </c>
      <c r="E1915">
        <f>Table4[[#This Row],[kapp_slack_ub]]/Table4[[#This Row],[kapp_old]]</f>
        <v>0</v>
      </c>
      <c r="F1915" t="str">
        <f>"'PRO-"&amp;_xlfn.TEXTAFTER(Table4[[#This Row],[rxn]],"-",-1)&amp;"'"</f>
        <v>'PRO-rt2799_rm'</v>
      </c>
      <c r="G1915">
        <f>_xlfn.XLOOKUP(Table4[[#This Row],[enz]],'[1]Sheet2 (2)'!$A:$A,'[1]Sheet2 (2)'!$B:$B,"")</f>
        <v>1</v>
      </c>
    </row>
    <row r="1916" spans="1:7" hidden="1" x14ac:dyDescent="0.2">
      <c r="A1916" t="s">
        <v>6505</v>
      </c>
      <c r="B1916">
        <v>10388.202298664601</v>
      </c>
      <c r="C1916">
        <v>0</v>
      </c>
      <c r="D1916">
        <v>0</v>
      </c>
      <c r="E1916">
        <f>Table4[[#This Row],[kapp_slack_ub]]/Table4[[#This Row],[kapp_old]]</f>
        <v>0</v>
      </c>
      <c r="F1916" t="str">
        <f>"'PRO-"&amp;_xlfn.TEXTAFTER(Table4[[#This Row],[rxn]],"-",-1)&amp;"'"</f>
        <v>'PRO-rt4187'</v>
      </c>
      <c r="G1916">
        <f>_xlfn.XLOOKUP(Table4[[#This Row],[enz]],'[1]Sheet2 (2)'!$A:$A,'[1]Sheet2 (2)'!$B:$B,"")</f>
        <v>1</v>
      </c>
    </row>
    <row r="1917" spans="1:7" hidden="1" x14ac:dyDescent="0.2">
      <c r="A1917" t="s">
        <v>6506</v>
      </c>
      <c r="B1917">
        <v>10388.202298664601</v>
      </c>
      <c r="C1917">
        <v>0</v>
      </c>
      <c r="D1917">
        <v>0</v>
      </c>
      <c r="E1917">
        <f>Table4[[#This Row],[kapp_slack_ub]]/Table4[[#This Row],[kapp_old]]</f>
        <v>0</v>
      </c>
      <c r="F1917" t="str">
        <f>"'PRO-"&amp;_xlfn.TEXTAFTER(Table4[[#This Row],[rxn]],"-",-1)&amp;"'"</f>
        <v>'PRO-rt7761'</v>
      </c>
      <c r="G1917">
        <f>_xlfn.XLOOKUP(Table4[[#This Row],[enz]],'[1]Sheet2 (2)'!$A:$A,'[1]Sheet2 (2)'!$B:$B,"")</f>
        <v>1</v>
      </c>
    </row>
    <row r="1918" spans="1:7" hidden="1" x14ac:dyDescent="0.2">
      <c r="A1918" t="s">
        <v>3006</v>
      </c>
      <c r="B1918">
        <v>10388.202298664601</v>
      </c>
      <c r="C1918">
        <v>0</v>
      </c>
      <c r="D1918">
        <v>0</v>
      </c>
      <c r="E1918">
        <f>Table4[[#This Row],[kapp_slack_ub]]/Table4[[#This Row],[kapp_old]]</f>
        <v>0</v>
      </c>
      <c r="F1918" t="str">
        <f>"'PRO-"&amp;_xlfn.TEXTAFTER(Table4[[#This Row],[rxn]],"-",-1)&amp;"'"</f>
        <v>'PRO-rt2799_l'</v>
      </c>
      <c r="G1918">
        <f>_xlfn.XLOOKUP(Table4[[#This Row],[enz]],'[1]Sheet2 (2)'!$A:$A,'[1]Sheet2 (2)'!$B:$B,"")</f>
        <v>1</v>
      </c>
    </row>
    <row r="1919" spans="1:7" hidden="1" x14ac:dyDescent="0.2">
      <c r="A1919" t="s">
        <v>6507</v>
      </c>
      <c r="B1919">
        <v>10388.202298664601</v>
      </c>
      <c r="C1919">
        <v>0</v>
      </c>
      <c r="D1919">
        <v>0</v>
      </c>
      <c r="E1919">
        <f>Table4[[#This Row],[kapp_slack_ub]]/Table4[[#This Row],[kapp_old]]</f>
        <v>0</v>
      </c>
      <c r="F1919" t="str">
        <f>"'PRO-"&amp;_xlfn.TEXTAFTER(Table4[[#This Row],[rxn]],"-",-1)&amp;"'"</f>
        <v>'PRO-rt2799_rm'</v>
      </c>
      <c r="G1919">
        <f>_xlfn.XLOOKUP(Table4[[#This Row],[enz]],'[1]Sheet2 (2)'!$A:$A,'[1]Sheet2 (2)'!$B:$B,"")</f>
        <v>1</v>
      </c>
    </row>
    <row r="1920" spans="1:7" hidden="1" x14ac:dyDescent="0.2">
      <c r="A1920" t="s">
        <v>6508</v>
      </c>
      <c r="B1920">
        <v>10388.202298664601</v>
      </c>
      <c r="C1920">
        <v>0</v>
      </c>
      <c r="D1920">
        <v>0</v>
      </c>
      <c r="E1920">
        <f>Table4[[#This Row],[kapp_slack_ub]]/Table4[[#This Row],[kapp_old]]</f>
        <v>0</v>
      </c>
      <c r="F1920" t="str">
        <f>"'PRO-"&amp;_xlfn.TEXTAFTER(Table4[[#This Row],[rxn]],"-",-1)&amp;"'"</f>
        <v>'PRO-rt4187'</v>
      </c>
      <c r="G1920">
        <f>_xlfn.XLOOKUP(Table4[[#This Row],[enz]],'[1]Sheet2 (2)'!$A:$A,'[1]Sheet2 (2)'!$B:$B,"")</f>
        <v>1</v>
      </c>
    </row>
    <row r="1921" spans="1:7" hidden="1" x14ac:dyDescent="0.2">
      <c r="A1921" t="s">
        <v>6509</v>
      </c>
      <c r="B1921">
        <v>10388.202298664601</v>
      </c>
      <c r="C1921">
        <v>0</v>
      </c>
      <c r="D1921">
        <v>0</v>
      </c>
      <c r="E1921">
        <f>Table4[[#This Row],[kapp_slack_ub]]/Table4[[#This Row],[kapp_old]]</f>
        <v>0</v>
      </c>
      <c r="F1921" t="str">
        <f>"'PRO-"&amp;_xlfn.TEXTAFTER(Table4[[#This Row],[rxn]],"-",-1)&amp;"'"</f>
        <v>'PRO-rt7761'</v>
      </c>
      <c r="G1921">
        <f>_xlfn.XLOOKUP(Table4[[#This Row],[enz]],'[1]Sheet2 (2)'!$A:$A,'[1]Sheet2 (2)'!$B:$B,"")</f>
        <v>1</v>
      </c>
    </row>
    <row r="1922" spans="1:7" hidden="1" x14ac:dyDescent="0.2">
      <c r="A1922" t="s">
        <v>6510</v>
      </c>
      <c r="B1922">
        <v>10.804423862005899</v>
      </c>
      <c r="C1922">
        <v>0</v>
      </c>
      <c r="D1922">
        <v>0</v>
      </c>
      <c r="E1922">
        <f>Table4[[#This Row],[kapp_slack_ub]]/Table4[[#This Row],[kapp_old]]</f>
        <v>0</v>
      </c>
      <c r="F1922" t="str">
        <f>"'PRO-"&amp;_xlfn.TEXTAFTER(Table4[[#This Row],[rxn]],"-",-1)&amp;"'"</f>
        <v>'PRO-rt2799_l'</v>
      </c>
      <c r="G1922">
        <f>_xlfn.XLOOKUP(Table4[[#This Row],[enz]],'[1]Sheet2 (2)'!$A:$A,'[1]Sheet2 (2)'!$B:$B,"")</f>
        <v>1</v>
      </c>
    </row>
    <row r="1923" spans="1:7" hidden="1" x14ac:dyDescent="0.2">
      <c r="A1923" t="s">
        <v>3007</v>
      </c>
      <c r="B1923">
        <v>10388.202298664601</v>
      </c>
      <c r="C1923">
        <v>0</v>
      </c>
      <c r="D1923">
        <v>0</v>
      </c>
      <c r="E1923">
        <f>Table4[[#This Row],[kapp_slack_ub]]/Table4[[#This Row],[kapp_old]]</f>
        <v>0</v>
      </c>
      <c r="F1923" t="str">
        <f>"'PRO-"&amp;_xlfn.TEXTAFTER(Table4[[#This Row],[rxn]],"-",-1)&amp;"'"</f>
        <v>'PRO-rt2799_rm'</v>
      </c>
      <c r="G1923">
        <f>_xlfn.XLOOKUP(Table4[[#This Row],[enz]],'[1]Sheet2 (2)'!$A:$A,'[1]Sheet2 (2)'!$B:$B,"")</f>
        <v>1</v>
      </c>
    </row>
    <row r="1924" spans="1:7" hidden="1" x14ac:dyDescent="0.2">
      <c r="A1924" t="s">
        <v>6511</v>
      </c>
      <c r="B1924">
        <v>10388.202298664601</v>
      </c>
      <c r="C1924">
        <v>0</v>
      </c>
      <c r="D1924">
        <v>0</v>
      </c>
      <c r="E1924">
        <f>Table4[[#This Row],[kapp_slack_ub]]/Table4[[#This Row],[kapp_old]]</f>
        <v>0</v>
      </c>
      <c r="F1924" t="str">
        <f>"'PRO-"&amp;_xlfn.TEXTAFTER(Table4[[#This Row],[rxn]],"-",-1)&amp;"'"</f>
        <v>'PRO-rt4187'</v>
      </c>
      <c r="G1924">
        <f>_xlfn.XLOOKUP(Table4[[#This Row],[enz]],'[1]Sheet2 (2)'!$A:$A,'[1]Sheet2 (2)'!$B:$B,"")</f>
        <v>1</v>
      </c>
    </row>
    <row r="1925" spans="1:7" hidden="1" x14ac:dyDescent="0.2">
      <c r="A1925" t="s">
        <v>6512</v>
      </c>
      <c r="B1925">
        <v>10388.202298664601</v>
      </c>
      <c r="C1925">
        <v>0</v>
      </c>
      <c r="D1925">
        <v>0</v>
      </c>
      <c r="E1925">
        <f>Table4[[#This Row],[kapp_slack_ub]]/Table4[[#This Row],[kapp_old]]</f>
        <v>0</v>
      </c>
      <c r="F1925" t="str">
        <f>"'PRO-"&amp;_xlfn.TEXTAFTER(Table4[[#This Row],[rxn]],"-",-1)&amp;"'"</f>
        <v>'PRO-rt7761'</v>
      </c>
      <c r="G1925">
        <f>_xlfn.XLOOKUP(Table4[[#This Row],[enz]],'[1]Sheet2 (2)'!$A:$A,'[1]Sheet2 (2)'!$B:$B,"")</f>
        <v>1</v>
      </c>
    </row>
    <row r="1926" spans="1:7" hidden="1" x14ac:dyDescent="0.2">
      <c r="A1926" t="s">
        <v>6513</v>
      </c>
      <c r="B1926">
        <v>10.804423862005899</v>
      </c>
      <c r="C1926">
        <v>0</v>
      </c>
      <c r="D1926">
        <v>0</v>
      </c>
      <c r="E1926">
        <f>Table4[[#This Row],[kapp_slack_ub]]/Table4[[#This Row],[kapp_old]]</f>
        <v>0</v>
      </c>
      <c r="F1926" t="str">
        <f>"'PRO-"&amp;_xlfn.TEXTAFTER(Table4[[#This Row],[rxn]],"-",-1)&amp;"'"</f>
        <v>'PRO-rt2799_l'</v>
      </c>
      <c r="G1926">
        <f>_xlfn.XLOOKUP(Table4[[#This Row],[enz]],'[1]Sheet2 (2)'!$A:$A,'[1]Sheet2 (2)'!$B:$B,"")</f>
        <v>1</v>
      </c>
    </row>
    <row r="1927" spans="1:7" hidden="1" x14ac:dyDescent="0.2">
      <c r="A1927" t="s">
        <v>3008</v>
      </c>
      <c r="B1927">
        <v>10388.202298664601</v>
      </c>
      <c r="C1927">
        <v>0</v>
      </c>
      <c r="D1927">
        <v>0</v>
      </c>
      <c r="E1927">
        <f>Table4[[#This Row],[kapp_slack_ub]]/Table4[[#This Row],[kapp_old]]</f>
        <v>0</v>
      </c>
      <c r="F1927" t="str">
        <f>"'PRO-"&amp;_xlfn.TEXTAFTER(Table4[[#This Row],[rxn]],"-",-1)&amp;"'"</f>
        <v>'PRO-rt2799_rm'</v>
      </c>
      <c r="G1927">
        <f>_xlfn.XLOOKUP(Table4[[#This Row],[enz]],'[1]Sheet2 (2)'!$A:$A,'[1]Sheet2 (2)'!$B:$B,"")</f>
        <v>1</v>
      </c>
    </row>
    <row r="1928" spans="1:7" hidden="1" x14ac:dyDescent="0.2">
      <c r="A1928" t="s">
        <v>6514</v>
      </c>
      <c r="B1928">
        <v>10388.202298664601</v>
      </c>
      <c r="C1928">
        <v>0</v>
      </c>
      <c r="D1928">
        <v>0</v>
      </c>
      <c r="E1928">
        <f>Table4[[#This Row],[kapp_slack_ub]]/Table4[[#This Row],[kapp_old]]</f>
        <v>0</v>
      </c>
      <c r="F1928" t="str">
        <f>"'PRO-"&amp;_xlfn.TEXTAFTER(Table4[[#This Row],[rxn]],"-",-1)&amp;"'"</f>
        <v>'PRO-rt4187'</v>
      </c>
      <c r="G1928">
        <f>_xlfn.XLOOKUP(Table4[[#This Row],[enz]],'[1]Sheet2 (2)'!$A:$A,'[1]Sheet2 (2)'!$B:$B,"")</f>
        <v>1</v>
      </c>
    </row>
    <row r="1929" spans="1:7" hidden="1" x14ac:dyDescent="0.2">
      <c r="A1929" t="s">
        <v>6515</v>
      </c>
      <c r="B1929">
        <v>10388.202298664601</v>
      </c>
      <c r="C1929">
        <v>0</v>
      </c>
      <c r="D1929">
        <v>0</v>
      </c>
      <c r="E1929">
        <f>Table4[[#This Row],[kapp_slack_ub]]/Table4[[#This Row],[kapp_old]]</f>
        <v>0</v>
      </c>
      <c r="F1929" t="str">
        <f>"'PRO-"&amp;_xlfn.TEXTAFTER(Table4[[#This Row],[rxn]],"-",-1)&amp;"'"</f>
        <v>'PRO-rt7761'</v>
      </c>
      <c r="G1929">
        <f>_xlfn.XLOOKUP(Table4[[#This Row],[enz]],'[1]Sheet2 (2)'!$A:$A,'[1]Sheet2 (2)'!$B:$B,"")</f>
        <v>1</v>
      </c>
    </row>
    <row r="1930" spans="1:7" hidden="1" x14ac:dyDescent="0.2">
      <c r="A1930" t="s">
        <v>6516</v>
      </c>
      <c r="B1930">
        <v>10388.202298664601</v>
      </c>
      <c r="C1930">
        <v>0</v>
      </c>
      <c r="D1930">
        <v>0</v>
      </c>
      <c r="E1930">
        <f>Table4[[#This Row],[kapp_slack_ub]]/Table4[[#This Row],[kapp_old]]</f>
        <v>0</v>
      </c>
      <c r="F1930" t="str">
        <f>"'PRO-"&amp;_xlfn.TEXTAFTER(Table4[[#This Row],[rxn]],"-",-1)&amp;"'"</f>
        <v>'PRO-rt2799_l'</v>
      </c>
      <c r="G1930">
        <f>_xlfn.XLOOKUP(Table4[[#This Row],[enz]],'[1]Sheet2 (2)'!$A:$A,'[1]Sheet2 (2)'!$B:$B,"")</f>
        <v>1</v>
      </c>
    </row>
    <row r="1931" spans="1:7" hidden="1" x14ac:dyDescent="0.2">
      <c r="A1931" t="s">
        <v>3009</v>
      </c>
      <c r="B1931">
        <v>10388.202298664601</v>
      </c>
      <c r="C1931">
        <v>0</v>
      </c>
      <c r="D1931">
        <v>0</v>
      </c>
      <c r="E1931">
        <f>Table4[[#This Row],[kapp_slack_ub]]/Table4[[#This Row],[kapp_old]]</f>
        <v>0</v>
      </c>
      <c r="F1931" t="str">
        <f>"'PRO-"&amp;_xlfn.TEXTAFTER(Table4[[#This Row],[rxn]],"-",-1)&amp;"'"</f>
        <v>'PRO-rt2799_rm'</v>
      </c>
      <c r="G1931">
        <f>_xlfn.XLOOKUP(Table4[[#This Row],[enz]],'[1]Sheet2 (2)'!$A:$A,'[1]Sheet2 (2)'!$B:$B,"")</f>
        <v>1</v>
      </c>
    </row>
    <row r="1932" spans="1:7" hidden="1" x14ac:dyDescent="0.2">
      <c r="A1932" t="s">
        <v>6517</v>
      </c>
      <c r="B1932">
        <v>10388.202298664601</v>
      </c>
      <c r="C1932">
        <v>0</v>
      </c>
      <c r="D1932">
        <v>0</v>
      </c>
      <c r="E1932">
        <f>Table4[[#This Row],[kapp_slack_ub]]/Table4[[#This Row],[kapp_old]]</f>
        <v>0</v>
      </c>
      <c r="F1932" t="str">
        <f>"'PRO-"&amp;_xlfn.TEXTAFTER(Table4[[#This Row],[rxn]],"-",-1)&amp;"'"</f>
        <v>'PRO-rt4187'</v>
      </c>
      <c r="G1932">
        <f>_xlfn.XLOOKUP(Table4[[#This Row],[enz]],'[1]Sheet2 (2)'!$A:$A,'[1]Sheet2 (2)'!$B:$B,"")</f>
        <v>1</v>
      </c>
    </row>
    <row r="1933" spans="1:7" hidden="1" x14ac:dyDescent="0.2">
      <c r="A1933" t="s">
        <v>6518</v>
      </c>
      <c r="B1933">
        <v>10388.202298664601</v>
      </c>
      <c r="C1933">
        <v>0</v>
      </c>
      <c r="D1933">
        <v>0</v>
      </c>
      <c r="E1933">
        <f>Table4[[#This Row],[kapp_slack_ub]]/Table4[[#This Row],[kapp_old]]</f>
        <v>0</v>
      </c>
      <c r="F1933" t="str">
        <f>"'PRO-"&amp;_xlfn.TEXTAFTER(Table4[[#This Row],[rxn]],"-",-1)&amp;"'"</f>
        <v>'PRO-rt7761'</v>
      </c>
      <c r="G1933">
        <f>_xlfn.XLOOKUP(Table4[[#This Row],[enz]],'[1]Sheet2 (2)'!$A:$A,'[1]Sheet2 (2)'!$B:$B,"")</f>
        <v>1</v>
      </c>
    </row>
    <row r="1934" spans="1:7" hidden="1" x14ac:dyDescent="0.2">
      <c r="A1934" t="s">
        <v>6519</v>
      </c>
      <c r="B1934">
        <v>10388.202298664601</v>
      </c>
      <c r="C1934">
        <v>0</v>
      </c>
      <c r="D1934">
        <v>0</v>
      </c>
      <c r="E1934">
        <f>Table4[[#This Row],[kapp_slack_ub]]/Table4[[#This Row],[kapp_old]]</f>
        <v>0</v>
      </c>
      <c r="F1934" t="str">
        <f>"'PRO-"&amp;_xlfn.TEXTAFTER(Table4[[#This Row],[rxn]],"-",-1)&amp;"'"</f>
        <v>'PRO-rt7380'</v>
      </c>
      <c r="G1934">
        <f>_xlfn.XLOOKUP(Table4[[#This Row],[enz]],'[1]Sheet2 (2)'!$A:$A,'[1]Sheet2 (2)'!$B:$B,"")</f>
        <v>1</v>
      </c>
    </row>
    <row r="1935" spans="1:7" hidden="1" x14ac:dyDescent="0.2">
      <c r="A1935" t="s">
        <v>6520</v>
      </c>
      <c r="B1935">
        <v>10388.202298664601</v>
      </c>
      <c r="C1935">
        <v>0</v>
      </c>
      <c r="D1935">
        <v>0</v>
      </c>
      <c r="E1935">
        <f>Table4[[#This Row],[kapp_slack_ub]]/Table4[[#This Row],[kapp_old]]</f>
        <v>0</v>
      </c>
      <c r="F1935" t="str">
        <f>"'PRO-"&amp;_xlfn.TEXTAFTER(Table4[[#This Row],[rxn]],"-",-1)&amp;"'"</f>
        <v>'PRO-rt1544_l'</v>
      </c>
      <c r="G1935">
        <f>_xlfn.XLOOKUP(Table4[[#This Row],[enz]],'[1]Sheet2 (2)'!$A:$A,'[1]Sheet2 (2)'!$B:$B,"")</f>
        <v>1</v>
      </c>
    </row>
    <row r="1936" spans="1:7" hidden="1" x14ac:dyDescent="0.2">
      <c r="A1936" t="s">
        <v>6521</v>
      </c>
      <c r="B1936">
        <v>10388.202298664601</v>
      </c>
      <c r="C1936">
        <v>0</v>
      </c>
      <c r="D1936">
        <v>0</v>
      </c>
      <c r="E1936">
        <f>Table4[[#This Row],[kapp_slack_ub]]/Table4[[#This Row],[kapp_old]]</f>
        <v>0</v>
      </c>
      <c r="F1936" t="str">
        <f>"'PRO-"&amp;_xlfn.TEXTAFTER(Table4[[#This Row],[rxn]],"-",-1)&amp;"'"</f>
        <v>'PRO-rt1544_rm'</v>
      </c>
      <c r="G1936">
        <f>_xlfn.XLOOKUP(Table4[[#This Row],[enz]],'[1]Sheet2 (2)'!$A:$A,'[1]Sheet2 (2)'!$B:$B,"")</f>
        <v>1</v>
      </c>
    </row>
    <row r="1937" spans="1:7" hidden="1" x14ac:dyDescent="0.2">
      <c r="A1937" t="s">
        <v>6522</v>
      </c>
      <c r="B1937">
        <v>10388.202298664601</v>
      </c>
      <c r="C1937">
        <v>0</v>
      </c>
      <c r="D1937">
        <v>0</v>
      </c>
      <c r="E1937">
        <f>Table4[[#This Row],[kapp_slack_ub]]/Table4[[#This Row],[kapp_old]]</f>
        <v>0</v>
      </c>
      <c r="F1937" t="str">
        <f>"'PRO-"&amp;_xlfn.TEXTAFTER(Table4[[#This Row],[rxn]],"-",-1)&amp;"'"</f>
        <v>'PRO-rt7761'</v>
      </c>
      <c r="G1937">
        <f>_xlfn.XLOOKUP(Table4[[#This Row],[enz]],'[1]Sheet2 (2)'!$A:$A,'[1]Sheet2 (2)'!$B:$B,"")</f>
        <v>1</v>
      </c>
    </row>
    <row r="1938" spans="1:7" hidden="1" x14ac:dyDescent="0.2">
      <c r="A1938" t="s">
        <v>6523</v>
      </c>
      <c r="B1938">
        <v>10388.202298664601</v>
      </c>
      <c r="C1938">
        <v>0</v>
      </c>
      <c r="D1938">
        <v>0</v>
      </c>
      <c r="E1938">
        <f>Table4[[#This Row],[kapp_slack_ub]]/Table4[[#This Row],[kapp_old]]</f>
        <v>0</v>
      </c>
      <c r="F1938" t="str">
        <f>"'PRO-"&amp;_xlfn.TEXTAFTER(Table4[[#This Row],[rxn]],"-",-1)&amp;"'"</f>
        <v>'PRO-rt7380'</v>
      </c>
      <c r="G1938">
        <f>_xlfn.XLOOKUP(Table4[[#This Row],[enz]],'[1]Sheet2 (2)'!$A:$A,'[1]Sheet2 (2)'!$B:$B,"")</f>
        <v>1</v>
      </c>
    </row>
    <row r="1939" spans="1:7" hidden="1" x14ac:dyDescent="0.2">
      <c r="A1939" t="s">
        <v>6524</v>
      </c>
      <c r="B1939">
        <v>0.39633371112156701</v>
      </c>
      <c r="C1939">
        <v>0</v>
      </c>
      <c r="D1939">
        <v>0</v>
      </c>
      <c r="E1939">
        <f>Table4[[#This Row],[kapp_slack_ub]]/Table4[[#This Row],[kapp_old]]</f>
        <v>0</v>
      </c>
      <c r="F1939" t="str">
        <f>"'PRO-"&amp;_xlfn.TEXTAFTER(Table4[[#This Row],[rxn]],"-",-1)&amp;"'"</f>
        <v>'PRO-rt1544_l'</v>
      </c>
      <c r="G1939">
        <f>_xlfn.XLOOKUP(Table4[[#This Row],[enz]],'[1]Sheet2 (2)'!$A:$A,'[1]Sheet2 (2)'!$B:$B,"")</f>
        <v>1</v>
      </c>
    </row>
    <row r="1940" spans="1:7" hidden="1" x14ac:dyDescent="0.2">
      <c r="A1940" t="s">
        <v>3010</v>
      </c>
      <c r="B1940">
        <v>10388.202298664601</v>
      </c>
      <c r="C1940">
        <v>0</v>
      </c>
      <c r="D1940">
        <v>0</v>
      </c>
      <c r="E1940">
        <f>Table4[[#This Row],[kapp_slack_ub]]/Table4[[#This Row],[kapp_old]]</f>
        <v>0</v>
      </c>
      <c r="F1940" t="str">
        <f>"'PRO-"&amp;_xlfn.TEXTAFTER(Table4[[#This Row],[rxn]],"-",-1)&amp;"'"</f>
        <v>'PRO-rt1544_rm'</v>
      </c>
      <c r="G1940">
        <f>_xlfn.XLOOKUP(Table4[[#This Row],[enz]],'[1]Sheet2 (2)'!$A:$A,'[1]Sheet2 (2)'!$B:$B,"")</f>
        <v>1</v>
      </c>
    </row>
    <row r="1941" spans="1:7" hidden="1" x14ac:dyDescent="0.2">
      <c r="A1941" t="s">
        <v>6525</v>
      </c>
      <c r="B1941">
        <v>10388.202298664601</v>
      </c>
      <c r="C1941">
        <v>0</v>
      </c>
      <c r="D1941">
        <v>0</v>
      </c>
      <c r="E1941">
        <f>Table4[[#This Row],[kapp_slack_ub]]/Table4[[#This Row],[kapp_old]]</f>
        <v>0</v>
      </c>
      <c r="F1941" t="str">
        <f>"'PRO-"&amp;_xlfn.TEXTAFTER(Table4[[#This Row],[rxn]],"-",-1)&amp;"'"</f>
        <v>'PRO-rt7761'</v>
      </c>
      <c r="G1941">
        <f>_xlfn.XLOOKUP(Table4[[#This Row],[enz]],'[1]Sheet2 (2)'!$A:$A,'[1]Sheet2 (2)'!$B:$B,"")</f>
        <v>1</v>
      </c>
    </row>
    <row r="1942" spans="1:7" hidden="1" x14ac:dyDescent="0.2">
      <c r="A1942" t="s">
        <v>6526</v>
      </c>
      <c r="B1942">
        <v>10388.202298664601</v>
      </c>
      <c r="C1942">
        <v>0</v>
      </c>
      <c r="D1942">
        <v>0</v>
      </c>
      <c r="E1942">
        <f>Table4[[#This Row],[kapp_slack_ub]]/Table4[[#This Row],[kapp_old]]</f>
        <v>0</v>
      </c>
      <c r="F1942" t="str">
        <f>"'PRO-"&amp;_xlfn.TEXTAFTER(Table4[[#This Row],[rxn]],"-",-1)&amp;"'"</f>
        <v>'PRO-rt7380'</v>
      </c>
      <c r="G1942">
        <f>_xlfn.XLOOKUP(Table4[[#This Row],[enz]],'[1]Sheet2 (2)'!$A:$A,'[1]Sheet2 (2)'!$B:$B,"")</f>
        <v>1</v>
      </c>
    </row>
    <row r="1943" spans="1:7" hidden="1" x14ac:dyDescent="0.2">
      <c r="A1943" t="s">
        <v>6527</v>
      </c>
      <c r="B1943">
        <v>10388.202298664601</v>
      </c>
      <c r="C1943">
        <v>0</v>
      </c>
      <c r="D1943">
        <v>0</v>
      </c>
      <c r="E1943">
        <f>Table4[[#This Row],[kapp_slack_ub]]/Table4[[#This Row],[kapp_old]]</f>
        <v>0</v>
      </c>
      <c r="F1943" t="str">
        <f>"'PRO-"&amp;_xlfn.TEXTAFTER(Table4[[#This Row],[rxn]],"-",-1)&amp;"'"</f>
        <v>'PRO-rt1544_l'</v>
      </c>
      <c r="G1943">
        <f>_xlfn.XLOOKUP(Table4[[#This Row],[enz]],'[1]Sheet2 (2)'!$A:$A,'[1]Sheet2 (2)'!$B:$B,"")</f>
        <v>1</v>
      </c>
    </row>
    <row r="1944" spans="1:7" hidden="1" x14ac:dyDescent="0.2">
      <c r="A1944" t="s">
        <v>6528</v>
      </c>
      <c r="B1944">
        <v>10388.202298664601</v>
      </c>
      <c r="C1944">
        <v>0</v>
      </c>
      <c r="D1944">
        <v>0</v>
      </c>
      <c r="E1944">
        <f>Table4[[#This Row],[kapp_slack_ub]]/Table4[[#This Row],[kapp_old]]</f>
        <v>0</v>
      </c>
      <c r="F1944" t="str">
        <f>"'PRO-"&amp;_xlfn.TEXTAFTER(Table4[[#This Row],[rxn]],"-",-1)&amp;"'"</f>
        <v>'PRO-rt1544_rm'</v>
      </c>
      <c r="G1944">
        <f>_xlfn.XLOOKUP(Table4[[#This Row],[enz]],'[1]Sheet2 (2)'!$A:$A,'[1]Sheet2 (2)'!$B:$B,"")</f>
        <v>1</v>
      </c>
    </row>
    <row r="1945" spans="1:7" hidden="1" x14ac:dyDescent="0.2">
      <c r="A1945" t="s">
        <v>6529</v>
      </c>
      <c r="B1945">
        <v>10388.202298664601</v>
      </c>
      <c r="C1945">
        <v>0</v>
      </c>
      <c r="D1945">
        <v>0</v>
      </c>
      <c r="E1945">
        <f>Table4[[#This Row],[kapp_slack_ub]]/Table4[[#This Row],[kapp_old]]</f>
        <v>0</v>
      </c>
      <c r="F1945" t="str">
        <f>"'PRO-"&amp;_xlfn.TEXTAFTER(Table4[[#This Row],[rxn]],"-",-1)&amp;"'"</f>
        <v>'PRO-rt7761'</v>
      </c>
      <c r="G1945">
        <f>_xlfn.XLOOKUP(Table4[[#This Row],[enz]],'[1]Sheet2 (2)'!$A:$A,'[1]Sheet2 (2)'!$B:$B,"")</f>
        <v>1</v>
      </c>
    </row>
    <row r="1946" spans="1:7" hidden="1" x14ac:dyDescent="0.2">
      <c r="A1946" t="s">
        <v>6530</v>
      </c>
      <c r="B1946">
        <v>10388.202298664601</v>
      </c>
      <c r="C1946">
        <v>0</v>
      </c>
      <c r="D1946">
        <v>0</v>
      </c>
      <c r="E1946">
        <f>Table4[[#This Row],[kapp_slack_ub]]/Table4[[#This Row],[kapp_old]]</f>
        <v>0</v>
      </c>
      <c r="F1946" t="str">
        <f>"'PRO-"&amp;_xlfn.TEXTAFTER(Table4[[#This Row],[rxn]],"-",-1)&amp;"'"</f>
        <v>'PRO-rt7380'</v>
      </c>
      <c r="G1946">
        <f>_xlfn.XLOOKUP(Table4[[#This Row],[enz]],'[1]Sheet2 (2)'!$A:$A,'[1]Sheet2 (2)'!$B:$B,"")</f>
        <v>1</v>
      </c>
    </row>
    <row r="1947" spans="1:7" hidden="1" x14ac:dyDescent="0.2">
      <c r="A1947" t="s">
        <v>6531</v>
      </c>
      <c r="B1947">
        <v>10388.202298664601</v>
      </c>
      <c r="C1947">
        <v>0</v>
      </c>
      <c r="D1947">
        <v>0</v>
      </c>
      <c r="E1947">
        <f>Table4[[#This Row],[kapp_slack_ub]]/Table4[[#This Row],[kapp_old]]</f>
        <v>0</v>
      </c>
      <c r="F1947" t="str">
        <f>"'PRO-"&amp;_xlfn.TEXTAFTER(Table4[[#This Row],[rxn]],"-",-1)&amp;"'"</f>
        <v>'PRO-rt1544_l'</v>
      </c>
      <c r="G1947">
        <f>_xlfn.XLOOKUP(Table4[[#This Row],[enz]],'[1]Sheet2 (2)'!$A:$A,'[1]Sheet2 (2)'!$B:$B,"")</f>
        <v>1</v>
      </c>
    </row>
    <row r="1948" spans="1:7" hidden="1" x14ac:dyDescent="0.2">
      <c r="A1948" t="s">
        <v>6532</v>
      </c>
      <c r="B1948">
        <v>10388.202298664601</v>
      </c>
      <c r="C1948">
        <v>0</v>
      </c>
      <c r="D1948">
        <v>0</v>
      </c>
      <c r="E1948">
        <f>Table4[[#This Row],[kapp_slack_ub]]/Table4[[#This Row],[kapp_old]]</f>
        <v>0</v>
      </c>
      <c r="F1948" t="str">
        <f>"'PRO-"&amp;_xlfn.TEXTAFTER(Table4[[#This Row],[rxn]],"-",-1)&amp;"'"</f>
        <v>'PRO-rt1544_rm'</v>
      </c>
      <c r="G1948">
        <f>_xlfn.XLOOKUP(Table4[[#This Row],[enz]],'[1]Sheet2 (2)'!$A:$A,'[1]Sheet2 (2)'!$B:$B,"")</f>
        <v>1</v>
      </c>
    </row>
    <row r="1949" spans="1:7" hidden="1" x14ac:dyDescent="0.2">
      <c r="A1949" t="s">
        <v>6533</v>
      </c>
      <c r="B1949">
        <v>10388.202298664601</v>
      </c>
      <c r="C1949">
        <v>0</v>
      </c>
      <c r="D1949">
        <v>0</v>
      </c>
      <c r="E1949">
        <f>Table4[[#This Row],[kapp_slack_ub]]/Table4[[#This Row],[kapp_old]]</f>
        <v>0</v>
      </c>
      <c r="F1949" t="str">
        <f>"'PRO-"&amp;_xlfn.TEXTAFTER(Table4[[#This Row],[rxn]],"-",-1)&amp;"'"</f>
        <v>'PRO-rt7761'</v>
      </c>
      <c r="G1949">
        <f>_xlfn.XLOOKUP(Table4[[#This Row],[enz]],'[1]Sheet2 (2)'!$A:$A,'[1]Sheet2 (2)'!$B:$B,"")</f>
        <v>1</v>
      </c>
    </row>
    <row r="1950" spans="1:7" hidden="1" x14ac:dyDescent="0.2">
      <c r="A1950" t="s">
        <v>6534</v>
      </c>
      <c r="B1950">
        <v>10388.202298664601</v>
      </c>
      <c r="C1950">
        <v>0</v>
      </c>
      <c r="D1950">
        <v>0</v>
      </c>
      <c r="E1950">
        <f>Table4[[#This Row],[kapp_slack_ub]]/Table4[[#This Row],[kapp_old]]</f>
        <v>0</v>
      </c>
      <c r="F1950" t="str">
        <f>"'PRO-"&amp;_xlfn.TEXTAFTER(Table4[[#This Row],[rxn]],"-",-1)&amp;"'"</f>
        <v>'PRO-rt7532_c'</v>
      </c>
      <c r="G1950">
        <f>_xlfn.XLOOKUP(Table4[[#This Row],[enz]],'[1]Sheet2 (2)'!$A:$A,'[1]Sheet2 (2)'!$B:$B,"")</f>
        <v>1</v>
      </c>
    </row>
    <row r="1951" spans="1:7" hidden="1" x14ac:dyDescent="0.2">
      <c r="A1951" t="s">
        <v>6535</v>
      </c>
      <c r="B1951">
        <v>10388.202298664601</v>
      </c>
      <c r="C1951">
        <v>0</v>
      </c>
      <c r="D1951">
        <v>0</v>
      </c>
      <c r="E1951">
        <f>Table4[[#This Row],[kapp_slack_ub]]/Table4[[#This Row],[kapp_old]]</f>
        <v>0</v>
      </c>
      <c r="F1951" t="str">
        <f>"'PRO-"&amp;_xlfn.TEXTAFTER(Table4[[#This Row],[rxn]],"-",-1)&amp;"'"</f>
        <v>'PRO-rt6908'</v>
      </c>
      <c r="G1951">
        <f>_xlfn.XLOOKUP(Table4[[#This Row],[enz]],'[1]Sheet2 (2)'!$A:$A,'[1]Sheet2 (2)'!$B:$B,"")</f>
        <v>1</v>
      </c>
    </row>
    <row r="1952" spans="1:7" hidden="1" x14ac:dyDescent="0.2">
      <c r="A1952" t="s">
        <v>6536</v>
      </c>
      <c r="B1952">
        <v>10388.202298664601</v>
      </c>
      <c r="C1952">
        <v>0</v>
      </c>
      <c r="D1952">
        <v>0</v>
      </c>
      <c r="E1952">
        <f>Table4[[#This Row],[kapp_slack_ub]]/Table4[[#This Row],[kapp_old]]</f>
        <v>0</v>
      </c>
      <c r="F1952" t="str">
        <f>"'PRO-"&amp;_xlfn.TEXTAFTER(Table4[[#This Row],[rxn]],"-",-1)&amp;"'"</f>
        <v>'PRO-rt7532_c'</v>
      </c>
      <c r="G1952">
        <f>_xlfn.XLOOKUP(Table4[[#This Row],[enz]],'[1]Sheet2 (2)'!$A:$A,'[1]Sheet2 (2)'!$B:$B,"")</f>
        <v>1</v>
      </c>
    </row>
    <row r="1953" spans="1:7" hidden="1" x14ac:dyDescent="0.2">
      <c r="A1953" t="s">
        <v>6537</v>
      </c>
      <c r="B1953">
        <v>10388.202298664601</v>
      </c>
      <c r="C1953">
        <v>0</v>
      </c>
      <c r="D1953">
        <v>0</v>
      </c>
      <c r="E1953">
        <f>Table4[[#This Row],[kapp_slack_ub]]/Table4[[#This Row],[kapp_old]]</f>
        <v>0</v>
      </c>
      <c r="F1953" t="str">
        <f>"'PRO-"&amp;_xlfn.TEXTAFTER(Table4[[#This Row],[rxn]],"-",-1)&amp;"'"</f>
        <v>'PRO-rt7532_c'</v>
      </c>
      <c r="G1953">
        <f>_xlfn.XLOOKUP(Table4[[#This Row],[enz]],'[1]Sheet2 (2)'!$A:$A,'[1]Sheet2 (2)'!$B:$B,"")</f>
        <v>1</v>
      </c>
    </row>
    <row r="1954" spans="1:7" hidden="1" x14ac:dyDescent="0.2">
      <c r="A1954" t="s">
        <v>6538</v>
      </c>
      <c r="B1954">
        <v>10388.202298664601</v>
      </c>
      <c r="C1954">
        <v>0</v>
      </c>
      <c r="D1954">
        <v>0</v>
      </c>
      <c r="E1954">
        <f>Table4[[#This Row],[kapp_slack_ub]]/Table4[[#This Row],[kapp_old]]</f>
        <v>0</v>
      </c>
      <c r="F1954" t="str">
        <f>"'PRO-"&amp;_xlfn.TEXTAFTER(Table4[[#This Row],[rxn]],"-",-1)&amp;"'"</f>
        <v>'PRO-rt4187'</v>
      </c>
      <c r="G1954">
        <f>_xlfn.XLOOKUP(Table4[[#This Row],[enz]],'[1]Sheet2 (2)'!$A:$A,'[1]Sheet2 (2)'!$B:$B,"")</f>
        <v>1</v>
      </c>
    </row>
    <row r="1955" spans="1:7" hidden="1" x14ac:dyDescent="0.2">
      <c r="A1955" t="s">
        <v>6539</v>
      </c>
      <c r="B1955">
        <v>10388.202298664601</v>
      </c>
      <c r="C1955">
        <v>0</v>
      </c>
      <c r="D1955">
        <v>0</v>
      </c>
      <c r="E1955">
        <f>Table4[[#This Row],[kapp_slack_ub]]/Table4[[#This Row],[kapp_old]]</f>
        <v>0</v>
      </c>
      <c r="F1955" t="str">
        <f>"'PRO-"&amp;_xlfn.TEXTAFTER(Table4[[#This Row],[rxn]],"-",-1)&amp;"'"</f>
        <v>'PRO-rt7761'</v>
      </c>
      <c r="G1955">
        <f>_xlfn.XLOOKUP(Table4[[#This Row],[enz]],'[1]Sheet2 (2)'!$A:$A,'[1]Sheet2 (2)'!$B:$B,"")</f>
        <v>1</v>
      </c>
    </row>
    <row r="1956" spans="1:7" hidden="1" x14ac:dyDescent="0.2">
      <c r="A1956" t="s">
        <v>6540</v>
      </c>
      <c r="B1956">
        <v>10388.202298664601</v>
      </c>
      <c r="C1956">
        <v>0</v>
      </c>
      <c r="D1956">
        <v>0</v>
      </c>
      <c r="E1956">
        <f>Table4[[#This Row],[kapp_slack_ub]]/Table4[[#This Row],[kapp_old]]</f>
        <v>0</v>
      </c>
      <c r="F1956" t="str">
        <f>"'PRO-"&amp;_xlfn.TEXTAFTER(Table4[[#This Row],[rxn]],"-",-1)&amp;"'"</f>
        <v>'PRO-rt5791'</v>
      </c>
      <c r="G1956">
        <f>_xlfn.XLOOKUP(Table4[[#This Row],[enz]],'[1]Sheet2 (2)'!$A:$A,'[1]Sheet2 (2)'!$B:$B,"")</f>
        <v>1</v>
      </c>
    </row>
    <row r="1957" spans="1:7" hidden="1" x14ac:dyDescent="0.2">
      <c r="A1957" t="s">
        <v>6541</v>
      </c>
      <c r="B1957">
        <v>10388.202298664601</v>
      </c>
      <c r="C1957">
        <v>0</v>
      </c>
      <c r="D1957">
        <v>0</v>
      </c>
      <c r="E1957">
        <f>Table4[[#This Row],[kapp_slack_ub]]/Table4[[#This Row],[kapp_old]]</f>
        <v>0</v>
      </c>
      <c r="F1957" t="str">
        <f>"'PRO-"&amp;_xlfn.TEXTAFTER(Table4[[#This Row],[rxn]],"-",-1)&amp;"'"</f>
        <v>'PRO-rt5791'</v>
      </c>
      <c r="G1957">
        <f>_xlfn.XLOOKUP(Table4[[#This Row],[enz]],'[1]Sheet2 (2)'!$A:$A,'[1]Sheet2 (2)'!$B:$B,"")</f>
        <v>1</v>
      </c>
    </row>
    <row r="1958" spans="1:7" hidden="1" x14ac:dyDescent="0.2">
      <c r="A1958" t="s">
        <v>6542</v>
      </c>
      <c r="B1958">
        <v>10388.202298664601</v>
      </c>
      <c r="C1958">
        <v>0</v>
      </c>
      <c r="D1958">
        <v>0</v>
      </c>
      <c r="E1958">
        <f>Table4[[#This Row],[kapp_slack_ub]]/Table4[[#This Row],[kapp_old]]</f>
        <v>0</v>
      </c>
      <c r="F1958" t="str">
        <f>"'PRO-"&amp;_xlfn.TEXTAFTER(Table4[[#This Row],[rxn]],"-",-1)&amp;"'"</f>
        <v>'PRO-rt5740'</v>
      </c>
      <c r="G1958">
        <f>_xlfn.XLOOKUP(Table4[[#This Row],[enz]],'[1]Sheet2 (2)'!$A:$A,'[1]Sheet2 (2)'!$B:$B,"")</f>
        <v>1</v>
      </c>
    </row>
    <row r="1959" spans="1:7" hidden="1" x14ac:dyDescent="0.2">
      <c r="A1959" t="s">
        <v>6543</v>
      </c>
      <c r="B1959">
        <v>10388.202298664601</v>
      </c>
      <c r="C1959">
        <v>0</v>
      </c>
      <c r="D1959">
        <v>0</v>
      </c>
      <c r="E1959">
        <f>Table4[[#This Row],[kapp_slack_ub]]/Table4[[#This Row],[kapp_old]]</f>
        <v>0</v>
      </c>
      <c r="F1959" t="str">
        <f>"'PRO-"&amp;_xlfn.TEXTAFTER(Table4[[#This Row],[rxn]],"-",-1)&amp;"'"</f>
        <v>'PRO-UNKNOWN'</v>
      </c>
      <c r="G1959" t="str">
        <f>_xlfn.XLOOKUP(Table4[[#This Row],[enz]],'[1]Sheet2 (2)'!$A:$A,'[1]Sheet2 (2)'!$B:$B,"")</f>
        <v/>
      </c>
    </row>
    <row r="1960" spans="1:7" hidden="1" x14ac:dyDescent="0.2">
      <c r="A1960" t="s">
        <v>6544</v>
      </c>
      <c r="B1960">
        <v>10388.202298664601</v>
      </c>
      <c r="C1960">
        <v>0</v>
      </c>
      <c r="D1960">
        <v>0</v>
      </c>
      <c r="E1960">
        <f>Table4[[#This Row],[kapp_slack_ub]]/Table4[[#This Row],[kapp_old]]</f>
        <v>0</v>
      </c>
      <c r="F1960" t="str">
        <f>"'PRO-"&amp;_xlfn.TEXTAFTER(Table4[[#This Row],[rxn]],"-",-1)&amp;"'"</f>
        <v>'PRO-UNKNOWN'</v>
      </c>
      <c r="G1960" t="str">
        <f>_xlfn.XLOOKUP(Table4[[#This Row],[enz]],'[1]Sheet2 (2)'!$A:$A,'[1]Sheet2 (2)'!$B:$B,"")</f>
        <v/>
      </c>
    </row>
    <row r="1961" spans="1:7" hidden="1" x14ac:dyDescent="0.2">
      <c r="A1961" t="s">
        <v>6545</v>
      </c>
      <c r="B1961">
        <v>10388.202298664601</v>
      </c>
      <c r="C1961">
        <v>0</v>
      </c>
      <c r="D1961">
        <v>0</v>
      </c>
      <c r="E1961">
        <f>Table4[[#This Row],[kapp_slack_ub]]/Table4[[#This Row],[kapp_old]]</f>
        <v>0</v>
      </c>
      <c r="F1961" t="str">
        <f>"'PRO-"&amp;_xlfn.TEXTAFTER(Table4[[#This Row],[rxn]],"-",-1)&amp;"'"</f>
        <v>'PRO-UNKNOWN'</v>
      </c>
      <c r="G1961" t="str">
        <f>_xlfn.XLOOKUP(Table4[[#This Row],[enz]],'[1]Sheet2 (2)'!$A:$A,'[1]Sheet2 (2)'!$B:$B,"")</f>
        <v/>
      </c>
    </row>
    <row r="1962" spans="1:7" hidden="1" x14ac:dyDescent="0.2">
      <c r="A1962" t="s">
        <v>3011</v>
      </c>
      <c r="B1962">
        <v>10388.202298664601</v>
      </c>
      <c r="C1962">
        <v>0</v>
      </c>
      <c r="D1962">
        <v>0</v>
      </c>
      <c r="E1962">
        <f>Table4[[#This Row],[kapp_slack_ub]]/Table4[[#This Row],[kapp_old]]</f>
        <v>0</v>
      </c>
      <c r="F1962" t="str">
        <f>"'PRO-"&amp;_xlfn.TEXTAFTER(Table4[[#This Row],[rxn]],"-",-1)&amp;"'"</f>
        <v>'PRO-UNKNOWN'</v>
      </c>
      <c r="G1962" t="str">
        <f>_xlfn.XLOOKUP(Table4[[#This Row],[enz]],'[1]Sheet2 (2)'!$A:$A,'[1]Sheet2 (2)'!$B:$B,"")</f>
        <v/>
      </c>
    </row>
    <row r="1963" spans="1:7" hidden="1" x14ac:dyDescent="0.2">
      <c r="A1963" t="s">
        <v>6546</v>
      </c>
      <c r="B1963">
        <v>10388.202298664601</v>
      </c>
      <c r="C1963">
        <v>0</v>
      </c>
      <c r="D1963">
        <v>0</v>
      </c>
      <c r="E1963">
        <f>Table4[[#This Row],[kapp_slack_ub]]/Table4[[#This Row],[kapp_old]]</f>
        <v>0</v>
      </c>
      <c r="F1963" t="str">
        <f>"'PRO-"&amp;_xlfn.TEXTAFTER(Table4[[#This Row],[rxn]],"-",-1)&amp;"'"</f>
        <v>'PRO-UNKNOWN'</v>
      </c>
      <c r="G1963" t="str">
        <f>_xlfn.XLOOKUP(Table4[[#This Row],[enz]],'[1]Sheet2 (2)'!$A:$A,'[1]Sheet2 (2)'!$B:$B,"")</f>
        <v/>
      </c>
    </row>
    <row r="1964" spans="1:7" hidden="1" x14ac:dyDescent="0.2">
      <c r="A1964" t="s">
        <v>6547</v>
      </c>
      <c r="B1964">
        <v>10388.202298664601</v>
      </c>
      <c r="C1964">
        <v>0</v>
      </c>
      <c r="D1964">
        <v>0</v>
      </c>
      <c r="E1964">
        <f>Table4[[#This Row],[kapp_slack_ub]]/Table4[[#This Row],[kapp_old]]</f>
        <v>0</v>
      </c>
      <c r="F1964" t="str">
        <f>"'PRO-"&amp;_xlfn.TEXTAFTER(Table4[[#This Row],[rxn]],"-",-1)&amp;"'"</f>
        <v>'PRO-UNKNOWN'</v>
      </c>
      <c r="G1964" t="str">
        <f>_xlfn.XLOOKUP(Table4[[#This Row],[enz]],'[1]Sheet2 (2)'!$A:$A,'[1]Sheet2 (2)'!$B:$B,"")</f>
        <v/>
      </c>
    </row>
    <row r="1965" spans="1:7" hidden="1" x14ac:dyDescent="0.2">
      <c r="A1965" t="s">
        <v>6548</v>
      </c>
      <c r="B1965">
        <v>10388.202298664601</v>
      </c>
      <c r="C1965">
        <v>0</v>
      </c>
      <c r="D1965">
        <v>0</v>
      </c>
      <c r="E1965">
        <f>Table4[[#This Row],[kapp_slack_ub]]/Table4[[#This Row],[kapp_old]]</f>
        <v>0</v>
      </c>
      <c r="F1965" t="str">
        <f>"'PRO-"&amp;_xlfn.TEXTAFTER(Table4[[#This Row],[rxn]],"-",-1)&amp;"'"</f>
        <v>'PRO-UNKNOWN'</v>
      </c>
      <c r="G1965" t="str">
        <f>_xlfn.XLOOKUP(Table4[[#This Row],[enz]],'[1]Sheet2 (2)'!$A:$A,'[1]Sheet2 (2)'!$B:$B,"")</f>
        <v/>
      </c>
    </row>
    <row r="1966" spans="1:7" hidden="1" x14ac:dyDescent="0.2">
      <c r="A1966" t="s">
        <v>6549</v>
      </c>
      <c r="B1966">
        <v>10388.202298664601</v>
      </c>
      <c r="C1966">
        <v>0</v>
      </c>
      <c r="D1966">
        <v>0</v>
      </c>
      <c r="E1966">
        <f>Table4[[#This Row],[kapp_slack_ub]]/Table4[[#This Row],[kapp_old]]</f>
        <v>0</v>
      </c>
      <c r="F1966" t="str">
        <f>"'PRO-"&amp;_xlfn.TEXTAFTER(Table4[[#This Row],[rxn]],"-",-1)&amp;"'"</f>
        <v>'PRO-UNKNOWN'</v>
      </c>
      <c r="G1966" t="str">
        <f>_xlfn.XLOOKUP(Table4[[#This Row],[enz]],'[1]Sheet2 (2)'!$A:$A,'[1]Sheet2 (2)'!$B:$B,"")</f>
        <v/>
      </c>
    </row>
    <row r="1967" spans="1:7" hidden="1" x14ac:dyDescent="0.2">
      <c r="A1967" t="s">
        <v>3012</v>
      </c>
      <c r="B1967">
        <v>10388.202298664601</v>
      </c>
      <c r="C1967">
        <v>0</v>
      </c>
      <c r="D1967">
        <v>0</v>
      </c>
      <c r="E1967">
        <f>Table4[[#This Row],[kapp_slack_ub]]/Table4[[#This Row],[kapp_old]]</f>
        <v>0</v>
      </c>
      <c r="F1967" t="str">
        <f>"'PRO-"&amp;_xlfn.TEXTAFTER(Table4[[#This Row],[rxn]],"-",-1)&amp;"'"</f>
        <v>'PRO-UNKNOWN'</v>
      </c>
      <c r="G1967" t="str">
        <f>_xlfn.XLOOKUP(Table4[[#This Row],[enz]],'[1]Sheet2 (2)'!$A:$A,'[1]Sheet2 (2)'!$B:$B,"")</f>
        <v/>
      </c>
    </row>
    <row r="1968" spans="1:7" hidden="1" x14ac:dyDescent="0.2">
      <c r="A1968" t="s">
        <v>6550</v>
      </c>
      <c r="B1968">
        <v>10388.202298664601</v>
      </c>
      <c r="C1968">
        <v>0</v>
      </c>
      <c r="D1968">
        <v>0</v>
      </c>
      <c r="E1968">
        <f>Table4[[#This Row],[kapp_slack_ub]]/Table4[[#This Row],[kapp_old]]</f>
        <v>0</v>
      </c>
      <c r="F1968" t="str">
        <f>"'PRO-"&amp;_xlfn.TEXTAFTER(Table4[[#This Row],[rxn]],"-",-1)&amp;"'"</f>
        <v>'PRO-UNKNOWN'</v>
      </c>
      <c r="G1968" t="str">
        <f>_xlfn.XLOOKUP(Table4[[#This Row],[enz]],'[1]Sheet2 (2)'!$A:$A,'[1]Sheet2 (2)'!$B:$B,"")</f>
        <v/>
      </c>
    </row>
    <row r="1969" spans="1:7" hidden="1" x14ac:dyDescent="0.2">
      <c r="A1969" t="s">
        <v>3013</v>
      </c>
      <c r="B1969">
        <v>43474.7256004706</v>
      </c>
      <c r="C1969">
        <v>0</v>
      </c>
      <c r="D1969">
        <v>0</v>
      </c>
      <c r="E1969">
        <f>Table4[[#This Row],[kapp_slack_ub]]/Table4[[#This Row],[kapp_old]]</f>
        <v>0</v>
      </c>
      <c r="F1969" t="str">
        <f>"'PRO-"&amp;_xlfn.TEXTAFTER(Table4[[#This Row],[rxn]],"-",-1)&amp;"'"</f>
        <v>'PRO-rt7052'</v>
      </c>
      <c r="G1969">
        <f>_xlfn.XLOOKUP(Table4[[#This Row],[enz]],'[1]Sheet2 (2)'!$A:$A,'[1]Sheet2 (2)'!$B:$B,"")</f>
        <v>1</v>
      </c>
    </row>
    <row r="1970" spans="1:7" hidden="1" x14ac:dyDescent="0.2">
      <c r="A1970" t="s">
        <v>6551</v>
      </c>
      <c r="B1970">
        <v>10388.202298664601</v>
      </c>
      <c r="C1970">
        <v>0</v>
      </c>
      <c r="D1970">
        <v>0</v>
      </c>
      <c r="E1970">
        <f>Table4[[#This Row],[kapp_slack_ub]]/Table4[[#This Row],[kapp_old]]</f>
        <v>0</v>
      </c>
      <c r="F1970" t="str">
        <f>"'PRO-"&amp;_xlfn.TEXTAFTER(Table4[[#This Row],[rxn]],"-",-1)&amp;"'"</f>
        <v>'PRO-rt7052'</v>
      </c>
      <c r="G1970">
        <f>_xlfn.XLOOKUP(Table4[[#This Row],[enz]],'[1]Sheet2 (2)'!$A:$A,'[1]Sheet2 (2)'!$B:$B,"")</f>
        <v>1</v>
      </c>
    </row>
    <row r="1971" spans="1:7" hidden="1" x14ac:dyDescent="0.2">
      <c r="A1971" t="s">
        <v>6552</v>
      </c>
      <c r="B1971">
        <v>10388.202298664601</v>
      </c>
      <c r="C1971">
        <v>0</v>
      </c>
      <c r="D1971">
        <v>0</v>
      </c>
      <c r="E1971">
        <f>Table4[[#This Row],[kapp_slack_ub]]/Table4[[#This Row],[kapp_old]]</f>
        <v>0</v>
      </c>
      <c r="F1971" t="str">
        <f>"'PRO-"&amp;_xlfn.TEXTAFTER(Table4[[#This Row],[rxn]],"-",-1)&amp;"'"</f>
        <v>'PRO-rt7052'</v>
      </c>
      <c r="G1971">
        <f>_xlfn.XLOOKUP(Table4[[#This Row],[enz]],'[1]Sheet2 (2)'!$A:$A,'[1]Sheet2 (2)'!$B:$B,"")</f>
        <v>1</v>
      </c>
    </row>
    <row r="1972" spans="1:7" hidden="1" x14ac:dyDescent="0.2">
      <c r="A1972" t="s">
        <v>6553</v>
      </c>
      <c r="B1972">
        <v>10388.202298664601</v>
      </c>
      <c r="C1972">
        <v>0</v>
      </c>
      <c r="D1972">
        <v>0</v>
      </c>
      <c r="E1972">
        <f>Table4[[#This Row],[kapp_slack_ub]]/Table4[[#This Row],[kapp_old]]</f>
        <v>0</v>
      </c>
      <c r="F1972" t="str">
        <f>"'PRO-"&amp;_xlfn.TEXTAFTER(Table4[[#This Row],[rxn]],"-",-1)&amp;"'"</f>
        <v>'PRO-rt7052'</v>
      </c>
      <c r="G1972">
        <f>_xlfn.XLOOKUP(Table4[[#This Row],[enz]],'[1]Sheet2 (2)'!$A:$A,'[1]Sheet2 (2)'!$B:$B,"")</f>
        <v>1</v>
      </c>
    </row>
    <row r="1973" spans="1:7" hidden="1" x14ac:dyDescent="0.2">
      <c r="A1973" t="s">
        <v>6554</v>
      </c>
      <c r="B1973">
        <v>10388.202298664601</v>
      </c>
      <c r="C1973">
        <v>0</v>
      </c>
      <c r="D1973">
        <v>0</v>
      </c>
      <c r="E1973">
        <f>Table4[[#This Row],[kapp_slack_ub]]/Table4[[#This Row],[kapp_old]]</f>
        <v>0</v>
      </c>
      <c r="F1973" t="str">
        <f>"'PRO-"&amp;_xlfn.TEXTAFTER(Table4[[#This Row],[rxn]],"-",-1)&amp;"'"</f>
        <v>'PRO-rt7052'</v>
      </c>
      <c r="G1973">
        <f>_xlfn.XLOOKUP(Table4[[#This Row],[enz]],'[1]Sheet2 (2)'!$A:$A,'[1]Sheet2 (2)'!$B:$B,"")</f>
        <v>1</v>
      </c>
    </row>
    <row r="1974" spans="1:7" hidden="1" x14ac:dyDescent="0.2">
      <c r="A1974" t="s">
        <v>6555</v>
      </c>
      <c r="B1974">
        <v>10388.202298664601</v>
      </c>
      <c r="C1974">
        <v>0</v>
      </c>
      <c r="D1974">
        <v>0</v>
      </c>
      <c r="E1974">
        <f>Table4[[#This Row],[kapp_slack_ub]]/Table4[[#This Row],[kapp_old]]</f>
        <v>0</v>
      </c>
      <c r="F1974" t="str">
        <f>"'PRO-"&amp;_xlfn.TEXTAFTER(Table4[[#This Row],[rxn]],"-",-1)&amp;"'"</f>
        <v>'PRO-rt7052'</v>
      </c>
      <c r="G1974">
        <f>_xlfn.XLOOKUP(Table4[[#This Row],[enz]],'[1]Sheet2 (2)'!$A:$A,'[1]Sheet2 (2)'!$B:$B,"")</f>
        <v>1</v>
      </c>
    </row>
    <row r="1975" spans="1:7" hidden="1" x14ac:dyDescent="0.2">
      <c r="A1975" t="s">
        <v>6556</v>
      </c>
      <c r="B1975">
        <v>10388.202298664601</v>
      </c>
      <c r="C1975">
        <v>0</v>
      </c>
      <c r="D1975">
        <v>0</v>
      </c>
      <c r="E1975">
        <f>Table4[[#This Row],[kapp_slack_ub]]/Table4[[#This Row],[kapp_old]]</f>
        <v>0</v>
      </c>
      <c r="F1975" t="str">
        <f>"'PRO-"&amp;_xlfn.TEXTAFTER(Table4[[#This Row],[rxn]],"-",-1)&amp;"'"</f>
        <v>'PRO-rt7055'</v>
      </c>
      <c r="G1975">
        <f>_xlfn.XLOOKUP(Table4[[#This Row],[enz]],'[1]Sheet2 (2)'!$A:$A,'[1]Sheet2 (2)'!$B:$B,"")</f>
        <v>1</v>
      </c>
    </row>
    <row r="1976" spans="1:7" hidden="1" x14ac:dyDescent="0.2">
      <c r="A1976" t="s">
        <v>6557</v>
      </c>
      <c r="B1976">
        <v>10388.202298664601</v>
      </c>
      <c r="C1976">
        <v>0</v>
      </c>
      <c r="D1976">
        <v>0</v>
      </c>
      <c r="E1976">
        <f>Table4[[#This Row],[kapp_slack_ub]]/Table4[[#This Row],[kapp_old]]</f>
        <v>0</v>
      </c>
      <c r="F1976" t="str">
        <f>"'PRO-"&amp;_xlfn.TEXTAFTER(Table4[[#This Row],[rxn]],"-",-1)&amp;"'"</f>
        <v>'PRO-rt6827'</v>
      </c>
      <c r="G1976">
        <f>_xlfn.XLOOKUP(Table4[[#This Row],[enz]],'[1]Sheet2 (2)'!$A:$A,'[1]Sheet2 (2)'!$B:$B,"")</f>
        <v>1</v>
      </c>
    </row>
    <row r="1977" spans="1:7" hidden="1" x14ac:dyDescent="0.2">
      <c r="A1977" t="s">
        <v>6558</v>
      </c>
      <c r="B1977">
        <v>10388.202298664601</v>
      </c>
      <c r="C1977">
        <v>0</v>
      </c>
      <c r="D1977">
        <v>0</v>
      </c>
      <c r="E1977">
        <f>Table4[[#This Row],[kapp_slack_ub]]/Table4[[#This Row],[kapp_old]]</f>
        <v>0</v>
      </c>
      <c r="F1977" t="str">
        <f>"'PRO-"&amp;_xlfn.TEXTAFTER(Table4[[#This Row],[rxn]],"-",-1)&amp;"'"</f>
        <v>'PRO-rt7376'</v>
      </c>
      <c r="G1977">
        <f>_xlfn.XLOOKUP(Table4[[#This Row],[enz]],'[1]Sheet2 (2)'!$A:$A,'[1]Sheet2 (2)'!$B:$B,"")</f>
        <v>1</v>
      </c>
    </row>
    <row r="1978" spans="1:7" x14ac:dyDescent="0.2">
      <c r="A1978" t="s">
        <v>2863</v>
      </c>
      <c r="B1978">
        <v>10388.202298664601</v>
      </c>
      <c r="C1978">
        <v>9.1455528047479593</v>
      </c>
      <c r="D1978">
        <v>0</v>
      </c>
      <c r="E1978">
        <f>Table4[[#This Row],[kapp_slack_ub]]/Table4[[#This Row],[kapp_old]]</f>
        <v>8.8037877409488034E-4</v>
      </c>
      <c r="F1978" t="str">
        <f>"'PRO-"&amp;_xlfn.TEXTAFTER(Table4[[#This Row],[rxn]],"-",-1)&amp;"'"</f>
        <v>'PRO-rt3256'</v>
      </c>
      <c r="G1978">
        <f>_xlfn.XLOOKUP(Table4[[#This Row],[enz]],'[1]Sheet2 (2)'!$A:$A,'[1]Sheet2 (2)'!$B:$B,"")</f>
        <v>1</v>
      </c>
    </row>
    <row r="1979" spans="1:7" hidden="1" x14ac:dyDescent="0.2">
      <c r="A1979" t="s">
        <v>6559</v>
      </c>
      <c r="B1979">
        <v>10388.202298664601</v>
      </c>
      <c r="C1979">
        <v>0</v>
      </c>
      <c r="D1979">
        <v>0</v>
      </c>
      <c r="E1979">
        <f>Table4[[#This Row],[kapp_slack_ub]]/Table4[[#This Row],[kapp_old]]</f>
        <v>0</v>
      </c>
      <c r="F1979" t="str">
        <f>"'PRO-"&amp;_xlfn.TEXTAFTER(Table4[[#This Row],[rxn]],"-",-1)&amp;"'"</f>
        <v>'PRO-rt3584'</v>
      </c>
      <c r="G1979">
        <f>_xlfn.XLOOKUP(Table4[[#This Row],[enz]],'[1]Sheet2 (2)'!$A:$A,'[1]Sheet2 (2)'!$B:$B,"")</f>
        <v>1</v>
      </c>
    </row>
    <row r="1980" spans="1:7" hidden="1" x14ac:dyDescent="0.2">
      <c r="A1980" t="s">
        <v>6560</v>
      </c>
      <c r="B1980">
        <v>50.645322875155898</v>
      </c>
      <c r="C1980">
        <v>0</v>
      </c>
      <c r="D1980">
        <v>0</v>
      </c>
      <c r="E1980">
        <f>Table4[[#This Row],[kapp_slack_ub]]/Table4[[#This Row],[kapp_old]]</f>
        <v>0</v>
      </c>
      <c r="F1980" t="str">
        <f>"'PRO-"&amp;_xlfn.TEXTAFTER(Table4[[#This Row],[rxn]],"-",-1)&amp;"'"</f>
        <v>'PRO-rt0996'</v>
      </c>
      <c r="G1980">
        <f>_xlfn.XLOOKUP(Table4[[#This Row],[enz]],'[1]Sheet2 (2)'!$A:$A,'[1]Sheet2 (2)'!$B:$B,"")</f>
        <v>2</v>
      </c>
    </row>
    <row r="1981" spans="1:7" hidden="1" x14ac:dyDescent="0.2">
      <c r="A1981" t="s">
        <v>3015</v>
      </c>
      <c r="B1981">
        <v>10388.202298664601</v>
      </c>
      <c r="C1981">
        <v>0</v>
      </c>
      <c r="D1981">
        <v>0</v>
      </c>
      <c r="E1981">
        <f>Table4[[#This Row],[kapp_slack_ub]]/Table4[[#This Row],[kapp_old]]</f>
        <v>0</v>
      </c>
      <c r="F1981" t="str">
        <f>"'PRO-"&amp;_xlfn.TEXTAFTER(Table4[[#This Row],[rxn]],"-",-1)&amp;"'"</f>
        <v>'PRO-rt2087'</v>
      </c>
      <c r="G1981">
        <f>_xlfn.XLOOKUP(Table4[[#This Row],[enz]],'[1]Sheet2 (2)'!$A:$A,'[1]Sheet2 (2)'!$B:$B,"")</f>
        <v>1</v>
      </c>
    </row>
    <row r="1982" spans="1:7" hidden="1" x14ac:dyDescent="0.2">
      <c r="A1982" t="s">
        <v>3016</v>
      </c>
      <c r="B1982">
        <v>10388.202298664601</v>
      </c>
      <c r="C1982">
        <v>0</v>
      </c>
      <c r="D1982">
        <v>0</v>
      </c>
      <c r="E1982">
        <f>Table4[[#This Row],[kapp_slack_ub]]/Table4[[#This Row],[kapp_old]]</f>
        <v>0</v>
      </c>
      <c r="F1982" t="str">
        <f>"'PRO-"&amp;_xlfn.TEXTAFTER(Table4[[#This Row],[rxn]],"-",-1)&amp;"'"</f>
        <v>'PRO-UNKNOWN'</v>
      </c>
      <c r="G1982" t="str">
        <f>_xlfn.XLOOKUP(Table4[[#This Row],[enz]],'[1]Sheet2 (2)'!$A:$A,'[1]Sheet2 (2)'!$B:$B,"")</f>
        <v/>
      </c>
    </row>
    <row r="1983" spans="1:7" hidden="1" x14ac:dyDescent="0.2">
      <c r="A1983" t="s">
        <v>6561</v>
      </c>
      <c r="B1983">
        <v>7.3710241232299997E-4</v>
      </c>
      <c r="C1983">
        <v>0</v>
      </c>
      <c r="D1983">
        <v>0</v>
      </c>
      <c r="E1983">
        <f>Table4[[#This Row],[kapp_slack_ub]]/Table4[[#This Row],[kapp_old]]</f>
        <v>0</v>
      </c>
      <c r="F1983" t="str">
        <f>"'PRO-"&amp;_xlfn.TEXTAFTER(Table4[[#This Row],[rxn]],"-",-1)&amp;"'"</f>
        <v>'PRO-rt74770996'</v>
      </c>
      <c r="G1983" t="str">
        <f>_xlfn.XLOOKUP(Table4[[#This Row],[enz]],'[1]Sheet2 (2)'!$A:$A,'[1]Sheet2 (2)'!$B:$B,"")</f>
        <v/>
      </c>
    </row>
    <row r="1984" spans="1:7" hidden="1" x14ac:dyDescent="0.2">
      <c r="A1984" t="s">
        <v>6562</v>
      </c>
      <c r="B1984">
        <v>10388.202298664601</v>
      </c>
      <c r="C1984">
        <v>0</v>
      </c>
      <c r="D1984">
        <v>0</v>
      </c>
      <c r="E1984">
        <f>Table4[[#This Row],[kapp_slack_ub]]/Table4[[#This Row],[kapp_old]]</f>
        <v>0</v>
      </c>
      <c r="F1984" t="str">
        <f>"'PRO-"&amp;_xlfn.TEXTAFTER(Table4[[#This Row],[rxn]],"-",-1)&amp;"'"</f>
        <v>'PRO-SPONT'</v>
      </c>
      <c r="G1984" t="str">
        <f>_xlfn.XLOOKUP(Table4[[#This Row],[enz]],'[1]Sheet2 (2)'!$A:$A,'[1]Sheet2 (2)'!$B:$B,"")</f>
        <v/>
      </c>
    </row>
    <row r="1985" spans="1:7" hidden="1" x14ac:dyDescent="0.2">
      <c r="A1985" t="s">
        <v>6563</v>
      </c>
      <c r="B1985">
        <v>10388.202298664601</v>
      </c>
      <c r="C1985">
        <v>0</v>
      </c>
      <c r="D1985">
        <v>0</v>
      </c>
      <c r="E1985">
        <f>Table4[[#This Row],[kapp_slack_ub]]/Table4[[#This Row],[kapp_old]]</f>
        <v>0</v>
      </c>
      <c r="F1985" t="str">
        <f>"'PRO-"&amp;_xlfn.TEXTAFTER(Table4[[#This Row],[rxn]],"-",-1)&amp;"'"</f>
        <v>'PRO-SPONT'</v>
      </c>
      <c r="G1985" t="str">
        <f>_xlfn.XLOOKUP(Table4[[#This Row],[enz]],'[1]Sheet2 (2)'!$A:$A,'[1]Sheet2 (2)'!$B:$B,"")</f>
        <v/>
      </c>
    </row>
    <row r="1986" spans="1:7" hidden="1" x14ac:dyDescent="0.2">
      <c r="A1986" t="s">
        <v>6564</v>
      </c>
      <c r="B1986">
        <v>10388.202298664601</v>
      </c>
      <c r="C1986">
        <v>0</v>
      </c>
      <c r="D1986">
        <v>0</v>
      </c>
      <c r="E1986">
        <f>Table4[[#This Row],[kapp_slack_ub]]/Table4[[#This Row],[kapp_old]]</f>
        <v>0</v>
      </c>
      <c r="F1986" t="str">
        <f>"'PRO-"&amp;_xlfn.TEXTAFTER(Table4[[#This Row],[rxn]],"-",-1)&amp;"'"</f>
        <v>'PRO-FECOORCPLX1'</v>
      </c>
      <c r="G1986" t="str">
        <f>_xlfn.XLOOKUP(Table4[[#This Row],[enz]],'[1]Sheet2 (2)'!$A:$A,'[1]Sheet2 (2)'!$B:$B,"")</f>
        <v/>
      </c>
    </row>
    <row r="1987" spans="1:7" hidden="1" x14ac:dyDescent="0.2">
      <c r="A1987" t="s">
        <v>6565</v>
      </c>
      <c r="B1987">
        <v>10388.202298664601</v>
      </c>
      <c r="C1987">
        <v>0</v>
      </c>
      <c r="D1987">
        <v>0</v>
      </c>
      <c r="E1987">
        <f>Table4[[#This Row],[kapp_slack_ub]]/Table4[[#This Row],[kapp_old]]</f>
        <v>0</v>
      </c>
      <c r="F1987" t="str">
        <f>"'PRO-"&amp;_xlfn.TEXTAFTER(Table4[[#This Row],[rxn]],"-",-1)&amp;"'"</f>
        <v>'PRO-FECOORCPLX2'</v>
      </c>
      <c r="G1987" t="str">
        <f>_xlfn.XLOOKUP(Table4[[#This Row],[enz]],'[1]Sheet2 (2)'!$A:$A,'[1]Sheet2 (2)'!$B:$B,"")</f>
        <v/>
      </c>
    </row>
    <row r="1988" spans="1:7" hidden="1" x14ac:dyDescent="0.2">
      <c r="A1988" t="s">
        <v>6566</v>
      </c>
      <c r="B1988">
        <v>10388.202298664601</v>
      </c>
      <c r="C1988">
        <v>0</v>
      </c>
      <c r="D1988">
        <v>0</v>
      </c>
      <c r="E1988">
        <f>Table4[[#This Row],[kapp_slack_ub]]/Table4[[#This Row],[kapp_old]]</f>
        <v>0</v>
      </c>
      <c r="F1988" t="str">
        <f>"'PRO-"&amp;_xlfn.TEXTAFTER(Table4[[#This Row],[rxn]],"-",-1)&amp;"'"</f>
        <v>'PRO-FECOORCPLX3'</v>
      </c>
      <c r="G1988" t="str">
        <f>_xlfn.XLOOKUP(Table4[[#This Row],[enz]],'[1]Sheet2 (2)'!$A:$A,'[1]Sheet2 (2)'!$B:$B,"")</f>
        <v/>
      </c>
    </row>
    <row r="1989" spans="1:7" hidden="1" x14ac:dyDescent="0.2">
      <c r="A1989" t="s">
        <v>3017</v>
      </c>
      <c r="B1989" s="3">
        <v>177873895.034004</v>
      </c>
      <c r="C1989">
        <v>0</v>
      </c>
      <c r="D1989">
        <v>0</v>
      </c>
      <c r="E1989">
        <f>Table4[[#This Row],[kapp_slack_ub]]/Table4[[#This Row],[kapp_old]]</f>
        <v>0</v>
      </c>
      <c r="F1989" t="str">
        <f>"'PRO-"&amp;_xlfn.TEXTAFTER(Table4[[#This Row],[rxn]],"-",-1)&amp;"'"</f>
        <v>'PRO-FECOORCPLX4'</v>
      </c>
      <c r="G1989" t="str">
        <f>_xlfn.XLOOKUP(Table4[[#This Row],[enz]],'[1]Sheet2 (2)'!$A:$A,'[1]Sheet2 (2)'!$B:$B,"")</f>
        <v/>
      </c>
    </row>
    <row r="1990" spans="1:7" hidden="1" x14ac:dyDescent="0.2">
      <c r="A1990" t="s">
        <v>6567</v>
      </c>
      <c r="B1990">
        <v>10388.202298664601</v>
      </c>
      <c r="C1990">
        <v>0</v>
      </c>
      <c r="D1990">
        <v>0</v>
      </c>
      <c r="E1990">
        <f>Table4[[#This Row],[kapp_slack_ub]]/Table4[[#This Row],[kapp_old]]</f>
        <v>0</v>
      </c>
      <c r="F1990" t="str">
        <f>"'PRO-"&amp;_xlfn.TEXTAFTER(Table4[[#This Row],[rxn]],"-",-1)&amp;"'"</f>
        <v>'PRO-SPONT'</v>
      </c>
      <c r="G1990" t="str">
        <f>_xlfn.XLOOKUP(Table4[[#This Row],[enz]],'[1]Sheet2 (2)'!$A:$A,'[1]Sheet2 (2)'!$B:$B,"")</f>
        <v/>
      </c>
    </row>
    <row r="1991" spans="1:7" hidden="1" x14ac:dyDescent="0.2">
      <c r="A1991" t="s">
        <v>6568</v>
      </c>
      <c r="B1991">
        <v>10388.202298664601</v>
      </c>
      <c r="C1991">
        <v>0</v>
      </c>
      <c r="D1991">
        <v>0</v>
      </c>
      <c r="E1991">
        <f>Table4[[#This Row],[kapp_slack_ub]]/Table4[[#This Row],[kapp_old]]</f>
        <v>0</v>
      </c>
      <c r="F1991" t="str">
        <f>"'PRO-"&amp;_xlfn.TEXTAFTER(Table4[[#This Row],[rxn]],"-",-1)&amp;"'"</f>
        <v>'PRO-SPONT'</v>
      </c>
      <c r="G1991" t="str">
        <f>_xlfn.XLOOKUP(Table4[[#This Row],[enz]],'[1]Sheet2 (2)'!$A:$A,'[1]Sheet2 (2)'!$B:$B,"")</f>
        <v/>
      </c>
    </row>
    <row r="1992" spans="1:7" hidden="1" x14ac:dyDescent="0.2">
      <c r="A1992" t="s">
        <v>6569</v>
      </c>
      <c r="B1992">
        <v>10388.202298664601</v>
      </c>
      <c r="C1992">
        <v>0</v>
      </c>
      <c r="D1992">
        <v>0</v>
      </c>
      <c r="E1992">
        <f>Table4[[#This Row],[kapp_slack_ub]]/Table4[[#This Row],[kapp_old]]</f>
        <v>0</v>
      </c>
      <c r="F1992" t="str">
        <f>"'PRO-"&amp;_xlfn.TEXTAFTER(Table4[[#This Row],[rxn]],"-",-1)&amp;"'"</f>
        <v>'PRO-SPONT'</v>
      </c>
      <c r="G1992" t="str">
        <f>_xlfn.XLOOKUP(Table4[[#This Row],[enz]],'[1]Sheet2 (2)'!$A:$A,'[1]Sheet2 (2)'!$B:$B,"")</f>
        <v/>
      </c>
    </row>
    <row r="1993" spans="1:7" hidden="1" x14ac:dyDescent="0.2">
      <c r="A1993" t="s">
        <v>6570</v>
      </c>
      <c r="B1993">
        <v>10388.202298664601</v>
      </c>
      <c r="C1993">
        <v>0</v>
      </c>
      <c r="D1993">
        <v>0</v>
      </c>
      <c r="E1993">
        <f>Table4[[#This Row],[kapp_slack_ub]]/Table4[[#This Row],[kapp_old]]</f>
        <v>0</v>
      </c>
      <c r="F1993" t="str">
        <f>"'PRO-"&amp;_xlfn.TEXTAFTER(Table4[[#This Row],[rxn]],"-",-1)&amp;"'"</f>
        <v>'PRO-SPONT'</v>
      </c>
      <c r="G1993" t="str">
        <f>_xlfn.XLOOKUP(Table4[[#This Row],[enz]],'[1]Sheet2 (2)'!$A:$A,'[1]Sheet2 (2)'!$B:$B,"")</f>
        <v/>
      </c>
    </row>
    <row r="1994" spans="1:7" hidden="1" x14ac:dyDescent="0.2">
      <c r="A1994" t="s">
        <v>6571</v>
      </c>
      <c r="B1994">
        <v>10388.202298664601</v>
      </c>
      <c r="C1994">
        <v>0</v>
      </c>
      <c r="D1994">
        <v>0</v>
      </c>
      <c r="E1994">
        <f>Table4[[#This Row],[kapp_slack_ub]]/Table4[[#This Row],[kapp_old]]</f>
        <v>0</v>
      </c>
      <c r="F1994" t="str">
        <f>"'PRO-"&amp;_xlfn.TEXTAFTER(Table4[[#This Row],[rxn]],"-",-1)&amp;"'"</f>
        <v>'PRO-CCP1CYC7'</v>
      </c>
      <c r="G1994" t="str">
        <f>_xlfn.XLOOKUP(Table4[[#This Row],[enz]],'[1]Sheet2 (2)'!$A:$A,'[1]Sheet2 (2)'!$B:$B,"")</f>
        <v/>
      </c>
    </row>
    <row r="1995" spans="1:7" hidden="1" x14ac:dyDescent="0.2">
      <c r="A1995" t="s">
        <v>6572</v>
      </c>
      <c r="B1995">
        <v>10388.202298664601</v>
      </c>
      <c r="C1995">
        <v>0</v>
      </c>
      <c r="D1995">
        <v>0</v>
      </c>
      <c r="E1995">
        <f>Table4[[#This Row],[kapp_slack_ub]]/Table4[[#This Row],[kapp_old]]</f>
        <v>0</v>
      </c>
      <c r="F1995" t="str">
        <f>"'PRO-"&amp;_xlfn.TEXTAFTER(Table4[[#This Row],[rxn]],"-",-1)&amp;"'"</f>
        <v>'PRO-CCP1CYC7a'</v>
      </c>
      <c r="G1995" t="str">
        <f>_xlfn.XLOOKUP(Table4[[#This Row],[enz]],'[1]Sheet2 (2)'!$A:$A,'[1]Sheet2 (2)'!$B:$B,"")</f>
        <v/>
      </c>
    </row>
    <row r="1996" spans="1:7" hidden="1" x14ac:dyDescent="0.2">
      <c r="A1996" t="s">
        <v>3018</v>
      </c>
      <c r="B1996">
        <v>7298753.8948077196</v>
      </c>
      <c r="C1996">
        <v>0</v>
      </c>
      <c r="D1996">
        <v>0</v>
      </c>
      <c r="E1996">
        <f>Table4[[#This Row],[kapp_slack_ub]]/Table4[[#This Row],[kapp_old]]</f>
        <v>0</v>
      </c>
      <c r="F1996" t="str">
        <f>"'PRO-"&amp;_xlfn.TEXTAFTER(Table4[[#This Row],[rxn]],"-",-1)&amp;"'"</f>
        <v>'PRO-FECRq9CPLX'</v>
      </c>
      <c r="G1996" t="str">
        <f>_xlfn.XLOOKUP(Table4[[#This Row],[enz]],'[1]Sheet2 (2)'!$A:$A,'[1]Sheet2 (2)'!$B:$B,"")</f>
        <v/>
      </c>
    </row>
    <row r="1997" spans="1:7" hidden="1" x14ac:dyDescent="0.2">
      <c r="A1997" t="s">
        <v>6573</v>
      </c>
      <c r="B1997">
        <v>10388.202298664601</v>
      </c>
      <c r="C1997">
        <v>0</v>
      </c>
      <c r="D1997">
        <v>0</v>
      </c>
      <c r="E1997">
        <f>Table4[[#This Row],[kapp_slack_ub]]/Table4[[#This Row],[kapp_old]]</f>
        <v>0</v>
      </c>
      <c r="F1997" t="str">
        <f>"'PRO-"&amp;_xlfn.TEXTAFTER(Table4[[#This Row],[rxn]],"-",-1)&amp;"'"</f>
        <v>'PRO-rt7329'</v>
      </c>
      <c r="G1997">
        <f>_xlfn.XLOOKUP(Table4[[#This Row],[enz]],'[1]Sheet2 (2)'!$A:$A,'[1]Sheet2 (2)'!$B:$B,"")</f>
        <v>1</v>
      </c>
    </row>
    <row r="1998" spans="1:7" hidden="1" x14ac:dyDescent="0.2">
      <c r="A1998" t="s">
        <v>6574</v>
      </c>
      <c r="B1998">
        <v>10388.202298664601</v>
      </c>
      <c r="C1998">
        <v>0</v>
      </c>
      <c r="D1998">
        <v>0</v>
      </c>
      <c r="E1998">
        <f>Table4[[#This Row],[kapp_slack_ub]]/Table4[[#This Row],[kapp_old]]</f>
        <v>0</v>
      </c>
      <c r="F1998" t="str">
        <f>"'PRO-"&amp;_xlfn.TEXTAFTER(Table4[[#This Row],[rxn]],"-",-1)&amp;"'"</f>
        <v>'PRO-rt0172'</v>
      </c>
      <c r="G1998">
        <f>_xlfn.XLOOKUP(Table4[[#This Row],[enz]],'[1]Sheet2 (2)'!$A:$A,'[1]Sheet2 (2)'!$B:$B,"")</f>
        <v>1</v>
      </c>
    </row>
    <row r="1999" spans="1:7" hidden="1" x14ac:dyDescent="0.2">
      <c r="A1999" t="s">
        <v>6575</v>
      </c>
      <c r="B1999">
        <v>10388.202298664601</v>
      </c>
      <c r="C1999">
        <v>0</v>
      </c>
      <c r="D1999">
        <v>0</v>
      </c>
      <c r="E1999">
        <f>Table4[[#This Row],[kapp_slack_ub]]/Table4[[#This Row],[kapp_old]]</f>
        <v>0</v>
      </c>
      <c r="F1999" t="str">
        <f>"'PRO-"&amp;_xlfn.TEXTAFTER(Table4[[#This Row],[rxn]],"-",-1)&amp;"'"</f>
        <v>'PRO-rt3408'</v>
      </c>
      <c r="G1999">
        <f>_xlfn.XLOOKUP(Table4[[#This Row],[enz]],'[1]Sheet2 (2)'!$A:$A,'[1]Sheet2 (2)'!$B:$B,"")</f>
        <v>1</v>
      </c>
    </row>
    <row r="2000" spans="1:7" hidden="1" x14ac:dyDescent="0.2">
      <c r="A2000" t="s">
        <v>3019</v>
      </c>
      <c r="B2000">
        <v>10388.202298664601</v>
      </c>
      <c r="C2000">
        <v>0</v>
      </c>
      <c r="D2000">
        <v>0</v>
      </c>
      <c r="E2000">
        <f>Table4[[#This Row],[kapp_slack_ub]]/Table4[[#This Row],[kapp_old]]</f>
        <v>0</v>
      </c>
      <c r="F2000" t="str">
        <f>"'PRO-"&amp;_xlfn.TEXTAFTER(Table4[[#This Row],[rxn]],"-",-1)&amp;"'"</f>
        <v>'PRO-rt6420'</v>
      </c>
      <c r="G2000">
        <f>_xlfn.XLOOKUP(Table4[[#This Row],[enz]],'[1]Sheet2 (2)'!$A:$A,'[1]Sheet2 (2)'!$B:$B,"")</f>
        <v>1</v>
      </c>
    </row>
    <row r="2001" spans="1:7" hidden="1" x14ac:dyDescent="0.2">
      <c r="A2001" t="s">
        <v>6576</v>
      </c>
      <c r="B2001">
        <v>10388.202298664601</v>
      </c>
      <c r="C2001">
        <v>0</v>
      </c>
      <c r="D2001">
        <v>0</v>
      </c>
      <c r="E2001">
        <f>Table4[[#This Row],[kapp_slack_ub]]/Table4[[#This Row],[kapp_old]]</f>
        <v>0</v>
      </c>
      <c r="F2001" t="str">
        <f>"'PRO-"&amp;_xlfn.TEXTAFTER(Table4[[#This Row],[rxn]],"-",-1)&amp;"'"</f>
        <v>'PRO-rt3531'</v>
      </c>
      <c r="G2001">
        <f>_xlfn.XLOOKUP(Table4[[#This Row],[enz]],'[1]Sheet2 (2)'!$A:$A,'[1]Sheet2 (2)'!$B:$B,"")</f>
        <v>1</v>
      </c>
    </row>
    <row r="2002" spans="1:7" hidden="1" x14ac:dyDescent="0.2">
      <c r="A2002" t="s">
        <v>6577</v>
      </c>
      <c r="B2002">
        <v>10388.202298664601</v>
      </c>
      <c r="C2002">
        <v>0</v>
      </c>
      <c r="D2002">
        <v>0</v>
      </c>
      <c r="E2002">
        <f>Table4[[#This Row],[kapp_slack_ub]]/Table4[[#This Row],[kapp_old]]</f>
        <v>0</v>
      </c>
      <c r="F2002" t="str">
        <f>"'PRO-"&amp;_xlfn.TEXTAFTER(Table4[[#This Row],[rxn]],"-",-1)&amp;"'"</f>
        <v>'PRO-rt3174_m'</v>
      </c>
      <c r="G2002">
        <f>_xlfn.XLOOKUP(Table4[[#This Row],[enz]],'[1]Sheet2 (2)'!$A:$A,'[1]Sheet2 (2)'!$B:$B,"")</f>
        <v>1</v>
      </c>
    </row>
    <row r="2003" spans="1:7" hidden="1" x14ac:dyDescent="0.2">
      <c r="A2003" t="s">
        <v>6578</v>
      </c>
      <c r="B2003">
        <v>1.66624861669E-4</v>
      </c>
      <c r="C2003">
        <v>0</v>
      </c>
      <c r="D2003">
        <v>0</v>
      </c>
      <c r="E2003">
        <f>Table4[[#This Row],[kapp_slack_ub]]/Table4[[#This Row],[kapp_old]]</f>
        <v>0</v>
      </c>
      <c r="F2003" t="str">
        <f>"'PRO-"&amp;_xlfn.TEXTAFTER(Table4[[#This Row],[rxn]],"-",-1)&amp;"'"</f>
        <v>'PRO-rt8485'</v>
      </c>
      <c r="G2003">
        <f>_xlfn.XLOOKUP(Table4[[#This Row],[enz]],'[1]Sheet2 (2)'!$A:$A,'[1]Sheet2 (2)'!$B:$B,"")</f>
        <v>1</v>
      </c>
    </row>
    <row r="2004" spans="1:7" hidden="1" x14ac:dyDescent="0.2">
      <c r="A2004" t="s">
        <v>3020</v>
      </c>
      <c r="B2004">
        <v>10388.202298664601</v>
      </c>
      <c r="C2004">
        <v>0</v>
      </c>
      <c r="D2004">
        <v>0</v>
      </c>
      <c r="E2004">
        <f>Table4[[#This Row],[kapp_slack_ub]]/Table4[[#This Row],[kapp_old]]</f>
        <v>0</v>
      </c>
      <c r="F2004" t="str">
        <f>"'PRO-"&amp;_xlfn.TEXTAFTER(Table4[[#This Row],[rxn]],"-",-1)&amp;"'"</f>
        <v>'PRO-rt8485'</v>
      </c>
      <c r="G2004">
        <f>_xlfn.XLOOKUP(Table4[[#This Row],[enz]],'[1]Sheet2 (2)'!$A:$A,'[1]Sheet2 (2)'!$B:$B,"")</f>
        <v>1</v>
      </c>
    </row>
    <row r="2005" spans="1:7" hidden="1" x14ac:dyDescent="0.2">
      <c r="A2005" t="s">
        <v>6579</v>
      </c>
      <c r="B2005">
        <v>10388.202298664601</v>
      </c>
      <c r="C2005">
        <v>0</v>
      </c>
      <c r="D2005">
        <v>0</v>
      </c>
      <c r="E2005">
        <f>Table4[[#This Row],[kapp_slack_ub]]/Table4[[#This Row],[kapp_old]]</f>
        <v>0</v>
      </c>
      <c r="F2005" t="str">
        <f>"'PRO-"&amp;_xlfn.TEXTAFTER(Table4[[#This Row],[rxn]],"-",-1)&amp;"'"</f>
        <v>'PRO-rt6009'</v>
      </c>
      <c r="G2005">
        <f>_xlfn.XLOOKUP(Table4[[#This Row],[enz]],'[1]Sheet2 (2)'!$A:$A,'[1]Sheet2 (2)'!$B:$B,"")</f>
        <v>1</v>
      </c>
    </row>
    <row r="2006" spans="1:7" hidden="1" x14ac:dyDescent="0.2">
      <c r="A2006" t="s">
        <v>3021</v>
      </c>
      <c r="B2006">
        <v>263.06311311317899</v>
      </c>
      <c r="C2006">
        <v>0</v>
      </c>
      <c r="D2006">
        <v>0</v>
      </c>
      <c r="E2006">
        <f>Table4[[#This Row],[kapp_slack_ub]]/Table4[[#This Row],[kapp_old]]</f>
        <v>0</v>
      </c>
      <c r="F2006" t="str">
        <f>"'PRO-"&amp;_xlfn.TEXTAFTER(Table4[[#This Row],[rxn]],"-",-1)&amp;"'"</f>
        <v>'PRO-rt3791_c'</v>
      </c>
      <c r="G2006">
        <f>_xlfn.XLOOKUP(Table4[[#This Row],[enz]],'[1]Sheet2 (2)'!$A:$A,'[1]Sheet2 (2)'!$B:$B,"")</f>
        <v>1</v>
      </c>
    </row>
    <row r="2007" spans="1:7" hidden="1" x14ac:dyDescent="0.2">
      <c r="A2007" t="s">
        <v>6580</v>
      </c>
      <c r="B2007">
        <v>10388.202298664601</v>
      </c>
      <c r="C2007">
        <v>0</v>
      </c>
      <c r="D2007">
        <v>0</v>
      </c>
      <c r="E2007">
        <f>Table4[[#This Row],[kapp_slack_ub]]/Table4[[#This Row],[kapp_old]]</f>
        <v>0</v>
      </c>
      <c r="F2007" t="str">
        <f>"'PRO-"&amp;_xlfn.TEXTAFTER(Table4[[#This Row],[rxn]],"-",-1)&amp;"'"</f>
        <v>'PRO-rt3791_m'</v>
      </c>
      <c r="G2007">
        <f>_xlfn.XLOOKUP(Table4[[#This Row],[enz]],'[1]Sheet2 (2)'!$A:$A,'[1]Sheet2 (2)'!$B:$B,"")</f>
        <v>1</v>
      </c>
    </row>
    <row r="2008" spans="1:7" hidden="1" x14ac:dyDescent="0.2">
      <c r="A2008" t="s">
        <v>3022</v>
      </c>
      <c r="B2008">
        <v>10388.202298664601</v>
      </c>
      <c r="C2008">
        <v>0</v>
      </c>
      <c r="D2008">
        <v>0</v>
      </c>
      <c r="E2008">
        <f>Table4[[#This Row],[kapp_slack_ub]]/Table4[[#This Row],[kapp_old]]</f>
        <v>0</v>
      </c>
      <c r="F2008" t="str">
        <f>"'PRO-"&amp;_xlfn.TEXTAFTER(Table4[[#This Row],[rxn]],"-",-1)&amp;"'"</f>
        <v>'PRO-SPONT'</v>
      </c>
      <c r="G2008" t="str">
        <f>_xlfn.XLOOKUP(Table4[[#This Row],[enz]],'[1]Sheet2 (2)'!$A:$A,'[1]Sheet2 (2)'!$B:$B,"")</f>
        <v/>
      </c>
    </row>
    <row r="2009" spans="1:7" hidden="1" x14ac:dyDescent="0.2">
      <c r="A2009" t="s">
        <v>6581</v>
      </c>
      <c r="B2009">
        <v>10388.202298664601</v>
      </c>
      <c r="C2009">
        <v>0</v>
      </c>
      <c r="D2009">
        <v>0</v>
      </c>
      <c r="E2009">
        <f>Table4[[#This Row],[kapp_slack_ub]]/Table4[[#This Row],[kapp_old]]</f>
        <v>0</v>
      </c>
      <c r="F2009" t="str">
        <f>"'PRO-"&amp;_xlfn.TEXTAFTER(Table4[[#This Row],[rxn]],"-",-1)&amp;"'"</f>
        <v>'PRO-SPONT'</v>
      </c>
      <c r="G2009" t="str">
        <f>_xlfn.XLOOKUP(Table4[[#This Row],[enz]],'[1]Sheet2 (2)'!$A:$A,'[1]Sheet2 (2)'!$B:$B,"")</f>
        <v/>
      </c>
    </row>
    <row r="2010" spans="1:7" hidden="1" x14ac:dyDescent="0.2">
      <c r="A2010" t="s">
        <v>6582</v>
      </c>
      <c r="B2010">
        <v>10388.202298664601</v>
      </c>
      <c r="C2010">
        <v>0</v>
      </c>
      <c r="D2010">
        <v>0</v>
      </c>
      <c r="E2010">
        <f>Table4[[#This Row],[kapp_slack_ub]]/Table4[[#This Row],[kapp_old]]</f>
        <v>0</v>
      </c>
      <c r="F2010" t="str">
        <f>"'PRO-"&amp;_xlfn.TEXTAFTER(Table4[[#This Row],[rxn]],"-",-1)&amp;"'"</f>
        <v>'PRO-UNKNOWN'</v>
      </c>
      <c r="G2010" t="str">
        <f>_xlfn.XLOOKUP(Table4[[#This Row],[enz]],'[1]Sheet2 (2)'!$A:$A,'[1]Sheet2 (2)'!$B:$B,"")</f>
        <v/>
      </c>
    </row>
    <row r="2011" spans="1:7" hidden="1" x14ac:dyDescent="0.2">
      <c r="A2011" t="s">
        <v>6583</v>
      </c>
      <c r="B2011">
        <v>10388.202298664601</v>
      </c>
      <c r="C2011">
        <v>0</v>
      </c>
      <c r="D2011">
        <v>0</v>
      </c>
      <c r="E2011">
        <f>Table4[[#This Row],[kapp_slack_ub]]/Table4[[#This Row],[kapp_old]]</f>
        <v>0</v>
      </c>
      <c r="F2011" t="str">
        <f>"'PRO-"&amp;_xlfn.TEXTAFTER(Table4[[#This Row],[rxn]],"-",-1)&amp;"'"</f>
        <v>'PRO-UNKNOWN'</v>
      </c>
      <c r="G2011" t="str">
        <f>_xlfn.XLOOKUP(Table4[[#This Row],[enz]],'[1]Sheet2 (2)'!$A:$A,'[1]Sheet2 (2)'!$B:$B,"")</f>
        <v/>
      </c>
    </row>
    <row r="2012" spans="1:7" hidden="1" x14ac:dyDescent="0.2">
      <c r="A2012" t="s">
        <v>6584</v>
      </c>
      <c r="B2012">
        <v>10388.202298664601</v>
      </c>
      <c r="C2012">
        <v>0</v>
      </c>
      <c r="D2012">
        <v>0</v>
      </c>
      <c r="E2012">
        <f>Table4[[#This Row],[kapp_slack_ub]]/Table4[[#This Row],[kapp_old]]</f>
        <v>0</v>
      </c>
      <c r="F2012" t="str">
        <f>"'PRO-"&amp;_xlfn.TEXTAFTER(Table4[[#This Row],[rxn]],"-",-1)&amp;"'"</f>
        <v>'PRO-SPONT'</v>
      </c>
      <c r="G2012" t="str">
        <f>_xlfn.XLOOKUP(Table4[[#This Row],[enz]],'[1]Sheet2 (2)'!$A:$A,'[1]Sheet2 (2)'!$B:$B,"")</f>
        <v/>
      </c>
    </row>
    <row r="2013" spans="1:7" hidden="1" x14ac:dyDescent="0.2">
      <c r="A2013" t="s">
        <v>6585</v>
      </c>
      <c r="B2013">
        <v>10388.202298664601</v>
      </c>
      <c r="C2013">
        <v>0</v>
      </c>
      <c r="D2013">
        <v>0</v>
      </c>
      <c r="E2013">
        <f>Table4[[#This Row],[kapp_slack_ub]]/Table4[[#This Row],[kapp_old]]</f>
        <v>0</v>
      </c>
      <c r="F2013" t="str">
        <f>"'PRO-"&amp;_xlfn.TEXTAFTER(Table4[[#This Row],[rxn]],"-",-1)&amp;"'"</f>
        <v>'PRO-rt3052'</v>
      </c>
      <c r="G2013">
        <f>_xlfn.XLOOKUP(Table4[[#This Row],[enz]],'[1]Sheet2 (2)'!$A:$A,'[1]Sheet2 (2)'!$B:$B,"")</f>
        <v>1</v>
      </c>
    </row>
    <row r="2014" spans="1:7" hidden="1" x14ac:dyDescent="0.2">
      <c r="A2014" t="s">
        <v>6586</v>
      </c>
      <c r="B2014">
        <v>10388.202298664601</v>
      </c>
      <c r="C2014">
        <v>0</v>
      </c>
      <c r="D2014">
        <v>0</v>
      </c>
      <c r="E2014">
        <f>Table4[[#This Row],[kapp_slack_ub]]/Table4[[#This Row],[kapp_old]]</f>
        <v>0</v>
      </c>
      <c r="F2014" t="str">
        <f>"'PRO-"&amp;_xlfn.TEXTAFTER(Table4[[#This Row],[rxn]],"-",-1)&amp;"'"</f>
        <v>'PRO-UNKNOWN'</v>
      </c>
      <c r="G2014" t="str">
        <f>_xlfn.XLOOKUP(Table4[[#This Row],[enz]],'[1]Sheet2 (2)'!$A:$A,'[1]Sheet2 (2)'!$B:$B,"")</f>
        <v/>
      </c>
    </row>
    <row r="2015" spans="1:7" hidden="1" x14ac:dyDescent="0.2">
      <c r="A2015" t="s">
        <v>3023</v>
      </c>
      <c r="B2015">
        <v>10388.202298664601</v>
      </c>
      <c r="C2015">
        <v>0</v>
      </c>
      <c r="D2015">
        <v>0</v>
      </c>
      <c r="E2015">
        <f>Table4[[#This Row],[kapp_slack_ub]]/Table4[[#This Row],[kapp_old]]</f>
        <v>0</v>
      </c>
      <c r="F2015" t="str">
        <f>"'PRO-"&amp;_xlfn.TEXTAFTER(Table4[[#This Row],[rxn]],"-",-1)&amp;"'"</f>
        <v>'PRO-UNKNOWN'</v>
      </c>
      <c r="G2015" t="str">
        <f>_xlfn.XLOOKUP(Table4[[#This Row],[enz]],'[1]Sheet2 (2)'!$A:$A,'[1]Sheet2 (2)'!$B:$B,"")</f>
        <v/>
      </c>
    </row>
    <row r="2016" spans="1:7" hidden="1" x14ac:dyDescent="0.2">
      <c r="A2016" t="s">
        <v>3024</v>
      </c>
      <c r="B2016">
        <v>10388.202298664601</v>
      </c>
      <c r="C2016">
        <v>0</v>
      </c>
      <c r="D2016">
        <v>0</v>
      </c>
      <c r="E2016">
        <f>Table4[[#This Row],[kapp_slack_ub]]/Table4[[#This Row],[kapp_old]]</f>
        <v>0</v>
      </c>
      <c r="F2016" t="str">
        <f>"'PRO-"&amp;_xlfn.TEXTAFTER(Table4[[#This Row],[rxn]],"-",-1)&amp;"'"</f>
        <v>'PRO-SPONT'</v>
      </c>
      <c r="G2016" t="str">
        <f>_xlfn.XLOOKUP(Table4[[#This Row],[enz]],'[1]Sheet2 (2)'!$A:$A,'[1]Sheet2 (2)'!$B:$B,"")</f>
        <v/>
      </c>
    </row>
    <row r="2017" spans="1:7" hidden="1" x14ac:dyDescent="0.2">
      <c r="A2017" t="s">
        <v>6587</v>
      </c>
      <c r="B2017">
        <v>10388.202298664601</v>
      </c>
      <c r="C2017">
        <v>0</v>
      </c>
      <c r="D2017">
        <v>0</v>
      </c>
      <c r="E2017">
        <f>Table4[[#This Row],[kapp_slack_ub]]/Table4[[#This Row],[kapp_old]]</f>
        <v>0</v>
      </c>
      <c r="F2017" t="str">
        <f>"'PRO-"&amp;_xlfn.TEXTAFTER(Table4[[#This Row],[rxn]],"-",-1)&amp;"'"</f>
        <v>'PRO-SPONT'</v>
      </c>
      <c r="G2017" t="str">
        <f>_xlfn.XLOOKUP(Table4[[#This Row],[enz]],'[1]Sheet2 (2)'!$A:$A,'[1]Sheet2 (2)'!$B:$B,"")</f>
        <v/>
      </c>
    </row>
    <row r="2018" spans="1:7" hidden="1" x14ac:dyDescent="0.2">
      <c r="A2018" t="s">
        <v>6588</v>
      </c>
      <c r="B2018">
        <v>10388.202298664601</v>
      </c>
      <c r="C2018">
        <v>0</v>
      </c>
      <c r="D2018">
        <v>0</v>
      </c>
      <c r="E2018">
        <f>Table4[[#This Row],[kapp_slack_ub]]/Table4[[#This Row],[kapp_old]]</f>
        <v>0</v>
      </c>
      <c r="F2018" t="str">
        <f>"'PRO-"&amp;_xlfn.TEXTAFTER(Table4[[#This Row],[rxn]],"-",-1)&amp;"'"</f>
        <v>'PRO-rt7438'</v>
      </c>
      <c r="G2018">
        <f>_xlfn.XLOOKUP(Table4[[#This Row],[enz]],'[1]Sheet2 (2)'!$A:$A,'[1]Sheet2 (2)'!$B:$B,"")</f>
        <v>1</v>
      </c>
    </row>
    <row r="2019" spans="1:7" hidden="1" x14ac:dyDescent="0.2">
      <c r="A2019" t="s">
        <v>6589</v>
      </c>
      <c r="B2019">
        <v>10388.202298664601</v>
      </c>
      <c r="C2019">
        <v>0</v>
      </c>
      <c r="D2019">
        <v>0</v>
      </c>
      <c r="E2019">
        <f>Table4[[#This Row],[kapp_slack_ub]]/Table4[[#This Row],[kapp_old]]</f>
        <v>0</v>
      </c>
      <c r="F2019" t="str">
        <f>"'PRO-"&amp;_xlfn.TEXTAFTER(Table4[[#This Row],[rxn]],"-",-1)&amp;"'"</f>
        <v>'PRO-rt6471'</v>
      </c>
      <c r="G2019">
        <f>_xlfn.XLOOKUP(Table4[[#This Row],[enz]],'[1]Sheet2 (2)'!$A:$A,'[1]Sheet2 (2)'!$B:$B,"")</f>
        <v>1</v>
      </c>
    </row>
    <row r="2020" spans="1:7" hidden="1" x14ac:dyDescent="0.2">
      <c r="A2020" t="s">
        <v>6590</v>
      </c>
      <c r="B2020">
        <v>10388.202298664601</v>
      </c>
      <c r="C2020">
        <v>0</v>
      </c>
      <c r="D2020">
        <v>0</v>
      </c>
      <c r="E2020">
        <f>Table4[[#This Row],[kapp_slack_ub]]/Table4[[#This Row],[kapp_old]]</f>
        <v>0</v>
      </c>
      <c r="F2020" t="str">
        <f>"'PRO-"&amp;_xlfn.TEXTAFTER(Table4[[#This Row],[rxn]],"-",-1)&amp;"'"</f>
        <v>'PRO-rt6471'</v>
      </c>
      <c r="G2020">
        <f>_xlfn.XLOOKUP(Table4[[#This Row],[enz]],'[1]Sheet2 (2)'!$A:$A,'[1]Sheet2 (2)'!$B:$B,"")</f>
        <v>1</v>
      </c>
    </row>
    <row r="2021" spans="1:7" hidden="1" x14ac:dyDescent="0.2">
      <c r="A2021" t="s">
        <v>6591</v>
      </c>
      <c r="B2021">
        <v>10388.202298664601</v>
      </c>
      <c r="C2021">
        <v>0</v>
      </c>
      <c r="D2021">
        <v>0</v>
      </c>
      <c r="E2021">
        <f>Table4[[#This Row],[kapp_slack_ub]]/Table4[[#This Row],[kapp_old]]</f>
        <v>0</v>
      </c>
      <c r="F2021" t="str">
        <f>"'PRO-"&amp;_xlfn.TEXTAFTER(Table4[[#This Row],[rxn]],"-",-1)&amp;"'"</f>
        <v>'PRO-rt8135'</v>
      </c>
      <c r="G2021">
        <f>_xlfn.XLOOKUP(Table4[[#This Row],[enz]],'[1]Sheet2 (2)'!$A:$A,'[1]Sheet2 (2)'!$B:$B,"")</f>
        <v>1</v>
      </c>
    </row>
    <row r="2022" spans="1:7" hidden="1" x14ac:dyDescent="0.2">
      <c r="A2022" t="s">
        <v>3025</v>
      </c>
      <c r="B2022">
        <v>134054.13645300901</v>
      </c>
      <c r="C2022">
        <v>0</v>
      </c>
      <c r="D2022">
        <v>0</v>
      </c>
      <c r="E2022">
        <f>Table4[[#This Row],[kapp_slack_ub]]/Table4[[#This Row],[kapp_old]]</f>
        <v>0</v>
      </c>
      <c r="F2022" t="str">
        <f>"'PRO-"&amp;_xlfn.TEXTAFTER(Table4[[#This Row],[rxn]],"-",-1)&amp;"'"</f>
        <v>'PRO-rt4281'</v>
      </c>
      <c r="G2022">
        <f>_xlfn.XLOOKUP(Table4[[#This Row],[enz]],'[1]Sheet2 (2)'!$A:$A,'[1]Sheet2 (2)'!$B:$B,"")</f>
        <v>1</v>
      </c>
    </row>
    <row r="2023" spans="1:7" hidden="1" x14ac:dyDescent="0.2">
      <c r="A2023" t="s">
        <v>6592</v>
      </c>
      <c r="B2023">
        <v>10388.202298664601</v>
      </c>
      <c r="C2023">
        <v>0</v>
      </c>
      <c r="D2023">
        <v>0</v>
      </c>
      <c r="E2023">
        <f>Table4[[#This Row],[kapp_slack_ub]]/Table4[[#This Row],[kapp_old]]</f>
        <v>0</v>
      </c>
      <c r="F2023" t="str">
        <f>"'PRO-"&amp;_xlfn.TEXTAFTER(Table4[[#This Row],[rxn]],"-",-1)&amp;"'"</f>
        <v>'PRO-UNKNOWN'</v>
      </c>
      <c r="G2023" t="str">
        <f>_xlfn.XLOOKUP(Table4[[#This Row],[enz]],'[1]Sheet2 (2)'!$A:$A,'[1]Sheet2 (2)'!$B:$B,"")</f>
        <v/>
      </c>
    </row>
    <row r="2024" spans="1:7" hidden="1" x14ac:dyDescent="0.2">
      <c r="A2024" t="s">
        <v>6593</v>
      </c>
      <c r="B2024">
        <v>10388.202298664601</v>
      </c>
      <c r="C2024">
        <v>0</v>
      </c>
      <c r="D2024">
        <v>0</v>
      </c>
      <c r="E2024">
        <f>Table4[[#This Row],[kapp_slack_ub]]/Table4[[#This Row],[kapp_old]]</f>
        <v>0</v>
      </c>
      <c r="F2024" t="str">
        <f>"'PRO-"&amp;_xlfn.TEXTAFTER(Table4[[#This Row],[rxn]],"-",-1)&amp;"'"</f>
        <v>'PRO-rt1375'</v>
      </c>
      <c r="G2024">
        <f>_xlfn.XLOOKUP(Table4[[#This Row],[enz]],'[1]Sheet2 (2)'!$A:$A,'[1]Sheet2 (2)'!$B:$B,"")</f>
        <v>1</v>
      </c>
    </row>
    <row r="2025" spans="1:7" hidden="1" x14ac:dyDescent="0.2">
      <c r="A2025" t="s">
        <v>6594</v>
      </c>
      <c r="B2025">
        <v>10388.202298664601</v>
      </c>
      <c r="C2025">
        <v>0</v>
      </c>
      <c r="D2025">
        <v>0</v>
      </c>
      <c r="E2025">
        <f>Table4[[#This Row],[kapp_slack_ub]]/Table4[[#This Row],[kapp_old]]</f>
        <v>0</v>
      </c>
      <c r="F2025" t="str">
        <f>"'PRO-"&amp;_xlfn.TEXTAFTER(Table4[[#This Row],[rxn]],"-",-1)&amp;"'"</f>
        <v>'PRO-rt1480'</v>
      </c>
      <c r="G2025">
        <f>_xlfn.XLOOKUP(Table4[[#This Row],[enz]],'[1]Sheet2 (2)'!$A:$A,'[1]Sheet2 (2)'!$B:$B,"")</f>
        <v>1</v>
      </c>
    </row>
    <row r="2026" spans="1:7" hidden="1" x14ac:dyDescent="0.2">
      <c r="A2026" t="s">
        <v>6595</v>
      </c>
      <c r="B2026">
        <v>10388.202298664601</v>
      </c>
      <c r="C2026">
        <v>0</v>
      </c>
      <c r="D2026">
        <v>0</v>
      </c>
      <c r="E2026">
        <f>Table4[[#This Row],[kapp_slack_ub]]/Table4[[#This Row],[kapp_old]]</f>
        <v>0</v>
      </c>
      <c r="F2026" t="str">
        <f>"'PRO-"&amp;_xlfn.TEXTAFTER(Table4[[#This Row],[rxn]],"-",-1)&amp;"'"</f>
        <v>'PRO-rt2496'</v>
      </c>
      <c r="G2026">
        <f>_xlfn.XLOOKUP(Table4[[#This Row],[enz]],'[1]Sheet2 (2)'!$A:$A,'[1]Sheet2 (2)'!$B:$B,"")</f>
        <v>1</v>
      </c>
    </row>
    <row r="2027" spans="1:7" hidden="1" x14ac:dyDescent="0.2">
      <c r="A2027" t="s">
        <v>6596</v>
      </c>
      <c r="B2027">
        <v>10388.202298664601</v>
      </c>
      <c r="C2027">
        <v>0</v>
      </c>
      <c r="D2027">
        <v>0</v>
      </c>
      <c r="E2027">
        <f>Table4[[#This Row],[kapp_slack_ub]]/Table4[[#This Row],[kapp_old]]</f>
        <v>0</v>
      </c>
      <c r="F2027" t="str">
        <f>"'PRO-"&amp;_xlfn.TEXTAFTER(Table4[[#This Row],[rxn]],"-",-1)&amp;"'"</f>
        <v>'PRO-rt2707'</v>
      </c>
      <c r="G2027">
        <f>_xlfn.XLOOKUP(Table4[[#This Row],[enz]],'[1]Sheet2 (2)'!$A:$A,'[1]Sheet2 (2)'!$B:$B,"")</f>
        <v>1</v>
      </c>
    </row>
    <row r="2028" spans="1:7" hidden="1" x14ac:dyDescent="0.2">
      <c r="A2028" t="s">
        <v>6597</v>
      </c>
      <c r="B2028">
        <v>10388.202298664601</v>
      </c>
      <c r="C2028">
        <v>0</v>
      </c>
      <c r="D2028">
        <v>0</v>
      </c>
      <c r="E2028">
        <f>Table4[[#This Row],[kapp_slack_ub]]/Table4[[#This Row],[kapp_old]]</f>
        <v>0</v>
      </c>
      <c r="F2028" t="str">
        <f>"'PRO-"&amp;_xlfn.TEXTAFTER(Table4[[#This Row],[rxn]],"-",-1)&amp;"'"</f>
        <v>'PRO-rt2833'</v>
      </c>
      <c r="G2028">
        <f>_xlfn.XLOOKUP(Table4[[#This Row],[enz]],'[1]Sheet2 (2)'!$A:$A,'[1]Sheet2 (2)'!$B:$B,"")</f>
        <v>1</v>
      </c>
    </row>
    <row r="2029" spans="1:7" hidden="1" x14ac:dyDescent="0.2">
      <c r="A2029" t="s">
        <v>6598</v>
      </c>
      <c r="B2029">
        <v>10388.202298664601</v>
      </c>
      <c r="C2029">
        <v>0</v>
      </c>
      <c r="D2029">
        <v>0</v>
      </c>
      <c r="E2029">
        <f>Table4[[#This Row],[kapp_slack_ub]]/Table4[[#This Row],[kapp_old]]</f>
        <v>0</v>
      </c>
      <c r="F2029" t="str">
        <f>"'PRO-"&amp;_xlfn.TEXTAFTER(Table4[[#This Row],[rxn]],"-",-1)&amp;"'"</f>
        <v>'PRO-rt3556'</v>
      </c>
      <c r="G2029">
        <f>_xlfn.XLOOKUP(Table4[[#This Row],[enz]],'[1]Sheet2 (2)'!$A:$A,'[1]Sheet2 (2)'!$B:$B,"")</f>
        <v>1</v>
      </c>
    </row>
    <row r="2030" spans="1:7" hidden="1" x14ac:dyDescent="0.2">
      <c r="A2030" t="s">
        <v>6599</v>
      </c>
      <c r="B2030">
        <v>10388.202298664601</v>
      </c>
      <c r="C2030">
        <v>0</v>
      </c>
      <c r="D2030">
        <v>0</v>
      </c>
      <c r="E2030">
        <f>Table4[[#This Row],[kapp_slack_ub]]/Table4[[#This Row],[kapp_old]]</f>
        <v>0</v>
      </c>
      <c r="F2030" t="str">
        <f>"'PRO-"&amp;_xlfn.TEXTAFTER(Table4[[#This Row],[rxn]],"-",-1)&amp;"'"</f>
        <v>'PRO-rt7817'</v>
      </c>
      <c r="G2030">
        <f>_xlfn.XLOOKUP(Table4[[#This Row],[enz]],'[1]Sheet2 (2)'!$A:$A,'[1]Sheet2 (2)'!$B:$B,"")</f>
        <v>1</v>
      </c>
    </row>
    <row r="2031" spans="1:7" hidden="1" x14ac:dyDescent="0.2">
      <c r="A2031" t="s">
        <v>6600</v>
      </c>
      <c r="B2031">
        <v>10388.202298664601</v>
      </c>
      <c r="C2031">
        <v>0</v>
      </c>
      <c r="D2031">
        <v>0</v>
      </c>
      <c r="E2031">
        <f>Table4[[#This Row],[kapp_slack_ub]]/Table4[[#This Row],[kapp_old]]</f>
        <v>0</v>
      </c>
      <c r="F2031" t="str">
        <f>"'PRO-"&amp;_xlfn.TEXTAFTER(Table4[[#This Row],[rxn]],"-",-1)&amp;"'"</f>
        <v>'PRO-rt4194'</v>
      </c>
      <c r="G2031">
        <f>_xlfn.XLOOKUP(Table4[[#This Row],[enz]],'[1]Sheet2 (2)'!$A:$A,'[1]Sheet2 (2)'!$B:$B,"")</f>
        <v>1</v>
      </c>
    </row>
    <row r="2032" spans="1:7" hidden="1" x14ac:dyDescent="0.2">
      <c r="A2032" t="s">
        <v>6601</v>
      </c>
      <c r="B2032">
        <v>10388.202298664601</v>
      </c>
      <c r="C2032">
        <v>0</v>
      </c>
      <c r="D2032">
        <v>0</v>
      </c>
      <c r="E2032">
        <f>Table4[[#This Row],[kapp_slack_ub]]/Table4[[#This Row],[kapp_old]]</f>
        <v>0</v>
      </c>
      <c r="F2032" t="str">
        <f>"'PRO-"&amp;_xlfn.TEXTAFTER(Table4[[#This Row],[rxn]],"-",-1)&amp;"'"</f>
        <v>'PRO-UNKNOWN'</v>
      </c>
      <c r="G2032" t="str">
        <f>_xlfn.XLOOKUP(Table4[[#This Row],[enz]],'[1]Sheet2 (2)'!$A:$A,'[1]Sheet2 (2)'!$B:$B,"")</f>
        <v/>
      </c>
    </row>
    <row r="2033" spans="1:7" hidden="1" x14ac:dyDescent="0.2">
      <c r="A2033" t="s">
        <v>6602</v>
      </c>
      <c r="B2033">
        <v>10388.202298664601</v>
      </c>
      <c r="C2033">
        <v>0</v>
      </c>
      <c r="D2033">
        <v>0</v>
      </c>
      <c r="E2033">
        <f>Table4[[#This Row],[kapp_slack_ub]]/Table4[[#This Row],[kapp_old]]</f>
        <v>0</v>
      </c>
      <c r="F2033" t="str">
        <f>"'PRO-"&amp;_xlfn.TEXTAFTER(Table4[[#This Row],[rxn]],"-",-1)&amp;"'"</f>
        <v>'PRO-UNKNOWN'</v>
      </c>
      <c r="G2033" t="str">
        <f>_xlfn.XLOOKUP(Table4[[#This Row],[enz]],'[1]Sheet2 (2)'!$A:$A,'[1]Sheet2 (2)'!$B:$B,"")</f>
        <v/>
      </c>
    </row>
    <row r="2034" spans="1:7" hidden="1" x14ac:dyDescent="0.2">
      <c r="A2034" t="s">
        <v>6603</v>
      </c>
      <c r="B2034">
        <v>10388.202298664601</v>
      </c>
      <c r="C2034">
        <v>0</v>
      </c>
      <c r="D2034">
        <v>0</v>
      </c>
      <c r="E2034">
        <f>Table4[[#This Row],[kapp_slack_ub]]/Table4[[#This Row],[kapp_old]]</f>
        <v>0</v>
      </c>
      <c r="F2034" t="str">
        <f>"'PRO-"&amp;_xlfn.TEXTAFTER(Table4[[#This Row],[rxn]],"-",-1)&amp;"'"</f>
        <v>'PRO-rt6998'</v>
      </c>
      <c r="G2034">
        <f>_xlfn.XLOOKUP(Table4[[#This Row],[enz]],'[1]Sheet2 (2)'!$A:$A,'[1]Sheet2 (2)'!$B:$B,"")</f>
        <v>1</v>
      </c>
    </row>
    <row r="2035" spans="1:7" hidden="1" x14ac:dyDescent="0.2">
      <c r="A2035" t="s">
        <v>6604</v>
      </c>
      <c r="B2035">
        <v>10388.202298664601</v>
      </c>
      <c r="C2035">
        <v>0</v>
      </c>
      <c r="D2035">
        <v>0</v>
      </c>
      <c r="E2035">
        <f>Table4[[#This Row],[kapp_slack_ub]]/Table4[[#This Row],[kapp_old]]</f>
        <v>0</v>
      </c>
      <c r="F2035" t="str">
        <f>"'PRO-"&amp;_xlfn.TEXTAFTER(Table4[[#This Row],[rxn]],"-",-1)&amp;"'"</f>
        <v>'PRO-rt6998'</v>
      </c>
      <c r="G2035">
        <f>_xlfn.XLOOKUP(Table4[[#This Row],[enz]],'[1]Sheet2 (2)'!$A:$A,'[1]Sheet2 (2)'!$B:$B,"")</f>
        <v>1</v>
      </c>
    </row>
    <row r="2036" spans="1:7" hidden="1" x14ac:dyDescent="0.2">
      <c r="A2036" t="s">
        <v>3026</v>
      </c>
      <c r="B2036">
        <v>5037.8511923934202</v>
      </c>
      <c r="C2036">
        <v>0</v>
      </c>
      <c r="D2036">
        <v>0</v>
      </c>
      <c r="E2036">
        <f>Table4[[#This Row],[kapp_slack_ub]]/Table4[[#This Row],[kapp_old]]</f>
        <v>0</v>
      </c>
      <c r="F2036" t="str">
        <f>"'PRO-"&amp;_xlfn.TEXTAFTER(Table4[[#This Row],[rxn]],"-",-1)&amp;"'"</f>
        <v>'PRO-rt5633_c'</v>
      </c>
      <c r="G2036">
        <f>_xlfn.XLOOKUP(Table4[[#This Row],[enz]],'[1]Sheet2 (2)'!$A:$A,'[1]Sheet2 (2)'!$B:$B,"")</f>
        <v>1</v>
      </c>
    </row>
    <row r="2037" spans="1:7" hidden="1" x14ac:dyDescent="0.2">
      <c r="A2037" t="s">
        <v>6605</v>
      </c>
      <c r="B2037">
        <v>10388.202298664601</v>
      </c>
      <c r="C2037">
        <v>0</v>
      </c>
      <c r="D2037">
        <v>0</v>
      </c>
      <c r="E2037">
        <f>Table4[[#This Row],[kapp_slack_ub]]/Table4[[#This Row],[kapp_old]]</f>
        <v>0</v>
      </c>
      <c r="F2037" t="str">
        <f>"'PRO-"&amp;_xlfn.TEXTAFTER(Table4[[#This Row],[rxn]],"-",-1)&amp;"'"</f>
        <v>'PRO-rt5633_c'</v>
      </c>
      <c r="G2037">
        <f>_xlfn.XLOOKUP(Table4[[#This Row],[enz]],'[1]Sheet2 (2)'!$A:$A,'[1]Sheet2 (2)'!$B:$B,"")</f>
        <v>1</v>
      </c>
    </row>
    <row r="2038" spans="1:7" hidden="1" x14ac:dyDescent="0.2">
      <c r="A2038" t="s">
        <v>6606</v>
      </c>
      <c r="B2038">
        <v>10388.202298664601</v>
      </c>
      <c r="C2038">
        <v>0</v>
      </c>
      <c r="D2038">
        <v>0</v>
      </c>
      <c r="E2038">
        <f>Table4[[#This Row],[kapp_slack_ub]]/Table4[[#This Row],[kapp_old]]</f>
        <v>0</v>
      </c>
      <c r="F2038" t="str">
        <f>"'PRO-"&amp;_xlfn.TEXTAFTER(Table4[[#This Row],[rxn]],"-",-1)&amp;"'"</f>
        <v>'PRO-rt5633_m'</v>
      </c>
      <c r="G2038">
        <f>_xlfn.XLOOKUP(Table4[[#This Row],[enz]],'[1]Sheet2 (2)'!$A:$A,'[1]Sheet2 (2)'!$B:$B,"")</f>
        <v>1</v>
      </c>
    </row>
    <row r="2039" spans="1:7" hidden="1" x14ac:dyDescent="0.2">
      <c r="A2039" t="s">
        <v>6607</v>
      </c>
      <c r="B2039">
        <v>10388.202298664601</v>
      </c>
      <c r="C2039">
        <v>0</v>
      </c>
      <c r="D2039">
        <v>0</v>
      </c>
      <c r="E2039">
        <f>Table4[[#This Row],[kapp_slack_ub]]/Table4[[#This Row],[kapp_old]]</f>
        <v>0</v>
      </c>
      <c r="F2039" t="str">
        <f>"'PRO-"&amp;_xlfn.TEXTAFTER(Table4[[#This Row],[rxn]],"-",-1)&amp;"'"</f>
        <v>'PRO-rt5633_m'</v>
      </c>
      <c r="G2039">
        <f>_xlfn.XLOOKUP(Table4[[#This Row],[enz]],'[1]Sheet2 (2)'!$A:$A,'[1]Sheet2 (2)'!$B:$B,"")</f>
        <v>1</v>
      </c>
    </row>
    <row r="2040" spans="1:7" hidden="1" x14ac:dyDescent="0.2">
      <c r="A2040" t="s">
        <v>6608</v>
      </c>
      <c r="B2040">
        <v>10388.202298664601</v>
      </c>
      <c r="C2040">
        <v>0</v>
      </c>
      <c r="D2040">
        <v>0</v>
      </c>
      <c r="E2040">
        <f>Table4[[#This Row],[kapp_slack_ub]]/Table4[[#This Row],[kapp_old]]</f>
        <v>0</v>
      </c>
      <c r="F2040" t="str">
        <f>"'PRO-"&amp;_xlfn.TEXTAFTER(Table4[[#This Row],[rxn]],"-",-1)&amp;"'"</f>
        <v>'PRO-rt3594'</v>
      </c>
      <c r="G2040">
        <f>_xlfn.XLOOKUP(Table4[[#This Row],[enz]],'[1]Sheet2 (2)'!$A:$A,'[1]Sheet2 (2)'!$B:$B,"")</f>
        <v>1</v>
      </c>
    </row>
    <row r="2041" spans="1:7" hidden="1" x14ac:dyDescent="0.2">
      <c r="A2041" t="s">
        <v>6609</v>
      </c>
      <c r="B2041">
        <v>10388.202298664601</v>
      </c>
      <c r="C2041">
        <v>0</v>
      </c>
      <c r="D2041">
        <v>0</v>
      </c>
      <c r="E2041">
        <f>Table4[[#This Row],[kapp_slack_ub]]/Table4[[#This Row],[kapp_old]]</f>
        <v>0</v>
      </c>
      <c r="F2041" t="str">
        <f>"'PRO-"&amp;_xlfn.TEXTAFTER(Table4[[#This Row],[rxn]],"-",-1)&amp;"'"</f>
        <v>'PRO-rt3594'</v>
      </c>
      <c r="G2041">
        <f>_xlfn.XLOOKUP(Table4[[#This Row],[enz]],'[1]Sheet2 (2)'!$A:$A,'[1]Sheet2 (2)'!$B:$B,"")</f>
        <v>1</v>
      </c>
    </row>
    <row r="2042" spans="1:7" hidden="1" x14ac:dyDescent="0.2">
      <c r="A2042" t="s">
        <v>6610</v>
      </c>
      <c r="B2042">
        <v>10388.202298664601</v>
      </c>
      <c r="C2042">
        <v>0</v>
      </c>
      <c r="D2042">
        <v>0</v>
      </c>
      <c r="E2042">
        <f>Table4[[#This Row],[kapp_slack_ub]]/Table4[[#This Row],[kapp_old]]</f>
        <v>0</v>
      </c>
      <c r="F2042" t="str">
        <f>"'PRO-"&amp;_xlfn.TEXTAFTER(Table4[[#This Row],[rxn]],"-",-1)&amp;"'"</f>
        <v>'PRO-rt3874'</v>
      </c>
      <c r="G2042">
        <f>_xlfn.XLOOKUP(Table4[[#This Row],[enz]],'[1]Sheet2 (2)'!$A:$A,'[1]Sheet2 (2)'!$B:$B,"")</f>
        <v>1</v>
      </c>
    </row>
    <row r="2043" spans="1:7" hidden="1" x14ac:dyDescent="0.2">
      <c r="A2043" t="s">
        <v>6611</v>
      </c>
      <c r="B2043">
        <v>10388.202298664601</v>
      </c>
      <c r="C2043">
        <v>0</v>
      </c>
      <c r="D2043">
        <v>0</v>
      </c>
      <c r="E2043">
        <f>Table4[[#This Row],[kapp_slack_ub]]/Table4[[#This Row],[kapp_old]]</f>
        <v>0</v>
      </c>
      <c r="F2043" t="str">
        <f>"'PRO-"&amp;_xlfn.TEXTAFTER(Table4[[#This Row],[rxn]],"-",-1)&amp;"'"</f>
        <v>'PRO-rt7056'</v>
      </c>
      <c r="G2043">
        <f>_xlfn.XLOOKUP(Table4[[#This Row],[enz]],'[1]Sheet2 (2)'!$A:$A,'[1]Sheet2 (2)'!$B:$B,"")</f>
        <v>1</v>
      </c>
    </row>
    <row r="2044" spans="1:7" hidden="1" x14ac:dyDescent="0.2">
      <c r="A2044" t="s">
        <v>6612</v>
      </c>
      <c r="B2044">
        <v>10388.202298664601</v>
      </c>
      <c r="C2044">
        <v>0</v>
      </c>
      <c r="D2044">
        <v>0</v>
      </c>
      <c r="E2044">
        <f>Table4[[#This Row],[kapp_slack_ub]]/Table4[[#This Row],[kapp_old]]</f>
        <v>0</v>
      </c>
      <c r="F2044" t="str">
        <f>"'PRO-"&amp;_xlfn.TEXTAFTER(Table4[[#This Row],[rxn]],"-",-1)&amp;"'"</f>
        <v>'PRO-rt7624'</v>
      </c>
      <c r="G2044">
        <f>_xlfn.XLOOKUP(Table4[[#This Row],[enz]],'[1]Sheet2 (2)'!$A:$A,'[1]Sheet2 (2)'!$B:$B,"")</f>
        <v>1</v>
      </c>
    </row>
    <row r="2045" spans="1:7" hidden="1" x14ac:dyDescent="0.2">
      <c r="A2045" t="s">
        <v>6613</v>
      </c>
      <c r="B2045">
        <v>10388.202298664601</v>
      </c>
      <c r="C2045">
        <v>0</v>
      </c>
      <c r="D2045">
        <v>0</v>
      </c>
      <c r="E2045">
        <f>Table4[[#This Row],[kapp_slack_ub]]/Table4[[#This Row],[kapp_old]]</f>
        <v>0</v>
      </c>
      <c r="F2045" t="str">
        <f>"'PRO-"&amp;_xlfn.TEXTAFTER(Table4[[#This Row],[rxn]],"-",-1)&amp;"'"</f>
        <v>'PRO-SPONT'</v>
      </c>
      <c r="G2045" t="str">
        <f>_xlfn.XLOOKUP(Table4[[#This Row],[enz]],'[1]Sheet2 (2)'!$A:$A,'[1]Sheet2 (2)'!$B:$B,"")</f>
        <v/>
      </c>
    </row>
    <row r="2046" spans="1:7" hidden="1" x14ac:dyDescent="0.2">
      <c r="A2046" t="s">
        <v>6614</v>
      </c>
      <c r="B2046">
        <v>10388.202298664601</v>
      </c>
      <c r="C2046">
        <v>0</v>
      </c>
      <c r="D2046">
        <v>0</v>
      </c>
      <c r="E2046">
        <f>Table4[[#This Row],[kapp_slack_ub]]/Table4[[#This Row],[kapp_old]]</f>
        <v>0</v>
      </c>
      <c r="F2046" t="str">
        <f>"'PRO-"&amp;_xlfn.TEXTAFTER(Table4[[#This Row],[rxn]],"-",-1)&amp;"'"</f>
        <v>'PRO-SPONT'</v>
      </c>
      <c r="G2046" t="str">
        <f>_xlfn.XLOOKUP(Table4[[#This Row],[enz]],'[1]Sheet2 (2)'!$A:$A,'[1]Sheet2 (2)'!$B:$B,"")</f>
        <v/>
      </c>
    </row>
    <row r="2047" spans="1:7" hidden="1" x14ac:dyDescent="0.2">
      <c r="A2047" t="s">
        <v>6615</v>
      </c>
      <c r="B2047">
        <v>10388.202298664601</v>
      </c>
      <c r="C2047">
        <v>0</v>
      </c>
      <c r="D2047">
        <v>0</v>
      </c>
      <c r="E2047">
        <f>Table4[[#This Row],[kapp_slack_ub]]/Table4[[#This Row],[kapp_old]]</f>
        <v>0</v>
      </c>
      <c r="F2047" t="str">
        <f>"'PRO-"&amp;_xlfn.TEXTAFTER(Table4[[#This Row],[rxn]],"-",-1)&amp;"'"</f>
        <v>'PRO-UNKNOWN'</v>
      </c>
      <c r="G2047" t="str">
        <f>_xlfn.XLOOKUP(Table4[[#This Row],[enz]],'[1]Sheet2 (2)'!$A:$A,'[1]Sheet2 (2)'!$B:$B,"")</f>
        <v/>
      </c>
    </row>
    <row r="2048" spans="1:7" hidden="1" x14ac:dyDescent="0.2">
      <c r="A2048" t="s">
        <v>6616</v>
      </c>
      <c r="B2048">
        <v>10388.202298664601</v>
      </c>
      <c r="C2048">
        <v>0</v>
      </c>
      <c r="D2048">
        <v>0</v>
      </c>
      <c r="E2048">
        <f>Table4[[#This Row],[kapp_slack_ub]]/Table4[[#This Row],[kapp_old]]</f>
        <v>0</v>
      </c>
      <c r="F2048" t="str">
        <f>"'PRO-"&amp;_xlfn.TEXTAFTER(Table4[[#This Row],[rxn]],"-",-1)&amp;"'"</f>
        <v>'PRO-UNKNOWN'</v>
      </c>
      <c r="G2048" t="str">
        <f>_xlfn.XLOOKUP(Table4[[#This Row],[enz]],'[1]Sheet2 (2)'!$A:$A,'[1]Sheet2 (2)'!$B:$B,"")</f>
        <v/>
      </c>
    </row>
    <row r="2049" spans="1:7" hidden="1" x14ac:dyDescent="0.2">
      <c r="A2049" t="s">
        <v>6617</v>
      </c>
      <c r="B2049">
        <v>10388.202298664601</v>
      </c>
      <c r="C2049">
        <v>0</v>
      </c>
      <c r="D2049">
        <v>0</v>
      </c>
      <c r="E2049">
        <f>Table4[[#This Row],[kapp_slack_ub]]/Table4[[#This Row],[kapp_old]]</f>
        <v>0</v>
      </c>
      <c r="F2049" t="str">
        <f>"'PRO-"&amp;_xlfn.TEXTAFTER(Table4[[#This Row],[rxn]],"-",-1)&amp;"'"</f>
        <v>'PRO-UNKNOWN'</v>
      </c>
      <c r="G2049" t="str">
        <f>_xlfn.XLOOKUP(Table4[[#This Row],[enz]],'[1]Sheet2 (2)'!$A:$A,'[1]Sheet2 (2)'!$B:$B,"")</f>
        <v/>
      </c>
    </row>
    <row r="2050" spans="1:7" hidden="1" x14ac:dyDescent="0.2">
      <c r="A2050" t="s">
        <v>6618</v>
      </c>
      <c r="B2050">
        <v>10388.202298664601</v>
      </c>
      <c r="C2050">
        <v>0</v>
      </c>
      <c r="D2050">
        <v>0</v>
      </c>
      <c r="E2050">
        <f>Table4[[#This Row],[kapp_slack_ub]]/Table4[[#This Row],[kapp_old]]</f>
        <v>0</v>
      </c>
      <c r="F2050" t="str">
        <f>"'PRO-"&amp;_xlfn.TEXTAFTER(Table4[[#This Row],[rxn]],"-",-1)&amp;"'"</f>
        <v>'PRO-UNKNOWN'</v>
      </c>
      <c r="G2050" t="str">
        <f>_xlfn.XLOOKUP(Table4[[#This Row],[enz]],'[1]Sheet2 (2)'!$A:$A,'[1]Sheet2 (2)'!$B:$B,"")</f>
        <v/>
      </c>
    </row>
    <row r="2051" spans="1:7" hidden="1" x14ac:dyDescent="0.2">
      <c r="A2051" t="s">
        <v>6619</v>
      </c>
      <c r="B2051">
        <v>10388.202298664601</v>
      </c>
      <c r="C2051">
        <v>0</v>
      </c>
      <c r="D2051">
        <v>0</v>
      </c>
      <c r="E2051">
        <f>Table4[[#This Row],[kapp_slack_ub]]/Table4[[#This Row],[kapp_old]]</f>
        <v>0</v>
      </c>
      <c r="F2051" t="str">
        <f>"'PRO-"&amp;_xlfn.TEXTAFTER(Table4[[#This Row],[rxn]],"-",-1)&amp;"'"</f>
        <v>'PRO-UNKNOWN'</v>
      </c>
      <c r="G2051" t="str">
        <f>_xlfn.XLOOKUP(Table4[[#This Row],[enz]],'[1]Sheet2 (2)'!$A:$A,'[1]Sheet2 (2)'!$B:$B,"")</f>
        <v/>
      </c>
    </row>
    <row r="2052" spans="1:7" hidden="1" x14ac:dyDescent="0.2">
      <c r="A2052" t="s">
        <v>3027</v>
      </c>
      <c r="B2052">
        <v>10388.202298664601</v>
      </c>
      <c r="C2052">
        <v>0</v>
      </c>
      <c r="D2052">
        <v>0</v>
      </c>
      <c r="E2052">
        <f>Table4[[#This Row],[kapp_slack_ub]]/Table4[[#This Row],[kapp_old]]</f>
        <v>0</v>
      </c>
      <c r="F2052" t="str">
        <f>"'PRO-"&amp;_xlfn.TEXTAFTER(Table4[[#This Row],[rxn]],"-",-1)&amp;"'"</f>
        <v>'PRO-UNKNOWN'</v>
      </c>
      <c r="G2052" t="str">
        <f>_xlfn.XLOOKUP(Table4[[#This Row],[enz]],'[1]Sheet2 (2)'!$A:$A,'[1]Sheet2 (2)'!$B:$B,"")</f>
        <v/>
      </c>
    </row>
    <row r="2053" spans="1:7" hidden="1" x14ac:dyDescent="0.2">
      <c r="A2053" t="s">
        <v>6620</v>
      </c>
      <c r="B2053">
        <v>109.129847057006</v>
      </c>
      <c r="C2053">
        <v>0</v>
      </c>
      <c r="D2053">
        <v>0</v>
      </c>
      <c r="E2053">
        <f>Table4[[#This Row],[kapp_slack_ub]]/Table4[[#This Row],[kapp_old]]</f>
        <v>0</v>
      </c>
      <c r="F2053" t="str">
        <f>"'PRO-"&amp;_xlfn.TEXTAFTER(Table4[[#This Row],[rxn]],"-",-1)&amp;"'"</f>
        <v>'PRO-rt2297_l'</v>
      </c>
      <c r="G2053">
        <f>_xlfn.XLOOKUP(Table4[[#This Row],[enz]],'[1]Sheet2 (2)'!$A:$A,'[1]Sheet2 (2)'!$B:$B,"")</f>
        <v>1</v>
      </c>
    </row>
    <row r="2054" spans="1:7" hidden="1" x14ac:dyDescent="0.2">
      <c r="A2054" t="s">
        <v>3028</v>
      </c>
      <c r="B2054">
        <v>10388.202298664601</v>
      </c>
      <c r="C2054">
        <v>0</v>
      </c>
      <c r="D2054">
        <v>0</v>
      </c>
      <c r="E2054">
        <f>Table4[[#This Row],[kapp_slack_ub]]/Table4[[#This Row],[kapp_old]]</f>
        <v>0</v>
      </c>
      <c r="F2054" t="str">
        <f>"'PRO-"&amp;_xlfn.TEXTAFTER(Table4[[#This Row],[rxn]],"-",-1)&amp;"'"</f>
        <v>'PRO-rt2297_rm'</v>
      </c>
      <c r="G2054">
        <f>_xlfn.XLOOKUP(Table4[[#This Row],[enz]],'[1]Sheet2 (2)'!$A:$A,'[1]Sheet2 (2)'!$B:$B,"")</f>
        <v>1</v>
      </c>
    </row>
    <row r="2055" spans="1:7" hidden="1" x14ac:dyDescent="0.2">
      <c r="A2055" t="s">
        <v>6621</v>
      </c>
      <c r="B2055">
        <v>10388.202298664601</v>
      </c>
      <c r="C2055">
        <v>0</v>
      </c>
      <c r="D2055">
        <v>0</v>
      </c>
      <c r="E2055">
        <f>Table4[[#This Row],[kapp_slack_ub]]/Table4[[#This Row],[kapp_old]]</f>
        <v>0</v>
      </c>
      <c r="F2055" t="str">
        <f>"'PRO-"&amp;_xlfn.TEXTAFTER(Table4[[#This Row],[rxn]],"-",-1)&amp;"'"</f>
        <v>'PRO-rt7067'</v>
      </c>
      <c r="G2055">
        <f>_xlfn.XLOOKUP(Table4[[#This Row],[enz]],'[1]Sheet2 (2)'!$A:$A,'[1]Sheet2 (2)'!$B:$B,"")</f>
        <v>1</v>
      </c>
    </row>
    <row r="2056" spans="1:7" hidden="1" x14ac:dyDescent="0.2">
      <c r="A2056" t="s">
        <v>6622</v>
      </c>
      <c r="B2056">
        <v>10388.202298664601</v>
      </c>
      <c r="C2056">
        <v>0</v>
      </c>
      <c r="D2056">
        <v>0</v>
      </c>
      <c r="E2056">
        <f>Table4[[#This Row],[kapp_slack_ub]]/Table4[[#This Row],[kapp_old]]</f>
        <v>0</v>
      </c>
      <c r="F2056" t="str">
        <f>"'PRO-"&amp;_xlfn.TEXTAFTER(Table4[[#This Row],[rxn]],"-",-1)&amp;"'"</f>
        <v>'PRO-rt4413'</v>
      </c>
      <c r="G2056">
        <f>_xlfn.XLOOKUP(Table4[[#This Row],[enz]],'[1]Sheet2 (2)'!$A:$A,'[1]Sheet2 (2)'!$B:$B,"")</f>
        <v>1</v>
      </c>
    </row>
    <row r="2057" spans="1:7" hidden="1" x14ac:dyDescent="0.2">
      <c r="A2057" t="s">
        <v>6623</v>
      </c>
      <c r="B2057">
        <v>10388.202298664601</v>
      </c>
      <c r="C2057">
        <v>0</v>
      </c>
      <c r="D2057">
        <v>0</v>
      </c>
      <c r="E2057">
        <f>Table4[[#This Row],[kapp_slack_ub]]/Table4[[#This Row],[kapp_old]]</f>
        <v>0</v>
      </c>
      <c r="F2057" t="str">
        <f>"'PRO-"&amp;_xlfn.TEXTAFTER(Table4[[#This Row],[rxn]],"-",-1)&amp;"'"</f>
        <v>'PRO-rt4413'</v>
      </c>
      <c r="G2057">
        <f>_xlfn.XLOOKUP(Table4[[#This Row],[enz]],'[1]Sheet2 (2)'!$A:$A,'[1]Sheet2 (2)'!$B:$B,"")</f>
        <v>1</v>
      </c>
    </row>
    <row r="2058" spans="1:7" hidden="1" x14ac:dyDescent="0.2">
      <c r="A2058" t="s">
        <v>6624</v>
      </c>
      <c r="B2058">
        <v>10388.202298664601</v>
      </c>
      <c r="C2058">
        <v>0</v>
      </c>
      <c r="D2058">
        <v>0</v>
      </c>
      <c r="E2058">
        <f>Table4[[#This Row],[kapp_slack_ub]]/Table4[[#This Row],[kapp_old]]</f>
        <v>0</v>
      </c>
      <c r="F2058" t="str">
        <f>"'PRO-"&amp;_xlfn.TEXTAFTER(Table4[[#This Row],[rxn]],"-",-1)&amp;"'"</f>
        <v>'PRO-UNKNOWN'</v>
      </c>
      <c r="G2058" t="str">
        <f>_xlfn.XLOOKUP(Table4[[#This Row],[enz]],'[1]Sheet2 (2)'!$A:$A,'[1]Sheet2 (2)'!$B:$B,"")</f>
        <v/>
      </c>
    </row>
    <row r="2059" spans="1:7" hidden="1" x14ac:dyDescent="0.2">
      <c r="A2059" t="s">
        <v>6625</v>
      </c>
      <c r="B2059">
        <v>10388.202298664601</v>
      </c>
      <c r="C2059">
        <v>0</v>
      </c>
      <c r="D2059">
        <v>0</v>
      </c>
      <c r="E2059">
        <f>Table4[[#This Row],[kapp_slack_ub]]/Table4[[#This Row],[kapp_old]]</f>
        <v>0</v>
      </c>
      <c r="F2059" t="str">
        <f>"'PRO-"&amp;_xlfn.TEXTAFTER(Table4[[#This Row],[rxn]],"-",-1)&amp;"'"</f>
        <v>'PRO-UNKNOWN'</v>
      </c>
      <c r="G2059" t="str">
        <f>_xlfn.XLOOKUP(Table4[[#This Row],[enz]],'[1]Sheet2 (2)'!$A:$A,'[1]Sheet2 (2)'!$B:$B,"")</f>
        <v/>
      </c>
    </row>
    <row r="2060" spans="1:7" hidden="1" x14ac:dyDescent="0.2">
      <c r="A2060" t="s">
        <v>6626</v>
      </c>
      <c r="B2060">
        <v>10388.202298664601</v>
      </c>
      <c r="C2060">
        <v>0</v>
      </c>
      <c r="D2060">
        <v>0</v>
      </c>
      <c r="E2060">
        <f>Table4[[#This Row],[kapp_slack_ub]]/Table4[[#This Row],[kapp_old]]</f>
        <v>0</v>
      </c>
      <c r="F2060" t="str">
        <f>"'PRO-"&amp;_xlfn.TEXTAFTER(Table4[[#This Row],[rxn]],"-",-1)&amp;"'"</f>
        <v>'PRO-SPONT'</v>
      </c>
      <c r="G2060" t="str">
        <f>_xlfn.XLOOKUP(Table4[[#This Row],[enz]],'[1]Sheet2 (2)'!$A:$A,'[1]Sheet2 (2)'!$B:$B,"")</f>
        <v/>
      </c>
    </row>
    <row r="2061" spans="1:7" hidden="1" x14ac:dyDescent="0.2">
      <c r="A2061" t="s">
        <v>6627</v>
      </c>
      <c r="B2061">
        <v>10388.202298664601</v>
      </c>
      <c r="C2061">
        <v>0</v>
      </c>
      <c r="D2061">
        <v>0</v>
      </c>
      <c r="E2061">
        <f>Table4[[#This Row],[kapp_slack_ub]]/Table4[[#This Row],[kapp_old]]</f>
        <v>0</v>
      </c>
      <c r="F2061" t="str">
        <f>"'PRO-"&amp;_xlfn.TEXTAFTER(Table4[[#This Row],[rxn]],"-",-1)&amp;"'"</f>
        <v>'PRO-SPONT'</v>
      </c>
      <c r="G2061" t="str">
        <f>_xlfn.XLOOKUP(Table4[[#This Row],[enz]],'[1]Sheet2 (2)'!$A:$A,'[1]Sheet2 (2)'!$B:$B,"")</f>
        <v/>
      </c>
    </row>
    <row r="2062" spans="1:7" hidden="1" x14ac:dyDescent="0.2">
      <c r="A2062" t="s">
        <v>6628</v>
      </c>
      <c r="B2062">
        <v>10388.202298664601</v>
      </c>
      <c r="C2062">
        <v>0</v>
      </c>
      <c r="D2062">
        <v>0</v>
      </c>
      <c r="E2062">
        <f>Table4[[#This Row],[kapp_slack_ub]]/Table4[[#This Row],[kapp_old]]</f>
        <v>0</v>
      </c>
      <c r="F2062" t="str">
        <f>"'PRO-"&amp;_xlfn.TEXTAFTER(Table4[[#This Row],[rxn]],"-",-1)&amp;"'"</f>
        <v>'PRO-rt6208_m'</v>
      </c>
      <c r="G2062">
        <f>_xlfn.XLOOKUP(Table4[[#This Row],[enz]],'[1]Sheet2 (2)'!$A:$A,'[1]Sheet2 (2)'!$B:$B,"")</f>
        <v>1</v>
      </c>
    </row>
    <row r="2063" spans="1:7" hidden="1" x14ac:dyDescent="0.2">
      <c r="A2063" t="s">
        <v>6629</v>
      </c>
      <c r="B2063">
        <v>10388.202298664601</v>
      </c>
      <c r="C2063">
        <v>0</v>
      </c>
      <c r="D2063">
        <v>0</v>
      </c>
      <c r="E2063">
        <f>Table4[[#This Row],[kapp_slack_ub]]/Table4[[#This Row],[kapp_old]]</f>
        <v>0</v>
      </c>
      <c r="F2063" t="str">
        <f>"'PRO-"&amp;_xlfn.TEXTAFTER(Table4[[#This Row],[rxn]],"-",-1)&amp;"'"</f>
        <v>'PRO-rt3786_x'</v>
      </c>
      <c r="G2063">
        <f>_xlfn.XLOOKUP(Table4[[#This Row],[enz]],'[1]Sheet2 (2)'!$A:$A,'[1]Sheet2 (2)'!$B:$B,"")</f>
        <v>1</v>
      </c>
    </row>
    <row r="2064" spans="1:7" hidden="1" x14ac:dyDescent="0.2">
      <c r="A2064" t="s">
        <v>6630</v>
      </c>
      <c r="B2064">
        <v>6301.1388551991704</v>
      </c>
      <c r="C2064">
        <v>0</v>
      </c>
      <c r="D2064">
        <v>0</v>
      </c>
      <c r="E2064">
        <f>Table4[[#This Row],[kapp_slack_ub]]/Table4[[#This Row],[kapp_old]]</f>
        <v>0</v>
      </c>
      <c r="F2064" t="str">
        <f>"'PRO-"&amp;_xlfn.TEXTAFTER(Table4[[#This Row],[rxn]],"-",-1)&amp;"'"</f>
        <v>'PRO-rt3786_c'</v>
      </c>
      <c r="G2064">
        <f>_xlfn.XLOOKUP(Table4[[#This Row],[enz]],'[1]Sheet2 (2)'!$A:$A,'[1]Sheet2 (2)'!$B:$B,"")</f>
        <v>1</v>
      </c>
    </row>
    <row r="2065" spans="1:7" hidden="1" x14ac:dyDescent="0.2">
      <c r="A2065" t="s">
        <v>6631</v>
      </c>
      <c r="B2065">
        <v>10388.202298664601</v>
      </c>
      <c r="C2065">
        <v>0</v>
      </c>
      <c r="D2065">
        <v>0</v>
      </c>
      <c r="E2065">
        <f>Table4[[#This Row],[kapp_slack_ub]]/Table4[[#This Row],[kapp_old]]</f>
        <v>0</v>
      </c>
      <c r="F2065" t="str">
        <f>"'PRO-"&amp;_xlfn.TEXTAFTER(Table4[[#This Row],[rxn]],"-",-1)&amp;"'"</f>
        <v>'PRO-rt3786_c'</v>
      </c>
      <c r="G2065">
        <f>_xlfn.XLOOKUP(Table4[[#This Row],[enz]],'[1]Sheet2 (2)'!$A:$A,'[1]Sheet2 (2)'!$B:$B,"")</f>
        <v>1</v>
      </c>
    </row>
    <row r="2066" spans="1:7" hidden="1" x14ac:dyDescent="0.2">
      <c r="A2066" t="s">
        <v>3029</v>
      </c>
      <c r="B2066">
        <v>10388.202298664601</v>
      </c>
      <c r="C2066">
        <v>0</v>
      </c>
      <c r="D2066">
        <v>0</v>
      </c>
      <c r="E2066">
        <f>Table4[[#This Row],[kapp_slack_ub]]/Table4[[#This Row],[kapp_old]]</f>
        <v>0</v>
      </c>
      <c r="F2066" t="str">
        <f>"'PRO-"&amp;_xlfn.TEXTAFTER(Table4[[#This Row],[rxn]],"-",-1)&amp;"'"</f>
        <v>'PRO-rt6208_c'</v>
      </c>
      <c r="G2066">
        <f>_xlfn.XLOOKUP(Table4[[#This Row],[enz]],'[1]Sheet2 (2)'!$A:$A,'[1]Sheet2 (2)'!$B:$B,"")</f>
        <v>1</v>
      </c>
    </row>
    <row r="2067" spans="1:7" hidden="1" x14ac:dyDescent="0.2">
      <c r="A2067" t="s">
        <v>6632</v>
      </c>
      <c r="B2067">
        <v>10388.202298664601</v>
      </c>
      <c r="C2067">
        <v>0</v>
      </c>
      <c r="D2067">
        <v>0</v>
      </c>
      <c r="E2067">
        <f>Table4[[#This Row],[kapp_slack_ub]]/Table4[[#This Row],[kapp_old]]</f>
        <v>0</v>
      </c>
      <c r="F2067" t="str">
        <f>"'PRO-"&amp;_xlfn.TEXTAFTER(Table4[[#This Row],[rxn]],"-",-1)&amp;"'"</f>
        <v>'PRO-rt6208_c'</v>
      </c>
      <c r="G2067">
        <f>_xlfn.XLOOKUP(Table4[[#This Row],[enz]],'[1]Sheet2 (2)'!$A:$A,'[1]Sheet2 (2)'!$B:$B,"")</f>
        <v>1</v>
      </c>
    </row>
    <row r="2068" spans="1:7" hidden="1" x14ac:dyDescent="0.2">
      <c r="A2068" t="s">
        <v>6633</v>
      </c>
      <c r="B2068">
        <v>10388.202298664601</v>
      </c>
      <c r="C2068">
        <v>0</v>
      </c>
      <c r="D2068">
        <v>0</v>
      </c>
      <c r="E2068">
        <f>Table4[[#This Row],[kapp_slack_ub]]/Table4[[#This Row],[kapp_old]]</f>
        <v>0</v>
      </c>
      <c r="F2068" t="str">
        <f>"'PRO-"&amp;_xlfn.TEXTAFTER(Table4[[#This Row],[rxn]],"-",-1)&amp;"'"</f>
        <v>'PRO-rt2671'</v>
      </c>
      <c r="G2068">
        <f>_xlfn.XLOOKUP(Table4[[#This Row],[enz]],'[1]Sheet2 (2)'!$A:$A,'[1]Sheet2 (2)'!$B:$B,"")</f>
        <v>1</v>
      </c>
    </row>
    <row r="2069" spans="1:7" hidden="1" x14ac:dyDescent="0.2">
      <c r="A2069" t="s">
        <v>6634</v>
      </c>
      <c r="B2069">
        <v>10388.202298664601</v>
      </c>
      <c r="C2069">
        <v>0</v>
      </c>
      <c r="D2069">
        <v>0</v>
      </c>
      <c r="E2069">
        <f>Table4[[#This Row],[kapp_slack_ub]]/Table4[[#This Row],[kapp_old]]</f>
        <v>0</v>
      </c>
      <c r="F2069" t="str">
        <f>"'PRO-"&amp;_xlfn.TEXTAFTER(Table4[[#This Row],[rxn]],"-",-1)&amp;"'"</f>
        <v>'PRO-rt4413'</v>
      </c>
      <c r="G2069">
        <f>_xlfn.XLOOKUP(Table4[[#This Row],[enz]],'[1]Sheet2 (2)'!$A:$A,'[1]Sheet2 (2)'!$B:$B,"")</f>
        <v>1</v>
      </c>
    </row>
    <row r="2070" spans="1:7" hidden="1" x14ac:dyDescent="0.2">
      <c r="A2070" t="s">
        <v>6635</v>
      </c>
      <c r="B2070">
        <v>10388.202298664601</v>
      </c>
      <c r="C2070">
        <v>0</v>
      </c>
      <c r="D2070">
        <v>0</v>
      </c>
      <c r="E2070">
        <f>Table4[[#This Row],[kapp_slack_ub]]/Table4[[#This Row],[kapp_old]]</f>
        <v>0</v>
      </c>
      <c r="F2070" t="str">
        <f>"'PRO-"&amp;_xlfn.TEXTAFTER(Table4[[#This Row],[rxn]],"-",-1)&amp;"'"</f>
        <v>'PRO-rt4413'</v>
      </c>
      <c r="G2070">
        <f>_xlfn.XLOOKUP(Table4[[#This Row],[enz]],'[1]Sheet2 (2)'!$A:$A,'[1]Sheet2 (2)'!$B:$B,"")</f>
        <v>1</v>
      </c>
    </row>
    <row r="2071" spans="1:7" hidden="1" x14ac:dyDescent="0.2">
      <c r="A2071" t="s">
        <v>6636</v>
      </c>
      <c r="B2071">
        <v>10388.202298664601</v>
      </c>
      <c r="C2071">
        <v>0</v>
      </c>
      <c r="D2071">
        <v>0</v>
      </c>
      <c r="E2071">
        <f>Table4[[#This Row],[kapp_slack_ub]]/Table4[[#This Row],[kapp_old]]</f>
        <v>0</v>
      </c>
      <c r="F2071" t="str">
        <f>"'PRO-"&amp;_xlfn.TEXTAFTER(Table4[[#This Row],[rxn]],"-",-1)&amp;"'"</f>
        <v>'PRO-UNKNOWN'</v>
      </c>
      <c r="G2071" t="str">
        <f>_xlfn.XLOOKUP(Table4[[#This Row],[enz]],'[1]Sheet2 (2)'!$A:$A,'[1]Sheet2 (2)'!$B:$B,"")</f>
        <v/>
      </c>
    </row>
    <row r="2072" spans="1:7" hidden="1" x14ac:dyDescent="0.2">
      <c r="A2072" t="s">
        <v>6637</v>
      </c>
      <c r="B2072">
        <v>10388.202298664601</v>
      </c>
      <c r="C2072">
        <v>0</v>
      </c>
      <c r="D2072">
        <v>0</v>
      </c>
      <c r="E2072">
        <f>Table4[[#This Row],[kapp_slack_ub]]/Table4[[#This Row],[kapp_old]]</f>
        <v>0</v>
      </c>
      <c r="F2072" t="str">
        <f>"'PRO-"&amp;_xlfn.TEXTAFTER(Table4[[#This Row],[rxn]],"-",-1)&amp;"'"</f>
        <v>'PRO-UNKNOWN'</v>
      </c>
      <c r="G2072" t="str">
        <f>_xlfn.XLOOKUP(Table4[[#This Row],[enz]],'[1]Sheet2 (2)'!$A:$A,'[1]Sheet2 (2)'!$B:$B,"")</f>
        <v/>
      </c>
    </row>
    <row r="2073" spans="1:7" hidden="1" x14ac:dyDescent="0.2">
      <c r="A2073" t="s">
        <v>6638</v>
      </c>
      <c r="B2073">
        <v>10388.202298664601</v>
      </c>
      <c r="C2073">
        <v>0</v>
      </c>
      <c r="D2073">
        <v>0</v>
      </c>
      <c r="E2073">
        <f>Table4[[#This Row],[kapp_slack_ub]]/Table4[[#This Row],[kapp_old]]</f>
        <v>0</v>
      </c>
      <c r="F2073" t="str">
        <f>"'PRO-"&amp;_xlfn.TEXTAFTER(Table4[[#This Row],[rxn]],"-",-1)&amp;"'"</f>
        <v>'PRO-rt0092'</v>
      </c>
      <c r="G2073">
        <f>_xlfn.XLOOKUP(Table4[[#This Row],[enz]],'[1]Sheet2 (2)'!$A:$A,'[1]Sheet2 (2)'!$B:$B,"")</f>
        <v>1</v>
      </c>
    </row>
    <row r="2074" spans="1:7" hidden="1" x14ac:dyDescent="0.2">
      <c r="A2074" t="s">
        <v>3030</v>
      </c>
      <c r="B2074">
        <v>10388.202298664601</v>
      </c>
      <c r="C2074">
        <v>0</v>
      </c>
      <c r="D2074">
        <v>0</v>
      </c>
      <c r="E2074">
        <f>Table4[[#This Row],[kapp_slack_ub]]/Table4[[#This Row],[kapp_old]]</f>
        <v>0</v>
      </c>
      <c r="F2074" t="str">
        <f>"'PRO-"&amp;_xlfn.TEXTAFTER(Table4[[#This Row],[rxn]],"-",-1)&amp;"'"</f>
        <v>'PRO-SPONT'</v>
      </c>
      <c r="G2074" t="str">
        <f>_xlfn.XLOOKUP(Table4[[#This Row],[enz]],'[1]Sheet2 (2)'!$A:$A,'[1]Sheet2 (2)'!$B:$B,"")</f>
        <v/>
      </c>
    </row>
    <row r="2075" spans="1:7" hidden="1" x14ac:dyDescent="0.2">
      <c r="A2075" t="s">
        <v>6639</v>
      </c>
      <c r="B2075">
        <v>10388.202298664601</v>
      </c>
      <c r="C2075">
        <v>0</v>
      </c>
      <c r="D2075">
        <v>0</v>
      </c>
      <c r="E2075">
        <f>Table4[[#This Row],[kapp_slack_ub]]/Table4[[#This Row],[kapp_old]]</f>
        <v>0</v>
      </c>
      <c r="F2075" t="str">
        <f>"'PRO-"&amp;_xlfn.TEXTAFTER(Table4[[#This Row],[rxn]],"-",-1)&amp;"'"</f>
        <v>'PRO-SPONT'</v>
      </c>
      <c r="G2075" t="str">
        <f>_xlfn.XLOOKUP(Table4[[#This Row],[enz]],'[1]Sheet2 (2)'!$A:$A,'[1]Sheet2 (2)'!$B:$B,"")</f>
        <v/>
      </c>
    </row>
    <row r="2076" spans="1:7" hidden="1" x14ac:dyDescent="0.2">
      <c r="A2076" t="s">
        <v>6640</v>
      </c>
      <c r="B2076">
        <v>10388.202298664601</v>
      </c>
      <c r="C2076">
        <v>0</v>
      </c>
      <c r="D2076">
        <v>0</v>
      </c>
      <c r="E2076">
        <f>Table4[[#This Row],[kapp_slack_ub]]/Table4[[#This Row],[kapp_old]]</f>
        <v>0</v>
      </c>
      <c r="F2076" t="str">
        <f>"'PRO-"&amp;_xlfn.TEXTAFTER(Table4[[#This Row],[rxn]],"-",-1)&amp;"'"</f>
        <v>'PRO-SPONT'</v>
      </c>
      <c r="G2076" t="str">
        <f>_xlfn.XLOOKUP(Table4[[#This Row],[enz]],'[1]Sheet2 (2)'!$A:$A,'[1]Sheet2 (2)'!$B:$B,"")</f>
        <v/>
      </c>
    </row>
    <row r="2077" spans="1:7" hidden="1" x14ac:dyDescent="0.2">
      <c r="A2077" t="s">
        <v>6641</v>
      </c>
      <c r="B2077">
        <v>10388.202298664601</v>
      </c>
      <c r="C2077">
        <v>0</v>
      </c>
      <c r="D2077">
        <v>0</v>
      </c>
      <c r="E2077">
        <f>Table4[[#This Row],[kapp_slack_ub]]/Table4[[#This Row],[kapp_old]]</f>
        <v>0</v>
      </c>
      <c r="F2077" t="str">
        <f>"'PRO-"&amp;_xlfn.TEXTAFTER(Table4[[#This Row],[rxn]],"-",-1)&amp;"'"</f>
        <v>'PRO-SPONT'</v>
      </c>
      <c r="G2077" t="str">
        <f>_xlfn.XLOOKUP(Table4[[#This Row],[enz]],'[1]Sheet2 (2)'!$A:$A,'[1]Sheet2 (2)'!$B:$B,"")</f>
        <v/>
      </c>
    </row>
    <row r="2078" spans="1:7" hidden="1" x14ac:dyDescent="0.2">
      <c r="A2078" t="s">
        <v>3031</v>
      </c>
      <c r="B2078">
        <v>5932.5405104974498</v>
      </c>
      <c r="C2078">
        <v>0</v>
      </c>
      <c r="D2078">
        <v>0</v>
      </c>
      <c r="E2078">
        <f>Table4[[#This Row],[kapp_slack_ub]]/Table4[[#This Row],[kapp_old]]</f>
        <v>0</v>
      </c>
      <c r="F2078" t="str">
        <f>"'PRO-"&amp;_xlfn.TEXTAFTER(Table4[[#This Row],[rxn]],"-",-1)&amp;"'"</f>
        <v>'PRO-rt7905'</v>
      </c>
      <c r="G2078">
        <f>_xlfn.XLOOKUP(Table4[[#This Row],[enz]],'[1]Sheet2 (2)'!$A:$A,'[1]Sheet2 (2)'!$B:$B,"")</f>
        <v>1</v>
      </c>
    </row>
    <row r="2079" spans="1:7" hidden="1" x14ac:dyDescent="0.2">
      <c r="A2079" t="s">
        <v>6642</v>
      </c>
      <c r="B2079">
        <v>10388.202298664601</v>
      </c>
      <c r="C2079">
        <v>0</v>
      </c>
      <c r="D2079">
        <v>0</v>
      </c>
      <c r="E2079">
        <f>Table4[[#This Row],[kapp_slack_ub]]/Table4[[#This Row],[kapp_old]]</f>
        <v>0</v>
      </c>
      <c r="F2079" t="str">
        <f>"'PRO-"&amp;_xlfn.TEXTAFTER(Table4[[#This Row],[rxn]],"-",-1)&amp;"'"</f>
        <v>'PRO-UNKNOWN'</v>
      </c>
      <c r="G2079" t="str">
        <f>_xlfn.XLOOKUP(Table4[[#This Row],[enz]],'[1]Sheet2 (2)'!$A:$A,'[1]Sheet2 (2)'!$B:$B,"")</f>
        <v/>
      </c>
    </row>
    <row r="2080" spans="1:7" hidden="1" x14ac:dyDescent="0.2">
      <c r="A2080" t="s">
        <v>3032</v>
      </c>
      <c r="B2080">
        <v>10388.202298664601</v>
      </c>
      <c r="C2080">
        <v>0</v>
      </c>
      <c r="D2080">
        <v>0</v>
      </c>
      <c r="E2080">
        <f>Table4[[#This Row],[kapp_slack_ub]]/Table4[[#This Row],[kapp_old]]</f>
        <v>0</v>
      </c>
      <c r="F2080" t="str">
        <f>"'PRO-"&amp;_xlfn.TEXTAFTER(Table4[[#This Row],[rxn]],"-",-1)&amp;"'"</f>
        <v>'PRO-rt1632'</v>
      </c>
      <c r="G2080">
        <f>_xlfn.XLOOKUP(Table4[[#This Row],[enz]],'[1]Sheet2 (2)'!$A:$A,'[1]Sheet2 (2)'!$B:$B,"")</f>
        <v>1</v>
      </c>
    </row>
    <row r="2081" spans="1:7" hidden="1" x14ac:dyDescent="0.2">
      <c r="A2081" t="s">
        <v>6643</v>
      </c>
      <c r="B2081">
        <v>10388.202298664601</v>
      </c>
      <c r="C2081">
        <v>0</v>
      </c>
      <c r="D2081">
        <v>0</v>
      </c>
      <c r="E2081">
        <f>Table4[[#This Row],[kapp_slack_ub]]/Table4[[#This Row],[kapp_old]]</f>
        <v>0</v>
      </c>
      <c r="F2081" t="str">
        <f>"'PRO-"&amp;_xlfn.TEXTAFTER(Table4[[#This Row],[rxn]],"-",-1)&amp;"'"</f>
        <v>'PRO-rt8255'</v>
      </c>
      <c r="G2081">
        <f>_xlfn.XLOOKUP(Table4[[#This Row],[enz]],'[1]Sheet2 (2)'!$A:$A,'[1]Sheet2 (2)'!$B:$B,"")</f>
        <v>1</v>
      </c>
    </row>
    <row r="2082" spans="1:7" hidden="1" x14ac:dyDescent="0.2">
      <c r="A2082" t="s">
        <v>6644</v>
      </c>
      <c r="B2082">
        <v>10388.202298664601</v>
      </c>
      <c r="C2082">
        <v>0</v>
      </c>
      <c r="D2082">
        <v>0</v>
      </c>
      <c r="E2082">
        <f>Table4[[#This Row],[kapp_slack_ub]]/Table4[[#This Row],[kapp_old]]</f>
        <v>0</v>
      </c>
      <c r="F2082" t="str">
        <f>"'PRO-"&amp;_xlfn.TEXTAFTER(Table4[[#This Row],[rxn]],"-",-1)&amp;"'"</f>
        <v>'PRO-rt8255'</v>
      </c>
      <c r="G2082">
        <f>_xlfn.XLOOKUP(Table4[[#This Row],[enz]],'[1]Sheet2 (2)'!$A:$A,'[1]Sheet2 (2)'!$B:$B,"")</f>
        <v>1</v>
      </c>
    </row>
    <row r="2083" spans="1:7" hidden="1" x14ac:dyDescent="0.2">
      <c r="A2083" t="s">
        <v>3033</v>
      </c>
      <c r="B2083">
        <v>10388.202298664601</v>
      </c>
      <c r="C2083">
        <v>0</v>
      </c>
      <c r="D2083">
        <v>0</v>
      </c>
      <c r="E2083">
        <f>Table4[[#This Row],[kapp_slack_ub]]/Table4[[#This Row],[kapp_old]]</f>
        <v>0</v>
      </c>
      <c r="F2083" t="str">
        <f>"'PRO-"&amp;_xlfn.TEXTAFTER(Table4[[#This Row],[rxn]],"-",-1)&amp;"'"</f>
        <v>'PRO-rt5622'</v>
      </c>
      <c r="G2083">
        <f>_xlfn.XLOOKUP(Table4[[#This Row],[enz]],'[1]Sheet2 (2)'!$A:$A,'[1]Sheet2 (2)'!$B:$B,"")</f>
        <v>1</v>
      </c>
    </row>
    <row r="2084" spans="1:7" hidden="1" x14ac:dyDescent="0.2">
      <c r="A2084" t="s">
        <v>6645</v>
      </c>
      <c r="B2084">
        <v>10388.202298664601</v>
      </c>
      <c r="C2084">
        <v>0</v>
      </c>
      <c r="D2084">
        <v>0</v>
      </c>
      <c r="E2084">
        <f>Table4[[#This Row],[kapp_slack_ub]]/Table4[[#This Row],[kapp_old]]</f>
        <v>0</v>
      </c>
      <c r="F2084" t="str">
        <f>"'PRO-"&amp;_xlfn.TEXTAFTER(Table4[[#This Row],[rxn]],"-",-1)&amp;"'"</f>
        <v>'PRO-rt0174'</v>
      </c>
      <c r="G2084">
        <f>_xlfn.XLOOKUP(Table4[[#This Row],[enz]],'[1]Sheet2 (2)'!$A:$A,'[1]Sheet2 (2)'!$B:$B,"")</f>
        <v>1</v>
      </c>
    </row>
    <row r="2085" spans="1:7" hidden="1" x14ac:dyDescent="0.2">
      <c r="A2085" t="s">
        <v>3034</v>
      </c>
      <c r="B2085">
        <v>10388.202298664601</v>
      </c>
      <c r="C2085">
        <v>0</v>
      </c>
      <c r="D2085">
        <v>0</v>
      </c>
      <c r="E2085">
        <f>Table4[[#This Row],[kapp_slack_ub]]/Table4[[#This Row],[kapp_old]]</f>
        <v>0</v>
      </c>
      <c r="F2085" t="str">
        <f>"'PRO-"&amp;_xlfn.TEXTAFTER(Table4[[#This Row],[rxn]],"-",-1)&amp;"'"</f>
        <v>'PRO-rt2964'</v>
      </c>
      <c r="G2085">
        <f>_xlfn.XLOOKUP(Table4[[#This Row],[enz]],'[1]Sheet2 (2)'!$A:$A,'[1]Sheet2 (2)'!$B:$B,"")</f>
        <v>1</v>
      </c>
    </row>
    <row r="2086" spans="1:7" hidden="1" x14ac:dyDescent="0.2">
      <c r="A2086" t="s">
        <v>6646</v>
      </c>
      <c r="B2086">
        <v>10388.202298664601</v>
      </c>
      <c r="C2086">
        <v>0</v>
      </c>
      <c r="D2086">
        <v>0</v>
      </c>
      <c r="E2086">
        <f>Table4[[#This Row],[kapp_slack_ub]]/Table4[[#This Row],[kapp_old]]</f>
        <v>0</v>
      </c>
      <c r="F2086" t="str">
        <f>"'PRO-"&amp;_xlfn.TEXTAFTER(Table4[[#This Row],[rxn]],"-",-1)&amp;"'"</f>
        <v>'PRO-rt2336'</v>
      </c>
      <c r="G2086">
        <f>_xlfn.XLOOKUP(Table4[[#This Row],[enz]],'[1]Sheet2 (2)'!$A:$A,'[1]Sheet2 (2)'!$B:$B,"")</f>
        <v>1</v>
      </c>
    </row>
    <row r="2087" spans="1:7" hidden="1" x14ac:dyDescent="0.2">
      <c r="A2087" t="s">
        <v>3035</v>
      </c>
      <c r="B2087">
        <v>10388.202298664601</v>
      </c>
      <c r="C2087">
        <v>0</v>
      </c>
      <c r="D2087">
        <v>0</v>
      </c>
      <c r="E2087">
        <f>Table4[[#This Row],[kapp_slack_ub]]/Table4[[#This Row],[kapp_old]]</f>
        <v>0</v>
      </c>
      <c r="F2087" t="str">
        <f>"'PRO-"&amp;_xlfn.TEXTAFTER(Table4[[#This Row],[rxn]],"-",-1)&amp;"'"</f>
        <v>'PRO-rt2833'</v>
      </c>
      <c r="G2087">
        <f>_xlfn.XLOOKUP(Table4[[#This Row],[enz]],'[1]Sheet2 (2)'!$A:$A,'[1]Sheet2 (2)'!$B:$B,"")</f>
        <v>1</v>
      </c>
    </row>
    <row r="2088" spans="1:7" hidden="1" x14ac:dyDescent="0.2">
      <c r="A2088" t="s">
        <v>6647</v>
      </c>
      <c r="B2088">
        <v>10388.202298664601</v>
      </c>
      <c r="C2088">
        <v>0</v>
      </c>
      <c r="D2088">
        <v>0</v>
      </c>
      <c r="E2088">
        <f>Table4[[#This Row],[kapp_slack_ub]]/Table4[[#This Row],[kapp_old]]</f>
        <v>0</v>
      </c>
      <c r="F2088" t="str">
        <f>"'PRO-"&amp;_xlfn.TEXTAFTER(Table4[[#This Row],[rxn]],"-",-1)&amp;"'"</f>
        <v>'PRO-rt3556'</v>
      </c>
      <c r="G2088">
        <f>_xlfn.XLOOKUP(Table4[[#This Row],[enz]],'[1]Sheet2 (2)'!$A:$A,'[1]Sheet2 (2)'!$B:$B,"")</f>
        <v>1</v>
      </c>
    </row>
    <row r="2089" spans="1:7" hidden="1" x14ac:dyDescent="0.2">
      <c r="A2089" t="s">
        <v>6648</v>
      </c>
      <c r="B2089">
        <v>10388.202298664601</v>
      </c>
      <c r="C2089">
        <v>0</v>
      </c>
      <c r="D2089">
        <v>0</v>
      </c>
      <c r="E2089">
        <f>Table4[[#This Row],[kapp_slack_ub]]/Table4[[#This Row],[kapp_old]]</f>
        <v>0</v>
      </c>
      <c r="F2089" t="str">
        <f>"'PRO-"&amp;_xlfn.TEXTAFTER(Table4[[#This Row],[rxn]],"-",-1)&amp;"'"</f>
        <v>'PRO-rt7817'</v>
      </c>
      <c r="G2089">
        <f>_xlfn.XLOOKUP(Table4[[#This Row],[enz]],'[1]Sheet2 (2)'!$A:$A,'[1]Sheet2 (2)'!$B:$B,"")</f>
        <v>1</v>
      </c>
    </row>
    <row r="2090" spans="1:7" hidden="1" x14ac:dyDescent="0.2">
      <c r="A2090" t="s">
        <v>6649</v>
      </c>
      <c r="B2090">
        <v>8199.9821441172298</v>
      </c>
      <c r="C2090">
        <v>0</v>
      </c>
      <c r="D2090">
        <v>0</v>
      </c>
      <c r="E2090">
        <f>Table4[[#This Row],[kapp_slack_ub]]/Table4[[#This Row],[kapp_old]]</f>
        <v>0</v>
      </c>
      <c r="F2090" t="str">
        <f>"'PRO-"&amp;_xlfn.TEXTAFTER(Table4[[#This Row],[rxn]],"-",-1)&amp;"'"</f>
        <v>'PRO-rt3384'</v>
      </c>
      <c r="G2090">
        <f>_xlfn.XLOOKUP(Table4[[#This Row],[enz]],'[1]Sheet2 (2)'!$A:$A,'[1]Sheet2 (2)'!$B:$B,"")</f>
        <v>1</v>
      </c>
    </row>
    <row r="2091" spans="1:7" hidden="1" x14ac:dyDescent="0.2">
      <c r="A2091" t="s">
        <v>6650</v>
      </c>
      <c r="B2091">
        <v>10388.202298664601</v>
      </c>
      <c r="C2091">
        <v>0</v>
      </c>
      <c r="D2091">
        <v>0</v>
      </c>
      <c r="E2091">
        <f>Table4[[#This Row],[kapp_slack_ub]]/Table4[[#This Row],[kapp_old]]</f>
        <v>0</v>
      </c>
      <c r="F2091" t="str">
        <f>"'PRO-"&amp;_xlfn.TEXTAFTER(Table4[[#This Row],[rxn]],"-",-1)&amp;"'"</f>
        <v>'PRO-rt3384'</v>
      </c>
      <c r="G2091">
        <f>_xlfn.XLOOKUP(Table4[[#This Row],[enz]],'[1]Sheet2 (2)'!$A:$A,'[1]Sheet2 (2)'!$B:$B,"")</f>
        <v>1</v>
      </c>
    </row>
    <row r="2092" spans="1:7" hidden="1" x14ac:dyDescent="0.2">
      <c r="A2092" t="s">
        <v>6651</v>
      </c>
      <c r="B2092">
        <v>10388.202298664601</v>
      </c>
      <c r="C2092">
        <v>0</v>
      </c>
      <c r="D2092">
        <v>0</v>
      </c>
      <c r="E2092">
        <f>Table4[[#This Row],[kapp_slack_ub]]/Table4[[#This Row],[kapp_old]]</f>
        <v>0</v>
      </c>
      <c r="F2092" t="str">
        <f>"'PRO-"&amp;_xlfn.TEXTAFTER(Table4[[#This Row],[rxn]],"-",-1)&amp;"'"</f>
        <v>'PRO-SPONT'</v>
      </c>
      <c r="G2092" t="str">
        <f>_xlfn.XLOOKUP(Table4[[#This Row],[enz]],'[1]Sheet2 (2)'!$A:$A,'[1]Sheet2 (2)'!$B:$B,"")</f>
        <v/>
      </c>
    </row>
    <row r="2093" spans="1:7" hidden="1" x14ac:dyDescent="0.2">
      <c r="A2093" t="s">
        <v>6652</v>
      </c>
      <c r="B2093">
        <v>10388.202298664601</v>
      </c>
      <c r="C2093">
        <v>0</v>
      </c>
      <c r="D2093">
        <v>0</v>
      </c>
      <c r="E2093">
        <f>Table4[[#This Row],[kapp_slack_ub]]/Table4[[#This Row],[kapp_old]]</f>
        <v>0</v>
      </c>
      <c r="F2093" t="str">
        <f>"'PRO-"&amp;_xlfn.TEXTAFTER(Table4[[#This Row],[rxn]],"-",-1)&amp;"'"</f>
        <v>'PRO-SPONT'</v>
      </c>
      <c r="G2093" t="str">
        <f>_xlfn.XLOOKUP(Table4[[#This Row],[enz]],'[1]Sheet2 (2)'!$A:$A,'[1]Sheet2 (2)'!$B:$B,"")</f>
        <v/>
      </c>
    </row>
    <row r="2094" spans="1:7" hidden="1" x14ac:dyDescent="0.2">
      <c r="A2094" t="s">
        <v>6653</v>
      </c>
      <c r="B2094">
        <v>10388.202298664601</v>
      </c>
      <c r="C2094">
        <v>0</v>
      </c>
      <c r="D2094">
        <v>0</v>
      </c>
      <c r="E2094">
        <f>Table4[[#This Row],[kapp_slack_ub]]/Table4[[#This Row],[kapp_old]]</f>
        <v>0</v>
      </c>
      <c r="F2094" t="str">
        <f>"'PRO-"&amp;_xlfn.TEXTAFTER(Table4[[#This Row],[rxn]],"-",-1)&amp;"'"</f>
        <v>'PRO-rt2245'</v>
      </c>
      <c r="G2094">
        <f>_xlfn.XLOOKUP(Table4[[#This Row],[enz]],'[1]Sheet2 (2)'!$A:$A,'[1]Sheet2 (2)'!$B:$B,"")</f>
        <v>1</v>
      </c>
    </row>
    <row r="2095" spans="1:7" hidden="1" x14ac:dyDescent="0.2">
      <c r="A2095" t="s">
        <v>6654</v>
      </c>
      <c r="B2095">
        <v>10388.202298664601</v>
      </c>
      <c r="C2095">
        <v>0</v>
      </c>
      <c r="D2095">
        <v>0</v>
      </c>
      <c r="E2095">
        <f>Table4[[#This Row],[kapp_slack_ub]]/Table4[[#This Row],[kapp_old]]</f>
        <v>0</v>
      </c>
      <c r="F2095" t="str">
        <f>"'PRO-"&amp;_xlfn.TEXTAFTER(Table4[[#This Row],[rxn]],"-",-1)&amp;"'"</f>
        <v>'PRO-rt2245'</v>
      </c>
      <c r="G2095">
        <f>_xlfn.XLOOKUP(Table4[[#This Row],[enz]],'[1]Sheet2 (2)'!$A:$A,'[1]Sheet2 (2)'!$B:$B,"")</f>
        <v>1</v>
      </c>
    </row>
    <row r="2096" spans="1:7" hidden="1" x14ac:dyDescent="0.2">
      <c r="A2096" t="s">
        <v>3036</v>
      </c>
      <c r="B2096" s="3">
        <v>768289502.12046504</v>
      </c>
      <c r="C2096">
        <v>0</v>
      </c>
      <c r="D2096">
        <v>0</v>
      </c>
      <c r="E2096">
        <f>Table4[[#This Row],[kapp_slack_ub]]/Table4[[#This Row],[kapp_old]]</f>
        <v>0</v>
      </c>
      <c r="F2096" t="str">
        <f>"'PRO-"&amp;_xlfn.TEXTAFTER(Table4[[#This Row],[rxn]],"-",-1)&amp;"'"</f>
        <v>'PRO-rt3311'</v>
      </c>
      <c r="G2096">
        <f>_xlfn.XLOOKUP(Table4[[#This Row],[enz]],'[1]Sheet2 (2)'!$A:$A,'[1]Sheet2 (2)'!$B:$B,"")</f>
        <v>1</v>
      </c>
    </row>
    <row r="2097" spans="1:7" hidden="1" x14ac:dyDescent="0.2">
      <c r="A2097" t="s">
        <v>6655</v>
      </c>
      <c r="B2097">
        <v>10388.202298664601</v>
      </c>
      <c r="C2097">
        <v>0</v>
      </c>
      <c r="D2097">
        <v>0</v>
      </c>
      <c r="E2097">
        <f>Table4[[#This Row],[kapp_slack_ub]]/Table4[[#This Row],[kapp_old]]</f>
        <v>0</v>
      </c>
      <c r="F2097" t="str">
        <f>"'PRO-"&amp;_xlfn.TEXTAFTER(Table4[[#This Row],[rxn]],"-",-1)&amp;"'"</f>
        <v>'PRO-rt3311'</v>
      </c>
      <c r="G2097">
        <f>_xlfn.XLOOKUP(Table4[[#This Row],[enz]],'[1]Sheet2 (2)'!$A:$A,'[1]Sheet2 (2)'!$B:$B,"")</f>
        <v>1</v>
      </c>
    </row>
    <row r="2098" spans="1:7" hidden="1" x14ac:dyDescent="0.2">
      <c r="A2098" t="s">
        <v>3037</v>
      </c>
      <c r="B2098">
        <v>5714.98945522142</v>
      </c>
      <c r="C2098">
        <v>0</v>
      </c>
      <c r="D2098">
        <v>0</v>
      </c>
      <c r="E2098">
        <f>Table4[[#This Row],[kapp_slack_ub]]/Table4[[#This Row],[kapp_old]]</f>
        <v>0</v>
      </c>
      <c r="F2098" t="str">
        <f>"'PRO-"&amp;_xlfn.TEXTAFTER(Table4[[#This Row],[rxn]],"-",-1)&amp;"'"</f>
        <v>'PRO-rt5227'</v>
      </c>
      <c r="G2098">
        <f>_xlfn.XLOOKUP(Table4[[#This Row],[enz]],'[1]Sheet2 (2)'!$A:$A,'[1]Sheet2 (2)'!$B:$B,"")</f>
        <v>1</v>
      </c>
    </row>
    <row r="2099" spans="1:7" hidden="1" x14ac:dyDescent="0.2">
      <c r="A2099" t="s">
        <v>6656</v>
      </c>
      <c r="B2099">
        <v>10388.202298664601</v>
      </c>
      <c r="C2099">
        <v>0</v>
      </c>
      <c r="D2099">
        <v>0</v>
      </c>
      <c r="E2099">
        <f>Table4[[#This Row],[kapp_slack_ub]]/Table4[[#This Row],[kapp_old]]</f>
        <v>0</v>
      </c>
      <c r="F2099" t="str">
        <f>"'PRO-"&amp;_xlfn.TEXTAFTER(Table4[[#This Row],[rxn]],"-",-1)&amp;"'"</f>
        <v>'PRO-rt6692_c'</v>
      </c>
      <c r="G2099">
        <f>_xlfn.XLOOKUP(Table4[[#This Row],[enz]],'[1]Sheet2 (2)'!$A:$A,'[1]Sheet2 (2)'!$B:$B,"")</f>
        <v>1</v>
      </c>
    </row>
    <row r="2100" spans="1:7" hidden="1" x14ac:dyDescent="0.2">
      <c r="A2100" t="s">
        <v>6657</v>
      </c>
      <c r="B2100">
        <v>10388.202298664601</v>
      </c>
      <c r="C2100">
        <v>0</v>
      </c>
      <c r="D2100">
        <v>0</v>
      </c>
      <c r="E2100">
        <f>Table4[[#This Row],[kapp_slack_ub]]/Table4[[#This Row],[kapp_old]]</f>
        <v>0</v>
      </c>
      <c r="F2100" t="str">
        <f>"'PRO-"&amp;_xlfn.TEXTAFTER(Table4[[#This Row],[rxn]],"-",-1)&amp;"'"</f>
        <v>'PRO-SPONT'</v>
      </c>
      <c r="G2100" t="str">
        <f>_xlfn.XLOOKUP(Table4[[#This Row],[enz]],'[1]Sheet2 (2)'!$A:$A,'[1]Sheet2 (2)'!$B:$B,"")</f>
        <v/>
      </c>
    </row>
    <row r="2101" spans="1:7" hidden="1" x14ac:dyDescent="0.2">
      <c r="A2101" t="s">
        <v>6658</v>
      </c>
      <c r="B2101">
        <v>10388.202298664601</v>
      </c>
      <c r="C2101">
        <v>0</v>
      </c>
      <c r="D2101">
        <v>0</v>
      </c>
      <c r="E2101">
        <f>Table4[[#This Row],[kapp_slack_ub]]/Table4[[#This Row],[kapp_old]]</f>
        <v>0</v>
      </c>
      <c r="F2101" t="str">
        <f>"'PRO-"&amp;_xlfn.TEXTAFTER(Table4[[#This Row],[rxn]],"-",-1)&amp;"'"</f>
        <v>'PRO-SPONT'</v>
      </c>
      <c r="G2101" t="str">
        <f>_xlfn.XLOOKUP(Table4[[#This Row],[enz]],'[1]Sheet2 (2)'!$A:$A,'[1]Sheet2 (2)'!$B:$B,"")</f>
        <v/>
      </c>
    </row>
    <row r="2102" spans="1:7" hidden="1" x14ac:dyDescent="0.2">
      <c r="A2102" t="s">
        <v>6659</v>
      </c>
      <c r="B2102">
        <v>10388.202298664601</v>
      </c>
      <c r="C2102">
        <v>0</v>
      </c>
      <c r="D2102">
        <v>0</v>
      </c>
      <c r="E2102">
        <f>Table4[[#This Row],[kapp_slack_ub]]/Table4[[#This Row],[kapp_old]]</f>
        <v>0</v>
      </c>
      <c r="F2102" t="str">
        <f>"'PRO-"&amp;_xlfn.TEXTAFTER(Table4[[#This Row],[rxn]],"-",-1)&amp;"'"</f>
        <v>'PRO-SPONT'</v>
      </c>
      <c r="G2102" t="str">
        <f>_xlfn.XLOOKUP(Table4[[#This Row],[enz]],'[1]Sheet2 (2)'!$A:$A,'[1]Sheet2 (2)'!$B:$B,"")</f>
        <v/>
      </c>
    </row>
    <row r="2103" spans="1:7" hidden="1" x14ac:dyDescent="0.2">
      <c r="A2103" t="s">
        <v>6660</v>
      </c>
      <c r="B2103">
        <v>10388.202298664601</v>
      </c>
      <c r="C2103">
        <v>0</v>
      </c>
      <c r="D2103">
        <v>0</v>
      </c>
      <c r="E2103">
        <f>Table4[[#This Row],[kapp_slack_ub]]/Table4[[#This Row],[kapp_old]]</f>
        <v>0</v>
      </c>
      <c r="F2103" t="str">
        <f>"'PRO-"&amp;_xlfn.TEXTAFTER(Table4[[#This Row],[rxn]],"-",-1)&amp;"'"</f>
        <v>'PRO-SPONT'</v>
      </c>
      <c r="G2103" t="str">
        <f>_xlfn.XLOOKUP(Table4[[#This Row],[enz]],'[1]Sheet2 (2)'!$A:$A,'[1]Sheet2 (2)'!$B:$B,"")</f>
        <v/>
      </c>
    </row>
    <row r="2104" spans="1:7" hidden="1" x14ac:dyDescent="0.2">
      <c r="A2104" t="s">
        <v>3038</v>
      </c>
      <c r="B2104">
        <v>10388.202298664601</v>
      </c>
      <c r="C2104">
        <v>0</v>
      </c>
      <c r="D2104">
        <v>0</v>
      </c>
      <c r="E2104">
        <f>Table4[[#This Row],[kapp_slack_ub]]/Table4[[#This Row],[kapp_old]]</f>
        <v>0</v>
      </c>
      <c r="F2104" t="str">
        <f>"'PRO-"&amp;_xlfn.TEXTAFTER(Table4[[#This Row],[rxn]],"-",-1)&amp;"'"</f>
        <v>'PRO-UNKNOWN'</v>
      </c>
      <c r="G2104" t="str">
        <f>_xlfn.XLOOKUP(Table4[[#This Row],[enz]],'[1]Sheet2 (2)'!$A:$A,'[1]Sheet2 (2)'!$B:$B,"")</f>
        <v/>
      </c>
    </row>
    <row r="2105" spans="1:7" hidden="1" x14ac:dyDescent="0.2">
      <c r="A2105" t="s">
        <v>6661</v>
      </c>
      <c r="B2105">
        <v>10388.202298664601</v>
      </c>
      <c r="C2105">
        <v>0</v>
      </c>
      <c r="D2105">
        <v>0</v>
      </c>
      <c r="E2105">
        <f>Table4[[#This Row],[kapp_slack_ub]]/Table4[[#This Row],[kapp_old]]</f>
        <v>0</v>
      </c>
      <c r="F2105" t="str">
        <f>"'PRO-"&amp;_xlfn.TEXTAFTER(Table4[[#This Row],[rxn]],"-",-1)&amp;"'"</f>
        <v>'PRO-UNKNOWN'</v>
      </c>
      <c r="G2105" t="str">
        <f>_xlfn.XLOOKUP(Table4[[#This Row],[enz]],'[1]Sheet2 (2)'!$A:$A,'[1]Sheet2 (2)'!$B:$B,"")</f>
        <v/>
      </c>
    </row>
    <row r="2106" spans="1:7" hidden="1" x14ac:dyDescent="0.2">
      <c r="A2106" t="s">
        <v>6662</v>
      </c>
      <c r="B2106">
        <v>10388.202298664601</v>
      </c>
      <c r="C2106">
        <v>0</v>
      </c>
      <c r="D2106">
        <v>0</v>
      </c>
      <c r="E2106">
        <f>Table4[[#This Row],[kapp_slack_ub]]/Table4[[#This Row],[kapp_old]]</f>
        <v>0</v>
      </c>
      <c r="F2106" t="str">
        <f>"'PRO-"&amp;_xlfn.TEXTAFTER(Table4[[#This Row],[rxn]],"-",-1)&amp;"'"</f>
        <v>'PRO-rt4177'</v>
      </c>
      <c r="G2106">
        <f>_xlfn.XLOOKUP(Table4[[#This Row],[enz]],'[1]Sheet2 (2)'!$A:$A,'[1]Sheet2 (2)'!$B:$B,"")</f>
        <v>1</v>
      </c>
    </row>
    <row r="2107" spans="1:7" hidden="1" x14ac:dyDescent="0.2">
      <c r="A2107" t="s">
        <v>3039</v>
      </c>
      <c r="B2107">
        <v>10388.202298664601</v>
      </c>
      <c r="C2107">
        <v>0</v>
      </c>
      <c r="D2107">
        <v>0</v>
      </c>
      <c r="E2107">
        <f>Table4[[#This Row],[kapp_slack_ub]]/Table4[[#This Row],[kapp_old]]</f>
        <v>0</v>
      </c>
      <c r="F2107" t="str">
        <f>"'PRO-"&amp;_xlfn.TEXTAFTER(Table4[[#This Row],[rxn]],"-",-1)&amp;"'"</f>
        <v>'PRO-SPONT'</v>
      </c>
      <c r="G2107" t="str">
        <f>_xlfn.XLOOKUP(Table4[[#This Row],[enz]],'[1]Sheet2 (2)'!$A:$A,'[1]Sheet2 (2)'!$B:$B,"")</f>
        <v/>
      </c>
    </row>
    <row r="2108" spans="1:7" hidden="1" x14ac:dyDescent="0.2">
      <c r="A2108" t="s">
        <v>6663</v>
      </c>
      <c r="B2108">
        <v>10388.202298664601</v>
      </c>
      <c r="C2108">
        <v>0</v>
      </c>
      <c r="D2108">
        <v>0</v>
      </c>
      <c r="E2108">
        <f>Table4[[#This Row],[kapp_slack_ub]]/Table4[[#This Row],[kapp_old]]</f>
        <v>0</v>
      </c>
      <c r="F2108" t="str">
        <f>"'PRO-"&amp;_xlfn.TEXTAFTER(Table4[[#This Row],[rxn]],"-",-1)&amp;"'"</f>
        <v>'PRO-SPONT'</v>
      </c>
      <c r="G2108" t="str">
        <f>_xlfn.XLOOKUP(Table4[[#This Row],[enz]],'[1]Sheet2 (2)'!$A:$A,'[1]Sheet2 (2)'!$B:$B,"")</f>
        <v/>
      </c>
    </row>
    <row r="2109" spans="1:7" hidden="1" x14ac:dyDescent="0.2">
      <c r="A2109" t="s">
        <v>6664</v>
      </c>
      <c r="B2109">
        <v>10388.202298664601</v>
      </c>
      <c r="C2109">
        <v>0</v>
      </c>
      <c r="D2109">
        <v>0</v>
      </c>
      <c r="E2109">
        <f>Table4[[#This Row],[kapp_slack_ub]]/Table4[[#This Row],[kapp_old]]</f>
        <v>0</v>
      </c>
      <c r="F2109" t="str">
        <f>"'PRO-"&amp;_xlfn.TEXTAFTER(Table4[[#This Row],[rxn]],"-",-1)&amp;"'"</f>
        <v>'PRO-SPONT'</v>
      </c>
      <c r="G2109" t="str">
        <f>_xlfn.XLOOKUP(Table4[[#This Row],[enz]],'[1]Sheet2 (2)'!$A:$A,'[1]Sheet2 (2)'!$B:$B,"")</f>
        <v/>
      </c>
    </row>
    <row r="2110" spans="1:7" hidden="1" x14ac:dyDescent="0.2">
      <c r="A2110" t="s">
        <v>6665</v>
      </c>
      <c r="B2110">
        <v>10388.202298664601</v>
      </c>
      <c r="C2110">
        <v>0</v>
      </c>
      <c r="D2110">
        <v>0</v>
      </c>
      <c r="E2110">
        <f>Table4[[#This Row],[kapp_slack_ub]]/Table4[[#This Row],[kapp_old]]</f>
        <v>0</v>
      </c>
      <c r="F2110" t="str">
        <f>"'PRO-"&amp;_xlfn.TEXTAFTER(Table4[[#This Row],[rxn]],"-",-1)&amp;"'"</f>
        <v>'PRO-SPONT'</v>
      </c>
      <c r="G2110" t="str">
        <f>_xlfn.XLOOKUP(Table4[[#This Row],[enz]],'[1]Sheet2 (2)'!$A:$A,'[1]Sheet2 (2)'!$B:$B,"")</f>
        <v/>
      </c>
    </row>
    <row r="2111" spans="1:7" hidden="1" x14ac:dyDescent="0.2">
      <c r="A2111" t="s">
        <v>6666</v>
      </c>
      <c r="B2111">
        <v>10388.202298664601</v>
      </c>
      <c r="C2111">
        <v>0</v>
      </c>
      <c r="D2111">
        <v>0</v>
      </c>
      <c r="E2111">
        <f>Table4[[#This Row],[kapp_slack_ub]]/Table4[[#This Row],[kapp_old]]</f>
        <v>0</v>
      </c>
      <c r="F2111" t="str">
        <f>"'PRO-"&amp;_xlfn.TEXTAFTER(Table4[[#This Row],[rxn]],"-",-1)&amp;"'"</f>
        <v>'PRO-SPONT'</v>
      </c>
      <c r="G2111" t="str">
        <f>_xlfn.XLOOKUP(Table4[[#This Row],[enz]],'[1]Sheet2 (2)'!$A:$A,'[1]Sheet2 (2)'!$B:$B,"")</f>
        <v/>
      </c>
    </row>
    <row r="2112" spans="1:7" hidden="1" x14ac:dyDescent="0.2">
      <c r="A2112" t="s">
        <v>6667</v>
      </c>
      <c r="B2112">
        <v>10388.202298664601</v>
      </c>
      <c r="C2112">
        <v>0</v>
      </c>
      <c r="D2112">
        <v>0</v>
      </c>
      <c r="E2112">
        <f>Table4[[#This Row],[kapp_slack_ub]]/Table4[[#This Row],[kapp_old]]</f>
        <v>0</v>
      </c>
      <c r="F2112" t="str">
        <f>"'PRO-"&amp;_xlfn.TEXTAFTER(Table4[[#This Row],[rxn]],"-",-1)&amp;"'"</f>
        <v>'PRO-SPONT'</v>
      </c>
      <c r="G2112" t="str">
        <f>_xlfn.XLOOKUP(Table4[[#This Row],[enz]],'[1]Sheet2 (2)'!$A:$A,'[1]Sheet2 (2)'!$B:$B,"")</f>
        <v/>
      </c>
    </row>
    <row r="2113" spans="1:7" hidden="1" x14ac:dyDescent="0.2">
      <c r="A2113" t="s">
        <v>6668</v>
      </c>
      <c r="B2113">
        <v>10388.202298664601</v>
      </c>
      <c r="C2113">
        <v>0</v>
      </c>
      <c r="D2113">
        <v>0</v>
      </c>
      <c r="E2113">
        <f>Table4[[#This Row],[kapp_slack_ub]]/Table4[[#This Row],[kapp_old]]</f>
        <v>0</v>
      </c>
      <c r="F2113" t="str">
        <f>"'PRO-"&amp;_xlfn.TEXTAFTER(Table4[[#This Row],[rxn]],"-",-1)&amp;"'"</f>
        <v>'PRO-SPONT'</v>
      </c>
      <c r="G2113" t="str">
        <f>_xlfn.XLOOKUP(Table4[[#This Row],[enz]],'[1]Sheet2 (2)'!$A:$A,'[1]Sheet2 (2)'!$B:$B,"")</f>
        <v/>
      </c>
    </row>
    <row r="2114" spans="1:7" hidden="1" x14ac:dyDescent="0.2">
      <c r="A2114" t="s">
        <v>6669</v>
      </c>
      <c r="B2114">
        <v>10388.202298664601</v>
      </c>
      <c r="C2114">
        <v>0</v>
      </c>
      <c r="D2114">
        <v>0</v>
      </c>
      <c r="E2114">
        <f>Table4[[#This Row],[kapp_slack_ub]]/Table4[[#This Row],[kapp_old]]</f>
        <v>0</v>
      </c>
      <c r="F2114" t="str">
        <f>"'PRO-"&amp;_xlfn.TEXTAFTER(Table4[[#This Row],[rxn]],"-",-1)&amp;"'"</f>
        <v>'PRO-SPONT'</v>
      </c>
      <c r="G2114" t="str">
        <f>_xlfn.XLOOKUP(Table4[[#This Row],[enz]],'[1]Sheet2 (2)'!$A:$A,'[1]Sheet2 (2)'!$B:$B,"")</f>
        <v/>
      </c>
    </row>
    <row r="2115" spans="1:7" hidden="1" x14ac:dyDescent="0.2">
      <c r="A2115" t="s">
        <v>6670</v>
      </c>
      <c r="B2115">
        <v>10388.202298664601</v>
      </c>
      <c r="C2115">
        <v>0</v>
      </c>
      <c r="D2115">
        <v>0</v>
      </c>
      <c r="E2115">
        <f>Table4[[#This Row],[kapp_slack_ub]]/Table4[[#This Row],[kapp_old]]</f>
        <v>0</v>
      </c>
      <c r="F2115" t="str">
        <f>"'PRO-"&amp;_xlfn.TEXTAFTER(Table4[[#This Row],[rxn]],"-",-1)&amp;"'"</f>
        <v>'PRO-SPONT'</v>
      </c>
      <c r="G2115" t="str">
        <f>_xlfn.XLOOKUP(Table4[[#This Row],[enz]],'[1]Sheet2 (2)'!$A:$A,'[1]Sheet2 (2)'!$B:$B,"")</f>
        <v/>
      </c>
    </row>
    <row r="2116" spans="1:7" hidden="1" x14ac:dyDescent="0.2">
      <c r="A2116" t="s">
        <v>6671</v>
      </c>
      <c r="B2116">
        <v>10388.202298664601</v>
      </c>
      <c r="C2116">
        <v>0</v>
      </c>
      <c r="D2116">
        <v>0</v>
      </c>
      <c r="E2116">
        <f>Table4[[#This Row],[kapp_slack_ub]]/Table4[[#This Row],[kapp_old]]</f>
        <v>0</v>
      </c>
      <c r="F2116" t="str">
        <f>"'PRO-"&amp;_xlfn.TEXTAFTER(Table4[[#This Row],[rxn]],"-",-1)&amp;"'"</f>
        <v>'PRO-SPONT'</v>
      </c>
      <c r="G2116" t="str">
        <f>_xlfn.XLOOKUP(Table4[[#This Row],[enz]],'[1]Sheet2 (2)'!$A:$A,'[1]Sheet2 (2)'!$B:$B,"")</f>
        <v/>
      </c>
    </row>
    <row r="2117" spans="1:7" hidden="1" x14ac:dyDescent="0.2">
      <c r="A2117" t="s">
        <v>3040</v>
      </c>
      <c r="B2117">
        <v>10388.202298664601</v>
      </c>
      <c r="C2117">
        <v>0</v>
      </c>
      <c r="D2117">
        <v>0</v>
      </c>
      <c r="E2117">
        <f>Table4[[#This Row],[kapp_slack_ub]]/Table4[[#This Row],[kapp_old]]</f>
        <v>0</v>
      </c>
      <c r="F2117" t="str">
        <f>"'PRO-"&amp;_xlfn.TEXTAFTER(Table4[[#This Row],[rxn]],"-",-1)&amp;"'"</f>
        <v>'PRO-SPONT'</v>
      </c>
      <c r="G2117" t="str">
        <f>_xlfn.XLOOKUP(Table4[[#This Row],[enz]],'[1]Sheet2 (2)'!$A:$A,'[1]Sheet2 (2)'!$B:$B,"")</f>
        <v/>
      </c>
    </row>
    <row r="2118" spans="1:7" hidden="1" x14ac:dyDescent="0.2">
      <c r="A2118" t="s">
        <v>6672</v>
      </c>
      <c r="B2118">
        <v>10388.202298664601</v>
      </c>
      <c r="C2118">
        <v>0</v>
      </c>
      <c r="D2118">
        <v>0</v>
      </c>
      <c r="E2118">
        <f>Table4[[#This Row],[kapp_slack_ub]]/Table4[[#This Row],[kapp_old]]</f>
        <v>0</v>
      </c>
      <c r="F2118" t="str">
        <f>"'PRO-"&amp;_xlfn.TEXTAFTER(Table4[[#This Row],[rxn]],"-",-1)&amp;"'"</f>
        <v>'PRO-SPONT'</v>
      </c>
      <c r="G2118" t="str">
        <f>_xlfn.XLOOKUP(Table4[[#This Row],[enz]],'[1]Sheet2 (2)'!$A:$A,'[1]Sheet2 (2)'!$B:$B,"")</f>
        <v/>
      </c>
    </row>
    <row r="2119" spans="1:7" hidden="1" x14ac:dyDescent="0.2">
      <c r="A2119" t="s">
        <v>6673</v>
      </c>
      <c r="B2119">
        <v>10388.202298664601</v>
      </c>
      <c r="C2119">
        <v>0</v>
      </c>
      <c r="D2119">
        <v>0</v>
      </c>
      <c r="E2119">
        <f>Table4[[#This Row],[kapp_slack_ub]]/Table4[[#This Row],[kapp_old]]</f>
        <v>0</v>
      </c>
      <c r="F2119" t="str">
        <f>"'PRO-"&amp;_xlfn.TEXTAFTER(Table4[[#This Row],[rxn]],"-",-1)&amp;"'"</f>
        <v>'PRO-SPONT'</v>
      </c>
      <c r="G2119" t="str">
        <f>_xlfn.XLOOKUP(Table4[[#This Row],[enz]],'[1]Sheet2 (2)'!$A:$A,'[1]Sheet2 (2)'!$B:$B,"")</f>
        <v/>
      </c>
    </row>
    <row r="2120" spans="1:7" hidden="1" x14ac:dyDescent="0.2">
      <c r="A2120" t="s">
        <v>6674</v>
      </c>
      <c r="B2120">
        <v>10388.202298664601</v>
      </c>
      <c r="C2120">
        <v>0</v>
      </c>
      <c r="D2120">
        <v>0</v>
      </c>
      <c r="E2120">
        <f>Table4[[#This Row],[kapp_slack_ub]]/Table4[[#This Row],[kapp_old]]</f>
        <v>0</v>
      </c>
      <c r="F2120" t="str">
        <f>"'PRO-"&amp;_xlfn.TEXTAFTER(Table4[[#This Row],[rxn]],"-",-1)&amp;"'"</f>
        <v>'PRO-SPONT'</v>
      </c>
      <c r="G2120" t="str">
        <f>_xlfn.XLOOKUP(Table4[[#This Row],[enz]],'[1]Sheet2 (2)'!$A:$A,'[1]Sheet2 (2)'!$B:$B,"")</f>
        <v/>
      </c>
    </row>
    <row r="2121" spans="1:7" hidden="1" x14ac:dyDescent="0.2">
      <c r="A2121" t="s">
        <v>6675</v>
      </c>
      <c r="B2121">
        <v>10388.202298664601</v>
      </c>
      <c r="C2121">
        <v>0</v>
      </c>
      <c r="D2121">
        <v>0</v>
      </c>
      <c r="E2121">
        <f>Table4[[#This Row],[kapp_slack_ub]]/Table4[[#This Row],[kapp_old]]</f>
        <v>0</v>
      </c>
      <c r="F2121" t="str">
        <f>"'PRO-"&amp;_xlfn.TEXTAFTER(Table4[[#This Row],[rxn]],"-",-1)&amp;"'"</f>
        <v>'PRO-SPONT'</v>
      </c>
      <c r="G2121" t="str">
        <f>_xlfn.XLOOKUP(Table4[[#This Row],[enz]],'[1]Sheet2 (2)'!$A:$A,'[1]Sheet2 (2)'!$B:$B,"")</f>
        <v/>
      </c>
    </row>
    <row r="2122" spans="1:7" hidden="1" x14ac:dyDescent="0.2">
      <c r="A2122" t="s">
        <v>6676</v>
      </c>
      <c r="B2122">
        <v>10388.202298664601</v>
      </c>
      <c r="C2122">
        <v>0</v>
      </c>
      <c r="D2122">
        <v>0</v>
      </c>
      <c r="E2122">
        <f>Table4[[#This Row],[kapp_slack_ub]]/Table4[[#This Row],[kapp_old]]</f>
        <v>0</v>
      </c>
      <c r="F2122" t="str">
        <f>"'PRO-"&amp;_xlfn.TEXTAFTER(Table4[[#This Row],[rxn]],"-",-1)&amp;"'"</f>
        <v>'PRO-SPONT'</v>
      </c>
      <c r="G2122" t="str">
        <f>_xlfn.XLOOKUP(Table4[[#This Row],[enz]],'[1]Sheet2 (2)'!$A:$A,'[1]Sheet2 (2)'!$B:$B,"")</f>
        <v/>
      </c>
    </row>
    <row r="2123" spans="1:7" hidden="1" x14ac:dyDescent="0.2">
      <c r="A2123" t="s">
        <v>6677</v>
      </c>
      <c r="B2123">
        <v>10388.202298664601</v>
      </c>
      <c r="C2123">
        <v>0</v>
      </c>
      <c r="D2123">
        <v>0</v>
      </c>
      <c r="E2123">
        <f>Table4[[#This Row],[kapp_slack_ub]]/Table4[[#This Row],[kapp_old]]</f>
        <v>0</v>
      </c>
      <c r="F2123" t="str">
        <f>"'PRO-"&amp;_xlfn.TEXTAFTER(Table4[[#This Row],[rxn]],"-",-1)&amp;"'"</f>
        <v>'PRO-SPONT'</v>
      </c>
      <c r="G2123" t="str">
        <f>_xlfn.XLOOKUP(Table4[[#This Row],[enz]],'[1]Sheet2 (2)'!$A:$A,'[1]Sheet2 (2)'!$B:$B,"")</f>
        <v/>
      </c>
    </row>
    <row r="2124" spans="1:7" hidden="1" x14ac:dyDescent="0.2">
      <c r="A2124" t="s">
        <v>6678</v>
      </c>
      <c r="B2124">
        <v>10388.202298664601</v>
      </c>
      <c r="C2124">
        <v>0</v>
      </c>
      <c r="D2124">
        <v>0</v>
      </c>
      <c r="E2124">
        <f>Table4[[#This Row],[kapp_slack_ub]]/Table4[[#This Row],[kapp_old]]</f>
        <v>0</v>
      </c>
      <c r="F2124" t="str">
        <f>"'PRO-"&amp;_xlfn.TEXTAFTER(Table4[[#This Row],[rxn]],"-",-1)&amp;"'"</f>
        <v>'PRO-SPONT'</v>
      </c>
      <c r="G2124" t="str">
        <f>_xlfn.XLOOKUP(Table4[[#This Row],[enz]],'[1]Sheet2 (2)'!$A:$A,'[1]Sheet2 (2)'!$B:$B,"")</f>
        <v/>
      </c>
    </row>
    <row r="2125" spans="1:7" hidden="1" x14ac:dyDescent="0.2">
      <c r="A2125" t="s">
        <v>6679</v>
      </c>
      <c r="B2125">
        <v>10388.202298664601</v>
      </c>
      <c r="C2125">
        <v>0</v>
      </c>
      <c r="D2125">
        <v>0</v>
      </c>
      <c r="E2125">
        <f>Table4[[#This Row],[kapp_slack_ub]]/Table4[[#This Row],[kapp_old]]</f>
        <v>0</v>
      </c>
      <c r="F2125" t="str">
        <f>"'PRO-"&amp;_xlfn.TEXTAFTER(Table4[[#This Row],[rxn]],"-",-1)&amp;"'"</f>
        <v>'PRO-SPONT'</v>
      </c>
      <c r="G2125" t="str">
        <f>_xlfn.XLOOKUP(Table4[[#This Row],[enz]],'[1]Sheet2 (2)'!$A:$A,'[1]Sheet2 (2)'!$B:$B,"")</f>
        <v/>
      </c>
    </row>
    <row r="2126" spans="1:7" hidden="1" x14ac:dyDescent="0.2">
      <c r="A2126" t="s">
        <v>6680</v>
      </c>
      <c r="B2126">
        <v>10388.202298664601</v>
      </c>
      <c r="C2126">
        <v>0</v>
      </c>
      <c r="D2126">
        <v>0</v>
      </c>
      <c r="E2126">
        <f>Table4[[#This Row],[kapp_slack_ub]]/Table4[[#This Row],[kapp_old]]</f>
        <v>0</v>
      </c>
      <c r="F2126" t="str">
        <f>"'PRO-"&amp;_xlfn.TEXTAFTER(Table4[[#This Row],[rxn]],"-",-1)&amp;"'"</f>
        <v>'PRO-SPONT'</v>
      </c>
      <c r="G2126" t="str">
        <f>_xlfn.XLOOKUP(Table4[[#This Row],[enz]],'[1]Sheet2 (2)'!$A:$A,'[1]Sheet2 (2)'!$B:$B,"")</f>
        <v/>
      </c>
    </row>
    <row r="2127" spans="1:7" hidden="1" x14ac:dyDescent="0.2">
      <c r="A2127" t="s">
        <v>6681</v>
      </c>
      <c r="B2127">
        <v>10388.202298664601</v>
      </c>
      <c r="C2127">
        <v>0</v>
      </c>
      <c r="D2127">
        <v>0</v>
      </c>
      <c r="E2127">
        <f>Table4[[#This Row],[kapp_slack_ub]]/Table4[[#This Row],[kapp_old]]</f>
        <v>0</v>
      </c>
      <c r="F2127" t="str">
        <f>"'PRO-"&amp;_xlfn.TEXTAFTER(Table4[[#This Row],[rxn]],"-",-1)&amp;"'"</f>
        <v>'PRO-SPONT'</v>
      </c>
      <c r="G2127" t="str">
        <f>_xlfn.XLOOKUP(Table4[[#This Row],[enz]],'[1]Sheet2 (2)'!$A:$A,'[1]Sheet2 (2)'!$B:$B,"")</f>
        <v/>
      </c>
    </row>
    <row r="2128" spans="1:7" hidden="1" x14ac:dyDescent="0.2">
      <c r="A2128" t="s">
        <v>6682</v>
      </c>
      <c r="B2128">
        <v>10388.202298664601</v>
      </c>
      <c r="C2128">
        <v>0</v>
      </c>
      <c r="D2128">
        <v>0</v>
      </c>
      <c r="E2128">
        <f>Table4[[#This Row],[kapp_slack_ub]]/Table4[[#This Row],[kapp_old]]</f>
        <v>0</v>
      </c>
      <c r="F2128" t="str">
        <f>"'PRO-"&amp;_xlfn.TEXTAFTER(Table4[[#This Row],[rxn]],"-",-1)&amp;"'"</f>
        <v>'PRO-SPONT'</v>
      </c>
      <c r="G2128" t="str">
        <f>_xlfn.XLOOKUP(Table4[[#This Row],[enz]],'[1]Sheet2 (2)'!$A:$A,'[1]Sheet2 (2)'!$B:$B,"")</f>
        <v/>
      </c>
    </row>
    <row r="2129" spans="1:7" hidden="1" x14ac:dyDescent="0.2">
      <c r="A2129" t="s">
        <v>6683</v>
      </c>
      <c r="B2129">
        <v>10388.202298664601</v>
      </c>
      <c r="C2129">
        <v>0</v>
      </c>
      <c r="D2129">
        <v>0</v>
      </c>
      <c r="E2129">
        <f>Table4[[#This Row],[kapp_slack_ub]]/Table4[[#This Row],[kapp_old]]</f>
        <v>0</v>
      </c>
      <c r="F2129" t="str">
        <f>"'PRO-"&amp;_xlfn.TEXTAFTER(Table4[[#This Row],[rxn]],"-",-1)&amp;"'"</f>
        <v>'PRO-SPONT'</v>
      </c>
      <c r="G2129" t="str">
        <f>_xlfn.XLOOKUP(Table4[[#This Row],[enz]],'[1]Sheet2 (2)'!$A:$A,'[1]Sheet2 (2)'!$B:$B,"")</f>
        <v/>
      </c>
    </row>
    <row r="2130" spans="1:7" hidden="1" x14ac:dyDescent="0.2">
      <c r="A2130" t="s">
        <v>6684</v>
      </c>
      <c r="B2130">
        <v>10388.202298664601</v>
      </c>
      <c r="C2130">
        <v>0</v>
      </c>
      <c r="D2130">
        <v>0</v>
      </c>
      <c r="E2130">
        <f>Table4[[#This Row],[kapp_slack_ub]]/Table4[[#This Row],[kapp_old]]</f>
        <v>0</v>
      </c>
      <c r="F2130" t="str">
        <f>"'PRO-"&amp;_xlfn.TEXTAFTER(Table4[[#This Row],[rxn]],"-",-1)&amp;"'"</f>
        <v>'PRO-SPONT'</v>
      </c>
      <c r="G2130" t="str">
        <f>_xlfn.XLOOKUP(Table4[[#This Row],[enz]],'[1]Sheet2 (2)'!$A:$A,'[1]Sheet2 (2)'!$B:$B,"")</f>
        <v/>
      </c>
    </row>
    <row r="2131" spans="1:7" hidden="1" x14ac:dyDescent="0.2">
      <c r="A2131" t="s">
        <v>6685</v>
      </c>
      <c r="B2131">
        <v>10388.202298664601</v>
      </c>
      <c r="C2131">
        <v>0</v>
      </c>
      <c r="D2131">
        <v>0</v>
      </c>
      <c r="E2131">
        <f>Table4[[#This Row],[kapp_slack_ub]]/Table4[[#This Row],[kapp_old]]</f>
        <v>0</v>
      </c>
      <c r="F2131" t="str">
        <f>"'PRO-"&amp;_xlfn.TEXTAFTER(Table4[[#This Row],[rxn]],"-",-1)&amp;"'"</f>
        <v>'PRO-SPONT'</v>
      </c>
      <c r="G2131" t="str">
        <f>_xlfn.XLOOKUP(Table4[[#This Row],[enz]],'[1]Sheet2 (2)'!$A:$A,'[1]Sheet2 (2)'!$B:$B,"")</f>
        <v/>
      </c>
    </row>
    <row r="2132" spans="1:7" hidden="1" x14ac:dyDescent="0.2">
      <c r="A2132" t="s">
        <v>6686</v>
      </c>
      <c r="B2132">
        <v>10388.202298664601</v>
      </c>
      <c r="C2132">
        <v>0</v>
      </c>
      <c r="D2132">
        <v>0</v>
      </c>
      <c r="E2132">
        <f>Table4[[#This Row],[kapp_slack_ub]]/Table4[[#This Row],[kapp_old]]</f>
        <v>0</v>
      </c>
      <c r="F2132" t="str">
        <f>"'PRO-"&amp;_xlfn.TEXTAFTER(Table4[[#This Row],[rxn]],"-",-1)&amp;"'"</f>
        <v>'PRO-SPONT'</v>
      </c>
      <c r="G2132" t="str">
        <f>_xlfn.XLOOKUP(Table4[[#This Row],[enz]],'[1]Sheet2 (2)'!$A:$A,'[1]Sheet2 (2)'!$B:$B,"")</f>
        <v/>
      </c>
    </row>
    <row r="2133" spans="1:7" hidden="1" x14ac:dyDescent="0.2">
      <c r="A2133" t="s">
        <v>6687</v>
      </c>
      <c r="B2133">
        <v>10388.202298664601</v>
      </c>
      <c r="C2133">
        <v>0</v>
      </c>
      <c r="D2133">
        <v>0</v>
      </c>
      <c r="E2133">
        <f>Table4[[#This Row],[kapp_slack_ub]]/Table4[[#This Row],[kapp_old]]</f>
        <v>0</v>
      </c>
      <c r="F2133" t="str">
        <f>"'PRO-"&amp;_xlfn.TEXTAFTER(Table4[[#This Row],[rxn]],"-",-1)&amp;"'"</f>
        <v>'PRO-SPONT'</v>
      </c>
      <c r="G2133" t="str">
        <f>_xlfn.XLOOKUP(Table4[[#This Row],[enz]],'[1]Sheet2 (2)'!$A:$A,'[1]Sheet2 (2)'!$B:$B,"")</f>
        <v/>
      </c>
    </row>
    <row r="2134" spans="1:7" hidden="1" x14ac:dyDescent="0.2">
      <c r="A2134" t="s">
        <v>6688</v>
      </c>
      <c r="B2134">
        <v>10388.202298664601</v>
      </c>
      <c r="C2134">
        <v>0</v>
      </c>
      <c r="D2134">
        <v>0</v>
      </c>
      <c r="E2134">
        <f>Table4[[#This Row],[kapp_slack_ub]]/Table4[[#This Row],[kapp_old]]</f>
        <v>0</v>
      </c>
      <c r="F2134" t="str">
        <f>"'PRO-"&amp;_xlfn.TEXTAFTER(Table4[[#This Row],[rxn]],"-",-1)&amp;"'"</f>
        <v>'PRO-SPONT'</v>
      </c>
      <c r="G2134" t="str">
        <f>_xlfn.XLOOKUP(Table4[[#This Row],[enz]],'[1]Sheet2 (2)'!$A:$A,'[1]Sheet2 (2)'!$B:$B,"")</f>
        <v/>
      </c>
    </row>
    <row r="2135" spans="1:7" hidden="1" x14ac:dyDescent="0.2">
      <c r="A2135" t="s">
        <v>6689</v>
      </c>
      <c r="B2135">
        <v>10388.202298664601</v>
      </c>
      <c r="C2135">
        <v>0</v>
      </c>
      <c r="D2135">
        <v>0</v>
      </c>
      <c r="E2135">
        <f>Table4[[#This Row],[kapp_slack_ub]]/Table4[[#This Row],[kapp_old]]</f>
        <v>0</v>
      </c>
      <c r="F2135" t="str">
        <f>"'PRO-"&amp;_xlfn.TEXTAFTER(Table4[[#This Row],[rxn]],"-",-1)&amp;"'"</f>
        <v>'PRO-SPONT'</v>
      </c>
      <c r="G2135" t="str">
        <f>_xlfn.XLOOKUP(Table4[[#This Row],[enz]],'[1]Sheet2 (2)'!$A:$A,'[1]Sheet2 (2)'!$B:$B,"")</f>
        <v/>
      </c>
    </row>
    <row r="2136" spans="1:7" hidden="1" x14ac:dyDescent="0.2">
      <c r="A2136" t="s">
        <v>6690</v>
      </c>
      <c r="B2136">
        <v>10388.202298664601</v>
      </c>
      <c r="C2136">
        <v>0</v>
      </c>
      <c r="D2136">
        <v>0</v>
      </c>
      <c r="E2136">
        <f>Table4[[#This Row],[kapp_slack_ub]]/Table4[[#This Row],[kapp_old]]</f>
        <v>0</v>
      </c>
      <c r="F2136" t="str">
        <f>"'PRO-"&amp;_xlfn.TEXTAFTER(Table4[[#This Row],[rxn]],"-",-1)&amp;"'"</f>
        <v>'PRO-SPONT'</v>
      </c>
      <c r="G2136" t="str">
        <f>_xlfn.XLOOKUP(Table4[[#This Row],[enz]],'[1]Sheet2 (2)'!$A:$A,'[1]Sheet2 (2)'!$B:$B,"")</f>
        <v/>
      </c>
    </row>
    <row r="2137" spans="1:7" hidden="1" x14ac:dyDescent="0.2">
      <c r="A2137" t="s">
        <v>6691</v>
      </c>
      <c r="B2137">
        <v>10388.202298664601</v>
      </c>
      <c r="C2137">
        <v>0</v>
      </c>
      <c r="D2137">
        <v>0</v>
      </c>
      <c r="E2137">
        <f>Table4[[#This Row],[kapp_slack_ub]]/Table4[[#This Row],[kapp_old]]</f>
        <v>0</v>
      </c>
      <c r="F2137" t="str">
        <f>"'PRO-"&amp;_xlfn.TEXTAFTER(Table4[[#This Row],[rxn]],"-",-1)&amp;"'"</f>
        <v>'PRO-SPONT'</v>
      </c>
      <c r="G2137" t="str">
        <f>_xlfn.XLOOKUP(Table4[[#This Row],[enz]],'[1]Sheet2 (2)'!$A:$A,'[1]Sheet2 (2)'!$B:$B,"")</f>
        <v/>
      </c>
    </row>
    <row r="2138" spans="1:7" hidden="1" x14ac:dyDescent="0.2">
      <c r="A2138" t="s">
        <v>6692</v>
      </c>
      <c r="B2138">
        <v>10388.202298664601</v>
      </c>
      <c r="C2138">
        <v>0</v>
      </c>
      <c r="D2138">
        <v>0</v>
      </c>
      <c r="E2138">
        <f>Table4[[#This Row],[kapp_slack_ub]]/Table4[[#This Row],[kapp_old]]</f>
        <v>0</v>
      </c>
      <c r="F2138" t="str">
        <f>"'PRO-"&amp;_xlfn.TEXTAFTER(Table4[[#This Row],[rxn]],"-",-1)&amp;"'"</f>
        <v>'PRO-SPONT'</v>
      </c>
      <c r="G2138" t="str">
        <f>_xlfn.XLOOKUP(Table4[[#This Row],[enz]],'[1]Sheet2 (2)'!$A:$A,'[1]Sheet2 (2)'!$B:$B,"")</f>
        <v/>
      </c>
    </row>
    <row r="2139" spans="1:7" hidden="1" x14ac:dyDescent="0.2">
      <c r="A2139" t="s">
        <v>3041</v>
      </c>
      <c r="B2139">
        <v>10388.202298664601</v>
      </c>
      <c r="C2139">
        <v>0</v>
      </c>
      <c r="D2139">
        <v>0</v>
      </c>
      <c r="E2139">
        <f>Table4[[#This Row],[kapp_slack_ub]]/Table4[[#This Row],[kapp_old]]</f>
        <v>0</v>
      </c>
      <c r="F2139" t="str">
        <f>"'PRO-"&amp;_xlfn.TEXTAFTER(Table4[[#This Row],[rxn]],"-",-1)&amp;"'"</f>
        <v>'PRO-SPONT'</v>
      </c>
      <c r="G2139" t="str">
        <f>_xlfn.XLOOKUP(Table4[[#This Row],[enz]],'[1]Sheet2 (2)'!$A:$A,'[1]Sheet2 (2)'!$B:$B,"")</f>
        <v/>
      </c>
    </row>
    <row r="2140" spans="1:7" hidden="1" x14ac:dyDescent="0.2">
      <c r="A2140" t="s">
        <v>6693</v>
      </c>
      <c r="B2140">
        <v>10388.202298664601</v>
      </c>
      <c r="C2140">
        <v>0</v>
      </c>
      <c r="D2140">
        <v>0</v>
      </c>
      <c r="E2140">
        <f>Table4[[#This Row],[kapp_slack_ub]]/Table4[[#This Row],[kapp_old]]</f>
        <v>0</v>
      </c>
      <c r="F2140" t="str">
        <f>"'PRO-"&amp;_xlfn.TEXTAFTER(Table4[[#This Row],[rxn]],"-",-1)&amp;"'"</f>
        <v>'PRO-SPONT'</v>
      </c>
      <c r="G2140" t="str">
        <f>_xlfn.XLOOKUP(Table4[[#This Row],[enz]],'[1]Sheet2 (2)'!$A:$A,'[1]Sheet2 (2)'!$B:$B,"")</f>
        <v/>
      </c>
    </row>
    <row r="2141" spans="1:7" hidden="1" x14ac:dyDescent="0.2">
      <c r="A2141" t="s">
        <v>6694</v>
      </c>
      <c r="B2141">
        <v>10388.202298664601</v>
      </c>
      <c r="C2141">
        <v>0</v>
      </c>
      <c r="D2141">
        <v>0</v>
      </c>
      <c r="E2141">
        <f>Table4[[#This Row],[kapp_slack_ub]]/Table4[[#This Row],[kapp_old]]</f>
        <v>0</v>
      </c>
      <c r="F2141" t="str">
        <f>"'PRO-"&amp;_xlfn.TEXTAFTER(Table4[[#This Row],[rxn]],"-",-1)&amp;"'"</f>
        <v>'PRO-SPONT'</v>
      </c>
      <c r="G2141" t="str">
        <f>_xlfn.XLOOKUP(Table4[[#This Row],[enz]],'[1]Sheet2 (2)'!$A:$A,'[1]Sheet2 (2)'!$B:$B,"")</f>
        <v/>
      </c>
    </row>
    <row r="2142" spans="1:7" hidden="1" x14ac:dyDescent="0.2">
      <c r="A2142" t="s">
        <v>6695</v>
      </c>
      <c r="B2142">
        <v>10388.202298664601</v>
      </c>
      <c r="C2142">
        <v>0</v>
      </c>
      <c r="D2142">
        <v>0</v>
      </c>
      <c r="E2142">
        <f>Table4[[#This Row],[kapp_slack_ub]]/Table4[[#This Row],[kapp_old]]</f>
        <v>0</v>
      </c>
      <c r="F2142" t="str">
        <f>"'PRO-"&amp;_xlfn.TEXTAFTER(Table4[[#This Row],[rxn]],"-",-1)&amp;"'"</f>
        <v>'PRO-SPONT'</v>
      </c>
      <c r="G2142" t="str">
        <f>_xlfn.XLOOKUP(Table4[[#This Row],[enz]],'[1]Sheet2 (2)'!$A:$A,'[1]Sheet2 (2)'!$B:$B,"")</f>
        <v/>
      </c>
    </row>
    <row r="2143" spans="1:7" hidden="1" x14ac:dyDescent="0.2">
      <c r="A2143" t="s">
        <v>6696</v>
      </c>
      <c r="B2143">
        <v>10388.202298664601</v>
      </c>
      <c r="C2143">
        <v>0</v>
      </c>
      <c r="D2143">
        <v>0</v>
      </c>
      <c r="E2143">
        <f>Table4[[#This Row],[kapp_slack_ub]]/Table4[[#This Row],[kapp_old]]</f>
        <v>0</v>
      </c>
      <c r="F2143" t="str">
        <f>"'PRO-"&amp;_xlfn.TEXTAFTER(Table4[[#This Row],[rxn]],"-",-1)&amp;"'"</f>
        <v>'PRO-SPONT'</v>
      </c>
      <c r="G2143" t="str">
        <f>_xlfn.XLOOKUP(Table4[[#This Row],[enz]],'[1]Sheet2 (2)'!$A:$A,'[1]Sheet2 (2)'!$B:$B,"")</f>
        <v/>
      </c>
    </row>
    <row r="2144" spans="1:7" hidden="1" x14ac:dyDescent="0.2">
      <c r="A2144" t="s">
        <v>6697</v>
      </c>
      <c r="B2144">
        <v>10388.202298664601</v>
      </c>
      <c r="C2144">
        <v>0</v>
      </c>
      <c r="D2144">
        <v>0</v>
      </c>
      <c r="E2144">
        <f>Table4[[#This Row],[kapp_slack_ub]]/Table4[[#This Row],[kapp_old]]</f>
        <v>0</v>
      </c>
      <c r="F2144" t="str">
        <f>"'PRO-"&amp;_xlfn.TEXTAFTER(Table4[[#This Row],[rxn]],"-",-1)&amp;"'"</f>
        <v>'PRO-SPONT'</v>
      </c>
      <c r="G2144" t="str">
        <f>_xlfn.XLOOKUP(Table4[[#This Row],[enz]],'[1]Sheet2 (2)'!$A:$A,'[1]Sheet2 (2)'!$B:$B,"")</f>
        <v/>
      </c>
    </row>
    <row r="2145" spans="1:7" hidden="1" x14ac:dyDescent="0.2">
      <c r="A2145" t="s">
        <v>6698</v>
      </c>
      <c r="B2145">
        <v>10388.202298664601</v>
      </c>
      <c r="C2145">
        <v>0</v>
      </c>
      <c r="D2145">
        <v>0</v>
      </c>
      <c r="E2145">
        <f>Table4[[#This Row],[kapp_slack_ub]]/Table4[[#This Row],[kapp_old]]</f>
        <v>0</v>
      </c>
      <c r="F2145" t="str">
        <f>"'PRO-"&amp;_xlfn.TEXTAFTER(Table4[[#This Row],[rxn]],"-",-1)&amp;"'"</f>
        <v>'PRO-SPONT'</v>
      </c>
      <c r="G2145" t="str">
        <f>_xlfn.XLOOKUP(Table4[[#This Row],[enz]],'[1]Sheet2 (2)'!$A:$A,'[1]Sheet2 (2)'!$B:$B,"")</f>
        <v/>
      </c>
    </row>
    <row r="2146" spans="1:7" hidden="1" x14ac:dyDescent="0.2">
      <c r="A2146" t="s">
        <v>6699</v>
      </c>
      <c r="B2146">
        <v>10388.202298664601</v>
      </c>
      <c r="C2146">
        <v>0</v>
      </c>
      <c r="D2146">
        <v>0</v>
      </c>
      <c r="E2146">
        <f>Table4[[#This Row],[kapp_slack_ub]]/Table4[[#This Row],[kapp_old]]</f>
        <v>0</v>
      </c>
      <c r="F2146" t="str">
        <f>"'PRO-"&amp;_xlfn.TEXTAFTER(Table4[[#This Row],[rxn]],"-",-1)&amp;"'"</f>
        <v>'PRO-SPONT'</v>
      </c>
      <c r="G2146" t="str">
        <f>_xlfn.XLOOKUP(Table4[[#This Row],[enz]],'[1]Sheet2 (2)'!$A:$A,'[1]Sheet2 (2)'!$B:$B,"")</f>
        <v/>
      </c>
    </row>
    <row r="2147" spans="1:7" hidden="1" x14ac:dyDescent="0.2">
      <c r="A2147" t="s">
        <v>3042</v>
      </c>
      <c r="B2147">
        <v>10388.202298664601</v>
      </c>
      <c r="C2147">
        <v>0</v>
      </c>
      <c r="D2147">
        <v>0</v>
      </c>
      <c r="E2147">
        <f>Table4[[#This Row],[kapp_slack_ub]]/Table4[[#This Row],[kapp_old]]</f>
        <v>0</v>
      </c>
      <c r="F2147" t="str">
        <f>"'PRO-"&amp;_xlfn.TEXTAFTER(Table4[[#This Row],[rxn]],"-",-1)&amp;"'"</f>
        <v>'PRO-SPONT'</v>
      </c>
      <c r="G2147" t="str">
        <f>_xlfn.XLOOKUP(Table4[[#This Row],[enz]],'[1]Sheet2 (2)'!$A:$A,'[1]Sheet2 (2)'!$B:$B,"")</f>
        <v/>
      </c>
    </row>
    <row r="2148" spans="1:7" hidden="1" x14ac:dyDescent="0.2">
      <c r="A2148" t="s">
        <v>6700</v>
      </c>
      <c r="B2148">
        <v>10388.202298664601</v>
      </c>
      <c r="C2148">
        <v>0</v>
      </c>
      <c r="D2148">
        <v>0</v>
      </c>
      <c r="E2148">
        <f>Table4[[#This Row],[kapp_slack_ub]]/Table4[[#This Row],[kapp_old]]</f>
        <v>0</v>
      </c>
      <c r="F2148" t="str">
        <f>"'PRO-"&amp;_xlfn.TEXTAFTER(Table4[[#This Row],[rxn]],"-",-1)&amp;"'"</f>
        <v>'PRO-SPONT'</v>
      </c>
      <c r="G2148" t="str">
        <f>_xlfn.XLOOKUP(Table4[[#This Row],[enz]],'[1]Sheet2 (2)'!$A:$A,'[1]Sheet2 (2)'!$B:$B,"")</f>
        <v/>
      </c>
    </row>
    <row r="2149" spans="1:7" hidden="1" x14ac:dyDescent="0.2">
      <c r="A2149" t="s">
        <v>6701</v>
      </c>
      <c r="B2149">
        <v>10388.202298664601</v>
      </c>
      <c r="C2149">
        <v>0</v>
      </c>
      <c r="D2149">
        <v>0</v>
      </c>
      <c r="E2149">
        <f>Table4[[#This Row],[kapp_slack_ub]]/Table4[[#This Row],[kapp_old]]</f>
        <v>0</v>
      </c>
      <c r="F2149" t="str">
        <f>"'PRO-"&amp;_xlfn.TEXTAFTER(Table4[[#This Row],[rxn]],"-",-1)&amp;"'"</f>
        <v>'PRO-SPONT'</v>
      </c>
      <c r="G2149" t="str">
        <f>_xlfn.XLOOKUP(Table4[[#This Row],[enz]],'[1]Sheet2 (2)'!$A:$A,'[1]Sheet2 (2)'!$B:$B,"")</f>
        <v/>
      </c>
    </row>
    <row r="2150" spans="1:7" hidden="1" x14ac:dyDescent="0.2">
      <c r="A2150" t="s">
        <v>6702</v>
      </c>
      <c r="B2150">
        <v>10388.202298664601</v>
      </c>
      <c r="C2150">
        <v>0</v>
      </c>
      <c r="D2150">
        <v>0</v>
      </c>
      <c r="E2150">
        <f>Table4[[#This Row],[kapp_slack_ub]]/Table4[[#This Row],[kapp_old]]</f>
        <v>0</v>
      </c>
      <c r="F2150" t="str">
        <f>"'PRO-"&amp;_xlfn.TEXTAFTER(Table4[[#This Row],[rxn]],"-",-1)&amp;"'"</f>
        <v>'PRO-SPONT'</v>
      </c>
      <c r="G2150" t="str">
        <f>_xlfn.XLOOKUP(Table4[[#This Row],[enz]],'[1]Sheet2 (2)'!$A:$A,'[1]Sheet2 (2)'!$B:$B,"")</f>
        <v/>
      </c>
    </row>
    <row r="2151" spans="1:7" hidden="1" x14ac:dyDescent="0.2">
      <c r="A2151" t="s">
        <v>6703</v>
      </c>
      <c r="B2151">
        <v>10388.202298664601</v>
      </c>
      <c r="C2151">
        <v>0</v>
      </c>
      <c r="D2151">
        <v>0</v>
      </c>
      <c r="E2151">
        <f>Table4[[#This Row],[kapp_slack_ub]]/Table4[[#This Row],[kapp_old]]</f>
        <v>0</v>
      </c>
      <c r="F2151" t="str">
        <f>"'PRO-"&amp;_xlfn.TEXTAFTER(Table4[[#This Row],[rxn]],"-",-1)&amp;"'"</f>
        <v>'PRO-SPONT'</v>
      </c>
      <c r="G2151" t="str">
        <f>_xlfn.XLOOKUP(Table4[[#This Row],[enz]],'[1]Sheet2 (2)'!$A:$A,'[1]Sheet2 (2)'!$B:$B,"")</f>
        <v/>
      </c>
    </row>
    <row r="2152" spans="1:7" hidden="1" x14ac:dyDescent="0.2">
      <c r="A2152" t="s">
        <v>6704</v>
      </c>
      <c r="B2152">
        <v>10388.202298664601</v>
      </c>
      <c r="C2152">
        <v>0</v>
      </c>
      <c r="D2152">
        <v>0</v>
      </c>
      <c r="E2152">
        <f>Table4[[#This Row],[kapp_slack_ub]]/Table4[[#This Row],[kapp_old]]</f>
        <v>0</v>
      </c>
      <c r="F2152" t="str">
        <f>"'PRO-"&amp;_xlfn.TEXTAFTER(Table4[[#This Row],[rxn]],"-",-1)&amp;"'"</f>
        <v>'PRO-SPONT'</v>
      </c>
      <c r="G2152" t="str">
        <f>_xlfn.XLOOKUP(Table4[[#This Row],[enz]],'[1]Sheet2 (2)'!$A:$A,'[1]Sheet2 (2)'!$B:$B,"")</f>
        <v/>
      </c>
    </row>
    <row r="2153" spans="1:7" hidden="1" x14ac:dyDescent="0.2">
      <c r="A2153" t="s">
        <v>6705</v>
      </c>
      <c r="B2153">
        <v>10388.202298664601</v>
      </c>
      <c r="C2153">
        <v>0</v>
      </c>
      <c r="D2153">
        <v>0</v>
      </c>
      <c r="E2153">
        <f>Table4[[#This Row],[kapp_slack_ub]]/Table4[[#This Row],[kapp_old]]</f>
        <v>0</v>
      </c>
      <c r="F2153" t="str">
        <f>"'PRO-"&amp;_xlfn.TEXTAFTER(Table4[[#This Row],[rxn]],"-",-1)&amp;"'"</f>
        <v>'PRO-SPONT'</v>
      </c>
      <c r="G2153" t="str">
        <f>_xlfn.XLOOKUP(Table4[[#This Row],[enz]],'[1]Sheet2 (2)'!$A:$A,'[1]Sheet2 (2)'!$B:$B,"")</f>
        <v/>
      </c>
    </row>
    <row r="2154" spans="1:7" hidden="1" x14ac:dyDescent="0.2">
      <c r="A2154" t="s">
        <v>6706</v>
      </c>
      <c r="B2154">
        <v>10388.202298664601</v>
      </c>
      <c r="C2154">
        <v>0</v>
      </c>
      <c r="D2154">
        <v>0</v>
      </c>
      <c r="E2154">
        <f>Table4[[#This Row],[kapp_slack_ub]]/Table4[[#This Row],[kapp_old]]</f>
        <v>0</v>
      </c>
      <c r="F2154" t="str">
        <f>"'PRO-"&amp;_xlfn.TEXTAFTER(Table4[[#This Row],[rxn]],"-",-1)&amp;"'"</f>
        <v>'PRO-SPONT'</v>
      </c>
      <c r="G2154" t="str">
        <f>_xlfn.XLOOKUP(Table4[[#This Row],[enz]],'[1]Sheet2 (2)'!$A:$A,'[1]Sheet2 (2)'!$B:$B,"")</f>
        <v/>
      </c>
    </row>
    <row r="2155" spans="1:7" hidden="1" x14ac:dyDescent="0.2">
      <c r="A2155" t="s">
        <v>6707</v>
      </c>
      <c r="B2155">
        <v>10388.202298664601</v>
      </c>
      <c r="C2155">
        <v>0</v>
      </c>
      <c r="D2155">
        <v>0</v>
      </c>
      <c r="E2155">
        <f>Table4[[#This Row],[kapp_slack_ub]]/Table4[[#This Row],[kapp_old]]</f>
        <v>0</v>
      </c>
      <c r="F2155" t="str">
        <f>"'PRO-"&amp;_xlfn.TEXTAFTER(Table4[[#This Row],[rxn]],"-",-1)&amp;"'"</f>
        <v>'PRO-SPONT'</v>
      </c>
      <c r="G2155" t="str">
        <f>_xlfn.XLOOKUP(Table4[[#This Row],[enz]],'[1]Sheet2 (2)'!$A:$A,'[1]Sheet2 (2)'!$B:$B,"")</f>
        <v/>
      </c>
    </row>
    <row r="2156" spans="1:7" hidden="1" x14ac:dyDescent="0.2">
      <c r="A2156" t="s">
        <v>6708</v>
      </c>
      <c r="B2156">
        <v>10388.202298664601</v>
      </c>
      <c r="C2156">
        <v>0</v>
      </c>
      <c r="D2156">
        <v>0</v>
      </c>
      <c r="E2156">
        <f>Table4[[#This Row],[kapp_slack_ub]]/Table4[[#This Row],[kapp_old]]</f>
        <v>0</v>
      </c>
      <c r="F2156" t="str">
        <f>"'PRO-"&amp;_xlfn.TEXTAFTER(Table4[[#This Row],[rxn]],"-",-1)&amp;"'"</f>
        <v>'PRO-SPONT'</v>
      </c>
      <c r="G2156" t="str">
        <f>_xlfn.XLOOKUP(Table4[[#This Row],[enz]],'[1]Sheet2 (2)'!$A:$A,'[1]Sheet2 (2)'!$B:$B,"")</f>
        <v/>
      </c>
    </row>
    <row r="2157" spans="1:7" hidden="1" x14ac:dyDescent="0.2">
      <c r="A2157" t="s">
        <v>3043</v>
      </c>
      <c r="B2157">
        <v>10388.202298664601</v>
      </c>
      <c r="C2157">
        <v>0</v>
      </c>
      <c r="D2157">
        <v>0</v>
      </c>
      <c r="E2157">
        <f>Table4[[#This Row],[kapp_slack_ub]]/Table4[[#This Row],[kapp_old]]</f>
        <v>0</v>
      </c>
      <c r="F2157" t="str">
        <f>"'PRO-"&amp;_xlfn.TEXTAFTER(Table4[[#This Row],[rxn]],"-",-1)&amp;"'"</f>
        <v>'PRO-SPONT'</v>
      </c>
      <c r="G2157" t="str">
        <f>_xlfn.XLOOKUP(Table4[[#This Row],[enz]],'[1]Sheet2 (2)'!$A:$A,'[1]Sheet2 (2)'!$B:$B,"")</f>
        <v/>
      </c>
    </row>
    <row r="2158" spans="1:7" hidden="1" x14ac:dyDescent="0.2">
      <c r="A2158" t="s">
        <v>6709</v>
      </c>
      <c r="B2158">
        <v>10388.202298664601</v>
      </c>
      <c r="C2158">
        <v>0</v>
      </c>
      <c r="D2158">
        <v>0</v>
      </c>
      <c r="E2158">
        <f>Table4[[#This Row],[kapp_slack_ub]]/Table4[[#This Row],[kapp_old]]</f>
        <v>0</v>
      </c>
      <c r="F2158" t="str">
        <f>"'PRO-"&amp;_xlfn.TEXTAFTER(Table4[[#This Row],[rxn]],"-",-1)&amp;"'"</f>
        <v>'PRO-SPONT'</v>
      </c>
      <c r="G2158" t="str">
        <f>_xlfn.XLOOKUP(Table4[[#This Row],[enz]],'[1]Sheet2 (2)'!$A:$A,'[1]Sheet2 (2)'!$B:$B,"")</f>
        <v/>
      </c>
    </row>
    <row r="2159" spans="1:7" hidden="1" x14ac:dyDescent="0.2">
      <c r="A2159" t="s">
        <v>3044</v>
      </c>
      <c r="B2159">
        <v>10388.202298664601</v>
      </c>
      <c r="C2159">
        <v>0</v>
      </c>
      <c r="D2159">
        <v>0</v>
      </c>
      <c r="E2159">
        <f>Table4[[#This Row],[kapp_slack_ub]]/Table4[[#This Row],[kapp_old]]</f>
        <v>0</v>
      </c>
      <c r="F2159" t="str">
        <f>"'PRO-"&amp;_xlfn.TEXTAFTER(Table4[[#This Row],[rxn]],"-",-1)&amp;"'"</f>
        <v>'PRO-SPONT'</v>
      </c>
      <c r="G2159" t="str">
        <f>_xlfn.XLOOKUP(Table4[[#This Row],[enz]],'[1]Sheet2 (2)'!$A:$A,'[1]Sheet2 (2)'!$B:$B,"")</f>
        <v/>
      </c>
    </row>
    <row r="2160" spans="1:7" hidden="1" x14ac:dyDescent="0.2">
      <c r="A2160" t="s">
        <v>6710</v>
      </c>
      <c r="B2160">
        <v>10388.202298664601</v>
      </c>
      <c r="C2160">
        <v>0</v>
      </c>
      <c r="D2160">
        <v>0</v>
      </c>
      <c r="E2160">
        <f>Table4[[#This Row],[kapp_slack_ub]]/Table4[[#This Row],[kapp_old]]</f>
        <v>0</v>
      </c>
      <c r="F2160" t="str">
        <f>"'PRO-"&amp;_xlfn.TEXTAFTER(Table4[[#This Row],[rxn]],"-",-1)&amp;"'"</f>
        <v>'PRO-SPONT'</v>
      </c>
      <c r="G2160" t="str">
        <f>_xlfn.XLOOKUP(Table4[[#This Row],[enz]],'[1]Sheet2 (2)'!$A:$A,'[1]Sheet2 (2)'!$B:$B,"")</f>
        <v/>
      </c>
    </row>
    <row r="2161" spans="1:7" hidden="1" x14ac:dyDescent="0.2">
      <c r="A2161" t="s">
        <v>3045</v>
      </c>
      <c r="B2161">
        <v>10388.202298664601</v>
      </c>
      <c r="C2161">
        <v>0</v>
      </c>
      <c r="D2161">
        <v>0</v>
      </c>
      <c r="E2161">
        <f>Table4[[#This Row],[kapp_slack_ub]]/Table4[[#This Row],[kapp_old]]</f>
        <v>0</v>
      </c>
      <c r="F2161" t="str">
        <f>"'PRO-"&amp;_xlfn.TEXTAFTER(Table4[[#This Row],[rxn]],"-",-1)&amp;"'"</f>
        <v>'PRO-rt3731'</v>
      </c>
      <c r="G2161">
        <f>_xlfn.XLOOKUP(Table4[[#This Row],[enz]],'[1]Sheet2 (2)'!$A:$A,'[1]Sheet2 (2)'!$B:$B,"")</f>
        <v>1</v>
      </c>
    </row>
    <row r="2162" spans="1:7" hidden="1" x14ac:dyDescent="0.2">
      <c r="A2162" t="s">
        <v>6711</v>
      </c>
      <c r="B2162">
        <v>10388.202298664601</v>
      </c>
      <c r="C2162">
        <v>0</v>
      </c>
      <c r="D2162">
        <v>0</v>
      </c>
      <c r="E2162">
        <f>Table4[[#This Row],[kapp_slack_ub]]/Table4[[#This Row],[kapp_old]]</f>
        <v>0</v>
      </c>
      <c r="F2162" t="str">
        <f>"'PRO-"&amp;_xlfn.TEXTAFTER(Table4[[#This Row],[rxn]],"-",-1)&amp;"'"</f>
        <v>'PRO-UNKNOWN'</v>
      </c>
      <c r="G2162" t="str">
        <f>_xlfn.XLOOKUP(Table4[[#This Row],[enz]],'[1]Sheet2 (2)'!$A:$A,'[1]Sheet2 (2)'!$B:$B,"")</f>
        <v/>
      </c>
    </row>
    <row r="2163" spans="1:7" hidden="1" x14ac:dyDescent="0.2">
      <c r="A2163" t="s">
        <v>3046</v>
      </c>
      <c r="B2163">
        <v>134054.13645300901</v>
      </c>
      <c r="C2163">
        <v>0</v>
      </c>
      <c r="D2163">
        <v>0</v>
      </c>
      <c r="E2163">
        <f>Table4[[#This Row],[kapp_slack_ub]]/Table4[[#This Row],[kapp_old]]</f>
        <v>0</v>
      </c>
      <c r="F2163" t="str">
        <f>"'PRO-"&amp;_xlfn.TEXTAFTER(Table4[[#This Row],[rxn]],"-",-1)&amp;"'"</f>
        <v>'PRO-rt4281'</v>
      </c>
      <c r="G2163">
        <f>_xlfn.XLOOKUP(Table4[[#This Row],[enz]],'[1]Sheet2 (2)'!$A:$A,'[1]Sheet2 (2)'!$B:$B,"")</f>
        <v>1</v>
      </c>
    </row>
    <row r="2164" spans="1:7" hidden="1" x14ac:dyDescent="0.2">
      <c r="A2164" t="s">
        <v>6712</v>
      </c>
      <c r="B2164">
        <v>106446.914954412</v>
      </c>
      <c r="C2164">
        <v>0</v>
      </c>
      <c r="D2164">
        <v>0</v>
      </c>
      <c r="E2164">
        <f>Table4[[#This Row],[kapp_slack_ub]]/Table4[[#This Row],[kapp_old]]</f>
        <v>0</v>
      </c>
      <c r="F2164" t="str">
        <f>"'PRO-"&amp;_xlfn.TEXTAFTER(Table4[[#This Row],[rxn]],"-",-1)&amp;"'"</f>
        <v>'PRO-rt1299'</v>
      </c>
      <c r="G2164">
        <f>_xlfn.XLOOKUP(Table4[[#This Row],[enz]],'[1]Sheet2 (2)'!$A:$A,'[1]Sheet2 (2)'!$B:$B,"")</f>
        <v>1</v>
      </c>
    </row>
    <row r="2165" spans="1:7" hidden="1" x14ac:dyDescent="0.2">
      <c r="A2165" t="s">
        <v>6713</v>
      </c>
      <c r="B2165">
        <v>10388.202298664601</v>
      </c>
      <c r="C2165">
        <v>0</v>
      </c>
      <c r="D2165">
        <v>0</v>
      </c>
      <c r="E2165">
        <f>Table4[[#This Row],[kapp_slack_ub]]/Table4[[#This Row],[kapp_old]]</f>
        <v>0</v>
      </c>
      <c r="F2165" t="str">
        <f>"'PRO-"&amp;_xlfn.TEXTAFTER(Table4[[#This Row],[rxn]],"-",-1)&amp;"'"</f>
        <v>'PRO-rt1299'</v>
      </c>
      <c r="G2165">
        <f>_xlfn.XLOOKUP(Table4[[#This Row],[enz]],'[1]Sheet2 (2)'!$A:$A,'[1]Sheet2 (2)'!$B:$B,"")</f>
        <v>1</v>
      </c>
    </row>
    <row r="2166" spans="1:7" hidden="1" x14ac:dyDescent="0.2">
      <c r="A2166" t="s">
        <v>6714</v>
      </c>
      <c r="B2166">
        <v>10388.202298664601</v>
      </c>
      <c r="C2166">
        <v>0</v>
      </c>
      <c r="D2166">
        <v>0</v>
      </c>
      <c r="E2166">
        <f>Table4[[#This Row],[kapp_slack_ub]]/Table4[[#This Row],[kapp_old]]</f>
        <v>0</v>
      </c>
      <c r="F2166" t="str">
        <f>"'PRO-"&amp;_xlfn.TEXTAFTER(Table4[[#This Row],[rxn]],"-",-1)&amp;"'"</f>
        <v>'PRO-UNKNOWN'</v>
      </c>
      <c r="G2166" t="str">
        <f>_xlfn.XLOOKUP(Table4[[#This Row],[enz]],'[1]Sheet2 (2)'!$A:$A,'[1]Sheet2 (2)'!$B:$B,"")</f>
        <v/>
      </c>
    </row>
    <row r="2167" spans="1:7" hidden="1" x14ac:dyDescent="0.2">
      <c r="A2167" t="s">
        <v>3047</v>
      </c>
      <c r="B2167">
        <v>10388.202298664601</v>
      </c>
      <c r="C2167">
        <v>0</v>
      </c>
      <c r="D2167">
        <v>0</v>
      </c>
      <c r="E2167">
        <f>Table4[[#This Row],[kapp_slack_ub]]/Table4[[#This Row],[kapp_old]]</f>
        <v>0</v>
      </c>
      <c r="F2167" t="str">
        <f>"'PRO-"&amp;_xlfn.TEXTAFTER(Table4[[#This Row],[rxn]],"-",-1)&amp;"'"</f>
        <v>'PRO-UNKNOWN'</v>
      </c>
      <c r="G2167" t="str">
        <f>_xlfn.XLOOKUP(Table4[[#This Row],[enz]],'[1]Sheet2 (2)'!$A:$A,'[1]Sheet2 (2)'!$B:$B,"")</f>
        <v/>
      </c>
    </row>
    <row r="2168" spans="1:7" hidden="1" x14ac:dyDescent="0.2">
      <c r="A2168" t="s">
        <v>6715</v>
      </c>
      <c r="B2168">
        <v>10388.202298664601</v>
      </c>
      <c r="C2168">
        <v>0</v>
      </c>
      <c r="D2168">
        <v>0</v>
      </c>
      <c r="E2168">
        <f>Table4[[#This Row],[kapp_slack_ub]]/Table4[[#This Row],[kapp_old]]</f>
        <v>0</v>
      </c>
      <c r="F2168" t="str">
        <f>"'PRO-"&amp;_xlfn.TEXTAFTER(Table4[[#This Row],[rxn]],"-",-1)&amp;"'"</f>
        <v>'PRO-UNKNOWN'</v>
      </c>
      <c r="G2168" t="str">
        <f>_xlfn.XLOOKUP(Table4[[#This Row],[enz]],'[1]Sheet2 (2)'!$A:$A,'[1]Sheet2 (2)'!$B:$B,"")</f>
        <v/>
      </c>
    </row>
    <row r="2169" spans="1:7" hidden="1" x14ac:dyDescent="0.2">
      <c r="A2169" t="s">
        <v>3048</v>
      </c>
      <c r="B2169">
        <v>10388.202298664601</v>
      </c>
      <c r="C2169">
        <v>0</v>
      </c>
      <c r="D2169">
        <v>0</v>
      </c>
      <c r="E2169">
        <f>Table4[[#This Row],[kapp_slack_ub]]/Table4[[#This Row],[kapp_old]]</f>
        <v>0</v>
      </c>
      <c r="F2169" t="str">
        <f>"'PRO-"&amp;_xlfn.TEXTAFTER(Table4[[#This Row],[rxn]],"-",-1)&amp;"'"</f>
        <v>'PRO-rt3157'</v>
      </c>
      <c r="G2169">
        <f>_xlfn.XLOOKUP(Table4[[#This Row],[enz]],'[1]Sheet2 (2)'!$A:$A,'[1]Sheet2 (2)'!$B:$B,"")</f>
        <v>1</v>
      </c>
    </row>
    <row r="2170" spans="1:7" hidden="1" x14ac:dyDescent="0.2">
      <c r="A2170" t="s">
        <v>6716</v>
      </c>
      <c r="B2170">
        <v>739.08322434847605</v>
      </c>
      <c r="C2170">
        <v>0</v>
      </c>
      <c r="D2170">
        <v>0</v>
      </c>
      <c r="E2170">
        <f>Table4[[#This Row],[kapp_slack_ub]]/Table4[[#This Row],[kapp_old]]</f>
        <v>0</v>
      </c>
      <c r="F2170" t="str">
        <f>"'PRO-"&amp;_xlfn.TEXTAFTER(Table4[[#This Row],[rxn]],"-",-1)&amp;"'"</f>
        <v>'PRO-rt3670'</v>
      </c>
      <c r="G2170">
        <f>_xlfn.XLOOKUP(Table4[[#This Row],[enz]],'[1]Sheet2 (2)'!$A:$A,'[1]Sheet2 (2)'!$B:$B,"")</f>
        <v>1</v>
      </c>
    </row>
    <row r="2171" spans="1:7" hidden="1" x14ac:dyDescent="0.2">
      <c r="A2171" t="s">
        <v>6717</v>
      </c>
      <c r="B2171">
        <v>10388.202298664601</v>
      </c>
      <c r="C2171">
        <v>0</v>
      </c>
      <c r="D2171">
        <v>0</v>
      </c>
      <c r="E2171">
        <f>Table4[[#This Row],[kapp_slack_ub]]/Table4[[#This Row],[kapp_old]]</f>
        <v>0</v>
      </c>
      <c r="F2171" t="str">
        <f>"'PRO-"&amp;_xlfn.TEXTAFTER(Table4[[#This Row],[rxn]],"-",-1)&amp;"'"</f>
        <v>'PRO-rt3157'</v>
      </c>
      <c r="G2171">
        <f>_xlfn.XLOOKUP(Table4[[#This Row],[enz]],'[1]Sheet2 (2)'!$A:$A,'[1]Sheet2 (2)'!$B:$B,"")</f>
        <v>1</v>
      </c>
    </row>
    <row r="2172" spans="1:7" hidden="1" x14ac:dyDescent="0.2">
      <c r="A2172" t="s">
        <v>6718</v>
      </c>
      <c r="B2172">
        <v>10388.202298664601</v>
      </c>
      <c r="C2172">
        <v>0</v>
      </c>
      <c r="D2172">
        <v>0</v>
      </c>
      <c r="E2172">
        <f>Table4[[#This Row],[kapp_slack_ub]]/Table4[[#This Row],[kapp_old]]</f>
        <v>0</v>
      </c>
      <c r="F2172" t="str">
        <f>"'PRO-"&amp;_xlfn.TEXTAFTER(Table4[[#This Row],[rxn]],"-",-1)&amp;"'"</f>
        <v>'PRO-rt3157'</v>
      </c>
      <c r="G2172">
        <f>_xlfn.XLOOKUP(Table4[[#This Row],[enz]],'[1]Sheet2 (2)'!$A:$A,'[1]Sheet2 (2)'!$B:$B,"")</f>
        <v>1</v>
      </c>
    </row>
    <row r="2173" spans="1:7" hidden="1" x14ac:dyDescent="0.2">
      <c r="A2173" t="s">
        <v>6719</v>
      </c>
      <c r="B2173">
        <v>10388.202298664601</v>
      </c>
      <c r="C2173">
        <v>0</v>
      </c>
      <c r="D2173">
        <v>0</v>
      </c>
      <c r="E2173">
        <f>Table4[[#This Row],[kapp_slack_ub]]/Table4[[#This Row],[kapp_old]]</f>
        <v>0</v>
      </c>
      <c r="F2173" t="str">
        <f>"'PRO-"&amp;_xlfn.TEXTAFTER(Table4[[#This Row],[rxn]],"-",-1)&amp;"'"</f>
        <v>'PRO-rt0298'</v>
      </c>
      <c r="G2173">
        <f>_xlfn.XLOOKUP(Table4[[#This Row],[enz]],'[1]Sheet2 (2)'!$A:$A,'[1]Sheet2 (2)'!$B:$B,"")</f>
        <v>1</v>
      </c>
    </row>
    <row r="2174" spans="1:7" hidden="1" x14ac:dyDescent="0.2">
      <c r="A2174" t="s">
        <v>6720</v>
      </c>
      <c r="B2174">
        <v>10388.202298664601</v>
      </c>
      <c r="C2174">
        <v>0</v>
      </c>
      <c r="D2174">
        <v>0</v>
      </c>
      <c r="E2174">
        <f>Table4[[#This Row],[kapp_slack_ub]]/Table4[[#This Row],[kapp_old]]</f>
        <v>0</v>
      </c>
      <c r="F2174" t="str">
        <f>"'PRO-"&amp;_xlfn.TEXTAFTER(Table4[[#This Row],[rxn]],"-",-1)&amp;"'"</f>
        <v>'PRO-rt0298'</v>
      </c>
      <c r="G2174">
        <f>_xlfn.XLOOKUP(Table4[[#This Row],[enz]],'[1]Sheet2 (2)'!$A:$A,'[1]Sheet2 (2)'!$B:$B,"")</f>
        <v>1</v>
      </c>
    </row>
    <row r="2175" spans="1:7" hidden="1" x14ac:dyDescent="0.2">
      <c r="A2175" t="s">
        <v>6721</v>
      </c>
      <c r="B2175">
        <v>10388.202298664601</v>
      </c>
      <c r="C2175">
        <v>0</v>
      </c>
      <c r="D2175">
        <v>0</v>
      </c>
      <c r="E2175">
        <f>Table4[[#This Row],[kapp_slack_ub]]/Table4[[#This Row],[kapp_old]]</f>
        <v>0</v>
      </c>
      <c r="F2175" t="str">
        <f>"'PRO-"&amp;_xlfn.TEXTAFTER(Table4[[#This Row],[rxn]],"-",-1)&amp;"'"</f>
        <v>'PRO-rt5828'</v>
      </c>
      <c r="G2175">
        <f>_xlfn.XLOOKUP(Table4[[#This Row],[enz]],'[1]Sheet2 (2)'!$A:$A,'[1]Sheet2 (2)'!$B:$B,"")</f>
        <v>1</v>
      </c>
    </row>
    <row r="2176" spans="1:7" hidden="1" x14ac:dyDescent="0.2">
      <c r="A2176" t="s">
        <v>6722</v>
      </c>
      <c r="B2176">
        <v>10388.202298664601</v>
      </c>
      <c r="C2176">
        <v>0</v>
      </c>
      <c r="D2176">
        <v>0</v>
      </c>
      <c r="E2176">
        <f>Table4[[#This Row],[kapp_slack_ub]]/Table4[[#This Row],[kapp_old]]</f>
        <v>0</v>
      </c>
      <c r="F2176" t="str">
        <f>"'PRO-"&amp;_xlfn.TEXTAFTER(Table4[[#This Row],[rxn]],"-",-1)&amp;"'"</f>
        <v>'PRO-rt5828'</v>
      </c>
      <c r="G2176">
        <f>_xlfn.XLOOKUP(Table4[[#This Row],[enz]],'[1]Sheet2 (2)'!$A:$A,'[1]Sheet2 (2)'!$B:$B,"")</f>
        <v>1</v>
      </c>
    </row>
    <row r="2177" spans="1:7" hidden="1" x14ac:dyDescent="0.2">
      <c r="A2177" t="s">
        <v>6723</v>
      </c>
      <c r="B2177">
        <v>10388.202298664601</v>
      </c>
      <c r="C2177">
        <v>0</v>
      </c>
      <c r="D2177">
        <v>0</v>
      </c>
      <c r="E2177">
        <f>Table4[[#This Row],[kapp_slack_ub]]/Table4[[#This Row],[kapp_old]]</f>
        <v>0</v>
      </c>
      <c r="F2177" t="str">
        <f>"'PRO-"&amp;_xlfn.TEXTAFTER(Table4[[#This Row],[rxn]],"-",-1)&amp;"'"</f>
        <v>'PRO-rt4271'</v>
      </c>
      <c r="G2177">
        <f>_xlfn.XLOOKUP(Table4[[#This Row],[enz]],'[1]Sheet2 (2)'!$A:$A,'[1]Sheet2 (2)'!$B:$B,"")</f>
        <v>1</v>
      </c>
    </row>
    <row r="2178" spans="1:7" hidden="1" x14ac:dyDescent="0.2">
      <c r="A2178" t="s">
        <v>6724</v>
      </c>
      <c r="B2178">
        <v>10388.202298664601</v>
      </c>
      <c r="C2178">
        <v>0</v>
      </c>
      <c r="D2178">
        <v>0</v>
      </c>
      <c r="E2178">
        <f>Table4[[#This Row],[kapp_slack_ub]]/Table4[[#This Row],[kapp_old]]</f>
        <v>0</v>
      </c>
      <c r="F2178" t="str">
        <f>"'PRO-"&amp;_xlfn.TEXTAFTER(Table4[[#This Row],[rxn]],"-",-1)&amp;"'"</f>
        <v>'PRO-rt6375'</v>
      </c>
      <c r="G2178">
        <f>_xlfn.XLOOKUP(Table4[[#This Row],[enz]],'[1]Sheet2 (2)'!$A:$A,'[1]Sheet2 (2)'!$B:$B,"")</f>
        <v>1</v>
      </c>
    </row>
    <row r="2179" spans="1:7" hidden="1" x14ac:dyDescent="0.2">
      <c r="A2179" t="s">
        <v>6725</v>
      </c>
      <c r="B2179">
        <v>10388.202298664601</v>
      </c>
      <c r="C2179">
        <v>0</v>
      </c>
      <c r="D2179">
        <v>0</v>
      </c>
      <c r="E2179">
        <f>Table4[[#This Row],[kapp_slack_ub]]/Table4[[#This Row],[kapp_old]]</f>
        <v>0</v>
      </c>
      <c r="F2179" t="str">
        <f>"'PRO-"&amp;_xlfn.TEXTAFTER(Table4[[#This Row],[rxn]],"-",-1)&amp;"'"</f>
        <v>'PRO-rt0518'</v>
      </c>
      <c r="G2179">
        <f>_xlfn.XLOOKUP(Table4[[#This Row],[enz]],'[1]Sheet2 (2)'!$A:$A,'[1]Sheet2 (2)'!$B:$B,"")</f>
        <v>1</v>
      </c>
    </row>
    <row r="2180" spans="1:7" hidden="1" x14ac:dyDescent="0.2">
      <c r="A2180" t="s">
        <v>6726</v>
      </c>
      <c r="B2180">
        <v>10388.202298664601</v>
      </c>
      <c r="C2180">
        <v>0</v>
      </c>
      <c r="D2180">
        <v>0</v>
      </c>
      <c r="E2180">
        <f>Table4[[#This Row],[kapp_slack_ub]]/Table4[[#This Row],[kapp_old]]</f>
        <v>0</v>
      </c>
      <c r="F2180" t="str">
        <f>"'PRO-"&amp;_xlfn.TEXTAFTER(Table4[[#This Row],[rxn]],"-",-1)&amp;"'"</f>
        <v>'PRO-rt0518'</v>
      </c>
      <c r="G2180">
        <f>_xlfn.XLOOKUP(Table4[[#This Row],[enz]],'[1]Sheet2 (2)'!$A:$A,'[1]Sheet2 (2)'!$B:$B,"")</f>
        <v>1</v>
      </c>
    </row>
    <row r="2181" spans="1:7" hidden="1" x14ac:dyDescent="0.2">
      <c r="A2181" t="s">
        <v>6727</v>
      </c>
      <c r="B2181">
        <v>10388.202298664601</v>
      </c>
      <c r="C2181">
        <v>0</v>
      </c>
      <c r="D2181">
        <v>0</v>
      </c>
      <c r="E2181">
        <f>Table4[[#This Row],[kapp_slack_ub]]/Table4[[#This Row],[kapp_old]]</f>
        <v>0</v>
      </c>
      <c r="F2181" t="str">
        <f>"'PRO-"&amp;_xlfn.TEXTAFTER(Table4[[#This Row],[rxn]],"-",-1)&amp;"'"</f>
        <v>'PRO-rt5888'</v>
      </c>
      <c r="G2181">
        <f>_xlfn.XLOOKUP(Table4[[#This Row],[enz]],'[1]Sheet2 (2)'!$A:$A,'[1]Sheet2 (2)'!$B:$B,"")</f>
        <v>1</v>
      </c>
    </row>
    <row r="2182" spans="1:7" hidden="1" x14ac:dyDescent="0.2">
      <c r="A2182" t="s">
        <v>6728</v>
      </c>
      <c r="B2182">
        <v>10388.202298664601</v>
      </c>
      <c r="C2182">
        <v>0</v>
      </c>
      <c r="D2182">
        <v>0</v>
      </c>
      <c r="E2182">
        <f>Table4[[#This Row],[kapp_slack_ub]]/Table4[[#This Row],[kapp_old]]</f>
        <v>0</v>
      </c>
      <c r="F2182" t="str">
        <f>"'PRO-"&amp;_xlfn.TEXTAFTER(Table4[[#This Row],[rxn]],"-",-1)&amp;"'"</f>
        <v>'PRO-rt1375'</v>
      </c>
      <c r="G2182">
        <f>_xlfn.XLOOKUP(Table4[[#This Row],[enz]],'[1]Sheet2 (2)'!$A:$A,'[1]Sheet2 (2)'!$B:$B,"")</f>
        <v>1</v>
      </c>
    </row>
    <row r="2183" spans="1:7" hidden="1" x14ac:dyDescent="0.2">
      <c r="A2183" t="s">
        <v>6729</v>
      </c>
      <c r="B2183">
        <v>10388.202298664601</v>
      </c>
      <c r="C2183">
        <v>0</v>
      </c>
      <c r="D2183">
        <v>0</v>
      </c>
      <c r="E2183">
        <f>Table4[[#This Row],[kapp_slack_ub]]/Table4[[#This Row],[kapp_old]]</f>
        <v>0</v>
      </c>
      <c r="F2183" t="str">
        <f>"'PRO-"&amp;_xlfn.TEXTAFTER(Table4[[#This Row],[rxn]],"-",-1)&amp;"'"</f>
        <v>'PRO-rt1473'</v>
      </c>
      <c r="G2183">
        <f>_xlfn.XLOOKUP(Table4[[#This Row],[enz]],'[1]Sheet2 (2)'!$A:$A,'[1]Sheet2 (2)'!$B:$B,"")</f>
        <v>1</v>
      </c>
    </row>
    <row r="2184" spans="1:7" hidden="1" x14ac:dyDescent="0.2">
      <c r="A2184" t="s">
        <v>6730</v>
      </c>
      <c r="B2184">
        <v>10388.202298664601</v>
      </c>
      <c r="C2184">
        <v>0</v>
      </c>
      <c r="D2184">
        <v>0</v>
      </c>
      <c r="E2184">
        <f>Table4[[#This Row],[kapp_slack_ub]]/Table4[[#This Row],[kapp_old]]</f>
        <v>0</v>
      </c>
      <c r="F2184" t="str">
        <f>"'PRO-"&amp;_xlfn.TEXTAFTER(Table4[[#This Row],[rxn]],"-",-1)&amp;"'"</f>
        <v>'PRO-rt1480'</v>
      </c>
      <c r="G2184">
        <f>_xlfn.XLOOKUP(Table4[[#This Row],[enz]],'[1]Sheet2 (2)'!$A:$A,'[1]Sheet2 (2)'!$B:$B,"")</f>
        <v>1</v>
      </c>
    </row>
    <row r="2185" spans="1:7" hidden="1" x14ac:dyDescent="0.2">
      <c r="A2185" t="s">
        <v>6731</v>
      </c>
      <c r="B2185">
        <v>10388.202298664601</v>
      </c>
      <c r="C2185">
        <v>0</v>
      </c>
      <c r="D2185">
        <v>0</v>
      </c>
      <c r="E2185">
        <f>Table4[[#This Row],[kapp_slack_ub]]/Table4[[#This Row],[kapp_old]]</f>
        <v>0</v>
      </c>
      <c r="F2185" t="str">
        <f>"'PRO-"&amp;_xlfn.TEXTAFTER(Table4[[#This Row],[rxn]],"-",-1)&amp;"'"</f>
        <v>'PRO-rt2336'</v>
      </c>
      <c r="G2185">
        <f>_xlfn.XLOOKUP(Table4[[#This Row],[enz]],'[1]Sheet2 (2)'!$A:$A,'[1]Sheet2 (2)'!$B:$B,"")</f>
        <v>1</v>
      </c>
    </row>
    <row r="2186" spans="1:7" hidden="1" x14ac:dyDescent="0.2">
      <c r="A2186" t="s">
        <v>6732</v>
      </c>
      <c r="B2186">
        <v>10388.202298664601</v>
      </c>
      <c r="C2186">
        <v>0</v>
      </c>
      <c r="D2186">
        <v>0</v>
      </c>
      <c r="E2186">
        <f>Table4[[#This Row],[kapp_slack_ub]]/Table4[[#This Row],[kapp_old]]</f>
        <v>0</v>
      </c>
      <c r="F2186" t="str">
        <f>"'PRO-"&amp;_xlfn.TEXTAFTER(Table4[[#This Row],[rxn]],"-",-1)&amp;"'"</f>
        <v>'PRO-rt2496'</v>
      </c>
      <c r="G2186">
        <f>_xlfn.XLOOKUP(Table4[[#This Row],[enz]],'[1]Sheet2 (2)'!$A:$A,'[1]Sheet2 (2)'!$B:$B,"")</f>
        <v>1</v>
      </c>
    </row>
    <row r="2187" spans="1:7" hidden="1" x14ac:dyDescent="0.2">
      <c r="A2187" t="s">
        <v>6733</v>
      </c>
      <c r="B2187">
        <v>10388.202298664601</v>
      </c>
      <c r="C2187">
        <v>0</v>
      </c>
      <c r="D2187">
        <v>0</v>
      </c>
      <c r="E2187">
        <f>Table4[[#This Row],[kapp_slack_ub]]/Table4[[#This Row],[kapp_old]]</f>
        <v>0</v>
      </c>
      <c r="F2187" t="str">
        <f>"'PRO-"&amp;_xlfn.TEXTAFTER(Table4[[#This Row],[rxn]],"-",-1)&amp;"'"</f>
        <v>'PRO-rt2707'</v>
      </c>
      <c r="G2187">
        <f>_xlfn.XLOOKUP(Table4[[#This Row],[enz]],'[1]Sheet2 (2)'!$A:$A,'[1]Sheet2 (2)'!$B:$B,"")</f>
        <v>1</v>
      </c>
    </row>
    <row r="2188" spans="1:7" hidden="1" x14ac:dyDescent="0.2">
      <c r="A2188" t="s">
        <v>6734</v>
      </c>
      <c r="B2188">
        <v>6466039.3610589001</v>
      </c>
      <c r="C2188">
        <v>0</v>
      </c>
      <c r="D2188">
        <v>0</v>
      </c>
      <c r="E2188">
        <f>Table4[[#This Row],[kapp_slack_ub]]/Table4[[#This Row],[kapp_old]]</f>
        <v>0</v>
      </c>
      <c r="F2188" t="str">
        <f>"'PRO-"&amp;_xlfn.TEXTAFTER(Table4[[#This Row],[rxn]],"-",-1)&amp;"'"</f>
        <v>'PRO-rt2833'</v>
      </c>
      <c r="G2188">
        <f>_xlfn.XLOOKUP(Table4[[#This Row],[enz]],'[1]Sheet2 (2)'!$A:$A,'[1]Sheet2 (2)'!$B:$B,"")</f>
        <v>1</v>
      </c>
    </row>
    <row r="2189" spans="1:7" hidden="1" x14ac:dyDescent="0.2">
      <c r="A2189" t="s">
        <v>6735</v>
      </c>
      <c r="B2189">
        <v>10388.202298664601</v>
      </c>
      <c r="C2189">
        <v>0</v>
      </c>
      <c r="D2189">
        <v>0</v>
      </c>
      <c r="E2189">
        <f>Table4[[#This Row],[kapp_slack_ub]]/Table4[[#This Row],[kapp_old]]</f>
        <v>0</v>
      </c>
      <c r="F2189" t="str">
        <f>"'PRO-"&amp;_xlfn.TEXTAFTER(Table4[[#This Row],[rxn]],"-",-1)&amp;"'"</f>
        <v>'PRO-rt3556'</v>
      </c>
      <c r="G2189">
        <f>_xlfn.XLOOKUP(Table4[[#This Row],[enz]],'[1]Sheet2 (2)'!$A:$A,'[1]Sheet2 (2)'!$B:$B,"")</f>
        <v>1</v>
      </c>
    </row>
    <row r="2190" spans="1:7" hidden="1" x14ac:dyDescent="0.2">
      <c r="A2190" t="s">
        <v>3049</v>
      </c>
      <c r="B2190">
        <v>6466039.3610589001</v>
      </c>
      <c r="C2190">
        <v>0</v>
      </c>
      <c r="D2190">
        <v>0</v>
      </c>
      <c r="E2190">
        <f>Table4[[#This Row],[kapp_slack_ub]]/Table4[[#This Row],[kapp_old]]</f>
        <v>0</v>
      </c>
      <c r="F2190" t="str">
        <f>"'PRO-"&amp;_xlfn.TEXTAFTER(Table4[[#This Row],[rxn]],"-",-1)&amp;"'"</f>
        <v>'PRO-rt4674'</v>
      </c>
      <c r="G2190">
        <f>_xlfn.XLOOKUP(Table4[[#This Row],[enz]],'[1]Sheet2 (2)'!$A:$A,'[1]Sheet2 (2)'!$B:$B,"")</f>
        <v>1</v>
      </c>
    </row>
    <row r="2191" spans="1:7" hidden="1" x14ac:dyDescent="0.2">
      <c r="A2191" t="s">
        <v>6736</v>
      </c>
      <c r="B2191">
        <v>10388.202298664601</v>
      </c>
      <c r="C2191">
        <v>0</v>
      </c>
      <c r="D2191">
        <v>0</v>
      </c>
      <c r="E2191">
        <f>Table4[[#This Row],[kapp_slack_ub]]/Table4[[#This Row],[kapp_old]]</f>
        <v>0</v>
      </c>
      <c r="F2191" t="str">
        <f>"'PRO-"&amp;_xlfn.TEXTAFTER(Table4[[#This Row],[rxn]],"-",-1)&amp;"'"</f>
        <v>'PRO-rt7817'</v>
      </c>
      <c r="G2191">
        <f>_xlfn.XLOOKUP(Table4[[#This Row],[enz]],'[1]Sheet2 (2)'!$A:$A,'[1]Sheet2 (2)'!$B:$B,"")</f>
        <v>1</v>
      </c>
    </row>
    <row r="2192" spans="1:7" hidden="1" x14ac:dyDescent="0.2">
      <c r="A2192" t="s">
        <v>6737</v>
      </c>
      <c r="B2192">
        <v>10388.202298664601</v>
      </c>
      <c r="C2192">
        <v>0</v>
      </c>
      <c r="D2192">
        <v>0</v>
      </c>
      <c r="E2192">
        <f>Table4[[#This Row],[kapp_slack_ub]]/Table4[[#This Row],[kapp_old]]</f>
        <v>0</v>
      </c>
      <c r="F2192" t="str">
        <f>"'PRO-"&amp;_xlfn.TEXTAFTER(Table4[[#This Row],[rxn]],"-",-1)&amp;"'"</f>
        <v>'PRO-UNKNOWN'</v>
      </c>
      <c r="G2192" t="str">
        <f>_xlfn.XLOOKUP(Table4[[#This Row],[enz]],'[1]Sheet2 (2)'!$A:$A,'[1]Sheet2 (2)'!$B:$B,"")</f>
        <v/>
      </c>
    </row>
    <row r="2193" spans="1:7" hidden="1" x14ac:dyDescent="0.2">
      <c r="A2193" t="s">
        <v>6738</v>
      </c>
      <c r="B2193">
        <v>10388.202298664601</v>
      </c>
      <c r="C2193">
        <v>0</v>
      </c>
      <c r="D2193">
        <v>0</v>
      </c>
      <c r="E2193">
        <f>Table4[[#This Row],[kapp_slack_ub]]/Table4[[#This Row],[kapp_old]]</f>
        <v>0</v>
      </c>
      <c r="F2193" t="str">
        <f>"'PRO-"&amp;_xlfn.TEXTAFTER(Table4[[#This Row],[rxn]],"-",-1)&amp;"'"</f>
        <v>'PRO-UNKNOWN'</v>
      </c>
      <c r="G2193" t="str">
        <f>_xlfn.XLOOKUP(Table4[[#This Row],[enz]],'[1]Sheet2 (2)'!$A:$A,'[1]Sheet2 (2)'!$B:$B,"")</f>
        <v/>
      </c>
    </row>
    <row r="2194" spans="1:7" hidden="1" x14ac:dyDescent="0.2">
      <c r="A2194" t="s">
        <v>6739</v>
      </c>
      <c r="B2194">
        <v>10388.202298664601</v>
      </c>
      <c r="C2194">
        <v>0</v>
      </c>
      <c r="D2194">
        <v>0</v>
      </c>
      <c r="E2194">
        <f>Table4[[#This Row],[kapp_slack_ub]]/Table4[[#This Row],[kapp_old]]</f>
        <v>0</v>
      </c>
      <c r="F2194" t="str">
        <f>"'PRO-"&amp;_xlfn.TEXTAFTER(Table4[[#This Row],[rxn]],"-",-1)&amp;"'"</f>
        <v>'PRO-rt7394'</v>
      </c>
      <c r="G2194">
        <f>_xlfn.XLOOKUP(Table4[[#This Row],[enz]],'[1]Sheet2 (2)'!$A:$A,'[1]Sheet2 (2)'!$B:$B,"")</f>
        <v>1</v>
      </c>
    </row>
    <row r="2195" spans="1:7" hidden="1" x14ac:dyDescent="0.2">
      <c r="A2195" t="s">
        <v>6740</v>
      </c>
      <c r="B2195">
        <v>10388.202298664601</v>
      </c>
      <c r="C2195">
        <v>0</v>
      </c>
      <c r="D2195">
        <v>0</v>
      </c>
      <c r="E2195">
        <f>Table4[[#This Row],[kapp_slack_ub]]/Table4[[#This Row],[kapp_old]]</f>
        <v>0</v>
      </c>
      <c r="F2195" t="str">
        <f>"'PRO-"&amp;_xlfn.TEXTAFTER(Table4[[#This Row],[rxn]],"-",-1)&amp;"'"</f>
        <v>'PRO-rt7394'</v>
      </c>
      <c r="G2195">
        <f>_xlfn.XLOOKUP(Table4[[#This Row],[enz]],'[1]Sheet2 (2)'!$A:$A,'[1]Sheet2 (2)'!$B:$B,"")</f>
        <v>1</v>
      </c>
    </row>
    <row r="2196" spans="1:7" hidden="1" x14ac:dyDescent="0.2">
      <c r="A2196" t="s">
        <v>6741</v>
      </c>
      <c r="B2196">
        <v>10388.202298664601</v>
      </c>
      <c r="C2196">
        <v>0</v>
      </c>
      <c r="D2196">
        <v>0</v>
      </c>
      <c r="E2196">
        <f>Table4[[#This Row],[kapp_slack_ub]]/Table4[[#This Row],[kapp_old]]</f>
        <v>0</v>
      </c>
      <c r="F2196" t="str">
        <f>"'PRO-"&amp;_xlfn.TEXTAFTER(Table4[[#This Row],[rxn]],"-",-1)&amp;"'"</f>
        <v>'PRO-rt3525'</v>
      </c>
      <c r="G2196">
        <f>_xlfn.XLOOKUP(Table4[[#This Row],[enz]],'[1]Sheet2 (2)'!$A:$A,'[1]Sheet2 (2)'!$B:$B,"")</f>
        <v>1</v>
      </c>
    </row>
    <row r="2197" spans="1:7" hidden="1" x14ac:dyDescent="0.2">
      <c r="A2197" t="s">
        <v>6742</v>
      </c>
      <c r="B2197">
        <v>10388.202298664601</v>
      </c>
      <c r="C2197">
        <v>0</v>
      </c>
      <c r="D2197">
        <v>0</v>
      </c>
      <c r="E2197">
        <f>Table4[[#This Row],[kapp_slack_ub]]/Table4[[#This Row],[kapp_old]]</f>
        <v>0</v>
      </c>
      <c r="F2197" t="str">
        <f>"'PRO-"&amp;_xlfn.TEXTAFTER(Table4[[#This Row],[rxn]],"-",-1)&amp;"'"</f>
        <v>'PRO-rt3525'</v>
      </c>
      <c r="G2197">
        <f>_xlfn.XLOOKUP(Table4[[#This Row],[enz]],'[1]Sheet2 (2)'!$A:$A,'[1]Sheet2 (2)'!$B:$B,"")</f>
        <v>1</v>
      </c>
    </row>
    <row r="2198" spans="1:7" hidden="1" x14ac:dyDescent="0.2">
      <c r="A2198" t="s">
        <v>3050</v>
      </c>
      <c r="B2198">
        <v>94986.516130147298</v>
      </c>
      <c r="C2198">
        <v>0</v>
      </c>
      <c r="D2198">
        <v>0</v>
      </c>
      <c r="E2198">
        <f>Table4[[#This Row],[kapp_slack_ub]]/Table4[[#This Row],[kapp_old]]</f>
        <v>0</v>
      </c>
      <c r="F2198" t="str">
        <f>"'PRO-"&amp;_xlfn.TEXTAFTER(Table4[[#This Row],[rxn]],"-",-1)&amp;"'"</f>
        <v>'PRO-rt3476'</v>
      </c>
      <c r="G2198">
        <f>_xlfn.XLOOKUP(Table4[[#This Row],[enz]],'[1]Sheet2 (2)'!$A:$A,'[1]Sheet2 (2)'!$B:$B,"")</f>
        <v>1</v>
      </c>
    </row>
    <row r="2199" spans="1:7" hidden="1" x14ac:dyDescent="0.2">
      <c r="A2199" t="s">
        <v>6743</v>
      </c>
      <c r="B2199">
        <v>10388.202298664601</v>
      </c>
      <c r="C2199">
        <v>0</v>
      </c>
      <c r="D2199">
        <v>0</v>
      </c>
      <c r="E2199">
        <f>Table4[[#This Row],[kapp_slack_ub]]/Table4[[#This Row],[kapp_old]]</f>
        <v>0</v>
      </c>
      <c r="F2199" t="str">
        <f>"'PRO-"&amp;_xlfn.TEXTAFTER(Table4[[#This Row],[rxn]],"-",-1)&amp;"'"</f>
        <v>'PRO-SPONT'</v>
      </c>
      <c r="G2199" t="str">
        <f>_xlfn.XLOOKUP(Table4[[#This Row],[enz]],'[1]Sheet2 (2)'!$A:$A,'[1]Sheet2 (2)'!$B:$B,"")</f>
        <v/>
      </c>
    </row>
    <row r="2200" spans="1:7" hidden="1" x14ac:dyDescent="0.2">
      <c r="A2200" t="s">
        <v>6744</v>
      </c>
      <c r="B2200">
        <v>10388.202298664601</v>
      </c>
      <c r="C2200">
        <v>0</v>
      </c>
      <c r="D2200">
        <v>0</v>
      </c>
      <c r="E2200">
        <f>Table4[[#This Row],[kapp_slack_ub]]/Table4[[#This Row],[kapp_old]]</f>
        <v>0</v>
      </c>
      <c r="F2200" t="str">
        <f>"'PRO-"&amp;_xlfn.TEXTAFTER(Table4[[#This Row],[rxn]],"-",-1)&amp;"'"</f>
        <v>'PRO-SPONT'</v>
      </c>
      <c r="G2200" t="str">
        <f>_xlfn.XLOOKUP(Table4[[#This Row],[enz]],'[1]Sheet2 (2)'!$A:$A,'[1]Sheet2 (2)'!$B:$B,"")</f>
        <v/>
      </c>
    </row>
    <row r="2201" spans="1:7" hidden="1" x14ac:dyDescent="0.2">
      <c r="A2201" t="s">
        <v>6745</v>
      </c>
      <c r="B2201">
        <v>10388.202298664601</v>
      </c>
      <c r="C2201">
        <v>0</v>
      </c>
      <c r="D2201">
        <v>0</v>
      </c>
      <c r="E2201">
        <f>Table4[[#This Row],[kapp_slack_ub]]/Table4[[#This Row],[kapp_old]]</f>
        <v>0</v>
      </c>
      <c r="F2201" t="str">
        <f>"'PRO-"&amp;_xlfn.TEXTAFTER(Table4[[#This Row],[rxn]],"-",-1)&amp;"'"</f>
        <v>'PRO-rt7819'</v>
      </c>
      <c r="G2201">
        <f>_xlfn.XLOOKUP(Table4[[#This Row],[enz]],'[1]Sheet2 (2)'!$A:$A,'[1]Sheet2 (2)'!$B:$B,"")</f>
        <v>1</v>
      </c>
    </row>
    <row r="2202" spans="1:7" hidden="1" x14ac:dyDescent="0.2">
      <c r="A2202" t="s">
        <v>6746</v>
      </c>
      <c r="B2202">
        <v>10388.202298664601</v>
      </c>
      <c r="C2202">
        <v>0</v>
      </c>
      <c r="D2202">
        <v>0</v>
      </c>
      <c r="E2202">
        <f>Table4[[#This Row],[kapp_slack_ub]]/Table4[[#This Row],[kapp_old]]</f>
        <v>0</v>
      </c>
      <c r="F2202" t="str">
        <f>"'PRO-"&amp;_xlfn.TEXTAFTER(Table4[[#This Row],[rxn]],"-",-1)&amp;"'"</f>
        <v>'PRO-rt4375'</v>
      </c>
      <c r="G2202">
        <f>_xlfn.XLOOKUP(Table4[[#This Row],[enz]],'[1]Sheet2 (2)'!$A:$A,'[1]Sheet2 (2)'!$B:$B,"")</f>
        <v>1</v>
      </c>
    </row>
    <row r="2203" spans="1:7" hidden="1" x14ac:dyDescent="0.2">
      <c r="A2203" t="s">
        <v>3051</v>
      </c>
      <c r="B2203">
        <v>7367.1389551565499</v>
      </c>
      <c r="C2203">
        <v>0</v>
      </c>
      <c r="D2203">
        <v>0</v>
      </c>
      <c r="E2203">
        <f>Table4[[#This Row],[kapp_slack_ub]]/Table4[[#This Row],[kapp_old]]</f>
        <v>0</v>
      </c>
      <c r="F2203" t="str">
        <f>"'PRO-"&amp;_xlfn.TEXTAFTER(Table4[[#This Row],[rxn]],"-",-1)&amp;"'"</f>
        <v>'PRO-rt5012'</v>
      </c>
      <c r="G2203">
        <f>_xlfn.XLOOKUP(Table4[[#This Row],[enz]],'[1]Sheet2 (2)'!$A:$A,'[1]Sheet2 (2)'!$B:$B,"")</f>
        <v>1</v>
      </c>
    </row>
    <row r="2204" spans="1:7" hidden="1" x14ac:dyDescent="0.2">
      <c r="A2204" t="s">
        <v>3052</v>
      </c>
      <c r="B2204">
        <v>58833.906705439702</v>
      </c>
      <c r="C2204">
        <v>0</v>
      </c>
      <c r="D2204">
        <v>0</v>
      </c>
      <c r="E2204">
        <f>Table4[[#This Row],[kapp_slack_ub]]/Table4[[#This Row],[kapp_old]]</f>
        <v>0</v>
      </c>
      <c r="F2204" t="str">
        <f>"'PRO-"&amp;_xlfn.TEXTAFTER(Table4[[#This Row],[rxn]],"-",-1)&amp;"'"</f>
        <v>'PRO-rt6820'</v>
      </c>
      <c r="G2204">
        <f>_xlfn.XLOOKUP(Table4[[#This Row],[enz]],'[1]Sheet2 (2)'!$A:$A,'[1]Sheet2 (2)'!$B:$B,"")</f>
        <v>1</v>
      </c>
    </row>
    <row r="2205" spans="1:7" hidden="1" x14ac:dyDescent="0.2">
      <c r="A2205" t="s">
        <v>6747</v>
      </c>
      <c r="B2205">
        <v>10388.202298664601</v>
      </c>
      <c r="C2205">
        <v>0</v>
      </c>
      <c r="D2205">
        <v>0</v>
      </c>
      <c r="E2205">
        <f>Table4[[#This Row],[kapp_slack_ub]]/Table4[[#This Row],[kapp_old]]</f>
        <v>0</v>
      </c>
      <c r="F2205" t="str">
        <f>"'PRO-"&amp;_xlfn.TEXTAFTER(Table4[[#This Row],[rxn]],"-",-1)&amp;"'"</f>
        <v>'PRO-rt3639'</v>
      </c>
      <c r="G2205">
        <f>_xlfn.XLOOKUP(Table4[[#This Row],[enz]],'[1]Sheet2 (2)'!$A:$A,'[1]Sheet2 (2)'!$B:$B,"")</f>
        <v>1</v>
      </c>
    </row>
    <row r="2206" spans="1:7" hidden="1" x14ac:dyDescent="0.2">
      <c r="A2206" t="s">
        <v>6748</v>
      </c>
      <c r="B2206">
        <v>10388.202298664601</v>
      </c>
      <c r="C2206">
        <v>0</v>
      </c>
      <c r="D2206">
        <v>0</v>
      </c>
      <c r="E2206">
        <f>Table4[[#This Row],[kapp_slack_ub]]/Table4[[#This Row],[kapp_old]]</f>
        <v>0</v>
      </c>
      <c r="F2206" t="str">
        <f>"'PRO-"&amp;_xlfn.TEXTAFTER(Table4[[#This Row],[rxn]],"-",-1)&amp;"'"</f>
        <v>'PRO-rt3654'</v>
      </c>
      <c r="G2206">
        <f>_xlfn.XLOOKUP(Table4[[#This Row],[enz]],'[1]Sheet2 (2)'!$A:$A,'[1]Sheet2 (2)'!$B:$B,"")</f>
        <v>1</v>
      </c>
    </row>
    <row r="2207" spans="1:7" hidden="1" x14ac:dyDescent="0.2">
      <c r="A2207" t="s">
        <v>6749</v>
      </c>
      <c r="B2207">
        <v>10388.202298664601</v>
      </c>
      <c r="C2207">
        <v>0</v>
      </c>
      <c r="D2207">
        <v>0</v>
      </c>
      <c r="E2207">
        <f>Table4[[#This Row],[kapp_slack_ub]]/Table4[[#This Row],[kapp_old]]</f>
        <v>0</v>
      </c>
      <c r="F2207" t="str">
        <f>"'PRO-"&amp;_xlfn.TEXTAFTER(Table4[[#This Row],[rxn]],"-",-1)&amp;"'"</f>
        <v>'PRO-rt1066'</v>
      </c>
      <c r="G2207">
        <f>_xlfn.XLOOKUP(Table4[[#This Row],[enz]],'[1]Sheet2 (2)'!$A:$A,'[1]Sheet2 (2)'!$B:$B,"")</f>
        <v>1</v>
      </c>
    </row>
    <row r="2208" spans="1:7" hidden="1" x14ac:dyDescent="0.2">
      <c r="A2208" t="s">
        <v>6750</v>
      </c>
      <c r="B2208">
        <v>10388.202298664601</v>
      </c>
      <c r="C2208">
        <v>0</v>
      </c>
      <c r="D2208">
        <v>0</v>
      </c>
      <c r="E2208">
        <f>Table4[[#This Row],[kapp_slack_ub]]/Table4[[#This Row],[kapp_old]]</f>
        <v>0</v>
      </c>
      <c r="F2208" t="str">
        <f>"'PRO-"&amp;_xlfn.TEXTAFTER(Table4[[#This Row],[rxn]],"-",-1)&amp;"'"</f>
        <v>'PRO-rt1067'</v>
      </c>
      <c r="G2208">
        <f>_xlfn.XLOOKUP(Table4[[#This Row],[enz]],'[1]Sheet2 (2)'!$A:$A,'[1]Sheet2 (2)'!$B:$B,"")</f>
        <v>1</v>
      </c>
    </row>
    <row r="2209" spans="1:7" hidden="1" x14ac:dyDescent="0.2">
      <c r="A2209" t="s">
        <v>6751</v>
      </c>
      <c r="B2209">
        <v>10388.202298664601</v>
      </c>
      <c r="C2209">
        <v>0</v>
      </c>
      <c r="D2209">
        <v>0</v>
      </c>
      <c r="E2209">
        <f>Table4[[#This Row],[kapp_slack_ub]]/Table4[[#This Row],[kapp_old]]</f>
        <v>0</v>
      </c>
      <c r="F2209" t="str">
        <f>"'PRO-"&amp;_xlfn.TEXTAFTER(Table4[[#This Row],[rxn]],"-",-1)&amp;"'"</f>
        <v>'PRO-rt2354'</v>
      </c>
      <c r="G2209">
        <f>_xlfn.XLOOKUP(Table4[[#This Row],[enz]],'[1]Sheet2 (2)'!$A:$A,'[1]Sheet2 (2)'!$B:$B,"")</f>
        <v>1</v>
      </c>
    </row>
    <row r="2210" spans="1:7" hidden="1" x14ac:dyDescent="0.2">
      <c r="A2210" t="s">
        <v>6752</v>
      </c>
      <c r="B2210">
        <v>10388.202298664601</v>
      </c>
      <c r="C2210">
        <v>0</v>
      </c>
      <c r="D2210">
        <v>0</v>
      </c>
      <c r="E2210">
        <f>Table4[[#This Row],[kapp_slack_ub]]/Table4[[#This Row],[kapp_old]]</f>
        <v>0</v>
      </c>
      <c r="F2210" t="str">
        <f>"'PRO-"&amp;_xlfn.TEXTAFTER(Table4[[#This Row],[rxn]],"-",-1)&amp;"'"</f>
        <v>'PRO-rt1488'</v>
      </c>
      <c r="G2210">
        <f>_xlfn.XLOOKUP(Table4[[#This Row],[enz]],'[1]Sheet2 (2)'!$A:$A,'[1]Sheet2 (2)'!$B:$B,"")</f>
        <v>1</v>
      </c>
    </row>
    <row r="2211" spans="1:7" hidden="1" x14ac:dyDescent="0.2">
      <c r="A2211" t="s">
        <v>6753</v>
      </c>
      <c r="B2211">
        <v>338003.36773244798</v>
      </c>
      <c r="C2211">
        <v>0</v>
      </c>
      <c r="D2211">
        <v>0</v>
      </c>
      <c r="E2211">
        <f>Table4[[#This Row],[kapp_slack_ub]]/Table4[[#This Row],[kapp_old]]</f>
        <v>0</v>
      </c>
      <c r="F2211" t="str">
        <f>"'PRO-"&amp;_xlfn.TEXTAFTER(Table4[[#This Row],[rxn]],"-",-1)&amp;"'"</f>
        <v>'PRO-rt3880'</v>
      </c>
      <c r="G2211">
        <f>_xlfn.XLOOKUP(Table4[[#This Row],[enz]],'[1]Sheet2 (2)'!$A:$A,'[1]Sheet2 (2)'!$B:$B,"")</f>
        <v>1</v>
      </c>
    </row>
    <row r="2212" spans="1:7" hidden="1" x14ac:dyDescent="0.2">
      <c r="A2212" t="s">
        <v>6754</v>
      </c>
      <c r="B2212">
        <v>10388.202298664601</v>
      </c>
      <c r="C2212">
        <v>0</v>
      </c>
      <c r="D2212">
        <v>0</v>
      </c>
      <c r="E2212">
        <f>Table4[[#This Row],[kapp_slack_ub]]/Table4[[#This Row],[kapp_old]]</f>
        <v>0</v>
      </c>
      <c r="F2212" t="str">
        <f>"'PRO-"&amp;_xlfn.TEXTAFTER(Table4[[#This Row],[rxn]],"-",-1)&amp;"'"</f>
        <v>'PRO-rt5611'</v>
      </c>
      <c r="G2212">
        <f>_xlfn.XLOOKUP(Table4[[#This Row],[enz]],'[1]Sheet2 (2)'!$A:$A,'[1]Sheet2 (2)'!$B:$B,"")</f>
        <v>1</v>
      </c>
    </row>
    <row r="2213" spans="1:7" hidden="1" x14ac:dyDescent="0.2">
      <c r="A2213" t="s">
        <v>6755</v>
      </c>
      <c r="B2213">
        <v>10388.202298664601</v>
      </c>
      <c r="C2213">
        <v>0</v>
      </c>
      <c r="D2213">
        <v>0</v>
      </c>
      <c r="E2213">
        <f>Table4[[#This Row],[kapp_slack_ub]]/Table4[[#This Row],[kapp_old]]</f>
        <v>0</v>
      </c>
      <c r="F2213" t="str">
        <f>"'PRO-"&amp;_xlfn.TEXTAFTER(Table4[[#This Row],[rxn]],"-",-1)&amp;"'"</f>
        <v>'PRO-rt1675'</v>
      </c>
      <c r="G2213">
        <f>_xlfn.XLOOKUP(Table4[[#This Row],[enz]],'[1]Sheet2 (2)'!$A:$A,'[1]Sheet2 (2)'!$B:$B,"")</f>
        <v>1</v>
      </c>
    </row>
    <row r="2214" spans="1:7" hidden="1" x14ac:dyDescent="0.2">
      <c r="A2214" t="s">
        <v>6756</v>
      </c>
      <c r="B2214">
        <v>10388.202298664601</v>
      </c>
      <c r="C2214">
        <v>0</v>
      </c>
      <c r="D2214">
        <v>0</v>
      </c>
      <c r="E2214">
        <f>Table4[[#This Row],[kapp_slack_ub]]/Table4[[#This Row],[kapp_old]]</f>
        <v>0</v>
      </c>
      <c r="F2214" t="str">
        <f>"'PRO-"&amp;_xlfn.TEXTAFTER(Table4[[#This Row],[rxn]],"-",-1)&amp;"'"</f>
        <v>'PRO-rt5259'</v>
      </c>
      <c r="G2214">
        <f>_xlfn.XLOOKUP(Table4[[#This Row],[enz]],'[1]Sheet2 (2)'!$A:$A,'[1]Sheet2 (2)'!$B:$B,"")</f>
        <v>1</v>
      </c>
    </row>
    <row r="2215" spans="1:7" hidden="1" x14ac:dyDescent="0.2">
      <c r="A2215" t="s">
        <v>3053</v>
      </c>
      <c r="B2215">
        <v>9899.4903220486503</v>
      </c>
      <c r="C2215">
        <v>0</v>
      </c>
      <c r="D2215">
        <v>0</v>
      </c>
      <c r="E2215">
        <f>Table4[[#This Row],[kapp_slack_ub]]/Table4[[#This Row],[kapp_old]]</f>
        <v>0</v>
      </c>
      <c r="F2215" t="str">
        <f>"'PRO-"&amp;_xlfn.TEXTAFTER(Table4[[#This Row],[rxn]],"-",-1)&amp;"'"</f>
        <v>'PRO-rt6932'</v>
      </c>
      <c r="G2215">
        <f>_xlfn.XLOOKUP(Table4[[#This Row],[enz]],'[1]Sheet2 (2)'!$A:$A,'[1]Sheet2 (2)'!$B:$B,"")</f>
        <v>1</v>
      </c>
    </row>
    <row r="2216" spans="1:7" hidden="1" x14ac:dyDescent="0.2">
      <c r="A2216" t="s">
        <v>6757</v>
      </c>
      <c r="B2216">
        <v>10388.202298664601</v>
      </c>
      <c r="C2216">
        <v>0</v>
      </c>
      <c r="D2216">
        <v>0</v>
      </c>
      <c r="E2216">
        <f>Table4[[#This Row],[kapp_slack_ub]]/Table4[[#This Row],[kapp_old]]</f>
        <v>0</v>
      </c>
      <c r="F2216" t="str">
        <f>"'PRO-"&amp;_xlfn.TEXTAFTER(Table4[[#This Row],[rxn]],"-",-1)&amp;"'"</f>
        <v>'PRO-rt4701'</v>
      </c>
      <c r="G2216">
        <f>_xlfn.XLOOKUP(Table4[[#This Row],[enz]],'[1]Sheet2 (2)'!$A:$A,'[1]Sheet2 (2)'!$B:$B,"")</f>
        <v>1</v>
      </c>
    </row>
    <row r="2217" spans="1:7" hidden="1" x14ac:dyDescent="0.2">
      <c r="A2217" t="s">
        <v>6758</v>
      </c>
      <c r="B2217">
        <v>10388.202298664601</v>
      </c>
      <c r="C2217">
        <v>0</v>
      </c>
      <c r="D2217">
        <v>0</v>
      </c>
      <c r="E2217">
        <f>Table4[[#This Row],[kapp_slack_ub]]/Table4[[#This Row],[kapp_old]]</f>
        <v>0</v>
      </c>
      <c r="F2217" t="str">
        <f>"'PRO-"&amp;_xlfn.TEXTAFTER(Table4[[#This Row],[rxn]],"-",-1)&amp;"'"</f>
        <v>'PRO-rt4701'</v>
      </c>
      <c r="G2217">
        <f>_xlfn.XLOOKUP(Table4[[#This Row],[enz]],'[1]Sheet2 (2)'!$A:$A,'[1]Sheet2 (2)'!$B:$B,"")</f>
        <v>1</v>
      </c>
    </row>
    <row r="2218" spans="1:7" hidden="1" x14ac:dyDescent="0.2">
      <c r="A2218" t="s">
        <v>6759</v>
      </c>
      <c r="B2218">
        <v>10388.202298664601</v>
      </c>
      <c r="C2218">
        <v>0</v>
      </c>
      <c r="D2218">
        <v>0</v>
      </c>
      <c r="E2218">
        <f>Table4[[#This Row],[kapp_slack_ub]]/Table4[[#This Row],[kapp_old]]</f>
        <v>0</v>
      </c>
      <c r="F2218" t="str">
        <f>"'PRO-"&amp;_xlfn.TEXTAFTER(Table4[[#This Row],[rxn]],"-",-1)&amp;"'"</f>
        <v>'PRO-rt7345'</v>
      </c>
      <c r="G2218">
        <f>_xlfn.XLOOKUP(Table4[[#This Row],[enz]],'[1]Sheet2 (2)'!$A:$A,'[1]Sheet2 (2)'!$B:$B,"")</f>
        <v>1</v>
      </c>
    </row>
    <row r="2219" spans="1:7" hidden="1" x14ac:dyDescent="0.2">
      <c r="A2219" t="s">
        <v>3054</v>
      </c>
      <c r="B2219">
        <v>10388.202298664601</v>
      </c>
      <c r="C2219">
        <v>0</v>
      </c>
      <c r="D2219">
        <v>0</v>
      </c>
      <c r="E2219">
        <f>Table4[[#This Row],[kapp_slack_ub]]/Table4[[#This Row],[kapp_old]]</f>
        <v>0</v>
      </c>
      <c r="F2219" t="str">
        <f>"'PRO-"&amp;_xlfn.TEXTAFTER(Table4[[#This Row],[rxn]],"-",-1)&amp;"'"</f>
        <v>'PRO-rt4150'</v>
      </c>
      <c r="G2219">
        <f>_xlfn.XLOOKUP(Table4[[#This Row],[enz]],'[1]Sheet2 (2)'!$A:$A,'[1]Sheet2 (2)'!$B:$B,"")</f>
        <v>1</v>
      </c>
    </row>
    <row r="2220" spans="1:7" hidden="1" x14ac:dyDescent="0.2">
      <c r="A2220" t="s">
        <v>6760</v>
      </c>
      <c r="B2220">
        <v>10388.202298664601</v>
      </c>
      <c r="C2220">
        <v>0</v>
      </c>
      <c r="D2220">
        <v>0</v>
      </c>
      <c r="E2220">
        <f>Table4[[#This Row],[kapp_slack_ub]]/Table4[[#This Row],[kapp_old]]</f>
        <v>0</v>
      </c>
      <c r="F2220" t="str">
        <f>"'PRO-"&amp;_xlfn.TEXTAFTER(Table4[[#This Row],[rxn]],"-",-1)&amp;"'"</f>
        <v>'PRO-rt8431'</v>
      </c>
      <c r="G2220">
        <f>_xlfn.XLOOKUP(Table4[[#This Row],[enz]],'[1]Sheet2 (2)'!$A:$A,'[1]Sheet2 (2)'!$B:$B,"")</f>
        <v>1</v>
      </c>
    </row>
    <row r="2221" spans="1:7" hidden="1" x14ac:dyDescent="0.2">
      <c r="A2221" t="s">
        <v>6761</v>
      </c>
      <c r="B2221">
        <v>10388.202298664601</v>
      </c>
      <c r="C2221">
        <v>0</v>
      </c>
      <c r="D2221">
        <v>0</v>
      </c>
      <c r="E2221">
        <f>Table4[[#This Row],[kapp_slack_ub]]/Table4[[#This Row],[kapp_old]]</f>
        <v>0</v>
      </c>
      <c r="F2221" t="str">
        <f>"'PRO-"&amp;_xlfn.TEXTAFTER(Table4[[#This Row],[rxn]],"-",-1)&amp;"'"</f>
        <v>'PRO-SPONT'</v>
      </c>
      <c r="G2221" t="str">
        <f>_xlfn.XLOOKUP(Table4[[#This Row],[enz]],'[1]Sheet2 (2)'!$A:$A,'[1]Sheet2 (2)'!$B:$B,"")</f>
        <v/>
      </c>
    </row>
    <row r="2222" spans="1:7" hidden="1" x14ac:dyDescent="0.2">
      <c r="A2222" t="s">
        <v>6762</v>
      </c>
      <c r="B2222">
        <v>10388.202298664601</v>
      </c>
      <c r="C2222">
        <v>0</v>
      </c>
      <c r="D2222">
        <v>0</v>
      </c>
      <c r="E2222">
        <f>Table4[[#This Row],[kapp_slack_ub]]/Table4[[#This Row],[kapp_old]]</f>
        <v>0</v>
      </c>
      <c r="F2222" t="str">
        <f>"'PRO-"&amp;_xlfn.TEXTAFTER(Table4[[#This Row],[rxn]],"-",-1)&amp;"'"</f>
        <v>'PRO-SPONT'</v>
      </c>
      <c r="G2222" t="str">
        <f>_xlfn.XLOOKUP(Table4[[#This Row],[enz]],'[1]Sheet2 (2)'!$A:$A,'[1]Sheet2 (2)'!$B:$B,"")</f>
        <v/>
      </c>
    </row>
    <row r="2223" spans="1:7" hidden="1" x14ac:dyDescent="0.2">
      <c r="A2223" t="s">
        <v>6763</v>
      </c>
      <c r="B2223">
        <v>10388.202298664601</v>
      </c>
      <c r="C2223">
        <v>0</v>
      </c>
      <c r="D2223">
        <v>0</v>
      </c>
      <c r="E2223">
        <f>Table4[[#This Row],[kapp_slack_ub]]/Table4[[#This Row],[kapp_old]]</f>
        <v>0</v>
      </c>
      <c r="F2223" t="str">
        <f>"'PRO-"&amp;_xlfn.TEXTAFTER(Table4[[#This Row],[rxn]],"-",-1)&amp;"'"</f>
        <v>'PRO-rt3621'</v>
      </c>
      <c r="G2223">
        <f>_xlfn.XLOOKUP(Table4[[#This Row],[enz]],'[1]Sheet2 (2)'!$A:$A,'[1]Sheet2 (2)'!$B:$B,"")</f>
        <v>1</v>
      </c>
    </row>
    <row r="2224" spans="1:7" hidden="1" x14ac:dyDescent="0.2">
      <c r="A2224" t="s">
        <v>6764</v>
      </c>
      <c r="B2224">
        <v>10388.202298664601</v>
      </c>
      <c r="C2224">
        <v>0</v>
      </c>
      <c r="D2224">
        <v>0</v>
      </c>
      <c r="E2224">
        <f>Table4[[#This Row],[kapp_slack_ub]]/Table4[[#This Row],[kapp_old]]</f>
        <v>0</v>
      </c>
      <c r="F2224" t="str">
        <f>"'PRO-"&amp;_xlfn.TEXTAFTER(Table4[[#This Row],[rxn]],"-",-1)&amp;"'"</f>
        <v>'PRO-rt3621'</v>
      </c>
      <c r="G2224">
        <f>_xlfn.XLOOKUP(Table4[[#This Row],[enz]],'[1]Sheet2 (2)'!$A:$A,'[1]Sheet2 (2)'!$B:$B,"")</f>
        <v>1</v>
      </c>
    </row>
    <row r="2225" spans="1:7" hidden="1" x14ac:dyDescent="0.2">
      <c r="A2225" t="s">
        <v>6765</v>
      </c>
      <c r="B2225">
        <v>10388.202298664601</v>
      </c>
      <c r="C2225">
        <v>0</v>
      </c>
      <c r="D2225">
        <v>0</v>
      </c>
      <c r="E2225">
        <f>Table4[[#This Row],[kapp_slack_ub]]/Table4[[#This Row],[kapp_old]]</f>
        <v>0</v>
      </c>
      <c r="F2225" t="str">
        <f>"'PRO-"&amp;_xlfn.TEXTAFTER(Table4[[#This Row],[rxn]],"-",-1)&amp;"'"</f>
        <v>'PRO-rt0594'</v>
      </c>
      <c r="G2225">
        <f>_xlfn.XLOOKUP(Table4[[#This Row],[enz]],'[1]Sheet2 (2)'!$A:$A,'[1]Sheet2 (2)'!$B:$B,"")</f>
        <v>1</v>
      </c>
    </row>
    <row r="2226" spans="1:7" hidden="1" x14ac:dyDescent="0.2">
      <c r="A2226" t="s">
        <v>6766</v>
      </c>
      <c r="B2226">
        <v>10388.202298664601</v>
      </c>
      <c r="C2226">
        <v>0</v>
      </c>
      <c r="D2226">
        <v>0</v>
      </c>
      <c r="E2226">
        <f>Table4[[#This Row],[kapp_slack_ub]]/Table4[[#This Row],[kapp_old]]</f>
        <v>0</v>
      </c>
      <c r="F2226" t="str">
        <f>"'PRO-"&amp;_xlfn.TEXTAFTER(Table4[[#This Row],[rxn]],"-",-1)&amp;"'"</f>
        <v>'PRO-rt0594'</v>
      </c>
      <c r="G2226">
        <f>_xlfn.XLOOKUP(Table4[[#This Row],[enz]],'[1]Sheet2 (2)'!$A:$A,'[1]Sheet2 (2)'!$B:$B,"")</f>
        <v>1</v>
      </c>
    </row>
    <row r="2227" spans="1:7" hidden="1" x14ac:dyDescent="0.2">
      <c r="A2227" t="s">
        <v>6767</v>
      </c>
      <c r="B2227">
        <v>10388.202298664601</v>
      </c>
      <c r="C2227">
        <v>0</v>
      </c>
      <c r="D2227">
        <v>0</v>
      </c>
      <c r="E2227">
        <f>Table4[[#This Row],[kapp_slack_ub]]/Table4[[#This Row],[kapp_old]]</f>
        <v>0</v>
      </c>
      <c r="F2227" t="str">
        <f>"'PRO-"&amp;_xlfn.TEXTAFTER(Table4[[#This Row],[rxn]],"-",-1)&amp;"'"</f>
        <v>'PRO-rt5861'</v>
      </c>
      <c r="G2227">
        <f>_xlfn.XLOOKUP(Table4[[#This Row],[enz]],'[1]Sheet2 (2)'!$A:$A,'[1]Sheet2 (2)'!$B:$B,"")</f>
        <v>1</v>
      </c>
    </row>
    <row r="2228" spans="1:7" hidden="1" x14ac:dyDescent="0.2">
      <c r="A2228" t="s">
        <v>6768</v>
      </c>
      <c r="B2228">
        <v>10388.202298664601</v>
      </c>
      <c r="C2228">
        <v>0</v>
      </c>
      <c r="D2228">
        <v>0</v>
      </c>
      <c r="E2228">
        <f>Table4[[#This Row],[kapp_slack_ub]]/Table4[[#This Row],[kapp_old]]</f>
        <v>0</v>
      </c>
      <c r="F2228" t="str">
        <f>"'PRO-"&amp;_xlfn.TEXTAFTER(Table4[[#This Row],[rxn]],"-",-1)&amp;"'"</f>
        <v>'PRO-rt5861'</v>
      </c>
      <c r="G2228">
        <f>_xlfn.XLOOKUP(Table4[[#This Row],[enz]],'[1]Sheet2 (2)'!$A:$A,'[1]Sheet2 (2)'!$B:$B,"")</f>
        <v>1</v>
      </c>
    </row>
    <row r="2229" spans="1:7" hidden="1" x14ac:dyDescent="0.2">
      <c r="A2229" t="s">
        <v>6769</v>
      </c>
      <c r="B2229">
        <v>10388.202298664601</v>
      </c>
      <c r="C2229">
        <v>0</v>
      </c>
      <c r="D2229">
        <v>0</v>
      </c>
      <c r="E2229">
        <f>Table4[[#This Row],[kapp_slack_ub]]/Table4[[#This Row],[kapp_old]]</f>
        <v>0</v>
      </c>
      <c r="F2229" t="str">
        <f>"'PRO-"&amp;_xlfn.TEXTAFTER(Table4[[#This Row],[rxn]],"-",-1)&amp;"'"</f>
        <v>'PRO-rt0398'</v>
      </c>
      <c r="G2229">
        <f>_xlfn.XLOOKUP(Table4[[#This Row],[enz]],'[1]Sheet2 (2)'!$A:$A,'[1]Sheet2 (2)'!$B:$B,"")</f>
        <v>1</v>
      </c>
    </row>
    <row r="2230" spans="1:7" hidden="1" x14ac:dyDescent="0.2">
      <c r="A2230" t="s">
        <v>3055</v>
      </c>
      <c r="B2230">
        <v>7734.9715431553204</v>
      </c>
      <c r="C2230">
        <v>0</v>
      </c>
      <c r="D2230">
        <v>0</v>
      </c>
      <c r="E2230">
        <f>Table4[[#This Row],[kapp_slack_ub]]/Table4[[#This Row],[kapp_old]]</f>
        <v>0</v>
      </c>
      <c r="F2230" t="str">
        <f>"'PRO-"&amp;_xlfn.TEXTAFTER(Table4[[#This Row],[rxn]],"-",-1)&amp;"'"</f>
        <v>'PRO-rt2385'</v>
      </c>
      <c r="G2230">
        <f>_xlfn.XLOOKUP(Table4[[#This Row],[enz]],'[1]Sheet2 (2)'!$A:$A,'[1]Sheet2 (2)'!$B:$B,"")</f>
        <v>1</v>
      </c>
    </row>
    <row r="2231" spans="1:7" hidden="1" x14ac:dyDescent="0.2">
      <c r="A2231" t="s">
        <v>6770</v>
      </c>
      <c r="B2231">
        <v>10388.202298664601</v>
      </c>
      <c r="C2231">
        <v>0</v>
      </c>
      <c r="D2231">
        <v>0</v>
      </c>
      <c r="E2231">
        <f>Table4[[#This Row],[kapp_slack_ub]]/Table4[[#This Row],[kapp_old]]</f>
        <v>0</v>
      </c>
      <c r="F2231" t="str">
        <f>"'PRO-"&amp;_xlfn.TEXTAFTER(Table4[[#This Row],[rxn]],"-",-1)&amp;"'"</f>
        <v>'PRO-rt6197'</v>
      </c>
      <c r="G2231">
        <f>_xlfn.XLOOKUP(Table4[[#This Row],[enz]],'[1]Sheet2 (2)'!$A:$A,'[1]Sheet2 (2)'!$B:$B,"")</f>
        <v>1</v>
      </c>
    </row>
    <row r="2232" spans="1:7" hidden="1" x14ac:dyDescent="0.2">
      <c r="A2232" t="s">
        <v>6771</v>
      </c>
      <c r="B2232">
        <v>10388.202298664601</v>
      </c>
      <c r="C2232">
        <v>0</v>
      </c>
      <c r="D2232">
        <v>0</v>
      </c>
      <c r="E2232">
        <f>Table4[[#This Row],[kapp_slack_ub]]/Table4[[#This Row],[kapp_old]]</f>
        <v>0</v>
      </c>
      <c r="F2232" t="str">
        <f>"'PRO-"&amp;_xlfn.TEXTAFTER(Table4[[#This Row],[rxn]],"-",-1)&amp;"'"</f>
        <v>'PRO-UNKNOWN'</v>
      </c>
      <c r="G2232" t="str">
        <f>_xlfn.XLOOKUP(Table4[[#This Row],[enz]],'[1]Sheet2 (2)'!$A:$A,'[1]Sheet2 (2)'!$B:$B,"")</f>
        <v/>
      </c>
    </row>
    <row r="2233" spans="1:7" hidden="1" x14ac:dyDescent="0.2">
      <c r="A2233" t="s">
        <v>6772</v>
      </c>
      <c r="B2233">
        <v>10388.202298664601</v>
      </c>
      <c r="C2233">
        <v>0</v>
      </c>
      <c r="D2233">
        <v>0</v>
      </c>
      <c r="E2233">
        <f>Table4[[#This Row],[kapp_slack_ub]]/Table4[[#This Row],[kapp_old]]</f>
        <v>0</v>
      </c>
      <c r="F2233" t="str">
        <f>"'PRO-"&amp;_xlfn.TEXTAFTER(Table4[[#This Row],[rxn]],"-",-1)&amp;"'"</f>
        <v>'PRO-UNKNOWN'</v>
      </c>
      <c r="G2233" t="str">
        <f>_xlfn.XLOOKUP(Table4[[#This Row],[enz]],'[1]Sheet2 (2)'!$A:$A,'[1]Sheet2 (2)'!$B:$B,"")</f>
        <v/>
      </c>
    </row>
    <row r="2234" spans="1:7" hidden="1" x14ac:dyDescent="0.2">
      <c r="A2234" t="s">
        <v>6773</v>
      </c>
      <c r="B2234">
        <v>10388.202298664601</v>
      </c>
      <c r="C2234">
        <v>0</v>
      </c>
      <c r="D2234">
        <v>0</v>
      </c>
      <c r="E2234">
        <f>Table4[[#This Row],[kapp_slack_ub]]/Table4[[#This Row],[kapp_old]]</f>
        <v>0</v>
      </c>
      <c r="F2234" t="str">
        <f>"'PRO-"&amp;_xlfn.TEXTAFTER(Table4[[#This Row],[rxn]],"-",-1)&amp;"'"</f>
        <v>'PRO-SPONT'</v>
      </c>
      <c r="G2234" t="str">
        <f>_xlfn.XLOOKUP(Table4[[#This Row],[enz]],'[1]Sheet2 (2)'!$A:$A,'[1]Sheet2 (2)'!$B:$B,"")</f>
        <v/>
      </c>
    </row>
    <row r="2235" spans="1:7" hidden="1" x14ac:dyDescent="0.2">
      <c r="A2235" t="s">
        <v>6774</v>
      </c>
      <c r="B2235">
        <v>10388.202298664601</v>
      </c>
      <c r="C2235">
        <v>0</v>
      </c>
      <c r="D2235">
        <v>0</v>
      </c>
      <c r="E2235">
        <f>Table4[[#This Row],[kapp_slack_ub]]/Table4[[#This Row],[kapp_old]]</f>
        <v>0</v>
      </c>
      <c r="F2235" t="str">
        <f>"'PRO-"&amp;_xlfn.TEXTAFTER(Table4[[#This Row],[rxn]],"-",-1)&amp;"'"</f>
        <v>'PRO-SPONT'</v>
      </c>
      <c r="G2235" t="str">
        <f>_xlfn.XLOOKUP(Table4[[#This Row],[enz]],'[1]Sheet2 (2)'!$A:$A,'[1]Sheet2 (2)'!$B:$B,"")</f>
        <v/>
      </c>
    </row>
    <row r="2236" spans="1:7" hidden="1" x14ac:dyDescent="0.2">
      <c r="A2236" t="s">
        <v>6775</v>
      </c>
      <c r="B2236">
        <v>10388.202298664601</v>
      </c>
      <c r="C2236">
        <v>0</v>
      </c>
      <c r="D2236">
        <v>0</v>
      </c>
      <c r="E2236">
        <f>Table4[[#This Row],[kapp_slack_ub]]/Table4[[#This Row],[kapp_old]]</f>
        <v>0</v>
      </c>
      <c r="F2236" t="str">
        <f>"'PRO-"&amp;_xlfn.TEXTAFTER(Table4[[#This Row],[rxn]],"-",-1)&amp;"'"</f>
        <v>'PRO-UNKNOWN'</v>
      </c>
      <c r="G2236" t="str">
        <f>_xlfn.XLOOKUP(Table4[[#This Row],[enz]],'[1]Sheet2 (2)'!$A:$A,'[1]Sheet2 (2)'!$B:$B,"")</f>
        <v/>
      </c>
    </row>
    <row r="2237" spans="1:7" hidden="1" x14ac:dyDescent="0.2">
      <c r="A2237" t="s">
        <v>6776</v>
      </c>
      <c r="B2237">
        <v>10388.202298664601</v>
      </c>
      <c r="C2237">
        <v>0</v>
      </c>
      <c r="D2237">
        <v>0</v>
      </c>
      <c r="E2237">
        <f>Table4[[#This Row],[kapp_slack_ub]]/Table4[[#This Row],[kapp_old]]</f>
        <v>0</v>
      </c>
      <c r="F2237" t="str">
        <f>"'PRO-"&amp;_xlfn.TEXTAFTER(Table4[[#This Row],[rxn]],"-",-1)&amp;"'"</f>
        <v>'PRO-SPONT'</v>
      </c>
      <c r="G2237" t="str">
        <f>_xlfn.XLOOKUP(Table4[[#This Row],[enz]],'[1]Sheet2 (2)'!$A:$A,'[1]Sheet2 (2)'!$B:$B,"")</f>
        <v/>
      </c>
    </row>
    <row r="2238" spans="1:7" hidden="1" x14ac:dyDescent="0.2">
      <c r="A2238" t="s">
        <v>6777</v>
      </c>
      <c r="B2238">
        <v>10388.202298664601</v>
      </c>
      <c r="C2238">
        <v>0</v>
      </c>
      <c r="D2238">
        <v>0</v>
      </c>
      <c r="E2238">
        <f>Table4[[#This Row],[kapp_slack_ub]]/Table4[[#This Row],[kapp_old]]</f>
        <v>0</v>
      </c>
      <c r="F2238" t="str">
        <f>"'PRO-"&amp;_xlfn.TEXTAFTER(Table4[[#This Row],[rxn]],"-",-1)&amp;"'"</f>
        <v>'PRO-SPONT'</v>
      </c>
      <c r="G2238" t="str">
        <f>_xlfn.XLOOKUP(Table4[[#This Row],[enz]],'[1]Sheet2 (2)'!$A:$A,'[1]Sheet2 (2)'!$B:$B,"")</f>
        <v/>
      </c>
    </row>
    <row r="2239" spans="1:7" hidden="1" x14ac:dyDescent="0.2">
      <c r="A2239" t="s">
        <v>6778</v>
      </c>
      <c r="B2239">
        <v>10388.202298664601</v>
      </c>
      <c r="C2239">
        <v>0</v>
      </c>
      <c r="D2239">
        <v>0</v>
      </c>
      <c r="E2239">
        <f>Table4[[#This Row],[kapp_slack_ub]]/Table4[[#This Row],[kapp_old]]</f>
        <v>0</v>
      </c>
      <c r="F2239" t="str">
        <f>"'PRO-"&amp;_xlfn.TEXTAFTER(Table4[[#This Row],[rxn]],"-",-1)&amp;"'"</f>
        <v>'PRO-SPONT'</v>
      </c>
      <c r="G2239" t="str">
        <f>_xlfn.XLOOKUP(Table4[[#This Row],[enz]],'[1]Sheet2 (2)'!$A:$A,'[1]Sheet2 (2)'!$B:$B,"")</f>
        <v/>
      </c>
    </row>
    <row r="2240" spans="1:7" hidden="1" x14ac:dyDescent="0.2">
      <c r="A2240" t="s">
        <v>6779</v>
      </c>
      <c r="B2240">
        <v>10388.202298664601</v>
      </c>
      <c r="C2240">
        <v>0</v>
      </c>
      <c r="D2240">
        <v>0</v>
      </c>
      <c r="E2240">
        <f>Table4[[#This Row],[kapp_slack_ub]]/Table4[[#This Row],[kapp_old]]</f>
        <v>0</v>
      </c>
      <c r="F2240" t="str">
        <f>"'PRO-"&amp;_xlfn.TEXTAFTER(Table4[[#This Row],[rxn]],"-",-1)&amp;"'"</f>
        <v>'PRO-SPONT'</v>
      </c>
      <c r="G2240" t="str">
        <f>_xlfn.XLOOKUP(Table4[[#This Row],[enz]],'[1]Sheet2 (2)'!$A:$A,'[1]Sheet2 (2)'!$B:$B,"")</f>
        <v/>
      </c>
    </row>
    <row r="2241" spans="1:7" hidden="1" x14ac:dyDescent="0.2">
      <c r="A2241" t="s">
        <v>3056</v>
      </c>
      <c r="B2241">
        <v>10388.202298664601</v>
      </c>
      <c r="C2241">
        <v>0</v>
      </c>
      <c r="D2241">
        <v>0</v>
      </c>
      <c r="E2241">
        <f>Table4[[#This Row],[kapp_slack_ub]]/Table4[[#This Row],[kapp_old]]</f>
        <v>0</v>
      </c>
      <c r="F2241" t="str">
        <f>"'PRO-"&amp;_xlfn.TEXTAFTER(Table4[[#This Row],[rxn]],"-",-1)&amp;"'"</f>
        <v>'PRO-SPONT'</v>
      </c>
      <c r="G2241" t="str">
        <f>_xlfn.XLOOKUP(Table4[[#This Row],[enz]],'[1]Sheet2 (2)'!$A:$A,'[1]Sheet2 (2)'!$B:$B,"")</f>
        <v/>
      </c>
    </row>
    <row r="2242" spans="1:7" hidden="1" x14ac:dyDescent="0.2">
      <c r="A2242" t="s">
        <v>6780</v>
      </c>
      <c r="B2242">
        <v>10388.202298664601</v>
      </c>
      <c r="C2242">
        <v>0</v>
      </c>
      <c r="D2242">
        <v>0</v>
      </c>
      <c r="E2242">
        <f>Table4[[#This Row],[kapp_slack_ub]]/Table4[[#This Row],[kapp_old]]</f>
        <v>0</v>
      </c>
      <c r="F2242" t="str">
        <f>"'PRO-"&amp;_xlfn.TEXTAFTER(Table4[[#This Row],[rxn]],"-",-1)&amp;"'"</f>
        <v>'PRO-SPONT'</v>
      </c>
      <c r="G2242" t="str">
        <f>_xlfn.XLOOKUP(Table4[[#This Row],[enz]],'[1]Sheet2 (2)'!$A:$A,'[1]Sheet2 (2)'!$B:$B,"")</f>
        <v/>
      </c>
    </row>
    <row r="2243" spans="1:7" hidden="1" x14ac:dyDescent="0.2">
      <c r="A2243" t="s">
        <v>6781</v>
      </c>
      <c r="B2243">
        <v>10388.202298664601</v>
      </c>
      <c r="C2243">
        <v>0</v>
      </c>
      <c r="D2243">
        <v>0</v>
      </c>
      <c r="E2243">
        <f>Table4[[#This Row],[kapp_slack_ub]]/Table4[[#This Row],[kapp_old]]</f>
        <v>0</v>
      </c>
      <c r="F2243" t="str">
        <f>"'PRO-"&amp;_xlfn.TEXTAFTER(Table4[[#This Row],[rxn]],"-",-1)&amp;"'"</f>
        <v>'PRO-UNKNOWN'</v>
      </c>
      <c r="G2243" t="str">
        <f>_xlfn.XLOOKUP(Table4[[#This Row],[enz]],'[1]Sheet2 (2)'!$A:$A,'[1]Sheet2 (2)'!$B:$B,"")</f>
        <v/>
      </c>
    </row>
    <row r="2244" spans="1:7" hidden="1" x14ac:dyDescent="0.2">
      <c r="A2244" t="s">
        <v>6782</v>
      </c>
      <c r="B2244">
        <v>10388.202298664601</v>
      </c>
      <c r="C2244">
        <v>0</v>
      </c>
      <c r="D2244">
        <v>0</v>
      </c>
      <c r="E2244">
        <f>Table4[[#This Row],[kapp_slack_ub]]/Table4[[#This Row],[kapp_old]]</f>
        <v>0</v>
      </c>
      <c r="F2244" t="str">
        <f>"'PRO-"&amp;_xlfn.TEXTAFTER(Table4[[#This Row],[rxn]],"-",-1)&amp;"'"</f>
        <v>'PRO-UNKNOWN'</v>
      </c>
      <c r="G2244" t="str">
        <f>_xlfn.XLOOKUP(Table4[[#This Row],[enz]],'[1]Sheet2 (2)'!$A:$A,'[1]Sheet2 (2)'!$B:$B,"")</f>
        <v/>
      </c>
    </row>
    <row r="2245" spans="1:7" hidden="1" x14ac:dyDescent="0.2">
      <c r="A2245" t="s">
        <v>6783</v>
      </c>
      <c r="B2245">
        <v>10388.202298664601</v>
      </c>
      <c r="C2245">
        <v>0</v>
      </c>
      <c r="D2245">
        <v>0</v>
      </c>
      <c r="E2245">
        <f>Table4[[#This Row],[kapp_slack_ub]]/Table4[[#This Row],[kapp_old]]</f>
        <v>0</v>
      </c>
      <c r="F2245" t="str">
        <f>"'PRO-"&amp;_xlfn.TEXTAFTER(Table4[[#This Row],[rxn]],"-",-1)&amp;"'"</f>
        <v>'PRO-SPONT'</v>
      </c>
      <c r="G2245" t="str">
        <f>_xlfn.XLOOKUP(Table4[[#This Row],[enz]],'[1]Sheet2 (2)'!$A:$A,'[1]Sheet2 (2)'!$B:$B,"")</f>
        <v/>
      </c>
    </row>
    <row r="2246" spans="1:7" hidden="1" x14ac:dyDescent="0.2">
      <c r="A2246" t="s">
        <v>6784</v>
      </c>
      <c r="B2246">
        <v>10388.202298664601</v>
      </c>
      <c r="C2246">
        <v>0</v>
      </c>
      <c r="D2246">
        <v>0</v>
      </c>
      <c r="E2246">
        <f>Table4[[#This Row],[kapp_slack_ub]]/Table4[[#This Row],[kapp_old]]</f>
        <v>0</v>
      </c>
      <c r="F2246" t="str">
        <f>"'PRO-"&amp;_xlfn.TEXTAFTER(Table4[[#This Row],[rxn]],"-",-1)&amp;"'"</f>
        <v>'PRO-SPONT'</v>
      </c>
      <c r="G2246" t="str">
        <f>_xlfn.XLOOKUP(Table4[[#This Row],[enz]],'[1]Sheet2 (2)'!$A:$A,'[1]Sheet2 (2)'!$B:$B,"")</f>
        <v/>
      </c>
    </row>
    <row r="2247" spans="1:7" hidden="1" x14ac:dyDescent="0.2">
      <c r="A2247" t="s">
        <v>6785</v>
      </c>
      <c r="B2247">
        <v>10388.202298664601</v>
      </c>
      <c r="C2247">
        <v>0</v>
      </c>
      <c r="D2247">
        <v>0</v>
      </c>
      <c r="E2247">
        <f>Table4[[#This Row],[kapp_slack_ub]]/Table4[[#This Row],[kapp_old]]</f>
        <v>0</v>
      </c>
      <c r="F2247" t="str">
        <f>"'PRO-"&amp;_xlfn.TEXTAFTER(Table4[[#This Row],[rxn]],"-",-1)&amp;"'"</f>
        <v>'PRO-rt3388'</v>
      </c>
      <c r="G2247">
        <f>_xlfn.XLOOKUP(Table4[[#This Row],[enz]],'[1]Sheet2 (2)'!$A:$A,'[1]Sheet2 (2)'!$B:$B,"")</f>
        <v>1</v>
      </c>
    </row>
    <row r="2248" spans="1:7" hidden="1" x14ac:dyDescent="0.2">
      <c r="A2248" t="s">
        <v>6786</v>
      </c>
      <c r="B2248">
        <v>10388.202298664601</v>
      </c>
      <c r="C2248">
        <v>0</v>
      </c>
      <c r="D2248">
        <v>0</v>
      </c>
      <c r="E2248">
        <f>Table4[[#This Row],[kapp_slack_ub]]/Table4[[#This Row],[kapp_old]]</f>
        <v>0</v>
      </c>
      <c r="F2248" t="str">
        <f>"'PRO-"&amp;_xlfn.TEXTAFTER(Table4[[#This Row],[rxn]],"-",-1)&amp;"'"</f>
        <v>'PRO-rt1670'</v>
      </c>
      <c r="G2248">
        <f>_xlfn.XLOOKUP(Table4[[#This Row],[enz]],'[1]Sheet2 (2)'!$A:$A,'[1]Sheet2 (2)'!$B:$B,"")</f>
        <v>1</v>
      </c>
    </row>
    <row r="2249" spans="1:7" hidden="1" x14ac:dyDescent="0.2">
      <c r="A2249" t="s">
        <v>3057</v>
      </c>
      <c r="B2249">
        <v>700361.63874473795</v>
      </c>
      <c r="C2249">
        <v>0</v>
      </c>
      <c r="D2249">
        <v>0</v>
      </c>
      <c r="E2249">
        <f>Table4[[#This Row],[kapp_slack_ub]]/Table4[[#This Row],[kapp_old]]</f>
        <v>0</v>
      </c>
      <c r="F2249" t="str">
        <f>"'PRO-"&amp;_xlfn.TEXTAFTER(Table4[[#This Row],[rxn]],"-",-1)&amp;"'"</f>
        <v>'PRO-GCV123LPD1'</v>
      </c>
      <c r="G2249" t="str">
        <f>_xlfn.XLOOKUP(Table4[[#This Row],[enz]],'[1]Sheet2 (2)'!$A:$A,'[1]Sheet2 (2)'!$B:$B,"")</f>
        <v/>
      </c>
    </row>
    <row r="2250" spans="1:7" hidden="1" x14ac:dyDescent="0.2">
      <c r="A2250" t="s">
        <v>6787</v>
      </c>
      <c r="B2250">
        <v>10388.202298664601</v>
      </c>
      <c r="C2250">
        <v>0</v>
      </c>
      <c r="D2250">
        <v>0</v>
      </c>
      <c r="E2250">
        <f>Table4[[#This Row],[kapp_slack_ub]]/Table4[[#This Row],[kapp_old]]</f>
        <v>0</v>
      </c>
      <c r="F2250" t="str">
        <f>"'PRO-"&amp;_xlfn.TEXTAFTER(Table4[[#This Row],[rxn]],"-",-1)&amp;"'"</f>
        <v>'PRO-GCV123LPD1'</v>
      </c>
      <c r="G2250" t="str">
        <f>_xlfn.XLOOKUP(Table4[[#This Row],[enz]],'[1]Sheet2 (2)'!$A:$A,'[1]Sheet2 (2)'!$B:$B,"")</f>
        <v/>
      </c>
    </row>
    <row r="2251" spans="1:7" hidden="1" x14ac:dyDescent="0.2">
      <c r="A2251" t="s">
        <v>6788</v>
      </c>
      <c r="B2251">
        <v>10388.202298664601</v>
      </c>
      <c r="C2251">
        <v>0</v>
      </c>
      <c r="D2251">
        <v>0</v>
      </c>
      <c r="E2251">
        <f>Table4[[#This Row],[kapp_slack_ub]]/Table4[[#This Row],[kapp_old]]</f>
        <v>0</v>
      </c>
      <c r="F2251" t="str">
        <f>"'PRO-"&amp;_xlfn.TEXTAFTER(Table4[[#This Row],[rxn]],"-",-1)&amp;"'"</f>
        <v>'PRO-SPONT'</v>
      </c>
      <c r="G2251" t="str">
        <f>_xlfn.XLOOKUP(Table4[[#This Row],[enz]],'[1]Sheet2 (2)'!$A:$A,'[1]Sheet2 (2)'!$B:$B,"")</f>
        <v/>
      </c>
    </row>
    <row r="2252" spans="1:7" hidden="1" x14ac:dyDescent="0.2">
      <c r="A2252" t="s">
        <v>6789</v>
      </c>
      <c r="B2252">
        <v>10388.202298664601</v>
      </c>
      <c r="C2252">
        <v>0</v>
      </c>
      <c r="D2252">
        <v>0</v>
      </c>
      <c r="E2252">
        <f>Table4[[#This Row],[kapp_slack_ub]]/Table4[[#This Row],[kapp_old]]</f>
        <v>0</v>
      </c>
      <c r="F2252" t="str">
        <f>"'PRO-"&amp;_xlfn.TEXTAFTER(Table4[[#This Row],[rxn]],"-",-1)&amp;"'"</f>
        <v>'PRO-SPONT'</v>
      </c>
      <c r="G2252" t="str">
        <f>_xlfn.XLOOKUP(Table4[[#This Row],[enz]],'[1]Sheet2 (2)'!$A:$A,'[1]Sheet2 (2)'!$B:$B,"")</f>
        <v/>
      </c>
    </row>
    <row r="2253" spans="1:7" hidden="1" x14ac:dyDescent="0.2">
      <c r="A2253" t="s">
        <v>6790</v>
      </c>
      <c r="B2253">
        <v>10388.202298664601</v>
      </c>
      <c r="C2253">
        <v>0</v>
      </c>
      <c r="D2253">
        <v>0</v>
      </c>
      <c r="E2253">
        <f>Table4[[#This Row],[kapp_slack_ub]]/Table4[[#This Row],[kapp_old]]</f>
        <v>0</v>
      </c>
      <c r="F2253" t="str">
        <f>"'PRO-"&amp;_xlfn.TEXTAFTER(Table4[[#This Row],[rxn]],"-",-1)&amp;"'"</f>
        <v>'PRO-SPONT'</v>
      </c>
      <c r="G2253" t="str">
        <f>_xlfn.XLOOKUP(Table4[[#This Row],[enz]],'[1]Sheet2 (2)'!$A:$A,'[1]Sheet2 (2)'!$B:$B,"")</f>
        <v/>
      </c>
    </row>
    <row r="2254" spans="1:7" hidden="1" x14ac:dyDescent="0.2">
      <c r="A2254" t="s">
        <v>6791</v>
      </c>
      <c r="B2254">
        <v>10388.202298664601</v>
      </c>
      <c r="C2254">
        <v>0</v>
      </c>
      <c r="D2254">
        <v>0</v>
      </c>
      <c r="E2254">
        <f>Table4[[#This Row],[kapp_slack_ub]]/Table4[[#This Row],[kapp_old]]</f>
        <v>0</v>
      </c>
      <c r="F2254" t="str">
        <f>"'PRO-"&amp;_xlfn.TEXTAFTER(Table4[[#This Row],[rxn]],"-",-1)&amp;"'"</f>
        <v>'PRO-UNKNOWN'</v>
      </c>
      <c r="G2254" t="str">
        <f>_xlfn.XLOOKUP(Table4[[#This Row],[enz]],'[1]Sheet2 (2)'!$A:$A,'[1]Sheet2 (2)'!$B:$B,"")</f>
        <v/>
      </c>
    </row>
    <row r="2255" spans="1:7" hidden="1" x14ac:dyDescent="0.2">
      <c r="A2255" t="s">
        <v>6792</v>
      </c>
      <c r="B2255">
        <v>10388.202298664601</v>
      </c>
      <c r="C2255">
        <v>0</v>
      </c>
      <c r="D2255">
        <v>0</v>
      </c>
      <c r="E2255">
        <f>Table4[[#This Row],[kapp_slack_ub]]/Table4[[#This Row],[kapp_old]]</f>
        <v>0</v>
      </c>
      <c r="F2255" t="str">
        <f>"'PRO-"&amp;_xlfn.TEXTAFTER(Table4[[#This Row],[rxn]],"-",-1)&amp;"'"</f>
        <v>'PRO-rt2336'</v>
      </c>
      <c r="G2255">
        <f>_xlfn.XLOOKUP(Table4[[#This Row],[enz]],'[1]Sheet2 (2)'!$A:$A,'[1]Sheet2 (2)'!$B:$B,"")</f>
        <v>1</v>
      </c>
    </row>
    <row r="2256" spans="1:7" hidden="1" x14ac:dyDescent="0.2">
      <c r="A2256" t="s">
        <v>6793</v>
      </c>
      <c r="B2256">
        <v>10388.202298664601</v>
      </c>
      <c r="C2256">
        <v>0</v>
      </c>
      <c r="D2256">
        <v>0</v>
      </c>
      <c r="E2256">
        <f>Table4[[#This Row],[kapp_slack_ub]]/Table4[[#This Row],[kapp_old]]</f>
        <v>0</v>
      </c>
      <c r="F2256" t="str">
        <f>"'PRO-"&amp;_xlfn.TEXTAFTER(Table4[[#This Row],[rxn]],"-",-1)&amp;"'"</f>
        <v>'PRO-rt2336'</v>
      </c>
      <c r="G2256">
        <f>_xlfn.XLOOKUP(Table4[[#This Row],[enz]],'[1]Sheet2 (2)'!$A:$A,'[1]Sheet2 (2)'!$B:$B,"")</f>
        <v>1</v>
      </c>
    </row>
    <row r="2257" spans="1:7" hidden="1" x14ac:dyDescent="0.2">
      <c r="A2257" t="s">
        <v>6794</v>
      </c>
      <c r="B2257">
        <v>10388.202298664601</v>
      </c>
      <c r="C2257">
        <v>0</v>
      </c>
      <c r="D2257">
        <v>0</v>
      </c>
      <c r="E2257">
        <f>Table4[[#This Row],[kapp_slack_ub]]/Table4[[#This Row],[kapp_old]]</f>
        <v>0</v>
      </c>
      <c r="F2257" t="str">
        <f>"'PRO-"&amp;_xlfn.TEXTAFTER(Table4[[#This Row],[rxn]],"-",-1)&amp;"'"</f>
        <v>'PRO-rt12285634'</v>
      </c>
      <c r="G2257" t="str">
        <f>_xlfn.XLOOKUP(Table4[[#This Row],[enz]],'[1]Sheet2 (2)'!$A:$A,'[1]Sheet2 (2)'!$B:$B,"")</f>
        <v/>
      </c>
    </row>
    <row r="2258" spans="1:7" hidden="1" x14ac:dyDescent="0.2">
      <c r="A2258" t="s">
        <v>6795</v>
      </c>
      <c r="B2258">
        <v>10388.202298664601</v>
      </c>
      <c r="C2258">
        <v>0</v>
      </c>
      <c r="D2258">
        <v>0</v>
      </c>
      <c r="E2258">
        <f>Table4[[#This Row],[kapp_slack_ub]]/Table4[[#This Row],[kapp_old]]</f>
        <v>0</v>
      </c>
      <c r="F2258" t="str">
        <f>"'PRO-"&amp;_xlfn.TEXTAFTER(Table4[[#This Row],[rxn]],"-",-1)&amp;"'"</f>
        <v>'PRO-rt2654'</v>
      </c>
      <c r="G2258">
        <f>_xlfn.XLOOKUP(Table4[[#This Row],[enz]],'[1]Sheet2 (2)'!$A:$A,'[1]Sheet2 (2)'!$B:$B,"")</f>
        <v>1</v>
      </c>
    </row>
    <row r="2259" spans="1:7" hidden="1" x14ac:dyDescent="0.2">
      <c r="A2259" t="s">
        <v>6796</v>
      </c>
      <c r="B2259">
        <v>10388.202298664601</v>
      </c>
      <c r="C2259">
        <v>0</v>
      </c>
      <c r="D2259">
        <v>0</v>
      </c>
      <c r="E2259">
        <f>Table4[[#This Row],[kapp_slack_ub]]/Table4[[#This Row],[kapp_old]]</f>
        <v>0</v>
      </c>
      <c r="F2259" t="str">
        <f>"'PRO-"&amp;_xlfn.TEXTAFTER(Table4[[#This Row],[rxn]],"-",-1)&amp;"'"</f>
        <v>'PRO-rt4673'</v>
      </c>
      <c r="G2259">
        <f>_xlfn.XLOOKUP(Table4[[#This Row],[enz]],'[1]Sheet2 (2)'!$A:$A,'[1]Sheet2 (2)'!$B:$B,"")</f>
        <v>1</v>
      </c>
    </row>
    <row r="2260" spans="1:7" hidden="1" x14ac:dyDescent="0.2">
      <c r="A2260" t="s">
        <v>6797</v>
      </c>
      <c r="B2260">
        <v>10388.202298664601</v>
      </c>
      <c r="C2260">
        <v>0</v>
      </c>
      <c r="D2260">
        <v>0</v>
      </c>
      <c r="E2260">
        <f>Table4[[#This Row],[kapp_slack_ub]]/Table4[[#This Row],[kapp_old]]</f>
        <v>0</v>
      </c>
      <c r="F2260" t="str">
        <f>"'PRO-"&amp;_xlfn.TEXTAFTER(Table4[[#This Row],[rxn]],"-",-1)&amp;"'"</f>
        <v>'PRO-rt5195'</v>
      </c>
      <c r="G2260">
        <f>_xlfn.XLOOKUP(Table4[[#This Row],[enz]],'[1]Sheet2 (2)'!$A:$A,'[1]Sheet2 (2)'!$B:$B,"")</f>
        <v>1</v>
      </c>
    </row>
    <row r="2261" spans="1:7" hidden="1" x14ac:dyDescent="0.2">
      <c r="A2261" t="s">
        <v>6798</v>
      </c>
      <c r="B2261">
        <v>10388.202298664601</v>
      </c>
      <c r="C2261">
        <v>0</v>
      </c>
      <c r="D2261">
        <v>0</v>
      </c>
      <c r="E2261">
        <f>Table4[[#This Row],[kapp_slack_ub]]/Table4[[#This Row],[kapp_old]]</f>
        <v>0</v>
      </c>
      <c r="F2261" t="str">
        <f>"'PRO-"&amp;_xlfn.TEXTAFTER(Table4[[#This Row],[rxn]],"-",-1)&amp;"'"</f>
        <v>'PRO-rt0066'</v>
      </c>
      <c r="G2261">
        <f>_xlfn.XLOOKUP(Table4[[#This Row],[enz]],'[1]Sheet2 (2)'!$A:$A,'[1]Sheet2 (2)'!$B:$B,"")</f>
        <v>1</v>
      </c>
    </row>
    <row r="2262" spans="1:7" hidden="1" x14ac:dyDescent="0.2">
      <c r="A2262" t="s">
        <v>6799</v>
      </c>
      <c r="B2262">
        <v>10388.202298664601</v>
      </c>
      <c r="C2262">
        <v>0</v>
      </c>
      <c r="D2262">
        <v>0</v>
      </c>
      <c r="E2262">
        <f>Table4[[#This Row],[kapp_slack_ub]]/Table4[[#This Row],[kapp_old]]</f>
        <v>0</v>
      </c>
      <c r="F2262" t="str">
        <f>"'PRO-"&amp;_xlfn.TEXTAFTER(Table4[[#This Row],[rxn]],"-",-1)&amp;"'"</f>
        <v>'PRO-rt0066'</v>
      </c>
      <c r="G2262">
        <f>_xlfn.XLOOKUP(Table4[[#This Row],[enz]],'[1]Sheet2 (2)'!$A:$A,'[1]Sheet2 (2)'!$B:$B,"")</f>
        <v>1</v>
      </c>
    </row>
    <row r="2263" spans="1:7" hidden="1" x14ac:dyDescent="0.2">
      <c r="A2263" t="s">
        <v>3058</v>
      </c>
      <c r="B2263">
        <v>10388.202298664601</v>
      </c>
      <c r="C2263">
        <v>0</v>
      </c>
      <c r="D2263">
        <v>0</v>
      </c>
      <c r="E2263">
        <f>Table4[[#This Row],[kapp_slack_ub]]/Table4[[#This Row],[kapp_old]]</f>
        <v>0</v>
      </c>
      <c r="F2263" t="str">
        <f>"'PRO-"&amp;_xlfn.TEXTAFTER(Table4[[#This Row],[rxn]],"-",-1)&amp;"'"</f>
        <v>'PRO-rt4150'</v>
      </c>
      <c r="G2263">
        <f>_xlfn.XLOOKUP(Table4[[#This Row],[enz]],'[1]Sheet2 (2)'!$A:$A,'[1]Sheet2 (2)'!$B:$B,"")</f>
        <v>1</v>
      </c>
    </row>
    <row r="2264" spans="1:7" hidden="1" x14ac:dyDescent="0.2">
      <c r="A2264" t="s">
        <v>6800</v>
      </c>
      <c r="B2264">
        <v>10388.202298664601</v>
      </c>
      <c r="C2264">
        <v>0</v>
      </c>
      <c r="D2264">
        <v>0</v>
      </c>
      <c r="E2264">
        <f>Table4[[#This Row],[kapp_slack_ub]]/Table4[[#This Row],[kapp_old]]</f>
        <v>0</v>
      </c>
      <c r="F2264" t="str">
        <f>"'PRO-"&amp;_xlfn.TEXTAFTER(Table4[[#This Row],[rxn]],"-",-1)&amp;"'"</f>
        <v>'PRO-rt4150'</v>
      </c>
      <c r="G2264">
        <f>_xlfn.XLOOKUP(Table4[[#This Row],[enz]],'[1]Sheet2 (2)'!$A:$A,'[1]Sheet2 (2)'!$B:$B,"")</f>
        <v>1</v>
      </c>
    </row>
    <row r="2265" spans="1:7" hidden="1" x14ac:dyDescent="0.2">
      <c r="A2265" t="s">
        <v>6801</v>
      </c>
      <c r="B2265">
        <v>10388.202298664601</v>
      </c>
      <c r="C2265">
        <v>0</v>
      </c>
      <c r="D2265">
        <v>0</v>
      </c>
      <c r="E2265">
        <f>Table4[[#This Row],[kapp_slack_ub]]/Table4[[#This Row],[kapp_old]]</f>
        <v>0</v>
      </c>
      <c r="F2265" t="str">
        <f>"'PRO-"&amp;_xlfn.TEXTAFTER(Table4[[#This Row],[rxn]],"-",-1)&amp;"'"</f>
        <v>'PRO-rt0594'</v>
      </c>
      <c r="G2265">
        <f>_xlfn.XLOOKUP(Table4[[#This Row],[enz]],'[1]Sheet2 (2)'!$A:$A,'[1]Sheet2 (2)'!$B:$B,"")</f>
        <v>1</v>
      </c>
    </row>
    <row r="2266" spans="1:7" hidden="1" x14ac:dyDescent="0.2">
      <c r="A2266" t="s">
        <v>6802</v>
      </c>
      <c r="B2266">
        <v>10388.202298664601</v>
      </c>
      <c r="C2266">
        <v>0</v>
      </c>
      <c r="D2266">
        <v>0</v>
      </c>
      <c r="E2266">
        <f>Table4[[#This Row],[kapp_slack_ub]]/Table4[[#This Row],[kapp_old]]</f>
        <v>0</v>
      </c>
      <c r="F2266" t="str">
        <f>"'PRO-"&amp;_xlfn.TEXTAFTER(Table4[[#This Row],[rxn]],"-",-1)&amp;"'"</f>
        <v>'PRO-rt0594'</v>
      </c>
      <c r="G2266">
        <f>_xlfn.XLOOKUP(Table4[[#This Row],[enz]],'[1]Sheet2 (2)'!$A:$A,'[1]Sheet2 (2)'!$B:$B,"")</f>
        <v>1</v>
      </c>
    </row>
    <row r="2267" spans="1:7" hidden="1" x14ac:dyDescent="0.2">
      <c r="A2267" t="s">
        <v>6803</v>
      </c>
      <c r="B2267">
        <v>10388.202298664601</v>
      </c>
      <c r="C2267">
        <v>0</v>
      </c>
      <c r="D2267">
        <v>0</v>
      </c>
      <c r="E2267">
        <f>Table4[[#This Row],[kapp_slack_ub]]/Table4[[#This Row],[kapp_old]]</f>
        <v>0</v>
      </c>
      <c r="F2267" t="str">
        <f>"'PRO-"&amp;_xlfn.TEXTAFTER(Table4[[#This Row],[rxn]],"-",-1)&amp;"'"</f>
        <v>'PRO-rt4390'</v>
      </c>
      <c r="G2267">
        <f>_xlfn.XLOOKUP(Table4[[#This Row],[enz]],'[1]Sheet2 (2)'!$A:$A,'[1]Sheet2 (2)'!$B:$B,"")</f>
        <v>1</v>
      </c>
    </row>
    <row r="2268" spans="1:7" hidden="1" x14ac:dyDescent="0.2">
      <c r="A2268" t="s">
        <v>6804</v>
      </c>
      <c r="B2268">
        <v>10388.202298664601</v>
      </c>
      <c r="C2268">
        <v>0</v>
      </c>
      <c r="D2268">
        <v>0</v>
      </c>
      <c r="E2268">
        <f>Table4[[#This Row],[kapp_slack_ub]]/Table4[[#This Row],[kapp_old]]</f>
        <v>0</v>
      </c>
      <c r="F2268" t="str">
        <f>"'PRO-"&amp;_xlfn.TEXTAFTER(Table4[[#This Row],[rxn]],"-",-1)&amp;"'"</f>
        <v>'PRO-rt4390'</v>
      </c>
      <c r="G2268">
        <f>_xlfn.XLOOKUP(Table4[[#This Row],[enz]],'[1]Sheet2 (2)'!$A:$A,'[1]Sheet2 (2)'!$B:$B,"")</f>
        <v>1</v>
      </c>
    </row>
    <row r="2269" spans="1:7" hidden="1" x14ac:dyDescent="0.2">
      <c r="A2269" t="s">
        <v>6805</v>
      </c>
      <c r="B2269">
        <v>10388.202298664601</v>
      </c>
      <c r="C2269">
        <v>0</v>
      </c>
      <c r="D2269">
        <v>0</v>
      </c>
      <c r="E2269">
        <f>Table4[[#This Row],[kapp_slack_ub]]/Table4[[#This Row],[kapp_old]]</f>
        <v>0</v>
      </c>
      <c r="F2269" t="str">
        <f>"'PRO-"&amp;_xlfn.TEXTAFTER(Table4[[#This Row],[rxn]],"-",-1)&amp;"'"</f>
        <v>'PRO-rt5861'</v>
      </c>
      <c r="G2269">
        <f>_xlfn.XLOOKUP(Table4[[#This Row],[enz]],'[1]Sheet2 (2)'!$A:$A,'[1]Sheet2 (2)'!$B:$B,"")</f>
        <v>1</v>
      </c>
    </row>
    <row r="2270" spans="1:7" hidden="1" x14ac:dyDescent="0.2">
      <c r="A2270" t="s">
        <v>6806</v>
      </c>
      <c r="B2270">
        <v>10388.202298664601</v>
      </c>
      <c r="C2270">
        <v>0</v>
      </c>
      <c r="D2270">
        <v>0</v>
      </c>
      <c r="E2270">
        <f>Table4[[#This Row],[kapp_slack_ub]]/Table4[[#This Row],[kapp_old]]</f>
        <v>0</v>
      </c>
      <c r="F2270" t="str">
        <f>"'PRO-"&amp;_xlfn.TEXTAFTER(Table4[[#This Row],[rxn]],"-",-1)&amp;"'"</f>
        <v>'PRO-rt5861'</v>
      </c>
      <c r="G2270">
        <f>_xlfn.XLOOKUP(Table4[[#This Row],[enz]],'[1]Sheet2 (2)'!$A:$A,'[1]Sheet2 (2)'!$B:$B,"")</f>
        <v>1</v>
      </c>
    </row>
    <row r="2271" spans="1:7" hidden="1" x14ac:dyDescent="0.2">
      <c r="A2271" t="s">
        <v>3059</v>
      </c>
      <c r="B2271">
        <v>5976.5889438271297</v>
      </c>
      <c r="C2271">
        <v>0</v>
      </c>
      <c r="D2271">
        <v>0</v>
      </c>
      <c r="E2271">
        <f>Table4[[#This Row],[kapp_slack_ub]]/Table4[[#This Row],[kapp_old]]</f>
        <v>0</v>
      </c>
      <c r="F2271" t="str">
        <f>"'PRO-"&amp;_xlfn.TEXTAFTER(Table4[[#This Row],[rxn]],"-",-1)&amp;"'"</f>
        <v>'PRO-rt7136'</v>
      </c>
      <c r="G2271">
        <f>_xlfn.XLOOKUP(Table4[[#This Row],[enz]],'[1]Sheet2 (2)'!$A:$A,'[1]Sheet2 (2)'!$B:$B,"")</f>
        <v>1</v>
      </c>
    </row>
    <row r="2272" spans="1:7" hidden="1" x14ac:dyDescent="0.2">
      <c r="A2272" t="s">
        <v>6807</v>
      </c>
      <c r="B2272">
        <v>10388.202298664601</v>
      </c>
      <c r="C2272">
        <v>0</v>
      </c>
      <c r="D2272">
        <v>0</v>
      </c>
      <c r="E2272">
        <f>Table4[[#This Row],[kapp_slack_ub]]/Table4[[#This Row],[kapp_old]]</f>
        <v>0</v>
      </c>
      <c r="F2272" t="str">
        <f>"'PRO-"&amp;_xlfn.TEXTAFTER(Table4[[#This Row],[rxn]],"-",-1)&amp;"'"</f>
        <v>'PRO-rt2621'</v>
      </c>
      <c r="G2272">
        <f>_xlfn.XLOOKUP(Table4[[#This Row],[enz]],'[1]Sheet2 (2)'!$A:$A,'[1]Sheet2 (2)'!$B:$B,"")</f>
        <v>1</v>
      </c>
    </row>
    <row r="2273" spans="1:7" hidden="1" x14ac:dyDescent="0.2">
      <c r="A2273" t="s">
        <v>6808</v>
      </c>
      <c r="B2273">
        <v>10388.202298664601</v>
      </c>
      <c r="C2273">
        <v>0</v>
      </c>
      <c r="D2273">
        <v>0</v>
      </c>
      <c r="E2273">
        <f>Table4[[#This Row],[kapp_slack_ub]]/Table4[[#This Row],[kapp_old]]</f>
        <v>0</v>
      </c>
      <c r="F2273" t="str">
        <f>"'PRO-"&amp;_xlfn.TEXTAFTER(Table4[[#This Row],[rxn]],"-",-1)&amp;"'"</f>
        <v>'PRO-rt3255'</v>
      </c>
      <c r="G2273">
        <f>_xlfn.XLOOKUP(Table4[[#This Row],[enz]],'[1]Sheet2 (2)'!$A:$A,'[1]Sheet2 (2)'!$B:$B,"")</f>
        <v>1</v>
      </c>
    </row>
    <row r="2274" spans="1:7" hidden="1" x14ac:dyDescent="0.2">
      <c r="A2274" t="s">
        <v>3060</v>
      </c>
      <c r="B2274">
        <v>1874.21246941855</v>
      </c>
      <c r="C2274">
        <v>0</v>
      </c>
      <c r="D2274">
        <v>0</v>
      </c>
      <c r="E2274">
        <f>Table4[[#This Row],[kapp_slack_ub]]/Table4[[#This Row],[kapp_old]]</f>
        <v>0</v>
      </c>
      <c r="F2274" t="str">
        <f>"'PRO-"&amp;_xlfn.TEXTAFTER(Table4[[#This Row],[rxn]],"-",-1)&amp;"'"</f>
        <v>'PRO-rt7388'</v>
      </c>
      <c r="G2274">
        <f>_xlfn.XLOOKUP(Table4[[#This Row],[enz]],'[1]Sheet2 (2)'!$A:$A,'[1]Sheet2 (2)'!$B:$B,"")</f>
        <v>1</v>
      </c>
    </row>
    <row r="2275" spans="1:7" hidden="1" x14ac:dyDescent="0.2">
      <c r="A2275" t="s">
        <v>3061</v>
      </c>
      <c r="B2275">
        <v>10388.202298664601</v>
      </c>
      <c r="C2275">
        <v>0</v>
      </c>
      <c r="D2275">
        <v>0</v>
      </c>
      <c r="E2275">
        <f>Table4[[#This Row],[kapp_slack_ub]]/Table4[[#This Row],[kapp_old]]</f>
        <v>0</v>
      </c>
      <c r="F2275" t="str">
        <f>"'PRO-"&amp;_xlfn.TEXTAFTER(Table4[[#This Row],[rxn]],"-",-1)&amp;"'"</f>
        <v>'PRO-rt2224'</v>
      </c>
      <c r="G2275">
        <f>_xlfn.XLOOKUP(Table4[[#This Row],[enz]],'[1]Sheet2 (2)'!$A:$A,'[1]Sheet2 (2)'!$B:$B,"")</f>
        <v>1</v>
      </c>
    </row>
    <row r="2276" spans="1:7" hidden="1" x14ac:dyDescent="0.2">
      <c r="A2276" t="s">
        <v>6809</v>
      </c>
      <c r="B2276">
        <v>10388.202298664601</v>
      </c>
      <c r="C2276">
        <v>0</v>
      </c>
      <c r="D2276">
        <v>0</v>
      </c>
      <c r="E2276">
        <f>Table4[[#This Row],[kapp_slack_ub]]/Table4[[#This Row],[kapp_old]]</f>
        <v>0</v>
      </c>
      <c r="F2276" t="str">
        <f>"'PRO-"&amp;_xlfn.TEXTAFTER(Table4[[#This Row],[rxn]],"-",-1)&amp;"'"</f>
        <v>'PRO-rt6799'</v>
      </c>
      <c r="G2276">
        <f>_xlfn.XLOOKUP(Table4[[#This Row],[enz]],'[1]Sheet2 (2)'!$A:$A,'[1]Sheet2 (2)'!$B:$B,"")</f>
        <v>1</v>
      </c>
    </row>
    <row r="2277" spans="1:7" hidden="1" x14ac:dyDescent="0.2">
      <c r="A2277" t="s">
        <v>6810</v>
      </c>
      <c r="B2277">
        <v>10388.202298664601</v>
      </c>
      <c r="C2277">
        <v>0</v>
      </c>
      <c r="D2277">
        <v>0</v>
      </c>
      <c r="E2277">
        <f>Table4[[#This Row],[kapp_slack_ub]]/Table4[[#This Row],[kapp_old]]</f>
        <v>0</v>
      </c>
      <c r="F2277" t="str">
        <f>"'PRO-"&amp;_xlfn.TEXTAFTER(Table4[[#This Row],[rxn]],"-",-1)&amp;"'"</f>
        <v>'PRO-rt8291'</v>
      </c>
      <c r="G2277">
        <f>_xlfn.XLOOKUP(Table4[[#This Row],[enz]],'[1]Sheet2 (2)'!$A:$A,'[1]Sheet2 (2)'!$B:$B,"")</f>
        <v>1</v>
      </c>
    </row>
    <row r="2278" spans="1:7" hidden="1" x14ac:dyDescent="0.2">
      <c r="A2278" t="s">
        <v>3062</v>
      </c>
      <c r="B2278">
        <v>10388.202298664601</v>
      </c>
      <c r="C2278">
        <v>0</v>
      </c>
      <c r="D2278">
        <v>0</v>
      </c>
      <c r="E2278">
        <f>Table4[[#This Row],[kapp_slack_ub]]/Table4[[#This Row],[kapp_old]]</f>
        <v>0</v>
      </c>
      <c r="F2278" t="str">
        <f>"'PRO-"&amp;_xlfn.TEXTAFTER(Table4[[#This Row],[rxn]],"-",-1)&amp;"'"</f>
        <v>'PRO-GPIA1CPLX1'</v>
      </c>
      <c r="G2278" t="str">
        <f>_xlfn.XLOOKUP(Table4[[#This Row],[enz]],'[1]Sheet2 (2)'!$A:$A,'[1]Sheet2 (2)'!$B:$B,"")</f>
        <v/>
      </c>
    </row>
    <row r="2279" spans="1:7" hidden="1" x14ac:dyDescent="0.2">
      <c r="A2279" t="s">
        <v>6811</v>
      </c>
      <c r="B2279">
        <v>10388.202298664601</v>
      </c>
      <c r="C2279">
        <v>0</v>
      </c>
      <c r="D2279">
        <v>0</v>
      </c>
      <c r="E2279">
        <f>Table4[[#This Row],[kapp_slack_ub]]/Table4[[#This Row],[kapp_old]]</f>
        <v>0</v>
      </c>
      <c r="F2279" t="str">
        <f>"'PRO-"&amp;_xlfn.TEXTAFTER(Table4[[#This Row],[rxn]],"-",-1)&amp;"'"</f>
        <v>'PRO-GPIA1CPLX2'</v>
      </c>
      <c r="G2279" t="str">
        <f>_xlfn.XLOOKUP(Table4[[#This Row],[enz]],'[1]Sheet2 (2)'!$A:$A,'[1]Sheet2 (2)'!$B:$B,"")</f>
        <v/>
      </c>
    </row>
    <row r="2280" spans="1:7" hidden="1" x14ac:dyDescent="0.2">
      <c r="A2280" t="s">
        <v>3063</v>
      </c>
      <c r="B2280">
        <v>14610.6809712507</v>
      </c>
      <c r="C2280">
        <v>0</v>
      </c>
      <c r="D2280">
        <v>0</v>
      </c>
      <c r="E2280">
        <f>Table4[[#This Row],[kapp_slack_ub]]/Table4[[#This Row],[kapp_old]]</f>
        <v>0</v>
      </c>
      <c r="F2280" t="str">
        <f>"'PRO-"&amp;_xlfn.TEXTAFTER(Table4[[#This Row],[rxn]],"-",-1)&amp;"'"</f>
        <v>'PRO-rt0563'</v>
      </c>
      <c r="G2280">
        <f>_xlfn.XLOOKUP(Table4[[#This Row],[enz]],'[1]Sheet2 (2)'!$A:$A,'[1]Sheet2 (2)'!$B:$B,"")</f>
        <v>1</v>
      </c>
    </row>
    <row r="2281" spans="1:7" hidden="1" x14ac:dyDescent="0.2">
      <c r="A2281" t="s">
        <v>6812</v>
      </c>
      <c r="B2281">
        <v>10388.202298664601</v>
      </c>
      <c r="C2281">
        <v>0</v>
      </c>
      <c r="D2281">
        <v>0</v>
      </c>
      <c r="E2281">
        <f>Table4[[#This Row],[kapp_slack_ub]]/Table4[[#This Row],[kapp_old]]</f>
        <v>0</v>
      </c>
      <c r="F2281" t="str">
        <f>"'PRO-"&amp;_xlfn.TEXTAFTER(Table4[[#This Row],[rxn]],"-",-1)&amp;"'"</f>
        <v>'PRO-rt5724'</v>
      </c>
      <c r="G2281">
        <f>_xlfn.XLOOKUP(Table4[[#This Row],[enz]],'[1]Sheet2 (2)'!$A:$A,'[1]Sheet2 (2)'!$B:$B,"")</f>
        <v>1</v>
      </c>
    </row>
    <row r="2282" spans="1:7" hidden="1" x14ac:dyDescent="0.2">
      <c r="A2282" t="s">
        <v>3064</v>
      </c>
      <c r="B2282">
        <v>3574.5718586994799</v>
      </c>
      <c r="C2282">
        <v>0</v>
      </c>
      <c r="D2282">
        <v>0</v>
      </c>
      <c r="E2282">
        <f>Table4[[#This Row],[kapp_slack_ub]]/Table4[[#This Row],[kapp_old]]</f>
        <v>0</v>
      </c>
      <c r="F2282" t="str">
        <f>"'PRO-"&amp;_xlfn.TEXTAFTER(Table4[[#This Row],[rxn]],"-",-1)&amp;"'"</f>
        <v>'PRO-rt1519'</v>
      </c>
      <c r="G2282">
        <f>_xlfn.XLOOKUP(Table4[[#This Row],[enz]],'[1]Sheet2 (2)'!$A:$A,'[1]Sheet2 (2)'!$B:$B,"")</f>
        <v>1</v>
      </c>
    </row>
    <row r="2283" spans="1:7" hidden="1" x14ac:dyDescent="0.2">
      <c r="A2283" t="s">
        <v>3065</v>
      </c>
      <c r="B2283">
        <v>10388.202298664601</v>
      </c>
      <c r="C2283">
        <v>0</v>
      </c>
      <c r="D2283">
        <v>0</v>
      </c>
      <c r="E2283">
        <f>Table4[[#This Row],[kapp_slack_ub]]/Table4[[#This Row],[kapp_old]]</f>
        <v>0</v>
      </c>
      <c r="F2283" t="str">
        <f>"'PRO-"&amp;_xlfn.TEXTAFTER(Table4[[#This Row],[rxn]],"-",-1)&amp;"'"</f>
        <v>'PRO-rt3333'</v>
      </c>
      <c r="G2283">
        <f>_xlfn.XLOOKUP(Table4[[#This Row],[enz]],'[1]Sheet2 (2)'!$A:$A,'[1]Sheet2 (2)'!$B:$B,"")</f>
        <v>1</v>
      </c>
    </row>
    <row r="2284" spans="1:7" hidden="1" x14ac:dyDescent="0.2">
      <c r="A2284" t="s">
        <v>3066</v>
      </c>
      <c r="B2284">
        <v>10388.202298664601</v>
      </c>
      <c r="C2284">
        <v>0</v>
      </c>
      <c r="D2284">
        <v>0</v>
      </c>
      <c r="E2284">
        <f>Table4[[#This Row],[kapp_slack_ub]]/Table4[[#This Row],[kapp_old]]</f>
        <v>0</v>
      </c>
      <c r="F2284" t="str">
        <f>"'PRO-"&amp;_xlfn.TEXTAFTER(Table4[[#This Row],[rxn]],"-",-1)&amp;"'"</f>
        <v>'PRO-rt3077'</v>
      </c>
      <c r="G2284">
        <f>_xlfn.XLOOKUP(Table4[[#This Row],[enz]],'[1]Sheet2 (2)'!$A:$A,'[1]Sheet2 (2)'!$B:$B,"")</f>
        <v>1</v>
      </c>
    </row>
    <row r="2285" spans="1:7" hidden="1" x14ac:dyDescent="0.2">
      <c r="A2285" t="s">
        <v>3067</v>
      </c>
      <c r="B2285">
        <v>10388.202298664601</v>
      </c>
      <c r="C2285">
        <v>0</v>
      </c>
      <c r="D2285">
        <v>0</v>
      </c>
      <c r="E2285">
        <f>Table4[[#This Row],[kapp_slack_ub]]/Table4[[#This Row],[kapp_old]]</f>
        <v>0</v>
      </c>
      <c r="F2285" t="str">
        <f>"'PRO-"&amp;_xlfn.TEXTAFTER(Table4[[#This Row],[rxn]],"-",-1)&amp;"'"</f>
        <v>'PRO-GPI14'</v>
      </c>
      <c r="G2285" t="str">
        <f>_xlfn.XLOOKUP(Table4[[#This Row],[enz]],'[1]Sheet2 (2)'!$A:$A,'[1]Sheet2 (2)'!$B:$B,"")</f>
        <v/>
      </c>
    </row>
    <row r="2286" spans="1:7" hidden="1" x14ac:dyDescent="0.2">
      <c r="A2286" t="s">
        <v>6813</v>
      </c>
      <c r="B2286">
        <v>10388.202298664601</v>
      </c>
      <c r="C2286">
        <v>0</v>
      </c>
      <c r="D2286">
        <v>0</v>
      </c>
      <c r="E2286">
        <f>Table4[[#This Row],[kapp_slack_ub]]/Table4[[#This Row],[kapp_old]]</f>
        <v>0</v>
      </c>
      <c r="F2286" t="str">
        <f>"'PRO-"&amp;_xlfn.TEXTAFTER(Table4[[#This Row],[rxn]],"-",-1)&amp;"'"</f>
        <v>'PRO-MCD4GPI14'</v>
      </c>
      <c r="G2286" t="str">
        <f>_xlfn.XLOOKUP(Table4[[#This Row],[enz]],'[1]Sheet2 (2)'!$A:$A,'[1]Sheet2 (2)'!$B:$B,"")</f>
        <v/>
      </c>
    </row>
    <row r="2287" spans="1:7" hidden="1" x14ac:dyDescent="0.2">
      <c r="A2287" t="s">
        <v>3068</v>
      </c>
      <c r="B2287">
        <v>10388.202298664601</v>
      </c>
      <c r="C2287">
        <v>0</v>
      </c>
      <c r="D2287">
        <v>0</v>
      </c>
      <c r="E2287">
        <f>Table4[[#This Row],[kapp_slack_ub]]/Table4[[#This Row],[kapp_old]]</f>
        <v>0</v>
      </c>
      <c r="F2287" t="str">
        <f>"'PRO-"&amp;_xlfn.TEXTAFTER(Table4[[#This Row],[rxn]],"-",-1)&amp;"'"</f>
        <v>'PRO-rt3077'</v>
      </c>
      <c r="G2287">
        <f>_xlfn.XLOOKUP(Table4[[#This Row],[enz]],'[1]Sheet2 (2)'!$A:$A,'[1]Sheet2 (2)'!$B:$B,"")</f>
        <v>1</v>
      </c>
    </row>
    <row r="2288" spans="1:7" hidden="1" x14ac:dyDescent="0.2">
      <c r="A2288" t="s">
        <v>3069</v>
      </c>
      <c r="B2288">
        <v>10388.202298664601</v>
      </c>
      <c r="C2288">
        <v>0</v>
      </c>
      <c r="D2288">
        <v>0</v>
      </c>
      <c r="E2288">
        <f>Table4[[#This Row],[kapp_slack_ub]]/Table4[[#This Row],[kapp_old]]</f>
        <v>0</v>
      </c>
      <c r="F2288" t="str">
        <f>"'PRO-"&amp;_xlfn.TEXTAFTER(Table4[[#This Row],[rxn]],"-",-1)&amp;"'"</f>
        <v>'PRO-rt4593'</v>
      </c>
      <c r="G2288">
        <f>_xlfn.XLOOKUP(Table4[[#This Row],[enz]],'[1]Sheet2 (2)'!$A:$A,'[1]Sheet2 (2)'!$B:$B,"")</f>
        <v>1</v>
      </c>
    </row>
    <row r="2289" spans="1:7" hidden="1" x14ac:dyDescent="0.2">
      <c r="A2289" t="s">
        <v>3070</v>
      </c>
      <c r="B2289">
        <v>10388.202298664601</v>
      </c>
      <c r="C2289">
        <v>0</v>
      </c>
      <c r="D2289">
        <v>0</v>
      </c>
      <c r="E2289">
        <f>Table4[[#This Row],[kapp_slack_ub]]/Table4[[#This Row],[kapp_old]]</f>
        <v>0</v>
      </c>
      <c r="F2289" t="str">
        <f>"'PRO-"&amp;_xlfn.TEXTAFTER(Table4[[#This Row],[rxn]],"-",-1)&amp;"'"</f>
        <v>'PRO-rt0237'</v>
      </c>
      <c r="G2289">
        <f>_xlfn.XLOOKUP(Table4[[#This Row],[enz]],'[1]Sheet2 (2)'!$A:$A,'[1]Sheet2 (2)'!$B:$B,"")</f>
        <v>1</v>
      </c>
    </row>
    <row r="2290" spans="1:7" hidden="1" x14ac:dyDescent="0.2">
      <c r="A2290" t="s">
        <v>6814</v>
      </c>
      <c r="B2290">
        <v>10388.202298664601</v>
      </c>
      <c r="C2290">
        <v>0</v>
      </c>
      <c r="D2290">
        <v>0</v>
      </c>
      <c r="E2290">
        <f>Table4[[#This Row],[kapp_slack_ub]]/Table4[[#This Row],[kapp_old]]</f>
        <v>0</v>
      </c>
      <c r="F2290" t="str">
        <f>"'PRO-"&amp;_xlfn.TEXTAFTER(Table4[[#This Row],[rxn]],"-",-1)&amp;"'"</f>
        <v>'PRO-rt0563'</v>
      </c>
      <c r="G2290">
        <f>_xlfn.XLOOKUP(Table4[[#This Row],[enz]],'[1]Sheet2 (2)'!$A:$A,'[1]Sheet2 (2)'!$B:$B,"")</f>
        <v>1</v>
      </c>
    </row>
    <row r="2291" spans="1:7" hidden="1" x14ac:dyDescent="0.2">
      <c r="A2291" t="s">
        <v>6815</v>
      </c>
      <c r="B2291">
        <v>10388.202298664601</v>
      </c>
      <c r="C2291">
        <v>0</v>
      </c>
      <c r="D2291">
        <v>0</v>
      </c>
      <c r="E2291">
        <f>Table4[[#This Row],[kapp_slack_ub]]/Table4[[#This Row],[kapp_old]]</f>
        <v>0</v>
      </c>
      <c r="F2291" t="str">
        <f>"'PRO-"&amp;_xlfn.TEXTAFTER(Table4[[#This Row],[rxn]],"-",-1)&amp;"'"</f>
        <v>'PRO-rt4069'</v>
      </c>
      <c r="G2291">
        <f>_xlfn.XLOOKUP(Table4[[#This Row],[enz]],'[1]Sheet2 (2)'!$A:$A,'[1]Sheet2 (2)'!$B:$B,"")</f>
        <v>1</v>
      </c>
    </row>
    <row r="2292" spans="1:7" hidden="1" x14ac:dyDescent="0.2">
      <c r="A2292" t="s">
        <v>3071</v>
      </c>
      <c r="B2292">
        <v>32312.851163903801</v>
      </c>
      <c r="C2292">
        <v>0</v>
      </c>
      <c r="D2292">
        <v>0</v>
      </c>
      <c r="E2292">
        <f>Table4[[#This Row],[kapp_slack_ub]]/Table4[[#This Row],[kapp_old]]</f>
        <v>0</v>
      </c>
      <c r="F2292" t="str">
        <f>"'PRO-"&amp;_xlfn.TEXTAFTER(Table4[[#This Row],[rxn]],"-",-1)&amp;"'"</f>
        <v>'PRO-rt4069'</v>
      </c>
      <c r="G2292">
        <f>_xlfn.XLOOKUP(Table4[[#This Row],[enz]],'[1]Sheet2 (2)'!$A:$A,'[1]Sheet2 (2)'!$B:$B,"")</f>
        <v>1</v>
      </c>
    </row>
    <row r="2293" spans="1:7" hidden="1" x14ac:dyDescent="0.2">
      <c r="A2293" t="s">
        <v>3072</v>
      </c>
      <c r="B2293">
        <v>11206.342433371199</v>
      </c>
      <c r="C2293">
        <v>0</v>
      </c>
      <c r="D2293">
        <v>0</v>
      </c>
      <c r="E2293">
        <f>Table4[[#This Row],[kapp_slack_ub]]/Table4[[#This Row],[kapp_old]]</f>
        <v>0</v>
      </c>
      <c r="F2293" t="str">
        <f>"'PRO-"&amp;_xlfn.TEXTAFTER(Table4[[#This Row],[rxn]],"-",-1)&amp;"'"</f>
        <v>'PRO-rt4576'</v>
      </c>
      <c r="G2293">
        <f>_xlfn.XLOOKUP(Table4[[#This Row],[enz]],'[1]Sheet2 (2)'!$A:$A,'[1]Sheet2 (2)'!$B:$B,"")</f>
        <v>1</v>
      </c>
    </row>
    <row r="2294" spans="1:7" hidden="1" x14ac:dyDescent="0.2">
      <c r="A2294" t="s">
        <v>6816</v>
      </c>
      <c r="B2294">
        <v>10388.202298664601</v>
      </c>
      <c r="C2294">
        <v>0</v>
      </c>
      <c r="D2294">
        <v>0</v>
      </c>
      <c r="E2294">
        <f>Table4[[#This Row],[kapp_slack_ub]]/Table4[[#This Row],[kapp_old]]</f>
        <v>0</v>
      </c>
      <c r="F2294" t="str">
        <f>"'PRO-"&amp;_xlfn.TEXTAFTER(Table4[[#This Row],[rxn]],"-",-1)&amp;"'"</f>
        <v>'PRO-UNKNOWN'</v>
      </c>
      <c r="G2294" t="str">
        <f>_xlfn.XLOOKUP(Table4[[#This Row],[enz]],'[1]Sheet2 (2)'!$A:$A,'[1]Sheet2 (2)'!$B:$B,"")</f>
        <v/>
      </c>
    </row>
    <row r="2295" spans="1:7" hidden="1" x14ac:dyDescent="0.2">
      <c r="A2295" t="s">
        <v>6817</v>
      </c>
      <c r="B2295">
        <v>10388.202298664601</v>
      </c>
      <c r="C2295">
        <v>0</v>
      </c>
      <c r="D2295">
        <v>0</v>
      </c>
      <c r="E2295">
        <f>Table4[[#This Row],[kapp_slack_ub]]/Table4[[#This Row],[kapp_old]]</f>
        <v>0</v>
      </c>
      <c r="F2295" t="str">
        <f>"'PRO-"&amp;_xlfn.TEXTAFTER(Table4[[#This Row],[rxn]],"-",-1)&amp;"'"</f>
        <v>'PRO-SPONT'</v>
      </c>
      <c r="G2295" t="str">
        <f>_xlfn.XLOOKUP(Table4[[#This Row],[enz]],'[1]Sheet2 (2)'!$A:$A,'[1]Sheet2 (2)'!$B:$B,"")</f>
        <v/>
      </c>
    </row>
    <row r="2296" spans="1:7" hidden="1" x14ac:dyDescent="0.2">
      <c r="A2296" t="s">
        <v>6818</v>
      </c>
      <c r="B2296">
        <v>10388.202298664601</v>
      </c>
      <c r="C2296">
        <v>0</v>
      </c>
      <c r="D2296">
        <v>0</v>
      </c>
      <c r="E2296">
        <f>Table4[[#This Row],[kapp_slack_ub]]/Table4[[#This Row],[kapp_old]]</f>
        <v>0</v>
      </c>
      <c r="F2296" t="str">
        <f>"'PRO-"&amp;_xlfn.TEXTAFTER(Table4[[#This Row],[rxn]],"-",-1)&amp;"'"</f>
        <v>'PRO-SPONT'</v>
      </c>
      <c r="G2296" t="str">
        <f>_xlfn.XLOOKUP(Table4[[#This Row],[enz]],'[1]Sheet2 (2)'!$A:$A,'[1]Sheet2 (2)'!$B:$B,"")</f>
        <v/>
      </c>
    </row>
    <row r="2297" spans="1:7" hidden="1" x14ac:dyDescent="0.2">
      <c r="A2297" t="s">
        <v>6819</v>
      </c>
      <c r="B2297">
        <v>10388.202298664601</v>
      </c>
      <c r="C2297">
        <v>0</v>
      </c>
      <c r="D2297">
        <v>0</v>
      </c>
      <c r="E2297">
        <f>Table4[[#This Row],[kapp_slack_ub]]/Table4[[#This Row],[kapp_old]]</f>
        <v>0</v>
      </c>
      <c r="F2297" t="str">
        <f>"'PRO-"&amp;_xlfn.TEXTAFTER(Table4[[#This Row],[rxn]],"-",-1)&amp;"'"</f>
        <v>'PRO-GLR1GRX1'</v>
      </c>
      <c r="G2297" t="str">
        <f>_xlfn.XLOOKUP(Table4[[#This Row],[enz]],'[1]Sheet2 (2)'!$A:$A,'[1]Sheet2 (2)'!$B:$B,"")</f>
        <v/>
      </c>
    </row>
    <row r="2298" spans="1:7" hidden="1" x14ac:dyDescent="0.2">
      <c r="A2298" t="s">
        <v>6820</v>
      </c>
      <c r="B2298">
        <v>10388.202298664601</v>
      </c>
      <c r="C2298">
        <v>0</v>
      </c>
      <c r="D2298">
        <v>0</v>
      </c>
      <c r="E2298">
        <f>Table4[[#This Row],[kapp_slack_ub]]/Table4[[#This Row],[kapp_old]]</f>
        <v>0</v>
      </c>
      <c r="F2298" t="str">
        <f>"'PRO-"&amp;_xlfn.TEXTAFTER(Table4[[#This Row],[rxn]],"-",-1)&amp;"'"</f>
        <v>'PRO-GLR1GRX2'</v>
      </c>
      <c r="G2298" t="str">
        <f>_xlfn.XLOOKUP(Table4[[#This Row],[enz]],'[1]Sheet2 (2)'!$A:$A,'[1]Sheet2 (2)'!$B:$B,"")</f>
        <v/>
      </c>
    </row>
    <row r="2299" spans="1:7" hidden="1" x14ac:dyDescent="0.2">
      <c r="A2299" t="s">
        <v>6821</v>
      </c>
      <c r="B2299">
        <v>10388.202298664601</v>
      </c>
      <c r="C2299">
        <v>0</v>
      </c>
      <c r="D2299">
        <v>0</v>
      </c>
      <c r="E2299">
        <f>Table4[[#This Row],[kapp_slack_ub]]/Table4[[#This Row],[kapp_old]]</f>
        <v>0</v>
      </c>
      <c r="F2299" t="str">
        <f>"'PRO-"&amp;_xlfn.TEXTAFTER(Table4[[#This Row],[rxn]],"-",-1)&amp;"'"</f>
        <v>'PRO-GLR1GRX3'</v>
      </c>
      <c r="G2299" t="str">
        <f>_xlfn.XLOOKUP(Table4[[#This Row],[enz]],'[1]Sheet2 (2)'!$A:$A,'[1]Sheet2 (2)'!$B:$B,"")</f>
        <v/>
      </c>
    </row>
    <row r="2300" spans="1:7" hidden="1" x14ac:dyDescent="0.2">
      <c r="A2300" t="s">
        <v>6822</v>
      </c>
      <c r="B2300">
        <v>10388.202298664601</v>
      </c>
      <c r="C2300">
        <v>0</v>
      </c>
      <c r="D2300">
        <v>0</v>
      </c>
      <c r="E2300">
        <f>Table4[[#This Row],[kapp_slack_ub]]/Table4[[#This Row],[kapp_old]]</f>
        <v>0</v>
      </c>
      <c r="F2300" t="str">
        <f>"'PRO-"&amp;_xlfn.TEXTAFTER(Table4[[#This Row],[rxn]],"-",-1)&amp;"'"</f>
        <v>'PRO-GLR1GRX5'</v>
      </c>
      <c r="G2300" t="str">
        <f>_xlfn.XLOOKUP(Table4[[#This Row],[enz]],'[1]Sheet2 (2)'!$A:$A,'[1]Sheet2 (2)'!$B:$B,"")</f>
        <v/>
      </c>
    </row>
    <row r="2301" spans="1:7" hidden="1" x14ac:dyDescent="0.2">
      <c r="A2301" t="s">
        <v>6823</v>
      </c>
      <c r="B2301">
        <v>10388.202298664601</v>
      </c>
      <c r="C2301">
        <v>0</v>
      </c>
      <c r="D2301">
        <v>0</v>
      </c>
      <c r="E2301">
        <f>Table4[[#This Row],[kapp_slack_ub]]/Table4[[#This Row],[kapp_old]]</f>
        <v>0</v>
      </c>
      <c r="F2301" t="str">
        <f>"'PRO-"&amp;_xlfn.TEXTAFTER(Table4[[#This Row],[rxn]],"-",-1)&amp;"'"</f>
        <v>'PRO-UNKNOWN'</v>
      </c>
      <c r="G2301" t="str">
        <f>_xlfn.XLOOKUP(Table4[[#This Row],[enz]],'[1]Sheet2 (2)'!$A:$A,'[1]Sheet2 (2)'!$B:$B,"")</f>
        <v/>
      </c>
    </row>
    <row r="2302" spans="1:7" hidden="1" x14ac:dyDescent="0.2">
      <c r="A2302" t="s">
        <v>6824</v>
      </c>
      <c r="B2302">
        <v>10388.202298664601</v>
      </c>
      <c r="C2302">
        <v>0</v>
      </c>
      <c r="D2302">
        <v>0</v>
      </c>
      <c r="E2302">
        <f>Table4[[#This Row],[kapp_slack_ub]]/Table4[[#This Row],[kapp_old]]</f>
        <v>0</v>
      </c>
      <c r="F2302" t="str">
        <f>"'PRO-"&amp;_xlfn.TEXTAFTER(Table4[[#This Row],[rxn]],"-",-1)&amp;"'"</f>
        <v>'PRO-rt0211'</v>
      </c>
      <c r="G2302">
        <f>_xlfn.XLOOKUP(Table4[[#This Row],[enz]],'[1]Sheet2 (2)'!$A:$A,'[1]Sheet2 (2)'!$B:$B,"")</f>
        <v>1</v>
      </c>
    </row>
    <row r="2303" spans="1:7" hidden="1" x14ac:dyDescent="0.2">
      <c r="A2303" t="s">
        <v>6825</v>
      </c>
      <c r="B2303">
        <v>10388.202298664601</v>
      </c>
      <c r="C2303">
        <v>0</v>
      </c>
      <c r="D2303">
        <v>0</v>
      </c>
      <c r="E2303">
        <f>Table4[[#This Row],[kapp_slack_ub]]/Table4[[#This Row],[kapp_old]]</f>
        <v>0</v>
      </c>
      <c r="F2303" t="str">
        <f>"'PRO-"&amp;_xlfn.TEXTAFTER(Table4[[#This Row],[rxn]],"-",-1)&amp;"'"</f>
        <v>'PRO-rt0211'</v>
      </c>
      <c r="G2303">
        <f>_xlfn.XLOOKUP(Table4[[#This Row],[enz]],'[1]Sheet2 (2)'!$A:$A,'[1]Sheet2 (2)'!$B:$B,"")</f>
        <v>1</v>
      </c>
    </row>
    <row r="2304" spans="1:7" hidden="1" x14ac:dyDescent="0.2">
      <c r="A2304" t="s">
        <v>6826</v>
      </c>
      <c r="B2304">
        <v>10388.202298664601</v>
      </c>
      <c r="C2304">
        <v>0</v>
      </c>
      <c r="D2304">
        <v>0</v>
      </c>
      <c r="E2304">
        <f>Table4[[#This Row],[kapp_slack_ub]]/Table4[[#This Row],[kapp_old]]</f>
        <v>0</v>
      </c>
      <c r="F2304" t="str">
        <f>"'PRO-"&amp;_xlfn.TEXTAFTER(Table4[[#This Row],[rxn]],"-",-1)&amp;"'"</f>
        <v>'PRO-rt2565'</v>
      </c>
      <c r="G2304">
        <f>_xlfn.XLOOKUP(Table4[[#This Row],[enz]],'[1]Sheet2 (2)'!$A:$A,'[1]Sheet2 (2)'!$B:$B,"")</f>
        <v>1</v>
      </c>
    </row>
    <row r="2305" spans="1:7" hidden="1" x14ac:dyDescent="0.2">
      <c r="A2305" t="s">
        <v>6827</v>
      </c>
      <c r="B2305">
        <v>10388.202298664601</v>
      </c>
      <c r="C2305">
        <v>0</v>
      </c>
      <c r="D2305">
        <v>0</v>
      </c>
      <c r="E2305">
        <f>Table4[[#This Row],[kapp_slack_ub]]/Table4[[#This Row],[kapp_old]]</f>
        <v>0</v>
      </c>
      <c r="F2305" t="str">
        <f>"'PRO-"&amp;_xlfn.TEXTAFTER(Table4[[#This Row],[rxn]],"-",-1)&amp;"'"</f>
        <v>'PRO-rt2565'</v>
      </c>
      <c r="G2305">
        <f>_xlfn.XLOOKUP(Table4[[#This Row],[enz]],'[1]Sheet2 (2)'!$A:$A,'[1]Sheet2 (2)'!$B:$B,"")</f>
        <v>1</v>
      </c>
    </row>
    <row r="2306" spans="1:7" hidden="1" x14ac:dyDescent="0.2">
      <c r="A2306" t="s">
        <v>6828</v>
      </c>
      <c r="B2306">
        <v>10388.202298664601</v>
      </c>
      <c r="C2306">
        <v>0</v>
      </c>
      <c r="D2306">
        <v>0</v>
      </c>
      <c r="E2306">
        <f>Table4[[#This Row],[kapp_slack_ub]]/Table4[[#This Row],[kapp_old]]</f>
        <v>0</v>
      </c>
      <c r="F2306" t="str">
        <f>"'PRO-"&amp;_xlfn.TEXTAFTER(Table4[[#This Row],[rxn]],"-",-1)&amp;"'"</f>
        <v>'PRO-rt8181'</v>
      </c>
      <c r="G2306">
        <f>_xlfn.XLOOKUP(Table4[[#This Row],[enz]],'[1]Sheet2 (2)'!$A:$A,'[1]Sheet2 (2)'!$B:$B,"")</f>
        <v>2</v>
      </c>
    </row>
    <row r="2307" spans="1:7" hidden="1" x14ac:dyDescent="0.2">
      <c r="A2307" t="s">
        <v>6829</v>
      </c>
      <c r="B2307">
        <v>10388.202298664601</v>
      </c>
      <c r="C2307">
        <v>0</v>
      </c>
      <c r="D2307">
        <v>0</v>
      </c>
      <c r="E2307">
        <f>Table4[[#This Row],[kapp_slack_ub]]/Table4[[#This Row],[kapp_old]]</f>
        <v>0</v>
      </c>
      <c r="F2307" t="str">
        <f>"'PRO-"&amp;_xlfn.TEXTAFTER(Table4[[#This Row],[rxn]],"-",-1)&amp;"'"</f>
        <v>'PRO-rt8181'</v>
      </c>
      <c r="G2307">
        <f>_xlfn.XLOOKUP(Table4[[#This Row],[enz]],'[1]Sheet2 (2)'!$A:$A,'[1]Sheet2 (2)'!$B:$B,"")</f>
        <v>2</v>
      </c>
    </row>
    <row r="2308" spans="1:7" hidden="1" x14ac:dyDescent="0.2">
      <c r="A2308" t="s">
        <v>6830</v>
      </c>
      <c r="B2308">
        <v>10388.202298664601</v>
      </c>
      <c r="C2308">
        <v>0</v>
      </c>
      <c r="D2308">
        <v>0</v>
      </c>
      <c r="E2308">
        <f>Table4[[#This Row],[kapp_slack_ub]]/Table4[[#This Row],[kapp_old]]</f>
        <v>0</v>
      </c>
      <c r="F2308" t="str">
        <f>"'PRO-"&amp;_xlfn.TEXTAFTER(Table4[[#This Row],[rxn]],"-",-1)&amp;"'"</f>
        <v>'PRO-rt0422_m'</v>
      </c>
      <c r="G2308">
        <f>_xlfn.XLOOKUP(Table4[[#This Row],[enz]],'[1]Sheet2 (2)'!$A:$A,'[1]Sheet2 (2)'!$B:$B,"")</f>
        <v>1</v>
      </c>
    </row>
    <row r="2309" spans="1:7" hidden="1" x14ac:dyDescent="0.2">
      <c r="A2309" t="s">
        <v>6831</v>
      </c>
      <c r="B2309">
        <v>10388.202298664601</v>
      </c>
      <c r="C2309">
        <v>0</v>
      </c>
      <c r="D2309">
        <v>0</v>
      </c>
      <c r="E2309">
        <f>Table4[[#This Row],[kapp_slack_ub]]/Table4[[#This Row],[kapp_old]]</f>
        <v>0</v>
      </c>
      <c r="F2309" t="str">
        <f>"'PRO-"&amp;_xlfn.TEXTAFTER(Table4[[#This Row],[rxn]],"-",-1)&amp;"'"</f>
        <v>'PRO-rt0422_m'</v>
      </c>
      <c r="G2309">
        <f>_xlfn.XLOOKUP(Table4[[#This Row],[enz]],'[1]Sheet2 (2)'!$A:$A,'[1]Sheet2 (2)'!$B:$B,"")</f>
        <v>1</v>
      </c>
    </row>
    <row r="2310" spans="1:7" hidden="1" x14ac:dyDescent="0.2">
      <c r="A2310" t="s">
        <v>6832</v>
      </c>
      <c r="B2310">
        <v>10388.202298664601</v>
      </c>
      <c r="C2310">
        <v>0</v>
      </c>
      <c r="D2310">
        <v>0</v>
      </c>
      <c r="E2310">
        <f>Table4[[#This Row],[kapp_slack_ub]]/Table4[[#This Row],[kapp_old]]</f>
        <v>0</v>
      </c>
      <c r="F2310" t="str">
        <f>"'PRO-"&amp;_xlfn.TEXTAFTER(Table4[[#This Row],[rxn]],"-",-1)&amp;"'"</f>
        <v>'PRO-rt0882'</v>
      </c>
      <c r="G2310">
        <f>_xlfn.XLOOKUP(Table4[[#This Row],[enz]],'[1]Sheet2 (2)'!$A:$A,'[1]Sheet2 (2)'!$B:$B,"")</f>
        <v>2</v>
      </c>
    </row>
    <row r="2311" spans="1:7" hidden="1" x14ac:dyDescent="0.2">
      <c r="A2311" t="s">
        <v>6833</v>
      </c>
      <c r="B2311">
        <v>10388.202298664601</v>
      </c>
      <c r="C2311">
        <v>0</v>
      </c>
      <c r="D2311">
        <v>0</v>
      </c>
      <c r="E2311">
        <f>Table4[[#This Row],[kapp_slack_ub]]/Table4[[#This Row],[kapp_old]]</f>
        <v>0</v>
      </c>
      <c r="F2311" t="str">
        <f>"'PRO-"&amp;_xlfn.TEXTAFTER(Table4[[#This Row],[rxn]],"-",-1)&amp;"'"</f>
        <v>'PRO-rt0882'</v>
      </c>
      <c r="G2311">
        <f>_xlfn.XLOOKUP(Table4[[#This Row],[enz]],'[1]Sheet2 (2)'!$A:$A,'[1]Sheet2 (2)'!$B:$B,"")</f>
        <v>2</v>
      </c>
    </row>
    <row r="2312" spans="1:7" hidden="1" x14ac:dyDescent="0.2">
      <c r="A2312" t="s">
        <v>6834</v>
      </c>
      <c r="B2312">
        <v>10388.202298664601</v>
      </c>
      <c r="C2312">
        <v>0</v>
      </c>
      <c r="D2312">
        <v>0</v>
      </c>
      <c r="E2312">
        <f>Table4[[#This Row],[kapp_slack_ub]]/Table4[[#This Row],[kapp_old]]</f>
        <v>0</v>
      </c>
      <c r="F2312" t="str">
        <f>"'PRO-"&amp;_xlfn.TEXTAFTER(Table4[[#This Row],[rxn]],"-",-1)&amp;"'"</f>
        <v>'PRO-rt5171'</v>
      </c>
      <c r="G2312">
        <f>_xlfn.XLOOKUP(Table4[[#This Row],[enz]],'[1]Sheet2 (2)'!$A:$A,'[1]Sheet2 (2)'!$B:$B,"")</f>
        <v>1</v>
      </c>
    </row>
    <row r="2313" spans="1:7" hidden="1" x14ac:dyDescent="0.2">
      <c r="A2313" t="s">
        <v>6835</v>
      </c>
      <c r="B2313">
        <v>10388.202298664601</v>
      </c>
      <c r="C2313">
        <v>0</v>
      </c>
      <c r="D2313">
        <v>0</v>
      </c>
      <c r="E2313">
        <f>Table4[[#This Row],[kapp_slack_ub]]/Table4[[#This Row],[kapp_old]]</f>
        <v>0</v>
      </c>
      <c r="F2313" t="str">
        <f>"'PRO-"&amp;_xlfn.TEXTAFTER(Table4[[#This Row],[rxn]],"-",-1)&amp;"'"</f>
        <v>'PRO-rt4896'</v>
      </c>
      <c r="G2313">
        <f>_xlfn.XLOOKUP(Table4[[#This Row],[enz]],'[1]Sheet2 (2)'!$A:$A,'[1]Sheet2 (2)'!$B:$B,"")</f>
        <v>1</v>
      </c>
    </row>
    <row r="2314" spans="1:7" hidden="1" x14ac:dyDescent="0.2">
      <c r="A2314" t="s">
        <v>6836</v>
      </c>
      <c r="B2314">
        <v>10388.202298664601</v>
      </c>
      <c r="C2314">
        <v>0</v>
      </c>
      <c r="D2314">
        <v>0</v>
      </c>
      <c r="E2314">
        <f>Table4[[#This Row],[kapp_slack_ub]]/Table4[[#This Row],[kapp_old]]</f>
        <v>0</v>
      </c>
      <c r="F2314" t="str">
        <f>"'PRO-"&amp;_xlfn.TEXTAFTER(Table4[[#This Row],[rxn]],"-",-1)&amp;"'"</f>
        <v>'PRO-rt4896'</v>
      </c>
      <c r="G2314">
        <f>_xlfn.XLOOKUP(Table4[[#This Row],[enz]],'[1]Sheet2 (2)'!$A:$A,'[1]Sheet2 (2)'!$B:$B,"")</f>
        <v>1</v>
      </c>
    </row>
    <row r="2315" spans="1:7" hidden="1" x14ac:dyDescent="0.2">
      <c r="A2315" t="s">
        <v>6837</v>
      </c>
      <c r="B2315">
        <v>10388.202298664601</v>
      </c>
      <c r="C2315">
        <v>0</v>
      </c>
      <c r="D2315">
        <v>0</v>
      </c>
      <c r="E2315">
        <f>Table4[[#This Row],[kapp_slack_ub]]/Table4[[#This Row],[kapp_old]]</f>
        <v>0</v>
      </c>
      <c r="F2315" t="str">
        <f>"'PRO-"&amp;_xlfn.TEXTAFTER(Table4[[#This Row],[rxn]],"-",-1)&amp;"'"</f>
        <v>'PRO-rt4896'</v>
      </c>
      <c r="G2315">
        <f>_xlfn.XLOOKUP(Table4[[#This Row],[enz]],'[1]Sheet2 (2)'!$A:$A,'[1]Sheet2 (2)'!$B:$B,"")</f>
        <v>1</v>
      </c>
    </row>
    <row r="2316" spans="1:7" hidden="1" x14ac:dyDescent="0.2">
      <c r="A2316" t="s">
        <v>6838</v>
      </c>
      <c r="B2316">
        <v>10388.202298664601</v>
      </c>
      <c r="C2316">
        <v>0</v>
      </c>
      <c r="D2316">
        <v>0</v>
      </c>
      <c r="E2316">
        <f>Table4[[#This Row],[kapp_slack_ub]]/Table4[[#This Row],[kapp_old]]</f>
        <v>0</v>
      </c>
      <c r="F2316" t="str">
        <f>"'PRO-"&amp;_xlfn.TEXTAFTER(Table4[[#This Row],[rxn]],"-",-1)&amp;"'"</f>
        <v>'PRO-rt1561'</v>
      </c>
      <c r="G2316">
        <f>_xlfn.XLOOKUP(Table4[[#This Row],[enz]],'[1]Sheet2 (2)'!$A:$A,'[1]Sheet2 (2)'!$B:$B,"")</f>
        <v>1</v>
      </c>
    </row>
    <row r="2317" spans="1:7" hidden="1" x14ac:dyDescent="0.2">
      <c r="A2317" t="s">
        <v>6839</v>
      </c>
      <c r="B2317">
        <v>10388.202298664601</v>
      </c>
      <c r="C2317">
        <v>0</v>
      </c>
      <c r="D2317">
        <v>0</v>
      </c>
      <c r="E2317">
        <f>Table4[[#This Row],[kapp_slack_ub]]/Table4[[#This Row],[kapp_old]]</f>
        <v>0</v>
      </c>
      <c r="F2317" t="str">
        <f>"'PRO-"&amp;_xlfn.TEXTAFTER(Table4[[#This Row],[rxn]],"-",-1)&amp;"'"</f>
        <v>'PRO-rt1470'</v>
      </c>
      <c r="G2317">
        <f>_xlfn.XLOOKUP(Table4[[#This Row],[enz]],'[1]Sheet2 (2)'!$A:$A,'[1]Sheet2 (2)'!$B:$B,"")</f>
        <v>1</v>
      </c>
    </row>
    <row r="2318" spans="1:7" hidden="1" x14ac:dyDescent="0.2">
      <c r="A2318" t="s">
        <v>6840</v>
      </c>
      <c r="B2318">
        <v>10388.202298664601</v>
      </c>
      <c r="C2318">
        <v>0</v>
      </c>
      <c r="D2318">
        <v>0</v>
      </c>
      <c r="E2318">
        <f>Table4[[#This Row],[kapp_slack_ub]]/Table4[[#This Row],[kapp_old]]</f>
        <v>0</v>
      </c>
      <c r="F2318" t="str">
        <f>"'PRO-"&amp;_xlfn.TEXTAFTER(Table4[[#This Row],[rxn]],"-",-1)&amp;"'"</f>
        <v>'PRO-rt1964'</v>
      </c>
      <c r="G2318">
        <f>_xlfn.XLOOKUP(Table4[[#This Row],[enz]],'[1]Sheet2 (2)'!$A:$A,'[1]Sheet2 (2)'!$B:$B,"")</f>
        <v>1</v>
      </c>
    </row>
    <row r="2319" spans="1:7" hidden="1" x14ac:dyDescent="0.2">
      <c r="A2319" t="s">
        <v>3073</v>
      </c>
      <c r="B2319">
        <v>80.983551485203094</v>
      </c>
      <c r="C2319">
        <v>0</v>
      </c>
      <c r="D2319">
        <v>0</v>
      </c>
      <c r="E2319">
        <f>Table4[[#This Row],[kapp_slack_ub]]/Table4[[#This Row],[kapp_old]]</f>
        <v>0</v>
      </c>
      <c r="F2319" t="str">
        <f>"'PRO-"&amp;_xlfn.TEXTAFTER(Table4[[#This Row],[rxn]],"-",-1)&amp;"'"</f>
        <v>'PRO-rt4183'</v>
      </c>
      <c r="G2319">
        <f>_xlfn.XLOOKUP(Table4[[#This Row],[enz]],'[1]Sheet2 (2)'!$A:$A,'[1]Sheet2 (2)'!$B:$B,"")</f>
        <v>1</v>
      </c>
    </row>
    <row r="2320" spans="1:7" hidden="1" x14ac:dyDescent="0.2">
      <c r="A2320" t="s">
        <v>6841</v>
      </c>
      <c r="B2320">
        <v>10388.202298664601</v>
      </c>
      <c r="C2320">
        <v>0</v>
      </c>
      <c r="D2320">
        <v>0</v>
      </c>
      <c r="E2320">
        <f>Table4[[#This Row],[kapp_slack_ub]]/Table4[[#This Row],[kapp_old]]</f>
        <v>0</v>
      </c>
      <c r="F2320" t="str">
        <f>"'PRO-"&amp;_xlfn.TEXTAFTER(Table4[[#This Row],[rxn]],"-",-1)&amp;"'"</f>
        <v>'PRO-rt1567'</v>
      </c>
      <c r="G2320">
        <f>_xlfn.XLOOKUP(Table4[[#This Row],[enz]],'[1]Sheet2 (2)'!$A:$A,'[1]Sheet2 (2)'!$B:$B,"")</f>
        <v>1</v>
      </c>
    </row>
    <row r="2321" spans="1:7" hidden="1" x14ac:dyDescent="0.2">
      <c r="A2321" t="s">
        <v>6842</v>
      </c>
      <c r="B2321">
        <v>10388.202298664601</v>
      </c>
      <c r="C2321">
        <v>0</v>
      </c>
      <c r="D2321">
        <v>0</v>
      </c>
      <c r="E2321">
        <f>Table4[[#This Row],[kapp_slack_ub]]/Table4[[#This Row],[kapp_old]]</f>
        <v>0</v>
      </c>
      <c r="F2321" t="str">
        <f>"'PRO-"&amp;_xlfn.TEXTAFTER(Table4[[#This Row],[rxn]],"-",-1)&amp;"'"</f>
        <v>'PRO-rt6258'</v>
      </c>
      <c r="G2321">
        <f>_xlfn.XLOOKUP(Table4[[#This Row],[enz]],'[1]Sheet2 (2)'!$A:$A,'[1]Sheet2 (2)'!$B:$B,"")</f>
        <v>1</v>
      </c>
    </row>
    <row r="2322" spans="1:7" hidden="1" x14ac:dyDescent="0.2">
      <c r="A2322" t="s">
        <v>6843</v>
      </c>
      <c r="B2322">
        <v>10388.202298664601</v>
      </c>
      <c r="C2322">
        <v>0</v>
      </c>
      <c r="D2322">
        <v>0</v>
      </c>
      <c r="E2322">
        <f>Table4[[#This Row],[kapp_slack_ub]]/Table4[[#This Row],[kapp_old]]</f>
        <v>0</v>
      </c>
      <c r="F2322" t="str">
        <f>"'PRO-"&amp;_xlfn.TEXTAFTER(Table4[[#This Row],[rxn]],"-",-1)&amp;"'"</f>
        <v>'PRO-rt5389'</v>
      </c>
      <c r="G2322">
        <f>_xlfn.XLOOKUP(Table4[[#This Row],[enz]],'[1]Sheet2 (2)'!$A:$A,'[1]Sheet2 (2)'!$B:$B,"")</f>
        <v>1</v>
      </c>
    </row>
    <row r="2323" spans="1:7" hidden="1" x14ac:dyDescent="0.2">
      <c r="A2323" t="s">
        <v>6844</v>
      </c>
      <c r="B2323">
        <v>10388.202298664601</v>
      </c>
      <c r="C2323">
        <v>0</v>
      </c>
      <c r="D2323">
        <v>0</v>
      </c>
      <c r="E2323">
        <f>Table4[[#This Row],[kapp_slack_ub]]/Table4[[#This Row],[kapp_old]]</f>
        <v>0</v>
      </c>
      <c r="F2323" t="str">
        <f>"'PRO-"&amp;_xlfn.TEXTAFTER(Table4[[#This Row],[rxn]],"-",-1)&amp;"'"</f>
        <v>'PRO-rt0682'</v>
      </c>
      <c r="G2323">
        <f>_xlfn.XLOOKUP(Table4[[#This Row],[enz]],'[1]Sheet2 (2)'!$A:$A,'[1]Sheet2 (2)'!$B:$B,"")</f>
        <v>1</v>
      </c>
    </row>
    <row r="2324" spans="1:7" hidden="1" x14ac:dyDescent="0.2">
      <c r="A2324" t="s">
        <v>6845</v>
      </c>
      <c r="B2324">
        <v>10388.202298664601</v>
      </c>
      <c r="C2324">
        <v>0</v>
      </c>
      <c r="D2324">
        <v>0</v>
      </c>
      <c r="E2324">
        <f>Table4[[#This Row],[kapp_slack_ub]]/Table4[[#This Row],[kapp_old]]</f>
        <v>0</v>
      </c>
      <c r="F2324" t="str">
        <f>"'PRO-"&amp;_xlfn.TEXTAFTER(Table4[[#This Row],[rxn]],"-",-1)&amp;"'"</f>
        <v>'PRO-rt1340'</v>
      </c>
      <c r="G2324">
        <f>_xlfn.XLOOKUP(Table4[[#This Row],[enz]],'[1]Sheet2 (2)'!$A:$A,'[1]Sheet2 (2)'!$B:$B,"")</f>
        <v>1</v>
      </c>
    </row>
    <row r="2325" spans="1:7" hidden="1" x14ac:dyDescent="0.2">
      <c r="A2325" t="s">
        <v>6846</v>
      </c>
      <c r="B2325">
        <v>10388.202298664601</v>
      </c>
      <c r="C2325">
        <v>0</v>
      </c>
      <c r="D2325">
        <v>0</v>
      </c>
      <c r="E2325">
        <f>Table4[[#This Row],[kapp_slack_ub]]/Table4[[#This Row],[kapp_old]]</f>
        <v>0</v>
      </c>
      <c r="F2325" t="str">
        <f>"'PRO-"&amp;_xlfn.TEXTAFTER(Table4[[#This Row],[rxn]],"-",-1)&amp;"'"</f>
        <v>'PRO-rt3492'</v>
      </c>
      <c r="G2325">
        <f>_xlfn.XLOOKUP(Table4[[#This Row],[enz]],'[1]Sheet2 (2)'!$A:$A,'[1]Sheet2 (2)'!$B:$B,"")</f>
        <v>1</v>
      </c>
    </row>
    <row r="2326" spans="1:7" hidden="1" x14ac:dyDescent="0.2">
      <c r="A2326" t="s">
        <v>6847</v>
      </c>
      <c r="B2326">
        <v>10388.202298664601</v>
      </c>
      <c r="C2326">
        <v>0</v>
      </c>
      <c r="D2326">
        <v>0</v>
      </c>
      <c r="E2326">
        <f>Table4[[#This Row],[kapp_slack_ub]]/Table4[[#This Row],[kapp_old]]</f>
        <v>0</v>
      </c>
      <c r="F2326" t="str">
        <f>"'PRO-"&amp;_xlfn.TEXTAFTER(Table4[[#This Row],[rxn]],"-",-1)&amp;"'"</f>
        <v>'PRO-rt4077'</v>
      </c>
      <c r="G2326">
        <f>_xlfn.XLOOKUP(Table4[[#This Row],[enz]],'[1]Sheet2 (2)'!$A:$A,'[1]Sheet2 (2)'!$B:$B,"")</f>
        <v>1</v>
      </c>
    </row>
    <row r="2327" spans="1:7" hidden="1" x14ac:dyDescent="0.2">
      <c r="A2327" t="s">
        <v>6848</v>
      </c>
      <c r="B2327">
        <v>10388.202298664601</v>
      </c>
      <c r="C2327">
        <v>0</v>
      </c>
      <c r="D2327">
        <v>0</v>
      </c>
      <c r="E2327">
        <f>Table4[[#This Row],[kapp_slack_ub]]/Table4[[#This Row],[kapp_old]]</f>
        <v>0</v>
      </c>
      <c r="F2327" t="str">
        <f>"'PRO-"&amp;_xlfn.TEXTAFTER(Table4[[#This Row],[rxn]],"-",-1)&amp;"'"</f>
        <v>'PRO-rt7825'</v>
      </c>
      <c r="G2327">
        <f>_xlfn.XLOOKUP(Table4[[#This Row],[enz]],'[1]Sheet2 (2)'!$A:$A,'[1]Sheet2 (2)'!$B:$B,"")</f>
        <v>1</v>
      </c>
    </row>
    <row r="2328" spans="1:7" hidden="1" x14ac:dyDescent="0.2">
      <c r="A2328" t="s">
        <v>6849</v>
      </c>
      <c r="B2328">
        <v>10388.202298664601</v>
      </c>
      <c r="C2328">
        <v>0</v>
      </c>
      <c r="D2328">
        <v>0</v>
      </c>
      <c r="E2328">
        <f>Table4[[#This Row],[kapp_slack_ub]]/Table4[[#This Row],[kapp_old]]</f>
        <v>0</v>
      </c>
      <c r="F2328" t="str">
        <f>"'PRO-"&amp;_xlfn.TEXTAFTER(Table4[[#This Row],[rxn]],"-",-1)&amp;"'"</f>
        <v>'PRO-SPONT'</v>
      </c>
      <c r="G2328" t="str">
        <f>_xlfn.XLOOKUP(Table4[[#This Row],[enz]],'[1]Sheet2 (2)'!$A:$A,'[1]Sheet2 (2)'!$B:$B,"")</f>
        <v/>
      </c>
    </row>
    <row r="2329" spans="1:7" hidden="1" x14ac:dyDescent="0.2">
      <c r="A2329" t="s">
        <v>6850</v>
      </c>
      <c r="B2329">
        <v>10388.202298664601</v>
      </c>
      <c r="C2329">
        <v>0</v>
      </c>
      <c r="D2329">
        <v>0</v>
      </c>
      <c r="E2329">
        <f>Table4[[#This Row],[kapp_slack_ub]]/Table4[[#This Row],[kapp_old]]</f>
        <v>0</v>
      </c>
      <c r="F2329" t="str">
        <f>"'PRO-"&amp;_xlfn.TEXTAFTER(Table4[[#This Row],[rxn]],"-",-1)&amp;"'"</f>
        <v>'PRO-SPONT'</v>
      </c>
      <c r="G2329" t="str">
        <f>_xlfn.XLOOKUP(Table4[[#This Row],[enz]],'[1]Sheet2 (2)'!$A:$A,'[1]Sheet2 (2)'!$B:$B,"")</f>
        <v/>
      </c>
    </row>
    <row r="2330" spans="1:7" hidden="1" x14ac:dyDescent="0.2">
      <c r="A2330" t="s">
        <v>6851</v>
      </c>
      <c r="B2330">
        <v>10388.202298664601</v>
      </c>
      <c r="C2330">
        <v>0</v>
      </c>
      <c r="D2330">
        <v>0</v>
      </c>
      <c r="E2330">
        <f>Table4[[#This Row],[kapp_slack_ub]]/Table4[[#This Row],[kapp_old]]</f>
        <v>0</v>
      </c>
      <c r="F2330" t="str">
        <f>"'PRO-"&amp;_xlfn.TEXTAFTER(Table4[[#This Row],[rxn]],"-",-1)&amp;"'"</f>
        <v>'PRO-rt6190'</v>
      </c>
      <c r="G2330">
        <f>_xlfn.XLOOKUP(Table4[[#This Row],[enz]],'[1]Sheet2 (2)'!$A:$A,'[1]Sheet2 (2)'!$B:$B,"")</f>
        <v>1</v>
      </c>
    </row>
    <row r="2331" spans="1:7" hidden="1" x14ac:dyDescent="0.2">
      <c r="A2331" t="s">
        <v>6852</v>
      </c>
      <c r="B2331">
        <v>10388.202298664601</v>
      </c>
      <c r="C2331">
        <v>0</v>
      </c>
      <c r="D2331">
        <v>0</v>
      </c>
      <c r="E2331">
        <f>Table4[[#This Row],[kapp_slack_ub]]/Table4[[#This Row],[kapp_old]]</f>
        <v>0</v>
      </c>
      <c r="F2331" t="str">
        <f>"'PRO-"&amp;_xlfn.TEXTAFTER(Table4[[#This Row],[rxn]],"-",-1)&amp;"'"</f>
        <v>'PRO-rt6190'</v>
      </c>
      <c r="G2331">
        <f>_xlfn.XLOOKUP(Table4[[#This Row],[enz]],'[1]Sheet2 (2)'!$A:$A,'[1]Sheet2 (2)'!$B:$B,"")</f>
        <v>1</v>
      </c>
    </row>
    <row r="2332" spans="1:7" hidden="1" x14ac:dyDescent="0.2">
      <c r="A2332" t="s">
        <v>6853</v>
      </c>
      <c r="B2332">
        <v>10388.202298664601</v>
      </c>
      <c r="C2332">
        <v>0</v>
      </c>
      <c r="D2332">
        <v>0</v>
      </c>
      <c r="E2332">
        <f>Table4[[#This Row],[kapp_slack_ub]]/Table4[[#This Row],[kapp_old]]</f>
        <v>0</v>
      </c>
      <c r="F2332" t="str">
        <f>"'PRO-"&amp;_xlfn.TEXTAFTER(Table4[[#This Row],[rxn]],"-",-1)&amp;"'"</f>
        <v>'PRO-SPONT'</v>
      </c>
      <c r="G2332" t="str">
        <f>_xlfn.XLOOKUP(Table4[[#This Row],[enz]],'[1]Sheet2 (2)'!$A:$A,'[1]Sheet2 (2)'!$B:$B,"")</f>
        <v/>
      </c>
    </row>
    <row r="2333" spans="1:7" hidden="1" x14ac:dyDescent="0.2">
      <c r="A2333" t="s">
        <v>6854</v>
      </c>
      <c r="B2333">
        <v>10388.202298664601</v>
      </c>
      <c r="C2333">
        <v>0</v>
      </c>
      <c r="D2333">
        <v>0</v>
      </c>
      <c r="E2333">
        <f>Table4[[#This Row],[kapp_slack_ub]]/Table4[[#This Row],[kapp_old]]</f>
        <v>0</v>
      </c>
      <c r="F2333" t="str">
        <f>"'PRO-"&amp;_xlfn.TEXTAFTER(Table4[[#This Row],[rxn]],"-",-1)&amp;"'"</f>
        <v>'PRO-SPONT'</v>
      </c>
      <c r="G2333" t="str">
        <f>_xlfn.XLOOKUP(Table4[[#This Row],[enz]],'[1]Sheet2 (2)'!$A:$A,'[1]Sheet2 (2)'!$B:$B,"")</f>
        <v/>
      </c>
    </row>
    <row r="2334" spans="1:7" hidden="1" x14ac:dyDescent="0.2">
      <c r="A2334" t="s">
        <v>6855</v>
      </c>
      <c r="B2334">
        <v>10388.202298664601</v>
      </c>
      <c r="C2334">
        <v>0</v>
      </c>
      <c r="D2334">
        <v>0</v>
      </c>
      <c r="E2334">
        <f>Table4[[#This Row],[kapp_slack_ub]]/Table4[[#This Row],[kapp_old]]</f>
        <v>0</v>
      </c>
      <c r="F2334" t="str">
        <f>"'PRO-"&amp;_xlfn.TEXTAFTER(Table4[[#This Row],[rxn]],"-",-1)&amp;"'"</f>
        <v>'PRO-rt0646'</v>
      </c>
      <c r="G2334">
        <f>_xlfn.XLOOKUP(Table4[[#This Row],[enz]],'[1]Sheet2 (2)'!$A:$A,'[1]Sheet2 (2)'!$B:$B,"")</f>
        <v>1</v>
      </c>
    </row>
    <row r="2335" spans="1:7" hidden="1" x14ac:dyDescent="0.2">
      <c r="A2335" t="s">
        <v>6856</v>
      </c>
      <c r="B2335">
        <v>10388.202298664601</v>
      </c>
      <c r="C2335">
        <v>0</v>
      </c>
      <c r="D2335">
        <v>0</v>
      </c>
      <c r="E2335">
        <f>Table4[[#This Row],[kapp_slack_ub]]/Table4[[#This Row],[kapp_old]]</f>
        <v>0</v>
      </c>
      <c r="F2335" t="str">
        <f>"'PRO-"&amp;_xlfn.TEXTAFTER(Table4[[#This Row],[rxn]],"-",-1)&amp;"'"</f>
        <v>'PRO-rt0646'</v>
      </c>
      <c r="G2335">
        <f>_xlfn.XLOOKUP(Table4[[#This Row],[enz]],'[1]Sheet2 (2)'!$A:$A,'[1]Sheet2 (2)'!$B:$B,"")</f>
        <v>1</v>
      </c>
    </row>
    <row r="2336" spans="1:7" hidden="1" x14ac:dyDescent="0.2">
      <c r="A2336" t="s">
        <v>6857</v>
      </c>
      <c r="B2336">
        <v>10388.202298664601</v>
      </c>
      <c r="C2336">
        <v>0</v>
      </c>
      <c r="D2336">
        <v>0</v>
      </c>
      <c r="E2336">
        <f>Table4[[#This Row],[kapp_slack_ub]]/Table4[[#This Row],[kapp_old]]</f>
        <v>0</v>
      </c>
      <c r="F2336" t="str">
        <f>"'PRO-"&amp;_xlfn.TEXTAFTER(Table4[[#This Row],[rxn]],"-",-1)&amp;"'"</f>
        <v>'PRO-rt5618'</v>
      </c>
      <c r="G2336">
        <f>_xlfn.XLOOKUP(Table4[[#This Row],[enz]],'[1]Sheet2 (2)'!$A:$A,'[1]Sheet2 (2)'!$B:$B,"")</f>
        <v>1</v>
      </c>
    </row>
    <row r="2337" spans="1:7" hidden="1" x14ac:dyDescent="0.2">
      <c r="A2337" t="s">
        <v>3074</v>
      </c>
      <c r="B2337">
        <v>10388.202298664601</v>
      </c>
      <c r="C2337">
        <v>0</v>
      </c>
      <c r="D2337">
        <v>0</v>
      </c>
      <c r="E2337">
        <f>Table4[[#This Row],[kapp_slack_ub]]/Table4[[#This Row],[kapp_old]]</f>
        <v>0</v>
      </c>
      <c r="F2337" t="str">
        <f>"'PRO-"&amp;_xlfn.TEXTAFTER(Table4[[#This Row],[rxn]],"-",-1)&amp;"'"</f>
        <v>'PRO-rt5618'</v>
      </c>
      <c r="G2337">
        <f>_xlfn.XLOOKUP(Table4[[#This Row],[enz]],'[1]Sheet2 (2)'!$A:$A,'[1]Sheet2 (2)'!$B:$B,"")</f>
        <v>1</v>
      </c>
    </row>
    <row r="2338" spans="1:7" hidden="1" x14ac:dyDescent="0.2">
      <c r="A2338" t="s">
        <v>6858</v>
      </c>
      <c r="B2338">
        <v>10388.202298664601</v>
      </c>
      <c r="C2338">
        <v>0</v>
      </c>
      <c r="D2338">
        <v>0</v>
      </c>
      <c r="E2338">
        <f>Table4[[#This Row],[kapp_slack_ub]]/Table4[[#This Row],[kapp_old]]</f>
        <v>0</v>
      </c>
      <c r="F2338" t="str">
        <f>"'PRO-"&amp;_xlfn.TEXTAFTER(Table4[[#This Row],[rxn]],"-",-1)&amp;"'"</f>
        <v>'PRO-SPONT'</v>
      </c>
      <c r="G2338" t="str">
        <f>_xlfn.XLOOKUP(Table4[[#This Row],[enz]],'[1]Sheet2 (2)'!$A:$A,'[1]Sheet2 (2)'!$B:$B,"")</f>
        <v/>
      </c>
    </row>
    <row r="2339" spans="1:7" hidden="1" x14ac:dyDescent="0.2">
      <c r="A2339" t="s">
        <v>6859</v>
      </c>
      <c r="B2339">
        <v>10388.202298664601</v>
      </c>
      <c r="C2339">
        <v>0</v>
      </c>
      <c r="D2339">
        <v>0</v>
      </c>
      <c r="E2339">
        <f>Table4[[#This Row],[kapp_slack_ub]]/Table4[[#This Row],[kapp_old]]</f>
        <v>0</v>
      </c>
      <c r="F2339" t="str">
        <f>"'PRO-"&amp;_xlfn.TEXTAFTER(Table4[[#This Row],[rxn]],"-",-1)&amp;"'"</f>
        <v>'PRO-SPONT'</v>
      </c>
      <c r="G2339" t="str">
        <f>_xlfn.XLOOKUP(Table4[[#This Row],[enz]],'[1]Sheet2 (2)'!$A:$A,'[1]Sheet2 (2)'!$B:$B,"")</f>
        <v/>
      </c>
    </row>
    <row r="2340" spans="1:7" hidden="1" x14ac:dyDescent="0.2">
      <c r="A2340" t="s">
        <v>6860</v>
      </c>
      <c r="B2340">
        <v>10388.202298664601</v>
      </c>
      <c r="C2340">
        <v>0</v>
      </c>
      <c r="D2340">
        <v>0</v>
      </c>
      <c r="E2340">
        <f>Table4[[#This Row],[kapp_slack_ub]]/Table4[[#This Row],[kapp_old]]</f>
        <v>0</v>
      </c>
      <c r="F2340" t="str">
        <f>"'PRO-"&amp;_xlfn.TEXTAFTER(Table4[[#This Row],[rxn]],"-",-1)&amp;"'"</f>
        <v>'PRO-SPONT'</v>
      </c>
      <c r="G2340" t="str">
        <f>_xlfn.XLOOKUP(Table4[[#This Row],[enz]],'[1]Sheet2 (2)'!$A:$A,'[1]Sheet2 (2)'!$B:$B,"")</f>
        <v/>
      </c>
    </row>
    <row r="2341" spans="1:7" hidden="1" x14ac:dyDescent="0.2">
      <c r="A2341" t="s">
        <v>6861</v>
      </c>
      <c r="B2341">
        <v>10388.202298664601</v>
      </c>
      <c r="C2341">
        <v>0</v>
      </c>
      <c r="D2341">
        <v>0</v>
      </c>
      <c r="E2341">
        <f>Table4[[#This Row],[kapp_slack_ub]]/Table4[[#This Row],[kapp_old]]</f>
        <v>0</v>
      </c>
      <c r="F2341" t="str">
        <f>"'PRO-"&amp;_xlfn.TEXTAFTER(Table4[[#This Row],[rxn]],"-",-1)&amp;"'"</f>
        <v>'PRO-SPONT'</v>
      </c>
      <c r="G2341" t="str">
        <f>_xlfn.XLOOKUP(Table4[[#This Row],[enz]],'[1]Sheet2 (2)'!$A:$A,'[1]Sheet2 (2)'!$B:$B,"")</f>
        <v/>
      </c>
    </row>
    <row r="2342" spans="1:7" hidden="1" x14ac:dyDescent="0.2">
      <c r="A2342" t="s">
        <v>6862</v>
      </c>
      <c r="B2342">
        <v>10388.202298664601</v>
      </c>
      <c r="C2342">
        <v>0</v>
      </c>
      <c r="D2342">
        <v>0</v>
      </c>
      <c r="E2342">
        <f>Table4[[#This Row],[kapp_slack_ub]]/Table4[[#This Row],[kapp_old]]</f>
        <v>0</v>
      </c>
      <c r="F2342" t="str">
        <f>"'PRO-"&amp;_xlfn.TEXTAFTER(Table4[[#This Row],[rxn]],"-",-1)&amp;"'"</f>
        <v>'PRO-SPONT'</v>
      </c>
      <c r="G2342" t="str">
        <f>_xlfn.XLOOKUP(Table4[[#This Row],[enz]],'[1]Sheet2 (2)'!$A:$A,'[1]Sheet2 (2)'!$B:$B,"")</f>
        <v/>
      </c>
    </row>
    <row r="2343" spans="1:7" hidden="1" x14ac:dyDescent="0.2">
      <c r="A2343" t="s">
        <v>6863</v>
      </c>
      <c r="B2343">
        <v>10388.202298664601</v>
      </c>
      <c r="C2343">
        <v>0</v>
      </c>
      <c r="D2343">
        <v>0</v>
      </c>
      <c r="E2343">
        <f>Table4[[#This Row],[kapp_slack_ub]]/Table4[[#This Row],[kapp_old]]</f>
        <v>0</v>
      </c>
      <c r="F2343" t="str">
        <f>"'PRO-"&amp;_xlfn.TEXTAFTER(Table4[[#This Row],[rxn]],"-",-1)&amp;"'"</f>
        <v>'PRO-SPONT'</v>
      </c>
      <c r="G2343" t="str">
        <f>_xlfn.XLOOKUP(Table4[[#This Row],[enz]],'[1]Sheet2 (2)'!$A:$A,'[1]Sheet2 (2)'!$B:$B,"")</f>
        <v/>
      </c>
    </row>
    <row r="2344" spans="1:7" hidden="1" x14ac:dyDescent="0.2">
      <c r="A2344" t="s">
        <v>3075</v>
      </c>
      <c r="B2344">
        <v>10388.202298664601</v>
      </c>
      <c r="C2344">
        <v>0</v>
      </c>
      <c r="D2344">
        <v>0</v>
      </c>
      <c r="E2344">
        <f>Table4[[#This Row],[kapp_slack_ub]]/Table4[[#This Row],[kapp_old]]</f>
        <v>0</v>
      </c>
      <c r="F2344" t="str">
        <f>"'PRO-"&amp;_xlfn.TEXTAFTER(Table4[[#This Row],[rxn]],"-",-1)&amp;"'"</f>
        <v>'PRO-SPONT'</v>
      </c>
      <c r="G2344" t="str">
        <f>_xlfn.XLOOKUP(Table4[[#This Row],[enz]],'[1]Sheet2 (2)'!$A:$A,'[1]Sheet2 (2)'!$B:$B,"")</f>
        <v/>
      </c>
    </row>
    <row r="2345" spans="1:7" hidden="1" x14ac:dyDescent="0.2">
      <c r="A2345" t="s">
        <v>6864</v>
      </c>
      <c r="B2345">
        <v>10388.202298664601</v>
      </c>
      <c r="C2345">
        <v>0</v>
      </c>
      <c r="D2345">
        <v>0</v>
      </c>
      <c r="E2345">
        <f>Table4[[#This Row],[kapp_slack_ub]]/Table4[[#This Row],[kapp_old]]</f>
        <v>0</v>
      </c>
      <c r="F2345" t="str">
        <f>"'PRO-"&amp;_xlfn.TEXTAFTER(Table4[[#This Row],[rxn]],"-",-1)&amp;"'"</f>
        <v>'PRO-SPONT'</v>
      </c>
      <c r="G2345" t="str">
        <f>_xlfn.XLOOKUP(Table4[[#This Row],[enz]],'[1]Sheet2 (2)'!$A:$A,'[1]Sheet2 (2)'!$B:$B,"")</f>
        <v/>
      </c>
    </row>
    <row r="2346" spans="1:7" hidden="1" x14ac:dyDescent="0.2">
      <c r="A2346" t="s">
        <v>6865</v>
      </c>
      <c r="B2346">
        <v>10388.202298664601</v>
      </c>
      <c r="C2346">
        <v>0</v>
      </c>
      <c r="D2346">
        <v>0</v>
      </c>
      <c r="E2346">
        <f>Table4[[#This Row],[kapp_slack_ub]]/Table4[[#This Row],[kapp_old]]</f>
        <v>0</v>
      </c>
      <c r="F2346" t="str">
        <f>"'PRO-"&amp;_xlfn.TEXTAFTER(Table4[[#This Row],[rxn]],"-",-1)&amp;"'"</f>
        <v>'PRO-SPONT'</v>
      </c>
      <c r="G2346" t="str">
        <f>_xlfn.XLOOKUP(Table4[[#This Row],[enz]],'[1]Sheet2 (2)'!$A:$A,'[1]Sheet2 (2)'!$B:$B,"")</f>
        <v/>
      </c>
    </row>
    <row r="2347" spans="1:7" hidden="1" x14ac:dyDescent="0.2">
      <c r="A2347" t="s">
        <v>3076</v>
      </c>
      <c r="B2347">
        <v>10388.202298664601</v>
      </c>
      <c r="C2347">
        <v>0</v>
      </c>
      <c r="D2347">
        <v>0</v>
      </c>
      <c r="E2347">
        <f>Table4[[#This Row],[kapp_slack_ub]]/Table4[[#This Row],[kapp_old]]</f>
        <v>0</v>
      </c>
      <c r="F2347" t="str">
        <f>"'PRO-"&amp;_xlfn.TEXTAFTER(Table4[[#This Row],[rxn]],"-",-1)&amp;"'"</f>
        <v>'PRO-SPONT'</v>
      </c>
      <c r="G2347" t="str">
        <f>_xlfn.XLOOKUP(Table4[[#This Row],[enz]],'[1]Sheet2 (2)'!$A:$A,'[1]Sheet2 (2)'!$B:$B,"")</f>
        <v/>
      </c>
    </row>
    <row r="2348" spans="1:7" hidden="1" x14ac:dyDescent="0.2">
      <c r="A2348" t="s">
        <v>6866</v>
      </c>
      <c r="B2348">
        <v>10388.202298664601</v>
      </c>
      <c r="C2348">
        <v>0</v>
      </c>
      <c r="D2348">
        <v>0</v>
      </c>
      <c r="E2348">
        <f>Table4[[#This Row],[kapp_slack_ub]]/Table4[[#This Row],[kapp_old]]</f>
        <v>0</v>
      </c>
      <c r="F2348" t="str">
        <f>"'PRO-"&amp;_xlfn.TEXTAFTER(Table4[[#This Row],[rxn]],"-",-1)&amp;"'"</f>
        <v>'PRO-SPONT'</v>
      </c>
      <c r="G2348" t="str">
        <f>_xlfn.XLOOKUP(Table4[[#This Row],[enz]],'[1]Sheet2 (2)'!$A:$A,'[1]Sheet2 (2)'!$B:$B,"")</f>
        <v/>
      </c>
    </row>
    <row r="2349" spans="1:7" hidden="1" x14ac:dyDescent="0.2">
      <c r="A2349" t="s">
        <v>6867</v>
      </c>
      <c r="B2349">
        <v>10388.202298664601</v>
      </c>
      <c r="C2349">
        <v>0</v>
      </c>
      <c r="D2349">
        <v>0</v>
      </c>
      <c r="E2349">
        <f>Table4[[#This Row],[kapp_slack_ub]]/Table4[[#This Row],[kapp_old]]</f>
        <v>0</v>
      </c>
      <c r="F2349" t="str">
        <f>"'PRO-"&amp;_xlfn.TEXTAFTER(Table4[[#This Row],[rxn]],"-",-1)&amp;"'"</f>
        <v>'PRO-SPONT'</v>
      </c>
      <c r="G2349" t="str">
        <f>_xlfn.XLOOKUP(Table4[[#This Row],[enz]],'[1]Sheet2 (2)'!$A:$A,'[1]Sheet2 (2)'!$B:$B,"")</f>
        <v/>
      </c>
    </row>
    <row r="2350" spans="1:7" hidden="1" x14ac:dyDescent="0.2">
      <c r="A2350" t="s">
        <v>3077</v>
      </c>
      <c r="B2350">
        <v>10388.202298664601</v>
      </c>
      <c r="C2350">
        <v>0</v>
      </c>
      <c r="D2350">
        <v>0</v>
      </c>
      <c r="E2350">
        <f>Table4[[#This Row],[kapp_slack_ub]]/Table4[[#This Row],[kapp_old]]</f>
        <v>0</v>
      </c>
      <c r="F2350" t="str">
        <f>"'PRO-"&amp;_xlfn.TEXTAFTER(Table4[[#This Row],[rxn]],"-",-1)&amp;"'"</f>
        <v>'PRO-SPONT'</v>
      </c>
      <c r="G2350" t="str">
        <f>_xlfn.XLOOKUP(Table4[[#This Row],[enz]],'[1]Sheet2 (2)'!$A:$A,'[1]Sheet2 (2)'!$B:$B,"")</f>
        <v/>
      </c>
    </row>
    <row r="2351" spans="1:7" hidden="1" x14ac:dyDescent="0.2">
      <c r="A2351" t="s">
        <v>6868</v>
      </c>
      <c r="B2351">
        <v>10388.202298664601</v>
      </c>
      <c r="C2351">
        <v>0</v>
      </c>
      <c r="D2351">
        <v>0</v>
      </c>
      <c r="E2351">
        <f>Table4[[#This Row],[kapp_slack_ub]]/Table4[[#This Row],[kapp_old]]</f>
        <v>0</v>
      </c>
      <c r="F2351" t="str">
        <f>"'PRO-"&amp;_xlfn.TEXTAFTER(Table4[[#This Row],[rxn]],"-",-1)&amp;"'"</f>
        <v>'PRO-SPONT'</v>
      </c>
      <c r="G2351" t="str">
        <f>_xlfn.XLOOKUP(Table4[[#This Row],[enz]],'[1]Sheet2 (2)'!$A:$A,'[1]Sheet2 (2)'!$B:$B,"")</f>
        <v/>
      </c>
    </row>
    <row r="2352" spans="1:7" hidden="1" x14ac:dyDescent="0.2">
      <c r="A2352" t="s">
        <v>6869</v>
      </c>
      <c r="B2352">
        <v>10388.202298664601</v>
      </c>
      <c r="C2352">
        <v>0</v>
      </c>
      <c r="D2352">
        <v>0</v>
      </c>
      <c r="E2352">
        <f>Table4[[#This Row],[kapp_slack_ub]]/Table4[[#This Row],[kapp_old]]</f>
        <v>0</v>
      </c>
      <c r="F2352" t="str">
        <f>"'PRO-"&amp;_xlfn.TEXTAFTER(Table4[[#This Row],[rxn]],"-",-1)&amp;"'"</f>
        <v>'PRO-SPONT'</v>
      </c>
      <c r="G2352" t="str">
        <f>_xlfn.XLOOKUP(Table4[[#This Row],[enz]],'[1]Sheet2 (2)'!$A:$A,'[1]Sheet2 (2)'!$B:$B,"")</f>
        <v/>
      </c>
    </row>
    <row r="2353" spans="1:7" hidden="1" x14ac:dyDescent="0.2">
      <c r="A2353" t="s">
        <v>3078</v>
      </c>
      <c r="B2353">
        <v>10388.202298664601</v>
      </c>
      <c r="C2353">
        <v>0</v>
      </c>
      <c r="D2353">
        <v>0</v>
      </c>
      <c r="E2353">
        <f>Table4[[#This Row],[kapp_slack_ub]]/Table4[[#This Row],[kapp_old]]</f>
        <v>0</v>
      </c>
      <c r="F2353" t="str">
        <f>"'PRO-"&amp;_xlfn.TEXTAFTER(Table4[[#This Row],[rxn]],"-",-1)&amp;"'"</f>
        <v>'PRO-SPONT'</v>
      </c>
      <c r="G2353" t="str">
        <f>_xlfn.XLOOKUP(Table4[[#This Row],[enz]],'[1]Sheet2 (2)'!$A:$A,'[1]Sheet2 (2)'!$B:$B,"")</f>
        <v/>
      </c>
    </row>
    <row r="2354" spans="1:7" hidden="1" x14ac:dyDescent="0.2">
      <c r="A2354" t="s">
        <v>6870</v>
      </c>
      <c r="B2354">
        <v>10388.202298664601</v>
      </c>
      <c r="C2354">
        <v>0</v>
      </c>
      <c r="D2354">
        <v>0</v>
      </c>
      <c r="E2354">
        <f>Table4[[#This Row],[kapp_slack_ub]]/Table4[[#This Row],[kapp_old]]</f>
        <v>0</v>
      </c>
      <c r="F2354" t="str">
        <f>"'PRO-"&amp;_xlfn.TEXTAFTER(Table4[[#This Row],[rxn]],"-",-1)&amp;"'"</f>
        <v>'PRO-SPONT'</v>
      </c>
      <c r="G2354" t="str">
        <f>_xlfn.XLOOKUP(Table4[[#This Row],[enz]],'[1]Sheet2 (2)'!$A:$A,'[1]Sheet2 (2)'!$B:$B,"")</f>
        <v/>
      </c>
    </row>
    <row r="2355" spans="1:7" hidden="1" x14ac:dyDescent="0.2">
      <c r="A2355" t="s">
        <v>3079</v>
      </c>
      <c r="B2355">
        <v>10388.202298664601</v>
      </c>
      <c r="C2355">
        <v>0</v>
      </c>
      <c r="D2355">
        <v>0</v>
      </c>
      <c r="E2355">
        <f>Table4[[#This Row],[kapp_slack_ub]]/Table4[[#This Row],[kapp_old]]</f>
        <v>0</v>
      </c>
      <c r="F2355" t="str">
        <f>"'PRO-"&amp;_xlfn.TEXTAFTER(Table4[[#This Row],[rxn]],"-",-1)&amp;"'"</f>
        <v>'PRO-SPONT'</v>
      </c>
      <c r="G2355" t="str">
        <f>_xlfn.XLOOKUP(Table4[[#This Row],[enz]],'[1]Sheet2 (2)'!$A:$A,'[1]Sheet2 (2)'!$B:$B,"")</f>
        <v/>
      </c>
    </row>
    <row r="2356" spans="1:7" hidden="1" x14ac:dyDescent="0.2">
      <c r="A2356" t="s">
        <v>6871</v>
      </c>
      <c r="B2356">
        <v>10388.202298664601</v>
      </c>
      <c r="C2356">
        <v>0</v>
      </c>
      <c r="D2356">
        <v>0</v>
      </c>
      <c r="E2356">
        <f>Table4[[#This Row],[kapp_slack_ub]]/Table4[[#This Row],[kapp_old]]</f>
        <v>0</v>
      </c>
      <c r="F2356" t="str">
        <f>"'PRO-"&amp;_xlfn.TEXTAFTER(Table4[[#This Row],[rxn]],"-",-1)&amp;"'"</f>
        <v>'PRO-SPONT'</v>
      </c>
      <c r="G2356" t="str">
        <f>_xlfn.XLOOKUP(Table4[[#This Row],[enz]],'[1]Sheet2 (2)'!$A:$A,'[1]Sheet2 (2)'!$B:$B,"")</f>
        <v/>
      </c>
    </row>
    <row r="2357" spans="1:7" hidden="1" x14ac:dyDescent="0.2">
      <c r="A2357" t="s">
        <v>6872</v>
      </c>
      <c r="B2357">
        <v>10388.202298664601</v>
      </c>
      <c r="C2357">
        <v>0</v>
      </c>
      <c r="D2357">
        <v>0</v>
      </c>
      <c r="E2357">
        <f>Table4[[#This Row],[kapp_slack_ub]]/Table4[[#This Row],[kapp_old]]</f>
        <v>0</v>
      </c>
      <c r="F2357" t="str">
        <f>"'PRO-"&amp;_xlfn.TEXTAFTER(Table4[[#This Row],[rxn]],"-",-1)&amp;"'"</f>
        <v>'PRO-SPONT'</v>
      </c>
      <c r="G2357" t="str">
        <f>_xlfn.XLOOKUP(Table4[[#This Row],[enz]],'[1]Sheet2 (2)'!$A:$A,'[1]Sheet2 (2)'!$B:$B,"")</f>
        <v/>
      </c>
    </row>
    <row r="2358" spans="1:7" hidden="1" x14ac:dyDescent="0.2">
      <c r="A2358" t="s">
        <v>6873</v>
      </c>
      <c r="B2358">
        <v>10388.202298664601</v>
      </c>
      <c r="C2358">
        <v>0</v>
      </c>
      <c r="D2358">
        <v>0</v>
      </c>
      <c r="E2358">
        <f>Table4[[#This Row],[kapp_slack_ub]]/Table4[[#This Row],[kapp_old]]</f>
        <v>0</v>
      </c>
      <c r="F2358" t="str">
        <f>"'PRO-"&amp;_xlfn.TEXTAFTER(Table4[[#This Row],[rxn]],"-",-1)&amp;"'"</f>
        <v>'PRO-SPONT'</v>
      </c>
      <c r="G2358" t="str">
        <f>_xlfn.XLOOKUP(Table4[[#This Row],[enz]],'[1]Sheet2 (2)'!$A:$A,'[1]Sheet2 (2)'!$B:$B,"")</f>
        <v/>
      </c>
    </row>
    <row r="2359" spans="1:7" hidden="1" x14ac:dyDescent="0.2">
      <c r="A2359" t="s">
        <v>6874</v>
      </c>
      <c r="B2359">
        <v>10388.202298664601</v>
      </c>
      <c r="C2359">
        <v>0</v>
      </c>
      <c r="D2359">
        <v>0</v>
      </c>
      <c r="E2359">
        <f>Table4[[#This Row],[kapp_slack_ub]]/Table4[[#This Row],[kapp_old]]</f>
        <v>0</v>
      </c>
      <c r="F2359" t="str">
        <f>"'PRO-"&amp;_xlfn.TEXTAFTER(Table4[[#This Row],[rxn]],"-",-1)&amp;"'"</f>
        <v>'PRO-SPONT'</v>
      </c>
      <c r="G2359" t="str">
        <f>_xlfn.XLOOKUP(Table4[[#This Row],[enz]],'[1]Sheet2 (2)'!$A:$A,'[1]Sheet2 (2)'!$B:$B,"")</f>
        <v/>
      </c>
    </row>
    <row r="2360" spans="1:7" hidden="1" x14ac:dyDescent="0.2">
      <c r="A2360" t="s">
        <v>6875</v>
      </c>
      <c r="B2360">
        <v>10388.202298664601</v>
      </c>
      <c r="C2360">
        <v>0</v>
      </c>
      <c r="D2360">
        <v>0</v>
      </c>
      <c r="E2360">
        <f>Table4[[#This Row],[kapp_slack_ub]]/Table4[[#This Row],[kapp_old]]</f>
        <v>0</v>
      </c>
      <c r="F2360" t="str">
        <f>"'PRO-"&amp;_xlfn.TEXTAFTER(Table4[[#This Row],[rxn]],"-",-1)&amp;"'"</f>
        <v>'PRO-SPONT'</v>
      </c>
      <c r="G2360" t="str">
        <f>_xlfn.XLOOKUP(Table4[[#This Row],[enz]],'[1]Sheet2 (2)'!$A:$A,'[1]Sheet2 (2)'!$B:$B,"")</f>
        <v/>
      </c>
    </row>
    <row r="2361" spans="1:7" hidden="1" x14ac:dyDescent="0.2">
      <c r="A2361" t="s">
        <v>6876</v>
      </c>
      <c r="B2361">
        <v>10388.202298664601</v>
      </c>
      <c r="C2361">
        <v>0</v>
      </c>
      <c r="D2361">
        <v>0</v>
      </c>
      <c r="E2361">
        <f>Table4[[#This Row],[kapp_slack_ub]]/Table4[[#This Row],[kapp_old]]</f>
        <v>0</v>
      </c>
      <c r="F2361" t="str">
        <f>"'PRO-"&amp;_xlfn.TEXTAFTER(Table4[[#This Row],[rxn]],"-",-1)&amp;"'"</f>
        <v>'PRO-SPONT'</v>
      </c>
      <c r="G2361" t="str">
        <f>_xlfn.XLOOKUP(Table4[[#This Row],[enz]],'[1]Sheet2 (2)'!$A:$A,'[1]Sheet2 (2)'!$B:$B,"")</f>
        <v/>
      </c>
    </row>
    <row r="2362" spans="1:7" hidden="1" x14ac:dyDescent="0.2">
      <c r="A2362" t="s">
        <v>6877</v>
      </c>
      <c r="B2362">
        <v>10388.202298664601</v>
      </c>
      <c r="C2362">
        <v>0</v>
      </c>
      <c r="D2362">
        <v>0</v>
      </c>
      <c r="E2362">
        <f>Table4[[#This Row],[kapp_slack_ub]]/Table4[[#This Row],[kapp_old]]</f>
        <v>0</v>
      </c>
      <c r="F2362" t="str">
        <f>"'PRO-"&amp;_xlfn.TEXTAFTER(Table4[[#This Row],[rxn]],"-",-1)&amp;"'"</f>
        <v>'PRO-rt2835'</v>
      </c>
      <c r="G2362">
        <f>_xlfn.XLOOKUP(Table4[[#This Row],[enz]],'[1]Sheet2 (2)'!$A:$A,'[1]Sheet2 (2)'!$B:$B,"")</f>
        <v>1</v>
      </c>
    </row>
    <row r="2363" spans="1:7" hidden="1" x14ac:dyDescent="0.2">
      <c r="A2363" t="s">
        <v>6878</v>
      </c>
      <c r="B2363">
        <v>10388.202298664601</v>
      </c>
      <c r="C2363">
        <v>0</v>
      </c>
      <c r="D2363">
        <v>0</v>
      </c>
      <c r="E2363">
        <f>Table4[[#This Row],[kapp_slack_ub]]/Table4[[#This Row],[kapp_old]]</f>
        <v>0</v>
      </c>
      <c r="F2363" t="str">
        <f>"'PRO-"&amp;_xlfn.TEXTAFTER(Table4[[#This Row],[rxn]],"-",-1)&amp;"'"</f>
        <v>'PRO-rt2994'</v>
      </c>
      <c r="G2363">
        <f>_xlfn.XLOOKUP(Table4[[#This Row],[enz]],'[1]Sheet2 (2)'!$A:$A,'[1]Sheet2 (2)'!$B:$B,"")</f>
        <v>1</v>
      </c>
    </row>
    <row r="2364" spans="1:7" hidden="1" x14ac:dyDescent="0.2">
      <c r="A2364" t="s">
        <v>6879</v>
      </c>
      <c r="B2364">
        <v>10388.202298664601</v>
      </c>
      <c r="C2364">
        <v>0</v>
      </c>
      <c r="D2364">
        <v>0</v>
      </c>
      <c r="E2364">
        <f>Table4[[#This Row],[kapp_slack_ub]]/Table4[[#This Row],[kapp_old]]</f>
        <v>0</v>
      </c>
      <c r="F2364" t="str">
        <f>"'PRO-"&amp;_xlfn.TEXTAFTER(Table4[[#This Row],[rxn]],"-",-1)&amp;"'"</f>
        <v>'PRO-rt7916_x'</v>
      </c>
      <c r="G2364">
        <f>_xlfn.XLOOKUP(Table4[[#This Row],[enz]],'[1]Sheet2 (2)'!$A:$A,'[1]Sheet2 (2)'!$B:$B,"")</f>
        <v>1</v>
      </c>
    </row>
    <row r="2365" spans="1:7" hidden="1" x14ac:dyDescent="0.2">
      <c r="A2365" t="s">
        <v>6880</v>
      </c>
      <c r="B2365">
        <v>10388.202298664601</v>
      </c>
      <c r="C2365">
        <v>0</v>
      </c>
      <c r="D2365">
        <v>0</v>
      </c>
      <c r="E2365">
        <f>Table4[[#This Row],[kapp_slack_ub]]/Table4[[#This Row],[kapp_old]]</f>
        <v>0</v>
      </c>
      <c r="F2365" t="str">
        <f>"'PRO-"&amp;_xlfn.TEXTAFTER(Table4[[#This Row],[rxn]],"-",-1)&amp;"'"</f>
        <v>'PRO-rt2994'</v>
      </c>
      <c r="G2365">
        <f>_xlfn.XLOOKUP(Table4[[#This Row],[enz]],'[1]Sheet2 (2)'!$A:$A,'[1]Sheet2 (2)'!$B:$B,"")</f>
        <v>1</v>
      </c>
    </row>
    <row r="2366" spans="1:7" hidden="1" x14ac:dyDescent="0.2">
      <c r="A2366" t="s">
        <v>6881</v>
      </c>
      <c r="B2366">
        <v>10388.202298664601</v>
      </c>
      <c r="C2366">
        <v>0</v>
      </c>
      <c r="D2366">
        <v>0</v>
      </c>
      <c r="E2366">
        <f>Table4[[#This Row],[kapp_slack_ub]]/Table4[[#This Row],[kapp_old]]</f>
        <v>0</v>
      </c>
      <c r="F2366" t="str">
        <f>"'PRO-"&amp;_xlfn.TEXTAFTER(Table4[[#This Row],[rxn]],"-",-1)&amp;"'"</f>
        <v>'PRO-rt7916_x'</v>
      </c>
      <c r="G2366">
        <f>_xlfn.XLOOKUP(Table4[[#This Row],[enz]],'[1]Sheet2 (2)'!$A:$A,'[1]Sheet2 (2)'!$B:$B,"")</f>
        <v>1</v>
      </c>
    </row>
    <row r="2367" spans="1:7" hidden="1" x14ac:dyDescent="0.2">
      <c r="A2367" t="s">
        <v>6882</v>
      </c>
      <c r="B2367">
        <v>10388.202298664601</v>
      </c>
      <c r="C2367">
        <v>0</v>
      </c>
      <c r="D2367">
        <v>0</v>
      </c>
      <c r="E2367">
        <f>Table4[[#This Row],[kapp_slack_ub]]/Table4[[#This Row],[kapp_old]]</f>
        <v>0</v>
      </c>
      <c r="F2367" t="str">
        <f>"'PRO-"&amp;_xlfn.TEXTAFTER(Table4[[#This Row],[rxn]],"-",-1)&amp;"'"</f>
        <v>'PRO-rt2835'</v>
      </c>
      <c r="G2367">
        <f>_xlfn.XLOOKUP(Table4[[#This Row],[enz]],'[1]Sheet2 (2)'!$A:$A,'[1]Sheet2 (2)'!$B:$B,"")</f>
        <v>1</v>
      </c>
    </row>
    <row r="2368" spans="1:7" hidden="1" x14ac:dyDescent="0.2">
      <c r="A2368" t="s">
        <v>6883</v>
      </c>
      <c r="B2368">
        <v>10388.202298664601</v>
      </c>
      <c r="C2368">
        <v>0</v>
      </c>
      <c r="D2368">
        <v>0</v>
      </c>
      <c r="E2368">
        <f>Table4[[#This Row],[kapp_slack_ub]]/Table4[[#This Row],[kapp_old]]</f>
        <v>0</v>
      </c>
      <c r="F2368" t="str">
        <f>"'PRO-"&amp;_xlfn.TEXTAFTER(Table4[[#This Row],[rxn]],"-",-1)&amp;"'"</f>
        <v>'PRO-rt2994'</v>
      </c>
      <c r="G2368">
        <f>_xlfn.XLOOKUP(Table4[[#This Row],[enz]],'[1]Sheet2 (2)'!$A:$A,'[1]Sheet2 (2)'!$B:$B,"")</f>
        <v>1</v>
      </c>
    </row>
    <row r="2369" spans="1:7" hidden="1" x14ac:dyDescent="0.2">
      <c r="A2369" t="s">
        <v>6884</v>
      </c>
      <c r="B2369">
        <v>10388.202298664601</v>
      </c>
      <c r="C2369">
        <v>0</v>
      </c>
      <c r="D2369">
        <v>0</v>
      </c>
      <c r="E2369">
        <f>Table4[[#This Row],[kapp_slack_ub]]/Table4[[#This Row],[kapp_old]]</f>
        <v>0</v>
      </c>
      <c r="F2369" t="str">
        <f>"'PRO-"&amp;_xlfn.TEXTAFTER(Table4[[#This Row],[rxn]],"-",-1)&amp;"'"</f>
        <v>'PRO-rt7916_x'</v>
      </c>
      <c r="G2369">
        <f>_xlfn.XLOOKUP(Table4[[#This Row],[enz]],'[1]Sheet2 (2)'!$A:$A,'[1]Sheet2 (2)'!$B:$B,"")</f>
        <v>1</v>
      </c>
    </row>
    <row r="2370" spans="1:7" hidden="1" x14ac:dyDescent="0.2">
      <c r="A2370" t="s">
        <v>6885</v>
      </c>
      <c r="B2370">
        <v>10388.202298664601</v>
      </c>
      <c r="C2370">
        <v>0</v>
      </c>
      <c r="D2370">
        <v>0</v>
      </c>
      <c r="E2370">
        <f>Table4[[#This Row],[kapp_slack_ub]]/Table4[[#This Row],[kapp_old]]</f>
        <v>0</v>
      </c>
      <c r="F2370" t="str">
        <f>"'PRO-"&amp;_xlfn.TEXTAFTER(Table4[[#This Row],[rxn]],"-",-1)&amp;"'"</f>
        <v>'PRO-rt2835'</v>
      </c>
      <c r="G2370">
        <f>_xlfn.XLOOKUP(Table4[[#This Row],[enz]],'[1]Sheet2 (2)'!$A:$A,'[1]Sheet2 (2)'!$B:$B,"")</f>
        <v>1</v>
      </c>
    </row>
    <row r="2371" spans="1:7" hidden="1" x14ac:dyDescent="0.2">
      <c r="A2371" t="s">
        <v>6886</v>
      </c>
      <c r="B2371">
        <v>10388.202298664601</v>
      </c>
      <c r="C2371">
        <v>0</v>
      </c>
      <c r="D2371">
        <v>0</v>
      </c>
      <c r="E2371">
        <f>Table4[[#This Row],[kapp_slack_ub]]/Table4[[#This Row],[kapp_old]]</f>
        <v>0</v>
      </c>
      <c r="F2371" t="str">
        <f>"'PRO-"&amp;_xlfn.TEXTAFTER(Table4[[#This Row],[rxn]],"-",-1)&amp;"'"</f>
        <v>'PRO-rt2994'</v>
      </c>
      <c r="G2371">
        <f>_xlfn.XLOOKUP(Table4[[#This Row],[enz]],'[1]Sheet2 (2)'!$A:$A,'[1]Sheet2 (2)'!$B:$B,"")</f>
        <v>1</v>
      </c>
    </row>
    <row r="2372" spans="1:7" hidden="1" x14ac:dyDescent="0.2">
      <c r="A2372" t="s">
        <v>6887</v>
      </c>
      <c r="B2372">
        <v>10388.202298664601</v>
      </c>
      <c r="C2372">
        <v>0</v>
      </c>
      <c r="D2372">
        <v>0</v>
      </c>
      <c r="E2372">
        <f>Table4[[#This Row],[kapp_slack_ub]]/Table4[[#This Row],[kapp_old]]</f>
        <v>0</v>
      </c>
      <c r="F2372" t="str">
        <f>"'PRO-"&amp;_xlfn.TEXTAFTER(Table4[[#This Row],[rxn]],"-",-1)&amp;"'"</f>
        <v>'PRO-rt7916_x'</v>
      </c>
      <c r="G2372">
        <f>_xlfn.XLOOKUP(Table4[[#This Row],[enz]],'[1]Sheet2 (2)'!$A:$A,'[1]Sheet2 (2)'!$B:$B,"")</f>
        <v>1</v>
      </c>
    </row>
    <row r="2373" spans="1:7" hidden="1" x14ac:dyDescent="0.2">
      <c r="A2373" t="s">
        <v>6888</v>
      </c>
      <c r="B2373">
        <v>10388.202298664601</v>
      </c>
      <c r="C2373">
        <v>0</v>
      </c>
      <c r="D2373">
        <v>0</v>
      </c>
      <c r="E2373">
        <f>Table4[[#This Row],[kapp_slack_ub]]/Table4[[#This Row],[kapp_old]]</f>
        <v>0</v>
      </c>
      <c r="F2373" t="str">
        <f>"'PRO-"&amp;_xlfn.TEXTAFTER(Table4[[#This Row],[rxn]],"-",-1)&amp;"'"</f>
        <v>'PRO-rt2994'</v>
      </c>
      <c r="G2373">
        <f>_xlfn.XLOOKUP(Table4[[#This Row],[enz]],'[1]Sheet2 (2)'!$A:$A,'[1]Sheet2 (2)'!$B:$B,"")</f>
        <v>1</v>
      </c>
    </row>
    <row r="2374" spans="1:7" hidden="1" x14ac:dyDescent="0.2">
      <c r="A2374" t="s">
        <v>6889</v>
      </c>
      <c r="B2374">
        <v>10388.202298664601</v>
      </c>
      <c r="C2374">
        <v>0</v>
      </c>
      <c r="D2374">
        <v>0</v>
      </c>
      <c r="E2374">
        <f>Table4[[#This Row],[kapp_slack_ub]]/Table4[[#This Row],[kapp_old]]</f>
        <v>0</v>
      </c>
      <c r="F2374" t="str">
        <f>"'PRO-"&amp;_xlfn.TEXTAFTER(Table4[[#This Row],[rxn]],"-",-1)&amp;"'"</f>
        <v>'PRO-rt7916_x'</v>
      </c>
      <c r="G2374">
        <f>_xlfn.XLOOKUP(Table4[[#This Row],[enz]],'[1]Sheet2 (2)'!$A:$A,'[1]Sheet2 (2)'!$B:$B,"")</f>
        <v>1</v>
      </c>
    </row>
    <row r="2375" spans="1:7" hidden="1" x14ac:dyDescent="0.2">
      <c r="A2375" t="s">
        <v>6890</v>
      </c>
      <c r="B2375">
        <v>10388.202298664601</v>
      </c>
      <c r="C2375">
        <v>0</v>
      </c>
      <c r="D2375">
        <v>0</v>
      </c>
      <c r="E2375">
        <f>Table4[[#This Row],[kapp_slack_ub]]/Table4[[#This Row],[kapp_old]]</f>
        <v>0</v>
      </c>
      <c r="F2375" t="str">
        <f>"'PRO-"&amp;_xlfn.TEXTAFTER(Table4[[#This Row],[rxn]],"-",-1)&amp;"'"</f>
        <v>'PRO-rt2994'</v>
      </c>
      <c r="G2375">
        <f>_xlfn.XLOOKUP(Table4[[#This Row],[enz]],'[1]Sheet2 (2)'!$A:$A,'[1]Sheet2 (2)'!$B:$B,"")</f>
        <v>1</v>
      </c>
    </row>
    <row r="2376" spans="1:7" hidden="1" x14ac:dyDescent="0.2">
      <c r="A2376" t="s">
        <v>6891</v>
      </c>
      <c r="B2376">
        <v>10388.202298664601</v>
      </c>
      <c r="C2376">
        <v>0</v>
      </c>
      <c r="D2376">
        <v>0</v>
      </c>
      <c r="E2376">
        <f>Table4[[#This Row],[kapp_slack_ub]]/Table4[[#This Row],[kapp_old]]</f>
        <v>0</v>
      </c>
      <c r="F2376" t="str">
        <f>"'PRO-"&amp;_xlfn.TEXTAFTER(Table4[[#This Row],[rxn]],"-",-1)&amp;"'"</f>
        <v>'PRO-rt7916_x'</v>
      </c>
      <c r="G2376">
        <f>_xlfn.XLOOKUP(Table4[[#This Row],[enz]],'[1]Sheet2 (2)'!$A:$A,'[1]Sheet2 (2)'!$B:$B,"")</f>
        <v>1</v>
      </c>
    </row>
    <row r="2377" spans="1:7" hidden="1" x14ac:dyDescent="0.2">
      <c r="A2377" t="s">
        <v>6892</v>
      </c>
      <c r="B2377">
        <v>10388.202298664601</v>
      </c>
      <c r="C2377">
        <v>0</v>
      </c>
      <c r="D2377">
        <v>0</v>
      </c>
      <c r="E2377">
        <f>Table4[[#This Row],[kapp_slack_ub]]/Table4[[#This Row],[kapp_old]]</f>
        <v>0</v>
      </c>
      <c r="F2377" t="str">
        <f>"'PRO-"&amp;_xlfn.TEXTAFTER(Table4[[#This Row],[rxn]],"-",-1)&amp;"'"</f>
        <v>'PRO-rt2835'</v>
      </c>
      <c r="G2377">
        <f>_xlfn.XLOOKUP(Table4[[#This Row],[enz]],'[1]Sheet2 (2)'!$A:$A,'[1]Sheet2 (2)'!$B:$B,"")</f>
        <v>1</v>
      </c>
    </row>
    <row r="2378" spans="1:7" hidden="1" x14ac:dyDescent="0.2">
      <c r="A2378" t="s">
        <v>6893</v>
      </c>
      <c r="B2378">
        <v>10388.202298664601</v>
      </c>
      <c r="C2378">
        <v>0</v>
      </c>
      <c r="D2378">
        <v>0</v>
      </c>
      <c r="E2378">
        <f>Table4[[#This Row],[kapp_slack_ub]]/Table4[[#This Row],[kapp_old]]</f>
        <v>0</v>
      </c>
      <c r="F2378" t="str">
        <f>"'PRO-"&amp;_xlfn.TEXTAFTER(Table4[[#This Row],[rxn]],"-",-1)&amp;"'"</f>
        <v>'PRO-rt2994'</v>
      </c>
      <c r="G2378">
        <f>_xlfn.XLOOKUP(Table4[[#This Row],[enz]],'[1]Sheet2 (2)'!$A:$A,'[1]Sheet2 (2)'!$B:$B,"")</f>
        <v>1</v>
      </c>
    </row>
    <row r="2379" spans="1:7" hidden="1" x14ac:dyDescent="0.2">
      <c r="A2379" t="s">
        <v>6894</v>
      </c>
      <c r="B2379">
        <v>10388.202298664601</v>
      </c>
      <c r="C2379">
        <v>0</v>
      </c>
      <c r="D2379">
        <v>0</v>
      </c>
      <c r="E2379">
        <f>Table4[[#This Row],[kapp_slack_ub]]/Table4[[#This Row],[kapp_old]]</f>
        <v>0</v>
      </c>
      <c r="F2379" t="str">
        <f>"'PRO-"&amp;_xlfn.TEXTAFTER(Table4[[#This Row],[rxn]],"-",-1)&amp;"'"</f>
        <v>'PRO-rt7916_x'</v>
      </c>
      <c r="G2379">
        <f>_xlfn.XLOOKUP(Table4[[#This Row],[enz]],'[1]Sheet2 (2)'!$A:$A,'[1]Sheet2 (2)'!$B:$B,"")</f>
        <v>1</v>
      </c>
    </row>
    <row r="2380" spans="1:7" hidden="1" x14ac:dyDescent="0.2">
      <c r="A2380" t="s">
        <v>6895</v>
      </c>
      <c r="B2380">
        <v>10388.202298664601</v>
      </c>
      <c r="C2380">
        <v>0</v>
      </c>
      <c r="D2380">
        <v>0</v>
      </c>
      <c r="E2380">
        <f>Table4[[#This Row],[kapp_slack_ub]]/Table4[[#This Row],[kapp_old]]</f>
        <v>0</v>
      </c>
      <c r="F2380" t="str">
        <f>"'PRO-"&amp;_xlfn.TEXTAFTER(Table4[[#This Row],[rxn]],"-",-1)&amp;"'"</f>
        <v>'PRO-rt2835'</v>
      </c>
      <c r="G2380">
        <f>_xlfn.XLOOKUP(Table4[[#This Row],[enz]],'[1]Sheet2 (2)'!$A:$A,'[1]Sheet2 (2)'!$B:$B,"")</f>
        <v>1</v>
      </c>
    </row>
    <row r="2381" spans="1:7" hidden="1" x14ac:dyDescent="0.2">
      <c r="A2381" t="s">
        <v>6896</v>
      </c>
      <c r="B2381">
        <v>10388.202298664601</v>
      </c>
      <c r="C2381">
        <v>0</v>
      </c>
      <c r="D2381">
        <v>0</v>
      </c>
      <c r="E2381">
        <f>Table4[[#This Row],[kapp_slack_ub]]/Table4[[#This Row],[kapp_old]]</f>
        <v>0</v>
      </c>
      <c r="F2381" t="str">
        <f>"'PRO-"&amp;_xlfn.TEXTAFTER(Table4[[#This Row],[rxn]],"-",-1)&amp;"'"</f>
        <v>'PRO-rt2994'</v>
      </c>
      <c r="G2381">
        <f>_xlfn.XLOOKUP(Table4[[#This Row],[enz]],'[1]Sheet2 (2)'!$A:$A,'[1]Sheet2 (2)'!$B:$B,"")</f>
        <v>1</v>
      </c>
    </row>
    <row r="2382" spans="1:7" hidden="1" x14ac:dyDescent="0.2">
      <c r="A2382" t="s">
        <v>6897</v>
      </c>
      <c r="B2382">
        <v>10388.202298664601</v>
      </c>
      <c r="C2382">
        <v>0</v>
      </c>
      <c r="D2382">
        <v>0</v>
      </c>
      <c r="E2382">
        <f>Table4[[#This Row],[kapp_slack_ub]]/Table4[[#This Row],[kapp_old]]</f>
        <v>0</v>
      </c>
      <c r="F2382" t="str">
        <f>"'PRO-"&amp;_xlfn.TEXTAFTER(Table4[[#This Row],[rxn]],"-",-1)&amp;"'"</f>
        <v>'PRO-rt7916_x'</v>
      </c>
      <c r="G2382">
        <f>_xlfn.XLOOKUP(Table4[[#This Row],[enz]],'[1]Sheet2 (2)'!$A:$A,'[1]Sheet2 (2)'!$B:$B,"")</f>
        <v>1</v>
      </c>
    </row>
    <row r="2383" spans="1:7" hidden="1" x14ac:dyDescent="0.2">
      <c r="A2383" t="s">
        <v>6898</v>
      </c>
      <c r="B2383">
        <v>10388.202298664601</v>
      </c>
      <c r="C2383">
        <v>0</v>
      </c>
      <c r="D2383">
        <v>0</v>
      </c>
      <c r="E2383">
        <f>Table4[[#This Row],[kapp_slack_ub]]/Table4[[#This Row],[kapp_old]]</f>
        <v>0</v>
      </c>
      <c r="F2383" t="str">
        <f>"'PRO-"&amp;_xlfn.TEXTAFTER(Table4[[#This Row],[rxn]],"-",-1)&amp;"'"</f>
        <v>'PRO-rt2835'</v>
      </c>
      <c r="G2383">
        <f>_xlfn.XLOOKUP(Table4[[#This Row],[enz]],'[1]Sheet2 (2)'!$A:$A,'[1]Sheet2 (2)'!$B:$B,"")</f>
        <v>1</v>
      </c>
    </row>
    <row r="2384" spans="1:7" hidden="1" x14ac:dyDescent="0.2">
      <c r="A2384" t="s">
        <v>6899</v>
      </c>
      <c r="B2384">
        <v>10388.202298664601</v>
      </c>
      <c r="C2384">
        <v>0</v>
      </c>
      <c r="D2384">
        <v>0</v>
      </c>
      <c r="E2384">
        <f>Table4[[#This Row],[kapp_slack_ub]]/Table4[[#This Row],[kapp_old]]</f>
        <v>0</v>
      </c>
      <c r="F2384" t="str">
        <f>"'PRO-"&amp;_xlfn.TEXTAFTER(Table4[[#This Row],[rxn]],"-",-1)&amp;"'"</f>
        <v>'PRO-rt2994'</v>
      </c>
      <c r="G2384">
        <f>_xlfn.XLOOKUP(Table4[[#This Row],[enz]],'[1]Sheet2 (2)'!$A:$A,'[1]Sheet2 (2)'!$B:$B,"")</f>
        <v>1</v>
      </c>
    </row>
    <row r="2385" spans="1:7" hidden="1" x14ac:dyDescent="0.2">
      <c r="A2385" t="s">
        <v>6900</v>
      </c>
      <c r="B2385">
        <v>10388.202298664601</v>
      </c>
      <c r="C2385">
        <v>0</v>
      </c>
      <c r="D2385">
        <v>0</v>
      </c>
      <c r="E2385">
        <f>Table4[[#This Row],[kapp_slack_ub]]/Table4[[#This Row],[kapp_old]]</f>
        <v>0</v>
      </c>
      <c r="F2385" t="str">
        <f>"'PRO-"&amp;_xlfn.TEXTAFTER(Table4[[#This Row],[rxn]],"-",-1)&amp;"'"</f>
        <v>'PRO-rt7916_x'</v>
      </c>
      <c r="G2385">
        <f>_xlfn.XLOOKUP(Table4[[#This Row],[enz]],'[1]Sheet2 (2)'!$A:$A,'[1]Sheet2 (2)'!$B:$B,"")</f>
        <v>1</v>
      </c>
    </row>
    <row r="2386" spans="1:7" hidden="1" x14ac:dyDescent="0.2">
      <c r="A2386" t="s">
        <v>6901</v>
      </c>
      <c r="B2386">
        <v>10388.202298664601</v>
      </c>
      <c r="C2386">
        <v>0</v>
      </c>
      <c r="D2386">
        <v>0</v>
      </c>
      <c r="E2386">
        <f>Table4[[#This Row],[kapp_slack_ub]]/Table4[[#This Row],[kapp_old]]</f>
        <v>0</v>
      </c>
      <c r="F2386" t="str">
        <f>"'PRO-"&amp;_xlfn.TEXTAFTER(Table4[[#This Row],[rxn]],"-",-1)&amp;"'"</f>
        <v>'PRO-rt2994'</v>
      </c>
      <c r="G2386">
        <f>_xlfn.XLOOKUP(Table4[[#This Row],[enz]],'[1]Sheet2 (2)'!$A:$A,'[1]Sheet2 (2)'!$B:$B,"")</f>
        <v>1</v>
      </c>
    </row>
    <row r="2387" spans="1:7" hidden="1" x14ac:dyDescent="0.2">
      <c r="A2387" t="s">
        <v>6902</v>
      </c>
      <c r="B2387">
        <v>10388.202298664601</v>
      </c>
      <c r="C2387">
        <v>0</v>
      </c>
      <c r="D2387">
        <v>0</v>
      </c>
      <c r="E2387">
        <f>Table4[[#This Row],[kapp_slack_ub]]/Table4[[#This Row],[kapp_old]]</f>
        <v>0</v>
      </c>
      <c r="F2387" t="str">
        <f>"'PRO-"&amp;_xlfn.TEXTAFTER(Table4[[#This Row],[rxn]],"-",-1)&amp;"'"</f>
        <v>'PRO-rt7916_x'</v>
      </c>
      <c r="G2387">
        <f>_xlfn.XLOOKUP(Table4[[#This Row],[enz]],'[1]Sheet2 (2)'!$A:$A,'[1]Sheet2 (2)'!$B:$B,"")</f>
        <v>1</v>
      </c>
    </row>
    <row r="2388" spans="1:7" hidden="1" x14ac:dyDescent="0.2">
      <c r="A2388" t="s">
        <v>6903</v>
      </c>
      <c r="B2388">
        <v>10388.202298664601</v>
      </c>
      <c r="C2388">
        <v>0</v>
      </c>
      <c r="D2388">
        <v>0</v>
      </c>
      <c r="E2388">
        <f>Table4[[#This Row],[kapp_slack_ub]]/Table4[[#This Row],[kapp_old]]</f>
        <v>0</v>
      </c>
      <c r="F2388" t="str">
        <f>"'PRO-"&amp;_xlfn.TEXTAFTER(Table4[[#This Row],[rxn]],"-",-1)&amp;"'"</f>
        <v>'PRO-rt2994'</v>
      </c>
      <c r="G2388">
        <f>_xlfn.XLOOKUP(Table4[[#This Row],[enz]],'[1]Sheet2 (2)'!$A:$A,'[1]Sheet2 (2)'!$B:$B,"")</f>
        <v>1</v>
      </c>
    </row>
    <row r="2389" spans="1:7" hidden="1" x14ac:dyDescent="0.2">
      <c r="A2389" t="s">
        <v>6904</v>
      </c>
      <c r="B2389">
        <v>10388.202298664601</v>
      </c>
      <c r="C2389">
        <v>0</v>
      </c>
      <c r="D2389">
        <v>0</v>
      </c>
      <c r="E2389">
        <f>Table4[[#This Row],[kapp_slack_ub]]/Table4[[#This Row],[kapp_old]]</f>
        <v>0</v>
      </c>
      <c r="F2389" t="str">
        <f>"'PRO-"&amp;_xlfn.TEXTAFTER(Table4[[#This Row],[rxn]],"-",-1)&amp;"'"</f>
        <v>'PRO-rt7916_x'</v>
      </c>
      <c r="G2389">
        <f>_xlfn.XLOOKUP(Table4[[#This Row],[enz]],'[1]Sheet2 (2)'!$A:$A,'[1]Sheet2 (2)'!$B:$B,"")</f>
        <v>1</v>
      </c>
    </row>
    <row r="2390" spans="1:7" hidden="1" x14ac:dyDescent="0.2">
      <c r="A2390" t="s">
        <v>6905</v>
      </c>
      <c r="B2390">
        <v>10388.202298664601</v>
      </c>
      <c r="C2390">
        <v>0</v>
      </c>
      <c r="D2390">
        <v>0</v>
      </c>
      <c r="E2390">
        <f>Table4[[#This Row],[kapp_slack_ub]]/Table4[[#This Row],[kapp_old]]</f>
        <v>0</v>
      </c>
      <c r="F2390" t="str">
        <f>"'PRO-"&amp;_xlfn.TEXTAFTER(Table4[[#This Row],[rxn]],"-",-1)&amp;"'"</f>
        <v>'PRO-rt2835'</v>
      </c>
      <c r="G2390">
        <f>_xlfn.XLOOKUP(Table4[[#This Row],[enz]],'[1]Sheet2 (2)'!$A:$A,'[1]Sheet2 (2)'!$B:$B,"")</f>
        <v>1</v>
      </c>
    </row>
    <row r="2391" spans="1:7" hidden="1" x14ac:dyDescent="0.2">
      <c r="A2391" t="s">
        <v>6906</v>
      </c>
      <c r="B2391">
        <v>10388.202298664601</v>
      </c>
      <c r="C2391">
        <v>0</v>
      </c>
      <c r="D2391">
        <v>0</v>
      </c>
      <c r="E2391">
        <f>Table4[[#This Row],[kapp_slack_ub]]/Table4[[#This Row],[kapp_old]]</f>
        <v>0</v>
      </c>
      <c r="F2391" t="str">
        <f>"'PRO-"&amp;_xlfn.TEXTAFTER(Table4[[#This Row],[rxn]],"-",-1)&amp;"'"</f>
        <v>'PRO-rt2994'</v>
      </c>
      <c r="G2391">
        <f>_xlfn.XLOOKUP(Table4[[#This Row],[enz]],'[1]Sheet2 (2)'!$A:$A,'[1]Sheet2 (2)'!$B:$B,"")</f>
        <v>1</v>
      </c>
    </row>
    <row r="2392" spans="1:7" hidden="1" x14ac:dyDescent="0.2">
      <c r="A2392" t="s">
        <v>6907</v>
      </c>
      <c r="B2392">
        <v>10388.202298664601</v>
      </c>
      <c r="C2392">
        <v>0</v>
      </c>
      <c r="D2392">
        <v>0</v>
      </c>
      <c r="E2392">
        <f>Table4[[#This Row],[kapp_slack_ub]]/Table4[[#This Row],[kapp_old]]</f>
        <v>0</v>
      </c>
      <c r="F2392" t="str">
        <f>"'PRO-"&amp;_xlfn.TEXTAFTER(Table4[[#This Row],[rxn]],"-",-1)&amp;"'"</f>
        <v>'PRO-rt7916_x'</v>
      </c>
      <c r="G2392">
        <f>_xlfn.XLOOKUP(Table4[[#This Row],[enz]],'[1]Sheet2 (2)'!$A:$A,'[1]Sheet2 (2)'!$B:$B,"")</f>
        <v>1</v>
      </c>
    </row>
    <row r="2393" spans="1:7" hidden="1" x14ac:dyDescent="0.2">
      <c r="A2393" t="s">
        <v>6908</v>
      </c>
      <c r="B2393">
        <v>10388.202298664601</v>
      </c>
      <c r="C2393">
        <v>0</v>
      </c>
      <c r="D2393">
        <v>0</v>
      </c>
      <c r="E2393">
        <f>Table4[[#This Row],[kapp_slack_ub]]/Table4[[#This Row],[kapp_old]]</f>
        <v>0</v>
      </c>
      <c r="F2393" t="str">
        <f>"'PRO-"&amp;_xlfn.TEXTAFTER(Table4[[#This Row],[rxn]],"-",-1)&amp;"'"</f>
        <v>'PRO-rt2835'</v>
      </c>
      <c r="G2393">
        <f>_xlfn.XLOOKUP(Table4[[#This Row],[enz]],'[1]Sheet2 (2)'!$A:$A,'[1]Sheet2 (2)'!$B:$B,"")</f>
        <v>1</v>
      </c>
    </row>
    <row r="2394" spans="1:7" hidden="1" x14ac:dyDescent="0.2">
      <c r="A2394" t="s">
        <v>6909</v>
      </c>
      <c r="B2394">
        <v>10388.202298664601</v>
      </c>
      <c r="C2394">
        <v>0</v>
      </c>
      <c r="D2394">
        <v>0</v>
      </c>
      <c r="E2394">
        <f>Table4[[#This Row],[kapp_slack_ub]]/Table4[[#This Row],[kapp_old]]</f>
        <v>0</v>
      </c>
      <c r="F2394" t="str">
        <f>"'PRO-"&amp;_xlfn.TEXTAFTER(Table4[[#This Row],[rxn]],"-",-1)&amp;"'"</f>
        <v>'PRO-rt2994'</v>
      </c>
      <c r="G2394">
        <f>_xlfn.XLOOKUP(Table4[[#This Row],[enz]],'[1]Sheet2 (2)'!$A:$A,'[1]Sheet2 (2)'!$B:$B,"")</f>
        <v>1</v>
      </c>
    </row>
    <row r="2395" spans="1:7" hidden="1" x14ac:dyDescent="0.2">
      <c r="A2395" t="s">
        <v>6910</v>
      </c>
      <c r="B2395">
        <v>10388.202298664601</v>
      </c>
      <c r="C2395">
        <v>0</v>
      </c>
      <c r="D2395">
        <v>0</v>
      </c>
      <c r="E2395">
        <f>Table4[[#This Row],[kapp_slack_ub]]/Table4[[#This Row],[kapp_old]]</f>
        <v>0</v>
      </c>
      <c r="F2395" t="str">
        <f>"'PRO-"&amp;_xlfn.TEXTAFTER(Table4[[#This Row],[rxn]],"-",-1)&amp;"'"</f>
        <v>'PRO-rt7916_x'</v>
      </c>
      <c r="G2395">
        <f>_xlfn.XLOOKUP(Table4[[#This Row],[enz]],'[1]Sheet2 (2)'!$A:$A,'[1]Sheet2 (2)'!$B:$B,"")</f>
        <v>1</v>
      </c>
    </row>
    <row r="2396" spans="1:7" hidden="1" x14ac:dyDescent="0.2">
      <c r="A2396" t="s">
        <v>6911</v>
      </c>
      <c r="B2396">
        <v>10388.202298664601</v>
      </c>
      <c r="C2396">
        <v>0</v>
      </c>
      <c r="D2396">
        <v>0</v>
      </c>
      <c r="E2396">
        <f>Table4[[#This Row],[kapp_slack_ub]]/Table4[[#This Row],[kapp_old]]</f>
        <v>0</v>
      </c>
      <c r="F2396" t="str">
        <f>"'PRO-"&amp;_xlfn.TEXTAFTER(Table4[[#This Row],[rxn]],"-",-1)&amp;"'"</f>
        <v>'PRO-rt2835'</v>
      </c>
      <c r="G2396">
        <f>_xlfn.XLOOKUP(Table4[[#This Row],[enz]],'[1]Sheet2 (2)'!$A:$A,'[1]Sheet2 (2)'!$B:$B,"")</f>
        <v>1</v>
      </c>
    </row>
    <row r="2397" spans="1:7" hidden="1" x14ac:dyDescent="0.2">
      <c r="A2397" t="s">
        <v>6912</v>
      </c>
      <c r="B2397">
        <v>10388.202298664601</v>
      </c>
      <c r="C2397">
        <v>0</v>
      </c>
      <c r="D2397">
        <v>0</v>
      </c>
      <c r="E2397">
        <f>Table4[[#This Row],[kapp_slack_ub]]/Table4[[#This Row],[kapp_old]]</f>
        <v>0</v>
      </c>
      <c r="F2397" t="str">
        <f>"'PRO-"&amp;_xlfn.TEXTAFTER(Table4[[#This Row],[rxn]],"-",-1)&amp;"'"</f>
        <v>'PRO-rt2994'</v>
      </c>
      <c r="G2397">
        <f>_xlfn.XLOOKUP(Table4[[#This Row],[enz]],'[1]Sheet2 (2)'!$A:$A,'[1]Sheet2 (2)'!$B:$B,"")</f>
        <v>1</v>
      </c>
    </row>
    <row r="2398" spans="1:7" hidden="1" x14ac:dyDescent="0.2">
      <c r="A2398" t="s">
        <v>6913</v>
      </c>
      <c r="B2398">
        <v>10388.202298664601</v>
      </c>
      <c r="C2398">
        <v>0</v>
      </c>
      <c r="D2398">
        <v>0</v>
      </c>
      <c r="E2398">
        <f>Table4[[#This Row],[kapp_slack_ub]]/Table4[[#This Row],[kapp_old]]</f>
        <v>0</v>
      </c>
      <c r="F2398" t="str">
        <f>"'PRO-"&amp;_xlfn.TEXTAFTER(Table4[[#This Row],[rxn]],"-",-1)&amp;"'"</f>
        <v>'PRO-rt7916_x'</v>
      </c>
      <c r="G2398">
        <f>_xlfn.XLOOKUP(Table4[[#This Row],[enz]],'[1]Sheet2 (2)'!$A:$A,'[1]Sheet2 (2)'!$B:$B,"")</f>
        <v>1</v>
      </c>
    </row>
    <row r="2399" spans="1:7" hidden="1" x14ac:dyDescent="0.2">
      <c r="A2399" t="s">
        <v>6914</v>
      </c>
      <c r="B2399">
        <v>10388.202298664601</v>
      </c>
      <c r="C2399">
        <v>0</v>
      </c>
      <c r="D2399">
        <v>0</v>
      </c>
      <c r="E2399">
        <f>Table4[[#This Row],[kapp_slack_ub]]/Table4[[#This Row],[kapp_old]]</f>
        <v>0</v>
      </c>
      <c r="F2399" t="str">
        <f>"'PRO-"&amp;_xlfn.TEXTAFTER(Table4[[#This Row],[rxn]],"-",-1)&amp;"'"</f>
        <v>'PRO-rt2994'</v>
      </c>
      <c r="G2399">
        <f>_xlfn.XLOOKUP(Table4[[#This Row],[enz]],'[1]Sheet2 (2)'!$A:$A,'[1]Sheet2 (2)'!$B:$B,"")</f>
        <v>1</v>
      </c>
    </row>
    <row r="2400" spans="1:7" hidden="1" x14ac:dyDescent="0.2">
      <c r="A2400" t="s">
        <v>6915</v>
      </c>
      <c r="B2400">
        <v>10388.202298664601</v>
      </c>
      <c r="C2400">
        <v>0</v>
      </c>
      <c r="D2400">
        <v>0</v>
      </c>
      <c r="E2400">
        <f>Table4[[#This Row],[kapp_slack_ub]]/Table4[[#This Row],[kapp_old]]</f>
        <v>0</v>
      </c>
      <c r="F2400" t="str">
        <f>"'PRO-"&amp;_xlfn.TEXTAFTER(Table4[[#This Row],[rxn]],"-",-1)&amp;"'"</f>
        <v>'PRO-rt7916_x'</v>
      </c>
      <c r="G2400">
        <f>_xlfn.XLOOKUP(Table4[[#This Row],[enz]],'[1]Sheet2 (2)'!$A:$A,'[1]Sheet2 (2)'!$B:$B,"")</f>
        <v>1</v>
      </c>
    </row>
    <row r="2401" spans="1:7" hidden="1" x14ac:dyDescent="0.2">
      <c r="A2401" t="s">
        <v>6916</v>
      </c>
      <c r="B2401">
        <v>10388.202298664601</v>
      </c>
      <c r="C2401">
        <v>0</v>
      </c>
      <c r="D2401">
        <v>0</v>
      </c>
      <c r="E2401">
        <f>Table4[[#This Row],[kapp_slack_ub]]/Table4[[#This Row],[kapp_old]]</f>
        <v>0</v>
      </c>
      <c r="F2401" t="str">
        <f>"'PRO-"&amp;_xlfn.TEXTAFTER(Table4[[#This Row],[rxn]],"-",-1)&amp;"'"</f>
        <v>'PRO-rt2994'</v>
      </c>
      <c r="G2401">
        <f>_xlfn.XLOOKUP(Table4[[#This Row],[enz]],'[1]Sheet2 (2)'!$A:$A,'[1]Sheet2 (2)'!$B:$B,"")</f>
        <v>1</v>
      </c>
    </row>
    <row r="2402" spans="1:7" hidden="1" x14ac:dyDescent="0.2">
      <c r="A2402" t="s">
        <v>6917</v>
      </c>
      <c r="B2402">
        <v>10388.202298664601</v>
      </c>
      <c r="C2402">
        <v>0</v>
      </c>
      <c r="D2402">
        <v>0</v>
      </c>
      <c r="E2402">
        <f>Table4[[#This Row],[kapp_slack_ub]]/Table4[[#This Row],[kapp_old]]</f>
        <v>0</v>
      </c>
      <c r="F2402" t="str">
        <f>"'PRO-"&amp;_xlfn.TEXTAFTER(Table4[[#This Row],[rxn]],"-",-1)&amp;"'"</f>
        <v>'PRO-rt7916_x'</v>
      </c>
      <c r="G2402">
        <f>_xlfn.XLOOKUP(Table4[[#This Row],[enz]],'[1]Sheet2 (2)'!$A:$A,'[1]Sheet2 (2)'!$B:$B,"")</f>
        <v>1</v>
      </c>
    </row>
    <row r="2403" spans="1:7" hidden="1" x14ac:dyDescent="0.2">
      <c r="A2403" t="s">
        <v>6918</v>
      </c>
      <c r="B2403">
        <v>10388.202298664601</v>
      </c>
      <c r="C2403">
        <v>0</v>
      </c>
      <c r="D2403">
        <v>0</v>
      </c>
      <c r="E2403">
        <f>Table4[[#This Row],[kapp_slack_ub]]/Table4[[#This Row],[kapp_old]]</f>
        <v>0</v>
      </c>
      <c r="F2403" t="str">
        <f>"'PRO-"&amp;_xlfn.TEXTAFTER(Table4[[#This Row],[rxn]],"-",-1)&amp;"'"</f>
        <v>'PRO-rt2835'</v>
      </c>
      <c r="G2403">
        <f>_xlfn.XLOOKUP(Table4[[#This Row],[enz]],'[1]Sheet2 (2)'!$A:$A,'[1]Sheet2 (2)'!$B:$B,"")</f>
        <v>1</v>
      </c>
    </row>
    <row r="2404" spans="1:7" hidden="1" x14ac:dyDescent="0.2">
      <c r="A2404" t="s">
        <v>6919</v>
      </c>
      <c r="B2404">
        <v>10388.202298664601</v>
      </c>
      <c r="C2404">
        <v>0</v>
      </c>
      <c r="D2404">
        <v>0</v>
      </c>
      <c r="E2404">
        <f>Table4[[#This Row],[kapp_slack_ub]]/Table4[[#This Row],[kapp_old]]</f>
        <v>0</v>
      </c>
      <c r="F2404" t="str">
        <f>"'PRO-"&amp;_xlfn.TEXTAFTER(Table4[[#This Row],[rxn]],"-",-1)&amp;"'"</f>
        <v>'PRO-rt2994'</v>
      </c>
      <c r="G2404">
        <f>_xlfn.XLOOKUP(Table4[[#This Row],[enz]],'[1]Sheet2 (2)'!$A:$A,'[1]Sheet2 (2)'!$B:$B,"")</f>
        <v>1</v>
      </c>
    </row>
    <row r="2405" spans="1:7" hidden="1" x14ac:dyDescent="0.2">
      <c r="A2405" t="s">
        <v>6920</v>
      </c>
      <c r="B2405">
        <v>10388.202298664601</v>
      </c>
      <c r="C2405">
        <v>0</v>
      </c>
      <c r="D2405">
        <v>0</v>
      </c>
      <c r="E2405">
        <f>Table4[[#This Row],[kapp_slack_ub]]/Table4[[#This Row],[kapp_old]]</f>
        <v>0</v>
      </c>
      <c r="F2405" t="str">
        <f>"'PRO-"&amp;_xlfn.TEXTAFTER(Table4[[#This Row],[rxn]],"-",-1)&amp;"'"</f>
        <v>'PRO-rt7916_x'</v>
      </c>
      <c r="G2405">
        <f>_xlfn.XLOOKUP(Table4[[#This Row],[enz]],'[1]Sheet2 (2)'!$A:$A,'[1]Sheet2 (2)'!$B:$B,"")</f>
        <v>1</v>
      </c>
    </row>
    <row r="2406" spans="1:7" hidden="1" x14ac:dyDescent="0.2">
      <c r="A2406" t="s">
        <v>6921</v>
      </c>
      <c r="B2406">
        <v>10388.202298664601</v>
      </c>
      <c r="C2406">
        <v>0</v>
      </c>
      <c r="D2406">
        <v>0</v>
      </c>
      <c r="E2406">
        <f>Table4[[#This Row],[kapp_slack_ub]]/Table4[[#This Row],[kapp_old]]</f>
        <v>0</v>
      </c>
      <c r="F2406" t="str">
        <f>"'PRO-"&amp;_xlfn.TEXTAFTER(Table4[[#This Row],[rxn]],"-",-1)&amp;"'"</f>
        <v>'PRO-rt2835'</v>
      </c>
      <c r="G2406">
        <f>_xlfn.XLOOKUP(Table4[[#This Row],[enz]],'[1]Sheet2 (2)'!$A:$A,'[1]Sheet2 (2)'!$B:$B,"")</f>
        <v>1</v>
      </c>
    </row>
    <row r="2407" spans="1:7" hidden="1" x14ac:dyDescent="0.2">
      <c r="A2407" t="s">
        <v>6922</v>
      </c>
      <c r="B2407">
        <v>10388.202298664601</v>
      </c>
      <c r="C2407">
        <v>0</v>
      </c>
      <c r="D2407">
        <v>0</v>
      </c>
      <c r="E2407">
        <f>Table4[[#This Row],[kapp_slack_ub]]/Table4[[#This Row],[kapp_old]]</f>
        <v>0</v>
      </c>
      <c r="F2407" t="str">
        <f>"'PRO-"&amp;_xlfn.TEXTAFTER(Table4[[#This Row],[rxn]],"-",-1)&amp;"'"</f>
        <v>'PRO-rt2994'</v>
      </c>
      <c r="G2407">
        <f>_xlfn.XLOOKUP(Table4[[#This Row],[enz]],'[1]Sheet2 (2)'!$A:$A,'[1]Sheet2 (2)'!$B:$B,"")</f>
        <v>1</v>
      </c>
    </row>
    <row r="2408" spans="1:7" hidden="1" x14ac:dyDescent="0.2">
      <c r="A2408" t="s">
        <v>6923</v>
      </c>
      <c r="B2408">
        <v>10388.202298664601</v>
      </c>
      <c r="C2408">
        <v>0</v>
      </c>
      <c r="D2408">
        <v>0</v>
      </c>
      <c r="E2408">
        <f>Table4[[#This Row],[kapp_slack_ub]]/Table4[[#This Row],[kapp_old]]</f>
        <v>0</v>
      </c>
      <c r="F2408" t="str">
        <f>"'PRO-"&amp;_xlfn.TEXTAFTER(Table4[[#This Row],[rxn]],"-",-1)&amp;"'"</f>
        <v>'PRO-rt7916_x'</v>
      </c>
      <c r="G2408">
        <f>_xlfn.XLOOKUP(Table4[[#This Row],[enz]],'[1]Sheet2 (2)'!$A:$A,'[1]Sheet2 (2)'!$B:$B,"")</f>
        <v>1</v>
      </c>
    </row>
    <row r="2409" spans="1:7" hidden="1" x14ac:dyDescent="0.2">
      <c r="A2409" t="s">
        <v>6924</v>
      </c>
      <c r="B2409">
        <v>10388.202298664601</v>
      </c>
      <c r="C2409">
        <v>0</v>
      </c>
      <c r="D2409">
        <v>0</v>
      </c>
      <c r="E2409">
        <f>Table4[[#This Row],[kapp_slack_ub]]/Table4[[#This Row],[kapp_old]]</f>
        <v>0</v>
      </c>
      <c r="F2409" t="str">
        <f>"'PRO-"&amp;_xlfn.TEXTAFTER(Table4[[#This Row],[rxn]],"-",-1)&amp;"'"</f>
        <v>'PRO-rt2994'</v>
      </c>
      <c r="G2409">
        <f>_xlfn.XLOOKUP(Table4[[#This Row],[enz]],'[1]Sheet2 (2)'!$A:$A,'[1]Sheet2 (2)'!$B:$B,"")</f>
        <v>1</v>
      </c>
    </row>
    <row r="2410" spans="1:7" hidden="1" x14ac:dyDescent="0.2">
      <c r="A2410" t="s">
        <v>6925</v>
      </c>
      <c r="B2410">
        <v>10388.202298664601</v>
      </c>
      <c r="C2410">
        <v>0</v>
      </c>
      <c r="D2410">
        <v>0</v>
      </c>
      <c r="E2410">
        <f>Table4[[#This Row],[kapp_slack_ub]]/Table4[[#This Row],[kapp_old]]</f>
        <v>0</v>
      </c>
      <c r="F2410" t="str">
        <f>"'PRO-"&amp;_xlfn.TEXTAFTER(Table4[[#This Row],[rxn]],"-",-1)&amp;"'"</f>
        <v>'PRO-rt7916_x'</v>
      </c>
      <c r="G2410">
        <f>_xlfn.XLOOKUP(Table4[[#This Row],[enz]],'[1]Sheet2 (2)'!$A:$A,'[1]Sheet2 (2)'!$B:$B,"")</f>
        <v>1</v>
      </c>
    </row>
    <row r="2411" spans="1:7" hidden="1" x14ac:dyDescent="0.2">
      <c r="A2411" t="s">
        <v>6926</v>
      </c>
      <c r="B2411">
        <v>10388.202298664601</v>
      </c>
      <c r="C2411">
        <v>0</v>
      </c>
      <c r="D2411">
        <v>0</v>
      </c>
      <c r="E2411">
        <f>Table4[[#This Row],[kapp_slack_ub]]/Table4[[#This Row],[kapp_old]]</f>
        <v>0</v>
      </c>
      <c r="F2411" t="str">
        <f>"'PRO-"&amp;_xlfn.TEXTAFTER(Table4[[#This Row],[rxn]],"-",-1)&amp;"'"</f>
        <v>'PRO-rt2994'</v>
      </c>
      <c r="G2411">
        <f>_xlfn.XLOOKUP(Table4[[#This Row],[enz]],'[1]Sheet2 (2)'!$A:$A,'[1]Sheet2 (2)'!$B:$B,"")</f>
        <v>1</v>
      </c>
    </row>
    <row r="2412" spans="1:7" hidden="1" x14ac:dyDescent="0.2">
      <c r="A2412" t="s">
        <v>6927</v>
      </c>
      <c r="B2412">
        <v>10388.202298664601</v>
      </c>
      <c r="C2412">
        <v>0</v>
      </c>
      <c r="D2412">
        <v>0</v>
      </c>
      <c r="E2412">
        <f>Table4[[#This Row],[kapp_slack_ub]]/Table4[[#This Row],[kapp_old]]</f>
        <v>0</v>
      </c>
      <c r="F2412" t="str">
        <f>"'PRO-"&amp;_xlfn.TEXTAFTER(Table4[[#This Row],[rxn]],"-",-1)&amp;"'"</f>
        <v>'PRO-rt7916_x'</v>
      </c>
      <c r="G2412">
        <f>_xlfn.XLOOKUP(Table4[[#This Row],[enz]],'[1]Sheet2 (2)'!$A:$A,'[1]Sheet2 (2)'!$B:$B,"")</f>
        <v>1</v>
      </c>
    </row>
    <row r="2413" spans="1:7" hidden="1" x14ac:dyDescent="0.2">
      <c r="A2413" t="s">
        <v>6928</v>
      </c>
      <c r="B2413">
        <v>10388.202298664601</v>
      </c>
      <c r="C2413">
        <v>0</v>
      </c>
      <c r="D2413">
        <v>0</v>
      </c>
      <c r="E2413">
        <f>Table4[[#This Row],[kapp_slack_ub]]/Table4[[#This Row],[kapp_old]]</f>
        <v>0</v>
      </c>
      <c r="F2413" t="str">
        <f>"'PRO-"&amp;_xlfn.TEXTAFTER(Table4[[#This Row],[rxn]],"-",-1)&amp;"'"</f>
        <v>'PRO-rt2994'</v>
      </c>
      <c r="G2413">
        <f>_xlfn.XLOOKUP(Table4[[#This Row],[enz]],'[1]Sheet2 (2)'!$A:$A,'[1]Sheet2 (2)'!$B:$B,"")</f>
        <v>1</v>
      </c>
    </row>
    <row r="2414" spans="1:7" hidden="1" x14ac:dyDescent="0.2">
      <c r="A2414" t="s">
        <v>6929</v>
      </c>
      <c r="B2414">
        <v>10388.202298664601</v>
      </c>
      <c r="C2414">
        <v>0</v>
      </c>
      <c r="D2414">
        <v>0</v>
      </c>
      <c r="E2414">
        <f>Table4[[#This Row],[kapp_slack_ub]]/Table4[[#This Row],[kapp_old]]</f>
        <v>0</v>
      </c>
      <c r="F2414" t="str">
        <f>"'PRO-"&amp;_xlfn.TEXTAFTER(Table4[[#This Row],[rxn]],"-",-1)&amp;"'"</f>
        <v>'PRO-rt7916_x'</v>
      </c>
      <c r="G2414">
        <f>_xlfn.XLOOKUP(Table4[[#This Row],[enz]],'[1]Sheet2 (2)'!$A:$A,'[1]Sheet2 (2)'!$B:$B,"")</f>
        <v>1</v>
      </c>
    </row>
    <row r="2415" spans="1:7" hidden="1" x14ac:dyDescent="0.2">
      <c r="A2415" t="s">
        <v>6930</v>
      </c>
      <c r="B2415">
        <v>10388.202298664601</v>
      </c>
      <c r="C2415">
        <v>0</v>
      </c>
      <c r="D2415">
        <v>0</v>
      </c>
      <c r="E2415">
        <f>Table4[[#This Row],[kapp_slack_ub]]/Table4[[#This Row],[kapp_old]]</f>
        <v>0</v>
      </c>
      <c r="F2415" t="str">
        <f>"'PRO-"&amp;_xlfn.TEXTAFTER(Table4[[#This Row],[rxn]],"-",-1)&amp;"'"</f>
        <v>'PRO-rt2994'</v>
      </c>
      <c r="G2415">
        <f>_xlfn.XLOOKUP(Table4[[#This Row],[enz]],'[1]Sheet2 (2)'!$A:$A,'[1]Sheet2 (2)'!$B:$B,"")</f>
        <v>1</v>
      </c>
    </row>
    <row r="2416" spans="1:7" hidden="1" x14ac:dyDescent="0.2">
      <c r="A2416" t="s">
        <v>6931</v>
      </c>
      <c r="B2416">
        <v>10388.202298664601</v>
      </c>
      <c r="C2416">
        <v>0</v>
      </c>
      <c r="D2416">
        <v>0</v>
      </c>
      <c r="E2416">
        <f>Table4[[#This Row],[kapp_slack_ub]]/Table4[[#This Row],[kapp_old]]</f>
        <v>0</v>
      </c>
      <c r="F2416" t="str">
        <f>"'PRO-"&amp;_xlfn.TEXTAFTER(Table4[[#This Row],[rxn]],"-",-1)&amp;"'"</f>
        <v>'PRO-rt7916_x'</v>
      </c>
      <c r="G2416">
        <f>_xlfn.XLOOKUP(Table4[[#This Row],[enz]],'[1]Sheet2 (2)'!$A:$A,'[1]Sheet2 (2)'!$B:$B,"")</f>
        <v>1</v>
      </c>
    </row>
    <row r="2417" spans="1:7" hidden="1" x14ac:dyDescent="0.2">
      <c r="A2417" t="s">
        <v>6932</v>
      </c>
      <c r="B2417">
        <v>10388.202298664601</v>
      </c>
      <c r="C2417">
        <v>0</v>
      </c>
      <c r="D2417">
        <v>0</v>
      </c>
      <c r="E2417">
        <f>Table4[[#This Row],[kapp_slack_ub]]/Table4[[#This Row],[kapp_old]]</f>
        <v>0</v>
      </c>
      <c r="F2417" t="str">
        <f>"'PRO-"&amp;_xlfn.TEXTAFTER(Table4[[#This Row],[rxn]],"-",-1)&amp;"'"</f>
        <v>'PRO-rt2994'</v>
      </c>
      <c r="G2417">
        <f>_xlfn.XLOOKUP(Table4[[#This Row],[enz]],'[1]Sheet2 (2)'!$A:$A,'[1]Sheet2 (2)'!$B:$B,"")</f>
        <v>1</v>
      </c>
    </row>
    <row r="2418" spans="1:7" hidden="1" x14ac:dyDescent="0.2">
      <c r="A2418" t="s">
        <v>6933</v>
      </c>
      <c r="B2418">
        <v>10388.202298664601</v>
      </c>
      <c r="C2418">
        <v>0</v>
      </c>
      <c r="D2418">
        <v>0</v>
      </c>
      <c r="E2418">
        <f>Table4[[#This Row],[kapp_slack_ub]]/Table4[[#This Row],[kapp_old]]</f>
        <v>0</v>
      </c>
      <c r="F2418" t="str">
        <f>"'PRO-"&amp;_xlfn.TEXTAFTER(Table4[[#This Row],[rxn]],"-",-1)&amp;"'"</f>
        <v>'PRO-rt7916_x'</v>
      </c>
      <c r="G2418">
        <f>_xlfn.XLOOKUP(Table4[[#This Row],[enz]],'[1]Sheet2 (2)'!$A:$A,'[1]Sheet2 (2)'!$B:$B,"")</f>
        <v>1</v>
      </c>
    </row>
    <row r="2419" spans="1:7" hidden="1" x14ac:dyDescent="0.2">
      <c r="A2419" t="s">
        <v>6934</v>
      </c>
      <c r="B2419">
        <v>10388.202298664601</v>
      </c>
      <c r="C2419">
        <v>0</v>
      </c>
      <c r="D2419">
        <v>0</v>
      </c>
      <c r="E2419">
        <f>Table4[[#This Row],[kapp_slack_ub]]/Table4[[#This Row],[kapp_old]]</f>
        <v>0</v>
      </c>
      <c r="F2419" t="str">
        <f>"'PRO-"&amp;_xlfn.TEXTAFTER(Table4[[#This Row],[rxn]],"-",-1)&amp;"'"</f>
        <v>'PRO-rt2994'</v>
      </c>
      <c r="G2419">
        <f>_xlfn.XLOOKUP(Table4[[#This Row],[enz]],'[1]Sheet2 (2)'!$A:$A,'[1]Sheet2 (2)'!$B:$B,"")</f>
        <v>1</v>
      </c>
    </row>
    <row r="2420" spans="1:7" hidden="1" x14ac:dyDescent="0.2">
      <c r="A2420" t="s">
        <v>6935</v>
      </c>
      <c r="B2420">
        <v>10388.202298664601</v>
      </c>
      <c r="C2420">
        <v>0</v>
      </c>
      <c r="D2420">
        <v>0</v>
      </c>
      <c r="E2420">
        <f>Table4[[#This Row],[kapp_slack_ub]]/Table4[[#This Row],[kapp_old]]</f>
        <v>0</v>
      </c>
      <c r="F2420" t="str">
        <f>"'PRO-"&amp;_xlfn.TEXTAFTER(Table4[[#This Row],[rxn]],"-",-1)&amp;"'"</f>
        <v>'PRO-rt7916_x'</v>
      </c>
      <c r="G2420">
        <f>_xlfn.XLOOKUP(Table4[[#This Row],[enz]],'[1]Sheet2 (2)'!$A:$A,'[1]Sheet2 (2)'!$B:$B,"")</f>
        <v>1</v>
      </c>
    </row>
    <row r="2421" spans="1:7" hidden="1" x14ac:dyDescent="0.2">
      <c r="A2421" t="s">
        <v>6936</v>
      </c>
      <c r="B2421">
        <v>10388.202298664601</v>
      </c>
      <c r="C2421">
        <v>0</v>
      </c>
      <c r="D2421">
        <v>0</v>
      </c>
      <c r="E2421">
        <f>Table4[[#This Row],[kapp_slack_ub]]/Table4[[#This Row],[kapp_old]]</f>
        <v>0</v>
      </c>
      <c r="F2421" t="str">
        <f>"'PRO-"&amp;_xlfn.TEXTAFTER(Table4[[#This Row],[rxn]],"-",-1)&amp;"'"</f>
        <v>'PRO-rt2835'</v>
      </c>
      <c r="G2421">
        <f>_xlfn.XLOOKUP(Table4[[#This Row],[enz]],'[1]Sheet2 (2)'!$A:$A,'[1]Sheet2 (2)'!$B:$B,"")</f>
        <v>1</v>
      </c>
    </row>
    <row r="2422" spans="1:7" hidden="1" x14ac:dyDescent="0.2">
      <c r="A2422" t="s">
        <v>6937</v>
      </c>
      <c r="B2422">
        <v>10388.202298664601</v>
      </c>
      <c r="C2422">
        <v>0</v>
      </c>
      <c r="D2422">
        <v>0</v>
      </c>
      <c r="E2422">
        <f>Table4[[#This Row],[kapp_slack_ub]]/Table4[[#This Row],[kapp_old]]</f>
        <v>0</v>
      </c>
      <c r="F2422" t="str">
        <f>"'PRO-"&amp;_xlfn.TEXTAFTER(Table4[[#This Row],[rxn]],"-",-1)&amp;"'"</f>
        <v>'PRO-rt2994'</v>
      </c>
      <c r="G2422">
        <f>_xlfn.XLOOKUP(Table4[[#This Row],[enz]],'[1]Sheet2 (2)'!$A:$A,'[1]Sheet2 (2)'!$B:$B,"")</f>
        <v>1</v>
      </c>
    </row>
    <row r="2423" spans="1:7" hidden="1" x14ac:dyDescent="0.2">
      <c r="A2423" t="s">
        <v>6938</v>
      </c>
      <c r="B2423">
        <v>10388.202298664601</v>
      </c>
      <c r="C2423">
        <v>0</v>
      </c>
      <c r="D2423">
        <v>0</v>
      </c>
      <c r="E2423">
        <f>Table4[[#This Row],[kapp_slack_ub]]/Table4[[#This Row],[kapp_old]]</f>
        <v>0</v>
      </c>
      <c r="F2423" t="str">
        <f>"'PRO-"&amp;_xlfn.TEXTAFTER(Table4[[#This Row],[rxn]],"-",-1)&amp;"'"</f>
        <v>'PRO-rt7916_x'</v>
      </c>
      <c r="G2423">
        <f>_xlfn.XLOOKUP(Table4[[#This Row],[enz]],'[1]Sheet2 (2)'!$A:$A,'[1]Sheet2 (2)'!$B:$B,"")</f>
        <v>1</v>
      </c>
    </row>
    <row r="2424" spans="1:7" hidden="1" x14ac:dyDescent="0.2">
      <c r="A2424" t="s">
        <v>6939</v>
      </c>
      <c r="B2424">
        <v>10388.202298664601</v>
      </c>
      <c r="C2424">
        <v>0</v>
      </c>
      <c r="D2424">
        <v>0</v>
      </c>
      <c r="E2424">
        <f>Table4[[#This Row],[kapp_slack_ub]]/Table4[[#This Row],[kapp_old]]</f>
        <v>0</v>
      </c>
      <c r="F2424" t="str">
        <f>"'PRO-"&amp;_xlfn.TEXTAFTER(Table4[[#This Row],[rxn]],"-",-1)&amp;"'"</f>
        <v>'PRO-rt6812'</v>
      </c>
      <c r="G2424">
        <f>_xlfn.XLOOKUP(Table4[[#This Row],[enz]],'[1]Sheet2 (2)'!$A:$A,'[1]Sheet2 (2)'!$B:$B,"")</f>
        <v>1</v>
      </c>
    </row>
    <row r="2425" spans="1:7" hidden="1" x14ac:dyDescent="0.2">
      <c r="A2425" t="s">
        <v>6940</v>
      </c>
      <c r="B2425">
        <v>10388.202298664601</v>
      </c>
      <c r="C2425">
        <v>0</v>
      </c>
      <c r="D2425">
        <v>0</v>
      </c>
      <c r="E2425">
        <f>Table4[[#This Row],[kapp_slack_ub]]/Table4[[#This Row],[kapp_old]]</f>
        <v>0</v>
      </c>
      <c r="F2425" t="str">
        <f>"'PRO-"&amp;_xlfn.TEXTAFTER(Table4[[#This Row],[rxn]],"-",-1)&amp;"'"</f>
        <v>'PRO-rt6812'</v>
      </c>
      <c r="G2425">
        <f>_xlfn.XLOOKUP(Table4[[#This Row],[enz]],'[1]Sheet2 (2)'!$A:$A,'[1]Sheet2 (2)'!$B:$B,"")</f>
        <v>1</v>
      </c>
    </row>
    <row r="2426" spans="1:7" hidden="1" x14ac:dyDescent="0.2">
      <c r="A2426" t="s">
        <v>6941</v>
      </c>
      <c r="B2426">
        <v>10388.202298664601</v>
      </c>
      <c r="C2426">
        <v>0</v>
      </c>
      <c r="D2426">
        <v>0</v>
      </c>
      <c r="E2426">
        <f>Table4[[#This Row],[kapp_slack_ub]]/Table4[[#This Row],[kapp_old]]</f>
        <v>0</v>
      </c>
      <c r="F2426" t="str">
        <f>"'PRO-"&amp;_xlfn.TEXTAFTER(Table4[[#This Row],[rxn]],"-",-1)&amp;"'"</f>
        <v>'PRO-rt2835'</v>
      </c>
      <c r="G2426">
        <f>_xlfn.XLOOKUP(Table4[[#This Row],[enz]],'[1]Sheet2 (2)'!$A:$A,'[1]Sheet2 (2)'!$B:$B,"")</f>
        <v>1</v>
      </c>
    </row>
    <row r="2427" spans="1:7" hidden="1" x14ac:dyDescent="0.2">
      <c r="A2427" t="s">
        <v>6942</v>
      </c>
      <c r="B2427">
        <v>10388.202298664601</v>
      </c>
      <c r="C2427">
        <v>0</v>
      </c>
      <c r="D2427">
        <v>0</v>
      </c>
      <c r="E2427">
        <f>Table4[[#This Row],[kapp_slack_ub]]/Table4[[#This Row],[kapp_old]]</f>
        <v>0</v>
      </c>
      <c r="F2427" t="str">
        <f>"'PRO-"&amp;_xlfn.TEXTAFTER(Table4[[#This Row],[rxn]],"-",-1)&amp;"'"</f>
        <v>'PRO-rt2994'</v>
      </c>
      <c r="G2427">
        <f>_xlfn.XLOOKUP(Table4[[#This Row],[enz]],'[1]Sheet2 (2)'!$A:$A,'[1]Sheet2 (2)'!$B:$B,"")</f>
        <v>1</v>
      </c>
    </row>
    <row r="2428" spans="1:7" hidden="1" x14ac:dyDescent="0.2">
      <c r="A2428" t="s">
        <v>6943</v>
      </c>
      <c r="B2428">
        <v>10388.202298664601</v>
      </c>
      <c r="C2428">
        <v>0</v>
      </c>
      <c r="D2428">
        <v>0</v>
      </c>
      <c r="E2428">
        <f>Table4[[#This Row],[kapp_slack_ub]]/Table4[[#This Row],[kapp_old]]</f>
        <v>0</v>
      </c>
      <c r="F2428" t="str">
        <f>"'PRO-"&amp;_xlfn.TEXTAFTER(Table4[[#This Row],[rxn]],"-",-1)&amp;"'"</f>
        <v>'PRO-rt7916_x'</v>
      </c>
      <c r="G2428">
        <f>_xlfn.XLOOKUP(Table4[[#This Row],[enz]],'[1]Sheet2 (2)'!$A:$A,'[1]Sheet2 (2)'!$B:$B,"")</f>
        <v>1</v>
      </c>
    </row>
    <row r="2429" spans="1:7" hidden="1" x14ac:dyDescent="0.2">
      <c r="A2429" t="s">
        <v>6944</v>
      </c>
      <c r="B2429">
        <v>10388.202298664601</v>
      </c>
      <c r="C2429">
        <v>0</v>
      </c>
      <c r="D2429">
        <v>0</v>
      </c>
      <c r="E2429">
        <f>Table4[[#This Row],[kapp_slack_ub]]/Table4[[#This Row],[kapp_old]]</f>
        <v>0</v>
      </c>
      <c r="F2429" t="str">
        <f>"'PRO-"&amp;_xlfn.TEXTAFTER(Table4[[#This Row],[rxn]],"-",-1)&amp;"'"</f>
        <v>'PRO-rt2835'</v>
      </c>
      <c r="G2429">
        <f>_xlfn.XLOOKUP(Table4[[#This Row],[enz]],'[1]Sheet2 (2)'!$A:$A,'[1]Sheet2 (2)'!$B:$B,"")</f>
        <v>1</v>
      </c>
    </row>
    <row r="2430" spans="1:7" hidden="1" x14ac:dyDescent="0.2">
      <c r="A2430" t="s">
        <v>6945</v>
      </c>
      <c r="B2430">
        <v>10388.202298664601</v>
      </c>
      <c r="C2430">
        <v>0</v>
      </c>
      <c r="D2430">
        <v>0</v>
      </c>
      <c r="E2430">
        <f>Table4[[#This Row],[kapp_slack_ub]]/Table4[[#This Row],[kapp_old]]</f>
        <v>0</v>
      </c>
      <c r="F2430" t="str">
        <f>"'PRO-"&amp;_xlfn.TEXTAFTER(Table4[[#This Row],[rxn]],"-",-1)&amp;"'"</f>
        <v>'PRO-rt2994'</v>
      </c>
      <c r="G2430">
        <f>_xlfn.XLOOKUP(Table4[[#This Row],[enz]],'[1]Sheet2 (2)'!$A:$A,'[1]Sheet2 (2)'!$B:$B,"")</f>
        <v>1</v>
      </c>
    </row>
    <row r="2431" spans="1:7" hidden="1" x14ac:dyDescent="0.2">
      <c r="A2431" t="s">
        <v>6946</v>
      </c>
      <c r="B2431">
        <v>10388.202298664601</v>
      </c>
      <c r="C2431">
        <v>0</v>
      </c>
      <c r="D2431">
        <v>0</v>
      </c>
      <c r="E2431">
        <f>Table4[[#This Row],[kapp_slack_ub]]/Table4[[#This Row],[kapp_old]]</f>
        <v>0</v>
      </c>
      <c r="F2431" t="str">
        <f>"'PRO-"&amp;_xlfn.TEXTAFTER(Table4[[#This Row],[rxn]],"-",-1)&amp;"'"</f>
        <v>'PRO-rt7916_x'</v>
      </c>
      <c r="G2431">
        <f>_xlfn.XLOOKUP(Table4[[#This Row],[enz]],'[1]Sheet2 (2)'!$A:$A,'[1]Sheet2 (2)'!$B:$B,"")</f>
        <v>1</v>
      </c>
    </row>
    <row r="2432" spans="1:7" hidden="1" x14ac:dyDescent="0.2">
      <c r="A2432" t="s">
        <v>6947</v>
      </c>
      <c r="B2432">
        <v>10388.202298664601</v>
      </c>
      <c r="C2432">
        <v>0</v>
      </c>
      <c r="D2432">
        <v>0</v>
      </c>
      <c r="E2432">
        <f>Table4[[#This Row],[kapp_slack_ub]]/Table4[[#This Row],[kapp_old]]</f>
        <v>0</v>
      </c>
      <c r="F2432" t="str">
        <f>"'PRO-"&amp;_xlfn.TEXTAFTER(Table4[[#This Row],[rxn]],"-",-1)&amp;"'"</f>
        <v>'PRO-rt7916_c'</v>
      </c>
      <c r="G2432">
        <f>_xlfn.XLOOKUP(Table4[[#This Row],[enz]],'[1]Sheet2 (2)'!$A:$A,'[1]Sheet2 (2)'!$B:$B,"")</f>
        <v>1</v>
      </c>
    </row>
    <row r="2433" spans="1:7" hidden="1" x14ac:dyDescent="0.2">
      <c r="A2433" t="s">
        <v>6948</v>
      </c>
      <c r="B2433">
        <v>10388.202298664601</v>
      </c>
      <c r="C2433">
        <v>0</v>
      </c>
      <c r="D2433">
        <v>0</v>
      </c>
      <c r="E2433">
        <f>Table4[[#This Row],[kapp_slack_ub]]/Table4[[#This Row],[kapp_old]]</f>
        <v>0</v>
      </c>
      <c r="F2433" t="str">
        <f>"'PRO-"&amp;_xlfn.TEXTAFTER(Table4[[#This Row],[rxn]],"-",-1)&amp;"'"</f>
        <v>'PRO-rt7916_c'</v>
      </c>
      <c r="G2433">
        <f>_xlfn.XLOOKUP(Table4[[#This Row],[enz]],'[1]Sheet2 (2)'!$A:$A,'[1]Sheet2 (2)'!$B:$B,"")</f>
        <v>1</v>
      </c>
    </row>
    <row r="2434" spans="1:7" x14ac:dyDescent="0.2">
      <c r="A2434" t="s">
        <v>2864</v>
      </c>
      <c r="B2434">
        <v>10388.202298664601</v>
      </c>
      <c r="C2434">
        <v>9.1455528047479593</v>
      </c>
      <c r="D2434">
        <v>0</v>
      </c>
      <c r="E2434">
        <f>Table4[[#This Row],[kapp_slack_ub]]/Table4[[#This Row],[kapp_old]]</f>
        <v>8.8037877409488034E-4</v>
      </c>
      <c r="F2434" t="str">
        <f>"'PRO-"&amp;_xlfn.TEXTAFTER(Table4[[#This Row],[rxn]],"-",-1)&amp;"'"</f>
        <v>'PRO-rt3256'</v>
      </c>
      <c r="G2434">
        <f>_xlfn.XLOOKUP(Table4[[#This Row],[enz]],'[1]Sheet2 (2)'!$A:$A,'[1]Sheet2 (2)'!$B:$B,"")</f>
        <v>1</v>
      </c>
    </row>
    <row r="2435" spans="1:7" hidden="1" x14ac:dyDescent="0.2">
      <c r="A2435" t="s">
        <v>6949</v>
      </c>
      <c r="B2435">
        <v>10388.202298664601</v>
      </c>
      <c r="C2435">
        <v>0</v>
      </c>
      <c r="D2435">
        <v>0</v>
      </c>
      <c r="E2435">
        <f>Table4[[#This Row],[kapp_slack_ub]]/Table4[[#This Row],[kapp_old]]</f>
        <v>0</v>
      </c>
      <c r="F2435" t="str">
        <f>"'PRO-"&amp;_xlfn.TEXTAFTER(Table4[[#This Row],[rxn]],"-",-1)&amp;"'"</f>
        <v>'PRO-rt3256'</v>
      </c>
      <c r="G2435">
        <f>_xlfn.XLOOKUP(Table4[[#This Row],[enz]],'[1]Sheet2 (2)'!$A:$A,'[1]Sheet2 (2)'!$B:$B,"")</f>
        <v>1</v>
      </c>
    </row>
    <row r="2436" spans="1:7" hidden="1" x14ac:dyDescent="0.2">
      <c r="A2436" t="s">
        <v>6950</v>
      </c>
      <c r="B2436">
        <v>10388.202298664601</v>
      </c>
      <c r="C2436">
        <v>0</v>
      </c>
      <c r="D2436">
        <v>0</v>
      </c>
      <c r="E2436">
        <f>Table4[[#This Row],[kapp_slack_ub]]/Table4[[#This Row],[kapp_old]]</f>
        <v>0</v>
      </c>
      <c r="F2436" t="str">
        <f>"'PRO-"&amp;_xlfn.TEXTAFTER(Table4[[#This Row],[rxn]],"-",-1)&amp;"'"</f>
        <v>'PRO-rt6232'</v>
      </c>
      <c r="G2436">
        <f>_xlfn.XLOOKUP(Table4[[#This Row],[enz]],'[1]Sheet2 (2)'!$A:$A,'[1]Sheet2 (2)'!$B:$B,"")</f>
        <v>1</v>
      </c>
    </row>
    <row r="2437" spans="1:7" hidden="1" x14ac:dyDescent="0.2">
      <c r="A2437" t="s">
        <v>6951</v>
      </c>
      <c r="B2437">
        <v>10388.202298664601</v>
      </c>
      <c r="C2437">
        <v>0</v>
      </c>
      <c r="D2437">
        <v>0</v>
      </c>
      <c r="E2437">
        <f>Table4[[#This Row],[kapp_slack_ub]]/Table4[[#This Row],[kapp_old]]</f>
        <v>0</v>
      </c>
      <c r="F2437" t="str">
        <f>"'PRO-"&amp;_xlfn.TEXTAFTER(Table4[[#This Row],[rxn]],"-",-1)&amp;"'"</f>
        <v>'PRO-rt6232'</v>
      </c>
      <c r="G2437">
        <f>_xlfn.XLOOKUP(Table4[[#This Row],[enz]],'[1]Sheet2 (2)'!$A:$A,'[1]Sheet2 (2)'!$B:$B,"")</f>
        <v>1</v>
      </c>
    </row>
    <row r="2438" spans="1:7" hidden="1" x14ac:dyDescent="0.2">
      <c r="A2438" t="s">
        <v>3080</v>
      </c>
      <c r="B2438">
        <v>10388.202298664601</v>
      </c>
      <c r="C2438">
        <v>0</v>
      </c>
      <c r="D2438">
        <v>0</v>
      </c>
      <c r="E2438">
        <f>Table4[[#This Row],[kapp_slack_ub]]/Table4[[#This Row],[kapp_old]]</f>
        <v>0</v>
      </c>
      <c r="F2438" t="str">
        <f>"'PRO-"&amp;_xlfn.TEXTAFTER(Table4[[#This Row],[rxn]],"-",-1)&amp;"'"</f>
        <v>'PRO-rt7648'</v>
      </c>
      <c r="G2438">
        <f>_xlfn.XLOOKUP(Table4[[#This Row],[enz]],'[1]Sheet2 (2)'!$A:$A,'[1]Sheet2 (2)'!$B:$B,"")</f>
        <v>1</v>
      </c>
    </row>
    <row r="2439" spans="1:7" hidden="1" x14ac:dyDescent="0.2">
      <c r="A2439" t="s">
        <v>6952</v>
      </c>
      <c r="B2439">
        <v>10388.202298664601</v>
      </c>
      <c r="C2439">
        <v>0</v>
      </c>
      <c r="D2439">
        <v>0</v>
      </c>
      <c r="E2439">
        <f>Table4[[#This Row],[kapp_slack_ub]]/Table4[[#This Row],[kapp_old]]</f>
        <v>0</v>
      </c>
      <c r="F2439" t="str">
        <f>"'PRO-"&amp;_xlfn.TEXTAFTER(Table4[[#This Row],[rxn]],"-",-1)&amp;"'"</f>
        <v>'PRO-rt7648'</v>
      </c>
      <c r="G2439">
        <f>_xlfn.XLOOKUP(Table4[[#This Row],[enz]],'[1]Sheet2 (2)'!$A:$A,'[1]Sheet2 (2)'!$B:$B,"")</f>
        <v>1</v>
      </c>
    </row>
    <row r="2440" spans="1:7" x14ac:dyDescent="0.2">
      <c r="A2440" t="s">
        <v>3129</v>
      </c>
      <c r="B2440">
        <v>2897.7348206045899</v>
      </c>
      <c r="C2440">
        <v>1.46630489798103</v>
      </c>
      <c r="D2440">
        <v>0</v>
      </c>
      <c r="E2440">
        <f>Table4[[#This Row],[kapp_slack_ub]]/Table4[[#This Row],[kapp_old]]</f>
        <v>5.0601762713231883E-4</v>
      </c>
      <c r="F2440" t="str">
        <f>"'PRO-"&amp;_xlfn.TEXTAFTER(Table4[[#This Row],[rxn]],"-",-1)&amp;"'"</f>
        <v>'PRO-rt0808'</v>
      </c>
      <c r="G2440">
        <f>_xlfn.XLOOKUP(Table4[[#This Row],[enz]],'[1]Sheet2 (2)'!$A:$A,'[1]Sheet2 (2)'!$B:$B,"")</f>
        <v>1</v>
      </c>
    </row>
    <row r="2441" spans="1:7" hidden="1" x14ac:dyDescent="0.2">
      <c r="A2441" t="s">
        <v>6953</v>
      </c>
      <c r="B2441">
        <v>10388.202298664601</v>
      </c>
      <c r="C2441">
        <v>0</v>
      </c>
      <c r="D2441">
        <v>0</v>
      </c>
      <c r="E2441">
        <f>Table4[[#This Row],[kapp_slack_ub]]/Table4[[#This Row],[kapp_old]]</f>
        <v>0</v>
      </c>
      <c r="F2441" t="str">
        <f>"'PRO-"&amp;_xlfn.TEXTAFTER(Table4[[#This Row],[rxn]],"-",-1)&amp;"'"</f>
        <v>'PRO-rt7648'</v>
      </c>
      <c r="G2441">
        <f>_xlfn.XLOOKUP(Table4[[#This Row],[enz]],'[1]Sheet2 (2)'!$A:$A,'[1]Sheet2 (2)'!$B:$B,"")</f>
        <v>1</v>
      </c>
    </row>
    <row r="2442" spans="1:7" x14ac:dyDescent="0.2">
      <c r="A2442" t="s">
        <v>3298</v>
      </c>
      <c r="B2442">
        <v>2.9270473318755399</v>
      </c>
      <c r="C2442">
        <v>1.305560444314E-3</v>
      </c>
      <c r="D2442">
        <v>0</v>
      </c>
      <c r="E2442">
        <f>Table4[[#This Row],[kapp_slack_ub]]/Table4[[#This Row],[kapp_old]]</f>
        <v>4.4603325340743526E-4</v>
      </c>
      <c r="F2442" t="str">
        <f>"'PRO-"&amp;_xlfn.TEXTAFTER(Table4[[#This Row],[rxn]],"-",-1)&amp;"'"</f>
        <v>'PRO-rt0930_c'</v>
      </c>
      <c r="G2442">
        <f>_xlfn.XLOOKUP(Table4[[#This Row],[enz]],'[1]Sheet2 (2)'!$A:$A,'[1]Sheet2 (2)'!$B:$B,"")</f>
        <v>1</v>
      </c>
    </row>
    <row r="2443" spans="1:7" hidden="1" x14ac:dyDescent="0.2">
      <c r="A2443" t="s">
        <v>6954</v>
      </c>
      <c r="B2443">
        <v>10388.202298664601</v>
      </c>
      <c r="C2443">
        <v>0</v>
      </c>
      <c r="D2443">
        <v>0</v>
      </c>
      <c r="E2443">
        <f>Table4[[#This Row],[kapp_slack_ub]]/Table4[[#This Row],[kapp_old]]</f>
        <v>0</v>
      </c>
      <c r="F2443" t="str">
        <f>"'PRO-"&amp;_xlfn.TEXTAFTER(Table4[[#This Row],[rxn]],"-",-1)&amp;"'"</f>
        <v>'PRO-rt6488_n'</v>
      </c>
      <c r="G2443">
        <f>_xlfn.XLOOKUP(Table4[[#This Row],[enz]],'[1]Sheet2 (2)'!$A:$A,'[1]Sheet2 (2)'!$B:$B,"")</f>
        <v>1</v>
      </c>
    </row>
    <row r="2444" spans="1:7" hidden="1" x14ac:dyDescent="0.2">
      <c r="A2444" t="s">
        <v>6955</v>
      </c>
      <c r="B2444">
        <v>60871.291189937503</v>
      </c>
      <c r="C2444">
        <v>0</v>
      </c>
      <c r="D2444">
        <v>0</v>
      </c>
      <c r="E2444">
        <f>Table4[[#This Row],[kapp_slack_ub]]/Table4[[#This Row],[kapp_old]]</f>
        <v>0</v>
      </c>
      <c r="F2444" t="str">
        <f>"'PRO-"&amp;_xlfn.TEXTAFTER(Table4[[#This Row],[rxn]],"-",-1)&amp;"'"</f>
        <v>'PRO-rt4213'</v>
      </c>
      <c r="G2444">
        <f>_xlfn.XLOOKUP(Table4[[#This Row],[enz]],'[1]Sheet2 (2)'!$A:$A,'[1]Sheet2 (2)'!$B:$B,"")</f>
        <v>1</v>
      </c>
    </row>
    <row r="2445" spans="1:7" hidden="1" x14ac:dyDescent="0.2">
      <c r="A2445" t="s">
        <v>6956</v>
      </c>
      <c r="B2445">
        <v>10388.202298664601</v>
      </c>
      <c r="C2445">
        <v>0</v>
      </c>
      <c r="D2445">
        <v>0</v>
      </c>
      <c r="E2445">
        <f>Table4[[#This Row],[kapp_slack_ub]]/Table4[[#This Row],[kapp_old]]</f>
        <v>0</v>
      </c>
      <c r="F2445" t="str">
        <f>"'PRO-"&amp;_xlfn.TEXTAFTER(Table4[[#This Row],[rxn]],"-",-1)&amp;"'"</f>
        <v>'PRO-rt4213'</v>
      </c>
      <c r="G2445">
        <f>_xlfn.XLOOKUP(Table4[[#This Row],[enz]],'[1]Sheet2 (2)'!$A:$A,'[1]Sheet2 (2)'!$B:$B,"")</f>
        <v>1</v>
      </c>
    </row>
    <row r="2446" spans="1:7" hidden="1" x14ac:dyDescent="0.2">
      <c r="A2446" t="s">
        <v>6957</v>
      </c>
      <c r="B2446">
        <v>10388.202298664601</v>
      </c>
      <c r="C2446">
        <v>0</v>
      </c>
      <c r="D2446">
        <v>0</v>
      </c>
      <c r="E2446">
        <f>Table4[[#This Row],[kapp_slack_ub]]/Table4[[#This Row],[kapp_old]]</f>
        <v>0</v>
      </c>
      <c r="F2446" t="str">
        <f>"'PRO-"&amp;_xlfn.TEXTAFTER(Table4[[#This Row],[rxn]],"-",-1)&amp;"'"</f>
        <v>'PRO-UNKNOWN'</v>
      </c>
      <c r="G2446" t="str">
        <f>_xlfn.XLOOKUP(Table4[[#This Row],[enz]],'[1]Sheet2 (2)'!$A:$A,'[1]Sheet2 (2)'!$B:$B,"")</f>
        <v/>
      </c>
    </row>
    <row r="2447" spans="1:7" hidden="1" x14ac:dyDescent="0.2">
      <c r="A2447" t="s">
        <v>6958</v>
      </c>
      <c r="B2447">
        <v>10388.202298664601</v>
      </c>
      <c r="C2447">
        <v>0</v>
      </c>
      <c r="D2447">
        <v>0</v>
      </c>
      <c r="E2447">
        <f>Table4[[#This Row],[kapp_slack_ub]]/Table4[[#This Row],[kapp_old]]</f>
        <v>0</v>
      </c>
      <c r="F2447" t="str">
        <f>"'PRO-"&amp;_xlfn.TEXTAFTER(Table4[[#This Row],[rxn]],"-",-1)&amp;"'"</f>
        <v>'PRO-UNKNOWN'</v>
      </c>
      <c r="G2447" t="str">
        <f>_xlfn.XLOOKUP(Table4[[#This Row],[enz]],'[1]Sheet2 (2)'!$A:$A,'[1]Sheet2 (2)'!$B:$B,"")</f>
        <v/>
      </c>
    </row>
    <row r="2448" spans="1:7" hidden="1" x14ac:dyDescent="0.2">
      <c r="A2448" t="s">
        <v>6959</v>
      </c>
      <c r="B2448">
        <v>10388.202298664601</v>
      </c>
      <c r="C2448">
        <v>0</v>
      </c>
      <c r="D2448">
        <v>0</v>
      </c>
      <c r="E2448">
        <f>Table4[[#This Row],[kapp_slack_ub]]/Table4[[#This Row],[kapp_old]]</f>
        <v>0</v>
      </c>
      <c r="F2448" t="str">
        <f>"'PRO-"&amp;_xlfn.TEXTAFTER(Table4[[#This Row],[rxn]],"-",-1)&amp;"'"</f>
        <v>'PRO-UNKNOWN'</v>
      </c>
      <c r="G2448" t="str">
        <f>_xlfn.XLOOKUP(Table4[[#This Row],[enz]],'[1]Sheet2 (2)'!$A:$A,'[1]Sheet2 (2)'!$B:$B,"")</f>
        <v/>
      </c>
    </row>
    <row r="2449" spans="1:7" hidden="1" x14ac:dyDescent="0.2">
      <c r="A2449" t="s">
        <v>6960</v>
      </c>
      <c r="B2449">
        <v>10388.202298664601</v>
      </c>
      <c r="C2449">
        <v>0</v>
      </c>
      <c r="D2449">
        <v>0</v>
      </c>
      <c r="E2449">
        <f>Table4[[#This Row],[kapp_slack_ub]]/Table4[[#This Row],[kapp_old]]</f>
        <v>0</v>
      </c>
      <c r="F2449" t="str">
        <f>"'PRO-"&amp;_xlfn.TEXTAFTER(Table4[[#This Row],[rxn]],"-",-1)&amp;"'"</f>
        <v>'PRO-UNKNOWN'</v>
      </c>
      <c r="G2449" t="str">
        <f>_xlfn.XLOOKUP(Table4[[#This Row],[enz]],'[1]Sheet2 (2)'!$A:$A,'[1]Sheet2 (2)'!$B:$B,"")</f>
        <v/>
      </c>
    </row>
    <row r="2450" spans="1:7" hidden="1" x14ac:dyDescent="0.2">
      <c r="A2450" t="s">
        <v>3083</v>
      </c>
      <c r="B2450">
        <v>10388.202298664601</v>
      </c>
      <c r="C2450">
        <v>0</v>
      </c>
      <c r="D2450">
        <v>0</v>
      </c>
      <c r="E2450">
        <f>Table4[[#This Row],[kapp_slack_ub]]/Table4[[#This Row],[kapp_old]]</f>
        <v>0</v>
      </c>
      <c r="F2450" t="str">
        <f>"'PRO-"&amp;_xlfn.TEXTAFTER(Table4[[#This Row],[rxn]],"-",-1)&amp;"'"</f>
        <v>'PRO-UNKNOWN'</v>
      </c>
      <c r="G2450" t="str">
        <f>_xlfn.XLOOKUP(Table4[[#This Row],[enz]],'[1]Sheet2 (2)'!$A:$A,'[1]Sheet2 (2)'!$B:$B,"")</f>
        <v/>
      </c>
    </row>
    <row r="2451" spans="1:7" hidden="1" x14ac:dyDescent="0.2">
      <c r="A2451" t="s">
        <v>6961</v>
      </c>
      <c r="B2451">
        <v>10388.202298664601</v>
      </c>
      <c r="C2451">
        <v>0</v>
      </c>
      <c r="D2451">
        <v>0</v>
      </c>
      <c r="E2451">
        <f>Table4[[#This Row],[kapp_slack_ub]]/Table4[[#This Row],[kapp_old]]</f>
        <v>0</v>
      </c>
      <c r="F2451" t="str">
        <f>"'PRO-"&amp;_xlfn.TEXTAFTER(Table4[[#This Row],[rxn]],"-",-1)&amp;"'"</f>
        <v>'PRO-UNKNOWN'</v>
      </c>
      <c r="G2451" t="str">
        <f>_xlfn.XLOOKUP(Table4[[#This Row],[enz]],'[1]Sheet2 (2)'!$A:$A,'[1]Sheet2 (2)'!$B:$B,"")</f>
        <v/>
      </c>
    </row>
    <row r="2452" spans="1:7" hidden="1" x14ac:dyDescent="0.2">
      <c r="A2452" t="s">
        <v>6962</v>
      </c>
      <c r="B2452">
        <v>10388.202298664601</v>
      </c>
      <c r="C2452">
        <v>0</v>
      </c>
      <c r="D2452">
        <v>0</v>
      </c>
      <c r="E2452">
        <f>Table4[[#This Row],[kapp_slack_ub]]/Table4[[#This Row],[kapp_old]]</f>
        <v>0</v>
      </c>
      <c r="F2452" t="str">
        <f>"'PRO-"&amp;_xlfn.TEXTAFTER(Table4[[#This Row],[rxn]],"-",-1)&amp;"'"</f>
        <v>'PRO-SPONT'</v>
      </c>
      <c r="G2452" t="str">
        <f>_xlfn.XLOOKUP(Table4[[#This Row],[enz]],'[1]Sheet2 (2)'!$A:$A,'[1]Sheet2 (2)'!$B:$B,"")</f>
        <v/>
      </c>
    </row>
    <row r="2453" spans="1:7" hidden="1" x14ac:dyDescent="0.2">
      <c r="A2453" t="s">
        <v>3084</v>
      </c>
      <c r="B2453">
        <v>10388.202298664601</v>
      </c>
      <c r="C2453">
        <v>0</v>
      </c>
      <c r="D2453">
        <v>0</v>
      </c>
      <c r="E2453">
        <f>Table4[[#This Row],[kapp_slack_ub]]/Table4[[#This Row],[kapp_old]]</f>
        <v>0</v>
      </c>
      <c r="F2453" t="str">
        <f>"'PRO-"&amp;_xlfn.TEXTAFTER(Table4[[#This Row],[rxn]],"-",-1)&amp;"'"</f>
        <v>'PRO-SPONT'</v>
      </c>
      <c r="G2453" t="str">
        <f>_xlfn.XLOOKUP(Table4[[#This Row],[enz]],'[1]Sheet2 (2)'!$A:$A,'[1]Sheet2 (2)'!$B:$B,"")</f>
        <v/>
      </c>
    </row>
    <row r="2454" spans="1:7" hidden="1" x14ac:dyDescent="0.2">
      <c r="A2454" t="s">
        <v>6963</v>
      </c>
      <c r="B2454">
        <v>10388.202298664601</v>
      </c>
      <c r="C2454">
        <v>0</v>
      </c>
      <c r="D2454">
        <v>0</v>
      </c>
      <c r="E2454">
        <f>Table4[[#This Row],[kapp_slack_ub]]/Table4[[#This Row],[kapp_old]]</f>
        <v>0</v>
      </c>
      <c r="F2454" t="str">
        <f>"'PRO-"&amp;_xlfn.TEXTAFTER(Table4[[#This Row],[rxn]],"-",-1)&amp;"'"</f>
        <v>'PRO-rt7391'</v>
      </c>
      <c r="G2454">
        <f>_xlfn.XLOOKUP(Table4[[#This Row],[enz]],'[1]Sheet2 (2)'!$A:$A,'[1]Sheet2 (2)'!$B:$B,"")</f>
        <v>1</v>
      </c>
    </row>
    <row r="2455" spans="1:7" hidden="1" x14ac:dyDescent="0.2">
      <c r="A2455" t="s">
        <v>6964</v>
      </c>
      <c r="B2455">
        <v>10388.202298664601</v>
      </c>
      <c r="C2455">
        <v>0</v>
      </c>
      <c r="D2455">
        <v>0</v>
      </c>
      <c r="E2455">
        <f>Table4[[#This Row],[kapp_slack_ub]]/Table4[[#This Row],[kapp_old]]</f>
        <v>0</v>
      </c>
      <c r="F2455" t="str">
        <f>"'PRO-"&amp;_xlfn.TEXTAFTER(Table4[[#This Row],[rxn]],"-",-1)&amp;"'"</f>
        <v>'PRO-rt15442799'</v>
      </c>
      <c r="G2455" t="str">
        <f>_xlfn.XLOOKUP(Table4[[#This Row],[enz]],'[1]Sheet2 (2)'!$A:$A,'[1]Sheet2 (2)'!$B:$B,"")</f>
        <v/>
      </c>
    </row>
    <row r="2456" spans="1:7" hidden="1" x14ac:dyDescent="0.2">
      <c r="A2456" t="s">
        <v>6965</v>
      </c>
      <c r="B2456">
        <v>10388.202298664601</v>
      </c>
      <c r="C2456">
        <v>0</v>
      </c>
      <c r="D2456">
        <v>0</v>
      </c>
      <c r="E2456">
        <f>Table4[[#This Row],[kapp_slack_ub]]/Table4[[#This Row],[kapp_old]]</f>
        <v>0</v>
      </c>
      <c r="F2456" t="str">
        <f>"'PRO-"&amp;_xlfn.TEXTAFTER(Table4[[#This Row],[rxn]],"-",-1)&amp;"'"</f>
        <v>'PRO-rt15442799'</v>
      </c>
      <c r="G2456" t="str">
        <f>_xlfn.XLOOKUP(Table4[[#This Row],[enz]],'[1]Sheet2 (2)'!$A:$A,'[1]Sheet2 (2)'!$B:$B,"")</f>
        <v/>
      </c>
    </row>
    <row r="2457" spans="1:7" hidden="1" x14ac:dyDescent="0.2">
      <c r="A2457" t="s">
        <v>6966</v>
      </c>
      <c r="B2457">
        <v>10388.202298664601</v>
      </c>
      <c r="C2457">
        <v>0</v>
      </c>
      <c r="D2457">
        <v>0</v>
      </c>
      <c r="E2457">
        <f>Table4[[#This Row],[kapp_slack_ub]]/Table4[[#This Row],[kapp_old]]</f>
        <v>0</v>
      </c>
      <c r="F2457" t="str">
        <f>"'PRO-"&amp;_xlfn.TEXTAFTER(Table4[[#This Row],[rxn]],"-",-1)&amp;"'"</f>
        <v>'PRO-SPONT'</v>
      </c>
      <c r="G2457" t="str">
        <f>_xlfn.XLOOKUP(Table4[[#This Row],[enz]],'[1]Sheet2 (2)'!$A:$A,'[1]Sheet2 (2)'!$B:$B,"")</f>
        <v/>
      </c>
    </row>
    <row r="2458" spans="1:7" hidden="1" x14ac:dyDescent="0.2">
      <c r="A2458" t="s">
        <v>6967</v>
      </c>
      <c r="B2458">
        <v>10388.202298664601</v>
      </c>
      <c r="C2458">
        <v>0</v>
      </c>
      <c r="D2458">
        <v>0</v>
      </c>
      <c r="E2458">
        <f>Table4[[#This Row],[kapp_slack_ub]]/Table4[[#This Row],[kapp_old]]</f>
        <v>0</v>
      </c>
      <c r="F2458" t="str">
        <f>"'PRO-"&amp;_xlfn.TEXTAFTER(Table4[[#This Row],[rxn]],"-",-1)&amp;"'"</f>
        <v>'PRO-SPONT'</v>
      </c>
      <c r="G2458" t="str">
        <f>_xlfn.XLOOKUP(Table4[[#This Row],[enz]],'[1]Sheet2 (2)'!$A:$A,'[1]Sheet2 (2)'!$B:$B,"")</f>
        <v/>
      </c>
    </row>
    <row r="2459" spans="1:7" hidden="1" x14ac:dyDescent="0.2">
      <c r="A2459" t="s">
        <v>3085</v>
      </c>
      <c r="B2459">
        <v>10388.202298664601</v>
      </c>
      <c r="C2459">
        <v>0</v>
      </c>
      <c r="D2459">
        <v>0</v>
      </c>
      <c r="E2459">
        <f>Table4[[#This Row],[kapp_slack_ub]]/Table4[[#This Row],[kapp_old]]</f>
        <v>0</v>
      </c>
      <c r="F2459" t="str">
        <f>"'PRO-"&amp;_xlfn.TEXTAFTER(Table4[[#This Row],[rxn]],"-",-1)&amp;"'"</f>
        <v>'PRO-SPONT'</v>
      </c>
      <c r="G2459" t="str">
        <f>_xlfn.XLOOKUP(Table4[[#This Row],[enz]],'[1]Sheet2 (2)'!$A:$A,'[1]Sheet2 (2)'!$B:$B,"")</f>
        <v/>
      </c>
    </row>
    <row r="2460" spans="1:7" hidden="1" x14ac:dyDescent="0.2">
      <c r="A2460" t="s">
        <v>6968</v>
      </c>
      <c r="B2460">
        <v>10388.202298664601</v>
      </c>
      <c r="C2460">
        <v>0</v>
      </c>
      <c r="D2460">
        <v>0</v>
      </c>
      <c r="E2460">
        <f>Table4[[#This Row],[kapp_slack_ub]]/Table4[[#This Row],[kapp_old]]</f>
        <v>0</v>
      </c>
      <c r="F2460" t="str">
        <f>"'PRO-"&amp;_xlfn.TEXTAFTER(Table4[[#This Row],[rxn]],"-",-1)&amp;"'"</f>
        <v>'PRO-SPONT'</v>
      </c>
      <c r="G2460" t="str">
        <f>_xlfn.XLOOKUP(Table4[[#This Row],[enz]],'[1]Sheet2 (2)'!$A:$A,'[1]Sheet2 (2)'!$B:$B,"")</f>
        <v/>
      </c>
    </row>
    <row r="2461" spans="1:7" hidden="1" x14ac:dyDescent="0.2">
      <c r="A2461" t="s">
        <v>6969</v>
      </c>
      <c r="B2461">
        <v>10388.202298664601</v>
      </c>
      <c r="C2461">
        <v>0</v>
      </c>
      <c r="D2461">
        <v>0</v>
      </c>
      <c r="E2461">
        <f>Table4[[#This Row],[kapp_slack_ub]]/Table4[[#This Row],[kapp_old]]</f>
        <v>0</v>
      </c>
      <c r="F2461" t="str">
        <f>"'PRO-"&amp;_xlfn.TEXTAFTER(Table4[[#This Row],[rxn]],"-",-1)&amp;"'"</f>
        <v>'PRO-SPONT'</v>
      </c>
      <c r="G2461" t="str">
        <f>_xlfn.XLOOKUP(Table4[[#This Row],[enz]],'[1]Sheet2 (2)'!$A:$A,'[1]Sheet2 (2)'!$B:$B,"")</f>
        <v/>
      </c>
    </row>
    <row r="2462" spans="1:7" hidden="1" x14ac:dyDescent="0.2">
      <c r="A2462" t="s">
        <v>6970</v>
      </c>
      <c r="B2462">
        <v>10388.202298664601</v>
      </c>
      <c r="C2462">
        <v>0</v>
      </c>
      <c r="D2462">
        <v>0</v>
      </c>
      <c r="E2462">
        <f>Table4[[#This Row],[kapp_slack_ub]]/Table4[[#This Row],[kapp_old]]</f>
        <v>0</v>
      </c>
      <c r="F2462" t="str">
        <f>"'PRO-"&amp;_xlfn.TEXTAFTER(Table4[[#This Row],[rxn]],"-",-1)&amp;"'"</f>
        <v>'PRO-SPONT'</v>
      </c>
      <c r="G2462" t="str">
        <f>_xlfn.XLOOKUP(Table4[[#This Row],[enz]],'[1]Sheet2 (2)'!$A:$A,'[1]Sheet2 (2)'!$B:$B,"")</f>
        <v/>
      </c>
    </row>
    <row r="2463" spans="1:7" hidden="1" x14ac:dyDescent="0.2">
      <c r="A2463" t="s">
        <v>6971</v>
      </c>
      <c r="B2463">
        <v>10388.202298664601</v>
      </c>
      <c r="C2463">
        <v>0</v>
      </c>
      <c r="D2463">
        <v>0</v>
      </c>
      <c r="E2463">
        <f>Table4[[#This Row],[kapp_slack_ub]]/Table4[[#This Row],[kapp_old]]</f>
        <v>0</v>
      </c>
      <c r="F2463" t="str">
        <f>"'PRO-"&amp;_xlfn.TEXTAFTER(Table4[[#This Row],[rxn]],"-",-1)&amp;"'"</f>
        <v>'PRO-SPONT'</v>
      </c>
      <c r="G2463" t="str">
        <f>_xlfn.XLOOKUP(Table4[[#This Row],[enz]],'[1]Sheet2 (2)'!$A:$A,'[1]Sheet2 (2)'!$B:$B,"")</f>
        <v/>
      </c>
    </row>
    <row r="2464" spans="1:7" hidden="1" x14ac:dyDescent="0.2">
      <c r="A2464" t="s">
        <v>3086</v>
      </c>
      <c r="B2464">
        <v>10388.202298664601</v>
      </c>
      <c r="C2464">
        <v>0</v>
      </c>
      <c r="D2464">
        <v>0</v>
      </c>
      <c r="E2464">
        <f>Table4[[#This Row],[kapp_slack_ub]]/Table4[[#This Row],[kapp_old]]</f>
        <v>0</v>
      </c>
      <c r="F2464" t="str">
        <f>"'PRO-"&amp;_xlfn.TEXTAFTER(Table4[[#This Row],[rxn]],"-",-1)&amp;"'"</f>
        <v>'PRO-SPONT'</v>
      </c>
      <c r="G2464" t="str">
        <f>_xlfn.XLOOKUP(Table4[[#This Row],[enz]],'[1]Sheet2 (2)'!$A:$A,'[1]Sheet2 (2)'!$B:$B,"")</f>
        <v/>
      </c>
    </row>
    <row r="2465" spans="1:7" hidden="1" x14ac:dyDescent="0.2">
      <c r="A2465" t="s">
        <v>6972</v>
      </c>
      <c r="B2465">
        <v>10388.202298664601</v>
      </c>
      <c r="C2465">
        <v>0</v>
      </c>
      <c r="D2465">
        <v>0</v>
      </c>
      <c r="E2465">
        <f>Table4[[#This Row],[kapp_slack_ub]]/Table4[[#This Row],[kapp_old]]</f>
        <v>0</v>
      </c>
      <c r="F2465" t="str">
        <f>"'PRO-"&amp;_xlfn.TEXTAFTER(Table4[[#This Row],[rxn]],"-",-1)&amp;"'"</f>
        <v>'PRO-rt15442799'</v>
      </c>
      <c r="G2465" t="str">
        <f>_xlfn.XLOOKUP(Table4[[#This Row],[enz]],'[1]Sheet2 (2)'!$A:$A,'[1]Sheet2 (2)'!$B:$B,"")</f>
        <v/>
      </c>
    </row>
    <row r="2466" spans="1:7" hidden="1" x14ac:dyDescent="0.2">
      <c r="A2466" t="s">
        <v>6973</v>
      </c>
      <c r="B2466">
        <v>10388.202298664601</v>
      </c>
      <c r="C2466">
        <v>0</v>
      </c>
      <c r="D2466">
        <v>0</v>
      </c>
      <c r="E2466">
        <f>Table4[[#This Row],[kapp_slack_ub]]/Table4[[#This Row],[kapp_old]]</f>
        <v>0</v>
      </c>
      <c r="F2466" t="str">
        <f>"'PRO-"&amp;_xlfn.TEXTAFTER(Table4[[#This Row],[rxn]],"-",-1)&amp;"'"</f>
        <v>'PRO-rt15442799'</v>
      </c>
      <c r="G2466" t="str">
        <f>_xlfn.XLOOKUP(Table4[[#This Row],[enz]],'[1]Sheet2 (2)'!$A:$A,'[1]Sheet2 (2)'!$B:$B,"")</f>
        <v/>
      </c>
    </row>
    <row r="2467" spans="1:7" hidden="1" x14ac:dyDescent="0.2">
      <c r="A2467" t="s">
        <v>6974</v>
      </c>
      <c r="B2467">
        <v>10388.202298664601</v>
      </c>
      <c r="C2467">
        <v>0</v>
      </c>
      <c r="D2467">
        <v>0</v>
      </c>
      <c r="E2467">
        <f>Table4[[#This Row],[kapp_slack_ub]]/Table4[[#This Row],[kapp_old]]</f>
        <v>0</v>
      </c>
      <c r="F2467" t="str">
        <f>"'PRO-"&amp;_xlfn.TEXTAFTER(Table4[[#This Row],[rxn]],"-",-1)&amp;"'"</f>
        <v>'PRO-SPONT'</v>
      </c>
      <c r="G2467" t="str">
        <f>_xlfn.XLOOKUP(Table4[[#This Row],[enz]],'[1]Sheet2 (2)'!$A:$A,'[1]Sheet2 (2)'!$B:$B,"")</f>
        <v/>
      </c>
    </row>
    <row r="2468" spans="1:7" hidden="1" x14ac:dyDescent="0.2">
      <c r="A2468" t="s">
        <v>6975</v>
      </c>
      <c r="B2468">
        <v>10388.202298664601</v>
      </c>
      <c r="C2468">
        <v>0</v>
      </c>
      <c r="D2468">
        <v>0</v>
      </c>
      <c r="E2468">
        <f>Table4[[#This Row],[kapp_slack_ub]]/Table4[[#This Row],[kapp_old]]</f>
        <v>0</v>
      </c>
      <c r="F2468" t="str">
        <f>"'PRO-"&amp;_xlfn.TEXTAFTER(Table4[[#This Row],[rxn]],"-",-1)&amp;"'"</f>
        <v>'PRO-SPONT'</v>
      </c>
      <c r="G2468" t="str">
        <f>_xlfn.XLOOKUP(Table4[[#This Row],[enz]],'[1]Sheet2 (2)'!$A:$A,'[1]Sheet2 (2)'!$B:$B,"")</f>
        <v/>
      </c>
    </row>
    <row r="2469" spans="1:7" hidden="1" x14ac:dyDescent="0.2">
      <c r="A2469" t="s">
        <v>6976</v>
      </c>
      <c r="B2469">
        <v>10388.202298664601</v>
      </c>
      <c r="C2469">
        <v>0</v>
      </c>
      <c r="D2469">
        <v>0</v>
      </c>
      <c r="E2469">
        <f>Table4[[#This Row],[kapp_slack_ub]]/Table4[[#This Row],[kapp_old]]</f>
        <v>0</v>
      </c>
      <c r="F2469" t="str">
        <f>"'PRO-"&amp;_xlfn.TEXTAFTER(Table4[[#This Row],[rxn]],"-",-1)&amp;"'"</f>
        <v>'PRO-SPONT'</v>
      </c>
      <c r="G2469" t="str">
        <f>_xlfn.XLOOKUP(Table4[[#This Row],[enz]],'[1]Sheet2 (2)'!$A:$A,'[1]Sheet2 (2)'!$B:$B,"")</f>
        <v/>
      </c>
    </row>
    <row r="2470" spans="1:7" hidden="1" x14ac:dyDescent="0.2">
      <c r="A2470" t="s">
        <v>6977</v>
      </c>
      <c r="B2470">
        <v>10388.202298664601</v>
      </c>
      <c r="C2470">
        <v>0</v>
      </c>
      <c r="D2470">
        <v>0</v>
      </c>
      <c r="E2470">
        <f>Table4[[#This Row],[kapp_slack_ub]]/Table4[[#This Row],[kapp_old]]</f>
        <v>0</v>
      </c>
      <c r="F2470" t="str">
        <f>"'PRO-"&amp;_xlfn.TEXTAFTER(Table4[[#This Row],[rxn]],"-",-1)&amp;"'"</f>
        <v>'PRO-SPONT'</v>
      </c>
      <c r="G2470" t="str">
        <f>_xlfn.XLOOKUP(Table4[[#This Row],[enz]],'[1]Sheet2 (2)'!$A:$A,'[1]Sheet2 (2)'!$B:$B,"")</f>
        <v/>
      </c>
    </row>
    <row r="2471" spans="1:7" hidden="1" x14ac:dyDescent="0.2">
      <c r="A2471" t="s">
        <v>6978</v>
      </c>
      <c r="B2471">
        <v>10388.202298664601</v>
      </c>
      <c r="C2471">
        <v>0</v>
      </c>
      <c r="D2471">
        <v>0</v>
      </c>
      <c r="E2471">
        <f>Table4[[#This Row],[kapp_slack_ub]]/Table4[[#This Row],[kapp_old]]</f>
        <v>0</v>
      </c>
      <c r="F2471" t="str">
        <f>"'PRO-"&amp;_xlfn.TEXTAFTER(Table4[[#This Row],[rxn]],"-",-1)&amp;"'"</f>
        <v>'PRO-SPONT'</v>
      </c>
      <c r="G2471" t="str">
        <f>_xlfn.XLOOKUP(Table4[[#This Row],[enz]],'[1]Sheet2 (2)'!$A:$A,'[1]Sheet2 (2)'!$B:$B,"")</f>
        <v/>
      </c>
    </row>
    <row r="2472" spans="1:7" hidden="1" x14ac:dyDescent="0.2">
      <c r="A2472" t="s">
        <v>6979</v>
      </c>
      <c r="B2472">
        <v>10388.202298664601</v>
      </c>
      <c r="C2472">
        <v>0</v>
      </c>
      <c r="D2472">
        <v>0</v>
      </c>
      <c r="E2472">
        <f>Table4[[#This Row],[kapp_slack_ub]]/Table4[[#This Row],[kapp_old]]</f>
        <v>0</v>
      </c>
      <c r="F2472" t="str">
        <f>"'PRO-"&amp;_xlfn.TEXTAFTER(Table4[[#This Row],[rxn]],"-",-1)&amp;"'"</f>
        <v>'PRO-SPONT'</v>
      </c>
      <c r="G2472" t="str">
        <f>_xlfn.XLOOKUP(Table4[[#This Row],[enz]],'[1]Sheet2 (2)'!$A:$A,'[1]Sheet2 (2)'!$B:$B,"")</f>
        <v/>
      </c>
    </row>
    <row r="2473" spans="1:7" hidden="1" x14ac:dyDescent="0.2">
      <c r="A2473" t="s">
        <v>6980</v>
      </c>
      <c r="B2473">
        <v>10388.202298664601</v>
      </c>
      <c r="C2473">
        <v>0</v>
      </c>
      <c r="D2473">
        <v>0</v>
      </c>
      <c r="E2473">
        <f>Table4[[#This Row],[kapp_slack_ub]]/Table4[[#This Row],[kapp_old]]</f>
        <v>0</v>
      </c>
      <c r="F2473" t="str">
        <f>"'PRO-"&amp;_xlfn.TEXTAFTER(Table4[[#This Row],[rxn]],"-",-1)&amp;"'"</f>
        <v>'PRO-SPONT'</v>
      </c>
      <c r="G2473" t="str">
        <f>_xlfn.XLOOKUP(Table4[[#This Row],[enz]],'[1]Sheet2 (2)'!$A:$A,'[1]Sheet2 (2)'!$B:$B,"")</f>
        <v/>
      </c>
    </row>
    <row r="2474" spans="1:7" hidden="1" x14ac:dyDescent="0.2">
      <c r="A2474" t="s">
        <v>6981</v>
      </c>
      <c r="B2474">
        <v>10388.202298664601</v>
      </c>
      <c r="C2474">
        <v>0</v>
      </c>
      <c r="D2474">
        <v>0</v>
      </c>
      <c r="E2474">
        <f>Table4[[#This Row],[kapp_slack_ub]]/Table4[[#This Row],[kapp_old]]</f>
        <v>0</v>
      </c>
      <c r="F2474" t="str">
        <f>"'PRO-"&amp;_xlfn.TEXTAFTER(Table4[[#This Row],[rxn]],"-",-1)&amp;"'"</f>
        <v>'PRO-SPONT'</v>
      </c>
      <c r="G2474" t="str">
        <f>_xlfn.XLOOKUP(Table4[[#This Row],[enz]],'[1]Sheet2 (2)'!$A:$A,'[1]Sheet2 (2)'!$B:$B,"")</f>
        <v/>
      </c>
    </row>
    <row r="2475" spans="1:7" hidden="1" x14ac:dyDescent="0.2">
      <c r="A2475" t="s">
        <v>6982</v>
      </c>
      <c r="B2475">
        <v>10388.202298664601</v>
      </c>
      <c r="C2475">
        <v>0</v>
      </c>
      <c r="D2475">
        <v>0</v>
      </c>
      <c r="E2475">
        <f>Table4[[#This Row],[kapp_slack_ub]]/Table4[[#This Row],[kapp_old]]</f>
        <v>0</v>
      </c>
      <c r="F2475" t="str">
        <f>"'PRO-"&amp;_xlfn.TEXTAFTER(Table4[[#This Row],[rxn]],"-",-1)&amp;"'"</f>
        <v>'PRO-SPONT'</v>
      </c>
      <c r="G2475" t="str">
        <f>_xlfn.XLOOKUP(Table4[[#This Row],[enz]],'[1]Sheet2 (2)'!$A:$A,'[1]Sheet2 (2)'!$B:$B,"")</f>
        <v/>
      </c>
    </row>
    <row r="2476" spans="1:7" hidden="1" x14ac:dyDescent="0.2">
      <c r="A2476" t="s">
        <v>6983</v>
      </c>
      <c r="B2476">
        <v>10388.202298664601</v>
      </c>
      <c r="C2476">
        <v>0</v>
      </c>
      <c r="D2476">
        <v>0</v>
      </c>
      <c r="E2476">
        <f>Table4[[#This Row],[kapp_slack_ub]]/Table4[[#This Row],[kapp_old]]</f>
        <v>0</v>
      </c>
      <c r="F2476" t="str">
        <f>"'PRO-"&amp;_xlfn.TEXTAFTER(Table4[[#This Row],[rxn]],"-",-1)&amp;"'"</f>
        <v>'PRO-SPONT'</v>
      </c>
      <c r="G2476" t="str">
        <f>_xlfn.XLOOKUP(Table4[[#This Row],[enz]],'[1]Sheet2 (2)'!$A:$A,'[1]Sheet2 (2)'!$B:$B,"")</f>
        <v/>
      </c>
    </row>
    <row r="2477" spans="1:7" hidden="1" x14ac:dyDescent="0.2">
      <c r="A2477" t="s">
        <v>6984</v>
      </c>
      <c r="B2477">
        <v>10388.202298664601</v>
      </c>
      <c r="C2477">
        <v>0</v>
      </c>
      <c r="D2477">
        <v>0</v>
      </c>
      <c r="E2477">
        <f>Table4[[#This Row],[kapp_slack_ub]]/Table4[[#This Row],[kapp_old]]</f>
        <v>0</v>
      </c>
      <c r="F2477" t="str">
        <f>"'PRO-"&amp;_xlfn.TEXTAFTER(Table4[[#This Row],[rxn]],"-",-1)&amp;"'"</f>
        <v>'PRO-SPONT'</v>
      </c>
      <c r="G2477" t="str">
        <f>_xlfn.XLOOKUP(Table4[[#This Row],[enz]],'[1]Sheet2 (2)'!$A:$A,'[1]Sheet2 (2)'!$B:$B,"")</f>
        <v/>
      </c>
    </row>
    <row r="2478" spans="1:7" hidden="1" x14ac:dyDescent="0.2">
      <c r="A2478" t="s">
        <v>6985</v>
      </c>
      <c r="B2478">
        <v>10388.202298664601</v>
      </c>
      <c r="C2478">
        <v>0</v>
      </c>
      <c r="D2478">
        <v>0</v>
      </c>
      <c r="E2478">
        <f>Table4[[#This Row],[kapp_slack_ub]]/Table4[[#This Row],[kapp_old]]</f>
        <v>0</v>
      </c>
      <c r="F2478" t="str">
        <f>"'PRO-"&amp;_xlfn.TEXTAFTER(Table4[[#This Row],[rxn]],"-",-1)&amp;"'"</f>
        <v>'PRO-SPONT'</v>
      </c>
      <c r="G2478" t="str">
        <f>_xlfn.XLOOKUP(Table4[[#This Row],[enz]],'[1]Sheet2 (2)'!$A:$A,'[1]Sheet2 (2)'!$B:$B,"")</f>
        <v/>
      </c>
    </row>
    <row r="2479" spans="1:7" hidden="1" x14ac:dyDescent="0.2">
      <c r="A2479" t="s">
        <v>3087</v>
      </c>
      <c r="B2479">
        <v>10388.202298664601</v>
      </c>
      <c r="C2479">
        <v>0</v>
      </c>
      <c r="D2479">
        <v>0</v>
      </c>
      <c r="E2479">
        <f>Table4[[#This Row],[kapp_slack_ub]]/Table4[[#This Row],[kapp_old]]</f>
        <v>0</v>
      </c>
      <c r="F2479" t="str">
        <f>"'PRO-"&amp;_xlfn.TEXTAFTER(Table4[[#This Row],[rxn]],"-",-1)&amp;"'"</f>
        <v>'PRO-SPONT'</v>
      </c>
      <c r="G2479" t="str">
        <f>_xlfn.XLOOKUP(Table4[[#This Row],[enz]],'[1]Sheet2 (2)'!$A:$A,'[1]Sheet2 (2)'!$B:$B,"")</f>
        <v/>
      </c>
    </row>
    <row r="2480" spans="1:7" hidden="1" x14ac:dyDescent="0.2">
      <c r="A2480" t="s">
        <v>6986</v>
      </c>
      <c r="B2480">
        <v>10388.202298664601</v>
      </c>
      <c r="C2480">
        <v>0</v>
      </c>
      <c r="D2480">
        <v>0</v>
      </c>
      <c r="E2480">
        <f>Table4[[#This Row],[kapp_slack_ub]]/Table4[[#This Row],[kapp_old]]</f>
        <v>0</v>
      </c>
      <c r="F2480" t="str">
        <f>"'PRO-"&amp;_xlfn.TEXTAFTER(Table4[[#This Row],[rxn]],"-",-1)&amp;"'"</f>
        <v>'PRO-SPONT'</v>
      </c>
      <c r="G2480" t="str">
        <f>_xlfn.XLOOKUP(Table4[[#This Row],[enz]],'[1]Sheet2 (2)'!$A:$A,'[1]Sheet2 (2)'!$B:$B,"")</f>
        <v/>
      </c>
    </row>
    <row r="2481" spans="1:7" hidden="1" x14ac:dyDescent="0.2">
      <c r="A2481" t="s">
        <v>3088</v>
      </c>
      <c r="B2481">
        <v>10388.202298664601</v>
      </c>
      <c r="C2481">
        <v>0</v>
      </c>
      <c r="D2481">
        <v>0</v>
      </c>
      <c r="E2481">
        <f>Table4[[#This Row],[kapp_slack_ub]]/Table4[[#This Row],[kapp_old]]</f>
        <v>0</v>
      </c>
      <c r="F2481" t="str">
        <f>"'PRO-"&amp;_xlfn.TEXTAFTER(Table4[[#This Row],[rxn]],"-",-1)&amp;"'"</f>
        <v>'PRO-rt2735'</v>
      </c>
      <c r="G2481">
        <f>_xlfn.XLOOKUP(Table4[[#This Row],[enz]],'[1]Sheet2 (2)'!$A:$A,'[1]Sheet2 (2)'!$B:$B,"")</f>
        <v>1</v>
      </c>
    </row>
    <row r="2482" spans="1:7" hidden="1" x14ac:dyDescent="0.2">
      <c r="A2482" t="s">
        <v>6987</v>
      </c>
      <c r="B2482">
        <v>10388.202298664601</v>
      </c>
      <c r="C2482">
        <v>0</v>
      </c>
      <c r="D2482">
        <v>0</v>
      </c>
      <c r="E2482">
        <f>Table4[[#This Row],[kapp_slack_ub]]/Table4[[#This Row],[kapp_old]]</f>
        <v>0</v>
      </c>
      <c r="F2482" t="str">
        <f>"'PRO-"&amp;_xlfn.TEXTAFTER(Table4[[#This Row],[rxn]],"-",-1)&amp;"'"</f>
        <v>'PRO-rt7845'</v>
      </c>
      <c r="G2482">
        <f>_xlfn.XLOOKUP(Table4[[#This Row],[enz]],'[1]Sheet2 (2)'!$A:$A,'[1]Sheet2 (2)'!$B:$B,"")</f>
        <v>1</v>
      </c>
    </row>
    <row r="2483" spans="1:7" hidden="1" x14ac:dyDescent="0.2">
      <c r="A2483" t="s">
        <v>3089</v>
      </c>
      <c r="B2483">
        <v>259523.46531318501</v>
      </c>
      <c r="C2483">
        <v>0</v>
      </c>
      <c r="D2483">
        <v>0</v>
      </c>
      <c r="E2483">
        <f>Table4[[#This Row],[kapp_slack_ub]]/Table4[[#This Row],[kapp_old]]</f>
        <v>0</v>
      </c>
      <c r="F2483" t="str">
        <f>"'PRO-"&amp;_xlfn.TEXTAFTER(Table4[[#This Row],[rxn]],"-",-1)&amp;"'"</f>
        <v>'PRO-rt1896'</v>
      </c>
      <c r="G2483">
        <f>_xlfn.XLOOKUP(Table4[[#This Row],[enz]],'[1]Sheet2 (2)'!$A:$A,'[1]Sheet2 (2)'!$B:$B,"")</f>
        <v>1</v>
      </c>
    </row>
    <row r="2484" spans="1:7" hidden="1" x14ac:dyDescent="0.2">
      <c r="A2484" t="s">
        <v>6988</v>
      </c>
      <c r="B2484">
        <v>10388.202298664601</v>
      </c>
      <c r="C2484">
        <v>0</v>
      </c>
      <c r="D2484">
        <v>0</v>
      </c>
      <c r="E2484">
        <f>Table4[[#This Row],[kapp_slack_ub]]/Table4[[#This Row],[kapp_old]]</f>
        <v>0</v>
      </c>
      <c r="F2484" t="str">
        <f>"'PRO-"&amp;_xlfn.TEXTAFTER(Table4[[#This Row],[rxn]],"-",-1)&amp;"'"</f>
        <v>'PRO-rt3614'</v>
      </c>
      <c r="G2484">
        <f>_xlfn.XLOOKUP(Table4[[#This Row],[enz]],'[1]Sheet2 (2)'!$A:$A,'[1]Sheet2 (2)'!$B:$B,"")</f>
        <v>1</v>
      </c>
    </row>
    <row r="2485" spans="1:7" hidden="1" x14ac:dyDescent="0.2">
      <c r="A2485" t="s">
        <v>6989</v>
      </c>
      <c r="B2485">
        <v>10388.202298664601</v>
      </c>
      <c r="C2485">
        <v>0</v>
      </c>
      <c r="D2485">
        <v>0</v>
      </c>
      <c r="E2485">
        <f>Table4[[#This Row],[kapp_slack_ub]]/Table4[[#This Row],[kapp_old]]</f>
        <v>0</v>
      </c>
      <c r="F2485" t="str">
        <f>"'PRO-"&amp;_xlfn.TEXTAFTER(Table4[[#This Row],[rxn]],"-",-1)&amp;"'"</f>
        <v>'PRO-rt3614'</v>
      </c>
      <c r="G2485">
        <f>_xlfn.XLOOKUP(Table4[[#This Row],[enz]],'[1]Sheet2 (2)'!$A:$A,'[1]Sheet2 (2)'!$B:$B,"")</f>
        <v>1</v>
      </c>
    </row>
    <row r="2486" spans="1:7" hidden="1" x14ac:dyDescent="0.2">
      <c r="A2486" t="s">
        <v>6990</v>
      </c>
      <c r="B2486">
        <v>10388.202298664601</v>
      </c>
      <c r="C2486">
        <v>0</v>
      </c>
      <c r="D2486">
        <v>0</v>
      </c>
      <c r="E2486">
        <f>Table4[[#This Row],[kapp_slack_ub]]/Table4[[#This Row],[kapp_old]]</f>
        <v>0</v>
      </c>
      <c r="F2486" t="str">
        <f>"'PRO-"&amp;_xlfn.TEXTAFTER(Table4[[#This Row],[rxn]],"-",-1)&amp;"'"</f>
        <v>'PRO-rt3614'</v>
      </c>
      <c r="G2486">
        <f>_xlfn.XLOOKUP(Table4[[#This Row],[enz]],'[1]Sheet2 (2)'!$A:$A,'[1]Sheet2 (2)'!$B:$B,"")</f>
        <v>1</v>
      </c>
    </row>
    <row r="2487" spans="1:7" hidden="1" x14ac:dyDescent="0.2">
      <c r="A2487" t="s">
        <v>6991</v>
      </c>
      <c r="B2487">
        <v>10388.202298664601</v>
      </c>
      <c r="C2487">
        <v>0</v>
      </c>
      <c r="D2487">
        <v>0</v>
      </c>
      <c r="E2487">
        <f>Table4[[#This Row],[kapp_slack_ub]]/Table4[[#This Row],[kapp_old]]</f>
        <v>0</v>
      </c>
      <c r="F2487" t="str">
        <f>"'PRO-"&amp;_xlfn.TEXTAFTER(Table4[[#This Row],[rxn]],"-",-1)&amp;"'"</f>
        <v>'PRO-rt3614'</v>
      </c>
      <c r="G2487">
        <f>_xlfn.XLOOKUP(Table4[[#This Row],[enz]],'[1]Sheet2 (2)'!$A:$A,'[1]Sheet2 (2)'!$B:$B,"")</f>
        <v>1</v>
      </c>
    </row>
    <row r="2488" spans="1:7" hidden="1" x14ac:dyDescent="0.2">
      <c r="A2488" t="s">
        <v>6992</v>
      </c>
      <c r="B2488">
        <v>10388.202298664601</v>
      </c>
      <c r="C2488">
        <v>0</v>
      </c>
      <c r="D2488">
        <v>0</v>
      </c>
      <c r="E2488">
        <f>Table4[[#This Row],[kapp_slack_ub]]/Table4[[#This Row],[kapp_old]]</f>
        <v>0</v>
      </c>
      <c r="F2488" t="str">
        <f>"'PRO-"&amp;_xlfn.TEXTAFTER(Table4[[#This Row],[rxn]],"-",-1)&amp;"'"</f>
        <v>'PRO-rt3614'</v>
      </c>
      <c r="G2488">
        <f>_xlfn.XLOOKUP(Table4[[#This Row],[enz]],'[1]Sheet2 (2)'!$A:$A,'[1]Sheet2 (2)'!$B:$B,"")</f>
        <v>1</v>
      </c>
    </row>
    <row r="2489" spans="1:7" hidden="1" x14ac:dyDescent="0.2">
      <c r="A2489" t="s">
        <v>6993</v>
      </c>
      <c r="B2489">
        <v>10388.202298664601</v>
      </c>
      <c r="C2489">
        <v>0</v>
      </c>
      <c r="D2489">
        <v>0</v>
      </c>
      <c r="E2489">
        <f>Table4[[#This Row],[kapp_slack_ub]]/Table4[[#This Row],[kapp_old]]</f>
        <v>0</v>
      </c>
      <c r="F2489" t="str">
        <f>"'PRO-"&amp;_xlfn.TEXTAFTER(Table4[[#This Row],[rxn]],"-",-1)&amp;"'"</f>
        <v>'PRO-rt7338'</v>
      </c>
      <c r="G2489">
        <f>_xlfn.XLOOKUP(Table4[[#This Row],[enz]],'[1]Sheet2 (2)'!$A:$A,'[1]Sheet2 (2)'!$B:$B,"")</f>
        <v>1</v>
      </c>
    </row>
    <row r="2490" spans="1:7" hidden="1" x14ac:dyDescent="0.2">
      <c r="A2490" t="s">
        <v>6994</v>
      </c>
      <c r="B2490">
        <v>10388.202298664601</v>
      </c>
      <c r="C2490">
        <v>0</v>
      </c>
      <c r="D2490">
        <v>0</v>
      </c>
      <c r="E2490">
        <f>Table4[[#This Row],[kapp_slack_ub]]/Table4[[#This Row],[kapp_old]]</f>
        <v>0</v>
      </c>
      <c r="F2490" t="str">
        <f>"'PRO-"&amp;_xlfn.TEXTAFTER(Table4[[#This Row],[rxn]],"-",-1)&amp;"'"</f>
        <v>'PRO-rt6850'</v>
      </c>
      <c r="G2490">
        <f>_xlfn.XLOOKUP(Table4[[#This Row],[enz]],'[1]Sheet2 (2)'!$A:$A,'[1]Sheet2 (2)'!$B:$B,"")</f>
        <v>1</v>
      </c>
    </row>
    <row r="2491" spans="1:7" hidden="1" x14ac:dyDescent="0.2">
      <c r="A2491" t="s">
        <v>6995</v>
      </c>
      <c r="B2491">
        <v>10388.202298664601</v>
      </c>
      <c r="C2491">
        <v>0</v>
      </c>
      <c r="D2491">
        <v>0</v>
      </c>
      <c r="E2491">
        <f>Table4[[#This Row],[kapp_slack_ub]]/Table4[[#This Row],[kapp_old]]</f>
        <v>0</v>
      </c>
      <c r="F2491" t="str">
        <f>"'PRO-"&amp;_xlfn.TEXTAFTER(Table4[[#This Row],[rxn]],"-",-1)&amp;"'"</f>
        <v>'PRO-rt6850'</v>
      </c>
      <c r="G2491">
        <f>_xlfn.XLOOKUP(Table4[[#This Row],[enz]],'[1]Sheet2 (2)'!$A:$A,'[1]Sheet2 (2)'!$B:$B,"")</f>
        <v>1</v>
      </c>
    </row>
    <row r="2492" spans="1:7" hidden="1" x14ac:dyDescent="0.2">
      <c r="A2492" t="s">
        <v>6996</v>
      </c>
      <c r="B2492">
        <v>10388.202298664601</v>
      </c>
      <c r="C2492">
        <v>0</v>
      </c>
      <c r="D2492">
        <v>0</v>
      </c>
      <c r="E2492">
        <f>Table4[[#This Row],[kapp_slack_ub]]/Table4[[#This Row],[kapp_old]]</f>
        <v>0</v>
      </c>
      <c r="F2492" t="str">
        <f>"'PRO-"&amp;_xlfn.TEXTAFTER(Table4[[#This Row],[rxn]],"-",-1)&amp;"'"</f>
        <v>'PRO-rt5326'</v>
      </c>
      <c r="G2492">
        <f>_xlfn.XLOOKUP(Table4[[#This Row],[enz]],'[1]Sheet2 (2)'!$A:$A,'[1]Sheet2 (2)'!$B:$B,"")</f>
        <v>1</v>
      </c>
    </row>
    <row r="2493" spans="1:7" hidden="1" x14ac:dyDescent="0.2">
      <c r="A2493" t="s">
        <v>6997</v>
      </c>
      <c r="B2493">
        <v>10388.202298664601</v>
      </c>
      <c r="C2493">
        <v>0</v>
      </c>
      <c r="D2493">
        <v>0</v>
      </c>
      <c r="E2493">
        <f>Table4[[#This Row],[kapp_slack_ub]]/Table4[[#This Row],[kapp_old]]</f>
        <v>0</v>
      </c>
      <c r="F2493" t="str">
        <f>"'PRO-"&amp;_xlfn.TEXTAFTER(Table4[[#This Row],[rxn]],"-",-1)&amp;"'"</f>
        <v>'PRO-rt5326'</v>
      </c>
      <c r="G2493">
        <f>_xlfn.XLOOKUP(Table4[[#This Row],[enz]],'[1]Sheet2 (2)'!$A:$A,'[1]Sheet2 (2)'!$B:$B,"")</f>
        <v>1</v>
      </c>
    </row>
    <row r="2494" spans="1:7" x14ac:dyDescent="0.2">
      <c r="A2494" t="s">
        <v>3300</v>
      </c>
      <c r="B2494">
        <v>5.9076943290650696</v>
      </c>
      <c r="C2494">
        <v>2.416818470922E-3</v>
      </c>
      <c r="D2494">
        <v>0</v>
      </c>
      <c r="E2494">
        <f>Table4[[#This Row],[kapp_slack_ub]]/Table4[[#This Row],[kapp_old]]</f>
        <v>4.0909673661204422E-4</v>
      </c>
      <c r="F2494" t="str">
        <f>"'PRO-"&amp;_xlfn.TEXTAFTER(Table4[[#This Row],[rxn]],"-",-1)&amp;"'"</f>
        <v>'PRO-rt4127'</v>
      </c>
      <c r="G2494">
        <f>_xlfn.XLOOKUP(Table4[[#This Row],[enz]],'[1]Sheet2 (2)'!$A:$A,'[1]Sheet2 (2)'!$B:$B,"")</f>
        <v>1</v>
      </c>
    </row>
    <row r="2495" spans="1:7" hidden="1" x14ac:dyDescent="0.2">
      <c r="A2495" t="s">
        <v>6998</v>
      </c>
      <c r="B2495">
        <v>10388.202298664601</v>
      </c>
      <c r="C2495">
        <v>0</v>
      </c>
      <c r="D2495">
        <v>0</v>
      </c>
      <c r="E2495">
        <f>Table4[[#This Row],[kapp_slack_ub]]/Table4[[#This Row],[kapp_old]]</f>
        <v>0</v>
      </c>
      <c r="F2495" t="str">
        <f>"'PRO-"&amp;_xlfn.TEXTAFTER(Table4[[#This Row],[rxn]],"-",-1)&amp;"'"</f>
        <v>'PRO-UNKNOWN'</v>
      </c>
      <c r="G2495" t="str">
        <f>_xlfn.XLOOKUP(Table4[[#This Row],[enz]],'[1]Sheet2 (2)'!$A:$A,'[1]Sheet2 (2)'!$B:$B,"")</f>
        <v/>
      </c>
    </row>
    <row r="2496" spans="1:7" hidden="1" x14ac:dyDescent="0.2">
      <c r="A2496" t="s">
        <v>3091</v>
      </c>
      <c r="B2496">
        <v>16479.454280975999</v>
      </c>
      <c r="C2496">
        <v>0</v>
      </c>
      <c r="D2496">
        <v>0</v>
      </c>
      <c r="E2496">
        <f>Table4[[#This Row],[kapp_slack_ub]]/Table4[[#This Row],[kapp_old]]</f>
        <v>0</v>
      </c>
      <c r="F2496" t="str">
        <f>"'PRO-"&amp;_xlfn.TEXTAFTER(Table4[[#This Row],[rxn]],"-",-1)&amp;"'"</f>
        <v>'PRO-rt3278'</v>
      </c>
      <c r="G2496">
        <f>_xlfn.XLOOKUP(Table4[[#This Row],[enz]],'[1]Sheet2 (2)'!$A:$A,'[1]Sheet2 (2)'!$B:$B,"")</f>
        <v>1</v>
      </c>
    </row>
    <row r="2497" spans="1:7" hidden="1" x14ac:dyDescent="0.2">
      <c r="A2497" t="s">
        <v>3092</v>
      </c>
      <c r="B2497">
        <v>29531.204511767199</v>
      </c>
      <c r="C2497">
        <v>0</v>
      </c>
      <c r="D2497">
        <v>0</v>
      </c>
      <c r="E2497">
        <f>Table4[[#This Row],[kapp_slack_ub]]/Table4[[#This Row],[kapp_old]]</f>
        <v>0</v>
      </c>
      <c r="F2497" t="str">
        <f>"'PRO-"&amp;_xlfn.TEXTAFTER(Table4[[#This Row],[rxn]],"-",-1)&amp;"'"</f>
        <v>'PRO-rt1838'</v>
      </c>
      <c r="G2497">
        <f>_xlfn.XLOOKUP(Table4[[#This Row],[enz]],'[1]Sheet2 (2)'!$A:$A,'[1]Sheet2 (2)'!$B:$B,"")</f>
        <v>1</v>
      </c>
    </row>
    <row r="2498" spans="1:7" hidden="1" x14ac:dyDescent="0.2">
      <c r="A2498" t="s">
        <v>6999</v>
      </c>
      <c r="B2498">
        <v>10388.202298664601</v>
      </c>
      <c r="C2498">
        <v>0</v>
      </c>
      <c r="D2498">
        <v>0</v>
      </c>
      <c r="E2498">
        <f>Table4[[#This Row],[kapp_slack_ub]]/Table4[[#This Row],[kapp_old]]</f>
        <v>0</v>
      </c>
      <c r="F2498" t="str">
        <f>"'PRO-"&amp;_xlfn.TEXTAFTER(Table4[[#This Row],[rxn]],"-",-1)&amp;"'"</f>
        <v>'PRO-rt0111'</v>
      </c>
      <c r="G2498">
        <f>_xlfn.XLOOKUP(Table4[[#This Row],[enz]],'[1]Sheet2 (2)'!$A:$A,'[1]Sheet2 (2)'!$B:$B,"")</f>
        <v>1</v>
      </c>
    </row>
    <row r="2499" spans="1:7" hidden="1" x14ac:dyDescent="0.2">
      <c r="A2499" t="s">
        <v>7000</v>
      </c>
      <c r="B2499">
        <v>10388.202298664601</v>
      </c>
      <c r="C2499">
        <v>0</v>
      </c>
      <c r="D2499">
        <v>0</v>
      </c>
      <c r="E2499">
        <f>Table4[[#This Row],[kapp_slack_ub]]/Table4[[#This Row],[kapp_old]]</f>
        <v>0</v>
      </c>
      <c r="F2499" t="str">
        <f>"'PRO-"&amp;_xlfn.TEXTAFTER(Table4[[#This Row],[rxn]],"-",-1)&amp;"'"</f>
        <v>'PRO-rt1949'</v>
      </c>
      <c r="G2499">
        <f>_xlfn.XLOOKUP(Table4[[#This Row],[enz]],'[1]Sheet2 (2)'!$A:$A,'[1]Sheet2 (2)'!$B:$B,"")</f>
        <v>1</v>
      </c>
    </row>
    <row r="2500" spans="1:7" hidden="1" x14ac:dyDescent="0.2">
      <c r="A2500" t="s">
        <v>3093</v>
      </c>
      <c r="B2500">
        <v>5945.7401325730598</v>
      </c>
      <c r="C2500">
        <v>0</v>
      </c>
      <c r="D2500">
        <v>0</v>
      </c>
      <c r="E2500">
        <f>Table4[[#This Row],[kapp_slack_ub]]/Table4[[#This Row],[kapp_old]]</f>
        <v>0</v>
      </c>
      <c r="F2500" t="str">
        <f>"'PRO-"&amp;_xlfn.TEXTAFTER(Table4[[#This Row],[rxn]],"-",-1)&amp;"'"</f>
        <v>'PRO-rt0207_c'</v>
      </c>
      <c r="G2500">
        <f>_xlfn.XLOOKUP(Table4[[#This Row],[enz]],'[1]Sheet2 (2)'!$A:$A,'[1]Sheet2 (2)'!$B:$B,"")</f>
        <v>1</v>
      </c>
    </row>
    <row r="2501" spans="1:7" hidden="1" x14ac:dyDescent="0.2">
      <c r="A2501" t="s">
        <v>7001</v>
      </c>
      <c r="B2501">
        <v>10388.202298664601</v>
      </c>
      <c r="C2501">
        <v>0</v>
      </c>
      <c r="D2501">
        <v>0</v>
      </c>
      <c r="E2501">
        <f>Table4[[#This Row],[kapp_slack_ub]]/Table4[[#This Row],[kapp_old]]</f>
        <v>0</v>
      </c>
      <c r="F2501" t="str">
        <f>"'PRO-"&amp;_xlfn.TEXTAFTER(Table4[[#This Row],[rxn]],"-",-1)&amp;"'"</f>
        <v>'PRO-rt0207_m'</v>
      </c>
      <c r="G2501">
        <f>_xlfn.XLOOKUP(Table4[[#This Row],[enz]],'[1]Sheet2 (2)'!$A:$A,'[1]Sheet2 (2)'!$B:$B,"")</f>
        <v>1</v>
      </c>
    </row>
    <row r="2502" spans="1:7" hidden="1" x14ac:dyDescent="0.2">
      <c r="A2502" t="s">
        <v>3094</v>
      </c>
      <c r="B2502">
        <v>10388.202298664601</v>
      </c>
      <c r="C2502">
        <v>0</v>
      </c>
      <c r="D2502">
        <v>0</v>
      </c>
      <c r="E2502">
        <f>Table4[[#This Row],[kapp_slack_ub]]/Table4[[#This Row],[kapp_old]]</f>
        <v>0</v>
      </c>
      <c r="F2502" t="str">
        <f>"'PRO-"&amp;_xlfn.TEXTAFTER(Table4[[#This Row],[rxn]],"-",-1)&amp;"'"</f>
        <v>'PRO-rt0357'</v>
      </c>
      <c r="G2502">
        <f>_xlfn.XLOOKUP(Table4[[#This Row],[enz]],'[1]Sheet2 (2)'!$A:$A,'[1]Sheet2 (2)'!$B:$B,"")</f>
        <v>1</v>
      </c>
    </row>
    <row r="2503" spans="1:7" hidden="1" x14ac:dyDescent="0.2">
      <c r="A2503" t="s">
        <v>7002</v>
      </c>
      <c r="B2503">
        <v>10388.202298664601</v>
      </c>
      <c r="C2503">
        <v>0</v>
      </c>
      <c r="D2503">
        <v>0</v>
      </c>
      <c r="E2503">
        <f>Table4[[#This Row],[kapp_slack_ub]]/Table4[[#This Row],[kapp_old]]</f>
        <v>0</v>
      </c>
      <c r="F2503" t="str">
        <f>"'PRO-"&amp;_xlfn.TEXTAFTER(Table4[[#This Row],[rxn]],"-",-1)&amp;"'"</f>
        <v>'PRO-rt1397'</v>
      </c>
      <c r="G2503">
        <f>_xlfn.XLOOKUP(Table4[[#This Row],[enz]],'[1]Sheet2 (2)'!$A:$A,'[1]Sheet2 (2)'!$B:$B,"")</f>
        <v>1</v>
      </c>
    </row>
    <row r="2504" spans="1:7" hidden="1" x14ac:dyDescent="0.2">
      <c r="A2504" t="s">
        <v>7003</v>
      </c>
      <c r="B2504">
        <v>10388.202298664601</v>
      </c>
      <c r="C2504">
        <v>0</v>
      </c>
      <c r="D2504">
        <v>0</v>
      </c>
      <c r="E2504">
        <f>Table4[[#This Row],[kapp_slack_ub]]/Table4[[#This Row],[kapp_old]]</f>
        <v>0</v>
      </c>
      <c r="F2504" t="str">
        <f>"'PRO-"&amp;_xlfn.TEXTAFTER(Table4[[#This Row],[rxn]],"-",-1)&amp;"'"</f>
        <v>'PRO-rt1965'</v>
      </c>
      <c r="G2504">
        <f>_xlfn.XLOOKUP(Table4[[#This Row],[enz]],'[1]Sheet2 (2)'!$A:$A,'[1]Sheet2 (2)'!$B:$B,"")</f>
        <v>1</v>
      </c>
    </row>
    <row r="2505" spans="1:7" hidden="1" x14ac:dyDescent="0.2">
      <c r="A2505" t="s">
        <v>7004</v>
      </c>
      <c r="B2505">
        <v>10388.202298664601</v>
      </c>
      <c r="C2505">
        <v>0</v>
      </c>
      <c r="D2505">
        <v>0</v>
      </c>
      <c r="E2505">
        <f>Table4[[#This Row],[kapp_slack_ub]]/Table4[[#This Row],[kapp_old]]</f>
        <v>0</v>
      </c>
      <c r="F2505" t="str">
        <f>"'PRO-"&amp;_xlfn.TEXTAFTER(Table4[[#This Row],[rxn]],"-",-1)&amp;"'"</f>
        <v>'PRO-rt2181'</v>
      </c>
      <c r="G2505">
        <f>_xlfn.XLOOKUP(Table4[[#This Row],[enz]],'[1]Sheet2 (2)'!$A:$A,'[1]Sheet2 (2)'!$B:$B,"")</f>
        <v>1</v>
      </c>
    </row>
    <row r="2506" spans="1:7" hidden="1" x14ac:dyDescent="0.2">
      <c r="A2506" t="s">
        <v>7005</v>
      </c>
      <c r="B2506">
        <v>10388.202298664601</v>
      </c>
      <c r="C2506">
        <v>0</v>
      </c>
      <c r="D2506">
        <v>0</v>
      </c>
      <c r="E2506">
        <f>Table4[[#This Row],[kapp_slack_ub]]/Table4[[#This Row],[kapp_old]]</f>
        <v>0</v>
      </c>
      <c r="F2506" t="str">
        <f>"'PRO-"&amp;_xlfn.TEXTAFTER(Table4[[#This Row],[rxn]],"-",-1)&amp;"'"</f>
        <v>'PRO-rt2220'</v>
      </c>
      <c r="G2506">
        <f>_xlfn.XLOOKUP(Table4[[#This Row],[enz]],'[1]Sheet2 (2)'!$A:$A,'[1]Sheet2 (2)'!$B:$B,"")</f>
        <v>1</v>
      </c>
    </row>
    <row r="2507" spans="1:7" hidden="1" x14ac:dyDescent="0.2">
      <c r="A2507" t="s">
        <v>7006</v>
      </c>
      <c r="B2507">
        <v>10388.202298664601</v>
      </c>
      <c r="C2507">
        <v>0</v>
      </c>
      <c r="D2507">
        <v>0</v>
      </c>
      <c r="E2507">
        <f>Table4[[#This Row],[kapp_slack_ub]]/Table4[[#This Row],[kapp_old]]</f>
        <v>0</v>
      </c>
      <c r="F2507" t="str">
        <f>"'PRO-"&amp;_xlfn.TEXTAFTER(Table4[[#This Row],[rxn]],"-",-1)&amp;"'"</f>
        <v>'PRO-rt4178'</v>
      </c>
      <c r="G2507">
        <f>_xlfn.XLOOKUP(Table4[[#This Row],[enz]],'[1]Sheet2 (2)'!$A:$A,'[1]Sheet2 (2)'!$B:$B,"")</f>
        <v>1</v>
      </c>
    </row>
    <row r="2508" spans="1:7" hidden="1" x14ac:dyDescent="0.2">
      <c r="A2508" t="s">
        <v>7007</v>
      </c>
      <c r="B2508">
        <v>10388.202298664601</v>
      </c>
      <c r="C2508">
        <v>0</v>
      </c>
      <c r="D2508">
        <v>0</v>
      </c>
      <c r="E2508">
        <f>Table4[[#This Row],[kapp_slack_ub]]/Table4[[#This Row],[kapp_old]]</f>
        <v>0</v>
      </c>
      <c r="F2508" t="str">
        <f>"'PRO-"&amp;_xlfn.TEXTAFTER(Table4[[#This Row],[rxn]],"-",-1)&amp;"'"</f>
        <v>'PRO-rt6162'</v>
      </c>
      <c r="G2508">
        <f>_xlfn.XLOOKUP(Table4[[#This Row],[enz]],'[1]Sheet2 (2)'!$A:$A,'[1]Sheet2 (2)'!$B:$B,"")</f>
        <v>1</v>
      </c>
    </row>
    <row r="2509" spans="1:7" hidden="1" x14ac:dyDescent="0.2">
      <c r="A2509" t="s">
        <v>7008</v>
      </c>
      <c r="B2509">
        <v>10388.202298664601</v>
      </c>
      <c r="C2509">
        <v>0</v>
      </c>
      <c r="D2509">
        <v>0</v>
      </c>
      <c r="E2509">
        <f>Table4[[#This Row],[kapp_slack_ub]]/Table4[[#This Row],[kapp_old]]</f>
        <v>0</v>
      </c>
      <c r="F2509" t="str">
        <f>"'PRO-"&amp;_xlfn.TEXTAFTER(Table4[[#This Row],[rxn]],"-",-1)&amp;"'"</f>
        <v>'PRO-rt6500'</v>
      </c>
      <c r="G2509">
        <f>_xlfn.XLOOKUP(Table4[[#This Row],[enz]],'[1]Sheet2 (2)'!$A:$A,'[1]Sheet2 (2)'!$B:$B,"")</f>
        <v>1</v>
      </c>
    </row>
    <row r="2510" spans="1:7" hidden="1" x14ac:dyDescent="0.2">
      <c r="A2510" t="s">
        <v>3095</v>
      </c>
      <c r="B2510">
        <v>309230.73525451898</v>
      </c>
      <c r="C2510">
        <v>0</v>
      </c>
      <c r="D2510">
        <v>0</v>
      </c>
      <c r="E2510">
        <f>Table4[[#This Row],[kapp_slack_ub]]/Table4[[#This Row],[kapp_old]]</f>
        <v>0</v>
      </c>
      <c r="F2510" t="str">
        <f>"'PRO-"&amp;_xlfn.TEXTAFTER(Table4[[#This Row],[rxn]],"-",-1)&amp;"'"</f>
        <v>'PRO-rt1206'</v>
      </c>
      <c r="G2510">
        <f>_xlfn.XLOOKUP(Table4[[#This Row],[enz]],'[1]Sheet2 (2)'!$A:$A,'[1]Sheet2 (2)'!$B:$B,"")</f>
        <v>1</v>
      </c>
    </row>
    <row r="2511" spans="1:7" hidden="1" x14ac:dyDescent="0.2">
      <c r="A2511" t="s">
        <v>3096</v>
      </c>
      <c r="B2511">
        <v>11515.2924035495</v>
      </c>
      <c r="C2511">
        <v>0</v>
      </c>
      <c r="D2511">
        <v>0</v>
      </c>
      <c r="E2511">
        <f>Table4[[#This Row],[kapp_slack_ub]]/Table4[[#This Row],[kapp_old]]</f>
        <v>0</v>
      </c>
      <c r="F2511" t="str">
        <f>"'PRO-"&amp;_xlfn.TEXTAFTER(Table4[[#This Row],[rxn]],"-",-1)&amp;"'"</f>
        <v>'PRO-rt3754_c'</v>
      </c>
      <c r="G2511">
        <f>_xlfn.XLOOKUP(Table4[[#This Row],[enz]],'[1]Sheet2 (2)'!$A:$A,'[1]Sheet2 (2)'!$B:$B,"")</f>
        <v>1</v>
      </c>
    </row>
    <row r="2512" spans="1:7" hidden="1" x14ac:dyDescent="0.2">
      <c r="A2512" t="s">
        <v>7009</v>
      </c>
      <c r="B2512">
        <v>10388.202298664601</v>
      </c>
      <c r="C2512">
        <v>0</v>
      </c>
      <c r="D2512">
        <v>0</v>
      </c>
      <c r="E2512">
        <f>Table4[[#This Row],[kapp_slack_ub]]/Table4[[#This Row],[kapp_old]]</f>
        <v>0</v>
      </c>
      <c r="F2512" t="str">
        <f>"'PRO-"&amp;_xlfn.TEXTAFTER(Table4[[#This Row],[rxn]],"-",-1)&amp;"'"</f>
        <v>'PRO-rt3754_m'</v>
      </c>
      <c r="G2512">
        <f>_xlfn.XLOOKUP(Table4[[#This Row],[enz]],'[1]Sheet2 (2)'!$A:$A,'[1]Sheet2 (2)'!$B:$B,"")</f>
        <v>1</v>
      </c>
    </row>
    <row r="2513" spans="1:7" hidden="1" x14ac:dyDescent="0.2">
      <c r="A2513" t="s">
        <v>7010</v>
      </c>
      <c r="B2513">
        <v>10388.202298664601</v>
      </c>
      <c r="C2513">
        <v>0</v>
      </c>
      <c r="D2513">
        <v>0</v>
      </c>
      <c r="E2513">
        <f>Table4[[#This Row],[kapp_slack_ub]]/Table4[[#This Row],[kapp_old]]</f>
        <v>0</v>
      </c>
      <c r="F2513" t="str">
        <f>"'PRO-"&amp;_xlfn.TEXTAFTER(Table4[[#This Row],[rxn]],"-",-1)&amp;"'"</f>
        <v>'PRO-SPONT'</v>
      </c>
      <c r="G2513" t="str">
        <f>_xlfn.XLOOKUP(Table4[[#This Row],[enz]],'[1]Sheet2 (2)'!$A:$A,'[1]Sheet2 (2)'!$B:$B,"")</f>
        <v/>
      </c>
    </row>
    <row r="2514" spans="1:7" hidden="1" x14ac:dyDescent="0.2">
      <c r="A2514" t="s">
        <v>7011</v>
      </c>
      <c r="B2514">
        <v>10388.202298664601</v>
      </c>
      <c r="C2514">
        <v>0</v>
      </c>
      <c r="D2514">
        <v>0</v>
      </c>
      <c r="E2514">
        <f>Table4[[#This Row],[kapp_slack_ub]]/Table4[[#This Row],[kapp_old]]</f>
        <v>0</v>
      </c>
      <c r="F2514" t="str">
        <f>"'PRO-"&amp;_xlfn.TEXTAFTER(Table4[[#This Row],[rxn]],"-",-1)&amp;"'"</f>
        <v>'PRO-SPONT'</v>
      </c>
      <c r="G2514" t="str">
        <f>_xlfn.XLOOKUP(Table4[[#This Row],[enz]],'[1]Sheet2 (2)'!$A:$A,'[1]Sheet2 (2)'!$B:$B,"")</f>
        <v/>
      </c>
    </row>
    <row r="2515" spans="1:7" hidden="1" x14ac:dyDescent="0.2">
      <c r="A2515" t="s">
        <v>7012</v>
      </c>
      <c r="B2515">
        <v>10388.202298664601</v>
      </c>
      <c r="C2515">
        <v>0</v>
      </c>
      <c r="D2515">
        <v>0</v>
      </c>
      <c r="E2515">
        <f>Table4[[#This Row],[kapp_slack_ub]]/Table4[[#This Row],[kapp_old]]</f>
        <v>0</v>
      </c>
      <c r="F2515" t="str">
        <f>"'PRO-"&amp;_xlfn.TEXTAFTER(Table4[[#This Row],[rxn]],"-",-1)&amp;"'"</f>
        <v>'PRO-rt4410'</v>
      </c>
      <c r="G2515">
        <f>_xlfn.XLOOKUP(Table4[[#This Row],[enz]],'[1]Sheet2 (2)'!$A:$A,'[1]Sheet2 (2)'!$B:$B,"")</f>
        <v>1</v>
      </c>
    </row>
    <row r="2516" spans="1:7" x14ac:dyDescent="0.2">
      <c r="A2516" t="s">
        <v>4817</v>
      </c>
      <c r="B2516">
        <v>6.3781389941800297</v>
      </c>
      <c r="C2516">
        <v>2.3134650096100001E-3</v>
      </c>
      <c r="D2516">
        <v>0</v>
      </c>
      <c r="E2516">
        <f>Table4[[#This Row],[kapp_slack_ub]]/Table4[[#This Row],[kapp_old]]</f>
        <v>3.6271787299100997E-4</v>
      </c>
      <c r="F2516" t="str">
        <f>"'PRO-"&amp;_xlfn.TEXTAFTER(Table4[[#This Row],[rxn]],"-",-1)&amp;"'"</f>
        <v>'PRO-rt3853'</v>
      </c>
      <c r="G2516">
        <f>_xlfn.XLOOKUP(Table4[[#This Row],[enz]],'[1]Sheet2 (2)'!$A:$A,'[1]Sheet2 (2)'!$B:$B,"")</f>
        <v>1</v>
      </c>
    </row>
    <row r="2517" spans="1:7" hidden="1" x14ac:dyDescent="0.2">
      <c r="A2517" t="s">
        <v>7013</v>
      </c>
      <c r="B2517">
        <v>10388.202298664601</v>
      </c>
      <c r="C2517">
        <v>0</v>
      </c>
      <c r="D2517">
        <v>0</v>
      </c>
      <c r="E2517">
        <f>Table4[[#This Row],[kapp_slack_ub]]/Table4[[#This Row],[kapp_old]]</f>
        <v>0</v>
      </c>
      <c r="F2517" t="str">
        <f>"'PRO-"&amp;_xlfn.TEXTAFTER(Table4[[#This Row],[rxn]],"-",-1)&amp;"'"</f>
        <v>'PRO-SPONT'</v>
      </c>
      <c r="G2517" t="str">
        <f>_xlfn.XLOOKUP(Table4[[#This Row],[enz]],'[1]Sheet2 (2)'!$A:$A,'[1]Sheet2 (2)'!$B:$B,"")</f>
        <v/>
      </c>
    </row>
    <row r="2518" spans="1:7" hidden="1" x14ac:dyDescent="0.2">
      <c r="A2518" t="s">
        <v>7014</v>
      </c>
      <c r="B2518">
        <v>10388.202298664601</v>
      </c>
      <c r="C2518">
        <v>0</v>
      </c>
      <c r="D2518">
        <v>0</v>
      </c>
      <c r="E2518">
        <f>Table4[[#This Row],[kapp_slack_ub]]/Table4[[#This Row],[kapp_old]]</f>
        <v>0</v>
      </c>
      <c r="F2518" t="str">
        <f>"'PRO-"&amp;_xlfn.TEXTAFTER(Table4[[#This Row],[rxn]],"-",-1)&amp;"'"</f>
        <v>'PRO-SPONT'</v>
      </c>
      <c r="G2518" t="str">
        <f>_xlfn.XLOOKUP(Table4[[#This Row],[enz]],'[1]Sheet2 (2)'!$A:$A,'[1]Sheet2 (2)'!$B:$B,"")</f>
        <v/>
      </c>
    </row>
    <row r="2519" spans="1:7" hidden="1" x14ac:dyDescent="0.2">
      <c r="A2519" t="s">
        <v>7015</v>
      </c>
      <c r="B2519">
        <v>10388.202298664601</v>
      </c>
      <c r="C2519">
        <v>0</v>
      </c>
      <c r="D2519">
        <v>0</v>
      </c>
      <c r="E2519">
        <f>Table4[[#This Row],[kapp_slack_ub]]/Table4[[#This Row],[kapp_old]]</f>
        <v>0</v>
      </c>
      <c r="F2519" t="str">
        <f>"'PRO-"&amp;_xlfn.TEXTAFTER(Table4[[#This Row],[rxn]],"-",-1)&amp;"'"</f>
        <v>'PRO-rt6009'</v>
      </c>
      <c r="G2519">
        <f>_xlfn.XLOOKUP(Table4[[#This Row],[enz]],'[1]Sheet2 (2)'!$A:$A,'[1]Sheet2 (2)'!$B:$B,"")</f>
        <v>1</v>
      </c>
    </row>
    <row r="2520" spans="1:7" hidden="1" x14ac:dyDescent="0.2">
      <c r="A2520" t="s">
        <v>7016</v>
      </c>
      <c r="B2520">
        <v>10388.202298664601</v>
      </c>
      <c r="C2520">
        <v>0</v>
      </c>
      <c r="D2520">
        <v>0</v>
      </c>
      <c r="E2520">
        <f>Table4[[#This Row],[kapp_slack_ub]]/Table4[[#This Row],[kapp_old]]</f>
        <v>0</v>
      </c>
      <c r="F2520" t="str">
        <f>"'PRO-"&amp;_xlfn.TEXTAFTER(Table4[[#This Row],[rxn]],"-",-1)&amp;"'"</f>
        <v>'PRO-rt5064'</v>
      </c>
      <c r="G2520">
        <f>_xlfn.XLOOKUP(Table4[[#This Row],[enz]],'[1]Sheet2 (2)'!$A:$A,'[1]Sheet2 (2)'!$B:$B,"")</f>
        <v>1</v>
      </c>
    </row>
    <row r="2521" spans="1:7" hidden="1" x14ac:dyDescent="0.2">
      <c r="A2521" t="s">
        <v>7017</v>
      </c>
      <c r="B2521">
        <v>10388.202298664601</v>
      </c>
      <c r="C2521">
        <v>0</v>
      </c>
      <c r="D2521">
        <v>0</v>
      </c>
      <c r="E2521">
        <f>Table4[[#This Row],[kapp_slack_ub]]/Table4[[#This Row],[kapp_old]]</f>
        <v>0</v>
      </c>
      <c r="F2521" t="str">
        <f>"'PRO-"&amp;_xlfn.TEXTAFTER(Table4[[#This Row],[rxn]],"-",-1)&amp;"'"</f>
        <v>'PRO-rt3938'</v>
      </c>
      <c r="G2521">
        <f>_xlfn.XLOOKUP(Table4[[#This Row],[enz]],'[1]Sheet2 (2)'!$A:$A,'[1]Sheet2 (2)'!$B:$B,"")</f>
        <v>1</v>
      </c>
    </row>
    <row r="2522" spans="1:7" hidden="1" x14ac:dyDescent="0.2">
      <c r="A2522" t="s">
        <v>3098</v>
      </c>
      <c r="B2522">
        <v>36519.283657886197</v>
      </c>
      <c r="C2522">
        <v>0</v>
      </c>
      <c r="D2522">
        <v>0</v>
      </c>
      <c r="E2522">
        <f>Table4[[#This Row],[kapp_slack_ub]]/Table4[[#This Row],[kapp_old]]</f>
        <v>0</v>
      </c>
      <c r="F2522" t="str">
        <f>"'PRO-"&amp;_xlfn.TEXTAFTER(Table4[[#This Row],[rxn]],"-",-1)&amp;"'"</f>
        <v>'PRO-rt3712'</v>
      </c>
      <c r="G2522">
        <f>_xlfn.XLOOKUP(Table4[[#This Row],[enz]],'[1]Sheet2 (2)'!$A:$A,'[1]Sheet2 (2)'!$B:$B,"")</f>
        <v>1</v>
      </c>
    </row>
    <row r="2523" spans="1:7" hidden="1" x14ac:dyDescent="0.2">
      <c r="A2523" t="s">
        <v>7018</v>
      </c>
      <c r="B2523">
        <v>10388.202298664601</v>
      </c>
      <c r="C2523">
        <v>0</v>
      </c>
      <c r="D2523">
        <v>0</v>
      </c>
      <c r="E2523">
        <f>Table4[[#This Row],[kapp_slack_ub]]/Table4[[#This Row],[kapp_old]]</f>
        <v>0</v>
      </c>
      <c r="F2523" t="str">
        <f>"'PRO-"&amp;_xlfn.TEXTAFTER(Table4[[#This Row],[rxn]],"-",-1)&amp;"'"</f>
        <v>'PRO-rt8370'</v>
      </c>
      <c r="G2523">
        <f>_xlfn.XLOOKUP(Table4[[#This Row],[enz]],'[1]Sheet2 (2)'!$A:$A,'[1]Sheet2 (2)'!$B:$B,"")</f>
        <v>1</v>
      </c>
    </row>
    <row r="2524" spans="1:7" hidden="1" x14ac:dyDescent="0.2">
      <c r="A2524" t="s">
        <v>7019</v>
      </c>
      <c r="B2524">
        <v>10388.202298664601</v>
      </c>
      <c r="C2524">
        <v>0</v>
      </c>
      <c r="D2524">
        <v>0</v>
      </c>
      <c r="E2524">
        <f>Table4[[#This Row],[kapp_slack_ub]]/Table4[[#This Row],[kapp_old]]</f>
        <v>0</v>
      </c>
      <c r="F2524" t="str">
        <f>"'PRO-"&amp;_xlfn.TEXTAFTER(Table4[[#This Row],[rxn]],"-",-1)&amp;"'"</f>
        <v>'PRO-rt3712'</v>
      </c>
      <c r="G2524">
        <f>_xlfn.XLOOKUP(Table4[[#This Row],[enz]],'[1]Sheet2 (2)'!$A:$A,'[1]Sheet2 (2)'!$B:$B,"")</f>
        <v>1</v>
      </c>
    </row>
    <row r="2525" spans="1:7" hidden="1" x14ac:dyDescent="0.2">
      <c r="A2525" t="s">
        <v>7020</v>
      </c>
      <c r="B2525">
        <v>10388.202298664601</v>
      </c>
      <c r="C2525">
        <v>0</v>
      </c>
      <c r="D2525">
        <v>0</v>
      </c>
      <c r="E2525">
        <f>Table4[[#This Row],[kapp_slack_ub]]/Table4[[#This Row],[kapp_old]]</f>
        <v>0</v>
      </c>
      <c r="F2525" t="str">
        <f>"'PRO-"&amp;_xlfn.TEXTAFTER(Table4[[#This Row],[rxn]],"-",-1)&amp;"'"</f>
        <v>'PRO-rt8370'</v>
      </c>
      <c r="G2525">
        <f>_xlfn.XLOOKUP(Table4[[#This Row],[enz]],'[1]Sheet2 (2)'!$A:$A,'[1]Sheet2 (2)'!$B:$B,"")</f>
        <v>1</v>
      </c>
    </row>
    <row r="2526" spans="1:7" hidden="1" x14ac:dyDescent="0.2">
      <c r="A2526" t="s">
        <v>3099</v>
      </c>
      <c r="B2526">
        <v>13197.793471766499</v>
      </c>
      <c r="C2526">
        <v>0</v>
      </c>
      <c r="D2526">
        <v>0</v>
      </c>
      <c r="E2526">
        <f>Table4[[#This Row],[kapp_slack_ub]]/Table4[[#This Row],[kapp_old]]</f>
        <v>0</v>
      </c>
      <c r="F2526" t="str">
        <f>"'PRO-"&amp;_xlfn.TEXTAFTER(Table4[[#This Row],[rxn]],"-",-1)&amp;"'"</f>
        <v>'PRO-rt4145'</v>
      </c>
      <c r="G2526">
        <f>_xlfn.XLOOKUP(Table4[[#This Row],[enz]],'[1]Sheet2 (2)'!$A:$A,'[1]Sheet2 (2)'!$B:$B,"")</f>
        <v>1</v>
      </c>
    </row>
    <row r="2527" spans="1:7" hidden="1" x14ac:dyDescent="0.2">
      <c r="A2527" t="s">
        <v>3100</v>
      </c>
      <c r="B2527">
        <v>27946.855501768001</v>
      </c>
      <c r="C2527">
        <v>0</v>
      </c>
      <c r="D2527">
        <v>0</v>
      </c>
      <c r="E2527">
        <f>Table4[[#This Row],[kapp_slack_ub]]/Table4[[#This Row],[kapp_old]]</f>
        <v>0</v>
      </c>
      <c r="F2527" t="str">
        <f>"'PRO-"&amp;_xlfn.TEXTAFTER(Table4[[#This Row],[rxn]],"-",-1)&amp;"'"</f>
        <v>'PRO-rt0283'</v>
      </c>
      <c r="G2527">
        <f>_xlfn.XLOOKUP(Table4[[#This Row],[enz]],'[1]Sheet2 (2)'!$A:$A,'[1]Sheet2 (2)'!$B:$B,"")</f>
        <v>1</v>
      </c>
    </row>
    <row r="2528" spans="1:7" hidden="1" x14ac:dyDescent="0.2">
      <c r="A2528" t="s">
        <v>3101</v>
      </c>
      <c r="B2528">
        <v>2938.2067967069001</v>
      </c>
      <c r="C2528">
        <v>0</v>
      </c>
      <c r="D2528">
        <v>0</v>
      </c>
      <c r="E2528">
        <f>Table4[[#This Row],[kapp_slack_ub]]/Table4[[#This Row],[kapp_old]]</f>
        <v>0</v>
      </c>
      <c r="F2528" t="str">
        <f>"'PRO-"&amp;_xlfn.TEXTAFTER(Table4[[#This Row],[rxn]],"-",-1)&amp;"'"</f>
        <v>'PRO-rt4862'</v>
      </c>
      <c r="G2528">
        <f>_xlfn.XLOOKUP(Table4[[#This Row],[enz]],'[1]Sheet2 (2)'!$A:$A,'[1]Sheet2 (2)'!$B:$B,"")</f>
        <v>1</v>
      </c>
    </row>
    <row r="2529" spans="1:7" hidden="1" x14ac:dyDescent="0.2">
      <c r="A2529" t="s">
        <v>7021</v>
      </c>
      <c r="B2529">
        <v>10388.202298664601</v>
      </c>
      <c r="C2529">
        <v>0</v>
      </c>
      <c r="D2529">
        <v>0</v>
      </c>
      <c r="E2529">
        <f>Table4[[#This Row],[kapp_slack_ub]]/Table4[[#This Row],[kapp_old]]</f>
        <v>0</v>
      </c>
      <c r="F2529" t="str">
        <f>"'PRO-"&amp;_xlfn.TEXTAFTER(Table4[[#This Row],[rxn]],"-",-1)&amp;"'"</f>
        <v>'PRO-SPONT'</v>
      </c>
      <c r="G2529" t="str">
        <f>_xlfn.XLOOKUP(Table4[[#This Row],[enz]],'[1]Sheet2 (2)'!$A:$A,'[1]Sheet2 (2)'!$B:$B,"")</f>
        <v/>
      </c>
    </row>
    <row r="2530" spans="1:7" hidden="1" x14ac:dyDescent="0.2">
      <c r="A2530" t="s">
        <v>7022</v>
      </c>
      <c r="B2530">
        <v>10388.202298664601</v>
      </c>
      <c r="C2530">
        <v>0</v>
      </c>
      <c r="D2530">
        <v>0</v>
      </c>
      <c r="E2530">
        <f>Table4[[#This Row],[kapp_slack_ub]]/Table4[[#This Row],[kapp_old]]</f>
        <v>0</v>
      </c>
      <c r="F2530" t="str">
        <f>"'PRO-"&amp;_xlfn.TEXTAFTER(Table4[[#This Row],[rxn]],"-",-1)&amp;"'"</f>
        <v>'PRO-SPONT'</v>
      </c>
      <c r="G2530" t="str">
        <f>_xlfn.XLOOKUP(Table4[[#This Row],[enz]],'[1]Sheet2 (2)'!$A:$A,'[1]Sheet2 (2)'!$B:$B,"")</f>
        <v/>
      </c>
    </row>
    <row r="2531" spans="1:7" hidden="1" x14ac:dyDescent="0.2">
      <c r="A2531" t="s">
        <v>7023</v>
      </c>
      <c r="B2531">
        <v>10388.202298664601</v>
      </c>
      <c r="C2531">
        <v>0</v>
      </c>
      <c r="D2531">
        <v>0</v>
      </c>
      <c r="E2531">
        <f>Table4[[#This Row],[kapp_slack_ub]]/Table4[[#This Row],[kapp_old]]</f>
        <v>0</v>
      </c>
      <c r="F2531" t="str">
        <f>"'PRO-"&amp;_xlfn.TEXTAFTER(Table4[[#This Row],[rxn]],"-",-1)&amp;"'"</f>
        <v>'PRO-SPONT'</v>
      </c>
      <c r="G2531" t="str">
        <f>_xlfn.XLOOKUP(Table4[[#This Row],[enz]],'[1]Sheet2 (2)'!$A:$A,'[1]Sheet2 (2)'!$B:$B,"")</f>
        <v/>
      </c>
    </row>
    <row r="2532" spans="1:7" hidden="1" x14ac:dyDescent="0.2">
      <c r="A2532" t="s">
        <v>7024</v>
      </c>
      <c r="B2532">
        <v>10388.202298664601</v>
      </c>
      <c r="C2532">
        <v>0</v>
      </c>
      <c r="D2532">
        <v>0</v>
      </c>
      <c r="E2532">
        <f>Table4[[#This Row],[kapp_slack_ub]]/Table4[[#This Row],[kapp_old]]</f>
        <v>0</v>
      </c>
      <c r="F2532" t="str">
        <f>"'PRO-"&amp;_xlfn.TEXTAFTER(Table4[[#This Row],[rxn]],"-",-1)&amp;"'"</f>
        <v>'PRO-SPONT'</v>
      </c>
      <c r="G2532" t="str">
        <f>_xlfn.XLOOKUP(Table4[[#This Row],[enz]],'[1]Sheet2 (2)'!$A:$A,'[1]Sheet2 (2)'!$B:$B,"")</f>
        <v/>
      </c>
    </row>
    <row r="2533" spans="1:7" hidden="1" x14ac:dyDescent="0.2">
      <c r="A2533" t="s">
        <v>3102</v>
      </c>
      <c r="B2533">
        <v>10388.202298664601</v>
      </c>
      <c r="C2533">
        <v>0</v>
      </c>
      <c r="D2533">
        <v>0</v>
      </c>
      <c r="E2533">
        <f>Table4[[#This Row],[kapp_slack_ub]]/Table4[[#This Row],[kapp_old]]</f>
        <v>0</v>
      </c>
      <c r="F2533" t="str">
        <f>"'PRO-"&amp;_xlfn.TEXTAFTER(Table4[[#This Row],[rxn]],"-",-1)&amp;"'"</f>
        <v>'PRO-SPONT'</v>
      </c>
      <c r="G2533" t="str">
        <f>_xlfn.XLOOKUP(Table4[[#This Row],[enz]],'[1]Sheet2 (2)'!$A:$A,'[1]Sheet2 (2)'!$B:$B,"")</f>
        <v/>
      </c>
    </row>
    <row r="2534" spans="1:7" hidden="1" x14ac:dyDescent="0.2">
      <c r="A2534" t="s">
        <v>3103</v>
      </c>
      <c r="B2534">
        <v>10388.202298664601</v>
      </c>
      <c r="C2534">
        <v>0</v>
      </c>
      <c r="D2534">
        <v>0</v>
      </c>
      <c r="E2534">
        <f>Table4[[#This Row],[kapp_slack_ub]]/Table4[[#This Row],[kapp_old]]</f>
        <v>0</v>
      </c>
      <c r="F2534" t="str">
        <f>"'PRO-"&amp;_xlfn.TEXTAFTER(Table4[[#This Row],[rxn]],"-",-1)&amp;"'"</f>
        <v>'PRO-SPONT'</v>
      </c>
      <c r="G2534" t="str">
        <f>_xlfn.XLOOKUP(Table4[[#This Row],[enz]],'[1]Sheet2 (2)'!$A:$A,'[1]Sheet2 (2)'!$B:$B,"")</f>
        <v/>
      </c>
    </row>
    <row r="2535" spans="1:7" hidden="1" x14ac:dyDescent="0.2">
      <c r="A2535" t="s">
        <v>7025</v>
      </c>
      <c r="B2535">
        <v>10388.202298664601</v>
      </c>
      <c r="C2535">
        <v>0</v>
      </c>
      <c r="D2535">
        <v>0</v>
      </c>
      <c r="E2535">
        <f>Table4[[#This Row],[kapp_slack_ub]]/Table4[[#This Row],[kapp_old]]</f>
        <v>0</v>
      </c>
      <c r="F2535" t="str">
        <f>"'PRO-"&amp;_xlfn.TEXTAFTER(Table4[[#This Row],[rxn]],"-",-1)&amp;"'"</f>
        <v>'PRO-SPONT'</v>
      </c>
      <c r="G2535" t="str">
        <f>_xlfn.XLOOKUP(Table4[[#This Row],[enz]],'[1]Sheet2 (2)'!$A:$A,'[1]Sheet2 (2)'!$B:$B,"")</f>
        <v/>
      </c>
    </row>
    <row r="2536" spans="1:7" hidden="1" x14ac:dyDescent="0.2">
      <c r="A2536" t="s">
        <v>7026</v>
      </c>
      <c r="B2536">
        <v>10388.202298664601</v>
      </c>
      <c r="C2536">
        <v>0</v>
      </c>
      <c r="D2536">
        <v>0</v>
      </c>
      <c r="E2536">
        <f>Table4[[#This Row],[kapp_slack_ub]]/Table4[[#This Row],[kapp_old]]</f>
        <v>0</v>
      </c>
      <c r="F2536" t="str">
        <f>"'PRO-"&amp;_xlfn.TEXTAFTER(Table4[[#This Row],[rxn]],"-",-1)&amp;"'"</f>
        <v>'PRO-SPONT'</v>
      </c>
      <c r="G2536" t="str">
        <f>_xlfn.XLOOKUP(Table4[[#This Row],[enz]],'[1]Sheet2 (2)'!$A:$A,'[1]Sheet2 (2)'!$B:$B,"")</f>
        <v/>
      </c>
    </row>
    <row r="2537" spans="1:7" hidden="1" x14ac:dyDescent="0.2">
      <c r="A2537" t="s">
        <v>3104</v>
      </c>
      <c r="B2537">
        <v>10388.202298664601</v>
      </c>
      <c r="C2537">
        <v>0</v>
      </c>
      <c r="D2537">
        <v>0</v>
      </c>
      <c r="E2537">
        <f>Table4[[#This Row],[kapp_slack_ub]]/Table4[[#This Row],[kapp_old]]</f>
        <v>0</v>
      </c>
      <c r="F2537" t="str">
        <f>"'PRO-"&amp;_xlfn.TEXTAFTER(Table4[[#This Row],[rxn]],"-",-1)&amp;"'"</f>
        <v>'PRO-SPONT'</v>
      </c>
      <c r="G2537" t="str">
        <f>_xlfn.XLOOKUP(Table4[[#This Row],[enz]],'[1]Sheet2 (2)'!$A:$A,'[1]Sheet2 (2)'!$B:$B,"")</f>
        <v/>
      </c>
    </row>
    <row r="2538" spans="1:7" hidden="1" x14ac:dyDescent="0.2">
      <c r="A2538" t="s">
        <v>7027</v>
      </c>
      <c r="B2538">
        <v>10388.202298664601</v>
      </c>
      <c r="C2538">
        <v>0</v>
      </c>
      <c r="D2538">
        <v>0</v>
      </c>
      <c r="E2538">
        <f>Table4[[#This Row],[kapp_slack_ub]]/Table4[[#This Row],[kapp_old]]</f>
        <v>0</v>
      </c>
      <c r="F2538" t="str">
        <f>"'PRO-"&amp;_xlfn.TEXTAFTER(Table4[[#This Row],[rxn]],"-",-1)&amp;"'"</f>
        <v>'PRO-SPONT'</v>
      </c>
      <c r="G2538" t="str">
        <f>_xlfn.XLOOKUP(Table4[[#This Row],[enz]],'[1]Sheet2 (2)'!$A:$A,'[1]Sheet2 (2)'!$B:$B,"")</f>
        <v/>
      </c>
    </row>
    <row r="2539" spans="1:7" hidden="1" x14ac:dyDescent="0.2">
      <c r="A2539" t="s">
        <v>7028</v>
      </c>
      <c r="B2539">
        <v>10388.202298664601</v>
      </c>
      <c r="C2539">
        <v>0</v>
      </c>
      <c r="D2539">
        <v>0</v>
      </c>
      <c r="E2539">
        <f>Table4[[#This Row],[kapp_slack_ub]]/Table4[[#This Row],[kapp_old]]</f>
        <v>0</v>
      </c>
      <c r="F2539" t="str">
        <f>"'PRO-"&amp;_xlfn.TEXTAFTER(Table4[[#This Row],[rxn]],"-",-1)&amp;"'"</f>
        <v>'PRO-SPONT'</v>
      </c>
      <c r="G2539" t="str">
        <f>_xlfn.XLOOKUP(Table4[[#This Row],[enz]],'[1]Sheet2 (2)'!$A:$A,'[1]Sheet2 (2)'!$B:$B,"")</f>
        <v/>
      </c>
    </row>
    <row r="2540" spans="1:7" hidden="1" x14ac:dyDescent="0.2">
      <c r="A2540" t="s">
        <v>3105</v>
      </c>
      <c r="B2540">
        <v>10388.202298664601</v>
      </c>
      <c r="C2540">
        <v>0</v>
      </c>
      <c r="D2540">
        <v>0</v>
      </c>
      <c r="E2540">
        <f>Table4[[#This Row],[kapp_slack_ub]]/Table4[[#This Row],[kapp_old]]</f>
        <v>0</v>
      </c>
      <c r="F2540" t="str">
        <f>"'PRO-"&amp;_xlfn.TEXTAFTER(Table4[[#This Row],[rxn]],"-",-1)&amp;"'"</f>
        <v>'PRO-SPONT'</v>
      </c>
      <c r="G2540" t="str">
        <f>_xlfn.XLOOKUP(Table4[[#This Row],[enz]],'[1]Sheet2 (2)'!$A:$A,'[1]Sheet2 (2)'!$B:$B,"")</f>
        <v/>
      </c>
    </row>
    <row r="2541" spans="1:7" hidden="1" x14ac:dyDescent="0.2">
      <c r="A2541" t="s">
        <v>7029</v>
      </c>
      <c r="B2541">
        <v>10388.202298664601</v>
      </c>
      <c r="C2541">
        <v>0</v>
      </c>
      <c r="D2541">
        <v>0</v>
      </c>
      <c r="E2541">
        <f>Table4[[#This Row],[kapp_slack_ub]]/Table4[[#This Row],[kapp_old]]</f>
        <v>0</v>
      </c>
      <c r="F2541" t="str">
        <f>"'PRO-"&amp;_xlfn.TEXTAFTER(Table4[[#This Row],[rxn]],"-",-1)&amp;"'"</f>
        <v>'PRO-SPONT'</v>
      </c>
      <c r="G2541" t="str">
        <f>_xlfn.XLOOKUP(Table4[[#This Row],[enz]],'[1]Sheet2 (2)'!$A:$A,'[1]Sheet2 (2)'!$B:$B,"")</f>
        <v/>
      </c>
    </row>
    <row r="2542" spans="1:7" hidden="1" x14ac:dyDescent="0.2">
      <c r="A2542" t="s">
        <v>3106</v>
      </c>
      <c r="B2542">
        <v>10388.202298664601</v>
      </c>
      <c r="C2542">
        <v>0</v>
      </c>
      <c r="D2542">
        <v>0</v>
      </c>
      <c r="E2542">
        <f>Table4[[#This Row],[kapp_slack_ub]]/Table4[[#This Row],[kapp_old]]</f>
        <v>0</v>
      </c>
      <c r="F2542" t="str">
        <f>"'PRO-"&amp;_xlfn.TEXTAFTER(Table4[[#This Row],[rxn]],"-",-1)&amp;"'"</f>
        <v>'PRO-SPONT'</v>
      </c>
      <c r="G2542" t="str">
        <f>_xlfn.XLOOKUP(Table4[[#This Row],[enz]],'[1]Sheet2 (2)'!$A:$A,'[1]Sheet2 (2)'!$B:$B,"")</f>
        <v/>
      </c>
    </row>
    <row r="2543" spans="1:7" hidden="1" x14ac:dyDescent="0.2">
      <c r="A2543" t="s">
        <v>3107</v>
      </c>
      <c r="B2543">
        <v>10388.202298664601</v>
      </c>
      <c r="C2543">
        <v>0</v>
      </c>
      <c r="D2543">
        <v>0</v>
      </c>
      <c r="E2543">
        <f>Table4[[#This Row],[kapp_slack_ub]]/Table4[[#This Row],[kapp_old]]</f>
        <v>0</v>
      </c>
      <c r="F2543" t="str">
        <f>"'PRO-"&amp;_xlfn.TEXTAFTER(Table4[[#This Row],[rxn]],"-",-1)&amp;"'"</f>
        <v>'PRO-SPONT'</v>
      </c>
      <c r="G2543" t="str">
        <f>_xlfn.XLOOKUP(Table4[[#This Row],[enz]],'[1]Sheet2 (2)'!$A:$A,'[1]Sheet2 (2)'!$B:$B,"")</f>
        <v/>
      </c>
    </row>
    <row r="2544" spans="1:7" hidden="1" x14ac:dyDescent="0.2">
      <c r="A2544" t="s">
        <v>7030</v>
      </c>
      <c r="B2544">
        <v>10388.202298664601</v>
      </c>
      <c r="C2544">
        <v>0</v>
      </c>
      <c r="D2544">
        <v>0</v>
      </c>
      <c r="E2544">
        <f>Table4[[#This Row],[kapp_slack_ub]]/Table4[[#This Row],[kapp_old]]</f>
        <v>0</v>
      </c>
      <c r="F2544" t="str">
        <f>"'PRO-"&amp;_xlfn.TEXTAFTER(Table4[[#This Row],[rxn]],"-",-1)&amp;"'"</f>
        <v>'PRO-SPONT'</v>
      </c>
      <c r="G2544" t="str">
        <f>_xlfn.XLOOKUP(Table4[[#This Row],[enz]],'[1]Sheet2 (2)'!$A:$A,'[1]Sheet2 (2)'!$B:$B,"")</f>
        <v/>
      </c>
    </row>
    <row r="2545" spans="1:7" hidden="1" x14ac:dyDescent="0.2">
      <c r="A2545" t="s">
        <v>7031</v>
      </c>
      <c r="B2545">
        <v>10388.202298664601</v>
      </c>
      <c r="C2545">
        <v>0</v>
      </c>
      <c r="D2545">
        <v>0</v>
      </c>
      <c r="E2545">
        <f>Table4[[#This Row],[kapp_slack_ub]]/Table4[[#This Row],[kapp_old]]</f>
        <v>0</v>
      </c>
      <c r="F2545" t="str">
        <f>"'PRO-"&amp;_xlfn.TEXTAFTER(Table4[[#This Row],[rxn]],"-",-1)&amp;"'"</f>
        <v>'PRO-SPONT'</v>
      </c>
      <c r="G2545" t="str">
        <f>_xlfn.XLOOKUP(Table4[[#This Row],[enz]],'[1]Sheet2 (2)'!$A:$A,'[1]Sheet2 (2)'!$B:$B,"")</f>
        <v/>
      </c>
    </row>
    <row r="2546" spans="1:7" hidden="1" x14ac:dyDescent="0.2">
      <c r="A2546" t="s">
        <v>7032</v>
      </c>
      <c r="B2546">
        <v>10388.202298664601</v>
      </c>
      <c r="C2546">
        <v>0</v>
      </c>
      <c r="D2546">
        <v>0</v>
      </c>
      <c r="E2546">
        <f>Table4[[#This Row],[kapp_slack_ub]]/Table4[[#This Row],[kapp_old]]</f>
        <v>0</v>
      </c>
      <c r="F2546" t="str">
        <f>"'PRO-"&amp;_xlfn.TEXTAFTER(Table4[[#This Row],[rxn]],"-",-1)&amp;"'"</f>
        <v>'PRO-SPONT'</v>
      </c>
      <c r="G2546" t="str">
        <f>_xlfn.XLOOKUP(Table4[[#This Row],[enz]],'[1]Sheet2 (2)'!$A:$A,'[1]Sheet2 (2)'!$B:$B,"")</f>
        <v/>
      </c>
    </row>
    <row r="2547" spans="1:7" hidden="1" x14ac:dyDescent="0.2">
      <c r="A2547" t="s">
        <v>7033</v>
      </c>
      <c r="B2547">
        <v>10388.202298664601</v>
      </c>
      <c r="C2547">
        <v>0</v>
      </c>
      <c r="D2547">
        <v>0</v>
      </c>
      <c r="E2547">
        <f>Table4[[#This Row],[kapp_slack_ub]]/Table4[[#This Row],[kapp_old]]</f>
        <v>0</v>
      </c>
      <c r="F2547" t="str">
        <f>"'PRO-"&amp;_xlfn.TEXTAFTER(Table4[[#This Row],[rxn]],"-",-1)&amp;"'"</f>
        <v>'PRO-SPONT'</v>
      </c>
      <c r="G2547" t="str">
        <f>_xlfn.XLOOKUP(Table4[[#This Row],[enz]],'[1]Sheet2 (2)'!$A:$A,'[1]Sheet2 (2)'!$B:$B,"")</f>
        <v/>
      </c>
    </row>
    <row r="2548" spans="1:7" hidden="1" x14ac:dyDescent="0.2">
      <c r="A2548" t="s">
        <v>7034</v>
      </c>
      <c r="B2548">
        <v>10388.202298664601</v>
      </c>
      <c r="C2548">
        <v>0</v>
      </c>
      <c r="D2548">
        <v>0</v>
      </c>
      <c r="E2548">
        <f>Table4[[#This Row],[kapp_slack_ub]]/Table4[[#This Row],[kapp_old]]</f>
        <v>0</v>
      </c>
      <c r="F2548" t="str">
        <f>"'PRO-"&amp;_xlfn.TEXTAFTER(Table4[[#This Row],[rxn]],"-",-1)&amp;"'"</f>
        <v>'PRO-SPONT'</v>
      </c>
      <c r="G2548" t="str">
        <f>_xlfn.XLOOKUP(Table4[[#This Row],[enz]],'[1]Sheet2 (2)'!$A:$A,'[1]Sheet2 (2)'!$B:$B,"")</f>
        <v/>
      </c>
    </row>
    <row r="2549" spans="1:7" hidden="1" x14ac:dyDescent="0.2">
      <c r="A2549" t="s">
        <v>7035</v>
      </c>
      <c r="B2549">
        <v>10388.202298664601</v>
      </c>
      <c r="C2549">
        <v>0</v>
      </c>
      <c r="D2549">
        <v>0</v>
      </c>
      <c r="E2549">
        <f>Table4[[#This Row],[kapp_slack_ub]]/Table4[[#This Row],[kapp_old]]</f>
        <v>0</v>
      </c>
      <c r="F2549" t="str">
        <f>"'PRO-"&amp;_xlfn.TEXTAFTER(Table4[[#This Row],[rxn]],"-",-1)&amp;"'"</f>
        <v>'PRO-SPONT'</v>
      </c>
      <c r="G2549" t="str">
        <f>_xlfn.XLOOKUP(Table4[[#This Row],[enz]],'[1]Sheet2 (2)'!$A:$A,'[1]Sheet2 (2)'!$B:$B,"")</f>
        <v/>
      </c>
    </row>
    <row r="2550" spans="1:7" hidden="1" x14ac:dyDescent="0.2">
      <c r="A2550" t="s">
        <v>7036</v>
      </c>
      <c r="B2550">
        <v>10388.202298664601</v>
      </c>
      <c r="C2550">
        <v>0</v>
      </c>
      <c r="D2550">
        <v>0</v>
      </c>
      <c r="E2550">
        <f>Table4[[#This Row],[kapp_slack_ub]]/Table4[[#This Row],[kapp_old]]</f>
        <v>0</v>
      </c>
      <c r="F2550" t="str">
        <f>"'PRO-"&amp;_xlfn.TEXTAFTER(Table4[[#This Row],[rxn]],"-",-1)&amp;"'"</f>
        <v>'PRO-SPONT'</v>
      </c>
      <c r="G2550" t="str">
        <f>_xlfn.XLOOKUP(Table4[[#This Row],[enz]],'[1]Sheet2 (2)'!$A:$A,'[1]Sheet2 (2)'!$B:$B,"")</f>
        <v/>
      </c>
    </row>
    <row r="2551" spans="1:7" hidden="1" x14ac:dyDescent="0.2">
      <c r="A2551" t="s">
        <v>7037</v>
      </c>
      <c r="B2551">
        <v>10388.202298664601</v>
      </c>
      <c r="C2551">
        <v>0</v>
      </c>
      <c r="D2551">
        <v>0</v>
      </c>
      <c r="E2551">
        <f>Table4[[#This Row],[kapp_slack_ub]]/Table4[[#This Row],[kapp_old]]</f>
        <v>0</v>
      </c>
      <c r="F2551" t="str">
        <f>"'PRO-"&amp;_xlfn.TEXTAFTER(Table4[[#This Row],[rxn]],"-",-1)&amp;"'"</f>
        <v>'PRO-SPONT'</v>
      </c>
      <c r="G2551" t="str">
        <f>_xlfn.XLOOKUP(Table4[[#This Row],[enz]],'[1]Sheet2 (2)'!$A:$A,'[1]Sheet2 (2)'!$B:$B,"")</f>
        <v/>
      </c>
    </row>
    <row r="2552" spans="1:7" hidden="1" x14ac:dyDescent="0.2">
      <c r="A2552" t="s">
        <v>7038</v>
      </c>
      <c r="B2552">
        <v>10388.202298664601</v>
      </c>
      <c r="C2552">
        <v>0</v>
      </c>
      <c r="D2552">
        <v>0</v>
      </c>
      <c r="E2552">
        <f>Table4[[#This Row],[kapp_slack_ub]]/Table4[[#This Row],[kapp_old]]</f>
        <v>0</v>
      </c>
      <c r="F2552" t="str">
        <f>"'PRO-"&amp;_xlfn.TEXTAFTER(Table4[[#This Row],[rxn]],"-",-1)&amp;"'"</f>
        <v>'PRO-SPONT'</v>
      </c>
      <c r="G2552" t="str">
        <f>_xlfn.XLOOKUP(Table4[[#This Row],[enz]],'[1]Sheet2 (2)'!$A:$A,'[1]Sheet2 (2)'!$B:$B,"")</f>
        <v/>
      </c>
    </row>
    <row r="2553" spans="1:7" hidden="1" x14ac:dyDescent="0.2">
      <c r="A2553" t="s">
        <v>7039</v>
      </c>
      <c r="B2553">
        <v>10388.202298664601</v>
      </c>
      <c r="C2553">
        <v>0</v>
      </c>
      <c r="D2553">
        <v>0</v>
      </c>
      <c r="E2553">
        <f>Table4[[#This Row],[kapp_slack_ub]]/Table4[[#This Row],[kapp_old]]</f>
        <v>0</v>
      </c>
      <c r="F2553" t="str">
        <f>"'PRO-"&amp;_xlfn.TEXTAFTER(Table4[[#This Row],[rxn]],"-",-1)&amp;"'"</f>
        <v>'PRO-rt7594'</v>
      </c>
      <c r="G2553">
        <f>_xlfn.XLOOKUP(Table4[[#This Row],[enz]],'[1]Sheet2 (2)'!$A:$A,'[1]Sheet2 (2)'!$B:$B,"")</f>
        <v>1</v>
      </c>
    </row>
    <row r="2554" spans="1:7" hidden="1" x14ac:dyDescent="0.2">
      <c r="A2554" t="s">
        <v>7040</v>
      </c>
      <c r="B2554">
        <v>10388.202298664601</v>
      </c>
      <c r="C2554">
        <v>0</v>
      </c>
      <c r="D2554">
        <v>0</v>
      </c>
      <c r="E2554">
        <f>Table4[[#This Row],[kapp_slack_ub]]/Table4[[#This Row],[kapp_old]]</f>
        <v>0</v>
      </c>
      <c r="F2554" t="str">
        <f>"'PRO-"&amp;_xlfn.TEXTAFTER(Table4[[#This Row],[rxn]],"-",-1)&amp;"'"</f>
        <v>'PRO-rt7594'</v>
      </c>
      <c r="G2554">
        <f>_xlfn.XLOOKUP(Table4[[#This Row],[enz]],'[1]Sheet2 (2)'!$A:$A,'[1]Sheet2 (2)'!$B:$B,"")</f>
        <v>1</v>
      </c>
    </row>
    <row r="2555" spans="1:7" hidden="1" x14ac:dyDescent="0.2">
      <c r="A2555" t="s">
        <v>7041</v>
      </c>
      <c r="B2555">
        <v>10388.202298664601</v>
      </c>
      <c r="C2555">
        <v>0</v>
      </c>
      <c r="D2555">
        <v>0</v>
      </c>
      <c r="E2555">
        <f>Table4[[#This Row],[kapp_slack_ub]]/Table4[[#This Row],[kapp_old]]</f>
        <v>0</v>
      </c>
      <c r="F2555" t="str">
        <f>"'PRO-"&amp;_xlfn.TEXTAFTER(Table4[[#This Row],[rxn]],"-",-1)&amp;"'"</f>
        <v>'PRO-SPONT'</v>
      </c>
      <c r="G2555" t="str">
        <f>_xlfn.XLOOKUP(Table4[[#This Row],[enz]],'[1]Sheet2 (2)'!$A:$A,'[1]Sheet2 (2)'!$B:$B,"")</f>
        <v/>
      </c>
    </row>
    <row r="2556" spans="1:7" hidden="1" x14ac:dyDescent="0.2">
      <c r="A2556" t="s">
        <v>7042</v>
      </c>
      <c r="B2556">
        <v>10388.202298664601</v>
      </c>
      <c r="C2556">
        <v>0</v>
      </c>
      <c r="D2556">
        <v>0</v>
      </c>
      <c r="E2556">
        <f>Table4[[#This Row],[kapp_slack_ub]]/Table4[[#This Row],[kapp_old]]</f>
        <v>0</v>
      </c>
      <c r="F2556" t="str">
        <f>"'PRO-"&amp;_xlfn.TEXTAFTER(Table4[[#This Row],[rxn]],"-",-1)&amp;"'"</f>
        <v>'PRO-SPONT'</v>
      </c>
      <c r="G2556" t="str">
        <f>_xlfn.XLOOKUP(Table4[[#This Row],[enz]],'[1]Sheet2 (2)'!$A:$A,'[1]Sheet2 (2)'!$B:$B,"")</f>
        <v/>
      </c>
    </row>
    <row r="2557" spans="1:7" hidden="1" x14ac:dyDescent="0.2">
      <c r="A2557" t="s">
        <v>7043</v>
      </c>
      <c r="B2557">
        <v>10388.202298664601</v>
      </c>
      <c r="C2557">
        <v>0</v>
      </c>
      <c r="D2557">
        <v>0</v>
      </c>
      <c r="E2557">
        <f>Table4[[#This Row],[kapp_slack_ub]]/Table4[[#This Row],[kapp_old]]</f>
        <v>0</v>
      </c>
      <c r="F2557" t="str">
        <f>"'PRO-"&amp;_xlfn.TEXTAFTER(Table4[[#This Row],[rxn]],"-",-1)&amp;"'"</f>
        <v>'PRO-UNKNOWN'</v>
      </c>
      <c r="G2557" t="str">
        <f>_xlfn.XLOOKUP(Table4[[#This Row],[enz]],'[1]Sheet2 (2)'!$A:$A,'[1]Sheet2 (2)'!$B:$B,"")</f>
        <v/>
      </c>
    </row>
    <row r="2558" spans="1:7" hidden="1" x14ac:dyDescent="0.2">
      <c r="A2558" t="s">
        <v>7044</v>
      </c>
      <c r="B2558">
        <v>10388.202298664601</v>
      </c>
      <c r="C2558">
        <v>0</v>
      </c>
      <c r="D2558">
        <v>0</v>
      </c>
      <c r="E2558">
        <f>Table4[[#This Row],[kapp_slack_ub]]/Table4[[#This Row],[kapp_old]]</f>
        <v>0</v>
      </c>
      <c r="F2558" t="str">
        <f>"'PRO-"&amp;_xlfn.TEXTAFTER(Table4[[#This Row],[rxn]],"-",-1)&amp;"'"</f>
        <v>'PRO-UNKNOWN'</v>
      </c>
      <c r="G2558" t="str">
        <f>_xlfn.XLOOKUP(Table4[[#This Row],[enz]],'[1]Sheet2 (2)'!$A:$A,'[1]Sheet2 (2)'!$B:$B,"")</f>
        <v/>
      </c>
    </row>
    <row r="2559" spans="1:7" hidden="1" x14ac:dyDescent="0.2">
      <c r="A2559" t="s">
        <v>7045</v>
      </c>
      <c r="B2559">
        <v>10388.202298664601</v>
      </c>
      <c r="C2559">
        <v>0</v>
      </c>
      <c r="D2559">
        <v>0</v>
      </c>
      <c r="E2559">
        <f>Table4[[#This Row],[kapp_slack_ub]]/Table4[[#This Row],[kapp_old]]</f>
        <v>0</v>
      </c>
      <c r="F2559" t="str">
        <f>"'PRO-"&amp;_xlfn.TEXTAFTER(Table4[[#This Row],[rxn]],"-",-1)&amp;"'"</f>
        <v>'PRO-SPONT'</v>
      </c>
      <c r="G2559" t="str">
        <f>_xlfn.XLOOKUP(Table4[[#This Row],[enz]],'[1]Sheet2 (2)'!$A:$A,'[1]Sheet2 (2)'!$B:$B,"")</f>
        <v/>
      </c>
    </row>
    <row r="2560" spans="1:7" hidden="1" x14ac:dyDescent="0.2">
      <c r="A2560" t="s">
        <v>7046</v>
      </c>
      <c r="B2560">
        <v>10388.202298664601</v>
      </c>
      <c r="C2560">
        <v>0</v>
      </c>
      <c r="D2560">
        <v>0</v>
      </c>
      <c r="E2560">
        <f>Table4[[#This Row],[kapp_slack_ub]]/Table4[[#This Row],[kapp_old]]</f>
        <v>0</v>
      </c>
      <c r="F2560" t="str">
        <f>"'PRO-"&amp;_xlfn.TEXTAFTER(Table4[[#This Row],[rxn]],"-",-1)&amp;"'"</f>
        <v>'PRO-SPONT'</v>
      </c>
      <c r="G2560" t="str">
        <f>_xlfn.XLOOKUP(Table4[[#This Row],[enz]],'[1]Sheet2 (2)'!$A:$A,'[1]Sheet2 (2)'!$B:$B,"")</f>
        <v/>
      </c>
    </row>
    <row r="2561" spans="1:7" hidden="1" x14ac:dyDescent="0.2">
      <c r="A2561" t="s">
        <v>7047</v>
      </c>
      <c r="B2561">
        <v>10388.202298664601</v>
      </c>
      <c r="C2561">
        <v>0</v>
      </c>
      <c r="D2561">
        <v>0</v>
      </c>
      <c r="E2561">
        <f>Table4[[#This Row],[kapp_slack_ub]]/Table4[[#This Row],[kapp_old]]</f>
        <v>0</v>
      </c>
      <c r="F2561" t="str">
        <f>"'PRO-"&amp;_xlfn.TEXTAFTER(Table4[[#This Row],[rxn]],"-",-1)&amp;"'"</f>
        <v>'PRO-UNKNOWN'</v>
      </c>
      <c r="G2561" t="str">
        <f>_xlfn.XLOOKUP(Table4[[#This Row],[enz]],'[1]Sheet2 (2)'!$A:$A,'[1]Sheet2 (2)'!$B:$B,"")</f>
        <v/>
      </c>
    </row>
    <row r="2562" spans="1:7" hidden="1" x14ac:dyDescent="0.2">
      <c r="A2562" t="s">
        <v>7048</v>
      </c>
      <c r="B2562">
        <v>10388.202298664601</v>
      </c>
      <c r="C2562">
        <v>0</v>
      </c>
      <c r="D2562">
        <v>0</v>
      </c>
      <c r="E2562">
        <f>Table4[[#This Row],[kapp_slack_ub]]/Table4[[#This Row],[kapp_old]]</f>
        <v>0</v>
      </c>
      <c r="F2562" t="str">
        <f>"'PRO-"&amp;_xlfn.TEXTAFTER(Table4[[#This Row],[rxn]],"-",-1)&amp;"'"</f>
        <v>'PRO-UNKNOWN'</v>
      </c>
      <c r="G2562" t="str">
        <f>_xlfn.XLOOKUP(Table4[[#This Row],[enz]],'[1]Sheet2 (2)'!$A:$A,'[1]Sheet2 (2)'!$B:$B,"")</f>
        <v/>
      </c>
    </row>
    <row r="2563" spans="1:7" hidden="1" x14ac:dyDescent="0.2">
      <c r="A2563" t="s">
        <v>7049</v>
      </c>
      <c r="B2563">
        <v>10388.202298664601</v>
      </c>
      <c r="C2563">
        <v>0</v>
      </c>
      <c r="D2563">
        <v>0</v>
      </c>
      <c r="E2563">
        <f>Table4[[#This Row],[kapp_slack_ub]]/Table4[[#This Row],[kapp_old]]</f>
        <v>0</v>
      </c>
      <c r="F2563" t="str">
        <f>"'PRO-"&amp;_xlfn.TEXTAFTER(Table4[[#This Row],[rxn]],"-",-1)&amp;"'"</f>
        <v>'PRO-UNKNOWN'</v>
      </c>
      <c r="G2563" t="str">
        <f>_xlfn.XLOOKUP(Table4[[#This Row],[enz]],'[1]Sheet2 (2)'!$A:$A,'[1]Sheet2 (2)'!$B:$B,"")</f>
        <v/>
      </c>
    </row>
    <row r="2564" spans="1:7" hidden="1" x14ac:dyDescent="0.2">
      <c r="A2564" t="s">
        <v>7050</v>
      </c>
      <c r="B2564">
        <v>10388.202298664601</v>
      </c>
      <c r="C2564">
        <v>0</v>
      </c>
      <c r="D2564">
        <v>0</v>
      </c>
      <c r="E2564">
        <f>Table4[[#This Row],[kapp_slack_ub]]/Table4[[#This Row],[kapp_old]]</f>
        <v>0</v>
      </c>
      <c r="F2564" t="str">
        <f>"'PRO-"&amp;_xlfn.TEXTAFTER(Table4[[#This Row],[rxn]],"-",-1)&amp;"'"</f>
        <v>'PRO-UNKNOWN'</v>
      </c>
      <c r="G2564" t="str">
        <f>_xlfn.XLOOKUP(Table4[[#This Row],[enz]],'[1]Sheet2 (2)'!$A:$A,'[1]Sheet2 (2)'!$B:$B,"")</f>
        <v/>
      </c>
    </row>
    <row r="2565" spans="1:7" hidden="1" x14ac:dyDescent="0.2">
      <c r="A2565" t="s">
        <v>7051</v>
      </c>
      <c r="B2565">
        <v>10388.202298664601</v>
      </c>
      <c r="C2565">
        <v>0</v>
      </c>
      <c r="D2565">
        <v>0</v>
      </c>
      <c r="E2565">
        <f>Table4[[#This Row],[kapp_slack_ub]]/Table4[[#This Row],[kapp_old]]</f>
        <v>0</v>
      </c>
      <c r="F2565" t="str">
        <f>"'PRO-"&amp;_xlfn.TEXTAFTER(Table4[[#This Row],[rxn]],"-",-1)&amp;"'"</f>
        <v>'PRO-SPONT'</v>
      </c>
      <c r="G2565" t="str">
        <f>_xlfn.XLOOKUP(Table4[[#This Row],[enz]],'[1]Sheet2 (2)'!$A:$A,'[1]Sheet2 (2)'!$B:$B,"")</f>
        <v/>
      </c>
    </row>
    <row r="2566" spans="1:7" hidden="1" x14ac:dyDescent="0.2">
      <c r="A2566" t="s">
        <v>7052</v>
      </c>
      <c r="B2566">
        <v>10388.202298664601</v>
      </c>
      <c r="C2566">
        <v>0</v>
      </c>
      <c r="D2566">
        <v>0</v>
      </c>
      <c r="E2566">
        <f>Table4[[#This Row],[kapp_slack_ub]]/Table4[[#This Row],[kapp_old]]</f>
        <v>0</v>
      </c>
      <c r="F2566" t="str">
        <f>"'PRO-"&amp;_xlfn.TEXTAFTER(Table4[[#This Row],[rxn]],"-",-1)&amp;"'"</f>
        <v>'PRO-SPONT'</v>
      </c>
      <c r="G2566" t="str">
        <f>_xlfn.XLOOKUP(Table4[[#This Row],[enz]],'[1]Sheet2 (2)'!$A:$A,'[1]Sheet2 (2)'!$B:$B,"")</f>
        <v/>
      </c>
    </row>
    <row r="2567" spans="1:7" hidden="1" x14ac:dyDescent="0.2">
      <c r="A2567" t="s">
        <v>7053</v>
      </c>
      <c r="B2567">
        <v>10388.202298664601</v>
      </c>
      <c r="C2567">
        <v>0</v>
      </c>
      <c r="D2567">
        <v>0</v>
      </c>
      <c r="E2567">
        <f>Table4[[#This Row],[kapp_slack_ub]]/Table4[[#This Row],[kapp_old]]</f>
        <v>0</v>
      </c>
      <c r="F2567" t="str">
        <f>"'PRO-"&amp;_xlfn.TEXTAFTER(Table4[[#This Row],[rxn]],"-",-1)&amp;"'"</f>
        <v>'PRO-SPONT'</v>
      </c>
      <c r="G2567" t="str">
        <f>_xlfn.XLOOKUP(Table4[[#This Row],[enz]],'[1]Sheet2 (2)'!$A:$A,'[1]Sheet2 (2)'!$B:$B,"")</f>
        <v/>
      </c>
    </row>
    <row r="2568" spans="1:7" hidden="1" x14ac:dyDescent="0.2">
      <c r="A2568" t="s">
        <v>7054</v>
      </c>
      <c r="B2568">
        <v>10388.202298664601</v>
      </c>
      <c r="C2568">
        <v>0</v>
      </c>
      <c r="D2568">
        <v>0</v>
      </c>
      <c r="E2568">
        <f>Table4[[#This Row],[kapp_slack_ub]]/Table4[[#This Row],[kapp_old]]</f>
        <v>0</v>
      </c>
      <c r="F2568" t="str">
        <f>"'PRO-"&amp;_xlfn.TEXTAFTER(Table4[[#This Row],[rxn]],"-",-1)&amp;"'"</f>
        <v>'PRO-SPONT'</v>
      </c>
      <c r="G2568" t="str">
        <f>_xlfn.XLOOKUP(Table4[[#This Row],[enz]],'[1]Sheet2 (2)'!$A:$A,'[1]Sheet2 (2)'!$B:$B,"")</f>
        <v/>
      </c>
    </row>
    <row r="2569" spans="1:7" hidden="1" x14ac:dyDescent="0.2">
      <c r="A2569" t="s">
        <v>7055</v>
      </c>
      <c r="B2569">
        <v>10388.202298664601</v>
      </c>
      <c r="C2569">
        <v>0</v>
      </c>
      <c r="D2569">
        <v>0</v>
      </c>
      <c r="E2569">
        <f>Table4[[#This Row],[kapp_slack_ub]]/Table4[[#This Row],[kapp_old]]</f>
        <v>0</v>
      </c>
      <c r="F2569" t="str">
        <f>"'PRO-"&amp;_xlfn.TEXTAFTER(Table4[[#This Row],[rxn]],"-",-1)&amp;"'"</f>
        <v>'PRO-SPONT'</v>
      </c>
      <c r="G2569" t="str">
        <f>_xlfn.XLOOKUP(Table4[[#This Row],[enz]],'[1]Sheet2 (2)'!$A:$A,'[1]Sheet2 (2)'!$B:$B,"")</f>
        <v/>
      </c>
    </row>
    <row r="2570" spans="1:7" hidden="1" x14ac:dyDescent="0.2">
      <c r="A2570" t="s">
        <v>7056</v>
      </c>
      <c r="B2570">
        <v>10388.202298664601</v>
      </c>
      <c r="C2570">
        <v>0</v>
      </c>
      <c r="D2570">
        <v>0</v>
      </c>
      <c r="E2570">
        <f>Table4[[#This Row],[kapp_slack_ub]]/Table4[[#This Row],[kapp_old]]</f>
        <v>0</v>
      </c>
      <c r="F2570" t="str">
        <f>"'PRO-"&amp;_xlfn.TEXTAFTER(Table4[[#This Row],[rxn]],"-",-1)&amp;"'"</f>
        <v>'PRO-SPONT'</v>
      </c>
      <c r="G2570" t="str">
        <f>_xlfn.XLOOKUP(Table4[[#This Row],[enz]],'[1]Sheet2 (2)'!$A:$A,'[1]Sheet2 (2)'!$B:$B,"")</f>
        <v/>
      </c>
    </row>
    <row r="2571" spans="1:7" hidden="1" x14ac:dyDescent="0.2">
      <c r="A2571" t="s">
        <v>7057</v>
      </c>
      <c r="B2571">
        <v>10388.202298664601</v>
      </c>
      <c r="C2571">
        <v>0</v>
      </c>
      <c r="D2571">
        <v>0</v>
      </c>
      <c r="E2571">
        <f>Table4[[#This Row],[kapp_slack_ub]]/Table4[[#This Row],[kapp_old]]</f>
        <v>0</v>
      </c>
      <c r="F2571" t="str">
        <f>"'PRO-"&amp;_xlfn.TEXTAFTER(Table4[[#This Row],[rxn]],"-",-1)&amp;"'"</f>
        <v>'PRO-SPONT'</v>
      </c>
      <c r="G2571" t="str">
        <f>_xlfn.XLOOKUP(Table4[[#This Row],[enz]],'[1]Sheet2 (2)'!$A:$A,'[1]Sheet2 (2)'!$B:$B,"")</f>
        <v/>
      </c>
    </row>
    <row r="2572" spans="1:7" hidden="1" x14ac:dyDescent="0.2">
      <c r="A2572" t="s">
        <v>7058</v>
      </c>
      <c r="B2572">
        <v>10388.202298664601</v>
      </c>
      <c r="C2572">
        <v>0</v>
      </c>
      <c r="D2572">
        <v>0</v>
      </c>
      <c r="E2572">
        <f>Table4[[#This Row],[kapp_slack_ub]]/Table4[[#This Row],[kapp_old]]</f>
        <v>0</v>
      </c>
      <c r="F2572" t="str">
        <f>"'PRO-"&amp;_xlfn.TEXTAFTER(Table4[[#This Row],[rxn]],"-",-1)&amp;"'"</f>
        <v>'PRO-SPONT'</v>
      </c>
      <c r="G2572" t="str">
        <f>_xlfn.XLOOKUP(Table4[[#This Row],[enz]],'[1]Sheet2 (2)'!$A:$A,'[1]Sheet2 (2)'!$B:$B,"")</f>
        <v/>
      </c>
    </row>
    <row r="2573" spans="1:7" hidden="1" x14ac:dyDescent="0.2">
      <c r="A2573" t="s">
        <v>7059</v>
      </c>
      <c r="B2573">
        <v>10388.202298664601</v>
      </c>
      <c r="C2573">
        <v>0</v>
      </c>
      <c r="D2573">
        <v>0</v>
      </c>
      <c r="E2573">
        <f>Table4[[#This Row],[kapp_slack_ub]]/Table4[[#This Row],[kapp_old]]</f>
        <v>0</v>
      </c>
      <c r="F2573" t="str">
        <f>"'PRO-"&amp;_xlfn.TEXTAFTER(Table4[[#This Row],[rxn]],"-",-1)&amp;"'"</f>
        <v>'PRO-SPONT'</v>
      </c>
      <c r="G2573" t="str">
        <f>_xlfn.XLOOKUP(Table4[[#This Row],[enz]],'[1]Sheet2 (2)'!$A:$A,'[1]Sheet2 (2)'!$B:$B,"")</f>
        <v/>
      </c>
    </row>
    <row r="2574" spans="1:7" hidden="1" x14ac:dyDescent="0.2">
      <c r="A2574" t="s">
        <v>7060</v>
      </c>
      <c r="B2574">
        <v>10388.202298664601</v>
      </c>
      <c r="C2574">
        <v>0</v>
      </c>
      <c r="D2574">
        <v>0</v>
      </c>
      <c r="E2574">
        <f>Table4[[#This Row],[kapp_slack_ub]]/Table4[[#This Row],[kapp_old]]</f>
        <v>0</v>
      </c>
      <c r="F2574" t="str">
        <f>"'PRO-"&amp;_xlfn.TEXTAFTER(Table4[[#This Row],[rxn]],"-",-1)&amp;"'"</f>
        <v>'PRO-SPONT'</v>
      </c>
      <c r="G2574" t="str">
        <f>_xlfn.XLOOKUP(Table4[[#This Row],[enz]],'[1]Sheet2 (2)'!$A:$A,'[1]Sheet2 (2)'!$B:$B,"")</f>
        <v/>
      </c>
    </row>
    <row r="2575" spans="1:7" hidden="1" x14ac:dyDescent="0.2">
      <c r="A2575" t="s">
        <v>3108</v>
      </c>
      <c r="B2575">
        <v>10388.202298664601</v>
      </c>
      <c r="C2575">
        <v>0</v>
      </c>
      <c r="D2575">
        <v>0</v>
      </c>
      <c r="E2575">
        <f>Table4[[#This Row],[kapp_slack_ub]]/Table4[[#This Row],[kapp_old]]</f>
        <v>0</v>
      </c>
      <c r="F2575" t="str">
        <f>"'PRO-"&amp;_xlfn.TEXTAFTER(Table4[[#This Row],[rxn]],"-",-1)&amp;"'"</f>
        <v>'PRO-SPONT'</v>
      </c>
      <c r="G2575" t="str">
        <f>_xlfn.XLOOKUP(Table4[[#This Row],[enz]],'[1]Sheet2 (2)'!$A:$A,'[1]Sheet2 (2)'!$B:$B,"")</f>
        <v/>
      </c>
    </row>
    <row r="2576" spans="1:7" hidden="1" x14ac:dyDescent="0.2">
      <c r="A2576" t="s">
        <v>7061</v>
      </c>
      <c r="B2576">
        <v>10388.202298664601</v>
      </c>
      <c r="C2576">
        <v>0</v>
      </c>
      <c r="D2576">
        <v>0</v>
      </c>
      <c r="E2576">
        <f>Table4[[#This Row],[kapp_slack_ub]]/Table4[[#This Row],[kapp_old]]</f>
        <v>0</v>
      </c>
      <c r="F2576" t="str">
        <f>"'PRO-"&amp;_xlfn.TEXTAFTER(Table4[[#This Row],[rxn]],"-",-1)&amp;"'"</f>
        <v>'PRO-SPONT'</v>
      </c>
      <c r="G2576" t="str">
        <f>_xlfn.XLOOKUP(Table4[[#This Row],[enz]],'[1]Sheet2 (2)'!$A:$A,'[1]Sheet2 (2)'!$B:$B,"")</f>
        <v/>
      </c>
    </row>
    <row r="2577" spans="1:7" hidden="1" x14ac:dyDescent="0.2">
      <c r="A2577" t="s">
        <v>7062</v>
      </c>
      <c r="B2577">
        <v>10388.202298664601</v>
      </c>
      <c r="C2577">
        <v>0</v>
      </c>
      <c r="D2577">
        <v>0</v>
      </c>
      <c r="E2577">
        <f>Table4[[#This Row],[kapp_slack_ub]]/Table4[[#This Row],[kapp_old]]</f>
        <v>0</v>
      </c>
      <c r="F2577" t="str">
        <f>"'PRO-"&amp;_xlfn.TEXTAFTER(Table4[[#This Row],[rxn]],"-",-1)&amp;"'"</f>
        <v>'PRO-SPONT'</v>
      </c>
      <c r="G2577" t="str">
        <f>_xlfn.XLOOKUP(Table4[[#This Row],[enz]],'[1]Sheet2 (2)'!$A:$A,'[1]Sheet2 (2)'!$B:$B,"")</f>
        <v/>
      </c>
    </row>
    <row r="2578" spans="1:7" hidden="1" x14ac:dyDescent="0.2">
      <c r="A2578" t="s">
        <v>3109</v>
      </c>
      <c r="B2578">
        <v>10388.202298664601</v>
      </c>
      <c r="C2578">
        <v>0</v>
      </c>
      <c r="D2578">
        <v>0</v>
      </c>
      <c r="E2578">
        <f>Table4[[#This Row],[kapp_slack_ub]]/Table4[[#This Row],[kapp_old]]</f>
        <v>0</v>
      </c>
      <c r="F2578" t="str">
        <f>"'PRO-"&amp;_xlfn.TEXTAFTER(Table4[[#This Row],[rxn]],"-",-1)&amp;"'"</f>
        <v>'PRO-SPONT'</v>
      </c>
      <c r="G2578" t="str">
        <f>_xlfn.XLOOKUP(Table4[[#This Row],[enz]],'[1]Sheet2 (2)'!$A:$A,'[1]Sheet2 (2)'!$B:$B,"")</f>
        <v/>
      </c>
    </row>
    <row r="2579" spans="1:7" hidden="1" x14ac:dyDescent="0.2">
      <c r="A2579" t="s">
        <v>7063</v>
      </c>
      <c r="B2579">
        <v>10388.202298664601</v>
      </c>
      <c r="C2579">
        <v>0</v>
      </c>
      <c r="D2579">
        <v>0</v>
      </c>
      <c r="E2579">
        <f>Table4[[#This Row],[kapp_slack_ub]]/Table4[[#This Row],[kapp_old]]</f>
        <v>0</v>
      </c>
      <c r="F2579" t="str">
        <f>"'PRO-"&amp;_xlfn.TEXTAFTER(Table4[[#This Row],[rxn]],"-",-1)&amp;"'"</f>
        <v>'PRO-UNKNOWN'</v>
      </c>
      <c r="G2579" t="str">
        <f>_xlfn.XLOOKUP(Table4[[#This Row],[enz]],'[1]Sheet2 (2)'!$A:$A,'[1]Sheet2 (2)'!$B:$B,"")</f>
        <v/>
      </c>
    </row>
    <row r="2580" spans="1:7" hidden="1" x14ac:dyDescent="0.2">
      <c r="A2580" t="s">
        <v>7064</v>
      </c>
      <c r="B2580">
        <v>10388.202298664601</v>
      </c>
      <c r="C2580">
        <v>0</v>
      </c>
      <c r="D2580">
        <v>0</v>
      </c>
      <c r="E2580">
        <f>Table4[[#This Row],[kapp_slack_ub]]/Table4[[#This Row],[kapp_old]]</f>
        <v>0</v>
      </c>
      <c r="F2580" t="str">
        <f>"'PRO-"&amp;_xlfn.TEXTAFTER(Table4[[#This Row],[rxn]],"-",-1)&amp;"'"</f>
        <v>'PRO-SPONT'</v>
      </c>
      <c r="G2580" t="str">
        <f>_xlfn.XLOOKUP(Table4[[#This Row],[enz]],'[1]Sheet2 (2)'!$A:$A,'[1]Sheet2 (2)'!$B:$B,"")</f>
        <v/>
      </c>
    </row>
    <row r="2581" spans="1:7" hidden="1" x14ac:dyDescent="0.2">
      <c r="A2581" t="s">
        <v>7065</v>
      </c>
      <c r="B2581">
        <v>10388.202298664601</v>
      </c>
      <c r="C2581">
        <v>0</v>
      </c>
      <c r="D2581">
        <v>0</v>
      </c>
      <c r="E2581">
        <f>Table4[[#This Row],[kapp_slack_ub]]/Table4[[#This Row],[kapp_old]]</f>
        <v>0</v>
      </c>
      <c r="F2581" t="str">
        <f>"'PRO-"&amp;_xlfn.TEXTAFTER(Table4[[#This Row],[rxn]],"-",-1)&amp;"'"</f>
        <v>'PRO-SPONT'</v>
      </c>
      <c r="G2581" t="str">
        <f>_xlfn.XLOOKUP(Table4[[#This Row],[enz]],'[1]Sheet2 (2)'!$A:$A,'[1]Sheet2 (2)'!$B:$B,"")</f>
        <v/>
      </c>
    </row>
    <row r="2582" spans="1:7" hidden="1" x14ac:dyDescent="0.2">
      <c r="A2582" t="s">
        <v>7066</v>
      </c>
      <c r="B2582">
        <v>10388.202298664601</v>
      </c>
      <c r="C2582">
        <v>0</v>
      </c>
      <c r="D2582">
        <v>0</v>
      </c>
      <c r="E2582">
        <f>Table4[[#This Row],[kapp_slack_ub]]/Table4[[#This Row],[kapp_old]]</f>
        <v>0</v>
      </c>
      <c r="F2582" t="str">
        <f>"'PRO-"&amp;_xlfn.TEXTAFTER(Table4[[#This Row],[rxn]],"-",-1)&amp;"'"</f>
        <v>'PRO-SPONT'</v>
      </c>
      <c r="G2582" t="str">
        <f>_xlfn.XLOOKUP(Table4[[#This Row],[enz]],'[1]Sheet2 (2)'!$A:$A,'[1]Sheet2 (2)'!$B:$B,"")</f>
        <v/>
      </c>
    </row>
    <row r="2583" spans="1:7" hidden="1" x14ac:dyDescent="0.2">
      <c r="A2583" t="s">
        <v>7067</v>
      </c>
      <c r="B2583">
        <v>10388.202298664601</v>
      </c>
      <c r="C2583">
        <v>0</v>
      </c>
      <c r="D2583">
        <v>0</v>
      </c>
      <c r="E2583">
        <f>Table4[[#This Row],[kapp_slack_ub]]/Table4[[#This Row],[kapp_old]]</f>
        <v>0</v>
      </c>
      <c r="F2583" t="str">
        <f>"'PRO-"&amp;_xlfn.TEXTAFTER(Table4[[#This Row],[rxn]],"-",-1)&amp;"'"</f>
        <v>'PRO-SPONT'</v>
      </c>
      <c r="G2583" t="str">
        <f>_xlfn.XLOOKUP(Table4[[#This Row],[enz]],'[1]Sheet2 (2)'!$A:$A,'[1]Sheet2 (2)'!$B:$B,"")</f>
        <v/>
      </c>
    </row>
    <row r="2584" spans="1:7" hidden="1" x14ac:dyDescent="0.2">
      <c r="A2584" t="s">
        <v>7068</v>
      </c>
      <c r="B2584">
        <v>10388.202298664601</v>
      </c>
      <c r="C2584">
        <v>0</v>
      </c>
      <c r="D2584">
        <v>0</v>
      </c>
      <c r="E2584">
        <f>Table4[[#This Row],[kapp_slack_ub]]/Table4[[#This Row],[kapp_old]]</f>
        <v>0</v>
      </c>
      <c r="F2584" t="str">
        <f>"'PRO-"&amp;_xlfn.TEXTAFTER(Table4[[#This Row],[rxn]],"-",-1)&amp;"'"</f>
        <v>'PRO-SPONT'</v>
      </c>
      <c r="G2584" t="str">
        <f>_xlfn.XLOOKUP(Table4[[#This Row],[enz]],'[1]Sheet2 (2)'!$A:$A,'[1]Sheet2 (2)'!$B:$B,"")</f>
        <v/>
      </c>
    </row>
    <row r="2585" spans="1:7" hidden="1" x14ac:dyDescent="0.2">
      <c r="A2585" t="s">
        <v>7069</v>
      </c>
      <c r="B2585">
        <v>10388.202298664601</v>
      </c>
      <c r="C2585">
        <v>0</v>
      </c>
      <c r="D2585">
        <v>0</v>
      </c>
      <c r="E2585">
        <f>Table4[[#This Row],[kapp_slack_ub]]/Table4[[#This Row],[kapp_old]]</f>
        <v>0</v>
      </c>
      <c r="F2585" t="str">
        <f>"'PRO-"&amp;_xlfn.TEXTAFTER(Table4[[#This Row],[rxn]],"-",-1)&amp;"'"</f>
        <v>'PRO-SPONT'</v>
      </c>
      <c r="G2585" t="str">
        <f>_xlfn.XLOOKUP(Table4[[#This Row],[enz]],'[1]Sheet2 (2)'!$A:$A,'[1]Sheet2 (2)'!$B:$B,"")</f>
        <v/>
      </c>
    </row>
    <row r="2586" spans="1:7" hidden="1" x14ac:dyDescent="0.2">
      <c r="A2586" t="s">
        <v>7070</v>
      </c>
      <c r="B2586">
        <v>10388.202298664601</v>
      </c>
      <c r="C2586">
        <v>0</v>
      </c>
      <c r="D2586">
        <v>0</v>
      </c>
      <c r="E2586">
        <f>Table4[[#This Row],[kapp_slack_ub]]/Table4[[#This Row],[kapp_old]]</f>
        <v>0</v>
      </c>
      <c r="F2586" t="str">
        <f>"'PRO-"&amp;_xlfn.TEXTAFTER(Table4[[#This Row],[rxn]],"-",-1)&amp;"'"</f>
        <v>'PRO-SPONT'</v>
      </c>
      <c r="G2586" t="str">
        <f>_xlfn.XLOOKUP(Table4[[#This Row],[enz]],'[1]Sheet2 (2)'!$A:$A,'[1]Sheet2 (2)'!$B:$B,"")</f>
        <v/>
      </c>
    </row>
    <row r="2587" spans="1:7" hidden="1" x14ac:dyDescent="0.2">
      <c r="A2587" t="s">
        <v>7071</v>
      </c>
      <c r="B2587">
        <v>10388.202298664601</v>
      </c>
      <c r="C2587">
        <v>0</v>
      </c>
      <c r="D2587">
        <v>0</v>
      </c>
      <c r="E2587">
        <f>Table4[[#This Row],[kapp_slack_ub]]/Table4[[#This Row],[kapp_old]]</f>
        <v>0</v>
      </c>
      <c r="F2587" t="str">
        <f>"'PRO-"&amp;_xlfn.TEXTAFTER(Table4[[#This Row],[rxn]],"-",-1)&amp;"'"</f>
        <v>'PRO-SPONT'</v>
      </c>
      <c r="G2587" t="str">
        <f>_xlfn.XLOOKUP(Table4[[#This Row],[enz]],'[1]Sheet2 (2)'!$A:$A,'[1]Sheet2 (2)'!$B:$B,"")</f>
        <v/>
      </c>
    </row>
    <row r="2588" spans="1:7" hidden="1" x14ac:dyDescent="0.2">
      <c r="A2588" t="s">
        <v>7072</v>
      </c>
      <c r="B2588">
        <v>10388.202298664601</v>
      </c>
      <c r="C2588">
        <v>0</v>
      </c>
      <c r="D2588">
        <v>0</v>
      </c>
      <c r="E2588">
        <f>Table4[[#This Row],[kapp_slack_ub]]/Table4[[#This Row],[kapp_old]]</f>
        <v>0</v>
      </c>
      <c r="F2588" t="str">
        <f>"'PRO-"&amp;_xlfn.TEXTAFTER(Table4[[#This Row],[rxn]],"-",-1)&amp;"'"</f>
        <v>'PRO-SPONT'</v>
      </c>
      <c r="G2588" t="str">
        <f>_xlfn.XLOOKUP(Table4[[#This Row],[enz]],'[1]Sheet2 (2)'!$A:$A,'[1]Sheet2 (2)'!$B:$B,"")</f>
        <v/>
      </c>
    </row>
    <row r="2589" spans="1:7" hidden="1" x14ac:dyDescent="0.2">
      <c r="A2589" t="s">
        <v>7073</v>
      </c>
      <c r="B2589">
        <v>10388.202298664601</v>
      </c>
      <c r="C2589">
        <v>0</v>
      </c>
      <c r="D2589">
        <v>0</v>
      </c>
      <c r="E2589">
        <f>Table4[[#This Row],[kapp_slack_ub]]/Table4[[#This Row],[kapp_old]]</f>
        <v>0</v>
      </c>
      <c r="F2589" t="str">
        <f>"'PRO-"&amp;_xlfn.TEXTAFTER(Table4[[#This Row],[rxn]],"-",-1)&amp;"'"</f>
        <v>'PRO-SPONT'</v>
      </c>
      <c r="G2589" t="str">
        <f>_xlfn.XLOOKUP(Table4[[#This Row],[enz]],'[1]Sheet2 (2)'!$A:$A,'[1]Sheet2 (2)'!$B:$B,"")</f>
        <v/>
      </c>
    </row>
    <row r="2590" spans="1:7" hidden="1" x14ac:dyDescent="0.2">
      <c r="A2590" t="s">
        <v>7074</v>
      </c>
      <c r="B2590">
        <v>10388.202298664601</v>
      </c>
      <c r="C2590">
        <v>0</v>
      </c>
      <c r="D2590">
        <v>0</v>
      </c>
      <c r="E2590">
        <f>Table4[[#This Row],[kapp_slack_ub]]/Table4[[#This Row],[kapp_old]]</f>
        <v>0</v>
      </c>
      <c r="F2590" t="str">
        <f>"'PRO-"&amp;_xlfn.TEXTAFTER(Table4[[#This Row],[rxn]],"-",-1)&amp;"'"</f>
        <v>'PRO-SPONT'</v>
      </c>
      <c r="G2590" t="str">
        <f>_xlfn.XLOOKUP(Table4[[#This Row],[enz]],'[1]Sheet2 (2)'!$A:$A,'[1]Sheet2 (2)'!$B:$B,"")</f>
        <v/>
      </c>
    </row>
    <row r="2591" spans="1:7" hidden="1" x14ac:dyDescent="0.2">
      <c r="A2591" t="s">
        <v>7075</v>
      </c>
      <c r="B2591">
        <v>10388.202298664601</v>
      </c>
      <c r="C2591">
        <v>0</v>
      </c>
      <c r="D2591">
        <v>0</v>
      </c>
      <c r="E2591">
        <f>Table4[[#This Row],[kapp_slack_ub]]/Table4[[#This Row],[kapp_old]]</f>
        <v>0</v>
      </c>
      <c r="F2591" t="str">
        <f>"'PRO-"&amp;_xlfn.TEXTAFTER(Table4[[#This Row],[rxn]],"-",-1)&amp;"'"</f>
        <v>'PRO-SPONT'</v>
      </c>
      <c r="G2591" t="str">
        <f>_xlfn.XLOOKUP(Table4[[#This Row],[enz]],'[1]Sheet2 (2)'!$A:$A,'[1]Sheet2 (2)'!$B:$B,"")</f>
        <v/>
      </c>
    </row>
    <row r="2592" spans="1:7" hidden="1" x14ac:dyDescent="0.2">
      <c r="A2592" t="s">
        <v>7076</v>
      </c>
      <c r="B2592">
        <v>10388.202298664601</v>
      </c>
      <c r="C2592">
        <v>0</v>
      </c>
      <c r="D2592">
        <v>0</v>
      </c>
      <c r="E2592">
        <f>Table4[[#This Row],[kapp_slack_ub]]/Table4[[#This Row],[kapp_old]]</f>
        <v>0</v>
      </c>
      <c r="F2592" t="str">
        <f>"'PRO-"&amp;_xlfn.TEXTAFTER(Table4[[#This Row],[rxn]],"-",-1)&amp;"'"</f>
        <v>'PRO-SPONT'</v>
      </c>
      <c r="G2592" t="str">
        <f>_xlfn.XLOOKUP(Table4[[#This Row],[enz]],'[1]Sheet2 (2)'!$A:$A,'[1]Sheet2 (2)'!$B:$B,"")</f>
        <v/>
      </c>
    </row>
    <row r="2593" spans="1:7" hidden="1" x14ac:dyDescent="0.2">
      <c r="A2593" t="s">
        <v>7077</v>
      </c>
      <c r="B2593">
        <v>10388.202298664601</v>
      </c>
      <c r="C2593">
        <v>0</v>
      </c>
      <c r="D2593">
        <v>0</v>
      </c>
      <c r="E2593">
        <f>Table4[[#This Row],[kapp_slack_ub]]/Table4[[#This Row],[kapp_old]]</f>
        <v>0</v>
      </c>
      <c r="F2593" t="str">
        <f>"'PRO-"&amp;_xlfn.TEXTAFTER(Table4[[#This Row],[rxn]],"-",-1)&amp;"'"</f>
        <v>'PRO-SPONT'</v>
      </c>
      <c r="G2593" t="str">
        <f>_xlfn.XLOOKUP(Table4[[#This Row],[enz]],'[1]Sheet2 (2)'!$A:$A,'[1]Sheet2 (2)'!$B:$B,"")</f>
        <v/>
      </c>
    </row>
    <row r="2594" spans="1:7" hidden="1" x14ac:dyDescent="0.2">
      <c r="A2594" t="s">
        <v>3110</v>
      </c>
      <c r="B2594">
        <v>67435.842370368002</v>
      </c>
      <c r="C2594">
        <v>0</v>
      </c>
      <c r="D2594">
        <v>0</v>
      </c>
      <c r="E2594">
        <f>Table4[[#This Row],[kapp_slack_ub]]/Table4[[#This Row],[kapp_old]]</f>
        <v>0</v>
      </c>
      <c r="F2594" t="str">
        <f>"'PRO-"&amp;_xlfn.TEXTAFTER(Table4[[#This Row],[rxn]],"-",-1)&amp;"'"</f>
        <v>'PRO-IDH12'</v>
      </c>
      <c r="G2594" t="str">
        <f>_xlfn.XLOOKUP(Table4[[#This Row],[enz]],'[1]Sheet2 (2)'!$A:$A,'[1]Sheet2 (2)'!$B:$B,"")</f>
        <v/>
      </c>
    </row>
    <row r="2595" spans="1:7" x14ac:dyDescent="0.2">
      <c r="A2595" t="s">
        <v>2854</v>
      </c>
      <c r="B2595">
        <v>5428.2172706285901</v>
      </c>
      <c r="C2595">
        <v>1.9235688746877699</v>
      </c>
      <c r="D2595">
        <v>0</v>
      </c>
      <c r="E2595">
        <f>Table4[[#This Row],[kapp_slack_ub]]/Table4[[#This Row],[kapp_old]]</f>
        <v>3.5436475343313215E-4</v>
      </c>
      <c r="F2595" t="str">
        <f>"'PRO-"&amp;_xlfn.TEXTAFTER(Table4[[#This Row],[rxn]],"-",-1)&amp;"'"</f>
        <v>'PRO-rt1009'</v>
      </c>
      <c r="G2595">
        <f>_xlfn.XLOOKUP(Table4[[#This Row],[enz]],'[1]Sheet2 (2)'!$A:$A,'[1]Sheet2 (2)'!$B:$B,"")</f>
        <v>1</v>
      </c>
    </row>
    <row r="2596" spans="1:7" hidden="1" x14ac:dyDescent="0.2">
      <c r="A2596" t="s">
        <v>7078</v>
      </c>
      <c r="B2596">
        <v>10388.202298664601</v>
      </c>
      <c r="C2596">
        <v>0</v>
      </c>
      <c r="D2596">
        <v>0</v>
      </c>
      <c r="E2596">
        <f>Table4[[#This Row],[kapp_slack_ub]]/Table4[[#This Row],[kapp_old]]</f>
        <v>0</v>
      </c>
      <c r="F2596" t="str">
        <f>"'PRO-"&amp;_xlfn.TEXTAFTER(Table4[[#This Row],[rxn]],"-",-1)&amp;"'"</f>
        <v>'PRO-rt5654_c'</v>
      </c>
      <c r="G2596">
        <f>_xlfn.XLOOKUP(Table4[[#This Row],[enz]],'[1]Sheet2 (2)'!$A:$A,'[1]Sheet2 (2)'!$B:$B,"")</f>
        <v>1</v>
      </c>
    </row>
    <row r="2597" spans="1:7" hidden="1" x14ac:dyDescent="0.2">
      <c r="A2597" t="s">
        <v>7079</v>
      </c>
      <c r="B2597">
        <v>10388.202298664601</v>
      </c>
      <c r="C2597">
        <v>0</v>
      </c>
      <c r="D2597">
        <v>0</v>
      </c>
      <c r="E2597">
        <f>Table4[[#This Row],[kapp_slack_ub]]/Table4[[#This Row],[kapp_old]]</f>
        <v>0</v>
      </c>
      <c r="F2597" t="str">
        <f>"'PRO-"&amp;_xlfn.TEXTAFTER(Table4[[#This Row],[rxn]],"-",-1)&amp;"'"</f>
        <v>'PRO-SPONT'</v>
      </c>
      <c r="G2597" t="str">
        <f>_xlfn.XLOOKUP(Table4[[#This Row],[enz]],'[1]Sheet2 (2)'!$A:$A,'[1]Sheet2 (2)'!$B:$B,"")</f>
        <v/>
      </c>
    </row>
    <row r="2598" spans="1:7" hidden="1" x14ac:dyDescent="0.2">
      <c r="A2598" t="s">
        <v>7080</v>
      </c>
      <c r="B2598">
        <v>10388.202298664601</v>
      </c>
      <c r="C2598">
        <v>0</v>
      </c>
      <c r="D2598">
        <v>0</v>
      </c>
      <c r="E2598">
        <f>Table4[[#This Row],[kapp_slack_ub]]/Table4[[#This Row],[kapp_old]]</f>
        <v>0</v>
      </c>
      <c r="F2598" t="str">
        <f>"'PRO-"&amp;_xlfn.TEXTAFTER(Table4[[#This Row],[rxn]],"-",-1)&amp;"'"</f>
        <v>'PRO-SPONT'</v>
      </c>
      <c r="G2598" t="str">
        <f>_xlfn.XLOOKUP(Table4[[#This Row],[enz]],'[1]Sheet2 (2)'!$A:$A,'[1]Sheet2 (2)'!$B:$B,"")</f>
        <v/>
      </c>
    </row>
    <row r="2599" spans="1:7" hidden="1" x14ac:dyDescent="0.2">
      <c r="A2599" t="s">
        <v>7081</v>
      </c>
      <c r="B2599">
        <v>10388.202298664601</v>
      </c>
      <c r="C2599">
        <v>0</v>
      </c>
      <c r="D2599">
        <v>0</v>
      </c>
      <c r="E2599">
        <f>Table4[[#This Row],[kapp_slack_ub]]/Table4[[#This Row],[kapp_old]]</f>
        <v>0</v>
      </c>
      <c r="F2599" t="str">
        <f>"'PRO-"&amp;_xlfn.TEXTAFTER(Table4[[#This Row],[rxn]],"-",-1)&amp;"'"</f>
        <v>'PRO-SPONT'</v>
      </c>
      <c r="G2599" t="str">
        <f>_xlfn.XLOOKUP(Table4[[#This Row],[enz]],'[1]Sheet2 (2)'!$A:$A,'[1]Sheet2 (2)'!$B:$B,"")</f>
        <v/>
      </c>
    </row>
    <row r="2600" spans="1:7" hidden="1" x14ac:dyDescent="0.2">
      <c r="A2600" t="s">
        <v>7082</v>
      </c>
      <c r="B2600">
        <v>10388.202298664601</v>
      </c>
      <c r="C2600">
        <v>0</v>
      </c>
      <c r="D2600">
        <v>0</v>
      </c>
      <c r="E2600">
        <f>Table4[[#This Row],[kapp_slack_ub]]/Table4[[#This Row],[kapp_old]]</f>
        <v>0</v>
      </c>
      <c r="F2600" t="str">
        <f>"'PRO-"&amp;_xlfn.TEXTAFTER(Table4[[#This Row],[rxn]],"-",-1)&amp;"'"</f>
        <v>'PRO-SPONT'</v>
      </c>
      <c r="G2600" t="str">
        <f>_xlfn.XLOOKUP(Table4[[#This Row],[enz]],'[1]Sheet2 (2)'!$A:$A,'[1]Sheet2 (2)'!$B:$B,"")</f>
        <v/>
      </c>
    </row>
    <row r="2601" spans="1:7" hidden="1" x14ac:dyDescent="0.2">
      <c r="A2601" t="s">
        <v>7083</v>
      </c>
      <c r="B2601">
        <v>10388.202298664601</v>
      </c>
      <c r="C2601">
        <v>0</v>
      </c>
      <c r="D2601">
        <v>0</v>
      </c>
      <c r="E2601">
        <f>Table4[[#This Row],[kapp_slack_ub]]/Table4[[#This Row],[kapp_old]]</f>
        <v>0</v>
      </c>
      <c r="F2601" t="str">
        <f>"'PRO-"&amp;_xlfn.TEXTAFTER(Table4[[#This Row],[rxn]],"-",-1)&amp;"'"</f>
        <v>'PRO-SPONT'</v>
      </c>
      <c r="G2601" t="str">
        <f>_xlfn.XLOOKUP(Table4[[#This Row],[enz]],'[1]Sheet2 (2)'!$A:$A,'[1]Sheet2 (2)'!$B:$B,"")</f>
        <v/>
      </c>
    </row>
    <row r="2602" spans="1:7" hidden="1" x14ac:dyDescent="0.2">
      <c r="A2602" t="s">
        <v>7084</v>
      </c>
      <c r="B2602">
        <v>10388.202298664601</v>
      </c>
      <c r="C2602">
        <v>0</v>
      </c>
      <c r="D2602">
        <v>0</v>
      </c>
      <c r="E2602">
        <f>Table4[[#This Row],[kapp_slack_ub]]/Table4[[#This Row],[kapp_old]]</f>
        <v>0</v>
      </c>
      <c r="F2602" t="str">
        <f>"'PRO-"&amp;_xlfn.TEXTAFTER(Table4[[#This Row],[rxn]],"-",-1)&amp;"'"</f>
        <v>'PRO-SPONT'</v>
      </c>
      <c r="G2602" t="str">
        <f>_xlfn.XLOOKUP(Table4[[#This Row],[enz]],'[1]Sheet2 (2)'!$A:$A,'[1]Sheet2 (2)'!$B:$B,"")</f>
        <v/>
      </c>
    </row>
    <row r="2603" spans="1:7" hidden="1" x14ac:dyDescent="0.2">
      <c r="A2603" t="s">
        <v>7085</v>
      </c>
      <c r="B2603">
        <v>10388.202298664601</v>
      </c>
      <c r="C2603">
        <v>0</v>
      </c>
      <c r="D2603">
        <v>0</v>
      </c>
      <c r="E2603">
        <f>Table4[[#This Row],[kapp_slack_ub]]/Table4[[#This Row],[kapp_old]]</f>
        <v>0</v>
      </c>
      <c r="F2603" t="str">
        <f>"'PRO-"&amp;_xlfn.TEXTAFTER(Table4[[#This Row],[rxn]],"-",-1)&amp;"'"</f>
        <v>'PRO-SPONT'</v>
      </c>
      <c r="G2603" t="str">
        <f>_xlfn.XLOOKUP(Table4[[#This Row],[enz]],'[1]Sheet2 (2)'!$A:$A,'[1]Sheet2 (2)'!$B:$B,"")</f>
        <v/>
      </c>
    </row>
    <row r="2604" spans="1:7" hidden="1" x14ac:dyDescent="0.2">
      <c r="A2604" t="s">
        <v>7086</v>
      </c>
      <c r="B2604">
        <v>10388.202298664601</v>
      </c>
      <c r="C2604">
        <v>0</v>
      </c>
      <c r="D2604">
        <v>0</v>
      </c>
      <c r="E2604">
        <f>Table4[[#This Row],[kapp_slack_ub]]/Table4[[#This Row],[kapp_old]]</f>
        <v>0</v>
      </c>
      <c r="F2604" t="str">
        <f>"'PRO-"&amp;_xlfn.TEXTAFTER(Table4[[#This Row],[rxn]],"-",-1)&amp;"'"</f>
        <v>'PRO-SPONT'</v>
      </c>
      <c r="G2604" t="str">
        <f>_xlfn.XLOOKUP(Table4[[#This Row],[enz]],'[1]Sheet2 (2)'!$A:$A,'[1]Sheet2 (2)'!$B:$B,"")</f>
        <v/>
      </c>
    </row>
    <row r="2605" spans="1:7" hidden="1" x14ac:dyDescent="0.2">
      <c r="A2605" t="s">
        <v>3111</v>
      </c>
      <c r="B2605">
        <v>5957.8928353253104</v>
      </c>
      <c r="C2605">
        <v>0</v>
      </c>
      <c r="D2605">
        <v>0</v>
      </c>
      <c r="E2605">
        <f>Table4[[#This Row],[kapp_slack_ub]]/Table4[[#This Row],[kapp_old]]</f>
        <v>0</v>
      </c>
      <c r="F2605" t="str">
        <f>"'PRO-"&amp;_xlfn.TEXTAFTER(Table4[[#This Row],[rxn]],"-",-1)&amp;"'"</f>
        <v>'PRO-rt0716'</v>
      </c>
      <c r="G2605">
        <f>_xlfn.XLOOKUP(Table4[[#This Row],[enz]],'[1]Sheet2 (2)'!$A:$A,'[1]Sheet2 (2)'!$B:$B,"")</f>
        <v>1</v>
      </c>
    </row>
    <row r="2606" spans="1:7" hidden="1" x14ac:dyDescent="0.2">
      <c r="A2606" t="s">
        <v>3112</v>
      </c>
      <c r="B2606">
        <v>7622.5154371017998</v>
      </c>
      <c r="C2606">
        <v>0</v>
      </c>
      <c r="D2606">
        <v>0</v>
      </c>
      <c r="E2606">
        <f>Table4[[#This Row],[kapp_slack_ub]]/Table4[[#This Row],[kapp_old]]</f>
        <v>0</v>
      </c>
      <c r="F2606" t="str">
        <f>"'PRO-"&amp;_xlfn.TEXTAFTER(Table4[[#This Row],[rxn]],"-",-1)&amp;"'"</f>
        <v>'PRO-rt0339'</v>
      </c>
      <c r="G2606">
        <f>_xlfn.XLOOKUP(Table4[[#This Row],[enz]],'[1]Sheet2 (2)'!$A:$A,'[1]Sheet2 (2)'!$B:$B,"")</f>
        <v>1</v>
      </c>
    </row>
    <row r="2607" spans="1:7" hidden="1" x14ac:dyDescent="0.2">
      <c r="A2607" t="s">
        <v>3113</v>
      </c>
      <c r="B2607">
        <v>11160.5397697602</v>
      </c>
      <c r="C2607">
        <v>0</v>
      </c>
      <c r="D2607">
        <v>0</v>
      </c>
      <c r="E2607">
        <f>Table4[[#This Row],[kapp_slack_ub]]/Table4[[#This Row],[kapp_old]]</f>
        <v>0</v>
      </c>
      <c r="F2607" t="str">
        <f>"'PRO-"&amp;_xlfn.TEXTAFTER(Table4[[#This Row],[rxn]],"-",-1)&amp;"'"</f>
        <v>'PRO-rt8196'</v>
      </c>
      <c r="G2607">
        <f>_xlfn.XLOOKUP(Table4[[#This Row],[enz]],'[1]Sheet2 (2)'!$A:$A,'[1]Sheet2 (2)'!$B:$B,"")</f>
        <v>2</v>
      </c>
    </row>
    <row r="2608" spans="1:7" hidden="1" x14ac:dyDescent="0.2">
      <c r="A2608" t="s">
        <v>3114</v>
      </c>
      <c r="B2608">
        <v>10388.202298664601</v>
      </c>
      <c r="C2608">
        <v>0</v>
      </c>
      <c r="D2608">
        <v>0</v>
      </c>
      <c r="E2608">
        <f>Table4[[#This Row],[kapp_slack_ub]]/Table4[[#This Row],[kapp_old]]</f>
        <v>0</v>
      </c>
      <c r="F2608" t="str">
        <f>"'PRO-"&amp;_xlfn.TEXTAFTER(Table4[[#This Row],[rxn]],"-",-1)&amp;"'"</f>
        <v>'PRO-SPONT'</v>
      </c>
      <c r="G2608" t="str">
        <f>_xlfn.XLOOKUP(Table4[[#This Row],[enz]],'[1]Sheet2 (2)'!$A:$A,'[1]Sheet2 (2)'!$B:$B,"")</f>
        <v/>
      </c>
    </row>
    <row r="2609" spans="1:7" hidden="1" x14ac:dyDescent="0.2">
      <c r="A2609" t="s">
        <v>7087</v>
      </c>
      <c r="B2609">
        <v>10388.202298664601</v>
      </c>
      <c r="C2609">
        <v>0</v>
      </c>
      <c r="D2609">
        <v>0</v>
      </c>
      <c r="E2609">
        <f>Table4[[#This Row],[kapp_slack_ub]]/Table4[[#This Row],[kapp_old]]</f>
        <v>0</v>
      </c>
      <c r="F2609" t="str">
        <f>"'PRO-"&amp;_xlfn.TEXTAFTER(Table4[[#This Row],[rxn]],"-",-1)&amp;"'"</f>
        <v>'PRO-rt6501'</v>
      </c>
      <c r="G2609">
        <f>_xlfn.XLOOKUP(Table4[[#This Row],[enz]],'[1]Sheet2 (2)'!$A:$A,'[1]Sheet2 (2)'!$B:$B,"")</f>
        <v>1</v>
      </c>
    </row>
    <row r="2610" spans="1:7" hidden="1" x14ac:dyDescent="0.2">
      <c r="A2610" t="s">
        <v>7088</v>
      </c>
      <c r="B2610">
        <v>10388.202298664601</v>
      </c>
      <c r="C2610">
        <v>0</v>
      </c>
      <c r="D2610">
        <v>0</v>
      </c>
      <c r="E2610">
        <f>Table4[[#This Row],[kapp_slack_ub]]/Table4[[#This Row],[kapp_old]]</f>
        <v>0</v>
      </c>
      <c r="F2610" t="str">
        <f>"'PRO-"&amp;_xlfn.TEXTAFTER(Table4[[#This Row],[rxn]],"-",-1)&amp;"'"</f>
        <v>'PRO-rt5646'</v>
      </c>
      <c r="G2610">
        <f>_xlfn.XLOOKUP(Table4[[#This Row],[enz]],'[1]Sheet2 (2)'!$A:$A,'[1]Sheet2 (2)'!$B:$B,"")</f>
        <v>1</v>
      </c>
    </row>
    <row r="2611" spans="1:7" hidden="1" x14ac:dyDescent="0.2">
      <c r="A2611" t="s">
        <v>7089</v>
      </c>
      <c r="B2611">
        <v>10388.202298664601</v>
      </c>
      <c r="C2611">
        <v>0</v>
      </c>
      <c r="D2611">
        <v>0</v>
      </c>
      <c r="E2611">
        <f>Table4[[#This Row],[kapp_slack_ub]]/Table4[[#This Row],[kapp_old]]</f>
        <v>0</v>
      </c>
      <c r="F2611" t="str">
        <f>"'PRO-"&amp;_xlfn.TEXTAFTER(Table4[[#This Row],[rxn]],"-",-1)&amp;"'"</f>
        <v>'PRO-rt5646'</v>
      </c>
      <c r="G2611">
        <f>_xlfn.XLOOKUP(Table4[[#This Row],[enz]],'[1]Sheet2 (2)'!$A:$A,'[1]Sheet2 (2)'!$B:$B,"")</f>
        <v>1</v>
      </c>
    </row>
    <row r="2612" spans="1:7" hidden="1" x14ac:dyDescent="0.2">
      <c r="A2612" t="s">
        <v>7090</v>
      </c>
      <c r="B2612">
        <v>10388.202298664601</v>
      </c>
      <c r="C2612">
        <v>0</v>
      </c>
      <c r="D2612">
        <v>0</v>
      </c>
      <c r="E2612">
        <f>Table4[[#This Row],[kapp_slack_ub]]/Table4[[#This Row],[kapp_old]]</f>
        <v>0</v>
      </c>
      <c r="F2612" t="str">
        <f>"'PRO-"&amp;_xlfn.TEXTAFTER(Table4[[#This Row],[rxn]],"-",-1)&amp;"'"</f>
        <v>'PRO-rt6485'</v>
      </c>
      <c r="G2612">
        <f>_xlfn.XLOOKUP(Table4[[#This Row],[enz]],'[1]Sheet2 (2)'!$A:$A,'[1]Sheet2 (2)'!$B:$B,"")</f>
        <v>1</v>
      </c>
    </row>
    <row r="2613" spans="1:7" hidden="1" x14ac:dyDescent="0.2">
      <c r="A2613" t="s">
        <v>7091</v>
      </c>
      <c r="B2613">
        <v>10388.202298664601</v>
      </c>
      <c r="C2613">
        <v>0</v>
      </c>
      <c r="D2613">
        <v>0</v>
      </c>
      <c r="E2613">
        <f>Table4[[#This Row],[kapp_slack_ub]]/Table4[[#This Row],[kapp_old]]</f>
        <v>0</v>
      </c>
      <c r="F2613" t="str">
        <f>"'PRO-"&amp;_xlfn.TEXTAFTER(Table4[[#This Row],[rxn]],"-",-1)&amp;"'"</f>
        <v>'PRO-rt6485'</v>
      </c>
      <c r="G2613">
        <f>_xlfn.XLOOKUP(Table4[[#This Row],[enz]],'[1]Sheet2 (2)'!$A:$A,'[1]Sheet2 (2)'!$B:$B,"")</f>
        <v>1</v>
      </c>
    </row>
    <row r="2614" spans="1:7" hidden="1" x14ac:dyDescent="0.2">
      <c r="A2614" t="s">
        <v>7092</v>
      </c>
      <c r="B2614">
        <v>10388.202298664601</v>
      </c>
      <c r="C2614">
        <v>0</v>
      </c>
      <c r="D2614">
        <v>0</v>
      </c>
      <c r="E2614">
        <f>Table4[[#This Row],[kapp_slack_ub]]/Table4[[#This Row],[kapp_old]]</f>
        <v>0</v>
      </c>
      <c r="F2614" t="str">
        <f>"'PRO-"&amp;_xlfn.TEXTAFTER(Table4[[#This Row],[rxn]],"-",-1)&amp;"'"</f>
        <v>'PRO-rt6242_m'</v>
      </c>
      <c r="G2614">
        <f>_xlfn.XLOOKUP(Table4[[#This Row],[enz]],'[1]Sheet2 (2)'!$A:$A,'[1]Sheet2 (2)'!$B:$B,"")</f>
        <v>1</v>
      </c>
    </row>
    <row r="2615" spans="1:7" hidden="1" x14ac:dyDescent="0.2">
      <c r="A2615" t="s">
        <v>3115</v>
      </c>
      <c r="B2615">
        <v>10388.202298664601</v>
      </c>
      <c r="C2615">
        <v>0</v>
      </c>
      <c r="D2615">
        <v>0</v>
      </c>
      <c r="E2615">
        <f>Table4[[#This Row],[kapp_slack_ub]]/Table4[[#This Row],[kapp_old]]</f>
        <v>0</v>
      </c>
      <c r="F2615" t="str">
        <f>"'PRO-"&amp;_xlfn.TEXTAFTER(Table4[[#This Row],[rxn]],"-",-1)&amp;"'"</f>
        <v>'PRO-rt6242_m'</v>
      </c>
      <c r="G2615">
        <f>_xlfn.XLOOKUP(Table4[[#This Row],[enz]],'[1]Sheet2 (2)'!$A:$A,'[1]Sheet2 (2)'!$B:$B,"")</f>
        <v>1</v>
      </c>
    </row>
    <row r="2616" spans="1:7" hidden="1" x14ac:dyDescent="0.2">
      <c r="A2616" t="s">
        <v>7093</v>
      </c>
      <c r="B2616">
        <v>10388.202298664601</v>
      </c>
      <c r="C2616">
        <v>0</v>
      </c>
      <c r="D2616">
        <v>0</v>
      </c>
      <c r="E2616">
        <f>Table4[[#This Row],[kapp_slack_ub]]/Table4[[#This Row],[kapp_old]]</f>
        <v>0</v>
      </c>
      <c r="F2616" t="str">
        <f>"'PRO-"&amp;_xlfn.TEXTAFTER(Table4[[#This Row],[rxn]],"-",-1)&amp;"'"</f>
        <v>'PRO-rt7819'</v>
      </c>
      <c r="G2616">
        <f>_xlfn.XLOOKUP(Table4[[#This Row],[enz]],'[1]Sheet2 (2)'!$A:$A,'[1]Sheet2 (2)'!$B:$B,"")</f>
        <v>1</v>
      </c>
    </row>
    <row r="2617" spans="1:7" hidden="1" x14ac:dyDescent="0.2">
      <c r="A2617" t="s">
        <v>7094</v>
      </c>
      <c r="B2617">
        <v>10388.202298664601</v>
      </c>
      <c r="C2617">
        <v>0</v>
      </c>
      <c r="D2617">
        <v>0</v>
      </c>
      <c r="E2617">
        <f>Table4[[#This Row],[kapp_slack_ub]]/Table4[[#This Row],[kapp_old]]</f>
        <v>0</v>
      </c>
      <c r="F2617" t="str">
        <f>"'PRO-"&amp;_xlfn.TEXTAFTER(Table4[[#This Row],[rxn]],"-",-1)&amp;"'"</f>
        <v>'PRO-rt4375'</v>
      </c>
      <c r="G2617">
        <f>_xlfn.XLOOKUP(Table4[[#This Row],[enz]],'[1]Sheet2 (2)'!$A:$A,'[1]Sheet2 (2)'!$B:$B,"")</f>
        <v>1</v>
      </c>
    </row>
    <row r="2618" spans="1:7" hidden="1" x14ac:dyDescent="0.2">
      <c r="A2618" t="s">
        <v>3116</v>
      </c>
      <c r="B2618">
        <v>4336.3612744660304</v>
      </c>
      <c r="C2618">
        <v>0</v>
      </c>
      <c r="D2618">
        <v>0</v>
      </c>
      <c r="E2618">
        <f>Table4[[#This Row],[kapp_slack_ub]]/Table4[[#This Row],[kapp_old]]</f>
        <v>0</v>
      </c>
      <c r="F2618" t="str">
        <f>"'PRO-"&amp;_xlfn.TEXTAFTER(Table4[[#This Row],[rxn]],"-",-1)&amp;"'"</f>
        <v>'PRO-rt5078'</v>
      </c>
      <c r="G2618">
        <f>_xlfn.XLOOKUP(Table4[[#This Row],[enz]],'[1]Sheet2 (2)'!$A:$A,'[1]Sheet2 (2)'!$B:$B,"")</f>
        <v>1</v>
      </c>
    </row>
    <row r="2619" spans="1:7" hidden="1" x14ac:dyDescent="0.2">
      <c r="A2619" t="s">
        <v>7095</v>
      </c>
      <c r="B2619">
        <v>10388.202298664601</v>
      </c>
      <c r="C2619">
        <v>0</v>
      </c>
      <c r="D2619">
        <v>0</v>
      </c>
      <c r="E2619">
        <f>Table4[[#This Row],[kapp_slack_ub]]/Table4[[#This Row],[kapp_old]]</f>
        <v>0</v>
      </c>
      <c r="F2619" t="str">
        <f>"'PRO-"&amp;_xlfn.TEXTAFTER(Table4[[#This Row],[rxn]],"-",-1)&amp;"'"</f>
        <v>'PRO-rt7188'</v>
      </c>
      <c r="G2619">
        <f>_xlfn.XLOOKUP(Table4[[#This Row],[enz]],'[1]Sheet2 (2)'!$A:$A,'[1]Sheet2 (2)'!$B:$B,"")</f>
        <v>1</v>
      </c>
    </row>
    <row r="2620" spans="1:7" hidden="1" x14ac:dyDescent="0.2">
      <c r="A2620" t="s">
        <v>3117</v>
      </c>
      <c r="B2620">
        <v>4050.6343387704301</v>
      </c>
      <c r="C2620">
        <v>0</v>
      </c>
      <c r="D2620">
        <v>0</v>
      </c>
      <c r="E2620">
        <f>Table4[[#This Row],[kapp_slack_ub]]/Table4[[#This Row],[kapp_old]]</f>
        <v>0</v>
      </c>
      <c r="F2620" t="str">
        <f>"'PRO-"&amp;_xlfn.TEXTAFTER(Table4[[#This Row],[rxn]],"-",-1)&amp;"'"</f>
        <v>'PRO-rt4053'</v>
      </c>
      <c r="G2620">
        <f>_xlfn.XLOOKUP(Table4[[#This Row],[enz]],'[1]Sheet2 (2)'!$A:$A,'[1]Sheet2 (2)'!$B:$B,"")</f>
        <v>1</v>
      </c>
    </row>
    <row r="2621" spans="1:7" hidden="1" x14ac:dyDescent="0.2">
      <c r="A2621" t="s">
        <v>7096</v>
      </c>
      <c r="B2621">
        <v>10388.202298664601</v>
      </c>
      <c r="C2621">
        <v>0</v>
      </c>
      <c r="D2621">
        <v>0</v>
      </c>
      <c r="E2621">
        <f>Table4[[#This Row],[kapp_slack_ub]]/Table4[[#This Row],[kapp_old]]</f>
        <v>0</v>
      </c>
      <c r="F2621" t="str">
        <f>"'PRO-"&amp;_xlfn.TEXTAFTER(Table4[[#This Row],[rxn]],"-",-1)&amp;"'"</f>
        <v>'PRO-rt4053'</v>
      </c>
      <c r="G2621">
        <f>_xlfn.XLOOKUP(Table4[[#This Row],[enz]],'[1]Sheet2 (2)'!$A:$A,'[1]Sheet2 (2)'!$B:$B,"")</f>
        <v>1</v>
      </c>
    </row>
    <row r="2622" spans="1:7" hidden="1" x14ac:dyDescent="0.2">
      <c r="A2622" t="s">
        <v>3118</v>
      </c>
      <c r="B2622">
        <v>8415.0432744717491</v>
      </c>
      <c r="C2622">
        <v>0</v>
      </c>
      <c r="D2622">
        <v>0</v>
      </c>
      <c r="E2622">
        <f>Table4[[#This Row],[kapp_slack_ub]]/Table4[[#This Row],[kapp_old]]</f>
        <v>0</v>
      </c>
      <c r="F2622" t="str">
        <f>"'PRO-"&amp;_xlfn.TEXTAFTER(Table4[[#This Row],[rxn]],"-",-1)&amp;"'"</f>
        <v>'PRO-rt0027'</v>
      </c>
      <c r="G2622">
        <f>_xlfn.XLOOKUP(Table4[[#This Row],[enz]],'[1]Sheet2 (2)'!$A:$A,'[1]Sheet2 (2)'!$B:$B,"")</f>
        <v>1</v>
      </c>
    </row>
    <row r="2623" spans="1:7" hidden="1" x14ac:dyDescent="0.2">
      <c r="A2623" t="s">
        <v>7097</v>
      </c>
      <c r="B2623">
        <v>10388.202298664601</v>
      </c>
      <c r="C2623">
        <v>0</v>
      </c>
      <c r="D2623">
        <v>0</v>
      </c>
      <c r="E2623">
        <f>Table4[[#This Row],[kapp_slack_ub]]/Table4[[#This Row],[kapp_old]]</f>
        <v>0</v>
      </c>
      <c r="F2623" t="str">
        <f>"'PRO-"&amp;_xlfn.TEXTAFTER(Table4[[#This Row],[rxn]],"-",-1)&amp;"'"</f>
        <v>'PRO-SPONT'</v>
      </c>
      <c r="G2623" t="str">
        <f>_xlfn.XLOOKUP(Table4[[#This Row],[enz]],'[1]Sheet2 (2)'!$A:$A,'[1]Sheet2 (2)'!$B:$B,"")</f>
        <v/>
      </c>
    </row>
    <row r="2624" spans="1:7" hidden="1" x14ac:dyDescent="0.2">
      <c r="A2624" t="s">
        <v>7098</v>
      </c>
      <c r="B2624">
        <v>10388.202298664601</v>
      </c>
      <c r="C2624">
        <v>0</v>
      </c>
      <c r="D2624">
        <v>0</v>
      </c>
      <c r="E2624">
        <f>Table4[[#This Row],[kapp_slack_ub]]/Table4[[#This Row],[kapp_old]]</f>
        <v>0</v>
      </c>
      <c r="F2624" t="str">
        <f>"'PRO-"&amp;_xlfn.TEXTAFTER(Table4[[#This Row],[rxn]],"-",-1)&amp;"'"</f>
        <v>'PRO-SPONT'</v>
      </c>
      <c r="G2624" t="str">
        <f>_xlfn.XLOOKUP(Table4[[#This Row],[enz]],'[1]Sheet2 (2)'!$A:$A,'[1]Sheet2 (2)'!$B:$B,"")</f>
        <v/>
      </c>
    </row>
    <row r="2625" spans="1:7" hidden="1" x14ac:dyDescent="0.2">
      <c r="A2625" t="s">
        <v>7099</v>
      </c>
      <c r="B2625">
        <v>10388.202298664601</v>
      </c>
      <c r="C2625">
        <v>0</v>
      </c>
      <c r="D2625">
        <v>0</v>
      </c>
      <c r="E2625">
        <f>Table4[[#This Row],[kapp_slack_ub]]/Table4[[#This Row],[kapp_old]]</f>
        <v>0</v>
      </c>
      <c r="F2625" t="str">
        <f>"'PRO-"&amp;_xlfn.TEXTAFTER(Table4[[#This Row],[rxn]],"-",-1)&amp;"'"</f>
        <v>'PRO-SPONT'</v>
      </c>
      <c r="G2625" t="str">
        <f>_xlfn.XLOOKUP(Table4[[#This Row],[enz]],'[1]Sheet2 (2)'!$A:$A,'[1]Sheet2 (2)'!$B:$B,"")</f>
        <v/>
      </c>
    </row>
    <row r="2626" spans="1:7" hidden="1" x14ac:dyDescent="0.2">
      <c r="A2626" t="s">
        <v>7100</v>
      </c>
      <c r="B2626">
        <v>10388.202298664601</v>
      </c>
      <c r="C2626">
        <v>0</v>
      </c>
      <c r="D2626">
        <v>0</v>
      </c>
      <c r="E2626">
        <f>Table4[[#This Row],[kapp_slack_ub]]/Table4[[#This Row],[kapp_old]]</f>
        <v>0</v>
      </c>
      <c r="F2626" t="str">
        <f>"'PRO-"&amp;_xlfn.TEXTAFTER(Table4[[#This Row],[rxn]],"-",-1)&amp;"'"</f>
        <v>'PRO-SPONT'</v>
      </c>
      <c r="G2626" t="str">
        <f>_xlfn.XLOOKUP(Table4[[#This Row],[enz]],'[1]Sheet2 (2)'!$A:$A,'[1]Sheet2 (2)'!$B:$B,"")</f>
        <v/>
      </c>
    </row>
    <row r="2627" spans="1:7" hidden="1" x14ac:dyDescent="0.2">
      <c r="A2627" t="s">
        <v>7101</v>
      </c>
      <c r="B2627">
        <v>10388.202298664601</v>
      </c>
      <c r="C2627">
        <v>0</v>
      </c>
      <c r="D2627">
        <v>0</v>
      </c>
      <c r="E2627">
        <f>Table4[[#This Row],[kapp_slack_ub]]/Table4[[#This Row],[kapp_old]]</f>
        <v>0</v>
      </c>
      <c r="F2627" t="str">
        <f>"'PRO-"&amp;_xlfn.TEXTAFTER(Table4[[#This Row],[rxn]],"-",-1)&amp;"'"</f>
        <v>'PRO-SPONT'</v>
      </c>
      <c r="G2627" t="str">
        <f>_xlfn.XLOOKUP(Table4[[#This Row],[enz]],'[1]Sheet2 (2)'!$A:$A,'[1]Sheet2 (2)'!$B:$B,"")</f>
        <v/>
      </c>
    </row>
    <row r="2628" spans="1:7" hidden="1" x14ac:dyDescent="0.2">
      <c r="A2628" t="s">
        <v>7102</v>
      </c>
      <c r="B2628">
        <v>10388.202298664601</v>
      </c>
      <c r="C2628">
        <v>0</v>
      </c>
      <c r="D2628">
        <v>0</v>
      </c>
      <c r="E2628">
        <f>Table4[[#This Row],[kapp_slack_ub]]/Table4[[#This Row],[kapp_old]]</f>
        <v>0</v>
      </c>
      <c r="F2628" t="str">
        <f>"'PRO-"&amp;_xlfn.TEXTAFTER(Table4[[#This Row],[rxn]],"-",-1)&amp;"'"</f>
        <v>'PRO-SPONT'</v>
      </c>
      <c r="G2628" t="str">
        <f>_xlfn.XLOOKUP(Table4[[#This Row],[enz]],'[1]Sheet2 (2)'!$A:$A,'[1]Sheet2 (2)'!$B:$B,"")</f>
        <v/>
      </c>
    </row>
    <row r="2629" spans="1:7" hidden="1" x14ac:dyDescent="0.2">
      <c r="A2629" t="s">
        <v>7103</v>
      </c>
      <c r="B2629">
        <v>10388.202298664601</v>
      </c>
      <c r="C2629">
        <v>0</v>
      </c>
      <c r="D2629">
        <v>0</v>
      </c>
      <c r="E2629">
        <f>Table4[[#This Row],[kapp_slack_ub]]/Table4[[#This Row],[kapp_old]]</f>
        <v>0</v>
      </c>
      <c r="F2629" t="str">
        <f>"'PRO-"&amp;_xlfn.TEXTAFTER(Table4[[#This Row],[rxn]],"-",-1)&amp;"'"</f>
        <v>'PRO-rt7423'</v>
      </c>
      <c r="G2629">
        <f>_xlfn.XLOOKUP(Table4[[#This Row],[enz]],'[1]Sheet2 (2)'!$A:$A,'[1]Sheet2 (2)'!$B:$B,"")</f>
        <v>1</v>
      </c>
    </row>
    <row r="2630" spans="1:7" hidden="1" x14ac:dyDescent="0.2">
      <c r="A2630" t="s">
        <v>7104</v>
      </c>
      <c r="B2630">
        <v>10388.202298664601</v>
      </c>
      <c r="C2630">
        <v>0</v>
      </c>
      <c r="D2630">
        <v>0</v>
      </c>
      <c r="E2630">
        <f>Table4[[#This Row],[kapp_slack_ub]]/Table4[[#This Row],[kapp_old]]</f>
        <v>0</v>
      </c>
      <c r="F2630" t="str">
        <f>"'PRO-"&amp;_xlfn.TEXTAFTER(Table4[[#This Row],[rxn]],"-",-1)&amp;"'"</f>
        <v>'PRO-rt5713'</v>
      </c>
      <c r="G2630">
        <f>_xlfn.XLOOKUP(Table4[[#This Row],[enz]],'[1]Sheet2 (2)'!$A:$A,'[1]Sheet2 (2)'!$B:$B,"")</f>
        <v>1</v>
      </c>
    </row>
    <row r="2631" spans="1:7" hidden="1" x14ac:dyDescent="0.2">
      <c r="A2631" t="s">
        <v>7105</v>
      </c>
      <c r="B2631">
        <v>10388.202298664601</v>
      </c>
      <c r="C2631">
        <v>0</v>
      </c>
      <c r="D2631">
        <v>0</v>
      </c>
      <c r="E2631">
        <f>Table4[[#This Row],[kapp_slack_ub]]/Table4[[#This Row],[kapp_old]]</f>
        <v>0</v>
      </c>
      <c r="F2631" t="str">
        <f>"'PRO-"&amp;_xlfn.TEXTAFTER(Table4[[#This Row],[rxn]],"-",-1)&amp;"'"</f>
        <v>'PRO-rt5713'</v>
      </c>
      <c r="G2631">
        <f>_xlfn.XLOOKUP(Table4[[#This Row],[enz]],'[1]Sheet2 (2)'!$A:$A,'[1]Sheet2 (2)'!$B:$B,"")</f>
        <v>1</v>
      </c>
    </row>
    <row r="2632" spans="1:7" hidden="1" x14ac:dyDescent="0.2">
      <c r="A2632" t="s">
        <v>7106</v>
      </c>
      <c r="B2632">
        <v>10388.202298664601</v>
      </c>
      <c r="C2632">
        <v>0</v>
      </c>
      <c r="D2632">
        <v>0</v>
      </c>
      <c r="E2632">
        <f>Table4[[#This Row],[kapp_slack_ub]]/Table4[[#This Row],[kapp_old]]</f>
        <v>0</v>
      </c>
      <c r="F2632" t="str">
        <f>"'PRO-"&amp;_xlfn.TEXTAFTER(Table4[[#This Row],[rxn]],"-",-1)&amp;"'"</f>
        <v>'PRO-rt5966'</v>
      </c>
      <c r="G2632">
        <f>_xlfn.XLOOKUP(Table4[[#This Row],[enz]],'[1]Sheet2 (2)'!$A:$A,'[1]Sheet2 (2)'!$B:$B,"")</f>
        <v>1</v>
      </c>
    </row>
    <row r="2633" spans="1:7" hidden="1" x14ac:dyDescent="0.2">
      <c r="A2633" t="s">
        <v>7107</v>
      </c>
      <c r="B2633">
        <v>10388.202298664601</v>
      </c>
      <c r="C2633">
        <v>0</v>
      </c>
      <c r="D2633">
        <v>0</v>
      </c>
      <c r="E2633">
        <f>Table4[[#This Row],[kapp_slack_ub]]/Table4[[#This Row],[kapp_old]]</f>
        <v>0</v>
      </c>
      <c r="F2633" t="str">
        <f>"'PRO-"&amp;_xlfn.TEXTAFTER(Table4[[#This Row],[rxn]],"-",-1)&amp;"'"</f>
        <v>'PRO-rt5966'</v>
      </c>
      <c r="G2633">
        <f>_xlfn.XLOOKUP(Table4[[#This Row],[enz]],'[1]Sheet2 (2)'!$A:$A,'[1]Sheet2 (2)'!$B:$B,"")</f>
        <v>1</v>
      </c>
    </row>
    <row r="2634" spans="1:7" hidden="1" x14ac:dyDescent="0.2">
      <c r="A2634" t="s">
        <v>7108</v>
      </c>
      <c r="B2634">
        <v>10388.202298664601</v>
      </c>
      <c r="C2634">
        <v>0</v>
      </c>
      <c r="D2634">
        <v>0</v>
      </c>
      <c r="E2634">
        <f>Table4[[#This Row],[kapp_slack_ub]]/Table4[[#This Row],[kapp_old]]</f>
        <v>0</v>
      </c>
      <c r="F2634" t="str">
        <f>"'PRO-"&amp;_xlfn.TEXTAFTER(Table4[[#This Row],[rxn]],"-",-1)&amp;"'"</f>
        <v>'PRO-rt2517_v'</v>
      </c>
      <c r="G2634">
        <f>_xlfn.XLOOKUP(Table4[[#This Row],[enz]],'[1]Sheet2 (2)'!$A:$A,'[1]Sheet2 (2)'!$B:$B,"")</f>
        <v>1</v>
      </c>
    </row>
    <row r="2635" spans="1:7" hidden="1" x14ac:dyDescent="0.2">
      <c r="A2635" t="s">
        <v>7109</v>
      </c>
      <c r="B2635">
        <v>10388.202298664601</v>
      </c>
      <c r="C2635">
        <v>0</v>
      </c>
      <c r="D2635">
        <v>0</v>
      </c>
      <c r="E2635">
        <f>Table4[[#This Row],[kapp_slack_ub]]/Table4[[#This Row],[kapp_old]]</f>
        <v>0</v>
      </c>
      <c r="F2635" t="str">
        <f>"'PRO-"&amp;_xlfn.TEXTAFTER(Table4[[#This Row],[rxn]],"-",-1)&amp;"'"</f>
        <v>'PRO-SPONT'</v>
      </c>
      <c r="G2635" t="str">
        <f>_xlfn.XLOOKUP(Table4[[#This Row],[enz]],'[1]Sheet2 (2)'!$A:$A,'[1]Sheet2 (2)'!$B:$B,"")</f>
        <v/>
      </c>
    </row>
    <row r="2636" spans="1:7" hidden="1" x14ac:dyDescent="0.2">
      <c r="A2636" t="s">
        <v>7110</v>
      </c>
      <c r="B2636">
        <v>10388.202298664601</v>
      </c>
      <c r="C2636">
        <v>0</v>
      </c>
      <c r="D2636">
        <v>0</v>
      </c>
      <c r="E2636">
        <f>Table4[[#This Row],[kapp_slack_ub]]/Table4[[#This Row],[kapp_old]]</f>
        <v>0</v>
      </c>
      <c r="F2636" t="str">
        <f>"'PRO-"&amp;_xlfn.TEXTAFTER(Table4[[#This Row],[rxn]],"-",-1)&amp;"'"</f>
        <v>'PRO-SPONT'</v>
      </c>
      <c r="G2636" t="str">
        <f>_xlfn.XLOOKUP(Table4[[#This Row],[enz]],'[1]Sheet2 (2)'!$A:$A,'[1]Sheet2 (2)'!$B:$B,"")</f>
        <v/>
      </c>
    </row>
    <row r="2637" spans="1:7" hidden="1" x14ac:dyDescent="0.2">
      <c r="A2637" t="s">
        <v>3119</v>
      </c>
      <c r="B2637">
        <v>10388.202298664601</v>
      </c>
      <c r="C2637">
        <v>0</v>
      </c>
      <c r="D2637">
        <v>0</v>
      </c>
      <c r="E2637">
        <f>Table4[[#This Row],[kapp_slack_ub]]/Table4[[#This Row],[kapp_old]]</f>
        <v>0</v>
      </c>
      <c r="F2637" t="str">
        <f>"'PRO-"&amp;_xlfn.TEXTAFTER(Table4[[#This Row],[rxn]],"-",-1)&amp;"'"</f>
        <v>'PRO-SPONT'</v>
      </c>
      <c r="G2637" t="str">
        <f>_xlfn.XLOOKUP(Table4[[#This Row],[enz]],'[1]Sheet2 (2)'!$A:$A,'[1]Sheet2 (2)'!$B:$B,"")</f>
        <v/>
      </c>
    </row>
    <row r="2638" spans="1:7" hidden="1" x14ac:dyDescent="0.2">
      <c r="A2638" t="s">
        <v>7111</v>
      </c>
      <c r="B2638">
        <v>10388.202298664601</v>
      </c>
      <c r="C2638">
        <v>0</v>
      </c>
      <c r="D2638">
        <v>0</v>
      </c>
      <c r="E2638">
        <f>Table4[[#This Row],[kapp_slack_ub]]/Table4[[#This Row],[kapp_old]]</f>
        <v>0</v>
      </c>
      <c r="F2638" t="str">
        <f>"'PRO-"&amp;_xlfn.TEXTAFTER(Table4[[#This Row],[rxn]],"-",-1)&amp;"'"</f>
        <v>'PRO-SPONT'</v>
      </c>
      <c r="G2638" t="str">
        <f>_xlfn.XLOOKUP(Table4[[#This Row],[enz]],'[1]Sheet2 (2)'!$A:$A,'[1]Sheet2 (2)'!$B:$B,"")</f>
        <v/>
      </c>
    </row>
    <row r="2639" spans="1:7" hidden="1" x14ac:dyDescent="0.2">
      <c r="A2639" t="s">
        <v>3120</v>
      </c>
      <c r="B2639">
        <v>10388.202298664601</v>
      </c>
      <c r="C2639">
        <v>0</v>
      </c>
      <c r="D2639">
        <v>0</v>
      </c>
      <c r="E2639">
        <f>Table4[[#This Row],[kapp_slack_ub]]/Table4[[#This Row],[kapp_old]]</f>
        <v>0</v>
      </c>
      <c r="F2639" t="str">
        <f>"'PRO-"&amp;_xlfn.TEXTAFTER(Table4[[#This Row],[rxn]],"-",-1)&amp;"'"</f>
        <v>'PRO-rt0734'</v>
      </c>
      <c r="G2639">
        <f>_xlfn.XLOOKUP(Table4[[#This Row],[enz]],'[1]Sheet2 (2)'!$A:$A,'[1]Sheet2 (2)'!$B:$B,"")</f>
        <v>1</v>
      </c>
    </row>
    <row r="2640" spans="1:7" hidden="1" x14ac:dyDescent="0.2">
      <c r="A2640" t="s">
        <v>7112</v>
      </c>
      <c r="B2640">
        <v>10388.202298664601</v>
      </c>
      <c r="C2640">
        <v>0</v>
      </c>
      <c r="D2640">
        <v>0</v>
      </c>
      <c r="E2640">
        <f>Table4[[#This Row],[kapp_slack_ub]]/Table4[[#This Row],[kapp_old]]</f>
        <v>0</v>
      </c>
      <c r="F2640" t="str">
        <f>"'PRO-"&amp;_xlfn.TEXTAFTER(Table4[[#This Row],[rxn]],"-",-1)&amp;"'"</f>
        <v>'PRO-rt4674'</v>
      </c>
      <c r="G2640">
        <f>_xlfn.XLOOKUP(Table4[[#This Row],[enz]],'[1]Sheet2 (2)'!$A:$A,'[1]Sheet2 (2)'!$B:$B,"")</f>
        <v>1</v>
      </c>
    </row>
    <row r="2641" spans="1:7" hidden="1" x14ac:dyDescent="0.2">
      <c r="A2641" t="s">
        <v>7113</v>
      </c>
      <c r="B2641">
        <v>10388.202298664601</v>
      </c>
      <c r="C2641">
        <v>0</v>
      </c>
      <c r="D2641">
        <v>0</v>
      </c>
      <c r="E2641">
        <f>Table4[[#This Row],[kapp_slack_ub]]/Table4[[#This Row],[kapp_old]]</f>
        <v>0</v>
      </c>
      <c r="F2641" t="str">
        <f>"'PRO-"&amp;_xlfn.TEXTAFTER(Table4[[#This Row],[rxn]],"-",-1)&amp;"'"</f>
        <v>'PRO-UNKNOWN'</v>
      </c>
      <c r="G2641" t="str">
        <f>_xlfn.XLOOKUP(Table4[[#This Row],[enz]],'[1]Sheet2 (2)'!$A:$A,'[1]Sheet2 (2)'!$B:$B,"")</f>
        <v/>
      </c>
    </row>
    <row r="2642" spans="1:7" hidden="1" x14ac:dyDescent="0.2">
      <c r="A2642" t="s">
        <v>7114</v>
      </c>
      <c r="B2642">
        <v>10388.202298664601</v>
      </c>
      <c r="C2642">
        <v>0</v>
      </c>
      <c r="D2642">
        <v>0</v>
      </c>
      <c r="E2642">
        <f>Table4[[#This Row],[kapp_slack_ub]]/Table4[[#This Row],[kapp_old]]</f>
        <v>0</v>
      </c>
      <c r="F2642" t="str">
        <f>"'PRO-"&amp;_xlfn.TEXTAFTER(Table4[[#This Row],[rxn]],"-",-1)&amp;"'"</f>
        <v>'PRO-SPONT'</v>
      </c>
      <c r="G2642" t="str">
        <f>_xlfn.XLOOKUP(Table4[[#This Row],[enz]],'[1]Sheet2 (2)'!$A:$A,'[1]Sheet2 (2)'!$B:$B,"")</f>
        <v/>
      </c>
    </row>
    <row r="2643" spans="1:7" hidden="1" x14ac:dyDescent="0.2">
      <c r="A2643" t="s">
        <v>3121</v>
      </c>
      <c r="B2643">
        <v>11057.5385565468</v>
      </c>
      <c r="C2643">
        <v>0</v>
      </c>
      <c r="D2643">
        <v>0</v>
      </c>
      <c r="E2643">
        <f>Table4[[#This Row],[kapp_slack_ub]]/Table4[[#This Row],[kapp_old]]</f>
        <v>0</v>
      </c>
      <c r="F2643" t="str">
        <f>"'PRO-"&amp;_xlfn.TEXTAFTER(Table4[[#This Row],[rxn]],"-",-1)&amp;"'"</f>
        <v>'PRO-rt4559'</v>
      </c>
      <c r="G2643">
        <f>_xlfn.XLOOKUP(Table4[[#This Row],[enz]],'[1]Sheet2 (2)'!$A:$A,'[1]Sheet2 (2)'!$B:$B,"")</f>
        <v>1</v>
      </c>
    </row>
    <row r="2644" spans="1:7" hidden="1" x14ac:dyDescent="0.2">
      <c r="A2644" t="s">
        <v>7115</v>
      </c>
      <c r="B2644">
        <v>10388.202298664601</v>
      </c>
      <c r="C2644">
        <v>0</v>
      </c>
      <c r="D2644">
        <v>0</v>
      </c>
      <c r="E2644">
        <f>Table4[[#This Row],[kapp_slack_ub]]/Table4[[#This Row],[kapp_old]]</f>
        <v>0</v>
      </c>
      <c r="F2644" t="str">
        <f>"'PRO-"&amp;_xlfn.TEXTAFTER(Table4[[#This Row],[rxn]],"-",-1)&amp;"'"</f>
        <v>'PRO-SPONT'</v>
      </c>
      <c r="G2644" t="str">
        <f>_xlfn.XLOOKUP(Table4[[#This Row],[enz]],'[1]Sheet2 (2)'!$A:$A,'[1]Sheet2 (2)'!$B:$B,"")</f>
        <v/>
      </c>
    </row>
    <row r="2645" spans="1:7" hidden="1" x14ac:dyDescent="0.2">
      <c r="A2645" t="s">
        <v>7116</v>
      </c>
      <c r="B2645">
        <v>10388.202298664601</v>
      </c>
      <c r="C2645">
        <v>0</v>
      </c>
      <c r="D2645">
        <v>0</v>
      </c>
      <c r="E2645">
        <f>Table4[[#This Row],[kapp_slack_ub]]/Table4[[#This Row],[kapp_old]]</f>
        <v>0</v>
      </c>
      <c r="F2645" t="str">
        <f>"'PRO-"&amp;_xlfn.TEXTAFTER(Table4[[#This Row],[rxn]],"-",-1)&amp;"'"</f>
        <v>'PRO-SPONT'</v>
      </c>
      <c r="G2645" t="str">
        <f>_xlfn.XLOOKUP(Table4[[#This Row],[enz]],'[1]Sheet2 (2)'!$A:$A,'[1]Sheet2 (2)'!$B:$B,"")</f>
        <v/>
      </c>
    </row>
    <row r="2646" spans="1:7" hidden="1" x14ac:dyDescent="0.2">
      <c r="A2646" t="s">
        <v>3122</v>
      </c>
      <c r="B2646">
        <v>15065.2254575353</v>
      </c>
      <c r="C2646">
        <v>0</v>
      </c>
      <c r="D2646">
        <v>0</v>
      </c>
      <c r="E2646">
        <f>Table4[[#This Row],[kapp_slack_ub]]/Table4[[#This Row],[kapp_old]]</f>
        <v>0</v>
      </c>
      <c r="F2646" t="str">
        <f>"'PRO-"&amp;_xlfn.TEXTAFTER(Table4[[#This Row],[rxn]],"-",-1)&amp;"'"</f>
        <v>'PRO-rt7835'</v>
      </c>
      <c r="G2646">
        <f>_xlfn.XLOOKUP(Table4[[#This Row],[enz]],'[1]Sheet2 (2)'!$A:$A,'[1]Sheet2 (2)'!$B:$B,"")</f>
        <v>1</v>
      </c>
    </row>
    <row r="2647" spans="1:7" hidden="1" x14ac:dyDescent="0.2">
      <c r="A2647" t="s">
        <v>7117</v>
      </c>
      <c r="B2647">
        <v>10388.202298664601</v>
      </c>
      <c r="C2647">
        <v>0</v>
      </c>
      <c r="D2647">
        <v>0</v>
      </c>
      <c r="E2647">
        <f>Table4[[#This Row],[kapp_slack_ub]]/Table4[[#This Row],[kapp_old]]</f>
        <v>0</v>
      </c>
      <c r="F2647" t="str">
        <f>"'PRO-"&amp;_xlfn.TEXTAFTER(Table4[[#This Row],[rxn]],"-",-1)&amp;"'"</f>
        <v>'PRO-rt7835'</v>
      </c>
      <c r="G2647">
        <f>_xlfn.XLOOKUP(Table4[[#This Row],[enz]],'[1]Sheet2 (2)'!$A:$A,'[1]Sheet2 (2)'!$B:$B,"")</f>
        <v>1</v>
      </c>
    </row>
    <row r="2648" spans="1:7" hidden="1" x14ac:dyDescent="0.2">
      <c r="A2648" t="s">
        <v>7118</v>
      </c>
      <c r="B2648">
        <v>10388.202298664601</v>
      </c>
      <c r="C2648">
        <v>0</v>
      </c>
      <c r="D2648">
        <v>0</v>
      </c>
      <c r="E2648">
        <f>Table4[[#This Row],[kapp_slack_ub]]/Table4[[#This Row],[kapp_old]]</f>
        <v>0</v>
      </c>
      <c r="F2648" t="str">
        <f>"'PRO-"&amp;_xlfn.TEXTAFTER(Table4[[#This Row],[rxn]],"-",-1)&amp;"'"</f>
        <v>'PRO-UNKNOWN'</v>
      </c>
      <c r="G2648" t="str">
        <f>_xlfn.XLOOKUP(Table4[[#This Row],[enz]],'[1]Sheet2 (2)'!$A:$A,'[1]Sheet2 (2)'!$B:$B,"")</f>
        <v/>
      </c>
    </row>
    <row r="2649" spans="1:7" hidden="1" x14ac:dyDescent="0.2">
      <c r="A2649" t="s">
        <v>3123</v>
      </c>
      <c r="B2649">
        <v>10388.202298664601</v>
      </c>
      <c r="C2649">
        <v>0</v>
      </c>
      <c r="D2649">
        <v>0</v>
      </c>
      <c r="E2649">
        <f>Table4[[#This Row],[kapp_slack_ub]]/Table4[[#This Row],[kapp_old]]</f>
        <v>0</v>
      </c>
      <c r="F2649" t="str">
        <f>"'PRO-"&amp;_xlfn.TEXTAFTER(Table4[[#This Row],[rxn]],"-",-1)&amp;"'"</f>
        <v>'PRO-UNKNOWN'</v>
      </c>
      <c r="G2649" t="str">
        <f>_xlfn.XLOOKUP(Table4[[#This Row],[enz]],'[1]Sheet2 (2)'!$A:$A,'[1]Sheet2 (2)'!$B:$B,"")</f>
        <v/>
      </c>
    </row>
    <row r="2650" spans="1:7" hidden="1" x14ac:dyDescent="0.2">
      <c r="A2650" t="s">
        <v>7119</v>
      </c>
      <c r="B2650">
        <v>10388.202298664601</v>
      </c>
      <c r="C2650">
        <v>0</v>
      </c>
      <c r="D2650">
        <v>0</v>
      </c>
      <c r="E2650">
        <f>Table4[[#This Row],[kapp_slack_ub]]/Table4[[#This Row],[kapp_old]]</f>
        <v>0</v>
      </c>
      <c r="F2650" t="str">
        <f>"'PRO-"&amp;_xlfn.TEXTAFTER(Table4[[#This Row],[rxn]],"-",-1)&amp;"'"</f>
        <v>'PRO-SPONT'</v>
      </c>
      <c r="G2650" t="str">
        <f>_xlfn.XLOOKUP(Table4[[#This Row],[enz]],'[1]Sheet2 (2)'!$A:$A,'[1]Sheet2 (2)'!$B:$B,"")</f>
        <v/>
      </c>
    </row>
    <row r="2651" spans="1:7" hidden="1" x14ac:dyDescent="0.2">
      <c r="A2651" t="s">
        <v>7120</v>
      </c>
      <c r="B2651">
        <v>10388.202298664601</v>
      </c>
      <c r="C2651">
        <v>0</v>
      </c>
      <c r="D2651">
        <v>0</v>
      </c>
      <c r="E2651">
        <f>Table4[[#This Row],[kapp_slack_ub]]/Table4[[#This Row],[kapp_old]]</f>
        <v>0</v>
      </c>
      <c r="F2651" t="str">
        <f>"'PRO-"&amp;_xlfn.TEXTAFTER(Table4[[#This Row],[rxn]],"-",-1)&amp;"'"</f>
        <v>'PRO-SPONT'</v>
      </c>
      <c r="G2651" t="str">
        <f>_xlfn.XLOOKUP(Table4[[#This Row],[enz]],'[1]Sheet2 (2)'!$A:$A,'[1]Sheet2 (2)'!$B:$B,"")</f>
        <v/>
      </c>
    </row>
    <row r="2652" spans="1:7" hidden="1" x14ac:dyDescent="0.2">
      <c r="A2652" t="s">
        <v>7121</v>
      </c>
      <c r="B2652">
        <v>10388.202298664601</v>
      </c>
      <c r="C2652">
        <v>0</v>
      </c>
      <c r="D2652">
        <v>0</v>
      </c>
      <c r="E2652">
        <f>Table4[[#This Row],[kapp_slack_ub]]/Table4[[#This Row],[kapp_old]]</f>
        <v>0</v>
      </c>
      <c r="F2652" t="str">
        <f>"'PRO-"&amp;_xlfn.TEXTAFTER(Table4[[#This Row],[rxn]],"-",-1)&amp;"'"</f>
        <v>'PRO-rt4892'</v>
      </c>
      <c r="G2652">
        <f>_xlfn.XLOOKUP(Table4[[#This Row],[enz]],'[1]Sheet2 (2)'!$A:$A,'[1]Sheet2 (2)'!$B:$B,"")</f>
        <v>1</v>
      </c>
    </row>
    <row r="2653" spans="1:7" hidden="1" x14ac:dyDescent="0.2">
      <c r="A2653" t="s">
        <v>7122</v>
      </c>
      <c r="B2653">
        <v>10388.202298664601</v>
      </c>
      <c r="C2653">
        <v>0</v>
      </c>
      <c r="D2653">
        <v>0</v>
      </c>
      <c r="E2653">
        <f>Table4[[#This Row],[kapp_slack_ub]]/Table4[[#This Row],[kapp_old]]</f>
        <v>0</v>
      </c>
      <c r="F2653" t="str">
        <f>"'PRO-"&amp;_xlfn.TEXTAFTER(Table4[[#This Row],[rxn]],"-",-1)&amp;"'"</f>
        <v>'PRO-rt4892'</v>
      </c>
      <c r="G2653">
        <f>_xlfn.XLOOKUP(Table4[[#This Row],[enz]],'[1]Sheet2 (2)'!$A:$A,'[1]Sheet2 (2)'!$B:$B,"")</f>
        <v>1</v>
      </c>
    </row>
    <row r="2654" spans="1:7" hidden="1" x14ac:dyDescent="0.2">
      <c r="A2654" t="s">
        <v>7123</v>
      </c>
      <c r="B2654">
        <v>10388.202298664601</v>
      </c>
      <c r="C2654">
        <v>0</v>
      </c>
      <c r="D2654">
        <v>0</v>
      </c>
      <c r="E2654">
        <f>Table4[[#This Row],[kapp_slack_ub]]/Table4[[#This Row],[kapp_old]]</f>
        <v>0</v>
      </c>
      <c r="F2654" t="str">
        <f>"'PRO-"&amp;_xlfn.TEXTAFTER(Table4[[#This Row],[rxn]],"-",-1)&amp;"'"</f>
        <v>'PRO-rt4892'</v>
      </c>
      <c r="G2654">
        <f>_xlfn.XLOOKUP(Table4[[#This Row],[enz]],'[1]Sheet2 (2)'!$A:$A,'[1]Sheet2 (2)'!$B:$B,"")</f>
        <v>1</v>
      </c>
    </row>
    <row r="2655" spans="1:7" hidden="1" x14ac:dyDescent="0.2">
      <c r="A2655" t="s">
        <v>7124</v>
      </c>
      <c r="B2655">
        <v>10388.202298664601</v>
      </c>
      <c r="C2655">
        <v>0</v>
      </c>
      <c r="D2655">
        <v>0</v>
      </c>
      <c r="E2655">
        <f>Table4[[#This Row],[kapp_slack_ub]]/Table4[[#This Row],[kapp_old]]</f>
        <v>0</v>
      </c>
      <c r="F2655" t="str">
        <f>"'PRO-"&amp;_xlfn.TEXTAFTER(Table4[[#This Row],[rxn]],"-",-1)&amp;"'"</f>
        <v>'PRO-rt4892'</v>
      </c>
      <c r="G2655">
        <f>_xlfn.XLOOKUP(Table4[[#This Row],[enz]],'[1]Sheet2 (2)'!$A:$A,'[1]Sheet2 (2)'!$B:$B,"")</f>
        <v>1</v>
      </c>
    </row>
    <row r="2656" spans="1:7" hidden="1" x14ac:dyDescent="0.2">
      <c r="A2656" t="s">
        <v>3124</v>
      </c>
      <c r="B2656">
        <v>6376.5650141166698</v>
      </c>
      <c r="C2656">
        <v>0</v>
      </c>
      <c r="D2656">
        <v>0</v>
      </c>
      <c r="E2656">
        <f>Table4[[#This Row],[kapp_slack_ub]]/Table4[[#This Row],[kapp_old]]</f>
        <v>0</v>
      </c>
      <c r="F2656" t="str">
        <f>"'PRO-"&amp;_xlfn.TEXTAFTER(Table4[[#This Row],[rxn]],"-",-1)&amp;"'"</f>
        <v>'PRO-rt5526'</v>
      </c>
      <c r="G2656">
        <f>_xlfn.XLOOKUP(Table4[[#This Row],[enz]],'[1]Sheet2 (2)'!$A:$A,'[1]Sheet2 (2)'!$B:$B,"")</f>
        <v>1</v>
      </c>
    </row>
    <row r="2657" spans="1:7" hidden="1" x14ac:dyDescent="0.2">
      <c r="A2657" t="s">
        <v>7125</v>
      </c>
      <c r="B2657">
        <v>10388.202298664601</v>
      </c>
      <c r="C2657">
        <v>0</v>
      </c>
      <c r="D2657">
        <v>0</v>
      </c>
      <c r="E2657">
        <f>Table4[[#This Row],[kapp_slack_ub]]/Table4[[#This Row],[kapp_old]]</f>
        <v>0</v>
      </c>
      <c r="F2657" t="str">
        <f>"'PRO-"&amp;_xlfn.TEXTAFTER(Table4[[#This Row],[rxn]],"-",-1)&amp;"'"</f>
        <v>'PRO-rt6546'</v>
      </c>
      <c r="G2657">
        <f>_xlfn.XLOOKUP(Table4[[#This Row],[enz]],'[1]Sheet2 (2)'!$A:$A,'[1]Sheet2 (2)'!$B:$B,"")</f>
        <v>1</v>
      </c>
    </row>
    <row r="2658" spans="1:7" hidden="1" x14ac:dyDescent="0.2">
      <c r="A2658" t="s">
        <v>3125</v>
      </c>
      <c r="B2658">
        <v>15668.371424212301</v>
      </c>
      <c r="C2658">
        <v>0</v>
      </c>
      <c r="D2658">
        <v>0</v>
      </c>
      <c r="E2658">
        <f>Table4[[#This Row],[kapp_slack_ub]]/Table4[[#This Row],[kapp_old]]</f>
        <v>0</v>
      </c>
      <c r="F2658" t="str">
        <f>"'PRO-"&amp;_xlfn.TEXTAFTER(Table4[[#This Row],[rxn]],"-",-1)&amp;"'"</f>
        <v>'PRO-rt6546'</v>
      </c>
      <c r="G2658">
        <f>_xlfn.XLOOKUP(Table4[[#This Row],[enz]],'[1]Sheet2 (2)'!$A:$A,'[1]Sheet2 (2)'!$B:$B,"")</f>
        <v>1</v>
      </c>
    </row>
    <row r="2659" spans="1:7" hidden="1" x14ac:dyDescent="0.2">
      <c r="A2659" t="s">
        <v>7126</v>
      </c>
      <c r="B2659">
        <v>10388.202298664601</v>
      </c>
      <c r="C2659">
        <v>0</v>
      </c>
      <c r="D2659">
        <v>0</v>
      </c>
      <c r="E2659">
        <f>Table4[[#This Row],[kapp_slack_ub]]/Table4[[#This Row],[kapp_old]]</f>
        <v>0</v>
      </c>
      <c r="F2659" t="str">
        <f>"'PRO-"&amp;_xlfn.TEXTAFTER(Table4[[#This Row],[rxn]],"-",-1)&amp;"'"</f>
        <v>'PRO-rt6546'</v>
      </c>
      <c r="G2659">
        <f>_xlfn.XLOOKUP(Table4[[#This Row],[enz]],'[1]Sheet2 (2)'!$A:$A,'[1]Sheet2 (2)'!$B:$B,"")</f>
        <v>1</v>
      </c>
    </row>
    <row r="2660" spans="1:7" hidden="1" x14ac:dyDescent="0.2">
      <c r="A2660" t="s">
        <v>3126</v>
      </c>
      <c r="B2660">
        <v>15668.371424212301</v>
      </c>
      <c r="C2660">
        <v>0</v>
      </c>
      <c r="D2660">
        <v>0</v>
      </c>
      <c r="E2660">
        <f>Table4[[#This Row],[kapp_slack_ub]]/Table4[[#This Row],[kapp_old]]</f>
        <v>0</v>
      </c>
      <c r="F2660" t="str">
        <f>"'PRO-"&amp;_xlfn.TEXTAFTER(Table4[[#This Row],[rxn]],"-",-1)&amp;"'"</f>
        <v>'PRO-rt6546'</v>
      </c>
      <c r="G2660">
        <f>_xlfn.XLOOKUP(Table4[[#This Row],[enz]],'[1]Sheet2 (2)'!$A:$A,'[1]Sheet2 (2)'!$B:$B,"")</f>
        <v>1</v>
      </c>
    </row>
    <row r="2661" spans="1:7" hidden="1" x14ac:dyDescent="0.2">
      <c r="A2661" t="s">
        <v>3127</v>
      </c>
      <c r="B2661">
        <v>2221.68692170962</v>
      </c>
      <c r="C2661">
        <v>0</v>
      </c>
      <c r="D2661">
        <v>0</v>
      </c>
      <c r="E2661">
        <f>Table4[[#This Row],[kapp_slack_ub]]/Table4[[#This Row],[kapp_old]]</f>
        <v>0</v>
      </c>
      <c r="F2661" t="str">
        <f>"'PRO-"&amp;_xlfn.TEXTAFTER(Table4[[#This Row],[rxn]],"-",-1)&amp;"'"</f>
        <v>'PRO-rt7120'</v>
      </c>
      <c r="G2661">
        <f>_xlfn.XLOOKUP(Table4[[#This Row],[enz]],'[1]Sheet2 (2)'!$A:$A,'[1]Sheet2 (2)'!$B:$B,"")</f>
        <v>1</v>
      </c>
    </row>
    <row r="2662" spans="1:7" hidden="1" x14ac:dyDescent="0.2">
      <c r="A2662" t="s">
        <v>7127</v>
      </c>
      <c r="B2662">
        <v>10388.202298664601</v>
      </c>
      <c r="C2662">
        <v>0</v>
      </c>
      <c r="D2662">
        <v>0</v>
      </c>
      <c r="E2662">
        <f>Table4[[#This Row],[kapp_slack_ub]]/Table4[[#This Row],[kapp_old]]</f>
        <v>0</v>
      </c>
      <c r="F2662" t="str">
        <f>"'PRO-"&amp;_xlfn.TEXTAFTER(Table4[[#This Row],[rxn]],"-",-1)&amp;"'"</f>
        <v>'PRO-rt1395'</v>
      </c>
      <c r="G2662">
        <f>_xlfn.XLOOKUP(Table4[[#This Row],[enz]],'[1]Sheet2 (2)'!$A:$A,'[1]Sheet2 (2)'!$B:$B,"")</f>
        <v>1</v>
      </c>
    </row>
    <row r="2663" spans="1:7" hidden="1" x14ac:dyDescent="0.2">
      <c r="A2663" t="s">
        <v>7128</v>
      </c>
      <c r="B2663">
        <v>10388.202298664601</v>
      </c>
      <c r="C2663">
        <v>0</v>
      </c>
      <c r="D2663">
        <v>0</v>
      </c>
      <c r="E2663">
        <f>Table4[[#This Row],[kapp_slack_ub]]/Table4[[#This Row],[kapp_old]]</f>
        <v>0</v>
      </c>
      <c r="F2663" t="str">
        <f>"'PRO-"&amp;_xlfn.TEXTAFTER(Table4[[#This Row],[rxn]],"-",-1)&amp;"'"</f>
        <v>'PRO-rt1973'</v>
      </c>
      <c r="G2663">
        <f>_xlfn.XLOOKUP(Table4[[#This Row],[enz]],'[1]Sheet2 (2)'!$A:$A,'[1]Sheet2 (2)'!$B:$B,"")</f>
        <v>1</v>
      </c>
    </row>
    <row r="2664" spans="1:7" hidden="1" x14ac:dyDescent="0.2">
      <c r="A2664" t="s">
        <v>7129</v>
      </c>
      <c r="B2664">
        <v>10388.202298664601</v>
      </c>
      <c r="C2664">
        <v>0</v>
      </c>
      <c r="D2664">
        <v>0</v>
      </c>
      <c r="E2664">
        <f>Table4[[#This Row],[kapp_slack_ub]]/Table4[[#This Row],[kapp_old]]</f>
        <v>0</v>
      </c>
      <c r="F2664" t="str">
        <f>"'PRO-"&amp;_xlfn.TEXTAFTER(Table4[[#This Row],[rxn]],"-",-1)&amp;"'"</f>
        <v>'PRO-rt1973'</v>
      </c>
      <c r="G2664">
        <f>_xlfn.XLOOKUP(Table4[[#This Row],[enz]],'[1]Sheet2 (2)'!$A:$A,'[1]Sheet2 (2)'!$B:$B,"")</f>
        <v>1</v>
      </c>
    </row>
    <row r="2665" spans="1:7" hidden="1" x14ac:dyDescent="0.2">
      <c r="A2665" t="s">
        <v>7130</v>
      </c>
      <c r="B2665">
        <v>10388.202298664601</v>
      </c>
      <c r="C2665">
        <v>0</v>
      </c>
      <c r="D2665">
        <v>0</v>
      </c>
      <c r="E2665">
        <f>Table4[[#This Row],[kapp_slack_ub]]/Table4[[#This Row],[kapp_old]]</f>
        <v>0</v>
      </c>
      <c r="F2665" t="str">
        <f>"'PRO-"&amp;_xlfn.TEXTAFTER(Table4[[#This Row],[rxn]],"-",-1)&amp;"'"</f>
        <v>'PRO-rt1395'</v>
      </c>
      <c r="G2665">
        <f>_xlfn.XLOOKUP(Table4[[#This Row],[enz]],'[1]Sheet2 (2)'!$A:$A,'[1]Sheet2 (2)'!$B:$B,"")</f>
        <v>1</v>
      </c>
    </row>
    <row r="2666" spans="1:7" hidden="1" x14ac:dyDescent="0.2">
      <c r="A2666" t="s">
        <v>7131</v>
      </c>
      <c r="B2666">
        <v>10388.202298664601</v>
      </c>
      <c r="C2666">
        <v>0</v>
      </c>
      <c r="D2666">
        <v>0</v>
      </c>
      <c r="E2666">
        <f>Table4[[#This Row],[kapp_slack_ub]]/Table4[[#This Row],[kapp_old]]</f>
        <v>0</v>
      </c>
      <c r="F2666" t="str">
        <f>"'PRO-"&amp;_xlfn.TEXTAFTER(Table4[[#This Row],[rxn]],"-",-1)&amp;"'"</f>
        <v>'PRO-rt4804'</v>
      </c>
      <c r="G2666">
        <f>_xlfn.XLOOKUP(Table4[[#This Row],[enz]],'[1]Sheet2 (2)'!$A:$A,'[1]Sheet2 (2)'!$B:$B,"")</f>
        <v>1</v>
      </c>
    </row>
    <row r="2667" spans="1:7" hidden="1" x14ac:dyDescent="0.2">
      <c r="A2667" t="s">
        <v>7132</v>
      </c>
      <c r="B2667">
        <v>10388.202298664601</v>
      </c>
      <c r="C2667">
        <v>0</v>
      </c>
      <c r="D2667">
        <v>0</v>
      </c>
      <c r="E2667">
        <f>Table4[[#This Row],[kapp_slack_ub]]/Table4[[#This Row],[kapp_old]]</f>
        <v>0</v>
      </c>
      <c r="F2667" t="str">
        <f>"'PRO-"&amp;_xlfn.TEXTAFTER(Table4[[#This Row],[rxn]],"-",-1)&amp;"'"</f>
        <v>'PRO-LSC12'</v>
      </c>
      <c r="G2667" t="str">
        <f>_xlfn.XLOOKUP(Table4[[#This Row],[enz]],'[1]Sheet2 (2)'!$A:$A,'[1]Sheet2 (2)'!$B:$B,"")</f>
        <v/>
      </c>
    </row>
    <row r="2668" spans="1:7" hidden="1" x14ac:dyDescent="0.2">
      <c r="A2668" t="s">
        <v>7133</v>
      </c>
      <c r="B2668">
        <v>10388.202298664601</v>
      </c>
      <c r="C2668">
        <v>0</v>
      </c>
      <c r="D2668">
        <v>0</v>
      </c>
      <c r="E2668">
        <f>Table4[[#This Row],[kapp_slack_ub]]/Table4[[#This Row],[kapp_old]]</f>
        <v>0</v>
      </c>
      <c r="F2668" t="str">
        <f>"'PRO-"&amp;_xlfn.TEXTAFTER(Table4[[#This Row],[rxn]],"-",-1)&amp;"'"</f>
        <v>'PRO-LSC12'</v>
      </c>
      <c r="G2668" t="str">
        <f>_xlfn.XLOOKUP(Table4[[#This Row],[enz]],'[1]Sheet2 (2)'!$A:$A,'[1]Sheet2 (2)'!$B:$B,"")</f>
        <v/>
      </c>
    </row>
    <row r="2669" spans="1:7" x14ac:dyDescent="0.2">
      <c r="A2669" t="s">
        <v>2877</v>
      </c>
      <c r="B2669">
        <v>5428.2172706285901</v>
      </c>
      <c r="C2669">
        <v>1.9235688746877699</v>
      </c>
      <c r="D2669">
        <v>0</v>
      </c>
      <c r="E2669">
        <f>Table4[[#This Row],[kapp_slack_ub]]/Table4[[#This Row],[kapp_old]]</f>
        <v>3.5436475343313215E-4</v>
      </c>
      <c r="F2669" t="str">
        <f>"'PRO-"&amp;_xlfn.TEXTAFTER(Table4[[#This Row],[rxn]],"-",-1)&amp;"'"</f>
        <v>'PRO-rt1009'</v>
      </c>
      <c r="G2669">
        <f>_xlfn.XLOOKUP(Table4[[#This Row],[enz]],'[1]Sheet2 (2)'!$A:$A,'[1]Sheet2 (2)'!$B:$B,"")</f>
        <v>1</v>
      </c>
    </row>
    <row r="2670" spans="1:7" x14ac:dyDescent="0.2">
      <c r="A2670" t="s">
        <v>4815</v>
      </c>
      <c r="B2670">
        <v>4.1410146570283404</v>
      </c>
      <c r="C2670">
        <v>1.111254348115E-3</v>
      </c>
      <c r="D2670">
        <v>0</v>
      </c>
      <c r="E2670">
        <f>Table4[[#This Row],[kapp_slack_ub]]/Table4[[#This Row],[kapp_old]]</f>
        <v>2.6835315500004875E-4</v>
      </c>
      <c r="F2670" t="str">
        <f>"'PRO-"&amp;_xlfn.TEXTAFTER(Table4[[#This Row],[rxn]],"-",-1)&amp;"'"</f>
        <v>'PRO-rt0004'</v>
      </c>
      <c r="G2670">
        <f>_xlfn.XLOOKUP(Table4[[#This Row],[enz]],'[1]Sheet2 (2)'!$A:$A,'[1]Sheet2 (2)'!$B:$B,"")</f>
        <v>1</v>
      </c>
    </row>
    <row r="2671" spans="1:7" hidden="1" x14ac:dyDescent="0.2">
      <c r="A2671" t="s">
        <v>3130</v>
      </c>
      <c r="B2671">
        <v>10388.202298664601</v>
      </c>
      <c r="C2671">
        <v>0</v>
      </c>
      <c r="D2671">
        <v>0</v>
      </c>
      <c r="E2671">
        <f>Table4[[#This Row],[kapp_slack_ub]]/Table4[[#This Row],[kapp_old]]</f>
        <v>0</v>
      </c>
      <c r="F2671" t="str">
        <f>"'PRO-"&amp;_xlfn.TEXTAFTER(Table4[[#This Row],[rxn]],"-",-1)&amp;"'"</f>
        <v>'PRO-UNKNOWN'</v>
      </c>
      <c r="G2671" t="str">
        <f>_xlfn.XLOOKUP(Table4[[#This Row],[enz]],'[1]Sheet2 (2)'!$A:$A,'[1]Sheet2 (2)'!$B:$B,"")</f>
        <v/>
      </c>
    </row>
    <row r="2672" spans="1:7" hidden="1" x14ac:dyDescent="0.2">
      <c r="A2672" t="s">
        <v>7134</v>
      </c>
      <c r="B2672">
        <v>10388.202298664601</v>
      </c>
      <c r="C2672">
        <v>0</v>
      </c>
      <c r="D2672">
        <v>0</v>
      </c>
      <c r="E2672">
        <f>Table4[[#This Row],[kapp_slack_ub]]/Table4[[#This Row],[kapp_old]]</f>
        <v>0</v>
      </c>
      <c r="F2672" t="str">
        <f>"'PRO-"&amp;_xlfn.TEXTAFTER(Table4[[#This Row],[rxn]],"-",-1)&amp;"'"</f>
        <v>'PRO-rt7131'</v>
      </c>
      <c r="G2672">
        <f>_xlfn.XLOOKUP(Table4[[#This Row],[enz]],'[1]Sheet2 (2)'!$A:$A,'[1]Sheet2 (2)'!$B:$B,"")</f>
        <v>1</v>
      </c>
    </row>
    <row r="2673" spans="1:7" hidden="1" x14ac:dyDescent="0.2">
      <c r="A2673" t="s">
        <v>7135</v>
      </c>
      <c r="B2673">
        <v>10388.202298664601</v>
      </c>
      <c r="C2673">
        <v>0</v>
      </c>
      <c r="D2673">
        <v>0</v>
      </c>
      <c r="E2673">
        <f>Table4[[#This Row],[kapp_slack_ub]]/Table4[[#This Row],[kapp_old]]</f>
        <v>0</v>
      </c>
      <c r="F2673" t="str">
        <f>"'PRO-"&amp;_xlfn.TEXTAFTER(Table4[[#This Row],[rxn]],"-",-1)&amp;"'"</f>
        <v>'PRO-rt7131'</v>
      </c>
      <c r="G2673">
        <f>_xlfn.XLOOKUP(Table4[[#This Row],[enz]],'[1]Sheet2 (2)'!$A:$A,'[1]Sheet2 (2)'!$B:$B,"")</f>
        <v>1</v>
      </c>
    </row>
    <row r="2674" spans="1:7" hidden="1" x14ac:dyDescent="0.2">
      <c r="A2674" t="s">
        <v>7136</v>
      </c>
      <c r="B2674">
        <v>10388.202298664601</v>
      </c>
      <c r="C2674">
        <v>0</v>
      </c>
      <c r="D2674">
        <v>0</v>
      </c>
      <c r="E2674">
        <f>Table4[[#This Row],[kapp_slack_ub]]/Table4[[#This Row],[kapp_old]]</f>
        <v>0</v>
      </c>
      <c r="F2674" t="str">
        <f>"'PRO-"&amp;_xlfn.TEXTAFTER(Table4[[#This Row],[rxn]],"-",-1)&amp;"'"</f>
        <v>'PRO-rt2101_e'</v>
      </c>
      <c r="G2674">
        <f>_xlfn.XLOOKUP(Table4[[#This Row],[enz]],'[1]Sheet2 (2)'!$A:$A,'[1]Sheet2 (2)'!$B:$B,"")</f>
        <v>1</v>
      </c>
    </row>
    <row r="2675" spans="1:7" hidden="1" x14ac:dyDescent="0.2">
      <c r="A2675" t="s">
        <v>7137</v>
      </c>
      <c r="B2675">
        <v>10388.202298664601</v>
      </c>
      <c r="C2675">
        <v>0</v>
      </c>
      <c r="D2675">
        <v>0</v>
      </c>
      <c r="E2675">
        <f>Table4[[#This Row],[kapp_slack_ub]]/Table4[[#This Row],[kapp_old]]</f>
        <v>0</v>
      </c>
      <c r="F2675" t="str">
        <f>"'PRO-"&amp;_xlfn.TEXTAFTER(Table4[[#This Row],[rxn]],"-",-1)&amp;"'"</f>
        <v>'PRO-rt0357'</v>
      </c>
      <c r="G2675">
        <f>_xlfn.XLOOKUP(Table4[[#This Row],[enz]],'[1]Sheet2 (2)'!$A:$A,'[1]Sheet2 (2)'!$B:$B,"")</f>
        <v>1</v>
      </c>
    </row>
    <row r="2676" spans="1:7" hidden="1" x14ac:dyDescent="0.2">
      <c r="A2676" t="s">
        <v>3131</v>
      </c>
      <c r="B2676">
        <v>10388.202298664601</v>
      </c>
      <c r="C2676">
        <v>0</v>
      </c>
      <c r="D2676">
        <v>0</v>
      </c>
      <c r="E2676">
        <f>Table4[[#This Row],[kapp_slack_ub]]/Table4[[#This Row],[kapp_old]]</f>
        <v>0</v>
      </c>
      <c r="F2676" t="str">
        <f>"'PRO-"&amp;_xlfn.TEXTAFTER(Table4[[#This Row],[rxn]],"-",-1)&amp;"'"</f>
        <v>'PRO-rt0899'</v>
      </c>
      <c r="G2676">
        <f>_xlfn.XLOOKUP(Table4[[#This Row],[enz]],'[1]Sheet2 (2)'!$A:$A,'[1]Sheet2 (2)'!$B:$B,"")</f>
        <v>1</v>
      </c>
    </row>
    <row r="2677" spans="1:7" hidden="1" x14ac:dyDescent="0.2">
      <c r="A2677" t="s">
        <v>7138</v>
      </c>
      <c r="B2677">
        <v>10388.202298664601</v>
      </c>
      <c r="C2677">
        <v>0</v>
      </c>
      <c r="D2677">
        <v>0</v>
      </c>
      <c r="E2677">
        <f>Table4[[#This Row],[kapp_slack_ub]]/Table4[[#This Row],[kapp_old]]</f>
        <v>0</v>
      </c>
      <c r="F2677" t="str">
        <f>"'PRO-"&amp;_xlfn.TEXTAFTER(Table4[[#This Row],[rxn]],"-",-1)&amp;"'"</f>
        <v>'PRO-rt0172'</v>
      </c>
      <c r="G2677">
        <f>_xlfn.XLOOKUP(Table4[[#This Row],[enz]],'[1]Sheet2 (2)'!$A:$A,'[1]Sheet2 (2)'!$B:$B,"")</f>
        <v>1</v>
      </c>
    </row>
    <row r="2678" spans="1:7" hidden="1" x14ac:dyDescent="0.2">
      <c r="A2678" t="s">
        <v>7139</v>
      </c>
      <c r="B2678">
        <v>10388.202298664601</v>
      </c>
      <c r="C2678">
        <v>0</v>
      </c>
      <c r="D2678">
        <v>0</v>
      </c>
      <c r="E2678">
        <f>Table4[[#This Row],[kapp_slack_ub]]/Table4[[#This Row],[kapp_old]]</f>
        <v>0</v>
      </c>
      <c r="F2678" t="str">
        <f>"'PRO-"&amp;_xlfn.TEXTAFTER(Table4[[#This Row],[rxn]],"-",-1)&amp;"'"</f>
        <v>'PRO-rt0172'</v>
      </c>
      <c r="G2678">
        <f>_xlfn.XLOOKUP(Table4[[#This Row],[enz]],'[1]Sheet2 (2)'!$A:$A,'[1]Sheet2 (2)'!$B:$B,"")</f>
        <v>1</v>
      </c>
    </row>
    <row r="2679" spans="1:7" hidden="1" x14ac:dyDescent="0.2">
      <c r="A2679" t="s">
        <v>7140</v>
      </c>
      <c r="B2679">
        <v>10388.202298664601</v>
      </c>
      <c r="C2679">
        <v>0</v>
      </c>
      <c r="D2679">
        <v>0</v>
      </c>
      <c r="E2679">
        <f>Table4[[#This Row],[kapp_slack_ub]]/Table4[[#This Row],[kapp_old]]</f>
        <v>0</v>
      </c>
      <c r="F2679" t="str">
        <f>"'PRO-"&amp;_xlfn.TEXTAFTER(Table4[[#This Row],[rxn]],"-",-1)&amp;"'"</f>
        <v>'PRO-rt4039'</v>
      </c>
      <c r="G2679">
        <f>_xlfn.XLOOKUP(Table4[[#This Row],[enz]],'[1]Sheet2 (2)'!$A:$A,'[1]Sheet2 (2)'!$B:$B,"")</f>
        <v>1</v>
      </c>
    </row>
    <row r="2680" spans="1:7" hidden="1" x14ac:dyDescent="0.2">
      <c r="A2680" t="s">
        <v>7141</v>
      </c>
      <c r="B2680">
        <v>10388.202298664601</v>
      </c>
      <c r="C2680">
        <v>0</v>
      </c>
      <c r="D2680">
        <v>0</v>
      </c>
      <c r="E2680">
        <f>Table4[[#This Row],[kapp_slack_ub]]/Table4[[#This Row],[kapp_old]]</f>
        <v>0</v>
      </c>
      <c r="F2680" t="str">
        <f>"'PRO-"&amp;_xlfn.TEXTAFTER(Table4[[#This Row],[rxn]],"-",-1)&amp;"'"</f>
        <v>'PRO-rt4039'</v>
      </c>
      <c r="G2680">
        <f>_xlfn.XLOOKUP(Table4[[#This Row],[enz]],'[1]Sheet2 (2)'!$A:$A,'[1]Sheet2 (2)'!$B:$B,"")</f>
        <v>1</v>
      </c>
    </row>
    <row r="2681" spans="1:7" hidden="1" x14ac:dyDescent="0.2">
      <c r="A2681" t="s">
        <v>7142</v>
      </c>
      <c r="B2681">
        <v>10388.202298664601</v>
      </c>
      <c r="C2681">
        <v>0</v>
      </c>
      <c r="D2681">
        <v>0</v>
      </c>
      <c r="E2681">
        <f>Table4[[#This Row],[kapp_slack_ub]]/Table4[[#This Row],[kapp_old]]</f>
        <v>0</v>
      </c>
      <c r="F2681" t="str">
        <f>"'PRO-"&amp;_xlfn.TEXTAFTER(Table4[[#This Row],[rxn]],"-",-1)&amp;"'"</f>
        <v>'PRO-rt1816_c'</v>
      </c>
      <c r="G2681">
        <f>_xlfn.XLOOKUP(Table4[[#This Row],[enz]],'[1]Sheet2 (2)'!$A:$A,'[1]Sheet2 (2)'!$B:$B,"")</f>
        <v>1</v>
      </c>
    </row>
    <row r="2682" spans="1:7" hidden="1" x14ac:dyDescent="0.2">
      <c r="A2682" t="s">
        <v>7143</v>
      </c>
      <c r="B2682">
        <v>10388.202298664601</v>
      </c>
      <c r="C2682">
        <v>0</v>
      </c>
      <c r="D2682">
        <v>0</v>
      </c>
      <c r="E2682">
        <f>Table4[[#This Row],[kapp_slack_ub]]/Table4[[#This Row],[kapp_old]]</f>
        <v>0</v>
      </c>
      <c r="F2682" t="str">
        <f>"'PRO-"&amp;_xlfn.TEXTAFTER(Table4[[#This Row],[rxn]],"-",-1)&amp;"'"</f>
        <v>'PRO-rt1816_c'</v>
      </c>
      <c r="G2682">
        <f>_xlfn.XLOOKUP(Table4[[#This Row],[enz]],'[1]Sheet2 (2)'!$A:$A,'[1]Sheet2 (2)'!$B:$B,"")</f>
        <v>1</v>
      </c>
    </row>
    <row r="2683" spans="1:7" hidden="1" x14ac:dyDescent="0.2">
      <c r="A2683" t="s">
        <v>7144</v>
      </c>
      <c r="B2683">
        <v>10388.202298664601</v>
      </c>
      <c r="C2683">
        <v>0</v>
      </c>
      <c r="D2683">
        <v>0</v>
      </c>
      <c r="E2683">
        <f>Table4[[#This Row],[kapp_slack_ub]]/Table4[[#This Row],[kapp_old]]</f>
        <v>0</v>
      </c>
      <c r="F2683" t="str">
        <f>"'PRO-"&amp;_xlfn.TEXTAFTER(Table4[[#This Row],[rxn]],"-",-1)&amp;"'"</f>
        <v>'PRO-rt1816_c'</v>
      </c>
      <c r="G2683">
        <f>_xlfn.XLOOKUP(Table4[[#This Row],[enz]],'[1]Sheet2 (2)'!$A:$A,'[1]Sheet2 (2)'!$B:$B,"")</f>
        <v>1</v>
      </c>
    </row>
    <row r="2684" spans="1:7" hidden="1" x14ac:dyDescent="0.2">
      <c r="A2684" t="s">
        <v>7145</v>
      </c>
      <c r="B2684">
        <v>10388.202298664601</v>
      </c>
      <c r="C2684">
        <v>0</v>
      </c>
      <c r="D2684">
        <v>0</v>
      </c>
      <c r="E2684">
        <f>Table4[[#This Row],[kapp_slack_ub]]/Table4[[#This Row],[kapp_old]]</f>
        <v>0</v>
      </c>
      <c r="F2684" t="str">
        <f>"'PRO-"&amp;_xlfn.TEXTAFTER(Table4[[#This Row],[rxn]],"-",-1)&amp;"'"</f>
        <v>'PRO-SPONT'</v>
      </c>
      <c r="G2684" t="str">
        <f>_xlfn.XLOOKUP(Table4[[#This Row],[enz]],'[1]Sheet2 (2)'!$A:$A,'[1]Sheet2 (2)'!$B:$B,"")</f>
        <v/>
      </c>
    </row>
    <row r="2685" spans="1:7" hidden="1" x14ac:dyDescent="0.2">
      <c r="A2685" t="s">
        <v>3132</v>
      </c>
      <c r="B2685">
        <v>10388.202298664601</v>
      </c>
      <c r="C2685">
        <v>0</v>
      </c>
      <c r="D2685">
        <v>0</v>
      </c>
      <c r="E2685">
        <f>Table4[[#This Row],[kapp_slack_ub]]/Table4[[#This Row],[kapp_old]]</f>
        <v>0</v>
      </c>
      <c r="F2685" t="str">
        <f>"'PRO-"&amp;_xlfn.TEXTAFTER(Table4[[#This Row],[rxn]],"-",-1)&amp;"'"</f>
        <v>'PRO-SPONT'</v>
      </c>
      <c r="G2685" t="str">
        <f>_xlfn.XLOOKUP(Table4[[#This Row],[enz]],'[1]Sheet2 (2)'!$A:$A,'[1]Sheet2 (2)'!$B:$B,"")</f>
        <v/>
      </c>
    </row>
    <row r="2686" spans="1:7" hidden="1" x14ac:dyDescent="0.2">
      <c r="A2686" t="s">
        <v>7146</v>
      </c>
      <c r="B2686">
        <v>10388.202298664601</v>
      </c>
      <c r="C2686">
        <v>0</v>
      </c>
      <c r="D2686">
        <v>0</v>
      </c>
      <c r="E2686">
        <f>Table4[[#This Row],[kapp_slack_ub]]/Table4[[#This Row],[kapp_old]]</f>
        <v>0</v>
      </c>
      <c r="F2686" t="str">
        <f>"'PRO-"&amp;_xlfn.TEXTAFTER(Table4[[#This Row],[rxn]],"-",-1)&amp;"'"</f>
        <v>'PRO-rt1816_m'</v>
      </c>
      <c r="G2686">
        <f>_xlfn.XLOOKUP(Table4[[#This Row],[enz]],'[1]Sheet2 (2)'!$A:$A,'[1]Sheet2 (2)'!$B:$B,"")</f>
        <v>1</v>
      </c>
    </row>
    <row r="2687" spans="1:7" hidden="1" x14ac:dyDescent="0.2">
      <c r="A2687" t="s">
        <v>7147</v>
      </c>
      <c r="B2687">
        <v>10388.202298664601</v>
      </c>
      <c r="C2687">
        <v>0</v>
      </c>
      <c r="D2687">
        <v>0</v>
      </c>
      <c r="E2687">
        <f>Table4[[#This Row],[kapp_slack_ub]]/Table4[[#This Row],[kapp_old]]</f>
        <v>0</v>
      </c>
      <c r="F2687" t="str">
        <f>"'PRO-"&amp;_xlfn.TEXTAFTER(Table4[[#This Row],[rxn]],"-",-1)&amp;"'"</f>
        <v>'PRO-rt1816_m'</v>
      </c>
      <c r="G2687">
        <f>_xlfn.XLOOKUP(Table4[[#This Row],[enz]],'[1]Sheet2 (2)'!$A:$A,'[1]Sheet2 (2)'!$B:$B,"")</f>
        <v>1</v>
      </c>
    </row>
    <row r="2688" spans="1:7" hidden="1" x14ac:dyDescent="0.2">
      <c r="A2688" t="s">
        <v>3133</v>
      </c>
      <c r="B2688">
        <v>10388.202298664601</v>
      </c>
      <c r="C2688">
        <v>0</v>
      </c>
      <c r="D2688">
        <v>0</v>
      </c>
      <c r="E2688">
        <f>Table4[[#This Row],[kapp_slack_ub]]/Table4[[#This Row],[kapp_old]]</f>
        <v>0</v>
      </c>
      <c r="F2688" t="str">
        <f>"'PRO-"&amp;_xlfn.TEXTAFTER(Table4[[#This Row],[rxn]],"-",-1)&amp;"'"</f>
        <v>'PRO-SPONT'</v>
      </c>
      <c r="G2688" t="str">
        <f>_xlfn.XLOOKUP(Table4[[#This Row],[enz]],'[1]Sheet2 (2)'!$A:$A,'[1]Sheet2 (2)'!$B:$B,"")</f>
        <v/>
      </c>
    </row>
    <row r="2689" spans="1:7" hidden="1" x14ac:dyDescent="0.2">
      <c r="A2689" t="s">
        <v>7148</v>
      </c>
      <c r="B2689">
        <v>10388.202298664601</v>
      </c>
      <c r="C2689">
        <v>0</v>
      </c>
      <c r="D2689">
        <v>0</v>
      </c>
      <c r="E2689">
        <f>Table4[[#This Row],[kapp_slack_ub]]/Table4[[#This Row],[kapp_old]]</f>
        <v>0</v>
      </c>
      <c r="F2689" t="str">
        <f>"'PRO-"&amp;_xlfn.TEXTAFTER(Table4[[#This Row],[rxn]],"-",-1)&amp;"'"</f>
        <v>'PRO-rt3783'</v>
      </c>
      <c r="G2689">
        <f>_xlfn.XLOOKUP(Table4[[#This Row],[enz]],'[1]Sheet2 (2)'!$A:$A,'[1]Sheet2 (2)'!$B:$B,"")</f>
        <v>1</v>
      </c>
    </row>
    <row r="2690" spans="1:7" hidden="1" x14ac:dyDescent="0.2">
      <c r="A2690" t="s">
        <v>7149</v>
      </c>
      <c r="B2690">
        <v>10388.202298664601</v>
      </c>
      <c r="C2690">
        <v>0</v>
      </c>
      <c r="D2690">
        <v>0</v>
      </c>
      <c r="E2690">
        <f>Table4[[#This Row],[kapp_slack_ub]]/Table4[[#This Row],[kapp_old]]</f>
        <v>0</v>
      </c>
      <c r="F2690" t="str">
        <f>"'PRO-"&amp;_xlfn.TEXTAFTER(Table4[[#This Row],[rxn]],"-",-1)&amp;"'"</f>
        <v>'PRO-rt6543'</v>
      </c>
      <c r="G2690">
        <f>_xlfn.XLOOKUP(Table4[[#This Row],[enz]],'[1]Sheet2 (2)'!$A:$A,'[1]Sheet2 (2)'!$B:$B,"")</f>
        <v>1</v>
      </c>
    </row>
    <row r="2691" spans="1:7" hidden="1" x14ac:dyDescent="0.2">
      <c r="A2691" t="s">
        <v>7150</v>
      </c>
      <c r="B2691">
        <v>10388.202298664601</v>
      </c>
      <c r="C2691">
        <v>0</v>
      </c>
      <c r="D2691">
        <v>0</v>
      </c>
      <c r="E2691">
        <f>Table4[[#This Row],[kapp_slack_ub]]/Table4[[#This Row],[kapp_old]]</f>
        <v>0</v>
      </c>
      <c r="F2691" t="str">
        <f>"'PRO-"&amp;_xlfn.TEXTAFTER(Table4[[#This Row],[rxn]],"-",-1)&amp;"'"</f>
        <v>'PRO-rt6543'</v>
      </c>
      <c r="G2691">
        <f>_xlfn.XLOOKUP(Table4[[#This Row],[enz]],'[1]Sheet2 (2)'!$A:$A,'[1]Sheet2 (2)'!$B:$B,"")</f>
        <v>1</v>
      </c>
    </row>
    <row r="2692" spans="1:7" hidden="1" x14ac:dyDescent="0.2">
      <c r="A2692" t="s">
        <v>7151</v>
      </c>
      <c r="B2692">
        <v>10388.202298664601</v>
      </c>
      <c r="C2692">
        <v>0</v>
      </c>
      <c r="D2692">
        <v>0</v>
      </c>
      <c r="E2692">
        <f>Table4[[#This Row],[kapp_slack_ub]]/Table4[[#This Row],[kapp_old]]</f>
        <v>0</v>
      </c>
      <c r="F2692" t="str">
        <f>"'PRO-"&amp;_xlfn.TEXTAFTER(Table4[[#This Row],[rxn]],"-",-1)&amp;"'"</f>
        <v>'PRO-SPONT'</v>
      </c>
      <c r="G2692" t="str">
        <f>_xlfn.XLOOKUP(Table4[[#This Row],[enz]],'[1]Sheet2 (2)'!$A:$A,'[1]Sheet2 (2)'!$B:$B,"")</f>
        <v/>
      </c>
    </row>
    <row r="2693" spans="1:7" hidden="1" x14ac:dyDescent="0.2">
      <c r="A2693" t="s">
        <v>7152</v>
      </c>
      <c r="B2693">
        <v>10388.202298664601</v>
      </c>
      <c r="C2693">
        <v>0</v>
      </c>
      <c r="D2693">
        <v>0</v>
      </c>
      <c r="E2693">
        <f>Table4[[#This Row],[kapp_slack_ub]]/Table4[[#This Row],[kapp_old]]</f>
        <v>0</v>
      </c>
      <c r="F2693" t="str">
        <f>"'PRO-"&amp;_xlfn.TEXTAFTER(Table4[[#This Row],[rxn]],"-",-1)&amp;"'"</f>
        <v>'PRO-SPONT'</v>
      </c>
      <c r="G2693" t="str">
        <f>_xlfn.XLOOKUP(Table4[[#This Row],[enz]],'[1]Sheet2 (2)'!$A:$A,'[1]Sheet2 (2)'!$B:$B,"")</f>
        <v/>
      </c>
    </row>
    <row r="2694" spans="1:7" hidden="1" x14ac:dyDescent="0.2">
      <c r="A2694" t="s">
        <v>7153</v>
      </c>
      <c r="B2694">
        <v>10388.202298664601</v>
      </c>
      <c r="C2694">
        <v>0</v>
      </c>
      <c r="D2694">
        <v>0</v>
      </c>
      <c r="E2694">
        <f>Table4[[#This Row],[kapp_slack_ub]]/Table4[[#This Row],[kapp_old]]</f>
        <v>0</v>
      </c>
      <c r="F2694" t="str">
        <f>"'PRO-"&amp;_xlfn.TEXTAFTER(Table4[[#This Row],[rxn]],"-",-1)&amp;"'"</f>
        <v>'PRO-SPONT'</v>
      </c>
      <c r="G2694" t="str">
        <f>_xlfn.XLOOKUP(Table4[[#This Row],[enz]],'[1]Sheet2 (2)'!$A:$A,'[1]Sheet2 (2)'!$B:$B,"")</f>
        <v/>
      </c>
    </row>
    <row r="2695" spans="1:7" hidden="1" x14ac:dyDescent="0.2">
      <c r="A2695" t="s">
        <v>7154</v>
      </c>
      <c r="B2695">
        <v>10388.202298664601</v>
      </c>
      <c r="C2695">
        <v>0</v>
      </c>
      <c r="D2695">
        <v>0</v>
      </c>
      <c r="E2695">
        <f>Table4[[#This Row],[kapp_slack_ub]]/Table4[[#This Row],[kapp_old]]</f>
        <v>0</v>
      </c>
      <c r="F2695" t="str">
        <f>"'PRO-"&amp;_xlfn.TEXTAFTER(Table4[[#This Row],[rxn]],"-",-1)&amp;"'"</f>
        <v>'PRO-SPONT'</v>
      </c>
      <c r="G2695" t="str">
        <f>_xlfn.XLOOKUP(Table4[[#This Row],[enz]],'[1]Sheet2 (2)'!$A:$A,'[1]Sheet2 (2)'!$B:$B,"")</f>
        <v/>
      </c>
    </row>
    <row r="2696" spans="1:7" hidden="1" x14ac:dyDescent="0.2">
      <c r="A2696" t="s">
        <v>7155</v>
      </c>
      <c r="B2696">
        <v>10388.202298664601</v>
      </c>
      <c r="C2696">
        <v>0</v>
      </c>
      <c r="D2696">
        <v>0</v>
      </c>
      <c r="E2696">
        <f>Table4[[#This Row],[kapp_slack_ub]]/Table4[[#This Row],[kapp_old]]</f>
        <v>0</v>
      </c>
      <c r="F2696" t="str">
        <f>"'PRO-"&amp;_xlfn.TEXTAFTER(Table4[[#This Row],[rxn]],"-",-1)&amp;"'"</f>
        <v>'PRO-rt3783'</v>
      </c>
      <c r="G2696">
        <f>_xlfn.XLOOKUP(Table4[[#This Row],[enz]],'[1]Sheet2 (2)'!$A:$A,'[1]Sheet2 (2)'!$B:$B,"")</f>
        <v>1</v>
      </c>
    </row>
    <row r="2697" spans="1:7" hidden="1" x14ac:dyDescent="0.2">
      <c r="A2697" t="s">
        <v>7156</v>
      </c>
      <c r="B2697">
        <v>10388.202298664601</v>
      </c>
      <c r="C2697">
        <v>0</v>
      </c>
      <c r="D2697">
        <v>0</v>
      </c>
      <c r="E2697">
        <f>Table4[[#This Row],[kapp_slack_ub]]/Table4[[#This Row],[kapp_old]]</f>
        <v>0</v>
      </c>
      <c r="F2697" t="str">
        <f>"'PRO-"&amp;_xlfn.TEXTAFTER(Table4[[#This Row],[rxn]],"-",-1)&amp;"'"</f>
        <v>'PRO-rt1784_c'</v>
      </c>
      <c r="G2697">
        <f>_xlfn.XLOOKUP(Table4[[#This Row],[enz]],'[1]Sheet2 (2)'!$A:$A,'[1]Sheet2 (2)'!$B:$B,"")</f>
        <v>1</v>
      </c>
    </row>
    <row r="2698" spans="1:7" hidden="1" x14ac:dyDescent="0.2">
      <c r="A2698" t="s">
        <v>7157</v>
      </c>
      <c r="B2698">
        <v>10388.202298664601</v>
      </c>
      <c r="C2698">
        <v>0</v>
      </c>
      <c r="D2698">
        <v>0</v>
      </c>
      <c r="E2698">
        <f>Table4[[#This Row],[kapp_slack_ub]]/Table4[[#This Row],[kapp_old]]</f>
        <v>0</v>
      </c>
      <c r="F2698" t="str">
        <f>"'PRO-"&amp;_xlfn.TEXTAFTER(Table4[[#This Row],[rxn]],"-",-1)&amp;"'"</f>
        <v>'PRO-rt1784_c'</v>
      </c>
      <c r="G2698">
        <f>_xlfn.XLOOKUP(Table4[[#This Row],[enz]],'[1]Sheet2 (2)'!$A:$A,'[1]Sheet2 (2)'!$B:$B,"")</f>
        <v>1</v>
      </c>
    </row>
    <row r="2699" spans="1:7" hidden="1" x14ac:dyDescent="0.2">
      <c r="A2699" t="s">
        <v>7158</v>
      </c>
      <c r="B2699">
        <v>10388.202298664601</v>
      </c>
      <c r="C2699">
        <v>0</v>
      </c>
      <c r="D2699">
        <v>0</v>
      </c>
      <c r="E2699">
        <f>Table4[[#This Row],[kapp_slack_ub]]/Table4[[#This Row],[kapp_old]]</f>
        <v>0</v>
      </c>
      <c r="F2699" t="str">
        <f>"'PRO-"&amp;_xlfn.TEXTAFTER(Table4[[#This Row],[rxn]],"-",-1)&amp;"'"</f>
        <v>'PRO-rt5258_x'</v>
      </c>
      <c r="G2699">
        <f>_xlfn.XLOOKUP(Table4[[#This Row],[enz]],'[1]Sheet2 (2)'!$A:$A,'[1]Sheet2 (2)'!$B:$B,"")</f>
        <v>1</v>
      </c>
    </row>
    <row r="2700" spans="1:7" hidden="1" x14ac:dyDescent="0.2">
      <c r="A2700" t="s">
        <v>7159</v>
      </c>
      <c r="B2700">
        <v>10388.202298664601</v>
      </c>
      <c r="C2700">
        <v>0</v>
      </c>
      <c r="D2700">
        <v>0</v>
      </c>
      <c r="E2700">
        <f>Table4[[#This Row],[kapp_slack_ub]]/Table4[[#This Row],[kapp_old]]</f>
        <v>0</v>
      </c>
      <c r="F2700" t="str">
        <f>"'PRO-"&amp;_xlfn.TEXTAFTER(Table4[[#This Row],[rxn]],"-",-1)&amp;"'"</f>
        <v>'PRO-rt6501'</v>
      </c>
      <c r="G2700">
        <f>_xlfn.XLOOKUP(Table4[[#This Row],[enz]],'[1]Sheet2 (2)'!$A:$A,'[1]Sheet2 (2)'!$B:$B,"")</f>
        <v>1</v>
      </c>
    </row>
    <row r="2701" spans="1:7" hidden="1" x14ac:dyDescent="0.2">
      <c r="A2701" t="s">
        <v>7160</v>
      </c>
      <c r="B2701">
        <v>10388.202298664601</v>
      </c>
      <c r="C2701">
        <v>0</v>
      </c>
      <c r="D2701">
        <v>0</v>
      </c>
      <c r="E2701">
        <f>Table4[[#This Row],[kapp_slack_ub]]/Table4[[#This Row],[kapp_old]]</f>
        <v>0</v>
      </c>
      <c r="F2701" t="str">
        <f>"'PRO-"&amp;_xlfn.TEXTAFTER(Table4[[#This Row],[rxn]],"-",-1)&amp;"'"</f>
        <v>'PRO-rt5646'</v>
      </c>
      <c r="G2701">
        <f>_xlfn.XLOOKUP(Table4[[#This Row],[enz]],'[1]Sheet2 (2)'!$A:$A,'[1]Sheet2 (2)'!$B:$B,"")</f>
        <v>1</v>
      </c>
    </row>
    <row r="2702" spans="1:7" hidden="1" x14ac:dyDescent="0.2">
      <c r="A2702" t="s">
        <v>7161</v>
      </c>
      <c r="B2702">
        <v>10388.202298664601</v>
      </c>
      <c r="C2702">
        <v>0</v>
      </c>
      <c r="D2702">
        <v>0</v>
      </c>
      <c r="E2702">
        <f>Table4[[#This Row],[kapp_slack_ub]]/Table4[[#This Row],[kapp_old]]</f>
        <v>0</v>
      </c>
      <c r="F2702" t="str">
        <f>"'PRO-"&amp;_xlfn.TEXTAFTER(Table4[[#This Row],[rxn]],"-",-1)&amp;"'"</f>
        <v>'PRO-rt5646'</v>
      </c>
      <c r="G2702">
        <f>_xlfn.XLOOKUP(Table4[[#This Row],[enz]],'[1]Sheet2 (2)'!$A:$A,'[1]Sheet2 (2)'!$B:$B,"")</f>
        <v>1</v>
      </c>
    </row>
    <row r="2703" spans="1:7" hidden="1" x14ac:dyDescent="0.2">
      <c r="A2703" t="s">
        <v>7162</v>
      </c>
      <c r="B2703">
        <v>10388.202298664601</v>
      </c>
      <c r="C2703">
        <v>0</v>
      </c>
      <c r="D2703">
        <v>0</v>
      </c>
      <c r="E2703">
        <f>Table4[[#This Row],[kapp_slack_ub]]/Table4[[#This Row],[kapp_old]]</f>
        <v>0</v>
      </c>
      <c r="F2703" t="str">
        <f>"'PRO-"&amp;_xlfn.TEXTAFTER(Table4[[#This Row],[rxn]],"-",-1)&amp;"'"</f>
        <v>'PRO-rt6485'</v>
      </c>
      <c r="G2703">
        <f>_xlfn.XLOOKUP(Table4[[#This Row],[enz]],'[1]Sheet2 (2)'!$A:$A,'[1]Sheet2 (2)'!$B:$B,"")</f>
        <v>1</v>
      </c>
    </row>
    <row r="2704" spans="1:7" hidden="1" x14ac:dyDescent="0.2">
      <c r="A2704" t="s">
        <v>3134</v>
      </c>
      <c r="B2704">
        <v>10388.202298664601</v>
      </c>
      <c r="C2704">
        <v>0</v>
      </c>
      <c r="D2704">
        <v>0</v>
      </c>
      <c r="E2704">
        <f>Table4[[#This Row],[kapp_slack_ub]]/Table4[[#This Row],[kapp_old]]</f>
        <v>0</v>
      </c>
      <c r="F2704" t="str">
        <f>"'PRO-"&amp;_xlfn.TEXTAFTER(Table4[[#This Row],[rxn]],"-",-1)&amp;"'"</f>
        <v>'PRO-rt6485'</v>
      </c>
      <c r="G2704">
        <f>_xlfn.XLOOKUP(Table4[[#This Row],[enz]],'[1]Sheet2 (2)'!$A:$A,'[1]Sheet2 (2)'!$B:$B,"")</f>
        <v>1</v>
      </c>
    </row>
    <row r="2705" spans="1:7" hidden="1" x14ac:dyDescent="0.2">
      <c r="A2705" t="s">
        <v>7163</v>
      </c>
      <c r="B2705">
        <v>10388.202298664601</v>
      </c>
      <c r="C2705">
        <v>0</v>
      </c>
      <c r="D2705">
        <v>0</v>
      </c>
      <c r="E2705">
        <f>Table4[[#This Row],[kapp_slack_ub]]/Table4[[#This Row],[kapp_old]]</f>
        <v>0</v>
      </c>
      <c r="F2705" t="str">
        <f>"'PRO-"&amp;_xlfn.TEXTAFTER(Table4[[#This Row],[rxn]],"-",-1)&amp;"'"</f>
        <v>'PRO-rt6242_m'</v>
      </c>
      <c r="G2705">
        <f>_xlfn.XLOOKUP(Table4[[#This Row],[enz]],'[1]Sheet2 (2)'!$A:$A,'[1]Sheet2 (2)'!$B:$B,"")</f>
        <v>1</v>
      </c>
    </row>
    <row r="2706" spans="1:7" hidden="1" x14ac:dyDescent="0.2">
      <c r="A2706" t="s">
        <v>7164</v>
      </c>
      <c r="B2706">
        <v>10388.202298664601</v>
      </c>
      <c r="C2706">
        <v>0</v>
      </c>
      <c r="D2706">
        <v>0</v>
      </c>
      <c r="E2706">
        <f>Table4[[#This Row],[kapp_slack_ub]]/Table4[[#This Row],[kapp_old]]</f>
        <v>0</v>
      </c>
      <c r="F2706" t="str">
        <f>"'PRO-"&amp;_xlfn.TEXTAFTER(Table4[[#This Row],[rxn]],"-",-1)&amp;"'"</f>
        <v>'PRO-rt6242_m'</v>
      </c>
      <c r="G2706">
        <f>_xlfn.XLOOKUP(Table4[[#This Row],[enz]],'[1]Sheet2 (2)'!$A:$A,'[1]Sheet2 (2)'!$B:$B,"")</f>
        <v>1</v>
      </c>
    </row>
    <row r="2707" spans="1:7" hidden="1" x14ac:dyDescent="0.2">
      <c r="A2707" t="s">
        <v>7165</v>
      </c>
      <c r="B2707">
        <v>10388.202298664601</v>
      </c>
      <c r="C2707">
        <v>0</v>
      </c>
      <c r="D2707">
        <v>0</v>
      </c>
      <c r="E2707">
        <f>Table4[[#This Row],[kapp_slack_ub]]/Table4[[#This Row],[kapp_old]]</f>
        <v>0</v>
      </c>
      <c r="F2707" t="str">
        <f>"'PRO-"&amp;_xlfn.TEXTAFTER(Table4[[#This Row],[rxn]],"-",-1)&amp;"'"</f>
        <v>'PRO-rt7819'</v>
      </c>
      <c r="G2707">
        <f>_xlfn.XLOOKUP(Table4[[#This Row],[enz]],'[1]Sheet2 (2)'!$A:$A,'[1]Sheet2 (2)'!$B:$B,"")</f>
        <v>1</v>
      </c>
    </row>
    <row r="2708" spans="1:7" hidden="1" x14ac:dyDescent="0.2">
      <c r="A2708" t="s">
        <v>7166</v>
      </c>
      <c r="B2708">
        <v>10388.202298664601</v>
      </c>
      <c r="C2708">
        <v>0</v>
      </c>
      <c r="D2708">
        <v>0</v>
      </c>
      <c r="E2708">
        <f>Table4[[#This Row],[kapp_slack_ub]]/Table4[[#This Row],[kapp_old]]</f>
        <v>0</v>
      </c>
      <c r="F2708" t="str">
        <f>"'PRO-"&amp;_xlfn.TEXTAFTER(Table4[[#This Row],[rxn]],"-",-1)&amp;"'"</f>
        <v>'PRO-rt4375'</v>
      </c>
      <c r="G2708">
        <f>_xlfn.XLOOKUP(Table4[[#This Row],[enz]],'[1]Sheet2 (2)'!$A:$A,'[1]Sheet2 (2)'!$B:$B,"")</f>
        <v>1</v>
      </c>
    </row>
    <row r="2709" spans="1:7" hidden="1" x14ac:dyDescent="0.2">
      <c r="A2709" t="s">
        <v>3135</v>
      </c>
      <c r="B2709">
        <v>8116.6884451405103</v>
      </c>
      <c r="C2709">
        <v>0</v>
      </c>
      <c r="D2709">
        <v>0</v>
      </c>
      <c r="E2709">
        <f>Table4[[#This Row],[kapp_slack_ub]]/Table4[[#This Row],[kapp_old]]</f>
        <v>0</v>
      </c>
      <c r="F2709" t="str">
        <f>"'PRO-"&amp;_xlfn.TEXTAFTER(Table4[[#This Row],[rxn]],"-",-1)&amp;"'"</f>
        <v>'PRO-rt1776'</v>
      </c>
      <c r="G2709">
        <f>_xlfn.XLOOKUP(Table4[[#This Row],[enz]],'[1]Sheet2 (2)'!$A:$A,'[1]Sheet2 (2)'!$B:$B,"")</f>
        <v>1</v>
      </c>
    </row>
    <row r="2710" spans="1:7" hidden="1" x14ac:dyDescent="0.2">
      <c r="A2710" t="s">
        <v>7167</v>
      </c>
      <c r="B2710">
        <v>10388.202298664601</v>
      </c>
      <c r="C2710">
        <v>0</v>
      </c>
      <c r="D2710">
        <v>0</v>
      </c>
      <c r="E2710">
        <f>Table4[[#This Row],[kapp_slack_ub]]/Table4[[#This Row],[kapp_old]]</f>
        <v>0</v>
      </c>
      <c r="F2710" t="str">
        <f>"'PRO-"&amp;_xlfn.TEXTAFTER(Table4[[#This Row],[rxn]],"-",-1)&amp;"'"</f>
        <v>'PRO-rt4897'</v>
      </c>
      <c r="G2710">
        <f>_xlfn.XLOOKUP(Table4[[#This Row],[enz]],'[1]Sheet2 (2)'!$A:$A,'[1]Sheet2 (2)'!$B:$B,"")</f>
        <v>1</v>
      </c>
    </row>
    <row r="2711" spans="1:7" hidden="1" x14ac:dyDescent="0.2">
      <c r="A2711" t="s">
        <v>7168</v>
      </c>
      <c r="B2711">
        <v>10388.202298664601</v>
      </c>
      <c r="C2711">
        <v>0</v>
      </c>
      <c r="D2711">
        <v>0</v>
      </c>
      <c r="E2711">
        <f>Table4[[#This Row],[kapp_slack_ub]]/Table4[[#This Row],[kapp_old]]</f>
        <v>0</v>
      </c>
      <c r="F2711" t="str">
        <f>"'PRO-"&amp;_xlfn.TEXTAFTER(Table4[[#This Row],[rxn]],"-",-1)&amp;"'"</f>
        <v>'PRO-rt8152'</v>
      </c>
      <c r="G2711">
        <f>_xlfn.XLOOKUP(Table4[[#This Row],[enz]],'[1]Sheet2 (2)'!$A:$A,'[1]Sheet2 (2)'!$B:$B,"")</f>
        <v>1</v>
      </c>
    </row>
    <row r="2712" spans="1:7" hidden="1" x14ac:dyDescent="0.2">
      <c r="A2712" t="s">
        <v>3136</v>
      </c>
      <c r="B2712">
        <v>10388.202298664601</v>
      </c>
      <c r="C2712">
        <v>0</v>
      </c>
      <c r="D2712">
        <v>0</v>
      </c>
      <c r="E2712">
        <f>Table4[[#This Row],[kapp_slack_ub]]/Table4[[#This Row],[kapp_old]]</f>
        <v>0</v>
      </c>
      <c r="F2712" t="str">
        <f>"'PRO-"&amp;_xlfn.TEXTAFTER(Table4[[#This Row],[rxn]],"-",-1)&amp;"'"</f>
        <v>'PRO-UNKNOWN'</v>
      </c>
      <c r="G2712" t="str">
        <f>_xlfn.XLOOKUP(Table4[[#This Row],[enz]],'[1]Sheet2 (2)'!$A:$A,'[1]Sheet2 (2)'!$B:$B,"")</f>
        <v/>
      </c>
    </row>
    <row r="2713" spans="1:7" hidden="1" x14ac:dyDescent="0.2">
      <c r="A2713" t="s">
        <v>7169</v>
      </c>
      <c r="B2713">
        <v>10388.202298664601</v>
      </c>
      <c r="C2713">
        <v>0</v>
      </c>
      <c r="D2713">
        <v>0</v>
      </c>
      <c r="E2713">
        <f>Table4[[#This Row],[kapp_slack_ub]]/Table4[[#This Row],[kapp_old]]</f>
        <v>0</v>
      </c>
      <c r="F2713" t="str">
        <f>"'PRO-"&amp;_xlfn.TEXTAFTER(Table4[[#This Row],[rxn]],"-",-1)&amp;"'"</f>
        <v>'PRO-UNKNOWN'</v>
      </c>
      <c r="G2713" t="str">
        <f>_xlfn.XLOOKUP(Table4[[#This Row],[enz]],'[1]Sheet2 (2)'!$A:$A,'[1]Sheet2 (2)'!$B:$B,"")</f>
        <v/>
      </c>
    </row>
    <row r="2714" spans="1:7" hidden="1" x14ac:dyDescent="0.2">
      <c r="A2714" t="s">
        <v>7170</v>
      </c>
      <c r="B2714">
        <v>10388.202298664601</v>
      </c>
      <c r="C2714">
        <v>0</v>
      </c>
      <c r="D2714">
        <v>0</v>
      </c>
      <c r="E2714">
        <f>Table4[[#This Row],[kapp_slack_ub]]/Table4[[#This Row],[kapp_old]]</f>
        <v>0</v>
      </c>
      <c r="F2714" t="str">
        <f>"'PRO-"&amp;_xlfn.TEXTAFTER(Table4[[#This Row],[rxn]],"-",-1)&amp;"'"</f>
        <v>'PRO-UNKNOWN'</v>
      </c>
      <c r="G2714" t="str">
        <f>_xlfn.XLOOKUP(Table4[[#This Row],[enz]],'[1]Sheet2 (2)'!$A:$A,'[1]Sheet2 (2)'!$B:$B,"")</f>
        <v/>
      </c>
    </row>
    <row r="2715" spans="1:7" hidden="1" x14ac:dyDescent="0.2">
      <c r="A2715" t="s">
        <v>3137</v>
      </c>
      <c r="B2715">
        <v>10388.202298664601</v>
      </c>
      <c r="C2715">
        <v>0</v>
      </c>
      <c r="D2715">
        <v>0</v>
      </c>
      <c r="E2715">
        <f>Table4[[#This Row],[kapp_slack_ub]]/Table4[[#This Row],[kapp_old]]</f>
        <v>0</v>
      </c>
      <c r="F2715" t="str">
        <f>"'PRO-"&amp;_xlfn.TEXTAFTER(Table4[[#This Row],[rxn]],"-",-1)&amp;"'"</f>
        <v>'PRO-UNKNOWN'</v>
      </c>
      <c r="G2715" t="str">
        <f>_xlfn.XLOOKUP(Table4[[#This Row],[enz]],'[1]Sheet2 (2)'!$A:$A,'[1]Sheet2 (2)'!$B:$B,"")</f>
        <v/>
      </c>
    </row>
    <row r="2716" spans="1:7" hidden="1" x14ac:dyDescent="0.2">
      <c r="A2716" t="s">
        <v>7171</v>
      </c>
      <c r="B2716">
        <v>10388.202298664601</v>
      </c>
      <c r="C2716">
        <v>0</v>
      </c>
      <c r="D2716">
        <v>0</v>
      </c>
      <c r="E2716">
        <f>Table4[[#This Row],[kapp_slack_ub]]/Table4[[#This Row],[kapp_old]]</f>
        <v>0</v>
      </c>
      <c r="F2716" t="str">
        <f>"'PRO-"&amp;_xlfn.TEXTAFTER(Table4[[#This Row],[rxn]],"-",-1)&amp;"'"</f>
        <v>'PRO-UNKNOWN'</v>
      </c>
      <c r="G2716" t="str">
        <f>_xlfn.XLOOKUP(Table4[[#This Row],[enz]],'[1]Sheet2 (2)'!$A:$A,'[1]Sheet2 (2)'!$B:$B,"")</f>
        <v/>
      </c>
    </row>
    <row r="2717" spans="1:7" hidden="1" x14ac:dyDescent="0.2">
      <c r="A2717" t="s">
        <v>7172</v>
      </c>
      <c r="B2717">
        <v>10388.202298664601</v>
      </c>
      <c r="C2717">
        <v>0</v>
      </c>
      <c r="D2717">
        <v>0</v>
      </c>
      <c r="E2717">
        <f>Table4[[#This Row],[kapp_slack_ub]]/Table4[[#This Row],[kapp_old]]</f>
        <v>0</v>
      </c>
      <c r="F2717" t="str">
        <f>"'PRO-"&amp;_xlfn.TEXTAFTER(Table4[[#This Row],[rxn]],"-",-1)&amp;"'"</f>
        <v>'PRO-UNKNOWN'</v>
      </c>
      <c r="G2717" t="str">
        <f>_xlfn.XLOOKUP(Table4[[#This Row],[enz]],'[1]Sheet2 (2)'!$A:$A,'[1]Sheet2 (2)'!$B:$B,"")</f>
        <v/>
      </c>
    </row>
    <row r="2718" spans="1:7" hidden="1" x14ac:dyDescent="0.2">
      <c r="A2718" t="s">
        <v>7173</v>
      </c>
      <c r="B2718">
        <v>10388.202298664601</v>
      </c>
      <c r="C2718">
        <v>0</v>
      </c>
      <c r="D2718">
        <v>0</v>
      </c>
      <c r="E2718">
        <f>Table4[[#This Row],[kapp_slack_ub]]/Table4[[#This Row],[kapp_old]]</f>
        <v>0</v>
      </c>
      <c r="F2718" t="str">
        <f>"'PRO-"&amp;_xlfn.TEXTAFTER(Table4[[#This Row],[rxn]],"-",-1)&amp;"'"</f>
        <v>'PRO-UNKNOWN'</v>
      </c>
      <c r="G2718" t="str">
        <f>_xlfn.XLOOKUP(Table4[[#This Row],[enz]],'[1]Sheet2 (2)'!$A:$A,'[1]Sheet2 (2)'!$B:$B,"")</f>
        <v/>
      </c>
    </row>
    <row r="2719" spans="1:7" hidden="1" x14ac:dyDescent="0.2">
      <c r="A2719" t="s">
        <v>7174</v>
      </c>
      <c r="B2719">
        <v>10388.202298664601</v>
      </c>
      <c r="C2719">
        <v>0</v>
      </c>
      <c r="D2719">
        <v>0</v>
      </c>
      <c r="E2719">
        <f>Table4[[#This Row],[kapp_slack_ub]]/Table4[[#This Row],[kapp_old]]</f>
        <v>0</v>
      </c>
      <c r="F2719" t="str">
        <f>"'PRO-"&amp;_xlfn.TEXTAFTER(Table4[[#This Row],[rxn]],"-",-1)&amp;"'"</f>
        <v>'PRO-UNKNOWN'</v>
      </c>
      <c r="G2719" t="str">
        <f>_xlfn.XLOOKUP(Table4[[#This Row],[enz]],'[1]Sheet2 (2)'!$A:$A,'[1]Sheet2 (2)'!$B:$B,"")</f>
        <v/>
      </c>
    </row>
    <row r="2720" spans="1:7" hidden="1" x14ac:dyDescent="0.2">
      <c r="A2720" t="s">
        <v>3138</v>
      </c>
      <c r="B2720">
        <v>10388.202298664601</v>
      </c>
      <c r="C2720">
        <v>0</v>
      </c>
      <c r="D2720">
        <v>0</v>
      </c>
      <c r="E2720">
        <f>Table4[[#This Row],[kapp_slack_ub]]/Table4[[#This Row],[kapp_old]]</f>
        <v>0</v>
      </c>
      <c r="F2720" t="str">
        <f>"'PRO-"&amp;_xlfn.TEXTAFTER(Table4[[#This Row],[rxn]],"-",-1)&amp;"'"</f>
        <v>'PRO-UNKNOWN'</v>
      </c>
      <c r="G2720" t="str">
        <f>_xlfn.XLOOKUP(Table4[[#This Row],[enz]],'[1]Sheet2 (2)'!$A:$A,'[1]Sheet2 (2)'!$B:$B,"")</f>
        <v/>
      </c>
    </row>
    <row r="2721" spans="1:7" hidden="1" x14ac:dyDescent="0.2">
      <c r="A2721" t="s">
        <v>7175</v>
      </c>
      <c r="B2721">
        <v>10388.202298664601</v>
      </c>
      <c r="C2721">
        <v>0</v>
      </c>
      <c r="D2721">
        <v>0</v>
      </c>
      <c r="E2721">
        <f>Table4[[#This Row],[kapp_slack_ub]]/Table4[[#This Row],[kapp_old]]</f>
        <v>0</v>
      </c>
      <c r="F2721" t="str">
        <f>"'PRO-"&amp;_xlfn.TEXTAFTER(Table4[[#This Row],[rxn]],"-",-1)&amp;"'"</f>
        <v>'PRO-UNKNOWN'</v>
      </c>
      <c r="G2721" t="str">
        <f>_xlfn.XLOOKUP(Table4[[#This Row],[enz]],'[1]Sheet2 (2)'!$A:$A,'[1]Sheet2 (2)'!$B:$B,"")</f>
        <v/>
      </c>
    </row>
    <row r="2722" spans="1:7" hidden="1" x14ac:dyDescent="0.2">
      <c r="A2722" t="s">
        <v>7176</v>
      </c>
      <c r="B2722">
        <v>10388.202298664601</v>
      </c>
      <c r="C2722">
        <v>0</v>
      </c>
      <c r="D2722">
        <v>0</v>
      </c>
      <c r="E2722">
        <f>Table4[[#This Row],[kapp_slack_ub]]/Table4[[#This Row],[kapp_old]]</f>
        <v>0</v>
      </c>
      <c r="F2722" t="str">
        <f>"'PRO-"&amp;_xlfn.TEXTAFTER(Table4[[#This Row],[rxn]],"-",-1)&amp;"'"</f>
        <v>'PRO-UNKNOWN'</v>
      </c>
      <c r="G2722" t="str">
        <f>_xlfn.XLOOKUP(Table4[[#This Row],[enz]],'[1]Sheet2 (2)'!$A:$A,'[1]Sheet2 (2)'!$B:$B,"")</f>
        <v/>
      </c>
    </row>
    <row r="2723" spans="1:7" hidden="1" x14ac:dyDescent="0.2">
      <c r="A2723" t="s">
        <v>3139</v>
      </c>
      <c r="B2723">
        <v>10388.202298664601</v>
      </c>
      <c r="C2723">
        <v>0</v>
      </c>
      <c r="D2723">
        <v>0</v>
      </c>
      <c r="E2723">
        <f>Table4[[#This Row],[kapp_slack_ub]]/Table4[[#This Row],[kapp_old]]</f>
        <v>0</v>
      </c>
      <c r="F2723" t="str">
        <f>"'PRO-"&amp;_xlfn.TEXTAFTER(Table4[[#This Row],[rxn]],"-",-1)&amp;"'"</f>
        <v>'PRO-UNKNOWN'</v>
      </c>
      <c r="G2723" t="str">
        <f>_xlfn.XLOOKUP(Table4[[#This Row],[enz]],'[1]Sheet2 (2)'!$A:$A,'[1]Sheet2 (2)'!$B:$B,"")</f>
        <v/>
      </c>
    </row>
    <row r="2724" spans="1:7" hidden="1" x14ac:dyDescent="0.2">
      <c r="A2724" t="s">
        <v>7177</v>
      </c>
      <c r="B2724">
        <v>10388.202298664601</v>
      </c>
      <c r="C2724">
        <v>0</v>
      </c>
      <c r="D2724">
        <v>0</v>
      </c>
      <c r="E2724">
        <f>Table4[[#This Row],[kapp_slack_ub]]/Table4[[#This Row],[kapp_old]]</f>
        <v>0</v>
      </c>
      <c r="F2724" t="str">
        <f>"'PRO-"&amp;_xlfn.TEXTAFTER(Table4[[#This Row],[rxn]],"-",-1)&amp;"'"</f>
        <v>'PRO-rt0745'</v>
      </c>
      <c r="G2724">
        <f>_xlfn.XLOOKUP(Table4[[#This Row],[enz]],'[1]Sheet2 (2)'!$A:$A,'[1]Sheet2 (2)'!$B:$B,"")</f>
        <v>1</v>
      </c>
    </row>
    <row r="2725" spans="1:7" hidden="1" x14ac:dyDescent="0.2">
      <c r="A2725" t="s">
        <v>7178</v>
      </c>
      <c r="B2725">
        <v>10388.202298664601</v>
      </c>
      <c r="C2725">
        <v>0</v>
      </c>
      <c r="D2725">
        <v>0</v>
      </c>
      <c r="E2725">
        <f>Table4[[#This Row],[kapp_slack_ub]]/Table4[[#This Row],[kapp_old]]</f>
        <v>0</v>
      </c>
      <c r="F2725" t="str">
        <f>"'PRO-"&amp;_xlfn.TEXTAFTER(Table4[[#This Row],[rxn]],"-",-1)&amp;"'"</f>
        <v>'PRO-rt8239'</v>
      </c>
      <c r="G2725">
        <f>_xlfn.XLOOKUP(Table4[[#This Row],[enz]],'[1]Sheet2 (2)'!$A:$A,'[1]Sheet2 (2)'!$B:$B,"")</f>
        <v>1</v>
      </c>
    </row>
    <row r="2726" spans="1:7" hidden="1" x14ac:dyDescent="0.2">
      <c r="A2726" t="s">
        <v>3140</v>
      </c>
      <c r="B2726">
        <v>9786.7388362163892</v>
      </c>
      <c r="C2726">
        <v>0</v>
      </c>
      <c r="D2726">
        <v>0</v>
      </c>
      <c r="E2726">
        <f>Table4[[#This Row],[kapp_slack_ub]]/Table4[[#This Row],[kapp_old]]</f>
        <v>0</v>
      </c>
      <c r="F2726" t="str">
        <f>"'PRO-"&amp;_xlfn.TEXTAFTER(Table4[[#This Row],[rxn]],"-",-1)&amp;"'"</f>
        <v>'PRO-ERG11NCP1'</v>
      </c>
      <c r="G2726" t="str">
        <f>_xlfn.XLOOKUP(Table4[[#This Row],[enz]],'[1]Sheet2 (2)'!$A:$A,'[1]Sheet2 (2)'!$B:$B,"")</f>
        <v/>
      </c>
    </row>
    <row r="2727" spans="1:7" hidden="1" x14ac:dyDescent="0.2">
      <c r="A2727" t="s">
        <v>3141</v>
      </c>
      <c r="B2727">
        <v>13470.8596325034</v>
      </c>
      <c r="C2727">
        <v>0</v>
      </c>
      <c r="D2727">
        <v>0</v>
      </c>
      <c r="E2727">
        <f>Table4[[#This Row],[kapp_slack_ub]]/Table4[[#This Row],[kapp_old]]</f>
        <v>0</v>
      </c>
      <c r="F2727" t="str">
        <f>"'PRO-"&amp;_xlfn.TEXTAFTER(Table4[[#This Row],[rxn]],"-",-1)&amp;"'"</f>
        <v>'PRO-rt0872'</v>
      </c>
      <c r="G2727">
        <f>_xlfn.XLOOKUP(Table4[[#This Row],[enz]],'[1]Sheet2 (2)'!$A:$A,'[1]Sheet2 (2)'!$B:$B,"")</f>
        <v>1</v>
      </c>
    </row>
    <row r="2728" spans="1:7" hidden="1" x14ac:dyDescent="0.2">
      <c r="A2728" t="s">
        <v>7179</v>
      </c>
      <c r="B2728">
        <v>10388.202298664601</v>
      </c>
      <c r="C2728">
        <v>0</v>
      </c>
      <c r="D2728">
        <v>0</v>
      </c>
      <c r="E2728">
        <f>Table4[[#This Row],[kapp_slack_ub]]/Table4[[#This Row],[kapp_old]]</f>
        <v>0</v>
      </c>
      <c r="F2728" t="str">
        <f>"'PRO-"&amp;_xlfn.TEXTAFTER(Table4[[#This Row],[rxn]],"-",-1)&amp;"'"</f>
        <v>'PRO-rt4719'</v>
      </c>
      <c r="G2728">
        <f>_xlfn.XLOOKUP(Table4[[#This Row],[enz]],'[1]Sheet2 (2)'!$A:$A,'[1]Sheet2 (2)'!$B:$B,"")</f>
        <v>1</v>
      </c>
    </row>
    <row r="2729" spans="1:7" hidden="1" x14ac:dyDescent="0.2">
      <c r="A2729" t="s">
        <v>7180</v>
      </c>
      <c r="B2729">
        <v>10388.202298664601</v>
      </c>
      <c r="C2729">
        <v>0</v>
      </c>
      <c r="D2729">
        <v>0</v>
      </c>
      <c r="E2729">
        <f>Table4[[#This Row],[kapp_slack_ub]]/Table4[[#This Row],[kapp_old]]</f>
        <v>0</v>
      </c>
      <c r="F2729" t="str">
        <f>"'PRO-"&amp;_xlfn.TEXTAFTER(Table4[[#This Row],[rxn]],"-",-1)&amp;"'"</f>
        <v>'PRO-rt8106'</v>
      </c>
      <c r="G2729">
        <f>_xlfn.XLOOKUP(Table4[[#This Row],[enz]],'[1]Sheet2 (2)'!$A:$A,'[1]Sheet2 (2)'!$B:$B,"")</f>
        <v>1</v>
      </c>
    </row>
    <row r="2730" spans="1:7" hidden="1" x14ac:dyDescent="0.2">
      <c r="A2730" t="s">
        <v>7181</v>
      </c>
      <c r="B2730">
        <v>10388.202298664601</v>
      </c>
      <c r="C2730">
        <v>0</v>
      </c>
      <c r="D2730">
        <v>0</v>
      </c>
      <c r="E2730">
        <f>Table4[[#This Row],[kapp_slack_ub]]/Table4[[#This Row],[kapp_old]]</f>
        <v>0</v>
      </c>
      <c r="F2730" t="str">
        <f>"'PRO-"&amp;_xlfn.TEXTAFTER(Table4[[#This Row],[rxn]],"-",-1)&amp;"'"</f>
        <v>'PRO-rt1153'</v>
      </c>
      <c r="G2730">
        <f>_xlfn.XLOOKUP(Table4[[#This Row],[enz]],'[1]Sheet2 (2)'!$A:$A,'[1]Sheet2 (2)'!$B:$B,"")</f>
        <v>1</v>
      </c>
    </row>
    <row r="2731" spans="1:7" hidden="1" x14ac:dyDescent="0.2">
      <c r="A2731" t="s">
        <v>7182</v>
      </c>
      <c r="B2731">
        <v>10388.202298664601</v>
      </c>
      <c r="C2731">
        <v>0</v>
      </c>
      <c r="D2731">
        <v>0</v>
      </c>
      <c r="E2731">
        <f>Table4[[#This Row],[kapp_slack_ub]]/Table4[[#This Row],[kapp_old]]</f>
        <v>0</v>
      </c>
      <c r="F2731" t="str">
        <f>"'PRO-"&amp;_xlfn.TEXTAFTER(Table4[[#This Row],[rxn]],"-",-1)&amp;"'"</f>
        <v>'PRO-rt1844'</v>
      </c>
      <c r="G2731">
        <f>_xlfn.XLOOKUP(Table4[[#This Row],[enz]],'[1]Sheet2 (2)'!$A:$A,'[1]Sheet2 (2)'!$B:$B,"")</f>
        <v>1</v>
      </c>
    </row>
    <row r="2732" spans="1:7" hidden="1" x14ac:dyDescent="0.2">
      <c r="A2732" t="s">
        <v>7183</v>
      </c>
      <c r="B2732">
        <v>10388.202298664601</v>
      </c>
      <c r="C2732">
        <v>0</v>
      </c>
      <c r="D2732">
        <v>0</v>
      </c>
      <c r="E2732">
        <f>Table4[[#This Row],[kapp_slack_ub]]/Table4[[#This Row],[kapp_old]]</f>
        <v>0</v>
      </c>
      <c r="F2732" t="str">
        <f>"'PRO-"&amp;_xlfn.TEXTAFTER(Table4[[#This Row],[rxn]],"-",-1)&amp;"'"</f>
        <v>'PRO-rt2643_c'</v>
      </c>
      <c r="G2732">
        <f>_xlfn.XLOOKUP(Table4[[#This Row],[enz]],'[1]Sheet2 (2)'!$A:$A,'[1]Sheet2 (2)'!$B:$B,"")</f>
        <v>1</v>
      </c>
    </row>
    <row r="2733" spans="1:7" hidden="1" x14ac:dyDescent="0.2">
      <c r="A2733" t="s">
        <v>7184</v>
      </c>
      <c r="B2733">
        <v>10388.202298664601</v>
      </c>
      <c r="C2733">
        <v>0</v>
      </c>
      <c r="D2733">
        <v>0</v>
      </c>
      <c r="E2733">
        <f>Table4[[#This Row],[kapp_slack_ub]]/Table4[[#This Row],[kapp_old]]</f>
        <v>0</v>
      </c>
      <c r="F2733" t="str">
        <f>"'PRO-"&amp;_xlfn.TEXTAFTER(Table4[[#This Row],[rxn]],"-",-1)&amp;"'"</f>
        <v>'PRO-rt2643_c'</v>
      </c>
      <c r="G2733">
        <f>_xlfn.XLOOKUP(Table4[[#This Row],[enz]],'[1]Sheet2 (2)'!$A:$A,'[1]Sheet2 (2)'!$B:$B,"")</f>
        <v>1</v>
      </c>
    </row>
    <row r="2734" spans="1:7" hidden="1" x14ac:dyDescent="0.2">
      <c r="A2734" t="s">
        <v>7185</v>
      </c>
      <c r="B2734">
        <v>10388.202298664601</v>
      </c>
      <c r="C2734">
        <v>0</v>
      </c>
      <c r="D2734">
        <v>0</v>
      </c>
      <c r="E2734">
        <f>Table4[[#This Row],[kapp_slack_ub]]/Table4[[#This Row],[kapp_old]]</f>
        <v>0</v>
      </c>
      <c r="F2734" t="str">
        <f>"'PRO-"&amp;_xlfn.TEXTAFTER(Table4[[#This Row],[rxn]],"-",-1)&amp;"'"</f>
        <v>'PRO-rt2643_n'</v>
      </c>
      <c r="G2734">
        <f>_xlfn.XLOOKUP(Table4[[#This Row],[enz]],'[1]Sheet2 (2)'!$A:$A,'[1]Sheet2 (2)'!$B:$B,"")</f>
        <v>1</v>
      </c>
    </row>
    <row r="2735" spans="1:7" hidden="1" x14ac:dyDescent="0.2">
      <c r="A2735" t="s">
        <v>7186</v>
      </c>
      <c r="B2735">
        <v>10388.202298664601</v>
      </c>
      <c r="C2735">
        <v>0</v>
      </c>
      <c r="D2735">
        <v>0</v>
      </c>
      <c r="E2735">
        <f>Table4[[#This Row],[kapp_slack_ub]]/Table4[[#This Row],[kapp_old]]</f>
        <v>0</v>
      </c>
      <c r="F2735" t="str">
        <f>"'PRO-"&amp;_xlfn.TEXTAFTER(Table4[[#This Row],[rxn]],"-",-1)&amp;"'"</f>
        <v>'PRO-rt2643_n'</v>
      </c>
      <c r="G2735">
        <f>_xlfn.XLOOKUP(Table4[[#This Row],[enz]],'[1]Sheet2 (2)'!$A:$A,'[1]Sheet2 (2)'!$B:$B,"")</f>
        <v>1</v>
      </c>
    </row>
    <row r="2736" spans="1:7" hidden="1" x14ac:dyDescent="0.2">
      <c r="A2736" t="s">
        <v>7187</v>
      </c>
      <c r="B2736">
        <v>10388.202298664601</v>
      </c>
      <c r="C2736">
        <v>0</v>
      </c>
      <c r="D2736">
        <v>0</v>
      </c>
      <c r="E2736">
        <f>Table4[[#This Row],[kapp_slack_ub]]/Table4[[#This Row],[kapp_old]]</f>
        <v>0</v>
      </c>
      <c r="F2736" t="str">
        <f>"'PRO-"&amp;_xlfn.TEXTAFTER(Table4[[#This Row],[rxn]],"-",-1)&amp;"'"</f>
        <v>'PRO-rt2643_c'</v>
      </c>
      <c r="G2736">
        <f>_xlfn.XLOOKUP(Table4[[#This Row],[enz]],'[1]Sheet2 (2)'!$A:$A,'[1]Sheet2 (2)'!$B:$B,"")</f>
        <v>1</v>
      </c>
    </row>
    <row r="2737" spans="1:7" hidden="1" x14ac:dyDescent="0.2">
      <c r="A2737" t="s">
        <v>7188</v>
      </c>
      <c r="B2737">
        <v>10388.202298664601</v>
      </c>
      <c r="C2737">
        <v>0</v>
      </c>
      <c r="D2737">
        <v>0</v>
      </c>
      <c r="E2737">
        <f>Table4[[#This Row],[kapp_slack_ub]]/Table4[[#This Row],[kapp_old]]</f>
        <v>0</v>
      </c>
      <c r="F2737" t="str">
        <f>"'PRO-"&amp;_xlfn.TEXTAFTER(Table4[[#This Row],[rxn]],"-",-1)&amp;"'"</f>
        <v>'PRO-rt2643_c'</v>
      </c>
      <c r="G2737">
        <f>_xlfn.XLOOKUP(Table4[[#This Row],[enz]],'[1]Sheet2 (2)'!$A:$A,'[1]Sheet2 (2)'!$B:$B,"")</f>
        <v>1</v>
      </c>
    </row>
    <row r="2738" spans="1:7" hidden="1" x14ac:dyDescent="0.2">
      <c r="A2738" t="s">
        <v>7189</v>
      </c>
      <c r="B2738">
        <v>10388.202298664601</v>
      </c>
      <c r="C2738">
        <v>0</v>
      </c>
      <c r="D2738">
        <v>0</v>
      </c>
      <c r="E2738">
        <f>Table4[[#This Row],[kapp_slack_ub]]/Table4[[#This Row],[kapp_old]]</f>
        <v>0</v>
      </c>
      <c r="F2738" t="str">
        <f>"'PRO-"&amp;_xlfn.TEXTAFTER(Table4[[#This Row],[rxn]],"-",-1)&amp;"'"</f>
        <v>'PRO-rt2643_n'</v>
      </c>
      <c r="G2738">
        <f>_xlfn.XLOOKUP(Table4[[#This Row],[enz]],'[1]Sheet2 (2)'!$A:$A,'[1]Sheet2 (2)'!$B:$B,"")</f>
        <v>1</v>
      </c>
    </row>
    <row r="2739" spans="1:7" hidden="1" x14ac:dyDescent="0.2">
      <c r="A2739" t="s">
        <v>7190</v>
      </c>
      <c r="B2739">
        <v>10388.202298664601</v>
      </c>
      <c r="C2739">
        <v>0</v>
      </c>
      <c r="D2739">
        <v>0</v>
      </c>
      <c r="E2739">
        <f>Table4[[#This Row],[kapp_slack_ub]]/Table4[[#This Row],[kapp_old]]</f>
        <v>0</v>
      </c>
      <c r="F2739" t="str">
        <f>"'PRO-"&amp;_xlfn.TEXTAFTER(Table4[[#This Row],[rxn]],"-",-1)&amp;"'"</f>
        <v>'PRO-rt2643_n'</v>
      </c>
      <c r="G2739">
        <f>_xlfn.XLOOKUP(Table4[[#This Row],[enz]],'[1]Sheet2 (2)'!$A:$A,'[1]Sheet2 (2)'!$B:$B,"")</f>
        <v>1</v>
      </c>
    </row>
    <row r="2740" spans="1:7" hidden="1" x14ac:dyDescent="0.2">
      <c r="A2740" t="s">
        <v>7191</v>
      </c>
      <c r="B2740">
        <v>10388.202298664601</v>
      </c>
      <c r="C2740">
        <v>0</v>
      </c>
      <c r="D2740">
        <v>0</v>
      </c>
      <c r="E2740">
        <f>Table4[[#This Row],[kapp_slack_ub]]/Table4[[#This Row],[kapp_old]]</f>
        <v>0</v>
      </c>
      <c r="F2740" t="str">
        <f>"'PRO-"&amp;_xlfn.TEXTAFTER(Table4[[#This Row],[rxn]],"-",-1)&amp;"'"</f>
        <v>'PRO-rt2643_c'</v>
      </c>
      <c r="G2740">
        <f>_xlfn.XLOOKUP(Table4[[#This Row],[enz]],'[1]Sheet2 (2)'!$A:$A,'[1]Sheet2 (2)'!$B:$B,"")</f>
        <v>1</v>
      </c>
    </row>
    <row r="2741" spans="1:7" hidden="1" x14ac:dyDescent="0.2">
      <c r="A2741" t="s">
        <v>7192</v>
      </c>
      <c r="B2741">
        <v>10388.202298664601</v>
      </c>
      <c r="C2741">
        <v>0</v>
      </c>
      <c r="D2741">
        <v>0</v>
      </c>
      <c r="E2741">
        <f>Table4[[#This Row],[kapp_slack_ub]]/Table4[[#This Row],[kapp_old]]</f>
        <v>0</v>
      </c>
      <c r="F2741" t="str">
        <f>"'PRO-"&amp;_xlfn.TEXTAFTER(Table4[[#This Row],[rxn]],"-",-1)&amp;"'"</f>
        <v>'PRO-rt2643_c'</v>
      </c>
      <c r="G2741">
        <f>_xlfn.XLOOKUP(Table4[[#This Row],[enz]],'[1]Sheet2 (2)'!$A:$A,'[1]Sheet2 (2)'!$B:$B,"")</f>
        <v>1</v>
      </c>
    </row>
    <row r="2742" spans="1:7" hidden="1" x14ac:dyDescent="0.2">
      <c r="A2742" t="s">
        <v>7193</v>
      </c>
      <c r="B2742">
        <v>10388.202298664601</v>
      </c>
      <c r="C2742">
        <v>0</v>
      </c>
      <c r="D2742">
        <v>0</v>
      </c>
      <c r="E2742">
        <f>Table4[[#This Row],[kapp_slack_ub]]/Table4[[#This Row],[kapp_old]]</f>
        <v>0</v>
      </c>
      <c r="F2742" t="str">
        <f>"'PRO-"&amp;_xlfn.TEXTAFTER(Table4[[#This Row],[rxn]],"-",-1)&amp;"'"</f>
        <v>'PRO-rt2643_n'</v>
      </c>
      <c r="G2742">
        <f>_xlfn.XLOOKUP(Table4[[#This Row],[enz]],'[1]Sheet2 (2)'!$A:$A,'[1]Sheet2 (2)'!$B:$B,"")</f>
        <v>1</v>
      </c>
    </row>
    <row r="2743" spans="1:7" hidden="1" x14ac:dyDescent="0.2">
      <c r="A2743" t="s">
        <v>7194</v>
      </c>
      <c r="B2743">
        <v>10388.202298664601</v>
      </c>
      <c r="C2743">
        <v>0</v>
      </c>
      <c r="D2743">
        <v>0</v>
      </c>
      <c r="E2743">
        <f>Table4[[#This Row],[kapp_slack_ub]]/Table4[[#This Row],[kapp_old]]</f>
        <v>0</v>
      </c>
      <c r="F2743" t="str">
        <f>"'PRO-"&amp;_xlfn.TEXTAFTER(Table4[[#This Row],[rxn]],"-",-1)&amp;"'"</f>
        <v>'PRO-rt2643_n'</v>
      </c>
      <c r="G2743">
        <f>_xlfn.XLOOKUP(Table4[[#This Row],[enz]],'[1]Sheet2 (2)'!$A:$A,'[1]Sheet2 (2)'!$B:$B,"")</f>
        <v>1</v>
      </c>
    </row>
    <row r="2744" spans="1:7" hidden="1" x14ac:dyDescent="0.2">
      <c r="A2744" t="s">
        <v>7195</v>
      </c>
      <c r="B2744">
        <v>10388.202298664601</v>
      </c>
      <c r="C2744">
        <v>0</v>
      </c>
      <c r="D2744">
        <v>0</v>
      </c>
      <c r="E2744">
        <f>Table4[[#This Row],[kapp_slack_ub]]/Table4[[#This Row],[kapp_old]]</f>
        <v>0</v>
      </c>
      <c r="F2744" t="str">
        <f>"'PRO-"&amp;_xlfn.TEXTAFTER(Table4[[#This Row],[rxn]],"-",-1)&amp;"'"</f>
        <v>'PRO-rt2880'</v>
      </c>
      <c r="G2744">
        <f>_xlfn.XLOOKUP(Table4[[#This Row],[enz]],'[1]Sheet2 (2)'!$A:$A,'[1]Sheet2 (2)'!$B:$B,"")</f>
        <v>1</v>
      </c>
    </row>
    <row r="2745" spans="1:7" hidden="1" x14ac:dyDescent="0.2">
      <c r="A2745" t="s">
        <v>7196</v>
      </c>
      <c r="B2745">
        <v>10388.202298664601</v>
      </c>
      <c r="C2745">
        <v>0</v>
      </c>
      <c r="D2745">
        <v>0</v>
      </c>
      <c r="E2745">
        <f>Table4[[#This Row],[kapp_slack_ub]]/Table4[[#This Row],[kapp_old]]</f>
        <v>0</v>
      </c>
      <c r="F2745" t="str">
        <f>"'PRO-"&amp;_xlfn.TEXTAFTER(Table4[[#This Row],[rxn]],"-",-1)&amp;"'"</f>
        <v>'PRO-UNKNOWN'</v>
      </c>
      <c r="G2745" t="str">
        <f>_xlfn.XLOOKUP(Table4[[#This Row],[enz]],'[1]Sheet2 (2)'!$A:$A,'[1]Sheet2 (2)'!$B:$B,"")</f>
        <v/>
      </c>
    </row>
    <row r="2746" spans="1:7" hidden="1" x14ac:dyDescent="0.2">
      <c r="A2746" t="s">
        <v>7197</v>
      </c>
      <c r="B2746">
        <v>10388.202298664601</v>
      </c>
      <c r="C2746">
        <v>0</v>
      </c>
      <c r="D2746">
        <v>0</v>
      </c>
      <c r="E2746">
        <f>Table4[[#This Row],[kapp_slack_ub]]/Table4[[#This Row],[kapp_old]]</f>
        <v>0</v>
      </c>
      <c r="F2746" t="str">
        <f>"'PRO-"&amp;_xlfn.TEXTAFTER(Table4[[#This Row],[rxn]],"-",-1)&amp;"'"</f>
        <v>'PRO-rt0111'</v>
      </c>
      <c r="G2746">
        <f>_xlfn.XLOOKUP(Table4[[#This Row],[enz]],'[1]Sheet2 (2)'!$A:$A,'[1]Sheet2 (2)'!$B:$B,"")</f>
        <v>1</v>
      </c>
    </row>
    <row r="2747" spans="1:7" hidden="1" x14ac:dyDescent="0.2">
      <c r="A2747" t="s">
        <v>7198</v>
      </c>
      <c r="B2747">
        <v>10388.202298664601</v>
      </c>
      <c r="C2747">
        <v>0</v>
      </c>
      <c r="D2747">
        <v>0</v>
      </c>
      <c r="E2747">
        <f>Table4[[#This Row],[kapp_slack_ub]]/Table4[[#This Row],[kapp_old]]</f>
        <v>0</v>
      </c>
      <c r="F2747" t="str">
        <f>"'PRO-"&amp;_xlfn.TEXTAFTER(Table4[[#This Row],[rxn]],"-",-1)&amp;"'"</f>
        <v>'PRO-rt1949'</v>
      </c>
      <c r="G2747">
        <f>_xlfn.XLOOKUP(Table4[[#This Row],[enz]],'[1]Sheet2 (2)'!$A:$A,'[1]Sheet2 (2)'!$B:$B,"")</f>
        <v>1</v>
      </c>
    </row>
    <row r="2748" spans="1:7" hidden="1" x14ac:dyDescent="0.2">
      <c r="A2748" t="s">
        <v>7199</v>
      </c>
      <c r="B2748">
        <v>10388.202298664601</v>
      </c>
      <c r="C2748">
        <v>0</v>
      </c>
      <c r="D2748">
        <v>0</v>
      </c>
      <c r="E2748">
        <f>Table4[[#This Row],[kapp_slack_ub]]/Table4[[#This Row],[kapp_old]]</f>
        <v>0</v>
      </c>
      <c r="F2748" t="str">
        <f>"'PRO-"&amp;_xlfn.TEXTAFTER(Table4[[#This Row],[rxn]],"-",-1)&amp;"'"</f>
        <v>'PRO-rt5861'</v>
      </c>
      <c r="G2748">
        <f>_xlfn.XLOOKUP(Table4[[#This Row],[enz]],'[1]Sheet2 (2)'!$A:$A,'[1]Sheet2 (2)'!$B:$B,"")</f>
        <v>1</v>
      </c>
    </row>
    <row r="2749" spans="1:7" hidden="1" x14ac:dyDescent="0.2">
      <c r="A2749" t="s">
        <v>7200</v>
      </c>
      <c r="B2749">
        <v>10388.202298664601</v>
      </c>
      <c r="C2749">
        <v>0</v>
      </c>
      <c r="D2749">
        <v>0</v>
      </c>
      <c r="E2749">
        <f>Table4[[#This Row],[kapp_slack_ub]]/Table4[[#This Row],[kapp_old]]</f>
        <v>0</v>
      </c>
      <c r="F2749" t="str">
        <f>"'PRO-"&amp;_xlfn.TEXTAFTER(Table4[[#This Row],[rxn]],"-",-1)&amp;"'"</f>
        <v>'PRO-rt5861'</v>
      </c>
      <c r="G2749">
        <f>_xlfn.XLOOKUP(Table4[[#This Row],[enz]],'[1]Sheet2 (2)'!$A:$A,'[1]Sheet2 (2)'!$B:$B,"")</f>
        <v>1</v>
      </c>
    </row>
    <row r="2750" spans="1:7" hidden="1" x14ac:dyDescent="0.2">
      <c r="A2750" t="s">
        <v>3142</v>
      </c>
      <c r="B2750">
        <v>4155.12545528804</v>
      </c>
      <c r="C2750">
        <v>0</v>
      </c>
      <c r="D2750">
        <v>0</v>
      </c>
      <c r="E2750">
        <f>Table4[[#This Row],[kapp_slack_ub]]/Table4[[#This Row],[kapp_old]]</f>
        <v>0</v>
      </c>
      <c r="F2750" t="str">
        <f>"'PRO-"&amp;_xlfn.TEXTAFTER(Table4[[#This Row],[rxn]],"-",-1)&amp;"'"</f>
        <v>'PRO-rt3577'</v>
      </c>
      <c r="G2750">
        <f>_xlfn.XLOOKUP(Table4[[#This Row],[enz]],'[1]Sheet2 (2)'!$A:$A,'[1]Sheet2 (2)'!$B:$B,"")</f>
        <v>1</v>
      </c>
    </row>
    <row r="2751" spans="1:7" hidden="1" x14ac:dyDescent="0.2">
      <c r="A2751" t="s">
        <v>7201</v>
      </c>
      <c r="B2751">
        <v>10388.202298664601</v>
      </c>
      <c r="C2751">
        <v>0</v>
      </c>
      <c r="D2751">
        <v>0</v>
      </c>
      <c r="E2751">
        <f>Table4[[#This Row],[kapp_slack_ub]]/Table4[[#This Row],[kapp_old]]</f>
        <v>0</v>
      </c>
      <c r="F2751" t="str">
        <f>"'PRO-"&amp;_xlfn.TEXTAFTER(Table4[[#This Row],[rxn]],"-",-1)&amp;"'"</f>
        <v>'PRO-rt1768'</v>
      </c>
      <c r="G2751">
        <f>_xlfn.XLOOKUP(Table4[[#This Row],[enz]],'[1]Sheet2 (2)'!$A:$A,'[1]Sheet2 (2)'!$B:$B,"")</f>
        <v>1</v>
      </c>
    </row>
    <row r="2752" spans="1:7" hidden="1" x14ac:dyDescent="0.2">
      <c r="A2752" t="s">
        <v>7202</v>
      </c>
      <c r="B2752">
        <v>10388.202298664601</v>
      </c>
      <c r="C2752">
        <v>0</v>
      </c>
      <c r="D2752">
        <v>0</v>
      </c>
      <c r="E2752">
        <f>Table4[[#This Row],[kapp_slack_ub]]/Table4[[#This Row],[kapp_old]]</f>
        <v>0</v>
      </c>
      <c r="F2752" t="str">
        <f>"'PRO-"&amp;_xlfn.TEXTAFTER(Table4[[#This Row],[rxn]],"-",-1)&amp;"'"</f>
        <v>'PRO-rt0063'</v>
      </c>
      <c r="G2752">
        <f>_xlfn.XLOOKUP(Table4[[#This Row],[enz]],'[1]Sheet2 (2)'!$A:$A,'[1]Sheet2 (2)'!$B:$B,"")</f>
        <v>1</v>
      </c>
    </row>
    <row r="2753" spans="1:7" hidden="1" x14ac:dyDescent="0.2">
      <c r="A2753" t="s">
        <v>7203</v>
      </c>
      <c r="B2753">
        <v>10388.202298664601</v>
      </c>
      <c r="C2753">
        <v>0</v>
      </c>
      <c r="D2753">
        <v>0</v>
      </c>
      <c r="E2753">
        <f>Table4[[#This Row],[kapp_slack_ub]]/Table4[[#This Row],[kapp_old]]</f>
        <v>0</v>
      </c>
      <c r="F2753" t="str">
        <f>"'PRO-"&amp;_xlfn.TEXTAFTER(Table4[[#This Row],[rxn]],"-",-1)&amp;"'"</f>
        <v>'PRO-rt0063'</v>
      </c>
      <c r="G2753">
        <f>_xlfn.XLOOKUP(Table4[[#This Row],[enz]],'[1]Sheet2 (2)'!$A:$A,'[1]Sheet2 (2)'!$B:$B,"")</f>
        <v>1</v>
      </c>
    </row>
    <row r="2754" spans="1:7" hidden="1" x14ac:dyDescent="0.2">
      <c r="A2754" t="s">
        <v>7204</v>
      </c>
      <c r="B2754">
        <v>10388.202298664601</v>
      </c>
      <c r="C2754">
        <v>0</v>
      </c>
      <c r="D2754">
        <v>0</v>
      </c>
      <c r="E2754">
        <f>Table4[[#This Row],[kapp_slack_ub]]/Table4[[#This Row],[kapp_old]]</f>
        <v>0</v>
      </c>
      <c r="F2754" t="str">
        <f>"'PRO-"&amp;_xlfn.TEXTAFTER(Table4[[#This Row],[rxn]],"-",-1)&amp;"'"</f>
        <v>'PRO-rt3852'</v>
      </c>
      <c r="G2754">
        <f>_xlfn.XLOOKUP(Table4[[#This Row],[enz]],'[1]Sheet2 (2)'!$A:$A,'[1]Sheet2 (2)'!$B:$B,"")</f>
        <v>1</v>
      </c>
    </row>
    <row r="2755" spans="1:7" hidden="1" x14ac:dyDescent="0.2">
      <c r="A2755" t="s">
        <v>7205</v>
      </c>
      <c r="B2755">
        <v>10388.202298664601</v>
      </c>
      <c r="C2755">
        <v>0</v>
      </c>
      <c r="D2755">
        <v>0</v>
      </c>
      <c r="E2755">
        <f>Table4[[#This Row],[kapp_slack_ub]]/Table4[[#This Row],[kapp_old]]</f>
        <v>0</v>
      </c>
      <c r="F2755" t="str">
        <f>"'PRO-"&amp;_xlfn.TEXTAFTER(Table4[[#This Row],[rxn]],"-",-1)&amp;"'"</f>
        <v>'PRO-rt3852'</v>
      </c>
      <c r="G2755">
        <f>_xlfn.XLOOKUP(Table4[[#This Row],[enz]],'[1]Sheet2 (2)'!$A:$A,'[1]Sheet2 (2)'!$B:$B,"")</f>
        <v>1</v>
      </c>
    </row>
    <row r="2756" spans="1:7" hidden="1" x14ac:dyDescent="0.2">
      <c r="A2756" t="s">
        <v>7206</v>
      </c>
      <c r="B2756">
        <v>10388.202298664601</v>
      </c>
      <c r="C2756">
        <v>0</v>
      </c>
      <c r="D2756">
        <v>0</v>
      </c>
      <c r="E2756">
        <f>Table4[[#This Row],[kapp_slack_ub]]/Table4[[#This Row],[kapp_old]]</f>
        <v>0</v>
      </c>
      <c r="F2756" t="str">
        <f>"'PRO-"&amp;_xlfn.TEXTAFTER(Table4[[#This Row],[rxn]],"-",-1)&amp;"'"</f>
        <v>'PRO-rt1360'</v>
      </c>
      <c r="G2756">
        <f>_xlfn.XLOOKUP(Table4[[#This Row],[enz]],'[1]Sheet2 (2)'!$A:$A,'[1]Sheet2 (2)'!$B:$B,"")</f>
        <v>1</v>
      </c>
    </row>
    <row r="2757" spans="1:7" hidden="1" x14ac:dyDescent="0.2">
      <c r="A2757" t="s">
        <v>7207</v>
      </c>
      <c r="B2757">
        <v>10388.202298664601</v>
      </c>
      <c r="C2757">
        <v>0</v>
      </c>
      <c r="D2757">
        <v>0</v>
      </c>
      <c r="E2757">
        <f>Table4[[#This Row],[kapp_slack_ub]]/Table4[[#This Row],[kapp_old]]</f>
        <v>0</v>
      </c>
      <c r="F2757" t="str">
        <f>"'PRO-"&amp;_xlfn.TEXTAFTER(Table4[[#This Row],[rxn]],"-",-1)&amp;"'"</f>
        <v>'PRO-UNKNOWN'</v>
      </c>
      <c r="G2757" t="str">
        <f>_xlfn.XLOOKUP(Table4[[#This Row],[enz]],'[1]Sheet2 (2)'!$A:$A,'[1]Sheet2 (2)'!$B:$B,"")</f>
        <v/>
      </c>
    </row>
    <row r="2758" spans="1:7" hidden="1" x14ac:dyDescent="0.2">
      <c r="A2758" t="s">
        <v>3143</v>
      </c>
      <c r="B2758">
        <v>10388.202298664601</v>
      </c>
      <c r="C2758">
        <v>0</v>
      </c>
      <c r="D2758">
        <v>0</v>
      </c>
      <c r="E2758">
        <f>Table4[[#This Row],[kapp_slack_ub]]/Table4[[#This Row],[kapp_old]]</f>
        <v>0</v>
      </c>
      <c r="F2758" t="str">
        <f>"'PRO-"&amp;_xlfn.TEXTAFTER(Table4[[#This Row],[rxn]],"-",-1)&amp;"'"</f>
        <v>'PRO-SPONT'</v>
      </c>
      <c r="G2758" t="str">
        <f>_xlfn.XLOOKUP(Table4[[#This Row],[enz]],'[1]Sheet2 (2)'!$A:$A,'[1]Sheet2 (2)'!$B:$B,"")</f>
        <v/>
      </c>
    </row>
    <row r="2759" spans="1:7" hidden="1" x14ac:dyDescent="0.2">
      <c r="A2759" t="s">
        <v>7208</v>
      </c>
      <c r="B2759">
        <v>10388.202298664601</v>
      </c>
      <c r="C2759">
        <v>0</v>
      </c>
      <c r="D2759">
        <v>0</v>
      </c>
      <c r="E2759">
        <f>Table4[[#This Row],[kapp_slack_ub]]/Table4[[#This Row],[kapp_old]]</f>
        <v>0</v>
      </c>
      <c r="F2759" t="str">
        <f>"'PRO-"&amp;_xlfn.TEXTAFTER(Table4[[#This Row],[rxn]],"-",-1)&amp;"'"</f>
        <v>'PRO-SPONT'</v>
      </c>
      <c r="G2759" t="str">
        <f>_xlfn.XLOOKUP(Table4[[#This Row],[enz]],'[1]Sheet2 (2)'!$A:$A,'[1]Sheet2 (2)'!$B:$B,"")</f>
        <v/>
      </c>
    </row>
    <row r="2760" spans="1:7" hidden="1" x14ac:dyDescent="0.2">
      <c r="A2760" t="s">
        <v>7209</v>
      </c>
      <c r="B2760">
        <v>10388.202298664601</v>
      </c>
      <c r="C2760">
        <v>0</v>
      </c>
      <c r="D2760">
        <v>0</v>
      </c>
      <c r="E2760">
        <f>Table4[[#This Row],[kapp_slack_ub]]/Table4[[#This Row],[kapp_old]]</f>
        <v>0</v>
      </c>
      <c r="F2760" t="str">
        <f>"'PRO-"&amp;_xlfn.TEXTAFTER(Table4[[#This Row],[rxn]],"-",-1)&amp;"'"</f>
        <v>'PRO-SPONT'</v>
      </c>
      <c r="G2760" t="str">
        <f>_xlfn.XLOOKUP(Table4[[#This Row],[enz]],'[1]Sheet2 (2)'!$A:$A,'[1]Sheet2 (2)'!$B:$B,"")</f>
        <v/>
      </c>
    </row>
    <row r="2761" spans="1:7" hidden="1" x14ac:dyDescent="0.2">
      <c r="A2761" t="s">
        <v>7210</v>
      </c>
      <c r="B2761">
        <v>10388.202298664601</v>
      </c>
      <c r="C2761">
        <v>0</v>
      </c>
      <c r="D2761">
        <v>0</v>
      </c>
      <c r="E2761">
        <f>Table4[[#This Row],[kapp_slack_ub]]/Table4[[#This Row],[kapp_old]]</f>
        <v>0</v>
      </c>
      <c r="F2761" t="str">
        <f>"'PRO-"&amp;_xlfn.TEXTAFTER(Table4[[#This Row],[rxn]],"-",-1)&amp;"'"</f>
        <v>'PRO-SPONT'</v>
      </c>
      <c r="G2761" t="str">
        <f>_xlfn.XLOOKUP(Table4[[#This Row],[enz]],'[1]Sheet2 (2)'!$A:$A,'[1]Sheet2 (2)'!$B:$B,"")</f>
        <v/>
      </c>
    </row>
    <row r="2762" spans="1:7" hidden="1" x14ac:dyDescent="0.2">
      <c r="A2762" t="s">
        <v>7211</v>
      </c>
      <c r="B2762">
        <v>10388.202298664601</v>
      </c>
      <c r="C2762">
        <v>0</v>
      </c>
      <c r="D2762">
        <v>0</v>
      </c>
      <c r="E2762">
        <f>Table4[[#This Row],[kapp_slack_ub]]/Table4[[#This Row],[kapp_old]]</f>
        <v>0</v>
      </c>
      <c r="F2762" t="str">
        <f>"'PRO-"&amp;_xlfn.TEXTAFTER(Table4[[#This Row],[rxn]],"-",-1)&amp;"'"</f>
        <v>'PRO-rt1089'</v>
      </c>
      <c r="G2762">
        <f>_xlfn.XLOOKUP(Table4[[#This Row],[enz]],'[1]Sheet2 (2)'!$A:$A,'[1]Sheet2 (2)'!$B:$B,"")</f>
        <v>1</v>
      </c>
    </row>
    <row r="2763" spans="1:7" hidden="1" x14ac:dyDescent="0.2">
      <c r="A2763" t="s">
        <v>7212</v>
      </c>
      <c r="B2763">
        <v>10388.202298664601</v>
      </c>
      <c r="C2763">
        <v>0</v>
      </c>
      <c r="D2763">
        <v>0</v>
      </c>
      <c r="E2763">
        <f>Table4[[#This Row],[kapp_slack_ub]]/Table4[[#This Row],[kapp_old]]</f>
        <v>0</v>
      </c>
      <c r="F2763" t="str">
        <f>"'PRO-"&amp;_xlfn.TEXTAFTER(Table4[[#This Row],[rxn]],"-",-1)&amp;"'"</f>
        <v>'PRO-rt0767'</v>
      </c>
      <c r="G2763">
        <f>_xlfn.XLOOKUP(Table4[[#This Row],[enz]],'[1]Sheet2 (2)'!$A:$A,'[1]Sheet2 (2)'!$B:$B,"")</f>
        <v>1</v>
      </c>
    </row>
    <row r="2764" spans="1:7" hidden="1" x14ac:dyDescent="0.2">
      <c r="A2764" t="s">
        <v>7213</v>
      </c>
      <c r="B2764">
        <v>10388.202298664601</v>
      </c>
      <c r="C2764">
        <v>0</v>
      </c>
      <c r="D2764">
        <v>0</v>
      </c>
      <c r="E2764">
        <f>Table4[[#This Row],[kapp_slack_ub]]/Table4[[#This Row],[kapp_old]]</f>
        <v>0</v>
      </c>
      <c r="F2764" t="str">
        <f>"'PRO-"&amp;_xlfn.TEXTAFTER(Table4[[#This Row],[rxn]],"-",-1)&amp;"'"</f>
        <v>'PRO-SPONT'</v>
      </c>
      <c r="G2764" t="str">
        <f>_xlfn.XLOOKUP(Table4[[#This Row],[enz]],'[1]Sheet2 (2)'!$A:$A,'[1]Sheet2 (2)'!$B:$B,"")</f>
        <v/>
      </c>
    </row>
    <row r="2765" spans="1:7" hidden="1" x14ac:dyDescent="0.2">
      <c r="A2765" t="s">
        <v>7214</v>
      </c>
      <c r="B2765">
        <v>10388.202298664601</v>
      </c>
      <c r="C2765">
        <v>0</v>
      </c>
      <c r="D2765">
        <v>0</v>
      </c>
      <c r="E2765">
        <f>Table4[[#This Row],[kapp_slack_ub]]/Table4[[#This Row],[kapp_old]]</f>
        <v>0</v>
      </c>
      <c r="F2765" t="str">
        <f>"'PRO-"&amp;_xlfn.TEXTAFTER(Table4[[#This Row],[rxn]],"-",-1)&amp;"'"</f>
        <v>'PRO-SPONT'</v>
      </c>
      <c r="G2765" t="str">
        <f>_xlfn.XLOOKUP(Table4[[#This Row],[enz]],'[1]Sheet2 (2)'!$A:$A,'[1]Sheet2 (2)'!$B:$B,"")</f>
        <v/>
      </c>
    </row>
    <row r="2766" spans="1:7" hidden="1" x14ac:dyDescent="0.2">
      <c r="A2766" t="s">
        <v>7215</v>
      </c>
      <c r="B2766">
        <v>10388.202298664601</v>
      </c>
      <c r="C2766">
        <v>0</v>
      </c>
      <c r="D2766">
        <v>0</v>
      </c>
      <c r="E2766">
        <f>Table4[[#This Row],[kapp_slack_ub]]/Table4[[#This Row],[kapp_old]]</f>
        <v>0</v>
      </c>
      <c r="F2766" t="str">
        <f>"'PRO-"&amp;_xlfn.TEXTAFTER(Table4[[#This Row],[rxn]],"-",-1)&amp;"'"</f>
        <v>'PRO-rt5142'</v>
      </c>
      <c r="G2766">
        <f>_xlfn.XLOOKUP(Table4[[#This Row],[enz]],'[1]Sheet2 (2)'!$A:$A,'[1]Sheet2 (2)'!$B:$B,"")</f>
        <v>1</v>
      </c>
    </row>
    <row r="2767" spans="1:7" hidden="1" x14ac:dyDescent="0.2">
      <c r="A2767" t="s">
        <v>7216</v>
      </c>
      <c r="B2767">
        <v>10388.202298664601</v>
      </c>
      <c r="C2767">
        <v>0</v>
      </c>
      <c r="D2767">
        <v>0</v>
      </c>
      <c r="E2767">
        <f>Table4[[#This Row],[kapp_slack_ub]]/Table4[[#This Row],[kapp_old]]</f>
        <v>0</v>
      </c>
      <c r="F2767" t="str">
        <f>"'PRO-"&amp;_xlfn.TEXTAFTER(Table4[[#This Row],[rxn]],"-",-1)&amp;"'"</f>
        <v>'PRO-rt0769'</v>
      </c>
      <c r="G2767">
        <f>_xlfn.XLOOKUP(Table4[[#This Row],[enz]],'[1]Sheet2 (2)'!$A:$A,'[1]Sheet2 (2)'!$B:$B,"")</f>
        <v>1</v>
      </c>
    </row>
    <row r="2768" spans="1:7" hidden="1" x14ac:dyDescent="0.2">
      <c r="A2768" t="s">
        <v>3144</v>
      </c>
      <c r="B2768">
        <v>4795.0563335301404</v>
      </c>
      <c r="C2768">
        <v>0</v>
      </c>
      <c r="D2768">
        <v>0</v>
      </c>
      <c r="E2768">
        <f>Table4[[#This Row],[kapp_slack_ub]]/Table4[[#This Row],[kapp_old]]</f>
        <v>0</v>
      </c>
      <c r="F2768" t="str">
        <f>"'PRO-"&amp;_xlfn.TEXTAFTER(Table4[[#This Row],[rxn]],"-",-1)&amp;"'"</f>
        <v>'PRO-rt6588'</v>
      </c>
      <c r="G2768">
        <f>_xlfn.XLOOKUP(Table4[[#This Row],[enz]],'[1]Sheet2 (2)'!$A:$A,'[1]Sheet2 (2)'!$B:$B,"")</f>
        <v>1</v>
      </c>
    </row>
    <row r="2769" spans="1:7" hidden="1" x14ac:dyDescent="0.2">
      <c r="A2769" t="s">
        <v>7217</v>
      </c>
      <c r="B2769">
        <v>10388.202298664601</v>
      </c>
      <c r="C2769">
        <v>0</v>
      </c>
      <c r="D2769">
        <v>0</v>
      </c>
      <c r="E2769">
        <f>Table4[[#This Row],[kapp_slack_ub]]/Table4[[#This Row],[kapp_old]]</f>
        <v>0</v>
      </c>
      <c r="F2769" t="str">
        <f>"'PRO-"&amp;_xlfn.TEXTAFTER(Table4[[#This Row],[rxn]],"-",-1)&amp;"'"</f>
        <v>'PRO-rt0239'</v>
      </c>
      <c r="G2769">
        <f>_xlfn.XLOOKUP(Table4[[#This Row],[enz]],'[1]Sheet2 (2)'!$A:$A,'[1]Sheet2 (2)'!$B:$B,"")</f>
        <v>1</v>
      </c>
    </row>
    <row r="2770" spans="1:7" hidden="1" x14ac:dyDescent="0.2">
      <c r="A2770" t="s">
        <v>3145</v>
      </c>
      <c r="B2770">
        <v>9694.39327673343</v>
      </c>
      <c r="C2770">
        <v>0</v>
      </c>
      <c r="D2770">
        <v>0</v>
      </c>
      <c r="E2770">
        <f>Table4[[#This Row],[kapp_slack_ub]]/Table4[[#This Row],[kapp_old]]</f>
        <v>0</v>
      </c>
      <c r="F2770" t="str">
        <f>"'PRO-"&amp;_xlfn.TEXTAFTER(Table4[[#This Row],[rxn]],"-",-1)&amp;"'"</f>
        <v>'PRO-rt0239'</v>
      </c>
      <c r="G2770">
        <f>_xlfn.XLOOKUP(Table4[[#This Row],[enz]],'[1]Sheet2 (2)'!$A:$A,'[1]Sheet2 (2)'!$B:$B,"")</f>
        <v>1</v>
      </c>
    </row>
    <row r="2771" spans="1:7" hidden="1" x14ac:dyDescent="0.2">
      <c r="A2771" t="s">
        <v>7218</v>
      </c>
      <c r="B2771">
        <v>10388.202298664601</v>
      </c>
      <c r="C2771">
        <v>0</v>
      </c>
      <c r="D2771">
        <v>0</v>
      </c>
      <c r="E2771">
        <f>Table4[[#This Row],[kapp_slack_ub]]/Table4[[#This Row],[kapp_old]]</f>
        <v>0</v>
      </c>
      <c r="F2771" t="str">
        <f>"'PRO-"&amp;_xlfn.TEXTAFTER(Table4[[#This Row],[rxn]],"-",-1)&amp;"'"</f>
        <v>'PRO-rt0045'</v>
      </c>
      <c r="G2771">
        <f>_xlfn.XLOOKUP(Table4[[#This Row],[enz]],'[1]Sheet2 (2)'!$A:$A,'[1]Sheet2 (2)'!$B:$B,"")</f>
        <v>1</v>
      </c>
    </row>
    <row r="2772" spans="1:7" hidden="1" x14ac:dyDescent="0.2">
      <c r="A2772" t="s">
        <v>7219</v>
      </c>
      <c r="B2772">
        <v>10388.202298664601</v>
      </c>
      <c r="C2772">
        <v>0</v>
      </c>
      <c r="D2772">
        <v>0</v>
      </c>
      <c r="E2772">
        <f>Table4[[#This Row],[kapp_slack_ub]]/Table4[[#This Row],[kapp_old]]</f>
        <v>0</v>
      </c>
      <c r="F2772" t="str">
        <f>"'PRO-"&amp;_xlfn.TEXTAFTER(Table4[[#This Row],[rxn]],"-",-1)&amp;"'"</f>
        <v>'PRO-rt2404'</v>
      </c>
      <c r="G2772">
        <f>_xlfn.XLOOKUP(Table4[[#This Row],[enz]],'[1]Sheet2 (2)'!$A:$A,'[1]Sheet2 (2)'!$B:$B,"")</f>
        <v>1</v>
      </c>
    </row>
    <row r="2773" spans="1:7" hidden="1" x14ac:dyDescent="0.2">
      <c r="A2773" t="s">
        <v>7220</v>
      </c>
      <c r="B2773">
        <v>10388.202298664601</v>
      </c>
      <c r="C2773">
        <v>0</v>
      </c>
      <c r="D2773">
        <v>0</v>
      </c>
      <c r="E2773">
        <f>Table4[[#This Row],[kapp_slack_ub]]/Table4[[#This Row],[kapp_old]]</f>
        <v>0</v>
      </c>
      <c r="F2773" t="str">
        <f>"'PRO-"&amp;_xlfn.TEXTAFTER(Table4[[#This Row],[rxn]],"-",-1)&amp;"'"</f>
        <v>'PRO-rt2404'</v>
      </c>
      <c r="G2773">
        <f>_xlfn.XLOOKUP(Table4[[#This Row],[enz]],'[1]Sheet2 (2)'!$A:$A,'[1]Sheet2 (2)'!$B:$B,"")</f>
        <v>1</v>
      </c>
    </row>
    <row r="2774" spans="1:7" hidden="1" x14ac:dyDescent="0.2">
      <c r="A2774" t="s">
        <v>7221</v>
      </c>
      <c r="B2774">
        <v>10388.202298664601</v>
      </c>
      <c r="C2774">
        <v>0</v>
      </c>
      <c r="D2774">
        <v>0</v>
      </c>
      <c r="E2774">
        <f>Table4[[#This Row],[kapp_slack_ub]]/Table4[[#This Row],[kapp_old]]</f>
        <v>0</v>
      </c>
      <c r="F2774" t="str">
        <f>"'PRO-"&amp;_xlfn.TEXTAFTER(Table4[[#This Row],[rxn]],"-",-1)&amp;"'"</f>
        <v>'PRO-rt0564_e'</v>
      </c>
      <c r="G2774">
        <f>_xlfn.XLOOKUP(Table4[[#This Row],[enz]],'[1]Sheet2 (2)'!$A:$A,'[1]Sheet2 (2)'!$B:$B,"")</f>
        <v>1</v>
      </c>
    </row>
    <row r="2775" spans="1:7" hidden="1" x14ac:dyDescent="0.2">
      <c r="A2775" t="s">
        <v>7222</v>
      </c>
      <c r="B2775">
        <v>10388.202298664601</v>
      </c>
      <c r="C2775">
        <v>0</v>
      </c>
      <c r="D2775">
        <v>0</v>
      </c>
      <c r="E2775">
        <f>Table4[[#This Row],[kapp_slack_ub]]/Table4[[#This Row],[kapp_old]]</f>
        <v>0</v>
      </c>
      <c r="F2775" t="str">
        <f>"'PRO-"&amp;_xlfn.TEXTAFTER(Table4[[#This Row],[rxn]],"-",-1)&amp;"'"</f>
        <v>'PRO-rt0564_e'</v>
      </c>
      <c r="G2775">
        <f>_xlfn.XLOOKUP(Table4[[#This Row],[enz]],'[1]Sheet2 (2)'!$A:$A,'[1]Sheet2 (2)'!$B:$B,"")</f>
        <v>1</v>
      </c>
    </row>
    <row r="2776" spans="1:7" hidden="1" x14ac:dyDescent="0.2">
      <c r="A2776" t="s">
        <v>7223</v>
      </c>
      <c r="B2776">
        <v>10388.202298664601</v>
      </c>
      <c r="C2776">
        <v>0</v>
      </c>
      <c r="D2776">
        <v>0</v>
      </c>
      <c r="E2776">
        <f>Table4[[#This Row],[kapp_slack_ub]]/Table4[[#This Row],[kapp_old]]</f>
        <v>0</v>
      </c>
      <c r="F2776" t="str">
        <f>"'PRO-"&amp;_xlfn.TEXTAFTER(Table4[[#This Row],[rxn]],"-",-1)&amp;"'"</f>
        <v>'PRO-rt2416'</v>
      </c>
      <c r="G2776">
        <f>_xlfn.XLOOKUP(Table4[[#This Row],[enz]],'[1]Sheet2 (2)'!$A:$A,'[1]Sheet2 (2)'!$B:$B,"")</f>
        <v>1</v>
      </c>
    </row>
    <row r="2777" spans="1:7" hidden="1" x14ac:dyDescent="0.2">
      <c r="A2777" t="s">
        <v>7224</v>
      </c>
      <c r="B2777">
        <v>10388.202298664601</v>
      </c>
      <c r="C2777">
        <v>0</v>
      </c>
      <c r="D2777">
        <v>0</v>
      </c>
      <c r="E2777">
        <f>Table4[[#This Row],[kapp_slack_ub]]/Table4[[#This Row],[kapp_old]]</f>
        <v>0</v>
      </c>
      <c r="F2777" t="str">
        <f>"'PRO-"&amp;_xlfn.TEXTAFTER(Table4[[#This Row],[rxn]],"-",-1)&amp;"'"</f>
        <v>'PRO-rt2416'</v>
      </c>
      <c r="G2777">
        <f>_xlfn.XLOOKUP(Table4[[#This Row],[enz]],'[1]Sheet2 (2)'!$A:$A,'[1]Sheet2 (2)'!$B:$B,"")</f>
        <v>1</v>
      </c>
    </row>
    <row r="2778" spans="1:7" hidden="1" x14ac:dyDescent="0.2">
      <c r="A2778" t="s">
        <v>7225</v>
      </c>
      <c r="B2778">
        <v>10388.202298664601</v>
      </c>
      <c r="C2778">
        <v>0</v>
      </c>
      <c r="D2778">
        <v>0</v>
      </c>
      <c r="E2778">
        <f>Table4[[#This Row],[kapp_slack_ub]]/Table4[[#This Row],[kapp_old]]</f>
        <v>0</v>
      </c>
      <c r="F2778" t="str">
        <f>"'PRO-"&amp;_xlfn.TEXTAFTER(Table4[[#This Row],[rxn]],"-",-1)&amp;"'"</f>
        <v>'PRO-rt2418'</v>
      </c>
      <c r="G2778">
        <f>_xlfn.XLOOKUP(Table4[[#This Row],[enz]],'[1]Sheet2 (2)'!$A:$A,'[1]Sheet2 (2)'!$B:$B,"")</f>
        <v>1</v>
      </c>
    </row>
    <row r="2779" spans="1:7" hidden="1" x14ac:dyDescent="0.2">
      <c r="A2779" t="s">
        <v>7226</v>
      </c>
      <c r="B2779">
        <v>10388.202298664601</v>
      </c>
      <c r="C2779">
        <v>0</v>
      </c>
      <c r="D2779">
        <v>0</v>
      </c>
      <c r="E2779">
        <f>Table4[[#This Row],[kapp_slack_ub]]/Table4[[#This Row],[kapp_old]]</f>
        <v>0</v>
      </c>
      <c r="F2779" t="str">
        <f>"'PRO-"&amp;_xlfn.TEXTAFTER(Table4[[#This Row],[rxn]],"-",-1)&amp;"'"</f>
        <v>'PRO-rt2418'</v>
      </c>
      <c r="G2779">
        <f>_xlfn.XLOOKUP(Table4[[#This Row],[enz]],'[1]Sheet2 (2)'!$A:$A,'[1]Sheet2 (2)'!$B:$B,"")</f>
        <v>1</v>
      </c>
    </row>
    <row r="2780" spans="1:7" hidden="1" x14ac:dyDescent="0.2">
      <c r="A2780" t="s">
        <v>7227</v>
      </c>
      <c r="B2780">
        <v>10388.202298664601</v>
      </c>
      <c r="C2780">
        <v>0</v>
      </c>
      <c r="D2780">
        <v>0</v>
      </c>
      <c r="E2780">
        <f>Table4[[#This Row],[kapp_slack_ub]]/Table4[[#This Row],[kapp_old]]</f>
        <v>0</v>
      </c>
      <c r="F2780" t="str">
        <f>"'PRO-"&amp;_xlfn.TEXTAFTER(Table4[[#This Row],[rxn]],"-",-1)&amp;"'"</f>
        <v>'PRO-rt6980'</v>
      </c>
      <c r="G2780">
        <f>_xlfn.XLOOKUP(Table4[[#This Row],[enz]],'[1]Sheet2 (2)'!$A:$A,'[1]Sheet2 (2)'!$B:$B,"")</f>
        <v>1</v>
      </c>
    </row>
    <row r="2781" spans="1:7" hidden="1" x14ac:dyDescent="0.2">
      <c r="A2781" t="s">
        <v>7228</v>
      </c>
      <c r="B2781">
        <v>10388.202298664601</v>
      </c>
      <c r="C2781">
        <v>0</v>
      </c>
      <c r="D2781">
        <v>0</v>
      </c>
      <c r="E2781">
        <f>Table4[[#This Row],[kapp_slack_ub]]/Table4[[#This Row],[kapp_old]]</f>
        <v>0</v>
      </c>
      <c r="F2781" t="str">
        <f>"'PRO-"&amp;_xlfn.TEXTAFTER(Table4[[#This Row],[rxn]],"-",-1)&amp;"'"</f>
        <v>'PRO-rt6980'</v>
      </c>
      <c r="G2781">
        <f>_xlfn.XLOOKUP(Table4[[#This Row],[enz]],'[1]Sheet2 (2)'!$A:$A,'[1]Sheet2 (2)'!$B:$B,"")</f>
        <v>1</v>
      </c>
    </row>
    <row r="2782" spans="1:7" hidden="1" x14ac:dyDescent="0.2">
      <c r="A2782" t="s">
        <v>7229</v>
      </c>
      <c r="B2782">
        <v>10388.202298664601</v>
      </c>
      <c r="C2782">
        <v>0</v>
      </c>
      <c r="D2782">
        <v>0</v>
      </c>
      <c r="E2782">
        <f>Table4[[#This Row],[kapp_slack_ub]]/Table4[[#This Row],[kapp_old]]</f>
        <v>0</v>
      </c>
      <c r="F2782" t="str">
        <f>"'PRO-"&amp;_xlfn.TEXTAFTER(Table4[[#This Row],[rxn]],"-",-1)&amp;"'"</f>
        <v>'PRO-rt7383'</v>
      </c>
      <c r="G2782">
        <f>_xlfn.XLOOKUP(Table4[[#This Row],[enz]],'[1]Sheet2 (2)'!$A:$A,'[1]Sheet2 (2)'!$B:$B,"")</f>
        <v>1</v>
      </c>
    </row>
    <row r="2783" spans="1:7" hidden="1" x14ac:dyDescent="0.2">
      <c r="A2783" t="s">
        <v>7230</v>
      </c>
      <c r="B2783">
        <v>10388.202298664601</v>
      </c>
      <c r="C2783">
        <v>0</v>
      </c>
      <c r="D2783">
        <v>0</v>
      </c>
      <c r="E2783">
        <f>Table4[[#This Row],[kapp_slack_ub]]/Table4[[#This Row],[kapp_old]]</f>
        <v>0</v>
      </c>
      <c r="F2783" t="str">
        <f>"'PRO-"&amp;_xlfn.TEXTAFTER(Table4[[#This Row],[rxn]],"-",-1)&amp;"'"</f>
        <v>'PRO-rt7383'</v>
      </c>
      <c r="G2783">
        <f>_xlfn.XLOOKUP(Table4[[#This Row],[enz]],'[1]Sheet2 (2)'!$A:$A,'[1]Sheet2 (2)'!$B:$B,"")</f>
        <v>1</v>
      </c>
    </row>
    <row r="2784" spans="1:7" hidden="1" x14ac:dyDescent="0.2">
      <c r="A2784" t="s">
        <v>7231</v>
      </c>
      <c r="B2784">
        <v>10388.202298664601</v>
      </c>
      <c r="C2784">
        <v>0</v>
      </c>
      <c r="D2784">
        <v>0</v>
      </c>
      <c r="E2784">
        <f>Table4[[#This Row],[kapp_slack_ub]]/Table4[[#This Row],[kapp_old]]</f>
        <v>0</v>
      </c>
      <c r="F2784" t="str">
        <f>"'PRO-"&amp;_xlfn.TEXTAFTER(Table4[[#This Row],[rxn]],"-",-1)&amp;"'"</f>
        <v>'PRO-SPONT'</v>
      </c>
      <c r="G2784" t="str">
        <f>_xlfn.XLOOKUP(Table4[[#This Row],[enz]],'[1]Sheet2 (2)'!$A:$A,'[1]Sheet2 (2)'!$B:$B,"")</f>
        <v/>
      </c>
    </row>
    <row r="2785" spans="1:7" hidden="1" x14ac:dyDescent="0.2">
      <c r="A2785" t="s">
        <v>7232</v>
      </c>
      <c r="B2785">
        <v>10388.202298664601</v>
      </c>
      <c r="C2785">
        <v>0</v>
      </c>
      <c r="D2785">
        <v>0</v>
      </c>
      <c r="E2785">
        <f>Table4[[#This Row],[kapp_slack_ub]]/Table4[[#This Row],[kapp_old]]</f>
        <v>0</v>
      </c>
      <c r="F2785" t="str">
        <f>"'PRO-"&amp;_xlfn.TEXTAFTER(Table4[[#This Row],[rxn]],"-",-1)&amp;"'"</f>
        <v>'PRO-SPONT'</v>
      </c>
      <c r="G2785" t="str">
        <f>_xlfn.XLOOKUP(Table4[[#This Row],[enz]],'[1]Sheet2 (2)'!$A:$A,'[1]Sheet2 (2)'!$B:$B,"")</f>
        <v/>
      </c>
    </row>
    <row r="2786" spans="1:7" hidden="1" x14ac:dyDescent="0.2">
      <c r="A2786" t="s">
        <v>7233</v>
      </c>
      <c r="B2786">
        <v>10388.202298664601</v>
      </c>
      <c r="C2786">
        <v>0</v>
      </c>
      <c r="D2786">
        <v>0</v>
      </c>
      <c r="E2786">
        <f>Table4[[#This Row],[kapp_slack_ub]]/Table4[[#This Row],[kapp_old]]</f>
        <v>0</v>
      </c>
      <c r="F2786" t="str">
        <f>"'PRO-"&amp;_xlfn.TEXTAFTER(Table4[[#This Row],[rxn]],"-",-1)&amp;"'"</f>
        <v>'PRO-UNKNOWN'</v>
      </c>
      <c r="G2786" t="str">
        <f>_xlfn.XLOOKUP(Table4[[#This Row],[enz]],'[1]Sheet2 (2)'!$A:$A,'[1]Sheet2 (2)'!$B:$B,"")</f>
        <v/>
      </c>
    </row>
    <row r="2787" spans="1:7" hidden="1" x14ac:dyDescent="0.2">
      <c r="A2787" t="s">
        <v>7234</v>
      </c>
      <c r="B2787">
        <v>10388.202298664601</v>
      </c>
      <c r="C2787">
        <v>0</v>
      </c>
      <c r="D2787">
        <v>0</v>
      </c>
      <c r="E2787">
        <f>Table4[[#This Row],[kapp_slack_ub]]/Table4[[#This Row],[kapp_old]]</f>
        <v>0</v>
      </c>
      <c r="F2787" t="str">
        <f>"'PRO-"&amp;_xlfn.TEXTAFTER(Table4[[#This Row],[rxn]],"-",-1)&amp;"'"</f>
        <v>'PRO-UNKNOWN'</v>
      </c>
      <c r="G2787" t="str">
        <f>_xlfn.XLOOKUP(Table4[[#This Row],[enz]],'[1]Sheet2 (2)'!$A:$A,'[1]Sheet2 (2)'!$B:$B,"")</f>
        <v/>
      </c>
    </row>
    <row r="2788" spans="1:7" hidden="1" x14ac:dyDescent="0.2">
      <c r="A2788" t="s">
        <v>7235</v>
      </c>
      <c r="B2788">
        <v>10388.202298664601</v>
      </c>
      <c r="C2788">
        <v>0</v>
      </c>
      <c r="D2788">
        <v>0</v>
      </c>
      <c r="E2788">
        <f>Table4[[#This Row],[kapp_slack_ub]]/Table4[[#This Row],[kapp_old]]</f>
        <v>0</v>
      </c>
      <c r="F2788" t="str">
        <f>"'PRO-"&amp;_xlfn.TEXTAFTER(Table4[[#This Row],[rxn]],"-",-1)&amp;"'"</f>
        <v>'PRO-rt1375'</v>
      </c>
      <c r="G2788">
        <f>_xlfn.XLOOKUP(Table4[[#This Row],[enz]],'[1]Sheet2 (2)'!$A:$A,'[1]Sheet2 (2)'!$B:$B,"")</f>
        <v>1</v>
      </c>
    </row>
    <row r="2789" spans="1:7" hidden="1" x14ac:dyDescent="0.2">
      <c r="A2789" t="s">
        <v>7236</v>
      </c>
      <c r="B2789">
        <v>10388.202298664601</v>
      </c>
      <c r="C2789">
        <v>0</v>
      </c>
      <c r="D2789">
        <v>0</v>
      </c>
      <c r="E2789">
        <f>Table4[[#This Row],[kapp_slack_ub]]/Table4[[#This Row],[kapp_old]]</f>
        <v>0</v>
      </c>
      <c r="F2789" t="str">
        <f>"'PRO-"&amp;_xlfn.TEXTAFTER(Table4[[#This Row],[rxn]],"-",-1)&amp;"'"</f>
        <v>'PRO-rt1480'</v>
      </c>
      <c r="G2789">
        <f>_xlfn.XLOOKUP(Table4[[#This Row],[enz]],'[1]Sheet2 (2)'!$A:$A,'[1]Sheet2 (2)'!$B:$B,"")</f>
        <v>1</v>
      </c>
    </row>
    <row r="2790" spans="1:7" hidden="1" x14ac:dyDescent="0.2">
      <c r="A2790" t="s">
        <v>7237</v>
      </c>
      <c r="B2790">
        <v>10388.202298664601</v>
      </c>
      <c r="C2790">
        <v>0</v>
      </c>
      <c r="D2790">
        <v>0</v>
      </c>
      <c r="E2790">
        <f>Table4[[#This Row],[kapp_slack_ub]]/Table4[[#This Row],[kapp_old]]</f>
        <v>0</v>
      </c>
      <c r="F2790" t="str">
        <f>"'PRO-"&amp;_xlfn.TEXTAFTER(Table4[[#This Row],[rxn]],"-",-1)&amp;"'"</f>
        <v>'PRO-rt2496'</v>
      </c>
      <c r="G2790">
        <f>_xlfn.XLOOKUP(Table4[[#This Row],[enz]],'[1]Sheet2 (2)'!$A:$A,'[1]Sheet2 (2)'!$B:$B,"")</f>
        <v>1</v>
      </c>
    </row>
    <row r="2791" spans="1:7" hidden="1" x14ac:dyDescent="0.2">
      <c r="A2791" t="s">
        <v>7238</v>
      </c>
      <c r="B2791">
        <v>10388.202298664601</v>
      </c>
      <c r="C2791">
        <v>0</v>
      </c>
      <c r="D2791">
        <v>0</v>
      </c>
      <c r="E2791">
        <f>Table4[[#This Row],[kapp_slack_ub]]/Table4[[#This Row],[kapp_old]]</f>
        <v>0</v>
      </c>
      <c r="F2791" t="str">
        <f>"'PRO-"&amp;_xlfn.TEXTAFTER(Table4[[#This Row],[rxn]],"-",-1)&amp;"'"</f>
        <v>'PRO-rt2707'</v>
      </c>
      <c r="G2791">
        <f>_xlfn.XLOOKUP(Table4[[#This Row],[enz]],'[1]Sheet2 (2)'!$A:$A,'[1]Sheet2 (2)'!$B:$B,"")</f>
        <v>1</v>
      </c>
    </row>
    <row r="2792" spans="1:7" hidden="1" x14ac:dyDescent="0.2">
      <c r="A2792" t="s">
        <v>7239</v>
      </c>
      <c r="B2792">
        <v>10388.202298664601</v>
      </c>
      <c r="C2792">
        <v>0</v>
      </c>
      <c r="D2792">
        <v>0</v>
      </c>
      <c r="E2792">
        <f>Table4[[#This Row],[kapp_slack_ub]]/Table4[[#This Row],[kapp_old]]</f>
        <v>0</v>
      </c>
      <c r="F2792" t="str">
        <f>"'PRO-"&amp;_xlfn.TEXTAFTER(Table4[[#This Row],[rxn]],"-",-1)&amp;"'"</f>
        <v>'PRO-rt2833'</v>
      </c>
      <c r="G2792">
        <f>_xlfn.XLOOKUP(Table4[[#This Row],[enz]],'[1]Sheet2 (2)'!$A:$A,'[1]Sheet2 (2)'!$B:$B,"")</f>
        <v>1</v>
      </c>
    </row>
    <row r="2793" spans="1:7" hidden="1" x14ac:dyDescent="0.2">
      <c r="A2793" t="s">
        <v>7240</v>
      </c>
      <c r="B2793">
        <v>10388.202298664601</v>
      </c>
      <c r="C2793">
        <v>0</v>
      </c>
      <c r="D2793">
        <v>0</v>
      </c>
      <c r="E2793">
        <f>Table4[[#This Row],[kapp_slack_ub]]/Table4[[#This Row],[kapp_old]]</f>
        <v>0</v>
      </c>
      <c r="F2793" t="str">
        <f>"'PRO-"&amp;_xlfn.TEXTAFTER(Table4[[#This Row],[rxn]],"-",-1)&amp;"'"</f>
        <v>'PRO-rt3556'</v>
      </c>
      <c r="G2793">
        <f>_xlfn.XLOOKUP(Table4[[#This Row],[enz]],'[1]Sheet2 (2)'!$A:$A,'[1]Sheet2 (2)'!$B:$B,"")</f>
        <v>1</v>
      </c>
    </row>
    <row r="2794" spans="1:7" hidden="1" x14ac:dyDescent="0.2">
      <c r="A2794" t="s">
        <v>7241</v>
      </c>
      <c r="B2794">
        <v>10388.202298664601</v>
      </c>
      <c r="C2794">
        <v>0</v>
      </c>
      <c r="D2794">
        <v>0</v>
      </c>
      <c r="E2794">
        <f>Table4[[#This Row],[kapp_slack_ub]]/Table4[[#This Row],[kapp_old]]</f>
        <v>0</v>
      </c>
      <c r="F2794" t="str">
        <f>"'PRO-"&amp;_xlfn.TEXTAFTER(Table4[[#This Row],[rxn]],"-",-1)&amp;"'"</f>
        <v>'PRO-rt7817'</v>
      </c>
      <c r="G2794">
        <f>_xlfn.XLOOKUP(Table4[[#This Row],[enz]],'[1]Sheet2 (2)'!$A:$A,'[1]Sheet2 (2)'!$B:$B,"")</f>
        <v>1</v>
      </c>
    </row>
    <row r="2795" spans="1:7" hidden="1" x14ac:dyDescent="0.2">
      <c r="A2795" t="s">
        <v>7242</v>
      </c>
      <c r="B2795">
        <v>10388.202298664601</v>
      </c>
      <c r="C2795">
        <v>0</v>
      </c>
      <c r="D2795">
        <v>0</v>
      </c>
      <c r="E2795">
        <f>Table4[[#This Row],[kapp_slack_ub]]/Table4[[#This Row],[kapp_old]]</f>
        <v>0</v>
      </c>
      <c r="F2795" t="str">
        <f>"'PRO-"&amp;_xlfn.TEXTAFTER(Table4[[#This Row],[rxn]],"-",-1)&amp;"'"</f>
        <v>'PRO-rt1779'</v>
      </c>
      <c r="G2795">
        <f>_xlfn.XLOOKUP(Table4[[#This Row],[enz]],'[1]Sheet2 (2)'!$A:$A,'[1]Sheet2 (2)'!$B:$B,"")</f>
        <v>1</v>
      </c>
    </row>
    <row r="2796" spans="1:7" hidden="1" x14ac:dyDescent="0.2">
      <c r="A2796" t="s">
        <v>7243</v>
      </c>
      <c r="B2796">
        <v>10388.202298664601</v>
      </c>
      <c r="C2796">
        <v>0</v>
      </c>
      <c r="D2796">
        <v>0</v>
      </c>
      <c r="E2796">
        <f>Table4[[#This Row],[kapp_slack_ub]]/Table4[[#This Row],[kapp_old]]</f>
        <v>0</v>
      </c>
      <c r="F2796" t="str">
        <f>"'PRO-"&amp;_xlfn.TEXTAFTER(Table4[[#This Row],[rxn]],"-",-1)&amp;"'"</f>
        <v>'PRO-rt44997326'</v>
      </c>
      <c r="G2796" t="str">
        <f>_xlfn.XLOOKUP(Table4[[#This Row],[enz]],'[1]Sheet2 (2)'!$A:$A,'[1]Sheet2 (2)'!$B:$B,"")</f>
        <v/>
      </c>
    </row>
    <row r="2797" spans="1:7" hidden="1" x14ac:dyDescent="0.2">
      <c r="A2797" t="s">
        <v>7244</v>
      </c>
      <c r="B2797">
        <v>10388.202298664601</v>
      </c>
      <c r="C2797">
        <v>0</v>
      </c>
      <c r="D2797">
        <v>0</v>
      </c>
      <c r="E2797">
        <f>Table4[[#This Row],[kapp_slack_ub]]/Table4[[#This Row],[kapp_old]]</f>
        <v>0</v>
      </c>
      <c r="F2797" t="str">
        <f>"'PRO-"&amp;_xlfn.TEXTAFTER(Table4[[#This Row],[rxn]],"-",-1)&amp;"'"</f>
        <v>'PRO-rt5654_m'</v>
      </c>
      <c r="G2797">
        <f>_xlfn.XLOOKUP(Table4[[#This Row],[enz]],'[1]Sheet2 (2)'!$A:$A,'[1]Sheet2 (2)'!$B:$B,"")</f>
        <v>1</v>
      </c>
    </row>
    <row r="2798" spans="1:7" hidden="1" x14ac:dyDescent="0.2">
      <c r="A2798" t="s">
        <v>7245</v>
      </c>
      <c r="B2798">
        <v>10388.202298664601</v>
      </c>
      <c r="C2798">
        <v>0</v>
      </c>
      <c r="D2798">
        <v>0</v>
      </c>
      <c r="E2798">
        <f>Table4[[#This Row],[kapp_slack_ub]]/Table4[[#This Row],[kapp_old]]</f>
        <v>0</v>
      </c>
      <c r="F2798" t="str">
        <f>"'PRO-"&amp;_xlfn.TEXTAFTER(Table4[[#This Row],[rxn]],"-",-1)&amp;"'"</f>
        <v>'PRO-rt5794'</v>
      </c>
      <c r="G2798">
        <f>_xlfn.XLOOKUP(Table4[[#This Row],[enz]],'[1]Sheet2 (2)'!$A:$A,'[1]Sheet2 (2)'!$B:$B,"")</f>
        <v>1</v>
      </c>
    </row>
    <row r="2799" spans="1:7" hidden="1" x14ac:dyDescent="0.2">
      <c r="A2799" t="s">
        <v>7246</v>
      </c>
      <c r="B2799">
        <v>10388.202298664601</v>
      </c>
      <c r="C2799">
        <v>0</v>
      </c>
      <c r="D2799">
        <v>0</v>
      </c>
      <c r="E2799">
        <f>Table4[[#This Row],[kapp_slack_ub]]/Table4[[#This Row],[kapp_old]]</f>
        <v>0</v>
      </c>
      <c r="F2799" t="str">
        <f>"'PRO-"&amp;_xlfn.TEXTAFTER(Table4[[#This Row],[rxn]],"-",-1)&amp;"'"</f>
        <v>'PRO-rt2960'</v>
      </c>
      <c r="G2799">
        <f>_xlfn.XLOOKUP(Table4[[#This Row],[enz]],'[1]Sheet2 (2)'!$A:$A,'[1]Sheet2 (2)'!$B:$B,"")</f>
        <v>2</v>
      </c>
    </row>
    <row r="2800" spans="1:7" hidden="1" x14ac:dyDescent="0.2">
      <c r="A2800" t="s">
        <v>7247</v>
      </c>
      <c r="B2800">
        <v>10388.202298664601</v>
      </c>
      <c r="C2800">
        <v>0</v>
      </c>
      <c r="D2800">
        <v>0</v>
      </c>
      <c r="E2800">
        <f>Table4[[#This Row],[kapp_slack_ub]]/Table4[[#This Row],[kapp_old]]</f>
        <v>0</v>
      </c>
      <c r="F2800" t="str">
        <f>"'PRO-"&amp;_xlfn.TEXTAFTER(Table4[[#This Row],[rxn]],"-",-1)&amp;"'"</f>
        <v>'PRO-rt2963'</v>
      </c>
      <c r="G2800">
        <f>_xlfn.XLOOKUP(Table4[[#This Row],[enz]],'[1]Sheet2 (2)'!$A:$A,'[1]Sheet2 (2)'!$B:$B,"")</f>
        <v>2</v>
      </c>
    </row>
    <row r="2801" spans="1:7" hidden="1" x14ac:dyDescent="0.2">
      <c r="A2801" t="s">
        <v>3146</v>
      </c>
      <c r="B2801">
        <v>10388.202298664601</v>
      </c>
      <c r="C2801">
        <v>0</v>
      </c>
      <c r="D2801">
        <v>0</v>
      </c>
      <c r="E2801">
        <f>Table4[[#This Row],[kapp_slack_ub]]/Table4[[#This Row],[kapp_old]]</f>
        <v>0</v>
      </c>
      <c r="F2801" t="str">
        <f>"'PRO-"&amp;_xlfn.TEXTAFTER(Table4[[#This Row],[rxn]],"-",-1)&amp;"'"</f>
        <v>'PRO-rt0302'</v>
      </c>
      <c r="G2801">
        <f>_xlfn.XLOOKUP(Table4[[#This Row],[enz]],'[1]Sheet2 (2)'!$A:$A,'[1]Sheet2 (2)'!$B:$B,"")</f>
        <v>1</v>
      </c>
    </row>
    <row r="2802" spans="1:7" hidden="1" x14ac:dyDescent="0.2">
      <c r="A2802" t="s">
        <v>7248</v>
      </c>
      <c r="B2802">
        <v>10388.202298664601</v>
      </c>
      <c r="C2802">
        <v>0</v>
      </c>
      <c r="D2802">
        <v>0</v>
      </c>
      <c r="E2802">
        <f>Table4[[#This Row],[kapp_slack_ub]]/Table4[[#This Row],[kapp_old]]</f>
        <v>0</v>
      </c>
      <c r="F2802" t="str">
        <f>"'PRO-"&amp;_xlfn.TEXTAFTER(Table4[[#This Row],[rxn]],"-",-1)&amp;"'"</f>
        <v>'PRO-rt0409'</v>
      </c>
      <c r="G2802">
        <f>_xlfn.XLOOKUP(Table4[[#This Row],[enz]],'[1]Sheet2 (2)'!$A:$A,'[1]Sheet2 (2)'!$B:$B,"")</f>
        <v>1</v>
      </c>
    </row>
    <row r="2803" spans="1:7" hidden="1" x14ac:dyDescent="0.2">
      <c r="A2803" t="s">
        <v>7249</v>
      </c>
      <c r="B2803">
        <v>10388.202298664601</v>
      </c>
      <c r="C2803">
        <v>0</v>
      </c>
      <c r="D2803">
        <v>0</v>
      </c>
      <c r="E2803">
        <f>Table4[[#This Row],[kapp_slack_ub]]/Table4[[#This Row],[kapp_old]]</f>
        <v>0</v>
      </c>
      <c r="F2803" t="str">
        <f>"'PRO-"&amp;_xlfn.TEXTAFTER(Table4[[#This Row],[rxn]],"-",-1)&amp;"'"</f>
        <v>'PRO-ACP1MCT1'</v>
      </c>
      <c r="G2803" t="str">
        <f>_xlfn.XLOOKUP(Table4[[#This Row],[enz]],'[1]Sheet2 (2)'!$A:$A,'[1]Sheet2 (2)'!$B:$B,"")</f>
        <v/>
      </c>
    </row>
    <row r="2804" spans="1:7" hidden="1" x14ac:dyDescent="0.2">
      <c r="A2804" t="s">
        <v>7250</v>
      </c>
      <c r="B2804">
        <v>10388.202298664601</v>
      </c>
      <c r="C2804">
        <v>0</v>
      </c>
      <c r="D2804">
        <v>0</v>
      </c>
      <c r="E2804">
        <f>Table4[[#This Row],[kapp_slack_ub]]/Table4[[#This Row],[kapp_old]]</f>
        <v>0</v>
      </c>
      <c r="F2804" t="str">
        <f>"'PRO-"&amp;_xlfn.TEXTAFTER(Table4[[#This Row],[rxn]],"-",-1)&amp;"'"</f>
        <v>'PRO-ACP1MCT1'</v>
      </c>
      <c r="G2804" t="str">
        <f>_xlfn.XLOOKUP(Table4[[#This Row],[enz]],'[1]Sheet2 (2)'!$A:$A,'[1]Sheet2 (2)'!$B:$B,"")</f>
        <v/>
      </c>
    </row>
    <row r="2805" spans="1:7" hidden="1" x14ac:dyDescent="0.2">
      <c r="A2805" t="s">
        <v>7251</v>
      </c>
      <c r="B2805">
        <v>10388.202298664601</v>
      </c>
      <c r="C2805">
        <v>0</v>
      </c>
      <c r="D2805">
        <v>0</v>
      </c>
      <c r="E2805">
        <f>Table4[[#This Row],[kapp_slack_ub]]/Table4[[#This Row],[kapp_old]]</f>
        <v>0</v>
      </c>
      <c r="F2805" t="str">
        <f>"'PRO-"&amp;_xlfn.TEXTAFTER(Table4[[#This Row],[rxn]],"-",-1)&amp;"'"</f>
        <v>'PRO-rt2246'</v>
      </c>
      <c r="G2805">
        <f>_xlfn.XLOOKUP(Table4[[#This Row],[enz]],'[1]Sheet2 (2)'!$A:$A,'[1]Sheet2 (2)'!$B:$B,"")</f>
        <v>1</v>
      </c>
    </row>
    <row r="2806" spans="1:7" hidden="1" x14ac:dyDescent="0.2">
      <c r="A2806" t="s">
        <v>3147</v>
      </c>
      <c r="B2806">
        <v>281999.827625231</v>
      </c>
      <c r="C2806">
        <v>0</v>
      </c>
      <c r="D2806">
        <v>0</v>
      </c>
      <c r="E2806">
        <f>Table4[[#This Row],[kapp_slack_ub]]/Table4[[#This Row],[kapp_old]]</f>
        <v>0</v>
      </c>
      <c r="F2806" t="str">
        <f>"'PRO-"&amp;_xlfn.TEXTAFTER(Table4[[#This Row],[rxn]],"-",-1)&amp;"'"</f>
        <v>'PRO-rt2246'</v>
      </c>
      <c r="G2806">
        <f>_xlfn.XLOOKUP(Table4[[#This Row],[enz]],'[1]Sheet2 (2)'!$A:$A,'[1]Sheet2 (2)'!$B:$B,"")</f>
        <v>1</v>
      </c>
    </row>
    <row r="2807" spans="1:7" hidden="1" x14ac:dyDescent="0.2">
      <c r="A2807" t="s">
        <v>3148</v>
      </c>
      <c r="B2807">
        <v>161140.84286547499</v>
      </c>
      <c r="C2807">
        <v>0</v>
      </c>
      <c r="D2807">
        <v>0</v>
      </c>
      <c r="E2807">
        <f>Table4[[#This Row],[kapp_slack_ub]]/Table4[[#This Row],[kapp_old]]</f>
        <v>0</v>
      </c>
      <c r="F2807" t="str">
        <f>"'PRO-"&amp;_xlfn.TEXTAFTER(Table4[[#This Row],[rxn]],"-",-1)&amp;"'"</f>
        <v>'PRO-rt2810'</v>
      </c>
      <c r="G2807">
        <f>_xlfn.XLOOKUP(Table4[[#This Row],[enz]],'[1]Sheet2 (2)'!$A:$A,'[1]Sheet2 (2)'!$B:$B,"")</f>
        <v>1</v>
      </c>
    </row>
    <row r="2808" spans="1:7" hidden="1" x14ac:dyDescent="0.2">
      <c r="A2808" t="s">
        <v>7252</v>
      </c>
      <c r="B2808">
        <v>10388.202298664601</v>
      </c>
      <c r="C2808">
        <v>0</v>
      </c>
      <c r="D2808">
        <v>0</v>
      </c>
      <c r="E2808">
        <f>Table4[[#This Row],[kapp_slack_ub]]/Table4[[#This Row],[kapp_old]]</f>
        <v>0</v>
      </c>
      <c r="F2808" t="str">
        <f>"'PRO-"&amp;_xlfn.TEXTAFTER(Table4[[#This Row],[rxn]],"-",-1)&amp;"'"</f>
        <v>'PRO-rt2810'</v>
      </c>
      <c r="G2808">
        <f>_xlfn.XLOOKUP(Table4[[#This Row],[enz]],'[1]Sheet2 (2)'!$A:$A,'[1]Sheet2 (2)'!$B:$B,"")</f>
        <v>1</v>
      </c>
    </row>
    <row r="2809" spans="1:7" hidden="1" x14ac:dyDescent="0.2">
      <c r="A2809" t="s">
        <v>7253</v>
      </c>
      <c r="B2809">
        <v>10388.202298664601</v>
      </c>
      <c r="C2809">
        <v>0</v>
      </c>
      <c r="D2809">
        <v>0</v>
      </c>
      <c r="E2809">
        <f>Table4[[#This Row],[kapp_slack_ub]]/Table4[[#This Row],[kapp_old]]</f>
        <v>0</v>
      </c>
      <c r="F2809" t="str">
        <f>"'PRO-"&amp;_xlfn.TEXTAFTER(Table4[[#This Row],[rxn]],"-",-1)&amp;"'"</f>
        <v>'PRO-rt5416'</v>
      </c>
      <c r="G2809">
        <f>_xlfn.XLOOKUP(Table4[[#This Row],[enz]],'[1]Sheet2 (2)'!$A:$A,'[1]Sheet2 (2)'!$B:$B,"")</f>
        <v>1</v>
      </c>
    </row>
    <row r="2810" spans="1:7" hidden="1" x14ac:dyDescent="0.2">
      <c r="A2810" t="s">
        <v>7254</v>
      </c>
      <c r="B2810">
        <v>10388.202298664601</v>
      </c>
      <c r="C2810">
        <v>0</v>
      </c>
      <c r="D2810">
        <v>0</v>
      </c>
      <c r="E2810">
        <f>Table4[[#This Row],[kapp_slack_ub]]/Table4[[#This Row],[kapp_old]]</f>
        <v>0</v>
      </c>
      <c r="F2810" t="str">
        <f>"'PRO-"&amp;_xlfn.TEXTAFTER(Table4[[#This Row],[rxn]],"-",-1)&amp;"'"</f>
        <v>'PRO-rt5416'</v>
      </c>
      <c r="G2810">
        <f>_xlfn.XLOOKUP(Table4[[#This Row],[enz]],'[1]Sheet2 (2)'!$A:$A,'[1]Sheet2 (2)'!$B:$B,"")</f>
        <v>1</v>
      </c>
    </row>
    <row r="2811" spans="1:7" x14ac:dyDescent="0.2">
      <c r="A2811" t="s">
        <v>4811</v>
      </c>
      <c r="B2811">
        <v>4.2314419283248697</v>
      </c>
      <c r="C2811">
        <v>1.111254348115E-3</v>
      </c>
      <c r="D2811">
        <v>0</v>
      </c>
      <c r="E2811">
        <f>Table4[[#This Row],[kapp_slack_ub]]/Table4[[#This Row],[kapp_old]]</f>
        <v>2.6261836200004761E-4</v>
      </c>
      <c r="F2811" t="str">
        <f>"'PRO-"&amp;_xlfn.TEXTAFTER(Table4[[#This Row],[rxn]],"-",-1)&amp;"'"</f>
        <v>'PRO-rt7962_c'</v>
      </c>
      <c r="G2811">
        <f>_xlfn.XLOOKUP(Table4[[#This Row],[enz]],'[1]Sheet2 (2)'!$A:$A,'[1]Sheet2 (2)'!$B:$B,"")</f>
        <v>1</v>
      </c>
    </row>
    <row r="2812" spans="1:7" hidden="1" x14ac:dyDescent="0.2">
      <c r="A2812" t="s">
        <v>3149</v>
      </c>
      <c r="B2812">
        <v>568501.66563086002</v>
      </c>
      <c r="C2812">
        <v>0</v>
      </c>
      <c r="D2812">
        <v>0</v>
      </c>
      <c r="E2812">
        <f>Table4[[#This Row],[kapp_slack_ub]]/Table4[[#This Row],[kapp_old]]</f>
        <v>0</v>
      </c>
      <c r="F2812" t="str">
        <f>"'PRO-"&amp;_xlfn.TEXTAFTER(Table4[[#This Row],[rxn]],"-",-1)&amp;"'"</f>
        <v>'PRO-rt5549'</v>
      </c>
      <c r="G2812">
        <f>_xlfn.XLOOKUP(Table4[[#This Row],[enz]],'[1]Sheet2 (2)'!$A:$A,'[1]Sheet2 (2)'!$B:$B,"")</f>
        <v>1</v>
      </c>
    </row>
    <row r="2813" spans="1:7" hidden="1" x14ac:dyDescent="0.2">
      <c r="A2813" t="s">
        <v>7255</v>
      </c>
      <c r="B2813">
        <v>10388.202298664601</v>
      </c>
      <c r="C2813">
        <v>0</v>
      </c>
      <c r="D2813">
        <v>0</v>
      </c>
      <c r="E2813">
        <f>Table4[[#This Row],[kapp_slack_ub]]/Table4[[#This Row],[kapp_old]]</f>
        <v>0</v>
      </c>
      <c r="F2813" t="str">
        <f>"'PRO-"&amp;_xlfn.TEXTAFTER(Table4[[#This Row],[rxn]],"-",-1)&amp;"'"</f>
        <v>'PRO-rt4393'</v>
      </c>
      <c r="G2813">
        <f>_xlfn.XLOOKUP(Table4[[#This Row],[enz]],'[1]Sheet2 (2)'!$A:$A,'[1]Sheet2 (2)'!$B:$B,"")</f>
        <v>1</v>
      </c>
    </row>
    <row r="2814" spans="1:7" hidden="1" x14ac:dyDescent="0.2">
      <c r="A2814" t="s">
        <v>3150</v>
      </c>
      <c r="B2814">
        <v>10388.202298664601</v>
      </c>
      <c r="C2814">
        <v>0</v>
      </c>
      <c r="D2814">
        <v>0</v>
      </c>
      <c r="E2814">
        <f>Table4[[#This Row],[kapp_slack_ub]]/Table4[[#This Row],[kapp_old]]</f>
        <v>0</v>
      </c>
      <c r="F2814" t="str">
        <f>"'PRO-"&amp;_xlfn.TEXTAFTER(Table4[[#This Row],[rxn]],"-",-1)&amp;"'"</f>
        <v>'PRO-rt5549'</v>
      </c>
      <c r="G2814">
        <f>_xlfn.XLOOKUP(Table4[[#This Row],[enz]],'[1]Sheet2 (2)'!$A:$A,'[1]Sheet2 (2)'!$B:$B,"")</f>
        <v>1</v>
      </c>
    </row>
    <row r="2815" spans="1:7" hidden="1" x14ac:dyDescent="0.2">
      <c r="A2815" t="s">
        <v>7256</v>
      </c>
      <c r="B2815">
        <v>10388.202298664601</v>
      </c>
      <c r="C2815">
        <v>0</v>
      </c>
      <c r="D2815">
        <v>0</v>
      </c>
      <c r="E2815">
        <f>Table4[[#This Row],[kapp_slack_ub]]/Table4[[#This Row],[kapp_old]]</f>
        <v>0</v>
      </c>
      <c r="F2815" t="str">
        <f>"'PRO-"&amp;_xlfn.TEXTAFTER(Table4[[#This Row],[rxn]],"-",-1)&amp;"'"</f>
        <v>'PRO-rt5258_c'</v>
      </c>
      <c r="G2815">
        <f>_xlfn.XLOOKUP(Table4[[#This Row],[enz]],'[1]Sheet2 (2)'!$A:$A,'[1]Sheet2 (2)'!$B:$B,"")</f>
        <v>1</v>
      </c>
    </row>
    <row r="2816" spans="1:7" hidden="1" x14ac:dyDescent="0.2">
      <c r="A2816" t="s">
        <v>7257</v>
      </c>
      <c r="B2816">
        <v>10388.202298664601</v>
      </c>
      <c r="C2816">
        <v>0</v>
      </c>
      <c r="D2816">
        <v>0</v>
      </c>
      <c r="E2816">
        <f>Table4[[#This Row],[kapp_slack_ub]]/Table4[[#This Row],[kapp_old]]</f>
        <v>0</v>
      </c>
      <c r="F2816" t="str">
        <f>"'PRO-"&amp;_xlfn.TEXTAFTER(Table4[[#This Row],[rxn]],"-",-1)&amp;"'"</f>
        <v>'PRO-rt5258_c'</v>
      </c>
      <c r="G2816">
        <f>_xlfn.XLOOKUP(Table4[[#This Row],[enz]],'[1]Sheet2 (2)'!$A:$A,'[1]Sheet2 (2)'!$B:$B,"")</f>
        <v>1</v>
      </c>
    </row>
    <row r="2817" spans="1:7" hidden="1" x14ac:dyDescent="0.2">
      <c r="A2817" t="s">
        <v>3151</v>
      </c>
      <c r="B2817">
        <v>1091.0972162736</v>
      </c>
      <c r="C2817">
        <v>0</v>
      </c>
      <c r="D2817">
        <v>0</v>
      </c>
      <c r="E2817">
        <f>Table4[[#This Row],[kapp_slack_ub]]/Table4[[#This Row],[kapp_old]]</f>
        <v>0</v>
      </c>
      <c r="F2817" t="str">
        <f>"'PRO-"&amp;_xlfn.TEXTAFTER(Table4[[#This Row],[rxn]],"-",-1)&amp;"'"</f>
        <v>'PRO-rt5403'</v>
      </c>
      <c r="G2817">
        <f>_xlfn.XLOOKUP(Table4[[#This Row],[enz]],'[1]Sheet2 (2)'!$A:$A,'[1]Sheet2 (2)'!$B:$B,"")</f>
        <v>1</v>
      </c>
    </row>
    <row r="2818" spans="1:7" hidden="1" x14ac:dyDescent="0.2">
      <c r="A2818" t="s">
        <v>7258</v>
      </c>
      <c r="B2818">
        <v>10388.202298664601</v>
      </c>
      <c r="C2818">
        <v>0</v>
      </c>
      <c r="D2818">
        <v>0</v>
      </c>
      <c r="E2818">
        <f>Table4[[#This Row],[kapp_slack_ub]]/Table4[[#This Row],[kapp_old]]</f>
        <v>0</v>
      </c>
      <c r="F2818" t="str">
        <f>"'PRO-"&amp;_xlfn.TEXTAFTER(Table4[[#This Row],[rxn]],"-",-1)&amp;"'"</f>
        <v>'PRO-rt3095'</v>
      </c>
      <c r="G2818">
        <f>_xlfn.XLOOKUP(Table4[[#This Row],[enz]],'[1]Sheet2 (2)'!$A:$A,'[1]Sheet2 (2)'!$B:$B,"")</f>
        <v>1</v>
      </c>
    </row>
    <row r="2819" spans="1:7" hidden="1" x14ac:dyDescent="0.2">
      <c r="A2819" t="s">
        <v>3152</v>
      </c>
      <c r="B2819">
        <v>10388.202298664601</v>
      </c>
      <c r="C2819">
        <v>0</v>
      </c>
      <c r="D2819">
        <v>0</v>
      </c>
      <c r="E2819">
        <f>Table4[[#This Row],[kapp_slack_ub]]/Table4[[#This Row],[kapp_old]]</f>
        <v>0</v>
      </c>
      <c r="F2819" t="str">
        <f>"'PRO-"&amp;_xlfn.TEXTAFTER(Table4[[#This Row],[rxn]],"-",-1)&amp;"'"</f>
        <v>'PRO-rt8357'</v>
      </c>
      <c r="G2819">
        <f>_xlfn.XLOOKUP(Table4[[#This Row],[enz]],'[1]Sheet2 (2)'!$A:$A,'[1]Sheet2 (2)'!$B:$B,"")</f>
        <v>1</v>
      </c>
    </row>
    <row r="2820" spans="1:7" hidden="1" x14ac:dyDescent="0.2">
      <c r="A2820" t="s">
        <v>7259</v>
      </c>
      <c r="B2820">
        <v>10388.202298664601</v>
      </c>
      <c r="C2820">
        <v>0</v>
      </c>
      <c r="D2820">
        <v>0</v>
      </c>
      <c r="E2820">
        <f>Table4[[#This Row],[kapp_slack_ub]]/Table4[[#This Row],[kapp_old]]</f>
        <v>0</v>
      </c>
      <c r="F2820" t="str">
        <f>"'PRO-"&amp;_xlfn.TEXTAFTER(Table4[[#This Row],[rxn]],"-",-1)&amp;"'"</f>
        <v>'PRO-rt8374'</v>
      </c>
      <c r="G2820">
        <f>_xlfn.XLOOKUP(Table4[[#This Row],[enz]],'[1]Sheet2 (2)'!$A:$A,'[1]Sheet2 (2)'!$B:$B,"")</f>
        <v>1</v>
      </c>
    </row>
    <row r="2821" spans="1:7" hidden="1" x14ac:dyDescent="0.2">
      <c r="A2821" t="s">
        <v>3153</v>
      </c>
      <c r="B2821">
        <v>1190.9505554196201</v>
      </c>
      <c r="C2821">
        <v>0</v>
      </c>
      <c r="D2821">
        <v>0</v>
      </c>
      <c r="E2821">
        <f>Table4[[#This Row],[kapp_slack_ub]]/Table4[[#This Row],[kapp_old]]</f>
        <v>0</v>
      </c>
      <c r="F2821" t="str">
        <f>"'PRO-"&amp;_xlfn.TEXTAFTER(Table4[[#This Row],[rxn]],"-",-1)&amp;"'"</f>
        <v>'PRO-rt1457'</v>
      </c>
      <c r="G2821">
        <f>_xlfn.XLOOKUP(Table4[[#This Row],[enz]],'[1]Sheet2 (2)'!$A:$A,'[1]Sheet2 (2)'!$B:$B,"")</f>
        <v>1</v>
      </c>
    </row>
    <row r="2822" spans="1:7" hidden="1" x14ac:dyDescent="0.2">
      <c r="A2822" t="s">
        <v>7260</v>
      </c>
      <c r="B2822">
        <v>10388.202298664601</v>
      </c>
      <c r="C2822">
        <v>0</v>
      </c>
      <c r="D2822">
        <v>0</v>
      </c>
      <c r="E2822">
        <f>Table4[[#This Row],[kapp_slack_ub]]/Table4[[#This Row],[kapp_old]]</f>
        <v>0</v>
      </c>
      <c r="F2822" t="str">
        <f>"'PRO-"&amp;_xlfn.TEXTAFTER(Table4[[#This Row],[rxn]],"-",-1)&amp;"'"</f>
        <v>'PRO-UNKNOWN'</v>
      </c>
      <c r="G2822" t="str">
        <f>_xlfn.XLOOKUP(Table4[[#This Row],[enz]],'[1]Sheet2 (2)'!$A:$A,'[1]Sheet2 (2)'!$B:$B,"")</f>
        <v/>
      </c>
    </row>
    <row r="2823" spans="1:7" hidden="1" x14ac:dyDescent="0.2">
      <c r="A2823" t="s">
        <v>7261</v>
      </c>
      <c r="B2823">
        <v>10388.202298664601</v>
      </c>
      <c r="C2823">
        <v>0</v>
      </c>
      <c r="D2823">
        <v>0</v>
      </c>
      <c r="E2823">
        <f>Table4[[#This Row],[kapp_slack_ub]]/Table4[[#This Row],[kapp_old]]</f>
        <v>0</v>
      </c>
      <c r="F2823" t="str">
        <f>"'PRO-"&amp;_xlfn.TEXTAFTER(Table4[[#This Row],[rxn]],"-",-1)&amp;"'"</f>
        <v>'PRO-rt3257_e'</v>
      </c>
      <c r="G2823">
        <f>_xlfn.XLOOKUP(Table4[[#This Row],[enz]],'[1]Sheet2 (2)'!$A:$A,'[1]Sheet2 (2)'!$B:$B,"")</f>
        <v>1</v>
      </c>
    </row>
    <row r="2824" spans="1:7" hidden="1" x14ac:dyDescent="0.2">
      <c r="A2824" t="s">
        <v>7262</v>
      </c>
      <c r="B2824">
        <v>10388.202298664601</v>
      </c>
      <c r="C2824">
        <v>0</v>
      </c>
      <c r="D2824">
        <v>0</v>
      </c>
      <c r="E2824">
        <f>Table4[[#This Row],[kapp_slack_ub]]/Table4[[#This Row],[kapp_old]]</f>
        <v>0</v>
      </c>
      <c r="F2824" t="str">
        <f>"'PRO-"&amp;_xlfn.TEXTAFTER(Table4[[#This Row],[rxn]],"-",-1)&amp;"'"</f>
        <v>'PRO-rt3257_e'</v>
      </c>
      <c r="G2824">
        <f>_xlfn.XLOOKUP(Table4[[#This Row],[enz]],'[1]Sheet2 (2)'!$A:$A,'[1]Sheet2 (2)'!$B:$B,"")</f>
        <v>1</v>
      </c>
    </row>
    <row r="2825" spans="1:7" hidden="1" x14ac:dyDescent="0.2">
      <c r="A2825" t="s">
        <v>7263</v>
      </c>
      <c r="B2825">
        <v>10388.202298664601</v>
      </c>
      <c r="C2825">
        <v>0</v>
      </c>
      <c r="D2825">
        <v>0</v>
      </c>
      <c r="E2825">
        <f>Table4[[#This Row],[kapp_slack_ub]]/Table4[[#This Row],[kapp_old]]</f>
        <v>0</v>
      </c>
      <c r="F2825" t="str">
        <f>"'PRO-"&amp;_xlfn.TEXTAFTER(Table4[[#This Row],[rxn]],"-",-1)&amp;"'"</f>
        <v>'PRO-rt5861'</v>
      </c>
      <c r="G2825">
        <f>_xlfn.XLOOKUP(Table4[[#This Row],[enz]],'[1]Sheet2 (2)'!$A:$A,'[1]Sheet2 (2)'!$B:$B,"")</f>
        <v>1</v>
      </c>
    </row>
    <row r="2826" spans="1:7" hidden="1" x14ac:dyDescent="0.2">
      <c r="A2826" t="s">
        <v>7264</v>
      </c>
      <c r="B2826">
        <v>10388.202298664601</v>
      </c>
      <c r="C2826">
        <v>0</v>
      </c>
      <c r="D2826">
        <v>0</v>
      </c>
      <c r="E2826">
        <f>Table4[[#This Row],[kapp_slack_ub]]/Table4[[#This Row],[kapp_old]]</f>
        <v>0</v>
      </c>
      <c r="F2826" t="str">
        <f>"'PRO-"&amp;_xlfn.TEXTAFTER(Table4[[#This Row],[rxn]],"-",-1)&amp;"'"</f>
        <v>'PRO-rt5861'</v>
      </c>
      <c r="G2826">
        <f>_xlfn.XLOOKUP(Table4[[#This Row],[enz]],'[1]Sheet2 (2)'!$A:$A,'[1]Sheet2 (2)'!$B:$B,"")</f>
        <v>1</v>
      </c>
    </row>
    <row r="2827" spans="1:7" hidden="1" x14ac:dyDescent="0.2">
      <c r="A2827" t="s">
        <v>3154</v>
      </c>
      <c r="B2827">
        <v>3672.9404973810801</v>
      </c>
      <c r="C2827">
        <v>0</v>
      </c>
      <c r="D2827">
        <v>0</v>
      </c>
      <c r="E2827">
        <f>Table4[[#This Row],[kapp_slack_ub]]/Table4[[#This Row],[kapp_old]]</f>
        <v>0</v>
      </c>
      <c r="F2827" t="str">
        <f>"'PRO-"&amp;_xlfn.TEXTAFTER(Table4[[#This Row],[rxn]],"-",-1)&amp;"'"</f>
        <v>'PRO-rt4772'</v>
      </c>
      <c r="G2827">
        <f>_xlfn.XLOOKUP(Table4[[#This Row],[enz]],'[1]Sheet2 (2)'!$A:$A,'[1]Sheet2 (2)'!$B:$B,"")</f>
        <v>1</v>
      </c>
    </row>
    <row r="2828" spans="1:7" hidden="1" x14ac:dyDescent="0.2">
      <c r="A2828" t="s">
        <v>7265</v>
      </c>
      <c r="B2828">
        <v>10388.202298664601</v>
      </c>
      <c r="C2828">
        <v>0</v>
      </c>
      <c r="D2828">
        <v>0</v>
      </c>
      <c r="E2828">
        <f>Table4[[#This Row],[kapp_slack_ub]]/Table4[[#This Row],[kapp_old]]</f>
        <v>0</v>
      </c>
      <c r="F2828" t="str">
        <f>"'PRO-"&amp;_xlfn.TEXTAFTER(Table4[[#This Row],[rxn]],"-",-1)&amp;"'"</f>
        <v>'PRO-rt7150'</v>
      </c>
      <c r="G2828">
        <f>_xlfn.XLOOKUP(Table4[[#This Row],[enz]],'[1]Sheet2 (2)'!$A:$A,'[1]Sheet2 (2)'!$B:$B,"")</f>
        <v>1</v>
      </c>
    </row>
    <row r="2829" spans="1:7" hidden="1" x14ac:dyDescent="0.2">
      <c r="A2829" t="s">
        <v>3155</v>
      </c>
      <c r="B2829">
        <v>15041.3591857874</v>
      </c>
      <c r="C2829">
        <v>0</v>
      </c>
      <c r="D2829">
        <v>0</v>
      </c>
      <c r="E2829">
        <f>Table4[[#This Row],[kapp_slack_ub]]/Table4[[#This Row],[kapp_old]]</f>
        <v>0</v>
      </c>
      <c r="F2829" t="str">
        <f>"'PRO-"&amp;_xlfn.TEXTAFTER(Table4[[#This Row],[rxn]],"-",-1)&amp;"'"</f>
        <v>'PRO-rt0390'</v>
      </c>
      <c r="G2829">
        <f>_xlfn.XLOOKUP(Table4[[#This Row],[enz]],'[1]Sheet2 (2)'!$A:$A,'[1]Sheet2 (2)'!$B:$B,"")</f>
        <v>1</v>
      </c>
    </row>
    <row r="2830" spans="1:7" hidden="1" x14ac:dyDescent="0.2">
      <c r="A2830" t="s">
        <v>7266</v>
      </c>
      <c r="B2830">
        <v>10388.202298664601</v>
      </c>
      <c r="C2830">
        <v>0</v>
      </c>
      <c r="D2830">
        <v>0</v>
      </c>
      <c r="E2830">
        <f>Table4[[#This Row],[kapp_slack_ub]]/Table4[[#This Row],[kapp_old]]</f>
        <v>0</v>
      </c>
      <c r="F2830" t="str">
        <f>"'PRO-"&amp;_xlfn.TEXTAFTER(Table4[[#This Row],[rxn]],"-",-1)&amp;"'"</f>
        <v>'PRO-rt0390'</v>
      </c>
      <c r="G2830">
        <f>_xlfn.XLOOKUP(Table4[[#This Row],[enz]],'[1]Sheet2 (2)'!$A:$A,'[1]Sheet2 (2)'!$B:$B,"")</f>
        <v>1</v>
      </c>
    </row>
    <row r="2831" spans="1:7" hidden="1" x14ac:dyDescent="0.2">
      <c r="A2831" t="s">
        <v>7267</v>
      </c>
      <c r="B2831">
        <v>10388.202298664601</v>
      </c>
      <c r="C2831">
        <v>0</v>
      </c>
      <c r="D2831">
        <v>0</v>
      </c>
      <c r="E2831">
        <f>Table4[[#This Row],[kapp_slack_ub]]/Table4[[#This Row],[kapp_old]]</f>
        <v>0</v>
      </c>
      <c r="F2831" t="str">
        <f>"'PRO-"&amp;_xlfn.TEXTAFTER(Table4[[#This Row],[rxn]],"-",-1)&amp;"'"</f>
        <v>'PRO-rt0390'</v>
      </c>
      <c r="G2831">
        <f>_xlfn.XLOOKUP(Table4[[#This Row],[enz]],'[1]Sheet2 (2)'!$A:$A,'[1]Sheet2 (2)'!$B:$B,"")</f>
        <v>1</v>
      </c>
    </row>
    <row r="2832" spans="1:7" hidden="1" x14ac:dyDescent="0.2">
      <c r="A2832" t="s">
        <v>7268</v>
      </c>
      <c r="B2832">
        <v>10388.202298664601</v>
      </c>
      <c r="C2832">
        <v>0</v>
      </c>
      <c r="D2832">
        <v>0</v>
      </c>
      <c r="E2832">
        <f>Table4[[#This Row],[kapp_slack_ub]]/Table4[[#This Row],[kapp_old]]</f>
        <v>0</v>
      </c>
      <c r="F2832" t="str">
        <f>"'PRO-"&amp;_xlfn.TEXTAFTER(Table4[[#This Row],[rxn]],"-",-1)&amp;"'"</f>
        <v>'PRO-rt0390'</v>
      </c>
      <c r="G2832">
        <f>_xlfn.XLOOKUP(Table4[[#This Row],[enz]],'[1]Sheet2 (2)'!$A:$A,'[1]Sheet2 (2)'!$B:$B,"")</f>
        <v>1</v>
      </c>
    </row>
    <row r="2833" spans="1:7" hidden="1" x14ac:dyDescent="0.2">
      <c r="A2833" t="s">
        <v>7269</v>
      </c>
      <c r="B2833">
        <v>10388.202298664601</v>
      </c>
      <c r="C2833">
        <v>0</v>
      </c>
      <c r="D2833">
        <v>0</v>
      </c>
      <c r="E2833">
        <f>Table4[[#This Row],[kapp_slack_ub]]/Table4[[#This Row],[kapp_old]]</f>
        <v>0</v>
      </c>
      <c r="F2833" t="str">
        <f>"'PRO-"&amp;_xlfn.TEXTAFTER(Table4[[#This Row],[rxn]],"-",-1)&amp;"'"</f>
        <v>'PRO-SPONT'</v>
      </c>
      <c r="G2833" t="str">
        <f>_xlfn.XLOOKUP(Table4[[#This Row],[enz]],'[1]Sheet2 (2)'!$A:$A,'[1]Sheet2 (2)'!$B:$B,"")</f>
        <v/>
      </c>
    </row>
    <row r="2834" spans="1:7" hidden="1" x14ac:dyDescent="0.2">
      <c r="A2834" t="s">
        <v>7270</v>
      </c>
      <c r="B2834">
        <v>10388.202298664601</v>
      </c>
      <c r="C2834">
        <v>0</v>
      </c>
      <c r="D2834">
        <v>0</v>
      </c>
      <c r="E2834">
        <f>Table4[[#This Row],[kapp_slack_ub]]/Table4[[#This Row],[kapp_old]]</f>
        <v>0</v>
      </c>
      <c r="F2834" t="str">
        <f>"'PRO-"&amp;_xlfn.TEXTAFTER(Table4[[#This Row],[rxn]],"-",-1)&amp;"'"</f>
        <v>'PRO-SPONT'</v>
      </c>
      <c r="G2834" t="str">
        <f>_xlfn.XLOOKUP(Table4[[#This Row],[enz]],'[1]Sheet2 (2)'!$A:$A,'[1]Sheet2 (2)'!$B:$B,"")</f>
        <v/>
      </c>
    </row>
    <row r="2835" spans="1:7" hidden="1" x14ac:dyDescent="0.2">
      <c r="A2835" t="s">
        <v>3156</v>
      </c>
      <c r="B2835">
        <v>10388.202298664601</v>
      </c>
      <c r="C2835">
        <v>0</v>
      </c>
      <c r="D2835">
        <v>0</v>
      </c>
      <c r="E2835">
        <f>Table4[[#This Row],[kapp_slack_ub]]/Table4[[#This Row],[kapp_old]]</f>
        <v>0</v>
      </c>
      <c r="F2835" t="str">
        <f>"'PRO-"&amp;_xlfn.TEXTAFTER(Table4[[#This Row],[rxn]],"-",-1)&amp;"'"</f>
        <v>'PRO-UNKNOWN'</v>
      </c>
      <c r="G2835" t="str">
        <f>_xlfn.XLOOKUP(Table4[[#This Row],[enz]],'[1]Sheet2 (2)'!$A:$A,'[1]Sheet2 (2)'!$B:$B,"")</f>
        <v/>
      </c>
    </row>
    <row r="2836" spans="1:7" hidden="1" x14ac:dyDescent="0.2">
      <c r="A2836" t="s">
        <v>7271</v>
      </c>
      <c r="B2836">
        <v>10388.202298664601</v>
      </c>
      <c r="C2836">
        <v>0</v>
      </c>
      <c r="D2836">
        <v>0</v>
      </c>
      <c r="E2836">
        <f>Table4[[#This Row],[kapp_slack_ub]]/Table4[[#This Row],[kapp_old]]</f>
        <v>0</v>
      </c>
      <c r="F2836" t="str">
        <f>"'PRO-"&amp;_xlfn.TEXTAFTER(Table4[[#This Row],[rxn]],"-",-1)&amp;"'"</f>
        <v>'PRO-rt7760'</v>
      </c>
      <c r="G2836">
        <f>_xlfn.XLOOKUP(Table4[[#This Row],[enz]],'[1]Sheet2 (2)'!$A:$A,'[1]Sheet2 (2)'!$B:$B,"")</f>
        <v>1</v>
      </c>
    </row>
    <row r="2837" spans="1:7" hidden="1" x14ac:dyDescent="0.2">
      <c r="A2837" t="s">
        <v>7272</v>
      </c>
      <c r="B2837">
        <v>10388.202298664601</v>
      </c>
      <c r="C2837">
        <v>0</v>
      </c>
      <c r="D2837">
        <v>0</v>
      </c>
      <c r="E2837">
        <f>Table4[[#This Row],[kapp_slack_ub]]/Table4[[#This Row],[kapp_old]]</f>
        <v>0</v>
      </c>
      <c r="F2837" t="str">
        <f>"'PRO-"&amp;_xlfn.TEXTAFTER(Table4[[#This Row],[rxn]],"-",-1)&amp;"'"</f>
        <v>'PRO-rt7760'</v>
      </c>
      <c r="G2837">
        <f>_xlfn.XLOOKUP(Table4[[#This Row],[enz]],'[1]Sheet2 (2)'!$A:$A,'[1]Sheet2 (2)'!$B:$B,"")</f>
        <v>1</v>
      </c>
    </row>
    <row r="2838" spans="1:7" hidden="1" x14ac:dyDescent="0.2">
      <c r="A2838" t="s">
        <v>7273</v>
      </c>
      <c r="B2838">
        <v>10388.202298664601</v>
      </c>
      <c r="C2838">
        <v>0</v>
      </c>
      <c r="D2838">
        <v>0</v>
      </c>
      <c r="E2838">
        <f>Table4[[#This Row],[kapp_slack_ub]]/Table4[[#This Row],[kapp_old]]</f>
        <v>0</v>
      </c>
      <c r="F2838" t="str">
        <f>"'PRO-"&amp;_xlfn.TEXTAFTER(Table4[[#This Row],[rxn]],"-",-1)&amp;"'"</f>
        <v>'PRO-UNKNOWN'</v>
      </c>
      <c r="G2838" t="str">
        <f>_xlfn.XLOOKUP(Table4[[#This Row],[enz]],'[1]Sheet2 (2)'!$A:$A,'[1]Sheet2 (2)'!$B:$B,"")</f>
        <v/>
      </c>
    </row>
    <row r="2839" spans="1:7" hidden="1" x14ac:dyDescent="0.2">
      <c r="A2839" t="s">
        <v>7274</v>
      </c>
      <c r="B2839">
        <v>10388.202298664601</v>
      </c>
      <c r="C2839">
        <v>0</v>
      </c>
      <c r="D2839">
        <v>0</v>
      </c>
      <c r="E2839">
        <f>Table4[[#This Row],[kapp_slack_ub]]/Table4[[#This Row],[kapp_old]]</f>
        <v>0</v>
      </c>
      <c r="F2839" t="str">
        <f>"'PRO-"&amp;_xlfn.TEXTAFTER(Table4[[#This Row],[rxn]],"-",-1)&amp;"'"</f>
        <v>'PRO-rt1457'</v>
      </c>
      <c r="G2839">
        <f>_xlfn.XLOOKUP(Table4[[#This Row],[enz]],'[1]Sheet2 (2)'!$A:$A,'[1]Sheet2 (2)'!$B:$B,"")</f>
        <v>1</v>
      </c>
    </row>
    <row r="2840" spans="1:7" hidden="1" x14ac:dyDescent="0.2">
      <c r="A2840" t="s">
        <v>7275</v>
      </c>
      <c r="B2840">
        <v>10388.202298664601</v>
      </c>
      <c r="C2840">
        <v>0</v>
      </c>
      <c r="D2840">
        <v>0</v>
      </c>
      <c r="E2840">
        <f>Table4[[#This Row],[kapp_slack_ub]]/Table4[[#This Row],[kapp_old]]</f>
        <v>0</v>
      </c>
      <c r="F2840" t="str">
        <f>"'PRO-"&amp;_xlfn.TEXTAFTER(Table4[[#This Row],[rxn]],"-",-1)&amp;"'"</f>
        <v>'PRO-SPONT'</v>
      </c>
      <c r="G2840" t="str">
        <f>_xlfn.XLOOKUP(Table4[[#This Row],[enz]],'[1]Sheet2 (2)'!$A:$A,'[1]Sheet2 (2)'!$B:$B,"")</f>
        <v/>
      </c>
    </row>
    <row r="2841" spans="1:7" hidden="1" x14ac:dyDescent="0.2">
      <c r="A2841" t="s">
        <v>7276</v>
      </c>
      <c r="B2841">
        <v>10388.202298664601</v>
      </c>
      <c r="C2841">
        <v>0</v>
      </c>
      <c r="D2841">
        <v>0</v>
      </c>
      <c r="E2841">
        <f>Table4[[#This Row],[kapp_slack_ub]]/Table4[[#This Row],[kapp_old]]</f>
        <v>0</v>
      </c>
      <c r="F2841" t="str">
        <f>"'PRO-"&amp;_xlfn.TEXTAFTER(Table4[[#This Row],[rxn]],"-",-1)&amp;"'"</f>
        <v>'PRO-SPONT'</v>
      </c>
      <c r="G2841" t="str">
        <f>_xlfn.XLOOKUP(Table4[[#This Row],[enz]],'[1]Sheet2 (2)'!$A:$A,'[1]Sheet2 (2)'!$B:$B,"")</f>
        <v/>
      </c>
    </row>
    <row r="2842" spans="1:7" hidden="1" x14ac:dyDescent="0.2">
      <c r="A2842" t="s">
        <v>7277</v>
      </c>
      <c r="B2842">
        <v>10388.202298664601</v>
      </c>
      <c r="C2842">
        <v>0</v>
      </c>
      <c r="D2842">
        <v>0</v>
      </c>
      <c r="E2842">
        <f>Table4[[#This Row],[kapp_slack_ub]]/Table4[[#This Row],[kapp_old]]</f>
        <v>0</v>
      </c>
      <c r="F2842" t="str">
        <f>"'PRO-"&amp;_xlfn.TEXTAFTER(Table4[[#This Row],[rxn]],"-",-1)&amp;"'"</f>
        <v>'PRO-rt6885'</v>
      </c>
      <c r="G2842">
        <f>_xlfn.XLOOKUP(Table4[[#This Row],[enz]],'[1]Sheet2 (2)'!$A:$A,'[1]Sheet2 (2)'!$B:$B,"")</f>
        <v>1</v>
      </c>
    </row>
    <row r="2843" spans="1:7" hidden="1" x14ac:dyDescent="0.2">
      <c r="A2843" t="s">
        <v>7278</v>
      </c>
      <c r="B2843">
        <v>10388.202298664601</v>
      </c>
      <c r="C2843">
        <v>0</v>
      </c>
      <c r="D2843">
        <v>0</v>
      </c>
      <c r="E2843">
        <f>Table4[[#This Row],[kapp_slack_ub]]/Table4[[#This Row],[kapp_old]]</f>
        <v>0</v>
      </c>
      <c r="F2843" t="str">
        <f>"'PRO-"&amp;_xlfn.TEXTAFTER(Table4[[#This Row],[rxn]],"-",-1)&amp;"'"</f>
        <v>'PRO-rt6885'</v>
      </c>
      <c r="G2843">
        <f>_xlfn.XLOOKUP(Table4[[#This Row],[enz]],'[1]Sheet2 (2)'!$A:$A,'[1]Sheet2 (2)'!$B:$B,"")</f>
        <v>1</v>
      </c>
    </row>
    <row r="2844" spans="1:7" hidden="1" x14ac:dyDescent="0.2">
      <c r="A2844" t="s">
        <v>7279</v>
      </c>
      <c r="B2844">
        <v>10388.202298664601</v>
      </c>
      <c r="C2844">
        <v>0</v>
      </c>
      <c r="D2844">
        <v>0</v>
      </c>
      <c r="E2844">
        <f>Table4[[#This Row],[kapp_slack_ub]]/Table4[[#This Row],[kapp_old]]</f>
        <v>0</v>
      </c>
      <c r="F2844" t="str">
        <f>"'PRO-"&amp;_xlfn.TEXTAFTER(Table4[[#This Row],[rxn]],"-",-1)&amp;"'"</f>
        <v>'PRO-rt5340'</v>
      </c>
      <c r="G2844">
        <f>_xlfn.XLOOKUP(Table4[[#This Row],[enz]],'[1]Sheet2 (2)'!$A:$A,'[1]Sheet2 (2)'!$B:$B,"")</f>
        <v>1</v>
      </c>
    </row>
    <row r="2845" spans="1:7" hidden="1" x14ac:dyDescent="0.2">
      <c r="A2845" t="s">
        <v>7280</v>
      </c>
      <c r="B2845">
        <v>10388.202298664601</v>
      </c>
      <c r="C2845">
        <v>0</v>
      </c>
      <c r="D2845">
        <v>0</v>
      </c>
      <c r="E2845">
        <f>Table4[[#This Row],[kapp_slack_ub]]/Table4[[#This Row],[kapp_old]]</f>
        <v>0</v>
      </c>
      <c r="F2845" t="str">
        <f>"'PRO-"&amp;_xlfn.TEXTAFTER(Table4[[#This Row],[rxn]],"-",-1)&amp;"'"</f>
        <v>'PRO-rt8001'</v>
      </c>
      <c r="G2845">
        <f>_xlfn.XLOOKUP(Table4[[#This Row],[enz]],'[1]Sheet2 (2)'!$A:$A,'[1]Sheet2 (2)'!$B:$B,"")</f>
        <v>1</v>
      </c>
    </row>
    <row r="2846" spans="1:7" hidden="1" x14ac:dyDescent="0.2">
      <c r="A2846" t="s">
        <v>7281</v>
      </c>
      <c r="B2846">
        <v>10388.202298664601</v>
      </c>
      <c r="C2846">
        <v>0</v>
      </c>
      <c r="D2846">
        <v>0</v>
      </c>
      <c r="E2846">
        <f>Table4[[#This Row],[kapp_slack_ub]]/Table4[[#This Row],[kapp_old]]</f>
        <v>0</v>
      </c>
      <c r="F2846" t="str">
        <f>"'PRO-"&amp;_xlfn.TEXTAFTER(Table4[[#This Row],[rxn]],"-",-1)&amp;"'"</f>
        <v>'PRO-SPONT'</v>
      </c>
      <c r="G2846" t="str">
        <f>_xlfn.XLOOKUP(Table4[[#This Row],[enz]],'[1]Sheet2 (2)'!$A:$A,'[1]Sheet2 (2)'!$B:$B,"")</f>
        <v/>
      </c>
    </row>
    <row r="2847" spans="1:7" hidden="1" x14ac:dyDescent="0.2">
      <c r="A2847" t="s">
        <v>7282</v>
      </c>
      <c r="B2847">
        <v>10388.202298664601</v>
      </c>
      <c r="C2847">
        <v>0</v>
      </c>
      <c r="D2847">
        <v>0</v>
      </c>
      <c r="E2847">
        <f>Table4[[#This Row],[kapp_slack_ub]]/Table4[[#This Row],[kapp_old]]</f>
        <v>0</v>
      </c>
      <c r="F2847" t="str">
        <f>"'PRO-"&amp;_xlfn.TEXTAFTER(Table4[[#This Row],[rxn]],"-",-1)&amp;"'"</f>
        <v>'PRO-SPONT'</v>
      </c>
      <c r="G2847" t="str">
        <f>_xlfn.XLOOKUP(Table4[[#This Row],[enz]],'[1]Sheet2 (2)'!$A:$A,'[1]Sheet2 (2)'!$B:$B,"")</f>
        <v/>
      </c>
    </row>
    <row r="2848" spans="1:7" hidden="1" x14ac:dyDescent="0.2">
      <c r="A2848" t="s">
        <v>7283</v>
      </c>
      <c r="B2848">
        <v>10388.202298664601</v>
      </c>
      <c r="C2848">
        <v>0</v>
      </c>
      <c r="D2848">
        <v>0</v>
      </c>
      <c r="E2848">
        <f>Table4[[#This Row],[kapp_slack_ub]]/Table4[[#This Row],[kapp_old]]</f>
        <v>0</v>
      </c>
      <c r="F2848" t="str">
        <f>"'PRO-"&amp;_xlfn.TEXTAFTER(Table4[[#This Row],[rxn]],"-",-1)&amp;"'"</f>
        <v>'PRO-SPONT'</v>
      </c>
      <c r="G2848" t="str">
        <f>_xlfn.XLOOKUP(Table4[[#This Row],[enz]],'[1]Sheet2 (2)'!$A:$A,'[1]Sheet2 (2)'!$B:$B,"")</f>
        <v/>
      </c>
    </row>
    <row r="2849" spans="1:7" hidden="1" x14ac:dyDescent="0.2">
      <c r="A2849" t="s">
        <v>7284</v>
      </c>
      <c r="B2849">
        <v>10388.202298664601</v>
      </c>
      <c r="C2849">
        <v>0</v>
      </c>
      <c r="D2849">
        <v>0</v>
      </c>
      <c r="E2849">
        <f>Table4[[#This Row],[kapp_slack_ub]]/Table4[[#This Row],[kapp_old]]</f>
        <v>0</v>
      </c>
      <c r="F2849" t="str">
        <f>"'PRO-"&amp;_xlfn.TEXTAFTER(Table4[[#This Row],[rxn]],"-",-1)&amp;"'"</f>
        <v>'PRO-SPONT'</v>
      </c>
      <c r="G2849" t="str">
        <f>_xlfn.XLOOKUP(Table4[[#This Row],[enz]],'[1]Sheet2 (2)'!$A:$A,'[1]Sheet2 (2)'!$B:$B,"")</f>
        <v/>
      </c>
    </row>
    <row r="2850" spans="1:7" hidden="1" x14ac:dyDescent="0.2">
      <c r="A2850" t="s">
        <v>7285</v>
      </c>
      <c r="B2850">
        <v>10388.202298664601</v>
      </c>
      <c r="C2850">
        <v>0</v>
      </c>
      <c r="D2850">
        <v>0</v>
      </c>
      <c r="E2850">
        <f>Table4[[#This Row],[kapp_slack_ub]]/Table4[[#This Row],[kapp_old]]</f>
        <v>0</v>
      </c>
      <c r="F2850" t="str">
        <f>"'PRO-"&amp;_xlfn.TEXTAFTER(Table4[[#This Row],[rxn]],"-",-1)&amp;"'"</f>
        <v>'PRO-rt8085'</v>
      </c>
      <c r="G2850">
        <f>_xlfn.XLOOKUP(Table4[[#This Row],[enz]],'[1]Sheet2 (2)'!$A:$A,'[1]Sheet2 (2)'!$B:$B,"")</f>
        <v>1</v>
      </c>
    </row>
    <row r="2851" spans="1:7" hidden="1" x14ac:dyDescent="0.2">
      <c r="A2851" t="s">
        <v>7286</v>
      </c>
      <c r="B2851">
        <v>10388.202298664601</v>
      </c>
      <c r="C2851">
        <v>0</v>
      </c>
      <c r="D2851">
        <v>0</v>
      </c>
      <c r="E2851">
        <f>Table4[[#This Row],[kapp_slack_ub]]/Table4[[#This Row],[kapp_old]]</f>
        <v>0</v>
      </c>
      <c r="F2851" t="str">
        <f>"'PRO-"&amp;_xlfn.TEXTAFTER(Table4[[#This Row],[rxn]],"-",-1)&amp;"'"</f>
        <v>'PRO-SPONT'</v>
      </c>
      <c r="G2851" t="str">
        <f>_xlfn.XLOOKUP(Table4[[#This Row],[enz]],'[1]Sheet2 (2)'!$A:$A,'[1]Sheet2 (2)'!$B:$B,"")</f>
        <v/>
      </c>
    </row>
    <row r="2852" spans="1:7" hidden="1" x14ac:dyDescent="0.2">
      <c r="A2852" t="s">
        <v>7287</v>
      </c>
      <c r="B2852">
        <v>10388.202298664601</v>
      </c>
      <c r="C2852">
        <v>0</v>
      </c>
      <c r="D2852">
        <v>0</v>
      </c>
      <c r="E2852">
        <f>Table4[[#This Row],[kapp_slack_ub]]/Table4[[#This Row],[kapp_old]]</f>
        <v>0</v>
      </c>
      <c r="F2852" t="str">
        <f>"'PRO-"&amp;_xlfn.TEXTAFTER(Table4[[#This Row],[rxn]],"-",-1)&amp;"'"</f>
        <v>'PRO-SPONT'</v>
      </c>
      <c r="G2852" t="str">
        <f>_xlfn.XLOOKUP(Table4[[#This Row],[enz]],'[1]Sheet2 (2)'!$A:$A,'[1]Sheet2 (2)'!$B:$B,"")</f>
        <v/>
      </c>
    </row>
    <row r="2853" spans="1:7" hidden="1" x14ac:dyDescent="0.2">
      <c r="A2853" t="s">
        <v>3157</v>
      </c>
      <c r="B2853">
        <v>10388.202298664601</v>
      </c>
      <c r="C2853">
        <v>0</v>
      </c>
      <c r="D2853">
        <v>0</v>
      </c>
      <c r="E2853">
        <f>Table4[[#This Row],[kapp_slack_ub]]/Table4[[#This Row],[kapp_old]]</f>
        <v>0</v>
      </c>
      <c r="F2853" t="str">
        <f>"'PRO-"&amp;_xlfn.TEXTAFTER(Table4[[#This Row],[rxn]],"-",-1)&amp;"'"</f>
        <v>'PRO-UNKNOWN'</v>
      </c>
      <c r="G2853" t="str">
        <f>_xlfn.XLOOKUP(Table4[[#This Row],[enz]],'[1]Sheet2 (2)'!$A:$A,'[1]Sheet2 (2)'!$B:$B,"")</f>
        <v/>
      </c>
    </row>
    <row r="2854" spans="1:7" hidden="1" x14ac:dyDescent="0.2">
      <c r="A2854" t="s">
        <v>7288</v>
      </c>
      <c r="B2854">
        <v>10388.202298664601</v>
      </c>
      <c r="C2854">
        <v>0</v>
      </c>
      <c r="D2854">
        <v>0</v>
      </c>
      <c r="E2854">
        <f>Table4[[#This Row],[kapp_slack_ub]]/Table4[[#This Row],[kapp_old]]</f>
        <v>0</v>
      </c>
      <c r="F2854" t="str">
        <f>"'PRO-"&amp;_xlfn.TEXTAFTER(Table4[[#This Row],[rxn]],"-",-1)&amp;"'"</f>
        <v>'PRO-UNKNOWN'</v>
      </c>
      <c r="G2854" t="str">
        <f>_xlfn.XLOOKUP(Table4[[#This Row],[enz]],'[1]Sheet2 (2)'!$A:$A,'[1]Sheet2 (2)'!$B:$B,"")</f>
        <v/>
      </c>
    </row>
    <row r="2855" spans="1:7" hidden="1" x14ac:dyDescent="0.2">
      <c r="A2855" t="s">
        <v>7289</v>
      </c>
      <c r="B2855">
        <v>10388.202298664601</v>
      </c>
      <c r="C2855">
        <v>0</v>
      </c>
      <c r="D2855">
        <v>0</v>
      </c>
      <c r="E2855">
        <f>Table4[[#This Row],[kapp_slack_ub]]/Table4[[#This Row],[kapp_old]]</f>
        <v>0</v>
      </c>
      <c r="F2855" t="str">
        <f>"'PRO-"&amp;_xlfn.TEXTAFTER(Table4[[#This Row],[rxn]],"-",-1)&amp;"'"</f>
        <v>'PRO-rt7838'</v>
      </c>
      <c r="G2855">
        <f>_xlfn.XLOOKUP(Table4[[#This Row],[enz]],'[1]Sheet2 (2)'!$A:$A,'[1]Sheet2 (2)'!$B:$B,"")</f>
        <v>1</v>
      </c>
    </row>
    <row r="2856" spans="1:7" hidden="1" x14ac:dyDescent="0.2">
      <c r="A2856" t="s">
        <v>7290</v>
      </c>
      <c r="B2856">
        <v>10388.202298664601</v>
      </c>
      <c r="C2856">
        <v>0</v>
      </c>
      <c r="D2856">
        <v>0</v>
      </c>
      <c r="E2856">
        <f>Table4[[#This Row],[kapp_slack_ub]]/Table4[[#This Row],[kapp_old]]</f>
        <v>0</v>
      </c>
      <c r="F2856" t="str">
        <f>"'PRO-"&amp;_xlfn.TEXTAFTER(Table4[[#This Row],[rxn]],"-",-1)&amp;"'"</f>
        <v>'PRO-rt7838'</v>
      </c>
      <c r="G2856">
        <f>_xlfn.XLOOKUP(Table4[[#This Row],[enz]],'[1]Sheet2 (2)'!$A:$A,'[1]Sheet2 (2)'!$B:$B,"")</f>
        <v>1</v>
      </c>
    </row>
    <row r="2857" spans="1:7" x14ac:dyDescent="0.2">
      <c r="A2857" t="s">
        <v>4812</v>
      </c>
      <c r="B2857">
        <v>10388.202298664601</v>
      </c>
      <c r="C2857">
        <v>1.8780821006336501</v>
      </c>
      <c r="D2857">
        <v>0</v>
      </c>
      <c r="E2857">
        <f>Table4[[#This Row],[kapp_slack_ub]]/Table4[[#This Row],[kapp_old]]</f>
        <v>1.8078990441638558E-4</v>
      </c>
      <c r="F2857" t="str">
        <f>"'PRO-"&amp;_xlfn.TEXTAFTER(Table4[[#This Row],[rxn]],"-",-1)&amp;"'"</f>
        <v>'PRO-rt3256'</v>
      </c>
      <c r="G2857">
        <f>_xlfn.XLOOKUP(Table4[[#This Row],[enz]],'[1]Sheet2 (2)'!$A:$A,'[1]Sheet2 (2)'!$B:$B,"")</f>
        <v>1</v>
      </c>
    </row>
    <row r="2858" spans="1:7" hidden="1" x14ac:dyDescent="0.2">
      <c r="A2858" t="s">
        <v>7291</v>
      </c>
      <c r="B2858">
        <v>10388.202298664601</v>
      </c>
      <c r="C2858">
        <v>0</v>
      </c>
      <c r="D2858">
        <v>0</v>
      </c>
      <c r="E2858">
        <f>Table4[[#This Row],[kapp_slack_ub]]/Table4[[#This Row],[kapp_old]]</f>
        <v>0</v>
      </c>
      <c r="F2858" t="str">
        <f>"'PRO-"&amp;_xlfn.TEXTAFTER(Table4[[#This Row],[rxn]],"-",-1)&amp;"'"</f>
        <v>'PRO-UNKNOWN'</v>
      </c>
      <c r="G2858" t="str">
        <f>_xlfn.XLOOKUP(Table4[[#This Row],[enz]],'[1]Sheet2 (2)'!$A:$A,'[1]Sheet2 (2)'!$B:$B,"")</f>
        <v/>
      </c>
    </row>
    <row r="2859" spans="1:7" hidden="1" x14ac:dyDescent="0.2">
      <c r="A2859" t="s">
        <v>7292</v>
      </c>
      <c r="B2859">
        <v>10388.202298664601</v>
      </c>
      <c r="C2859">
        <v>0</v>
      </c>
      <c r="D2859">
        <v>0</v>
      </c>
      <c r="E2859">
        <f>Table4[[#This Row],[kapp_slack_ub]]/Table4[[#This Row],[kapp_old]]</f>
        <v>0</v>
      </c>
      <c r="F2859" t="str">
        <f>"'PRO-"&amp;_xlfn.TEXTAFTER(Table4[[#This Row],[rxn]],"-",-1)&amp;"'"</f>
        <v>'PRO-UNKNOWN'</v>
      </c>
      <c r="G2859" t="str">
        <f>_xlfn.XLOOKUP(Table4[[#This Row],[enz]],'[1]Sheet2 (2)'!$A:$A,'[1]Sheet2 (2)'!$B:$B,"")</f>
        <v/>
      </c>
    </row>
    <row r="2860" spans="1:7" hidden="1" x14ac:dyDescent="0.2">
      <c r="A2860" t="s">
        <v>7293</v>
      </c>
      <c r="B2860">
        <v>10388.202298664601</v>
      </c>
      <c r="C2860">
        <v>0</v>
      </c>
      <c r="D2860">
        <v>0</v>
      </c>
      <c r="E2860">
        <f>Table4[[#This Row],[kapp_slack_ub]]/Table4[[#This Row],[kapp_old]]</f>
        <v>0</v>
      </c>
      <c r="F2860" t="str">
        <f>"'PRO-"&amp;_xlfn.TEXTAFTER(Table4[[#This Row],[rxn]],"-",-1)&amp;"'"</f>
        <v>'PRO-rt6998'</v>
      </c>
      <c r="G2860">
        <f>_xlfn.XLOOKUP(Table4[[#This Row],[enz]],'[1]Sheet2 (2)'!$A:$A,'[1]Sheet2 (2)'!$B:$B,"")</f>
        <v>1</v>
      </c>
    </row>
    <row r="2861" spans="1:7" hidden="1" x14ac:dyDescent="0.2">
      <c r="A2861" t="s">
        <v>7294</v>
      </c>
      <c r="B2861">
        <v>10388.202298664601</v>
      </c>
      <c r="C2861">
        <v>0</v>
      </c>
      <c r="D2861">
        <v>0</v>
      </c>
      <c r="E2861">
        <f>Table4[[#This Row],[kapp_slack_ub]]/Table4[[#This Row],[kapp_old]]</f>
        <v>0</v>
      </c>
      <c r="F2861" t="str">
        <f>"'PRO-"&amp;_xlfn.TEXTAFTER(Table4[[#This Row],[rxn]],"-",-1)&amp;"'"</f>
        <v>'PRO-rt6998'</v>
      </c>
      <c r="G2861">
        <f>_xlfn.XLOOKUP(Table4[[#This Row],[enz]],'[1]Sheet2 (2)'!$A:$A,'[1]Sheet2 (2)'!$B:$B,"")</f>
        <v>1</v>
      </c>
    </row>
    <row r="2862" spans="1:7" hidden="1" x14ac:dyDescent="0.2">
      <c r="A2862" t="s">
        <v>7295</v>
      </c>
      <c r="B2862">
        <v>466541.60795770801</v>
      </c>
      <c r="C2862">
        <v>0</v>
      </c>
      <c r="D2862">
        <v>0</v>
      </c>
      <c r="E2862">
        <f>Table4[[#This Row],[kapp_slack_ub]]/Table4[[#This Row],[kapp_old]]</f>
        <v>0</v>
      </c>
      <c r="F2862" t="str">
        <f>"'PRO-"&amp;_xlfn.TEXTAFTER(Table4[[#This Row],[rxn]],"-",-1)&amp;"'"</f>
        <v>'PRO-rt6998'</v>
      </c>
      <c r="G2862">
        <f>_xlfn.XLOOKUP(Table4[[#This Row],[enz]],'[1]Sheet2 (2)'!$A:$A,'[1]Sheet2 (2)'!$B:$B,"")</f>
        <v>1</v>
      </c>
    </row>
    <row r="2863" spans="1:7" hidden="1" x14ac:dyDescent="0.2">
      <c r="A2863" t="s">
        <v>7296</v>
      </c>
      <c r="B2863">
        <v>10388.202298664601</v>
      </c>
      <c r="C2863">
        <v>0</v>
      </c>
      <c r="D2863">
        <v>0</v>
      </c>
      <c r="E2863">
        <f>Table4[[#This Row],[kapp_slack_ub]]/Table4[[#This Row],[kapp_old]]</f>
        <v>0</v>
      </c>
      <c r="F2863" t="str">
        <f>"'PRO-"&amp;_xlfn.TEXTAFTER(Table4[[#This Row],[rxn]],"-",-1)&amp;"'"</f>
        <v>'PRO-rt6998'</v>
      </c>
      <c r="G2863">
        <f>_xlfn.XLOOKUP(Table4[[#This Row],[enz]],'[1]Sheet2 (2)'!$A:$A,'[1]Sheet2 (2)'!$B:$B,"")</f>
        <v>1</v>
      </c>
    </row>
    <row r="2864" spans="1:7" hidden="1" x14ac:dyDescent="0.2">
      <c r="A2864" t="s">
        <v>7297</v>
      </c>
      <c r="B2864">
        <v>10388.202298664601</v>
      </c>
      <c r="C2864">
        <v>0</v>
      </c>
      <c r="D2864">
        <v>0</v>
      </c>
      <c r="E2864">
        <f>Table4[[#This Row],[kapp_slack_ub]]/Table4[[#This Row],[kapp_old]]</f>
        <v>0</v>
      </c>
      <c r="F2864" t="str">
        <f>"'PRO-"&amp;_xlfn.TEXTAFTER(Table4[[#This Row],[rxn]],"-",-1)&amp;"'"</f>
        <v>'PRO-rt6998'</v>
      </c>
      <c r="G2864">
        <f>_xlfn.XLOOKUP(Table4[[#This Row],[enz]],'[1]Sheet2 (2)'!$A:$A,'[1]Sheet2 (2)'!$B:$B,"")</f>
        <v>1</v>
      </c>
    </row>
    <row r="2865" spans="1:7" hidden="1" x14ac:dyDescent="0.2">
      <c r="A2865" t="s">
        <v>7298</v>
      </c>
      <c r="B2865">
        <v>10388.202298664601</v>
      </c>
      <c r="C2865">
        <v>0</v>
      </c>
      <c r="D2865">
        <v>0</v>
      </c>
      <c r="E2865">
        <f>Table4[[#This Row],[kapp_slack_ub]]/Table4[[#This Row],[kapp_old]]</f>
        <v>0</v>
      </c>
      <c r="F2865" t="str">
        <f>"'PRO-"&amp;_xlfn.TEXTAFTER(Table4[[#This Row],[rxn]],"-",-1)&amp;"'"</f>
        <v>'PRO-rt6998'</v>
      </c>
      <c r="G2865">
        <f>_xlfn.XLOOKUP(Table4[[#This Row],[enz]],'[1]Sheet2 (2)'!$A:$A,'[1]Sheet2 (2)'!$B:$B,"")</f>
        <v>1</v>
      </c>
    </row>
    <row r="2866" spans="1:7" hidden="1" x14ac:dyDescent="0.2">
      <c r="A2866" t="s">
        <v>7299</v>
      </c>
      <c r="B2866">
        <v>10388.202298664601</v>
      </c>
      <c r="C2866">
        <v>0</v>
      </c>
      <c r="D2866">
        <v>0</v>
      </c>
      <c r="E2866">
        <f>Table4[[#This Row],[kapp_slack_ub]]/Table4[[#This Row],[kapp_old]]</f>
        <v>0</v>
      </c>
      <c r="F2866" t="str">
        <f>"'PRO-"&amp;_xlfn.TEXTAFTER(Table4[[#This Row],[rxn]],"-",-1)&amp;"'"</f>
        <v>'PRO-rt4257'</v>
      </c>
      <c r="G2866">
        <f>_xlfn.XLOOKUP(Table4[[#This Row],[enz]],'[1]Sheet2 (2)'!$A:$A,'[1]Sheet2 (2)'!$B:$B,"")</f>
        <v>1</v>
      </c>
    </row>
    <row r="2867" spans="1:7" hidden="1" x14ac:dyDescent="0.2">
      <c r="A2867" t="s">
        <v>3158</v>
      </c>
      <c r="B2867">
        <v>30194.739723975701</v>
      </c>
      <c r="C2867">
        <v>0</v>
      </c>
      <c r="D2867">
        <v>0</v>
      </c>
      <c r="E2867">
        <f>Table4[[#This Row],[kapp_slack_ub]]/Table4[[#This Row],[kapp_old]]</f>
        <v>0</v>
      </c>
      <c r="F2867" t="str">
        <f>"'PRO-"&amp;_xlfn.TEXTAFTER(Table4[[#This Row],[rxn]],"-",-1)&amp;"'"</f>
        <v>'PRO-MET1213'</v>
      </c>
      <c r="G2867" t="str">
        <f>_xlfn.XLOOKUP(Table4[[#This Row],[enz]],'[1]Sheet2 (2)'!$A:$A,'[1]Sheet2 (2)'!$B:$B,"")</f>
        <v/>
      </c>
    </row>
    <row r="2868" spans="1:7" hidden="1" x14ac:dyDescent="0.2">
      <c r="A2868" t="s">
        <v>7300</v>
      </c>
      <c r="B2868">
        <v>10388.202298664601</v>
      </c>
      <c r="C2868">
        <v>0</v>
      </c>
      <c r="D2868">
        <v>0</v>
      </c>
      <c r="E2868">
        <f>Table4[[#This Row],[kapp_slack_ub]]/Table4[[#This Row],[kapp_old]]</f>
        <v>0</v>
      </c>
      <c r="F2868" t="str">
        <f>"'PRO-"&amp;_xlfn.TEXTAFTER(Table4[[#This Row],[rxn]],"-",-1)&amp;"'"</f>
        <v>'PRO-rt0075'</v>
      </c>
      <c r="G2868">
        <f>_xlfn.XLOOKUP(Table4[[#This Row],[enz]],'[1]Sheet2 (2)'!$A:$A,'[1]Sheet2 (2)'!$B:$B,"")</f>
        <v>1</v>
      </c>
    </row>
    <row r="2869" spans="1:7" x14ac:dyDescent="0.2">
      <c r="A2869" t="s">
        <v>3081</v>
      </c>
      <c r="B2869">
        <v>10388.202298664601</v>
      </c>
      <c r="C2869">
        <v>1.8780821006336501</v>
      </c>
      <c r="D2869">
        <v>0</v>
      </c>
      <c r="E2869">
        <f>Table4[[#This Row],[kapp_slack_ub]]/Table4[[#This Row],[kapp_old]]</f>
        <v>1.8078990441638558E-4</v>
      </c>
      <c r="F2869" t="str">
        <f>"'PRO-"&amp;_xlfn.TEXTAFTER(Table4[[#This Row],[rxn]],"-",-1)&amp;"'"</f>
        <v>'PRO-rt7648'</v>
      </c>
      <c r="G2869">
        <f>_xlfn.XLOOKUP(Table4[[#This Row],[enz]],'[1]Sheet2 (2)'!$A:$A,'[1]Sheet2 (2)'!$B:$B,"")</f>
        <v>1</v>
      </c>
    </row>
    <row r="2870" spans="1:7" hidden="1" x14ac:dyDescent="0.2">
      <c r="A2870" t="s">
        <v>7301</v>
      </c>
      <c r="B2870">
        <v>10388.202298664601</v>
      </c>
      <c r="C2870">
        <v>0</v>
      </c>
      <c r="D2870">
        <v>0</v>
      </c>
      <c r="E2870">
        <f>Table4[[#This Row],[kapp_slack_ub]]/Table4[[#This Row],[kapp_old]]</f>
        <v>0</v>
      </c>
      <c r="F2870" t="str">
        <f>"'PRO-"&amp;_xlfn.TEXTAFTER(Table4[[#This Row],[rxn]],"-",-1)&amp;"'"</f>
        <v>'PRO-rt5017'</v>
      </c>
      <c r="G2870">
        <f>_xlfn.XLOOKUP(Table4[[#This Row],[enz]],'[1]Sheet2 (2)'!$A:$A,'[1]Sheet2 (2)'!$B:$B,"")</f>
        <v>1</v>
      </c>
    </row>
    <row r="2871" spans="1:7" hidden="1" x14ac:dyDescent="0.2">
      <c r="A2871" t="s">
        <v>7302</v>
      </c>
      <c r="B2871">
        <v>10388.202298664601</v>
      </c>
      <c r="C2871">
        <v>0</v>
      </c>
      <c r="D2871">
        <v>0</v>
      </c>
      <c r="E2871">
        <f>Table4[[#This Row],[kapp_slack_ub]]/Table4[[#This Row],[kapp_old]]</f>
        <v>0</v>
      </c>
      <c r="F2871" t="str">
        <f>"'PRO-"&amp;_xlfn.TEXTAFTER(Table4[[#This Row],[rxn]],"-",-1)&amp;"'"</f>
        <v>'PRO-rt5684'</v>
      </c>
      <c r="G2871">
        <f>_xlfn.XLOOKUP(Table4[[#This Row],[enz]],'[1]Sheet2 (2)'!$A:$A,'[1]Sheet2 (2)'!$B:$B,"")</f>
        <v>1</v>
      </c>
    </row>
    <row r="2872" spans="1:7" hidden="1" x14ac:dyDescent="0.2">
      <c r="A2872" t="s">
        <v>7303</v>
      </c>
      <c r="B2872">
        <v>10388.202298664601</v>
      </c>
      <c r="C2872">
        <v>0</v>
      </c>
      <c r="D2872">
        <v>0</v>
      </c>
      <c r="E2872">
        <f>Table4[[#This Row],[kapp_slack_ub]]/Table4[[#This Row],[kapp_old]]</f>
        <v>0</v>
      </c>
      <c r="F2872" t="str">
        <f>"'PRO-"&amp;_xlfn.TEXTAFTER(Table4[[#This Row],[rxn]],"-",-1)&amp;"'"</f>
        <v>'PRO-rt5684'</v>
      </c>
      <c r="G2872">
        <f>_xlfn.XLOOKUP(Table4[[#This Row],[enz]],'[1]Sheet2 (2)'!$A:$A,'[1]Sheet2 (2)'!$B:$B,"")</f>
        <v>1</v>
      </c>
    </row>
    <row r="2873" spans="1:7" hidden="1" x14ac:dyDescent="0.2">
      <c r="A2873" t="s">
        <v>7304</v>
      </c>
      <c r="B2873">
        <v>10388.202298664601</v>
      </c>
      <c r="C2873">
        <v>0</v>
      </c>
      <c r="D2873">
        <v>0</v>
      </c>
      <c r="E2873">
        <f>Table4[[#This Row],[kapp_slack_ub]]/Table4[[#This Row],[kapp_old]]</f>
        <v>0</v>
      </c>
      <c r="F2873" t="str">
        <f>"'PRO-"&amp;_xlfn.TEXTAFTER(Table4[[#This Row],[rxn]],"-",-1)&amp;"'"</f>
        <v>'PRO-rt4254'</v>
      </c>
      <c r="G2873">
        <f>_xlfn.XLOOKUP(Table4[[#This Row],[enz]],'[1]Sheet2 (2)'!$A:$A,'[1]Sheet2 (2)'!$B:$B,"")</f>
        <v>1</v>
      </c>
    </row>
    <row r="2874" spans="1:7" hidden="1" x14ac:dyDescent="0.2">
      <c r="A2874" t="s">
        <v>7305</v>
      </c>
      <c r="B2874">
        <v>10388.202298664601</v>
      </c>
      <c r="C2874">
        <v>0</v>
      </c>
      <c r="D2874">
        <v>0</v>
      </c>
      <c r="E2874">
        <f>Table4[[#This Row],[kapp_slack_ub]]/Table4[[#This Row],[kapp_old]]</f>
        <v>0</v>
      </c>
      <c r="F2874" t="str">
        <f>"'PRO-"&amp;_xlfn.TEXTAFTER(Table4[[#This Row],[rxn]],"-",-1)&amp;"'"</f>
        <v>'PRO-rt4254'</v>
      </c>
      <c r="G2874">
        <f>_xlfn.XLOOKUP(Table4[[#This Row],[enz]],'[1]Sheet2 (2)'!$A:$A,'[1]Sheet2 (2)'!$B:$B,"")</f>
        <v>1</v>
      </c>
    </row>
    <row r="2875" spans="1:7" x14ac:dyDescent="0.2">
      <c r="A2875" t="s">
        <v>3299</v>
      </c>
      <c r="B2875">
        <v>28.178783889944299</v>
      </c>
      <c r="C2875">
        <v>4.833636941844E-3</v>
      </c>
      <c r="D2875">
        <v>0</v>
      </c>
      <c r="E2875">
        <f>Table4[[#This Row],[kapp_slack_ub]]/Table4[[#This Row],[kapp_old]]</f>
        <v>1.7153461841087119E-4</v>
      </c>
      <c r="F2875" t="str">
        <f>"'PRO-"&amp;_xlfn.TEXTAFTER(Table4[[#This Row],[rxn]],"-",-1)&amp;"'"</f>
        <v>'PRO-rt0910'</v>
      </c>
      <c r="G2875">
        <f>_xlfn.XLOOKUP(Table4[[#This Row],[enz]],'[1]Sheet2 (2)'!$A:$A,'[1]Sheet2 (2)'!$B:$B,"")</f>
        <v>1</v>
      </c>
    </row>
    <row r="2876" spans="1:7" hidden="1" x14ac:dyDescent="0.2">
      <c r="A2876" t="s">
        <v>7306</v>
      </c>
      <c r="B2876">
        <v>10388.202298664601</v>
      </c>
      <c r="C2876">
        <v>0</v>
      </c>
      <c r="D2876">
        <v>0</v>
      </c>
      <c r="E2876">
        <f>Table4[[#This Row],[kapp_slack_ub]]/Table4[[#This Row],[kapp_old]]</f>
        <v>0</v>
      </c>
      <c r="F2876" t="str">
        <f>"'PRO-"&amp;_xlfn.TEXTAFTER(Table4[[#This Row],[rxn]],"-",-1)&amp;"'"</f>
        <v>'PRO-rt3853'</v>
      </c>
      <c r="G2876">
        <f>_xlfn.XLOOKUP(Table4[[#This Row],[enz]],'[1]Sheet2 (2)'!$A:$A,'[1]Sheet2 (2)'!$B:$B,"")</f>
        <v>1</v>
      </c>
    </row>
    <row r="2877" spans="1:7" hidden="1" x14ac:dyDescent="0.2">
      <c r="A2877" t="s">
        <v>7307</v>
      </c>
      <c r="B2877">
        <v>10388.202298664601</v>
      </c>
      <c r="C2877">
        <v>0</v>
      </c>
      <c r="D2877">
        <v>0</v>
      </c>
      <c r="E2877">
        <f>Table4[[#This Row],[kapp_slack_ub]]/Table4[[#This Row],[kapp_old]]</f>
        <v>0</v>
      </c>
      <c r="F2877" t="str">
        <f>"'PRO-"&amp;_xlfn.TEXTAFTER(Table4[[#This Row],[rxn]],"-",-1)&amp;"'"</f>
        <v>'PRO-rt4066'</v>
      </c>
      <c r="G2877">
        <f>_xlfn.XLOOKUP(Table4[[#This Row],[enz]],'[1]Sheet2 (2)'!$A:$A,'[1]Sheet2 (2)'!$B:$B,"")</f>
        <v>1</v>
      </c>
    </row>
    <row r="2878" spans="1:7" hidden="1" x14ac:dyDescent="0.2">
      <c r="A2878" t="s">
        <v>7308</v>
      </c>
      <c r="B2878">
        <v>10388.202298664601</v>
      </c>
      <c r="C2878">
        <v>0</v>
      </c>
      <c r="D2878">
        <v>0</v>
      </c>
      <c r="E2878">
        <f>Table4[[#This Row],[kapp_slack_ub]]/Table4[[#This Row],[kapp_old]]</f>
        <v>0</v>
      </c>
      <c r="F2878" t="str">
        <f>"'PRO-"&amp;_xlfn.TEXTAFTER(Table4[[#This Row],[rxn]],"-",-1)&amp;"'"</f>
        <v>'PRO-NADHCPLX0'</v>
      </c>
      <c r="G2878" t="str">
        <f>_xlfn.XLOOKUP(Table4[[#This Row],[enz]],'[1]Sheet2 (2)'!$A:$A,'[1]Sheet2 (2)'!$B:$B,"")</f>
        <v/>
      </c>
    </row>
    <row r="2879" spans="1:7" hidden="1" x14ac:dyDescent="0.2">
      <c r="A2879" t="s">
        <v>7309</v>
      </c>
      <c r="B2879">
        <v>10388.202298664601</v>
      </c>
      <c r="C2879">
        <v>0</v>
      </c>
      <c r="D2879">
        <v>0</v>
      </c>
      <c r="E2879">
        <f>Table4[[#This Row],[kapp_slack_ub]]/Table4[[#This Row],[kapp_old]]</f>
        <v>0</v>
      </c>
      <c r="F2879" t="str">
        <f>"'PRO-"&amp;_xlfn.TEXTAFTER(Table4[[#This Row],[rxn]],"-",-1)&amp;"'"</f>
        <v>'PRO-NADHCPLX1'</v>
      </c>
      <c r="G2879" t="str">
        <f>_xlfn.XLOOKUP(Table4[[#This Row],[enz]],'[1]Sheet2 (2)'!$A:$A,'[1]Sheet2 (2)'!$B:$B,"")</f>
        <v/>
      </c>
    </row>
    <row r="2880" spans="1:7" hidden="1" x14ac:dyDescent="0.2">
      <c r="A2880" t="s">
        <v>7310</v>
      </c>
      <c r="B2880">
        <v>10388.202298664601</v>
      </c>
      <c r="C2880">
        <v>0</v>
      </c>
      <c r="D2880">
        <v>0</v>
      </c>
      <c r="E2880">
        <f>Table4[[#This Row],[kapp_slack_ub]]/Table4[[#This Row],[kapp_old]]</f>
        <v>0</v>
      </c>
      <c r="F2880" t="str">
        <f>"'PRO-"&amp;_xlfn.TEXTAFTER(Table4[[#This Row],[rxn]],"-",-1)&amp;"'"</f>
        <v>'PRO-NADHCPLX2'</v>
      </c>
      <c r="G2880" t="str">
        <f>_xlfn.XLOOKUP(Table4[[#This Row],[enz]],'[1]Sheet2 (2)'!$A:$A,'[1]Sheet2 (2)'!$B:$B,"")</f>
        <v/>
      </c>
    </row>
    <row r="2881" spans="1:7" hidden="1" x14ac:dyDescent="0.2">
      <c r="A2881" t="s">
        <v>7311</v>
      </c>
      <c r="B2881">
        <v>10388.202298664601</v>
      </c>
      <c r="C2881">
        <v>0</v>
      </c>
      <c r="D2881">
        <v>0</v>
      </c>
      <c r="E2881">
        <f>Table4[[#This Row],[kapp_slack_ub]]/Table4[[#This Row],[kapp_old]]</f>
        <v>0</v>
      </c>
      <c r="F2881" t="str">
        <f>"'PRO-"&amp;_xlfn.TEXTAFTER(Table4[[#This Row],[rxn]],"-",-1)&amp;"'"</f>
        <v>'PRO-NADHCPLX3'</v>
      </c>
      <c r="G2881" t="str">
        <f>_xlfn.XLOOKUP(Table4[[#This Row],[enz]],'[1]Sheet2 (2)'!$A:$A,'[1]Sheet2 (2)'!$B:$B,"")</f>
        <v/>
      </c>
    </row>
    <row r="2882" spans="1:7" hidden="1" x14ac:dyDescent="0.2">
      <c r="A2882" t="s">
        <v>7312</v>
      </c>
      <c r="B2882">
        <v>10388.202298664601</v>
      </c>
      <c r="C2882">
        <v>0</v>
      </c>
      <c r="D2882">
        <v>0</v>
      </c>
      <c r="E2882">
        <f>Table4[[#This Row],[kapp_slack_ub]]/Table4[[#This Row],[kapp_old]]</f>
        <v>0</v>
      </c>
      <c r="F2882" t="str">
        <f>"'PRO-"&amp;_xlfn.TEXTAFTER(Table4[[#This Row],[rxn]],"-",-1)&amp;"'"</f>
        <v>'PRO-NADHCPLX4'</v>
      </c>
      <c r="G2882" t="str">
        <f>_xlfn.XLOOKUP(Table4[[#This Row],[enz]],'[1]Sheet2 (2)'!$A:$A,'[1]Sheet2 (2)'!$B:$B,"")</f>
        <v/>
      </c>
    </row>
    <row r="2883" spans="1:7" hidden="1" x14ac:dyDescent="0.2">
      <c r="A2883" t="s">
        <v>7313</v>
      </c>
      <c r="B2883">
        <v>10388.202298664601</v>
      </c>
      <c r="C2883">
        <v>0</v>
      </c>
      <c r="D2883">
        <v>0</v>
      </c>
      <c r="E2883">
        <f>Table4[[#This Row],[kapp_slack_ub]]/Table4[[#This Row],[kapp_old]]</f>
        <v>0</v>
      </c>
      <c r="F2883" t="str">
        <f>"'PRO-"&amp;_xlfn.TEXTAFTER(Table4[[#This Row],[rxn]],"-",-1)&amp;"'"</f>
        <v>'PRO-NADHCPLX5'</v>
      </c>
      <c r="G2883" t="str">
        <f>_xlfn.XLOOKUP(Table4[[#This Row],[enz]],'[1]Sheet2 (2)'!$A:$A,'[1]Sheet2 (2)'!$B:$B,"")</f>
        <v/>
      </c>
    </row>
    <row r="2884" spans="1:7" hidden="1" x14ac:dyDescent="0.2">
      <c r="A2884" t="s">
        <v>3159</v>
      </c>
      <c r="B2884">
        <v>6936506.69556526</v>
      </c>
      <c r="C2884">
        <v>0</v>
      </c>
      <c r="D2884">
        <v>0</v>
      </c>
      <c r="E2884">
        <f>Table4[[#This Row],[kapp_slack_ub]]/Table4[[#This Row],[kapp_old]]</f>
        <v>0</v>
      </c>
      <c r="F2884" t="str">
        <f>"'PRO-"&amp;_xlfn.TEXTAFTER(Table4[[#This Row],[rxn]],"-",-1)&amp;"'"</f>
        <v>'PRO-NADHCPLX6'</v>
      </c>
      <c r="G2884" t="str">
        <f>_xlfn.XLOOKUP(Table4[[#This Row],[enz]],'[1]Sheet2 (2)'!$A:$A,'[1]Sheet2 (2)'!$B:$B,"")</f>
        <v/>
      </c>
    </row>
    <row r="2885" spans="1:7" hidden="1" x14ac:dyDescent="0.2">
      <c r="A2885" t="s">
        <v>7314</v>
      </c>
      <c r="B2885">
        <v>10388.202298664601</v>
      </c>
      <c r="C2885">
        <v>0</v>
      </c>
      <c r="D2885">
        <v>0</v>
      </c>
      <c r="E2885">
        <f>Table4[[#This Row],[kapp_slack_ub]]/Table4[[#This Row],[kapp_old]]</f>
        <v>0</v>
      </c>
      <c r="F2885" t="str">
        <f>"'PRO-"&amp;_xlfn.TEXTAFTER(Table4[[#This Row],[rxn]],"-",-1)&amp;"'"</f>
        <v>'PRO-NADHCPLX7'</v>
      </c>
      <c r="G2885" t="str">
        <f>_xlfn.XLOOKUP(Table4[[#This Row],[enz]],'[1]Sheet2 (2)'!$A:$A,'[1]Sheet2 (2)'!$B:$B,"")</f>
        <v/>
      </c>
    </row>
    <row r="2886" spans="1:7" hidden="1" x14ac:dyDescent="0.2">
      <c r="A2886" t="s">
        <v>7315</v>
      </c>
      <c r="B2886">
        <v>10388.202298664601</v>
      </c>
      <c r="C2886">
        <v>0</v>
      </c>
      <c r="D2886">
        <v>0</v>
      </c>
      <c r="E2886">
        <f>Table4[[#This Row],[kapp_slack_ub]]/Table4[[#This Row],[kapp_old]]</f>
        <v>0</v>
      </c>
      <c r="F2886" t="str">
        <f>"'PRO-"&amp;_xlfn.TEXTAFTER(Table4[[#This Row],[rxn]],"-",-1)&amp;"'"</f>
        <v>'PRO-NADHCPLX8'</v>
      </c>
      <c r="G2886" t="str">
        <f>_xlfn.XLOOKUP(Table4[[#This Row],[enz]],'[1]Sheet2 (2)'!$A:$A,'[1]Sheet2 (2)'!$B:$B,"")</f>
        <v/>
      </c>
    </row>
    <row r="2887" spans="1:7" hidden="1" x14ac:dyDescent="0.2">
      <c r="A2887" t="s">
        <v>7316</v>
      </c>
      <c r="B2887">
        <v>116.009086110957</v>
      </c>
      <c r="C2887">
        <v>0</v>
      </c>
      <c r="D2887">
        <v>0</v>
      </c>
      <c r="E2887">
        <f>Table4[[#This Row],[kapp_slack_ub]]/Table4[[#This Row],[kapp_old]]</f>
        <v>0</v>
      </c>
      <c r="F2887" t="str">
        <f>"'PRO-"&amp;_xlfn.TEXTAFTER(Table4[[#This Row],[rxn]],"-",-1)&amp;"'"</f>
        <v>'PRO-rt1814_c'</v>
      </c>
      <c r="G2887">
        <f>_xlfn.XLOOKUP(Table4[[#This Row],[enz]],'[1]Sheet2 (2)'!$A:$A,'[1]Sheet2 (2)'!$B:$B,"")</f>
        <v>1</v>
      </c>
    </row>
    <row r="2888" spans="1:7" hidden="1" x14ac:dyDescent="0.2">
      <c r="A2888" t="s">
        <v>7317</v>
      </c>
      <c r="B2888">
        <v>10388.202298664601</v>
      </c>
      <c r="C2888">
        <v>0</v>
      </c>
      <c r="D2888">
        <v>0</v>
      </c>
      <c r="E2888">
        <f>Table4[[#This Row],[kapp_slack_ub]]/Table4[[#This Row],[kapp_old]]</f>
        <v>0</v>
      </c>
      <c r="F2888" t="str">
        <f>"'PRO-"&amp;_xlfn.TEXTAFTER(Table4[[#This Row],[rxn]],"-",-1)&amp;"'"</f>
        <v>'PRO-rt1814_m'</v>
      </c>
      <c r="G2888">
        <f>_xlfn.XLOOKUP(Table4[[#This Row],[enz]],'[1]Sheet2 (2)'!$A:$A,'[1]Sheet2 (2)'!$B:$B,"")</f>
        <v>1</v>
      </c>
    </row>
    <row r="2889" spans="1:7" hidden="1" x14ac:dyDescent="0.2">
      <c r="A2889" t="s">
        <v>7318</v>
      </c>
      <c r="B2889">
        <v>10388.202298664601</v>
      </c>
      <c r="C2889">
        <v>0</v>
      </c>
      <c r="D2889">
        <v>0</v>
      </c>
      <c r="E2889">
        <f>Table4[[#This Row],[kapp_slack_ub]]/Table4[[#This Row],[kapp_old]]</f>
        <v>0</v>
      </c>
      <c r="F2889" t="str">
        <f>"'PRO-"&amp;_xlfn.TEXTAFTER(Table4[[#This Row],[rxn]],"-",-1)&amp;"'"</f>
        <v>'PRO-rt0604'</v>
      </c>
      <c r="G2889">
        <f>_xlfn.XLOOKUP(Table4[[#This Row],[enz]],'[1]Sheet2 (2)'!$A:$A,'[1]Sheet2 (2)'!$B:$B,"")</f>
        <v>1</v>
      </c>
    </row>
    <row r="2890" spans="1:7" hidden="1" x14ac:dyDescent="0.2">
      <c r="A2890" t="s">
        <v>3160</v>
      </c>
      <c r="B2890">
        <v>10388.202298664601</v>
      </c>
      <c r="C2890">
        <v>0</v>
      </c>
      <c r="D2890">
        <v>0</v>
      </c>
      <c r="E2890">
        <f>Table4[[#This Row],[kapp_slack_ub]]/Table4[[#This Row],[kapp_old]]</f>
        <v>0</v>
      </c>
      <c r="F2890" t="str">
        <f>"'PRO-"&amp;_xlfn.TEXTAFTER(Table4[[#This Row],[rxn]],"-",-1)&amp;"'"</f>
        <v>'PRO-rt1441'</v>
      </c>
      <c r="G2890">
        <f>_xlfn.XLOOKUP(Table4[[#This Row],[enz]],'[1]Sheet2 (2)'!$A:$A,'[1]Sheet2 (2)'!$B:$B,"")</f>
        <v>1</v>
      </c>
    </row>
    <row r="2891" spans="1:7" hidden="1" x14ac:dyDescent="0.2">
      <c r="A2891" t="s">
        <v>3161</v>
      </c>
      <c r="B2891">
        <v>10388.202298664601</v>
      </c>
      <c r="C2891">
        <v>0</v>
      </c>
      <c r="D2891">
        <v>0</v>
      </c>
      <c r="E2891">
        <f>Table4[[#This Row],[kapp_slack_ub]]/Table4[[#This Row],[kapp_old]]</f>
        <v>0</v>
      </c>
      <c r="F2891" t="str">
        <f>"'PRO-"&amp;_xlfn.TEXTAFTER(Table4[[#This Row],[rxn]],"-",-1)&amp;"'"</f>
        <v>'PRO-SPONT'</v>
      </c>
      <c r="G2891" t="str">
        <f>_xlfn.XLOOKUP(Table4[[#This Row],[enz]],'[1]Sheet2 (2)'!$A:$A,'[1]Sheet2 (2)'!$B:$B,"")</f>
        <v/>
      </c>
    </row>
    <row r="2892" spans="1:7" hidden="1" x14ac:dyDescent="0.2">
      <c r="A2892" t="s">
        <v>7319</v>
      </c>
      <c r="B2892">
        <v>10388.202298664601</v>
      </c>
      <c r="C2892">
        <v>0</v>
      </c>
      <c r="D2892">
        <v>0</v>
      </c>
      <c r="E2892">
        <f>Table4[[#This Row],[kapp_slack_ub]]/Table4[[#This Row],[kapp_old]]</f>
        <v>0</v>
      </c>
      <c r="F2892" t="str">
        <f>"'PRO-"&amp;_xlfn.TEXTAFTER(Table4[[#This Row],[rxn]],"-",-1)&amp;"'"</f>
        <v>'PRO-SPONT'</v>
      </c>
      <c r="G2892" t="str">
        <f>_xlfn.XLOOKUP(Table4[[#This Row],[enz]],'[1]Sheet2 (2)'!$A:$A,'[1]Sheet2 (2)'!$B:$B,"")</f>
        <v/>
      </c>
    </row>
    <row r="2893" spans="1:7" hidden="1" x14ac:dyDescent="0.2">
      <c r="A2893" t="s">
        <v>3162</v>
      </c>
      <c r="B2893">
        <v>10388.202298664601</v>
      </c>
      <c r="C2893">
        <v>0</v>
      </c>
      <c r="D2893">
        <v>0</v>
      </c>
      <c r="E2893">
        <f>Table4[[#This Row],[kapp_slack_ub]]/Table4[[#This Row],[kapp_old]]</f>
        <v>0</v>
      </c>
      <c r="F2893" t="str">
        <f>"'PRO-"&amp;_xlfn.TEXTAFTER(Table4[[#This Row],[rxn]],"-",-1)&amp;"'"</f>
        <v>'PRO-rt1814_c'</v>
      </c>
      <c r="G2893">
        <f>_xlfn.XLOOKUP(Table4[[#This Row],[enz]],'[1]Sheet2 (2)'!$A:$A,'[1]Sheet2 (2)'!$B:$B,"")</f>
        <v>1</v>
      </c>
    </row>
    <row r="2894" spans="1:7" hidden="1" x14ac:dyDescent="0.2">
      <c r="A2894" t="s">
        <v>7320</v>
      </c>
      <c r="B2894">
        <v>10388.202298664601</v>
      </c>
      <c r="C2894">
        <v>0</v>
      </c>
      <c r="D2894">
        <v>0</v>
      </c>
      <c r="E2894">
        <f>Table4[[#This Row],[kapp_slack_ub]]/Table4[[#This Row],[kapp_old]]</f>
        <v>0</v>
      </c>
      <c r="F2894" t="str">
        <f>"'PRO-"&amp;_xlfn.TEXTAFTER(Table4[[#This Row],[rxn]],"-",-1)&amp;"'"</f>
        <v>'PRO-rt1814_m'</v>
      </c>
      <c r="G2894">
        <f>_xlfn.XLOOKUP(Table4[[#This Row],[enz]],'[1]Sheet2 (2)'!$A:$A,'[1]Sheet2 (2)'!$B:$B,"")</f>
        <v>1</v>
      </c>
    </row>
    <row r="2895" spans="1:7" hidden="1" x14ac:dyDescent="0.2">
      <c r="A2895" t="s">
        <v>7321</v>
      </c>
      <c r="B2895">
        <v>10388.202298664601</v>
      </c>
      <c r="C2895">
        <v>0</v>
      </c>
      <c r="D2895">
        <v>0</v>
      </c>
      <c r="E2895">
        <f>Table4[[#This Row],[kapp_slack_ub]]/Table4[[#This Row],[kapp_old]]</f>
        <v>0</v>
      </c>
      <c r="F2895" t="str">
        <f>"'PRO-"&amp;_xlfn.TEXTAFTER(Table4[[#This Row],[rxn]],"-",-1)&amp;"'"</f>
        <v>'PRO-rt3107'</v>
      </c>
      <c r="G2895">
        <f>_xlfn.XLOOKUP(Table4[[#This Row],[enz]],'[1]Sheet2 (2)'!$A:$A,'[1]Sheet2 (2)'!$B:$B,"")</f>
        <v>1</v>
      </c>
    </row>
    <row r="2896" spans="1:7" hidden="1" x14ac:dyDescent="0.2">
      <c r="A2896" t="s">
        <v>7322</v>
      </c>
      <c r="B2896">
        <v>10388.202298664601</v>
      </c>
      <c r="C2896">
        <v>0</v>
      </c>
      <c r="D2896">
        <v>0</v>
      </c>
      <c r="E2896">
        <f>Table4[[#This Row],[kapp_slack_ub]]/Table4[[#This Row],[kapp_old]]</f>
        <v>0</v>
      </c>
      <c r="F2896" t="str">
        <f>"'PRO-"&amp;_xlfn.TEXTAFTER(Table4[[#This Row],[rxn]],"-",-1)&amp;"'"</f>
        <v>'PRO-rt4419'</v>
      </c>
      <c r="G2896">
        <f>_xlfn.XLOOKUP(Table4[[#This Row],[enz]],'[1]Sheet2 (2)'!$A:$A,'[1]Sheet2 (2)'!$B:$B,"")</f>
        <v>1</v>
      </c>
    </row>
    <row r="2897" spans="1:7" hidden="1" x14ac:dyDescent="0.2">
      <c r="A2897" t="s">
        <v>7323</v>
      </c>
      <c r="B2897">
        <v>10388.202298664601</v>
      </c>
      <c r="C2897">
        <v>0</v>
      </c>
      <c r="D2897">
        <v>0</v>
      </c>
      <c r="E2897">
        <f>Table4[[#This Row],[kapp_slack_ub]]/Table4[[#This Row],[kapp_old]]</f>
        <v>0</v>
      </c>
      <c r="F2897" t="str">
        <f>"'PRO-"&amp;_xlfn.TEXTAFTER(Table4[[#This Row],[rxn]],"-",-1)&amp;"'"</f>
        <v>'PRO-rt7872'</v>
      </c>
      <c r="G2897">
        <f>_xlfn.XLOOKUP(Table4[[#This Row],[enz]],'[1]Sheet2 (2)'!$A:$A,'[1]Sheet2 (2)'!$B:$B,"")</f>
        <v>1</v>
      </c>
    </row>
    <row r="2898" spans="1:7" hidden="1" x14ac:dyDescent="0.2">
      <c r="A2898" t="s">
        <v>7324</v>
      </c>
      <c r="B2898">
        <v>10388.202298664601</v>
      </c>
      <c r="C2898">
        <v>0</v>
      </c>
      <c r="D2898">
        <v>0</v>
      </c>
      <c r="E2898">
        <f>Table4[[#This Row],[kapp_slack_ub]]/Table4[[#This Row],[kapp_old]]</f>
        <v>0</v>
      </c>
      <c r="F2898" t="str">
        <f>"'PRO-"&amp;_xlfn.TEXTAFTER(Table4[[#This Row],[rxn]],"-",-1)&amp;"'"</f>
        <v>'PRO-SPONT'</v>
      </c>
      <c r="G2898" t="str">
        <f>_xlfn.XLOOKUP(Table4[[#This Row],[enz]],'[1]Sheet2 (2)'!$A:$A,'[1]Sheet2 (2)'!$B:$B,"")</f>
        <v/>
      </c>
    </row>
    <row r="2899" spans="1:7" hidden="1" x14ac:dyDescent="0.2">
      <c r="A2899" t="s">
        <v>7325</v>
      </c>
      <c r="B2899">
        <v>10388.202298664601</v>
      </c>
      <c r="C2899">
        <v>0</v>
      </c>
      <c r="D2899">
        <v>0</v>
      </c>
      <c r="E2899">
        <f>Table4[[#This Row],[kapp_slack_ub]]/Table4[[#This Row],[kapp_old]]</f>
        <v>0</v>
      </c>
      <c r="F2899" t="str">
        <f>"'PRO-"&amp;_xlfn.TEXTAFTER(Table4[[#This Row],[rxn]],"-",-1)&amp;"'"</f>
        <v>'PRO-SPONT'</v>
      </c>
      <c r="G2899" t="str">
        <f>_xlfn.XLOOKUP(Table4[[#This Row],[enz]],'[1]Sheet2 (2)'!$A:$A,'[1]Sheet2 (2)'!$B:$B,"")</f>
        <v/>
      </c>
    </row>
    <row r="2900" spans="1:7" hidden="1" x14ac:dyDescent="0.2">
      <c r="A2900" t="s">
        <v>3163</v>
      </c>
      <c r="B2900">
        <v>10388.202298664601</v>
      </c>
      <c r="C2900">
        <v>0</v>
      </c>
      <c r="D2900">
        <v>0</v>
      </c>
      <c r="E2900">
        <f>Table4[[#This Row],[kapp_slack_ub]]/Table4[[#This Row],[kapp_old]]</f>
        <v>0</v>
      </c>
      <c r="F2900" t="str">
        <f>"'PRO-"&amp;_xlfn.TEXTAFTER(Table4[[#This Row],[rxn]],"-",-1)&amp;"'"</f>
        <v>'PRO-SPONT'</v>
      </c>
      <c r="G2900" t="str">
        <f>_xlfn.XLOOKUP(Table4[[#This Row],[enz]],'[1]Sheet2 (2)'!$A:$A,'[1]Sheet2 (2)'!$B:$B,"")</f>
        <v/>
      </c>
    </row>
    <row r="2901" spans="1:7" hidden="1" x14ac:dyDescent="0.2">
      <c r="A2901" t="s">
        <v>7326</v>
      </c>
      <c r="B2901">
        <v>10388.202298664601</v>
      </c>
      <c r="C2901">
        <v>0</v>
      </c>
      <c r="D2901">
        <v>0</v>
      </c>
      <c r="E2901">
        <f>Table4[[#This Row],[kapp_slack_ub]]/Table4[[#This Row],[kapp_old]]</f>
        <v>0</v>
      </c>
      <c r="F2901" t="str">
        <f>"'PRO-"&amp;_xlfn.TEXTAFTER(Table4[[#This Row],[rxn]],"-",-1)&amp;"'"</f>
        <v>'PRO-SPONT'</v>
      </c>
      <c r="G2901" t="str">
        <f>_xlfn.XLOOKUP(Table4[[#This Row],[enz]],'[1]Sheet2 (2)'!$A:$A,'[1]Sheet2 (2)'!$B:$B,"")</f>
        <v/>
      </c>
    </row>
    <row r="2902" spans="1:7" hidden="1" x14ac:dyDescent="0.2">
      <c r="A2902" t="s">
        <v>3164</v>
      </c>
      <c r="B2902">
        <v>10388.202298664601</v>
      </c>
      <c r="C2902">
        <v>0</v>
      </c>
      <c r="D2902">
        <v>0</v>
      </c>
      <c r="E2902">
        <f>Table4[[#This Row],[kapp_slack_ub]]/Table4[[#This Row],[kapp_old]]</f>
        <v>0</v>
      </c>
      <c r="F2902" t="str">
        <f>"'PRO-"&amp;_xlfn.TEXTAFTER(Table4[[#This Row],[rxn]],"-",-1)&amp;"'"</f>
        <v>'PRO-SPONT'</v>
      </c>
      <c r="G2902" t="str">
        <f>_xlfn.XLOOKUP(Table4[[#This Row],[enz]],'[1]Sheet2 (2)'!$A:$A,'[1]Sheet2 (2)'!$B:$B,"")</f>
        <v/>
      </c>
    </row>
    <row r="2903" spans="1:7" hidden="1" x14ac:dyDescent="0.2">
      <c r="A2903" t="s">
        <v>7327</v>
      </c>
      <c r="B2903">
        <v>10388.202298664601</v>
      </c>
      <c r="C2903">
        <v>0</v>
      </c>
      <c r="D2903">
        <v>0</v>
      </c>
      <c r="E2903">
        <f>Table4[[#This Row],[kapp_slack_ub]]/Table4[[#This Row],[kapp_old]]</f>
        <v>0</v>
      </c>
      <c r="F2903" t="str">
        <f>"'PRO-"&amp;_xlfn.TEXTAFTER(Table4[[#This Row],[rxn]],"-",-1)&amp;"'"</f>
        <v>'PRO-SPONT'</v>
      </c>
      <c r="G2903" t="str">
        <f>_xlfn.XLOOKUP(Table4[[#This Row],[enz]],'[1]Sheet2 (2)'!$A:$A,'[1]Sheet2 (2)'!$B:$B,"")</f>
        <v/>
      </c>
    </row>
    <row r="2904" spans="1:7" hidden="1" x14ac:dyDescent="0.2">
      <c r="A2904" t="s">
        <v>7328</v>
      </c>
      <c r="B2904">
        <v>10388.202298664601</v>
      </c>
      <c r="C2904">
        <v>0</v>
      </c>
      <c r="D2904">
        <v>0</v>
      </c>
      <c r="E2904">
        <f>Table4[[#This Row],[kapp_slack_ub]]/Table4[[#This Row],[kapp_old]]</f>
        <v>0</v>
      </c>
      <c r="F2904" t="str">
        <f>"'PRO-"&amp;_xlfn.TEXTAFTER(Table4[[#This Row],[rxn]],"-",-1)&amp;"'"</f>
        <v>'PRO-UNKNOWN'</v>
      </c>
      <c r="G2904" t="str">
        <f>_xlfn.XLOOKUP(Table4[[#This Row],[enz]],'[1]Sheet2 (2)'!$A:$A,'[1]Sheet2 (2)'!$B:$B,"")</f>
        <v/>
      </c>
    </row>
    <row r="2905" spans="1:7" hidden="1" x14ac:dyDescent="0.2">
      <c r="A2905" t="s">
        <v>7329</v>
      </c>
      <c r="B2905">
        <v>10388.202298664601</v>
      </c>
      <c r="C2905">
        <v>0</v>
      </c>
      <c r="D2905">
        <v>0</v>
      </c>
      <c r="E2905">
        <f>Table4[[#This Row],[kapp_slack_ub]]/Table4[[#This Row],[kapp_old]]</f>
        <v>0</v>
      </c>
      <c r="F2905" t="str">
        <f>"'PRO-"&amp;_xlfn.TEXTAFTER(Table4[[#This Row],[rxn]],"-",-1)&amp;"'"</f>
        <v>'PRO-UNKNOWN'</v>
      </c>
      <c r="G2905" t="str">
        <f>_xlfn.XLOOKUP(Table4[[#This Row],[enz]],'[1]Sheet2 (2)'!$A:$A,'[1]Sheet2 (2)'!$B:$B,"")</f>
        <v/>
      </c>
    </row>
    <row r="2906" spans="1:7" hidden="1" x14ac:dyDescent="0.2">
      <c r="A2906" t="s">
        <v>7330</v>
      </c>
      <c r="B2906">
        <v>10388.202298664601</v>
      </c>
      <c r="C2906">
        <v>0</v>
      </c>
      <c r="D2906">
        <v>0</v>
      </c>
      <c r="E2906">
        <f>Table4[[#This Row],[kapp_slack_ub]]/Table4[[#This Row],[kapp_old]]</f>
        <v>0</v>
      </c>
      <c r="F2906" t="str">
        <f>"'PRO-"&amp;_xlfn.TEXTAFTER(Table4[[#This Row],[rxn]],"-",-1)&amp;"'"</f>
        <v>'PRO-UNKNOWN'</v>
      </c>
      <c r="G2906" t="str">
        <f>_xlfn.XLOOKUP(Table4[[#This Row],[enz]],'[1]Sheet2 (2)'!$A:$A,'[1]Sheet2 (2)'!$B:$B,"")</f>
        <v/>
      </c>
    </row>
    <row r="2907" spans="1:7" hidden="1" x14ac:dyDescent="0.2">
      <c r="A2907" t="s">
        <v>7331</v>
      </c>
      <c r="B2907">
        <v>10388.202298664601</v>
      </c>
      <c r="C2907">
        <v>0</v>
      </c>
      <c r="D2907">
        <v>0</v>
      </c>
      <c r="E2907">
        <f>Table4[[#This Row],[kapp_slack_ub]]/Table4[[#This Row],[kapp_old]]</f>
        <v>0</v>
      </c>
      <c r="F2907" t="str">
        <f>"'PRO-"&amp;_xlfn.TEXTAFTER(Table4[[#This Row],[rxn]],"-",-1)&amp;"'"</f>
        <v>'PRO-SPONT'</v>
      </c>
      <c r="G2907" t="str">
        <f>_xlfn.XLOOKUP(Table4[[#This Row],[enz]],'[1]Sheet2 (2)'!$A:$A,'[1]Sheet2 (2)'!$B:$B,"")</f>
        <v/>
      </c>
    </row>
    <row r="2908" spans="1:7" hidden="1" x14ac:dyDescent="0.2">
      <c r="A2908" t="s">
        <v>7332</v>
      </c>
      <c r="B2908">
        <v>10388.202298664601</v>
      </c>
      <c r="C2908">
        <v>0</v>
      </c>
      <c r="D2908">
        <v>0</v>
      </c>
      <c r="E2908">
        <f>Table4[[#This Row],[kapp_slack_ub]]/Table4[[#This Row],[kapp_old]]</f>
        <v>0</v>
      </c>
      <c r="F2908" t="str">
        <f>"'PRO-"&amp;_xlfn.TEXTAFTER(Table4[[#This Row],[rxn]],"-",-1)&amp;"'"</f>
        <v>'PRO-SPONT'</v>
      </c>
      <c r="G2908" t="str">
        <f>_xlfn.XLOOKUP(Table4[[#This Row],[enz]],'[1]Sheet2 (2)'!$A:$A,'[1]Sheet2 (2)'!$B:$B,"")</f>
        <v/>
      </c>
    </row>
    <row r="2909" spans="1:7" hidden="1" x14ac:dyDescent="0.2">
      <c r="A2909" t="s">
        <v>7333</v>
      </c>
      <c r="B2909">
        <v>10388.202298664601</v>
      </c>
      <c r="C2909">
        <v>0</v>
      </c>
      <c r="D2909">
        <v>0</v>
      </c>
      <c r="E2909">
        <f>Table4[[#This Row],[kapp_slack_ub]]/Table4[[#This Row],[kapp_old]]</f>
        <v>0</v>
      </c>
      <c r="F2909" t="str">
        <f>"'PRO-"&amp;_xlfn.TEXTAFTER(Table4[[#This Row],[rxn]],"-",-1)&amp;"'"</f>
        <v>'PRO-SPONT'</v>
      </c>
      <c r="G2909" t="str">
        <f>_xlfn.XLOOKUP(Table4[[#This Row],[enz]],'[1]Sheet2 (2)'!$A:$A,'[1]Sheet2 (2)'!$B:$B,"")</f>
        <v/>
      </c>
    </row>
    <row r="2910" spans="1:7" hidden="1" x14ac:dyDescent="0.2">
      <c r="A2910" t="s">
        <v>3165</v>
      </c>
      <c r="B2910">
        <v>10388.202298664601</v>
      </c>
      <c r="C2910">
        <v>0</v>
      </c>
      <c r="D2910">
        <v>0</v>
      </c>
      <c r="E2910">
        <f>Table4[[#This Row],[kapp_slack_ub]]/Table4[[#This Row],[kapp_old]]</f>
        <v>0</v>
      </c>
      <c r="F2910" t="str">
        <f>"'PRO-"&amp;_xlfn.TEXTAFTER(Table4[[#This Row],[rxn]],"-",-1)&amp;"'"</f>
        <v>'PRO-SPONT'</v>
      </c>
      <c r="G2910" t="str">
        <f>_xlfn.XLOOKUP(Table4[[#This Row],[enz]],'[1]Sheet2 (2)'!$A:$A,'[1]Sheet2 (2)'!$B:$B,"")</f>
        <v/>
      </c>
    </row>
    <row r="2911" spans="1:7" hidden="1" x14ac:dyDescent="0.2">
      <c r="A2911" t="s">
        <v>7334</v>
      </c>
      <c r="B2911">
        <v>10388.202298664601</v>
      </c>
      <c r="C2911">
        <v>0</v>
      </c>
      <c r="D2911">
        <v>0</v>
      </c>
      <c r="E2911">
        <f>Table4[[#This Row],[kapp_slack_ub]]/Table4[[#This Row],[kapp_old]]</f>
        <v>0</v>
      </c>
      <c r="F2911" t="str">
        <f>"'PRO-"&amp;_xlfn.TEXTAFTER(Table4[[#This Row],[rxn]],"-",-1)&amp;"'"</f>
        <v>'PRO-SPONT'</v>
      </c>
      <c r="G2911" t="str">
        <f>_xlfn.XLOOKUP(Table4[[#This Row],[enz]],'[1]Sheet2 (2)'!$A:$A,'[1]Sheet2 (2)'!$B:$B,"")</f>
        <v/>
      </c>
    </row>
    <row r="2912" spans="1:7" hidden="1" x14ac:dyDescent="0.2">
      <c r="A2912" t="s">
        <v>3166</v>
      </c>
      <c r="B2912">
        <v>10388.202298664601</v>
      </c>
      <c r="C2912">
        <v>0</v>
      </c>
      <c r="D2912">
        <v>0</v>
      </c>
      <c r="E2912">
        <f>Table4[[#This Row],[kapp_slack_ub]]/Table4[[#This Row],[kapp_old]]</f>
        <v>0</v>
      </c>
      <c r="F2912" t="str">
        <f>"'PRO-"&amp;_xlfn.TEXTAFTER(Table4[[#This Row],[rxn]],"-",-1)&amp;"'"</f>
        <v>'PRO-SPONT'</v>
      </c>
      <c r="G2912" t="str">
        <f>_xlfn.XLOOKUP(Table4[[#This Row],[enz]],'[1]Sheet2 (2)'!$A:$A,'[1]Sheet2 (2)'!$B:$B,"")</f>
        <v/>
      </c>
    </row>
    <row r="2913" spans="1:7" hidden="1" x14ac:dyDescent="0.2">
      <c r="A2913" t="s">
        <v>7335</v>
      </c>
      <c r="B2913">
        <v>10388.202298664601</v>
      </c>
      <c r="C2913">
        <v>0</v>
      </c>
      <c r="D2913">
        <v>0</v>
      </c>
      <c r="E2913">
        <f>Table4[[#This Row],[kapp_slack_ub]]/Table4[[#This Row],[kapp_old]]</f>
        <v>0</v>
      </c>
      <c r="F2913" t="str">
        <f>"'PRO-"&amp;_xlfn.TEXTAFTER(Table4[[#This Row],[rxn]],"-",-1)&amp;"'"</f>
        <v>'PRO-UNKNOWN'</v>
      </c>
      <c r="G2913" t="str">
        <f>_xlfn.XLOOKUP(Table4[[#This Row],[enz]],'[1]Sheet2 (2)'!$A:$A,'[1]Sheet2 (2)'!$B:$B,"")</f>
        <v/>
      </c>
    </row>
    <row r="2914" spans="1:7" hidden="1" x14ac:dyDescent="0.2">
      <c r="A2914" t="s">
        <v>7336</v>
      </c>
      <c r="B2914">
        <v>10388.202298664601</v>
      </c>
      <c r="C2914">
        <v>0</v>
      </c>
      <c r="D2914">
        <v>0</v>
      </c>
      <c r="E2914">
        <f>Table4[[#This Row],[kapp_slack_ub]]/Table4[[#This Row],[kapp_old]]</f>
        <v>0</v>
      </c>
      <c r="F2914" t="str">
        <f>"'PRO-"&amp;_xlfn.TEXTAFTER(Table4[[#This Row],[rxn]],"-",-1)&amp;"'"</f>
        <v>'PRO-UNKNOWN'</v>
      </c>
      <c r="G2914" t="str">
        <f>_xlfn.XLOOKUP(Table4[[#This Row],[enz]],'[1]Sheet2 (2)'!$A:$A,'[1]Sheet2 (2)'!$B:$B,"")</f>
        <v/>
      </c>
    </row>
    <row r="2915" spans="1:7" x14ac:dyDescent="0.2">
      <c r="A2915" t="s">
        <v>3250</v>
      </c>
      <c r="B2915">
        <v>9.0077888974104301</v>
      </c>
      <c r="C2915">
        <v>1.111316709109E-3</v>
      </c>
      <c r="D2915">
        <v>0</v>
      </c>
      <c r="E2915">
        <f>Table4[[#This Row],[kapp_slack_ub]]/Table4[[#This Row],[kapp_old]]</f>
        <v>1.2337286339253383E-4</v>
      </c>
      <c r="F2915" t="str">
        <f>"'PRO-"&amp;_xlfn.TEXTAFTER(Table4[[#This Row],[rxn]],"-",-1)&amp;"'"</f>
        <v>'PRO-rt0510'</v>
      </c>
      <c r="G2915">
        <f>_xlfn.XLOOKUP(Table4[[#This Row],[enz]],'[1]Sheet2 (2)'!$A:$A,'[1]Sheet2 (2)'!$B:$B,"")</f>
        <v>1</v>
      </c>
    </row>
    <row r="2916" spans="1:7" hidden="1" x14ac:dyDescent="0.2">
      <c r="A2916" t="s">
        <v>7337</v>
      </c>
      <c r="B2916">
        <v>10388.202298664601</v>
      </c>
      <c r="C2916">
        <v>0</v>
      </c>
      <c r="D2916">
        <v>0</v>
      </c>
      <c r="E2916">
        <f>Table4[[#This Row],[kapp_slack_ub]]/Table4[[#This Row],[kapp_old]]</f>
        <v>0</v>
      </c>
      <c r="F2916" t="str">
        <f>"'PRO-"&amp;_xlfn.TEXTAFTER(Table4[[#This Row],[rxn]],"-",-1)&amp;"'"</f>
        <v>'PRO-rt0915_n'</v>
      </c>
      <c r="G2916">
        <f>_xlfn.XLOOKUP(Table4[[#This Row],[enz]],'[1]Sheet2 (2)'!$A:$A,'[1]Sheet2 (2)'!$B:$B,"")</f>
        <v>1</v>
      </c>
    </row>
    <row r="2917" spans="1:7" hidden="1" x14ac:dyDescent="0.2">
      <c r="A2917" t="s">
        <v>7338</v>
      </c>
      <c r="B2917">
        <v>10388.202298664601</v>
      </c>
      <c r="C2917">
        <v>0</v>
      </c>
      <c r="D2917">
        <v>0</v>
      </c>
      <c r="E2917">
        <f>Table4[[#This Row],[kapp_slack_ub]]/Table4[[#This Row],[kapp_old]]</f>
        <v>0</v>
      </c>
      <c r="F2917" t="str">
        <f>"'PRO-"&amp;_xlfn.TEXTAFTER(Table4[[#This Row],[rxn]],"-",-1)&amp;"'"</f>
        <v>'PRO-rt0915_n'</v>
      </c>
      <c r="G2917">
        <f>_xlfn.XLOOKUP(Table4[[#This Row],[enz]],'[1]Sheet2 (2)'!$A:$A,'[1]Sheet2 (2)'!$B:$B,"")</f>
        <v>1</v>
      </c>
    </row>
    <row r="2918" spans="1:7" hidden="1" x14ac:dyDescent="0.2">
      <c r="A2918" t="s">
        <v>7339</v>
      </c>
      <c r="B2918">
        <v>10388.202298664601</v>
      </c>
      <c r="C2918">
        <v>0</v>
      </c>
      <c r="D2918">
        <v>0</v>
      </c>
      <c r="E2918">
        <f>Table4[[#This Row],[kapp_slack_ub]]/Table4[[#This Row],[kapp_old]]</f>
        <v>0</v>
      </c>
      <c r="F2918" t="str">
        <f>"'PRO-"&amp;_xlfn.TEXTAFTER(Table4[[#This Row],[rxn]],"-",-1)&amp;"'"</f>
        <v>'PRO-UNKNOWN'</v>
      </c>
      <c r="G2918" t="str">
        <f>_xlfn.XLOOKUP(Table4[[#This Row],[enz]],'[1]Sheet2 (2)'!$A:$A,'[1]Sheet2 (2)'!$B:$B,"")</f>
        <v/>
      </c>
    </row>
    <row r="2919" spans="1:7" hidden="1" x14ac:dyDescent="0.2">
      <c r="A2919" t="s">
        <v>7340</v>
      </c>
      <c r="B2919">
        <v>10388.202298664601</v>
      </c>
      <c r="C2919">
        <v>0</v>
      </c>
      <c r="D2919">
        <v>0</v>
      </c>
      <c r="E2919">
        <f>Table4[[#This Row],[kapp_slack_ub]]/Table4[[#This Row],[kapp_old]]</f>
        <v>0</v>
      </c>
      <c r="F2919" t="str">
        <f>"'PRO-"&amp;_xlfn.TEXTAFTER(Table4[[#This Row],[rxn]],"-",-1)&amp;"'"</f>
        <v>'PRO-rt2593'</v>
      </c>
      <c r="G2919">
        <f>_xlfn.XLOOKUP(Table4[[#This Row],[enz]],'[1]Sheet2 (2)'!$A:$A,'[1]Sheet2 (2)'!$B:$B,"")</f>
        <v>1</v>
      </c>
    </row>
    <row r="2920" spans="1:7" hidden="1" x14ac:dyDescent="0.2">
      <c r="A2920" t="s">
        <v>7341</v>
      </c>
      <c r="B2920">
        <v>10388.202298664601</v>
      </c>
      <c r="C2920">
        <v>0</v>
      </c>
      <c r="D2920">
        <v>0</v>
      </c>
      <c r="E2920">
        <f>Table4[[#This Row],[kapp_slack_ub]]/Table4[[#This Row],[kapp_old]]</f>
        <v>0</v>
      </c>
      <c r="F2920" t="str">
        <f>"'PRO-"&amp;_xlfn.TEXTAFTER(Table4[[#This Row],[rxn]],"-",-1)&amp;"'"</f>
        <v>'PRO-rt5934'</v>
      </c>
      <c r="G2920">
        <f>_xlfn.XLOOKUP(Table4[[#This Row],[enz]],'[1]Sheet2 (2)'!$A:$A,'[1]Sheet2 (2)'!$B:$B,"")</f>
        <v>1</v>
      </c>
    </row>
    <row r="2921" spans="1:7" hidden="1" x14ac:dyDescent="0.2">
      <c r="A2921" t="s">
        <v>7342</v>
      </c>
      <c r="B2921">
        <v>10388.202298664601</v>
      </c>
      <c r="C2921">
        <v>0</v>
      </c>
      <c r="D2921">
        <v>0</v>
      </c>
      <c r="E2921">
        <f>Table4[[#This Row],[kapp_slack_ub]]/Table4[[#This Row],[kapp_old]]</f>
        <v>0</v>
      </c>
      <c r="F2921" t="str">
        <f>"'PRO-"&amp;_xlfn.TEXTAFTER(Table4[[#This Row],[rxn]],"-",-1)&amp;"'"</f>
        <v>'PRO-SPONT'</v>
      </c>
      <c r="G2921" t="str">
        <f>_xlfn.XLOOKUP(Table4[[#This Row],[enz]],'[1]Sheet2 (2)'!$A:$A,'[1]Sheet2 (2)'!$B:$B,"")</f>
        <v/>
      </c>
    </row>
    <row r="2922" spans="1:7" hidden="1" x14ac:dyDescent="0.2">
      <c r="A2922" t="s">
        <v>3168</v>
      </c>
      <c r="B2922">
        <v>10388.202298664601</v>
      </c>
      <c r="C2922">
        <v>0</v>
      </c>
      <c r="D2922">
        <v>0</v>
      </c>
      <c r="E2922">
        <f>Table4[[#This Row],[kapp_slack_ub]]/Table4[[#This Row],[kapp_old]]</f>
        <v>0</v>
      </c>
      <c r="F2922" t="str">
        <f>"'PRO-"&amp;_xlfn.TEXTAFTER(Table4[[#This Row],[rxn]],"-",-1)&amp;"'"</f>
        <v>'PRO-SPONT'</v>
      </c>
      <c r="G2922" t="str">
        <f>_xlfn.XLOOKUP(Table4[[#This Row],[enz]],'[1]Sheet2 (2)'!$A:$A,'[1]Sheet2 (2)'!$B:$B,"")</f>
        <v/>
      </c>
    </row>
    <row r="2923" spans="1:7" hidden="1" x14ac:dyDescent="0.2">
      <c r="A2923" t="s">
        <v>7343</v>
      </c>
      <c r="B2923">
        <v>10388.202298664601</v>
      </c>
      <c r="C2923">
        <v>0</v>
      </c>
      <c r="D2923">
        <v>0</v>
      </c>
      <c r="E2923">
        <f>Table4[[#This Row],[kapp_slack_ub]]/Table4[[#This Row],[kapp_old]]</f>
        <v>0</v>
      </c>
      <c r="F2923" t="str">
        <f>"'PRO-"&amp;_xlfn.TEXTAFTER(Table4[[#This Row],[rxn]],"-",-1)&amp;"'"</f>
        <v>'PRO-rt2593'</v>
      </c>
      <c r="G2923">
        <f>_xlfn.XLOOKUP(Table4[[#This Row],[enz]],'[1]Sheet2 (2)'!$A:$A,'[1]Sheet2 (2)'!$B:$B,"")</f>
        <v>1</v>
      </c>
    </row>
    <row r="2924" spans="1:7" hidden="1" x14ac:dyDescent="0.2">
      <c r="A2924" t="s">
        <v>7344</v>
      </c>
      <c r="B2924">
        <v>10388.202298664601</v>
      </c>
      <c r="C2924">
        <v>0</v>
      </c>
      <c r="D2924">
        <v>0</v>
      </c>
      <c r="E2924">
        <f>Table4[[#This Row],[kapp_slack_ub]]/Table4[[#This Row],[kapp_old]]</f>
        <v>0</v>
      </c>
      <c r="F2924" t="str">
        <f>"'PRO-"&amp;_xlfn.TEXTAFTER(Table4[[#This Row],[rxn]],"-",-1)&amp;"'"</f>
        <v>'PRO-rt2593'</v>
      </c>
      <c r="G2924">
        <f>_xlfn.XLOOKUP(Table4[[#This Row],[enz]],'[1]Sheet2 (2)'!$A:$A,'[1]Sheet2 (2)'!$B:$B,"")</f>
        <v>1</v>
      </c>
    </row>
    <row r="2925" spans="1:7" hidden="1" x14ac:dyDescent="0.2">
      <c r="A2925" t="s">
        <v>7345</v>
      </c>
      <c r="B2925">
        <v>10388.202298664601</v>
      </c>
      <c r="C2925">
        <v>0</v>
      </c>
      <c r="D2925">
        <v>0</v>
      </c>
      <c r="E2925">
        <f>Table4[[#This Row],[kapp_slack_ub]]/Table4[[#This Row],[kapp_old]]</f>
        <v>0</v>
      </c>
      <c r="F2925" t="str">
        <f>"'PRO-"&amp;_xlfn.TEXTAFTER(Table4[[#This Row],[rxn]],"-",-1)&amp;"'"</f>
        <v>'PRO-rt2593'</v>
      </c>
      <c r="G2925">
        <f>_xlfn.XLOOKUP(Table4[[#This Row],[enz]],'[1]Sheet2 (2)'!$A:$A,'[1]Sheet2 (2)'!$B:$B,"")</f>
        <v>1</v>
      </c>
    </row>
    <row r="2926" spans="1:7" x14ac:dyDescent="0.2">
      <c r="A2926" t="s">
        <v>4814</v>
      </c>
      <c r="B2926">
        <v>9.0785840476851298</v>
      </c>
      <c r="C2926">
        <v>1.111254348115E-3</v>
      </c>
      <c r="D2926">
        <v>0</v>
      </c>
      <c r="E2926">
        <f>Table4[[#This Row],[kapp_slack_ub]]/Table4[[#This Row],[kapp_old]]</f>
        <v>1.2240392800002211E-4</v>
      </c>
      <c r="F2926" t="str">
        <f>"'PRO-"&amp;_xlfn.TEXTAFTER(Table4[[#This Row],[rxn]],"-",-1)&amp;"'"</f>
        <v>'PRO-rt7461'</v>
      </c>
      <c r="G2926">
        <f>_xlfn.XLOOKUP(Table4[[#This Row],[enz]],'[1]Sheet2 (2)'!$A:$A,'[1]Sheet2 (2)'!$B:$B,"")</f>
        <v>1</v>
      </c>
    </row>
    <row r="2927" spans="1:7" hidden="1" x14ac:dyDescent="0.2">
      <c r="A2927" t="s">
        <v>7346</v>
      </c>
      <c r="B2927">
        <v>10388.202298664601</v>
      </c>
      <c r="C2927">
        <v>0</v>
      </c>
      <c r="D2927">
        <v>0</v>
      </c>
      <c r="E2927">
        <f>Table4[[#This Row],[kapp_slack_ub]]/Table4[[#This Row],[kapp_old]]</f>
        <v>0</v>
      </c>
      <c r="F2927" t="str">
        <f>"'PRO-"&amp;_xlfn.TEXTAFTER(Table4[[#This Row],[rxn]],"-",-1)&amp;"'"</f>
        <v>'PRO-rt1924_m'</v>
      </c>
      <c r="G2927">
        <f>_xlfn.XLOOKUP(Table4[[#This Row],[enz]],'[1]Sheet2 (2)'!$A:$A,'[1]Sheet2 (2)'!$B:$B,"")</f>
        <v>1</v>
      </c>
    </row>
    <row r="2928" spans="1:7" hidden="1" x14ac:dyDescent="0.2">
      <c r="A2928" t="s">
        <v>7347</v>
      </c>
      <c r="B2928">
        <v>10388.202298664601</v>
      </c>
      <c r="C2928">
        <v>0</v>
      </c>
      <c r="D2928">
        <v>0</v>
      </c>
      <c r="E2928">
        <f>Table4[[#This Row],[kapp_slack_ub]]/Table4[[#This Row],[kapp_old]]</f>
        <v>0</v>
      </c>
      <c r="F2928" t="str">
        <f>"'PRO-"&amp;_xlfn.TEXTAFTER(Table4[[#This Row],[rxn]],"-",-1)&amp;"'"</f>
        <v>'PRO-rt2101_c'</v>
      </c>
      <c r="G2928">
        <f>_xlfn.XLOOKUP(Table4[[#This Row],[enz]],'[1]Sheet2 (2)'!$A:$A,'[1]Sheet2 (2)'!$B:$B,"")</f>
        <v>1</v>
      </c>
    </row>
    <row r="2929" spans="1:7" hidden="1" x14ac:dyDescent="0.2">
      <c r="A2929" t="s">
        <v>7348</v>
      </c>
      <c r="B2929">
        <v>10388.202298664601</v>
      </c>
      <c r="C2929">
        <v>0</v>
      </c>
      <c r="D2929">
        <v>0</v>
      </c>
      <c r="E2929">
        <f>Table4[[#This Row],[kapp_slack_ub]]/Table4[[#This Row],[kapp_old]]</f>
        <v>0</v>
      </c>
      <c r="F2929" t="str">
        <f>"'PRO-"&amp;_xlfn.TEXTAFTER(Table4[[#This Row],[rxn]],"-",-1)&amp;"'"</f>
        <v>'PRO-rt2101_c'</v>
      </c>
      <c r="G2929">
        <f>_xlfn.XLOOKUP(Table4[[#This Row],[enz]],'[1]Sheet2 (2)'!$A:$A,'[1]Sheet2 (2)'!$B:$B,"")</f>
        <v>1</v>
      </c>
    </row>
    <row r="2930" spans="1:7" hidden="1" x14ac:dyDescent="0.2">
      <c r="A2930" t="s">
        <v>7349</v>
      </c>
      <c r="B2930">
        <v>10388.202298664601</v>
      </c>
      <c r="C2930">
        <v>0</v>
      </c>
      <c r="D2930">
        <v>0</v>
      </c>
      <c r="E2930">
        <f>Table4[[#This Row],[kapp_slack_ub]]/Table4[[#This Row],[kapp_old]]</f>
        <v>0</v>
      </c>
      <c r="F2930" t="str">
        <f>"'PRO-"&amp;_xlfn.TEXTAFTER(Table4[[#This Row],[rxn]],"-",-1)&amp;"'"</f>
        <v>'PRO-rt2444'</v>
      </c>
      <c r="G2930">
        <f>_xlfn.XLOOKUP(Table4[[#This Row],[enz]],'[1]Sheet2 (2)'!$A:$A,'[1]Sheet2 (2)'!$B:$B,"")</f>
        <v>1</v>
      </c>
    </row>
    <row r="2931" spans="1:7" hidden="1" x14ac:dyDescent="0.2">
      <c r="A2931" t="s">
        <v>7350</v>
      </c>
      <c r="B2931">
        <v>10388.202298664601</v>
      </c>
      <c r="C2931">
        <v>0</v>
      </c>
      <c r="D2931">
        <v>0</v>
      </c>
      <c r="E2931">
        <f>Table4[[#This Row],[kapp_slack_ub]]/Table4[[#This Row],[kapp_old]]</f>
        <v>0</v>
      </c>
      <c r="F2931" t="str">
        <f>"'PRO-"&amp;_xlfn.TEXTAFTER(Table4[[#This Row],[rxn]],"-",-1)&amp;"'"</f>
        <v>'PRO-rt2444'</v>
      </c>
      <c r="G2931">
        <f>_xlfn.XLOOKUP(Table4[[#This Row],[enz]],'[1]Sheet2 (2)'!$A:$A,'[1]Sheet2 (2)'!$B:$B,"")</f>
        <v>1</v>
      </c>
    </row>
    <row r="2932" spans="1:7" hidden="1" x14ac:dyDescent="0.2">
      <c r="A2932" t="s">
        <v>7351</v>
      </c>
      <c r="B2932">
        <v>10388.202298664601</v>
      </c>
      <c r="C2932">
        <v>0</v>
      </c>
      <c r="D2932">
        <v>0</v>
      </c>
      <c r="E2932">
        <f>Table4[[#This Row],[kapp_slack_ub]]/Table4[[#This Row],[kapp_old]]</f>
        <v>0</v>
      </c>
      <c r="F2932" t="str">
        <f>"'PRO-"&amp;_xlfn.TEXTAFTER(Table4[[#This Row],[rxn]],"-",-1)&amp;"'"</f>
        <v>'PRO-SPONT'</v>
      </c>
      <c r="G2932" t="str">
        <f>_xlfn.XLOOKUP(Table4[[#This Row],[enz]],'[1]Sheet2 (2)'!$A:$A,'[1]Sheet2 (2)'!$B:$B,"")</f>
        <v/>
      </c>
    </row>
    <row r="2933" spans="1:7" hidden="1" x14ac:dyDescent="0.2">
      <c r="A2933" t="s">
        <v>7352</v>
      </c>
      <c r="B2933">
        <v>10388.202298664601</v>
      </c>
      <c r="C2933">
        <v>0</v>
      </c>
      <c r="D2933">
        <v>0</v>
      </c>
      <c r="E2933">
        <f>Table4[[#This Row],[kapp_slack_ub]]/Table4[[#This Row],[kapp_old]]</f>
        <v>0</v>
      </c>
      <c r="F2933" t="str">
        <f>"'PRO-"&amp;_xlfn.TEXTAFTER(Table4[[#This Row],[rxn]],"-",-1)&amp;"'"</f>
        <v>'PRO-SPONT'</v>
      </c>
      <c r="G2933" t="str">
        <f>_xlfn.XLOOKUP(Table4[[#This Row],[enz]],'[1]Sheet2 (2)'!$A:$A,'[1]Sheet2 (2)'!$B:$B,"")</f>
        <v/>
      </c>
    </row>
    <row r="2934" spans="1:7" hidden="1" x14ac:dyDescent="0.2">
      <c r="A2934" t="s">
        <v>7353</v>
      </c>
      <c r="B2934">
        <v>10388.202298664601</v>
      </c>
      <c r="C2934">
        <v>0</v>
      </c>
      <c r="D2934">
        <v>0</v>
      </c>
      <c r="E2934">
        <f>Table4[[#This Row],[kapp_slack_ub]]/Table4[[#This Row],[kapp_old]]</f>
        <v>0</v>
      </c>
      <c r="F2934" t="str">
        <f>"'PRO-"&amp;_xlfn.TEXTAFTER(Table4[[#This Row],[rxn]],"-",-1)&amp;"'"</f>
        <v>'PRO-rt0602_c'</v>
      </c>
      <c r="G2934">
        <f>_xlfn.XLOOKUP(Table4[[#This Row],[enz]],'[1]Sheet2 (2)'!$A:$A,'[1]Sheet2 (2)'!$B:$B,"")</f>
        <v>1</v>
      </c>
    </row>
    <row r="2935" spans="1:7" hidden="1" x14ac:dyDescent="0.2">
      <c r="A2935" t="s">
        <v>7354</v>
      </c>
      <c r="B2935">
        <v>10388.202298664601</v>
      </c>
      <c r="C2935">
        <v>0</v>
      </c>
      <c r="D2935">
        <v>0</v>
      </c>
      <c r="E2935">
        <f>Table4[[#This Row],[kapp_slack_ub]]/Table4[[#This Row],[kapp_old]]</f>
        <v>0</v>
      </c>
      <c r="F2935" t="str">
        <f>"'PRO-"&amp;_xlfn.TEXTAFTER(Table4[[#This Row],[rxn]],"-",-1)&amp;"'"</f>
        <v>'PRO-rt0602_c'</v>
      </c>
      <c r="G2935">
        <f>_xlfn.XLOOKUP(Table4[[#This Row],[enz]],'[1]Sheet2 (2)'!$A:$A,'[1]Sheet2 (2)'!$B:$B,"")</f>
        <v>1</v>
      </c>
    </row>
    <row r="2936" spans="1:7" hidden="1" x14ac:dyDescent="0.2">
      <c r="A2936" t="s">
        <v>7355</v>
      </c>
      <c r="B2936">
        <v>10388.202298664601</v>
      </c>
      <c r="C2936">
        <v>0</v>
      </c>
      <c r="D2936">
        <v>0</v>
      </c>
      <c r="E2936">
        <f>Table4[[#This Row],[kapp_slack_ub]]/Table4[[#This Row],[kapp_old]]</f>
        <v>0</v>
      </c>
      <c r="F2936" t="str">
        <f>"'PRO-"&amp;_xlfn.TEXTAFTER(Table4[[#This Row],[rxn]],"-",-1)&amp;"'"</f>
        <v>'PRO-rt0602_c'</v>
      </c>
      <c r="G2936">
        <f>_xlfn.XLOOKUP(Table4[[#This Row],[enz]],'[1]Sheet2 (2)'!$A:$A,'[1]Sheet2 (2)'!$B:$B,"")</f>
        <v>1</v>
      </c>
    </row>
    <row r="2937" spans="1:7" hidden="1" x14ac:dyDescent="0.2">
      <c r="A2937" t="s">
        <v>7356</v>
      </c>
      <c r="B2937">
        <v>10388.202298664601</v>
      </c>
      <c r="C2937">
        <v>0</v>
      </c>
      <c r="D2937">
        <v>0</v>
      </c>
      <c r="E2937">
        <f>Table4[[#This Row],[kapp_slack_ub]]/Table4[[#This Row],[kapp_old]]</f>
        <v>0</v>
      </c>
      <c r="F2937" t="str">
        <f>"'PRO-"&amp;_xlfn.TEXTAFTER(Table4[[#This Row],[rxn]],"-",-1)&amp;"'"</f>
        <v>'PRO-rt1437'</v>
      </c>
      <c r="G2937">
        <f>_xlfn.XLOOKUP(Table4[[#This Row],[enz]],'[1]Sheet2 (2)'!$A:$A,'[1]Sheet2 (2)'!$B:$B,"")</f>
        <v>1</v>
      </c>
    </row>
    <row r="2938" spans="1:7" hidden="1" x14ac:dyDescent="0.2">
      <c r="A2938" t="s">
        <v>7357</v>
      </c>
      <c r="B2938">
        <v>10388.202298664601</v>
      </c>
      <c r="C2938">
        <v>0</v>
      </c>
      <c r="D2938">
        <v>0</v>
      </c>
      <c r="E2938">
        <f>Table4[[#This Row],[kapp_slack_ub]]/Table4[[#This Row],[kapp_old]]</f>
        <v>0</v>
      </c>
      <c r="F2938" t="str">
        <f>"'PRO-"&amp;_xlfn.TEXTAFTER(Table4[[#This Row],[rxn]],"-",-1)&amp;"'"</f>
        <v>'PRO-rt0602_c'</v>
      </c>
      <c r="G2938">
        <f>_xlfn.XLOOKUP(Table4[[#This Row],[enz]],'[1]Sheet2 (2)'!$A:$A,'[1]Sheet2 (2)'!$B:$B,"")</f>
        <v>1</v>
      </c>
    </row>
    <row r="2939" spans="1:7" hidden="1" x14ac:dyDescent="0.2">
      <c r="A2939" t="s">
        <v>7358</v>
      </c>
      <c r="B2939">
        <v>10388.202298664601</v>
      </c>
      <c r="C2939">
        <v>0</v>
      </c>
      <c r="D2939">
        <v>0</v>
      </c>
      <c r="E2939">
        <f>Table4[[#This Row],[kapp_slack_ub]]/Table4[[#This Row],[kapp_old]]</f>
        <v>0</v>
      </c>
      <c r="F2939" t="str">
        <f>"'PRO-"&amp;_xlfn.TEXTAFTER(Table4[[#This Row],[rxn]],"-",-1)&amp;"'"</f>
        <v>'PRO-rt0602_c'</v>
      </c>
      <c r="G2939">
        <f>_xlfn.XLOOKUP(Table4[[#This Row],[enz]],'[1]Sheet2 (2)'!$A:$A,'[1]Sheet2 (2)'!$B:$B,"")</f>
        <v>1</v>
      </c>
    </row>
    <row r="2940" spans="1:7" hidden="1" x14ac:dyDescent="0.2">
      <c r="A2940" t="s">
        <v>7359</v>
      </c>
      <c r="B2940">
        <v>10388.202298664601</v>
      </c>
      <c r="C2940">
        <v>0</v>
      </c>
      <c r="D2940">
        <v>0</v>
      </c>
      <c r="E2940">
        <f>Table4[[#This Row],[kapp_slack_ub]]/Table4[[#This Row],[kapp_old]]</f>
        <v>0</v>
      </c>
      <c r="F2940" t="str">
        <f>"'PRO-"&amp;_xlfn.TEXTAFTER(Table4[[#This Row],[rxn]],"-",-1)&amp;"'"</f>
        <v>'PRO-rt0602_c'</v>
      </c>
      <c r="G2940">
        <f>_xlfn.XLOOKUP(Table4[[#This Row],[enz]],'[1]Sheet2 (2)'!$A:$A,'[1]Sheet2 (2)'!$B:$B,"")</f>
        <v>1</v>
      </c>
    </row>
    <row r="2941" spans="1:7" hidden="1" x14ac:dyDescent="0.2">
      <c r="A2941" t="s">
        <v>7360</v>
      </c>
      <c r="B2941">
        <v>10388.202298664601</v>
      </c>
      <c r="C2941">
        <v>0</v>
      </c>
      <c r="D2941">
        <v>0</v>
      </c>
      <c r="E2941">
        <f>Table4[[#This Row],[kapp_slack_ub]]/Table4[[#This Row],[kapp_old]]</f>
        <v>0</v>
      </c>
      <c r="F2941" t="str">
        <f>"'PRO-"&amp;_xlfn.TEXTAFTER(Table4[[#This Row],[rxn]],"-",-1)&amp;"'"</f>
        <v>'PRO-rt0602_g'</v>
      </c>
      <c r="G2941">
        <f>_xlfn.XLOOKUP(Table4[[#This Row],[enz]],'[1]Sheet2 (2)'!$A:$A,'[1]Sheet2 (2)'!$B:$B,"")</f>
        <v>1</v>
      </c>
    </row>
    <row r="2942" spans="1:7" hidden="1" x14ac:dyDescent="0.2">
      <c r="A2942" t="s">
        <v>7361</v>
      </c>
      <c r="B2942">
        <v>10388.202298664601</v>
      </c>
      <c r="C2942">
        <v>0</v>
      </c>
      <c r="D2942">
        <v>0</v>
      </c>
      <c r="E2942">
        <f>Table4[[#This Row],[kapp_slack_ub]]/Table4[[#This Row],[kapp_old]]</f>
        <v>0</v>
      </c>
      <c r="F2942" t="str">
        <f>"'PRO-"&amp;_xlfn.TEXTAFTER(Table4[[#This Row],[rxn]],"-",-1)&amp;"'"</f>
        <v>'PRO-rt1437'</v>
      </c>
      <c r="G2942">
        <f>_xlfn.XLOOKUP(Table4[[#This Row],[enz]],'[1]Sheet2 (2)'!$A:$A,'[1]Sheet2 (2)'!$B:$B,"")</f>
        <v>1</v>
      </c>
    </row>
    <row r="2943" spans="1:7" hidden="1" x14ac:dyDescent="0.2">
      <c r="A2943" t="s">
        <v>7362</v>
      </c>
      <c r="B2943">
        <v>10388.202298664601</v>
      </c>
      <c r="C2943">
        <v>0</v>
      </c>
      <c r="D2943">
        <v>0</v>
      </c>
      <c r="E2943">
        <f>Table4[[#This Row],[kapp_slack_ub]]/Table4[[#This Row],[kapp_old]]</f>
        <v>0</v>
      </c>
      <c r="F2943" t="str">
        <f>"'PRO-"&amp;_xlfn.TEXTAFTER(Table4[[#This Row],[rxn]],"-",-1)&amp;"'"</f>
        <v>'PRO-UNKNOWN'</v>
      </c>
      <c r="G2943" t="str">
        <f>_xlfn.XLOOKUP(Table4[[#This Row],[enz]],'[1]Sheet2 (2)'!$A:$A,'[1]Sheet2 (2)'!$B:$B,"")</f>
        <v/>
      </c>
    </row>
    <row r="2944" spans="1:7" hidden="1" x14ac:dyDescent="0.2">
      <c r="A2944" t="s">
        <v>7363</v>
      </c>
      <c r="B2944">
        <v>10388.202298664601</v>
      </c>
      <c r="C2944">
        <v>0</v>
      </c>
      <c r="D2944">
        <v>0</v>
      </c>
      <c r="E2944">
        <f>Table4[[#This Row],[kapp_slack_ub]]/Table4[[#This Row],[kapp_old]]</f>
        <v>0</v>
      </c>
      <c r="F2944" t="str">
        <f>"'PRO-"&amp;_xlfn.TEXTAFTER(Table4[[#This Row],[rxn]],"-",-1)&amp;"'"</f>
        <v>'PRO-UNKNOWN'</v>
      </c>
      <c r="G2944" t="str">
        <f>_xlfn.XLOOKUP(Table4[[#This Row],[enz]],'[1]Sheet2 (2)'!$A:$A,'[1]Sheet2 (2)'!$B:$B,"")</f>
        <v/>
      </c>
    </row>
    <row r="2945" spans="1:7" hidden="1" x14ac:dyDescent="0.2">
      <c r="A2945" t="s">
        <v>7364</v>
      </c>
      <c r="B2945">
        <v>10388.202298664601</v>
      </c>
      <c r="C2945">
        <v>0</v>
      </c>
      <c r="D2945">
        <v>0</v>
      </c>
      <c r="E2945">
        <f>Table4[[#This Row],[kapp_slack_ub]]/Table4[[#This Row],[kapp_old]]</f>
        <v>0</v>
      </c>
      <c r="F2945" t="str">
        <f>"'PRO-"&amp;_xlfn.TEXTAFTER(Table4[[#This Row],[rxn]],"-",-1)&amp;"'"</f>
        <v>'PRO-rt0575'</v>
      </c>
      <c r="G2945">
        <f>_xlfn.XLOOKUP(Table4[[#This Row],[enz]],'[1]Sheet2 (2)'!$A:$A,'[1]Sheet2 (2)'!$B:$B,"")</f>
        <v>1</v>
      </c>
    </row>
    <row r="2946" spans="1:7" hidden="1" x14ac:dyDescent="0.2">
      <c r="A2946" t="s">
        <v>3169</v>
      </c>
      <c r="B2946">
        <v>24697.909756245601</v>
      </c>
      <c r="C2946">
        <v>0</v>
      </c>
      <c r="D2946">
        <v>0</v>
      </c>
      <c r="E2946">
        <f>Table4[[#This Row],[kapp_slack_ub]]/Table4[[#This Row],[kapp_old]]</f>
        <v>0</v>
      </c>
      <c r="F2946" t="str">
        <f>"'PRO-"&amp;_xlfn.TEXTAFTER(Table4[[#This Row],[rxn]],"-",-1)&amp;"'"</f>
        <v>'PRO-rt7311'</v>
      </c>
      <c r="G2946">
        <f>_xlfn.XLOOKUP(Table4[[#This Row],[enz]],'[1]Sheet2 (2)'!$A:$A,'[1]Sheet2 (2)'!$B:$B,"")</f>
        <v>1</v>
      </c>
    </row>
    <row r="2947" spans="1:7" hidden="1" x14ac:dyDescent="0.2">
      <c r="A2947" t="s">
        <v>7365</v>
      </c>
      <c r="B2947">
        <v>10388.202298664601</v>
      </c>
      <c r="C2947">
        <v>0</v>
      </c>
      <c r="D2947">
        <v>0</v>
      </c>
      <c r="E2947">
        <f>Table4[[#This Row],[kapp_slack_ub]]/Table4[[#This Row],[kapp_old]]</f>
        <v>0</v>
      </c>
      <c r="F2947" t="str">
        <f>"'PRO-"&amp;_xlfn.TEXTAFTER(Table4[[#This Row],[rxn]],"-",-1)&amp;"'"</f>
        <v>'PRO-rt0575'</v>
      </c>
      <c r="G2947">
        <f>_xlfn.XLOOKUP(Table4[[#This Row],[enz]],'[1]Sheet2 (2)'!$A:$A,'[1]Sheet2 (2)'!$B:$B,"")</f>
        <v>1</v>
      </c>
    </row>
    <row r="2948" spans="1:7" hidden="1" x14ac:dyDescent="0.2">
      <c r="A2948" t="s">
        <v>7366</v>
      </c>
      <c r="B2948">
        <v>10388.202298664601</v>
      </c>
      <c r="C2948">
        <v>0</v>
      </c>
      <c r="D2948">
        <v>0</v>
      </c>
      <c r="E2948">
        <f>Table4[[#This Row],[kapp_slack_ub]]/Table4[[#This Row],[kapp_old]]</f>
        <v>0</v>
      </c>
      <c r="F2948" t="str">
        <f>"'PRO-"&amp;_xlfn.TEXTAFTER(Table4[[#This Row],[rxn]],"-",-1)&amp;"'"</f>
        <v>'PRO-rt7311'</v>
      </c>
      <c r="G2948">
        <f>_xlfn.XLOOKUP(Table4[[#This Row],[enz]],'[1]Sheet2 (2)'!$A:$A,'[1]Sheet2 (2)'!$B:$B,"")</f>
        <v>1</v>
      </c>
    </row>
    <row r="2949" spans="1:7" hidden="1" x14ac:dyDescent="0.2">
      <c r="A2949" t="s">
        <v>7367</v>
      </c>
      <c r="B2949">
        <v>10388.202298664601</v>
      </c>
      <c r="C2949">
        <v>0</v>
      </c>
      <c r="D2949">
        <v>0</v>
      </c>
      <c r="E2949">
        <f>Table4[[#This Row],[kapp_slack_ub]]/Table4[[#This Row],[kapp_old]]</f>
        <v>0</v>
      </c>
      <c r="F2949" t="str">
        <f>"'PRO-"&amp;_xlfn.TEXTAFTER(Table4[[#This Row],[rxn]],"-",-1)&amp;"'"</f>
        <v>'PRO-rt0575'</v>
      </c>
      <c r="G2949">
        <f>_xlfn.XLOOKUP(Table4[[#This Row],[enz]],'[1]Sheet2 (2)'!$A:$A,'[1]Sheet2 (2)'!$B:$B,"")</f>
        <v>1</v>
      </c>
    </row>
    <row r="2950" spans="1:7" hidden="1" x14ac:dyDescent="0.2">
      <c r="A2950" t="s">
        <v>3170</v>
      </c>
      <c r="B2950">
        <v>24697.909756245601</v>
      </c>
      <c r="C2950">
        <v>0</v>
      </c>
      <c r="D2950">
        <v>0</v>
      </c>
      <c r="E2950">
        <f>Table4[[#This Row],[kapp_slack_ub]]/Table4[[#This Row],[kapp_old]]</f>
        <v>0</v>
      </c>
      <c r="F2950" t="str">
        <f>"'PRO-"&amp;_xlfn.TEXTAFTER(Table4[[#This Row],[rxn]],"-",-1)&amp;"'"</f>
        <v>'PRO-rt7311'</v>
      </c>
      <c r="G2950">
        <f>_xlfn.XLOOKUP(Table4[[#This Row],[enz]],'[1]Sheet2 (2)'!$A:$A,'[1]Sheet2 (2)'!$B:$B,"")</f>
        <v>1</v>
      </c>
    </row>
    <row r="2951" spans="1:7" hidden="1" x14ac:dyDescent="0.2">
      <c r="A2951" t="s">
        <v>7368</v>
      </c>
      <c r="B2951">
        <v>10388.202298664601</v>
      </c>
      <c r="C2951">
        <v>0</v>
      </c>
      <c r="D2951">
        <v>0</v>
      </c>
      <c r="E2951">
        <f>Table4[[#This Row],[kapp_slack_ub]]/Table4[[#This Row],[kapp_old]]</f>
        <v>0</v>
      </c>
      <c r="F2951" t="str">
        <f>"'PRO-"&amp;_xlfn.TEXTAFTER(Table4[[#This Row],[rxn]],"-",-1)&amp;"'"</f>
        <v>'PRO-rt0575'</v>
      </c>
      <c r="G2951">
        <f>_xlfn.XLOOKUP(Table4[[#This Row],[enz]],'[1]Sheet2 (2)'!$A:$A,'[1]Sheet2 (2)'!$B:$B,"")</f>
        <v>1</v>
      </c>
    </row>
    <row r="2952" spans="1:7" hidden="1" x14ac:dyDescent="0.2">
      <c r="A2952" t="s">
        <v>3171</v>
      </c>
      <c r="B2952">
        <v>24697.909756245601</v>
      </c>
      <c r="C2952">
        <v>0</v>
      </c>
      <c r="D2952">
        <v>0</v>
      </c>
      <c r="E2952">
        <f>Table4[[#This Row],[kapp_slack_ub]]/Table4[[#This Row],[kapp_old]]</f>
        <v>0</v>
      </c>
      <c r="F2952" t="str">
        <f>"'PRO-"&amp;_xlfn.TEXTAFTER(Table4[[#This Row],[rxn]],"-",-1)&amp;"'"</f>
        <v>'PRO-rt7311'</v>
      </c>
      <c r="G2952">
        <f>_xlfn.XLOOKUP(Table4[[#This Row],[enz]],'[1]Sheet2 (2)'!$A:$A,'[1]Sheet2 (2)'!$B:$B,"")</f>
        <v>1</v>
      </c>
    </row>
    <row r="2953" spans="1:7" hidden="1" x14ac:dyDescent="0.2">
      <c r="A2953" t="s">
        <v>7369</v>
      </c>
      <c r="B2953">
        <v>10388.202298664601</v>
      </c>
      <c r="C2953">
        <v>0</v>
      </c>
      <c r="D2953">
        <v>0</v>
      </c>
      <c r="E2953">
        <f>Table4[[#This Row],[kapp_slack_ub]]/Table4[[#This Row],[kapp_old]]</f>
        <v>0</v>
      </c>
      <c r="F2953" t="str">
        <f>"'PRO-"&amp;_xlfn.TEXTAFTER(Table4[[#This Row],[rxn]],"-",-1)&amp;"'"</f>
        <v>'PRO-rt0575'</v>
      </c>
      <c r="G2953">
        <f>_xlfn.XLOOKUP(Table4[[#This Row],[enz]],'[1]Sheet2 (2)'!$A:$A,'[1]Sheet2 (2)'!$B:$B,"")</f>
        <v>1</v>
      </c>
    </row>
    <row r="2954" spans="1:7" hidden="1" x14ac:dyDescent="0.2">
      <c r="A2954" t="s">
        <v>3172</v>
      </c>
      <c r="B2954">
        <v>24697.909756245601</v>
      </c>
      <c r="C2954">
        <v>0</v>
      </c>
      <c r="D2954">
        <v>0</v>
      </c>
      <c r="E2954">
        <f>Table4[[#This Row],[kapp_slack_ub]]/Table4[[#This Row],[kapp_old]]</f>
        <v>0</v>
      </c>
      <c r="F2954" t="str">
        <f>"'PRO-"&amp;_xlfn.TEXTAFTER(Table4[[#This Row],[rxn]],"-",-1)&amp;"'"</f>
        <v>'PRO-rt7311'</v>
      </c>
      <c r="G2954">
        <f>_xlfn.XLOOKUP(Table4[[#This Row],[enz]],'[1]Sheet2 (2)'!$A:$A,'[1]Sheet2 (2)'!$B:$B,"")</f>
        <v>1</v>
      </c>
    </row>
    <row r="2955" spans="1:7" hidden="1" x14ac:dyDescent="0.2">
      <c r="A2955" t="s">
        <v>7370</v>
      </c>
      <c r="B2955">
        <v>10388.202298664601</v>
      </c>
      <c r="C2955">
        <v>0</v>
      </c>
      <c r="D2955">
        <v>0</v>
      </c>
      <c r="E2955">
        <f>Table4[[#This Row],[kapp_slack_ub]]/Table4[[#This Row],[kapp_old]]</f>
        <v>0</v>
      </c>
      <c r="F2955" t="str">
        <f>"'PRO-"&amp;_xlfn.TEXTAFTER(Table4[[#This Row],[rxn]],"-",-1)&amp;"'"</f>
        <v>'PRO-rt0575'</v>
      </c>
      <c r="G2955">
        <f>_xlfn.XLOOKUP(Table4[[#This Row],[enz]],'[1]Sheet2 (2)'!$A:$A,'[1]Sheet2 (2)'!$B:$B,"")</f>
        <v>1</v>
      </c>
    </row>
    <row r="2956" spans="1:7" hidden="1" x14ac:dyDescent="0.2">
      <c r="A2956" t="s">
        <v>3173</v>
      </c>
      <c r="B2956">
        <v>24697.909756245601</v>
      </c>
      <c r="C2956">
        <v>0</v>
      </c>
      <c r="D2956">
        <v>0</v>
      </c>
      <c r="E2956">
        <f>Table4[[#This Row],[kapp_slack_ub]]/Table4[[#This Row],[kapp_old]]</f>
        <v>0</v>
      </c>
      <c r="F2956" t="str">
        <f>"'PRO-"&amp;_xlfn.TEXTAFTER(Table4[[#This Row],[rxn]],"-",-1)&amp;"'"</f>
        <v>'PRO-rt7311'</v>
      </c>
      <c r="G2956">
        <f>_xlfn.XLOOKUP(Table4[[#This Row],[enz]],'[1]Sheet2 (2)'!$A:$A,'[1]Sheet2 (2)'!$B:$B,"")</f>
        <v>1</v>
      </c>
    </row>
    <row r="2957" spans="1:7" hidden="1" x14ac:dyDescent="0.2">
      <c r="A2957" t="s">
        <v>7371</v>
      </c>
      <c r="B2957">
        <v>10388.202298664601</v>
      </c>
      <c r="C2957">
        <v>0</v>
      </c>
      <c r="D2957">
        <v>0</v>
      </c>
      <c r="E2957">
        <f>Table4[[#This Row],[kapp_slack_ub]]/Table4[[#This Row],[kapp_old]]</f>
        <v>0</v>
      </c>
      <c r="F2957" t="str">
        <f>"'PRO-"&amp;_xlfn.TEXTAFTER(Table4[[#This Row],[rxn]],"-",-1)&amp;"'"</f>
        <v>'PRO-rt0575'</v>
      </c>
      <c r="G2957">
        <f>_xlfn.XLOOKUP(Table4[[#This Row],[enz]],'[1]Sheet2 (2)'!$A:$A,'[1]Sheet2 (2)'!$B:$B,"")</f>
        <v>1</v>
      </c>
    </row>
    <row r="2958" spans="1:7" hidden="1" x14ac:dyDescent="0.2">
      <c r="A2958" t="s">
        <v>7372</v>
      </c>
      <c r="B2958">
        <v>10388.202298664601</v>
      </c>
      <c r="C2958">
        <v>0</v>
      </c>
      <c r="D2958">
        <v>0</v>
      </c>
      <c r="E2958">
        <f>Table4[[#This Row],[kapp_slack_ub]]/Table4[[#This Row],[kapp_old]]</f>
        <v>0</v>
      </c>
      <c r="F2958" t="str">
        <f>"'PRO-"&amp;_xlfn.TEXTAFTER(Table4[[#This Row],[rxn]],"-",-1)&amp;"'"</f>
        <v>'PRO-rt7311'</v>
      </c>
      <c r="G2958">
        <f>_xlfn.XLOOKUP(Table4[[#This Row],[enz]],'[1]Sheet2 (2)'!$A:$A,'[1]Sheet2 (2)'!$B:$B,"")</f>
        <v>1</v>
      </c>
    </row>
    <row r="2959" spans="1:7" hidden="1" x14ac:dyDescent="0.2">
      <c r="A2959" t="s">
        <v>7373</v>
      </c>
      <c r="B2959">
        <v>10388.202298664601</v>
      </c>
      <c r="C2959">
        <v>0</v>
      </c>
      <c r="D2959">
        <v>0</v>
      </c>
      <c r="E2959">
        <f>Table4[[#This Row],[kapp_slack_ub]]/Table4[[#This Row],[kapp_old]]</f>
        <v>0</v>
      </c>
      <c r="F2959" t="str">
        <f>"'PRO-"&amp;_xlfn.TEXTAFTER(Table4[[#This Row],[rxn]],"-",-1)&amp;"'"</f>
        <v>'PRO-rt0575'</v>
      </c>
      <c r="G2959">
        <f>_xlfn.XLOOKUP(Table4[[#This Row],[enz]],'[1]Sheet2 (2)'!$A:$A,'[1]Sheet2 (2)'!$B:$B,"")</f>
        <v>1</v>
      </c>
    </row>
    <row r="2960" spans="1:7" hidden="1" x14ac:dyDescent="0.2">
      <c r="A2960" t="s">
        <v>3174</v>
      </c>
      <c r="B2960">
        <v>24697.909756245601</v>
      </c>
      <c r="C2960">
        <v>0</v>
      </c>
      <c r="D2960">
        <v>0</v>
      </c>
      <c r="E2960">
        <f>Table4[[#This Row],[kapp_slack_ub]]/Table4[[#This Row],[kapp_old]]</f>
        <v>0</v>
      </c>
      <c r="F2960" t="str">
        <f>"'PRO-"&amp;_xlfn.TEXTAFTER(Table4[[#This Row],[rxn]],"-",-1)&amp;"'"</f>
        <v>'PRO-rt7311'</v>
      </c>
      <c r="G2960">
        <f>_xlfn.XLOOKUP(Table4[[#This Row],[enz]],'[1]Sheet2 (2)'!$A:$A,'[1]Sheet2 (2)'!$B:$B,"")</f>
        <v>1</v>
      </c>
    </row>
    <row r="2961" spans="1:7" hidden="1" x14ac:dyDescent="0.2">
      <c r="A2961" t="s">
        <v>7374</v>
      </c>
      <c r="B2961">
        <v>10388.202298664601</v>
      </c>
      <c r="C2961">
        <v>0</v>
      </c>
      <c r="D2961">
        <v>0</v>
      </c>
      <c r="E2961">
        <f>Table4[[#This Row],[kapp_slack_ub]]/Table4[[#This Row],[kapp_old]]</f>
        <v>0</v>
      </c>
      <c r="F2961" t="str">
        <f>"'PRO-"&amp;_xlfn.TEXTAFTER(Table4[[#This Row],[rxn]],"-",-1)&amp;"'"</f>
        <v>'PRO-rt0575'</v>
      </c>
      <c r="G2961">
        <f>_xlfn.XLOOKUP(Table4[[#This Row],[enz]],'[1]Sheet2 (2)'!$A:$A,'[1]Sheet2 (2)'!$B:$B,"")</f>
        <v>1</v>
      </c>
    </row>
    <row r="2962" spans="1:7" hidden="1" x14ac:dyDescent="0.2">
      <c r="A2962" t="s">
        <v>3175</v>
      </c>
      <c r="B2962">
        <v>24697.909756245601</v>
      </c>
      <c r="C2962">
        <v>0</v>
      </c>
      <c r="D2962">
        <v>0</v>
      </c>
      <c r="E2962">
        <f>Table4[[#This Row],[kapp_slack_ub]]/Table4[[#This Row],[kapp_old]]</f>
        <v>0</v>
      </c>
      <c r="F2962" t="str">
        <f>"'PRO-"&amp;_xlfn.TEXTAFTER(Table4[[#This Row],[rxn]],"-",-1)&amp;"'"</f>
        <v>'PRO-rt7311'</v>
      </c>
      <c r="G2962">
        <f>_xlfn.XLOOKUP(Table4[[#This Row],[enz]],'[1]Sheet2 (2)'!$A:$A,'[1]Sheet2 (2)'!$B:$B,"")</f>
        <v>1</v>
      </c>
    </row>
    <row r="2963" spans="1:7" hidden="1" x14ac:dyDescent="0.2">
      <c r="A2963" t="s">
        <v>7375</v>
      </c>
      <c r="B2963">
        <v>10388.202298664601</v>
      </c>
      <c r="C2963">
        <v>0</v>
      </c>
      <c r="D2963">
        <v>0</v>
      </c>
      <c r="E2963">
        <f>Table4[[#This Row],[kapp_slack_ub]]/Table4[[#This Row],[kapp_old]]</f>
        <v>0</v>
      </c>
      <c r="F2963" t="str">
        <f>"'PRO-"&amp;_xlfn.TEXTAFTER(Table4[[#This Row],[rxn]],"-",-1)&amp;"'"</f>
        <v>'PRO-rt0575'</v>
      </c>
      <c r="G2963">
        <f>_xlfn.XLOOKUP(Table4[[#This Row],[enz]],'[1]Sheet2 (2)'!$A:$A,'[1]Sheet2 (2)'!$B:$B,"")</f>
        <v>1</v>
      </c>
    </row>
    <row r="2964" spans="1:7" hidden="1" x14ac:dyDescent="0.2">
      <c r="A2964" t="s">
        <v>7376</v>
      </c>
      <c r="B2964">
        <v>10388.202298664601</v>
      </c>
      <c r="C2964">
        <v>0</v>
      </c>
      <c r="D2964">
        <v>0</v>
      </c>
      <c r="E2964">
        <f>Table4[[#This Row],[kapp_slack_ub]]/Table4[[#This Row],[kapp_old]]</f>
        <v>0</v>
      </c>
      <c r="F2964" t="str">
        <f>"'PRO-"&amp;_xlfn.TEXTAFTER(Table4[[#This Row],[rxn]],"-",-1)&amp;"'"</f>
        <v>'PRO-rt7311'</v>
      </c>
      <c r="G2964">
        <f>_xlfn.XLOOKUP(Table4[[#This Row],[enz]],'[1]Sheet2 (2)'!$A:$A,'[1]Sheet2 (2)'!$B:$B,"")</f>
        <v>1</v>
      </c>
    </row>
    <row r="2965" spans="1:7" hidden="1" x14ac:dyDescent="0.2">
      <c r="A2965" t="s">
        <v>7377</v>
      </c>
      <c r="B2965">
        <v>10388.202298664601</v>
      </c>
      <c r="C2965">
        <v>0</v>
      </c>
      <c r="D2965">
        <v>0</v>
      </c>
      <c r="E2965">
        <f>Table4[[#This Row],[kapp_slack_ub]]/Table4[[#This Row],[kapp_old]]</f>
        <v>0</v>
      </c>
      <c r="F2965" t="str">
        <f>"'PRO-"&amp;_xlfn.TEXTAFTER(Table4[[#This Row],[rxn]],"-",-1)&amp;"'"</f>
        <v>'PRO-rt2566'</v>
      </c>
      <c r="G2965">
        <f>_xlfn.XLOOKUP(Table4[[#This Row],[enz]],'[1]Sheet2 (2)'!$A:$A,'[1]Sheet2 (2)'!$B:$B,"")</f>
        <v>1</v>
      </c>
    </row>
    <row r="2966" spans="1:7" hidden="1" x14ac:dyDescent="0.2">
      <c r="A2966" t="s">
        <v>7378</v>
      </c>
      <c r="B2966">
        <v>10388.202298664601</v>
      </c>
      <c r="C2966">
        <v>0</v>
      </c>
      <c r="D2966">
        <v>0</v>
      </c>
      <c r="E2966">
        <f>Table4[[#This Row],[kapp_slack_ub]]/Table4[[#This Row],[kapp_old]]</f>
        <v>0</v>
      </c>
      <c r="F2966" t="str">
        <f>"'PRO-"&amp;_xlfn.TEXTAFTER(Table4[[#This Row],[rxn]],"-",-1)&amp;"'"</f>
        <v>'PRO-rt0820'</v>
      </c>
      <c r="G2966">
        <f>_xlfn.XLOOKUP(Table4[[#This Row],[enz]],'[1]Sheet2 (2)'!$A:$A,'[1]Sheet2 (2)'!$B:$B,"")</f>
        <v>1</v>
      </c>
    </row>
    <row r="2967" spans="1:7" hidden="1" x14ac:dyDescent="0.2">
      <c r="A2967" t="s">
        <v>3176</v>
      </c>
      <c r="B2967">
        <v>33035.960906889202</v>
      </c>
      <c r="C2967">
        <v>0</v>
      </c>
      <c r="D2967">
        <v>0</v>
      </c>
      <c r="E2967">
        <f>Table4[[#This Row],[kapp_slack_ub]]/Table4[[#This Row],[kapp_old]]</f>
        <v>0</v>
      </c>
      <c r="F2967" t="str">
        <f>"'PRO-"&amp;_xlfn.TEXTAFTER(Table4[[#This Row],[rxn]],"-",-1)&amp;"'"</f>
        <v>'PRO-rt2834'</v>
      </c>
      <c r="G2967">
        <f>_xlfn.XLOOKUP(Table4[[#This Row],[enz]],'[1]Sheet2 (2)'!$A:$A,'[1]Sheet2 (2)'!$B:$B,"")</f>
        <v>1</v>
      </c>
    </row>
    <row r="2968" spans="1:7" hidden="1" x14ac:dyDescent="0.2">
      <c r="A2968" t="s">
        <v>7379</v>
      </c>
      <c r="B2968">
        <v>10388.202298664601</v>
      </c>
      <c r="C2968">
        <v>0</v>
      </c>
      <c r="D2968">
        <v>0</v>
      </c>
      <c r="E2968">
        <f>Table4[[#This Row],[kapp_slack_ub]]/Table4[[#This Row],[kapp_old]]</f>
        <v>0</v>
      </c>
      <c r="F2968" t="str">
        <f>"'PRO-"&amp;_xlfn.TEXTAFTER(Table4[[#This Row],[rxn]],"-",-1)&amp;"'"</f>
        <v>'PRO-rt2904'</v>
      </c>
      <c r="G2968">
        <f>_xlfn.XLOOKUP(Table4[[#This Row],[enz]],'[1]Sheet2 (2)'!$A:$A,'[1]Sheet2 (2)'!$B:$B,"")</f>
        <v>1</v>
      </c>
    </row>
    <row r="2969" spans="1:7" hidden="1" x14ac:dyDescent="0.2">
      <c r="A2969" t="s">
        <v>7380</v>
      </c>
      <c r="B2969">
        <v>10388.202298664601</v>
      </c>
      <c r="C2969">
        <v>0</v>
      </c>
      <c r="D2969">
        <v>0</v>
      </c>
      <c r="E2969">
        <f>Table4[[#This Row],[kapp_slack_ub]]/Table4[[#This Row],[kapp_old]]</f>
        <v>0</v>
      </c>
      <c r="F2969" t="str">
        <f>"'PRO-"&amp;_xlfn.TEXTAFTER(Table4[[#This Row],[rxn]],"-",-1)&amp;"'"</f>
        <v>'PRO-rt2904'</v>
      </c>
      <c r="G2969">
        <f>_xlfn.XLOOKUP(Table4[[#This Row],[enz]],'[1]Sheet2 (2)'!$A:$A,'[1]Sheet2 (2)'!$B:$B,"")</f>
        <v>1</v>
      </c>
    </row>
    <row r="2970" spans="1:7" hidden="1" x14ac:dyDescent="0.2">
      <c r="A2970" t="s">
        <v>7381</v>
      </c>
      <c r="B2970">
        <v>10388.202298664601</v>
      </c>
      <c r="C2970">
        <v>0</v>
      </c>
      <c r="D2970">
        <v>0</v>
      </c>
      <c r="E2970">
        <f>Table4[[#This Row],[kapp_slack_ub]]/Table4[[#This Row],[kapp_old]]</f>
        <v>0</v>
      </c>
      <c r="F2970" t="str">
        <f>"'PRO-"&amp;_xlfn.TEXTAFTER(Table4[[#This Row],[rxn]],"-",-1)&amp;"'"</f>
        <v>'PRO-rt0671'</v>
      </c>
      <c r="G2970">
        <f>_xlfn.XLOOKUP(Table4[[#This Row],[enz]],'[1]Sheet2 (2)'!$A:$A,'[1]Sheet2 (2)'!$B:$B,"")</f>
        <v>1</v>
      </c>
    </row>
    <row r="2971" spans="1:7" hidden="1" x14ac:dyDescent="0.2">
      <c r="A2971" t="s">
        <v>7382</v>
      </c>
      <c r="B2971">
        <v>10388.202298664601</v>
      </c>
      <c r="C2971">
        <v>0</v>
      </c>
      <c r="D2971">
        <v>0</v>
      </c>
      <c r="E2971">
        <f>Table4[[#This Row],[kapp_slack_ub]]/Table4[[#This Row],[kapp_old]]</f>
        <v>0</v>
      </c>
      <c r="F2971" t="str">
        <f>"'PRO-"&amp;_xlfn.TEXTAFTER(Table4[[#This Row],[rxn]],"-",-1)&amp;"'"</f>
        <v>'PRO-rt0671'</v>
      </c>
      <c r="G2971">
        <f>_xlfn.XLOOKUP(Table4[[#This Row],[enz]],'[1]Sheet2 (2)'!$A:$A,'[1]Sheet2 (2)'!$B:$B,"")</f>
        <v>1</v>
      </c>
    </row>
    <row r="2972" spans="1:7" hidden="1" x14ac:dyDescent="0.2">
      <c r="A2972" t="s">
        <v>7383</v>
      </c>
      <c r="B2972">
        <v>10388.202298664601</v>
      </c>
      <c r="C2972">
        <v>0</v>
      </c>
      <c r="D2972">
        <v>0</v>
      </c>
      <c r="E2972">
        <f>Table4[[#This Row],[kapp_slack_ub]]/Table4[[#This Row],[kapp_old]]</f>
        <v>0</v>
      </c>
      <c r="F2972" t="str">
        <f>"'PRO-"&amp;_xlfn.TEXTAFTER(Table4[[#This Row],[rxn]],"-",-1)&amp;"'"</f>
        <v>'PRO-rt2573'</v>
      </c>
      <c r="G2972">
        <f>_xlfn.XLOOKUP(Table4[[#This Row],[enz]],'[1]Sheet2 (2)'!$A:$A,'[1]Sheet2 (2)'!$B:$B,"")</f>
        <v>1</v>
      </c>
    </row>
    <row r="2973" spans="1:7" hidden="1" x14ac:dyDescent="0.2">
      <c r="A2973" t="s">
        <v>7384</v>
      </c>
      <c r="B2973">
        <v>10388.202298664601</v>
      </c>
      <c r="C2973">
        <v>0</v>
      </c>
      <c r="D2973">
        <v>0</v>
      </c>
      <c r="E2973">
        <f>Table4[[#This Row],[kapp_slack_ub]]/Table4[[#This Row],[kapp_old]]</f>
        <v>0</v>
      </c>
      <c r="F2973" t="str">
        <f>"'PRO-"&amp;_xlfn.TEXTAFTER(Table4[[#This Row],[rxn]],"-",-1)&amp;"'"</f>
        <v>'PRO-rt2573'</v>
      </c>
      <c r="G2973">
        <f>_xlfn.XLOOKUP(Table4[[#This Row],[enz]],'[1]Sheet2 (2)'!$A:$A,'[1]Sheet2 (2)'!$B:$B,"")</f>
        <v>1</v>
      </c>
    </row>
    <row r="2974" spans="1:7" hidden="1" x14ac:dyDescent="0.2">
      <c r="A2974" t="s">
        <v>7385</v>
      </c>
      <c r="B2974">
        <v>10388.202298664601</v>
      </c>
      <c r="C2974">
        <v>0</v>
      </c>
      <c r="D2974">
        <v>0</v>
      </c>
      <c r="E2974">
        <f>Table4[[#This Row],[kapp_slack_ub]]/Table4[[#This Row],[kapp_old]]</f>
        <v>0</v>
      </c>
      <c r="F2974" t="str">
        <f>"'PRO-"&amp;_xlfn.TEXTAFTER(Table4[[#This Row],[rxn]],"-",-1)&amp;"'"</f>
        <v>'PRO-rt6611'</v>
      </c>
      <c r="G2974">
        <f>_xlfn.XLOOKUP(Table4[[#This Row],[enz]],'[1]Sheet2 (2)'!$A:$A,'[1]Sheet2 (2)'!$B:$B,"")</f>
        <v>1</v>
      </c>
    </row>
    <row r="2975" spans="1:7" hidden="1" x14ac:dyDescent="0.2">
      <c r="A2975" t="s">
        <v>7386</v>
      </c>
      <c r="B2975">
        <v>10388.202298664601</v>
      </c>
      <c r="C2975">
        <v>0</v>
      </c>
      <c r="D2975">
        <v>0</v>
      </c>
      <c r="E2975">
        <f>Table4[[#This Row],[kapp_slack_ub]]/Table4[[#This Row],[kapp_old]]</f>
        <v>0</v>
      </c>
      <c r="F2975" t="str">
        <f>"'PRO-"&amp;_xlfn.TEXTAFTER(Table4[[#This Row],[rxn]],"-",-1)&amp;"'"</f>
        <v>'PRO-rt6611'</v>
      </c>
      <c r="G2975">
        <f>_xlfn.XLOOKUP(Table4[[#This Row],[enz]],'[1]Sheet2 (2)'!$A:$A,'[1]Sheet2 (2)'!$B:$B,"")</f>
        <v>1</v>
      </c>
    </row>
    <row r="2976" spans="1:7" hidden="1" x14ac:dyDescent="0.2">
      <c r="A2976" t="s">
        <v>7387</v>
      </c>
      <c r="B2976">
        <v>10388.202298664601</v>
      </c>
      <c r="C2976">
        <v>0</v>
      </c>
      <c r="D2976">
        <v>0</v>
      </c>
      <c r="E2976">
        <f>Table4[[#This Row],[kapp_slack_ub]]/Table4[[#This Row],[kapp_old]]</f>
        <v>0</v>
      </c>
      <c r="F2976" t="str">
        <f>"'PRO-"&amp;_xlfn.TEXTAFTER(Table4[[#This Row],[rxn]],"-",-1)&amp;"'"</f>
        <v>'PRO-rt2972'</v>
      </c>
      <c r="G2976">
        <f>_xlfn.XLOOKUP(Table4[[#This Row],[enz]],'[1]Sheet2 (2)'!$A:$A,'[1]Sheet2 (2)'!$B:$B,"")</f>
        <v>1</v>
      </c>
    </row>
    <row r="2977" spans="1:7" hidden="1" x14ac:dyDescent="0.2">
      <c r="A2977" t="s">
        <v>7388</v>
      </c>
      <c r="B2977">
        <v>10388.202298664601</v>
      </c>
      <c r="C2977">
        <v>0</v>
      </c>
      <c r="D2977">
        <v>0</v>
      </c>
      <c r="E2977">
        <f>Table4[[#This Row],[kapp_slack_ub]]/Table4[[#This Row],[kapp_old]]</f>
        <v>0</v>
      </c>
      <c r="F2977" t="str">
        <f>"'PRO-"&amp;_xlfn.TEXTAFTER(Table4[[#This Row],[rxn]],"-",-1)&amp;"'"</f>
        <v>'PRO-rt2972'</v>
      </c>
      <c r="G2977">
        <f>_xlfn.XLOOKUP(Table4[[#This Row],[enz]],'[1]Sheet2 (2)'!$A:$A,'[1]Sheet2 (2)'!$B:$B,"")</f>
        <v>1</v>
      </c>
    </row>
    <row r="2978" spans="1:7" hidden="1" x14ac:dyDescent="0.2">
      <c r="A2978" t="s">
        <v>7389</v>
      </c>
      <c r="B2978">
        <v>10388.202298664601</v>
      </c>
      <c r="C2978">
        <v>0</v>
      </c>
      <c r="D2978">
        <v>0</v>
      </c>
      <c r="E2978">
        <f>Table4[[#This Row],[kapp_slack_ub]]/Table4[[#This Row],[kapp_old]]</f>
        <v>0</v>
      </c>
      <c r="F2978" t="str">
        <f>"'PRO-"&amp;_xlfn.TEXTAFTER(Table4[[#This Row],[rxn]],"-",-1)&amp;"'"</f>
        <v>'PRO-rt3790'</v>
      </c>
      <c r="G2978">
        <f>_xlfn.XLOOKUP(Table4[[#This Row],[enz]],'[1]Sheet2 (2)'!$A:$A,'[1]Sheet2 (2)'!$B:$B,"")</f>
        <v>1</v>
      </c>
    </row>
    <row r="2979" spans="1:7" hidden="1" x14ac:dyDescent="0.2">
      <c r="A2979" t="s">
        <v>7390</v>
      </c>
      <c r="B2979">
        <v>10388.202298664601</v>
      </c>
      <c r="C2979">
        <v>0</v>
      </c>
      <c r="D2979">
        <v>0</v>
      </c>
      <c r="E2979">
        <f>Table4[[#This Row],[kapp_slack_ub]]/Table4[[#This Row],[kapp_old]]</f>
        <v>0</v>
      </c>
      <c r="F2979" t="str">
        <f>"'PRO-"&amp;_xlfn.TEXTAFTER(Table4[[#This Row],[rxn]],"-",-1)&amp;"'"</f>
        <v>'PRO-rt3790'</v>
      </c>
      <c r="G2979">
        <f>_xlfn.XLOOKUP(Table4[[#This Row],[enz]],'[1]Sheet2 (2)'!$A:$A,'[1]Sheet2 (2)'!$B:$B,"")</f>
        <v>1</v>
      </c>
    </row>
    <row r="2980" spans="1:7" hidden="1" x14ac:dyDescent="0.2">
      <c r="A2980" t="s">
        <v>7391</v>
      </c>
      <c r="B2980">
        <v>10388.202298664601</v>
      </c>
      <c r="C2980">
        <v>0</v>
      </c>
      <c r="D2980">
        <v>0</v>
      </c>
      <c r="E2980">
        <f>Table4[[#This Row],[kapp_slack_ub]]/Table4[[#This Row],[kapp_old]]</f>
        <v>0</v>
      </c>
      <c r="F2980" t="str">
        <f>"'PRO-"&amp;_xlfn.TEXTAFTER(Table4[[#This Row],[rxn]],"-",-1)&amp;"'"</f>
        <v>'PRO-rt1613'</v>
      </c>
      <c r="G2980">
        <f>_xlfn.XLOOKUP(Table4[[#This Row],[enz]],'[1]Sheet2 (2)'!$A:$A,'[1]Sheet2 (2)'!$B:$B,"")</f>
        <v>1</v>
      </c>
    </row>
    <row r="2981" spans="1:7" hidden="1" x14ac:dyDescent="0.2">
      <c r="A2981" t="s">
        <v>7392</v>
      </c>
      <c r="B2981">
        <v>10388.202298664601</v>
      </c>
      <c r="C2981">
        <v>0</v>
      </c>
      <c r="D2981">
        <v>0</v>
      </c>
      <c r="E2981">
        <f>Table4[[#This Row],[kapp_slack_ub]]/Table4[[#This Row],[kapp_old]]</f>
        <v>0</v>
      </c>
      <c r="F2981" t="str">
        <f>"'PRO-"&amp;_xlfn.TEXTAFTER(Table4[[#This Row],[rxn]],"-",-1)&amp;"'"</f>
        <v>'PRO-rt1613'</v>
      </c>
      <c r="G2981">
        <f>_xlfn.XLOOKUP(Table4[[#This Row],[enz]],'[1]Sheet2 (2)'!$A:$A,'[1]Sheet2 (2)'!$B:$B,"")</f>
        <v>1</v>
      </c>
    </row>
    <row r="2982" spans="1:7" hidden="1" x14ac:dyDescent="0.2">
      <c r="A2982" t="s">
        <v>7393</v>
      </c>
      <c r="B2982">
        <v>10388.202298664601</v>
      </c>
      <c r="C2982">
        <v>0</v>
      </c>
      <c r="D2982">
        <v>0</v>
      </c>
      <c r="E2982">
        <f>Table4[[#This Row],[kapp_slack_ub]]/Table4[[#This Row],[kapp_old]]</f>
        <v>0</v>
      </c>
      <c r="F2982" t="str">
        <f>"'PRO-"&amp;_xlfn.TEXTAFTER(Table4[[#This Row],[rxn]],"-",-1)&amp;"'"</f>
        <v>'PRO-rt1802'</v>
      </c>
      <c r="G2982">
        <f>_xlfn.XLOOKUP(Table4[[#This Row],[enz]],'[1]Sheet2 (2)'!$A:$A,'[1]Sheet2 (2)'!$B:$B,"")</f>
        <v>1</v>
      </c>
    </row>
    <row r="2983" spans="1:7" hidden="1" x14ac:dyDescent="0.2">
      <c r="A2983" t="s">
        <v>7394</v>
      </c>
      <c r="B2983">
        <v>10388.202298664601</v>
      </c>
      <c r="C2983">
        <v>0</v>
      </c>
      <c r="D2983">
        <v>0</v>
      </c>
      <c r="E2983">
        <f>Table4[[#This Row],[kapp_slack_ub]]/Table4[[#This Row],[kapp_old]]</f>
        <v>0</v>
      </c>
      <c r="F2983" t="str">
        <f>"'PRO-"&amp;_xlfn.TEXTAFTER(Table4[[#This Row],[rxn]],"-",-1)&amp;"'"</f>
        <v>'PRO-rt1802'</v>
      </c>
      <c r="G2983">
        <f>_xlfn.XLOOKUP(Table4[[#This Row],[enz]],'[1]Sheet2 (2)'!$A:$A,'[1]Sheet2 (2)'!$B:$B,"")</f>
        <v>1</v>
      </c>
    </row>
    <row r="2984" spans="1:7" hidden="1" x14ac:dyDescent="0.2">
      <c r="A2984" t="s">
        <v>7395</v>
      </c>
      <c r="B2984">
        <v>10388.202298664601</v>
      </c>
      <c r="C2984">
        <v>0</v>
      </c>
      <c r="D2984">
        <v>0</v>
      </c>
      <c r="E2984">
        <f>Table4[[#This Row],[kapp_slack_ub]]/Table4[[#This Row],[kapp_old]]</f>
        <v>0</v>
      </c>
      <c r="F2984" t="str">
        <f>"'PRO-"&amp;_xlfn.TEXTAFTER(Table4[[#This Row],[rxn]],"-",-1)&amp;"'"</f>
        <v>'PRO-rt1802'</v>
      </c>
      <c r="G2984">
        <f>_xlfn.XLOOKUP(Table4[[#This Row],[enz]],'[1]Sheet2 (2)'!$A:$A,'[1]Sheet2 (2)'!$B:$B,"")</f>
        <v>1</v>
      </c>
    </row>
    <row r="2985" spans="1:7" hidden="1" x14ac:dyDescent="0.2">
      <c r="A2985" t="s">
        <v>7396</v>
      </c>
      <c r="B2985">
        <v>10388.202298664601</v>
      </c>
      <c r="C2985">
        <v>0</v>
      </c>
      <c r="D2985">
        <v>0</v>
      </c>
      <c r="E2985">
        <f>Table4[[#This Row],[kapp_slack_ub]]/Table4[[#This Row],[kapp_old]]</f>
        <v>0</v>
      </c>
      <c r="F2985" t="str">
        <f>"'PRO-"&amp;_xlfn.TEXTAFTER(Table4[[#This Row],[rxn]],"-",-1)&amp;"'"</f>
        <v>'PRO-rt1802'</v>
      </c>
      <c r="G2985">
        <f>_xlfn.XLOOKUP(Table4[[#This Row],[enz]],'[1]Sheet2 (2)'!$A:$A,'[1]Sheet2 (2)'!$B:$B,"")</f>
        <v>1</v>
      </c>
    </row>
    <row r="2986" spans="1:7" hidden="1" x14ac:dyDescent="0.2">
      <c r="A2986" t="s">
        <v>7397</v>
      </c>
      <c r="B2986">
        <v>10388.202298664601</v>
      </c>
      <c r="C2986">
        <v>0</v>
      </c>
      <c r="D2986">
        <v>0</v>
      </c>
      <c r="E2986">
        <f>Table4[[#This Row],[kapp_slack_ub]]/Table4[[#This Row],[kapp_old]]</f>
        <v>0</v>
      </c>
      <c r="F2986" t="str">
        <f>"'PRO-"&amp;_xlfn.TEXTAFTER(Table4[[#This Row],[rxn]],"-",-1)&amp;"'"</f>
        <v>'PRO-rt0564_g'</v>
      </c>
      <c r="G2986">
        <f>_xlfn.XLOOKUP(Table4[[#This Row],[enz]],'[1]Sheet2 (2)'!$A:$A,'[1]Sheet2 (2)'!$B:$B,"")</f>
        <v>1</v>
      </c>
    </row>
    <row r="2987" spans="1:7" hidden="1" x14ac:dyDescent="0.2">
      <c r="A2987" t="s">
        <v>7398</v>
      </c>
      <c r="B2987">
        <v>10388.202298664601</v>
      </c>
      <c r="C2987">
        <v>0</v>
      </c>
      <c r="D2987">
        <v>0</v>
      </c>
      <c r="E2987">
        <f>Table4[[#This Row],[kapp_slack_ub]]/Table4[[#This Row],[kapp_old]]</f>
        <v>0</v>
      </c>
      <c r="F2987" t="str">
        <f>"'PRO-"&amp;_xlfn.TEXTAFTER(Table4[[#This Row],[rxn]],"-",-1)&amp;"'"</f>
        <v>'PRO-rt0564_g'</v>
      </c>
      <c r="G2987">
        <f>_xlfn.XLOOKUP(Table4[[#This Row],[enz]],'[1]Sheet2 (2)'!$A:$A,'[1]Sheet2 (2)'!$B:$B,"")</f>
        <v>1</v>
      </c>
    </row>
    <row r="2988" spans="1:7" hidden="1" x14ac:dyDescent="0.2">
      <c r="A2988" t="s">
        <v>7399</v>
      </c>
      <c r="B2988">
        <v>10388.202298664601</v>
      </c>
      <c r="C2988">
        <v>0</v>
      </c>
      <c r="D2988">
        <v>0</v>
      </c>
      <c r="E2988">
        <f>Table4[[#This Row],[kapp_slack_ub]]/Table4[[#This Row],[kapp_old]]</f>
        <v>0</v>
      </c>
      <c r="F2988" t="str">
        <f>"'PRO-"&amp;_xlfn.TEXTAFTER(Table4[[#This Row],[rxn]],"-",-1)&amp;"'"</f>
        <v>'PRO-rt8131'</v>
      </c>
      <c r="G2988">
        <f>_xlfn.XLOOKUP(Table4[[#This Row],[enz]],'[1]Sheet2 (2)'!$A:$A,'[1]Sheet2 (2)'!$B:$B,"")</f>
        <v>1</v>
      </c>
    </row>
    <row r="2989" spans="1:7" hidden="1" x14ac:dyDescent="0.2">
      <c r="A2989" t="s">
        <v>7400</v>
      </c>
      <c r="B2989">
        <v>10388.202298664601</v>
      </c>
      <c r="C2989">
        <v>0</v>
      </c>
      <c r="D2989">
        <v>0</v>
      </c>
      <c r="E2989">
        <f>Table4[[#This Row],[kapp_slack_ub]]/Table4[[#This Row],[kapp_old]]</f>
        <v>0</v>
      </c>
      <c r="F2989" t="str">
        <f>"'PRO-"&amp;_xlfn.TEXTAFTER(Table4[[#This Row],[rxn]],"-",-1)&amp;"'"</f>
        <v>'PRO-rt8131'</v>
      </c>
      <c r="G2989">
        <f>_xlfn.XLOOKUP(Table4[[#This Row],[enz]],'[1]Sheet2 (2)'!$A:$A,'[1]Sheet2 (2)'!$B:$B,"")</f>
        <v>1</v>
      </c>
    </row>
    <row r="2990" spans="1:7" hidden="1" x14ac:dyDescent="0.2">
      <c r="A2990" t="s">
        <v>3177</v>
      </c>
      <c r="B2990">
        <v>1519522.20589508</v>
      </c>
      <c r="C2990">
        <v>0</v>
      </c>
      <c r="D2990">
        <v>0</v>
      </c>
      <c r="E2990">
        <f>Table4[[#This Row],[kapp_slack_ub]]/Table4[[#This Row],[kapp_old]]</f>
        <v>0</v>
      </c>
      <c r="F2990" t="str">
        <f>"'PRO-"&amp;_xlfn.TEXTAFTER(Table4[[#This Row],[rxn]],"-",-1)&amp;"'"</f>
        <v>'PRO-ALG1314'</v>
      </c>
      <c r="G2990" t="str">
        <f>_xlfn.XLOOKUP(Table4[[#This Row],[enz]],'[1]Sheet2 (2)'!$A:$A,'[1]Sheet2 (2)'!$B:$B,"")</f>
        <v/>
      </c>
    </row>
    <row r="2991" spans="1:7" hidden="1" x14ac:dyDescent="0.2">
      <c r="A2991" t="s">
        <v>7401</v>
      </c>
      <c r="B2991">
        <v>10388.202298664601</v>
      </c>
      <c r="C2991">
        <v>0</v>
      </c>
      <c r="D2991">
        <v>0</v>
      </c>
      <c r="E2991">
        <f>Table4[[#This Row],[kapp_slack_ub]]/Table4[[#This Row],[kapp_old]]</f>
        <v>0</v>
      </c>
      <c r="F2991" t="str">
        <f>"'PRO-"&amp;_xlfn.TEXTAFTER(Table4[[#This Row],[rxn]],"-",-1)&amp;"'"</f>
        <v>'PRO-ALG1314'</v>
      </c>
      <c r="G2991" t="str">
        <f>_xlfn.XLOOKUP(Table4[[#This Row],[enz]],'[1]Sheet2 (2)'!$A:$A,'[1]Sheet2 (2)'!$B:$B,"")</f>
        <v/>
      </c>
    </row>
    <row r="2992" spans="1:7" hidden="1" x14ac:dyDescent="0.2">
      <c r="A2992" t="s">
        <v>3178</v>
      </c>
      <c r="B2992">
        <v>17236.5310340902</v>
      </c>
      <c r="C2992">
        <v>0</v>
      </c>
      <c r="D2992">
        <v>0</v>
      </c>
      <c r="E2992">
        <f>Table4[[#This Row],[kapp_slack_ub]]/Table4[[#This Row],[kapp_old]]</f>
        <v>0</v>
      </c>
      <c r="F2992" t="str">
        <f>"'PRO-"&amp;_xlfn.TEXTAFTER(Table4[[#This Row],[rxn]],"-",-1)&amp;"'"</f>
        <v>'PRO-rt6298'</v>
      </c>
      <c r="G2992">
        <f>_xlfn.XLOOKUP(Table4[[#This Row],[enz]],'[1]Sheet2 (2)'!$A:$A,'[1]Sheet2 (2)'!$B:$B,"")</f>
        <v>1</v>
      </c>
    </row>
    <row r="2993" spans="1:7" hidden="1" x14ac:dyDescent="0.2">
      <c r="A2993" t="s">
        <v>7402</v>
      </c>
      <c r="B2993">
        <v>10388.202298664601</v>
      </c>
      <c r="C2993">
        <v>0</v>
      </c>
      <c r="D2993">
        <v>0</v>
      </c>
      <c r="E2993">
        <f>Table4[[#This Row],[kapp_slack_ub]]/Table4[[#This Row],[kapp_old]]</f>
        <v>0</v>
      </c>
      <c r="F2993" t="str">
        <f>"'PRO-"&amp;_xlfn.TEXTAFTER(Table4[[#This Row],[rxn]],"-",-1)&amp;"'"</f>
        <v>'PRO-rt6298'</v>
      </c>
      <c r="G2993">
        <f>_xlfn.XLOOKUP(Table4[[#This Row],[enz]],'[1]Sheet2 (2)'!$A:$A,'[1]Sheet2 (2)'!$B:$B,"")</f>
        <v>1</v>
      </c>
    </row>
    <row r="2994" spans="1:7" hidden="1" x14ac:dyDescent="0.2">
      <c r="A2994" t="s">
        <v>3179</v>
      </c>
      <c r="B2994">
        <v>6319.4662714895703</v>
      </c>
      <c r="C2994">
        <v>0</v>
      </c>
      <c r="D2994">
        <v>0</v>
      </c>
      <c r="E2994">
        <f>Table4[[#This Row],[kapp_slack_ub]]/Table4[[#This Row],[kapp_old]]</f>
        <v>0</v>
      </c>
      <c r="F2994" t="str">
        <f>"'PRO-"&amp;_xlfn.TEXTAFTER(Table4[[#This Row],[rxn]],"-",-1)&amp;"'"</f>
        <v>'PRO-rt1727'</v>
      </c>
      <c r="G2994">
        <f>_xlfn.XLOOKUP(Table4[[#This Row],[enz]],'[1]Sheet2 (2)'!$A:$A,'[1]Sheet2 (2)'!$B:$B,"")</f>
        <v>1</v>
      </c>
    </row>
    <row r="2995" spans="1:7" hidden="1" x14ac:dyDescent="0.2">
      <c r="A2995" t="s">
        <v>7403</v>
      </c>
      <c r="B2995">
        <v>10388.202298664601</v>
      </c>
      <c r="C2995">
        <v>0</v>
      </c>
      <c r="D2995">
        <v>0</v>
      </c>
      <c r="E2995">
        <f>Table4[[#This Row],[kapp_slack_ub]]/Table4[[#This Row],[kapp_old]]</f>
        <v>0</v>
      </c>
      <c r="F2995" t="str">
        <f>"'PRO-"&amp;_xlfn.TEXTAFTER(Table4[[#This Row],[rxn]],"-",-1)&amp;"'"</f>
        <v>'PRO-rt1727'</v>
      </c>
      <c r="G2995">
        <f>_xlfn.XLOOKUP(Table4[[#This Row],[enz]],'[1]Sheet2 (2)'!$A:$A,'[1]Sheet2 (2)'!$B:$B,"")</f>
        <v>1</v>
      </c>
    </row>
    <row r="2996" spans="1:7" hidden="1" x14ac:dyDescent="0.2">
      <c r="A2996" t="s">
        <v>3180</v>
      </c>
      <c r="B2996">
        <v>6319.4662714895703</v>
      </c>
      <c r="C2996">
        <v>0</v>
      </c>
      <c r="D2996">
        <v>0</v>
      </c>
      <c r="E2996">
        <f>Table4[[#This Row],[kapp_slack_ub]]/Table4[[#This Row],[kapp_old]]</f>
        <v>0</v>
      </c>
      <c r="F2996" t="str">
        <f>"'PRO-"&amp;_xlfn.TEXTAFTER(Table4[[#This Row],[rxn]],"-",-1)&amp;"'"</f>
        <v>'PRO-rt1727'</v>
      </c>
      <c r="G2996">
        <f>_xlfn.XLOOKUP(Table4[[#This Row],[enz]],'[1]Sheet2 (2)'!$A:$A,'[1]Sheet2 (2)'!$B:$B,"")</f>
        <v>1</v>
      </c>
    </row>
    <row r="2997" spans="1:7" hidden="1" x14ac:dyDescent="0.2">
      <c r="A2997" t="s">
        <v>7404</v>
      </c>
      <c r="B2997">
        <v>10388.202298664601</v>
      </c>
      <c r="C2997">
        <v>0</v>
      </c>
      <c r="D2997">
        <v>0</v>
      </c>
      <c r="E2997">
        <f>Table4[[#This Row],[kapp_slack_ub]]/Table4[[#This Row],[kapp_old]]</f>
        <v>0</v>
      </c>
      <c r="F2997" t="str">
        <f>"'PRO-"&amp;_xlfn.TEXTAFTER(Table4[[#This Row],[rxn]],"-",-1)&amp;"'"</f>
        <v>'PRO-rt1727'</v>
      </c>
      <c r="G2997">
        <f>_xlfn.XLOOKUP(Table4[[#This Row],[enz]],'[1]Sheet2 (2)'!$A:$A,'[1]Sheet2 (2)'!$B:$B,"")</f>
        <v>1</v>
      </c>
    </row>
    <row r="2998" spans="1:7" hidden="1" x14ac:dyDescent="0.2">
      <c r="A2998" t="s">
        <v>3181</v>
      </c>
      <c r="B2998">
        <v>199249.24724482599</v>
      </c>
      <c r="C2998">
        <v>0</v>
      </c>
      <c r="D2998">
        <v>0</v>
      </c>
      <c r="E2998">
        <f>Table4[[#This Row],[kapp_slack_ub]]/Table4[[#This Row],[kapp_old]]</f>
        <v>0</v>
      </c>
      <c r="F2998" t="str">
        <f>"'PRO-"&amp;_xlfn.TEXTAFTER(Table4[[#This Row],[rxn]],"-",-1)&amp;"'"</f>
        <v>'PRO-rt1577'</v>
      </c>
      <c r="G2998">
        <f>_xlfn.XLOOKUP(Table4[[#This Row],[enz]],'[1]Sheet2 (2)'!$A:$A,'[1]Sheet2 (2)'!$B:$B,"")</f>
        <v>1</v>
      </c>
    </row>
    <row r="2999" spans="1:7" hidden="1" x14ac:dyDescent="0.2">
      <c r="A2999" t="s">
        <v>7405</v>
      </c>
      <c r="B2999">
        <v>10388.202298664601</v>
      </c>
      <c r="C2999">
        <v>0</v>
      </c>
      <c r="D2999">
        <v>0</v>
      </c>
      <c r="E2999">
        <f>Table4[[#This Row],[kapp_slack_ub]]/Table4[[#This Row],[kapp_old]]</f>
        <v>0</v>
      </c>
      <c r="F2999" t="str">
        <f>"'PRO-"&amp;_xlfn.TEXTAFTER(Table4[[#This Row],[rxn]],"-",-1)&amp;"'"</f>
        <v>'PRO-rt1577'</v>
      </c>
      <c r="G2999">
        <f>_xlfn.XLOOKUP(Table4[[#This Row],[enz]],'[1]Sheet2 (2)'!$A:$A,'[1]Sheet2 (2)'!$B:$B,"")</f>
        <v>1</v>
      </c>
    </row>
    <row r="3000" spans="1:7" hidden="1" x14ac:dyDescent="0.2">
      <c r="A3000" t="s">
        <v>3182</v>
      </c>
      <c r="B3000">
        <v>199249.24724482599</v>
      </c>
      <c r="C3000">
        <v>0</v>
      </c>
      <c r="D3000">
        <v>0</v>
      </c>
      <c r="E3000">
        <f>Table4[[#This Row],[kapp_slack_ub]]/Table4[[#This Row],[kapp_old]]</f>
        <v>0</v>
      </c>
      <c r="F3000" t="str">
        <f>"'PRO-"&amp;_xlfn.TEXTAFTER(Table4[[#This Row],[rxn]],"-",-1)&amp;"'"</f>
        <v>'PRO-rt1577'</v>
      </c>
      <c r="G3000">
        <f>_xlfn.XLOOKUP(Table4[[#This Row],[enz]],'[1]Sheet2 (2)'!$A:$A,'[1]Sheet2 (2)'!$B:$B,"")</f>
        <v>1</v>
      </c>
    </row>
    <row r="3001" spans="1:7" hidden="1" x14ac:dyDescent="0.2">
      <c r="A3001" t="s">
        <v>7406</v>
      </c>
      <c r="B3001">
        <v>10388.202298664601</v>
      </c>
      <c r="C3001">
        <v>0</v>
      </c>
      <c r="D3001">
        <v>0</v>
      </c>
      <c r="E3001">
        <f>Table4[[#This Row],[kapp_slack_ub]]/Table4[[#This Row],[kapp_old]]</f>
        <v>0</v>
      </c>
      <c r="F3001" t="str">
        <f>"'PRO-"&amp;_xlfn.TEXTAFTER(Table4[[#This Row],[rxn]],"-",-1)&amp;"'"</f>
        <v>'PRO-rt1577'</v>
      </c>
      <c r="G3001">
        <f>_xlfn.XLOOKUP(Table4[[#This Row],[enz]],'[1]Sheet2 (2)'!$A:$A,'[1]Sheet2 (2)'!$B:$B,"")</f>
        <v>1</v>
      </c>
    </row>
    <row r="3002" spans="1:7" hidden="1" x14ac:dyDescent="0.2">
      <c r="A3002" t="s">
        <v>7407</v>
      </c>
      <c r="B3002">
        <v>10388.202298664601</v>
      </c>
      <c r="C3002">
        <v>0</v>
      </c>
      <c r="D3002">
        <v>0</v>
      </c>
      <c r="E3002">
        <f>Table4[[#This Row],[kapp_slack_ub]]/Table4[[#This Row],[kapp_old]]</f>
        <v>0</v>
      </c>
      <c r="F3002" t="str">
        <f>"'PRO-"&amp;_xlfn.TEXTAFTER(Table4[[#This Row],[rxn]],"-",-1)&amp;"'"</f>
        <v>'PRO-rt5214'</v>
      </c>
      <c r="G3002">
        <f>_xlfn.XLOOKUP(Table4[[#This Row],[enz]],'[1]Sheet2 (2)'!$A:$A,'[1]Sheet2 (2)'!$B:$B,"")</f>
        <v>1</v>
      </c>
    </row>
    <row r="3003" spans="1:7" hidden="1" x14ac:dyDescent="0.2">
      <c r="A3003" t="s">
        <v>7408</v>
      </c>
      <c r="B3003">
        <v>10388.202298664601</v>
      </c>
      <c r="C3003">
        <v>0</v>
      </c>
      <c r="D3003">
        <v>0</v>
      </c>
      <c r="E3003">
        <f>Table4[[#This Row],[kapp_slack_ub]]/Table4[[#This Row],[kapp_old]]</f>
        <v>0</v>
      </c>
      <c r="F3003" t="str">
        <f>"'PRO-"&amp;_xlfn.TEXTAFTER(Table4[[#This Row],[rxn]],"-",-1)&amp;"'"</f>
        <v>'PRO-rt5214'</v>
      </c>
      <c r="G3003">
        <f>_xlfn.XLOOKUP(Table4[[#This Row],[enz]],'[1]Sheet2 (2)'!$A:$A,'[1]Sheet2 (2)'!$B:$B,"")</f>
        <v>1</v>
      </c>
    </row>
    <row r="3004" spans="1:7" hidden="1" x14ac:dyDescent="0.2">
      <c r="A3004" t="s">
        <v>7409</v>
      </c>
      <c r="B3004">
        <v>10388.202298664601</v>
      </c>
      <c r="C3004">
        <v>0</v>
      </c>
      <c r="D3004">
        <v>0</v>
      </c>
      <c r="E3004">
        <f>Table4[[#This Row],[kapp_slack_ub]]/Table4[[#This Row],[kapp_old]]</f>
        <v>0</v>
      </c>
      <c r="F3004" t="str">
        <f>"'PRO-"&amp;_xlfn.TEXTAFTER(Table4[[#This Row],[rxn]],"-",-1)&amp;"'"</f>
        <v>'PRO-rt0671'</v>
      </c>
      <c r="G3004">
        <f>_xlfn.XLOOKUP(Table4[[#This Row],[enz]],'[1]Sheet2 (2)'!$A:$A,'[1]Sheet2 (2)'!$B:$B,"")</f>
        <v>1</v>
      </c>
    </row>
    <row r="3005" spans="1:7" hidden="1" x14ac:dyDescent="0.2">
      <c r="A3005" t="s">
        <v>7410</v>
      </c>
      <c r="B3005">
        <v>10388.202298664601</v>
      </c>
      <c r="C3005">
        <v>0</v>
      </c>
      <c r="D3005">
        <v>0</v>
      </c>
      <c r="E3005">
        <f>Table4[[#This Row],[kapp_slack_ub]]/Table4[[#This Row],[kapp_old]]</f>
        <v>0</v>
      </c>
      <c r="F3005" t="str">
        <f>"'PRO-"&amp;_xlfn.TEXTAFTER(Table4[[#This Row],[rxn]],"-",-1)&amp;"'"</f>
        <v>'PRO-rt0671'</v>
      </c>
      <c r="G3005">
        <f>_xlfn.XLOOKUP(Table4[[#This Row],[enz]],'[1]Sheet2 (2)'!$A:$A,'[1]Sheet2 (2)'!$B:$B,"")</f>
        <v>1</v>
      </c>
    </row>
    <row r="3006" spans="1:7" hidden="1" x14ac:dyDescent="0.2">
      <c r="A3006" t="s">
        <v>7411</v>
      </c>
      <c r="B3006" s="3">
        <v>306189761.76040798</v>
      </c>
      <c r="C3006">
        <v>0</v>
      </c>
      <c r="D3006">
        <v>0</v>
      </c>
      <c r="E3006">
        <f>Table4[[#This Row],[kapp_slack_ub]]/Table4[[#This Row],[kapp_old]]</f>
        <v>0</v>
      </c>
      <c r="F3006" t="str">
        <f>"'PRO-"&amp;_xlfn.TEXTAFTER(Table4[[#This Row],[rxn]],"-",-1)&amp;"'"</f>
        <v>'PRO-rt4558'</v>
      </c>
      <c r="G3006">
        <f>_xlfn.XLOOKUP(Table4[[#This Row],[enz]],'[1]Sheet2 (2)'!$A:$A,'[1]Sheet2 (2)'!$B:$B,"")</f>
        <v>1</v>
      </c>
    </row>
    <row r="3007" spans="1:7" hidden="1" x14ac:dyDescent="0.2">
      <c r="A3007" t="s">
        <v>7412</v>
      </c>
      <c r="B3007">
        <v>10388.202298664601</v>
      </c>
      <c r="C3007">
        <v>0</v>
      </c>
      <c r="D3007">
        <v>0</v>
      </c>
      <c r="E3007">
        <f>Table4[[#This Row],[kapp_slack_ub]]/Table4[[#This Row],[kapp_old]]</f>
        <v>0</v>
      </c>
      <c r="F3007" t="str">
        <f>"'PRO-"&amp;_xlfn.TEXTAFTER(Table4[[#This Row],[rxn]],"-",-1)&amp;"'"</f>
        <v>'PRO-rt4558'</v>
      </c>
      <c r="G3007">
        <f>_xlfn.XLOOKUP(Table4[[#This Row],[enz]],'[1]Sheet2 (2)'!$A:$A,'[1]Sheet2 (2)'!$B:$B,"")</f>
        <v>1</v>
      </c>
    </row>
    <row r="3008" spans="1:7" hidden="1" x14ac:dyDescent="0.2">
      <c r="A3008" t="s">
        <v>7413</v>
      </c>
      <c r="B3008">
        <v>10388.202298664601</v>
      </c>
      <c r="C3008">
        <v>0</v>
      </c>
      <c r="D3008">
        <v>0</v>
      </c>
      <c r="E3008">
        <f>Table4[[#This Row],[kapp_slack_ub]]/Table4[[#This Row],[kapp_old]]</f>
        <v>0</v>
      </c>
      <c r="F3008" t="str">
        <f>"'PRO-"&amp;_xlfn.TEXTAFTER(Table4[[#This Row],[rxn]],"-",-1)&amp;"'"</f>
        <v>'PRO-SPONT'</v>
      </c>
      <c r="G3008" t="str">
        <f>_xlfn.XLOOKUP(Table4[[#This Row],[enz]],'[1]Sheet2 (2)'!$A:$A,'[1]Sheet2 (2)'!$B:$B,"")</f>
        <v/>
      </c>
    </row>
    <row r="3009" spans="1:7" hidden="1" x14ac:dyDescent="0.2">
      <c r="A3009" t="s">
        <v>3183</v>
      </c>
      <c r="B3009">
        <v>10388.202298664601</v>
      </c>
      <c r="C3009">
        <v>0</v>
      </c>
      <c r="D3009">
        <v>0</v>
      </c>
      <c r="E3009">
        <f>Table4[[#This Row],[kapp_slack_ub]]/Table4[[#This Row],[kapp_old]]</f>
        <v>0</v>
      </c>
      <c r="F3009" t="str">
        <f>"'PRO-"&amp;_xlfn.TEXTAFTER(Table4[[#This Row],[rxn]],"-",-1)&amp;"'"</f>
        <v>'PRO-SPONT'</v>
      </c>
      <c r="G3009" t="str">
        <f>_xlfn.XLOOKUP(Table4[[#This Row],[enz]],'[1]Sheet2 (2)'!$A:$A,'[1]Sheet2 (2)'!$B:$B,"")</f>
        <v/>
      </c>
    </row>
    <row r="3010" spans="1:7" hidden="1" x14ac:dyDescent="0.2">
      <c r="A3010" t="s">
        <v>7414</v>
      </c>
      <c r="B3010">
        <v>10388.202298664601</v>
      </c>
      <c r="C3010">
        <v>0</v>
      </c>
      <c r="D3010">
        <v>0</v>
      </c>
      <c r="E3010">
        <f>Table4[[#This Row],[kapp_slack_ub]]/Table4[[#This Row],[kapp_old]]</f>
        <v>0</v>
      </c>
      <c r="F3010" t="str">
        <f>"'PRO-"&amp;_xlfn.TEXTAFTER(Table4[[#This Row],[rxn]],"-",-1)&amp;"'"</f>
        <v>'PRO-SPONT'</v>
      </c>
      <c r="G3010" t="str">
        <f>_xlfn.XLOOKUP(Table4[[#This Row],[enz]],'[1]Sheet2 (2)'!$A:$A,'[1]Sheet2 (2)'!$B:$B,"")</f>
        <v/>
      </c>
    </row>
    <row r="3011" spans="1:7" hidden="1" x14ac:dyDescent="0.2">
      <c r="A3011" t="s">
        <v>7415</v>
      </c>
      <c r="B3011">
        <v>10388.202298664601</v>
      </c>
      <c r="C3011">
        <v>0</v>
      </c>
      <c r="D3011">
        <v>0</v>
      </c>
      <c r="E3011">
        <f>Table4[[#This Row],[kapp_slack_ub]]/Table4[[#This Row],[kapp_old]]</f>
        <v>0</v>
      </c>
      <c r="F3011" t="str">
        <f>"'PRO-"&amp;_xlfn.TEXTAFTER(Table4[[#This Row],[rxn]],"-",-1)&amp;"'"</f>
        <v>'PRO-rt3422'</v>
      </c>
      <c r="G3011">
        <f>_xlfn.XLOOKUP(Table4[[#This Row],[enz]],'[1]Sheet2 (2)'!$A:$A,'[1]Sheet2 (2)'!$B:$B,"")</f>
        <v>1</v>
      </c>
    </row>
    <row r="3012" spans="1:7" hidden="1" x14ac:dyDescent="0.2">
      <c r="A3012" t="s">
        <v>7416</v>
      </c>
      <c r="B3012">
        <v>10388.202298664601</v>
      </c>
      <c r="C3012">
        <v>0</v>
      </c>
      <c r="D3012">
        <v>0</v>
      </c>
      <c r="E3012">
        <f>Table4[[#This Row],[kapp_slack_ub]]/Table4[[#This Row],[kapp_old]]</f>
        <v>0</v>
      </c>
      <c r="F3012" t="str">
        <f>"'PRO-"&amp;_xlfn.TEXTAFTER(Table4[[#This Row],[rxn]],"-",-1)&amp;"'"</f>
        <v>'PRO-rt4676'</v>
      </c>
      <c r="G3012">
        <f>_xlfn.XLOOKUP(Table4[[#This Row],[enz]],'[1]Sheet2 (2)'!$A:$A,'[1]Sheet2 (2)'!$B:$B,"")</f>
        <v>1</v>
      </c>
    </row>
    <row r="3013" spans="1:7" hidden="1" x14ac:dyDescent="0.2">
      <c r="A3013" t="s">
        <v>7417</v>
      </c>
      <c r="B3013">
        <v>10388.202298664601</v>
      </c>
      <c r="C3013">
        <v>0</v>
      </c>
      <c r="D3013">
        <v>0</v>
      </c>
      <c r="E3013">
        <f>Table4[[#This Row],[kapp_slack_ub]]/Table4[[#This Row],[kapp_old]]</f>
        <v>0</v>
      </c>
      <c r="F3013" t="str">
        <f>"'PRO-"&amp;_xlfn.TEXTAFTER(Table4[[#This Row],[rxn]],"-",-1)&amp;"'"</f>
        <v>'PRO-rt4334'</v>
      </c>
      <c r="G3013">
        <f>_xlfn.XLOOKUP(Table4[[#This Row],[enz]],'[1]Sheet2 (2)'!$A:$A,'[1]Sheet2 (2)'!$B:$B,"")</f>
        <v>1</v>
      </c>
    </row>
    <row r="3014" spans="1:7" hidden="1" x14ac:dyDescent="0.2">
      <c r="A3014" t="s">
        <v>7418</v>
      </c>
      <c r="B3014">
        <v>10388.202298664601</v>
      </c>
      <c r="C3014">
        <v>0</v>
      </c>
      <c r="D3014">
        <v>0</v>
      </c>
      <c r="E3014">
        <f>Table4[[#This Row],[kapp_slack_ub]]/Table4[[#This Row],[kapp_old]]</f>
        <v>0</v>
      </c>
      <c r="F3014" t="str">
        <f>"'PRO-"&amp;_xlfn.TEXTAFTER(Table4[[#This Row],[rxn]],"-",-1)&amp;"'"</f>
        <v>'PRO-rt4334'</v>
      </c>
      <c r="G3014">
        <f>_xlfn.XLOOKUP(Table4[[#This Row],[enz]],'[1]Sheet2 (2)'!$A:$A,'[1]Sheet2 (2)'!$B:$B,"")</f>
        <v>1</v>
      </c>
    </row>
    <row r="3015" spans="1:7" hidden="1" x14ac:dyDescent="0.2">
      <c r="A3015" t="s">
        <v>7419</v>
      </c>
      <c r="B3015">
        <v>10388.202298664601</v>
      </c>
      <c r="C3015">
        <v>0</v>
      </c>
      <c r="D3015">
        <v>0</v>
      </c>
      <c r="E3015">
        <f>Table4[[#This Row],[kapp_slack_ub]]/Table4[[#This Row],[kapp_old]]</f>
        <v>0</v>
      </c>
      <c r="F3015" t="str">
        <f>"'PRO-"&amp;_xlfn.TEXTAFTER(Table4[[#This Row],[rxn]],"-",-1)&amp;"'"</f>
        <v>'PRO-rt6640'</v>
      </c>
      <c r="G3015">
        <f>_xlfn.XLOOKUP(Table4[[#This Row],[enz]],'[1]Sheet2 (2)'!$A:$A,'[1]Sheet2 (2)'!$B:$B,"")</f>
        <v>1</v>
      </c>
    </row>
    <row r="3016" spans="1:7" hidden="1" x14ac:dyDescent="0.2">
      <c r="A3016" t="s">
        <v>7420</v>
      </c>
      <c r="B3016">
        <v>10388.202298664601</v>
      </c>
      <c r="C3016">
        <v>0</v>
      </c>
      <c r="D3016">
        <v>0</v>
      </c>
      <c r="E3016">
        <f>Table4[[#This Row],[kapp_slack_ub]]/Table4[[#This Row],[kapp_old]]</f>
        <v>0</v>
      </c>
      <c r="F3016" t="str">
        <f>"'PRO-"&amp;_xlfn.TEXTAFTER(Table4[[#This Row],[rxn]],"-",-1)&amp;"'"</f>
        <v>'PRO-rt6640'</v>
      </c>
      <c r="G3016">
        <f>_xlfn.XLOOKUP(Table4[[#This Row],[enz]],'[1]Sheet2 (2)'!$A:$A,'[1]Sheet2 (2)'!$B:$B,"")</f>
        <v>1</v>
      </c>
    </row>
    <row r="3017" spans="1:7" hidden="1" x14ac:dyDescent="0.2">
      <c r="A3017" t="s">
        <v>7421</v>
      </c>
      <c r="B3017">
        <v>10388.202298664601</v>
      </c>
      <c r="C3017">
        <v>0</v>
      </c>
      <c r="D3017">
        <v>0</v>
      </c>
      <c r="E3017">
        <f>Table4[[#This Row],[kapp_slack_ub]]/Table4[[#This Row],[kapp_old]]</f>
        <v>0</v>
      </c>
      <c r="F3017" t="str">
        <f>"'PRO-"&amp;_xlfn.TEXTAFTER(Table4[[#This Row],[rxn]],"-",-1)&amp;"'"</f>
        <v>'PRO-rt6640'</v>
      </c>
      <c r="G3017">
        <f>_xlfn.XLOOKUP(Table4[[#This Row],[enz]],'[1]Sheet2 (2)'!$A:$A,'[1]Sheet2 (2)'!$B:$B,"")</f>
        <v>1</v>
      </c>
    </row>
    <row r="3018" spans="1:7" hidden="1" x14ac:dyDescent="0.2">
      <c r="A3018" t="s">
        <v>7422</v>
      </c>
      <c r="B3018">
        <v>10388.202298664601</v>
      </c>
      <c r="C3018">
        <v>0</v>
      </c>
      <c r="D3018">
        <v>0</v>
      </c>
      <c r="E3018">
        <f>Table4[[#This Row],[kapp_slack_ub]]/Table4[[#This Row],[kapp_old]]</f>
        <v>0</v>
      </c>
      <c r="F3018" t="str">
        <f>"'PRO-"&amp;_xlfn.TEXTAFTER(Table4[[#This Row],[rxn]],"-",-1)&amp;"'"</f>
        <v>'PRO-SPONT'</v>
      </c>
      <c r="G3018" t="str">
        <f>_xlfn.XLOOKUP(Table4[[#This Row],[enz]],'[1]Sheet2 (2)'!$A:$A,'[1]Sheet2 (2)'!$B:$B,"")</f>
        <v/>
      </c>
    </row>
    <row r="3019" spans="1:7" hidden="1" x14ac:dyDescent="0.2">
      <c r="A3019" t="s">
        <v>7423</v>
      </c>
      <c r="B3019">
        <v>10388.202298664601</v>
      </c>
      <c r="C3019">
        <v>0</v>
      </c>
      <c r="D3019">
        <v>0</v>
      </c>
      <c r="E3019">
        <f>Table4[[#This Row],[kapp_slack_ub]]/Table4[[#This Row],[kapp_old]]</f>
        <v>0</v>
      </c>
      <c r="F3019" t="str">
        <f>"'PRO-"&amp;_xlfn.TEXTAFTER(Table4[[#This Row],[rxn]],"-",-1)&amp;"'"</f>
        <v>'PRO-SPONT'</v>
      </c>
      <c r="G3019" t="str">
        <f>_xlfn.XLOOKUP(Table4[[#This Row],[enz]],'[1]Sheet2 (2)'!$A:$A,'[1]Sheet2 (2)'!$B:$B,"")</f>
        <v/>
      </c>
    </row>
    <row r="3020" spans="1:7" hidden="1" x14ac:dyDescent="0.2">
      <c r="A3020" t="s">
        <v>7424</v>
      </c>
      <c r="B3020">
        <v>10388.202298664601</v>
      </c>
      <c r="C3020">
        <v>0</v>
      </c>
      <c r="D3020">
        <v>0</v>
      </c>
      <c r="E3020">
        <f>Table4[[#This Row],[kapp_slack_ub]]/Table4[[#This Row],[kapp_old]]</f>
        <v>0</v>
      </c>
      <c r="F3020" t="str">
        <f>"'PRO-"&amp;_xlfn.TEXTAFTER(Table4[[#This Row],[rxn]],"-",-1)&amp;"'"</f>
        <v>'PRO-SPONT'</v>
      </c>
      <c r="G3020" t="str">
        <f>_xlfn.XLOOKUP(Table4[[#This Row],[enz]],'[1]Sheet2 (2)'!$A:$A,'[1]Sheet2 (2)'!$B:$B,"")</f>
        <v/>
      </c>
    </row>
    <row r="3021" spans="1:7" hidden="1" x14ac:dyDescent="0.2">
      <c r="A3021" t="s">
        <v>7425</v>
      </c>
      <c r="B3021">
        <v>10388.202298664601</v>
      </c>
      <c r="C3021">
        <v>0</v>
      </c>
      <c r="D3021">
        <v>0</v>
      </c>
      <c r="E3021">
        <f>Table4[[#This Row],[kapp_slack_ub]]/Table4[[#This Row],[kapp_old]]</f>
        <v>0</v>
      </c>
      <c r="F3021" t="str">
        <f>"'PRO-"&amp;_xlfn.TEXTAFTER(Table4[[#This Row],[rxn]],"-",-1)&amp;"'"</f>
        <v>'PRO-SPONT'</v>
      </c>
      <c r="G3021" t="str">
        <f>_xlfn.XLOOKUP(Table4[[#This Row],[enz]],'[1]Sheet2 (2)'!$A:$A,'[1]Sheet2 (2)'!$B:$B,"")</f>
        <v/>
      </c>
    </row>
    <row r="3022" spans="1:7" hidden="1" x14ac:dyDescent="0.2">
      <c r="A3022" t="s">
        <v>7426</v>
      </c>
      <c r="B3022">
        <v>10388.202298664601</v>
      </c>
      <c r="C3022">
        <v>0</v>
      </c>
      <c r="D3022">
        <v>0</v>
      </c>
      <c r="E3022">
        <f>Table4[[#This Row],[kapp_slack_ub]]/Table4[[#This Row],[kapp_old]]</f>
        <v>0</v>
      </c>
      <c r="F3022" t="str">
        <f>"'PRO-"&amp;_xlfn.TEXTAFTER(Table4[[#This Row],[rxn]],"-",-1)&amp;"'"</f>
        <v>'PRO-SPONT'</v>
      </c>
      <c r="G3022" t="str">
        <f>_xlfn.XLOOKUP(Table4[[#This Row],[enz]],'[1]Sheet2 (2)'!$A:$A,'[1]Sheet2 (2)'!$B:$B,"")</f>
        <v/>
      </c>
    </row>
    <row r="3023" spans="1:7" hidden="1" x14ac:dyDescent="0.2">
      <c r="A3023" t="s">
        <v>7427</v>
      </c>
      <c r="B3023">
        <v>10388.202298664601</v>
      </c>
      <c r="C3023">
        <v>0</v>
      </c>
      <c r="D3023">
        <v>0</v>
      </c>
      <c r="E3023">
        <f>Table4[[#This Row],[kapp_slack_ub]]/Table4[[#This Row],[kapp_old]]</f>
        <v>0</v>
      </c>
      <c r="F3023" t="str">
        <f>"'PRO-"&amp;_xlfn.TEXTAFTER(Table4[[#This Row],[rxn]],"-",-1)&amp;"'"</f>
        <v>'PRO-rt3293'</v>
      </c>
      <c r="G3023">
        <f>_xlfn.XLOOKUP(Table4[[#This Row],[enz]],'[1]Sheet2 (2)'!$A:$A,'[1]Sheet2 (2)'!$B:$B,"")</f>
        <v>1</v>
      </c>
    </row>
    <row r="3024" spans="1:7" hidden="1" x14ac:dyDescent="0.2">
      <c r="A3024" t="s">
        <v>3184</v>
      </c>
      <c r="B3024">
        <v>146.290919108938</v>
      </c>
      <c r="C3024">
        <v>0</v>
      </c>
      <c r="D3024">
        <v>0</v>
      </c>
      <c r="E3024">
        <f>Table4[[#This Row],[kapp_slack_ub]]/Table4[[#This Row],[kapp_old]]</f>
        <v>0</v>
      </c>
      <c r="F3024" t="str">
        <f>"'PRO-"&amp;_xlfn.TEXTAFTER(Table4[[#This Row],[rxn]],"-",-1)&amp;"'"</f>
        <v>'PRO-rt2062_c'</v>
      </c>
      <c r="G3024">
        <f>_xlfn.XLOOKUP(Table4[[#This Row],[enz]],'[1]Sheet2 (2)'!$A:$A,'[1]Sheet2 (2)'!$B:$B,"")</f>
        <v>1</v>
      </c>
    </row>
    <row r="3025" spans="1:7" hidden="1" x14ac:dyDescent="0.2">
      <c r="A3025" t="s">
        <v>3185</v>
      </c>
      <c r="B3025">
        <v>10388.202298664601</v>
      </c>
      <c r="C3025">
        <v>0</v>
      </c>
      <c r="D3025">
        <v>0</v>
      </c>
      <c r="E3025">
        <f>Table4[[#This Row],[kapp_slack_ub]]/Table4[[#This Row],[kapp_old]]</f>
        <v>0</v>
      </c>
      <c r="F3025" t="str">
        <f>"'PRO-"&amp;_xlfn.TEXTAFTER(Table4[[#This Row],[rxn]],"-",-1)&amp;"'"</f>
        <v>'PRO-rt1963_c'</v>
      </c>
      <c r="G3025">
        <f>_xlfn.XLOOKUP(Table4[[#This Row],[enz]],'[1]Sheet2 (2)'!$A:$A,'[1]Sheet2 (2)'!$B:$B,"")</f>
        <v>1</v>
      </c>
    </row>
    <row r="3026" spans="1:7" hidden="1" x14ac:dyDescent="0.2">
      <c r="A3026" t="s">
        <v>7428</v>
      </c>
      <c r="B3026">
        <v>10388.202298664601</v>
      </c>
      <c r="C3026">
        <v>0</v>
      </c>
      <c r="D3026">
        <v>0</v>
      </c>
      <c r="E3026">
        <f>Table4[[#This Row],[kapp_slack_ub]]/Table4[[#This Row],[kapp_old]]</f>
        <v>0</v>
      </c>
      <c r="F3026" t="str">
        <f>"'PRO-"&amp;_xlfn.TEXTAFTER(Table4[[#This Row],[rxn]],"-",-1)&amp;"'"</f>
        <v>'PRO-rt1963_m'</v>
      </c>
      <c r="G3026">
        <f>_xlfn.XLOOKUP(Table4[[#This Row],[enz]],'[1]Sheet2 (2)'!$A:$A,'[1]Sheet2 (2)'!$B:$B,"")</f>
        <v>1</v>
      </c>
    </row>
    <row r="3027" spans="1:7" hidden="1" x14ac:dyDescent="0.2">
      <c r="A3027" t="s">
        <v>7429</v>
      </c>
      <c r="B3027">
        <v>10388.202298664601</v>
      </c>
      <c r="C3027">
        <v>0</v>
      </c>
      <c r="D3027">
        <v>0</v>
      </c>
      <c r="E3027">
        <f>Table4[[#This Row],[kapp_slack_ub]]/Table4[[#This Row],[kapp_old]]</f>
        <v>0</v>
      </c>
      <c r="F3027" t="str">
        <f>"'PRO-"&amp;_xlfn.TEXTAFTER(Table4[[#This Row],[rxn]],"-",-1)&amp;"'"</f>
        <v>'PRO-rt4917'</v>
      </c>
      <c r="G3027">
        <f>_xlfn.XLOOKUP(Table4[[#This Row],[enz]],'[1]Sheet2 (2)'!$A:$A,'[1]Sheet2 (2)'!$B:$B,"")</f>
        <v>1</v>
      </c>
    </row>
    <row r="3028" spans="1:7" hidden="1" x14ac:dyDescent="0.2">
      <c r="A3028" t="s">
        <v>7430</v>
      </c>
      <c r="B3028">
        <v>10388.202298664601</v>
      </c>
      <c r="C3028">
        <v>0</v>
      </c>
      <c r="D3028">
        <v>0</v>
      </c>
      <c r="E3028">
        <f>Table4[[#This Row],[kapp_slack_ub]]/Table4[[#This Row],[kapp_old]]</f>
        <v>0</v>
      </c>
      <c r="F3028" t="str">
        <f>"'PRO-"&amp;_xlfn.TEXTAFTER(Table4[[#This Row],[rxn]],"-",-1)&amp;"'"</f>
        <v>'PRO-rt5672'</v>
      </c>
      <c r="G3028">
        <f>_xlfn.XLOOKUP(Table4[[#This Row],[enz]],'[1]Sheet2 (2)'!$A:$A,'[1]Sheet2 (2)'!$B:$B,"")</f>
        <v>1</v>
      </c>
    </row>
    <row r="3029" spans="1:7" hidden="1" x14ac:dyDescent="0.2">
      <c r="A3029" t="s">
        <v>7431</v>
      </c>
      <c r="B3029">
        <v>10388.202298664601</v>
      </c>
      <c r="C3029">
        <v>0</v>
      </c>
      <c r="D3029">
        <v>0</v>
      </c>
      <c r="E3029">
        <f>Table4[[#This Row],[kapp_slack_ub]]/Table4[[#This Row],[kapp_old]]</f>
        <v>0</v>
      </c>
      <c r="F3029" t="str">
        <f>"'PRO-"&amp;_xlfn.TEXTAFTER(Table4[[#This Row],[rxn]],"-",-1)&amp;"'"</f>
        <v>'PRO-rt8212'</v>
      </c>
      <c r="G3029">
        <f>_xlfn.XLOOKUP(Table4[[#This Row],[enz]],'[1]Sheet2 (2)'!$A:$A,'[1]Sheet2 (2)'!$B:$B,"")</f>
        <v>1</v>
      </c>
    </row>
    <row r="3030" spans="1:7" hidden="1" x14ac:dyDescent="0.2">
      <c r="A3030" t="s">
        <v>7432</v>
      </c>
      <c r="B3030">
        <v>10388.202298664601</v>
      </c>
      <c r="C3030">
        <v>0</v>
      </c>
      <c r="D3030">
        <v>0</v>
      </c>
      <c r="E3030">
        <f>Table4[[#This Row],[kapp_slack_ub]]/Table4[[#This Row],[kapp_old]]</f>
        <v>0</v>
      </c>
      <c r="F3030" t="str">
        <f>"'PRO-"&amp;_xlfn.TEXTAFTER(Table4[[#This Row],[rxn]],"-",-1)&amp;"'"</f>
        <v>'PRO-rt4068'</v>
      </c>
      <c r="G3030">
        <f>_xlfn.XLOOKUP(Table4[[#This Row],[enz]],'[1]Sheet2 (2)'!$A:$A,'[1]Sheet2 (2)'!$B:$B,"")</f>
        <v>1</v>
      </c>
    </row>
    <row r="3031" spans="1:7" hidden="1" x14ac:dyDescent="0.2">
      <c r="A3031" t="s">
        <v>7433</v>
      </c>
      <c r="B3031">
        <v>10388.202298664601</v>
      </c>
      <c r="C3031">
        <v>0</v>
      </c>
      <c r="D3031">
        <v>0</v>
      </c>
      <c r="E3031">
        <f>Table4[[#This Row],[kapp_slack_ub]]/Table4[[#This Row],[kapp_old]]</f>
        <v>0</v>
      </c>
      <c r="F3031" t="str">
        <f>"'PRO-"&amp;_xlfn.TEXTAFTER(Table4[[#This Row],[rxn]],"-",-1)&amp;"'"</f>
        <v>'PRO-rt4068'</v>
      </c>
      <c r="G3031">
        <f>_xlfn.XLOOKUP(Table4[[#This Row],[enz]],'[1]Sheet2 (2)'!$A:$A,'[1]Sheet2 (2)'!$B:$B,"")</f>
        <v>1</v>
      </c>
    </row>
    <row r="3032" spans="1:7" hidden="1" x14ac:dyDescent="0.2">
      <c r="A3032" t="s">
        <v>7434</v>
      </c>
      <c r="B3032">
        <v>10388.202298664601</v>
      </c>
      <c r="C3032">
        <v>0</v>
      </c>
      <c r="D3032">
        <v>0</v>
      </c>
      <c r="E3032">
        <f>Table4[[#This Row],[kapp_slack_ub]]/Table4[[#This Row],[kapp_old]]</f>
        <v>0</v>
      </c>
      <c r="F3032" t="str">
        <f>"'PRO-"&amp;_xlfn.TEXTAFTER(Table4[[#This Row],[rxn]],"-",-1)&amp;"'"</f>
        <v>'PRO-rt4914'</v>
      </c>
      <c r="G3032">
        <f>_xlfn.XLOOKUP(Table4[[#This Row],[enz]],'[1]Sheet2 (2)'!$A:$A,'[1]Sheet2 (2)'!$B:$B,"")</f>
        <v>1</v>
      </c>
    </row>
    <row r="3033" spans="1:7" hidden="1" x14ac:dyDescent="0.2">
      <c r="A3033" t="s">
        <v>7435</v>
      </c>
      <c r="B3033">
        <v>10388.202298664601</v>
      </c>
      <c r="C3033">
        <v>0</v>
      </c>
      <c r="D3033">
        <v>0</v>
      </c>
      <c r="E3033">
        <f>Table4[[#This Row],[kapp_slack_ub]]/Table4[[#This Row],[kapp_old]]</f>
        <v>0</v>
      </c>
      <c r="F3033" t="str">
        <f>"'PRO-"&amp;_xlfn.TEXTAFTER(Table4[[#This Row],[rxn]],"-",-1)&amp;"'"</f>
        <v>'PRO-UNKNOWN'</v>
      </c>
      <c r="G3033" t="str">
        <f>_xlfn.XLOOKUP(Table4[[#This Row],[enz]],'[1]Sheet2 (2)'!$A:$A,'[1]Sheet2 (2)'!$B:$B,"")</f>
        <v/>
      </c>
    </row>
    <row r="3034" spans="1:7" hidden="1" x14ac:dyDescent="0.2">
      <c r="A3034" t="s">
        <v>7436</v>
      </c>
      <c r="B3034">
        <v>10388.202298664601</v>
      </c>
      <c r="C3034">
        <v>0</v>
      </c>
      <c r="D3034">
        <v>0</v>
      </c>
      <c r="E3034">
        <f>Table4[[#This Row],[kapp_slack_ub]]/Table4[[#This Row],[kapp_old]]</f>
        <v>0</v>
      </c>
      <c r="F3034" t="str">
        <f>"'PRO-"&amp;_xlfn.TEXTAFTER(Table4[[#This Row],[rxn]],"-",-1)&amp;"'"</f>
        <v>'PRO-UNKNOWN'</v>
      </c>
      <c r="G3034" t="str">
        <f>_xlfn.XLOOKUP(Table4[[#This Row],[enz]],'[1]Sheet2 (2)'!$A:$A,'[1]Sheet2 (2)'!$B:$B,"")</f>
        <v/>
      </c>
    </row>
    <row r="3035" spans="1:7" hidden="1" x14ac:dyDescent="0.2">
      <c r="A3035" t="s">
        <v>7437</v>
      </c>
      <c r="B3035">
        <v>10388.202298664601</v>
      </c>
      <c r="C3035">
        <v>0</v>
      </c>
      <c r="D3035">
        <v>0</v>
      </c>
      <c r="E3035">
        <f>Table4[[#This Row],[kapp_slack_ub]]/Table4[[#This Row],[kapp_old]]</f>
        <v>0</v>
      </c>
      <c r="F3035" t="str">
        <f>"'PRO-"&amp;_xlfn.TEXTAFTER(Table4[[#This Row],[rxn]],"-",-1)&amp;"'"</f>
        <v>'PRO-rt1627'</v>
      </c>
      <c r="G3035">
        <f>_xlfn.XLOOKUP(Table4[[#This Row],[enz]],'[1]Sheet2 (2)'!$A:$A,'[1]Sheet2 (2)'!$B:$B,"")</f>
        <v>1</v>
      </c>
    </row>
    <row r="3036" spans="1:7" hidden="1" x14ac:dyDescent="0.2">
      <c r="A3036" t="s">
        <v>7438</v>
      </c>
      <c r="B3036">
        <v>10388.202298664601</v>
      </c>
      <c r="C3036">
        <v>0</v>
      </c>
      <c r="D3036">
        <v>0</v>
      </c>
      <c r="E3036">
        <f>Table4[[#This Row],[kapp_slack_ub]]/Table4[[#This Row],[kapp_old]]</f>
        <v>0</v>
      </c>
      <c r="F3036" t="str">
        <f>"'PRO-"&amp;_xlfn.TEXTAFTER(Table4[[#This Row],[rxn]],"-",-1)&amp;"'"</f>
        <v>'PRO-UNKNOWN'</v>
      </c>
      <c r="G3036" t="str">
        <f>_xlfn.XLOOKUP(Table4[[#This Row],[enz]],'[1]Sheet2 (2)'!$A:$A,'[1]Sheet2 (2)'!$B:$B,"")</f>
        <v/>
      </c>
    </row>
    <row r="3037" spans="1:7" hidden="1" x14ac:dyDescent="0.2">
      <c r="A3037" t="s">
        <v>7439</v>
      </c>
      <c r="B3037">
        <v>10388.202298664601</v>
      </c>
      <c r="C3037">
        <v>0</v>
      </c>
      <c r="D3037">
        <v>0</v>
      </c>
      <c r="E3037">
        <f>Table4[[#This Row],[kapp_slack_ub]]/Table4[[#This Row],[kapp_old]]</f>
        <v>0</v>
      </c>
      <c r="F3037" t="str">
        <f>"'PRO-"&amp;_xlfn.TEXTAFTER(Table4[[#This Row],[rxn]],"-",-1)&amp;"'"</f>
        <v>'PRO-rt1627'</v>
      </c>
      <c r="G3037">
        <f>_xlfn.XLOOKUP(Table4[[#This Row],[enz]],'[1]Sheet2 (2)'!$A:$A,'[1]Sheet2 (2)'!$B:$B,"")</f>
        <v>1</v>
      </c>
    </row>
    <row r="3038" spans="1:7" hidden="1" x14ac:dyDescent="0.2">
      <c r="A3038" t="s">
        <v>7440</v>
      </c>
      <c r="B3038">
        <v>10388.202298664601</v>
      </c>
      <c r="C3038">
        <v>0</v>
      </c>
      <c r="D3038">
        <v>0</v>
      </c>
      <c r="E3038">
        <f>Table4[[#This Row],[kapp_slack_ub]]/Table4[[#This Row],[kapp_old]]</f>
        <v>0</v>
      </c>
      <c r="F3038" t="str">
        <f>"'PRO-"&amp;_xlfn.TEXTAFTER(Table4[[#This Row],[rxn]],"-",-1)&amp;"'"</f>
        <v>'PRO-UNKNOWN'</v>
      </c>
      <c r="G3038" t="str">
        <f>_xlfn.XLOOKUP(Table4[[#This Row],[enz]],'[1]Sheet2 (2)'!$A:$A,'[1]Sheet2 (2)'!$B:$B,"")</f>
        <v/>
      </c>
    </row>
    <row r="3039" spans="1:7" hidden="1" x14ac:dyDescent="0.2">
      <c r="A3039" t="s">
        <v>7441</v>
      </c>
      <c r="B3039">
        <v>10388.202298664601</v>
      </c>
      <c r="C3039">
        <v>0</v>
      </c>
      <c r="D3039">
        <v>0</v>
      </c>
      <c r="E3039">
        <f>Table4[[#This Row],[kapp_slack_ub]]/Table4[[#This Row],[kapp_old]]</f>
        <v>0</v>
      </c>
      <c r="F3039" t="str">
        <f>"'PRO-"&amp;_xlfn.TEXTAFTER(Table4[[#This Row],[rxn]],"-",-1)&amp;"'"</f>
        <v>'PRO-UNKNOWN'</v>
      </c>
      <c r="G3039" t="str">
        <f>_xlfn.XLOOKUP(Table4[[#This Row],[enz]],'[1]Sheet2 (2)'!$A:$A,'[1]Sheet2 (2)'!$B:$B,"")</f>
        <v/>
      </c>
    </row>
    <row r="3040" spans="1:7" hidden="1" x14ac:dyDescent="0.2">
      <c r="A3040" t="s">
        <v>7442</v>
      </c>
      <c r="B3040">
        <v>10388.202298664601</v>
      </c>
      <c r="C3040">
        <v>0</v>
      </c>
      <c r="D3040">
        <v>0</v>
      </c>
      <c r="E3040">
        <f>Table4[[#This Row],[kapp_slack_ub]]/Table4[[#This Row],[kapp_old]]</f>
        <v>0</v>
      </c>
      <c r="F3040" t="str">
        <f>"'PRO-"&amp;_xlfn.TEXTAFTER(Table4[[#This Row],[rxn]],"-",-1)&amp;"'"</f>
        <v>'PRO-UNKNOWN'</v>
      </c>
      <c r="G3040" t="str">
        <f>_xlfn.XLOOKUP(Table4[[#This Row],[enz]],'[1]Sheet2 (2)'!$A:$A,'[1]Sheet2 (2)'!$B:$B,"")</f>
        <v/>
      </c>
    </row>
    <row r="3041" spans="1:7" hidden="1" x14ac:dyDescent="0.2">
      <c r="A3041" t="s">
        <v>7443</v>
      </c>
      <c r="B3041">
        <v>10388.202298664601</v>
      </c>
      <c r="C3041">
        <v>0</v>
      </c>
      <c r="D3041">
        <v>0</v>
      </c>
      <c r="E3041">
        <f>Table4[[#This Row],[kapp_slack_ub]]/Table4[[#This Row],[kapp_old]]</f>
        <v>0</v>
      </c>
      <c r="F3041" t="str">
        <f>"'PRO-"&amp;_xlfn.TEXTAFTER(Table4[[#This Row],[rxn]],"-",-1)&amp;"'"</f>
        <v>'PRO-UNKNOWN'</v>
      </c>
      <c r="G3041" t="str">
        <f>_xlfn.XLOOKUP(Table4[[#This Row],[enz]],'[1]Sheet2 (2)'!$A:$A,'[1]Sheet2 (2)'!$B:$B,"")</f>
        <v/>
      </c>
    </row>
    <row r="3042" spans="1:7" hidden="1" x14ac:dyDescent="0.2">
      <c r="A3042" t="s">
        <v>7444</v>
      </c>
      <c r="B3042">
        <v>10388.202298664601</v>
      </c>
      <c r="C3042">
        <v>0</v>
      </c>
      <c r="D3042">
        <v>0</v>
      </c>
      <c r="E3042">
        <f>Table4[[#This Row],[kapp_slack_ub]]/Table4[[#This Row],[kapp_old]]</f>
        <v>0</v>
      </c>
      <c r="F3042" t="str">
        <f>"'PRO-"&amp;_xlfn.TEXTAFTER(Table4[[#This Row],[rxn]],"-",-1)&amp;"'"</f>
        <v>'PRO-rt0602_c'</v>
      </c>
      <c r="G3042">
        <f>_xlfn.XLOOKUP(Table4[[#This Row],[enz]],'[1]Sheet2 (2)'!$A:$A,'[1]Sheet2 (2)'!$B:$B,"")</f>
        <v>1</v>
      </c>
    </row>
    <row r="3043" spans="1:7" hidden="1" x14ac:dyDescent="0.2">
      <c r="A3043" t="s">
        <v>7445</v>
      </c>
      <c r="B3043">
        <v>10388.202298664601</v>
      </c>
      <c r="C3043">
        <v>0</v>
      </c>
      <c r="D3043">
        <v>0</v>
      </c>
      <c r="E3043">
        <f>Table4[[#This Row],[kapp_slack_ub]]/Table4[[#This Row],[kapp_old]]</f>
        <v>0</v>
      </c>
      <c r="F3043" t="str">
        <f>"'PRO-"&amp;_xlfn.TEXTAFTER(Table4[[#This Row],[rxn]],"-",-1)&amp;"'"</f>
        <v>'PRO-rt0602_c'</v>
      </c>
      <c r="G3043">
        <f>_xlfn.XLOOKUP(Table4[[#This Row],[enz]],'[1]Sheet2 (2)'!$A:$A,'[1]Sheet2 (2)'!$B:$B,"")</f>
        <v>1</v>
      </c>
    </row>
    <row r="3044" spans="1:7" hidden="1" x14ac:dyDescent="0.2">
      <c r="A3044" t="s">
        <v>7446</v>
      </c>
      <c r="B3044">
        <v>10388.202298664601</v>
      </c>
      <c r="C3044">
        <v>0</v>
      </c>
      <c r="D3044">
        <v>0</v>
      </c>
      <c r="E3044">
        <f>Table4[[#This Row],[kapp_slack_ub]]/Table4[[#This Row],[kapp_old]]</f>
        <v>0</v>
      </c>
      <c r="F3044" t="str">
        <f>"'PRO-"&amp;_xlfn.TEXTAFTER(Table4[[#This Row],[rxn]],"-",-1)&amp;"'"</f>
        <v>'PRO-rt5972'</v>
      </c>
      <c r="G3044">
        <f>_xlfn.XLOOKUP(Table4[[#This Row],[enz]],'[1]Sheet2 (2)'!$A:$A,'[1]Sheet2 (2)'!$B:$B,"")</f>
        <v>1</v>
      </c>
    </row>
    <row r="3045" spans="1:7" hidden="1" x14ac:dyDescent="0.2">
      <c r="A3045" t="s">
        <v>7447</v>
      </c>
      <c r="B3045">
        <v>10388.202298664601</v>
      </c>
      <c r="C3045">
        <v>0</v>
      </c>
      <c r="D3045">
        <v>0</v>
      </c>
      <c r="E3045">
        <f>Table4[[#This Row],[kapp_slack_ub]]/Table4[[#This Row],[kapp_old]]</f>
        <v>0</v>
      </c>
      <c r="F3045" t="str">
        <f>"'PRO-"&amp;_xlfn.TEXTAFTER(Table4[[#This Row],[rxn]],"-",-1)&amp;"'"</f>
        <v>'PRO-rt7922'</v>
      </c>
      <c r="G3045">
        <f>_xlfn.XLOOKUP(Table4[[#This Row],[enz]],'[1]Sheet2 (2)'!$A:$A,'[1]Sheet2 (2)'!$B:$B,"")</f>
        <v>1</v>
      </c>
    </row>
    <row r="3046" spans="1:7" hidden="1" x14ac:dyDescent="0.2">
      <c r="A3046" t="s">
        <v>7448</v>
      </c>
      <c r="B3046">
        <v>10388.202298664601</v>
      </c>
      <c r="C3046">
        <v>0</v>
      </c>
      <c r="D3046">
        <v>0</v>
      </c>
      <c r="E3046">
        <f>Table4[[#This Row],[kapp_slack_ub]]/Table4[[#This Row],[kapp_old]]</f>
        <v>0</v>
      </c>
      <c r="F3046" t="str">
        <f>"'PRO-"&amp;_xlfn.TEXTAFTER(Table4[[#This Row],[rxn]],"-",-1)&amp;"'"</f>
        <v>'PRO-rt0602_c'</v>
      </c>
      <c r="G3046">
        <f>_xlfn.XLOOKUP(Table4[[#This Row],[enz]],'[1]Sheet2 (2)'!$A:$A,'[1]Sheet2 (2)'!$B:$B,"")</f>
        <v>1</v>
      </c>
    </row>
    <row r="3047" spans="1:7" hidden="1" x14ac:dyDescent="0.2">
      <c r="A3047" t="s">
        <v>7449</v>
      </c>
      <c r="B3047">
        <v>10388.202298664601</v>
      </c>
      <c r="C3047">
        <v>0</v>
      </c>
      <c r="D3047">
        <v>0</v>
      </c>
      <c r="E3047">
        <f>Table4[[#This Row],[kapp_slack_ub]]/Table4[[#This Row],[kapp_old]]</f>
        <v>0</v>
      </c>
      <c r="F3047" t="str">
        <f>"'PRO-"&amp;_xlfn.TEXTAFTER(Table4[[#This Row],[rxn]],"-",-1)&amp;"'"</f>
        <v>'PRO-rt0602_c'</v>
      </c>
      <c r="G3047">
        <f>_xlfn.XLOOKUP(Table4[[#This Row],[enz]],'[1]Sheet2 (2)'!$A:$A,'[1]Sheet2 (2)'!$B:$B,"")</f>
        <v>1</v>
      </c>
    </row>
    <row r="3048" spans="1:7" hidden="1" x14ac:dyDescent="0.2">
      <c r="A3048" t="s">
        <v>7450</v>
      </c>
      <c r="B3048">
        <v>10388.202298664601</v>
      </c>
      <c r="C3048">
        <v>0</v>
      </c>
      <c r="D3048">
        <v>0</v>
      </c>
      <c r="E3048">
        <f>Table4[[#This Row],[kapp_slack_ub]]/Table4[[#This Row],[kapp_old]]</f>
        <v>0</v>
      </c>
      <c r="F3048" t="str">
        <f>"'PRO-"&amp;_xlfn.TEXTAFTER(Table4[[#This Row],[rxn]],"-",-1)&amp;"'"</f>
        <v>'PRO-rt0602_c'</v>
      </c>
      <c r="G3048">
        <f>_xlfn.XLOOKUP(Table4[[#This Row],[enz]],'[1]Sheet2 (2)'!$A:$A,'[1]Sheet2 (2)'!$B:$B,"")</f>
        <v>1</v>
      </c>
    </row>
    <row r="3049" spans="1:7" hidden="1" x14ac:dyDescent="0.2">
      <c r="A3049" t="s">
        <v>7451</v>
      </c>
      <c r="B3049">
        <v>10388.202298664601</v>
      </c>
      <c r="C3049">
        <v>0</v>
      </c>
      <c r="D3049">
        <v>0</v>
      </c>
      <c r="E3049">
        <f>Table4[[#This Row],[kapp_slack_ub]]/Table4[[#This Row],[kapp_old]]</f>
        <v>0</v>
      </c>
      <c r="F3049" t="str">
        <f>"'PRO-"&amp;_xlfn.TEXTAFTER(Table4[[#This Row],[rxn]],"-",-1)&amp;"'"</f>
        <v>'PRO-UNKNOWN'</v>
      </c>
      <c r="G3049" t="str">
        <f>_xlfn.XLOOKUP(Table4[[#This Row],[enz]],'[1]Sheet2 (2)'!$A:$A,'[1]Sheet2 (2)'!$B:$B,"")</f>
        <v/>
      </c>
    </row>
    <row r="3050" spans="1:7" hidden="1" x14ac:dyDescent="0.2">
      <c r="A3050" t="s">
        <v>3186</v>
      </c>
      <c r="B3050">
        <v>10388.202298664601</v>
      </c>
      <c r="C3050">
        <v>0</v>
      </c>
      <c r="D3050">
        <v>0</v>
      </c>
      <c r="E3050">
        <f>Table4[[#This Row],[kapp_slack_ub]]/Table4[[#This Row],[kapp_old]]</f>
        <v>0</v>
      </c>
      <c r="F3050" t="str">
        <f>"'PRO-"&amp;_xlfn.TEXTAFTER(Table4[[#This Row],[rxn]],"-",-1)&amp;"'"</f>
        <v>'PRO-SPONT'</v>
      </c>
      <c r="G3050" t="str">
        <f>_xlfn.XLOOKUP(Table4[[#This Row],[enz]],'[1]Sheet2 (2)'!$A:$A,'[1]Sheet2 (2)'!$B:$B,"")</f>
        <v/>
      </c>
    </row>
    <row r="3051" spans="1:7" hidden="1" x14ac:dyDescent="0.2">
      <c r="A3051" t="s">
        <v>7452</v>
      </c>
      <c r="B3051">
        <v>10388.202298664601</v>
      </c>
      <c r="C3051">
        <v>0</v>
      </c>
      <c r="D3051">
        <v>0</v>
      </c>
      <c r="E3051">
        <f>Table4[[#This Row],[kapp_slack_ub]]/Table4[[#This Row],[kapp_old]]</f>
        <v>0</v>
      </c>
      <c r="F3051" t="str">
        <f>"'PRO-"&amp;_xlfn.TEXTAFTER(Table4[[#This Row],[rxn]],"-",-1)&amp;"'"</f>
        <v>'PRO-SPONT'</v>
      </c>
      <c r="G3051" t="str">
        <f>_xlfn.XLOOKUP(Table4[[#This Row],[enz]],'[1]Sheet2 (2)'!$A:$A,'[1]Sheet2 (2)'!$B:$B,"")</f>
        <v/>
      </c>
    </row>
    <row r="3052" spans="1:7" hidden="1" x14ac:dyDescent="0.2">
      <c r="A3052" t="s">
        <v>3187</v>
      </c>
      <c r="B3052">
        <v>10388.202298664601</v>
      </c>
      <c r="C3052">
        <v>0</v>
      </c>
      <c r="D3052">
        <v>0</v>
      </c>
      <c r="E3052">
        <f>Table4[[#This Row],[kapp_slack_ub]]/Table4[[#This Row],[kapp_old]]</f>
        <v>0</v>
      </c>
      <c r="F3052" t="str">
        <f>"'PRO-"&amp;_xlfn.TEXTAFTER(Table4[[#This Row],[rxn]],"-",-1)&amp;"'"</f>
        <v>'PRO-SPONT'</v>
      </c>
      <c r="G3052" t="str">
        <f>_xlfn.XLOOKUP(Table4[[#This Row],[enz]],'[1]Sheet2 (2)'!$A:$A,'[1]Sheet2 (2)'!$B:$B,"")</f>
        <v/>
      </c>
    </row>
    <row r="3053" spans="1:7" hidden="1" x14ac:dyDescent="0.2">
      <c r="A3053" t="s">
        <v>7453</v>
      </c>
      <c r="B3053">
        <v>10388.202298664601</v>
      </c>
      <c r="C3053">
        <v>0</v>
      </c>
      <c r="D3053">
        <v>0</v>
      </c>
      <c r="E3053">
        <f>Table4[[#This Row],[kapp_slack_ub]]/Table4[[#This Row],[kapp_old]]</f>
        <v>0</v>
      </c>
      <c r="F3053" t="str">
        <f>"'PRO-"&amp;_xlfn.TEXTAFTER(Table4[[#This Row],[rxn]],"-",-1)&amp;"'"</f>
        <v>'PRO-SPONT'</v>
      </c>
      <c r="G3053" t="str">
        <f>_xlfn.XLOOKUP(Table4[[#This Row],[enz]],'[1]Sheet2 (2)'!$A:$A,'[1]Sheet2 (2)'!$B:$B,"")</f>
        <v/>
      </c>
    </row>
    <row r="3054" spans="1:7" hidden="1" x14ac:dyDescent="0.2">
      <c r="A3054" t="s">
        <v>3188</v>
      </c>
      <c r="B3054">
        <v>10388.202298664601</v>
      </c>
      <c r="C3054">
        <v>0</v>
      </c>
      <c r="D3054">
        <v>0</v>
      </c>
      <c r="E3054">
        <f>Table4[[#This Row],[kapp_slack_ub]]/Table4[[#This Row],[kapp_old]]</f>
        <v>0</v>
      </c>
      <c r="F3054" t="str">
        <f>"'PRO-"&amp;_xlfn.TEXTAFTER(Table4[[#This Row],[rxn]],"-",-1)&amp;"'"</f>
        <v>'PRO-SPONT'</v>
      </c>
      <c r="G3054" t="str">
        <f>_xlfn.XLOOKUP(Table4[[#This Row],[enz]],'[1]Sheet2 (2)'!$A:$A,'[1]Sheet2 (2)'!$B:$B,"")</f>
        <v/>
      </c>
    </row>
    <row r="3055" spans="1:7" hidden="1" x14ac:dyDescent="0.2">
      <c r="A3055" t="s">
        <v>7454</v>
      </c>
      <c r="B3055">
        <v>10388.202298664601</v>
      </c>
      <c r="C3055">
        <v>0</v>
      </c>
      <c r="D3055">
        <v>0</v>
      </c>
      <c r="E3055">
        <f>Table4[[#This Row],[kapp_slack_ub]]/Table4[[#This Row],[kapp_old]]</f>
        <v>0</v>
      </c>
      <c r="F3055" t="str">
        <f>"'PRO-"&amp;_xlfn.TEXTAFTER(Table4[[#This Row],[rxn]],"-",-1)&amp;"'"</f>
        <v>'PRO-SPONT'</v>
      </c>
      <c r="G3055" t="str">
        <f>_xlfn.XLOOKUP(Table4[[#This Row],[enz]],'[1]Sheet2 (2)'!$A:$A,'[1]Sheet2 (2)'!$B:$B,"")</f>
        <v/>
      </c>
    </row>
    <row r="3056" spans="1:7" hidden="1" x14ac:dyDescent="0.2">
      <c r="A3056" t="s">
        <v>3189</v>
      </c>
      <c r="B3056">
        <v>10388.202298664601</v>
      </c>
      <c r="C3056">
        <v>0</v>
      </c>
      <c r="D3056">
        <v>0</v>
      </c>
      <c r="E3056">
        <f>Table4[[#This Row],[kapp_slack_ub]]/Table4[[#This Row],[kapp_old]]</f>
        <v>0</v>
      </c>
      <c r="F3056" t="str">
        <f>"'PRO-"&amp;_xlfn.TEXTAFTER(Table4[[#This Row],[rxn]],"-",-1)&amp;"'"</f>
        <v>'PRO-SPONT'</v>
      </c>
      <c r="G3056" t="str">
        <f>_xlfn.XLOOKUP(Table4[[#This Row],[enz]],'[1]Sheet2 (2)'!$A:$A,'[1]Sheet2 (2)'!$B:$B,"")</f>
        <v/>
      </c>
    </row>
    <row r="3057" spans="1:7" hidden="1" x14ac:dyDescent="0.2">
      <c r="A3057" t="s">
        <v>7455</v>
      </c>
      <c r="B3057">
        <v>10388.202298664601</v>
      </c>
      <c r="C3057">
        <v>0</v>
      </c>
      <c r="D3057">
        <v>0</v>
      </c>
      <c r="E3057">
        <f>Table4[[#This Row],[kapp_slack_ub]]/Table4[[#This Row],[kapp_old]]</f>
        <v>0</v>
      </c>
      <c r="F3057" t="str">
        <f>"'PRO-"&amp;_xlfn.TEXTAFTER(Table4[[#This Row],[rxn]],"-",-1)&amp;"'"</f>
        <v>'PRO-SPONT'</v>
      </c>
      <c r="G3057" t="str">
        <f>_xlfn.XLOOKUP(Table4[[#This Row],[enz]],'[1]Sheet2 (2)'!$A:$A,'[1]Sheet2 (2)'!$B:$B,"")</f>
        <v/>
      </c>
    </row>
    <row r="3058" spans="1:7" hidden="1" x14ac:dyDescent="0.2">
      <c r="A3058" t="s">
        <v>7456</v>
      </c>
      <c r="B3058">
        <v>10388.202298664601</v>
      </c>
      <c r="C3058">
        <v>0</v>
      </c>
      <c r="D3058">
        <v>0</v>
      </c>
      <c r="E3058">
        <f>Table4[[#This Row],[kapp_slack_ub]]/Table4[[#This Row],[kapp_old]]</f>
        <v>0</v>
      </c>
      <c r="F3058" t="str">
        <f>"'PRO-"&amp;_xlfn.TEXTAFTER(Table4[[#This Row],[rxn]],"-",-1)&amp;"'"</f>
        <v>'PRO-SPONT'</v>
      </c>
      <c r="G3058" t="str">
        <f>_xlfn.XLOOKUP(Table4[[#This Row],[enz]],'[1]Sheet2 (2)'!$A:$A,'[1]Sheet2 (2)'!$B:$B,"")</f>
        <v/>
      </c>
    </row>
    <row r="3059" spans="1:7" hidden="1" x14ac:dyDescent="0.2">
      <c r="A3059" t="s">
        <v>7457</v>
      </c>
      <c r="B3059">
        <v>10388.202298664601</v>
      </c>
      <c r="C3059">
        <v>0</v>
      </c>
      <c r="D3059">
        <v>0</v>
      </c>
      <c r="E3059">
        <f>Table4[[#This Row],[kapp_slack_ub]]/Table4[[#This Row],[kapp_old]]</f>
        <v>0</v>
      </c>
      <c r="F3059" t="str">
        <f>"'PRO-"&amp;_xlfn.TEXTAFTER(Table4[[#This Row],[rxn]],"-",-1)&amp;"'"</f>
        <v>'PRO-SPONT'</v>
      </c>
      <c r="G3059" t="str">
        <f>_xlfn.XLOOKUP(Table4[[#This Row],[enz]],'[1]Sheet2 (2)'!$A:$A,'[1]Sheet2 (2)'!$B:$B,"")</f>
        <v/>
      </c>
    </row>
    <row r="3060" spans="1:7" hidden="1" x14ac:dyDescent="0.2">
      <c r="A3060" t="s">
        <v>7458</v>
      </c>
      <c r="B3060">
        <v>10388.202298664601</v>
      </c>
      <c r="C3060">
        <v>0</v>
      </c>
      <c r="D3060">
        <v>0</v>
      </c>
      <c r="E3060">
        <f>Table4[[#This Row],[kapp_slack_ub]]/Table4[[#This Row],[kapp_old]]</f>
        <v>0</v>
      </c>
      <c r="F3060" t="str">
        <f>"'PRO-"&amp;_xlfn.TEXTAFTER(Table4[[#This Row],[rxn]],"-",-1)&amp;"'"</f>
        <v>'PRO-rt7226'</v>
      </c>
      <c r="G3060">
        <f>_xlfn.XLOOKUP(Table4[[#This Row],[enz]],'[1]Sheet2 (2)'!$A:$A,'[1]Sheet2 (2)'!$B:$B,"")</f>
        <v>1</v>
      </c>
    </row>
    <row r="3061" spans="1:7" hidden="1" x14ac:dyDescent="0.2">
      <c r="A3061" t="s">
        <v>7459</v>
      </c>
      <c r="B3061">
        <v>10388.202298664601</v>
      </c>
      <c r="C3061">
        <v>0</v>
      </c>
      <c r="D3061">
        <v>0</v>
      </c>
      <c r="E3061">
        <f>Table4[[#This Row],[kapp_slack_ub]]/Table4[[#This Row],[kapp_old]]</f>
        <v>0</v>
      </c>
      <c r="F3061" t="str">
        <f>"'PRO-"&amp;_xlfn.TEXTAFTER(Table4[[#This Row],[rxn]],"-",-1)&amp;"'"</f>
        <v>'PRO-SPONT'</v>
      </c>
      <c r="G3061" t="str">
        <f>_xlfn.XLOOKUP(Table4[[#This Row],[enz]],'[1]Sheet2 (2)'!$A:$A,'[1]Sheet2 (2)'!$B:$B,"")</f>
        <v/>
      </c>
    </row>
    <row r="3062" spans="1:7" hidden="1" x14ac:dyDescent="0.2">
      <c r="A3062" t="s">
        <v>7460</v>
      </c>
      <c r="B3062">
        <v>10388.202298664601</v>
      </c>
      <c r="C3062">
        <v>0</v>
      </c>
      <c r="D3062">
        <v>0</v>
      </c>
      <c r="E3062">
        <f>Table4[[#This Row],[kapp_slack_ub]]/Table4[[#This Row],[kapp_old]]</f>
        <v>0</v>
      </c>
      <c r="F3062" t="str">
        <f>"'PRO-"&amp;_xlfn.TEXTAFTER(Table4[[#This Row],[rxn]],"-",-1)&amp;"'"</f>
        <v>'PRO-SPONT'</v>
      </c>
      <c r="G3062" t="str">
        <f>_xlfn.XLOOKUP(Table4[[#This Row],[enz]],'[1]Sheet2 (2)'!$A:$A,'[1]Sheet2 (2)'!$B:$B,"")</f>
        <v/>
      </c>
    </row>
    <row r="3063" spans="1:7" hidden="1" x14ac:dyDescent="0.2">
      <c r="A3063" t="s">
        <v>7461</v>
      </c>
      <c r="B3063">
        <v>10388.202298664601</v>
      </c>
      <c r="C3063">
        <v>0</v>
      </c>
      <c r="D3063">
        <v>0</v>
      </c>
      <c r="E3063">
        <f>Table4[[#This Row],[kapp_slack_ub]]/Table4[[#This Row],[kapp_old]]</f>
        <v>0</v>
      </c>
      <c r="F3063" t="str">
        <f>"'PRO-"&amp;_xlfn.TEXTAFTER(Table4[[#This Row],[rxn]],"-",-1)&amp;"'"</f>
        <v>'PRO-rt0643'</v>
      </c>
      <c r="G3063">
        <f>_xlfn.XLOOKUP(Table4[[#This Row],[enz]],'[1]Sheet2 (2)'!$A:$A,'[1]Sheet2 (2)'!$B:$B,"")</f>
        <v>1</v>
      </c>
    </row>
    <row r="3064" spans="1:7" hidden="1" x14ac:dyDescent="0.2">
      <c r="A3064" t="s">
        <v>7462</v>
      </c>
      <c r="B3064">
        <v>10388.202298664601</v>
      </c>
      <c r="C3064">
        <v>0</v>
      </c>
      <c r="D3064">
        <v>0</v>
      </c>
      <c r="E3064">
        <f>Table4[[#This Row],[kapp_slack_ub]]/Table4[[#This Row],[kapp_old]]</f>
        <v>0</v>
      </c>
      <c r="F3064" t="str">
        <f>"'PRO-"&amp;_xlfn.TEXTAFTER(Table4[[#This Row],[rxn]],"-",-1)&amp;"'"</f>
        <v>'PRO-rt2815_c'</v>
      </c>
      <c r="G3064">
        <f>_xlfn.XLOOKUP(Table4[[#This Row],[enz]],'[1]Sheet2 (2)'!$A:$A,'[1]Sheet2 (2)'!$B:$B,"")</f>
        <v>1</v>
      </c>
    </row>
    <row r="3065" spans="1:7" hidden="1" x14ac:dyDescent="0.2">
      <c r="A3065" t="s">
        <v>7463</v>
      </c>
      <c r="B3065">
        <v>10388.202298664601</v>
      </c>
      <c r="C3065">
        <v>0</v>
      </c>
      <c r="D3065">
        <v>0</v>
      </c>
      <c r="E3065">
        <f>Table4[[#This Row],[kapp_slack_ub]]/Table4[[#This Row],[kapp_old]]</f>
        <v>0</v>
      </c>
      <c r="F3065" t="str">
        <f>"'PRO-"&amp;_xlfn.TEXTAFTER(Table4[[#This Row],[rxn]],"-",-1)&amp;"'"</f>
        <v>'PRO-rt2815_c'</v>
      </c>
      <c r="G3065">
        <f>_xlfn.XLOOKUP(Table4[[#This Row],[enz]],'[1]Sheet2 (2)'!$A:$A,'[1]Sheet2 (2)'!$B:$B,"")</f>
        <v>1</v>
      </c>
    </row>
    <row r="3066" spans="1:7" hidden="1" x14ac:dyDescent="0.2">
      <c r="A3066" t="s">
        <v>7464</v>
      </c>
      <c r="B3066">
        <v>10388.202298664601</v>
      </c>
      <c r="C3066">
        <v>0</v>
      </c>
      <c r="D3066">
        <v>0</v>
      </c>
      <c r="E3066">
        <f>Table4[[#This Row],[kapp_slack_ub]]/Table4[[#This Row],[kapp_old]]</f>
        <v>0</v>
      </c>
      <c r="F3066" t="str">
        <f>"'PRO-"&amp;_xlfn.TEXTAFTER(Table4[[#This Row],[rxn]],"-",-1)&amp;"'"</f>
        <v>'PRO-rt2815_c'</v>
      </c>
      <c r="G3066">
        <f>_xlfn.XLOOKUP(Table4[[#This Row],[enz]],'[1]Sheet2 (2)'!$A:$A,'[1]Sheet2 (2)'!$B:$B,"")</f>
        <v>1</v>
      </c>
    </row>
    <row r="3067" spans="1:7" hidden="1" x14ac:dyDescent="0.2">
      <c r="A3067" t="s">
        <v>7465</v>
      </c>
      <c r="B3067">
        <v>10388.202298664601</v>
      </c>
      <c r="C3067">
        <v>0</v>
      </c>
      <c r="D3067">
        <v>0</v>
      </c>
      <c r="E3067">
        <f>Table4[[#This Row],[kapp_slack_ub]]/Table4[[#This Row],[kapp_old]]</f>
        <v>0</v>
      </c>
      <c r="F3067" t="str">
        <f>"'PRO-"&amp;_xlfn.TEXTAFTER(Table4[[#This Row],[rxn]],"-",-1)&amp;"'"</f>
        <v>'PRO-rt2815_c'</v>
      </c>
      <c r="G3067">
        <f>_xlfn.XLOOKUP(Table4[[#This Row],[enz]],'[1]Sheet2 (2)'!$A:$A,'[1]Sheet2 (2)'!$B:$B,"")</f>
        <v>1</v>
      </c>
    </row>
    <row r="3068" spans="1:7" hidden="1" x14ac:dyDescent="0.2">
      <c r="A3068" t="s">
        <v>7466</v>
      </c>
      <c r="B3068">
        <v>10388.202298664601</v>
      </c>
      <c r="C3068">
        <v>0</v>
      </c>
      <c r="D3068">
        <v>0</v>
      </c>
      <c r="E3068">
        <f>Table4[[#This Row],[kapp_slack_ub]]/Table4[[#This Row],[kapp_old]]</f>
        <v>0</v>
      </c>
      <c r="F3068" t="str">
        <f>"'PRO-"&amp;_xlfn.TEXTAFTER(Table4[[#This Row],[rxn]],"-",-1)&amp;"'"</f>
        <v>'PRO-rt0607'</v>
      </c>
      <c r="G3068">
        <f>_xlfn.XLOOKUP(Table4[[#This Row],[enz]],'[1]Sheet2 (2)'!$A:$A,'[1]Sheet2 (2)'!$B:$B,"")</f>
        <v>1</v>
      </c>
    </row>
    <row r="3069" spans="1:7" hidden="1" x14ac:dyDescent="0.2">
      <c r="A3069" t="s">
        <v>7467</v>
      </c>
      <c r="B3069">
        <v>10388.202298664601</v>
      </c>
      <c r="C3069">
        <v>0</v>
      </c>
      <c r="D3069">
        <v>0</v>
      </c>
      <c r="E3069">
        <f>Table4[[#This Row],[kapp_slack_ub]]/Table4[[#This Row],[kapp_old]]</f>
        <v>0</v>
      </c>
      <c r="F3069" t="str">
        <f>"'PRO-"&amp;_xlfn.TEXTAFTER(Table4[[#This Row],[rxn]],"-",-1)&amp;"'"</f>
        <v>'PRO-rt0607'</v>
      </c>
      <c r="G3069">
        <f>_xlfn.XLOOKUP(Table4[[#This Row],[enz]],'[1]Sheet2 (2)'!$A:$A,'[1]Sheet2 (2)'!$B:$B,"")</f>
        <v>1</v>
      </c>
    </row>
    <row r="3070" spans="1:7" hidden="1" x14ac:dyDescent="0.2">
      <c r="A3070" t="s">
        <v>3190</v>
      </c>
      <c r="B3070">
        <v>7990.8353425590203</v>
      </c>
      <c r="C3070">
        <v>0</v>
      </c>
      <c r="D3070">
        <v>0</v>
      </c>
      <c r="E3070">
        <f>Table4[[#This Row],[kapp_slack_ub]]/Table4[[#This Row],[kapp_old]]</f>
        <v>0</v>
      </c>
      <c r="F3070" t="str">
        <f>"'PRO-"&amp;_xlfn.TEXTAFTER(Table4[[#This Row],[rxn]],"-",-1)&amp;"'"</f>
        <v>'PRO-rt4934'</v>
      </c>
      <c r="G3070">
        <f>_xlfn.XLOOKUP(Table4[[#This Row],[enz]],'[1]Sheet2 (2)'!$A:$A,'[1]Sheet2 (2)'!$B:$B,"")</f>
        <v>1</v>
      </c>
    </row>
    <row r="3071" spans="1:7" hidden="1" x14ac:dyDescent="0.2">
      <c r="A3071" t="s">
        <v>7468</v>
      </c>
      <c r="B3071">
        <v>10388.202298664601</v>
      </c>
      <c r="C3071">
        <v>0</v>
      </c>
      <c r="D3071">
        <v>0</v>
      </c>
      <c r="E3071">
        <f>Table4[[#This Row],[kapp_slack_ub]]/Table4[[#This Row],[kapp_old]]</f>
        <v>0</v>
      </c>
      <c r="F3071" t="str">
        <f>"'PRO-"&amp;_xlfn.TEXTAFTER(Table4[[#This Row],[rxn]],"-",-1)&amp;"'"</f>
        <v>'PRO-rt15442799'</v>
      </c>
      <c r="G3071" t="str">
        <f>_xlfn.XLOOKUP(Table4[[#This Row],[enz]],'[1]Sheet2 (2)'!$A:$A,'[1]Sheet2 (2)'!$B:$B,"")</f>
        <v/>
      </c>
    </row>
    <row r="3072" spans="1:7" hidden="1" x14ac:dyDescent="0.2">
      <c r="A3072" t="s">
        <v>7469</v>
      </c>
      <c r="B3072">
        <v>10388.202298664601</v>
      </c>
      <c r="C3072">
        <v>0</v>
      </c>
      <c r="D3072">
        <v>0</v>
      </c>
      <c r="E3072">
        <f>Table4[[#This Row],[kapp_slack_ub]]/Table4[[#This Row],[kapp_old]]</f>
        <v>0</v>
      </c>
      <c r="F3072" t="str">
        <f>"'PRO-"&amp;_xlfn.TEXTAFTER(Table4[[#This Row],[rxn]],"-",-1)&amp;"'"</f>
        <v>'PRO-rt15442799'</v>
      </c>
      <c r="G3072" t="str">
        <f>_xlfn.XLOOKUP(Table4[[#This Row],[enz]],'[1]Sheet2 (2)'!$A:$A,'[1]Sheet2 (2)'!$B:$B,"")</f>
        <v/>
      </c>
    </row>
    <row r="3073" spans="1:7" hidden="1" x14ac:dyDescent="0.2">
      <c r="A3073" t="s">
        <v>7470</v>
      </c>
      <c r="B3073">
        <v>10388.202298664601</v>
      </c>
      <c r="C3073">
        <v>0</v>
      </c>
      <c r="D3073">
        <v>0</v>
      </c>
      <c r="E3073">
        <f>Table4[[#This Row],[kapp_slack_ub]]/Table4[[#This Row],[kapp_old]]</f>
        <v>0</v>
      </c>
      <c r="F3073" t="str">
        <f>"'PRO-"&amp;_xlfn.TEXTAFTER(Table4[[#This Row],[rxn]],"-",-1)&amp;"'"</f>
        <v>'PRO-SPONT'</v>
      </c>
      <c r="G3073" t="str">
        <f>_xlfn.XLOOKUP(Table4[[#This Row],[enz]],'[1]Sheet2 (2)'!$A:$A,'[1]Sheet2 (2)'!$B:$B,"")</f>
        <v/>
      </c>
    </row>
    <row r="3074" spans="1:7" hidden="1" x14ac:dyDescent="0.2">
      <c r="A3074" t="s">
        <v>7471</v>
      </c>
      <c r="B3074">
        <v>10388.202298664601</v>
      </c>
      <c r="C3074">
        <v>0</v>
      </c>
      <c r="D3074">
        <v>0</v>
      </c>
      <c r="E3074">
        <f>Table4[[#This Row],[kapp_slack_ub]]/Table4[[#This Row],[kapp_old]]</f>
        <v>0</v>
      </c>
      <c r="F3074" t="str">
        <f>"'PRO-"&amp;_xlfn.TEXTAFTER(Table4[[#This Row],[rxn]],"-",-1)&amp;"'"</f>
        <v>'PRO-SPONT'</v>
      </c>
      <c r="G3074" t="str">
        <f>_xlfn.XLOOKUP(Table4[[#This Row],[enz]],'[1]Sheet2 (2)'!$A:$A,'[1]Sheet2 (2)'!$B:$B,"")</f>
        <v/>
      </c>
    </row>
    <row r="3075" spans="1:7" hidden="1" x14ac:dyDescent="0.2">
      <c r="A3075" t="s">
        <v>3191</v>
      </c>
      <c r="B3075">
        <v>10388.202298664601</v>
      </c>
      <c r="C3075">
        <v>0</v>
      </c>
      <c r="D3075">
        <v>0</v>
      </c>
      <c r="E3075">
        <f>Table4[[#This Row],[kapp_slack_ub]]/Table4[[#This Row],[kapp_old]]</f>
        <v>0</v>
      </c>
      <c r="F3075" t="str">
        <f>"'PRO-"&amp;_xlfn.TEXTAFTER(Table4[[#This Row],[rxn]],"-",-1)&amp;"'"</f>
        <v>'PRO-SPONT'</v>
      </c>
      <c r="G3075" t="str">
        <f>_xlfn.XLOOKUP(Table4[[#This Row],[enz]],'[1]Sheet2 (2)'!$A:$A,'[1]Sheet2 (2)'!$B:$B,"")</f>
        <v/>
      </c>
    </row>
    <row r="3076" spans="1:7" hidden="1" x14ac:dyDescent="0.2">
      <c r="A3076" t="s">
        <v>7472</v>
      </c>
      <c r="B3076">
        <v>10388.202298664601</v>
      </c>
      <c r="C3076">
        <v>0</v>
      </c>
      <c r="D3076">
        <v>0</v>
      </c>
      <c r="E3076">
        <f>Table4[[#This Row],[kapp_slack_ub]]/Table4[[#This Row],[kapp_old]]</f>
        <v>0</v>
      </c>
      <c r="F3076" t="str">
        <f>"'PRO-"&amp;_xlfn.TEXTAFTER(Table4[[#This Row],[rxn]],"-",-1)&amp;"'"</f>
        <v>'PRO-SPONT'</v>
      </c>
      <c r="G3076" t="str">
        <f>_xlfn.XLOOKUP(Table4[[#This Row],[enz]],'[1]Sheet2 (2)'!$A:$A,'[1]Sheet2 (2)'!$B:$B,"")</f>
        <v/>
      </c>
    </row>
    <row r="3077" spans="1:7" hidden="1" x14ac:dyDescent="0.2">
      <c r="A3077" t="s">
        <v>7473</v>
      </c>
      <c r="B3077">
        <v>10388.202298664601</v>
      </c>
      <c r="C3077">
        <v>0</v>
      </c>
      <c r="D3077">
        <v>0</v>
      </c>
      <c r="E3077">
        <f>Table4[[#This Row],[kapp_slack_ub]]/Table4[[#This Row],[kapp_old]]</f>
        <v>0</v>
      </c>
      <c r="F3077" t="str">
        <f>"'PRO-"&amp;_xlfn.TEXTAFTER(Table4[[#This Row],[rxn]],"-",-1)&amp;"'"</f>
        <v>'PRO-SPONT'</v>
      </c>
      <c r="G3077" t="str">
        <f>_xlfn.XLOOKUP(Table4[[#This Row],[enz]],'[1]Sheet2 (2)'!$A:$A,'[1]Sheet2 (2)'!$B:$B,"")</f>
        <v/>
      </c>
    </row>
    <row r="3078" spans="1:7" hidden="1" x14ac:dyDescent="0.2">
      <c r="A3078" t="s">
        <v>7474</v>
      </c>
      <c r="B3078">
        <v>10388.202298664601</v>
      </c>
      <c r="C3078">
        <v>0</v>
      </c>
      <c r="D3078">
        <v>0</v>
      </c>
      <c r="E3078">
        <f>Table4[[#This Row],[kapp_slack_ub]]/Table4[[#This Row],[kapp_old]]</f>
        <v>0</v>
      </c>
      <c r="F3078" t="str">
        <f>"'PRO-"&amp;_xlfn.TEXTAFTER(Table4[[#This Row],[rxn]],"-",-1)&amp;"'"</f>
        <v>'PRO-SPONT'</v>
      </c>
      <c r="G3078" t="str">
        <f>_xlfn.XLOOKUP(Table4[[#This Row],[enz]],'[1]Sheet2 (2)'!$A:$A,'[1]Sheet2 (2)'!$B:$B,"")</f>
        <v/>
      </c>
    </row>
    <row r="3079" spans="1:7" hidden="1" x14ac:dyDescent="0.2">
      <c r="A3079" t="s">
        <v>7475</v>
      </c>
      <c r="B3079">
        <v>10388.202298664601</v>
      </c>
      <c r="C3079">
        <v>0</v>
      </c>
      <c r="D3079">
        <v>0</v>
      </c>
      <c r="E3079">
        <f>Table4[[#This Row],[kapp_slack_ub]]/Table4[[#This Row],[kapp_old]]</f>
        <v>0</v>
      </c>
      <c r="F3079" t="str">
        <f>"'PRO-"&amp;_xlfn.TEXTAFTER(Table4[[#This Row],[rxn]],"-",-1)&amp;"'"</f>
        <v>'PRO-SPONT'</v>
      </c>
      <c r="G3079" t="str">
        <f>_xlfn.XLOOKUP(Table4[[#This Row],[enz]],'[1]Sheet2 (2)'!$A:$A,'[1]Sheet2 (2)'!$B:$B,"")</f>
        <v/>
      </c>
    </row>
    <row r="3080" spans="1:7" hidden="1" x14ac:dyDescent="0.2">
      <c r="A3080" t="s">
        <v>3192</v>
      </c>
      <c r="B3080">
        <v>10388.202298664601</v>
      </c>
      <c r="C3080">
        <v>0</v>
      </c>
      <c r="D3080">
        <v>0</v>
      </c>
      <c r="E3080">
        <f>Table4[[#This Row],[kapp_slack_ub]]/Table4[[#This Row],[kapp_old]]</f>
        <v>0</v>
      </c>
      <c r="F3080" t="str">
        <f>"'PRO-"&amp;_xlfn.TEXTAFTER(Table4[[#This Row],[rxn]],"-",-1)&amp;"'"</f>
        <v>'PRO-SPONT'</v>
      </c>
      <c r="G3080" t="str">
        <f>_xlfn.XLOOKUP(Table4[[#This Row],[enz]],'[1]Sheet2 (2)'!$A:$A,'[1]Sheet2 (2)'!$B:$B,"")</f>
        <v/>
      </c>
    </row>
    <row r="3081" spans="1:7" hidden="1" x14ac:dyDescent="0.2">
      <c r="A3081" t="s">
        <v>7476</v>
      </c>
      <c r="B3081">
        <v>10388.202298664601</v>
      </c>
      <c r="C3081">
        <v>0</v>
      </c>
      <c r="D3081">
        <v>0</v>
      </c>
      <c r="E3081">
        <f>Table4[[#This Row],[kapp_slack_ub]]/Table4[[#This Row],[kapp_old]]</f>
        <v>0</v>
      </c>
      <c r="F3081" t="str">
        <f>"'PRO-"&amp;_xlfn.TEXTAFTER(Table4[[#This Row],[rxn]],"-",-1)&amp;"'"</f>
        <v>'PRO-rt15442799'</v>
      </c>
      <c r="G3081" t="str">
        <f>_xlfn.XLOOKUP(Table4[[#This Row],[enz]],'[1]Sheet2 (2)'!$A:$A,'[1]Sheet2 (2)'!$B:$B,"")</f>
        <v/>
      </c>
    </row>
    <row r="3082" spans="1:7" hidden="1" x14ac:dyDescent="0.2">
      <c r="A3082" t="s">
        <v>7477</v>
      </c>
      <c r="B3082">
        <v>10388.202298664601</v>
      </c>
      <c r="C3082">
        <v>0</v>
      </c>
      <c r="D3082">
        <v>0</v>
      </c>
      <c r="E3082">
        <f>Table4[[#This Row],[kapp_slack_ub]]/Table4[[#This Row],[kapp_old]]</f>
        <v>0</v>
      </c>
      <c r="F3082" t="str">
        <f>"'PRO-"&amp;_xlfn.TEXTAFTER(Table4[[#This Row],[rxn]],"-",-1)&amp;"'"</f>
        <v>'PRO-rt15442799'</v>
      </c>
      <c r="G3082" t="str">
        <f>_xlfn.XLOOKUP(Table4[[#This Row],[enz]],'[1]Sheet2 (2)'!$A:$A,'[1]Sheet2 (2)'!$B:$B,"")</f>
        <v/>
      </c>
    </row>
    <row r="3083" spans="1:7" hidden="1" x14ac:dyDescent="0.2">
      <c r="A3083" t="s">
        <v>7478</v>
      </c>
      <c r="B3083">
        <v>10388.202298664601</v>
      </c>
      <c r="C3083">
        <v>0</v>
      </c>
      <c r="D3083">
        <v>0</v>
      </c>
      <c r="E3083">
        <f>Table4[[#This Row],[kapp_slack_ub]]/Table4[[#This Row],[kapp_old]]</f>
        <v>0</v>
      </c>
      <c r="F3083" t="str">
        <f>"'PRO-"&amp;_xlfn.TEXTAFTER(Table4[[#This Row],[rxn]],"-",-1)&amp;"'"</f>
        <v>'PRO-SPONT'</v>
      </c>
      <c r="G3083" t="str">
        <f>_xlfn.XLOOKUP(Table4[[#This Row],[enz]],'[1]Sheet2 (2)'!$A:$A,'[1]Sheet2 (2)'!$B:$B,"")</f>
        <v/>
      </c>
    </row>
    <row r="3084" spans="1:7" hidden="1" x14ac:dyDescent="0.2">
      <c r="A3084" t="s">
        <v>7479</v>
      </c>
      <c r="B3084">
        <v>10388.202298664601</v>
      </c>
      <c r="C3084">
        <v>0</v>
      </c>
      <c r="D3084">
        <v>0</v>
      </c>
      <c r="E3084">
        <f>Table4[[#This Row],[kapp_slack_ub]]/Table4[[#This Row],[kapp_old]]</f>
        <v>0</v>
      </c>
      <c r="F3084" t="str">
        <f>"'PRO-"&amp;_xlfn.TEXTAFTER(Table4[[#This Row],[rxn]],"-",-1)&amp;"'"</f>
        <v>'PRO-SPONT'</v>
      </c>
      <c r="G3084" t="str">
        <f>_xlfn.XLOOKUP(Table4[[#This Row],[enz]],'[1]Sheet2 (2)'!$A:$A,'[1]Sheet2 (2)'!$B:$B,"")</f>
        <v/>
      </c>
    </row>
    <row r="3085" spans="1:7" hidden="1" x14ac:dyDescent="0.2">
      <c r="A3085" t="s">
        <v>7480</v>
      </c>
      <c r="B3085">
        <v>10388.202298664601</v>
      </c>
      <c r="C3085">
        <v>0</v>
      </c>
      <c r="D3085">
        <v>0</v>
      </c>
      <c r="E3085">
        <f>Table4[[#This Row],[kapp_slack_ub]]/Table4[[#This Row],[kapp_old]]</f>
        <v>0</v>
      </c>
      <c r="F3085" t="str">
        <f>"'PRO-"&amp;_xlfn.TEXTAFTER(Table4[[#This Row],[rxn]],"-",-1)&amp;"'"</f>
        <v>'PRO-SPONT'</v>
      </c>
      <c r="G3085" t="str">
        <f>_xlfn.XLOOKUP(Table4[[#This Row],[enz]],'[1]Sheet2 (2)'!$A:$A,'[1]Sheet2 (2)'!$B:$B,"")</f>
        <v/>
      </c>
    </row>
    <row r="3086" spans="1:7" hidden="1" x14ac:dyDescent="0.2">
      <c r="A3086" t="s">
        <v>7481</v>
      </c>
      <c r="B3086">
        <v>10388.202298664601</v>
      </c>
      <c r="C3086">
        <v>0</v>
      </c>
      <c r="D3086">
        <v>0</v>
      </c>
      <c r="E3086">
        <f>Table4[[#This Row],[kapp_slack_ub]]/Table4[[#This Row],[kapp_old]]</f>
        <v>0</v>
      </c>
      <c r="F3086" t="str">
        <f>"'PRO-"&amp;_xlfn.TEXTAFTER(Table4[[#This Row],[rxn]],"-",-1)&amp;"'"</f>
        <v>'PRO-SPONT'</v>
      </c>
      <c r="G3086" t="str">
        <f>_xlfn.XLOOKUP(Table4[[#This Row],[enz]],'[1]Sheet2 (2)'!$A:$A,'[1]Sheet2 (2)'!$B:$B,"")</f>
        <v/>
      </c>
    </row>
    <row r="3087" spans="1:7" hidden="1" x14ac:dyDescent="0.2">
      <c r="A3087" t="s">
        <v>3193</v>
      </c>
      <c r="B3087">
        <v>10388.202298664601</v>
      </c>
      <c r="C3087">
        <v>0</v>
      </c>
      <c r="D3087">
        <v>0</v>
      </c>
      <c r="E3087">
        <f>Table4[[#This Row],[kapp_slack_ub]]/Table4[[#This Row],[kapp_old]]</f>
        <v>0</v>
      </c>
      <c r="F3087" t="str">
        <f>"'PRO-"&amp;_xlfn.TEXTAFTER(Table4[[#This Row],[rxn]],"-",-1)&amp;"'"</f>
        <v>'PRO-SPONT'</v>
      </c>
      <c r="G3087" t="str">
        <f>_xlfn.XLOOKUP(Table4[[#This Row],[enz]],'[1]Sheet2 (2)'!$A:$A,'[1]Sheet2 (2)'!$B:$B,"")</f>
        <v/>
      </c>
    </row>
    <row r="3088" spans="1:7" hidden="1" x14ac:dyDescent="0.2">
      <c r="A3088" t="s">
        <v>7482</v>
      </c>
      <c r="B3088">
        <v>10388.202298664601</v>
      </c>
      <c r="C3088">
        <v>0</v>
      </c>
      <c r="D3088">
        <v>0</v>
      </c>
      <c r="E3088">
        <f>Table4[[#This Row],[kapp_slack_ub]]/Table4[[#This Row],[kapp_old]]</f>
        <v>0</v>
      </c>
      <c r="F3088" t="str">
        <f>"'PRO-"&amp;_xlfn.TEXTAFTER(Table4[[#This Row],[rxn]],"-",-1)&amp;"'"</f>
        <v>'PRO-SPONT'</v>
      </c>
      <c r="G3088" t="str">
        <f>_xlfn.XLOOKUP(Table4[[#This Row],[enz]],'[1]Sheet2 (2)'!$A:$A,'[1]Sheet2 (2)'!$B:$B,"")</f>
        <v/>
      </c>
    </row>
    <row r="3089" spans="1:7" hidden="1" x14ac:dyDescent="0.2">
      <c r="A3089" t="s">
        <v>7483</v>
      </c>
      <c r="B3089">
        <v>10388.202298664601</v>
      </c>
      <c r="C3089">
        <v>0</v>
      </c>
      <c r="D3089">
        <v>0</v>
      </c>
      <c r="E3089">
        <f>Table4[[#This Row],[kapp_slack_ub]]/Table4[[#This Row],[kapp_old]]</f>
        <v>0</v>
      </c>
      <c r="F3089" t="str">
        <f>"'PRO-"&amp;_xlfn.TEXTAFTER(Table4[[#This Row],[rxn]],"-",-1)&amp;"'"</f>
        <v>'PRO-rt4722'</v>
      </c>
      <c r="G3089">
        <f>_xlfn.XLOOKUP(Table4[[#This Row],[enz]],'[1]Sheet2 (2)'!$A:$A,'[1]Sheet2 (2)'!$B:$B,"")</f>
        <v>1</v>
      </c>
    </row>
    <row r="3090" spans="1:7" hidden="1" x14ac:dyDescent="0.2">
      <c r="A3090" t="s">
        <v>7484</v>
      </c>
      <c r="B3090">
        <v>10388.202298664601</v>
      </c>
      <c r="C3090">
        <v>0</v>
      </c>
      <c r="D3090">
        <v>0</v>
      </c>
      <c r="E3090">
        <f>Table4[[#This Row],[kapp_slack_ub]]/Table4[[#This Row],[kapp_old]]</f>
        <v>0</v>
      </c>
      <c r="F3090" t="str">
        <f>"'PRO-"&amp;_xlfn.TEXTAFTER(Table4[[#This Row],[rxn]],"-",-1)&amp;"'"</f>
        <v>'PRO-rt15442799'</v>
      </c>
      <c r="G3090" t="str">
        <f>_xlfn.XLOOKUP(Table4[[#This Row],[enz]],'[1]Sheet2 (2)'!$A:$A,'[1]Sheet2 (2)'!$B:$B,"")</f>
        <v/>
      </c>
    </row>
    <row r="3091" spans="1:7" hidden="1" x14ac:dyDescent="0.2">
      <c r="A3091" t="s">
        <v>7485</v>
      </c>
      <c r="B3091">
        <v>10388.202298664601</v>
      </c>
      <c r="C3091">
        <v>0</v>
      </c>
      <c r="D3091">
        <v>0</v>
      </c>
      <c r="E3091">
        <f>Table4[[#This Row],[kapp_slack_ub]]/Table4[[#This Row],[kapp_old]]</f>
        <v>0</v>
      </c>
      <c r="F3091" t="str">
        <f>"'PRO-"&amp;_xlfn.TEXTAFTER(Table4[[#This Row],[rxn]],"-",-1)&amp;"'"</f>
        <v>'PRO-rt15442799'</v>
      </c>
      <c r="G3091" t="str">
        <f>_xlfn.XLOOKUP(Table4[[#This Row],[enz]],'[1]Sheet2 (2)'!$A:$A,'[1]Sheet2 (2)'!$B:$B,"")</f>
        <v/>
      </c>
    </row>
    <row r="3092" spans="1:7" hidden="1" x14ac:dyDescent="0.2">
      <c r="A3092" t="s">
        <v>7486</v>
      </c>
      <c r="B3092">
        <v>10388.202298664601</v>
      </c>
      <c r="C3092">
        <v>0</v>
      </c>
      <c r="D3092">
        <v>0</v>
      </c>
      <c r="E3092">
        <f>Table4[[#This Row],[kapp_slack_ub]]/Table4[[#This Row],[kapp_old]]</f>
        <v>0</v>
      </c>
      <c r="F3092" t="str">
        <f>"'PRO-"&amp;_xlfn.TEXTAFTER(Table4[[#This Row],[rxn]],"-",-1)&amp;"'"</f>
        <v>'PRO-rt5693'</v>
      </c>
      <c r="G3092">
        <f>_xlfn.XLOOKUP(Table4[[#This Row],[enz]],'[1]Sheet2 (2)'!$A:$A,'[1]Sheet2 (2)'!$B:$B,"")</f>
        <v>1</v>
      </c>
    </row>
    <row r="3093" spans="1:7" hidden="1" x14ac:dyDescent="0.2">
      <c r="A3093" t="s">
        <v>7487</v>
      </c>
      <c r="B3093">
        <v>10388.202298664601</v>
      </c>
      <c r="C3093">
        <v>0</v>
      </c>
      <c r="D3093">
        <v>0</v>
      </c>
      <c r="E3093">
        <f>Table4[[#This Row],[kapp_slack_ub]]/Table4[[#This Row],[kapp_old]]</f>
        <v>0</v>
      </c>
      <c r="F3093" t="str">
        <f>"'PRO-"&amp;_xlfn.TEXTAFTER(Table4[[#This Row],[rxn]],"-",-1)&amp;"'"</f>
        <v>'PRO-rt5693'</v>
      </c>
      <c r="G3093">
        <f>_xlfn.XLOOKUP(Table4[[#This Row],[enz]],'[1]Sheet2 (2)'!$A:$A,'[1]Sheet2 (2)'!$B:$B,"")</f>
        <v>1</v>
      </c>
    </row>
    <row r="3094" spans="1:7" hidden="1" x14ac:dyDescent="0.2">
      <c r="A3094" t="s">
        <v>7488</v>
      </c>
      <c r="B3094">
        <v>10388.202298664601</v>
      </c>
      <c r="C3094">
        <v>0</v>
      </c>
      <c r="D3094">
        <v>0</v>
      </c>
      <c r="E3094">
        <f>Table4[[#This Row],[kapp_slack_ub]]/Table4[[#This Row],[kapp_old]]</f>
        <v>0</v>
      </c>
      <c r="F3094" t="str">
        <f>"'PRO-"&amp;_xlfn.TEXTAFTER(Table4[[#This Row],[rxn]],"-",-1)&amp;"'"</f>
        <v>'PRO-SPONT'</v>
      </c>
      <c r="G3094" t="str">
        <f>_xlfn.XLOOKUP(Table4[[#This Row],[enz]],'[1]Sheet2 (2)'!$A:$A,'[1]Sheet2 (2)'!$B:$B,"")</f>
        <v/>
      </c>
    </row>
    <row r="3095" spans="1:7" hidden="1" x14ac:dyDescent="0.2">
      <c r="A3095" t="s">
        <v>7489</v>
      </c>
      <c r="B3095">
        <v>10388.202298664601</v>
      </c>
      <c r="C3095">
        <v>0</v>
      </c>
      <c r="D3095">
        <v>0</v>
      </c>
      <c r="E3095">
        <f>Table4[[#This Row],[kapp_slack_ub]]/Table4[[#This Row],[kapp_old]]</f>
        <v>0</v>
      </c>
      <c r="F3095" t="str">
        <f>"'PRO-"&amp;_xlfn.TEXTAFTER(Table4[[#This Row],[rxn]],"-",-1)&amp;"'"</f>
        <v>'PRO-SPONT'</v>
      </c>
      <c r="G3095" t="str">
        <f>_xlfn.XLOOKUP(Table4[[#This Row],[enz]],'[1]Sheet2 (2)'!$A:$A,'[1]Sheet2 (2)'!$B:$B,"")</f>
        <v/>
      </c>
    </row>
    <row r="3096" spans="1:7" hidden="1" x14ac:dyDescent="0.2">
      <c r="A3096" t="s">
        <v>3194</v>
      </c>
      <c r="B3096">
        <v>10388.202298664601</v>
      </c>
      <c r="C3096">
        <v>0</v>
      </c>
      <c r="D3096">
        <v>0</v>
      </c>
      <c r="E3096">
        <f>Table4[[#This Row],[kapp_slack_ub]]/Table4[[#This Row],[kapp_old]]</f>
        <v>0</v>
      </c>
      <c r="F3096" t="str">
        <f>"'PRO-"&amp;_xlfn.TEXTAFTER(Table4[[#This Row],[rxn]],"-",-1)&amp;"'"</f>
        <v>'PRO-SPONT'</v>
      </c>
      <c r="G3096" t="str">
        <f>_xlfn.XLOOKUP(Table4[[#This Row],[enz]],'[1]Sheet2 (2)'!$A:$A,'[1]Sheet2 (2)'!$B:$B,"")</f>
        <v/>
      </c>
    </row>
    <row r="3097" spans="1:7" hidden="1" x14ac:dyDescent="0.2">
      <c r="A3097" t="s">
        <v>7490</v>
      </c>
      <c r="B3097">
        <v>10388.202298664601</v>
      </c>
      <c r="C3097">
        <v>0</v>
      </c>
      <c r="D3097">
        <v>0</v>
      </c>
      <c r="E3097">
        <f>Table4[[#This Row],[kapp_slack_ub]]/Table4[[#This Row],[kapp_old]]</f>
        <v>0</v>
      </c>
      <c r="F3097" t="str">
        <f>"'PRO-"&amp;_xlfn.TEXTAFTER(Table4[[#This Row],[rxn]],"-",-1)&amp;"'"</f>
        <v>'PRO-SPONT'</v>
      </c>
      <c r="G3097" t="str">
        <f>_xlfn.XLOOKUP(Table4[[#This Row],[enz]],'[1]Sheet2 (2)'!$A:$A,'[1]Sheet2 (2)'!$B:$B,"")</f>
        <v/>
      </c>
    </row>
    <row r="3098" spans="1:7" hidden="1" x14ac:dyDescent="0.2">
      <c r="A3098" t="s">
        <v>7491</v>
      </c>
      <c r="B3098">
        <v>10388.202298664601</v>
      </c>
      <c r="C3098">
        <v>0</v>
      </c>
      <c r="D3098">
        <v>0</v>
      </c>
      <c r="E3098">
        <f>Table4[[#This Row],[kapp_slack_ub]]/Table4[[#This Row],[kapp_old]]</f>
        <v>0</v>
      </c>
      <c r="F3098" t="str">
        <f>"'PRO-"&amp;_xlfn.TEXTAFTER(Table4[[#This Row],[rxn]],"-",-1)&amp;"'"</f>
        <v>'PRO-SPONT'</v>
      </c>
      <c r="G3098" t="str">
        <f>_xlfn.XLOOKUP(Table4[[#This Row],[enz]],'[1]Sheet2 (2)'!$A:$A,'[1]Sheet2 (2)'!$B:$B,"")</f>
        <v/>
      </c>
    </row>
    <row r="3099" spans="1:7" hidden="1" x14ac:dyDescent="0.2">
      <c r="A3099" t="s">
        <v>7492</v>
      </c>
      <c r="B3099">
        <v>10388.202298664601</v>
      </c>
      <c r="C3099">
        <v>0</v>
      </c>
      <c r="D3099">
        <v>0</v>
      </c>
      <c r="E3099">
        <f>Table4[[#This Row],[kapp_slack_ub]]/Table4[[#This Row],[kapp_old]]</f>
        <v>0</v>
      </c>
      <c r="F3099" t="str">
        <f>"'PRO-"&amp;_xlfn.TEXTAFTER(Table4[[#This Row],[rxn]],"-",-1)&amp;"'"</f>
        <v>'PRO-SPONT'</v>
      </c>
      <c r="G3099" t="str">
        <f>_xlfn.XLOOKUP(Table4[[#This Row],[enz]],'[1]Sheet2 (2)'!$A:$A,'[1]Sheet2 (2)'!$B:$B,"")</f>
        <v/>
      </c>
    </row>
    <row r="3100" spans="1:7" hidden="1" x14ac:dyDescent="0.2">
      <c r="A3100" t="s">
        <v>7493</v>
      </c>
      <c r="B3100">
        <v>10388.202298664601</v>
      </c>
      <c r="C3100">
        <v>0</v>
      </c>
      <c r="D3100">
        <v>0</v>
      </c>
      <c r="E3100">
        <f>Table4[[#This Row],[kapp_slack_ub]]/Table4[[#This Row],[kapp_old]]</f>
        <v>0</v>
      </c>
      <c r="F3100" t="str">
        <f>"'PRO-"&amp;_xlfn.TEXTAFTER(Table4[[#This Row],[rxn]],"-",-1)&amp;"'"</f>
        <v>'PRO-SPONT'</v>
      </c>
      <c r="G3100" t="str">
        <f>_xlfn.XLOOKUP(Table4[[#This Row],[enz]],'[1]Sheet2 (2)'!$A:$A,'[1]Sheet2 (2)'!$B:$B,"")</f>
        <v/>
      </c>
    </row>
    <row r="3101" spans="1:7" hidden="1" x14ac:dyDescent="0.2">
      <c r="A3101" t="s">
        <v>3195</v>
      </c>
      <c r="B3101">
        <v>10388.202298664601</v>
      </c>
      <c r="C3101">
        <v>0</v>
      </c>
      <c r="D3101">
        <v>0</v>
      </c>
      <c r="E3101">
        <f>Table4[[#This Row],[kapp_slack_ub]]/Table4[[#This Row],[kapp_old]]</f>
        <v>0</v>
      </c>
      <c r="F3101" t="str">
        <f>"'PRO-"&amp;_xlfn.TEXTAFTER(Table4[[#This Row],[rxn]],"-",-1)&amp;"'"</f>
        <v>'PRO-SPONT'</v>
      </c>
      <c r="G3101" t="str">
        <f>_xlfn.XLOOKUP(Table4[[#This Row],[enz]],'[1]Sheet2 (2)'!$A:$A,'[1]Sheet2 (2)'!$B:$B,"")</f>
        <v/>
      </c>
    </row>
    <row r="3102" spans="1:7" hidden="1" x14ac:dyDescent="0.2">
      <c r="A3102" t="s">
        <v>7494</v>
      </c>
      <c r="B3102">
        <v>10388.202298664601</v>
      </c>
      <c r="C3102">
        <v>0</v>
      </c>
      <c r="D3102">
        <v>0</v>
      </c>
      <c r="E3102">
        <f>Table4[[#This Row],[kapp_slack_ub]]/Table4[[#This Row],[kapp_old]]</f>
        <v>0</v>
      </c>
      <c r="F3102" t="str">
        <f>"'PRO-"&amp;_xlfn.TEXTAFTER(Table4[[#This Row],[rxn]],"-",-1)&amp;"'"</f>
        <v>'PRO-rt2574'</v>
      </c>
      <c r="G3102">
        <f>_xlfn.XLOOKUP(Table4[[#This Row],[enz]],'[1]Sheet2 (2)'!$A:$A,'[1]Sheet2 (2)'!$B:$B,"")</f>
        <v>1</v>
      </c>
    </row>
    <row r="3103" spans="1:7" hidden="1" x14ac:dyDescent="0.2">
      <c r="A3103" t="s">
        <v>7495</v>
      </c>
      <c r="B3103">
        <v>10388.202298664601</v>
      </c>
      <c r="C3103">
        <v>0</v>
      </c>
      <c r="D3103">
        <v>0</v>
      </c>
      <c r="E3103">
        <f>Table4[[#This Row],[kapp_slack_ub]]/Table4[[#This Row],[kapp_old]]</f>
        <v>0</v>
      </c>
      <c r="F3103" t="str">
        <f>"'PRO-"&amp;_xlfn.TEXTAFTER(Table4[[#This Row],[rxn]],"-",-1)&amp;"'"</f>
        <v>'PRO-rt2574'</v>
      </c>
      <c r="G3103">
        <f>_xlfn.XLOOKUP(Table4[[#This Row],[enz]],'[1]Sheet2 (2)'!$A:$A,'[1]Sheet2 (2)'!$B:$B,"")</f>
        <v>1</v>
      </c>
    </row>
    <row r="3104" spans="1:7" hidden="1" x14ac:dyDescent="0.2">
      <c r="A3104" t="s">
        <v>3196</v>
      </c>
      <c r="B3104">
        <v>42958.991298799097</v>
      </c>
      <c r="C3104">
        <v>0</v>
      </c>
      <c r="D3104">
        <v>0</v>
      </c>
      <c r="E3104">
        <f>Table4[[#This Row],[kapp_slack_ub]]/Table4[[#This Row],[kapp_old]]</f>
        <v>0</v>
      </c>
      <c r="F3104" t="str">
        <f>"'PRO-"&amp;_xlfn.TEXTAFTER(Table4[[#This Row],[rxn]],"-",-1)&amp;"'"</f>
        <v>'PRO-PMT12'</v>
      </c>
      <c r="G3104" t="str">
        <f>_xlfn.XLOOKUP(Table4[[#This Row],[enz]],'[1]Sheet2 (2)'!$A:$A,'[1]Sheet2 (2)'!$B:$B,"")</f>
        <v/>
      </c>
    </row>
    <row r="3105" spans="1:7" hidden="1" x14ac:dyDescent="0.2">
      <c r="A3105" t="s">
        <v>7496</v>
      </c>
      <c r="B3105">
        <v>10388.202298664601</v>
      </c>
      <c r="C3105">
        <v>0</v>
      </c>
      <c r="D3105">
        <v>0</v>
      </c>
      <c r="E3105">
        <f>Table4[[#This Row],[kapp_slack_ub]]/Table4[[#This Row],[kapp_old]]</f>
        <v>0</v>
      </c>
      <c r="F3105" t="str">
        <f>"'PRO-"&amp;_xlfn.TEXTAFTER(Table4[[#This Row],[rxn]],"-",-1)&amp;"'"</f>
        <v>'PRO-rt3753'</v>
      </c>
      <c r="G3105">
        <f>_xlfn.XLOOKUP(Table4[[#This Row],[enz]],'[1]Sheet2 (2)'!$A:$A,'[1]Sheet2 (2)'!$B:$B,"")</f>
        <v>1</v>
      </c>
    </row>
    <row r="3106" spans="1:7" hidden="1" x14ac:dyDescent="0.2">
      <c r="A3106" t="s">
        <v>7497</v>
      </c>
      <c r="B3106">
        <v>10388.202298664601</v>
      </c>
      <c r="C3106">
        <v>0</v>
      </c>
      <c r="D3106">
        <v>0</v>
      </c>
      <c r="E3106">
        <f>Table4[[#This Row],[kapp_slack_ub]]/Table4[[#This Row],[kapp_old]]</f>
        <v>0</v>
      </c>
      <c r="F3106" t="str">
        <f>"'PRO-"&amp;_xlfn.TEXTAFTER(Table4[[#This Row],[rxn]],"-",-1)&amp;"'"</f>
        <v>'PRO-rt1384'</v>
      </c>
      <c r="G3106">
        <f>_xlfn.XLOOKUP(Table4[[#This Row],[enz]],'[1]Sheet2 (2)'!$A:$A,'[1]Sheet2 (2)'!$B:$B,"")</f>
        <v>1</v>
      </c>
    </row>
    <row r="3107" spans="1:7" hidden="1" x14ac:dyDescent="0.2">
      <c r="A3107" t="s">
        <v>7498</v>
      </c>
      <c r="B3107">
        <v>10388.202298664601</v>
      </c>
      <c r="C3107">
        <v>0</v>
      </c>
      <c r="D3107">
        <v>0</v>
      </c>
      <c r="E3107">
        <f>Table4[[#This Row],[kapp_slack_ub]]/Table4[[#This Row],[kapp_old]]</f>
        <v>0</v>
      </c>
      <c r="F3107" t="str">
        <f>"'PRO-"&amp;_xlfn.TEXTAFTER(Table4[[#This Row],[rxn]],"-",-1)&amp;"'"</f>
        <v>'PRO-rt2093'</v>
      </c>
      <c r="G3107">
        <f>_xlfn.XLOOKUP(Table4[[#This Row],[enz]],'[1]Sheet2 (2)'!$A:$A,'[1]Sheet2 (2)'!$B:$B,"")</f>
        <v>1</v>
      </c>
    </row>
    <row r="3108" spans="1:7" hidden="1" x14ac:dyDescent="0.2">
      <c r="A3108" t="s">
        <v>3197</v>
      </c>
      <c r="B3108">
        <v>10388.202298664601</v>
      </c>
      <c r="C3108">
        <v>0</v>
      </c>
      <c r="D3108">
        <v>0</v>
      </c>
      <c r="E3108">
        <f>Table4[[#This Row],[kapp_slack_ub]]/Table4[[#This Row],[kapp_old]]</f>
        <v>0</v>
      </c>
      <c r="F3108" t="str">
        <f>"'PRO-"&amp;_xlfn.TEXTAFTER(Table4[[#This Row],[rxn]],"-",-1)&amp;"'"</f>
        <v>'PRO-rt7201'</v>
      </c>
      <c r="G3108">
        <f>_xlfn.XLOOKUP(Table4[[#This Row],[enz]],'[1]Sheet2 (2)'!$A:$A,'[1]Sheet2 (2)'!$B:$B,"")</f>
        <v>1</v>
      </c>
    </row>
    <row r="3109" spans="1:7" hidden="1" x14ac:dyDescent="0.2">
      <c r="A3109" t="s">
        <v>7499</v>
      </c>
      <c r="B3109">
        <v>10388.202298664601</v>
      </c>
      <c r="C3109">
        <v>0</v>
      </c>
      <c r="D3109">
        <v>0</v>
      </c>
      <c r="E3109">
        <f>Table4[[#This Row],[kapp_slack_ub]]/Table4[[#This Row],[kapp_old]]</f>
        <v>0</v>
      </c>
      <c r="F3109" t="str">
        <f>"'PRO-"&amp;_xlfn.TEXTAFTER(Table4[[#This Row],[rxn]],"-",-1)&amp;"'"</f>
        <v>'PRO-rt7295'</v>
      </c>
      <c r="G3109">
        <f>_xlfn.XLOOKUP(Table4[[#This Row],[enz]],'[1]Sheet2 (2)'!$A:$A,'[1]Sheet2 (2)'!$B:$B,"")</f>
        <v>1</v>
      </c>
    </row>
    <row r="3110" spans="1:7" hidden="1" x14ac:dyDescent="0.2">
      <c r="A3110" t="s">
        <v>7500</v>
      </c>
      <c r="B3110">
        <v>10388.202298664601</v>
      </c>
      <c r="C3110">
        <v>0</v>
      </c>
      <c r="D3110">
        <v>0</v>
      </c>
      <c r="E3110">
        <f>Table4[[#This Row],[kapp_slack_ub]]/Table4[[#This Row],[kapp_old]]</f>
        <v>0</v>
      </c>
      <c r="F3110" t="str">
        <f>"'PRO-"&amp;_xlfn.TEXTAFTER(Table4[[#This Row],[rxn]],"-",-1)&amp;"'"</f>
        <v>'PRO-rt1384'</v>
      </c>
      <c r="G3110">
        <f>_xlfn.XLOOKUP(Table4[[#This Row],[enz]],'[1]Sheet2 (2)'!$A:$A,'[1]Sheet2 (2)'!$B:$B,"")</f>
        <v>1</v>
      </c>
    </row>
    <row r="3111" spans="1:7" hidden="1" x14ac:dyDescent="0.2">
      <c r="A3111" t="s">
        <v>7501</v>
      </c>
      <c r="B3111">
        <v>10388.202298664601</v>
      </c>
      <c r="C3111">
        <v>0</v>
      </c>
      <c r="D3111">
        <v>0</v>
      </c>
      <c r="E3111">
        <f>Table4[[#This Row],[kapp_slack_ub]]/Table4[[#This Row],[kapp_old]]</f>
        <v>0</v>
      </c>
      <c r="F3111" t="str">
        <f>"'PRO-"&amp;_xlfn.TEXTAFTER(Table4[[#This Row],[rxn]],"-",-1)&amp;"'"</f>
        <v>'PRO-rt2093'</v>
      </c>
      <c r="G3111">
        <f>_xlfn.XLOOKUP(Table4[[#This Row],[enz]],'[1]Sheet2 (2)'!$A:$A,'[1]Sheet2 (2)'!$B:$B,"")</f>
        <v>1</v>
      </c>
    </row>
    <row r="3112" spans="1:7" hidden="1" x14ac:dyDescent="0.2">
      <c r="A3112" t="s">
        <v>3198</v>
      </c>
      <c r="B3112">
        <v>10388.202298664601</v>
      </c>
      <c r="C3112">
        <v>0</v>
      </c>
      <c r="D3112">
        <v>0</v>
      </c>
      <c r="E3112">
        <f>Table4[[#This Row],[kapp_slack_ub]]/Table4[[#This Row],[kapp_old]]</f>
        <v>0</v>
      </c>
      <c r="F3112" t="str">
        <f>"'PRO-"&amp;_xlfn.TEXTAFTER(Table4[[#This Row],[rxn]],"-",-1)&amp;"'"</f>
        <v>'PRO-rt7201'</v>
      </c>
      <c r="G3112">
        <f>_xlfn.XLOOKUP(Table4[[#This Row],[enz]],'[1]Sheet2 (2)'!$A:$A,'[1]Sheet2 (2)'!$B:$B,"")</f>
        <v>1</v>
      </c>
    </row>
    <row r="3113" spans="1:7" hidden="1" x14ac:dyDescent="0.2">
      <c r="A3113" t="s">
        <v>7502</v>
      </c>
      <c r="B3113">
        <v>10388.202298664601</v>
      </c>
      <c r="C3113">
        <v>0</v>
      </c>
      <c r="D3113">
        <v>0</v>
      </c>
      <c r="E3113">
        <f>Table4[[#This Row],[kapp_slack_ub]]/Table4[[#This Row],[kapp_old]]</f>
        <v>0</v>
      </c>
      <c r="F3113" t="str">
        <f>"'PRO-"&amp;_xlfn.TEXTAFTER(Table4[[#This Row],[rxn]],"-",-1)&amp;"'"</f>
        <v>'PRO-rt7295'</v>
      </c>
      <c r="G3113">
        <f>_xlfn.XLOOKUP(Table4[[#This Row],[enz]],'[1]Sheet2 (2)'!$A:$A,'[1]Sheet2 (2)'!$B:$B,"")</f>
        <v>1</v>
      </c>
    </row>
    <row r="3114" spans="1:7" hidden="1" x14ac:dyDescent="0.2">
      <c r="A3114" t="s">
        <v>7503</v>
      </c>
      <c r="B3114">
        <v>10388.202298664601</v>
      </c>
      <c r="C3114">
        <v>0</v>
      </c>
      <c r="D3114">
        <v>0</v>
      </c>
      <c r="E3114">
        <f>Table4[[#This Row],[kapp_slack_ub]]/Table4[[#This Row],[kapp_old]]</f>
        <v>0</v>
      </c>
      <c r="F3114" t="str">
        <f>"'PRO-"&amp;_xlfn.TEXTAFTER(Table4[[#This Row],[rxn]],"-",-1)&amp;"'"</f>
        <v>'PRO-rt3226'</v>
      </c>
      <c r="G3114">
        <f>_xlfn.XLOOKUP(Table4[[#This Row],[enz]],'[1]Sheet2 (2)'!$A:$A,'[1]Sheet2 (2)'!$B:$B,"")</f>
        <v>1</v>
      </c>
    </row>
    <row r="3115" spans="1:7" hidden="1" x14ac:dyDescent="0.2">
      <c r="A3115" t="s">
        <v>3199</v>
      </c>
      <c r="B3115">
        <v>64254.260405680601</v>
      </c>
      <c r="C3115">
        <v>0</v>
      </c>
      <c r="D3115">
        <v>0</v>
      </c>
      <c r="E3115">
        <f>Table4[[#This Row],[kapp_slack_ub]]/Table4[[#This Row],[kapp_old]]</f>
        <v>0</v>
      </c>
      <c r="F3115" t="str">
        <f>"'PRO-"&amp;_xlfn.TEXTAFTER(Table4[[#This Row],[rxn]],"-",-1)&amp;"'"</f>
        <v>'PRO-rt4112'</v>
      </c>
      <c r="G3115">
        <f>_xlfn.XLOOKUP(Table4[[#This Row],[enz]],'[1]Sheet2 (2)'!$A:$A,'[1]Sheet2 (2)'!$B:$B,"")</f>
        <v>1</v>
      </c>
    </row>
    <row r="3116" spans="1:7" hidden="1" x14ac:dyDescent="0.2">
      <c r="A3116" t="s">
        <v>7504</v>
      </c>
      <c r="B3116">
        <v>10388.202298664601</v>
      </c>
      <c r="C3116">
        <v>0</v>
      </c>
      <c r="D3116">
        <v>0</v>
      </c>
      <c r="E3116">
        <f>Table4[[#This Row],[kapp_slack_ub]]/Table4[[#This Row],[kapp_old]]</f>
        <v>0</v>
      </c>
      <c r="F3116" t="str">
        <f>"'PRO-"&amp;_xlfn.TEXTAFTER(Table4[[#This Row],[rxn]],"-",-1)&amp;"'"</f>
        <v>'PRO-rt3226'</v>
      </c>
      <c r="G3116">
        <f>_xlfn.XLOOKUP(Table4[[#This Row],[enz]],'[1]Sheet2 (2)'!$A:$A,'[1]Sheet2 (2)'!$B:$B,"")</f>
        <v>1</v>
      </c>
    </row>
    <row r="3117" spans="1:7" hidden="1" x14ac:dyDescent="0.2">
      <c r="A3117" t="s">
        <v>3200</v>
      </c>
      <c r="B3117">
        <v>64254.260405680601</v>
      </c>
      <c r="C3117">
        <v>0</v>
      </c>
      <c r="D3117">
        <v>0</v>
      </c>
      <c r="E3117">
        <f>Table4[[#This Row],[kapp_slack_ub]]/Table4[[#This Row],[kapp_old]]</f>
        <v>0</v>
      </c>
      <c r="F3117" t="str">
        <f>"'PRO-"&amp;_xlfn.TEXTAFTER(Table4[[#This Row],[rxn]],"-",-1)&amp;"'"</f>
        <v>'PRO-rt4112'</v>
      </c>
      <c r="G3117">
        <f>_xlfn.XLOOKUP(Table4[[#This Row],[enz]],'[1]Sheet2 (2)'!$A:$A,'[1]Sheet2 (2)'!$B:$B,"")</f>
        <v>1</v>
      </c>
    </row>
    <row r="3118" spans="1:7" hidden="1" x14ac:dyDescent="0.2">
      <c r="A3118" t="s">
        <v>3201</v>
      </c>
      <c r="B3118">
        <v>10388.202298664601</v>
      </c>
      <c r="C3118">
        <v>0</v>
      </c>
      <c r="D3118">
        <v>0</v>
      </c>
      <c r="E3118">
        <f>Table4[[#This Row],[kapp_slack_ub]]/Table4[[#This Row],[kapp_old]]</f>
        <v>0</v>
      </c>
      <c r="F3118" t="str">
        <f>"'PRO-"&amp;_xlfn.TEXTAFTER(Table4[[#This Row],[rxn]],"-",-1)&amp;"'"</f>
        <v>'PRO-rt5646'</v>
      </c>
      <c r="G3118">
        <f>_xlfn.XLOOKUP(Table4[[#This Row],[enz]],'[1]Sheet2 (2)'!$A:$A,'[1]Sheet2 (2)'!$B:$B,"")</f>
        <v>1</v>
      </c>
    </row>
    <row r="3119" spans="1:7" hidden="1" x14ac:dyDescent="0.2">
      <c r="A3119" t="s">
        <v>7505</v>
      </c>
      <c r="B3119">
        <v>10388.202298664601</v>
      </c>
      <c r="C3119">
        <v>0</v>
      </c>
      <c r="D3119">
        <v>0</v>
      </c>
      <c r="E3119">
        <f>Table4[[#This Row],[kapp_slack_ub]]/Table4[[#This Row],[kapp_old]]</f>
        <v>0</v>
      </c>
      <c r="F3119" t="str">
        <f>"'PRO-"&amp;_xlfn.TEXTAFTER(Table4[[#This Row],[rxn]],"-",-1)&amp;"'"</f>
        <v>'PRO-rt6242_m'</v>
      </c>
      <c r="G3119">
        <f>_xlfn.XLOOKUP(Table4[[#This Row],[enz]],'[1]Sheet2 (2)'!$A:$A,'[1]Sheet2 (2)'!$B:$B,"")</f>
        <v>1</v>
      </c>
    </row>
    <row r="3120" spans="1:7" hidden="1" x14ac:dyDescent="0.2">
      <c r="A3120" t="s">
        <v>3202</v>
      </c>
      <c r="B3120">
        <v>4793.6973826822796</v>
      </c>
      <c r="C3120">
        <v>0</v>
      </c>
      <c r="D3120">
        <v>0</v>
      </c>
      <c r="E3120">
        <f>Table4[[#This Row],[kapp_slack_ub]]/Table4[[#This Row],[kapp_old]]</f>
        <v>0</v>
      </c>
      <c r="F3120" t="str">
        <f>"'PRO-"&amp;_xlfn.TEXTAFTER(Table4[[#This Row],[rxn]],"-",-1)&amp;"'"</f>
        <v>'PRO-rt3750'</v>
      </c>
      <c r="G3120">
        <f>_xlfn.XLOOKUP(Table4[[#This Row],[enz]],'[1]Sheet2 (2)'!$A:$A,'[1]Sheet2 (2)'!$B:$B,"")</f>
        <v>1</v>
      </c>
    </row>
    <row r="3121" spans="1:7" hidden="1" x14ac:dyDescent="0.2">
      <c r="A3121" t="s">
        <v>7506</v>
      </c>
      <c r="B3121">
        <v>10388.202298664601</v>
      </c>
      <c r="C3121">
        <v>0</v>
      </c>
      <c r="D3121">
        <v>0</v>
      </c>
      <c r="E3121">
        <f>Table4[[#This Row],[kapp_slack_ub]]/Table4[[#This Row],[kapp_old]]</f>
        <v>0</v>
      </c>
      <c r="F3121" t="str">
        <f>"'PRO-"&amp;_xlfn.TEXTAFTER(Table4[[#This Row],[rxn]],"-",-1)&amp;"'"</f>
        <v>'PRO-rt1168'</v>
      </c>
      <c r="G3121">
        <f>_xlfn.XLOOKUP(Table4[[#This Row],[enz]],'[1]Sheet2 (2)'!$A:$A,'[1]Sheet2 (2)'!$B:$B,"")</f>
        <v>1</v>
      </c>
    </row>
    <row r="3122" spans="1:7" hidden="1" x14ac:dyDescent="0.2">
      <c r="A3122" t="s">
        <v>7507</v>
      </c>
      <c r="B3122">
        <v>10388.202298664601</v>
      </c>
      <c r="C3122">
        <v>0</v>
      </c>
      <c r="D3122">
        <v>0</v>
      </c>
      <c r="E3122">
        <f>Table4[[#This Row],[kapp_slack_ub]]/Table4[[#This Row],[kapp_old]]</f>
        <v>0</v>
      </c>
      <c r="F3122" t="str">
        <f>"'PRO-"&amp;_xlfn.TEXTAFTER(Table4[[#This Row],[rxn]],"-",-1)&amp;"'"</f>
        <v>'PRO-rt1168'</v>
      </c>
      <c r="G3122">
        <f>_xlfn.XLOOKUP(Table4[[#This Row],[enz]],'[1]Sheet2 (2)'!$A:$A,'[1]Sheet2 (2)'!$B:$B,"")</f>
        <v>1</v>
      </c>
    </row>
    <row r="3123" spans="1:7" hidden="1" x14ac:dyDescent="0.2">
      <c r="A3123" t="s">
        <v>7508</v>
      </c>
      <c r="B3123">
        <v>10388.202298664601</v>
      </c>
      <c r="C3123">
        <v>0</v>
      </c>
      <c r="D3123">
        <v>0</v>
      </c>
      <c r="E3123">
        <f>Table4[[#This Row],[kapp_slack_ub]]/Table4[[#This Row],[kapp_old]]</f>
        <v>0</v>
      </c>
      <c r="F3123" t="str">
        <f>"'PRO-"&amp;_xlfn.TEXTAFTER(Table4[[#This Row],[rxn]],"-",-1)&amp;"'"</f>
        <v>'PRO-rt1169'</v>
      </c>
      <c r="G3123">
        <f>_xlfn.XLOOKUP(Table4[[#This Row],[enz]],'[1]Sheet2 (2)'!$A:$A,'[1]Sheet2 (2)'!$B:$B,"")</f>
        <v>1</v>
      </c>
    </row>
    <row r="3124" spans="1:7" hidden="1" x14ac:dyDescent="0.2">
      <c r="A3124" t="s">
        <v>7509</v>
      </c>
      <c r="B3124">
        <v>10388.202298664601</v>
      </c>
      <c r="C3124">
        <v>0</v>
      </c>
      <c r="D3124">
        <v>0</v>
      </c>
      <c r="E3124">
        <f>Table4[[#This Row],[kapp_slack_ub]]/Table4[[#This Row],[kapp_old]]</f>
        <v>0</v>
      </c>
      <c r="F3124" t="str">
        <f>"'PRO-"&amp;_xlfn.TEXTAFTER(Table4[[#This Row],[rxn]],"-",-1)&amp;"'"</f>
        <v>'PRO-rt1169'</v>
      </c>
      <c r="G3124">
        <f>_xlfn.XLOOKUP(Table4[[#This Row],[enz]],'[1]Sheet2 (2)'!$A:$A,'[1]Sheet2 (2)'!$B:$B,"")</f>
        <v>1</v>
      </c>
    </row>
    <row r="3125" spans="1:7" hidden="1" x14ac:dyDescent="0.2">
      <c r="A3125" t="s">
        <v>7510</v>
      </c>
      <c r="B3125">
        <v>10388.202298664601</v>
      </c>
      <c r="C3125">
        <v>0</v>
      </c>
      <c r="D3125">
        <v>0</v>
      </c>
      <c r="E3125">
        <f>Table4[[#This Row],[kapp_slack_ub]]/Table4[[#This Row],[kapp_old]]</f>
        <v>0</v>
      </c>
      <c r="F3125" t="str">
        <f>"'PRO-"&amp;_xlfn.TEXTAFTER(Table4[[#This Row],[rxn]],"-",-1)&amp;"'"</f>
        <v>'PRO-rt6960'</v>
      </c>
      <c r="G3125">
        <f>_xlfn.XLOOKUP(Table4[[#This Row],[enz]],'[1]Sheet2 (2)'!$A:$A,'[1]Sheet2 (2)'!$B:$B,"")</f>
        <v>1</v>
      </c>
    </row>
    <row r="3126" spans="1:7" hidden="1" x14ac:dyDescent="0.2">
      <c r="A3126" t="s">
        <v>7511</v>
      </c>
      <c r="B3126">
        <v>10388.202298664601</v>
      </c>
      <c r="C3126">
        <v>0</v>
      </c>
      <c r="D3126">
        <v>0</v>
      </c>
      <c r="E3126">
        <f>Table4[[#This Row],[kapp_slack_ub]]/Table4[[#This Row],[kapp_old]]</f>
        <v>0</v>
      </c>
      <c r="F3126" t="str">
        <f>"'PRO-"&amp;_xlfn.TEXTAFTER(Table4[[#This Row],[rxn]],"-",-1)&amp;"'"</f>
        <v>'PRO-rt6960'</v>
      </c>
      <c r="G3126">
        <f>_xlfn.XLOOKUP(Table4[[#This Row],[enz]],'[1]Sheet2 (2)'!$A:$A,'[1]Sheet2 (2)'!$B:$B,"")</f>
        <v>1</v>
      </c>
    </row>
    <row r="3127" spans="1:7" hidden="1" x14ac:dyDescent="0.2">
      <c r="A3127" t="s">
        <v>7512</v>
      </c>
      <c r="B3127">
        <v>10388.202298664601</v>
      </c>
      <c r="C3127">
        <v>0</v>
      </c>
      <c r="D3127">
        <v>0</v>
      </c>
      <c r="E3127">
        <f>Table4[[#This Row],[kapp_slack_ub]]/Table4[[#This Row],[kapp_old]]</f>
        <v>0</v>
      </c>
      <c r="F3127" t="str">
        <f>"'PRO-"&amp;_xlfn.TEXTAFTER(Table4[[#This Row],[rxn]],"-",-1)&amp;"'"</f>
        <v>'PRO-rt7643'</v>
      </c>
      <c r="G3127">
        <f>_xlfn.XLOOKUP(Table4[[#This Row],[enz]],'[1]Sheet2 (2)'!$A:$A,'[1]Sheet2 (2)'!$B:$B,"")</f>
        <v>1</v>
      </c>
    </row>
    <row r="3128" spans="1:7" hidden="1" x14ac:dyDescent="0.2">
      <c r="A3128" t="s">
        <v>7513</v>
      </c>
      <c r="B3128">
        <v>10388.202298664601</v>
      </c>
      <c r="C3128">
        <v>0</v>
      </c>
      <c r="D3128">
        <v>0</v>
      </c>
      <c r="E3128">
        <f>Table4[[#This Row],[kapp_slack_ub]]/Table4[[#This Row],[kapp_old]]</f>
        <v>0</v>
      </c>
      <c r="F3128" t="str">
        <f>"'PRO-"&amp;_xlfn.TEXTAFTER(Table4[[#This Row],[rxn]],"-",-1)&amp;"'"</f>
        <v>'PRO-rt7643'</v>
      </c>
      <c r="G3128">
        <f>_xlfn.XLOOKUP(Table4[[#This Row],[enz]],'[1]Sheet2 (2)'!$A:$A,'[1]Sheet2 (2)'!$B:$B,"")</f>
        <v>1</v>
      </c>
    </row>
    <row r="3129" spans="1:7" hidden="1" x14ac:dyDescent="0.2">
      <c r="A3129" t="s">
        <v>7514</v>
      </c>
      <c r="B3129">
        <v>10388.202298664601</v>
      </c>
      <c r="C3129">
        <v>0</v>
      </c>
      <c r="D3129">
        <v>0</v>
      </c>
      <c r="E3129">
        <f>Table4[[#This Row],[kapp_slack_ub]]/Table4[[#This Row],[kapp_old]]</f>
        <v>0</v>
      </c>
      <c r="F3129" t="str">
        <f>"'PRO-"&amp;_xlfn.TEXTAFTER(Table4[[#This Row],[rxn]],"-",-1)&amp;"'"</f>
        <v>'PRO-rt6574'</v>
      </c>
      <c r="G3129">
        <f>_xlfn.XLOOKUP(Table4[[#This Row],[enz]],'[1]Sheet2 (2)'!$A:$A,'[1]Sheet2 (2)'!$B:$B,"")</f>
        <v>1</v>
      </c>
    </row>
    <row r="3130" spans="1:7" hidden="1" x14ac:dyDescent="0.2">
      <c r="A3130" t="s">
        <v>3203</v>
      </c>
      <c r="B3130">
        <v>10388.202298664601</v>
      </c>
      <c r="C3130">
        <v>0</v>
      </c>
      <c r="D3130">
        <v>0</v>
      </c>
      <c r="E3130">
        <f>Table4[[#This Row],[kapp_slack_ub]]/Table4[[#This Row],[kapp_old]]</f>
        <v>0</v>
      </c>
      <c r="F3130" t="str">
        <f>"'PRO-"&amp;_xlfn.TEXTAFTER(Table4[[#This Row],[rxn]],"-",-1)&amp;"'"</f>
        <v>'PRO-rt4267'</v>
      </c>
      <c r="G3130">
        <f>_xlfn.XLOOKUP(Table4[[#This Row],[enz]],'[1]Sheet2 (2)'!$A:$A,'[1]Sheet2 (2)'!$B:$B,"")</f>
        <v>1</v>
      </c>
    </row>
    <row r="3131" spans="1:7" hidden="1" x14ac:dyDescent="0.2">
      <c r="A3131" t="s">
        <v>7515</v>
      </c>
      <c r="B3131">
        <v>10388.202298664601</v>
      </c>
      <c r="C3131">
        <v>0</v>
      </c>
      <c r="D3131">
        <v>0</v>
      </c>
      <c r="E3131">
        <f>Table4[[#This Row],[kapp_slack_ub]]/Table4[[#This Row],[kapp_old]]</f>
        <v>0</v>
      </c>
      <c r="F3131" t="str">
        <f>"'PRO-"&amp;_xlfn.TEXTAFTER(Table4[[#This Row],[rxn]],"-",-1)&amp;"'"</f>
        <v>'PRO-rt2880'</v>
      </c>
      <c r="G3131">
        <f>_xlfn.XLOOKUP(Table4[[#This Row],[enz]],'[1]Sheet2 (2)'!$A:$A,'[1]Sheet2 (2)'!$B:$B,"")</f>
        <v>1</v>
      </c>
    </row>
    <row r="3132" spans="1:7" hidden="1" x14ac:dyDescent="0.2">
      <c r="A3132" t="s">
        <v>7516</v>
      </c>
      <c r="B3132">
        <v>10388.202298664601</v>
      </c>
      <c r="C3132">
        <v>0</v>
      </c>
      <c r="D3132">
        <v>0</v>
      </c>
      <c r="E3132">
        <f>Table4[[#This Row],[kapp_slack_ub]]/Table4[[#This Row],[kapp_old]]</f>
        <v>0</v>
      </c>
      <c r="F3132" t="str">
        <f>"'PRO-"&amp;_xlfn.TEXTAFTER(Table4[[#This Row],[rxn]],"-",-1)&amp;"'"</f>
        <v>'PRO-rt6698'</v>
      </c>
      <c r="G3132">
        <f>_xlfn.XLOOKUP(Table4[[#This Row],[enz]],'[1]Sheet2 (2)'!$A:$A,'[1]Sheet2 (2)'!$B:$B,"")</f>
        <v>1</v>
      </c>
    </row>
    <row r="3133" spans="1:7" hidden="1" x14ac:dyDescent="0.2">
      <c r="A3133" t="s">
        <v>3204</v>
      </c>
      <c r="B3133">
        <v>10333.163586702</v>
      </c>
      <c r="C3133">
        <v>0</v>
      </c>
      <c r="D3133">
        <v>0</v>
      </c>
      <c r="E3133">
        <f>Table4[[#This Row],[kapp_slack_ub]]/Table4[[#This Row],[kapp_old]]</f>
        <v>0</v>
      </c>
      <c r="F3133" t="str">
        <f>"'PRO-"&amp;_xlfn.TEXTAFTER(Table4[[#This Row],[rxn]],"-",-1)&amp;"'"</f>
        <v>'PRO-rt7840'</v>
      </c>
      <c r="G3133">
        <f>_xlfn.XLOOKUP(Table4[[#This Row],[enz]],'[1]Sheet2 (2)'!$A:$A,'[1]Sheet2 (2)'!$B:$B,"")</f>
        <v>1</v>
      </c>
    </row>
    <row r="3134" spans="1:7" hidden="1" x14ac:dyDescent="0.2">
      <c r="A3134" t="s">
        <v>3205</v>
      </c>
      <c r="B3134">
        <v>245860.75331144701</v>
      </c>
      <c r="C3134">
        <v>0</v>
      </c>
      <c r="D3134">
        <v>0</v>
      </c>
      <c r="E3134">
        <f>Table4[[#This Row],[kapp_slack_ub]]/Table4[[#This Row],[kapp_old]]</f>
        <v>0</v>
      </c>
      <c r="F3134" t="str">
        <f>"'PRO-"&amp;_xlfn.TEXTAFTER(Table4[[#This Row],[rxn]],"-",-1)&amp;"'"</f>
        <v>'PRO-rt4951'</v>
      </c>
      <c r="G3134">
        <f>_xlfn.XLOOKUP(Table4[[#This Row],[enz]],'[1]Sheet2 (2)'!$A:$A,'[1]Sheet2 (2)'!$B:$B,"")</f>
        <v>1</v>
      </c>
    </row>
    <row r="3135" spans="1:7" hidden="1" x14ac:dyDescent="0.2">
      <c r="A3135" t="s">
        <v>7517</v>
      </c>
      <c r="B3135">
        <v>10388.202298664601</v>
      </c>
      <c r="C3135">
        <v>0</v>
      </c>
      <c r="D3135">
        <v>0</v>
      </c>
      <c r="E3135">
        <f>Table4[[#This Row],[kapp_slack_ub]]/Table4[[#This Row],[kapp_old]]</f>
        <v>0</v>
      </c>
      <c r="F3135" t="str">
        <f>"'PRO-"&amp;_xlfn.TEXTAFTER(Table4[[#This Row],[rxn]],"-",-1)&amp;"'"</f>
        <v>'PRO-rt1689'</v>
      </c>
      <c r="G3135">
        <f>_xlfn.XLOOKUP(Table4[[#This Row],[enz]],'[1]Sheet2 (2)'!$A:$A,'[1]Sheet2 (2)'!$B:$B,"")</f>
        <v>1</v>
      </c>
    </row>
    <row r="3136" spans="1:7" hidden="1" x14ac:dyDescent="0.2">
      <c r="A3136" t="s">
        <v>7518</v>
      </c>
      <c r="B3136">
        <v>10388.202298664601</v>
      </c>
      <c r="C3136">
        <v>0</v>
      </c>
      <c r="D3136">
        <v>0</v>
      </c>
      <c r="E3136">
        <f>Table4[[#This Row],[kapp_slack_ub]]/Table4[[#This Row],[kapp_old]]</f>
        <v>0</v>
      </c>
      <c r="F3136" t="str">
        <f>"'PRO-"&amp;_xlfn.TEXTAFTER(Table4[[#This Row],[rxn]],"-",-1)&amp;"'"</f>
        <v>'PRO-rt1689'</v>
      </c>
      <c r="G3136">
        <f>_xlfn.XLOOKUP(Table4[[#This Row],[enz]],'[1]Sheet2 (2)'!$A:$A,'[1]Sheet2 (2)'!$B:$B,"")</f>
        <v>1</v>
      </c>
    </row>
    <row r="3137" spans="1:7" hidden="1" x14ac:dyDescent="0.2">
      <c r="A3137" t="s">
        <v>7519</v>
      </c>
      <c r="B3137">
        <v>10388.202298664601</v>
      </c>
      <c r="C3137">
        <v>0</v>
      </c>
      <c r="D3137">
        <v>0</v>
      </c>
      <c r="E3137">
        <f>Table4[[#This Row],[kapp_slack_ub]]/Table4[[#This Row],[kapp_old]]</f>
        <v>0</v>
      </c>
      <c r="F3137" t="str">
        <f>"'PRO-"&amp;_xlfn.TEXTAFTER(Table4[[#This Row],[rxn]],"-",-1)&amp;"'"</f>
        <v>'PRO-rt5861'</v>
      </c>
      <c r="G3137">
        <f>_xlfn.XLOOKUP(Table4[[#This Row],[enz]],'[1]Sheet2 (2)'!$A:$A,'[1]Sheet2 (2)'!$B:$B,"")</f>
        <v>1</v>
      </c>
    </row>
    <row r="3138" spans="1:7" hidden="1" x14ac:dyDescent="0.2">
      <c r="A3138" t="s">
        <v>7520</v>
      </c>
      <c r="B3138">
        <v>10388.202298664601</v>
      </c>
      <c r="C3138">
        <v>0</v>
      </c>
      <c r="D3138">
        <v>0</v>
      </c>
      <c r="E3138">
        <f>Table4[[#This Row],[kapp_slack_ub]]/Table4[[#This Row],[kapp_old]]</f>
        <v>0</v>
      </c>
      <c r="F3138" t="str">
        <f>"'PRO-"&amp;_xlfn.TEXTAFTER(Table4[[#This Row],[rxn]],"-",-1)&amp;"'"</f>
        <v>'PRO-rt5861'</v>
      </c>
      <c r="G3138">
        <f>_xlfn.XLOOKUP(Table4[[#This Row],[enz]],'[1]Sheet2 (2)'!$A:$A,'[1]Sheet2 (2)'!$B:$B,"")</f>
        <v>1</v>
      </c>
    </row>
    <row r="3139" spans="1:7" hidden="1" x14ac:dyDescent="0.2">
      <c r="A3139" t="s">
        <v>7521</v>
      </c>
      <c r="B3139">
        <v>10388.202298664601</v>
      </c>
      <c r="C3139">
        <v>0</v>
      </c>
      <c r="D3139">
        <v>0</v>
      </c>
      <c r="E3139">
        <f>Table4[[#This Row],[kapp_slack_ub]]/Table4[[#This Row],[kapp_old]]</f>
        <v>0</v>
      </c>
      <c r="F3139" t="str">
        <f>"'PRO-"&amp;_xlfn.TEXTAFTER(Table4[[#This Row],[rxn]],"-",-1)&amp;"'"</f>
        <v>'PRO-rt2348'</v>
      </c>
      <c r="G3139">
        <f>_xlfn.XLOOKUP(Table4[[#This Row],[enz]],'[1]Sheet2 (2)'!$A:$A,'[1]Sheet2 (2)'!$B:$B,"")</f>
        <v>1</v>
      </c>
    </row>
    <row r="3140" spans="1:7" hidden="1" x14ac:dyDescent="0.2">
      <c r="A3140" t="s">
        <v>3206</v>
      </c>
      <c r="B3140">
        <v>2827.5506228655099</v>
      </c>
      <c r="C3140">
        <v>0</v>
      </c>
      <c r="D3140">
        <v>0</v>
      </c>
      <c r="E3140">
        <f>Table4[[#This Row],[kapp_slack_ub]]/Table4[[#This Row],[kapp_old]]</f>
        <v>0</v>
      </c>
      <c r="F3140" t="str">
        <f>"'PRO-"&amp;_xlfn.TEXTAFTER(Table4[[#This Row],[rxn]],"-",-1)&amp;"'"</f>
        <v>'PRO-rt2348'</v>
      </c>
      <c r="G3140">
        <f>_xlfn.XLOOKUP(Table4[[#This Row],[enz]],'[1]Sheet2 (2)'!$A:$A,'[1]Sheet2 (2)'!$B:$B,"")</f>
        <v>1</v>
      </c>
    </row>
    <row r="3141" spans="1:7" hidden="1" x14ac:dyDescent="0.2">
      <c r="A3141" t="s">
        <v>7522</v>
      </c>
      <c r="B3141">
        <v>10388.202298664601</v>
      </c>
      <c r="C3141">
        <v>0</v>
      </c>
      <c r="D3141">
        <v>0</v>
      </c>
      <c r="E3141">
        <f>Table4[[#This Row],[kapp_slack_ub]]/Table4[[#This Row],[kapp_old]]</f>
        <v>0</v>
      </c>
      <c r="F3141" t="str">
        <f>"'PRO-"&amp;_xlfn.TEXTAFTER(Table4[[#This Row],[rxn]],"-",-1)&amp;"'"</f>
        <v>'PRO-rt0201'</v>
      </c>
      <c r="G3141">
        <f>_xlfn.XLOOKUP(Table4[[#This Row],[enz]],'[1]Sheet2 (2)'!$A:$A,'[1]Sheet2 (2)'!$B:$B,"")</f>
        <v>1</v>
      </c>
    </row>
    <row r="3142" spans="1:7" hidden="1" x14ac:dyDescent="0.2">
      <c r="A3142" t="s">
        <v>3207</v>
      </c>
      <c r="B3142">
        <v>13789.512754686601</v>
      </c>
      <c r="C3142">
        <v>0</v>
      </c>
      <c r="D3142">
        <v>0</v>
      </c>
      <c r="E3142">
        <f>Table4[[#This Row],[kapp_slack_ub]]/Table4[[#This Row],[kapp_old]]</f>
        <v>0</v>
      </c>
      <c r="F3142" t="str">
        <f>"'PRO-"&amp;_xlfn.TEXTAFTER(Table4[[#This Row],[rxn]],"-",-1)&amp;"'"</f>
        <v>'PRO-rt5064'</v>
      </c>
      <c r="G3142">
        <f>_xlfn.XLOOKUP(Table4[[#This Row],[enz]],'[1]Sheet2 (2)'!$A:$A,'[1]Sheet2 (2)'!$B:$B,"")</f>
        <v>1</v>
      </c>
    </row>
    <row r="3143" spans="1:7" hidden="1" x14ac:dyDescent="0.2">
      <c r="A3143" t="s">
        <v>7523</v>
      </c>
      <c r="B3143">
        <v>10388.202298664601</v>
      </c>
      <c r="C3143">
        <v>0</v>
      </c>
      <c r="D3143">
        <v>0</v>
      </c>
      <c r="E3143">
        <f>Table4[[#This Row],[kapp_slack_ub]]/Table4[[#This Row],[kapp_old]]</f>
        <v>0</v>
      </c>
      <c r="F3143" t="str">
        <f>"'PRO-"&amp;_xlfn.TEXTAFTER(Table4[[#This Row],[rxn]],"-",-1)&amp;"'"</f>
        <v>'PRO-SPONT'</v>
      </c>
      <c r="G3143" t="str">
        <f>_xlfn.XLOOKUP(Table4[[#This Row],[enz]],'[1]Sheet2 (2)'!$A:$A,'[1]Sheet2 (2)'!$B:$B,"")</f>
        <v/>
      </c>
    </row>
    <row r="3144" spans="1:7" hidden="1" x14ac:dyDescent="0.2">
      <c r="A3144" t="s">
        <v>7524</v>
      </c>
      <c r="B3144">
        <v>10388.202298664601</v>
      </c>
      <c r="C3144">
        <v>0</v>
      </c>
      <c r="D3144">
        <v>0</v>
      </c>
      <c r="E3144">
        <f>Table4[[#This Row],[kapp_slack_ub]]/Table4[[#This Row],[kapp_old]]</f>
        <v>0</v>
      </c>
      <c r="F3144" t="str">
        <f>"'PRO-"&amp;_xlfn.TEXTAFTER(Table4[[#This Row],[rxn]],"-",-1)&amp;"'"</f>
        <v>'PRO-SPONT'</v>
      </c>
      <c r="G3144" t="str">
        <f>_xlfn.XLOOKUP(Table4[[#This Row],[enz]],'[1]Sheet2 (2)'!$A:$A,'[1]Sheet2 (2)'!$B:$B,"")</f>
        <v/>
      </c>
    </row>
    <row r="3145" spans="1:7" hidden="1" x14ac:dyDescent="0.2">
      <c r="A3145" t="s">
        <v>7525</v>
      </c>
      <c r="B3145">
        <v>10388.202298664601</v>
      </c>
      <c r="C3145">
        <v>0</v>
      </c>
      <c r="D3145">
        <v>0</v>
      </c>
      <c r="E3145">
        <f>Table4[[#This Row],[kapp_slack_ub]]/Table4[[#This Row],[kapp_old]]</f>
        <v>0</v>
      </c>
      <c r="F3145" t="str">
        <f>"'PRO-"&amp;_xlfn.TEXTAFTER(Table4[[#This Row],[rxn]],"-",-1)&amp;"'"</f>
        <v>'PRO-SPONT'</v>
      </c>
      <c r="G3145" t="str">
        <f>_xlfn.XLOOKUP(Table4[[#This Row],[enz]],'[1]Sheet2 (2)'!$A:$A,'[1]Sheet2 (2)'!$B:$B,"")</f>
        <v/>
      </c>
    </row>
    <row r="3146" spans="1:7" hidden="1" x14ac:dyDescent="0.2">
      <c r="A3146" t="s">
        <v>7526</v>
      </c>
      <c r="B3146">
        <v>10388.202298664601</v>
      </c>
      <c r="C3146">
        <v>0</v>
      </c>
      <c r="D3146">
        <v>0</v>
      </c>
      <c r="E3146">
        <f>Table4[[#This Row],[kapp_slack_ub]]/Table4[[#This Row],[kapp_old]]</f>
        <v>0</v>
      </c>
      <c r="F3146" t="str">
        <f>"'PRO-"&amp;_xlfn.TEXTAFTER(Table4[[#This Row],[rxn]],"-",-1)&amp;"'"</f>
        <v>'PRO-SPONT'</v>
      </c>
      <c r="G3146" t="str">
        <f>_xlfn.XLOOKUP(Table4[[#This Row],[enz]],'[1]Sheet2 (2)'!$A:$A,'[1]Sheet2 (2)'!$B:$B,"")</f>
        <v/>
      </c>
    </row>
    <row r="3147" spans="1:7" hidden="1" x14ac:dyDescent="0.2">
      <c r="A3147" t="s">
        <v>7527</v>
      </c>
      <c r="B3147">
        <v>10388.202298664601</v>
      </c>
      <c r="C3147">
        <v>0</v>
      </c>
      <c r="D3147">
        <v>0</v>
      </c>
      <c r="E3147">
        <f>Table4[[#This Row],[kapp_slack_ub]]/Table4[[#This Row],[kapp_old]]</f>
        <v>0</v>
      </c>
      <c r="F3147" t="str">
        <f>"'PRO-"&amp;_xlfn.TEXTAFTER(Table4[[#This Row],[rxn]],"-",-1)&amp;"'"</f>
        <v>'PRO-rt6217'</v>
      </c>
      <c r="G3147">
        <f>_xlfn.XLOOKUP(Table4[[#This Row],[enz]],'[1]Sheet2 (2)'!$A:$A,'[1]Sheet2 (2)'!$B:$B,"")</f>
        <v>1</v>
      </c>
    </row>
    <row r="3148" spans="1:7" hidden="1" x14ac:dyDescent="0.2">
      <c r="A3148" t="s">
        <v>7528</v>
      </c>
      <c r="B3148">
        <v>10388.202298664601</v>
      </c>
      <c r="C3148">
        <v>0</v>
      </c>
      <c r="D3148">
        <v>0</v>
      </c>
      <c r="E3148">
        <f>Table4[[#This Row],[kapp_slack_ub]]/Table4[[#This Row],[kapp_old]]</f>
        <v>0</v>
      </c>
      <c r="F3148" t="str">
        <f>"'PRO-"&amp;_xlfn.TEXTAFTER(Table4[[#This Row],[rxn]],"-",-1)&amp;"'"</f>
        <v>'PRO-rt5558'</v>
      </c>
      <c r="G3148">
        <f>_xlfn.XLOOKUP(Table4[[#This Row],[enz]],'[1]Sheet2 (2)'!$A:$A,'[1]Sheet2 (2)'!$B:$B,"")</f>
        <v>1</v>
      </c>
    </row>
    <row r="3149" spans="1:7" hidden="1" x14ac:dyDescent="0.2">
      <c r="A3149" t="s">
        <v>7529</v>
      </c>
      <c r="B3149">
        <v>10388.202298664601</v>
      </c>
      <c r="C3149">
        <v>0</v>
      </c>
      <c r="D3149">
        <v>0</v>
      </c>
      <c r="E3149">
        <f>Table4[[#This Row],[kapp_slack_ub]]/Table4[[#This Row],[kapp_old]]</f>
        <v>0</v>
      </c>
      <c r="F3149" t="str">
        <f>"'PRO-"&amp;_xlfn.TEXTAFTER(Table4[[#This Row],[rxn]],"-",-1)&amp;"'"</f>
        <v>'PRO-rt6434_x'</v>
      </c>
      <c r="G3149">
        <f>_xlfn.XLOOKUP(Table4[[#This Row],[enz]],'[1]Sheet2 (2)'!$A:$A,'[1]Sheet2 (2)'!$B:$B,"")</f>
        <v>1</v>
      </c>
    </row>
    <row r="3150" spans="1:7" hidden="1" x14ac:dyDescent="0.2">
      <c r="A3150" t="s">
        <v>7530</v>
      </c>
      <c r="B3150">
        <v>10388.202298664601</v>
      </c>
      <c r="C3150">
        <v>0</v>
      </c>
      <c r="D3150">
        <v>0</v>
      </c>
      <c r="E3150">
        <f>Table4[[#This Row],[kapp_slack_ub]]/Table4[[#This Row],[kapp_old]]</f>
        <v>0</v>
      </c>
      <c r="F3150" t="str">
        <f>"'PRO-"&amp;_xlfn.TEXTAFTER(Table4[[#This Row],[rxn]],"-",-1)&amp;"'"</f>
        <v>'PRO-UNKNOWN'</v>
      </c>
      <c r="G3150" t="str">
        <f>_xlfn.XLOOKUP(Table4[[#This Row],[enz]],'[1]Sheet2 (2)'!$A:$A,'[1]Sheet2 (2)'!$B:$B,"")</f>
        <v/>
      </c>
    </row>
    <row r="3151" spans="1:7" hidden="1" x14ac:dyDescent="0.2">
      <c r="A3151" t="s">
        <v>7531</v>
      </c>
      <c r="B3151">
        <v>10388.202298664601</v>
      </c>
      <c r="C3151">
        <v>0</v>
      </c>
      <c r="D3151">
        <v>0</v>
      </c>
      <c r="E3151">
        <f>Table4[[#This Row],[kapp_slack_ub]]/Table4[[#This Row],[kapp_old]]</f>
        <v>0</v>
      </c>
      <c r="F3151" t="str">
        <f>"'PRO-"&amp;_xlfn.TEXTAFTER(Table4[[#This Row],[rxn]],"-",-1)&amp;"'"</f>
        <v>'PRO-UNKNOWN'</v>
      </c>
      <c r="G3151" t="str">
        <f>_xlfn.XLOOKUP(Table4[[#This Row],[enz]],'[1]Sheet2 (2)'!$A:$A,'[1]Sheet2 (2)'!$B:$B,"")</f>
        <v/>
      </c>
    </row>
    <row r="3152" spans="1:7" hidden="1" x14ac:dyDescent="0.2">
      <c r="A3152" t="s">
        <v>7532</v>
      </c>
      <c r="B3152">
        <v>10388.202298664601</v>
      </c>
      <c r="C3152">
        <v>0</v>
      </c>
      <c r="D3152">
        <v>0</v>
      </c>
      <c r="E3152">
        <f>Table4[[#This Row],[kapp_slack_ub]]/Table4[[#This Row],[kapp_old]]</f>
        <v>0</v>
      </c>
      <c r="F3152" t="str">
        <f>"'PRO-"&amp;_xlfn.TEXTAFTER(Table4[[#This Row],[rxn]],"-",-1)&amp;"'"</f>
        <v>'PRO-rt1908'</v>
      </c>
      <c r="G3152">
        <f>_xlfn.XLOOKUP(Table4[[#This Row],[enz]],'[1]Sheet2 (2)'!$A:$A,'[1]Sheet2 (2)'!$B:$B,"")</f>
        <v>1</v>
      </c>
    </row>
    <row r="3153" spans="1:7" hidden="1" x14ac:dyDescent="0.2">
      <c r="A3153" t="s">
        <v>7533</v>
      </c>
      <c r="B3153">
        <v>10388.202298664601</v>
      </c>
      <c r="C3153">
        <v>0</v>
      </c>
      <c r="D3153">
        <v>0</v>
      </c>
      <c r="E3153">
        <f>Table4[[#This Row],[kapp_slack_ub]]/Table4[[#This Row],[kapp_old]]</f>
        <v>0</v>
      </c>
      <c r="F3153" t="str">
        <f>"'PRO-"&amp;_xlfn.TEXTAFTER(Table4[[#This Row],[rxn]],"-",-1)&amp;"'"</f>
        <v>'PRO-rt1908'</v>
      </c>
      <c r="G3153">
        <f>_xlfn.XLOOKUP(Table4[[#This Row],[enz]],'[1]Sheet2 (2)'!$A:$A,'[1]Sheet2 (2)'!$B:$B,"")</f>
        <v>1</v>
      </c>
    </row>
    <row r="3154" spans="1:7" hidden="1" x14ac:dyDescent="0.2">
      <c r="A3154" t="s">
        <v>7534</v>
      </c>
      <c r="B3154">
        <v>10388.202298664601</v>
      </c>
      <c r="C3154">
        <v>0</v>
      </c>
      <c r="D3154">
        <v>0</v>
      </c>
      <c r="E3154">
        <f>Table4[[#This Row],[kapp_slack_ub]]/Table4[[#This Row],[kapp_old]]</f>
        <v>0</v>
      </c>
      <c r="F3154" t="str">
        <f>"'PRO-"&amp;_xlfn.TEXTAFTER(Table4[[#This Row],[rxn]],"-",-1)&amp;"'"</f>
        <v>'PRO-rt3915'</v>
      </c>
      <c r="G3154">
        <f>_xlfn.XLOOKUP(Table4[[#This Row],[enz]],'[1]Sheet2 (2)'!$A:$A,'[1]Sheet2 (2)'!$B:$B,"")</f>
        <v>1</v>
      </c>
    </row>
    <row r="3155" spans="1:7" hidden="1" x14ac:dyDescent="0.2">
      <c r="A3155" t="s">
        <v>7535</v>
      </c>
      <c r="B3155">
        <v>10388.202298664601</v>
      </c>
      <c r="C3155">
        <v>0</v>
      </c>
      <c r="D3155">
        <v>0</v>
      </c>
      <c r="E3155">
        <f>Table4[[#This Row],[kapp_slack_ub]]/Table4[[#This Row],[kapp_old]]</f>
        <v>0</v>
      </c>
      <c r="F3155" t="str">
        <f>"'PRO-"&amp;_xlfn.TEXTAFTER(Table4[[#This Row],[rxn]],"-",-1)&amp;"'"</f>
        <v>'PRO-SPONT'</v>
      </c>
      <c r="G3155" t="str">
        <f>_xlfn.XLOOKUP(Table4[[#This Row],[enz]],'[1]Sheet2 (2)'!$A:$A,'[1]Sheet2 (2)'!$B:$B,"")</f>
        <v/>
      </c>
    </row>
    <row r="3156" spans="1:7" hidden="1" x14ac:dyDescent="0.2">
      <c r="A3156" t="s">
        <v>7536</v>
      </c>
      <c r="B3156">
        <v>10388.202298664601</v>
      </c>
      <c r="C3156">
        <v>0</v>
      </c>
      <c r="D3156">
        <v>0</v>
      </c>
      <c r="E3156">
        <f>Table4[[#This Row],[kapp_slack_ub]]/Table4[[#This Row],[kapp_old]]</f>
        <v>0</v>
      </c>
      <c r="F3156" t="str">
        <f>"'PRO-"&amp;_xlfn.TEXTAFTER(Table4[[#This Row],[rxn]],"-",-1)&amp;"'"</f>
        <v>'PRO-SPONT'</v>
      </c>
      <c r="G3156" t="str">
        <f>_xlfn.XLOOKUP(Table4[[#This Row],[enz]],'[1]Sheet2 (2)'!$A:$A,'[1]Sheet2 (2)'!$B:$B,"")</f>
        <v/>
      </c>
    </row>
    <row r="3157" spans="1:7" hidden="1" x14ac:dyDescent="0.2">
      <c r="A3157" t="s">
        <v>7537</v>
      </c>
      <c r="B3157">
        <v>10388.202298664601</v>
      </c>
      <c r="C3157">
        <v>0</v>
      </c>
      <c r="D3157">
        <v>0</v>
      </c>
      <c r="E3157">
        <f>Table4[[#This Row],[kapp_slack_ub]]/Table4[[#This Row],[kapp_old]]</f>
        <v>0</v>
      </c>
      <c r="F3157" t="str">
        <f>"'PRO-"&amp;_xlfn.TEXTAFTER(Table4[[#This Row],[rxn]],"-",-1)&amp;"'"</f>
        <v>'PRO-SPONT'</v>
      </c>
      <c r="G3157" t="str">
        <f>_xlfn.XLOOKUP(Table4[[#This Row],[enz]],'[1]Sheet2 (2)'!$A:$A,'[1]Sheet2 (2)'!$B:$B,"")</f>
        <v/>
      </c>
    </row>
    <row r="3158" spans="1:7" hidden="1" x14ac:dyDescent="0.2">
      <c r="A3158" t="s">
        <v>7538</v>
      </c>
      <c r="B3158">
        <v>10388.202298664601</v>
      </c>
      <c r="C3158">
        <v>0</v>
      </c>
      <c r="D3158">
        <v>0</v>
      </c>
      <c r="E3158">
        <f>Table4[[#This Row],[kapp_slack_ub]]/Table4[[#This Row],[kapp_old]]</f>
        <v>0</v>
      </c>
      <c r="F3158" t="str">
        <f>"'PRO-"&amp;_xlfn.TEXTAFTER(Table4[[#This Row],[rxn]],"-",-1)&amp;"'"</f>
        <v>'PRO-SPONT'</v>
      </c>
      <c r="G3158" t="str">
        <f>_xlfn.XLOOKUP(Table4[[#This Row],[enz]],'[1]Sheet2 (2)'!$A:$A,'[1]Sheet2 (2)'!$B:$B,"")</f>
        <v/>
      </c>
    </row>
    <row r="3159" spans="1:7" hidden="1" x14ac:dyDescent="0.2">
      <c r="A3159" t="s">
        <v>7539</v>
      </c>
      <c r="B3159">
        <v>10388.202298664601</v>
      </c>
      <c r="C3159">
        <v>0</v>
      </c>
      <c r="D3159">
        <v>0</v>
      </c>
      <c r="E3159">
        <f>Table4[[#This Row],[kapp_slack_ub]]/Table4[[#This Row],[kapp_old]]</f>
        <v>0</v>
      </c>
      <c r="F3159" t="str">
        <f>"'PRO-"&amp;_xlfn.TEXTAFTER(Table4[[#This Row],[rxn]],"-",-1)&amp;"'"</f>
        <v>'PRO-VPS15TOR1'</v>
      </c>
      <c r="G3159" t="str">
        <f>_xlfn.XLOOKUP(Table4[[#This Row],[enz]],'[1]Sheet2 (2)'!$A:$A,'[1]Sheet2 (2)'!$B:$B,"")</f>
        <v/>
      </c>
    </row>
    <row r="3160" spans="1:7" hidden="1" x14ac:dyDescent="0.2">
      <c r="A3160" t="s">
        <v>7540</v>
      </c>
      <c r="B3160">
        <v>10388.202298664601</v>
      </c>
      <c r="C3160">
        <v>0</v>
      </c>
      <c r="D3160">
        <v>0</v>
      </c>
      <c r="E3160">
        <f>Table4[[#This Row],[kapp_slack_ub]]/Table4[[#This Row],[kapp_old]]</f>
        <v>0</v>
      </c>
      <c r="F3160" t="str">
        <f>"'PRO-"&amp;_xlfn.TEXTAFTER(Table4[[#This Row],[rxn]],"-",-1)&amp;"'"</f>
        <v>'PRO-VPS15VPS34'</v>
      </c>
      <c r="G3160" t="str">
        <f>_xlfn.XLOOKUP(Table4[[#This Row],[enz]],'[1]Sheet2 (2)'!$A:$A,'[1]Sheet2 (2)'!$B:$B,"")</f>
        <v/>
      </c>
    </row>
    <row r="3161" spans="1:7" hidden="1" x14ac:dyDescent="0.2">
      <c r="A3161" t="s">
        <v>7541</v>
      </c>
      <c r="B3161">
        <v>10388.202298664601</v>
      </c>
      <c r="C3161">
        <v>0</v>
      </c>
      <c r="D3161">
        <v>0</v>
      </c>
      <c r="E3161">
        <f>Table4[[#This Row],[kapp_slack_ub]]/Table4[[#This Row],[kapp_old]]</f>
        <v>0</v>
      </c>
      <c r="F3161" t="str">
        <f>"'PRO-"&amp;_xlfn.TEXTAFTER(Table4[[#This Row],[rxn]],"-",-1)&amp;"'"</f>
        <v>'PRO-SPONT'</v>
      </c>
      <c r="G3161" t="str">
        <f>_xlfn.XLOOKUP(Table4[[#This Row],[enz]],'[1]Sheet2 (2)'!$A:$A,'[1]Sheet2 (2)'!$B:$B,"")</f>
        <v/>
      </c>
    </row>
    <row r="3162" spans="1:7" hidden="1" x14ac:dyDescent="0.2">
      <c r="A3162" t="s">
        <v>7542</v>
      </c>
      <c r="B3162">
        <v>10388.202298664601</v>
      </c>
      <c r="C3162">
        <v>0</v>
      </c>
      <c r="D3162">
        <v>0</v>
      </c>
      <c r="E3162">
        <f>Table4[[#This Row],[kapp_slack_ub]]/Table4[[#This Row],[kapp_old]]</f>
        <v>0</v>
      </c>
      <c r="F3162" t="str">
        <f>"'PRO-"&amp;_xlfn.TEXTAFTER(Table4[[#This Row],[rxn]],"-",-1)&amp;"'"</f>
        <v>'PRO-SPONT'</v>
      </c>
      <c r="G3162" t="str">
        <f>_xlfn.XLOOKUP(Table4[[#This Row],[enz]],'[1]Sheet2 (2)'!$A:$A,'[1]Sheet2 (2)'!$B:$B,"")</f>
        <v/>
      </c>
    </row>
    <row r="3163" spans="1:7" hidden="1" x14ac:dyDescent="0.2">
      <c r="A3163" t="s">
        <v>7543</v>
      </c>
      <c r="B3163">
        <v>10388.202298664601</v>
      </c>
      <c r="C3163">
        <v>0</v>
      </c>
      <c r="D3163">
        <v>0</v>
      </c>
      <c r="E3163">
        <f>Table4[[#This Row],[kapp_slack_ub]]/Table4[[#This Row],[kapp_old]]</f>
        <v>0</v>
      </c>
      <c r="F3163" t="str">
        <f>"'PRO-"&amp;_xlfn.TEXTAFTER(Table4[[#This Row],[rxn]],"-",-1)&amp;"'"</f>
        <v>'PRO-SPONT'</v>
      </c>
      <c r="G3163" t="str">
        <f>_xlfn.XLOOKUP(Table4[[#This Row],[enz]],'[1]Sheet2 (2)'!$A:$A,'[1]Sheet2 (2)'!$B:$B,"")</f>
        <v/>
      </c>
    </row>
    <row r="3164" spans="1:7" hidden="1" x14ac:dyDescent="0.2">
      <c r="A3164" t="s">
        <v>7544</v>
      </c>
      <c r="B3164">
        <v>10388.202298664601</v>
      </c>
      <c r="C3164">
        <v>0</v>
      </c>
      <c r="D3164">
        <v>0</v>
      </c>
      <c r="E3164">
        <f>Table4[[#This Row],[kapp_slack_ub]]/Table4[[#This Row],[kapp_old]]</f>
        <v>0</v>
      </c>
      <c r="F3164" t="str">
        <f>"'PRO-"&amp;_xlfn.TEXTAFTER(Table4[[#This Row],[rxn]],"-",-1)&amp;"'"</f>
        <v>'PRO-SPONT'</v>
      </c>
      <c r="G3164" t="str">
        <f>_xlfn.XLOOKUP(Table4[[#This Row],[enz]],'[1]Sheet2 (2)'!$A:$A,'[1]Sheet2 (2)'!$B:$B,"")</f>
        <v/>
      </c>
    </row>
    <row r="3165" spans="1:7" hidden="1" x14ac:dyDescent="0.2">
      <c r="A3165" t="s">
        <v>7545</v>
      </c>
      <c r="B3165">
        <v>10388.202298664601</v>
      </c>
      <c r="C3165">
        <v>0</v>
      </c>
      <c r="D3165">
        <v>0</v>
      </c>
      <c r="E3165">
        <f>Table4[[#This Row],[kapp_slack_ub]]/Table4[[#This Row],[kapp_old]]</f>
        <v>0</v>
      </c>
      <c r="F3165" t="str">
        <f>"'PRO-"&amp;_xlfn.TEXTAFTER(Table4[[#This Row],[rxn]],"-",-1)&amp;"'"</f>
        <v>'PRO-SPONT'</v>
      </c>
      <c r="G3165" t="str">
        <f>_xlfn.XLOOKUP(Table4[[#This Row],[enz]],'[1]Sheet2 (2)'!$A:$A,'[1]Sheet2 (2)'!$B:$B,"")</f>
        <v/>
      </c>
    </row>
    <row r="3166" spans="1:7" hidden="1" x14ac:dyDescent="0.2">
      <c r="A3166" t="s">
        <v>7546</v>
      </c>
      <c r="B3166">
        <v>10388.202298664601</v>
      </c>
      <c r="C3166">
        <v>0</v>
      </c>
      <c r="D3166">
        <v>0</v>
      </c>
      <c r="E3166">
        <f>Table4[[#This Row],[kapp_slack_ub]]/Table4[[#This Row],[kapp_old]]</f>
        <v>0</v>
      </c>
      <c r="F3166" t="str">
        <f>"'PRO-"&amp;_xlfn.TEXTAFTER(Table4[[#This Row],[rxn]],"-",-1)&amp;"'"</f>
        <v>'PRO-SPONT'</v>
      </c>
      <c r="G3166" t="str">
        <f>_xlfn.XLOOKUP(Table4[[#This Row],[enz]],'[1]Sheet2 (2)'!$A:$A,'[1]Sheet2 (2)'!$B:$B,"")</f>
        <v/>
      </c>
    </row>
    <row r="3167" spans="1:7" hidden="1" x14ac:dyDescent="0.2">
      <c r="A3167" t="s">
        <v>7547</v>
      </c>
      <c r="B3167">
        <v>10388.202298664601</v>
      </c>
      <c r="C3167">
        <v>0</v>
      </c>
      <c r="D3167">
        <v>0</v>
      </c>
      <c r="E3167">
        <f>Table4[[#This Row],[kapp_slack_ub]]/Table4[[#This Row],[kapp_old]]</f>
        <v>0</v>
      </c>
      <c r="F3167" t="str">
        <f>"'PRO-"&amp;_xlfn.TEXTAFTER(Table4[[#This Row],[rxn]],"-",-1)&amp;"'"</f>
        <v>'PRO-SPONT'</v>
      </c>
      <c r="G3167" t="str">
        <f>_xlfn.XLOOKUP(Table4[[#This Row],[enz]],'[1]Sheet2 (2)'!$A:$A,'[1]Sheet2 (2)'!$B:$B,"")</f>
        <v/>
      </c>
    </row>
    <row r="3168" spans="1:7" hidden="1" x14ac:dyDescent="0.2">
      <c r="A3168" t="s">
        <v>7548</v>
      </c>
      <c r="B3168">
        <v>10388.202298664601</v>
      </c>
      <c r="C3168">
        <v>0</v>
      </c>
      <c r="D3168">
        <v>0</v>
      </c>
      <c r="E3168">
        <f>Table4[[#This Row],[kapp_slack_ub]]/Table4[[#This Row],[kapp_old]]</f>
        <v>0</v>
      </c>
      <c r="F3168" t="str">
        <f>"'PRO-"&amp;_xlfn.TEXTAFTER(Table4[[#This Row],[rxn]],"-",-1)&amp;"'"</f>
        <v>'PRO-SPONT'</v>
      </c>
      <c r="G3168" t="str">
        <f>_xlfn.XLOOKUP(Table4[[#This Row],[enz]],'[1]Sheet2 (2)'!$A:$A,'[1]Sheet2 (2)'!$B:$B,"")</f>
        <v/>
      </c>
    </row>
    <row r="3169" spans="1:7" hidden="1" x14ac:dyDescent="0.2">
      <c r="A3169" t="s">
        <v>7549</v>
      </c>
      <c r="B3169">
        <v>10388.202298664601</v>
      </c>
      <c r="C3169">
        <v>0</v>
      </c>
      <c r="D3169">
        <v>0</v>
      </c>
      <c r="E3169">
        <f>Table4[[#This Row],[kapp_slack_ub]]/Table4[[#This Row],[kapp_old]]</f>
        <v>0</v>
      </c>
      <c r="F3169" t="str">
        <f>"'PRO-"&amp;_xlfn.TEXTAFTER(Table4[[#This Row],[rxn]],"-",-1)&amp;"'"</f>
        <v>'PRO-SPONT'</v>
      </c>
      <c r="G3169" t="str">
        <f>_xlfn.XLOOKUP(Table4[[#This Row],[enz]],'[1]Sheet2 (2)'!$A:$A,'[1]Sheet2 (2)'!$B:$B,"")</f>
        <v/>
      </c>
    </row>
    <row r="3170" spans="1:7" hidden="1" x14ac:dyDescent="0.2">
      <c r="A3170" t="s">
        <v>7550</v>
      </c>
      <c r="B3170">
        <v>10388.202298664601</v>
      </c>
      <c r="C3170">
        <v>0</v>
      </c>
      <c r="D3170">
        <v>0</v>
      </c>
      <c r="E3170">
        <f>Table4[[#This Row],[kapp_slack_ub]]/Table4[[#This Row],[kapp_old]]</f>
        <v>0</v>
      </c>
      <c r="F3170" t="str">
        <f>"'PRO-"&amp;_xlfn.TEXTAFTER(Table4[[#This Row],[rxn]],"-",-1)&amp;"'"</f>
        <v>'PRO-SPONT'</v>
      </c>
      <c r="G3170" t="str">
        <f>_xlfn.XLOOKUP(Table4[[#This Row],[enz]],'[1]Sheet2 (2)'!$A:$A,'[1]Sheet2 (2)'!$B:$B,"")</f>
        <v/>
      </c>
    </row>
    <row r="3171" spans="1:7" hidden="1" x14ac:dyDescent="0.2">
      <c r="A3171" t="s">
        <v>7551</v>
      </c>
      <c r="B3171">
        <v>10388.202298664601</v>
      </c>
      <c r="C3171">
        <v>0</v>
      </c>
      <c r="D3171">
        <v>0</v>
      </c>
      <c r="E3171">
        <f>Table4[[#This Row],[kapp_slack_ub]]/Table4[[#This Row],[kapp_old]]</f>
        <v>0</v>
      </c>
      <c r="F3171" t="str">
        <f>"'PRO-"&amp;_xlfn.TEXTAFTER(Table4[[#This Row],[rxn]],"-",-1)&amp;"'"</f>
        <v>'PRO-rt6718_en'</v>
      </c>
      <c r="G3171">
        <f>_xlfn.XLOOKUP(Table4[[#This Row],[enz]],'[1]Sheet2 (2)'!$A:$A,'[1]Sheet2 (2)'!$B:$B,"")</f>
        <v>1</v>
      </c>
    </row>
    <row r="3172" spans="1:7" hidden="1" x14ac:dyDescent="0.2">
      <c r="A3172" t="s">
        <v>7552</v>
      </c>
      <c r="B3172">
        <v>10388.202298664601</v>
      </c>
      <c r="C3172">
        <v>0</v>
      </c>
      <c r="D3172">
        <v>0</v>
      </c>
      <c r="E3172">
        <f>Table4[[#This Row],[kapp_slack_ub]]/Table4[[#This Row],[kapp_old]]</f>
        <v>0</v>
      </c>
      <c r="F3172" t="str">
        <f>"'PRO-"&amp;_xlfn.TEXTAFTER(Table4[[#This Row],[rxn]],"-",-1)&amp;"'"</f>
        <v>'PRO-rt6791'</v>
      </c>
      <c r="G3172">
        <f>_xlfn.XLOOKUP(Table4[[#This Row],[enz]],'[1]Sheet2 (2)'!$A:$A,'[1]Sheet2 (2)'!$B:$B,"")</f>
        <v>1</v>
      </c>
    </row>
    <row r="3173" spans="1:7" hidden="1" x14ac:dyDescent="0.2">
      <c r="A3173" t="s">
        <v>7553</v>
      </c>
      <c r="B3173">
        <v>10388.202298664601</v>
      </c>
      <c r="C3173">
        <v>0</v>
      </c>
      <c r="D3173">
        <v>0</v>
      </c>
      <c r="E3173">
        <f>Table4[[#This Row],[kapp_slack_ub]]/Table4[[#This Row],[kapp_old]]</f>
        <v>0</v>
      </c>
      <c r="F3173" t="str">
        <f>"'PRO-"&amp;_xlfn.TEXTAFTER(Table4[[#This Row],[rxn]],"-",-1)&amp;"'"</f>
        <v>'PRO-PIK1FRQ1'</v>
      </c>
      <c r="G3173" t="str">
        <f>_xlfn.XLOOKUP(Table4[[#This Row],[enz]],'[1]Sheet2 (2)'!$A:$A,'[1]Sheet2 (2)'!$B:$B,"")</f>
        <v/>
      </c>
    </row>
    <row r="3174" spans="1:7" hidden="1" x14ac:dyDescent="0.2">
      <c r="A3174" t="s">
        <v>7554</v>
      </c>
      <c r="B3174">
        <v>10388.202298664601</v>
      </c>
      <c r="C3174">
        <v>0</v>
      </c>
      <c r="D3174">
        <v>0</v>
      </c>
      <c r="E3174">
        <f>Table4[[#This Row],[kapp_slack_ub]]/Table4[[#This Row],[kapp_old]]</f>
        <v>0</v>
      </c>
      <c r="F3174" t="str">
        <f>"'PRO-"&amp;_xlfn.TEXTAFTER(Table4[[#This Row],[rxn]],"-",-1)&amp;"'"</f>
        <v>'PRO-rt1414_n'</v>
      </c>
      <c r="G3174">
        <f>_xlfn.XLOOKUP(Table4[[#This Row],[enz]],'[1]Sheet2 (2)'!$A:$A,'[1]Sheet2 (2)'!$B:$B,"")</f>
        <v>1</v>
      </c>
    </row>
    <row r="3175" spans="1:7" hidden="1" x14ac:dyDescent="0.2">
      <c r="A3175" t="s">
        <v>7555</v>
      </c>
      <c r="B3175">
        <v>10388.202298664601</v>
      </c>
      <c r="C3175">
        <v>0</v>
      </c>
      <c r="D3175">
        <v>0</v>
      </c>
      <c r="E3175">
        <f>Table4[[#This Row],[kapp_slack_ub]]/Table4[[#This Row],[kapp_old]]</f>
        <v>0</v>
      </c>
      <c r="F3175" t="str">
        <f>"'PRO-"&amp;_xlfn.TEXTAFTER(Table4[[#This Row],[rxn]],"-",-1)&amp;"'"</f>
        <v>'PRO-rt6718_vm'</v>
      </c>
      <c r="G3175">
        <f>_xlfn.XLOOKUP(Table4[[#This Row],[enz]],'[1]Sheet2 (2)'!$A:$A,'[1]Sheet2 (2)'!$B:$B,"")</f>
        <v>1</v>
      </c>
    </row>
    <row r="3176" spans="1:7" hidden="1" x14ac:dyDescent="0.2">
      <c r="A3176" t="s">
        <v>7556</v>
      </c>
      <c r="B3176">
        <v>10388.202298664601</v>
      </c>
      <c r="C3176">
        <v>0</v>
      </c>
      <c r="D3176">
        <v>0</v>
      </c>
      <c r="E3176">
        <f>Table4[[#This Row],[kapp_slack_ub]]/Table4[[#This Row],[kapp_old]]</f>
        <v>0</v>
      </c>
      <c r="F3176" t="str">
        <f>"'PRO-"&amp;_xlfn.TEXTAFTER(Table4[[#This Row],[rxn]],"-",-1)&amp;"'"</f>
        <v>'PRO-SPONT'</v>
      </c>
      <c r="G3176" t="str">
        <f>_xlfn.XLOOKUP(Table4[[#This Row],[enz]],'[1]Sheet2 (2)'!$A:$A,'[1]Sheet2 (2)'!$B:$B,"")</f>
        <v/>
      </c>
    </row>
    <row r="3177" spans="1:7" hidden="1" x14ac:dyDescent="0.2">
      <c r="A3177" t="s">
        <v>7557</v>
      </c>
      <c r="B3177">
        <v>10388.202298664601</v>
      </c>
      <c r="C3177">
        <v>0</v>
      </c>
      <c r="D3177">
        <v>0</v>
      </c>
      <c r="E3177">
        <f>Table4[[#This Row],[kapp_slack_ub]]/Table4[[#This Row],[kapp_old]]</f>
        <v>0</v>
      </c>
      <c r="F3177" t="str">
        <f>"'PRO-"&amp;_xlfn.TEXTAFTER(Table4[[#This Row],[rxn]],"-",-1)&amp;"'"</f>
        <v>'PRO-SPONT'</v>
      </c>
      <c r="G3177" t="str">
        <f>_xlfn.XLOOKUP(Table4[[#This Row],[enz]],'[1]Sheet2 (2)'!$A:$A,'[1]Sheet2 (2)'!$B:$B,"")</f>
        <v/>
      </c>
    </row>
    <row r="3178" spans="1:7" hidden="1" x14ac:dyDescent="0.2">
      <c r="A3178" t="s">
        <v>7558</v>
      </c>
      <c r="B3178">
        <v>10388.202298664601</v>
      </c>
      <c r="C3178">
        <v>0</v>
      </c>
      <c r="D3178">
        <v>0</v>
      </c>
      <c r="E3178">
        <f>Table4[[#This Row],[kapp_slack_ub]]/Table4[[#This Row],[kapp_old]]</f>
        <v>0</v>
      </c>
      <c r="F3178" t="str">
        <f>"'PRO-"&amp;_xlfn.TEXTAFTER(Table4[[#This Row],[rxn]],"-",-1)&amp;"'"</f>
        <v>'PRO-SPONT'</v>
      </c>
      <c r="G3178" t="str">
        <f>_xlfn.XLOOKUP(Table4[[#This Row],[enz]],'[1]Sheet2 (2)'!$A:$A,'[1]Sheet2 (2)'!$B:$B,"")</f>
        <v/>
      </c>
    </row>
    <row r="3179" spans="1:7" hidden="1" x14ac:dyDescent="0.2">
      <c r="A3179" t="s">
        <v>7559</v>
      </c>
      <c r="B3179">
        <v>10388.202298664601</v>
      </c>
      <c r="C3179">
        <v>0</v>
      </c>
      <c r="D3179">
        <v>0</v>
      </c>
      <c r="E3179">
        <f>Table4[[#This Row],[kapp_slack_ub]]/Table4[[#This Row],[kapp_old]]</f>
        <v>0</v>
      </c>
      <c r="F3179" t="str">
        <f>"'PRO-"&amp;_xlfn.TEXTAFTER(Table4[[#This Row],[rxn]],"-",-1)&amp;"'"</f>
        <v>'PRO-SPONT'</v>
      </c>
      <c r="G3179" t="str">
        <f>_xlfn.XLOOKUP(Table4[[#This Row],[enz]],'[1]Sheet2 (2)'!$A:$A,'[1]Sheet2 (2)'!$B:$B,"")</f>
        <v/>
      </c>
    </row>
    <row r="3180" spans="1:7" hidden="1" x14ac:dyDescent="0.2">
      <c r="A3180" t="s">
        <v>3208</v>
      </c>
      <c r="B3180">
        <v>6656.6891970036004</v>
      </c>
      <c r="C3180">
        <v>0</v>
      </c>
      <c r="D3180">
        <v>0</v>
      </c>
      <c r="E3180">
        <f>Table4[[#This Row],[kapp_slack_ub]]/Table4[[#This Row],[kapp_old]]</f>
        <v>0</v>
      </c>
      <c r="F3180" t="str">
        <f>"'PRO-"&amp;_xlfn.TEXTAFTER(Table4[[#This Row],[rxn]],"-",-1)&amp;"'"</f>
        <v>'PRO-rt6753'</v>
      </c>
      <c r="G3180">
        <f>_xlfn.XLOOKUP(Table4[[#This Row],[enz]],'[1]Sheet2 (2)'!$A:$A,'[1]Sheet2 (2)'!$B:$B,"")</f>
        <v>1</v>
      </c>
    </row>
    <row r="3181" spans="1:7" hidden="1" x14ac:dyDescent="0.2">
      <c r="A3181" t="s">
        <v>7560</v>
      </c>
      <c r="B3181">
        <v>10388.202298664601</v>
      </c>
      <c r="C3181">
        <v>0</v>
      </c>
      <c r="D3181">
        <v>0</v>
      </c>
      <c r="E3181">
        <f>Table4[[#This Row],[kapp_slack_ub]]/Table4[[#This Row],[kapp_old]]</f>
        <v>0</v>
      </c>
      <c r="F3181" t="str">
        <f>"'PRO-"&amp;_xlfn.TEXTAFTER(Table4[[#This Row],[rxn]],"-",-1)&amp;"'"</f>
        <v>'PRO-SPONT'</v>
      </c>
      <c r="G3181" t="str">
        <f>_xlfn.XLOOKUP(Table4[[#This Row],[enz]],'[1]Sheet2 (2)'!$A:$A,'[1]Sheet2 (2)'!$B:$B,"")</f>
        <v/>
      </c>
    </row>
    <row r="3182" spans="1:7" hidden="1" x14ac:dyDescent="0.2">
      <c r="A3182" t="s">
        <v>3209</v>
      </c>
      <c r="B3182">
        <v>10388.202298664601</v>
      </c>
      <c r="C3182">
        <v>0</v>
      </c>
      <c r="D3182">
        <v>0</v>
      </c>
      <c r="E3182">
        <f>Table4[[#This Row],[kapp_slack_ub]]/Table4[[#This Row],[kapp_old]]</f>
        <v>0</v>
      </c>
      <c r="F3182" t="str">
        <f>"'PRO-"&amp;_xlfn.TEXTAFTER(Table4[[#This Row],[rxn]],"-",-1)&amp;"'"</f>
        <v>'PRO-SPONT'</v>
      </c>
      <c r="G3182" t="str">
        <f>_xlfn.XLOOKUP(Table4[[#This Row],[enz]],'[1]Sheet2 (2)'!$A:$A,'[1]Sheet2 (2)'!$B:$B,"")</f>
        <v/>
      </c>
    </row>
    <row r="3183" spans="1:7" hidden="1" x14ac:dyDescent="0.2">
      <c r="A3183" t="s">
        <v>7561</v>
      </c>
      <c r="B3183">
        <v>10388.202298664601</v>
      </c>
      <c r="C3183">
        <v>0</v>
      </c>
      <c r="D3183">
        <v>0</v>
      </c>
      <c r="E3183">
        <f>Table4[[#This Row],[kapp_slack_ub]]/Table4[[#This Row],[kapp_old]]</f>
        <v>0</v>
      </c>
      <c r="F3183" t="str">
        <f>"'PRO-"&amp;_xlfn.TEXTAFTER(Table4[[#This Row],[rxn]],"-",-1)&amp;"'"</f>
        <v>'PRO-SPONT'</v>
      </c>
      <c r="G3183" t="str">
        <f>_xlfn.XLOOKUP(Table4[[#This Row],[enz]],'[1]Sheet2 (2)'!$A:$A,'[1]Sheet2 (2)'!$B:$B,"")</f>
        <v/>
      </c>
    </row>
    <row r="3184" spans="1:7" hidden="1" x14ac:dyDescent="0.2">
      <c r="A3184" t="s">
        <v>7562</v>
      </c>
      <c r="B3184">
        <v>10388.202298664601</v>
      </c>
      <c r="C3184">
        <v>0</v>
      </c>
      <c r="D3184">
        <v>0</v>
      </c>
      <c r="E3184">
        <f>Table4[[#This Row],[kapp_slack_ub]]/Table4[[#This Row],[kapp_old]]</f>
        <v>0</v>
      </c>
      <c r="F3184" t="str">
        <f>"'PRO-"&amp;_xlfn.TEXTAFTER(Table4[[#This Row],[rxn]],"-",-1)&amp;"'"</f>
        <v>'PRO-SPONT'</v>
      </c>
      <c r="G3184" t="str">
        <f>_xlfn.XLOOKUP(Table4[[#This Row],[enz]],'[1]Sheet2 (2)'!$A:$A,'[1]Sheet2 (2)'!$B:$B,"")</f>
        <v/>
      </c>
    </row>
    <row r="3185" spans="1:7" hidden="1" x14ac:dyDescent="0.2">
      <c r="A3185" t="s">
        <v>7563</v>
      </c>
      <c r="B3185">
        <v>10388.202298664601</v>
      </c>
      <c r="C3185">
        <v>0</v>
      </c>
      <c r="D3185">
        <v>0</v>
      </c>
      <c r="E3185">
        <f>Table4[[#This Row],[kapp_slack_ub]]/Table4[[#This Row],[kapp_old]]</f>
        <v>0</v>
      </c>
      <c r="F3185" t="str">
        <f>"'PRO-"&amp;_xlfn.TEXTAFTER(Table4[[#This Row],[rxn]],"-",-1)&amp;"'"</f>
        <v>'PRO-SPONT'</v>
      </c>
      <c r="G3185" t="str">
        <f>_xlfn.XLOOKUP(Table4[[#This Row],[enz]],'[1]Sheet2 (2)'!$A:$A,'[1]Sheet2 (2)'!$B:$B,"")</f>
        <v/>
      </c>
    </row>
    <row r="3186" spans="1:7" hidden="1" x14ac:dyDescent="0.2">
      <c r="A3186" t="s">
        <v>3210</v>
      </c>
      <c r="B3186">
        <v>10388.202298664601</v>
      </c>
      <c r="C3186">
        <v>0</v>
      </c>
      <c r="D3186">
        <v>0</v>
      </c>
      <c r="E3186">
        <f>Table4[[#This Row],[kapp_slack_ub]]/Table4[[#This Row],[kapp_old]]</f>
        <v>0</v>
      </c>
      <c r="F3186" t="str">
        <f>"'PRO-"&amp;_xlfn.TEXTAFTER(Table4[[#This Row],[rxn]],"-",-1)&amp;"'"</f>
        <v>'PRO-SPONT'</v>
      </c>
      <c r="G3186" t="str">
        <f>_xlfn.XLOOKUP(Table4[[#This Row],[enz]],'[1]Sheet2 (2)'!$A:$A,'[1]Sheet2 (2)'!$B:$B,"")</f>
        <v/>
      </c>
    </row>
    <row r="3187" spans="1:7" hidden="1" x14ac:dyDescent="0.2">
      <c r="A3187" t="s">
        <v>7564</v>
      </c>
      <c r="B3187">
        <v>10388.202298664601</v>
      </c>
      <c r="C3187">
        <v>0</v>
      </c>
      <c r="D3187">
        <v>0</v>
      </c>
      <c r="E3187">
        <f>Table4[[#This Row],[kapp_slack_ub]]/Table4[[#This Row],[kapp_old]]</f>
        <v>0</v>
      </c>
      <c r="F3187" t="str">
        <f>"'PRO-"&amp;_xlfn.TEXTAFTER(Table4[[#This Row],[rxn]],"-",-1)&amp;"'"</f>
        <v>'PRO-SPONT'</v>
      </c>
      <c r="G3187" t="str">
        <f>_xlfn.XLOOKUP(Table4[[#This Row],[enz]],'[1]Sheet2 (2)'!$A:$A,'[1]Sheet2 (2)'!$B:$B,"")</f>
        <v/>
      </c>
    </row>
    <row r="3188" spans="1:7" hidden="1" x14ac:dyDescent="0.2">
      <c r="A3188" t="s">
        <v>7565</v>
      </c>
      <c r="B3188">
        <v>10388.202298664601</v>
      </c>
      <c r="C3188">
        <v>0</v>
      </c>
      <c r="D3188">
        <v>0</v>
      </c>
      <c r="E3188">
        <f>Table4[[#This Row],[kapp_slack_ub]]/Table4[[#This Row],[kapp_old]]</f>
        <v>0</v>
      </c>
      <c r="F3188" t="str">
        <f>"'PRO-"&amp;_xlfn.TEXTAFTER(Table4[[#This Row],[rxn]],"-",-1)&amp;"'"</f>
        <v>'PRO-SPONT'</v>
      </c>
      <c r="G3188" t="str">
        <f>_xlfn.XLOOKUP(Table4[[#This Row],[enz]],'[1]Sheet2 (2)'!$A:$A,'[1]Sheet2 (2)'!$B:$B,"")</f>
        <v/>
      </c>
    </row>
    <row r="3189" spans="1:7" hidden="1" x14ac:dyDescent="0.2">
      <c r="A3189" t="s">
        <v>3211</v>
      </c>
      <c r="B3189">
        <v>10388.202298664601</v>
      </c>
      <c r="C3189">
        <v>0</v>
      </c>
      <c r="D3189">
        <v>0</v>
      </c>
      <c r="E3189">
        <f>Table4[[#This Row],[kapp_slack_ub]]/Table4[[#This Row],[kapp_old]]</f>
        <v>0</v>
      </c>
      <c r="F3189" t="str">
        <f>"'PRO-"&amp;_xlfn.TEXTAFTER(Table4[[#This Row],[rxn]],"-",-1)&amp;"'"</f>
        <v>'PRO-SPONT'</v>
      </c>
      <c r="G3189" t="str">
        <f>_xlfn.XLOOKUP(Table4[[#This Row],[enz]],'[1]Sheet2 (2)'!$A:$A,'[1]Sheet2 (2)'!$B:$B,"")</f>
        <v/>
      </c>
    </row>
    <row r="3190" spans="1:7" hidden="1" x14ac:dyDescent="0.2">
      <c r="A3190" t="s">
        <v>3212</v>
      </c>
      <c r="B3190">
        <v>10388.202298664601</v>
      </c>
      <c r="C3190">
        <v>0</v>
      </c>
      <c r="D3190">
        <v>0</v>
      </c>
      <c r="E3190">
        <f>Table4[[#This Row],[kapp_slack_ub]]/Table4[[#This Row],[kapp_old]]</f>
        <v>0</v>
      </c>
      <c r="F3190" t="str">
        <f>"'PRO-"&amp;_xlfn.TEXTAFTER(Table4[[#This Row],[rxn]],"-",-1)&amp;"'"</f>
        <v>'PRO-SPONT'</v>
      </c>
      <c r="G3190" t="str">
        <f>_xlfn.XLOOKUP(Table4[[#This Row],[enz]],'[1]Sheet2 (2)'!$A:$A,'[1]Sheet2 (2)'!$B:$B,"")</f>
        <v/>
      </c>
    </row>
    <row r="3191" spans="1:7" hidden="1" x14ac:dyDescent="0.2">
      <c r="A3191" t="s">
        <v>7566</v>
      </c>
      <c r="B3191">
        <v>10388.202298664601</v>
      </c>
      <c r="C3191">
        <v>0</v>
      </c>
      <c r="D3191">
        <v>0</v>
      </c>
      <c r="E3191">
        <f>Table4[[#This Row],[kapp_slack_ub]]/Table4[[#This Row],[kapp_old]]</f>
        <v>0</v>
      </c>
      <c r="F3191" t="str">
        <f>"'PRO-"&amp;_xlfn.TEXTAFTER(Table4[[#This Row],[rxn]],"-",-1)&amp;"'"</f>
        <v>'PRO-SPONT'</v>
      </c>
      <c r="G3191" t="str">
        <f>_xlfn.XLOOKUP(Table4[[#This Row],[enz]],'[1]Sheet2 (2)'!$A:$A,'[1]Sheet2 (2)'!$B:$B,"")</f>
        <v/>
      </c>
    </row>
    <row r="3192" spans="1:7" hidden="1" x14ac:dyDescent="0.2">
      <c r="A3192" t="s">
        <v>7567</v>
      </c>
      <c r="B3192">
        <v>10388.202298664601</v>
      </c>
      <c r="C3192">
        <v>0</v>
      </c>
      <c r="D3192">
        <v>0</v>
      </c>
      <c r="E3192">
        <f>Table4[[#This Row],[kapp_slack_ub]]/Table4[[#This Row],[kapp_old]]</f>
        <v>0</v>
      </c>
      <c r="F3192" t="str">
        <f>"'PRO-"&amp;_xlfn.TEXTAFTER(Table4[[#This Row],[rxn]],"-",-1)&amp;"'"</f>
        <v>'PRO-SPONT'</v>
      </c>
      <c r="G3192" t="str">
        <f>_xlfn.XLOOKUP(Table4[[#This Row],[enz]],'[1]Sheet2 (2)'!$A:$A,'[1]Sheet2 (2)'!$B:$B,"")</f>
        <v/>
      </c>
    </row>
    <row r="3193" spans="1:7" hidden="1" x14ac:dyDescent="0.2">
      <c r="A3193" t="s">
        <v>7568</v>
      </c>
      <c r="B3193">
        <v>10388.202298664601</v>
      </c>
      <c r="C3193">
        <v>0</v>
      </c>
      <c r="D3193">
        <v>0</v>
      </c>
      <c r="E3193">
        <f>Table4[[#This Row],[kapp_slack_ub]]/Table4[[#This Row],[kapp_old]]</f>
        <v>0</v>
      </c>
      <c r="F3193" t="str">
        <f>"'PRO-"&amp;_xlfn.TEXTAFTER(Table4[[#This Row],[rxn]],"-",-1)&amp;"'"</f>
        <v>'PRO-rt4117'</v>
      </c>
      <c r="G3193">
        <f>_xlfn.XLOOKUP(Table4[[#This Row],[enz]],'[1]Sheet2 (2)'!$A:$A,'[1]Sheet2 (2)'!$B:$B,"")</f>
        <v>1</v>
      </c>
    </row>
    <row r="3194" spans="1:7" hidden="1" x14ac:dyDescent="0.2">
      <c r="A3194" t="s">
        <v>7569</v>
      </c>
      <c r="B3194">
        <v>10388.202298664601</v>
      </c>
      <c r="C3194">
        <v>0</v>
      </c>
      <c r="D3194">
        <v>0</v>
      </c>
      <c r="E3194">
        <f>Table4[[#This Row],[kapp_slack_ub]]/Table4[[#This Row],[kapp_old]]</f>
        <v>0</v>
      </c>
      <c r="F3194" t="str">
        <f>"'PRO-"&amp;_xlfn.TEXTAFTER(Table4[[#This Row],[rxn]],"-",-1)&amp;"'"</f>
        <v>'PRO-rt4719'</v>
      </c>
      <c r="G3194">
        <f>_xlfn.XLOOKUP(Table4[[#This Row],[enz]],'[1]Sheet2 (2)'!$A:$A,'[1]Sheet2 (2)'!$B:$B,"")</f>
        <v>1</v>
      </c>
    </row>
    <row r="3195" spans="1:7" hidden="1" x14ac:dyDescent="0.2">
      <c r="A3195" t="s">
        <v>7570</v>
      </c>
      <c r="B3195">
        <v>10388.202298664601</v>
      </c>
      <c r="C3195">
        <v>0</v>
      </c>
      <c r="D3195">
        <v>0</v>
      </c>
      <c r="E3195">
        <f>Table4[[#This Row],[kapp_slack_ub]]/Table4[[#This Row],[kapp_old]]</f>
        <v>0</v>
      </c>
      <c r="F3195" t="str">
        <f>"'PRO-"&amp;_xlfn.TEXTAFTER(Table4[[#This Row],[rxn]],"-",-1)&amp;"'"</f>
        <v>'PRO-MET16TRX1'</v>
      </c>
      <c r="G3195" t="str">
        <f>_xlfn.XLOOKUP(Table4[[#This Row],[enz]],'[1]Sheet2 (2)'!$A:$A,'[1]Sheet2 (2)'!$B:$B,"")</f>
        <v/>
      </c>
    </row>
    <row r="3196" spans="1:7" hidden="1" x14ac:dyDescent="0.2">
      <c r="A3196" t="s">
        <v>3213</v>
      </c>
      <c r="B3196">
        <v>189959.883458269</v>
      </c>
      <c r="C3196">
        <v>0</v>
      </c>
      <c r="D3196">
        <v>0</v>
      </c>
      <c r="E3196">
        <f>Table4[[#This Row],[kapp_slack_ub]]/Table4[[#This Row],[kapp_old]]</f>
        <v>0</v>
      </c>
      <c r="F3196" t="str">
        <f>"'PRO-"&amp;_xlfn.TEXTAFTER(Table4[[#This Row],[rxn]],"-",-1)&amp;"'"</f>
        <v>'PRO-MET16TRX2'</v>
      </c>
      <c r="G3196" t="str">
        <f>_xlfn.XLOOKUP(Table4[[#This Row],[enz]],'[1]Sheet2 (2)'!$A:$A,'[1]Sheet2 (2)'!$B:$B,"")</f>
        <v/>
      </c>
    </row>
    <row r="3197" spans="1:7" hidden="1" x14ac:dyDescent="0.2">
      <c r="A3197" t="s">
        <v>7571</v>
      </c>
      <c r="B3197">
        <v>10388.202298664601</v>
      </c>
      <c r="C3197">
        <v>0</v>
      </c>
      <c r="D3197">
        <v>0</v>
      </c>
      <c r="E3197">
        <f>Table4[[#This Row],[kapp_slack_ub]]/Table4[[#This Row],[kapp_old]]</f>
        <v>0</v>
      </c>
      <c r="F3197" t="str">
        <f>"'PRO-"&amp;_xlfn.TEXTAFTER(Table4[[#This Row],[rxn]],"-",-1)&amp;"'"</f>
        <v>'PRO-SPONT'</v>
      </c>
      <c r="G3197" t="str">
        <f>_xlfn.XLOOKUP(Table4[[#This Row],[enz]],'[1]Sheet2 (2)'!$A:$A,'[1]Sheet2 (2)'!$B:$B,"")</f>
        <v/>
      </c>
    </row>
    <row r="3198" spans="1:7" hidden="1" x14ac:dyDescent="0.2">
      <c r="A3198" t="s">
        <v>7572</v>
      </c>
      <c r="B3198">
        <v>10388.202298664601</v>
      </c>
      <c r="C3198">
        <v>0</v>
      </c>
      <c r="D3198">
        <v>0</v>
      </c>
      <c r="E3198">
        <f>Table4[[#This Row],[kapp_slack_ub]]/Table4[[#This Row],[kapp_old]]</f>
        <v>0</v>
      </c>
      <c r="F3198" t="str">
        <f>"'PRO-"&amp;_xlfn.TEXTAFTER(Table4[[#This Row],[rxn]],"-",-1)&amp;"'"</f>
        <v>'PRO-SPONT'</v>
      </c>
      <c r="G3198" t="str">
        <f>_xlfn.XLOOKUP(Table4[[#This Row],[enz]],'[1]Sheet2 (2)'!$A:$A,'[1]Sheet2 (2)'!$B:$B,"")</f>
        <v/>
      </c>
    </row>
    <row r="3199" spans="1:7" hidden="1" x14ac:dyDescent="0.2">
      <c r="A3199" t="s">
        <v>7573</v>
      </c>
      <c r="B3199">
        <v>10388.202298664601</v>
      </c>
      <c r="C3199">
        <v>0</v>
      </c>
      <c r="D3199">
        <v>0</v>
      </c>
      <c r="E3199">
        <f>Table4[[#This Row],[kapp_slack_ub]]/Table4[[#This Row],[kapp_old]]</f>
        <v>0</v>
      </c>
      <c r="F3199" t="str">
        <f>"'PRO-"&amp;_xlfn.TEXTAFTER(Table4[[#This Row],[rxn]],"-",-1)&amp;"'"</f>
        <v>'PRO-UNKNOWN'</v>
      </c>
      <c r="G3199" t="str">
        <f>_xlfn.XLOOKUP(Table4[[#This Row],[enz]],'[1]Sheet2 (2)'!$A:$A,'[1]Sheet2 (2)'!$B:$B,"")</f>
        <v/>
      </c>
    </row>
    <row r="3200" spans="1:7" hidden="1" x14ac:dyDescent="0.2">
      <c r="A3200" t="s">
        <v>7574</v>
      </c>
      <c r="B3200">
        <v>10388.202298664601</v>
      </c>
      <c r="C3200">
        <v>0</v>
      </c>
      <c r="D3200">
        <v>0</v>
      </c>
      <c r="E3200">
        <f>Table4[[#This Row],[kapp_slack_ub]]/Table4[[#This Row],[kapp_old]]</f>
        <v>0</v>
      </c>
      <c r="F3200" t="str">
        <f>"'PRO-"&amp;_xlfn.TEXTAFTER(Table4[[#This Row],[rxn]],"-",-1)&amp;"'"</f>
        <v>'PRO-UNKNOWN'</v>
      </c>
      <c r="G3200" t="str">
        <f>_xlfn.XLOOKUP(Table4[[#This Row],[enz]],'[1]Sheet2 (2)'!$A:$A,'[1]Sheet2 (2)'!$B:$B,"")</f>
        <v/>
      </c>
    </row>
    <row r="3201" spans="1:7" hidden="1" x14ac:dyDescent="0.2">
      <c r="A3201" t="s">
        <v>7575</v>
      </c>
      <c r="B3201">
        <v>10388.202298664601</v>
      </c>
      <c r="C3201">
        <v>0</v>
      </c>
      <c r="D3201">
        <v>0</v>
      </c>
      <c r="E3201">
        <f>Table4[[#This Row],[kapp_slack_ub]]/Table4[[#This Row],[kapp_old]]</f>
        <v>0</v>
      </c>
      <c r="F3201" t="str">
        <f>"'PRO-"&amp;_xlfn.TEXTAFTER(Table4[[#This Row],[rxn]],"-",-1)&amp;"'"</f>
        <v>'PRO-SPONT'</v>
      </c>
      <c r="G3201" t="str">
        <f>_xlfn.XLOOKUP(Table4[[#This Row],[enz]],'[1]Sheet2 (2)'!$A:$A,'[1]Sheet2 (2)'!$B:$B,"")</f>
        <v/>
      </c>
    </row>
    <row r="3202" spans="1:7" hidden="1" x14ac:dyDescent="0.2">
      <c r="A3202" t="s">
        <v>7576</v>
      </c>
      <c r="B3202">
        <v>10388.202298664601</v>
      </c>
      <c r="C3202">
        <v>0</v>
      </c>
      <c r="D3202">
        <v>0</v>
      </c>
      <c r="E3202">
        <f>Table4[[#This Row],[kapp_slack_ub]]/Table4[[#This Row],[kapp_old]]</f>
        <v>0</v>
      </c>
      <c r="F3202" t="str">
        <f>"'PRO-"&amp;_xlfn.TEXTAFTER(Table4[[#This Row],[rxn]],"-",-1)&amp;"'"</f>
        <v>'PRO-SPONT'</v>
      </c>
      <c r="G3202" t="str">
        <f>_xlfn.XLOOKUP(Table4[[#This Row],[enz]],'[1]Sheet2 (2)'!$A:$A,'[1]Sheet2 (2)'!$B:$B,"")</f>
        <v/>
      </c>
    </row>
    <row r="3203" spans="1:7" hidden="1" x14ac:dyDescent="0.2">
      <c r="A3203" t="s">
        <v>7577</v>
      </c>
      <c r="B3203">
        <v>10388.202298664601</v>
      </c>
      <c r="C3203">
        <v>0</v>
      </c>
      <c r="D3203">
        <v>0</v>
      </c>
      <c r="E3203">
        <f>Table4[[#This Row],[kapp_slack_ub]]/Table4[[#This Row],[kapp_old]]</f>
        <v>0</v>
      </c>
      <c r="F3203" t="str">
        <f>"'PRO-"&amp;_xlfn.TEXTAFTER(Table4[[#This Row],[rxn]],"-",-1)&amp;"'"</f>
        <v>'PRO-SPONT'</v>
      </c>
      <c r="G3203" t="str">
        <f>_xlfn.XLOOKUP(Table4[[#This Row],[enz]],'[1]Sheet2 (2)'!$A:$A,'[1]Sheet2 (2)'!$B:$B,"")</f>
        <v/>
      </c>
    </row>
    <row r="3204" spans="1:7" hidden="1" x14ac:dyDescent="0.2">
      <c r="A3204" t="s">
        <v>7578</v>
      </c>
      <c r="B3204">
        <v>10388.202298664601</v>
      </c>
      <c r="C3204">
        <v>0</v>
      </c>
      <c r="D3204">
        <v>0</v>
      </c>
      <c r="E3204">
        <f>Table4[[#This Row],[kapp_slack_ub]]/Table4[[#This Row],[kapp_old]]</f>
        <v>0</v>
      </c>
      <c r="F3204" t="str">
        <f>"'PRO-"&amp;_xlfn.TEXTAFTER(Table4[[#This Row],[rxn]],"-",-1)&amp;"'"</f>
        <v>'PRO-SPONT'</v>
      </c>
      <c r="G3204" t="str">
        <f>_xlfn.XLOOKUP(Table4[[#This Row],[enz]],'[1]Sheet2 (2)'!$A:$A,'[1]Sheet2 (2)'!$B:$B,"")</f>
        <v/>
      </c>
    </row>
    <row r="3205" spans="1:7" hidden="1" x14ac:dyDescent="0.2">
      <c r="A3205" t="s">
        <v>7579</v>
      </c>
      <c r="B3205">
        <v>10388.202298664601</v>
      </c>
      <c r="C3205">
        <v>0</v>
      </c>
      <c r="D3205">
        <v>0</v>
      </c>
      <c r="E3205">
        <f>Table4[[#This Row],[kapp_slack_ub]]/Table4[[#This Row],[kapp_old]]</f>
        <v>0</v>
      </c>
      <c r="F3205" t="str">
        <f>"'PRO-"&amp;_xlfn.TEXTAFTER(Table4[[#This Row],[rxn]],"-",-1)&amp;"'"</f>
        <v>'PRO-SPONT'</v>
      </c>
      <c r="G3205" t="str">
        <f>_xlfn.XLOOKUP(Table4[[#This Row],[enz]],'[1]Sheet2 (2)'!$A:$A,'[1]Sheet2 (2)'!$B:$B,"")</f>
        <v/>
      </c>
    </row>
    <row r="3206" spans="1:7" hidden="1" x14ac:dyDescent="0.2">
      <c r="A3206" t="s">
        <v>7580</v>
      </c>
      <c r="B3206">
        <v>10388.202298664601</v>
      </c>
      <c r="C3206">
        <v>0</v>
      </c>
      <c r="D3206">
        <v>0</v>
      </c>
      <c r="E3206">
        <f>Table4[[#This Row],[kapp_slack_ub]]/Table4[[#This Row],[kapp_old]]</f>
        <v>0</v>
      </c>
      <c r="F3206" t="str">
        <f>"'PRO-"&amp;_xlfn.TEXTAFTER(Table4[[#This Row],[rxn]],"-",-1)&amp;"'"</f>
        <v>'PRO-SPONT'</v>
      </c>
      <c r="G3206" t="str">
        <f>_xlfn.XLOOKUP(Table4[[#This Row],[enz]],'[1]Sheet2 (2)'!$A:$A,'[1]Sheet2 (2)'!$B:$B,"")</f>
        <v/>
      </c>
    </row>
    <row r="3207" spans="1:7" hidden="1" x14ac:dyDescent="0.2">
      <c r="A3207" t="s">
        <v>7581</v>
      </c>
      <c r="B3207">
        <v>10388.202298664601</v>
      </c>
      <c r="C3207">
        <v>0</v>
      </c>
      <c r="D3207">
        <v>0</v>
      </c>
      <c r="E3207">
        <f>Table4[[#This Row],[kapp_slack_ub]]/Table4[[#This Row],[kapp_old]]</f>
        <v>0</v>
      </c>
      <c r="F3207" t="str">
        <f>"'PRO-"&amp;_xlfn.TEXTAFTER(Table4[[#This Row],[rxn]],"-",-1)&amp;"'"</f>
        <v>'PRO-SPONT'</v>
      </c>
      <c r="G3207" t="str">
        <f>_xlfn.XLOOKUP(Table4[[#This Row],[enz]],'[1]Sheet2 (2)'!$A:$A,'[1]Sheet2 (2)'!$B:$B,"")</f>
        <v/>
      </c>
    </row>
    <row r="3208" spans="1:7" hidden="1" x14ac:dyDescent="0.2">
      <c r="A3208" t="s">
        <v>7582</v>
      </c>
      <c r="B3208">
        <v>10388.202298664601</v>
      </c>
      <c r="C3208">
        <v>0</v>
      </c>
      <c r="D3208">
        <v>0</v>
      </c>
      <c r="E3208">
        <f>Table4[[#This Row],[kapp_slack_ub]]/Table4[[#This Row],[kapp_old]]</f>
        <v>0</v>
      </c>
      <c r="F3208" t="str">
        <f>"'PRO-"&amp;_xlfn.TEXTAFTER(Table4[[#This Row],[rxn]],"-",-1)&amp;"'"</f>
        <v>'PRO-SPONT'</v>
      </c>
      <c r="G3208" t="str">
        <f>_xlfn.XLOOKUP(Table4[[#This Row],[enz]],'[1]Sheet2 (2)'!$A:$A,'[1]Sheet2 (2)'!$B:$B,"")</f>
        <v/>
      </c>
    </row>
    <row r="3209" spans="1:7" hidden="1" x14ac:dyDescent="0.2">
      <c r="A3209" t="s">
        <v>7583</v>
      </c>
      <c r="B3209">
        <v>10388.202298664601</v>
      </c>
      <c r="C3209">
        <v>0</v>
      </c>
      <c r="D3209">
        <v>0</v>
      </c>
      <c r="E3209">
        <f>Table4[[#This Row],[kapp_slack_ub]]/Table4[[#This Row],[kapp_old]]</f>
        <v>0</v>
      </c>
      <c r="F3209" t="str">
        <f>"'PRO-"&amp;_xlfn.TEXTAFTER(Table4[[#This Row],[rxn]],"-",-1)&amp;"'"</f>
        <v>'PRO-SPONT'</v>
      </c>
      <c r="G3209" t="str">
        <f>_xlfn.XLOOKUP(Table4[[#This Row],[enz]],'[1]Sheet2 (2)'!$A:$A,'[1]Sheet2 (2)'!$B:$B,"")</f>
        <v/>
      </c>
    </row>
    <row r="3210" spans="1:7" hidden="1" x14ac:dyDescent="0.2">
      <c r="A3210" t="s">
        <v>7584</v>
      </c>
      <c r="B3210">
        <v>10388.202298664601</v>
      </c>
      <c r="C3210">
        <v>0</v>
      </c>
      <c r="D3210">
        <v>0</v>
      </c>
      <c r="E3210">
        <f>Table4[[#This Row],[kapp_slack_ub]]/Table4[[#This Row],[kapp_old]]</f>
        <v>0</v>
      </c>
      <c r="F3210" t="str">
        <f>"'PRO-"&amp;_xlfn.TEXTAFTER(Table4[[#This Row],[rxn]],"-",-1)&amp;"'"</f>
        <v>'PRO-SPONT'</v>
      </c>
      <c r="G3210" t="str">
        <f>_xlfn.XLOOKUP(Table4[[#This Row],[enz]],'[1]Sheet2 (2)'!$A:$A,'[1]Sheet2 (2)'!$B:$B,"")</f>
        <v/>
      </c>
    </row>
    <row r="3211" spans="1:7" hidden="1" x14ac:dyDescent="0.2">
      <c r="A3211" t="s">
        <v>7585</v>
      </c>
      <c r="B3211">
        <v>10388.202298664601</v>
      </c>
      <c r="C3211">
        <v>0</v>
      </c>
      <c r="D3211">
        <v>0</v>
      </c>
      <c r="E3211">
        <f>Table4[[#This Row],[kapp_slack_ub]]/Table4[[#This Row],[kapp_old]]</f>
        <v>0</v>
      </c>
      <c r="F3211" t="str">
        <f>"'PRO-"&amp;_xlfn.TEXTAFTER(Table4[[#This Row],[rxn]],"-",-1)&amp;"'"</f>
        <v>'PRO-rt2107'</v>
      </c>
      <c r="G3211">
        <f>_xlfn.XLOOKUP(Table4[[#This Row],[enz]],'[1]Sheet2 (2)'!$A:$A,'[1]Sheet2 (2)'!$B:$B,"")</f>
        <v>1</v>
      </c>
    </row>
    <row r="3212" spans="1:7" hidden="1" x14ac:dyDescent="0.2">
      <c r="A3212" t="s">
        <v>3214</v>
      </c>
      <c r="B3212">
        <v>10388.202298664601</v>
      </c>
      <c r="C3212">
        <v>0</v>
      </c>
      <c r="D3212">
        <v>0</v>
      </c>
      <c r="E3212">
        <f>Table4[[#This Row],[kapp_slack_ub]]/Table4[[#This Row],[kapp_old]]</f>
        <v>0</v>
      </c>
      <c r="F3212" t="str">
        <f>"'PRO-"&amp;_xlfn.TEXTAFTER(Table4[[#This Row],[rxn]],"-",-1)&amp;"'"</f>
        <v>'PRO-rt7325'</v>
      </c>
      <c r="G3212">
        <f>_xlfn.XLOOKUP(Table4[[#This Row],[enz]],'[1]Sheet2 (2)'!$A:$A,'[1]Sheet2 (2)'!$B:$B,"")</f>
        <v>1</v>
      </c>
    </row>
    <row r="3213" spans="1:7" hidden="1" x14ac:dyDescent="0.2">
      <c r="A3213" t="s">
        <v>7586</v>
      </c>
      <c r="B3213">
        <v>22536.3655914353</v>
      </c>
      <c r="C3213">
        <v>0</v>
      </c>
      <c r="D3213">
        <v>0</v>
      </c>
      <c r="E3213">
        <f>Table4[[#This Row],[kapp_slack_ub]]/Table4[[#This Row],[kapp_old]]</f>
        <v>0</v>
      </c>
      <c r="F3213" t="str">
        <f>"'PRO-"&amp;_xlfn.TEXTAFTER(Table4[[#This Row],[rxn]],"-",-1)&amp;"'"</f>
        <v>'PRO-rt8262'</v>
      </c>
      <c r="G3213">
        <f>_xlfn.XLOOKUP(Table4[[#This Row],[enz]],'[1]Sheet2 (2)'!$A:$A,'[1]Sheet2 (2)'!$B:$B,"")</f>
        <v>1</v>
      </c>
    </row>
    <row r="3214" spans="1:7" hidden="1" x14ac:dyDescent="0.2">
      <c r="A3214" t="s">
        <v>7587</v>
      </c>
      <c r="B3214">
        <v>10388.202298664601</v>
      </c>
      <c r="C3214">
        <v>0</v>
      </c>
      <c r="D3214">
        <v>0</v>
      </c>
      <c r="E3214">
        <f>Table4[[#This Row],[kapp_slack_ub]]/Table4[[#This Row],[kapp_old]]</f>
        <v>0</v>
      </c>
      <c r="F3214" t="str">
        <f>"'PRO-"&amp;_xlfn.TEXTAFTER(Table4[[#This Row],[rxn]],"-",-1)&amp;"'"</f>
        <v>'PRO-rt4548'</v>
      </c>
      <c r="G3214">
        <f>_xlfn.XLOOKUP(Table4[[#This Row],[enz]],'[1]Sheet2 (2)'!$A:$A,'[1]Sheet2 (2)'!$B:$B,"")</f>
        <v>1</v>
      </c>
    </row>
    <row r="3215" spans="1:7" hidden="1" x14ac:dyDescent="0.2">
      <c r="A3215" t="s">
        <v>7588</v>
      </c>
      <c r="B3215">
        <v>10388.202298664601</v>
      </c>
      <c r="C3215">
        <v>0</v>
      </c>
      <c r="D3215">
        <v>0</v>
      </c>
      <c r="E3215">
        <f>Table4[[#This Row],[kapp_slack_ub]]/Table4[[#This Row],[kapp_old]]</f>
        <v>0</v>
      </c>
      <c r="F3215" t="str">
        <f>"'PRO-"&amp;_xlfn.TEXTAFTER(Table4[[#This Row],[rxn]],"-",-1)&amp;"'"</f>
        <v>'PRO-rt4548'</v>
      </c>
      <c r="G3215">
        <f>_xlfn.XLOOKUP(Table4[[#This Row],[enz]],'[1]Sheet2 (2)'!$A:$A,'[1]Sheet2 (2)'!$B:$B,"")</f>
        <v>1</v>
      </c>
    </row>
    <row r="3216" spans="1:7" hidden="1" x14ac:dyDescent="0.2">
      <c r="A3216" t="s">
        <v>7589</v>
      </c>
      <c r="B3216">
        <v>10388.202298664601</v>
      </c>
      <c r="C3216">
        <v>0</v>
      </c>
      <c r="D3216">
        <v>0</v>
      </c>
      <c r="E3216">
        <f>Table4[[#This Row],[kapp_slack_ub]]/Table4[[#This Row],[kapp_old]]</f>
        <v>0</v>
      </c>
      <c r="F3216" t="str">
        <f>"'PRO-"&amp;_xlfn.TEXTAFTER(Table4[[#This Row],[rxn]],"-",-1)&amp;"'"</f>
        <v>'PRO-UNKNOWN'</v>
      </c>
      <c r="G3216" t="str">
        <f>_xlfn.XLOOKUP(Table4[[#This Row],[enz]],'[1]Sheet2 (2)'!$A:$A,'[1]Sheet2 (2)'!$B:$B,"")</f>
        <v/>
      </c>
    </row>
    <row r="3217" spans="1:7" hidden="1" x14ac:dyDescent="0.2">
      <c r="A3217" t="s">
        <v>7590</v>
      </c>
      <c r="B3217">
        <v>10388.202298664601</v>
      </c>
      <c r="C3217">
        <v>0</v>
      </c>
      <c r="D3217">
        <v>0</v>
      </c>
      <c r="E3217">
        <f>Table4[[#This Row],[kapp_slack_ub]]/Table4[[#This Row],[kapp_old]]</f>
        <v>0</v>
      </c>
      <c r="F3217" t="str">
        <f>"'PRO-"&amp;_xlfn.TEXTAFTER(Table4[[#This Row],[rxn]],"-",-1)&amp;"'"</f>
        <v>'PRO-UNKNOWN'</v>
      </c>
      <c r="G3217" t="str">
        <f>_xlfn.XLOOKUP(Table4[[#This Row],[enz]],'[1]Sheet2 (2)'!$A:$A,'[1]Sheet2 (2)'!$B:$B,"")</f>
        <v/>
      </c>
    </row>
    <row r="3218" spans="1:7" hidden="1" x14ac:dyDescent="0.2">
      <c r="A3218" t="s">
        <v>3215</v>
      </c>
      <c r="B3218">
        <v>10388.202298664601</v>
      </c>
      <c r="C3218">
        <v>0</v>
      </c>
      <c r="D3218">
        <v>0</v>
      </c>
      <c r="E3218">
        <f>Table4[[#This Row],[kapp_slack_ub]]/Table4[[#This Row],[kapp_old]]</f>
        <v>0</v>
      </c>
      <c r="F3218" t="str">
        <f>"'PRO-"&amp;_xlfn.TEXTAFTER(Table4[[#This Row],[rxn]],"-",-1)&amp;"'"</f>
        <v>'PRO-rt0302'</v>
      </c>
      <c r="G3218">
        <f>_xlfn.XLOOKUP(Table4[[#This Row],[enz]],'[1]Sheet2 (2)'!$A:$A,'[1]Sheet2 (2)'!$B:$B,"")</f>
        <v>1</v>
      </c>
    </row>
    <row r="3219" spans="1:7" hidden="1" x14ac:dyDescent="0.2">
      <c r="A3219" t="s">
        <v>7591</v>
      </c>
      <c r="B3219">
        <v>10388.202298664601</v>
      </c>
      <c r="C3219">
        <v>0</v>
      </c>
      <c r="D3219">
        <v>0</v>
      </c>
      <c r="E3219">
        <f>Table4[[#This Row],[kapp_slack_ub]]/Table4[[#This Row],[kapp_old]]</f>
        <v>0</v>
      </c>
      <c r="F3219" t="str">
        <f>"'PRO-"&amp;_xlfn.TEXTAFTER(Table4[[#This Row],[rxn]],"-",-1)&amp;"'"</f>
        <v>'PRO-rt0302'</v>
      </c>
      <c r="G3219">
        <f>_xlfn.XLOOKUP(Table4[[#This Row],[enz]],'[1]Sheet2 (2)'!$A:$A,'[1]Sheet2 (2)'!$B:$B,"")</f>
        <v>1</v>
      </c>
    </row>
    <row r="3220" spans="1:7" hidden="1" x14ac:dyDescent="0.2">
      <c r="A3220" t="s">
        <v>3216</v>
      </c>
      <c r="B3220">
        <v>10388.202298664601</v>
      </c>
      <c r="C3220">
        <v>0</v>
      </c>
      <c r="D3220">
        <v>0</v>
      </c>
      <c r="E3220">
        <f>Table4[[#This Row],[kapp_slack_ub]]/Table4[[#This Row],[kapp_old]]</f>
        <v>0</v>
      </c>
      <c r="F3220" t="str">
        <f>"'PRO-"&amp;_xlfn.TEXTAFTER(Table4[[#This Row],[rxn]],"-",-1)&amp;"'"</f>
        <v>'PRO-rt0302'</v>
      </c>
      <c r="G3220">
        <f>_xlfn.XLOOKUP(Table4[[#This Row],[enz]],'[1]Sheet2 (2)'!$A:$A,'[1]Sheet2 (2)'!$B:$B,"")</f>
        <v>1</v>
      </c>
    </row>
    <row r="3221" spans="1:7" hidden="1" x14ac:dyDescent="0.2">
      <c r="A3221" t="s">
        <v>7592</v>
      </c>
      <c r="B3221">
        <v>10388.202298664601</v>
      </c>
      <c r="C3221">
        <v>0</v>
      </c>
      <c r="D3221">
        <v>0</v>
      </c>
      <c r="E3221">
        <f>Table4[[#This Row],[kapp_slack_ub]]/Table4[[#This Row],[kapp_old]]</f>
        <v>0</v>
      </c>
      <c r="F3221" t="str">
        <f>"'PRO-"&amp;_xlfn.TEXTAFTER(Table4[[#This Row],[rxn]],"-",-1)&amp;"'"</f>
        <v>'PRO-rt0302'</v>
      </c>
      <c r="G3221">
        <f>_xlfn.XLOOKUP(Table4[[#This Row],[enz]],'[1]Sheet2 (2)'!$A:$A,'[1]Sheet2 (2)'!$B:$B,"")</f>
        <v>1</v>
      </c>
    </row>
    <row r="3222" spans="1:7" hidden="1" x14ac:dyDescent="0.2">
      <c r="A3222" t="s">
        <v>7593</v>
      </c>
      <c r="B3222">
        <v>10388.202298664601</v>
      </c>
      <c r="C3222">
        <v>0</v>
      </c>
      <c r="D3222">
        <v>0</v>
      </c>
      <c r="E3222">
        <f>Table4[[#This Row],[kapp_slack_ub]]/Table4[[#This Row],[kapp_old]]</f>
        <v>0</v>
      </c>
      <c r="F3222" t="str">
        <f>"'PRO-"&amp;_xlfn.TEXTAFTER(Table4[[#This Row],[rxn]],"-",-1)&amp;"'"</f>
        <v>'PRO-SPONT'</v>
      </c>
      <c r="G3222" t="str">
        <f>_xlfn.XLOOKUP(Table4[[#This Row],[enz]],'[1]Sheet2 (2)'!$A:$A,'[1]Sheet2 (2)'!$B:$B,"")</f>
        <v/>
      </c>
    </row>
    <row r="3223" spans="1:7" hidden="1" x14ac:dyDescent="0.2">
      <c r="A3223" t="s">
        <v>3217</v>
      </c>
      <c r="B3223">
        <v>10388.202298664601</v>
      </c>
      <c r="C3223">
        <v>0</v>
      </c>
      <c r="D3223">
        <v>0</v>
      </c>
      <c r="E3223">
        <f>Table4[[#This Row],[kapp_slack_ub]]/Table4[[#This Row],[kapp_old]]</f>
        <v>0</v>
      </c>
      <c r="F3223" t="str">
        <f>"'PRO-"&amp;_xlfn.TEXTAFTER(Table4[[#This Row],[rxn]],"-",-1)&amp;"'"</f>
        <v>'PRO-SPONT'</v>
      </c>
      <c r="G3223" t="str">
        <f>_xlfn.XLOOKUP(Table4[[#This Row],[enz]],'[1]Sheet2 (2)'!$A:$A,'[1]Sheet2 (2)'!$B:$B,"")</f>
        <v/>
      </c>
    </row>
    <row r="3224" spans="1:7" hidden="1" x14ac:dyDescent="0.2">
      <c r="A3224" t="s">
        <v>7594</v>
      </c>
      <c r="B3224">
        <v>10388.202298664601</v>
      </c>
      <c r="C3224">
        <v>0</v>
      </c>
      <c r="D3224">
        <v>0</v>
      </c>
      <c r="E3224">
        <f>Table4[[#This Row],[kapp_slack_ub]]/Table4[[#This Row],[kapp_old]]</f>
        <v>0</v>
      </c>
      <c r="F3224" t="str">
        <f>"'PRO-"&amp;_xlfn.TEXTAFTER(Table4[[#This Row],[rxn]],"-",-1)&amp;"'"</f>
        <v>'PRO-SPONT'</v>
      </c>
      <c r="G3224" t="str">
        <f>_xlfn.XLOOKUP(Table4[[#This Row],[enz]],'[1]Sheet2 (2)'!$A:$A,'[1]Sheet2 (2)'!$B:$B,"")</f>
        <v/>
      </c>
    </row>
    <row r="3225" spans="1:7" hidden="1" x14ac:dyDescent="0.2">
      <c r="A3225" t="s">
        <v>7595</v>
      </c>
      <c r="B3225">
        <v>10388.202298664601</v>
      </c>
      <c r="C3225">
        <v>0</v>
      </c>
      <c r="D3225">
        <v>0</v>
      </c>
      <c r="E3225">
        <f>Table4[[#This Row],[kapp_slack_ub]]/Table4[[#This Row],[kapp_old]]</f>
        <v>0</v>
      </c>
      <c r="F3225" t="str">
        <f>"'PRO-"&amp;_xlfn.TEXTAFTER(Table4[[#This Row],[rxn]],"-",-1)&amp;"'"</f>
        <v>'PRO-SPONT'</v>
      </c>
      <c r="G3225" t="str">
        <f>_xlfn.XLOOKUP(Table4[[#This Row],[enz]],'[1]Sheet2 (2)'!$A:$A,'[1]Sheet2 (2)'!$B:$B,"")</f>
        <v/>
      </c>
    </row>
    <row r="3226" spans="1:7" hidden="1" x14ac:dyDescent="0.2">
      <c r="A3226" t="s">
        <v>7596</v>
      </c>
      <c r="B3226">
        <v>10388.202298664601</v>
      </c>
      <c r="C3226">
        <v>0</v>
      </c>
      <c r="D3226">
        <v>0</v>
      </c>
      <c r="E3226">
        <f>Table4[[#This Row],[kapp_slack_ub]]/Table4[[#This Row],[kapp_old]]</f>
        <v>0</v>
      </c>
      <c r="F3226" t="str">
        <f>"'PRO-"&amp;_xlfn.TEXTAFTER(Table4[[#This Row],[rxn]],"-",-1)&amp;"'"</f>
        <v>'PRO-SPONT'</v>
      </c>
      <c r="G3226" t="str">
        <f>_xlfn.XLOOKUP(Table4[[#This Row],[enz]],'[1]Sheet2 (2)'!$A:$A,'[1]Sheet2 (2)'!$B:$B,"")</f>
        <v/>
      </c>
    </row>
    <row r="3227" spans="1:7" hidden="1" x14ac:dyDescent="0.2">
      <c r="A3227" t="s">
        <v>7597</v>
      </c>
      <c r="B3227">
        <v>10388.202298664601</v>
      </c>
      <c r="C3227">
        <v>0</v>
      </c>
      <c r="D3227">
        <v>0</v>
      </c>
      <c r="E3227">
        <f>Table4[[#This Row],[kapp_slack_ub]]/Table4[[#This Row],[kapp_old]]</f>
        <v>0</v>
      </c>
      <c r="F3227" t="str">
        <f>"'PRO-"&amp;_xlfn.TEXTAFTER(Table4[[#This Row],[rxn]],"-",-1)&amp;"'"</f>
        <v>'PRO-SPONT'</v>
      </c>
      <c r="G3227" t="str">
        <f>_xlfn.XLOOKUP(Table4[[#This Row],[enz]],'[1]Sheet2 (2)'!$A:$A,'[1]Sheet2 (2)'!$B:$B,"")</f>
        <v/>
      </c>
    </row>
    <row r="3228" spans="1:7" hidden="1" x14ac:dyDescent="0.2">
      <c r="A3228" t="s">
        <v>7598</v>
      </c>
      <c r="B3228">
        <v>10388.202298664601</v>
      </c>
      <c r="C3228">
        <v>0</v>
      </c>
      <c r="D3228">
        <v>0</v>
      </c>
      <c r="E3228">
        <f>Table4[[#This Row],[kapp_slack_ub]]/Table4[[#This Row],[kapp_old]]</f>
        <v>0</v>
      </c>
      <c r="F3228" t="str">
        <f>"'PRO-"&amp;_xlfn.TEXTAFTER(Table4[[#This Row],[rxn]],"-",-1)&amp;"'"</f>
        <v>'PRO-SPONT'</v>
      </c>
      <c r="G3228" t="str">
        <f>_xlfn.XLOOKUP(Table4[[#This Row],[enz]],'[1]Sheet2 (2)'!$A:$A,'[1]Sheet2 (2)'!$B:$B,"")</f>
        <v/>
      </c>
    </row>
    <row r="3229" spans="1:7" hidden="1" x14ac:dyDescent="0.2">
      <c r="A3229" t="s">
        <v>7599</v>
      </c>
      <c r="B3229">
        <v>10388.202298664601</v>
      </c>
      <c r="C3229">
        <v>0</v>
      </c>
      <c r="D3229">
        <v>0</v>
      </c>
      <c r="E3229">
        <f>Table4[[#This Row],[kapp_slack_ub]]/Table4[[#This Row],[kapp_old]]</f>
        <v>0</v>
      </c>
      <c r="F3229" t="str">
        <f>"'PRO-"&amp;_xlfn.TEXTAFTER(Table4[[#This Row],[rxn]],"-",-1)&amp;"'"</f>
        <v>'PRO-SPONT'</v>
      </c>
      <c r="G3229" t="str">
        <f>_xlfn.XLOOKUP(Table4[[#This Row],[enz]],'[1]Sheet2 (2)'!$A:$A,'[1]Sheet2 (2)'!$B:$B,"")</f>
        <v/>
      </c>
    </row>
    <row r="3230" spans="1:7" hidden="1" x14ac:dyDescent="0.2">
      <c r="A3230" t="s">
        <v>7600</v>
      </c>
      <c r="B3230">
        <v>10388.202298664601</v>
      </c>
      <c r="C3230">
        <v>0</v>
      </c>
      <c r="D3230">
        <v>0</v>
      </c>
      <c r="E3230">
        <f>Table4[[#This Row],[kapp_slack_ub]]/Table4[[#This Row],[kapp_old]]</f>
        <v>0</v>
      </c>
      <c r="F3230" t="str">
        <f>"'PRO-"&amp;_xlfn.TEXTAFTER(Table4[[#This Row],[rxn]],"-",-1)&amp;"'"</f>
        <v>'PRO-rt8109'</v>
      </c>
      <c r="G3230">
        <f>_xlfn.XLOOKUP(Table4[[#This Row],[enz]],'[1]Sheet2 (2)'!$A:$A,'[1]Sheet2 (2)'!$B:$B,"")</f>
        <v>1</v>
      </c>
    </row>
    <row r="3231" spans="1:7" hidden="1" x14ac:dyDescent="0.2">
      <c r="A3231" t="s">
        <v>7601</v>
      </c>
      <c r="B3231">
        <v>3023.1828732085701</v>
      </c>
      <c r="C3231">
        <v>0</v>
      </c>
      <c r="D3231">
        <v>0</v>
      </c>
      <c r="E3231">
        <f>Table4[[#This Row],[kapp_slack_ub]]/Table4[[#This Row],[kapp_old]]</f>
        <v>0</v>
      </c>
      <c r="F3231" t="str">
        <f>"'PRO-"&amp;_xlfn.TEXTAFTER(Table4[[#This Row],[rxn]],"-",-1)&amp;"'"</f>
        <v>'PRO-rt8109'</v>
      </c>
      <c r="G3231">
        <f>_xlfn.XLOOKUP(Table4[[#This Row],[enz]],'[1]Sheet2 (2)'!$A:$A,'[1]Sheet2 (2)'!$B:$B,"")</f>
        <v>1</v>
      </c>
    </row>
    <row r="3232" spans="1:7" hidden="1" x14ac:dyDescent="0.2">
      <c r="A3232" t="s">
        <v>7602</v>
      </c>
      <c r="B3232">
        <v>10388.202298664601</v>
      </c>
      <c r="C3232">
        <v>0</v>
      </c>
      <c r="D3232">
        <v>0</v>
      </c>
      <c r="E3232">
        <f>Table4[[#This Row],[kapp_slack_ub]]/Table4[[#This Row],[kapp_old]]</f>
        <v>0</v>
      </c>
      <c r="F3232" t="str">
        <f>"'PRO-"&amp;_xlfn.TEXTAFTER(Table4[[#This Row],[rxn]],"-",-1)&amp;"'"</f>
        <v>'PRO-rt8109'</v>
      </c>
      <c r="G3232">
        <f>_xlfn.XLOOKUP(Table4[[#This Row],[enz]],'[1]Sheet2 (2)'!$A:$A,'[1]Sheet2 (2)'!$B:$B,"")</f>
        <v>1</v>
      </c>
    </row>
    <row r="3233" spans="1:7" hidden="1" x14ac:dyDescent="0.2">
      <c r="A3233" t="s">
        <v>7603</v>
      </c>
      <c r="B3233">
        <v>10388.202298664601</v>
      </c>
      <c r="C3233">
        <v>0</v>
      </c>
      <c r="D3233">
        <v>0</v>
      </c>
      <c r="E3233">
        <f>Table4[[#This Row],[kapp_slack_ub]]/Table4[[#This Row],[kapp_old]]</f>
        <v>0</v>
      </c>
      <c r="F3233" t="str">
        <f>"'PRO-"&amp;_xlfn.TEXTAFTER(Table4[[#This Row],[rxn]],"-",-1)&amp;"'"</f>
        <v>'PRO-rt8109'</v>
      </c>
      <c r="G3233">
        <f>_xlfn.XLOOKUP(Table4[[#This Row],[enz]],'[1]Sheet2 (2)'!$A:$A,'[1]Sheet2 (2)'!$B:$B,"")</f>
        <v>1</v>
      </c>
    </row>
    <row r="3234" spans="1:7" hidden="1" x14ac:dyDescent="0.2">
      <c r="A3234" t="s">
        <v>7604</v>
      </c>
      <c r="B3234">
        <v>10388.202298664601</v>
      </c>
      <c r="C3234">
        <v>0</v>
      </c>
      <c r="D3234">
        <v>0</v>
      </c>
      <c r="E3234">
        <f>Table4[[#This Row],[kapp_slack_ub]]/Table4[[#This Row],[kapp_old]]</f>
        <v>0</v>
      </c>
      <c r="F3234" t="str">
        <f>"'PRO-"&amp;_xlfn.TEXTAFTER(Table4[[#This Row],[rxn]],"-",-1)&amp;"'"</f>
        <v>'PRO-rt3419'</v>
      </c>
      <c r="G3234">
        <f>_xlfn.XLOOKUP(Table4[[#This Row],[enz]],'[1]Sheet2 (2)'!$A:$A,'[1]Sheet2 (2)'!$B:$B,"")</f>
        <v>1</v>
      </c>
    </row>
    <row r="3235" spans="1:7" hidden="1" x14ac:dyDescent="0.2">
      <c r="A3235" t="s">
        <v>7605</v>
      </c>
      <c r="B3235">
        <v>10388.202298664601</v>
      </c>
      <c r="C3235">
        <v>0</v>
      </c>
      <c r="D3235">
        <v>0</v>
      </c>
      <c r="E3235">
        <f>Table4[[#This Row],[kapp_slack_ub]]/Table4[[#This Row],[kapp_old]]</f>
        <v>0</v>
      </c>
      <c r="F3235" t="str">
        <f>"'PRO-"&amp;_xlfn.TEXTAFTER(Table4[[#This Row],[rxn]],"-",-1)&amp;"'"</f>
        <v>'PRO-rt5322'</v>
      </c>
      <c r="G3235">
        <f>_xlfn.XLOOKUP(Table4[[#This Row],[enz]],'[1]Sheet2 (2)'!$A:$A,'[1]Sheet2 (2)'!$B:$B,"")</f>
        <v>1</v>
      </c>
    </row>
    <row r="3236" spans="1:7" hidden="1" x14ac:dyDescent="0.2">
      <c r="A3236" t="s">
        <v>7606</v>
      </c>
      <c r="B3236">
        <v>10388.202298664601</v>
      </c>
      <c r="C3236">
        <v>0</v>
      </c>
      <c r="D3236">
        <v>0</v>
      </c>
      <c r="E3236">
        <f>Table4[[#This Row],[kapp_slack_ub]]/Table4[[#This Row],[kapp_old]]</f>
        <v>0</v>
      </c>
      <c r="F3236" t="str">
        <f>"'PRO-"&amp;_xlfn.TEXTAFTER(Table4[[#This Row],[rxn]],"-",-1)&amp;"'"</f>
        <v>'PRO-rt3419'</v>
      </c>
      <c r="G3236">
        <f>_xlfn.XLOOKUP(Table4[[#This Row],[enz]],'[1]Sheet2 (2)'!$A:$A,'[1]Sheet2 (2)'!$B:$B,"")</f>
        <v>1</v>
      </c>
    </row>
    <row r="3237" spans="1:7" hidden="1" x14ac:dyDescent="0.2">
      <c r="A3237" t="s">
        <v>7607</v>
      </c>
      <c r="B3237">
        <v>10388.202298664601</v>
      </c>
      <c r="C3237">
        <v>0</v>
      </c>
      <c r="D3237">
        <v>0</v>
      </c>
      <c r="E3237">
        <f>Table4[[#This Row],[kapp_slack_ub]]/Table4[[#This Row],[kapp_old]]</f>
        <v>0</v>
      </c>
      <c r="F3237" t="str">
        <f>"'PRO-"&amp;_xlfn.TEXTAFTER(Table4[[#This Row],[rxn]],"-",-1)&amp;"'"</f>
        <v>'PRO-rt5322'</v>
      </c>
      <c r="G3237">
        <f>_xlfn.XLOOKUP(Table4[[#This Row],[enz]],'[1]Sheet2 (2)'!$A:$A,'[1]Sheet2 (2)'!$B:$B,"")</f>
        <v>1</v>
      </c>
    </row>
    <row r="3238" spans="1:7" hidden="1" x14ac:dyDescent="0.2">
      <c r="A3238" t="s">
        <v>7608</v>
      </c>
      <c r="B3238">
        <v>10388.202298664601</v>
      </c>
      <c r="C3238">
        <v>0</v>
      </c>
      <c r="D3238">
        <v>0</v>
      </c>
      <c r="E3238">
        <f>Table4[[#This Row],[kapp_slack_ub]]/Table4[[#This Row],[kapp_old]]</f>
        <v>0</v>
      </c>
      <c r="F3238" t="str">
        <f>"'PRO-"&amp;_xlfn.TEXTAFTER(Table4[[#This Row],[rxn]],"-",-1)&amp;"'"</f>
        <v>'PRO-rt3419'</v>
      </c>
      <c r="G3238">
        <f>_xlfn.XLOOKUP(Table4[[#This Row],[enz]],'[1]Sheet2 (2)'!$A:$A,'[1]Sheet2 (2)'!$B:$B,"")</f>
        <v>1</v>
      </c>
    </row>
    <row r="3239" spans="1:7" hidden="1" x14ac:dyDescent="0.2">
      <c r="A3239" t="s">
        <v>7609</v>
      </c>
      <c r="B3239">
        <v>10388.202298664601</v>
      </c>
      <c r="C3239">
        <v>0</v>
      </c>
      <c r="D3239">
        <v>0</v>
      </c>
      <c r="E3239">
        <f>Table4[[#This Row],[kapp_slack_ub]]/Table4[[#This Row],[kapp_old]]</f>
        <v>0</v>
      </c>
      <c r="F3239" t="str">
        <f>"'PRO-"&amp;_xlfn.TEXTAFTER(Table4[[#This Row],[rxn]],"-",-1)&amp;"'"</f>
        <v>'PRO-rt3419'</v>
      </c>
      <c r="G3239">
        <f>_xlfn.XLOOKUP(Table4[[#This Row],[enz]],'[1]Sheet2 (2)'!$A:$A,'[1]Sheet2 (2)'!$B:$B,"")</f>
        <v>1</v>
      </c>
    </row>
    <row r="3240" spans="1:7" hidden="1" x14ac:dyDescent="0.2">
      <c r="A3240" t="s">
        <v>7610</v>
      </c>
      <c r="B3240">
        <v>10388.202298664601</v>
      </c>
      <c r="C3240">
        <v>0</v>
      </c>
      <c r="D3240">
        <v>0</v>
      </c>
      <c r="E3240">
        <f>Table4[[#This Row],[kapp_slack_ub]]/Table4[[#This Row],[kapp_old]]</f>
        <v>0</v>
      </c>
      <c r="F3240" t="str">
        <f>"'PRO-"&amp;_xlfn.TEXTAFTER(Table4[[#This Row],[rxn]],"-",-1)&amp;"'"</f>
        <v>'PRO-rt3419'</v>
      </c>
      <c r="G3240">
        <f>_xlfn.XLOOKUP(Table4[[#This Row],[enz]],'[1]Sheet2 (2)'!$A:$A,'[1]Sheet2 (2)'!$B:$B,"")</f>
        <v>1</v>
      </c>
    </row>
    <row r="3241" spans="1:7" hidden="1" x14ac:dyDescent="0.2">
      <c r="A3241" t="s">
        <v>3218</v>
      </c>
      <c r="B3241">
        <v>355100.274709369</v>
      </c>
      <c r="C3241">
        <v>0</v>
      </c>
      <c r="D3241">
        <v>0</v>
      </c>
      <c r="E3241">
        <f>Table4[[#This Row],[kapp_slack_ub]]/Table4[[#This Row],[kapp_old]]</f>
        <v>0</v>
      </c>
      <c r="F3241" t="str">
        <f>"'PRO-"&amp;_xlfn.TEXTAFTER(Table4[[#This Row],[rxn]],"-",-1)&amp;"'"</f>
        <v>'PRO-PDHCPLX'</v>
      </c>
      <c r="G3241" t="str">
        <f>_xlfn.XLOOKUP(Table4[[#This Row],[enz]],'[1]Sheet2 (2)'!$A:$A,'[1]Sheet2 (2)'!$B:$B,"")</f>
        <v/>
      </c>
    </row>
    <row r="3242" spans="1:7" hidden="1" x14ac:dyDescent="0.2">
      <c r="A3242" t="s">
        <v>3219</v>
      </c>
      <c r="B3242">
        <v>10388.202298664601</v>
      </c>
      <c r="C3242">
        <v>0</v>
      </c>
      <c r="D3242">
        <v>0</v>
      </c>
      <c r="E3242">
        <f>Table4[[#This Row],[kapp_slack_ub]]/Table4[[#This Row],[kapp_old]]</f>
        <v>0</v>
      </c>
      <c r="F3242" t="str">
        <f>"'PRO-"&amp;_xlfn.TEXTAFTER(Table4[[#This Row],[rxn]],"-",-1)&amp;"'"</f>
        <v>'PRO-rt4380'</v>
      </c>
      <c r="G3242">
        <f>_xlfn.XLOOKUP(Table4[[#This Row],[enz]],'[1]Sheet2 (2)'!$A:$A,'[1]Sheet2 (2)'!$B:$B,"")</f>
        <v>1</v>
      </c>
    </row>
    <row r="3243" spans="1:7" hidden="1" x14ac:dyDescent="0.2">
      <c r="A3243" t="s">
        <v>7611</v>
      </c>
      <c r="B3243">
        <v>10388.202298664601</v>
      </c>
      <c r="C3243">
        <v>0</v>
      </c>
      <c r="D3243">
        <v>0</v>
      </c>
      <c r="E3243">
        <f>Table4[[#This Row],[kapp_slack_ub]]/Table4[[#This Row],[kapp_old]]</f>
        <v>0</v>
      </c>
      <c r="F3243" t="str">
        <f>"'PRO-"&amp;_xlfn.TEXTAFTER(Table4[[#This Row],[rxn]],"-",-1)&amp;"'"</f>
        <v>'PRO-rt2312'</v>
      </c>
      <c r="G3243">
        <f>_xlfn.XLOOKUP(Table4[[#This Row],[enz]],'[1]Sheet2 (2)'!$A:$A,'[1]Sheet2 (2)'!$B:$B,"")</f>
        <v>1</v>
      </c>
    </row>
    <row r="3244" spans="1:7" hidden="1" x14ac:dyDescent="0.2">
      <c r="A3244" t="s">
        <v>7612</v>
      </c>
      <c r="B3244">
        <v>1741.46152600856</v>
      </c>
      <c r="C3244">
        <v>0</v>
      </c>
      <c r="D3244">
        <v>0</v>
      </c>
      <c r="E3244">
        <f>Table4[[#This Row],[kapp_slack_ub]]/Table4[[#This Row],[kapp_old]]</f>
        <v>0</v>
      </c>
      <c r="F3244" t="str">
        <f>"'PRO-"&amp;_xlfn.TEXTAFTER(Table4[[#This Row],[rxn]],"-",-1)&amp;"'"</f>
        <v>'PRO-rt2279'</v>
      </c>
      <c r="G3244">
        <f>_xlfn.XLOOKUP(Table4[[#This Row],[enz]],'[1]Sheet2 (2)'!$A:$A,'[1]Sheet2 (2)'!$B:$B,"")</f>
        <v>1</v>
      </c>
    </row>
    <row r="3245" spans="1:7" hidden="1" x14ac:dyDescent="0.2">
      <c r="A3245" t="s">
        <v>3220</v>
      </c>
      <c r="B3245">
        <v>1741.46152600856</v>
      </c>
      <c r="C3245">
        <v>0</v>
      </c>
      <c r="D3245">
        <v>0</v>
      </c>
      <c r="E3245">
        <f>Table4[[#This Row],[kapp_slack_ub]]/Table4[[#This Row],[kapp_old]]</f>
        <v>0</v>
      </c>
      <c r="F3245" t="str">
        <f>"'PRO-"&amp;_xlfn.TEXTAFTER(Table4[[#This Row],[rxn]],"-",-1)&amp;"'"</f>
        <v>'PRO-rt4380'</v>
      </c>
      <c r="G3245">
        <f>_xlfn.XLOOKUP(Table4[[#This Row],[enz]],'[1]Sheet2 (2)'!$A:$A,'[1]Sheet2 (2)'!$B:$B,"")</f>
        <v>1</v>
      </c>
    </row>
    <row r="3246" spans="1:7" hidden="1" x14ac:dyDescent="0.2">
      <c r="A3246" t="s">
        <v>7613</v>
      </c>
      <c r="B3246">
        <v>10388.202298664601</v>
      </c>
      <c r="C3246">
        <v>0</v>
      </c>
      <c r="D3246">
        <v>0</v>
      </c>
      <c r="E3246">
        <f>Table4[[#This Row],[kapp_slack_ub]]/Table4[[#This Row],[kapp_old]]</f>
        <v>0</v>
      </c>
      <c r="F3246" t="str">
        <f>"'PRO-"&amp;_xlfn.TEXTAFTER(Table4[[#This Row],[rxn]],"-",-1)&amp;"'"</f>
        <v>'PRO-SPONT'</v>
      </c>
      <c r="G3246" t="str">
        <f>_xlfn.XLOOKUP(Table4[[#This Row],[enz]],'[1]Sheet2 (2)'!$A:$A,'[1]Sheet2 (2)'!$B:$B,"")</f>
        <v/>
      </c>
    </row>
    <row r="3247" spans="1:7" hidden="1" x14ac:dyDescent="0.2">
      <c r="A3247" t="s">
        <v>7614</v>
      </c>
      <c r="B3247">
        <v>10388.202298664601</v>
      </c>
      <c r="C3247">
        <v>0</v>
      </c>
      <c r="D3247">
        <v>0</v>
      </c>
      <c r="E3247">
        <f>Table4[[#This Row],[kapp_slack_ub]]/Table4[[#This Row],[kapp_old]]</f>
        <v>0</v>
      </c>
      <c r="F3247" t="str">
        <f>"'PRO-"&amp;_xlfn.TEXTAFTER(Table4[[#This Row],[rxn]],"-",-1)&amp;"'"</f>
        <v>'PRO-SPONT'</v>
      </c>
      <c r="G3247" t="str">
        <f>_xlfn.XLOOKUP(Table4[[#This Row],[enz]],'[1]Sheet2 (2)'!$A:$A,'[1]Sheet2 (2)'!$B:$B,"")</f>
        <v/>
      </c>
    </row>
    <row r="3248" spans="1:7" hidden="1" x14ac:dyDescent="0.2">
      <c r="A3248" t="s">
        <v>3221</v>
      </c>
      <c r="B3248">
        <v>10388.202298664601</v>
      </c>
      <c r="C3248">
        <v>0</v>
      </c>
      <c r="D3248">
        <v>0</v>
      </c>
      <c r="E3248">
        <f>Table4[[#This Row],[kapp_slack_ub]]/Table4[[#This Row],[kapp_old]]</f>
        <v>0</v>
      </c>
      <c r="F3248" t="str">
        <f>"'PRO-"&amp;_xlfn.TEXTAFTER(Table4[[#This Row],[rxn]],"-",-1)&amp;"'"</f>
        <v>'PRO-UNKNOWN'</v>
      </c>
      <c r="G3248" t="str">
        <f>_xlfn.XLOOKUP(Table4[[#This Row],[enz]],'[1]Sheet2 (2)'!$A:$A,'[1]Sheet2 (2)'!$B:$B,"")</f>
        <v/>
      </c>
    </row>
    <row r="3249" spans="1:7" hidden="1" x14ac:dyDescent="0.2">
      <c r="A3249" t="s">
        <v>7615</v>
      </c>
      <c r="B3249">
        <v>10388.202298664601</v>
      </c>
      <c r="C3249">
        <v>0</v>
      </c>
      <c r="D3249">
        <v>0</v>
      </c>
      <c r="E3249">
        <f>Table4[[#This Row],[kapp_slack_ub]]/Table4[[#This Row],[kapp_old]]</f>
        <v>0</v>
      </c>
      <c r="F3249" t="str">
        <f>"'PRO-"&amp;_xlfn.TEXTAFTER(Table4[[#This Row],[rxn]],"-",-1)&amp;"'"</f>
        <v>'PRO-UNKNOWN'</v>
      </c>
      <c r="G3249" t="str">
        <f>_xlfn.XLOOKUP(Table4[[#This Row],[enz]],'[1]Sheet2 (2)'!$A:$A,'[1]Sheet2 (2)'!$B:$B,"")</f>
        <v/>
      </c>
    </row>
    <row r="3250" spans="1:7" hidden="1" x14ac:dyDescent="0.2">
      <c r="A3250" t="s">
        <v>7616</v>
      </c>
      <c r="B3250">
        <v>10388.202298664601</v>
      </c>
      <c r="C3250">
        <v>0</v>
      </c>
      <c r="D3250">
        <v>0</v>
      </c>
      <c r="E3250">
        <f>Table4[[#This Row],[kapp_slack_ub]]/Table4[[#This Row],[kapp_old]]</f>
        <v>0</v>
      </c>
      <c r="F3250" t="str">
        <f>"'PRO-"&amp;_xlfn.TEXTAFTER(Table4[[#This Row],[rxn]],"-",-1)&amp;"'"</f>
        <v>'PRO-SPONT'</v>
      </c>
      <c r="G3250" t="str">
        <f>_xlfn.XLOOKUP(Table4[[#This Row],[enz]],'[1]Sheet2 (2)'!$A:$A,'[1]Sheet2 (2)'!$B:$B,"")</f>
        <v/>
      </c>
    </row>
    <row r="3251" spans="1:7" hidden="1" x14ac:dyDescent="0.2">
      <c r="A3251" t="s">
        <v>3222</v>
      </c>
      <c r="B3251">
        <v>10388.202298664601</v>
      </c>
      <c r="C3251">
        <v>0</v>
      </c>
      <c r="D3251">
        <v>0</v>
      </c>
      <c r="E3251">
        <f>Table4[[#This Row],[kapp_slack_ub]]/Table4[[#This Row],[kapp_old]]</f>
        <v>0</v>
      </c>
      <c r="F3251" t="str">
        <f>"'PRO-"&amp;_xlfn.TEXTAFTER(Table4[[#This Row],[rxn]],"-",-1)&amp;"'"</f>
        <v>'PRO-SPONT'</v>
      </c>
      <c r="G3251" t="str">
        <f>_xlfn.XLOOKUP(Table4[[#This Row],[enz]],'[1]Sheet2 (2)'!$A:$A,'[1]Sheet2 (2)'!$B:$B,"")</f>
        <v/>
      </c>
    </row>
    <row r="3252" spans="1:7" hidden="1" x14ac:dyDescent="0.2">
      <c r="A3252" t="s">
        <v>7617</v>
      </c>
      <c r="B3252">
        <v>10388.202298664601</v>
      </c>
      <c r="C3252">
        <v>0</v>
      </c>
      <c r="D3252">
        <v>0</v>
      </c>
      <c r="E3252">
        <f>Table4[[#This Row],[kapp_slack_ub]]/Table4[[#This Row],[kapp_old]]</f>
        <v>0</v>
      </c>
      <c r="F3252" t="str">
        <f>"'PRO-"&amp;_xlfn.TEXTAFTER(Table4[[#This Row],[rxn]],"-",-1)&amp;"'"</f>
        <v>'PRO-SPONT'</v>
      </c>
      <c r="G3252" t="str">
        <f>_xlfn.XLOOKUP(Table4[[#This Row],[enz]],'[1]Sheet2 (2)'!$A:$A,'[1]Sheet2 (2)'!$B:$B,"")</f>
        <v/>
      </c>
    </row>
    <row r="3253" spans="1:7" hidden="1" x14ac:dyDescent="0.2">
      <c r="A3253" t="s">
        <v>7618</v>
      </c>
      <c r="B3253">
        <v>10388.202298664601</v>
      </c>
      <c r="C3253">
        <v>0</v>
      </c>
      <c r="D3253">
        <v>0</v>
      </c>
      <c r="E3253">
        <f>Table4[[#This Row],[kapp_slack_ub]]/Table4[[#This Row],[kapp_old]]</f>
        <v>0</v>
      </c>
      <c r="F3253" t="str">
        <f>"'PRO-"&amp;_xlfn.TEXTAFTER(Table4[[#This Row],[rxn]],"-",-1)&amp;"'"</f>
        <v>'PRO-SPONT'</v>
      </c>
      <c r="G3253" t="str">
        <f>_xlfn.XLOOKUP(Table4[[#This Row],[enz]],'[1]Sheet2 (2)'!$A:$A,'[1]Sheet2 (2)'!$B:$B,"")</f>
        <v/>
      </c>
    </row>
    <row r="3254" spans="1:7" hidden="1" x14ac:dyDescent="0.2">
      <c r="A3254" t="s">
        <v>3223</v>
      </c>
      <c r="B3254">
        <v>10388.202298664601</v>
      </c>
      <c r="C3254">
        <v>0</v>
      </c>
      <c r="D3254">
        <v>0</v>
      </c>
      <c r="E3254">
        <f>Table4[[#This Row],[kapp_slack_ub]]/Table4[[#This Row],[kapp_old]]</f>
        <v>0</v>
      </c>
      <c r="F3254" t="str">
        <f>"'PRO-"&amp;_xlfn.TEXTAFTER(Table4[[#This Row],[rxn]],"-",-1)&amp;"'"</f>
        <v>'PRO-UNKNOWN'</v>
      </c>
      <c r="G3254" t="str">
        <f>_xlfn.XLOOKUP(Table4[[#This Row],[enz]],'[1]Sheet2 (2)'!$A:$A,'[1]Sheet2 (2)'!$B:$B,"")</f>
        <v/>
      </c>
    </row>
    <row r="3255" spans="1:7" hidden="1" x14ac:dyDescent="0.2">
      <c r="A3255" t="s">
        <v>7619</v>
      </c>
      <c r="B3255">
        <v>10388.202298664601</v>
      </c>
      <c r="C3255">
        <v>0</v>
      </c>
      <c r="D3255">
        <v>0</v>
      </c>
      <c r="E3255">
        <f>Table4[[#This Row],[kapp_slack_ub]]/Table4[[#This Row],[kapp_old]]</f>
        <v>0</v>
      </c>
      <c r="F3255" t="str">
        <f>"'PRO-"&amp;_xlfn.TEXTAFTER(Table4[[#This Row],[rxn]],"-",-1)&amp;"'"</f>
        <v>'PRO-UNKNOWN'</v>
      </c>
      <c r="G3255" t="str">
        <f>_xlfn.XLOOKUP(Table4[[#This Row],[enz]],'[1]Sheet2 (2)'!$A:$A,'[1]Sheet2 (2)'!$B:$B,"")</f>
        <v/>
      </c>
    </row>
    <row r="3256" spans="1:7" hidden="1" x14ac:dyDescent="0.2">
      <c r="A3256" t="s">
        <v>7620</v>
      </c>
      <c r="B3256">
        <v>10388.202298664601</v>
      </c>
      <c r="C3256">
        <v>0</v>
      </c>
      <c r="D3256">
        <v>0</v>
      </c>
      <c r="E3256">
        <f>Table4[[#This Row],[kapp_slack_ub]]/Table4[[#This Row],[kapp_old]]</f>
        <v>0</v>
      </c>
      <c r="F3256" t="str">
        <f>"'PRO-"&amp;_xlfn.TEXTAFTER(Table4[[#This Row],[rxn]],"-",-1)&amp;"'"</f>
        <v>'PRO-SPONT'</v>
      </c>
      <c r="G3256" t="str">
        <f>_xlfn.XLOOKUP(Table4[[#This Row],[enz]],'[1]Sheet2 (2)'!$A:$A,'[1]Sheet2 (2)'!$B:$B,"")</f>
        <v/>
      </c>
    </row>
    <row r="3257" spans="1:7" hidden="1" x14ac:dyDescent="0.2">
      <c r="A3257" t="s">
        <v>7621</v>
      </c>
      <c r="B3257">
        <v>10388.202298664601</v>
      </c>
      <c r="C3257">
        <v>0</v>
      </c>
      <c r="D3257">
        <v>0</v>
      </c>
      <c r="E3257">
        <f>Table4[[#This Row],[kapp_slack_ub]]/Table4[[#This Row],[kapp_old]]</f>
        <v>0</v>
      </c>
      <c r="F3257" t="str">
        <f>"'PRO-"&amp;_xlfn.TEXTAFTER(Table4[[#This Row],[rxn]],"-",-1)&amp;"'"</f>
        <v>'PRO-SPONT'</v>
      </c>
      <c r="G3257" t="str">
        <f>_xlfn.XLOOKUP(Table4[[#This Row],[enz]],'[1]Sheet2 (2)'!$A:$A,'[1]Sheet2 (2)'!$B:$B,"")</f>
        <v/>
      </c>
    </row>
    <row r="3258" spans="1:7" hidden="1" x14ac:dyDescent="0.2">
      <c r="A3258" t="s">
        <v>7622</v>
      </c>
      <c r="B3258">
        <v>10388.202298664601</v>
      </c>
      <c r="C3258">
        <v>0</v>
      </c>
      <c r="D3258">
        <v>0</v>
      </c>
      <c r="E3258">
        <f>Table4[[#This Row],[kapp_slack_ub]]/Table4[[#This Row],[kapp_old]]</f>
        <v>0</v>
      </c>
      <c r="F3258" t="str">
        <f>"'PRO-"&amp;_xlfn.TEXTAFTER(Table4[[#This Row],[rxn]],"-",-1)&amp;"'"</f>
        <v>'PRO-SPONT'</v>
      </c>
      <c r="G3258" t="str">
        <f>_xlfn.XLOOKUP(Table4[[#This Row],[enz]],'[1]Sheet2 (2)'!$A:$A,'[1]Sheet2 (2)'!$B:$B,"")</f>
        <v/>
      </c>
    </row>
    <row r="3259" spans="1:7" hidden="1" x14ac:dyDescent="0.2">
      <c r="A3259" t="s">
        <v>7623</v>
      </c>
      <c r="B3259">
        <v>10388.202298664601</v>
      </c>
      <c r="C3259">
        <v>0</v>
      </c>
      <c r="D3259">
        <v>0</v>
      </c>
      <c r="E3259">
        <f>Table4[[#This Row],[kapp_slack_ub]]/Table4[[#This Row],[kapp_old]]</f>
        <v>0</v>
      </c>
      <c r="F3259" t="str">
        <f>"'PRO-"&amp;_xlfn.TEXTAFTER(Table4[[#This Row],[rxn]],"-",-1)&amp;"'"</f>
        <v>'PRO-SPONT'</v>
      </c>
      <c r="G3259" t="str">
        <f>_xlfn.XLOOKUP(Table4[[#This Row],[enz]],'[1]Sheet2 (2)'!$A:$A,'[1]Sheet2 (2)'!$B:$B,"")</f>
        <v/>
      </c>
    </row>
    <row r="3260" spans="1:7" hidden="1" x14ac:dyDescent="0.2">
      <c r="A3260" t="s">
        <v>7624</v>
      </c>
      <c r="B3260">
        <v>10388.202298664601</v>
      </c>
      <c r="C3260">
        <v>0</v>
      </c>
      <c r="D3260">
        <v>0</v>
      </c>
      <c r="E3260">
        <f>Table4[[#This Row],[kapp_slack_ub]]/Table4[[#This Row],[kapp_old]]</f>
        <v>0</v>
      </c>
      <c r="F3260" t="str">
        <f>"'PRO-"&amp;_xlfn.TEXTAFTER(Table4[[#This Row],[rxn]],"-",-1)&amp;"'"</f>
        <v>'PRO-SPONT'</v>
      </c>
      <c r="G3260" t="str">
        <f>_xlfn.XLOOKUP(Table4[[#This Row],[enz]],'[1]Sheet2 (2)'!$A:$A,'[1]Sheet2 (2)'!$B:$B,"")</f>
        <v/>
      </c>
    </row>
    <row r="3261" spans="1:7" hidden="1" x14ac:dyDescent="0.2">
      <c r="A3261" t="s">
        <v>7625</v>
      </c>
      <c r="B3261">
        <v>10388.202298664601</v>
      </c>
      <c r="C3261">
        <v>0</v>
      </c>
      <c r="D3261">
        <v>0</v>
      </c>
      <c r="E3261">
        <f>Table4[[#This Row],[kapp_slack_ub]]/Table4[[#This Row],[kapp_old]]</f>
        <v>0</v>
      </c>
      <c r="F3261" t="str">
        <f>"'PRO-"&amp;_xlfn.TEXTAFTER(Table4[[#This Row],[rxn]],"-",-1)&amp;"'"</f>
        <v>'PRO-SPONT'</v>
      </c>
      <c r="G3261" t="str">
        <f>_xlfn.XLOOKUP(Table4[[#This Row],[enz]],'[1]Sheet2 (2)'!$A:$A,'[1]Sheet2 (2)'!$B:$B,"")</f>
        <v/>
      </c>
    </row>
    <row r="3262" spans="1:7" hidden="1" x14ac:dyDescent="0.2">
      <c r="A3262" t="s">
        <v>7626</v>
      </c>
      <c r="B3262">
        <v>10388.202298664601</v>
      </c>
      <c r="C3262">
        <v>0</v>
      </c>
      <c r="D3262">
        <v>0</v>
      </c>
      <c r="E3262">
        <f>Table4[[#This Row],[kapp_slack_ub]]/Table4[[#This Row],[kapp_old]]</f>
        <v>0</v>
      </c>
      <c r="F3262" t="str">
        <f>"'PRO-"&amp;_xlfn.TEXTAFTER(Table4[[#This Row],[rxn]],"-",-1)&amp;"'"</f>
        <v>'PRO-rt1060'</v>
      </c>
      <c r="G3262">
        <f>_xlfn.XLOOKUP(Table4[[#This Row],[enz]],'[1]Sheet2 (2)'!$A:$A,'[1]Sheet2 (2)'!$B:$B,"")</f>
        <v>1</v>
      </c>
    </row>
    <row r="3263" spans="1:7" hidden="1" x14ac:dyDescent="0.2">
      <c r="A3263" t="s">
        <v>7627</v>
      </c>
      <c r="B3263">
        <v>10388.202298664601</v>
      </c>
      <c r="C3263">
        <v>0</v>
      </c>
      <c r="D3263">
        <v>0</v>
      </c>
      <c r="E3263">
        <f>Table4[[#This Row],[kapp_slack_ub]]/Table4[[#This Row],[kapp_old]]</f>
        <v>0</v>
      </c>
      <c r="F3263" t="str">
        <f>"'PRO-"&amp;_xlfn.TEXTAFTER(Table4[[#This Row],[rxn]],"-",-1)&amp;"'"</f>
        <v>'PRO-rt1060'</v>
      </c>
      <c r="G3263">
        <f>_xlfn.XLOOKUP(Table4[[#This Row],[enz]],'[1]Sheet2 (2)'!$A:$A,'[1]Sheet2 (2)'!$B:$B,"")</f>
        <v>1</v>
      </c>
    </row>
    <row r="3264" spans="1:7" hidden="1" x14ac:dyDescent="0.2">
      <c r="A3264" t="s">
        <v>7628</v>
      </c>
      <c r="B3264">
        <v>10388.202298664601</v>
      </c>
      <c r="C3264">
        <v>0</v>
      </c>
      <c r="D3264">
        <v>0</v>
      </c>
      <c r="E3264">
        <f>Table4[[#This Row],[kapp_slack_ub]]/Table4[[#This Row],[kapp_old]]</f>
        <v>0</v>
      </c>
      <c r="F3264" t="str">
        <f>"'PRO-"&amp;_xlfn.TEXTAFTER(Table4[[#This Row],[rxn]],"-",-1)&amp;"'"</f>
        <v>'PRO-rt4312'</v>
      </c>
      <c r="G3264">
        <f>_xlfn.XLOOKUP(Table4[[#This Row],[enz]],'[1]Sheet2 (2)'!$A:$A,'[1]Sheet2 (2)'!$B:$B,"")</f>
        <v>1</v>
      </c>
    </row>
    <row r="3265" spans="1:7" hidden="1" x14ac:dyDescent="0.2">
      <c r="A3265" t="s">
        <v>7629</v>
      </c>
      <c r="B3265">
        <v>10388.202298664601</v>
      </c>
      <c r="C3265">
        <v>0</v>
      </c>
      <c r="D3265">
        <v>0</v>
      </c>
      <c r="E3265">
        <f>Table4[[#This Row],[kapp_slack_ub]]/Table4[[#This Row],[kapp_old]]</f>
        <v>0</v>
      </c>
      <c r="F3265" t="str">
        <f>"'PRO-"&amp;_xlfn.TEXTAFTER(Table4[[#This Row],[rxn]],"-",-1)&amp;"'"</f>
        <v>'PRO-rt4312'</v>
      </c>
      <c r="G3265">
        <f>_xlfn.XLOOKUP(Table4[[#This Row],[enz]],'[1]Sheet2 (2)'!$A:$A,'[1]Sheet2 (2)'!$B:$B,"")</f>
        <v>1</v>
      </c>
    </row>
    <row r="3266" spans="1:7" hidden="1" x14ac:dyDescent="0.2">
      <c r="A3266" t="s">
        <v>7630</v>
      </c>
      <c r="B3266">
        <v>10388.202298664601</v>
      </c>
      <c r="C3266">
        <v>0</v>
      </c>
      <c r="D3266">
        <v>0</v>
      </c>
      <c r="E3266">
        <f>Table4[[#This Row],[kapp_slack_ub]]/Table4[[#This Row],[kapp_old]]</f>
        <v>0</v>
      </c>
      <c r="F3266" t="str">
        <f>"'PRO-"&amp;_xlfn.TEXTAFTER(Table4[[#This Row],[rxn]],"-",-1)&amp;"'"</f>
        <v>'PRO-rt0491'</v>
      </c>
      <c r="G3266">
        <f>_xlfn.XLOOKUP(Table4[[#This Row],[enz]],'[1]Sheet2 (2)'!$A:$A,'[1]Sheet2 (2)'!$B:$B,"")</f>
        <v>1</v>
      </c>
    </row>
    <row r="3267" spans="1:7" hidden="1" x14ac:dyDescent="0.2">
      <c r="A3267" t="s">
        <v>7631</v>
      </c>
      <c r="B3267">
        <v>10388.202298664601</v>
      </c>
      <c r="C3267">
        <v>0</v>
      </c>
      <c r="D3267">
        <v>0</v>
      </c>
      <c r="E3267">
        <f>Table4[[#This Row],[kapp_slack_ub]]/Table4[[#This Row],[kapp_old]]</f>
        <v>0</v>
      </c>
      <c r="F3267" t="str">
        <f>"'PRO-"&amp;_xlfn.TEXTAFTER(Table4[[#This Row],[rxn]],"-",-1)&amp;"'"</f>
        <v>'PRO-rt0495'</v>
      </c>
      <c r="G3267">
        <f>_xlfn.XLOOKUP(Table4[[#This Row],[enz]],'[1]Sheet2 (2)'!$A:$A,'[1]Sheet2 (2)'!$B:$B,"")</f>
        <v>1</v>
      </c>
    </row>
    <row r="3268" spans="1:7" hidden="1" x14ac:dyDescent="0.2">
      <c r="A3268" t="s">
        <v>3224</v>
      </c>
      <c r="B3268">
        <v>8982515.0720699392</v>
      </c>
      <c r="C3268">
        <v>0</v>
      </c>
      <c r="D3268">
        <v>0</v>
      </c>
      <c r="E3268">
        <f>Table4[[#This Row],[kapp_slack_ub]]/Table4[[#This Row],[kapp_old]]</f>
        <v>0</v>
      </c>
      <c r="F3268" t="str">
        <f>"'PRO-"&amp;_xlfn.TEXTAFTER(Table4[[#This Row],[rxn]],"-",-1)&amp;"'"</f>
        <v>'PRO-rt0499'</v>
      </c>
      <c r="G3268">
        <f>_xlfn.XLOOKUP(Table4[[#This Row],[enz]],'[1]Sheet2 (2)'!$A:$A,'[1]Sheet2 (2)'!$B:$B,"")</f>
        <v>1</v>
      </c>
    </row>
    <row r="3269" spans="1:7" hidden="1" x14ac:dyDescent="0.2">
      <c r="A3269" t="s">
        <v>7632</v>
      </c>
      <c r="B3269">
        <v>10388.202298664601</v>
      </c>
      <c r="C3269">
        <v>0</v>
      </c>
      <c r="D3269">
        <v>0</v>
      </c>
      <c r="E3269">
        <f>Table4[[#This Row],[kapp_slack_ub]]/Table4[[#This Row],[kapp_old]]</f>
        <v>0</v>
      </c>
      <c r="F3269" t="str">
        <f>"'PRO-"&amp;_xlfn.TEXTAFTER(Table4[[#This Row],[rxn]],"-",-1)&amp;"'"</f>
        <v>'PRO-rt4597'</v>
      </c>
      <c r="G3269">
        <f>_xlfn.XLOOKUP(Table4[[#This Row],[enz]],'[1]Sheet2 (2)'!$A:$A,'[1]Sheet2 (2)'!$B:$B,"")</f>
        <v>1</v>
      </c>
    </row>
    <row r="3270" spans="1:7" hidden="1" x14ac:dyDescent="0.2">
      <c r="A3270" t="s">
        <v>7633</v>
      </c>
      <c r="B3270">
        <v>10388.202298664601</v>
      </c>
      <c r="C3270">
        <v>0</v>
      </c>
      <c r="D3270">
        <v>0</v>
      </c>
      <c r="E3270">
        <f>Table4[[#This Row],[kapp_slack_ub]]/Table4[[#This Row],[kapp_old]]</f>
        <v>0</v>
      </c>
      <c r="F3270" t="str">
        <f>"'PRO-"&amp;_xlfn.TEXTAFTER(Table4[[#This Row],[rxn]],"-",-1)&amp;"'"</f>
        <v>'PRO-rt4597'</v>
      </c>
      <c r="G3270">
        <f>_xlfn.XLOOKUP(Table4[[#This Row],[enz]],'[1]Sheet2 (2)'!$A:$A,'[1]Sheet2 (2)'!$B:$B,"")</f>
        <v>1</v>
      </c>
    </row>
    <row r="3271" spans="1:7" hidden="1" x14ac:dyDescent="0.2">
      <c r="A3271" t="s">
        <v>7634</v>
      </c>
      <c r="B3271">
        <v>10388.202298664601</v>
      </c>
      <c r="C3271">
        <v>0</v>
      </c>
      <c r="D3271">
        <v>0</v>
      </c>
      <c r="E3271">
        <f>Table4[[#This Row],[kapp_slack_ub]]/Table4[[#This Row],[kapp_old]]</f>
        <v>0</v>
      </c>
      <c r="F3271" t="str">
        <f>"'PRO-"&amp;_xlfn.TEXTAFTER(Table4[[#This Row],[rxn]],"-",-1)&amp;"'"</f>
        <v>'PRO-rt0717'</v>
      </c>
      <c r="G3271">
        <f>_xlfn.XLOOKUP(Table4[[#This Row],[enz]],'[1]Sheet2 (2)'!$A:$A,'[1]Sheet2 (2)'!$B:$B,"")</f>
        <v>1</v>
      </c>
    </row>
    <row r="3272" spans="1:7" hidden="1" x14ac:dyDescent="0.2">
      <c r="A3272" t="s">
        <v>7635</v>
      </c>
      <c r="B3272">
        <v>1648321.9746322599</v>
      </c>
      <c r="C3272">
        <v>0</v>
      </c>
      <c r="D3272">
        <v>0</v>
      </c>
      <c r="E3272">
        <f>Table4[[#This Row],[kapp_slack_ub]]/Table4[[#This Row],[kapp_old]]</f>
        <v>0</v>
      </c>
      <c r="F3272" t="str">
        <f>"'PRO-"&amp;_xlfn.TEXTAFTER(Table4[[#This Row],[rxn]],"-",-1)&amp;"'"</f>
        <v>'PRO-rt1147'</v>
      </c>
      <c r="G3272">
        <f>_xlfn.XLOOKUP(Table4[[#This Row],[enz]],'[1]Sheet2 (2)'!$A:$A,'[1]Sheet2 (2)'!$B:$B,"")</f>
        <v>1</v>
      </c>
    </row>
    <row r="3273" spans="1:7" hidden="1" x14ac:dyDescent="0.2">
      <c r="A3273" t="s">
        <v>7636</v>
      </c>
      <c r="B3273">
        <v>1648321.9746322599</v>
      </c>
      <c r="C3273">
        <v>0</v>
      </c>
      <c r="D3273">
        <v>0</v>
      </c>
      <c r="E3273">
        <f>Table4[[#This Row],[kapp_slack_ub]]/Table4[[#This Row],[kapp_old]]</f>
        <v>0</v>
      </c>
      <c r="F3273" t="str">
        <f>"'PRO-"&amp;_xlfn.TEXTAFTER(Table4[[#This Row],[rxn]],"-",-1)&amp;"'"</f>
        <v>'PRO-rt3683'</v>
      </c>
      <c r="G3273">
        <f>_xlfn.XLOOKUP(Table4[[#This Row],[enz]],'[1]Sheet2 (2)'!$A:$A,'[1]Sheet2 (2)'!$B:$B,"")</f>
        <v>1</v>
      </c>
    </row>
    <row r="3274" spans="1:7" hidden="1" x14ac:dyDescent="0.2">
      <c r="A3274" t="s">
        <v>7637</v>
      </c>
      <c r="B3274">
        <v>10388.202298664601</v>
      </c>
      <c r="C3274">
        <v>0</v>
      </c>
      <c r="D3274">
        <v>0</v>
      </c>
      <c r="E3274">
        <f>Table4[[#This Row],[kapp_slack_ub]]/Table4[[#This Row],[kapp_old]]</f>
        <v>0</v>
      </c>
      <c r="F3274" t="str">
        <f>"'PRO-"&amp;_xlfn.TEXTAFTER(Table4[[#This Row],[rxn]],"-",-1)&amp;"'"</f>
        <v>'PRO-rt4502'</v>
      </c>
      <c r="G3274">
        <f>_xlfn.XLOOKUP(Table4[[#This Row],[enz]],'[1]Sheet2 (2)'!$A:$A,'[1]Sheet2 (2)'!$B:$B,"")</f>
        <v>1</v>
      </c>
    </row>
    <row r="3275" spans="1:7" hidden="1" x14ac:dyDescent="0.2">
      <c r="A3275" t="s">
        <v>3225</v>
      </c>
      <c r="B3275">
        <v>59779.896609807998</v>
      </c>
      <c r="C3275">
        <v>0</v>
      </c>
      <c r="D3275">
        <v>0</v>
      </c>
      <c r="E3275">
        <f>Table4[[#This Row],[kapp_slack_ub]]/Table4[[#This Row],[kapp_old]]</f>
        <v>0</v>
      </c>
      <c r="F3275" t="str">
        <f>"'PRO-"&amp;_xlfn.TEXTAFTER(Table4[[#This Row],[rxn]],"-",-1)&amp;"'"</f>
        <v>'PRO-rt1221'</v>
      </c>
      <c r="G3275">
        <f>_xlfn.XLOOKUP(Table4[[#This Row],[enz]],'[1]Sheet2 (2)'!$A:$A,'[1]Sheet2 (2)'!$B:$B,"")</f>
        <v>1</v>
      </c>
    </row>
    <row r="3276" spans="1:7" hidden="1" x14ac:dyDescent="0.2">
      <c r="A3276" t="s">
        <v>7638</v>
      </c>
      <c r="B3276">
        <v>10388.202298664601</v>
      </c>
      <c r="C3276">
        <v>0</v>
      </c>
      <c r="D3276">
        <v>0</v>
      </c>
      <c r="E3276">
        <f>Table4[[#This Row],[kapp_slack_ub]]/Table4[[#This Row],[kapp_old]]</f>
        <v>0</v>
      </c>
      <c r="F3276" t="str">
        <f>"'PRO-"&amp;_xlfn.TEXTAFTER(Table4[[#This Row],[rxn]],"-",-1)&amp;"'"</f>
        <v>'PRO-rt1221'</v>
      </c>
      <c r="G3276">
        <f>_xlfn.XLOOKUP(Table4[[#This Row],[enz]],'[1]Sheet2 (2)'!$A:$A,'[1]Sheet2 (2)'!$B:$B,"")</f>
        <v>1</v>
      </c>
    </row>
    <row r="3277" spans="1:7" hidden="1" x14ac:dyDescent="0.2">
      <c r="A3277" t="s">
        <v>3226</v>
      </c>
      <c r="B3277">
        <v>109235.425429671</v>
      </c>
      <c r="C3277">
        <v>0</v>
      </c>
      <c r="D3277">
        <v>0</v>
      </c>
      <c r="E3277">
        <f>Table4[[#This Row],[kapp_slack_ub]]/Table4[[#This Row],[kapp_old]]</f>
        <v>0</v>
      </c>
      <c r="F3277" t="str">
        <f>"'PRO-"&amp;_xlfn.TEXTAFTER(Table4[[#This Row],[rxn]],"-",-1)&amp;"'"</f>
        <v>'PRO-rt7353'</v>
      </c>
      <c r="G3277">
        <f>_xlfn.XLOOKUP(Table4[[#This Row],[enz]],'[1]Sheet2 (2)'!$A:$A,'[1]Sheet2 (2)'!$B:$B,"")</f>
        <v>1</v>
      </c>
    </row>
    <row r="3278" spans="1:7" hidden="1" x14ac:dyDescent="0.2">
      <c r="A3278" t="s">
        <v>7639</v>
      </c>
      <c r="B3278">
        <v>10388.202298664601</v>
      </c>
      <c r="C3278">
        <v>0</v>
      </c>
      <c r="D3278">
        <v>0</v>
      </c>
      <c r="E3278">
        <f>Table4[[#This Row],[kapp_slack_ub]]/Table4[[#This Row],[kapp_old]]</f>
        <v>0</v>
      </c>
      <c r="F3278" t="str">
        <f>"'PRO-"&amp;_xlfn.TEXTAFTER(Table4[[#This Row],[rxn]],"-",-1)&amp;"'"</f>
        <v>'PRO-rt7353'</v>
      </c>
      <c r="G3278">
        <f>_xlfn.XLOOKUP(Table4[[#This Row],[enz]],'[1]Sheet2 (2)'!$A:$A,'[1]Sheet2 (2)'!$B:$B,"")</f>
        <v>1</v>
      </c>
    </row>
    <row r="3279" spans="1:7" hidden="1" x14ac:dyDescent="0.2">
      <c r="A3279" t="s">
        <v>3227</v>
      </c>
      <c r="B3279">
        <v>10388.202298664601</v>
      </c>
      <c r="C3279">
        <v>0</v>
      </c>
      <c r="D3279">
        <v>0</v>
      </c>
      <c r="E3279">
        <f>Table4[[#This Row],[kapp_slack_ub]]/Table4[[#This Row],[kapp_old]]</f>
        <v>0</v>
      </c>
      <c r="F3279" t="str">
        <f>"'PRO-"&amp;_xlfn.TEXTAFTER(Table4[[#This Row],[rxn]],"-",-1)&amp;"'"</f>
        <v>'PRO-rt6131'</v>
      </c>
      <c r="G3279">
        <f>_xlfn.XLOOKUP(Table4[[#This Row],[enz]],'[1]Sheet2 (2)'!$A:$A,'[1]Sheet2 (2)'!$B:$B,"")</f>
        <v>1</v>
      </c>
    </row>
    <row r="3280" spans="1:7" hidden="1" x14ac:dyDescent="0.2">
      <c r="A3280" t="s">
        <v>7640</v>
      </c>
      <c r="B3280">
        <v>10388.202298664601</v>
      </c>
      <c r="C3280">
        <v>0</v>
      </c>
      <c r="D3280">
        <v>0</v>
      </c>
      <c r="E3280">
        <f>Table4[[#This Row],[kapp_slack_ub]]/Table4[[#This Row],[kapp_old]]</f>
        <v>0</v>
      </c>
      <c r="F3280" t="str">
        <f>"'PRO-"&amp;_xlfn.TEXTAFTER(Table4[[#This Row],[rxn]],"-",-1)&amp;"'"</f>
        <v>'PRO-rt3422'</v>
      </c>
      <c r="G3280">
        <f>_xlfn.XLOOKUP(Table4[[#This Row],[enz]],'[1]Sheet2 (2)'!$A:$A,'[1]Sheet2 (2)'!$B:$B,"")</f>
        <v>1</v>
      </c>
    </row>
    <row r="3281" spans="1:7" hidden="1" x14ac:dyDescent="0.2">
      <c r="A3281" t="s">
        <v>7641</v>
      </c>
      <c r="B3281">
        <v>10388.202298664601</v>
      </c>
      <c r="C3281">
        <v>0</v>
      </c>
      <c r="D3281">
        <v>0</v>
      </c>
      <c r="E3281">
        <f>Table4[[#This Row],[kapp_slack_ub]]/Table4[[#This Row],[kapp_old]]</f>
        <v>0</v>
      </c>
      <c r="F3281" t="str">
        <f>"'PRO-"&amp;_xlfn.TEXTAFTER(Table4[[#This Row],[rxn]],"-",-1)&amp;"'"</f>
        <v>'PRO-rt4676'</v>
      </c>
      <c r="G3281">
        <f>_xlfn.XLOOKUP(Table4[[#This Row],[enz]],'[1]Sheet2 (2)'!$A:$A,'[1]Sheet2 (2)'!$B:$B,"")</f>
        <v>1</v>
      </c>
    </row>
    <row r="3282" spans="1:7" hidden="1" x14ac:dyDescent="0.2">
      <c r="A3282" t="s">
        <v>3228</v>
      </c>
      <c r="B3282">
        <v>35797.4289623445</v>
      </c>
      <c r="C3282">
        <v>0</v>
      </c>
      <c r="D3282">
        <v>0</v>
      </c>
      <c r="E3282">
        <f>Table4[[#This Row],[kapp_slack_ub]]/Table4[[#This Row],[kapp_old]]</f>
        <v>0</v>
      </c>
      <c r="F3282" t="str">
        <f>"'PRO-"&amp;_xlfn.TEXTAFTER(Table4[[#This Row],[rxn]],"-",-1)&amp;"'"</f>
        <v>'PRO-rt1542'</v>
      </c>
      <c r="G3282">
        <f>_xlfn.XLOOKUP(Table4[[#This Row],[enz]],'[1]Sheet2 (2)'!$A:$A,'[1]Sheet2 (2)'!$B:$B,"")</f>
        <v>1</v>
      </c>
    </row>
    <row r="3283" spans="1:7" hidden="1" x14ac:dyDescent="0.2">
      <c r="A3283" t="s">
        <v>7642</v>
      </c>
      <c r="B3283">
        <v>10388.202298664601</v>
      </c>
      <c r="C3283">
        <v>0</v>
      </c>
      <c r="D3283">
        <v>0</v>
      </c>
      <c r="E3283">
        <f>Table4[[#This Row],[kapp_slack_ub]]/Table4[[#This Row],[kapp_old]]</f>
        <v>0</v>
      </c>
      <c r="F3283" t="str">
        <f>"'PRO-"&amp;_xlfn.TEXTAFTER(Table4[[#This Row],[rxn]],"-",-1)&amp;"'"</f>
        <v>'PRO-rt1542'</v>
      </c>
      <c r="G3283">
        <f>_xlfn.XLOOKUP(Table4[[#This Row],[enz]],'[1]Sheet2 (2)'!$A:$A,'[1]Sheet2 (2)'!$B:$B,"")</f>
        <v>1</v>
      </c>
    </row>
    <row r="3284" spans="1:7" hidden="1" x14ac:dyDescent="0.2">
      <c r="A3284" t="s">
        <v>7643</v>
      </c>
      <c r="B3284">
        <v>10388.202298664601</v>
      </c>
      <c r="C3284">
        <v>0</v>
      </c>
      <c r="D3284">
        <v>0</v>
      </c>
      <c r="E3284">
        <f>Table4[[#This Row],[kapp_slack_ub]]/Table4[[#This Row],[kapp_old]]</f>
        <v>0</v>
      </c>
      <c r="F3284" t="str">
        <f>"'PRO-"&amp;_xlfn.TEXTAFTER(Table4[[#This Row],[rxn]],"-",-1)&amp;"'"</f>
        <v>'PRO-rt7057'</v>
      </c>
      <c r="G3284">
        <f>_xlfn.XLOOKUP(Table4[[#This Row],[enz]],'[1]Sheet2 (2)'!$A:$A,'[1]Sheet2 (2)'!$B:$B,"")</f>
        <v>1</v>
      </c>
    </row>
    <row r="3285" spans="1:7" hidden="1" x14ac:dyDescent="0.2">
      <c r="A3285" t="s">
        <v>7644</v>
      </c>
      <c r="B3285">
        <v>10388.202298664601</v>
      </c>
      <c r="C3285">
        <v>0</v>
      </c>
      <c r="D3285">
        <v>0</v>
      </c>
      <c r="E3285">
        <f>Table4[[#This Row],[kapp_slack_ub]]/Table4[[#This Row],[kapp_old]]</f>
        <v>0</v>
      </c>
      <c r="F3285" t="str">
        <f>"'PRO-"&amp;_xlfn.TEXTAFTER(Table4[[#This Row],[rxn]],"-",-1)&amp;"'"</f>
        <v>'PRO-rt7057'</v>
      </c>
      <c r="G3285">
        <f>_xlfn.XLOOKUP(Table4[[#This Row],[enz]],'[1]Sheet2 (2)'!$A:$A,'[1]Sheet2 (2)'!$B:$B,"")</f>
        <v>1</v>
      </c>
    </row>
    <row r="3286" spans="1:7" hidden="1" x14ac:dyDescent="0.2">
      <c r="A3286" t="s">
        <v>7645</v>
      </c>
      <c r="B3286">
        <v>6618.3458258548899</v>
      </c>
      <c r="C3286">
        <v>0</v>
      </c>
      <c r="D3286">
        <v>0</v>
      </c>
      <c r="E3286">
        <f>Table4[[#This Row],[kapp_slack_ub]]/Table4[[#This Row],[kapp_old]]</f>
        <v>0</v>
      </c>
      <c r="F3286" t="str">
        <f>"'PRO-"&amp;_xlfn.TEXTAFTER(Table4[[#This Row],[rxn]],"-",-1)&amp;"'"</f>
        <v>'PRO-rt1591'</v>
      </c>
      <c r="G3286">
        <f>_xlfn.XLOOKUP(Table4[[#This Row],[enz]],'[1]Sheet2 (2)'!$A:$A,'[1]Sheet2 (2)'!$B:$B,"")</f>
        <v>1</v>
      </c>
    </row>
    <row r="3287" spans="1:7" hidden="1" x14ac:dyDescent="0.2">
      <c r="A3287" t="s">
        <v>7646</v>
      </c>
      <c r="B3287">
        <v>10388.202298664601</v>
      </c>
      <c r="C3287">
        <v>0</v>
      </c>
      <c r="D3287">
        <v>0</v>
      </c>
      <c r="E3287">
        <f>Table4[[#This Row],[kapp_slack_ub]]/Table4[[#This Row],[kapp_old]]</f>
        <v>0</v>
      </c>
      <c r="F3287" t="str">
        <f>"'PRO-"&amp;_xlfn.TEXTAFTER(Table4[[#This Row],[rxn]],"-",-1)&amp;"'"</f>
        <v>'PRO-rt1591'</v>
      </c>
      <c r="G3287">
        <f>_xlfn.XLOOKUP(Table4[[#This Row],[enz]],'[1]Sheet2 (2)'!$A:$A,'[1]Sheet2 (2)'!$B:$B,"")</f>
        <v>1</v>
      </c>
    </row>
    <row r="3288" spans="1:7" hidden="1" x14ac:dyDescent="0.2">
      <c r="A3288" t="s">
        <v>7647</v>
      </c>
      <c r="B3288">
        <v>10388.202298664601</v>
      </c>
      <c r="C3288">
        <v>0</v>
      </c>
      <c r="D3288">
        <v>0</v>
      </c>
      <c r="E3288">
        <f>Table4[[#This Row],[kapp_slack_ub]]/Table4[[#This Row],[kapp_old]]</f>
        <v>0</v>
      </c>
      <c r="F3288" t="str">
        <f>"'PRO-"&amp;_xlfn.TEXTAFTER(Table4[[#This Row],[rxn]],"-",-1)&amp;"'"</f>
        <v>'PRO-rt2532'</v>
      </c>
      <c r="G3288">
        <f>_xlfn.XLOOKUP(Table4[[#This Row],[enz]],'[1]Sheet2 (2)'!$A:$A,'[1]Sheet2 (2)'!$B:$B,"")</f>
        <v>1</v>
      </c>
    </row>
    <row r="3289" spans="1:7" hidden="1" x14ac:dyDescent="0.2">
      <c r="A3289" t="s">
        <v>7648</v>
      </c>
      <c r="B3289">
        <v>10388.202298664601</v>
      </c>
      <c r="C3289">
        <v>0</v>
      </c>
      <c r="D3289">
        <v>0</v>
      </c>
      <c r="E3289">
        <f>Table4[[#This Row],[kapp_slack_ub]]/Table4[[#This Row],[kapp_old]]</f>
        <v>0</v>
      </c>
      <c r="F3289" t="str">
        <f>"'PRO-"&amp;_xlfn.TEXTAFTER(Table4[[#This Row],[rxn]],"-",-1)&amp;"'"</f>
        <v>'PRO-rt4228'</v>
      </c>
      <c r="G3289">
        <f>_xlfn.XLOOKUP(Table4[[#This Row],[enz]],'[1]Sheet2 (2)'!$A:$A,'[1]Sheet2 (2)'!$B:$B,"")</f>
        <v>1</v>
      </c>
    </row>
    <row r="3290" spans="1:7" hidden="1" x14ac:dyDescent="0.2">
      <c r="A3290" t="s">
        <v>7649</v>
      </c>
      <c r="B3290">
        <v>10388.202298664601</v>
      </c>
      <c r="C3290">
        <v>0</v>
      </c>
      <c r="D3290">
        <v>0</v>
      </c>
      <c r="E3290">
        <f>Table4[[#This Row],[kapp_slack_ub]]/Table4[[#This Row],[kapp_old]]</f>
        <v>0</v>
      </c>
      <c r="F3290" t="str">
        <f>"'PRO-"&amp;_xlfn.TEXTAFTER(Table4[[#This Row],[rxn]],"-",-1)&amp;"'"</f>
        <v>'PRO-rt5040'</v>
      </c>
      <c r="G3290">
        <f>_xlfn.XLOOKUP(Table4[[#This Row],[enz]],'[1]Sheet2 (2)'!$A:$A,'[1]Sheet2 (2)'!$B:$B,"")</f>
        <v>1</v>
      </c>
    </row>
    <row r="3291" spans="1:7" hidden="1" x14ac:dyDescent="0.2">
      <c r="A3291" t="s">
        <v>7650</v>
      </c>
      <c r="B3291">
        <v>10388.202298664601</v>
      </c>
      <c r="C3291">
        <v>0</v>
      </c>
      <c r="D3291">
        <v>0</v>
      </c>
      <c r="E3291">
        <f>Table4[[#This Row],[kapp_slack_ub]]/Table4[[#This Row],[kapp_old]]</f>
        <v>0</v>
      </c>
      <c r="F3291" t="str">
        <f>"'PRO-"&amp;_xlfn.TEXTAFTER(Table4[[#This Row],[rxn]],"-",-1)&amp;"'"</f>
        <v>'PRO-rt1060'</v>
      </c>
      <c r="G3291">
        <f>_xlfn.XLOOKUP(Table4[[#This Row],[enz]],'[1]Sheet2 (2)'!$A:$A,'[1]Sheet2 (2)'!$B:$B,"")</f>
        <v>1</v>
      </c>
    </row>
    <row r="3292" spans="1:7" hidden="1" x14ac:dyDescent="0.2">
      <c r="A3292" t="s">
        <v>7651</v>
      </c>
      <c r="B3292">
        <v>10388.202298664601</v>
      </c>
      <c r="C3292">
        <v>0</v>
      </c>
      <c r="D3292">
        <v>0</v>
      </c>
      <c r="E3292">
        <f>Table4[[#This Row],[kapp_slack_ub]]/Table4[[#This Row],[kapp_old]]</f>
        <v>0</v>
      </c>
      <c r="F3292" t="str">
        <f>"'PRO-"&amp;_xlfn.TEXTAFTER(Table4[[#This Row],[rxn]],"-",-1)&amp;"'"</f>
        <v>'PRO-rt1060'</v>
      </c>
      <c r="G3292">
        <f>_xlfn.XLOOKUP(Table4[[#This Row],[enz]],'[1]Sheet2 (2)'!$A:$A,'[1]Sheet2 (2)'!$B:$B,"")</f>
        <v>1</v>
      </c>
    </row>
    <row r="3293" spans="1:7" hidden="1" x14ac:dyDescent="0.2">
      <c r="A3293" t="s">
        <v>7652</v>
      </c>
      <c r="B3293">
        <v>10388.202298664601</v>
      </c>
      <c r="C3293">
        <v>0</v>
      </c>
      <c r="D3293">
        <v>0</v>
      </c>
      <c r="E3293">
        <f>Table4[[#This Row],[kapp_slack_ub]]/Table4[[#This Row],[kapp_old]]</f>
        <v>0</v>
      </c>
      <c r="F3293" t="str">
        <f>"'PRO-"&amp;_xlfn.TEXTAFTER(Table4[[#This Row],[rxn]],"-",-1)&amp;"'"</f>
        <v>'PRO-rt4312'</v>
      </c>
      <c r="G3293">
        <f>_xlfn.XLOOKUP(Table4[[#This Row],[enz]],'[1]Sheet2 (2)'!$A:$A,'[1]Sheet2 (2)'!$B:$B,"")</f>
        <v>1</v>
      </c>
    </row>
    <row r="3294" spans="1:7" hidden="1" x14ac:dyDescent="0.2">
      <c r="A3294" t="s">
        <v>7653</v>
      </c>
      <c r="B3294">
        <v>10388.202298664601</v>
      </c>
      <c r="C3294">
        <v>0</v>
      </c>
      <c r="D3294">
        <v>0</v>
      </c>
      <c r="E3294">
        <f>Table4[[#This Row],[kapp_slack_ub]]/Table4[[#This Row],[kapp_old]]</f>
        <v>0</v>
      </c>
      <c r="F3294" t="str">
        <f>"'PRO-"&amp;_xlfn.TEXTAFTER(Table4[[#This Row],[rxn]],"-",-1)&amp;"'"</f>
        <v>'PRO-rt4312'</v>
      </c>
      <c r="G3294">
        <f>_xlfn.XLOOKUP(Table4[[#This Row],[enz]],'[1]Sheet2 (2)'!$A:$A,'[1]Sheet2 (2)'!$B:$B,"")</f>
        <v>1</v>
      </c>
    </row>
    <row r="3295" spans="1:7" hidden="1" x14ac:dyDescent="0.2">
      <c r="A3295" t="s">
        <v>7654</v>
      </c>
      <c r="B3295">
        <v>10388.202298664601</v>
      </c>
      <c r="C3295">
        <v>0</v>
      </c>
      <c r="D3295">
        <v>0</v>
      </c>
      <c r="E3295">
        <f>Table4[[#This Row],[kapp_slack_ub]]/Table4[[#This Row],[kapp_old]]</f>
        <v>0</v>
      </c>
      <c r="F3295" t="str">
        <f>"'PRO-"&amp;_xlfn.TEXTAFTER(Table4[[#This Row],[rxn]],"-",-1)&amp;"'"</f>
        <v>'PRO-rt4099'</v>
      </c>
      <c r="G3295">
        <f>_xlfn.XLOOKUP(Table4[[#This Row],[enz]],'[1]Sheet2 (2)'!$A:$A,'[1]Sheet2 (2)'!$B:$B,"")</f>
        <v>1</v>
      </c>
    </row>
    <row r="3296" spans="1:7" hidden="1" x14ac:dyDescent="0.2">
      <c r="A3296" t="s">
        <v>7655</v>
      </c>
      <c r="B3296">
        <v>10388.202298664601</v>
      </c>
      <c r="C3296">
        <v>0</v>
      </c>
      <c r="D3296">
        <v>0</v>
      </c>
      <c r="E3296">
        <f>Table4[[#This Row],[kapp_slack_ub]]/Table4[[#This Row],[kapp_old]]</f>
        <v>0</v>
      </c>
      <c r="F3296" t="str">
        <f>"'PRO-"&amp;_xlfn.TEXTAFTER(Table4[[#This Row],[rxn]],"-",-1)&amp;"'"</f>
        <v>'PRO-rt4099'</v>
      </c>
      <c r="G3296">
        <f>_xlfn.XLOOKUP(Table4[[#This Row],[enz]],'[1]Sheet2 (2)'!$A:$A,'[1]Sheet2 (2)'!$B:$B,"")</f>
        <v>1</v>
      </c>
    </row>
    <row r="3297" spans="1:7" hidden="1" x14ac:dyDescent="0.2">
      <c r="A3297" t="s">
        <v>7656</v>
      </c>
      <c r="B3297">
        <v>10388.202298664601</v>
      </c>
      <c r="C3297">
        <v>0</v>
      </c>
      <c r="D3297">
        <v>0</v>
      </c>
      <c r="E3297">
        <f>Table4[[#This Row],[kapp_slack_ub]]/Table4[[#This Row],[kapp_old]]</f>
        <v>0</v>
      </c>
      <c r="F3297" t="str">
        <f>"'PRO-"&amp;_xlfn.TEXTAFTER(Table4[[#This Row],[rxn]],"-",-1)&amp;"'"</f>
        <v>'PRO-rt4099'</v>
      </c>
      <c r="G3297">
        <f>_xlfn.XLOOKUP(Table4[[#This Row],[enz]],'[1]Sheet2 (2)'!$A:$A,'[1]Sheet2 (2)'!$B:$B,"")</f>
        <v>1</v>
      </c>
    </row>
    <row r="3298" spans="1:7" hidden="1" x14ac:dyDescent="0.2">
      <c r="A3298" t="s">
        <v>7657</v>
      </c>
      <c r="B3298">
        <v>10388.202298664601</v>
      </c>
      <c r="C3298">
        <v>0</v>
      </c>
      <c r="D3298">
        <v>0</v>
      </c>
      <c r="E3298">
        <f>Table4[[#This Row],[kapp_slack_ub]]/Table4[[#This Row],[kapp_old]]</f>
        <v>0</v>
      </c>
      <c r="F3298" t="str">
        <f>"'PRO-"&amp;_xlfn.TEXTAFTER(Table4[[#This Row],[rxn]],"-",-1)&amp;"'"</f>
        <v>'PRO-rt4099'</v>
      </c>
      <c r="G3298">
        <f>_xlfn.XLOOKUP(Table4[[#This Row],[enz]],'[1]Sheet2 (2)'!$A:$A,'[1]Sheet2 (2)'!$B:$B,"")</f>
        <v>1</v>
      </c>
    </row>
    <row r="3299" spans="1:7" hidden="1" x14ac:dyDescent="0.2">
      <c r="A3299" t="s">
        <v>7658</v>
      </c>
      <c r="B3299">
        <v>10388.202298664601</v>
      </c>
      <c r="C3299">
        <v>0</v>
      </c>
      <c r="D3299">
        <v>0</v>
      </c>
      <c r="E3299">
        <f>Table4[[#This Row],[kapp_slack_ub]]/Table4[[#This Row],[kapp_old]]</f>
        <v>0</v>
      </c>
      <c r="F3299" t="str">
        <f>"'PRO-"&amp;_xlfn.TEXTAFTER(Table4[[#This Row],[rxn]],"-",-1)&amp;"'"</f>
        <v>'PRO-rt4099'</v>
      </c>
      <c r="G3299">
        <f>_xlfn.XLOOKUP(Table4[[#This Row],[enz]],'[1]Sheet2 (2)'!$A:$A,'[1]Sheet2 (2)'!$B:$B,"")</f>
        <v>1</v>
      </c>
    </row>
    <row r="3300" spans="1:7" hidden="1" x14ac:dyDescent="0.2">
      <c r="A3300" t="s">
        <v>7659</v>
      </c>
      <c r="B3300">
        <v>10388.202298664601</v>
      </c>
      <c r="C3300">
        <v>0</v>
      </c>
      <c r="D3300">
        <v>0</v>
      </c>
      <c r="E3300">
        <f>Table4[[#This Row],[kapp_slack_ub]]/Table4[[#This Row],[kapp_old]]</f>
        <v>0</v>
      </c>
      <c r="F3300" t="str">
        <f>"'PRO-"&amp;_xlfn.TEXTAFTER(Table4[[#This Row],[rxn]],"-",-1)&amp;"'"</f>
        <v>'PRO-rt4099'</v>
      </c>
      <c r="G3300">
        <f>_xlfn.XLOOKUP(Table4[[#This Row],[enz]],'[1]Sheet2 (2)'!$A:$A,'[1]Sheet2 (2)'!$B:$B,"")</f>
        <v>1</v>
      </c>
    </row>
    <row r="3301" spans="1:7" hidden="1" x14ac:dyDescent="0.2">
      <c r="A3301" t="s">
        <v>7660</v>
      </c>
      <c r="B3301">
        <v>10388.202298664601</v>
      </c>
      <c r="C3301">
        <v>0</v>
      </c>
      <c r="D3301">
        <v>0</v>
      </c>
      <c r="E3301">
        <f>Table4[[#This Row],[kapp_slack_ub]]/Table4[[#This Row],[kapp_old]]</f>
        <v>0</v>
      </c>
      <c r="F3301" t="str">
        <f>"'PRO-"&amp;_xlfn.TEXTAFTER(Table4[[#This Row],[rxn]],"-",-1)&amp;"'"</f>
        <v>'PRO-rt4099'</v>
      </c>
      <c r="G3301">
        <f>_xlfn.XLOOKUP(Table4[[#This Row],[enz]],'[1]Sheet2 (2)'!$A:$A,'[1]Sheet2 (2)'!$B:$B,"")</f>
        <v>1</v>
      </c>
    </row>
    <row r="3302" spans="1:7" hidden="1" x14ac:dyDescent="0.2">
      <c r="A3302" t="s">
        <v>7661</v>
      </c>
      <c r="B3302">
        <v>10388.202298664601</v>
      </c>
      <c r="C3302">
        <v>0</v>
      </c>
      <c r="D3302">
        <v>0</v>
      </c>
      <c r="E3302">
        <f>Table4[[#This Row],[kapp_slack_ub]]/Table4[[#This Row],[kapp_old]]</f>
        <v>0</v>
      </c>
      <c r="F3302" t="str">
        <f>"'PRO-"&amp;_xlfn.TEXTAFTER(Table4[[#This Row],[rxn]],"-",-1)&amp;"'"</f>
        <v>'PRO-rt4099'</v>
      </c>
      <c r="G3302">
        <f>_xlfn.XLOOKUP(Table4[[#This Row],[enz]],'[1]Sheet2 (2)'!$A:$A,'[1]Sheet2 (2)'!$B:$B,"")</f>
        <v>1</v>
      </c>
    </row>
    <row r="3303" spans="1:7" hidden="1" x14ac:dyDescent="0.2">
      <c r="A3303" t="s">
        <v>7662</v>
      </c>
      <c r="B3303">
        <v>10388.202298664601</v>
      </c>
      <c r="C3303">
        <v>0</v>
      </c>
      <c r="D3303">
        <v>0</v>
      </c>
      <c r="E3303">
        <f>Table4[[#This Row],[kapp_slack_ub]]/Table4[[#This Row],[kapp_old]]</f>
        <v>0</v>
      </c>
      <c r="F3303" t="str">
        <f>"'PRO-"&amp;_xlfn.TEXTAFTER(Table4[[#This Row],[rxn]],"-",-1)&amp;"'"</f>
        <v>'PRO-rt0201'</v>
      </c>
      <c r="G3303">
        <f>_xlfn.XLOOKUP(Table4[[#This Row],[enz]],'[1]Sheet2 (2)'!$A:$A,'[1]Sheet2 (2)'!$B:$B,"")</f>
        <v>1</v>
      </c>
    </row>
    <row r="3304" spans="1:7" hidden="1" x14ac:dyDescent="0.2">
      <c r="A3304" t="s">
        <v>7663</v>
      </c>
      <c r="B3304">
        <v>10388.202298664601</v>
      </c>
      <c r="C3304">
        <v>0</v>
      </c>
      <c r="D3304">
        <v>0</v>
      </c>
      <c r="E3304">
        <f>Table4[[#This Row],[kapp_slack_ub]]/Table4[[#This Row],[kapp_old]]</f>
        <v>0</v>
      </c>
      <c r="F3304" t="str">
        <f>"'PRO-"&amp;_xlfn.TEXTAFTER(Table4[[#This Row],[rxn]],"-",-1)&amp;"'"</f>
        <v>'PRO-SPONT'</v>
      </c>
      <c r="G3304" t="str">
        <f>_xlfn.XLOOKUP(Table4[[#This Row],[enz]],'[1]Sheet2 (2)'!$A:$A,'[1]Sheet2 (2)'!$B:$B,"")</f>
        <v/>
      </c>
    </row>
    <row r="3305" spans="1:7" hidden="1" x14ac:dyDescent="0.2">
      <c r="A3305" t="s">
        <v>7664</v>
      </c>
      <c r="B3305">
        <v>10388.202298664601</v>
      </c>
      <c r="C3305">
        <v>0</v>
      </c>
      <c r="D3305">
        <v>0</v>
      </c>
      <c r="E3305">
        <f>Table4[[#This Row],[kapp_slack_ub]]/Table4[[#This Row],[kapp_old]]</f>
        <v>0</v>
      </c>
      <c r="F3305" t="str">
        <f>"'PRO-"&amp;_xlfn.TEXTAFTER(Table4[[#This Row],[rxn]],"-",-1)&amp;"'"</f>
        <v>'PRO-SPONT'</v>
      </c>
      <c r="G3305" t="str">
        <f>_xlfn.XLOOKUP(Table4[[#This Row],[enz]],'[1]Sheet2 (2)'!$A:$A,'[1]Sheet2 (2)'!$B:$B,"")</f>
        <v/>
      </c>
    </row>
    <row r="3306" spans="1:7" hidden="1" x14ac:dyDescent="0.2">
      <c r="A3306" t="s">
        <v>7665</v>
      </c>
      <c r="B3306">
        <v>10388.202298664601</v>
      </c>
      <c r="C3306">
        <v>0</v>
      </c>
      <c r="D3306">
        <v>0</v>
      </c>
      <c r="E3306">
        <f>Table4[[#This Row],[kapp_slack_ub]]/Table4[[#This Row],[kapp_old]]</f>
        <v>0</v>
      </c>
      <c r="F3306" t="str">
        <f>"'PRO-"&amp;_xlfn.TEXTAFTER(Table4[[#This Row],[rxn]],"-",-1)&amp;"'"</f>
        <v>'PRO-rt4453'</v>
      </c>
      <c r="G3306">
        <f>_xlfn.XLOOKUP(Table4[[#This Row],[enz]],'[1]Sheet2 (2)'!$A:$A,'[1]Sheet2 (2)'!$B:$B,"")</f>
        <v>1</v>
      </c>
    </row>
    <row r="3307" spans="1:7" hidden="1" x14ac:dyDescent="0.2">
      <c r="A3307" t="s">
        <v>7666</v>
      </c>
      <c r="B3307">
        <v>10388.202298664601</v>
      </c>
      <c r="C3307">
        <v>0</v>
      </c>
      <c r="D3307">
        <v>0</v>
      </c>
      <c r="E3307">
        <f>Table4[[#This Row],[kapp_slack_ub]]/Table4[[#This Row],[kapp_old]]</f>
        <v>0</v>
      </c>
      <c r="F3307" t="str">
        <f>"'PRO-"&amp;_xlfn.TEXTAFTER(Table4[[#This Row],[rxn]],"-",-1)&amp;"'"</f>
        <v>'PRO-rt4454'</v>
      </c>
      <c r="G3307">
        <f>_xlfn.XLOOKUP(Table4[[#This Row],[enz]],'[1]Sheet2 (2)'!$A:$A,'[1]Sheet2 (2)'!$B:$B,"")</f>
        <v>1</v>
      </c>
    </row>
    <row r="3308" spans="1:7" hidden="1" x14ac:dyDescent="0.2">
      <c r="A3308" t="s">
        <v>7667</v>
      </c>
      <c r="B3308">
        <v>10388.202298664601</v>
      </c>
      <c r="C3308">
        <v>0</v>
      </c>
      <c r="D3308">
        <v>0</v>
      </c>
      <c r="E3308">
        <f>Table4[[#This Row],[kapp_slack_ub]]/Table4[[#This Row],[kapp_old]]</f>
        <v>0</v>
      </c>
      <c r="F3308" t="str">
        <f>"'PRO-"&amp;_xlfn.TEXTAFTER(Table4[[#This Row],[rxn]],"-",-1)&amp;"'"</f>
        <v>'PRO-rt4555'</v>
      </c>
      <c r="G3308">
        <f>_xlfn.XLOOKUP(Table4[[#This Row],[enz]],'[1]Sheet2 (2)'!$A:$A,'[1]Sheet2 (2)'!$B:$B,"")</f>
        <v>1</v>
      </c>
    </row>
    <row r="3309" spans="1:7" hidden="1" x14ac:dyDescent="0.2">
      <c r="A3309" t="s">
        <v>7668</v>
      </c>
      <c r="B3309">
        <v>10388.202298664601</v>
      </c>
      <c r="C3309">
        <v>0</v>
      </c>
      <c r="D3309">
        <v>0</v>
      </c>
      <c r="E3309">
        <f>Table4[[#This Row],[kapp_slack_ub]]/Table4[[#This Row],[kapp_old]]</f>
        <v>0</v>
      </c>
      <c r="F3309" t="str">
        <f>"'PRO-"&amp;_xlfn.TEXTAFTER(Table4[[#This Row],[rxn]],"-",-1)&amp;"'"</f>
        <v>'PRO-SPONT'</v>
      </c>
      <c r="G3309" t="str">
        <f>_xlfn.XLOOKUP(Table4[[#This Row],[enz]],'[1]Sheet2 (2)'!$A:$A,'[1]Sheet2 (2)'!$B:$B,"")</f>
        <v/>
      </c>
    </row>
    <row r="3310" spans="1:7" hidden="1" x14ac:dyDescent="0.2">
      <c r="A3310" t="s">
        <v>7669</v>
      </c>
      <c r="B3310">
        <v>10388.202298664601</v>
      </c>
      <c r="C3310">
        <v>0</v>
      </c>
      <c r="D3310">
        <v>0</v>
      </c>
      <c r="E3310">
        <f>Table4[[#This Row],[kapp_slack_ub]]/Table4[[#This Row],[kapp_old]]</f>
        <v>0</v>
      </c>
      <c r="F3310" t="str">
        <f>"'PRO-"&amp;_xlfn.TEXTAFTER(Table4[[#This Row],[rxn]],"-",-1)&amp;"'"</f>
        <v>'PRO-rt1784_c'</v>
      </c>
      <c r="G3310">
        <f>_xlfn.XLOOKUP(Table4[[#This Row],[enz]],'[1]Sheet2 (2)'!$A:$A,'[1]Sheet2 (2)'!$B:$B,"")</f>
        <v>1</v>
      </c>
    </row>
    <row r="3311" spans="1:7" hidden="1" x14ac:dyDescent="0.2">
      <c r="A3311" t="s">
        <v>3229</v>
      </c>
      <c r="B3311">
        <v>12363.6743018262</v>
      </c>
      <c r="C3311">
        <v>0</v>
      </c>
      <c r="D3311">
        <v>0</v>
      </c>
      <c r="E3311">
        <f>Table4[[#This Row],[kapp_slack_ub]]/Table4[[#This Row],[kapp_old]]</f>
        <v>0</v>
      </c>
      <c r="F3311" t="str">
        <f>"'PRO-"&amp;_xlfn.TEXTAFTER(Table4[[#This Row],[rxn]],"-",-1)&amp;"'"</f>
        <v>'PRO-rt1784_c'</v>
      </c>
      <c r="G3311">
        <f>_xlfn.XLOOKUP(Table4[[#This Row],[enz]],'[1]Sheet2 (2)'!$A:$A,'[1]Sheet2 (2)'!$B:$B,"")</f>
        <v>1</v>
      </c>
    </row>
    <row r="3312" spans="1:7" hidden="1" x14ac:dyDescent="0.2">
      <c r="A3312" t="s">
        <v>7670</v>
      </c>
      <c r="B3312">
        <v>10388.202298664601</v>
      </c>
      <c r="C3312">
        <v>0</v>
      </c>
      <c r="D3312">
        <v>0</v>
      </c>
      <c r="E3312">
        <f>Table4[[#This Row],[kapp_slack_ub]]/Table4[[#This Row],[kapp_old]]</f>
        <v>0</v>
      </c>
      <c r="F3312" t="str">
        <f>"'PRO-"&amp;_xlfn.TEXTAFTER(Table4[[#This Row],[rxn]],"-",-1)&amp;"'"</f>
        <v>'PRO-rt7471'</v>
      </c>
      <c r="G3312">
        <f>_xlfn.XLOOKUP(Table4[[#This Row],[enz]],'[1]Sheet2 (2)'!$A:$A,'[1]Sheet2 (2)'!$B:$B,"")</f>
        <v>1</v>
      </c>
    </row>
    <row r="3313" spans="1:7" hidden="1" x14ac:dyDescent="0.2">
      <c r="A3313" t="s">
        <v>7671</v>
      </c>
      <c r="B3313">
        <v>12363.6743018262</v>
      </c>
      <c r="C3313">
        <v>0</v>
      </c>
      <c r="D3313">
        <v>0</v>
      </c>
      <c r="E3313">
        <f>Table4[[#This Row],[kapp_slack_ub]]/Table4[[#This Row],[kapp_old]]</f>
        <v>0</v>
      </c>
      <c r="F3313" t="str">
        <f>"'PRO-"&amp;_xlfn.TEXTAFTER(Table4[[#This Row],[rxn]],"-",-1)&amp;"'"</f>
        <v>'PRO-rt7471'</v>
      </c>
      <c r="G3313">
        <f>_xlfn.XLOOKUP(Table4[[#This Row],[enz]],'[1]Sheet2 (2)'!$A:$A,'[1]Sheet2 (2)'!$B:$B,"")</f>
        <v>1</v>
      </c>
    </row>
    <row r="3314" spans="1:7" hidden="1" x14ac:dyDescent="0.2">
      <c r="A3314" t="s">
        <v>7672</v>
      </c>
      <c r="B3314">
        <v>10388.202298664601</v>
      </c>
      <c r="C3314">
        <v>0</v>
      </c>
      <c r="D3314">
        <v>0</v>
      </c>
      <c r="E3314">
        <f>Table4[[#This Row],[kapp_slack_ub]]/Table4[[#This Row],[kapp_old]]</f>
        <v>0</v>
      </c>
      <c r="F3314" t="str">
        <f>"'PRO-"&amp;_xlfn.TEXTAFTER(Table4[[#This Row],[rxn]],"-",-1)&amp;"'"</f>
        <v>'PRO-rt7697'</v>
      </c>
      <c r="G3314">
        <f>_xlfn.XLOOKUP(Table4[[#This Row],[enz]],'[1]Sheet2 (2)'!$A:$A,'[1]Sheet2 (2)'!$B:$B,"")</f>
        <v>1</v>
      </c>
    </row>
    <row r="3315" spans="1:7" hidden="1" x14ac:dyDescent="0.2">
      <c r="A3315" t="s">
        <v>7673</v>
      </c>
      <c r="B3315">
        <v>10388.202298664601</v>
      </c>
      <c r="C3315">
        <v>0</v>
      </c>
      <c r="D3315">
        <v>0</v>
      </c>
      <c r="E3315">
        <f>Table4[[#This Row],[kapp_slack_ub]]/Table4[[#This Row],[kapp_old]]</f>
        <v>0</v>
      </c>
      <c r="F3315" t="str">
        <f>"'PRO-"&amp;_xlfn.TEXTAFTER(Table4[[#This Row],[rxn]],"-",-1)&amp;"'"</f>
        <v>'PRO-rt7697'</v>
      </c>
      <c r="G3315">
        <f>_xlfn.XLOOKUP(Table4[[#This Row],[enz]],'[1]Sheet2 (2)'!$A:$A,'[1]Sheet2 (2)'!$B:$B,"")</f>
        <v>1</v>
      </c>
    </row>
    <row r="3316" spans="1:7" hidden="1" x14ac:dyDescent="0.2">
      <c r="A3316" t="s">
        <v>7674</v>
      </c>
      <c r="B3316">
        <v>10388.202298664601</v>
      </c>
      <c r="C3316">
        <v>0</v>
      </c>
      <c r="D3316">
        <v>0</v>
      </c>
      <c r="E3316">
        <f>Table4[[#This Row],[kapp_slack_ub]]/Table4[[#This Row],[kapp_old]]</f>
        <v>0</v>
      </c>
      <c r="F3316" t="str">
        <f>"'PRO-"&amp;_xlfn.TEXTAFTER(Table4[[#This Row],[rxn]],"-",-1)&amp;"'"</f>
        <v>'PRO-rt5562_m'</v>
      </c>
      <c r="G3316">
        <f>_xlfn.XLOOKUP(Table4[[#This Row],[enz]],'[1]Sheet2 (2)'!$A:$A,'[1]Sheet2 (2)'!$B:$B,"")</f>
        <v>1</v>
      </c>
    </row>
    <row r="3317" spans="1:7" hidden="1" x14ac:dyDescent="0.2">
      <c r="A3317" t="s">
        <v>7675</v>
      </c>
      <c r="B3317">
        <v>10388.202298664601</v>
      </c>
      <c r="C3317">
        <v>0</v>
      </c>
      <c r="D3317">
        <v>0</v>
      </c>
      <c r="E3317">
        <f>Table4[[#This Row],[kapp_slack_ub]]/Table4[[#This Row],[kapp_old]]</f>
        <v>0</v>
      </c>
      <c r="F3317" t="str">
        <f>"'PRO-"&amp;_xlfn.TEXTAFTER(Table4[[#This Row],[rxn]],"-",-1)&amp;"'"</f>
        <v>'PRO-rt5861'</v>
      </c>
      <c r="G3317">
        <f>_xlfn.XLOOKUP(Table4[[#This Row],[enz]],'[1]Sheet2 (2)'!$A:$A,'[1]Sheet2 (2)'!$B:$B,"")</f>
        <v>1</v>
      </c>
    </row>
    <row r="3318" spans="1:7" hidden="1" x14ac:dyDescent="0.2">
      <c r="A3318" t="s">
        <v>7676</v>
      </c>
      <c r="B3318">
        <v>10388.202298664601</v>
      </c>
      <c r="C3318">
        <v>0</v>
      </c>
      <c r="D3318">
        <v>0</v>
      </c>
      <c r="E3318">
        <f>Table4[[#This Row],[kapp_slack_ub]]/Table4[[#This Row],[kapp_old]]</f>
        <v>0</v>
      </c>
      <c r="F3318" t="str">
        <f>"'PRO-"&amp;_xlfn.TEXTAFTER(Table4[[#This Row],[rxn]],"-",-1)&amp;"'"</f>
        <v>'PRO-rt5861'</v>
      </c>
      <c r="G3318">
        <f>_xlfn.XLOOKUP(Table4[[#This Row],[enz]],'[1]Sheet2 (2)'!$A:$A,'[1]Sheet2 (2)'!$B:$B,"")</f>
        <v>1</v>
      </c>
    </row>
    <row r="3319" spans="1:7" hidden="1" x14ac:dyDescent="0.2">
      <c r="A3319" t="s">
        <v>3230</v>
      </c>
      <c r="B3319">
        <v>7259.7936638742603</v>
      </c>
      <c r="C3319">
        <v>0</v>
      </c>
      <c r="D3319">
        <v>0</v>
      </c>
      <c r="E3319">
        <f>Table4[[#This Row],[kapp_slack_ub]]/Table4[[#This Row],[kapp_old]]</f>
        <v>0</v>
      </c>
      <c r="F3319" t="str">
        <f>"'PRO-"&amp;_xlfn.TEXTAFTER(Table4[[#This Row],[rxn]],"-",-1)&amp;"'"</f>
        <v>'PRO-FRS12'</v>
      </c>
      <c r="G3319" t="str">
        <f>_xlfn.XLOOKUP(Table4[[#This Row],[enz]],'[1]Sheet2 (2)'!$A:$A,'[1]Sheet2 (2)'!$B:$B,"")</f>
        <v/>
      </c>
    </row>
    <row r="3320" spans="1:7" hidden="1" x14ac:dyDescent="0.2">
      <c r="A3320" t="s">
        <v>7677</v>
      </c>
      <c r="B3320">
        <v>10388.202298664601</v>
      </c>
      <c r="C3320">
        <v>0</v>
      </c>
      <c r="D3320">
        <v>0</v>
      </c>
      <c r="E3320">
        <f>Table4[[#This Row],[kapp_slack_ub]]/Table4[[#This Row],[kapp_old]]</f>
        <v>0</v>
      </c>
      <c r="F3320" t="str">
        <f>"'PRO-"&amp;_xlfn.TEXTAFTER(Table4[[#This Row],[rxn]],"-",-1)&amp;"'"</f>
        <v>'PRO-rt5030'</v>
      </c>
      <c r="G3320">
        <f>_xlfn.XLOOKUP(Table4[[#This Row],[enz]],'[1]Sheet2 (2)'!$A:$A,'[1]Sheet2 (2)'!$B:$B,"")</f>
        <v>1</v>
      </c>
    </row>
    <row r="3321" spans="1:7" hidden="1" x14ac:dyDescent="0.2">
      <c r="A3321" t="s">
        <v>7678</v>
      </c>
      <c r="B3321">
        <v>10388.202298664601</v>
      </c>
      <c r="C3321">
        <v>0</v>
      </c>
      <c r="D3321">
        <v>0</v>
      </c>
      <c r="E3321">
        <f>Table4[[#This Row],[kapp_slack_ub]]/Table4[[#This Row],[kapp_old]]</f>
        <v>0</v>
      </c>
      <c r="F3321" t="str">
        <f>"'PRO-"&amp;_xlfn.TEXTAFTER(Table4[[#This Row],[rxn]],"-",-1)&amp;"'"</f>
        <v>'PRO-rt0217'</v>
      </c>
      <c r="G3321">
        <f>_xlfn.XLOOKUP(Table4[[#This Row],[enz]],'[1]Sheet2 (2)'!$A:$A,'[1]Sheet2 (2)'!$B:$B,"")</f>
        <v>1</v>
      </c>
    </row>
    <row r="3322" spans="1:7" hidden="1" x14ac:dyDescent="0.2">
      <c r="A3322" t="s">
        <v>7679</v>
      </c>
      <c r="B3322">
        <v>10388.202298664601</v>
      </c>
      <c r="C3322">
        <v>0</v>
      </c>
      <c r="D3322">
        <v>0</v>
      </c>
      <c r="E3322">
        <f>Table4[[#This Row],[kapp_slack_ub]]/Table4[[#This Row],[kapp_old]]</f>
        <v>0</v>
      </c>
      <c r="F3322" t="str">
        <f>"'PRO-"&amp;_xlfn.TEXTAFTER(Table4[[#This Row],[rxn]],"-",-1)&amp;"'"</f>
        <v>'PRO-rt0217'</v>
      </c>
      <c r="G3322">
        <f>_xlfn.XLOOKUP(Table4[[#This Row],[enz]],'[1]Sheet2 (2)'!$A:$A,'[1]Sheet2 (2)'!$B:$B,"")</f>
        <v>1</v>
      </c>
    </row>
    <row r="3323" spans="1:7" hidden="1" x14ac:dyDescent="0.2">
      <c r="A3323" t="s">
        <v>7680</v>
      </c>
      <c r="B3323">
        <v>10388.202298664601</v>
      </c>
      <c r="C3323">
        <v>0</v>
      </c>
      <c r="D3323">
        <v>0</v>
      </c>
      <c r="E3323">
        <f>Table4[[#This Row],[kapp_slack_ub]]/Table4[[#This Row],[kapp_old]]</f>
        <v>0</v>
      </c>
      <c r="F3323" t="str">
        <f>"'PRO-"&amp;_xlfn.TEXTAFTER(Table4[[#This Row],[rxn]],"-",-1)&amp;"'"</f>
        <v>'PRO-rt0217'</v>
      </c>
      <c r="G3323">
        <f>_xlfn.XLOOKUP(Table4[[#This Row],[enz]],'[1]Sheet2 (2)'!$A:$A,'[1]Sheet2 (2)'!$B:$B,"")</f>
        <v>1</v>
      </c>
    </row>
    <row r="3324" spans="1:7" hidden="1" x14ac:dyDescent="0.2">
      <c r="A3324" t="s">
        <v>7681</v>
      </c>
      <c r="B3324">
        <v>10388.202298664601</v>
      </c>
      <c r="C3324">
        <v>0</v>
      </c>
      <c r="D3324">
        <v>0</v>
      </c>
      <c r="E3324">
        <f>Table4[[#This Row],[kapp_slack_ub]]/Table4[[#This Row],[kapp_old]]</f>
        <v>0</v>
      </c>
      <c r="F3324" t="str">
        <f>"'PRO-"&amp;_xlfn.TEXTAFTER(Table4[[#This Row],[rxn]],"-",-1)&amp;"'"</f>
        <v>'PRO-rt0217'</v>
      </c>
      <c r="G3324">
        <f>_xlfn.XLOOKUP(Table4[[#This Row],[enz]],'[1]Sheet2 (2)'!$A:$A,'[1]Sheet2 (2)'!$B:$B,"")</f>
        <v>1</v>
      </c>
    </row>
    <row r="3325" spans="1:7" hidden="1" x14ac:dyDescent="0.2">
      <c r="A3325" t="s">
        <v>7682</v>
      </c>
      <c r="B3325">
        <v>10388.202298664601</v>
      </c>
      <c r="C3325">
        <v>0</v>
      </c>
      <c r="D3325">
        <v>0</v>
      </c>
      <c r="E3325">
        <f>Table4[[#This Row],[kapp_slack_ub]]/Table4[[#This Row],[kapp_old]]</f>
        <v>0</v>
      </c>
      <c r="F3325" t="str">
        <f>"'PRO-"&amp;_xlfn.TEXTAFTER(Table4[[#This Row],[rxn]],"-",-1)&amp;"'"</f>
        <v>'PRO-rt0217'</v>
      </c>
      <c r="G3325">
        <f>_xlfn.XLOOKUP(Table4[[#This Row],[enz]],'[1]Sheet2 (2)'!$A:$A,'[1]Sheet2 (2)'!$B:$B,"")</f>
        <v>1</v>
      </c>
    </row>
    <row r="3326" spans="1:7" hidden="1" x14ac:dyDescent="0.2">
      <c r="A3326" t="s">
        <v>7683</v>
      </c>
      <c r="B3326">
        <v>10388.202298664601</v>
      </c>
      <c r="C3326">
        <v>0</v>
      </c>
      <c r="D3326">
        <v>0</v>
      </c>
      <c r="E3326">
        <f>Table4[[#This Row],[kapp_slack_ub]]/Table4[[#This Row],[kapp_old]]</f>
        <v>0</v>
      </c>
      <c r="F3326" t="str">
        <f>"'PRO-"&amp;_xlfn.TEXTAFTER(Table4[[#This Row],[rxn]],"-",-1)&amp;"'"</f>
        <v>'PRO-rt0221'</v>
      </c>
      <c r="G3326">
        <f>_xlfn.XLOOKUP(Table4[[#This Row],[enz]],'[1]Sheet2 (2)'!$A:$A,'[1]Sheet2 (2)'!$B:$B,"")</f>
        <v>1</v>
      </c>
    </row>
    <row r="3327" spans="1:7" hidden="1" x14ac:dyDescent="0.2">
      <c r="A3327" t="s">
        <v>7684</v>
      </c>
      <c r="B3327">
        <v>10388.202298664601</v>
      </c>
      <c r="C3327">
        <v>0</v>
      </c>
      <c r="D3327">
        <v>0</v>
      </c>
      <c r="E3327">
        <f>Table4[[#This Row],[kapp_slack_ub]]/Table4[[#This Row],[kapp_old]]</f>
        <v>0</v>
      </c>
      <c r="F3327" t="str">
        <f>"'PRO-"&amp;_xlfn.TEXTAFTER(Table4[[#This Row],[rxn]],"-",-1)&amp;"'"</f>
        <v>'PRO-rt0221'</v>
      </c>
      <c r="G3327">
        <f>_xlfn.XLOOKUP(Table4[[#This Row],[enz]],'[1]Sheet2 (2)'!$A:$A,'[1]Sheet2 (2)'!$B:$B,"")</f>
        <v>1</v>
      </c>
    </row>
    <row r="3328" spans="1:7" hidden="1" x14ac:dyDescent="0.2">
      <c r="A3328" t="s">
        <v>7685</v>
      </c>
      <c r="B3328">
        <v>10388.202298664601</v>
      </c>
      <c r="C3328">
        <v>0</v>
      </c>
      <c r="D3328">
        <v>0</v>
      </c>
      <c r="E3328">
        <f>Table4[[#This Row],[kapp_slack_ub]]/Table4[[#This Row],[kapp_old]]</f>
        <v>0</v>
      </c>
      <c r="F3328" t="str">
        <f>"'PRO-"&amp;_xlfn.TEXTAFTER(Table4[[#This Row],[rxn]],"-",-1)&amp;"'"</f>
        <v>'PRO-rt2239'</v>
      </c>
      <c r="G3328">
        <f>_xlfn.XLOOKUP(Table4[[#This Row],[enz]],'[1]Sheet2 (2)'!$A:$A,'[1]Sheet2 (2)'!$B:$B,"")</f>
        <v>1</v>
      </c>
    </row>
    <row r="3329" spans="1:7" hidden="1" x14ac:dyDescent="0.2">
      <c r="A3329" t="s">
        <v>7686</v>
      </c>
      <c r="B3329">
        <v>10388.202298664601</v>
      </c>
      <c r="C3329">
        <v>0</v>
      </c>
      <c r="D3329">
        <v>0</v>
      </c>
      <c r="E3329">
        <f>Table4[[#This Row],[kapp_slack_ub]]/Table4[[#This Row],[kapp_old]]</f>
        <v>0</v>
      </c>
      <c r="F3329" t="str">
        <f>"'PRO-"&amp;_xlfn.TEXTAFTER(Table4[[#This Row],[rxn]],"-",-1)&amp;"'"</f>
        <v>'PRO-rt2239'</v>
      </c>
      <c r="G3329">
        <f>_xlfn.XLOOKUP(Table4[[#This Row],[enz]],'[1]Sheet2 (2)'!$A:$A,'[1]Sheet2 (2)'!$B:$B,"")</f>
        <v>1</v>
      </c>
    </row>
    <row r="3330" spans="1:7" hidden="1" x14ac:dyDescent="0.2">
      <c r="A3330" t="s">
        <v>7687</v>
      </c>
      <c r="B3330">
        <v>10388.202298664601</v>
      </c>
      <c r="C3330">
        <v>0</v>
      </c>
      <c r="D3330">
        <v>0</v>
      </c>
      <c r="E3330">
        <f>Table4[[#This Row],[kapp_slack_ub]]/Table4[[#This Row],[kapp_old]]</f>
        <v>0</v>
      </c>
      <c r="F3330" t="str">
        <f>"'PRO-"&amp;_xlfn.TEXTAFTER(Table4[[#This Row],[rxn]],"-",-1)&amp;"'"</f>
        <v>'PRO-rt7001_c'</v>
      </c>
      <c r="G3330">
        <f>_xlfn.XLOOKUP(Table4[[#This Row],[enz]],'[1]Sheet2 (2)'!$A:$A,'[1]Sheet2 (2)'!$B:$B,"")</f>
        <v>1</v>
      </c>
    </row>
    <row r="3331" spans="1:7" hidden="1" x14ac:dyDescent="0.2">
      <c r="A3331" t="s">
        <v>7688</v>
      </c>
      <c r="B3331">
        <v>10388.202298664601</v>
      </c>
      <c r="C3331">
        <v>0</v>
      </c>
      <c r="D3331">
        <v>0</v>
      </c>
      <c r="E3331">
        <f>Table4[[#This Row],[kapp_slack_ub]]/Table4[[#This Row],[kapp_old]]</f>
        <v>0</v>
      </c>
      <c r="F3331" t="str">
        <f>"'PRO-"&amp;_xlfn.TEXTAFTER(Table4[[#This Row],[rxn]],"-",-1)&amp;"'"</f>
        <v>'PRO-rt7049_c'</v>
      </c>
      <c r="G3331">
        <f>_xlfn.XLOOKUP(Table4[[#This Row],[enz]],'[1]Sheet2 (2)'!$A:$A,'[1]Sheet2 (2)'!$B:$B,"")</f>
        <v>1</v>
      </c>
    </row>
    <row r="3332" spans="1:7" hidden="1" x14ac:dyDescent="0.2">
      <c r="A3332" t="s">
        <v>7689</v>
      </c>
      <c r="B3332">
        <v>10388.202298664601</v>
      </c>
      <c r="C3332">
        <v>0</v>
      </c>
      <c r="D3332">
        <v>0</v>
      </c>
      <c r="E3332">
        <f>Table4[[#This Row],[kapp_slack_ub]]/Table4[[#This Row],[kapp_old]]</f>
        <v>0</v>
      </c>
      <c r="F3332" t="str">
        <f>"'PRO-"&amp;_xlfn.TEXTAFTER(Table4[[#This Row],[rxn]],"-",-1)&amp;"'"</f>
        <v>'PRO-rt7001_en'</v>
      </c>
      <c r="G3332">
        <f>_xlfn.XLOOKUP(Table4[[#This Row],[enz]],'[1]Sheet2 (2)'!$A:$A,'[1]Sheet2 (2)'!$B:$B,"")</f>
        <v>1</v>
      </c>
    </row>
    <row r="3333" spans="1:7" hidden="1" x14ac:dyDescent="0.2">
      <c r="A3333" t="s">
        <v>7690</v>
      </c>
      <c r="B3333">
        <v>10388.202298664601</v>
      </c>
      <c r="C3333">
        <v>0</v>
      </c>
      <c r="D3333">
        <v>0</v>
      </c>
      <c r="E3333">
        <f>Table4[[#This Row],[kapp_slack_ub]]/Table4[[#This Row],[kapp_old]]</f>
        <v>0</v>
      </c>
      <c r="F3333" t="str">
        <f>"'PRO-"&amp;_xlfn.TEXTAFTER(Table4[[#This Row],[rxn]],"-",-1)&amp;"'"</f>
        <v>'PRO-rt7049_en'</v>
      </c>
      <c r="G3333">
        <f>_xlfn.XLOOKUP(Table4[[#This Row],[enz]],'[1]Sheet2 (2)'!$A:$A,'[1]Sheet2 (2)'!$B:$B,"")</f>
        <v>1</v>
      </c>
    </row>
    <row r="3334" spans="1:7" hidden="1" x14ac:dyDescent="0.2">
      <c r="A3334" t="s">
        <v>7691</v>
      </c>
      <c r="B3334">
        <v>10388.202298664601</v>
      </c>
      <c r="C3334">
        <v>0</v>
      </c>
      <c r="D3334">
        <v>0</v>
      </c>
      <c r="E3334">
        <f>Table4[[#This Row],[kapp_slack_ub]]/Table4[[#This Row],[kapp_old]]</f>
        <v>0</v>
      </c>
      <c r="F3334" t="str">
        <f>"'PRO-"&amp;_xlfn.TEXTAFTER(Table4[[#This Row],[rxn]],"-",-1)&amp;"'"</f>
        <v>'PRO-VAC14FIG4'</v>
      </c>
      <c r="G3334" t="str">
        <f>_xlfn.XLOOKUP(Table4[[#This Row],[enz]],'[1]Sheet2 (2)'!$A:$A,'[1]Sheet2 (2)'!$B:$B,"")</f>
        <v/>
      </c>
    </row>
    <row r="3335" spans="1:7" hidden="1" x14ac:dyDescent="0.2">
      <c r="A3335" t="s">
        <v>7692</v>
      </c>
      <c r="B3335">
        <v>10388.202298664601</v>
      </c>
      <c r="C3335">
        <v>0</v>
      </c>
      <c r="D3335">
        <v>0</v>
      </c>
      <c r="E3335">
        <f>Table4[[#This Row],[kapp_slack_ub]]/Table4[[#This Row],[kapp_old]]</f>
        <v>0</v>
      </c>
      <c r="F3335" t="str">
        <f>"'PRO-"&amp;_xlfn.TEXTAFTER(Table4[[#This Row],[rxn]],"-",-1)&amp;"'"</f>
        <v>'PRO-rt5771'</v>
      </c>
      <c r="G3335">
        <f>_xlfn.XLOOKUP(Table4[[#This Row],[enz]],'[1]Sheet2 (2)'!$A:$A,'[1]Sheet2 (2)'!$B:$B,"")</f>
        <v>1</v>
      </c>
    </row>
    <row r="3336" spans="1:7" hidden="1" x14ac:dyDescent="0.2">
      <c r="A3336" t="s">
        <v>7693</v>
      </c>
      <c r="B3336">
        <v>10388.202298664601</v>
      </c>
      <c r="C3336">
        <v>0</v>
      </c>
      <c r="D3336">
        <v>0</v>
      </c>
      <c r="E3336">
        <f>Table4[[#This Row],[kapp_slack_ub]]/Table4[[#This Row],[kapp_old]]</f>
        <v>0</v>
      </c>
      <c r="F3336" t="str">
        <f>"'PRO-"&amp;_xlfn.TEXTAFTER(Table4[[#This Row],[rxn]],"-",-1)&amp;"'"</f>
        <v>'PRO-rt6512'</v>
      </c>
      <c r="G3336">
        <f>_xlfn.XLOOKUP(Table4[[#This Row],[enz]],'[1]Sheet2 (2)'!$A:$A,'[1]Sheet2 (2)'!$B:$B,"")</f>
        <v>1</v>
      </c>
    </row>
    <row r="3337" spans="1:7" hidden="1" x14ac:dyDescent="0.2">
      <c r="A3337" t="s">
        <v>7694</v>
      </c>
      <c r="B3337">
        <v>10388.202298664601</v>
      </c>
      <c r="C3337">
        <v>0</v>
      </c>
      <c r="D3337">
        <v>0</v>
      </c>
      <c r="E3337">
        <f>Table4[[#This Row],[kapp_slack_ub]]/Table4[[#This Row],[kapp_old]]</f>
        <v>0</v>
      </c>
      <c r="F3337" t="str">
        <f>"'PRO-"&amp;_xlfn.TEXTAFTER(Table4[[#This Row],[rxn]],"-",-1)&amp;"'"</f>
        <v>'PRO-rt7001_c'</v>
      </c>
      <c r="G3337">
        <f>_xlfn.XLOOKUP(Table4[[#This Row],[enz]],'[1]Sheet2 (2)'!$A:$A,'[1]Sheet2 (2)'!$B:$B,"")</f>
        <v>1</v>
      </c>
    </row>
    <row r="3338" spans="1:7" hidden="1" x14ac:dyDescent="0.2">
      <c r="A3338" t="s">
        <v>7695</v>
      </c>
      <c r="B3338">
        <v>10388.202298664601</v>
      </c>
      <c r="C3338">
        <v>0</v>
      </c>
      <c r="D3338">
        <v>0</v>
      </c>
      <c r="E3338">
        <f>Table4[[#This Row],[kapp_slack_ub]]/Table4[[#This Row],[kapp_old]]</f>
        <v>0</v>
      </c>
      <c r="F3338" t="str">
        <f>"'PRO-"&amp;_xlfn.TEXTAFTER(Table4[[#This Row],[rxn]],"-",-1)&amp;"'"</f>
        <v>'PRO-rt7049_c'</v>
      </c>
      <c r="G3338">
        <f>_xlfn.XLOOKUP(Table4[[#This Row],[enz]],'[1]Sheet2 (2)'!$A:$A,'[1]Sheet2 (2)'!$B:$B,"")</f>
        <v>1</v>
      </c>
    </row>
    <row r="3339" spans="1:7" hidden="1" x14ac:dyDescent="0.2">
      <c r="A3339" t="s">
        <v>7696</v>
      </c>
      <c r="B3339">
        <v>10388.202298664601</v>
      </c>
      <c r="C3339">
        <v>0</v>
      </c>
      <c r="D3339">
        <v>0</v>
      </c>
      <c r="E3339">
        <f>Table4[[#This Row],[kapp_slack_ub]]/Table4[[#This Row],[kapp_old]]</f>
        <v>0</v>
      </c>
      <c r="F3339" t="str">
        <f>"'PRO-"&amp;_xlfn.TEXTAFTER(Table4[[#This Row],[rxn]],"-",-1)&amp;"'"</f>
        <v>'PRO-rt7001_en'</v>
      </c>
      <c r="G3339">
        <f>_xlfn.XLOOKUP(Table4[[#This Row],[enz]],'[1]Sheet2 (2)'!$A:$A,'[1]Sheet2 (2)'!$B:$B,"")</f>
        <v>1</v>
      </c>
    </row>
    <row r="3340" spans="1:7" hidden="1" x14ac:dyDescent="0.2">
      <c r="A3340" t="s">
        <v>7697</v>
      </c>
      <c r="B3340">
        <v>10388.202298664601</v>
      </c>
      <c r="C3340">
        <v>0</v>
      </c>
      <c r="D3340">
        <v>0</v>
      </c>
      <c r="E3340">
        <f>Table4[[#This Row],[kapp_slack_ub]]/Table4[[#This Row],[kapp_old]]</f>
        <v>0</v>
      </c>
      <c r="F3340" t="str">
        <f>"'PRO-"&amp;_xlfn.TEXTAFTER(Table4[[#This Row],[rxn]],"-",-1)&amp;"'"</f>
        <v>'PRO-rt7049_en'</v>
      </c>
      <c r="G3340">
        <f>_xlfn.XLOOKUP(Table4[[#This Row],[enz]],'[1]Sheet2 (2)'!$A:$A,'[1]Sheet2 (2)'!$B:$B,"")</f>
        <v>1</v>
      </c>
    </row>
    <row r="3341" spans="1:7" hidden="1" x14ac:dyDescent="0.2">
      <c r="A3341" t="s">
        <v>7698</v>
      </c>
      <c r="B3341">
        <v>10388.202298664601</v>
      </c>
      <c r="C3341">
        <v>0</v>
      </c>
      <c r="D3341">
        <v>0</v>
      </c>
      <c r="E3341">
        <f>Table4[[#This Row],[kapp_slack_ub]]/Table4[[#This Row],[kapp_old]]</f>
        <v>0</v>
      </c>
      <c r="F3341" t="str">
        <f>"'PRO-"&amp;_xlfn.TEXTAFTER(Table4[[#This Row],[rxn]],"-",-1)&amp;"'"</f>
        <v>'PRO-rt3013_gm'</v>
      </c>
      <c r="G3341">
        <f>_xlfn.XLOOKUP(Table4[[#This Row],[enz]],'[1]Sheet2 (2)'!$A:$A,'[1]Sheet2 (2)'!$B:$B,"")</f>
        <v>1</v>
      </c>
    </row>
    <row r="3342" spans="1:7" hidden="1" x14ac:dyDescent="0.2">
      <c r="A3342" t="s">
        <v>7699</v>
      </c>
      <c r="B3342">
        <v>10388.202298664601</v>
      </c>
      <c r="C3342">
        <v>0</v>
      </c>
      <c r="D3342">
        <v>0</v>
      </c>
      <c r="E3342">
        <f>Table4[[#This Row],[kapp_slack_ub]]/Table4[[#This Row],[kapp_old]]</f>
        <v>0</v>
      </c>
      <c r="F3342" t="str">
        <f>"'PRO-"&amp;_xlfn.TEXTAFTER(Table4[[#This Row],[rxn]],"-",-1)&amp;"'"</f>
        <v>'PRO-rt3013_rm'</v>
      </c>
      <c r="G3342">
        <f>_xlfn.XLOOKUP(Table4[[#This Row],[enz]],'[1]Sheet2 (2)'!$A:$A,'[1]Sheet2 (2)'!$B:$B,"")</f>
        <v>1</v>
      </c>
    </row>
    <row r="3343" spans="1:7" hidden="1" x14ac:dyDescent="0.2">
      <c r="A3343" t="s">
        <v>7700</v>
      </c>
      <c r="B3343">
        <v>10388.202298664601</v>
      </c>
      <c r="C3343">
        <v>0</v>
      </c>
      <c r="D3343">
        <v>0</v>
      </c>
      <c r="E3343">
        <f>Table4[[#This Row],[kapp_slack_ub]]/Table4[[#This Row],[kapp_old]]</f>
        <v>0</v>
      </c>
      <c r="F3343" t="str">
        <f>"'PRO-"&amp;_xlfn.TEXTAFTER(Table4[[#This Row],[rxn]],"-",-1)&amp;"'"</f>
        <v>'PRO-rt6972_c'</v>
      </c>
      <c r="G3343">
        <f>_xlfn.XLOOKUP(Table4[[#This Row],[enz]],'[1]Sheet2 (2)'!$A:$A,'[1]Sheet2 (2)'!$B:$B,"")</f>
        <v>1</v>
      </c>
    </row>
    <row r="3344" spans="1:7" hidden="1" x14ac:dyDescent="0.2">
      <c r="A3344" t="s">
        <v>7701</v>
      </c>
      <c r="B3344">
        <v>10388.202298664601</v>
      </c>
      <c r="C3344">
        <v>0</v>
      </c>
      <c r="D3344">
        <v>0</v>
      </c>
      <c r="E3344">
        <f>Table4[[#This Row],[kapp_slack_ub]]/Table4[[#This Row],[kapp_old]]</f>
        <v>0</v>
      </c>
      <c r="F3344" t="str">
        <f>"'PRO-"&amp;_xlfn.TEXTAFTER(Table4[[#This Row],[rxn]],"-",-1)&amp;"'"</f>
        <v>'PRO-rt7001_c'</v>
      </c>
      <c r="G3344">
        <f>_xlfn.XLOOKUP(Table4[[#This Row],[enz]],'[1]Sheet2 (2)'!$A:$A,'[1]Sheet2 (2)'!$B:$B,"")</f>
        <v>1</v>
      </c>
    </row>
    <row r="3345" spans="1:7" hidden="1" x14ac:dyDescent="0.2">
      <c r="A3345" t="s">
        <v>7702</v>
      </c>
      <c r="B3345">
        <v>10388.202298664601</v>
      </c>
      <c r="C3345">
        <v>0</v>
      </c>
      <c r="D3345">
        <v>0</v>
      </c>
      <c r="E3345">
        <f>Table4[[#This Row],[kapp_slack_ub]]/Table4[[#This Row],[kapp_old]]</f>
        <v>0</v>
      </c>
      <c r="F3345" t="str">
        <f>"'PRO-"&amp;_xlfn.TEXTAFTER(Table4[[#This Row],[rxn]],"-",-1)&amp;"'"</f>
        <v>'PRO-rt7049_c'</v>
      </c>
      <c r="G3345">
        <f>_xlfn.XLOOKUP(Table4[[#This Row],[enz]],'[1]Sheet2 (2)'!$A:$A,'[1]Sheet2 (2)'!$B:$B,"")</f>
        <v>1</v>
      </c>
    </row>
    <row r="3346" spans="1:7" hidden="1" x14ac:dyDescent="0.2">
      <c r="A3346" t="s">
        <v>7703</v>
      </c>
      <c r="B3346">
        <v>10388.202298664601</v>
      </c>
      <c r="C3346">
        <v>0</v>
      </c>
      <c r="D3346">
        <v>0</v>
      </c>
      <c r="E3346">
        <f>Table4[[#This Row],[kapp_slack_ub]]/Table4[[#This Row],[kapp_old]]</f>
        <v>0</v>
      </c>
      <c r="F3346" t="str">
        <f>"'PRO-"&amp;_xlfn.TEXTAFTER(Table4[[#This Row],[rxn]],"-",-1)&amp;"'"</f>
        <v>'PRO-rt7177_c'</v>
      </c>
      <c r="G3346">
        <f>_xlfn.XLOOKUP(Table4[[#This Row],[enz]],'[1]Sheet2 (2)'!$A:$A,'[1]Sheet2 (2)'!$B:$B,"")</f>
        <v>1</v>
      </c>
    </row>
    <row r="3347" spans="1:7" hidden="1" x14ac:dyDescent="0.2">
      <c r="A3347" t="s">
        <v>7704</v>
      </c>
      <c r="B3347">
        <v>10388.202298664601</v>
      </c>
      <c r="C3347">
        <v>0</v>
      </c>
      <c r="D3347">
        <v>0</v>
      </c>
      <c r="E3347">
        <f>Table4[[#This Row],[kapp_slack_ub]]/Table4[[#This Row],[kapp_old]]</f>
        <v>0</v>
      </c>
      <c r="F3347" t="str">
        <f>"'PRO-"&amp;_xlfn.TEXTAFTER(Table4[[#This Row],[rxn]],"-",-1)&amp;"'"</f>
        <v>'PRO-rt6972_en'</v>
      </c>
      <c r="G3347">
        <f>_xlfn.XLOOKUP(Table4[[#This Row],[enz]],'[1]Sheet2 (2)'!$A:$A,'[1]Sheet2 (2)'!$B:$B,"")</f>
        <v>1</v>
      </c>
    </row>
    <row r="3348" spans="1:7" hidden="1" x14ac:dyDescent="0.2">
      <c r="A3348" t="s">
        <v>7705</v>
      </c>
      <c r="B3348">
        <v>10388.202298664601</v>
      </c>
      <c r="C3348">
        <v>0</v>
      </c>
      <c r="D3348">
        <v>0</v>
      </c>
      <c r="E3348">
        <f>Table4[[#This Row],[kapp_slack_ub]]/Table4[[#This Row],[kapp_old]]</f>
        <v>0</v>
      </c>
      <c r="F3348" t="str">
        <f>"'PRO-"&amp;_xlfn.TEXTAFTER(Table4[[#This Row],[rxn]],"-",-1)&amp;"'"</f>
        <v>'PRO-rt7001_en'</v>
      </c>
      <c r="G3348">
        <f>_xlfn.XLOOKUP(Table4[[#This Row],[enz]],'[1]Sheet2 (2)'!$A:$A,'[1]Sheet2 (2)'!$B:$B,"")</f>
        <v>1</v>
      </c>
    </row>
    <row r="3349" spans="1:7" hidden="1" x14ac:dyDescent="0.2">
      <c r="A3349" t="s">
        <v>7706</v>
      </c>
      <c r="B3349">
        <v>10388.202298664601</v>
      </c>
      <c r="C3349">
        <v>0</v>
      </c>
      <c r="D3349">
        <v>0</v>
      </c>
      <c r="E3349">
        <f>Table4[[#This Row],[kapp_slack_ub]]/Table4[[#This Row],[kapp_old]]</f>
        <v>0</v>
      </c>
      <c r="F3349" t="str">
        <f>"'PRO-"&amp;_xlfn.TEXTAFTER(Table4[[#This Row],[rxn]],"-",-1)&amp;"'"</f>
        <v>'PRO-rt7049_en'</v>
      </c>
      <c r="G3349">
        <f>_xlfn.XLOOKUP(Table4[[#This Row],[enz]],'[1]Sheet2 (2)'!$A:$A,'[1]Sheet2 (2)'!$B:$B,"")</f>
        <v>1</v>
      </c>
    </row>
    <row r="3350" spans="1:7" hidden="1" x14ac:dyDescent="0.2">
      <c r="A3350" t="s">
        <v>7707</v>
      </c>
      <c r="B3350">
        <v>10388.202298664601</v>
      </c>
      <c r="C3350">
        <v>0</v>
      </c>
      <c r="D3350">
        <v>0</v>
      </c>
      <c r="E3350">
        <f>Table4[[#This Row],[kapp_slack_ub]]/Table4[[#This Row],[kapp_old]]</f>
        <v>0</v>
      </c>
      <c r="F3350" t="str">
        <f>"'PRO-"&amp;_xlfn.TEXTAFTER(Table4[[#This Row],[rxn]],"-",-1)&amp;"'"</f>
        <v>'PRO-rt7177_en'</v>
      </c>
      <c r="G3350">
        <f>_xlfn.XLOOKUP(Table4[[#This Row],[enz]],'[1]Sheet2 (2)'!$A:$A,'[1]Sheet2 (2)'!$B:$B,"")</f>
        <v>1</v>
      </c>
    </row>
    <row r="3351" spans="1:7" hidden="1" x14ac:dyDescent="0.2">
      <c r="A3351" t="s">
        <v>7708</v>
      </c>
      <c r="B3351">
        <v>10388.202298664601</v>
      </c>
      <c r="C3351">
        <v>0</v>
      </c>
      <c r="D3351">
        <v>0</v>
      </c>
      <c r="E3351">
        <f>Table4[[#This Row],[kapp_slack_ub]]/Table4[[#This Row],[kapp_old]]</f>
        <v>0</v>
      </c>
      <c r="F3351" t="str">
        <f>"'PRO-"&amp;_xlfn.TEXTAFTER(Table4[[#This Row],[rxn]],"-",-1)&amp;"'"</f>
        <v>'PRO-rt3510_en'</v>
      </c>
      <c r="G3351">
        <f>_xlfn.XLOOKUP(Table4[[#This Row],[enz]],'[1]Sheet2 (2)'!$A:$A,'[1]Sheet2 (2)'!$B:$B,"")</f>
        <v>1</v>
      </c>
    </row>
    <row r="3352" spans="1:7" hidden="1" x14ac:dyDescent="0.2">
      <c r="A3352" t="s">
        <v>7709</v>
      </c>
      <c r="B3352">
        <v>10388.202298664601</v>
      </c>
      <c r="C3352">
        <v>0</v>
      </c>
      <c r="D3352">
        <v>0</v>
      </c>
      <c r="E3352">
        <f>Table4[[#This Row],[kapp_slack_ub]]/Table4[[#This Row],[kapp_old]]</f>
        <v>0</v>
      </c>
      <c r="F3352" t="str">
        <f>"'PRO-"&amp;_xlfn.TEXTAFTER(Table4[[#This Row],[rxn]],"-",-1)&amp;"'"</f>
        <v>'PRO-rt3510_n'</v>
      </c>
      <c r="G3352">
        <f>_xlfn.XLOOKUP(Table4[[#This Row],[enz]],'[1]Sheet2 (2)'!$A:$A,'[1]Sheet2 (2)'!$B:$B,"")</f>
        <v>1</v>
      </c>
    </row>
    <row r="3353" spans="1:7" hidden="1" x14ac:dyDescent="0.2">
      <c r="A3353" t="s">
        <v>7710</v>
      </c>
      <c r="B3353">
        <v>10388.202298664601</v>
      </c>
      <c r="C3353">
        <v>0</v>
      </c>
      <c r="D3353">
        <v>0</v>
      </c>
      <c r="E3353">
        <f>Table4[[#This Row],[kapp_slack_ub]]/Table4[[#This Row],[kapp_old]]</f>
        <v>0</v>
      </c>
      <c r="F3353" t="str">
        <f>"'PRO-"&amp;_xlfn.TEXTAFTER(Table4[[#This Row],[rxn]],"-",-1)&amp;"'"</f>
        <v>'PRO-rt7001_c'</v>
      </c>
      <c r="G3353">
        <f>_xlfn.XLOOKUP(Table4[[#This Row],[enz]],'[1]Sheet2 (2)'!$A:$A,'[1]Sheet2 (2)'!$B:$B,"")</f>
        <v>1</v>
      </c>
    </row>
    <row r="3354" spans="1:7" hidden="1" x14ac:dyDescent="0.2">
      <c r="A3354" t="s">
        <v>7711</v>
      </c>
      <c r="B3354">
        <v>10388.202298664601</v>
      </c>
      <c r="C3354">
        <v>0</v>
      </c>
      <c r="D3354">
        <v>0</v>
      </c>
      <c r="E3354">
        <f>Table4[[#This Row],[kapp_slack_ub]]/Table4[[#This Row],[kapp_old]]</f>
        <v>0</v>
      </c>
      <c r="F3354" t="str">
        <f>"'PRO-"&amp;_xlfn.TEXTAFTER(Table4[[#This Row],[rxn]],"-",-1)&amp;"'"</f>
        <v>'PRO-rt7049_c'</v>
      </c>
      <c r="G3354">
        <f>_xlfn.XLOOKUP(Table4[[#This Row],[enz]],'[1]Sheet2 (2)'!$A:$A,'[1]Sheet2 (2)'!$B:$B,"")</f>
        <v>1</v>
      </c>
    </row>
    <row r="3355" spans="1:7" hidden="1" x14ac:dyDescent="0.2">
      <c r="A3355" t="s">
        <v>7712</v>
      </c>
      <c r="B3355">
        <v>10388.202298664601</v>
      </c>
      <c r="C3355">
        <v>0</v>
      </c>
      <c r="D3355">
        <v>0</v>
      </c>
      <c r="E3355">
        <f>Table4[[#This Row],[kapp_slack_ub]]/Table4[[#This Row],[kapp_old]]</f>
        <v>0</v>
      </c>
      <c r="F3355" t="str">
        <f>"'PRO-"&amp;_xlfn.TEXTAFTER(Table4[[#This Row],[rxn]],"-",-1)&amp;"'"</f>
        <v>'PRO-rt7001_en'</v>
      </c>
      <c r="G3355">
        <f>_xlfn.XLOOKUP(Table4[[#This Row],[enz]],'[1]Sheet2 (2)'!$A:$A,'[1]Sheet2 (2)'!$B:$B,"")</f>
        <v>1</v>
      </c>
    </row>
    <row r="3356" spans="1:7" hidden="1" x14ac:dyDescent="0.2">
      <c r="A3356" t="s">
        <v>7713</v>
      </c>
      <c r="B3356">
        <v>10388.202298664601</v>
      </c>
      <c r="C3356">
        <v>0</v>
      </c>
      <c r="D3356">
        <v>0</v>
      </c>
      <c r="E3356">
        <f>Table4[[#This Row],[kapp_slack_ub]]/Table4[[#This Row],[kapp_old]]</f>
        <v>0</v>
      </c>
      <c r="F3356" t="str">
        <f>"'PRO-"&amp;_xlfn.TEXTAFTER(Table4[[#This Row],[rxn]],"-",-1)&amp;"'"</f>
        <v>'PRO-rt7049_en'</v>
      </c>
      <c r="G3356">
        <f>_xlfn.XLOOKUP(Table4[[#This Row],[enz]],'[1]Sheet2 (2)'!$A:$A,'[1]Sheet2 (2)'!$B:$B,"")</f>
        <v>1</v>
      </c>
    </row>
    <row r="3357" spans="1:7" hidden="1" x14ac:dyDescent="0.2">
      <c r="A3357" t="s">
        <v>7714</v>
      </c>
      <c r="B3357">
        <v>10388.202298664601</v>
      </c>
      <c r="C3357">
        <v>0</v>
      </c>
      <c r="D3357">
        <v>0</v>
      </c>
      <c r="E3357">
        <f>Table4[[#This Row],[kapp_slack_ub]]/Table4[[#This Row],[kapp_old]]</f>
        <v>0</v>
      </c>
      <c r="F3357" t="str">
        <f>"'PRO-"&amp;_xlfn.TEXTAFTER(Table4[[#This Row],[rxn]],"-",-1)&amp;"'"</f>
        <v>'PRO-rt3013_gm'</v>
      </c>
      <c r="G3357">
        <f>_xlfn.XLOOKUP(Table4[[#This Row],[enz]],'[1]Sheet2 (2)'!$A:$A,'[1]Sheet2 (2)'!$B:$B,"")</f>
        <v>1</v>
      </c>
    </row>
    <row r="3358" spans="1:7" hidden="1" x14ac:dyDescent="0.2">
      <c r="A3358" t="s">
        <v>7715</v>
      </c>
      <c r="B3358">
        <v>10388.202298664601</v>
      </c>
      <c r="C3358">
        <v>0</v>
      </c>
      <c r="D3358">
        <v>0</v>
      </c>
      <c r="E3358">
        <f>Table4[[#This Row],[kapp_slack_ub]]/Table4[[#This Row],[kapp_old]]</f>
        <v>0</v>
      </c>
      <c r="F3358" t="str">
        <f>"'PRO-"&amp;_xlfn.TEXTAFTER(Table4[[#This Row],[rxn]],"-",-1)&amp;"'"</f>
        <v>'PRO-rt3013_rm'</v>
      </c>
      <c r="G3358">
        <f>_xlfn.XLOOKUP(Table4[[#This Row],[enz]],'[1]Sheet2 (2)'!$A:$A,'[1]Sheet2 (2)'!$B:$B,"")</f>
        <v>1</v>
      </c>
    </row>
    <row r="3359" spans="1:7" hidden="1" x14ac:dyDescent="0.2">
      <c r="A3359" t="s">
        <v>7716</v>
      </c>
      <c r="B3359">
        <v>10388.202298664601</v>
      </c>
      <c r="C3359">
        <v>0</v>
      </c>
      <c r="D3359">
        <v>0</v>
      </c>
      <c r="E3359">
        <f>Table4[[#This Row],[kapp_slack_ub]]/Table4[[#This Row],[kapp_old]]</f>
        <v>0</v>
      </c>
      <c r="F3359" t="str">
        <f>"'PRO-"&amp;_xlfn.TEXTAFTER(Table4[[#This Row],[rxn]],"-",-1)&amp;"'"</f>
        <v>'PRO-UNKNOWN'</v>
      </c>
      <c r="G3359" t="str">
        <f>_xlfn.XLOOKUP(Table4[[#This Row],[enz]],'[1]Sheet2 (2)'!$A:$A,'[1]Sheet2 (2)'!$B:$B,"")</f>
        <v/>
      </c>
    </row>
    <row r="3360" spans="1:7" hidden="1" x14ac:dyDescent="0.2">
      <c r="A3360" t="s">
        <v>7717</v>
      </c>
      <c r="B3360">
        <v>10388.202298664601</v>
      </c>
      <c r="C3360">
        <v>0</v>
      </c>
      <c r="D3360">
        <v>0</v>
      </c>
      <c r="E3360">
        <f>Table4[[#This Row],[kapp_slack_ub]]/Table4[[#This Row],[kapp_old]]</f>
        <v>0</v>
      </c>
      <c r="F3360" t="str">
        <f>"'PRO-"&amp;_xlfn.TEXTAFTER(Table4[[#This Row],[rxn]],"-",-1)&amp;"'"</f>
        <v>'PRO-UNKNOWN'</v>
      </c>
      <c r="G3360" t="str">
        <f>_xlfn.XLOOKUP(Table4[[#This Row],[enz]],'[1]Sheet2 (2)'!$A:$A,'[1]Sheet2 (2)'!$B:$B,"")</f>
        <v/>
      </c>
    </row>
    <row r="3361" spans="1:7" hidden="1" x14ac:dyDescent="0.2">
      <c r="A3361" t="s">
        <v>7718</v>
      </c>
      <c r="B3361">
        <v>10388.202298664601</v>
      </c>
      <c r="C3361">
        <v>0</v>
      </c>
      <c r="D3361">
        <v>0</v>
      </c>
      <c r="E3361">
        <f>Table4[[#This Row],[kapp_slack_ub]]/Table4[[#This Row],[kapp_old]]</f>
        <v>0</v>
      </c>
      <c r="F3361" t="str">
        <f>"'PRO-"&amp;_xlfn.TEXTAFTER(Table4[[#This Row],[rxn]],"-",-1)&amp;"'"</f>
        <v>'PRO-SPONT'</v>
      </c>
      <c r="G3361" t="str">
        <f>_xlfn.XLOOKUP(Table4[[#This Row],[enz]],'[1]Sheet2 (2)'!$A:$A,'[1]Sheet2 (2)'!$B:$B,"")</f>
        <v/>
      </c>
    </row>
    <row r="3362" spans="1:7" hidden="1" x14ac:dyDescent="0.2">
      <c r="A3362" t="s">
        <v>7719</v>
      </c>
      <c r="B3362">
        <v>10388.202298664601</v>
      </c>
      <c r="C3362">
        <v>0</v>
      </c>
      <c r="D3362">
        <v>0</v>
      </c>
      <c r="E3362">
        <f>Table4[[#This Row],[kapp_slack_ub]]/Table4[[#This Row],[kapp_old]]</f>
        <v>0</v>
      </c>
      <c r="F3362" t="str">
        <f>"'PRO-"&amp;_xlfn.TEXTAFTER(Table4[[#This Row],[rxn]],"-",-1)&amp;"'"</f>
        <v>'PRO-SPONT'</v>
      </c>
      <c r="G3362" t="str">
        <f>_xlfn.XLOOKUP(Table4[[#This Row],[enz]],'[1]Sheet2 (2)'!$A:$A,'[1]Sheet2 (2)'!$B:$B,"")</f>
        <v/>
      </c>
    </row>
    <row r="3363" spans="1:7" hidden="1" x14ac:dyDescent="0.2">
      <c r="A3363" t="s">
        <v>7720</v>
      </c>
      <c r="B3363">
        <v>10388.202298664601</v>
      </c>
      <c r="C3363">
        <v>0</v>
      </c>
      <c r="D3363">
        <v>0</v>
      </c>
      <c r="E3363">
        <f>Table4[[#This Row],[kapp_slack_ub]]/Table4[[#This Row],[kapp_old]]</f>
        <v>0</v>
      </c>
      <c r="F3363" t="str">
        <f>"'PRO-"&amp;_xlfn.TEXTAFTER(Table4[[#This Row],[rxn]],"-",-1)&amp;"'"</f>
        <v>'PRO-SPONT'</v>
      </c>
      <c r="G3363" t="str">
        <f>_xlfn.XLOOKUP(Table4[[#This Row],[enz]],'[1]Sheet2 (2)'!$A:$A,'[1]Sheet2 (2)'!$B:$B,"")</f>
        <v/>
      </c>
    </row>
    <row r="3364" spans="1:7" hidden="1" x14ac:dyDescent="0.2">
      <c r="A3364" t="s">
        <v>7721</v>
      </c>
      <c r="B3364">
        <v>10388.202298664601</v>
      </c>
      <c r="C3364">
        <v>0</v>
      </c>
      <c r="D3364">
        <v>0</v>
      </c>
      <c r="E3364">
        <f>Table4[[#This Row],[kapp_slack_ub]]/Table4[[#This Row],[kapp_old]]</f>
        <v>0</v>
      </c>
      <c r="F3364" t="str">
        <f>"'PRO-"&amp;_xlfn.TEXTAFTER(Table4[[#This Row],[rxn]],"-",-1)&amp;"'"</f>
        <v>'PRO-SPONT'</v>
      </c>
      <c r="G3364" t="str">
        <f>_xlfn.XLOOKUP(Table4[[#This Row],[enz]],'[1]Sheet2 (2)'!$A:$A,'[1]Sheet2 (2)'!$B:$B,"")</f>
        <v/>
      </c>
    </row>
    <row r="3365" spans="1:7" hidden="1" x14ac:dyDescent="0.2">
      <c r="A3365" t="s">
        <v>7722</v>
      </c>
      <c r="B3365">
        <v>10388.202298664601</v>
      </c>
      <c r="C3365">
        <v>0</v>
      </c>
      <c r="D3365">
        <v>0</v>
      </c>
      <c r="E3365">
        <f>Table4[[#This Row],[kapp_slack_ub]]/Table4[[#This Row],[kapp_old]]</f>
        <v>0</v>
      </c>
      <c r="F3365" t="str">
        <f>"'PRO-"&amp;_xlfn.TEXTAFTER(Table4[[#This Row],[rxn]],"-",-1)&amp;"'"</f>
        <v>'PRO-rt3050_v'</v>
      </c>
      <c r="G3365">
        <f>_xlfn.XLOOKUP(Table4[[#This Row],[enz]],'[1]Sheet2 (2)'!$A:$A,'[1]Sheet2 (2)'!$B:$B,"")</f>
        <v>1</v>
      </c>
    </row>
    <row r="3366" spans="1:7" hidden="1" x14ac:dyDescent="0.2">
      <c r="A3366" t="s">
        <v>7723</v>
      </c>
      <c r="B3366">
        <v>10388.202298664601</v>
      </c>
      <c r="C3366">
        <v>0</v>
      </c>
      <c r="D3366">
        <v>0</v>
      </c>
      <c r="E3366">
        <f>Table4[[#This Row],[kapp_slack_ub]]/Table4[[#This Row],[kapp_old]]</f>
        <v>0</v>
      </c>
      <c r="F3366" t="str">
        <f>"'PRO-"&amp;_xlfn.TEXTAFTER(Table4[[#This Row],[rxn]],"-",-1)&amp;"'"</f>
        <v>'PRO-rt3050_v'</v>
      </c>
      <c r="G3366">
        <f>_xlfn.XLOOKUP(Table4[[#This Row],[enz]],'[1]Sheet2 (2)'!$A:$A,'[1]Sheet2 (2)'!$B:$B,"")</f>
        <v>1</v>
      </c>
    </row>
    <row r="3367" spans="1:7" hidden="1" x14ac:dyDescent="0.2">
      <c r="A3367" t="s">
        <v>7724</v>
      </c>
      <c r="B3367">
        <v>10388.202298664601</v>
      </c>
      <c r="C3367">
        <v>0</v>
      </c>
      <c r="D3367">
        <v>0</v>
      </c>
      <c r="E3367">
        <f>Table4[[#This Row],[kapp_slack_ub]]/Table4[[#This Row],[kapp_old]]</f>
        <v>0</v>
      </c>
      <c r="F3367" t="str">
        <f>"'PRO-"&amp;_xlfn.TEXTAFTER(Table4[[#This Row],[rxn]],"-",-1)&amp;"'"</f>
        <v>'PRO-rt3166_v'</v>
      </c>
      <c r="G3367">
        <f>_xlfn.XLOOKUP(Table4[[#This Row],[enz]],'[1]Sheet2 (2)'!$A:$A,'[1]Sheet2 (2)'!$B:$B,"")</f>
        <v>1</v>
      </c>
    </row>
    <row r="3368" spans="1:7" hidden="1" x14ac:dyDescent="0.2">
      <c r="A3368" t="s">
        <v>7725</v>
      </c>
      <c r="B3368">
        <v>10388.202298664601</v>
      </c>
      <c r="C3368">
        <v>0</v>
      </c>
      <c r="D3368">
        <v>0</v>
      </c>
      <c r="E3368">
        <f>Table4[[#This Row],[kapp_slack_ub]]/Table4[[#This Row],[kapp_old]]</f>
        <v>0</v>
      </c>
      <c r="F3368" t="str">
        <f>"'PRO-"&amp;_xlfn.TEXTAFTER(Table4[[#This Row],[rxn]],"-",-1)&amp;"'"</f>
        <v>'PRO-rt3166_v'</v>
      </c>
      <c r="G3368">
        <f>_xlfn.XLOOKUP(Table4[[#This Row],[enz]],'[1]Sheet2 (2)'!$A:$A,'[1]Sheet2 (2)'!$B:$B,"")</f>
        <v>1</v>
      </c>
    </row>
    <row r="3369" spans="1:7" hidden="1" x14ac:dyDescent="0.2">
      <c r="A3369" t="s">
        <v>7726</v>
      </c>
      <c r="B3369">
        <v>10388.202298664601</v>
      </c>
      <c r="C3369">
        <v>0</v>
      </c>
      <c r="D3369">
        <v>0</v>
      </c>
      <c r="E3369">
        <f>Table4[[#This Row],[kapp_slack_ub]]/Table4[[#This Row],[kapp_old]]</f>
        <v>0</v>
      </c>
      <c r="F3369" t="str">
        <f>"'PRO-"&amp;_xlfn.TEXTAFTER(Table4[[#This Row],[rxn]],"-",-1)&amp;"'"</f>
        <v>'PRO-SPONT'</v>
      </c>
      <c r="G3369" t="str">
        <f>_xlfn.XLOOKUP(Table4[[#This Row],[enz]],'[1]Sheet2 (2)'!$A:$A,'[1]Sheet2 (2)'!$B:$B,"")</f>
        <v/>
      </c>
    </row>
    <row r="3370" spans="1:7" hidden="1" x14ac:dyDescent="0.2">
      <c r="A3370" t="s">
        <v>7727</v>
      </c>
      <c r="B3370">
        <v>10388.202298664601</v>
      </c>
      <c r="C3370">
        <v>0</v>
      </c>
      <c r="D3370">
        <v>0</v>
      </c>
      <c r="E3370">
        <f>Table4[[#This Row],[kapp_slack_ub]]/Table4[[#This Row],[kapp_old]]</f>
        <v>0</v>
      </c>
      <c r="F3370" t="str">
        <f>"'PRO-"&amp;_xlfn.TEXTAFTER(Table4[[#This Row],[rxn]],"-",-1)&amp;"'"</f>
        <v>'PRO-SPONT'</v>
      </c>
      <c r="G3370" t="str">
        <f>_xlfn.XLOOKUP(Table4[[#This Row],[enz]],'[1]Sheet2 (2)'!$A:$A,'[1]Sheet2 (2)'!$B:$B,"")</f>
        <v/>
      </c>
    </row>
    <row r="3371" spans="1:7" hidden="1" x14ac:dyDescent="0.2">
      <c r="A3371" t="s">
        <v>7728</v>
      </c>
      <c r="B3371">
        <v>10388.202298664601</v>
      </c>
      <c r="C3371">
        <v>0</v>
      </c>
      <c r="D3371">
        <v>0</v>
      </c>
      <c r="E3371">
        <f>Table4[[#This Row],[kapp_slack_ub]]/Table4[[#This Row],[kapp_old]]</f>
        <v>0</v>
      </c>
      <c r="F3371" t="str">
        <f>"'PRO-"&amp;_xlfn.TEXTAFTER(Table4[[#This Row],[rxn]],"-",-1)&amp;"'"</f>
        <v>'PRO-rt3050_vm'</v>
      </c>
      <c r="G3371">
        <f>_xlfn.XLOOKUP(Table4[[#This Row],[enz]],'[1]Sheet2 (2)'!$A:$A,'[1]Sheet2 (2)'!$B:$B,"")</f>
        <v>1</v>
      </c>
    </row>
    <row r="3372" spans="1:7" hidden="1" x14ac:dyDescent="0.2">
      <c r="A3372" t="s">
        <v>7729</v>
      </c>
      <c r="B3372">
        <v>10388.202298664601</v>
      </c>
      <c r="C3372">
        <v>0</v>
      </c>
      <c r="D3372">
        <v>0</v>
      </c>
      <c r="E3372">
        <f>Table4[[#This Row],[kapp_slack_ub]]/Table4[[#This Row],[kapp_old]]</f>
        <v>0</v>
      </c>
      <c r="F3372" t="str">
        <f>"'PRO-"&amp;_xlfn.TEXTAFTER(Table4[[#This Row],[rxn]],"-",-1)&amp;"'"</f>
        <v>'PRO-rt3050_vm'</v>
      </c>
      <c r="G3372">
        <f>_xlfn.XLOOKUP(Table4[[#This Row],[enz]],'[1]Sheet2 (2)'!$A:$A,'[1]Sheet2 (2)'!$B:$B,"")</f>
        <v>1</v>
      </c>
    </row>
    <row r="3373" spans="1:7" hidden="1" x14ac:dyDescent="0.2">
      <c r="A3373" t="s">
        <v>7730</v>
      </c>
      <c r="B3373">
        <v>10388.202298664601</v>
      </c>
      <c r="C3373">
        <v>0</v>
      </c>
      <c r="D3373">
        <v>0</v>
      </c>
      <c r="E3373">
        <f>Table4[[#This Row],[kapp_slack_ub]]/Table4[[#This Row],[kapp_old]]</f>
        <v>0</v>
      </c>
      <c r="F3373" t="str">
        <f>"'PRO-"&amp;_xlfn.TEXTAFTER(Table4[[#This Row],[rxn]],"-",-1)&amp;"'"</f>
        <v>'PRO-rt3166_vm'</v>
      </c>
      <c r="G3373">
        <f>_xlfn.XLOOKUP(Table4[[#This Row],[enz]],'[1]Sheet2 (2)'!$A:$A,'[1]Sheet2 (2)'!$B:$B,"")</f>
        <v>1</v>
      </c>
    </row>
    <row r="3374" spans="1:7" hidden="1" x14ac:dyDescent="0.2">
      <c r="A3374" t="s">
        <v>7731</v>
      </c>
      <c r="B3374">
        <v>10388.202298664601</v>
      </c>
      <c r="C3374">
        <v>0</v>
      </c>
      <c r="D3374">
        <v>0</v>
      </c>
      <c r="E3374">
        <f>Table4[[#This Row],[kapp_slack_ub]]/Table4[[#This Row],[kapp_old]]</f>
        <v>0</v>
      </c>
      <c r="F3374" t="str">
        <f>"'PRO-"&amp;_xlfn.TEXTAFTER(Table4[[#This Row],[rxn]],"-",-1)&amp;"'"</f>
        <v>'PRO-rt3166_vm'</v>
      </c>
      <c r="G3374">
        <f>_xlfn.XLOOKUP(Table4[[#This Row],[enz]],'[1]Sheet2 (2)'!$A:$A,'[1]Sheet2 (2)'!$B:$B,"")</f>
        <v>1</v>
      </c>
    </row>
    <row r="3375" spans="1:7" hidden="1" x14ac:dyDescent="0.2">
      <c r="A3375" t="s">
        <v>7732</v>
      </c>
      <c r="B3375">
        <v>10388.202298664601</v>
      </c>
      <c r="C3375">
        <v>0</v>
      </c>
      <c r="D3375">
        <v>0</v>
      </c>
      <c r="E3375">
        <f>Table4[[#This Row],[kapp_slack_ub]]/Table4[[#This Row],[kapp_old]]</f>
        <v>0</v>
      </c>
      <c r="F3375" t="str">
        <f>"'PRO-"&amp;_xlfn.TEXTAFTER(Table4[[#This Row],[rxn]],"-",-1)&amp;"'"</f>
        <v>'PRO-SPONT'</v>
      </c>
      <c r="G3375" t="str">
        <f>_xlfn.XLOOKUP(Table4[[#This Row],[enz]],'[1]Sheet2 (2)'!$A:$A,'[1]Sheet2 (2)'!$B:$B,"")</f>
        <v/>
      </c>
    </row>
    <row r="3376" spans="1:7" hidden="1" x14ac:dyDescent="0.2">
      <c r="A3376" t="s">
        <v>7733</v>
      </c>
      <c r="B3376">
        <v>10388.202298664601</v>
      </c>
      <c r="C3376">
        <v>0</v>
      </c>
      <c r="D3376">
        <v>0</v>
      </c>
      <c r="E3376">
        <f>Table4[[#This Row],[kapp_slack_ub]]/Table4[[#This Row],[kapp_old]]</f>
        <v>0</v>
      </c>
      <c r="F3376" t="str">
        <f>"'PRO-"&amp;_xlfn.TEXTAFTER(Table4[[#This Row],[rxn]],"-",-1)&amp;"'"</f>
        <v>'PRO-SPONT'</v>
      </c>
      <c r="G3376" t="str">
        <f>_xlfn.XLOOKUP(Table4[[#This Row],[enz]],'[1]Sheet2 (2)'!$A:$A,'[1]Sheet2 (2)'!$B:$B,"")</f>
        <v/>
      </c>
    </row>
    <row r="3377" spans="1:7" hidden="1" x14ac:dyDescent="0.2">
      <c r="A3377" t="s">
        <v>7734</v>
      </c>
      <c r="B3377">
        <v>10388.202298664601</v>
      </c>
      <c r="C3377">
        <v>0</v>
      </c>
      <c r="D3377">
        <v>0</v>
      </c>
      <c r="E3377">
        <f>Table4[[#This Row],[kapp_slack_ub]]/Table4[[#This Row],[kapp_old]]</f>
        <v>0</v>
      </c>
      <c r="F3377" t="str">
        <f>"'PRO-"&amp;_xlfn.TEXTAFTER(Table4[[#This Row],[rxn]],"-",-1)&amp;"'"</f>
        <v>'PRO-UNKNOWN'</v>
      </c>
      <c r="G3377" t="str">
        <f>_xlfn.XLOOKUP(Table4[[#This Row],[enz]],'[1]Sheet2 (2)'!$A:$A,'[1]Sheet2 (2)'!$B:$B,"")</f>
        <v/>
      </c>
    </row>
    <row r="3378" spans="1:7" hidden="1" x14ac:dyDescent="0.2">
      <c r="A3378" t="s">
        <v>7735</v>
      </c>
      <c r="B3378">
        <v>10388.202298664601</v>
      </c>
      <c r="C3378">
        <v>0</v>
      </c>
      <c r="D3378">
        <v>0</v>
      </c>
      <c r="E3378">
        <f>Table4[[#This Row],[kapp_slack_ub]]/Table4[[#This Row],[kapp_old]]</f>
        <v>0</v>
      </c>
      <c r="F3378" t="str">
        <f>"'PRO-"&amp;_xlfn.TEXTAFTER(Table4[[#This Row],[rxn]],"-",-1)&amp;"'"</f>
        <v>'PRO-UNKNOWN'</v>
      </c>
      <c r="G3378" t="str">
        <f>_xlfn.XLOOKUP(Table4[[#This Row],[enz]],'[1]Sheet2 (2)'!$A:$A,'[1]Sheet2 (2)'!$B:$B,"")</f>
        <v/>
      </c>
    </row>
    <row r="3379" spans="1:7" hidden="1" x14ac:dyDescent="0.2">
      <c r="A3379" t="s">
        <v>7736</v>
      </c>
      <c r="B3379">
        <v>10388.202298664601</v>
      </c>
      <c r="C3379">
        <v>0</v>
      </c>
      <c r="D3379">
        <v>0</v>
      </c>
      <c r="E3379">
        <f>Table4[[#This Row],[kapp_slack_ub]]/Table4[[#This Row],[kapp_old]]</f>
        <v>0</v>
      </c>
      <c r="F3379" t="str">
        <f>"'PRO-"&amp;_xlfn.TEXTAFTER(Table4[[#This Row],[rxn]],"-",-1)&amp;"'"</f>
        <v>'PRO-SPONT'</v>
      </c>
      <c r="G3379" t="str">
        <f>_xlfn.XLOOKUP(Table4[[#This Row],[enz]],'[1]Sheet2 (2)'!$A:$A,'[1]Sheet2 (2)'!$B:$B,"")</f>
        <v/>
      </c>
    </row>
    <row r="3380" spans="1:7" hidden="1" x14ac:dyDescent="0.2">
      <c r="A3380" t="s">
        <v>3231</v>
      </c>
      <c r="B3380">
        <v>55175.645481150699</v>
      </c>
      <c r="C3380">
        <v>0</v>
      </c>
      <c r="D3380">
        <v>0</v>
      </c>
      <c r="E3380">
        <f>Table4[[#This Row],[kapp_slack_ub]]/Table4[[#This Row],[kapp_old]]</f>
        <v>0</v>
      </c>
      <c r="F3380" t="str">
        <f>"'PRO-"&amp;_xlfn.TEXTAFTER(Table4[[#This Row],[rxn]],"-",-1)&amp;"'"</f>
        <v>'PRO-rt1948'</v>
      </c>
      <c r="G3380">
        <f>_xlfn.XLOOKUP(Table4[[#This Row],[enz]],'[1]Sheet2 (2)'!$A:$A,'[1]Sheet2 (2)'!$B:$B,"")</f>
        <v>1</v>
      </c>
    </row>
    <row r="3381" spans="1:7" hidden="1" x14ac:dyDescent="0.2">
      <c r="A3381" t="s">
        <v>7737</v>
      </c>
      <c r="B3381">
        <v>10388.202298664601</v>
      </c>
      <c r="C3381">
        <v>0</v>
      </c>
      <c r="D3381">
        <v>0</v>
      </c>
      <c r="E3381">
        <f>Table4[[#This Row],[kapp_slack_ub]]/Table4[[#This Row],[kapp_old]]</f>
        <v>0</v>
      </c>
      <c r="F3381" t="str">
        <f>"'PRO-"&amp;_xlfn.TEXTAFTER(Table4[[#This Row],[rxn]],"-",-1)&amp;"'"</f>
        <v>'PRO-rt1948'</v>
      </c>
      <c r="G3381">
        <f>_xlfn.XLOOKUP(Table4[[#This Row],[enz]],'[1]Sheet2 (2)'!$A:$A,'[1]Sheet2 (2)'!$B:$B,"")</f>
        <v>1</v>
      </c>
    </row>
    <row r="3382" spans="1:7" hidden="1" x14ac:dyDescent="0.2">
      <c r="A3382" t="s">
        <v>7738</v>
      </c>
      <c r="B3382">
        <v>10388.202298664601</v>
      </c>
      <c r="C3382">
        <v>0</v>
      </c>
      <c r="D3382">
        <v>0</v>
      </c>
      <c r="E3382">
        <f>Table4[[#This Row],[kapp_slack_ub]]/Table4[[#This Row],[kapp_old]]</f>
        <v>0</v>
      </c>
      <c r="F3382" t="str">
        <f>"'PRO-"&amp;_xlfn.TEXTAFTER(Table4[[#This Row],[rxn]],"-",-1)&amp;"'"</f>
        <v>'PRO-rt3318'</v>
      </c>
      <c r="G3382">
        <f>_xlfn.XLOOKUP(Table4[[#This Row],[enz]],'[1]Sheet2 (2)'!$A:$A,'[1]Sheet2 (2)'!$B:$B,"")</f>
        <v>1</v>
      </c>
    </row>
    <row r="3383" spans="1:7" hidden="1" x14ac:dyDescent="0.2">
      <c r="A3383" t="s">
        <v>7739</v>
      </c>
      <c r="B3383">
        <v>10388.202298664601</v>
      </c>
      <c r="C3383">
        <v>0</v>
      </c>
      <c r="D3383">
        <v>0</v>
      </c>
      <c r="E3383">
        <f>Table4[[#This Row],[kapp_slack_ub]]/Table4[[#This Row],[kapp_old]]</f>
        <v>0</v>
      </c>
      <c r="F3383" t="str">
        <f>"'PRO-"&amp;_xlfn.TEXTAFTER(Table4[[#This Row],[rxn]],"-",-1)&amp;"'"</f>
        <v>'PRO-rt3318'</v>
      </c>
      <c r="G3383">
        <f>_xlfn.XLOOKUP(Table4[[#This Row],[enz]],'[1]Sheet2 (2)'!$A:$A,'[1]Sheet2 (2)'!$B:$B,"")</f>
        <v>1</v>
      </c>
    </row>
    <row r="3384" spans="1:7" hidden="1" x14ac:dyDescent="0.2">
      <c r="A3384" t="s">
        <v>3232</v>
      </c>
      <c r="B3384">
        <v>579606.60408559302</v>
      </c>
      <c r="C3384">
        <v>0</v>
      </c>
      <c r="D3384">
        <v>0</v>
      </c>
      <c r="E3384">
        <f>Table4[[#This Row],[kapp_slack_ub]]/Table4[[#This Row],[kapp_old]]</f>
        <v>0</v>
      </c>
      <c r="F3384" t="str">
        <f>"'PRO-"&amp;_xlfn.TEXTAFTER(Table4[[#This Row],[rxn]],"-",-1)&amp;"'"</f>
        <v>'PRO-rt0521'</v>
      </c>
      <c r="G3384">
        <f>_xlfn.XLOOKUP(Table4[[#This Row],[enz]],'[1]Sheet2 (2)'!$A:$A,'[1]Sheet2 (2)'!$B:$B,"")</f>
        <v>1</v>
      </c>
    </row>
    <row r="3385" spans="1:7" hidden="1" x14ac:dyDescent="0.2">
      <c r="A3385" t="s">
        <v>7740</v>
      </c>
      <c r="B3385">
        <v>10388.202298664601</v>
      </c>
      <c r="C3385">
        <v>0</v>
      </c>
      <c r="D3385">
        <v>0</v>
      </c>
      <c r="E3385">
        <f>Table4[[#This Row],[kapp_slack_ub]]/Table4[[#This Row],[kapp_old]]</f>
        <v>0</v>
      </c>
      <c r="F3385" t="str">
        <f>"'PRO-"&amp;_xlfn.TEXTAFTER(Table4[[#This Row],[rxn]],"-",-1)&amp;"'"</f>
        <v>'PRO-rt7506'</v>
      </c>
      <c r="G3385">
        <f>_xlfn.XLOOKUP(Table4[[#This Row],[enz]],'[1]Sheet2 (2)'!$A:$A,'[1]Sheet2 (2)'!$B:$B,"")</f>
        <v>1</v>
      </c>
    </row>
    <row r="3386" spans="1:7" hidden="1" x14ac:dyDescent="0.2">
      <c r="A3386" t="s">
        <v>3233</v>
      </c>
      <c r="B3386">
        <v>10388.202298664601</v>
      </c>
      <c r="C3386">
        <v>0</v>
      </c>
      <c r="D3386">
        <v>0</v>
      </c>
      <c r="E3386">
        <f>Table4[[#This Row],[kapp_slack_ub]]/Table4[[#This Row],[kapp_old]]</f>
        <v>0</v>
      </c>
      <c r="F3386" t="str">
        <f>"'PRO-"&amp;_xlfn.TEXTAFTER(Table4[[#This Row],[rxn]],"-",-1)&amp;"'"</f>
        <v>'PRO-rt5014'</v>
      </c>
      <c r="G3386">
        <f>_xlfn.XLOOKUP(Table4[[#This Row],[enz]],'[1]Sheet2 (2)'!$A:$A,'[1]Sheet2 (2)'!$B:$B,"")</f>
        <v>1</v>
      </c>
    </row>
    <row r="3387" spans="1:7" hidden="1" x14ac:dyDescent="0.2">
      <c r="A3387" t="s">
        <v>7741</v>
      </c>
      <c r="B3387">
        <v>10388.202298664601</v>
      </c>
      <c r="C3387">
        <v>0</v>
      </c>
      <c r="D3387">
        <v>0</v>
      </c>
      <c r="E3387">
        <f>Table4[[#This Row],[kapp_slack_ub]]/Table4[[#This Row],[kapp_old]]</f>
        <v>0</v>
      </c>
      <c r="F3387" t="str">
        <f>"'PRO-"&amp;_xlfn.TEXTAFTER(Table4[[#This Row],[rxn]],"-",-1)&amp;"'"</f>
        <v>'PRO-rt5014'</v>
      </c>
      <c r="G3387">
        <f>_xlfn.XLOOKUP(Table4[[#This Row],[enz]],'[1]Sheet2 (2)'!$A:$A,'[1]Sheet2 (2)'!$B:$B,"")</f>
        <v>1</v>
      </c>
    </row>
    <row r="3388" spans="1:7" hidden="1" x14ac:dyDescent="0.2">
      <c r="A3388" t="s">
        <v>7742</v>
      </c>
      <c r="B3388">
        <v>10388.202298664601</v>
      </c>
      <c r="C3388">
        <v>0</v>
      </c>
      <c r="D3388">
        <v>0</v>
      </c>
      <c r="E3388">
        <f>Table4[[#This Row],[kapp_slack_ub]]/Table4[[#This Row],[kapp_old]]</f>
        <v>0</v>
      </c>
      <c r="F3388" t="str">
        <f>"'PRO-"&amp;_xlfn.TEXTAFTER(Table4[[#This Row],[rxn]],"-",-1)&amp;"'"</f>
        <v>'PRO-rt4017'</v>
      </c>
      <c r="G3388">
        <f>_xlfn.XLOOKUP(Table4[[#This Row],[enz]],'[1]Sheet2 (2)'!$A:$A,'[1]Sheet2 (2)'!$B:$B,"")</f>
        <v>1</v>
      </c>
    </row>
    <row r="3389" spans="1:7" hidden="1" x14ac:dyDescent="0.2">
      <c r="A3389" t="s">
        <v>7743</v>
      </c>
      <c r="B3389">
        <v>10388.202298664601</v>
      </c>
      <c r="C3389">
        <v>0</v>
      </c>
      <c r="D3389">
        <v>0</v>
      </c>
      <c r="E3389">
        <f>Table4[[#This Row],[kapp_slack_ub]]/Table4[[#This Row],[kapp_old]]</f>
        <v>0</v>
      </c>
      <c r="F3389" t="str">
        <f>"'PRO-"&amp;_xlfn.TEXTAFTER(Table4[[#This Row],[rxn]],"-",-1)&amp;"'"</f>
        <v>'PRO-rt5790'</v>
      </c>
      <c r="G3389">
        <f>_xlfn.XLOOKUP(Table4[[#This Row],[enz]],'[1]Sheet2 (2)'!$A:$A,'[1]Sheet2 (2)'!$B:$B,"")</f>
        <v>1</v>
      </c>
    </row>
    <row r="3390" spans="1:7" hidden="1" x14ac:dyDescent="0.2">
      <c r="A3390" t="s">
        <v>7744</v>
      </c>
      <c r="B3390">
        <v>10388.202298664601</v>
      </c>
      <c r="C3390">
        <v>0</v>
      </c>
      <c r="D3390">
        <v>0</v>
      </c>
      <c r="E3390">
        <f>Table4[[#This Row],[kapp_slack_ub]]/Table4[[#This Row],[kapp_old]]</f>
        <v>0</v>
      </c>
      <c r="F3390" t="str">
        <f>"'PRO-"&amp;_xlfn.TEXTAFTER(Table4[[#This Row],[rxn]],"-",-1)&amp;"'"</f>
        <v>'PRO-rt5941'</v>
      </c>
      <c r="G3390">
        <f>_xlfn.XLOOKUP(Table4[[#This Row],[enz]],'[1]Sheet2 (2)'!$A:$A,'[1]Sheet2 (2)'!$B:$B,"")</f>
        <v>1</v>
      </c>
    </row>
    <row r="3391" spans="1:7" hidden="1" x14ac:dyDescent="0.2">
      <c r="A3391" t="s">
        <v>7745</v>
      </c>
      <c r="B3391">
        <v>10388.202298664601</v>
      </c>
      <c r="C3391">
        <v>0</v>
      </c>
      <c r="D3391">
        <v>0</v>
      </c>
      <c r="E3391">
        <f>Table4[[#This Row],[kapp_slack_ub]]/Table4[[#This Row],[kapp_old]]</f>
        <v>0</v>
      </c>
      <c r="F3391" t="str">
        <f>"'PRO-"&amp;_xlfn.TEXTAFTER(Table4[[#This Row],[rxn]],"-",-1)&amp;"'"</f>
        <v>'PRO-rt4017'</v>
      </c>
      <c r="G3391">
        <f>_xlfn.XLOOKUP(Table4[[#This Row],[enz]],'[1]Sheet2 (2)'!$A:$A,'[1]Sheet2 (2)'!$B:$B,"")</f>
        <v>1</v>
      </c>
    </row>
    <row r="3392" spans="1:7" hidden="1" x14ac:dyDescent="0.2">
      <c r="A3392" t="s">
        <v>7746</v>
      </c>
      <c r="B3392">
        <v>10388.202298664601</v>
      </c>
      <c r="C3392">
        <v>0</v>
      </c>
      <c r="D3392">
        <v>0</v>
      </c>
      <c r="E3392">
        <f>Table4[[#This Row],[kapp_slack_ub]]/Table4[[#This Row],[kapp_old]]</f>
        <v>0</v>
      </c>
      <c r="F3392" t="str">
        <f>"'PRO-"&amp;_xlfn.TEXTAFTER(Table4[[#This Row],[rxn]],"-",-1)&amp;"'"</f>
        <v>'PRO-rt5790'</v>
      </c>
      <c r="G3392">
        <f>_xlfn.XLOOKUP(Table4[[#This Row],[enz]],'[1]Sheet2 (2)'!$A:$A,'[1]Sheet2 (2)'!$B:$B,"")</f>
        <v>1</v>
      </c>
    </row>
    <row r="3393" spans="1:7" hidden="1" x14ac:dyDescent="0.2">
      <c r="A3393" t="s">
        <v>7747</v>
      </c>
      <c r="B3393">
        <v>10388.202298664601</v>
      </c>
      <c r="C3393">
        <v>0</v>
      </c>
      <c r="D3393">
        <v>0</v>
      </c>
      <c r="E3393">
        <f>Table4[[#This Row],[kapp_slack_ub]]/Table4[[#This Row],[kapp_old]]</f>
        <v>0</v>
      </c>
      <c r="F3393" t="str">
        <f>"'PRO-"&amp;_xlfn.TEXTAFTER(Table4[[#This Row],[rxn]],"-",-1)&amp;"'"</f>
        <v>'PRO-rt4017'</v>
      </c>
      <c r="G3393">
        <f>_xlfn.XLOOKUP(Table4[[#This Row],[enz]],'[1]Sheet2 (2)'!$A:$A,'[1]Sheet2 (2)'!$B:$B,"")</f>
        <v>1</v>
      </c>
    </row>
    <row r="3394" spans="1:7" hidden="1" x14ac:dyDescent="0.2">
      <c r="A3394" t="s">
        <v>7748</v>
      </c>
      <c r="B3394">
        <v>10388.202298664601</v>
      </c>
      <c r="C3394">
        <v>0</v>
      </c>
      <c r="D3394">
        <v>0</v>
      </c>
      <c r="E3394">
        <f>Table4[[#This Row],[kapp_slack_ub]]/Table4[[#This Row],[kapp_old]]</f>
        <v>0</v>
      </c>
      <c r="F3394" t="str">
        <f>"'PRO-"&amp;_xlfn.TEXTAFTER(Table4[[#This Row],[rxn]],"-",-1)&amp;"'"</f>
        <v>'PRO-rt4445'</v>
      </c>
      <c r="G3394">
        <f>_xlfn.XLOOKUP(Table4[[#This Row],[enz]],'[1]Sheet2 (2)'!$A:$A,'[1]Sheet2 (2)'!$B:$B,"")</f>
        <v>1</v>
      </c>
    </row>
    <row r="3395" spans="1:7" hidden="1" x14ac:dyDescent="0.2">
      <c r="A3395" t="s">
        <v>7749</v>
      </c>
      <c r="B3395">
        <v>1685.23850837501</v>
      </c>
      <c r="C3395">
        <v>0</v>
      </c>
      <c r="D3395">
        <v>0</v>
      </c>
      <c r="E3395">
        <f>Table4[[#This Row],[kapp_slack_ub]]/Table4[[#This Row],[kapp_old]]</f>
        <v>0</v>
      </c>
      <c r="F3395" t="str">
        <f>"'PRO-"&amp;_xlfn.TEXTAFTER(Table4[[#This Row],[rxn]],"-",-1)&amp;"'"</f>
        <v>'PRO-rt5941'</v>
      </c>
      <c r="G3395">
        <f>_xlfn.XLOOKUP(Table4[[#This Row],[enz]],'[1]Sheet2 (2)'!$A:$A,'[1]Sheet2 (2)'!$B:$B,"")</f>
        <v>1</v>
      </c>
    </row>
    <row r="3396" spans="1:7" hidden="1" x14ac:dyDescent="0.2">
      <c r="A3396" t="s">
        <v>7750</v>
      </c>
      <c r="B3396">
        <v>10388.202298664601</v>
      </c>
      <c r="C3396">
        <v>0</v>
      </c>
      <c r="D3396">
        <v>0</v>
      </c>
      <c r="E3396">
        <f>Table4[[#This Row],[kapp_slack_ub]]/Table4[[#This Row],[kapp_old]]</f>
        <v>0</v>
      </c>
      <c r="F3396" t="str">
        <f>"'PRO-"&amp;_xlfn.TEXTAFTER(Table4[[#This Row],[rxn]],"-",-1)&amp;"'"</f>
        <v>'PRO-rt4017'</v>
      </c>
      <c r="G3396">
        <f>_xlfn.XLOOKUP(Table4[[#This Row],[enz]],'[1]Sheet2 (2)'!$A:$A,'[1]Sheet2 (2)'!$B:$B,"")</f>
        <v>1</v>
      </c>
    </row>
    <row r="3397" spans="1:7" hidden="1" x14ac:dyDescent="0.2">
      <c r="A3397" t="s">
        <v>7751</v>
      </c>
      <c r="B3397">
        <v>10388.202298664601</v>
      </c>
      <c r="C3397">
        <v>0</v>
      </c>
      <c r="D3397">
        <v>0</v>
      </c>
      <c r="E3397">
        <f>Table4[[#This Row],[kapp_slack_ub]]/Table4[[#This Row],[kapp_old]]</f>
        <v>0</v>
      </c>
      <c r="F3397" t="str">
        <f>"'PRO-"&amp;_xlfn.TEXTAFTER(Table4[[#This Row],[rxn]],"-",-1)&amp;"'"</f>
        <v>'PRO-rt4445'</v>
      </c>
      <c r="G3397">
        <f>_xlfn.XLOOKUP(Table4[[#This Row],[enz]],'[1]Sheet2 (2)'!$A:$A,'[1]Sheet2 (2)'!$B:$B,"")</f>
        <v>1</v>
      </c>
    </row>
    <row r="3398" spans="1:7" hidden="1" x14ac:dyDescent="0.2">
      <c r="A3398" t="s">
        <v>7752</v>
      </c>
      <c r="B3398">
        <v>10388.202298664601</v>
      </c>
      <c r="C3398">
        <v>0</v>
      </c>
      <c r="D3398">
        <v>0</v>
      </c>
      <c r="E3398">
        <f>Table4[[#This Row],[kapp_slack_ub]]/Table4[[#This Row],[kapp_old]]</f>
        <v>0</v>
      </c>
      <c r="F3398" t="str">
        <f>"'PRO-"&amp;_xlfn.TEXTAFTER(Table4[[#This Row],[rxn]],"-",-1)&amp;"'"</f>
        <v>'PRO-rt7489_m'</v>
      </c>
      <c r="G3398">
        <f>_xlfn.XLOOKUP(Table4[[#This Row],[enz]],'[1]Sheet2 (2)'!$A:$A,'[1]Sheet2 (2)'!$B:$B,"")</f>
        <v>1</v>
      </c>
    </row>
    <row r="3399" spans="1:7" hidden="1" x14ac:dyDescent="0.2">
      <c r="A3399" t="s">
        <v>7753</v>
      </c>
      <c r="B3399">
        <v>10388.202298664601</v>
      </c>
      <c r="C3399">
        <v>0</v>
      </c>
      <c r="D3399">
        <v>0</v>
      </c>
      <c r="E3399">
        <f>Table4[[#This Row],[kapp_slack_ub]]/Table4[[#This Row],[kapp_old]]</f>
        <v>0</v>
      </c>
      <c r="F3399" t="str">
        <f>"'PRO-"&amp;_xlfn.TEXTAFTER(Table4[[#This Row],[rxn]],"-",-1)&amp;"'"</f>
        <v>'PRO-rt7489_r'</v>
      </c>
      <c r="G3399">
        <f>_xlfn.XLOOKUP(Table4[[#This Row],[enz]],'[1]Sheet2 (2)'!$A:$A,'[1]Sheet2 (2)'!$B:$B,"")</f>
        <v>1</v>
      </c>
    </row>
    <row r="3400" spans="1:7" hidden="1" x14ac:dyDescent="0.2">
      <c r="A3400" t="s">
        <v>7754</v>
      </c>
      <c r="B3400">
        <v>10388.202298664601</v>
      </c>
      <c r="C3400">
        <v>0</v>
      </c>
      <c r="D3400">
        <v>0</v>
      </c>
      <c r="E3400">
        <f>Table4[[#This Row],[kapp_slack_ub]]/Table4[[#This Row],[kapp_old]]</f>
        <v>0</v>
      </c>
      <c r="F3400" t="str">
        <f>"'PRO-"&amp;_xlfn.TEXTAFTER(Table4[[#This Row],[rxn]],"-",-1)&amp;"'"</f>
        <v>'PRO-rt7489_m'</v>
      </c>
      <c r="G3400">
        <f>_xlfn.XLOOKUP(Table4[[#This Row],[enz]],'[1]Sheet2 (2)'!$A:$A,'[1]Sheet2 (2)'!$B:$B,"")</f>
        <v>1</v>
      </c>
    </row>
    <row r="3401" spans="1:7" hidden="1" x14ac:dyDescent="0.2">
      <c r="A3401" t="s">
        <v>7755</v>
      </c>
      <c r="B3401">
        <v>10388.202298664601</v>
      </c>
      <c r="C3401">
        <v>0</v>
      </c>
      <c r="D3401">
        <v>0</v>
      </c>
      <c r="E3401">
        <f>Table4[[#This Row],[kapp_slack_ub]]/Table4[[#This Row],[kapp_old]]</f>
        <v>0</v>
      </c>
      <c r="F3401" t="str">
        <f>"'PRO-"&amp;_xlfn.TEXTAFTER(Table4[[#This Row],[rxn]],"-",-1)&amp;"'"</f>
        <v>'PRO-rt7489_r'</v>
      </c>
      <c r="G3401">
        <f>_xlfn.XLOOKUP(Table4[[#This Row],[enz]],'[1]Sheet2 (2)'!$A:$A,'[1]Sheet2 (2)'!$B:$B,"")</f>
        <v>1</v>
      </c>
    </row>
    <row r="3402" spans="1:7" hidden="1" x14ac:dyDescent="0.2">
      <c r="A3402" t="s">
        <v>7756</v>
      </c>
      <c r="B3402">
        <v>10388.202298664601</v>
      </c>
      <c r="C3402">
        <v>0</v>
      </c>
      <c r="D3402">
        <v>0</v>
      </c>
      <c r="E3402">
        <f>Table4[[#This Row],[kapp_slack_ub]]/Table4[[#This Row],[kapp_old]]</f>
        <v>0</v>
      </c>
      <c r="F3402" t="str">
        <f>"'PRO-"&amp;_xlfn.TEXTAFTER(Table4[[#This Row],[rxn]],"-",-1)&amp;"'"</f>
        <v>'PRO-rt7489_m'</v>
      </c>
      <c r="G3402">
        <f>_xlfn.XLOOKUP(Table4[[#This Row],[enz]],'[1]Sheet2 (2)'!$A:$A,'[1]Sheet2 (2)'!$B:$B,"")</f>
        <v>1</v>
      </c>
    </row>
    <row r="3403" spans="1:7" hidden="1" x14ac:dyDescent="0.2">
      <c r="A3403" t="s">
        <v>7757</v>
      </c>
      <c r="B3403">
        <v>10388.202298664601</v>
      </c>
      <c r="C3403">
        <v>0</v>
      </c>
      <c r="D3403">
        <v>0</v>
      </c>
      <c r="E3403">
        <f>Table4[[#This Row],[kapp_slack_ub]]/Table4[[#This Row],[kapp_old]]</f>
        <v>0</v>
      </c>
      <c r="F3403" t="str">
        <f>"'PRO-"&amp;_xlfn.TEXTAFTER(Table4[[#This Row],[rxn]],"-",-1)&amp;"'"</f>
        <v>'PRO-rt7489_r'</v>
      </c>
      <c r="G3403">
        <f>_xlfn.XLOOKUP(Table4[[#This Row],[enz]],'[1]Sheet2 (2)'!$A:$A,'[1]Sheet2 (2)'!$B:$B,"")</f>
        <v>1</v>
      </c>
    </row>
    <row r="3404" spans="1:7" hidden="1" x14ac:dyDescent="0.2">
      <c r="A3404" t="s">
        <v>7758</v>
      </c>
      <c r="B3404">
        <v>10388.202298664601</v>
      </c>
      <c r="C3404">
        <v>0</v>
      </c>
      <c r="D3404">
        <v>0</v>
      </c>
      <c r="E3404">
        <f>Table4[[#This Row],[kapp_slack_ub]]/Table4[[#This Row],[kapp_old]]</f>
        <v>0</v>
      </c>
      <c r="F3404" t="str">
        <f>"'PRO-"&amp;_xlfn.TEXTAFTER(Table4[[#This Row],[rxn]],"-",-1)&amp;"'"</f>
        <v>'PRO-rt3387'</v>
      </c>
      <c r="G3404">
        <f>_xlfn.XLOOKUP(Table4[[#This Row],[enz]],'[1]Sheet2 (2)'!$A:$A,'[1]Sheet2 (2)'!$B:$B,"")</f>
        <v>1</v>
      </c>
    </row>
    <row r="3405" spans="1:7" hidden="1" x14ac:dyDescent="0.2">
      <c r="A3405" t="s">
        <v>7759</v>
      </c>
      <c r="B3405">
        <v>10388.202298664601</v>
      </c>
      <c r="C3405">
        <v>0</v>
      </c>
      <c r="D3405">
        <v>0</v>
      </c>
      <c r="E3405">
        <f>Table4[[#This Row],[kapp_slack_ub]]/Table4[[#This Row],[kapp_old]]</f>
        <v>0</v>
      </c>
      <c r="F3405" t="str">
        <f>"'PRO-"&amp;_xlfn.TEXTAFTER(Table4[[#This Row],[rxn]],"-",-1)&amp;"'"</f>
        <v>'PRO-rt4487_c'</v>
      </c>
      <c r="G3405">
        <f>_xlfn.XLOOKUP(Table4[[#This Row],[enz]],'[1]Sheet2 (2)'!$A:$A,'[1]Sheet2 (2)'!$B:$B,"")</f>
        <v>1</v>
      </c>
    </row>
    <row r="3406" spans="1:7" hidden="1" x14ac:dyDescent="0.2">
      <c r="A3406" t="s">
        <v>7760</v>
      </c>
      <c r="B3406">
        <v>10388.202298664601</v>
      </c>
      <c r="C3406">
        <v>0</v>
      </c>
      <c r="D3406">
        <v>0</v>
      </c>
      <c r="E3406">
        <f>Table4[[#This Row],[kapp_slack_ub]]/Table4[[#This Row],[kapp_old]]</f>
        <v>0</v>
      </c>
      <c r="F3406" t="str">
        <f>"'PRO-"&amp;_xlfn.TEXTAFTER(Table4[[#This Row],[rxn]],"-",-1)&amp;"'"</f>
        <v>'PRO-rt4487_n'</v>
      </c>
      <c r="G3406">
        <f>_xlfn.XLOOKUP(Table4[[#This Row],[enz]],'[1]Sheet2 (2)'!$A:$A,'[1]Sheet2 (2)'!$B:$B,"")</f>
        <v>1</v>
      </c>
    </row>
    <row r="3407" spans="1:7" hidden="1" x14ac:dyDescent="0.2">
      <c r="A3407" t="s">
        <v>7761</v>
      </c>
      <c r="B3407">
        <v>10388.202298664601</v>
      </c>
      <c r="C3407">
        <v>0</v>
      </c>
      <c r="D3407">
        <v>0</v>
      </c>
      <c r="E3407">
        <f>Table4[[#This Row],[kapp_slack_ub]]/Table4[[#This Row],[kapp_old]]</f>
        <v>0</v>
      </c>
      <c r="F3407" t="str">
        <f>"'PRO-"&amp;_xlfn.TEXTAFTER(Table4[[#This Row],[rxn]],"-",-1)&amp;"'"</f>
        <v>'PRO-rt3355'</v>
      </c>
      <c r="G3407">
        <f>_xlfn.XLOOKUP(Table4[[#This Row],[enz]],'[1]Sheet2 (2)'!$A:$A,'[1]Sheet2 (2)'!$B:$B,"")</f>
        <v>1</v>
      </c>
    </row>
    <row r="3408" spans="1:7" hidden="1" x14ac:dyDescent="0.2">
      <c r="A3408" t="s">
        <v>7762</v>
      </c>
      <c r="B3408">
        <v>10388.202298664601</v>
      </c>
      <c r="C3408">
        <v>0</v>
      </c>
      <c r="D3408">
        <v>0</v>
      </c>
      <c r="E3408">
        <f>Table4[[#This Row],[kapp_slack_ub]]/Table4[[#This Row],[kapp_old]]</f>
        <v>0</v>
      </c>
      <c r="F3408" t="str">
        <f>"'PRO-"&amp;_xlfn.TEXTAFTER(Table4[[#This Row],[rxn]],"-",-1)&amp;"'"</f>
        <v>'PRO-rt5655'</v>
      </c>
      <c r="G3408">
        <f>_xlfn.XLOOKUP(Table4[[#This Row],[enz]],'[1]Sheet2 (2)'!$A:$A,'[1]Sheet2 (2)'!$B:$B,"")</f>
        <v>1</v>
      </c>
    </row>
    <row r="3409" spans="1:7" hidden="1" x14ac:dyDescent="0.2">
      <c r="A3409" t="s">
        <v>7763</v>
      </c>
      <c r="B3409">
        <v>10388.202298664601</v>
      </c>
      <c r="C3409">
        <v>0</v>
      </c>
      <c r="D3409">
        <v>0</v>
      </c>
      <c r="E3409">
        <f>Table4[[#This Row],[kapp_slack_ub]]/Table4[[#This Row],[kapp_old]]</f>
        <v>0</v>
      </c>
      <c r="F3409" t="str">
        <f>"'PRO-"&amp;_xlfn.TEXTAFTER(Table4[[#This Row],[rxn]],"-",-1)&amp;"'"</f>
        <v>'PRO-rt8446'</v>
      </c>
      <c r="G3409">
        <f>_xlfn.XLOOKUP(Table4[[#This Row],[enz]],'[1]Sheet2 (2)'!$A:$A,'[1]Sheet2 (2)'!$B:$B,"")</f>
        <v>1</v>
      </c>
    </row>
    <row r="3410" spans="1:7" hidden="1" x14ac:dyDescent="0.2">
      <c r="A3410" t="s">
        <v>7764</v>
      </c>
      <c r="B3410">
        <v>10388.202298664601</v>
      </c>
      <c r="C3410">
        <v>0</v>
      </c>
      <c r="D3410">
        <v>0</v>
      </c>
      <c r="E3410">
        <f>Table4[[#This Row],[kapp_slack_ub]]/Table4[[#This Row],[kapp_old]]</f>
        <v>0</v>
      </c>
      <c r="F3410" t="str">
        <f>"'PRO-"&amp;_xlfn.TEXTAFTER(Table4[[#This Row],[rxn]],"-",-1)&amp;"'"</f>
        <v>'PRO-rt0873'</v>
      </c>
      <c r="G3410">
        <f>_xlfn.XLOOKUP(Table4[[#This Row],[enz]],'[1]Sheet2 (2)'!$A:$A,'[1]Sheet2 (2)'!$B:$B,"")</f>
        <v>1</v>
      </c>
    </row>
    <row r="3411" spans="1:7" hidden="1" x14ac:dyDescent="0.2">
      <c r="A3411" t="s">
        <v>3234</v>
      </c>
      <c r="B3411">
        <v>6982.7995397848099</v>
      </c>
      <c r="C3411">
        <v>0</v>
      </c>
      <c r="D3411">
        <v>0</v>
      </c>
      <c r="E3411">
        <f>Table4[[#This Row],[kapp_slack_ub]]/Table4[[#This Row],[kapp_old]]</f>
        <v>0</v>
      </c>
      <c r="F3411" t="str">
        <f>"'PRO-"&amp;_xlfn.TEXTAFTER(Table4[[#This Row],[rxn]],"-",-1)&amp;"'"</f>
        <v>'PRO-rt0873'</v>
      </c>
      <c r="G3411">
        <f>_xlfn.XLOOKUP(Table4[[#This Row],[enz]],'[1]Sheet2 (2)'!$A:$A,'[1]Sheet2 (2)'!$B:$B,"")</f>
        <v>1</v>
      </c>
    </row>
    <row r="3412" spans="1:7" hidden="1" x14ac:dyDescent="0.2">
      <c r="A3412" t="s">
        <v>3235</v>
      </c>
      <c r="B3412">
        <v>10388.202298664601</v>
      </c>
      <c r="C3412">
        <v>0</v>
      </c>
      <c r="D3412">
        <v>0</v>
      </c>
      <c r="E3412">
        <f>Table4[[#This Row],[kapp_slack_ub]]/Table4[[#This Row],[kapp_old]]</f>
        <v>0</v>
      </c>
      <c r="F3412" t="str">
        <f>"'PRO-"&amp;_xlfn.TEXTAFTER(Table4[[#This Row],[rxn]],"-",-1)&amp;"'"</f>
        <v>'PRO-UNKNOWN'</v>
      </c>
      <c r="G3412" t="str">
        <f>_xlfn.XLOOKUP(Table4[[#This Row],[enz]],'[1]Sheet2 (2)'!$A:$A,'[1]Sheet2 (2)'!$B:$B,"")</f>
        <v/>
      </c>
    </row>
    <row r="3413" spans="1:7" hidden="1" x14ac:dyDescent="0.2">
      <c r="A3413" t="s">
        <v>3236</v>
      </c>
      <c r="B3413">
        <v>10388.202298664601</v>
      </c>
      <c r="C3413">
        <v>0</v>
      </c>
      <c r="D3413">
        <v>0</v>
      </c>
      <c r="E3413">
        <f>Table4[[#This Row],[kapp_slack_ub]]/Table4[[#This Row],[kapp_old]]</f>
        <v>0</v>
      </c>
      <c r="F3413" t="str">
        <f>"'PRO-"&amp;_xlfn.TEXTAFTER(Table4[[#This Row],[rxn]],"-",-1)&amp;"'"</f>
        <v>'PRO-rt4380'</v>
      </c>
      <c r="G3413">
        <f>_xlfn.XLOOKUP(Table4[[#This Row],[enz]],'[1]Sheet2 (2)'!$A:$A,'[1]Sheet2 (2)'!$B:$B,"")</f>
        <v>1</v>
      </c>
    </row>
    <row r="3414" spans="1:7" hidden="1" x14ac:dyDescent="0.2">
      <c r="A3414" t="s">
        <v>3237</v>
      </c>
      <c r="B3414">
        <v>109127.23179069901</v>
      </c>
      <c r="C3414">
        <v>0</v>
      </c>
      <c r="D3414">
        <v>0</v>
      </c>
      <c r="E3414">
        <f>Table4[[#This Row],[kapp_slack_ub]]/Table4[[#This Row],[kapp_old]]</f>
        <v>0</v>
      </c>
      <c r="F3414" t="str">
        <f>"'PRO-"&amp;_xlfn.TEXTAFTER(Table4[[#This Row],[rxn]],"-",-1)&amp;"'"</f>
        <v>'PRO-rt0334'</v>
      </c>
      <c r="G3414">
        <f>_xlfn.XLOOKUP(Table4[[#This Row],[enz]],'[1]Sheet2 (2)'!$A:$A,'[1]Sheet2 (2)'!$B:$B,"")</f>
        <v>1</v>
      </c>
    </row>
    <row r="3415" spans="1:7" hidden="1" x14ac:dyDescent="0.2">
      <c r="A3415" t="s">
        <v>7765</v>
      </c>
      <c r="B3415">
        <v>10388.202298664601</v>
      </c>
      <c r="C3415">
        <v>0</v>
      </c>
      <c r="D3415">
        <v>0</v>
      </c>
      <c r="E3415">
        <f>Table4[[#This Row],[kapp_slack_ub]]/Table4[[#This Row],[kapp_old]]</f>
        <v>0</v>
      </c>
      <c r="F3415" t="str">
        <f>"'PRO-"&amp;_xlfn.TEXTAFTER(Table4[[#This Row],[rxn]],"-",-1)&amp;"'"</f>
        <v>'PRO-rt1395'</v>
      </c>
      <c r="G3415">
        <f>_xlfn.XLOOKUP(Table4[[#This Row],[enz]],'[1]Sheet2 (2)'!$A:$A,'[1]Sheet2 (2)'!$B:$B,"")</f>
        <v>1</v>
      </c>
    </row>
    <row r="3416" spans="1:7" hidden="1" x14ac:dyDescent="0.2">
      <c r="A3416" t="s">
        <v>7766</v>
      </c>
      <c r="B3416">
        <v>10388.202298664601</v>
      </c>
      <c r="C3416">
        <v>0</v>
      </c>
      <c r="D3416">
        <v>0</v>
      </c>
      <c r="E3416">
        <f>Table4[[#This Row],[kapp_slack_ub]]/Table4[[#This Row],[kapp_old]]</f>
        <v>0</v>
      </c>
      <c r="F3416" t="str">
        <f>"'PRO-"&amp;_xlfn.TEXTAFTER(Table4[[#This Row],[rxn]],"-",-1)&amp;"'"</f>
        <v>'PRO-rt1395'</v>
      </c>
      <c r="G3416">
        <f>_xlfn.XLOOKUP(Table4[[#This Row],[enz]],'[1]Sheet2 (2)'!$A:$A,'[1]Sheet2 (2)'!$B:$B,"")</f>
        <v>1</v>
      </c>
    </row>
    <row r="3417" spans="1:7" hidden="1" x14ac:dyDescent="0.2">
      <c r="A3417" t="s">
        <v>7767</v>
      </c>
      <c r="B3417">
        <v>10388.202298664601</v>
      </c>
      <c r="C3417">
        <v>0</v>
      </c>
      <c r="D3417">
        <v>0</v>
      </c>
      <c r="E3417">
        <f>Table4[[#This Row],[kapp_slack_ub]]/Table4[[#This Row],[kapp_old]]</f>
        <v>0</v>
      </c>
      <c r="F3417" t="str">
        <f>"'PRO-"&amp;_xlfn.TEXTAFTER(Table4[[#This Row],[rxn]],"-",-1)&amp;"'"</f>
        <v>'PRO-rt4410'</v>
      </c>
      <c r="G3417">
        <f>_xlfn.XLOOKUP(Table4[[#This Row],[enz]],'[1]Sheet2 (2)'!$A:$A,'[1]Sheet2 (2)'!$B:$B,"")</f>
        <v>1</v>
      </c>
    </row>
    <row r="3418" spans="1:7" hidden="1" x14ac:dyDescent="0.2">
      <c r="A3418" t="s">
        <v>3238</v>
      </c>
      <c r="B3418">
        <v>10388.202298664601</v>
      </c>
      <c r="C3418">
        <v>0</v>
      </c>
      <c r="D3418">
        <v>0</v>
      </c>
      <c r="E3418">
        <f>Table4[[#This Row],[kapp_slack_ub]]/Table4[[#This Row],[kapp_old]]</f>
        <v>0</v>
      </c>
      <c r="F3418" t="str">
        <f>"'PRO-"&amp;_xlfn.TEXTAFTER(Table4[[#This Row],[rxn]],"-",-1)&amp;"'"</f>
        <v>'PRO-SPONT'</v>
      </c>
      <c r="G3418" t="str">
        <f>_xlfn.XLOOKUP(Table4[[#This Row],[enz]],'[1]Sheet2 (2)'!$A:$A,'[1]Sheet2 (2)'!$B:$B,"")</f>
        <v/>
      </c>
    </row>
    <row r="3419" spans="1:7" hidden="1" x14ac:dyDescent="0.2">
      <c r="A3419" t="s">
        <v>7768</v>
      </c>
      <c r="B3419">
        <v>10388.202298664601</v>
      </c>
      <c r="C3419">
        <v>0</v>
      </c>
      <c r="D3419">
        <v>0</v>
      </c>
      <c r="E3419">
        <f>Table4[[#This Row],[kapp_slack_ub]]/Table4[[#This Row],[kapp_old]]</f>
        <v>0</v>
      </c>
      <c r="F3419" t="str">
        <f>"'PRO-"&amp;_xlfn.TEXTAFTER(Table4[[#This Row],[rxn]],"-",-1)&amp;"'"</f>
        <v>'PRO-SPONT'</v>
      </c>
      <c r="G3419" t="str">
        <f>_xlfn.XLOOKUP(Table4[[#This Row],[enz]],'[1]Sheet2 (2)'!$A:$A,'[1]Sheet2 (2)'!$B:$B,"")</f>
        <v/>
      </c>
    </row>
    <row r="3420" spans="1:7" hidden="1" x14ac:dyDescent="0.2">
      <c r="A3420" t="s">
        <v>3239</v>
      </c>
      <c r="B3420">
        <v>10388.202298664601</v>
      </c>
      <c r="C3420">
        <v>0</v>
      </c>
      <c r="D3420">
        <v>0</v>
      </c>
      <c r="E3420">
        <f>Table4[[#This Row],[kapp_slack_ub]]/Table4[[#This Row],[kapp_old]]</f>
        <v>0</v>
      </c>
      <c r="F3420" t="str">
        <f>"'PRO-"&amp;_xlfn.TEXTAFTER(Table4[[#This Row],[rxn]],"-",-1)&amp;"'"</f>
        <v>'PRO-SPONT'</v>
      </c>
      <c r="G3420" t="str">
        <f>_xlfn.XLOOKUP(Table4[[#This Row],[enz]],'[1]Sheet2 (2)'!$A:$A,'[1]Sheet2 (2)'!$B:$B,"")</f>
        <v/>
      </c>
    </row>
    <row r="3421" spans="1:7" hidden="1" x14ac:dyDescent="0.2">
      <c r="A3421" t="s">
        <v>7769</v>
      </c>
      <c r="B3421">
        <v>10388.202298664601</v>
      </c>
      <c r="C3421">
        <v>0</v>
      </c>
      <c r="D3421">
        <v>0</v>
      </c>
      <c r="E3421">
        <f>Table4[[#This Row],[kapp_slack_ub]]/Table4[[#This Row],[kapp_old]]</f>
        <v>0</v>
      </c>
      <c r="F3421" t="str">
        <f>"'PRO-"&amp;_xlfn.TEXTAFTER(Table4[[#This Row],[rxn]],"-",-1)&amp;"'"</f>
        <v>'PRO-SPONT'</v>
      </c>
      <c r="G3421" t="str">
        <f>_xlfn.XLOOKUP(Table4[[#This Row],[enz]],'[1]Sheet2 (2)'!$A:$A,'[1]Sheet2 (2)'!$B:$B,"")</f>
        <v/>
      </c>
    </row>
    <row r="3422" spans="1:7" hidden="1" x14ac:dyDescent="0.2">
      <c r="A3422" t="s">
        <v>3240</v>
      </c>
      <c r="B3422">
        <v>10388.202298664601</v>
      </c>
      <c r="C3422">
        <v>0</v>
      </c>
      <c r="D3422">
        <v>0</v>
      </c>
      <c r="E3422">
        <f>Table4[[#This Row],[kapp_slack_ub]]/Table4[[#This Row],[kapp_old]]</f>
        <v>0</v>
      </c>
      <c r="F3422" t="str">
        <f>"'PRO-"&amp;_xlfn.TEXTAFTER(Table4[[#This Row],[rxn]],"-",-1)&amp;"'"</f>
        <v>'PRO-SPONT'</v>
      </c>
      <c r="G3422" t="str">
        <f>_xlfn.XLOOKUP(Table4[[#This Row],[enz]],'[1]Sheet2 (2)'!$A:$A,'[1]Sheet2 (2)'!$B:$B,"")</f>
        <v/>
      </c>
    </row>
    <row r="3423" spans="1:7" hidden="1" x14ac:dyDescent="0.2">
      <c r="A3423" t="s">
        <v>7770</v>
      </c>
      <c r="B3423">
        <v>10388.202298664601</v>
      </c>
      <c r="C3423">
        <v>0</v>
      </c>
      <c r="D3423">
        <v>0</v>
      </c>
      <c r="E3423">
        <f>Table4[[#This Row],[kapp_slack_ub]]/Table4[[#This Row],[kapp_old]]</f>
        <v>0</v>
      </c>
      <c r="F3423" t="str">
        <f>"'PRO-"&amp;_xlfn.TEXTAFTER(Table4[[#This Row],[rxn]],"-",-1)&amp;"'"</f>
        <v>'PRO-SPONT'</v>
      </c>
      <c r="G3423" t="str">
        <f>_xlfn.XLOOKUP(Table4[[#This Row],[enz]],'[1]Sheet2 (2)'!$A:$A,'[1]Sheet2 (2)'!$B:$B,"")</f>
        <v/>
      </c>
    </row>
    <row r="3424" spans="1:7" hidden="1" x14ac:dyDescent="0.2">
      <c r="A3424" t="s">
        <v>7771</v>
      </c>
      <c r="B3424">
        <v>10388.202298664601</v>
      </c>
      <c r="C3424">
        <v>0</v>
      </c>
      <c r="D3424">
        <v>0</v>
      </c>
      <c r="E3424">
        <f>Table4[[#This Row],[kapp_slack_ub]]/Table4[[#This Row],[kapp_old]]</f>
        <v>0</v>
      </c>
      <c r="F3424" t="str">
        <f>"'PRO-"&amp;_xlfn.TEXTAFTER(Table4[[#This Row],[rxn]],"-",-1)&amp;"'"</f>
        <v>'PRO-rt7908_c'</v>
      </c>
      <c r="G3424">
        <f>_xlfn.XLOOKUP(Table4[[#This Row],[enz]],'[1]Sheet2 (2)'!$A:$A,'[1]Sheet2 (2)'!$B:$B,"")</f>
        <v>1</v>
      </c>
    </row>
    <row r="3425" spans="1:7" x14ac:dyDescent="0.2">
      <c r="A3425" t="s">
        <v>4816</v>
      </c>
      <c r="B3425">
        <v>10.003806320791</v>
      </c>
      <c r="C3425">
        <v>1.111254348115E-3</v>
      </c>
      <c r="D3425">
        <v>0</v>
      </c>
      <c r="E3425">
        <f>Table4[[#This Row],[kapp_slack_ub]]/Table4[[#This Row],[kapp_old]]</f>
        <v>1.1108315300002062E-4</v>
      </c>
      <c r="F3425" t="str">
        <f>"'PRO-"&amp;_xlfn.TEXTAFTER(Table4[[#This Row],[rxn]],"-",-1)&amp;"'"</f>
        <v>'PRO-rt5017'</v>
      </c>
      <c r="G3425">
        <f>_xlfn.XLOOKUP(Table4[[#This Row],[enz]],'[1]Sheet2 (2)'!$A:$A,'[1]Sheet2 (2)'!$B:$B,"")</f>
        <v>1</v>
      </c>
    </row>
    <row r="3426" spans="1:7" hidden="1" x14ac:dyDescent="0.2">
      <c r="A3426" t="s">
        <v>3242</v>
      </c>
      <c r="B3426">
        <v>10388.202298664601</v>
      </c>
      <c r="C3426">
        <v>0</v>
      </c>
      <c r="D3426">
        <v>0</v>
      </c>
      <c r="E3426">
        <f>Table4[[#This Row],[kapp_slack_ub]]/Table4[[#This Row],[kapp_old]]</f>
        <v>0</v>
      </c>
      <c r="F3426" t="str">
        <f>"'PRO-"&amp;_xlfn.TEXTAFTER(Table4[[#This Row],[rxn]],"-",-1)&amp;"'"</f>
        <v>'PRO-rt3985'</v>
      </c>
      <c r="G3426">
        <f>_xlfn.XLOOKUP(Table4[[#This Row],[enz]],'[1]Sheet2 (2)'!$A:$A,'[1]Sheet2 (2)'!$B:$B,"")</f>
        <v>1</v>
      </c>
    </row>
    <row r="3427" spans="1:7" hidden="1" x14ac:dyDescent="0.2">
      <c r="A3427" t="s">
        <v>7772</v>
      </c>
      <c r="B3427">
        <v>10388.202298664601</v>
      </c>
      <c r="C3427">
        <v>0</v>
      </c>
      <c r="D3427">
        <v>0</v>
      </c>
      <c r="E3427">
        <f>Table4[[#This Row],[kapp_slack_ub]]/Table4[[#This Row],[kapp_old]]</f>
        <v>0</v>
      </c>
      <c r="F3427" t="str">
        <f>"'PRO-"&amp;_xlfn.TEXTAFTER(Table4[[#This Row],[rxn]],"-",-1)&amp;"'"</f>
        <v>'PRO-rt3985'</v>
      </c>
      <c r="G3427">
        <f>_xlfn.XLOOKUP(Table4[[#This Row],[enz]],'[1]Sheet2 (2)'!$A:$A,'[1]Sheet2 (2)'!$B:$B,"")</f>
        <v>1</v>
      </c>
    </row>
    <row r="3428" spans="1:7" hidden="1" x14ac:dyDescent="0.2">
      <c r="A3428" t="s">
        <v>7773</v>
      </c>
      <c r="B3428">
        <v>10388.202298664601</v>
      </c>
      <c r="C3428">
        <v>0</v>
      </c>
      <c r="D3428">
        <v>0</v>
      </c>
      <c r="E3428">
        <f>Table4[[#This Row],[kapp_slack_ub]]/Table4[[#This Row],[kapp_old]]</f>
        <v>0</v>
      </c>
      <c r="F3428" t="str">
        <f>"'PRO-"&amp;_xlfn.TEXTAFTER(Table4[[#This Row],[rxn]],"-",-1)&amp;"'"</f>
        <v>'PRO-rt7571'</v>
      </c>
      <c r="G3428">
        <f>_xlfn.XLOOKUP(Table4[[#This Row],[enz]],'[1]Sheet2 (2)'!$A:$A,'[1]Sheet2 (2)'!$B:$B,"")</f>
        <v>1</v>
      </c>
    </row>
    <row r="3429" spans="1:7" hidden="1" x14ac:dyDescent="0.2">
      <c r="A3429" t="s">
        <v>7774</v>
      </c>
      <c r="B3429">
        <v>10388.202298664601</v>
      </c>
      <c r="C3429">
        <v>0</v>
      </c>
      <c r="D3429">
        <v>0</v>
      </c>
      <c r="E3429">
        <f>Table4[[#This Row],[kapp_slack_ub]]/Table4[[#This Row],[kapp_old]]</f>
        <v>0</v>
      </c>
      <c r="F3429" t="str">
        <f>"'PRO-"&amp;_xlfn.TEXTAFTER(Table4[[#This Row],[rxn]],"-",-1)&amp;"'"</f>
        <v>'PRO-rt7571'</v>
      </c>
      <c r="G3429">
        <f>_xlfn.XLOOKUP(Table4[[#This Row],[enz]],'[1]Sheet2 (2)'!$A:$A,'[1]Sheet2 (2)'!$B:$B,"")</f>
        <v>1</v>
      </c>
    </row>
    <row r="3430" spans="1:7" hidden="1" x14ac:dyDescent="0.2">
      <c r="A3430" t="s">
        <v>7775</v>
      </c>
      <c r="B3430">
        <v>10388.202298664601</v>
      </c>
      <c r="C3430">
        <v>0</v>
      </c>
      <c r="D3430">
        <v>0</v>
      </c>
      <c r="E3430">
        <f>Table4[[#This Row],[kapp_slack_ub]]/Table4[[#This Row],[kapp_old]]</f>
        <v>0</v>
      </c>
      <c r="F3430" t="str">
        <f>"'PRO-"&amp;_xlfn.TEXTAFTER(Table4[[#This Row],[rxn]],"-",-1)&amp;"'"</f>
        <v>'PRO-rt7571'</v>
      </c>
      <c r="G3430">
        <f>_xlfn.XLOOKUP(Table4[[#This Row],[enz]],'[1]Sheet2 (2)'!$A:$A,'[1]Sheet2 (2)'!$B:$B,"")</f>
        <v>1</v>
      </c>
    </row>
    <row r="3431" spans="1:7" hidden="1" x14ac:dyDescent="0.2">
      <c r="A3431" t="s">
        <v>3243</v>
      </c>
      <c r="B3431">
        <v>31760.2345767966</v>
      </c>
      <c r="C3431">
        <v>0</v>
      </c>
      <c r="D3431">
        <v>0</v>
      </c>
      <c r="E3431">
        <f>Table4[[#This Row],[kapp_slack_ub]]/Table4[[#This Row],[kapp_old]]</f>
        <v>0</v>
      </c>
      <c r="F3431" t="str">
        <f>"'PRO-"&amp;_xlfn.TEXTAFTER(Table4[[#This Row],[rxn]],"-",-1)&amp;"'"</f>
        <v>'PRO-rt7511'</v>
      </c>
      <c r="G3431">
        <f>_xlfn.XLOOKUP(Table4[[#This Row],[enz]],'[1]Sheet2 (2)'!$A:$A,'[1]Sheet2 (2)'!$B:$B,"")</f>
        <v>1</v>
      </c>
    </row>
    <row r="3432" spans="1:7" hidden="1" x14ac:dyDescent="0.2">
      <c r="A3432" t="s">
        <v>7776</v>
      </c>
      <c r="B3432">
        <v>10388.202298664601</v>
      </c>
      <c r="C3432">
        <v>0</v>
      </c>
      <c r="D3432">
        <v>0</v>
      </c>
      <c r="E3432">
        <f>Table4[[#This Row],[kapp_slack_ub]]/Table4[[#This Row],[kapp_old]]</f>
        <v>0</v>
      </c>
      <c r="F3432" t="str">
        <f>"'PRO-"&amp;_xlfn.TEXTAFTER(Table4[[#This Row],[rxn]],"-",-1)&amp;"'"</f>
        <v>'PRO-UNKNOWN'</v>
      </c>
      <c r="G3432" t="str">
        <f>_xlfn.XLOOKUP(Table4[[#This Row],[enz]],'[1]Sheet2 (2)'!$A:$A,'[1]Sheet2 (2)'!$B:$B,"")</f>
        <v/>
      </c>
    </row>
    <row r="3433" spans="1:7" hidden="1" x14ac:dyDescent="0.2">
      <c r="A3433" t="s">
        <v>7777</v>
      </c>
      <c r="B3433">
        <v>10388.202298664601</v>
      </c>
      <c r="C3433">
        <v>0</v>
      </c>
      <c r="D3433">
        <v>0</v>
      </c>
      <c r="E3433">
        <f>Table4[[#This Row],[kapp_slack_ub]]/Table4[[#This Row],[kapp_old]]</f>
        <v>0</v>
      </c>
      <c r="F3433" t="str">
        <f>"'PRO-"&amp;_xlfn.TEXTAFTER(Table4[[#This Row],[rxn]],"-",-1)&amp;"'"</f>
        <v>'PRO-UNKNOWN'</v>
      </c>
      <c r="G3433" t="str">
        <f>_xlfn.XLOOKUP(Table4[[#This Row],[enz]],'[1]Sheet2 (2)'!$A:$A,'[1]Sheet2 (2)'!$B:$B,"")</f>
        <v/>
      </c>
    </row>
    <row r="3434" spans="1:7" hidden="1" x14ac:dyDescent="0.2">
      <c r="A3434" t="s">
        <v>7778</v>
      </c>
      <c r="B3434">
        <v>10388.202298664601</v>
      </c>
      <c r="C3434">
        <v>0</v>
      </c>
      <c r="D3434">
        <v>0</v>
      </c>
      <c r="E3434">
        <f>Table4[[#This Row],[kapp_slack_ub]]/Table4[[#This Row],[kapp_old]]</f>
        <v>0</v>
      </c>
      <c r="F3434" t="str">
        <f>"'PRO-"&amp;_xlfn.TEXTAFTER(Table4[[#This Row],[rxn]],"-",-1)&amp;"'"</f>
        <v>'PRO-UNKNOWN'</v>
      </c>
      <c r="G3434" t="str">
        <f>_xlfn.XLOOKUP(Table4[[#This Row],[enz]],'[1]Sheet2 (2)'!$A:$A,'[1]Sheet2 (2)'!$B:$B,"")</f>
        <v/>
      </c>
    </row>
    <row r="3435" spans="1:7" hidden="1" x14ac:dyDescent="0.2">
      <c r="A3435" t="s">
        <v>7779</v>
      </c>
      <c r="B3435">
        <v>10388.202298664601</v>
      </c>
      <c r="C3435">
        <v>0</v>
      </c>
      <c r="D3435">
        <v>0</v>
      </c>
      <c r="E3435">
        <f>Table4[[#This Row],[kapp_slack_ub]]/Table4[[#This Row],[kapp_old]]</f>
        <v>0</v>
      </c>
      <c r="F3435" t="str">
        <f>"'PRO-"&amp;_xlfn.TEXTAFTER(Table4[[#This Row],[rxn]],"-",-1)&amp;"'"</f>
        <v>'PRO-UNKNOWN'</v>
      </c>
      <c r="G3435" t="str">
        <f>_xlfn.XLOOKUP(Table4[[#This Row],[enz]],'[1]Sheet2 (2)'!$A:$A,'[1]Sheet2 (2)'!$B:$B,"")</f>
        <v/>
      </c>
    </row>
    <row r="3436" spans="1:7" hidden="1" x14ac:dyDescent="0.2">
      <c r="A3436" t="s">
        <v>3244</v>
      </c>
      <c r="B3436">
        <v>159.352559517467</v>
      </c>
      <c r="C3436">
        <v>0</v>
      </c>
      <c r="D3436">
        <v>0</v>
      </c>
      <c r="E3436">
        <f>Table4[[#This Row],[kapp_slack_ub]]/Table4[[#This Row],[kapp_old]]</f>
        <v>0</v>
      </c>
      <c r="F3436" t="str">
        <f>"'PRO-"&amp;_xlfn.TEXTAFTER(Table4[[#This Row],[rxn]],"-",-1)&amp;"'"</f>
        <v>'PRO-rt6350'</v>
      </c>
      <c r="G3436">
        <f>_xlfn.XLOOKUP(Table4[[#This Row],[enz]],'[1]Sheet2 (2)'!$A:$A,'[1]Sheet2 (2)'!$B:$B,"")</f>
        <v>1</v>
      </c>
    </row>
    <row r="3437" spans="1:7" x14ac:dyDescent="0.2">
      <c r="A3437" t="s">
        <v>4818</v>
      </c>
      <c r="B3437">
        <v>28.8866093965229</v>
      </c>
      <c r="C3437">
        <v>2.3134650096100001E-3</v>
      </c>
      <c r="D3437">
        <v>0</v>
      </c>
      <c r="E3437">
        <f>Table4[[#This Row],[kapp_slack_ub]]/Table4[[#This Row],[kapp_old]]</f>
        <v>8.0087800470223181E-5</v>
      </c>
      <c r="F3437" t="str">
        <f>"'PRO-"&amp;_xlfn.TEXTAFTER(Table4[[#This Row],[rxn]],"-",-1)&amp;"'"</f>
        <v>'PRO-rt1924_c'</v>
      </c>
      <c r="G3437">
        <f>_xlfn.XLOOKUP(Table4[[#This Row],[enz]],'[1]Sheet2 (2)'!$A:$A,'[1]Sheet2 (2)'!$B:$B,"")</f>
        <v>1</v>
      </c>
    </row>
    <row r="3438" spans="1:7" x14ac:dyDescent="0.2">
      <c r="A3438" t="s">
        <v>2875</v>
      </c>
      <c r="B3438">
        <v>22.103592135235399</v>
      </c>
      <c r="C3438">
        <v>1.252078245639E-3</v>
      </c>
      <c r="D3438">
        <v>0</v>
      </c>
      <c r="E3438">
        <f>Table4[[#This Row],[kapp_slack_ub]]/Table4[[#This Row],[kapp_old]]</f>
        <v>5.6645917006542055E-5</v>
      </c>
      <c r="F3438" t="str">
        <f>"'PRO-"&amp;_xlfn.TEXTAFTER(Table4[[#This Row],[rxn]],"-",-1)&amp;"'"</f>
        <v>'PRO-rt3174_c'</v>
      </c>
      <c r="G3438">
        <f>_xlfn.XLOOKUP(Table4[[#This Row],[enz]],'[1]Sheet2 (2)'!$A:$A,'[1]Sheet2 (2)'!$B:$B,"")</f>
        <v>1</v>
      </c>
    </row>
    <row r="3439" spans="1:7" hidden="1" x14ac:dyDescent="0.2">
      <c r="A3439" t="s">
        <v>7780</v>
      </c>
      <c r="B3439">
        <v>10388.202298664601</v>
      </c>
      <c r="C3439">
        <v>0</v>
      </c>
      <c r="D3439">
        <v>0</v>
      </c>
      <c r="E3439">
        <f>Table4[[#This Row],[kapp_slack_ub]]/Table4[[#This Row],[kapp_old]]</f>
        <v>0</v>
      </c>
      <c r="F3439" t="str">
        <f>"'PRO-"&amp;_xlfn.TEXTAFTER(Table4[[#This Row],[rxn]],"-",-1)&amp;"'"</f>
        <v>'PRO-rt2473'</v>
      </c>
      <c r="G3439">
        <f>_xlfn.XLOOKUP(Table4[[#This Row],[enz]],'[1]Sheet2 (2)'!$A:$A,'[1]Sheet2 (2)'!$B:$B,"")</f>
        <v>1</v>
      </c>
    </row>
    <row r="3440" spans="1:7" hidden="1" x14ac:dyDescent="0.2">
      <c r="A3440" t="s">
        <v>7781</v>
      </c>
      <c r="B3440">
        <v>10388.202298664601</v>
      </c>
      <c r="C3440">
        <v>0</v>
      </c>
      <c r="D3440">
        <v>0</v>
      </c>
      <c r="E3440">
        <f>Table4[[#This Row],[kapp_slack_ub]]/Table4[[#This Row],[kapp_old]]</f>
        <v>0</v>
      </c>
      <c r="F3440" t="str">
        <f>"'PRO-"&amp;_xlfn.TEXTAFTER(Table4[[#This Row],[rxn]],"-",-1)&amp;"'"</f>
        <v>'PRO-rt8139'</v>
      </c>
      <c r="G3440">
        <f>_xlfn.XLOOKUP(Table4[[#This Row],[enz]],'[1]Sheet2 (2)'!$A:$A,'[1]Sheet2 (2)'!$B:$B,"")</f>
        <v>1</v>
      </c>
    </row>
    <row r="3441" spans="1:7" hidden="1" x14ac:dyDescent="0.2">
      <c r="A3441" t="s">
        <v>7782</v>
      </c>
      <c r="B3441">
        <v>10388.202298664601</v>
      </c>
      <c r="C3441">
        <v>0</v>
      </c>
      <c r="D3441">
        <v>0</v>
      </c>
      <c r="E3441">
        <f>Table4[[#This Row],[kapp_slack_ub]]/Table4[[#This Row],[kapp_old]]</f>
        <v>0</v>
      </c>
      <c r="F3441" t="str">
        <f>"'PRO-"&amp;_xlfn.TEXTAFTER(Table4[[#This Row],[rxn]],"-",-1)&amp;"'"</f>
        <v>'PRO-SPONT'</v>
      </c>
      <c r="G3441" t="str">
        <f>_xlfn.XLOOKUP(Table4[[#This Row],[enz]],'[1]Sheet2 (2)'!$A:$A,'[1]Sheet2 (2)'!$B:$B,"")</f>
        <v/>
      </c>
    </row>
    <row r="3442" spans="1:7" hidden="1" x14ac:dyDescent="0.2">
      <c r="A3442" t="s">
        <v>3247</v>
      </c>
      <c r="B3442">
        <v>10388.202298664601</v>
      </c>
      <c r="C3442">
        <v>0</v>
      </c>
      <c r="D3442">
        <v>0</v>
      </c>
      <c r="E3442">
        <f>Table4[[#This Row],[kapp_slack_ub]]/Table4[[#This Row],[kapp_old]]</f>
        <v>0</v>
      </c>
      <c r="F3442" t="str">
        <f>"'PRO-"&amp;_xlfn.TEXTAFTER(Table4[[#This Row],[rxn]],"-",-1)&amp;"'"</f>
        <v>'PRO-SPONT'</v>
      </c>
      <c r="G3442" t="str">
        <f>_xlfn.XLOOKUP(Table4[[#This Row],[enz]],'[1]Sheet2 (2)'!$A:$A,'[1]Sheet2 (2)'!$B:$B,"")</f>
        <v/>
      </c>
    </row>
    <row r="3443" spans="1:7" hidden="1" x14ac:dyDescent="0.2">
      <c r="A3443" t="s">
        <v>7783</v>
      </c>
      <c r="B3443">
        <v>10388.202298664601</v>
      </c>
      <c r="C3443">
        <v>0</v>
      </c>
      <c r="D3443">
        <v>0</v>
      </c>
      <c r="E3443">
        <f>Table4[[#This Row],[kapp_slack_ub]]/Table4[[#This Row],[kapp_old]]</f>
        <v>0</v>
      </c>
      <c r="F3443" t="str">
        <f>"'PRO-"&amp;_xlfn.TEXTAFTER(Table4[[#This Row],[rxn]],"-",-1)&amp;"'"</f>
        <v>'PRO-SPONT'</v>
      </c>
      <c r="G3443" t="str">
        <f>_xlfn.XLOOKUP(Table4[[#This Row],[enz]],'[1]Sheet2 (2)'!$A:$A,'[1]Sheet2 (2)'!$B:$B,"")</f>
        <v/>
      </c>
    </row>
    <row r="3444" spans="1:7" hidden="1" x14ac:dyDescent="0.2">
      <c r="A3444" t="s">
        <v>3248</v>
      </c>
      <c r="B3444">
        <v>10388.202298664601</v>
      </c>
      <c r="C3444">
        <v>0</v>
      </c>
      <c r="D3444">
        <v>0</v>
      </c>
      <c r="E3444">
        <f>Table4[[#This Row],[kapp_slack_ub]]/Table4[[#This Row],[kapp_old]]</f>
        <v>0</v>
      </c>
      <c r="F3444" t="str">
        <f>"'PRO-"&amp;_xlfn.TEXTAFTER(Table4[[#This Row],[rxn]],"-",-1)&amp;"'"</f>
        <v>'PRO-SPONT'</v>
      </c>
      <c r="G3444" t="str">
        <f>_xlfn.XLOOKUP(Table4[[#This Row],[enz]],'[1]Sheet2 (2)'!$A:$A,'[1]Sheet2 (2)'!$B:$B,"")</f>
        <v/>
      </c>
    </row>
    <row r="3445" spans="1:7" hidden="1" x14ac:dyDescent="0.2">
      <c r="A3445" t="s">
        <v>7784</v>
      </c>
      <c r="B3445">
        <v>10388.202298664601</v>
      </c>
      <c r="C3445">
        <v>0</v>
      </c>
      <c r="D3445">
        <v>0</v>
      </c>
      <c r="E3445">
        <f>Table4[[#This Row],[kapp_slack_ub]]/Table4[[#This Row],[kapp_old]]</f>
        <v>0</v>
      </c>
      <c r="F3445" t="str">
        <f>"'PRO-"&amp;_xlfn.TEXTAFTER(Table4[[#This Row],[rxn]],"-",-1)&amp;"'"</f>
        <v>'PRO-SPONT'</v>
      </c>
      <c r="G3445" t="str">
        <f>_xlfn.XLOOKUP(Table4[[#This Row],[enz]],'[1]Sheet2 (2)'!$A:$A,'[1]Sheet2 (2)'!$B:$B,"")</f>
        <v/>
      </c>
    </row>
    <row r="3446" spans="1:7" hidden="1" x14ac:dyDescent="0.2">
      <c r="A3446" t="s">
        <v>3249</v>
      </c>
      <c r="B3446">
        <v>10388.202298664601</v>
      </c>
      <c r="C3446">
        <v>0</v>
      </c>
      <c r="D3446">
        <v>0</v>
      </c>
      <c r="E3446">
        <f>Table4[[#This Row],[kapp_slack_ub]]/Table4[[#This Row],[kapp_old]]</f>
        <v>0</v>
      </c>
      <c r="F3446" t="str">
        <f>"'PRO-"&amp;_xlfn.TEXTAFTER(Table4[[#This Row],[rxn]],"-",-1)&amp;"'"</f>
        <v>'PRO-SPONT'</v>
      </c>
      <c r="G3446" t="str">
        <f>_xlfn.XLOOKUP(Table4[[#This Row],[enz]],'[1]Sheet2 (2)'!$A:$A,'[1]Sheet2 (2)'!$B:$B,"")</f>
        <v/>
      </c>
    </row>
    <row r="3447" spans="1:7" hidden="1" x14ac:dyDescent="0.2">
      <c r="A3447" t="s">
        <v>7785</v>
      </c>
      <c r="B3447">
        <v>10388.202298664601</v>
      </c>
      <c r="C3447">
        <v>0</v>
      </c>
      <c r="D3447">
        <v>0</v>
      </c>
      <c r="E3447">
        <f>Table4[[#This Row],[kapp_slack_ub]]/Table4[[#This Row],[kapp_old]]</f>
        <v>0</v>
      </c>
      <c r="F3447" t="str">
        <f>"'PRO-"&amp;_xlfn.TEXTAFTER(Table4[[#This Row],[rxn]],"-",-1)&amp;"'"</f>
        <v>'PRO-SPONT'</v>
      </c>
      <c r="G3447" t="str">
        <f>_xlfn.XLOOKUP(Table4[[#This Row],[enz]],'[1]Sheet2 (2)'!$A:$A,'[1]Sheet2 (2)'!$B:$B,"")</f>
        <v/>
      </c>
    </row>
    <row r="3448" spans="1:7" hidden="1" x14ac:dyDescent="0.2">
      <c r="A3448" t="s">
        <v>7786</v>
      </c>
      <c r="B3448">
        <v>10388.202298664601</v>
      </c>
      <c r="C3448">
        <v>0</v>
      </c>
      <c r="D3448">
        <v>0</v>
      </c>
      <c r="E3448">
        <f>Table4[[#This Row],[kapp_slack_ub]]/Table4[[#This Row],[kapp_old]]</f>
        <v>0</v>
      </c>
      <c r="F3448" t="str">
        <f>"'PRO-"&amp;_xlfn.TEXTAFTER(Table4[[#This Row],[rxn]],"-",-1)&amp;"'"</f>
        <v>'PRO-SPONT'</v>
      </c>
      <c r="G3448" t="str">
        <f>_xlfn.XLOOKUP(Table4[[#This Row],[enz]],'[1]Sheet2 (2)'!$A:$A,'[1]Sheet2 (2)'!$B:$B,"")</f>
        <v/>
      </c>
    </row>
    <row r="3449" spans="1:7" hidden="1" x14ac:dyDescent="0.2">
      <c r="A3449" t="s">
        <v>7787</v>
      </c>
      <c r="B3449">
        <v>10388.202298664601</v>
      </c>
      <c r="C3449">
        <v>0</v>
      </c>
      <c r="D3449">
        <v>0</v>
      </c>
      <c r="E3449">
        <f>Table4[[#This Row],[kapp_slack_ub]]/Table4[[#This Row],[kapp_old]]</f>
        <v>0</v>
      </c>
      <c r="F3449" t="str">
        <f>"'PRO-"&amp;_xlfn.TEXTAFTER(Table4[[#This Row],[rxn]],"-",-1)&amp;"'"</f>
        <v>'PRO-SPONT'</v>
      </c>
      <c r="G3449" t="str">
        <f>_xlfn.XLOOKUP(Table4[[#This Row],[enz]],'[1]Sheet2 (2)'!$A:$A,'[1]Sheet2 (2)'!$B:$B,"")</f>
        <v/>
      </c>
    </row>
    <row r="3450" spans="1:7" hidden="1" x14ac:dyDescent="0.2">
      <c r="A3450" t="s">
        <v>7788</v>
      </c>
      <c r="B3450">
        <v>10388.202298664601</v>
      </c>
      <c r="C3450">
        <v>0</v>
      </c>
      <c r="D3450">
        <v>0</v>
      </c>
      <c r="E3450">
        <f>Table4[[#This Row],[kapp_slack_ub]]/Table4[[#This Row],[kapp_old]]</f>
        <v>0</v>
      </c>
      <c r="F3450" t="str">
        <f>"'PRO-"&amp;_xlfn.TEXTAFTER(Table4[[#This Row],[rxn]],"-",-1)&amp;"'"</f>
        <v>'PRO-SPONT'</v>
      </c>
      <c r="G3450" t="str">
        <f>_xlfn.XLOOKUP(Table4[[#This Row],[enz]],'[1]Sheet2 (2)'!$A:$A,'[1]Sheet2 (2)'!$B:$B,"")</f>
        <v/>
      </c>
    </row>
    <row r="3451" spans="1:7" hidden="1" x14ac:dyDescent="0.2">
      <c r="A3451" t="s">
        <v>7789</v>
      </c>
      <c r="B3451">
        <v>10388.202298664601</v>
      </c>
      <c r="C3451">
        <v>0</v>
      </c>
      <c r="D3451">
        <v>0</v>
      </c>
      <c r="E3451">
        <f>Table4[[#This Row],[kapp_slack_ub]]/Table4[[#This Row],[kapp_old]]</f>
        <v>0</v>
      </c>
      <c r="F3451" t="str">
        <f>"'PRO-"&amp;_xlfn.TEXTAFTER(Table4[[#This Row],[rxn]],"-",-1)&amp;"'"</f>
        <v>'PRO-rt1591'</v>
      </c>
      <c r="G3451">
        <f>_xlfn.XLOOKUP(Table4[[#This Row],[enz]],'[1]Sheet2 (2)'!$A:$A,'[1]Sheet2 (2)'!$B:$B,"")</f>
        <v>1</v>
      </c>
    </row>
    <row r="3452" spans="1:7" hidden="1" x14ac:dyDescent="0.2">
      <c r="A3452" t="s">
        <v>7790</v>
      </c>
      <c r="B3452">
        <v>10388.202298664601</v>
      </c>
      <c r="C3452">
        <v>0</v>
      </c>
      <c r="D3452">
        <v>0</v>
      </c>
      <c r="E3452">
        <f>Table4[[#This Row],[kapp_slack_ub]]/Table4[[#This Row],[kapp_old]]</f>
        <v>0</v>
      </c>
      <c r="F3452" t="str">
        <f>"'PRO-"&amp;_xlfn.TEXTAFTER(Table4[[#This Row],[rxn]],"-",-1)&amp;"'"</f>
        <v>'PRO-rt1591'</v>
      </c>
      <c r="G3452">
        <f>_xlfn.XLOOKUP(Table4[[#This Row],[enz]],'[1]Sheet2 (2)'!$A:$A,'[1]Sheet2 (2)'!$B:$B,"")</f>
        <v>1</v>
      </c>
    </row>
    <row r="3453" spans="1:7" hidden="1" x14ac:dyDescent="0.2">
      <c r="A3453" t="s">
        <v>7791</v>
      </c>
      <c r="B3453">
        <v>10388.202298664601</v>
      </c>
      <c r="C3453">
        <v>0</v>
      </c>
      <c r="D3453">
        <v>0</v>
      </c>
      <c r="E3453">
        <f>Table4[[#This Row],[kapp_slack_ub]]/Table4[[#This Row],[kapp_old]]</f>
        <v>0</v>
      </c>
      <c r="F3453" t="str">
        <f>"'PRO-"&amp;_xlfn.TEXTAFTER(Table4[[#This Row],[rxn]],"-",-1)&amp;"'"</f>
        <v>'PRO-rt5343'</v>
      </c>
      <c r="G3453">
        <f>_xlfn.XLOOKUP(Table4[[#This Row],[enz]],'[1]Sheet2 (2)'!$A:$A,'[1]Sheet2 (2)'!$B:$B,"")</f>
        <v>1</v>
      </c>
    </row>
    <row r="3454" spans="1:7" hidden="1" x14ac:dyDescent="0.2">
      <c r="A3454" t="s">
        <v>7792</v>
      </c>
      <c r="B3454">
        <v>10388.202298664601</v>
      </c>
      <c r="C3454">
        <v>0</v>
      </c>
      <c r="D3454">
        <v>0</v>
      </c>
      <c r="E3454">
        <f>Table4[[#This Row],[kapp_slack_ub]]/Table4[[#This Row],[kapp_old]]</f>
        <v>0</v>
      </c>
      <c r="F3454" t="str">
        <f>"'PRO-"&amp;_xlfn.TEXTAFTER(Table4[[#This Row],[rxn]],"-",-1)&amp;"'"</f>
        <v>'PRO-rt5343'</v>
      </c>
      <c r="G3454">
        <f>_xlfn.XLOOKUP(Table4[[#This Row],[enz]],'[1]Sheet2 (2)'!$A:$A,'[1]Sheet2 (2)'!$B:$B,"")</f>
        <v>1</v>
      </c>
    </row>
    <row r="3455" spans="1:7" x14ac:dyDescent="0.2">
      <c r="A3455" t="s">
        <v>3241</v>
      </c>
      <c r="B3455">
        <v>20.090436780302301</v>
      </c>
      <c r="C3455">
        <v>1.111316709109E-3</v>
      </c>
      <c r="D3455">
        <v>0</v>
      </c>
      <c r="E3455">
        <f>Table4[[#This Row],[kapp_slack_ub]]/Table4[[#This Row],[kapp_old]]</f>
        <v>5.5315706734588876E-5</v>
      </c>
      <c r="F3455" t="str">
        <f>"'PRO-"&amp;_xlfn.TEXTAFTER(Table4[[#This Row],[rxn]],"-",-1)&amp;"'"</f>
        <v>'PRO-rt5817'</v>
      </c>
      <c r="G3455">
        <f>_xlfn.XLOOKUP(Table4[[#This Row],[enz]],'[1]Sheet2 (2)'!$A:$A,'[1]Sheet2 (2)'!$B:$B,"")</f>
        <v>1</v>
      </c>
    </row>
    <row r="3456" spans="1:7" hidden="1" x14ac:dyDescent="0.2">
      <c r="A3456" t="s">
        <v>3251</v>
      </c>
      <c r="B3456">
        <v>16529.90461293</v>
      </c>
      <c r="C3456">
        <v>0</v>
      </c>
      <c r="D3456">
        <v>0</v>
      </c>
      <c r="E3456">
        <f>Table4[[#This Row],[kapp_slack_ub]]/Table4[[#This Row],[kapp_old]]</f>
        <v>0</v>
      </c>
      <c r="F3456" t="str">
        <f>"'PRO-"&amp;_xlfn.TEXTAFTER(Table4[[#This Row],[rxn]],"-",-1)&amp;"'"</f>
        <v>'PRO-rt7857'</v>
      </c>
      <c r="G3456">
        <f>_xlfn.XLOOKUP(Table4[[#This Row],[enz]],'[1]Sheet2 (2)'!$A:$A,'[1]Sheet2 (2)'!$B:$B,"")</f>
        <v>1</v>
      </c>
    </row>
    <row r="3457" spans="1:7" hidden="1" x14ac:dyDescent="0.2">
      <c r="A3457" t="s">
        <v>3252</v>
      </c>
      <c r="B3457">
        <v>46351.597057927298</v>
      </c>
      <c r="C3457">
        <v>0</v>
      </c>
      <c r="D3457">
        <v>0</v>
      </c>
      <c r="E3457">
        <f>Table4[[#This Row],[kapp_slack_ub]]/Table4[[#This Row],[kapp_old]]</f>
        <v>0</v>
      </c>
      <c r="F3457" t="str">
        <f>"'PRO-"&amp;_xlfn.TEXTAFTER(Table4[[#This Row],[rxn]],"-",-1)&amp;"'"</f>
        <v>'PRO-rt5827'</v>
      </c>
      <c r="G3457">
        <f>_xlfn.XLOOKUP(Table4[[#This Row],[enz]],'[1]Sheet2 (2)'!$A:$A,'[1]Sheet2 (2)'!$B:$B,"")</f>
        <v>1</v>
      </c>
    </row>
    <row r="3458" spans="1:7" hidden="1" x14ac:dyDescent="0.2">
      <c r="A3458" t="s">
        <v>3253</v>
      </c>
      <c r="B3458">
        <v>10388.202298664601</v>
      </c>
      <c r="C3458">
        <v>0</v>
      </c>
      <c r="D3458">
        <v>0</v>
      </c>
      <c r="E3458">
        <f>Table4[[#This Row],[kapp_slack_ub]]/Table4[[#This Row],[kapp_old]]</f>
        <v>0</v>
      </c>
      <c r="F3458" t="str">
        <f>"'PRO-"&amp;_xlfn.TEXTAFTER(Table4[[#This Row],[rxn]],"-",-1)&amp;"'"</f>
        <v>'PRO-SPONT'</v>
      </c>
      <c r="G3458" t="str">
        <f>_xlfn.XLOOKUP(Table4[[#This Row],[enz]],'[1]Sheet2 (2)'!$A:$A,'[1]Sheet2 (2)'!$B:$B,"")</f>
        <v/>
      </c>
    </row>
    <row r="3459" spans="1:7" hidden="1" x14ac:dyDescent="0.2">
      <c r="A3459" t="s">
        <v>7793</v>
      </c>
      <c r="B3459">
        <v>10388.202298664601</v>
      </c>
      <c r="C3459">
        <v>0</v>
      </c>
      <c r="D3459">
        <v>0</v>
      </c>
      <c r="E3459">
        <f>Table4[[#This Row],[kapp_slack_ub]]/Table4[[#This Row],[kapp_old]]</f>
        <v>0</v>
      </c>
      <c r="F3459" t="str">
        <f>"'PRO-"&amp;_xlfn.TEXTAFTER(Table4[[#This Row],[rxn]],"-",-1)&amp;"'"</f>
        <v>'PRO-SPONT'</v>
      </c>
      <c r="G3459" t="str">
        <f>_xlfn.XLOOKUP(Table4[[#This Row],[enz]],'[1]Sheet2 (2)'!$A:$A,'[1]Sheet2 (2)'!$B:$B,"")</f>
        <v/>
      </c>
    </row>
    <row r="3460" spans="1:7" x14ac:dyDescent="0.2">
      <c r="A3460" t="s">
        <v>3167</v>
      </c>
      <c r="B3460">
        <v>48.952696944125798</v>
      </c>
      <c r="C3460">
        <v>2.3134650096100001E-3</v>
      </c>
      <c r="D3460">
        <v>0</v>
      </c>
      <c r="E3460">
        <f>Table4[[#This Row],[kapp_slack_ub]]/Table4[[#This Row],[kapp_old]]</f>
        <v>4.7259194161469179E-5</v>
      </c>
      <c r="F3460" t="str">
        <f>"'PRO-"&amp;_xlfn.TEXTAFTER(Table4[[#This Row],[rxn]],"-",-1)&amp;"'"</f>
        <v>'PRO-rt0915_c'</v>
      </c>
      <c r="G3460">
        <f>_xlfn.XLOOKUP(Table4[[#This Row],[enz]],'[1]Sheet2 (2)'!$A:$A,'[1]Sheet2 (2)'!$B:$B,"")</f>
        <v>1</v>
      </c>
    </row>
    <row r="3461" spans="1:7" hidden="1" x14ac:dyDescent="0.2">
      <c r="A3461" t="s">
        <v>3255</v>
      </c>
      <c r="B3461">
        <v>134054.13645300901</v>
      </c>
      <c r="C3461">
        <v>0</v>
      </c>
      <c r="D3461">
        <v>0</v>
      </c>
      <c r="E3461">
        <f>Table4[[#This Row],[kapp_slack_ub]]/Table4[[#This Row],[kapp_old]]</f>
        <v>0</v>
      </c>
      <c r="F3461" t="str">
        <f>"'PRO-"&amp;_xlfn.TEXTAFTER(Table4[[#This Row],[rxn]],"-",-1)&amp;"'"</f>
        <v>'PRO-rt4281'</v>
      </c>
      <c r="G3461">
        <f>_xlfn.XLOOKUP(Table4[[#This Row],[enz]],'[1]Sheet2 (2)'!$A:$A,'[1]Sheet2 (2)'!$B:$B,"")</f>
        <v>1</v>
      </c>
    </row>
    <row r="3462" spans="1:7" hidden="1" x14ac:dyDescent="0.2">
      <c r="A3462" t="s">
        <v>7794</v>
      </c>
      <c r="B3462">
        <v>10388.202298664601</v>
      </c>
      <c r="C3462">
        <v>0</v>
      </c>
      <c r="D3462">
        <v>0</v>
      </c>
      <c r="E3462">
        <f>Table4[[#This Row],[kapp_slack_ub]]/Table4[[#This Row],[kapp_old]]</f>
        <v>0</v>
      </c>
      <c r="F3462" t="str">
        <f>"'PRO-"&amp;_xlfn.TEXTAFTER(Table4[[#This Row],[rxn]],"-",-1)&amp;"'"</f>
        <v>'PRO-rt0532'</v>
      </c>
      <c r="G3462">
        <f>_xlfn.XLOOKUP(Table4[[#This Row],[enz]],'[1]Sheet2 (2)'!$A:$A,'[1]Sheet2 (2)'!$B:$B,"")</f>
        <v>1</v>
      </c>
    </row>
    <row r="3463" spans="1:7" hidden="1" x14ac:dyDescent="0.2">
      <c r="A3463" t="s">
        <v>3256</v>
      </c>
      <c r="B3463">
        <v>4700.7753865867999</v>
      </c>
      <c r="C3463">
        <v>0</v>
      </c>
      <c r="D3463">
        <v>0</v>
      </c>
      <c r="E3463">
        <f>Table4[[#This Row],[kapp_slack_ub]]/Table4[[#This Row],[kapp_old]]</f>
        <v>0</v>
      </c>
      <c r="F3463" t="str">
        <f>"'PRO-"&amp;_xlfn.TEXTAFTER(Table4[[#This Row],[rxn]],"-",-1)&amp;"'"</f>
        <v>'PRO-rt5891'</v>
      </c>
      <c r="G3463">
        <f>_xlfn.XLOOKUP(Table4[[#This Row],[enz]],'[1]Sheet2 (2)'!$A:$A,'[1]Sheet2 (2)'!$B:$B,"")</f>
        <v>1</v>
      </c>
    </row>
    <row r="3464" spans="1:7" hidden="1" x14ac:dyDescent="0.2">
      <c r="A3464" t="s">
        <v>3257</v>
      </c>
      <c r="B3464">
        <v>11160.5397697602</v>
      </c>
      <c r="C3464">
        <v>0</v>
      </c>
      <c r="D3464">
        <v>0</v>
      </c>
      <c r="E3464">
        <f>Table4[[#This Row],[kapp_slack_ub]]/Table4[[#This Row],[kapp_old]]</f>
        <v>0</v>
      </c>
      <c r="F3464" t="str">
        <f>"'PRO-"&amp;_xlfn.TEXTAFTER(Table4[[#This Row],[rxn]],"-",-1)&amp;"'"</f>
        <v>'PRO-rt8196'</v>
      </c>
      <c r="G3464">
        <f>_xlfn.XLOOKUP(Table4[[#This Row],[enz]],'[1]Sheet2 (2)'!$A:$A,'[1]Sheet2 (2)'!$B:$B,"")</f>
        <v>2</v>
      </c>
    </row>
    <row r="3465" spans="1:7" hidden="1" x14ac:dyDescent="0.2">
      <c r="A3465" t="s">
        <v>3258</v>
      </c>
      <c r="B3465">
        <v>4700.7753865867999</v>
      </c>
      <c r="C3465">
        <v>0</v>
      </c>
      <c r="D3465">
        <v>0</v>
      </c>
      <c r="E3465">
        <f>Table4[[#This Row],[kapp_slack_ub]]/Table4[[#This Row],[kapp_old]]</f>
        <v>0</v>
      </c>
      <c r="F3465" t="str">
        <f>"'PRO-"&amp;_xlfn.TEXTAFTER(Table4[[#This Row],[rxn]],"-",-1)&amp;"'"</f>
        <v>'PRO-rt5891'</v>
      </c>
      <c r="G3465">
        <f>_xlfn.XLOOKUP(Table4[[#This Row],[enz]],'[1]Sheet2 (2)'!$A:$A,'[1]Sheet2 (2)'!$B:$B,"")</f>
        <v>1</v>
      </c>
    </row>
    <row r="3466" spans="1:7" hidden="1" x14ac:dyDescent="0.2">
      <c r="A3466" t="s">
        <v>3259</v>
      </c>
      <c r="B3466">
        <v>16479.454280975999</v>
      </c>
      <c r="C3466">
        <v>0</v>
      </c>
      <c r="D3466">
        <v>0</v>
      </c>
      <c r="E3466">
        <f>Table4[[#This Row],[kapp_slack_ub]]/Table4[[#This Row],[kapp_old]]</f>
        <v>0</v>
      </c>
      <c r="F3466" t="str">
        <f>"'PRO-"&amp;_xlfn.TEXTAFTER(Table4[[#This Row],[rxn]],"-",-1)&amp;"'"</f>
        <v>'PRO-rt3278'</v>
      </c>
      <c r="G3466">
        <f>_xlfn.XLOOKUP(Table4[[#This Row],[enz]],'[1]Sheet2 (2)'!$A:$A,'[1]Sheet2 (2)'!$B:$B,"")</f>
        <v>1</v>
      </c>
    </row>
    <row r="3467" spans="1:7" hidden="1" x14ac:dyDescent="0.2">
      <c r="A3467" t="s">
        <v>3260</v>
      </c>
      <c r="B3467">
        <v>2171.30742597466</v>
      </c>
      <c r="C3467">
        <v>0</v>
      </c>
      <c r="D3467">
        <v>0</v>
      </c>
      <c r="E3467">
        <f>Table4[[#This Row],[kapp_slack_ub]]/Table4[[#This Row],[kapp_old]]</f>
        <v>0</v>
      </c>
      <c r="F3467" t="str">
        <f>"'PRO-"&amp;_xlfn.TEXTAFTER(Table4[[#This Row],[rxn]],"-",-1)&amp;"'"</f>
        <v>'PRO-rt0852'</v>
      </c>
      <c r="G3467">
        <f>_xlfn.XLOOKUP(Table4[[#This Row],[enz]],'[1]Sheet2 (2)'!$A:$A,'[1]Sheet2 (2)'!$B:$B,"")</f>
        <v>1</v>
      </c>
    </row>
    <row r="3468" spans="1:7" hidden="1" x14ac:dyDescent="0.2">
      <c r="A3468" t="s">
        <v>3261</v>
      </c>
      <c r="B3468">
        <v>16479.454280975999</v>
      </c>
      <c r="C3468">
        <v>0</v>
      </c>
      <c r="D3468">
        <v>0</v>
      </c>
      <c r="E3468">
        <f>Table4[[#This Row],[kapp_slack_ub]]/Table4[[#This Row],[kapp_old]]</f>
        <v>0</v>
      </c>
      <c r="F3468" t="str">
        <f>"'PRO-"&amp;_xlfn.TEXTAFTER(Table4[[#This Row],[rxn]],"-",-1)&amp;"'"</f>
        <v>'PRO-rt3278'</v>
      </c>
      <c r="G3468">
        <f>_xlfn.XLOOKUP(Table4[[#This Row],[enz]],'[1]Sheet2 (2)'!$A:$A,'[1]Sheet2 (2)'!$B:$B,"")</f>
        <v>1</v>
      </c>
    </row>
    <row r="3469" spans="1:7" hidden="1" x14ac:dyDescent="0.2">
      <c r="A3469" t="s">
        <v>7795</v>
      </c>
      <c r="B3469">
        <v>10388.202298664601</v>
      </c>
      <c r="C3469">
        <v>0</v>
      </c>
      <c r="D3469">
        <v>0</v>
      </c>
      <c r="E3469">
        <f>Table4[[#This Row],[kapp_slack_ub]]/Table4[[#This Row],[kapp_old]]</f>
        <v>0</v>
      </c>
      <c r="F3469" t="str">
        <f>"'PRO-"&amp;_xlfn.TEXTAFTER(Table4[[#This Row],[rxn]],"-",-1)&amp;"'"</f>
        <v>'PRO-UNKNOWN'</v>
      </c>
      <c r="G3469" t="str">
        <f>_xlfn.XLOOKUP(Table4[[#This Row],[enz]],'[1]Sheet2 (2)'!$A:$A,'[1]Sheet2 (2)'!$B:$B,"")</f>
        <v/>
      </c>
    </row>
    <row r="3470" spans="1:7" hidden="1" x14ac:dyDescent="0.2">
      <c r="A3470" t="s">
        <v>3262</v>
      </c>
      <c r="B3470">
        <v>10388.202298664601</v>
      </c>
      <c r="C3470">
        <v>0</v>
      </c>
      <c r="D3470">
        <v>0</v>
      </c>
      <c r="E3470">
        <f>Table4[[#This Row],[kapp_slack_ub]]/Table4[[#This Row],[kapp_old]]</f>
        <v>0</v>
      </c>
      <c r="F3470" t="str">
        <f>"'PRO-"&amp;_xlfn.TEXTAFTER(Table4[[#This Row],[rxn]],"-",-1)&amp;"'"</f>
        <v>'PRO-UNKNOWN'</v>
      </c>
      <c r="G3470" t="str">
        <f>_xlfn.XLOOKUP(Table4[[#This Row],[enz]],'[1]Sheet2 (2)'!$A:$A,'[1]Sheet2 (2)'!$B:$B,"")</f>
        <v/>
      </c>
    </row>
    <row r="3471" spans="1:7" hidden="1" x14ac:dyDescent="0.2">
      <c r="A3471" t="s">
        <v>3263</v>
      </c>
      <c r="B3471">
        <v>10388.202298664601</v>
      </c>
      <c r="C3471">
        <v>0</v>
      </c>
      <c r="D3471">
        <v>0</v>
      </c>
      <c r="E3471">
        <f>Table4[[#This Row],[kapp_slack_ub]]/Table4[[#This Row],[kapp_old]]</f>
        <v>0</v>
      </c>
      <c r="F3471" t="str">
        <f>"'PRO-"&amp;_xlfn.TEXTAFTER(Table4[[#This Row],[rxn]],"-",-1)&amp;"'"</f>
        <v>'PRO-UNKNOWN'</v>
      </c>
      <c r="G3471" t="str">
        <f>_xlfn.XLOOKUP(Table4[[#This Row],[enz]],'[1]Sheet2 (2)'!$A:$A,'[1]Sheet2 (2)'!$B:$B,"")</f>
        <v/>
      </c>
    </row>
    <row r="3472" spans="1:7" hidden="1" x14ac:dyDescent="0.2">
      <c r="A3472" t="s">
        <v>7796</v>
      </c>
      <c r="B3472">
        <v>10388.202298664601</v>
      </c>
      <c r="C3472">
        <v>0</v>
      </c>
      <c r="D3472">
        <v>0</v>
      </c>
      <c r="E3472">
        <f>Table4[[#This Row],[kapp_slack_ub]]/Table4[[#This Row],[kapp_old]]</f>
        <v>0</v>
      </c>
      <c r="F3472" t="str">
        <f>"'PRO-"&amp;_xlfn.TEXTAFTER(Table4[[#This Row],[rxn]],"-",-1)&amp;"'"</f>
        <v>'PRO-UNKNOWN'</v>
      </c>
      <c r="G3472" t="str">
        <f>_xlfn.XLOOKUP(Table4[[#This Row],[enz]],'[1]Sheet2 (2)'!$A:$A,'[1]Sheet2 (2)'!$B:$B,"")</f>
        <v/>
      </c>
    </row>
    <row r="3473" spans="1:7" hidden="1" x14ac:dyDescent="0.2">
      <c r="A3473" t="s">
        <v>3264</v>
      </c>
      <c r="B3473">
        <v>134054.13645300901</v>
      </c>
      <c r="C3473">
        <v>0</v>
      </c>
      <c r="D3473">
        <v>0</v>
      </c>
      <c r="E3473">
        <f>Table4[[#This Row],[kapp_slack_ub]]/Table4[[#This Row],[kapp_old]]</f>
        <v>0</v>
      </c>
      <c r="F3473" t="str">
        <f>"'PRO-"&amp;_xlfn.TEXTAFTER(Table4[[#This Row],[rxn]],"-",-1)&amp;"'"</f>
        <v>'PRO-rt4281'</v>
      </c>
      <c r="G3473">
        <f>_xlfn.XLOOKUP(Table4[[#This Row],[enz]],'[1]Sheet2 (2)'!$A:$A,'[1]Sheet2 (2)'!$B:$B,"")</f>
        <v>1</v>
      </c>
    </row>
    <row r="3474" spans="1:7" hidden="1" x14ac:dyDescent="0.2">
      <c r="A3474" t="s">
        <v>3265</v>
      </c>
      <c r="B3474">
        <v>134054.13645300901</v>
      </c>
      <c r="C3474">
        <v>0</v>
      </c>
      <c r="D3474">
        <v>0</v>
      </c>
      <c r="E3474">
        <f>Table4[[#This Row],[kapp_slack_ub]]/Table4[[#This Row],[kapp_old]]</f>
        <v>0</v>
      </c>
      <c r="F3474" t="str">
        <f>"'PRO-"&amp;_xlfn.TEXTAFTER(Table4[[#This Row],[rxn]],"-",-1)&amp;"'"</f>
        <v>'PRO-rt4281'</v>
      </c>
      <c r="G3474">
        <f>_xlfn.XLOOKUP(Table4[[#This Row],[enz]],'[1]Sheet2 (2)'!$A:$A,'[1]Sheet2 (2)'!$B:$B,"")</f>
        <v>1</v>
      </c>
    </row>
    <row r="3475" spans="1:7" hidden="1" x14ac:dyDescent="0.2">
      <c r="A3475" t="s">
        <v>3266</v>
      </c>
      <c r="B3475">
        <v>134054.13645300901</v>
      </c>
      <c r="C3475">
        <v>0</v>
      </c>
      <c r="D3475">
        <v>0</v>
      </c>
      <c r="E3475">
        <f>Table4[[#This Row],[kapp_slack_ub]]/Table4[[#This Row],[kapp_old]]</f>
        <v>0</v>
      </c>
      <c r="F3475" t="str">
        <f>"'PRO-"&amp;_xlfn.TEXTAFTER(Table4[[#This Row],[rxn]],"-",-1)&amp;"'"</f>
        <v>'PRO-rt4281'</v>
      </c>
      <c r="G3475">
        <f>_xlfn.XLOOKUP(Table4[[#This Row],[enz]],'[1]Sheet2 (2)'!$A:$A,'[1]Sheet2 (2)'!$B:$B,"")</f>
        <v>1</v>
      </c>
    </row>
    <row r="3476" spans="1:7" hidden="1" x14ac:dyDescent="0.2">
      <c r="A3476" t="s">
        <v>3267</v>
      </c>
      <c r="B3476">
        <v>134054.13645300901</v>
      </c>
      <c r="C3476">
        <v>0</v>
      </c>
      <c r="D3476">
        <v>0</v>
      </c>
      <c r="E3476">
        <f>Table4[[#This Row],[kapp_slack_ub]]/Table4[[#This Row],[kapp_old]]</f>
        <v>0</v>
      </c>
      <c r="F3476" t="str">
        <f>"'PRO-"&amp;_xlfn.TEXTAFTER(Table4[[#This Row],[rxn]],"-",-1)&amp;"'"</f>
        <v>'PRO-rt4281'</v>
      </c>
      <c r="G3476">
        <f>_xlfn.XLOOKUP(Table4[[#This Row],[enz]],'[1]Sheet2 (2)'!$A:$A,'[1]Sheet2 (2)'!$B:$B,"")</f>
        <v>1</v>
      </c>
    </row>
    <row r="3477" spans="1:7" hidden="1" x14ac:dyDescent="0.2">
      <c r="A3477" t="s">
        <v>3268</v>
      </c>
      <c r="B3477">
        <v>134054.13645300901</v>
      </c>
      <c r="C3477">
        <v>0</v>
      </c>
      <c r="D3477">
        <v>0</v>
      </c>
      <c r="E3477">
        <f>Table4[[#This Row],[kapp_slack_ub]]/Table4[[#This Row],[kapp_old]]</f>
        <v>0</v>
      </c>
      <c r="F3477" t="str">
        <f>"'PRO-"&amp;_xlfn.TEXTAFTER(Table4[[#This Row],[rxn]],"-",-1)&amp;"'"</f>
        <v>'PRO-rt4281'</v>
      </c>
      <c r="G3477">
        <f>_xlfn.XLOOKUP(Table4[[#This Row],[enz]],'[1]Sheet2 (2)'!$A:$A,'[1]Sheet2 (2)'!$B:$B,"")</f>
        <v>1</v>
      </c>
    </row>
    <row r="3478" spans="1:7" hidden="1" x14ac:dyDescent="0.2">
      <c r="A3478" t="s">
        <v>3269</v>
      </c>
      <c r="B3478">
        <v>134054.13645300901</v>
      </c>
      <c r="C3478">
        <v>0</v>
      </c>
      <c r="D3478">
        <v>0</v>
      </c>
      <c r="E3478">
        <f>Table4[[#This Row],[kapp_slack_ub]]/Table4[[#This Row],[kapp_old]]</f>
        <v>0</v>
      </c>
      <c r="F3478" t="str">
        <f>"'PRO-"&amp;_xlfn.TEXTAFTER(Table4[[#This Row],[rxn]],"-",-1)&amp;"'"</f>
        <v>'PRO-rt4281'</v>
      </c>
      <c r="G3478">
        <f>_xlfn.XLOOKUP(Table4[[#This Row],[enz]],'[1]Sheet2 (2)'!$A:$A,'[1]Sheet2 (2)'!$B:$B,"")</f>
        <v>1</v>
      </c>
    </row>
    <row r="3479" spans="1:7" hidden="1" x14ac:dyDescent="0.2">
      <c r="A3479" t="s">
        <v>3270</v>
      </c>
      <c r="B3479">
        <v>134054.13645300901</v>
      </c>
      <c r="C3479">
        <v>0</v>
      </c>
      <c r="D3479">
        <v>0</v>
      </c>
      <c r="E3479">
        <f>Table4[[#This Row],[kapp_slack_ub]]/Table4[[#This Row],[kapp_old]]</f>
        <v>0</v>
      </c>
      <c r="F3479" t="str">
        <f>"'PRO-"&amp;_xlfn.TEXTAFTER(Table4[[#This Row],[rxn]],"-",-1)&amp;"'"</f>
        <v>'PRO-rt4281'</v>
      </c>
      <c r="G3479">
        <f>_xlfn.XLOOKUP(Table4[[#This Row],[enz]],'[1]Sheet2 (2)'!$A:$A,'[1]Sheet2 (2)'!$B:$B,"")</f>
        <v>1</v>
      </c>
    </row>
    <row r="3480" spans="1:7" hidden="1" x14ac:dyDescent="0.2">
      <c r="A3480" t="s">
        <v>7797</v>
      </c>
      <c r="B3480">
        <v>10388.202298664601</v>
      </c>
      <c r="C3480">
        <v>0</v>
      </c>
      <c r="D3480">
        <v>0</v>
      </c>
      <c r="E3480">
        <f>Table4[[#This Row],[kapp_slack_ub]]/Table4[[#This Row],[kapp_old]]</f>
        <v>0</v>
      </c>
      <c r="F3480" t="str">
        <f>"'PRO-"&amp;_xlfn.TEXTAFTER(Table4[[#This Row],[rxn]],"-",-1)&amp;"'"</f>
        <v>'PRO-rt4281'</v>
      </c>
      <c r="G3480">
        <f>_xlfn.XLOOKUP(Table4[[#This Row],[enz]],'[1]Sheet2 (2)'!$A:$A,'[1]Sheet2 (2)'!$B:$B,"")</f>
        <v>1</v>
      </c>
    </row>
    <row r="3481" spans="1:7" hidden="1" x14ac:dyDescent="0.2">
      <c r="A3481" t="s">
        <v>3271</v>
      </c>
      <c r="B3481">
        <v>134054.13645300901</v>
      </c>
      <c r="C3481">
        <v>0</v>
      </c>
      <c r="D3481">
        <v>0</v>
      </c>
      <c r="E3481">
        <f>Table4[[#This Row],[kapp_slack_ub]]/Table4[[#This Row],[kapp_old]]</f>
        <v>0</v>
      </c>
      <c r="F3481" t="str">
        <f>"'PRO-"&amp;_xlfn.TEXTAFTER(Table4[[#This Row],[rxn]],"-",-1)&amp;"'"</f>
        <v>'PRO-rt4281'</v>
      </c>
      <c r="G3481">
        <f>_xlfn.XLOOKUP(Table4[[#This Row],[enz]],'[1]Sheet2 (2)'!$A:$A,'[1]Sheet2 (2)'!$B:$B,"")</f>
        <v>1</v>
      </c>
    </row>
    <row r="3482" spans="1:7" hidden="1" x14ac:dyDescent="0.2">
      <c r="A3482" t="s">
        <v>7798</v>
      </c>
      <c r="B3482">
        <v>10388.202298664601</v>
      </c>
      <c r="C3482">
        <v>0</v>
      </c>
      <c r="D3482">
        <v>0</v>
      </c>
      <c r="E3482">
        <f>Table4[[#This Row],[kapp_slack_ub]]/Table4[[#This Row],[kapp_old]]</f>
        <v>0</v>
      </c>
      <c r="F3482" t="str">
        <f>"'PRO-"&amp;_xlfn.TEXTAFTER(Table4[[#This Row],[rxn]],"-",-1)&amp;"'"</f>
        <v>'PRO-rt4281'</v>
      </c>
      <c r="G3482">
        <f>_xlfn.XLOOKUP(Table4[[#This Row],[enz]],'[1]Sheet2 (2)'!$A:$A,'[1]Sheet2 (2)'!$B:$B,"")</f>
        <v>1</v>
      </c>
    </row>
    <row r="3483" spans="1:7" hidden="1" x14ac:dyDescent="0.2">
      <c r="A3483" t="s">
        <v>3272</v>
      </c>
      <c r="B3483">
        <v>134054.13645300901</v>
      </c>
      <c r="C3483">
        <v>0</v>
      </c>
      <c r="D3483">
        <v>0</v>
      </c>
      <c r="E3483">
        <f>Table4[[#This Row],[kapp_slack_ub]]/Table4[[#This Row],[kapp_old]]</f>
        <v>0</v>
      </c>
      <c r="F3483" t="str">
        <f>"'PRO-"&amp;_xlfn.TEXTAFTER(Table4[[#This Row],[rxn]],"-",-1)&amp;"'"</f>
        <v>'PRO-rt4281'</v>
      </c>
      <c r="G3483">
        <f>_xlfn.XLOOKUP(Table4[[#This Row],[enz]],'[1]Sheet2 (2)'!$A:$A,'[1]Sheet2 (2)'!$B:$B,"")</f>
        <v>1</v>
      </c>
    </row>
    <row r="3484" spans="1:7" hidden="1" x14ac:dyDescent="0.2">
      <c r="A3484" t="s">
        <v>3273</v>
      </c>
      <c r="B3484">
        <v>134054.13645300901</v>
      </c>
      <c r="C3484">
        <v>0</v>
      </c>
      <c r="D3484">
        <v>0</v>
      </c>
      <c r="E3484">
        <f>Table4[[#This Row],[kapp_slack_ub]]/Table4[[#This Row],[kapp_old]]</f>
        <v>0</v>
      </c>
      <c r="F3484" t="str">
        <f>"'PRO-"&amp;_xlfn.TEXTAFTER(Table4[[#This Row],[rxn]],"-",-1)&amp;"'"</f>
        <v>'PRO-rt4281'</v>
      </c>
      <c r="G3484">
        <f>_xlfn.XLOOKUP(Table4[[#This Row],[enz]],'[1]Sheet2 (2)'!$A:$A,'[1]Sheet2 (2)'!$B:$B,"")</f>
        <v>1</v>
      </c>
    </row>
    <row r="3485" spans="1:7" hidden="1" x14ac:dyDescent="0.2">
      <c r="A3485" t="s">
        <v>3274</v>
      </c>
      <c r="B3485">
        <v>134054.13645300901</v>
      </c>
      <c r="C3485">
        <v>0</v>
      </c>
      <c r="D3485">
        <v>0</v>
      </c>
      <c r="E3485">
        <f>Table4[[#This Row],[kapp_slack_ub]]/Table4[[#This Row],[kapp_old]]</f>
        <v>0</v>
      </c>
      <c r="F3485" t="str">
        <f>"'PRO-"&amp;_xlfn.TEXTAFTER(Table4[[#This Row],[rxn]],"-",-1)&amp;"'"</f>
        <v>'PRO-rt4281'</v>
      </c>
      <c r="G3485">
        <f>_xlfn.XLOOKUP(Table4[[#This Row],[enz]],'[1]Sheet2 (2)'!$A:$A,'[1]Sheet2 (2)'!$B:$B,"")</f>
        <v>1</v>
      </c>
    </row>
    <row r="3486" spans="1:7" hidden="1" x14ac:dyDescent="0.2">
      <c r="A3486" t="s">
        <v>3275</v>
      </c>
      <c r="B3486">
        <v>134054.13645300901</v>
      </c>
      <c r="C3486">
        <v>0</v>
      </c>
      <c r="D3486">
        <v>0</v>
      </c>
      <c r="E3486">
        <f>Table4[[#This Row],[kapp_slack_ub]]/Table4[[#This Row],[kapp_old]]</f>
        <v>0</v>
      </c>
      <c r="F3486" t="str">
        <f>"'PRO-"&amp;_xlfn.TEXTAFTER(Table4[[#This Row],[rxn]],"-",-1)&amp;"'"</f>
        <v>'PRO-rt4281'</v>
      </c>
      <c r="G3486">
        <f>_xlfn.XLOOKUP(Table4[[#This Row],[enz]],'[1]Sheet2 (2)'!$A:$A,'[1]Sheet2 (2)'!$B:$B,"")</f>
        <v>1</v>
      </c>
    </row>
    <row r="3487" spans="1:7" hidden="1" x14ac:dyDescent="0.2">
      <c r="A3487" t="s">
        <v>3276</v>
      </c>
      <c r="B3487">
        <v>134054.13645300901</v>
      </c>
      <c r="C3487">
        <v>0</v>
      </c>
      <c r="D3487">
        <v>0</v>
      </c>
      <c r="E3487">
        <f>Table4[[#This Row],[kapp_slack_ub]]/Table4[[#This Row],[kapp_old]]</f>
        <v>0</v>
      </c>
      <c r="F3487" t="str">
        <f>"'PRO-"&amp;_xlfn.TEXTAFTER(Table4[[#This Row],[rxn]],"-",-1)&amp;"'"</f>
        <v>'PRO-rt4281'</v>
      </c>
      <c r="G3487">
        <f>_xlfn.XLOOKUP(Table4[[#This Row],[enz]],'[1]Sheet2 (2)'!$A:$A,'[1]Sheet2 (2)'!$B:$B,"")</f>
        <v>1</v>
      </c>
    </row>
    <row r="3488" spans="1:7" hidden="1" x14ac:dyDescent="0.2">
      <c r="A3488" t="s">
        <v>3277</v>
      </c>
      <c r="B3488">
        <v>134054.13645300901</v>
      </c>
      <c r="C3488">
        <v>0</v>
      </c>
      <c r="D3488">
        <v>0</v>
      </c>
      <c r="E3488">
        <f>Table4[[#This Row],[kapp_slack_ub]]/Table4[[#This Row],[kapp_old]]</f>
        <v>0</v>
      </c>
      <c r="F3488" t="str">
        <f>"'PRO-"&amp;_xlfn.TEXTAFTER(Table4[[#This Row],[rxn]],"-",-1)&amp;"'"</f>
        <v>'PRO-rt4281'</v>
      </c>
      <c r="G3488">
        <f>_xlfn.XLOOKUP(Table4[[#This Row],[enz]],'[1]Sheet2 (2)'!$A:$A,'[1]Sheet2 (2)'!$B:$B,"")</f>
        <v>1</v>
      </c>
    </row>
    <row r="3489" spans="1:7" hidden="1" x14ac:dyDescent="0.2">
      <c r="A3489" t="s">
        <v>3278</v>
      </c>
      <c r="B3489">
        <v>134054.13645300901</v>
      </c>
      <c r="C3489">
        <v>0</v>
      </c>
      <c r="D3489">
        <v>0</v>
      </c>
      <c r="E3489">
        <f>Table4[[#This Row],[kapp_slack_ub]]/Table4[[#This Row],[kapp_old]]</f>
        <v>0</v>
      </c>
      <c r="F3489" t="str">
        <f>"'PRO-"&amp;_xlfn.TEXTAFTER(Table4[[#This Row],[rxn]],"-",-1)&amp;"'"</f>
        <v>'PRO-rt4281'</v>
      </c>
      <c r="G3489">
        <f>_xlfn.XLOOKUP(Table4[[#This Row],[enz]],'[1]Sheet2 (2)'!$A:$A,'[1]Sheet2 (2)'!$B:$B,"")</f>
        <v>1</v>
      </c>
    </row>
    <row r="3490" spans="1:7" hidden="1" x14ac:dyDescent="0.2">
      <c r="A3490" t="s">
        <v>3279</v>
      </c>
      <c r="B3490">
        <v>134054.13645300901</v>
      </c>
      <c r="C3490">
        <v>0</v>
      </c>
      <c r="D3490">
        <v>0</v>
      </c>
      <c r="E3490">
        <f>Table4[[#This Row],[kapp_slack_ub]]/Table4[[#This Row],[kapp_old]]</f>
        <v>0</v>
      </c>
      <c r="F3490" t="str">
        <f>"'PRO-"&amp;_xlfn.TEXTAFTER(Table4[[#This Row],[rxn]],"-",-1)&amp;"'"</f>
        <v>'PRO-rt4281'</v>
      </c>
      <c r="G3490">
        <f>_xlfn.XLOOKUP(Table4[[#This Row],[enz]],'[1]Sheet2 (2)'!$A:$A,'[1]Sheet2 (2)'!$B:$B,"")</f>
        <v>1</v>
      </c>
    </row>
    <row r="3491" spans="1:7" hidden="1" x14ac:dyDescent="0.2">
      <c r="A3491" t="s">
        <v>3280</v>
      </c>
      <c r="B3491">
        <v>5128.7423926026504</v>
      </c>
      <c r="C3491">
        <v>0</v>
      </c>
      <c r="D3491">
        <v>0</v>
      </c>
      <c r="E3491">
        <f>Table4[[#This Row],[kapp_slack_ub]]/Table4[[#This Row],[kapp_old]]</f>
        <v>0</v>
      </c>
      <c r="F3491" t="str">
        <f>"'PRO-"&amp;_xlfn.TEXTAFTER(Table4[[#This Row],[rxn]],"-",-1)&amp;"'"</f>
        <v>'PRO-rt6665'</v>
      </c>
      <c r="G3491">
        <f>_xlfn.XLOOKUP(Table4[[#This Row],[enz]],'[1]Sheet2 (2)'!$A:$A,'[1]Sheet2 (2)'!$B:$B,"")</f>
        <v>1</v>
      </c>
    </row>
    <row r="3492" spans="1:7" hidden="1" x14ac:dyDescent="0.2">
      <c r="A3492" t="s">
        <v>3281</v>
      </c>
      <c r="B3492">
        <v>5154.5900623923299</v>
      </c>
      <c r="C3492">
        <v>0</v>
      </c>
      <c r="D3492">
        <v>0</v>
      </c>
      <c r="E3492">
        <f>Table4[[#This Row],[kapp_slack_ub]]/Table4[[#This Row],[kapp_old]]</f>
        <v>0</v>
      </c>
      <c r="F3492" t="str">
        <f>"'PRO-"&amp;_xlfn.TEXTAFTER(Table4[[#This Row],[rxn]],"-",-1)&amp;"'"</f>
        <v>'PRO-rt3242_c'</v>
      </c>
      <c r="G3492">
        <f>_xlfn.XLOOKUP(Table4[[#This Row],[enz]],'[1]Sheet2 (2)'!$A:$A,'[1]Sheet2 (2)'!$B:$B,"")</f>
        <v>1</v>
      </c>
    </row>
    <row r="3493" spans="1:7" hidden="1" x14ac:dyDescent="0.2">
      <c r="A3493" t="s">
        <v>7799</v>
      </c>
      <c r="B3493">
        <v>10388.202298664601</v>
      </c>
      <c r="C3493">
        <v>0</v>
      </c>
      <c r="D3493">
        <v>0</v>
      </c>
      <c r="E3493">
        <f>Table4[[#This Row],[kapp_slack_ub]]/Table4[[#This Row],[kapp_old]]</f>
        <v>0</v>
      </c>
      <c r="F3493" t="str">
        <f>"'PRO-"&amp;_xlfn.TEXTAFTER(Table4[[#This Row],[rxn]],"-",-1)&amp;"'"</f>
        <v>'PRO-rt6234'</v>
      </c>
      <c r="G3493">
        <f>_xlfn.XLOOKUP(Table4[[#This Row],[enz]],'[1]Sheet2 (2)'!$A:$A,'[1]Sheet2 (2)'!$B:$B,"")</f>
        <v>1</v>
      </c>
    </row>
    <row r="3494" spans="1:7" hidden="1" x14ac:dyDescent="0.2">
      <c r="A3494" t="s">
        <v>7800</v>
      </c>
      <c r="B3494">
        <v>10388.202298664601</v>
      </c>
      <c r="C3494">
        <v>0</v>
      </c>
      <c r="D3494">
        <v>0</v>
      </c>
      <c r="E3494">
        <f>Table4[[#This Row],[kapp_slack_ub]]/Table4[[#This Row],[kapp_old]]</f>
        <v>0</v>
      </c>
      <c r="F3494" t="str">
        <f>"'PRO-"&amp;_xlfn.TEXTAFTER(Table4[[#This Row],[rxn]],"-",-1)&amp;"'"</f>
        <v>'PRO-SPONT'</v>
      </c>
      <c r="G3494" t="str">
        <f>_xlfn.XLOOKUP(Table4[[#This Row],[enz]],'[1]Sheet2 (2)'!$A:$A,'[1]Sheet2 (2)'!$B:$B,"")</f>
        <v/>
      </c>
    </row>
    <row r="3495" spans="1:7" hidden="1" x14ac:dyDescent="0.2">
      <c r="A3495" t="s">
        <v>7801</v>
      </c>
      <c r="B3495">
        <v>10388.202298664601</v>
      </c>
      <c r="C3495">
        <v>0</v>
      </c>
      <c r="D3495">
        <v>0</v>
      </c>
      <c r="E3495">
        <f>Table4[[#This Row],[kapp_slack_ub]]/Table4[[#This Row],[kapp_old]]</f>
        <v>0</v>
      </c>
      <c r="F3495" t="str">
        <f>"'PRO-"&amp;_xlfn.TEXTAFTER(Table4[[#This Row],[rxn]],"-",-1)&amp;"'"</f>
        <v>'PRO-SPONT'</v>
      </c>
      <c r="G3495" t="str">
        <f>_xlfn.XLOOKUP(Table4[[#This Row],[enz]],'[1]Sheet2 (2)'!$A:$A,'[1]Sheet2 (2)'!$B:$B,"")</f>
        <v/>
      </c>
    </row>
    <row r="3496" spans="1:7" hidden="1" x14ac:dyDescent="0.2">
      <c r="A3496" t="s">
        <v>7802</v>
      </c>
      <c r="B3496">
        <v>10388.202298664601</v>
      </c>
      <c r="C3496">
        <v>0</v>
      </c>
      <c r="D3496">
        <v>0</v>
      </c>
      <c r="E3496">
        <f>Table4[[#This Row],[kapp_slack_ub]]/Table4[[#This Row],[kapp_old]]</f>
        <v>0</v>
      </c>
      <c r="F3496" t="str">
        <f>"'PRO-"&amp;_xlfn.TEXTAFTER(Table4[[#This Row],[rxn]],"-",-1)&amp;"'"</f>
        <v>'PRO-rt4390'</v>
      </c>
      <c r="G3496">
        <f>_xlfn.XLOOKUP(Table4[[#This Row],[enz]],'[1]Sheet2 (2)'!$A:$A,'[1]Sheet2 (2)'!$B:$B,"")</f>
        <v>1</v>
      </c>
    </row>
    <row r="3497" spans="1:7" hidden="1" x14ac:dyDescent="0.2">
      <c r="A3497" t="s">
        <v>7803</v>
      </c>
      <c r="B3497">
        <v>10388.202298664601</v>
      </c>
      <c r="C3497">
        <v>0</v>
      </c>
      <c r="D3497">
        <v>0</v>
      </c>
      <c r="E3497">
        <f>Table4[[#This Row],[kapp_slack_ub]]/Table4[[#This Row],[kapp_old]]</f>
        <v>0</v>
      </c>
      <c r="F3497" t="str">
        <f>"'PRO-"&amp;_xlfn.TEXTAFTER(Table4[[#This Row],[rxn]],"-",-1)&amp;"'"</f>
        <v>'PRO-rt4390'</v>
      </c>
      <c r="G3497">
        <f>_xlfn.XLOOKUP(Table4[[#This Row],[enz]],'[1]Sheet2 (2)'!$A:$A,'[1]Sheet2 (2)'!$B:$B,"")</f>
        <v>1</v>
      </c>
    </row>
    <row r="3498" spans="1:7" hidden="1" x14ac:dyDescent="0.2">
      <c r="A3498" t="s">
        <v>7804</v>
      </c>
      <c r="B3498">
        <v>10388.202298664601</v>
      </c>
      <c r="C3498">
        <v>0</v>
      </c>
      <c r="D3498">
        <v>0</v>
      </c>
      <c r="E3498">
        <f>Table4[[#This Row],[kapp_slack_ub]]/Table4[[#This Row],[kapp_old]]</f>
        <v>0</v>
      </c>
      <c r="F3498" t="str">
        <f>"'PRO-"&amp;_xlfn.TEXTAFTER(Table4[[#This Row],[rxn]],"-",-1)&amp;"'"</f>
        <v>'PRO-rt5861'</v>
      </c>
      <c r="G3498">
        <f>_xlfn.XLOOKUP(Table4[[#This Row],[enz]],'[1]Sheet2 (2)'!$A:$A,'[1]Sheet2 (2)'!$B:$B,"")</f>
        <v>1</v>
      </c>
    </row>
    <row r="3499" spans="1:7" hidden="1" x14ac:dyDescent="0.2">
      <c r="A3499" t="s">
        <v>7805</v>
      </c>
      <c r="B3499">
        <v>10388.202298664601</v>
      </c>
      <c r="C3499">
        <v>0</v>
      </c>
      <c r="D3499">
        <v>0</v>
      </c>
      <c r="E3499">
        <f>Table4[[#This Row],[kapp_slack_ub]]/Table4[[#This Row],[kapp_old]]</f>
        <v>0</v>
      </c>
      <c r="F3499" t="str">
        <f>"'PRO-"&amp;_xlfn.TEXTAFTER(Table4[[#This Row],[rxn]],"-",-1)&amp;"'"</f>
        <v>'PRO-rt5861'</v>
      </c>
      <c r="G3499">
        <f>_xlfn.XLOOKUP(Table4[[#This Row],[enz]],'[1]Sheet2 (2)'!$A:$A,'[1]Sheet2 (2)'!$B:$B,"")</f>
        <v>1</v>
      </c>
    </row>
    <row r="3500" spans="1:7" hidden="1" x14ac:dyDescent="0.2">
      <c r="A3500" t="s">
        <v>3282</v>
      </c>
      <c r="B3500">
        <v>2726.4288057929598</v>
      </c>
      <c r="C3500">
        <v>0</v>
      </c>
      <c r="D3500">
        <v>0</v>
      </c>
      <c r="E3500">
        <f>Table4[[#This Row],[kapp_slack_ub]]/Table4[[#This Row],[kapp_old]]</f>
        <v>0</v>
      </c>
      <c r="F3500" t="str">
        <f>"'PRO-"&amp;_xlfn.TEXTAFTER(Table4[[#This Row],[rxn]],"-",-1)&amp;"'"</f>
        <v>'PRO-rt3118'</v>
      </c>
      <c r="G3500">
        <f>_xlfn.XLOOKUP(Table4[[#This Row],[enz]],'[1]Sheet2 (2)'!$A:$A,'[1]Sheet2 (2)'!$B:$B,"")</f>
        <v>1</v>
      </c>
    </row>
    <row r="3501" spans="1:7" hidden="1" x14ac:dyDescent="0.2">
      <c r="A3501" t="s">
        <v>3283</v>
      </c>
      <c r="B3501">
        <v>26839.448533595401</v>
      </c>
      <c r="C3501">
        <v>0</v>
      </c>
      <c r="D3501">
        <v>0</v>
      </c>
      <c r="E3501">
        <f>Table4[[#This Row],[kapp_slack_ub]]/Table4[[#This Row],[kapp_old]]</f>
        <v>0</v>
      </c>
      <c r="F3501" t="str">
        <f>"'PRO-"&amp;_xlfn.TEXTAFTER(Table4[[#This Row],[rxn]],"-",-1)&amp;"'"</f>
        <v>'PRO-PRS23'</v>
      </c>
      <c r="G3501" t="str">
        <f>_xlfn.XLOOKUP(Table4[[#This Row],[enz]],'[1]Sheet2 (2)'!$A:$A,'[1]Sheet2 (2)'!$B:$B,"")</f>
        <v/>
      </c>
    </row>
    <row r="3502" spans="1:7" hidden="1" x14ac:dyDescent="0.2">
      <c r="A3502" t="s">
        <v>7806</v>
      </c>
      <c r="B3502">
        <v>10388.202298664601</v>
      </c>
      <c r="C3502">
        <v>0</v>
      </c>
      <c r="D3502">
        <v>0</v>
      </c>
      <c r="E3502">
        <f>Table4[[#This Row],[kapp_slack_ub]]/Table4[[#This Row],[kapp_old]]</f>
        <v>0</v>
      </c>
      <c r="F3502" t="str">
        <f>"'PRO-"&amp;_xlfn.TEXTAFTER(Table4[[#This Row],[rxn]],"-",-1)&amp;"'"</f>
        <v>'PRO-SPONT'</v>
      </c>
      <c r="G3502" t="str">
        <f>_xlfn.XLOOKUP(Table4[[#This Row],[enz]],'[1]Sheet2 (2)'!$A:$A,'[1]Sheet2 (2)'!$B:$B,"")</f>
        <v/>
      </c>
    </row>
    <row r="3503" spans="1:7" hidden="1" x14ac:dyDescent="0.2">
      <c r="A3503" t="s">
        <v>7807</v>
      </c>
      <c r="B3503">
        <v>10388.202298664601</v>
      </c>
      <c r="C3503">
        <v>0</v>
      </c>
      <c r="D3503">
        <v>0</v>
      </c>
      <c r="E3503">
        <f>Table4[[#This Row],[kapp_slack_ub]]/Table4[[#This Row],[kapp_old]]</f>
        <v>0</v>
      </c>
      <c r="F3503" t="str">
        <f>"'PRO-"&amp;_xlfn.TEXTAFTER(Table4[[#This Row],[rxn]],"-",-1)&amp;"'"</f>
        <v>'PRO-SPONT'</v>
      </c>
      <c r="G3503" t="str">
        <f>_xlfn.XLOOKUP(Table4[[#This Row],[enz]],'[1]Sheet2 (2)'!$A:$A,'[1]Sheet2 (2)'!$B:$B,"")</f>
        <v/>
      </c>
    </row>
    <row r="3504" spans="1:7" hidden="1" x14ac:dyDescent="0.2">
      <c r="A3504" t="s">
        <v>3284</v>
      </c>
      <c r="B3504">
        <v>10388.202298664601</v>
      </c>
      <c r="C3504">
        <v>0</v>
      </c>
      <c r="D3504">
        <v>0</v>
      </c>
      <c r="E3504">
        <f>Table4[[#This Row],[kapp_slack_ub]]/Table4[[#This Row],[kapp_old]]</f>
        <v>0</v>
      </c>
      <c r="F3504" t="str">
        <f>"'PRO-"&amp;_xlfn.TEXTAFTER(Table4[[#This Row],[rxn]],"-",-1)&amp;"'"</f>
        <v>'PRO-rt5884'</v>
      </c>
      <c r="G3504">
        <f>_xlfn.XLOOKUP(Table4[[#This Row],[enz]],'[1]Sheet2 (2)'!$A:$A,'[1]Sheet2 (2)'!$B:$B,"")</f>
        <v>1</v>
      </c>
    </row>
    <row r="3505" spans="1:7" hidden="1" x14ac:dyDescent="0.2">
      <c r="A3505" t="s">
        <v>3285</v>
      </c>
      <c r="B3505">
        <v>10388.202298664601</v>
      </c>
      <c r="C3505">
        <v>0</v>
      </c>
      <c r="D3505">
        <v>0</v>
      </c>
      <c r="E3505">
        <f>Table4[[#This Row],[kapp_slack_ub]]/Table4[[#This Row],[kapp_old]]</f>
        <v>0</v>
      </c>
      <c r="F3505" t="str">
        <f>"'PRO-"&amp;_xlfn.TEXTAFTER(Table4[[#This Row],[rxn]],"-",-1)&amp;"'"</f>
        <v>'PRO-rt0683_gm'</v>
      </c>
      <c r="G3505">
        <f>_xlfn.XLOOKUP(Table4[[#This Row],[enz]],'[1]Sheet2 (2)'!$A:$A,'[1]Sheet2 (2)'!$B:$B,"")</f>
        <v>1</v>
      </c>
    </row>
    <row r="3506" spans="1:7" hidden="1" x14ac:dyDescent="0.2">
      <c r="A3506" t="s">
        <v>7808</v>
      </c>
      <c r="B3506">
        <v>10388.202298664601</v>
      </c>
      <c r="C3506">
        <v>0</v>
      </c>
      <c r="D3506">
        <v>0</v>
      </c>
      <c r="E3506">
        <f>Table4[[#This Row],[kapp_slack_ub]]/Table4[[#This Row],[kapp_old]]</f>
        <v>0</v>
      </c>
      <c r="F3506" t="str">
        <f>"'PRO-"&amp;_xlfn.TEXTAFTER(Table4[[#This Row],[rxn]],"-",-1)&amp;"'"</f>
        <v>'PRO-rt2529_gm'</v>
      </c>
      <c r="G3506">
        <f>_xlfn.XLOOKUP(Table4[[#This Row],[enz]],'[1]Sheet2 (2)'!$A:$A,'[1]Sheet2 (2)'!$B:$B,"")</f>
        <v>1</v>
      </c>
    </row>
    <row r="3507" spans="1:7" hidden="1" x14ac:dyDescent="0.2">
      <c r="A3507" t="s">
        <v>7809</v>
      </c>
      <c r="B3507">
        <v>10388.202298664601</v>
      </c>
      <c r="C3507">
        <v>0</v>
      </c>
      <c r="D3507">
        <v>0</v>
      </c>
      <c r="E3507">
        <f>Table4[[#This Row],[kapp_slack_ub]]/Table4[[#This Row],[kapp_old]]</f>
        <v>0</v>
      </c>
      <c r="F3507" t="str">
        <f>"'PRO-"&amp;_xlfn.TEXTAFTER(Table4[[#This Row],[rxn]],"-",-1)&amp;"'"</f>
        <v>'PRO-rt3078_gm'</v>
      </c>
      <c r="G3507">
        <f>_xlfn.XLOOKUP(Table4[[#This Row],[enz]],'[1]Sheet2 (2)'!$A:$A,'[1]Sheet2 (2)'!$B:$B,"")</f>
        <v>1</v>
      </c>
    </row>
    <row r="3508" spans="1:7" hidden="1" x14ac:dyDescent="0.2">
      <c r="A3508" t="s">
        <v>7810</v>
      </c>
      <c r="B3508">
        <v>10388.202298664601</v>
      </c>
      <c r="C3508">
        <v>0</v>
      </c>
      <c r="D3508">
        <v>0</v>
      </c>
      <c r="E3508">
        <f>Table4[[#This Row],[kapp_slack_ub]]/Table4[[#This Row],[kapp_old]]</f>
        <v>0</v>
      </c>
      <c r="F3508" t="str">
        <f>"'PRO-"&amp;_xlfn.TEXTAFTER(Table4[[#This Row],[rxn]],"-",-1)&amp;"'"</f>
        <v>'PRO-rt2136'</v>
      </c>
      <c r="G3508">
        <f>_xlfn.XLOOKUP(Table4[[#This Row],[enz]],'[1]Sheet2 (2)'!$A:$A,'[1]Sheet2 (2)'!$B:$B,"")</f>
        <v>1</v>
      </c>
    </row>
    <row r="3509" spans="1:7" hidden="1" x14ac:dyDescent="0.2">
      <c r="A3509" t="s">
        <v>7811</v>
      </c>
      <c r="B3509">
        <v>10388.202298664601</v>
      </c>
      <c r="C3509">
        <v>0</v>
      </c>
      <c r="D3509">
        <v>0</v>
      </c>
      <c r="E3509">
        <f>Table4[[#This Row],[kapp_slack_ub]]/Table4[[#This Row],[kapp_old]]</f>
        <v>0</v>
      </c>
      <c r="F3509" t="str">
        <f>"'PRO-"&amp;_xlfn.TEXTAFTER(Table4[[#This Row],[rxn]],"-",-1)&amp;"'"</f>
        <v>'PRO-rt2529_mm'</v>
      </c>
      <c r="G3509">
        <f>_xlfn.XLOOKUP(Table4[[#This Row],[enz]],'[1]Sheet2 (2)'!$A:$A,'[1]Sheet2 (2)'!$B:$B,"")</f>
        <v>1</v>
      </c>
    </row>
    <row r="3510" spans="1:7" hidden="1" x14ac:dyDescent="0.2">
      <c r="A3510" t="s">
        <v>7812</v>
      </c>
      <c r="B3510">
        <v>17877.303021130199</v>
      </c>
      <c r="C3510">
        <v>0</v>
      </c>
      <c r="D3510">
        <v>0</v>
      </c>
      <c r="E3510">
        <f>Table4[[#This Row],[kapp_slack_ub]]/Table4[[#This Row],[kapp_old]]</f>
        <v>0</v>
      </c>
      <c r="F3510" t="str">
        <f>"'PRO-"&amp;_xlfn.TEXTAFTER(Table4[[#This Row],[rxn]],"-",-1)&amp;"'"</f>
        <v>'PRO-rt6186'</v>
      </c>
      <c r="G3510">
        <f>_xlfn.XLOOKUP(Table4[[#This Row],[enz]],'[1]Sheet2 (2)'!$A:$A,'[1]Sheet2 (2)'!$B:$B,"")</f>
        <v>1</v>
      </c>
    </row>
    <row r="3511" spans="1:7" hidden="1" x14ac:dyDescent="0.2">
      <c r="A3511" t="s">
        <v>7813</v>
      </c>
      <c r="B3511">
        <v>10388.202298664601</v>
      </c>
      <c r="C3511">
        <v>0</v>
      </c>
      <c r="D3511">
        <v>0</v>
      </c>
      <c r="E3511">
        <f>Table4[[#This Row],[kapp_slack_ub]]/Table4[[#This Row],[kapp_old]]</f>
        <v>0</v>
      </c>
      <c r="F3511" t="str">
        <f>"'PRO-"&amp;_xlfn.TEXTAFTER(Table4[[#This Row],[rxn]],"-",-1)&amp;"'"</f>
        <v>'PRO-rt0683_vm'</v>
      </c>
      <c r="G3511">
        <f>_xlfn.XLOOKUP(Table4[[#This Row],[enz]],'[1]Sheet2 (2)'!$A:$A,'[1]Sheet2 (2)'!$B:$B,"")</f>
        <v>1</v>
      </c>
    </row>
    <row r="3512" spans="1:7" hidden="1" x14ac:dyDescent="0.2">
      <c r="A3512" t="s">
        <v>7814</v>
      </c>
      <c r="B3512">
        <v>10388.202298664601</v>
      </c>
      <c r="C3512">
        <v>0</v>
      </c>
      <c r="D3512">
        <v>0</v>
      </c>
      <c r="E3512">
        <f>Table4[[#This Row],[kapp_slack_ub]]/Table4[[#This Row],[kapp_old]]</f>
        <v>0</v>
      </c>
      <c r="F3512" t="str">
        <f>"'PRO-"&amp;_xlfn.TEXTAFTER(Table4[[#This Row],[rxn]],"-",-1)&amp;"'"</f>
        <v>'PRO-rt2529_vm'</v>
      </c>
      <c r="G3512">
        <f>_xlfn.XLOOKUP(Table4[[#This Row],[enz]],'[1]Sheet2 (2)'!$A:$A,'[1]Sheet2 (2)'!$B:$B,"")</f>
        <v>1</v>
      </c>
    </row>
    <row r="3513" spans="1:7" hidden="1" x14ac:dyDescent="0.2">
      <c r="A3513" t="s">
        <v>7815</v>
      </c>
      <c r="B3513">
        <v>10388.202298664601</v>
      </c>
      <c r="C3513">
        <v>0</v>
      </c>
      <c r="D3513">
        <v>0</v>
      </c>
      <c r="E3513">
        <f>Table4[[#This Row],[kapp_slack_ub]]/Table4[[#This Row],[kapp_old]]</f>
        <v>0</v>
      </c>
      <c r="F3513" t="str">
        <f>"'PRO-"&amp;_xlfn.TEXTAFTER(Table4[[#This Row],[rxn]],"-",-1)&amp;"'"</f>
        <v>'PRO-rt3078_vm'</v>
      </c>
      <c r="G3513">
        <f>_xlfn.XLOOKUP(Table4[[#This Row],[enz]],'[1]Sheet2 (2)'!$A:$A,'[1]Sheet2 (2)'!$B:$B,"")</f>
        <v>1</v>
      </c>
    </row>
    <row r="3514" spans="1:7" hidden="1" x14ac:dyDescent="0.2">
      <c r="A3514" t="s">
        <v>7816</v>
      </c>
      <c r="B3514">
        <v>665862.36235334596</v>
      </c>
      <c r="C3514">
        <v>0</v>
      </c>
      <c r="D3514">
        <v>0</v>
      </c>
      <c r="E3514">
        <f>Table4[[#This Row],[kapp_slack_ub]]/Table4[[#This Row],[kapp_old]]</f>
        <v>0</v>
      </c>
      <c r="F3514" t="str">
        <f>"'PRO-"&amp;_xlfn.TEXTAFTER(Table4[[#This Row],[rxn]],"-",-1)&amp;"'"</f>
        <v>'PRO-rt7036'</v>
      </c>
      <c r="G3514">
        <f>_xlfn.XLOOKUP(Table4[[#This Row],[enz]],'[1]Sheet2 (2)'!$A:$A,'[1]Sheet2 (2)'!$B:$B,"")</f>
        <v>1</v>
      </c>
    </row>
    <row r="3515" spans="1:7" hidden="1" x14ac:dyDescent="0.2">
      <c r="A3515" t="s">
        <v>7817</v>
      </c>
      <c r="B3515">
        <v>10388.202298664601</v>
      </c>
      <c r="C3515">
        <v>0</v>
      </c>
      <c r="D3515">
        <v>0</v>
      </c>
      <c r="E3515">
        <f>Table4[[#This Row],[kapp_slack_ub]]/Table4[[#This Row],[kapp_old]]</f>
        <v>0</v>
      </c>
      <c r="F3515" t="str">
        <f>"'PRO-"&amp;_xlfn.TEXTAFTER(Table4[[#This Row],[rxn]],"-",-1)&amp;"'"</f>
        <v>'PRO-rt3683'</v>
      </c>
      <c r="G3515">
        <f>_xlfn.XLOOKUP(Table4[[#This Row],[enz]],'[1]Sheet2 (2)'!$A:$A,'[1]Sheet2 (2)'!$B:$B,"")</f>
        <v>1</v>
      </c>
    </row>
    <row r="3516" spans="1:7" hidden="1" x14ac:dyDescent="0.2">
      <c r="A3516" t="s">
        <v>7818</v>
      </c>
      <c r="B3516">
        <v>10388.202298664601</v>
      </c>
      <c r="C3516">
        <v>0</v>
      </c>
      <c r="D3516">
        <v>0</v>
      </c>
      <c r="E3516">
        <f>Table4[[#This Row],[kapp_slack_ub]]/Table4[[#This Row],[kapp_old]]</f>
        <v>0</v>
      </c>
      <c r="F3516" t="str">
        <f>"'PRO-"&amp;_xlfn.TEXTAFTER(Table4[[#This Row],[rxn]],"-",-1)&amp;"'"</f>
        <v>'PRO-rt3557'</v>
      </c>
      <c r="G3516">
        <f>_xlfn.XLOOKUP(Table4[[#This Row],[enz]],'[1]Sheet2 (2)'!$A:$A,'[1]Sheet2 (2)'!$B:$B,"")</f>
        <v>1</v>
      </c>
    </row>
    <row r="3517" spans="1:7" hidden="1" x14ac:dyDescent="0.2">
      <c r="A3517" t="s">
        <v>3286</v>
      </c>
      <c r="B3517">
        <v>4823.4173170062004</v>
      </c>
      <c r="C3517">
        <v>0</v>
      </c>
      <c r="D3517">
        <v>0</v>
      </c>
      <c r="E3517">
        <f>Table4[[#This Row],[kapp_slack_ub]]/Table4[[#This Row],[kapp_old]]</f>
        <v>0</v>
      </c>
      <c r="F3517" t="str">
        <f>"'PRO-"&amp;_xlfn.TEXTAFTER(Table4[[#This Row],[rxn]],"-",-1)&amp;"'"</f>
        <v>'PRO-rt6946'</v>
      </c>
      <c r="G3517">
        <f>_xlfn.XLOOKUP(Table4[[#This Row],[enz]],'[1]Sheet2 (2)'!$A:$A,'[1]Sheet2 (2)'!$B:$B,"")</f>
        <v>1</v>
      </c>
    </row>
    <row r="3518" spans="1:7" hidden="1" x14ac:dyDescent="0.2">
      <c r="A3518" t="s">
        <v>3287</v>
      </c>
      <c r="B3518">
        <v>55418.607987986703</v>
      </c>
      <c r="C3518">
        <v>0</v>
      </c>
      <c r="D3518">
        <v>0</v>
      </c>
      <c r="E3518">
        <f>Table4[[#This Row],[kapp_slack_ub]]/Table4[[#This Row],[kapp_old]]</f>
        <v>0</v>
      </c>
      <c r="F3518" t="str">
        <f>"'PRO-"&amp;_xlfn.TEXTAFTER(Table4[[#This Row],[rxn]],"-",-1)&amp;"'"</f>
        <v>'PRO-rt3215'</v>
      </c>
      <c r="G3518">
        <f>_xlfn.XLOOKUP(Table4[[#This Row],[enz]],'[1]Sheet2 (2)'!$A:$A,'[1]Sheet2 (2)'!$B:$B,"")</f>
        <v>1</v>
      </c>
    </row>
    <row r="3519" spans="1:7" hidden="1" x14ac:dyDescent="0.2">
      <c r="A3519" t="s">
        <v>7819</v>
      </c>
      <c r="B3519">
        <v>10388.202298664601</v>
      </c>
      <c r="C3519">
        <v>0</v>
      </c>
      <c r="D3519">
        <v>0</v>
      </c>
      <c r="E3519">
        <f>Table4[[#This Row],[kapp_slack_ub]]/Table4[[#This Row],[kapp_old]]</f>
        <v>0</v>
      </c>
      <c r="F3519" t="str">
        <f>"'PRO-"&amp;_xlfn.TEXTAFTER(Table4[[#This Row],[rxn]],"-",-1)&amp;"'"</f>
        <v>'PRO-rt1060'</v>
      </c>
      <c r="G3519">
        <f>_xlfn.XLOOKUP(Table4[[#This Row],[enz]],'[1]Sheet2 (2)'!$A:$A,'[1]Sheet2 (2)'!$B:$B,"")</f>
        <v>1</v>
      </c>
    </row>
    <row r="3520" spans="1:7" hidden="1" x14ac:dyDescent="0.2">
      <c r="A3520" t="s">
        <v>7820</v>
      </c>
      <c r="B3520">
        <v>10388.202298664601</v>
      </c>
      <c r="C3520">
        <v>0</v>
      </c>
      <c r="D3520">
        <v>0</v>
      </c>
      <c r="E3520">
        <f>Table4[[#This Row],[kapp_slack_ub]]/Table4[[#This Row],[kapp_old]]</f>
        <v>0</v>
      </c>
      <c r="F3520" t="str">
        <f>"'PRO-"&amp;_xlfn.TEXTAFTER(Table4[[#This Row],[rxn]],"-",-1)&amp;"'"</f>
        <v>'PRO-rt1060'</v>
      </c>
      <c r="G3520">
        <f>_xlfn.XLOOKUP(Table4[[#This Row],[enz]],'[1]Sheet2 (2)'!$A:$A,'[1]Sheet2 (2)'!$B:$B,"")</f>
        <v>1</v>
      </c>
    </row>
    <row r="3521" spans="1:7" hidden="1" x14ac:dyDescent="0.2">
      <c r="A3521" t="s">
        <v>7821</v>
      </c>
      <c r="B3521">
        <v>10388.202298664601</v>
      </c>
      <c r="C3521">
        <v>0</v>
      </c>
      <c r="D3521">
        <v>0</v>
      </c>
      <c r="E3521">
        <f>Table4[[#This Row],[kapp_slack_ub]]/Table4[[#This Row],[kapp_old]]</f>
        <v>0</v>
      </c>
      <c r="F3521" t="str">
        <f>"'PRO-"&amp;_xlfn.TEXTAFTER(Table4[[#This Row],[rxn]],"-",-1)&amp;"'"</f>
        <v>'PRO-rt4312'</v>
      </c>
      <c r="G3521">
        <f>_xlfn.XLOOKUP(Table4[[#This Row],[enz]],'[1]Sheet2 (2)'!$A:$A,'[1]Sheet2 (2)'!$B:$B,"")</f>
        <v>1</v>
      </c>
    </row>
    <row r="3522" spans="1:7" hidden="1" x14ac:dyDescent="0.2">
      <c r="A3522" t="s">
        <v>7822</v>
      </c>
      <c r="B3522">
        <v>10388.202298664601</v>
      </c>
      <c r="C3522">
        <v>0</v>
      </c>
      <c r="D3522">
        <v>0</v>
      </c>
      <c r="E3522">
        <f>Table4[[#This Row],[kapp_slack_ub]]/Table4[[#This Row],[kapp_old]]</f>
        <v>0</v>
      </c>
      <c r="F3522" t="str">
        <f>"'PRO-"&amp;_xlfn.TEXTAFTER(Table4[[#This Row],[rxn]],"-",-1)&amp;"'"</f>
        <v>'PRO-rt4312'</v>
      </c>
      <c r="G3522">
        <f>_xlfn.XLOOKUP(Table4[[#This Row],[enz]],'[1]Sheet2 (2)'!$A:$A,'[1]Sheet2 (2)'!$B:$B,"")</f>
        <v>1</v>
      </c>
    </row>
    <row r="3523" spans="1:7" hidden="1" x14ac:dyDescent="0.2">
      <c r="A3523" t="s">
        <v>7823</v>
      </c>
      <c r="B3523">
        <v>10388.202298664601</v>
      </c>
      <c r="C3523">
        <v>0</v>
      </c>
      <c r="D3523">
        <v>0</v>
      </c>
      <c r="E3523">
        <f>Table4[[#This Row],[kapp_slack_ub]]/Table4[[#This Row],[kapp_old]]</f>
        <v>0</v>
      </c>
      <c r="F3523" t="str">
        <f>"'PRO-"&amp;_xlfn.TEXTAFTER(Table4[[#This Row],[rxn]],"-",-1)&amp;"'"</f>
        <v>'PRO-SPONT'</v>
      </c>
      <c r="G3523" t="str">
        <f>_xlfn.XLOOKUP(Table4[[#This Row],[enz]],'[1]Sheet2 (2)'!$A:$A,'[1]Sheet2 (2)'!$B:$B,"")</f>
        <v/>
      </c>
    </row>
    <row r="3524" spans="1:7" hidden="1" x14ac:dyDescent="0.2">
      <c r="A3524" t="s">
        <v>3288</v>
      </c>
      <c r="B3524">
        <v>10388.202298664601</v>
      </c>
      <c r="C3524">
        <v>0</v>
      </c>
      <c r="D3524">
        <v>0</v>
      </c>
      <c r="E3524">
        <f>Table4[[#This Row],[kapp_slack_ub]]/Table4[[#This Row],[kapp_old]]</f>
        <v>0</v>
      </c>
      <c r="F3524" t="str">
        <f>"'PRO-"&amp;_xlfn.TEXTAFTER(Table4[[#This Row],[rxn]],"-",-1)&amp;"'"</f>
        <v>'PRO-SPONT'</v>
      </c>
      <c r="G3524" t="str">
        <f>_xlfn.XLOOKUP(Table4[[#This Row],[enz]],'[1]Sheet2 (2)'!$A:$A,'[1]Sheet2 (2)'!$B:$B,"")</f>
        <v/>
      </c>
    </row>
    <row r="3525" spans="1:7" hidden="1" x14ac:dyDescent="0.2">
      <c r="A3525" t="s">
        <v>7824</v>
      </c>
      <c r="B3525">
        <v>10388.202298664601</v>
      </c>
      <c r="C3525">
        <v>0</v>
      </c>
      <c r="D3525">
        <v>0</v>
      </c>
      <c r="E3525">
        <f>Table4[[#This Row],[kapp_slack_ub]]/Table4[[#This Row],[kapp_old]]</f>
        <v>0</v>
      </c>
      <c r="F3525" t="str">
        <f>"'PRO-"&amp;_xlfn.TEXTAFTER(Table4[[#This Row],[rxn]],"-",-1)&amp;"'"</f>
        <v>'PRO-SPONT'</v>
      </c>
      <c r="G3525" t="str">
        <f>_xlfn.XLOOKUP(Table4[[#This Row],[enz]],'[1]Sheet2 (2)'!$A:$A,'[1]Sheet2 (2)'!$B:$B,"")</f>
        <v/>
      </c>
    </row>
    <row r="3526" spans="1:7" hidden="1" x14ac:dyDescent="0.2">
      <c r="A3526" t="s">
        <v>7825</v>
      </c>
      <c r="B3526">
        <v>10388.202298664601</v>
      </c>
      <c r="C3526">
        <v>0</v>
      </c>
      <c r="D3526">
        <v>0</v>
      </c>
      <c r="E3526">
        <f>Table4[[#This Row],[kapp_slack_ub]]/Table4[[#This Row],[kapp_old]]</f>
        <v>0</v>
      </c>
      <c r="F3526" t="str">
        <f>"'PRO-"&amp;_xlfn.TEXTAFTER(Table4[[#This Row],[rxn]],"-",-1)&amp;"'"</f>
        <v>'PRO-SPONT'</v>
      </c>
      <c r="G3526" t="str">
        <f>_xlfn.XLOOKUP(Table4[[#This Row],[enz]],'[1]Sheet2 (2)'!$A:$A,'[1]Sheet2 (2)'!$B:$B,"")</f>
        <v/>
      </c>
    </row>
    <row r="3527" spans="1:7" hidden="1" x14ac:dyDescent="0.2">
      <c r="A3527" t="s">
        <v>7826</v>
      </c>
      <c r="B3527">
        <v>10388.202298664601</v>
      </c>
      <c r="C3527">
        <v>0</v>
      </c>
      <c r="D3527">
        <v>0</v>
      </c>
      <c r="E3527">
        <f>Table4[[#This Row],[kapp_slack_ub]]/Table4[[#This Row],[kapp_old]]</f>
        <v>0</v>
      </c>
      <c r="F3527" t="str">
        <f>"'PRO-"&amp;_xlfn.TEXTAFTER(Table4[[#This Row],[rxn]],"-",-1)&amp;"'"</f>
        <v>'PRO-UNKNOWN'</v>
      </c>
      <c r="G3527" t="str">
        <f>_xlfn.XLOOKUP(Table4[[#This Row],[enz]],'[1]Sheet2 (2)'!$A:$A,'[1]Sheet2 (2)'!$B:$B,"")</f>
        <v/>
      </c>
    </row>
    <row r="3528" spans="1:7" hidden="1" x14ac:dyDescent="0.2">
      <c r="A3528" t="s">
        <v>3289</v>
      </c>
      <c r="B3528">
        <v>10388.202298664601</v>
      </c>
      <c r="C3528">
        <v>0</v>
      </c>
      <c r="D3528">
        <v>0</v>
      </c>
      <c r="E3528">
        <f>Table4[[#This Row],[kapp_slack_ub]]/Table4[[#This Row],[kapp_old]]</f>
        <v>0</v>
      </c>
      <c r="F3528" t="str">
        <f>"'PRO-"&amp;_xlfn.TEXTAFTER(Table4[[#This Row],[rxn]],"-",-1)&amp;"'"</f>
        <v>'PRO-UNKNOWN'</v>
      </c>
      <c r="G3528" t="str">
        <f>_xlfn.XLOOKUP(Table4[[#This Row],[enz]],'[1]Sheet2 (2)'!$A:$A,'[1]Sheet2 (2)'!$B:$B,"")</f>
        <v/>
      </c>
    </row>
    <row r="3529" spans="1:7" hidden="1" x14ac:dyDescent="0.2">
      <c r="A3529" t="s">
        <v>7827</v>
      </c>
      <c r="B3529">
        <v>10388.202298664601</v>
      </c>
      <c r="C3529">
        <v>0</v>
      </c>
      <c r="D3529">
        <v>0</v>
      </c>
      <c r="E3529">
        <f>Table4[[#This Row],[kapp_slack_ub]]/Table4[[#This Row],[kapp_old]]</f>
        <v>0</v>
      </c>
      <c r="F3529" t="str">
        <f>"'PRO-"&amp;_xlfn.TEXTAFTER(Table4[[#This Row],[rxn]],"-",-1)&amp;"'"</f>
        <v>'PRO-SPONT'</v>
      </c>
      <c r="G3529" t="str">
        <f>_xlfn.XLOOKUP(Table4[[#This Row],[enz]],'[1]Sheet2 (2)'!$A:$A,'[1]Sheet2 (2)'!$B:$B,"")</f>
        <v/>
      </c>
    </row>
    <row r="3530" spans="1:7" hidden="1" x14ac:dyDescent="0.2">
      <c r="A3530" t="s">
        <v>7828</v>
      </c>
      <c r="B3530">
        <v>10388.202298664601</v>
      </c>
      <c r="C3530">
        <v>0</v>
      </c>
      <c r="D3530">
        <v>0</v>
      </c>
      <c r="E3530">
        <f>Table4[[#This Row],[kapp_slack_ub]]/Table4[[#This Row],[kapp_old]]</f>
        <v>0</v>
      </c>
      <c r="F3530" t="str">
        <f>"'PRO-"&amp;_xlfn.TEXTAFTER(Table4[[#This Row],[rxn]],"-",-1)&amp;"'"</f>
        <v>'PRO-SPONT'</v>
      </c>
      <c r="G3530" t="str">
        <f>_xlfn.XLOOKUP(Table4[[#This Row],[enz]],'[1]Sheet2 (2)'!$A:$A,'[1]Sheet2 (2)'!$B:$B,"")</f>
        <v/>
      </c>
    </row>
    <row r="3531" spans="1:7" hidden="1" x14ac:dyDescent="0.2">
      <c r="A3531" t="s">
        <v>7829</v>
      </c>
      <c r="B3531">
        <v>10388.202298664601</v>
      </c>
      <c r="C3531">
        <v>0</v>
      </c>
      <c r="D3531">
        <v>0</v>
      </c>
      <c r="E3531">
        <f>Table4[[#This Row],[kapp_slack_ub]]/Table4[[#This Row],[kapp_old]]</f>
        <v>0</v>
      </c>
      <c r="F3531" t="str">
        <f>"'PRO-"&amp;_xlfn.TEXTAFTER(Table4[[#This Row],[rxn]],"-",-1)&amp;"'"</f>
        <v>'PRO-SPONT'</v>
      </c>
      <c r="G3531" t="str">
        <f>_xlfn.XLOOKUP(Table4[[#This Row],[enz]],'[1]Sheet2 (2)'!$A:$A,'[1]Sheet2 (2)'!$B:$B,"")</f>
        <v/>
      </c>
    </row>
    <row r="3532" spans="1:7" hidden="1" x14ac:dyDescent="0.2">
      <c r="A3532" t="s">
        <v>7830</v>
      </c>
      <c r="B3532">
        <v>10388.202298664601</v>
      </c>
      <c r="C3532">
        <v>0</v>
      </c>
      <c r="D3532">
        <v>0</v>
      </c>
      <c r="E3532">
        <f>Table4[[#This Row],[kapp_slack_ub]]/Table4[[#This Row],[kapp_old]]</f>
        <v>0</v>
      </c>
      <c r="F3532" t="str">
        <f>"'PRO-"&amp;_xlfn.TEXTAFTER(Table4[[#This Row],[rxn]],"-",-1)&amp;"'"</f>
        <v>'PRO-SPONT'</v>
      </c>
      <c r="G3532" t="str">
        <f>_xlfn.XLOOKUP(Table4[[#This Row],[enz]],'[1]Sheet2 (2)'!$A:$A,'[1]Sheet2 (2)'!$B:$B,"")</f>
        <v/>
      </c>
    </row>
    <row r="3533" spans="1:7" hidden="1" x14ac:dyDescent="0.2">
      <c r="A3533" t="s">
        <v>3290</v>
      </c>
      <c r="B3533">
        <v>123.728052491856</v>
      </c>
      <c r="C3533">
        <v>0</v>
      </c>
      <c r="D3533">
        <v>0</v>
      </c>
      <c r="E3533">
        <f>Table4[[#This Row],[kapp_slack_ub]]/Table4[[#This Row],[kapp_old]]</f>
        <v>0</v>
      </c>
      <c r="F3533" t="str">
        <f>"'PRO-"&amp;_xlfn.TEXTAFTER(Table4[[#This Row],[rxn]],"-",-1)&amp;"'"</f>
        <v>'PRO-rt6481'</v>
      </c>
      <c r="G3533">
        <f>_xlfn.XLOOKUP(Table4[[#This Row],[enz]],'[1]Sheet2 (2)'!$A:$A,'[1]Sheet2 (2)'!$B:$B,"")</f>
        <v>1</v>
      </c>
    </row>
    <row r="3534" spans="1:7" hidden="1" x14ac:dyDescent="0.2">
      <c r="A3534" t="s">
        <v>7831</v>
      </c>
      <c r="B3534">
        <v>10388.202298664601</v>
      </c>
      <c r="C3534">
        <v>0</v>
      </c>
      <c r="D3534">
        <v>0</v>
      </c>
      <c r="E3534">
        <f>Table4[[#This Row],[kapp_slack_ub]]/Table4[[#This Row],[kapp_old]]</f>
        <v>0</v>
      </c>
      <c r="F3534" t="str">
        <f>"'PRO-"&amp;_xlfn.TEXTAFTER(Table4[[#This Row],[rxn]],"-",-1)&amp;"'"</f>
        <v>'PRO-rt7678'</v>
      </c>
      <c r="G3534">
        <f>_xlfn.XLOOKUP(Table4[[#This Row],[enz]],'[1]Sheet2 (2)'!$A:$A,'[1]Sheet2 (2)'!$B:$B,"")</f>
        <v>1</v>
      </c>
    </row>
    <row r="3535" spans="1:7" hidden="1" x14ac:dyDescent="0.2">
      <c r="A3535" t="s">
        <v>7832</v>
      </c>
      <c r="B3535">
        <v>10388.202298664601</v>
      </c>
      <c r="C3535">
        <v>0</v>
      </c>
      <c r="D3535">
        <v>0</v>
      </c>
      <c r="E3535">
        <f>Table4[[#This Row],[kapp_slack_ub]]/Table4[[#This Row],[kapp_old]]</f>
        <v>0</v>
      </c>
      <c r="F3535" t="str">
        <f>"'PRO-"&amp;_xlfn.TEXTAFTER(Table4[[#This Row],[rxn]],"-",-1)&amp;"'"</f>
        <v>'PRO-rt7678'</v>
      </c>
      <c r="G3535">
        <f>_xlfn.XLOOKUP(Table4[[#This Row],[enz]],'[1]Sheet2 (2)'!$A:$A,'[1]Sheet2 (2)'!$B:$B,"")</f>
        <v>1</v>
      </c>
    </row>
    <row r="3536" spans="1:7" hidden="1" x14ac:dyDescent="0.2">
      <c r="A3536" t="s">
        <v>7833</v>
      </c>
      <c r="B3536">
        <v>10388.202298664601</v>
      </c>
      <c r="C3536">
        <v>0</v>
      </c>
      <c r="D3536">
        <v>0</v>
      </c>
      <c r="E3536">
        <f>Table4[[#This Row],[kapp_slack_ub]]/Table4[[#This Row],[kapp_old]]</f>
        <v>0</v>
      </c>
      <c r="F3536" t="str">
        <f>"'PRO-"&amp;_xlfn.TEXTAFTER(Table4[[#This Row],[rxn]],"-",-1)&amp;"'"</f>
        <v>'PRO-rt1939_e'</v>
      </c>
      <c r="G3536">
        <f>_xlfn.XLOOKUP(Table4[[#This Row],[enz]],'[1]Sheet2 (2)'!$A:$A,'[1]Sheet2 (2)'!$B:$B,"")</f>
        <v>1</v>
      </c>
    </row>
    <row r="3537" spans="1:7" hidden="1" x14ac:dyDescent="0.2">
      <c r="A3537" t="s">
        <v>7834</v>
      </c>
      <c r="B3537">
        <v>10388.202298664601</v>
      </c>
      <c r="C3537">
        <v>0</v>
      </c>
      <c r="D3537">
        <v>0</v>
      </c>
      <c r="E3537">
        <f>Table4[[#This Row],[kapp_slack_ub]]/Table4[[#This Row],[kapp_old]]</f>
        <v>0</v>
      </c>
      <c r="F3537" t="str">
        <f>"'PRO-"&amp;_xlfn.TEXTAFTER(Table4[[#This Row],[rxn]],"-",-1)&amp;"'"</f>
        <v>'PRO-rt1939_e'</v>
      </c>
      <c r="G3537">
        <f>_xlfn.XLOOKUP(Table4[[#This Row],[enz]],'[1]Sheet2 (2)'!$A:$A,'[1]Sheet2 (2)'!$B:$B,"")</f>
        <v>1</v>
      </c>
    </row>
    <row r="3538" spans="1:7" hidden="1" x14ac:dyDescent="0.2">
      <c r="A3538" t="s">
        <v>7835</v>
      </c>
      <c r="B3538">
        <v>10388.202298664601</v>
      </c>
      <c r="C3538">
        <v>0</v>
      </c>
      <c r="D3538">
        <v>0</v>
      </c>
      <c r="E3538">
        <f>Table4[[#This Row],[kapp_slack_ub]]/Table4[[#This Row],[kapp_old]]</f>
        <v>0</v>
      </c>
      <c r="F3538" t="str">
        <f>"'PRO-"&amp;_xlfn.TEXTAFTER(Table4[[#This Row],[rxn]],"-",-1)&amp;"'"</f>
        <v>'PRO-rt1987_e'</v>
      </c>
      <c r="G3538">
        <f>_xlfn.XLOOKUP(Table4[[#This Row],[enz]],'[1]Sheet2 (2)'!$A:$A,'[1]Sheet2 (2)'!$B:$B,"")</f>
        <v>1</v>
      </c>
    </row>
    <row r="3539" spans="1:7" hidden="1" x14ac:dyDescent="0.2">
      <c r="A3539" t="s">
        <v>7836</v>
      </c>
      <c r="B3539">
        <v>10388.202298664601</v>
      </c>
      <c r="C3539">
        <v>0</v>
      </c>
      <c r="D3539">
        <v>0</v>
      </c>
      <c r="E3539">
        <f>Table4[[#This Row],[kapp_slack_ub]]/Table4[[#This Row],[kapp_old]]</f>
        <v>0</v>
      </c>
      <c r="F3539" t="str">
        <f>"'PRO-"&amp;_xlfn.TEXTAFTER(Table4[[#This Row],[rxn]],"-",-1)&amp;"'"</f>
        <v>'PRO-rt1987_e'</v>
      </c>
      <c r="G3539">
        <f>_xlfn.XLOOKUP(Table4[[#This Row],[enz]],'[1]Sheet2 (2)'!$A:$A,'[1]Sheet2 (2)'!$B:$B,"")</f>
        <v>1</v>
      </c>
    </row>
    <row r="3540" spans="1:7" hidden="1" x14ac:dyDescent="0.2">
      <c r="A3540" t="s">
        <v>7837</v>
      </c>
      <c r="B3540">
        <v>10388.202298664601</v>
      </c>
      <c r="C3540">
        <v>0</v>
      </c>
      <c r="D3540">
        <v>0</v>
      </c>
      <c r="E3540">
        <f>Table4[[#This Row],[kapp_slack_ub]]/Table4[[#This Row],[kapp_old]]</f>
        <v>0</v>
      </c>
      <c r="F3540" t="str">
        <f>"'PRO-"&amp;_xlfn.TEXTAFTER(Table4[[#This Row],[rxn]],"-",-1)&amp;"'"</f>
        <v>'PRO-rt2649_e'</v>
      </c>
      <c r="G3540">
        <f>_xlfn.XLOOKUP(Table4[[#This Row],[enz]],'[1]Sheet2 (2)'!$A:$A,'[1]Sheet2 (2)'!$B:$B,"")</f>
        <v>1</v>
      </c>
    </row>
    <row r="3541" spans="1:7" hidden="1" x14ac:dyDescent="0.2">
      <c r="A3541" t="s">
        <v>7838</v>
      </c>
      <c r="B3541">
        <v>10388.202298664601</v>
      </c>
      <c r="C3541">
        <v>0</v>
      </c>
      <c r="D3541">
        <v>0</v>
      </c>
      <c r="E3541">
        <f>Table4[[#This Row],[kapp_slack_ub]]/Table4[[#This Row],[kapp_old]]</f>
        <v>0</v>
      </c>
      <c r="F3541" t="str">
        <f>"'PRO-"&amp;_xlfn.TEXTAFTER(Table4[[#This Row],[rxn]],"-",-1)&amp;"'"</f>
        <v>'PRO-rt2649_e'</v>
      </c>
      <c r="G3541">
        <f>_xlfn.XLOOKUP(Table4[[#This Row],[enz]],'[1]Sheet2 (2)'!$A:$A,'[1]Sheet2 (2)'!$B:$B,"")</f>
        <v>1</v>
      </c>
    </row>
    <row r="3542" spans="1:7" hidden="1" x14ac:dyDescent="0.2">
      <c r="A3542" t="s">
        <v>7839</v>
      </c>
      <c r="B3542">
        <v>10388.202298664601</v>
      </c>
      <c r="C3542">
        <v>0</v>
      </c>
      <c r="D3542">
        <v>0</v>
      </c>
      <c r="E3542">
        <f>Table4[[#This Row],[kapp_slack_ub]]/Table4[[#This Row],[kapp_old]]</f>
        <v>0</v>
      </c>
      <c r="F3542" t="str">
        <f>"'PRO-"&amp;_xlfn.TEXTAFTER(Table4[[#This Row],[rxn]],"-",-1)&amp;"'"</f>
        <v>'PRO-rt2739_e'</v>
      </c>
      <c r="G3542">
        <f>_xlfn.XLOOKUP(Table4[[#This Row],[enz]],'[1]Sheet2 (2)'!$A:$A,'[1]Sheet2 (2)'!$B:$B,"")</f>
        <v>1</v>
      </c>
    </row>
    <row r="3543" spans="1:7" hidden="1" x14ac:dyDescent="0.2">
      <c r="A3543" t="s">
        <v>7840</v>
      </c>
      <c r="B3543">
        <v>10388.202298664601</v>
      </c>
      <c r="C3543">
        <v>0</v>
      </c>
      <c r="D3543">
        <v>0</v>
      </c>
      <c r="E3543">
        <f>Table4[[#This Row],[kapp_slack_ub]]/Table4[[#This Row],[kapp_old]]</f>
        <v>0</v>
      </c>
      <c r="F3543" t="str">
        <f>"'PRO-"&amp;_xlfn.TEXTAFTER(Table4[[#This Row],[rxn]],"-",-1)&amp;"'"</f>
        <v>'PRO-rt2739_e'</v>
      </c>
      <c r="G3543">
        <f>_xlfn.XLOOKUP(Table4[[#This Row],[enz]],'[1]Sheet2 (2)'!$A:$A,'[1]Sheet2 (2)'!$B:$B,"")</f>
        <v>1</v>
      </c>
    </row>
    <row r="3544" spans="1:7" hidden="1" x14ac:dyDescent="0.2">
      <c r="A3544" t="s">
        <v>7841</v>
      </c>
      <c r="B3544">
        <v>10388.202298664601</v>
      </c>
      <c r="C3544">
        <v>0</v>
      </c>
      <c r="D3544">
        <v>0</v>
      </c>
      <c r="E3544">
        <f>Table4[[#This Row],[kapp_slack_ub]]/Table4[[#This Row],[kapp_old]]</f>
        <v>0</v>
      </c>
      <c r="F3544" t="str">
        <f>"'PRO-"&amp;_xlfn.TEXTAFTER(Table4[[#This Row],[rxn]],"-",-1)&amp;"'"</f>
        <v>'PRO-rt1939_v'</v>
      </c>
      <c r="G3544">
        <f>_xlfn.XLOOKUP(Table4[[#This Row],[enz]],'[1]Sheet2 (2)'!$A:$A,'[1]Sheet2 (2)'!$B:$B,"")</f>
        <v>1</v>
      </c>
    </row>
    <row r="3545" spans="1:7" hidden="1" x14ac:dyDescent="0.2">
      <c r="A3545" t="s">
        <v>7842</v>
      </c>
      <c r="B3545">
        <v>10388.202298664601</v>
      </c>
      <c r="C3545">
        <v>0</v>
      </c>
      <c r="D3545">
        <v>0</v>
      </c>
      <c r="E3545">
        <f>Table4[[#This Row],[kapp_slack_ub]]/Table4[[#This Row],[kapp_old]]</f>
        <v>0</v>
      </c>
      <c r="F3545" t="str">
        <f>"'PRO-"&amp;_xlfn.TEXTAFTER(Table4[[#This Row],[rxn]],"-",-1)&amp;"'"</f>
        <v>'PRO-rt1939_v'</v>
      </c>
      <c r="G3545">
        <f>_xlfn.XLOOKUP(Table4[[#This Row],[enz]],'[1]Sheet2 (2)'!$A:$A,'[1]Sheet2 (2)'!$B:$B,"")</f>
        <v>1</v>
      </c>
    </row>
    <row r="3546" spans="1:7" hidden="1" x14ac:dyDescent="0.2">
      <c r="A3546" t="s">
        <v>7843</v>
      </c>
      <c r="B3546">
        <v>10388.202298664601</v>
      </c>
      <c r="C3546">
        <v>0</v>
      </c>
      <c r="D3546">
        <v>0</v>
      </c>
      <c r="E3546">
        <f>Table4[[#This Row],[kapp_slack_ub]]/Table4[[#This Row],[kapp_old]]</f>
        <v>0</v>
      </c>
      <c r="F3546" t="str">
        <f>"'PRO-"&amp;_xlfn.TEXTAFTER(Table4[[#This Row],[rxn]],"-",-1)&amp;"'"</f>
        <v>'PRO-rt1987_v'</v>
      </c>
      <c r="G3546">
        <f>_xlfn.XLOOKUP(Table4[[#This Row],[enz]],'[1]Sheet2 (2)'!$A:$A,'[1]Sheet2 (2)'!$B:$B,"")</f>
        <v>1</v>
      </c>
    </row>
    <row r="3547" spans="1:7" hidden="1" x14ac:dyDescent="0.2">
      <c r="A3547" t="s">
        <v>7844</v>
      </c>
      <c r="B3547">
        <v>10388.202298664601</v>
      </c>
      <c r="C3547">
        <v>0</v>
      </c>
      <c r="D3547">
        <v>0</v>
      </c>
      <c r="E3547">
        <f>Table4[[#This Row],[kapp_slack_ub]]/Table4[[#This Row],[kapp_old]]</f>
        <v>0</v>
      </c>
      <c r="F3547" t="str">
        <f>"'PRO-"&amp;_xlfn.TEXTAFTER(Table4[[#This Row],[rxn]],"-",-1)&amp;"'"</f>
        <v>'PRO-rt1987_v'</v>
      </c>
      <c r="G3547">
        <f>_xlfn.XLOOKUP(Table4[[#This Row],[enz]],'[1]Sheet2 (2)'!$A:$A,'[1]Sheet2 (2)'!$B:$B,"")</f>
        <v>1</v>
      </c>
    </row>
    <row r="3548" spans="1:7" hidden="1" x14ac:dyDescent="0.2">
      <c r="A3548" t="s">
        <v>7845</v>
      </c>
      <c r="B3548">
        <v>10388.202298664601</v>
      </c>
      <c r="C3548">
        <v>0</v>
      </c>
      <c r="D3548">
        <v>0</v>
      </c>
      <c r="E3548">
        <f>Table4[[#This Row],[kapp_slack_ub]]/Table4[[#This Row],[kapp_old]]</f>
        <v>0</v>
      </c>
      <c r="F3548" t="str">
        <f>"'PRO-"&amp;_xlfn.TEXTAFTER(Table4[[#This Row],[rxn]],"-",-1)&amp;"'"</f>
        <v>'PRO-rt2649_v'</v>
      </c>
      <c r="G3548">
        <f>_xlfn.XLOOKUP(Table4[[#This Row],[enz]],'[1]Sheet2 (2)'!$A:$A,'[1]Sheet2 (2)'!$B:$B,"")</f>
        <v>1</v>
      </c>
    </row>
    <row r="3549" spans="1:7" hidden="1" x14ac:dyDescent="0.2">
      <c r="A3549" t="s">
        <v>7846</v>
      </c>
      <c r="B3549">
        <v>10388.202298664601</v>
      </c>
      <c r="C3549">
        <v>0</v>
      </c>
      <c r="D3549">
        <v>0</v>
      </c>
      <c r="E3549">
        <f>Table4[[#This Row],[kapp_slack_ub]]/Table4[[#This Row],[kapp_old]]</f>
        <v>0</v>
      </c>
      <c r="F3549" t="str">
        <f>"'PRO-"&amp;_xlfn.TEXTAFTER(Table4[[#This Row],[rxn]],"-",-1)&amp;"'"</f>
        <v>'PRO-rt2649_v'</v>
      </c>
      <c r="G3549">
        <f>_xlfn.XLOOKUP(Table4[[#This Row],[enz]],'[1]Sheet2 (2)'!$A:$A,'[1]Sheet2 (2)'!$B:$B,"")</f>
        <v>1</v>
      </c>
    </row>
    <row r="3550" spans="1:7" hidden="1" x14ac:dyDescent="0.2">
      <c r="A3550" t="s">
        <v>7847</v>
      </c>
      <c r="B3550">
        <v>10388.202298664601</v>
      </c>
      <c r="C3550">
        <v>0</v>
      </c>
      <c r="D3550">
        <v>0</v>
      </c>
      <c r="E3550">
        <f>Table4[[#This Row],[kapp_slack_ub]]/Table4[[#This Row],[kapp_old]]</f>
        <v>0</v>
      </c>
      <c r="F3550" t="str">
        <f>"'PRO-"&amp;_xlfn.TEXTAFTER(Table4[[#This Row],[rxn]],"-",-1)&amp;"'"</f>
        <v>'PRO-rt2739_v'</v>
      </c>
      <c r="G3550">
        <f>_xlfn.XLOOKUP(Table4[[#This Row],[enz]],'[1]Sheet2 (2)'!$A:$A,'[1]Sheet2 (2)'!$B:$B,"")</f>
        <v>1</v>
      </c>
    </row>
    <row r="3551" spans="1:7" hidden="1" x14ac:dyDescent="0.2">
      <c r="A3551" t="s">
        <v>7848</v>
      </c>
      <c r="B3551">
        <v>10388.202298664601</v>
      </c>
      <c r="C3551">
        <v>0</v>
      </c>
      <c r="D3551">
        <v>0</v>
      </c>
      <c r="E3551">
        <f>Table4[[#This Row],[kapp_slack_ub]]/Table4[[#This Row],[kapp_old]]</f>
        <v>0</v>
      </c>
      <c r="F3551" t="str">
        <f>"'PRO-"&amp;_xlfn.TEXTAFTER(Table4[[#This Row],[rxn]],"-",-1)&amp;"'"</f>
        <v>'PRO-rt2739_v'</v>
      </c>
      <c r="G3551">
        <f>_xlfn.XLOOKUP(Table4[[#This Row],[enz]],'[1]Sheet2 (2)'!$A:$A,'[1]Sheet2 (2)'!$B:$B,"")</f>
        <v>1</v>
      </c>
    </row>
    <row r="3552" spans="1:7" hidden="1" x14ac:dyDescent="0.2">
      <c r="A3552" t="s">
        <v>7849</v>
      </c>
      <c r="B3552">
        <v>10388.202298664601</v>
      </c>
      <c r="C3552">
        <v>0</v>
      </c>
      <c r="D3552">
        <v>0</v>
      </c>
      <c r="E3552">
        <f>Table4[[#This Row],[kapp_slack_ub]]/Table4[[#This Row],[kapp_old]]</f>
        <v>0</v>
      </c>
      <c r="F3552" t="str">
        <f>"'PRO-"&amp;_xlfn.TEXTAFTER(Table4[[#This Row],[rxn]],"-",-1)&amp;"'"</f>
        <v>'PRO-rt7908_c'</v>
      </c>
      <c r="G3552">
        <f>_xlfn.XLOOKUP(Table4[[#This Row],[enz]],'[1]Sheet2 (2)'!$A:$A,'[1]Sheet2 (2)'!$B:$B,"")</f>
        <v>1</v>
      </c>
    </row>
    <row r="3553" spans="1:7" hidden="1" x14ac:dyDescent="0.2">
      <c r="A3553" t="s">
        <v>7850</v>
      </c>
      <c r="B3553">
        <v>10388.202298664601</v>
      </c>
      <c r="C3553">
        <v>0</v>
      </c>
      <c r="D3553">
        <v>0</v>
      </c>
      <c r="E3553">
        <f>Table4[[#This Row],[kapp_slack_ub]]/Table4[[#This Row],[kapp_old]]</f>
        <v>0</v>
      </c>
      <c r="F3553" t="str">
        <f>"'PRO-"&amp;_xlfn.TEXTAFTER(Table4[[#This Row],[rxn]],"-",-1)&amp;"'"</f>
        <v>'PRO-rt7908_c'</v>
      </c>
      <c r="G3553">
        <f>_xlfn.XLOOKUP(Table4[[#This Row],[enz]],'[1]Sheet2 (2)'!$A:$A,'[1]Sheet2 (2)'!$B:$B,"")</f>
        <v>1</v>
      </c>
    </row>
    <row r="3554" spans="1:7" hidden="1" x14ac:dyDescent="0.2">
      <c r="A3554" t="s">
        <v>7851</v>
      </c>
      <c r="B3554">
        <v>10388.202298664601</v>
      </c>
      <c r="C3554">
        <v>0</v>
      </c>
      <c r="D3554">
        <v>0</v>
      </c>
      <c r="E3554">
        <f>Table4[[#This Row],[kapp_slack_ub]]/Table4[[#This Row],[kapp_old]]</f>
        <v>0</v>
      </c>
      <c r="F3554" t="str">
        <f>"'PRO-"&amp;_xlfn.TEXTAFTER(Table4[[#This Row],[rxn]],"-",-1)&amp;"'"</f>
        <v>'PRO-rt7908_m'</v>
      </c>
      <c r="G3554">
        <f>_xlfn.XLOOKUP(Table4[[#This Row],[enz]],'[1]Sheet2 (2)'!$A:$A,'[1]Sheet2 (2)'!$B:$B,"")</f>
        <v>1</v>
      </c>
    </row>
    <row r="3555" spans="1:7" hidden="1" x14ac:dyDescent="0.2">
      <c r="A3555" t="s">
        <v>7852</v>
      </c>
      <c r="B3555">
        <v>10388.202298664601</v>
      </c>
      <c r="C3555">
        <v>0</v>
      </c>
      <c r="D3555">
        <v>0</v>
      </c>
      <c r="E3555">
        <f>Table4[[#This Row],[kapp_slack_ub]]/Table4[[#This Row],[kapp_old]]</f>
        <v>0</v>
      </c>
      <c r="F3555" t="str">
        <f>"'PRO-"&amp;_xlfn.TEXTAFTER(Table4[[#This Row],[rxn]],"-",-1)&amp;"'"</f>
        <v>'PRO-rt7908_m'</v>
      </c>
      <c r="G3555">
        <f>_xlfn.XLOOKUP(Table4[[#This Row],[enz]],'[1]Sheet2 (2)'!$A:$A,'[1]Sheet2 (2)'!$B:$B,"")</f>
        <v>1</v>
      </c>
    </row>
    <row r="3556" spans="1:7" hidden="1" x14ac:dyDescent="0.2">
      <c r="A3556" t="s">
        <v>7853</v>
      </c>
      <c r="B3556">
        <v>10388.202298664601</v>
      </c>
      <c r="C3556">
        <v>0</v>
      </c>
      <c r="D3556">
        <v>0</v>
      </c>
      <c r="E3556">
        <f>Table4[[#This Row],[kapp_slack_ub]]/Table4[[#This Row],[kapp_old]]</f>
        <v>0</v>
      </c>
      <c r="F3556" t="str">
        <f>"'PRO-"&amp;_xlfn.TEXTAFTER(Table4[[#This Row],[rxn]],"-",-1)&amp;"'"</f>
        <v>'PRO-rt7908_c'</v>
      </c>
      <c r="G3556">
        <f>_xlfn.XLOOKUP(Table4[[#This Row],[enz]],'[1]Sheet2 (2)'!$A:$A,'[1]Sheet2 (2)'!$B:$B,"")</f>
        <v>1</v>
      </c>
    </row>
    <row r="3557" spans="1:7" hidden="1" x14ac:dyDescent="0.2">
      <c r="A3557" t="s">
        <v>7854</v>
      </c>
      <c r="B3557">
        <v>10388.202298664601</v>
      </c>
      <c r="C3557">
        <v>0</v>
      </c>
      <c r="D3557">
        <v>0</v>
      </c>
      <c r="E3557">
        <f>Table4[[#This Row],[kapp_slack_ub]]/Table4[[#This Row],[kapp_old]]</f>
        <v>0</v>
      </c>
      <c r="F3557" t="str">
        <f>"'PRO-"&amp;_xlfn.TEXTAFTER(Table4[[#This Row],[rxn]],"-",-1)&amp;"'"</f>
        <v>'PRO-rt7908_c'</v>
      </c>
      <c r="G3557">
        <f>_xlfn.XLOOKUP(Table4[[#This Row],[enz]],'[1]Sheet2 (2)'!$A:$A,'[1]Sheet2 (2)'!$B:$B,"")</f>
        <v>1</v>
      </c>
    </row>
    <row r="3558" spans="1:7" hidden="1" x14ac:dyDescent="0.2">
      <c r="A3558" t="s">
        <v>7855</v>
      </c>
      <c r="B3558">
        <v>10388.202298664601</v>
      </c>
      <c r="C3558">
        <v>0</v>
      </c>
      <c r="D3558">
        <v>0</v>
      </c>
      <c r="E3558">
        <f>Table4[[#This Row],[kapp_slack_ub]]/Table4[[#This Row],[kapp_old]]</f>
        <v>0</v>
      </c>
      <c r="F3558" t="str">
        <f>"'PRO-"&amp;_xlfn.TEXTAFTER(Table4[[#This Row],[rxn]],"-",-1)&amp;"'"</f>
        <v>'PRO-rt2312'</v>
      </c>
      <c r="G3558">
        <f>_xlfn.XLOOKUP(Table4[[#This Row],[enz]],'[1]Sheet2 (2)'!$A:$A,'[1]Sheet2 (2)'!$B:$B,"")</f>
        <v>1</v>
      </c>
    </row>
    <row r="3559" spans="1:7" hidden="1" x14ac:dyDescent="0.2">
      <c r="A3559" t="s">
        <v>7856</v>
      </c>
      <c r="B3559">
        <v>10388.202298664601</v>
      </c>
      <c r="C3559">
        <v>0</v>
      </c>
      <c r="D3559">
        <v>0</v>
      </c>
      <c r="E3559">
        <f>Table4[[#This Row],[kapp_slack_ub]]/Table4[[#This Row],[kapp_old]]</f>
        <v>0</v>
      </c>
      <c r="F3559" t="str">
        <f>"'PRO-"&amp;_xlfn.TEXTAFTER(Table4[[#This Row],[rxn]],"-",-1)&amp;"'"</f>
        <v>'PRO-rt6177'</v>
      </c>
      <c r="G3559">
        <f>_xlfn.XLOOKUP(Table4[[#This Row],[enz]],'[1]Sheet2 (2)'!$A:$A,'[1]Sheet2 (2)'!$B:$B,"")</f>
        <v>1</v>
      </c>
    </row>
    <row r="3560" spans="1:7" hidden="1" x14ac:dyDescent="0.2">
      <c r="A3560" t="s">
        <v>3291</v>
      </c>
      <c r="B3560">
        <v>3010.7340988946999</v>
      </c>
      <c r="C3560">
        <v>0</v>
      </c>
      <c r="D3560">
        <v>0</v>
      </c>
      <c r="E3560">
        <f>Table4[[#This Row],[kapp_slack_ub]]/Table4[[#This Row],[kapp_old]]</f>
        <v>0</v>
      </c>
      <c r="F3560" t="str">
        <f>"'PRO-"&amp;_xlfn.TEXTAFTER(Table4[[#This Row],[rxn]],"-",-1)&amp;"'"</f>
        <v>'PRO-SNZ1SNO1'</v>
      </c>
      <c r="G3560" t="str">
        <f>_xlfn.XLOOKUP(Table4[[#This Row],[enz]],'[1]Sheet2 (2)'!$A:$A,'[1]Sheet2 (2)'!$B:$B,"")</f>
        <v/>
      </c>
    </row>
    <row r="3561" spans="1:7" hidden="1" x14ac:dyDescent="0.2">
      <c r="A3561" t="s">
        <v>7857</v>
      </c>
      <c r="B3561">
        <v>10388.202298664601</v>
      </c>
      <c r="C3561">
        <v>0</v>
      </c>
      <c r="D3561">
        <v>0</v>
      </c>
      <c r="E3561">
        <f>Table4[[#This Row],[kapp_slack_ub]]/Table4[[#This Row],[kapp_old]]</f>
        <v>0</v>
      </c>
      <c r="F3561" t="str">
        <f>"'PRO-"&amp;_xlfn.TEXTAFTER(Table4[[#This Row],[rxn]],"-",-1)&amp;"'"</f>
        <v>'PRO-UNKNOWN'</v>
      </c>
      <c r="G3561" t="str">
        <f>_xlfn.XLOOKUP(Table4[[#This Row],[enz]],'[1]Sheet2 (2)'!$A:$A,'[1]Sheet2 (2)'!$B:$B,"")</f>
        <v/>
      </c>
    </row>
    <row r="3562" spans="1:7" hidden="1" x14ac:dyDescent="0.2">
      <c r="A3562" t="s">
        <v>7858</v>
      </c>
      <c r="B3562">
        <v>10388.202298664601</v>
      </c>
      <c r="C3562">
        <v>0</v>
      </c>
      <c r="D3562">
        <v>0</v>
      </c>
      <c r="E3562">
        <f>Table4[[#This Row],[kapp_slack_ub]]/Table4[[#This Row],[kapp_old]]</f>
        <v>0</v>
      </c>
      <c r="F3562" t="str">
        <f>"'PRO-"&amp;_xlfn.TEXTAFTER(Table4[[#This Row],[rxn]],"-",-1)&amp;"'"</f>
        <v>'PRO-rt6177'</v>
      </c>
      <c r="G3562">
        <f>_xlfn.XLOOKUP(Table4[[#This Row],[enz]],'[1]Sheet2 (2)'!$A:$A,'[1]Sheet2 (2)'!$B:$B,"")</f>
        <v>1</v>
      </c>
    </row>
    <row r="3563" spans="1:7" hidden="1" x14ac:dyDescent="0.2">
      <c r="A3563" t="s">
        <v>7859</v>
      </c>
      <c r="B3563">
        <v>10388.202298664601</v>
      </c>
      <c r="C3563">
        <v>0</v>
      </c>
      <c r="D3563">
        <v>0</v>
      </c>
      <c r="E3563">
        <f>Table4[[#This Row],[kapp_slack_ub]]/Table4[[#This Row],[kapp_old]]</f>
        <v>0</v>
      </c>
      <c r="F3563" t="str">
        <f>"'PRO-"&amp;_xlfn.TEXTAFTER(Table4[[#This Row],[rxn]],"-",-1)&amp;"'"</f>
        <v>'PRO-rt6177'</v>
      </c>
      <c r="G3563">
        <f>_xlfn.XLOOKUP(Table4[[#This Row],[enz]],'[1]Sheet2 (2)'!$A:$A,'[1]Sheet2 (2)'!$B:$B,"")</f>
        <v>1</v>
      </c>
    </row>
    <row r="3564" spans="1:7" hidden="1" x14ac:dyDescent="0.2">
      <c r="A3564" t="s">
        <v>7860</v>
      </c>
      <c r="B3564">
        <v>10388.202298664601</v>
      </c>
      <c r="C3564">
        <v>0</v>
      </c>
      <c r="D3564">
        <v>0</v>
      </c>
      <c r="E3564">
        <f>Table4[[#This Row],[kapp_slack_ub]]/Table4[[#This Row],[kapp_old]]</f>
        <v>0</v>
      </c>
      <c r="F3564" t="str">
        <f>"'PRO-"&amp;_xlfn.TEXTAFTER(Table4[[#This Row],[rxn]],"-",-1)&amp;"'"</f>
        <v>'PRO-rt2312'</v>
      </c>
      <c r="G3564">
        <f>_xlfn.XLOOKUP(Table4[[#This Row],[enz]],'[1]Sheet2 (2)'!$A:$A,'[1]Sheet2 (2)'!$B:$B,"")</f>
        <v>1</v>
      </c>
    </row>
    <row r="3565" spans="1:7" hidden="1" x14ac:dyDescent="0.2">
      <c r="A3565" t="s">
        <v>7861</v>
      </c>
      <c r="B3565">
        <v>10388.202298664601</v>
      </c>
      <c r="C3565">
        <v>0</v>
      </c>
      <c r="D3565">
        <v>0</v>
      </c>
      <c r="E3565">
        <f>Table4[[#This Row],[kapp_slack_ub]]/Table4[[#This Row],[kapp_old]]</f>
        <v>0</v>
      </c>
      <c r="F3565" t="str">
        <f>"'PRO-"&amp;_xlfn.TEXTAFTER(Table4[[#This Row],[rxn]],"-",-1)&amp;"'"</f>
        <v>'PRO-rt3182'</v>
      </c>
      <c r="G3565">
        <f>_xlfn.XLOOKUP(Table4[[#This Row],[enz]],'[1]Sheet2 (2)'!$A:$A,'[1]Sheet2 (2)'!$B:$B,"")</f>
        <v>1</v>
      </c>
    </row>
    <row r="3566" spans="1:7" hidden="1" x14ac:dyDescent="0.2">
      <c r="A3566" t="s">
        <v>7862</v>
      </c>
      <c r="B3566">
        <v>10388.202298664601</v>
      </c>
      <c r="C3566">
        <v>0</v>
      </c>
      <c r="D3566">
        <v>0</v>
      </c>
      <c r="E3566">
        <f>Table4[[#This Row],[kapp_slack_ub]]/Table4[[#This Row],[kapp_old]]</f>
        <v>0</v>
      </c>
      <c r="F3566" t="str">
        <f>"'PRO-"&amp;_xlfn.TEXTAFTER(Table4[[#This Row],[rxn]],"-",-1)&amp;"'"</f>
        <v>'PRO-rt3182'</v>
      </c>
      <c r="G3566">
        <f>_xlfn.XLOOKUP(Table4[[#This Row],[enz]],'[1]Sheet2 (2)'!$A:$A,'[1]Sheet2 (2)'!$B:$B,"")</f>
        <v>1</v>
      </c>
    </row>
    <row r="3567" spans="1:7" hidden="1" x14ac:dyDescent="0.2">
      <c r="A3567" t="s">
        <v>7863</v>
      </c>
      <c r="B3567">
        <v>10388.202298664601</v>
      </c>
      <c r="C3567">
        <v>0</v>
      </c>
      <c r="D3567">
        <v>0</v>
      </c>
      <c r="E3567">
        <f>Table4[[#This Row],[kapp_slack_ub]]/Table4[[#This Row],[kapp_old]]</f>
        <v>0</v>
      </c>
      <c r="F3567" t="str">
        <f>"'PRO-"&amp;_xlfn.TEXTAFTER(Table4[[#This Row],[rxn]],"-",-1)&amp;"'"</f>
        <v>'PRO-rt6001'</v>
      </c>
      <c r="G3567">
        <f>_xlfn.XLOOKUP(Table4[[#This Row],[enz]],'[1]Sheet2 (2)'!$A:$A,'[1]Sheet2 (2)'!$B:$B,"")</f>
        <v>1</v>
      </c>
    </row>
    <row r="3568" spans="1:7" hidden="1" x14ac:dyDescent="0.2">
      <c r="A3568" t="s">
        <v>7864</v>
      </c>
      <c r="B3568">
        <v>10388.202298664601</v>
      </c>
      <c r="C3568">
        <v>0</v>
      </c>
      <c r="D3568">
        <v>0</v>
      </c>
      <c r="E3568">
        <f>Table4[[#This Row],[kapp_slack_ub]]/Table4[[#This Row],[kapp_old]]</f>
        <v>0</v>
      </c>
      <c r="F3568" t="str">
        <f>"'PRO-"&amp;_xlfn.TEXTAFTER(Table4[[#This Row],[rxn]],"-",-1)&amp;"'"</f>
        <v>'PRO-rt6001'</v>
      </c>
      <c r="G3568">
        <f>_xlfn.XLOOKUP(Table4[[#This Row],[enz]],'[1]Sheet2 (2)'!$A:$A,'[1]Sheet2 (2)'!$B:$B,"")</f>
        <v>1</v>
      </c>
    </row>
    <row r="3569" spans="1:7" hidden="1" x14ac:dyDescent="0.2">
      <c r="A3569" t="s">
        <v>7865</v>
      </c>
      <c r="B3569">
        <v>10388.202298664601</v>
      </c>
      <c r="C3569">
        <v>0</v>
      </c>
      <c r="D3569">
        <v>0</v>
      </c>
      <c r="E3569">
        <f>Table4[[#This Row],[kapp_slack_ub]]/Table4[[#This Row],[kapp_old]]</f>
        <v>0</v>
      </c>
      <c r="F3569" t="str">
        <f>"'PRO-"&amp;_xlfn.TEXTAFTER(Table4[[#This Row],[rxn]],"-",-1)&amp;"'"</f>
        <v>'PRO-rt2312'</v>
      </c>
      <c r="G3569">
        <f>_xlfn.XLOOKUP(Table4[[#This Row],[enz]],'[1]Sheet2 (2)'!$A:$A,'[1]Sheet2 (2)'!$B:$B,"")</f>
        <v>1</v>
      </c>
    </row>
    <row r="3570" spans="1:7" hidden="1" x14ac:dyDescent="0.2">
      <c r="A3570" t="s">
        <v>3292</v>
      </c>
      <c r="B3570">
        <v>38656.673664909802</v>
      </c>
      <c r="C3570">
        <v>0</v>
      </c>
      <c r="D3570">
        <v>0</v>
      </c>
      <c r="E3570">
        <f>Table4[[#This Row],[kapp_slack_ub]]/Table4[[#This Row],[kapp_old]]</f>
        <v>0</v>
      </c>
      <c r="F3570" t="str">
        <f>"'PRO-"&amp;_xlfn.TEXTAFTER(Table4[[#This Row],[rxn]],"-",-1)&amp;"'"</f>
        <v>'PRO-rt4634'</v>
      </c>
      <c r="G3570">
        <f>_xlfn.XLOOKUP(Table4[[#This Row],[enz]],'[1]Sheet2 (2)'!$A:$A,'[1]Sheet2 (2)'!$B:$B,"")</f>
        <v>1</v>
      </c>
    </row>
    <row r="3571" spans="1:7" hidden="1" x14ac:dyDescent="0.2">
      <c r="A3571" t="s">
        <v>7866</v>
      </c>
      <c r="B3571">
        <v>10388.202298664601</v>
      </c>
      <c r="C3571">
        <v>0</v>
      </c>
      <c r="D3571">
        <v>0</v>
      </c>
      <c r="E3571">
        <f>Table4[[#This Row],[kapp_slack_ub]]/Table4[[#This Row],[kapp_old]]</f>
        <v>0</v>
      </c>
      <c r="F3571" t="str">
        <f>"'PRO-"&amp;_xlfn.TEXTAFTER(Table4[[#This Row],[rxn]],"-",-1)&amp;"'"</f>
        <v>'PRO-UNKNOWN'</v>
      </c>
      <c r="G3571" t="str">
        <f>_xlfn.XLOOKUP(Table4[[#This Row],[enz]],'[1]Sheet2 (2)'!$A:$A,'[1]Sheet2 (2)'!$B:$B,"")</f>
        <v/>
      </c>
    </row>
    <row r="3572" spans="1:7" hidden="1" x14ac:dyDescent="0.2">
      <c r="A3572" t="s">
        <v>7867</v>
      </c>
      <c r="B3572">
        <v>10388.202298664601</v>
      </c>
      <c r="C3572">
        <v>0</v>
      </c>
      <c r="D3572">
        <v>0</v>
      </c>
      <c r="E3572">
        <f>Table4[[#This Row],[kapp_slack_ub]]/Table4[[#This Row],[kapp_old]]</f>
        <v>0</v>
      </c>
      <c r="F3572" t="str">
        <f>"'PRO-"&amp;_xlfn.TEXTAFTER(Table4[[#This Row],[rxn]],"-",-1)&amp;"'"</f>
        <v>'PRO-UNKNOWN'</v>
      </c>
      <c r="G3572" t="str">
        <f>_xlfn.XLOOKUP(Table4[[#This Row],[enz]],'[1]Sheet2 (2)'!$A:$A,'[1]Sheet2 (2)'!$B:$B,"")</f>
        <v/>
      </c>
    </row>
    <row r="3573" spans="1:7" hidden="1" x14ac:dyDescent="0.2">
      <c r="A3573" t="s">
        <v>7868</v>
      </c>
      <c r="B3573">
        <v>10388.202298664601</v>
      </c>
      <c r="C3573">
        <v>0</v>
      </c>
      <c r="D3573">
        <v>0</v>
      </c>
      <c r="E3573">
        <f>Table4[[#This Row],[kapp_slack_ub]]/Table4[[#This Row],[kapp_old]]</f>
        <v>0</v>
      </c>
      <c r="F3573" t="str">
        <f>"'PRO-"&amp;_xlfn.TEXTAFTER(Table4[[#This Row],[rxn]],"-",-1)&amp;"'"</f>
        <v>'PRO-rt7423'</v>
      </c>
      <c r="G3573">
        <f>_xlfn.XLOOKUP(Table4[[#This Row],[enz]],'[1]Sheet2 (2)'!$A:$A,'[1]Sheet2 (2)'!$B:$B,"")</f>
        <v>1</v>
      </c>
    </row>
    <row r="3574" spans="1:7" hidden="1" x14ac:dyDescent="0.2">
      <c r="A3574" t="s">
        <v>7869</v>
      </c>
      <c r="B3574">
        <v>10388.202298664601</v>
      </c>
      <c r="C3574">
        <v>0</v>
      </c>
      <c r="D3574">
        <v>0</v>
      </c>
      <c r="E3574">
        <f>Table4[[#This Row],[kapp_slack_ub]]/Table4[[#This Row],[kapp_old]]</f>
        <v>0</v>
      </c>
      <c r="F3574" t="str">
        <f>"'PRO-"&amp;_xlfn.TEXTAFTER(Table4[[#This Row],[rxn]],"-",-1)&amp;"'"</f>
        <v>'PRO-rt7423'</v>
      </c>
      <c r="G3574">
        <f>_xlfn.XLOOKUP(Table4[[#This Row],[enz]],'[1]Sheet2 (2)'!$A:$A,'[1]Sheet2 (2)'!$B:$B,"")</f>
        <v>1</v>
      </c>
    </row>
    <row r="3575" spans="1:7" hidden="1" x14ac:dyDescent="0.2">
      <c r="A3575" t="s">
        <v>7870</v>
      </c>
      <c r="B3575">
        <v>10388.202298664601</v>
      </c>
      <c r="C3575">
        <v>0</v>
      </c>
      <c r="D3575">
        <v>0</v>
      </c>
      <c r="E3575">
        <f>Table4[[#This Row],[kapp_slack_ub]]/Table4[[#This Row],[kapp_old]]</f>
        <v>0</v>
      </c>
      <c r="F3575" t="str">
        <f>"'PRO-"&amp;_xlfn.TEXTAFTER(Table4[[#This Row],[rxn]],"-",-1)&amp;"'"</f>
        <v>'PRO-rt1816_e'</v>
      </c>
      <c r="G3575">
        <f>_xlfn.XLOOKUP(Table4[[#This Row],[enz]],'[1]Sheet2 (2)'!$A:$A,'[1]Sheet2 (2)'!$B:$B,"")</f>
        <v>1</v>
      </c>
    </row>
    <row r="3576" spans="1:7" hidden="1" x14ac:dyDescent="0.2">
      <c r="A3576" t="s">
        <v>3293</v>
      </c>
      <c r="B3576">
        <v>10388.202298664601</v>
      </c>
      <c r="C3576">
        <v>0</v>
      </c>
      <c r="D3576">
        <v>0</v>
      </c>
      <c r="E3576">
        <f>Table4[[#This Row],[kapp_slack_ub]]/Table4[[#This Row],[kapp_old]]</f>
        <v>0</v>
      </c>
      <c r="F3576" t="str">
        <f>"'PRO-"&amp;_xlfn.TEXTAFTER(Table4[[#This Row],[rxn]],"-",-1)&amp;"'"</f>
        <v>'PRO-rt1816_e'</v>
      </c>
      <c r="G3576">
        <f>_xlfn.XLOOKUP(Table4[[#This Row],[enz]],'[1]Sheet2 (2)'!$A:$A,'[1]Sheet2 (2)'!$B:$B,"")</f>
        <v>1</v>
      </c>
    </row>
    <row r="3577" spans="1:7" hidden="1" x14ac:dyDescent="0.2">
      <c r="A3577" t="s">
        <v>7871</v>
      </c>
      <c r="B3577">
        <v>561113.58960780397</v>
      </c>
      <c r="C3577">
        <v>0</v>
      </c>
      <c r="D3577">
        <v>0</v>
      </c>
      <c r="E3577">
        <f>Table4[[#This Row],[kapp_slack_ub]]/Table4[[#This Row],[kapp_old]]</f>
        <v>0</v>
      </c>
      <c r="F3577" t="str">
        <f>"'PRO-"&amp;_xlfn.TEXTAFTER(Table4[[#This Row],[rxn]],"-",-1)&amp;"'"</f>
        <v>'PRO-MPC13'</v>
      </c>
      <c r="G3577" t="str">
        <f>_xlfn.XLOOKUP(Table4[[#This Row],[enz]],'[1]Sheet2 (2)'!$A:$A,'[1]Sheet2 (2)'!$B:$B,"")</f>
        <v/>
      </c>
    </row>
    <row r="3578" spans="1:7" hidden="1" x14ac:dyDescent="0.2">
      <c r="A3578" t="s">
        <v>7872</v>
      </c>
      <c r="B3578">
        <v>10388.202298664601</v>
      </c>
      <c r="C3578">
        <v>0</v>
      </c>
      <c r="D3578">
        <v>0</v>
      </c>
      <c r="E3578">
        <f>Table4[[#This Row],[kapp_slack_ub]]/Table4[[#This Row],[kapp_old]]</f>
        <v>0</v>
      </c>
      <c r="F3578" t="str">
        <f>"'PRO-"&amp;_xlfn.TEXTAFTER(Table4[[#This Row],[rxn]],"-",-1)&amp;"'"</f>
        <v>'PRO-UNKNOWN'</v>
      </c>
      <c r="G3578" t="str">
        <f>_xlfn.XLOOKUP(Table4[[#This Row],[enz]],'[1]Sheet2 (2)'!$A:$A,'[1]Sheet2 (2)'!$B:$B,"")</f>
        <v/>
      </c>
    </row>
    <row r="3579" spans="1:7" hidden="1" x14ac:dyDescent="0.2">
      <c r="A3579" t="s">
        <v>7873</v>
      </c>
      <c r="B3579">
        <v>10388.202298664601</v>
      </c>
      <c r="C3579">
        <v>0</v>
      </c>
      <c r="D3579">
        <v>0</v>
      </c>
      <c r="E3579">
        <f>Table4[[#This Row],[kapp_slack_ub]]/Table4[[#This Row],[kapp_old]]</f>
        <v>0</v>
      </c>
      <c r="F3579" t="str">
        <f>"'PRO-"&amp;_xlfn.TEXTAFTER(Table4[[#This Row],[rxn]],"-",-1)&amp;"'"</f>
        <v>'PRO-UNKNOWN'</v>
      </c>
      <c r="G3579" t="str">
        <f>_xlfn.XLOOKUP(Table4[[#This Row],[enz]],'[1]Sheet2 (2)'!$A:$A,'[1]Sheet2 (2)'!$B:$B,"")</f>
        <v/>
      </c>
    </row>
    <row r="3580" spans="1:7" hidden="1" x14ac:dyDescent="0.2">
      <c r="A3580" t="s">
        <v>3294</v>
      </c>
      <c r="B3580">
        <v>10388.202298664601</v>
      </c>
      <c r="C3580">
        <v>0</v>
      </c>
      <c r="D3580">
        <v>0</v>
      </c>
      <c r="E3580">
        <f>Table4[[#This Row],[kapp_slack_ub]]/Table4[[#This Row],[kapp_old]]</f>
        <v>0</v>
      </c>
      <c r="F3580" t="str">
        <f>"'PRO-"&amp;_xlfn.TEXTAFTER(Table4[[#This Row],[rxn]],"-",-1)&amp;"'"</f>
        <v>'PRO-rt7829'</v>
      </c>
      <c r="G3580">
        <f>_xlfn.XLOOKUP(Table4[[#This Row],[enz]],'[1]Sheet2 (2)'!$A:$A,'[1]Sheet2 (2)'!$B:$B,"")</f>
        <v>3</v>
      </c>
    </row>
    <row r="3581" spans="1:7" hidden="1" x14ac:dyDescent="0.2">
      <c r="A3581" t="s">
        <v>3295</v>
      </c>
      <c r="B3581">
        <v>10388.202298664601</v>
      </c>
      <c r="C3581">
        <v>0</v>
      </c>
      <c r="D3581">
        <v>0</v>
      </c>
      <c r="E3581">
        <f>Table4[[#This Row],[kapp_slack_ub]]/Table4[[#This Row],[kapp_old]]</f>
        <v>0</v>
      </c>
      <c r="F3581" t="str">
        <f>"'PRO-"&amp;_xlfn.TEXTAFTER(Table4[[#This Row],[rxn]],"-",-1)&amp;"'"</f>
        <v>'PRO-COQCPLX'</v>
      </c>
      <c r="G3581" t="str">
        <f>_xlfn.XLOOKUP(Table4[[#This Row],[enz]],'[1]Sheet2 (2)'!$A:$A,'[1]Sheet2 (2)'!$B:$B,"")</f>
        <v/>
      </c>
    </row>
    <row r="3582" spans="1:7" hidden="1" x14ac:dyDescent="0.2">
      <c r="A3582" t="s">
        <v>7874</v>
      </c>
      <c r="B3582">
        <v>10388.202298664601</v>
      </c>
      <c r="C3582">
        <v>0</v>
      </c>
      <c r="D3582">
        <v>0</v>
      </c>
      <c r="E3582">
        <f>Table4[[#This Row],[kapp_slack_ub]]/Table4[[#This Row],[kapp_old]]</f>
        <v>0</v>
      </c>
      <c r="F3582" t="str">
        <f>"'PRO-"&amp;_xlfn.TEXTAFTER(Table4[[#This Row],[rxn]],"-",-1)&amp;"'"</f>
        <v>'PRO-rt3097'</v>
      </c>
      <c r="G3582">
        <f>_xlfn.XLOOKUP(Table4[[#This Row],[enz]],'[1]Sheet2 (2)'!$A:$A,'[1]Sheet2 (2)'!$B:$B,"")</f>
        <v>3</v>
      </c>
    </row>
    <row r="3583" spans="1:7" hidden="1" x14ac:dyDescent="0.2">
      <c r="A3583" t="s">
        <v>3296</v>
      </c>
      <c r="B3583">
        <v>10388.202298664601</v>
      </c>
      <c r="C3583">
        <v>0</v>
      </c>
      <c r="D3583">
        <v>0</v>
      </c>
      <c r="E3583">
        <f>Table4[[#This Row],[kapp_slack_ub]]/Table4[[#This Row],[kapp_old]]</f>
        <v>0</v>
      </c>
      <c r="F3583" t="str">
        <f>"'PRO-"&amp;_xlfn.TEXTAFTER(Table4[[#This Row],[rxn]],"-",-1)&amp;"'"</f>
        <v>'PRO-Q9ORCPLX'</v>
      </c>
      <c r="G3583" t="str">
        <f>_xlfn.XLOOKUP(Table4[[#This Row],[enz]],'[1]Sheet2 (2)'!$A:$A,'[1]Sheet2 (2)'!$B:$B,"")</f>
        <v/>
      </c>
    </row>
    <row r="3584" spans="1:7" hidden="1" x14ac:dyDescent="0.2">
      <c r="A3584" t="s">
        <v>3297</v>
      </c>
      <c r="B3584">
        <v>10388.202298664601</v>
      </c>
      <c r="C3584">
        <v>0</v>
      </c>
      <c r="D3584">
        <v>0</v>
      </c>
      <c r="E3584">
        <f>Table4[[#This Row],[kapp_slack_ub]]/Table4[[#This Row],[kapp_old]]</f>
        <v>0</v>
      </c>
      <c r="F3584" t="str">
        <f>"'PRO-"&amp;_xlfn.TEXTAFTER(Table4[[#This Row],[rxn]],"-",-1)&amp;"'"</f>
        <v>'PRO-SPONT'</v>
      </c>
      <c r="G3584" t="str">
        <f>_xlfn.XLOOKUP(Table4[[#This Row],[enz]],'[1]Sheet2 (2)'!$A:$A,'[1]Sheet2 (2)'!$B:$B,"")</f>
        <v/>
      </c>
    </row>
    <row r="3585" spans="1:7" hidden="1" x14ac:dyDescent="0.2">
      <c r="A3585" t="s">
        <v>7875</v>
      </c>
      <c r="B3585">
        <v>10388.202298664601</v>
      </c>
      <c r="C3585">
        <v>0</v>
      </c>
      <c r="D3585">
        <v>0</v>
      </c>
      <c r="E3585">
        <f>Table4[[#This Row],[kapp_slack_ub]]/Table4[[#This Row],[kapp_old]]</f>
        <v>0</v>
      </c>
      <c r="F3585" t="str">
        <f>"'PRO-"&amp;_xlfn.TEXTAFTER(Table4[[#This Row],[rxn]],"-",-1)&amp;"'"</f>
        <v>'PRO-rt5341'</v>
      </c>
      <c r="G3585">
        <f>_xlfn.XLOOKUP(Table4[[#This Row],[enz]],'[1]Sheet2 (2)'!$A:$A,'[1]Sheet2 (2)'!$B:$B,"")</f>
        <v>1</v>
      </c>
    </row>
    <row r="3586" spans="1:7" hidden="1" x14ac:dyDescent="0.2">
      <c r="A3586" t="s">
        <v>7876</v>
      </c>
      <c r="B3586">
        <v>10388.202298664601</v>
      </c>
      <c r="C3586">
        <v>0</v>
      </c>
      <c r="D3586">
        <v>0</v>
      </c>
      <c r="E3586">
        <f>Table4[[#This Row],[kapp_slack_ub]]/Table4[[#This Row],[kapp_old]]</f>
        <v>0</v>
      </c>
      <c r="F3586" t="str">
        <f>"'PRO-"&amp;_xlfn.TEXTAFTER(Table4[[#This Row],[rxn]],"-",-1)&amp;"'"</f>
        <v>'PRO-rt5341'</v>
      </c>
      <c r="G3586">
        <f>_xlfn.XLOOKUP(Table4[[#This Row],[enz]],'[1]Sheet2 (2)'!$A:$A,'[1]Sheet2 (2)'!$B:$B,"")</f>
        <v>1</v>
      </c>
    </row>
    <row r="3587" spans="1:7" hidden="1" x14ac:dyDescent="0.2">
      <c r="A3587" t="s">
        <v>7877</v>
      </c>
      <c r="B3587">
        <v>10388.202298664601</v>
      </c>
      <c r="C3587">
        <v>0</v>
      </c>
      <c r="D3587">
        <v>0</v>
      </c>
      <c r="E3587">
        <f>Table4[[#This Row],[kapp_slack_ub]]/Table4[[#This Row],[kapp_old]]</f>
        <v>0</v>
      </c>
      <c r="F3587" t="str">
        <f>"'PRO-"&amp;_xlfn.TEXTAFTER(Table4[[#This Row],[rxn]],"-",-1)&amp;"'"</f>
        <v>'PRO-rt3125'</v>
      </c>
      <c r="G3587">
        <f>_xlfn.XLOOKUP(Table4[[#This Row],[enz]],'[1]Sheet2 (2)'!$A:$A,'[1]Sheet2 (2)'!$B:$B,"")</f>
        <v>1</v>
      </c>
    </row>
    <row r="3588" spans="1:7" hidden="1" x14ac:dyDescent="0.2">
      <c r="A3588" t="s">
        <v>7878</v>
      </c>
      <c r="B3588">
        <v>10388.202298664601</v>
      </c>
      <c r="C3588">
        <v>0</v>
      </c>
      <c r="D3588">
        <v>0</v>
      </c>
      <c r="E3588">
        <f>Table4[[#This Row],[kapp_slack_ub]]/Table4[[#This Row],[kapp_old]]</f>
        <v>0</v>
      </c>
      <c r="F3588" t="str">
        <f>"'PRO-"&amp;_xlfn.TEXTAFTER(Table4[[#This Row],[rxn]],"-",-1)&amp;"'"</f>
        <v>'PRO-rt3125'</v>
      </c>
      <c r="G3588">
        <f>_xlfn.XLOOKUP(Table4[[#This Row],[enz]],'[1]Sheet2 (2)'!$A:$A,'[1]Sheet2 (2)'!$B:$B,"")</f>
        <v>1</v>
      </c>
    </row>
    <row r="3589" spans="1:7" hidden="1" x14ac:dyDescent="0.2">
      <c r="A3589" t="s">
        <v>7879</v>
      </c>
      <c r="B3589">
        <v>10388.202298664601</v>
      </c>
      <c r="C3589">
        <v>0</v>
      </c>
      <c r="D3589">
        <v>0</v>
      </c>
      <c r="E3589">
        <f>Table4[[#This Row],[kapp_slack_ub]]/Table4[[#This Row],[kapp_old]]</f>
        <v>0</v>
      </c>
      <c r="F3589" t="str">
        <f>"'PRO-"&amp;_xlfn.TEXTAFTER(Table4[[#This Row],[rxn]],"-",-1)&amp;"'"</f>
        <v>'PRO-rt5359'</v>
      </c>
      <c r="G3589">
        <f>_xlfn.XLOOKUP(Table4[[#This Row],[enz]],'[1]Sheet2 (2)'!$A:$A,'[1]Sheet2 (2)'!$B:$B,"")</f>
        <v>1</v>
      </c>
    </row>
    <row r="3590" spans="1:7" hidden="1" x14ac:dyDescent="0.2">
      <c r="A3590" t="s">
        <v>7880</v>
      </c>
      <c r="B3590">
        <v>10388.202298664601</v>
      </c>
      <c r="C3590">
        <v>0</v>
      </c>
      <c r="D3590">
        <v>0</v>
      </c>
      <c r="E3590">
        <f>Table4[[#This Row],[kapp_slack_ub]]/Table4[[#This Row],[kapp_old]]</f>
        <v>0</v>
      </c>
      <c r="F3590" t="str">
        <f>"'PRO-"&amp;_xlfn.TEXTAFTER(Table4[[#This Row],[rxn]],"-",-1)&amp;"'"</f>
        <v>'PRO-rt5359'</v>
      </c>
      <c r="G3590">
        <f>_xlfn.XLOOKUP(Table4[[#This Row],[enz]],'[1]Sheet2 (2)'!$A:$A,'[1]Sheet2 (2)'!$B:$B,"")</f>
        <v>1</v>
      </c>
    </row>
    <row r="3591" spans="1:7" hidden="1" x14ac:dyDescent="0.2">
      <c r="A3591" t="s">
        <v>7881</v>
      </c>
      <c r="B3591">
        <v>10388.202298664601</v>
      </c>
      <c r="C3591">
        <v>0</v>
      </c>
      <c r="D3591">
        <v>0</v>
      </c>
      <c r="E3591">
        <f>Table4[[#This Row],[kapp_slack_ub]]/Table4[[#This Row],[kapp_old]]</f>
        <v>0</v>
      </c>
      <c r="F3591" t="str">
        <f>"'PRO-"&amp;_xlfn.TEXTAFTER(Table4[[#This Row],[rxn]],"-",-1)&amp;"'"</f>
        <v>'PRO-rt5363'</v>
      </c>
      <c r="G3591">
        <f>_xlfn.XLOOKUP(Table4[[#This Row],[enz]],'[1]Sheet2 (2)'!$A:$A,'[1]Sheet2 (2)'!$B:$B,"")</f>
        <v>1</v>
      </c>
    </row>
    <row r="3592" spans="1:7" hidden="1" x14ac:dyDescent="0.2">
      <c r="A3592" t="s">
        <v>7882</v>
      </c>
      <c r="B3592">
        <v>10388.202298664601</v>
      </c>
      <c r="C3592">
        <v>0</v>
      </c>
      <c r="D3592">
        <v>0</v>
      </c>
      <c r="E3592">
        <f>Table4[[#This Row],[kapp_slack_ub]]/Table4[[#This Row],[kapp_old]]</f>
        <v>0</v>
      </c>
      <c r="F3592" t="str">
        <f>"'PRO-"&amp;_xlfn.TEXTAFTER(Table4[[#This Row],[rxn]],"-",-1)&amp;"'"</f>
        <v>'PRO-rt5363'</v>
      </c>
      <c r="G3592">
        <f>_xlfn.XLOOKUP(Table4[[#This Row],[enz]],'[1]Sheet2 (2)'!$A:$A,'[1]Sheet2 (2)'!$B:$B,"")</f>
        <v>1</v>
      </c>
    </row>
    <row r="3593" spans="1:7" hidden="1" x14ac:dyDescent="0.2">
      <c r="A3593" t="s">
        <v>7883</v>
      </c>
      <c r="B3593">
        <v>10388.202298664601</v>
      </c>
      <c r="C3593">
        <v>0</v>
      </c>
      <c r="D3593">
        <v>0</v>
      </c>
      <c r="E3593">
        <f>Table4[[#This Row],[kapp_slack_ub]]/Table4[[#This Row],[kapp_old]]</f>
        <v>0</v>
      </c>
      <c r="F3593" t="str">
        <f>"'PRO-"&amp;_xlfn.TEXTAFTER(Table4[[#This Row],[rxn]],"-",-1)&amp;"'"</f>
        <v>'PRO-SPONT'</v>
      </c>
      <c r="G3593" t="str">
        <f>_xlfn.XLOOKUP(Table4[[#This Row],[enz]],'[1]Sheet2 (2)'!$A:$A,'[1]Sheet2 (2)'!$B:$B,"")</f>
        <v/>
      </c>
    </row>
    <row r="3594" spans="1:7" hidden="1" x14ac:dyDescent="0.2">
      <c r="A3594" t="s">
        <v>7884</v>
      </c>
      <c r="B3594">
        <v>10388.202298664601</v>
      </c>
      <c r="C3594">
        <v>0</v>
      </c>
      <c r="D3594">
        <v>0</v>
      </c>
      <c r="E3594">
        <f>Table4[[#This Row],[kapp_slack_ub]]/Table4[[#This Row],[kapp_old]]</f>
        <v>0</v>
      </c>
      <c r="F3594" t="str">
        <f>"'PRO-"&amp;_xlfn.TEXTAFTER(Table4[[#This Row],[rxn]],"-",-1)&amp;"'"</f>
        <v>'PRO-SPONT'</v>
      </c>
      <c r="G3594" t="str">
        <f>_xlfn.XLOOKUP(Table4[[#This Row],[enz]],'[1]Sheet2 (2)'!$A:$A,'[1]Sheet2 (2)'!$B:$B,"")</f>
        <v/>
      </c>
    </row>
    <row r="3595" spans="1:7" hidden="1" x14ac:dyDescent="0.2">
      <c r="A3595" t="s">
        <v>7885</v>
      </c>
      <c r="B3595">
        <v>10388.202298664601</v>
      </c>
      <c r="C3595">
        <v>0</v>
      </c>
      <c r="D3595">
        <v>0</v>
      </c>
      <c r="E3595">
        <f>Table4[[#This Row],[kapp_slack_ub]]/Table4[[#This Row],[kapp_old]]</f>
        <v>0</v>
      </c>
      <c r="F3595" t="str">
        <f>"'PRO-"&amp;_xlfn.TEXTAFTER(Table4[[#This Row],[rxn]],"-",-1)&amp;"'"</f>
        <v>'PRO-rt5058'</v>
      </c>
      <c r="G3595">
        <f>_xlfn.XLOOKUP(Table4[[#This Row],[enz]],'[1]Sheet2 (2)'!$A:$A,'[1]Sheet2 (2)'!$B:$B,"")</f>
        <v>1</v>
      </c>
    </row>
    <row r="3596" spans="1:7" hidden="1" x14ac:dyDescent="0.2">
      <c r="A3596" t="s">
        <v>7886</v>
      </c>
      <c r="B3596">
        <v>10388.202298664601</v>
      </c>
      <c r="C3596">
        <v>0</v>
      </c>
      <c r="D3596">
        <v>0</v>
      </c>
      <c r="E3596">
        <f>Table4[[#This Row],[kapp_slack_ub]]/Table4[[#This Row],[kapp_old]]</f>
        <v>0</v>
      </c>
      <c r="F3596" t="str">
        <f>"'PRO-"&amp;_xlfn.TEXTAFTER(Table4[[#This Row],[rxn]],"-",-1)&amp;"'"</f>
        <v>'PRO-rt3242_e'</v>
      </c>
      <c r="G3596">
        <f>_xlfn.XLOOKUP(Table4[[#This Row],[enz]],'[1]Sheet2 (2)'!$A:$A,'[1]Sheet2 (2)'!$B:$B,"")</f>
        <v>1</v>
      </c>
    </row>
    <row r="3597" spans="1:7" x14ac:dyDescent="0.2">
      <c r="A3597" t="s">
        <v>3245</v>
      </c>
      <c r="B3597">
        <v>110.871604746611</v>
      </c>
      <c r="C3597">
        <v>4.8434484557379996E-3</v>
      </c>
      <c r="D3597">
        <v>0</v>
      </c>
      <c r="E3597">
        <f>Table4[[#This Row],[kapp_slack_ub]]/Table4[[#This Row],[kapp_old]]</f>
        <v>4.3685202056986092E-5</v>
      </c>
      <c r="F3597" t="str">
        <f>"'PRO-"&amp;_xlfn.TEXTAFTER(Table4[[#This Row],[rxn]],"-",-1)&amp;"'"</f>
        <v>'PRO-rt5026'</v>
      </c>
      <c r="G3597">
        <f>_xlfn.XLOOKUP(Table4[[#This Row],[enz]],'[1]Sheet2 (2)'!$A:$A,'[1]Sheet2 (2)'!$B:$B,"")</f>
        <v>1</v>
      </c>
    </row>
    <row r="3598" spans="1:7" hidden="1" x14ac:dyDescent="0.2">
      <c r="A3598" t="s">
        <v>7887</v>
      </c>
      <c r="B3598">
        <v>10388.202298664601</v>
      </c>
      <c r="C3598">
        <v>0</v>
      </c>
      <c r="D3598">
        <v>0</v>
      </c>
      <c r="E3598">
        <f>Table4[[#This Row],[kapp_slack_ub]]/Table4[[#This Row],[kapp_old]]</f>
        <v>0</v>
      </c>
      <c r="F3598" t="str">
        <f>"'PRO-"&amp;_xlfn.TEXTAFTER(Table4[[#This Row],[rxn]],"-",-1)&amp;"'"</f>
        <v>'PRO-rt0930_m'</v>
      </c>
      <c r="G3598">
        <f>_xlfn.XLOOKUP(Table4[[#This Row],[enz]],'[1]Sheet2 (2)'!$A:$A,'[1]Sheet2 (2)'!$B:$B,"")</f>
        <v>1</v>
      </c>
    </row>
    <row r="3599" spans="1:7" x14ac:dyDescent="0.2">
      <c r="A3599" t="s">
        <v>3356</v>
      </c>
      <c r="B3599">
        <v>32.100097499573799</v>
      </c>
      <c r="C3599">
        <v>1.186572035418E-3</v>
      </c>
      <c r="D3599">
        <v>0</v>
      </c>
      <c r="E3599">
        <f>Table4[[#This Row],[kapp_slack_ub]]/Table4[[#This Row],[kapp_old]]</f>
        <v>3.6964748640833706E-5</v>
      </c>
      <c r="F3599" t="str">
        <f>"'PRO-"&amp;_xlfn.TEXTAFTER(Table4[[#This Row],[rxn]],"-",-1)&amp;"'"</f>
        <v>'PRO-rt5811'</v>
      </c>
      <c r="G3599">
        <f>_xlfn.XLOOKUP(Table4[[#This Row],[enz]],'[1]Sheet2 (2)'!$A:$A,'[1]Sheet2 (2)'!$B:$B,"")</f>
        <v>1</v>
      </c>
    </row>
    <row r="3600" spans="1:7" x14ac:dyDescent="0.2">
      <c r="A3600" t="s">
        <v>3097</v>
      </c>
      <c r="B3600">
        <v>31.342301525344801</v>
      </c>
      <c r="C3600">
        <v>1.1116440789140001E-3</v>
      </c>
      <c r="D3600">
        <v>0</v>
      </c>
      <c r="E3600">
        <f>Table4[[#This Row],[kapp_slack_ub]]/Table4[[#This Row],[kapp_old]]</f>
        <v>3.5467850949461209E-5</v>
      </c>
      <c r="F3600" t="str">
        <f>"'PRO-"&amp;_xlfn.TEXTAFTER(Table4[[#This Row],[rxn]],"-",-1)&amp;"'"</f>
        <v>'PRO-COX15ARH1YAH1'</v>
      </c>
      <c r="G3600" t="str">
        <f>_xlfn.XLOOKUP(Table4[[#This Row],[enz]],'[1]Sheet2 (2)'!$A:$A,'[1]Sheet2 (2)'!$B:$B,"")</f>
        <v/>
      </c>
    </row>
    <row r="3601" spans="1:7" hidden="1" x14ac:dyDescent="0.2">
      <c r="A3601" t="s">
        <v>7888</v>
      </c>
      <c r="B3601">
        <v>10388.202298664601</v>
      </c>
      <c r="C3601">
        <v>0</v>
      </c>
      <c r="D3601">
        <v>0</v>
      </c>
      <c r="E3601">
        <f>Table4[[#This Row],[kapp_slack_ub]]/Table4[[#This Row],[kapp_old]]</f>
        <v>0</v>
      </c>
      <c r="F3601" t="str">
        <f>"'PRO-"&amp;_xlfn.TEXTAFTER(Table4[[#This Row],[rxn]],"-",-1)&amp;"'"</f>
        <v>'PRO-rt2501'</v>
      </c>
      <c r="G3601">
        <f>_xlfn.XLOOKUP(Table4[[#This Row],[enz]],'[1]Sheet2 (2)'!$A:$A,'[1]Sheet2 (2)'!$B:$B,"")</f>
        <v>1</v>
      </c>
    </row>
    <row r="3602" spans="1:7" hidden="1" x14ac:dyDescent="0.2">
      <c r="A3602" t="s">
        <v>7889</v>
      </c>
      <c r="B3602">
        <v>10388.202298664601</v>
      </c>
      <c r="C3602">
        <v>0</v>
      </c>
      <c r="D3602">
        <v>0</v>
      </c>
      <c r="E3602">
        <f>Table4[[#This Row],[kapp_slack_ub]]/Table4[[#This Row],[kapp_old]]</f>
        <v>0</v>
      </c>
      <c r="F3602" t="str">
        <f>"'PRO-"&amp;_xlfn.TEXTAFTER(Table4[[#This Row],[rxn]],"-",-1)&amp;"'"</f>
        <v>'PRO-rt6000'</v>
      </c>
      <c r="G3602">
        <f>_xlfn.XLOOKUP(Table4[[#This Row],[enz]],'[1]Sheet2 (2)'!$A:$A,'[1]Sheet2 (2)'!$B:$B,"")</f>
        <v>1</v>
      </c>
    </row>
    <row r="3603" spans="1:7" hidden="1" x14ac:dyDescent="0.2">
      <c r="A3603" t="s">
        <v>7890</v>
      </c>
      <c r="B3603">
        <v>10388.202298664601</v>
      </c>
      <c r="C3603">
        <v>0</v>
      </c>
      <c r="D3603">
        <v>0</v>
      </c>
      <c r="E3603">
        <f>Table4[[#This Row],[kapp_slack_ub]]/Table4[[#This Row],[kapp_old]]</f>
        <v>0</v>
      </c>
      <c r="F3603" t="str">
        <f>"'PRO-"&amp;_xlfn.TEXTAFTER(Table4[[#This Row],[rxn]],"-",-1)&amp;"'"</f>
        <v>'PRO-rt5407'</v>
      </c>
      <c r="G3603">
        <f>_xlfn.XLOOKUP(Table4[[#This Row],[enz]],'[1]Sheet2 (2)'!$A:$A,'[1]Sheet2 (2)'!$B:$B,"")</f>
        <v>1</v>
      </c>
    </row>
    <row r="3604" spans="1:7" hidden="1" x14ac:dyDescent="0.2">
      <c r="A3604" t="s">
        <v>7891</v>
      </c>
      <c r="B3604">
        <v>10388.202298664601</v>
      </c>
      <c r="C3604">
        <v>0</v>
      </c>
      <c r="D3604">
        <v>0</v>
      </c>
      <c r="E3604">
        <f>Table4[[#This Row],[kapp_slack_ub]]/Table4[[#This Row],[kapp_old]]</f>
        <v>0</v>
      </c>
      <c r="F3604" t="str">
        <f>"'PRO-"&amp;_xlfn.TEXTAFTER(Table4[[#This Row],[rxn]],"-",-1)&amp;"'"</f>
        <v>'PRO-rt5407'</v>
      </c>
      <c r="G3604">
        <f>_xlfn.XLOOKUP(Table4[[#This Row],[enz]],'[1]Sheet2 (2)'!$A:$A,'[1]Sheet2 (2)'!$B:$B,"")</f>
        <v>1</v>
      </c>
    </row>
    <row r="3605" spans="1:7" hidden="1" x14ac:dyDescent="0.2">
      <c r="A3605" t="s">
        <v>7892</v>
      </c>
      <c r="B3605">
        <v>10388.202298664601</v>
      </c>
      <c r="C3605">
        <v>0</v>
      </c>
      <c r="D3605">
        <v>0</v>
      </c>
      <c r="E3605">
        <f>Table4[[#This Row],[kapp_slack_ub]]/Table4[[#This Row],[kapp_old]]</f>
        <v>0</v>
      </c>
      <c r="F3605" t="str">
        <f>"'PRO-"&amp;_xlfn.TEXTAFTER(Table4[[#This Row],[rxn]],"-",-1)&amp;"'"</f>
        <v>'PRO-rt1893'</v>
      </c>
      <c r="G3605">
        <f>_xlfn.XLOOKUP(Table4[[#This Row],[enz]],'[1]Sheet2 (2)'!$A:$A,'[1]Sheet2 (2)'!$B:$B,"")</f>
        <v>1</v>
      </c>
    </row>
    <row r="3606" spans="1:7" hidden="1" x14ac:dyDescent="0.2">
      <c r="A3606" t="s">
        <v>7893</v>
      </c>
      <c r="B3606">
        <v>10388.202298664601</v>
      </c>
      <c r="C3606">
        <v>0</v>
      </c>
      <c r="D3606">
        <v>0</v>
      </c>
      <c r="E3606">
        <f>Table4[[#This Row],[kapp_slack_ub]]/Table4[[#This Row],[kapp_old]]</f>
        <v>0</v>
      </c>
      <c r="F3606" t="str">
        <f>"'PRO-"&amp;_xlfn.TEXTAFTER(Table4[[#This Row],[rxn]],"-",-1)&amp;"'"</f>
        <v>'PRO-rt1893'</v>
      </c>
      <c r="G3606">
        <f>_xlfn.XLOOKUP(Table4[[#This Row],[enz]],'[1]Sheet2 (2)'!$A:$A,'[1]Sheet2 (2)'!$B:$B,"")</f>
        <v>1</v>
      </c>
    </row>
    <row r="3607" spans="1:7" hidden="1" x14ac:dyDescent="0.2">
      <c r="A3607" t="s">
        <v>7894</v>
      </c>
      <c r="B3607">
        <v>10388.202298664601</v>
      </c>
      <c r="C3607">
        <v>0</v>
      </c>
      <c r="D3607">
        <v>0</v>
      </c>
      <c r="E3607">
        <f>Table4[[#This Row],[kapp_slack_ub]]/Table4[[#This Row],[kapp_old]]</f>
        <v>0</v>
      </c>
      <c r="F3607" t="str">
        <f>"'PRO-"&amp;_xlfn.TEXTAFTER(Table4[[#This Row],[rxn]],"-",-1)&amp;"'"</f>
        <v>'PRO-SPONT'</v>
      </c>
      <c r="G3607" t="str">
        <f>_xlfn.XLOOKUP(Table4[[#This Row],[enz]],'[1]Sheet2 (2)'!$A:$A,'[1]Sheet2 (2)'!$B:$B,"")</f>
        <v/>
      </c>
    </row>
    <row r="3608" spans="1:7" hidden="1" x14ac:dyDescent="0.2">
      <c r="A3608" t="s">
        <v>7895</v>
      </c>
      <c r="B3608">
        <v>10388.202298664601</v>
      </c>
      <c r="C3608">
        <v>0</v>
      </c>
      <c r="D3608">
        <v>0</v>
      </c>
      <c r="E3608">
        <f>Table4[[#This Row],[kapp_slack_ub]]/Table4[[#This Row],[kapp_old]]</f>
        <v>0</v>
      </c>
      <c r="F3608" t="str">
        <f>"'PRO-"&amp;_xlfn.TEXTAFTER(Table4[[#This Row],[rxn]],"-",-1)&amp;"'"</f>
        <v>'PRO-UNKNOWN'</v>
      </c>
      <c r="G3608" t="str">
        <f>_xlfn.XLOOKUP(Table4[[#This Row],[enz]],'[1]Sheet2 (2)'!$A:$A,'[1]Sheet2 (2)'!$B:$B,"")</f>
        <v/>
      </c>
    </row>
    <row r="3609" spans="1:7" hidden="1" x14ac:dyDescent="0.2">
      <c r="A3609" t="s">
        <v>7896</v>
      </c>
      <c r="B3609">
        <v>10388.202298664601</v>
      </c>
      <c r="C3609">
        <v>0</v>
      </c>
      <c r="D3609">
        <v>0</v>
      </c>
      <c r="E3609">
        <f>Table4[[#This Row],[kapp_slack_ub]]/Table4[[#This Row],[kapp_old]]</f>
        <v>0</v>
      </c>
      <c r="F3609" t="str">
        <f>"'PRO-"&amp;_xlfn.TEXTAFTER(Table4[[#This Row],[rxn]],"-",-1)&amp;"'"</f>
        <v>'PRO-rt4960'</v>
      </c>
      <c r="G3609">
        <f>_xlfn.XLOOKUP(Table4[[#This Row],[enz]],'[1]Sheet2 (2)'!$A:$A,'[1]Sheet2 (2)'!$B:$B,"")</f>
        <v>1</v>
      </c>
    </row>
    <row r="3610" spans="1:7" hidden="1" x14ac:dyDescent="0.2">
      <c r="A3610" t="s">
        <v>7897</v>
      </c>
      <c r="B3610">
        <v>10388.202298664601</v>
      </c>
      <c r="C3610">
        <v>0</v>
      </c>
      <c r="D3610">
        <v>0</v>
      </c>
      <c r="E3610">
        <f>Table4[[#This Row],[kapp_slack_ub]]/Table4[[#This Row],[kapp_old]]</f>
        <v>0</v>
      </c>
      <c r="F3610" t="str">
        <f>"'PRO-"&amp;_xlfn.TEXTAFTER(Table4[[#This Row],[rxn]],"-",-1)&amp;"'"</f>
        <v>'PRO-rt8275'</v>
      </c>
      <c r="G3610">
        <f>_xlfn.XLOOKUP(Table4[[#This Row],[enz]],'[1]Sheet2 (2)'!$A:$A,'[1]Sheet2 (2)'!$B:$B,"")</f>
        <v>1</v>
      </c>
    </row>
    <row r="3611" spans="1:7" hidden="1" x14ac:dyDescent="0.2">
      <c r="A3611" t="s">
        <v>3301</v>
      </c>
      <c r="B3611">
        <v>14895.613499671301</v>
      </c>
      <c r="C3611">
        <v>0</v>
      </c>
      <c r="D3611">
        <v>0</v>
      </c>
      <c r="E3611">
        <f>Table4[[#This Row],[kapp_slack_ub]]/Table4[[#This Row],[kapp_old]]</f>
        <v>0</v>
      </c>
      <c r="F3611" t="str">
        <f>"'PRO-"&amp;_xlfn.TEXTAFTER(Table4[[#This Row],[rxn]],"-",-1)&amp;"'"</f>
        <v>'PRO-RNR124'</v>
      </c>
      <c r="G3611" t="str">
        <f>_xlfn.XLOOKUP(Table4[[#This Row],[enz]],'[1]Sheet2 (2)'!$A:$A,'[1]Sheet2 (2)'!$B:$B,"")</f>
        <v/>
      </c>
    </row>
    <row r="3612" spans="1:7" hidden="1" x14ac:dyDescent="0.2">
      <c r="A3612" t="s">
        <v>7898</v>
      </c>
      <c r="B3612">
        <v>10388.202298664601</v>
      </c>
      <c r="C3612">
        <v>0</v>
      </c>
      <c r="D3612">
        <v>0</v>
      </c>
      <c r="E3612">
        <f>Table4[[#This Row],[kapp_slack_ub]]/Table4[[#This Row],[kapp_old]]</f>
        <v>0</v>
      </c>
      <c r="F3612" t="str">
        <f>"'PRO-"&amp;_xlfn.TEXTAFTER(Table4[[#This Row],[rxn]],"-",-1)&amp;"'"</f>
        <v>'PRO-RNR124'</v>
      </c>
      <c r="G3612" t="str">
        <f>_xlfn.XLOOKUP(Table4[[#This Row],[enz]],'[1]Sheet2 (2)'!$A:$A,'[1]Sheet2 (2)'!$B:$B,"")</f>
        <v/>
      </c>
    </row>
    <row r="3613" spans="1:7" hidden="1" x14ac:dyDescent="0.2">
      <c r="A3613" t="s">
        <v>3302</v>
      </c>
      <c r="B3613">
        <v>14895.613499671301</v>
      </c>
      <c r="C3613">
        <v>0</v>
      </c>
      <c r="D3613">
        <v>0</v>
      </c>
      <c r="E3613">
        <f>Table4[[#This Row],[kapp_slack_ub]]/Table4[[#This Row],[kapp_old]]</f>
        <v>0</v>
      </c>
      <c r="F3613" t="str">
        <f>"'PRO-"&amp;_xlfn.TEXTAFTER(Table4[[#This Row],[rxn]],"-",-1)&amp;"'"</f>
        <v>'PRO-RNR124'</v>
      </c>
      <c r="G3613" t="str">
        <f>_xlfn.XLOOKUP(Table4[[#This Row],[enz]],'[1]Sheet2 (2)'!$A:$A,'[1]Sheet2 (2)'!$B:$B,"")</f>
        <v/>
      </c>
    </row>
    <row r="3614" spans="1:7" hidden="1" x14ac:dyDescent="0.2">
      <c r="A3614" t="s">
        <v>7899</v>
      </c>
      <c r="B3614">
        <v>10388.202298664601</v>
      </c>
      <c r="C3614">
        <v>0</v>
      </c>
      <c r="D3614">
        <v>0</v>
      </c>
      <c r="E3614">
        <f>Table4[[#This Row],[kapp_slack_ub]]/Table4[[#This Row],[kapp_old]]</f>
        <v>0</v>
      </c>
      <c r="F3614" t="str">
        <f>"'PRO-"&amp;_xlfn.TEXTAFTER(Table4[[#This Row],[rxn]],"-",-1)&amp;"'"</f>
        <v>'PRO-RNR124'</v>
      </c>
      <c r="G3614" t="str">
        <f>_xlfn.XLOOKUP(Table4[[#This Row],[enz]],'[1]Sheet2 (2)'!$A:$A,'[1]Sheet2 (2)'!$B:$B,"")</f>
        <v/>
      </c>
    </row>
    <row r="3615" spans="1:7" hidden="1" x14ac:dyDescent="0.2">
      <c r="A3615" t="s">
        <v>3303</v>
      </c>
      <c r="B3615">
        <v>14895.613499671301</v>
      </c>
      <c r="C3615">
        <v>0</v>
      </c>
      <c r="D3615">
        <v>0</v>
      </c>
      <c r="E3615">
        <f>Table4[[#This Row],[kapp_slack_ub]]/Table4[[#This Row],[kapp_old]]</f>
        <v>0</v>
      </c>
      <c r="F3615" t="str">
        <f>"'PRO-"&amp;_xlfn.TEXTAFTER(Table4[[#This Row],[rxn]],"-",-1)&amp;"'"</f>
        <v>'PRO-RNR124'</v>
      </c>
      <c r="G3615" t="str">
        <f>_xlfn.XLOOKUP(Table4[[#This Row],[enz]],'[1]Sheet2 (2)'!$A:$A,'[1]Sheet2 (2)'!$B:$B,"")</f>
        <v/>
      </c>
    </row>
    <row r="3616" spans="1:7" hidden="1" x14ac:dyDescent="0.2">
      <c r="A3616" t="s">
        <v>7900</v>
      </c>
      <c r="B3616">
        <v>10388.202298664601</v>
      </c>
      <c r="C3616">
        <v>0</v>
      </c>
      <c r="D3616">
        <v>0</v>
      </c>
      <c r="E3616">
        <f>Table4[[#This Row],[kapp_slack_ub]]/Table4[[#This Row],[kapp_old]]</f>
        <v>0</v>
      </c>
      <c r="F3616" t="str">
        <f>"'PRO-"&amp;_xlfn.TEXTAFTER(Table4[[#This Row],[rxn]],"-",-1)&amp;"'"</f>
        <v>'PRO-RNR124'</v>
      </c>
      <c r="G3616" t="str">
        <f>_xlfn.XLOOKUP(Table4[[#This Row],[enz]],'[1]Sheet2 (2)'!$A:$A,'[1]Sheet2 (2)'!$B:$B,"")</f>
        <v/>
      </c>
    </row>
    <row r="3617" spans="1:7" hidden="1" x14ac:dyDescent="0.2">
      <c r="A3617" t="s">
        <v>7901</v>
      </c>
      <c r="B3617">
        <v>10388.202298664601</v>
      </c>
      <c r="C3617">
        <v>0</v>
      </c>
      <c r="D3617">
        <v>0</v>
      </c>
      <c r="E3617">
        <f>Table4[[#This Row],[kapp_slack_ub]]/Table4[[#This Row],[kapp_old]]</f>
        <v>0</v>
      </c>
      <c r="F3617" t="str">
        <f>"'PRO-"&amp;_xlfn.TEXTAFTER(Table4[[#This Row],[rxn]],"-",-1)&amp;"'"</f>
        <v>'PRO-RNR124'</v>
      </c>
      <c r="G3617" t="str">
        <f>_xlfn.XLOOKUP(Table4[[#This Row],[enz]],'[1]Sheet2 (2)'!$A:$A,'[1]Sheet2 (2)'!$B:$B,"")</f>
        <v/>
      </c>
    </row>
    <row r="3618" spans="1:7" hidden="1" x14ac:dyDescent="0.2">
      <c r="A3618" t="s">
        <v>7902</v>
      </c>
      <c r="B3618">
        <v>10388.202298664601</v>
      </c>
      <c r="C3618">
        <v>0</v>
      </c>
      <c r="D3618">
        <v>0</v>
      </c>
      <c r="E3618">
        <f>Table4[[#This Row],[kapp_slack_ub]]/Table4[[#This Row],[kapp_old]]</f>
        <v>0</v>
      </c>
      <c r="F3618" t="str">
        <f>"'PRO-"&amp;_xlfn.TEXTAFTER(Table4[[#This Row],[rxn]],"-",-1)&amp;"'"</f>
        <v>'PRO-RNR124'</v>
      </c>
      <c r="G3618" t="str">
        <f>_xlfn.XLOOKUP(Table4[[#This Row],[enz]],'[1]Sheet2 (2)'!$A:$A,'[1]Sheet2 (2)'!$B:$B,"")</f>
        <v/>
      </c>
    </row>
    <row r="3619" spans="1:7" hidden="1" x14ac:dyDescent="0.2">
      <c r="A3619" t="s">
        <v>7903</v>
      </c>
      <c r="B3619">
        <v>10388.202298664601</v>
      </c>
      <c r="C3619">
        <v>0</v>
      </c>
      <c r="D3619">
        <v>0</v>
      </c>
      <c r="E3619">
        <f>Table4[[#This Row],[kapp_slack_ub]]/Table4[[#This Row],[kapp_old]]</f>
        <v>0</v>
      </c>
      <c r="F3619" t="str">
        <f>"'PRO-"&amp;_xlfn.TEXTAFTER(Table4[[#This Row],[rxn]],"-",-1)&amp;"'"</f>
        <v>'PRO-rt6206'</v>
      </c>
      <c r="G3619">
        <f>_xlfn.XLOOKUP(Table4[[#This Row],[enz]],'[1]Sheet2 (2)'!$A:$A,'[1]Sheet2 (2)'!$B:$B,"")</f>
        <v>1</v>
      </c>
    </row>
    <row r="3620" spans="1:7" hidden="1" x14ac:dyDescent="0.2">
      <c r="A3620" t="s">
        <v>7904</v>
      </c>
      <c r="B3620">
        <v>10388.202298664601</v>
      </c>
      <c r="C3620">
        <v>0</v>
      </c>
      <c r="D3620">
        <v>0</v>
      </c>
      <c r="E3620">
        <f>Table4[[#This Row],[kapp_slack_ub]]/Table4[[#This Row],[kapp_old]]</f>
        <v>0</v>
      </c>
      <c r="F3620" t="str">
        <f>"'PRO-"&amp;_xlfn.TEXTAFTER(Table4[[#This Row],[rxn]],"-",-1)&amp;"'"</f>
        <v>'PRO-rt3505'</v>
      </c>
      <c r="G3620">
        <f>_xlfn.XLOOKUP(Table4[[#This Row],[enz]],'[1]Sheet2 (2)'!$A:$A,'[1]Sheet2 (2)'!$B:$B,"")</f>
        <v>1</v>
      </c>
    </row>
    <row r="3621" spans="1:7" hidden="1" x14ac:dyDescent="0.2">
      <c r="A3621" t="s">
        <v>7905</v>
      </c>
      <c r="B3621">
        <v>5062258.2257529097</v>
      </c>
      <c r="C3621">
        <v>0</v>
      </c>
      <c r="D3621">
        <v>0</v>
      </c>
      <c r="E3621">
        <f>Table4[[#This Row],[kapp_slack_ub]]/Table4[[#This Row],[kapp_old]]</f>
        <v>0</v>
      </c>
      <c r="F3621" t="str">
        <f>"'PRO-"&amp;_xlfn.TEXTAFTER(Table4[[#This Row],[rxn]],"-",-1)&amp;"'"</f>
        <v>'PRO-rt3505'</v>
      </c>
      <c r="G3621">
        <f>_xlfn.XLOOKUP(Table4[[#This Row],[enz]],'[1]Sheet2 (2)'!$A:$A,'[1]Sheet2 (2)'!$B:$B,"")</f>
        <v>1</v>
      </c>
    </row>
    <row r="3622" spans="1:7" hidden="1" x14ac:dyDescent="0.2">
      <c r="A3622" t="s">
        <v>7906</v>
      </c>
      <c r="B3622">
        <v>10388.202298664601</v>
      </c>
      <c r="C3622">
        <v>0</v>
      </c>
      <c r="D3622">
        <v>0</v>
      </c>
      <c r="E3622">
        <f>Table4[[#This Row],[kapp_slack_ub]]/Table4[[#This Row],[kapp_old]]</f>
        <v>0</v>
      </c>
      <c r="F3622" t="str">
        <f>"'PRO-"&amp;_xlfn.TEXTAFTER(Table4[[#This Row],[rxn]],"-",-1)&amp;"'"</f>
        <v>'PRO-rt7896'</v>
      </c>
      <c r="G3622">
        <f>_xlfn.XLOOKUP(Table4[[#This Row],[enz]],'[1]Sheet2 (2)'!$A:$A,'[1]Sheet2 (2)'!$B:$B,"")</f>
        <v>1</v>
      </c>
    </row>
    <row r="3623" spans="1:7" hidden="1" x14ac:dyDescent="0.2">
      <c r="A3623" t="s">
        <v>7907</v>
      </c>
      <c r="B3623">
        <v>10388.202298664601</v>
      </c>
      <c r="C3623">
        <v>0</v>
      </c>
      <c r="D3623">
        <v>0</v>
      </c>
      <c r="E3623">
        <f>Table4[[#This Row],[kapp_slack_ub]]/Table4[[#This Row],[kapp_old]]</f>
        <v>0</v>
      </c>
      <c r="F3623" t="str">
        <f>"'PRO-"&amp;_xlfn.TEXTAFTER(Table4[[#This Row],[rxn]],"-",-1)&amp;"'"</f>
        <v>'PRO-rt7896'</v>
      </c>
      <c r="G3623">
        <f>_xlfn.XLOOKUP(Table4[[#This Row],[enz]],'[1]Sheet2 (2)'!$A:$A,'[1]Sheet2 (2)'!$B:$B,"")</f>
        <v>1</v>
      </c>
    </row>
    <row r="3624" spans="1:7" hidden="1" x14ac:dyDescent="0.2">
      <c r="A3624" t="s">
        <v>3304</v>
      </c>
      <c r="B3624">
        <v>16108.800996104501</v>
      </c>
      <c r="C3624">
        <v>0</v>
      </c>
      <c r="D3624">
        <v>0</v>
      </c>
      <c r="E3624">
        <f>Table4[[#This Row],[kapp_slack_ub]]/Table4[[#This Row],[kapp_old]]</f>
        <v>0</v>
      </c>
      <c r="F3624" t="str">
        <f>"'PRO-"&amp;_xlfn.TEXTAFTER(Table4[[#This Row],[rxn]],"-",-1)&amp;"'"</f>
        <v>'PRO-rt4920'</v>
      </c>
      <c r="G3624">
        <f>_xlfn.XLOOKUP(Table4[[#This Row],[enz]],'[1]Sheet2 (2)'!$A:$A,'[1]Sheet2 (2)'!$B:$B,"")</f>
        <v>1</v>
      </c>
    </row>
    <row r="3625" spans="1:7" hidden="1" x14ac:dyDescent="0.2">
      <c r="A3625" t="s">
        <v>7908</v>
      </c>
      <c r="B3625">
        <v>10388.202298664601</v>
      </c>
      <c r="C3625">
        <v>0</v>
      </c>
      <c r="D3625">
        <v>0</v>
      </c>
      <c r="E3625">
        <f>Table4[[#This Row],[kapp_slack_ub]]/Table4[[#This Row],[kapp_old]]</f>
        <v>0</v>
      </c>
      <c r="F3625" t="str">
        <f>"'PRO-"&amp;_xlfn.TEXTAFTER(Table4[[#This Row],[rxn]],"-",-1)&amp;"'"</f>
        <v>'PRO-rt4920'</v>
      </c>
      <c r="G3625">
        <f>_xlfn.XLOOKUP(Table4[[#This Row],[enz]],'[1]Sheet2 (2)'!$A:$A,'[1]Sheet2 (2)'!$B:$B,"")</f>
        <v>1</v>
      </c>
    </row>
    <row r="3626" spans="1:7" hidden="1" x14ac:dyDescent="0.2">
      <c r="A3626" t="s">
        <v>3305</v>
      </c>
      <c r="B3626">
        <v>10388.202298664601</v>
      </c>
      <c r="C3626">
        <v>0</v>
      </c>
      <c r="D3626">
        <v>0</v>
      </c>
      <c r="E3626">
        <f>Table4[[#This Row],[kapp_slack_ub]]/Table4[[#This Row],[kapp_old]]</f>
        <v>0</v>
      </c>
      <c r="F3626" t="str">
        <f>"'PRO-"&amp;_xlfn.TEXTAFTER(Table4[[#This Row],[rxn]],"-",-1)&amp;"'"</f>
        <v>'PRO-rt8465'</v>
      </c>
      <c r="G3626">
        <f>_xlfn.XLOOKUP(Table4[[#This Row],[enz]],'[1]Sheet2 (2)'!$A:$A,'[1]Sheet2 (2)'!$B:$B,"")</f>
        <v>1</v>
      </c>
    </row>
    <row r="3627" spans="1:7" hidden="1" x14ac:dyDescent="0.2">
      <c r="A3627" t="s">
        <v>3306</v>
      </c>
      <c r="B3627">
        <v>1176.85319453852</v>
      </c>
      <c r="C3627">
        <v>0</v>
      </c>
      <c r="D3627">
        <v>0</v>
      </c>
      <c r="E3627">
        <f>Table4[[#This Row],[kapp_slack_ub]]/Table4[[#This Row],[kapp_old]]</f>
        <v>0</v>
      </c>
      <c r="F3627" t="str">
        <f>"'PRO-"&amp;_xlfn.TEXTAFTER(Table4[[#This Row],[rxn]],"-",-1)&amp;"'"</f>
        <v>'PRO-rt5719'</v>
      </c>
      <c r="G3627">
        <f>_xlfn.XLOOKUP(Table4[[#This Row],[enz]],'[1]Sheet2 (2)'!$A:$A,'[1]Sheet2 (2)'!$B:$B,"")</f>
        <v>1</v>
      </c>
    </row>
    <row r="3628" spans="1:7" hidden="1" x14ac:dyDescent="0.2">
      <c r="A3628" t="s">
        <v>7909</v>
      </c>
      <c r="B3628">
        <v>1176.85319453852</v>
      </c>
      <c r="C3628">
        <v>0</v>
      </c>
      <c r="D3628">
        <v>0</v>
      </c>
      <c r="E3628">
        <f>Table4[[#This Row],[kapp_slack_ub]]/Table4[[#This Row],[kapp_old]]</f>
        <v>0</v>
      </c>
      <c r="F3628" t="str">
        <f>"'PRO-"&amp;_xlfn.TEXTAFTER(Table4[[#This Row],[rxn]],"-",-1)&amp;"'"</f>
        <v>'PRO-rt8465'</v>
      </c>
      <c r="G3628">
        <f>_xlfn.XLOOKUP(Table4[[#This Row],[enz]],'[1]Sheet2 (2)'!$A:$A,'[1]Sheet2 (2)'!$B:$B,"")</f>
        <v>1</v>
      </c>
    </row>
    <row r="3629" spans="1:7" hidden="1" x14ac:dyDescent="0.2">
      <c r="A3629" t="s">
        <v>3307</v>
      </c>
      <c r="B3629">
        <v>11588.6014667995</v>
      </c>
      <c r="C3629">
        <v>0</v>
      </c>
      <c r="D3629">
        <v>0</v>
      </c>
      <c r="E3629">
        <f>Table4[[#This Row],[kapp_slack_ub]]/Table4[[#This Row],[kapp_old]]</f>
        <v>0</v>
      </c>
      <c r="F3629" t="str">
        <f>"'PRO-"&amp;_xlfn.TEXTAFTER(Table4[[#This Row],[rxn]],"-",-1)&amp;"'"</f>
        <v>'PRO-rt5075'</v>
      </c>
      <c r="G3629">
        <f>_xlfn.XLOOKUP(Table4[[#This Row],[enz]],'[1]Sheet2 (2)'!$A:$A,'[1]Sheet2 (2)'!$B:$B,"")</f>
        <v>1</v>
      </c>
    </row>
    <row r="3630" spans="1:7" hidden="1" x14ac:dyDescent="0.2">
      <c r="A3630" t="s">
        <v>7910</v>
      </c>
      <c r="B3630">
        <v>10388.202298664601</v>
      </c>
      <c r="C3630">
        <v>0</v>
      </c>
      <c r="D3630">
        <v>0</v>
      </c>
      <c r="E3630">
        <f>Table4[[#This Row],[kapp_slack_ub]]/Table4[[#This Row],[kapp_old]]</f>
        <v>0</v>
      </c>
      <c r="F3630" t="str">
        <f>"'PRO-"&amp;_xlfn.TEXTAFTER(Table4[[#This Row],[rxn]],"-",-1)&amp;"'"</f>
        <v>'PRO-rt1970'</v>
      </c>
      <c r="G3630">
        <f>_xlfn.XLOOKUP(Table4[[#This Row],[enz]],'[1]Sheet2 (2)'!$A:$A,'[1]Sheet2 (2)'!$B:$B,"")</f>
        <v>1</v>
      </c>
    </row>
    <row r="3631" spans="1:7" hidden="1" x14ac:dyDescent="0.2">
      <c r="A3631" t="s">
        <v>7911</v>
      </c>
      <c r="B3631">
        <v>10388.202298664601</v>
      </c>
      <c r="C3631">
        <v>0</v>
      </c>
      <c r="D3631">
        <v>0</v>
      </c>
      <c r="E3631">
        <f>Table4[[#This Row],[kapp_slack_ub]]/Table4[[#This Row],[kapp_old]]</f>
        <v>0</v>
      </c>
      <c r="F3631" t="str">
        <f>"'PRO-"&amp;_xlfn.TEXTAFTER(Table4[[#This Row],[rxn]],"-",-1)&amp;"'"</f>
        <v>'PRO-rt2557'</v>
      </c>
      <c r="G3631">
        <f>_xlfn.XLOOKUP(Table4[[#This Row],[enz]],'[1]Sheet2 (2)'!$A:$A,'[1]Sheet2 (2)'!$B:$B,"")</f>
        <v>1</v>
      </c>
    </row>
    <row r="3632" spans="1:7" hidden="1" x14ac:dyDescent="0.2">
      <c r="A3632" t="s">
        <v>7912</v>
      </c>
      <c r="B3632">
        <v>10388.202298664601</v>
      </c>
      <c r="C3632">
        <v>0</v>
      </c>
      <c r="D3632">
        <v>0</v>
      </c>
      <c r="E3632">
        <f>Table4[[#This Row],[kapp_slack_ub]]/Table4[[#This Row],[kapp_old]]</f>
        <v>0</v>
      </c>
      <c r="F3632" t="str">
        <f>"'PRO-"&amp;_xlfn.TEXTAFTER(Table4[[#This Row],[rxn]],"-",-1)&amp;"'"</f>
        <v>'PRO-rt3875'</v>
      </c>
      <c r="G3632">
        <f>_xlfn.XLOOKUP(Table4[[#This Row],[enz]],'[1]Sheet2 (2)'!$A:$A,'[1]Sheet2 (2)'!$B:$B,"")</f>
        <v>1</v>
      </c>
    </row>
    <row r="3633" spans="1:7" hidden="1" x14ac:dyDescent="0.2">
      <c r="A3633" t="s">
        <v>7913</v>
      </c>
      <c r="B3633">
        <v>10388.202298664601</v>
      </c>
      <c r="C3633">
        <v>0</v>
      </c>
      <c r="D3633">
        <v>0</v>
      </c>
      <c r="E3633">
        <f>Table4[[#This Row],[kapp_slack_ub]]/Table4[[#This Row],[kapp_old]]</f>
        <v>0</v>
      </c>
      <c r="F3633" t="str">
        <f>"'PRO-"&amp;_xlfn.TEXTAFTER(Table4[[#This Row],[rxn]],"-",-1)&amp;"'"</f>
        <v>'PRO-rt5198'</v>
      </c>
      <c r="G3633">
        <f>_xlfn.XLOOKUP(Table4[[#This Row],[enz]],'[1]Sheet2 (2)'!$A:$A,'[1]Sheet2 (2)'!$B:$B,"")</f>
        <v>1</v>
      </c>
    </row>
    <row r="3634" spans="1:7" hidden="1" x14ac:dyDescent="0.2">
      <c r="A3634" t="s">
        <v>7914</v>
      </c>
      <c r="B3634">
        <v>10388.202298664601</v>
      </c>
      <c r="C3634">
        <v>0</v>
      </c>
      <c r="D3634">
        <v>0</v>
      </c>
      <c r="E3634">
        <f>Table4[[#This Row],[kapp_slack_ub]]/Table4[[#This Row],[kapp_old]]</f>
        <v>0</v>
      </c>
      <c r="F3634" t="str">
        <f>"'PRO-"&amp;_xlfn.TEXTAFTER(Table4[[#This Row],[rxn]],"-",-1)&amp;"'"</f>
        <v>'PRO-rt5285'</v>
      </c>
      <c r="G3634">
        <f>_xlfn.XLOOKUP(Table4[[#This Row],[enz]],'[1]Sheet2 (2)'!$A:$A,'[1]Sheet2 (2)'!$B:$B,"")</f>
        <v>1</v>
      </c>
    </row>
    <row r="3635" spans="1:7" hidden="1" x14ac:dyDescent="0.2">
      <c r="A3635" t="s">
        <v>7915</v>
      </c>
      <c r="B3635">
        <v>10388.202298664601</v>
      </c>
      <c r="C3635">
        <v>0</v>
      </c>
      <c r="D3635">
        <v>0</v>
      </c>
      <c r="E3635">
        <f>Table4[[#This Row],[kapp_slack_ub]]/Table4[[#This Row],[kapp_old]]</f>
        <v>0</v>
      </c>
      <c r="F3635" t="str">
        <f>"'PRO-"&amp;_xlfn.TEXTAFTER(Table4[[#This Row],[rxn]],"-",-1)&amp;"'"</f>
        <v>'PRO-rt5815'</v>
      </c>
      <c r="G3635">
        <f>_xlfn.XLOOKUP(Table4[[#This Row],[enz]],'[1]Sheet2 (2)'!$A:$A,'[1]Sheet2 (2)'!$B:$B,"")</f>
        <v>1</v>
      </c>
    </row>
    <row r="3636" spans="1:7" hidden="1" x14ac:dyDescent="0.2">
      <c r="A3636" t="s">
        <v>7916</v>
      </c>
      <c r="B3636">
        <v>10388.202298664601</v>
      </c>
      <c r="C3636">
        <v>0</v>
      </c>
      <c r="D3636">
        <v>0</v>
      </c>
      <c r="E3636">
        <f>Table4[[#This Row],[kapp_slack_ub]]/Table4[[#This Row],[kapp_old]]</f>
        <v>0</v>
      </c>
      <c r="F3636" t="str">
        <f>"'PRO-"&amp;_xlfn.TEXTAFTER(Table4[[#This Row],[rxn]],"-",-1)&amp;"'"</f>
        <v>'PRO-rt7337'</v>
      </c>
      <c r="G3636">
        <f>_xlfn.XLOOKUP(Table4[[#This Row],[enz]],'[1]Sheet2 (2)'!$A:$A,'[1]Sheet2 (2)'!$B:$B,"")</f>
        <v>1</v>
      </c>
    </row>
    <row r="3637" spans="1:7" hidden="1" x14ac:dyDescent="0.2">
      <c r="A3637" t="s">
        <v>7917</v>
      </c>
      <c r="B3637">
        <v>10388.202298664601</v>
      </c>
      <c r="C3637">
        <v>0</v>
      </c>
      <c r="D3637">
        <v>0</v>
      </c>
      <c r="E3637">
        <f>Table4[[#This Row],[kapp_slack_ub]]/Table4[[#This Row],[kapp_old]]</f>
        <v>0</v>
      </c>
      <c r="F3637" t="str">
        <f>"'PRO-"&amp;_xlfn.TEXTAFTER(Table4[[#This Row],[rxn]],"-",-1)&amp;"'"</f>
        <v>'PRO-rt7373'</v>
      </c>
      <c r="G3637">
        <f>_xlfn.XLOOKUP(Table4[[#This Row],[enz]],'[1]Sheet2 (2)'!$A:$A,'[1]Sheet2 (2)'!$B:$B,"")</f>
        <v>1</v>
      </c>
    </row>
    <row r="3638" spans="1:7" hidden="1" x14ac:dyDescent="0.2">
      <c r="A3638" t="s">
        <v>3308</v>
      </c>
      <c r="B3638">
        <v>3206.21738843413</v>
      </c>
      <c r="C3638">
        <v>0</v>
      </c>
      <c r="D3638">
        <v>0</v>
      </c>
      <c r="E3638">
        <f>Table4[[#This Row],[kapp_slack_ub]]/Table4[[#This Row],[kapp_old]]</f>
        <v>0</v>
      </c>
      <c r="F3638" t="str">
        <f>"'PRO-"&amp;_xlfn.TEXTAFTER(Table4[[#This Row],[rxn]],"-",-1)&amp;"'"</f>
        <v>'PRO-rt4692'</v>
      </c>
      <c r="G3638">
        <f>_xlfn.XLOOKUP(Table4[[#This Row],[enz]],'[1]Sheet2 (2)'!$A:$A,'[1]Sheet2 (2)'!$B:$B,"")</f>
        <v>1</v>
      </c>
    </row>
    <row r="3639" spans="1:7" hidden="1" x14ac:dyDescent="0.2">
      <c r="A3639" t="s">
        <v>7918</v>
      </c>
      <c r="B3639">
        <v>10388.202298664601</v>
      </c>
      <c r="C3639">
        <v>0</v>
      </c>
      <c r="D3639">
        <v>0</v>
      </c>
      <c r="E3639">
        <f>Table4[[#This Row],[kapp_slack_ub]]/Table4[[#This Row],[kapp_old]]</f>
        <v>0</v>
      </c>
      <c r="F3639" t="str">
        <f>"'PRO-"&amp;_xlfn.TEXTAFTER(Table4[[#This Row],[rxn]],"-",-1)&amp;"'"</f>
        <v>'PRO-rt4269'</v>
      </c>
      <c r="G3639">
        <f>_xlfn.XLOOKUP(Table4[[#This Row],[enz]],'[1]Sheet2 (2)'!$A:$A,'[1]Sheet2 (2)'!$B:$B,"")</f>
        <v>1</v>
      </c>
    </row>
    <row r="3640" spans="1:7" hidden="1" x14ac:dyDescent="0.2">
      <c r="A3640" t="s">
        <v>7919</v>
      </c>
      <c r="B3640">
        <v>10388.202298664601</v>
      </c>
      <c r="C3640">
        <v>0</v>
      </c>
      <c r="D3640">
        <v>0</v>
      </c>
      <c r="E3640">
        <f>Table4[[#This Row],[kapp_slack_ub]]/Table4[[#This Row],[kapp_old]]</f>
        <v>0</v>
      </c>
      <c r="F3640" t="str">
        <f>"'PRO-"&amp;_xlfn.TEXTAFTER(Table4[[#This Row],[rxn]],"-",-1)&amp;"'"</f>
        <v>'PRO-rt5044'</v>
      </c>
      <c r="G3640">
        <f>_xlfn.XLOOKUP(Table4[[#This Row],[enz]],'[1]Sheet2 (2)'!$A:$A,'[1]Sheet2 (2)'!$B:$B,"")</f>
        <v>1</v>
      </c>
    </row>
    <row r="3641" spans="1:7" hidden="1" x14ac:dyDescent="0.2">
      <c r="A3641" t="s">
        <v>7920</v>
      </c>
      <c r="B3641">
        <v>10388.202298664601</v>
      </c>
      <c r="C3641">
        <v>0</v>
      </c>
      <c r="D3641">
        <v>0</v>
      </c>
      <c r="E3641">
        <f>Table4[[#This Row],[kapp_slack_ub]]/Table4[[#This Row],[kapp_old]]</f>
        <v>0</v>
      </c>
      <c r="F3641" t="str">
        <f>"'PRO-"&amp;_xlfn.TEXTAFTER(Table4[[#This Row],[rxn]],"-",-1)&amp;"'"</f>
        <v>'PRO-rt5044'</v>
      </c>
      <c r="G3641">
        <f>_xlfn.XLOOKUP(Table4[[#This Row],[enz]],'[1]Sheet2 (2)'!$A:$A,'[1]Sheet2 (2)'!$B:$B,"")</f>
        <v>1</v>
      </c>
    </row>
    <row r="3642" spans="1:7" hidden="1" x14ac:dyDescent="0.2">
      <c r="A3642" t="s">
        <v>7921</v>
      </c>
      <c r="B3642">
        <v>10388.202298664601</v>
      </c>
      <c r="C3642">
        <v>0</v>
      </c>
      <c r="D3642">
        <v>0</v>
      </c>
      <c r="E3642">
        <f>Table4[[#This Row],[kapp_slack_ub]]/Table4[[#This Row],[kapp_old]]</f>
        <v>0</v>
      </c>
      <c r="F3642" t="str">
        <f>"'PRO-"&amp;_xlfn.TEXTAFTER(Table4[[#This Row],[rxn]],"-",-1)&amp;"'"</f>
        <v>'PRO-rt4606'</v>
      </c>
      <c r="G3642">
        <f>_xlfn.XLOOKUP(Table4[[#This Row],[enz]],'[1]Sheet2 (2)'!$A:$A,'[1]Sheet2 (2)'!$B:$B,"")</f>
        <v>1</v>
      </c>
    </row>
    <row r="3643" spans="1:7" hidden="1" x14ac:dyDescent="0.2">
      <c r="A3643" t="s">
        <v>7922</v>
      </c>
      <c r="B3643">
        <v>10388.202298664601</v>
      </c>
      <c r="C3643">
        <v>0</v>
      </c>
      <c r="D3643">
        <v>0</v>
      </c>
      <c r="E3643">
        <f>Table4[[#This Row],[kapp_slack_ub]]/Table4[[#This Row],[kapp_old]]</f>
        <v>0</v>
      </c>
      <c r="F3643" t="str">
        <f>"'PRO-"&amp;_xlfn.TEXTAFTER(Table4[[#This Row],[rxn]],"-",-1)&amp;"'"</f>
        <v>'PRO-rt8084'</v>
      </c>
      <c r="G3643">
        <f>_xlfn.XLOOKUP(Table4[[#This Row],[enz]],'[1]Sheet2 (2)'!$A:$A,'[1]Sheet2 (2)'!$B:$B,"")</f>
        <v>1</v>
      </c>
    </row>
    <row r="3644" spans="1:7" hidden="1" x14ac:dyDescent="0.2">
      <c r="A3644" t="s">
        <v>7923</v>
      </c>
      <c r="B3644">
        <v>10388.202298664601</v>
      </c>
      <c r="C3644">
        <v>0</v>
      </c>
      <c r="D3644">
        <v>0</v>
      </c>
      <c r="E3644">
        <f>Table4[[#This Row],[kapp_slack_ub]]/Table4[[#This Row],[kapp_old]]</f>
        <v>0</v>
      </c>
      <c r="F3644" t="str">
        <f>"'PRO-"&amp;_xlfn.TEXTAFTER(Table4[[#This Row],[rxn]],"-",-1)&amp;"'"</f>
        <v>'PRO-rt4606'</v>
      </c>
      <c r="G3644">
        <f>_xlfn.XLOOKUP(Table4[[#This Row],[enz]],'[1]Sheet2 (2)'!$A:$A,'[1]Sheet2 (2)'!$B:$B,"")</f>
        <v>1</v>
      </c>
    </row>
    <row r="3645" spans="1:7" hidden="1" x14ac:dyDescent="0.2">
      <c r="A3645" t="s">
        <v>7924</v>
      </c>
      <c r="B3645">
        <v>10388.202298664601</v>
      </c>
      <c r="C3645">
        <v>0</v>
      </c>
      <c r="D3645">
        <v>0</v>
      </c>
      <c r="E3645">
        <f>Table4[[#This Row],[kapp_slack_ub]]/Table4[[#This Row],[kapp_old]]</f>
        <v>0</v>
      </c>
      <c r="F3645" t="str">
        <f>"'PRO-"&amp;_xlfn.TEXTAFTER(Table4[[#This Row],[rxn]],"-",-1)&amp;"'"</f>
        <v>'PRO-UNKNOWN'</v>
      </c>
      <c r="G3645" t="str">
        <f>_xlfn.XLOOKUP(Table4[[#This Row],[enz]],'[1]Sheet2 (2)'!$A:$A,'[1]Sheet2 (2)'!$B:$B,"")</f>
        <v/>
      </c>
    </row>
    <row r="3646" spans="1:7" hidden="1" x14ac:dyDescent="0.2">
      <c r="A3646" t="s">
        <v>7925</v>
      </c>
      <c r="B3646">
        <v>10388.202298664601</v>
      </c>
      <c r="C3646">
        <v>0</v>
      </c>
      <c r="D3646">
        <v>0</v>
      </c>
      <c r="E3646">
        <f>Table4[[#This Row],[kapp_slack_ub]]/Table4[[#This Row],[kapp_old]]</f>
        <v>0</v>
      </c>
      <c r="F3646" t="str">
        <f>"'PRO-"&amp;_xlfn.TEXTAFTER(Table4[[#This Row],[rxn]],"-",-1)&amp;"'"</f>
        <v>'PRO-UNKNOWN'</v>
      </c>
      <c r="G3646" t="str">
        <f>_xlfn.XLOOKUP(Table4[[#This Row],[enz]],'[1]Sheet2 (2)'!$A:$A,'[1]Sheet2 (2)'!$B:$B,"")</f>
        <v/>
      </c>
    </row>
    <row r="3647" spans="1:7" hidden="1" x14ac:dyDescent="0.2">
      <c r="A3647" t="s">
        <v>7926</v>
      </c>
      <c r="B3647">
        <v>10388.202298664601</v>
      </c>
      <c r="C3647">
        <v>0</v>
      </c>
      <c r="D3647">
        <v>0</v>
      </c>
      <c r="E3647">
        <f>Table4[[#This Row],[kapp_slack_ub]]/Table4[[#This Row],[kapp_old]]</f>
        <v>0</v>
      </c>
      <c r="F3647" t="str">
        <f>"'PRO-"&amp;_xlfn.TEXTAFTER(Table4[[#This Row],[rxn]],"-",-1)&amp;"'"</f>
        <v>'PRO-UNKNOWN'</v>
      </c>
      <c r="G3647" t="str">
        <f>_xlfn.XLOOKUP(Table4[[#This Row],[enz]],'[1]Sheet2 (2)'!$A:$A,'[1]Sheet2 (2)'!$B:$B,"")</f>
        <v/>
      </c>
    </row>
    <row r="3648" spans="1:7" hidden="1" x14ac:dyDescent="0.2">
      <c r="A3648" t="s">
        <v>7927</v>
      </c>
      <c r="B3648">
        <v>10388.202298664601</v>
      </c>
      <c r="C3648">
        <v>0</v>
      </c>
      <c r="D3648">
        <v>0</v>
      </c>
      <c r="E3648">
        <f>Table4[[#This Row],[kapp_slack_ub]]/Table4[[#This Row],[kapp_old]]</f>
        <v>0</v>
      </c>
      <c r="F3648" t="str">
        <f>"'PRO-"&amp;_xlfn.TEXTAFTER(Table4[[#This Row],[rxn]],"-",-1)&amp;"'"</f>
        <v>'PRO-UNKNOWN'</v>
      </c>
      <c r="G3648" t="str">
        <f>_xlfn.XLOOKUP(Table4[[#This Row],[enz]],'[1]Sheet2 (2)'!$A:$A,'[1]Sheet2 (2)'!$B:$B,"")</f>
        <v/>
      </c>
    </row>
    <row r="3649" spans="1:7" hidden="1" x14ac:dyDescent="0.2">
      <c r="A3649" t="s">
        <v>7928</v>
      </c>
      <c r="B3649">
        <v>10388.202298664601</v>
      </c>
      <c r="C3649">
        <v>0</v>
      </c>
      <c r="D3649">
        <v>0</v>
      </c>
      <c r="E3649">
        <f>Table4[[#This Row],[kapp_slack_ub]]/Table4[[#This Row],[kapp_old]]</f>
        <v>0</v>
      </c>
      <c r="F3649" t="str">
        <f>"'PRO-"&amp;_xlfn.TEXTAFTER(Table4[[#This Row],[rxn]],"-",-1)&amp;"'"</f>
        <v>'PRO-rt3986'</v>
      </c>
      <c r="G3649">
        <f>_xlfn.XLOOKUP(Table4[[#This Row],[enz]],'[1]Sheet2 (2)'!$A:$A,'[1]Sheet2 (2)'!$B:$B,"")</f>
        <v>1</v>
      </c>
    </row>
    <row r="3650" spans="1:7" hidden="1" x14ac:dyDescent="0.2">
      <c r="A3650" t="s">
        <v>3309</v>
      </c>
      <c r="B3650">
        <v>10388.202298664601</v>
      </c>
      <c r="C3650">
        <v>0</v>
      </c>
      <c r="D3650">
        <v>0</v>
      </c>
      <c r="E3650">
        <f>Table4[[#This Row],[kapp_slack_ub]]/Table4[[#This Row],[kapp_old]]</f>
        <v>0</v>
      </c>
      <c r="F3650" t="str">
        <f>"'PRO-"&amp;_xlfn.TEXTAFTER(Table4[[#This Row],[rxn]],"-",-1)&amp;"'"</f>
        <v>'PRO-rt6880'</v>
      </c>
      <c r="G3650">
        <f>_xlfn.XLOOKUP(Table4[[#This Row],[enz]],'[1]Sheet2 (2)'!$A:$A,'[1]Sheet2 (2)'!$B:$B,"")</f>
        <v>1</v>
      </c>
    </row>
    <row r="3651" spans="1:7" hidden="1" x14ac:dyDescent="0.2">
      <c r="A3651" t="s">
        <v>7929</v>
      </c>
      <c r="B3651">
        <v>10388.202298664601</v>
      </c>
      <c r="C3651">
        <v>0</v>
      </c>
      <c r="D3651">
        <v>0</v>
      </c>
      <c r="E3651">
        <f>Table4[[#This Row],[kapp_slack_ub]]/Table4[[#This Row],[kapp_old]]</f>
        <v>0</v>
      </c>
      <c r="F3651" t="str">
        <f>"'PRO-"&amp;_xlfn.TEXTAFTER(Table4[[#This Row],[rxn]],"-",-1)&amp;"'"</f>
        <v>'PRO-rt0848_c'</v>
      </c>
      <c r="G3651">
        <f>_xlfn.XLOOKUP(Table4[[#This Row],[enz]],'[1]Sheet2 (2)'!$A:$A,'[1]Sheet2 (2)'!$B:$B,"")</f>
        <v>1</v>
      </c>
    </row>
    <row r="3652" spans="1:7" hidden="1" x14ac:dyDescent="0.2">
      <c r="A3652" t="s">
        <v>3310</v>
      </c>
      <c r="B3652">
        <v>2739.90944129834</v>
      </c>
      <c r="C3652">
        <v>0</v>
      </c>
      <c r="D3652">
        <v>0</v>
      </c>
      <c r="E3652">
        <f>Table4[[#This Row],[kapp_slack_ub]]/Table4[[#This Row],[kapp_old]]</f>
        <v>0</v>
      </c>
      <c r="F3652" t="str">
        <f>"'PRO-"&amp;_xlfn.TEXTAFTER(Table4[[#This Row],[rxn]],"-",-1)&amp;"'"</f>
        <v>'PRO-rt10571935'</v>
      </c>
      <c r="G3652" t="str">
        <f>_xlfn.XLOOKUP(Table4[[#This Row],[enz]],'[1]Sheet2 (2)'!$A:$A,'[1]Sheet2 (2)'!$B:$B,"")</f>
        <v/>
      </c>
    </row>
    <row r="3653" spans="1:7" hidden="1" x14ac:dyDescent="0.2">
      <c r="A3653" t="s">
        <v>7930</v>
      </c>
      <c r="B3653">
        <v>10388.202298664601</v>
      </c>
      <c r="C3653">
        <v>0</v>
      </c>
      <c r="D3653">
        <v>0</v>
      </c>
      <c r="E3653">
        <f>Table4[[#This Row],[kapp_slack_ub]]/Table4[[#This Row],[kapp_old]]</f>
        <v>0</v>
      </c>
      <c r="F3653" t="str">
        <f>"'PRO-"&amp;_xlfn.TEXTAFTER(Table4[[#This Row],[rxn]],"-",-1)&amp;"'"</f>
        <v>'PRO-rt7910'</v>
      </c>
      <c r="G3653">
        <f>_xlfn.XLOOKUP(Table4[[#This Row],[enz]],'[1]Sheet2 (2)'!$A:$A,'[1]Sheet2 (2)'!$B:$B,"")</f>
        <v>1</v>
      </c>
    </row>
    <row r="3654" spans="1:7" hidden="1" x14ac:dyDescent="0.2">
      <c r="A3654" t="s">
        <v>3311</v>
      </c>
      <c r="B3654">
        <v>1001966.69703412</v>
      </c>
      <c r="C3654">
        <v>0</v>
      </c>
      <c r="D3654">
        <v>0</v>
      </c>
      <c r="E3654">
        <f>Table4[[#This Row],[kapp_slack_ub]]/Table4[[#This Row],[kapp_old]]</f>
        <v>0</v>
      </c>
      <c r="F3654" t="str">
        <f>"'PRO-"&amp;_xlfn.TEXTAFTER(Table4[[#This Row],[rxn]],"-",-1)&amp;"'"</f>
        <v>'PRO-rt7910'</v>
      </c>
      <c r="G3654">
        <f>_xlfn.XLOOKUP(Table4[[#This Row],[enz]],'[1]Sheet2 (2)'!$A:$A,'[1]Sheet2 (2)'!$B:$B,"")</f>
        <v>1</v>
      </c>
    </row>
    <row r="3655" spans="1:7" hidden="1" x14ac:dyDescent="0.2">
      <c r="A3655" t="s">
        <v>3312</v>
      </c>
      <c r="B3655">
        <v>10388.202298664601</v>
      </c>
      <c r="C3655">
        <v>0</v>
      </c>
      <c r="D3655">
        <v>0</v>
      </c>
      <c r="E3655">
        <f>Table4[[#This Row],[kapp_slack_ub]]/Table4[[#This Row],[kapp_old]]</f>
        <v>0</v>
      </c>
      <c r="F3655" t="str">
        <f>"'PRO-"&amp;_xlfn.TEXTAFTER(Table4[[#This Row],[rxn]],"-",-1)&amp;"'"</f>
        <v>'PRO-UNKNOWN'</v>
      </c>
      <c r="G3655" t="str">
        <f>_xlfn.XLOOKUP(Table4[[#This Row],[enz]],'[1]Sheet2 (2)'!$A:$A,'[1]Sheet2 (2)'!$B:$B,"")</f>
        <v/>
      </c>
    </row>
    <row r="3656" spans="1:7" hidden="1" x14ac:dyDescent="0.2">
      <c r="A3656" t="s">
        <v>7931</v>
      </c>
      <c r="B3656">
        <v>10388.202298664601</v>
      </c>
      <c r="C3656">
        <v>0</v>
      </c>
      <c r="D3656">
        <v>0</v>
      </c>
      <c r="E3656">
        <f>Table4[[#This Row],[kapp_slack_ub]]/Table4[[#This Row],[kapp_old]]</f>
        <v>0</v>
      </c>
      <c r="F3656" t="str">
        <f>"'PRO-"&amp;_xlfn.TEXTAFTER(Table4[[#This Row],[rxn]],"-",-1)&amp;"'"</f>
        <v>'PRO-UNKNOWN'</v>
      </c>
      <c r="G3656" t="str">
        <f>_xlfn.XLOOKUP(Table4[[#This Row],[enz]],'[1]Sheet2 (2)'!$A:$A,'[1]Sheet2 (2)'!$B:$B,"")</f>
        <v/>
      </c>
    </row>
    <row r="3657" spans="1:7" hidden="1" x14ac:dyDescent="0.2">
      <c r="A3657" t="s">
        <v>3313</v>
      </c>
      <c r="B3657">
        <v>10388.202298664601</v>
      </c>
      <c r="C3657">
        <v>0</v>
      </c>
      <c r="D3657">
        <v>0</v>
      </c>
      <c r="E3657">
        <f>Table4[[#This Row],[kapp_slack_ub]]/Table4[[#This Row],[kapp_old]]</f>
        <v>0</v>
      </c>
      <c r="F3657" t="str">
        <f>"'PRO-"&amp;_xlfn.TEXTAFTER(Table4[[#This Row],[rxn]],"-",-1)&amp;"'"</f>
        <v>'PRO-UNKNOWN'</v>
      </c>
      <c r="G3657" t="str">
        <f>_xlfn.XLOOKUP(Table4[[#This Row],[enz]],'[1]Sheet2 (2)'!$A:$A,'[1]Sheet2 (2)'!$B:$B,"")</f>
        <v/>
      </c>
    </row>
    <row r="3658" spans="1:7" hidden="1" x14ac:dyDescent="0.2">
      <c r="A3658" t="s">
        <v>7932</v>
      </c>
      <c r="B3658">
        <v>10388.202298664601</v>
      </c>
      <c r="C3658">
        <v>0</v>
      </c>
      <c r="D3658">
        <v>0</v>
      </c>
      <c r="E3658">
        <f>Table4[[#This Row],[kapp_slack_ub]]/Table4[[#This Row],[kapp_old]]</f>
        <v>0</v>
      </c>
      <c r="F3658" t="str">
        <f>"'PRO-"&amp;_xlfn.TEXTAFTER(Table4[[#This Row],[rxn]],"-",-1)&amp;"'"</f>
        <v>'PRO-UNKNOWN'</v>
      </c>
      <c r="G3658" t="str">
        <f>_xlfn.XLOOKUP(Table4[[#This Row],[enz]],'[1]Sheet2 (2)'!$A:$A,'[1]Sheet2 (2)'!$B:$B,"")</f>
        <v/>
      </c>
    </row>
    <row r="3659" spans="1:7" hidden="1" x14ac:dyDescent="0.2">
      <c r="A3659" t="s">
        <v>7933</v>
      </c>
      <c r="B3659">
        <v>10388.202298664601</v>
      </c>
      <c r="C3659">
        <v>0</v>
      </c>
      <c r="D3659">
        <v>0</v>
      </c>
      <c r="E3659">
        <f>Table4[[#This Row],[kapp_slack_ub]]/Table4[[#This Row],[kapp_old]]</f>
        <v>0</v>
      </c>
      <c r="F3659" t="str">
        <f>"'PRO-"&amp;_xlfn.TEXTAFTER(Table4[[#This Row],[rxn]],"-",-1)&amp;"'"</f>
        <v>'PRO-rt0594'</v>
      </c>
      <c r="G3659">
        <f>_xlfn.XLOOKUP(Table4[[#This Row],[enz]],'[1]Sheet2 (2)'!$A:$A,'[1]Sheet2 (2)'!$B:$B,"")</f>
        <v>1</v>
      </c>
    </row>
    <row r="3660" spans="1:7" hidden="1" x14ac:dyDescent="0.2">
      <c r="A3660" t="s">
        <v>7934</v>
      </c>
      <c r="B3660">
        <v>10388.202298664601</v>
      </c>
      <c r="C3660">
        <v>0</v>
      </c>
      <c r="D3660">
        <v>0</v>
      </c>
      <c r="E3660">
        <f>Table4[[#This Row],[kapp_slack_ub]]/Table4[[#This Row],[kapp_old]]</f>
        <v>0</v>
      </c>
      <c r="F3660" t="str">
        <f>"'PRO-"&amp;_xlfn.TEXTAFTER(Table4[[#This Row],[rxn]],"-",-1)&amp;"'"</f>
        <v>'PRO-rt0594'</v>
      </c>
      <c r="G3660">
        <f>_xlfn.XLOOKUP(Table4[[#This Row],[enz]],'[1]Sheet2 (2)'!$A:$A,'[1]Sheet2 (2)'!$B:$B,"")</f>
        <v>1</v>
      </c>
    </row>
    <row r="3661" spans="1:7" hidden="1" x14ac:dyDescent="0.2">
      <c r="A3661" t="s">
        <v>7935</v>
      </c>
      <c r="B3661">
        <v>10388.202298664601</v>
      </c>
      <c r="C3661">
        <v>0</v>
      </c>
      <c r="D3661">
        <v>0</v>
      </c>
      <c r="E3661">
        <f>Table4[[#This Row],[kapp_slack_ub]]/Table4[[#This Row],[kapp_old]]</f>
        <v>0</v>
      </c>
      <c r="F3661" t="str">
        <f>"'PRO-"&amp;_xlfn.TEXTAFTER(Table4[[#This Row],[rxn]],"-",-1)&amp;"'"</f>
        <v>'PRO-rt2976'</v>
      </c>
      <c r="G3661">
        <f>_xlfn.XLOOKUP(Table4[[#This Row],[enz]],'[1]Sheet2 (2)'!$A:$A,'[1]Sheet2 (2)'!$B:$B,"")</f>
        <v>1</v>
      </c>
    </row>
    <row r="3662" spans="1:7" hidden="1" x14ac:dyDescent="0.2">
      <c r="A3662" t="s">
        <v>7936</v>
      </c>
      <c r="B3662">
        <v>10388.202298664601</v>
      </c>
      <c r="C3662">
        <v>0</v>
      </c>
      <c r="D3662">
        <v>0</v>
      </c>
      <c r="E3662">
        <f>Table4[[#This Row],[kapp_slack_ub]]/Table4[[#This Row],[kapp_old]]</f>
        <v>0</v>
      </c>
      <c r="F3662" t="str">
        <f>"'PRO-"&amp;_xlfn.TEXTAFTER(Table4[[#This Row],[rxn]],"-",-1)&amp;"'"</f>
        <v>'PRO-rt2976'</v>
      </c>
      <c r="G3662">
        <f>_xlfn.XLOOKUP(Table4[[#This Row],[enz]],'[1]Sheet2 (2)'!$A:$A,'[1]Sheet2 (2)'!$B:$B,"")</f>
        <v>1</v>
      </c>
    </row>
    <row r="3663" spans="1:7" hidden="1" x14ac:dyDescent="0.2">
      <c r="A3663" t="s">
        <v>7937</v>
      </c>
      <c r="B3663">
        <v>10388.202298664601</v>
      </c>
      <c r="C3663">
        <v>0</v>
      </c>
      <c r="D3663">
        <v>0</v>
      </c>
      <c r="E3663">
        <f>Table4[[#This Row],[kapp_slack_ub]]/Table4[[#This Row],[kapp_old]]</f>
        <v>0</v>
      </c>
      <c r="F3663" t="str">
        <f>"'PRO-"&amp;_xlfn.TEXTAFTER(Table4[[#This Row],[rxn]],"-",-1)&amp;"'"</f>
        <v>'PRO-rt5861'</v>
      </c>
      <c r="G3663">
        <f>_xlfn.XLOOKUP(Table4[[#This Row],[enz]],'[1]Sheet2 (2)'!$A:$A,'[1]Sheet2 (2)'!$B:$B,"")</f>
        <v>1</v>
      </c>
    </row>
    <row r="3664" spans="1:7" hidden="1" x14ac:dyDescent="0.2">
      <c r="A3664" t="s">
        <v>7938</v>
      </c>
      <c r="B3664">
        <v>10388.202298664601</v>
      </c>
      <c r="C3664">
        <v>0</v>
      </c>
      <c r="D3664">
        <v>0</v>
      </c>
      <c r="E3664">
        <f>Table4[[#This Row],[kapp_slack_ub]]/Table4[[#This Row],[kapp_old]]</f>
        <v>0</v>
      </c>
      <c r="F3664" t="str">
        <f>"'PRO-"&amp;_xlfn.TEXTAFTER(Table4[[#This Row],[rxn]],"-",-1)&amp;"'"</f>
        <v>'PRO-rt5861'</v>
      </c>
      <c r="G3664">
        <f>_xlfn.XLOOKUP(Table4[[#This Row],[enz]],'[1]Sheet2 (2)'!$A:$A,'[1]Sheet2 (2)'!$B:$B,"")</f>
        <v>1</v>
      </c>
    </row>
    <row r="3665" spans="1:7" hidden="1" x14ac:dyDescent="0.2">
      <c r="A3665" t="s">
        <v>7939</v>
      </c>
      <c r="B3665">
        <v>6754.71540637405</v>
      </c>
      <c r="C3665">
        <v>0</v>
      </c>
      <c r="D3665">
        <v>0</v>
      </c>
      <c r="E3665">
        <f>Table4[[#This Row],[kapp_slack_ub]]/Table4[[#This Row],[kapp_old]]</f>
        <v>0</v>
      </c>
      <c r="F3665" t="str">
        <f>"'PRO-"&amp;_xlfn.TEXTAFTER(Table4[[#This Row],[rxn]],"-",-1)&amp;"'"</f>
        <v>'PRO-rt1878'</v>
      </c>
      <c r="G3665">
        <f>_xlfn.XLOOKUP(Table4[[#This Row],[enz]],'[1]Sheet2 (2)'!$A:$A,'[1]Sheet2 (2)'!$B:$B,"")</f>
        <v>1</v>
      </c>
    </row>
    <row r="3666" spans="1:7" hidden="1" x14ac:dyDescent="0.2">
      <c r="A3666" t="s">
        <v>3314</v>
      </c>
      <c r="B3666">
        <v>10388.202298664601</v>
      </c>
      <c r="C3666">
        <v>0</v>
      </c>
      <c r="D3666">
        <v>0</v>
      </c>
      <c r="E3666">
        <f>Table4[[#This Row],[kapp_slack_ub]]/Table4[[#This Row],[kapp_old]]</f>
        <v>0</v>
      </c>
      <c r="F3666" t="str">
        <f>"'PRO-"&amp;_xlfn.TEXTAFTER(Table4[[#This Row],[rxn]],"-",-1)&amp;"'"</f>
        <v>'PRO-rt5857'</v>
      </c>
      <c r="G3666">
        <f>_xlfn.XLOOKUP(Table4[[#This Row],[enz]],'[1]Sheet2 (2)'!$A:$A,'[1]Sheet2 (2)'!$B:$B,"")</f>
        <v>1</v>
      </c>
    </row>
    <row r="3667" spans="1:7" hidden="1" x14ac:dyDescent="0.2">
      <c r="A3667" t="s">
        <v>7940</v>
      </c>
      <c r="B3667">
        <v>10388.202298664601</v>
      </c>
      <c r="C3667">
        <v>0</v>
      </c>
      <c r="D3667">
        <v>0</v>
      </c>
      <c r="E3667">
        <f>Table4[[#This Row],[kapp_slack_ub]]/Table4[[#This Row],[kapp_old]]</f>
        <v>0</v>
      </c>
      <c r="F3667" t="str">
        <f>"'PRO-"&amp;_xlfn.TEXTAFTER(Table4[[#This Row],[rxn]],"-",-1)&amp;"'"</f>
        <v>'PRO-rt1276'</v>
      </c>
      <c r="G3667">
        <f>_xlfn.XLOOKUP(Table4[[#This Row],[enz]],'[1]Sheet2 (2)'!$A:$A,'[1]Sheet2 (2)'!$B:$B,"")</f>
        <v>1</v>
      </c>
    </row>
    <row r="3668" spans="1:7" hidden="1" x14ac:dyDescent="0.2">
      <c r="A3668" t="s">
        <v>7941</v>
      </c>
      <c r="B3668">
        <v>10388.202298664601</v>
      </c>
      <c r="C3668">
        <v>0</v>
      </c>
      <c r="D3668">
        <v>0</v>
      </c>
      <c r="E3668">
        <f>Table4[[#This Row],[kapp_slack_ub]]/Table4[[#This Row],[kapp_old]]</f>
        <v>0</v>
      </c>
      <c r="F3668" t="str">
        <f>"'PRO-"&amp;_xlfn.TEXTAFTER(Table4[[#This Row],[rxn]],"-",-1)&amp;"'"</f>
        <v>'PRO-rt1276'</v>
      </c>
      <c r="G3668">
        <f>_xlfn.XLOOKUP(Table4[[#This Row],[enz]],'[1]Sheet2 (2)'!$A:$A,'[1]Sheet2 (2)'!$B:$B,"")</f>
        <v>1</v>
      </c>
    </row>
    <row r="3669" spans="1:7" x14ac:dyDescent="0.2">
      <c r="A3669" t="s">
        <v>2885</v>
      </c>
      <c r="B3669">
        <v>351.34927571376602</v>
      </c>
      <c r="C3669">
        <v>9.6868969114759992E-3</v>
      </c>
      <c r="D3669">
        <v>0</v>
      </c>
      <c r="E3669">
        <f>Table4[[#This Row],[kapp_slack_ub]]/Table4[[#This Row],[kapp_old]]</f>
        <v>2.7570561777300008E-5</v>
      </c>
      <c r="F3669" t="str">
        <f>"'PRO-"&amp;_xlfn.TEXTAFTER(Table4[[#This Row],[rxn]],"-",-1)&amp;"'"</f>
        <v>'PRO-rt0309'</v>
      </c>
      <c r="G3669">
        <f>_xlfn.XLOOKUP(Table4[[#This Row],[enz]],'[1]Sheet2 (2)'!$A:$A,'[1]Sheet2 (2)'!$B:$B,"")</f>
        <v>1</v>
      </c>
    </row>
    <row r="3670" spans="1:7" x14ac:dyDescent="0.2">
      <c r="A3670" t="s">
        <v>2868</v>
      </c>
      <c r="B3670">
        <v>49.535829280689001</v>
      </c>
      <c r="C3670">
        <v>1.111254348115E-3</v>
      </c>
      <c r="D3670">
        <v>0</v>
      </c>
      <c r="E3670">
        <f>Table4[[#This Row],[kapp_slack_ub]]/Table4[[#This Row],[kapp_old]]</f>
        <v>2.2433345000004073E-5</v>
      </c>
      <c r="F3670" t="str">
        <f>"'PRO-"&amp;_xlfn.TEXTAFTER(Table4[[#This Row],[rxn]],"-",-1)&amp;"'"</f>
        <v>'PRO-rt2849'</v>
      </c>
      <c r="G3670">
        <f>_xlfn.XLOOKUP(Table4[[#This Row],[enz]],'[1]Sheet2 (2)'!$A:$A,'[1]Sheet2 (2)'!$B:$B,"")</f>
        <v>1</v>
      </c>
    </row>
    <row r="3671" spans="1:7" hidden="1" x14ac:dyDescent="0.2">
      <c r="A3671" t="s">
        <v>3317</v>
      </c>
      <c r="B3671">
        <v>10388.202298664601</v>
      </c>
      <c r="C3671">
        <v>0</v>
      </c>
      <c r="D3671">
        <v>0</v>
      </c>
      <c r="E3671">
        <f>Table4[[#This Row],[kapp_slack_ub]]/Table4[[#This Row],[kapp_old]]</f>
        <v>0</v>
      </c>
      <c r="F3671" t="str">
        <f>"'PRO-"&amp;_xlfn.TEXTAFTER(Table4[[#This Row],[rxn]],"-",-1)&amp;"'"</f>
        <v>'PRO-rt5884'</v>
      </c>
      <c r="G3671">
        <f>_xlfn.XLOOKUP(Table4[[#This Row],[enz]],'[1]Sheet2 (2)'!$A:$A,'[1]Sheet2 (2)'!$B:$B,"")</f>
        <v>1</v>
      </c>
    </row>
    <row r="3672" spans="1:7" hidden="1" x14ac:dyDescent="0.2">
      <c r="A3672" t="s">
        <v>3318</v>
      </c>
      <c r="B3672">
        <v>10388.202298664601</v>
      </c>
      <c r="C3672">
        <v>0</v>
      </c>
      <c r="D3672">
        <v>0</v>
      </c>
      <c r="E3672">
        <f>Table4[[#This Row],[kapp_slack_ub]]/Table4[[#This Row],[kapp_old]]</f>
        <v>0</v>
      </c>
      <c r="F3672" t="str">
        <f>"'PRO-"&amp;_xlfn.TEXTAFTER(Table4[[#This Row],[rxn]],"-",-1)&amp;"'"</f>
        <v>'PRO-rt5884'</v>
      </c>
      <c r="G3672">
        <f>_xlfn.XLOOKUP(Table4[[#This Row],[enz]],'[1]Sheet2 (2)'!$A:$A,'[1]Sheet2 (2)'!$B:$B,"")</f>
        <v>1</v>
      </c>
    </row>
    <row r="3673" spans="1:7" hidden="1" x14ac:dyDescent="0.2">
      <c r="A3673" t="s">
        <v>7942</v>
      </c>
      <c r="B3673">
        <v>10388.202298664601</v>
      </c>
      <c r="C3673">
        <v>0</v>
      </c>
      <c r="D3673">
        <v>0</v>
      </c>
      <c r="E3673">
        <f>Table4[[#This Row],[kapp_slack_ub]]/Table4[[#This Row],[kapp_old]]</f>
        <v>0</v>
      </c>
      <c r="F3673" t="str">
        <f>"'PRO-"&amp;_xlfn.TEXTAFTER(Table4[[#This Row],[rxn]],"-",-1)&amp;"'"</f>
        <v>'PRO-rt1131'</v>
      </c>
      <c r="G3673">
        <f>_xlfn.XLOOKUP(Table4[[#This Row],[enz]],'[1]Sheet2 (2)'!$A:$A,'[1]Sheet2 (2)'!$B:$B,"")</f>
        <v>1</v>
      </c>
    </row>
    <row r="3674" spans="1:7" hidden="1" x14ac:dyDescent="0.2">
      <c r="A3674" t="s">
        <v>7943</v>
      </c>
      <c r="B3674">
        <v>10388.202298664601</v>
      </c>
      <c r="C3674">
        <v>0</v>
      </c>
      <c r="D3674">
        <v>0</v>
      </c>
      <c r="E3674">
        <f>Table4[[#This Row],[kapp_slack_ub]]/Table4[[#This Row],[kapp_old]]</f>
        <v>0</v>
      </c>
      <c r="F3674" t="str">
        <f>"'PRO-"&amp;_xlfn.TEXTAFTER(Table4[[#This Row],[rxn]],"-",-1)&amp;"'"</f>
        <v>'PRO-rt1131'</v>
      </c>
      <c r="G3674">
        <f>_xlfn.XLOOKUP(Table4[[#This Row],[enz]],'[1]Sheet2 (2)'!$A:$A,'[1]Sheet2 (2)'!$B:$B,"")</f>
        <v>1</v>
      </c>
    </row>
    <row r="3675" spans="1:7" hidden="1" x14ac:dyDescent="0.2">
      <c r="A3675" t="s">
        <v>7944</v>
      </c>
      <c r="B3675">
        <v>10388.202298664601</v>
      </c>
      <c r="C3675">
        <v>0</v>
      </c>
      <c r="D3675">
        <v>0</v>
      </c>
      <c r="E3675">
        <f>Table4[[#This Row],[kapp_slack_ub]]/Table4[[#This Row],[kapp_old]]</f>
        <v>0</v>
      </c>
      <c r="F3675" t="str">
        <f>"'PRO-"&amp;_xlfn.TEXTAFTER(Table4[[#This Row],[rxn]],"-",-1)&amp;"'"</f>
        <v>'PRO-rt3095'</v>
      </c>
      <c r="G3675">
        <f>_xlfn.XLOOKUP(Table4[[#This Row],[enz]],'[1]Sheet2 (2)'!$A:$A,'[1]Sheet2 (2)'!$B:$B,"")</f>
        <v>1</v>
      </c>
    </row>
    <row r="3676" spans="1:7" hidden="1" x14ac:dyDescent="0.2">
      <c r="A3676" t="s">
        <v>7945</v>
      </c>
      <c r="B3676">
        <v>10388.202298664601</v>
      </c>
      <c r="C3676">
        <v>0</v>
      </c>
      <c r="D3676">
        <v>0</v>
      </c>
      <c r="E3676">
        <f>Table4[[#This Row],[kapp_slack_ub]]/Table4[[#This Row],[kapp_old]]</f>
        <v>0</v>
      </c>
      <c r="F3676" t="str">
        <f>"'PRO-"&amp;_xlfn.TEXTAFTER(Table4[[#This Row],[rxn]],"-",-1)&amp;"'"</f>
        <v>'PRO-rt3095'</v>
      </c>
      <c r="G3676">
        <f>_xlfn.XLOOKUP(Table4[[#This Row],[enz]],'[1]Sheet2 (2)'!$A:$A,'[1]Sheet2 (2)'!$B:$B,"")</f>
        <v>1</v>
      </c>
    </row>
    <row r="3677" spans="1:7" hidden="1" x14ac:dyDescent="0.2">
      <c r="A3677" t="s">
        <v>7946</v>
      </c>
      <c r="B3677">
        <v>10388.202298664601</v>
      </c>
      <c r="C3677">
        <v>0</v>
      </c>
      <c r="D3677">
        <v>0</v>
      </c>
      <c r="E3677">
        <f>Table4[[#This Row],[kapp_slack_ub]]/Table4[[#This Row],[kapp_old]]</f>
        <v>0</v>
      </c>
      <c r="F3677" t="str">
        <f>"'PRO-"&amp;_xlfn.TEXTAFTER(Table4[[#This Row],[rxn]],"-",-1)&amp;"'"</f>
        <v>'PRO-rt2023'</v>
      </c>
      <c r="G3677">
        <f>_xlfn.XLOOKUP(Table4[[#This Row],[enz]],'[1]Sheet2 (2)'!$A:$A,'[1]Sheet2 (2)'!$B:$B,"")</f>
        <v>1</v>
      </c>
    </row>
    <row r="3678" spans="1:7" hidden="1" x14ac:dyDescent="0.2">
      <c r="A3678" t="s">
        <v>3319</v>
      </c>
      <c r="B3678">
        <v>15220.696011738501</v>
      </c>
      <c r="C3678">
        <v>0</v>
      </c>
      <c r="D3678">
        <v>0</v>
      </c>
      <c r="E3678">
        <f>Table4[[#This Row],[kapp_slack_ub]]/Table4[[#This Row],[kapp_old]]</f>
        <v>0</v>
      </c>
      <c r="F3678" t="str">
        <f>"'PRO-"&amp;_xlfn.TEXTAFTER(Table4[[#This Row],[rxn]],"-",-1)&amp;"'"</f>
        <v>'PRO-rt20063076'</v>
      </c>
      <c r="G3678" t="str">
        <f>_xlfn.XLOOKUP(Table4[[#This Row],[enz]],'[1]Sheet2 (2)'!$A:$A,'[1]Sheet2 (2)'!$B:$B,"")</f>
        <v/>
      </c>
    </row>
    <row r="3679" spans="1:7" hidden="1" x14ac:dyDescent="0.2">
      <c r="A3679" t="s">
        <v>7947</v>
      </c>
      <c r="B3679">
        <v>10388.202298664601</v>
      </c>
      <c r="C3679">
        <v>0</v>
      </c>
      <c r="D3679">
        <v>0</v>
      </c>
      <c r="E3679">
        <f>Table4[[#This Row],[kapp_slack_ub]]/Table4[[#This Row],[kapp_old]]</f>
        <v>0</v>
      </c>
      <c r="F3679" t="str">
        <f>"'PRO-"&amp;_xlfn.TEXTAFTER(Table4[[#This Row],[rxn]],"-",-1)&amp;"'"</f>
        <v>'PRO-rt4278'</v>
      </c>
      <c r="G3679">
        <f>_xlfn.XLOOKUP(Table4[[#This Row],[enz]],'[1]Sheet2 (2)'!$A:$A,'[1]Sheet2 (2)'!$B:$B,"")</f>
        <v>1</v>
      </c>
    </row>
    <row r="3680" spans="1:7" hidden="1" x14ac:dyDescent="0.2">
      <c r="A3680" t="s">
        <v>7948</v>
      </c>
      <c r="B3680">
        <v>10388.202298664601</v>
      </c>
      <c r="C3680">
        <v>0</v>
      </c>
      <c r="D3680">
        <v>0</v>
      </c>
      <c r="E3680">
        <f>Table4[[#This Row],[kapp_slack_ub]]/Table4[[#This Row],[kapp_old]]</f>
        <v>0</v>
      </c>
      <c r="F3680" t="str">
        <f>"'PRO-"&amp;_xlfn.TEXTAFTER(Table4[[#This Row],[rxn]],"-",-1)&amp;"'"</f>
        <v>'PRO-rt5751'</v>
      </c>
      <c r="G3680">
        <f>_xlfn.XLOOKUP(Table4[[#This Row],[enz]],'[1]Sheet2 (2)'!$A:$A,'[1]Sheet2 (2)'!$B:$B,"")</f>
        <v>1</v>
      </c>
    </row>
    <row r="3681" spans="1:7" hidden="1" x14ac:dyDescent="0.2">
      <c r="A3681" t="s">
        <v>3320</v>
      </c>
      <c r="B3681">
        <v>191866.66438975299</v>
      </c>
      <c r="C3681">
        <v>0</v>
      </c>
      <c r="D3681">
        <v>0</v>
      </c>
      <c r="E3681">
        <f>Table4[[#This Row],[kapp_slack_ub]]/Table4[[#This Row],[kapp_old]]</f>
        <v>0</v>
      </c>
      <c r="F3681" t="str">
        <f>"'PRO-"&amp;_xlfn.TEXTAFTER(Table4[[#This Row],[rxn]],"-",-1)&amp;"'"</f>
        <v>'PRO-rt7368'</v>
      </c>
      <c r="G3681">
        <f>_xlfn.XLOOKUP(Table4[[#This Row],[enz]],'[1]Sheet2 (2)'!$A:$A,'[1]Sheet2 (2)'!$B:$B,"")</f>
        <v>1</v>
      </c>
    </row>
    <row r="3682" spans="1:7" hidden="1" x14ac:dyDescent="0.2">
      <c r="A3682" t="s">
        <v>7949</v>
      </c>
      <c r="B3682">
        <v>10388.202298664601</v>
      </c>
      <c r="C3682">
        <v>0</v>
      </c>
      <c r="D3682">
        <v>0</v>
      </c>
      <c r="E3682">
        <f>Table4[[#This Row],[kapp_slack_ub]]/Table4[[#This Row],[kapp_old]]</f>
        <v>0</v>
      </c>
      <c r="F3682" t="str">
        <f>"'PRO-"&amp;_xlfn.TEXTAFTER(Table4[[#This Row],[rxn]],"-",-1)&amp;"'"</f>
        <v>'PRO-rt3023_c'</v>
      </c>
      <c r="G3682">
        <f>_xlfn.XLOOKUP(Table4[[#This Row],[enz]],'[1]Sheet2 (2)'!$A:$A,'[1]Sheet2 (2)'!$B:$B,"")</f>
        <v>1</v>
      </c>
    </row>
    <row r="3683" spans="1:7" hidden="1" x14ac:dyDescent="0.2">
      <c r="A3683" t="s">
        <v>7950</v>
      </c>
      <c r="B3683">
        <v>10388.202298664601</v>
      </c>
      <c r="C3683">
        <v>0</v>
      </c>
      <c r="D3683">
        <v>0</v>
      </c>
      <c r="E3683">
        <f>Table4[[#This Row],[kapp_slack_ub]]/Table4[[#This Row],[kapp_old]]</f>
        <v>0</v>
      </c>
      <c r="F3683" t="str">
        <f>"'PRO-"&amp;_xlfn.TEXTAFTER(Table4[[#This Row],[rxn]],"-",-1)&amp;"'"</f>
        <v>'PRO-rt3023_c'</v>
      </c>
      <c r="G3683">
        <f>_xlfn.XLOOKUP(Table4[[#This Row],[enz]],'[1]Sheet2 (2)'!$A:$A,'[1]Sheet2 (2)'!$B:$B,"")</f>
        <v>1</v>
      </c>
    </row>
    <row r="3684" spans="1:7" hidden="1" x14ac:dyDescent="0.2">
      <c r="A3684" t="s">
        <v>7951</v>
      </c>
      <c r="B3684">
        <v>10388.202298664601</v>
      </c>
      <c r="C3684">
        <v>0</v>
      </c>
      <c r="D3684">
        <v>0</v>
      </c>
      <c r="E3684">
        <f>Table4[[#This Row],[kapp_slack_ub]]/Table4[[#This Row],[kapp_old]]</f>
        <v>0</v>
      </c>
      <c r="F3684" t="str">
        <f>"'PRO-"&amp;_xlfn.TEXTAFTER(Table4[[#This Row],[rxn]],"-",-1)&amp;"'"</f>
        <v>'PRO-rt2023'</v>
      </c>
      <c r="G3684">
        <f>_xlfn.XLOOKUP(Table4[[#This Row],[enz]],'[1]Sheet2 (2)'!$A:$A,'[1]Sheet2 (2)'!$B:$B,"")</f>
        <v>1</v>
      </c>
    </row>
    <row r="3685" spans="1:7" hidden="1" x14ac:dyDescent="0.2">
      <c r="A3685" t="s">
        <v>7952</v>
      </c>
      <c r="B3685">
        <v>10388.202298664601</v>
      </c>
      <c r="C3685">
        <v>0</v>
      </c>
      <c r="D3685">
        <v>0</v>
      </c>
      <c r="E3685">
        <f>Table4[[#This Row],[kapp_slack_ub]]/Table4[[#This Row],[kapp_old]]</f>
        <v>0</v>
      </c>
      <c r="F3685" t="str">
        <f>"'PRO-"&amp;_xlfn.TEXTAFTER(Table4[[#This Row],[rxn]],"-",-1)&amp;"'"</f>
        <v>'PRO-rt8393'</v>
      </c>
      <c r="G3685">
        <f>_xlfn.XLOOKUP(Table4[[#This Row],[enz]],'[1]Sheet2 (2)'!$A:$A,'[1]Sheet2 (2)'!$B:$B,"")</f>
        <v>1</v>
      </c>
    </row>
    <row r="3686" spans="1:7" hidden="1" x14ac:dyDescent="0.2">
      <c r="A3686" t="s">
        <v>7953</v>
      </c>
      <c r="B3686">
        <v>10388.202298664601</v>
      </c>
      <c r="C3686">
        <v>0</v>
      </c>
      <c r="D3686">
        <v>0</v>
      </c>
      <c r="E3686">
        <f>Table4[[#This Row],[kapp_slack_ub]]/Table4[[#This Row],[kapp_old]]</f>
        <v>0</v>
      </c>
      <c r="F3686" t="str">
        <f>"'PRO-"&amp;_xlfn.TEXTAFTER(Table4[[#This Row],[rxn]],"-",-1)&amp;"'"</f>
        <v>'PRO-rt8393'</v>
      </c>
      <c r="G3686">
        <f>_xlfn.XLOOKUP(Table4[[#This Row],[enz]],'[1]Sheet2 (2)'!$A:$A,'[1]Sheet2 (2)'!$B:$B,"")</f>
        <v>1</v>
      </c>
    </row>
    <row r="3687" spans="1:7" hidden="1" x14ac:dyDescent="0.2">
      <c r="A3687" t="s">
        <v>7954</v>
      </c>
      <c r="B3687">
        <v>10388.202298664601</v>
      </c>
      <c r="C3687">
        <v>0</v>
      </c>
      <c r="D3687">
        <v>0</v>
      </c>
      <c r="E3687">
        <f>Table4[[#This Row],[kapp_slack_ub]]/Table4[[#This Row],[kapp_old]]</f>
        <v>0</v>
      </c>
      <c r="F3687" t="str">
        <f>"'PRO-"&amp;_xlfn.TEXTAFTER(Table4[[#This Row],[rxn]],"-",-1)&amp;"'"</f>
        <v>'PRO-rt3557'</v>
      </c>
      <c r="G3687">
        <f>_xlfn.XLOOKUP(Table4[[#This Row],[enz]],'[1]Sheet2 (2)'!$A:$A,'[1]Sheet2 (2)'!$B:$B,"")</f>
        <v>1</v>
      </c>
    </row>
    <row r="3688" spans="1:7" hidden="1" x14ac:dyDescent="0.2">
      <c r="A3688" t="s">
        <v>7955</v>
      </c>
      <c r="B3688">
        <v>10388.202298664601</v>
      </c>
      <c r="C3688">
        <v>0</v>
      </c>
      <c r="D3688">
        <v>0</v>
      </c>
      <c r="E3688">
        <f>Table4[[#This Row],[kapp_slack_ub]]/Table4[[#This Row],[kapp_old]]</f>
        <v>0</v>
      </c>
      <c r="F3688" t="str">
        <f>"'PRO-"&amp;_xlfn.TEXTAFTER(Table4[[#This Row],[rxn]],"-",-1)&amp;"'"</f>
        <v>'PRO-UNKNOWN'</v>
      </c>
      <c r="G3688" t="str">
        <f>_xlfn.XLOOKUP(Table4[[#This Row],[enz]],'[1]Sheet2 (2)'!$A:$A,'[1]Sheet2 (2)'!$B:$B,"")</f>
        <v/>
      </c>
    </row>
    <row r="3689" spans="1:7" hidden="1" x14ac:dyDescent="0.2">
      <c r="A3689" t="s">
        <v>7956</v>
      </c>
      <c r="B3689">
        <v>10388.202298664601</v>
      </c>
      <c r="C3689">
        <v>0</v>
      </c>
      <c r="D3689">
        <v>0</v>
      </c>
      <c r="E3689">
        <f>Table4[[#This Row],[kapp_slack_ub]]/Table4[[#This Row],[kapp_old]]</f>
        <v>0</v>
      </c>
      <c r="F3689" t="str">
        <f>"'PRO-"&amp;_xlfn.TEXTAFTER(Table4[[#This Row],[rxn]],"-",-1)&amp;"'"</f>
        <v>'PRO-rt1939_e'</v>
      </c>
      <c r="G3689">
        <f>_xlfn.XLOOKUP(Table4[[#This Row],[enz]],'[1]Sheet2 (2)'!$A:$A,'[1]Sheet2 (2)'!$B:$B,"")</f>
        <v>1</v>
      </c>
    </row>
    <row r="3690" spans="1:7" hidden="1" x14ac:dyDescent="0.2">
      <c r="A3690" t="s">
        <v>7957</v>
      </c>
      <c r="B3690">
        <v>10388.202298664601</v>
      </c>
      <c r="C3690">
        <v>0</v>
      </c>
      <c r="D3690">
        <v>0</v>
      </c>
      <c r="E3690">
        <f>Table4[[#This Row],[kapp_slack_ub]]/Table4[[#This Row],[kapp_old]]</f>
        <v>0</v>
      </c>
      <c r="F3690" t="str">
        <f>"'PRO-"&amp;_xlfn.TEXTAFTER(Table4[[#This Row],[rxn]],"-",-1)&amp;"'"</f>
        <v>'PRO-rt1939_e'</v>
      </c>
      <c r="G3690">
        <f>_xlfn.XLOOKUP(Table4[[#This Row],[enz]],'[1]Sheet2 (2)'!$A:$A,'[1]Sheet2 (2)'!$B:$B,"")</f>
        <v>1</v>
      </c>
    </row>
    <row r="3691" spans="1:7" hidden="1" x14ac:dyDescent="0.2">
      <c r="A3691" t="s">
        <v>7958</v>
      </c>
      <c r="B3691">
        <v>10388.202298664601</v>
      </c>
      <c r="C3691">
        <v>0</v>
      </c>
      <c r="D3691">
        <v>0</v>
      </c>
      <c r="E3691">
        <f>Table4[[#This Row],[kapp_slack_ub]]/Table4[[#This Row],[kapp_old]]</f>
        <v>0</v>
      </c>
      <c r="F3691" t="str">
        <f>"'PRO-"&amp;_xlfn.TEXTAFTER(Table4[[#This Row],[rxn]],"-",-1)&amp;"'"</f>
        <v>'PRO-rt1987_e'</v>
      </c>
      <c r="G3691">
        <f>_xlfn.XLOOKUP(Table4[[#This Row],[enz]],'[1]Sheet2 (2)'!$A:$A,'[1]Sheet2 (2)'!$B:$B,"")</f>
        <v>1</v>
      </c>
    </row>
    <row r="3692" spans="1:7" hidden="1" x14ac:dyDescent="0.2">
      <c r="A3692" t="s">
        <v>7959</v>
      </c>
      <c r="B3692">
        <v>10388.202298664601</v>
      </c>
      <c r="C3692">
        <v>0</v>
      </c>
      <c r="D3692">
        <v>0</v>
      </c>
      <c r="E3692">
        <f>Table4[[#This Row],[kapp_slack_ub]]/Table4[[#This Row],[kapp_old]]</f>
        <v>0</v>
      </c>
      <c r="F3692" t="str">
        <f>"'PRO-"&amp;_xlfn.TEXTAFTER(Table4[[#This Row],[rxn]],"-",-1)&amp;"'"</f>
        <v>'PRO-rt1987_e'</v>
      </c>
      <c r="G3692">
        <f>_xlfn.XLOOKUP(Table4[[#This Row],[enz]],'[1]Sheet2 (2)'!$A:$A,'[1]Sheet2 (2)'!$B:$B,"")</f>
        <v>1</v>
      </c>
    </row>
    <row r="3693" spans="1:7" hidden="1" x14ac:dyDescent="0.2">
      <c r="A3693" t="s">
        <v>7960</v>
      </c>
      <c r="B3693">
        <v>10388.202298664601</v>
      </c>
      <c r="C3693">
        <v>0</v>
      </c>
      <c r="D3693">
        <v>0</v>
      </c>
      <c r="E3693">
        <f>Table4[[#This Row],[kapp_slack_ub]]/Table4[[#This Row],[kapp_old]]</f>
        <v>0</v>
      </c>
      <c r="F3693" t="str">
        <f>"'PRO-"&amp;_xlfn.TEXTAFTER(Table4[[#This Row],[rxn]],"-",-1)&amp;"'"</f>
        <v>'PRO-rt2649_e'</v>
      </c>
      <c r="G3693">
        <f>_xlfn.XLOOKUP(Table4[[#This Row],[enz]],'[1]Sheet2 (2)'!$A:$A,'[1]Sheet2 (2)'!$B:$B,"")</f>
        <v>1</v>
      </c>
    </row>
    <row r="3694" spans="1:7" hidden="1" x14ac:dyDescent="0.2">
      <c r="A3694" t="s">
        <v>7961</v>
      </c>
      <c r="B3694">
        <v>10388.202298664601</v>
      </c>
      <c r="C3694">
        <v>0</v>
      </c>
      <c r="D3694">
        <v>0</v>
      </c>
      <c r="E3694">
        <f>Table4[[#This Row],[kapp_slack_ub]]/Table4[[#This Row],[kapp_old]]</f>
        <v>0</v>
      </c>
      <c r="F3694" t="str">
        <f>"'PRO-"&amp;_xlfn.TEXTAFTER(Table4[[#This Row],[rxn]],"-",-1)&amp;"'"</f>
        <v>'PRO-rt2649_e'</v>
      </c>
      <c r="G3694">
        <f>_xlfn.XLOOKUP(Table4[[#This Row],[enz]],'[1]Sheet2 (2)'!$A:$A,'[1]Sheet2 (2)'!$B:$B,"")</f>
        <v>1</v>
      </c>
    </row>
    <row r="3695" spans="1:7" hidden="1" x14ac:dyDescent="0.2">
      <c r="A3695" t="s">
        <v>7962</v>
      </c>
      <c r="B3695">
        <v>10388.202298664601</v>
      </c>
      <c r="C3695">
        <v>0</v>
      </c>
      <c r="D3695">
        <v>0</v>
      </c>
      <c r="E3695">
        <f>Table4[[#This Row],[kapp_slack_ub]]/Table4[[#This Row],[kapp_old]]</f>
        <v>0</v>
      </c>
      <c r="F3695" t="str">
        <f>"'PRO-"&amp;_xlfn.TEXTAFTER(Table4[[#This Row],[rxn]],"-",-1)&amp;"'"</f>
        <v>'PRO-rt2739_e'</v>
      </c>
      <c r="G3695">
        <f>_xlfn.XLOOKUP(Table4[[#This Row],[enz]],'[1]Sheet2 (2)'!$A:$A,'[1]Sheet2 (2)'!$B:$B,"")</f>
        <v>1</v>
      </c>
    </row>
    <row r="3696" spans="1:7" hidden="1" x14ac:dyDescent="0.2">
      <c r="A3696" t="s">
        <v>7963</v>
      </c>
      <c r="B3696">
        <v>10388.202298664601</v>
      </c>
      <c r="C3696">
        <v>0</v>
      </c>
      <c r="D3696">
        <v>0</v>
      </c>
      <c r="E3696">
        <f>Table4[[#This Row],[kapp_slack_ub]]/Table4[[#This Row],[kapp_old]]</f>
        <v>0</v>
      </c>
      <c r="F3696" t="str">
        <f>"'PRO-"&amp;_xlfn.TEXTAFTER(Table4[[#This Row],[rxn]],"-",-1)&amp;"'"</f>
        <v>'PRO-rt2739_e'</v>
      </c>
      <c r="G3696">
        <f>_xlfn.XLOOKUP(Table4[[#This Row],[enz]],'[1]Sheet2 (2)'!$A:$A,'[1]Sheet2 (2)'!$B:$B,"")</f>
        <v>1</v>
      </c>
    </row>
    <row r="3697" spans="1:7" hidden="1" x14ac:dyDescent="0.2">
      <c r="A3697" t="s">
        <v>7964</v>
      </c>
      <c r="B3697">
        <v>10388.202298664601</v>
      </c>
      <c r="C3697">
        <v>0</v>
      </c>
      <c r="D3697">
        <v>0</v>
      </c>
      <c r="E3697">
        <f>Table4[[#This Row],[kapp_slack_ub]]/Table4[[#This Row],[kapp_old]]</f>
        <v>0</v>
      </c>
      <c r="F3697" t="str">
        <f>"'PRO-"&amp;_xlfn.TEXTAFTER(Table4[[#This Row],[rxn]],"-",-1)&amp;"'"</f>
        <v>'PRO-rt5861'</v>
      </c>
      <c r="G3697">
        <f>_xlfn.XLOOKUP(Table4[[#This Row],[enz]],'[1]Sheet2 (2)'!$A:$A,'[1]Sheet2 (2)'!$B:$B,"")</f>
        <v>1</v>
      </c>
    </row>
    <row r="3698" spans="1:7" hidden="1" x14ac:dyDescent="0.2">
      <c r="A3698" t="s">
        <v>7965</v>
      </c>
      <c r="B3698">
        <v>10388.202298664601</v>
      </c>
      <c r="C3698">
        <v>0</v>
      </c>
      <c r="D3698">
        <v>0</v>
      </c>
      <c r="E3698">
        <f>Table4[[#This Row],[kapp_slack_ub]]/Table4[[#This Row],[kapp_old]]</f>
        <v>0</v>
      </c>
      <c r="F3698" t="str">
        <f>"'PRO-"&amp;_xlfn.TEXTAFTER(Table4[[#This Row],[rxn]],"-",-1)&amp;"'"</f>
        <v>'PRO-rt5861'</v>
      </c>
      <c r="G3698">
        <f>_xlfn.XLOOKUP(Table4[[#This Row],[enz]],'[1]Sheet2 (2)'!$A:$A,'[1]Sheet2 (2)'!$B:$B,"")</f>
        <v>1</v>
      </c>
    </row>
    <row r="3699" spans="1:7" hidden="1" x14ac:dyDescent="0.2">
      <c r="A3699" t="s">
        <v>7966</v>
      </c>
      <c r="B3699">
        <v>10388.202298664601</v>
      </c>
      <c r="C3699">
        <v>0</v>
      </c>
      <c r="D3699">
        <v>0</v>
      </c>
      <c r="E3699">
        <f>Table4[[#This Row],[kapp_slack_ub]]/Table4[[#This Row],[kapp_old]]</f>
        <v>0</v>
      </c>
      <c r="F3699" t="str">
        <f>"'PRO-"&amp;_xlfn.TEXTAFTER(Table4[[#This Row],[rxn]],"-",-1)&amp;"'"</f>
        <v>'PRO-rt7439'</v>
      </c>
      <c r="G3699">
        <f>_xlfn.XLOOKUP(Table4[[#This Row],[enz]],'[1]Sheet2 (2)'!$A:$A,'[1]Sheet2 (2)'!$B:$B,"")</f>
        <v>1</v>
      </c>
    </row>
    <row r="3700" spans="1:7" hidden="1" x14ac:dyDescent="0.2">
      <c r="A3700" t="s">
        <v>7967</v>
      </c>
      <c r="B3700">
        <v>10388.202298664601</v>
      </c>
      <c r="C3700">
        <v>0</v>
      </c>
      <c r="D3700">
        <v>0</v>
      </c>
      <c r="E3700">
        <f>Table4[[#This Row],[kapp_slack_ub]]/Table4[[#This Row],[kapp_old]]</f>
        <v>0</v>
      </c>
      <c r="F3700" t="str">
        <f>"'PRO-"&amp;_xlfn.TEXTAFTER(Table4[[#This Row],[rxn]],"-",-1)&amp;"'"</f>
        <v>'PRO-rt7439'</v>
      </c>
      <c r="G3700">
        <f>_xlfn.XLOOKUP(Table4[[#This Row],[enz]],'[1]Sheet2 (2)'!$A:$A,'[1]Sheet2 (2)'!$B:$B,"")</f>
        <v>1</v>
      </c>
    </row>
    <row r="3701" spans="1:7" hidden="1" x14ac:dyDescent="0.2">
      <c r="A3701" t="s">
        <v>7968</v>
      </c>
      <c r="B3701">
        <v>10388.202298664601</v>
      </c>
      <c r="C3701">
        <v>0</v>
      </c>
      <c r="D3701">
        <v>0</v>
      </c>
      <c r="E3701">
        <f>Table4[[#This Row],[kapp_slack_ub]]/Table4[[#This Row],[kapp_old]]</f>
        <v>0</v>
      </c>
      <c r="F3701" t="str">
        <f>"'PRO-"&amp;_xlfn.TEXTAFTER(Table4[[#This Row],[rxn]],"-",-1)&amp;"'"</f>
        <v>'PRO-rt1939_v'</v>
      </c>
      <c r="G3701">
        <f>_xlfn.XLOOKUP(Table4[[#This Row],[enz]],'[1]Sheet2 (2)'!$A:$A,'[1]Sheet2 (2)'!$B:$B,"")</f>
        <v>1</v>
      </c>
    </row>
    <row r="3702" spans="1:7" hidden="1" x14ac:dyDescent="0.2">
      <c r="A3702" t="s">
        <v>7969</v>
      </c>
      <c r="B3702">
        <v>10388.202298664601</v>
      </c>
      <c r="C3702">
        <v>0</v>
      </c>
      <c r="D3702">
        <v>0</v>
      </c>
      <c r="E3702">
        <f>Table4[[#This Row],[kapp_slack_ub]]/Table4[[#This Row],[kapp_old]]</f>
        <v>0</v>
      </c>
      <c r="F3702" t="str">
        <f>"'PRO-"&amp;_xlfn.TEXTAFTER(Table4[[#This Row],[rxn]],"-",-1)&amp;"'"</f>
        <v>'PRO-rt1939_v'</v>
      </c>
      <c r="G3702">
        <f>_xlfn.XLOOKUP(Table4[[#This Row],[enz]],'[1]Sheet2 (2)'!$A:$A,'[1]Sheet2 (2)'!$B:$B,"")</f>
        <v>1</v>
      </c>
    </row>
    <row r="3703" spans="1:7" hidden="1" x14ac:dyDescent="0.2">
      <c r="A3703" t="s">
        <v>7970</v>
      </c>
      <c r="B3703">
        <v>10388.202298664601</v>
      </c>
      <c r="C3703">
        <v>0</v>
      </c>
      <c r="D3703">
        <v>0</v>
      </c>
      <c r="E3703">
        <f>Table4[[#This Row],[kapp_slack_ub]]/Table4[[#This Row],[kapp_old]]</f>
        <v>0</v>
      </c>
      <c r="F3703" t="str">
        <f>"'PRO-"&amp;_xlfn.TEXTAFTER(Table4[[#This Row],[rxn]],"-",-1)&amp;"'"</f>
        <v>'PRO-rt1987_v'</v>
      </c>
      <c r="G3703">
        <f>_xlfn.XLOOKUP(Table4[[#This Row],[enz]],'[1]Sheet2 (2)'!$A:$A,'[1]Sheet2 (2)'!$B:$B,"")</f>
        <v>1</v>
      </c>
    </row>
    <row r="3704" spans="1:7" hidden="1" x14ac:dyDescent="0.2">
      <c r="A3704" t="s">
        <v>7971</v>
      </c>
      <c r="B3704">
        <v>10388.202298664601</v>
      </c>
      <c r="C3704">
        <v>0</v>
      </c>
      <c r="D3704">
        <v>0</v>
      </c>
      <c r="E3704">
        <f>Table4[[#This Row],[kapp_slack_ub]]/Table4[[#This Row],[kapp_old]]</f>
        <v>0</v>
      </c>
      <c r="F3704" t="str">
        <f>"'PRO-"&amp;_xlfn.TEXTAFTER(Table4[[#This Row],[rxn]],"-",-1)&amp;"'"</f>
        <v>'PRO-rt1987_v'</v>
      </c>
      <c r="G3704">
        <f>_xlfn.XLOOKUP(Table4[[#This Row],[enz]],'[1]Sheet2 (2)'!$A:$A,'[1]Sheet2 (2)'!$B:$B,"")</f>
        <v>1</v>
      </c>
    </row>
    <row r="3705" spans="1:7" hidden="1" x14ac:dyDescent="0.2">
      <c r="A3705" t="s">
        <v>7972</v>
      </c>
      <c r="B3705">
        <v>10388.202298664601</v>
      </c>
      <c r="C3705">
        <v>0</v>
      </c>
      <c r="D3705">
        <v>0</v>
      </c>
      <c r="E3705">
        <f>Table4[[#This Row],[kapp_slack_ub]]/Table4[[#This Row],[kapp_old]]</f>
        <v>0</v>
      </c>
      <c r="F3705" t="str">
        <f>"'PRO-"&amp;_xlfn.TEXTAFTER(Table4[[#This Row],[rxn]],"-",-1)&amp;"'"</f>
        <v>'PRO-rt2649_v'</v>
      </c>
      <c r="G3705">
        <f>_xlfn.XLOOKUP(Table4[[#This Row],[enz]],'[1]Sheet2 (2)'!$A:$A,'[1]Sheet2 (2)'!$B:$B,"")</f>
        <v>1</v>
      </c>
    </row>
    <row r="3706" spans="1:7" hidden="1" x14ac:dyDescent="0.2">
      <c r="A3706" t="s">
        <v>7973</v>
      </c>
      <c r="B3706">
        <v>10388.202298664601</v>
      </c>
      <c r="C3706">
        <v>0</v>
      </c>
      <c r="D3706">
        <v>0</v>
      </c>
      <c r="E3706">
        <f>Table4[[#This Row],[kapp_slack_ub]]/Table4[[#This Row],[kapp_old]]</f>
        <v>0</v>
      </c>
      <c r="F3706" t="str">
        <f>"'PRO-"&amp;_xlfn.TEXTAFTER(Table4[[#This Row],[rxn]],"-",-1)&amp;"'"</f>
        <v>'PRO-rt2649_v'</v>
      </c>
      <c r="G3706">
        <f>_xlfn.XLOOKUP(Table4[[#This Row],[enz]],'[1]Sheet2 (2)'!$A:$A,'[1]Sheet2 (2)'!$B:$B,"")</f>
        <v>1</v>
      </c>
    </row>
    <row r="3707" spans="1:7" hidden="1" x14ac:dyDescent="0.2">
      <c r="A3707" t="s">
        <v>7974</v>
      </c>
      <c r="B3707">
        <v>10388.202298664601</v>
      </c>
      <c r="C3707">
        <v>0</v>
      </c>
      <c r="D3707">
        <v>0</v>
      </c>
      <c r="E3707">
        <f>Table4[[#This Row],[kapp_slack_ub]]/Table4[[#This Row],[kapp_old]]</f>
        <v>0</v>
      </c>
      <c r="F3707" t="str">
        <f>"'PRO-"&amp;_xlfn.TEXTAFTER(Table4[[#This Row],[rxn]],"-",-1)&amp;"'"</f>
        <v>'PRO-rt2739_v'</v>
      </c>
      <c r="G3707">
        <f>_xlfn.XLOOKUP(Table4[[#This Row],[enz]],'[1]Sheet2 (2)'!$A:$A,'[1]Sheet2 (2)'!$B:$B,"")</f>
        <v>1</v>
      </c>
    </row>
    <row r="3708" spans="1:7" hidden="1" x14ac:dyDescent="0.2">
      <c r="A3708" t="s">
        <v>7975</v>
      </c>
      <c r="B3708">
        <v>10388.202298664601</v>
      </c>
      <c r="C3708">
        <v>0</v>
      </c>
      <c r="D3708">
        <v>0</v>
      </c>
      <c r="E3708">
        <f>Table4[[#This Row],[kapp_slack_ub]]/Table4[[#This Row],[kapp_old]]</f>
        <v>0</v>
      </c>
      <c r="F3708" t="str">
        <f>"'PRO-"&amp;_xlfn.TEXTAFTER(Table4[[#This Row],[rxn]],"-",-1)&amp;"'"</f>
        <v>'PRO-rt2739_v'</v>
      </c>
      <c r="G3708">
        <f>_xlfn.XLOOKUP(Table4[[#This Row],[enz]],'[1]Sheet2 (2)'!$A:$A,'[1]Sheet2 (2)'!$B:$B,"")</f>
        <v>1</v>
      </c>
    </row>
    <row r="3709" spans="1:7" hidden="1" x14ac:dyDescent="0.2">
      <c r="A3709" t="s">
        <v>3321</v>
      </c>
      <c r="B3709">
        <v>10388.202298664601</v>
      </c>
      <c r="C3709">
        <v>0</v>
      </c>
      <c r="D3709">
        <v>0</v>
      </c>
      <c r="E3709">
        <f>Table4[[#This Row],[kapp_slack_ub]]/Table4[[#This Row],[kapp_old]]</f>
        <v>0</v>
      </c>
      <c r="F3709" t="str">
        <f>"'PRO-"&amp;_xlfn.TEXTAFTER(Table4[[#This Row],[rxn]],"-",-1)&amp;"'"</f>
        <v>'PRO-rt8465'</v>
      </c>
      <c r="G3709">
        <f>_xlfn.XLOOKUP(Table4[[#This Row],[enz]],'[1]Sheet2 (2)'!$A:$A,'[1]Sheet2 (2)'!$B:$B,"")</f>
        <v>1</v>
      </c>
    </row>
    <row r="3710" spans="1:7" hidden="1" x14ac:dyDescent="0.2">
      <c r="A3710" t="s">
        <v>7976</v>
      </c>
      <c r="B3710">
        <v>10388.202298664601</v>
      </c>
      <c r="C3710">
        <v>0</v>
      </c>
      <c r="D3710">
        <v>0</v>
      </c>
      <c r="E3710">
        <f>Table4[[#This Row],[kapp_slack_ub]]/Table4[[#This Row],[kapp_old]]</f>
        <v>0</v>
      </c>
      <c r="F3710" t="str">
        <f>"'PRO-"&amp;_xlfn.TEXTAFTER(Table4[[#This Row],[rxn]],"-",-1)&amp;"'"</f>
        <v>'PRO-rt1145'</v>
      </c>
      <c r="G3710">
        <f>_xlfn.XLOOKUP(Table4[[#This Row],[enz]],'[1]Sheet2 (2)'!$A:$A,'[1]Sheet2 (2)'!$B:$B,"")</f>
        <v>1</v>
      </c>
    </row>
    <row r="3711" spans="1:7" hidden="1" x14ac:dyDescent="0.2">
      <c r="A3711" t="s">
        <v>7977</v>
      </c>
      <c r="B3711">
        <v>10388.202298664601</v>
      </c>
      <c r="C3711">
        <v>0</v>
      </c>
      <c r="D3711">
        <v>0</v>
      </c>
      <c r="E3711">
        <f>Table4[[#This Row],[kapp_slack_ub]]/Table4[[#This Row],[kapp_old]]</f>
        <v>0</v>
      </c>
      <c r="F3711" t="str">
        <f>"'PRO-"&amp;_xlfn.TEXTAFTER(Table4[[#This Row],[rxn]],"-",-1)&amp;"'"</f>
        <v>'PRO-rt4913'</v>
      </c>
      <c r="G3711">
        <f>_xlfn.XLOOKUP(Table4[[#This Row],[enz]],'[1]Sheet2 (2)'!$A:$A,'[1]Sheet2 (2)'!$B:$B,"")</f>
        <v>1</v>
      </c>
    </row>
    <row r="3712" spans="1:7" hidden="1" x14ac:dyDescent="0.2">
      <c r="A3712" t="s">
        <v>7978</v>
      </c>
      <c r="B3712">
        <v>10388.202298664601</v>
      </c>
      <c r="C3712">
        <v>0</v>
      </c>
      <c r="D3712">
        <v>0</v>
      </c>
      <c r="E3712">
        <f>Table4[[#This Row],[kapp_slack_ub]]/Table4[[#This Row],[kapp_old]]</f>
        <v>0</v>
      </c>
      <c r="F3712" t="str">
        <f>"'PRO-"&amp;_xlfn.TEXTAFTER(Table4[[#This Row],[rxn]],"-",-1)&amp;"'"</f>
        <v>'PRO-rt1939_e'</v>
      </c>
      <c r="G3712">
        <f>_xlfn.XLOOKUP(Table4[[#This Row],[enz]],'[1]Sheet2 (2)'!$A:$A,'[1]Sheet2 (2)'!$B:$B,"")</f>
        <v>1</v>
      </c>
    </row>
    <row r="3713" spans="1:7" hidden="1" x14ac:dyDescent="0.2">
      <c r="A3713" t="s">
        <v>7979</v>
      </c>
      <c r="B3713">
        <v>10388.202298664601</v>
      </c>
      <c r="C3713">
        <v>0</v>
      </c>
      <c r="D3713">
        <v>0</v>
      </c>
      <c r="E3713">
        <f>Table4[[#This Row],[kapp_slack_ub]]/Table4[[#This Row],[kapp_old]]</f>
        <v>0</v>
      </c>
      <c r="F3713" t="str">
        <f>"'PRO-"&amp;_xlfn.TEXTAFTER(Table4[[#This Row],[rxn]],"-",-1)&amp;"'"</f>
        <v>'PRO-rt1939_e'</v>
      </c>
      <c r="G3713">
        <f>_xlfn.XLOOKUP(Table4[[#This Row],[enz]],'[1]Sheet2 (2)'!$A:$A,'[1]Sheet2 (2)'!$B:$B,"")</f>
        <v>1</v>
      </c>
    </row>
    <row r="3714" spans="1:7" hidden="1" x14ac:dyDescent="0.2">
      <c r="A3714" t="s">
        <v>7980</v>
      </c>
      <c r="B3714">
        <v>10388.202298664601</v>
      </c>
      <c r="C3714">
        <v>0</v>
      </c>
      <c r="D3714">
        <v>0</v>
      </c>
      <c r="E3714">
        <f>Table4[[#This Row],[kapp_slack_ub]]/Table4[[#This Row],[kapp_old]]</f>
        <v>0</v>
      </c>
      <c r="F3714" t="str">
        <f>"'PRO-"&amp;_xlfn.TEXTAFTER(Table4[[#This Row],[rxn]],"-",-1)&amp;"'"</f>
        <v>'PRO-rt1987_e'</v>
      </c>
      <c r="G3714">
        <f>_xlfn.XLOOKUP(Table4[[#This Row],[enz]],'[1]Sheet2 (2)'!$A:$A,'[1]Sheet2 (2)'!$B:$B,"")</f>
        <v>1</v>
      </c>
    </row>
    <row r="3715" spans="1:7" hidden="1" x14ac:dyDescent="0.2">
      <c r="A3715" t="s">
        <v>7981</v>
      </c>
      <c r="B3715">
        <v>10388.202298664601</v>
      </c>
      <c r="C3715">
        <v>0</v>
      </c>
      <c r="D3715">
        <v>0</v>
      </c>
      <c r="E3715">
        <f>Table4[[#This Row],[kapp_slack_ub]]/Table4[[#This Row],[kapp_old]]</f>
        <v>0</v>
      </c>
      <c r="F3715" t="str">
        <f>"'PRO-"&amp;_xlfn.TEXTAFTER(Table4[[#This Row],[rxn]],"-",-1)&amp;"'"</f>
        <v>'PRO-rt1987_e'</v>
      </c>
      <c r="G3715">
        <f>_xlfn.XLOOKUP(Table4[[#This Row],[enz]],'[1]Sheet2 (2)'!$A:$A,'[1]Sheet2 (2)'!$B:$B,"")</f>
        <v>1</v>
      </c>
    </row>
    <row r="3716" spans="1:7" hidden="1" x14ac:dyDescent="0.2">
      <c r="A3716" t="s">
        <v>7982</v>
      </c>
      <c r="B3716">
        <v>10388.202298664601</v>
      </c>
      <c r="C3716">
        <v>0</v>
      </c>
      <c r="D3716">
        <v>0</v>
      </c>
      <c r="E3716">
        <f>Table4[[#This Row],[kapp_slack_ub]]/Table4[[#This Row],[kapp_old]]</f>
        <v>0</v>
      </c>
      <c r="F3716" t="str">
        <f>"'PRO-"&amp;_xlfn.TEXTAFTER(Table4[[#This Row],[rxn]],"-",-1)&amp;"'"</f>
        <v>'PRO-rt2649_e'</v>
      </c>
      <c r="G3716">
        <f>_xlfn.XLOOKUP(Table4[[#This Row],[enz]],'[1]Sheet2 (2)'!$A:$A,'[1]Sheet2 (2)'!$B:$B,"")</f>
        <v>1</v>
      </c>
    </row>
    <row r="3717" spans="1:7" hidden="1" x14ac:dyDescent="0.2">
      <c r="A3717" t="s">
        <v>7983</v>
      </c>
      <c r="B3717">
        <v>10388.202298664601</v>
      </c>
      <c r="C3717">
        <v>0</v>
      </c>
      <c r="D3717">
        <v>0</v>
      </c>
      <c r="E3717">
        <f>Table4[[#This Row],[kapp_slack_ub]]/Table4[[#This Row],[kapp_old]]</f>
        <v>0</v>
      </c>
      <c r="F3717" t="str">
        <f>"'PRO-"&amp;_xlfn.TEXTAFTER(Table4[[#This Row],[rxn]],"-",-1)&amp;"'"</f>
        <v>'PRO-rt2649_e'</v>
      </c>
      <c r="G3717">
        <f>_xlfn.XLOOKUP(Table4[[#This Row],[enz]],'[1]Sheet2 (2)'!$A:$A,'[1]Sheet2 (2)'!$B:$B,"")</f>
        <v>1</v>
      </c>
    </row>
    <row r="3718" spans="1:7" hidden="1" x14ac:dyDescent="0.2">
      <c r="A3718" t="s">
        <v>7984</v>
      </c>
      <c r="B3718">
        <v>10388.202298664601</v>
      </c>
      <c r="C3718">
        <v>0</v>
      </c>
      <c r="D3718">
        <v>0</v>
      </c>
      <c r="E3718">
        <f>Table4[[#This Row],[kapp_slack_ub]]/Table4[[#This Row],[kapp_old]]</f>
        <v>0</v>
      </c>
      <c r="F3718" t="str">
        <f>"'PRO-"&amp;_xlfn.TEXTAFTER(Table4[[#This Row],[rxn]],"-",-1)&amp;"'"</f>
        <v>'PRO-rt2739_e'</v>
      </c>
      <c r="G3718">
        <f>_xlfn.XLOOKUP(Table4[[#This Row],[enz]],'[1]Sheet2 (2)'!$A:$A,'[1]Sheet2 (2)'!$B:$B,"")</f>
        <v>1</v>
      </c>
    </row>
    <row r="3719" spans="1:7" hidden="1" x14ac:dyDescent="0.2">
      <c r="A3719" t="s">
        <v>7985</v>
      </c>
      <c r="B3719">
        <v>10388.202298664601</v>
      </c>
      <c r="C3719">
        <v>0</v>
      </c>
      <c r="D3719">
        <v>0</v>
      </c>
      <c r="E3719">
        <f>Table4[[#This Row],[kapp_slack_ub]]/Table4[[#This Row],[kapp_old]]</f>
        <v>0</v>
      </c>
      <c r="F3719" t="str">
        <f>"'PRO-"&amp;_xlfn.TEXTAFTER(Table4[[#This Row],[rxn]],"-",-1)&amp;"'"</f>
        <v>'PRO-rt2739_e'</v>
      </c>
      <c r="G3719">
        <f>_xlfn.XLOOKUP(Table4[[#This Row],[enz]],'[1]Sheet2 (2)'!$A:$A,'[1]Sheet2 (2)'!$B:$B,"")</f>
        <v>1</v>
      </c>
    </row>
    <row r="3720" spans="1:7" hidden="1" x14ac:dyDescent="0.2">
      <c r="A3720" t="s">
        <v>7986</v>
      </c>
      <c r="B3720">
        <v>10388.202298664601</v>
      </c>
      <c r="C3720">
        <v>0</v>
      </c>
      <c r="D3720">
        <v>0</v>
      </c>
      <c r="E3720">
        <f>Table4[[#This Row],[kapp_slack_ub]]/Table4[[#This Row],[kapp_old]]</f>
        <v>0</v>
      </c>
      <c r="F3720" t="str">
        <f>"'PRO-"&amp;_xlfn.TEXTAFTER(Table4[[#This Row],[rxn]],"-",-1)&amp;"'"</f>
        <v>'PRO-rt3281_e'</v>
      </c>
      <c r="G3720">
        <f>_xlfn.XLOOKUP(Table4[[#This Row],[enz]],'[1]Sheet2 (2)'!$A:$A,'[1]Sheet2 (2)'!$B:$B,"")</f>
        <v>1</v>
      </c>
    </row>
    <row r="3721" spans="1:7" hidden="1" x14ac:dyDescent="0.2">
      <c r="A3721" t="s">
        <v>7987</v>
      </c>
      <c r="B3721">
        <v>10388.202298664601</v>
      </c>
      <c r="C3721">
        <v>0</v>
      </c>
      <c r="D3721">
        <v>0</v>
      </c>
      <c r="E3721">
        <f>Table4[[#This Row],[kapp_slack_ub]]/Table4[[#This Row],[kapp_old]]</f>
        <v>0</v>
      </c>
      <c r="F3721" t="str">
        <f>"'PRO-"&amp;_xlfn.TEXTAFTER(Table4[[#This Row],[rxn]],"-",-1)&amp;"'"</f>
        <v>'PRO-rt3281_e'</v>
      </c>
      <c r="G3721">
        <f>_xlfn.XLOOKUP(Table4[[#This Row],[enz]],'[1]Sheet2 (2)'!$A:$A,'[1]Sheet2 (2)'!$B:$B,"")</f>
        <v>1</v>
      </c>
    </row>
    <row r="3722" spans="1:7" hidden="1" x14ac:dyDescent="0.2">
      <c r="A3722" t="s">
        <v>7988</v>
      </c>
      <c r="B3722">
        <v>10388.202298664601</v>
      </c>
      <c r="C3722">
        <v>0</v>
      </c>
      <c r="D3722">
        <v>0</v>
      </c>
      <c r="E3722">
        <f>Table4[[#This Row],[kapp_slack_ub]]/Table4[[#This Row],[kapp_old]]</f>
        <v>0</v>
      </c>
      <c r="F3722" t="str">
        <f>"'PRO-"&amp;_xlfn.TEXTAFTER(Table4[[#This Row],[rxn]],"-",-1)&amp;"'"</f>
        <v>'PRO-rt6406_e'</v>
      </c>
      <c r="G3722">
        <f>_xlfn.XLOOKUP(Table4[[#This Row],[enz]],'[1]Sheet2 (2)'!$A:$A,'[1]Sheet2 (2)'!$B:$B,"")</f>
        <v>1</v>
      </c>
    </row>
    <row r="3723" spans="1:7" hidden="1" x14ac:dyDescent="0.2">
      <c r="A3723" t="s">
        <v>7989</v>
      </c>
      <c r="B3723">
        <v>10388.202298664601</v>
      </c>
      <c r="C3723">
        <v>0</v>
      </c>
      <c r="D3723">
        <v>0</v>
      </c>
      <c r="E3723">
        <f>Table4[[#This Row],[kapp_slack_ub]]/Table4[[#This Row],[kapp_old]]</f>
        <v>0</v>
      </c>
      <c r="F3723" t="str">
        <f>"'PRO-"&amp;_xlfn.TEXTAFTER(Table4[[#This Row],[rxn]],"-",-1)&amp;"'"</f>
        <v>'PRO-rt6406_e'</v>
      </c>
      <c r="G3723">
        <f>_xlfn.XLOOKUP(Table4[[#This Row],[enz]],'[1]Sheet2 (2)'!$A:$A,'[1]Sheet2 (2)'!$B:$B,"")</f>
        <v>1</v>
      </c>
    </row>
    <row r="3724" spans="1:7" hidden="1" x14ac:dyDescent="0.2">
      <c r="A3724" t="s">
        <v>7990</v>
      </c>
      <c r="B3724">
        <v>10388.202298664601</v>
      </c>
      <c r="C3724">
        <v>0</v>
      </c>
      <c r="D3724">
        <v>0</v>
      </c>
      <c r="E3724">
        <f>Table4[[#This Row],[kapp_slack_ub]]/Table4[[#This Row],[kapp_old]]</f>
        <v>0</v>
      </c>
      <c r="F3724" t="str">
        <f>"'PRO-"&amp;_xlfn.TEXTAFTER(Table4[[#This Row],[rxn]],"-",-1)&amp;"'"</f>
        <v>'PRO-rt1939_v'</v>
      </c>
      <c r="G3724">
        <f>_xlfn.XLOOKUP(Table4[[#This Row],[enz]],'[1]Sheet2 (2)'!$A:$A,'[1]Sheet2 (2)'!$B:$B,"")</f>
        <v>1</v>
      </c>
    </row>
    <row r="3725" spans="1:7" hidden="1" x14ac:dyDescent="0.2">
      <c r="A3725" t="s">
        <v>7991</v>
      </c>
      <c r="B3725">
        <v>10388.202298664601</v>
      </c>
      <c r="C3725">
        <v>0</v>
      </c>
      <c r="D3725">
        <v>0</v>
      </c>
      <c r="E3725">
        <f>Table4[[#This Row],[kapp_slack_ub]]/Table4[[#This Row],[kapp_old]]</f>
        <v>0</v>
      </c>
      <c r="F3725" t="str">
        <f>"'PRO-"&amp;_xlfn.TEXTAFTER(Table4[[#This Row],[rxn]],"-",-1)&amp;"'"</f>
        <v>'PRO-rt1939_v'</v>
      </c>
      <c r="G3725">
        <f>_xlfn.XLOOKUP(Table4[[#This Row],[enz]],'[1]Sheet2 (2)'!$A:$A,'[1]Sheet2 (2)'!$B:$B,"")</f>
        <v>1</v>
      </c>
    </row>
    <row r="3726" spans="1:7" hidden="1" x14ac:dyDescent="0.2">
      <c r="A3726" t="s">
        <v>7992</v>
      </c>
      <c r="B3726">
        <v>10388.202298664601</v>
      </c>
      <c r="C3726">
        <v>0</v>
      </c>
      <c r="D3726">
        <v>0</v>
      </c>
      <c r="E3726">
        <f>Table4[[#This Row],[kapp_slack_ub]]/Table4[[#This Row],[kapp_old]]</f>
        <v>0</v>
      </c>
      <c r="F3726" t="str">
        <f>"'PRO-"&amp;_xlfn.TEXTAFTER(Table4[[#This Row],[rxn]],"-",-1)&amp;"'"</f>
        <v>'PRO-rt1987_v'</v>
      </c>
      <c r="G3726">
        <f>_xlfn.XLOOKUP(Table4[[#This Row],[enz]],'[1]Sheet2 (2)'!$A:$A,'[1]Sheet2 (2)'!$B:$B,"")</f>
        <v>1</v>
      </c>
    </row>
    <row r="3727" spans="1:7" hidden="1" x14ac:dyDescent="0.2">
      <c r="A3727" t="s">
        <v>7993</v>
      </c>
      <c r="B3727">
        <v>10388.202298664601</v>
      </c>
      <c r="C3727">
        <v>0</v>
      </c>
      <c r="D3727">
        <v>0</v>
      </c>
      <c r="E3727">
        <f>Table4[[#This Row],[kapp_slack_ub]]/Table4[[#This Row],[kapp_old]]</f>
        <v>0</v>
      </c>
      <c r="F3727" t="str">
        <f>"'PRO-"&amp;_xlfn.TEXTAFTER(Table4[[#This Row],[rxn]],"-",-1)&amp;"'"</f>
        <v>'PRO-rt1987_v'</v>
      </c>
      <c r="G3727">
        <f>_xlfn.XLOOKUP(Table4[[#This Row],[enz]],'[1]Sheet2 (2)'!$A:$A,'[1]Sheet2 (2)'!$B:$B,"")</f>
        <v>1</v>
      </c>
    </row>
    <row r="3728" spans="1:7" hidden="1" x14ac:dyDescent="0.2">
      <c r="A3728" t="s">
        <v>7994</v>
      </c>
      <c r="B3728">
        <v>10388.202298664601</v>
      </c>
      <c r="C3728">
        <v>0</v>
      </c>
      <c r="D3728">
        <v>0</v>
      </c>
      <c r="E3728">
        <f>Table4[[#This Row],[kapp_slack_ub]]/Table4[[#This Row],[kapp_old]]</f>
        <v>0</v>
      </c>
      <c r="F3728" t="str">
        <f>"'PRO-"&amp;_xlfn.TEXTAFTER(Table4[[#This Row],[rxn]],"-",-1)&amp;"'"</f>
        <v>'PRO-rt2649_v'</v>
      </c>
      <c r="G3728">
        <f>_xlfn.XLOOKUP(Table4[[#This Row],[enz]],'[1]Sheet2 (2)'!$A:$A,'[1]Sheet2 (2)'!$B:$B,"")</f>
        <v>1</v>
      </c>
    </row>
    <row r="3729" spans="1:7" hidden="1" x14ac:dyDescent="0.2">
      <c r="A3729" t="s">
        <v>7995</v>
      </c>
      <c r="B3729">
        <v>10388.202298664601</v>
      </c>
      <c r="C3729">
        <v>0</v>
      </c>
      <c r="D3729">
        <v>0</v>
      </c>
      <c r="E3729">
        <f>Table4[[#This Row],[kapp_slack_ub]]/Table4[[#This Row],[kapp_old]]</f>
        <v>0</v>
      </c>
      <c r="F3729" t="str">
        <f>"'PRO-"&amp;_xlfn.TEXTAFTER(Table4[[#This Row],[rxn]],"-",-1)&amp;"'"</f>
        <v>'PRO-rt2649_v'</v>
      </c>
      <c r="G3729">
        <f>_xlfn.XLOOKUP(Table4[[#This Row],[enz]],'[1]Sheet2 (2)'!$A:$A,'[1]Sheet2 (2)'!$B:$B,"")</f>
        <v>1</v>
      </c>
    </row>
    <row r="3730" spans="1:7" hidden="1" x14ac:dyDescent="0.2">
      <c r="A3730" t="s">
        <v>7996</v>
      </c>
      <c r="B3730">
        <v>10388.202298664601</v>
      </c>
      <c r="C3730">
        <v>0</v>
      </c>
      <c r="D3730">
        <v>0</v>
      </c>
      <c r="E3730">
        <f>Table4[[#This Row],[kapp_slack_ub]]/Table4[[#This Row],[kapp_old]]</f>
        <v>0</v>
      </c>
      <c r="F3730" t="str">
        <f>"'PRO-"&amp;_xlfn.TEXTAFTER(Table4[[#This Row],[rxn]],"-",-1)&amp;"'"</f>
        <v>'PRO-rt2739_v'</v>
      </c>
      <c r="G3730">
        <f>_xlfn.XLOOKUP(Table4[[#This Row],[enz]],'[1]Sheet2 (2)'!$A:$A,'[1]Sheet2 (2)'!$B:$B,"")</f>
        <v>1</v>
      </c>
    </row>
    <row r="3731" spans="1:7" hidden="1" x14ac:dyDescent="0.2">
      <c r="A3731" t="s">
        <v>7997</v>
      </c>
      <c r="B3731">
        <v>10388.202298664601</v>
      </c>
      <c r="C3731">
        <v>0</v>
      </c>
      <c r="D3731">
        <v>0</v>
      </c>
      <c r="E3731">
        <f>Table4[[#This Row],[kapp_slack_ub]]/Table4[[#This Row],[kapp_old]]</f>
        <v>0</v>
      </c>
      <c r="F3731" t="str">
        <f>"'PRO-"&amp;_xlfn.TEXTAFTER(Table4[[#This Row],[rxn]],"-",-1)&amp;"'"</f>
        <v>'PRO-rt2739_v'</v>
      </c>
      <c r="G3731">
        <f>_xlfn.XLOOKUP(Table4[[#This Row],[enz]],'[1]Sheet2 (2)'!$A:$A,'[1]Sheet2 (2)'!$B:$B,"")</f>
        <v>1</v>
      </c>
    </row>
    <row r="3732" spans="1:7" hidden="1" x14ac:dyDescent="0.2">
      <c r="A3732" t="s">
        <v>7998</v>
      </c>
      <c r="B3732">
        <v>10388.202298664601</v>
      </c>
      <c r="C3732">
        <v>0</v>
      </c>
      <c r="D3732">
        <v>0</v>
      </c>
      <c r="E3732">
        <f>Table4[[#This Row],[kapp_slack_ub]]/Table4[[#This Row],[kapp_old]]</f>
        <v>0</v>
      </c>
      <c r="F3732" t="str">
        <f>"'PRO-"&amp;_xlfn.TEXTAFTER(Table4[[#This Row],[rxn]],"-",-1)&amp;"'"</f>
        <v>'PRO-rt3281_v'</v>
      </c>
      <c r="G3732">
        <f>_xlfn.XLOOKUP(Table4[[#This Row],[enz]],'[1]Sheet2 (2)'!$A:$A,'[1]Sheet2 (2)'!$B:$B,"")</f>
        <v>1</v>
      </c>
    </row>
    <row r="3733" spans="1:7" hidden="1" x14ac:dyDescent="0.2">
      <c r="A3733" t="s">
        <v>7999</v>
      </c>
      <c r="B3733">
        <v>10388.202298664601</v>
      </c>
      <c r="C3733">
        <v>0</v>
      </c>
      <c r="D3733">
        <v>0</v>
      </c>
      <c r="E3733">
        <f>Table4[[#This Row],[kapp_slack_ub]]/Table4[[#This Row],[kapp_old]]</f>
        <v>0</v>
      </c>
      <c r="F3733" t="str">
        <f>"'PRO-"&amp;_xlfn.TEXTAFTER(Table4[[#This Row],[rxn]],"-",-1)&amp;"'"</f>
        <v>'PRO-rt3281_v'</v>
      </c>
      <c r="G3733">
        <f>_xlfn.XLOOKUP(Table4[[#This Row],[enz]],'[1]Sheet2 (2)'!$A:$A,'[1]Sheet2 (2)'!$B:$B,"")</f>
        <v>1</v>
      </c>
    </row>
    <row r="3734" spans="1:7" hidden="1" x14ac:dyDescent="0.2">
      <c r="A3734" t="s">
        <v>8000</v>
      </c>
      <c r="B3734">
        <v>10388.202298664601</v>
      </c>
      <c r="C3734">
        <v>0</v>
      </c>
      <c r="D3734">
        <v>0</v>
      </c>
      <c r="E3734">
        <f>Table4[[#This Row],[kapp_slack_ub]]/Table4[[#This Row],[kapp_old]]</f>
        <v>0</v>
      </c>
      <c r="F3734" t="str">
        <f>"'PRO-"&amp;_xlfn.TEXTAFTER(Table4[[#This Row],[rxn]],"-",-1)&amp;"'"</f>
        <v>'PRO-rt6406_v'</v>
      </c>
      <c r="G3734">
        <f>_xlfn.XLOOKUP(Table4[[#This Row],[enz]],'[1]Sheet2 (2)'!$A:$A,'[1]Sheet2 (2)'!$B:$B,"")</f>
        <v>1</v>
      </c>
    </row>
    <row r="3735" spans="1:7" hidden="1" x14ac:dyDescent="0.2">
      <c r="A3735" t="s">
        <v>8001</v>
      </c>
      <c r="B3735">
        <v>10388.202298664601</v>
      </c>
      <c r="C3735">
        <v>0</v>
      </c>
      <c r="D3735">
        <v>0</v>
      </c>
      <c r="E3735">
        <f>Table4[[#This Row],[kapp_slack_ub]]/Table4[[#This Row],[kapp_old]]</f>
        <v>0</v>
      </c>
      <c r="F3735" t="str">
        <f>"'PRO-"&amp;_xlfn.TEXTAFTER(Table4[[#This Row],[rxn]],"-",-1)&amp;"'"</f>
        <v>'PRO-rt6406_v'</v>
      </c>
      <c r="G3735">
        <f>_xlfn.XLOOKUP(Table4[[#This Row],[enz]],'[1]Sheet2 (2)'!$A:$A,'[1]Sheet2 (2)'!$B:$B,"")</f>
        <v>1</v>
      </c>
    </row>
    <row r="3736" spans="1:7" hidden="1" x14ac:dyDescent="0.2">
      <c r="A3736" t="s">
        <v>8002</v>
      </c>
      <c r="B3736">
        <v>10388.202298664601</v>
      </c>
      <c r="C3736">
        <v>0</v>
      </c>
      <c r="D3736">
        <v>0</v>
      </c>
      <c r="E3736">
        <f>Table4[[#This Row],[kapp_slack_ub]]/Table4[[#This Row],[kapp_old]]</f>
        <v>0</v>
      </c>
      <c r="F3736" t="str">
        <f>"'PRO-"&amp;_xlfn.TEXTAFTER(Table4[[#This Row],[rxn]],"-",-1)&amp;"'"</f>
        <v>'PRO-rt5361'</v>
      </c>
      <c r="G3736">
        <f>_xlfn.XLOOKUP(Table4[[#This Row],[enz]],'[1]Sheet2 (2)'!$A:$A,'[1]Sheet2 (2)'!$B:$B,"")</f>
        <v>1</v>
      </c>
    </row>
    <row r="3737" spans="1:7" hidden="1" x14ac:dyDescent="0.2">
      <c r="A3737" t="s">
        <v>3322</v>
      </c>
      <c r="B3737">
        <v>91547.826915409198</v>
      </c>
      <c r="C3737">
        <v>0</v>
      </c>
      <c r="D3737">
        <v>0</v>
      </c>
      <c r="E3737">
        <f>Table4[[#This Row],[kapp_slack_ub]]/Table4[[#This Row],[kapp_old]]</f>
        <v>0</v>
      </c>
      <c r="F3737" t="str">
        <f>"'PRO-"&amp;_xlfn.TEXTAFTER(Table4[[#This Row],[rxn]],"-",-1)&amp;"'"</f>
        <v>'PRO-rt5361'</v>
      </c>
      <c r="G3737">
        <f>_xlfn.XLOOKUP(Table4[[#This Row],[enz]],'[1]Sheet2 (2)'!$A:$A,'[1]Sheet2 (2)'!$B:$B,"")</f>
        <v>1</v>
      </c>
    </row>
    <row r="3738" spans="1:7" hidden="1" x14ac:dyDescent="0.2">
      <c r="A3738" t="s">
        <v>3323</v>
      </c>
      <c r="B3738">
        <v>4990.3376988991204</v>
      </c>
      <c r="C3738">
        <v>0</v>
      </c>
      <c r="D3738">
        <v>0</v>
      </c>
      <c r="E3738">
        <f>Table4[[#This Row],[kapp_slack_ub]]/Table4[[#This Row],[kapp_old]]</f>
        <v>0</v>
      </c>
      <c r="F3738" t="str">
        <f>"'PRO-"&amp;_xlfn.TEXTAFTER(Table4[[#This Row],[rxn]],"-",-1)&amp;"'"</f>
        <v>'PRO-rt8223'</v>
      </c>
      <c r="G3738">
        <f>_xlfn.XLOOKUP(Table4[[#This Row],[enz]],'[1]Sheet2 (2)'!$A:$A,'[1]Sheet2 (2)'!$B:$B,"")</f>
        <v>1</v>
      </c>
    </row>
    <row r="3739" spans="1:7" hidden="1" x14ac:dyDescent="0.2">
      <c r="A3739" t="s">
        <v>3324</v>
      </c>
      <c r="B3739">
        <v>10388.202298664601</v>
      </c>
      <c r="C3739">
        <v>0</v>
      </c>
      <c r="D3739">
        <v>0</v>
      </c>
      <c r="E3739">
        <f>Table4[[#This Row],[kapp_slack_ub]]/Table4[[#This Row],[kapp_old]]</f>
        <v>0</v>
      </c>
      <c r="F3739" t="str">
        <f>"'PRO-"&amp;_xlfn.TEXTAFTER(Table4[[#This Row],[rxn]],"-",-1)&amp;"'"</f>
        <v>'PRO-SPONT'</v>
      </c>
      <c r="G3739" t="str">
        <f>_xlfn.XLOOKUP(Table4[[#This Row],[enz]],'[1]Sheet2 (2)'!$A:$A,'[1]Sheet2 (2)'!$B:$B,"")</f>
        <v/>
      </c>
    </row>
    <row r="3740" spans="1:7" hidden="1" x14ac:dyDescent="0.2">
      <c r="A3740" t="s">
        <v>8003</v>
      </c>
      <c r="B3740">
        <v>10388.202298664601</v>
      </c>
      <c r="C3740">
        <v>0</v>
      </c>
      <c r="D3740">
        <v>0</v>
      </c>
      <c r="E3740">
        <f>Table4[[#This Row],[kapp_slack_ub]]/Table4[[#This Row],[kapp_old]]</f>
        <v>0</v>
      </c>
      <c r="F3740" t="str">
        <f>"'PRO-"&amp;_xlfn.TEXTAFTER(Table4[[#This Row],[rxn]],"-",-1)&amp;"'"</f>
        <v>'PRO-SPONT'</v>
      </c>
      <c r="G3740" t="str">
        <f>_xlfn.XLOOKUP(Table4[[#This Row],[enz]],'[1]Sheet2 (2)'!$A:$A,'[1]Sheet2 (2)'!$B:$B,"")</f>
        <v/>
      </c>
    </row>
    <row r="3741" spans="1:7" hidden="1" x14ac:dyDescent="0.2">
      <c r="A3741" t="s">
        <v>8004</v>
      </c>
      <c r="B3741">
        <v>10388.202298664601</v>
      </c>
      <c r="C3741">
        <v>0</v>
      </c>
      <c r="D3741">
        <v>0</v>
      </c>
      <c r="E3741">
        <f>Table4[[#This Row],[kapp_slack_ub]]/Table4[[#This Row],[kapp_old]]</f>
        <v>0</v>
      </c>
      <c r="F3741" t="str">
        <f>"'PRO-"&amp;_xlfn.TEXTAFTER(Table4[[#This Row],[rxn]],"-",-1)&amp;"'"</f>
        <v>'PRO-UNKNOWN'</v>
      </c>
      <c r="G3741" t="str">
        <f>_xlfn.XLOOKUP(Table4[[#This Row],[enz]],'[1]Sheet2 (2)'!$A:$A,'[1]Sheet2 (2)'!$B:$B,"")</f>
        <v/>
      </c>
    </row>
    <row r="3742" spans="1:7" hidden="1" x14ac:dyDescent="0.2">
      <c r="A3742" t="s">
        <v>8005</v>
      </c>
      <c r="B3742">
        <v>10388.202298664601</v>
      </c>
      <c r="C3742">
        <v>0</v>
      </c>
      <c r="D3742">
        <v>0</v>
      </c>
      <c r="E3742">
        <f>Table4[[#This Row],[kapp_slack_ub]]/Table4[[#This Row],[kapp_old]]</f>
        <v>0</v>
      </c>
      <c r="F3742" t="str">
        <f>"'PRO-"&amp;_xlfn.TEXTAFTER(Table4[[#This Row],[rxn]],"-",-1)&amp;"'"</f>
        <v>'PRO-UNKNOWN'</v>
      </c>
      <c r="G3742" t="str">
        <f>_xlfn.XLOOKUP(Table4[[#This Row],[enz]],'[1]Sheet2 (2)'!$A:$A,'[1]Sheet2 (2)'!$B:$B,"")</f>
        <v/>
      </c>
    </row>
    <row r="3743" spans="1:7" hidden="1" x14ac:dyDescent="0.2">
      <c r="A3743" t="s">
        <v>8006</v>
      </c>
      <c r="B3743">
        <v>10388.202298664601</v>
      </c>
      <c r="C3743">
        <v>0</v>
      </c>
      <c r="D3743">
        <v>0</v>
      </c>
      <c r="E3743">
        <f>Table4[[#This Row],[kapp_slack_ub]]/Table4[[#This Row],[kapp_old]]</f>
        <v>0</v>
      </c>
      <c r="F3743" t="str">
        <f>"'PRO-"&amp;_xlfn.TEXTAFTER(Table4[[#This Row],[rxn]],"-",-1)&amp;"'"</f>
        <v>'PRO-rt0324'</v>
      </c>
      <c r="G3743">
        <f>_xlfn.XLOOKUP(Table4[[#This Row],[enz]],'[1]Sheet2 (2)'!$A:$A,'[1]Sheet2 (2)'!$B:$B,"")</f>
        <v>1</v>
      </c>
    </row>
    <row r="3744" spans="1:7" hidden="1" x14ac:dyDescent="0.2">
      <c r="A3744" t="s">
        <v>8007</v>
      </c>
      <c r="B3744">
        <v>10388.202298664601</v>
      </c>
      <c r="C3744">
        <v>0</v>
      </c>
      <c r="D3744">
        <v>0</v>
      </c>
      <c r="E3744">
        <f>Table4[[#This Row],[kapp_slack_ub]]/Table4[[#This Row],[kapp_old]]</f>
        <v>0</v>
      </c>
      <c r="F3744" t="str">
        <f>"'PRO-"&amp;_xlfn.TEXTAFTER(Table4[[#This Row],[rxn]],"-",-1)&amp;"'"</f>
        <v>'PRO-rt8468'</v>
      </c>
      <c r="G3744">
        <f>_xlfn.XLOOKUP(Table4[[#This Row],[enz]],'[1]Sheet2 (2)'!$A:$A,'[1]Sheet2 (2)'!$B:$B,"")</f>
        <v>1</v>
      </c>
    </row>
    <row r="3745" spans="1:7" hidden="1" x14ac:dyDescent="0.2">
      <c r="A3745" t="s">
        <v>3325</v>
      </c>
      <c r="B3745">
        <v>10388.202298664601</v>
      </c>
      <c r="C3745">
        <v>0</v>
      </c>
      <c r="D3745">
        <v>0</v>
      </c>
      <c r="E3745">
        <f>Table4[[#This Row],[kapp_slack_ub]]/Table4[[#This Row],[kapp_old]]</f>
        <v>0</v>
      </c>
      <c r="F3745" t="str">
        <f>"'PRO-"&amp;_xlfn.TEXTAFTER(Table4[[#This Row],[rxn]],"-",-1)&amp;"'"</f>
        <v>'PRO-SPONT'</v>
      </c>
      <c r="G3745" t="str">
        <f>_xlfn.XLOOKUP(Table4[[#This Row],[enz]],'[1]Sheet2 (2)'!$A:$A,'[1]Sheet2 (2)'!$B:$B,"")</f>
        <v/>
      </c>
    </row>
    <row r="3746" spans="1:7" hidden="1" x14ac:dyDescent="0.2">
      <c r="A3746" t="s">
        <v>8008</v>
      </c>
      <c r="B3746">
        <v>10388.202298664601</v>
      </c>
      <c r="C3746">
        <v>0</v>
      </c>
      <c r="D3746">
        <v>0</v>
      </c>
      <c r="E3746">
        <f>Table4[[#This Row],[kapp_slack_ub]]/Table4[[#This Row],[kapp_old]]</f>
        <v>0</v>
      </c>
      <c r="F3746" t="str">
        <f>"'PRO-"&amp;_xlfn.TEXTAFTER(Table4[[#This Row],[rxn]],"-",-1)&amp;"'"</f>
        <v>'PRO-SPONT'</v>
      </c>
      <c r="G3746" t="str">
        <f>_xlfn.XLOOKUP(Table4[[#This Row],[enz]],'[1]Sheet2 (2)'!$A:$A,'[1]Sheet2 (2)'!$B:$B,"")</f>
        <v/>
      </c>
    </row>
    <row r="3747" spans="1:7" hidden="1" x14ac:dyDescent="0.2">
      <c r="A3747" t="s">
        <v>8009</v>
      </c>
      <c r="B3747">
        <v>10388.202298664601</v>
      </c>
      <c r="C3747">
        <v>0</v>
      </c>
      <c r="D3747">
        <v>0</v>
      </c>
      <c r="E3747">
        <f>Table4[[#This Row],[kapp_slack_ub]]/Table4[[#This Row],[kapp_old]]</f>
        <v>0</v>
      </c>
      <c r="F3747" t="str">
        <f>"'PRO-"&amp;_xlfn.TEXTAFTER(Table4[[#This Row],[rxn]],"-",-1)&amp;"'"</f>
        <v>'PRO-rt3431'</v>
      </c>
      <c r="G3747">
        <f>_xlfn.XLOOKUP(Table4[[#This Row],[enz]],'[1]Sheet2 (2)'!$A:$A,'[1]Sheet2 (2)'!$B:$B,"")</f>
        <v>1</v>
      </c>
    </row>
    <row r="3748" spans="1:7" hidden="1" x14ac:dyDescent="0.2">
      <c r="A3748" t="s">
        <v>3326</v>
      </c>
      <c r="B3748">
        <v>10388.202298664601</v>
      </c>
      <c r="C3748">
        <v>0</v>
      </c>
      <c r="D3748">
        <v>0</v>
      </c>
      <c r="E3748">
        <f>Table4[[#This Row],[kapp_slack_ub]]/Table4[[#This Row],[kapp_old]]</f>
        <v>0</v>
      </c>
      <c r="F3748" t="str">
        <f>"'PRO-"&amp;_xlfn.TEXTAFTER(Table4[[#This Row],[rxn]],"-",-1)&amp;"'"</f>
        <v>'PRO-SPONT'</v>
      </c>
      <c r="G3748" t="str">
        <f>_xlfn.XLOOKUP(Table4[[#This Row],[enz]],'[1]Sheet2 (2)'!$A:$A,'[1]Sheet2 (2)'!$B:$B,"")</f>
        <v/>
      </c>
    </row>
    <row r="3749" spans="1:7" hidden="1" x14ac:dyDescent="0.2">
      <c r="A3749" t="s">
        <v>8010</v>
      </c>
      <c r="B3749">
        <v>10388.202298664601</v>
      </c>
      <c r="C3749">
        <v>0</v>
      </c>
      <c r="D3749">
        <v>0</v>
      </c>
      <c r="E3749">
        <f>Table4[[#This Row],[kapp_slack_ub]]/Table4[[#This Row],[kapp_old]]</f>
        <v>0</v>
      </c>
      <c r="F3749" t="str">
        <f>"'PRO-"&amp;_xlfn.TEXTAFTER(Table4[[#This Row],[rxn]],"-",-1)&amp;"'"</f>
        <v>'PRO-SPONT'</v>
      </c>
      <c r="G3749" t="str">
        <f>_xlfn.XLOOKUP(Table4[[#This Row],[enz]],'[1]Sheet2 (2)'!$A:$A,'[1]Sheet2 (2)'!$B:$B,"")</f>
        <v/>
      </c>
    </row>
    <row r="3750" spans="1:7" hidden="1" x14ac:dyDescent="0.2">
      <c r="A3750" t="s">
        <v>3327</v>
      </c>
      <c r="B3750">
        <v>10388.202298664601</v>
      </c>
      <c r="C3750">
        <v>0</v>
      </c>
      <c r="D3750">
        <v>0</v>
      </c>
      <c r="E3750">
        <f>Table4[[#This Row],[kapp_slack_ub]]/Table4[[#This Row],[kapp_old]]</f>
        <v>0</v>
      </c>
      <c r="F3750" t="str">
        <f>"'PRO-"&amp;_xlfn.TEXTAFTER(Table4[[#This Row],[rxn]],"-",-1)&amp;"'"</f>
        <v>'PRO-SPONT'</v>
      </c>
      <c r="G3750" t="str">
        <f>_xlfn.XLOOKUP(Table4[[#This Row],[enz]],'[1]Sheet2 (2)'!$A:$A,'[1]Sheet2 (2)'!$B:$B,"")</f>
        <v/>
      </c>
    </row>
    <row r="3751" spans="1:7" hidden="1" x14ac:dyDescent="0.2">
      <c r="A3751" t="s">
        <v>8011</v>
      </c>
      <c r="B3751">
        <v>10388.202298664601</v>
      </c>
      <c r="C3751">
        <v>0</v>
      </c>
      <c r="D3751">
        <v>0</v>
      </c>
      <c r="E3751">
        <f>Table4[[#This Row],[kapp_slack_ub]]/Table4[[#This Row],[kapp_old]]</f>
        <v>0</v>
      </c>
      <c r="F3751" t="str">
        <f>"'PRO-"&amp;_xlfn.TEXTAFTER(Table4[[#This Row],[rxn]],"-",-1)&amp;"'"</f>
        <v>'PRO-SPONT'</v>
      </c>
      <c r="G3751" t="str">
        <f>_xlfn.XLOOKUP(Table4[[#This Row],[enz]],'[1]Sheet2 (2)'!$A:$A,'[1]Sheet2 (2)'!$B:$B,"")</f>
        <v/>
      </c>
    </row>
    <row r="3752" spans="1:7" hidden="1" x14ac:dyDescent="0.2">
      <c r="A3752" t="s">
        <v>8012</v>
      </c>
      <c r="B3752">
        <v>10388.202298664601</v>
      </c>
      <c r="C3752">
        <v>0</v>
      </c>
      <c r="D3752">
        <v>0</v>
      </c>
      <c r="E3752">
        <f>Table4[[#This Row],[kapp_slack_ub]]/Table4[[#This Row],[kapp_old]]</f>
        <v>0</v>
      </c>
      <c r="F3752" t="str">
        <f>"'PRO-"&amp;_xlfn.TEXTAFTER(Table4[[#This Row],[rxn]],"-",-1)&amp;"'"</f>
        <v>'PRO-rt5879'</v>
      </c>
      <c r="G3752">
        <f>_xlfn.XLOOKUP(Table4[[#This Row],[enz]],'[1]Sheet2 (2)'!$A:$A,'[1]Sheet2 (2)'!$B:$B,"")</f>
        <v>1</v>
      </c>
    </row>
    <row r="3753" spans="1:7" hidden="1" x14ac:dyDescent="0.2">
      <c r="A3753" t="s">
        <v>8013</v>
      </c>
      <c r="B3753">
        <v>10388.202298664601</v>
      </c>
      <c r="C3753">
        <v>0</v>
      </c>
      <c r="D3753">
        <v>0</v>
      </c>
      <c r="E3753">
        <f>Table4[[#This Row],[kapp_slack_ub]]/Table4[[#This Row],[kapp_old]]</f>
        <v>0</v>
      </c>
      <c r="F3753" t="str">
        <f>"'PRO-"&amp;_xlfn.TEXTAFTER(Table4[[#This Row],[rxn]],"-",-1)&amp;"'"</f>
        <v>'PRO-rt6249'</v>
      </c>
      <c r="G3753">
        <f>_xlfn.XLOOKUP(Table4[[#This Row],[enz]],'[1]Sheet2 (2)'!$A:$A,'[1]Sheet2 (2)'!$B:$B,"")</f>
        <v>1</v>
      </c>
    </row>
    <row r="3754" spans="1:7" hidden="1" x14ac:dyDescent="0.2">
      <c r="A3754" t="s">
        <v>8014</v>
      </c>
      <c r="B3754">
        <v>10388.202298664601</v>
      </c>
      <c r="C3754">
        <v>0</v>
      </c>
      <c r="D3754">
        <v>0</v>
      </c>
      <c r="E3754">
        <f>Table4[[#This Row],[kapp_slack_ub]]/Table4[[#This Row],[kapp_old]]</f>
        <v>0</v>
      </c>
      <c r="F3754" t="str">
        <f>"'PRO-"&amp;_xlfn.TEXTAFTER(Table4[[#This Row],[rxn]],"-",-1)&amp;"'"</f>
        <v>'PRO-rt5879'</v>
      </c>
      <c r="G3754">
        <f>_xlfn.XLOOKUP(Table4[[#This Row],[enz]],'[1]Sheet2 (2)'!$A:$A,'[1]Sheet2 (2)'!$B:$B,"")</f>
        <v>1</v>
      </c>
    </row>
    <row r="3755" spans="1:7" hidden="1" x14ac:dyDescent="0.2">
      <c r="A3755" t="s">
        <v>8015</v>
      </c>
      <c r="B3755">
        <v>10388.202298664601</v>
      </c>
      <c r="C3755">
        <v>0</v>
      </c>
      <c r="D3755">
        <v>0</v>
      </c>
      <c r="E3755">
        <f>Table4[[#This Row],[kapp_slack_ub]]/Table4[[#This Row],[kapp_old]]</f>
        <v>0</v>
      </c>
      <c r="F3755" t="str">
        <f>"'PRO-"&amp;_xlfn.TEXTAFTER(Table4[[#This Row],[rxn]],"-",-1)&amp;"'"</f>
        <v>'PRO-rt6249'</v>
      </c>
      <c r="G3755">
        <f>_xlfn.XLOOKUP(Table4[[#This Row],[enz]],'[1]Sheet2 (2)'!$A:$A,'[1]Sheet2 (2)'!$B:$B,"")</f>
        <v>1</v>
      </c>
    </row>
    <row r="3756" spans="1:7" hidden="1" x14ac:dyDescent="0.2">
      <c r="A3756" t="s">
        <v>8016</v>
      </c>
      <c r="B3756">
        <v>10388.202298664601</v>
      </c>
      <c r="C3756">
        <v>0</v>
      </c>
      <c r="D3756">
        <v>0</v>
      </c>
      <c r="E3756">
        <f>Table4[[#This Row],[kapp_slack_ub]]/Table4[[#This Row],[kapp_old]]</f>
        <v>0</v>
      </c>
      <c r="F3756" t="str">
        <f>"'PRO-"&amp;_xlfn.TEXTAFTER(Table4[[#This Row],[rxn]],"-",-1)&amp;"'"</f>
        <v>'PRO-SPONT'</v>
      </c>
      <c r="G3756" t="str">
        <f>_xlfn.XLOOKUP(Table4[[#This Row],[enz]],'[1]Sheet2 (2)'!$A:$A,'[1]Sheet2 (2)'!$B:$B,"")</f>
        <v/>
      </c>
    </row>
    <row r="3757" spans="1:7" hidden="1" x14ac:dyDescent="0.2">
      <c r="A3757" t="s">
        <v>8017</v>
      </c>
      <c r="B3757">
        <v>10388.202298664601</v>
      </c>
      <c r="C3757">
        <v>0</v>
      </c>
      <c r="D3757">
        <v>0</v>
      </c>
      <c r="E3757">
        <f>Table4[[#This Row],[kapp_slack_ub]]/Table4[[#This Row],[kapp_old]]</f>
        <v>0</v>
      </c>
      <c r="F3757" t="str">
        <f>"'PRO-"&amp;_xlfn.TEXTAFTER(Table4[[#This Row],[rxn]],"-",-1)&amp;"'"</f>
        <v>'PRO-SPONT'</v>
      </c>
      <c r="G3757" t="str">
        <f>_xlfn.XLOOKUP(Table4[[#This Row],[enz]],'[1]Sheet2 (2)'!$A:$A,'[1]Sheet2 (2)'!$B:$B,"")</f>
        <v/>
      </c>
    </row>
    <row r="3758" spans="1:7" hidden="1" x14ac:dyDescent="0.2">
      <c r="A3758" t="s">
        <v>8018</v>
      </c>
      <c r="B3758">
        <v>10388.202298664601</v>
      </c>
      <c r="C3758">
        <v>0</v>
      </c>
      <c r="D3758">
        <v>0</v>
      </c>
      <c r="E3758">
        <f>Table4[[#This Row],[kapp_slack_ub]]/Table4[[#This Row],[kapp_old]]</f>
        <v>0</v>
      </c>
      <c r="F3758" t="str">
        <f>"'PRO-"&amp;_xlfn.TEXTAFTER(Table4[[#This Row],[rxn]],"-",-1)&amp;"'"</f>
        <v>'PRO-rt5142'</v>
      </c>
      <c r="G3758">
        <f>_xlfn.XLOOKUP(Table4[[#This Row],[enz]],'[1]Sheet2 (2)'!$A:$A,'[1]Sheet2 (2)'!$B:$B,"")</f>
        <v>1</v>
      </c>
    </row>
    <row r="3759" spans="1:7" hidden="1" x14ac:dyDescent="0.2">
      <c r="A3759" t="s">
        <v>3328</v>
      </c>
      <c r="B3759">
        <v>142770.823453132</v>
      </c>
      <c r="C3759">
        <v>0</v>
      </c>
      <c r="D3759">
        <v>0</v>
      </c>
      <c r="E3759">
        <f>Table4[[#This Row],[kapp_slack_ub]]/Table4[[#This Row],[kapp_old]]</f>
        <v>0</v>
      </c>
      <c r="F3759" t="str">
        <f>"'PRO-"&amp;_xlfn.TEXTAFTER(Table4[[#This Row],[rxn]],"-",-1)&amp;"'"</f>
        <v>'PRO-SDH1234'</v>
      </c>
      <c r="G3759" t="str">
        <f>_xlfn.XLOOKUP(Table4[[#This Row],[enz]],'[1]Sheet2 (2)'!$A:$A,'[1]Sheet2 (2)'!$B:$B,"")</f>
        <v/>
      </c>
    </row>
    <row r="3760" spans="1:7" hidden="1" x14ac:dyDescent="0.2">
      <c r="A3760" t="s">
        <v>8019</v>
      </c>
      <c r="B3760">
        <v>10388.202298664601</v>
      </c>
      <c r="C3760">
        <v>0</v>
      </c>
      <c r="D3760">
        <v>0</v>
      </c>
      <c r="E3760">
        <f>Table4[[#This Row],[kapp_slack_ub]]/Table4[[#This Row],[kapp_old]]</f>
        <v>0</v>
      </c>
      <c r="F3760" t="str">
        <f>"'PRO-"&amp;_xlfn.TEXTAFTER(Table4[[#This Row],[rxn]],"-",-1)&amp;"'"</f>
        <v>'PRO-SDH1234'</v>
      </c>
      <c r="G3760" t="str">
        <f>_xlfn.XLOOKUP(Table4[[#This Row],[enz]],'[1]Sheet2 (2)'!$A:$A,'[1]Sheet2 (2)'!$B:$B,"")</f>
        <v/>
      </c>
    </row>
    <row r="3761" spans="1:7" hidden="1" x14ac:dyDescent="0.2">
      <c r="A3761" t="s">
        <v>3329</v>
      </c>
      <c r="B3761">
        <v>25242.2332279527</v>
      </c>
      <c r="C3761">
        <v>0</v>
      </c>
      <c r="D3761">
        <v>0</v>
      </c>
      <c r="E3761">
        <f>Table4[[#This Row],[kapp_slack_ub]]/Table4[[#This Row],[kapp_old]]</f>
        <v>0</v>
      </c>
      <c r="F3761" t="str">
        <f>"'PRO-"&amp;_xlfn.TEXTAFTER(Table4[[#This Row],[rxn]],"-",-1)&amp;"'"</f>
        <v>'PRO-rt4237'</v>
      </c>
      <c r="G3761">
        <f>_xlfn.XLOOKUP(Table4[[#This Row],[enz]],'[1]Sheet2 (2)'!$A:$A,'[1]Sheet2 (2)'!$B:$B,"")</f>
        <v>1</v>
      </c>
    </row>
    <row r="3762" spans="1:7" hidden="1" x14ac:dyDescent="0.2">
      <c r="A3762" t="s">
        <v>8020</v>
      </c>
      <c r="B3762">
        <v>9850.7879880036198</v>
      </c>
      <c r="C3762">
        <v>0</v>
      </c>
      <c r="D3762">
        <v>0</v>
      </c>
      <c r="E3762">
        <f>Table4[[#This Row],[kapp_slack_ub]]/Table4[[#This Row],[kapp_old]]</f>
        <v>0</v>
      </c>
      <c r="F3762" t="str">
        <f>"'PRO-"&amp;_xlfn.TEXTAFTER(Table4[[#This Row],[rxn]],"-",-1)&amp;"'"</f>
        <v>'PRO-LSC12'</v>
      </c>
      <c r="G3762" t="str">
        <f>_xlfn.XLOOKUP(Table4[[#This Row],[enz]],'[1]Sheet2 (2)'!$A:$A,'[1]Sheet2 (2)'!$B:$B,"")</f>
        <v/>
      </c>
    </row>
    <row r="3763" spans="1:7" hidden="1" x14ac:dyDescent="0.2">
      <c r="A3763" t="s">
        <v>8021</v>
      </c>
      <c r="B3763">
        <v>10388.202298664601</v>
      </c>
      <c r="C3763">
        <v>0</v>
      </c>
      <c r="D3763">
        <v>0</v>
      </c>
      <c r="E3763">
        <f>Table4[[#This Row],[kapp_slack_ub]]/Table4[[#This Row],[kapp_old]]</f>
        <v>0</v>
      </c>
      <c r="F3763" t="str">
        <f>"'PRO-"&amp;_xlfn.TEXTAFTER(Table4[[#This Row],[rxn]],"-",-1)&amp;"'"</f>
        <v>'PRO-rt6458'</v>
      </c>
      <c r="G3763">
        <f>_xlfn.XLOOKUP(Table4[[#This Row],[enz]],'[1]Sheet2 (2)'!$A:$A,'[1]Sheet2 (2)'!$B:$B,"")</f>
        <v>1</v>
      </c>
    </row>
    <row r="3764" spans="1:7" hidden="1" x14ac:dyDescent="0.2">
      <c r="A3764" t="s">
        <v>8022</v>
      </c>
      <c r="B3764">
        <v>10388.202298664601</v>
      </c>
      <c r="C3764">
        <v>0</v>
      </c>
      <c r="D3764">
        <v>0</v>
      </c>
      <c r="E3764">
        <f>Table4[[#This Row],[kapp_slack_ub]]/Table4[[#This Row],[kapp_old]]</f>
        <v>0</v>
      </c>
      <c r="F3764" t="str">
        <f>"'PRO-"&amp;_xlfn.TEXTAFTER(Table4[[#This Row],[rxn]],"-",-1)&amp;"'"</f>
        <v>'PRO-rt8390'</v>
      </c>
      <c r="G3764">
        <f>_xlfn.XLOOKUP(Table4[[#This Row],[enz]],'[1]Sheet2 (2)'!$A:$A,'[1]Sheet2 (2)'!$B:$B,"")</f>
        <v>1</v>
      </c>
    </row>
    <row r="3765" spans="1:7" hidden="1" x14ac:dyDescent="0.2">
      <c r="A3765" t="s">
        <v>3330</v>
      </c>
      <c r="B3765">
        <v>10388.202298664601</v>
      </c>
      <c r="C3765">
        <v>0</v>
      </c>
      <c r="D3765">
        <v>0</v>
      </c>
      <c r="E3765">
        <f>Table4[[#This Row],[kapp_slack_ub]]/Table4[[#This Row],[kapp_old]]</f>
        <v>0</v>
      </c>
      <c r="F3765" t="str">
        <f>"'PRO-"&amp;_xlfn.TEXTAFTER(Table4[[#This Row],[rxn]],"-",-1)&amp;"'"</f>
        <v>'PRO-rt1378'</v>
      </c>
      <c r="G3765">
        <f>_xlfn.XLOOKUP(Table4[[#This Row],[enz]],'[1]Sheet2 (2)'!$A:$A,'[1]Sheet2 (2)'!$B:$B,"")</f>
        <v>1</v>
      </c>
    </row>
    <row r="3766" spans="1:7" hidden="1" x14ac:dyDescent="0.2">
      <c r="A3766" t="s">
        <v>8023</v>
      </c>
      <c r="B3766">
        <v>10388.202298664601</v>
      </c>
      <c r="C3766">
        <v>0</v>
      </c>
      <c r="D3766">
        <v>0</v>
      </c>
      <c r="E3766">
        <f>Table4[[#This Row],[kapp_slack_ub]]/Table4[[#This Row],[kapp_old]]</f>
        <v>0</v>
      </c>
      <c r="F3766" t="str">
        <f>"'PRO-"&amp;_xlfn.TEXTAFTER(Table4[[#This Row],[rxn]],"-",-1)&amp;"'"</f>
        <v>'PRO-rt0632'</v>
      </c>
      <c r="G3766">
        <f>_xlfn.XLOOKUP(Table4[[#This Row],[enz]],'[1]Sheet2 (2)'!$A:$A,'[1]Sheet2 (2)'!$B:$B,"")</f>
        <v>1</v>
      </c>
    </row>
    <row r="3767" spans="1:7" hidden="1" x14ac:dyDescent="0.2">
      <c r="A3767" t="s">
        <v>8024</v>
      </c>
      <c r="B3767">
        <v>10388.202298664601</v>
      </c>
      <c r="C3767">
        <v>0</v>
      </c>
      <c r="D3767">
        <v>0</v>
      </c>
      <c r="E3767">
        <f>Table4[[#This Row],[kapp_slack_ub]]/Table4[[#This Row],[kapp_old]]</f>
        <v>0</v>
      </c>
      <c r="F3767" t="str">
        <f>"'PRO-"&amp;_xlfn.TEXTAFTER(Table4[[#This Row],[rxn]],"-",-1)&amp;"'"</f>
        <v>'PRO-rt5949'</v>
      </c>
      <c r="G3767">
        <f>_xlfn.XLOOKUP(Table4[[#This Row],[enz]],'[1]Sheet2 (2)'!$A:$A,'[1]Sheet2 (2)'!$B:$B,"")</f>
        <v>1</v>
      </c>
    </row>
    <row r="3768" spans="1:7" hidden="1" x14ac:dyDescent="0.2">
      <c r="A3768" t="s">
        <v>8025</v>
      </c>
      <c r="B3768">
        <v>10388.202298664601</v>
      </c>
      <c r="C3768">
        <v>0</v>
      </c>
      <c r="D3768">
        <v>0</v>
      </c>
      <c r="E3768">
        <f>Table4[[#This Row],[kapp_slack_ub]]/Table4[[#This Row],[kapp_old]]</f>
        <v>0</v>
      </c>
      <c r="F3768" t="str">
        <f>"'PRO-"&amp;_xlfn.TEXTAFTER(Table4[[#This Row],[rxn]],"-",-1)&amp;"'"</f>
        <v>'PRO-UNKNOWN'</v>
      </c>
      <c r="G3768" t="str">
        <f>_xlfn.XLOOKUP(Table4[[#This Row],[enz]],'[1]Sheet2 (2)'!$A:$A,'[1]Sheet2 (2)'!$B:$B,"")</f>
        <v/>
      </c>
    </row>
    <row r="3769" spans="1:7" hidden="1" x14ac:dyDescent="0.2">
      <c r="A3769" t="s">
        <v>8026</v>
      </c>
      <c r="B3769">
        <v>10388.202298664601</v>
      </c>
      <c r="C3769">
        <v>0</v>
      </c>
      <c r="D3769">
        <v>0</v>
      </c>
      <c r="E3769">
        <f>Table4[[#This Row],[kapp_slack_ub]]/Table4[[#This Row],[kapp_old]]</f>
        <v>0</v>
      </c>
      <c r="F3769" t="str">
        <f>"'PRO-"&amp;_xlfn.TEXTAFTER(Table4[[#This Row],[rxn]],"-",-1)&amp;"'"</f>
        <v>'PRO-UNKNOWN'</v>
      </c>
      <c r="G3769" t="str">
        <f>_xlfn.XLOOKUP(Table4[[#This Row],[enz]],'[1]Sheet2 (2)'!$A:$A,'[1]Sheet2 (2)'!$B:$B,"")</f>
        <v/>
      </c>
    </row>
    <row r="3770" spans="1:7" hidden="1" x14ac:dyDescent="0.2">
      <c r="A3770" t="s">
        <v>8027</v>
      </c>
      <c r="B3770">
        <v>10388.202298664601</v>
      </c>
      <c r="C3770">
        <v>0</v>
      </c>
      <c r="D3770">
        <v>0</v>
      </c>
      <c r="E3770">
        <f>Table4[[#This Row],[kapp_slack_ub]]/Table4[[#This Row],[kapp_old]]</f>
        <v>0</v>
      </c>
      <c r="F3770" t="str">
        <f>"'PRO-"&amp;_xlfn.TEXTAFTER(Table4[[#This Row],[rxn]],"-",-1)&amp;"'"</f>
        <v>'PRO-SPONT'</v>
      </c>
      <c r="G3770" t="str">
        <f>_xlfn.XLOOKUP(Table4[[#This Row],[enz]],'[1]Sheet2 (2)'!$A:$A,'[1]Sheet2 (2)'!$B:$B,"")</f>
        <v/>
      </c>
    </row>
    <row r="3771" spans="1:7" hidden="1" x14ac:dyDescent="0.2">
      <c r="A3771" t="s">
        <v>3331</v>
      </c>
      <c r="B3771">
        <v>10388.202298664601</v>
      </c>
      <c r="C3771">
        <v>0</v>
      </c>
      <c r="D3771">
        <v>0</v>
      </c>
      <c r="E3771">
        <f>Table4[[#This Row],[kapp_slack_ub]]/Table4[[#This Row],[kapp_old]]</f>
        <v>0</v>
      </c>
      <c r="F3771" t="str">
        <f>"'PRO-"&amp;_xlfn.TEXTAFTER(Table4[[#This Row],[rxn]],"-",-1)&amp;"'"</f>
        <v>'PRO-SPONT'</v>
      </c>
      <c r="G3771" t="str">
        <f>_xlfn.XLOOKUP(Table4[[#This Row],[enz]],'[1]Sheet2 (2)'!$A:$A,'[1]Sheet2 (2)'!$B:$B,"")</f>
        <v/>
      </c>
    </row>
    <row r="3772" spans="1:7" hidden="1" x14ac:dyDescent="0.2">
      <c r="A3772" t="s">
        <v>3332</v>
      </c>
      <c r="B3772">
        <v>10388.202298664601</v>
      </c>
      <c r="C3772">
        <v>0</v>
      </c>
      <c r="D3772">
        <v>0</v>
      </c>
      <c r="E3772">
        <f>Table4[[#This Row],[kapp_slack_ub]]/Table4[[#This Row],[kapp_old]]</f>
        <v>0</v>
      </c>
      <c r="F3772" t="str">
        <f>"'PRO-"&amp;_xlfn.TEXTAFTER(Table4[[#This Row],[rxn]],"-",-1)&amp;"'"</f>
        <v>'PRO-SPONT'</v>
      </c>
      <c r="G3772" t="str">
        <f>_xlfn.XLOOKUP(Table4[[#This Row],[enz]],'[1]Sheet2 (2)'!$A:$A,'[1]Sheet2 (2)'!$B:$B,"")</f>
        <v/>
      </c>
    </row>
    <row r="3773" spans="1:7" hidden="1" x14ac:dyDescent="0.2">
      <c r="A3773" t="s">
        <v>8028</v>
      </c>
      <c r="B3773">
        <v>10388.202298664601</v>
      </c>
      <c r="C3773">
        <v>0</v>
      </c>
      <c r="D3773">
        <v>0</v>
      </c>
      <c r="E3773">
        <f>Table4[[#This Row],[kapp_slack_ub]]/Table4[[#This Row],[kapp_old]]</f>
        <v>0</v>
      </c>
      <c r="F3773" t="str">
        <f>"'PRO-"&amp;_xlfn.TEXTAFTER(Table4[[#This Row],[rxn]],"-",-1)&amp;"'"</f>
        <v>'PRO-SPONT'</v>
      </c>
      <c r="G3773" t="str">
        <f>_xlfn.XLOOKUP(Table4[[#This Row],[enz]],'[1]Sheet2 (2)'!$A:$A,'[1]Sheet2 (2)'!$B:$B,"")</f>
        <v/>
      </c>
    </row>
    <row r="3774" spans="1:7" hidden="1" x14ac:dyDescent="0.2">
      <c r="A3774" t="s">
        <v>8029</v>
      </c>
      <c r="B3774">
        <v>10388.202298664601</v>
      </c>
      <c r="C3774">
        <v>0</v>
      </c>
      <c r="D3774">
        <v>0</v>
      </c>
      <c r="E3774">
        <f>Table4[[#This Row],[kapp_slack_ub]]/Table4[[#This Row],[kapp_old]]</f>
        <v>0</v>
      </c>
      <c r="F3774" t="str">
        <f>"'PRO-"&amp;_xlfn.TEXTAFTER(Table4[[#This Row],[rxn]],"-",-1)&amp;"'"</f>
        <v>'PRO-rt1805'</v>
      </c>
      <c r="G3774">
        <f>_xlfn.XLOOKUP(Table4[[#This Row],[enz]],'[1]Sheet2 (2)'!$A:$A,'[1]Sheet2 (2)'!$B:$B,"")</f>
        <v>1</v>
      </c>
    </row>
    <row r="3775" spans="1:7" x14ac:dyDescent="0.2">
      <c r="A3775" t="s">
        <v>2987</v>
      </c>
      <c r="B3775">
        <v>50.623696533081002</v>
      </c>
      <c r="C3775">
        <v>1.1112606577060001E-3</v>
      </c>
      <c r="D3775">
        <v>0</v>
      </c>
      <c r="E3775">
        <f>Table4[[#This Row],[kapp_slack_ub]]/Table4[[#This Row],[kapp_old]]</f>
        <v>2.1951392999913114E-5</v>
      </c>
      <c r="F3775" t="str">
        <f>"'PRO-"&amp;_xlfn.TEXTAFTER(Table4[[#This Row],[rxn]],"-",-1)&amp;"'"</f>
        <v>'PRO-rt2746'</v>
      </c>
      <c r="G3775">
        <f>_xlfn.XLOOKUP(Table4[[#This Row],[enz]],'[1]Sheet2 (2)'!$A:$A,'[1]Sheet2 (2)'!$B:$B,"")</f>
        <v>1</v>
      </c>
    </row>
    <row r="3776" spans="1:7" hidden="1" x14ac:dyDescent="0.2">
      <c r="A3776" t="s">
        <v>8030</v>
      </c>
      <c r="B3776">
        <v>10388.202298664601</v>
      </c>
      <c r="C3776">
        <v>0</v>
      </c>
      <c r="D3776">
        <v>0</v>
      </c>
      <c r="E3776">
        <f>Table4[[#This Row],[kapp_slack_ub]]/Table4[[#This Row],[kapp_old]]</f>
        <v>0</v>
      </c>
      <c r="F3776" t="str">
        <f>"'PRO-"&amp;_xlfn.TEXTAFTER(Table4[[#This Row],[rxn]],"-",-1)&amp;"'"</f>
        <v>'PRO-rt0250'</v>
      </c>
      <c r="G3776">
        <f>_xlfn.XLOOKUP(Table4[[#This Row],[enz]],'[1]Sheet2 (2)'!$A:$A,'[1]Sheet2 (2)'!$B:$B,"")</f>
        <v>1</v>
      </c>
    </row>
    <row r="3777" spans="1:7" hidden="1" x14ac:dyDescent="0.2">
      <c r="A3777" t="s">
        <v>8031</v>
      </c>
      <c r="B3777">
        <v>10388.202298664601</v>
      </c>
      <c r="C3777">
        <v>0</v>
      </c>
      <c r="D3777">
        <v>0</v>
      </c>
      <c r="E3777">
        <f>Table4[[#This Row],[kapp_slack_ub]]/Table4[[#This Row],[kapp_old]]</f>
        <v>0</v>
      </c>
      <c r="F3777" t="str">
        <f>"'PRO-"&amp;_xlfn.TEXTAFTER(Table4[[#This Row],[rxn]],"-",-1)&amp;"'"</f>
        <v>'PRO-rt1858'</v>
      </c>
      <c r="G3777">
        <f>_xlfn.XLOOKUP(Table4[[#This Row],[enz]],'[1]Sheet2 (2)'!$A:$A,'[1]Sheet2 (2)'!$B:$B,"")</f>
        <v>1</v>
      </c>
    </row>
    <row r="3778" spans="1:7" hidden="1" x14ac:dyDescent="0.2">
      <c r="A3778" t="s">
        <v>8032</v>
      </c>
      <c r="B3778">
        <v>10388.202298664601</v>
      </c>
      <c r="C3778">
        <v>0</v>
      </c>
      <c r="D3778">
        <v>0</v>
      </c>
      <c r="E3778">
        <f>Table4[[#This Row],[kapp_slack_ub]]/Table4[[#This Row],[kapp_old]]</f>
        <v>0</v>
      </c>
      <c r="F3778" t="str">
        <f>"'PRO-"&amp;_xlfn.TEXTAFTER(Table4[[#This Row],[rxn]],"-",-1)&amp;"'"</f>
        <v>'PRO-SPONT'</v>
      </c>
      <c r="G3778" t="str">
        <f>_xlfn.XLOOKUP(Table4[[#This Row],[enz]],'[1]Sheet2 (2)'!$A:$A,'[1]Sheet2 (2)'!$B:$B,"")</f>
        <v/>
      </c>
    </row>
    <row r="3779" spans="1:7" hidden="1" x14ac:dyDescent="0.2">
      <c r="A3779" t="s">
        <v>8033</v>
      </c>
      <c r="B3779">
        <v>10388.202298664601</v>
      </c>
      <c r="C3779">
        <v>0</v>
      </c>
      <c r="D3779">
        <v>0</v>
      </c>
      <c r="E3779">
        <f>Table4[[#This Row],[kapp_slack_ub]]/Table4[[#This Row],[kapp_old]]</f>
        <v>0</v>
      </c>
      <c r="F3779" t="str">
        <f>"'PRO-"&amp;_xlfn.TEXTAFTER(Table4[[#This Row],[rxn]],"-",-1)&amp;"'"</f>
        <v>'PRO-SPONT'</v>
      </c>
      <c r="G3779" t="str">
        <f>_xlfn.XLOOKUP(Table4[[#This Row],[enz]],'[1]Sheet2 (2)'!$A:$A,'[1]Sheet2 (2)'!$B:$B,"")</f>
        <v/>
      </c>
    </row>
    <row r="3780" spans="1:7" hidden="1" x14ac:dyDescent="0.2">
      <c r="A3780" t="s">
        <v>8034</v>
      </c>
      <c r="B3780">
        <v>10388.202298664601</v>
      </c>
      <c r="C3780">
        <v>0</v>
      </c>
      <c r="D3780">
        <v>0</v>
      </c>
      <c r="E3780">
        <f>Table4[[#This Row],[kapp_slack_ub]]/Table4[[#This Row],[kapp_old]]</f>
        <v>0</v>
      </c>
      <c r="F3780" t="str">
        <f>"'PRO-"&amp;_xlfn.TEXTAFTER(Table4[[#This Row],[rxn]],"-",-1)&amp;"'"</f>
        <v>'PRO-rt0777'</v>
      </c>
      <c r="G3780">
        <f>_xlfn.XLOOKUP(Table4[[#This Row],[enz]],'[1]Sheet2 (2)'!$A:$A,'[1]Sheet2 (2)'!$B:$B,"")</f>
        <v>1</v>
      </c>
    </row>
    <row r="3781" spans="1:7" hidden="1" x14ac:dyDescent="0.2">
      <c r="A3781" t="s">
        <v>8035</v>
      </c>
      <c r="B3781">
        <v>10388.202298664601</v>
      </c>
      <c r="C3781">
        <v>0</v>
      </c>
      <c r="D3781">
        <v>0</v>
      </c>
      <c r="E3781">
        <f>Table4[[#This Row],[kapp_slack_ub]]/Table4[[#This Row],[kapp_old]]</f>
        <v>0</v>
      </c>
      <c r="F3781" t="str">
        <f>"'PRO-"&amp;_xlfn.TEXTAFTER(Table4[[#This Row],[rxn]],"-",-1)&amp;"'"</f>
        <v>'PRO-rt2898'</v>
      </c>
      <c r="G3781">
        <f>_xlfn.XLOOKUP(Table4[[#This Row],[enz]],'[1]Sheet2 (2)'!$A:$A,'[1]Sheet2 (2)'!$B:$B,"")</f>
        <v>1</v>
      </c>
    </row>
    <row r="3782" spans="1:7" hidden="1" x14ac:dyDescent="0.2">
      <c r="A3782" t="s">
        <v>8036</v>
      </c>
      <c r="B3782">
        <v>10388.202298664601</v>
      </c>
      <c r="C3782">
        <v>0</v>
      </c>
      <c r="D3782">
        <v>0</v>
      </c>
      <c r="E3782">
        <f>Table4[[#This Row],[kapp_slack_ub]]/Table4[[#This Row],[kapp_old]]</f>
        <v>0</v>
      </c>
      <c r="F3782" t="str">
        <f>"'PRO-"&amp;_xlfn.TEXTAFTER(Table4[[#This Row],[rxn]],"-",-1)&amp;"'"</f>
        <v>'PRO-rt6095'</v>
      </c>
      <c r="G3782">
        <f>_xlfn.XLOOKUP(Table4[[#This Row],[enz]],'[1]Sheet2 (2)'!$A:$A,'[1]Sheet2 (2)'!$B:$B,"")</f>
        <v>1</v>
      </c>
    </row>
    <row r="3783" spans="1:7" hidden="1" x14ac:dyDescent="0.2">
      <c r="A3783" t="s">
        <v>8037</v>
      </c>
      <c r="B3783">
        <v>10388.202298664601</v>
      </c>
      <c r="C3783">
        <v>0</v>
      </c>
      <c r="D3783">
        <v>0</v>
      </c>
      <c r="E3783">
        <f>Table4[[#This Row],[kapp_slack_ub]]/Table4[[#This Row],[kapp_old]]</f>
        <v>0</v>
      </c>
      <c r="F3783" t="str">
        <f>"'PRO-"&amp;_xlfn.TEXTAFTER(Table4[[#This Row],[rxn]],"-",-1)&amp;"'"</f>
        <v>'PRO-rt6476'</v>
      </c>
      <c r="G3783">
        <f>_xlfn.XLOOKUP(Table4[[#This Row],[enz]],'[1]Sheet2 (2)'!$A:$A,'[1]Sheet2 (2)'!$B:$B,"")</f>
        <v>1</v>
      </c>
    </row>
    <row r="3784" spans="1:7" hidden="1" x14ac:dyDescent="0.2">
      <c r="A3784" t="s">
        <v>8038</v>
      </c>
      <c r="B3784">
        <v>10388.202298664601</v>
      </c>
      <c r="C3784">
        <v>0</v>
      </c>
      <c r="D3784">
        <v>0</v>
      </c>
      <c r="E3784">
        <f>Table4[[#This Row],[kapp_slack_ub]]/Table4[[#This Row],[kapp_old]]</f>
        <v>0</v>
      </c>
      <c r="F3784" t="str">
        <f>"'PRO-"&amp;_xlfn.TEXTAFTER(Table4[[#This Row],[rxn]],"-",-1)&amp;"'"</f>
        <v>'PRO-SPONT'</v>
      </c>
      <c r="G3784" t="str">
        <f>_xlfn.XLOOKUP(Table4[[#This Row],[enz]],'[1]Sheet2 (2)'!$A:$A,'[1]Sheet2 (2)'!$B:$B,"")</f>
        <v/>
      </c>
    </row>
    <row r="3785" spans="1:7" hidden="1" x14ac:dyDescent="0.2">
      <c r="A3785" t="s">
        <v>8039</v>
      </c>
      <c r="B3785">
        <v>10388.202298664601</v>
      </c>
      <c r="C3785">
        <v>0</v>
      </c>
      <c r="D3785">
        <v>0</v>
      </c>
      <c r="E3785">
        <f>Table4[[#This Row],[kapp_slack_ub]]/Table4[[#This Row],[kapp_old]]</f>
        <v>0</v>
      </c>
      <c r="F3785" t="str">
        <f>"'PRO-"&amp;_xlfn.TEXTAFTER(Table4[[#This Row],[rxn]],"-",-1)&amp;"'"</f>
        <v>'PRO-SPONT'</v>
      </c>
      <c r="G3785" t="str">
        <f>_xlfn.XLOOKUP(Table4[[#This Row],[enz]],'[1]Sheet2 (2)'!$A:$A,'[1]Sheet2 (2)'!$B:$B,"")</f>
        <v/>
      </c>
    </row>
    <row r="3786" spans="1:7" hidden="1" x14ac:dyDescent="0.2">
      <c r="A3786" t="s">
        <v>8040</v>
      </c>
      <c r="B3786">
        <v>10388.202298664601</v>
      </c>
      <c r="C3786">
        <v>0</v>
      </c>
      <c r="D3786">
        <v>0</v>
      </c>
      <c r="E3786">
        <f>Table4[[#This Row],[kapp_slack_ub]]/Table4[[#This Row],[kapp_old]]</f>
        <v>0</v>
      </c>
      <c r="F3786" t="str">
        <f>"'PRO-"&amp;_xlfn.TEXTAFTER(Table4[[#This Row],[rxn]],"-",-1)&amp;"'"</f>
        <v>'PRO-SPONT'</v>
      </c>
      <c r="G3786" t="str">
        <f>_xlfn.XLOOKUP(Table4[[#This Row],[enz]],'[1]Sheet2 (2)'!$A:$A,'[1]Sheet2 (2)'!$B:$B,"")</f>
        <v/>
      </c>
    </row>
    <row r="3787" spans="1:7" hidden="1" x14ac:dyDescent="0.2">
      <c r="A3787" t="s">
        <v>8041</v>
      </c>
      <c r="B3787">
        <v>10388.202298664601</v>
      </c>
      <c r="C3787">
        <v>0</v>
      </c>
      <c r="D3787">
        <v>0</v>
      </c>
      <c r="E3787">
        <f>Table4[[#This Row],[kapp_slack_ub]]/Table4[[#This Row],[kapp_old]]</f>
        <v>0</v>
      </c>
      <c r="F3787" t="str">
        <f>"'PRO-"&amp;_xlfn.TEXTAFTER(Table4[[#This Row],[rxn]],"-",-1)&amp;"'"</f>
        <v>'PRO-SPONT'</v>
      </c>
      <c r="G3787" t="str">
        <f>_xlfn.XLOOKUP(Table4[[#This Row],[enz]],'[1]Sheet2 (2)'!$A:$A,'[1]Sheet2 (2)'!$B:$B,"")</f>
        <v/>
      </c>
    </row>
    <row r="3788" spans="1:7" hidden="1" x14ac:dyDescent="0.2">
      <c r="A3788" t="s">
        <v>8042</v>
      </c>
      <c r="B3788">
        <v>10388.202298664601</v>
      </c>
      <c r="C3788">
        <v>0</v>
      </c>
      <c r="D3788">
        <v>0</v>
      </c>
      <c r="E3788">
        <f>Table4[[#This Row],[kapp_slack_ub]]/Table4[[#This Row],[kapp_old]]</f>
        <v>0</v>
      </c>
      <c r="F3788" t="str">
        <f>"'PRO-"&amp;_xlfn.TEXTAFTER(Table4[[#This Row],[rxn]],"-",-1)&amp;"'"</f>
        <v>'PRO-rt3425'</v>
      </c>
      <c r="G3788">
        <f>_xlfn.XLOOKUP(Table4[[#This Row],[enz]],'[1]Sheet2 (2)'!$A:$A,'[1]Sheet2 (2)'!$B:$B,"")</f>
        <v>1</v>
      </c>
    </row>
    <row r="3789" spans="1:7" hidden="1" x14ac:dyDescent="0.2">
      <c r="A3789" t="s">
        <v>8043</v>
      </c>
      <c r="B3789">
        <v>10388.202298664601</v>
      </c>
      <c r="C3789">
        <v>0</v>
      </c>
      <c r="D3789">
        <v>0</v>
      </c>
      <c r="E3789">
        <f>Table4[[#This Row],[kapp_slack_ub]]/Table4[[#This Row],[kapp_old]]</f>
        <v>0</v>
      </c>
      <c r="F3789" t="str">
        <f>"'PRO-"&amp;_xlfn.TEXTAFTER(Table4[[#This Row],[rxn]],"-",-1)&amp;"'"</f>
        <v>'PRO-rt6435'</v>
      </c>
      <c r="G3789">
        <f>_xlfn.XLOOKUP(Table4[[#This Row],[enz]],'[1]Sheet2 (2)'!$A:$A,'[1]Sheet2 (2)'!$B:$B,"")</f>
        <v>1</v>
      </c>
    </row>
    <row r="3790" spans="1:7" hidden="1" x14ac:dyDescent="0.2">
      <c r="A3790" t="s">
        <v>8044</v>
      </c>
      <c r="B3790">
        <v>10388.202298664601</v>
      </c>
      <c r="C3790">
        <v>0</v>
      </c>
      <c r="D3790">
        <v>0</v>
      </c>
      <c r="E3790">
        <f>Table4[[#This Row],[kapp_slack_ub]]/Table4[[#This Row],[kapp_old]]</f>
        <v>0</v>
      </c>
      <c r="F3790" t="str">
        <f>"'PRO-"&amp;_xlfn.TEXTAFTER(Table4[[#This Row],[rxn]],"-",-1)&amp;"'"</f>
        <v>'PRO-rt6435'</v>
      </c>
      <c r="G3790">
        <f>_xlfn.XLOOKUP(Table4[[#This Row],[enz]],'[1]Sheet2 (2)'!$A:$A,'[1]Sheet2 (2)'!$B:$B,"")</f>
        <v>1</v>
      </c>
    </row>
    <row r="3791" spans="1:7" hidden="1" x14ac:dyDescent="0.2">
      <c r="A3791" t="s">
        <v>8045</v>
      </c>
      <c r="B3791">
        <v>10388.202298664601</v>
      </c>
      <c r="C3791">
        <v>0</v>
      </c>
      <c r="D3791">
        <v>0</v>
      </c>
      <c r="E3791">
        <f>Table4[[#This Row],[kapp_slack_ub]]/Table4[[#This Row],[kapp_old]]</f>
        <v>0</v>
      </c>
      <c r="F3791" t="str">
        <f>"'PRO-"&amp;_xlfn.TEXTAFTER(Table4[[#This Row],[rxn]],"-",-1)&amp;"'"</f>
        <v>'PRO-rt0553'</v>
      </c>
      <c r="G3791">
        <f>_xlfn.XLOOKUP(Table4[[#This Row],[enz]],'[1]Sheet2 (2)'!$A:$A,'[1]Sheet2 (2)'!$B:$B,"")</f>
        <v>1</v>
      </c>
    </row>
    <row r="3792" spans="1:7" hidden="1" x14ac:dyDescent="0.2">
      <c r="A3792" t="s">
        <v>8046</v>
      </c>
      <c r="B3792">
        <v>10388.202298664601</v>
      </c>
      <c r="C3792">
        <v>0</v>
      </c>
      <c r="D3792">
        <v>0</v>
      </c>
      <c r="E3792">
        <f>Table4[[#This Row],[kapp_slack_ub]]/Table4[[#This Row],[kapp_old]]</f>
        <v>0</v>
      </c>
      <c r="F3792" t="str">
        <f>"'PRO-"&amp;_xlfn.TEXTAFTER(Table4[[#This Row],[rxn]],"-",-1)&amp;"'"</f>
        <v>'PRO-rt6669'</v>
      </c>
      <c r="G3792">
        <f>_xlfn.XLOOKUP(Table4[[#This Row],[enz]],'[1]Sheet2 (2)'!$A:$A,'[1]Sheet2 (2)'!$B:$B,"")</f>
        <v>1</v>
      </c>
    </row>
    <row r="3793" spans="1:7" hidden="1" x14ac:dyDescent="0.2">
      <c r="A3793" t="s">
        <v>8047</v>
      </c>
      <c r="B3793">
        <v>10388.202298664601</v>
      </c>
      <c r="C3793">
        <v>0</v>
      </c>
      <c r="D3793">
        <v>0</v>
      </c>
      <c r="E3793">
        <f>Table4[[#This Row],[kapp_slack_ub]]/Table4[[#This Row],[kapp_old]]</f>
        <v>0</v>
      </c>
      <c r="F3793" t="str">
        <f>"'PRO-"&amp;_xlfn.TEXTAFTER(Table4[[#This Row],[rxn]],"-",-1)&amp;"'"</f>
        <v>'PRO-rt4894'</v>
      </c>
      <c r="G3793">
        <f>_xlfn.XLOOKUP(Table4[[#This Row],[enz]],'[1]Sheet2 (2)'!$A:$A,'[1]Sheet2 (2)'!$B:$B,"")</f>
        <v>1</v>
      </c>
    </row>
    <row r="3794" spans="1:7" hidden="1" x14ac:dyDescent="0.2">
      <c r="A3794" t="s">
        <v>8048</v>
      </c>
      <c r="B3794">
        <v>10388.202298664601</v>
      </c>
      <c r="C3794">
        <v>0</v>
      </c>
      <c r="D3794">
        <v>0</v>
      </c>
      <c r="E3794">
        <f>Table4[[#This Row],[kapp_slack_ub]]/Table4[[#This Row],[kapp_old]]</f>
        <v>0</v>
      </c>
      <c r="F3794" t="str">
        <f>"'PRO-"&amp;_xlfn.TEXTAFTER(Table4[[#This Row],[rxn]],"-",-1)&amp;"'"</f>
        <v>'PRO-rt2517_c'</v>
      </c>
      <c r="G3794">
        <f>_xlfn.XLOOKUP(Table4[[#This Row],[enz]],'[1]Sheet2 (2)'!$A:$A,'[1]Sheet2 (2)'!$B:$B,"")</f>
        <v>1</v>
      </c>
    </row>
    <row r="3795" spans="1:7" hidden="1" x14ac:dyDescent="0.2">
      <c r="A3795" t="s">
        <v>3333</v>
      </c>
      <c r="B3795">
        <v>10388.202298664601</v>
      </c>
      <c r="C3795">
        <v>0</v>
      </c>
      <c r="D3795">
        <v>0</v>
      </c>
      <c r="E3795">
        <f>Table4[[#This Row],[kapp_slack_ub]]/Table4[[#This Row],[kapp_old]]</f>
        <v>0</v>
      </c>
      <c r="F3795" t="str">
        <f>"'PRO-"&amp;_xlfn.TEXTAFTER(Table4[[#This Row],[rxn]],"-",-1)&amp;"'"</f>
        <v>'PRO-UNKNOWN'</v>
      </c>
      <c r="G3795" t="str">
        <f>_xlfn.XLOOKUP(Table4[[#This Row],[enz]],'[1]Sheet2 (2)'!$A:$A,'[1]Sheet2 (2)'!$B:$B,"")</f>
        <v/>
      </c>
    </row>
    <row r="3796" spans="1:7" hidden="1" x14ac:dyDescent="0.2">
      <c r="A3796" t="s">
        <v>8049</v>
      </c>
      <c r="B3796">
        <v>10388.202298664601</v>
      </c>
      <c r="C3796">
        <v>0</v>
      </c>
      <c r="D3796">
        <v>0</v>
      </c>
      <c r="E3796">
        <f>Table4[[#This Row],[kapp_slack_ub]]/Table4[[#This Row],[kapp_old]]</f>
        <v>0</v>
      </c>
      <c r="F3796" t="str">
        <f>"'PRO-"&amp;_xlfn.TEXTAFTER(Table4[[#This Row],[rxn]],"-",-1)&amp;"'"</f>
        <v>'PRO-rt0854'</v>
      </c>
      <c r="G3796">
        <f>_xlfn.XLOOKUP(Table4[[#This Row],[enz]],'[1]Sheet2 (2)'!$A:$A,'[1]Sheet2 (2)'!$B:$B,"")</f>
        <v>1</v>
      </c>
    </row>
    <row r="3797" spans="1:7" hidden="1" x14ac:dyDescent="0.2">
      <c r="A3797" t="s">
        <v>8050</v>
      </c>
      <c r="B3797">
        <v>10388.202298664601</v>
      </c>
      <c r="C3797">
        <v>0</v>
      </c>
      <c r="D3797">
        <v>0</v>
      </c>
      <c r="E3797">
        <f>Table4[[#This Row],[kapp_slack_ub]]/Table4[[#This Row],[kapp_old]]</f>
        <v>0</v>
      </c>
      <c r="F3797" t="str">
        <f>"'PRO-"&amp;_xlfn.TEXTAFTER(Table4[[#This Row],[rxn]],"-",-1)&amp;"'"</f>
        <v>'PRO-rt7814'</v>
      </c>
      <c r="G3797">
        <f>_xlfn.XLOOKUP(Table4[[#This Row],[enz]],'[1]Sheet2 (2)'!$A:$A,'[1]Sheet2 (2)'!$B:$B,"")</f>
        <v>1</v>
      </c>
    </row>
    <row r="3798" spans="1:7" hidden="1" x14ac:dyDescent="0.2">
      <c r="A3798" t="s">
        <v>8051</v>
      </c>
      <c r="B3798">
        <v>10388.202298664601</v>
      </c>
      <c r="C3798">
        <v>0</v>
      </c>
      <c r="D3798">
        <v>0</v>
      </c>
      <c r="E3798">
        <f>Table4[[#This Row],[kapp_slack_ub]]/Table4[[#This Row],[kapp_old]]</f>
        <v>0</v>
      </c>
      <c r="F3798" t="str">
        <f>"'PRO-"&amp;_xlfn.TEXTAFTER(Table4[[#This Row],[rxn]],"-",-1)&amp;"'"</f>
        <v>'PRO-rt0854'</v>
      </c>
      <c r="G3798">
        <f>_xlfn.XLOOKUP(Table4[[#This Row],[enz]],'[1]Sheet2 (2)'!$A:$A,'[1]Sheet2 (2)'!$B:$B,"")</f>
        <v>1</v>
      </c>
    </row>
    <row r="3799" spans="1:7" hidden="1" x14ac:dyDescent="0.2">
      <c r="A3799" t="s">
        <v>8052</v>
      </c>
      <c r="B3799">
        <v>9661.0840941587903</v>
      </c>
      <c r="C3799">
        <v>0</v>
      </c>
      <c r="D3799">
        <v>0</v>
      </c>
      <c r="E3799">
        <f>Table4[[#This Row],[kapp_slack_ub]]/Table4[[#This Row],[kapp_old]]</f>
        <v>0</v>
      </c>
      <c r="F3799" t="str">
        <f>"'PRO-"&amp;_xlfn.TEXTAFTER(Table4[[#This Row],[rxn]],"-",-1)&amp;"'"</f>
        <v>'PRO-rt0848_m'</v>
      </c>
      <c r="G3799">
        <f>_xlfn.XLOOKUP(Table4[[#This Row],[enz]],'[1]Sheet2 (2)'!$A:$A,'[1]Sheet2 (2)'!$B:$B,"")</f>
        <v>1</v>
      </c>
    </row>
    <row r="3800" spans="1:7" hidden="1" x14ac:dyDescent="0.2">
      <c r="A3800" t="s">
        <v>8053</v>
      </c>
      <c r="B3800">
        <v>10388.202298664601</v>
      </c>
      <c r="C3800">
        <v>0</v>
      </c>
      <c r="D3800">
        <v>0</v>
      </c>
      <c r="E3800">
        <f>Table4[[#This Row],[kapp_slack_ub]]/Table4[[#This Row],[kapp_old]]</f>
        <v>0</v>
      </c>
      <c r="F3800" t="str">
        <f>"'PRO-"&amp;_xlfn.TEXTAFTER(Table4[[#This Row],[rxn]],"-",-1)&amp;"'"</f>
        <v>'PRO-rt3541'</v>
      </c>
      <c r="G3800">
        <f>_xlfn.XLOOKUP(Table4[[#This Row],[enz]],'[1]Sheet2 (2)'!$A:$A,'[1]Sheet2 (2)'!$B:$B,"")</f>
        <v>1</v>
      </c>
    </row>
    <row r="3801" spans="1:7" hidden="1" x14ac:dyDescent="0.2">
      <c r="A3801" t="s">
        <v>3334</v>
      </c>
      <c r="B3801">
        <v>7259.4662292386301</v>
      </c>
      <c r="C3801">
        <v>0</v>
      </c>
      <c r="D3801">
        <v>0</v>
      </c>
      <c r="E3801">
        <f>Table4[[#This Row],[kapp_slack_ub]]/Table4[[#This Row],[kapp_old]]</f>
        <v>0</v>
      </c>
      <c r="F3801" t="str">
        <f>"'PRO-"&amp;_xlfn.TEXTAFTER(Table4[[#This Row],[rxn]],"-",-1)&amp;"'"</f>
        <v>'PRO-rt1374'</v>
      </c>
      <c r="G3801">
        <f>_xlfn.XLOOKUP(Table4[[#This Row],[enz]],'[1]Sheet2 (2)'!$A:$A,'[1]Sheet2 (2)'!$B:$B,"")</f>
        <v>1</v>
      </c>
    </row>
    <row r="3802" spans="1:7" hidden="1" x14ac:dyDescent="0.2">
      <c r="A3802" t="s">
        <v>8054</v>
      </c>
      <c r="B3802">
        <v>10388.202298664601</v>
      </c>
      <c r="C3802">
        <v>0</v>
      </c>
      <c r="D3802">
        <v>0</v>
      </c>
      <c r="E3802">
        <f>Table4[[#This Row],[kapp_slack_ub]]/Table4[[#This Row],[kapp_old]]</f>
        <v>0</v>
      </c>
      <c r="F3802" t="str">
        <f>"'PRO-"&amp;_xlfn.TEXTAFTER(Table4[[#This Row],[rxn]],"-",-1)&amp;"'"</f>
        <v>'PRO-UNKNOWN'</v>
      </c>
      <c r="G3802" t="str">
        <f>_xlfn.XLOOKUP(Table4[[#This Row],[enz]],'[1]Sheet2 (2)'!$A:$A,'[1]Sheet2 (2)'!$B:$B,"")</f>
        <v/>
      </c>
    </row>
    <row r="3803" spans="1:7" hidden="1" x14ac:dyDescent="0.2">
      <c r="A3803" t="s">
        <v>8055</v>
      </c>
      <c r="B3803">
        <v>10388.202298664601</v>
      </c>
      <c r="C3803">
        <v>0</v>
      </c>
      <c r="D3803">
        <v>0</v>
      </c>
      <c r="E3803">
        <f>Table4[[#This Row],[kapp_slack_ub]]/Table4[[#This Row],[kapp_old]]</f>
        <v>0</v>
      </c>
      <c r="F3803" t="str">
        <f>"'PRO-"&amp;_xlfn.TEXTAFTER(Table4[[#This Row],[rxn]],"-",-1)&amp;"'"</f>
        <v>'PRO-rt5861'</v>
      </c>
      <c r="G3803">
        <f>_xlfn.XLOOKUP(Table4[[#This Row],[enz]],'[1]Sheet2 (2)'!$A:$A,'[1]Sheet2 (2)'!$B:$B,"")</f>
        <v>1</v>
      </c>
    </row>
    <row r="3804" spans="1:7" hidden="1" x14ac:dyDescent="0.2">
      <c r="A3804" t="s">
        <v>8056</v>
      </c>
      <c r="B3804">
        <v>10388.202298664601</v>
      </c>
      <c r="C3804">
        <v>0</v>
      </c>
      <c r="D3804">
        <v>0</v>
      </c>
      <c r="E3804">
        <f>Table4[[#This Row],[kapp_slack_ub]]/Table4[[#This Row],[kapp_old]]</f>
        <v>0</v>
      </c>
      <c r="F3804" t="str">
        <f>"'PRO-"&amp;_xlfn.TEXTAFTER(Table4[[#This Row],[rxn]],"-",-1)&amp;"'"</f>
        <v>'PRO-rt5861'</v>
      </c>
      <c r="G3804">
        <f>_xlfn.XLOOKUP(Table4[[#This Row],[enz]],'[1]Sheet2 (2)'!$A:$A,'[1]Sheet2 (2)'!$B:$B,"")</f>
        <v>1</v>
      </c>
    </row>
    <row r="3805" spans="1:7" hidden="1" x14ac:dyDescent="0.2">
      <c r="A3805" t="s">
        <v>3335</v>
      </c>
      <c r="B3805">
        <v>6176.2082448115398</v>
      </c>
      <c r="C3805">
        <v>0</v>
      </c>
      <c r="D3805">
        <v>0</v>
      </c>
      <c r="E3805">
        <f>Table4[[#This Row],[kapp_slack_ub]]/Table4[[#This Row],[kapp_old]]</f>
        <v>0</v>
      </c>
      <c r="F3805" t="str">
        <f>"'PRO-"&amp;_xlfn.TEXTAFTER(Table4[[#This Row],[rxn]],"-",-1)&amp;"'"</f>
        <v>'PRO-rt7480'</v>
      </c>
      <c r="G3805">
        <f>_xlfn.XLOOKUP(Table4[[#This Row],[enz]],'[1]Sheet2 (2)'!$A:$A,'[1]Sheet2 (2)'!$B:$B,"")</f>
        <v>1</v>
      </c>
    </row>
    <row r="3806" spans="1:7" hidden="1" x14ac:dyDescent="0.2">
      <c r="A3806" t="s">
        <v>8057</v>
      </c>
      <c r="B3806">
        <v>10388.202298664601</v>
      </c>
      <c r="C3806">
        <v>0</v>
      </c>
      <c r="D3806">
        <v>0</v>
      </c>
      <c r="E3806">
        <f>Table4[[#This Row],[kapp_slack_ub]]/Table4[[#This Row],[kapp_old]]</f>
        <v>0</v>
      </c>
      <c r="F3806" t="str">
        <f>"'PRO-"&amp;_xlfn.TEXTAFTER(Table4[[#This Row],[rxn]],"-",-1)&amp;"'"</f>
        <v>'PRO-SPONT'</v>
      </c>
      <c r="G3806" t="str">
        <f>_xlfn.XLOOKUP(Table4[[#This Row],[enz]],'[1]Sheet2 (2)'!$A:$A,'[1]Sheet2 (2)'!$B:$B,"")</f>
        <v/>
      </c>
    </row>
    <row r="3807" spans="1:7" hidden="1" x14ac:dyDescent="0.2">
      <c r="A3807" t="s">
        <v>8058</v>
      </c>
      <c r="B3807">
        <v>10388.202298664601</v>
      </c>
      <c r="C3807">
        <v>0</v>
      </c>
      <c r="D3807">
        <v>0</v>
      </c>
      <c r="E3807">
        <f>Table4[[#This Row],[kapp_slack_ub]]/Table4[[#This Row],[kapp_old]]</f>
        <v>0</v>
      </c>
      <c r="F3807" t="str">
        <f>"'PRO-"&amp;_xlfn.TEXTAFTER(Table4[[#This Row],[rxn]],"-",-1)&amp;"'"</f>
        <v>'PRO-SPONT'</v>
      </c>
      <c r="G3807" t="str">
        <f>_xlfn.XLOOKUP(Table4[[#This Row],[enz]],'[1]Sheet2 (2)'!$A:$A,'[1]Sheet2 (2)'!$B:$B,"")</f>
        <v/>
      </c>
    </row>
    <row r="3808" spans="1:7" hidden="1" x14ac:dyDescent="0.2">
      <c r="A3808" t="s">
        <v>8059</v>
      </c>
      <c r="B3808">
        <v>10388.202298664601</v>
      </c>
      <c r="C3808">
        <v>0</v>
      </c>
      <c r="D3808">
        <v>0</v>
      </c>
      <c r="E3808">
        <f>Table4[[#This Row],[kapp_slack_ub]]/Table4[[#This Row],[kapp_old]]</f>
        <v>0</v>
      </c>
      <c r="F3808" t="str">
        <f>"'PRO-"&amp;_xlfn.TEXTAFTER(Table4[[#This Row],[rxn]],"-",-1)&amp;"'"</f>
        <v>'PRO-UNKNOWN'</v>
      </c>
      <c r="G3808" t="str">
        <f>_xlfn.XLOOKUP(Table4[[#This Row],[enz]],'[1]Sheet2 (2)'!$A:$A,'[1]Sheet2 (2)'!$B:$B,"")</f>
        <v/>
      </c>
    </row>
    <row r="3809" spans="1:7" hidden="1" x14ac:dyDescent="0.2">
      <c r="A3809" t="s">
        <v>8060</v>
      </c>
      <c r="B3809">
        <v>10388.202298664601</v>
      </c>
      <c r="C3809">
        <v>0</v>
      </c>
      <c r="D3809">
        <v>0</v>
      </c>
      <c r="E3809">
        <f>Table4[[#This Row],[kapp_slack_ub]]/Table4[[#This Row],[kapp_old]]</f>
        <v>0</v>
      </c>
      <c r="F3809" t="str">
        <f>"'PRO-"&amp;_xlfn.TEXTAFTER(Table4[[#This Row],[rxn]],"-",-1)&amp;"'"</f>
        <v>'PRO-UNKNOWN'</v>
      </c>
      <c r="G3809" t="str">
        <f>_xlfn.XLOOKUP(Table4[[#This Row],[enz]],'[1]Sheet2 (2)'!$A:$A,'[1]Sheet2 (2)'!$B:$B,"")</f>
        <v/>
      </c>
    </row>
    <row r="3810" spans="1:7" hidden="1" x14ac:dyDescent="0.2">
      <c r="A3810" t="s">
        <v>8061</v>
      </c>
      <c r="B3810">
        <v>10388.202298664601</v>
      </c>
      <c r="C3810">
        <v>0</v>
      </c>
      <c r="D3810">
        <v>0</v>
      </c>
      <c r="E3810">
        <f>Table4[[#This Row],[kapp_slack_ub]]/Table4[[#This Row],[kapp_old]]</f>
        <v>0</v>
      </c>
      <c r="F3810" t="str">
        <f>"'PRO-"&amp;_xlfn.TEXTAFTER(Table4[[#This Row],[rxn]],"-",-1)&amp;"'"</f>
        <v>'PRO-rt7263_c'</v>
      </c>
      <c r="G3810">
        <f>_xlfn.XLOOKUP(Table4[[#This Row],[enz]],'[1]Sheet2 (2)'!$A:$A,'[1]Sheet2 (2)'!$B:$B,"")</f>
        <v>1</v>
      </c>
    </row>
    <row r="3811" spans="1:7" hidden="1" x14ac:dyDescent="0.2">
      <c r="A3811" t="s">
        <v>8062</v>
      </c>
      <c r="B3811">
        <v>3949.6378757410998</v>
      </c>
      <c r="C3811">
        <v>0</v>
      </c>
      <c r="D3811">
        <v>0</v>
      </c>
      <c r="E3811">
        <f>Table4[[#This Row],[kapp_slack_ub]]/Table4[[#This Row],[kapp_old]]</f>
        <v>0</v>
      </c>
      <c r="F3811" t="str">
        <f>"'PRO-"&amp;_xlfn.TEXTAFTER(Table4[[#This Row],[rxn]],"-",-1)&amp;"'"</f>
        <v>'PRO-rt7263_c'</v>
      </c>
      <c r="G3811">
        <f>_xlfn.XLOOKUP(Table4[[#This Row],[enz]],'[1]Sheet2 (2)'!$A:$A,'[1]Sheet2 (2)'!$B:$B,"")</f>
        <v>1</v>
      </c>
    </row>
    <row r="3812" spans="1:7" hidden="1" x14ac:dyDescent="0.2">
      <c r="A3812" t="s">
        <v>8063</v>
      </c>
      <c r="B3812">
        <v>10388.202298664601</v>
      </c>
      <c r="C3812">
        <v>0</v>
      </c>
      <c r="D3812">
        <v>0</v>
      </c>
      <c r="E3812">
        <f>Table4[[#This Row],[kapp_slack_ub]]/Table4[[#This Row],[kapp_old]]</f>
        <v>0</v>
      </c>
      <c r="F3812" t="str">
        <f>"'PRO-"&amp;_xlfn.TEXTAFTER(Table4[[#This Row],[rxn]],"-",-1)&amp;"'"</f>
        <v>'PRO-rt7263_c'</v>
      </c>
      <c r="G3812">
        <f>_xlfn.XLOOKUP(Table4[[#This Row],[enz]],'[1]Sheet2 (2)'!$A:$A,'[1]Sheet2 (2)'!$B:$B,"")</f>
        <v>1</v>
      </c>
    </row>
    <row r="3813" spans="1:7" hidden="1" x14ac:dyDescent="0.2">
      <c r="A3813" t="s">
        <v>8064</v>
      </c>
      <c r="B3813">
        <v>3949.6378757410998</v>
      </c>
      <c r="C3813">
        <v>0</v>
      </c>
      <c r="D3813">
        <v>0</v>
      </c>
      <c r="E3813">
        <f>Table4[[#This Row],[kapp_slack_ub]]/Table4[[#This Row],[kapp_old]]</f>
        <v>0</v>
      </c>
      <c r="F3813" t="str">
        <f>"'PRO-"&amp;_xlfn.TEXTAFTER(Table4[[#This Row],[rxn]],"-",-1)&amp;"'"</f>
        <v>'PRO-rt7263_c'</v>
      </c>
      <c r="G3813">
        <f>_xlfn.XLOOKUP(Table4[[#This Row],[enz]],'[1]Sheet2 (2)'!$A:$A,'[1]Sheet2 (2)'!$B:$B,"")</f>
        <v>1</v>
      </c>
    </row>
    <row r="3814" spans="1:7" hidden="1" x14ac:dyDescent="0.2">
      <c r="A3814" t="s">
        <v>8065</v>
      </c>
      <c r="B3814">
        <v>10388.202298664601</v>
      </c>
      <c r="C3814">
        <v>0</v>
      </c>
      <c r="D3814">
        <v>0</v>
      </c>
      <c r="E3814">
        <f>Table4[[#This Row],[kapp_slack_ub]]/Table4[[#This Row],[kapp_old]]</f>
        <v>0</v>
      </c>
      <c r="F3814" t="str">
        <f>"'PRO-"&amp;_xlfn.TEXTAFTER(Table4[[#This Row],[rxn]],"-",-1)&amp;"'"</f>
        <v>'PRO-rt7955_m'</v>
      </c>
      <c r="G3814">
        <f>_xlfn.XLOOKUP(Table4[[#This Row],[enz]],'[1]Sheet2 (2)'!$A:$A,'[1]Sheet2 (2)'!$B:$B,"")</f>
        <v>1</v>
      </c>
    </row>
    <row r="3815" spans="1:7" hidden="1" x14ac:dyDescent="0.2">
      <c r="A3815" t="s">
        <v>8066</v>
      </c>
      <c r="B3815">
        <v>10388.202298664601</v>
      </c>
      <c r="C3815">
        <v>0</v>
      </c>
      <c r="D3815">
        <v>0</v>
      </c>
      <c r="E3815">
        <f>Table4[[#This Row],[kapp_slack_ub]]/Table4[[#This Row],[kapp_old]]</f>
        <v>0</v>
      </c>
      <c r="F3815" t="str">
        <f>"'PRO-"&amp;_xlfn.TEXTAFTER(Table4[[#This Row],[rxn]],"-",-1)&amp;"'"</f>
        <v>'PRO-UNKNOWN'</v>
      </c>
      <c r="G3815" t="str">
        <f>_xlfn.XLOOKUP(Table4[[#This Row],[enz]],'[1]Sheet2 (2)'!$A:$A,'[1]Sheet2 (2)'!$B:$B,"")</f>
        <v/>
      </c>
    </row>
    <row r="3816" spans="1:7" hidden="1" x14ac:dyDescent="0.2">
      <c r="A3816" t="s">
        <v>3336</v>
      </c>
      <c r="B3816">
        <v>830.36919479880703</v>
      </c>
      <c r="C3816">
        <v>0</v>
      </c>
      <c r="D3816">
        <v>0</v>
      </c>
      <c r="E3816">
        <f>Table4[[#This Row],[kapp_slack_ub]]/Table4[[#This Row],[kapp_old]]</f>
        <v>0</v>
      </c>
      <c r="F3816" t="str">
        <f>"'PRO-"&amp;_xlfn.TEXTAFTER(Table4[[#This Row],[rxn]],"-",-1)&amp;"'"</f>
        <v>'PRO-rt8116'</v>
      </c>
      <c r="G3816">
        <f>_xlfn.XLOOKUP(Table4[[#This Row],[enz]],'[1]Sheet2 (2)'!$A:$A,'[1]Sheet2 (2)'!$B:$B,"")</f>
        <v>1</v>
      </c>
    </row>
    <row r="3817" spans="1:7" hidden="1" x14ac:dyDescent="0.2">
      <c r="A3817" t="s">
        <v>8067</v>
      </c>
      <c r="B3817">
        <v>10388.202298664601</v>
      </c>
      <c r="C3817">
        <v>0</v>
      </c>
      <c r="D3817">
        <v>0</v>
      </c>
      <c r="E3817">
        <f>Table4[[#This Row],[kapp_slack_ub]]/Table4[[#This Row],[kapp_old]]</f>
        <v>0</v>
      </c>
      <c r="F3817" t="str">
        <f>"'PRO-"&amp;_xlfn.TEXTAFTER(Table4[[#This Row],[rxn]],"-",-1)&amp;"'"</f>
        <v>'PRO-rt8116'</v>
      </c>
      <c r="G3817">
        <f>_xlfn.XLOOKUP(Table4[[#This Row],[enz]],'[1]Sheet2 (2)'!$A:$A,'[1]Sheet2 (2)'!$B:$B,"")</f>
        <v>1</v>
      </c>
    </row>
    <row r="3818" spans="1:7" hidden="1" x14ac:dyDescent="0.2">
      <c r="A3818" t="s">
        <v>3337</v>
      </c>
      <c r="B3818">
        <v>10388.202298664601</v>
      </c>
      <c r="C3818">
        <v>0</v>
      </c>
      <c r="D3818">
        <v>0</v>
      </c>
      <c r="E3818">
        <f>Table4[[#This Row],[kapp_slack_ub]]/Table4[[#This Row],[kapp_old]]</f>
        <v>0</v>
      </c>
      <c r="F3818" t="str">
        <f>"'PRO-"&amp;_xlfn.TEXTAFTER(Table4[[#This Row],[rxn]],"-",-1)&amp;"'"</f>
        <v>'PRO-rt2476'</v>
      </c>
      <c r="G3818">
        <f>_xlfn.XLOOKUP(Table4[[#This Row],[enz]],'[1]Sheet2 (2)'!$A:$A,'[1]Sheet2 (2)'!$B:$B,"")</f>
        <v>1</v>
      </c>
    </row>
    <row r="3819" spans="1:7" hidden="1" x14ac:dyDescent="0.2">
      <c r="A3819" t="s">
        <v>8068</v>
      </c>
      <c r="B3819">
        <v>290.05748283075502</v>
      </c>
      <c r="C3819">
        <v>0</v>
      </c>
      <c r="D3819">
        <v>0</v>
      </c>
      <c r="E3819">
        <f>Table4[[#This Row],[kapp_slack_ub]]/Table4[[#This Row],[kapp_old]]</f>
        <v>0</v>
      </c>
      <c r="F3819" t="str">
        <f>"'PRO-"&amp;_xlfn.TEXTAFTER(Table4[[#This Row],[rxn]],"-",-1)&amp;"'"</f>
        <v>'PRO-rt2477'</v>
      </c>
      <c r="G3819">
        <f>_xlfn.XLOOKUP(Table4[[#This Row],[enz]],'[1]Sheet2 (2)'!$A:$A,'[1]Sheet2 (2)'!$B:$B,"")</f>
        <v>1</v>
      </c>
    </row>
    <row r="3820" spans="1:7" hidden="1" x14ac:dyDescent="0.2">
      <c r="A3820" t="s">
        <v>8069</v>
      </c>
      <c r="B3820">
        <v>10388.202298664601</v>
      </c>
      <c r="C3820">
        <v>0</v>
      </c>
      <c r="D3820">
        <v>0</v>
      </c>
      <c r="E3820">
        <f>Table4[[#This Row],[kapp_slack_ub]]/Table4[[#This Row],[kapp_old]]</f>
        <v>0</v>
      </c>
      <c r="F3820" t="str">
        <f>"'PRO-"&amp;_xlfn.TEXTAFTER(Table4[[#This Row],[rxn]],"-",-1)&amp;"'"</f>
        <v>'PRO-rt0812'</v>
      </c>
      <c r="G3820">
        <f>_xlfn.XLOOKUP(Table4[[#This Row],[enz]],'[1]Sheet2 (2)'!$A:$A,'[1]Sheet2 (2)'!$B:$B,"")</f>
        <v>1</v>
      </c>
    </row>
    <row r="3821" spans="1:7" hidden="1" x14ac:dyDescent="0.2">
      <c r="A3821" t="s">
        <v>8070</v>
      </c>
      <c r="B3821">
        <v>10388.202298664601</v>
      </c>
      <c r="C3821">
        <v>0</v>
      </c>
      <c r="D3821">
        <v>0</v>
      </c>
      <c r="E3821">
        <f>Table4[[#This Row],[kapp_slack_ub]]/Table4[[#This Row],[kapp_old]]</f>
        <v>0</v>
      </c>
      <c r="F3821" t="str">
        <f>"'PRO-"&amp;_xlfn.TEXTAFTER(Table4[[#This Row],[rxn]],"-",-1)&amp;"'"</f>
        <v>'PRO-rt4410'</v>
      </c>
      <c r="G3821">
        <f>_xlfn.XLOOKUP(Table4[[#This Row],[enz]],'[1]Sheet2 (2)'!$A:$A,'[1]Sheet2 (2)'!$B:$B,"")</f>
        <v>1</v>
      </c>
    </row>
    <row r="3822" spans="1:7" hidden="1" x14ac:dyDescent="0.2">
      <c r="A3822" t="s">
        <v>8071</v>
      </c>
      <c r="B3822">
        <v>10388.202298664601</v>
      </c>
      <c r="C3822">
        <v>0</v>
      </c>
      <c r="D3822">
        <v>0</v>
      </c>
      <c r="E3822">
        <f>Table4[[#This Row],[kapp_slack_ub]]/Table4[[#This Row],[kapp_old]]</f>
        <v>0</v>
      </c>
      <c r="F3822" t="str">
        <f>"'PRO-"&amp;_xlfn.TEXTAFTER(Table4[[#This Row],[rxn]],"-",-1)&amp;"'"</f>
        <v>'PRO-UNKNOWN'</v>
      </c>
      <c r="G3822" t="str">
        <f>_xlfn.XLOOKUP(Table4[[#This Row],[enz]],'[1]Sheet2 (2)'!$A:$A,'[1]Sheet2 (2)'!$B:$B,"")</f>
        <v/>
      </c>
    </row>
    <row r="3823" spans="1:7" hidden="1" x14ac:dyDescent="0.2">
      <c r="A3823" t="s">
        <v>8072</v>
      </c>
      <c r="B3823">
        <v>10388.202298664601</v>
      </c>
      <c r="C3823">
        <v>0</v>
      </c>
      <c r="D3823">
        <v>0</v>
      </c>
      <c r="E3823">
        <f>Table4[[#This Row],[kapp_slack_ub]]/Table4[[#This Row],[kapp_old]]</f>
        <v>0</v>
      </c>
      <c r="F3823" t="str">
        <f>"'PRO-"&amp;_xlfn.TEXTAFTER(Table4[[#This Row],[rxn]],"-",-1)&amp;"'"</f>
        <v>'PRO-rt7845'</v>
      </c>
      <c r="G3823">
        <f>_xlfn.XLOOKUP(Table4[[#This Row],[enz]],'[1]Sheet2 (2)'!$A:$A,'[1]Sheet2 (2)'!$B:$B,"")</f>
        <v>1</v>
      </c>
    </row>
    <row r="3824" spans="1:7" hidden="1" x14ac:dyDescent="0.2">
      <c r="A3824" t="s">
        <v>3338</v>
      </c>
      <c r="B3824">
        <v>100222.82117521499</v>
      </c>
      <c r="C3824">
        <v>0</v>
      </c>
      <c r="D3824">
        <v>0</v>
      </c>
      <c r="E3824">
        <f>Table4[[#This Row],[kapp_slack_ub]]/Table4[[#This Row],[kapp_old]]</f>
        <v>0</v>
      </c>
      <c r="F3824" t="str">
        <f>"'PRO-"&amp;_xlfn.TEXTAFTER(Table4[[#This Row],[rxn]],"-",-1)&amp;"'"</f>
        <v>'PRO-rt0932'</v>
      </c>
      <c r="G3824">
        <f>_xlfn.XLOOKUP(Table4[[#This Row],[enz]],'[1]Sheet2 (2)'!$A:$A,'[1]Sheet2 (2)'!$B:$B,"")</f>
        <v>1</v>
      </c>
    </row>
    <row r="3825" spans="1:7" hidden="1" x14ac:dyDescent="0.2">
      <c r="A3825" t="s">
        <v>8073</v>
      </c>
      <c r="B3825">
        <v>10388.202298664601</v>
      </c>
      <c r="C3825">
        <v>0</v>
      </c>
      <c r="D3825">
        <v>0</v>
      </c>
      <c r="E3825">
        <f>Table4[[#This Row],[kapp_slack_ub]]/Table4[[#This Row],[kapp_old]]</f>
        <v>0</v>
      </c>
      <c r="F3825" t="str">
        <f>"'PRO-"&amp;_xlfn.TEXTAFTER(Table4[[#This Row],[rxn]],"-",-1)&amp;"'"</f>
        <v>'PRO-rt0932'</v>
      </c>
      <c r="G3825">
        <f>_xlfn.XLOOKUP(Table4[[#This Row],[enz]],'[1]Sheet2 (2)'!$A:$A,'[1]Sheet2 (2)'!$B:$B,"")</f>
        <v>1</v>
      </c>
    </row>
    <row r="3826" spans="1:7" hidden="1" x14ac:dyDescent="0.2">
      <c r="A3826" t="s">
        <v>3339</v>
      </c>
      <c r="B3826">
        <v>10388.202298664601</v>
      </c>
      <c r="C3826">
        <v>0</v>
      </c>
      <c r="D3826">
        <v>0</v>
      </c>
      <c r="E3826">
        <f>Table4[[#This Row],[kapp_slack_ub]]/Table4[[#This Row],[kapp_old]]</f>
        <v>0</v>
      </c>
      <c r="F3826" t="str">
        <f>"'PRO-"&amp;_xlfn.TEXTAFTER(Table4[[#This Row],[rxn]],"-",-1)&amp;"'"</f>
        <v>'PRO-SPONT'</v>
      </c>
      <c r="G3826" t="str">
        <f>_xlfn.XLOOKUP(Table4[[#This Row],[enz]],'[1]Sheet2 (2)'!$A:$A,'[1]Sheet2 (2)'!$B:$B,"")</f>
        <v/>
      </c>
    </row>
    <row r="3827" spans="1:7" hidden="1" x14ac:dyDescent="0.2">
      <c r="A3827" t="s">
        <v>8074</v>
      </c>
      <c r="B3827">
        <v>10388.202298664601</v>
      </c>
      <c r="C3827">
        <v>0</v>
      </c>
      <c r="D3827">
        <v>0</v>
      </c>
      <c r="E3827">
        <f>Table4[[#This Row],[kapp_slack_ub]]/Table4[[#This Row],[kapp_old]]</f>
        <v>0</v>
      </c>
      <c r="F3827" t="str">
        <f>"'PRO-"&amp;_xlfn.TEXTAFTER(Table4[[#This Row],[rxn]],"-",-1)&amp;"'"</f>
        <v>'PRO-SPONT'</v>
      </c>
      <c r="G3827" t="str">
        <f>_xlfn.XLOOKUP(Table4[[#This Row],[enz]],'[1]Sheet2 (2)'!$A:$A,'[1]Sheet2 (2)'!$B:$B,"")</f>
        <v/>
      </c>
    </row>
    <row r="3828" spans="1:7" hidden="1" x14ac:dyDescent="0.2">
      <c r="A3828" t="s">
        <v>8075</v>
      </c>
      <c r="B3828">
        <v>10388.202298664601</v>
      </c>
      <c r="C3828">
        <v>0</v>
      </c>
      <c r="D3828">
        <v>0</v>
      </c>
      <c r="E3828">
        <f>Table4[[#This Row],[kapp_slack_ub]]/Table4[[#This Row],[kapp_old]]</f>
        <v>0</v>
      </c>
      <c r="F3828" t="str">
        <f>"'PRO-"&amp;_xlfn.TEXTAFTER(Table4[[#This Row],[rxn]],"-",-1)&amp;"'"</f>
        <v>'PRO-SPONT'</v>
      </c>
      <c r="G3828" t="str">
        <f>_xlfn.XLOOKUP(Table4[[#This Row],[enz]],'[1]Sheet2 (2)'!$A:$A,'[1]Sheet2 (2)'!$B:$B,"")</f>
        <v/>
      </c>
    </row>
    <row r="3829" spans="1:7" hidden="1" x14ac:dyDescent="0.2">
      <c r="A3829" t="s">
        <v>8076</v>
      </c>
      <c r="B3829">
        <v>10388.202298664601</v>
      </c>
      <c r="C3829">
        <v>0</v>
      </c>
      <c r="D3829">
        <v>0</v>
      </c>
      <c r="E3829">
        <f>Table4[[#This Row],[kapp_slack_ub]]/Table4[[#This Row],[kapp_old]]</f>
        <v>0</v>
      </c>
      <c r="F3829" t="str">
        <f>"'PRO-"&amp;_xlfn.TEXTAFTER(Table4[[#This Row],[rxn]],"-",-1)&amp;"'"</f>
        <v>'PRO-SPONT'</v>
      </c>
      <c r="G3829" t="str">
        <f>_xlfn.XLOOKUP(Table4[[#This Row],[enz]],'[1]Sheet2 (2)'!$A:$A,'[1]Sheet2 (2)'!$B:$B,"")</f>
        <v/>
      </c>
    </row>
    <row r="3830" spans="1:7" hidden="1" x14ac:dyDescent="0.2">
      <c r="A3830" t="s">
        <v>3340</v>
      </c>
      <c r="B3830">
        <v>3598.55767779605</v>
      </c>
      <c r="C3830">
        <v>0</v>
      </c>
      <c r="D3830">
        <v>0</v>
      </c>
      <c r="E3830">
        <f>Table4[[#This Row],[kapp_slack_ub]]/Table4[[#This Row],[kapp_old]]</f>
        <v>0</v>
      </c>
      <c r="F3830" t="str">
        <f>"'PRO-"&amp;_xlfn.TEXTAFTER(Table4[[#This Row],[rxn]],"-",-1)&amp;"'"</f>
        <v>'PRO-rt1320'</v>
      </c>
      <c r="G3830">
        <f>_xlfn.XLOOKUP(Table4[[#This Row],[enz]],'[1]Sheet2 (2)'!$A:$A,'[1]Sheet2 (2)'!$B:$B,"")</f>
        <v>1</v>
      </c>
    </row>
    <row r="3831" spans="1:7" hidden="1" x14ac:dyDescent="0.2">
      <c r="A3831" t="s">
        <v>8077</v>
      </c>
      <c r="B3831">
        <v>10388.202298664601</v>
      </c>
      <c r="C3831">
        <v>0</v>
      </c>
      <c r="D3831">
        <v>0</v>
      </c>
      <c r="E3831">
        <f>Table4[[#This Row],[kapp_slack_ub]]/Table4[[#This Row],[kapp_old]]</f>
        <v>0</v>
      </c>
      <c r="F3831" t="str">
        <f>"'PRO-"&amp;_xlfn.TEXTAFTER(Table4[[#This Row],[rxn]],"-",-1)&amp;"'"</f>
        <v>'PRO-rt7114_m'</v>
      </c>
      <c r="G3831">
        <f>_xlfn.XLOOKUP(Table4[[#This Row],[enz]],'[1]Sheet2 (2)'!$A:$A,'[1]Sheet2 (2)'!$B:$B,"")</f>
        <v>2</v>
      </c>
    </row>
    <row r="3832" spans="1:7" hidden="1" x14ac:dyDescent="0.2">
      <c r="A3832" t="s">
        <v>8078</v>
      </c>
      <c r="B3832">
        <v>10388.202298664601</v>
      </c>
      <c r="C3832">
        <v>0</v>
      </c>
      <c r="D3832">
        <v>0</v>
      </c>
      <c r="E3832">
        <f>Table4[[#This Row],[kapp_slack_ub]]/Table4[[#This Row],[kapp_old]]</f>
        <v>0</v>
      </c>
      <c r="F3832" t="str">
        <f>"'PRO-"&amp;_xlfn.TEXTAFTER(Table4[[#This Row],[rxn]],"-",-1)&amp;"'"</f>
        <v>'PRO-SPONT'</v>
      </c>
      <c r="G3832" t="str">
        <f>_xlfn.XLOOKUP(Table4[[#This Row],[enz]],'[1]Sheet2 (2)'!$A:$A,'[1]Sheet2 (2)'!$B:$B,"")</f>
        <v/>
      </c>
    </row>
    <row r="3833" spans="1:7" hidden="1" x14ac:dyDescent="0.2">
      <c r="A3833" t="s">
        <v>8079</v>
      </c>
      <c r="B3833">
        <v>10388.202298664601</v>
      </c>
      <c r="C3833">
        <v>0</v>
      </c>
      <c r="D3833">
        <v>0</v>
      </c>
      <c r="E3833">
        <f>Table4[[#This Row],[kapp_slack_ub]]/Table4[[#This Row],[kapp_old]]</f>
        <v>0</v>
      </c>
      <c r="F3833" t="str">
        <f>"'PRO-"&amp;_xlfn.TEXTAFTER(Table4[[#This Row],[rxn]],"-",-1)&amp;"'"</f>
        <v>'PRO-SPONT'</v>
      </c>
      <c r="G3833" t="str">
        <f>_xlfn.XLOOKUP(Table4[[#This Row],[enz]],'[1]Sheet2 (2)'!$A:$A,'[1]Sheet2 (2)'!$B:$B,"")</f>
        <v/>
      </c>
    </row>
    <row r="3834" spans="1:7" hidden="1" x14ac:dyDescent="0.2">
      <c r="A3834" t="s">
        <v>8080</v>
      </c>
      <c r="B3834">
        <v>10388.202298664601</v>
      </c>
      <c r="C3834">
        <v>0</v>
      </c>
      <c r="D3834">
        <v>0</v>
      </c>
      <c r="E3834">
        <f>Table4[[#This Row],[kapp_slack_ub]]/Table4[[#This Row],[kapp_old]]</f>
        <v>0</v>
      </c>
      <c r="F3834" t="str">
        <f>"'PRO-"&amp;_xlfn.TEXTAFTER(Table4[[#This Row],[rxn]],"-",-1)&amp;"'"</f>
        <v>'PRO-TPS12TSL1'</v>
      </c>
      <c r="G3834" t="str">
        <f>_xlfn.XLOOKUP(Table4[[#This Row],[enz]],'[1]Sheet2 (2)'!$A:$A,'[1]Sheet2 (2)'!$B:$B,"")</f>
        <v/>
      </c>
    </row>
    <row r="3835" spans="1:7" hidden="1" x14ac:dyDescent="0.2">
      <c r="A3835" t="s">
        <v>8081</v>
      </c>
      <c r="B3835">
        <v>10388.202298664601</v>
      </c>
      <c r="C3835">
        <v>0</v>
      </c>
      <c r="D3835">
        <v>0</v>
      </c>
      <c r="E3835">
        <f>Table4[[#This Row],[kapp_slack_ub]]/Table4[[#This Row],[kapp_old]]</f>
        <v>0</v>
      </c>
      <c r="F3835" t="str">
        <f>"'PRO-"&amp;_xlfn.TEXTAFTER(Table4[[#This Row],[rxn]],"-",-1)&amp;"'"</f>
        <v>'PRO-TPS12TSL1'</v>
      </c>
      <c r="G3835" t="str">
        <f>_xlfn.XLOOKUP(Table4[[#This Row],[enz]],'[1]Sheet2 (2)'!$A:$A,'[1]Sheet2 (2)'!$B:$B,"")</f>
        <v/>
      </c>
    </row>
    <row r="3836" spans="1:7" hidden="1" x14ac:dyDescent="0.2">
      <c r="A3836" t="s">
        <v>8082</v>
      </c>
      <c r="B3836">
        <v>10388.202298664601</v>
      </c>
      <c r="C3836">
        <v>0</v>
      </c>
      <c r="D3836">
        <v>0</v>
      </c>
      <c r="E3836">
        <f>Table4[[#This Row],[kapp_slack_ub]]/Table4[[#This Row],[kapp_old]]</f>
        <v>0</v>
      </c>
      <c r="F3836" t="str">
        <f>"'PRO-"&amp;_xlfn.TEXTAFTER(Table4[[#This Row],[rxn]],"-",-1)&amp;"'"</f>
        <v>'PRO-rt0008'</v>
      </c>
      <c r="G3836">
        <f>_xlfn.XLOOKUP(Table4[[#This Row],[enz]],'[1]Sheet2 (2)'!$A:$A,'[1]Sheet2 (2)'!$B:$B,"")</f>
        <v>1</v>
      </c>
    </row>
    <row r="3837" spans="1:7" hidden="1" x14ac:dyDescent="0.2">
      <c r="A3837" t="s">
        <v>8083</v>
      </c>
      <c r="B3837">
        <v>10388.202298664601</v>
      </c>
      <c r="C3837">
        <v>0</v>
      </c>
      <c r="D3837">
        <v>0</v>
      </c>
      <c r="E3837">
        <f>Table4[[#This Row],[kapp_slack_ub]]/Table4[[#This Row],[kapp_old]]</f>
        <v>0</v>
      </c>
      <c r="F3837" t="str">
        <f>"'PRO-"&amp;_xlfn.TEXTAFTER(Table4[[#This Row],[rxn]],"-",-1)&amp;"'"</f>
        <v>'PRO-rt0212'</v>
      </c>
      <c r="G3837">
        <f>_xlfn.XLOOKUP(Table4[[#This Row],[enz]],'[1]Sheet2 (2)'!$A:$A,'[1]Sheet2 (2)'!$B:$B,"")</f>
        <v>1</v>
      </c>
    </row>
    <row r="3838" spans="1:7" hidden="1" x14ac:dyDescent="0.2">
      <c r="A3838" t="s">
        <v>8084</v>
      </c>
      <c r="B3838">
        <v>10388.202298664601</v>
      </c>
      <c r="C3838">
        <v>0</v>
      </c>
      <c r="D3838">
        <v>0</v>
      </c>
      <c r="E3838">
        <f>Table4[[#This Row],[kapp_slack_ub]]/Table4[[#This Row],[kapp_old]]</f>
        <v>0</v>
      </c>
      <c r="F3838" t="str">
        <f>"'PRO-"&amp;_xlfn.TEXTAFTER(Table4[[#This Row],[rxn]],"-",-1)&amp;"'"</f>
        <v>'PRO-SPONT'</v>
      </c>
      <c r="G3838" t="str">
        <f>_xlfn.XLOOKUP(Table4[[#This Row],[enz]],'[1]Sheet2 (2)'!$A:$A,'[1]Sheet2 (2)'!$B:$B,"")</f>
        <v/>
      </c>
    </row>
    <row r="3839" spans="1:7" hidden="1" x14ac:dyDescent="0.2">
      <c r="A3839" t="s">
        <v>8085</v>
      </c>
      <c r="B3839">
        <v>10388.202298664601</v>
      </c>
      <c r="C3839">
        <v>0</v>
      </c>
      <c r="D3839">
        <v>0</v>
      </c>
      <c r="E3839">
        <f>Table4[[#This Row],[kapp_slack_ub]]/Table4[[#This Row],[kapp_old]]</f>
        <v>0</v>
      </c>
      <c r="F3839" t="str">
        <f>"'PRO-"&amp;_xlfn.TEXTAFTER(Table4[[#This Row],[rxn]],"-",-1)&amp;"'"</f>
        <v>'PRO-SPONT'</v>
      </c>
      <c r="G3839" t="str">
        <f>_xlfn.XLOOKUP(Table4[[#This Row],[enz]],'[1]Sheet2 (2)'!$A:$A,'[1]Sheet2 (2)'!$B:$B,"")</f>
        <v/>
      </c>
    </row>
    <row r="3840" spans="1:7" hidden="1" x14ac:dyDescent="0.2">
      <c r="A3840" t="s">
        <v>8086</v>
      </c>
      <c r="B3840">
        <v>10388.202298664601</v>
      </c>
      <c r="C3840">
        <v>0</v>
      </c>
      <c r="D3840">
        <v>0</v>
      </c>
      <c r="E3840">
        <f>Table4[[#This Row],[kapp_slack_ub]]/Table4[[#This Row],[kapp_old]]</f>
        <v>0</v>
      </c>
      <c r="F3840" t="str">
        <f>"'PRO-"&amp;_xlfn.TEXTAFTER(Table4[[#This Row],[rxn]],"-",-1)&amp;"'"</f>
        <v>'PRO-rt0769'</v>
      </c>
      <c r="G3840">
        <f>_xlfn.XLOOKUP(Table4[[#This Row],[enz]],'[1]Sheet2 (2)'!$A:$A,'[1]Sheet2 (2)'!$B:$B,"")</f>
        <v>1</v>
      </c>
    </row>
    <row r="3841" spans="1:7" hidden="1" x14ac:dyDescent="0.2">
      <c r="A3841" t="s">
        <v>8087</v>
      </c>
      <c r="B3841">
        <v>10388.202298664601</v>
      </c>
      <c r="C3841">
        <v>0</v>
      </c>
      <c r="D3841">
        <v>0</v>
      </c>
      <c r="E3841">
        <f>Table4[[#This Row],[kapp_slack_ub]]/Table4[[#This Row],[kapp_old]]</f>
        <v>0</v>
      </c>
      <c r="F3841" t="str">
        <f>"'PRO-"&amp;_xlfn.TEXTAFTER(Table4[[#This Row],[rxn]],"-",-1)&amp;"'"</f>
        <v>'PRO-rt0769'</v>
      </c>
      <c r="G3841">
        <f>_xlfn.XLOOKUP(Table4[[#This Row],[enz]],'[1]Sheet2 (2)'!$A:$A,'[1]Sheet2 (2)'!$B:$B,"")</f>
        <v>1</v>
      </c>
    </row>
    <row r="3842" spans="1:7" hidden="1" x14ac:dyDescent="0.2">
      <c r="A3842" t="s">
        <v>8088</v>
      </c>
      <c r="B3842">
        <v>10388.202298664601</v>
      </c>
      <c r="C3842">
        <v>0</v>
      </c>
      <c r="D3842">
        <v>0</v>
      </c>
      <c r="E3842">
        <f>Table4[[#This Row],[kapp_slack_ub]]/Table4[[#This Row],[kapp_old]]</f>
        <v>0</v>
      </c>
      <c r="F3842" t="str">
        <f>"'PRO-"&amp;_xlfn.TEXTAFTER(Table4[[#This Row],[rxn]],"-",-1)&amp;"'"</f>
        <v>'PRO-rt0537'</v>
      </c>
      <c r="G3842">
        <f>_xlfn.XLOOKUP(Table4[[#This Row],[enz]],'[1]Sheet2 (2)'!$A:$A,'[1]Sheet2 (2)'!$B:$B,"")</f>
        <v>1</v>
      </c>
    </row>
    <row r="3843" spans="1:7" hidden="1" x14ac:dyDescent="0.2">
      <c r="A3843" t="s">
        <v>8089</v>
      </c>
      <c r="B3843">
        <v>10388.202298664601</v>
      </c>
      <c r="C3843">
        <v>0</v>
      </c>
      <c r="D3843">
        <v>0</v>
      </c>
      <c r="E3843">
        <f>Table4[[#This Row],[kapp_slack_ub]]/Table4[[#This Row],[kapp_old]]</f>
        <v>0</v>
      </c>
      <c r="F3843" t="str">
        <f>"'PRO-"&amp;_xlfn.TEXTAFTER(Table4[[#This Row],[rxn]],"-",-1)&amp;"'"</f>
        <v>'PRO-rt0537'</v>
      </c>
      <c r="G3843">
        <f>_xlfn.XLOOKUP(Table4[[#This Row],[enz]],'[1]Sheet2 (2)'!$A:$A,'[1]Sheet2 (2)'!$B:$B,"")</f>
        <v>1</v>
      </c>
    </row>
    <row r="3844" spans="1:7" hidden="1" x14ac:dyDescent="0.2">
      <c r="A3844" t="s">
        <v>8090</v>
      </c>
      <c r="B3844">
        <v>10388.202298664601</v>
      </c>
      <c r="C3844">
        <v>0</v>
      </c>
      <c r="D3844">
        <v>0</v>
      </c>
      <c r="E3844">
        <f>Table4[[#This Row],[kapp_slack_ub]]/Table4[[#This Row],[kapp_old]]</f>
        <v>0</v>
      </c>
      <c r="F3844" t="str">
        <f>"'PRO-"&amp;_xlfn.TEXTAFTER(Table4[[#This Row],[rxn]],"-",-1)&amp;"'"</f>
        <v>'PRO-rt1736'</v>
      </c>
      <c r="G3844">
        <f>_xlfn.XLOOKUP(Table4[[#This Row],[enz]],'[1]Sheet2 (2)'!$A:$A,'[1]Sheet2 (2)'!$B:$B,"")</f>
        <v>1</v>
      </c>
    </row>
    <row r="3845" spans="1:7" hidden="1" x14ac:dyDescent="0.2">
      <c r="A3845" t="s">
        <v>8091</v>
      </c>
      <c r="B3845">
        <v>10388.202298664601</v>
      </c>
      <c r="C3845">
        <v>0</v>
      </c>
      <c r="D3845">
        <v>0</v>
      </c>
      <c r="E3845">
        <f>Table4[[#This Row],[kapp_slack_ub]]/Table4[[#This Row],[kapp_old]]</f>
        <v>0</v>
      </c>
      <c r="F3845" t="str">
        <f>"'PRO-"&amp;_xlfn.TEXTAFTER(Table4[[#This Row],[rxn]],"-",-1)&amp;"'"</f>
        <v>'PRO-rt1736'</v>
      </c>
      <c r="G3845">
        <f>_xlfn.XLOOKUP(Table4[[#This Row],[enz]],'[1]Sheet2 (2)'!$A:$A,'[1]Sheet2 (2)'!$B:$B,"")</f>
        <v>1</v>
      </c>
    </row>
    <row r="3846" spans="1:7" hidden="1" x14ac:dyDescent="0.2">
      <c r="A3846" t="s">
        <v>3341</v>
      </c>
      <c r="B3846">
        <v>10388.202298664601</v>
      </c>
      <c r="C3846">
        <v>0</v>
      </c>
      <c r="D3846">
        <v>0</v>
      </c>
      <c r="E3846">
        <f>Table4[[#This Row],[kapp_slack_ub]]/Table4[[#This Row],[kapp_old]]</f>
        <v>0</v>
      </c>
      <c r="F3846" t="str">
        <f>"'PRO-"&amp;_xlfn.TEXTAFTER(Table4[[#This Row],[rxn]],"-",-1)&amp;"'"</f>
        <v>'PRO-rt7555'</v>
      </c>
      <c r="G3846">
        <f>_xlfn.XLOOKUP(Table4[[#This Row],[enz]],'[1]Sheet2 (2)'!$A:$A,'[1]Sheet2 (2)'!$B:$B,"")</f>
        <v>1</v>
      </c>
    </row>
    <row r="3847" spans="1:7" hidden="1" x14ac:dyDescent="0.2">
      <c r="A3847" t="s">
        <v>3342</v>
      </c>
      <c r="B3847">
        <v>2303.1180998158302</v>
      </c>
      <c r="C3847">
        <v>0</v>
      </c>
      <c r="D3847">
        <v>0</v>
      </c>
      <c r="E3847">
        <f>Table4[[#This Row],[kapp_slack_ub]]/Table4[[#This Row],[kapp_old]]</f>
        <v>0</v>
      </c>
      <c r="F3847" t="str">
        <f>"'PRO-"&amp;_xlfn.TEXTAFTER(Table4[[#This Row],[rxn]],"-",-1)&amp;"'"</f>
        <v>'PRO-rt0894'</v>
      </c>
      <c r="G3847">
        <f>_xlfn.XLOOKUP(Table4[[#This Row],[enz]],'[1]Sheet2 (2)'!$A:$A,'[1]Sheet2 (2)'!$B:$B,"")</f>
        <v>1</v>
      </c>
    </row>
    <row r="3848" spans="1:7" hidden="1" x14ac:dyDescent="0.2">
      <c r="A3848" t="s">
        <v>8092</v>
      </c>
      <c r="B3848">
        <v>10388.202298664601</v>
      </c>
      <c r="C3848">
        <v>0</v>
      </c>
      <c r="D3848">
        <v>0</v>
      </c>
      <c r="E3848">
        <f>Table4[[#This Row],[kapp_slack_ub]]/Table4[[#This Row],[kapp_old]]</f>
        <v>0</v>
      </c>
      <c r="F3848" t="str">
        <f>"'PRO-"&amp;_xlfn.TEXTAFTER(Table4[[#This Row],[rxn]],"-",-1)&amp;"'"</f>
        <v>'PRO-SPONT'</v>
      </c>
      <c r="G3848" t="str">
        <f>_xlfn.XLOOKUP(Table4[[#This Row],[enz]],'[1]Sheet2 (2)'!$A:$A,'[1]Sheet2 (2)'!$B:$B,"")</f>
        <v/>
      </c>
    </row>
    <row r="3849" spans="1:7" hidden="1" x14ac:dyDescent="0.2">
      <c r="A3849" t="s">
        <v>8093</v>
      </c>
      <c r="B3849">
        <v>10388.202298664601</v>
      </c>
      <c r="C3849">
        <v>0</v>
      </c>
      <c r="D3849">
        <v>0</v>
      </c>
      <c r="E3849">
        <f>Table4[[#This Row],[kapp_slack_ub]]/Table4[[#This Row],[kapp_old]]</f>
        <v>0</v>
      </c>
      <c r="F3849" t="str">
        <f>"'PRO-"&amp;_xlfn.TEXTAFTER(Table4[[#This Row],[rxn]],"-",-1)&amp;"'"</f>
        <v>'PRO-rt7471'</v>
      </c>
      <c r="G3849">
        <f>_xlfn.XLOOKUP(Table4[[#This Row],[enz]],'[1]Sheet2 (2)'!$A:$A,'[1]Sheet2 (2)'!$B:$B,"")</f>
        <v>1</v>
      </c>
    </row>
    <row r="3850" spans="1:7" hidden="1" x14ac:dyDescent="0.2">
      <c r="A3850" t="s">
        <v>3343</v>
      </c>
      <c r="B3850">
        <v>1642.1925342775701</v>
      </c>
      <c r="C3850">
        <v>0</v>
      </c>
      <c r="D3850">
        <v>0</v>
      </c>
      <c r="E3850">
        <f>Table4[[#This Row],[kapp_slack_ub]]/Table4[[#This Row],[kapp_old]]</f>
        <v>0</v>
      </c>
      <c r="F3850" t="str">
        <f>"'PRO-"&amp;_xlfn.TEXTAFTER(Table4[[#This Row],[rxn]],"-",-1)&amp;"'"</f>
        <v>'PRO-rt6341'</v>
      </c>
      <c r="G3850">
        <f>_xlfn.XLOOKUP(Table4[[#This Row],[enz]],'[1]Sheet2 (2)'!$A:$A,'[1]Sheet2 (2)'!$B:$B,"")</f>
        <v>1</v>
      </c>
    </row>
    <row r="3851" spans="1:7" hidden="1" x14ac:dyDescent="0.2">
      <c r="A3851" t="s">
        <v>8094</v>
      </c>
      <c r="B3851">
        <v>10388.202298664601</v>
      </c>
      <c r="C3851">
        <v>0</v>
      </c>
      <c r="D3851">
        <v>0</v>
      </c>
      <c r="E3851">
        <f>Table4[[#This Row],[kapp_slack_ub]]/Table4[[#This Row],[kapp_old]]</f>
        <v>0</v>
      </c>
      <c r="F3851" t="str">
        <f>"'PRO-"&amp;_xlfn.TEXTAFTER(Table4[[#This Row],[rxn]],"-",-1)&amp;"'"</f>
        <v>'PRO-rt7165'</v>
      </c>
      <c r="G3851">
        <f>_xlfn.XLOOKUP(Table4[[#This Row],[enz]],'[1]Sheet2 (2)'!$A:$A,'[1]Sheet2 (2)'!$B:$B,"")</f>
        <v>1</v>
      </c>
    </row>
    <row r="3852" spans="1:7" hidden="1" x14ac:dyDescent="0.2">
      <c r="A3852" t="s">
        <v>8095</v>
      </c>
      <c r="B3852">
        <v>10388.202298664601</v>
      </c>
      <c r="C3852">
        <v>0</v>
      </c>
      <c r="D3852">
        <v>0</v>
      </c>
      <c r="E3852">
        <f>Table4[[#This Row],[kapp_slack_ub]]/Table4[[#This Row],[kapp_old]]</f>
        <v>0</v>
      </c>
      <c r="F3852" t="str">
        <f>"'PRO-"&amp;_xlfn.TEXTAFTER(Table4[[#This Row],[rxn]],"-",-1)&amp;"'"</f>
        <v>'PRO-SPONT'</v>
      </c>
      <c r="G3852" t="str">
        <f>_xlfn.XLOOKUP(Table4[[#This Row],[enz]],'[1]Sheet2 (2)'!$A:$A,'[1]Sheet2 (2)'!$B:$B,"")</f>
        <v/>
      </c>
    </row>
    <row r="3853" spans="1:7" hidden="1" x14ac:dyDescent="0.2">
      <c r="A3853" t="s">
        <v>8096</v>
      </c>
      <c r="B3853">
        <v>10388.202298664601</v>
      </c>
      <c r="C3853">
        <v>0</v>
      </c>
      <c r="D3853">
        <v>0</v>
      </c>
      <c r="E3853">
        <f>Table4[[#This Row],[kapp_slack_ub]]/Table4[[#This Row],[kapp_old]]</f>
        <v>0</v>
      </c>
      <c r="F3853" t="str">
        <f>"'PRO-"&amp;_xlfn.TEXTAFTER(Table4[[#This Row],[rxn]],"-",-1)&amp;"'"</f>
        <v>'PRO-SPONT'</v>
      </c>
      <c r="G3853" t="str">
        <f>_xlfn.XLOOKUP(Table4[[#This Row],[enz]],'[1]Sheet2 (2)'!$A:$A,'[1]Sheet2 (2)'!$B:$B,"")</f>
        <v/>
      </c>
    </row>
    <row r="3854" spans="1:7" hidden="1" x14ac:dyDescent="0.2">
      <c r="A3854" t="s">
        <v>8097</v>
      </c>
      <c r="B3854">
        <v>10388.202298664601</v>
      </c>
      <c r="C3854">
        <v>0</v>
      </c>
      <c r="D3854">
        <v>0</v>
      </c>
      <c r="E3854">
        <f>Table4[[#This Row],[kapp_slack_ub]]/Table4[[#This Row],[kapp_old]]</f>
        <v>0</v>
      </c>
      <c r="F3854" t="str">
        <f>"'PRO-"&amp;_xlfn.TEXTAFTER(Table4[[#This Row],[rxn]],"-",-1)&amp;"'"</f>
        <v>'PRO-SPONT'</v>
      </c>
      <c r="G3854" t="str">
        <f>_xlfn.XLOOKUP(Table4[[#This Row],[enz]],'[1]Sheet2 (2)'!$A:$A,'[1]Sheet2 (2)'!$B:$B,"")</f>
        <v/>
      </c>
    </row>
    <row r="3855" spans="1:7" hidden="1" x14ac:dyDescent="0.2">
      <c r="A3855" t="s">
        <v>3344</v>
      </c>
      <c r="B3855">
        <v>10388.202298664601</v>
      </c>
      <c r="C3855">
        <v>0</v>
      </c>
      <c r="D3855">
        <v>0</v>
      </c>
      <c r="E3855">
        <f>Table4[[#This Row],[kapp_slack_ub]]/Table4[[#This Row],[kapp_old]]</f>
        <v>0</v>
      </c>
      <c r="F3855" t="str">
        <f>"'PRO-"&amp;_xlfn.TEXTAFTER(Table4[[#This Row],[rxn]],"-",-1)&amp;"'"</f>
        <v>'PRO-SPONT'</v>
      </c>
      <c r="G3855" t="str">
        <f>_xlfn.XLOOKUP(Table4[[#This Row],[enz]],'[1]Sheet2 (2)'!$A:$A,'[1]Sheet2 (2)'!$B:$B,"")</f>
        <v/>
      </c>
    </row>
    <row r="3856" spans="1:7" hidden="1" x14ac:dyDescent="0.2">
      <c r="A3856" t="s">
        <v>3345</v>
      </c>
      <c r="B3856">
        <v>10388.202298664601</v>
      </c>
      <c r="C3856">
        <v>0</v>
      </c>
      <c r="D3856">
        <v>0</v>
      </c>
      <c r="E3856">
        <f>Table4[[#This Row],[kapp_slack_ub]]/Table4[[#This Row],[kapp_old]]</f>
        <v>0</v>
      </c>
      <c r="F3856" t="str">
        <f>"'PRO-"&amp;_xlfn.TEXTAFTER(Table4[[#This Row],[rxn]],"-",-1)&amp;"'"</f>
        <v>'PRO-SPONT'</v>
      </c>
      <c r="G3856" t="str">
        <f>_xlfn.XLOOKUP(Table4[[#This Row],[enz]],'[1]Sheet2 (2)'!$A:$A,'[1]Sheet2 (2)'!$B:$B,"")</f>
        <v/>
      </c>
    </row>
    <row r="3857" spans="1:7" hidden="1" x14ac:dyDescent="0.2">
      <c r="A3857" t="s">
        <v>8098</v>
      </c>
      <c r="B3857">
        <v>10388.202298664601</v>
      </c>
      <c r="C3857">
        <v>0</v>
      </c>
      <c r="D3857">
        <v>0</v>
      </c>
      <c r="E3857">
        <f>Table4[[#This Row],[kapp_slack_ub]]/Table4[[#This Row],[kapp_old]]</f>
        <v>0</v>
      </c>
      <c r="F3857" t="str">
        <f>"'PRO-"&amp;_xlfn.TEXTAFTER(Table4[[#This Row],[rxn]],"-",-1)&amp;"'"</f>
        <v>'PRO-SPONT'</v>
      </c>
      <c r="G3857" t="str">
        <f>_xlfn.XLOOKUP(Table4[[#This Row],[enz]],'[1]Sheet2 (2)'!$A:$A,'[1]Sheet2 (2)'!$B:$B,"")</f>
        <v/>
      </c>
    </row>
    <row r="3858" spans="1:7" hidden="1" x14ac:dyDescent="0.2">
      <c r="A3858" t="s">
        <v>8099</v>
      </c>
      <c r="B3858">
        <v>10388.202298664601</v>
      </c>
      <c r="C3858">
        <v>0</v>
      </c>
      <c r="D3858">
        <v>0</v>
      </c>
      <c r="E3858">
        <f>Table4[[#This Row],[kapp_slack_ub]]/Table4[[#This Row],[kapp_old]]</f>
        <v>0</v>
      </c>
      <c r="F3858" t="str">
        <f>"'PRO-"&amp;_xlfn.TEXTAFTER(Table4[[#This Row],[rxn]],"-",-1)&amp;"'"</f>
        <v>'PRO-SPONT'</v>
      </c>
      <c r="G3858" t="str">
        <f>_xlfn.XLOOKUP(Table4[[#This Row],[enz]],'[1]Sheet2 (2)'!$A:$A,'[1]Sheet2 (2)'!$B:$B,"")</f>
        <v/>
      </c>
    </row>
    <row r="3859" spans="1:7" hidden="1" x14ac:dyDescent="0.2">
      <c r="A3859" t="s">
        <v>3346</v>
      </c>
      <c r="B3859">
        <v>10388.202298664601</v>
      </c>
      <c r="C3859">
        <v>0</v>
      </c>
      <c r="D3859">
        <v>0</v>
      </c>
      <c r="E3859">
        <f>Table4[[#This Row],[kapp_slack_ub]]/Table4[[#This Row],[kapp_old]]</f>
        <v>0</v>
      </c>
      <c r="F3859" t="str">
        <f>"'PRO-"&amp;_xlfn.TEXTAFTER(Table4[[#This Row],[rxn]],"-",-1)&amp;"'"</f>
        <v>'PRO-SPONT'</v>
      </c>
      <c r="G3859" t="str">
        <f>_xlfn.XLOOKUP(Table4[[#This Row],[enz]],'[1]Sheet2 (2)'!$A:$A,'[1]Sheet2 (2)'!$B:$B,"")</f>
        <v/>
      </c>
    </row>
    <row r="3860" spans="1:7" hidden="1" x14ac:dyDescent="0.2">
      <c r="A3860" t="s">
        <v>8100</v>
      </c>
      <c r="B3860">
        <v>10388.202298664601</v>
      </c>
      <c r="C3860">
        <v>0</v>
      </c>
      <c r="D3860">
        <v>0</v>
      </c>
      <c r="E3860">
        <f>Table4[[#This Row],[kapp_slack_ub]]/Table4[[#This Row],[kapp_old]]</f>
        <v>0</v>
      </c>
      <c r="F3860" t="str">
        <f>"'PRO-"&amp;_xlfn.TEXTAFTER(Table4[[#This Row],[rxn]],"-",-1)&amp;"'"</f>
        <v>'PRO-UNKNOWN'</v>
      </c>
      <c r="G3860" t="str">
        <f>_xlfn.XLOOKUP(Table4[[#This Row],[enz]],'[1]Sheet2 (2)'!$A:$A,'[1]Sheet2 (2)'!$B:$B,"")</f>
        <v/>
      </c>
    </row>
    <row r="3861" spans="1:7" hidden="1" x14ac:dyDescent="0.2">
      <c r="A3861" t="s">
        <v>8101</v>
      </c>
      <c r="B3861">
        <v>10388.202298664601</v>
      </c>
      <c r="C3861">
        <v>0</v>
      </c>
      <c r="D3861">
        <v>0</v>
      </c>
      <c r="E3861">
        <f>Table4[[#This Row],[kapp_slack_ub]]/Table4[[#This Row],[kapp_old]]</f>
        <v>0</v>
      </c>
      <c r="F3861" t="str">
        <f>"'PRO-"&amp;_xlfn.TEXTAFTER(Table4[[#This Row],[rxn]],"-",-1)&amp;"'"</f>
        <v>'PRO-UNKNOWN'</v>
      </c>
      <c r="G3861" t="str">
        <f>_xlfn.XLOOKUP(Table4[[#This Row],[enz]],'[1]Sheet2 (2)'!$A:$A,'[1]Sheet2 (2)'!$B:$B,"")</f>
        <v/>
      </c>
    </row>
    <row r="3862" spans="1:7" hidden="1" x14ac:dyDescent="0.2">
      <c r="A3862" t="s">
        <v>8102</v>
      </c>
      <c r="B3862">
        <v>10388.202298664601</v>
      </c>
      <c r="C3862">
        <v>0</v>
      </c>
      <c r="D3862">
        <v>0</v>
      </c>
      <c r="E3862">
        <f>Table4[[#This Row],[kapp_slack_ub]]/Table4[[#This Row],[kapp_old]]</f>
        <v>0</v>
      </c>
      <c r="F3862" t="str">
        <f>"'PRO-"&amp;_xlfn.TEXTAFTER(Table4[[#This Row],[rxn]],"-",-1)&amp;"'"</f>
        <v>'PRO-UNKNOWN'</v>
      </c>
      <c r="G3862" t="str">
        <f>_xlfn.XLOOKUP(Table4[[#This Row],[enz]],'[1]Sheet2 (2)'!$A:$A,'[1]Sheet2 (2)'!$B:$B,"")</f>
        <v/>
      </c>
    </row>
    <row r="3863" spans="1:7" hidden="1" x14ac:dyDescent="0.2">
      <c r="A3863" t="s">
        <v>8103</v>
      </c>
      <c r="B3863">
        <v>10388.202298664601</v>
      </c>
      <c r="C3863">
        <v>0</v>
      </c>
      <c r="D3863">
        <v>0</v>
      </c>
      <c r="E3863">
        <f>Table4[[#This Row],[kapp_slack_ub]]/Table4[[#This Row],[kapp_old]]</f>
        <v>0</v>
      </c>
      <c r="F3863" t="str">
        <f>"'PRO-"&amp;_xlfn.TEXTAFTER(Table4[[#This Row],[rxn]],"-",-1)&amp;"'"</f>
        <v>'PRO-UNKNOWN'</v>
      </c>
      <c r="G3863" t="str">
        <f>_xlfn.XLOOKUP(Table4[[#This Row],[enz]],'[1]Sheet2 (2)'!$A:$A,'[1]Sheet2 (2)'!$B:$B,"")</f>
        <v/>
      </c>
    </row>
    <row r="3864" spans="1:7" hidden="1" x14ac:dyDescent="0.2">
      <c r="A3864" t="s">
        <v>8104</v>
      </c>
      <c r="B3864">
        <v>10388.202298664601</v>
      </c>
      <c r="C3864">
        <v>0</v>
      </c>
      <c r="D3864">
        <v>0</v>
      </c>
      <c r="E3864">
        <f>Table4[[#This Row],[kapp_slack_ub]]/Table4[[#This Row],[kapp_old]]</f>
        <v>0</v>
      </c>
      <c r="F3864" t="str">
        <f>"'PRO-"&amp;_xlfn.TEXTAFTER(Table4[[#This Row],[rxn]],"-",-1)&amp;"'"</f>
        <v>'PRO-UNKNOWN'</v>
      </c>
      <c r="G3864" t="str">
        <f>_xlfn.XLOOKUP(Table4[[#This Row],[enz]],'[1]Sheet2 (2)'!$A:$A,'[1]Sheet2 (2)'!$B:$B,"")</f>
        <v/>
      </c>
    </row>
    <row r="3865" spans="1:7" hidden="1" x14ac:dyDescent="0.2">
      <c r="A3865" t="s">
        <v>3347</v>
      </c>
      <c r="B3865">
        <v>10388.202298664601</v>
      </c>
      <c r="C3865">
        <v>0</v>
      </c>
      <c r="D3865">
        <v>0</v>
      </c>
      <c r="E3865">
        <f>Table4[[#This Row],[kapp_slack_ub]]/Table4[[#This Row],[kapp_old]]</f>
        <v>0</v>
      </c>
      <c r="F3865" t="str">
        <f>"'PRO-"&amp;_xlfn.TEXTAFTER(Table4[[#This Row],[rxn]],"-",-1)&amp;"'"</f>
        <v>'PRO-UNKNOWN'</v>
      </c>
      <c r="G3865" t="str">
        <f>_xlfn.XLOOKUP(Table4[[#This Row],[enz]],'[1]Sheet2 (2)'!$A:$A,'[1]Sheet2 (2)'!$B:$B,"")</f>
        <v/>
      </c>
    </row>
    <row r="3866" spans="1:7" hidden="1" x14ac:dyDescent="0.2">
      <c r="A3866" t="s">
        <v>8105</v>
      </c>
      <c r="B3866">
        <v>10388.202298664601</v>
      </c>
      <c r="C3866">
        <v>0</v>
      </c>
      <c r="D3866">
        <v>0</v>
      </c>
      <c r="E3866">
        <f>Table4[[#This Row],[kapp_slack_ub]]/Table4[[#This Row],[kapp_old]]</f>
        <v>0</v>
      </c>
      <c r="F3866" t="str">
        <f>"'PRO-"&amp;_xlfn.TEXTAFTER(Table4[[#This Row],[rxn]],"-",-1)&amp;"'"</f>
        <v>'PRO-rt15442799'</v>
      </c>
      <c r="G3866" t="str">
        <f>_xlfn.XLOOKUP(Table4[[#This Row],[enz]],'[1]Sheet2 (2)'!$A:$A,'[1]Sheet2 (2)'!$B:$B,"")</f>
        <v/>
      </c>
    </row>
    <row r="3867" spans="1:7" hidden="1" x14ac:dyDescent="0.2">
      <c r="A3867" t="s">
        <v>8106</v>
      </c>
      <c r="B3867">
        <v>10388.202298664601</v>
      </c>
      <c r="C3867">
        <v>0</v>
      </c>
      <c r="D3867">
        <v>0</v>
      </c>
      <c r="E3867">
        <f>Table4[[#This Row],[kapp_slack_ub]]/Table4[[#This Row],[kapp_old]]</f>
        <v>0</v>
      </c>
      <c r="F3867" t="str">
        <f>"'PRO-"&amp;_xlfn.TEXTAFTER(Table4[[#This Row],[rxn]],"-",-1)&amp;"'"</f>
        <v>'PRO-rt15442799'</v>
      </c>
      <c r="G3867" t="str">
        <f>_xlfn.XLOOKUP(Table4[[#This Row],[enz]],'[1]Sheet2 (2)'!$A:$A,'[1]Sheet2 (2)'!$B:$B,"")</f>
        <v/>
      </c>
    </row>
    <row r="3868" spans="1:7" hidden="1" x14ac:dyDescent="0.2">
      <c r="A3868" t="s">
        <v>8107</v>
      </c>
      <c r="B3868">
        <v>10388.202298664601</v>
      </c>
      <c r="C3868">
        <v>0</v>
      </c>
      <c r="D3868">
        <v>0</v>
      </c>
      <c r="E3868">
        <f>Table4[[#This Row],[kapp_slack_ub]]/Table4[[#This Row],[kapp_old]]</f>
        <v>0</v>
      </c>
      <c r="F3868" t="str">
        <f>"'PRO-"&amp;_xlfn.TEXTAFTER(Table4[[#This Row],[rxn]],"-",-1)&amp;"'"</f>
        <v>'PRO-SPONT'</v>
      </c>
      <c r="G3868" t="str">
        <f>_xlfn.XLOOKUP(Table4[[#This Row],[enz]],'[1]Sheet2 (2)'!$A:$A,'[1]Sheet2 (2)'!$B:$B,"")</f>
        <v/>
      </c>
    </row>
    <row r="3869" spans="1:7" hidden="1" x14ac:dyDescent="0.2">
      <c r="A3869" t="s">
        <v>8108</v>
      </c>
      <c r="B3869">
        <v>10388.202298664601</v>
      </c>
      <c r="C3869">
        <v>0</v>
      </c>
      <c r="D3869">
        <v>0</v>
      </c>
      <c r="E3869">
        <f>Table4[[#This Row],[kapp_slack_ub]]/Table4[[#This Row],[kapp_old]]</f>
        <v>0</v>
      </c>
      <c r="F3869" t="str">
        <f>"'PRO-"&amp;_xlfn.TEXTAFTER(Table4[[#This Row],[rxn]],"-",-1)&amp;"'"</f>
        <v>'PRO-SPONT'</v>
      </c>
      <c r="G3869" t="str">
        <f>_xlfn.XLOOKUP(Table4[[#This Row],[enz]],'[1]Sheet2 (2)'!$A:$A,'[1]Sheet2 (2)'!$B:$B,"")</f>
        <v/>
      </c>
    </row>
    <row r="3870" spans="1:7" hidden="1" x14ac:dyDescent="0.2">
      <c r="A3870" t="s">
        <v>8109</v>
      </c>
      <c r="B3870">
        <v>10388.202298664601</v>
      </c>
      <c r="C3870">
        <v>0</v>
      </c>
      <c r="D3870">
        <v>0</v>
      </c>
      <c r="E3870">
        <f>Table4[[#This Row],[kapp_slack_ub]]/Table4[[#This Row],[kapp_old]]</f>
        <v>0</v>
      </c>
      <c r="F3870" t="str">
        <f>"'PRO-"&amp;_xlfn.TEXTAFTER(Table4[[#This Row],[rxn]],"-",-1)&amp;"'"</f>
        <v>'PRO-rt5693'</v>
      </c>
      <c r="G3870">
        <f>_xlfn.XLOOKUP(Table4[[#This Row],[enz]],'[1]Sheet2 (2)'!$A:$A,'[1]Sheet2 (2)'!$B:$B,"")</f>
        <v>1</v>
      </c>
    </row>
    <row r="3871" spans="1:7" hidden="1" x14ac:dyDescent="0.2">
      <c r="A3871" t="s">
        <v>8110</v>
      </c>
      <c r="B3871">
        <v>10388.202298664601</v>
      </c>
      <c r="C3871">
        <v>0</v>
      </c>
      <c r="D3871">
        <v>0</v>
      </c>
      <c r="E3871">
        <f>Table4[[#This Row],[kapp_slack_ub]]/Table4[[#This Row],[kapp_old]]</f>
        <v>0</v>
      </c>
      <c r="F3871" t="str">
        <f>"'PRO-"&amp;_xlfn.TEXTAFTER(Table4[[#This Row],[rxn]],"-",-1)&amp;"'"</f>
        <v>'PRO-rt5693'</v>
      </c>
      <c r="G3871">
        <f>_xlfn.XLOOKUP(Table4[[#This Row],[enz]],'[1]Sheet2 (2)'!$A:$A,'[1]Sheet2 (2)'!$B:$B,"")</f>
        <v>1</v>
      </c>
    </row>
    <row r="3872" spans="1:7" hidden="1" x14ac:dyDescent="0.2">
      <c r="A3872" t="s">
        <v>8111</v>
      </c>
      <c r="B3872">
        <v>10388.202298664601</v>
      </c>
      <c r="C3872">
        <v>0</v>
      </c>
      <c r="D3872">
        <v>0</v>
      </c>
      <c r="E3872">
        <f>Table4[[#This Row],[kapp_slack_ub]]/Table4[[#This Row],[kapp_old]]</f>
        <v>0</v>
      </c>
      <c r="F3872" t="str">
        <f>"'PRO-"&amp;_xlfn.TEXTAFTER(Table4[[#This Row],[rxn]],"-",-1)&amp;"'"</f>
        <v>'PRO-SPONT'</v>
      </c>
      <c r="G3872" t="str">
        <f>_xlfn.XLOOKUP(Table4[[#This Row],[enz]],'[1]Sheet2 (2)'!$A:$A,'[1]Sheet2 (2)'!$B:$B,"")</f>
        <v/>
      </c>
    </row>
    <row r="3873" spans="1:7" hidden="1" x14ac:dyDescent="0.2">
      <c r="A3873" t="s">
        <v>8112</v>
      </c>
      <c r="B3873">
        <v>10388.202298664601</v>
      </c>
      <c r="C3873">
        <v>0</v>
      </c>
      <c r="D3873">
        <v>0</v>
      </c>
      <c r="E3873">
        <f>Table4[[#This Row],[kapp_slack_ub]]/Table4[[#This Row],[kapp_old]]</f>
        <v>0</v>
      </c>
      <c r="F3873" t="str">
        <f>"'PRO-"&amp;_xlfn.TEXTAFTER(Table4[[#This Row],[rxn]],"-",-1)&amp;"'"</f>
        <v>'PRO-SPONT'</v>
      </c>
      <c r="G3873" t="str">
        <f>_xlfn.XLOOKUP(Table4[[#This Row],[enz]],'[1]Sheet2 (2)'!$A:$A,'[1]Sheet2 (2)'!$B:$B,"")</f>
        <v/>
      </c>
    </row>
    <row r="3874" spans="1:7" hidden="1" x14ac:dyDescent="0.2">
      <c r="A3874" t="s">
        <v>8113</v>
      </c>
      <c r="B3874">
        <v>10388.202298664601</v>
      </c>
      <c r="C3874">
        <v>0</v>
      </c>
      <c r="D3874">
        <v>0</v>
      </c>
      <c r="E3874">
        <f>Table4[[#This Row],[kapp_slack_ub]]/Table4[[#This Row],[kapp_old]]</f>
        <v>0</v>
      </c>
      <c r="F3874" t="str">
        <f>"'PRO-"&amp;_xlfn.TEXTAFTER(Table4[[#This Row],[rxn]],"-",-1)&amp;"'"</f>
        <v>'PRO-SPONT'</v>
      </c>
      <c r="G3874" t="str">
        <f>_xlfn.XLOOKUP(Table4[[#This Row],[enz]],'[1]Sheet2 (2)'!$A:$A,'[1]Sheet2 (2)'!$B:$B,"")</f>
        <v/>
      </c>
    </row>
    <row r="3875" spans="1:7" hidden="1" x14ac:dyDescent="0.2">
      <c r="A3875" t="s">
        <v>8114</v>
      </c>
      <c r="B3875">
        <v>10388.202298664601</v>
      </c>
      <c r="C3875">
        <v>0</v>
      </c>
      <c r="D3875">
        <v>0</v>
      </c>
      <c r="E3875">
        <f>Table4[[#This Row],[kapp_slack_ub]]/Table4[[#This Row],[kapp_old]]</f>
        <v>0</v>
      </c>
      <c r="F3875" t="str">
        <f>"'PRO-"&amp;_xlfn.TEXTAFTER(Table4[[#This Row],[rxn]],"-",-1)&amp;"'"</f>
        <v>'PRO-SPONT'</v>
      </c>
      <c r="G3875" t="str">
        <f>_xlfn.XLOOKUP(Table4[[#This Row],[enz]],'[1]Sheet2 (2)'!$A:$A,'[1]Sheet2 (2)'!$B:$B,"")</f>
        <v/>
      </c>
    </row>
    <row r="3876" spans="1:7" hidden="1" x14ac:dyDescent="0.2">
      <c r="A3876" t="s">
        <v>8115</v>
      </c>
      <c r="B3876">
        <v>10388.202298664601</v>
      </c>
      <c r="C3876">
        <v>0</v>
      </c>
      <c r="D3876">
        <v>0</v>
      </c>
      <c r="E3876">
        <f>Table4[[#This Row],[kapp_slack_ub]]/Table4[[#This Row],[kapp_old]]</f>
        <v>0</v>
      </c>
      <c r="F3876" t="str">
        <f>"'PRO-"&amp;_xlfn.TEXTAFTER(Table4[[#This Row],[rxn]],"-",-1)&amp;"'"</f>
        <v>'PRO-rt5309'</v>
      </c>
      <c r="G3876">
        <f>_xlfn.XLOOKUP(Table4[[#This Row],[enz]],'[1]Sheet2 (2)'!$A:$A,'[1]Sheet2 (2)'!$B:$B,"")</f>
        <v>1</v>
      </c>
    </row>
    <row r="3877" spans="1:7" hidden="1" x14ac:dyDescent="0.2">
      <c r="A3877" t="s">
        <v>8116</v>
      </c>
      <c r="B3877">
        <v>10388.202298664601</v>
      </c>
      <c r="C3877">
        <v>0</v>
      </c>
      <c r="D3877">
        <v>0</v>
      </c>
      <c r="E3877">
        <f>Table4[[#This Row],[kapp_slack_ub]]/Table4[[#This Row],[kapp_old]]</f>
        <v>0</v>
      </c>
      <c r="F3877" t="str">
        <f>"'PRO-"&amp;_xlfn.TEXTAFTER(Table4[[#This Row],[rxn]],"-",-1)&amp;"'"</f>
        <v>'PRO-rt5309'</v>
      </c>
      <c r="G3877">
        <f>_xlfn.XLOOKUP(Table4[[#This Row],[enz]],'[1]Sheet2 (2)'!$A:$A,'[1]Sheet2 (2)'!$B:$B,"")</f>
        <v>1</v>
      </c>
    </row>
    <row r="3878" spans="1:7" hidden="1" x14ac:dyDescent="0.2">
      <c r="A3878" t="s">
        <v>8117</v>
      </c>
      <c r="B3878">
        <v>10388.202298664601</v>
      </c>
      <c r="C3878">
        <v>0</v>
      </c>
      <c r="D3878">
        <v>0</v>
      </c>
      <c r="E3878">
        <f>Table4[[#This Row],[kapp_slack_ub]]/Table4[[#This Row],[kapp_old]]</f>
        <v>0</v>
      </c>
      <c r="F3878" t="str">
        <f>"'PRO-"&amp;_xlfn.TEXTAFTER(Table4[[#This Row],[rxn]],"-",-1)&amp;"'"</f>
        <v>'PRO-SPONT'</v>
      </c>
      <c r="G3878" t="str">
        <f>_xlfn.XLOOKUP(Table4[[#This Row],[enz]],'[1]Sheet2 (2)'!$A:$A,'[1]Sheet2 (2)'!$B:$B,"")</f>
        <v/>
      </c>
    </row>
    <row r="3879" spans="1:7" hidden="1" x14ac:dyDescent="0.2">
      <c r="A3879" t="s">
        <v>8118</v>
      </c>
      <c r="B3879">
        <v>10388.202298664601</v>
      </c>
      <c r="C3879">
        <v>0</v>
      </c>
      <c r="D3879">
        <v>0</v>
      </c>
      <c r="E3879">
        <f>Table4[[#This Row],[kapp_slack_ub]]/Table4[[#This Row],[kapp_old]]</f>
        <v>0</v>
      </c>
      <c r="F3879" t="str">
        <f>"'PRO-"&amp;_xlfn.TEXTAFTER(Table4[[#This Row],[rxn]],"-",-1)&amp;"'"</f>
        <v>'PRO-rt6501'</v>
      </c>
      <c r="G3879">
        <f>_xlfn.XLOOKUP(Table4[[#This Row],[enz]],'[1]Sheet2 (2)'!$A:$A,'[1]Sheet2 (2)'!$B:$B,"")</f>
        <v>1</v>
      </c>
    </row>
    <row r="3880" spans="1:7" hidden="1" x14ac:dyDescent="0.2">
      <c r="A3880" t="s">
        <v>8119</v>
      </c>
      <c r="B3880">
        <v>10388.202298664601</v>
      </c>
      <c r="C3880">
        <v>0</v>
      </c>
      <c r="D3880">
        <v>0</v>
      </c>
      <c r="E3880">
        <f>Table4[[#This Row],[kapp_slack_ub]]/Table4[[#This Row],[kapp_old]]</f>
        <v>0</v>
      </c>
      <c r="F3880" t="str">
        <f>"'PRO-"&amp;_xlfn.TEXTAFTER(Table4[[#This Row],[rxn]],"-",-1)&amp;"'"</f>
        <v>'PRO-SPONT'</v>
      </c>
      <c r="G3880" t="str">
        <f>_xlfn.XLOOKUP(Table4[[#This Row],[enz]],'[1]Sheet2 (2)'!$A:$A,'[1]Sheet2 (2)'!$B:$B,"")</f>
        <v/>
      </c>
    </row>
    <row r="3881" spans="1:7" hidden="1" x14ac:dyDescent="0.2">
      <c r="A3881" t="s">
        <v>8120</v>
      </c>
      <c r="B3881">
        <v>10388.202298664601</v>
      </c>
      <c r="C3881">
        <v>0</v>
      </c>
      <c r="D3881">
        <v>0</v>
      </c>
      <c r="E3881">
        <f>Table4[[#This Row],[kapp_slack_ub]]/Table4[[#This Row],[kapp_old]]</f>
        <v>0</v>
      </c>
      <c r="F3881" t="str">
        <f>"'PRO-"&amp;_xlfn.TEXTAFTER(Table4[[#This Row],[rxn]],"-",-1)&amp;"'"</f>
        <v>'PRO-SPONT'</v>
      </c>
      <c r="G3881" t="str">
        <f>_xlfn.XLOOKUP(Table4[[#This Row],[enz]],'[1]Sheet2 (2)'!$A:$A,'[1]Sheet2 (2)'!$B:$B,"")</f>
        <v/>
      </c>
    </row>
    <row r="3882" spans="1:7" hidden="1" x14ac:dyDescent="0.2">
      <c r="A3882" t="s">
        <v>8121</v>
      </c>
      <c r="B3882">
        <v>10388.202298664601</v>
      </c>
      <c r="C3882">
        <v>0</v>
      </c>
      <c r="D3882">
        <v>0</v>
      </c>
      <c r="E3882">
        <f>Table4[[#This Row],[kapp_slack_ub]]/Table4[[#This Row],[kapp_old]]</f>
        <v>0</v>
      </c>
      <c r="F3882" t="str">
        <f>"'PRO-"&amp;_xlfn.TEXTAFTER(Table4[[#This Row],[rxn]],"-",-1)&amp;"'"</f>
        <v>'PRO-rt7471'</v>
      </c>
      <c r="G3882">
        <f>_xlfn.XLOOKUP(Table4[[#This Row],[enz]],'[1]Sheet2 (2)'!$A:$A,'[1]Sheet2 (2)'!$B:$B,"")</f>
        <v>1</v>
      </c>
    </row>
    <row r="3883" spans="1:7" hidden="1" x14ac:dyDescent="0.2">
      <c r="A3883" t="s">
        <v>8122</v>
      </c>
      <c r="B3883">
        <v>10388.202298664601</v>
      </c>
      <c r="C3883">
        <v>0</v>
      </c>
      <c r="D3883">
        <v>0</v>
      </c>
      <c r="E3883">
        <f>Table4[[#This Row],[kapp_slack_ub]]/Table4[[#This Row],[kapp_old]]</f>
        <v>0</v>
      </c>
      <c r="F3883" t="str">
        <f>"'PRO-"&amp;_xlfn.TEXTAFTER(Table4[[#This Row],[rxn]],"-",-1)&amp;"'"</f>
        <v>'PRO-rt7471'</v>
      </c>
      <c r="G3883">
        <f>_xlfn.XLOOKUP(Table4[[#This Row],[enz]],'[1]Sheet2 (2)'!$A:$A,'[1]Sheet2 (2)'!$B:$B,"")</f>
        <v>1</v>
      </c>
    </row>
    <row r="3884" spans="1:7" hidden="1" x14ac:dyDescent="0.2">
      <c r="A3884" t="s">
        <v>3348</v>
      </c>
      <c r="B3884">
        <v>10388.202298664601</v>
      </c>
      <c r="C3884">
        <v>0</v>
      </c>
      <c r="D3884">
        <v>0</v>
      </c>
      <c r="E3884">
        <f>Table4[[#This Row],[kapp_slack_ub]]/Table4[[#This Row],[kapp_old]]</f>
        <v>0</v>
      </c>
      <c r="F3884" t="str">
        <f>"'PRO-"&amp;_xlfn.TEXTAFTER(Table4[[#This Row],[rxn]],"-",-1)&amp;"'"</f>
        <v>'PRO-rt7697'</v>
      </c>
      <c r="G3884">
        <f>_xlfn.XLOOKUP(Table4[[#This Row],[enz]],'[1]Sheet2 (2)'!$A:$A,'[1]Sheet2 (2)'!$B:$B,"")</f>
        <v>1</v>
      </c>
    </row>
    <row r="3885" spans="1:7" hidden="1" x14ac:dyDescent="0.2">
      <c r="A3885" t="s">
        <v>8123</v>
      </c>
      <c r="B3885">
        <v>10388.202298664601</v>
      </c>
      <c r="C3885">
        <v>0</v>
      </c>
      <c r="D3885">
        <v>0</v>
      </c>
      <c r="E3885">
        <f>Table4[[#This Row],[kapp_slack_ub]]/Table4[[#This Row],[kapp_old]]</f>
        <v>0</v>
      </c>
      <c r="F3885" t="str">
        <f>"'PRO-"&amp;_xlfn.TEXTAFTER(Table4[[#This Row],[rxn]],"-",-1)&amp;"'"</f>
        <v>'PRO-rt7697'</v>
      </c>
      <c r="G3885">
        <f>_xlfn.XLOOKUP(Table4[[#This Row],[enz]],'[1]Sheet2 (2)'!$A:$A,'[1]Sheet2 (2)'!$B:$B,"")</f>
        <v>1</v>
      </c>
    </row>
    <row r="3886" spans="1:7" hidden="1" x14ac:dyDescent="0.2">
      <c r="A3886" t="s">
        <v>8124</v>
      </c>
      <c r="B3886">
        <v>10388.202298664601</v>
      </c>
      <c r="C3886">
        <v>0</v>
      </c>
      <c r="D3886">
        <v>0</v>
      </c>
      <c r="E3886">
        <f>Table4[[#This Row],[kapp_slack_ub]]/Table4[[#This Row],[kapp_old]]</f>
        <v>0</v>
      </c>
      <c r="F3886" t="str">
        <f>"'PRO-"&amp;_xlfn.TEXTAFTER(Table4[[#This Row],[rxn]],"-",-1)&amp;"'"</f>
        <v>'PRO-rt5562_m'</v>
      </c>
      <c r="G3886">
        <f>_xlfn.XLOOKUP(Table4[[#This Row],[enz]],'[1]Sheet2 (2)'!$A:$A,'[1]Sheet2 (2)'!$B:$B,"")</f>
        <v>1</v>
      </c>
    </row>
    <row r="3887" spans="1:7" hidden="1" x14ac:dyDescent="0.2">
      <c r="A3887" t="s">
        <v>8125</v>
      </c>
      <c r="B3887">
        <v>10388.202298664601</v>
      </c>
      <c r="C3887">
        <v>0</v>
      </c>
      <c r="D3887">
        <v>0</v>
      </c>
      <c r="E3887">
        <f>Table4[[#This Row],[kapp_slack_ub]]/Table4[[#This Row],[kapp_old]]</f>
        <v>0</v>
      </c>
      <c r="F3887" t="str">
        <f>"'PRO-"&amp;_xlfn.TEXTAFTER(Table4[[#This Row],[rxn]],"-",-1)&amp;"'"</f>
        <v>'PRO-rt0568_x'</v>
      </c>
      <c r="G3887">
        <f>_xlfn.XLOOKUP(Table4[[#This Row],[enz]],'[1]Sheet2 (2)'!$A:$A,'[1]Sheet2 (2)'!$B:$B,"")</f>
        <v>1</v>
      </c>
    </row>
    <row r="3888" spans="1:7" hidden="1" x14ac:dyDescent="0.2">
      <c r="A3888" t="s">
        <v>8126</v>
      </c>
      <c r="B3888">
        <v>10388.202298664601</v>
      </c>
      <c r="C3888">
        <v>0</v>
      </c>
      <c r="D3888">
        <v>0</v>
      </c>
      <c r="E3888">
        <f>Table4[[#This Row],[kapp_slack_ub]]/Table4[[#This Row],[kapp_old]]</f>
        <v>0</v>
      </c>
      <c r="F3888" t="str">
        <f>"'PRO-"&amp;_xlfn.TEXTAFTER(Table4[[#This Row],[rxn]],"-",-1)&amp;"'"</f>
        <v>'PRO-rt1784_x'</v>
      </c>
      <c r="G3888">
        <f>_xlfn.XLOOKUP(Table4[[#This Row],[enz]],'[1]Sheet2 (2)'!$A:$A,'[1]Sheet2 (2)'!$B:$B,"")</f>
        <v>1</v>
      </c>
    </row>
    <row r="3889" spans="1:7" hidden="1" x14ac:dyDescent="0.2">
      <c r="A3889" t="s">
        <v>8127</v>
      </c>
      <c r="B3889">
        <v>10388.202298664601</v>
      </c>
      <c r="C3889">
        <v>0</v>
      </c>
      <c r="D3889">
        <v>0</v>
      </c>
      <c r="E3889">
        <f>Table4[[#This Row],[kapp_slack_ub]]/Table4[[#This Row],[kapp_old]]</f>
        <v>0</v>
      </c>
      <c r="F3889" t="str">
        <f>"'PRO-"&amp;_xlfn.TEXTAFTER(Table4[[#This Row],[rxn]],"-",-1)&amp;"'"</f>
        <v>'PRO-rt5562_x'</v>
      </c>
      <c r="G3889">
        <f>_xlfn.XLOOKUP(Table4[[#This Row],[enz]],'[1]Sheet2 (2)'!$A:$A,'[1]Sheet2 (2)'!$B:$B,"")</f>
        <v>1</v>
      </c>
    </row>
    <row r="3890" spans="1:7" hidden="1" x14ac:dyDescent="0.2">
      <c r="A3890" t="s">
        <v>8128</v>
      </c>
      <c r="B3890">
        <v>10388.202298664601</v>
      </c>
      <c r="C3890">
        <v>0</v>
      </c>
      <c r="D3890">
        <v>0</v>
      </c>
      <c r="E3890">
        <f>Table4[[#This Row],[kapp_slack_ub]]/Table4[[#This Row],[kapp_old]]</f>
        <v>0</v>
      </c>
      <c r="F3890" t="str">
        <f>"'PRO-"&amp;_xlfn.TEXTAFTER(Table4[[#This Row],[rxn]],"-",-1)&amp;"'"</f>
        <v>'PRO-rt0111'</v>
      </c>
      <c r="G3890">
        <f>_xlfn.XLOOKUP(Table4[[#This Row],[enz]],'[1]Sheet2 (2)'!$A:$A,'[1]Sheet2 (2)'!$B:$B,"")</f>
        <v>1</v>
      </c>
    </row>
    <row r="3891" spans="1:7" hidden="1" x14ac:dyDescent="0.2">
      <c r="A3891" t="s">
        <v>8129</v>
      </c>
      <c r="B3891">
        <v>10388.202298664601</v>
      </c>
      <c r="C3891">
        <v>0</v>
      </c>
      <c r="D3891">
        <v>0</v>
      </c>
      <c r="E3891">
        <f>Table4[[#This Row],[kapp_slack_ub]]/Table4[[#This Row],[kapp_old]]</f>
        <v>0</v>
      </c>
      <c r="F3891" t="str">
        <f>"'PRO-"&amp;_xlfn.TEXTAFTER(Table4[[#This Row],[rxn]],"-",-1)&amp;"'"</f>
        <v>'PRO-rt7819'</v>
      </c>
      <c r="G3891">
        <f>_xlfn.XLOOKUP(Table4[[#This Row],[enz]],'[1]Sheet2 (2)'!$A:$A,'[1]Sheet2 (2)'!$B:$B,"")</f>
        <v>1</v>
      </c>
    </row>
    <row r="3892" spans="1:7" hidden="1" x14ac:dyDescent="0.2">
      <c r="A3892" t="s">
        <v>8130</v>
      </c>
      <c r="B3892">
        <v>10388.202298664601</v>
      </c>
      <c r="C3892">
        <v>0</v>
      </c>
      <c r="D3892">
        <v>0</v>
      </c>
      <c r="E3892">
        <f>Table4[[#This Row],[kapp_slack_ub]]/Table4[[#This Row],[kapp_old]]</f>
        <v>0</v>
      </c>
      <c r="F3892" t="str">
        <f>"'PRO-"&amp;_xlfn.TEXTAFTER(Table4[[#This Row],[rxn]],"-",-1)&amp;"'"</f>
        <v>'PRO-rt4375'</v>
      </c>
      <c r="G3892">
        <f>_xlfn.XLOOKUP(Table4[[#This Row],[enz]],'[1]Sheet2 (2)'!$A:$A,'[1]Sheet2 (2)'!$B:$B,"")</f>
        <v>1</v>
      </c>
    </row>
    <row r="3893" spans="1:7" hidden="1" x14ac:dyDescent="0.2">
      <c r="A3893" t="s">
        <v>3349</v>
      </c>
      <c r="B3893">
        <v>2747.9148388783201</v>
      </c>
      <c r="C3893">
        <v>0</v>
      </c>
      <c r="D3893">
        <v>0</v>
      </c>
      <c r="E3893">
        <f>Table4[[#This Row],[kapp_slack_ub]]/Table4[[#This Row],[kapp_old]]</f>
        <v>0</v>
      </c>
      <c r="F3893" t="str">
        <f>"'PRO-"&amp;_xlfn.TEXTAFTER(Table4[[#This Row],[rxn]],"-",-1)&amp;"'"</f>
        <v>'PRO-rt8273'</v>
      </c>
      <c r="G3893">
        <f>_xlfn.XLOOKUP(Table4[[#This Row],[enz]],'[1]Sheet2 (2)'!$A:$A,'[1]Sheet2 (2)'!$B:$B,"")</f>
        <v>1</v>
      </c>
    </row>
    <row r="3894" spans="1:7" hidden="1" x14ac:dyDescent="0.2">
      <c r="A3894" t="s">
        <v>8131</v>
      </c>
      <c r="B3894">
        <v>10388.202298664601</v>
      </c>
      <c r="C3894">
        <v>0</v>
      </c>
      <c r="D3894">
        <v>0</v>
      </c>
      <c r="E3894">
        <f>Table4[[#This Row],[kapp_slack_ub]]/Table4[[#This Row],[kapp_old]]</f>
        <v>0</v>
      </c>
      <c r="F3894" t="str">
        <f>"'PRO-"&amp;_xlfn.TEXTAFTER(Table4[[#This Row],[rxn]],"-",-1)&amp;"'"</f>
        <v>'PRO-rt4769'</v>
      </c>
      <c r="G3894">
        <f>_xlfn.XLOOKUP(Table4[[#This Row],[enz]],'[1]Sheet2 (2)'!$A:$A,'[1]Sheet2 (2)'!$B:$B,"")</f>
        <v>1</v>
      </c>
    </row>
    <row r="3895" spans="1:7" hidden="1" x14ac:dyDescent="0.2">
      <c r="A3895" t="s">
        <v>3350</v>
      </c>
      <c r="B3895">
        <v>2497.4381335436901</v>
      </c>
      <c r="C3895">
        <v>0</v>
      </c>
      <c r="D3895">
        <v>0</v>
      </c>
      <c r="E3895">
        <f>Table4[[#This Row],[kapp_slack_ub]]/Table4[[#This Row],[kapp_old]]</f>
        <v>0</v>
      </c>
      <c r="F3895" t="str">
        <f>"'PRO-"&amp;_xlfn.TEXTAFTER(Table4[[#This Row],[rxn]],"-",-1)&amp;"'"</f>
        <v>'PRO-rt0711'</v>
      </c>
      <c r="G3895">
        <f>_xlfn.XLOOKUP(Table4[[#This Row],[enz]],'[1]Sheet2 (2)'!$A:$A,'[1]Sheet2 (2)'!$B:$B,"")</f>
        <v>1</v>
      </c>
    </row>
    <row r="3896" spans="1:7" hidden="1" x14ac:dyDescent="0.2">
      <c r="A3896" t="s">
        <v>8132</v>
      </c>
      <c r="B3896">
        <v>10388.202298664601</v>
      </c>
      <c r="C3896">
        <v>0</v>
      </c>
      <c r="D3896">
        <v>0</v>
      </c>
      <c r="E3896">
        <f>Table4[[#This Row],[kapp_slack_ub]]/Table4[[#This Row],[kapp_old]]</f>
        <v>0</v>
      </c>
      <c r="F3896" t="str">
        <f>"'PRO-"&amp;_xlfn.TEXTAFTER(Table4[[#This Row],[rxn]],"-",-1)&amp;"'"</f>
        <v>'PRO-rt0711'</v>
      </c>
      <c r="G3896">
        <f>_xlfn.XLOOKUP(Table4[[#This Row],[enz]],'[1]Sheet2 (2)'!$A:$A,'[1]Sheet2 (2)'!$B:$B,"")</f>
        <v>1</v>
      </c>
    </row>
    <row r="3897" spans="1:7" hidden="1" x14ac:dyDescent="0.2">
      <c r="A3897" t="s">
        <v>8133</v>
      </c>
      <c r="B3897">
        <v>10388.202298664601</v>
      </c>
      <c r="C3897">
        <v>0</v>
      </c>
      <c r="D3897">
        <v>0</v>
      </c>
      <c r="E3897">
        <f>Table4[[#This Row],[kapp_slack_ub]]/Table4[[#This Row],[kapp_old]]</f>
        <v>0</v>
      </c>
      <c r="F3897" t="str">
        <f>"'PRO-"&amp;_xlfn.TEXTAFTER(Table4[[#This Row],[rxn]],"-",-1)&amp;"'"</f>
        <v>'PRO-rt0601'</v>
      </c>
      <c r="G3897">
        <f>_xlfn.XLOOKUP(Table4[[#This Row],[enz]],'[1]Sheet2 (2)'!$A:$A,'[1]Sheet2 (2)'!$B:$B,"")</f>
        <v>1</v>
      </c>
    </row>
    <row r="3898" spans="1:7" hidden="1" x14ac:dyDescent="0.2">
      <c r="A3898" t="s">
        <v>3351</v>
      </c>
      <c r="B3898">
        <v>10388.202298664601</v>
      </c>
      <c r="C3898">
        <v>0</v>
      </c>
      <c r="D3898">
        <v>0</v>
      </c>
      <c r="E3898">
        <f>Table4[[#This Row],[kapp_slack_ub]]/Table4[[#This Row],[kapp_old]]</f>
        <v>0</v>
      </c>
      <c r="F3898" t="str">
        <f>"'PRO-"&amp;_xlfn.TEXTAFTER(Table4[[#This Row],[rxn]],"-",-1)&amp;"'"</f>
        <v>'PRO-rt0601'</v>
      </c>
      <c r="G3898">
        <f>_xlfn.XLOOKUP(Table4[[#This Row],[enz]],'[1]Sheet2 (2)'!$A:$A,'[1]Sheet2 (2)'!$B:$B,"")</f>
        <v>1</v>
      </c>
    </row>
    <row r="3899" spans="1:7" hidden="1" x14ac:dyDescent="0.2">
      <c r="A3899" t="s">
        <v>8134</v>
      </c>
      <c r="B3899">
        <v>10388.202298664601</v>
      </c>
      <c r="C3899">
        <v>0</v>
      </c>
      <c r="D3899">
        <v>0</v>
      </c>
      <c r="E3899">
        <f>Table4[[#This Row],[kapp_slack_ub]]/Table4[[#This Row],[kapp_old]]</f>
        <v>0</v>
      </c>
      <c r="F3899" t="str">
        <f>"'PRO-"&amp;_xlfn.TEXTAFTER(Table4[[#This Row],[rxn]],"-",-1)&amp;"'"</f>
        <v>'PRO-rt7574'</v>
      </c>
      <c r="G3899">
        <f>_xlfn.XLOOKUP(Table4[[#This Row],[enz]],'[1]Sheet2 (2)'!$A:$A,'[1]Sheet2 (2)'!$B:$B,"")</f>
        <v>1</v>
      </c>
    </row>
    <row r="3900" spans="1:7" hidden="1" x14ac:dyDescent="0.2">
      <c r="A3900" t="s">
        <v>8135</v>
      </c>
      <c r="B3900">
        <v>10388.202298664601</v>
      </c>
      <c r="C3900">
        <v>0</v>
      </c>
      <c r="D3900">
        <v>0</v>
      </c>
      <c r="E3900">
        <f>Table4[[#This Row],[kapp_slack_ub]]/Table4[[#This Row],[kapp_old]]</f>
        <v>0</v>
      </c>
      <c r="F3900" t="str">
        <f>"'PRO-"&amp;_xlfn.TEXTAFTER(Table4[[#This Row],[rxn]],"-",-1)&amp;"'"</f>
        <v>'PRO-rt3408'</v>
      </c>
      <c r="G3900">
        <f>_xlfn.XLOOKUP(Table4[[#This Row],[enz]],'[1]Sheet2 (2)'!$A:$A,'[1]Sheet2 (2)'!$B:$B,"")</f>
        <v>1</v>
      </c>
    </row>
    <row r="3901" spans="1:7" hidden="1" x14ac:dyDescent="0.2">
      <c r="A3901" t="s">
        <v>8136</v>
      </c>
      <c r="B3901">
        <v>10388.202298664601</v>
      </c>
      <c r="C3901">
        <v>0</v>
      </c>
      <c r="D3901">
        <v>0</v>
      </c>
      <c r="E3901">
        <f>Table4[[#This Row],[kapp_slack_ub]]/Table4[[#This Row],[kapp_old]]</f>
        <v>0</v>
      </c>
      <c r="F3901" t="str">
        <f>"'PRO-"&amp;_xlfn.TEXTAFTER(Table4[[#This Row],[rxn]],"-",-1)&amp;"'"</f>
        <v>'PRO-rt7050'</v>
      </c>
      <c r="G3901">
        <f>_xlfn.XLOOKUP(Table4[[#This Row],[enz]],'[1]Sheet2 (2)'!$A:$A,'[1]Sheet2 (2)'!$B:$B,"")</f>
        <v>1</v>
      </c>
    </row>
    <row r="3902" spans="1:7" hidden="1" x14ac:dyDescent="0.2">
      <c r="A3902" t="s">
        <v>8137</v>
      </c>
      <c r="B3902">
        <v>10388.202298664601</v>
      </c>
      <c r="C3902">
        <v>0</v>
      </c>
      <c r="D3902">
        <v>0</v>
      </c>
      <c r="E3902">
        <f>Table4[[#This Row],[kapp_slack_ub]]/Table4[[#This Row],[kapp_old]]</f>
        <v>0</v>
      </c>
      <c r="F3902" t="str">
        <f>"'PRO-"&amp;_xlfn.TEXTAFTER(Table4[[#This Row],[rxn]],"-",-1)&amp;"'"</f>
        <v>'PRO-rt2964'</v>
      </c>
      <c r="G3902">
        <f>_xlfn.XLOOKUP(Table4[[#This Row],[enz]],'[1]Sheet2 (2)'!$A:$A,'[1]Sheet2 (2)'!$B:$B,"")</f>
        <v>1</v>
      </c>
    </row>
    <row r="3903" spans="1:7" hidden="1" x14ac:dyDescent="0.2">
      <c r="A3903" t="s">
        <v>3352</v>
      </c>
      <c r="B3903">
        <v>6084.8914106599004</v>
      </c>
      <c r="C3903">
        <v>0</v>
      </c>
      <c r="D3903">
        <v>0</v>
      </c>
      <c r="E3903">
        <f>Table4[[#This Row],[kapp_slack_ub]]/Table4[[#This Row],[kapp_old]]</f>
        <v>0</v>
      </c>
      <c r="F3903" t="str">
        <f>"'PRO-"&amp;_xlfn.TEXTAFTER(Table4[[#This Row],[rxn]],"-",-1)&amp;"'"</f>
        <v>'PRO-rt4822_c'</v>
      </c>
      <c r="G3903">
        <f>_xlfn.XLOOKUP(Table4[[#This Row],[enz]],'[1]Sheet2 (2)'!$A:$A,'[1]Sheet2 (2)'!$B:$B,"")</f>
        <v>1</v>
      </c>
    </row>
    <row r="3904" spans="1:7" hidden="1" x14ac:dyDescent="0.2">
      <c r="A3904" t="s">
        <v>8138</v>
      </c>
      <c r="B3904">
        <v>10388.202298664601</v>
      </c>
      <c r="C3904">
        <v>0</v>
      </c>
      <c r="D3904">
        <v>0</v>
      </c>
      <c r="E3904">
        <f>Table4[[#This Row],[kapp_slack_ub]]/Table4[[#This Row],[kapp_old]]</f>
        <v>0</v>
      </c>
      <c r="F3904" t="str">
        <f>"'PRO-"&amp;_xlfn.TEXTAFTER(Table4[[#This Row],[rxn]],"-",-1)&amp;"'"</f>
        <v>'PRO-rt4822_n'</v>
      </c>
      <c r="G3904">
        <f>_xlfn.XLOOKUP(Table4[[#This Row],[enz]],'[1]Sheet2 (2)'!$A:$A,'[1]Sheet2 (2)'!$B:$B,"")</f>
        <v>1</v>
      </c>
    </row>
    <row r="3905" spans="1:7" hidden="1" x14ac:dyDescent="0.2">
      <c r="A3905" t="s">
        <v>8139</v>
      </c>
      <c r="B3905">
        <v>10388.202298664601</v>
      </c>
      <c r="C3905">
        <v>0</v>
      </c>
      <c r="D3905">
        <v>0</v>
      </c>
      <c r="E3905">
        <f>Table4[[#This Row],[kapp_slack_ub]]/Table4[[#This Row],[kapp_old]]</f>
        <v>0</v>
      </c>
      <c r="F3905" t="str">
        <f>"'PRO-"&amp;_xlfn.TEXTAFTER(Table4[[#This Row],[rxn]],"-",-1)&amp;"'"</f>
        <v>'PRO-SPONT'</v>
      </c>
      <c r="G3905" t="str">
        <f>_xlfn.XLOOKUP(Table4[[#This Row],[enz]],'[1]Sheet2 (2)'!$A:$A,'[1]Sheet2 (2)'!$B:$B,"")</f>
        <v/>
      </c>
    </row>
    <row r="3906" spans="1:7" hidden="1" x14ac:dyDescent="0.2">
      <c r="A3906" t="s">
        <v>8140</v>
      </c>
      <c r="B3906">
        <v>10388.202298664601</v>
      </c>
      <c r="C3906">
        <v>0</v>
      </c>
      <c r="D3906">
        <v>0</v>
      </c>
      <c r="E3906">
        <f>Table4[[#This Row],[kapp_slack_ub]]/Table4[[#This Row],[kapp_old]]</f>
        <v>0</v>
      </c>
      <c r="F3906" t="str">
        <f>"'PRO-"&amp;_xlfn.TEXTAFTER(Table4[[#This Row],[rxn]],"-",-1)&amp;"'"</f>
        <v>'PRO-SPONT'</v>
      </c>
      <c r="G3906" t="str">
        <f>_xlfn.XLOOKUP(Table4[[#This Row],[enz]],'[1]Sheet2 (2)'!$A:$A,'[1]Sheet2 (2)'!$B:$B,"")</f>
        <v/>
      </c>
    </row>
    <row r="3907" spans="1:7" hidden="1" x14ac:dyDescent="0.2">
      <c r="A3907" t="s">
        <v>3353</v>
      </c>
      <c r="B3907">
        <v>10388.202298664601</v>
      </c>
      <c r="C3907">
        <v>0</v>
      </c>
      <c r="D3907">
        <v>0</v>
      </c>
      <c r="E3907">
        <f>Table4[[#This Row],[kapp_slack_ub]]/Table4[[#This Row],[kapp_old]]</f>
        <v>0</v>
      </c>
      <c r="F3907" t="str">
        <f>"'PRO-"&amp;_xlfn.TEXTAFTER(Table4[[#This Row],[rxn]],"-",-1)&amp;"'"</f>
        <v>'PRO-UNKNOWN'</v>
      </c>
      <c r="G3907" t="str">
        <f>_xlfn.XLOOKUP(Table4[[#This Row],[enz]],'[1]Sheet2 (2)'!$A:$A,'[1]Sheet2 (2)'!$B:$B,"")</f>
        <v/>
      </c>
    </row>
    <row r="3908" spans="1:7" hidden="1" x14ac:dyDescent="0.2">
      <c r="A3908" t="s">
        <v>8141</v>
      </c>
      <c r="B3908">
        <v>2.5174345749910101</v>
      </c>
      <c r="C3908">
        <v>0</v>
      </c>
      <c r="D3908">
        <v>0</v>
      </c>
      <c r="E3908">
        <f>Table4[[#This Row],[kapp_slack_ub]]/Table4[[#This Row],[kapp_old]]</f>
        <v>0</v>
      </c>
      <c r="F3908" t="str">
        <f>"'PRO-"&amp;_xlfn.TEXTAFTER(Table4[[#This Row],[rxn]],"-",-1)&amp;"'"</f>
        <v>'PRO-rt5646'</v>
      </c>
      <c r="G3908">
        <f>_xlfn.XLOOKUP(Table4[[#This Row],[enz]],'[1]Sheet2 (2)'!$A:$A,'[1]Sheet2 (2)'!$B:$B,"")</f>
        <v>1</v>
      </c>
    </row>
    <row r="3909" spans="1:7" hidden="1" x14ac:dyDescent="0.2">
      <c r="A3909" t="s">
        <v>8142</v>
      </c>
      <c r="B3909">
        <v>2.5174345749910101</v>
      </c>
      <c r="C3909">
        <v>0</v>
      </c>
      <c r="D3909">
        <v>0</v>
      </c>
      <c r="E3909">
        <f>Table4[[#This Row],[kapp_slack_ub]]/Table4[[#This Row],[kapp_old]]</f>
        <v>0</v>
      </c>
      <c r="F3909" t="str">
        <f>"'PRO-"&amp;_xlfn.TEXTAFTER(Table4[[#This Row],[rxn]],"-",-1)&amp;"'"</f>
        <v>'PRO-rt6242_c'</v>
      </c>
      <c r="G3909">
        <f>_xlfn.XLOOKUP(Table4[[#This Row],[enz]],'[1]Sheet2 (2)'!$A:$A,'[1]Sheet2 (2)'!$B:$B,"")</f>
        <v>1</v>
      </c>
    </row>
    <row r="3910" spans="1:7" hidden="1" x14ac:dyDescent="0.2">
      <c r="A3910" t="s">
        <v>8143</v>
      </c>
      <c r="B3910">
        <v>2.5174345749910101</v>
      </c>
      <c r="C3910">
        <v>0</v>
      </c>
      <c r="D3910">
        <v>0</v>
      </c>
      <c r="E3910">
        <f>Table4[[#This Row],[kapp_slack_ub]]/Table4[[#This Row],[kapp_old]]</f>
        <v>0</v>
      </c>
      <c r="F3910" t="str">
        <f>"'PRO-"&amp;_xlfn.TEXTAFTER(Table4[[#This Row],[rxn]],"-",-1)&amp;"'"</f>
        <v>'PRO-rt7471'</v>
      </c>
      <c r="G3910">
        <f>_xlfn.XLOOKUP(Table4[[#This Row],[enz]],'[1]Sheet2 (2)'!$A:$A,'[1]Sheet2 (2)'!$B:$B,"")</f>
        <v>1</v>
      </c>
    </row>
    <row r="3911" spans="1:7" hidden="1" x14ac:dyDescent="0.2">
      <c r="A3911" t="s">
        <v>8144</v>
      </c>
      <c r="B3911">
        <v>10388.202298664601</v>
      </c>
      <c r="C3911">
        <v>0</v>
      </c>
      <c r="D3911">
        <v>0</v>
      </c>
      <c r="E3911">
        <f>Table4[[#This Row],[kapp_slack_ub]]/Table4[[#This Row],[kapp_old]]</f>
        <v>0</v>
      </c>
      <c r="F3911" t="str">
        <f>"'PRO-"&amp;_xlfn.TEXTAFTER(Table4[[#This Row],[rxn]],"-",-1)&amp;"'"</f>
        <v>'PRO-rt7697'</v>
      </c>
      <c r="G3911">
        <f>_xlfn.XLOOKUP(Table4[[#This Row],[enz]],'[1]Sheet2 (2)'!$A:$A,'[1]Sheet2 (2)'!$B:$B,"")</f>
        <v>1</v>
      </c>
    </row>
    <row r="3912" spans="1:7" x14ac:dyDescent="0.2">
      <c r="A3912" t="s">
        <v>3014</v>
      </c>
      <c r="B3912">
        <v>75.202826667327599</v>
      </c>
      <c r="C3912">
        <v>1.186572035418E-3</v>
      </c>
      <c r="D3912">
        <v>0</v>
      </c>
      <c r="E3912">
        <f>Table4[[#This Row],[kapp_slack_ub]]/Table4[[#This Row],[kapp_old]]</f>
        <v>1.5778290364895482E-5</v>
      </c>
      <c r="F3912" t="str">
        <f>"'PRO-"&amp;_xlfn.TEXTAFTER(Table4[[#This Row],[rxn]],"-",-1)&amp;"'"</f>
        <v>'PRO-rt7907'</v>
      </c>
      <c r="G3912">
        <f>_xlfn.XLOOKUP(Table4[[#This Row],[enz]],'[1]Sheet2 (2)'!$A:$A,'[1]Sheet2 (2)'!$B:$B,"")</f>
        <v>1</v>
      </c>
    </row>
    <row r="3913" spans="1:7" hidden="1" x14ac:dyDescent="0.2">
      <c r="A3913" t="s">
        <v>3355</v>
      </c>
      <c r="B3913">
        <v>10388.202298664601</v>
      </c>
      <c r="C3913">
        <v>0</v>
      </c>
      <c r="D3913">
        <v>0</v>
      </c>
      <c r="E3913">
        <f>Table4[[#This Row],[kapp_slack_ub]]/Table4[[#This Row],[kapp_old]]</f>
        <v>0</v>
      </c>
      <c r="F3913" t="str">
        <f>"'PRO-"&amp;_xlfn.TEXTAFTER(Table4[[#This Row],[rxn]],"-",-1)&amp;"'"</f>
        <v>'PRO-rt2147'</v>
      </c>
      <c r="G3913">
        <f>_xlfn.XLOOKUP(Table4[[#This Row],[enz]],'[1]Sheet2 (2)'!$A:$A,'[1]Sheet2 (2)'!$B:$B,"")</f>
        <v>1</v>
      </c>
    </row>
    <row r="3914" spans="1:7" x14ac:dyDescent="0.2">
      <c r="A3914" t="s">
        <v>2952</v>
      </c>
      <c r="B3914">
        <v>86.906234154401304</v>
      </c>
      <c r="C3914">
        <v>1.186572035418E-3</v>
      </c>
      <c r="D3914">
        <v>0</v>
      </c>
      <c r="E3914">
        <f>Table4[[#This Row],[kapp_slack_ub]]/Table4[[#This Row],[kapp_old]]</f>
        <v>1.3653474310138508E-5</v>
      </c>
      <c r="F3914" t="str">
        <f>"'PRO-"&amp;_xlfn.TEXTAFTER(Table4[[#This Row],[rxn]],"-",-1)&amp;"'"</f>
        <v>'PRO-rt5829'</v>
      </c>
      <c r="G3914">
        <f>_xlfn.XLOOKUP(Table4[[#This Row],[enz]],'[1]Sheet2 (2)'!$A:$A,'[1]Sheet2 (2)'!$B:$B,"")</f>
        <v>1</v>
      </c>
    </row>
    <row r="3915" spans="1:7" hidden="1" x14ac:dyDescent="0.2">
      <c r="A3915" t="s">
        <v>8145</v>
      </c>
      <c r="B3915">
        <v>10388.202298664601</v>
      </c>
      <c r="C3915">
        <v>0</v>
      </c>
      <c r="D3915">
        <v>0</v>
      </c>
      <c r="E3915">
        <f>Table4[[#This Row],[kapp_slack_ub]]/Table4[[#This Row],[kapp_old]]</f>
        <v>0</v>
      </c>
      <c r="F3915" t="str">
        <f>"'PRO-"&amp;_xlfn.TEXTAFTER(Table4[[#This Row],[rxn]],"-",-1)&amp;"'"</f>
        <v>'PRO-rt5873'</v>
      </c>
      <c r="G3915">
        <f>_xlfn.XLOOKUP(Table4[[#This Row],[enz]],'[1]Sheet2 (2)'!$A:$A,'[1]Sheet2 (2)'!$B:$B,"")</f>
        <v>1</v>
      </c>
    </row>
    <row r="3916" spans="1:7" hidden="1" x14ac:dyDescent="0.2">
      <c r="A3916" t="s">
        <v>8146</v>
      </c>
      <c r="B3916">
        <v>10388.202298664601</v>
      </c>
      <c r="C3916">
        <v>0</v>
      </c>
      <c r="D3916">
        <v>0</v>
      </c>
      <c r="E3916">
        <f>Table4[[#This Row],[kapp_slack_ub]]/Table4[[#This Row],[kapp_old]]</f>
        <v>0</v>
      </c>
      <c r="F3916" t="str">
        <f>"'PRO-"&amp;_xlfn.TEXTAFTER(Table4[[#This Row],[rxn]],"-",-1)&amp;"'"</f>
        <v>'PRO-rt6727'</v>
      </c>
      <c r="G3916">
        <f>_xlfn.XLOOKUP(Table4[[#This Row],[enz]],'[1]Sheet2 (2)'!$A:$A,'[1]Sheet2 (2)'!$B:$B,"")</f>
        <v>1</v>
      </c>
    </row>
    <row r="3917" spans="1:7" hidden="1" x14ac:dyDescent="0.2">
      <c r="A3917" t="s">
        <v>8147</v>
      </c>
      <c r="B3917">
        <v>10388.202298664601</v>
      </c>
      <c r="C3917">
        <v>0</v>
      </c>
      <c r="D3917">
        <v>0</v>
      </c>
      <c r="E3917">
        <f>Table4[[#This Row],[kapp_slack_ub]]/Table4[[#This Row],[kapp_old]]</f>
        <v>0</v>
      </c>
      <c r="F3917" t="str">
        <f>"'PRO-"&amp;_xlfn.TEXTAFTER(Table4[[#This Row],[rxn]],"-",-1)&amp;"'"</f>
        <v>'PRO-rt4541'</v>
      </c>
      <c r="G3917">
        <f>_xlfn.XLOOKUP(Table4[[#This Row],[enz]],'[1]Sheet2 (2)'!$A:$A,'[1]Sheet2 (2)'!$B:$B,"")</f>
        <v>1</v>
      </c>
    </row>
    <row r="3918" spans="1:7" hidden="1" x14ac:dyDescent="0.2">
      <c r="A3918" t="s">
        <v>8148</v>
      </c>
      <c r="B3918">
        <v>10388.202298664601</v>
      </c>
      <c r="C3918">
        <v>0</v>
      </c>
      <c r="D3918">
        <v>0</v>
      </c>
      <c r="E3918">
        <f>Table4[[#This Row],[kapp_slack_ub]]/Table4[[#This Row],[kapp_old]]</f>
        <v>0</v>
      </c>
      <c r="F3918" t="str">
        <f>"'PRO-"&amp;_xlfn.TEXTAFTER(Table4[[#This Row],[rxn]],"-",-1)&amp;"'"</f>
        <v>'PRO-rt2839'</v>
      </c>
      <c r="G3918">
        <f>_xlfn.XLOOKUP(Table4[[#This Row],[enz]],'[1]Sheet2 (2)'!$A:$A,'[1]Sheet2 (2)'!$B:$B,"")</f>
        <v>1</v>
      </c>
    </row>
    <row r="3919" spans="1:7" hidden="1" x14ac:dyDescent="0.2">
      <c r="A3919" t="s">
        <v>8149</v>
      </c>
      <c r="B3919">
        <v>10388.202298664601</v>
      </c>
      <c r="C3919">
        <v>0</v>
      </c>
      <c r="D3919">
        <v>0</v>
      </c>
      <c r="E3919">
        <f>Table4[[#This Row],[kapp_slack_ub]]/Table4[[#This Row],[kapp_old]]</f>
        <v>0</v>
      </c>
      <c r="F3919" t="str">
        <f>"'PRO-"&amp;_xlfn.TEXTAFTER(Table4[[#This Row],[rxn]],"-",-1)&amp;"'"</f>
        <v>'PRO-rt2839'</v>
      </c>
      <c r="G3919">
        <f>_xlfn.XLOOKUP(Table4[[#This Row],[enz]],'[1]Sheet2 (2)'!$A:$A,'[1]Sheet2 (2)'!$B:$B,"")</f>
        <v>1</v>
      </c>
    </row>
    <row r="3920" spans="1:7" hidden="1" x14ac:dyDescent="0.2">
      <c r="A3920" t="s">
        <v>8150</v>
      </c>
      <c r="B3920">
        <v>10388.202298664601</v>
      </c>
      <c r="C3920">
        <v>0</v>
      </c>
      <c r="D3920">
        <v>0</v>
      </c>
      <c r="E3920">
        <f>Table4[[#This Row],[kapp_slack_ub]]/Table4[[#This Row],[kapp_old]]</f>
        <v>0</v>
      </c>
      <c r="F3920" t="str">
        <f>"'PRO-"&amp;_xlfn.TEXTAFTER(Table4[[#This Row],[rxn]],"-",-1)&amp;"'"</f>
        <v>'PRO-rt0958'</v>
      </c>
      <c r="G3920">
        <f>_xlfn.XLOOKUP(Table4[[#This Row],[enz]],'[1]Sheet2 (2)'!$A:$A,'[1]Sheet2 (2)'!$B:$B,"")</f>
        <v>1</v>
      </c>
    </row>
    <row r="3921" spans="1:7" hidden="1" x14ac:dyDescent="0.2">
      <c r="A3921" t="s">
        <v>8151</v>
      </c>
      <c r="B3921">
        <v>10388.202298664601</v>
      </c>
      <c r="C3921">
        <v>0</v>
      </c>
      <c r="D3921">
        <v>0</v>
      </c>
      <c r="E3921">
        <f>Table4[[#This Row],[kapp_slack_ub]]/Table4[[#This Row],[kapp_old]]</f>
        <v>0</v>
      </c>
      <c r="F3921" t="str">
        <f>"'PRO-"&amp;_xlfn.TEXTAFTER(Table4[[#This Row],[rxn]],"-",-1)&amp;"'"</f>
        <v>'PRO-rt7439'</v>
      </c>
      <c r="G3921">
        <f>_xlfn.XLOOKUP(Table4[[#This Row],[enz]],'[1]Sheet2 (2)'!$A:$A,'[1]Sheet2 (2)'!$B:$B,"")</f>
        <v>1</v>
      </c>
    </row>
    <row r="3922" spans="1:7" hidden="1" x14ac:dyDescent="0.2">
      <c r="A3922" t="s">
        <v>8152</v>
      </c>
      <c r="B3922">
        <v>10388.202298664601</v>
      </c>
      <c r="C3922">
        <v>0</v>
      </c>
      <c r="D3922">
        <v>0</v>
      </c>
      <c r="E3922">
        <f>Table4[[#This Row],[kapp_slack_ub]]/Table4[[#This Row],[kapp_old]]</f>
        <v>0</v>
      </c>
      <c r="F3922" t="str">
        <f>"'PRO-"&amp;_xlfn.TEXTAFTER(Table4[[#This Row],[rxn]],"-",-1)&amp;"'"</f>
        <v>'PRO-rt7439'</v>
      </c>
      <c r="G3922">
        <f>_xlfn.XLOOKUP(Table4[[#This Row],[enz]],'[1]Sheet2 (2)'!$A:$A,'[1]Sheet2 (2)'!$B:$B,"")</f>
        <v>1</v>
      </c>
    </row>
    <row r="3923" spans="1:7" hidden="1" x14ac:dyDescent="0.2">
      <c r="A3923" t="s">
        <v>8153</v>
      </c>
      <c r="B3923">
        <v>10388.202298664601</v>
      </c>
      <c r="C3923">
        <v>0</v>
      </c>
      <c r="D3923">
        <v>0</v>
      </c>
      <c r="E3923">
        <f>Table4[[#This Row],[kapp_slack_ub]]/Table4[[#This Row],[kapp_old]]</f>
        <v>0</v>
      </c>
      <c r="F3923" t="str">
        <f>"'PRO-"&amp;_xlfn.TEXTAFTER(Table4[[#This Row],[rxn]],"-",-1)&amp;"'"</f>
        <v>'PRO-rt4822_n'</v>
      </c>
      <c r="G3923">
        <f>_xlfn.XLOOKUP(Table4[[#This Row],[enz]],'[1]Sheet2 (2)'!$A:$A,'[1]Sheet2 (2)'!$B:$B,"")</f>
        <v>1</v>
      </c>
    </row>
    <row r="3924" spans="1:7" hidden="1" x14ac:dyDescent="0.2">
      <c r="A3924" t="s">
        <v>8154</v>
      </c>
      <c r="B3924">
        <v>10388.202298664601</v>
      </c>
      <c r="C3924">
        <v>0</v>
      </c>
      <c r="D3924">
        <v>0</v>
      </c>
      <c r="E3924">
        <f>Table4[[#This Row],[kapp_slack_ub]]/Table4[[#This Row],[kapp_old]]</f>
        <v>0</v>
      </c>
      <c r="F3924" t="str">
        <f>"'PRO-"&amp;_xlfn.TEXTAFTER(Table4[[#This Row],[rxn]],"-",-1)&amp;"'"</f>
        <v>'PRO-rt4822_c'</v>
      </c>
      <c r="G3924">
        <f>_xlfn.XLOOKUP(Table4[[#This Row],[enz]],'[1]Sheet2 (2)'!$A:$A,'[1]Sheet2 (2)'!$B:$B,"")</f>
        <v>1</v>
      </c>
    </row>
    <row r="3925" spans="1:7" hidden="1" x14ac:dyDescent="0.2">
      <c r="A3925" t="s">
        <v>8155</v>
      </c>
      <c r="B3925">
        <v>10388.202298664601</v>
      </c>
      <c r="C3925">
        <v>0</v>
      </c>
      <c r="D3925">
        <v>0</v>
      </c>
      <c r="E3925">
        <f>Table4[[#This Row],[kapp_slack_ub]]/Table4[[#This Row],[kapp_old]]</f>
        <v>0</v>
      </c>
      <c r="F3925" t="str">
        <f>"'PRO-"&amp;_xlfn.TEXTAFTER(Table4[[#This Row],[rxn]],"-",-1)&amp;"'"</f>
        <v>'PRO-rt4016'</v>
      </c>
      <c r="G3925">
        <f>_xlfn.XLOOKUP(Table4[[#This Row],[enz]],'[1]Sheet2 (2)'!$A:$A,'[1]Sheet2 (2)'!$B:$B,"")</f>
        <v>1</v>
      </c>
    </row>
    <row r="3926" spans="1:7" hidden="1" x14ac:dyDescent="0.2">
      <c r="A3926" t="s">
        <v>8156</v>
      </c>
      <c r="B3926">
        <v>10388.202298664601</v>
      </c>
      <c r="C3926">
        <v>0</v>
      </c>
      <c r="D3926">
        <v>0</v>
      </c>
      <c r="E3926">
        <f>Table4[[#This Row],[kapp_slack_ub]]/Table4[[#This Row],[kapp_old]]</f>
        <v>0</v>
      </c>
      <c r="F3926" t="str">
        <f>"'PRO-"&amp;_xlfn.TEXTAFTER(Table4[[#This Row],[rxn]],"-",-1)&amp;"'"</f>
        <v>'PRO-rt5402'</v>
      </c>
      <c r="G3926">
        <f>_xlfn.XLOOKUP(Table4[[#This Row],[enz]],'[1]Sheet2 (2)'!$A:$A,'[1]Sheet2 (2)'!$B:$B,"")</f>
        <v>1</v>
      </c>
    </row>
    <row r="3927" spans="1:7" hidden="1" x14ac:dyDescent="0.2">
      <c r="A3927" t="s">
        <v>8157</v>
      </c>
      <c r="B3927">
        <v>10388.202298664601</v>
      </c>
      <c r="C3927">
        <v>0</v>
      </c>
      <c r="D3927">
        <v>0</v>
      </c>
      <c r="E3927">
        <f>Table4[[#This Row],[kapp_slack_ub]]/Table4[[#This Row],[kapp_old]]</f>
        <v>0</v>
      </c>
      <c r="F3927" t="str">
        <f>"'PRO-"&amp;_xlfn.TEXTAFTER(Table4[[#This Row],[rxn]],"-",-1)&amp;"'"</f>
        <v>'PRO-rt0265'</v>
      </c>
      <c r="G3927">
        <f>_xlfn.XLOOKUP(Table4[[#This Row],[enz]],'[1]Sheet2 (2)'!$A:$A,'[1]Sheet2 (2)'!$B:$B,"")</f>
        <v>1</v>
      </c>
    </row>
    <row r="3928" spans="1:7" hidden="1" x14ac:dyDescent="0.2">
      <c r="A3928" t="s">
        <v>8158</v>
      </c>
      <c r="B3928">
        <v>10388.202298664601</v>
      </c>
      <c r="C3928">
        <v>0</v>
      </c>
      <c r="D3928">
        <v>0</v>
      </c>
      <c r="E3928">
        <f>Table4[[#This Row],[kapp_slack_ub]]/Table4[[#This Row],[kapp_old]]</f>
        <v>0</v>
      </c>
      <c r="F3928" t="str">
        <f>"'PRO-"&amp;_xlfn.TEXTAFTER(Table4[[#This Row],[rxn]],"-",-1)&amp;"'"</f>
        <v>'PRO-rt0265'</v>
      </c>
      <c r="G3928">
        <f>_xlfn.XLOOKUP(Table4[[#This Row],[enz]],'[1]Sheet2 (2)'!$A:$A,'[1]Sheet2 (2)'!$B:$B,"")</f>
        <v>1</v>
      </c>
    </row>
    <row r="3929" spans="1:7" hidden="1" x14ac:dyDescent="0.2">
      <c r="A3929" t="s">
        <v>8159</v>
      </c>
      <c r="B3929">
        <v>10388.202298664601</v>
      </c>
      <c r="C3929">
        <v>0</v>
      </c>
      <c r="D3929">
        <v>0</v>
      </c>
      <c r="E3929">
        <f>Table4[[#This Row],[kapp_slack_ub]]/Table4[[#This Row],[kapp_old]]</f>
        <v>0</v>
      </c>
      <c r="F3929" t="str">
        <f>"'PRO-"&amp;_xlfn.TEXTAFTER(Table4[[#This Row],[rxn]],"-",-1)&amp;"'"</f>
        <v>'PRO-rt1991'</v>
      </c>
      <c r="G3929">
        <f>_xlfn.XLOOKUP(Table4[[#This Row],[enz]],'[1]Sheet2 (2)'!$A:$A,'[1]Sheet2 (2)'!$B:$B,"")</f>
        <v>1</v>
      </c>
    </row>
    <row r="3930" spans="1:7" hidden="1" x14ac:dyDescent="0.2">
      <c r="A3930" t="s">
        <v>8160</v>
      </c>
      <c r="B3930">
        <v>10388.202298664601</v>
      </c>
      <c r="C3930">
        <v>0</v>
      </c>
      <c r="D3930">
        <v>0</v>
      </c>
      <c r="E3930">
        <f>Table4[[#This Row],[kapp_slack_ub]]/Table4[[#This Row],[kapp_old]]</f>
        <v>0</v>
      </c>
      <c r="F3930" t="str">
        <f>"'PRO-"&amp;_xlfn.TEXTAFTER(Table4[[#This Row],[rxn]],"-",-1)&amp;"'"</f>
        <v>'PRO-rt2202'</v>
      </c>
      <c r="G3930">
        <f>_xlfn.XLOOKUP(Table4[[#This Row],[enz]],'[1]Sheet2 (2)'!$A:$A,'[1]Sheet2 (2)'!$B:$B,"")</f>
        <v>1</v>
      </c>
    </row>
    <row r="3931" spans="1:7" hidden="1" x14ac:dyDescent="0.2">
      <c r="A3931" t="s">
        <v>8161</v>
      </c>
      <c r="B3931">
        <v>10388.202298664601</v>
      </c>
      <c r="C3931">
        <v>0</v>
      </c>
      <c r="D3931">
        <v>0</v>
      </c>
      <c r="E3931">
        <f>Table4[[#This Row],[kapp_slack_ub]]/Table4[[#This Row],[kapp_old]]</f>
        <v>0</v>
      </c>
      <c r="F3931" t="str">
        <f>"'PRO-"&amp;_xlfn.TEXTAFTER(Table4[[#This Row],[rxn]],"-",-1)&amp;"'"</f>
        <v>'PRO-rt4019'</v>
      </c>
      <c r="G3931">
        <f>_xlfn.XLOOKUP(Table4[[#This Row],[enz]],'[1]Sheet2 (2)'!$A:$A,'[1]Sheet2 (2)'!$B:$B,"")</f>
        <v>1</v>
      </c>
    </row>
    <row r="3932" spans="1:7" hidden="1" x14ac:dyDescent="0.2">
      <c r="A3932" t="s">
        <v>8162</v>
      </c>
      <c r="B3932">
        <v>10388.202298664601</v>
      </c>
      <c r="C3932">
        <v>0</v>
      </c>
      <c r="D3932">
        <v>0</v>
      </c>
      <c r="E3932">
        <f>Table4[[#This Row],[kapp_slack_ub]]/Table4[[#This Row],[kapp_old]]</f>
        <v>0</v>
      </c>
      <c r="F3932" t="str">
        <f>"'PRO-"&amp;_xlfn.TEXTAFTER(Table4[[#This Row],[rxn]],"-",-1)&amp;"'"</f>
        <v>'PRO-rt4019'</v>
      </c>
      <c r="G3932">
        <f>_xlfn.XLOOKUP(Table4[[#This Row],[enz]],'[1]Sheet2 (2)'!$A:$A,'[1]Sheet2 (2)'!$B:$B,"")</f>
        <v>1</v>
      </c>
    </row>
    <row r="3933" spans="1:7" hidden="1" x14ac:dyDescent="0.2">
      <c r="A3933" t="s">
        <v>8163</v>
      </c>
      <c r="B3933">
        <v>10388.202298664601</v>
      </c>
      <c r="C3933">
        <v>0</v>
      </c>
      <c r="D3933">
        <v>0</v>
      </c>
      <c r="E3933">
        <f>Table4[[#This Row],[kapp_slack_ub]]/Table4[[#This Row],[kapp_old]]</f>
        <v>0</v>
      </c>
      <c r="F3933" t="str">
        <f>"'PRO-"&amp;_xlfn.TEXTAFTER(Table4[[#This Row],[rxn]],"-",-1)&amp;"'"</f>
        <v>'PRO-SPONT'</v>
      </c>
      <c r="G3933" t="str">
        <f>_xlfn.XLOOKUP(Table4[[#This Row],[enz]],'[1]Sheet2 (2)'!$A:$A,'[1]Sheet2 (2)'!$B:$B,"")</f>
        <v/>
      </c>
    </row>
    <row r="3934" spans="1:7" hidden="1" x14ac:dyDescent="0.2">
      <c r="A3934" t="s">
        <v>3357</v>
      </c>
      <c r="B3934">
        <v>10388.202298664601</v>
      </c>
      <c r="C3934">
        <v>0</v>
      </c>
      <c r="D3934">
        <v>0</v>
      </c>
      <c r="E3934">
        <f>Table4[[#This Row],[kapp_slack_ub]]/Table4[[#This Row],[kapp_old]]</f>
        <v>0</v>
      </c>
      <c r="F3934" t="str">
        <f>"'PRO-"&amp;_xlfn.TEXTAFTER(Table4[[#This Row],[rxn]],"-",-1)&amp;"'"</f>
        <v>'PRO-SPONT'</v>
      </c>
      <c r="G3934" t="str">
        <f>_xlfn.XLOOKUP(Table4[[#This Row],[enz]],'[1]Sheet2 (2)'!$A:$A,'[1]Sheet2 (2)'!$B:$B,"")</f>
        <v/>
      </c>
    </row>
    <row r="3935" spans="1:7" hidden="1" x14ac:dyDescent="0.2">
      <c r="A3935" t="s">
        <v>8164</v>
      </c>
      <c r="B3935">
        <v>10388.202298664601</v>
      </c>
      <c r="C3935">
        <v>0</v>
      </c>
      <c r="D3935">
        <v>0</v>
      </c>
      <c r="E3935">
        <f>Table4[[#This Row],[kapp_slack_ub]]/Table4[[#This Row],[kapp_old]]</f>
        <v>0</v>
      </c>
      <c r="F3935" t="str">
        <f>"'PRO-"&amp;_xlfn.TEXTAFTER(Table4[[#This Row],[rxn]],"-",-1)&amp;"'"</f>
        <v>'PRO-rt5646'</v>
      </c>
      <c r="G3935">
        <f>_xlfn.XLOOKUP(Table4[[#This Row],[enz]],'[1]Sheet2 (2)'!$A:$A,'[1]Sheet2 (2)'!$B:$B,"")</f>
        <v>1</v>
      </c>
    </row>
    <row r="3936" spans="1:7" hidden="1" x14ac:dyDescent="0.2">
      <c r="A3936" t="s">
        <v>8165</v>
      </c>
      <c r="B3936">
        <v>10388.202298664601</v>
      </c>
      <c r="C3936">
        <v>0</v>
      </c>
      <c r="D3936">
        <v>0</v>
      </c>
      <c r="E3936">
        <f>Table4[[#This Row],[kapp_slack_ub]]/Table4[[#This Row],[kapp_old]]</f>
        <v>0</v>
      </c>
      <c r="F3936" t="str">
        <f>"'PRO-"&amp;_xlfn.TEXTAFTER(Table4[[#This Row],[rxn]],"-",-1)&amp;"'"</f>
        <v>'PRO-rt5646'</v>
      </c>
      <c r="G3936">
        <f>_xlfn.XLOOKUP(Table4[[#This Row],[enz]],'[1]Sheet2 (2)'!$A:$A,'[1]Sheet2 (2)'!$B:$B,"")</f>
        <v>1</v>
      </c>
    </row>
    <row r="3937" spans="1:7" hidden="1" x14ac:dyDescent="0.2">
      <c r="A3937" t="s">
        <v>3358</v>
      </c>
      <c r="B3937">
        <v>10388.202298664601</v>
      </c>
      <c r="C3937">
        <v>0</v>
      </c>
      <c r="D3937">
        <v>0</v>
      </c>
      <c r="E3937">
        <f>Table4[[#This Row],[kapp_slack_ub]]/Table4[[#This Row],[kapp_old]]</f>
        <v>0</v>
      </c>
      <c r="F3937" t="str">
        <f>"'PRO-"&amp;_xlfn.TEXTAFTER(Table4[[#This Row],[rxn]],"-",-1)&amp;"'"</f>
        <v>'PRO-rt6485'</v>
      </c>
      <c r="G3937">
        <f>_xlfn.XLOOKUP(Table4[[#This Row],[enz]],'[1]Sheet2 (2)'!$A:$A,'[1]Sheet2 (2)'!$B:$B,"")</f>
        <v>1</v>
      </c>
    </row>
    <row r="3938" spans="1:7" hidden="1" x14ac:dyDescent="0.2">
      <c r="A3938" t="s">
        <v>8166</v>
      </c>
      <c r="B3938">
        <v>10388.202298664601</v>
      </c>
      <c r="C3938">
        <v>0</v>
      </c>
      <c r="D3938">
        <v>0</v>
      </c>
      <c r="E3938">
        <f>Table4[[#This Row],[kapp_slack_ub]]/Table4[[#This Row],[kapp_old]]</f>
        <v>0</v>
      </c>
      <c r="F3938" t="str">
        <f>"'PRO-"&amp;_xlfn.TEXTAFTER(Table4[[#This Row],[rxn]],"-",-1)&amp;"'"</f>
        <v>'PRO-rt6485'</v>
      </c>
      <c r="G3938">
        <f>_xlfn.XLOOKUP(Table4[[#This Row],[enz]],'[1]Sheet2 (2)'!$A:$A,'[1]Sheet2 (2)'!$B:$B,"")</f>
        <v>1</v>
      </c>
    </row>
    <row r="3939" spans="1:7" hidden="1" x14ac:dyDescent="0.2">
      <c r="A3939" t="s">
        <v>8167</v>
      </c>
      <c r="B3939">
        <v>10388.202298664601</v>
      </c>
      <c r="C3939">
        <v>0</v>
      </c>
      <c r="D3939">
        <v>0</v>
      </c>
      <c r="E3939">
        <f>Table4[[#This Row],[kapp_slack_ub]]/Table4[[#This Row],[kapp_old]]</f>
        <v>0</v>
      </c>
      <c r="F3939" t="str">
        <f>"'PRO-"&amp;_xlfn.TEXTAFTER(Table4[[#This Row],[rxn]],"-",-1)&amp;"'"</f>
        <v>'PRO-rt6242_m'</v>
      </c>
      <c r="G3939">
        <f>_xlfn.XLOOKUP(Table4[[#This Row],[enz]],'[1]Sheet2 (2)'!$A:$A,'[1]Sheet2 (2)'!$B:$B,"")</f>
        <v>1</v>
      </c>
    </row>
    <row r="3940" spans="1:7" hidden="1" x14ac:dyDescent="0.2">
      <c r="A3940" t="s">
        <v>3359</v>
      </c>
      <c r="B3940">
        <v>10388.202298664601</v>
      </c>
      <c r="C3940">
        <v>0</v>
      </c>
      <c r="D3940">
        <v>0</v>
      </c>
      <c r="E3940">
        <f>Table4[[#This Row],[kapp_slack_ub]]/Table4[[#This Row],[kapp_old]]</f>
        <v>0</v>
      </c>
      <c r="F3940" t="str">
        <f>"'PRO-"&amp;_xlfn.TEXTAFTER(Table4[[#This Row],[rxn]],"-",-1)&amp;"'"</f>
        <v>'PRO-rt6242_m'</v>
      </c>
      <c r="G3940">
        <f>_xlfn.XLOOKUP(Table4[[#This Row],[enz]],'[1]Sheet2 (2)'!$A:$A,'[1]Sheet2 (2)'!$B:$B,"")</f>
        <v>1</v>
      </c>
    </row>
    <row r="3941" spans="1:7" hidden="1" x14ac:dyDescent="0.2">
      <c r="A3941" t="s">
        <v>8168</v>
      </c>
      <c r="B3941">
        <v>10388.202298664601</v>
      </c>
      <c r="C3941">
        <v>0</v>
      </c>
      <c r="D3941">
        <v>0</v>
      </c>
      <c r="E3941">
        <f>Table4[[#This Row],[kapp_slack_ub]]/Table4[[#This Row],[kapp_old]]</f>
        <v>0</v>
      </c>
      <c r="F3941" t="str">
        <f>"'PRO-"&amp;_xlfn.TEXTAFTER(Table4[[#This Row],[rxn]],"-",-1)&amp;"'"</f>
        <v>'PRO-rt5861'</v>
      </c>
      <c r="G3941">
        <f>_xlfn.XLOOKUP(Table4[[#This Row],[enz]],'[1]Sheet2 (2)'!$A:$A,'[1]Sheet2 (2)'!$B:$B,"")</f>
        <v>1</v>
      </c>
    </row>
    <row r="3942" spans="1:7" hidden="1" x14ac:dyDescent="0.2">
      <c r="A3942" t="s">
        <v>8169</v>
      </c>
      <c r="B3942">
        <v>10388.202298664601</v>
      </c>
      <c r="C3942">
        <v>0</v>
      </c>
      <c r="D3942">
        <v>0</v>
      </c>
      <c r="E3942">
        <f>Table4[[#This Row],[kapp_slack_ub]]/Table4[[#This Row],[kapp_old]]</f>
        <v>0</v>
      </c>
      <c r="F3942" t="str">
        <f>"'PRO-"&amp;_xlfn.TEXTAFTER(Table4[[#This Row],[rxn]],"-",-1)&amp;"'"</f>
        <v>'PRO-rt5861'</v>
      </c>
      <c r="G3942">
        <f>_xlfn.XLOOKUP(Table4[[#This Row],[enz]],'[1]Sheet2 (2)'!$A:$A,'[1]Sheet2 (2)'!$B:$B,"")</f>
        <v>1</v>
      </c>
    </row>
    <row r="3943" spans="1:7" hidden="1" x14ac:dyDescent="0.2">
      <c r="A3943" t="s">
        <v>3360</v>
      </c>
      <c r="B3943">
        <v>8342.93384787576</v>
      </c>
      <c r="C3943">
        <v>0</v>
      </c>
      <c r="D3943">
        <v>0</v>
      </c>
      <c r="E3943">
        <f>Table4[[#This Row],[kapp_slack_ub]]/Table4[[#This Row],[kapp_old]]</f>
        <v>0</v>
      </c>
      <c r="F3943" t="str">
        <f>"'PRO-"&amp;_xlfn.TEXTAFTER(Table4[[#This Row],[rxn]],"-",-1)&amp;"'"</f>
        <v>'PRO-rt8160_c'</v>
      </c>
      <c r="G3943">
        <f>_xlfn.XLOOKUP(Table4[[#This Row],[enz]],'[1]Sheet2 (2)'!$A:$A,'[1]Sheet2 (2)'!$B:$B,"")</f>
        <v>1</v>
      </c>
    </row>
    <row r="3944" spans="1:7" hidden="1" x14ac:dyDescent="0.2">
      <c r="A3944" t="s">
        <v>8170</v>
      </c>
      <c r="B3944">
        <v>10388.202298664601</v>
      </c>
      <c r="C3944">
        <v>0</v>
      </c>
      <c r="D3944">
        <v>0</v>
      </c>
      <c r="E3944">
        <f>Table4[[#This Row],[kapp_slack_ub]]/Table4[[#This Row],[kapp_old]]</f>
        <v>0</v>
      </c>
      <c r="F3944" t="str">
        <f>"'PRO-"&amp;_xlfn.TEXTAFTER(Table4[[#This Row],[rxn]],"-",-1)&amp;"'"</f>
        <v>'PRO-rt8160_m'</v>
      </c>
      <c r="G3944">
        <f>_xlfn.XLOOKUP(Table4[[#This Row],[enz]],'[1]Sheet2 (2)'!$A:$A,'[1]Sheet2 (2)'!$B:$B,"")</f>
        <v>1</v>
      </c>
    </row>
    <row r="3945" spans="1:7" hidden="1" x14ac:dyDescent="0.2">
      <c r="A3945" t="s">
        <v>8171</v>
      </c>
      <c r="B3945">
        <v>10388.202298664601</v>
      </c>
      <c r="C3945">
        <v>0</v>
      </c>
      <c r="D3945">
        <v>0</v>
      </c>
      <c r="E3945">
        <f>Table4[[#This Row],[kapp_slack_ub]]/Table4[[#This Row],[kapp_old]]</f>
        <v>0</v>
      </c>
      <c r="F3945" t="str">
        <f>"'PRO-"&amp;_xlfn.TEXTAFTER(Table4[[#This Row],[rxn]],"-",-1)&amp;"'"</f>
        <v>'PRO-rt7726'</v>
      </c>
      <c r="G3945">
        <f>_xlfn.XLOOKUP(Table4[[#This Row],[enz]],'[1]Sheet2 (2)'!$A:$A,'[1]Sheet2 (2)'!$B:$B,"")</f>
        <v>1</v>
      </c>
    </row>
    <row r="3946" spans="1:7" hidden="1" x14ac:dyDescent="0.2">
      <c r="A3946" t="s">
        <v>8172</v>
      </c>
      <c r="B3946">
        <v>10388.202298664601</v>
      </c>
      <c r="C3946">
        <v>0</v>
      </c>
      <c r="D3946">
        <v>0</v>
      </c>
      <c r="E3946">
        <f>Table4[[#This Row],[kapp_slack_ub]]/Table4[[#This Row],[kapp_old]]</f>
        <v>0</v>
      </c>
      <c r="F3946" t="str">
        <f>"'PRO-"&amp;_xlfn.TEXTAFTER(Table4[[#This Row],[rxn]],"-",-1)&amp;"'"</f>
        <v>'PRO-rt7594'</v>
      </c>
      <c r="G3946">
        <f>_xlfn.XLOOKUP(Table4[[#This Row],[enz]],'[1]Sheet2 (2)'!$A:$A,'[1]Sheet2 (2)'!$B:$B,"")</f>
        <v>1</v>
      </c>
    </row>
    <row r="3947" spans="1:7" hidden="1" x14ac:dyDescent="0.2">
      <c r="A3947" t="s">
        <v>8173</v>
      </c>
      <c r="B3947">
        <v>10388.202298664601</v>
      </c>
      <c r="C3947">
        <v>0</v>
      </c>
      <c r="D3947">
        <v>0</v>
      </c>
      <c r="E3947">
        <f>Table4[[#This Row],[kapp_slack_ub]]/Table4[[#This Row],[kapp_old]]</f>
        <v>0</v>
      </c>
      <c r="F3947" t="str">
        <f>"'PRO-"&amp;_xlfn.TEXTAFTER(Table4[[#This Row],[rxn]],"-",-1)&amp;"'"</f>
        <v>'PRO-rt7594'</v>
      </c>
      <c r="G3947">
        <f>_xlfn.XLOOKUP(Table4[[#This Row],[enz]],'[1]Sheet2 (2)'!$A:$A,'[1]Sheet2 (2)'!$B:$B,"")</f>
        <v>1</v>
      </c>
    </row>
    <row r="3948" spans="1:7" hidden="1" x14ac:dyDescent="0.2">
      <c r="A3948" t="s">
        <v>8174</v>
      </c>
      <c r="B3948">
        <v>10388.202298664601</v>
      </c>
      <c r="C3948">
        <v>0</v>
      </c>
      <c r="D3948">
        <v>0</v>
      </c>
      <c r="E3948">
        <f>Table4[[#This Row],[kapp_slack_ub]]/Table4[[#This Row],[kapp_old]]</f>
        <v>0</v>
      </c>
      <c r="F3948" t="str">
        <f>"'PRO-"&amp;_xlfn.TEXTAFTER(Table4[[#This Row],[rxn]],"-",-1)&amp;"'"</f>
        <v>'PRO-SPONT'</v>
      </c>
      <c r="G3948" t="str">
        <f>_xlfn.XLOOKUP(Table4[[#This Row],[enz]],'[1]Sheet2 (2)'!$A:$A,'[1]Sheet2 (2)'!$B:$B,"")</f>
        <v/>
      </c>
    </row>
    <row r="3949" spans="1:7" hidden="1" x14ac:dyDescent="0.2">
      <c r="A3949" t="s">
        <v>8175</v>
      </c>
      <c r="B3949">
        <v>10388.202298664601</v>
      </c>
      <c r="C3949">
        <v>0</v>
      </c>
      <c r="D3949">
        <v>0</v>
      </c>
      <c r="E3949">
        <f>Table4[[#This Row],[kapp_slack_ub]]/Table4[[#This Row],[kapp_old]]</f>
        <v>0</v>
      </c>
      <c r="F3949" t="str">
        <f>"'PRO-"&amp;_xlfn.TEXTAFTER(Table4[[#This Row],[rxn]],"-",-1)&amp;"'"</f>
        <v>'PRO-SPONT'</v>
      </c>
      <c r="G3949" t="str">
        <f>_xlfn.XLOOKUP(Table4[[#This Row],[enz]],'[1]Sheet2 (2)'!$A:$A,'[1]Sheet2 (2)'!$B:$B,"")</f>
        <v/>
      </c>
    </row>
    <row r="3950" spans="1:7" hidden="1" x14ac:dyDescent="0.2">
      <c r="A3950" t="s">
        <v>8176</v>
      </c>
      <c r="B3950">
        <v>10388.202298664601</v>
      </c>
      <c r="C3950">
        <v>0</v>
      </c>
      <c r="D3950">
        <v>0</v>
      </c>
      <c r="E3950">
        <f>Table4[[#This Row],[kapp_slack_ub]]/Table4[[#This Row],[kapp_old]]</f>
        <v>0</v>
      </c>
      <c r="F3950" t="str">
        <f>"'PRO-"&amp;_xlfn.TEXTAFTER(Table4[[#This Row],[rxn]],"-",-1)&amp;"'"</f>
        <v>'PRO-rt4077'</v>
      </c>
      <c r="G3950">
        <f>_xlfn.XLOOKUP(Table4[[#This Row],[enz]],'[1]Sheet2 (2)'!$A:$A,'[1]Sheet2 (2)'!$B:$B,"")</f>
        <v>1</v>
      </c>
    </row>
    <row r="3951" spans="1:7" hidden="1" x14ac:dyDescent="0.2">
      <c r="A3951" t="s">
        <v>8177</v>
      </c>
      <c r="B3951">
        <v>10388.202298664601</v>
      </c>
      <c r="C3951">
        <v>0</v>
      </c>
      <c r="D3951">
        <v>0</v>
      </c>
      <c r="E3951">
        <f>Table4[[#This Row],[kapp_slack_ub]]/Table4[[#This Row],[kapp_old]]</f>
        <v>0</v>
      </c>
      <c r="F3951" t="str">
        <f>"'PRO-"&amp;_xlfn.TEXTAFTER(Table4[[#This Row],[rxn]],"-",-1)&amp;"'"</f>
        <v>'PRO-SPONT'</v>
      </c>
      <c r="G3951" t="str">
        <f>_xlfn.XLOOKUP(Table4[[#This Row],[enz]],'[1]Sheet2 (2)'!$A:$A,'[1]Sheet2 (2)'!$B:$B,"")</f>
        <v/>
      </c>
    </row>
    <row r="3952" spans="1:7" hidden="1" x14ac:dyDescent="0.2">
      <c r="A3952" t="s">
        <v>8178</v>
      </c>
      <c r="B3952">
        <v>10388.202298664601</v>
      </c>
      <c r="C3952">
        <v>0</v>
      </c>
      <c r="D3952">
        <v>0</v>
      </c>
      <c r="E3952">
        <f>Table4[[#This Row],[kapp_slack_ub]]/Table4[[#This Row],[kapp_old]]</f>
        <v>0</v>
      </c>
      <c r="F3952" t="str">
        <f>"'PRO-"&amp;_xlfn.TEXTAFTER(Table4[[#This Row],[rxn]],"-",-1)&amp;"'"</f>
        <v>'PRO-rt7263_x'</v>
      </c>
      <c r="G3952">
        <f>_xlfn.XLOOKUP(Table4[[#This Row],[enz]],'[1]Sheet2 (2)'!$A:$A,'[1]Sheet2 (2)'!$B:$B,"")</f>
        <v>1</v>
      </c>
    </row>
    <row r="3953" spans="1:7" hidden="1" x14ac:dyDescent="0.2">
      <c r="A3953" t="s">
        <v>8179</v>
      </c>
      <c r="B3953">
        <v>10388.202298664601</v>
      </c>
      <c r="C3953">
        <v>0</v>
      </c>
      <c r="D3953">
        <v>0</v>
      </c>
      <c r="E3953">
        <f>Table4[[#This Row],[kapp_slack_ub]]/Table4[[#This Row],[kapp_old]]</f>
        <v>0</v>
      </c>
      <c r="F3953" t="str">
        <f>"'PRO-"&amp;_xlfn.TEXTAFTER(Table4[[#This Row],[rxn]],"-",-1)&amp;"'"</f>
        <v>'PRO-rt0738'</v>
      </c>
      <c r="G3953">
        <f>_xlfn.XLOOKUP(Table4[[#This Row],[enz]],'[1]Sheet2 (2)'!$A:$A,'[1]Sheet2 (2)'!$B:$B,"")</f>
        <v>1</v>
      </c>
    </row>
    <row r="3954" spans="1:7" hidden="1" x14ac:dyDescent="0.2">
      <c r="A3954" t="s">
        <v>8180</v>
      </c>
      <c r="B3954">
        <v>10388.202298664601</v>
      </c>
      <c r="C3954">
        <v>0</v>
      </c>
      <c r="D3954">
        <v>0</v>
      </c>
      <c r="E3954">
        <f>Table4[[#This Row],[kapp_slack_ub]]/Table4[[#This Row],[kapp_old]]</f>
        <v>0</v>
      </c>
      <c r="F3954" t="str">
        <f>"'PRO-"&amp;_xlfn.TEXTAFTER(Table4[[#This Row],[rxn]],"-",-1)&amp;"'"</f>
        <v>'PRO-rt0738'</v>
      </c>
      <c r="G3954">
        <f>_xlfn.XLOOKUP(Table4[[#This Row],[enz]],'[1]Sheet2 (2)'!$A:$A,'[1]Sheet2 (2)'!$B:$B,"")</f>
        <v>1</v>
      </c>
    </row>
    <row r="3955" spans="1:7" hidden="1" x14ac:dyDescent="0.2">
      <c r="A3955" t="s">
        <v>8181</v>
      </c>
      <c r="B3955">
        <v>10388.202298664601</v>
      </c>
      <c r="C3955">
        <v>0</v>
      </c>
      <c r="D3955">
        <v>0</v>
      </c>
      <c r="E3955">
        <f>Table4[[#This Row],[kapp_slack_ub]]/Table4[[#This Row],[kapp_old]]</f>
        <v>0</v>
      </c>
      <c r="F3955" t="str">
        <f>"'PRO-"&amp;_xlfn.TEXTAFTER(Table4[[#This Row],[rxn]],"-",-1)&amp;"'"</f>
        <v>'PRO-rt5360'</v>
      </c>
      <c r="G3955">
        <f>_xlfn.XLOOKUP(Table4[[#This Row],[enz]],'[1]Sheet2 (2)'!$A:$A,'[1]Sheet2 (2)'!$B:$B,"")</f>
        <v>1</v>
      </c>
    </row>
    <row r="3956" spans="1:7" hidden="1" x14ac:dyDescent="0.2">
      <c r="A3956" t="s">
        <v>8182</v>
      </c>
      <c r="B3956">
        <v>10388.202298664601</v>
      </c>
      <c r="C3956">
        <v>0</v>
      </c>
      <c r="D3956">
        <v>0</v>
      </c>
      <c r="E3956">
        <f>Table4[[#This Row],[kapp_slack_ub]]/Table4[[#This Row],[kapp_old]]</f>
        <v>0</v>
      </c>
      <c r="F3956" t="str">
        <f>"'PRO-"&amp;_xlfn.TEXTAFTER(Table4[[#This Row],[rxn]],"-",-1)&amp;"'"</f>
        <v>'PRO-rt5360'</v>
      </c>
      <c r="G3956">
        <f>_xlfn.XLOOKUP(Table4[[#This Row],[enz]],'[1]Sheet2 (2)'!$A:$A,'[1]Sheet2 (2)'!$B:$B,"")</f>
        <v>1</v>
      </c>
    </row>
    <row r="3957" spans="1:7" hidden="1" x14ac:dyDescent="0.2">
      <c r="A3957" t="s">
        <v>8183</v>
      </c>
      <c r="B3957">
        <v>10388.202298664601</v>
      </c>
      <c r="C3957">
        <v>0</v>
      </c>
      <c r="D3957">
        <v>0</v>
      </c>
      <c r="E3957">
        <f>Table4[[#This Row],[kapp_slack_ub]]/Table4[[#This Row],[kapp_old]]</f>
        <v>0</v>
      </c>
      <c r="F3957" t="str">
        <f>"'PRO-"&amp;_xlfn.TEXTAFTER(Table4[[#This Row],[rxn]],"-",-1)&amp;"'"</f>
        <v>'PRO-rt0738'</v>
      </c>
      <c r="G3957">
        <f>_xlfn.XLOOKUP(Table4[[#This Row],[enz]],'[1]Sheet2 (2)'!$A:$A,'[1]Sheet2 (2)'!$B:$B,"")</f>
        <v>1</v>
      </c>
    </row>
    <row r="3958" spans="1:7" hidden="1" x14ac:dyDescent="0.2">
      <c r="A3958" t="s">
        <v>8184</v>
      </c>
      <c r="B3958">
        <v>10388.202298664601</v>
      </c>
      <c r="C3958">
        <v>0</v>
      </c>
      <c r="D3958">
        <v>0</v>
      </c>
      <c r="E3958">
        <f>Table4[[#This Row],[kapp_slack_ub]]/Table4[[#This Row],[kapp_old]]</f>
        <v>0</v>
      </c>
      <c r="F3958" t="str">
        <f>"'PRO-"&amp;_xlfn.TEXTAFTER(Table4[[#This Row],[rxn]],"-",-1)&amp;"'"</f>
        <v>'PRO-rt5360'</v>
      </c>
      <c r="G3958">
        <f>_xlfn.XLOOKUP(Table4[[#This Row],[enz]],'[1]Sheet2 (2)'!$A:$A,'[1]Sheet2 (2)'!$B:$B,"")</f>
        <v>1</v>
      </c>
    </row>
    <row r="3959" spans="1:7" hidden="1" x14ac:dyDescent="0.2">
      <c r="A3959" t="s">
        <v>8185</v>
      </c>
      <c r="B3959">
        <v>10388.202298664601</v>
      </c>
      <c r="C3959">
        <v>0</v>
      </c>
      <c r="D3959">
        <v>0</v>
      </c>
      <c r="E3959">
        <f>Table4[[#This Row],[kapp_slack_ub]]/Table4[[#This Row],[kapp_old]]</f>
        <v>0</v>
      </c>
      <c r="F3959" t="str">
        <f>"'PRO-"&amp;_xlfn.TEXTAFTER(Table4[[#This Row],[rxn]],"-",-1)&amp;"'"</f>
        <v>'PRO-rt8482'</v>
      </c>
      <c r="G3959">
        <f>_xlfn.XLOOKUP(Table4[[#This Row],[enz]],'[1]Sheet2 (2)'!$A:$A,'[1]Sheet2 (2)'!$B:$B,"")</f>
        <v>1</v>
      </c>
    </row>
    <row r="3960" spans="1:7" hidden="1" x14ac:dyDescent="0.2">
      <c r="A3960" t="s">
        <v>8186</v>
      </c>
      <c r="B3960">
        <v>10388.202298664601</v>
      </c>
      <c r="C3960">
        <v>0</v>
      </c>
      <c r="D3960">
        <v>0</v>
      </c>
      <c r="E3960">
        <f>Table4[[#This Row],[kapp_slack_ub]]/Table4[[#This Row],[kapp_old]]</f>
        <v>0</v>
      </c>
      <c r="F3960" t="str">
        <f>"'PRO-"&amp;_xlfn.TEXTAFTER(Table4[[#This Row],[rxn]],"-",-1)&amp;"'"</f>
        <v>'PRO-rt1406'</v>
      </c>
      <c r="G3960">
        <f>_xlfn.XLOOKUP(Table4[[#This Row],[enz]],'[1]Sheet2 (2)'!$A:$A,'[1]Sheet2 (2)'!$B:$B,"")</f>
        <v>1</v>
      </c>
    </row>
    <row r="3961" spans="1:7" hidden="1" x14ac:dyDescent="0.2">
      <c r="A3961" t="s">
        <v>8187</v>
      </c>
      <c r="B3961">
        <v>10388.202298664601</v>
      </c>
      <c r="C3961">
        <v>0</v>
      </c>
      <c r="D3961">
        <v>0</v>
      </c>
      <c r="E3961">
        <f>Table4[[#This Row],[kapp_slack_ub]]/Table4[[#This Row],[kapp_old]]</f>
        <v>0</v>
      </c>
      <c r="F3961" t="str">
        <f>"'PRO-"&amp;_xlfn.TEXTAFTER(Table4[[#This Row],[rxn]],"-",-1)&amp;"'"</f>
        <v>'PRO-rt1406'</v>
      </c>
      <c r="G3961">
        <f>_xlfn.XLOOKUP(Table4[[#This Row],[enz]],'[1]Sheet2 (2)'!$A:$A,'[1]Sheet2 (2)'!$B:$B,"")</f>
        <v>1</v>
      </c>
    </row>
    <row r="3962" spans="1:7" hidden="1" x14ac:dyDescent="0.2">
      <c r="A3962" t="s">
        <v>8188</v>
      </c>
      <c r="B3962">
        <v>10388.202298664601</v>
      </c>
      <c r="C3962">
        <v>0</v>
      </c>
      <c r="D3962">
        <v>0</v>
      </c>
      <c r="E3962">
        <f>Table4[[#This Row],[kapp_slack_ub]]/Table4[[#This Row],[kapp_old]]</f>
        <v>0</v>
      </c>
      <c r="F3962" t="str">
        <f>"'PRO-"&amp;_xlfn.TEXTAFTER(Table4[[#This Row],[rxn]],"-",-1)&amp;"'"</f>
        <v>'PRO-UNKNOWN'</v>
      </c>
      <c r="G3962" t="str">
        <f>_xlfn.XLOOKUP(Table4[[#This Row],[enz]],'[1]Sheet2 (2)'!$A:$A,'[1]Sheet2 (2)'!$B:$B,"")</f>
        <v/>
      </c>
    </row>
    <row r="3963" spans="1:7" hidden="1" x14ac:dyDescent="0.2">
      <c r="A3963" t="s">
        <v>8189</v>
      </c>
      <c r="B3963">
        <v>10388.202298664601</v>
      </c>
      <c r="C3963">
        <v>0</v>
      </c>
      <c r="D3963">
        <v>0</v>
      </c>
      <c r="E3963">
        <f>Table4[[#This Row],[kapp_slack_ub]]/Table4[[#This Row],[kapp_old]]</f>
        <v>0</v>
      </c>
      <c r="F3963" t="str">
        <f>"'PRO-"&amp;_xlfn.TEXTAFTER(Table4[[#This Row],[rxn]],"-",-1)&amp;"'"</f>
        <v>'PRO-UNKNOWN'</v>
      </c>
      <c r="G3963" t="str">
        <f>_xlfn.XLOOKUP(Table4[[#This Row],[enz]],'[1]Sheet2 (2)'!$A:$A,'[1]Sheet2 (2)'!$B:$B,"")</f>
        <v/>
      </c>
    </row>
    <row r="3964" spans="1:7" hidden="1" x14ac:dyDescent="0.2">
      <c r="A3964" t="s">
        <v>8190</v>
      </c>
      <c r="B3964">
        <v>10388.202298664601</v>
      </c>
      <c r="C3964">
        <v>0</v>
      </c>
      <c r="D3964">
        <v>0</v>
      </c>
      <c r="E3964">
        <f>Table4[[#This Row],[kapp_slack_ub]]/Table4[[#This Row],[kapp_old]]</f>
        <v>0</v>
      </c>
      <c r="F3964" t="str">
        <f>"'PRO-"&amp;_xlfn.TEXTAFTER(Table4[[#This Row],[rxn]],"-",-1)&amp;"'"</f>
        <v>'PRO-rt4609'</v>
      </c>
      <c r="G3964">
        <f>_xlfn.XLOOKUP(Table4[[#This Row],[enz]],'[1]Sheet2 (2)'!$A:$A,'[1]Sheet2 (2)'!$B:$B,"")</f>
        <v>1</v>
      </c>
    </row>
    <row r="3965" spans="1:7" hidden="1" x14ac:dyDescent="0.2">
      <c r="A3965" t="s">
        <v>8191</v>
      </c>
      <c r="B3965">
        <v>10388.202298664601</v>
      </c>
      <c r="C3965">
        <v>0</v>
      </c>
      <c r="D3965">
        <v>0</v>
      </c>
      <c r="E3965">
        <f>Table4[[#This Row],[kapp_slack_ub]]/Table4[[#This Row],[kapp_old]]</f>
        <v>0</v>
      </c>
      <c r="F3965" t="str">
        <f>"'PRO-"&amp;_xlfn.TEXTAFTER(Table4[[#This Row],[rxn]],"-",-1)&amp;"'"</f>
        <v>'PRO-rt4609'</v>
      </c>
      <c r="G3965">
        <f>_xlfn.XLOOKUP(Table4[[#This Row],[enz]],'[1]Sheet2 (2)'!$A:$A,'[1]Sheet2 (2)'!$B:$B,"")</f>
        <v>1</v>
      </c>
    </row>
    <row r="3966" spans="1:7" hidden="1" x14ac:dyDescent="0.2">
      <c r="A3966" t="s">
        <v>8192</v>
      </c>
      <c r="B3966">
        <v>10388.202298664601</v>
      </c>
      <c r="C3966">
        <v>0</v>
      </c>
      <c r="D3966">
        <v>0</v>
      </c>
      <c r="E3966">
        <f>Table4[[#This Row],[kapp_slack_ub]]/Table4[[#This Row],[kapp_old]]</f>
        <v>0</v>
      </c>
      <c r="F3966" t="str">
        <f>"'PRO-"&amp;_xlfn.TEXTAFTER(Table4[[#This Row],[rxn]],"-",-1)&amp;"'"</f>
        <v>'PRO-UNKNOWN'</v>
      </c>
      <c r="G3966" t="str">
        <f>_xlfn.XLOOKUP(Table4[[#This Row],[enz]],'[1]Sheet2 (2)'!$A:$A,'[1]Sheet2 (2)'!$B:$B,"")</f>
        <v/>
      </c>
    </row>
    <row r="3967" spans="1:7" hidden="1" x14ac:dyDescent="0.2">
      <c r="A3967" t="s">
        <v>8193</v>
      </c>
      <c r="B3967">
        <v>10388.202298664601</v>
      </c>
      <c r="C3967">
        <v>0</v>
      </c>
      <c r="D3967">
        <v>0</v>
      </c>
      <c r="E3967">
        <f>Table4[[#This Row],[kapp_slack_ub]]/Table4[[#This Row],[kapp_old]]</f>
        <v>0</v>
      </c>
      <c r="F3967" t="str">
        <f>"'PRO-"&amp;_xlfn.TEXTAFTER(Table4[[#This Row],[rxn]],"-",-1)&amp;"'"</f>
        <v>'PRO-UNKNOWN'</v>
      </c>
      <c r="G3967" t="str">
        <f>_xlfn.XLOOKUP(Table4[[#This Row],[enz]],'[1]Sheet2 (2)'!$A:$A,'[1]Sheet2 (2)'!$B:$B,"")</f>
        <v/>
      </c>
    </row>
    <row r="3968" spans="1:7" hidden="1" x14ac:dyDescent="0.2">
      <c r="A3968" t="s">
        <v>8194</v>
      </c>
      <c r="B3968">
        <v>10388.202298664601</v>
      </c>
      <c r="C3968">
        <v>0</v>
      </c>
      <c r="D3968">
        <v>0</v>
      </c>
      <c r="E3968">
        <f>Table4[[#This Row],[kapp_slack_ub]]/Table4[[#This Row],[kapp_old]]</f>
        <v>0</v>
      </c>
      <c r="F3968" t="str">
        <f>"'PRO-"&amp;_xlfn.TEXTAFTER(Table4[[#This Row],[rxn]],"-",-1)&amp;"'"</f>
        <v>'PRO-rt0620'</v>
      </c>
      <c r="G3968">
        <f>_xlfn.XLOOKUP(Table4[[#This Row],[enz]],'[1]Sheet2 (2)'!$A:$A,'[1]Sheet2 (2)'!$B:$B,"")</f>
        <v>1</v>
      </c>
    </row>
    <row r="3969" spans="1:7" hidden="1" x14ac:dyDescent="0.2">
      <c r="A3969" t="s">
        <v>8195</v>
      </c>
      <c r="B3969">
        <v>10388.202298664601</v>
      </c>
      <c r="C3969">
        <v>0</v>
      </c>
      <c r="D3969">
        <v>0</v>
      </c>
      <c r="E3969">
        <f>Table4[[#This Row],[kapp_slack_ub]]/Table4[[#This Row],[kapp_old]]</f>
        <v>0</v>
      </c>
      <c r="F3969" t="str">
        <f>"'PRO-"&amp;_xlfn.TEXTAFTER(Table4[[#This Row],[rxn]],"-",-1)&amp;"'"</f>
        <v>'PRO-rt0736'</v>
      </c>
      <c r="G3969">
        <f>_xlfn.XLOOKUP(Table4[[#This Row],[enz]],'[1]Sheet2 (2)'!$A:$A,'[1]Sheet2 (2)'!$B:$B,"")</f>
        <v>1</v>
      </c>
    </row>
    <row r="3970" spans="1:7" hidden="1" x14ac:dyDescent="0.2">
      <c r="A3970" t="s">
        <v>8196</v>
      </c>
      <c r="B3970">
        <v>10388.202298664601</v>
      </c>
      <c r="C3970">
        <v>0</v>
      </c>
      <c r="D3970">
        <v>0</v>
      </c>
      <c r="E3970">
        <f>Table4[[#This Row],[kapp_slack_ub]]/Table4[[#This Row],[kapp_old]]</f>
        <v>0</v>
      </c>
      <c r="F3970" t="str">
        <f>"'PRO-"&amp;_xlfn.TEXTAFTER(Table4[[#This Row],[rxn]],"-",-1)&amp;"'"</f>
        <v>'PRO-rt0620'</v>
      </c>
      <c r="G3970">
        <f>_xlfn.XLOOKUP(Table4[[#This Row],[enz]],'[1]Sheet2 (2)'!$A:$A,'[1]Sheet2 (2)'!$B:$B,"")</f>
        <v>1</v>
      </c>
    </row>
    <row r="3971" spans="1:7" hidden="1" x14ac:dyDescent="0.2">
      <c r="A3971" t="s">
        <v>8197</v>
      </c>
      <c r="B3971">
        <v>10388.202298664601</v>
      </c>
      <c r="C3971">
        <v>0</v>
      </c>
      <c r="D3971">
        <v>0</v>
      </c>
      <c r="E3971">
        <f>Table4[[#This Row],[kapp_slack_ub]]/Table4[[#This Row],[kapp_old]]</f>
        <v>0</v>
      </c>
      <c r="F3971" t="str">
        <f>"'PRO-"&amp;_xlfn.TEXTAFTER(Table4[[#This Row],[rxn]],"-",-1)&amp;"'"</f>
        <v>'PRO-rt0736'</v>
      </c>
      <c r="G3971">
        <f>_xlfn.XLOOKUP(Table4[[#This Row],[enz]],'[1]Sheet2 (2)'!$A:$A,'[1]Sheet2 (2)'!$B:$B,"")</f>
        <v>1</v>
      </c>
    </row>
    <row r="3972" spans="1:7" hidden="1" x14ac:dyDescent="0.2">
      <c r="A3972" t="s">
        <v>8198</v>
      </c>
      <c r="B3972">
        <v>10388.202298664601</v>
      </c>
      <c r="C3972">
        <v>0</v>
      </c>
      <c r="D3972">
        <v>0</v>
      </c>
      <c r="E3972">
        <f>Table4[[#This Row],[kapp_slack_ub]]/Table4[[#This Row],[kapp_old]]</f>
        <v>0</v>
      </c>
      <c r="F3972" t="str">
        <f>"'PRO-"&amp;_xlfn.TEXTAFTER(Table4[[#This Row],[rxn]],"-",-1)&amp;"'"</f>
        <v>'PRO-rt6068'</v>
      </c>
      <c r="G3972">
        <f>_xlfn.XLOOKUP(Table4[[#This Row],[enz]],'[1]Sheet2 (2)'!$A:$A,'[1]Sheet2 (2)'!$B:$B,"")</f>
        <v>1</v>
      </c>
    </row>
    <row r="3973" spans="1:7" hidden="1" x14ac:dyDescent="0.2">
      <c r="A3973" t="s">
        <v>8199</v>
      </c>
      <c r="B3973">
        <v>10388.202298664601</v>
      </c>
      <c r="C3973">
        <v>0</v>
      </c>
      <c r="D3973">
        <v>0</v>
      </c>
      <c r="E3973">
        <f>Table4[[#This Row],[kapp_slack_ub]]/Table4[[#This Row],[kapp_old]]</f>
        <v>0</v>
      </c>
      <c r="F3973" t="str">
        <f>"'PRO-"&amp;_xlfn.TEXTAFTER(Table4[[#This Row],[rxn]],"-",-1)&amp;"'"</f>
        <v>'PRO-rt6068'</v>
      </c>
      <c r="G3973">
        <f>_xlfn.XLOOKUP(Table4[[#This Row],[enz]],'[1]Sheet2 (2)'!$A:$A,'[1]Sheet2 (2)'!$B:$B,"")</f>
        <v>1</v>
      </c>
    </row>
    <row r="3974" spans="1:7" hidden="1" x14ac:dyDescent="0.2">
      <c r="A3974" t="s">
        <v>8200</v>
      </c>
      <c r="B3974">
        <v>10388.202298664601</v>
      </c>
      <c r="C3974">
        <v>0</v>
      </c>
      <c r="D3974">
        <v>0</v>
      </c>
      <c r="E3974">
        <f>Table4[[#This Row],[kapp_slack_ub]]/Table4[[#This Row],[kapp_old]]</f>
        <v>0</v>
      </c>
      <c r="F3974" t="str">
        <f>"'PRO-"&amp;_xlfn.TEXTAFTER(Table4[[#This Row],[rxn]],"-",-1)&amp;"'"</f>
        <v>'PRO-rt7720'</v>
      </c>
      <c r="G3974">
        <f>_xlfn.XLOOKUP(Table4[[#This Row],[enz]],'[1]Sheet2 (2)'!$A:$A,'[1]Sheet2 (2)'!$B:$B,"")</f>
        <v>1</v>
      </c>
    </row>
    <row r="3975" spans="1:7" hidden="1" x14ac:dyDescent="0.2">
      <c r="A3975" t="s">
        <v>8201</v>
      </c>
      <c r="B3975">
        <v>10388.202298664601</v>
      </c>
      <c r="C3975">
        <v>0</v>
      </c>
      <c r="D3975">
        <v>0</v>
      </c>
      <c r="E3975">
        <f>Table4[[#This Row],[kapp_slack_ub]]/Table4[[#This Row],[kapp_old]]</f>
        <v>0</v>
      </c>
      <c r="F3975" t="str">
        <f>"'PRO-"&amp;_xlfn.TEXTAFTER(Table4[[#This Row],[rxn]],"-",-1)&amp;"'"</f>
        <v>'PRO-rt7720'</v>
      </c>
      <c r="G3975">
        <f>_xlfn.XLOOKUP(Table4[[#This Row],[enz]],'[1]Sheet2 (2)'!$A:$A,'[1]Sheet2 (2)'!$B:$B,"")</f>
        <v>1</v>
      </c>
    </row>
    <row r="3976" spans="1:7" hidden="1" x14ac:dyDescent="0.2">
      <c r="A3976" t="s">
        <v>8202</v>
      </c>
      <c r="B3976">
        <v>10388.202298664601</v>
      </c>
      <c r="C3976">
        <v>0</v>
      </c>
      <c r="D3976">
        <v>0</v>
      </c>
      <c r="E3976">
        <f>Table4[[#This Row],[kapp_slack_ub]]/Table4[[#This Row],[kapp_old]]</f>
        <v>0</v>
      </c>
      <c r="F3976" t="str">
        <f>"'PRO-"&amp;_xlfn.TEXTAFTER(Table4[[#This Row],[rxn]],"-",-1)&amp;"'"</f>
        <v>'PRO-rt8055'</v>
      </c>
      <c r="G3976">
        <f>_xlfn.XLOOKUP(Table4[[#This Row],[enz]],'[1]Sheet2 (2)'!$A:$A,'[1]Sheet2 (2)'!$B:$B,"")</f>
        <v>1</v>
      </c>
    </row>
    <row r="3977" spans="1:7" hidden="1" x14ac:dyDescent="0.2">
      <c r="A3977" t="s">
        <v>8203</v>
      </c>
      <c r="B3977">
        <v>10388.202298664601</v>
      </c>
      <c r="C3977">
        <v>0</v>
      </c>
      <c r="D3977">
        <v>0</v>
      </c>
      <c r="E3977">
        <f>Table4[[#This Row],[kapp_slack_ub]]/Table4[[#This Row],[kapp_old]]</f>
        <v>0</v>
      </c>
      <c r="F3977" t="str">
        <f>"'PRO-"&amp;_xlfn.TEXTAFTER(Table4[[#This Row],[rxn]],"-",-1)&amp;"'"</f>
        <v>'PRO-rt8055'</v>
      </c>
      <c r="G3977">
        <f>_xlfn.XLOOKUP(Table4[[#This Row],[enz]],'[1]Sheet2 (2)'!$A:$A,'[1]Sheet2 (2)'!$B:$B,"")</f>
        <v>1</v>
      </c>
    </row>
    <row r="3978" spans="1:7" hidden="1" x14ac:dyDescent="0.2">
      <c r="A3978" t="s">
        <v>8204</v>
      </c>
      <c r="B3978">
        <v>10388.202298664601</v>
      </c>
      <c r="C3978">
        <v>0</v>
      </c>
      <c r="D3978">
        <v>0</v>
      </c>
      <c r="E3978">
        <f>Table4[[#This Row],[kapp_slack_ub]]/Table4[[#This Row],[kapp_old]]</f>
        <v>0</v>
      </c>
      <c r="F3978" t="str">
        <f>"'PRO-"&amp;_xlfn.TEXTAFTER(Table4[[#This Row],[rxn]],"-",-1)&amp;"'"</f>
        <v>'PRO-rt0235'</v>
      </c>
      <c r="G3978">
        <f>_xlfn.XLOOKUP(Table4[[#This Row],[enz]],'[1]Sheet2 (2)'!$A:$A,'[1]Sheet2 (2)'!$B:$B,"")</f>
        <v>1</v>
      </c>
    </row>
    <row r="3979" spans="1:7" hidden="1" x14ac:dyDescent="0.2">
      <c r="A3979" t="s">
        <v>8205</v>
      </c>
      <c r="B3979">
        <v>10388.202298664601</v>
      </c>
      <c r="C3979">
        <v>0</v>
      </c>
      <c r="D3979">
        <v>0</v>
      </c>
      <c r="E3979">
        <f>Table4[[#This Row],[kapp_slack_ub]]/Table4[[#This Row],[kapp_old]]</f>
        <v>0</v>
      </c>
      <c r="F3979" t="str">
        <f>"'PRO-"&amp;_xlfn.TEXTAFTER(Table4[[#This Row],[rxn]],"-",-1)&amp;"'"</f>
        <v>'PRO-rt3591'</v>
      </c>
      <c r="G3979">
        <f>_xlfn.XLOOKUP(Table4[[#This Row],[enz]],'[1]Sheet2 (2)'!$A:$A,'[1]Sheet2 (2)'!$B:$B,"")</f>
        <v>1</v>
      </c>
    </row>
    <row r="3980" spans="1:7" hidden="1" x14ac:dyDescent="0.2">
      <c r="A3980" t="s">
        <v>8206</v>
      </c>
      <c r="B3980">
        <v>10388.202298664601</v>
      </c>
      <c r="C3980">
        <v>0</v>
      </c>
      <c r="D3980">
        <v>0</v>
      </c>
      <c r="E3980">
        <f>Table4[[#This Row],[kapp_slack_ub]]/Table4[[#This Row],[kapp_old]]</f>
        <v>0</v>
      </c>
      <c r="F3980" t="str">
        <f>"'PRO-"&amp;_xlfn.TEXTAFTER(Table4[[#This Row],[rxn]],"-",-1)&amp;"'"</f>
        <v>'PRO-rt3595'</v>
      </c>
      <c r="G3980">
        <f>_xlfn.XLOOKUP(Table4[[#This Row],[enz]],'[1]Sheet2 (2)'!$A:$A,'[1]Sheet2 (2)'!$B:$B,"")</f>
        <v>1</v>
      </c>
    </row>
    <row r="3981" spans="1:7" hidden="1" x14ac:dyDescent="0.2">
      <c r="A3981" t="s">
        <v>8207</v>
      </c>
      <c r="B3981">
        <v>10388.202298664601</v>
      </c>
      <c r="C3981">
        <v>0</v>
      </c>
      <c r="D3981">
        <v>0</v>
      </c>
      <c r="E3981">
        <f>Table4[[#This Row],[kapp_slack_ub]]/Table4[[#This Row],[kapp_old]]</f>
        <v>0</v>
      </c>
      <c r="F3981" t="str">
        <f>"'PRO-"&amp;_xlfn.TEXTAFTER(Table4[[#This Row],[rxn]],"-",-1)&amp;"'"</f>
        <v>'PRO-rt0235'</v>
      </c>
      <c r="G3981">
        <f>_xlfn.XLOOKUP(Table4[[#This Row],[enz]],'[1]Sheet2 (2)'!$A:$A,'[1]Sheet2 (2)'!$B:$B,"")</f>
        <v>1</v>
      </c>
    </row>
    <row r="3982" spans="1:7" hidden="1" x14ac:dyDescent="0.2">
      <c r="A3982" t="s">
        <v>8208</v>
      </c>
      <c r="B3982">
        <v>10388.202298664601</v>
      </c>
      <c r="C3982">
        <v>0</v>
      </c>
      <c r="D3982">
        <v>0</v>
      </c>
      <c r="E3982">
        <f>Table4[[#This Row],[kapp_slack_ub]]/Table4[[#This Row],[kapp_old]]</f>
        <v>0</v>
      </c>
      <c r="F3982" t="str">
        <f>"'PRO-"&amp;_xlfn.TEXTAFTER(Table4[[#This Row],[rxn]],"-",-1)&amp;"'"</f>
        <v>'PRO-rt3591'</v>
      </c>
      <c r="G3982">
        <f>_xlfn.XLOOKUP(Table4[[#This Row],[enz]],'[1]Sheet2 (2)'!$A:$A,'[1]Sheet2 (2)'!$B:$B,"")</f>
        <v>1</v>
      </c>
    </row>
    <row r="3983" spans="1:7" hidden="1" x14ac:dyDescent="0.2">
      <c r="A3983" t="s">
        <v>8209</v>
      </c>
      <c r="B3983">
        <v>10388.202298664601</v>
      </c>
      <c r="C3983">
        <v>0</v>
      </c>
      <c r="D3983">
        <v>0</v>
      </c>
      <c r="E3983">
        <f>Table4[[#This Row],[kapp_slack_ub]]/Table4[[#This Row],[kapp_old]]</f>
        <v>0</v>
      </c>
      <c r="F3983" t="str">
        <f>"'PRO-"&amp;_xlfn.TEXTAFTER(Table4[[#This Row],[rxn]],"-",-1)&amp;"'"</f>
        <v>'PRO-rt3595'</v>
      </c>
      <c r="G3983">
        <f>_xlfn.XLOOKUP(Table4[[#This Row],[enz]],'[1]Sheet2 (2)'!$A:$A,'[1]Sheet2 (2)'!$B:$B,"")</f>
        <v>1</v>
      </c>
    </row>
    <row r="3984" spans="1:7" hidden="1" x14ac:dyDescent="0.2">
      <c r="A3984" t="s">
        <v>3361</v>
      </c>
      <c r="B3984">
        <v>10388.202298664601</v>
      </c>
      <c r="C3984">
        <v>0</v>
      </c>
      <c r="D3984">
        <v>0</v>
      </c>
      <c r="E3984">
        <f>Table4[[#This Row],[kapp_slack_ub]]/Table4[[#This Row],[kapp_old]]</f>
        <v>0</v>
      </c>
      <c r="F3984" t="str">
        <f>"'PRO-"&amp;_xlfn.TEXTAFTER(Table4[[#This Row],[rxn]],"-",-1)&amp;"'"</f>
        <v>'PRO-UNKNOWN'</v>
      </c>
      <c r="G3984" t="str">
        <f>_xlfn.XLOOKUP(Table4[[#This Row],[enz]],'[1]Sheet2 (2)'!$A:$A,'[1]Sheet2 (2)'!$B:$B,"")</f>
        <v/>
      </c>
    </row>
    <row r="3985" spans="1:7" hidden="1" x14ac:dyDescent="0.2">
      <c r="A3985" t="s">
        <v>8210</v>
      </c>
      <c r="B3985">
        <v>10388.202298664601</v>
      </c>
      <c r="C3985">
        <v>0</v>
      </c>
      <c r="D3985">
        <v>0</v>
      </c>
      <c r="E3985">
        <f>Table4[[#This Row],[kapp_slack_ub]]/Table4[[#This Row],[kapp_old]]</f>
        <v>0</v>
      </c>
      <c r="F3985" t="str">
        <f>"'PRO-"&amp;_xlfn.TEXTAFTER(Table4[[#This Row],[rxn]],"-",-1)&amp;"'"</f>
        <v>'PRO-SPONT'</v>
      </c>
      <c r="G3985" t="str">
        <f>_xlfn.XLOOKUP(Table4[[#This Row],[enz]],'[1]Sheet2 (2)'!$A:$A,'[1]Sheet2 (2)'!$B:$B,"")</f>
        <v/>
      </c>
    </row>
    <row r="3986" spans="1:7" hidden="1" x14ac:dyDescent="0.2">
      <c r="A3986" t="s">
        <v>8211</v>
      </c>
      <c r="B3986">
        <v>10388.202298664601</v>
      </c>
      <c r="C3986">
        <v>0</v>
      </c>
      <c r="D3986">
        <v>0</v>
      </c>
      <c r="E3986">
        <f>Table4[[#This Row],[kapp_slack_ub]]/Table4[[#This Row],[kapp_old]]</f>
        <v>0</v>
      </c>
      <c r="F3986" t="str">
        <f>"'PRO-"&amp;_xlfn.TEXTAFTER(Table4[[#This Row],[rxn]],"-",-1)&amp;"'"</f>
        <v>'PRO-SPONT'</v>
      </c>
      <c r="G3986" t="str">
        <f>_xlfn.XLOOKUP(Table4[[#This Row],[enz]],'[1]Sheet2 (2)'!$A:$A,'[1]Sheet2 (2)'!$B:$B,"")</f>
        <v/>
      </c>
    </row>
    <row r="3987" spans="1:7" hidden="1" x14ac:dyDescent="0.2">
      <c r="A3987" t="s">
        <v>8212</v>
      </c>
      <c r="B3987">
        <v>10388.202298664601</v>
      </c>
      <c r="C3987">
        <v>0</v>
      </c>
      <c r="D3987">
        <v>0</v>
      </c>
      <c r="E3987">
        <f>Table4[[#This Row],[kapp_slack_ub]]/Table4[[#This Row],[kapp_old]]</f>
        <v>0</v>
      </c>
      <c r="F3987" t="str">
        <f>"'PRO-"&amp;_xlfn.TEXTAFTER(Table4[[#This Row],[rxn]],"-",-1)&amp;"'"</f>
        <v>'PRO-SPONT'</v>
      </c>
      <c r="G3987" t="str">
        <f>_xlfn.XLOOKUP(Table4[[#This Row],[enz]],'[1]Sheet2 (2)'!$A:$A,'[1]Sheet2 (2)'!$B:$B,"")</f>
        <v/>
      </c>
    </row>
    <row r="3988" spans="1:7" hidden="1" x14ac:dyDescent="0.2">
      <c r="A3988" t="s">
        <v>8213</v>
      </c>
      <c r="B3988">
        <v>10388.202298664601</v>
      </c>
      <c r="C3988">
        <v>0</v>
      </c>
      <c r="D3988">
        <v>0</v>
      </c>
      <c r="E3988">
        <f>Table4[[#This Row],[kapp_slack_ub]]/Table4[[#This Row],[kapp_old]]</f>
        <v>0</v>
      </c>
      <c r="F3988" t="str">
        <f>"'PRO-"&amp;_xlfn.TEXTAFTER(Table4[[#This Row],[rxn]],"-",-1)&amp;"'"</f>
        <v>'PRO-SPONT'</v>
      </c>
      <c r="G3988" t="str">
        <f>_xlfn.XLOOKUP(Table4[[#This Row],[enz]],'[1]Sheet2 (2)'!$A:$A,'[1]Sheet2 (2)'!$B:$B,"")</f>
        <v/>
      </c>
    </row>
    <row r="3989" spans="1:7" hidden="1" x14ac:dyDescent="0.2">
      <c r="A3989" t="s">
        <v>8214</v>
      </c>
      <c r="B3989">
        <v>10388.202298664601</v>
      </c>
      <c r="C3989">
        <v>0</v>
      </c>
      <c r="D3989">
        <v>0</v>
      </c>
      <c r="E3989">
        <f>Table4[[#This Row],[kapp_slack_ub]]/Table4[[#This Row],[kapp_old]]</f>
        <v>0</v>
      </c>
      <c r="F3989" t="str">
        <f>"'PRO-"&amp;_xlfn.TEXTAFTER(Table4[[#This Row],[rxn]],"-",-1)&amp;"'"</f>
        <v>'PRO-SPONT'</v>
      </c>
      <c r="G3989" t="str">
        <f>_xlfn.XLOOKUP(Table4[[#This Row],[enz]],'[1]Sheet2 (2)'!$A:$A,'[1]Sheet2 (2)'!$B:$B,"")</f>
        <v/>
      </c>
    </row>
    <row r="3990" spans="1:7" hidden="1" x14ac:dyDescent="0.2">
      <c r="A3990" t="s">
        <v>8215</v>
      </c>
      <c r="B3990">
        <v>10388.202298664601</v>
      </c>
      <c r="C3990">
        <v>0</v>
      </c>
      <c r="D3990">
        <v>0</v>
      </c>
      <c r="E3990">
        <f>Table4[[#This Row],[kapp_slack_ub]]/Table4[[#This Row],[kapp_old]]</f>
        <v>0</v>
      </c>
      <c r="F3990" t="str">
        <f>"'PRO-"&amp;_xlfn.TEXTAFTER(Table4[[#This Row],[rxn]],"-",-1)&amp;"'"</f>
        <v>'PRO-SPONT'</v>
      </c>
      <c r="G3990" t="str">
        <f>_xlfn.XLOOKUP(Table4[[#This Row],[enz]],'[1]Sheet2 (2)'!$A:$A,'[1]Sheet2 (2)'!$B:$B,"")</f>
        <v/>
      </c>
    </row>
    <row r="3991" spans="1:7" hidden="1" x14ac:dyDescent="0.2">
      <c r="A3991" t="s">
        <v>8216</v>
      </c>
      <c r="B3991">
        <v>10388.202298664601</v>
      </c>
      <c r="C3991">
        <v>0</v>
      </c>
      <c r="D3991">
        <v>0</v>
      </c>
      <c r="E3991">
        <f>Table4[[#This Row],[kapp_slack_ub]]/Table4[[#This Row],[kapp_old]]</f>
        <v>0</v>
      </c>
      <c r="F3991" t="str">
        <f>"'PRO-"&amp;_xlfn.TEXTAFTER(Table4[[#This Row],[rxn]],"-",-1)&amp;"'"</f>
        <v>'PRO-SPONT'</v>
      </c>
      <c r="G3991" t="str">
        <f>_xlfn.XLOOKUP(Table4[[#This Row],[enz]],'[1]Sheet2 (2)'!$A:$A,'[1]Sheet2 (2)'!$B:$B,"")</f>
        <v/>
      </c>
    </row>
    <row r="3992" spans="1:7" hidden="1" x14ac:dyDescent="0.2">
      <c r="A3992" t="s">
        <v>8217</v>
      </c>
      <c r="B3992">
        <v>10388.202298664601</v>
      </c>
      <c r="C3992">
        <v>0</v>
      </c>
      <c r="D3992">
        <v>0</v>
      </c>
      <c r="E3992">
        <f>Table4[[#This Row],[kapp_slack_ub]]/Table4[[#This Row],[kapp_old]]</f>
        <v>0</v>
      </c>
      <c r="F3992" t="str">
        <f>"'PRO-"&amp;_xlfn.TEXTAFTER(Table4[[#This Row],[rxn]],"-",-1)&amp;"'"</f>
        <v>'PRO-SPONT'</v>
      </c>
      <c r="G3992" t="str">
        <f>_xlfn.XLOOKUP(Table4[[#This Row],[enz]],'[1]Sheet2 (2)'!$A:$A,'[1]Sheet2 (2)'!$B:$B,"")</f>
        <v/>
      </c>
    </row>
    <row r="3993" spans="1:7" hidden="1" x14ac:dyDescent="0.2">
      <c r="A3993" t="s">
        <v>8218</v>
      </c>
      <c r="B3993">
        <v>10388.202298664601</v>
      </c>
      <c r="C3993">
        <v>0</v>
      </c>
      <c r="D3993">
        <v>0</v>
      </c>
      <c r="E3993">
        <f>Table4[[#This Row],[kapp_slack_ub]]/Table4[[#This Row],[kapp_old]]</f>
        <v>0</v>
      </c>
      <c r="F3993" t="str">
        <f>"'PRO-"&amp;_xlfn.TEXTAFTER(Table4[[#This Row],[rxn]],"-",-1)&amp;"'"</f>
        <v>'PRO-UNKNOWN'</v>
      </c>
      <c r="G3993" t="str">
        <f>_xlfn.XLOOKUP(Table4[[#This Row],[enz]],'[1]Sheet2 (2)'!$A:$A,'[1]Sheet2 (2)'!$B:$B,"")</f>
        <v/>
      </c>
    </row>
    <row r="3994" spans="1:7" hidden="1" x14ac:dyDescent="0.2">
      <c r="A3994" t="s">
        <v>8219</v>
      </c>
      <c r="B3994">
        <v>10388.202298664601</v>
      </c>
      <c r="C3994">
        <v>0</v>
      </c>
      <c r="D3994">
        <v>0</v>
      </c>
      <c r="E3994">
        <f>Table4[[#This Row],[kapp_slack_ub]]/Table4[[#This Row],[kapp_old]]</f>
        <v>0</v>
      </c>
      <c r="F3994" t="str">
        <f>"'PRO-"&amp;_xlfn.TEXTAFTER(Table4[[#This Row],[rxn]],"-",-1)&amp;"'"</f>
        <v>'PRO-UNKNOWN'</v>
      </c>
      <c r="G3994" t="str">
        <f>_xlfn.XLOOKUP(Table4[[#This Row],[enz]],'[1]Sheet2 (2)'!$A:$A,'[1]Sheet2 (2)'!$B:$B,"")</f>
        <v/>
      </c>
    </row>
    <row r="3995" spans="1:7" hidden="1" x14ac:dyDescent="0.2">
      <c r="A3995" t="s">
        <v>8220</v>
      </c>
      <c r="B3995">
        <v>10388.202298664601</v>
      </c>
      <c r="C3995">
        <v>0</v>
      </c>
      <c r="D3995">
        <v>0</v>
      </c>
      <c r="E3995">
        <f>Table4[[#This Row],[kapp_slack_ub]]/Table4[[#This Row],[kapp_old]]</f>
        <v>0</v>
      </c>
      <c r="F3995" t="str">
        <f>"'PRO-"&amp;_xlfn.TEXTAFTER(Table4[[#This Row],[rxn]],"-",-1)&amp;"'"</f>
        <v>'PRO-SPONT'</v>
      </c>
      <c r="G3995" t="str">
        <f>_xlfn.XLOOKUP(Table4[[#This Row],[enz]],'[1]Sheet2 (2)'!$A:$A,'[1]Sheet2 (2)'!$B:$B,"")</f>
        <v/>
      </c>
    </row>
    <row r="3996" spans="1:7" hidden="1" x14ac:dyDescent="0.2">
      <c r="A3996" t="s">
        <v>8221</v>
      </c>
      <c r="B3996">
        <v>10388.202298664601</v>
      </c>
      <c r="C3996">
        <v>0</v>
      </c>
      <c r="D3996">
        <v>0</v>
      </c>
      <c r="E3996">
        <f>Table4[[#This Row],[kapp_slack_ub]]/Table4[[#This Row],[kapp_old]]</f>
        <v>0</v>
      </c>
      <c r="F3996" t="str">
        <f>"'PRO-"&amp;_xlfn.TEXTAFTER(Table4[[#This Row],[rxn]],"-",-1)&amp;"'"</f>
        <v>'PRO-SPONT'</v>
      </c>
      <c r="G3996" t="str">
        <f>_xlfn.XLOOKUP(Table4[[#This Row],[enz]],'[1]Sheet2 (2)'!$A:$A,'[1]Sheet2 (2)'!$B:$B,"")</f>
        <v/>
      </c>
    </row>
    <row r="3997" spans="1:7" hidden="1" x14ac:dyDescent="0.2">
      <c r="A3997" t="s">
        <v>8222</v>
      </c>
      <c r="B3997">
        <v>10388.202298664601</v>
      </c>
      <c r="C3997">
        <v>0</v>
      </c>
      <c r="D3997">
        <v>0</v>
      </c>
      <c r="E3997">
        <f>Table4[[#This Row],[kapp_slack_ub]]/Table4[[#This Row],[kapp_old]]</f>
        <v>0</v>
      </c>
      <c r="F3997" t="str">
        <f>"'PRO-"&amp;_xlfn.TEXTAFTER(Table4[[#This Row],[rxn]],"-",-1)&amp;"'"</f>
        <v>'PRO-SPONT'</v>
      </c>
      <c r="G3997" t="str">
        <f>_xlfn.XLOOKUP(Table4[[#This Row],[enz]],'[1]Sheet2 (2)'!$A:$A,'[1]Sheet2 (2)'!$B:$B,"")</f>
        <v/>
      </c>
    </row>
    <row r="3998" spans="1:7" hidden="1" x14ac:dyDescent="0.2">
      <c r="A3998" t="s">
        <v>8223</v>
      </c>
      <c r="B3998">
        <v>10388.202298664601</v>
      </c>
      <c r="C3998">
        <v>0</v>
      </c>
      <c r="D3998">
        <v>0</v>
      </c>
      <c r="E3998">
        <f>Table4[[#This Row],[kapp_slack_ub]]/Table4[[#This Row],[kapp_old]]</f>
        <v>0</v>
      </c>
      <c r="F3998" t="str">
        <f>"'PRO-"&amp;_xlfn.TEXTAFTER(Table4[[#This Row],[rxn]],"-",-1)&amp;"'"</f>
        <v>'PRO-SPONT'</v>
      </c>
      <c r="G3998" t="str">
        <f>_xlfn.XLOOKUP(Table4[[#This Row],[enz]],'[1]Sheet2 (2)'!$A:$A,'[1]Sheet2 (2)'!$B:$B,"")</f>
        <v/>
      </c>
    </row>
    <row r="3999" spans="1:7" hidden="1" x14ac:dyDescent="0.2">
      <c r="A3999" t="s">
        <v>3362</v>
      </c>
      <c r="B3999">
        <v>10388.202298664601</v>
      </c>
      <c r="C3999">
        <v>0</v>
      </c>
      <c r="D3999">
        <v>0</v>
      </c>
      <c r="E3999">
        <f>Table4[[#This Row],[kapp_slack_ub]]/Table4[[#This Row],[kapp_old]]</f>
        <v>0</v>
      </c>
      <c r="F3999" t="str">
        <f>"'PRO-"&amp;_xlfn.TEXTAFTER(Table4[[#This Row],[rxn]],"-",-1)&amp;"'"</f>
        <v>'PRO-SPONT'</v>
      </c>
      <c r="G3999" t="str">
        <f>_xlfn.XLOOKUP(Table4[[#This Row],[enz]],'[1]Sheet2 (2)'!$A:$A,'[1]Sheet2 (2)'!$B:$B,"")</f>
        <v/>
      </c>
    </row>
    <row r="4000" spans="1:7" hidden="1" x14ac:dyDescent="0.2">
      <c r="A4000" t="s">
        <v>8224</v>
      </c>
      <c r="B4000">
        <v>10388.202298664601</v>
      </c>
      <c r="C4000">
        <v>0</v>
      </c>
      <c r="D4000">
        <v>0</v>
      </c>
      <c r="E4000">
        <f>Table4[[#This Row],[kapp_slack_ub]]/Table4[[#This Row],[kapp_old]]</f>
        <v>0</v>
      </c>
      <c r="F4000" t="str">
        <f>"'PRO-"&amp;_xlfn.TEXTAFTER(Table4[[#This Row],[rxn]],"-",-1)&amp;"'"</f>
        <v>'PRO-THFATcplx'</v>
      </c>
      <c r="G4000" t="str">
        <f>_xlfn.XLOOKUP(Table4[[#This Row],[enz]],'[1]Sheet2 (2)'!$A:$A,'[1]Sheet2 (2)'!$B:$B,"")</f>
        <v/>
      </c>
    </row>
    <row r="4001" spans="1:7" hidden="1" x14ac:dyDescent="0.2">
      <c r="A4001" t="s">
        <v>8225</v>
      </c>
      <c r="B4001">
        <v>10388.202298664601</v>
      </c>
      <c r="C4001">
        <v>0</v>
      </c>
      <c r="D4001">
        <v>0</v>
      </c>
      <c r="E4001">
        <f>Table4[[#This Row],[kapp_slack_ub]]/Table4[[#This Row],[kapp_old]]</f>
        <v>0</v>
      </c>
      <c r="F4001" t="str">
        <f>"'PRO-"&amp;_xlfn.TEXTAFTER(Table4[[#This Row],[rxn]],"-",-1)&amp;"'"</f>
        <v>'PRO-rt2146'</v>
      </c>
      <c r="G4001">
        <f>_xlfn.XLOOKUP(Table4[[#This Row],[enz]],'[1]Sheet2 (2)'!$A:$A,'[1]Sheet2 (2)'!$B:$B,"")</f>
        <v>1</v>
      </c>
    </row>
    <row r="4002" spans="1:7" x14ac:dyDescent="0.2">
      <c r="A4002" t="s">
        <v>3254</v>
      </c>
      <c r="B4002">
        <v>51.746704803290598</v>
      </c>
      <c r="C4002">
        <v>5.9328601770900001E-4</v>
      </c>
      <c r="D4002">
        <v>0</v>
      </c>
      <c r="E4002">
        <f>Table4[[#This Row],[kapp_slack_ub]]/Table4[[#This Row],[kapp_old]]</f>
        <v>1.1465194159982003E-5</v>
      </c>
      <c r="F4002" t="str">
        <f>"'PRO-"&amp;_xlfn.TEXTAFTER(Table4[[#This Row],[rxn]],"-",-1)&amp;"'"</f>
        <v>'PRO-rt3499'</v>
      </c>
      <c r="G4002">
        <f>_xlfn.XLOOKUP(Table4[[#This Row],[enz]],'[1]Sheet2 (2)'!$A:$A,'[1]Sheet2 (2)'!$B:$B,"")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B225B-2D2A-4340-BBEC-9BC346805700}">
  <dimension ref="A1:AJ2797"/>
  <sheetViews>
    <sheetView topLeftCell="J1" workbookViewId="0">
      <selection activeCell="AG31" sqref="AG31"/>
    </sheetView>
  </sheetViews>
  <sheetFormatPr baseColWidth="10" defaultRowHeight="16" x14ac:dyDescent="0.2"/>
  <cols>
    <col min="1" max="1" width="36.33203125" bestFit="1" customWidth="1"/>
    <col min="2" max="3" width="36.33203125" customWidth="1"/>
    <col min="7" max="7" width="20.5" bestFit="1" customWidth="1"/>
    <col min="15" max="18" width="11.6640625" style="4" customWidth="1"/>
    <col min="21" max="21" width="11.6640625" bestFit="1" customWidth="1"/>
    <col min="23" max="23" width="14" bestFit="1" customWidth="1"/>
    <col min="24" max="25" width="14" customWidth="1"/>
    <col min="27" max="27" width="11.6640625" customWidth="1"/>
    <col min="29" max="29" width="14" bestFit="1" customWidth="1"/>
    <col min="35" max="35" width="10.83203125" customWidth="1"/>
  </cols>
  <sheetData>
    <row r="1" spans="1:36" x14ac:dyDescent="0.2">
      <c r="A1" t="s">
        <v>10819</v>
      </c>
      <c r="L1" t="s">
        <v>10820</v>
      </c>
      <c r="O1" s="4" t="s">
        <v>10829</v>
      </c>
      <c r="AA1" t="s">
        <v>10830</v>
      </c>
      <c r="AE1" t="s">
        <v>11512</v>
      </c>
    </row>
    <row r="2" spans="1:36" s="2" customFormat="1" ht="52" x14ac:dyDescent="0.25">
      <c r="A2" s="2" t="s">
        <v>10818</v>
      </c>
      <c r="B2" s="2" t="s">
        <v>4806</v>
      </c>
      <c r="C2" s="2" t="s">
        <v>10822</v>
      </c>
      <c r="D2" s="2" t="s">
        <v>10826</v>
      </c>
      <c r="E2" s="2" t="s">
        <v>10820</v>
      </c>
      <c r="F2" s="2" t="s">
        <v>10821</v>
      </c>
      <c r="G2" s="2" t="s">
        <v>10824</v>
      </c>
      <c r="H2" s="2" t="s">
        <v>10823</v>
      </c>
      <c r="I2" s="2" t="s">
        <v>10825</v>
      </c>
      <c r="J2" s="2" t="s">
        <v>13129</v>
      </c>
      <c r="L2" s="2" t="s">
        <v>10818</v>
      </c>
      <c r="M2" s="2" t="s">
        <v>10826</v>
      </c>
      <c r="O2" s="7" t="s">
        <v>1</v>
      </c>
      <c r="P2" s="5" t="s">
        <v>4807</v>
      </c>
      <c r="Q2" s="5" t="s">
        <v>4808</v>
      </c>
      <c r="R2" s="5" t="s">
        <v>4809</v>
      </c>
      <c r="S2" s="6" t="s">
        <v>4806</v>
      </c>
      <c r="T2" s="2" t="s">
        <v>10822</v>
      </c>
      <c r="U2" s="6" t="s">
        <v>10827</v>
      </c>
      <c r="V2" s="6" t="s">
        <v>10828</v>
      </c>
      <c r="W2" s="6" t="s">
        <v>13130</v>
      </c>
      <c r="X2" s="6" t="s">
        <v>13128</v>
      </c>
      <c r="Y2" s="6" t="s">
        <v>13129</v>
      </c>
      <c r="AA2" s="7" t="s">
        <v>0</v>
      </c>
      <c r="AB2" s="8" t="s">
        <v>1</v>
      </c>
      <c r="AC2" s="8" t="s">
        <v>2</v>
      </c>
      <c r="AE2" s="1" t="s">
        <v>1</v>
      </c>
      <c r="AF2" s="10" t="s">
        <v>13127</v>
      </c>
      <c r="AG2" s="10" t="s">
        <v>2</v>
      </c>
      <c r="AH2" s="10" t="s">
        <v>4806</v>
      </c>
      <c r="AI2" s="10" t="s">
        <v>10822</v>
      </c>
      <c r="AJ2" s="10" t="s">
        <v>10827</v>
      </c>
    </row>
    <row r="3" spans="1:36" ht="17" hidden="1" x14ac:dyDescent="0.25">
      <c r="A3" t="s">
        <v>8477</v>
      </c>
      <c r="B3" t="str">
        <f>_xlfn.TEXTAFTER(Table5[[#This Row],[r]],"-",-1)</f>
        <v>rt5646'</v>
      </c>
      <c r="C3" t="str">
        <f>_xlfn.TEXTAFTER(_xlfn.TEXTBEFORE(Table5[[#This Row],[r]],"-"&amp;Table5[[#This Row],[enz]]),"'RXN-")</f>
        <v>OMCDC_c_FWD</v>
      </c>
      <c r="D3">
        <v>7893611.6056762198</v>
      </c>
      <c r="E3">
        <f>_xlfn.XLOOKUP(Table5[[#This Row],[r]],Table3[r],Table3[kapp],"")</f>
        <v>8988.1774343278394</v>
      </c>
      <c r="F3">
        <f>Table5[[#This Row],[kapp]]-Table5[[#This Row],[old]]</f>
        <v>7884623.4282418918</v>
      </c>
      <c r="G3" t="str" cm="1">
        <f t="array" ref="G3">IF(ROWS(_xlfn._xlws.FILTER(Table5[r],Table5[enz]=Table5[[#This Row],[enz]]))&gt;1,"many","1")</f>
        <v>many</v>
      </c>
      <c r="H3" t="str" cm="1">
        <f t="array" ref="H3">IF(ROWS(_xlfn._xlws.FILTER(Table5[r],Table5[rxn-no-enz]=Table5[[#This Row],[rxn-no-enz]]))&gt;1,"many","1")</f>
        <v>1</v>
      </c>
      <c r="I3" t="str">
        <f>_xlfn.XLOOKUP(SUBSTITUTE(Table5[[#This Row],[r]],"'",""),Table6[rxn],Table6[rxn],"no")</f>
        <v>no</v>
      </c>
      <c r="J3" t="str" cm="1">
        <f t="array" ref="J3">_xlfn.XLOOKUP(Table5[[#This Row],[r]],"'"&amp;Table6[rxn]&amp;"'",Table6[expected kapp],"")</f>
        <v/>
      </c>
      <c r="L3" t="s">
        <v>8607</v>
      </c>
      <c r="M3">
        <v>8988.1774343278394</v>
      </c>
      <c r="O3" s="7" t="s">
        <v>2854</v>
      </c>
      <c r="P3" s="5">
        <v>5428.20752732868</v>
      </c>
      <c r="Q3" s="5">
        <v>1.8639829638758301</v>
      </c>
      <c r="R3" s="5">
        <v>0</v>
      </c>
      <c r="S3" s="5" t="str">
        <f>_xlfn.TEXTAFTER(Table6[[#This Row],[rxn]],"-",-1)</f>
        <v>rt1009</v>
      </c>
      <c r="T3" s="5" t="str">
        <f>_xlfn.TEXTAFTER(_xlfn.TEXTBEFORE(Table6[[#This Row],[rxn]],"-"&amp;Table6[[#This Row],[enz]]),"RXN-")</f>
        <v>ACGK_m_FWD</v>
      </c>
      <c r="U3" s="5" t="str">
        <f>_xlfn.TEXTBEFORE(Table6[[#This Row],[rxn-no-enz]],"_",-1)</f>
        <v>ACGK_m</v>
      </c>
      <c r="V3" s="5" t="e">
        <f>_xlfn.XLOOKUP(Table6[[#This Row],[rxn-no-dir]],[2]!rxns[Column1.id],[2]!rxns[Column1.subsystem],"")</f>
        <v>#REF!</v>
      </c>
      <c r="W3" s="5">
        <f>_xlfn.XLOOKUP(SUBSTITUTE(Table6[[#This Row],[rxn]],"RXN-","ENZLOAD-"),Table8[rxn],Table8[flux],Table6[[#This Row],[rxn flux]]/Table6[[#This Row],[kapp_old]])</f>
        <v>4.3087256590966302E-7</v>
      </c>
      <c r="X3" s="5">
        <f>_xlfn.XLOOKUP(Table6[[#This Row],[rxn]],Table9[rxn],Table9[flux],_xlfn.XLOOKUP(Table6[[#This Row],[rxn-no-enz]],Table9[rxn-no-enz],Table9[flux],0))</f>
        <v>2.3388657055902502E-2</v>
      </c>
      <c r="Y3" s="5">
        <f>Table6[[#This Row],[rxn flux]]/Table6[[#This Row],[enzload flux]]</f>
        <v>54282.075273286675</v>
      </c>
      <c r="AA3" s="7" t="s">
        <v>10831</v>
      </c>
      <c r="AB3" s="7" t="str">
        <f>_xlfn.TEXTBEFORE(Table8[[#This Row],[raw]]," ")</f>
        <v>ENZSYN-rt7616</v>
      </c>
      <c r="AC3" s="7">
        <f>_xlfn.NUMBERVALUE(_xlfn.TEXTAFTER(Table8[[#This Row],[raw]]," "))</f>
        <v>1.8214567506231099E-8</v>
      </c>
      <c r="AE3" s="1" t="s">
        <v>2777</v>
      </c>
      <c r="AF3" s="1" t="s">
        <v>2778</v>
      </c>
      <c r="AG3" s="9">
        <v>1.1112763326699E-5</v>
      </c>
      <c r="AH3" s="1" t="str">
        <f>_xlfn.TEXTAFTER(Table9[[#This Row],[rxn]],"-",-1)</f>
        <v>SPONT</v>
      </c>
      <c r="AI3" s="1" t="str">
        <f>_xlfn.TEXTAFTER(_xlfn.TEXTBEFORE(Table9[[#This Row],[rxn]],"-"&amp;Table9[[#This Row],[enz]]),"RXN-")</f>
        <v>EX_pnto__R_e_REV</v>
      </c>
      <c r="AJ3" s="1" t="str">
        <f>_xlfn.TEXTBEFORE(Table9[[#This Row],[rxn]],"_",-1)</f>
        <v>RXN-EX_pnto__R_e</v>
      </c>
    </row>
    <row r="4" spans="1:36" ht="17" hidden="1" x14ac:dyDescent="0.25">
      <c r="A4" t="s">
        <v>8331</v>
      </c>
      <c r="B4" t="str">
        <f>_xlfn.TEXTAFTER(Table5[[#This Row],[r]],"-",-1)</f>
        <v>rt8431'</v>
      </c>
      <c r="C4" t="str">
        <f>_xlfn.TEXTAFTER(_xlfn.TEXTBEFORE(Table5[[#This Row],[r]],"-"&amp;Table5[[#This Row],[enz]]),"'RXN-")</f>
        <v>ASPGLUt_c_m_FWD</v>
      </c>
      <c r="D4">
        <v>4747178.4640733004</v>
      </c>
      <c r="E4">
        <f>_xlfn.XLOOKUP(Table5[[#This Row],[r]],Table3[r],Table3[kapp],"")</f>
        <v>2467741.1684958199</v>
      </c>
      <c r="F4">
        <f>Table5[[#This Row],[kapp]]-Table5[[#This Row],[old]]</f>
        <v>2279437.2955774805</v>
      </c>
      <c r="G4" t="str" cm="1">
        <f t="array" ref="G4">IF(ROWS(_xlfn._xlws.FILTER(Table5[r],Table5[enz]=Table5[[#This Row],[enz]]))&gt;1,"many","1")</f>
        <v>many</v>
      </c>
      <c r="H4" t="str" cm="1">
        <f t="array" ref="H4">IF(ROWS(_xlfn._xlws.FILTER(Table5[r],Table5[rxn-no-enz]=Table5[[#This Row],[rxn-no-enz]]))&gt;1,"many","1")</f>
        <v>1</v>
      </c>
      <c r="I4" t="str">
        <f>_xlfn.XLOOKUP(SUBSTITUTE(Table5[[#This Row],[r]],"'",""),Table6[rxn],Table6[rxn],"no")</f>
        <v>no</v>
      </c>
      <c r="J4" t="str" cm="1">
        <f t="array" ref="J4">_xlfn.XLOOKUP(Table5[[#This Row],[r]],"'"&amp;Table6[rxn]&amp;"'",Table6[expected kapp],"")</f>
        <v/>
      </c>
      <c r="L4" t="s">
        <v>8608</v>
      </c>
      <c r="M4">
        <v>8988.1774343278394</v>
      </c>
      <c r="O4" s="7" t="s">
        <v>2868</v>
      </c>
      <c r="P4" s="5">
        <v>49.535828801657999</v>
      </c>
      <c r="Q4" s="5">
        <v>1.111254348115E-3</v>
      </c>
      <c r="R4" s="5">
        <v>0</v>
      </c>
      <c r="S4" s="5" t="str">
        <f>_xlfn.TEXTAFTER(Table6[[#This Row],[rxn]],"-",-1)</f>
        <v>rt2849</v>
      </c>
      <c r="T4" s="5" t="str">
        <f>_xlfn.TEXTAFTER(_xlfn.TEXTBEFORE(Table6[[#This Row],[rxn]],"-"&amp;Table6[[#This Row],[enz]]),"RXN-")</f>
        <v>ADMDC_c_FWD</v>
      </c>
      <c r="U4" s="5" t="str">
        <f>_xlfn.TEXTBEFORE(Table6[[#This Row],[rxn-no-enz]],"_",-1)</f>
        <v>ADMDC_c</v>
      </c>
      <c r="V4" s="5" t="e">
        <f>_xlfn.XLOOKUP(Table6[[#This Row],[rxn-no-dir]],[2]!rxns[Column1.id],[2]!rxns[Column1.subsystem],"")</f>
        <v>#REF!</v>
      </c>
      <c r="W4" s="5">
        <f>_xlfn.XLOOKUP(SUBSTITUTE(Table6[[#This Row],[rxn]],"RXN-","ENZLOAD-"),Table8[rxn],Table8[flux],Table6[[#This Row],[rxn flux]]/Table6[[#This Row],[kapp_old]])</f>
        <v>2.24333452169393E-8</v>
      </c>
      <c r="X4" s="5">
        <f>_xlfn.XLOOKUP(Table6[[#This Row],[rxn]],Table9[rxn],Table9[flux],_xlfn.XLOOKUP(Table6[[#This Row],[rxn-no-enz]],Table9[rxn-no-enz],Table9[flux],0))</f>
        <v>1.1112543481148001E-5</v>
      </c>
      <c r="Y4" s="5">
        <f>Table6[[#This Row],[rxn flux]]/Table6[[#This Row],[enzload flux]]</f>
        <v>495.35828801658073</v>
      </c>
      <c r="AA4" s="7" t="s">
        <v>10832</v>
      </c>
      <c r="AB4" s="7" t="str">
        <f>_xlfn.TEXTBEFORE(Table8[[#This Row],[raw]]," ")</f>
        <v>ENZSYN-rt6298</v>
      </c>
      <c r="AC4" s="7">
        <f>_xlfn.NUMBERVALUE(_xlfn.TEXTAFTER(Table8[[#This Row],[raw]]," "))</f>
        <v>9.9949852399134595E-9</v>
      </c>
      <c r="AE4" s="1" t="s">
        <v>4892</v>
      </c>
      <c r="AF4" s="1" t="s">
        <v>2778</v>
      </c>
      <c r="AG4" s="1">
        <v>0.58428706942581599</v>
      </c>
      <c r="AH4" s="1" t="str">
        <f>_xlfn.TEXTAFTER(Table9[[#This Row],[rxn]],"-",-1)</f>
        <v>SPONT</v>
      </c>
      <c r="AI4" s="1" t="str">
        <f>_xlfn.TEXTAFTER(_xlfn.TEXTBEFORE(Table9[[#This Row],[rxn]],"-"&amp;Table9[[#This Row],[enz]]),"RXN-")</f>
        <v>EX_nh4_e_REV</v>
      </c>
      <c r="AJ4" s="1" t="str">
        <f>_xlfn.TEXTBEFORE(Table9[[#This Row],[rxn]],"_",-1)</f>
        <v>RXN-EX_nh4_e</v>
      </c>
    </row>
    <row r="5" spans="1:36" ht="17" hidden="1" x14ac:dyDescent="0.25">
      <c r="A5" t="s">
        <v>8535</v>
      </c>
      <c r="B5" t="str">
        <f>_xlfn.TEXTAFTER(Table5[[#This Row],[r]],"-",-1)</f>
        <v>rt3683'</v>
      </c>
      <c r="C5" t="str">
        <f>_xlfn.TEXTAFTER(_xlfn.TEXTBEFORE(Table5[[#This Row],[r]],"-"&amp;Table5[[#This Row],[enz]]),"'RXN-")</f>
        <v>PSP_L_c_FWD</v>
      </c>
      <c r="D5">
        <v>1785624.2092689699</v>
      </c>
      <c r="E5">
        <f>_xlfn.XLOOKUP(Table5[[#This Row],[r]],Table3[r],Table3[kapp],"")</f>
        <v>8988.1774343278394</v>
      </c>
      <c r="F5">
        <f>Table5[[#This Row],[kapp]]-Table5[[#This Row],[old]]</f>
        <v>1776636.0318346422</v>
      </c>
      <c r="G5" t="str" cm="1">
        <f t="array" ref="G5">IF(ROWS(_xlfn._xlws.FILTER(Table5[r],Table5[enz]=Table5[[#This Row],[enz]]))&gt;1,"many","1")</f>
        <v>many</v>
      </c>
      <c r="H5" t="str" cm="1">
        <f t="array" ref="H5">IF(ROWS(_xlfn._xlws.FILTER(Table5[r],Table5[rxn-no-enz]=Table5[[#This Row],[rxn-no-enz]]))&gt;1,"many","1")</f>
        <v>1</v>
      </c>
      <c r="I5" t="str">
        <f>_xlfn.XLOOKUP(SUBSTITUTE(Table5[[#This Row],[r]],"'",""),Table6[rxn],Table6[rxn],"no")</f>
        <v>no</v>
      </c>
      <c r="J5" t="str" cm="1">
        <f t="array" ref="J5">_xlfn.XLOOKUP(Table5[[#This Row],[r]],"'"&amp;Table6[rxn]&amp;"'",Table6[expected kapp],"")</f>
        <v/>
      </c>
      <c r="L5" t="s">
        <v>8609</v>
      </c>
      <c r="M5">
        <v>8988.1774343278394</v>
      </c>
      <c r="O5" s="7" t="s">
        <v>2875</v>
      </c>
      <c r="P5" s="5">
        <v>11.0517960655399</v>
      </c>
      <c r="Q5" s="5">
        <v>1.343066115899E-3</v>
      </c>
      <c r="R5" s="5">
        <v>0</v>
      </c>
      <c r="S5" s="5" t="str">
        <f>_xlfn.TEXTAFTER(Table6[[#This Row],[rxn]],"-",-1)</f>
        <v>rt3174_c</v>
      </c>
      <c r="T5" s="5" t="str">
        <f>_xlfn.TEXTAFTER(_xlfn.TEXTBEFORE(Table6[[#This Row],[rxn]],"-"&amp;Table6[[#This Row],[enz]]),"RXN-")</f>
        <v>AFAT_c_FWD</v>
      </c>
      <c r="U5" s="5" t="str">
        <f>_xlfn.TEXTBEFORE(Table6[[#This Row],[rxn-no-enz]],"_",-1)</f>
        <v>AFAT_c</v>
      </c>
      <c r="V5" s="5" t="e">
        <f>_xlfn.XLOOKUP(Table6[[#This Row],[rxn-no-dir]],[2]!rxns[Column1.id],[2]!rxns[Column1.subsystem],"")</f>
        <v>#REF!</v>
      </c>
      <c r="W5" s="5">
        <f>_xlfn.XLOOKUP(SUBSTITUTE(Table6[[#This Row],[rxn]],"RXN-","ENZLOAD-"),Table8[rxn],Table8[flux],Table6[[#This Row],[rxn flux]]/Table6[[#This Row],[kapp_old]])</f>
        <v>1.0061997401891699E-7</v>
      </c>
      <c r="X5" s="5">
        <f>_xlfn.XLOOKUP(Table6[[#This Row],[rxn]],Table9[rxn],Table9[flux],_xlfn.XLOOKUP(Table6[[#This Row],[rxn-no-enz]],Table9[rxn-no-enz],Table9[flux],0))</f>
        <v>1.112031432977E-5</v>
      </c>
      <c r="Y5" s="5">
        <f>Table6[[#This Row],[rxn flux]]/Table6[[#This Row],[enzload flux]]</f>
        <v>110.51796065539962</v>
      </c>
      <c r="AA5" s="7" t="s">
        <v>10833</v>
      </c>
      <c r="AB5" s="7" t="str">
        <f>_xlfn.TEXTBEFORE(Table8[[#This Row],[raw]]," ")</f>
        <v>ENZSYN-rt3279</v>
      </c>
      <c r="AC5" s="7">
        <f>_xlfn.NUMBERVALUE(_xlfn.TEXTAFTER(Table8[[#This Row],[raw]]," "))</f>
        <v>4.83262829079542E-8</v>
      </c>
      <c r="AE5" s="1" t="s">
        <v>4895</v>
      </c>
      <c r="AF5" s="1" t="s">
        <v>2778</v>
      </c>
      <c r="AG5" s="1">
        <v>4.00809376245192</v>
      </c>
      <c r="AH5" s="1" t="str">
        <f>_xlfn.TEXTAFTER(Table9[[#This Row],[rxn]],"-",-1)</f>
        <v>SPONT</v>
      </c>
      <c r="AI5" s="1" t="str">
        <f>_xlfn.TEXTAFTER(_xlfn.TEXTBEFORE(Table9[[#This Row],[rxn]],"-"&amp;Table9[[#This Row],[enz]]),"RXN-")</f>
        <v>EX_co2_e_FWD</v>
      </c>
      <c r="AJ5" s="1" t="str">
        <f>_xlfn.TEXTBEFORE(Table9[[#This Row],[rxn]],"_",-1)</f>
        <v>RXN-EX_co2_e</v>
      </c>
    </row>
    <row r="6" spans="1:36" ht="17" hidden="1" x14ac:dyDescent="0.25">
      <c r="A6" t="s">
        <v>8247</v>
      </c>
      <c r="B6" t="str">
        <f>_xlfn.TEXTAFTER(Table5[[#This Row],[r]],"-",-1)</f>
        <v>rt0302'</v>
      </c>
      <c r="C6" t="str">
        <f>_xlfn.TEXTAFTER(_xlfn.TEXTBEFORE(Table5[[#This Row],[r]],"-"&amp;Table5[[#This Row],[enz]]),"'RXN-")</f>
        <v>MCOATA_c_FWD</v>
      </c>
      <c r="D6">
        <v>1222620.7725422301</v>
      </c>
      <c r="E6">
        <f>_xlfn.XLOOKUP(Table5[[#This Row],[r]],Table3[r],Table3[kapp],"")</f>
        <v>8988.1774343278394</v>
      </c>
      <c r="F6">
        <f>Table5[[#This Row],[kapp]]-Table5[[#This Row],[old]]</f>
        <v>1213632.5951079023</v>
      </c>
      <c r="G6" t="str" cm="1">
        <f t="array" ref="G6">IF(ROWS(_xlfn._xlws.FILTER(Table5[r],Table5[enz]=Table5[[#This Row],[enz]]))&gt;1,"many","1")</f>
        <v>many</v>
      </c>
      <c r="H6" t="str" cm="1">
        <f t="array" ref="H6">IF(ROWS(_xlfn._xlws.FILTER(Table5[r],Table5[rxn-no-enz]=Table5[[#This Row],[rxn-no-enz]]))&gt;1,"many","1")</f>
        <v>many</v>
      </c>
      <c r="I6" t="str">
        <f>_xlfn.XLOOKUP(SUBSTITUTE(Table5[[#This Row],[r]],"'",""),Table6[rxn],Table6[rxn],"no")</f>
        <v>no</v>
      </c>
      <c r="J6" t="str" cm="1">
        <f t="array" ref="J6">_xlfn.XLOOKUP(Table5[[#This Row],[r]],"'"&amp;Table6[rxn]&amp;"'",Table6[expected kapp],"")</f>
        <v/>
      </c>
      <c r="L6" t="s">
        <v>8228</v>
      </c>
      <c r="M6">
        <v>610777.82531784498</v>
      </c>
      <c r="O6" s="7" t="s">
        <v>2877</v>
      </c>
      <c r="P6" s="5">
        <v>5428.20752732868</v>
      </c>
      <c r="Q6" s="5">
        <v>0.41114039210342401</v>
      </c>
      <c r="R6" s="5">
        <v>0</v>
      </c>
      <c r="S6" s="5" t="str">
        <f>_xlfn.TEXTAFTER(Table6[[#This Row],[rxn]],"-",-1)</f>
        <v>rt1009</v>
      </c>
      <c r="T6" s="5" t="str">
        <f>_xlfn.TEXTAFTER(_xlfn.TEXTBEFORE(Table6[[#This Row],[rxn]],"-"&amp;Table6[[#This Row],[enz]]),"RXN-")</f>
        <v>AGPRi_m_FWD</v>
      </c>
      <c r="U6" s="5" t="str">
        <f>_xlfn.TEXTBEFORE(Table6[[#This Row],[rxn-no-enz]],"_",-1)</f>
        <v>AGPRi_m</v>
      </c>
      <c r="V6" s="5" t="e">
        <f>_xlfn.XLOOKUP(Table6[[#This Row],[rxn-no-dir]],[2]!rxns[Column1.id],[2]!rxns[Column1.subsystem],"")</f>
        <v>#REF!</v>
      </c>
      <c r="W6" s="5">
        <f>_xlfn.XLOOKUP(SUBSTITUTE(Table6[[#This Row],[rxn]],"RXN-","ENZLOAD-"),Table8[rxn],Table8[flux],Table6[[#This Row],[rxn flux]]/Table6[[#This Row],[kapp_old]])</f>
        <v>4.3087256590966302E-7</v>
      </c>
      <c r="X6" s="5">
        <f>_xlfn.XLOOKUP(Table6[[#This Row],[rxn]],Table9[rxn],Table9[flux],_xlfn.XLOOKUP(Table6[[#This Row],[rxn-no-enz]],Table9[rxn-no-enz],Table9[flux],0))</f>
        <v>2.3388657055902502E-2</v>
      </c>
      <c r="Y6" s="5">
        <f>Table6[[#This Row],[rxn flux]]/Table6[[#This Row],[enzload flux]]</f>
        <v>54282.075273286675</v>
      </c>
      <c r="AA6" s="7" t="s">
        <v>10834</v>
      </c>
      <c r="AB6" s="7" t="str">
        <f>_xlfn.TEXTBEFORE(Table8[[#This Row],[raw]]," ")</f>
        <v>ENZSYN-rt2267</v>
      </c>
      <c r="AC6" s="7">
        <f>_xlfn.NUMBERVALUE(_xlfn.TEXTAFTER(Table8[[#This Row],[raw]]," "))</f>
        <v>4.8459222964500104E-7</v>
      </c>
      <c r="AE6" s="1" t="s">
        <v>2780</v>
      </c>
      <c r="AF6" s="1" t="s">
        <v>2778</v>
      </c>
      <c r="AG6" s="1">
        <v>1.353245177</v>
      </c>
      <c r="AH6" s="1" t="str">
        <f>_xlfn.TEXTAFTER(Table9[[#This Row],[rxn]],"-",-1)</f>
        <v>SPONT</v>
      </c>
      <c r="AI6" s="1" t="str">
        <f>_xlfn.TEXTAFTER(_xlfn.TEXTBEFORE(Table9[[#This Row],[rxn]],"-"&amp;Table9[[#This Row],[enz]]),"RXN-")</f>
        <v>EX_glc__D_e_REV</v>
      </c>
      <c r="AJ6" s="1" t="str">
        <f>_xlfn.TEXTBEFORE(Table9[[#This Row],[rxn]],"_",-1)</f>
        <v>RXN-EX_glc__D_e</v>
      </c>
    </row>
    <row r="7" spans="1:36" ht="17" hidden="1" x14ac:dyDescent="0.25">
      <c r="A7" t="s">
        <v>8297</v>
      </c>
      <c r="B7" t="str">
        <f>_xlfn.TEXTAFTER(Table5[[#This Row],[r]],"-",-1)</f>
        <v>rt6232'</v>
      </c>
      <c r="C7" t="str">
        <f>_xlfn.TEXTAFTER(_xlfn.TEXTBEFORE(Table5[[#This Row],[r]],"-"&amp;Table5[[#This Row],[enz]]),"'RXN-")</f>
        <v>ACONTb_m_FWD</v>
      </c>
      <c r="D7">
        <v>866168.00213703106</v>
      </c>
      <c r="E7">
        <f>_xlfn.XLOOKUP(Table5[[#This Row],[r]],Table3[r],Table3[kapp],"")</f>
        <v>8988.1774343278394</v>
      </c>
      <c r="F7">
        <f>Table5[[#This Row],[kapp]]-Table5[[#This Row],[old]]</f>
        <v>857179.82470270316</v>
      </c>
      <c r="G7" t="str" cm="1">
        <f t="array" ref="G7">IF(ROWS(_xlfn._xlws.FILTER(Table5[r],Table5[enz]=Table5[[#This Row],[enz]]))&gt;1,"many","1")</f>
        <v>many</v>
      </c>
      <c r="H7" t="str" cm="1">
        <f t="array" ref="H7">IF(ROWS(_xlfn._xlws.FILTER(Table5[r],Table5[rxn-no-enz]=Table5[[#This Row],[rxn-no-enz]]))&gt;1,"many","1")</f>
        <v>many</v>
      </c>
      <c r="I7" t="str">
        <f>_xlfn.XLOOKUP(SUBSTITUTE(Table5[[#This Row],[r]],"'",""),Table6[rxn],Table6[rxn],"no")</f>
        <v>no</v>
      </c>
      <c r="J7" t="str" cm="1">
        <f t="array" ref="J7">_xlfn.XLOOKUP(Table5[[#This Row],[r]],"'"&amp;Table6[rxn]&amp;"'",Table6[expected kapp],"")</f>
        <v/>
      </c>
      <c r="L7" t="s">
        <v>8610</v>
      </c>
      <c r="M7">
        <v>8988.1774343278394</v>
      </c>
      <c r="O7" s="7" t="s">
        <v>2885</v>
      </c>
      <c r="P7" s="5">
        <v>351.34927873651401</v>
      </c>
      <c r="Q7" s="5">
        <v>1.0455610835202999E-2</v>
      </c>
      <c r="R7" s="5">
        <v>0</v>
      </c>
      <c r="S7" s="5" t="str">
        <f>_xlfn.TEXTAFTER(Table6[[#This Row],[rxn]],"-",-1)</f>
        <v>rt0309</v>
      </c>
      <c r="T7" s="5" t="str">
        <f>_xlfn.TEXTAFTER(_xlfn.TEXTBEFORE(Table6[[#This Row],[rxn]],"-"&amp;Table6[[#This Row],[enz]]),"RXN-")</f>
        <v>ALAS_m_FWD</v>
      </c>
      <c r="U7" s="5" t="str">
        <f>_xlfn.TEXTBEFORE(Table6[[#This Row],[rxn-no-enz]],"_",-1)</f>
        <v>ALAS_m</v>
      </c>
      <c r="V7" s="5" t="e">
        <f>_xlfn.XLOOKUP(Table6[[#This Row],[rxn-no-dir]],[2]!rxns[Column1.id],[2]!rxns[Column1.subsystem],"")</f>
        <v>#REF!</v>
      </c>
      <c r="W7" s="5">
        <f>_xlfn.XLOOKUP(SUBSTITUTE(Table6[[#This Row],[rxn]],"RXN-","ENZLOAD-"),Table8[rxn],Table8[flux],Table6[[#This Row],[rxn flux]]/Table6[[#This Row],[kapp_old]])</f>
        <v>2.5303828782304699E-8</v>
      </c>
      <c r="X7" s="5">
        <f>_xlfn.XLOOKUP(Table6[[#This Row],[rxn]],Table9[rxn],Table9[flux],_xlfn.XLOOKUP(Table6[[#This Row],[rxn-no-enz]],Table9[rxn-no-enz],Table9[flux],0))</f>
        <v>8.890481991935E-5</v>
      </c>
      <c r="Y7" s="5">
        <f>Table6[[#This Row],[rxn flux]]/Table6[[#This Row],[enzload flux]]</f>
        <v>3513.4927873651404</v>
      </c>
      <c r="AA7" s="7" t="s">
        <v>10835</v>
      </c>
      <c r="AB7" s="7" t="str">
        <f>_xlfn.TEXTBEFORE(Table8[[#This Row],[raw]]," ")</f>
        <v>ENZSYN-rt1611</v>
      </c>
      <c r="AC7" s="7">
        <f>_xlfn.NUMBERVALUE(_xlfn.TEXTAFTER(Table8[[#This Row],[raw]]," "))</f>
        <v>3.3752772248242002E-8</v>
      </c>
      <c r="AE7" s="1" t="s">
        <v>2781</v>
      </c>
      <c r="AF7" s="1" t="s">
        <v>2778</v>
      </c>
      <c r="AG7" s="9">
        <v>1.1112678626085E-5</v>
      </c>
      <c r="AH7" s="1" t="str">
        <f>_xlfn.TEXTAFTER(Table9[[#This Row],[rxn]],"-",-1)</f>
        <v>SPONT</v>
      </c>
      <c r="AI7" s="1" t="str">
        <f>_xlfn.TEXTAFTER(_xlfn.TEXTBEFORE(Table9[[#This Row],[rxn]],"-"&amp;Table9[[#This Row],[enz]]),"RXN-")</f>
        <v>EX_fol_e_REV</v>
      </c>
      <c r="AJ7" s="1" t="str">
        <f>_xlfn.TEXTBEFORE(Table9[[#This Row],[rxn]],"_",-1)</f>
        <v>RXN-EX_fol_e</v>
      </c>
    </row>
    <row r="8" spans="1:36" ht="17" hidden="1" x14ac:dyDescent="0.25">
      <c r="A8" t="s">
        <v>8298</v>
      </c>
      <c r="B8" t="str">
        <f>_xlfn.TEXTAFTER(Table5[[#This Row],[r]],"-",-1)</f>
        <v>rt6232'</v>
      </c>
      <c r="C8" t="str">
        <f>_xlfn.TEXTAFTER(_xlfn.TEXTBEFORE(Table5[[#This Row],[r]],"-"&amp;Table5[[#This Row],[enz]]),"'RXN-")</f>
        <v>ACONTa_m_FWD</v>
      </c>
      <c r="D8">
        <v>866168.00213703106</v>
      </c>
      <c r="E8">
        <f>_xlfn.XLOOKUP(Table5[[#This Row],[r]],Table3[r],Table3[kapp],"")</f>
        <v>8988.1774343278394</v>
      </c>
      <c r="F8">
        <f>Table5[[#This Row],[kapp]]-Table5[[#This Row],[old]]</f>
        <v>857179.82470270316</v>
      </c>
      <c r="G8" t="str" cm="1">
        <f t="array" ref="G8">IF(ROWS(_xlfn._xlws.FILTER(Table5[r],Table5[enz]=Table5[[#This Row],[enz]]))&gt;1,"many","1")</f>
        <v>many</v>
      </c>
      <c r="H8" t="str" cm="1">
        <f t="array" ref="H8">IF(ROWS(_xlfn._xlws.FILTER(Table5[r],Table5[rxn-no-enz]=Table5[[#This Row],[rxn-no-enz]]))&gt;1,"many","1")</f>
        <v>many</v>
      </c>
      <c r="I8" t="str">
        <f>_xlfn.XLOOKUP(SUBSTITUTE(Table5[[#This Row],[r]],"'",""),Table6[rxn],Table6[rxn],"no")</f>
        <v>no</v>
      </c>
      <c r="J8" t="str" cm="1">
        <f t="array" ref="J8">_xlfn.XLOOKUP(Table5[[#This Row],[r]],"'"&amp;Table6[rxn]&amp;"'",Table6[expected kapp],"")</f>
        <v/>
      </c>
      <c r="L8" t="s">
        <v>8611</v>
      </c>
      <c r="M8">
        <v>8988.1774343278394</v>
      </c>
      <c r="O8" s="7" t="s">
        <v>2952</v>
      </c>
      <c r="P8" s="5">
        <v>86.906234745663696</v>
      </c>
      <c r="Q8" s="5">
        <v>1.2612885810749999E-3</v>
      </c>
      <c r="R8" s="5">
        <v>0</v>
      </c>
      <c r="S8" s="5" t="str">
        <f>_xlfn.TEXTAFTER(Table6[[#This Row],[rxn]],"-",-1)</f>
        <v>rt5829</v>
      </c>
      <c r="T8" s="5" t="str">
        <f>_xlfn.TEXTAFTER(_xlfn.TEXTBEFORE(Table6[[#This Row],[rxn]],"-"&amp;Table6[[#This Row],[enz]]),"RXN-")</f>
        <v>CPPPGO_c_FWD</v>
      </c>
      <c r="U8" s="5" t="str">
        <f>_xlfn.TEXTBEFORE(Table6[[#This Row],[rxn-no-enz]],"_",-1)</f>
        <v>CPPPGO_c</v>
      </c>
      <c r="V8" s="5" t="e">
        <f>_xlfn.XLOOKUP(Table6[[#This Row],[rxn-no-dir]],[2]!rxns[Column1.id],[2]!rxns[Column1.subsystem],"")</f>
        <v>#REF!</v>
      </c>
      <c r="W8" s="5">
        <f>_xlfn.XLOOKUP(SUBSTITUTE(Table6[[#This Row],[rxn]],"RXN-","ENZLOAD-"),Table8[rxn],Table8[flux],Table6[[#This Row],[rxn flux]]/Table6[[#This Row],[kapp_old]])</f>
        <v>1.2786881913005001E-8</v>
      </c>
      <c r="X8" s="5">
        <f>_xlfn.XLOOKUP(Table6[[#This Row],[rxn]],Table9[rxn],Table9[flux],_xlfn.XLOOKUP(Table6[[#This Row],[rxn-no-enz]],Table9[rxn-no-enz],Table9[flux],0))</f>
        <v>1.1112597611966899E-5</v>
      </c>
      <c r="Y8" s="5">
        <f>Table6[[#This Row],[rxn flux]]/Table6[[#This Row],[enzload flux]]</f>
        <v>869.06234745663392</v>
      </c>
      <c r="AA8" s="7" t="s">
        <v>10836</v>
      </c>
      <c r="AB8" s="7" t="str">
        <f>_xlfn.TEXTBEFORE(Table8[[#This Row],[raw]]," ")</f>
        <v>ENZSYN-rt2309</v>
      </c>
      <c r="AC8" s="7">
        <f>_xlfn.NUMBERVALUE(_xlfn.TEXTAFTER(Table8[[#This Row],[raw]]," "))</f>
        <v>2.7909432807996401E-7</v>
      </c>
      <c r="AE8" s="1" t="s">
        <v>2782</v>
      </c>
      <c r="AF8" s="1" t="s">
        <v>2778</v>
      </c>
      <c r="AG8" s="9">
        <v>8.4917948414950999E-5</v>
      </c>
      <c r="AH8" s="1" t="str">
        <f>_xlfn.TEXTAFTER(Table9[[#This Row],[rxn]],"-",-1)</f>
        <v>SPONT</v>
      </c>
      <c r="AI8" s="1" t="str">
        <f>_xlfn.TEXTAFTER(_xlfn.TEXTBEFORE(Table9[[#This Row],[rxn]],"-"&amp;Table9[[#This Row],[enz]]),"RXN-")</f>
        <v>EX_fe2_e_REV</v>
      </c>
      <c r="AJ8" s="1" t="str">
        <f>_xlfn.TEXTBEFORE(Table9[[#This Row],[rxn]],"_",-1)</f>
        <v>RXN-EX_fe2_e</v>
      </c>
    </row>
    <row r="9" spans="1:36" ht="17" hidden="1" x14ac:dyDescent="0.25">
      <c r="A9" t="s">
        <v>8274</v>
      </c>
      <c r="B9" t="str">
        <f>_xlfn.TEXTAFTER(Table5[[#This Row],[r]],"-",-1)</f>
        <v>rt1363'</v>
      </c>
      <c r="C9" t="str">
        <f>_xlfn.TEXTAFTER(_xlfn.TEXTBEFORE(Table5[[#This Row],[r]],"-"&amp;Table5[[#This Row],[enz]]),"'RXN-")</f>
        <v>3OAR60_c_FWD</v>
      </c>
      <c r="D9">
        <v>855806.10885853996</v>
      </c>
      <c r="E9">
        <f>_xlfn.XLOOKUP(Table5[[#This Row],[r]],Table3[r],Table3[kapp],"")</f>
        <v>8988.1774343278394</v>
      </c>
      <c r="F9">
        <f>Table5[[#This Row],[kapp]]-Table5[[#This Row],[old]]</f>
        <v>846817.93142421206</v>
      </c>
      <c r="G9" t="str" cm="1">
        <f t="array" ref="G9">IF(ROWS(_xlfn._xlws.FILTER(Table5[r],Table5[enz]=Table5[[#This Row],[enz]]))&gt;1,"many","1")</f>
        <v>many</v>
      </c>
      <c r="H9" t="str" cm="1">
        <f t="array" ref="H9">IF(ROWS(_xlfn._xlws.FILTER(Table5[r],Table5[rxn-no-enz]=Table5[[#This Row],[rxn-no-enz]]))&gt;1,"many","1")</f>
        <v>many</v>
      </c>
      <c r="I9" t="str">
        <f>_xlfn.XLOOKUP(SUBSTITUTE(Table5[[#This Row],[r]],"'",""),Table6[rxn],Table6[rxn],"no")</f>
        <v>no</v>
      </c>
      <c r="J9" t="str" cm="1">
        <f t="array" ref="J9">_xlfn.XLOOKUP(Table5[[#This Row],[r]],"'"&amp;Table6[rxn]&amp;"'",Table6[expected kapp],"")</f>
        <v/>
      </c>
      <c r="L9" t="s">
        <v>8230</v>
      </c>
      <c r="M9">
        <v>60581.210098402698</v>
      </c>
      <c r="O9" s="7" t="s">
        <v>2967</v>
      </c>
      <c r="P9" s="5">
        <v>35.729445833100201</v>
      </c>
      <c r="Q9" s="5">
        <v>5.0594371527299996E-3</v>
      </c>
      <c r="R9" s="5">
        <v>0</v>
      </c>
      <c r="S9" s="5" t="str">
        <f>_xlfn.TEXTAFTER(Table6[[#This Row],[rxn]],"-",-1)</f>
        <v>rt8298</v>
      </c>
      <c r="T9" s="5" t="str">
        <f>_xlfn.TEXTAFTER(_xlfn.TEXTBEFORE(Table6[[#This Row],[rxn]],"-"&amp;Table6[[#This Row],[enz]]),"RXN-")</f>
        <v>DB4PS_c_FWD</v>
      </c>
      <c r="U9" s="5" t="str">
        <f>_xlfn.TEXTBEFORE(Table6[[#This Row],[rxn-no-enz]],"_",-1)</f>
        <v>DB4PS_c</v>
      </c>
      <c r="V9" s="5" t="e">
        <f>_xlfn.XLOOKUP(Table6[[#This Row],[rxn-no-dir]],[2]!rxns[Column1.id],[2]!rxns[Column1.subsystem],"")</f>
        <v>#REF!</v>
      </c>
      <c r="W9" s="5">
        <f>_xlfn.XLOOKUP(SUBSTITUTE(Table6[[#This Row],[rxn]],"RXN-","ENZLOAD-"),Table8[rxn],Table8[flux],Table6[[#This Row],[rxn flux]]/Table6[[#This Row],[kapp_old]])</f>
        <v>1.2445714851737301E-7</v>
      </c>
      <c r="X9" s="5">
        <f>_xlfn.XLOOKUP(Table6[[#This Row],[rxn]],Table9[rxn],Table9[flux],_xlfn.XLOOKUP(Table6[[#This Row],[rxn-no-enz]],Table9[rxn-no-enz],Table9[flux],0))</f>
        <v>4.4467849464936001E-5</v>
      </c>
      <c r="Y9" s="5">
        <f>Table6[[#This Row],[rxn flux]]/Table6[[#This Row],[enzload flux]]</f>
        <v>357.29445833100311</v>
      </c>
      <c r="AA9" s="7" t="s">
        <v>10837</v>
      </c>
      <c r="AB9" s="7" t="str">
        <f>_xlfn.TEXTBEFORE(Table8[[#This Row],[raw]]," ")</f>
        <v>ENZSYN-rt0302</v>
      </c>
      <c r="AC9" s="7">
        <f>_xlfn.NUMBERVALUE(_xlfn.TEXTAFTER(Table8[[#This Row],[raw]]," "))</f>
        <v>3.7375217336357901E-7</v>
      </c>
      <c r="AE9" s="1" t="s">
        <v>2783</v>
      </c>
      <c r="AF9" s="1" t="s">
        <v>2778</v>
      </c>
      <c r="AG9" s="1">
        <v>5.2236009342834303E-3</v>
      </c>
      <c r="AH9" s="1" t="str">
        <f>_xlfn.TEXTAFTER(Table9[[#This Row],[rxn]],"-",-1)</f>
        <v>SPONT</v>
      </c>
      <c r="AI9" s="1" t="str">
        <f>_xlfn.TEXTAFTER(_xlfn.TEXTBEFORE(Table9[[#This Row],[rxn]],"-"&amp;Table9[[#This Row],[enz]]),"RXN-")</f>
        <v>EX_inost_e_REV</v>
      </c>
      <c r="AJ9" s="1" t="str">
        <f>_xlfn.TEXTBEFORE(Table9[[#This Row],[rxn]],"_",-1)</f>
        <v>RXN-EX_inost_e</v>
      </c>
    </row>
    <row r="10" spans="1:36" ht="17" hidden="1" x14ac:dyDescent="0.25">
      <c r="A10" t="s">
        <v>8232</v>
      </c>
      <c r="B10" t="str">
        <f>_xlfn.TEXTAFTER(Table5[[#This Row],[r]],"-",-1)</f>
        <v>rt2267'</v>
      </c>
      <c r="C10" t="str">
        <f>_xlfn.TEXTAFTER(_xlfn.TEXTBEFORE(Table5[[#This Row],[r]],"-"&amp;Table5[[#This Row],[enz]]),"'RXN-")</f>
        <v>AKGMALta_m_FWD</v>
      </c>
      <c r="D10">
        <v>1614532.6991521399</v>
      </c>
      <c r="E10">
        <f>_xlfn.XLOOKUP(Table5[[#This Row],[r]],Table3[r],Table3[kapp],"")</f>
        <v>810270.38455692504</v>
      </c>
      <c r="F10">
        <f>Table5[[#This Row],[kapp]]-Table5[[#This Row],[old]]</f>
        <v>804262.31459521491</v>
      </c>
      <c r="G10" t="str" cm="1">
        <f t="array" ref="G10">IF(ROWS(_xlfn._xlws.FILTER(Table5[r],Table5[enz]=Table5[[#This Row],[enz]]))&gt;1,"many","1")</f>
        <v>many</v>
      </c>
      <c r="H10" t="str" cm="1">
        <f t="array" ref="H10">IF(ROWS(_xlfn._xlws.FILTER(Table5[r],Table5[rxn-no-enz]=Table5[[#This Row],[rxn-no-enz]]))&gt;1,"many","1")</f>
        <v>1</v>
      </c>
      <c r="I10" t="str">
        <f>_xlfn.XLOOKUP(SUBSTITUTE(Table5[[#This Row],[r]],"'",""),Table6[rxn],Table6[rxn],"no")</f>
        <v>no</v>
      </c>
      <c r="J10" t="str" cm="1">
        <f t="array" ref="J10">_xlfn.XLOOKUP(Table5[[#This Row],[r]],"'"&amp;Table6[rxn]&amp;"'",Table6[expected kapp],"")</f>
        <v/>
      </c>
      <c r="L10" t="s">
        <v>8612</v>
      </c>
      <c r="M10">
        <v>8988.1774343278394</v>
      </c>
      <c r="O10" s="7" t="s">
        <v>6262</v>
      </c>
      <c r="P10" s="5">
        <v>4.2314258099041897</v>
      </c>
      <c r="Q10" s="5">
        <v>1.111254348115E-3</v>
      </c>
      <c r="R10" s="5">
        <v>0</v>
      </c>
      <c r="S10" s="5" t="str">
        <f>_xlfn.TEXTAFTER(Table6[[#This Row],[rxn]],"-",-1)</f>
        <v>rt7962_DKMPPH_c</v>
      </c>
      <c r="T10" s="5" t="str">
        <f>_xlfn.TEXTAFTER(_xlfn.TEXTBEFORE(Table6[[#This Row],[rxn]],"-"&amp;Table6[[#This Row],[enz]]),"RXN-")</f>
        <v>DKMPPH_c_FWD</v>
      </c>
      <c r="U10" s="5" t="str">
        <f>_xlfn.TEXTBEFORE(Table6[[#This Row],[rxn-no-enz]],"_",-1)</f>
        <v>DKMPPH_c</v>
      </c>
      <c r="V10" s="5" t="e">
        <f>_xlfn.XLOOKUP(Table6[[#This Row],[rxn-no-dir]],[2]!rxns[Column1.id],[2]!rxns[Column1.subsystem],"")</f>
        <v>#REF!</v>
      </c>
      <c r="W10" s="5">
        <f>_xlfn.XLOOKUP(SUBSTITUTE(Table6[[#This Row],[rxn]],"RXN-","ENZLOAD-"),Table8[rxn],Table8[flux],Table6[[#This Row],[rxn flux]]/Table6[[#This Row],[kapp_old]])</f>
        <v>2.62619362370425E-7</v>
      </c>
      <c r="X10" s="5">
        <f>_xlfn.XLOOKUP(Table6[[#This Row],[rxn]],Table9[rxn],Table9[flux],_xlfn.XLOOKUP(Table6[[#This Row],[rxn-no-enz]],Table9[rxn-no-enz],Table9[flux],0))</f>
        <v>1.1112543481148001E-5</v>
      </c>
      <c r="Y10" s="5">
        <f>Table6[[#This Row],[rxn flux]]/Table6[[#This Row],[enzload flux]]</f>
        <v>42.314258099041993</v>
      </c>
      <c r="AA10" s="7" t="s">
        <v>10838</v>
      </c>
      <c r="AB10" s="7" t="str">
        <f>_xlfn.TEXTBEFORE(Table8[[#This Row],[raw]]," ")</f>
        <v>ENZSYN-rt2975</v>
      </c>
      <c r="AC10" s="7">
        <f>_xlfn.NUMBERVALUE(_xlfn.TEXTAFTER(Table8[[#This Row],[raw]]," "))</f>
        <v>1.1617516865576299E-9</v>
      </c>
      <c r="AE10" s="1" t="s">
        <v>5042</v>
      </c>
      <c r="AF10" s="1" t="s">
        <v>2778</v>
      </c>
      <c r="AG10" s="9">
        <v>2.2231927529218999E-5</v>
      </c>
      <c r="AH10" s="1" t="str">
        <f>_xlfn.TEXTAFTER(Table9[[#This Row],[rxn]],"-",-1)</f>
        <v>SPONT</v>
      </c>
      <c r="AI10" s="1" t="str">
        <f>_xlfn.TEXTAFTER(_xlfn.TEXTBEFORE(Table9[[#This Row],[rxn]],"-"&amp;Table9[[#This Row],[enz]]),"RXN-")</f>
        <v>EX_nac_e_REV</v>
      </c>
      <c r="AJ10" s="1" t="str">
        <f>_xlfn.TEXTBEFORE(Table9[[#This Row],[rxn]],"_",-1)</f>
        <v>RXN-EX_nac_e</v>
      </c>
    </row>
    <row r="11" spans="1:36" ht="17" hidden="1" x14ac:dyDescent="0.25">
      <c r="A11" t="s">
        <v>8358</v>
      </c>
      <c r="B11" t="str">
        <f>_xlfn.TEXTAFTER(Table5[[#This Row],[r]],"-",-1)</f>
        <v>rt2146'</v>
      </c>
      <c r="C11" t="str">
        <f>_xlfn.TEXTAFTER(_xlfn.TEXTBEFORE(Table5[[#This Row],[r]],"-"&amp;Table5[[#This Row],[enz]]),"'RXN-")</f>
        <v>CITMALta_m_FWD</v>
      </c>
      <c r="D11">
        <v>1606020.7150324499</v>
      </c>
      <c r="E11">
        <f>_xlfn.XLOOKUP(Table5[[#This Row],[r]],Table3[r],Table3[kapp],"")</f>
        <v>834694.68323685904</v>
      </c>
      <c r="F11">
        <f>Table5[[#This Row],[kapp]]-Table5[[#This Row],[old]]</f>
        <v>771326.03179559088</v>
      </c>
      <c r="G11" t="str" cm="1">
        <f t="array" ref="G11">IF(ROWS(_xlfn._xlws.FILTER(Table5[r],Table5[enz]=Table5[[#This Row],[enz]]))&gt;1,"many","1")</f>
        <v>many</v>
      </c>
      <c r="H11" t="str" cm="1">
        <f t="array" ref="H11">IF(ROWS(_xlfn._xlws.FILTER(Table5[r],Table5[rxn-no-enz]=Table5[[#This Row],[rxn-no-enz]]))&gt;1,"many","1")</f>
        <v>1</v>
      </c>
      <c r="I11" t="str">
        <f>_xlfn.XLOOKUP(SUBSTITUTE(Table5[[#This Row],[r]],"'",""),Table6[rxn],Table6[rxn],"no")</f>
        <v>no</v>
      </c>
      <c r="J11" t="str" cm="1">
        <f t="array" ref="J11">_xlfn.XLOOKUP(Table5[[#This Row],[r]],"'"&amp;Table6[rxn]&amp;"'",Table6[expected kapp],"")</f>
        <v/>
      </c>
      <c r="L11" t="s">
        <v>8613</v>
      </c>
      <c r="M11">
        <v>8988.1774343278394</v>
      </c>
      <c r="O11" s="7" t="s">
        <v>2987</v>
      </c>
      <c r="P11" s="5">
        <v>50.623697101787997</v>
      </c>
      <c r="Q11" s="5">
        <v>1.1112606577150001E-3</v>
      </c>
      <c r="R11" s="5">
        <v>0</v>
      </c>
      <c r="S11" s="5" t="str">
        <f>_xlfn.TEXTAFTER(Table6[[#This Row],[rxn]],"-",-1)</f>
        <v>rt2746</v>
      </c>
      <c r="T11" s="5" t="str">
        <f>_xlfn.TEXTAFTER(_xlfn.TEXTBEFORE(Table6[[#This Row],[rxn]],"-"&amp;Table6[[#This Row],[enz]]),"RXN-")</f>
        <v>DPCOAK_c_FWD</v>
      </c>
      <c r="U11" s="5" t="str">
        <f>_xlfn.TEXTBEFORE(Table6[[#This Row],[rxn-no-enz]],"_",-1)</f>
        <v>DPCOAK_c</v>
      </c>
      <c r="V11" s="5" t="e">
        <f>_xlfn.XLOOKUP(Table6[[#This Row],[rxn-no-dir]],[2]!rxns[Column1.id],[2]!rxns[Column1.subsystem],"")</f>
        <v>#REF!</v>
      </c>
      <c r="W11" s="5">
        <f>_xlfn.XLOOKUP(SUBSTITUTE(Table6[[#This Row],[rxn]],"RXN-","ENZLOAD-"),Table8[rxn],Table8[flux],Table6[[#This Row],[rxn flux]]/Table6[[#This Row],[kapp_old]])</f>
        <v>2.19513927535302E-8</v>
      </c>
      <c r="X11" s="5">
        <f>_xlfn.XLOOKUP(Table6[[#This Row],[rxn]],Table9[rxn],Table9[flux],_xlfn.XLOOKUP(Table6[[#This Row],[rxn-no-enz]],Table9[rxn-no-enz],Table9[flux],0))</f>
        <v>1.1112606577171E-5</v>
      </c>
      <c r="Y11" s="5">
        <f>Table6[[#This Row],[rxn flux]]/Table6[[#This Row],[enzload flux]]</f>
        <v>506.23697101788144</v>
      </c>
      <c r="AA11" s="7" t="s">
        <v>10839</v>
      </c>
      <c r="AB11" s="7" t="str">
        <f>_xlfn.TEXTBEFORE(Table8[[#This Row],[raw]]," ")</f>
        <v>ENZSYN-rt8327</v>
      </c>
      <c r="AC11" s="7">
        <f>_xlfn.NUMBERVALUE(_xlfn.TEXTAFTER(Table8[[#This Row],[raw]]," "))</f>
        <v>2.5390418235089901E-7</v>
      </c>
      <c r="AE11" s="1" t="s">
        <v>2784</v>
      </c>
      <c r="AF11" s="1" t="s">
        <v>2778</v>
      </c>
      <c r="AG11" s="1">
        <v>3.5768862817750802</v>
      </c>
      <c r="AH11" s="1" t="str">
        <f>_xlfn.TEXTAFTER(Table9[[#This Row],[rxn]],"-",-1)</f>
        <v>SPONT</v>
      </c>
      <c r="AI11" s="1" t="str">
        <f>_xlfn.TEXTAFTER(_xlfn.TEXTBEFORE(Table9[[#This Row],[rxn]],"-"&amp;Table9[[#This Row],[enz]]),"RXN-")</f>
        <v>EX_o2_e_REV</v>
      </c>
      <c r="AJ11" s="1" t="str">
        <f>_xlfn.TEXTBEFORE(Table9[[#This Row],[rxn]],"_",-1)</f>
        <v>RXN-EX_o2_e</v>
      </c>
    </row>
    <row r="12" spans="1:36" ht="17" hidden="1" x14ac:dyDescent="0.25">
      <c r="A12" t="s">
        <v>8311</v>
      </c>
      <c r="B12" t="str">
        <f>_xlfn.TEXTAFTER(Table5[[#This Row],[r]],"-",-1)</f>
        <v>rt1378'</v>
      </c>
      <c r="C12" t="str">
        <f>_xlfn.TEXTAFTER(_xlfn.TEXTBEFORE(Table5[[#This Row],[r]],"-"&amp;Table5[[#This Row],[enz]]),"'RXN-")</f>
        <v>AGPAT_l_FWD</v>
      </c>
      <c r="D12">
        <v>480187.38124907803</v>
      </c>
      <c r="E12">
        <f>_xlfn.XLOOKUP(Table5[[#This Row],[r]],Table3[r],Table3[kapp],"")</f>
        <v>245720.30011116099</v>
      </c>
      <c r="F12">
        <f>Table5[[#This Row],[kapp]]-Table5[[#This Row],[old]]</f>
        <v>234467.08113791703</v>
      </c>
      <c r="G12" t="str" cm="1">
        <f t="array" ref="G12">IF(ROWS(_xlfn._xlws.FILTER(Table5[r],Table5[enz]=Table5[[#This Row],[enz]]))&gt;1,"many","1")</f>
        <v>many</v>
      </c>
      <c r="H12" t="str" cm="1">
        <f t="array" ref="H12">IF(ROWS(_xlfn._xlws.FILTER(Table5[r],Table5[rxn-no-enz]=Table5[[#This Row],[rxn-no-enz]]))&gt;1,"many","1")</f>
        <v>many</v>
      </c>
      <c r="I12" t="str">
        <f>_xlfn.XLOOKUP(SUBSTITUTE(Table5[[#This Row],[r]],"'",""),Table6[rxn],Table6[rxn],"no")</f>
        <v>no</v>
      </c>
      <c r="J12" t="str" cm="1">
        <f t="array" ref="J12">_xlfn.XLOOKUP(Table5[[#This Row],[r]],"'"&amp;Table6[rxn]&amp;"'",Table6[expected kapp],"")</f>
        <v/>
      </c>
      <c r="L12" t="s">
        <v>8614</v>
      </c>
      <c r="M12">
        <v>8988.1774343278394</v>
      </c>
      <c r="O12" s="7" t="s">
        <v>3014</v>
      </c>
      <c r="P12" s="5">
        <v>75.202828758421504</v>
      </c>
      <c r="Q12" s="5">
        <v>1.2612885810749999E-3</v>
      </c>
      <c r="R12" s="5">
        <v>0</v>
      </c>
      <c r="S12" s="5" t="str">
        <f>_xlfn.TEXTAFTER(Table6[[#This Row],[rxn]],"-",-1)</f>
        <v>rt7907</v>
      </c>
      <c r="T12" s="5" t="str">
        <f>_xlfn.TEXTAFTER(_xlfn.TEXTBEFORE(Table6[[#This Row],[rxn]],"-"&amp;Table6[[#This Row],[enz]]),"RXN-")</f>
        <v>FCLT_m_FWD</v>
      </c>
      <c r="U12" s="5" t="str">
        <f>_xlfn.TEXTBEFORE(Table6[[#This Row],[rxn-no-enz]],"_",-1)</f>
        <v>FCLT_m</v>
      </c>
      <c r="V12" s="5" t="e">
        <f>_xlfn.XLOOKUP(Table6[[#This Row],[rxn-no-dir]],[2]!rxns[Column1.id],[2]!rxns[Column1.subsystem],"")</f>
        <v>#REF!</v>
      </c>
      <c r="W12" s="5">
        <f>_xlfn.XLOOKUP(SUBSTITUTE(Table6[[#This Row],[rxn]],"RXN-","ENZLOAD-"),Table8[rxn],Table8[flux],Table6[[#This Row],[rxn flux]]/Table6[[#This Row],[kapp_old]])</f>
        <v>1.4776834589114501E-8</v>
      </c>
      <c r="X12" s="5">
        <f>_xlfn.XLOOKUP(Table6[[#This Row],[rxn]],Table9[rxn],Table9[flux],_xlfn.XLOOKUP(Table6[[#This Row],[rxn-no-enz]],Table9[rxn-no-enz],Table9[flux],0))</f>
        <v>1.1112597611966899E-5</v>
      </c>
      <c r="Y12" s="5">
        <f>Table6[[#This Row],[rxn flux]]/Table6[[#This Row],[enzload flux]]</f>
        <v>752.02828758420981</v>
      </c>
      <c r="AA12" s="7" t="s">
        <v>10840</v>
      </c>
      <c r="AB12" s="7" t="str">
        <f>_xlfn.TEXTBEFORE(Table8[[#This Row],[raw]]," ")</f>
        <v>ENZSYN-rt0409</v>
      </c>
      <c r="AC12" s="7">
        <f>_xlfn.NUMBERVALUE(_xlfn.TEXTAFTER(Table8[[#This Row],[raw]]," "))</f>
        <v>3.7586649953763902E-7</v>
      </c>
      <c r="AE12" s="1" t="s">
        <v>2786</v>
      </c>
      <c r="AF12" s="1" t="s">
        <v>2778</v>
      </c>
      <c r="AG12" s="1">
        <v>5.9833174001003499E-2</v>
      </c>
      <c r="AH12" s="1" t="str">
        <f>_xlfn.TEXTAFTER(Table9[[#This Row],[rxn]],"-",-1)</f>
        <v>SPONT</v>
      </c>
      <c r="AI12" s="1" t="str">
        <f>_xlfn.TEXTAFTER(_xlfn.TEXTBEFORE(Table9[[#This Row],[rxn]],"-"&amp;Table9[[#This Row],[enz]]),"RXN-")</f>
        <v>EX_pi_e_REV</v>
      </c>
      <c r="AJ12" s="1" t="str">
        <f>_xlfn.TEXTBEFORE(Table9[[#This Row],[rxn]],"_",-1)</f>
        <v>RXN-EX_pi_e</v>
      </c>
    </row>
    <row r="13" spans="1:36" ht="17" hidden="1" x14ac:dyDescent="0.25">
      <c r="A13" t="s">
        <v>8238</v>
      </c>
      <c r="B13" t="str">
        <f>_xlfn.TEXTAFTER(Table5[[#This Row],[r]],"-",-1)</f>
        <v>rt0302'</v>
      </c>
      <c r="C13" t="str">
        <f>_xlfn.TEXTAFTER(_xlfn.TEXTBEFORE(Table5[[#This Row],[r]],"-"&amp;Table5[[#This Row],[enz]]),"'RXN-")</f>
        <v>EAR80y_c_FWD</v>
      </c>
      <c r="D13">
        <v>157605.95055135299</v>
      </c>
      <c r="E13">
        <f>_xlfn.XLOOKUP(Table5[[#This Row],[r]],Table3[r],Table3[kapp],"")</f>
        <v>8988.1774343278394</v>
      </c>
      <c r="F13">
        <f>Table5[[#This Row],[kapp]]-Table5[[#This Row],[old]]</f>
        <v>148617.77311702515</v>
      </c>
      <c r="G13" t="str" cm="1">
        <f t="array" ref="G13">IF(ROWS(_xlfn._xlws.FILTER(Table5[r],Table5[enz]=Table5[[#This Row],[enz]]))&gt;1,"many","1")</f>
        <v>many</v>
      </c>
      <c r="H13" t="str" cm="1">
        <f t="array" ref="H13">IF(ROWS(_xlfn._xlws.FILTER(Table5[r],Table5[rxn-no-enz]=Table5[[#This Row],[rxn-no-enz]]))&gt;1,"many","1")</f>
        <v>1</v>
      </c>
      <c r="I13" t="str">
        <f>_xlfn.XLOOKUP(SUBSTITUTE(Table5[[#This Row],[r]],"'",""),Table6[rxn],Table6[rxn],"no")</f>
        <v>no</v>
      </c>
      <c r="J13" t="str" cm="1">
        <f t="array" ref="J13">_xlfn.XLOOKUP(Table5[[#This Row],[r]],"'"&amp;Table6[rxn]&amp;"'",Table6[expected kapp],"")</f>
        <v/>
      </c>
      <c r="L13" t="s">
        <v>8615</v>
      </c>
      <c r="M13">
        <v>8988.1774343278394</v>
      </c>
      <c r="O13" s="7" t="s">
        <v>3073</v>
      </c>
      <c r="P13" s="5">
        <v>40.491775453252103</v>
      </c>
      <c r="Q13" s="5">
        <v>2.5297185763649998E-3</v>
      </c>
      <c r="R13" s="5">
        <v>0</v>
      </c>
      <c r="S13" s="5" t="str">
        <f>_xlfn.TEXTAFTER(Table6[[#This Row],[rxn]],"-",-1)</f>
        <v>rt4183</v>
      </c>
      <c r="T13" s="5" t="str">
        <f>_xlfn.TEXTAFTER(_xlfn.TEXTBEFORE(Table6[[#This Row],[rxn]],"-"&amp;Table6[[#This Row],[enz]]),"RXN-")</f>
        <v>GTPCII2_c_FWD</v>
      </c>
      <c r="U13" s="5" t="str">
        <f>_xlfn.TEXTBEFORE(Table6[[#This Row],[rxn-no-enz]],"_",-1)</f>
        <v>GTPCII2_c</v>
      </c>
      <c r="V13" s="5" t="e">
        <f>_xlfn.XLOOKUP(Table6[[#This Row],[rxn-no-dir]],[2]!rxns[Column1.id],[2]!rxns[Column1.subsystem],"")</f>
        <v>#REF!</v>
      </c>
      <c r="W13" s="5">
        <f>_xlfn.XLOOKUP(SUBSTITUTE(Table6[[#This Row],[rxn]],"RXN-","ENZLOAD-"),Table8[rxn],Table8[flux],Table6[[#This Row],[rxn flux]]/Table6[[#This Row],[kapp_old]])</f>
        <v>5.4909730392378398E-8</v>
      </c>
      <c r="X13" s="5">
        <f>_xlfn.XLOOKUP(Table6[[#This Row],[rxn]],Table9[rxn],Table9[flux],_xlfn.XLOOKUP(Table6[[#This Row],[rxn-no-enz]],Table9[rxn-no-enz],Table9[flux],0))</f>
        <v>2.2233924732468E-5</v>
      </c>
      <c r="Y13" s="5">
        <f>Table6[[#This Row],[rxn flux]]/Table6[[#This Row],[enzload flux]]</f>
        <v>404.91775453252131</v>
      </c>
      <c r="AA13" s="7" t="s">
        <v>10841</v>
      </c>
      <c r="AB13" s="7" t="str">
        <f>_xlfn.TEXTBEFORE(Table8[[#This Row],[raw]]," ")</f>
        <v>ENZSYN-rt1363</v>
      </c>
      <c r="AC13" s="7">
        <f>_xlfn.NUMBERVALUE(_xlfn.TEXTAFTER(Table8[[#This Row],[raw]]," "))</f>
        <v>3.4415252440864299E-9</v>
      </c>
      <c r="AE13" s="1" t="s">
        <v>2788</v>
      </c>
      <c r="AF13" s="1" t="s">
        <v>2778</v>
      </c>
      <c r="AG13" s="1">
        <v>1.2694263947695E-2</v>
      </c>
      <c r="AH13" s="1" t="str">
        <f>_xlfn.TEXTAFTER(Table9[[#This Row],[rxn]],"-",-1)</f>
        <v>SPONT</v>
      </c>
      <c r="AI13" s="1" t="str">
        <f>_xlfn.TEXTAFTER(_xlfn.TEXTBEFORE(Table9[[#This Row],[rxn]],"-"&amp;Table9[[#This Row],[enz]]),"RXN-")</f>
        <v>EX_so4_e_REV</v>
      </c>
      <c r="AJ13" s="1" t="str">
        <f>_xlfn.TEXTBEFORE(Table9[[#This Row],[rxn]],"_",-1)</f>
        <v>RXN-EX_so4_e</v>
      </c>
    </row>
    <row r="14" spans="1:36" ht="17" hidden="1" x14ac:dyDescent="0.25">
      <c r="A14" t="s">
        <v>8239</v>
      </c>
      <c r="B14" t="str">
        <f>_xlfn.TEXTAFTER(Table5[[#This Row],[r]],"-",-1)</f>
        <v>rt0302'</v>
      </c>
      <c r="C14" t="str">
        <f>_xlfn.TEXTAFTER(_xlfn.TEXTBEFORE(Table5[[#This Row],[r]],"-"&amp;Table5[[#This Row],[enz]]),"'RXN-")</f>
        <v>EAR140y_c_FWD</v>
      </c>
      <c r="D14">
        <v>157605.95055135299</v>
      </c>
      <c r="E14">
        <f>_xlfn.XLOOKUP(Table5[[#This Row],[r]],Table3[r],Table3[kapp],"")</f>
        <v>8988.1774343278394</v>
      </c>
      <c r="F14">
        <f>Table5[[#This Row],[kapp]]-Table5[[#This Row],[old]]</f>
        <v>148617.77311702515</v>
      </c>
      <c r="G14" t="str" cm="1">
        <f t="array" ref="G14">IF(ROWS(_xlfn._xlws.FILTER(Table5[r],Table5[enz]=Table5[[#This Row],[enz]]))&gt;1,"many","1")</f>
        <v>many</v>
      </c>
      <c r="H14" t="str" cm="1">
        <f t="array" ref="H14">IF(ROWS(_xlfn._xlws.FILTER(Table5[r],Table5[rxn-no-enz]=Table5[[#This Row],[rxn-no-enz]]))&gt;1,"many","1")</f>
        <v>1</v>
      </c>
      <c r="I14" t="str">
        <f>_xlfn.XLOOKUP(SUBSTITUTE(Table5[[#This Row],[r]],"'",""),Table6[rxn],Table6[rxn],"no")</f>
        <v>no</v>
      </c>
      <c r="J14" t="str" cm="1">
        <f t="array" ref="J14">_xlfn.XLOOKUP(Table5[[#This Row],[r]],"'"&amp;Table6[rxn]&amp;"'",Table6[expected kapp],"")</f>
        <v/>
      </c>
      <c r="L14" t="s">
        <v>8616</v>
      </c>
      <c r="M14">
        <v>8988.1774343278394</v>
      </c>
      <c r="O14" s="7" t="s">
        <v>3082</v>
      </c>
      <c r="P14" s="5">
        <v>1537.6902660073499</v>
      </c>
      <c r="Q14" s="5">
        <v>1.92685157947257</v>
      </c>
      <c r="R14" s="5">
        <v>0</v>
      </c>
      <c r="S14" s="5" t="str">
        <f>_xlfn.TEXTAFTER(Table6[[#This Row],[rxn]],"-",-1)</f>
        <v>rt6488_m</v>
      </c>
      <c r="T14" s="5" t="str">
        <f>_xlfn.TEXTAFTER(_xlfn.TEXTBEFORE(Table6[[#This Row],[rxn]],"-"&amp;Table6[[#This Row],[enz]]),"RXN-")</f>
        <v>HCITS_m_FWD</v>
      </c>
      <c r="U14" s="5" t="str">
        <f>_xlfn.TEXTBEFORE(Table6[[#This Row],[rxn-no-enz]],"_",-1)</f>
        <v>HCITS_m</v>
      </c>
      <c r="V14" s="5" t="e">
        <f>_xlfn.XLOOKUP(Table6[[#This Row],[rxn-no-dir]],[2]!rxns[Column1.id],[2]!rxns[Column1.subsystem],"")</f>
        <v>#REF!</v>
      </c>
      <c r="W14" s="5">
        <f>_xlfn.XLOOKUP(SUBSTITUTE(Table6[[#This Row],[rxn]],"RXN-","ENZLOAD-"),Table8[rxn],Table8[flux],Table6[[#This Row],[rxn flux]]/Table6[[#This Row],[kapp_old]])</f>
        <v>9.46700412615857E-7</v>
      </c>
      <c r="X14" s="5">
        <f>_xlfn.XLOOKUP(Table6[[#This Row],[rxn]],Table9[rxn],Table9[flux],_xlfn.XLOOKUP(Table6[[#This Row],[rxn-no-enz]],Table9[rxn-no-enz],Table9[flux],0))</f>
        <v>1.45573200930455E-2</v>
      </c>
      <c r="Y14" s="5">
        <f>Table6[[#This Row],[rxn flux]]/Table6[[#This Row],[enzload flux]]</f>
        <v>15376.902660073552</v>
      </c>
      <c r="AA14" s="7" t="s">
        <v>10842</v>
      </c>
      <c r="AB14" s="7" t="str">
        <f>_xlfn.TEXTBEFORE(Table8[[#This Row],[raw]]," ")</f>
        <v>ENZSYN-rt2183</v>
      </c>
      <c r="AC14" s="7">
        <f>_xlfn.NUMBERVALUE(_xlfn.TEXTAFTER(Table8[[#This Row],[raw]]," "))</f>
        <v>2.67061946187196E-7</v>
      </c>
      <c r="AE14" s="1" t="s">
        <v>2789</v>
      </c>
      <c r="AF14" s="1" t="s">
        <v>2778</v>
      </c>
      <c r="AG14" s="9">
        <v>1.1117530823634901E-5</v>
      </c>
      <c r="AH14" s="1" t="str">
        <f>_xlfn.TEXTAFTER(Table9[[#This Row],[rxn]],"-",-1)</f>
        <v>SPONT</v>
      </c>
      <c r="AI14" s="1" t="str">
        <f>_xlfn.TEXTAFTER(_xlfn.TEXTBEFORE(Table9[[#This Row],[rxn]],"-"&amp;Table9[[#This Row],[enz]]),"RXN-")</f>
        <v>EX_thm_e_REV</v>
      </c>
      <c r="AJ14" s="1" t="str">
        <f>_xlfn.TEXTBEFORE(Table9[[#This Row],[rxn]],"_",-1)</f>
        <v>RXN-EX_thm_e</v>
      </c>
    </row>
    <row r="15" spans="1:36" ht="17" hidden="1" x14ac:dyDescent="0.25">
      <c r="A15" t="s">
        <v>8240</v>
      </c>
      <c r="B15" t="str">
        <f>_xlfn.TEXTAFTER(Table5[[#This Row],[r]],"-",-1)</f>
        <v>rt0302'</v>
      </c>
      <c r="C15" t="str">
        <f>_xlfn.TEXTAFTER(_xlfn.TEXTBEFORE(Table5[[#This Row],[r]],"-"&amp;Table5[[#This Row],[enz]]),"'RXN-")</f>
        <v>EAR40y_c_FWD</v>
      </c>
      <c r="D15">
        <v>157605.95055135299</v>
      </c>
      <c r="E15">
        <f>_xlfn.XLOOKUP(Table5[[#This Row],[r]],Table3[r],Table3[kapp],"")</f>
        <v>8988.1774343278394</v>
      </c>
      <c r="F15">
        <f>Table5[[#This Row],[kapp]]-Table5[[#This Row],[old]]</f>
        <v>148617.77311702515</v>
      </c>
      <c r="G15" t="str" cm="1">
        <f t="array" ref="G15">IF(ROWS(_xlfn._xlws.FILTER(Table5[r],Table5[enz]=Table5[[#This Row],[enz]]))&gt;1,"many","1")</f>
        <v>many</v>
      </c>
      <c r="H15" t="str" cm="1">
        <f t="array" ref="H15">IF(ROWS(_xlfn._xlws.FILTER(Table5[r],Table5[rxn-no-enz]=Table5[[#This Row],[rxn-no-enz]]))&gt;1,"many","1")</f>
        <v>1</v>
      </c>
      <c r="I15" t="str">
        <f>_xlfn.XLOOKUP(SUBSTITUTE(Table5[[#This Row],[r]],"'",""),Table6[rxn],Table6[rxn],"no")</f>
        <v>no</v>
      </c>
      <c r="J15" t="str" cm="1">
        <f t="array" ref="J15">_xlfn.XLOOKUP(Table5[[#This Row],[r]],"'"&amp;Table6[rxn]&amp;"'",Table6[expected kapp],"")</f>
        <v/>
      </c>
      <c r="L15" t="s">
        <v>8617</v>
      </c>
      <c r="M15">
        <v>8988.1774343278394</v>
      </c>
      <c r="O15" s="7" t="s">
        <v>3090</v>
      </c>
      <c r="P15" s="5">
        <v>1905.0168451214199</v>
      </c>
      <c r="Q15" s="5">
        <v>1.92685157947257</v>
      </c>
      <c r="R15" s="5">
        <v>0</v>
      </c>
      <c r="S15" s="5" t="str">
        <f>_xlfn.TEXTAFTER(Table6[[#This Row],[rxn]],"-",-1)</f>
        <v>rt2060</v>
      </c>
      <c r="T15" s="5" t="str">
        <f>_xlfn.TEXTAFTER(_xlfn.TEXTBEFORE(Table6[[#This Row],[rxn]],"-"&amp;Table6[[#This Row],[enz]]),"RXN-")</f>
        <v>HICITD_m_FWD</v>
      </c>
      <c r="U15" s="5" t="str">
        <f>_xlfn.TEXTBEFORE(Table6[[#This Row],[rxn-no-enz]],"_",-1)</f>
        <v>HICITD_m</v>
      </c>
      <c r="V15" s="5" t="e">
        <f>_xlfn.XLOOKUP(Table6[[#This Row],[rxn-no-dir]],[2]!rxns[Column1.id],[2]!rxns[Column1.subsystem],"")</f>
        <v>#REF!</v>
      </c>
      <c r="W15" s="5">
        <f>_xlfn.XLOOKUP(SUBSTITUTE(Table6[[#This Row],[rxn]],"RXN-","ENZLOAD-"),Table8[rxn],Table8[flux],Table6[[#This Row],[rxn flux]]/Table6[[#This Row],[kapp_old]])</f>
        <v>7.6415702728957303E-7</v>
      </c>
      <c r="X15" s="5">
        <f>_xlfn.XLOOKUP(Table6[[#This Row],[rxn]],Table9[rxn],Table9[flux],_xlfn.XLOOKUP(Table6[[#This Row],[rxn-no-enz]],Table9[rxn-no-enz],Table9[flux],0))</f>
        <v>1.45573200930455E-2</v>
      </c>
      <c r="Y15" s="5">
        <f>Table6[[#This Row],[rxn flux]]/Table6[[#This Row],[enzload flux]]</f>
        <v>19050.168451214264</v>
      </c>
      <c r="AA15" s="7" t="s">
        <v>10843</v>
      </c>
      <c r="AB15" s="7" t="str">
        <f>_xlfn.TEXTBEFORE(Table8[[#This Row],[raw]]," ")</f>
        <v>ENZSYN-rt2190</v>
      </c>
      <c r="AC15" s="7">
        <f>_xlfn.NUMBERVALUE(_xlfn.TEXTAFTER(Table8[[#This Row],[raw]]," "))</f>
        <v>1.4057223361717099E-7</v>
      </c>
      <c r="AE15" s="1" t="s">
        <v>2790</v>
      </c>
      <c r="AF15" s="1" t="s">
        <v>2778</v>
      </c>
      <c r="AG15" s="1">
        <v>0.19599369400823899</v>
      </c>
      <c r="AH15" s="1" t="str">
        <f>_xlfn.TEXTAFTER(Table9[[#This Row],[rxn]],"-",-1)</f>
        <v>SPONT</v>
      </c>
      <c r="AI15" s="1" t="str">
        <f>_xlfn.TEXTAFTER(_xlfn.TEXTBEFORE(Table9[[#This Row],[rxn]],"-"&amp;Table9[[#This Row],[enz]]),"RXN-")</f>
        <v>EX_h_e_FWD</v>
      </c>
      <c r="AJ15" s="1" t="str">
        <f>_xlfn.TEXTBEFORE(Table9[[#This Row],[rxn]],"_",-1)</f>
        <v>RXN-EX_h_e</v>
      </c>
    </row>
    <row r="16" spans="1:36" ht="17" hidden="1" x14ac:dyDescent="0.25">
      <c r="A16" t="s">
        <v>8241</v>
      </c>
      <c r="B16" t="str">
        <f>_xlfn.TEXTAFTER(Table5[[#This Row],[r]],"-",-1)</f>
        <v>rt0302'</v>
      </c>
      <c r="C16" t="str">
        <f>_xlfn.TEXTAFTER(_xlfn.TEXTBEFORE(Table5[[#This Row],[r]],"-"&amp;Table5[[#This Row],[enz]]),"'RXN-")</f>
        <v>EAR120y_c_FWD</v>
      </c>
      <c r="D16">
        <v>157605.95055135299</v>
      </c>
      <c r="E16">
        <f>_xlfn.XLOOKUP(Table5[[#This Row],[r]],Table3[r],Table3[kapp],"")</f>
        <v>8988.1774343278394</v>
      </c>
      <c r="F16">
        <f>Table5[[#This Row],[kapp]]-Table5[[#This Row],[old]]</f>
        <v>148617.77311702515</v>
      </c>
      <c r="G16" t="str" cm="1">
        <f t="array" ref="G16">IF(ROWS(_xlfn._xlws.FILTER(Table5[r],Table5[enz]=Table5[[#This Row],[enz]]))&gt;1,"many","1")</f>
        <v>many</v>
      </c>
      <c r="H16" t="str" cm="1">
        <f t="array" ref="H16">IF(ROWS(_xlfn._xlws.FILTER(Table5[r],Table5[rxn-no-enz]=Table5[[#This Row],[rxn-no-enz]]))&gt;1,"many","1")</f>
        <v>1</v>
      </c>
      <c r="I16" t="str">
        <f>_xlfn.XLOOKUP(SUBSTITUTE(Table5[[#This Row],[r]],"'",""),Table6[rxn],Table6[rxn],"no")</f>
        <v>no</v>
      </c>
      <c r="J16" t="str" cm="1">
        <f t="array" ref="J16">_xlfn.XLOOKUP(Table5[[#This Row],[r]],"'"&amp;Table6[rxn]&amp;"'",Table6[expected kapp],"")</f>
        <v/>
      </c>
      <c r="L16" t="s">
        <v>8231</v>
      </c>
      <c r="M16">
        <v>810270.38455692504</v>
      </c>
      <c r="O16" s="7" t="s">
        <v>3097</v>
      </c>
      <c r="P16" s="5">
        <v>31.342301925787599</v>
      </c>
      <c r="Q16" s="5">
        <v>1.111813824435E-3</v>
      </c>
      <c r="R16" s="5">
        <v>0</v>
      </c>
      <c r="S16" s="5" t="str">
        <f>_xlfn.TEXTAFTER(Table6[[#This Row],[rxn]],"-",-1)</f>
        <v>COX15ARH1YAH1</v>
      </c>
      <c r="T16" s="5" t="str">
        <f>_xlfn.TEXTAFTER(_xlfn.TEXTBEFORE(Table6[[#This Row],[rxn]],"-"&amp;Table6[[#This Row],[enz]]),"RXN-")</f>
        <v>HOMOX_m_FWD</v>
      </c>
      <c r="U16" s="5" t="str">
        <f>_xlfn.TEXTBEFORE(Table6[[#This Row],[rxn-no-enz]],"_",-1)</f>
        <v>HOMOX_m</v>
      </c>
      <c r="V16" s="5" t="e">
        <f>_xlfn.XLOOKUP(Table6[[#This Row],[rxn-no-dir]],[2]!rxns[Column1.id],[2]!rxns[Column1.subsystem],"")</f>
        <v>#REF!</v>
      </c>
      <c r="W16" s="5">
        <f>_xlfn.XLOOKUP(SUBSTITUTE(Table6[[#This Row],[rxn]],"RXN-","ENZLOAD-"),Table8[rxn],Table8[flux],Table6[[#This Row],[rxn flux]]/Table6[[#This Row],[kapp_old]])</f>
        <v>3.5455588547004002E-8</v>
      </c>
      <c r="X16" s="5">
        <f>_xlfn.XLOOKUP(Table6[[#This Row],[rxn]],Table9[rxn],Table9[flux],_xlfn.XLOOKUP(Table6[[#This Row],[rxn-no-enz]],Table9[rxn-no-enz],Table9[flux],0))</f>
        <v>1.1112597611966899E-5</v>
      </c>
      <c r="Y16" s="5">
        <f>Table6[[#This Row],[rxn flux]]/Table6[[#This Row],[enzload flux]]</f>
        <v>313.42301925787422</v>
      </c>
      <c r="AA16" s="7" t="s">
        <v>10844</v>
      </c>
      <c r="AB16" s="7" t="str">
        <f>_xlfn.TEXTBEFORE(Table8[[#This Row],[raw]]," ")</f>
        <v>ENZSYN-rt1374</v>
      </c>
      <c r="AC16" s="7">
        <f>_xlfn.NUMBERVALUE(_xlfn.TEXTAFTER(Table8[[#This Row],[raw]]," "))</f>
        <v>3.7969151416138701E-7</v>
      </c>
      <c r="AE16" s="1" t="s">
        <v>2791</v>
      </c>
      <c r="AF16" s="1" t="s">
        <v>2778</v>
      </c>
      <c r="AG16" s="1">
        <v>6.70818174648702E-2</v>
      </c>
      <c r="AH16" s="1" t="str">
        <f>_xlfn.TEXTAFTER(Table9[[#This Row],[rxn]],"-",-1)</f>
        <v>SPONT</v>
      </c>
      <c r="AI16" s="1" t="str">
        <f>_xlfn.TEXTAFTER(_xlfn.TEXTBEFORE(Table9[[#This Row],[rxn]],"-"&amp;Table9[[#This Row],[enz]]),"RXN-")</f>
        <v>EX_k_e_REV</v>
      </c>
      <c r="AJ16" s="1" t="str">
        <f>_xlfn.TEXTBEFORE(Table9[[#This Row],[rxn]],"_",-1)</f>
        <v>RXN-EX_k_e</v>
      </c>
    </row>
    <row r="17" spans="1:36" ht="17" hidden="1" x14ac:dyDescent="0.25">
      <c r="A17" t="s">
        <v>8243</v>
      </c>
      <c r="B17" t="str">
        <f>_xlfn.TEXTAFTER(Table5[[#This Row],[r]],"-",-1)</f>
        <v>rt0302'</v>
      </c>
      <c r="C17" t="str">
        <f>_xlfn.TEXTAFTER(_xlfn.TEXTBEFORE(Table5[[#This Row],[r]],"-"&amp;Table5[[#This Row],[enz]]),"'RXN-")</f>
        <v>3HAD100_c_FWD</v>
      </c>
      <c r="D17">
        <v>157605.95055135299</v>
      </c>
      <c r="E17">
        <f>_xlfn.XLOOKUP(Table5[[#This Row],[r]],Table3[r],Table3[kapp],"")</f>
        <v>8988.1774343278394</v>
      </c>
      <c r="F17">
        <f>Table5[[#This Row],[kapp]]-Table5[[#This Row],[old]]</f>
        <v>148617.77311702515</v>
      </c>
      <c r="G17" t="str" cm="1">
        <f t="array" ref="G17">IF(ROWS(_xlfn._xlws.FILTER(Table5[r],Table5[enz]=Table5[[#This Row],[enz]]))&gt;1,"many","1")</f>
        <v>many</v>
      </c>
      <c r="H17" t="str" cm="1">
        <f t="array" ref="H17">IF(ROWS(_xlfn._xlws.FILTER(Table5[r],Table5[rxn-no-enz]=Table5[[#This Row],[rxn-no-enz]]))&gt;1,"many","1")</f>
        <v>1</v>
      </c>
      <c r="I17" t="str">
        <f>_xlfn.XLOOKUP(SUBSTITUTE(Table5[[#This Row],[r]],"'",""),Table6[rxn],Table6[rxn],"no")</f>
        <v>no</v>
      </c>
      <c r="J17" t="str" cm="1">
        <f t="array" ref="J17">_xlfn.XLOOKUP(Table5[[#This Row],[r]],"'"&amp;Table6[rxn]&amp;"'",Table6[expected kapp],"")</f>
        <v/>
      </c>
      <c r="L17" t="s">
        <v>8618</v>
      </c>
      <c r="M17">
        <v>8988.1774343278394</v>
      </c>
      <c r="O17" s="7" t="s">
        <v>4814</v>
      </c>
      <c r="P17" s="5">
        <v>9.0785840778929199</v>
      </c>
      <c r="Q17" s="5">
        <v>1.111254348115E-3</v>
      </c>
      <c r="R17" s="5">
        <v>0</v>
      </c>
      <c r="S17" s="5" t="str">
        <f>_xlfn.TEXTAFTER(Table6[[#This Row],[rxn]],"-",-1)</f>
        <v>rt7461</v>
      </c>
      <c r="T17" s="5" t="str">
        <f>_xlfn.TEXTAFTER(_xlfn.TEXTBEFORE(Table6[[#This Row],[rxn]],"-"&amp;Table6[[#This Row],[enz]]),"RXN-")</f>
        <v>MDRPD_c_FWD</v>
      </c>
      <c r="U17" s="5" t="str">
        <f>_xlfn.TEXTBEFORE(Table6[[#This Row],[rxn-no-enz]],"_",-1)</f>
        <v>MDRPD_c</v>
      </c>
      <c r="V17" s="5" t="e">
        <f>_xlfn.XLOOKUP(Table6[[#This Row],[rxn-no-dir]],[2]!rxns[Column1.id],[2]!rxns[Column1.subsystem],"")</f>
        <v>#REF!</v>
      </c>
      <c r="W17" s="5">
        <f>_xlfn.XLOOKUP(SUBSTITUTE(Table6[[#This Row],[rxn]],"RXN-","ENZLOAD-"),Table8[rxn],Table8[flux],Table6[[#This Row],[rxn flux]]/Table6[[#This Row],[kapp_old]])</f>
        <v>1.2240392759271701E-7</v>
      </c>
      <c r="X17" s="5">
        <f>_xlfn.XLOOKUP(Table6[[#This Row],[rxn]],Table9[rxn],Table9[flux],_xlfn.XLOOKUP(Table6[[#This Row],[rxn-no-enz]],Table9[rxn-no-enz],Table9[flux],0))</f>
        <v>1.1112543481148001E-5</v>
      </c>
      <c r="Y17" s="5">
        <f>Table6[[#This Row],[rxn flux]]/Table6[[#This Row],[enzload flux]]</f>
        <v>90.785840778929327</v>
      </c>
      <c r="AA17" s="7" t="s">
        <v>10845</v>
      </c>
      <c r="AB17" s="7" t="str">
        <f>_xlfn.TEXTBEFORE(Table8[[#This Row],[raw]]," ")</f>
        <v>ENZSYN-LYS25</v>
      </c>
      <c r="AC17" s="7">
        <f>_xlfn.NUMBERVALUE(_xlfn.TEXTAFTER(Table8[[#This Row],[raw]]," "))</f>
        <v>8.6892325068192897E-10</v>
      </c>
      <c r="AE17" s="1" t="s">
        <v>2792</v>
      </c>
      <c r="AF17" s="1" t="s">
        <v>2778</v>
      </c>
      <c r="AG17" s="1">
        <v>5.7150031473107799</v>
      </c>
      <c r="AH17" s="1" t="str">
        <f>_xlfn.TEXTAFTER(Table9[[#This Row],[rxn]],"-",-1)</f>
        <v>SPONT</v>
      </c>
      <c r="AI17" s="1" t="str">
        <f>_xlfn.TEXTAFTER(_xlfn.TEXTBEFORE(Table9[[#This Row],[rxn]],"-"&amp;Table9[[#This Row],[enz]]),"RXN-")</f>
        <v>EX_h2o_e_FWD</v>
      </c>
      <c r="AJ17" s="1" t="str">
        <f>_xlfn.TEXTBEFORE(Table9[[#This Row],[rxn]],"_",-1)</f>
        <v>RXN-EX_h2o_e</v>
      </c>
    </row>
    <row r="18" spans="1:36" ht="17" hidden="1" x14ac:dyDescent="0.25">
      <c r="A18" t="s">
        <v>8246</v>
      </c>
      <c r="B18" t="str">
        <f>_xlfn.TEXTAFTER(Table5[[#This Row],[r]],"-",-1)</f>
        <v>rt0302'</v>
      </c>
      <c r="C18" t="str">
        <f>_xlfn.TEXTAFTER(_xlfn.TEXTBEFORE(Table5[[#This Row],[r]],"-"&amp;Table5[[#This Row],[enz]]),"'RXN-")</f>
        <v>3HAD80_c_FWD</v>
      </c>
      <c r="D18">
        <v>157605.95055135299</v>
      </c>
      <c r="E18">
        <f>_xlfn.XLOOKUP(Table5[[#This Row],[r]],Table3[r],Table3[kapp],"")</f>
        <v>8988.1774343278394</v>
      </c>
      <c r="F18">
        <f>Table5[[#This Row],[kapp]]-Table5[[#This Row],[old]]</f>
        <v>148617.77311702515</v>
      </c>
      <c r="G18" t="str" cm="1">
        <f t="array" ref="G18">IF(ROWS(_xlfn._xlws.FILTER(Table5[r],Table5[enz]=Table5[[#This Row],[enz]]))&gt;1,"many","1")</f>
        <v>many</v>
      </c>
      <c r="H18" t="str" cm="1">
        <f t="array" ref="H18">IF(ROWS(_xlfn._xlws.FILTER(Table5[r],Table5[rxn-no-enz]=Table5[[#This Row],[rxn-no-enz]]))&gt;1,"many","1")</f>
        <v>1</v>
      </c>
      <c r="I18" t="str">
        <f>_xlfn.XLOOKUP(SUBSTITUTE(Table5[[#This Row],[r]],"'",""),Table6[rxn],Table6[rxn],"no")</f>
        <v>no</v>
      </c>
      <c r="J18" t="str" cm="1">
        <f t="array" ref="J18">_xlfn.XLOOKUP(Table5[[#This Row],[r]],"'"&amp;Table6[rxn]&amp;"'",Table6[expected kapp],"")</f>
        <v/>
      </c>
      <c r="L18" t="s">
        <v>8619</v>
      </c>
      <c r="M18">
        <v>8988.1774343278394</v>
      </c>
      <c r="O18" s="7" t="s">
        <v>4815</v>
      </c>
      <c r="P18" s="5">
        <v>4.1410146589853003</v>
      </c>
      <c r="Q18" s="5">
        <v>1.111254348115E-3</v>
      </c>
      <c r="R18" s="5">
        <v>0</v>
      </c>
      <c r="S18" s="5" t="str">
        <f>_xlfn.TEXTAFTER(Table6[[#This Row],[rxn]],"-",-1)</f>
        <v>rt0004</v>
      </c>
      <c r="T18" s="5" t="str">
        <f>_xlfn.TEXTAFTER(_xlfn.TEXTBEFORE(Table6[[#This Row],[rxn]],"-"&amp;Table6[[#This Row],[enz]]),"RXN-")</f>
        <v>MTAP_c_FWD</v>
      </c>
      <c r="U18" s="5" t="str">
        <f>_xlfn.TEXTBEFORE(Table6[[#This Row],[rxn-no-enz]],"_",-1)</f>
        <v>MTAP_c</v>
      </c>
      <c r="V18" s="5" t="e">
        <f>_xlfn.XLOOKUP(Table6[[#This Row],[rxn-no-dir]],[2]!rxns[Column1.id],[2]!rxns[Column1.subsystem],"")</f>
        <v>#REF!</v>
      </c>
      <c r="W18" s="5">
        <f>_xlfn.XLOOKUP(SUBSTITUTE(Table6[[#This Row],[rxn]],"RXN-","ENZLOAD-"),Table8[rxn],Table8[flux],Table6[[#This Row],[rxn flux]]/Table6[[#This Row],[kapp_old]])</f>
        <v>2.6835315487318202E-7</v>
      </c>
      <c r="X18" s="5">
        <f>_xlfn.XLOOKUP(Table6[[#This Row],[rxn]],Table9[rxn],Table9[flux],_xlfn.XLOOKUP(Table6[[#This Row],[rxn-no-enz]],Table9[rxn-no-enz],Table9[flux],0))</f>
        <v>1.1112543481148001E-5</v>
      </c>
      <c r="Y18" s="5">
        <f>Table6[[#This Row],[rxn flux]]/Table6[[#This Row],[enzload flux]]</f>
        <v>41.410146589853035</v>
      </c>
      <c r="AA18" s="7" t="s">
        <v>10846</v>
      </c>
      <c r="AB18" s="7" t="str">
        <f>_xlfn.TEXTBEFORE(Table8[[#This Row],[raw]]," ")</f>
        <v>ENZSYN-rt0172</v>
      </c>
      <c r="AC18" s="7">
        <f>_xlfn.NUMBERVALUE(_xlfn.TEXTAFTER(Table8[[#This Row],[raw]]," "))</f>
        <v>2.4043230658663997E-7</v>
      </c>
      <c r="AE18" s="1" t="s">
        <v>5133</v>
      </c>
      <c r="AF18" s="1" t="s">
        <v>2778</v>
      </c>
      <c r="AG18" s="9">
        <v>1.8495483199999999E-10</v>
      </c>
      <c r="AH18" s="1" t="str">
        <f>_xlfn.TEXTAFTER(Table9[[#This Row],[rxn]],"-",-1)</f>
        <v>SPONT</v>
      </c>
      <c r="AI18" s="1" t="str">
        <f>_xlfn.TEXTAFTER(_xlfn.TEXTBEFORE(Table9[[#This Row],[rxn]],"-"&amp;Table9[[#This Row],[enz]]),"RXN-")</f>
        <v>EX_fe3_e_REV</v>
      </c>
      <c r="AJ18" s="1" t="str">
        <f>_xlfn.TEXTBEFORE(Table9[[#This Row],[rxn]],"_",-1)</f>
        <v>RXN-EX_fe3_e</v>
      </c>
    </row>
    <row r="19" spans="1:36" ht="17" hidden="1" x14ac:dyDescent="0.25">
      <c r="A19" t="s">
        <v>8248</v>
      </c>
      <c r="B19" t="str">
        <f>_xlfn.TEXTAFTER(Table5[[#This Row],[r]],"-",-1)</f>
        <v>rt0302'</v>
      </c>
      <c r="C19" t="str">
        <f>_xlfn.TEXTAFTER(_xlfn.TEXTBEFORE(Table5[[#This Row],[r]],"-"&amp;Table5[[#This Row],[enz]]),"'RXN-")</f>
        <v>3HAD60_c_FWD</v>
      </c>
      <c r="D19">
        <v>157605.95055135299</v>
      </c>
      <c r="E19">
        <f>_xlfn.XLOOKUP(Table5[[#This Row],[r]],Table3[r],Table3[kapp],"")</f>
        <v>8988.1774343278394</v>
      </c>
      <c r="F19">
        <f>Table5[[#This Row],[kapp]]-Table5[[#This Row],[old]]</f>
        <v>148617.77311702515</v>
      </c>
      <c r="G19" t="str" cm="1">
        <f t="array" ref="G19">IF(ROWS(_xlfn._xlws.FILTER(Table5[r],Table5[enz]=Table5[[#This Row],[enz]]))&gt;1,"many","1")</f>
        <v>many</v>
      </c>
      <c r="H19" t="str" cm="1">
        <f t="array" ref="H19">IF(ROWS(_xlfn._xlws.FILTER(Table5[r],Table5[rxn-no-enz]=Table5[[#This Row],[rxn-no-enz]]))&gt;1,"many","1")</f>
        <v>1</v>
      </c>
      <c r="I19" t="str">
        <f>_xlfn.XLOOKUP(SUBSTITUTE(Table5[[#This Row],[r]],"'",""),Table6[rxn],Table6[rxn],"no")</f>
        <v>no</v>
      </c>
      <c r="J19" t="str" cm="1">
        <f t="array" ref="J19">_xlfn.XLOOKUP(Table5[[#This Row],[r]],"'"&amp;Table6[rxn]&amp;"'",Table6[expected kapp],"")</f>
        <v/>
      </c>
      <c r="L19" t="s">
        <v>8620</v>
      </c>
      <c r="M19">
        <v>8988.1774343278394</v>
      </c>
      <c r="O19" s="7" t="s">
        <v>4816</v>
      </c>
      <c r="P19" s="5">
        <v>10.003806311624301</v>
      </c>
      <c r="Q19" s="5">
        <v>1.111254348115E-3</v>
      </c>
      <c r="R19" s="5">
        <v>0</v>
      </c>
      <c r="S19" s="5" t="str">
        <f>_xlfn.TEXTAFTER(Table6[[#This Row],[rxn]],"-",-1)</f>
        <v>rt5017</v>
      </c>
      <c r="T19" s="5" t="str">
        <f>_xlfn.TEXTAFTER(_xlfn.TEXTBEFORE(Table6[[#This Row],[rxn]],"-"&amp;Table6[[#This Row],[enz]]),"RXN-")</f>
        <v>MTRI_c_FWD</v>
      </c>
      <c r="U19" s="5" t="str">
        <f>_xlfn.TEXTBEFORE(Table6[[#This Row],[rxn-no-enz]],"_",-1)</f>
        <v>MTRI_c</v>
      </c>
      <c r="V19" s="5" t="e">
        <f>_xlfn.XLOOKUP(Table6[[#This Row],[rxn-no-dir]],[2]!rxns[Column1.id],[2]!rxns[Column1.subsystem],"")</f>
        <v>#REF!</v>
      </c>
      <c r="W19" s="5">
        <f>_xlfn.XLOOKUP(SUBSTITUTE(Table6[[#This Row],[rxn]],"RXN-","ENZLOAD-"),Table8[rxn],Table8[flux],Table6[[#This Row],[rxn flux]]/Table6[[#This Row],[kapp_old]])</f>
        <v>1.11083153101788E-7</v>
      </c>
      <c r="X19" s="5">
        <f>_xlfn.XLOOKUP(Table6[[#This Row],[rxn]],Table9[rxn],Table9[flux],_xlfn.XLOOKUP(Table6[[#This Row],[rxn-no-enz]],Table9[rxn-no-enz],Table9[flux],0))</f>
        <v>1.1112543481148001E-5</v>
      </c>
      <c r="Y19" s="5">
        <f>Table6[[#This Row],[rxn flux]]/Table6[[#This Row],[enzload flux]]</f>
        <v>100.03806311624344</v>
      </c>
      <c r="AA19" s="7" t="s">
        <v>10847</v>
      </c>
      <c r="AB19" s="7" t="str">
        <f>_xlfn.TEXTBEFORE(Table8[[#This Row],[raw]]," ")</f>
        <v>ENZSYN-rt7471</v>
      </c>
      <c r="AC19" s="7">
        <f>_xlfn.NUMBERVALUE(_xlfn.TEXTAFTER(Table8[[#This Row],[raw]]," "))</f>
        <v>4.8472054396390299E-8</v>
      </c>
      <c r="AE19" s="1" t="s">
        <v>2793</v>
      </c>
      <c r="AF19" s="1" t="s">
        <v>2778</v>
      </c>
      <c r="AG19" s="1">
        <v>1.42907690616106E-4</v>
      </c>
      <c r="AH19" s="1" t="str">
        <f>_xlfn.TEXTAFTER(Table9[[#This Row],[rxn]],"-",-1)</f>
        <v>SPONT</v>
      </c>
      <c r="AI19" s="1" t="str">
        <f>_xlfn.TEXTAFTER(_xlfn.TEXTBEFORE(Table9[[#This Row],[rxn]],"-"&amp;Table9[[#This Row],[enz]]),"RXN-")</f>
        <v>EX_ca2_e_REV</v>
      </c>
      <c r="AJ19" s="1" t="str">
        <f>_xlfn.TEXTBEFORE(Table9[[#This Row],[rxn]],"_",-1)</f>
        <v>RXN-EX_ca2_e</v>
      </c>
    </row>
    <row r="20" spans="1:36" ht="17" hidden="1" x14ac:dyDescent="0.25">
      <c r="A20" t="s">
        <v>8249</v>
      </c>
      <c r="B20" t="str">
        <f>_xlfn.TEXTAFTER(Table5[[#This Row],[r]],"-",-1)</f>
        <v>rt0302'</v>
      </c>
      <c r="C20" t="str">
        <f>_xlfn.TEXTAFTER(_xlfn.TEXTBEFORE(Table5[[#This Row],[r]],"-"&amp;Table5[[#This Row],[enz]]),"'RXN-")</f>
        <v>ACOATA_c_FWD</v>
      </c>
      <c r="D20">
        <v>157605.95055135299</v>
      </c>
      <c r="E20">
        <f>_xlfn.XLOOKUP(Table5[[#This Row],[r]],Table3[r],Table3[kapp],"")</f>
        <v>8988.1774343278394</v>
      </c>
      <c r="F20">
        <f>Table5[[#This Row],[kapp]]-Table5[[#This Row],[old]]</f>
        <v>148617.77311702515</v>
      </c>
      <c r="G20" t="str" cm="1">
        <f t="array" ref="G20">IF(ROWS(_xlfn._xlws.FILTER(Table5[r],Table5[enz]=Table5[[#This Row],[enz]]))&gt;1,"many","1")</f>
        <v>many</v>
      </c>
      <c r="H20" t="str" cm="1">
        <f t="array" ref="H20">IF(ROWS(_xlfn._xlws.FILTER(Table5[r],Table5[rxn-no-enz]=Table5[[#This Row],[rxn-no-enz]]))&gt;1,"many","1")</f>
        <v>1</v>
      </c>
      <c r="I20" t="str">
        <f>_xlfn.XLOOKUP(SUBSTITUTE(Table5[[#This Row],[r]],"'",""),Table6[rxn],Table6[rxn],"no")</f>
        <v>no</v>
      </c>
      <c r="J20" t="str" cm="1">
        <f t="array" ref="J20">_xlfn.XLOOKUP(Table5[[#This Row],[r]],"'"&amp;Table6[rxn]&amp;"'",Table6[expected kapp],"")</f>
        <v/>
      </c>
      <c r="L20" t="s">
        <v>8233</v>
      </c>
      <c r="M20">
        <v>2660.5748172912399</v>
      </c>
      <c r="O20" s="7" t="s">
        <v>4817</v>
      </c>
      <c r="P20" s="5">
        <v>6.3781389981162304</v>
      </c>
      <c r="Q20" s="5">
        <v>2.313466556961E-3</v>
      </c>
      <c r="R20" s="5">
        <v>0</v>
      </c>
      <c r="S20" s="5" t="str">
        <f>_xlfn.TEXTAFTER(Table6[[#This Row],[rxn]],"-",-1)</f>
        <v>rt3853</v>
      </c>
      <c r="T20" s="5" t="str">
        <f>_xlfn.TEXTAFTER(_xlfn.TEXTBEFORE(Table6[[#This Row],[rxn]],"-"&amp;Table6[[#This Row],[enz]]),"RXN-")</f>
        <v>NACt_c_e_FWD</v>
      </c>
      <c r="U20" s="5" t="str">
        <f>_xlfn.TEXTBEFORE(Table6[[#This Row],[rxn-no-enz]],"_",-1)</f>
        <v>NACt_c_e</v>
      </c>
      <c r="V20" s="5" t="e">
        <f>_xlfn.XLOOKUP(Table6[[#This Row],[rxn-no-dir]],[2]!rxns[Column1.id],[2]!rxns[Column1.subsystem],"")</f>
        <v>#REF!</v>
      </c>
      <c r="W20" s="5">
        <f>_xlfn.XLOOKUP(SUBSTITUTE(Table6[[#This Row],[rxn]],"RXN-","ENZLOAD-"),Table8[rxn],Table8[flux],Table6[[#This Row],[rxn flux]]/Table6[[#This Row],[kapp_old]])</f>
        <v>3.4856448778844602E-7</v>
      </c>
      <c r="X20" s="5">
        <f>_xlfn.XLOOKUP(Table6[[#This Row],[rxn]],Table9[rxn],Table9[flux],_xlfn.XLOOKUP(Table6[[#This Row],[rxn-no-enz]],Table9[rxn-no-enz],Table9[flux],0))</f>
        <v>2.2231927529218999E-5</v>
      </c>
      <c r="Y20" s="5">
        <f>Table6[[#This Row],[rxn flux]]/Table6[[#This Row],[enzload flux]]</f>
        <v>63.781389981162413</v>
      </c>
      <c r="AA20" s="7" t="s">
        <v>10848</v>
      </c>
      <c r="AB20" s="7" t="str">
        <f>_xlfn.TEXTBEFORE(Table8[[#This Row],[raw]]," ")</f>
        <v>ENZSYN-rt1622_c</v>
      </c>
      <c r="AC20" s="7">
        <f>_xlfn.NUMBERVALUE(_xlfn.TEXTAFTER(Table8[[#This Row],[raw]]," "))</f>
        <v>2.2843975018410901E-8</v>
      </c>
      <c r="AE20" s="1" t="s">
        <v>5148</v>
      </c>
      <c r="AF20" s="1" t="s">
        <v>2778</v>
      </c>
      <c r="AG20" s="9">
        <v>3.7100852610000001E-9</v>
      </c>
      <c r="AH20" s="1" t="str">
        <f>_xlfn.TEXTAFTER(Table9[[#This Row],[rxn]],"-",-1)</f>
        <v>SPONT</v>
      </c>
      <c r="AI20" s="1" t="str">
        <f>_xlfn.TEXTAFTER(_xlfn.TEXTBEFORE(Table9[[#This Row],[rxn]],"-"&amp;Table9[[#This Row],[enz]]),"RXN-")</f>
        <v>EX_cobalt2_e_REV</v>
      </c>
      <c r="AJ20" s="1" t="str">
        <f>_xlfn.TEXTBEFORE(Table9[[#This Row],[rxn]],"_",-1)</f>
        <v>RXN-EX_cobalt2_e</v>
      </c>
    </row>
    <row r="21" spans="1:36" ht="17" hidden="1" x14ac:dyDescent="0.25">
      <c r="A21" t="s">
        <v>8250</v>
      </c>
      <c r="B21" t="str">
        <f>_xlfn.TEXTAFTER(Table5[[#This Row],[r]],"-",-1)</f>
        <v>rt0302'</v>
      </c>
      <c r="C21" t="str">
        <f>_xlfn.TEXTAFTER(_xlfn.TEXTBEFORE(Table5[[#This Row],[r]],"-"&amp;Table5[[#This Row],[enz]]),"'RXN-")</f>
        <v>EAR160y_c_FWD</v>
      </c>
      <c r="D21">
        <v>157605.95055135299</v>
      </c>
      <c r="E21">
        <f>_xlfn.XLOOKUP(Table5[[#This Row],[r]],Table3[r],Table3[kapp],"")</f>
        <v>8988.1774343278394</v>
      </c>
      <c r="F21">
        <f>Table5[[#This Row],[kapp]]-Table5[[#This Row],[old]]</f>
        <v>148617.77311702515</v>
      </c>
      <c r="G21" t="str" cm="1">
        <f t="array" ref="G21">IF(ROWS(_xlfn._xlws.FILTER(Table5[r],Table5[enz]=Table5[[#This Row],[enz]]))&gt;1,"many","1")</f>
        <v>many</v>
      </c>
      <c r="H21" t="str" cm="1">
        <f t="array" ref="H21">IF(ROWS(_xlfn._xlws.FILTER(Table5[r],Table5[rxn-no-enz]=Table5[[#This Row],[rxn-no-enz]]))&gt;1,"many","1")</f>
        <v>1</v>
      </c>
      <c r="I21" t="str">
        <f>_xlfn.XLOOKUP(SUBSTITUTE(Table5[[#This Row],[r]],"'",""),Table6[rxn],Table6[rxn],"no")</f>
        <v>no</v>
      </c>
      <c r="J21" t="str" cm="1">
        <f t="array" ref="J21">_xlfn.XLOOKUP(Table5[[#This Row],[r]],"'"&amp;Table6[rxn]&amp;"'",Table6[expected kapp],"")</f>
        <v/>
      </c>
      <c r="L21" t="s">
        <v>8236</v>
      </c>
      <c r="M21">
        <v>2829.5380923891098</v>
      </c>
      <c r="O21" s="7" t="s">
        <v>3167</v>
      </c>
      <c r="P21" s="5">
        <v>48.952697038023302</v>
      </c>
      <c r="Q21" s="5">
        <v>2.313466556961E-3</v>
      </c>
      <c r="R21" s="5">
        <v>0</v>
      </c>
      <c r="S21" s="5" t="str">
        <f>_xlfn.TEXTAFTER(Table6[[#This Row],[rxn]],"-",-1)</f>
        <v>rt0915_c</v>
      </c>
      <c r="T21" s="5" t="str">
        <f>_xlfn.TEXTAFTER(_xlfn.TEXTBEFORE(Table6[[#This Row],[rxn]],"-"&amp;Table6[[#This Row],[enz]]),"RXN-")</f>
        <v>NADS2_c_FWD</v>
      </c>
      <c r="U21" s="5" t="str">
        <f>_xlfn.TEXTBEFORE(Table6[[#This Row],[rxn-no-enz]],"_",-1)</f>
        <v>NADS2_c</v>
      </c>
      <c r="V21" s="5" t="e">
        <f>_xlfn.XLOOKUP(Table6[[#This Row],[rxn-no-dir]],[2]!rxns[Column1.id],[2]!rxns[Column1.subsystem],"")</f>
        <v>#REF!</v>
      </c>
      <c r="W21" s="5">
        <f>_xlfn.XLOOKUP(SUBSTITUTE(Table6[[#This Row],[rxn]],"RXN-","ENZLOAD-"),Table8[rxn],Table8[flux],Table6[[#This Row],[rxn flux]]/Table6[[#This Row],[kapp_old]])</f>
        <v>4.5415122913351702E-8</v>
      </c>
      <c r="X21" s="5">
        <f>_xlfn.XLOOKUP(Table6[[#This Row],[rxn]],Table9[rxn],Table9[flux],_xlfn.XLOOKUP(Table6[[#This Row],[rxn-no-enz]],Table9[rxn-no-enz],Table9[flux],0))</f>
        <v>2.2231927529218999E-5</v>
      </c>
      <c r="Y21" s="5">
        <f>Table6[[#This Row],[rxn flux]]/Table6[[#This Row],[enzload flux]]</f>
        <v>489.52697038023388</v>
      </c>
      <c r="AA21" s="7" t="s">
        <v>10849</v>
      </c>
      <c r="AB21" s="7" t="str">
        <f>_xlfn.TEXTBEFORE(Table8[[#This Row],[raw]]," ")</f>
        <v>ENZSYN-rt0310</v>
      </c>
      <c r="AC21" s="7">
        <f>_xlfn.NUMBERVALUE(_xlfn.TEXTAFTER(Table8[[#This Row],[raw]]," "))</f>
        <v>1.1587640639098999E-6</v>
      </c>
      <c r="AE21" s="1" t="s">
        <v>2794</v>
      </c>
      <c r="AF21" s="1" t="s">
        <v>2778</v>
      </c>
      <c r="AG21" s="9">
        <v>1.26794803264579E-5</v>
      </c>
      <c r="AH21" s="1" t="str">
        <f>_xlfn.TEXTAFTER(Table9[[#This Row],[rxn]],"-",-1)</f>
        <v>SPONT</v>
      </c>
      <c r="AI21" s="1" t="str">
        <f>_xlfn.TEXTAFTER(_xlfn.TEXTBEFORE(Table9[[#This Row],[rxn]],"-"&amp;Table9[[#This Row],[enz]]),"RXN-")</f>
        <v>EX_cu2_e_REV</v>
      </c>
      <c r="AJ21" s="1" t="str">
        <f>_xlfn.TEXTBEFORE(Table9[[#This Row],[rxn]],"_",-1)</f>
        <v>RXN-EX_cu2_e</v>
      </c>
    </row>
    <row r="22" spans="1:36" ht="17" hidden="1" x14ac:dyDescent="0.25">
      <c r="A22" t="s">
        <v>8251</v>
      </c>
      <c r="B22" t="str">
        <f>_xlfn.TEXTAFTER(Table5[[#This Row],[r]],"-",-1)</f>
        <v>rt0302'</v>
      </c>
      <c r="C22" t="str">
        <f>_xlfn.TEXTAFTER(_xlfn.TEXTBEFORE(Table5[[#This Row],[r]],"-"&amp;Table5[[#This Row],[enz]]),"'RXN-")</f>
        <v>EAR60y_c_FWD</v>
      </c>
      <c r="D22">
        <v>157605.95055135299</v>
      </c>
      <c r="E22">
        <f>_xlfn.XLOOKUP(Table5[[#This Row],[r]],Table3[r],Table3[kapp],"")</f>
        <v>8988.1774343278394</v>
      </c>
      <c r="F22">
        <f>Table5[[#This Row],[kapp]]-Table5[[#This Row],[old]]</f>
        <v>148617.77311702515</v>
      </c>
      <c r="G22" t="str" cm="1">
        <f t="array" ref="G22">IF(ROWS(_xlfn._xlws.FILTER(Table5[r],Table5[enz]=Table5[[#This Row],[enz]]))&gt;1,"many","1")</f>
        <v>many</v>
      </c>
      <c r="H22" t="str" cm="1">
        <f t="array" ref="H22">IF(ROWS(_xlfn._xlws.FILTER(Table5[r],Table5[rxn-no-enz]=Table5[[#This Row],[rxn-no-enz]]))&gt;1,"many","1")</f>
        <v>1</v>
      </c>
      <c r="I22" t="str">
        <f>_xlfn.XLOOKUP(SUBSTITUTE(Table5[[#This Row],[r]],"'",""),Table6[rxn],Table6[rxn],"no")</f>
        <v>no</v>
      </c>
      <c r="J22" t="str" cm="1">
        <f t="array" ref="J22">_xlfn.XLOOKUP(Table5[[#This Row],[r]],"'"&amp;Table6[rxn]&amp;"'",Table6[expected kapp],"")</f>
        <v/>
      </c>
      <c r="L22" t="s">
        <v>8621</v>
      </c>
      <c r="M22">
        <v>8988.1774343278394</v>
      </c>
      <c r="O22" s="7" t="s">
        <v>4818</v>
      </c>
      <c r="P22" s="5">
        <v>28.8866095462852</v>
      </c>
      <c r="Q22" s="5">
        <v>2.313466556961E-3</v>
      </c>
      <c r="R22" s="5">
        <v>0</v>
      </c>
      <c r="S22" s="5" t="str">
        <f>_xlfn.TEXTAFTER(Table6[[#This Row],[rxn]],"-",-1)</f>
        <v>rt1924_c</v>
      </c>
      <c r="T22" s="5" t="str">
        <f>_xlfn.TEXTAFTER(_xlfn.TEXTBEFORE(Table6[[#This Row],[rxn]],"-"&amp;Table6[[#This Row],[enz]]),"RXN-")</f>
        <v>NAMNPP_c_FWD</v>
      </c>
      <c r="U22" s="5" t="str">
        <f>_xlfn.TEXTBEFORE(Table6[[#This Row],[rxn-no-enz]],"_",-1)</f>
        <v>NAMNPP_c</v>
      </c>
      <c r="V22" s="5" t="e">
        <f>_xlfn.XLOOKUP(Table6[[#This Row],[rxn-no-dir]],[2]!rxns[Column1.id],[2]!rxns[Column1.subsystem],"")</f>
        <v>#REF!</v>
      </c>
      <c r="W22" s="5">
        <f>_xlfn.XLOOKUP(SUBSTITUTE(Table6[[#This Row],[rxn]],"RXN-","ENZLOAD-"),Table8[rxn],Table8[flux],Table6[[#This Row],[rxn flux]]/Table6[[#This Row],[kapp_old]])</f>
        <v>7.6962744601773297E-8</v>
      </c>
      <c r="X22" s="5">
        <f>_xlfn.XLOOKUP(Table6[[#This Row],[rxn]],Table9[rxn],Table9[flux],_xlfn.XLOOKUP(Table6[[#This Row],[rxn-no-enz]],Table9[rxn-no-enz],Table9[flux],0))</f>
        <v>2.2231927529218999E-5</v>
      </c>
      <c r="Y22" s="5">
        <f>Table6[[#This Row],[rxn flux]]/Table6[[#This Row],[enzload flux]]</f>
        <v>288.86609546285274</v>
      </c>
      <c r="AA22" s="7" t="s">
        <v>10850</v>
      </c>
      <c r="AB22" s="7" t="str">
        <f>_xlfn.TEXTBEFORE(Table8[[#This Row],[raw]]," ")</f>
        <v>ENZSYN-rt0271</v>
      </c>
      <c r="AC22" s="7">
        <f>_xlfn.NUMBERVALUE(_xlfn.TEXTAFTER(Table8[[#This Row],[raw]]," "))</f>
        <v>2.87460591501415E-7</v>
      </c>
      <c r="AE22" s="1" t="s">
        <v>2795</v>
      </c>
      <c r="AF22" s="1" t="s">
        <v>2778</v>
      </c>
      <c r="AG22" s="1">
        <v>7.0684584132815302E-3</v>
      </c>
      <c r="AH22" s="1" t="str">
        <f>_xlfn.TEXTAFTER(Table9[[#This Row],[rxn]],"-",-1)</f>
        <v>SPONT</v>
      </c>
      <c r="AI22" s="1" t="str">
        <f>_xlfn.TEXTAFTER(_xlfn.TEXTBEFORE(Table9[[#This Row],[rxn]],"-"&amp;Table9[[#This Row],[enz]]),"RXN-")</f>
        <v>EX_mg2_e_REV</v>
      </c>
      <c r="AJ22" s="1" t="str">
        <f>_xlfn.TEXTBEFORE(Table9[[#This Row],[rxn]],"_",-1)</f>
        <v>RXN-EX_mg2_e</v>
      </c>
    </row>
    <row r="23" spans="1:36" ht="17" hidden="1" x14ac:dyDescent="0.25">
      <c r="A23" t="s">
        <v>8252</v>
      </c>
      <c r="B23" t="str">
        <f>_xlfn.TEXTAFTER(Table5[[#This Row],[r]],"-",-1)</f>
        <v>rt0302'</v>
      </c>
      <c r="C23" t="str">
        <f>_xlfn.TEXTAFTER(_xlfn.TEXTBEFORE(Table5[[#This Row],[r]],"-"&amp;Table5[[#This Row],[enz]]),"'RXN-")</f>
        <v>3HAD140_c_FWD</v>
      </c>
      <c r="D23">
        <v>157605.95055135299</v>
      </c>
      <c r="E23">
        <f>_xlfn.XLOOKUP(Table5[[#This Row],[r]],Table3[r],Table3[kapp],"")</f>
        <v>8988.1774343278394</v>
      </c>
      <c r="F23">
        <f>Table5[[#This Row],[kapp]]-Table5[[#This Row],[old]]</f>
        <v>148617.77311702515</v>
      </c>
      <c r="G23" t="str" cm="1">
        <f t="array" ref="G23">IF(ROWS(_xlfn._xlws.FILTER(Table5[r],Table5[enz]=Table5[[#This Row],[enz]]))&gt;1,"many","1")</f>
        <v>many</v>
      </c>
      <c r="H23" t="str" cm="1">
        <f t="array" ref="H23">IF(ROWS(_xlfn._xlws.FILTER(Table5[r],Table5[rxn-no-enz]=Table5[[#This Row],[rxn-no-enz]]))&gt;1,"many","1")</f>
        <v>1</v>
      </c>
      <c r="I23" t="str">
        <f>_xlfn.XLOOKUP(SUBSTITUTE(Table5[[#This Row],[r]],"'",""),Table6[rxn],Table6[rxn],"no")</f>
        <v>no</v>
      </c>
      <c r="J23" t="str" cm="1">
        <f t="array" ref="J23">_xlfn.XLOOKUP(Table5[[#This Row],[r]],"'"&amp;Table6[rxn]&amp;"'",Table6[expected kapp],"")</f>
        <v/>
      </c>
      <c r="L23" t="s">
        <v>8235</v>
      </c>
      <c r="M23">
        <v>2829.5380923891098</v>
      </c>
      <c r="O23" s="7" t="s">
        <v>3184</v>
      </c>
      <c r="P23" s="5">
        <v>73.145461768702503</v>
      </c>
      <c r="Q23" s="5">
        <v>2.313466556961E-3</v>
      </c>
      <c r="R23" s="5">
        <v>0</v>
      </c>
      <c r="S23" s="5" t="str">
        <f>_xlfn.TEXTAFTER(Table6[[#This Row],[rxn]],"-",-1)</f>
        <v>rt2062_c</v>
      </c>
      <c r="T23" s="5" t="str">
        <f>_xlfn.TEXTAFTER(_xlfn.TEXTBEFORE(Table6[[#This Row],[rxn]],"-"&amp;Table6[[#This Row],[enz]]),"RXN-")</f>
        <v>NNATi_c_FWD</v>
      </c>
      <c r="U23" s="5" t="str">
        <f>_xlfn.TEXTBEFORE(Table6[[#This Row],[rxn-no-enz]],"_",-1)</f>
        <v>NNATi_c</v>
      </c>
      <c r="V23" s="5" t="e">
        <f>_xlfn.XLOOKUP(Table6[[#This Row],[rxn-no-dir]],[2]!rxns[Column1.id],[2]!rxns[Column1.subsystem],"")</f>
        <v>#REF!</v>
      </c>
      <c r="W23" s="5">
        <f>_xlfn.XLOOKUP(SUBSTITUTE(Table6[[#This Row],[rxn]],"RXN-","ENZLOAD-"),Table8[rxn],Table8[flux],Table6[[#This Row],[rxn flux]]/Table6[[#This Row],[kapp_old]])</f>
        <v>3.0394131080230001E-8</v>
      </c>
      <c r="X23" s="5">
        <f>_xlfn.XLOOKUP(Table6[[#This Row],[rxn]],Table9[rxn],Table9[flux],_xlfn.XLOOKUP(Table6[[#This Row],[rxn-no-enz]],Table9[rxn-no-enz],Table9[flux],0))</f>
        <v>2.2231927529218999E-5</v>
      </c>
      <c r="Y23" s="5">
        <f>Table6[[#This Row],[rxn flux]]/Table6[[#This Row],[enzload flux]]</f>
        <v>731.45461768702637</v>
      </c>
      <c r="AA23" s="7" t="s">
        <v>10851</v>
      </c>
      <c r="AB23" s="7" t="str">
        <f>_xlfn.TEXTBEFORE(Table8[[#This Row],[raw]]," ")</f>
        <v>ENZSYN-rt5429</v>
      </c>
      <c r="AC23" s="7">
        <f>_xlfn.NUMBERVALUE(_xlfn.TEXTAFTER(Table8[[#This Row],[raw]]," "))</f>
        <v>1.6589878922895499E-7</v>
      </c>
      <c r="AE23" s="1" t="s">
        <v>2796</v>
      </c>
      <c r="AF23" s="1" t="s">
        <v>2778</v>
      </c>
      <c r="AG23" s="9">
        <v>1.0464114760542E-5</v>
      </c>
      <c r="AH23" s="1" t="str">
        <f>_xlfn.TEXTAFTER(Table9[[#This Row],[rxn]],"-",-1)</f>
        <v>SPONT</v>
      </c>
      <c r="AI23" s="1" t="str">
        <f>_xlfn.TEXTAFTER(_xlfn.TEXTBEFORE(Table9[[#This Row],[rxn]],"-"&amp;Table9[[#This Row],[enz]]),"RXN-")</f>
        <v>EX_mn2_e_REV</v>
      </c>
      <c r="AJ23" s="1" t="str">
        <f>_xlfn.TEXTBEFORE(Table9[[#This Row],[rxn]],"_",-1)</f>
        <v>RXN-EX_mn2_e</v>
      </c>
    </row>
    <row r="24" spans="1:36" ht="17" hidden="1" x14ac:dyDescent="0.25">
      <c r="A24" t="s">
        <v>8254</v>
      </c>
      <c r="B24" t="str">
        <f>_xlfn.TEXTAFTER(Table5[[#This Row],[r]],"-",-1)</f>
        <v>rt0302'</v>
      </c>
      <c r="C24" t="str">
        <f>_xlfn.TEXTAFTER(_xlfn.TEXTBEFORE(Table5[[#This Row],[r]],"-"&amp;Table5[[#This Row],[enz]]),"'RXN-")</f>
        <v>3HAD120_c_FWD</v>
      </c>
      <c r="D24">
        <v>157605.95055135299</v>
      </c>
      <c r="E24">
        <f>_xlfn.XLOOKUP(Table5[[#This Row],[r]],Table3[r],Table3[kapp],"")</f>
        <v>8988.1774343278394</v>
      </c>
      <c r="F24">
        <f>Table5[[#This Row],[kapp]]-Table5[[#This Row],[old]]</f>
        <v>148617.77311702515</v>
      </c>
      <c r="G24" t="str" cm="1">
        <f t="array" ref="G24">IF(ROWS(_xlfn._xlws.FILTER(Table5[r],Table5[enz]=Table5[[#This Row],[enz]]))&gt;1,"many","1")</f>
        <v>many</v>
      </c>
      <c r="H24" t="str" cm="1">
        <f t="array" ref="H24">IF(ROWS(_xlfn._xlws.FILTER(Table5[r],Table5[rxn-no-enz]=Table5[[#This Row],[rxn-no-enz]]))&gt;1,"many","1")</f>
        <v>1</v>
      </c>
      <c r="I24" t="str">
        <f>_xlfn.XLOOKUP(SUBSTITUTE(Table5[[#This Row],[r]],"'",""),Table6[rxn],Table6[rxn],"no")</f>
        <v>no</v>
      </c>
      <c r="J24" t="str" cm="1">
        <f t="array" ref="J24">_xlfn.XLOOKUP(Table5[[#This Row],[r]],"'"&amp;Table6[rxn]&amp;"'",Table6[expected kapp],"")</f>
        <v/>
      </c>
      <c r="L24" t="s">
        <v>8622</v>
      </c>
      <c r="M24">
        <v>8988.1774343278394</v>
      </c>
      <c r="O24" s="7" t="s">
        <v>3241</v>
      </c>
      <c r="P24" s="5">
        <v>20.0904366064043</v>
      </c>
      <c r="Q24" s="5">
        <v>1.1113756710640001E-3</v>
      </c>
      <c r="R24" s="5">
        <v>0</v>
      </c>
      <c r="S24" s="5" t="str">
        <f>_xlfn.TEXTAFTER(Table6[[#This Row],[rxn]],"-",-1)</f>
        <v>rt5817</v>
      </c>
      <c r="T24" s="5" t="str">
        <f>_xlfn.TEXTAFTER(_xlfn.TEXTBEFORE(Table6[[#This Row],[rxn]],"-"&amp;Table6[[#This Row],[enz]]),"RXN-")</f>
        <v>PNTK_c_FWD</v>
      </c>
      <c r="U24" s="5" t="str">
        <f>_xlfn.TEXTBEFORE(Table6[[#This Row],[rxn-no-enz]],"_",-1)</f>
        <v>PNTK_c</v>
      </c>
      <c r="V24" s="5" t="e">
        <f>_xlfn.XLOOKUP(Table6[[#This Row],[rxn-no-dir]],[2]!rxns[Column1.id],[2]!rxns[Column1.subsystem],"")</f>
        <v>#REF!</v>
      </c>
      <c r="W24" s="5">
        <f>_xlfn.XLOOKUP(SUBSTITUTE(Table6[[#This Row],[rxn]],"RXN-","ENZLOAD-"),Table8[rxn],Table8[flux],Table6[[#This Row],[rxn flux]]/Table6[[#This Row],[kapp_old]])</f>
        <v>5.5313697479110701E-8</v>
      </c>
      <c r="X24" s="5">
        <f>_xlfn.XLOOKUP(Table6[[#This Row],[rxn]],Table9[rxn],Table9[flux],_xlfn.XLOOKUP(Table6[[#This Row],[rxn-no-enz]],Table9[rxn-no-enz],Table9[flux],0))</f>
        <v>1.1112763326699E-5</v>
      </c>
      <c r="Y24" s="5">
        <f>Table6[[#This Row],[rxn flux]]/Table6[[#This Row],[enzload flux]]</f>
        <v>200.90436606404322</v>
      </c>
      <c r="AA24" s="7" t="s">
        <v>10852</v>
      </c>
      <c r="AB24" s="7" t="str">
        <f>_xlfn.TEXTBEFORE(Table8[[#This Row],[raw]]," ")</f>
        <v>ENZSYN-rt4107</v>
      </c>
      <c r="AC24" s="7">
        <f>_xlfn.NUMBERVALUE(_xlfn.TEXTAFTER(Table8[[#This Row],[raw]]," "))</f>
        <v>3.9175337102654203E-8</v>
      </c>
      <c r="AE24" s="1" t="s">
        <v>5155</v>
      </c>
      <c r="AF24" s="1" t="s">
        <v>2778</v>
      </c>
      <c r="AG24" s="9">
        <v>3.8647125199999998E-10</v>
      </c>
      <c r="AH24" s="1" t="str">
        <f>_xlfn.TEXTAFTER(Table9[[#This Row],[rxn]],"-",-1)</f>
        <v>SPONT</v>
      </c>
      <c r="AI24" s="1" t="str">
        <f>_xlfn.TEXTAFTER(_xlfn.TEXTBEFORE(Table9[[#This Row],[rxn]],"-"&amp;Table9[[#This Row],[enz]]),"RXN-")</f>
        <v>EX_ni2_e_REV</v>
      </c>
      <c r="AJ24" s="1" t="str">
        <f>_xlfn.TEXTBEFORE(Table9[[#This Row],[rxn]],"_",-1)</f>
        <v>RXN-EX_ni2_e</v>
      </c>
    </row>
    <row r="25" spans="1:36" ht="17" hidden="1" x14ac:dyDescent="0.25">
      <c r="A25" t="s">
        <v>8255</v>
      </c>
      <c r="B25" t="str">
        <f>_xlfn.TEXTAFTER(Table5[[#This Row],[r]],"-",-1)</f>
        <v>rt0302'</v>
      </c>
      <c r="C25" t="str">
        <f>_xlfn.TEXTAFTER(_xlfn.TEXTBEFORE(Table5[[#This Row],[r]],"-"&amp;Table5[[#This Row],[enz]]),"'RXN-")</f>
        <v>EAR100y_c_FWD</v>
      </c>
      <c r="D25">
        <v>157605.95055135299</v>
      </c>
      <c r="E25">
        <f>_xlfn.XLOOKUP(Table5[[#This Row],[r]],Table3[r],Table3[kapp],"")</f>
        <v>8988.1774343278394</v>
      </c>
      <c r="F25">
        <f>Table5[[#This Row],[kapp]]-Table5[[#This Row],[old]]</f>
        <v>148617.77311702515</v>
      </c>
      <c r="G25" t="str" cm="1">
        <f t="array" ref="G25">IF(ROWS(_xlfn._xlws.FILTER(Table5[r],Table5[enz]=Table5[[#This Row],[enz]]))&gt;1,"many","1")</f>
        <v>many</v>
      </c>
      <c r="H25" t="str" cm="1">
        <f t="array" ref="H25">IF(ROWS(_xlfn._xlws.FILTER(Table5[r],Table5[rxn-no-enz]=Table5[[#This Row],[rxn-no-enz]]))&gt;1,"many","1")</f>
        <v>1</v>
      </c>
      <c r="I25" t="str">
        <f>_xlfn.XLOOKUP(SUBSTITUTE(Table5[[#This Row],[r]],"'",""),Table6[rxn],Table6[rxn],"no")</f>
        <v>no</v>
      </c>
      <c r="J25" t="str" cm="1">
        <f t="array" ref="J25">_xlfn.XLOOKUP(Table5[[#This Row],[r]],"'"&amp;Table6[rxn]&amp;"'",Table6[expected kapp],"")</f>
        <v/>
      </c>
      <c r="L25" t="s">
        <v>8234</v>
      </c>
      <c r="M25">
        <v>2829.5380923891098</v>
      </c>
      <c r="O25" s="7" t="s">
        <v>3244</v>
      </c>
      <c r="P25" s="5">
        <v>159.35256751407701</v>
      </c>
      <c r="Q25" s="5">
        <v>1.3069513544E-3</v>
      </c>
      <c r="R25" s="5">
        <v>0</v>
      </c>
      <c r="S25" s="5" t="str">
        <f>_xlfn.TEXTAFTER(Table6[[#This Row],[rxn]],"-",-1)</f>
        <v>rt6350</v>
      </c>
      <c r="T25" s="5" t="str">
        <f>_xlfn.TEXTAFTER(_xlfn.TEXTBEFORE(Table6[[#This Row],[rxn]],"-"&amp;Table6[[#This Row],[enz]]),"RXN-")</f>
        <v>PPBNGD_c_FWD</v>
      </c>
      <c r="U25" s="5" t="str">
        <f>_xlfn.TEXTBEFORE(Table6[[#This Row],[rxn-no-enz]],"_",-1)</f>
        <v>PPBNGD_c</v>
      </c>
      <c r="V25" s="5" t="e">
        <f>_xlfn.XLOOKUP(Table6[[#This Row],[rxn-no-dir]],[2]!rxns[Column1.id],[2]!rxns[Column1.subsystem],"")</f>
        <v>#REF!</v>
      </c>
      <c r="W25" s="5">
        <f>_xlfn.XLOOKUP(SUBSTITUTE(Table6[[#This Row],[rxn]],"RXN-","ENZLOAD-"),Table8[rxn],Table8[flux],Table6[[#This Row],[rxn flux]]/Table6[[#This Row],[kapp_old]])</f>
        <v>6.9739086500361701E-9</v>
      </c>
      <c r="X25" s="5">
        <f>_xlfn.XLOOKUP(Table6[[#This Row],[rxn]],Table9[rxn],Table9[flux],_xlfn.XLOOKUP(Table6[[#This Row],[rxn-no-enz]],Table9[rxn-no-enz],Table9[flux],0))</f>
        <v>1.1113102489918901E-5</v>
      </c>
      <c r="Y25" s="5">
        <f>Table6[[#This Row],[rxn flux]]/Table6[[#This Row],[enzload flux]]</f>
        <v>1593.5256751407637</v>
      </c>
      <c r="AA25" s="7" t="s">
        <v>10853</v>
      </c>
      <c r="AB25" s="7" t="str">
        <f>_xlfn.TEXTBEFORE(Table8[[#This Row],[raw]]," ")</f>
        <v>ENZSYN-rt4597</v>
      </c>
      <c r="AC25" s="7">
        <f>_xlfn.NUMBERVALUE(_xlfn.TEXTAFTER(Table8[[#This Row],[raw]]," "))</f>
        <v>1.23242826882341E-7</v>
      </c>
      <c r="AE25" s="1" t="s">
        <v>2797</v>
      </c>
      <c r="AF25" s="1" t="s">
        <v>2778</v>
      </c>
      <c r="AG25" s="1">
        <v>1.7513371453222099E-4</v>
      </c>
      <c r="AH25" s="1" t="str">
        <f>_xlfn.TEXTAFTER(Table9[[#This Row],[rxn]],"-",-1)</f>
        <v>SPONT</v>
      </c>
      <c r="AI25" s="1" t="str">
        <f>_xlfn.TEXTAFTER(_xlfn.TEXTBEFORE(Table9[[#This Row],[rxn]],"-"&amp;Table9[[#This Row],[enz]]),"RXN-")</f>
        <v>EX_zn2_e_REV</v>
      </c>
      <c r="AJ25" s="1" t="str">
        <f>_xlfn.TEXTBEFORE(Table9[[#This Row],[rxn]],"_",-1)</f>
        <v>RXN-EX_zn2_e</v>
      </c>
    </row>
    <row r="26" spans="1:36" ht="17" hidden="1" x14ac:dyDescent="0.25">
      <c r="A26" t="s">
        <v>8256</v>
      </c>
      <c r="B26" t="str">
        <f>_xlfn.TEXTAFTER(Table5[[#This Row],[r]],"-",-1)</f>
        <v>rt0302'</v>
      </c>
      <c r="C26" t="str">
        <f>_xlfn.TEXTAFTER(_xlfn.TEXTBEFORE(Table5[[#This Row],[r]],"-"&amp;Table5[[#This Row],[enz]]),"'RXN-")</f>
        <v>3HAD40_c_FWD</v>
      </c>
      <c r="D26">
        <v>157605.95055135299</v>
      </c>
      <c r="E26">
        <f>_xlfn.XLOOKUP(Table5[[#This Row],[r]],Table3[r],Table3[kapp],"")</f>
        <v>8988.1774343278394</v>
      </c>
      <c r="F26">
        <f>Table5[[#This Row],[kapp]]-Table5[[#This Row],[old]]</f>
        <v>148617.77311702515</v>
      </c>
      <c r="G26" t="str" cm="1">
        <f t="array" ref="G26">IF(ROWS(_xlfn._xlws.FILTER(Table5[r],Table5[enz]=Table5[[#This Row],[enz]]))&gt;1,"many","1")</f>
        <v>many</v>
      </c>
      <c r="H26" t="str" cm="1">
        <f t="array" ref="H26">IF(ROWS(_xlfn._xlws.FILTER(Table5[r],Table5[rxn-no-enz]=Table5[[#This Row],[rxn-no-enz]]))&gt;1,"many","1")</f>
        <v>1</v>
      </c>
      <c r="I26" t="str">
        <f>_xlfn.XLOOKUP(SUBSTITUTE(Table5[[#This Row],[r]],"'",""),Table6[rxn],Table6[rxn],"no")</f>
        <v>no</v>
      </c>
      <c r="J26" t="str" cm="1">
        <f t="array" ref="J26">_xlfn.XLOOKUP(Table5[[#This Row],[r]],"'"&amp;Table6[rxn]&amp;"'",Table6[expected kapp],"")</f>
        <v/>
      </c>
      <c r="L26" t="s">
        <v>8623</v>
      </c>
      <c r="M26">
        <v>8988.1774343278394</v>
      </c>
      <c r="O26" s="7" t="s">
        <v>3245</v>
      </c>
      <c r="P26" s="5">
        <v>110.87160413195301</v>
      </c>
      <c r="Q26" s="5">
        <v>5.2278054176010001E-3</v>
      </c>
      <c r="R26" s="5">
        <v>0</v>
      </c>
      <c r="S26" s="5" t="str">
        <f>_xlfn.TEXTAFTER(Table6[[#This Row],[rxn]],"-",-1)</f>
        <v>rt5026</v>
      </c>
      <c r="T26" s="5" t="str">
        <f>_xlfn.TEXTAFTER(_xlfn.TEXTBEFORE(Table6[[#This Row],[rxn]],"-"&amp;Table6[[#This Row],[enz]]),"RXN-")</f>
        <v>PPBNGS_1_c_FWD</v>
      </c>
      <c r="U26" s="5" t="str">
        <f>_xlfn.TEXTBEFORE(Table6[[#This Row],[rxn-no-enz]],"_",-1)</f>
        <v>PPBNGS_1_c</v>
      </c>
      <c r="V26" s="5" t="e">
        <f>_xlfn.XLOOKUP(Table6[[#This Row],[rxn-no-dir]],[2]!rxns[Column1.id],[2]!rxns[Column1.subsystem],"")</f>
        <v>#REF!</v>
      </c>
      <c r="W26" s="5">
        <f>_xlfn.XLOOKUP(SUBSTITUTE(Table6[[#This Row],[rxn]],"RXN-","ENZLOAD-"),Table8[rxn],Table8[flux],Table6[[#This Row],[rxn flux]]/Table6[[#This Row],[kapp_old]])</f>
        <v>4.0093593222273503E-8</v>
      </c>
      <c r="X26" s="5">
        <f>_xlfn.XLOOKUP(Table6[[#This Row],[rxn]],Table9[rxn],Table9[flux],_xlfn.XLOOKUP(Table6[[#This Row],[rxn-no-enz]],Table9[rxn-no-enz],Table9[flux],0))</f>
        <v>4.4452409959675E-5</v>
      </c>
      <c r="Y26" s="5">
        <f>Table6[[#This Row],[rxn flux]]/Table6[[#This Row],[enzload flux]]</f>
        <v>1108.7160413195395</v>
      </c>
      <c r="AA26" s="7" t="s">
        <v>10854</v>
      </c>
      <c r="AB26" s="7" t="str">
        <f>_xlfn.TEXTBEFORE(Table8[[#This Row],[raw]]," ")</f>
        <v>ENZSYN-rt1009</v>
      </c>
      <c r="AC26" s="7">
        <f>_xlfn.NUMBERVALUE(_xlfn.TEXTAFTER(Table8[[#This Row],[raw]]," "))</f>
        <v>8.6174513181932604E-7</v>
      </c>
      <c r="AE26" s="1" t="s">
        <v>2798</v>
      </c>
      <c r="AF26" s="1" t="s">
        <v>2778</v>
      </c>
      <c r="AG26" s="9">
        <v>1.1114601657597999E-5</v>
      </c>
      <c r="AH26" s="1" t="str">
        <f>_xlfn.TEXTAFTER(Table9[[#This Row],[rxn]],"-",-1)</f>
        <v>SPONT</v>
      </c>
      <c r="AI26" s="1" t="str">
        <f>_xlfn.TEXTAFTER(_xlfn.TEXTBEFORE(Table9[[#This Row],[rxn]],"-"&amp;Table9[[#This Row],[enz]]),"RXN-")</f>
        <v>EX_btn_c_REV</v>
      </c>
      <c r="AJ26" s="1" t="str">
        <f>_xlfn.TEXTBEFORE(Table9[[#This Row],[rxn]],"_",-1)</f>
        <v>RXN-EX_btn_c</v>
      </c>
    </row>
    <row r="27" spans="1:36" ht="17" hidden="1" x14ac:dyDescent="0.25">
      <c r="A27" t="s">
        <v>8257</v>
      </c>
      <c r="B27" t="str">
        <f>_xlfn.TEXTAFTER(Table5[[#This Row],[r]],"-",-1)</f>
        <v>rt0302'</v>
      </c>
      <c r="C27" t="str">
        <f>_xlfn.TEXTAFTER(_xlfn.TEXTBEFORE(Table5[[#This Row],[r]],"-"&amp;Table5[[#This Row],[enz]]),"'RXN-")</f>
        <v>3HAD160_c_FWD</v>
      </c>
      <c r="D27">
        <v>157605.95055135299</v>
      </c>
      <c r="E27">
        <f>_xlfn.XLOOKUP(Table5[[#This Row],[r]],Table3[r],Table3[kapp],"")</f>
        <v>8988.1774343278394</v>
      </c>
      <c r="F27">
        <f>Table5[[#This Row],[kapp]]-Table5[[#This Row],[old]]</f>
        <v>148617.77311702515</v>
      </c>
      <c r="G27" t="str" cm="1">
        <f t="array" ref="G27">IF(ROWS(_xlfn._xlws.FILTER(Table5[r],Table5[enz]=Table5[[#This Row],[enz]]))&gt;1,"many","1")</f>
        <v>many</v>
      </c>
      <c r="H27" t="str" cm="1">
        <f t="array" ref="H27">IF(ROWS(_xlfn._xlws.FILTER(Table5[r],Table5[rxn-no-enz]=Table5[[#This Row],[rxn-no-enz]]))&gt;1,"many","1")</f>
        <v>1</v>
      </c>
      <c r="I27" t="str">
        <f>_xlfn.XLOOKUP(SUBSTITUTE(Table5[[#This Row],[r]],"'",""),Table6[rxn],Table6[rxn],"no")</f>
        <v>no</v>
      </c>
      <c r="J27" t="str" cm="1">
        <f t="array" ref="J27">_xlfn.XLOOKUP(Table5[[#This Row],[r]],"'"&amp;Table6[rxn]&amp;"'",Table6[expected kapp],"")</f>
        <v/>
      </c>
      <c r="L27" t="s">
        <v>8237</v>
      </c>
      <c r="M27">
        <v>2829.5380923891098</v>
      </c>
      <c r="O27" s="7" t="s">
        <v>3250</v>
      </c>
      <c r="P27" s="5">
        <v>9.0077888645221993</v>
      </c>
      <c r="Q27" s="5">
        <v>1.1113756710640001E-3</v>
      </c>
      <c r="R27" s="5">
        <v>0</v>
      </c>
      <c r="S27" s="5" t="str">
        <f>_xlfn.TEXTAFTER(Table6[[#This Row],[rxn]],"-",-1)</f>
        <v>rt0510</v>
      </c>
      <c r="T27" s="5" t="str">
        <f>_xlfn.TEXTAFTER(_xlfn.TEXTBEFORE(Table6[[#This Row],[rxn]],"-"&amp;Table6[[#This Row],[enz]]),"RXN-")</f>
        <v>PPNCL2_c_FWD</v>
      </c>
      <c r="U27" s="5" t="str">
        <f>_xlfn.TEXTBEFORE(Table6[[#This Row],[rxn-no-enz]],"_",-1)</f>
        <v>PPNCL2_c</v>
      </c>
      <c r="V27" s="5" t="e">
        <f>_xlfn.XLOOKUP(Table6[[#This Row],[rxn-no-dir]],[2]!rxns[Column1.id],[2]!rxns[Column1.subsystem],"")</f>
        <v>#REF!</v>
      </c>
      <c r="W27" s="5">
        <f>_xlfn.XLOOKUP(SUBSTITUTE(Table6[[#This Row],[rxn]],"RXN-","ENZLOAD-"),Table8[rxn],Table8[flux],Table6[[#This Row],[rxn flux]]/Table6[[#This Row],[kapp_old]])</f>
        <v>1.2336838145116101E-7</v>
      </c>
      <c r="X27" s="5">
        <f>_xlfn.XLOOKUP(Table6[[#This Row],[rxn]],Table9[rxn],Table9[flux],_xlfn.XLOOKUP(Table6[[#This Row],[rxn-no-enz]],Table9[rxn-no-enz],Table9[flux],0))</f>
        <v>1.1112763326699E-5</v>
      </c>
      <c r="Y27" s="5">
        <f>Table6[[#This Row],[rxn flux]]/Table6[[#This Row],[enzload flux]]</f>
        <v>90.077888645222387</v>
      </c>
      <c r="AA27" s="7" t="s">
        <v>10855</v>
      </c>
      <c r="AB27" s="7" t="str">
        <f>_xlfn.TEXTBEFORE(Table8[[#This Row],[raw]]," ")</f>
        <v>ENZSYN-ILV26</v>
      </c>
      <c r="AC27" s="7">
        <f>_xlfn.NUMBERVALUE(_xlfn.TEXTAFTER(Table8[[#This Row],[raw]]," "))</f>
        <v>5.58431218716571E-7</v>
      </c>
      <c r="AE27" s="1" t="s">
        <v>2799</v>
      </c>
      <c r="AF27" s="1" t="s">
        <v>2778</v>
      </c>
      <c r="AG27" s="1">
        <v>0.11125053930560901</v>
      </c>
      <c r="AH27" s="1" t="str">
        <f>_xlfn.TEXTAFTER(Table9[[#This Row],[rxn]],"-",-1)</f>
        <v>SPONT</v>
      </c>
      <c r="AI27" s="1" t="str">
        <f>_xlfn.TEXTAFTER(_xlfn.TEXTBEFORE(Table9[[#This Row],[rxn]],"-"&amp;Table9[[#This Row],[enz]]),"RXN-")</f>
        <v>13BDGLUCANt_c_en_FWD</v>
      </c>
      <c r="AJ27" s="1" t="str">
        <f>_xlfn.TEXTBEFORE(Table9[[#This Row],[rxn]],"_",-1)</f>
        <v>RXN-13BDGLUCANt_c_en</v>
      </c>
    </row>
    <row r="28" spans="1:36" ht="17" hidden="1" x14ac:dyDescent="0.25">
      <c r="A28" t="s">
        <v>8242</v>
      </c>
      <c r="B28" t="str">
        <f>_xlfn.TEXTAFTER(Table5[[#This Row],[r]],"-",-1)</f>
        <v>rt0302'</v>
      </c>
      <c r="C28" t="str">
        <f>_xlfn.TEXTAFTER(_xlfn.TEXTBEFORE(Table5[[#This Row],[r]],"-"&amp;Table5[[#This Row],[enz]]),"'RXN-")</f>
        <v>PCOATA180_c_FWD</v>
      </c>
      <c r="D28">
        <v>119379.11868276101</v>
      </c>
      <c r="E28">
        <f>_xlfn.XLOOKUP(Table5[[#This Row],[r]],Table3[r],Table3[kapp],"")</f>
        <v>8988.1774343278394</v>
      </c>
      <c r="F28">
        <f>Table5[[#This Row],[kapp]]-Table5[[#This Row],[old]]</f>
        <v>110390.94124843317</v>
      </c>
      <c r="G28" t="str" cm="1">
        <f t="array" ref="G28">IF(ROWS(_xlfn._xlws.FILTER(Table5[r],Table5[enz]=Table5[[#This Row],[enz]]))&gt;1,"many","1")</f>
        <v>many</v>
      </c>
      <c r="H28" t="str" cm="1">
        <f t="array" ref="H28">IF(ROWS(_xlfn._xlws.FILTER(Table5[r],Table5[rxn-no-enz]=Table5[[#This Row],[rxn-no-enz]]))&gt;1,"many","1")</f>
        <v>1</v>
      </c>
      <c r="I28" t="str">
        <f>_xlfn.XLOOKUP(SUBSTITUTE(Table5[[#This Row],[r]],"'",""),Table6[rxn],Table6[rxn],"no")</f>
        <v>no</v>
      </c>
      <c r="J28" t="str" cm="1">
        <f t="array" ref="J28">_xlfn.XLOOKUP(Table5[[#This Row],[r]],"'"&amp;Table6[rxn]&amp;"'",Table6[expected kapp],"")</f>
        <v/>
      </c>
      <c r="L28" t="s">
        <v>8624</v>
      </c>
      <c r="M28">
        <v>8988.1774343278394</v>
      </c>
      <c r="O28" s="7" t="s">
        <v>3254</v>
      </c>
      <c r="P28" s="5">
        <v>51.746705059878998</v>
      </c>
      <c r="Q28" s="5">
        <v>6.3064429053700003E-4</v>
      </c>
      <c r="R28" s="5">
        <v>0</v>
      </c>
      <c r="S28" s="5" t="str">
        <f>_xlfn.TEXTAFTER(Table6[[#This Row],[rxn]],"-",-1)</f>
        <v>rt3499</v>
      </c>
      <c r="T28" s="5" t="str">
        <f>_xlfn.TEXTAFTER(_xlfn.TEXTBEFORE(Table6[[#This Row],[rxn]],"-"&amp;Table6[[#This Row],[enz]]),"RXN-")</f>
        <v>PPPGO_m_FWD</v>
      </c>
      <c r="U28" s="5" t="str">
        <f>_xlfn.TEXTBEFORE(Table6[[#This Row],[rxn-no-enz]],"_",-1)</f>
        <v>PPPGO_m</v>
      </c>
      <c r="V28" s="5" t="e">
        <f>_xlfn.XLOOKUP(Table6[[#This Row],[rxn-no-dir]],[2]!rxns[Column1.id],[2]!rxns[Column1.subsystem],"")</f>
        <v>#REF!</v>
      </c>
      <c r="W28" s="5">
        <f>_xlfn.XLOOKUP(SUBSTITUTE(Table6[[#This Row],[rxn]],"RXN-","ENZLOAD-"),Table8[rxn],Table8[flux],Table6[[#This Row],[rxn flux]]/Table6[[#This Row],[kapp_old]])</f>
        <v>1.07374929467576E-8</v>
      </c>
      <c r="X28" s="5">
        <f>_xlfn.XLOOKUP(Table6[[#This Row],[rxn]],Table9[rxn],Table9[flux],_xlfn.XLOOKUP(Table6[[#This Row],[rxn-no-enz]],Table9[rxn-no-enz],Table9[flux],0))</f>
        <v>5.5562988059840002E-6</v>
      </c>
      <c r="Y28" s="5">
        <f>Table6[[#This Row],[rxn flux]]/Table6[[#This Row],[enzload flux]]</f>
        <v>517.46705059879321</v>
      </c>
      <c r="AA28" s="7" t="s">
        <v>10856</v>
      </c>
      <c r="AB28" s="7" t="str">
        <f>_xlfn.TEXTBEFORE(Table8[[#This Row],[raw]]," ")</f>
        <v>ENZSYN-rt1358</v>
      </c>
      <c r="AC28" s="7">
        <f>_xlfn.NUMBERVALUE(_xlfn.TEXTAFTER(Table8[[#This Row],[raw]]," "))</f>
        <v>6.3652178272066197E-7</v>
      </c>
      <c r="AE28" s="1" t="s">
        <v>2800</v>
      </c>
      <c r="AF28" s="1" t="s">
        <v>2778</v>
      </c>
      <c r="AG28" s="1">
        <v>0.11125053930560901</v>
      </c>
      <c r="AH28" s="1" t="str">
        <f>_xlfn.TEXTAFTER(Table9[[#This Row],[rxn]],"-",-1)</f>
        <v>rt7616</v>
      </c>
      <c r="AI28" s="1" t="str">
        <f>_xlfn.TEXTAFTER(_xlfn.TEXTBEFORE(Table9[[#This Row],[rxn]],"-"&amp;Table9[[#This Row],[enz]]),"RXN-")</f>
        <v>13GS_c_FWD</v>
      </c>
      <c r="AJ28" s="1" t="str">
        <f>_xlfn.TEXTBEFORE(Table9[[#This Row],[rxn]],"_",-1)</f>
        <v>RXN-13GS_c</v>
      </c>
    </row>
    <row r="29" spans="1:36" ht="17" hidden="1" x14ac:dyDescent="0.25">
      <c r="A29" t="s">
        <v>8244</v>
      </c>
      <c r="B29" t="str">
        <f>_xlfn.TEXTAFTER(Table5[[#This Row],[r]],"-",-1)</f>
        <v>rt0302'</v>
      </c>
      <c r="C29" t="str">
        <f>_xlfn.TEXTAFTER(_xlfn.TEXTBEFORE(Table5[[#This Row],[r]],"-"&amp;Table5[[#This Row],[enz]]),"'RXN-")</f>
        <v>EAR180y_c_FWD</v>
      </c>
      <c r="D29">
        <v>119379.11868276101</v>
      </c>
      <c r="E29">
        <f>_xlfn.XLOOKUP(Table5[[#This Row],[r]],Table3[r],Table3[kapp],"")</f>
        <v>8988.1774343278394</v>
      </c>
      <c r="F29">
        <f>Table5[[#This Row],[kapp]]-Table5[[#This Row],[old]]</f>
        <v>110390.94124843317</v>
      </c>
      <c r="G29" t="str" cm="1">
        <f t="array" ref="G29">IF(ROWS(_xlfn._xlws.FILTER(Table5[r],Table5[enz]=Table5[[#This Row],[enz]]))&gt;1,"many","1")</f>
        <v>many</v>
      </c>
      <c r="H29" t="str" cm="1">
        <f t="array" ref="H29">IF(ROWS(_xlfn._xlws.FILTER(Table5[r],Table5[rxn-no-enz]=Table5[[#This Row],[rxn-no-enz]]))&gt;1,"many","1")</f>
        <v>1</v>
      </c>
      <c r="I29" t="str">
        <f>_xlfn.XLOOKUP(SUBSTITUTE(Table5[[#This Row],[r]],"'",""),Table6[rxn],Table6[rxn],"no")</f>
        <v>no</v>
      </c>
      <c r="J29" t="str" cm="1">
        <f t="array" ref="J29">_xlfn.XLOOKUP(Table5[[#This Row],[r]],"'"&amp;Table6[rxn]&amp;"'",Table6[expected kapp],"")</f>
        <v/>
      </c>
      <c r="L29" t="s">
        <v>8243</v>
      </c>
      <c r="M29">
        <v>8988.1774343278394</v>
      </c>
      <c r="O29" s="7" t="s">
        <v>3290</v>
      </c>
      <c r="P29" s="5">
        <v>61.864025962011297</v>
      </c>
      <c r="Q29" s="5">
        <v>1.1112606577150001E-3</v>
      </c>
      <c r="R29" s="5">
        <v>0</v>
      </c>
      <c r="S29" s="5" t="str">
        <f>_xlfn.TEXTAFTER(Table6[[#This Row],[rxn]],"-",-1)</f>
        <v>rt6481</v>
      </c>
      <c r="T29" s="5" t="str">
        <f>_xlfn.TEXTAFTER(_xlfn.TEXTBEFORE(Table6[[#This Row],[rxn]],"-"&amp;Table6[[#This Row],[enz]]),"RXN-")</f>
        <v>PTPAT_c_FWD</v>
      </c>
      <c r="U29" s="5" t="str">
        <f>_xlfn.TEXTBEFORE(Table6[[#This Row],[rxn-no-enz]],"_",-1)</f>
        <v>PTPAT_c</v>
      </c>
      <c r="V29" s="5" t="e">
        <f>_xlfn.XLOOKUP(Table6[[#This Row],[rxn-no-dir]],[2]!rxns[Column1.id],[2]!rxns[Column1.subsystem],"")</f>
        <v>#REF!</v>
      </c>
      <c r="W29" s="5">
        <f>_xlfn.XLOOKUP(SUBSTITUTE(Table6[[#This Row],[rxn]],"RXN-","ENZLOAD-"),Table8[rxn],Table8[flux],Table6[[#This Row],[rxn flux]]/Table6[[#This Row],[kapp_old]])</f>
        <v>1.79629540825469E-8</v>
      </c>
      <c r="X29" s="5">
        <f>_xlfn.XLOOKUP(Table6[[#This Row],[rxn]],Table9[rxn],Table9[flux],_xlfn.XLOOKUP(Table6[[#This Row],[rxn-no-enz]],Table9[rxn-no-enz],Table9[flux],0))</f>
        <v>1.1112606577171E-5</v>
      </c>
      <c r="Y29" s="5">
        <f>Table6[[#This Row],[rxn flux]]/Table6[[#This Row],[enzload flux]]</f>
        <v>618.64025962011397</v>
      </c>
      <c r="AA29" s="7" t="s">
        <v>10857</v>
      </c>
      <c r="AB29" s="7" t="str">
        <f>_xlfn.TEXTBEFORE(Table8[[#This Row],[raw]]," ")</f>
        <v>ENZSYN-rt1362</v>
      </c>
      <c r="AC29" s="7">
        <f>_xlfn.NUMBERVALUE(_xlfn.TEXTAFTER(Table8[[#This Row],[raw]]," "))</f>
        <v>4.7738219114444197E-8</v>
      </c>
      <c r="AE29" s="1" t="s">
        <v>5183</v>
      </c>
      <c r="AF29" s="1" t="s">
        <v>2778</v>
      </c>
      <c r="AG29" s="1">
        <v>2.9276646981216198E-2</v>
      </c>
      <c r="AH29" s="1" t="str">
        <f>_xlfn.TEXTAFTER(Table9[[#This Row],[rxn]],"-",-1)</f>
        <v>rt3279</v>
      </c>
      <c r="AI29" s="1" t="str">
        <f>_xlfn.TEXTAFTER(_xlfn.TEXTBEFORE(Table9[[#This Row],[rxn]],"-"&amp;Table9[[#This Row],[enz]]),"RXN-")</f>
        <v>16GS_c_FWD</v>
      </c>
      <c r="AJ29" s="1" t="str">
        <f>_xlfn.TEXTBEFORE(Table9[[#This Row],[rxn]],"_",-1)</f>
        <v>RXN-16GS_c</v>
      </c>
    </row>
    <row r="30" spans="1:36" ht="17" hidden="1" x14ac:dyDescent="0.25">
      <c r="A30" t="s">
        <v>8245</v>
      </c>
      <c r="B30" t="str">
        <f>_xlfn.TEXTAFTER(Table5[[#This Row],[r]],"-",-1)</f>
        <v>rt0302'</v>
      </c>
      <c r="C30" t="str">
        <f>_xlfn.TEXTAFTER(_xlfn.TEXTBEFORE(Table5[[#This Row],[r]],"-"&amp;Table5[[#This Row],[enz]]),"'RXN-")</f>
        <v>3HAD180_c_FWD</v>
      </c>
      <c r="D30">
        <v>119379.11868276</v>
      </c>
      <c r="E30">
        <f>_xlfn.XLOOKUP(Table5[[#This Row],[r]],Table3[r],Table3[kapp],"")</f>
        <v>8988.1774343278394</v>
      </c>
      <c r="F30">
        <f>Table5[[#This Row],[kapp]]-Table5[[#This Row],[old]]</f>
        <v>110390.94124843217</v>
      </c>
      <c r="G30" t="str" cm="1">
        <f t="array" ref="G30">IF(ROWS(_xlfn._xlws.FILTER(Table5[r],Table5[enz]=Table5[[#This Row],[enz]]))&gt;1,"many","1")</f>
        <v>many</v>
      </c>
      <c r="H30" t="str" cm="1">
        <f t="array" ref="H30">IF(ROWS(_xlfn._xlws.FILTER(Table5[r],Table5[rxn-no-enz]=Table5[[#This Row],[rxn-no-enz]]))&gt;1,"many","1")</f>
        <v>1</v>
      </c>
      <c r="I30" t="str">
        <f>_xlfn.XLOOKUP(SUBSTITUTE(Table5[[#This Row],[r]],"'",""),Table6[rxn],Table6[rxn],"no")</f>
        <v>no</v>
      </c>
      <c r="J30" t="str" cm="1">
        <f t="array" ref="J30">_xlfn.XLOOKUP(Table5[[#This Row],[r]],"'"&amp;Table6[rxn]&amp;"'",Table6[expected kapp],"")</f>
        <v/>
      </c>
      <c r="L30" t="s">
        <v>8254</v>
      </c>
      <c r="M30">
        <v>8988.1774343278394</v>
      </c>
      <c r="O30" s="7" t="s">
        <v>3298</v>
      </c>
      <c r="P30" s="5">
        <v>2.9270473308691098</v>
      </c>
      <c r="Q30" s="5">
        <v>1.418460549757E-3</v>
      </c>
      <c r="R30" s="5">
        <v>0</v>
      </c>
      <c r="S30" s="5" t="str">
        <f>_xlfn.TEXTAFTER(Table6[[#This Row],[rxn]],"-",-1)</f>
        <v>rt0930_c</v>
      </c>
      <c r="T30" s="5" t="str">
        <f>_xlfn.TEXTAFTER(_xlfn.TEXTBEFORE(Table6[[#This Row],[rxn]],"-"&amp;Table6[[#This Row],[enz]]),"RXN-")</f>
        <v>RBFK_c_FWD</v>
      </c>
      <c r="U30" s="5" t="str">
        <f>_xlfn.TEXTBEFORE(Table6[[#This Row],[rxn-no-enz]],"_",-1)</f>
        <v>RBFK_c</v>
      </c>
      <c r="V30" s="5" t="e">
        <f>_xlfn.XLOOKUP(Table6[[#This Row],[rxn-no-dir]],[2]!rxns[Column1.id],[2]!rxns[Column1.subsystem],"")</f>
        <v>#REF!</v>
      </c>
      <c r="W30" s="5">
        <f>_xlfn.XLOOKUP(SUBSTITUTE(Table6[[#This Row],[rxn]],"RXN-","ENZLOAD-"),Table8[rxn],Table8[flux],Table6[[#This Row],[rxn flux]]/Table6[[#This Row],[kapp_old]])</f>
        <v>3.7995096113064202E-7</v>
      </c>
      <c r="X30" s="5">
        <f>_xlfn.XLOOKUP(Table6[[#This Row],[rxn]],Table9[rxn],Table9[flux],_xlfn.XLOOKUP(Table6[[#This Row],[rxn-no-enz]],Table9[rxn-no-enz],Table9[flux],0))</f>
        <v>1.11213444663859E-5</v>
      </c>
      <c r="Y30" s="5">
        <f>Table6[[#This Row],[rxn flux]]/Table6[[#This Row],[enzload flux]]</f>
        <v>29.270473308690871</v>
      </c>
      <c r="AA30" s="7" t="s">
        <v>10858</v>
      </c>
      <c r="AB30" s="7" t="str">
        <f>_xlfn.TEXTBEFORE(Table8[[#This Row],[raw]]," ")</f>
        <v>ENZSYN-rt0477</v>
      </c>
      <c r="AC30" s="7">
        <f>_xlfn.NUMBERVALUE(_xlfn.TEXTAFTER(Table8[[#This Row],[raw]]," "))</f>
        <v>4.8351760937831999E-8</v>
      </c>
      <c r="AE30" s="1" t="s">
        <v>5191</v>
      </c>
      <c r="AF30" s="1" t="s">
        <v>2778</v>
      </c>
      <c r="AG30" s="1">
        <v>2.3262762218073399E-2</v>
      </c>
      <c r="AH30" s="1" t="str">
        <f>_xlfn.TEXTAFTER(Table9[[#This Row],[rxn]],"-",-1)</f>
        <v>SPONT</v>
      </c>
      <c r="AI30" s="1" t="str">
        <f>_xlfn.TEXTAFTER(_xlfn.TEXTBEFORE(Table9[[#This Row],[rxn]],"-"&amp;Table9[[#This Row],[enz]]),"RXN-")</f>
        <v>2DDA7Pt_c_m_REV</v>
      </c>
      <c r="AJ30" s="1" t="str">
        <f>_xlfn.TEXTBEFORE(Table9[[#This Row],[rxn]],"_",-1)</f>
        <v>RXN-2DDA7Pt_c_m</v>
      </c>
    </row>
    <row r="31" spans="1:36" ht="17" x14ac:dyDescent="0.25">
      <c r="A31" t="s">
        <v>8540</v>
      </c>
      <c r="B31" t="str">
        <f>_xlfn.TEXTAFTER(Table5[[#This Row],[r]],"-",-1)</f>
        <v>rt7697'</v>
      </c>
      <c r="C31" t="str">
        <f>_xlfn.TEXTAFTER(_xlfn.TEXTBEFORE(Table5[[#This Row],[r]],"-"&amp;Table5[[#This Row],[enz]]),"'RXN-")</f>
        <v>PHETA1_c_REV</v>
      </c>
      <c r="D31">
        <v>89089.473026310894</v>
      </c>
      <c r="E31">
        <f>_xlfn.XLOOKUP(Table5[[#This Row],[r]],Table3[r],Table3[kapp],"")</f>
        <v>8988.1774343278394</v>
      </c>
      <c r="F31">
        <f>Table5[[#This Row],[kapp]]-Table5[[#This Row],[old]]</f>
        <v>80101.295591983057</v>
      </c>
      <c r="G31" t="str" cm="1">
        <f t="array" ref="G31">IF(ROWS(_xlfn._xlws.FILTER(Table5[r],Table5[enz]=Table5[[#This Row],[enz]]))&gt;1,"many","1")</f>
        <v>many</v>
      </c>
      <c r="H31" t="str" cm="1">
        <f t="array" ref="H31">IF(ROWS(_xlfn._xlws.FILTER(Table5[r],Table5[rxn-no-enz]=Table5[[#This Row],[rxn-no-enz]]))&gt;1,"many","1")</f>
        <v>many</v>
      </c>
      <c r="I31" t="str">
        <f>_xlfn.XLOOKUP(SUBSTITUTE(Table5[[#This Row],[r]],"'",""),Table6[rxn],Table6[rxn],"no")</f>
        <v>no</v>
      </c>
      <c r="J31" t="str" cm="1">
        <f t="array" ref="J31">_xlfn.XLOOKUP(Table5[[#This Row],[r]],"'"&amp;Table6[rxn]&amp;"'",Table6[expected kapp],"")</f>
        <v/>
      </c>
      <c r="L31" t="s">
        <v>8252</v>
      </c>
      <c r="M31">
        <v>8988.1774343278394</v>
      </c>
      <c r="O31" s="7" t="s">
        <v>3299</v>
      </c>
      <c r="P31" s="5">
        <v>14.089391945214601</v>
      </c>
      <c r="Q31" s="5">
        <v>5.0594371527299996E-3</v>
      </c>
      <c r="R31" s="5">
        <v>0</v>
      </c>
      <c r="S31" s="5" t="str">
        <f>_xlfn.TEXTAFTER(Table6[[#This Row],[rxn]],"-",-1)</f>
        <v>rt0910</v>
      </c>
      <c r="T31" s="5" t="str">
        <f>_xlfn.TEXTAFTER(_xlfn.TEXTBEFORE(Table6[[#This Row],[rxn]],"-"&amp;Table6[[#This Row],[enz]]),"RXN-")</f>
        <v>RBFSa_c_FWD</v>
      </c>
      <c r="U31" s="5" t="str">
        <f>_xlfn.TEXTBEFORE(Table6[[#This Row],[rxn-no-enz]],"_",-1)</f>
        <v>RBFSa_c</v>
      </c>
      <c r="V31" s="5" t="e">
        <f>_xlfn.XLOOKUP(Table6[[#This Row],[rxn-no-dir]],[2]!rxns[Column1.id],[2]!rxns[Column1.subsystem],"")</f>
        <v>#REF!</v>
      </c>
      <c r="W31" s="5">
        <f>_xlfn.XLOOKUP(SUBSTITUTE(Table6[[#This Row],[rxn]],"RXN-","ENZLOAD-"),Table8[rxn],Table8[flux],Table6[[#This Row],[rxn flux]]/Table6[[#This Row],[kapp_old]])</f>
        <v>3.15612267994567E-7</v>
      </c>
      <c r="X31" s="5">
        <f>_xlfn.XLOOKUP(Table6[[#This Row],[rxn]],Table9[rxn],Table9[flux],_xlfn.XLOOKUP(Table6[[#This Row],[rxn-no-enz]],Table9[rxn-no-enz],Table9[flux],0))</f>
        <v>4.4467849464936001E-5</v>
      </c>
      <c r="Y31" s="5">
        <f>Table6[[#This Row],[rxn flux]]/Table6[[#This Row],[enzload flux]]</f>
        <v>140.89391945214714</v>
      </c>
      <c r="AA31" s="7" t="s">
        <v>10859</v>
      </c>
      <c r="AB31" s="7" t="str">
        <f>_xlfn.TEXTBEFORE(Table8[[#This Row],[raw]]," ")</f>
        <v>ENZSYN-rt6232</v>
      </c>
      <c r="AC31" s="7">
        <f>_xlfn.NUMBERVALUE(_xlfn.TEXTAFTER(Table8[[#This Row],[raw]]," "))</f>
        <v>5.43872198034197E-8</v>
      </c>
      <c r="AE31" s="1" t="s">
        <v>2802</v>
      </c>
      <c r="AF31" s="1" t="s">
        <v>2778</v>
      </c>
      <c r="AG31" s="9">
        <v>3.5890660551554901E-3</v>
      </c>
      <c r="AH31" s="1" t="str">
        <f>_xlfn.TEXTAFTER(Table9[[#This Row],[rxn]],"-",-1)</f>
        <v>SPONT</v>
      </c>
      <c r="AI31" s="1" t="str">
        <f>_xlfn.TEXTAFTER(_xlfn.TEXTBEFORE(Table9[[#This Row],[rxn]],"-"&amp;Table9[[#This Row],[enz]]),"RXN-")</f>
        <v>2OBUTt_c_m_FWD</v>
      </c>
      <c r="AJ31" s="1" t="str">
        <f>_xlfn.TEXTBEFORE(Table9[[#This Row],[rxn]],"_",-1)</f>
        <v>RXN-2OBUTt_c_m</v>
      </c>
    </row>
    <row r="32" spans="1:36" ht="17" hidden="1" x14ac:dyDescent="0.25">
      <c r="A32" t="s">
        <v>8271</v>
      </c>
      <c r="B32" t="str">
        <f>_xlfn.TEXTAFTER(Table5[[#This Row],[r]],"-",-1)</f>
        <v>rt0409'</v>
      </c>
      <c r="C32" t="str">
        <f>_xlfn.TEXTAFTER(_xlfn.TEXTBEFORE(Table5[[#This Row],[r]],"-"&amp;Table5[[#This Row],[enz]]),"'RXN-")</f>
        <v>3OAS40_c_FWD</v>
      </c>
      <c r="D32">
        <v>86195.661609465198</v>
      </c>
      <c r="E32">
        <f>_xlfn.XLOOKUP(Table5[[#This Row],[r]],Table3[r],Table3[kapp],"")</f>
        <v>8988.1774343278394</v>
      </c>
      <c r="F32">
        <f>Table5[[#This Row],[kapp]]-Table5[[#This Row],[old]]</f>
        <v>77207.484175137361</v>
      </c>
      <c r="G32" t="str" cm="1">
        <f t="array" ref="G32">IF(ROWS(_xlfn._xlws.FILTER(Table5[r],Table5[enz]=Table5[[#This Row],[enz]]))&gt;1,"many","1")</f>
        <v>many</v>
      </c>
      <c r="H32" t="str" cm="1">
        <f t="array" ref="H32">IF(ROWS(_xlfn._xlws.FILTER(Table5[r],Table5[rxn-no-enz]=Table5[[#This Row],[rxn-no-enz]]))&gt;1,"many","1")</f>
        <v>1</v>
      </c>
      <c r="I32" t="str">
        <f>_xlfn.XLOOKUP(SUBSTITUTE(Table5[[#This Row],[r]],"'",""),Table6[rxn],Table6[rxn],"no")</f>
        <v>no</v>
      </c>
      <c r="J32" t="str" cm="1">
        <f t="array" ref="J32">_xlfn.XLOOKUP(Table5[[#This Row],[r]],"'"&amp;Table6[rxn]&amp;"'",Table6[expected kapp],"")</f>
        <v/>
      </c>
      <c r="L32" t="s">
        <v>8257</v>
      </c>
      <c r="M32">
        <v>8988.1774343278394</v>
      </c>
      <c r="O32" s="7" t="s">
        <v>3300</v>
      </c>
      <c r="P32" s="5">
        <v>5.9076943298460103</v>
      </c>
      <c r="Q32" s="5">
        <v>2.5297185763649998E-3</v>
      </c>
      <c r="R32" s="5">
        <v>0</v>
      </c>
      <c r="S32" s="5" t="str">
        <f>_xlfn.TEXTAFTER(Table6[[#This Row],[rxn]],"-",-1)</f>
        <v>rt4127</v>
      </c>
      <c r="T32" s="5" t="str">
        <f>_xlfn.TEXTAFTER(_xlfn.TEXTBEFORE(Table6[[#This Row],[rxn]],"-"&amp;Table6[[#This Row],[enz]]),"RXN-")</f>
        <v>RBFSb_c_FWD</v>
      </c>
      <c r="U32" s="5" t="str">
        <f>_xlfn.TEXTBEFORE(Table6[[#This Row],[rxn-no-enz]],"_",-1)</f>
        <v>RBFSb_c</v>
      </c>
      <c r="V32" s="5" t="e">
        <f>_xlfn.XLOOKUP(Table6[[#This Row],[rxn-no-dir]],[2]!rxns[Column1.id],[2]!rxns[Column1.subsystem],"")</f>
        <v>#REF!</v>
      </c>
      <c r="W32" s="5">
        <f>_xlfn.XLOOKUP(SUBSTITUTE(Table6[[#This Row],[rxn]],"RXN-","ENZLOAD-"),Table8[rxn],Table8[flux],Table6[[#This Row],[rxn flux]]/Table6[[#This Row],[kapp_old]])</f>
        <v>3.7635536795024899E-7</v>
      </c>
      <c r="X32" s="5">
        <f>_xlfn.XLOOKUP(Table6[[#This Row],[rxn]],Table9[rxn],Table9[flux],_xlfn.XLOOKUP(Table6[[#This Row],[rxn-no-enz]],Table9[rxn-no-enz],Table9[flux],0))</f>
        <v>2.2233924732468E-5</v>
      </c>
      <c r="Y32" s="5">
        <f>Table6[[#This Row],[rxn flux]]/Table6[[#This Row],[enzload flux]]</f>
        <v>59.076943298460243</v>
      </c>
      <c r="AA32" s="7" t="s">
        <v>10860</v>
      </c>
      <c r="AB32" s="7" t="str">
        <f>_xlfn.TEXTBEFORE(Table8[[#This Row],[raw]]," ")</f>
        <v>ENZSYN-rt6510</v>
      </c>
      <c r="AC32" s="7">
        <f>_xlfn.NUMBERVALUE(_xlfn.TEXTAFTER(Table8[[#This Row],[raw]]," "))</f>
        <v>1.8004844617747799E-7</v>
      </c>
      <c r="AE32" s="1" t="s">
        <v>2803</v>
      </c>
      <c r="AF32" s="1" t="s">
        <v>2778</v>
      </c>
      <c r="AG32" s="1">
        <v>1.45573200930455E-2</v>
      </c>
      <c r="AH32" s="1" t="str">
        <f>_xlfn.TEXTAFTER(Table9[[#This Row],[rxn]],"-",-1)</f>
        <v>rt2267</v>
      </c>
      <c r="AI32" s="1" t="str">
        <f>_xlfn.TEXTAFTER(_xlfn.TEXTBEFORE(Table9[[#This Row],[rxn]],"-"&amp;Table9[[#This Row],[enz]]),"RXN-")</f>
        <v>2OXOADPt_c_m_FWD</v>
      </c>
      <c r="AJ32" s="1" t="str">
        <f>_xlfn.TEXTBEFORE(Table9[[#This Row],[rxn]],"_",-1)</f>
        <v>RXN-2OXOADPt_c_m</v>
      </c>
    </row>
    <row r="33" spans="1:36" ht="17" hidden="1" x14ac:dyDescent="0.25">
      <c r="A33" t="s">
        <v>8264</v>
      </c>
      <c r="B33" t="str">
        <f>_xlfn.TEXTAFTER(Table5[[#This Row],[r]],"-",-1)</f>
        <v>rt0409'</v>
      </c>
      <c r="C33" t="str">
        <f>_xlfn.TEXTAFTER(_xlfn.TEXTBEFORE(Table5[[#This Row],[r]],"-"&amp;Table5[[#This Row],[enz]]),"'RXN-")</f>
        <v>3OAS100_c_FWD</v>
      </c>
      <c r="D33">
        <v>86195.661609465096</v>
      </c>
      <c r="E33">
        <f>_xlfn.XLOOKUP(Table5[[#This Row],[r]],Table3[r],Table3[kapp],"")</f>
        <v>8988.1774343278394</v>
      </c>
      <c r="F33">
        <f>Table5[[#This Row],[kapp]]-Table5[[#This Row],[old]]</f>
        <v>77207.484175137259</v>
      </c>
      <c r="G33" t="str" cm="1">
        <f t="array" ref="G33">IF(ROWS(_xlfn._xlws.FILTER(Table5[r],Table5[enz]=Table5[[#This Row],[enz]]))&gt;1,"many","1")</f>
        <v>many</v>
      </c>
      <c r="H33" t="str" cm="1">
        <f t="array" ref="H33">IF(ROWS(_xlfn._xlws.FILTER(Table5[r],Table5[rxn-no-enz]=Table5[[#This Row],[rxn-no-enz]]))&gt;1,"many","1")</f>
        <v>1</v>
      </c>
      <c r="I33" t="str">
        <f>_xlfn.XLOOKUP(SUBSTITUTE(Table5[[#This Row],[r]],"'",""),Table6[rxn],Table6[rxn],"no")</f>
        <v>no</v>
      </c>
      <c r="J33" t="str" cm="1">
        <f t="array" ref="J33">_xlfn.XLOOKUP(Table5[[#This Row],[r]],"'"&amp;Table6[rxn]&amp;"'",Table6[expected kapp],"")</f>
        <v/>
      </c>
      <c r="L33" t="s">
        <v>8245</v>
      </c>
      <c r="M33">
        <v>8988.1774343278394</v>
      </c>
      <c r="O33" s="7" t="s">
        <v>3315</v>
      </c>
      <c r="P33" s="5">
        <v>5.9795422551069998E-3</v>
      </c>
      <c r="Q33" s="5">
        <v>4.5662773326000002E-5</v>
      </c>
      <c r="R33" s="5">
        <v>0</v>
      </c>
      <c r="S33" s="5" t="str">
        <f>_xlfn.TEXTAFTER(Table6[[#This Row],[rxn]],"-",-1)</f>
        <v>rt5201</v>
      </c>
      <c r="T33" s="5" t="str">
        <f>_xlfn.TEXTAFTER(_xlfn.TEXTBEFORE(Table6[[#This Row],[rxn]],"-"&amp;Table6[[#This Row],[enz]]),"RXN-")</f>
        <v>SHCHD2_c_FWD</v>
      </c>
      <c r="U33" s="5" t="str">
        <f>_xlfn.TEXTBEFORE(Table6[[#This Row],[rxn-no-enz]],"_",-1)</f>
        <v>SHCHD2_c</v>
      </c>
      <c r="V33" s="5" t="e">
        <f>_xlfn.XLOOKUP(Table6[[#This Row],[rxn-no-dir]],[2]!rxns[Column1.id],[2]!rxns[Column1.subsystem],"")</f>
        <v>#REF!</v>
      </c>
      <c r="W33" s="5">
        <f>_xlfn.XLOOKUP(SUBSTITUTE(Table6[[#This Row],[rxn]],"RXN-","ENZLOAD-"),Table8[rxn],Table8[flux],Table6[[#This Row],[rxn flux]]/Table6[[#This Row],[kapp_old]])</f>
        <v>8.4434214102063502E-9</v>
      </c>
      <c r="X33" s="5">
        <f>_xlfn.XLOOKUP(Table6[[#This Row],[rxn]],Table9[rxn],Table9[flux],_xlfn.XLOOKUP(Table6[[#This Row],[rxn-no-enz]],Table9[rxn-no-enz],Table9[flux],0))</f>
        <v>5.0487795100000003E-10</v>
      </c>
      <c r="Y33" s="5">
        <f>Table6[[#This Row],[rxn flux]]/Table6[[#This Row],[enzload flux]]</f>
        <v>5.9795422551065257E-2</v>
      </c>
      <c r="AA33" s="7" t="s">
        <v>10861</v>
      </c>
      <c r="AB33" s="7" t="str">
        <f>_xlfn.TEXTBEFORE(Table8[[#This Row],[raw]]," ")</f>
        <v>ENZSYN-rt5456</v>
      </c>
      <c r="AC33" s="7">
        <f>_xlfn.NUMBERVALUE(_xlfn.TEXTAFTER(Table8[[#This Row],[raw]]," "))</f>
        <v>0</v>
      </c>
      <c r="AE33" s="1" t="s">
        <v>2804</v>
      </c>
      <c r="AF33" s="1" t="s">
        <v>2778</v>
      </c>
      <c r="AG33" s="1">
        <v>8.9801775857439598E-4</v>
      </c>
      <c r="AH33" s="1" t="str">
        <f>_xlfn.TEXTAFTER(Table9[[#This Row],[rxn]],"-",-1)</f>
        <v>rt1611</v>
      </c>
      <c r="AI33" s="1" t="str">
        <f>_xlfn.TEXTAFTER(_xlfn.TEXTBEFORE(Table9[[#This Row],[rxn]],"-"&amp;Table9[[#This Row],[enz]]),"RXN-")</f>
        <v>3DSPHR_r_FWD</v>
      </c>
      <c r="AJ33" s="1" t="str">
        <f>_xlfn.TEXTBEFORE(Table9[[#This Row],[rxn]],"_",-1)</f>
        <v>RXN-3DSPHR_r</v>
      </c>
    </row>
    <row r="34" spans="1:36" ht="17" hidden="1" x14ac:dyDescent="0.25">
      <c r="A34" t="s">
        <v>8265</v>
      </c>
      <c r="B34" t="str">
        <f>_xlfn.TEXTAFTER(Table5[[#This Row],[r]],"-",-1)</f>
        <v>rt0409'</v>
      </c>
      <c r="C34" t="str">
        <f>_xlfn.TEXTAFTER(_xlfn.TEXTBEFORE(Table5[[#This Row],[r]],"-"&amp;Table5[[#This Row],[enz]]),"'RXN-")</f>
        <v>3OAS80_c_FWD</v>
      </c>
      <c r="D34">
        <v>86195.661609465096</v>
      </c>
      <c r="E34">
        <f>_xlfn.XLOOKUP(Table5[[#This Row],[r]],Table3[r],Table3[kapp],"")</f>
        <v>8988.1774343278394</v>
      </c>
      <c r="F34">
        <f>Table5[[#This Row],[kapp]]-Table5[[#This Row],[old]]</f>
        <v>77207.484175137259</v>
      </c>
      <c r="G34" t="str" cm="1">
        <f t="array" ref="G34">IF(ROWS(_xlfn._xlws.FILTER(Table5[r],Table5[enz]=Table5[[#This Row],[enz]]))&gt;1,"many","1")</f>
        <v>many</v>
      </c>
      <c r="H34" t="str" cm="1">
        <f t="array" ref="H34">IF(ROWS(_xlfn._xlws.FILTER(Table5[r],Table5[rxn-no-enz]=Table5[[#This Row],[rxn-no-enz]]))&gt;1,"many","1")</f>
        <v>1</v>
      </c>
      <c r="I34" t="str">
        <f>_xlfn.XLOOKUP(SUBSTITUTE(Table5[[#This Row],[r]],"'",""),Table6[rxn],Table6[rxn],"no")</f>
        <v>no</v>
      </c>
      <c r="J34" t="str" cm="1">
        <f t="array" ref="J34">_xlfn.XLOOKUP(Table5[[#This Row],[r]],"'"&amp;Table6[rxn]&amp;"'",Table6[expected kapp],"")</f>
        <v/>
      </c>
      <c r="L34" t="s">
        <v>8256</v>
      </c>
      <c r="M34">
        <v>8988.1774343278394</v>
      </c>
      <c r="O34" s="7" t="s">
        <v>3316</v>
      </c>
      <c r="P34" s="5">
        <v>5.9795422551069998E-3</v>
      </c>
      <c r="Q34" s="5">
        <v>4.5662773326000002E-5</v>
      </c>
      <c r="R34" s="5">
        <v>0</v>
      </c>
      <c r="S34" s="5" t="str">
        <f>_xlfn.TEXTAFTER(Table6[[#This Row],[rxn]],"-",-1)</f>
        <v>rt5201</v>
      </c>
      <c r="T34" s="5" t="str">
        <f>_xlfn.TEXTAFTER(_xlfn.TEXTBEFORE(Table6[[#This Row],[rxn]],"-"&amp;Table6[[#This Row],[enz]]),"RXN-")</f>
        <v>SHCHF_c_FWD</v>
      </c>
      <c r="U34" s="5" t="str">
        <f>_xlfn.TEXTBEFORE(Table6[[#This Row],[rxn-no-enz]],"_",-1)</f>
        <v>SHCHF_c</v>
      </c>
      <c r="V34" s="5" t="e">
        <f>_xlfn.XLOOKUP(Table6[[#This Row],[rxn-no-dir]],[2]!rxns[Column1.id],[2]!rxns[Column1.subsystem],"")</f>
        <v>#REF!</v>
      </c>
      <c r="W34" s="5">
        <f>_xlfn.XLOOKUP(SUBSTITUTE(Table6[[#This Row],[rxn]],"RXN-","ENZLOAD-"),Table8[rxn],Table8[flux],Table6[[#This Row],[rxn flux]]/Table6[[#This Row],[kapp_old]])</f>
        <v>8.4434214102063502E-9</v>
      </c>
      <c r="X34" s="5">
        <f>_xlfn.XLOOKUP(Table6[[#This Row],[rxn]],Table9[rxn],Table9[flux],_xlfn.XLOOKUP(Table6[[#This Row],[rxn-no-enz]],Table9[rxn-no-enz],Table9[flux],0))</f>
        <v>5.0487795100000003E-10</v>
      </c>
      <c r="Y34" s="5">
        <f>Table6[[#This Row],[rxn flux]]/Table6[[#This Row],[enzload flux]]</f>
        <v>5.9795422551065257E-2</v>
      </c>
      <c r="AA34" s="7" t="s">
        <v>10862</v>
      </c>
      <c r="AB34" s="7" t="str">
        <f>_xlfn.TEXTBEFORE(Table8[[#This Row],[raw]]," ")</f>
        <v>ENZSYN-rt3932</v>
      </c>
      <c r="AC34" s="7">
        <f>_xlfn.NUMBERVALUE(_xlfn.TEXTAFTER(Table8[[#This Row],[raw]]," "))</f>
        <v>1.96800213913276E-7</v>
      </c>
      <c r="AE34" s="1" t="s">
        <v>2805</v>
      </c>
      <c r="AF34" s="1" t="s">
        <v>2778</v>
      </c>
      <c r="AG34" s="1">
        <v>2.6430297627348799E-3</v>
      </c>
      <c r="AH34" s="1" t="str">
        <f>_xlfn.TEXTAFTER(Table9[[#This Row],[rxn]],"-",-1)</f>
        <v>rt2309</v>
      </c>
      <c r="AI34" s="1" t="str">
        <f>_xlfn.TEXTAFTER(_xlfn.TEXTBEFORE(Table9[[#This Row],[rxn]],"-"&amp;Table9[[#This Row],[enz]]),"RXN-")</f>
        <v>3HACD200_rm_FWD</v>
      </c>
      <c r="AJ34" s="1" t="str">
        <f>_xlfn.TEXTBEFORE(Table9[[#This Row],[rxn]],"_",-1)</f>
        <v>RXN-3HACD200_rm</v>
      </c>
    </row>
    <row r="35" spans="1:36" ht="17" hidden="1" x14ac:dyDescent="0.25">
      <c r="A35" t="s">
        <v>8266</v>
      </c>
      <c r="B35" t="str">
        <f>_xlfn.TEXTAFTER(Table5[[#This Row],[r]],"-",-1)</f>
        <v>rt0409'</v>
      </c>
      <c r="C35" t="str">
        <f>_xlfn.TEXTAFTER(_xlfn.TEXTBEFORE(Table5[[#This Row],[r]],"-"&amp;Table5[[#This Row],[enz]]),"'RXN-")</f>
        <v>3OAR40_c_FWD</v>
      </c>
      <c r="D35">
        <v>86195.661609465096</v>
      </c>
      <c r="E35">
        <f>_xlfn.XLOOKUP(Table5[[#This Row],[r]],Table3[r],Table3[kapp],"")</f>
        <v>8988.1774343278394</v>
      </c>
      <c r="F35">
        <f>Table5[[#This Row],[kapp]]-Table5[[#This Row],[old]]</f>
        <v>77207.484175137259</v>
      </c>
      <c r="G35" t="str" cm="1">
        <f t="array" ref="G35">IF(ROWS(_xlfn._xlws.FILTER(Table5[r],Table5[enz]=Table5[[#This Row],[enz]]))&gt;1,"many","1")</f>
        <v>many</v>
      </c>
      <c r="H35" t="str" cm="1">
        <f t="array" ref="H35">IF(ROWS(_xlfn._xlws.FILTER(Table5[r],Table5[rxn-no-enz]=Table5[[#This Row],[rxn-no-enz]]))&gt;1,"many","1")</f>
        <v>many</v>
      </c>
      <c r="I35" t="str">
        <f>_xlfn.XLOOKUP(SUBSTITUTE(Table5[[#This Row],[r]],"'",""),Table6[rxn],Table6[rxn],"no")</f>
        <v>no</v>
      </c>
      <c r="J35" t="str" cm="1">
        <f t="array" ref="J35">_xlfn.XLOOKUP(Table5[[#This Row],[r]],"'"&amp;Table6[rxn]&amp;"'",Table6[expected kapp],"")</f>
        <v/>
      </c>
      <c r="L35" t="s">
        <v>8625</v>
      </c>
      <c r="M35">
        <v>8988.1774343278394</v>
      </c>
      <c r="O35" s="7" t="s">
        <v>8144</v>
      </c>
      <c r="P35" s="5">
        <v>2.4465875424365802</v>
      </c>
      <c r="Q35" s="5">
        <v>1.111254348115E-3</v>
      </c>
      <c r="R35" s="5">
        <v>0</v>
      </c>
      <c r="S35" s="5" t="str">
        <f>_xlfn.TEXTAFTER(Table6[[#This Row],[rxn]],"-",-1)</f>
        <v>rt7697</v>
      </c>
      <c r="T35" s="5" t="str">
        <f>_xlfn.TEXTAFTER(_xlfn.TEXTBEFORE(Table6[[#This Row],[rxn]],"-"&amp;Table6[[#This Row],[enz]]),"RXN-")</f>
        <v>UNK3_c_FWD</v>
      </c>
      <c r="U35" s="5" t="str">
        <f>_xlfn.TEXTBEFORE(Table6[[#This Row],[rxn-no-enz]],"_",-1)</f>
        <v>UNK3_c</v>
      </c>
      <c r="V35" s="5" t="e">
        <f>_xlfn.XLOOKUP(Table6[[#This Row],[rxn-no-dir]],[2]!rxns[Column1.id],[2]!rxns[Column1.subsystem],"")</f>
        <v>#REF!</v>
      </c>
      <c r="W35" s="5">
        <f>_xlfn.XLOOKUP(SUBSTITUTE(Table6[[#This Row],[rxn]],"RXN-","ENZLOAD-"),Table8[rxn],Table8[flux],Table6[[#This Row],[rxn flux]]/Table6[[#This Row],[kapp_old]])</f>
        <v>4.5420583929242569E-6</v>
      </c>
      <c r="X35" s="5">
        <f>_xlfn.XLOOKUP(Table6[[#This Row],[rxn]],Table9[rxn],Table9[flux],_xlfn.XLOOKUP(Table6[[#This Row],[rxn-no-enz]],Table9[rxn-no-enz],Table9[flux],0))</f>
        <v>1.1112543481148001E-5</v>
      </c>
      <c r="Y35" s="5">
        <f>Table6[[#This Row],[rxn flux]]/Table6[[#This Row],[enzload flux]]</f>
        <v>2.4465875424365802</v>
      </c>
      <c r="AA35" s="7" t="s">
        <v>10863</v>
      </c>
      <c r="AB35" s="7" t="str">
        <f>_xlfn.TEXTBEFORE(Table8[[#This Row],[raw]]," ")</f>
        <v>ENZSYN-rt2849</v>
      </c>
      <c r="AC35" s="7">
        <f>_xlfn.NUMBERVALUE(_xlfn.TEXTAFTER(Table8[[#This Row],[raw]]," "))</f>
        <v>2.24333452169393E-8</v>
      </c>
      <c r="AE35" s="1" t="s">
        <v>2806</v>
      </c>
      <c r="AF35" s="1" t="s">
        <v>2778</v>
      </c>
      <c r="AG35" s="9">
        <v>2.6430297627348799E-3</v>
      </c>
      <c r="AH35" s="1" t="str">
        <f>_xlfn.TEXTAFTER(Table9[[#This Row],[rxn]],"-",-1)</f>
        <v>rt2309</v>
      </c>
      <c r="AI35" s="1" t="str">
        <f>_xlfn.TEXTAFTER(_xlfn.TEXTBEFORE(Table9[[#This Row],[rxn]],"-"&amp;Table9[[#This Row],[enz]]),"RXN-")</f>
        <v>3HACD220_rm_FWD</v>
      </c>
      <c r="AJ35" s="1" t="str">
        <f>_xlfn.TEXTBEFORE(Table9[[#This Row],[rxn]],"_",-1)</f>
        <v>RXN-3HACD220_rm</v>
      </c>
    </row>
    <row r="36" spans="1:36" ht="17" hidden="1" x14ac:dyDescent="0.25">
      <c r="A36" t="s">
        <v>8268</v>
      </c>
      <c r="B36" t="str">
        <f>_xlfn.TEXTAFTER(Table5[[#This Row],[r]],"-",-1)</f>
        <v>rt0409'</v>
      </c>
      <c r="C36" t="str">
        <f>_xlfn.TEXTAFTER(_xlfn.TEXTBEFORE(Table5[[#This Row],[r]],"-"&amp;Table5[[#This Row],[enz]]),"'RXN-")</f>
        <v>3OAS160_c_FWD</v>
      </c>
      <c r="D36">
        <v>86195.661609465096</v>
      </c>
      <c r="E36">
        <f>_xlfn.XLOOKUP(Table5[[#This Row],[r]],Table3[r],Table3[kapp],"")</f>
        <v>8988.1774343278394</v>
      </c>
      <c r="F36">
        <f>Table5[[#This Row],[kapp]]-Table5[[#This Row],[old]]</f>
        <v>77207.484175137259</v>
      </c>
      <c r="G36" t="str" cm="1">
        <f t="array" ref="G36">IF(ROWS(_xlfn._xlws.FILTER(Table5[r],Table5[enz]=Table5[[#This Row],[enz]]))&gt;1,"many","1")</f>
        <v>many</v>
      </c>
      <c r="H36" t="str" cm="1">
        <f t="array" ref="H36">IF(ROWS(_xlfn._xlws.FILTER(Table5[r],Table5[rxn-no-enz]=Table5[[#This Row],[rxn-no-enz]]))&gt;1,"many","1")</f>
        <v>1</v>
      </c>
      <c r="I36" t="str">
        <f>_xlfn.XLOOKUP(SUBSTITUTE(Table5[[#This Row],[r]],"'",""),Table6[rxn],Table6[rxn],"no")</f>
        <v>no</v>
      </c>
      <c r="J36" t="str" cm="1">
        <f t="array" ref="J36">_xlfn.XLOOKUP(Table5[[#This Row],[r]],"'"&amp;Table6[rxn]&amp;"'",Table6[expected kapp],"")</f>
        <v/>
      </c>
      <c r="L36" t="s">
        <v>8626</v>
      </c>
      <c r="M36">
        <v>8988.1774343278394</v>
      </c>
      <c r="O36" s="7" t="s">
        <v>3354</v>
      </c>
      <c r="P36" s="5">
        <v>2.473358924141E-3</v>
      </c>
      <c r="Q36" s="5">
        <v>4.5662773326000002E-5</v>
      </c>
      <c r="R36" s="5">
        <v>0</v>
      </c>
      <c r="S36" s="5" t="str">
        <f>_xlfn.TEXTAFTER(Table6[[#This Row],[rxn]],"-",-1)</f>
        <v>rt2682</v>
      </c>
      <c r="T36" s="5" t="str">
        <f>_xlfn.TEXTAFTER(_xlfn.TEXTBEFORE(Table6[[#This Row],[rxn]],"-"&amp;Table6[[#This Row],[enz]]),"RXN-")</f>
        <v>UPP3MT_2_c_FWD</v>
      </c>
      <c r="U36" s="5" t="str">
        <f>_xlfn.TEXTBEFORE(Table6[[#This Row],[rxn-no-enz]],"_",-1)</f>
        <v>UPP3MT_2_c</v>
      </c>
      <c r="V36" s="5" t="e">
        <f>_xlfn.XLOOKUP(Table6[[#This Row],[rxn-no-dir]],[2]!rxns[Column1.id],[2]!rxns[Column1.subsystem],"")</f>
        <v>#REF!</v>
      </c>
      <c r="W36" s="5">
        <f>_xlfn.XLOOKUP(SUBSTITUTE(Table6[[#This Row],[rxn]],"RXN-","ENZLOAD-"),Table8[rxn],Table8[flux],Table6[[#This Row],[rxn flux]]/Table6[[#This Row],[kapp_old]])</f>
        <v>2.0412643958474601E-8</v>
      </c>
      <c r="X36" s="5">
        <f>_xlfn.XLOOKUP(Table6[[#This Row],[rxn]],Table9[rxn],Table9[flux],_xlfn.XLOOKUP(Table6[[#This Row],[rxn-no-enz]],Table9[rxn-no-enz],Table9[flux],0))</f>
        <v>5.0487795100000003E-10</v>
      </c>
      <c r="Y36" s="5">
        <f>Table6[[#This Row],[rxn flux]]/Table6[[#This Row],[enzload flux]]</f>
        <v>2.4733589241407051E-2</v>
      </c>
      <c r="AA36" s="7" t="s">
        <v>10864</v>
      </c>
      <c r="AB36" s="7" t="str">
        <f>_xlfn.TEXTBEFORE(Table8[[#This Row],[raw]]," ")</f>
        <v>ENZSYN-rt0017</v>
      </c>
      <c r="AC36" s="7">
        <f>_xlfn.NUMBERVALUE(_xlfn.TEXTAFTER(Table8[[#This Row],[raw]]," "))</f>
        <v>7.5260652975055004E-7</v>
      </c>
      <c r="AE36" s="1" t="s">
        <v>2807</v>
      </c>
      <c r="AF36" s="1" t="s">
        <v>2778</v>
      </c>
      <c r="AG36" s="9">
        <v>2.1620119219630499E-3</v>
      </c>
      <c r="AH36" s="1" t="str">
        <f>_xlfn.TEXTAFTER(Table9[[#This Row],[rxn]],"-",-1)</f>
        <v>rt2309</v>
      </c>
      <c r="AI36" s="1" t="str">
        <f>_xlfn.TEXTAFTER(_xlfn.TEXTBEFORE(Table9[[#This Row],[rxn]],"-"&amp;Table9[[#This Row],[enz]]),"RXN-")</f>
        <v>3HACD240_rm_FWD</v>
      </c>
      <c r="AJ36" s="1" t="str">
        <f>_xlfn.TEXTBEFORE(Table9[[#This Row],[rxn]],"_",-1)</f>
        <v>RXN-3HACD240_rm</v>
      </c>
    </row>
    <row r="37" spans="1:36" ht="17" hidden="1" x14ac:dyDescent="0.25">
      <c r="A37" t="s">
        <v>8269</v>
      </c>
      <c r="B37" t="str">
        <f>_xlfn.TEXTAFTER(Table5[[#This Row],[r]],"-",-1)</f>
        <v>rt0409'</v>
      </c>
      <c r="C37" t="str">
        <f>_xlfn.TEXTAFTER(_xlfn.TEXTBEFORE(Table5[[#This Row],[r]],"-"&amp;Table5[[#This Row],[enz]]),"'RXN-")</f>
        <v>3OAR160_c_FWD</v>
      </c>
      <c r="D37">
        <v>86195.661609465096</v>
      </c>
      <c r="E37">
        <f>_xlfn.XLOOKUP(Table5[[#This Row],[r]],Table3[r],Table3[kapp],"")</f>
        <v>8988.1774343278394</v>
      </c>
      <c r="F37">
        <f>Table5[[#This Row],[kapp]]-Table5[[#This Row],[old]]</f>
        <v>77207.484175137259</v>
      </c>
      <c r="G37" t="str" cm="1">
        <f t="array" ref="G37">IF(ROWS(_xlfn._xlws.FILTER(Table5[r],Table5[enz]=Table5[[#This Row],[enz]]))&gt;1,"many","1")</f>
        <v>many</v>
      </c>
      <c r="H37" t="str" cm="1">
        <f t="array" ref="H37">IF(ROWS(_xlfn._xlws.FILTER(Table5[r],Table5[rxn-no-enz]=Table5[[#This Row],[rxn-no-enz]]))&gt;1,"many","1")</f>
        <v>many</v>
      </c>
      <c r="I37" t="str">
        <f>_xlfn.XLOOKUP(SUBSTITUTE(Table5[[#This Row],[r]],"'",""),Table6[rxn],Table6[rxn],"no")</f>
        <v>no</v>
      </c>
      <c r="J37" t="str" cm="1">
        <f t="array" ref="J37">_xlfn.XLOOKUP(Table5[[#This Row],[r]],"'"&amp;Table6[rxn]&amp;"'",Table6[expected kapp],"")</f>
        <v/>
      </c>
      <c r="L37" t="s">
        <v>8627</v>
      </c>
      <c r="M37">
        <v>8988.1774343278394</v>
      </c>
      <c r="O37" s="7" t="s">
        <v>3356</v>
      </c>
      <c r="P37" s="5">
        <v>32.100097781854203</v>
      </c>
      <c r="Q37" s="5">
        <v>1.2612885810749999E-3</v>
      </c>
      <c r="R37" s="5">
        <v>0</v>
      </c>
      <c r="S37" s="5" t="str">
        <f>_xlfn.TEXTAFTER(Table6[[#This Row],[rxn]],"-",-1)</f>
        <v>rt5811</v>
      </c>
      <c r="T37" s="5" t="str">
        <f>_xlfn.TEXTAFTER(_xlfn.TEXTBEFORE(Table6[[#This Row],[rxn]],"-"&amp;Table6[[#This Row],[enz]]),"RXN-")</f>
        <v>UPPDC1_c_FWD</v>
      </c>
      <c r="U37" s="5" t="str">
        <f>_xlfn.TEXTBEFORE(Table6[[#This Row],[rxn-no-enz]],"_",-1)</f>
        <v>UPPDC1_c</v>
      </c>
      <c r="V37" s="5" t="e">
        <f>_xlfn.XLOOKUP(Table6[[#This Row],[rxn-no-dir]],[2]!rxns[Column1.id],[2]!rxns[Column1.subsystem],"")</f>
        <v>#REF!</v>
      </c>
      <c r="W37" s="5">
        <f>_xlfn.XLOOKUP(SUBSTITUTE(Table6[[#This Row],[rxn]],"RXN-","ENZLOAD-"),Table8[rxn],Table8[flux],Table6[[#This Row],[rxn flux]]/Table6[[#This Row],[kapp_old]])</f>
        <v>3.4618578695572602E-8</v>
      </c>
      <c r="X37" s="5">
        <f>_xlfn.XLOOKUP(Table6[[#This Row],[rxn]],Table9[rxn],Table9[flux],_xlfn.XLOOKUP(Table6[[#This Row],[rxn-no-enz]],Table9[rxn-no-enz],Table9[flux],0))</f>
        <v>1.1112597611966899E-5</v>
      </c>
      <c r="Y37" s="5">
        <f>Table6[[#This Row],[rxn flux]]/Table6[[#This Row],[enzload flux]]</f>
        <v>321.00097781854049</v>
      </c>
      <c r="AA37" s="7" t="s">
        <v>10865</v>
      </c>
      <c r="AB37" s="7" t="str">
        <f>_xlfn.TEXTBEFORE(Table8[[#This Row],[raw]]," ")</f>
        <v>ENZSYN-rt4336</v>
      </c>
      <c r="AC37" s="7">
        <f>_xlfn.NUMBERVALUE(_xlfn.TEXTAFTER(Table8[[#This Row],[raw]]," "))</f>
        <v>7.8828141059803593E-6</v>
      </c>
      <c r="AE37" s="1" t="s">
        <v>2808</v>
      </c>
      <c r="AF37" s="1" t="s">
        <v>2778</v>
      </c>
      <c r="AG37" s="1">
        <v>4.4900887928719799E-4</v>
      </c>
      <c r="AH37" s="1" t="str">
        <f>_xlfn.TEXTAFTER(Table9[[#This Row],[rxn]],"-",-1)</f>
        <v>rt2309</v>
      </c>
      <c r="AI37" s="1" t="str">
        <f>_xlfn.TEXTAFTER(_xlfn.TEXTBEFORE(Table9[[#This Row],[rxn]],"-"&amp;Table9[[#This Row],[enz]]),"RXN-")</f>
        <v>3HACD260_rm_FWD</v>
      </c>
      <c r="AJ37" s="1" t="str">
        <f>_xlfn.TEXTBEFORE(Table9[[#This Row],[rxn]],"_",-1)</f>
        <v>RXN-3HACD260_rm</v>
      </c>
    </row>
    <row r="38" spans="1:36" ht="17" hidden="1" x14ac:dyDescent="0.25">
      <c r="A38" t="s">
        <v>8270</v>
      </c>
      <c r="B38" t="str">
        <f>_xlfn.TEXTAFTER(Table5[[#This Row],[r]],"-",-1)</f>
        <v>rt0409'</v>
      </c>
      <c r="C38" t="str">
        <f>_xlfn.TEXTAFTER(_xlfn.TEXTBEFORE(Table5[[#This Row],[r]],"-"&amp;Table5[[#This Row],[enz]]),"'RXN-")</f>
        <v>3OAS120_c_FWD</v>
      </c>
      <c r="D38">
        <v>86195.661609465096</v>
      </c>
      <c r="E38">
        <f>_xlfn.XLOOKUP(Table5[[#This Row],[r]],Table3[r],Table3[kapp],"")</f>
        <v>8988.1774343278394</v>
      </c>
      <c r="F38">
        <f>Table5[[#This Row],[kapp]]-Table5[[#This Row],[old]]</f>
        <v>77207.484175137259</v>
      </c>
      <c r="G38" t="str" cm="1">
        <f t="array" ref="G38">IF(ROWS(_xlfn._xlws.FILTER(Table5[r],Table5[enz]=Table5[[#This Row],[enz]]))&gt;1,"many","1")</f>
        <v>many</v>
      </c>
      <c r="H38" t="str" cm="1">
        <f t="array" ref="H38">IF(ROWS(_xlfn._xlws.FILTER(Table5[r],Table5[rxn-no-enz]=Table5[[#This Row],[rxn-no-enz]]))&gt;1,"many","1")</f>
        <v>1</v>
      </c>
      <c r="I38" t="str">
        <f>_xlfn.XLOOKUP(SUBSTITUTE(Table5[[#This Row],[r]],"'",""),Table6[rxn],Table6[rxn],"no")</f>
        <v>no</v>
      </c>
      <c r="J38" t="str" cm="1">
        <f t="array" ref="J38">_xlfn.XLOOKUP(Table5[[#This Row],[r]],"'"&amp;Table6[rxn]&amp;"'",Table6[expected kapp],"")</f>
        <v/>
      </c>
      <c r="L38" t="s">
        <v>8248</v>
      </c>
      <c r="M38">
        <v>8988.1774343278394</v>
      </c>
      <c r="AA38" s="7" t="s">
        <v>10866</v>
      </c>
      <c r="AB38" s="7" t="str">
        <f>_xlfn.TEXTBEFORE(Table8[[#This Row],[raw]]," ")</f>
        <v>ENZSYN-rt7825</v>
      </c>
      <c r="AC38" s="7">
        <f>_xlfn.NUMBERVALUE(_xlfn.TEXTAFTER(Table8[[#This Row],[raw]]," "))</f>
        <v>1.2327313894848499E-7</v>
      </c>
      <c r="AE38" s="1" t="s">
        <v>2809</v>
      </c>
      <c r="AF38" s="1" t="s">
        <v>2778</v>
      </c>
      <c r="AG38" s="9">
        <v>2.9452783276800499E-2</v>
      </c>
      <c r="AH38" s="1" t="str">
        <f>_xlfn.TEXTAFTER(Table9[[#This Row],[rxn]],"-",-1)</f>
        <v>rt0302</v>
      </c>
      <c r="AI38" s="1" t="str">
        <f>_xlfn.TEXTAFTER(_xlfn.TEXTBEFORE(Table9[[#This Row],[rxn]],"-"&amp;Table9[[#This Row],[enz]]),"RXN-")</f>
        <v>3HAD100_c_FWD</v>
      </c>
      <c r="AJ38" s="1" t="str">
        <f>_xlfn.TEXTBEFORE(Table9[[#This Row],[rxn]],"_",-1)</f>
        <v>RXN-3HAD100_c</v>
      </c>
    </row>
    <row r="39" spans="1:36" ht="17" hidden="1" x14ac:dyDescent="0.25">
      <c r="A39" t="s">
        <v>8272</v>
      </c>
      <c r="B39" t="str">
        <f>_xlfn.TEXTAFTER(Table5[[#This Row],[r]],"-",-1)</f>
        <v>rt0409'</v>
      </c>
      <c r="C39" t="str">
        <f>_xlfn.TEXTAFTER(_xlfn.TEXTBEFORE(Table5[[#This Row],[r]],"-"&amp;Table5[[#This Row],[enz]]),"'RXN-")</f>
        <v>3OAS60_c_FWD</v>
      </c>
      <c r="D39">
        <v>86195.661609465096</v>
      </c>
      <c r="E39">
        <f>_xlfn.XLOOKUP(Table5[[#This Row],[r]],Table3[r],Table3[kapp],"")</f>
        <v>8988.1774343278394</v>
      </c>
      <c r="F39">
        <f>Table5[[#This Row],[kapp]]-Table5[[#This Row],[old]]</f>
        <v>77207.484175137259</v>
      </c>
      <c r="G39" t="str" cm="1">
        <f t="array" ref="G39">IF(ROWS(_xlfn._xlws.FILTER(Table5[r],Table5[enz]=Table5[[#This Row],[enz]]))&gt;1,"many","1")</f>
        <v>many</v>
      </c>
      <c r="H39" t="str" cm="1">
        <f t="array" ref="H39">IF(ROWS(_xlfn._xlws.FILTER(Table5[r],Table5[rxn-no-enz]=Table5[[#This Row],[rxn-no-enz]]))&gt;1,"many","1")</f>
        <v>1</v>
      </c>
      <c r="I39" t="str">
        <f>_xlfn.XLOOKUP(SUBSTITUTE(Table5[[#This Row],[r]],"'",""),Table6[rxn],Table6[rxn],"no")</f>
        <v>no</v>
      </c>
      <c r="J39" t="str" cm="1">
        <f t="array" ref="J39">_xlfn.XLOOKUP(Table5[[#This Row],[r]],"'"&amp;Table6[rxn]&amp;"'",Table6[expected kapp],"")</f>
        <v/>
      </c>
      <c r="L39" t="s">
        <v>8628</v>
      </c>
      <c r="M39">
        <v>8988.1774343278394</v>
      </c>
      <c r="AA39" s="7" t="s">
        <v>10867</v>
      </c>
      <c r="AB39" s="7" t="str">
        <f>_xlfn.TEXTBEFORE(Table8[[#This Row],[raw]]," ")</f>
        <v>ENZSYN-rt0341</v>
      </c>
      <c r="AC39" s="7">
        <f>_xlfn.NUMBERVALUE(_xlfn.TEXTAFTER(Table8[[#This Row],[raw]]," "))</f>
        <v>2.4084422929286801E-7</v>
      </c>
      <c r="AE39" s="1" t="s">
        <v>2810</v>
      </c>
      <c r="AF39" s="1" t="s">
        <v>2778</v>
      </c>
      <c r="AG39" s="1">
        <v>2.9452783276800499E-2</v>
      </c>
      <c r="AH39" s="1" t="str">
        <f>_xlfn.TEXTAFTER(Table9[[#This Row],[rxn]],"-",-1)</f>
        <v>rt0302</v>
      </c>
      <c r="AI39" s="1" t="str">
        <f>_xlfn.TEXTAFTER(_xlfn.TEXTBEFORE(Table9[[#This Row],[rxn]],"-"&amp;Table9[[#This Row],[enz]]),"RXN-")</f>
        <v>3HAD120_c_FWD</v>
      </c>
      <c r="AJ39" s="1" t="str">
        <f>_xlfn.TEXTBEFORE(Table9[[#This Row],[rxn]],"_",-1)</f>
        <v>RXN-3HAD120_c</v>
      </c>
    </row>
    <row r="40" spans="1:36" ht="17" hidden="1" x14ac:dyDescent="0.25">
      <c r="A40" t="s">
        <v>8273</v>
      </c>
      <c r="B40" t="str">
        <f>_xlfn.TEXTAFTER(Table5[[#This Row],[r]],"-",-1)</f>
        <v>rt0409'</v>
      </c>
      <c r="C40" t="str">
        <f>_xlfn.TEXTAFTER(_xlfn.TEXTBEFORE(Table5[[#This Row],[r]],"-"&amp;Table5[[#This Row],[enz]]),"'RXN-")</f>
        <v>3OAS140_c_FWD</v>
      </c>
      <c r="D40">
        <v>86195.661609465096</v>
      </c>
      <c r="E40">
        <f>_xlfn.XLOOKUP(Table5[[#This Row],[r]],Table3[r],Table3[kapp],"")</f>
        <v>8988.1774343278394</v>
      </c>
      <c r="F40">
        <f>Table5[[#This Row],[kapp]]-Table5[[#This Row],[old]]</f>
        <v>77207.484175137259</v>
      </c>
      <c r="G40" t="str" cm="1">
        <f t="array" ref="G40">IF(ROWS(_xlfn._xlws.FILTER(Table5[r],Table5[enz]=Table5[[#This Row],[enz]]))&gt;1,"many","1")</f>
        <v>many</v>
      </c>
      <c r="H40" t="str" cm="1">
        <f t="array" ref="H40">IF(ROWS(_xlfn._xlws.FILTER(Table5[r],Table5[rxn-no-enz]=Table5[[#This Row],[rxn-no-enz]]))&gt;1,"many","1")</f>
        <v>1</v>
      </c>
      <c r="I40" t="str">
        <f>_xlfn.XLOOKUP(SUBSTITUTE(Table5[[#This Row],[r]],"'",""),Table6[rxn],Table6[rxn],"no")</f>
        <v>no</v>
      </c>
      <c r="J40" t="str" cm="1">
        <f t="array" ref="J40">_xlfn.XLOOKUP(Table5[[#This Row],[r]],"'"&amp;Table6[rxn]&amp;"'",Table6[expected kapp],"")</f>
        <v/>
      </c>
      <c r="L40" t="s">
        <v>8629</v>
      </c>
      <c r="M40">
        <v>8988.1774343278394</v>
      </c>
      <c r="AA40" s="7" t="s">
        <v>10868</v>
      </c>
      <c r="AB40" s="7" t="str">
        <f>_xlfn.TEXTBEFORE(Table8[[#This Row],[raw]]," ")</f>
        <v>ENZSYN-rt7437</v>
      </c>
      <c r="AC40" s="7">
        <f>_xlfn.NUMBERVALUE(_xlfn.TEXTAFTER(Table8[[#This Row],[raw]]," "))</f>
        <v>1.04697895910027E-7</v>
      </c>
      <c r="AE40" s="1" t="s">
        <v>2811</v>
      </c>
      <c r="AF40" s="1" t="s">
        <v>2778</v>
      </c>
      <c r="AG40" s="1">
        <v>2.9452783276800499E-2</v>
      </c>
      <c r="AH40" s="1" t="str">
        <f>_xlfn.TEXTAFTER(Table9[[#This Row],[rxn]],"-",-1)</f>
        <v>rt0302</v>
      </c>
      <c r="AI40" s="1" t="str">
        <f>_xlfn.TEXTAFTER(_xlfn.TEXTBEFORE(Table9[[#This Row],[rxn]],"-"&amp;Table9[[#This Row],[enz]]),"RXN-")</f>
        <v>3HAD140_c_FWD</v>
      </c>
      <c r="AJ40" s="1" t="str">
        <f>_xlfn.TEXTBEFORE(Table9[[#This Row],[rxn]],"_",-1)</f>
        <v>RXN-3HAD140_c</v>
      </c>
    </row>
    <row r="41" spans="1:36" ht="17" hidden="1" x14ac:dyDescent="0.25">
      <c r="A41" t="s">
        <v>8263</v>
      </c>
      <c r="B41" t="str">
        <f>_xlfn.TEXTAFTER(Table5[[#This Row],[r]],"-",-1)</f>
        <v>rt0409'</v>
      </c>
      <c r="C41" t="str">
        <f>_xlfn.TEXTAFTER(_xlfn.TEXTBEFORE(Table5[[#This Row],[r]],"-"&amp;Table5[[#This Row],[enz]]),"'RXN-")</f>
        <v>3OAR180_c_FWD</v>
      </c>
      <c r="D41">
        <v>65289.172656350202</v>
      </c>
      <c r="E41">
        <f>_xlfn.XLOOKUP(Table5[[#This Row],[r]],Table3[r],Table3[kapp],"")</f>
        <v>8988.1774343278394</v>
      </c>
      <c r="F41">
        <f>Table5[[#This Row],[kapp]]-Table5[[#This Row],[old]]</f>
        <v>56300.995222022364</v>
      </c>
      <c r="G41" t="str" cm="1">
        <f t="array" ref="G41">IF(ROWS(_xlfn._xlws.FILTER(Table5[r],Table5[enz]=Table5[[#This Row],[enz]]))&gt;1,"many","1")</f>
        <v>many</v>
      </c>
      <c r="H41" t="str" cm="1">
        <f t="array" ref="H41">IF(ROWS(_xlfn._xlws.FILTER(Table5[r],Table5[rxn-no-enz]=Table5[[#This Row],[rxn-no-enz]]))&gt;1,"many","1")</f>
        <v>many</v>
      </c>
      <c r="I41" t="str">
        <f>_xlfn.XLOOKUP(SUBSTITUTE(Table5[[#This Row],[r]],"'",""),Table6[rxn],Table6[rxn],"no")</f>
        <v>no</v>
      </c>
      <c r="J41" t="str" cm="1">
        <f t="array" ref="J41">_xlfn.XLOOKUP(Table5[[#This Row],[r]],"'"&amp;Table6[rxn]&amp;"'",Table6[expected kapp],"")</f>
        <v/>
      </c>
      <c r="L41" t="s">
        <v>8246</v>
      </c>
      <c r="M41">
        <v>8988.1774343278394</v>
      </c>
      <c r="AA41" s="7" t="s">
        <v>10869</v>
      </c>
      <c r="AB41" s="7" t="str">
        <f>_xlfn.TEXTBEFORE(Table8[[#This Row],[raw]]," ")</f>
        <v>ENZSYN-rt3802</v>
      </c>
      <c r="AC41" s="7">
        <f>_xlfn.NUMBERVALUE(_xlfn.TEXTAFTER(Table8[[#This Row],[raw]]," "))</f>
        <v>2.8983031142006901E-7</v>
      </c>
      <c r="AE41" s="1" t="s">
        <v>2812</v>
      </c>
      <c r="AF41" s="1" t="s">
        <v>2778</v>
      </c>
      <c r="AG41" s="1">
        <v>2.9452783276800499E-2</v>
      </c>
      <c r="AH41" s="1" t="str">
        <f>_xlfn.TEXTAFTER(Table9[[#This Row],[rxn]],"-",-1)</f>
        <v>rt0302</v>
      </c>
      <c r="AI41" s="1" t="str">
        <f>_xlfn.TEXTAFTER(_xlfn.TEXTBEFORE(Table9[[#This Row],[rxn]],"-"&amp;Table9[[#This Row],[enz]]),"RXN-")</f>
        <v>3HAD160_c_FWD</v>
      </c>
      <c r="AJ41" s="1" t="str">
        <f>_xlfn.TEXTBEFORE(Table9[[#This Row],[rxn]],"_",-1)</f>
        <v>RXN-3HAD160_c</v>
      </c>
    </row>
    <row r="42" spans="1:36" ht="17" hidden="1" x14ac:dyDescent="0.25">
      <c r="A42" t="s">
        <v>8267</v>
      </c>
      <c r="B42" t="str">
        <f>_xlfn.TEXTAFTER(Table5[[#This Row],[r]],"-",-1)</f>
        <v>rt0409'</v>
      </c>
      <c r="C42" t="str">
        <f>_xlfn.TEXTAFTER(_xlfn.TEXTBEFORE(Table5[[#This Row],[r]],"-"&amp;Table5[[#This Row],[enz]]),"'RXN-")</f>
        <v>3OAS180_c_FWD</v>
      </c>
      <c r="D42">
        <v>65289.172656350202</v>
      </c>
      <c r="E42">
        <f>_xlfn.XLOOKUP(Table5[[#This Row],[r]],Table3[r],Table3[kapp],"")</f>
        <v>8988.1774343278394</v>
      </c>
      <c r="F42">
        <f>Table5[[#This Row],[kapp]]-Table5[[#This Row],[old]]</f>
        <v>56300.995222022364</v>
      </c>
      <c r="G42" t="str" cm="1">
        <f t="array" ref="G42">IF(ROWS(_xlfn._xlws.FILTER(Table5[r],Table5[enz]=Table5[[#This Row],[enz]]))&gt;1,"many","1")</f>
        <v>many</v>
      </c>
      <c r="H42" t="str" cm="1">
        <f t="array" ref="H42">IF(ROWS(_xlfn._xlws.FILTER(Table5[r],Table5[rxn-no-enz]=Table5[[#This Row],[rxn-no-enz]]))&gt;1,"many","1")</f>
        <v>1</v>
      </c>
      <c r="I42" t="str">
        <f>_xlfn.XLOOKUP(SUBSTITUTE(Table5[[#This Row],[r]],"'",""),Table6[rxn],Table6[rxn],"no")</f>
        <v>no</v>
      </c>
      <c r="J42" t="str" cm="1">
        <f t="array" ref="J42">_xlfn.XLOOKUP(Table5[[#This Row],[r]],"'"&amp;Table6[rxn]&amp;"'",Table6[expected kapp],"")</f>
        <v/>
      </c>
      <c r="L42" t="s">
        <v>8630</v>
      </c>
      <c r="M42">
        <v>8988.1774343278394</v>
      </c>
      <c r="AA42" s="7" t="s">
        <v>10870</v>
      </c>
      <c r="AB42" s="7" t="str">
        <f>_xlfn.TEXTBEFORE(Table8[[#This Row],[raw]]," ")</f>
        <v>ENZSYN-rt3174_c</v>
      </c>
      <c r="AC42" s="7">
        <f>_xlfn.NUMBERVALUE(_xlfn.TEXTAFTER(Table8[[#This Row],[raw]]," "))</f>
        <v>1.0061997401891699E-7</v>
      </c>
      <c r="AE42" s="1" t="s">
        <v>2813</v>
      </c>
      <c r="AF42" s="1" t="s">
        <v>2778</v>
      </c>
      <c r="AG42" s="9">
        <v>2.2309102530955398E-2</v>
      </c>
      <c r="AH42" s="1" t="str">
        <f>_xlfn.TEXTAFTER(Table9[[#This Row],[rxn]],"-",-1)</f>
        <v>rt0302</v>
      </c>
      <c r="AI42" s="1" t="str">
        <f>_xlfn.TEXTAFTER(_xlfn.TEXTBEFORE(Table9[[#This Row],[rxn]],"-"&amp;Table9[[#This Row],[enz]]),"RXN-")</f>
        <v>3HAD180_c_FWD</v>
      </c>
      <c r="AJ42" s="1" t="str">
        <f>_xlfn.TEXTBEFORE(Table9[[#This Row],[rxn]],"_",-1)</f>
        <v>RXN-3HAD180_c</v>
      </c>
    </row>
    <row r="43" spans="1:36" ht="17" hidden="1" x14ac:dyDescent="0.25">
      <c r="A43" t="s">
        <v>8410</v>
      </c>
      <c r="B43" t="str">
        <f>_xlfn.TEXTAFTER(Table5[[#This Row],[r]],"-",-1)</f>
        <v>rt4281'</v>
      </c>
      <c r="C43" t="str">
        <f>_xlfn.TEXTAFTER(_xlfn.TEXTBEFORE(Table5[[#This Row],[r]],"-"&amp;Table5[[#This Row],[enz]]),"'RXN-")</f>
        <v>PRENT13_l_FWD</v>
      </c>
      <c r="D43">
        <v>169801.90811427101</v>
      </c>
      <c r="E43">
        <f>_xlfn.XLOOKUP(Table5[[#This Row],[r]],Table3[r],Table3[kapp],"")</f>
        <v>134054.137984951</v>
      </c>
      <c r="F43">
        <f>Table5[[#This Row],[kapp]]-Table5[[#This Row],[old]]</f>
        <v>35747.770129320008</v>
      </c>
      <c r="G43" t="str" cm="1">
        <f t="array" ref="G43">IF(ROWS(_xlfn._xlws.FILTER(Table5[r],Table5[enz]=Table5[[#This Row],[enz]]))&gt;1,"many","1")</f>
        <v>many</v>
      </c>
      <c r="H43" t="str" cm="1">
        <f t="array" ref="H43">IF(ROWS(_xlfn._xlws.FILTER(Table5[r],Table5[rxn-no-enz]=Table5[[#This Row],[rxn-no-enz]]))&gt;1,"many","1")</f>
        <v>1</v>
      </c>
      <c r="I43" t="str">
        <f>_xlfn.XLOOKUP(SUBSTITUTE(Table5[[#This Row],[r]],"'",""),Table6[rxn],Table6[rxn],"no")</f>
        <v>no</v>
      </c>
      <c r="J43" t="str" cm="1">
        <f t="array" ref="J43">_xlfn.XLOOKUP(Table5[[#This Row],[r]],"'"&amp;Table6[rxn]&amp;"'",Table6[expected kapp],"")</f>
        <v/>
      </c>
      <c r="L43" t="s">
        <v>8631</v>
      </c>
      <c r="M43">
        <v>8988.1774343278394</v>
      </c>
      <c r="AA43" s="7" t="s">
        <v>10871</v>
      </c>
      <c r="AB43" s="7" t="str">
        <f>_xlfn.TEXTBEFORE(Table8[[#This Row],[raw]]," ")</f>
        <v>ENZSYN-rt1378</v>
      </c>
      <c r="AC43" s="7">
        <f>_xlfn.NUMBERVALUE(_xlfn.TEXTAFTER(Table8[[#This Row],[raw]]," "))</f>
        <v>5.1192426859461301E-9</v>
      </c>
      <c r="AE43" s="1" t="s">
        <v>2814</v>
      </c>
      <c r="AF43" s="1" t="s">
        <v>2778</v>
      </c>
      <c r="AG43" s="1">
        <v>2.9452783276800499E-2</v>
      </c>
      <c r="AH43" s="1" t="str">
        <f>_xlfn.TEXTAFTER(Table9[[#This Row],[rxn]],"-",-1)</f>
        <v>rt0302</v>
      </c>
      <c r="AI43" s="1" t="str">
        <f>_xlfn.TEXTAFTER(_xlfn.TEXTBEFORE(Table9[[#This Row],[rxn]],"-"&amp;Table9[[#This Row],[enz]]),"RXN-")</f>
        <v>3HAD40_c_FWD</v>
      </c>
      <c r="AJ43" s="1" t="str">
        <f>_xlfn.TEXTBEFORE(Table9[[#This Row],[rxn]],"_",-1)</f>
        <v>RXN-3HAD40_c</v>
      </c>
    </row>
    <row r="44" spans="1:36" ht="17" hidden="1" x14ac:dyDescent="0.25">
      <c r="A44" t="s">
        <v>8412</v>
      </c>
      <c r="B44" t="str">
        <f>_xlfn.TEXTAFTER(Table5[[#This Row],[r]],"-",-1)</f>
        <v>rt4281'</v>
      </c>
      <c r="C44" t="str">
        <f>_xlfn.TEXTAFTER(_xlfn.TEXTBEFORE(Table5[[#This Row],[r]],"-"&amp;Table5[[#This Row],[enz]]),"'RXN-")</f>
        <v>GGTT_l_FWD</v>
      </c>
      <c r="D44">
        <v>169801.90811427101</v>
      </c>
      <c r="E44">
        <f>_xlfn.XLOOKUP(Table5[[#This Row],[r]],Table3[r],Table3[kapp],"")</f>
        <v>134054.137984951</v>
      </c>
      <c r="F44">
        <f>Table5[[#This Row],[kapp]]-Table5[[#This Row],[old]]</f>
        <v>35747.770129320008</v>
      </c>
      <c r="G44" t="str" cm="1">
        <f t="array" ref="G44">IF(ROWS(_xlfn._xlws.FILTER(Table5[r],Table5[enz]=Table5[[#This Row],[enz]]))&gt;1,"many","1")</f>
        <v>many</v>
      </c>
      <c r="H44" t="str" cm="1">
        <f t="array" ref="H44">IF(ROWS(_xlfn._xlws.FILTER(Table5[r],Table5[rxn-no-enz]=Table5[[#This Row],[rxn-no-enz]]))&gt;1,"many","1")</f>
        <v>1</v>
      </c>
      <c r="I44" t="str">
        <f>_xlfn.XLOOKUP(SUBSTITUTE(Table5[[#This Row],[r]],"'",""),Table6[rxn],Table6[rxn],"no")</f>
        <v>no</v>
      </c>
      <c r="J44" t="str" cm="1">
        <f t="array" ref="J44">_xlfn.XLOOKUP(Table5[[#This Row],[r]],"'"&amp;Table6[rxn]&amp;"'",Table6[expected kapp],"")</f>
        <v/>
      </c>
      <c r="L44" t="s">
        <v>8632</v>
      </c>
      <c r="M44">
        <v>8988.1774343278394</v>
      </c>
      <c r="AA44" s="7" t="s">
        <v>10872</v>
      </c>
      <c r="AB44" s="7" t="str">
        <f>_xlfn.TEXTBEFORE(Table8[[#This Row],[raw]]," ")</f>
        <v>ENZSYN-rt4544</v>
      </c>
      <c r="AC44" s="7">
        <f>_xlfn.NUMBERVALUE(_xlfn.TEXTAFTER(Table8[[#This Row],[raw]]," "))</f>
        <v>9.0939701796397803E-7</v>
      </c>
      <c r="AE44" s="1" t="s">
        <v>2815</v>
      </c>
      <c r="AF44" s="1" t="s">
        <v>2778</v>
      </c>
      <c r="AG44" s="1">
        <v>2.9452783276800499E-2</v>
      </c>
      <c r="AH44" s="1" t="str">
        <f>_xlfn.TEXTAFTER(Table9[[#This Row],[rxn]],"-",-1)</f>
        <v>rt0302</v>
      </c>
      <c r="AI44" s="1" t="str">
        <f>_xlfn.TEXTAFTER(_xlfn.TEXTBEFORE(Table9[[#This Row],[rxn]],"-"&amp;Table9[[#This Row],[enz]]),"RXN-")</f>
        <v>3HAD60_c_FWD</v>
      </c>
      <c r="AJ44" s="1" t="str">
        <f>_xlfn.TEXTBEFORE(Table9[[#This Row],[rxn]],"_",-1)</f>
        <v>RXN-3HAD60_c</v>
      </c>
    </row>
    <row r="45" spans="1:36" ht="17" hidden="1" x14ac:dyDescent="0.25">
      <c r="A45" t="s">
        <v>8413</v>
      </c>
      <c r="B45" t="str">
        <f>_xlfn.TEXTAFTER(Table5[[#This Row],[r]],"-",-1)</f>
        <v>rt4281'</v>
      </c>
      <c r="C45" t="str">
        <f>_xlfn.TEXTAFTER(_xlfn.TEXTBEFORE(Table5[[#This Row],[r]],"-"&amp;Table5[[#This Row],[enz]]),"'RXN-")</f>
        <v>PRENT12_l_FWD</v>
      </c>
      <c r="D45">
        <v>169801.90811427101</v>
      </c>
      <c r="E45">
        <f>_xlfn.XLOOKUP(Table5[[#This Row],[r]],Table3[r],Table3[kapp],"")</f>
        <v>134054.137984951</v>
      </c>
      <c r="F45">
        <f>Table5[[#This Row],[kapp]]-Table5[[#This Row],[old]]</f>
        <v>35747.770129320008</v>
      </c>
      <c r="G45" t="str" cm="1">
        <f t="array" ref="G45">IF(ROWS(_xlfn._xlws.FILTER(Table5[r],Table5[enz]=Table5[[#This Row],[enz]]))&gt;1,"many","1")</f>
        <v>many</v>
      </c>
      <c r="H45" t="str" cm="1">
        <f t="array" ref="H45">IF(ROWS(_xlfn._xlws.FILTER(Table5[r],Table5[rxn-no-enz]=Table5[[#This Row],[rxn-no-enz]]))&gt;1,"many","1")</f>
        <v>1</v>
      </c>
      <c r="I45" t="str">
        <f>_xlfn.XLOOKUP(SUBSTITUTE(Table5[[#This Row],[r]],"'",""),Table6[rxn],Table6[rxn],"no")</f>
        <v>no</v>
      </c>
      <c r="J45" t="str" cm="1">
        <f t="array" ref="J45">_xlfn.XLOOKUP(Table5[[#This Row],[r]],"'"&amp;Table6[rxn]&amp;"'",Table6[expected kapp],"")</f>
        <v/>
      </c>
      <c r="L45" t="s">
        <v>8633</v>
      </c>
      <c r="M45">
        <v>8988.1774343278394</v>
      </c>
      <c r="AA45" s="7" t="s">
        <v>10873</v>
      </c>
      <c r="AB45" s="7" t="str">
        <f>_xlfn.TEXTBEFORE(Table8[[#This Row],[raw]]," ")</f>
        <v>ENZSYN-rt8250</v>
      </c>
      <c r="AC45" s="7">
        <f>_xlfn.NUMBERVALUE(_xlfn.TEXTAFTER(Table8[[#This Row],[raw]]," "))</f>
        <v>1.05768625214979E-8</v>
      </c>
      <c r="AE45" s="1" t="s">
        <v>2816</v>
      </c>
      <c r="AF45" s="1" t="s">
        <v>2778</v>
      </c>
      <c r="AG45" s="1">
        <v>2.9452783276800499E-2</v>
      </c>
      <c r="AH45" s="1" t="str">
        <f>_xlfn.TEXTAFTER(Table9[[#This Row],[rxn]],"-",-1)</f>
        <v>rt0302</v>
      </c>
      <c r="AI45" s="1" t="str">
        <f>_xlfn.TEXTAFTER(_xlfn.TEXTBEFORE(Table9[[#This Row],[rxn]],"-"&amp;Table9[[#This Row],[enz]]),"RXN-")</f>
        <v>3HAD80_c_FWD</v>
      </c>
      <c r="AJ45" s="1" t="str">
        <f>_xlfn.TEXTBEFORE(Table9[[#This Row],[rxn]],"_",-1)</f>
        <v>RXN-3HAD80_c</v>
      </c>
    </row>
    <row r="46" spans="1:36" ht="17" hidden="1" x14ac:dyDescent="0.25">
      <c r="A46" t="s">
        <v>8414</v>
      </c>
      <c r="B46" t="str">
        <f>_xlfn.TEXTAFTER(Table5[[#This Row],[r]],"-",-1)</f>
        <v>rt4281'</v>
      </c>
      <c r="C46" t="str">
        <f>_xlfn.TEXTAFTER(_xlfn.TEXTBEFORE(Table5[[#This Row],[r]],"-"&amp;Table5[[#This Row],[enz]]),"'RXN-")</f>
        <v>PPTT_l_FWD</v>
      </c>
      <c r="D46">
        <v>169801.90811427101</v>
      </c>
      <c r="E46">
        <f>_xlfn.XLOOKUP(Table5[[#This Row],[r]],Table3[r],Table3[kapp],"")</f>
        <v>134054.137984951</v>
      </c>
      <c r="F46">
        <f>Table5[[#This Row],[kapp]]-Table5[[#This Row],[old]]</f>
        <v>35747.770129320008</v>
      </c>
      <c r="G46" t="str" cm="1">
        <f t="array" ref="G46">IF(ROWS(_xlfn._xlws.FILTER(Table5[r],Table5[enz]=Table5[[#This Row],[enz]]))&gt;1,"many","1")</f>
        <v>many</v>
      </c>
      <c r="H46" t="str" cm="1">
        <f t="array" ref="H46">IF(ROWS(_xlfn._xlws.FILTER(Table5[r],Table5[rxn-no-enz]=Table5[[#This Row],[rxn-no-enz]]))&gt;1,"many","1")</f>
        <v>1</v>
      </c>
      <c r="I46" t="str">
        <f>_xlfn.XLOOKUP(SUBSTITUTE(Table5[[#This Row],[r]],"'",""),Table6[rxn],Table6[rxn],"no")</f>
        <v>no</v>
      </c>
      <c r="J46" t="str" cm="1">
        <f t="array" ref="J46">_xlfn.XLOOKUP(Table5[[#This Row],[r]],"'"&amp;Table6[rxn]&amp;"'",Table6[expected kapp],"")</f>
        <v/>
      </c>
      <c r="L46" t="s">
        <v>8634</v>
      </c>
      <c r="M46">
        <v>8988.1774343278394</v>
      </c>
      <c r="AA46" s="7" t="s">
        <v>10874</v>
      </c>
      <c r="AB46" s="7" t="str">
        <f>_xlfn.TEXTBEFORE(Table8[[#This Row],[raw]]," ")</f>
        <v>ENZSYN-rt4053</v>
      </c>
      <c r="AC46" s="7">
        <f>_xlfn.NUMBERVALUE(_xlfn.TEXTAFTER(Table8[[#This Row],[raw]]," "))</f>
        <v>1.0297532194899801E-6</v>
      </c>
      <c r="AE46" s="1" t="s">
        <v>5256</v>
      </c>
      <c r="AF46" s="1" t="s">
        <v>2778</v>
      </c>
      <c r="AG46" s="9">
        <v>2.6430297627348799E-3</v>
      </c>
      <c r="AH46" s="1" t="str">
        <f>_xlfn.TEXTAFTER(Table9[[#This Row],[rxn]],"-",-1)</f>
        <v>rt8287</v>
      </c>
      <c r="AI46" s="1" t="str">
        <f>_xlfn.TEXTAFTER(_xlfn.TEXTBEFORE(Table9[[#This Row],[rxn]],"-"&amp;Table9[[#This Row],[enz]]),"RXN-")</f>
        <v>3OACE200_rm_FWD</v>
      </c>
      <c r="AJ46" s="1" t="str">
        <f>_xlfn.TEXTBEFORE(Table9[[#This Row],[rxn]],"_",-1)</f>
        <v>RXN-3OACE200_rm</v>
      </c>
    </row>
    <row r="47" spans="1:36" ht="17" hidden="1" x14ac:dyDescent="0.25">
      <c r="A47" t="s">
        <v>8417</v>
      </c>
      <c r="B47" t="str">
        <f>_xlfn.TEXTAFTER(Table5[[#This Row],[r]],"-",-1)</f>
        <v>rt4281'</v>
      </c>
      <c r="C47" t="str">
        <f>_xlfn.TEXTAFTER(_xlfn.TEXTBEFORE(Table5[[#This Row],[r]],"-"&amp;Table5[[#This Row],[enz]]),"'RXN-")</f>
        <v>PRENT7_l_FWD</v>
      </c>
      <c r="D47">
        <v>169801.90811427101</v>
      </c>
      <c r="E47">
        <f>_xlfn.XLOOKUP(Table5[[#This Row],[r]],Table3[r],Table3[kapp],"")</f>
        <v>134054.137984951</v>
      </c>
      <c r="F47">
        <f>Table5[[#This Row],[kapp]]-Table5[[#This Row],[old]]</f>
        <v>35747.770129320008</v>
      </c>
      <c r="G47" t="str" cm="1">
        <f t="array" ref="G47">IF(ROWS(_xlfn._xlws.FILTER(Table5[r],Table5[enz]=Table5[[#This Row],[enz]]))&gt;1,"many","1")</f>
        <v>many</v>
      </c>
      <c r="H47" t="str" cm="1">
        <f t="array" ref="H47">IF(ROWS(_xlfn._xlws.FILTER(Table5[r],Table5[rxn-no-enz]=Table5[[#This Row],[rxn-no-enz]]))&gt;1,"many","1")</f>
        <v>1</v>
      </c>
      <c r="I47" t="str">
        <f>_xlfn.XLOOKUP(SUBSTITUTE(Table5[[#This Row],[r]],"'",""),Table6[rxn],Table6[rxn],"no")</f>
        <v>no</v>
      </c>
      <c r="J47" t="str" cm="1">
        <f t="array" ref="J47">_xlfn.XLOOKUP(Table5[[#This Row],[r]],"'"&amp;Table6[rxn]&amp;"'",Table6[expected kapp],"")</f>
        <v/>
      </c>
      <c r="L47" t="s">
        <v>8635</v>
      </c>
      <c r="M47">
        <v>8988.1774343278394</v>
      </c>
      <c r="AA47" s="7" t="s">
        <v>10875</v>
      </c>
      <c r="AB47" s="7" t="str">
        <f>_xlfn.TEXTBEFORE(Table8[[#This Row],[raw]]," ")</f>
        <v>ENZSYN-rt3764</v>
      </c>
      <c r="AC47" s="7">
        <f>_xlfn.NUMBERVALUE(_xlfn.TEXTAFTER(Table8[[#This Row],[raw]]," "))</f>
        <v>3.0098054955607101E-7</v>
      </c>
      <c r="AE47" s="1" t="s">
        <v>5257</v>
      </c>
      <c r="AF47" s="1" t="s">
        <v>2778</v>
      </c>
      <c r="AG47" s="1">
        <v>2.6430297627348799E-3</v>
      </c>
      <c r="AH47" s="1" t="str">
        <f>_xlfn.TEXTAFTER(Table9[[#This Row],[rxn]],"-",-1)</f>
        <v>rt8287</v>
      </c>
      <c r="AI47" s="1" t="str">
        <f>_xlfn.TEXTAFTER(_xlfn.TEXTBEFORE(Table9[[#This Row],[rxn]],"-"&amp;Table9[[#This Row],[enz]]),"RXN-")</f>
        <v>3OACE220_rm_FWD</v>
      </c>
      <c r="AJ47" s="1" t="str">
        <f>_xlfn.TEXTBEFORE(Table9[[#This Row],[rxn]],"_",-1)</f>
        <v>RXN-3OACE220_rm</v>
      </c>
    </row>
    <row r="48" spans="1:36" ht="17" hidden="1" x14ac:dyDescent="0.25">
      <c r="A48" t="s">
        <v>8418</v>
      </c>
      <c r="B48" t="str">
        <f>_xlfn.TEXTAFTER(Table5[[#This Row],[r]],"-",-1)</f>
        <v>rt4281'</v>
      </c>
      <c r="C48" t="str">
        <f>_xlfn.TEXTAFTER(_xlfn.TEXTBEFORE(Table5[[#This Row],[r]],"-"&amp;Table5[[#This Row],[enz]]),"'RXN-")</f>
        <v>PRENT8_l_FWD</v>
      </c>
      <c r="D48">
        <v>169801.90811427101</v>
      </c>
      <c r="E48">
        <f>_xlfn.XLOOKUP(Table5[[#This Row],[r]],Table3[r],Table3[kapp],"")</f>
        <v>134054.137984951</v>
      </c>
      <c r="F48">
        <f>Table5[[#This Row],[kapp]]-Table5[[#This Row],[old]]</f>
        <v>35747.770129320008</v>
      </c>
      <c r="G48" t="str" cm="1">
        <f t="array" ref="G48">IF(ROWS(_xlfn._xlws.FILTER(Table5[r],Table5[enz]=Table5[[#This Row],[enz]]))&gt;1,"many","1")</f>
        <v>many</v>
      </c>
      <c r="H48" t="str" cm="1">
        <f t="array" ref="H48">IF(ROWS(_xlfn._xlws.FILTER(Table5[r],Table5[rxn-no-enz]=Table5[[#This Row],[rxn-no-enz]]))&gt;1,"many","1")</f>
        <v>1</v>
      </c>
      <c r="I48" t="str">
        <f>_xlfn.XLOOKUP(SUBSTITUTE(Table5[[#This Row],[r]],"'",""),Table6[rxn],Table6[rxn],"no")</f>
        <v>no</v>
      </c>
      <c r="J48" t="str" cm="1">
        <f t="array" ref="J48">_xlfn.XLOOKUP(Table5[[#This Row],[r]],"'"&amp;Table6[rxn]&amp;"'",Table6[expected kapp],"")</f>
        <v/>
      </c>
      <c r="L48" t="s">
        <v>8636</v>
      </c>
      <c r="M48">
        <v>8988.1774343278394</v>
      </c>
      <c r="AA48" s="7" t="s">
        <v>10876</v>
      </c>
      <c r="AB48" s="7" t="str">
        <f>_xlfn.TEXTBEFORE(Table8[[#This Row],[raw]]," ")</f>
        <v>ENZSYN-KGDCPLX</v>
      </c>
      <c r="AC48" s="7">
        <f>_xlfn.NUMBERVALUE(_xlfn.TEXTAFTER(Table8[[#This Row],[raw]]," "))</f>
        <v>2.4233073301050801E-7</v>
      </c>
      <c r="AE48" s="1" t="s">
        <v>2823</v>
      </c>
      <c r="AF48" s="1" t="s">
        <v>2778</v>
      </c>
      <c r="AG48" s="9">
        <v>2.1620119219630499E-3</v>
      </c>
      <c r="AH48" s="1" t="str">
        <f>_xlfn.TEXTAFTER(Table9[[#This Row],[rxn]],"-",-1)</f>
        <v>rt2975</v>
      </c>
      <c r="AI48" s="1" t="str">
        <f>_xlfn.TEXTAFTER(_xlfn.TEXTBEFORE(Table9[[#This Row],[rxn]],"-"&amp;Table9[[#This Row],[enz]]),"RXN-")</f>
        <v>3OACE240_rm_FWD</v>
      </c>
      <c r="AJ48" s="1" t="str">
        <f>_xlfn.TEXTBEFORE(Table9[[#This Row],[rxn]],"_",-1)</f>
        <v>RXN-3OACE240_rm</v>
      </c>
    </row>
    <row r="49" spans="1:36" ht="17" hidden="1" x14ac:dyDescent="0.25">
      <c r="A49" t="s">
        <v>8420</v>
      </c>
      <c r="B49" t="str">
        <f>_xlfn.TEXTAFTER(Table5[[#This Row],[r]],"-",-1)</f>
        <v>rt4281'</v>
      </c>
      <c r="C49" t="str">
        <f>_xlfn.TEXTAFTER(_xlfn.TEXTBEFORE(Table5[[#This Row],[r]],"-"&amp;Table5[[#This Row],[enz]]),"'RXN-")</f>
        <v>FRTT_l_FWD</v>
      </c>
      <c r="D49">
        <v>169801.90811427101</v>
      </c>
      <c r="E49">
        <f>_xlfn.XLOOKUP(Table5[[#This Row],[r]],Table3[r],Table3[kapp],"")</f>
        <v>134054.137984951</v>
      </c>
      <c r="F49">
        <f>Table5[[#This Row],[kapp]]-Table5[[#This Row],[old]]</f>
        <v>35747.770129320008</v>
      </c>
      <c r="G49" t="str" cm="1">
        <f t="array" ref="G49">IF(ROWS(_xlfn._xlws.FILTER(Table5[r],Table5[enz]=Table5[[#This Row],[enz]]))&gt;1,"many","1")</f>
        <v>many</v>
      </c>
      <c r="H49" t="str" cm="1">
        <f t="array" ref="H49">IF(ROWS(_xlfn._xlws.FILTER(Table5[r],Table5[rxn-no-enz]=Table5[[#This Row],[rxn-no-enz]]))&gt;1,"many","1")</f>
        <v>1</v>
      </c>
      <c r="I49" t="str">
        <f>_xlfn.XLOOKUP(SUBSTITUTE(Table5[[#This Row],[r]],"'",""),Table6[rxn],Table6[rxn],"no")</f>
        <v>no</v>
      </c>
      <c r="J49" t="str" cm="1">
        <f t="array" ref="J49">_xlfn.XLOOKUP(Table5[[#This Row],[r]],"'"&amp;Table6[rxn]&amp;"'",Table6[expected kapp],"")</f>
        <v/>
      </c>
      <c r="L49" t="s">
        <v>8637</v>
      </c>
      <c r="M49">
        <v>8988.1774343278394</v>
      </c>
      <c r="AA49" s="7" t="s">
        <v>10877</v>
      </c>
      <c r="AB49" s="7" t="str">
        <f>_xlfn.TEXTBEFORE(Table8[[#This Row],[raw]]," ")</f>
        <v>ENZSYN-rt0309</v>
      </c>
      <c r="AC49" s="7">
        <f>_xlfn.NUMBERVALUE(_xlfn.TEXTAFTER(Table8[[#This Row],[raw]]," "))</f>
        <v>2.5303828782304699E-8</v>
      </c>
      <c r="AE49" s="1" t="s">
        <v>2824</v>
      </c>
      <c r="AF49" s="1" t="s">
        <v>2778</v>
      </c>
      <c r="AG49" s="9">
        <v>4.4900887928719799E-4</v>
      </c>
      <c r="AH49" s="1" t="str">
        <f>_xlfn.TEXTAFTER(Table9[[#This Row],[rxn]],"-",-1)</f>
        <v>rt2975</v>
      </c>
      <c r="AI49" s="1" t="str">
        <f>_xlfn.TEXTAFTER(_xlfn.TEXTBEFORE(Table9[[#This Row],[rxn]],"-"&amp;Table9[[#This Row],[enz]]),"RXN-")</f>
        <v>3OACE260_rm_FWD</v>
      </c>
      <c r="AJ49" s="1" t="str">
        <f>_xlfn.TEXTBEFORE(Table9[[#This Row],[rxn]],"_",-1)</f>
        <v>RXN-3OACE260_rm</v>
      </c>
    </row>
    <row r="50" spans="1:36" ht="17" hidden="1" x14ac:dyDescent="0.25">
      <c r="A50" t="s">
        <v>8421</v>
      </c>
      <c r="B50" t="str">
        <f>_xlfn.TEXTAFTER(Table5[[#This Row],[r]],"-",-1)</f>
        <v>rt4281'</v>
      </c>
      <c r="C50" t="str">
        <f>_xlfn.TEXTAFTER(_xlfn.TEXTBEFORE(Table5[[#This Row],[r]],"-"&amp;Table5[[#This Row],[enz]]),"'RXN-")</f>
        <v>PRENT10_l_FWD</v>
      </c>
      <c r="D50">
        <v>169801.90811427101</v>
      </c>
      <c r="E50">
        <f>_xlfn.XLOOKUP(Table5[[#This Row],[r]],Table3[r],Table3[kapp],"")</f>
        <v>134054.137984951</v>
      </c>
      <c r="F50">
        <f>Table5[[#This Row],[kapp]]-Table5[[#This Row],[old]]</f>
        <v>35747.770129320008</v>
      </c>
      <c r="G50" t="str" cm="1">
        <f t="array" ref="G50">IF(ROWS(_xlfn._xlws.FILTER(Table5[r],Table5[enz]=Table5[[#This Row],[enz]]))&gt;1,"many","1")</f>
        <v>many</v>
      </c>
      <c r="H50" t="str" cm="1">
        <f t="array" ref="H50">IF(ROWS(_xlfn._xlws.FILTER(Table5[r],Table5[rxn-no-enz]=Table5[[#This Row],[rxn-no-enz]]))&gt;1,"many","1")</f>
        <v>1</v>
      </c>
      <c r="I50" t="str">
        <f>_xlfn.XLOOKUP(SUBSTITUTE(Table5[[#This Row],[r]],"'",""),Table6[rxn],Table6[rxn],"no")</f>
        <v>no</v>
      </c>
      <c r="J50" t="str" cm="1">
        <f t="array" ref="J50">_xlfn.XLOOKUP(Table5[[#This Row],[r]],"'"&amp;Table6[rxn]&amp;"'",Table6[expected kapp],"")</f>
        <v/>
      </c>
      <c r="L50" t="s">
        <v>8638</v>
      </c>
      <c r="M50">
        <v>8988.1774343278394</v>
      </c>
      <c r="AA50" s="7" t="s">
        <v>10878</v>
      </c>
      <c r="AB50" s="7" t="str">
        <f>_xlfn.TEXTBEFORE(Table8[[#This Row],[raw]]," ")</f>
        <v>ENZSYN-rt1267</v>
      </c>
      <c r="AC50" s="7">
        <f>_xlfn.NUMBERVALUE(_xlfn.TEXTAFTER(Table8[[#This Row],[raw]]," "))</f>
        <v>9.9980247493944995E-8</v>
      </c>
      <c r="AE50" s="1" t="s">
        <v>2825</v>
      </c>
      <c r="AF50" s="1" t="s">
        <v>2778</v>
      </c>
      <c r="AG50" s="1">
        <v>2.6430297627348799E-3</v>
      </c>
      <c r="AH50" s="1" t="str">
        <f>_xlfn.TEXTAFTER(Table9[[#This Row],[rxn]],"-",-1)</f>
        <v>rt8327</v>
      </c>
      <c r="AI50" s="1" t="str">
        <f>_xlfn.TEXTAFTER(_xlfn.TEXTBEFORE(Table9[[#This Row],[rxn]],"-"&amp;Table9[[#This Row],[enz]]),"RXN-")</f>
        <v>3OACR200_rm_FWD</v>
      </c>
      <c r="AJ50" s="1" t="str">
        <f>_xlfn.TEXTBEFORE(Table9[[#This Row],[rxn]],"_",-1)</f>
        <v>RXN-3OACR200_rm</v>
      </c>
    </row>
    <row r="51" spans="1:36" ht="17" hidden="1" x14ac:dyDescent="0.25">
      <c r="A51" t="s">
        <v>8425</v>
      </c>
      <c r="B51" t="str">
        <f>_xlfn.TEXTAFTER(Table5[[#This Row],[r]],"-",-1)</f>
        <v>rt4281'</v>
      </c>
      <c r="C51" t="str">
        <f>_xlfn.TEXTAFTER(_xlfn.TEXTBEFORE(Table5[[#This Row],[r]],"-"&amp;Table5[[#This Row],[enz]]),"'RXN-")</f>
        <v>PRENT11_l_FWD</v>
      </c>
      <c r="D51">
        <v>169801.90811427101</v>
      </c>
      <c r="E51">
        <f>_xlfn.XLOOKUP(Table5[[#This Row],[r]],Table3[r],Table3[kapp],"")</f>
        <v>134054.137984951</v>
      </c>
      <c r="F51">
        <f>Table5[[#This Row],[kapp]]-Table5[[#This Row],[old]]</f>
        <v>35747.770129320008</v>
      </c>
      <c r="G51" t="str" cm="1">
        <f t="array" ref="G51">IF(ROWS(_xlfn._xlws.FILTER(Table5[r],Table5[enz]=Table5[[#This Row],[enz]]))&gt;1,"many","1")</f>
        <v>many</v>
      </c>
      <c r="H51" t="str" cm="1">
        <f t="array" ref="H51">IF(ROWS(_xlfn._xlws.FILTER(Table5[r],Table5[rxn-no-enz]=Table5[[#This Row],[rxn-no-enz]]))&gt;1,"many","1")</f>
        <v>1</v>
      </c>
      <c r="I51" t="str">
        <f>_xlfn.XLOOKUP(SUBSTITUTE(Table5[[#This Row],[r]],"'",""),Table6[rxn],Table6[rxn],"no")</f>
        <v>no</v>
      </c>
      <c r="J51" t="str" cm="1">
        <f t="array" ref="J51">_xlfn.XLOOKUP(Table5[[#This Row],[r]],"'"&amp;Table6[rxn]&amp;"'",Table6[expected kapp],"")</f>
        <v/>
      </c>
      <c r="L51" t="s">
        <v>8639</v>
      </c>
      <c r="M51">
        <v>8988.1774343278394</v>
      </c>
      <c r="AA51" s="7" t="s">
        <v>10879</v>
      </c>
      <c r="AB51" s="7" t="str">
        <f>_xlfn.TEXTBEFORE(Table8[[#This Row],[raw]]," ")</f>
        <v>ENZSYN-rt3605</v>
      </c>
      <c r="AC51" s="7">
        <f>_xlfn.NUMBERVALUE(_xlfn.TEXTAFTER(Table8[[#This Row],[raw]]," "))</f>
        <v>2.5728933001340202E-7</v>
      </c>
      <c r="AE51" s="1" t="s">
        <v>2826</v>
      </c>
      <c r="AF51" s="1" t="s">
        <v>2778</v>
      </c>
      <c r="AG51" s="9">
        <v>2.6430297627348799E-3</v>
      </c>
      <c r="AH51" s="1" t="str">
        <f>_xlfn.TEXTAFTER(Table9[[#This Row],[rxn]],"-",-1)</f>
        <v>rt8327</v>
      </c>
      <c r="AI51" s="1" t="str">
        <f>_xlfn.TEXTAFTER(_xlfn.TEXTBEFORE(Table9[[#This Row],[rxn]],"-"&amp;Table9[[#This Row],[enz]]),"RXN-")</f>
        <v>3OACR220_rm_FWD</v>
      </c>
      <c r="AJ51" s="1" t="str">
        <f>_xlfn.TEXTBEFORE(Table9[[#This Row],[rxn]],"_",-1)</f>
        <v>RXN-3OACR220_rm</v>
      </c>
    </row>
    <row r="52" spans="1:36" ht="17" hidden="1" x14ac:dyDescent="0.25">
      <c r="A52" t="s">
        <v>8426</v>
      </c>
      <c r="B52" t="str">
        <f>_xlfn.TEXTAFTER(Table5[[#This Row],[r]],"-",-1)</f>
        <v>rt4281'</v>
      </c>
      <c r="C52" t="str">
        <f>_xlfn.TEXTAFTER(_xlfn.TEXTBEFORE(Table5[[#This Row],[r]],"-"&amp;Table5[[#This Row],[enz]]),"'RXN-")</f>
        <v>PRENT6_l_FWD</v>
      </c>
      <c r="D52">
        <v>169801.90811427101</v>
      </c>
      <c r="E52">
        <f>_xlfn.XLOOKUP(Table5[[#This Row],[r]],Table3[r],Table3[kapp],"")</f>
        <v>134054.137984951</v>
      </c>
      <c r="F52">
        <f>Table5[[#This Row],[kapp]]-Table5[[#This Row],[old]]</f>
        <v>35747.770129320008</v>
      </c>
      <c r="G52" t="str" cm="1">
        <f t="array" ref="G52">IF(ROWS(_xlfn._xlws.FILTER(Table5[r],Table5[enz]=Table5[[#This Row],[enz]]))&gt;1,"many","1")</f>
        <v>many</v>
      </c>
      <c r="H52" t="str" cm="1">
        <f t="array" ref="H52">IF(ROWS(_xlfn._xlws.FILTER(Table5[r],Table5[rxn-no-enz]=Table5[[#This Row],[rxn-no-enz]]))&gt;1,"many","1")</f>
        <v>1</v>
      </c>
      <c r="I52" t="str">
        <f>_xlfn.XLOOKUP(SUBSTITUTE(Table5[[#This Row],[r]],"'",""),Table6[rxn],Table6[rxn],"no")</f>
        <v>no</v>
      </c>
      <c r="J52" t="str" cm="1">
        <f t="array" ref="J52">_xlfn.XLOOKUP(Table5[[#This Row],[r]],"'"&amp;Table6[rxn]&amp;"'",Table6[expected kapp],"")</f>
        <v/>
      </c>
      <c r="L52" t="s">
        <v>8640</v>
      </c>
      <c r="M52">
        <v>8988.1774343278394</v>
      </c>
      <c r="AA52" s="7" t="s">
        <v>10880</v>
      </c>
      <c r="AB52" s="7" t="str">
        <f>_xlfn.TEXTBEFORE(Table8[[#This Row],[raw]]," ")</f>
        <v>ENZSYN-rt2062_c</v>
      </c>
      <c r="AC52" s="7">
        <f>_xlfn.NUMBERVALUE(_xlfn.TEXTAFTER(Table8[[#This Row],[raw]]," "))</f>
        <v>3.0394131080230001E-8</v>
      </c>
      <c r="AE52" s="1" t="s">
        <v>2827</v>
      </c>
      <c r="AF52" s="1" t="s">
        <v>2778</v>
      </c>
      <c r="AG52" s="9">
        <v>2.1620119219630499E-3</v>
      </c>
      <c r="AH52" s="1" t="str">
        <f>_xlfn.TEXTAFTER(Table9[[#This Row],[rxn]],"-",-1)</f>
        <v>rt8327</v>
      </c>
      <c r="AI52" s="1" t="str">
        <f>_xlfn.TEXTAFTER(_xlfn.TEXTBEFORE(Table9[[#This Row],[rxn]],"-"&amp;Table9[[#This Row],[enz]]),"RXN-")</f>
        <v>3OACR240_rm_FWD</v>
      </c>
      <c r="AJ52" s="1" t="str">
        <f>_xlfn.TEXTBEFORE(Table9[[#This Row],[rxn]],"_",-1)</f>
        <v>RXN-3OACR240_rm</v>
      </c>
    </row>
    <row r="53" spans="1:36" ht="17" hidden="1" x14ac:dyDescent="0.25">
      <c r="A53" t="s">
        <v>8415</v>
      </c>
      <c r="B53" t="str">
        <f>_xlfn.TEXTAFTER(Table5[[#This Row],[r]],"-",-1)</f>
        <v>rt4281'</v>
      </c>
      <c r="C53" t="str">
        <f>_xlfn.TEXTAFTER(_xlfn.TEXTBEFORE(Table5[[#This Row],[r]],"-"&amp;Table5[[#This Row],[enz]]),"'RXN-")</f>
        <v>PRENT9_l_FWD</v>
      </c>
      <c r="D53">
        <v>169801.908114269</v>
      </c>
      <c r="E53">
        <f>_xlfn.XLOOKUP(Table5[[#This Row],[r]],Table3[r],Table3[kapp],"")</f>
        <v>134054.137984951</v>
      </c>
      <c r="F53">
        <f>Table5[[#This Row],[kapp]]-Table5[[#This Row],[old]]</f>
        <v>35747.770129318</v>
      </c>
      <c r="G53" t="str" cm="1">
        <f t="array" ref="G53">IF(ROWS(_xlfn._xlws.FILTER(Table5[r],Table5[enz]=Table5[[#This Row],[enz]]))&gt;1,"many","1")</f>
        <v>many</v>
      </c>
      <c r="H53" t="str" cm="1">
        <f t="array" ref="H53">IF(ROWS(_xlfn._xlws.FILTER(Table5[r],Table5[rxn-no-enz]=Table5[[#This Row],[rxn-no-enz]]))&gt;1,"many","1")</f>
        <v>1</v>
      </c>
      <c r="I53" t="str">
        <f>_xlfn.XLOOKUP(SUBSTITUTE(Table5[[#This Row],[r]],"'",""),Table6[rxn],Table6[rxn],"no")</f>
        <v>no</v>
      </c>
      <c r="J53" t="str" cm="1">
        <f t="array" ref="J53">_xlfn.XLOOKUP(Table5[[#This Row],[r]],"'"&amp;Table6[rxn]&amp;"'",Table6[expected kapp],"")</f>
        <v/>
      </c>
      <c r="L53" t="s">
        <v>8641</v>
      </c>
      <c r="M53">
        <v>8988.1774343278394</v>
      </c>
      <c r="AA53" s="7" t="s">
        <v>10881</v>
      </c>
      <c r="AB53" s="7" t="str">
        <f>_xlfn.TEXTBEFORE(Table8[[#This Row],[raw]]," ")</f>
        <v>ENZSYN-rt1532</v>
      </c>
      <c r="AC53" s="7">
        <f>_xlfn.NUMBERVALUE(_xlfn.TEXTAFTER(Table8[[#This Row],[raw]]," "))</f>
        <v>1.9349900630951199E-8</v>
      </c>
      <c r="AE53" s="1" t="s">
        <v>2828</v>
      </c>
      <c r="AF53" s="1" t="s">
        <v>2778</v>
      </c>
      <c r="AG53" s="1">
        <v>4.4900887928719799E-4</v>
      </c>
      <c r="AH53" s="1" t="str">
        <f>_xlfn.TEXTAFTER(Table9[[#This Row],[rxn]],"-",-1)</f>
        <v>rt8327</v>
      </c>
      <c r="AI53" s="1" t="str">
        <f>_xlfn.TEXTAFTER(_xlfn.TEXTBEFORE(Table9[[#This Row],[rxn]],"-"&amp;Table9[[#This Row],[enz]]),"RXN-")</f>
        <v>3OACR260_rm_FWD</v>
      </c>
      <c r="AJ53" s="1" t="str">
        <f>_xlfn.TEXTBEFORE(Table9[[#This Row],[rxn]],"_",-1)</f>
        <v>RXN-3OACR260_rm</v>
      </c>
    </row>
    <row r="54" spans="1:36" ht="17" hidden="1" x14ac:dyDescent="0.25">
      <c r="A54" t="s">
        <v>8514</v>
      </c>
      <c r="B54" t="str">
        <f>_xlfn.TEXTAFTER(Table5[[#This Row],[r]],"-",-1)</f>
        <v>rt7311'</v>
      </c>
      <c r="C54" t="str">
        <f>_xlfn.TEXTAFTER(_xlfn.TEXTBEFORE(Table5[[#This Row],[r]],"-"&amp;Table5[[#This Row],[enz]]),"'RXN-")</f>
        <v>NDPK1_c_FWD</v>
      </c>
      <c r="D54">
        <v>59028.308761754997</v>
      </c>
      <c r="E54">
        <f>_xlfn.XLOOKUP(Table5[[#This Row],[r]],Table3[r],Table3[kapp],"")</f>
        <v>24690.191200089299</v>
      </c>
      <c r="F54">
        <f>Table5[[#This Row],[kapp]]-Table5[[#This Row],[old]]</f>
        <v>34338.117561665698</v>
      </c>
      <c r="G54" t="str" cm="1">
        <f t="array" ref="G54">IF(ROWS(_xlfn._xlws.FILTER(Table5[r],Table5[enz]=Table5[[#This Row],[enz]]))&gt;1,"many","1")</f>
        <v>many</v>
      </c>
      <c r="H54" t="str" cm="1">
        <f t="array" ref="H54">IF(ROWS(_xlfn._xlws.FILTER(Table5[r],Table5[rxn-no-enz]=Table5[[#This Row],[rxn-no-enz]]))&gt;1,"many","1")</f>
        <v>many</v>
      </c>
      <c r="I54" t="str">
        <f>_xlfn.XLOOKUP(SUBSTITUTE(Table5[[#This Row],[r]],"'",""),Table6[rxn],Table6[rxn],"no")</f>
        <v>no</v>
      </c>
      <c r="J54" t="str" cm="1">
        <f t="array" ref="J54">_xlfn.XLOOKUP(Table5[[#This Row],[r]],"'"&amp;Table6[rxn]&amp;"'",Table6[expected kapp],"")</f>
        <v/>
      </c>
      <c r="L54" t="s">
        <v>8642</v>
      </c>
      <c r="M54">
        <v>8988.1774343278394</v>
      </c>
      <c r="AA54" s="7" t="s">
        <v>10882</v>
      </c>
      <c r="AB54" s="7" t="str">
        <f>_xlfn.TEXTBEFORE(Table8[[#This Row],[raw]]," ")</f>
        <v>ENZSYN-TRP23</v>
      </c>
      <c r="AC54" s="7">
        <f>_xlfn.NUMBERVALUE(_xlfn.TEXTAFTER(Table8[[#This Row],[raw]]," "))</f>
        <v>3.9166899986902002E-8</v>
      </c>
      <c r="AE54" s="1" t="s">
        <v>2829</v>
      </c>
      <c r="AF54" s="1" t="s">
        <v>2778</v>
      </c>
      <c r="AG54" s="9">
        <v>2.9452783276800499E-2</v>
      </c>
      <c r="AH54" s="1" t="str">
        <f>_xlfn.TEXTAFTER(Table9[[#This Row],[rxn]],"-",-1)</f>
        <v>rt2190</v>
      </c>
      <c r="AI54" s="1" t="str">
        <f>_xlfn.TEXTAFTER(_xlfn.TEXTBEFORE(Table9[[#This Row],[rxn]],"-"&amp;Table9[[#This Row],[enz]]),"RXN-")</f>
        <v>3OAR100_c_FWD</v>
      </c>
      <c r="AJ54" s="1" t="str">
        <f>_xlfn.TEXTBEFORE(Table9[[#This Row],[rxn]],"_",-1)</f>
        <v>RXN-3OAR100_c</v>
      </c>
    </row>
    <row r="55" spans="1:36" ht="17" hidden="1" x14ac:dyDescent="0.25">
      <c r="A55" t="s">
        <v>8534</v>
      </c>
      <c r="B55" t="str">
        <f>_xlfn.TEXTAFTER(Table5[[#This Row],[r]],"-",-1)</f>
        <v>rt0717'</v>
      </c>
      <c r="C55" t="str">
        <f>_xlfn.TEXTAFTER(_xlfn.TEXTBEFORE(Table5[[#This Row],[r]],"-"&amp;Table5[[#This Row],[enz]]),"'RXN-")</f>
        <v>PGCD_c_FWD</v>
      </c>
      <c r="D55">
        <v>263599.57413921499</v>
      </c>
      <c r="E55">
        <f>_xlfn.XLOOKUP(Table5[[#This Row],[r]],Table3[r],Table3[kapp],"")</f>
        <v>229691.742281627</v>
      </c>
      <c r="F55">
        <f>Table5[[#This Row],[kapp]]-Table5[[#This Row],[old]]</f>
        <v>33907.831857587997</v>
      </c>
      <c r="G55" t="str" cm="1">
        <f t="array" ref="G55">IF(ROWS(_xlfn._xlws.FILTER(Table5[r],Table5[enz]=Table5[[#This Row],[enz]]))&gt;1,"many","1")</f>
        <v>1</v>
      </c>
      <c r="H55" t="str" cm="1">
        <f t="array" ref="H55">IF(ROWS(_xlfn._xlws.FILTER(Table5[r],Table5[rxn-no-enz]=Table5[[#This Row],[rxn-no-enz]]))&gt;1,"many","1")</f>
        <v>many</v>
      </c>
      <c r="I55" t="str">
        <f>_xlfn.XLOOKUP(SUBSTITUTE(Table5[[#This Row],[r]],"'",""),Table6[rxn],Table6[rxn],"no")</f>
        <v>no</v>
      </c>
      <c r="J55" t="str" cm="1">
        <f t="array" ref="J55">_xlfn.XLOOKUP(Table5[[#This Row],[r]],"'"&amp;Table6[rxn]&amp;"'",Table6[expected kapp],"")</f>
        <v/>
      </c>
      <c r="L55" t="s">
        <v>8643</v>
      </c>
      <c r="M55">
        <v>8988.1774343278394</v>
      </c>
      <c r="AA55" s="7" t="s">
        <v>10883</v>
      </c>
      <c r="AB55" s="7" t="str">
        <f>_xlfn.TEXTBEFORE(Table8[[#This Row],[raw]]," ")</f>
        <v>ENZSYN-rt3236</v>
      </c>
      <c r="AC55" s="7">
        <f>_xlfn.NUMBERVALUE(_xlfn.TEXTAFTER(Table8[[#This Row],[raw]]," "))</f>
        <v>3.1352651722252598E-7</v>
      </c>
      <c r="AE55" s="1" t="s">
        <v>5273</v>
      </c>
      <c r="AF55" s="1" t="s">
        <v>2778</v>
      </c>
      <c r="AG55" s="1">
        <v>2.9452783276800499E-2</v>
      </c>
      <c r="AH55" s="1" t="str">
        <f>_xlfn.TEXTAFTER(Table9[[#This Row],[rxn]],"-",-1)</f>
        <v>rt2183</v>
      </c>
      <c r="AI55" s="1" t="str">
        <f>_xlfn.TEXTAFTER(_xlfn.TEXTBEFORE(Table9[[#This Row],[rxn]],"-"&amp;Table9[[#This Row],[enz]]),"RXN-")</f>
        <v>3OAR120_c_FWD</v>
      </c>
      <c r="AJ55" s="1" t="str">
        <f>_xlfn.TEXTBEFORE(Table9[[#This Row],[rxn]],"_",-1)</f>
        <v>RXN-3OAR120_c</v>
      </c>
    </row>
    <row r="56" spans="1:36" ht="17" hidden="1" x14ac:dyDescent="0.25">
      <c r="A56" t="s">
        <v>8277</v>
      </c>
      <c r="B56" t="str">
        <f>_xlfn.TEXTAFTER(Table5[[#This Row],[r]],"-",-1)</f>
        <v>rt2190'</v>
      </c>
      <c r="C56" t="str">
        <f>_xlfn.TEXTAFTER(_xlfn.TEXTBEFORE(Table5[[#This Row],[r]],"-"&amp;Table5[[#This Row],[enz]]),"'RXN-")</f>
        <v>3OAR140_c_FWD</v>
      </c>
      <c r="D56">
        <v>41904.126467835798</v>
      </c>
      <c r="E56">
        <f>_xlfn.XLOOKUP(Table5[[#This Row],[r]],Table3[r],Table3[kapp],"")</f>
        <v>8988.1774343278394</v>
      </c>
      <c r="F56">
        <f>Table5[[#This Row],[kapp]]-Table5[[#This Row],[old]]</f>
        <v>32915.949033507961</v>
      </c>
      <c r="G56" t="str" cm="1">
        <f t="array" ref="G56">IF(ROWS(_xlfn._xlws.FILTER(Table5[r],Table5[enz]=Table5[[#This Row],[enz]]))&gt;1,"many","1")</f>
        <v>many</v>
      </c>
      <c r="H56" t="str" cm="1">
        <f t="array" ref="H56">IF(ROWS(_xlfn._xlws.FILTER(Table5[r],Table5[rxn-no-enz]=Table5[[#This Row],[rxn-no-enz]]))&gt;1,"many","1")</f>
        <v>many</v>
      </c>
      <c r="I56" t="str">
        <f>_xlfn.XLOOKUP(SUBSTITUTE(Table5[[#This Row],[r]],"'",""),Table6[rxn],Table6[rxn],"no")</f>
        <v>no</v>
      </c>
      <c r="J56" t="str" cm="1">
        <f t="array" ref="J56">_xlfn.XLOOKUP(Table5[[#This Row],[r]],"'"&amp;Table6[rxn]&amp;"'",Table6[expected kapp],"")</f>
        <v/>
      </c>
      <c r="L56" t="s">
        <v>8644</v>
      </c>
      <c r="M56">
        <v>8988.1774343278394</v>
      </c>
      <c r="AA56" s="7" t="s">
        <v>10884</v>
      </c>
      <c r="AB56" s="7" t="str">
        <f>_xlfn.TEXTBEFORE(Table8[[#This Row],[raw]]," ")</f>
        <v>ENZSYN-rt7828</v>
      </c>
      <c r="AC56" s="7">
        <f>_xlfn.NUMBERVALUE(_xlfn.TEXTAFTER(Table8[[#This Row],[raw]]," "))</f>
        <v>8.2075300742971002E-7</v>
      </c>
      <c r="AE56" s="1" t="s">
        <v>2831</v>
      </c>
      <c r="AF56" s="1" t="s">
        <v>2778</v>
      </c>
      <c r="AG56" s="1">
        <v>2.9452783276800499E-2</v>
      </c>
      <c r="AH56" s="1" t="str">
        <f>_xlfn.TEXTAFTER(Table9[[#This Row],[rxn]],"-",-1)</f>
        <v>rt2190</v>
      </c>
      <c r="AI56" s="1" t="str">
        <f>_xlfn.TEXTAFTER(_xlfn.TEXTBEFORE(Table9[[#This Row],[rxn]],"-"&amp;Table9[[#This Row],[enz]]),"RXN-")</f>
        <v>3OAR140_c_FWD</v>
      </c>
      <c r="AJ56" s="1" t="str">
        <f>_xlfn.TEXTBEFORE(Table9[[#This Row],[rxn]],"_",-1)</f>
        <v>RXN-3OAR140_c</v>
      </c>
    </row>
    <row r="57" spans="1:36" ht="17" hidden="1" x14ac:dyDescent="0.25">
      <c r="A57" t="s">
        <v>8278</v>
      </c>
      <c r="B57" t="str">
        <f>_xlfn.TEXTAFTER(Table5[[#This Row],[r]],"-",-1)</f>
        <v>rt2190'</v>
      </c>
      <c r="C57" t="str">
        <f>_xlfn.TEXTAFTER(_xlfn.TEXTBEFORE(Table5[[#This Row],[r]],"-"&amp;Table5[[#This Row],[enz]]),"'RXN-")</f>
        <v>3OAR100_c_FWD</v>
      </c>
      <c r="D57">
        <v>41904.126467835798</v>
      </c>
      <c r="E57">
        <f>_xlfn.XLOOKUP(Table5[[#This Row],[r]],Table3[r],Table3[kapp],"")</f>
        <v>8988.1774343278394</v>
      </c>
      <c r="F57">
        <f>Table5[[#This Row],[kapp]]-Table5[[#This Row],[old]]</f>
        <v>32915.949033507961</v>
      </c>
      <c r="G57" t="str" cm="1">
        <f t="array" ref="G57">IF(ROWS(_xlfn._xlws.FILTER(Table5[r],Table5[enz]=Table5[[#This Row],[enz]]))&gt;1,"many","1")</f>
        <v>many</v>
      </c>
      <c r="H57" t="str" cm="1">
        <f t="array" ref="H57">IF(ROWS(_xlfn._xlws.FILTER(Table5[r],Table5[rxn-no-enz]=Table5[[#This Row],[rxn-no-enz]]))&gt;1,"many","1")</f>
        <v>many</v>
      </c>
      <c r="I57" t="str">
        <f>_xlfn.XLOOKUP(SUBSTITUTE(Table5[[#This Row],[r]],"'",""),Table6[rxn],Table6[rxn],"no")</f>
        <v>no</v>
      </c>
      <c r="J57" t="str" cm="1">
        <f t="array" ref="J57">_xlfn.XLOOKUP(Table5[[#This Row],[r]],"'"&amp;Table6[rxn]&amp;"'",Table6[expected kapp],"")</f>
        <v/>
      </c>
      <c r="L57" t="s">
        <v>8645</v>
      </c>
      <c r="M57">
        <v>8988.1774343278394</v>
      </c>
      <c r="AA57" s="7" t="s">
        <v>10885</v>
      </c>
      <c r="AB57" s="7" t="str">
        <f>_xlfn.TEXTBEFORE(Table8[[#This Row],[raw]]," ")</f>
        <v>ENZSYN-rt1711</v>
      </c>
      <c r="AC57" s="7">
        <f>_xlfn.NUMBERVALUE(_xlfn.TEXTAFTER(Table8[[#This Row],[raw]]," "))</f>
        <v>3.43375168493026E-7</v>
      </c>
      <c r="AE57" s="1" t="s">
        <v>5283</v>
      </c>
      <c r="AF57" s="1" t="s">
        <v>2778</v>
      </c>
      <c r="AG57" s="1">
        <v>2.9452783276800499E-2</v>
      </c>
      <c r="AH57" s="1" t="str">
        <f>_xlfn.TEXTAFTER(Table9[[#This Row],[rxn]],"-",-1)</f>
        <v>rt0409</v>
      </c>
      <c r="AI57" s="1" t="str">
        <f>_xlfn.TEXTAFTER(_xlfn.TEXTBEFORE(Table9[[#This Row],[rxn]],"-"&amp;Table9[[#This Row],[enz]]),"RXN-")</f>
        <v>3OAR160_c_FWD</v>
      </c>
      <c r="AJ57" s="1" t="str">
        <f>_xlfn.TEXTBEFORE(Table9[[#This Row],[rxn]],"_",-1)</f>
        <v>RXN-3OAR160_c</v>
      </c>
    </row>
    <row r="58" spans="1:36" ht="17" hidden="1" x14ac:dyDescent="0.25">
      <c r="A58" t="s">
        <v>8253</v>
      </c>
      <c r="B58" t="str">
        <f>_xlfn.TEXTAFTER(Table5[[#This Row],[r]],"-",-1)</f>
        <v>rt0302'</v>
      </c>
      <c r="C58" t="str">
        <f>_xlfn.TEXTAFTER(_xlfn.TEXTBEFORE(Table5[[#This Row],[r]],"-"&amp;Table5[[#This Row],[enz]]),"'RXN-")</f>
        <v>PCOATA160_c_FWD</v>
      </c>
      <c r="D58">
        <v>38226.8318685915</v>
      </c>
      <c r="E58">
        <f>_xlfn.XLOOKUP(Table5[[#This Row],[r]],Table3[r],Table3[kapp],"")</f>
        <v>8988.1774343278394</v>
      </c>
      <c r="F58">
        <f>Table5[[#This Row],[kapp]]-Table5[[#This Row],[old]]</f>
        <v>29238.654434263663</v>
      </c>
      <c r="G58" t="str" cm="1">
        <f t="array" ref="G58">IF(ROWS(_xlfn._xlws.FILTER(Table5[r],Table5[enz]=Table5[[#This Row],[enz]]))&gt;1,"many","1")</f>
        <v>many</v>
      </c>
      <c r="H58" t="str" cm="1">
        <f t="array" ref="H58">IF(ROWS(_xlfn._xlws.FILTER(Table5[r],Table5[rxn-no-enz]=Table5[[#This Row],[rxn-no-enz]]))&gt;1,"many","1")</f>
        <v>1</v>
      </c>
      <c r="I58" t="str">
        <f>_xlfn.XLOOKUP(SUBSTITUTE(Table5[[#This Row],[r]],"'",""),Table6[rxn],Table6[rxn],"no")</f>
        <v>no</v>
      </c>
      <c r="J58" t="str" cm="1">
        <f t="array" ref="J58">_xlfn.XLOOKUP(Table5[[#This Row],[r]],"'"&amp;Table6[rxn]&amp;"'",Table6[expected kapp],"")</f>
        <v/>
      </c>
      <c r="L58" t="s">
        <v>8646</v>
      </c>
      <c r="M58">
        <v>8988.1774343278394</v>
      </c>
      <c r="AA58" s="7" t="s">
        <v>10886</v>
      </c>
      <c r="AB58" s="7" t="str">
        <f>_xlfn.TEXTBEFORE(Table8[[#This Row],[raw]]," ")</f>
        <v>ENZSYN-rt5827</v>
      </c>
      <c r="AC58" s="7">
        <f>_xlfn.NUMBERVALUE(_xlfn.TEXTAFTER(Table8[[#This Row],[raw]]," "))</f>
        <v>4.9129105483104401E-8</v>
      </c>
      <c r="AE58" s="1" t="s">
        <v>5290</v>
      </c>
      <c r="AF58" s="1" t="s">
        <v>2778</v>
      </c>
      <c r="AG58" s="1">
        <v>2.2309102530955398E-2</v>
      </c>
      <c r="AH58" s="1" t="str">
        <f>_xlfn.TEXTAFTER(Table9[[#This Row],[rxn]],"-",-1)</f>
        <v>rt0409</v>
      </c>
      <c r="AI58" s="1" t="str">
        <f>_xlfn.TEXTAFTER(_xlfn.TEXTBEFORE(Table9[[#This Row],[rxn]],"-"&amp;Table9[[#This Row],[enz]]),"RXN-")</f>
        <v>3OAR180_c_FWD</v>
      </c>
      <c r="AJ58" s="1" t="str">
        <f>_xlfn.TEXTBEFORE(Table9[[#This Row],[rxn]],"_",-1)</f>
        <v>RXN-3OAR180_c</v>
      </c>
    </row>
    <row r="59" spans="1:36" ht="17" hidden="1" x14ac:dyDescent="0.25">
      <c r="A59" t="s">
        <v>8296</v>
      </c>
      <c r="B59" t="str">
        <f>_xlfn.TEXTAFTER(Table5[[#This Row],[r]],"-",-1)</f>
        <v>rt0477'</v>
      </c>
      <c r="C59" t="str">
        <f>_xlfn.TEXTAFTER(_xlfn.TEXTBEFORE(Table5[[#This Row],[r]],"-"&amp;Table5[[#This Row],[enz]]),"'RXN-")</f>
        <v>ACOADS181_rm_FWD</v>
      </c>
      <c r="D59">
        <v>47303.130239038299</v>
      </c>
      <c r="E59">
        <f>_xlfn.XLOOKUP(Table5[[#This Row],[r]],Table3[r],Table3[kapp],"")</f>
        <v>28331.156790446501</v>
      </c>
      <c r="F59">
        <f>Table5[[#This Row],[kapp]]-Table5[[#This Row],[old]]</f>
        <v>18971.973448591798</v>
      </c>
      <c r="G59" t="str" cm="1">
        <f t="array" ref="G59">IF(ROWS(_xlfn._xlws.FILTER(Table5[r],Table5[enz]=Table5[[#This Row],[enz]]))&gt;1,"many","1")</f>
        <v>many</v>
      </c>
      <c r="H59" t="str" cm="1">
        <f t="array" ref="H59">IF(ROWS(_xlfn._xlws.FILTER(Table5[r],Table5[rxn-no-enz]=Table5[[#This Row],[rxn-no-enz]]))&gt;1,"many","1")</f>
        <v>1</v>
      </c>
      <c r="I59" t="str">
        <f>_xlfn.XLOOKUP(SUBSTITUTE(Table5[[#This Row],[r]],"'",""),Table6[rxn],Table6[rxn],"no")</f>
        <v>no</v>
      </c>
      <c r="J59" t="str" cm="1">
        <f t="array" ref="J59">_xlfn.XLOOKUP(Table5[[#This Row],[r]],"'"&amp;Table6[rxn]&amp;"'",Table6[expected kapp],"")</f>
        <v/>
      </c>
      <c r="L59" t="s">
        <v>8647</v>
      </c>
      <c r="M59">
        <v>8988.1774343278394</v>
      </c>
      <c r="AA59" s="7" t="s">
        <v>10887</v>
      </c>
      <c r="AB59" s="7" t="str">
        <f>_xlfn.TEXTBEFORE(Table8[[#This Row],[raw]]," ")</f>
        <v>ENZSYN-rt1962</v>
      </c>
      <c r="AC59" s="7">
        <f>_xlfn.NUMBERVALUE(_xlfn.TEXTAFTER(Table8[[#This Row],[raw]]," "))</f>
        <v>5.5861029881285201E-7</v>
      </c>
      <c r="AE59" s="1" t="s">
        <v>5297</v>
      </c>
      <c r="AF59" s="1" t="s">
        <v>2778</v>
      </c>
      <c r="AG59" s="1">
        <v>2.9452783276800499E-2</v>
      </c>
      <c r="AH59" s="1" t="str">
        <f>_xlfn.TEXTAFTER(Table9[[#This Row],[rxn]],"-",-1)</f>
        <v>rt0409</v>
      </c>
      <c r="AI59" s="1" t="str">
        <f>_xlfn.TEXTAFTER(_xlfn.TEXTBEFORE(Table9[[#This Row],[rxn]],"-"&amp;Table9[[#This Row],[enz]]),"RXN-")</f>
        <v>3OAR40_c_FWD</v>
      </c>
      <c r="AJ59" s="1" t="str">
        <f>_xlfn.TEXTBEFORE(Table9[[#This Row],[rxn]],"_",-1)</f>
        <v>RXN-3OAR40_c</v>
      </c>
    </row>
    <row r="60" spans="1:36" ht="17" hidden="1" x14ac:dyDescent="0.25">
      <c r="A60" t="s">
        <v>8411</v>
      </c>
      <c r="B60" t="str">
        <f>_xlfn.TEXTAFTER(Table5[[#This Row],[r]],"-",-1)</f>
        <v>rt4281'</v>
      </c>
      <c r="C60" t="str">
        <f>_xlfn.TEXTAFTER(_xlfn.TEXTBEFORE(Table5[[#This Row],[r]],"-"&amp;Table5[[#This Row],[enz]]),"'RXN-")</f>
        <v>PRENT14_l_FWD</v>
      </c>
      <c r="D60">
        <v>150935.02943490699</v>
      </c>
      <c r="E60">
        <f>_xlfn.XLOOKUP(Table5[[#This Row],[r]],Table3[r],Table3[kapp],"")</f>
        <v>134054.137984951</v>
      </c>
      <c r="F60">
        <f>Table5[[#This Row],[kapp]]-Table5[[#This Row],[old]]</f>
        <v>16880.891449955991</v>
      </c>
      <c r="G60" t="str" cm="1">
        <f t="array" ref="G60">IF(ROWS(_xlfn._xlws.FILTER(Table5[r],Table5[enz]=Table5[[#This Row],[enz]]))&gt;1,"many","1")</f>
        <v>many</v>
      </c>
      <c r="H60" t="str" cm="1">
        <f t="array" ref="H60">IF(ROWS(_xlfn._xlws.FILTER(Table5[r],Table5[rxn-no-enz]=Table5[[#This Row],[rxn-no-enz]]))&gt;1,"many","1")</f>
        <v>1</v>
      </c>
      <c r="I60" t="str">
        <f>_xlfn.XLOOKUP(SUBSTITUTE(Table5[[#This Row],[r]],"'",""),Table6[rxn],Table6[rxn],"no")</f>
        <v>no</v>
      </c>
      <c r="J60" t="str" cm="1">
        <f t="array" ref="J60">_xlfn.XLOOKUP(Table5[[#This Row],[r]],"'"&amp;Table6[rxn]&amp;"'",Table6[expected kapp],"")</f>
        <v/>
      </c>
      <c r="L60" t="s">
        <v>8648</v>
      </c>
      <c r="M60">
        <v>8988.1774343278394</v>
      </c>
      <c r="AA60" s="7" t="s">
        <v>10888</v>
      </c>
      <c r="AB60" s="7" t="str">
        <f>_xlfn.TEXTBEFORE(Table8[[#This Row],[raw]]," ")</f>
        <v>ENZSYN-rt6769</v>
      </c>
      <c r="AC60" s="7">
        <f>_xlfn.NUMBERVALUE(_xlfn.TEXTAFTER(Table8[[#This Row],[raw]]," "))</f>
        <v>3.7002928412700903E-7</v>
      </c>
      <c r="AE60" s="1" t="s">
        <v>5307</v>
      </c>
      <c r="AF60" s="1" t="s">
        <v>2778</v>
      </c>
      <c r="AG60" s="1">
        <v>2.9452783276800499E-2</v>
      </c>
      <c r="AH60" s="1" t="str">
        <f>_xlfn.TEXTAFTER(Table9[[#This Row],[rxn]],"-",-1)</f>
        <v>rt1363</v>
      </c>
      <c r="AI60" s="1" t="str">
        <f>_xlfn.TEXTAFTER(_xlfn.TEXTBEFORE(Table9[[#This Row],[rxn]],"-"&amp;Table9[[#This Row],[enz]]),"RXN-")</f>
        <v>3OAR60_c_FWD</v>
      </c>
      <c r="AJ60" s="1" t="str">
        <f>_xlfn.TEXTBEFORE(Table9[[#This Row],[rxn]],"_",-1)</f>
        <v>RXN-3OAR60_c</v>
      </c>
    </row>
    <row r="61" spans="1:36" ht="17" hidden="1" x14ac:dyDescent="0.25">
      <c r="A61" t="s">
        <v>8275</v>
      </c>
      <c r="B61" t="str">
        <f>_xlfn.TEXTAFTER(Table5[[#This Row],[r]],"-",-1)</f>
        <v>rt2183'</v>
      </c>
      <c r="C61" t="str">
        <f>_xlfn.TEXTAFTER(_xlfn.TEXTBEFORE(Table5[[#This Row],[r]],"-"&amp;Table5[[#This Row],[enz]]),"'RXN-")</f>
        <v>3OAR80_c_FWD</v>
      </c>
      <c r="D61">
        <v>22056.892565409202</v>
      </c>
      <c r="E61">
        <f>_xlfn.XLOOKUP(Table5[[#This Row],[r]],Table3[r],Table3[kapp],"")</f>
        <v>8988.1774343278394</v>
      </c>
      <c r="F61">
        <f>Table5[[#This Row],[kapp]]-Table5[[#This Row],[old]]</f>
        <v>13068.715131081362</v>
      </c>
      <c r="G61" t="str" cm="1">
        <f t="array" ref="G61">IF(ROWS(_xlfn._xlws.FILTER(Table5[r],Table5[enz]=Table5[[#This Row],[enz]]))&gt;1,"many","1")</f>
        <v>many</v>
      </c>
      <c r="H61" t="str" cm="1">
        <f t="array" ref="H61">IF(ROWS(_xlfn._xlws.FILTER(Table5[r],Table5[rxn-no-enz]=Table5[[#This Row],[rxn-no-enz]]))&gt;1,"many","1")</f>
        <v>many</v>
      </c>
      <c r="I61" t="str">
        <f>_xlfn.XLOOKUP(SUBSTITUTE(Table5[[#This Row],[r]],"'",""),Table6[rxn],Table6[rxn],"no")</f>
        <v>no</v>
      </c>
      <c r="J61" t="str" cm="1">
        <f t="array" ref="J61">_xlfn.XLOOKUP(Table5[[#This Row],[r]],"'"&amp;Table6[rxn]&amp;"'",Table6[expected kapp],"")</f>
        <v/>
      </c>
      <c r="L61" t="s">
        <v>8649</v>
      </c>
      <c r="M61">
        <v>8988.1774343278394</v>
      </c>
      <c r="AA61" s="7" t="s">
        <v>10889</v>
      </c>
      <c r="AB61" s="7" t="str">
        <f>_xlfn.TEXTBEFORE(Table8[[#This Row],[raw]]," ")</f>
        <v>ENZSYN-rt0799</v>
      </c>
      <c r="AC61" s="7">
        <f>_xlfn.NUMBERVALUE(_xlfn.TEXTAFTER(Table8[[#This Row],[raw]]," "))</f>
        <v>1.94481077032511E-7</v>
      </c>
      <c r="AE61" s="1" t="s">
        <v>5317</v>
      </c>
      <c r="AF61" s="1" t="s">
        <v>2778</v>
      </c>
      <c r="AG61" s="1">
        <v>2.9452783276800499E-2</v>
      </c>
      <c r="AH61" s="1" t="str">
        <f>_xlfn.TEXTAFTER(Table9[[#This Row],[rxn]],"-",-1)</f>
        <v>rt2183</v>
      </c>
      <c r="AI61" s="1" t="str">
        <f>_xlfn.TEXTAFTER(_xlfn.TEXTBEFORE(Table9[[#This Row],[rxn]],"-"&amp;Table9[[#This Row],[enz]]),"RXN-")</f>
        <v>3OAR80_c_FWD</v>
      </c>
      <c r="AJ61" s="1" t="str">
        <f>_xlfn.TEXTBEFORE(Table9[[#This Row],[rxn]],"_",-1)</f>
        <v>RXN-3OAR80_c</v>
      </c>
    </row>
    <row r="62" spans="1:36" ht="17" hidden="1" x14ac:dyDescent="0.25">
      <c r="A62" t="s">
        <v>8276</v>
      </c>
      <c r="B62" t="str">
        <f>_xlfn.TEXTAFTER(Table5[[#This Row],[r]],"-",-1)</f>
        <v>rt2183'</v>
      </c>
      <c r="C62" t="str">
        <f>_xlfn.TEXTAFTER(_xlfn.TEXTBEFORE(Table5[[#This Row],[r]],"-"&amp;Table5[[#This Row],[enz]]),"'RXN-")</f>
        <v>3OAR120_c_FWD</v>
      </c>
      <c r="D62">
        <v>22056.892565409202</v>
      </c>
      <c r="E62">
        <f>_xlfn.XLOOKUP(Table5[[#This Row],[r]],Table3[r],Table3[kapp],"")</f>
        <v>8988.1774343278394</v>
      </c>
      <c r="F62">
        <f>Table5[[#This Row],[kapp]]-Table5[[#This Row],[old]]</f>
        <v>13068.715131081362</v>
      </c>
      <c r="G62" t="str" cm="1">
        <f t="array" ref="G62">IF(ROWS(_xlfn._xlws.FILTER(Table5[r],Table5[enz]=Table5[[#This Row],[enz]]))&gt;1,"many","1")</f>
        <v>many</v>
      </c>
      <c r="H62" t="str" cm="1">
        <f t="array" ref="H62">IF(ROWS(_xlfn._xlws.FILTER(Table5[r],Table5[rxn-no-enz]=Table5[[#This Row],[rxn-no-enz]]))&gt;1,"many","1")</f>
        <v>many</v>
      </c>
      <c r="I62" t="str">
        <f>_xlfn.XLOOKUP(SUBSTITUTE(Table5[[#This Row],[r]],"'",""),Table6[rxn],Table6[rxn],"no")</f>
        <v>no</v>
      </c>
      <c r="J62" t="str" cm="1">
        <f t="array" ref="J62">_xlfn.XLOOKUP(Table5[[#This Row],[r]],"'"&amp;Table6[rxn]&amp;"'",Table6[expected kapp],"")</f>
        <v/>
      </c>
      <c r="L62" t="s">
        <v>8650</v>
      </c>
      <c r="M62">
        <v>8988.1774343278394</v>
      </c>
      <c r="AA62" s="7" t="s">
        <v>10890</v>
      </c>
      <c r="AB62" s="7" t="str">
        <f>_xlfn.TEXTBEFORE(Table8[[#This Row],[raw]]," ")</f>
        <v>ENZSYN-rt8313</v>
      </c>
      <c r="AC62" s="7">
        <f>_xlfn.NUMBERVALUE(_xlfn.TEXTAFTER(Table8[[#This Row],[raw]]," "))</f>
        <v>0</v>
      </c>
      <c r="AE62" s="1" t="s">
        <v>2837</v>
      </c>
      <c r="AF62" s="1" t="s">
        <v>2778</v>
      </c>
      <c r="AG62" s="1">
        <v>2.9452783276800499E-2</v>
      </c>
      <c r="AH62" s="1" t="str">
        <f>_xlfn.TEXTAFTER(Table9[[#This Row],[rxn]],"-",-1)</f>
        <v>rt0409</v>
      </c>
      <c r="AI62" s="1" t="str">
        <f>_xlfn.TEXTAFTER(_xlfn.TEXTBEFORE(Table9[[#This Row],[rxn]],"-"&amp;Table9[[#This Row],[enz]]),"RXN-")</f>
        <v>3OAS100_c_FWD</v>
      </c>
      <c r="AJ62" s="1" t="str">
        <f>_xlfn.TEXTBEFORE(Table9[[#This Row],[rxn]],"_",-1)</f>
        <v>RXN-3OAS100_c</v>
      </c>
    </row>
    <row r="63" spans="1:36" ht="17" x14ac:dyDescent="0.25">
      <c r="A63" t="s">
        <v>10754</v>
      </c>
      <c r="B63" t="str">
        <f>_xlfn.TEXTAFTER(Table5[[#This Row],[r]],"-",-1)</f>
        <v>rt5646'</v>
      </c>
      <c r="C63" t="str">
        <f>_xlfn.TEXTAFTER(_xlfn.TEXTBEFORE(Table5[[#This Row],[r]],"-"&amp;Table5[[#This Row],[enz]]),"'RXN-")</f>
        <v>UNK3_c_FWD</v>
      </c>
      <c r="D63">
        <v>11171.708534568001</v>
      </c>
      <c r="E63">
        <f>_xlfn.XLOOKUP(Table5[[#This Row],[r]],Table3[r],Table3[kapp],"")</f>
        <v>2.4465875424365802</v>
      </c>
      <c r="F63">
        <f>Table5[[#This Row],[kapp]]-Table5[[#This Row],[old]]</f>
        <v>11169.261947025565</v>
      </c>
      <c r="G63" t="str" cm="1">
        <f t="array" ref="G63">IF(ROWS(_xlfn._xlws.FILTER(Table5[r],Table5[enz]=Table5[[#This Row],[enz]]))&gt;1,"many","1")</f>
        <v>many</v>
      </c>
      <c r="H63" t="str" cm="1">
        <f t="array" ref="H63">IF(ROWS(_xlfn._xlws.FILTER(Table5[r],Table5[rxn-no-enz]=Table5[[#This Row],[rxn-no-enz]]))&gt;1,"many","1")</f>
        <v>many</v>
      </c>
      <c r="I63" t="str">
        <f>_xlfn.XLOOKUP(SUBSTITUTE(Table5[[#This Row],[r]],"'",""),Table6[rxn],Table6[rxn],"no")</f>
        <v>no</v>
      </c>
      <c r="J63" t="str" cm="1">
        <f t="array" ref="J63">_xlfn.XLOOKUP(Table5[[#This Row],[r]],"'"&amp;Table6[rxn]&amp;"'",Table6[expected kapp],"")</f>
        <v/>
      </c>
      <c r="L63" t="s">
        <v>8651</v>
      </c>
      <c r="M63">
        <v>679756.30404460197</v>
      </c>
      <c r="AA63" s="7" t="s">
        <v>10891</v>
      </c>
      <c r="AB63" s="7" t="str">
        <f>_xlfn.TEXTBEFORE(Table8[[#This Row],[raw]]," ")</f>
        <v>ENZSYN-rt8431</v>
      </c>
      <c r="AC63" s="7">
        <f>_xlfn.NUMBERVALUE(_xlfn.TEXTAFTER(Table8[[#This Row],[raw]]," "))</f>
        <v>1.5561939976556699E-7</v>
      </c>
      <c r="AE63" s="1" t="s">
        <v>2838</v>
      </c>
      <c r="AF63" s="1" t="s">
        <v>2778</v>
      </c>
      <c r="AG63" s="1">
        <v>2.9452783276800499E-2</v>
      </c>
      <c r="AH63" s="1" t="str">
        <f>_xlfn.TEXTAFTER(Table9[[#This Row],[rxn]],"-",-1)</f>
        <v>rt0409</v>
      </c>
      <c r="AI63" s="1" t="str">
        <f>_xlfn.TEXTAFTER(_xlfn.TEXTBEFORE(Table9[[#This Row],[rxn]],"-"&amp;Table9[[#This Row],[enz]]),"RXN-")</f>
        <v>3OAS120_c_FWD</v>
      </c>
      <c r="AJ63" s="1" t="str">
        <f>_xlfn.TEXTBEFORE(Table9[[#This Row],[rxn]],"_",-1)</f>
        <v>RXN-3OAS120_c</v>
      </c>
    </row>
    <row r="64" spans="1:36" ht="17" x14ac:dyDescent="0.25">
      <c r="A64" t="s">
        <v>10755</v>
      </c>
      <c r="B64" t="str">
        <f>_xlfn.TEXTAFTER(Table5[[#This Row],[r]],"-",-1)</f>
        <v>rt7471'</v>
      </c>
      <c r="C64" t="str">
        <f>_xlfn.TEXTAFTER(_xlfn.TEXTBEFORE(Table5[[#This Row],[r]],"-"&amp;Table5[[#This Row],[enz]]),"'RXN-")</f>
        <v>UNK3_c_FWD</v>
      </c>
      <c r="D64">
        <v>11171.708534568001</v>
      </c>
      <c r="E64">
        <f>_xlfn.XLOOKUP(Table5[[#This Row],[r]],Table3[r],Table3[kapp],"")</f>
        <v>2.4465875424365802</v>
      </c>
      <c r="F64">
        <f>Table5[[#This Row],[kapp]]-Table5[[#This Row],[old]]</f>
        <v>11169.261947025565</v>
      </c>
      <c r="G64" t="str" cm="1">
        <f t="array" ref="G64">IF(ROWS(_xlfn._xlws.FILTER(Table5[r],Table5[enz]=Table5[[#This Row],[enz]]))&gt;1,"many","1")</f>
        <v>many</v>
      </c>
      <c r="H64" t="str" cm="1">
        <f t="array" ref="H64">IF(ROWS(_xlfn._xlws.FILTER(Table5[r],Table5[rxn-no-enz]=Table5[[#This Row],[rxn-no-enz]]))&gt;1,"many","1")</f>
        <v>many</v>
      </c>
      <c r="I64" t="str">
        <f>_xlfn.XLOOKUP(SUBSTITUTE(Table5[[#This Row],[r]],"'",""),Table6[rxn],Table6[rxn],"no")</f>
        <v>no</v>
      </c>
      <c r="J64" t="str" cm="1">
        <f t="array" ref="J64">_xlfn.XLOOKUP(Table5[[#This Row],[r]],"'"&amp;Table6[rxn]&amp;"'",Table6[expected kapp],"")</f>
        <v/>
      </c>
      <c r="L64" t="s">
        <v>8652</v>
      </c>
      <c r="M64">
        <v>8988.1774343278394</v>
      </c>
      <c r="AA64" s="7" t="s">
        <v>10892</v>
      </c>
      <c r="AB64" s="7" t="str">
        <f>_xlfn.TEXTBEFORE(Table8[[#This Row],[raw]]," ")</f>
        <v>ENZSYN-rt6294</v>
      </c>
      <c r="AC64" s="7">
        <f>_xlfn.NUMBERVALUE(_xlfn.TEXTAFTER(Table8[[#This Row],[raw]]," "))</f>
        <v>1.99390607415877E-7</v>
      </c>
      <c r="AE64" s="1" t="s">
        <v>2839</v>
      </c>
      <c r="AF64" s="1" t="s">
        <v>2778</v>
      </c>
      <c r="AG64" s="1">
        <v>2.9452783276800499E-2</v>
      </c>
      <c r="AH64" s="1" t="str">
        <f>_xlfn.TEXTAFTER(Table9[[#This Row],[rxn]],"-",-1)</f>
        <v>rt0409</v>
      </c>
      <c r="AI64" s="1" t="str">
        <f>_xlfn.TEXTAFTER(_xlfn.TEXTBEFORE(Table9[[#This Row],[rxn]],"-"&amp;Table9[[#This Row],[enz]]),"RXN-")</f>
        <v>3OAS140_c_FWD</v>
      </c>
      <c r="AJ64" s="1" t="str">
        <f>_xlfn.TEXTBEFORE(Table9[[#This Row],[rxn]],"_",-1)</f>
        <v>RXN-3OAS140_c</v>
      </c>
    </row>
    <row r="65" spans="1:36" ht="17" x14ac:dyDescent="0.25">
      <c r="A65" t="s">
        <v>10756</v>
      </c>
      <c r="B65" t="str">
        <f>_xlfn.TEXTAFTER(Table5[[#This Row],[r]],"-",-1)</f>
        <v>rt7697'</v>
      </c>
      <c r="C65" t="str">
        <f>_xlfn.TEXTAFTER(_xlfn.TEXTBEFORE(Table5[[#This Row],[r]],"-"&amp;Table5[[#This Row],[enz]]),"'RXN-")</f>
        <v>UNK3_c_FWD</v>
      </c>
      <c r="D65">
        <v>11171.708534568001</v>
      </c>
      <c r="E65">
        <f>_xlfn.XLOOKUP(Table5[[#This Row],[r]],Table3[r],Table3[kapp],"")</f>
        <v>2.4465875424365802</v>
      </c>
      <c r="F65">
        <f>Table5[[#This Row],[kapp]]-Table5[[#This Row],[old]]</f>
        <v>11169.261947025565</v>
      </c>
      <c r="G65" t="str" cm="1">
        <f t="array" ref="G65">IF(ROWS(_xlfn._xlws.FILTER(Table5[r],Table5[enz]=Table5[[#This Row],[enz]]))&gt;1,"many","1")</f>
        <v>many</v>
      </c>
      <c r="H65" t="str" cm="1">
        <f t="array" ref="H65">IF(ROWS(_xlfn._xlws.FILTER(Table5[r],Table5[rxn-no-enz]=Table5[[#This Row],[rxn-no-enz]]))&gt;1,"many","1")</f>
        <v>many</v>
      </c>
      <c r="I65" t="str">
        <f>_xlfn.XLOOKUP(SUBSTITUTE(Table5[[#This Row],[r]],"'",""),Table6[rxn],Table6[rxn],"no")</f>
        <v>RXN-UNK3_c_FWD-rt7697</v>
      </c>
      <c r="J65" cm="1">
        <f t="array" ref="J65">_xlfn.XLOOKUP(Table5[[#This Row],[r]],"'"&amp;Table6[rxn]&amp;"'",Table6[expected kapp],"")</f>
        <v>2.4465875424365802</v>
      </c>
      <c r="L65" t="s">
        <v>8653</v>
      </c>
      <c r="M65">
        <v>679756.30404460197</v>
      </c>
      <c r="AA65" s="7" t="s">
        <v>10893</v>
      </c>
      <c r="AB65" s="7" t="str">
        <f>_xlfn.TEXTBEFORE(Table8[[#This Row],[raw]]," ")</f>
        <v>ENZSYN-rt0568_c</v>
      </c>
      <c r="AC65" s="7">
        <f>_xlfn.NUMBERVALUE(_xlfn.TEXTAFTER(Table8[[#This Row],[raw]]," "))</f>
        <v>1.5282288410818201E-7</v>
      </c>
      <c r="AE65" s="1" t="s">
        <v>2840</v>
      </c>
      <c r="AF65" s="1" t="s">
        <v>2778</v>
      </c>
      <c r="AG65" s="1">
        <v>2.9452783276800499E-2</v>
      </c>
      <c r="AH65" s="1" t="str">
        <f>_xlfn.TEXTAFTER(Table9[[#This Row],[rxn]],"-",-1)</f>
        <v>rt0409</v>
      </c>
      <c r="AI65" s="1" t="str">
        <f>_xlfn.TEXTAFTER(_xlfn.TEXTBEFORE(Table9[[#This Row],[rxn]],"-"&amp;Table9[[#This Row],[enz]]),"RXN-")</f>
        <v>3OAS160_c_FWD</v>
      </c>
      <c r="AJ65" s="1" t="str">
        <f>_xlfn.TEXTBEFORE(Table9[[#This Row],[rxn]],"_",-1)</f>
        <v>RXN-3OAS160_c</v>
      </c>
    </row>
    <row r="66" spans="1:36" ht="17" hidden="1" x14ac:dyDescent="0.25">
      <c r="A66" t="s">
        <v>8372</v>
      </c>
      <c r="B66" t="str">
        <f>_xlfn.TEXTAFTER(Table5[[#This Row],[r]],"-",-1)</f>
        <v>rt1321'</v>
      </c>
      <c r="C66" t="str">
        <f>_xlfn.TEXTAFTER(_xlfn.TEXTBEFORE(Table5[[#This Row],[r]],"-"&amp;Table5[[#This Row],[enz]]),"'RXN-")</f>
        <v>DHAD1_m_FWD</v>
      </c>
      <c r="D66">
        <v>28192.559802228101</v>
      </c>
      <c r="E66">
        <f>_xlfn.XLOOKUP(Table5[[#This Row],[r]],Table3[r],Table3[kapp],"")</f>
        <v>17326.177710201599</v>
      </c>
      <c r="F66">
        <f>Table5[[#This Row],[kapp]]-Table5[[#This Row],[old]]</f>
        <v>10866.382092026503</v>
      </c>
      <c r="G66" t="str" cm="1">
        <f t="array" ref="G66">IF(ROWS(_xlfn._xlws.FILTER(Table5[r],Table5[enz]=Table5[[#This Row],[enz]]))&gt;1,"many","1")</f>
        <v>many</v>
      </c>
      <c r="H66" t="str" cm="1">
        <f t="array" ref="H66">IF(ROWS(_xlfn._xlws.FILTER(Table5[r],Table5[rxn-no-enz]=Table5[[#This Row],[rxn-no-enz]]))&gt;1,"many","1")</f>
        <v>1</v>
      </c>
      <c r="I66" t="str">
        <f>_xlfn.XLOOKUP(SUBSTITUTE(Table5[[#This Row],[r]],"'",""),Table6[rxn],Table6[rxn],"no")</f>
        <v>no</v>
      </c>
      <c r="J66" t="str" cm="1">
        <f t="array" ref="J66">_xlfn.XLOOKUP(Table5[[#This Row],[r]],"'"&amp;Table6[rxn]&amp;"'",Table6[expected kapp],"")</f>
        <v/>
      </c>
      <c r="L66" t="s">
        <v>8654</v>
      </c>
      <c r="M66">
        <v>8988.1774343278394</v>
      </c>
      <c r="AA66" s="7" t="s">
        <v>10894</v>
      </c>
      <c r="AB66" s="7" t="str">
        <f>_xlfn.TEXTBEFORE(Table8[[#This Row],[raw]]," ")</f>
        <v>ENZSYN-rt5562_m</v>
      </c>
      <c r="AC66" s="7">
        <f>_xlfn.NUMBERVALUE(_xlfn.TEXTAFTER(Table8[[#This Row],[raw]]," "))</f>
        <v>4.2034248195608499E-8</v>
      </c>
      <c r="AE66" s="1" t="s">
        <v>2841</v>
      </c>
      <c r="AF66" s="1" t="s">
        <v>2778</v>
      </c>
      <c r="AG66" s="1">
        <v>2.2309102530955398E-2</v>
      </c>
      <c r="AH66" s="1" t="str">
        <f>_xlfn.TEXTAFTER(Table9[[#This Row],[rxn]],"-",-1)</f>
        <v>rt0409</v>
      </c>
      <c r="AI66" s="1" t="str">
        <f>_xlfn.TEXTAFTER(_xlfn.TEXTBEFORE(Table9[[#This Row],[rxn]],"-"&amp;Table9[[#This Row],[enz]]),"RXN-")</f>
        <v>3OAS180_c_FWD</v>
      </c>
      <c r="AJ66" s="1" t="str">
        <f>_xlfn.TEXTBEFORE(Table9[[#This Row],[rxn]],"_",-1)</f>
        <v>RXN-3OAS180_c</v>
      </c>
    </row>
    <row r="67" spans="1:36" ht="17" hidden="1" x14ac:dyDescent="0.25">
      <c r="A67" t="s">
        <v>10582</v>
      </c>
      <c r="B67" t="str">
        <f>_xlfn.TEXTAFTER(Table5[[#This Row],[r]],"-",-1)</f>
        <v>rt8465'</v>
      </c>
      <c r="C67" t="str">
        <f>_xlfn.TEXTAFTER(_xlfn.TEXTBEFORE(Table5[[#This Row],[r]],"-"&amp;Table5[[#This Row],[enz]]),"'RXN-")</f>
        <v>SACCD2_c_FWD</v>
      </c>
      <c r="D67">
        <v>11171.708534568001</v>
      </c>
      <c r="E67">
        <f>_xlfn.XLOOKUP(Table5[[#This Row],[r]],Table3[r],Table3[kapp],"")</f>
        <v>1176.8574058471399</v>
      </c>
      <c r="F67">
        <f>Table5[[#This Row],[kapp]]-Table5[[#This Row],[old]]</f>
        <v>9994.8511287208603</v>
      </c>
      <c r="G67" t="str" cm="1">
        <f t="array" ref="G67">IF(ROWS(_xlfn._xlws.FILTER(Table5[r],Table5[enz]=Table5[[#This Row],[enz]]))&gt;1,"many","1")</f>
        <v>many</v>
      </c>
      <c r="H67" t="str" cm="1">
        <f t="array" ref="H67">IF(ROWS(_xlfn._xlws.FILTER(Table5[r],Table5[rxn-no-enz]=Table5[[#This Row],[rxn-no-enz]]))&gt;1,"many","1")</f>
        <v>many</v>
      </c>
      <c r="I67" t="str">
        <f>_xlfn.XLOOKUP(SUBSTITUTE(Table5[[#This Row],[r]],"'",""),Table6[rxn],Table6[rxn],"no")</f>
        <v>no</v>
      </c>
      <c r="J67" t="str" cm="1">
        <f t="array" ref="J67">_xlfn.XLOOKUP(Table5[[#This Row],[r]],"'"&amp;Table6[rxn]&amp;"'",Table6[expected kapp],"")</f>
        <v/>
      </c>
      <c r="L67" t="s">
        <v>8655</v>
      </c>
      <c r="M67">
        <v>679756.30404460197</v>
      </c>
      <c r="AA67" s="7" t="s">
        <v>10895</v>
      </c>
      <c r="AB67" s="7" t="str">
        <f>_xlfn.TEXTBEFORE(Table8[[#This Row],[raw]]," ")</f>
        <v>ENZSYN-rt5890</v>
      </c>
      <c r="AC67" s="7">
        <f>_xlfn.NUMBERVALUE(_xlfn.TEXTAFTER(Table8[[#This Row],[raw]]," "))</f>
        <v>4.5102722936746898E-7</v>
      </c>
      <c r="AE67" s="1" t="s">
        <v>2842</v>
      </c>
      <c r="AF67" s="1" t="s">
        <v>2778</v>
      </c>
      <c r="AG67" s="1">
        <v>2.9452783276800499E-2</v>
      </c>
      <c r="AH67" s="1" t="str">
        <f>_xlfn.TEXTAFTER(Table9[[#This Row],[rxn]],"-",-1)</f>
        <v>rt0409</v>
      </c>
      <c r="AI67" s="1" t="str">
        <f>_xlfn.TEXTAFTER(_xlfn.TEXTBEFORE(Table9[[#This Row],[rxn]],"-"&amp;Table9[[#This Row],[enz]]),"RXN-")</f>
        <v>3OAS40_c_FWD</v>
      </c>
      <c r="AJ67" s="1" t="str">
        <f>_xlfn.TEXTBEFORE(Table9[[#This Row],[rxn]],"_",-1)</f>
        <v>RXN-3OAS40_c</v>
      </c>
    </row>
    <row r="68" spans="1:36" ht="17" hidden="1" x14ac:dyDescent="0.25">
      <c r="A68" t="s">
        <v>10349</v>
      </c>
      <c r="B68" t="str">
        <f>_xlfn.TEXTAFTER(Table5[[#This Row],[r]],"-",-1)</f>
        <v>rt4380'</v>
      </c>
      <c r="C68" t="str">
        <f>_xlfn.TEXTAFTER(_xlfn.TEXTBEFORE(Table5[[#This Row],[r]],"-"&amp;Table5[[#This Row],[enz]]),"'RXN-")</f>
        <v>PEMT_rm_FWD</v>
      </c>
      <c r="D68">
        <v>11171.708534568001</v>
      </c>
      <c r="E68">
        <f>_xlfn.XLOOKUP(Table5[[#This Row],[r]],Table3[r],Table3[kapp],"")</f>
        <v>1741.4615255798001</v>
      </c>
      <c r="F68">
        <f>Table5[[#This Row],[kapp]]-Table5[[#This Row],[old]]</f>
        <v>9430.2470089882008</v>
      </c>
      <c r="G68" t="str" cm="1">
        <f t="array" ref="G68">IF(ROWS(_xlfn._xlws.FILTER(Table5[r],Table5[enz]=Table5[[#This Row],[enz]]))&gt;1,"many","1")</f>
        <v>many</v>
      </c>
      <c r="H68" t="str" cm="1">
        <f t="array" ref="H68">IF(ROWS(_xlfn._xlws.FILTER(Table5[r],Table5[rxn-no-enz]=Table5[[#This Row],[rxn-no-enz]]))&gt;1,"many","1")</f>
        <v>many</v>
      </c>
      <c r="I68" t="str">
        <f>_xlfn.XLOOKUP(SUBSTITUTE(Table5[[#This Row],[r]],"'",""),Table6[rxn],Table6[rxn],"no")</f>
        <v>no</v>
      </c>
      <c r="J68" t="str" cm="1">
        <f t="array" ref="J68">_xlfn.XLOOKUP(Table5[[#This Row],[r]],"'"&amp;Table6[rxn]&amp;"'",Table6[expected kapp],"")</f>
        <v/>
      </c>
      <c r="L68" t="s">
        <v>8656</v>
      </c>
      <c r="M68">
        <v>8988.1774343278394</v>
      </c>
      <c r="AA68" s="7" t="s">
        <v>10896</v>
      </c>
      <c r="AB68" s="7" t="str">
        <f>_xlfn.TEXTBEFORE(Table8[[#This Row],[raw]]," ")</f>
        <v>ENZSYN-rt0602_c</v>
      </c>
      <c r="AC68" s="7">
        <f>_xlfn.NUMBERVALUE(_xlfn.TEXTAFTER(Table8[[#This Row],[raw]]," "))</f>
        <v>1.8374949431440101E-8</v>
      </c>
      <c r="AE68" s="1" t="s">
        <v>2843</v>
      </c>
      <c r="AF68" s="1" t="s">
        <v>2778</v>
      </c>
      <c r="AG68" s="1">
        <v>2.9452783276800499E-2</v>
      </c>
      <c r="AH68" s="1" t="str">
        <f>_xlfn.TEXTAFTER(Table9[[#This Row],[rxn]],"-",-1)</f>
        <v>rt0409</v>
      </c>
      <c r="AI68" s="1" t="str">
        <f>_xlfn.TEXTAFTER(_xlfn.TEXTBEFORE(Table9[[#This Row],[rxn]],"-"&amp;Table9[[#This Row],[enz]]),"RXN-")</f>
        <v>3OAS60_c_FWD</v>
      </c>
      <c r="AJ68" s="1" t="str">
        <f>_xlfn.TEXTBEFORE(Table9[[#This Row],[rxn]],"_",-1)</f>
        <v>RXN-3OAS60_c</v>
      </c>
    </row>
    <row r="69" spans="1:36" ht="17" hidden="1" x14ac:dyDescent="0.25">
      <c r="A69" t="s">
        <v>8532</v>
      </c>
      <c r="B69" t="str">
        <f>_xlfn.TEXTAFTER(Table5[[#This Row],[r]],"-",-1)</f>
        <v>rt2279'</v>
      </c>
      <c r="C69" t="str">
        <f>_xlfn.TEXTAFTER(_xlfn.TEXTBEFORE(Table5[[#This Row],[r]],"-"&amp;Table5[[#This Row],[enz]]),"'RXN-")</f>
        <v>PEMT_rm_FWD</v>
      </c>
      <c r="D69">
        <v>9121.6353726321704</v>
      </c>
      <c r="E69">
        <f>_xlfn.XLOOKUP(Table5[[#This Row],[r]],Table3[r],Table3[kapp],"")</f>
        <v>1741.4615255798001</v>
      </c>
      <c r="F69">
        <f>Table5[[#This Row],[kapp]]-Table5[[#This Row],[old]]</f>
        <v>7380.1738470523705</v>
      </c>
      <c r="G69" t="str" cm="1">
        <f t="array" ref="G69">IF(ROWS(_xlfn._xlws.FILTER(Table5[r],Table5[enz]=Table5[[#This Row],[enz]]))&gt;1,"many","1")</f>
        <v>1</v>
      </c>
      <c r="H69" t="str" cm="1">
        <f t="array" ref="H69">IF(ROWS(_xlfn._xlws.FILTER(Table5[r],Table5[rxn-no-enz]=Table5[[#This Row],[rxn-no-enz]]))&gt;1,"many","1")</f>
        <v>many</v>
      </c>
      <c r="I69" t="str">
        <f>_xlfn.XLOOKUP(SUBSTITUTE(Table5[[#This Row],[r]],"'",""),Table6[rxn],Table6[rxn],"no")</f>
        <v>no</v>
      </c>
      <c r="J69" t="str" cm="1">
        <f t="array" ref="J69">_xlfn.XLOOKUP(Table5[[#This Row],[r]],"'"&amp;Table6[rxn]&amp;"'",Table6[expected kapp],"")</f>
        <v/>
      </c>
      <c r="L69" t="s">
        <v>8258</v>
      </c>
      <c r="M69">
        <v>679756.30404460197</v>
      </c>
      <c r="AA69" s="7" t="s">
        <v>10897</v>
      </c>
      <c r="AB69" s="7" t="str">
        <f>_xlfn.TEXTBEFORE(Table8[[#This Row],[raw]]," ")</f>
        <v>ENZSYN-rt1520</v>
      </c>
      <c r="AC69" s="7">
        <f>_xlfn.NUMBERVALUE(_xlfn.TEXTAFTER(Table8[[#This Row],[raw]]," "))</f>
        <v>3.01276696387014E-7</v>
      </c>
      <c r="AE69" s="1" t="s">
        <v>2844</v>
      </c>
      <c r="AF69" s="1" t="s">
        <v>2778</v>
      </c>
      <c r="AG69" s="1">
        <v>2.9452783276800499E-2</v>
      </c>
      <c r="AH69" s="1" t="str">
        <f>_xlfn.TEXTAFTER(Table9[[#This Row],[rxn]],"-",-1)</f>
        <v>rt0409</v>
      </c>
      <c r="AI69" s="1" t="str">
        <f>_xlfn.TEXTAFTER(_xlfn.TEXTBEFORE(Table9[[#This Row],[rxn]],"-"&amp;Table9[[#This Row],[enz]]),"RXN-")</f>
        <v>3OAS80_c_FWD</v>
      </c>
      <c r="AJ69" s="1" t="str">
        <f>_xlfn.TEXTBEFORE(Table9[[#This Row],[rxn]],"_",-1)</f>
        <v>RXN-3OAS80_c</v>
      </c>
    </row>
    <row r="70" spans="1:36" ht="17" hidden="1" x14ac:dyDescent="0.25">
      <c r="A70" t="s">
        <v>8292</v>
      </c>
      <c r="B70" t="str">
        <f>_xlfn.TEXTAFTER(Table5[[#This Row],[r]],"-",-1)</f>
        <v>ILV26'</v>
      </c>
      <c r="C70" t="str">
        <f>_xlfn.TEXTAFTER(_xlfn.TEXTBEFORE(Table5[[#This Row],[r]],"-"&amp;Table5[[#This Row],[enz]]),"'RXN-")</f>
        <v>ACLS_m_FWD</v>
      </c>
      <c r="D70">
        <v>18713.6055068522</v>
      </c>
      <c r="E70">
        <f>_xlfn.XLOOKUP(Table5[[#This Row],[r]],Table3[r],Table3[kapp],"")</f>
        <v>11500.7383822133</v>
      </c>
      <c r="F70">
        <f>Table5[[#This Row],[kapp]]-Table5[[#This Row],[old]]</f>
        <v>7212.8671246389003</v>
      </c>
      <c r="G70" t="str" cm="1">
        <f t="array" ref="G70">IF(ROWS(_xlfn._xlws.FILTER(Table5[r],Table5[enz]=Table5[[#This Row],[enz]]))&gt;1,"many","1")</f>
        <v>many</v>
      </c>
      <c r="H70" t="str" cm="1">
        <f t="array" ref="H70">IF(ROWS(_xlfn._xlws.FILTER(Table5[r],Table5[rxn-no-enz]=Table5[[#This Row],[rxn-no-enz]]))&gt;1,"many","1")</f>
        <v>many</v>
      </c>
      <c r="I70" t="str">
        <f>_xlfn.XLOOKUP(SUBSTITUTE(Table5[[#This Row],[r]],"'",""),Table6[rxn],Table6[rxn],"no")</f>
        <v>no</v>
      </c>
      <c r="J70" t="str" cm="1">
        <f t="array" ref="J70">_xlfn.XLOOKUP(Table5[[#This Row],[r]],"'"&amp;Table6[rxn]&amp;"'",Table6[expected kapp],"")</f>
        <v/>
      </c>
      <c r="L70" t="s">
        <v>8657</v>
      </c>
      <c r="M70">
        <v>8988.1774343278394</v>
      </c>
      <c r="AA70" s="7" t="s">
        <v>10898</v>
      </c>
      <c r="AB70" s="7" t="str">
        <f>_xlfn.TEXTBEFORE(Table8[[#This Row],[raw]]," ")</f>
        <v>ENZSYN-ATPSCPLX</v>
      </c>
      <c r="AC70" s="7">
        <f>_xlfn.NUMBERVALUE(_xlfn.TEXTAFTER(Table8[[#This Row],[raw]]," "))</f>
        <v>7.3497801102266101E-7</v>
      </c>
      <c r="AE70" s="1" t="s">
        <v>2847</v>
      </c>
      <c r="AF70" s="1" t="s">
        <v>2778</v>
      </c>
      <c r="AG70" s="9">
        <v>8.890481991935E-5</v>
      </c>
      <c r="AH70" s="1" t="str">
        <f>_xlfn.TEXTAFTER(Table9[[#This Row],[rxn]],"-",-1)</f>
        <v>SPONT</v>
      </c>
      <c r="AI70" s="1" t="str">
        <f>_xlfn.TEXTAFTER(_xlfn.TEXTBEFORE(Table9[[#This Row],[rxn]],"-"&amp;Table9[[#This Row],[enz]]),"RXN-")</f>
        <v>5AOPt_c_m_REV</v>
      </c>
      <c r="AJ70" s="1" t="str">
        <f>_xlfn.TEXTBEFORE(Table9[[#This Row],[rxn]],"_",-1)</f>
        <v>RXN-5AOPt_c_m</v>
      </c>
    </row>
    <row r="71" spans="1:36" ht="17" hidden="1" x14ac:dyDescent="0.25">
      <c r="A71" t="s">
        <v>8282</v>
      </c>
      <c r="B71" t="str">
        <f>_xlfn.TEXTAFTER(Table5[[#This Row],[r]],"-",-1)</f>
        <v>rt7471'</v>
      </c>
      <c r="C71" t="str">
        <f>_xlfn.TEXTAFTER(_xlfn.TEXTBEFORE(Table5[[#This Row],[r]],"-"&amp;Table5[[#This Row],[enz]]),"'RXN-")</f>
        <v>TYRTA_c_FWD</v>
      </c>
      <c r="D71">
        <v>15525.8373474662</v>
      </c>
      <c r="E71">
        <f>_xlfn.XLOOKUP(Table5[[#This Row],[r]],Table3[r],Table3[kapp],"")</f>
        <v>8988.1774343278394</v>
      </c>
      <c r="F71">
        <f>Table5[[#This Row],[kapp]]-Table5[[#This Row],[old]]</f>
        <v>6537.6599131383609</v>
      </c>
      <c r="G71" t="str" cm="1">
        <f t="array" ref="G71">IF(ROWS(_xlfn._xlws.FILTER(Table5[r],Table5[enz]=Table5[[#This Row],[enz]]))&gt;1,"many","1")</f>
        <v>many</v>
      </c>
      <c r="H71" t="str" cm="1">
        <f t="array" ref="H71">IF(ROWS(_xlfn._xlws.FILTER(Table5[r],Table5[rxn-no-enz]=Table5[[#This Row],[rxn-no-enz]]))&gt;1,"many","1")</f>
        <v>many</v>
      </c>
      <c r="I71" t="str">
        <f>_xlfn.XLOOKUP(SUBSTITUTE(Table5[[#This Row],[r]],"'",""),Table6[rxn],Table6[rxn],"no")</f>
        <v>no</v>
      </c>
      <c r="J71" t="str" cm="1">
        <f t="array" ref="J71">_xlfn.XLOOKUP(Table5[[#This Row],[r]],"'"&amp;Table6[rxn]&amp;"'",Table6[expected kapp],"")</f>
        <v/>
      </c>
      <c r="L71" t="s">
        <v>8260</v>
      </c>
      <c r="M71">
        <v>3110.2600412490001</v>
      </c>
      <c r="AA71" s="7" t="s">
        <v>10899</v>
      </c>
      <c r="AB71" s="7" t="str">
        <f>_xlfn.TEXTBEFORE(Table8[[#This Row],[raw]]," ")</f>
        <v>ENZSYN-rt2305</v>
      </c>
      <c r="AC71" s="7">
        <f>_xlfn.NUMBERVALUE(_xlfn.TEXTAFTER(Table8[[#This Row],[raw]]," "))</f>
        <v>1.1192867405343799E-6</v>
      </c>
      <c r="AE71" s="1" t="s">
        <v>2848</v>
      </c>
      <c r="AF71" s="1" t="s">
        <v>2778</v>
      </c>
      <c r="AG71" s="1">
        <v>1.45573200930455E-2</v>
      </c>
      <c r="AH71" s="1" t="str">
        <f>_xlfn.TEXTAFTER(Table9[[#This Row],[rxn]],"-",-1)</f>
        <v>LYS25</v>
      </c>
      <c r="AI71" s="1" t="str">
        <f>_xlfn.TEXTAFTER(_xlfn.TEXTBEFORE(Table9[[#This Row],[rxn]],"-"&amp;Table9[[#This Row],[enz]]),"RXN-")</f>
        <v>AASADy_c_FWD</v>
      </c>
      <c r="AJ71" s="1" t="str">
        <f>_xlfn.TEXTBEFORE(Table9[[#This Row],[rxn]],"_",-1)</f>
        <v>RXN-AASADy_c</v>
      </c>
    </row>
    <row r="72" spans="1:36" ht="17" hidden="1" x14ac:dyDescent="0.25">
      <c r="A72" t="s">
        <v>8745</v>
      </c>
      <c r="B72" t="str">
        <f>_xlfn.TEXTAFTER(Table5[[#This Row],[r]],"-",-1)</f>
        <v>rt7471'</v>
      </c>
      <c r="C72" t="str">
        <f>_xlfn.TEXTAFTER(_xlfn.TEXTBEFORE(Table5[[#This Row],[r]],"-"&amp;Table5[[#This Row],[enz]]),"'RXN-")</f>
        <v>AATA_c_FWD</v>
      </c>
      <c r="D72">
        <v>11171.708534568001</v>
      </c>
      <c r="E72">
        <f>_xlfn.XLOOKUP(Table5[[#This Row],[r]],Table3[r],Table3[kapp],"")</f>
        <v>5038.8024755017505</v>
      </c>
      <c r="F72">
        <f>Table5[[#This Row],[kapp]]-Table5[[#This Row],[old]]</f>
        <v>6132.9060590662502</v>
      </c>
      <c r="G72" t="str" cm="1">
        <f t="array" ref="G72">IF(ROWS(_xlfn._xlws.FILTER(Table5[r],Table5[enz]=Table5[[#This Row],[enz]]))&gt;1,"many","1")</f>
        <v>many</v>
      </c>
      <c r="H72" t="str" cm="1">
        <f t="array" ref="H72">IF(ROWS(_xlfn._xlws.FILTER(Table5[r],Table5[rxn-no-enz]=Table5[[#This Row],[rxn-no-enz]]))&gt;1,"many","1")</f>
        <v>many</v>
      </c>
      <c r="I72" t="str">
        <f>_xlfn.XLOOKUP(SUBSTITUTE(Table5[[#This Row],[r]],"'",""),Table6[rxn],Table6[rxn],"no")</f>
        <v>no</v>
      </c>
      <c r="J72" t="str" cm="1">
        <f t="array" ref="J72">_xlfn.XLOOKUP(Table5[[#This Row],[r]],"'"&amp;Table6[rxn]&amp;"'",Table6[expected kapp],"")</f>
        <v/>
      </c>
      <c r="L72" t="s">
        <v>8259</v>
      </c>
      <c r="M72">
        <v>3110.2600412490001</v>
      </c>
      <c r="AA72" s="7" t="s">
        <v>10900</v>
      </c>
      <c r="AB72" s="7" t="str">
        <f>_xlfn.TEXTBEFORE(Table8[[#This Row],[raw]]," ")</f>
        <v>ENZSYN-rt0303</v>
      </c>
      <c r="AC72" s="7">
        <f>_xlfn.NUMBERVALUE(_xlfn.TEXTAFTER(Table8[[#This Row],[raw]]," "))</f>
        <v>2.4525394423788E-8</v>
      </c>
      <c r="AE72" s="1" t="s">
        <v>5367</v>
      </c>
      <c r="AF72" s="1" t="s">
        <v>2778</v>
      </c>
      <c r="AG72" s="1">
        <v>1.45573200930455E-2</v>
      </c>
      <c r="AH72" s="1" t="str">
        <f>_xlfn.TEXTAFTER(Table9[[#This Row],[rxn]],"-",-1)</f>
        <v>rt0172</v>
      </c>
      <c r="AI72" s="1" t="str">
        <f>_xlfn.TEXTAFTER(_xlfn.TEXTBEFORE(Table9[[#This Row],[rxn]],"-"&amp;Table9[[#This Row],[enz]]),"RXN-")</f>
        <v>AATA_c_FWD</v>
      </c>
      <c r="AJ72" s="1" t="str">
        <f>_xlfn.TEXTBEFORE(Table9[[#This Row],[rxn]],"_",-1)</f>
        <v>RXN-AATA_c</v>
      </c>
    </row>
    <row r="73" spans="1:36" ht="17" hidden="1" x14ac:dyDescent="0.25">
      <c r="A73" t="s">
        <v>8453</v>
      </c>
      <c r="B73" t="str">
        <f>_xlfn.TEXTAFTER(Table5[[#This Row],[r]],"-",-1)</f>
        <v>rt7648'</v>
      </c>
      <c r="C73" t="str">
        <f>_xlfn.TEXTAFTER(_xlfn.TEXTBEFORE(Table5[[#This Row],[r]],"-"&amp;Table5[[#This Row],[enz]]),"'RXN-")</f>
        <v>HACNH_m_FWD</v>
      </c>
      <c r="D73">
        <v>13357.784793128299</v>
      </c>
      <c r="E73">
        <f>_xlfn.XLOOKUP(Table5[[#This Row],[r]],Table3[r],Table3[kapp],"")</f>
        <v>8988.1774343278394</v>
      </c>
      <c r="F73">
        <f>Table5[[#This Row],[kapp]]-Table5[[#This Row],[old]]</f>
        <v>4369.6073588004601</v>
      </c>
      <c r="G73" t="str" cm="1">
        <f t="array" ref="G73">IF(ROWS(_xlfn._xlws.FILTER(Table5[r],Table5[enz]=Table5[[#This Row],[enz]]))&gt;1,"many","1")</f>
        <v>many</v>
      </c>
      <c r="H73" t="str" cm="1">
        <f t="array" ref="H73">IF(ROWS(_xlfn._xlws.FILTER(Table5[r],Table5[rxn-no-enz]=Table5[[#This Row],[rxn-no-enz]]))&gt;1,"many","1")</f>
        <v>many</v>
      </c>
      <c r="I73" t="str">
        <f>_xlfn.XLOOKUP(SUBSTITUTE(Table5[[#This Row],[r]],"'",""),Table6[rxn],Table6[rxn],"no")</f>
        <v>no</v>
      </c>
      <c r="J73" t="str" cm="1">
        <f t="array" ref="J73">_xlfn.XLOOKUP(Table5[[#This Row],[r]],"'"&amp;Table6[rxn]&amp;"'",Table6[expected kapp],"")</f>
        <v/>
      </c>
      <c r="L73" t="s">
        <v>8262</v>
      </c>
      <c r="M73">
        <v>3110.2600412490001</v>
      </c>
      <c r="AA73" s="7" t="s">
        <v>10901</v>
      </c>
      <c r="AB73" s="7" t="str">
        <f>_xlfn.TEXTBEFORE(Table8[[#This Row],[raw]]," ")</f>
        <v>ENZSYN-rt0467</v>
      </c>
      <c r="AC73" s="7">
        <f>_xlfn.NUMBERVALUE(_xlfn.TEXTAFTER(Table8[[#This Row],[raw]]," "))</f>
        <v>2.4645812839973299E-7</v>
      </c>
      <c r="AE73" s="1" t="s">
        <v>5375</v>
      </c>
      <c r="AF73" s="1" t="s">
        <v>2778</v>
      </c>
      <c r="AG73" s="1">
        <v>0.57915152564855399</v>
      </c>
      <c r="AH73" s="1" t="str">
        <f>_xlfn.TEXTAFTER(Table9[[#This Row],[rxn]],"-",-1)</f>
        <v>rt1622_c</v>
      </c>
      <c r="AI73" s="1" t="str">
        <f>_xlfn.TEXTAFTER(_xlfn.TEXTBEFORE(Table9[[#This Row],[rxn]],"-"&amp;Table9[[#This Row],[enz]]),"RXN-")</f>
        <v>ABTD2Dx_c_REV</v>
      </c>
      <c r="AJ73" s="1" t="str">
        <f>_xlfn.TEXTBEFORE(Table9[[#This Row],[rxn]],"_",-1)</f>
        <v>RXN-ABTD2Dx_c_REV-rt1622</v>
      </c>
    </row>
    <row r="74" spans="1:36" ht="17" hidden="1" x14ac:dyDescent="0.25">
      <c r="A74" t="s">
        <v>8454</v>
      </c>
      <c r="B74" t="str">
        <f>_xlfn.TEXTAFTER(Table5[[#This Row],[r]],"-",-1)</f>
        <v>rt7648'</v>
      </c>
      <c r="C74" t="str">
        <f>_xlfn.TEXTAFTER(_xlfn.TEXTBEFORE(Table5[[#This Row],[r]],"-"&amp;Table5[[#This Row],[enz]]),"'RXN-")</f>
        <v>HCITR_m_FWD</v>
      </c>
      <c r="D74">
        <v>13357.784793128299</v>
      </c>
      <c r="E74">
        <f>_xlfn.XLOOKUP(Table5[[#This Row],[r]],Table3[r],Table3[kapp],"")</f>
        <v>8988.1774343278394</v>
      </c>
      <c r="F74">
        <f>Table5[[#This Row],[kapp]]-Table5[[#This Row],[old]]</f>
        <v>4369.6073588004601</v>
      </c>
      <c r="G74" t="str" cm="1">
        <f t="array" ref="G74">IF(ROWS(_xlfn._xlws.FILTER(Table5[r],Table5[enz]=Table5[[#This Row],[enz]]))&gt;1,"many","1")</f>
        <v>many</v>
      </c>
      <c r="H74" t="str" cm="1">
        <f t="array" ref="H74">IF(ROWS(_xlfn._xlws.FILTER(Table5[r],Table5[rxn-no-enz]=Table5[[#This Row],[rxn-no-enz]]))&gt;1,"many","1")</f>
        <v>1</v>
      </c>
      <c r="I74" t="str">
        <f>_xlfn.XLOOKUP(SUBSTITUTE(Table5[[#This Row],[r]],"'",""),Table6[rxn],Table6[rxn],"no")</f>
        <v>no</v>
      </c>
      <c r="J74" t="str" cm="1">
        <f t="array" ref="J74">_xlfn.XLOOKUP(Table5[[#This Row],[r]],"'"&amp;Table6[rxn]&amp;"'",Table6[expected kapp],"")</f>
        <v/>
      </c>
      <c r="L74" t="s">
        <v>8261</v>
      </c>
      <c r="M74">
        <v>3110.2600412490001</v>
      </c>
      <c r="AA74" s="7" t="s">
        <v>10902</v>
      </c>
      <c r="AB74" s="7" t="str">
        <f>_xlfn.TEXTBEFORE(Table8[[#This Row],[raw]]," ")</f>
        <v>ENZSYN-rt8272</v>
      </c>
      <c r="AC74" s="7">
        <f>_xlfn.NUMBERVALUE(_xlfn.TEXTAFTER(Table8[[#This Row],[raw]]," "))</f>
        <v>9.1882969322570293E-9</v>
      </c>
      <c r="AE74" s="1" t="s">
        <v>5376</v>
      </c>
      <c r="AF74" s="1" t="s">
        <v>2778</v>
      </c>
      <c r="AG74" s="1">
        <v>0.57915152564855399</v>
      </c>
      <c r="AH74" s="1" t="str">
        <f>_xlfn.TEXTAFTER(Table9[[#This Row],[rxn]],"-",-1)</f>
        <v>rt4606</v>
      </c>
      <c r="AI74" s="1" t="str">
        <f>_xlfn.TEXTAFTER(_xlfn.TEXTBEFORE(Table9[[#This Row],[rxn]],"-"&amp;Table9[[#This Row],[enz]]),"RXN-")</f>
        <v>ABTD2Dy_c_FWD</v>
      </c>
      <c r="AJ74" s="1" t="str">
        <f>_xlfn.TEXTBEFORE(Table9[[#This Row],[rxn]],"_",-1)</f>
        <v>RXN-ABTD2Dy_c</v>
      </c>
    </row>
    <row r="75" spans="1:36" ht="17" hidden="1" x14ac:dyDescent="0.25">
      <c r="A75" t="s">
        <v>8569</v>
      </c>
      <c r="B75" t="str">
        <f>_xlfn.TEXTAFTER(Table5[[#This Row],[r]],"-",-1)</f>
        <v>RNR124'</v>
      </c>
      <c r="C75" t="str">
        <f>_xlfn.TEXTAFTER(_xlfn.TEXTBEFORE(Table5[[#This Row],[r]],"-"&amp;Table5[[#This Row],[enz]]),"'RXN-")</f>
        <v>RNDR3_c_FWD</v>
      </c>
      <c r="D75">
        <v>11171.708534568001</v>
      </c>
      <c r="E75">
        <f>_xlfn.XLOOKUP(Table5[[#This Row],[r]],Table3[r],Table3[kapp],"")</f>
        <v>7447.80670681827</v>
      </c>
      <c r="F75">
        <f>Table5[[#This Row],[kapp]]-Table5[[#This Row],[old]]</f>
        <v>3723.9018277497307</v>
      </c>
      <c r="G75" t="str" cm="1">
        <f t="array" ref="G75">IF(ROWS(_xlfn._xlws.FILTER(Table5[r],Table5[enz]=Table5[[#This Row],[enz]]))&gt;1,"many","1")</f>
        <v>many</v>
      </c>
      <c r="H75" t="str" cm="1">
        <f t="array" ref="H75">IF(ROWS(_xlfn._xlws.FILTER(Table5[r],Table5[rxn-no-enz]=Table5[[#This Row],[rxn-no-enz]]))&gt;1,"many","1")</f>
        <v>1</v>
      </c>
      <c r="I75" t="str">
        <f>_xlfn.XLOOKUP(SUBSTITUTE(Table5[[#This Row],[r]],"'",""),Table6[rxn],Table6[rxn],"no")</f>
        <v>no</v>
      </c>
      <c r="J75" t="str" cm="1">
        <f t="array" ref="J75">_xlfn.XLOOKUP(Table5[[#This Row],[r]],"'"&amp;Table6[rxn]&amp;"'",Table6[expected kapp],"")</f>
        <v/>
      </c>
      <c r="L75" t="s">
        <v>8658</v>
      </c>
      <c r="M75">
        <v>8988.1774343278394</v>
      </c>
      <c r="AA75" s="7" t="s">
        <v>10903</v>
      </c>
      <c r="AB75" s="7" t="str">
        <f>_xlfn.TEXTBEFORE(Table8[[#This Row],[raw]]," ")</f>
        <v>ENZSYN-rt1745</v>
      </c>
      <c r="AC75" s="7">
        <f>_xlfn.NUMBERVALUE(_xlfn.TEXTAFTER(Table8[[#This Row],[raw]]," "))</f>
        <v>2.5038655373912598E-7</v>
      </c>
      <c r="AE75" s="1" t="s">
        <v>2850</v>
      </c>
      <c r="AF75" s="1" t="s">
        <v>2778</v>
      </c>
      <c r="AG75" s="1">
        <v>9.9433452151825794E-2</v>
      </c>
      <c r="AH75" s="1" t="str">
        <f>_xlfn.TEXTAFTER(Table9[[#This Row],[rxn]],"-",-1)</f>
        <v>rt0310</v>
      </c>
      <c r="AI75" s="1" t="str">
        <f>_xlfn.TEXTAFTER(_xlfn.TEXTBEFORE(Table9[[#This Row],[rxn]],"-"&amp;Table9[[#This Row],[enz]]),"RXN-")</f>
        <v>ACACT40ir_c_FWD</v>
      </c>
      <c r="AJ75" s="1" t="str">
        <f>_xlfn.TEXTBEFORE(Table9[[#This Row],[rxn]],"_",-1)</f>
        <v>RXN-ACACT40ir_c</v>
      </c>
    </row>
    <row r="76" spans="1:36" ht="17" hidden="1" x14ac:dyDescent="0.25">
      <c r="A76" t="s">
        <v>8394</v>
      </c>
      <c r="B76" t="str">
        <f>_xlfn.TEXTAFTER(Table5[[#This Row],[r]],"-",-1)</f>
        <v>rt7873'</v>
      </c>
      <c r="C76" t="str">
        <f>_xlfn.TEXTAFTER(_xlfn.TEXTBEFORE(Table5[[#This Row],[r]],"-"&amp;Table5[[#This Row],[enz]]),"'RXN-")</f>
        <v>ECOAR200_rm_FWD</v>
      </c>
      <c r="D76">
        <v>13907.0778994544</v>
      </c>
      <c r="E76">
        <f>_xlfn.XLOOKUP(Table5[[#This Row],[r]],Table3[r],Table3[kapp],"")</f>
        <v>10388.202284969901</v>
      </c>
      <c r="F76">
        <f>Table5[[#This Row],[kapp]]-Table5[[#This Row],[old]]</f>
        <v>3518.8756144844992</v>
      </c>
      <c r="G76" t="str" cm="1">
        <f t="array" ref="G76">IF(ROWS(_xlfn._xlws.FILTER(Table5[r],Table5[enz]=Table5[[#This Row],[enz]]))&gt;1,"many","1")</f>
        <v>many</v>
      </c>
      <c r="H76" t="str" cm="1">
        <f t="array" ref="H76">IF(ROWS(_xlfn._xlws.FILTER(Table5[r],Table5[rxn-no-enz]=Table5[[#This Row],[rxn-no-enz]]))&gt;1,"many","1")</f>
        <v>1</v>
      </c>
      <c r="I76" t="str">
        <f>_xlfn.XLOOKUP(SUBSTITUTE(Table5[[#This Row],[r]],"'",""),Table6[rxn],Table6[rxn],"no")</f>
        <v>no</v>
      </c>
      <c r="J76" t="str" cm="1">
        <f t="array" ref="J76">_xlfn.XLOOKUP(Table5[[#This Row],[r]],"'"&amp;Table6[rxn]&amp;"'",Table6[expected kapp],"")</f>
        <v/>
      </c>
      <c r="L76" t="s">
        <v>8659</v>
      </c>
      <c r="M76">
        <v>8988.1774343278394</v>
      </c>
      <c r="AA76" s="7" t="s">
        <v>10904</v>
      </c>
      <c r="AB76" s="7" t="str">
        <f>_xlfn.TEXTBEFORE(Table8[[#This Row],[raw]]," ")</f>
        <v>ENZSYN-CPA12</v>
      </c>
      <c r="AC76" s="7">
        <f>_xlfn.NUMBERVALUE(_xlfn.TEXTAFTER(Table8[[#This Row],[raw]]," "))</f>
        <v>4.8135487816253902E-7</v>
      </c>
      <c r="AE76" s="1" t="s">
        <v>2851</v>
      </c>
      <c r="AF76" s="1" t="s">
        <v>2778</v>
      </c>
      <c r="AG76" s="1">
        <v>0.23637566579527899</v>
      </c>
      <c r="AH76" s="1" t="str">
        <f>_xlfn.TEXTAFTER(Table9[[#This Row],[rxn]],"-",-1)</f>
        <v>rt0271</v>
      </c>
      <c r="AI76" s="1" t="str">
        <f>_xlfn.TEXTAFTER(_xlfn.TEXTBEFORE(Table9[[#This Row],[rxn]],"-"&amp;Table9[[#This Row],[enz]]),"RXN-")</f>
        <v>ACCOAC_c_FWD</v>
      </c>
      <c r="AJ76" s="1" t="str">
        <f>_xlfn.TEXTBEFORE(Table9[[#This Row],[rxn]],"_",-1)</f>
        <v>RXN-ACCOAC_c</v>
      </c>
    </row>
    <row r="77" spans="1:36" ht="17" hidden="1" x14ac:dyDescent="0.25">
      <c r="A77" t="s">
        <v>8395</v>
      </c>
      <c r="B77" t="str">
        <f>_xlfn.TEXTAFTER(Table5[[#This Row],[r]],"-",-1)</f>
        <v>rt7873'</v>
      </c>
      <c r="C77" t="str">
        <f>_xlfn.TEXTAFTER(_xlfn.TEXTBEFORE(Table5[[#This Row],[r]],"-"&amp;Table5[[#This Row],[enz]]),"'RXN-")</f>
        <v>ECOAR220_rm_FWD</v>
      </c>
      <c r="D77">
        <v>13907.0778994544</v>
      </c>
      <c r="E77">
        <f>_xlfn.XLOOKUP(Table5[[#This Row],[r]],Table3[r],Table3[kapp],"")</f>
        <v>10388.202284969901</v>
      </c>
      <c r="F77">
        <f>Table5[[#This Row],[kapp]]-Table5[[#This Row],[old]]</f>
        <v>3518.8756144844992</v>
      </c>
      <c r="G77" t="str" cm="1">
        <f t="array" ref="G77">IF(ROWS(_xlfn._xlws.FILTER(Table5[r],Table5[enz]=Table5[[#This Row],[enz]]))&gt;1,"many","1")</f>
        <v>many</v>
      </c>
      <c r="H77" t="str" cm="1">
        <f t="array" ref="H77">IF(ROWS(_xlfn._xlws.FILTER(Table5[r],Table5[rxn-no-enz]=Table5[[#This Row],[rxn-no-enz]]))&gt;1,"many","1")</f>
        <v>1</v>
      </c>
      <c r="I77" t="str">
        <f>_xlfn.XLOOKUP(SUBSTITUTE(Table5[[#This Row],[r]],"'",""),Table6[rxn],Table6[rxn],"no")</f>
        <v>no</v>
      </c>
      <c r="J77" t="str" cm="1">
        <f t="array" ref="J77">_xlfn.XLOOKUP(Table5[[#This Row],[r]],"'"&amp;Table6[rxn]&amp;"'",Table6[expected kapp],"")</f>
        <v/>
      </c>
      <c r="L77" t="s">
        <v>8660</v>
      </c>
      <c r="M77">
        <v>8988.1774343278394</v>
      </c>
      <c r="AA77" s="7" t="s">
        <v>10905</v>
      </c>
      <c r="AB77" s="7" t="str">
        <f>_xlfn.TEXTBEFORE(Table8[[#This Row],[raw]]," ")</f>
        <v>ENZSYN-rt4513_rm</v>
      </c>
      <c r="AC77" s="7">
        <f>_xlfn.NUMBERVALUE(_xlfn.TEXTAFTER(Table8[[#This Row],[raw]]," "))</f>
        <v>4.4068075126555102E-8</v>
      </c>
      <c r="AE77" s="1" t="s">
        <v>5499</v>
      </c>
      <c r="AF77" s="1" t="s">
        <v>2778</v>
      </c>
      <c r="AG77" s="1">
        <v>1.11125033388298E-2</v>
      </c>
      <c r="AH77" s="1" t="str">
        <f>_xlfn.TEXTAFTER(Table9[[#This Row],[rxn]],"-",-1)</f>
        <v>rt5429</v>
      </c>
      <c r="AI77" s="1" t="str">
        <f>_xlfn.TEXTAFTER(_xlfn.TEXTBEFORE(Table9[[#This Row],[rxn]],"-"&amp;Table9[[#This Row],[enz]]),"RXN-")</f>
        <v>ACCOATsucac_m_FWD</v>
      </c>
      <c r="AJ77" s="1" t="str">
        <f>_xlfn.TEXTBEFORE(Table9[[#This Row],[rxn]],"_",-1)</f>
        <v>RXN-ACCOATsucac_m</v>
      </c>
    </row>
    <row r="78" spans="1:36" ht="17" hidden="1" x14ac:dyDescent="0.25">
      <c r="A78" t="s">
        <v>8593</v>
      </c>
      <c r="B78" t="str">
        <f>_xlfn.TEXTAFTER(Table5[[#This Row],[r]],"-",-1)</f>
        <v>rt7263_c'</v>
      </c>
      <c r="C78" t="str">
        <f>_xlfn.TEXTAFTER(_xlfn.TEXTBEFORE(Table5[[#This Row],[r]],"-"&amp;Table5[[#This Row],[enz]]),"'RXN-")</f>
        <v>TKT2_c_REV</v>
      </c>
      <c r="D78">
        <v>6657.6931629586197</v>
      </c>
      <c r="E78">
        <f>_xlfn.XLOOKUP(Table5[[#This Row],[r]],Table3[r],Table3[kapp],"")</f>
        <v>3949.6418942415598</v>
      </c>
      <c r="F78">
        <f>Table5[[#This Row],[kapp]]-Table5[[#This Row],[old]]</f>
        <v>2708.0512687170599</v>
      </c>
      <c r="G78" t="str" cm="1">
        <f t="array" ref="G78">IF(ROWS(_xlfn._xlws.FILTER(Table5[r],Table5[enz]=Table5[[#This Row],[enz]]))&gt;1,"many","1")</f>
        <v>many</v>
      </c>
      <c r="H78" t="str" cm="1">
        <f t="array" ref="H78">IF(ROWS(_xlfn._xlws.FILTER(Table5[r],Table5[rxn-no-enz]=Table5[[#This Row],[rxn-no-enz]]))&gt;1,"many","1")</f>
        <v>1</v>
      </c>
      <c r="I78" t="str">
        <f>_xlfn.XLOOKUP(SUBSTITUTE(Table5[[#This Row],[r]],"'",""),Table6[rxn],Table6[rxn],"no")</f>
        <v>no</v>
      </c>
      <c r="J78" t="str" cm="1">
        <f t="array" ref="J78">_xlfn.XLOOKUP(Table5[[#This Row],[r]],"'"&amp;Table6[rxn]&amp;"'",Table6[expected kapp],"")</f>
        <v/>
      </c>
      <c r="L78" t="s">
        <v>8661</v>
      </c>
      <c r="M78">
        <v>8988.1774343278394</v>
      </c>
      <c r="AA78" s="7" t="s">
        <v>10906</v>
      </c>
      <c r="AB78" s="7" t="str">
        <f>_xlfn.TEXTBEFORE(Table8[[#This Row],[raw]]," ")</f>
        <v>ENZSYN-rt6946</v>
      </c>
      <c r="AC78" s="7">
        <f>_xlfn.NUMBERVALUE(_xlfn.TEXTAFTER(Table8[[#This Row],[raw]]," "))</f>
        <v>9.3089369394437408E-9</v>
      </c>
      <c r="AE78" s="1" t="s">
        <v>2852</v>
      </c>
      <c r="AF78" s="1" t="s">
        <v>2778</v>
      </c>
      <c r="AG78" s="1">
        <v>7.9638176836170603E-3</v>
      </c>
      <c r="AH78" s="1" t="str">
        <f>_xlfn.TEXTAFTER(Table9[[#This Row],[rxn]],"-",-1)</f>
        <v>rt4107</v>
      </c>
      <c r="AI78" s="1" t="str">
        <f>_xlfn.TEXTAFTER(_xlfn.TEXTBEFORE(Table9[[#This Row],[rxn]],"-"&amp;Table9[[#This Row],[enz]]),"RXN-")</f>
        <v>ACGAM6PS_c_FWD</v>
      </c>
      <c r="AJ78" s="1" t="str">
        <f>_xlfn.TEXTBEFORE(Table9[[#This Row],[rxn]],"_",-1)</f>
        <v>RXN-ACGAM6PS_c</v>
      </c>
    </row>
    <row r="79" spans="1:36" ht="17" hidden="1" x14ac:dyDescent="0.25">
      <c r="A79" t="s">
        <v>8354</v>
      </c>
      <c r="B79" t="str">
        <f>_xlfn.TEXTAFTER(Table5[[#This Row],[r]],"-",-1)</f>
        <v>rt3023_c'</v>
      </c>
      <c r="C79" t="str">
        <f>_xlfn.TEXTAFTER(_xlfn.TEXTBEFORE(Table5[[#This Row],[r]],"-"&amp;Table5[[#This Row],[enz]]),"'RXN-")</f>
        <v>CERS126_c_FWD</v>
      </c>
      <c r="D79">
        <v>8814.7763801021792</v>
      </c>
      <c r="E79">
        <f>_xlfn.XLOOKUP(Table5[[#This Row],[r]],Table3[r],Table3[kapp],"")</f>
        <v>6611.0822850766399</v>
      </c>
      <c r="F79">
        <f>Table5[[#This Row],[kapp]]-Table5[[#This Row],[old]]</f>
        <v>2203.6940950255394</v>
      </c>
      <c r="G79" t="str" cm="1">
        <f t="array" ref="G79">IF(ROWS(_xlfn._xlws.FILTER(Table5[r],Table5[enz]=Table5[[#This Row],[enz]]))&gt;1,"many","1")</f>
        <v>many</v>
      </c>
      <c r="H79" t="str" cm="1">
        <f t="array" ref="H79">IF(ROWS(_xlfn._xlws.FILTER(Table5[r],Table5[rxn-no-enz]=Table5[[#This Row],[rxn-no-enz]]))&gt;1,"many","1")</f>
        <v>many</v>
      </c>
      <c r="I79" t="str">
        <f>_xlfn.XLOOKUP(SUBSTITUTE(Table5[[#This Row],[r]],"'",""),Table6[rxn],Table6[rxn],"no")</f>
        <v>no</v>
      </c>
      <c r="J79" t="str" cm="1">
        <f t="array" ref="J79">_xlfn.XLOOKUP(Table5[[#This Row],[r]],"'"&amp;Table6[rxn]&amp;"'",Table6[expected kapp],"")</f>
        <v/>
      </c>
      <c r="L79" t="s">
        <v>8662</v>
      </c>
      <c r="M79">
        <v>8988.1774343278394</v>
      </c>
      <c r="AA79" s="7" t="s">
        <v>10907</v>
      </c>
      <c r="AB79" s="7" t="str">
        <f>_xlfn.TEXTBEFORE(Table8[[#This Row],[raw]]," ")</f>
        <v>ENZSYN-rt3023_c</v>
      </c>
      <c r="AC79" s="7">
        <f>_xlfn.NUMBERVALUE(_xlfn.TEXTAFTER(Table8[[#This Row],[raw]]," "))</f>
        <v>1.01876408413662E-8</v>
      </c>
      <c r="AE79" s="1" t="s">
        <v>2853</v>
      </c>
      <c r="AF79" s="1" t="s">
        <v>2778</v>
      </c>
      <c r="AG79" s="1">
        <v>7.9638176836170603E-3</v>
      </c>
      <c r="AH79" s="1" t="str">
        <f>_xlfn.TEXTAFTER(Table9[[#This Row],[rxn]],"-",-1)</f>
        <v>rt4597</v>
      </c>
      <c r="AI79" s="1" t="str">
        <f>_xlfn.TEXTAFTER(_xlfn.TEXTBEFORE(Table9[[#This Row],[rxn]],"-"&amp;Table9[[#This Row],[enz]]),"RXN-")</f>
        <v>ACGAMPM_c_FWD</v>
      </c>
      <c r="AJ79" s="1" t="str">
        <f>_xlfn.TEXTBEFORE(Table9[[#This Row],[rxn]],"_",-1)</f>
        <v>RXN-ACGAMPM_c</v>
      </c>
    </row>
    <row r="80" spans="1:36" ht="17" hidden="1" x14ac:dyDescent="0.25">
      <c r="A80" t="s">
        <v>8607</v>
      </c>
      <c r="B80" t="str">
        <f>_xlfn.TEXTAFTER(Table5[[#This Row],[r]],"-",-1)</f>
        <v>rt2093'</v>
      </c>
      <c r="C80" t="str">
        <f>_xlfn.TEXTAFTER(_xlfn.TEXTBEFORE(Table5[[#This Row],[r]],"-"&amp;Table5[[#This Row],[enz]]),"'RXN-")</f>
        <v>12AMANTF_g_FWD</v>
      </c>
      <c r="D80">
        <v>11171.708534568001</v>
      </c>
      <c r="E80">
        <f>_xlfn.XLOOKUP(Table5[[#This Row],[r]],Table3[r],Table3[kapp],"")</f>
        <v>8988.1774343278394</v>
      </c>
      <c r="F80">
        <f>Table5[[#This Row],[kapp]]-Table5[[#This Row],[old]]</f>
        <v>2183.5311002401613</v>
      </c>
      <c r="G80" t="str" cm="1">
        <f t="array" ref="G80">IF(ROWS(_xlfn._xlws.FILTER(Table5[r],Table5[enz]=Table5[[#This Row],[enz]]))&gt;1,"many","1")</f>
        <v>many</v>
      </c>
      <c r="H80" t="str" cm="1">
        <f t="array" ref="H80">IF(ROWS(_xlfn._xlws.FILTER(Table5[r],Table5[rxn-no-enz]=Table5[[#This Row],[rxn-no-enz]]))&gt;1,"many","1")</f>
        <v>many</v>
      </c>
      <c r="I80" t="str">
        <f>_xlfn.XLOOKUP(SUBSTITUTE(Table5[[#This Row],[r]],"'",""),Table6[rxn],Table6[rxn],"no")</f>
        <v>no</v>
      </c>
      <c r="J80" t="str" cm="1">
        <f t="array" ref="J80">_xlfn.XLOOKUP(Table5[[#This Row],[r]],"'"&amp;Table6[rxn]&amp;"'",Table6[expected kapp],"")</f>
        <v/>
      </c>
      <c r="L80" t="s">
        <v>8663</v>
      </c>
      <c r="M80">
        <v>8988.1774343278394</v>
      </c>
      <c r="AA80" s="7" t="s">
        <v>10908</v>
      </c>
      <c r="AB80" s="7" t="str">
        <f>_xlfn.TEXTBEFORE(Table8[[#This Row],[raw]]," ")</f>
        <v>ENZSYN-rt1336</v>
      </c>
      <c r="AC80" s="7">
        <f>_xlfn.NUMBERVALUE(_xlfn.TEXTAFTER(Table8[[#This Row],[raw]]," "))</f>
        <v>1.9976944049673901E-7</v>
      </c>
      <c r="AE80" s="1" t="s">
        <v>2854</v>
      </c>
      <c r="AF80" s="1" t="s">
        <v>2778</v>
      </c>
      <c r="AG80" s="1">
        <v>2.3388657055902502E-2</v>
      </c>
      <c r="AH80" s="1" t="str">
        <f>_xlfn.TEXTAFTER(Table9[[#This Row],[rxn]],"-",-1)</f>
        <v>rt1009</v>
      </c>
      <c r="AI80" s="1" t="str">
        <f>_xlfn.TEXTAFTER(_xlfn.TEXTBEFORE(Table9[[#This Row],[rxn]],"-"&amp;Table9[[#This Row],[enz]]),"RXN-")</f>
        <v>ACGK_m_FWD</v>
      </c>
      <c r="AJ80" s="1" t="str">
        <f>_xlfn.TEXTBEFORE(Table9[[#This Row],[rxn]],"_",-1)</f>
        <v>RXN-ACGK_m</v>
      </c>
    </row>
    <row r="81" spans="1:36" ht="17" hidden="1" x14ac:dyDescent="0.25">
      <c r="A81" t="s">
        <v>8608</v>
      </c>
      <c r="B81" t="str">
        <f>_xlfn.TEXTAFTER(Table5[[#This Row],[r]],"-",-1)</f>
        <v>rt7201'</v>
      </c>
      <c r="C81" t="str">
        <f>_xlfn.TEXTAFTER(_xlfn.TEXTBEFORE(Table5[[#This Row],[r]],"-"&amp;Table5[[#This Row],[enz]]),"'RXN-")</f>
        <v>12AMANTF_g_FWD</v>
      </c>
      <c r="D81">
        <v>11171.708534568001</v>
      </c>
      <c r="E81">
        <f>_xlfn.XLOOKUP(Table5[[#This Row],[r]],Table3[r],Table3[kapp],"")</f>
        <v>8988.1774343278394</v>
      </c>
      <c r="F81">
        <f>Table5[[#This Row],[kapp]]-Table5[[#This Row],[old]]</f>
        <v>2183.5311002401613</v>
      </c>
      <c r="G81" t="str" cm="1">
        <f t="array" ref="G81">IF(ROWS(_xlfn._xlws.FILTER(Table5[r],Table5[enz]=Table5[[#This Row],[enz]]))&gt;1,"many","1")</f>
        <v>many</v>
      </c>
      <c r="H81" t="str" cm="1">
        <f t="array" ref="H81">IF(ROWS(_xlfn._xlws.FILTER(Table5[r],Table5[rxn-no-enz]=Table5[[#This Row],[rxn-no-enz]]))&gt;1,"many","1")</f>
        <v>many</v>
      </c>
      <c r="I81" t="str">
        <f>_xlfn.XLOOKUP(SUBSTITUTE(Table5[[#This Row],[r]],"'",""),Table6[rxn],Table6[rxn],"no")</f>
        <v>no</v>
      </c>
      <c r="J81" t="str" cm="1">
        <f t="array" ref="J81">_xlfn.XLOOKUP(Table5[[#This Row],[r]],"'"&amp;Table6[rxn]&amp;"'",Table6[expected kapp],"")</f>
        <v/>
      </c>
      <c r="L81" t="s">
        <v>8664</v>
      </c>
      <c r="M81">
        <v>8988.1774343278394</v>
      </c>
      <c r="AA81" s="7" t="s">
        <v>10909</v>
      </c>
      <c r="AB81" s="7" t="str">
        <f>_xlfn.TEXTBEFORE(Table8[[#This Row],[raw]]," ")</f>
        <v>ENZSYN-rt5669</v>
      </c>
      <c r="AC81" s="7">
        <f>_xlfn.NUMBERVALUE(_xlfn.TEXTAFTER(Table8[[#This Row],[raw]]," "))</f>
        <v>3.09240827314533E-7</v>
      </c>
      <c r="AE81" s="1" t="s">
        <v>2855</v>
      </c>
      <c r="AF81" s="1" t="s">
        <v>2778</v>
      </c>
      <c r="AG81" s="1">
        <v>1.1972405860335201E-2</v>
      </c>
      <c r="AH81" s="1" t="str">
        <f>_xlfn.TEXTAFTER(Table9[[#This Row],[rxn]],"-",-1)</f>
        <v>ILV26</v>
      </c>
      <c r="AI81" s="1" t="str">
        <f>_xlfn.TEXTAFTER(_xlfn.TEXTBEFORE(Table9[[#This Row],[rxn]],"-"&amp;Table9[[#This Row],[enz]]),"RXN-")</f>
        <v>ACHBS_m_FWD</v>
      </c>
      <c r="AJ81" s="1" t="str">
        <f>_xlfn.TEXTBEFORE(Table9[[#This Row],[rxn]],"_",-1)</f>
        <v>RXN-ACHBS_m</v>
      </c>
    </row>
    <row r="82" spans="1:36" ht="17" hidden="1" x14ac:dyDescent="0.25">
      <c r="A82" t="s">
        <v>8609</v>
      </c>
      <c r="B82" t="str">
        <f>_xlfn.TEXTAFTER(Table5[[#This Row],[r]],"-",-1)</f>
        <v>rt5185'</v>
      </c>
      <c r="C82" t="str">
        <f>_xlfn.TEXTAFTER(_xlfn.TEXTBEFORE(Table5[[#This Row],[r]],"-"&amp;Table5[[#This Row],[enz]]),"'RXN-")</f>
        <v>13BGH_e_FWD</v>
      </c>
      <c r="D82">
        <v>11171.708534568001</v>
      </c>
      <c r="E82">
        <f>_xlfn.XLOOKUP(Table5[[#This Row],[r]],Table3[r],Table3[kapp],"")</f>
        <v>8988.1774343278394</v>
      </c>
      <c r="F82">
        <f>Table5[[#This Row],[kapp]]-Table5[[#This Row],[old]]</f>
        <v>2183.5311002401613</v>
      </c>
      <c r="G82" t="str" cm="1">
        <f t="array" ref="G82">IF(ROWS(_xlfn._xlws.FILTER(Table5[r],Table5[enz]=Table5[[#This Row],[enz]]))&gt;1,"many","1")</f>
        <v>1</v>
      </c>
      <c r="H82" t="str" cm="1">
        <f t="array" ref="H82">IF(ROWS(_xlfn._xlws.FILTER(Table5[r],Table5[rxn-no-enz]=Table5[[#This Row],[rxn-no-enz]]))&gt;1,"many","1")</f>
        <v>1</v>
      </c>
      <c r="I82" t="str">
        <f>_xlfn.XLOOKUP(SUBSTITUTE(Table5[[#This Row],[r]],"'",""),Table6[rxn],Table6[rxn],"no")</f>
        <v>no</v>
      </c>
      <c r="J82" t="str" cm="1">
        <f t="array" ref="J82">_xlfn.XLOOKUP(Table5[[#This Row],[r]],"'"&amp;Table6[rxn]&amp;"'",Table6[expected kapp],"")</f>
        <v/>
      </c>
      <c r="L82" t="s">
        <v>8665</v>
      </c>
      <c r="M82">
        <v>8988.1774343278394</v>
      </c>
      <c r="AA82" s="7" t="s">
        <v>10910</v>
      </c>
      <c r="AB82" s="7" t="str">
        <f>_xlfn.TEXTBEFORE(Table8[[#This Row],[raw]]," ")</f>
        <v>ENZSYN-rt6592</v>
      </c>
      <c r="AC82" s="7">
        <f>_xlfn.NUMBERVALUE(_xlfn.TEXTAFTER(Table8[[#This Row],[raw]]," "))</f>
        <v>3.93898702693878E-8</v>
      </c>
      <c r="AE82" s="1" t="s">
        <v>2856</v>
      </c>
      <c r="AF82" s="1" t="s">
        <v>2778</v>
      </c>
      <c r="AG82" s="1">
        <v>0.61283626838190697</v>
      </c>
      <c r="AH82" s="1" t="str">
        <f>_xlfn.TEXTAFTER(Table9[[#This Row],[rxn]],"-",-1)</f>
        <v>rt1358</v>
      </c>
      <c r="AI82" s="1" t="str">
        <f>_xlfn.TEXTAFTER(_xlfn.TEXTBEFORE(Table9[[#This Row],[rxn]],"-"&amp;Table9[[#This Row],[enz]]),"RXN-")</f>
        <v>ACITL_c_FWD</v>
      </c>
      <c r="AJ82" s="1" t="str">
        <f>_xlfn.TEXTBEFORE(Table9[[#This Row],[rxn]],"_",-1)</f>
        <v>RXN-ACITL_c</v>
      </c>
    </row>
    <row r="83" spans="1:36" ht="17" hidden="1" x14ac:dyDescent="0.25">
      <c r="A83" t="s">
        <v>8610</v>
      </c>
      <c r="B83" t="str">
        <f>_xlfn.TEXTAFTER(Table5[[#This Row],[r]],"-",-1)</f>
        <v>rt6298'</v>
      </c>
      <c r="C83" t="str">
        <f>_xlfn.TEXTAFTER(_xlfn.TEXTBEFORE(Table5[[#This Row],[r]],"-"&amp;Table5[[#This Row],[enz]]),"'RXN-")</f>
        <v>14BMANTF_c_FWD</v>
      </c>
      <c r="D83">
        <v>11171.708534568001</v>
      </c>
      <c r="E83">
        <f>_xlfn.XLOOKUP(Table5[[#This Row],[r]],Table3[r],Table3[kapp],"")</f>
        <v>8988.1774343278394</v>
      </c>
      <c r="F83">
        <f>Table5[[#This Row],[kapp]]-Table5[[#This Row],[old]]</f>
        <v>2183.5311002401613</v>
      </c>
      <c r="G83" t="str" cm="1">
        <f t="array" ref="G83">IF(ROWS(_xlfn._xlws.FILTER(Table5[r],Table5[enz]=Table5[[#This Row],[enz]]))&gt;1,"many","1")</f>
        <v>many</v>
      </c>
      <c r="H83" t="str" cm="1">
        <f t="array" ref="H83">IF(ROWS(_xlfn._xlws.FILTER(Table5[r],Table5[rxn-no-enz]=Table5[[#This Row],[rxn-no-enz]]))&gt;1,"many","1")</f>
        <v>1</v>
      </c>
      <c r="I83" t="str">
        <f>_xlfn.XLOOKUP(SUBSTITUTE(Table5[[#This Row],[r]],"'",""),Table6[rxn],Table6[rxn],"no")</f>
        <v>no</v>
      </c>
      <c r="J83" t="str" cm="1">
        <f t="array" ref="J83">_xlfn.XLOOKUP(Table5[[#This Row],[r]],"'"&amp;Table6[rxn]&amp;"'",Table6[expected kapp],"")</f>
        <v/>
      </c>
      <c r="L83" t="s">
        <v>8278</v>
      </c>
      <c r="M83">
        <v>8988.1774343278394</v>
      </c>
      <c r="AA83" s="7" t="s">
        <v>10911</v>
      </c>
      <c r="AB83" s="7" t="str">
        <f>_xlfn.TEXTBEFORE(Table8[[#This Row],[raw]]," ")</f>
        <v>ENZSYN-rt2146</v>
      </c>
      <c r="AC83" s="7">
        <f>_xlfn.NUMBERVALUE(_xlfn.TEXTAFTER(Table8[[#This Row],[raw]]," "))</f>
        <v>7.3420411162245694E-8</v>
      </c>
      <c r="AE83" s="1" t="s">
        <v>2858</v>
      </c>
      <c r="AF83" s="1" t="s">
        <v>2778</v>
      </c>
      <c r="AG83" s="1">
        <v>5.22513076488633E-2</v>
      </c>
      <c r="AH83" s="1" t="str">
        <f>_xlfn.TEXTAFTER(Table9[[#This Row],[rxn]],"-",-1)</f>
        <v>ILV26</v>
      </c>
      <c r="AI83" s="1" t="str">
        <f>_xlfn.TEXTAFTER(_xlfn.TEXTBEFORE(Table9[[#This Row],[rxn]],"-"&amp;Table9[[#This Row],[enz]]),"RXN-")</f>
        <v>ACLS_m_FWD</v>
      </c>
      <c r="AJ83" s="1" t="str">
        <f>_xlfn.TEXTBEFORE(Table9[[#This Row],[rxn]],"_",-1)</f>
        <v>RXN-ACLS_m</v>
      </c>
    </row>
    <row r="84" spans="1:36" ht="17" hidden="1" x14ac:dyDescent="0.25">
      <c r="A84" t="s">
        <v>8611</v>
      </c>
      <c r="B84" t="str">
        <f>_xlfn.TEXTAFTER(Table5[[#This Row],[r]],"-",-1)</f>
        <v>rt0150'</v>
      </c>
      <c r="C84" t="str">
        <f>_xlfn.TEXTAFTER(_xlfn.TEXTBEFORE(Table5[[#This Row],[r]],"-"&amp;Table5[[#This Row],[enz]]),"'RXN-")</f>
        <v>16GS_c_FWD</v>
      </c>
      <c r="D84">
        <v>11171.708534568001</v>
      </c>
      <c r="E84">
        <f>_xlfn.XLOOKUP(Table5[[#This Row],[r]],Table3[r],Table3[kapp],"")</f>
        <v>8988.1774343278394</v>
      </c>
      <c r="F84">
        <f>Table5[[#This Row],[kapp]]-Table5[[#This Row],[old]]</f>
        <v>2183.5311002401613</v>
      </c>
      <c r="G84" t="str" cm="1">
        <f t="array" ref="G84">IF(ROWS(_xlfn._xlws.FILTER(Table5[r],Table5[enz]=Table5[[#This Row],[enz]]))&gt;1,"many","1")</f>
        <v>1</v>
      </c>
      <c r="H84" t="str" cm="1">
        <f t="array" ref="H84">IF(ROWS(_xlfn._xlws.FILTER(Table5[r],Table5[rxn-no-enz]=Table5[[#This Row],[rxn-no-enz]]))&gt;1,"many","1")</f>
        <v>many</v>
      </c>
      <c r="I84" t="str">
        <f>_xlfn.XLOOKUP(SUBSTITUTE(Table5[[#This Row],[r]],"'",""),Table6[rxn],Table6[rxn],"no")</f>
        <v>no</v>
      </c>
      <c r="J84" t="str" cm="1">
        <f t="array" ref="J84">_xlfn.XLOOKUP(Table5[[#This Row],[r]],"'"&amp;Table6[rxn]&amp;"'",Table6[expected kapp],"")</f>
        <v/>
      </c>
      <c r="L84" t="s">
        <v>8666</v>
      </c>
      <c r="M84">
        <v>8988.1774343278394</v>
      </c>
      <c r="AA84" s="7" t="s">
        <v>10912</v>
      </c>
      <c r="AB84" s="7" t="str">
        <f>_xlfn.TEXTBEFORE(Table8[[#This Row],[raw]]," ")</f>
        <v>ENZSYN-rt5829</v>
      </c>
      <c r="AC84" s="7">
        <f>_xlfn.NUMBERVALUE(_xlfn.TEXTAFTER(Table8[[#This Row],[raw]]," "))</f>
        <v>1.2786881913005001E-8</v>
      </c>
      <c r="AE84" s="1" t="s">
        <v>2859</v>
      </c>
      <c r="AF84" s="1" t="s">
        <v>2778</v>
      </c>
      <c r="AG84" s="1">
        <v>1.6764215575018799E-2</v>
      </c>
      <c r="AH84" s="1" t="str">
        <f>_xlfn.TEXTAFTER(Table9[[#This Row],[rxn]],"-",-1)</f>
        <v>rt1362</v>
      </c>
      <c r="AI84" s="1" t="str">
        <f>_xlfn.TEXTAFTER(_xlfn.TEXTBEFORE(Table9[[#This Row],[rxn]],"-"&amp;Table9[[#This Row],[enz]]),"RXN-")</f>
        <v>ACOADS180_rm_FWD</v>
      </c>
      <c r="AJ84" s="1" t="str">
        <f>_xlfn.TEXTBEFORE(Table9[[#This Row],[rxn]],"_",-1)</f>
        <v>RXN-ACOADS180_rm</v>
      </c>
    </row>
    <row r="85" spans="1:36" ht="17" hidden="1" x14ac:dyDescent="0.25">
      <c r="A85" t="s">
        <v>8612</v>
      </c>
      <c r="B85" t="str">
        <f>_xlfn.TEXTAFTER(Table5[[#This Row],[r]],"-",-1)</f>
        <v>rt8106'</v>
      </c>
      <c r="C85" t="str">
        <f>_xlfn.TEXTAFTER(_xlfn.TEXTBEFORE(Table5[[#This Row],[r]],"-"&amp;Table5[[#This Row],[enz]]),"'RXN-")</f>
        <v>1MLCLAT_mm_FWD</v>
      </c>
      <c r="D85">
        <v>11171.708534568001</v>
      </c>
      <c r="E85">
        <f>_xlfn.XLOOKUP(Table5[[#This Row],[r]],Table3[r],Table3[kapp],"")</f>
        <v>8988.1774343278394</v>
      </c>
      <c r="F85">
        <f>Table5[[#This Row],[kapp]]-Table5[[#This Row],[old]]</f>
        <v>2183.5311002401613</v>
      </c>
      <c r="G85" t="str" cm="1">
        <f t="array" ref="G85">IF(ROWS(_xlfn._xlws.FILTER(Table5[r],Table5[enz]=Table5[[#This Row],[enz]]))&gt;1,"many","1")</f>
        <v>many</v>
      </c>
      <c r="H85" t="str" cm="1">
        <f t="array" ref="H85">IF(ROWS(_xlfn._xlws.FILTER(Table5[r],Table5[rxn-no-enz]=Table5[[#This Row],[rxn-no-enz]]))&gt;1,"many","1")</f>
        <v>1</v>
      </c>
      <c r="I85" t="str">
        <f>_xlfn.XLOOKUP(SUBSTITUTE(Table5[[#This Row],[r]],"'",""),Table6[rxn],Table6[rxn],"no")</f>
        <v>no</v>
      </c>
      <c r="J85" t="str" cm="1">
        <f t="array" ref="J85">_xlfn.XLOOKUP(Table5[[#This Row],[r]],"'"&amp;Table6[rxn]&amp;"'",Table6[expected kapp],"")</f>
        <v/>
      </c>
      <c r="L85" t="s">
        <v>8667</v>
      </c>
      <c r="M85">
        <v>8988.1774343278394</v>
      </c>
      <c r="AA85" s="7" t="s">
        <v>10913</v>
      </c>
      <c r="AB85" s="7" t="str">
        <f>_xlfn.TEXTBEFORE(Table8[[#This Row],[raw]]," ")</f>
        <v>ENZSYN-rt2963</v>
      </c>
      <c r="AC85" s="7">
        <f>_xlfn.NUMBERVALUE(_xlfn.TEXTAFTER(Table8[[#This Row],[raw]]," "))</f>
        <v>1.710857153231E-6</v>
      </c>
      <c r="AE85" s="1" t="s">
        <v>2860</v>
      </c>
      <c r="AF85" s="1" t="s">
        <v>2778</v>
      </c>
      <c r="AG85" s="1">
        <v>1.14359482246455E-2</v>
      </c>
      <c r="AH85" s="1" t="str">
        <f>_xlfn.TEXTAFTER(Table9[[#This Row],[rxn]],"-",-1)</f>
        <v>rt0477</v>
      </c>
      <c r="AI85" s="1" t="str">
        <f>_xlfn.TEXTAFTER(_xlfn.TEXTBEFORE(Table9[[#This Row],[rxn]],"-"&amp;Table9[[#This Row],[enz]]),"RXN-")</f>
        <v>ACOADS181_rm_FWD</v>
      </c>
      <c r="AJ85" s="1" t="str">
        <f>_xlfn.TEXTBEFORE(Table9[[#This Row],[rxn]],"_",-1)</f>
        <v>RXN-ACOADS181_rm</v>
      </c>
    </row>
    <row r="86" spans="1:36" ht="17" hidden="1" x14ac:dyDescent="0.25">
      <c r="A86" t="s">
        <v>8613</v>
      </c>
      <c r="B86" t="str">
        <f>_xlfn.TEXTAFTER(Table5[[#This Row],[r]],"-",-1)</f>
        <v>rt8106'</v>
      </c>
      <c r="C86" t="str">
        <f>_xlfn.TEXTAFTER(_xlfn.TEXTBEFORE(Table5[[#This Row],[r]],"-"&amp;Table5[[#This Row],[enz]]),"'RXN-")</f>
        <v>1MLCLAT_mm_REV</v>
      </c>
      <c r="D86">
        <v>11171.708534568001</v>
      </c>
      <c r="E86">
        <f>_xlfn.XLOOKUP(Table5[[#This Row],[r]],Table3[r],Table3[kapp],"")</f>
        <v>8988.1774343278394</v>
      </c>
      <c r="F86">
        <f>Table5[[#This Row],[kapp]]-Table5[[#This Row],[old]]</f>
        <v>2183.5311002401613</v>
      </c>
      <c r="G86" t="str" cm="1">
        <f t="array" ref="G86">IF(ROWS(_xlfn._xlws.FILTER(Table5[r],Table5[enz]=Table5[[#This Row],[enz]]))&gt;1,"many","1")</f>
        <v>many</v>
      </c>
      <c r="H86" t="str" cm="1">
        <f t="array" ref="H86">IF(ROWS(_xlfn._xlws.FILTER(Table5[r],Table5[rxn-no-enz]=Table5[[#This Row],[rxn-no-enz]]))&gt;1,"many","1")</f>
        <v>1</v>
      </c>
      <c r="I86" t="str">
        <f>_xlfn.XLOOKUP(SUBSTITUTE(Table5[[#This Row],[r]],"'",""),Table6[rxn],Table6[rxn],"no")</f>
        <v>no</v>
      </c>
      <c r="J86" t="str" cm="1">
        <f t="array" ref="J86">_xlfn.XLOOKUP(Table5[[#This Row],[r]],"'"&amp;Table6[rxn]&amp;"'",Table6[expected kapp],"")</f>
        <v/>
      </c>
      <c r="L86" t="s">
        <v>8668</v>
      </c>
      <c r="M86">
        <v>8988.1774343278394</v>
      </c>
      <c r="AA86" s="7" t="s">
        <v>10914</v>
      </c>
      <c r="AB86" s="7" t="str">
        <f>_xlfn.TEXTBEFORE(Table8[[#This Row],[raw]]," ")</f>
        <v>ENZSYN-rt8107</v>
      </c>
      <c r="AC86" s="7">
        <f>_xlfn.NUMBERVALUE(_xlfn.TEXTAFTER(Table8[[#This Row],[raw]]," "))</f>
        <v>1.6500732766723899E-7</v>
      </c>
      <c r="AE86" s="1" t="s">
        <v>2861</v>
      </c>
      <c r="AF86" s="1" t="s">
        <v>2778</v>
      </c>
      <c r="AG86" s="1">
        <v>2.2626649775934998E-3</v>
      </c>
      <c r="AH86" s="1" t="str">
        <f>_xlfn.TEXTAFTER(Table9[[#This Row],[rxn]],"-",-1)</f>
        <v>rt0477</v>
      </c>
      <c r="AI86" s="1" t="str">
        <f>_xlfn.TEXTAFTER(_xlfn.TEXTBEFORE(Table9[[#This Row],[rxn]],"-"&amp;Table9[[#This Row],[enz]]),"RXN-")</f>
        <v>ACOADS182_rm_FWD</v>
      </c>
      <c r="AJ86" s="1" t="str">
        <f>_xlfn.TEXTBEFORE(Table9[[#This Row],[rxn]],"_",-1)</f>
        <v>RXN-ACOADS182_rm</v>
      </c>
    </row>
    <row r="87" spans="1:36" ht="17" hidden="1" x14ac:dyDescent="0.25">
      <c r="A87" t="s">
        <v>8614</v>
      </c>
      <c r="B87" t="str">
        <f>_xlfn.TEXTAFTER(Table5[[#This Row],[r]],"-",-1)</f>
        <v>rt0208'</v>
      </c>
      <c r="C87" t="str">
        <f>_xlfn.TEXTAFTER(_xlfn.TEXTBEFORE(Table5[[#This Row],[r]],"-"&amp;Table5[[#This Row],[enz]]),"'RXN-")</f>
        <v>2DOXG6PP_c_FWD</v>
      </c>
      <c r="D87">
        <v>11171.708534568001</v>
      </c>
      <c r="E87">
        <f>_xlfn.XLOOKUP(Table5[[#This Row],[r]],Table3[r],Table3[kapp],"")</f>
        <v>8988.1774343278394</v>
      </c>
      <c r="F87">
        <f>Table5[[#This Row],[kapp]]-Table5[[#This Row],[old]]</f>
        <v>2183.5311002401613</v>
      </c>
      <c r="G87" t="str" cm="1">
        <f t="array" ref="G87">IF(ROWS(_xlfn._xlws.FILTER(Table5[r],Table5[enz]=Table5[[#This Row],[enz]]))&gt;1,"many","1")</f>
        <v>many</v>
      </c>
      <c r="H87" t="str" cm="1">
        <f t="array" ref="H87">IF(ROWS(_xlfn._xlws.FILTER(Table5[r],Table5[rxn-no-enz]=Table5[[#This Row],[rxn-no-enz]]))&gt;1,"many","1")</f>
        <v>many</v>
      </c>
      <c r="I87" t="str">
        <f>_xlfn.XLOOKUP(SUBSTITUTE(Table5[[#This Row],[r]],"'",""),Table6[rxn],Table6[rxn],"no")</f>
        <v>no</v>
      </c>
      <c r="J87" t="str" cm="1">
        <f t="array" ref="J87">_xlfn.XLOOKUP(Table5[[#This Row],[r]],"'"&amp;Table6[rxn]&amp;"'",Table6[expected kapp],"")</f>
        <v/>
      </c>
      <c r="L87" t="s">
        <v>8669</v>
      </c>
      <c r="M87">
        <v>8988.1774343278394</v>
      </c>
      <c r="AA87" s="7" t="s">
        <v>10915</v>
      </c>
      <c r="AB87" s="7" t="str">
        <f>_xlfn.TEXTBEFORE(Table8[[#This Row],[raw]]," ")</f>
        <v>ENZSYN-rt1131</v>
      </c>
      <c r="AC87" s="7">
        <f>_xlfn.NUMBERVALUE(_xlfn.TEXTAFTER(Table8[[#This Row],[raw]]," "))</f>
        <v>1.47125988621723E-8</v>
      </c>
      <c r="AE87" s="1" t="s">
        <v>2862</v>
      </c>
      <c r="AF87" s="1" t="s">
        <v>2778</v>
      </c>
      <c r="AG87" s="1">
        <v>2.9452783276800499E-2</v>
      </c>
      <c r="AH87" s="1" t="str">
        <f>_xlfn.TEXTAFTER(Table9[[#This Row],[rxn]],"-",-1)</f>
        <v>rt0302</v>
      </c>
      <c r="AI87" s="1" t="str">
        <f>_xlfn.TEXTAFTER(_xlfn.TEXTBEFORE(Table9[[#This Row],[rxn]],"-"&amp;Table9[[#This Row],[enz]]),"RXN-")</f>
        <v>ACOATA_c_FWD</v>
      </c>
      <c r="AJ87" s="1" t="str">
        <f>_xlfn.TEXTBEFORE(Table9[[#This Row],[rxn]],"_",-1)</f>
        <v>RXN-ACOATA_c</v>
      </c>
    </row>
    <row r="88" spans="1:36" ht="17" hidden="1" x14ac:dyDescent="0.25">
      <c r="A88" t="s">
        <v>8615</v>
      </c>
      <c r="B88" t="str">
        <f>_xlfn.TEXTAFTER(Table5[[#This Row],[r]],"-",-1)</f>
        <v>rt5045'</v>
      </c>
      <c r="C88" t="str">
        <f>_xlfn.TEXTAFTER(_xlfn.TEXTBEFORE(Table5[[#This Row],[r]],"-"&amp;Table5[[#This Row],[enz]]),"'RXN-")</f>
        <v>2DOXG6PP_c_FWD</v>
      </c>
      <c r="D88">
        <v>11171.708534568001</v>
      </c>
      <c r="E88">
        <f>_xlfn.XLOOKUP(Table5[[#This Row],[r]],Table3[r],Table3[kapp],"")</f>
        <v>8988.1774343278394</v>
      </c>
      <c r="F88">
        <f>Table5[[#This Row],[kapp]]-Table5[[#This Row],[old]]</f>
        <v>2183.5311002401613</v>
      </c>
      <c r="G88" t="str" cm="1">
        <f t="array" ref="G88">IF(ROWS(_xlfn._xlws.FILTER(Table5[r],Table5[enz]=Table5[[#This Row],[enz]]))&gt;1,"many","1")</f>
        <v>many</v>
      </c>
      <c r="H88" t="str" cm="1">
        <f t="array" ref="H88">IF(ROWS(_xlfn._xlws.FILTER(Table5[r],Table5[rxn-no-enz]=Table5[[#This Row],[rxn-no-enz]]))&gt;1,"many","1")</f>
        <v>many</v>
      </c>
      <c r="I88" t="str">
        <f>_xlfn.XLOOKUP(SUBSTITUTE(Table5[[#This Row],[r]],"'",""),Table6[rxn],Table6[rxn],"no")</f>
        <v>no</v>
      </c>
      <c r="J88" t="str" cm="1">
        <f t="array" ref="J88">_xlfn.XLOOKUP(Table5[[#This Row],[r]],"'"&amp;Table6[rxn]&amp;"'",Table6[expected kapp],"")</f>
        <v/>
      </c>
      <c r="L88" t="s">
        <v>8670</v>
      </c>
      <c r="M88">
        <v>8988.1774343278394</v>
      </c>
      <c r="AA88" s="7" t="s">
        <v>10916</v>
      </c>
      <c r="AB88" s="7" t="str">
        <f>_xlfn.TEXTBEFORE(Table8[[#This Row],[raw]]," ")</f>
        <v>ENZSYN-rt1487</v>
      </c>
      <c r="AC88" s="7">
        <f>_xlfn.NUMBERVALUE(_xlfn.TEXTAFTER(Table8[[#This Row],[raw]]," "))</f>
        <v>7.5905894567124998E-8</v>
      </c>
      <c r="AE88" s="1" t="s">
        <v>5650</v>
      </c>
      <c r="AF88" s="1" t="s">
        <v>2778</v>
      </c>
      <c r="AG88" s="1">
        <v>0.23554234759457801</v>
      </c>
      <c r="AH88" s="1" t="str">
        <f>_xlfn.TEXTAFTER(Table9[[#This Row],[rxn]],"-",-1)</f>
        <v>rt6232</v>
      </c>
      <c r="AI88" s="1" t="str">
        <f>_xlfn.TEXTAFTER(_xlfn.TEXTBEFORE(Table9[[#This Row],[rxn]],"-"&amp;Table9[[#This Row],[enz]]),"RXN-")</f>
        <v>ACONTa_m_FWD</v>
      </c>
      <c r="AJ88" s="1" t="str">
        <f>_xlfn.TEXTBEFORE(Table9[[#This Row],[rxn]],"_",-1)</f>
        <v>RXN-ACONTa_m</v>
      </c>
    </row>
    <row r="89" spans="1:36" ht="17" hidden="1" x14ac:dyDescent="0.25">
      <c r="A89" t="s">
        <v>8616</v>
      </c>
      <c r="B89" t="str">
        <f>_xlfn.TEXTAFTER(Table5[[#This Row],[r]],"-",-1)</f>
        <v>rt6557'</v>
      </c>
      <c r="C89" t="str">
        <f>_xlfn.TEXTAFTER(_xlfn.TEXTBEFORE(Table5[[#This Row],[r]],"-"&amp;Table5[[#This Row],[enz]]),"'RXN-")</f>
        <v>2OGMAH_c_FWD</v>
      </c>
      <c r="D89">
        <v>11171.708534568001</v>
      </c>
      <c r="E89">
        <f>_xlfn.XLOOKUP(Table5[[#This Row],[r]],Table3[r],Table3[kapp],"")</f>
        <v>8988.1774343278394</v>
      </c>
      <c r="F89">
        <f>Table5[[#This Row],[kapp]]-Table5[[#This Row],[old]]</f>
        <v>2183.5311002401613</v>
      </c>
      <c r="G89" t="str" cm="1">
        <f t="array" ref="G89">IF(ROWS(_xlfn._xlws.FILTER(Table5[r],Table5[enz]=Table5[[#This Row],[enz]]))&gt;1,"many","1")</f>
        <v>many</v>
      </c>
      <c r="H89" t="str" cm="1">
        <f t="array" ref="H89">IF(ROWS(_xlfn._xlws.FILTER(Table5[r],Table5[rxn-no-enz]=Table5[[#This Row],[rxn-no-enz]]))&gt;1,"many","1")</f>
        <v>1</v>
      </c>
      <c r="I89" t="str">
        <f>_xlfn.XLOOKUP(SUBSTITUTE(Table5[[#This Row],[r]],"'",""),Table6[rxn],Table6[rxn],"no")</f>
        <v>no</v>
      </c>
      <c r="J89" t="str" cm="1">
        <f t="array" ref="J89">_xlfn.XLOOKUP(Table5[[#This Row],[r]],"'"&amp;Table6[rxn]&amp;"'",Table6[expected kapp],"")</f>
        <v/>
      </c>
      <c r="L89" t="s">
        <v>8276</v>
      </c>
      <c r="M89">
        <v>8988.1774343278394</v>
      </c>
      <c r="AA89" s="7" t="s">
        <v>10917</v>
      </c>
      <c r="AB89" s="7" t="str">
        <f>_xlfn.TEXTBEFORE(Table8[[#This Row],[raw]]," ")</f>
        <v>ENZSYN-rt7344</v>
      </c>
      <c r="AC89" s="7">
        <f>_xlfn.NUMBERVALUE(_xlfn.TEXTAFTER(Table8[[#This Row],[raw]]," "))</f>
        <v>1.8322789552415301E-7</v>
      </c>
      <c r="AE89" s="1" t="s">
        <v>5653</v>
      </c>
      <c r="AF89" s="1" t="s">
        <v>2778</v>
      </c>
      <c r="AG89" s="1">
        <v>0.23554234759457801</v>
      </c>
      <c r="AH89" s="1" t="str">
        <f>_xlfn.TEXTAFTER(Table9[[#This Row],[rxn]],"-",-1)</f>
        <v>rt6232</v>
      </c>
      <c r="AI89" s="1" t="str">
        <f>_xlfn.TEXTAFTER(_xlfn.TEXTBEFORE(Table9[[#This Row],[rxn]],"-"&amp;Table9[[#This Row],[enz]]),"RXN-")</f>
        <v>ACONTb_m_FWD</v>
      </c>
      <c r="AJ89" s="1" t="str">
        <f>_xlfn.TEXTBEFORE(Table9[[#This Row],[rxn]],"_",-1)</f>
        <v>RXN-ACONTb_m</v>
      </c>
    </row>
    <row r="90" spans="1:36" ht="17" hidden="1" x14ac:dyDescent="0.25">
      <c r="A90" t="s">
        <v>8617</v>
      </c>
      <c r="B90" t="str">
        <f>_xlfn.TEXTAFTER(Table5[[#This Row],[r]],"-",-1)</f>
        <v>rt6557'</v>
      </c>
      <c r="C90" t="str">
        <f>_xlfn.TEXTAFTER(_xlfn.TEXTBEFORE(Table5[[#This Row],[r]],"-"&amp;Table5[[#This Row],[enz]]),"'RXN-")</f>
        <v>2OSUCAH_c_FWD</v>
      </c>
      <c r="D90">
        <v>11171.708534568001</v>
      </c>
      <c r="E90">
        <f>_xlfn.XLOOKUP(Table5[[#This Row],[r]],Table3[r],Table3[kapp],"")</f>
        <v>8988.1774343278394</v>
      </c>
      <c r="F90">
        <f>Table5[[#This Row],[kapp]]-Table5[[#This Row],[old]]</f>
        <v>2183.5311002401613</v>
      </c>
      <c r="G90" t="str" cm="1">
        <f t="array" ref="G90">IF(ROWS(_xlfn._xlws.FILTER(Table5[r],Table5[enz]=Table5[[#This Row],[enz]]))&gt;1,"many","1")</f>
        <v>many</v>
      </c>
      <c r="H90" t="str" cm="1">
        <f t="array" ref="H90">IF(ROWS(_xlfn._xlws.FILTER(Table5[r],Table5[rxn-no-enz]=Table5[[#This Row],[rxn-no-enz]]))&gt;1,"many","1")</f>
        <v>1</v>
      </c>
      <c r="I90" t="str">
        <f>_xlfn.XLOOKUP(SUBSTITUTE(Table5[[#This Row],[r]],"'",""),Table6[rxn],Table6[rxn],"no")</f>
        <v>no</v>
      </c>
      <c r="J90" t="str" cm="1">
        <f t="array" ref="J90">_xlfn.XLOOKUP(Table5[[#This Row],[r]],"'"&amp;Table6[rxn]&amp;"'",Table6[expected kapp],"")</f>
        <v/>
      </c>
      <c r="L90" t="s">
        <v>8671</v>
      </c>
      <c r="M90">
        <v>8988.1774343278394</v>
      </c>
      <c r="AA90" s="7" t="s">
        <v>10918</v>
      </c>
      <c r="AB90" s="7" t="str">
        <f>_xlfn.TEXTBEFORE(Table8[[#This Row],[raw]]," ")</f>
        <v>ENZSYN-rt1788</v>
      </c>
      <c r="AC90" s="7">
        <f>_xlfn.NUMBERVALUE(_xlfn.TEXTAFTER(Table8[[#This Row],[raw]]," "))</f>
        <v>1.2163330911521401E-8</v>
      </c>
      <c r="AE90" s="1" t="s">
        <v>2865</v>
      </c>
      <c r="AF90" s="1" t="s">
        <v>2778</v>
      </c>
      <c r="AG90" s="1">
        <v>2.3388657055902502E-2</v>
      </c>
      <c r="AH90" s="1" t="str">
        <f>_xlfn.TEXTAFTER(Table9[[#This Row],[rxn]],"-",-1)</f>
        <v>rt6510</v>
      </c>
      <c r="AI90" s="1" t="str">
        <f>_xlfn.TEXTAFTER(_xlfn.TEXTBEFORE(Table9[[#This Row],[rxn]],"-"&amp;Table9[[#This Row],[enz]]),"RXN-")</f>
        <v>ACOTAi_m_FWD</v>
      </c>
      <c r="AJ90" s="1" t="str">
        <f>_xlfn.TEXTBEFORE(Table9[[#This Row],[rxn]],"_",-1)</f>
        <v>RXN-ACOTAi_m</v>
      </c>
    </row>
    <row r="91" spans="1:36" ht="17" hidden="1" x14ac:dyDescent="0.25">
      <c r="A91" t="s">
        <v>8618</v>
      </c>
      <c r="B91" t="str">
        <f>_xlfn.TEXTAFTER(Table5[[#This Row],[r]],"-",-1)</f>
        <v>rt2267'</v>
      </c>
      <c r="C91" t="str">
        <f>_xlfn.TEXTAFTER(_xlfn.TEXTBEFORE(Table5[[#This Row],[r]],"-"&amp;Table5[[#This Row],[enz]]),"'RXN-")</f>
        <v>2OXOADPt_c_m_REV</v>
      </c>
      <c r="D91">
        <v>11171.708534568001</v>
      </c>
      <c r="E91">
        <f>_xlfn.XLOOKUP(Table5[[#This Row],[r]],Table3[r],Table3[kapp],"")</f>
        <v>8988.1774343278394</v>
      </c>
      <c r="F91">
        <f>Table5[[#This Row],[kapp]]-Table5[[#This Row],[old]]</f>
        <v>2183.5311002401613</v>
      </c>
      <c r="G91" t="str" cm="1">
        <f t="array" ref="G91">IF(ROWS(_xlfn._xlws.FILTER(Table5[r],Table5[enz]=Table5[[#This Row],[enz]]))&gt;1,"many","1")</f>
        <v>many</v>
      </c>
      <c r="H91" t="str" cm="1">
        <f t="array" ref="H91">IF(ROWS(_xlfn._xlws.FILTER(Table5[r],Table5[rxn-no-enz]=Table5[[#This Row],[rxn-no-enz]]))&gt;1,"many","1")</f>
        <v>1</v>
      </c>
      <c r="I91" t="str">
        <f>_xlfn.XLOOKUP(SUBSTITUTE(Table5[[#This Row],[r]],"'",""),Table6[rxn],Table6[rxn],"no")</f>
        <v>no</v>
      </c>
      <c r="J91" t="str" cm="1">
        <f t="array" ref="J91">_xlfn.XLOOKUP(Table5[[#This Row],[r]],"'"&amp;Table6[rxn]&amp;"'",Table6[expected kapp],"")</f>
        <v/>
      </c>
      <c r="L91" t="s">
        <v>8672</v>
      </c>
      <c r="M91">
        <v>8988.1774343278394</v>
      </c>
      <c r="AA91" s="7" t="s">
        <v>10919</v>
      </c>
      <c r="AB91" s="7" t="str">
        <f>_xlfn.TEXTBEFORE(Table8[[#This Row],[raw]]," ")</f>
        <v>ENZSYN-rt8298</v>
      </c>
      <c r="AC91" s="7">
        <f>_xlfn.NUMBERVALUE(_xlfn.TEXTAFTER(Table8[[#This Row],[raw]]," "))</f>
        <v>1.2445714851737301E-7</v>
      </c>
      <c r="AE91" s="1" t="s">
        <v>5667</v>
      </c>
      <c r="AF91" s="1" t="s">
        <v>2778</v>
      </c>
      <c r="AG91" s="1">
        <v>1.11125033388298E-2</v>
      </c>
      <c r="AH91" s="1" t="str">
        <f>_xlfn.TEXTAFTER(Table9[[#This Row],[rxn]],"-",-1)</f>
        <v>rt5456</v>
      </c>
      <c r="AI91" s="1" t="str">
        <f>_xlfn.TEXTAFTER(_xlfn.TEXTBEFORE(Table9[[#This Row],[rxn]],"-"&amp;Table9[[#This Row],[enz]]),"RXN-")</f>
        <v>ACt_c_m_FWD</v>
      </c>
      <c r="AJ91" s="1" t="str">
        <f>_xlfn.TEXTBEFORE(Table9[[#This Row],[rxn]],"_",-1)</f>
        <v>RXN-ACt_c_m</v>
      </c>
    </row>
    <row r="92" spans="1:36" ht="17" hidden="1" x14ac:dyDescent="0.25">
      <c r="A92" t="s">
        <v>8619</v>
      </c>
      <c r="B92" t="str">
        <f>_xlfn.TEXTAFTER(Table5[[#This Row],[r]],"-",-1)</f>
        <v>rt3472'</v>
      </c>
      <c r="C92" t="str">
        <f>_xlfn.TEXTAFTER(_xlfn.TEXTBEFORE(Table5[[#This Row],[r]],"-"&amp;Table5[[#This Row],[enz]]),"'RXN-")</f>
        <v>3DHSKD_c_FWD</v>
      </c>
      <c r="D92">
        <v>11171.708534568001</v>
      </c>
      <c r="E92">
        <f>_xlfn.XLOOKUP(Table5[[#This Row],[r]],Table3[r],Table3[kapp],"")</f>
        <v>8988.1774343278394</v>
      </c>
      <c r="F92">
        <f>Table5[[#This Row],[kapp]]-Table5[[#This Row],[old]]</f>
        <v>2183.5311002401613</v>
      </c>
      <c r="G92" t="str" cm="1">
        <f t="array" ref="G92">IF(ROWS(_xlfn._xlws.FILTER(Table5[r],Table5[enz]=Table5[[#This Row],[enz]]))&gt;1,"many","1")</f>
        <v>many</v>
      </c>
      <c r="H92" t="str" cm="1">
        <f t="array" ref="H92">IF(ROWS(_xlfn._xlws.FILTER(Table5[r],Table5[rxn-no-enz]=Table5[[#This Row],[rxn-no-enz]]))&gt;1,"many","1")</f>
        <v>1</v>
      </c>
      <c r="I92" t="str">
        <f>_xlfn.XLOOKUP(SUBSTITUTE(Table5[[#This Row],[r]],"'",""),Table6[rxn],Table6[rxn],"no")</f>
        <v>no</v>
      </c>
      <c r="J92" t="str" cm="1">
        <f t="array" ref="J92">_xlfn.XLOOKUP(Table5[[#This Row],[r]],"'"&amp;Table6[rxn]&amp;"'",Table6[expected kapp],"")</f>
        <v/>
      </c>
      <c r="L92" t="s">
        <v>8673</v>
      </c>
      <c r="M92">
        <v>8988.1774343278394</v>
      </c>
      <c r="AA92" s="7" t="s">
        <v>10920</v>
      </c>
      <c r="AB92" s="7" t="str">
        <f>_xlfn.TEXTBEFORE(Table8[[#This Row],[raw]]," ")</f>
        <v>ENZSYN-rt0757</v>
      </c>
      <c r="AC92" s="7">
        <f>_xlfn.NUMBERVALUE(_xlfn.TEXTAFTER(Table8[[#This Row],[raw]]," "))</f>
        <v>4.6287009913443502E-8</v>
      </c>
      <c r="AE92" s="1" t="s">
        <v>5679</v>
      </c>
      <c r="AF92" s="1" t="s">
        <v>2778</v>
      </c>
      <c r="AG92" s="1">
        <v>0.47584893723076899</v>
      </c>
      <c r="AH92" s="1" t="str">
        <f>_xlfn.TEXTAFTER(Table9[[#This Row],[rxn]],"-",-1)</f>
        <v>rt3932</v>
      </c>
      <c r="AI92" s="1" t="str">
        <f>_xlfn.TEXTAFTER(_xlfn.TEXTBEFORE(Table9[[#This Row],[rxn]],"-"&amp;Table9[[#This Row],[enz]]),"RXN-")</f>
        <v>ADK1_c_FWD</v>
      </c>
      <c r="AJ92" s="1" t="str">
        <f>_xlfn.TEXTBEFORE(Table9[[#This Row],[rxn]],"_",-1)</f>
        <v>RXN-ADK1_c</v>
      </c>
    </row>
    <row r="93" spans="1:36" ht="17" hidden="1" x14ac:dyDescent="0.25">
      <c r="A93" t="s">
        <v>8620</v>
      </c>
      <c r="B93" t="str">
        <f>_xlfn.TEXTAFTER(Table5[[#This Row],[r]],"-",-1)</f>
        <v>rt3472'</v>
      </c>
      <c r="C93" t="str">
        <f>_xlfn.TEXTAFTER(_xlfn.TEXTBEFORE(Table5[[#This Row],[r]],"-"&amp;Table5[[#This Row],[enz]]),"'RXN-")</f>
        <v>3DHSKD_c_REV</v>
      </c>
      <c r="D93">
        <v>11171.708534568001</v>
      </c>
      <c r="E93">
        <f>_xlfn.XLOOKUP(Table5[[#This Row],[r]],Table3[r],Table3[kapp],"")</f>
        <v>8988.1774343278394</v>
      </c>
      <c r="F93">
        <f>Table5[[#This Row],[kapp]]-Table5[[#This Row],[old]]</f>
        <v>2183.5311002401613</v>
      </c>
      <c r="G93" t="str" cm="1">
        <f t="array" ref="G93">IF(ROWS(_xlfn._xlws.FILTER(Table5[r],Table5[enz]=Table5[[#This Row],[enz]]))&gt;1,"many","1")</f>
        <v>many</v>
      </c>
      <c r="H93" t="str" cm="1">
        <f t="array" ref="H93">IF(ROWS(_xlfn._xlws.FILTER(Table5[r],Table5[rxn-no-enz]=Table5[[#This Row],[rxn-no-enz]]))&gt;1,"many","1")</f>
        <v>1</v>
      </c>
      <c r="I93" t="str">
        <f>_xlfn.XLOOKUP(SUBSTITUTE(Table5[[#This Row],[r]],"'",""),Table6[rxn],Table6[rxn],"no")</f>
        <v>no</v>
      </c>
      <c r="J93" t="str" cm="1">
        <f t="array" ref="J93">_xlfn.XLOOKUP(Table5[[#This Row],[r]],"'"&amp;Table6[rxn]&amp;"'",Table6[expected kapp],"")</f>
        <v/>
      </c>
      <c r="L93" t="s">
        <v>8674</v>
      </c>
      <c r="M93">
        <v>8988.1774343278394</v>
      </c>
      <c r="AA93" s="7" t="s">
        <v>10921</v>
      </c>
      <c r="AB93" s="7" t="str">
        <f>_xlfn.TEXTBEFORE(Table8[[#This Row],[raw]]," ")</f>
        <v>ENZSYN-rt2234_m</v>
      </c>
      <c r="AC93" s="7">
        <f>_xlfn.NUMBERVALUE(_xlfn.TEXTAFTER(Table8[[#This Row],[raw]]," "))</f>
        <v>3.9339994503592E-7</v>
      </c>
      <c r="AE93" s="1" t="s">
        <v>2868</v>
      </c>
      <c r="AF93" s="1" t="s">
        <v>2778</v>
      </c>
      <c r="AG93" s="9">
        <v>1.1112543481148001E-5</v>
      </c>
      <c r="AH93" s="1" t="str">
        <f>_xlfn.TEXTAFTER(Table9[[#This Row],[rxn]],"-",-1)</f>
        <v>rt2849</v>
      </c>
      <c r="AI93" s="1" t="str">
        <f>_xlfn.TEXTAFTER(_xlfn.TEXTBEFORE(Table9[[#This Row],[rxn]],"-"&amp;Table9[[#This Row],[enz]]),"RXN-")</f>
        <v>ADMDC_c_FWD</v>
      </c>
      <c r="AJ93" s="1" t="str">
        <f>_xlfn.TEXTBEFORE(Table9[[#This Row],[rxn]],"_",-1)</f>
        <v>RXN-ADMDC_c</v>
      </c>
    </row>
    <row r="94" spans="1:36" ht="17" hidden="1" x14ac:dyDescent="0.25">
      <c r="A94" t="s">
        <v>8621</v>
      </c>
      <c r="B94" t="str">
        <f>_xlfn.TEXTAFTER(Table5[[#This Row],[r]],"-",-1)</f>
        <v>rt2309'</v>
      </c>
      <c r="C94" t="str">
        <f>_xlfn.TEXTAFTER(_xlfn.TEXTBEFORE(Table5[[#This Row],[r]],"-"&amp;Table5[[#This Row],[enz]]),"'RXN-")</f>
        <v>3HACD200_rm_REV</v>
      </c>
      <c r="D94">
        <v>11171.708534568001</v>
      </c>
      <c r="E94">
        <f>_xlfn.XLOOKUP(Table5[[#This Row],[r]],Table3[r],Table3[kapp],"")</f>
        <v>8988.1774343278394</v>
      </c>
      <c r="F94">
        <f>Table5[[#This Row],[kapp]]-Table5[[#This Row],[old]]</f>
        <v>2183.5311002401613</v>
      </c>
      <c r="G94" t="str" cm="1">
        <f t="array" ref="G94">IF(ROWS(_xlfn._xlws.FILTER(Table5[r],Table5[enz]=Table5[[#This Row],[enz]]))&gt;1,"many","1")</f>
        <v>many</v>
      </c>
      <c r="H94" t="str" cm="1">
        <f t="array" ref="H94">IF(ROWS(_xlfn._xlws.FILTER(Table5[r],Table5[rxn-no-enz]=Table5[[#This Row],[rxn-no-enz]]))&gt;1,"many","1")</f>
        <v>1</v>
      </c>
      <c r="I94" t="str">
        <f>_xlfn.XLOOKUP(SUBSTITUTE(Table5[[#This Row],[r]],"'",""),Table6[rxn],Table6[rxn],"no")</f>
        <v>no</v>
      </c>
      <c r="J94" t="str" cm="1">
        <f t="array" ref="J94">_xlfn.XLOOKUP(Table5[[#This Row],[r]],"'"&amp;Table6[rxn]&amp;"'",Table6[expected kapp],"")</f>
        <v/>
      </c>
      <c r="L94" t="s">
        <v>8675</v>
      </c>
      <c r="M94">
        <v>8988.1774343278394</v>
      </c>
      <c r="AA94" s="7" t="s">
        <v>10922</v>
      </c>
      <c r="AB94" s="7" t="str">
        <f>_xlfn.TEXTBEFORE(Table8[[#This Row],[raw]]," ")</f>
        <v>ENZSYN-rt3157</v>
      </c>
      <c r="AC94" s="7">
        <f>_xlfn.NUMBERVALUE(_xlfn.TEXTAFTER(Table8[[#This Row],[raw]]," "))</f>
        <v>5.8797136309814297E-7</v>
      </c>
      <c r="AE94" s="1" t="s">
        <v>2869</v>
      </c>
      <c r="AF94" s="1" t="s">
        <v>2778</v>
      </c>
      <c r="AG94" s="1">
        <v>2.51221475817184E-2</v>
      </c>
      <c r="AH94" s="1" t="str">
        <f>_xlfn.TEXTAFTER(Table9[[#This Row],[rxn]],"-",-1)</f>
        <v>rt0017</v>
      </c>
      <c r="AI94" s="1" t="str">
        <f>_xlfn.TEXTAFTER(_xlfn.TEXTBEFORE(Table9[[#This Row],[rxn]],"-"&amp;Table9[[#This Row],[enz]]),"RXN-")</f>
        <v>ADNK1_c_FWD</v>
      </c>
      <c r="AJ94" s="1" t="str">
        <f>_xlfn.TEXTBEFORE(Table9[[#This Row],[rxn]],"_",-1)</f>
        <v>RXN-ADNK1_c</v>
      </c>
    </row>
    <row r="95" spans="1:36" ht="17" hidden="1" x14ac:dyDescent="0.25">
      <c r="A95" t="s">
        <v>8622</v>
      </c>
      <c r="B95" t="str">
        <f>_xlfn.TEXTAFTER(Table5[[#This Row],[r]],"-",-1)</f>
        <v>rt2309'</v>
      </c>
      <c r="C95" t="str">
        <f>_xlfn.TEXTAFTER(_xlfn.TEXTBEFORE(Table5[[#This Row],[r]],"-"&amp;Table5[[#This Row],[enz]]),"'RXN-")</f>
        <v>3HACD220_rm_REV</v>
      </c>
      <c r="D95">
        <v>11171.708534568001</v>
      </c>
      <c r="E95">
        <f>_xlfn.XLOOKUP(Table5[[#This Row],[r]],Table3[r],Table3[kapp],"")</f>
        <v>8988.1774343278394</v>
      </c>
      <c r="F95">
        <f>Table5[[#This Row],[kapp]]-Table5[[#This Row],[old]]</f>
        <v>2183.5311002401613</v>
      </c>
      <c r="G95" t="str" cm="1">
        <f t="array" ref="G95">IF(ROWS(_xlfn._xlws.FILTER(Table5[r],Table5[enz]=Table5[[#This Row],[enz]]))&gt;1,"many","1")</f>
        <v>many</v>
      </c>
      <c r="H95" t="str" cm="1">
        <f t="array" ref="H95">IF(ROWS(_xlfn._xlws.FILTER(Table5[r],Table5[rxn-no-enz]=Table5[[#This Row],[rxn-no-enz]]))&gt;1,"many","1")</f>
        <v>1</v>
      </c>
      <c r="I95" t="str">
        <f>_xlfn.XLOOKUP(SUBSTITUTE(Table5[[#This Row],[r]],"'",""),Table6[rxn],Table6[rxn],"no")</f>
        <v>no</v>
      </c>
      <c r="J95" t="str" cm="1">
        <f t="array" ref="J95">_xlfn.XLOOKUP(Table5[[#This Row],[r]],"'"&amp;Table6[rxn]&amp;"'",Table6[expected kapp],"")</f>
        <v/>
      </c>
      <c r="L95" t="s">
        <v>8676</v>
      </c>
      <c r="M95">
        <v>8988.1774343278394</v>
      </c>
      <c r="AA95" s="7" t="s">
        <v>10923</v>
      </c>
      <c r="AB95" s="7" t="str">
        <f>_xlfn.TEXTBEFORE(Table8[[#This Row],[raw]]," ")</f>
        <v>ENZSYN-rt1321</v>
      </c>
      <c r="AC95" s="7">
        <f>_xlfn.NUMBERVALUE(_xlfn.TEXTAFTER(Table8[[#This Row],[raw]]," "))</f>
        <v>3.7067444755217697E-7</v>
      </c>
      <c r="AE95" s="1" t="s">
        <v>2870</v>
      </c>
      <c r="AF95" s="1" t="s">
        <v>2778</v>
      </c>
      <c r="AG95" s="1">
        <v>20.652931368130702</v>
      </c>
      <c r="AH95" s="1" t="str">
        <f>_xlfn.TEXTAFTER(Table9[[#This Row],[rxn]],"-",-1)</f>
        <v>rt4336</v>
      </c>
      <c r="AI95" s="1" t="str">
        <f>_xlfn.TEXTAFTER(_xlfn.TEXTBEFORE(Table9[[#This Row],[rxn]],"-"&amp;Table9[[#This Row],[enz]]),"RXN-")</f>
        <v>ADPATPt_c_m_FWD</v>
      </c>
      <c r="AJ95" s="1" t="str">
        <f>_xlfn.TEXTBEFORE(Table9[[#This Row],[rxn]],"_",-1)</f>
        <v>RXN-ADPATPt_c_m</v>
      </c>
    </row>
    <row r="96" spans="1:36" ht="17" hidden="1" x14ac:dyDescent="0.25">
      <c r="A96" t="s">
        <v>8623</v>
      </c>
      <c r="B96" t="str">
        <f>_xlfn.TEXTAFTER(Table5[[#This Row],[r]],"-",-1)</f>
        <v>rt2309'</v>
      </c>
      <c r="C96" t="str">
        <f>_xlfn.TEXTAFTER(_xlfn.TEXTBEFORE(Table5[[#This Row],[r]],"-"&amp;Table5[[#This Row],[enz]]),"'RXN-")</f>
        <v>3HACD240_rm_REV</v>
      </c>
      <c r="D96">
        <v>11171.708534568001</v>
      </c>
      <c r="E96">
        <f>_xlfn.XLOOKUP(Table5[[#This Row],[r]],Table3[r],Table3[kapp],"")</f>
        <v>8988.1774343278394</v>
      </c>
      <c r="F96">
        <f>Table5[[#This Row],[kapp]]-Table5[[#This Row],[old]]</f>
        <v>2183.5311002401613</v>
      </c>
      <c r="G96" t="str" cm="1">
        <f t="array" ref="G96">IF(ROWS(_xlfn._xlws.FILTER(Table5[r],Table5[enz]=Table5[[#This Row],[enz]]))&gt;1,"many","1")</f>
        <v>many</v>
      </c>
      <c r="H96" t="str" cm="1">
        <f t="array" ref="H96">IF(ROWS(_xlfn._xlws.FILTER(Table5[r],Table5[rxn-no-enz]=Table5[[#This Row],[rxn-no-enz]]))&gt;1,"many","1")</f>
        <v>1</v>
      </c>
      <c r="I96" t="str">
        <f>_xlfn.XLOOKUP(SUBSTITUTE(Table5[[#This Row],[r]],"'",""),Table6[rxn],Table6[rxn],"no")</f>
        <v>no</v>
      </c>
      <c r="J96" t="str" cm="1">
        <f t="array" ref="J96">_xlfn.XLOOKUP(Table5[[#This Row],[r]],"'"&amp;Table6[rxn]&amp;"'",Table6[expected kapp],"")</f>
        <v/>
      </c>
      <c r="L96" t="s">
        <v>8677</v>
      </c>
      <c r="M96">
        <v>8988.1774343278394</v>
      </c>
      <c r="AA96" s="7" t="s">
        <v>10924</v>
      </c>
      <c r="AB96" s="7" t="str">
        <f>_xlfn.TEXTBEFORE(Table8[[#This Row],[raw]]," ")</f>
        <v>ENZSYN-rt3791_c</v>
      </c>
      <c r="AC96" s="7">
        <f>_xlfn.NUMBERVALUE(_xlfn.TEXTAFTER(Table8[[#This Row],[raw]]," "))</f>
        <v>3.08163529204648E-7</v>
      </c>
      <c r="AE96" s="1" t="s">
        <v>5693</v>
      </c>
      <c r="AF96" s="1" t="s">
        <v>2778</v>
      </c>
      <c r="AG96" s="9">
        <v>1.1112543481148001E-5</v>
      </c>
      <c r="AH96" s="1" t="str">
        <f>_xlfn.TEXTAFTER(Table9[[#This Row],[rxn]],"-",-1)</f>
        <v>rt7825</v>
      </c>
      <c r="AI96" s="1" t="str">
        <f>_xlfn.TEXTAFTER(_xlfn.TEXTBEFORE(Table9[[#This Row],[rxn]],"-"&amp;Table9[[#This Row],[enz]]),"RXN-")</f>
        <v>ADPT_c_FWD</v>
      </c>
      <c r="AJ96" s="1" t="str">
        <f>_xlfn.TEXTBEFORE(Table9[[#This Row],[rxn]],"_",-1)</f>
        <v>RXN-ADPT_c</v>
      </c>
    </row>
    <row r="97" spans="1:36" ht="17" hidden="1" x14ac:dyDescent="0.25">
      <c r="A97" t="s">
        <v>8624</v>
      </c>
      <c r="B97" t="str">
        <f>_xlfn.TEXTAFTER(Table5[[#This Row],[r]],"-",-1)</f>
        <v>rt2309'</v>
      </c>
      <c r="C97" t="str">
        <f>_xlfn.TEXTAFTER(_xlfn.TEXTBEFORE(Table5[[#This Row],[r]],"-"&amp;Table5[[#This Row],[enz]]),"'RXN-")</f>
        <v>3HACD260_rm_REV</v>
      </c>
      <c r="D97">
        <v>11171.708534568001</v>
      </c>
      <c r="E97">
        <f>_xlfn.XLOOKUP(Table5[[#This Row],[r]],Table3[r],Table3[kapp],"")</f>
        <v>8988.1774343278394</v>
      </c>
      <c r="F97">
        <f>Table5[[#This Row],[kapp]]-Table5[[#This Row],[old]]</f>
        <v>2183.5311002401613</v>
      </c>
      <c r="G97" t="str" cm="1">
        <f t="array" ref="G97">IF(ROWS(_xlfn._xlws.FILTER(Table5[r],Table5[enz]=Table5[[#This Row],[enz]]))&gt;1,"many","1")</f>
        <v>many</v>
      </c>
      <c r="H97" t="str" cm="1">
        <f t="array" ref="H97">IF(ROWS(_xlfn._xlws.FILTER(Table5[r],Table5[rxn-no-enz]=Table5[[#This Row],[rxn-no-enz]]))&gt;1,"many","1")</f>
        <v>1</v>
      </c>
      <c r="I97" t="str">
        <f>_xlfn.XLOOKUP(SUBSTITUTE(Table5[[#This Row],[r]],"'",""),Table6[rxn],Table6[rxn],"no")</f>
        <v>no</v>
      </c>
      <c r="J97" t="str" cm="1">
        <f t="array" ref="J97">_xlfn.XLOOKUP(Table5[[#This Row],[r]],"'"&amp;Table6[rxn]&amp;"'",Table6[expected kapp],"")</f>
        <v/>
      </c>
      <c r="L97" t="s">
        <v>8678</v>
      </c>
      <c r="M97">
        <v>8988.1774343278394</v>
      </c>
      <c r="AA97" s="7" t="s">
        <v>10925</v>
      </c>
      <c r="AB97" s="7" t="str">
        <f>_xlfn.TEXTBEFORE(Table8[[#This Row],[raw]]," ")</f>
        <v>ENZSYN-rt6498</v>
      </c>
      <c r="AC97" s="7">
        <f>_xlfn.NUMBERVALUE(_xlfn.TEXTAFTER(Table8[[#This Row],[raw]]," "))</f>
        <v>6.4086091221020802E-7</v>
      </c>
      <c r="AE97" s="1" t="s">
        <v>2871</v>
      </c>
      <c r="AF97" s="1" t="s">
        <v>2778</v>
      </c>
      <c r="AG97" s="1">
        <v>9.2245878497998895E-3</v>
      </c>
      <c r="AH97" s="1" t="str">
        <f>_xlfn.TEXTAFTER(Table9[[#This Row],[rxn]],"-",-1)</f>
        <v>rt0341</v>
      </c>
      <c r="AI97" s="1" t="str">
        <f>_xlfn.TEXTAFTER(_xlfn.TEXTBEFORE(Table9[[#This Row],[rxn]],"-"&amp;Table9[[#This Row],[enz]]),"RXN-")</f>
        <v>ADSK_c_FWD</v>
      </c>
      <c r="AJ97" s="1" t="str">
        <f>_xlfn.TEXTBEFORE(Table9[[#This Row],[rxn]],"_",-1)</f>
        <v>RXN-ADSK_c</v>
      </c>
    </row>
    <row r="98" spans="1:36" ht="17" hidden="1" x14ac:dyDescent="0.25">
      <c r="A98" t="s">
        <v>8625</v>
      </c>
      <c r="B98" t="str">
        <f>_xlfn.TEXTAFTER(Table5[[#This Row],[r]],"-",-1)</f>
        <v>rt0302'</v>
      </c>
      <c r="C98" t="str">
        <f>_xlfn.TEXTAFTER(_xlfn.TEXTBEFORE(Table5[[#This Row],[r]],"-"&amp;Table5[[#This Row],[enz]]),"'RXN-")</f>
        <v>3HAD40_c_REV</v>
      </c>
      <c r="D98">
        <v>11171.708534568001</v>
      </c>
      <c r="E98">
        <f>_xlfn.XLOOKUP(Table5[[#This Row],[r]],Table3[r],Table3[kapp],"")</f>
        <v>8988.1774343278394</v>
      </c>
      <c r="F98">
        <f>Table5[[#This Row],[kapp]]-Table5[[#This Row],[old]]</f>
        <v>2183.5311002401613</v>
      </c>
      <c r="G98" t="str" cm="1">
        <f t="array" ref="G98">IF(ROWS(_xlfn._xlws.FILTER(Table5[r],Table5[enz]=Table5[[#This Row],[enz]]))&gt;1,"many","1")</f>
        <v>many</v>
      </c>
      <c r="H98" t="str" cm="1">
        <f t="array" ref="H98">IF(ROWS(_xlfn._xlws.FILTER(Table5[r],Table5[rxn-no-enz]=Table5[[#This Row],[rxn-no-enz]]))&gt;1,"many","1")</f>
        <v>1</v>
      </c>
      <c r="I98" t="str">
        <f>_xlfn.XLOOKUP(SUBSTITUTE(Table5[[#This Row],[r]],"'",""),Table6[rxn],Table6[rxn],"no")</f>
        <v>no</v>
      </c>
      <c r="J98" t="str" cm="1">
        <f t="array" ref="J98">_xlfn.XLOOKUP(Table5[[#This Row],[r]],"'"&amp;Table6[rxn]&amp;"'",Table6[expected kapp],"")</f>
        <v/>
      </c>
      <c r="L98" t="s">
        <v>8679</v>
      </c>
      <c r="M98">
        <v>8988.1774343278394</v>
      </c>
      <c r="AA98" s="7" t="s">
        <v>10926</v>
      </c>
      <c r="AB98" s="7" t="str">
        <f>_xlfn.TEXTBEFORE(Table8[[#This Row],[raw]]," ")</f>
        <v>ENZSYN-rt3923</v>
      </c>
      <c r="AC98" s="7">
        <f>_xlfn.NUMBERVALUE(_xlfn.TEXTAFTER(Table8[[#This Row],[raw]]," "))</f>
        <v>2.1023162916385199E-7</v>
      </c>
      <c r="AE98" s="1" t="s">
        <v>2872</v>
      </c>
      <c r="AF98" s="1" t="s">
        <v>2778</v>
      </c>
      <c r="AG98" s="9">
        <v>1.27352733625812E-2</v>
      </c>
      <c r="AH98" s="1" t="str">
        <f>_xlfn.TEXTAFTER(Table9[[#This Row],[rxn]],"-",-1)</f>
        <v>rt7437</v>
      </c>
      <c r="AI98" s="1" t="str">
        <f>_xlfn.TEXTAFTER(_xlfn.TEXTBEFORE(Table9[[#This Row],[rxn]],"-"&amp;Table9[[#This Row],[enz]]),"RXN-")</f>
        <v>ADSL1r_c_FWD</v>
      </c>
      <c r="AJ98" s="1" t="str">
        <f>_xlfn.TEXTBEFORE(Table9[[#This Row],[rxn]],"_",-1)</f>
        <v>RXN-ADSL1r_c</v>
      </c>
    </row>
    <row r="99" spans="1:36" ht="17" hidden="1" x14ac:dyDescent="0.25">
      <c r="A99" t="s">
        <v>8626</v>
      </c>
      <c r="B99" t="str">
        <f>_xlfn.TEXTAFTER(Table5[[#This Row],[r]],"-",-1)</f>
        <v>rt7207_m'</v>
      </c>
      <c r="C99" t="str">
        <f>_xlfn.TEXTAFTER(_xlfn.TEXTBEFORE(Table5[[#This Row],[r]],"-"&amp;Table5[[#This Row],[enz]]),"'RXN-")</f>
        <v>3HAD40_m_FWD</v>
      </c>
      <c r="D99">
        <v>11171.708534568001</v>
      </c>
      <c r="E99">
        <f>_xlfn.XLOOKUP(Table5[[#This Row],[r]],Table3[r],Table3[kapp],"")</f>
        <v>8988.1774343278394</v>
      </c>
      <c r="F99">
        <f>Table5[[#This Row],[kapp]]-Table5[[#This Row],[old]]</f>
        <v>2183.5311002401613</v>
      </c>
      <c r="G99" t="str" cm="1">
        <f t="array" ref="G99">IF(ROWS(_xlfn._xlws.FILTER(Table5[r],Table5[enz]=Table5[[#This Row],[enz]]))&gt;1,"many","1")</f>
        <v>many</v>
      </c>
      <c r="H99" t="str" cm="1">
        <f t="array" ref="H99">IF(ROWS(_xlfn._xlws.FILTER(Table5[r],Table5[rxn-no-enz]=Table5[[#This Row],[rxn-no-enz]]))&gt;1,"many","1")</f>
        <v>1</v>
      </c>
      <c r="I99" t="str">
        <f>_xlfn.XLOOKUP(SUBSTITUTE(Table5[[#This Row],[r]],"'",""),Table6[rxn],Table6[rxn],"no")</f>
        <v>no</v>
      </c>
      <c r="J99" t="str" cm="1">
        <f t="array" ref="J99">_xlfn.XLOOKUP(Table5[[#This Row],[r]],"'"&amp;Table6[rxn]&amp;"'",Table6[expected kapp],"")</f>
        <v/>
      </c>
      <c r="L99" t="s">
        <v>8277</v>
      </c>
      <c r="M99">
        <v>8988.1774343278394</v>
      </c>
      <c r="AA99" s="7" t="s">
        <v>10927</v>
      </c>
      <c r="AB99" s="7" t="str">
        <f>_xlfn.TEXTBEFORE(Table8[[#This Row],[raw]]," ")</f>
        <v>ENZSYN-rt7138</v>
      </c>
      <c r="AC99" s="7">
        <f>_xlfn.NUMBERVALUE(_xlfn.TEXTAFTER(Table8[[#This Row],[raw]]," "))</f>
        <v>1.33997877251606E-8</v>
      </c>
      <c r="AE99" s="1" t="s">
        <v>2873</v>
      </c>
      <c r="AF99" s="1" t="s">
        <v>2778</v>
      </c>
      <c r="AG99" s="1">
        <v>1.34550646213358E-2</v>
      </c>
      <c r="AH99" s="1" t="str">
        <f>_xlfn.TEXTAFTER(Table9[[#This Row],[rxn]],"-",-1)</f>
        <v>rt7437</v>
      </c>
      <c r="AI99" s="1" t="str">
        <f>_xlfn.TEXTAFTER(_xlfn.TEXTBEFORE(Table9[[#This Row],[rxn]],"-"&amp;Table9[[#This Row],[enz]]),"RXN-")</f>
        <v>ADSL2i_c_FWD</v>
      </c>
      <c r="AJ99" s="1" t="str">
        <f>_xlfn.TEXTBEFORE(Table9[[#This Row],[rxn]],"_",-1)</f>
        <v>RXN-ADSL2i_c</v>
      </c>
    </row>
    <row r="100" spans="1:36" ht="17" hidden="1" x14ac:dyDescent="0.25">
      <c r="A100" t="s">
        <v>8627</v>
      </c>
      <c r="B100" t="str">
        <f>_xlfn.TEXTAFTER(Table5[[#This Row],[r]],"-",-1)</f>
        <v>rt7207_m'</v>
      </c>
      <c r="C100" t="str">
        <f>_xlfn.TEXTAFTER(_xlfn.TEXTBEFORE(Table5[[#This Row],[r]],"-"&amp;Table5[[#This Row],[enz]]),"'RXN-")</f>
        <v>3HAD40_m_REV</v>
      </c>
      <c r="D100">
        <v>11171.708534568001</v>
      </c>
      <c r="E100">
        <f>_xlfn.XLOOKUP(Table5[[#This Row],[r]],Table3[r],Table3[kapp],"")</f>
        <v>8988.1774343278394</v>
      </c>
      <c r="F100">
        <f>Table5[[#This Row],[kapp]]-Table5[[#This Row],[old]]</f>
        <v>2183.5311002401613</v>
      </c>
      <c r="G100" t="str" cm="1">
        <f t="array" ref="G100">IF(ROWS(_xlfn._xlws.FILTER(Table5[r],Table5[enz]=Table5[[#This Row],[enz]]))&gt;1,"many","1")</f>
        <v>many</v>
      </c>
      <c r="H100" t="str" cm="1">
        <f t="array" ref="H100">IF(ROWS(_xlfn._xlws.FILTER(Table5[r],Table5[rxn-no-enz]=Table5[[#This Row],[rxn-no-enz]]))&gt;1,"many","1")</f>
        <v>1</v>
      </c>
      <c r="I100" t="str">
        <f>_xlfn.XLOOKUP(SUBSTITUTE(Table5[[#This Row],[r]],"'",""),Table6[rxn],Table6[rxn],"no")</f>
        <v>no</v>
      </c>
      <c r="J100" t="str" cm="1">
        <f t="array" ref="J100">_xlfn.XLOOKUP(Table5[[#This Row],[r]],"'"&amp;Table6[rxn]&amp;"'",Table6[expected kapp],"")</f>
        <v/>
      </c>
      <c r="L100" t="s">
        <v>8680</v>
      </c>
      <c r="M100">
        <v>8988.1774343278394</v>
      </c>
      <c r="AA100" s="7" t="s">
        <v>10928</v>
      </c>
      <c r="AB100" s="7" t="str">
        <f>_xlfn.TEXTBEFORE(Table8[[#This Row],[raw]]," ")</f>
        <v>ENZSYN-rt5884</v>
      </c>
      <c r="AC100" s="7">
        <f>_xlfn.NUMBERVALUE(_xlfn.TEXTAFTER(Table8[[#This Row],[raw]]," "))</f>
        <v>1.15054326925817E-7</v>
      </c>
      <c r="AE100" s="1" t="s">
        <v>2874</v>
      </c>
      <c r="AF100" s="1" t="s">
        <v>2778</v>
      </c>
      <c r="AG100" s="1">
        <v>1.27352733625812E-2</v>
      </c>
      <c r="AH100" s="1" t="str">
        <f>_xlfn.TEXTAFTER(Table9[[#This Row],[rxn]],"-",-1)</f>
        <v>rt3802</v>
      </c>
      <c r="AI100" s="1" t="str">
        <f>_xlfn.TEXTAFTER(_xlfn.TEXTBEFORE(Table9[[#This Row],[rxn]],"-"&amp;Table9[[#This Row],[enz]]),"RXN-")</f>
        <v>ADSS_c_FWD</v>
      </c>
      <c r="AJ100" s="1" t="str">
        <f>_xlfn.TEXTBEFORE(Table9[[#This Row],[rxn]],"_",-1)</f>
        <v>RXN-ADSS_c</v>
      </c>
    </row>
    <row r="101" spans="1:36" ht="17" hidden="1" x14ac:dyDescent="0.25">
      <c r="A101" t="s">
        <v>8628</v>
      </c>
      <c r="B101" t="str">
        <f>_xlfn.TEXTAFTER(Table5[[#This Row],[r]],"-",-1)</f>
        <v>rt7207_m'</v>
      </c>
      <c r="C101" t="str">
        <f>_xlfn.TEXTAFTER(_xlfn.TEXTBEFORE(Table5[[#This Row],[r]],"-"&amp;Table5[[#This Row],[enz]]),"'RXN-")</f>
        <v>3HAD60_m_FWD</v>
      </c>
      <c r="D101">
        <v>11171.708534568001</v>
      </c>
      <c r="E101">
        <f>_xlfn.XLOOKUP(Table5[[#This Row],[r]],Table3[r],Table3[kapp],"")</f>
        <v>8988.1774343278394</v>
      </c>
      <c r="F101">
        <f>Table5[[#This Row],[kapp]]-Table5[[#This Row],[old]]</f>
        <v>2183.5311002401613</v>
      </c>
      <c r="G101" t="str" cm="1">
        <f t="array" ref="G101">IF(ROWS(_xlfn._xlws.FILTER(Table5[r],Table5[enz]=Table5[[#This Row],[enz]]))&gt;1,"many","1")</f>
        <v>many</v>
      </c>
      <c r="H101" t="str" cm="1">
        <f t="array" ref="H101">IF(ROWS(_xlfn._xlws.FILTER(Table5[r],Table5[rxn-no-enz]=Table5[[#This Row],[rxn-no-enz]]))&gt;1,"many","1")</f>
        <v>1</v>
      </c>
      <c r="I101" t="str">
        <f>_xlfn.XLOOKUP(SUBSTITUTE(Table5[[#This Row],[r]],"'",""),Table6[rxn],Table6[rxn],"no")</f>
        <v>no</v>
      </c>
      <c r="J101" t="str" cm="1">
        <f t="array" ref="J101">_xlfn.XLOOKUP(Table5[[#This Row],[r]],"'"&amp;Table6[rxn]&amp;"'",Table6[expected kapp],"")</f>
        <v/>
      </c>
      <c r="L101" t="s">
        <v>8269</v>
      </c>
      <c r="M101">
        <v>8988.1774343278394</v>
      </c>
      <c r="AA101" s="7" t="s">
        <v>10929</v>
      </c>
      <c r="AB101" s="7" t="str">
        <f>_xlfn.TEXTBEFORE(Table8[[#This Row],[raw]]," ")</f>
        <v>ENZSYN-rt7962_DKMPPH_c</v>
      </c>
      <c r="AC101" s="7">
        <f>_xlfn.NUMBERVALUE(_xlfn.TEXTAFTER(Table8[[#This Row],[raw]]," "))</f>
        <v>2.62619362370425E-7</v>
      </c>
      <c r="AE101" s="1" t="s">
        <v>2875</v>
      </c>
      <c r="AF101" s="1" t="s">
        <v>2778</v>
      </c>
      <c r="AG101" s="9">
        <v>1.112031432977E-5</v>
      </c>
      <c r="AH101" s="1" t="str">
        <f>_xlfn.TEXTAFTER(Table9[[#This Row],[rxn]],"-",-1)</f>
        <v>rt3174_c</v>
      </c>
      <c r="AI101" s="1" t="str">
        <f>_xlfn.TEXTAFTER(_xlfn.TEXTBEFORE(Table9[[#This Row],[rxn]],"-"&amp;Table9[[#This Row],[enz]]),"RXN-")</f>
        <v>AFAT_c_FWD</v>
      </c>
      <c r="AJ101" s="1" t="str">
        <f>_xlfn.TEXTBEFORE(Table9[[#This Row],[rxn]],"_",-1)</f>
        <v>RXN-AFAT_c_FWD-rt3174</v>
      </c>
    </row>
    <row r="102" spans="1:36" ht="17" hidden="1" x14ac:dyDescent="0.25">
      <c r="A102" t="s">
        <v>8629</v>
      </c>
      <c r="B102" t="str">
        <f>_xlfn.TEXTAFTER(Table5[[#This Row],[r]],"-",-1)</f>
        <v>rt7207_m'</v>
      </c>
      <c r="C102" t="str">
        <f>_xlfn.TEXTAFTER(_xlfn.TEXTBEFORE(Table5[[#This Row],[r]],"-"&amp;Table5[[#This Row],[enz]]),"'RXN-")</f>
        <v>3HAD60_m_REV</v>
      </c>
      <c r="D102">
        <v>11171.708534568001</v>
      </c>
      <c r="E102">
        <f>_xlfn.XLOOKUP(Table5[[#This Row],[r]],Table3[r],Table3[kapp],"")</f>
        <v>8988.1774343278394</v>
      </c>
      <c r="F102">
        <f>Table5[[#This Row],[kapp]]-Table5[[#This Row],[old]]</f>
        <v>2183.5311002401613</v>
      </c>
      <c r="G102" t="str" cm="1">
        <f t="array" ref="G102">IF(ROWS(_xlfn._xlws.FILTER(Table5[r],Table5[enz]=Table5[[#This Row],[enz]]))&gt;1,"many","1")</f>
        <v>many</v>
      </c>
      <c r="H102" t="str" cm="1">
        <f t="array" ref="H102">IF(ROWS(_xlfn._xlws.FILTER(Table5[r],Table5[rxn-no-enz]=Table5[[#This Row],[rxn-no-enz]]))&gt;1,"many","1")</f>
        <v>1</v>
      </c>
      <c r="I102" t="str">
        <f>_xlfn.XLOOKUP(SUBSTITUTE(Table5[[#This Row],[r]],"'",""),Table6[rxn],Table6[rxn],"no")</f>
        <v>no</v>
      </c>
      <c r="J102" t="str" cm="1">
        <f t="array" ref="J102">_xlfn.XLOOKUP(Table5[[#This Row],[r]],"'"&amp;Table6[rxn]&amp;"'",Table6[expected kapp],"")</f>
        <v/>
      </c>
      <c r="L102" t="s">
        <v>8681</v>
      </c>
      <c r="M102">
        <v>8988.1774343278394</v>
      </c>
      <c r="AA102" s="7" t="s">
        <v>10930</v>
      </c>
      <c r="AB102" s="7" t="str">
        <f>_xlfn.TEXTBEFORE(Table8[[#This Row],[raw]]," ")</f>
        <v>ENZSYN-rt4576</v>
      </c>
      <c r="AC102" s="7">
        <f>_xlfn.NUMBERVALUE(_xlfn.TEXTAFTER(Table8[[#This Row],[raw]]," "))</f>
        <v>4.3779744759664997E-7</v>
      </c>
      <c r="AE102" s="1" t="s">
        <v>5714</v>
      </c>
      <c r="AF102" s="1" t="s">
        <v>2778</v>
      </c>
      <c r="AG102" s="1">
        <v>1.22909786967148E-2</v>
      </c>
      <c r="AH102" s="1" t="str">
        <f>_xlfn.TEXTAFTER(Table9[[#This Row],[rxn]],"-",-1)</f>
        <v>rt1378</v>
      </c>
      <c r="AI102" s="1" t="str">
        <f>_xlfn.TEXTAFTER(_xlfn.TEXTBEFORE(Table9[[#This Row],[rxn]],"-"&amp;Table9[[#This Row],[enz]]),"RXN-")</f>
        <v>AGPAT_l_FWD</v>
      </c>
      <c r="AJ102" s="1" t="str">
        <f>_xlfn.TEXTBEFORE(Table9[[#This Row],[rxn]],"_",-1)</f>
        <v>RXN-AGPAT_l</v>
      </c>
    </row>
    <row r="103" spans="1:36" ht="17" hidden="1" x14ac:dyDescent="0.25">
      <c r="A103" t="s">
        <v>8630</v>
      </c>
      <c r="B103" t="str">
        <f>_xlfn.TEXTAFTER(Table5[[#This Row],[r]],"-",-1)</f>
        <v>rt7207_m'</v>
      </c>
      <c r="C103" t="str">
        <f>_xlfn.TEXTAFTER(_xlfn.TEXTBEFORE(Table5[[#This Row],[r]],"-"&amp;Table5[[#This Row],[enz]]),"'RXN-")</f>
        <v>3HAD80_m_FWD</v>
      </c>
      <c r="D103">
        <v>11171.708534568001</v>
      </c>
      <c r="E103">
        <f>_xlfn.XLOOKUP(Table5[[#This Row],[r]],Table3[r],Table3[kapp],"")</f>
        <v>8988.1774343278394</v>
      </c>
      <c r="F103">
        <f>Table5[[#This Row],[kapp]]-Table5[[#This Row],[old]]</f>
        <v>2183.5311002401613</v>
      </c>
      <c r="G103" t="str" cm="1">
        <f t="array" ref="G103">IF(ROWS(_xlfn._xlws.FILTER(Table5[r],Table5[enz]=Table5[[#This Row],[enz]]))&gt;1,"many","1")</f>
        <v>many</v>
      </c>
      <c r="H103" t="str" cm="1">
        <f t="array" ref="H103">IF(ROWS(_xlfn._xlws.FILTER(Table5[r],Table5[rxn-no-enz]=Table5[[#This Row],[rxn-no-enz]]))&gt;1,"many","1")</f>
        <v>1</v>
      </c>
      <c r="I103" t="str">
        <f>_xlfn.XLOOKUP(SUBSTITUTE(Table5[[#This Row],[r]],"'",""),Table6[rxn],Table6[rxn],"no")</f>
        <v>no</v>
      </c>
      <c r="J103" t="str" cm="1">
        <f t="array" ref="J103">_xlfn.XLOOKUP(Table5[[#This Row],[r]],"'"&amp;Table6[rxn]&amp;"'",Table6[expected kapp],"")</f>
        <v/>
      </c>
      <c r="L103" t="s">
        <v>8682</v>
      </c>
      <c r="M103">
        <v>8988.1774343278394</v>
      </c>
      <c r="AA103" s="7" t="s">
        <v>10931</v>
      </c>
      <c r="AB103" s="7" t="str">
        <f>_xlfn.TEXTBEFORE(Table8[[#This Row],[raw]]," ")</f>
        <v>ENZSYN-rt3753</v>
      </c>
      <c r="AC103" s="7">
        <f>_xlfn.NUMBERVALUE(_xlfn.TEXTAFTER(Table8[[#This Row],[raw]]," "))</f>
        <v>2.8241004997542701E-8</v>
      </c>
      <c r="AE103" s="1" t="s">
        <v>2877</v>
      </c>
      <c r="AF103" s="1" t="s">
        <v>2778</v>
      </c>
      <c r="AG103" s="1">
        <v>2.3388657055902502E-2</v>
      </c>
      <c r="AH103" s="1" t="str">
        <f>_xlfn.TEXTAFTER(Table9[[#This Row],[rxn]],"-",-1)</f>
        <v>rt1009</v>
      </c>
      <c r="AI103" s="1" t="str">
        <f>_xlfn.TEXTAFTER(_xlfn.TEXTBEFORE(Table9[[#This Row],[rxn]],"-"&amp;Table9[[#This Row],[enz]]),"RXN-")</f>
        <v>AGPRi_m_FWD</v>
      </c>
      <c r="AJ103" s="1" t="str">
        <f>_xlfn.TEXTBEFORE(Table9[[#This Row],[rxn]],"_",-1)</f>
        <v>RXN-AGPRi_m</v>
      </c>
    </row>
    <row r="104" spans="1:36" ht="17" hidden="1" x14ac:dyDescent="0.25">
      <c r="A104" t="s">
        <v>8631</v>
      </c>
      <c r="B104" t="str">
        <f>_xlfn.TEXTAFTER(Table5[[#This Row],[r]],"-",-1)</f>
        <v>rt7207_m'</v>
      </c>
      <c r="C104" t="str">
        <f>_xlfn.TEXTAFTER(_xlfn.TEXTBEFORE(Table5[[#This Row],[r]],"-"&amp;Table5[[#This Row],[enz]]),"'RXN-")</f>
        <v>3HAD80_m_REV</v>
      </c>
      <c r="D104">
        <v>11171.708534568001</v>
      </c>
      <c r="E104">
        <f>_xlfn.XLOOKUP(Table5[[#This Row],[r]],Table3[r],Table3[kapp],"")</f>
        <v>8988.1774343278394</v>
      </c>
      <c r="F104">
        <f>Table5[[#This Row],[kapp]]-Table5[[#This Row],[old]]</f>
        <v>2183.5311002401613</v>
      </c>
      <c r="G104" t="str" cm="1">
        <f t="array" ref="G104">IF(ROWS(_xlfn._xlws.FILTER(Table5[r],Table5[enz]=Table5[[#This Row],[enz]]))&gt;1,"many","1")</f>
        <v>many</v>
      </c>
      <c r="H104" t="str" cm="1">
        <f t="array" ref="H104">IF(ROWS(_xlfn._xlws.FILTER(Table5[r],Table5[rxn-no-enz]=Table5[[#This Row],[rxn-no-enz]]))&gt;1,"many","1")</f>
        <v>1</v>
      </c>
      <c r="I104" t="str">
        <f>_xlfn.XLOOKUP(SUBSTITUTE(Table5[[#This Row],[r]],"'",""),Table6[rxn],Table6[rxn],"no")</f>
        <v>no</v>
      </c>
      <c r="J104" t="str" cm="1">
        <f t="array" ref="J104">_xlfn.XLOOKUP(Table5[[#This Row],[r]],"'"&amp;Table6[rxn]&amp;"'",Table6[expected kapp],"")</f>
        <v/>
      </c>
      <c r="L104" t="s">
        <v>8683</v>
      </c>
      <c r="M104">
        <v>8988.1774343278394</v>
      </c>
      <c r="AA104" s="7" t="s">
        <v>10932</v>
      </c>
      <c r="AB104" s="7" t="str">
        <f>_xlfn.TEXTBEFORE(Table8[[#This Row],[raw]]," ")</f>
        <v>ENZSYN-rt5116</v>
      </c>
      <c r="AC104" s="7">
        <f>_xlfn.NUMBERVALUE(_xlfn.TEXTAFTER(Table8[[#This Row],[raw]]," "))</f>
        <v>5.0280663376066701E-8</v>
      </c>
      <c r="AE104" s="1" t="s">
        <v>2878</v>
      </c>
      <c r="AF104" s="1" t="s">
        <v>2778</v>
      </c>
      <c r="AG104" s="1">
        <v>2.51221475817184E-2</v>
      </c>
      <c r="AH104" s="1" t="str">
        <f>_xlfn.TEXTAFTER(Table9[[#This Row],[rxn]],"-",-1)</f>
        <v>rt4544</v>
      </c>
      <c r="AI104" s="1" t="str">
        <f>_xlfn.TEXTAFTER(_xlfn.TEXTBEFORE(Table9[[#This Row],[rxn]],"-"&amp;Table9[[#This Row],[enz]]),"RXN-")</f>
        <v>AHCi_c_FWD</v>
      </c>
      <c r="AJ104" s="1" t="str">
        <f>_xlfn.TEXTBEFORE(Table9[[#This Row],[rxn]],"_",-1)</f>
        <v>RXN-AHCi_c</v>
      </c>
    </row>
    <row r="105" spans="1:36" ht="17" hidden="1" x14ac:dyDescent="0.25">
      <c r="A105" t="s">
        <v>8632</v>
      </c>
      <c r="B105" t="str">
        <f>_xlfn.TEXTAFTER(Table5[[#This Row],[r]],"-",-1)</f>
        <v>rt0234'</v>
      </c>
      <c r="C105" t="str">
        <f>_xlfn.TEXTAFTER(_xlfn.TEXTBEFORE(Table5[[#This Row],[r]],"-"&amp;Table5[[#This Row],[enz]]),"'RXN-")</f>
        <v>3HAO_c_FWD</v>
      </c>
      <c r="D105">
        <v>11171.708534568001</v>
      </c>
      <c r="E105">
        <f>_xlfn.XLOOKUP(Table5[[#This Row],[r]],Table3[r],Table3[kapp],"")</f>
        <v>8988.1774343278394</v>
      </c>
      <c r="F105">
        <f>Table5[[#This Row],[kapp]]-Table5[[#This Row],[old]]</f>
        <v>2183.5311002401613</v>
      </c>
      <c r="G105" t="str" cm="1">
        <f t="array" ref="G105">IF(ROWS(_xlfn._xlws.FILTER(Table5[r],Table5[enz]=Table5[[#This Row],[enz]]))&gt;1,"many","1")</f>
        <v>1</v>
      </c>
      <c r="H105" t="str" cm="1">
        <f t="array" ref="H105">IF(ROWS(_xlfn._xlws.FILTER(Table5[r],Table5[rxn-no-enz]=Table5[[#This Row],[rxn-no-enz]]))&gt;1,"many","1")</f>
        <v>1</v>
      </c>
      <c r="I105" t="str">
        <f>_xlfn.XLOOKUP(SUBSTITUTE(Table5[[#This Row],[r]],"'",""),Table6[rxn],Table6[rxn],"no")</f>
        <v>no</v>
      </c>
      <c r="J105" t="str" cm="1">
        <f t="array" ref="J105">_xlfn.XLOOKUP(Table5[[#This Row],[r]],"'"&amp;Table6[rxn]&amp;"'",Table6[expected kapp],"")</f>
        <v/>
      </c>
      <c r="L105" t="s">
        <v>8684</v>
      </c>
      <c r="M105">
        <v>8988.1774343278394</v>
      </c>
      <c r="AA105" s="7" t="s">
        <v>10933</v>
      </c>
      <c r="AB105" s="7" t="str">
        <f>_xlfn.TEXTBEFORE(Table8[[#This Row],[raw]]," ")</f>
        <v>ENZSYN-rt2746</v>
      </c>
      <c r="AC105" s="7">
        <f>_xlfn.NUMBERVALUE(_xlfn.TEXTAFTER(Table8[[#This Row],[raw]]," "))</f>
        <v>2.19513927535302E-8</v>
      </c>
      <c r="AE105" s="1" t="s">
        <v>2879</v>
      </c>
      <c r="AF105" s="1" t="s">
        <v>2778</v>
      </c>
      <c r="AG105" s="1">
        <v>1.37238269195972E-2</v>
      </c>
      <c r="AH105" s="1" t="str">
        <f>_xlfn.TEXTAFTER(Table9[[#This Row],[rxn]],"-",-1)</f>
        <v>SPONT</v>
      </c>
      <c r="AI105" s="1" t="str">
        <f>_xlfn.TEXTAFTER(_xlfn.TEXTBEFORE(Table9[[#This Row],[rxn]],"-"&amp;Table9[[#This Row],[enz]]),"RXN-")</f>
        <v>AHCYSt_c_rm_REV</v>
      </c>
      <c r="AJ105" s="1" t="str">
        <f>_xlfn.TEXTBEFORE(Table9[[#This Row],[rxn]],"_",-1)</f>
        <v>RXN-AHCYSt_c_rm</v>
      </c>
    </row>
    <row r="106" spans="1:36" ht="17" hidden="1" x14ac:dyDescent="0.25">
      <c r="A106" t="s">
        <v>8633</v>
      </c>
      <c r="B106" t="str">
        <f>_xlfn.TEXTAFTER(Table5[[#This Row],[r]],"-",-1)</f>
        <v>rt5813'</v>
      </c>
      <c r="C106" t="str">
        <f>_xlfn.TEXTAFTER(_xlfn.TEXTBEFORE(Table5[[#This Row],[r]],"-"&amp;Table5[[#This Row],[enz]]),"'RXN-")</f>
        <v>3HBHYOX_c_FWD</v>
      </c>
      <c r="D106">
        <v>11171.708534568001</v>
      </c>
      <c r="E106">
        <f>_xlfn.XLOOKUP(Table5[[#This Row],[r]],Table3[r],Table3[kapp],"")</f>
        <v>8988.1774343278394</v>
      </c>
      <c r="F106">
        <f>Table5[[#This Row],[kapp]]-Table5[[#This Row],[old]]</f>
        <v>2183.5311002401613</v>
      </c>
      <c r="G106" t="str" cm="1">
        <f t="array" ref="G106">IF(ROWS(_xlfn._xlws.FILTER(Table5[r],Table5[enz]=Table5[[#This Row],[enz]]))&gt;1,"many","1")</f>
        <v>many</v>
      </c>
      <c r="H106" t="str" cm="1">
        <f t="array" ref="H106">IF(ROWS(_xlfn._xlws.FILTER(Table5[r],Table5[rxn-no-enz]=Table5[[#This Row],[rxn-no-enz]]))&gt;1,"many","1")</f>
        <v>1</v>
      </c>
      <c r="I106" t="str">
        <f>_xlfn.XLOOKUP(SUBSTITUTE(Table5[[#This Row],[r]],"'",""),Table6[rxn],Table6[rxn],"no")</f>
        <v>no</v>
      </c>
      <c r="J106" t="str" cm="1">
        <f t="array" ref="J106">_xlfn.XLOOKUP(Table5[[#This Row],[r]],"'"&amp;Table6[rxn]&amp;"'",Table6[expected kapp],"")</f>
        <v/>
      </c>
      <c r="L106" t="s">
        <v>8685</v>
      </c>
      <c r="M106">
        <v>8988.1774343278394</v>
      </c>
      <c r="AA106" s="7" t="s">
        <v>10934</v>
      </c>
      <c r="AB106" s="7" t="str">
        <f>_xlfn.TEXTBEFORE(Table8[[#This Row],[raw]]," ")</f>
        <v>ENZSYN-rt3542</v>
      </c>
      <c r="AC106" s="7">
        <f>_xlfn.NUMBERVALUE(_xlfn.TEXTAFTER(Table8[[#This Row],[raw]]," "))</f>
        <v>2.0650111208602799E-7</v>
      </c>
      <c r="AE106" s="1" t="s">
        <v>2880</v>
      </c>
      <c r="AF106" s="1" t="s">
        <v>2778</v>
      </c>
      <c r="AG106" s="1">
        <v>9.2245878497998895E-3</v>
      </c>
      <c r="AH106" s="1" t="str">
        <f>_xlfn.TEXTAFTER(Table9[[#This Row],[rxn]],"-",-1)</f>
        <v>rt8250</v>
      </c>
      <c r="AI106" s="1" t="str">
        <f>_xlfn.TEXTAFTER(_xlfn.TEXTBEFORE(Table9[[#This Row],[rxn]],"-"&amp;Table9[[#This Row],[enz]]),"RXN-")</f>
        <v>AHSERL2_c_FWD</v>
      </c>
      <c r="AJ106" s="1" t="str">
        <f>_xlfn.TEXTBEFORE(Table9[[#This Row],[rxn]],"_",-1)</f>
        <v>RXN-AHSERL2_c</v>
      </c>
    </row>
    <row r="107" spans="1:36" ht="17" hidden="1" x14ac:dyDescent="0.25">
      <c r="A107" t="s">
        <v>8634</v>
      </c>
      <c r="B107" t="str">
        <f>_xlfn.TEXTAFTER(Table5[[#This Row],[r]],"-",-1)</f>
        <v>rt4427'</v>
      </c>
      <c r="C107" t="str">
        <f>_xlfn.TEXTAFTER(_xlfn.TEXTBEFORE(Table5[[#This Row],[r]],"-"&amp;Table5[[#This Row],[enz]]),"'RXN-")</f>
        <v>3HBRDH_c_FWD</v>
      </c>
      <c r="D107">
        <v>11171.708534568001</v>
      </c>
      <c r="E107">
        <f>_xlfn.XLOOKUP(Table5[[#This Row],[r]],Table3[r],Table3[kapp],"")</f>
        <v>8988.1774343278394</v>
      </c>
      <c r="F107">
        <f>Table5[[#This Row],[kapp]]-Table5[[#This Row],[old]]</f>
        <v>2183.5311002401613</v>
      </c>
      <c r="G107" t="str" cm="1">
        <f t="array" ref="G107">IF(ROWS(_xlfn._xlws.FILTER(Table5[r],Table5[enz]=Table5[[#This Row],[enz]]))&gt;1,"many","1")</f>
        <v>many</v>
      </c>
      <c r="H107" t="str" cm="1">
        <f t="array" ref="H107">IF(ROWS(_xlfn._xlws.FILTER(Table5[r],Table5[rxn-no-enz]=Table5[[#This Row],[rxn-no-enz]]))&gt;1,"many","1")</f>
        <v>1</v>
      </c>
      <c r="I107" t="str">
        <f>_xlfn.XLOOKUP(SUBSTITUTE(Table5[[#This Row],[r]],"'",""),Table6[rxn],Table6[rxn],"no")</f>
        <v>no</v>
      </c>
      <c r="J107" t="str" cm="1">
        <f t="array" ref="J107">_xlfn.XLOOKUP(Table5[[#This Row],[r]],"'"&amp;Table6[rxn]&amp;"'",Table6[expected kapp],"")</f>
        <v/>
      </c>
      <c r="L107" t="s">
        <v>8686</v>
      </c>
      <c r="M107">
        <v>8988.1774343278394</v>
      </c>
      <c r="AA107" s="7" t="s">
        <v>10935</v>
      </c>
      <c r="AB107" s="7" t="str">
        <f>_xlfn.TEXTBEFORE(Table8[[#This Row],[raw]]," ")</f>
        <v>ENZSYN-rt8469</v>
      </c>
      <c r="AC107" s="7">
        <f>_xlfn.NUMBERVALUE(_xlfn.TEXTAFTER(Table8[[#This Row],[raw]]," "))</f>
        <v>7.7207988702844403E-9</v>
      </c>
      <c r="AE107" s="1" t="s">
        <v>2881</v>
      </c>
      <c r="AF107" s="1" t="s">
        <v>2778</v>
      </c>
      <c r="AG107" s="1">
        <v>2.08557881869866E-2</v>
      </c>
      <c r="AH107" s="1" t="str">
        <f>_xlfn.TEXTAFTER(Table9[[#This Row],[rxn]],"-",-1)</f>
        <v>rt4053</v>
      </c>
      <c r="AI107" s="1" t="str">
        <f>_xlfn.TEXTAFTER(_xlfn.TEXTBEFORE(Table9[[#This Row],[rxn]],"-"&amp;Table9[[#This Row],[enz]]),"RXN-")</f>
        <v>AICART_c_FWD</v>
      </c>
      <c r="AJ107" s="1" t="str">
        <f>_xlfn.TEXTBEFORE(Table9[[#This Row],[rxn]],"_",-1)</f>
        <v>RXN-AICART_c</v>
      </c>
    </row>
    <row r="108" spans="1:36" ht="17" hidden="1" x14ac:dyDescent="0.25">
      <c r="A108" t="s">
        <v>8635</v>
      </c>
      <c r="B108" t="str">
        <f>_xlfn.TEXTAFTER(Table5[[#This Row],[r]],"-",-1)</f>
        <v>rt4427'</v>
      </c>
      <c r="C108" t="str">
        <f>_xlfn.TEXTAFTER(_xlfn.TEXTBEFORE(Table5[[#This Row],[r]],"-"&amp;Table5[[#This Row],[enz]]),"'RXN-")</f>
        <v>3HBRDH_c_REV</v>
      </c>
      <c r="D108">
        <v>11171.708534568001</v>
      </c>
      <c r="E108">
        <f>_xlfn.XLOOKUP(Table5[[#This Row],[r]],Table3[r],Table3[kapp],"")</f>
        <v>8988.1774343278394</v>
      </c>
      <c r="F108">
        <f>Table5[[#This Row],[kapp]]-Table5[[#This Row],[old]]</f>
        <v>2183.5311002401613</v>
      </c>
      <c r="G108" t="str" cm="1">
        <f t="array" ref="G108">IF(ROWS(_xlfn._xlws.FILTER(Table5[r],Table5[enz]=Table5[[#This Row],[enz]]))&gt;1,"many","1")</f>
        <v>many</v>
      </c>
      <c r="H108" t="str" cm="1">
        <f t="array" ref="H108">IF(ROWS(_xlfn._xlws.FILTER(Table5[r],Table5[rxn-no-enz]=Table5[[#This Row],[rxn-no-enz]]))&gt;1,"many","1")</f>
        <v>1</v>
      </c>
      <c r="I108" t="str">
        <f>_xlfn.XLOOKUP(SUBSTITUTE(Table5[[#This Row],[r]],"'",""),Table6[rxn],Table6[rxn],"no")</f>
        <v>no</v>
      </c>
      <c r="J108" t="str" cm="1">
        <f t="array" ref="J108">_xlfn.XLOOKUP(Table5[[#This Row],[r]],"'"&amp;Table6[rxn]&amp;"'",Table6[expected kapp],"")</f>
        <v/>
      </c>
      <c r="L108" t="s">
        <v>8687</v>
      </c>
      <c r="M108">
        <v>8988.1774343278394</v>
      </c>
      <c r="AA108" s="7" t="s">
        <v>10936</v>
      </c>
      <c r="AB108" s="7" t="str">
        <f>_xlfn.TEXTBEFORE(Table8[[#This Row],[raw]]," ")</f>
        <v>ENZSYN-rt6884</v>
      </c>
      <c r="AC108" s="7">
        <f>_xlfn.NUMBERVALUE(_xlfn.TEXTAFTER(Table8[[#This Row],[raw]]," "))</f>
        <v>1.9893343334193699E-7</v>
      </c>
      <c r="AE108" s="1" t="s">
        <v>2882</v>
      </c>
      <c r="AF108" s="1" t="s">
        <v>2778</v>
      </c>
      <c r="AG108" s="1">
        <v>1.34550646213358E-2</v>
      </c>
      <c r="AH108" s="1" t="str">
        <f>_xlfn.TEXTAFTER(Table9[[#This Row],[rxn]],"-",-1)</f>
        <v>rt3764</v>
      </c>
      <c r="AI108" s="1" t="str">
        <f>_xlfn.TEXTAFTER(_xlfn.TEXTBEFORE(Table9[[#This Row],[rxn]],"-"&amp;Table9[[#This Row],[enz]]),"RXN-")</f>
        <v>AIRC1_c_FWD</v>
      </c>
      <c r="AJ108" s="1" t="str">
        <f>_xlfn.TEXTBEFORE(Table9[[#This Row],[rxn]],"_",-1)</f>
        <v>RXN-AIRC1_c</v>
      </c>
    </row>
    <row r="109" spans="1:36" ht="17" hidden="1" x14ac:dyDescent="0.25">
      <c r="A109" t="s">
        <v>8636</v>
      </c>
      <c r="B109" t="str">
        <f>_xlfn.TEXTAFTER(Table5[[#This Row],[r]],"-",-1)</f>
        <v>rt6518'</v>
      </c>
      <c r="C109" t="str">
        <f>_xlfn.TEXTAFTER(_xlfn.TEXTBEFORE(Table5[[#This Row],[r]],"-"&amp;Table5[[#This Row],[enz]]),"'RXN-")</f>
        <v>3HCINNMH_c_FWD</v>
      </c>
      <c r="D109">
        <v>11171.708534568001</v>
      </c>
      <c r="E109">
        <f>_xlfn.XLOOKUP(Table5[[#This Row],[r]],Table3[r],Table3[kapp],"")</f>
        <v>8988.1774343278394</v>
      </c>
      <c r="F109">
        <f>Table5[[#This Row],[kapp]]-Table5[[#This Row],[old]]</f>
        <v>2183.5311002401613</v>
      </c>
      <c r="G109" t="str" cm="1">
        <f t="array" ref="G109">IF(ROWS(_xlfn._xlws.FILTER(Table5[r],Table5[enz]=Table5[[#This Row],[enz]]))&gt;1,"many","1")</f>
        <v>many</v>
      </c>
      <c r="H109" t="str" cm="1">
        <f t="array" ref="H109">IF(ROWS(_xlfn._xlws.FILTER(Table5[r],Table5[rxn-no-enz]=Table5[[#This Row],[rxn-no-enz]]))&gt;1,"many","1")</f>
        <v>1</v>
      </c>
      <c r="I109" t="str">
        <f>_xlfn.XLOOKUP(SUBSTITUTE(Table5[[#This Row],[r]],"'",""),Table6[rxn],Table6[rxn],"no")</f>
        <v>no</v>
      </c>
      <c r="J109" t="str" cm="1">
        <f t="array" ref="J109">_xlfn.XLOOKUP(Table5[[#This Row],[r]],"'"&amp;Table6[rxn]&amp;"'",Table6[expected kapp],"")</f>
        <v/>
      </c>
      <c r="L109" t="s">
        <v>8263</v>
      </c>
      <c r="M109">
        <v>8988.1774343278394</v>
      </c>
      <c r="AA109" s="7" t="s">
        <v>10937</v>
      </c>
      <c r="AB109" s="7" t="str">
        <f>_xlfn.TEXTBEFORE(Table8[[#This Row],[raw]]," ")</f>
        <v>ENZSYN-rt7873</v>
      </c>
      <c r="AC109" s="7">
        <f>_xlfn.NUMBERVALUE(_xlfn.TEXTAFTER(Table8[[#This Row],[raw]]," "))</f>
        <v>7.60197011002166E-8</v>
      </c>
      <c r="AE109" s="1" t="s">
        <v>5727</v>
      </c>
      <c r="AF109" s="1" t="s">
        <v>2778</v>
      </c>
      <c r="AG109" s="1">
        <v>0.140487682135187</v>
      </c>
      <c r="AH109" s="1" t="str">
        <f>_xlfn.TEXTAFTER(Table9[[#This Row],[rxn]],"-",-1)</f>
        <v>KGDCPLX</v>
      </c>
      <c r="AI109" s="1" t="str">
        <f>_xlfn.TEXTAFTER(_xlfn.TEXTBEFORE(Table9[[#This Row],[rxn]],"-"&amp;Table9[[#This Row],[enz]]),"RXN-")</f>
        <v>AKGDH_m_FWD</v>
      </c>
      <c r="AJ109" s="1" t="str">
        <f>_xlfn.TEXTBEFORE(Table9[[#This Row],[rxn]],"_",-1)</f>
        <v>RXN-AKGDH_m</v>
      </c>
    </row>
    <row r="110" spans="1:36" ht="17" hidden="1" x14ac:dyDescent="0.25">
      <c r="A110" t="s">
        <v>8637</v>
      </c>
      <c r="B110" t="str">
        <f>_xlfn.TEXTAFTER(Table5[[#This Row],[r]],"-",-1)</f>
        <v>rt6518'</v>
      </c>
      <c r="C110" t="str">
        <f>_xlfn.TEXTAFTER(_xlfn.TEXTBEFORE(Table5[[#This Row],[r]],"-"&amp;Table5[[#This Row],[enz]]),"'RXN-")</f>
        <v>3HPPPNH_c_FWD</v>
      </c>
      <c r="D110">
        <v>11171.708534568001</v>
      </c>
      <c r="E110">
        <f>_xlfn.XLOOKUP(Table5[[#This Row],[r]],Table3[r],Table3[kapp],"")</f>
        <v>8988.1774343278394</v>
      </c>
      <c r="F110">
        <f>Table5[[#This Row],[kapp]]-Table5[[#This Row],[old]]</f>
        <v>2183.5311002401613</v>
      </c>
      <c r="G110" t="str" cm="1">
        <f t="array" ref="G110">IF(ROWS(_xlfn._xlws.FILTER(Table5[r],Table5[enz]=Table5[[#This Row],[enz]]))&gt;1,"many","1")</f>
        <v>many</v>
      </c>
      <c r="H110" t="str" cm="1">
        <f t="array" ref="H110">IF(ROWS(_xlfn._xlws.FILTER(Table5[r],Table5[rxn-no-enz]=Table5[[#This Row],[rxn-no-enz]]))&gt;1,"many","1")</f>
        <v>1</v>
      </c>
      <c r="I110" t="str">
        <f>_xlfn.XLOOKUP(SUBSTITUTE(Table5[[#This Row],[r]],"'",""),Table6[rxn],Table6[rxn],"no")</f>
        <v>no</v>
      </c>
      <c r="J110" t="str" cm="1">
        <f t="array" ref="J110">_xlfn.XLOOKUP(Table5[[#This Row],[r]],"'"&amp;Table6[rxn]&amp;"'",Table6[expected kapp],"")</f>
        <v/>
      </c>
      <c r="L110" t="s">
        <v>8688</v>
      </c>
      <c r="M110">
        <v>8988.1774343278394</v>
      </c>
      <c r="AA110" s="7" t="s">
        <v>10938</v>
      </c>
      <c r="AB110" s="7" t="str">
        <f>_xlfn.TEXTBEFORE(Table8[[#This Row],[raw]]," ")</f>
        <v>ENZSYN-rt0669</v>
      </c>
      <c r="AC110" s="7">
        <f>_xlfn.NUMBERVALUE(_xlfn.TEXTAFTER(Table8[[#This Row],[raw]]," "))</f>
        <v>3.9269075384882803E-6</v>
      </c>
      <c r="AE110" s="1" t="s">
        <v>2884</v>
      </c>
      <c r="AF110" s="1" t="s">
        <v>2778</v>
      </c>
      <c r="AG110" s="1">
        <v>3.9119500025844798</v>
      </c>
      <c r="AH110" s="1" t="str">
        <f>_xlfn.TEXTAFTER(Table9[[#This Row],[rxn]],"-",-1)</f>
        <v>rt2267</v>
      </c>
      <c r="AI110" s="1" t="str">
        <f>_xlfn.TEXTAFTER(_xlfn.TEXTBEFORE(Table9[[#This Row],[rxn]],"-"&amp;Table9[[#This Row],[enz]]),"RXN-")</f>
        <v>AKGMALta_m_FWD</v>
      </c>
      <c r="AJ110" s="1" t="str">
        <f>_xlfn.TEXTBEFORE(Table9[[#This Row],[rxn]],"_",-1)</f>
        <v>RXN-AKGMALta_m</v>
      </c>
    </row>
    <row r="111" spans="1:36" ht="17" hidden="1" x14ac:dyDescent="0.25">
      <c r="A111" t="s">
        <v>8638</v>
      </c>
      <c r="B111" t="str">
        <f>_xlfn.TEXTAFTER(Table5[[#This Row],[r]],"-",-1)</f>
        <v>rt4042'</v>
      </c>
      <c r="C111" t="str">
        <f>_xlfn.TEXTAFTER(_xlfn.TEXTBEFORE(Table5[[#This Row],[r]],"-"&amp;Table5[[#This Row],[enz]]),"'RXN-")</f>
        <v>3INDACNLAH_c_FWD</v>
      </c>
      <c r="D111">
        <v>11171.708534568001</v>
      </c>
      <c r="E111">
        <f>_xlfn.XLOOKUP(Table5[[#This Row],[r]],Table3[r],Table3[kapp],"")</f>
        <v>8988.1774343278394</v>
      </c>
      <c r="F111">
        <f>Table5[[#This Row],[kapp]]-Table5[[#This Row],[old]]</f>
        <v>2183.5311002401613</v>
      </c>
      <c r="G111" t="str" cm="1">
        <f t="array" ref="G111">IF(ROWS(_xlfn._xlws.FILTER(Table5[r],Table5[enz]=Table5[[#This Row],[enz]]))&gt;1,"many","1")</f>
        <v>many</v>
      </c>
      <c r="H111" t="str" cm="1">
        <f t="array" ref="H111">IF(ROWS(_xlfn._xlws.FILTER(Table5[r],Table5[rxn-no-enz]=Table5[[#This Row],[rxn-no-enz]]))&gt;1,"many","1")</f>
        <v>1</v>
      </c>
      <c r="I111" t="str">
        <f>_xlfn.XLOOKUP(SUBSTITUTE(Table5[[#This Row],[r]],"'",""),Table6[rxn],Table6[rxn],"no")</f>
        <v>no</v>
      </c>
      <c r="J111" t="str" cm="1">
        <f t="array" ref="J111">_xlfn.XLOOKUP(Table5[[#This Row],[r]],"'"&amp;Table6[rxn]&amp;"'",Table6[expected kapp],"")</f>
        <v/>
      </c>
      <c r="L111" t="s">
        <v>8689</v>
      </c>
      <c r="M111">
        <v>8988.1774343278394</v>
      </c>
      <c r="AA111" s="7" t="s">
        <v>10939</v>
      </c>
      <c r="AB111" s="7" t="str">
        <f>_xlfn.TEXTBEFORE(Table8[[#This Row],[raw]]," ")</f>
        <v>ENZSYN-rt2799_l</v>
      </c>
      <c r="AC111" s="7">
        <f>_xlfn.NUMBERVALUE(_xlfn.TEXTAFTER(Table8[[#This Row],[raw]]," "))</f>
        <v>1.4178445125491101E-7</v>
      </c>
      <c r="AE111" s="1" t="s">
        <v>2885</v>
      </c>
      <c r="AF111" s="1" t="s">
        <v>2778</v>
      </c>
      <c r="AG111" s="9">
        <v>8.890481991935E-5</v>
      </c>
      <c r="AH111" s="1" t="str">
        <f>_xlfn.TEXTAFTER(Table9[[#This Row],[rxn]],"-",-1)</f>
        <v>rt0309</v>
      </c>
      <c r="AI111" s="1" t="str">
        <f>_xlfn.TEXTAFTER(_xlfn.TEXTBEFORE(Table9[[#This Row],[rxn]],"-"&amp;Table9[[#This Row],[enz]]),"RXN-")</f>
        <v>ALAS_m_FWD</v>
      </c>
      <c r="AJ111" s="1" t="str">
        <f>_xlfn.TEXTBEFORE(Table9[[#This Row],[rxn]],"_",-1)</f>
        <v>RXN-ALAS_m</v>
      </c>
    </row>
    <row r="112" spans="1:36" ht="17" hidden="1" x14ac:dyDescent="0.25">
      <c r="A112" t="s">
        <v>8639</v>
      </c>
      <c r="B112" t="str">
        <f>_xlfn.TEXTAFTER(Table5[[#This Row],[r]],"-",-1)</f>
        <v>rt4042'</v>
      </c>
      <c r="C112" t="str">
        <f>_xlfn.TEXTAFTER(_xlfn.TEXTBEFORE(Table5[[#This Row],[r]],"-"&amp;Table5[[#This Row],[enz]]),"'RXN-")</f>
        <v>3INDACNLAH_c_REV</v>
      </c>
      <c r="D112">
        <v>11171.708534568001</v>
      </c>
      <c r="E112">
        <f>_xlfn.XLOOKUP(Table5[[#This Row],[r]],Table3[r],Table3[kapp],"")</f>
        <v>8988.1774343278394</v>
      </c>
      <c r="F112">
        <f>Table5[[#This Row],[kapp]]-Table5[[#This Row],[old]]</f>
        <v>2183.5311002401613</v>
      </c>
      <c r="G112" t="str" cm="1">
        <f t="array" ref="G112">IF(ROWS(_xlfn._xlws.FILTER(Table5[r],Table5[enz]=Table5[[#This Row],[enz]]))&gt;1,"many","1")</f>
        <v>many</v>
      </c>
      <c r="H112" t="str" cm="1">
        <f t="array" ref="H112">IF(ROWS(_xlfn._xlws.FILTER(Table5[r],Table5[rxn-no-enz]=Table5[[#This Row],[rxn-no-enz]]))&gt;1,"many","1")</f>
        <v>1</v>
      </c>
      <c r="I112" t="str">
        <f>_xlfn.XLOOKUP(SUBSTITUTE(Table5[[#This Row],[r]],"'",""),Table6[rxn],Table6[rxn],"no")</f>
        <v>no</v>
      </c>
      <c r="J112" t="str" cm="1">
        <f t="array" ref="J112">_xlfn.XLOOKUP(Table5[[#This Row],[r]],"'"&amp;Table6[rxn]&amp;"'",Table6[expected kapp],"")</f>
        <v/>
      </c>
      <c r="L112" t="s">
        <v>8690</v>
      </c>
      <c r="M112">
        <v>8988.1774343278394</v>
      </c>
      <c r="AA112" s="7" t="s">
        <v>10940</v>
      </c>
      <c r="AB112" s="7" t="str">
        <f>_xlfn.TEXTBEFORE(Table8[[#This Row],[raw]]," ")</f>
        <v>ENZSYN-rt1544_l</v>
      </c>
      <c r="AC112" s="7">
        <f>_xlfn.NUMBERVALUE(_xlfn.TEXTAFTER(Table8[[#This Row],[raw]]," "))</f>
        <v>7.3855249941440896E-8</v>
      </c>
      <c r="AE112" s="1" t="s">
        <v>2886</v>
      </c>
      <c r="AF112" s="1" t="s">
        <v>2778</v>
      </c>
      <c r="AG112" s="1">
        <v>3.5517650764421302E-2</v>
      </c>
      <c r="AH112" s="1" t="str">
        <f>_xlfn.TEXTAFTER(Table9[[#This Row],[rxn]],"-",-1)</f>
        <v>SPONT</v>
      </c>
      <c r="AI112" s="1" t="str">
        <f>_xlfn.TEXTAFTER(_xlfn.TEXTBEFORE(Table9[[#This Row],[rxn]],"-"&amp;Table9[[#This Row],[enz]]),"RXN-")</f>
        <v>ALAt_c_m_FWD</v>
      </c>
      <c r="AJ112" s="1" t="str">
        <f>_xlfn.TEXTBEFORE(Table9[[#This Row],[rxn]],"_",-1)</f>
        <v>RXN-ALAt_c_m</v>
      </c>
    </row>
    <row r="113" spans="1:36" ht="17" hidden="1" x14ac:dyDescent="0.25">
      <c r="A113" t="s">
        <v>8640</v>
      </c>
      <c r="B113" t="str">
        <f>_xlfn.TEXTAFTER(Table5[[#This Row],[r]],"-",-1)</f>
        <v>rt6691'</v>
      </c>
      <c r="C113" t="str">
        <f>_xlfn.TEXTAFTER(_xlfn.TEXTBEFORE(Table5[[#This Row],[r]],"-"&amp;Table5[[#This Row],[enz]]),"'RXN-")</f>
        <v>3IPM3MT_c_FWD</v>
      </c>
      <c r="D113">
        <v>11171.708534568001</v>
      </c>
      <c r="E113">
        <f>_xlfn.XLOOKUP(Table5[[#This Row],[r]],Table3[r],Table3[kapp],"")</f>
        <v>8988.1774343278394</v>
      </c>
      <c r="F113">
        <f>Table5[[#This Row],[kapp]]-Table5[[#This Row],[old]]</f>
        <v>2183.5311002401613</v>
      </c>
      <c r="G113" t="str" cm="1">
        <f t="array" ref="G113">IF(ROWS(_xlfn._xlws.FILTER(Table5[r],Table5[enz]=Table5[[#This Row],[enz]]))&gt;1,"many","1")</f>
        <v>many</v>
      </c>
      <c r="H113" t="str" cm="1">
        <f t="array" ref="H113">IF(ROWS(_xlfn._xlws.FILTER(Table5[r],Table5[rxn-no-enz]=Table5[[#This Row],[rxn-no-enz]]))&gt;1,"many","1")</f>
        <v>1</v>
      </c>
      <c r="I113" t="str">
        <f>_xlfn.XLOOKUP(SUBSTITUTE(Table5[[#This Row],[r]],"'",""),Table6[rxn],Table6[rxn],"no")</f>
        <v>no</v>
      </c>
      <c r="J113" t="str" cm="1">
        <f t="array" ref="J113">_xlfn.XLOOKUP(Table5[[#This Row],[r]],"'"&amp;Table6[rxn]&amp;"'",Table6[expected kapp],"")</f>
        <v/>
      </c>
      <c r="L113" t="s">
        <v>8691</v>
      </c>
      <c r="M113">
        <v>8988.1774343278394</v>
      </c>
      <c r="AA113" s="7" t="s">
        <v>10941</v>
      </c>
      <c r="AB113" s="7" t="str">
        <f>_xlfn.TEXTBEFORE(Table8[[#This Row],[raw]]," ")</f>
        <v>ENZSYN-rt7052</v>
      </c>
      <c r="AC113" s="7">
        <f>_xlfn.NUMBERVALUE(_xlfn.TEXTAFTER(Table8[[#This Row],[raw]]," "))</f>
        <v>2.59485909189279E-6</v>
      </c>
      <c r="AE113" s="1" t="s">
        <v>2887</v>
      </c>
      <c r="AF113" s="1" t="s">
        <v>2778</v>
      </c>
      <c r="AG113" s="1">
        <v>3.5517650764421302E-2</v>
      </c>
      <c r="AH113" s="1" t="str">
        <f>_xlfn.TEXTAFTER(Table9[[#This Row],[rxn]],"-",-1)</f>
        <v>rt1267</v>
      </c>
      <c r="AI113" s="1" t="str">
        <f>_xlfn.TEXTAFTER(_xlfn.TEXTBEFORE(Table9[[#This Row],[rxn]],"-"&amp;Table9[[#This Row],[enz]]),"RXN-")</f>
        <v>ALATA_L_m_REV</v>
      </c>
      <c r="AJ113" s="1" t="str">
        <f>_xlfn.TEXTBEFORE(Table9[[#This Row],[rxn]],"_",-1)</f>
        <v>RXN-ALATA_L_m</v>
      </c>
    </row>
    <row r="114" spans="1:36" ht="17" hidden="1" x14ac:dyDescent="0.25">
      <c r="A114" t="s">
        <v>8641</v>
      </c>
      <c r="B114" t="str">
        <f>_xlfn.TEXTAFTER(Table5[[#This Row],[r]],"-",-1)</f>
        <v>rt8106'</v>
      </c>
      <c r="C114" t="str">
        <f>_xlfn.TEXTAFTER(_xlfn.TEXTBEFORE(Table5[[#This Row],[r]],"-"&amp;Table5[[#This Row],[enz]]),"'RXN-")</f>
        <v>3MLCLAT_mm_FWD</v>
      </c>
      <c r="D114">
        <v>11171.708534568001</v>
      </c>
      <c r="E114">
        <f>_xlfn.XLOOKUP(Table5[[#This Row],[r]],Table3[r],Table3[kapp],"")</f>
        <v>8988.1774343278394</v>
      </c>
      <c r="F114">
        <f>Table5[[#This Row],[kapp]]-Table5[[#This Row],[old]]</f>
        <v>2183.5311002401613</v>
      </c>
      <c r="G114" t="str" cm="1">
        <f t="array" ref="G114">IF(ROWS(_xlfn._xlws.FILTER(Table5[r],Table5[enz]=Table5[[#This Row],[enz]]))&gt;1,"many","1")</f>
        <v>many</v>
      </c>
      <c r="H114" t="str" cm="1">
        <f t="array" ref="H114">IF(ROWS(_xlfn._xlws.FILTER(Table5[r],Table5[rxn-no-enz]=Table5[[#This Row],[rxn-no-enz]]))&gt;1,"many","1")</f>
        <v>1</v>
      </c>
      <c r="I114" t="str">
        <f>_xlfn.XLOOKUP(SUBSTITUTE(Table5[[#This Row],[r]],"'",""),Table6[rxn],Table6[rxn],"no")</f>
        <v>no</v>
      </c>
      <c r="J114" t="str" cm="1">
        <f t="array" ref="J114">_xlfn.XLOOKUP(Table5[[#This Row],[r]],"'"&amp;Table6[rxn]&amp;"'",Table6[expected kapp],"")</f>
        <v/>
      </c>
      <c r="L114" t="s">
        <v>8692</v>
      </c>
      <c r="M114">
        <v>8988.1774343278394</v>
      </c>
      <c r="AA114" s="7" t="s">
        <v>10942</v>
      </c>
      <c r="AB114" s="7" t="str">
        <f>_xlfn.TEXTBEFORE(Table8[[#This Row],[raw]]," ")</f>
        <v>ENZSYN-rt7907</v>
      </c>
      <c r="AC114" s="7">
        <f>_xlfn.NUMBERVALUE(_xlfn.TEXTAFTER(Table8[[#This Row],[raw]]," "))</f>
        <v>1.4776834589114501E-8</v>
      </c>
      <c r="AE114" s="1" t="s">
        <v>2888</v>
      </c>
      <c r="AF114" s="1" t="s">
        <v>2778</v>
      </c>
      <c r="AG114" s="1">
        <v>3.5517650764421302E-2</v>
      </c>
      <c r="AH114" s="1" t="str">
        <f>_xlfn.TEXTAFTER(Table9[[#This Row],[rxn]],"-",-1)</f>
        <v>rt3605</v>
      </c>
      <c r="AI114" s="1" t="str">
        <f>_xlfn.TEXTAFTER(_xlfn.TEXTBEFORE(Table9[[#This Row],[rxn]],"-"&amp;Table9[[#This Row],[enz]]),"RXN-")</f>
        <v>ALATRS_c_FWD</v>
      </c>
      <c r="AJ114" s="1" t="str">
        <f>_xlfn.TEXTBEFORE(Table9[[#This Row],[rxn]],"_",-1)</f>
        <v>RXN-ALATRS_c</v>
      </c>
    </row>
    <row r="115" spans="1:36" ht="17" hidden="1" x14ac:dyDescent="0.25">
      <c r="A115" t="s">
        <v>8642</v>
      </c>
      <c r="B115" t="str">
        <f>_xlfn.TEXTAFTER(Table5[[#This Row],[r]],"-",-1)</f>
        <v>rt8106'</v>
      </c>
      <c r="C115" t="str">
        <f>_xlfn.TEXTAFTER(_xlfn.TEXTBEFORE(Table5[[#This Row],[r]],"-"&amp;Table5[[#This Row],[enz]]),"'RXN-")</f>
        <v>3MLCLAT_mm_REV</v>
      </c>
      <c r="D115">
        <v>11171.708534568001</v>
      </c>
      <c r="E115">
        <f>_xlfn.XLOOKUP(Table5[[#This Row],[r]],Table3[r],Table3[kapp],"")</f>
        <v>8988.1774343278394</v>
      </c>
      <c r="F115">
        <f>Table5[[#This Row],[kapp]]-Table5[[#This Row],[old]]</f>
        <v>2183.5311002401613</v>
      </c>
      <c r="G115" t="str" cm="1">
        <f t="array" ref="G115">IF(ROWS(_xlfn._xlws.FILTER(Table5[r],Table5[enz]=Table5[[#This Row],[enz]]))&gt;1,"many","1")</f>
        <v>many</v>
      </c>
      <c r="H115" t="str" cm="1">
        <f t="array" ref="H115">IF(ROWS(_xlfn._xlws.FILTER(Table5[r],Table5[rxn-no-enz]=Table5[[#This Row],[rxn-no-enz]]))&gt;1,"many","1")</f>
        <v>1</v>
      </c>
      <c r="I115" t="str">
        <f>_xlfn.XLOOKUP(SUBSTITUTE(Table5[[#This Row],[r]],"'",""),Table6[rxn],Table6[rxn],"no")</f>
        <v>no</v>
      </c>
      <c r="J115" t="str" cm="1">
        <f t="array" ref="J115">_xlfn.XLOOKUP(Table5[[#This Row],[r]],"'"&amp;Table6[rxn]&amp;"'",Table6[expected kapp],"")</f>
        <v/>
      </c>
      <c r="L115" t="s">
        <v>8693</v>
      </c>
      <c r="M115">
        <v>8988.1774343278394</v>
      </c>
      <c r="AA115" s="7" t="s">
        <v>10943</v>
      </c>
      <c r="AB115" s="7" t="str">
        <f>_xlfn.TEXTBEFORE(Table8[[#This Row],[raw]]," ")</f>
        <v>ENZSYN-rt3584</v>
      </c>
      <c r="AC115" s="7">
        <f>_xlfn.NUMBERVALUE(_xlfn.TEXTAFTER(Table8[[#This Row],[raw]]," "))</f>
        <v>0</v>
      </c>
      <c r="AE115" s="1" t="s">
        <v>2890</v>
      </c>
      <c r="AF115" s="1" t="s">
        <v>2778</v>
      </c>
      <c r="AG115" s="1">
        <v>1.37238269195972E-2</v>
      </c>
      <c r="AH115" s="1" t="str">
        <f>_xlfn.TEXTAFTER(Table9[[#This Row],[rxn]],"-",-1)</f>
        <v>SPONT</v>
      </c>
      <c r="AI115" s="1" t="str">
        <f>_xlfn.TEXTAFTER(_xlfn.TEXTBEFORE(Table9[[#This Row],[rxn]],"-"&amp;Table9[[#This Row],[enz]]),"RXN-")</f>
        <v>AMETt_c_rm_FWD</v>
      </c>
      <c r="AJ115" s="1" t="str">
        <f>_xlfn.TEXTBEFORE(Table9[[#This Row],[rxn]],"_",-1)</f>
        <v>RXN-AMETt_c_rm</v>
      </c>
    </row>
    <row r="116" spans="1:36" ht="17" hidden="1" x14ac:dyDescent="0.25">
      <c r="A116" t="s">
        <v>8643</v>
      </c>
      <c r="B116" t="str">
        <f>_xlfn.TEXTAFTER(Table5[[#This Row],[r]],"-",-1)</f>
        <v>rt7423'</v>
      </c>
      <c r="C116" t="str">
        <f>_xlfn.TEXTAFTER(_xlfn.TEXTBEFORE(Table5[[#This Row],[r]],"-"&amp;Table5[[#This Row],[enz]]),"'RXN-")</f>
        <v>3MOBDC_c_FWD</v>
      </c>
      <c r="D116">
        <v>11171.708534568001</v>
      </c>
      <c r="E116">
        <f>_xlfn.XLOOKUP(Table5[[#This Row],[r]],Table3[r],Table3[kapp],"")</f>
        <v>8988.1774343278394</v>
      </c>
      <c r="F116">
        <f>Table5[[#This Row],[kapp]]-Table5[[#This Row],[old]]</f>
        <v>2183.5311002401613</v>
      </c>
      <c r="G116" t="str" cm="1">
        <f t="array" ref="G116">IF(ROWS(_xlfn._xlws.FILTER(Table5[r],Table5[enz]=Table5[[#This Row],[enz]]))&gt;1,"many","1")</f>
        <v>many</v>
      </c>
      <c r="H116" t="str" cm="1">
        <f t="array" ref="H116">IF(ROWS(_xlfn._xlws.FILTER(Table5[r],Table5[rxn-no-enz]=Table5[[#This Row],[rxn-no-enz]]))&gt;1,"many","1")</f>
        <v>1</v>
      </c>
      <c r="I116" t="str">
        <f>_xlfn.XLOOKUP(SUBSTITUTE(Table5[[#This Row],[r]],"'",""),Table6[rxn],Table6[rxn],"no")</f>
        <v>no</v>
      </c>
      <c r="J116" t="str" cm="1">
        <f t="array" ref="J116">_xlfn.XLOOKUP(Table5[[#This Row],[r]],"'"&amp;Table6[rxn]&amp;"'",Table6[expected kapp],"")</f>
        <v/>
      </c>
      <c r="L116" t="s">
        <v>8694</v>
      </c>
      <c r="M116">
        <v>8988.1774343278394</v>
      </c>
      <c r="AA116" s="7" t="s">
        <v>10944</v>
      </c>
      <c r="AB116" s="7" t="str">
        <f>_xlfn.TEXTBEFORE(Table8[[#This Row],[raw]]," ")</f>
        <v>ENZSYN-rt0996</v>
      </c>
      <c r="AC116" s="7">
        <f>_xlfn.NUMBERVALUE(_xlfn.TEXTAFTER(Table8[[#This Row],[raw]]," "))</f>
        <v>1.6767210298495399E-7</v>
      </c>
      <c r="AE116" s="1" t="s">
        <v>2891</v>
      </c>
      <c r="AF116" s="1" t="s">
        <v>2778</v>
      </c>
      <c r="AG116" s="1">
        <v>2.1842411599518901E-4</v>
      </c>
      <c r="AH116" s="1" t="str">
        <f>_xlfn.TEXTAFTER(Table9[[#This Row],[rxn]],"-",-1)</f>
        <v>SPONT</v>
      </c>
      <c r="AI116" s="1" t="str">
        <f>_xlfn.TEXTAFTER(_xlfn.TEXTBEFORE(Table9[[#This Row],[rxn]],"-"&amp;Table9[[#This Row],[enz]]),"RXN-")</f>
        <v>AMPt_c_l_REV</v>
      </c>
      <c r="AJ116" s="1" t="str">
        <f>_xlfn.TEXTBEFORE(Table9[[#This Row],[rxn]],"_",-1)</f>
        <v>RXN-AMPt_c_l</v>
      </c>
    </row>
    <row r="117" spans="1:36" ht="17" hidden="1" x14ac:dyDescent="0.25">
      <c r="A117" t="s">
        <v>8644</v>
      </c>
      <c r="B117" t="str">
        <f>_xlfn.TEXTAFTER(Table5[[#This Row],[r]],"-",-1)</f>
        <v>rt41987068'</v>
      </c>
      <c r="C117" t="str">
        <f>_xlfn.TEXTAFTER(_xlfn.TEXTBEFORE(Table5[[#This Row],[r]],"-"&amp;Table5[[#This Row],[enz]]),"'RXN-")</f>
        <v>3MOBR_m_FWD</v>
      </c>
      <c r="D117">
        <v>11171.708534568001</v>
      </c>
      <c r="E117">
        <f>_xlfn.XLOOKUP(Table5[[#This Row],[r]],Table3[r],Table3[kapp],"")</f>
        <v>8988.1774343278394</v>
      </c>
      <c r="F117">
        <f>Table5[[#This Row],[kapp]]-Table5[[#This Row],[old]]</f>
        <v>2183.5311002401613</v>
      </c>
      <c r="G117" t="str" cm="1">
        <f t="array" ref="G117">IF(ROWS(_xlfn._xlws.FILTER(Table5[r],Table5[enz]=Table5[[#This Row],[enz]]))&gt;1,"many","1")</f>
        <v>many</v>
      </c>
      <c r="H117" t="str" cm="1">
        <f t="array" ref="H117">IF(ROWS(_xlfn._xlws.FILTER(Table5[r],Table5[rxn-no-enz]=Table5[[#This Row],[rxn-no-enz]]))&gt;1,"many","1")</f>
        <v>1</v>
      </c>
      <c r="I117" t="str">
        <f>_xlfn.XLOOKUP(SUBSTITUTE(Table5[[#This Row],[r]],"'",""),Table6[rxn],Table6[rxn],"no")</f>
        <v>no</v>
      </c>
      <c r="J117" t="str" cm="1">
        <f t="array" ref="J117">_xlfn.XLOOKUP(Table5[[#This Row],[r]],"'"&amp;Table6[rxn]&amp;"'",Table6[expected kapp],"")</f>
        <v/>
      </c>
      <c r="L117" t="s">
        <v>8266</v>
      </c>
      <c r="M117">
        <v>8988.1774343278394</v>
      </c>
      <c r="AA117" s="7" t="s">
        <v>10945</v>
      </c>
      <c r="AB117" s="7" t="str">
        <f>_xlfn.TEXTBEFORE(Table8[[#This Row],[raw]]," ")</f>
        <v>ENZSYN-rt74770996</v>
      </c>
      <c r="AC117" s="7">
        <f>_xlfn.NUMBERVALUE(_xlfn.TEXTAFTER(Table8[[#This Row],[raw]]," "))</f>
        <v>7.5205105218658506E-9</v>
      </c>
      <c r="AE117" s="1" t="s">
        <v>2893</v>
      </c>
      <c r="AF117" s="1" t="s">
        <v>2778</v>
      </c>
      <c r="AG117" s="1">
        <v>4.3509804811225402E-3</v>
      </c>
      <c r="AH117" s="1" t="str">
        <f>_xlfn.TEXTAFTER(Table9[[#This Row],[rxn]],"-",-1)</f>
        <v>rt1532</v>
      </c>
      <c r="AI117" s="1" t="str">
        <f>_xlfn.TEXTAFTER(_xlfn.TEXTBEFORE(Table9[[#This Row],[rxn]],"-"&amp;Table9[[#This Row],[enz]]),"RXN-")</f>
        <v>ANPRT_c_FWD</v>
      </c>
      <c r="AJ117" s="1" t="str">
        <f>_xlfn.TEXTBEFORE(Table9[[#This Row],[rxn]],"_",-1)</f>
        <v>RXN-ANPRT_c</v>
      </c>
    </row>
    <row r="118" spans="1:36" ht="17" hidden="1" x14ac:dyDescent="0.25">
      <c r="A118" t="s">
        <v>8645</v>
      </c>
      <c r="B118" t="str">
        <f>_xlfn.TEXTAFTER(Table5[[#This Row],[r]],"-",-1)</f>
        <v>rt41987068'</v>
      </c>
      <c r="C118" t="str">
        <f>_xlfn.TEXTAFTER(_xlfn.TEXTBEFORE(Table5[[#This Row],[r]],"-"&amp;Table5[[#This Row],[enz]]),"'RXN-")</f>
        <v>3MOBR_m_REV</v>
      </c>
      <c r="D118">
        <v>11171.708534568001</v>
      </c>
      <c r="E118">
        <f>_xlfn.XLOOKUP(Table5[[#This Row],[r]],Table3[r],Table3[kapp],"")</f>
        <v>8988.1774343278394</v>
      </c>
      <c r="F118">
        <f>Table5[[#This Row],[kapp]]-Table5[[#This Row],[old]]</f>
        <v>2183.5311002401613</v>
      </c>
      <c r="G118" t="str" cm="1">
        <f t="array" ref="G118">IF(ROWS(_xlfn._xlws.FILTER(Table5[r],Table5[enz]=Table5[[#This Row],[enz]]))&gt;1,"many","1")</f>
        <v>many</v>
      </c>
      <c r="H118" t="str" cm="1">
        <f t="array" ref="H118">IF(ROWS(_xlfn._xlws.FILTER(Table5[r],Table5[rxn-no-enz]=Table5[[#This Row],[rxn-no-enz]]))&gt;1,"many","1")</f>
        <v>1</v>
      </c>
      <c r="I118" t="str">
        <f>_xlfn.XLOOKUP(SUBSTITUTE(Table5[[#This Row],[r]],"'",""),Table6[rxn],Table6[rxn],"no")</f>
        <v>no</v>
      </c>
      <c r="J118" t="str" cm="1">
        <f t="array" ref="J118">_xlfn.XLOOKUP(Table5[[#This Row],[r]],"'"&amp;Table6[rxn]&amp;"'",Table6[expected kapp],"")</f>
        <v/>
      </c>
      <c r="L118" t="s">
        <v>8695</v>
      </c>
      <c r="M118">
        <v>8988.1774343278394</v>
      </c>
      <c r="AA118" s="7" t="s">
        <v>10946</v>
      </c>
      <c r="AB118" s="7" t="str">
        <f>_xlfn.TEXTBEFORE(Table8[[#This Row],[raw]]," ")</f>
        <v>ENZSYN-FECOORCPLX1</v>
      </c>
      <c r="AC118" s="7">
        <f>_xlfn.NUMBERVALUE(_xlfn.TEXTAFTER(Table8[[#This Row],[raw]]," "))</f>
        <v>2.7886981612823502E-9</v>
      </c>
      <c r="AE118" s="1" t="s">
        <v>2894</v>
      </c>
      <c r="AF118" s="1" t="s">
        <v>2778</v>
      </c>
      <c r="AG118" s="1">
        <v>4.3509804811225402E-3</v>
      </c>
      <c r="AH118" s="1" t="str">
        <f>_xlfn.TEXTAFTER(Table9[[#This Row],[rxn]],"-",-1)</f>
        <v>TRP23</v>
      </c>
      <c r="AI118" s="1" t="str">
        <f>_xlfn.TEXTAFTER(_xlfn.TEXTBEFORE(Table9[[#This Row],[rxn]],"-"&amp;Table9[[#This Row],[enz]]),"RXN-")</f>
        <v>ANS_c_FWD</v>
      </c>
      <c r="AJ118" s="1" t="str">
        <f>_xlfn.TEXTBEFORE(Table9[[#This Row],[rxn]],"_",-1)</f>
        <v>RXN-ANS_c</v>
      </c>
    </row>
    <row r="119" spans="1:36" ht="17" hidden="1" x14ac:dyDescent="0.25">
      <c r="A119" t="s">
        <v>8646</v>
      </c>
      <c r="B119" t="str">
        <f>_xlfn.TEXTAFTER(Table5[[#This Row],[r]],"-",-1)</f>
        <v>rt7423'</v>
      </c>
      <c r="C119" t="str">
        <f>_xlfn.TEXTAFTER(_xlfn.TEXTBEFORE(Table5[[#This Row],[r]],"-"&amp;Table5[[#This Row],[enz]]),"'RXN-")</f>
        <v>3MOPDC_c_FWD</v>
      </c>
      <c r="D119">
        <v>11171.708534568001</v>
      </c>
      <c r="E119">
        <f>_xlfn.XLOOKUP(Table5[[#This Row],[r]],Table3[r],Table3[kapp],"")</f>
        <v>8988.1774343278394</v>
      </c>
      <c r="F119">
        <f>Table5[[#This Row],[kapp]]-Table5[[#This Row],[old]]</f>
        <v>2183.5311002401613</v>
      </c>
      <c r="G119" t="str" cm="1">
        <f t="array" ref="G119">IF(ROWS(_xlfn._xlws.FILTER(Table5[r],Table5[enz]=Table5[[#This Row],[enz]]))&gt;1,"many","1")</f>
        <v>many</v>
      </c>
      <c r="H119" t="str" cm="1">
        <f t="array" ref="H119">IF(ROWS(_xlfn._xlws.FILTER(Table5[r],Table5[rxn-no-enz]=Table5[[#This Row],[rxn-no-enz]]))&gt;1,"many","1")</f>
        <v>1</v>
      </c>
      <c r="I119" t="str">
        <f>_xlfn.XLOOKUP(SUBSTITUTE(Table5[[#This Row],[r]],"'",""),Table6[rxn],Table6[rxn],"no")</f>
        <v>no</v>
      </c>
      <c r="J119" t="str" cm="1">
        <f t="array" ref="J119">_xlfn.XLOOKUP(Table5[[#This Row],[r]],"'"&amp;Table6[rxn]&amp;"'",Table6[expected kapp],"")</f>
        <v/>
      </c>
      <c r="L119" t="s">
        <v>8696</v>
      </c>
      <c r="M119">
        <v>8988.1774343278394</v>
      </c>
      <c r="AA119" s="7" t="s">
        <v>10947</v>
      </c>
      <c r="AB119" s="7" t="str">
        <f>_xlfn.TEXTBEFORE(Table8[[#This Row],[raw]]," ")</f>
        <v>ENZSYN-FECRq9CPLX</v>
      </c>
      <c r="AC119" s="7">
        <f>_xlfn.NUMBERVALUE(_xlfn.TEXTAFTER(Table8[[#This Row],[raw]]," "))</f>
        <v>1.88083214241484E-7</v>
      </c>
      <c r="AE119" s="1" t="s">
        <v>2895</v>
      </c>
      <c r="AF119" s="1" t="s">
        <v>2778</v>
      </c>
      <c r="AG119" s="1">
        <v>2.3377544512421401E-2</v>
      </c>
      <c r="AH119" s="1" t="str">
        <f>_xlfn.TEXTAFTER(Table9[[#This Row],[rxn]],"-",-1)</f>
        <v>rt3236</v>
      </c>
      <c r="AI119" s="1" t="str">
        <f>_xlfn.TEXTAFTER(_xlfn.TEXTBEFORE(Table9[[#This Row],[rxn]],"-"&amp;Table9[[#This Row],[enz]]),"RXN-")</f>
        <v>ARGSL_c_FWD</v>
      </c>
      <c r="AJ119" s="1" t="str">
        <f>_xlfn.TEXTBEFORE(Table9[[#This Row],[rxn]],"_",-1)</f>
        <v>RXN-ARGSL_c</v>
      </c>
    </row>
    <row r="120" spans="1:36" ht="17" hidden="1" x14ac:dyDescent="0.25">
      <c r="A120" t="s">
        <v>8647</v>
      </c>
      <c r="B120" t="str">
        <f>_xlfn.TEXTAFTER(Table5[[#This Row],[r]],"-",-1)</f>
        <v>rt4198'</v>
      </c>
      <c r="C120" t="str">
        <f>_xlfn.TEXTAFTER(_xlfn.TEXTBEFORE(Table5[[#This Row],[r]],"-"&amp;Table5[[#This Row],[enz]]),"'RXN-")</f>
        <v>3MOPR_m_FWD</v>
      </c>
      <c r="D120">
        <v>11171.708534568001</v>
      </c>
      <c r="E120">
        <f>_xlfn.XLOOKUP(Table5[[#This Row],[r]],Table3[r],Table3[kapp],"")</f>
        <v>8988.1774343278394</v>
      </c>
      <c r="F120">
        <f>Table5[[#This Row],[kapp]]-Table5[[#This Row],[old]]</f>
        <v>2183.5311002401613</v>
      </c>
      <c r="G120" t="str" cm="1">
        <f t="array" ref="G120">IF(ROWS(_xlfn._xlws.FILTER(Table5[r],Table5[enz]=Table5[[#This Row],[enz]]))&gt;1,"many","1")</f>
        <v>many</v>
      </c>
      <c r="H120" t="str" cm="1">
        <f t="array" ref="H120">IF(ROWS(_xlfn._xlws.FILTER(Table5[r],Table5[rxn-no-enz]=Table5[[#This Row],[rxn-no-enz]]))&gt;1,"many","1")</f>
        <v>1</v>
      </c>
      <c r="I120" t="str">
        <f>_xlfn.XLOOKUP(SUBSTITUTE(Table5[[#This Row],[r]],"'",""),Table6[rxn],Table6[rxn],"no")</f>
        <v>no</v>
      </c>
      <c r="J120" t="str" cm="1">
        <f t="array" ref="J120">_xlfn.XLOOKUP(Table5[[#This Row],[r]],"'"&amp;Table6[rxn]&amp;"'",Table6[expected kapp],"")</f>
        <v/>
      </c>
      <c r="L120" t="s">
        <v>8697</v>
      </c>
      <c r="M120">
        <v>8988.1774343278394</v>
      </c>
      <c r="AA120" s="7" t="s">
        <v>10948</v>
      </c>
      <c r="AB120" s="7" t="str">
        <f>_xlfn.TEXTBEFORE(Table8[[#This Row],[raw]]," ")</f>
        <v>ENZSYN-rt8485</v>
      </c>
      <c r="AC120" s="7">
        <f>_xlfn.NUMBERVALUE(_xlfn.TEXTAFTER(Table8[[#This Row],[raw]]," "))</f>
        <v>1.85591048051052E-7</v>
      </c>
      <c r="AE120" s="1" t="s">
        <v>2896</v>
      </c>
      <c r="AF120" s="1" t="s">
        <v>2778</v>
      </c>
      <c r="AG120" s="1">
        <v>2.3377544512421401E-2</v>
      </c>
      <c r="AH120" s="1" t="str">
        <f>_xlfn.TEXTAFTER(Table9[[#This Row],[rxn]],"-",-1)</f>
        <v>rt7828</v>
      </c>
      <c r="AI120" s="1" t="str">
        <f>_xlfn.TEXTAFTER(_xlfn.TEXTBEFORE(Table9[[#This Row],[rxn]],"-"&amp;Table9[[#This Row],[enz]]),"RXN-")</f>
        <v>ARGSS_c_FWD</v>
      </c>
      <c r="AJ120" s="1" t="str">
        <f>_xlfn.TEXTBEFORE(Table9[[#This Row],[rxn]],"_",-1)</f>
        <v>RXN-ARGSS_c</v>
      </c>
    </row>
    <row r="121" spans="1:36" ht="17" hidden="1" x14ac:dyDescent="0.25">
      <c r="A121" t="s">
        <v>8648</v>
      </c>
      <c r="B121" t="str">
        <f>_xlfn.TEXTAFTER(Table5[[#This Row],[r]],"-",-1)</f>
        <v>rt4198'</v>
      </c>
      <c r="C121" t="str">
        <f>_xlfn.TEXTAFTER(_xlfn.TEXTBEFORE(Table5[[#This Row],[r]],"-"&amp;Table5[[#This Row],[enz]]),"'RXN-")</f>
        <v>3MOPR_m_REV</v>
      </c>
      <c r="D121">
        <v>11171.708534568001</v>
      </c>
      <c r="E121">
        <f>_xlfn.XLOOKUP(Table5[[#This Row],[r]],Table3[r],Table3[kapp],"")</f>
        <v>8988.1774343278394</v>
      </c>
      <c r="F121">
        <f>Table5[[#This Row],[kapp]]-Table5[[#This Row],[old]]</f>
        <v>2183.5311002401613</v>
      </c>
      <c r="G121" t="str" cm="1">
        <f t="array" ref="G121">IF(ROWS(_xlfn._xlws.FILTER(Table5[r],Table5[enz]=Table5[[#This Row],[enz]]))&gt;1,"many","1")</f>
        <v>many</v>
      </c>
      <c r="H121" t="str" cm="1">
        <f t="array" ref="H121">IF(ROWS(_xlfn._xlws.FILTER(Table5[r],Table5[rxn-no-enz]=Table5[[#This Row],[rxn-no-enz]]))&gt;1,"many","1")</f>
        <v>1</v>
      </c>
      <c r="I121" t="str">
        <f>_xlfn.XLOOKUP(SUBSTITUTE(Table5[[#This Row],[r]],"'",""),Table6[rxn],Table6[rxn],"no")</f>
        <v>no</v>
      </c>
      <c r="J121" t="str" cm="1">
        <f t="array" ref="J121">_xlfn.XLOOKUP(Table5[[#This Row],[r]],"'"&amp;Table6[rxn]&amp;"'",Table6[expected kapp],"")</f>
        <v/>
      </c>
      <c r="L121" t="s">
        <v>8698</v>
      </c>
      <c r="M121">
        <v>8988.1774343278394</v>
      </c>
      <c r="AA121" s="7" t="s">
        <v>10949</v>
      </c>
      <c r="AB121" s="7" t="str">
        <f>_xlfn.TEXTBEFORE(Table8[[#This Row],[raw]]," ")</f>
        <v>ENZSYN-rt4281</v>
      </c>
      <c r="AC121" s="7">
        <f>_xlfn.NUMBERVALUE(_xlfn.TEXTAFTER(Table8[[#This Row],[raw]]," "))</f>
        <v>1.9277159779704799E-8</v>
      </c>
      <c r="AE121" s="1" t="s">
        <v>2897</v>
      </c>
      <c r="AF121" s="1" t="s">
        <v>2778</v>
      </c>
      <c r="AG121" s="9">
        <v>2.3377544512421401E-2</v>
      </c>
      <c r="AH121" s="1" t="str">
        <f>_xlfn.TEXTAFTER(Table9[[#This Row],[rxn]],"-",-1)</f>
        <v>rt1711</v>
      </c>
      <c r="AI121" s="1" t="str">
        <f>_xlfn.TEXTAFTER(_xlfn.TEXTBEFORE(Table9[[#This Row],[rxn]],"-"&amp;Table9[[#This Row],[enz]]),"RXN-")</f>
        <v>ARGTRS_c_FWD</v>
      </c>
      <c r="AJ121" s="1" t="str">
        <f>_xlfn.TEXTBEFORE(Table9[[#This Row],[rxn]],"_",-1)</f>
        <v>RXN-ARGTRS_c</v>
      </c>
    </row>
    <row r="122" spans="1:36" ht="17" hidden="1" x14ac:dyDescent="0.25">
      <c r="A122" t="s">
        <v>8649</v>
      </c>
      <c r="B122" t="str">
        <f>_xlfn.TEXTAFTER(Table5[[#This Row],[r]],"-",-1)</f>
        <v>rt7829'</v>
      </c>
      <c r="C122" t="str">
        <f>_xlfn.TEXTAFTER(_xlfn.TEXTBEFORE(Table5[[#This Row],[r]],"-"&amp;Table5[[#This Row],[enz]]),"'RXN-")</f>
        <v>3NPDHBZH_m_FWD</v>
      </c>
      <c r="D122">
        <v>11171.708534568001</v>
      </c>
      <c r="E122">
        <f>_xlfn.XLOOKUP(Table5[[#This Row],[r]],Table3[r],Table3[kapp],"")</f>
        <v>8988.1774343278394</v>
      </c>
      <c r="F122">
        <f>Table5[[#This Row],[kapp]]-Table5[[#This Row],[old]]</f>
        <v>2183.5311002401613</v>
      </c>
      <c r="G122" t="str" cm="1">
        <f t="array" ref="G122">IF(ROWS(_xlfn._xlws.FILTER(Table5[r],Table5[enz]=Table5[[#This Row],[enz]]))&gt;1,"many","1")</f>
        <v>many</v>
      </c>
      <c r="H122" t="str" cm="1">
        <f t="array" ref="H122">IF(ROWS(_xlfn._xlws.FILTER(Table5[r],Table5[rxn-no-enz]=Table5[[#This Row],[rxn-no-enz]]))&gt;1,"many","1")</f>
        <v>1</v>
      </c>
      <c r="I122" t="str">
        <f>_xlfn.XLOOKUP(SUBSTITUTE(Table5[[#This Row],[r]],"'",""),Table6[rxn],Table6[rxn],"no")</f>
        <v>no</v>
      </c>
      <c r="J122" t="str" cm="1">
        <f t="array" ref="J122">_xlfn.XLOOKUP(Table5[[#This Row],[r]],"'"&amp;Table6[rxn]&amp;"'",Table6[expected kapp],"")</f>
        <v/>
      </c>
      <c r="L122" t="s">
        <v>8699</v>
      </c>
      <c r="M122">
        <v>8988.1774343278394</v>
      </c>
      <c r="AA122" s="7" t="s">
        <v>10950</v>
      </c>
      <c r="AB122" s="7" t="str">
        <f>_xlfn.TEXTBEFORE(Table8[[#This Row],[raw]]," ")</f>
        <v>ENZSYN-rt3556</v>
      </c>
      <c r="AC122" s="7">
        <f>_xlfn.NUMBERVALUE(_xlfn.TEXTAFTER(Table8[[#This Row],[raw]]," "))</f>
        <v>2.1120658955708401E-8</v>
      </c>
      <c r="AE122" s="1" t="s">
        <v>2898</v>
      </c>
      <c r="AF122" s="1" t="s">
        <v>2778</v>
      </c>
      <c r="AG122" s="1">
        <v>3.6788208869060299E-2</v>
      </c>
      <c r="AH122" s="1" t="str">
        <f>_xlfn.TEXTAFTER(Table9[[#This Row],[rxn]],"-",-1)</f>
        <v>rt1962</v>
      </c>
      <c r="AI122" s="1" t="str">
        <f>_xlfn.TEXTAFTER(_xlfn.TEXTBEFORE(Table9[[#This Row],[rxn]],"-"&amp;Table9[[#This Row],[enz]]),"RXN-")</f>
        <v>ASAD_c_FWD</v>
      </c>
      <c r="AJ122" s="1" t="str">
        <f>_xlfn.TEXTBEFORE(Table9[[#This Row],[rxn]],"_",-1)</f>
        <v>RXN-ASAD_c</v>
      </c>
    </row>
    <row r="123" spans="1:36" ht="17" hidden="1" x14ac:dyDescent="0.25">
      <c r="A123" t="s">
        <v>8650</v>
      </c>
      <c r="B123" t="str">
        <f>_xlfn.TEXTAFTER(Table5[[#This Row],[r]],"-",-1)</f>
        <v>rt3097'</v>
      </c>
      <c r="C123" t="str">
        <f>_xlfn.TEXTAFTER(_xlfn.TEXTBEFORE(Table5[[#This Row],[r]],"-"&amp;Table5[[#This Row],[enz]]),"'RXN-")</f>
        <v>3NPDHMT_m_FWD</v>
      </c>
      <c r="D123">
        <v>11171.708534568001</v>
      </c>
      <c r="E123">
        <f>_xlfn.XLOOKUP(Table5[[#This Row],[r]],Table3[r],Table3[kapp],"")</f>
        <v>8988.1774343278394</v>
      </c>
      <c r="F123">
        <f>Table5[[#This Row],[kapp]]-Table5[[#This Row],[old]]</f>
        <v>2183.5311002401613</v>
      </c>
      <c r="G123" t="str" cm="1">
        <f t="array" ref="G123">IF(ROWS(_xlfn._xlws.FILTER(Table5[r],Table5[enz]=Table5[[#This Row],[enz]]))&gt;1,"many","1")</f>
        <v>many</v>
      </c>
      <c r="H123" t="str" cm="1">
        <f t="array" ref="H123">IF(ROWS(_xlfn._xlws.FILTER(Table5[r],Table5[rxn-no-enz]=Table5[[#This Row],[rxn-no-enz]]))&gt;1,"many","1")</f>
        <v>1</v>
      </c>
      <c r="I123" t="str">
        <f>_xlfn.XLOOKUP(SUBSTITUTE(Table5[[#This Row],[r]],"'",""),Table6[rxn],Table6[rxn],"no")</f>
        <v>no</v>
      </c>
      <c r="J123" t="str" cm="1">
        <f t="array" ref="J123">_xlfn.XLOOKUP(Table5[[#This Row],[r]],"'"&amp;Table6[rxn]&amp;"'",Table6[expected kapp],"")</f>
        <v/>
      </c>
      <c r="L123" t="s">
        <v>8700</v>
      </c>
      <c r="M123">
        <v>8988.1774343278394</v>
      </c>
      <c r="AA123" s="7" t="s">
        <v>10951</v>
      </c>
      <c r="AB123" s="7" t="str">
        <f>_xlfn.TEXTBEFORE(Table8[[#This Row],[raw]]," ")</f>
        <v>ENZSYN-rt6998</v>
      </c>
      <c r="AC123" s="7">
        <f>_xlfn.NUMBERVALUE(_xlfn.TEXTAFTER(Table8[[#This Row],[raw]]," "))</f>
        <v>3.9254063095380601E-7</v>
      </c>
      <c r="AE123" s="1" t="s">
        <v>2899</v>
      </c>
      <c r="AF123" s="1" t="s">
        <v>2778</v>
      </c>
      <c r="AG123" s="1">
        <v>8.45834799844725E-3</v>
      </c>
      <c r="AH123" s="1" t="str">
        <f>_xlfn.TEXTAFTER(Table9[[#This Row],[rxn]],"-",-1)</f>
        <v>rt6769</v>
      </c>
      <c r="AI123" s="1" t="str">
        <f>_xlfn.TEXTAFTER(_xlfn.TEXTBEFORE(Table9[[#This Row],[rxn]],"-"&amp;Table9[[#This Row],[enz]]),"RXN-")</f>
        <v>ASNS1_c_FWD</v>
      </c>
      <c r="AJ123" s="1" t="str">
        <f>_xlfn.TEXTBEFORE(Table9[[#This Row],[rxn]],"_",-1)</f>
        <v>RXN-ASNS1_c</v>
      </c>
    </row>
    <row r="124" spans="1:36" ht="17" hidden="1" x14ac:dyDescent="0.25">
      <c r="A124" t="s">
        <v>8652</v>
      </c>
      <c r="B124" t="str">
        <f>_xlfn.TEXTAFTER(Table5[[#This Row],[r]],"-",-1)</f>
        <v>rt8287'</v>
      </c>
      <c r="C124" t="str">
        <f>_xlfn.TEXTAFTER(_xlfn.TEXTBEFORE(Table5[[#This Row],[r]],"-"&amp;Table5[[#This Row],[enz]]),"'RXN-")</f>
        <v>3OACE200_rm_FWD</v>
      </c>
      <c r="D124">
        <v>11171.708534568001</v>
      </c>
      <c r="E124">
        <f>_xlfn.XLOOKUP(Table5[[#This Row],[r]],Table3[r],Table3[kapp],"")</f>
        <v>8988.1774343278394</v>
      </c>
      <c r="F124">
        <f>Table5[[#This Row],[kapp]]-Table5[[#This Row],[old]]</f>
        <v>2183.5311002401613</v>
      </c>
      <c r="G124" t="str" cm="1">
        <f t="array" ref="G124">IF(ROWS(_xlfn._xlws.FILTER(Table5[r],Table5[enz]=Table5[[#This Row],[enz]]))&gt;1,"many","1")</f>
        <v>many</v>
      </c>
      <c r="H124" t="str" cm="1">
        <f t="array" ref="H124">IF(ROWS(_xlfn._xlws.FILTER(Table5[r],Table5[rxn-no-enz]=Table5[[#This Row],[rxn-no-enz]]))&gt;1,"many","1")</f>
        <v>many</v>
      </c>
      <c r="I124" t="str">
        <f>_xlfn.XLOOKUP(SUBSTITUTE(Table5[[#This Row],[r]],"'",""),Table6[rxn],Table6[rxn],"no")</f>
        <v>no</v>
      </c>
      <c r="J124" t="str" cm="1">
        <f t="array" ref="J124">_xlfn.XLOOKUP(Table5[[#This Row],[r]],"'"&amp;Table6[rxn]&amp;"'",Table6[expected kapp],"")</f>
        <v/>
      </c>
      <c r="L124" t="s">
        <v>8701</v>
      </c>
      <c r="M124">
        <v>8988.1774343278394</v>
      </c>
      <c r="AA124" s="7" t="s">
        <v>10952</v>
      </c>
      <c r="AB124" s="7" t="str">
        <f>_xlfn.TEXTBEFORE(Table8[[#This Row],[raw]]," ")</f>
        <v>ENZSYN-rt5633_c</v>
      </c>
      <c r="AC124" s="7">
        <f>_xlfn.NUMBERVALUE(_xlfn.TEXTAFTER(Table8[[#This Row],[raw]]," "))</f>
        <v>9.839106703292781E-7</v>
      </c>
      <c r="AE124" s="1" t="s">
        <v>2900</v>
      </c>
      <c r="AF124" s="1" t="s">
        <v>2778</v>
      </c>
      <c r="AG124" s="9">
        <v>8.45834799844725E-3</v>
      </c>
      <c r="AH124" s="1" t="str">
        <f>_xlfn.TEXTAFTER(Table9[[#This Row],[rxn]],"-",-1)</f>
        <v>rt0799</v>
      </c>
      <c r="AI124" s="1" t="str">
        <f>_xlfn.TEXTAFTER(_xlfn.TEXTBEFORE(Table9[[#This Row],[rxn]],"-"&amp;Table9[[#This Row],[enz]]),"RXN-")</f>
        <v>ASNTRS_c_FWD</v>
      </c>
      <c r="AJ124" s="1" t="str">
        <f>_xlfn.TEXTBEFORE(Table9[[#This Row],[rxn]],"_",-1)</f>
        <v>RXN-ASNTRS_c</v>
      </c>
    </row>
    <row r="125" spans="1:36" ht="17" hidden="1" x14ac:dyDescent="0.25">
      <c r="A125" t="s">
        <v>8654</v>
      </c>
      <c r="B125" t="str">
        <f>_xlfn.TEXTAFTER(Table5[[#This Row],[r]],"-",-1)</f>
        <v>rt8287'</v>
      </c>
      <c r="C125" t="str">
        <f>_xlfn.TEXTAFTER(_xlfn.TEXTBEFORE(Table5[[#This Row],[r]],"-"&amp;Table5[[#This Row],[enz]]),"'RXN-")</f>
        <v>3OACE220_rm_FWD</v>
      </c>
      <c r="D125">
        <v>11171.708534568001</v>
      </c>
      <c r="E125">
        <f>_xlfn.XLOOKUP(Table5[[#This Row],[r]],Table3[r],Table3[kapp],"")</f>
        <v>8988.1774343278394</v>
      </c>
      <c r="F125">
        <f>Table5[[#This Row],[kapp]]-Table5[[#This Row],[old]]</f>
        <v>2183.5311002401613</v>
      </c>
      <c r="G125" t="str" cm="1">
        <f t="array" ref="G125">IF(ROWS(_xlfn._xlws.FILTER(Table5[r],Table5[enz]=Table5[[#This Row],[enz]]))&gt;1,"many","1")</f>
        <v>many</v>
      </c>
      <c r="H125" t="str" cm="1">
        <f t="array" ref="H125">IF(ROWS(_xlfn._xlws.FILTER(Table5[r],Table5[rxn-no-enz]=Table5[[#This Row],[rxn-no-enz]]))&gt;1,"many","1")</f>
        <v>many</v>
      </c>
      <c r="I125" t="str">
        <f>_xlfn.XLOOKUP(SUBSTITUTE(Table5[[#This Row],[r]],"'",""),Table6[rxn],Table6[rxn],"no")</f>
        <v>no</v>
      </c>
      <c r="J125" t="str" cm="1">
        <f t="array" ref="J125">_xlfn.XLOOKUP(Table5[[#This Row],[r]],"'"&amp;Table6[rxn]&amp;"'",Table6[expected kapp],"")</f>
        <v/>
      </c>
      <c r="L125" t="s">
        <v>8702</v>
      </c>
      <c r="M125">
        <v>8988.1774343278394</v>
      </c>
      <c r="AA125" s="7" t="s">
        <v>10953</v>
      </c>
      <c r="AB125" s="7" t="str">
        <f>_xlfn.TEXTBEFORE(Table8[[#This Row],[raw]]," ")</f>
        <v>ENZSYN-rt2297_l</v>
      </c>
      <c r="AC125" s="7">
        <f>_xlfn.NUMBERVALUE(_xlfn.TEXTAFTER(Table8[[#This Row],[raw]]," "))</f>
        <v>7.1535629421360299E-9</v>
      </c>
      <c r="AE125" s="1" t="s">
        <v>2901</v>
      </c>
      <c r="AF125" s="1" t="s">
        <v>2778</v>
      </c>
      <c r="AG125" s="1">
        <v>1.39653685216763E-2</v>
      </c>
      <c r="AH125" s="1" t="str">
        <f>_xlfn.TEXTAFTER(Table9[[#This Row],[rxn]],"-",-1)</f>
        <v>rt8313</v>
      </c>
      <c r="AI125" s="1" t="str">
        <f>_xlfn.TEXTAFTER(_xlfn.TEXTBEFORE(Table9[[#This Row],[rxn]],"-"&amp;Table9[[#This Row],[enz]]),"RXN-")</f>
        <v>ASPCT_c_FWD</v>
      </c>
      <c r="AJ125" s="1" t="str">
        <f>_xlfn.TEXTBEFORE(Table9[[#This Row],[rxn]],"_",-1)</f>
        <v>RXN-ASPCT_c</v>
      </c>
    </row>
    <row r="126" spans="1:36" ht="17" hidden="1" x14ac:dyDescent="0.25">
      <c r="A126" t="s">
        <v>8656</v>
      </c>
      <c r="B126" t="str">
        <f>_xlfn.TEXTAFTER(Table5[[#This Row],[r]],"-",-1)</f>
        <v>rt8287'</v>
      </c>
      <c r="C126" t="str">
        <f>_xlfn.TEXTAFTER(_xlfn.TEXTBEFORE(Table5[[#This Row],[r]],"-"&amp;Table5[[#This Row],[enz]]),"'RXN-")</f>
        <v>3OACE240_rm_FWD</v>
      </c>
      <c r="D126">
        <v>11171.708534568001</v>
      </c>
      <c r="E126">
        <f>_xlfn.XLOOKUP(Table5[[#This Row],[r]],Table3[r],Table3[kapp],"")</f>
        <v>8988.1774343278394</v>
      </c>
      <c r="F126">
        <f>Table5[[#This Row],[kapp]]-Table5[[#This Row],[old]]</f>
        <v>2183.5311002401613</v>
      </c>
      <c r="G126" t="str" cm="1">
        <f t="array" ref="G126">IF(ROWS(_xlfn._xlws.FILTER(Table5[r],Table5[enz]=Table5[[#This Row],[enz]]))&gt;1,"many","1")</f>
        <v>many</v>
      </c>
      <c r="H126" t="str" cm="1">
        <f t="array" ref="H126">IF(ROWS(_xlfn._xlws.FILTER(Table5[r],Table5[rxn-no-enz]=Table5[[#This Row],[rxn-no-enz]]))&gt;1,"many","1")</f>
        <v>many</v>
      </c>
      <c r="I126" t="str">
        <f>_xlfn.XLOOKUP(SUBSTITUTE(Table5[[#This Row],[r]],"'",""),Table6[rxn],Table6[rxn],"no")</f>
        <v>no</v>
      </c>
      <c r="J126" t="str" cm="1">
        <f t="array" ref="J126">_xlfn.XLOOKUP(Table5[[#This Row],[r]],"'"&amp;Table6[rxn]&amp;"'",Table6[expected kapp],"")</f>
        <v/>
      </c>
      <c r="L126" t="s">
        <v>8703</v>
      </c>
      <c r="M126">
        <v>8988.1774343278394</v>
      </c>
      <c r="AA126" s="7" t="s">
        <v>10954</v>
      </c>
      <c r="AB126" s="7" t="str">
        <f>_xlfn.TEXTBEFORE(Table8[[#This Row],[raw]]," ")</f>
        <v>ENZSYN-rt3786_c</v>
      </c>
      <c r="AC126" s="7">
        <f>_xlfn.NUMBERVALUE(_xlfn.TEXTAFTER(Table8[[#This Row],[raw]]," "))</f>
        <v>1.9048840466733601E-7</v>
      </c>
      <c r="AE126" s="1" t="s">
        <v>4810</v>
      </c>
      <c r="AF126" s="1" t="s">
        <v>2778</v>
      </c>
      <c r="AG126" s="1">
        <v>3.6937653157955701</v>
      </c>
      <c r="AH126" s="1" t="str">
        <f>_xlfn.TEXTAFTER(Table9[[#This Row],[rxn]],"-",-1)</f>
        <v>rt8431</v>
      </c>
      <c r="AI126" s="1" t="str">
        <f>_xlfn.TEXTAFTER(_xlfn.TEXTBEFORE(Table9[[#This Row],[rxn]],"-"&amp;Table9[[#This Row],[enz]]),"RXN-")</f>
        <v>ASPGLUt_c_m_FWD</v>
      </c>
      <c r="AJ126" s="1" t="str">
        <f>_xlfn.TEXTBEFORE(Table9[[#This Row],[rxn]],"_",-1)</f>
        <v>RXN-ASPGLUt_c_m</v>
      </c>
    </row>
    <row r="127" spans="1:36" ht="17" hidden="1" x14ac:dyDescent="0.25">
      <c r="A127" t="s">
        <v>8657</v>
      </c>
      <c r="B127" t="str">
        <f>_xlfn.TEXTAFTER(Table5[[#This Row],[r]],"-",-1)</f>
        <v>rt8287'</v>
      </c>
      <c r="C127" t="str">
        <f>_xlfn.TEXTAFTER(_xlfn.TEXTBEFORE(Table5[[#This Row],[r]],"-"&amp;Table5[[#This Row],[enz]]),"'RXN-")</f>
        <v>3OACE260_rm_FWD</v>
      </c>
      <c r="D127">
        <v>11171.708534568001</v>
      </c>
      <c r="E127">
        <f>_xlfn.XLOOKUP(Table5[[#This Row],[r]],Table3[r],Table3[kapp],"")</f>
        <v>8988.1774343278394</v>
      </c>
      <c r="F127">
        <f>Table5[[#This Row],[kapp]]-Table5[[#This Row],[old]]</f>
        <v>2183.5311002401613</v>
      </c>
      <c r="G127" t="str" cm="1">
        <f t="array" ref="G127">IF(ROWS(_xlfn._xlws.FILTER(Table5[r],Table5[enz]=Table5[[#This Row],[enz]]))&gt;1,"many","1")</f>
        <v>many</v>
      </c>
      <c r="H127" t="str" cm="1">
        <f t="array" ref="H127">IF(ROWS(_xlfn._xlws.FILTER(Table5[r],Table5[rxn-no-enz]=Table5[[#This Row],[rxn-no-enz]]))&gt;1,"many","1")</f>
        <v>many</v>
      </c>
      <c r="I127" t="str">
        <f>_xlfn.XLOOKUP(SUBSTITUTE(Table5[[#This Row],[r]],"'",""),Table6[rxn],Table6[rxn],"no")</f>
        <v>no</v>
      </c>
      <c r="J127" t="str" cm="1">
        <f t="array" ref="J127">_xlfn.XLOOKUP(Table5[[#This Row],[r]],"'"&amp;Table6[rxn]&amp;"'",Table6[expected kapp],"")</f>
        <v/>
      </c>
      <c r="L127" t="s">
        <v>8704</v>
      </c>
      <c r="M127">
        <v>8988.1774343278394</v>
      </c>
      <c r="AA127" s="7" t="s">
        <v>10955</v>
      </c>
      <c r="AB127" s="7" t="str">
        <f>_xlfn.TEXTBEFORE(Table8[[#This Row],[raw]]," ")</f>
        <v>ENZSYN-rt7905</v>
      </c>
      <c r="AC127" s="7">
        <f>_xlfn.NUMBERVALUE(_xlfn.TEXTAFTER(Table8[[#This Row],[raw]]," "))</f>
        <v>4.02741487571649E-7</v>
      </c>
      <c r="AE127" s="1" t="s">
        <v>2902</v>
      </c>
      <c r="AF127" s="1" t="s">
        <v>2778</v>
      </c>
      <c r="AG127" s="1">
        <v>3.6788208869060299E-2</v>
      </c>
      <c r="AH127" s="1" t="str">
        <f>_xlfn.TEXTAFTER(Table9[[#This Row],[rxn]],"-",-1)</f>
        <v>rt6294</v>
      </c>
      <c r="AI127" s="1" t="str">
        <f>_xlfn.TEXTAFTER(_xlfn.TEXTBEFORE(Table9[[#This Row],[rxn]],"-"&amp;Table9[[#This Row],[enz]]),"RXN-")</f>
        <v>ASPK_c_FWD</v>
      </c>
      <c r="AJ127" s="1" t="str">
        <f>_xlfn.TEXTBEFORE(Table9[[#This Row],[rxn]],"_",-1)</f>
        <v>RXN-ASPK_c</v>
      </c>
    </row>
    <row r="128" spans="1:36" ht="17" hidden="1" x14ac:dyDescent="0.25">
      <c r="A128" t="s">
        <v>8658</v>
      </c>
      <c r="B128" t="str">
        <f>_xlfn.TEXTAFTER(Table5[[#This Row],[r]],"-",-1)</f>
        <v>rt4722'</v>
      </c>
      <c r="C128" t="str">
        <f>_xlfn.TEXTAFTER(_xlfn.TEXTBEFORE(Table5[[#This Row],[r]],"-"&amp;Table5[[#This Row],[enz]]),"'RXN-")</f>
        <v>3OADPCOAT_m_FWD</v>
      </c>
      <c r="D128">
        <v>11171.708534568001</v>
      </c>
      <c r="E128">
        <f>_xlfn.XLOOKUP(Table5[[#This Row],[r]],Table3[r],Table3[kapp],"")</f>
        <v>8988.1774343278394</v>
      </c>
      <c r="F128">
        <f>Table5[[#This Row],[kapp]]-Table5[[#This Row],[old]]</f>
        <v>2183.5311002401613</v>
      </c>
      <c r="G128" t="str" cm="1">
        <f t="array" ref="G128">IF(ROWS(_xlfn._xlws.FILTER(Table5[r],Table5[enz]=Table5[[#This Row],[enz]]))&gt;1,"many","1")</f>
        <v>many</v>
      </c>
      <c r="H128" t="str" cm="1">
        <f t="array" ref="H128">IF(ROWS(_xlfn._xlws.FILTER(Table5[r],Table5[rxn-no-enz]=Table5[[#This Row],[rxn-no-enz]]))&gt;1,"many","1")</f>
        <v>1</v>
      </c>
      <c r="I128" t="str">
        <f>_xlfn.XLOOKUP(SUBSTITUTE(Table5[[#This Row],[r]],"'",""),Table6[rxn],Table6[rxn],"no")</f>
        <v>no</v>
      </c>
      <c r="J128" t="str" cm="1">
        <f t="array" ref="J128">_xlfn.XLOOKUP(Table5[[#This Row],[r]],"'"&amp;Table6[rxn]&amp;"'",Table6[expected kapp],"")</f>
        <v/>
      </c>
      <c r="L128" t="s">
        <v>8274</v>
      </c>
      <c r="M128">
        <v>8988.1774343278394</v>
      </c>
      <c r="AA128" s="7" t="s">
        <v>10956</v>
      </c>
      <c r="AB128" s="7" t="str">
        <f>_xlfn.TEXTBEFORE(Table8[[#This Row],[raw]]," ")</f>
        <v>ENZSYN-rt3384</v>
      </c>
      <c r="AC128" s="7">
        <f>_xlfn.NUMBERVALUE(_xlfn.TEXTAFTER(Table8[[#This Row],[raw]]," "))</f>
        <v>1.7137499060452E-6</v>
      </c>
      <c r="AE128" s="1" t="s">
        <v>5875</v>
      </c>
      <c r="AF128" s="1" t="s">
        <v>2778</v>
      </c>
      <c r="AG128" s="1">
        <v>3.5668381842954</v>
      </c>
      <c r="AH128" s="1" t="str">
        <f>_xlfn.TEXTAFTER(Table9[[#This Row],[rxn]],"-",-1)</f>
        <v>rt0568_c</v>
      </c>
      <c r="AI128" s="1" t="str">
        <f>_xlfn.TEXTAFTER(_xlfn.TEXTBEFORE(Table9[[#This Row],[rxn]],"-"&amp;Table9[[#This Row],[enz]]),"RXN-")</f>
        <v>ASPTA_c_FWD</v>
      </c>
      <c r="AJ128" s="1" t="str">
        <f>_xlfn.TEXTBEFORE(Table9[[#This Row],[rxn]],"_",-1)</f>
        <v>RXN-ASPTA_c_FWD-rt0568</v>
      </c>
    </row>
    <row r="129" spans="1:36" ht="17" hidden="1" x14ac:dyDescent="0.25">
      <c r="A129" t="s">
        <v>8659</v>
      </c>
      <c r="B129" t="str">
        <f>_xlfn.TEXTAFTER(Table5[[#This Row],[r]],"-",-1)</f>
        <v>rt4722'</v>
      </c>
      <c r="C129" t="str">
        <f>_xlfn.TEXTAFTER(_xlfn.TEXTBEFORE(Table5[[#This Row],[r]],"-"&amp;Table5[[#This Row],[enz]]),"'RXN-")</f>
        <v>3OADPCOAT_m_REV</v>
      </c>
      <c r="D129">
        <v>11171.708534568001</v>
      </c>
      <c r="E129">
        <f>_xlfn.XLOOKUP(Table5[[#This Row],[r]],Table3[r],Table3[kapp],"")</f>
        <v>8988.1774343278394</v>
      </c>
      <c r="F129">
        <f>Table5[[#This Row],[kapp]]-Table5[[#This Row],[old]]</f>
        <v>2183.5311002401613</v>
      </c>
      <c r="G129" t="str" cm="1">
        <f t="array" ref="G129">IF(ROWS(_xlfn._xlws.FILTER(Table5[r],Table5[enz]=Table5[[#This Row],[enz]]))&gt;1,"many","1")</f>
        <v>many</v>
      </c>
      <c r="H129" t="str" cm="1">
        <f t="array" ref="H129">IF(ROWS(_xlfn._xlws.FILTER(Table5[r],Table5[rxn-no-enz]=Table5[[#This Row],[rxn-no-enz]]))&gt;1,"many","1")</f>
        <v>1</v>
      </c>
      <c r="I129" t="str">
        <f>_xlfn.XLOOKUP(SUBSTITUTE(Table5[[#This Row],[r]],"'",""),Table6[rxn],Table6[rxn],"no")</f>
        <v>no</v>
      </c>
      <c r="J129" t="str" cm="1">
        <f t="array" ref="J129">_xlfn.XLOOKUP(Table5[[#This Row],[r]],"'"&amp;Table6[rxn]&amp;"'",Table6[expected kapp],"")</f>
        <v/>
      </c>
      <c r="L129" t="s">
        <v>8705</v>
      </c>
      <c r="M129">
        <v>8988.1774343278394</v>
      </c>
      <c r="AA129" s="7" t="s">
        <v>10957</v>
      </c>
      <c r="AB129" s="7" t="str">
        <f>_xlfn.TEXTBEFORE(Table8[[#This Row],[raw]]," ")</f>
        <v>ENZSYN-rt3311</v>
      </c>
      <c r="AC129" s="7">
        <f>_xlfn.NUMBERVALUE(_xlfn.TEXTAFTER(Table8[[#This Row],[raw]]," "))</f>
        <v>2.8894750029239299E-10</v>
      </c>
      <c r="AE129" s="1" t="s">
        <v>5882</v>
      </c>
      <c r="AF129" s="1" t="s">
        <v>2778</v>
      </c>
      <c r="AG129" s="9">
        <v>3.6937653157955701</v>
      </c>
      <c r="AH129" s="1" t="str">
        <f>_xlfn.TEXTAFTER(Table9[[#This Row],[rxn]],"-",-1)</f>
        <v>rt5562_m</v>
      </c>
      <c r="AI129" s="1" t="str">
        <f>_xlfn.TEXTAFTER(_xlfn.TEXTBEFORE(Table9[[#This Row],[rxn]],"-"&amp;Table9[[#This Row],[enz]]),"RXN-")</f>
        <v>ASPTAi_m_FWD</v>
      </c>
      <c r="AJ129" s="1" t="str">
        <f>_xlfn.TEXTBEFORE(Table9[[#This Row],[rxn]],"_",-1)</f>
        <v>RXN-ASPTAi_m_FWD-rt5562</v>
      </c>
    </row>
    <row r="130" spans="1:36" ht="17" hidden="1" x14ac:dyDescent="0.25">
      <c r="A130" t="s">
        <v>8660</v>
      </c>
      <c r="B130" t="str">
        <f>_xlfn.TEXTAFTER(Table5[[#This Row],[r]],"-",-1)</f>
        <v>rt0409'</v>
      </c>
      <c r="C130" t="str">
        <f>_xlfn.TEXTAFTER(_xlfn.TEXTBEFORE(Table5[[#This Row],[r]],"-"&amp;Table5[[#This Row],[enz]]),"'RXN-")</f>
        <v>3OAR100_c_FWD</v>
      </c>
      <c r="D130">
        <v>11171.708534568001</v>
      </c>
      <c r="E130">
        <f>_xlfn.XLOOKUP(Table5[[#This Row],[r]],Table3[r],Table3[kapp],"")</f>
        <v>8988.1774343278394</v>
      </c>
      <c r="F130">
        <f>Table5[[#This Row],[kapp]]-Table5[[#This Row],[old]]</f>
        <v>2183.5311002401613</v>
      </c>
      <c r="G130" t="str" cm="1">
        <f t="array" ref="G130">IF(ROWS(_xlfn._xlws.FILTER(Table5[r],Table5[enz]=Table5[[#This Row],[enz]]))&gt;1,"many","1")</f>
        <v>many</v>
      </c>
      <c r="H130" t="str" cm="1">
        <f t="array" ref="H130">IF(ROWS(_xlfn._xlws.FILTER(Table5[r],Table5[rxn-no-enz]=Table5[[#This Row],[rxn-no-enz]]))&gt;1,"many","1")</f>
        <v>many</v>
      </c>
      <c r="I130" t="str">
        <f>_xlfn.XLOOKUP(SUBSTITUTE(Table5[[#This Row],[r]],"'",""),Table6[rxn],Table6[rxn],"no")</f>
        <v>no</v>
      </c>
      <c r="J130" t="str" cm="1">
        <f t="array" ref="J130">_xlfn.XLOOKUP(Table5[[#This Row],[r]],"'"&amp;Table6[rxn]&amp;"'",Table6[expected kapp],"")</f>
        <v/>
      </c>
      <c r="L130" t="s">
        <v>8706</v>
      </c>
      <c r="M130">
        <v>8988.1774343278394</v>
      </c>
      <c r="AA130" s="7" t="s">
        <v>10958</v>
      </c>
      <c r="AB130" s="7" t="str">
        <f>_xlfn.TEXTBEFORE(Table8[[#This Row],[raw]]," ")</f>
        <v>ENZSYN-rt5227</v>
      </c>
      <c r="AC130" s="7">
        <f>_xlfn.NUMBERVALUE(_xlfn.TEXTAFTER(Table8[[#This Row],[raw]]," "))</f>
        <v>2.3543463645974499E-7</v>
      </c>
      <c r="AE130" s="1" t="s">
        <v>2904</v>
      </c>
      <c r="AF130" s="1" t="s">
        <v>2778</v>
      </c>
      <c r="AG130" s="1">
        <v>1.8147323614649501E-2</v>
      </c>
      <c r="AH130" s="1" t="str">
        <f>_xlfn.TEXTAFTER(Table9[[#This Row],[rxn]],"-",-1)</f>
        <v>rt5890</v>
      </c>
      <c r="AI130" s="1" t="str">
        <f>_xlfn.TEXTAFTER(_xlfn.TEXTBEFORE(Table9[[#This Row],[rxn]],"-"&amp;Table9[[#This Row],[enz]]),"RXN-")</f>
        <v>ASPTRS_c_FWD</v>
      </c>
      <c r="AJ130" s="1" t="str">
        <f>_xlfn.TEXTBEFORE(Table9[[#This Row],[rxn]],"_",-1)</f>
        <v>RXN-ASPTRS_c</v>
      </c>
    </row>
    <row r="131" spans="1:36" ht="17" hidden="1" x14ac:dyDescent="0.25">
      <c r="A131" t="s">
        <v>8661</v>
      </c>
      <c r="B131" t="str">
        <f>_xlfn.TEXTAFTER(Table5[[#This Row],[r]],"-",-1)</f>
        <v>rt0409'</v>
      </c>
      <c r="C131" t="str">
        <f>_xlfn.TEXTAFTER(_xlfn.TEXTBEFORE(Table5[[#This Row],[r]],"-"&amp;Table5[[#This Row],[enz]]),"'RXN-")</f>
        <v>3OAR100_c_REV</v>
      </c>
      <c r="D131">
        <v>11171.708534568001</v>
      </c>
      <c r="E131">
        <f>_xlfn.XLOOKUP(Table5[[#This Row],[r]],Table3[r],Table3[kapp],"")</f>
        <v>8988.1774343278394</v>
      </c>
      <c r="F131">
        <f>Table5[[#This Row],[kapp]]-Table5[[#This Row],[old]]</f>
        <v>2183.5311002401613</v>
      </c>
      <c r="G131" t="str" cm="1">
        <f t="array" ref="G131">IF(ROWS(_xlfn._xlws.FILTER(Table5[r],Table5[enz]=Table5[[#This Row],[enz]]))&gt;1,"many","1")</f>
        <v>many</v>
      </c>
      <c r="H131" t="str" cm="1">
        <f t="array" ref="H131">IF(ROWS(_xlfn._xlws.FILTER(Table5[r],Table5[rxn-no-enz]=Table5[[#This Row],[rxn-no-enz]]))&gt;1,"many","1")</f>
        <v>many</v>
      </c>
      <c r="I131" t="str">
        <f>_xlfn.XLOOKUP(SUBSTITUTE(Table5[[#This Row],[r]],"'",""),Table6[rxn],Table6[rxn],"no")</f>
        <v>no</v>
      </c>
      <c r="J131" t="str" cm="1">
        <f t="array" ref="J131">_xlfn.XLOOKUP(Table5[[#This Row],[r]],"'"&amp;Table6[rxn]&amp;"'",Table6[expected kapp],"")</f>
        <v/>
      </c>
      <c r="L131" t="s">
        <v>8707</v>
      </c>
      <c r="M131">
        <v>8988.1774343278394</v>
      </c>
      <c r="AA131" s="7" t="s">
        <v>10959</v>
      </c>
      <c r="AB131" s="7" t="str">
        <f>_xlfn.TEXTBEFORE(Table8[[#This Row],[raw]]," ")</f>
        <v>ENZSYN-rt3731</v>
      </c>
      <c r="AC131" s="7">
        <f>_xlfn.NUMBERVALUE(_xlfn.TEXTAFTER(Table8[[#This Row],[raw]]," "))</f>
        <v>0</v>
      </c>
      <c r="AE131" s="1" t="s">
        <v>2905</v>
      </c>
      <c r="AF131" s="1" t="s">
        <v>2778</v>
      </c>
      <c r="AG131" s="1">
        <v>0.26107269923767601</v>
      </c>
      <c r="AH131" s="1" t="str">
        <f>_xlfn.TEXTAFTER(Table9[[#This Row],[rxn]],"-",-1)</f>
        <v>rt0602_c</v>
      </c>
      <c r="AI131" s="1" t="str">
        <f>_xlfn.TEXTAFTER(_xlfn.TEXTBEFORE(Table9[[#This Row],[rxn]],"-"&amp;Table9[[#This Row],[enz]]),"RXN-")</f>
        <v>ATPASEP2e_c_FWD</v>
      </c>
      <c r="AJ131" s="1" t="str">
        <f>_xlfn.TEXTBEFORE(Table9[[#This Row],[rxn]],"_",-1)</f>
        <v>RXN-ATPASEP2e_c_FWD-rt0602</v>
      </c>
    </row>
    <row r="132" spans="1:36" ht="17" hidden="1" x14ac:dyDescent="0.25">
      <c r="A132" t="s">
        <v>8662</v>
      </c>
      <c r="B132" t="str">
        <f>_xlfn.TEXTAFTER(Table5[[#This Row],[r]],"-",-1)</f>
        <v>rt1363'</v>
      </c>
      <c r="C132" t="str">
        <f>_xlfn.TEXTAFTER(_xlfn.TEXTBEFORE(Table5[[#This Row],[r]],"-"&amp;Table5[[#This Row],[enz]]),"'RXN-")</f>
        <v>3OAR100_c_FWD</v>
      </c>
      <c r="D132">
        <v>11171.708534568001</v>
      </c>
      <c r="E132">
        <f>_xlfn.XLOOKUP(Table5[[#This Row],[r]],Table3[r],Table3[kapp],"")</f>
        <v>8988.1774343278394</v>
      </c>
      <c r="F132">
        <f>Table5[[#This Row],[kapp]]-Table5[[#This Row],[old]]</f>
        <v>2183.5311002401613</v>
      </c>
      <c r="G132" t="str" cm="1">
        <f t="array" ref="G132">IF(ROWS(_xlfn._xlws.FILTER(Table5[r],Table5[enz]=Table5[[#This Row],[enz]]))&gt;1,"many","1")</f>
        <v>many</v>
      </c>
      <c r="H132" t="str" cm="1">
        <f t="array" ref="H132">IF(ROWS(_xlfn._xlws.FILTER(Table5[r],Table5[rxn-no-enz]=Table5[[#This Row],[rxn-no-enz]]))&gt;1,"many","1")</f>
        <v>many</v>
      </c>
      <c r="I132" t="str">
        <f>_xlfn.XLOOKUP(SUBSTITUTE(Table5[[#This Row],[r]],"'",""),Table6[rxn],Table6[rxn],"no")</f>
        <v>no</v>
      </c>
      <c r="J132" t="str" cm="1">
        <f t="array" ref="J132">_xlfn.XLOOKUP(Table5[[#This Row],[r]],"'"&amp;Table6[rxn]&amp;"'",Table6[expected kapp],"")</f>
        <v/>
      </c>
      <c r="L132" t="s">
        <v>8708</v>
      </c>
      <c r="M132">
        <v>8988.1774343278394</v>
      </c>
      <c r="AA132" s="7" t="s">
        <v>10960</v>
      </c>
      <c r="AB132" s="7" t="str">
        <f>_xlfn.TEXTBEFORE(Table8[[#This Row],[raw]]," ")</f>
        <v>ENZSYN-rt1299</v>
      </c>
      <c r="AC132" s="7">
        <f>_xlfn.NUMBERVALUE(_xlfn.TEXTAFTER(Table8[[#This Row],[raw]]," "))</f>
        <v>1.75008498409071E-6</v>
      </c>
      <c r="AE132" s="1" t="s">
        <v>2906</v>
      </c>
      <c r="AF132" s="1" t="s">
        <v>2778</v>
      </c>
      <c r="AG132" s="1">
        <v>1.3128602753907299</v>
      </c>
      <c r="AH132" s="1" t="str">
        <f>_xlfn.TEXTAFTER(Table9[[#This Row],[rxn]],"-",-1)</f>
        <v>SPONT</v>
      </c>
      <c r="AI132" s="1" t="str">
        <f>_xlfn.TEXTAFTER(_xlfn.TEXTBEFORE(Table9[[#This Row],[rxn]],"-"&amp;Table9[[#This Row],[enz]]),"RXN-")</f>
        <v>ATPM_c_FWD</v>
      </c>
      <c r="AJ132" s="1" t="str">
        <f>_xlfn.TEXTBEFORE(Table9[[#This Row],[rxn]],"_",-1)</f>
        <v>RXN-ATPM_c</v>
      </c>
    </row>
    <row r="133" spans="1:36" ht="17" hidden="1" x14ac:dyDescent="0.25">
      <c r="A133" t="s">
        <v>8663</v>
      </c>
      <c r="B133" t="str">
        <f>_xlfn.TEXTAFTER(Table5[[#This Row],[r]],"-",-1)</f>
        <v>rt1363'</v>
      </c>
      <c r="C133" t="str">
        <f>_xlfn.TEXTAFTER(_xlfn.TEXTBEFORE(Table5[[#This Row],[r]],"-"&amp;Table5[[#This Row],[enz]]),"'RXN-")</f>
        <v>3OAR100_c_REV</v>
      </c>
      <c r="D133">
        <v>11171.708534568001</v>
      </c>
      <c r="E133">
        <f>_xlfn.XLOOKUP(Table5[[#This Row],[r]],Table3[r],Table3[kapp],"")</f>
        <v>8988.1774343278394</v>
      </c>
      <c r="F133">
        <f>Table5[[#This Row],[kapp]]-Table5[[#This Row],[old]]</f>
        <v>2183.5311002401613</v>
      </c>
      <c r="G133" t="str" cm="1">
        <f t="array" ref="G133">IF(ROWS(_xlfn._xlws.FILTER(Table5[r],Table5[enz]=Table5[[#This Row],[enz]]))&gt;1,"many","1")</f>
        <v>many</v>
      </c>
      <c r="H133" t="str" cm="1">
        <f t="array" ref="H133">IF(ROWS(_xlfn._xlws.FILTER(Table5[r],Table5[rxn-no-enz]=Table5[[#This Row],[rxn-no-enz]]))&gt;1,"many","1")</f>
        <v>many</v>
      </c>
      <c r="I133" t="str">
        <f>_xlfn.XLOOKUP(SUBSTITUTE(Table5[[#This Row],[r]],"'",""),Table6[rxn],Table6[rxn],"no")</f>
        <v>no</v>
      </c>
      <c r="J133" t="str" cm="1">
        <f t="array" ref="J133">_xlfn.XLOOKUP(Table5[[#This Row],[r]],"'"&amp;Table6[rxn]&amp;"'",Table6[expected kapp],"")</f>
        <v/>
      </c>
      <c r="L133" t="s">
        <v>8709</v>
      </c>
      <c r="M133">
        <v>8988.1774343278394</v>
      </c>
      <c r="AA133" s="7" t="s">
        <v>10961</v>
      </c>
      <c r="AB133" s="7" t="str">
        <f>_xlfn.TEXTBEFORE(Table8[[#This Row],[raw]]," ")</f>
        <v>ENZSYN-rt3476</v>
      </c>
      <c r="AC133" s="7">
        <f>_xlfn.NUMBERVALUE(_xlfn.TEXTAFTER(Table8[[#This Row],[raw]]," "))</f>
        <v>1.18542386175061E-7</v>
      </c>
      <c r="AE133" s="1" t="s">
        <v>2907</v>
      </c>
      <c r="AF133" s="1" t="s">
        <v>2778</v>
      </c>
      <c r="AG133" s="1">
        <v>7.4007235656507698E-3</v>
      </c>
      <c r="AH133" s="1" t="str">
        <f>_xlfn.TEXTAFTER(Table9[[#This Row],[rxn]],"-",-1)</f>
        <v>rt1520</v>
      </c>
      <c r="AI133" s="1" t="str">
        <f>_xlfn.TEXTAFTER(_xlfn.TEXTBEFORE(Table9[[#This Row],[rxn]],"-"&amp;Table9[[#This Row],[enz]]),"RXN-")</f>
        <v>ATPPRT_c_FWD</v>
      </c>
      <c r="AJ133" s="1" t="str">
        <f>_xlfn.TEXTBEFORE(Table9[[#This Row],[rxn]],"_",-1)</f>
        <v>RXN-ATPPRT_c</v>
      </c>
    </row>
    <row r="134" spans="1:36" ht="17" hidden="1" x14ac:dyDescent="0.25">
      <c r="A134" t="s">
        <v>8664</v>
      </c>
      <c r="B134" t="str">
        <f>_xlfn.TEXTAFTER(Table5[[#This Row],[r]],"-",-1)</f>
        <v>rt2183'</v>
      </c>
      <c r="C134" t="str">
        <f>_xlfn.TEXTAFTER(_xlfn.TEXTBEFORE(Table5[[#This Row],[r]],"-"&amp;Table5[[#This Row],[enz]]),"'RXN-")</f>
        <v>3OAR100_c_FWD</v>
      </c>
      <c r="D134">
        <v>11171.708534568001</v>
      </c>
      <c r="E134">
        <f>_xlfn.XLOOKUP(Table5[[#This Row],[r]],Table3[r],Table3[kapp],"")</f>
        <v>8988.1774343278394</v>
      </c>
      <c r="F134">
        <f>Table5[[#This Row],[kapp]]-Table5[[#This Row],[old]]</f>
        <v>2183.5311002401613</v>
      </c>
      <c r="G134" t="str" cm="1">
        <f t="array" ref="G134">IF(ROWS(_xlfn._xlws.FILTER(Table5[r],Table5[enz]=Table5[[#This Row],[enz]]))&gt;1,"many","1")</f>
        <v>many</v>
      </c>
      <c r="H134" t="str" cm="1">
        <f t="array" ref="H134">IF(ROWS(_xlfn._xlws.FILTER(Table5[r],Table5[rxn-no-enz]=Table5[[#This Row],[rxn-no-enz]]))&gt;1,"many","1")</f>
        <v>many</v>
      </c>
      <c r="I134" t="str">
        <f>_xlfn.XLOOKUP(SUBSTITUTE(Table5[[#This Row],[r]],"'",""),Table6[rxn],Table6[rxn],"no")</f>
        <v>no</v>
      </c>
      <c r="J134" t="str" cm="1">
        <f t="array" ref="J134">_xlfn.XLOOKUP(Table5[[#This Row],[r]],"'"&amp;Table6[rxn]&amp;"'",Table6[expected kapp],"")</f>
        <v/>
      </c>
      <c r="L134" t="s">
        <v>8710</v>
      </c>
      <c r="M134">
        <v>8988.1774343278394</v>
      </c>
      <c r="AA134" s="7" t="s">
        <v>10962</v>
      </c>
      <c r="AB134" s="7" t="str">
        <f>_xlfn.TEXTBEFORE(Table8[[#This Row],[raw]]," ")</f>
        <v>ENZSYN-rt5012</v>
      </c>
      <c r="AC134" s="7">
        <f>_xlfn.NUMBERVALUE(_xlfn.TEXTAFTER(Table8[[#This Row],[raw]]," "))</f>
        <v>1.6313656053535799E-7</v>
      </c>
      <c r="AE134" s="1" t="s">
        <v>2908</v>
      </c>
      <c r="AF134" s="1" t="s">
        <v>2778</v>
      </c>
      <c r="AG134" s="1">
        <v>6.84901125040341</v>
      </c>
      <c r="AH134" s="1" t="str">
        <f>_xlfn.TEXTAFTER(Table9[[#This Row],[rxn]],"-",-1)</f>
        <v>ATPSCPLX</v>
      </c>
      <c r="AI134" s="1" t="str">
        <f>_xlfn.TEXTAFTER(_xlfn.TEXTBEFORE(Table9[[#This Row],[rxn]],"-"&amp;Table9[[#This Row],[enz]]),"RXN-")</f>
        <v>ATPS_m_FWD</v>
      </c>
      <c r="AJ134" s="1" t="str">
        <f>_xlfn.TEXTBEFORE(Table9[[#This Row],[rxn]],"_",-1)</f>
        <v>RXN-ATPS_m</v>
      </c>
    </row>
    <row r="135" spans="1:36" ht="17" hidden="1" x14ac:dyDescent="0.25">
      <c r="A135" t="s">
        <v>8665</v>
      </c>
      <c r="B135" t="str">
        <f>_xlfn.TEXTAFTER(Table5[[#This Row],[r]],"-",-1)</f>
        <v>rt2183'</v>
      </c>
      <c r="C135" t="str">
        <f>_xlfn.TEXTAFTER(_xlfn.TEXTBEFORE(Table5[[#This Row],[r]],"-"&amp;Table5[[#This Row],[enz]]),"'RXN-")</f>
        <v>3OAR100_c_REV</v>
      </c>
      <c r="D135">
        <v>11171.708534568001</v>
      </c>
      <c r="E135">
        <f>_xlfn.XLOOKUP(Table5[[#This Row],[r]],Table3[r],Table3[kapp],"")</f>
        <v>8988.1774343278394</v>
      </c>
      <c r="F135">
        <f>Table5[[#This Row],[kapp]]-Table5[[#This Row],[old]]</f>
        <v>2183.5311002401613</v>
      </c>
      <c r="G135" t="str" cm="1">
        <f t="array" ref="G135">IF(ROWS(_xlfn._xlws.FILTER(Table5[r],Table5[enz]=Table5[[#This Row],[enz]]))&gt;1,"many","1")</f>
        <v>many</v>
      </c>
      <c r="H135" t="str" cm="1">
        <f t="array" ref="H135">IF(ROWS(_xlfn._xlws.FILTER(Table5[r],Table5[rxn-no-enz]=Table5[[#This Row],[rxn-no-enz]]))&gt;1,"many","1")</f>
        <v>many</v>
      </c>
      <c r="I135" t="str">
        <f>_xlfn.XLOOKUP(SUBSTITUTE(Table5[[#This Row],[r]],"'",""),Table6[rxn],Table6[rxn],"no")</f>
        <v>no</v>
      </c>
      <c r="J135" t="str" cm="1">
        <f t="array" ref="J135">_xlfn.XLOOKUP(Table5[[#This Row],[r]],"'"&amp;Table6[rxn]&amp;"'",Table6[expected kapp],"")</f>
        <v/>
      </c>
      <c r="L135" t="s">
        <v>8711</v>
      </c>
      <c r="M135">
        <v>8988.1774343278394</v>
      </c>
      <c r="AA135" s="7" t="s">
        <v>10963</v>
      </c>
      <c r="AB135" s="7" t="str">
        <f>_xlfn.TEXTBEFORE(Table8[[#This Row],[raw]]," ")</f>
        <v>ENZSYN-rt6820</v>
      </c>
      <c r="AC135" s="7">
        <f>_xlfn.NUMBERVALUE(_xlfn.TEXTAFTER(Table8[[#This Row],[raw]]," "))</f>
        <v>4.0610598709980597E-8</v>
      </c>
      <c r="AE135" s="1" t="s">
        <v>2911</v>
      </c>
      <c r="AF135" s="1" t="s">
        <v>2778</v>
      </c>
      <c r="AG135" s="1">
        <v>2.1842411599518901E-4</v>
      </c>
      <c r="AH135" s="1" t="str">
        <f>_xlfn.TEXTAFTER(Table9[[#This Row],[rxn]],"-",-1)</f>
        <v>SPONT</v>
      </c>
      <c r="AI135" s="1" t="str">
        <f>_xlfn.TEXTAFTER(_xlfn.TEXTBEFORE(Table9[[#This Row],[rxn]],"-"&amp;Table9[[#This Row],[enz]]),"RXN-")</f>
        <v>ATPt_c_l_FWD</v>
      </c>
      <c r="AJ135" s="1" t="str">
        <f>_xlfn.TEXTBEFORE(Table9[[#This Row],[rxn]],"_",-1)</f>
        <v>RXN-ATPt_c_l</v>
      </c>
    </row>
    <row r="136" spans="1:36" ht="17" hidden="1" x14ac:dyDescent="0.25">
      <c r="A136" t="s">
        <v>8666</v>
      </c>
      <c r="B136" t="str">
        <f>_xlfn.TEXTAFTER(Table5[[#This Row],[r]],"-",-1)</f>
        <v>rt2190'</v>
      </c>
      <c r="C136" t="str">
        <f>_xlfn.TEXTAFTER(_xlfn.TEXTBEFORE(Table5[[#This Row],[r]],"-"&amp;Table5[[#This Row],[enz]]),"'RXN-")</f>
        <v>3OAR100_c_REV</v>
      </c>
      <c r="D136">
        <v>11171.708534568001</v>
      </c>
      <c r="E136">
        <f>_xlfn.XLOOKUP(Table5[[#This Row],[r]],Table3[r],Table3[kapp],"")</f>
        <v>8988.1774343278394</v>
      </c>
      <c r="F136">
        <f>Table5[[#This Row],[kapp]]-Table5[[#This Row],[old]]</f>
        <v>2183.5311002401613</v>
      </c>
      <c r="G136" t="str" cm="1">
        <f t="array" ref="G136">IF(ROWS(_xlfn._xlws.FILTER(Table5[r],Table5[enz]=Table5[[#This Row],[enz]]))&gt;1,"many","1")</f>
        <v>many</v>
      </c>
      <c r="H136" t="str" cm="1">
        <f t="array" ref="H136">IF(ROWS(_xlfn._xlws.FILTER(Table5[r],Table5[rxn-no-enz]=Table5[[#This Row],[rxn-no-enz]]))&gt;1,"many","1")</f>
        <v>many</v>
      </c>
      <c r="I136" t="str">
        <f>_xlfn.XLOOKUP(SUBSTITUTE(Table5[[#This Row],[r]],"'",""),Table6[rxn],Table6[rxn],"no")</f>
        <v>no</v>
      </c>
      <c r="J136" t="str" cm="1">
        <f t="array" ref="J136">_xlfn.XLOOKUP(Table5[[#This Row],[r]],"'"&amp;Table6[rxn]&amp;"'",Table6[expected kapp],"")</f>
        <v/>
      </c>
      <c r="L136" t="s">
        <v>8712</v>
      </c>
      <c r="M136">
        <v>8988.1774343278394</v>
      </c>
      <c r="AA136" s="7" t="s">
        <v>10964</v>
      </c>
      <c r="AB136" s="7" t="str">
        <f>_xlfn.TEXTBEFORE(Table8[[#This Row],[raw]]," ")</f>
        <v>ENZSYN-rt3880</v>
      </c>
      <c r="AC136" s="7">
        <f>_xlfn.NUMBERVALUE(_xlfn.TEXTAFTER(Table8[[#This Row],[raw]]," "))</f>
        <v>4.1048222646829401E-7</v>
      </c>
      <c r="AE136" s="1" t="s">
        <v>2913</v>
      </c>
      <c r="AF136" s="1" t="s">
        <v>2778</v>
      </c>
      <c r="AG136" s="1">
        <v>9.2245878497998895E-3</v>
      </c>
      <c r="AH136" s="1" t="str">
        <f>_xlfn.TEXTAFTER(Table9[[#This Row],[rxn]],"-",-1)</f>
        <v>rt2305</v>
      </c>
      <c r="AI136" s="1" t="str">
        <f>_xlfn.TEXTAFTER(_xlfn.TEXTBEFORE(Table9[[#This Row],[rxn]],"-"&amp;Table9[[#This Row],[enz]]),"RXN-")</f>
        <v>BPNT_c_FWD</v>
      </c>
      <c r="AJ136" s="1" t="str">
        <f>_xlfn.TEXTBEFORE(Table9[[#This Row],[rxn]],"_",-1)</f>
        <v>RXN-BPNT_c</v>
      </c>
    </row>
    <row r="137" spans="1:36" ht="17" hidden="1" x14ac:dyDescent="0.25">
      <c r="A137" t="s">
        <v>8667</v>
      </c>
      <c r="B137" t="str">
        <f>_xlfn.TEXTAFTER(Table5[[#This Row],[r]],"-",-1)</f>
        <v>rt0409'</v>
      </c>
      <c r="C137" t="str">
        <f>_xlfn.TEXTAFTER(_xlfn.TEXTBEFORE(Table5[[#This Row],[r]],"-"&amp;Table5[[#This Row],[enz]]),"'RXN-")</f>
        <v>3OAR120_c_FWD</v>
      </c>
      <c r="D137">
        <v>11171.708534568001</v>
      </c>
      <c r="E137">
        <f>_xlfn.XLOOKUP(Table5[[#This Row],[r]],Table3[r],Table3[kapp],"")</f>
        <v>8988.1774343278394</v>
      </c>
      <c r="F137">
        <f>Table5[[#This Row],[kapp]]-Table5[[#This Row],[old]]</f>
        <v>2183.5311002401613</v>
      </c>
      <c r="G137" t="str" cm="1">
        <f t="array" ref="G137">IF(ROWS(_xlfn._xlws.FILTER(Table5[r],Table5[enz]=Table5[[#This Row],[enz]]))&gt;1,"many","1")</f>
        <v>many</v>
      </c>
      <c r="H137" t="str" cm="1">
        <f t="array" ref="H137">IF(ROWS(_xlfn._xlws.FILTER(Table5[r],Table5[rxn-no-enz]=Table5[[#This Row],[rxn-no-enz]]))&gt;1,"many","1")</f>
        <v>many</v>
      </c>
      <c r="I137" t="str">
        <f>_xlfn.XLOOKUP(SUBSTITUTE(Table5[[#This Row],[r]],"'",""),Table6[rxn],Table6[rxn],"no")</f>
        <v>no</v>
      </c>
      <c r="J137" t="str" cm="1">
        <f t="array" ref="J137">_xlfn.XLOOKUP(Table5[[#This Row],[r]],"'"&amp;Table6[rxn]&amp;"'",Table6[expected kapp],"")</f>
        <v/>
      </c>
      <c r="L137" t="s">
        <v>8713</v>
      </c>
      <c r="M137">
        <v>8988.1774343278394</v>
      </c>
      <c r="AA137" s="7" t="s">
        <v>10965</v>
      </c>
      <c r="AB137" s="7" t="str">
        <f>_xlfn.TEXTBEFORE(Table8[[#This Row],[raw]]," ")</f>
        <v>ENZSYN-rt6932</v>
      </c>
      <c r="AC137" s="7">
        <f>_xlfn.NUMBERVALUE(_xlfn.TEXTAFTER(Table8[[#This Row],[raw]]," "))</f>
        <v>1.3591674062895499E-7</v>
      </c>
      <c r="AE137" s="1" t="s">
        <v>2914</v>
      </c>
      <c r="AF137" s="1" t="s">
        <v>2778</v>
      </c>
      <c r="AG137" s="1">
        <v>1.1398319652365299E-2</v>
      </c>
      <c r="AH137" s="1" t="str">
        <f>_xlfn.TEXTAFTER(Table9[[#This Row],[rxn]],"-",-1)</f>
        <v>rt0303</v>
      </c>
      <c r="AI137" s="1" t="str">
        <f>_xlfn.TEXTAFTER(_xlfn.TEXTBEFORE(Table9[[#This Row],[rxn]],"-"&amp;Table9[[#This Row],[enz]]),"RXN-")</f>
        <v>C14STR_c_FWD</v>
      </c>
      <c r="AJ137" s="1" t="str">
        <f>_xlfn.TEXTBEFORE(Table9[[#This Row],[rxn]],"_",-1)</f>
        <v>RXN-C14STR_c</v>
      </c>
    </row>
    <row r="138" spans="1:36" ht="17" hidden="1" x14ac:dyDescent="0.25">
      <c r="A138" t="s">
        <v>8668</v>
      </c>
      <c r="B138" t="str">
        <f>_xlfn.TEXTAFTER(Table5[[#This Row],[r]],"-",-1)</f>
        <v>rt0409'</v>
      </c>
      <c r="C138" t="str">
        <f>_xlfn.TEXTAFTER(_xlfn.TEXTBEFORE(Table5[[#This Row],[r]],"-"&amp;Table5[[#This Row],[enz]]),"'RXN-")</f>
        <v>3OAR120_c_REV</v>
      </c>
      <c r="D138">
        <v>11171.708534568001</v>
      </c>
      <c r="E138">
        <f>_xlfn.XLOOKUP(Table5[[#This Row],[r]],Table3[r],Table3[kapp],"")</f>
        <v>8988.1774343278394</v>
      </c>
      <c r="F138">
        <f>Table5[[#This Row],[kapp]]-Table5[[#This Row],[old]]</f>
        <v>2183.5311002401613</v>
      </c>
      <c r="G138" t="str" cm="1">
        <f t="array" ref="G138">IF(ROWS(_xlfn._xlws.FILTER(Table5[r],Table5[enz]=Table5[[#This Row],[enz]]))&gt;1,"many","1")</f>
        <v>many</v>
      </c>
      <c r="H138" t="str" cm="1">
        <f t="array" ref="H138">IF(ROWS(_xlfn._xlws.FILTER(Table5[r],Table5[rxn-no-enz]=Table5[[#This Row],[rxn-no-enz]]))&gt;1,"many","1")</f>
        <v>many</v>
      </c>
      <c r="I138" t="str">
        <f>_xlfn.XLOOKUP(SUBSTITUTE(Table5[[#This Row],[r]],"'",""),Table6[rxn],Table6[rxn],"no")</f>
        <v>no</v>
      </c>
      <c r="J138" t="str" cm="1">
        <f t="array" ref="J138">_xlfn.XLOOKUP(Table5[[#This Row],[r]],"'"&amp;Table6[rxn]&amp;"'",Table6[expected kapp],"")</f>
        <v/>
      </c>
      <c r="L138" t="s">
        <v>8714</v>
      </c>
      <c r="M138">
        <v>8988.1774343278394</v>
      </c>
      <c r="AA138" s="7" t="s">
        <v>10966</v>
      </c>
      <c r="AB138" s="7" t="str">
        <f>_xlfn.TEXTBEFORE(Table8[[#This Row],[raw]]," ")</f>
        <v>ENZSYN-rt2385</v>
      </c>
      <c r="AC138" s="7">
        <f>_xlfn.NUMBERVALUE(_xlfn.TEXTAFTER(Table8[[#This Row],[raw]]," "))</f>
        <v>2.7404512508722702E-7</v>
      </c>
      <c r="AE138" s="1" t="s">
        <v>2915</v>
      </c>
      <c r="AF138" s="1" t="s">
        <v>2778</v>
      </c>
      <c r="AG138" s="1">
        <v>1.1398319652365299E-2</v>
      </c>
      <c r="AH138" s="1" t="str">
        <f>_xlfn.TEXTAFTER(Table9[[#This Row],[rxn]],"-",-1)</f>
        <v>rt0467</v>
      </c>
      <c r="AI138" s="1" t="str">
        <f>_xlfn.TEXTAFTER(_xlfn.TEXTBEFORE(Table9[[#This Row],[rxn]],"-"&amp;Table9[[#This Row],[enz]]),"RXN-")</f>
        <v>C3STDH1_c_FWD</v>
      </c>
      <c r="AJ138" s="1" t="str">
        <f>_xlfn.TEXTBEFORE(Table9[[#This Row],[rxn]],"_",-1)</f>
        <v>RXN-C3STDH1_c</v>
      </c>
    </row>
    <row r="139" spans="1:36" ht="17" hidden="1" x14ac:dyDescent="0.25">
      <c r="A139" t="s">
        <v>8669</v>
      </c>
      <c r="B139" t="str">
        <f>_xlfn.TEXTAFTER(Table5[[#This Row],[r]],"-",-1)</f>
        <v>rt1363'</v>
      </c>
      <c r="C139" t="str">
        <f>_xlfn.TEXTAFTER(_xlfn.TEXTBEFORE(Table5[[#This Row],[r]],"-"&amp;Table5[[#This Row],[enz]]),"'RXN-")</f>
        <v>3OAR120_c_FWD</v>
      </c>
      <c r="D139">
        <v>11171.708534568001</v>
      </c>
      <c r="E139">
        <f>_xlfn.XLOOKUP(Table5[[#This Row],[r]],Table3[r],Table3[kapp],"")</f>
        <v>8988.1774343278394</v>
      </c>
      <c r="F139">
        <f>Table5[[#This Row],[kapp]]-Table5[[#This Row],[old]]</f>
        <v>2183.5311002401613</v>
      </c>
      <c r="G139" t="str" cm="1">
        <f t="array" ref="G139">IF(ROWS(_xlfn._xlws.FILTER(Table5[r],Table5[enz]=Table5[[#This Row],[enz]]))&gt;1,"many","1")</f>
        <v>many</v>
      </c>
      <c r="H139" t="str" cm="1">
        <f t="array" ref="H139">IF(ROWS(_xlfn._xlws.FILTER(Table5[r],Table5[rxn-no-enz]=Table5[[#This Row],[rxn-no-enz]]))&gt;1,"many","1")</f>
        <v>many</v>
      </c>
      <c r="I139" t="str">
        <f>_xlfn.XLOOKUP(SUBSTITUTE(Table5[[#This Row],[r]],"'",""),Table6[rxn],Table6[rxn],"no")</f>
        <v>no</v>
      </c>
      <c r="J139" t="str" cm="1">
        <f t="array" ref="J139">_xlfn.XLOOKUP(Table5[[#This Row],[r]],"'"&amp;Table6[rxn]&amp;"'",Table6[expected kapp],"")</f>
        <v/>
      </c>
      <c r="L139" t="s">
        <v>8275</v>
      </c>
      <c r="M139">
        <v>8988.1774343278394</v>
      </c>
      <c r="AA139" s="7" t="s">
        <v>10967</v>
      </c>
      <c r="AB139" s="7" t="str">
        <f>_xlfn.TEXTBEFORE(Table8[[#This Row],[raw]]," ")</f>
        <v>ENZSYN-GCV123LPD1</v>
      </c>
      <c r="AC139" s="7">
        <f>_xlfn.NUMBERVALUE(_xlfn.TEXTAFTER(Table8[[#This Row],[raw]]," "))</f>
        <v>2.6066119818571198E-7</v>
      </c>
      <c r="AE139" s="1" t="s">
        <v>2916</v>
      </c>
      <c r="AF139" s="1" t="s">
        <v>2778</v>
      </c>
      <c r="AG139" s="9">
        <v>1.1398319652365299E-2</v>
      </c>
      <c r="AH139" s="1" t="str">
        <f>_xlfn.TEXTAFTER(Table9[[#This Row],[rxn]],"-",-1)</f>
        <v>rt0467</v>
      </c>
      <c r="AI139" s="1" t="str">
        <f>_xlfn.TEXTAFTER(_xlfn.TEXTBEFORE(Table9[[#This Row],[rxn]],"-"&amp;Table9[[#This Row],[enz]]),"RXN-")</f>
        <v>C3STDH2_c_FWD</v>
      </c>
      <c r="AJ139" s="1" t="str">
        <f>_xlfn.TEXTBEFORE(Table9[[#This Row],[rxn]],"_",-1)</f>
        <v>RXN-C3STDH2_c</v>
      </c>
    </row>
    <row r="140" spans="1:36" ht="17" hidden="1" x14ac:dyDescent="0.25">
      <c r="A140" t="s">
        <v>8670</v>
      </c>
      <c r="B140" t="str">
        <f>_xlfn.TEXTAFTER(Table5[[#This Row],[r]],"-",-1)</f>
        <v>rt1363'</v>
      </c>
      <c r="C140" t="str">
        <f>_xlfn.TEXTAFTER(_xlfn.TEXTBEFORE(Table5[[#This Row],[r]],"-"&amp;Table5[[#This Row],[enz]]),"'RXN-")</f>
        <v>3OAR120_c_REV</v>
      </c>
      <c r="D140">
        <v>11171.708534568001</v>
      </c>
      <c r="E140">
        <f>_xlfn.XLOOKUP(Table5[[#This Row],[r]],Table3[r],Table3[kapp],"")</f>
        <v>8988.1774343278394</v>
      </c>
      <c r="F140">
        <f>Table5[[#This Row],[kapp]]-Table5[[#This Row],[old]]</f>
        <v>2183.5311002401613</v>
      </c>
      <c r="G140" t="str" cm="1">
        <f t="array" ref="G140">IF(ROWS(_xlfn._xlws.FILTER(Table5[r],Table5[enz]=Table5[[#This Row],[enz]]))&gt;1,"many","1")</f>
        <v>many</v>
      </c>
      <c r="H140" t="str" cm="1">
        <f t="array" ref="H140">IF(ROWS(_xlfn._xlws.FILTER(Table5[r],Table5[rxn-no-enz]=Table5[[#This Row],[rxn-no-enz]]))&gt;1,"many","1")</f>
        <v>many</v>
      </c>
      <c r="I140" t="str">
        <f>_xlfn.XLOOKUP(SUBSTITUTE(Table5[[#This Row],[r]],"'",""),Table6[rxn],Table6[rxn],"no")</f>
        <v>no</v>
      </c>
      <c r="J140" t="str" cm="1">
        <f t="array" ref="J140">_xlfn.XLOOKUP(Table5[[#This Row],[r]],"'"&amp;Table6[rxn]&amp;"'",Table6[expected kapp],"")</f>
        <v/>
      </c>
      <c r="L140" t="s">
        <v>8715</v>
      </c>
      <c r="M140">
        <v>8988.1774343278394</v>
      </c>
      <c r="AA140" s="7" t="s">
        <v>10968</v>
      </c>
      <c r="AB140" s="7" t="str">
        <f>_xlfn.TEXTBEFORE(Table8[[#This Row],[raw]]," ")</f>
        <v>ENZSYN-rt2654</v>
      </c>
      <c r="AC140" s="7">
        <f>_xlfn.NUMBERVALUE(_xlfn.TEXTAFTER(Table8[[#This Row],[raw]]," "))</f>
        <v>9.1882566140004306E-8</v>
      </c>
      <c r="AE140" s="1" t="s">
        <v>2917</v>
      </c>
      <c r="AF140" s="1" t="s">
        <v>2778</v>
      </c>
      <c r="AG140" s="1">
        <v>1.1398319652365299E-2</v>
      </c>
      <c r="AH140" s="1" t="str">
        <f>_xlfn.TEXTAFTER(Table9[[#This Row],[rxn]],"-",-1)</f>
        <v>UNKNOWN</v>
      </c>
      <c r="AI140" s="1" t="str">
        <f>_xlfn.TEXTAFTER(_xlfn.TEXTBEFORE(Table9[[#This Row],[rxn]],"-"&amp;Table9[[#This Row],[enz]]),"RXN-")</f>
        <v>C3STKR1_c_FWD</v>
      </c>
      <c r="AJ140" s="1" t="str">
        <f>_xlfn.TEXTBEFORE(Table9[[#This Row],[rxn]],"_",-1)</f>
        <v>RXN-C3STKR1_c</v>
      </c>
    </row>
    <row r="141" spans="1:36" ht="17" hidden="1" x14ac:dyDescent="0.25">
      <c r="A141" t="s">
        <v>8671</v>
      </c>
      <c r="B141" t="str">
        <f>_xlfn.TEXTAFTER(Table5[[#This Row],[r]],"-",-1)</f>
        <v>rt2183'</v>
      </c>
      <c r="C141" t="str">
        <f>_xlfn.TEXTAFTER(_xlfn.TEXTBEFORE(Table5[[#This Row],[r]],"-"&amp;Table5[[#This Row],[enz]]),"'RXN-")</f>
        <v>3OAR120_c_REV</v>
      </c>
      <c r="D141">
        <v>11171.708534568001</v>
      </c>
      <c r="E141">
        <f>_xlfn.XLOOKUP(Table5[[#This Row],[r]],Table3[r],Table3[kapp],"")</f>
        <v>8988.1774343278394</v>
      </c>
      <c r="F141">
        <f>Table5[[#This Row],[kapp]]-Table5[[#This Row],[old]]</f>
        <v>2183.5311002401613</v>
      </c>
      <c r="G141" t="str" cm="1">
        <f t="array" ref="G141">IF(ROWS(_xlfn._xlws.FILTER(Table5[r],Table5[enz]=Table5[[#This Row],[enz]]))&gt;1,"many","1")</f>
        <v>many</v>
      </c>
      <c r="H141" t="str" cm="1">
        <f t="array" ref="H141">IF(ROWS(_xlfn._xlws.FILTER(Table5[r],Table5[rxn-no-enz]=Table5[[#This Row],[rxn-no-enz]]))&gt;1,"many","1")</f>
        <v>many</v>
      </c>
      <c r="I141" t="str">
        <f>_xlfn.XLOOKUP(SUBSTITUTE(Table5[[#This Row],[r]],"'",""),Table6[rxn],Table6[rxn],"no")</f>
        <v>no</v>
      </c>
      <c r="J141" t="str" cm="1">
        <f t="array" ref="J141">_xlfn.XLOOKUP(Table5[[#This Row],[r]],"'"&amp;Table6[rxn]&amp;"'",Table6[expected kapp],"")</f>
        <v/>
      </c>
      <c r="L141" t="s">
        <v>8716</v>
      </c>
      <c r="M141">
        <v>8988.1774343278394</v>
      </c>
      <c r="AA141" s="7" t="s">
        <v>10969</v>
      </c>
      <c r="AB141" s="7" t="str">
        <f>_xlfn.TEXTBEFORE(Table8[[#This Row],[raw]]," ")</f>
        <v>ENZSYN-rt0066</v>
      </c>
      <c r="AC141" s="7">
        <f>_xlfn.NUMBERVALUE(_xlfn.TEXTAFTER(Table8[[#This Row],[raw]]," "))</f>
        <v>1.48410305064765E-8</v>
      </c>
      <c r="AE141" s="1" t="s">
        <v>2918</v>
      </c>
      <c r="AF141" s="1" t="s">
        <v>2778</v>
      </c>
      <c r="AG141" s="1">
        <v>1.1398319652365299E-2</v>
      </c>
      <c r="AH141" s="1" t="str">
        <f>_xlfn.TEXTAFTER(Table9[[#This Row],[rxn]],"-",-1)</f>
        <v>UNKNOWN</v>
      </c>
      <c r="AI141" s="1" t="str">
        <f>_xlfn.TEXTAFTER(_xlfn.TEXTBEFORE(Table9[[#This Row],[rxn]],"-"&amp;Table9[[#This Row],[enz]]),"RXN-")</f>
        <v>C3STKR2_c_FWD</v>
      </c>
      <c r="AJ141" s="1" t="str">
        <f>_xlfn.TEXTBEFORE(Table9[[#This Row],[rxn]],"_",-1)</f>
        <v>RXN-C3STKR2_c</v>
      </c>
    </row>
    <row r="142" spans="1:36" ht="17" hidden="1" x14ac:dyDescent="0.25">
      <c r="A142" t="s">
        <v>8672</v>
      </c>
      <c r="B142" t="str">
        <f>_xlfn.TEXTAFTER(Table5[[#This Row],[r]],"-",-1)</f>
        <v>rt2190'</v>
      </c>
      <c r="C142" t="str">
        <f>_xlfn.TEXTAFTER(_xlfn.TEXTBEFORE(Table5[[#This Row],[r]],"-"&amp;Table5[[#This Row],[enz]]),"'RXN-")</f>
        <v>3OAR120_c_FWD</v>
      </c>
      <c r="D142">
        <v>11171.708534568001</v>
      </c>
      <c r="E142">
        <f>_xlfn.XLOOKUP(Table5[[#This Row],[r]],Table3[r],Table3[kapp],"")</f>
        <v>8988.1774343278394</v>
      </c>
      <c r="F142">
        <f>Table5[[#This Row],[kapp]]-Table5[[#This Row],[old]]</f>
        <v>2183.5311002401613</v>
      </c>
      <c r="G142" t="str" cm="1">
        <f t="array" ref="G142">IF(ROWS(_xlfn._xlws.FILTER(Table5[r],Table5[enz]=Table5[[#This Row],[enz]]))&gt;1,"many","1")</f>
        <v>many</v>
      </c>
      <c r="H142" t="str" cm="1">
        <f t="array" ref="H142">IF(ROWS(_xlfn._xlws.FILTER(Table5[r],Table5[rxn-no-enz]=Table5[[#This Row],[rxn-no-enz]]))&gt;1,"many","1")</f>
        <v>many</v>
      </c>
      <c r="I142" t="str">
        <f>_xlfn.XLOOKUP(SUBSTITUTE(Table5[[#This Row],[r]],"'",""),Table6[rxn],Table6[rxn],"no")</f>
        <v>no</v>
      </c>
      <c r="J142" t="str" cm="1">
        <f t="array" ref="J142">_xlfn.XLOOKUP(Table5[[#This Row],[r]],"'"&amp;Table6[rxn]&amp;"'",Table6[expected kapp],"")</f>
        <v/>
      </c>
      <c r="L142" t="s">
        <v>8717</v>
      </c>
      <c r="M142">
        <v>8988.1774343278394</v>
      </c>
      <c r="AA142" s="7" t="s">
        <v>10970</v>
      </c>
      <c r="AB142" s="7" t="str">
        <f>_xlfn.TEXTBEFORE(Table8[[#This Row],[raw]]," ")</f>
        <v>ENZSYN-rt7136</v>
      </c>
      <c r="AC142" s="7">
        <f>_xlfn.NUMBERVALUE(_xlfn.TEXTAFTER(Table8[[#This Row],[raw]]," "))</f>
        <v>3.98161349993895E-7</v>
      </c>
      <c r="AE142" s="1" t="s">
        <v>2919</v>
      </c>
      <c r="AF142" s="1" t="s">
        <v>2778</v>
      </c>
      <c r="AG142" s="1">
        <v>1.1398319652365299E-2</v>
      </c>
      <c r="AH142" s="1" t="str">
        <f>_xlfn.TEXTAFTER(Table9[[#This Row],[rxn]],"-",-1)</f>
        <v>rt8272</v>
      </c>
      <c r="AI142" s="1" t="str">
        <f>_xlfn.TEXTAFTER(_xlfn.TEXTBEFORE(Table9[[#This Row],[rxn]],"-"&amp;Table9[[#This Row],[enz]]),"RXN-")</f>
        <v>C4STMO1_c_FWD</v>
      </c>
      <c r="AJ142" s="1" t="str">
        <f>_xlfn.TEXTBEFORE(Table9[[#This Row],[rxn]],"_",-1)</f>
        <v>RXN-C4STMO1_c</v>
      </c>
    </row>
    <row r="143" spans="1:36" ht="17" hidden="1" x14ac:dyDescent="0.25">
      <c r="A143" t="s">
        <v>8673</v>
      </c>
      <c r="B143" t="str">
        <f>_xlfn.TEXTAFTER(Table5[[#This Row],[r]],"-",-1)</f>
        <v>rt2190'</v>
      </c>
      <c r="C143" t="str">
        <f>_xlfn.TEXTAFTER(_xlfn.TEXTBEFORE(Table5[[#This Row],[r]],"-"&amp;Table5[[#This Row],[enz]]),"'RXN-")</f>
        <v>3OAR120_c_REV</v>
      </c>
      <c r="D143">
        <v>11171.708534568001</v>
      </c>
      <c r="E143">
        <f>_xlfn.XLOOKUP(Table5[[#This Row],[r]],Table3[r],Table3[kapp],"")</f>
        <v>8988.1774343278394</v>
      </c>
      <c r="F143">
        <f>Table5[[#This Row],[kapp]]-Table5[[#This Row],[old]]</f>
        <v>2183.5311002401613</v>
      </c>
      <c r="G143" t="str" cm="1">
        <f t="array" ref="G143">IF(ROWS(_xlfn._xlws.FILTER(Table5[r],Table5[enz]=Table5[[#This Row],[enz]]))&gt;1,"many","1")</f>
        <v>many</v>
      </c>
      <c r="H143" t="str" cm="1">
        <f t="array" ref="H143">IF(ROWS(_xlfn._xlws.FILTER(Table5[r],Table5[rxn-no-enz]=Table5[[#This Row],[rxn-no-enz]]))&gt;1,"many","1")</f>
        <v>many</v>
      </c>
      <c r="I143" t="str">
        <f>_xlfn.XLOOKUP(SUBSTITUTE(Table5[[#This Row],[r]],"'",""),Table6[rxn],Table6[rxn],"no")</f>
        <v>no</v>
      </c>
      <c r="J143" t="str" cm="1">
        <f t="array" ref="J143">_xlfn.XLOOKUP(Table5[[#This Row],[r]],"'"&amp;Table6[rxn]&amp;"'",Table6[expected kapp],"")</f>
        <v/>
      </c>
      <c r="L143" t="s">
        <v>8718</v>
      </c>
      <c r="M143">
        <v>8988.1774343278394</v>
      </c>
      <c r="AA143" s="7" t="s">
        <v>10971</v>
      </c>
      <c r="AB143" s="7" t="str">
        <f>_xlfn.TEXTBEFORE(Table8[[#This Row],[raw]]," ")</f>
        <v>ENZSYN-rt7388</v>
      </c>
      <c r="AC143" s="7">
        <f>_xlfn.NUMBERVALUE(_xlfn.TEXTAFTER(Table8[[#This Row],[raw]]," "))</f>
        <v>4.3327610665789598E-7</v>
      </c>
      <c r="AE143" s="1" t="s">
        <v>2920</v>
      </c>
      <c r="AF143" s="1" t="s">
        <v>2778</v>
      </c>
      <c r="AG143" s="1">
        <v>1.1398319652365299E-2</v>
      </c>
      <c r="AH143" s="1" t="str">
        <f>_xlfn.TEXTAFTER(Table9[[#This Row],[rxn]],"-",-1)</f>
        <v>rt8272</v>
      </c>
      <c r="AI143" s="1" t="str">
        <f>_xlfn.TEXTAFTER(_xlfn.TEXTBEFORE(Table9[[#This Row],[rxn]],"-"&amp;Table9[[#This Row],[enz]]),"RXN-")</f>
        <v>C4STMO2_c_FWD</v>
      </c>
      <c r="AJ143" s="1" t="str">
        <f>_xlfn.TEXTBEFORE(Table9[[#This Row],[rxn]],"_",-1)</f>
        <v>RXN-C4STMO2_c</v>
      </c>
    </row>
    <row r="144" spans="1:36" ht="17" hidden="1" x14ac:dyDescent="0.25">
      <c r="A144" t="s">
        <v>8674</v>
      </c>
      <c r="B144" t="str">
        <f>_xlfn.TEXTAFTER(Table5[[#This Row],[r]],"-",-1)</f>
        <v>rt0409'</v>
      </c>
      <c r="C144" t="str">
        <f>_xlfn.TEXTAFTER(_xlfn.TEXTBEFORE(Table5[[#This Row],[r]],"-"&amp;Table5[[#This Row],[enz]]),"'RXN-")</f>
        <v>3OAR140_c_FWD</v>
      </c>
      <c r="D144">
        <v>11171.708534568001</v>
      </c>
      <c r="E144">
        <f>_xlfn.XLOOKUP(Table5[[#This Row],[r]],Table3[r],Table3[kapp],"")</f>
        <v>8988.1774343278394</v>
      </c>
      <c r="F144">
        <f>Table5[[#This Row],[kapp]]-Table5[[#This Row],[old]]</f>
        <v>2183.5311002401613</v>
      </c>
      <c r="G144" t="str" cm="1">
        <f t="array" ref="G144">IF(ROWS(_xlfn._xlws.FILTER(Table5[r],Table5[enz]=Table5[[#This Row],[enz]]))&gt;1,"many","1")</f>
        <v>many</v>
      </c>
      <c r="H144" t="str" cm="1">
        <f t="array" ref="H144">IF(ROWS(_xlfn._xlws.FILTER(Table5[r],Table5[rxn-no-enz]=Table5[[#This Row],[rxn-no-enz]]))&gt;1,"many","1")</f>
        <v>many</v>
      </c>
      <c r="I144" t="str">
        <f>_xlfn.XLOOKUP(SUBSTITUTE(Table5[[#This Row],[r]],"'",""),Table6[rxn],Table6[rxn],"no")</f>
        <v>no</v>
      </c>
      <c r="J144" t="str" cm="1">
        <f t="array" ref="J144">_xlfn.XLOOKUP(Table5[[#This Row],[r]],"'"&amp;Table6[rxn]&amp;"'",Table6[expected kapp],"")</f>
        <v/>
      </c>
      <c r="L144" t="s">
        <v>8264</v>
      </c>
      <c r="M144">
        <v>8988.1774343278394</v>
      </c>
      <c r="AA144" s="7" t="s">
        <v>10972</v>
      </c>
      <c r="AB144" s="7" t="str">
        <f>_xlfn.TEXTBEFORE(Table8[[#This Row],[raw]]," ")</f>
        <v>ENZSYN-GPIA1CPLX1</v>
      </c>
      <c r="AC144" s="7">
        <f>_xlfn.NUMBERVALUE(_xlfn.TEXTAFTER(Table8[[#This Row],[raw]]," "))</f>
        <v>0</v>
      </c>
      <c r="AE144" s="1" t="s">
        <v>2921</v>
      </c>
      <c r="AF144" s="1" t="s">
        <v>2778</v>
      </c>
      <c r="AG144" s="1">
        <v>1.1398319652365299E-2</v>
      </c>
      <c r="AH144" s="1" t="str">
        <f>_xlfn.TEXTAFTER(Table9[[#This Row],[rxn]],"-",-1)</f>
        <v>rt8272</v>
      </c>
      <c r="AI144" s="1" t="str">
        <f>_xlfn.TEXTAFTER(_xlfn.TEXTBEFORE(Table9[[#This Row],[rxn]],"-"&amp;Table9[[#This Row],[enz]]),"RXN-")</f>
        <v>C4STMO3_c_FWD</v>
      </c>
      <c r="AJ144" s="1" t="str">
        <f>_xlfn.TEXTBEFORE(Table9[[#This Row],[rxn]],"_",-1)</f>
        <v>RXN-C4STMO3_c</v>
      </c>
    </row>
    <row r="145" spans="1:36" ht="17" hidden="1" x14ac:dyDescent="0.25">
      <c r="A145" t="s">
        <v>8675</v>
      </c>
      <c r="B145" t="str">
        <f>_xlfn.TEXTAFTER(Table5[[#This Row],[r]],"-",-1)</f>
        <v>rt0409'</v>
      </c>
      <c r="C145" t="str">
        <f>_xlfn.TEXTAFTER(_xlfn.TEXTBEFORE(Table5[[#This Row],[r]],"-"&amp;Table5[[#This Row],[enz]]),"'RXN-")</f>
        <v>3OAR140_c_REV</v>
      </c>
      <c r="D145">
        <v>11171.708534568001</v>
      </c>
      <c r="E145">
        <f>_xlfn.XLOOKUP(Table5[[#This Row],[r]],Table3[r],Table3[kapp],"")</f>
        <v>8988.1774343278394</v>
      </c>
      <c r="F145">
        <f>Table5[[#This Row],[kapp]]-Table5[[#This Row],[old]]</f>
        <v>2183.5311002401613</v>
      </c>
      <c r="G145" t="str" cm="1">
        <f t="array" ref="G145">IF(ROWS(_xlfn._xlws.FILTER(Table5[r],Table5[enz]=Table5[[#This Row],[enz]]))&gt;1,"many","1")</f>
        <v>many</v>
      </c>
      <c r="H145" t="str" cm="1">
        <f t="array" ref="H145">IF(ROWS(_xlfn._xlws.FILTER(Table5[r],Table5[rxn-no-enz]=Table5[[#This Row],[rxn-no-enz]]))&gt;1,"many","1")</f>
        <v>many</v>
      </c>
      <c r="I145" t="str">
        <f>_xlfn.XLOOKUP(SUBSTITUTE(Table5[[#This Row],[r]],"'",""),Table6[rxn],Table6[rxn],"no")</f>
        <v>no</v>
      </c>
      <c r="J145" t="str" cm="1">
        <f t="array" ref="J145">_xlfn.XLOOKUP(Table5[[#This Row],[r]],"'"&amp;Table6[rxn]&amp;"'",Table6[expected kapp],"")</f>
        <v/>
      </c>
      <c r="L145" t="s">
        <v>8270</v>
      </c>
      <c r="M145">
        <v>8988.1774343278394</v>
      </c>
      <c r="AA145" s="7" t="s">
        <v>10973</v>
      </c>
      <c r="AB145" s="7" t="str">
        <f>_xlfn.TEXTBEFORE(Table8[[#This Row],[raw]]," ")</f>
        <v>ENZSYN-rt5724</v>
      </c>
      <c r="AC145" s="7">
        <f>_xlfn.NUMBERVALUE(_xlfn.TEXTAFTER(Table8[[#This Row],[raw]]," "))</f>
        <v>0</v>
      </c>
      <c r="AE145" s="1" t="s">
        <v>2922</v>
      </c>
      <c r="AF145" s="1" t="s">
        <v>2778</v>
      </c>
      <c r="AG145" s="1">
        <v>1.1398319652365299E-2</v>
      </c>
      <c r="AH145" s="1" t="str">
        <f>_xlfn.TEXTAFTER(Table9[[#This Row],[rxn]],"-",-1)</f>
        <v>rt8272</v>
      </c>
      <c r="AI145" s="1" t="str">
        <f>_xlfn.TEXTAFTER(_xlfn.TEXTBEFORE(Table9[[#This Row],[rxn]],"-"&amp;Table9[[#This Row],[enz]]),"RXN-")</f>
        <v>C4STMO4_c_FWD</v>
      </c>
      <c r="AJ145" s="1" t="str">
        <f>_xlfn.TEXTBEFORE(Table9[[#This Row],[rxn]],"_",-1)</f>
        <v>RXN-C4STMO4_c</v>
      </c>
    </row>
    <row r="146" spans="1:36" ht="17" hidden="1" x14ac:dyDescent="0.25">
      <c r="A146" t="s">
        <v>8676</v>
      </c>
      <c r="B146" t="str">
        <f>_xlfn.TEXTAFTER(Table5[[#This Row],[r]],"-",-1)</f>
        <v>rt1363'</v>
      </c>
      <c r="C146" t="str">
        <f>_xlfn.TEXTAFTER(_xlfn.TEXTBEFORE(Table5[[#This Row],[r]],"-"&amp;Table5[[#This Row],[enz]]),"'RXN-")</f>
        <v>3OAR140_c_FWD</v>
      </c>
      <c r="D146">
        <v>11171.708534568001</v>
      </c>
      <c r="E146">
        <f>_xlfn.XLOOKUP(Table5[[#This Row],[r]],Table3[r],Table3[kapp],"")</f>
        <v>8988.1774343278394</v>
      </c>
      <c r="F146">
        <f>Table5[[#This Row],[kapp]]-Table5[[#This Row],[old]]</f>
        <v>2183.5311002401613</v>
      </c>
      <c r="G146" t="str" cm="1">
        <f t="array" ref="G146">IF(ROWS(_xlfn._xlws.FILTER(Table5[r],Table5[enz]=Table5[[#This Row],[enz]]))&gt;1,"many","1")</f>
        <v>many</v>
      </c>
      <c r="H146" t="str" cm="1">
        <f t="array" ref="H146">IF(ROWS(_xlfn._xlws.FILTER(Table5[r],Table5[rxn-no-enz]=Table5[[#This Row],[rxn-no-enz]]))&gt;1,"many","1")</f>
        <v>many</v>
      </c>
      <c r="I146" t="str">
        <f>_xlfn.XLOOKUP(SUBSTITUTE(Table5[[#This Row],[r]],"'",""),Table6[rxn],Table6[rxn],"no")</f>
        <v>no</v>
      </c>
      <c r="J146" t="str" cm="1">
        <f t="array" ref="J146">_xlfn.XLOOKUP(Table5[[#This Row],[r]],"'"&amp;Table6[rxn]&amp;"'",Table6[expected kapp],"")</f>
        <v/>
      </c>
      <c r="L146" t="s">
        <v>8273</v>
      </c>
      <c r="M146">
        <v>8988.1774343278394</v>
      </c>
      <c r="AA146" s="7" t="s">
        <v>10974</v>
      </c>
      <c r="AB146" s="7" t="str">
        <f>_xlfn.TEXTBEFORE(Table8[[#This Row],[raw]]," ")</f>
        <v>ENZSYN-rt1519</v>
      </c>
      <c r="AC146" s="7">
        <f>_xlfn.NUMBERVALUE(_xlfn.TEXTAFTER(Table8[[#This Row],[raw]]," "))</f>
        <v>5.2815150311570602E-8</v>
      </c>
      <c r="AE146" s="1" t="s">
        <v>2923</v>
      </c>
      <c r="AF146" s="1" t="s">
        <v>2778</v>
      </c>
      <c r="AG146" s="1">
        <v>1.1398319652365299E-2</v>
      </c>
      <c r="AH146" s="1" t="str">
        <f>_xlfn.TEXTAFTER(Table9[[#This Row],[rxn]],"-",-1)</f>
        <v>rt1745</v>
      </c>
      <c r="AI146" s="1" t="str">
        <f>_xlfn.TEXTAFTER(_xlfn.TEXTBEFORE(Table9[[#This Row],[rxn]],"-"&amp;Table9[[#This Row],[enz]]),"RXN-")</f>
        <v>C8STI_c_FWD</v>
      </c>
      <c r="AJ146" s="1" t="str">
        <f>_xlfn.TEXTBEFORE(Table9[[#This Row],[rxn]],"_",-1)</f>
        <v>RXN-C8STI_c</v>
      </c>
    </row>
    <row r="147" spans="1:36" ht="17" hidden="1" x14ac:dyDescent="0.25">
      <c r="A147" t="s">
        <v>8677</v>
      </c>
      <c r="B147" t="str">
        <f>_xlfn.TEXTAFTER(Table5[[#This Row],[r]],"-",-1)</f>
        <v>rt1363'</v>
      </c>
      <c r="C147" t="str">
        <f>_xlfn.TEXTAFTER(_xlfn.TEXTBEFORE(Table5[[#This Row],[r]],"-"&amp;Table5[[#This Row],[enz]]),"'RXN-")</f>
        <v>3OAR140_c_REV</v>
      </c>
      <c r="D147">
        <v>11171.708534568001</v>
      </c>
      <c r="E147">
        <f>_xlfn.XLOOKUP(Table5[[#This Row],[r]],Table3[r],Table3[kapp],"")</f>
        <v>8988.1774343278394</v>
      </c>
      <c r="F147">
        <f>Table5[[#This Row],[kapp]]-Table5[[#This Row],[old]]</f>
        <v>2183.5311002401613</v>
      </c>
      <c r="G147" t="str" cm="1">
        <f t="array" ref="G147">IF(ROWS(_xlfn._xlws.FILTER(Table5[r],Table5[enz]=Table5[[#This Row],[enz]]))&gt;1,"many","1")</f>
        <v>many</v>
      </c>
      <c r="H147" t="str" cm="1">
        <f t="array" ref="H147">IF(ROWS(_xlfn._xlws.FILTER(Table5[r],Table5[rxn-no-enz]=Table5[[#This Row],[rxn-no-enz]]))&gt;1,"many","1")</f>
        <v>many</v>
      </c>
      <c r="I147" t="str">
        <f>_xlfn.XLOOKUP(SUBSTITUTE(Table5[[#This Row],[r]],"'",""),Table6[rxn],Table6[rxn],"no")</f>
        <v>no</v>
      </c>
      <c r="J147" t="str" cm="1">
        <f t="array" ref="J147">_xlfn.XLOOKUP(Table5[[#This Row],[r]],"'"&amp;Table6[rxn]&amp;"'",Table6[expected kapp],"")</f>
        <v/>
      </c>
      <c r="L147" t="s">
        <v>8268</v>
      </c>
      <c r="M147">
        <v>8988.1774343278394</v>
      </c>
      <c r="AA147" s="7" t="s">
        <v>10975</v>
      </c>
      <c r="AB147" s="7" t="str">
        <f>_xlfn.TEXTBEFORE(Table8[[#This Row],[raw]]," ")</f>
        <v>ENZSYN-rt4069</v>
      </c>
      <c r="AC147" s="7">
        <f>_xlfn.NUMBERVALUE(_xlfn.TEXTAFTER(Table8[[#This Row],[raw]]," "))</f>
        <v>5.8426148078694798E-9</v>
      </c>
      <c r="AE147" s="1" t="s">
        <v>2924</v>
      </c>
      <c r="AF147" s="1" t="s">
        <v>2778</v>
      </c>
      <c r="AG147" s="1">
        <v>1.42907690616106E-4</v>
      </c>
      <c r="AH147" s="1" t="str">
        <f>_xlfn.TEXTAFTER(Table9[[#This Row],[rxn]],"-",-1)</f>
        <v>UNKNOWN</v>
      </c>
      <c r="AI147" s="1" t="str">
        <f>_xlfn.TEXTAFTER(_xlfn.TEXTBEFORE(Table9[[#This Row],[rxn]],"-"&amp;Table9[[#This Row],[enz]]),"RXN-")</f>
        <v>CA2t_c_e_FWD</v>
      </c>
      <c r="AJ147" s="1" t="str">
        <f>_xlfn.TEXTBEFORE(Table9[[#This Row],[rxn]],"_",-1)</f>
        <v>RXN-CA2t_c_e</v>
      </c>
    </row>
    <row r="148" spans="1:36" ht="17" hidden="1" x14ac:dyDescent="0.25">
      <c r="A148" t="s">
        <v>8678</v>
      </c>
      <c r="B148" t="str">
        <f>_xlfn.TEXTAFTER(Table5[[#This Row],[r]],"-",-1)</f>
        <v>rt2183'</v>
      </c>
      <c r="C148" t="str">
        <f>_xlfn.TEXTAFTER(_xlfn.TEXTBEFORE(Table5[[#This Row],[r]],"-"&amp;Table5[[#This Row],[enz]]),"'RXN-")</f>
        <v>3OAR140_c_FWD</v>
      </c>
      <c r="D148">
        <v>11171.708534568001</v>
      </c>
      <c r="E148">
        <f>_xlfn.XLOOKUP(Table5[[#This Row],[r]],Table3[r],Table3[kapp],"")</f>
        <v>8988.1774343278394</v>
      </c>
      <c r="F148">
        <f>Table5[[#This Row],[kapp]]-Table5[[#This Row],[old]]</f>
        <v>2183.5311002401613</v>
      </c>
      <c r="G148" t="str" cm="1">
        <f t="array" ref="G148">IF(ROWS(_xlfn._xlws.FILTER(Table5[r],Table5[enz]=Table5[[#This Row],[enz]]))&gt;1,"many","1")</f>
        <v>many</v>
      </c>
      <c r="H148" t="str" cm="1">
        <f t="array" ref="H148">IF(ROWS(_xlfn._xlws.FILTER(Table5[r],Table5[rxn-no-enz]=Table5[[#This Row],[rxn-no-enz]]))&gt;1,"many","1")</f>
        <v>many</v>
      </c>
      <c r="I148" t="str">
        <f>_xlfn.XLOOKUP(SUBSTITUTE(Table5[[#This Row],[r]],"'",""),Table6[rxn],Table6[rxn],"no")</f>
        <v>no</v>
      </c>
      <c r="J148" t="str" cm="1">
        <f t="array" ref="J148">_xlfn.XLOOKUP(Table5[[#This Row],[r]],"'"&amp;Table6[rxn]&amp;"'",Table6[expected kapp],"")</f>
        <v/>
      </c>
      <c r="L148" t="s">
        <v>8267</v>
      </c>
      <c r="M148">
        <v>8988.1774343278394</v>
      </c>
      <c r="AA148" s="7" t="s">
        <v>10976</v>
      </c>
      <c r="AB148" s="7" t="str">
        <f>_xlfn.TEXTBEFORE(Table8[[#This Row],[raw]]," ")</f>
        <v>ENZSYN-rt4183</v>
      </c>
      <c r="AC148" s="7">
        <f>_xlfn.NUMBERVALUE(_xlfn.TEXTAFTER(Table8[[#This Row],[raw]]," "))</f>
        <v>5.4909730392378398E-8</v>
      </c>
      <c r="AE148" s="1" t="s">
        <v>5949</v>
      </c>
      <c r="AF148" s="1" t="s">
        <v>2778</v>
      </c>
      <c r="AG148" s="1">
        <v>3.7342913034097799E-2</v>
      </c>
      <c r="AH148" s="1" t="str">
        <f>_xlfn.TEXTAFTER(Table9[[#This Row],[rxn]],"-",-1)</f>
        <v>CPA12</v>
      </c>
      <c r="AI148" s="1" t="str">
        <f>_xlfn.TEXTAFTER(_xlfn.TEXTBEFORE(Table9[[#This Row],[rxn]],"-"&amp;Table9[[#This Row],[enz]]),"RXN-")</f>
        <v>CBPS_c_FWD</v>
      </c>
      <c r="AJ148" s="1" t="str">
        <f>_xlfn.TEXTBEFORE(Table9[[#This Row],[rxn]],"_",-1)</f>
        <v>RXN-CBPS_c</v>
      </c>
    </row>
    <row r="149" spans="1:36" ht="17" hidden="1" x14ac:dyDescent="0.25">
      <c r="A149" t="s">
        <v>8679</v>
      </c>
      <c r="B149" t="str">
        <f>_xlfn.TEXTAFTER(Table5[[#This Row],[r]],"-",-1)</f>
        <v>rt2183'</v>
      </c>
      <c r="C149" t="str">
        <f>_xlfn.TEXTAFTER(_xlfn.TEXTBEFORE(Table5[[#This Row],[r]],"-"&amp;Table5[[#This Row],[enz]]),"'RXN-")</f>
        <v>3OAR140_c_REV</v>
      </c>
      <c r="D149">
        <v>11171.708534568001</v>
      </c>
      <c r="E149">
        <f>_xlfn.XLOOKUP(Table5[[#This Row],[r]],Table3[r],Table3[kapp],"")</f>
        <v>8988.1774343278394</v>
      </c>
      <c r="F149">
        <f>Table5[[#This Row],[kapp]]-Table5[[#This Row],[old]]</f>
        <v>2183.5311002401613</v>
      </c>
      <c r="G149" t="str" cm="1">
        <f t="array" ref="G149">IF(ROWS(_xlfn._xlws.FILTER(Table5[r],Table5[enz]=Table5[[#This Row],[enz]]))&gt;1,"many","1")</f>
        <v>many</v>
      </c>
      <c r="H149" t="str" cm="1">
        <f t="array" ref="H149">IF(ROWS(_xlfn._xlws.FILTER(Table5[r],Table5[rxn-no-enz]=Table5[[#This Row],[rxn-no-enz]]))&gt;1,"many","1")</f>
        <v>many</v>
      </c>
      <c r="I149" t="str">
        <f>_xlfn.XLOOKUP(SUBSTITUTE(Table5[[#This Row],[r]],"'",""),Table6[rxn],Table6[rxn],"no")</f>
        <v>no</v>
      </c>
      <c r="J149" t="str" cm="1">
        <f t="array" ref="J149">_xlfn.XLOOKUP(Table5[[#This Row],[r]],"'"&amp;Table6[rxn]&amp;"'",Table6[expected kapp],"")</f>
        <v/>
      </c>
      <c r="L149" t="s">
        <v>8271</v>
      </c>
      <c r="M149">
        <v>8988.1774343278394</v>
      </c>
      <c r="AA149" s="7" t="s">
        <v>10977</v>
      </c>
      <c r="AB149" s="7" t="str">
        <f>_xlfn.TEXTBEFORE(Table8[[#This Row],[raw]]," ")</f>
        <v>ENZSYN-rt7648</v>
      </c>
      <c r="AC149" s="7">
        <f>_xlfn.NUMBERVALUE(_xlfn.TEXTAFTER(Table8[[#This Row],[raw]]," "))</f>
        <v>2.1796009321147601E-7</v>
      </c>
      <c r="AE149" s="1" t="s">
        <v>2926</v>
      </c>
      <c r="AF149" s="1" t="s">
        <v>2778</v>
      </c>
      <c r="AG149" s="1">
        <v>1.7159404134580999E-2</v>
      </c>
      <c r="AH149" s="1" t="str">
        <f>_xlfn.TEXTAFTER(Table9[[#This Row],[rxn]],"-",-1)</f>
        <v>rt4513_rm</v>
      </c>
      <c r="AI149" s="1" t="str">
        <f>_xlfn.TEXTAFTER(_xlfn.TEXTBEFORE(Table9[[#This Row],[rxn]],"-"&amp;Table9[[#This Row],[enz]]),"RXN-")</f>
        <v>CDPDAGS_rm_FWD</v>
      </c>
      <c r="AJ149" s="1" t="str">
        <f>_xlfn.TEXTBEFORE(Table9[[#This Row],[rxn]],"_",-1)</f>
        <v>RXN-CDPDAGS_rm_FWD-rt4513</v>
      </c>
    </row>
    <row r="150" spans="1:36" ht="17" hidden="1" x14ac:dyDescent="0.25">
      <c r="A150" t="s">
        <v>8680</v>
      </c>
      <c r="B150" t="str">
        <f>_xlfn.TEXTAFTER(Table5[[#This Row],[r]],"-",-1)</f>
        <v>rt2190'</v>
      </c>
      <c r="C150" t="str">
        <f>_xlfn.TEXTAFTER(_xlfn.TEXTBEFORE(Table5[[#This Row],[r]],"-"&amp;Table5[[#This Row],[enz]]),"'RXN-")</f>
        <v>3OAR140_c_REV</v>
      </c>
      <c r="D150">
        <v>11171.708534568001</v>
      </c>
      <c r="E150">
        <f>_xlfn.XLOOKUP(Table5[[#This Row],[r]],Table3[r],Table3[kapp],"")</f>
        <v>8988.1774343278394</v>
      </c>
      <c r="F150">
        <f>Table5[[#This Row],[kapp]]-Table5[[#This Row],[old]]</f>
        <v>2183.5311002401613</v>
      </c>
      <c r="G150" t="str" cm="1">
        <f t="array" ref="G150">IF(ROWS(_xlfn._xlws.FILTER(Table5[r],Table5[enz]=Table5[[#This Row],[enz]]))&gt;1,"many","1")</f>
        <v>many</v>
      </c>
      <c r="H150" t="str" cm="1">
        <f t="array" ref="H150">IF(ROWS(_xlfn._xlws.FILTER(Table5[r],Table5[rxn-no-enz]=Table5[[#This Row],[rxn-no-enz]]))&gt;1,"many","1")</f>
        <v>many</v>
      </c>
      <c r="I150" t="str">
        <f>_xlfn.XLOOKUP(SUBSTITUTE(Table5[[#This Row],[r]],"'",""),Table6[rxn],Table6[rxn],"no")</f>
        <v>no</v>
      </c>
      <c r="J150" t="str" cm="1">
        <f t="array" ref="J150">_xlfn.XLOOKUP(Table5[[#This Row],[r]],"'"&amp;Table6[rxn]&amp;"'",Table6[expected kapp],"")</f>
        <v/>
      </c>
      <c r="L150" t="s">
        <v>8719</v>
      </c>
      <c r="M150">
        <v>8988.1774343278394</v>
      </c>
      <c r="AA150" s="7" t="s">
        <v>10978</v>
      </c>
      <c r="AB150" s="7" t="str">
        <f>_xlfn.TEXTBEFORE(Table8[[#This Row],[raw]]," ")</f>
        <v>ENZSYN-rt6488_m</v>
      </c>
      <c r="AC150" s="7">
        <f>_xlfn.NUMBERVALUE(_xlfn.TEXTAFTER(Table8[[#This Row],[raw]]," "))</f>
        <v>9.46700412615857E-7</v>
      </c>
      <c r="AE150" s="1" t="s">
        <v>2927</v>
      </c>
      <c r="AF150" s="1" t="s">
        <v>2778</v>
      </c>
      <c r="AG150" s="1">
        <v>4.86842543786618E-3</v>
      </c>
      <c r="AH150" s="1" t="str">
        <f>_xlfn.TEXTAFTER(Table9[[#This Row],[rxn]],"-",-1)</f>
        <v>SPONT</v>
      </c>
      <c r="AI150" s="1" t="str">
        <f>_xlfn.TEXTAFTER(_xlfn.TEXTBEFORE(Table9[[#This Row],[rxn]],"-"&amp;Table9[[#This Row],[enz]]),"RXN-")</f>
        <v>CDPt_c_rm_REV</v>
      </c>
      <c r="AJ150" s="1" t="str">
        <f>_xlfn.TEXTBEFORE(Table9[[#This Row],[rxn]],"_",-1)</f>
        <v>RXN-CDPt_c_rm</v>
      </c>
    </row>
    <row r="151" spans="1:36" ht="17" hidden="1" x14ac:dyDescent="0.25">
      <c r="A151" t="s">
        <v>8681</v>
      </c>
      <c r="B151" t="str">
        <f>_xlfn.TEXTAFTER(Table5[[#This Row],[r]],"-",-1)</f>
        <v>rt0409'</v>
      </c>
      <c r="C151" t="str">
        <f>_xlfn.TEXTAFTER(_xlfn.TEXTBEFORE(Table5[[#This Row],[r]],"-"&amp;Table5[[#This Row],[enz]]),"'RXN-")</f>
        <v>3OAR160_c_REV</v>
      </c>
      <c r="D151">
        <v>11171.708534568001</v>
      </c>
      <c r="E151">
        <f>_xlfn.XLOOKUP(Table5[[#This Row],[r]],Table3[r],Table3[kapp],"")</f>
        <v>8988.1774343278394</v>
      </c>
      <c r="F151">
        <f>Table5[[#This Row],[kapp]]-Table5[[#This Row],[old]]</f>
        <v>2183.5311002401613</v>
      </c>
      <c r="G151" t="str" cm="1">
        <f t="array" ref="G151">IF(ROWS(_xlfn._xlws.FILTER(Table5[r],Table5[enz]=Table5[[#This Row],[enz]]))&gt;1,"many","1")</f>
        <v>many</v>
      </c>
      <c r="H151" t="str" cm="1">
        <f t="array" ref="H151">IF(ROWS(_xlfn._xlws.FILTER(Table5[r],Table5[rxn-no-enz]=Table5[[#This Row],[rxn-no-enz]]))&gt;1,"many","1")</f>
        <v>many</v>
      </c>
      <c r="I151" t="str">
        <f>_xlfn.XLOOKUP(SUBSTITUTE(Table5[[#This Row],[r]],"'",""),Table6[rxn],Table6[rxn],"no")</f>
        <v>no</v>
      </c>
      <c r="J151" t="str" cm="1">
        <f t="array" ref="J151">_xlfn.XLOOKUP(Table5[[#This Row],[r]],"'"&amp;Table6[rxn]&amp;"'",Table6[expected kapp],"")</f>
        <v/>
      </c>
      <c r="L151" t="s">
        <v>8272</v>
      </c>
      <c r="M151">
        <v>8988.1774343278394</v>
      </c>
      <c r="AA151" s="7" t="s">
        <v>10979</v>
      </c>
      <c r="AB151" s="7" t="str">
        <f>_xlfn.TEXTBEFORE(Table8[[#This Row],[raw]]," ")</f>
        <v>ENZSYN-rt2735</v>
      </c>
      <c r="AC151" s="7">
        <f>_xlfn.NUMBERVALUE(_xlfn.TEXTAFTER(Table8[[#This Row],[raw]]," "))</f>
        <v>0</v>
      </c>
      <c r="AE151" s="1" t="s">
        <v>5967</v>
      </c>
      <c r="AF151" s="1" t="s">
        <v>2778</v>
      </c>
      <c r="AG151" s="1">
        <v>2.24504439643599E-4</v>
      </c>
      <c r="AH151" s="1" t="str">
        <f>_xlfn.TEXTAFTER(Table9[[#This Row],[rxn]],"-",-1)</f>
        <v>rt6946</v>
      </c>
      <c r="AI151" s="1" t="str">
        <f>_xlfn.TEXTAFTER(_xlfn.TEXTBEFORE(Table9[[#This Row],[rxn]],"-"&amp;Table9[[#This Row],[enz]]),"RXN-")</f>
        <v>CERH126A_r_FWD</v>
      </c>
      <c r="AJ151" s="1" t="str">
        <f>_xlfn.TEXTBEFORE(Table9[[#This Row],[rxn]],"_",-1)</f>
        <v>RXN-CERH126A_r</v>
      </c>
    </row>
    <row r="152" spans="1:36" ht="17" hidden="1" x14ac:dyDescent="0.25">
      <c r="A152" t="s">
        <v>8682</v>
      </c>
      <c r="B152" t="str">
        <f>_xlfn.TEXTAFTER(Table5[[#This Row],[r]],"-",-1)</f>
        <v>rt1363'</v>
      </c>
      <c r="C152" t="str">
        <f>_xlfn.TEXTAFTER(_xlfn.TEXTBEFORE(Table5[[#This Row],[r]],"-"&amp;Table5[[#This Row],[enz]]),"'RXN-")</f>
        <v>3OAR160_c_FWD</v>
      </c>
      <c r="D152">
        <v>11171.708534568001</v>
      </c>
      <c r="E152">
        <f>_xlfn.XLOOKUP(Table5[[#This Row],[r]],Table3[r],Table3[kapp],"")</f>
        <v>8988.1774343278394</v>
      </c>
      <c r="F152">
        <f>Table5[[#This Row],[kapp]]-Table5[[#This Row],[old]]</f>
        <v>2183.5311002401613</v>
      </c>
      <c r="G152" t="str" cm="1">
        <f t="array" ref="G152">IF(ROWS(_xlfn._xlws.FILTER(Table5[r],Table5[enz]=Table5[[#This Row],[enz]]))&gt;1,"many","1")</f>
        <v>many</v>
      </c>
      <c r="H152" t="str" cm="1">
        <f t="array" ref="H152">IF(ROWS(_xlfn._xlws.FILTER(Table5[r],Table5[rxn-no-enz]=Table5[[#This Row],[rxn-no-enz]]))&gt;1,"many","1")</f>
        <v>many</v>
      </c>
      <c r="I152" t="str">
        <f>_xlfn.XLOOKUP(SUBSTITUTE(Table5[[#This Row],[r]],"'",""),Table6[rxn],Table6[rxn],"no")</f>
        <v>no</v>
      </c>
      <c r="J152" t="str" cm="1">
        <f t="array" ref="J152">_xlfn.XLOOKUP(Table5[[#This Row],[r]],"'"&amp;Table6[rxn]&amp;"'",Table6[expected kapp],"")</f>
        <v/>
      </c>
      <c r="L152" t="s">
        <v>8265</v>
      </c>
      <c r="M152">
        <v>8988.1774343278394</v>
      </c>
      <c r="AA152" s="7" t="s">
        <v>10980</v>
      </c>
      <c r="AB152" s="7" t="str">
        <f>_xlfn.TEXTBEFORE(Table8[[#This Row],[raw]]," ")</f>
        <v>ENZSYN-rt3614</v>
      </c>
      <c r="AC152" s="7">
        <f>_xlfn.NUMBERVALUE(_xlfn.TEXTAFTER(Table8[[#This Row],[raw]]," "))</f>
        <v>4.6667451622531098E-7</v>
      </c>
      <c r="AE152" s="1" t="s">
        <v>5973</v>
      </c>
      <c r="AF152" s="1" t="s">
        <v>2778</v>
      </c>
      <c r="AG152" s="1">
        <v>2.24504439643599E-4</v>
      </c>
      <c r="AH152" s="1" t="str">
        <f>_xlfn.TEXTAFTER(Table9[[#This Row],[rxn]],"-",-1)</f>
        <v>rt3023_c</v>
      </c>
      <c r="AI152" s="1" t="str">
        <f>_xlfn.TEXTAFTER(_xlfn.TEXTBEFORE(Table9[[#This Row],[rxn]],"-"&amp;Table9[[#This Row],[enz]]),"RXN-")</f>
        <v>CERS124_c_FWD</v>
      </c>
      <c r="AJ152" s="1" t="str">
        <f>_xlfn.TEXTBEFORE(Table9[[#This Row],[rxn]],"_",-1)</f>
        <v>RXN-CERS124_c_FWD-rt3023</v>
      </c>
    </row>
    <row r="153" spans="1:36" ht="17" hidden="1" x14ac:dyDescent="0.25">
      <c r="A153" t="s">
        <v>8683</v>
      </c>
      <c r="B153" t="str">
        <f>_xlfn.TEXTAFTER(Table5[[#This Row],[r]],"-",-1)</f>
        <v>rt1363'</v>
      </c>
      <c r="C153" t="str">
        <f>_xlfn.TEXTAFTER(_xlfn.TEXTBEFORE(Table5[[#This Row],[r]],"-"&amp;Table5[[#This Row],[enz]]),"'RXN-")</f>
        <v>3OAR160_c_REV</v>
      </c>
      <c r="D153">
        <v>11171.708534568001</v>
      </c>
      <c r="E153">
        <f>_xlfn.XLOOKUP(Table5[[#This Row],[r]],Table3[r],Table3[kapp],"")</f>
        <v>8988.1774343278394</v>
      </c>
      <c r="F153">
        <f>Table5[[#This Row],[kapp]]-Table5[[#This Row],[old]]</f>
        <v>2183.5311002401613</v>
      </c>
      <c r="G153" t="str" cm="1">
        <f t="array" ref="G153">IF(ROWS(_xlfn._xlws.FILTER(Table5[r],Table5[enz]=Table5[[#This Row],[enz]]))&gt;1,"many","1")</f>
        <v>many</v>
      </c>
      <c r="H153" t="str" cm="1">
        <f t="array" ref="H153">IF(ROWS(_xlfn._xlws.FILTER(Table5[r],Table5[rxn-no-enz]=Table5[[#This Row],[rxn-no-enz]]))&gt;1,"many","1")</f>
        <v>many</v>
      </c>
      <c r="I153" t="str">
        <f>_xlfn.XLOOKUP(SUBSTITUTE(Table5[[#This Row],[r]],"'",""),Table6[rxn],Table6[rxn],"no")</f>
        <v>no</v>
      </c>
      <c r="J153" t="str" cm="1">
        <f t="array" ref="J153">_xlfn.XLOOKUP(Table5[[#This Row],[r]],"'"&amp;Table6[rxn]&amp;"'",Table6[expected kapp],"")</f>
        <v/>
      </c>
      <c r="L153" t="s">
        <v>8720</v>
      </c>
      <c r="M153">
        <v>8988.1774343278394</v>
      </c>
      <c r="AA153" s="7" t="s">
        <v>10981</v>
      </c>
      <c r="AB153" s="7" t="str">
        <f>_xlfn.TEXTBEFORE(Table8[[#This Row],[raw]]," ")</f>
        <v>ENZSYN-rt2060</v>
      </c>
      <c r="AC153" s="7">
        <f>_xlfn.NUMBERVALUE(_xlfn.TEXTAFTER(Table8[[#This Row],[raw]]," "))</f>
        <v>7.6415702728957303E-7</v>
      </c>
      <c r="AE153" s="1" t="s">
        <v>5974</v>
      </c>
      <c r="AF153" s="1" t="s">
        <v>2778</v>
      </c>
      <c r="AG153" s="1">
        <v>4.4900887928719799E-4</v>
      </c>
      <c r="AH153" s="1" t="str">
        <f>_xlfn.TEXTAFTER(Table9[[#This Row],[rxn]],"-",-1)</f>
        <v>rt3023_c</v>
      </c>
      <c r="AI153" s="1" t="str">
        <f>_xlfn.TEXTAFTER(_xlfn.TEXTBEFORE(Table9[[#This Row],[rxn]],"-"&amp;Table9[[#This Row],[enz]]),"RXN-")</f>
        <v>CERS126_c_FWD</v>
      </c>
      <c r="AJ153" s="1" t="str">
        <f>_xlfn.TEXTBEFORE(Table9[[#This Row],[rxn]],"_",-1)</f>
        <v>RXN-CERS126_c_FWD-rt3023</v>
      </c>
    </row>
    <row r="154" spans="1:36" ht="17" hidden="1" x14ac:dyDescent="0.25">
      <c r="A154" t="s">
        <v>8684</v>
      </c>
      <c r="B154" t="str">
        <f>_xlfn.TEXTAFTER(Table5[[#This Row],[r]],"-",-1)</f>
        <v>rt2183'</v>
      </c>
      <c r="C154" t="str">
        <f>_xlfn.TEXTAFTER(_xlfn.TEXTBEFORE(Table5[[#This Row],[r]],"-"&amp;Table5[[#This Row],[enz]]),"'RXN-")</f>
        <v>3OAR160_c_FWD</v>
      </c>
      <c r="D154">
        <v>11171.708534568001</v>
      </c>
      <c r="E154">
        <f>_xlfn.XLOOKUP(Table5[[#This Row],[r]],Table3[r],Table3[kapp],"")</f>
        <v>8988.1774343278394</v>
      </c>
      <c r="F154">
        <f>Table5[[#This Row],[kapp]]-Table5[[#This Row],[old]]</f>
        <v>2183.5311002401613</v>
      </c>
      <c r="G154" t="str" cm="1">
        <f t="array" ref="G154">IF(ROWS(_xlfn._xlws.FILTER(Table5[r],Table5[enz]=Table5[[#This Row],[enz]]))&gt;1,"many","1")</f>
        <v>many</v>
      </c>
      <c r="H154" t="str" cm="1">
        <f t="array" ref="H154">IF(ROWS(_xlfn._xlws.FILTER(Table5[r],Table5[rxn-no-enz]=Table5[[#This Row],[rxn-no-enz]]))&gt;1,"many","1")</f>
        <v>many</v>
      </c>
      <c r="I154" t="str">
        <f>_xlfn.XLOOKUP(SUBSTITUTE(Table5[[#This Row],[r]],"'",""),Table6[rxn],Table6[rxn],"no")</f>
        <v>no</v>
      </c>
      <c r="J154" t="str" cm="1">
        <f t="array" ref="J154">_xlfn.XLOOKUP(Table5[[#This Row],[r]],"'"&amp;Table6[rxn]&amp;"'",Table6[expected kapp],"")</f>
        <v/>
      </c>
      <c r="L154" t="s">
        <v>8721</v>
      </c>
      <c r="M154">
        <v>8988.1774343278394</v>
      </c>
      <c r="AA154" s="7" t="s">
        <v>10982</v>
      </c>
      <c r="AB154" s="7" t="str">
        <f>_xlfn.TEXTBEFORE(Table8[[#This Row],[raw]]," ")</f>
        <v>ENZSYN-rt3278</v>
      </c>
      <c r="AC154" s="7">
        <f>_xlfn.NUMBERVALUE(_xlfn.TEXTAFTER(Table8[[#This Row],[raw]]," "))</f>
        <v>1.3472601704184501E-7</v>
      </c>
      <c r="AE154" s="1" t="s">
        <v>5975</v>
      </c>
      <c r="AF154" s="1" t="s">
        <v>2778</v>
      </c>
      <c r="AG154" s="1">
        <v>2.24504439643599E-4</v>
      </c>
      <c r="AH154" s="1" t="str">
        <f>_xlfn.TEXTAFTER(Table9[[#This Row],[rxn]],"-",-1)</f>
        <v>rt3023_r</v>
      </c>
      <c r="AI154" s="1" t="str">
        <f>_xlfn.TEXTAFTER(_xlfn.TEXTBEFORE(Table9[[#This Row],[rxn]],"-"&amp;Table9[[#This Row],[enz]]),"RXN-")</f>
        <v>CERS2A24_r_FWD</v>
      </c>
      <c r="AJ154" s="1" t="str">
        <f>_xlfn.TEXTBEFORE(Table9[[#This Row],[rxn]],"_",-1)</f>
        <v>RXN-CERS2A24_r_FWD-rt3023</v>
      </c>
    </row>
    <row r="155" spans="1:36" ht="17" hidden="1" x14ac:dyDescent="0.25">
      <c r="A155" t="s">
        <v>8685</v>
      </c>
      <c r="B155" t="str">
        <f>_xlfn.TEXTAFTER(Table5[[#This Row],[r]],"-",-1)</f>
        <v>rt2183'</v>
      </c>
      <c r="C155" t="str">
        <f>_xlfn.TEXTAFTER(_xlfn.TEXTBEFORE(Table5[[#This Row],[r]],"-"&amp;Table5[[#This Row],[enz]]),"'RXN-")</f>
        <v>3OAR160_c_REV</v>
      </c>
      <c r="D155">
        <v>11171.708534568001</v>
      </c>
      <c r="E155">
        <f>_xlfn.XLOOKUP(Table5[[#This Row],[r]],Table3[r],Table3[kapp],"")</f>
        <v>8988.1774343278394</v>
      </c>
      <c r="F155">
        <f>Table5[[#This Row],[kapp]]-Table5[[#This Row],[old]]</f>
        <v>2183.5311002401613</v>
      </c>
      <c r="G155" t="str" cm="1">
        <f t="array" ref="G155">IF(ROWS(_xlfn._xlws.FILTER(Table5[r],Table5[enz]=Table5[[#This Row],[enz]]))&gt;1,"many","1")</f>
        <v>many</v>
      </c>
      <c r="H155" t="str" cm="1">
        <f t="array" ref="H155">IF(ROWS(_xlfn._xlws.FILTER(Table5[r],Table5[rxn-no-enz]=Table5[[#This Row],[rxn-no-enz]]))&gt;1,"many","1")</f>
        <v>many</v>
      </c>
      <c r="I155" t="str">
        <f>_xlfn.XLOOKUP(SUBSTITUTE(Table5[[#This Row],[r]],"'",""),Table6[rxn],Table6[rxn],"no")</f>
        <v>no</v>
      </c>
      <c r="J155" t="str" cm="1">
        <f t="array" ref="J155">_xlfn.XLOOKUP(Table5[[#This Row],[r]],"'"&amp;Table6[rxn]&amp;"'",Table6[expected kapp],"")</f>
        <v/>
      </c>
      <c r="L155" t="s">
        <v>8722</v>
      </c>
      <c r="M155">
        <v>8988.1774343278394</v>
      </c>
      <c r="AA155" s="7" t="s">
        <v>10983</v>
      </c>
      <c r="AB155" s="7" t="str">
        <f>_xlfn.TEXTBEFORE(Table8[[#This Row],[raw]]," ")</f>
        <v>ENZSYN-rt1838</v>
      </c>
      <c r="AC155" s="7">
        <f>_xlfn.NUMBERVALUE(_xlfn.TEXTAFTER(Table8[[#This Row],[raw]]," "))</f>
        <v>2.50606238905845E-8</v>
      </c>
      <c r="AE155" s="1" t="s">
        <v>2932</v>
      </c>
      <c r="AF155" s="1" t="s">
        <v>2778</v>
      </c>
      <c r="AG155" s="1">
        <v>8.9801775857439598E-4</v>
      </c>
      <c r="AH155" s="1" t="str">
        <f>_xlfn.TEXTAFTER(Table9[[#This Row],[rxn]],"-",-1)</f>
        <v>SPONT</v>
      </c>
      <c r="AI155" s="1" t="str">
        <f>_xlfn.TEXTAFTER(_xlfn.TEXTBEFORE(Table9[[#This Row],[rxn]],"-"&amp;Table9[[#This Row],[enz]]),"RXN-")</f>
        <v>CERt_g_r_FWD</v>
      </c>
      <c r="AJ155" s="1" t="str">
        <f>_xlfn.TEXTBEFORE(Table9[[#This Row],[rxn]],"_",-1)</f>
        <v>RXN-CERt_g_r</v>
      </c>
    </row>
    <row r="156" spans="1:36" ht="17" hidden="1" x14ac:dyDescent="0.25">
      <c r="A156" t="s">
        <v>8686</v>
      </c>
      <c r="B156" t="str">
        <f>_xlfn.TEXTAFTER(Table5[[#This Row],[r]],"-",-1)</f>
        <v>rt2190'</v>
      </c>
      <c r="C156" t="str">
        <f>_xlfn.TEXTAFTER(_xlfn.TEXTBEFORE(Table5[[#This Row],[r]],"-"&amp;Table5[[#This Row],[enz]]),"'RXN-")</f>
        <v>3OAR160_c_FWD</v>
      </c>
      <c r="D156">
        <v>11171.708534568001</v>
      </c>
      <c r="E156">
        <f>_xlfn.XLOOKUP(Table5[[#This Row],[r]],Table3[r],Table3[kapp],"")</f>
        <v>8988.1774343278394</v>
      </c>
      <c r="F156">
        <f>Table5[[#This Row],[kapp]]-Table5[[#This Row],[old]]</f>
        <v>2183.5311002401613</v>
      </c>
      <c r="G156" t="str" cm="1">
        <f t="array" ref="G156">IF(ROWS(_xlfn._xlws.FILTER(Table5[r],Table5[enz]=Table5[[#This Row],[enz]]))&gt;1,"many","1")</f>
        <v>many</v>
      </c>
      <c r="H156" t="str" cm="1">
        <f t="array" ref="H156">IF(ROWS(_xlfn._xlws.FILTER(Table5[r],Table5[rxn-no-enz]=Table5[[#This Row],[rxn-no-enz]]))&gt;1,"many","1")</f>
        <v>many</v>
      </c>
      <c r="I156" t="str">
        <f>_xlfn.XLOOKUP(SUBSTITUTE(Table5[[#This Row],[r]],"'",""),Table6[rxn],Table6[rxn],"no")</f>
        <v>no</v>
      </c>
      <c r="J156" t="str" cm="1">
        <f t="array" ref="J156">_xlfn.XLOOKUP(Table5[[#This Row],[r]],"'"&amp;Table6[rxn]&amp;"'",Table6[expected kapp],"")</f>
        <v/>
      </c>
      <c r="L156" t="s">
        <v>8723</v>
      </c>
      <c r="M156">
        <v>8988.1774343278394</v>
      </c>
      <c r="AA156" s="7" t="s">
        <v>10984</v>
      </c>
      <c r="AB156" s="7" t="str">
        <f>_xlfn.TEXTBEFORE(Table8[[#This Row],[raw]]," ")</f>
        <v>ENZSYN-rt0207_c</v>
      </c>
      <c r="AC156" s="7">
        <f>_xlfn.NUMBERVALUE(_xlfn.TEXTAFTER(Table8[[#This Row],[raw]]," "))</f>
        <v>1.2447069605640399E-7</v>
      </c>
      <c r="AE156" s="1" t="s">
        <v>2933</v>
      </c>
      <c r="AF156" s="1" t="s">
        <v>2778</v>
      </c>
      <c r="AG156" s="1">
        <v>1.8911781736950899E-2</v>
      </c>
      <c r="AH156" s="1" t="str">
        <f>_xlfn.TEXTAFTER(Table9[[#This Row],[rxn]],"-",-1)</f>
        <v>rt1336</v>
      </c>
      <c r="AI156" s="1" t="str">
        <f>_xlfn.TEXTAFTER(_xlfn.TEXTBEFORE(Table9[[#This Row],[rxn]],"-"&amp;Table9[[#This Row],[enz]]),"RXN-")</f>
        <v>CHORM_c_FWD</v>
      </c>
      <c r="AJ156" s="1" t="str">
        <f>_xlfn.TEXTBEFORE(Table9[[#This Row],[rxn]],"_",-1)</f>
        <v>RXN-CHORM_c</v>
      </c>
    </row>
    <row r="157" spans="1:36" ht="17" hidden="1" x14ac:dyDescent="0.25">
      <c r="A157" t="s">
        <v>8687</v>
      </c>
      <c r="B157" t="str">
        <f>_xlfn.TEXTAFTER(Table5[[#This Row],[r]],"-",-1)</f>
        <v>rt2190'</v>
      </c>
      <c r="C157" t="str">
        <f>_xlfn.TEXTAFTER(_xlfn.TEXTBEFORE(Table5[[#This Row],[r]],"-"&amp;Table5[[#This Row],[enz]]),"'RXN-")</f>
        <v>3OAR160_c_REV</v>
      </c>
      <c r="D157">
        <v>11171.708534568001</v>
      </c>
      <c r="E157">
        <f>_xlfn.XLOOKUP(Table5[[#This Row],[r]],Table3[r],Table3[kapp],"")</f>
        <v>8988.1774343278394</v>
      </c>
      <c r="F157">
        <f>Table5[[#This Row],[kapp]]-Table5[[#This Row],[old]]</f>
        <v>2183.5311002401613</v>
      </c>
      <c r="G157" t="str" cm="1">
        <f t="array" ref="G157">IF(ROWS(_xlfn._xlws.FILTER(Table5[r],Table5[enz]=Table5[[#This Row],[enz]]))&gt;1,"many","1")</f>
        <v>many</v>
      </c>
      <c r="H157" t="str" cm="1">
        <f t="array" ref="H157">IF(ROWS(_xlfn._xlws.FILTER(Table5[r],Table5[rxn-no-enz]=Table5[[#This Row],[rxn-no-enz]]))&gt;1,"many","1")</f>
        <v>many</v>
      </c>
      <c r="I157" t="str">
        <f>_xlfn.XLOOKUP(SUBSTITUTE(Table5[[#This Row],[r]],"'",""),Table6[rxn],Table6[rxn],"no")</f>
        <v>no</v>
      </c>
      <c r="J157" t="str" cm="1">
        <f t="array" ref="J157">_xlfn.XLOOKUP(Table5[[#This Row],[r]],"'"&amp;Table6[rxn]&amp;"'",Table6[expected kapp],"")</f>
        <v/>
      </c>
      <c r="L157" t="s">
        <v>8724</v>
      </c>
      <c r="M157">
        <v>8988.1774343278394</v>
      </c>
      <c r="AA157" s="7" t="s">
        <v>10985</v>
      </c>
      <c r="AB157" s="7" t="str">
        <f>_xlfn.TEXTBEFORE(Table8[[#This Row],[raw]]," ")</f>
        <v>ENZSYN-rt1206</v>
      </c>
      <c r="AC157" s="7">
        <f>_xlfn.NUMBERVALUE(_xlfn.TEXTAFTER(Table8[[#This Row],[raw]]," "))</f>
        <v>3.2155099876212102E-8</v>
      </c>
      <c r="AE157" s="1" t="s">
        <v>2934</v>
      </c>
      <c r="AF157" s="1" t="s">
        <v>2778</v>
      </c>
      <c r="AG157" s="1">
        <v>2.3262762218073399E-2</v>
      </c>
      <c r="AH157" s="1" t="str">
        <f>_xlfn.TEXTAFTER(Table9[[#This Row],[rxn]],"-",-1)</f>
        <v>rt5669</v>
      </c>
      <c r="AI157" s="1" t="str">
        <f>_xlfn.TEXTAFTER(_xlfn.TEXTBEFORE(Table9[[#This Row],[rxn]],"-"&amp;Table9[[#This Row],[enz]]),"RXN-")</f>
        <v>CHORS_c_FWD</v>
      </c>
      <c r="AJ157" s="1" t="str">
        <f>_xlfn.TEXTBEFORE(Table9[[#This Row],[rxn]],"_",-1)</f>
        <v>RXN-CHORS_c</v>
      </c>
    </row>
    <row r="158" spans="1:36" ht="17" hidden="1" x14ac:dyDescent="0.25">
      <c r="A158" t="s">
        <v>8688</v>
      </c>
      <c r="B158" t="str">
        <f>_xlfn.TEXTAFTER(Table5[[#This Row],[r]],"-",-1)</f>
        <v>rt0409'</v>
      </c>
      <c r="C158" t="str">
        <f>_xlfn.TEXTAFTER(_xlfn.TEXTBEFORE(Table5[[#This Row],[r]],"-"&amp;Table5[[#This Row],[enz]]),"'RXN-")</f>
        <v>3OAR180_c_REV</v>
      </c>
      <c r="D158">
        <v>11171.708534568001</v>
      </c>
      <c r="E158">
        <f>_xlfn.XLOOKUP(Table5[[#This Row],[r]],Table3[r],Table3[kapp],"")</f>
        <v>8988.1774343278394</v>
      </c>
      <c r="F158">
        <f>Table5[[#This Row],[kapp]]-Table5[[#This Row],[old]]</f>
        <v>2183.5311002401613</v>
      </c>
      <c r="G158" t="str" cm="1">
        <f t="array" ref="G158">IF(ROWS(_xlfn._xlws.FILTER(Table5[r],Table5[enz]=Table5[[#This Row],[enz]]))&gt;1,"many","1")</f>
        <v>many</v>
      </c>
      <c r="H158" t="str" cm="1">
        <f t="array" ref="H158">IF(ROWS(_xlfn._xlws.FILTER(Table5[r],Table5[rxn-no-enz]=Table5[[#This Row],[rxn-no-enz]]))&gt;1,"many","1")</f>
        <v>many</v>
      </c>
      <c r="I158" t="str">
        <f>_xlfn.XLOOKUP(SUBSTITUTE(Table5[[#This Row],[r]],"'",""),Table6[rxn],Table6[rxn],"no")</f>
        <v>no</v>
      </c>
      <c r="J158" t="str" cm="1">
        <f t="array" ref="J158">_xlfn.XLOOKUP(Table5[[#This Row],[r]],"'"&amp;Table6[rxn]&amp;"'",Table6[expected kapp],"")</f>
        <v/>
      </c>
      <c r="L158" t="s">
        <v>8725</v>
      </c>
      <c r="M158">
        <v>8988.1774343278394</v>
      </c>
      <c r="AA158" s="7" t="s">
        <v>10986</v>
      </c>
      <c r="AB158" s="7" t="str">
        <f>_xlfn.TEXTBEFORE(Table8[[#This Row],[raw]]," ")</f>
        <v>ENZSYN-rt3754_c</v>
      </c>
      <c r="AC158" s="7">
        <f>_xlfn.NUMBERVALUE(_xlfn.TEXTAFTER(Table8[[#This Row],[raw]]," "))</f>
        <v>8.6349046744200796E-7</v>
      </c>
      <c r="AE158" s="1" t="s">
        <v>6010</v>
      </c>
      <c r="AF158" s="1" t="s">
        <v>2778</v>
      </c>
      <c r="AG158" s="1">
        <v>2.6303248118318E-3</v>
      </c>
      <c r="AH158" s="1" t="str">
        <f>_xlfn.TEXTAFTER(Table9[[#This Row],[rxn]],"-",-1)</f>
        <v>rt6592</v>
      </c>
      <c r="AI158" s="1" t="str">
        <f>_xlfn.TEXTAFTER(_xlfn.TEXTBEFORE(Table9[[#This Row],[rxn]],"-"&amp;Table9[[#This Row],[enz]]),"RXN-")</f>
        <v>CHTNS_c_FWD</v>
      </c>
      <c r="AJ158" s="1" t="str">
        <f>_xlfn.TEXTBEFORE(Table9[[#This Row],[rxn]],"_",-1)</f>
        <v>RXN-CHTNS_c</v>
      </c>
    </row>
    <row r="159" spans="1:36" ht="17" hidden="1" x14ac:dyDescent="0.25">
      <c r="A159" t="s">
        <v>8689</v>
      </c>
      <c r="B159" t="str">
        <f>_xlfn.TEXTAFTER(Table5[[#This Row],[r]],"-",-1)</f>
        <v>rt1363'</v>
      </c>
      <c r="C159" t="str">
        <f>_xlfn.TEXTAFTER(_xlfn.TEXTBEFORE(Table5[[#This Row],[r]],"-"&amp;Table5[[#This Row],[enz]]),"'RXN-")</f>
        <v>3OAR180_c_FWD</v>
      </c>
      <c r="D159">
        <v>11171.708534568001</v>
      </c>
      <c r="E159">
        <f>_xlfn.XLOOKUP(Table5[[#This Row],[r]],Table3[r],Table3[kapp],"")</f>
        <v>8988.1774343278394</v>
      </c>
      <c r="F159">
        <f>Table5[[#This Row],[kapp]]-Table5[[#This Row],[old]]</f>
        <v>2183.5311002401613</v>
      </c>
      <c r="G159" t="str" cm="1">
        <f t="array" ref="G159">IF(ROWS(_xlfn._xlws.FILTER(Table5[r],Table5[enz]=Table5[[#This Row],[enz]]))&gt;1,"many","1")</f>
        <v>many</v>
      </c>
      <c r="H159" t="str" cm="1">
        <f t="array" ref="H159">IF(ROWS(_xlfn._xlws.FILTER(Table5[r],Table5[rxn-no-enz]=Table5[[#This Row],[rxn-no-enz]]))&gt;1,"many","1")</f>
        <v>many</v>
      </c>
      <c r="I159" t="str">
        <f>_xlfn.XLOOKUP(SUBSTITUTE(Table5[[#This Row],[r]],"'",""),Table6[rxn],Table6[rxn],"no")</f>
        <v>no</v>
      </c>
      <c r="J159" t="str" cm="1">
        <f t="array" ref="J159">_xlfn.XLOOKUP(Table5[[#This Row],[r]],"'"&amp;Table6[rxn]&amp;"'",Table6[expected kapp],"")</f>
        <v/>
      </c>
      <c r="L159" t="s">
        <v>8726</v>
      </c>
      <c r="M159">
        <v>8988.1774343278394</v>
      </c>
      <c r="AA159" s="7" t="s">
        <v>10987</v>
      </c>
      <c r="AB159" s="7" t="str">
        <f>_xlfn.TEXTBEFORE(Table8[[#This Row],[raw]]," ")</f>
        <v>ENZSYN-COX15ARH1YAH1</v>
      </c>
      <c r="AC159" s="7">
        <f>_xlfn.NUMBERVALUE(_xlfn.TEXTAFTER(Table8[[#This Row],[raw]]," "))</f>
        <v>3.5455588547004002E-8</v>
      </c>
      <c r="AE159" s="1" t="s">
        <v>2937</v>
      </c>
      <c r="AF159" s="1" t="s">
        <v>2778</v>
      </c>
      <c r="AG159" s="1">
        <v>0.58957350616383297</v>
      </c>
      <c r="AH159" s="1" t="str">
        <f>_xlfn.TEXTAFTER(Table9[[#This Row],[rxn]],"-",-1)</f>
        <v>rt2146</v>
      </c>
      <c r="AI159" s="1" t="str">
        <f>_xlfn.TEXTAFTER(_xlfn.TEXTBEFORE(Table9[[#This Row],[rxn]],"-"&amp;Table9[[#This Row],[enz]]),"RXN-")</f>
        <v>CITMALta_m_FWD</v>
      </c>
      <c r="AJ159" s="1" t="str">
        <f>_xlfn.TEXTBEFORE(Table9[[#This Row],[rxn]],"_",-1)</f>
        <v>RXN-CITMALta_m</v>
      </c>
    </row>
    <row r="160" spans="1:36" ht="17" hidden="1" x14ac:dyDescent="0.25">
      <c r="A160" t="s">
        <v>8690</v>
      </c>
      <c r="B160" t="str">
        <f>_xlfn.TEXTAFTER(Table5[[#This Row],[r]],"-",-1)</f>
        <v>rt1363'</v>
      </c>
      <c r="C160" t="str">
        <f>_xlfn.TEXTAFTER(_xlfn.TEXTBEFORE(Table5[[#This Row],[r]],"-"&amp;Table5[[#This Row],[enz]]),"'RXN-")</f>
        <v>3OAR180_c_REV</v>
      </c>
      <c r="D160">
        <v>11171.708534568001</v>
      </c>
      <c r="E160">
        <f>_xlfn.XLOOKUP(Table5[[#This Row],[r]],Table3[r],Table3[kapp],"")</f>
        <v>8988.1774343278394</v>
      </c>
      <c r="F160">
        <f>Table5[[#This Row],[kapp]]-Table5[[#This Row],[old]]</f>
        <v>2183.5311002401613</v>
      </c>
      <c r="G160" t="str" cm="1">
        <f t="array" ref="G160">IF(ROWS(_xlfn._xlws.FILTER(Table5[r],Table5[enz]=Table5[[#This Row],[enz]]))&gt;1,"many","1")</f>
        <v>many</v>
      </c>
      <c r="H160" t="str" cm="1">
        <f t="array" ref="H160">IF(ROWS(_xlfn._xlws.FILTER(Table5[r],Table5[rxn-no-enz]=Table5[[#This Row],[rxn-no-enz]]))&gt;1,"many","1")</f>
        <v>many</v>
      </c>
      <c r="I160" t="str">
        <f>_xlfn.XLOOKUP(SUBSTITUTE(Table5[[#This Row],[r]],"'",""),Table6[rxn],Table6[rxn],"no")</f>
        <v>no</v>
      </c>
      <c r="J160" t="str" cm="1">
        <f t="array" ref="J160">_xlfn.XLOOKUP(Table5[[#This Row],[r]],"'"&amp;Table6[rxn]&amp;"'",Table6[expected kapp],"")</f>
        <v/>
      </c>
      <c r="L160" t="s">
        <v>8727</v>
      </c>
      <c r="M160">
        <v>8988.1774343278394</v>
      </c>
      <c r="AA160" s="7" t="s">
        <v>10988</v>
      </c>
      <c r="AB160" s="7" t="str">
        <f>_xlfn.TEXTBEFORE(Table8[[#This Row],[raw]]," ")</f>
        <v>ENZSYN-rt5064</v>
      </c>
      <c r="AC160" s="7">
        <f>_xlfn.NUMBERVALUE(_xlfn.TEXTAFTER(Table8[[#This Row],[raw]]," "))</f>
        <v>1.7326791991940999E-7</v>
      </c>
      <c r="AE160" s="1" t="s">
        <v>6024</v>
      </c>
      <c r="AF160" s="1" t="s">
        <v>2778</v>
      </c>
      <c r="AG160" s="1">
        <v>2.3262762218073399E-2</v>
      </c>
      <c r="AH160" s="1" t="str">
        <f>_xlfn.TEXTAFTER(Table9[[#This Row],[rxn]],"-",-1)</f>
        <v>rt2146</v>
      </c>
      <c r="AI160" s="1" t="str">
        <f>_xlfn.TEXTAFTER(_xlfn.TEXTBEFORE(Table9[[#This Row],[rxn]],"-"&amp;Table9[[#This Row],[enz]]),"RXN-")</f>
        <v>CITt3_m_REV</v>
      </c>
      <c r="AJ160" s="1" t="str">
        <f>_xlfn.TEXTBEFORE(Table9[[#This Row],[rxn]],"_",-1)</f>
        <v>RXN-CITt3_m</v>
      </c>
    </row>
    <row r="161" spans="1:36" ht="17" hidden="1" x14ac:dyDescent="0.25">
      <c r="A161" t="s">
        <v>8691</v>
      </c>
      <c r="B161" t="str">
        <f>_xlfn.TEXTAFTER(Table5[[#This Row],[r]],"-",-1)</f>
        <v>rt2183'</v>
      </c>
      <c r="C161" t="str">
        <f>_xlfn.TEXTAFTER(_xlfn.TEXTBEFORE(Table5[[#This Row],[r]],"-"&amp;Table5[[#This Row],[enz]]),"'RXN-")</f>
        <v>3OAR180_c_FWD</v>
      </c>
      <c r="D161">
        <v>11171.708534568001</v>
      </c>
      <c r="E161">
        <f>_xlfn.XLOOKUP(Table5[[#This Row],[r]],Table3[r],Table3[kapp],"")</f>
        <v>8988.1774343278394</v>
      </c>
      <c r="F161">
        <f>Table5[[#This Row],[kapp]]-Table5[[#This Row],[old]]</f>
        <v>2183.5311002401613</v>
      </c>
      <c r="G161" t="str" cm="1">
        <f t="array" ref="G161">IF(ROWS(_xlfn._xlws.FILTER(Table5[r],Table5[enz]=Table5[[#This Row],[enz]]))&gt;1,"many","1")</f>
        <v>many</v>
      </c>
      <c r="H161" t="str" cm="1">
        <f t="array" ref="H161">IF(ROWS(_xlfn._xlws.FILTER(Table5[r],Table5[rxn-no-enz]=Table5[[#This Row],[rxn-no-enz]]))&gt;1,"many","1")</f>
        <v>many</v>
      </c>
      <c r="I161" t="str">
        <f>_xlfn.XLOOKUP(SUBSTITUTE(Table5[[#This Row],[r]],"'",""),Table6[rxn],Table6[rxn],"no")</f>
        <v>no</v>
      </c>
      <c r="J161" t="str" cm="1">
        <f t="array" ref="J161">_xlfn.XLOOKUP(Table5[[#This Row],[r]],"'"&amp;Table6[rxn]&amp;"'",Table6[expected kapp],"")</f>
        <v/>
      </c>
      <c r="L161" t="s">
        <v>8728</v>
      </c>
      <c r="M161">
        <v>8988.1774343278394</v>
      </c>
      <c r="AA161" s="7" t="s">
        <v>10989</v>
      </c>
      <c r="AB161" s="7" t="str">
        <f>_xlfn.TEXTBEFORE(Table8[[#This Row],[raw]]," ")</f>
        <v>ENZSYN-rt3712</v>
      </c>
      <c r="AC161" s="7">
        <f>_xlfn.NUMBERVALUE(_xlfn.TEXTAFTER(Table8[[#This Row],[raw]]," "))</f>
        <v>1.00736228440006E-7</v>
      </c>
      <c r="AE161" s="1" t="s">
        <v>2938</v>
      </c>
      <c r="AF161" s="1" t="s">
        <v>2778</v>
      </c>
      <c r="AG161" s="1">
        <v>1.7159404134580999E-2</v>
      </c>
      <c r="AH161" s="1" t="str">
        <f>_xlfn.TEXTAFTER(Table9[[#This Row],[rxn]],"-",-1)</f>
        <v>SPONT</v>
      </c>
      <c r="AI161" s="1" t="str">
        <f>_xlfn.TEXTAFTER(_xlfn.TEXTBEFORE(Table9[[#This Row],[rxn]],"-"&amp;Table9[[#This Row],[enz]]),"RXN-")</f>
        <v>CMPt_c_rm_REV</v>
      </c>
      <c r="AJ161" s="1" t="str">
        <f>_xlfn.TEXTBEFORE(Table9[[#This Row],[rxn]],"_",-1)</f>
        <v>RXN-CMPt_c_rm</v>
      </c>
    </row>
    <row r="162" spans="1:36" ht="17" hidden="1" x14ac:dyDescent="0.25">
      <c r="A162" t="s">
        <v>8692</v>
      </c>
      <c r="B162" t="str">
        <f>_xlfn.TEXTAFTER(Table5[[#This Row],[r]],"-",-1)</f>
        <v>rt2183'</v>
      </c>
      <c r="C162" t="str">
        <f>_xlfn.TEXTAFTER(_xlfn.TEXTBEFORE(Table5[[#This Row],[r]],"-"&amp;Table5[[#This Row],[enz]]),"'RXN-")</f>
        <v>3OAR180_c_REV</v>
      </c>
      <c r="D162">
        <v>11171.708534568001</v>
      </c>
      <c r="E162">
        <f>_xlfn.XLOOKUP(Table5[[#This Row],[r]],Table3[r],Table3[kapp],"")</f>
        <v>8988.1774343278394</v>
      </c>
      <c r="F162">
        <f>Table5[[#This Row],[kapp]]-Table5[[#This Row],[old]]</f>
        <v>2183.5311002401613</v>
      </c>
      <c r="G162" t="str" cm="1">
        <f t="array" ref="G162">IF(ROWS(_xlfn._xlws.FILTER(Table5[r],Table5[enz]=Table5[[#This Row],[enz]]))&gt;1,"many","1")</f>
        <v>many</v>
      </c>
      <c r="H162" t="str" cm="1">
        <f t="array" ref="H162">IF(ROWS(_xlfn._xlws.FILTER(Table5[r],Table5[rxn-no-enz]=Table5[[#This Row],[rxn-no-enz]]))&gt;1,"many","1")</f>
        <v>many</v>
      </c>
      <c r="I162" t="str">
        <f>_xlfn.XLOOKUP(SUBSTITUTE(Table5[[#This Row],[r]],"'",""),Table6[rxn],Table6[rxn],"no")</f>
        <v>no</v>
      </c>
      <c r="J162" t="str" cm="1">
        <f t="array" ref="J162">_xlfn.XLOOKUP(Table5[[#This Row],[r]],"'"&amp;Table6[rxn]&amp;"'",Table6[expected kapp],"")</f>
        <v/>
      </c>
      <c r="L162" t="s">
        <v>8729</v>
      </c>
      <c r="M162">
        <v>8988.1774343278394</v>
      </c>
      <c r="AA162" s="7" t="s">
        <v>10990</v>
      </c>
      <c r="AB162" s="7" t="str">
        <f>_xlfn.TEXTBEFORE(Table8[[#This Row],[raw]]," ")</f>
        <v>ENZSYN-rt4145</v>
      </c>
      <c r="AC162" s="7">
        <f>_xlfn.NUMBERVALUE(_xlfn.TEXTAFTER(Table8[[#This Row],[raw]]," "))</f>
        <v>6.98948019060274E-8</v>
      </c>
      <c r="AE162" s="1" t="s">
        <v>6041</v>
      </c>
      <c r="AF162" s="1" t="s">
        <v>2778</v>
      </c>
      <c r="AG162" s="1">
        <v>4.00809376245192</v>
      </c>
      <c r="AH162" s="1" t="str">
        <f>_xlfn.TEXTAFTER(Table9[[#This Row],[rxn]],"-",-1)</f>
        <v>SPONT</v>
      </c>
      <c r="AI162" s="1" t="str">
        <f>_xlfn.TEXTAFTER(_xlfn.TEXTBEFORE(Table9[[#This Row],[rxn]],"-"&amp;Table9[[#This Row],[enz]]),"RXN-")</f>
        <v>CO2t_c_e_FWD</v>
      </c>
      <c r="AJ162" s="1" t="str">
        <f>_xlfn.TEXTBEFORE(Table9[[#This Row],[rxn]],"_",-1)</f>
        <v>RXN-CO2t_c_e</v>
      </c>
    </row>
    <row r="163" spans="1:36" ht="17" hidden="1" x14ac:dyDescent="0.25">
      <c r="A163" t="s">
        <v>8693</v>
      </c>
      <c r="B163" t="str">
        <f>_xlfn.TEXTAFTER(Table5[[#This Row],[r]],"-",-1)</f>
        <v>rt2190'</v>
      </c>
      <c r="C163" t="str">
        <f>_xlfn.TEXTAFTER(_xlfn.TEXTBEFORE(Table5[[#This Row],[r]],"-"&amp;Table5[[#This Row],[enz]]),"'RXN-")</f>
        <v>3OAR180_c_FWD</v>
      </c>
      <c r="D163">
        <v>11171.708534568001</v>
      </c>
      <c r="E163">
        <f>_xlfn.XLOOKUP(Table5[[#This Row],[r]],Table3[r],Table3[kapp],"")</f>
        <v>8988.1774343278394</v>
      </c>
      <c r="F163">
        <f>Table5[[#This Row],[kapp]]-Table5[[#This Row],[old]]</f>
        <v>2183.5311002401613</v>
      </c>
      <c r="G163" t="str" cm="1">
        <f t="array" ref="G163">IF(ROWS(_xlfn._xlws.FILTER(Table5[r],Table5[enz]=Table5[[#This Row],[enz]]))&gt;1,"many","1")</f>
        <v>many</v>
      </c>
      <c r="H163" t="str" cm="1">
        <f t="array" ref="H163">IF(ROWS(_xlfn._xlws.FILTER(Table5[r],Table5[rxn-no-enz]=Table5[[#This Row],[rxn-no-enz]]))&gt;1,"many","1")</f>
        <v>many</v>
      </c>
      <c r="I163" t="str">
        <f>_xlfn.XLOOKUP(SUBSTITUTE(Table5[[#This Row],[r]],"'",""),Table6[rxn],Table6[rxn],"no")</f>
        <v>no</v>
      </c>
      <c r="J163" t="str" cm="1">
        <f t="array" ref="J163">_xlfn.XLOOKUP(Table5[[#This Row],[r]],"'"&amp;Table6[rxn]&amp;"'",Table6[expected kapp],"")</f>
        <v/>
      </c>
      <c r="L163" t="s">
        <v>8730</v>
      </c>
      <c r="M163">
        <v>8988.1774343278394</v>
      </c>
      <c r="AA163" s="7" t="s">
        <v>10991</v>
      </c>
      <c r="AB163" s="7" t="str">
        <f>_xlfn.TEXTBEFORE(Table8[[#This Row],[raw]]," ")</f>
        <v>ENZSYN-rt0283</v>
      </c>
      <c r="AC163" s="7">
        <f>_xlfn.NUMBERVALUE(_xlfn.TEXTAFTER(Table8[[#This Row],[raw]]," "))</f>
        <v>9.8628546045390798E-8</v>
      </c>
      <c r="AE163" s="1" t="s">
        <v>2940</v>
      </c>
      <c r="AF163" s="1" t="s">
        <v>2778</v>
      </c>
      <c r="AG163" s="1">
        <v>2.3192993932047399</v>
      </c>
      <c r="AH163" s="1" t="str">
        <f>_xlfn.TEXTAFTER(Table9[[#This Row],[rxn]],"-",-1)</f>
        <v>SPONT</v>
      </c>
      <c r="AI163" s="1" t="str">
        <f>_xlfn.TEXTAFTER(_xlfn.TEXTBEFORE(Table9[[#This Row],[rxn]],"-"&amp;Table9[[#This Row],[enz]]),"RXN-")</f>
        <v>CO2t_c_m_REV</v>
      </c>
      <c r="AJ163" s="1" t="str">
        <f>_xlfn.TEXTBEFORE(Table9[[#This Row],[rxn]],"_",-1)</f>
        <v>RXN-CO2t_c_m</v>
      </c>
    </row>
    <row r="164" spans="1:36" ht="17" hidden="1" x14ac:dyDescent="0.25">
      <c r="A164" t="s">
        <v>8694</v>
      </c>
      <c r="B164" t="str">
        <f>_xlfn.TEXTAFTER(Table5[[#This Row],[r]],"-",-1)</f>
        <v>rt2190'</v>
      </c>
      <c r="C164" t="str">
        <f>_xlfn.TEXTAFTER(_xlfn.TEXTBEFORE(Table5[[#This Row],[r]],"-"&amp;Table5[[#This Row],[enz]]),"'RXN-")</f>
        <v>3OAR180_c_REV</v>
      </c>
      <c r="D164">
        <v>11171.708534568001</v>
      </c>
      <c r="E164">
        <f>_xlfn.XLOOKUP(Table5[[#This Row],[r]],Table3[r],Table3[kapp],"")</f>
        <v>8988.1774343278394</v>
      </c>
      <c r="F164">
        <f>Table5[[#This Row],[kapp]]-Table5[[#This Row],[old]]</f>
        <v>2183.5311002401613</v>
      </c>
      <c r="G164" t="str" cm="1">
        <f t="array" ref="G164">IF(ROWS(_xlfn._xlws.FILTER(Table5[r],Table5[enz]=Table5[[#This Row],[enz]]))&gt;1,"many","1")</f>
        <v>many</v>
      </c>
      <c r="H164" t="str" cm="1">
        <f t="array" ref="H164">IF(ROWS(_xlfn._xlws.FILTER(Table5[r],Table5[rxn-no-enz]=Table5[[#This Row],[rxn-no-enz]]))&gt;1,"many","1")</f>
        <v>many</v>
      </c>
      <c r="I164" t="str">
        <f>_xlfn.XLOOKUP(SUBSTITUTE(Table5[[#This Row],[r]],"'",""),Table6[rxn],Table6[rxn],"no")</f>
        <v>no</v>
      </c>
      <c r="J164" t="str" cm="1">
        <f t="array" ref="J164">_xlfn.XLOOKUP(Table5[[#This Row],[r]],"'"&amp;Table6[rxn]&amp;"'",Table6[expected kapp],"")</f>
        <v/>
      </c>
      <c r="L164" t="s">
        <v>8731</v>
      </c>
      <c r="M164">
        <v>8988.1774343278394</v>
      </c>
      <c r="AA164" s="7" t="s">
        <v>10992</v>
      </c>
      <c r="AB164" s="7" t="str">
        <f>_xlfn.TEXTBEFORE(Table8[[#This Row],[raw]]," ")</f>
        <v>ENZSYN-rt4862</v>
      </c>
      <c r="AC164" s="7">
        <f>_xlfn.NUMBERVALUE(_xlfn.TEXTAFTER(Table8[[#This Row],[raw]]," "))</f>
        <v>2.51878259140629E-7</v>
      </c>
      <c r="AE164" s="1" t="s">
        <v>6046</v>
      </c>
      <c r="AF164" s="1" t="s">
        <v>2778</v>
      </c>
      <c r="AG164" s="1">
        <v>1.13432751594395E-2</v>
      </c>
      <c r="AH164" s="1" t="str">
        <f>_xlfn.TEXTAFTER(Table9[[#This Row],[rxn]],"-",-1)</f>
        <v>SPONT</v>
      </c>
      <c r="AI164" s="1" t="str">
        <f>_xlfn.TEXTAFTER(_xlfn.TEXTBEFORE(Table9[[#This Row],[rxn]],"-"&amp;Table9[[#This Row],[enz]]),"RXN-")</f>
        <v>CO2t_c_mm_REV</v>
      </c>
      <c r="AJ164" s="1" t="str">
        <f>_xlfn.TEXTBEFORE(Table9[[#This Row],[rxn]],"_",-1)</f>
        <v>RXN-CO2t_c_mm</v>
      </c>
    </row>
    <row r="165" spans="1:36" ht="17" hidden="1" x14ac:dyDescent="0.25">
      <c r="A165" t="s">
        <v>8695</v>
      </c>
      <c r="B165" t="str">
        <f>_xlfn.TEXTAFTER(Table5[[#This Row],[r]],"-",-1)</f>
        <v>rt0409'</v>
      </c>
      <c r="C165" t="str">
        <f>_xlfn.TEXTAFTER(_xlfn.TEXTBEFORE(Table5[[#This Row],[r]],"-"&amp;Table5[[#This Row],[enz]]),"'RXN-")</f>
        <v>3OAR40_c_REV</v>
      </c>
      <c r="D165">
        <v>11171.708534568001</v>
      </c>
      <c r="E165">
        <f>_xlfn.XLOOKUP(Table5[[#This Row],[r]],Table3[r],Table3[kapp],"")</f>
        <v>8988.1774343278394</v>
      </c>
      <c r="F165">
        <f>Table5[[#This Row],[kapp]]-Table5[[#This Row],[old]]</f>
        <v>2183.5311002401613</v>
      </c>
      <c r="G165" t="str" cm="1">
        <f t="array" ref="G165">IF(ROWS(_xlfn._xlws.FILTER(Table5[r],Table5[enz]=Table5[[#This Row],[enz]]))&gt;1,"many","1")</f>
        <v>many</v>
      </c>
      <c r="H165" t="str" cm="1">
        <f t="array" ref="H165">IF(ROWS(_xlfn._xlws.FILTER(Table5[r],Table5[rxn-no-enz]=Table5[[#This Row],[rxn-no-enz]]))&gt;1,"many","1")</f>
        <v>many</v>
      </c>
      <c r="I165" t="str">
        <f>_xlfn.XLOOKUP(SUBSTITUTE(Table5[[#This Row],[r]],"'",""),Table6[rxn],Table6[rxn],"no")</f>
        <v>no</v>
      </c>
      <c r="J165" t="str" cm="1">
        <f t="array" ref="J165">_xlfn.XLOOKUP(Table5[[#This Row],[r]],"'"&amp;Table6[rxn]&amp;"'",Table6[expected kapp],"")</f>
        <v/>
      </c>
      <c r="L165" t="s">
        <v>8732</v>
      </c>
      <c r="M165">
        <v>8988.1774343278394</v>
      </c>
      <c r="AA165" s="7" t="s">
        <v>10993</v>
      </c>
      <c r="AB165" s="7" t="str">
        <f>_xlfn.TEXTBEFORE(Table8[[#This Row],[raw]]," ")</f>
        <v>ENZSYN-IDH12</v>
      </c>
      <c r="AC165" s="7">
        <f>_xlfn.NUMBERVALUE(_xlfn.TEXTAFTER(Table8[[#This Row],[raw]]," "))</f>
        <v>3.25213746377618E-7</v>
      </c>
      <c r="AE165" s="1" t="s">
        <v>2941</v>
      </c>
      <c r="AF165" s="1" t="s">
        <v>2778</v>
      </c>
      <c r="AG165" s="1">
        <v>0.54599975240404997</v>
      </c>
      <c r="AH165" s="1" t="str">
        <f>_xlfn.TEXTAFTER(Table9[[#This Row],[rxn]],"-",-1)</f>
        <v>SPONT</v>
      </c>
      <c r="AI165" s="1" t="str">
        <f>_xlfn.TEXTAFTER(_xlfn.TEXTBEFORE(Table9[[#This Row],[rxn]],"-"&amp;Table9[[#This Row],[enz]]),"RXN-")</f>
        <v>CO2t_c_n_REV</v>
      </c>
      <c r="AJ165" s="1" t="str">
        <f>_xlfn.TEXTBEFORE(Table9[[#This Row],[rxn]],"_",-1)</f>
        <v>RXN-CO2t_c_n</v>
      </c>
    </row>
    <row r="166" spans="1:36" ht="17" hidden="1" x14ac:dyDescent="0.25">
      <c r="A166" t="s">
        <v>8696</v>
      </c>
      <c r="B166" t="str">
        <f>_xlfn.TEXTAFTER(Table5[[#This Row],[r]],"-",-1)</f>
        <v>rt1363'</v>
      </c>
      <c r="C166" t="str">
        <f>_xlfn.TEXTAFTER(_xlfn.TEXTBEFORE(Table5[[#This Row],[r]],"-"&amp;Table5[[#This Row],[enz]]),"'RXN-")</f>
        <v>3OAR40_c_FWD</v>
      </c>
      <c r="D166">
        <v>11171.708534568001</v>
      </c>
      <c r="E166">
        <f>_xlfn.XLOOKUP(Table5[[#This Row],[r]],Table3[r],Table3[kapp],"")</f>
        <v>8988.1774343278394</v>
      </c>
      <c r="F166">
        <f>Table5[[#This Row],[kapp]]-Table5[[#This Row],[old]]</f>
        <v>2183.5311002401613</v>
      </c>
      <c r="G166" t="str" cm="1">
        <f t="array" ref="G166">IF(ROWS(_xlfn._xlws.FILTER(Table5[r],Table5[enz]=Table5[[#This Row],[enz]]))&gt;1,"many","1")</f>
        <v>many</v>
      </c>
      <c r="H166" t="str" cm="1">
        <f t="array" ref="H166">IF(ROWS(_xlfn._xlws.FILTER(Table5[r],Table5[rxn-no-enz]=Table5[[#This Row],[rxn-no-enz]]))&gt;1,"many","1")</f>
        <v>many</v>
      </c>
      <c r="I166" t="str">
        <f>_xlfn.XLOOKUP(SUBSTITUTE(Table5[[#This Row],[r]],"'",""),Table6[rxn],Table6[rxn],"no")</f>
        <v>no</v>
      </c>
      <c r="J166" t="str" cm="1">
        <f t="array" ref="J166">_xlfn.XLOOKUP(Table5[[#This Row],[r]],"'"&amp;Table6[rxn]&amp;"'",Table6[expected kapp],"")</f>
        <v/>
      </c>
      <c r="L166" t="s">
        <v>8733</v>
      </c>
      <c r="M166">
        <v>8988.1774343278394</v>
      </c>
      <c r="AA166" s="7" t="s">
        <v>10994</v>
      </c>
      <c r="AB166" s="7" t="str">
        <f>_xlfn.TEXTBEFORE(Table8[[#This Row],[raw]]," ")</f>
        <v>ENZSYN-rt2761</v>
      </c>
      <c r="AC166" s="7">
        <f>_xlfn.NUMBERVALUE(_xlfn.TEXTAFTER(Table8[[#This Row],[raw]]," "))</f>
        <v>2.4217820413700702E-6</v>
      </c>
      <c r="AE166" s="1" t="s">
        <v>2942</v>
      </c>
      <c r="AF166" s="1" t="s">
        <v>2778</v>
      </c>
      <c r="AG166" s="1">
        <v>8.9801775857439598E-4</v>
      </c>
      <c r="AH166" s="1" t="str">
        <f>_xlfn.TEXTAFTER(Table9[[#This Row],[rxn]],"-",-1)</f>
        <v>SPONT</v>
      </c>
      <c r="AI166" s="1" t="str">
        <f>_xlfn.TEXTAFTER(_xlfn.TEXTBEFORE(Table9[[#This Row],[rxn]],"-"&amp;Table9[[#This Row],[enz]]),"RXN-")</f>
        <v>CO2t_c_r_REV</v>
      </c>
      <c r="AJ166" s="1" t="str">
        <f>_xlfn.TEXTBEFORE(Table9[[#This Row],[rxn]],"_",-1)</f>
        <v>RXN-CO2t_c_r</v>
      </c>
    </row>
    <row r="167" spans="1:36" ht="17" hidden="1" x14ac:dyDescent="0.25">
      <c r="A167" t="s">
        <v>8697</v>
      </c>
      <c r="B167" t="str">
        <f>_xlfn.TEXTAFTER(Table5[[#This Row],[r]],"-",-1)</f>
        <v>rt1363'</v>
      </c>
      <c r="C167" t="str">
        <f>_xlfn.TEXTAFTER(_xlfn.TEXTBEFORE(Table5[[#This Row],[r]],"-"&amp;Table5[[#This Row],[enz]]),"'RXN-")</f>
        <v>3OAR40_c_REV</v>
      </c>
      <c r="D167">
        <v>11171.708534568001</v>
      </c>
      <c r="E167">
        <f>_xlfn.XLOOKUP(Table5[[#This Row],[r]],Table3[r],Table3[kapp],"")</f>
        <v>8988.1774343278394</v>
      </c>
      <c r="F167">
        <f>Table5[[#This Row],[kapp]]-Table5[[#This Row],[old]]</f>
        <v>2183.5311002401613</v>
      </c>
      <c r="G167" t="str" cm="1">
        <f t="array" ref="G167">IF(ROWS(_xlfn._xlws.FILTER(Table5[r],Table5[enz]=Table5[[#This Row],[enz]]))&gt;1,"many","1")</f>
        <v>many</v>
      </c>
      <c r="H167" t="str" cm="1">
        <f t="array" ref="H167">IF(ROWS(_xlfn._xlws.FILTER(Table5[r],Table5[rxn-no-enz]=Table5[[#This Row],[rxn-no-enz]]))&gt;1,"many","1")</f>
        <v>many</v>
      </c>
      <c r="I167" t="str">
        <f>_xlfn.XLOOKUP(SUBSTITUTE(Table5[[#This Row],[r]],"'",""),Table6[rxn],Table6[rxn],"no")</f>
        <v>no</v>
      </c>
      <c r="J167" t="str" cm="1">
        <f t="array" ref="J167">_xlfn.XLOOKUP(Table5[[#This Row],[r]],"'"&amp;Table6[rxn]&amp;"'",Table6[expected kapp],"")</f>
        <v/>
      </c>
      <c r="L167" t="s">
        <v>8734</v>
      </c>
      <c r="M167">
        <v>8988.1774343278394</v>
      </c>
      <c r="AA167" s="7" t="s">
        <v>10995</v>
      </c>
      <c r="AB167" s="7" t="str">
        <f>_xlfn.TEXTBEFORE(Table8[[#This Row],[raw]]," ")</f>
        <v>ENZSYN-rt0716</v>
      </c>
      <c r="AC167" s="7">
        <f>_xlfn.NUMBERVALUE(_xlfn.TEXTAFTER(Table8[[#This Row],[raw]]," "))</f>
        <v>2.48433609674683E-7</v>
      </c>
      <c r="AE167" s="1" t="s">
        <v>2943</v>
      </c>
      <c r="AF167" s="1" t="s">
        <v>2778</v>
      </c>
      <c r="AG167" s="1">
        <v>7.8970803267200303E-3</v>
      </c>
      <c r="AH167" s="1" t="str">
        <f>_xlfn.TEXTAFTER(Table9[[#This Row],[rxn]],"-",-1)</f>
        <v>SPONT</v>
      </c>
      <c r="AI167" s="1" t="str">
        <f>_xlfn.TEXTAFTER(_xlfn.TEXTBEFORE(Table9[[#This Row],[rxn]],"-"&amp;Table9[[#This Row],[enz]]),"RXN-")</f>
        <v>CO2t_c_rm_REV</v>
      </c>
      <c r="AJ167" s="1" t="str">
        <f>_xlfn.TEXTBEFORE(Table9[[#This Row],[rxn]],"_",-1)</f>
        <v>RXN-CO2t_c_rm</v>
      </c>
    </row>
    <row r="168" spans="1:36" ht="17" hidden="1" x14ac:dyDescent="0.25">
      <c r="A168" t="s">
        <v>8698</v>
      </c>
      <c r="B168" t="str">
        <f>_xlfn.TEXTAFTER(Table5[[#This Row],[r]],"-",-1)</f>
        <v>rt2183'</v>
      </c>
      <c r="C168" t="str">
        <f>_xlfn.TEXTAFTER(_xlfn.TEXTBEFORE(Table5[[#This Row],[r]],"-"&amp;Table5[[#This Row],[enz]]),"'RXN-")</f>
        <v>3OAR40_c_FWD</v>
      </c>
      <c r="D168">
        <v>11171.708534568001</v>
      </c>
      <c r="E168">
        <f>_xlfn.XLOOKUP(Table5[[#This Row],[r]],Table3[r],Table3[kapp],"")</f>
        <v>8988.1774343278394</v>
      </c>
      <c r="F168">
        <f>Table5[[#This Row],[kapp]]-Table5[[#This Row],[old]]</f>
        <v>2183.5311002401613</v>
      </c>
      <c r="G168" t="str" cm="1">
        <f t="array" ref="G168">IF(ROWS(_xlfn._xlws.FILTER(Table5[r],Table5[enz]=Table5[[#This Row],[enz]]))&gt;1,"many","1")</f>
        <v>many</v>
      </c>
      <c r="H168" t="str" cm="1">
        <f t="array" ref="H168">IF(ROWS(_xlfn._xlws.FILTER(Table5[r],Table5[rxn-no-enz]=Table5[[#This Row],[rxn-no-enz]]))&gt;1,"many","1")</f>
        <v>many</v>
      </c>
      <c r="I168" t="str">
        <f>_xlfn.XLOOKUP(SUBSTITUTE(Table5[[#This Row],[r]],"'",""),Table6[rxn],Table6[rxn],"no")</f>
        <v>no</v>
      </c>
      <c r="J168" t="str" cm="1">
        <f t="array" ref="J168">_xlfn.XLOOKUP(Table5[[#This Row],[r]],"'"&amp;Table6[rxn]&amp;"'",Table6[expected kapp],"")</f>
        <v/>
      </c>
      <c r="L168" t="s">
        <v>8735</v>
      </c>
      <c r="M168">
        <v>8988.1774343278394</v>
      </c>
      <c r="AA168" s="7" t="s">
        <v>10996</v>
      </c>
      <c r="AB168" s="7" t="str">
        <f>_xlfn.TEXTBEFORE(Table8[[#This Row],[raw]]," ")</f>
        <v>ENZSYN-rt0339</v>
      </c>
      <c r="AC168" s="7">
        <f>_xlfn.NUMBERVALUE(_xlfn.TEXTAFTER(Table8[[#This Row],[raw]]," "))</f>
        <v>9.7090050741577306E-8</v>
      </c>
      <c r="AE168" s="1" t="s">
        <v>2944</v>
      </c>
      <c r="AF168" s="1" t="s">
        <v>2778</v>
      </c>
      <c r="AG168" s="1">
        <v>2.4363533277434499E-2</v>
      </c>
      <c r="AH168" s="1" t="str">
        <f>_xlfn.TEXTAFTER(Table9[[#This Row],[rxn]],"-",-1)</f>
        <v>SPONT</v>
      </c>
      <c r="AI168" s="1" t="str">
        <f>_xlfn.TEXTAFTER(_xlfn.TEXTBEFORE(Table9[[#This Row],[rxn]],"-"&amp;Table9[[#This Row],[enz]]),"RXN-")</f>
        <v>COAt_c_l_REV</v>
      </c>
      <c r="AJ168" s="1" t="str">
        <f>_xlfn.TEXTBEFORE(Table9[[#This Row],[rxn]],"_",-1)</f>
        <v>RXN-COAt_c_l</v>
      </c>
    </row>
    <row r="169" spans="1:36" ht="17" hidden="1" x14ac:dyDescent="0.25">
      <c r="A169" t="s">
        <v>8699</v>
      </c>
      <c r="B169" t="str">
        <f>_xlfn.TEXTAFTER(Table5[[#This Row],[r]],"-",-1)</f>
        <v>rt2183'</v>
      </c>
      <c r="C169" t="str">
        <f>_xlfn.TEXTAFTER(_xlfn.TEXTBEFORE(Table5[[#This Row],[r]],"-"&amp;Table5[[#This Row],[enz]]),"'RXN-")</f>
        <v>3OAR40_c_REV</v>
      </c>
      <c r="D169">
        <v>11171.708534568001</v>
      </c>
      <c r="E169">
        <f>_xlfn.XLOOKUP(Table5[[#This Row],[r]],Table3[r],Table3[kapp],"")</f>
        <v>8988.1774343278394</v>
      </c>
      <c r="F169">
        <f>Table5[[#This Row],[kapp]]-Table5[[#This Row],[old]]</f>
        <v>2183.5311002401613</v>
      </c>
      <c r="G169" t="str" cm="1">
        <f t="array" ref="G169">IF(ROWS(_xlfn._xlws.FILTER(Table5[r],Table5[enz]=Table5[[#This Row],[enz]]))&gt;1,"many","1")</f>
        <v>many</v>
      </c>
      <c r="H169" t="str" cm="1">
        <f t="array" ref="H169">IF(ROWS(_xlfn._xlws.FILTER(Table5[r],Table5[rxn-no-enz]=Table5[[#This Row],[rxn-no-enz]]))&gt;1,"many","1")</f>
        <v>many</v>
      </c>
      <c r="I169" t="str">
        <f>_xlfn.XLOOKUP(SUBSTITUTE(Table5[[#This Row],[r]],"'",""),Table6[rxn],Table6[rxn],"no")</f>
        <v>no</v>
      </c>
      <c r="J169" t="str" cm="1">
        <f t="array" ref="J169">_xlfn.XLOOKUP(Table5[[#This Row],[r]],"'"&amp;Table6[rxn]&amp;"'",Table6[expected kapp],"")</f>
        <v/>
      </c>
      <c r="L169" t="s">
        <v>8736</v>
      </c>
      <c r="M169">
        <v>8988.1774343278394</v>
      </c>
      <c r="AA169" s="7" t="s">
        <v>10997</v>
      </c>
      <c r="AB169" s="7" t="str">
        <f>_xlfn.TEXTBEFORE(Table8[[#This Row],[raw]]," ")</f>
        <v>ENZSYN-rt8196</v>
      </c>
      <c r="AC169" s="7">
        <f>_xlfn.NUMBERVALUE(_xlfn.TEXTAFTER(Table8[[#This Row],[raw]]," "))</f>
        <v>7.7970548608697906E-8</v>
      </c>
      <c r="AE169" s="1" t="s">
        <v>2945</v>
      </c>
      <c r="AF169" s="1" t="s">
        <v>2778</v>
      </c>
      <c r="AG169" s="1">
        <v>3.6839510061787099E-3</v>
      </c>
      <c r="AH169" s="1" t="str">
        <f>_xlfn.TEXTAFTER(Table9[[#This Row],[rxn]],"-",-1)</f>
        <v>SPONT</v>
      </c>
      <c r="AI169" s="1" t="str">
        <f>_xlfn.TEXTAFTER(_xlfn.TEXTBEFORE(Table9[[#This Row],[rxn]],"-"&amp;Table9[[#This Row],[enz]]),"RXN-")</f>
        <v>COAt_c_r_REV</v>
      </c>
      <c r="AJ169" s="1" t="str">
        <f>_xlfn.TEXTBEFORE(Table9[[#This Row],[rxn]],"_",-1)</f>
        <v>RXN-COAt_c_r</v>
      </c>
    </row>
    <row r="170" spans="1:36" ht="17" hidden="1" x14ac:dyDescent="0.25">
      <c r="A170" t="s">
        <v>8700</v>
      </c>
      <c r="B170" t="str">
        <f>_xlfn.TEXTAFTER(Table5[[#This Row],[r]],"-",-1)</f>
        <v>rt2190'</v>
      </c>
      <c r="C170" t="str">
        <f>_xlfn.TEXTAFTER(_xlfn.TEXTBEFORE(Table5[[#This Row],[r]],"-"&amp;Table5[[#This Row],[enz]]),"'RXN-")</f>
        <v>3OAR40_c_FWD</v>
      </c>
      <c r="D170">
        <v>11171.708534568001</v>
      </c>
      <c r="E170">
        <f>_xlfn.XLOOKUP(Table5[[#This Row],[r]],Table3[r],Table3[kapp],"")</f>
        <v>8988.1774343278394</v>
      </c>
      <c r="F170">
        <f>Table5[[#This Row],[kapp]]-Table5[[#This Row],[old]]</f>
        <v>2183.5311002401613</v>
      </c>
      <c r="G170" t="str" cm="1">
        <f t="array" ref="G170">IF(ROWS(_xlfn._xlws.FILTER(Table5[r],Table5[enz]=Table5[[#This Row],[enz]]))&gt;1,"many","1")</f>
        <v>many</v>
      </c>
      <c r="H170" t="str" cm="1">
        <f t="array" ref="H170">IF(ROWS(_xlfn._xlws.FILTER(Table5[r],Table5[rxn-no-enz]=Table5[[#This Row],[rxn-no-enz]]))&gt;1,"many","1")</f>
        <v>many</v>
      </c>
      <c r="I170" t="str">
        <f>_xlfn.XLOOKUP(SUBSTITUTE(Table5[[#This Row],[r]],"'",""),Table6[rxn],Table6[rxn],"no")</f>
        <v>no</v>
      </c>
      <c r="J170" t="str" cm="1">
        <f t="array" ref="J170">_xlfn.XLOOKUP(Table5[[#This Row],[r]],"'"&amp;Table6[rxn]&amp;"'",Table6[expected kapp],"")</f>
        <v/>
      </c>
      <c r="L170" t="s">
        <v>8737</v>
      </c>
      <c r="M170">
        <v>8988.1774343278394</v>
      </c>
      <c r="AA170" s="7" t="s">
        <v>10998</v>
      </c>
      <c r="AB170" s="7" t="str">
        <f>_xlfn.TEXTBEFORE(Table8[[#This Row],[raw]]," ")</f>
        <v>ENZSYN-rt5646</v>
      </c>
      <c r="AC170" s="7">
        <f>_xlfn.NUMBERVALUE(_xlfn.TEXTAFTER(Table8[[#This Row],[raw]]," "))</f>
        <v>4.00298304698299E-10</v>
      </c>
      <c r="AE170" s="1" t="s">
        <v>2946</v>
      </c>
      <c r="AF170" s="1" t="s">
        <v>2778</v>
      </c>
      <c r="AG170" s="1">
        <v>9.3023793199073102E-3</v>
      </c>
      <c r="AH170" s="1" t="str">
        <f>_xlfn.TEXTAFTER(Table9[[#This Row],[rxn]],"-",-1)</f>
        <v>SPONT</v>
      </c>
      <c r="AI170" s="1" t="str">
        <f>_xlfn.TEXTAFTER(_xlfn.TEXTBEFORE(Table9[[#This Row],[rxn]],"-"&amp;Table9[[#This Row],[enz]]),"RXN-")</f>
        <v>COAt_c_rm_REV</v>
      </c>
      <c r="AJ170" s="1" t="str">
        <f>_xlfn.TEXTBEFORE(Table9[[#This Row],[rxn]],"_",-1)</f>
        <v>RXN-COAt_c_rm</v>
      </c>
    </row>
    <row r="171" spans="1:36" ht="17" hidden="1" x14ac:dyDescent="0.25">
      <c r="A171" t="s">
        <v>8701</v>
      </c>
      <c r="B171" t="str">
        <f>_xlfn.TEXTAFTER(Table5[[#This Row],[r]],"-",-1)</f>
        <v>rt2190'</v>
      </c>
      <c r="C171" t="str">
        <f>_xlfn.TEXTAFTER(_xlfn.TEXTBEFORE(Table5[[#This Row],[r]],"-"&amp;Table5[[#This Row],[enz]]),"'RXN-")</f>
        <v>3OAR40_c_REV</v>
      </c>
      <c r="D171">
        <v>11171.708534568001</v>
      </c>
      <c r="E171">
        <f>_xlfn.XLOOKUP(Table5[[#This Row],[r]],Table3[r],Table3[kapp],"")</f>
        <v>8988.1774343278394</v>
      </c>
      <c r="F171">
        <f>Table5[[#This Row],[kapp]]-Table5[[#This Row],[old]]</f>
        <v>2183.5311002401613</v>
      </c>
      <c r="G171" t="str" cm="1">
        <f t="array" ref="G171">IF(ROWS(_xlfn._xlws.FILTER(Table5[r],Table5[enz]=Table5[[#This Row],[enz]]))&gt;1,"many","1")</f>
        <v>many</v>
      </c>
      <c r="H171" t="str" cm="1">
        <f t="array" ref="H171">IF(ROWS(_xlfn._xlws.FILTER(Table5[r],Table5[rxn-no-enz]=Table5[[#This Row],[rxn-no-enz]]))&gt;1,"many","1")</f>
        <v>many</v>
      </c>
      <c r="I171" t="str">
        <f>_xlfn.XLOOKUP(SUBSTITUTE(Table5[[#This Row],[r]],"'",""),Table6[rxn],Table6[rxn],"no")</f>
        <v>no</v>
      </c>
      <c r="J171" t="str" cm="1">
        <f t="array" ref="J171">_xlfn.XLOOKUP(Table5[[#This Row],[r]],"'"&amp;Table6[rxn]&amp;"'",Table6[expected kapp],"")</f>
        <v/>
      </c>
      <c r="L171" t="s">
        <v>8738</v>
      </c>
      <c r="M171">
        <v>8988.1774343278394</v>
      </c>
      <c r="AA171" s="7" t="s">
        <v>10999</v>
      </c>
      <c r="AB171" s="7" t="str">
        <f>_xlfn.TEXTBEFORE(Table8[[#This Row],[raw]]," ")</f>
        <v>ENZSYN-rt6485</v>
      </c>
      <c r="AC171" s="7">
        <f>_xlfn.NUMBERVALUE(_xlfn.TEXTAFTER(Table8[[#This Row],[raw]]," "))</f>
        <v>0</v>
      </c>
      <c r="AE171" s="1" t="s">
        <v>6064</v>
      </c>
      <c r="AF171" s="1" t="s">
        <v>2778</v>
      </c>
      <c r="AG171" s="9">
        <v>3.7100852610000001E-9</v>
      </c>
      <c r="AH171" s="1" t="str">
        <f>_xlfn.TEXTAFTER(Table9[[#This Row],[rxn]],"-",-1)</f>
        <v>SPONT</v>
      </c>
      <c r="AI171" s="1" t="str">
        <f>_xlfn.TEXTAFTER(_xlfn.TEXTBEFORE(Table9[[#This Row],[rxn]],"-"&amp;Table9[[#This Row],[enz]]),"RXN-")</f>
        <v>COBALT2t_c_e_FWD</v>
      </c>
      <c r="AJ171" s="1" t="str">
        <f>_xlfn.TEXTBEFORE(Table9[[#This Row],[rxn]],"_",-1)</f>
        <v>RXN-COBALT2t_c_e</v>
      </c>
    </row>
    <row r="172" spans="1:36" ht="17" hidden="1" x14ac:dyDescent="0.25">
      <c r="A172" t="s">
        <v>8702</v>
      </c>
      <c r="B172" t="str">
        <f>_xlfn.TEXTAFTER(Table5[[#This Row],[r]],"-",-1)</f>
        <v>rt1622_m'</v>
      </c>
      <c r="C172" t="str">
        <f>_xlfn.TEXTAFTER(_xlfn.TEXTBEFORE(Table5[[#This Row],[r]],"-"&amp;Table5[[#This Row],[enz]]),"'RXN-")</f>
        <v>3OAR40_m_FWD</v>
      </c>
      <c r="D172">
        <v>11171.708534568001</v>
      </c>
      <c r="E172">
        <f>_xlfn.XLOOKUP(Table5[[#This Row],[r]],Table3[r],Table3[kapp],"")</f>
        <v>8988.1774343278394</v>
      </c>
      <c r="F172">
        <f>Table5[[#This Row],[kapp]]-Table5[[#This Row],[old]]</f>
        <v>2183.5311002401613</v>
      </c>
      <c r="G172" t="str" cm="1">
        <f t="array" ref="G172">IF(ROWS(_xlfn._xlws.FILTER(Table5[r],Table5[enz]=Table5[[#This Row],[enz]]))&gt;1,"many","1")</f>
        <v>many</v>
      </c>
      <c r="H172" t="str" cm="1">
        <f t="array" ref="H172">IF(ROWS(_xlfn._xlws.FILTER(Table5[r],Table5[rxn-no-enz]=Table5[[#This Row],[rxn-no-enz]]))&gt;1,"many","1")</f>
        <v>1</v>
      </c>
      <c r="I172" t="str">
        <f>_xlfn.XLOOKUP(SUBSTITUTE(Table5[[#This Row],[r]],"'",""),Table6[rxn],Table6[rxn],"no")</f>
        <v>no</v>
      </c>
      <c r="J172" t="str" cm="1">
        <f t="array" ref="J172">_xlfn.XLOOKUP(Table5[[#This Row],[r]],"'"&amp;Table6[rxn]&amp;"'",Table6[expected kapp],"")</f>
        <v/>
      </c>
      <c r="L172" t="s">
        <v>8739</v>
      </c>
      <c r="M172">
        <v>8988.1774343278394</v>
      </c>
      <c r="AA172" s="7" t="s">
        <v>11000</v>
      </c>
      <c r="AB172" s="7" t="str">
        <f>_xlfn.TEXTBEFORE(Table8[[#This Row],[raw]]," ")</f>
        <v>ENZSYN-rt5078</v>
      </c>
      <c r="AC172" s="7">
        <f>_xlfn.NUMBERVALUE(_xlfn.TEXTAFTER(Table8[[#This Row],[raw]]," "))</f>
        <v>2.76092449571014E-7</v>
      </c>
      <c r="AE172" s="1" t="s">
        <v>2947</v>
      </c>
      <c r="AF172" s="1" t="s">
        <v>2778</v>
      </c>
      <c r="AG172" s="1">
        <v>2.45819573934297E-2</v>
      </c>
      <c r="AH172" s="1" t="str">
        <f>_xlfn.TEXTAFTER(Table9[[#This Row],[rxn]],"-",-1)</f>
        <v>SPONT</v>
      </c>
      <c r="AI172" s="1" t="str">
        <f>_xlfn.TEXTAFTER(_xlfn.TEXTBEFORE(Table9[[#This Row],[rxn]],"-"&amp;Table9[[#This Row],[enz]]),"RXN-")</f>
        <v>compACYLCOA_l_FWD</v>
      </c>
      <c r="AJ172" s="1" t="str">
        <f>_xlfn.TEXTBEFORE(Table9[[#This Row],[rxn]],"_",-1)</f>
        <v>RXN-compACYLCOA_l</v>
      </c>
    </row>
    <row r="173" spans="1:36" ht="17" hidden="1" x14ac:dyDescent="0.25">
      <c r="A173" t="s">
        <v>8703</v>
      </c>
      <c r="B173" t="str">
        <f>_xlfn.TEXTAFTER(Table5[[#This Row],[r]],"-",-1)</f>
        <v>rt0409'</v>
      </c>
      <c r="C173" t="str">
        <f>_xlfn.TEXTAFTER(_xlfn.TEXTBEFORE(Table5[[#This Row],[r]],"-"&amp;Table5[[#This Row],[enz]]),"'RXN-")</f>
        <v>3OAR60_c_FWD</v>
      </c>
      <c r="D173">
        <v>11171.708534568001</v>
      </c>
      <c r="E173">
        <f>_xlfn.XLOOKUP(Table5[[#This Row],[r]],Table3[r],Table3[kapp],"")</f>
        <v>8988.1774343278394</v>
      </c>
      <c r="F173">
        <f>Table5[[#This Row],[kapp]]-Table5[[#This Row],[old]]</f>
        <v>2183.5311002401613</v>
      </c>
      <c r="G173" t="str" cm="1">
        <f t="array" ref="G173">IF(ROWS(_xlfn._xlws.FILTER(Table5[r],Table5[enz]=Table5[[#This Row],[enz]]))&gt;1,"many","1")</f>
        <v>many</v>
      </c>
      <c r="H173" t="str" cm="1">
        <f t="array" ref="H173">IF(ROWS(_xlfn._xlws.FILTER(Table5[r],Table5[rxn-no-enz]=Table5[[#This Row],[rxn-no-enz]]))&gt;1,"many","1")</f>
        <v>many</v>
      </c>
      <c r="I173" t="str">
        <f>_xlfn.XLOOKUP(SUBSTITUTE(Table5[[#This Row],[r]],"'",""),Table6[rxn],Table6[rxn],"no")</f>
        <v>no</v>
      </c>
      <c r="J173" t="str" cm="1">
        <f t="array" ref="J173">_xlfn.XLOOKUP(Table5[[#This Row],[r]],"'"&amp;Table6[rxn]&amp;"'",Table6[expected kapp],"")</f>
        <v/>
      </c>
      <c r="L173" t="s">
        <v>8740</v>
      </c>
      <c r="M173">
        <v>8988.1774343278394</v>
      </c>
      <c r="AA173" s="7" t="s">
        <v>11001</v>
      </c>
      <c r="AB173" s="7" t="str">
        <f>_xlfn.TEXTBEFORE(Table8[[#This Row],[raw]]," ")</f>
        <v>ENZSYN-rt0027</v>
      </c>
      <c r="AC173" s="7">
        <f>_xlfn.NUMBERVALUE(_xlfn.TEXTAFTER(Table8[[#This Row],[raw]]," "))</f>
        <v>9.6499976652107296E-8</v>
      </c>
      <c r="AE173" s="1" t="s">
        <v>2948</v>
      </c>
      <c r="AF173" s="1" t="s">
        <v>2778</v>
      </c>
      <c r="AG173" s="1">
        <v>1.40529899318728E-3</v>
      </c>
      <c r="AH173" s="1" t="str">
        <f>_xlfn.TEXTAFTER(Table9[[#This Row],[rxn]],"-",-1)</f>
        <v>SPONT</v>
      </c>
      <c r="AI173" s="1" t="str">
        <f>_xlfn.TEXTAFTER(_xlfn.TEXTBEFORE(Table9[[#This Row],[rxn]],"-"&amp;Table9[[#This Row],[enz]]),"RXN-")</f>
        <v>compACYLCOA_rm_FWD</v>
      </c>
      <c r="AJ173" s="1" t="str">
        <f>_xlfn.TEXTBEFORE(Table9[[#This Row],[rxn]],"_",-1)</f>
        <v>RXN-compACYLCOA_rm</v>
      </c>
    </row>
    <row r="174" spans="1:36" ht="17" hidden="1" x14ac:dyDescent="0.25">
      <c r="A174" t="s">
        <v>8704</v>
      </c>
      <c r="B174" t="str">
        <f>_xlfn.TEXTAFTER(Table5[[#This Row],[r]],"-",-1)</f>
        <v>rt0409'</v>
      </c>
      <c r="C174" t="str">
        <f>_xlfn.TEXTAFTER(_xlfn.TEXTBEFORE(Table5[[#This Row],[r]],"-"&amp;Table5[[#This Row],[enz]]),"'RXN-")</f>
        <v>3OAR60_c_REV</v>
      </c>
      <c r="D174">
        <v>11171.708534568001</v>
      </c>
      <c r="E174">
        <f>_xlfn.XLOOKUP(Table5[[#This Row],[r]],Table3[r],Table3[kapp],"")</f>
        <v>8988.1774343278394</v>
      </c>
      <c r="F174">
        <f>Table5[[#This Row],[kapp]]-Table5[[#This Row],[old]]</f>
        <v>2183.5311002401613</v>
      </c>
      <c r="G174" t="str" cm="1">
        <f t="array" ref="G174">IF(ROWS(_xlfn._xlws.FILTER(Table5[r],Table5[enz]=Table5[[#This Row],[enz]]))&gt;1,"many","1")</f>
        <v>many</v>
      </c>
      <c r="H174" t="str" cm="1">
        <f t="array" ref="H174">IF(ROWS(_xlfn._xlws.FILTER(Table5[r],Table5[rxn-no-enz]=Table5[[#This Row],[rxn-no-enz]]))&gt;1,"many","1")</f>
        <v>many</v>
      </c>
      <c r="I174" t="str">
        <f>_xlfn.XLOOKUP(SUBSTITUTE(Table5[[#This Row],[r]],"'",""),Table6[rxn],Table6[rxn],"no")</f>
        <v>no</v>
      </c>
      <c r="J174" t="str" cm="1">
        <f t="array" ref="J174">_xlfn.XLOOKUP(Table5[[#This Row],[r]],"'"&amp;Table6[rxn]&amp;"'",Table6[expected kapp],"")</f>
        <v/>
      </c>
      <c r="L174" t="s">
        <v>8741</v>
      </c>
      <c r="M174">
        <v>8988.1774343278394</v>
      </c>
      <c r="AA174" s="7" t="s">
        <v>11002</v>
      </c>
      <c r="AB174" s="7" t="str">
        <f>_xlfn.TEXTBEFORE(Table8[[#This Row],[raw]]," ")</f>
        <v>ENZSYN-rt4559</v>
      </c>
      <c r="AC174" s="7">
        <f>_xlfn.NUMBERVALUE(_xlfn.TEXTAFTER(Table8[[#This Row],[raw]]," "))</f>
        <v>8.1213172695126296E-9</v>
      </c>
      <c r="AE174" s="1" t="s">
        <v>2949</v>
      </c>
      <c r="AF174" s="1" t="s">
        <v>2778</v>
      </c>
      <c r="AG174" s="1">
        <v>8.9801775857439598E-4</v>
      </c>
      <c r="AH174" s="1" t="str">
        <f>_xlfn.TEXTAFTER(Table9[[#This Row],[rxn]],"-",-1)</f>
        <v>SPONT</v>
      </c>
      <c r="AI174" s="1" t="str">
        <f>_xlfn.TEXTAFTER(_xlfn.TEXTBEFORE(Table9[[#This Row],[rxn]],"-"&amp;Table9[[#This Row],[enz]]),"RXN-")</f>
        <v>compCER_r_FWD</v>
      </c>
      <c r="AJ174" s="1" t="str">
        <f>_xlfn.TEXTBEFORE(Table9[[#This Row],[rxn]],"_",-1)</f>
        <v>RXN-compCER_r</v>
      </c>
    </row>
    <row r="175" spans="1:36" ht="17" hidden="1" x14ac:dyDescent="0.25">
      <c r="A175" t="s">
        <v>8705</v>
      </c>
      <c r="B175" t="str">
        <f>_xlfn.TEXTAFTER(Table5[[#This Row],[r]],"-",-1)</f>
        <v>rt1363'</v>
      </c>
      <c r="C175" t="str">
        <f>_xlfn.TEXTAFTER(_xlfn.TEXTBEFORE(Table5[[#This Row],[r]],"-"&amp;Table5[[#This Row],[enz]]),"'RXN-")</f>
        <v>3OAR60_c_REV</v>
      </c>
      <c r="D175">
        <v>11171.708534568001</v>
      </c>
      <c r="E175">
        <f>_xlfn.XLOOKUP(Table5[[#This Row],[r]],Table3[r],Table3[kapp],"")</f>
        <v>8988.1774343278394</v>
      </c>
      <c r="F175">
        <f>Table5[[#This Row],[kapp]]-Table5[[#This Row],[old]]</f>
        <v>2183.5311002401613</v>
      </c>
      <c r="G175" t="str" cm="1">
        <f t="array" ref="G175">IF(ROWS(_xlfn._xlws.FILTER(Table5[r],Table5[enz]=Table5[[#This Row],[enz]]))&gt;1,"many","1")</f>
        <v>many</v>
      </c>
      <c r="H175" t="str" cm="1">
        <f t="array" ref="H175">IF(ROWS(_xlfn._xlws.FILTER(Table5[r],Table5[rxn-no-enz]=Table5[[#This Row],[rxn-no-enz]]))&gt;1,"many","1")</f>
        <v>many</v>
      </c>
      <c r="I175" t="str">
        <f>_xlfn.XLOOKUP(SUBSTITUTE(Table5[[#This Row],[r]],"'",""),Table6[rxn],Table6[rxn],"no")</f>
        <v>no</v>
      </c>
      <c r="J175" t="str" cm="1">
        <f t="array" ref="J175">_xlfn.XLOOKUP(Table5[[#This Row],[r]],"'"&amp;Table6[rxn]&amp;"'",Table6[expected kapp],"")</f>
        <v/>
      </c>
      <c r="L175" t="s">
        <v>8280</v>
      </c>
      <c r="M175">
        <v>1675328.64169775</v>
      </c>
      <c r="AA175" s="7" t="s">
        <v>11003</v>
      </c>
      <c r="AB175" s="7" t="str">
        <f>_xlfn.TEXTBEFORE(Table8[[#This Row],[raw]]," ")</f>
        <v>ENZSYN-rt7835</v>
      </c>
      <c r="AC175" s="7">
        <f>_xlfn.NUMBERVALUE(_xlfn.TEXTAFTER(Table8[[#This Row],[raw]]," "))</f>
        <v>1.62828898287847E-7</v>
      </c>
      <c r="AE175" s="1" t="s">
        <v>2950</v>
      </c>
      <c r="AF175" s="1" t="s">
        <v>2778</v>
      </c>
      <c r="AG175" s="1">
        <v>5.7607958922138703E-4</v>
      </c>
      <c r="AH175" s="1" t="str">
        <f>_xlfn.TEXTAFTER(Table9[[#This Row],[rxn]],"-",-1)</f>
        <v>SPONT</v>
      </c>
      <c r="AI175" s="1" t="str">
        <f>_xlfn.TEXTAFTER(_xlfn.TEXTBEFORE(Table9[[#This Row],[rxn]],"-"&amp;Table9[[#This Row],[enz]]),"RXN-")</f>
        <v>compFALPD_c_REV</v>
      </c>
      <c r="AJ175" s="1" t="str">
        <f>_xlfn.TEXTBEFORE(Table9[[#This Row],[rxn]],"_",-1)</f>
        <v>RXN-compFALPD_c</v>
      </c>
    </row>
    <row r="176" spans="1:36" ht="17" hidden="1" x14ac:dyDescent="0.25">
      <c r="A176" t="s">
        <v>8706</v>
      </c>
      <c r="B176" t="str">
        <f>_xlfn.TEXTAFTER(Table5[[#This Row],[r]],"-",-1)</f>
        <v>rt2183'</v>
      </c>
      <c r="C176" t="str">
        <f>_xlfn.TEXTAFTER(_xlfn.TEXTBEFORE(Table5[[#This Row],[r]],"-"&amp;Table5[[#This Row],[enz]]),"'RXN-")</f>
        <v>3OAR60_c_FWD</v>
      </c>
      <c r="D176">
        <v>11171.708534568001</v>
      </c>
      <c r="E176">
        <f>_xlfn.XLOOKUP(Table5[[#This Row],[r]],Table3[r],Table3[kapp],"")</f>
        <v>8988.1774343278394</v>
      </c>
      <c r="F176">
        <f>Table5[[#This Row],[kapp]]-Table5[[#This Row],[old]]</f>
        <v>2183.5311002401613</v>
      </c>
      <c r="G176" t="str" cm="1">
        <f t="array" ref="G176">IF(ROWS(_xlfn._xlws.FILTER(Table5[r],Table5[enz]=Table5[[#This Row],[enz]]))&gt;1,"many","1")</f>
        <v>many</v>
      </c>
      <c r="H176" t="str" cm="1">
        <f t="array" ref="H176">IF(ROWS(_xlfn._xlws.FILTER(Table5[r],Table5[rxn-no-enz]=Table5[[#This Row],[rxn-no-enz]]))&gt;1,"many","1")</f>
        <v>many</v>
      </c>
      <c r="I176" t="str">
        <f>_xlfn.XLOOKUP(SUBSTITUTE(Table5[[#This Row],[r]],"'",""),Table6[rxn],Table6[rxn],"no")</f>
        <v>no</v>
      </c>
      <c r="J176" t="str" cm="1">
        <f t="array" ref="J176">_xlfn.XLOOKUP(Table5[[#This Row],[r]],"'"&amp;Table6[rxn]&amp;"'",Table6[expected kapp],"")</f>
        <v/>
      </c>
      <c r="L176" t="s">
        <v>8281</v>
      </c>
      <c r="M176">
        <v>5038.8024755017505</v>
      </c>
      <c r="AA176" s="7" t="s">
        <v>11004</v>
      </c>
      <c r="AB176" s="7" t="str">
        <f>_xlfn.TEXTBEFORE(Table8[[#This Row],[raw]]," ")</f>
        <v>ENZSYN-rt5526</v>
      </c>
      <c r="AC176" s="7">
        <f>_xlfn.NUMBERVALUE(_xlfn.TEXTAFTER(Table8[[#This Row],[raw]]," "))</f>
        <v>4.9429354555719199E-7</v>
      </c>
      <c r="AE176" s="1" t="s">
        <v>2952</v>
      </c>
      <c r="AF176" s="1" t="s">
        <v>2778</v>
      </c>
      <c r="AG176" s="9">
        <v>1.1112597611966899E-5</v>
      </c>
      <c r="AH176" s="1" t="str">
        <f>_xlfn.TEXTAFTER(Table9[[#This Row],[rxn]],"-",-1)</f>
        <v>rt5829</v>
      </c>
      <c r="AI176" s="1" t="str">
        <f>_xlfn.TEXTAFTER(_xlfn.TEXTBEFORE(Table9[[#This Row],[rxn]],"-"&amp;Table9[[#This Row],[enz]]),"RXN-")</f>
        <v>CPPPGO_c_FWD</v>
      </c>
      <c r="AJ176" s="1" t="str">
        <f>_xlfn.TEXTBEFORE(Table9[[#This Row],[rxn]],"_",-1)</f>
        <v>RXN-CPPPGO_c</v>
      </c>
    </row>
    <row r="177" spans="1:36" ht="17" hidden="1" x14ac:dyDescent="0.25">
      <c r="A177" t="s">
        <v>8707</v>
      </c>
      <c r="B177" t="str">
        <f>_xlfn.TEXTAFTER(Table5[[#This Row],[r]],"-",-1)</f>
        <v>rt2183'</v>
      </c>
      <c r="C177" t="str">
        <f>_xlfn.TEXTAFTER(_xlfn.TEXTBEFORE(Table5[[#This Row],[r]],"-"&amp;Table5[[#This Row],[enz]]),"'RXN-")</f>
        <v>3OAR60_c_REV</v>
      </c>
      <c r="D177">
        <v>11171.708534568001</v>
      </c>
      <c r="E177">
        <f>_xlfn.XLOOKUP(Table5[[#This Row],[r]],Table3[r],Table3[kapp],"")</f>
        <v>8988.1774343278394</v>
      </c>
      <c r="F177">
        <f>Table5[[#This Row],[kapp]]-Table5[[#This Row],[old]]</f>
        <v>2183.5311002401613</v>
      </c>
      <c r="G177" t="str" cm="1">
        <f t="array" ref="G177">IF(ROWS(_xlfn._xlws.FILTER(Table5[r],Table5[enz]=Table5[[#This Row],[enz]]))&gt;1,"many","1")</f>
        <v>many</v>
      </c>
      <c r="H177" t="str" cm="1">
        <f t="array" ref="H177">IF(ROWS(_xlfn._xlws.FILTER(Table5[r],Table5[rxn-no-enz]=Table5[[#This Row],[rxn-no-enz]]))&gt;1,"many","1")</f>
        <v>many</v>
      </c>
      <c r="I177" t="str">
        <f>_xlfn.XLOOKUP(SUBSTITUTE(Table5[[#This Row],[r]],"'",""),Table6[rxn],Table6[rxn],"no")</f>
        <v>no</v>
      </c>
      <c r="J177" t="str" cm="1">
        <f t="array" ref="J177">_xlfn.XLOOKUP(Table5[[#This Row],[r]],"'"&amp;Table6[rxn]&amp;"'",Table6[expected kapp],"")</f>
        <v/>
      </c>
      <c r="L177" t="s">
        <v>8742</v>
      </c>
      <c r="M177">
        <v>8988.1774343278394</v>
      </c>
      <c r="AA177" s="7" t="s">
        <v>11005</v>
      </c>
      <c r="AB177" s="7" t="str">
        <f>_xlfn.TEXTBEFORE(Table8[[#This Row],[raw]]," ")</f>
        <v>ENZSYN-rt6546</v>
      </c>
      <c r="AC177" s="7">
        <f>_xlfn.NUMBERVALUE(_xlfn.TEXTAFTER(Table8[[#This Row],[raw]]," "))</f>
        <v>4.0232578661986299E-7</v>
      </c>
      <c r="AE177" s="1" t="s">
        <v>2953</v>
      </c>
      <c r="AF177" s="1" t="s">
        <v>2778</v>
      </c>
      <c r="AG177" s="1">
        <v>0.84837861597648501</v>
      </c>
      <c r="AH177" s="1" t="str">
        <f>_xlfn.TEXTAFTER(Table9[[#This Row],[rxn]],"-",-1)</f>
        <v>rt2963</v>
      </c>
      <c r="AI177" s="1" t="str">
        <f>_xlfn.TEXTAFTER(_xlfn.TEXTBEFORE(Table9[[#This Row],[rxn]],"-"&amp;Table9[[#This Row],[enz]]),"RXN-")</f>
        <v>CS_m_FWD</v>
      </c>
      <c r="AJ177" s="1" t="str">
        <f>_xlfn.TEXTBEFORE(Table9[[#This Row],[rxn]],"_",-1)</f>
        <v>RXN-CS_m</v>
      </c>
    </row>
    <row r="178" spans="1:36" ht="17" hidden="1" x14ac:dyDescent="0.25">
      <c r="A178" t="s">
        <v>8708</v>
      </c>
      <c r="B178" t="str">
        <f>_xlfn.TEXTAFTER(Table5[[#This Row],[r]],"-",-1)</f>
        <v>rt2190'</v>
      </c>
      <c r="C178" t="str">
        <f>_xlfn.TEXTAFTER(_xlfn.TEXTBEFORE(Table5[[#This Row],[r]],"-"&amp;Table5[[#This Row],[enz]]),"'RXN-")</f>
        <v>3OAR60_c_FWD</v>
      </c>
      <c r="D178">
        <v>11171.708534568001</v>
      </c>
      <c r="E178">
        <f>_xlfn.XLOOKUP(Table5[[#This Row],[r]],Table3[r],Table3[kapp],"")</f>
        <v>8988.1774343278394</v>
      </c>
      <c r="F178">
        <f>Table5[[#This Row],[kapp]]-Table5[[#This Row],[old]]</f>
        <v>2183.5311002401613</v>
      </c>
      <c r="G178" t="str" cm="1">
        <f t="array" ref="G178">IF(ROWS(_xlfn._xlws.FILTER(Table5[r],Table5[enz]=Table5[[#This Row],[enz]]))&gt;1,"many","1")</f>
        <v>many</v>
      </c>
      <c r="H178" t="str" cm="1">
        <f t="array" ref="H178">IF(ROWS(_xlfn._xlws.FILTER(Table5[r],Table5[rxn-no-enz]=Table5[[#This Row],[rxn-no-enz]]))&gt;1,"many","1")</f>
        <v>many</v>
      </c>
      <c r="I178" t="str">
        <f>_xlfn.XLOOKUP(SUBSTITUTE(Table5[[#This Row],[r]],"'",""),Table6[rxn],Table6[rxn],"no")</f>
        <v>no</v>
      </c>
      <c r="J178" t="str" cm="1">
        <f t="array" ref="J178">_xlfn.XLOOKUP(Table5[[#This Row],[r]],"'"&amp;Table6[rxn]&amp;"'",Table6[expected kapp],"")</f>
        <v/>
      </c>
      <c r="L178" t="s">
        <v>8743</v>
      </c>
      <c r="M178">
        <v>8988.1774343278394</v>
      </c>
      <c r="AA178" s="7" t="s">
        <v>11006</v>
      </c>
      <c r="AB178" s="7" t="str">
        <f>_xlfn.TEXTBEFORE(Table8[[#This Row],[raw]]," ")</f>
        <v>ENZSYN-rt7120</v>
      </c>
      <c r="AC178" s="7">
        <f>_xlfn.NUMBERVALUE(_xlfn.TEXTAFTER(Table8[[#This Row],[raw]]," "))</f>
        <v>1.4186944618654E-6</v>
      </c>
      <c r="AE178" s="1" t="s">
        <v>2954</v>
      </c>
      <c r="AF178" s="1" t="s">
        <v>2778</v>
      </c>
      <c r="AG178" s="1">
        <v>9.8565930332913491E-3</v>
      </c>
      <c r="AH178" s="1" t="str">
        <f>_xlfn.TEXTAFTER(Table9[[#This Row],[rxn]],"-",-1)</f>
        <v>rt8107</v>
      </c>
      <c r="AI178" s="1" t="str">
        <f>_xlfn.TEXTAFTER(_xlfn.TEXTBEFORE(Table9[[#This Row],[rxn]],"-"&amp;Table9[[#This Row],[enz]]),"RXN-")</f>
        <v>CTPS1_c_FWD</v>
      </c>
      <c r="AJ178" s="1" t="str">
        <f>_xlfn.TEXTBEFORE(Table9[[#This Row],[rxn]],"_",-1)</f>
        <v>RXN-CTPS1_c</v>
      </c>
    </row>
    <row r="179" spans="1:36" ht="17" hidden="1" x14ac:dyDescent="0.25">
      <c r="A179" t="s">
        <v>8709</v>
      </c>
      <c r="B179" t="str">
        <f>_xlfn.TEXTAFTER(Table5[[#This Row],[r]],"-",-1)</f>
        <v>rt2190'</v>
      </c>
      <c r="C179" t="str">
        <f>_xlfn.TEXTAFTER(_xlfn.TEXTBEFORE(Table5[[#This Row],[r]],"-"&amp;Table5[[#This Row],[enz]]),"'RXN-")</f>
        <v>3OAR60_c_REV</v>
      </c>
      <c r="D179">
        <v>11171.708534568001</v>
      </c>
      <c r="E179">
        <f>_xlfn.XLOOKUP(Table5[[#This Row],[r]],Table3[r],Table3[kapp],"")</f>
        <v>8988.1774343278394</v>
      </c>
      <c r="F179">
        <f>Table5[[#This Row],[kapp]]-Table5[[#This Row],[old]]</f>
        <v>2183.5311002401613</v>
      </c>
      <c r="G179" t="str" cm="1">
        <f t="array" ref="G179">IF(ROWS(_xlfn._xlws.FILTER(Table5[r],Table5[enz]=Table5[[#This Row],[enz]]))&gt;1,"many","1")</f>
        <v>many</v>
      </c>
      <c r="H179" t="str" cm="1">
        <f t="array" ref="H179">IF(ROWS(_xlfn._xlws.FILTER(Table5[r],Table5[rxn-no-enz]=Table5[[#This Row],[rxn-no-enz]]))&gt;1,"many","1")</f>
        <v>many</v>
      </c>
      <c r="I179" t="str">
        <f>_xlfn.XLOOKUP(SUBSTITUTE(Table5[[#This Row],[r]],"'",""),Table6[rxn],Table6[rxn],"no")</f>
        <v>no</v>
      </c>
      <c r="J179" t="str" cm="1">
        <f t="array" ref="J179">_xlfn.XLOOKUP(Table5[[#This Row],[r]],"'"&amp;Table6[rxn]&amp;"'",Table6[expected kapp],"")</f>
        <v/>
      </c>
      <c r="L179" t="s">
        <v>8744</v>
      </c>
      <c r="M179">
        <v>8988.1774343278394</v>
      </c>
      <c r="AA179" s="7" t="s">
        <v>11007</v>
      </c>
      <c r="AB179" s="7" t="str">
        <f>_xlfn.TEXTBEFORE(Table8[[#This Row],[raw]]," ")</f>
        <v>ENZSYN-LSC12</v>
      </c>
      <c r="AC179" s="7">
        <f>_xlfn.NUMBERVALUE(_xlfn.TEXTAFTER(Table8[[#This Row],[raw]]," "))</f>
        <v>1.43840366883129E-6</v>
      </c>
      <c r="AE179" s="1" t="s">
        <v>2955</v>
      </c>
      <c r="AF179" s="1" t="s">
        <v>2778</v>
      </c>
      <c r="AG179" s="1">
        <v>2.20278295724472E-2</v>
      </c>
      <c r="AH179" s="1" t="str">
        <f>_xlfn.TEXTAFTER(Table9[[#This Row],[rxn]],"-",-1)</f>
        <v>SPONT</v>
      </c>
      <c r="AI179" s="1" t="str">
        <f>_xlfn.TEXTAFTER(_xlfn.TEXTBEFORE(Table9[[#This Row],[rxn]],"-"&amp;Table9[[#This Row],[enz]]),"RXN-")</f>
        <v>CTPt_c_rm_FWD</v>
      </c>
      <c r="AJ179" s="1" t="str">
        <f>_xlfn.TEXTBEFORE(Table9[[#This Row],[rxn]],"_",-1)</f>
        <v>RXN-CTPt_c_rm</v>
      </c>
    </row>
    <row r="180" spans="1:36" ht="17" hidden="1" x14ac:dyDescent="0.25">
      <c r="A180" t="s">
        <v>8710</v>
      </c>
      <c r="B180" t="str">
        <f>_xlfn.TEXTAFTER(Table5[[#This Row],[r]],"-",-1)</f>
        <v>rt1622_m'</v>
      </c>
      <c r="C180" t="str">
        <f>_xlfn.TEXTAFTER(_xlfn.TEXTBEFORE(Table5[[#This Row],[r]],"-"&amp;Table5[[#This Row],[enz]]),"'RXN-")</f>
        <v>3OAR60_m_FWD</v>
      </c>
      <c r="D180">
        <v>11171.708534568001</v>
      </c>
      <c r="E180">
        <f>_xlfn.XLOOKUP(Table5[[#This Row],[r]],Table3[r],Table3[kapp],"")</f>
        <v>8988.1774343278394</v>
      </c>
      <c r="F180">
        <f>Table5[[#This Row],[kapp]]-Table5[[#This Row],[old]]</f>
        <v>2183.5311002401613</v>
      </c>
      <c r="G180" t="str" cm="1">
        <f t="array" ref="G180">IF(ROWS(_xlfn._xlws.FILTER(Table5[r],Table5[enz]=Table5[[#This Row],[enz]]))&gt;1,"many","1")</f>
        <v>many</v>
      </c>
      <c r="H180" t="str" cm="1">
        <f t="array" ref="H180">IF(ROWS(_xlfn._xlws.FILTER(Table5[r],Table5[rxn-no-enz]=Table5[[#This Row],[rxn-no-enz]]))&gt;1,"many","1")</f>
        <v>1</v>
      </c>
      <c r="I180" t="str">
        <f>_xlfn.XLOOKUP(SUBSTITUTE(Table5[[#This Row],[r]],"'",""),Table6[rxn],Table6[rxn],"no")</f>
        <v>no</v>
      </c>
      <c r="J180" t="str" cm="1">
        <f t="array" ref="J180">_xlfn.XLOOKUP(Table5[[#This Row],[r]],"'"&amp;Table6[rxn]&amp;"'",Table6[expected kapp],"")</f>
        <v/>
      </c>
      <c r="L180" t="s">
        <v>8745</v>
      </c>
      <c r="M180">
        <v>5038.8024755017505</v>
      </c>
      <c r="AA180" s="7" t="s">
        <v>11008</v>
      </c>
      <c r="AB180" s="7" t="str">
        <f>_xlfn.TEXTBEFORE(Table8[[#This Row],[raw]]," ")</f>
        <v>ENZSYN-rt0808</v>
      </c>
      <c r="AC180" s="7">
        <f>_xlfn.NUMBERVALUE(_xlfn.TEXTAFTER(Table8[[#This Row],[raw]]," "))</f>
        <v>2.2163364646542499E-6</v>
      </c>
      <c r="AE180" s="1" t="s">
        <v>2956</v>
      </c>
      <c r="AF180" s="1" t="s">
        <v>2778</v>
      </c>
      <c r="AG180" s="9">
        <v>1.26794803264579E-5</v>
      </c>
      <c r="AH180" s="1" t="str">
        <f>_xlfn.TEXTAFTER(Table9[[#This Row],[rxn]],"-",-1)</f>
        <v>UNKNOWN</v>
      </c>
      <c r="AI180" s="1" t="str">
        <f>_xlfn.TEXTAFTER(_xlfn.TEXTBEFORE(Table9[[#This Row],[rxn]],"-"&amp;Table9[[#This Row],[enz]]),"RXN-")</f>
        <v>CU2t_c_e_FWD</v>
      </c>
      <c r="AJ180" s="1" t="str">
        <f>_xlfn.TEXTBEFORE(Table9[[#This Row],[rxn]],"_",-1)</f>
        <v>RXN-CU2t_c_e</v>
      </c>
    </row>
    <row r="181" spans="1:36" ht="17" hidden="1" x14ac:dyDescent="0.25">
      <c r="A181" t="s">
        <v>8711</v>
      </c>
      <c r="B181" t="str">
        <f>_xlfn.TEXTAFTER(Table5[[#This Row],[r]],"-",-1)</f>
        <v>rt0409'</v>
      </c>
      <c r="C181" t="str">
        <f>_xlfn.TEXTAFTER(_xlfn.TEXTBEFORE(Table5[[#This Row],[r]],"-"&amp;Table5[[#This Row],[enz]]),"'RXN-")</f>
        <v>3OAR80_c_FWD</v>
      </c>
      <c r="D181">
        <v>11171.708534568001</v>
      </c>
      <c r="E181">
        <f>_xlfn.XLOOKUP(Table5[[#This Row],[r]],Table3[r],Table3[kapp],"")</f>
        <v>8988.1774343278394</v>
      </c>
      <c r="F181">
        <f>Table5[[#This Row],[kapp]]-Table5[[#This Row],[old]]</f>
        <v>2183.5311002401613</v>
      </c>
      <c r="G181" t="str" cm="1">
        <f t="array" ref="G181">IF(ROWS(_xlfn._xlws.FILTER(Table5[r],Table5[enz]=Table5[[#This Row],[enz]]))&gt;1,"many","1")</f>
        <v>many</v>
      </c>
      <c r="H181" t="str" cm="1">
        <f t="array" ref="H181">IF(ROWS(_xlfn._xlws.FILTER(Table5[r],Table5[rxn-no-enz]=Table5[[#This Row],[rxn-no-enz]]))&gt;1,"many","1")</f>
        <v>many</v>
      </c>
      <c r="I181" t="str">
        <f>_xlfn.XLOOKUP(SUBSTITUTE(Table5[[#This Row],[r]],"'",""),Table6[rxn],Table6[rxn],"no")</f>
        <v>no</v>
      </c>
      <c r="J181" t="str" cm="1">
        <f t="array" ref="J181">_xlfn.XLOOKUP(Table5[[#This Row],[r]],"'"&amp;Table6[rxn]&amp;"'",Table6[expected kapp],"")</f>
        <v/>
      </c>
      <c r="L181" t="s">
        <v>8746</v>
      </c>
      <c r="M181">
        <v>8988.1774343278394</v>
      </c>
      <c r="AA181" s="7" t="s">
        <v>11009</v>
      </c>
      <c r="AB181" s="7" t="str">
        <f>_xlfn.TEXTBEFORE(Table8[[#This Row],[raw]]," ")</f>
        <v>ENZSYN-rt1776</v>
      </c>
      <c r="AC181" s="7">
        <f>_xlfn.NUMBERVALUE(_xlfn.TEXTAFTER(Table8[[#This Row],[raw]]," "))</f>
        <v>3.8832276868219103E-7</v>
      </c>
      <c r="AE181" s="1" t="s">
        <v>2958</v>
      </c>
      <c r="AF181" s="1" t="s">
        <v>2778</v>
      </c>
      <c r="AG181" s="1">
        <v>3.5890660551554901E-3</v>
      </c>
      <c r="AH181" s="1" t="str">
        <f>_xlfn.TEXTAFTER(Table9[[#This Row],[rxn]],"-",-1)</f>
        <v>rt1131</v>
      </c>
      <c r="AI181" s="1" t="str">
        <f>_xlfn.TEXTAFTER(_xlfn.TEXTBEFORE(Table9[[#This Row],[rxn]],"-"&amp;Table9[[#This Row],[enz]]),"RXN-")</f>
        <v>CYSTGL_c_FWD</v>
      </c>
      <c r="AJ181" s="1" t="str">
        <f>_xlfn.TEXTBEFORE(Table9[[#This Row],[rxn]],"_",-1)</f>
        <v>RXN-CYSTGL_c</v>
      </c>
    </row>
    <row r="182" spans="1:36" ht="17" hidden="1" x14ac:dyDescent="0.25">
      <c r="A182" t="s">
        <v>8712</v>
      </c>
      <c r="B182" t="str">
        <f>_xlfn.TEXTAFTER(Table5[[#This Row],[r]],"-",-1)</f>
        <v>rt0409'</v>
      </c>
      <c r="C182" t="str">
        <f>_xlfn.TEXTAFTER(_xlfn.TEXTBEFORE(Table5[[#This Row],[r]],"-"&amp;Table5[[#This Row],[enz]]),"'RXN-")</f>
        <v>3OAR80_c_REV</v>
      </c>
      <c r="D182">
        <v>11171.708534568001</v>
      </c>
      <c r="E182">
        <f>_xlfn.XLOOKUP(Table5[[#This Row],[r]],Table3[r],Table3[kapp],"")</f>
        <v>8988.1774343278394</v>
      </c>
      <c r="F182">
        <f>Table5[[#This Row],[kapp]]-Table5[[#This Row],[old]]</f>
        <v>2183.5311002401613</v>
      </c>
      <c r="G182" t="str" cm="1">
        <f t="array" ref="G182">IF(ROWS(_xlfn._xlws.FILTER(Table5[r],Table5[enz]=Table5[[#This Row],[enz]]))&gt;1,"many","1")</f>
        <v>many</v>
      </c>
      <c r="H182" t="str" cm="1">
        <f t="array" ref="H182">IF(ROWS(_xlfn._xlws.FILTER(Table5[r],Table5[rxn-no-enz]=Table5[[#This Row],[rxn-no-enz]]))&gt;1,"many","1")</f>
        <v>many</v>
      </c>
      <c r="I182" t="str">
        <f>_xlfn.XLOOKUP(SUBSTITUTE(Table5[[#This Row],[r]],"'",""),Table6[rxn],Table6[rxn],"no")</f>
        <v>no</v>
      </c>
      <c r="J182" t="str" cm="1">
        <f t="array" ref="J182">_xlfn.XLOOKUP(Table5[[#This Row],[r]],"'"&amp;Table6[rxn]&amp;"'",Table6[expected kapp],"")</f>
        <v/>
      </c>
      <c r="L182" t="s">
        <v>8747</v>
      </c>
      <c r="M182">
        <v>8988.1774343278394</v>
      </c>
      <c r="AA182" s="7" t="s">
        <v>11010</v>
      </c>
      <c r="AB182" s="7" t="str">
        <f>_xlfn.TEXTBEFORE(Table8[[#This Row],[raw]]," ")</f>
        <v>ENZSYN-ERG11NCP1</v>
      </c>
      <c r="AC182" s="7">
        <f>_xlfn.NUMBERVALUE(_xlfn.TEXTAFTER(Table8[[#This Row],[raw]]," "))</f>
        <v>2.3293396950960301E-7</v>
      </c>
      <c r="AE182" s="1" t="s">
        <v>2959</v>
      </c>
      <c r="AF182" s="1" t="s">
        <v>2778</v>
      </c>
      <c r="AG182" s="1">
        <v>3.5779532918287899E-3</v>
      </c>
      <c r="AH182" s="1" t="str">
        <f>_xlfn.TEXTAFTER(Table9[[#This Row],[rxn]],"-",-1)</f>
        <v>rt1487</v>
      </c>
      <c r="AI182" s="1" t="str">
        <f>_xlfn.TEXTAFTER(_xlfn.TEXTBEFORE(Table9[[#This Row],[rxn]],"-"&amp;Table9[[#This Row],[enz]]),"RXN-")</f>
        <v>CYSTRS_c_FWD</v>
      </c>
      <c r="AJ182" s="1" t="str">
        <f>_xlfn.TEXTBEFORE(Table9[[#This Row],[rxn]],"_",-1)</f>
        <v>RXN-CYSTRS_c</v>
      </c>
    </row>
    <row r="183" spans="1:36" ht="17" hidden="1" x14ac:dyDescent="0.25">
      <c r="A183" t="s">
        <v>8713</v>
      </c>
      <c r="B183" t="str">
        <f>_xlfn.TEXTAFTER(Table5[[#This Row],[r]],"-",-1)</f>
        <v>rt1363'</v>
      </c>
      <c r="C183" t="str">
        <f>_xlfn.TEXTAFTER(_xlfn.TEXTBEFORE(Table5[[#This Row],[r]],"-"&amp;Table5[[#This Row],[enz]]),"'RXN-")</f>
        <v>3OAR80_c_FWD</v>
      </c>
      <c r="D183">
        <v>11171.708534568001</v>
      </c>
      <c r="E183">
        <f>_xlfn.XLOOKUP(Table5[[#This Row],[r]],Table3[r],Table3[kapp],"")</f>
        <v>8988.1774343278394</v>
      </c>
      <c r="F183">
        <f>Table5[[#This Row],[kapp]]-Table5[[#This Row],[old]]</f>
        <v>2183.5311002401613</v>
      </c>
      <c r="G183" t="str" cm="1">
        <f t="array" ref="G183">IF(ROWS(_xlfn._xlws.FILTER(Table5[r],Table5[enz]=Table5[[#This Row],[enz]]))&gt;1,"many","1")</f>
        <v>many</v>
      </c>
      <c r="H183" t="str" cm="1">
        <f t="array" ref="H183">IF(ROWS(_xlfn._xlws.FILTER(Table5[r],Table5[rxn-no-enz]=Table5[[#This Row],[rxn-no-enz]]))&gt;1,"many","1")</f>
        <v>many</v>
      </c>
      <c r="I183" t="str">
        <f>_xlfn.XLOOKUP(SUBSTITUTE(Table5[[#This Row],[r]],"'",""),Table6[rxn],Table6[rxn],"no")</f>
        <v>no</v>
      </c>
      <c r="J183" t="str" cm="1">
        <f t="array" ref="J183">_xlfn.XLOOKUP(Table5[[#This Row],[r]],"'"&amp;Table6[rxn]&amp;"'",Table6[expected kapp],"")</f>
        <v/>
      </c>
      <c r="L183" t="s">
        <v>8748</v>
      </c>
      <c r="M183">
        <v>8988.1774343278394</v>
      </c>
      <c r="AA183" s="7" t="s">
        <v>11011</v>
      </c>
      <c r="AB183" s="7" t="str">
        <f>_xlfn.TEXTBEFORE(Table8[[#This Row],[raw]]," ")</f>
        <v>ENZSYN-rt0872</v>
      </c>
      <c r="AC183" s="7">
        <f>_xlfn.NUMBERVALUE(_xlfn.TEXTAFTER(Table8[[#This Row],[raw]]," "))</f>
        <v>8.4614641761088195E-8</v>
      </c>
      <c r="AE183" s="1" t="s">
        <v>6139</v>
      </c>
      <c r="AF183" s="1" t="s">
        <v>2778</v>
      </c>
      <c r="AG183" s="1">
        <v>3.5890660551554901E-3</v>
      </c>
      <c r="AH183" s="1" t="str">
        <f>_xlfn.TEXTAFTER(Table9[[#This Row],[rxn]],"-",-1)</f>
        <v>rt7344</v>
      </c>
      <c r="AI183" s="1" t="str">
        <f>_xlfn.TEXTAFTER(_xlfn.TEXTBEFORE(Table9[[#This Row],[rxn]],"-"&amp;Table9[[#This Row],[enz]]),"RXN-")</f>
        <v>CYSTS_c_FWD</v>
      </c>
      <c r="AJ183" s="1" t="str">
        <f>_xlfn.TEXTBEFORE(Table9[[#This Row],[rxn]],"_",-1)</f>
        <v>RXN-CYSTS_c</v>
      </c>
    </row>
    <row r="184" spans="1:36" ht="17" hidden="1" x14ac:dyDescent="0.25">
      <c r="A184" t="s">
        <v>8714</v>
      </c>
      <c r="B184" t="str">
        <f>_xlfn.TEXTAFTER(Table5[[#This Row],[r]],"-",-1)</f>
        <v>rt1363'</v>
      </c>
      <c r="C184" t="str">
        <f>_xlfn.TEXTAFTER(_xlfn.TEXTBEFORE(Table5[[#This Row],[r]],"-"&amp;Table5[[#This Row],[enz]]),"'RXN-")</f>
        <v>3OAR80_c_REV</v>
      </c>
      <c r="D184">
        <v>11171.708534568001</v>
      </c>
      <c r="E184">
        <f>_xlfn.XLOOKUP(Table5[[#This Row],[r]],Table3[r],Table3[kapp],"")</f>
        <v>8988.1774343278394</v>
      </c>
      <c r="F184">
        <f>Table5[[#This Row],[kapp]]-Table5[[#This Row],[old]]</f>
        <v>2183.5311002401613</v>
      </c>
      <c r="G184" t="str" cm="1">
        <f t="array" ref="G184">IF(ROWS(_xlfn._xlws.FILTER(Table5[r],Table5[enz]=Table5[[#This Row],[enz]]))&gt;1,"many","1")</f>
        <v>many</v>
      </c>
      <c r="H184" t="str" cm="1">
        <f t="array" ref="H184">IF(ROWS(_xlfn._xlws.FILTER(Table5[r],Table5[rxn-no-enz]=Table5[[#This Row],[rxn-no-enz]]))&gt;1,"many","1")</f>
        <v>many</v>
      </c>
      <c r="I184" t="str">
        <f>_xlfn.XLOOKUP(SUBSTITUTE(Table5[[#This Row],[r]],"'",""),Table6[rxn],Table6[rxn],"no")</f>
        <v>no</v>
      </c>
      <c r="J184" t="str" cm="1">
        <f t="array" ref="J184">_xlfn.XLOOKUP(Table5[[#This Row],[r]],"'"&amp;Table6[rxn]&amp;"'",Table6[expected kapp],"")</f>
        <v/>
      </c>
      <c r="L184" t="s">
        <v>8749</v>
      </c>
      <c r="M184">
        <v>8988.1774343278394</v>
      </c>
      <c r="AA184" s="7" t="s">
        <v>11012</v>
      </c>
      <c r="AB184" s="7" t="str">
        <f>_xlfn.TEXTBEFORE(Table8[[#This Row],[raw]]," ")</f>
        <v>ENZSYN-rt3577</v>
      </c>
      <c r="AC184" s="7">
        <f>_xlfn.NUMBERVALUE(_xlfn.TEXTAFTER(Table8[[#This Row],[raw]]," "))</f>
        <v>3.5034484907389702E-7</v>
      </c>
      <c r="AE184" s="1" t="s">
        <v>2960</v>
      </c>
      <c r="AF184" s="1" t="s">
        <v>2778</v>
      </c>
      <c r="AG184" s="1">
        <v>1.71705168979077E-2</v>
      </c>
      <c r="AH184" s="1" t="str">
        <f>_xlfn.TEXTAFTER(Table9[[#This Row],[rxn]],"-",-1)</f>
        <v>UNKNOWN</v>
      </c>
      <c r="AI184" s="1" t="str">
        <f>_xlfn.TEXTAFTER(_xlfn.TEXTBEFORE(Table9[[#This Row],[rxn]],"-"&amp;Table9[[#This Row],[enz]]),"RXN-")</f>
        <v>CYTK1_c_FWD</v>
      </c>
      <c r="AJ184" s="1" t="str">
        <f>_xlfn.TEXTBEFORE(Table9[[#This Row],[rxn]],"_",-1)</f>
        <v>RXN-CYTK1_c</v>
      </c>
    </row>
    <row r="185" spans="1:36" ht="17" hidden="1" x14ac:dyDescent="0.25">
      <c r="A185" t="s">
        <v>8715</v>
      </c>
      <c r="B185" t="str">
        <f>_xlfn.TEXTAFTER(Table5[[#This Row],[r]],"-",-1)</f>
        <v>rt2183'</v>
      </c>
      <c r="C185" t="str">
        <f>_xlfn.TEXTAFTER(_xlfn.TEXTBEFORE(Table5[[#This Row],[r]],"-"&amp;Table5[[#This Row],[enz]]),"'RXN-")</f>
        <v>3OAR80_c_REV</v>
      </c>
      <c r="D185">
        <v>11171.708534568001</v>
      </c>
      <c r="E185">
        <f>_xlfn.XLOOKUP(Table5[[#This Row],[r]],Table3[r],Table3[kapp],"")</f>
        <v>8988.1774343278394</v>
      </c>
      <c r="F185">
        <f>Table5[[#This Row],[kapp]]-Table5[[#This Row],[old]]</f>
        <v>2183.5311002401613</v>
      </c>
      <c r="G185" t="str" cm="1">
        <f t="array" ref="G185">IF(ROWS(_xlfn._xlws.FILTER(Table5[r],Table5[enz]=Table5[[#This Row],[enz]]))&gt;1,"many","1")</f>
        <v>many</v>
      </c>
      <c r="H185" t="str" cm="1">
        <f t="array" ref="H185">IF(ROWS(_xlfn._xlws.FILTER(Table5[r],Table5[rxn-no-enz]=Table5[[#This Row],[rxn-no-enz]]))&gt;1,"many","1")</f>
        <v>many</v>
      </c>
      <c r="I185" t="str">
        <f>_xlfn.XLOOKUP(SUBSTITUTE(Table5[[#This Row],[r]],"'",""),Table6[rxn],Table6[rxn],"no")</f>
        <v>no</v>
      </c>
      <c r="J185" t="str" cm="1">
        <f t="array" ref="J185">_xlfn.XLOOKUP(Table5[[#This Row],[r]],"'"&amp;Table6[rxn]&amp;"'",Table6[expected kapp],"")</f>
        <v/>
      </c>
      <c r="L185" t="s">
        <v>8283</v>
      </c>
      <c r="M185">
        <v>2535248.4634648301</v>
      </c>
      <c r="AA185" s="7" t="s">
        <v>11013</v>
      </c>
      <c r="AB185" s="7" t="str">
        <f>_xlfn.TEXTBEFORE(Table8[[#This Row],[raw]]," ")</f>
        <v>ENZSYN-rt1360</v>
      </c>
      <c r="AC185" s="7">
        <f>_xlfn.NUMBERVALUE(_xlfn.TEXTAFTER(Table8[[#This Row],[raw]]," "))</f>
        <v>2.00614031275349E-7</v>
      </c>
      <c r="AE185" s="1" t="s">
        <v>2961</v>
      </c>
      <c r="AF185" s="1" t="s">
        <v>2778</v>
      </c>
      <c r="AG185" s="1">
        <v>7.8843921561466495E-4</v>
      </c>
      <c r="AH185" s="1" t="str">
        <f>_xlfn.TEXTAFTER(Table9[[#This Row],[rxn]],"-",-1)</f>
        <v>UNKNOWN</v>
      </c>
      <c r="AI185" s="1" t="str">
        <f>_xlfn.TEXTAFTER(_xlfn.TEXTBEFORE(Table9[[#This Row],[rxn]],"-"&amp;Table9[[#This Row],[enz]]),"RXN-")</f>
        <v>CYTK2_c_REV</v>
      </c>
      <c r="AJ185" s="1" t="str">
        <f>_xlfn.TEXTBEFORE(Table9[[#This Row],[rxn]],"_",-1)</f>
        <v>RXN-CYTK2_c</v>
      </c>
    </row>
    <row r="186" spans="1:36" ht="17" hidden="1" x14ac:dyDescent="0.25">
      <c r="A186" t="s">
        <v>8716</v>
      </c>
      <c r="B186" t="str">
        <f>_xlfn.TEXTAFTER(Table5[[#This Row],[r]],"-",-1)</f>
        <v>rt2190'</v>
      </c>
      <c r="C186" t="str">
        <f>_xlfn.TEXTAFTER(_xlfn.TEXTBEFORE(Table5[[#This Row],[r]],"-"&amp;Table5[[#This Row],[enz]]),"'RXN-")</f>
        <v>3OAR80_c_FWD</v>
      </c>
      <c r="D186">
        <v>11171.708534568001</v>
      </c>
      <c r="E186">
        <f>_xlfn.XLOOKUP(Table5[[#This Row],[r]],Table3[r],Table3[kapp],"")</f>
        <v>8988.1774343278394</v>
      </c>
      <c r="F186">
        <f>Table5[[#This Row],[kapp]]-Table5[[#This Row],[old]]</f>
        <v>2183.5311002401613</v>
      </c>
      <c r="G186" t="str" cm="1">
        <f t="array" ref="G186">IF(ROWS(_xlfn._xlws.FILTER(Table5[r],Table5[enz]=Table5[[#This Row],[enz]]))&gt;1,"many","1")</f>
        <v>many</v>
      </c>
      <c r="H186" t="str" cm="1">
        <f t="array" ref="H186">IF(ROWS(_xlfn._xlws.FILTER(Table5[r],Table5[rxn-no-enz]=Table5[[#This Row],[rxn-no-enz]]))&gt;1,"many","1")</f>
        <v>many</v>
      </c>
      <c r="I186" t="str">
        <f>_xlfn.XLOOKUP(SUBSTITUTE(Table5[[#This Row],[r]],"'",""),Table6[rxn],Table6[rxn],"no")</f>
        <v>no</v>
      </c>
      <c r="J186" t="str" cm="1">
        <f t="array" ref="J186">_xlfn.XLOOKUP(Table5[[#This Row],[r]],"'"&amp;Table6[rxn]&amp;"'",Table6[expected kapp],"")</f>
        <v/>
      </c>
      <c r="L186" t="s">
        <v>8750</v>
      </c>
      <c r="M186">
        <v>8988.1774343278394</v>
      </c>
      <c r="AA186" s="7" t="s">
        <v>11014</v>
      </c>
      <c r="AB186" s="7" t="str">
        <f>_xlfn.TEXTBEFORE(Table8[[#This Row],[raw]]," ")</f>
        <v>ENZSYN-rt6588</v>
      </c>
      <c r="AC186" s="7">
        <f>_xlfn.NUMBERVALUE(_xlfn.TEXTAFTER(Table8[[#This Row],[raw]]," "))</f>
        <v>8.9087662374631303E-7</v>
      </c>
      <c r="AE186" s="1" t="s">
        <v>2962</v>
      </c>
      <c r="AF186" s="1" t="s">
        <v>2778</v>
      </c>
      <c r="AG186" s="1">
        <v>4.86842543786618E-3</v>
      </c>
      <c r="AH186" s="1" t="str">
        <f>_xlfn.TEXTAFTER(Table9[[#This Row],[rxn]],"-",-1)</f>
        <v>rt1788</v>
      </c>
      <c r="AI186" s="1" t="str">
        <f>_xlfn.TEXTAFTER(_xlfn.TEXTBEFORE(Table9[[#This Row],[rxn]],"-"&amp;Table9[[#This Row],[enz]]),"RXN-")</f>
        <v>DAGK_rm_FWD</v>
      </c>
      <c r="AJ186" s="1" t="str">
        <f>_xlfn.TEXTBEFORE(Table9[[#This Row],[rxn]],"_",-1)</f>
        <v>RXN-DAGK_rm</v>
      </c>
    </row>
    <row r="187" spans="1:36" ht="17" hidden="1" x14ac:dyDescent="0.25">
      <c r="A187" t="s">
        <v>8717</v>
      </c>
      <c r="B187" t="str">
        <f>_xlfn.TEXTAFTER(Table5[[#This Row],[r]],"-",-1)</f>
        <v>rt2190'</v>
      </c>
      <c r="C187" t="str">
        <f>_xlfn.TEXTAFTER(_xlfn.TEXTBEFORE(Table5[[#This Row],[r]],"-"&amp;Table5[[#This Row],[enz]]),"'RXN-")</f>
        <v>3OAR80_c_REV</v>
      </c>
      <c r="D187">
        <v>11171.708534568001</v>
      </c>
      <c r="E187">
        <f>_xlfn.XLOOKUP(Table5[[#This Row],[r]],Table3[r],Table3[kapp],"")</f>
        <v>8988.1774343278394</v>
      </c>
      <c r="F187">
        <f>Table5[[#This Row],[kapp]]-Table5[[#This Row],[old]]</f>
        <v>2183.5311002401613</v>
      </c>
      <c r="G187" t="str" cm="1">
        <f t="array" ref="G187">IF(ROWS(_xlfn._xlws.FILTER(Table5[r],Table5[enz]=Table5[[#This Row],[enz]]))&gt;1,"many","1")</f>
        <v>many</v>
      </c>
      <c r="H187" t="str" cm="1">
        <f t="array" ref="H187">IF(ROWS(_xlfn._xlws.FILTER(Table5[r],Table5[rxn-no-enz]=Table5[[#This Row],[rxn-no-enz]]))&gt;1,"many","1")</f>
        <v>many</v>
      </c>
      <c r="I187" t="str">
        <f>_xlfn.XLOOKUP(SUBSTITUTE(Table5[[#This Row],[r]],"'",""),Table6[rxn],Table6[rxn],"no")</f>
        <v>no</v>
      </c>
      <c r="J187" t="str" cm="1">
        <f t="array" ref="J187">_xlfn.XLOOKUP(Table5[[#This Row],[r]],"'"&amp;Table6[rxn]&amp;"'",Table6[expected kapp],"")</f>
        <v/>
      </c>
      <c r="L187" t="s">
        <v>8751</v>
      </c>
      <c r="M187">
        <v>8988.1774343278394</v>
      </c>
      <c r="AA187" s="7" t="s">
        <v>11015</v>
      </c>
      <c r="AB187" s="7" t="str">
        <f>_xlfn.TEXTBEFORE(Table8[[#This Row],[raw]]," ")</f>
        <v>ENZSYN-rt0239</v>
      </c>
      <c r="AC187" s="7">
        <f>_xlfn.NUMBERVALUE(_xlfn.TEXTAFTER(Table8[[#This Row],[raw]]," "))</f>
        <v>4.4064682290095298E-7</v>
      </c>
      <c r="AE187" s="1" t="s">
        <v>6154</v>
      </c>
      <c r="AF187" s="1" t="s">
        <v>2778</v>
      </c>
      <c r="AG187" s="1">
        <v>2.8803979461069302E-4</v>
      </c>
      <c r="AH187" s="1" t="str">
        <f>_xlfn.TEXTAFTER(Table9[[#This Row],[rxn]],"-",-1)</f>
        <v>rt1378</v>
      </c>
      <c r="AI187" s="1" t="str">
        <f>_xlfn.TEXTAFTER(_xlfn.TEXTBEFORE(Table9[[#This Row],[rxn]],"-"&amp;Table9[[#This Row],[enz]]),"RXN-")</f>
        <v>DAGL_l_FWD</v>
      </c>
      <c r="AJ187" s="1" t="str">
        <f>_xlfn.TEXTBEFORE(Table9[[#This Row],[rxn]],"_",-1)</f>
        <v>RXN-DAGL_l</v>
      </c>
    </row>
    <row r="188" spans="1:36" ht="17" hidden="1" x14ac:dyDescent="0.25">
      <c r="A188" t="s">
        <v>8718</v>
      </c>
      <c r="B188" t="str">
        <f>_xlfn.TEXTAFTER(Table5[[#This Row],[r]],"-",-1)</f>
        <v>rt1622_m'</v>
      </c>
      <c r="C188" t="str">
        <f>_xlfn.TEXTAFTER(_xlfn.TEXTBEFORE(Table5[[#This Row],[r]],"-"&amp;Table5[[#This Row],[enz]]),"'RXN-")</f>
        <v>3OAR80_m_FWD</v>
      </c>
      <c r="D188">
        <v>11171.708534568001</v>
      </c>
      <c r="E188">
        <f>_xlfn.XLOOKUP(Table5[[#This Row],[r]],Table3[r],Table3[kapp],"")</f>
        <v>8988.1774343278394</v>
      </c>
      <c r="F188">
        <f>Table5[[#This Row],[kapp]]-Table5[[#This Row],[old]]</f>
        <v>2183.5311002401613</v>
      </c>
      <c r="G188" t="str" cm="1">
        <f t="array" ref="G188">IF(ROWS(_xlfn._xlws.FILTER(Table5[r],Table5[enz]=Table5[[#This Row],[enz]]))&gt;1,"many","1")</f>
        <v>many</v>
      </c>
      <c r="H188" t="str" cm="1">
        <f t="array" ref="H188">IF(ROWS(_xlfn._xlws.FILTER(Table5[r],Table5[rxn-no-enz]=Table5[[#This Row],[rxn-no-enz]]))&gt;1,"many","1")</f>
        <v>1</v>
      </c>
      <c r="I188" t="str">
        <f>_xlfn.XLOOKUP(SUBSTITUTE(Table5[[#This Row],[r]],"'",""),Table6[rxn],Table6[rxn],"no")</f>
        <v>no</v>
      </c>
      <c r="J188" t="str" cm="1">
        <f t="array" ref="J188">_xlfn.XLOOKUP(Table5[[#This Row],[r]],"'"&amp;Table6[rxn]&amp;"'",Table6[expected kapp],"")</f>
        <v/>
      </c>
      <c r="L188" t="s">
        <v>8752</v>
      </c>
      <c r="M188">
        <v>8988.1774343278394</v>
      </c>
      <c r="AA188" s="7" t="s">
        <v>11016</v>
      </c>
      <c r="AB188" s="7" t="str">
        <f>_xlfn.TEXTBEFORE(Table8[[#This Row],[raw]]," ")</f>
        <v>ENZSYN-rt2246</v>
      </c>
      <c r="AC188" s="7">
        <f>_xlfn.NUMBERVALUE(_xlfn.TEXTAFTER(Table8[[#This Row],[raw]]," "))</f>
        <v>1.5786916543297701E-6</v>
      </c>
      <c r="AE188" s="1" t="s">
        <v>2963</v>
      </c>
      <c r="AF188" s="1" t="s">
        <v>2778</v>
      </c>
      <c r="AG188" s="1">
        <v>2.8803979461069302E-4</v>
      </c>
      <c r="AH188" s="1" t="str">
        <f>_xlfn.TEXTAFTER(Table9[[#This Row],[rxn]],"-",-1)</f>
        <v>SPONT</v>
      </c>
      <c r="AI188" s="1" t="str">
        <f>_xlfn.TEXTAFTER(_xlfn.TEXTBEFORE(Table9[[#This Row],[rxn]],"-"&amp;Table9[[#This Row],[enz]]),"RXN-")</f>
        <v>DAGt_c_l_FWD</v>
      </c>
      <c r="AJ188" s="1" t="str">
        <f>_xlfn.TEXTBEFORE(Table9[[#This Row],[rxn]],"_",-1)</f>
        <v>RXN-DAGt_c_l</v>
      </c>
    </row>
    <row r="189" spans="1:36" ht="17" hidden="1" x14ac:dyDescent="0.25">
      <c r="A189" t="s">
        <v>8719</v>
      </c>
      <c r="B189" t="str">
        <f>_xlfn.TEXTAFTER(Table5[[#This Row],[r]],"-",-1)</f>
        <v>rt0409'</v>
      </c>
      <c r="C189" t="str">
        <f>_xlfn.TEXTAFTER(_xlfn.TEXTBEFORE(Table5[[#This Row],[r]],"-"&amp;Table5[[#This Row],[enz]]),"'RXN-")</f>
        <v>3OAS40_c_REV</v>
      </c>
      <c r="D189">
        <v>11171.708534568001</v>
      </c>
      <c r="E189">
        <f>_xlfn.XLOOKUP(Table5[[#This Row],[r]],Table3[r],Table3[kapp],"")</f>
        <v>8988.1774343278394</v>
      </c>
      <c r="F189">
        <f>Table5[[#This Row],[kapp]]-Table5[[#This Row],[old]]</f>
        <v>2183.5311002401613</v>
      </c>
      <c r="G189" t="str" cm="1">
        <f t="array" ref="G189">IF(ROWS(_xlfn._xlws.FILTER(Table5[r],Table5[enz]=Table5[[#This Row],[enz]]))&gt;1,"many","1")</f>
        <v>many</v>
      </c>
      <c r="H189" t="str" cm="1">
        <f t="array" ref="H189">IF(ROWS(_xlfn._xlws.FILTER(Table5[r],Table5[rxn-no-enz]=Table5[[#This Row],[rxn-no-enz]]))&gt;1,"many","1")</f>
        <v>1</v>
      </c>
      <c r="I189" t="str">
        <f>_xlfn.XLOOKUP(SUBSTITUTE(Table5[[#This Row],[r]],"'",""),Table6[rxn],Table6[rxn],"no")</f>
        <v>no</v>
      </c>
      <c r="J189" t="str" cm="1">
        <f t="array" ref="J189">_xlfn.XLOOKUP(Table5[[#This Row],[r]],"'"&amp;Table6[rxn]&amp;"'",Table6[expected kapp],"")</f>
        <v/>
      </c>
      <c r="L189" t="s">
        <v>8753</v>
      </c>
      <c r="M189">
        <v>8988.1774343278394</v>
      </c>
      <c r="AA189" s="7" t="s">
        <v>11017</v>
      </c>
      <c r="AB189" s="7" t="str">
        <f>_xlfn.TEXTBEFORE(Table8[[#This Row],[raw]]," ")</f>
        <v>ENZSYN-rt2810</v>
      </c>
      <c r="AC189" s="7">
        <f>_xlfn.NUMBERVALUE(_xlfn.TEXTAFTER(Table8[[#This Row],[raw]]," "))</f>
        <v>2.8187200893968698E-6</v>
      </c>
      <c r="AE189" s="1" t="s">
        <v>2964</v>
      </c>
      <c r="AF189" s="1" t="s">
        <v>2778</v>
      </c>
      <c r="AG189" s="1">
        <v>5.66374646708976E-3</v>
      </c>
      <c r="AH189" s="1" t="str">
        <f>_xlfn.TEXTAFTER(Table9[[#This Row],[rxn]],"-",-1)</f>
        <v>UNKNOWN</v>
      </c>
      <c r="AI189" s="1" t="str">
        <f>_xlfn.TEXTAFTER(_xlfn.TEXTBEFORE(Table9[[#This Row],[rxn]],"-"&amp;Table9[[#This Row],[enz]]),"RXN-")</f>
        <v>DAGt_c_r_REV</v>
      </c>
      <c r="AJ189" s="1" t="str">
        <f>_xlfn.TEXTBEFORE(Table9[[#This Row],[rxn]],"_",-1)</f>
        <v>RXN-DAGt_c_r</v>
      </c>
    </row>
    <row r="190" spans="1:36" ht="17" hidden="1" x14ac:dyDescent="0.25">
      <c r="A190" t="s">
        <v>8720</v>
      </c>
      <c r="B190" t="str">
        <f>_xlfn.TEXTAFTER(Table5[[#This Row],[r]],"-",-1)</f>
        <v>rt2901'</v>
      </c>
      <c r="C190" t="str">
        <f>_xlfn.TEXTAFTER(_xlfn.TEXTBEFORE(Table5[[#This Row],[r]],"-"&amp;Table5[[#This Row],[enz]]),"'RXN-")</f>
        <v>4ABUTtps_e_FWD</v>
      </c>
      <c r="D190">
        <v>11171.708534568001</v>
      </c>
      <c r="E190">
        <f>_xlfn.XLOOKUP(Table5[[#This Row],[r]],Table3[r],Table3[kapp],"")</f>
        <v>8988.1774343278394</v>
      </c>
      <c r="F190">
        <f>Table5[[#This Row],[kapp]]-Table5[[#This Row],[old]]</f>
        <v>2183.5311002401613</v>
      </c>
      <c r="G190" t="str" cm="1">
        <f t="array" ref="G190">IF(ROWS(_xlfn._xlws.FILTER(Table5[r],Table5[enz]=Table5[[#This Row],[enz]]))&gt;1,"many","1")</f>
        <v>many</v>
      </c>
      <c r="H190" t="str" cm="1">
        <f t="array" ref="H190">IF(ROWS(_xlfn._xlws.FILTER(Table5[r],Table5[rxn-no-enz]=Table5[[#This Row],[rxn-no-enz]]))&gt;1,"many","1")</f>
        <v>many</v>
      </c>
      <c r="I190" t="str">
        <f>_xlfn.XLOOKUP(SUBSTITUTE(Table5[[#This Row],[r]],"'",""),Table6[rxn],Table6[rxn],"no")</f>
        <v>no</v>
      </c>
      <c r="J190" t="str" cm="1">
        <f t="array" ref="J190">_xlfn.XLOOKUP(Table5[[#This Row],[r]],"'"&amp;Table6[rxn]&amp;"'",Table6[expected kapp],"")</f>
        <v/>
      </c>
      <c r="L190" t="s">
        <v>8754</v>
      </c>
      <c r="M190">
        <v>8988.1774343278394</v>
      </c>
      <c r="AA190" s="7" t="s">
        <v>11018</v>
      </c>
      <c r="AB190" s="7" t="str">
        <f>_xlfn.TEXTBEFORE(Table8[[#This Row],[raw]]," ")</f>
        <v>ENZSYN-rt7461</v>
      </c>
      <c r="AC190" s="7">
        <f>_xlfn.NUMBERVALUE(_xlfn.TEXTAFTER(Table8[[#This Row],[raw]]," "))</f>
        <v>1.2240392759271701E-7</v>
      </c>
      <c r="AE190" s="1" t="s">
        <v>2965</v>
      </c>
      <c r="AF190" s="1" t="s">
        <v>2778</v>
      </c>
      <c r="AG190" s="1">
        <v>5.3757066724790699E-3</v>
      </c>
      <c r="AH190" s="1" t="str">
        <f>_xlfn.TEXTAFTER(Table9[[#This Row],[rxn]],"-",-1)</f>
        <v>SPONT</v>
      </c>
      <c r="AI190" s="1" t="str">
        <f>_xlfn.TEXTAFTER(_xlfn.TEXTBEFORE(Table9[[#This Row],[rxn]],"-"&amp;Table9[[#This Row],[enz]]),"RXN-")</f>
        <v>DAGt_c_rm_FWD</v>
      </c>
      <c r="AJ190" s="1" t="str">
        <f>_xlfn.TEXTBEFORE(Table9[[#This Row],[rxn]],"_",-1)</f>
        <v>RXN-DAGt_c_rm</v>
      </c>
    </row>
    <row r="191" spans="1:36" ht="17" hidden="1" x14ac:dyDescent="0.25">
      <c r="A191" t="s">
        <v>8721</v>
      </c>
      <c r="B191" t="str">
        <f>_xlfn.TEXTAFTER(Table5[[#This Row],[r]],"-",-1)</f>
        <v>rt4390'</v>
      </c>
      <c r="C191" t="str">
        <f>_xlfn.TEXTAFTER(_xlfn.TEXTBEFORE(Table5[[#This Row],[r]],"-"&amp;Table5[[#This Row],[enz]]),"'RXN-")</f>
        <v>4ABUTtps_e_FWD</v>
      </c>
      <c r="D191">
        <v>11171.708534568001</v>
      </c>
      <c r="E191">
        <f>_xlfn.XLOOKUP(Table5[[#This Row],[r]],Table3[r],Table3[kapp],"")</f>
        <v>8988.1774343278394</v>
      </c>
      <c r="F191">
        <f>Table5[[#This Row],[kapp]]-Table5[[#This Row],[old]]</f>
        <v>2183.5311002401613</v>
      </c>
      <c r="G191" t="str" cm="1">
        <f t="array" ref="G191">IF(ROWS(_xlfn._xlws.FILTER(Table5[r],Table5[enz]=Table5[[#This Row],[enz]]))&gt;1,"many","1")</f>
        <v>many</v>
      </c>
      <c r="H191" t="str" cm="1">
        <f t="array" ref="H191">IF(ROWS(_xlfn._xlws.FILTER(Table5[r],Table5[rxn-no-enz]=Table5[[#This Row],[rxn-no-enz]]))&gt;1,"many","1")</f>
        <v>many</v>
      </c>
      <c r="I191" t="str">
        <f>_xlfn.XLOOKUP(SUBSTITUTE(Table5[[#This Row],[r]],"'",""),Table6[rxn],Table6[rxn],"no")</f>
        <v>no</v>
      </c>
      <c r="J191" t="str" cm="1">
        <f t="array" ref="J191">_xlfn.XLOOKUP(Table5[[#This Row],[r]],"'"&amp;Table6[rxn]&amp;"'",Table6[expected kapp],"")</f>
        <v/>
      </c>
      <c r="L191" t="s">
        <v>8755</v>
      </c>
      <c r="M191">
        <v>8988.1774343278394</v>
      </c>
      <c r="AA191" s="7" t="s">
        <v>11019</v>
      </c>
      <c r="AB191" s="7" t="str">
        <f>_xlfn.TEXTBEFORE(Table8[[#This Row],[raw]]," ")</f>
        <v>ENZSYN-rt5549</v>
      </c>
      <c r="AC191" s="7">
        <f>_xlfn.NUMBERVALUE(_xlfn.TEXTAFTER(Table8[[#This Row],[raw]]," "))</f>
        <v>1.7551083848412399E-8</v>
      </c>
      <c r="AE191" s="1" t="s">
        <v>2966</v>
      </c>
      <c r="AF191" s="1" t="s">
        <v>2778</v>
      </c>
      <c r="AG191" s="1">
        <v>8.9801775857439598E-4</v>
      </c>
      <c r="AH191" s="1" t="str">
        <f>_xlfn.TEXTAFTER(Table9[[#This Row],[rxn]],"-",-1)</f>
        <v>SPONT</v>
      </c>
      <c r="AI191" s="1" t="str">
        <f>_xlfn.TEXTAFTER(_xlfn.TEXTBEFORE(Table9[[#This Row],[rxn]],"-"&amp;Table9[[#This Row],[enz]]),"RXN-")</f>
        <v>DAGt_gm_rm_FWD</v>
      </c>
      <c r="AJ191" s="1" t="str">
        <f>_xlfn.TEXTBEFORE(Table9[[#This Row],[rxn]],"_",-1)</f>
        <v>RXN-DAGt_gm_rm</v>
      </c>
    </row>
    <row r="192" spans="1:36" ht="17" hidden="1" x14ac:dyDescent="0.25">
      <c r="A192" t="s">
        <v>8722</v>
      </c>
      <c r="B192" t="str">
        <f>_xlfn.TEXTAFTER(Table5[[#This Row],[r]],"-",-1)</f>
        <v>rt2779'</v>
      </c>
      <c r="C192" t="str">
        <f>_xlfn.TEXTAFTER(_xlfn.TEXTBEFORE(Table5[[#This Row],[r]],"-"&amp;Table5[[#This Row],[enz]]),"'RXN-")</f>
        <v>4AMPMS_c_FWD</v>
      </c>
      <c r="D192">
        <v>11171.708534568001</v>
      </c>
      <c r="E192">
        <f>_xlfn.XLOOKUP(Table5[[#This Row],[r]],Table3[r],Table3[kapp],"")</f>
        <v>8988.1774343278394</v>
      </c>
      <c r="F192">
        <f>Table5[[#This Row],[kapp]]-Table5[[#This Row],[old]]</f>
        <v>2183.5311002401613</v>
      </c>
      <c r="G192" t="str" cm="1">
        <f t="array" ref="G192">IF(ROWS(_xlfn._xlws.FILTER(Table5[r],Table5[enz]=Table5[[#This Row],[enz]]))&gt;1,"many","1")</f>
        <v>many</v>
      </c>
      <c r="H192" t="str" cm="1">
        <f t="array" ref="H192">IF(ROWS(_xlfn._xlws.FILTER(Table5[r],Table5[rxn-no-enz]=Table5[[#This Row],[rxn-no-enz]]))&gt;1,"many","1")</f>
        <v>1</v>
      </c>
      <c r="I192" t="str">
        <f>_xlfn.XLOOKUP(SUBSTITUTE(Table5[[#This Row],[r]],"'",""),Table6[rxn],Table6[rxn],"no")</f>
        <v>no</v>
      </c>
      <c r="J192" t="str" cm="1">
        <f t="array" ref="J192">_xlfn.XLOOKUP(Table5[[#This Row],[r]],"'"&amp;Table6[rxn]&amp;"'",Table6[expected kapp],"")</f>
        <v/>
      </c>
      <c r="L192" t="s">
        <v>8756</v>
      </c>
      <c r="M192">
        <v>8988.1774343278394</v>
      </c>
      <c r="AA192" s="7" t="s">
        <v>11020</v>
      </c>
      <c r="AB192" s="7" t="str">
        <f>_xlfn.TEXTBEFORE(Table8[[#This Row],[raw]]," ")</f>
        <v>ENZSYN-rt5403</v>
      </c>
      <c r="AC192" s="7">
        <f>_xlfn.NUMBERVALUE(_xlfn.TEXTAFTER(Table8[[#This Row],[raw]]," "))</f>
        <v>2.3045034228049799E-6</v>
      </c>
      <c r="AE192" s="1" t="s">
        <v>2967</v>
      </c>
      <c r="AF192" s="1" t="s">
        <v>2778</v>
      </c>
      <c r="AG192" s="9">
        <v>4.4467849464936001E-5</v>
      </c>
      <c r="AH192" s="1" t="str">
        <f>_xlfn.TEXTAFTER(Table9[[#This Row],[rxn]],"-",-1)</f>
        <v>rt8298</v>
      </c>
      <c r="AI192" s="1" t="str">
        <f>_xlfn.TEXTAFTER(_xlfn.TEXTBEFORE(Table9[[#This Row],[rxn]],"-"&amp;Table9[[#This Row],[enz]]),"RXN-")</f>
        <v>DB4PS_c_FWD</v>
      </c>
      <c r="AJ192" s="1" t="str">
        <f>_xlfn.TEXTBEFORE(Table9[[#This Row],[rxn]],"_",-1)</f>
        <v>RXN-DB4PS_c</v>
      </c>
    </row>
    <row r="193" spans="1:36" ht="17" hidden="1" x14ac:dyDescent="0.25">
      <c r="A193" t="s">
        <v>8723</v>
      </c>
      <c r="B193" t="str">
        <f>_xlfn.TEXTAFTER(Table5[[#This Row],[r]],"-",-1)</f>
        <v>rt3465'</v>
      </c>
      <c r="C193" t="str">
        <f>_xlfn.TEXTAFTER(_xlfn.TEXTBEFORE(Table5[[#This Row],[r]],"-"&amp;Table5[[#This Row],[enz]]),"'RXN-")</f>
        <v>4CMCOAL_c_FWD</v>
      </c>
      <c r="D193">
        <v>11171.708534568001</v>
      </c>
      <c r="E193">
        <f>_xlfn.XLOOKUP(Table5[[#This Row],[r]],Table3[r],Table3[kapp],"")</f>
        <v>8988.1774343278394</v>
      </c>
      <c r="F193">
        <f>Table5[[#This Row],[kapp]]-Table5[[#This Row],[old]]</f>
        <v>2183.5311002401613</v>
      </c>
      <c r="G193" t="str" cm="1">
        <f t="array" ref="G193">IF(ROWS(_xlfn._xlws.FILTER(Table5[r],Table5[enz]=Table5[[#This Row],[enz]]))&gt;1,"many","1")</f>
        <v>1</v>
      </c>
      <c r="H193" t="str" cm="1">
        <f t="array" ref="H193">IF(ROWS(_xlfn._xlws.FILTER(Table5[r],Table5[rxn-no-enz]=Table5[[#This Row],[rxn-no-enz]]))&gt;1,"many","1")</f>
        <v>many</v>
      </c>
      <c r="I193" t="str">
        <f>_xlfn.XLOOKUP(SUBSTITUTE(Table5[[#This Row],[r]],"'",""),Table6[rxn],Table6[rxn],"no")</f>
        <v>no</v>
      </c>
      <c r="J193" t="str" cm="1">
        <f t="array" ref="J193">_xlfn.XLOOKUP(Table5[[#This Row],[r]],"'"&amp;Table6[rxn]&amp;"'",Table6[expected kapp],"")</f>
        <v/>
      </c>
      <c r="L193" t="s">
        <v>8757</v>
      </c>
      <c r="M193">
        <v>8988.1774343278394</v>
      </c>
      <c r="AA193" s="7" t="s">
        <v>11021</v>
      </c>
      <c r="AB193" s="7" t="str">
        <f>_xlfn.TEXTBEFORE(Table8[[#This Row],[raw]]," ")</f>
        <v>ENZSYN-rt1457</v>
      </c>
      <c r="AC193" s="7">
        <f>_xlfn.NUMBERVALUE(_xlfn.TEXTAFTER(Table8[[#This Row],[raw]]," "))</f>
        <v>2.5826146550372902E-6</v>
      </c>
      <c r="AE193" s="1" t="s">
        <v>6194</v>
      </c>
      <c r="AF193" s="1" t="s">
        <v>2778</v>
      </c>
      <c r="AG193" s="1">
        <v>7.8843921561466495E-4</v>
      </c>
      <c r="AH193" s="1" t="str">
        <f>_xlfn.TEXTAFTER(Table9[[#This Row],[rxn]],"-",-1)</f>
        <v>rt0757</v>
      </c>
      <c r="AI193" s="1" t="str">
        <f>_xlfn.TEXTAFTER(_xlfn.TEXTBEFORE(Table9[[#This Row],[rxn]],"-"&amp;Table9[[#This Row],[enz]]),"RXN-")</f>
        <v>DCMPDA_c_FWD</v>
      </c>
      <c r="AJ193" s="1" t="str">
        <f>_xlfn.TEXTBEFORE(Table9[[#This Row],[rxn]],"_",-1)</f>
        <v>RXN-DCMPDA_c</v>
      </c>
    </row>
    <row r="194" spans="1:36" ht="17" hidden="1" x14ac:dyDescent="0.25">
      <c r="A194" t="s">
        <v>8724</v>
      </c>
      <c r="B194" t="str">
        <f>_xlfn.TEXTAFTER(Table5[[#This Row],[r]],"-",-1)</f>
        <v>rt5332'</v>
      </c>
      <c r="C194" t="str">
        <f>_xlfn.TEXTAFTER(_xlfn.TEXTBEFORE(Table5[[#This Row],[r]],"-"&amp;Table5[[#This Row],[enz]]),"'RXN-")</f>
        <v>4CMCOAL_c_FWD</v>
      </c>
      <c r="D194">
        <v>11171.708534568001</v>
      </c>
      <c r="E194">
        <f>_xlfn.XLOOKUP(Table5[[#This Row],[r]],Table3[r],Table3[kapp],"")</f>
        <v>8988.1774343278394</v>
      </c>
      <c r="F194">
        <f>Table5[[#This Row],[kapp]]-Table5[[#This Row],[old]]</f>
        <v>2183.5311002401613</v>
      </c>
      <c r="G194" t="str" cm="1">
        <f t="array" ref="G194">IF(ROWS(_xlfn._xlws.FILTER(Table5[r],Table5[enz]=Table5[[#This Row],[enz]]))&gt;1,"many","1")</f>
        <v>1</v>
      </c>
      <c r="H194" t="str" cm="1">
        <f t="array" ref="H194">IF(ROWS(_xlfn._xlws.FILTER(Table5[r],Table5[rxn-no-enz]=Table5[[#This Row],[rxn-no-enz]]))&gt;1,"many","1")</f>
        <v>many</v>
      </c>
      <c r="I194" t="str">
        <f>_xlfn.XLOOKUP(SUBSTITUTE(Table5[[#This Row],[r]],"'",""),Table6[rxn],Table6[rxn],"no")</f>
        <v>no</v>
      </c>
      <c r="J194" t="str" cm="1">
        <f t="array" ref="J194">_xlfn.XLOOKUP(Table5[[#This Row],[r]],"'"&amp;Table6[rxn]&amp;"'",Table6[expected kapp],"")</f>
        <v/>
      </c>
      <c r="L194" t="s">
        <v>8758</v>
      </c>
      <c r="M194">
        <v>8988.1774343278394</v>
      </c>
      <c r="AA194" s="7" t="s">
        <v>11022</v>
      </c>
      <c r="AB194" s="7" t="str">
        <f>_xlfn.TEXTBEFORE(Table8[[#This Row],[raw]]," ")</f>
        <v>ENZSYN-rt4772</v>
      </c>
      <c r="AC194" s="7">
        <f>_xlfn.NUMBERVALUE(_xlfn.TEXTAFTER(Table8[[#This Row],[raw]]," "))</f>
        <v>1.5313080672833799E-7</v>
      </c>
      <c r="AE194" s="1" t="s">
        <v>6213</v>
      </c>
      <c r="AF194" s="1" t="s">
        <v>2778</v>
      </c>
      <c r="AG194" s="1">
        <v>2.3262762218073399E-2</v>
      </c>
      <c r="AH194" s="1" t="str">
        <f>_xlfn.TEXTAFTER(Table9[[#This Row],[rxn]],"-",-1)</f>
        <v>rt2234_m</v>
      </c>
      <c r="AI194" s="1" t="str">
        <f>_xlfn.TEXTAFTER(_xlfn.TEXTBEFORE(Table9[[#This Row],[rxn]],"-"&amp;Table9[[#This Row],[enz]]),"RXN-")</f>
        <v>DDPA_m_FWD</v>
      </c>
      <c r="AJ194" s="1" t="str">
        <f>_xlfn.TEXTBEFORE(Table9[[#This Row],[rxn]],"_",-1)</f>
        <v>RXN-DDPA_m_FWD-rt2234</v>
      </c>
    </row>
    <row r="195" spans="1:36" ht="17" hidden="1" x14ac:dyDescent="0.25">
      <c r="A195" t="s">
        <v>8725</v>
      </c>
      <c r="B195" t="str">
        <f>_xlfn.TEXTAFTER(Table5[[#This Row],[r]],"-",-1)</f>
        <v>rt6434_c'</v>
      </c>
      <c r="C195" t="str">
        <f>_xlfn.TEXTAFTER(_xlfn.TEXTBEFORE(Table5[[#This Row],[r]],"-"&amp;Table5[[#This Row],[enz]]),"'RXN-")</f>
        <v>4CMCOAL_c_FWD</v>
      </c>
      <c r="D195">
        <v>11171.708534568001</v>
      </c>
      <c r="E195">
        <f>_xlfn.XLOOKUP(Table5[[#This Row],[r]],Table3[r],Table3[kapp],"")</f>
        <v>8988.1774343278394</v>
      </c>
      <c r="F195">
        <f>Table5[[#This Row],[kapp]]-Table5[[#This Row],[old]]</f>
        <v>2183.5311002401613</v>
      </c>
      <c r="G195" t="str" cm="1">
        <f t="array" ref="G195">IF(ROWS(_xlfn._xlws.FILTER(Table5[r],Table5[enz]=Table5[[#This Row],[enz]]))&gt;1,"many","1")</f>
        <v>1</v>
      </c>
      <c r="H195" t="str" cm="1">
        <f t="array" ref="H195">IF(ROWS(_xlfn._xlws.FILTER(Table5[r],Table5[rxn-no-enz]=Table5[[#This Row],[rxn-no-enz]]))&gt;1,"many","1")</f>
        <v>many</v>
      </c>
      <c r="I195" t="str">
        <f>_xlfn.XLOOKUP(SUBSTITUTE(Table5[[#This Row],[r]],"'",""),Table6[rxn],Table6[rxn],"no")</f>
        <v>no</v>
      </c>
      <c r="J195" t="str" cm="1">
        <f t="array" ref="J195">_xlfn.XLOOKUP(Table5[[#This Row],[r]],"'"&amp;Table6[rxn]&amp;"'",Table6[expected kapp],"")</f>
        <v/>
      </c>
      <c r="L195" t="s">
        <v>8759</v>
      </c>
      <c r="M195">
        <v>8988.1774343278394</v>
      </c>
      <c r="AA195" s="7" t="s">
        <v>11023</v>
      </c>
      <c r="AB195" s="7" t="str">
        <f>_xlfn.TEXTBEFORE(Table8[[#This Row],[raw]]," ")</f>
        <v>ENZSYN-rt0390</v>
      </c>
      <c r="AC195" s="7">
        <f>_xlfn.NUMBERVALUE(_xlfn.TEXTAFTER(Table8[[#This Row],[raw]]," "))</f>
        <v>6.6106693470769404E-7</v>
      </c>
      <c r="AE195" s="1" t="s">
        <v>6219</v>
      </c>
      <c r="AF195" s="1" t="s">
        <v>2778</v>
      </c>
      <c r="AG195" s="1">
        <v>1.40529899318728E-3</v>
      </c>
      <c r="AH195" s="1" t="str">
        <f>_xlfn.TEXTAFTER(Table9[[#This Row],[rxn]],"-",-1)</f>
        <v>rt8092_rm</v>
      </c>
      <c r="AI195" s="1" t="str">
        <f>_xlfn.TEXTAFTER(_xlfn.TEXTBEFORE(Table9[[#This Row],[rxn]],"-"&amp;Table9[[#This Row],[enz]]),"RXN-")</f>
        <v>DGAT_rm_FWD</v>
      </c>
      <c r="AJ195" s="1" t="str">
        <f>_xlfn.TEXTBEFORE(Table9[[#This Row],[rxn]],"_",-1)</f>
        <v>RXN-DGAT_rm_FWD-rt8092</v>
      </c>
    </row>
    <row r="196" spans="1:36" ht="17" hidden="1" x14ac:dyDescent="0.25">
      <c r="A196" t="s">
        <v>8726</v>
      </c>
      <c r="B196" t="str">
        <f>_xlfn.TEXTAFTER(Table5[[#This Row],[r]],"-",-1)</f>
        <v>rt8267_c'</v>
      </c>
      <c r="C196" t="str">
        <f>_xlfn.TEXTAFTER(_xlfn.TEXTBEFORE(Table5[[#This Row],[r]],"-"&amp;Table5[[#This Row],[enz]]),"'RXN-")</f>
        <v>4CMCOAL_c_FWD</v>
      </c>
      <c r="D196">
        <v>11171.708534568001</v>
      </c>
      <c r="E196">
        <f>_xlfn.XLOOKUP(Table5[[#This Row],[r]],Table3[r],Table3[kapp],"")</f>
        <v>8988.1774343278394</v>
      </c>
      <c r="F196">
        <f>Table5[[#This Row],[kapp]]-Table5[[#This Row],[old]]</f>
        <v>2183.5311002401613</v>
      </c>
      <c r="G196" t="str" cm="1">
        <f t="array" ref="G196">IF(ROWS(_xlfn._xlws.FILTER(Table5[r],Table5[enz]=Table5[[#This Row],[enz]]))&gt;1,"many","1")</f>
        <v>1</v>
      </c>
      <c r="H196" t="str" cm="1">
        <f t="array" ref="H196">IF(ROWS(_xlfn._xlws.FILTER(Table5[r],Table5[rxn-no-enz]=Table5[[#This Row],[rxn-no-enz]]))&gt;1,"many","1")</f>
        <v>many</v>
      </c>
      <c r="I196" t="str">
        <f>_xlfn.XLOOKUP(SUBSTITUTE(Table5[[#This Row],[r]],"'",""),Table6[rxn],Table6[rxn],"no")</f>
        <v>no</v>
      </c>
      <c r="J196" t="str" cm="1">
        <f t="array" ref="J196">_xlfn.XLOOKUP(Table5[[#This Row],[r]],"'"&amp;Table6[rxn]&amp;"'",Table6[expected kapp],"")</f>
        <v/>
      </c>
      <c r="L196" t="s">
        <v>8760</v>
      </c>
      <c r="M196">
        <v>8988.1774343278394</v>
      </c>
      <c r="AA196" s="7" t="s">
        <v>11024</v>
      </c>
      <c r="AB196" s="7" t="str">
        <f>_xlfn.TEXTBEFORE(Table8[[#This Row],[raw]]," ")</f>
        <v>ENZSYN-rt0004</v>
      </c>
      <c r="AC196" s="7">
        <f>_xlfn.NUMBERVALUE(_xlfn.TEXTAFTER(Table8[[#This Row],[raw]]," "))</f>
        <v>2.6835315487318202E-7</v>
      </c>
      <c r="AE196" s="1" t="s">
        <v>2971</v>
      </c>
      <c r="AF196" s="1" t="s">
        <v>2778</v>
      </c>
      <c r="AG196" s="1">
        <v>5.22513076488633E-2</v>
      </c>
      <c r="AH196" s="1" t="str">
        <f>_xlfn.TEXTAFTER(Table9[[#This Row],[rxn]],"-",-1)</f>
        <v>rt1321</v>
      </c>
      <c r="AI196" s="1" t="str">
        <f>_xlfn.TEXTAFTER(_xlfn.TEXTBEFORE(Table9[[#This Row],[rxn]],"-"&amp;Table9[[#This Row],[enz]]),"RXN-")</f>
        <v>DHAD1_m_FWD</v>
      </c>
      <c r="AJ196" s="1" t="str">
        <f>_xlfn.TEXTBEFORE(Table9[[#This Row],[rxn]],"_",-1)</f>
        <v>RXN-DHAD1_m</v>
      </c>
    </row>
    <row r="197" spans="1:36" ht="17" hidden="1" x14ac:dyDescent="0.25">
      <c r="A197" t="s">
        <v>8727</v>
      </c>
      <c r="B197" t="str">
        <f>_xlfn.TEXTAFTER(Table5[[#This Row],[r]],"-",-1)</f>
        <v>rt3465_x'</v>
      </c>
      <c r="C197" t="str">
        <f>_xlfn.TEXTAFTER(_xlfn.TEXTBEFORE(Table5[[#This Row],[r]],"-"&amp;Table5[[#This Row],[enz]]),"'RXN-")</f>
        <v>4CMCOAL_x_FWD</v>
      </c>
      <c r="D197">
        <v>11171.708534568001</v>
      </c>
      <c r="E197">
        <f>_xlfn.XLOOKUP(Table5[[#This Row],[r]],Table3[r],Table3[kapp],"")</f>
        <v>8988.1774343278394</v>
      </c>
      <c r="F197">
        <f>Table5[[#This Row],[kapp]]-Table5[[#This Row],[old]]</f>
        <v>2183.5311002401613</v>
      </c>
      <c r="G197" t="str" cm="1">
        <f t="array" ref="G197">IF(ROWS(_xlfn._xlws.FILTER(Table5[r],Table5[enz]=Table5[[#This Row],[enz]]))&gt;1,"many","1")</f>
        <v>1</v>
      </c>
      <c r="H197" t="str" cm="1">
        <f t="array" ref="H197">IF(ROWS(_xlfn._xlws.FILTER(Table5[r],Table5[rxn-no-enz]=Table5[[#This Row],[rxn-no-enz]]))&gt;1,"many","1")</f>
        <v>many</v>
      </c>
      <c r="I197" t="str">
        <f>_xlfn.XLOOKUP(SUBSTITUTE(Table5[[#This Row],[r]],"'",""),Table6[rxn],Table6[rxn],"no")</f>
        <v>no</v>
      </c>
      <c r="J197" t="str" cm="1">
        <f t="array" ref="J197">_xlfn.XLOOKUP(Table5[[#This Row],[r]],"'"&amp;Table6[rxn]&amp;"'",Table6[expected kapp],"")</f>
        <v/>
      </c>
      <c r="L197" t="s">
        <v>8761</v>
      </c>
      <c r="M197">
        <v>8988.1774343278394</v>
      </c>
      <c r="AA197" s="7" t="s">
        <v>11025</v>
      </c>
      <c r="AB197" s="7" t="str">
        <f>_xlfn.TEXTBEFORE(Table8[[#This Row],[raw]]," ")</f>
        <v>ENZSYN-MET1213</v>
      </c>
      <c r="AC197" s="7">
        <f>_xlfn.NUMBERVALUE(_xlfn.TEXTAFTER(Table8[[#This Row],[raw]]," "))</f>
        <v>2.03728621866631E-7</v>
      </c>
      <c r="AE197" s="1" t="s">
        <v>2972</v>
      </c>
      <c r="AF197" s="1" t="s">
        <v>2778</v>
      </c>
      <c r="AG197" s="1">
        <v>1.1972405860335201E-2</v>
      </c>
      <c r="AH197" s="1" t="str">
        <f>_xlfn.TEXTAFTER(Table9[[#This Row],[rxn]],"-",-1)</f>
        <v>rt1321</v>
      </c>
      <c r="AI197" s="1" t="str">
        <f>_xlfn.TEXTAFTER(_xlfn.TEXTBEFORE(Table9[[#This Row],[rxn]],"-"&amp;Table9[[#This Row],[enz]]),"RXN-")</f>
        <v>DHAD2_m_FWD</v>
      </c>
      <c r="AJ197" s="1" t="str">
        <f>_xlfn.TEXTBEFORE(Table9[[#This Row],[rxn]],"_",-1)</f>
        <v>RXN-DHAD2_m</v>
      </c>
    </row>
    <row r="198" spans="1:36" ht="17" hidden="1" x14ac:dyDescent="0.25">
      <c r="A198" t="s">
        <v>8728</v>
      </c>
      <c r="B198" t="str">
        <f>_xlfn.TEXTAFTER(Table5[[#This Row],[r]],"-",-1)</f>
        <v>rt5332_x'</v>
      </c>
      <c r="C198" t="str">
        <f>_xlfn.TEXTAFTER(_xlfn.TEXTBEFORE(Table5[[#This Row],[r]],"-"&amp;Table5[[#This Row],[enz]]),"'RXN-")</f>
        <v>4CMCOAL_x_FWD</v>
      </c>
      <c r="D198">
        <v>11171.708534568001</v>
      </c>
      <c r="E198">
        <f>_xlfn.XLOOKUP(Table5[[#This Row],[r]],Table3[r],Table3[kapp],"")</f>
        <v>8988.1774343278394</v>
      </c>
      <c r="F198">
        <f>Table5[[#This Row],[kapp]]-Table5[[#This Row],[old]]</f>
        <v>2183.5311002401613</v>
      </c>
      <c r="G198" t="str" cm="1">
        <f t="array" ref="G198">IF(ROWS(_xlfn._xlws.FILTER(Table5[r],Table5[enz]=Table5[[#This Row],[enz]]))&gt;1,"many","1")</f>
        <v>1</v>
      </c>
      <c r="H198" t="str" cm="1">
        <f t="array" ref="H198">IF(ROWS(_xlfn._xlws.FILTER(Table5[r],Table5[rxn-no-enz]=Table5[[#This Row],[rxn-no-enz]]))&gt;1,"many","1")</f>
        <v>many</v>
      </c>
      <c r="I198" t="str">
        <f>_xlfn.XLOOKUP(SUBSTITUTE(Table5[[#This Row],[r]],"'",""),Table6[rxn],Table6[rxn],"no")</f>
        <v>no</v>
      </c>
      <c r="J198" t="str" cm="1">
        <f t="array" ref="J198">_xlfn.XLOOKUP(Table5[[#This Row],[r]],"'"&amp;Table6[rxn]&amp;"'",Table6[expected kapp],"")</f>
        <v/>
      </c>
      <c r="L198" t="s">
        <v>8762</v>
      </c>
      <c r="M198">
        <v>8988.1774343278394</v>
      </c>
      <c r="AA198" s="7" t="s">
        <v>11026</v>
      </c>
      <c r="AB198" s="7" t="str">
        <f>_xlfn.TEXTBEFORE(Table8[[#This Row],[raw]]," ")</f>
        <v>ENZSYN-rt5017</v>
      </c>
      <c r="AC198" s="7">
        <f>_xlfn.NUMBERVALUE(_xlfn.TEXTAFTER(Table8[[#This Row],[raw]]," "))</f>
        <v>1.11083153101788E-7</v>
      </c>
      <c r="AE198" s="1" t="s">
        <v>2973</v>
      </c>
      <c r="AF198" s="1" t="s">
        <v>2778</v>
      </c>
      <c r="AG198" s="1">
        <v>7.9955189424075004E-4</v>
      </c>
      <c r="AH198" s="1" t="str">
        <f>_xlfn.TEXTAFTER(Table9[[#This Row],[rxn]],"-",-1)</f>
        <v>rt3791_c</v>
      </c>
      <c r="AI198" s="1" t="str">
        <f>_xlfn.TEXTAFTER(_xlfn.TEXTBEFORE(Table9[[#This Row],[rxn]],"-"&amp;Table9[[#This Row],[enz]]),"RXN-")</f>
        <v>DHFRi_c_FWD</v>
      </c>
      <c r="AJ198" s="1" t="str">
        <f>_xlfn.TEXTBEFORE(Table9[[#This Row],[rxn]],"_",-1)</f>
        <v>RXN-DHFRi_c_FWD-rt3791</v>
      </c>
    </row>
    <row r="199" spans="1:36" ht="17" hidden="1" x14ac:dyDescent="0.25">
      <c r="A199" t="s">
        <v>8729</v>
      </c>
      <c r="B199" t="str">
        <f>_xlfn.TEXTAFTER(Table5[[#This Row],[r]],"-",-1)</f>
        <v>rt6434_x'</v>
      </c>
      <c r="C199" t="str">
        <f>_xlfn.TEXTAFTER(_xlfn.TEXTBEFORE(Table5[[#This Row],[r]],"-"&amp;Table5[[#This Row],[enz]]),"'RXN-")</f>
        <v>4CMCOAL_x_FWD</v>
      </c>
      <c r="D199">
        <v>11171.708534568001</v>
      </c>
      <c r="E199">
        <f>_xlfn.XLOOKUP(Table5[[#This Row],[r]],Table3[r],Table3[kapp],"")</f>
        <v>8988.1774343278394</v>
      </c>
      <c r="F199">
        <f>Table5[[#This Row],[kapp]]-Table5[[#This Row],[old]]</f>
        <v>2183.5311002401613</v>
      </c>
      <c r="G199" t="str" cm="1">
        <f t="array" ref="G199">IF(ROWS(_xlfn._xlws.FILTER(Table5[r],Table5[enz]=Table5[[#This Row],[enz]]))&gt;1,"many","1")</f>
        <v>many</v>
      </c>
      <c r="H199" t="str" cm="1">
        <f t="array" ref="H199">IF(ROWS(_xlfn._xlws.FILTER(Table5[r],Table5[rxn-no-enz]=Table5[[#This Row],[rxn-no-enz]]))&gt;1,"many","1")</f>
        <v>many</v>
      </c>
      <c r="I199" t="str">
        <f>_xlfn.XLOOKUP(SUBSTITUTE(Table5[[#This Row],[r]],"'",""),Table6[rxn],Table6[rxn],"no")</f>
        <v>no</v>
      </c>
      <c r="J199" t="str" cm="1">
        <f t="array" ref="J199">_xlfn.XLOOKUP(Table5[[#This Row],[r]],"'"&amp;Table6[rxn]&amp;"'",Table6[expected kapp],"")</f>
        <v/>
      </c>
      <c r="L199" t="s">
        <v>8763</v>
      </c>
      <c r="M199">
        <v>8988.1774343278394</v>
      </c>
      <c r="AA199" s="7" t="s">
        <v>11027</v>
      </c>
      <c r="AB199" s="7" t="str">
        <f>_xlfn.TEXTBEFORE(Table8[[#This Row],[raw]]," ")</f>
        <v>ENZSYN-rt3853</v>
      </c>
      <c r="AC199" s="7">
        <f>_xlfn.NUMBERVALUE(_xlfn.TEXTAFTER(Table8[[#This Row],[raw]]," "))</f>
        <v>3.4856448778844602E-7</v>
      </c>
      <c r="AE199" s="1" t="s">
        <v>2974</v>
      </c>
      <c r="AF199" s="1" t="s">
        <v>2778</v>
      </c>
      <c r="AG199" s="9">
        <v>1.39653685216763E-2</v>
      </c>
      <c r="AH199" s="1" t="str">
        <f>_xlfn.TEXTAFTER(Table9[[#This Row],[rxn]],"-",-1)</f>
        <v>rt6498</v>
      </c>
      <c r="AI199" s="1" t="str">
        <f>_xlfn.TEXTAFTER(_xlfn.TEXTBEFORE(Table9[[#This Row],[rxn]],"-"&amp;Table9[[#This Row],[enz]]),"RXN-")</f>
        <v>DHORDfum_c_FWD</v>
      </c>
      <c r="AJ199" s="1" t="str">
        <f>_xlfn.TEXTBEFORE(Table9[[#This Row],[rxn]],"_",-1)</f>
        <v>RXN-DHORDfum_c</v>
      </c>
    </row>
    <row r="200" spans="1:36" ht="17" hidden="1" x14ac:dyDescent="0.25">
      <c r="A200" t="s">
        <v>8730</v>
      </c>
      <c r="B200" t="str">
        <f>_xlfn.TEXTAFTER(Table5[[#This Row],[r]],"-",-1)</f>
        <v>rt8267_x'</v>
      </c>
      <c r="C200" t="str">
        <f>_xlfn.TEXTAFTER(_xlfn.TEXTBEFORE(Table5[[#This Row],[r]],"-"&amp;Table5[[#This Row],[enz]]),"'RXN-")</f>
        <v>4CMCOAL_x_FWD</v>
      </c>
      <c r="D200">
        <v>11171.708534568001</v>
      </c>
      <c r="E200">
        <f>_xlfn.XLOOKUP(Table5[[#This Row],[r]],Table3[r],Table3[kapp],"")</f>
        <v>8988.1774343278394</v>
      </c>
      <c r="F200">
        <f>Table5[[#This Row],[kapp]]-Table5[[#This Row],[old]]</f>
        <v>2183.5311002401613</v>
      </c>
      <c r="G200" t="str" cm="1">
        <f t="array" ref="G200">IF(ROWS(_xlfn._xlws.FILTER(Table5[r],Table5[enz]=Table5[[#This Row],[enz]]))&gt;1,"many","1")</f>
        <v>1</v>
      </c>
      <c r="H200" t="str" cm="1">
        <f t="array" ref="H200">IF(ROWS(_xlfn._xlws.FILTER(Table5[r],Table5[rxn-no-enz]=Table5[[#This Row],[rxn-no-enz]]))&gt;1,"many","1")</f>
        <v>many</v>
      </c>
      <c r="I200" t="str">
        <f>_xlfn.XLOOKUP(SUBSTITUTE(Table5[[#This Row],[r]],"'",""),Table6[rxn],Table6[rxn],"no")</f>
        <v>no</v>
      </c>
      <c r="J200" t="str" cm="1">
        <f t="array" ref="J200">_xlfn.XLOOKUP(Table5[[#This Row],[r]],"'"&amp;Table6[rxn]&amp;"'",Table6[expected kapp],"")</f>
        <v/>
      </c>
      <c r="L200" t="s">
        <v>8764</v>
      </c>
      <c r="M200">
        <v>8988.1774343278394</v>
      </c>
      <c r="AA200" s="7" t="s">
        <v>11028</v>
      </c>
      <c r="AB200" s="7" t="str">
        <f>_xlfn.TEXTBEFORE(Table8[[#This Row],[raw]]," ")</f>
        <v>ENZSYN-NADHCPLX1</v>
      </c>
      <c r="AC200" s="7">
        <f>_xlfn.NUMBERVALUE(_xlfn.TEXTAFTER(Table8[[#This Row],[raw]]," "))</f>
        <v>1.93454386370162E-7</v>
      </c>
      <c r="AE200" s="1" t="s">
        <v>2975</v>
      </c>
      <c r="AF200" s="1" t="s">
        <v>2778</v>
      </c>
      <c r="AG200" s="1">
        <v>1.39653685216763E-2</v>
      </c>
      <c r="AH200" s="1" t="str">
        <f>_xlfn.TEXTAFTER(Table9[[#This Row],[rxn]],"-",-1)</f>
        <v>rt3923</v>
      </c>
      <c r="AI200" s="1" t="str">
        <f>_xlfn.TEXTAFTER(_xlfn.TEXTBEFORE(Table9[[#This Row],[rxn]],"-"&amp;Table9[[#This Row],[enz]]),"RXN-")</f>
        <v>DHORTS_c_REV</v>
      </c>
      <c r="AJ200" s="1" t="str">
        <f>_xlfn.TEXTBEFORE(Table9[[#This Row],[rxn]],"_",-1)</f>
        <v>RXN-DHORTS_c</v>
      </c>
    </row>
    <row r="201" spans="1:36" ht="17" hidden="1" x14ac:dyDescent="0.25">
      <c r="A201" t="s">
        <v>8731</v>
      </c>
      <c r="B201" t="str">
        <f>_xlfn.TEXTAFTER(Table5[[#This Row],[r]],"-",-1)</f>
        <v>rt1973'</v>
      </c>
      <c r="C201" t="str">
        <f>_xlfn.TEXTAFTER(_xlfn.TEXTBEFORE(Table5[[#This Row],[r]],"-"&amp;Table5[[#This Row],[enz]]),"'RXN-")</f>
        <v>4DPMIPPH_c_FWD</v>
      </c>
      <c r="D201">
        <v>11171.708534568001</v>
      </c>
      <c r="E201">
        <f>_xlfn.XLOOKUP(Table5[[#This Row],[r]],Table3[r],Table3[kapp],"")</f>
        <v>8988.1774343278394</v>
      </c>
      <c r="F201">
        <f>Table5[[#This Row],[kapp]]-Table5[[#This Row],[old]]</f>
        <v>2183.5311002401613</v>
      </c>
      <c r="G201" t="str" cm="1">
        <f t="array" ref="G201">IF(ROWS(_xlfn._xlws.FILTER(Table5[r],Table5[enz]=Table5[[#This Row],[enz]]))&gt;1,"many","1")</f>
        <v>many</v>
      </c>
      <c r="H201" t="str" cm="1">
        <f t="array" ref="H201">IF(ROWS(_xlfn._xlws.FILTER(Table5[r],Table5[rxn-no-enz]=Table5[[#This Row],[rxn-no-enz]]))&gt;1,"many","1")</f>
        <v>1</v>
      </c>
      <c r="I201" t="str">
        <f>_xlfn.XLOOKUP(SUBSTITUTE(Table5[[#This Row],[r]],"'",""),Table6[rxn],Table6[rxn],"no")</f>
        <v>no</v>
      </c>
      <c r="J201" t="str" cm="1">
        <f t="array" ref="J201">_xlfn.XLOOKUP(Table5[[#This Row],[r]],"'"&amp;Table6[rxn]&amp;"'",Table6[expected kapp],"")</f>
        <v/>
      </c>
      <c r="L201" t="s">
        <v>8765</v>
      </c>
      <c r="M201">
        <v>8988.1774343278394</v>
      </c>
      <c r="AA201" s="7" t="s">
        <v>11029</v>
      </c>
      <c r="AB201" s="7" t="str">
        <f>_xlfn.TEXTBEFORE(Table8[[#This Row],[raw]]," ")</f>
        <v>ENZSYN-rt1814_c</v>
      </c>
      <c r="AC201" s="7">
        <f>_xlfn.NUMBERVALUE(_xlfn.TEXTAFTER(Table8[[#This Row],[raw]]," "))</f>
        <v>1.9161651868323899E-8</v>
      </c>
      <c r="AE201" s="1" t="s">
        <v>2976</v>
      </c>
      <c r="AF201" s="1" t="s">
        <v>2778</v>
      </c>
      <c r="AG201" s="9">
        <v>2.2233924732468E-5</v>
      </c>
      <c r="AH201" s="1" t="str">
        <f>_xlfn.TEXTAFTER(Table9[[#This Row],[rxn]],"-",-1)</f>
        <v>rt7138</v>
      </c>
      <c r="AI201" s="1" t="str">
        <f>_xlfn.TEXTAFTER(_xlfn.TEXTBEFORE(Table9[[#This Row],[rxn]],"-"&amp;Table9[[#This Row],[enz]]),"RXN-")</f>
        <v>DHPPDA2_c_FWD</v>
      </c>
      <c r="AJ201" s="1" t="str">
        <f>_xlfn.TEXTBEFORE(Table9[[#This Row],[rxn]],"_",-1)</f>
        <v>RXN-DHPPDA2_c</v>
      </c>
    </row>
    <row r="202" spans="1:36" ht="17" hidden="1" x14ac:dyDescent="0.25">
      <c r="A202" t="s">
        <v>8732</v>
      </c>
      <c r="B202" t="str">
        <f>_xlfn.TEXTAFTER(Table5[[#This Row],[r]],"-",-1)</f>
        <v>rt1973'</v>
      </c>
      <c r="C202" t="str">
        <f>_xlfn.TEXTAFTER(_xlfn.TEXTBEFORE(Table5[[#This Row],[r]],"-"&amp;Table5[[#This Row],[enz]]),"'RXN-")</f>
        <v>4DPMIPPH_c_REV</v>
      </c>
      <c r="D202">
        <v>11171.708534568001</v>
      </c>
      <c r="E202">
        <f>_xlfn.XLOOKUP(Table5[[#This Row],[r]],Table3[r],Table3[kapp],"")</f>
        <v>8988.1774343278394</v>
      </c>
      <c r="F202">
        <f>Table5[[#This Row],[kapp]]-Table5[[#This Row],[old]]</f>
        <v>2183.5311002401613</v>
      </c>
      <c r="G202" t="str" cm="1">
        <f t="array" ref="G202">IF(ROWS(_xlfn._xlws.FILTER(Table5[r],Table5[enz]=Table5[[#This Row],[enz]]))&gt;1,"many","1")</f>
        <v>many</v>
      </c>
      <c r="H202" t="str" cm="1">
        <f t="array" ref="H202">IF(ROWS(_xlfn._xlws.FILTER(Table5[r],Table5[rxn-no-enz]=Table5[[#This Row],[rxn-no-enz]]))&gt;1,"many","1")</f>
        <v>1</v>
      </c>
      <c r="I202" t="str">
        <f>_xlfn.XLOOKUP(SUBSTITUTE(Table5[[#This Row],[r]],"'",""),Table6[rxn],Table6[rxn],"no")</f>
        <v>no</v>
      </c>
      <c r="J202" t="str" cm="1">
        <f t="array" ref="J202">_xlfn.XLOOKUP(Table5[[#This Row],[r]],"'"&amp;Table6[rxn]&amp;"'",Table6[expected kapp],"")</f>
        <v/>
      </c>
      <c r="L202" t="s">
        <v>8766</v>
      </c>
      <c r="M202">
        <v>8988.1774343278394</v>
      </c>
      <c r="AA202" s="7" t="s">
        <v>11030</v>
      </c>
      <c r="AB202" s="7" t="str">
        <f>_xlfn.TEXTBEFORE(Table8[[#This Row],[raw]]," ")</f>
        <v>ENZSYN-rt0915_c</v>
      </c>
      <c r="AC202" s="7">
        <f>_xlfn.NUMBERVALUE(_xlfn.TEXTAFTER(Table8[[#This Row],[raw]]," "))</f>
        <v>4.5415122913351702E-8</v>
      </c>
      <c r="AE202" s="1" t="s">
        <v>6258</v>
      </c>
      <c r="AF202" s="1" t="s">
        <v>2778</v>
      </c>
      <c r="AG202" s="1">
        <v>2.3262762218073399E-2</v>
      </c>
      <c r="AH202" s="1" t="str">
        <f>_xlfn.TEXTAFTER(Table9[[#This Row],[rxn]],"-",-1)</f>
        <v>rt5884</v>
      </c>
      <c r="AI202" s="1" t="str">
        <f>_xlfn.TEXTAFTER(_xlfn.TEXTBEFORE(Table9[[#This Row],[rxn]],"-"&amp;Table9[[#This Row],[enz]]),"RXN-")</f>
        <v>DHQS_c_FWD</v>
      </c>
      <c r="AJ202" s="1" t="str">
        <f>_xlfn.TEXTBEFORE(Table9[[#This Row],[rxn]],"_",-1)</f>
        <v>RXN-DHQS_c</v>
      </c>
    </row>
    <row r="203" spans="1:36" ht="17" hidden="1" x14ac:dyDescent="0.25">
      <c r="A203" t="s">
        <v>8733</v>
      </c>
      <c r="B203" t="str">
        <f>_xlfn.TEXTAFTER(Table5[[#This Row],[r]],"-",-1)</f>
        <v>rt6869'</v>
      </c>
      <c r="C203" t="str">
        <f>_xlfn.TEXTAFTER(_xlfn.TEXTBEFORE(Table5[[#This Row],[r]],"-"&amp;Table5[[#This Row],[enz]]),"'RXN-")</f>
        <v>4HBZNPT_m_FWD</v>
      </c>
      <c r="D203">
        <v>11171.708534568001</v>
      </c>
      <c r="E203">
        <f>_xlfn.XLOOKUP(Table5[[#This Row],[r]],Table3[r],Table3[kapp],"")</f>
        <v>8988.1774343278394</v>
      </c>
      <c r="F203">
        <f>Table5[[#This Row],[kapp]]-Table5[[#This Row],[old]]</f>
        <v>2183.5311002401613</v>
      </c>
      <c r="G203" t="str" cm="1">
        <f t="array" ref="G203">IF(ROWS(_xlfn._xlws.FILTER(Table5[r],Table5[enz]=Table5[[#This Row],[enz]]))&gt;1,"many","1")</f>
        <v>1</v>
      </c>
      <c r="H203" t="str" cm="1">
        <f t="array" ref="H203">IF(ROWS(_xlfn._xlws.FILTER(Table5[r],Table5[rxn-no-enz]=Table5[[#This Row],[rxn-no-enz]]))&gt;1,"many","1")</f>
        <v>1</v>
      </c>
      <c r="I203" t="str">
        <f>_xlfn.XLOOKUP(SUBSTITUTE(Table5[[#This Row],[r]],"'",""),Table6[rxn],Table6[rxn],"no")</f>
        <v>no</v>
      </c>
      <c r="J203" t="str" cm="1">
        <f t="array" ref="J203">_xlfn.XLOOKUP(Table5[[#This Row],[r]],"'"&amp;Table6[rxn]&amp;"'",Table6[expected kapp],"")</f>
        <v/>
      </c>
      <c r="L203" t="s">
        <v>8767</v>
      </c>
      <c r="M203">
        <v>8988.1774343278394</v>
      </c>
      <c r="AA203" s="7" t="s">
        <v>11031</v>
      </c>
      <c r="AB203" s="7" t="str">
        <f>_xlfn.TEXTBEFORE(Table8[[#This Row],[raw]]," ")</f>
        <v>ENZSYN-rt1924_c</v>
      </c>
      <c r="AC203" s="7">
        <f>_xlfn.NUMBERVALUE(_xlfn.TEXTAFTER(Table8[[#This Row],[raw]]," "))</f>
        <v>7.6962744601773297E-8</v>
      </c>
      <c r="AE203" s="1" t="s">
        <v>6259</v>
      </c>
      <c r="AF203" s="1" t="s">
        <v>2778</v>
      </c>
      <c r="AG203" s="1">
        <v>2.3262762218073399E-2</v>
      </c>
      <c r="AH203" s="1" t="str">
        <f>_xlfn.TEXTAFTER(Table9[[#This Row],[rxn]],"-",-1)</f>
        <v>rt5884</v>
      </c>
      <c r="AI203" s="1" t="str">
        <f>_xlfn.TEXTAFTER(_xlfn.TEXTBEFORE(Table9[[#This Row],[rxn]],"-"&amp;Table9[[#This Row],[enz]]),"RXN-")</f>
        <v>DHQTi_c_FWD</v>
      </c>
      <c r="AJ203" s="1" t="str">
        <f>_xlfn.TEXTBEFORE(Table9[[#This Row],[rxn]],"_",-1)</f>
        <v>RXN-DHQTi_c</v>
      </c>
    </row>
    <row r="204" spans="1:36" ht="17" hidden="1" x14ac:dyDescent="0.25">
      <c r="A204" t="s">
        <v>8734</v>
      </c>
      <c r="B204" t="str">
        <f>_xlfn.TEXTAFTER(Table5[[#This Row],[r]],"-",-1)</f>
        <v>rt0201'</v>
      </c>
      <c r="C204" t="str">
        <f>_xlfn.TEXTAFTER(_xlfn.TEXTBEFORE(Table5[[#This Row],[r]],"-"&amp;Table5[[#This Row],[enz]]),"'RXN-")</f>
        <v>4HGLSD_m_FWD</v>
      </c>
      <c r="D204">
        <v>11171.708534568001</v>
      </c>
      <c r="E204">
        <f>_xlfn.XLOOKUP(Table5[[#This Row],[r]],Table3[r],Table3[kapp],"")</f>
        <v>8988.1774343278394</v>
      </c>
      <c r="F204">
        <f>Table5[[#This Row],[kapp]]-Table5[[#This Row],[old]]</f>
        <v>2183.5311002401613</v>
      </c>
      <c r="G204" t="str" cm="1">
        <f t="array" ref="G204">IF(ROWS(_xlfn._xlws.FILTER(Table5[r],Table5[enz]=Table5[[#This Row],[enz]]))&gt;1,"many","1")</f>
        <v>many</v>
      </c>
      <c r="H204" t="str" cm="1">
        <f t="array" ref="H204">IF(ROWS(_xlfn._xlws.FILTER(Table5[r],Table5[rxn-no-enz]=Table5[[#This Row],[rxn-no-enz]]))&gt;1,"many","1")</f>
        <v>1</v>
      </c>
      <c r="I204" t="str">
        <f>_xlfn.XLOOKUP(SUBSTITUTE(Table5[[#This Row],[r]],"'",""),Table6[rxn],Table6[rxn],"no")</f>
        <v>no</v>
      </c>
      <c r="J204" t="str" cm="1">
        <f t="array" ref="J204">_xlfn.XLOOKUP(Table5[[#This Row],[r]],"'"&amp;Table6[rxn]&amp;"'",Table6[expected kapp],"")</f>
        <v/>
      </c>
      <c r="L204" t="s">
        <v>8768</v>
      </c>
      <c r="M204">
        <v>8988.1774343278394</v>
      </c>
      <c r="AA204" s="7" t="s">
        <v>11032</v>
      </c>
      <c r="AB204" s="7" t="str">
        <f>_xlfn.TEXTBEFORE(Table8[[#This Row],[raw]]," ")</f>
        <v>ENZSYN-rt7311</v>
      </c>
      <c r="AC204" s="7">
        <f>_xlfn.NUMBERVALUE(_xlfn.TEXTAFTER(Table8[[#This Row],[raw]]," "))</f>
        <v>3.7198061249617099E-6</v>
      </c>
      <c r="AE204" s="1" t="s">
        <v>4811</v>
      </c>
      <c r="AF204" s="1" t="s">
        <v>2778</v>
      </c>
      <c r="AG204" s="9">
        <v>1.1112543481148001E-5</v>
      </c>
      <c r="AH204" s="1" t="str">
        <f>_xlfn.TEXTAFTER(Table9[[#This Row],[rxn]],"-",-1)</f>
        <v>rt7962_c</v>
      </c>
      <c r="AI204" s="1" t="str">
        <f>_xlfn.TEXTAFTER(_xlfn.TEXTBEFORE(Table9[[#This Row],[rxn]],"-"&amp;Table9[[#This Row],[enz]]),"RXN-")</f>
        <v>DKMEOX_c_FWD</v>
      </c>
      <c r="AJ204" s="1" t="str">
        <f>_xlfn.TEXTBEFORE(Table9[[#This Row],[rxn]],"_",-1)</f>
        <v>RXN-DKMEOX_c_FWD-rt7962</v>
      </c>
    </row>
    <row r="205" spans="1:36" ht="17" hidden="1" x14ac:dyDescent="0.25">
      <c r="A205" t="s">
        <v>8735</v>
      </c>
      <c r="B205" t="str">
        <f>_xlfn.TEXTAFTER(Table5[[#This Row],[r]],"-",-1)</f>
        <v>rt1374'</v>
      </c>
      <c r="C205" t="str">
        <f>_xlfn.TEXTAFTER(_xlfn.TEXTBEFORE(Table5[[#This Row],[r]],"-"&amp;Table5[[#This Row],[enz]]),"'RXN-")</f>
        <v>4HTHRS_c_FWD</v>
      </c>
      <c r="D205">
        <v>11171.708534568001</v>
      </c>
      <c r="E205">
        <f>_xlfn.XLOOKUP(Table5[[#This Row],[r]],Table3[r],Table3[kapp],"")</f>
        <v>8988.1774343278394</v>
      </c>
      <c r="F205">
        <f>Table5[[#This Row],[kapp]]-Table5[[#This Row],[old]]</f>
        <v>2183.5311002401613</v>
      </c>
      <c r="G205" t="str" cm="1">
        <f t="array" ref="G205">IF(ROWS(_xlfn._xlws.FILTER(Table5[r],Table5[enz]=Table5[[#This Row],[enz]]))&gt;1,"many","1")</f>
        <v>many</v>
      </c>
      <c r="H205" t="str" cm="1">
        <f t="array" ref="H205">IF(ROWS(_xlfn._xlws.FILTER(Table5[r],Table5[rxn-no-enz]=Table5[[#This Row],[rxn-no-enz]]))&gt;1,"many","1")</f>
        <v>1</v>
      </c>
      <c r="I205" t="str">
        <f>_xlfn.XLOOKUP(SUBSTITUTE(Table5[[#This Row],[r]],"'",""),Table6[rxn],Table6[rxn],"no")</f>
        <v>no</v>
      </c>
      <c r="J205" t="str" cm="1">
        <f t="array" ref="J205">_xlfn.XLOOKUP(Table5[[#This Row],[r]],"'"&amp;Table6[rxn]&amp;"'",Table6[expected kapp],"")</f>
        <v/>
      </c>
      <c r="L205" t="s">
        <v>8769</v>
      </c>
      <c r="M205">
        <v>8988.1774343278394</v>
      </c>
      <c r="AA205" s="7" t="s">
        <v>11033</v>
      </c>
      <c r="AB205" s="7" t="str">
        <f>_xlfn.TEXTBEFORE(Table8[[#This Row],[raw]]," ")</f>
        <v>ENZSYN-rt2834</v>
      </c>
      <c r="AC205" s="7">
        <f>_xlfn.NUMBERVALUE(_xlfn.TEXTAFTER(Table8[[#This Row],[raw]]," "))</f>
        <v>5.2148888623233103E-9</v>
      </c>
      <c r="AE205" s="1" t="s">
        <v>6262</v>
      </c>
      <c r="AF205" s="1" t="s">
        <v>2778</v>
      </c>
      <c r="AG205" s="9">
        <v>1.1112543481148001E-5</v>
      </c>
      <c r="AH205" s="1" t="str">
        <f>_xlfn.TEXTAFTER(Table9[[#This Row],[rxn]],"-",-1)</f>
        <v>rt7962_DKMPPH_c</v>
      </c>
      <c r="AI205" s="1" t="str">
        <f>_xlfn.TEXTAFTER(_xlfn.TEXTBEFORE(Table9[[#This Row],[rxn]],"-"&amp;Table9[[#This Row],[enz]]),"RXN-")</f>
        <v>DKMPPH_c_FWD</v>
      </c>
      <c r="AJ205" s="1" t="str">
        <f>_xlfn.TEXTBEFORE(Table9[[#This Row],[rxn]],"_",-1)</f>
        <v>RXN-DKMPPH_c_FWD-rt7962_DKMPPH</v>
      </c>
    </row>
    <row r="206" spans="1:36" ht="17" hidden="1" x14ac:dyDescent="0.25">
      <c r="A206" t="s">
        <v>8736</v>
      </c>
      <c r="B206" t="str">
        <f>_xlfn.TEXTAFTER(Table5[[#This Row],[r]],"-",-1)</f>
        <v>rt4198'</v>
      </c>
      <c r="C206" t="str">
        <f>_xlfn.TEXTAFTER(_xlfn.TEXTBEFORE(Table5[[#This Row],[r]],"-"&amp;Table5[[#This Row],[enz]]),"'RXN-")</f>
        <v>4MOPR_m_FWD</v>
      </c>
      <c r="D206">
        <v>11171.708534568001</v>
      </c>
      <c r="E206">
        <f>_xlfn.XLOOKUP(Table5[[#This Row],[r]],Table3[r],Table3[kapp],"")</f>
        <v>8988.1774343278394</v>
      </c>
      <c r="F206">
        <f>Table5[[#This Row],[kapp]]-Table5[[#This Row],[old]]</f>
        <v>2183.5311002401613</v>
      </c>
      <c r="G206" t="str" cm="1">
        <f t="array" ref="G206">IF(ROWS(_xlfn._xlws.FILTER(Table5[r],Table5[enz]=Table5[[#This Row],[enz]]))&gt;1,"many","1")</f>
        <v>many</v>
      </c>
      <c r="H206" t="str" cm="1">
        <f t="array" ref="H206">IF(ROWS(_xlfn._xlws.FILTER(Table5[r],Table5[rxn-no-enz]=Table5[[#This Row],[rxn-no-enz]]))&gt;1,"many","1")</f>
        <v>1</v>
      </c>
      <c r="I206" t="str">
        <f>_xlfn.XLOOKUP(SUBSTITUTE(Table5[[#This Row],[r]],"'",""),Table6[rxn],Table6[rxn],"no")</f>
        <v>no</v>
      </c>
      <c r="J206" t="str" cm="1">
        <f t="array" ref="J206">_xlfn.XLOOKUP(Table5[[#This Row],[r]],"'"&amp;Table6[rxn]&amp;"'",Table6[expected kapp],"")</f>
        <v/>
      </c>
      <c r="L206" t="s">
        <v>8770</v>
      </c>
      <c r="M206">
        <v>8988.1774343278394</v>
      </c>
      <c r="AA206" s="7" t="s">
        <v>11034</v>
      </c>
      <c r="AB206" s="7" t="str">
        <f>_xlfn.TEXTBEFORE(Table8[[#This Row],[raw]]," ")</f>
        <v>ENZSYN-rt1727</v>
      </c>
      <c r="AC206" s="7">
        <f>_xlfn.NUMBERVALUE(_xlfn.TEXTAFTER(Table8[[#This Row],[raw]]," "))</f>
        <v>5.4523233861951702E-8</v>
      </c>
      <c r="AE206" s="1" t="s">
        <v>2979</v>
      </c>
      <c r="AF206" s="1" t="s">
        <v>2778</v>
      </c>
      <c r="AG206" s="1">
        <v>2.4530540593720201E-2</v>
      </c>
      <c r="AH206" s="1" t="str">
        <f>_xlfn.TEXTAFTER(Table9[[#This Row],[rxn]],"-",-1)</f>
        <v>rt4576</v>
      </c>
      <c r="AI206" s="1" t="str">
        <f>_xlfn.TEXTAFTER(_xlfn.TEXTBEFORE(Table9[[#This Row],[rxn]],"-"&amp;Table9[[#This Row],[enz]]),"RXN-")</f>
        <v>DMATT_c_FWD</v>
      </c>
      <c r="AJ206" s="1" t="str">
        <f>_xlfn.TEXTBEFORE(Table9[[#This Row],[rxn]],"_",-1)</f>
        <v>RXN-DMATT_c</v>
      </c>
    </row>
    <row r="207" spans="1:36" ht="17" hidden="1" x14ac:dyDescent="0.25">
      <c r="A207" t="s">
        <v>8737</v>
      </c>
      <c r="B207" t="str">
        <f>_xlfn.TEXTAFTER(Table5[[#This Row],[r]],"-",-1)</f>
        <v>rt2901'</v>
      </c>
      <c r="C207" t="str">
        <f>_xlfn.TEXTAFTER(_xlfn.TEXTBEFORE(Table5[[#This Row],[r]],"-"&amp;Table5[[#This Row],[enz]]),"'RXN-")</f>
        <v>5AOPtps_e_FWD</v>
      </c>
      <c r="D207">
        <v>11171.708534568001</v>
      </c>
      <c r="E207">
        <f>_xlfn.XLOOKUP(Table5[[#This Row],[r]],Table3[r],Table3[kapp],"")</f>
        <v>8988.1774343278394</v>
      </c>
      <c r="F207">
        <f>Table5[[#This Row],[kapp]]-Table5[[#This Row],[old]]</f>
        <v>2183.5311002401613</v>
      </c>
      <c r="G207" t="str" cm="1">
        <f t="array" ref="G207">IF(ROWS(_xlfn._xlws.FILTER(Table5[r],Table5[enz]=Table5[[#This Row],[enz]]))&gt;1,"many","1")</f>
        <v>many</v>
      </c>
      <c r="H207" t="str" cm="1">
        <f t="array" ref="H207">IF(ROWS(_xlfn._xlws.FILTER(Table5[r],Table5[rxn-no-enz]=Table5[[#This Row],[rxn-no-enz]]))&gt;1,"many","1")</f>
        <v>1</v>
      </c>
      <c r="I207" t="str">
        <f>_xlfn.XLOOKUP(SUBSTITUTE(Table5[[#This Row],[r]],"'",""),Table6[rxn],Table6[rxn],"no")</f>
        <v>no</v>
      </c>
      <c r="J207" t="str" cm="1">
        <f t="array" ref="J207">_xlfn.XLOOKUP(Table5[[#This Row],[r]],"'"&amp;Table6[rxn]&amp;"'",Table6[expected kapp],"")</f>
        <v/>
      </c>
      <c r="L207" t="s">
        <v>8771</v>
      </c>
      <c r="M207">
        <v>8988.1774343278394</v>
      </c>
      <c r="AA207" s="7" t="s">
        <v>11035</v>
      </c>
      <c r="AB207" s="7" t="str">
        <f>_xlfn.TEXTBEFORE(Table8[[#This Row],[raw]]," ")</f>
        <v>ENZSYN-rt1577</v>
      </c>
      <c r="AC207" s="7">
        <f>_xlfn.NUMBERVALUE(_xlfn.TEXTAFTER(Table8[[#This Row],[raw]]," "))</f>
        <v>1.7292799126409301E-9</v>
      </c>
      <c r="AE207" s="1" t="s">
        <v>6271</v>
      </c>
      <c r="AF207" s="1" t="s">
        <v>2778</v>
      </c>
      <c r="AG207" s="9">
        <v>6.2432164772409997E-6</v>
      </c>
      <c r="AH207" s="1" t="str">
        <f>_xlfn.TEXTAFTER(Table9[[#This Row],[rxn]],"-",-1)</f>
        <v>UNKNOWN</v>
      </c>
      <c r="AI207" s="1" t="str">
        <f>_xlfn.TEXTAFTER(_xlfn.TEXTBEFORE(Table9[[#This Row],[rxn]],"-"&amp;Table9[[#This Row],[enz]]),"RXN-")</f>
        <v>DOCOSAt_c_l_FWD</v>
      </c>
      <c r="AJ207" s="1" t="str">
        <f>_xlfn.TEXTBEFORE(Table9[[#This Row],[rxn]],"_",-1)</f>
        <v>RXN-DOCOSAt_c_l</v>
      </c>
    </row>
    <row r="208" spans="1:36" ht="17" hidden="1" x14ac:dyDescent="0.25">
      <c r="A208" t="s">
        <v>8738</v>
      </c>
      <c r="B208" t="str">
        <f>_xlfn.TEXTAFTER(Table5[[#This Row],[r]],"-",-1)</f>
        <v>rt1395'</v>
      </c>
      <c r="C208" t="str">
        <f>_xlfn.TEXTAFTER(_xlfn.TEXTBEFORE(Table5[[#This Row],[r]],"-"&amp;Table5[[#This Row],[enz]]),"'RXN-")</f>
        <v>6DPMIPPH_c_FWD</v>
      </c>
      <c r="D208">
        <v>11171.708534568001</v>
      </c>
      <c r="E208">
        <f>_xlfn.XLOOKUP(Table5[[#This Row],[r]],Table3[r],Table3[kapp],"")</f>
        <v>8988.1774343278394</v>
      </c>
      <c r="F208">
        <f>Table5[[#This Row],[kapp]]-Table5[[#This Row],[old]]</f>
        <v>2183.5311002401613</v>
      </c>
      <c r="G208" t="str" cm="1">
        <f t="array" ref="G208">IF(ROWS(_xlfn._xlws.FILTER(Table5[r],Table5[enz]=Table5[[#This Row],[enz]]))&gt;1,"many","1")</f>
        <v>many</v>
      </c>
      <c r="H208" t="str" cm="1">
        <f t="array" ref="H208">IF(ROWS(_xlfn._xlws.FILTER(Table5[r],Table5[rxn-no-enz]=Table5[[#This Row],[rxn-no-enz]]))&gt;1,"many","1")</f>
        <v>many</v>
      </c>
      <c r="I208" t="str">
        <f>_xlfn.XLOOKUP(SUBSTITUTE(Table5[[#This Row],[r]],"'",""),Table6[rxn],Table6[rxn],"no")</f>
        <v>no</v>
      </c>
      <c r="J208" t="str" cm="1">
        <f t="array" ref="J208">_xlfn.XLOOKUP(Table5[[#This Row],[r]],"'"&amp;Table6[rxn]&amp;"'",Table6[expected kapp],"")</f>
        <v/>
      </c>
      <c r="L208" t="s">
        <v>8772</v>
      </c>
      <c r="M208">
        <v>8988.1774343278394</v>
      </c>
      <c r="AA208" s="7" t="s">
        <v>11036</v>
      </c>
      <c r="AB208" s="7" t="str">
        <f>_xlfn.TEXTBEFORE(Table8[[#This Row],[raw]]," ")</f>
        <v>ENZSYN-rt4558</v>
      </c>
      <c r="AC208" s="7">
        <f>_xlfn.NUMBERVALUE(_xlfn.TEXTAFTER(Table8[[#This Row],[raw]]," "))</f>
        <v>1.9082530883323801E-10</v>
      </c>
      <c r="AE208" s="1" t="s">
        <v>2981</v>
      </c>
      <c r="AF208" s="1" t="s">
        <v>2778</v>
      </c>
      <c r="AG208" s="9">
        <v>4.5466848464956601E-4</v>
      </c>
      <c r="AH208" s="1" t="str">
        <f>_xlfn.TEXTAFTER(Table9[[#This Row],[rxn]],"-",-1)</f>
        <v>SPONT</v>
      </c>
      <c r="AI208" s="1" t="str">
        <f>_xlfn.TEXTAFTER(_xlfn.TEXTBEFORE(Table9[[#This Row],[rxn]],"-"&amp;Table9[[#This Row],[enz]]),"RXN-")</f>
        <v>DOCOSCOAt_c_l_REV</v>
      </c>
      <c r="AJ208" s="1" t="str">
        <f>_xlfn.TEXTBEFORE(Table9[[#This Row],[rxn]],"_",-1)</f>
        <v>RXN-DOCOSCOAt_c_l</v>
      </c>
    </row>
    <row r="209" spans="1:36" ht="17" hidden="1" x14ac:dyDescent="0.25">
      <c r="A209" t="s">
        <v>8739</v>
      </c>
      <c r="B209" t="str">
        <f>_xlfn.TEXTAFTER(Table5[[#This Row],[r]],"-",-1)</f>
        <v>rt1395'</v>
      </c>
      <c r="C209" t="str">
        <f>_xlfn.TEXTAFTER(_xlfn.TEXTBEFORE(Table5[[#This Row],[r]],"-"&amp;Table5[[#This Row],[enz]]),"'RXN-")</f>
        <v>6DPMIPPH_c_REV</v>
      </c>
      <c r="D209">
        <v>11171.708534568001</v>
      </c>
      <c r="E209">
        <f>_xlfn.XLOOKUP(Table5[[#This Row],[r]],Table3[r],Table3[kapp],"")</f>
        <v>8988.1774343278394</v>
      </c>
      <c r="F209">
        <f>Table5[[#This Row],[kapp]]-Table5[[#This Row],[old]]</f>
        <v>2183.5311002401613</v>
      </c>
      <c r="G209" t="str" cm="1">
        <f t="array" ref="G209">IF(ROWS(_xlfn._xlws.FILTER(Table5[r],Table5[enz]=Table5[[#This Row],[enz]]))&gt;1,"many","1")</f>
        <v>many</v>
      </c>
      <c r="H209" t="str" cm="1">
        <f t="array" ref="H209">IF(ROWS(_xlfn._xlws.FILTER(Table5[r],Table5[rxn-no-enz]=Table5[[#This Row],[rxn-no-enz]]))&gt;1,"many","1")</f>
        <v>many</v>
      </c>
      <c r="I209" t="str">
        <f>_xlfn.XLOOKUP(SUBSTITUTE(Table5[[#This Row],[r]],"'",""),Table6[rxn],Table6[rxn],"no")</f>
        <v>no</v>
      </c>
      <c r="J209" t="str" cm="1">
        <f t="array" ref="J209">_xlfn.XLOOKUP(Table5[[#This Row],[r]],"'"&amp;Table6[rxn]&amp;"'",Table6[expected kapp],"")</f>
        <v/>
      </c>
      <c r="L209" t="s">
        <v>8773</v>
      </c>
      <c r="M209">
        <v>8988.1774343278394</v>
      </c>
      <c r="AA209" s="7" t="s">
        <v>11037</v>
      </c>
      <c r="AB209" s="7" t="str">
        <f>_xlfn.TEXTBEFORE(Table8[[#This Row],[raw]]," ")</f>
        <v>ENZSYN-rt4934</v>
      </c>
      <c r="AC209" s="7">
        <f>_xlfn.NUMBERVALUE(_xlfn.TEXTAFTER(Table8[[#This Row],[raw]]," "))</f>
        <v>2.9255497663834998E-7</v>
      </c>
      <c r="AE209" s="1" t="s">
        <v>2982</v>
      </c>
      <c r="AF209" s="1" t="s">
        <v>2778</v>
      </c>
      <c r="AG209" s="1">
        <v>4.5466848464956601E-4</v>
      </c>
      <c r="AH209" s="1" t="str">
        <f>_xlfn.TEXTAFTER(Table9[[#This Row],[rxn]],"-",-1)</f>
        <v>SPONT</v>
      </c>
      <c r="AI209" s="1" t="str">
        <f>_xlfn.TEXTAFTER(_xlfn.TEXTBEFORE(Table9[[#This Row],[rxn]],"-"&amp;Table9[[#This Row],[enz]]),"RXN-")</f>
        <v>DOCOSCOAt_c_rm_REV</v>
      </c>
      <c r="AJ209" s="1" t="str">
        <f>_xlfn.TEXTBEFORE(Table9[[#This Row],[rxn]],"_",-1)</f>
        <v>RXN-DOCOSCOAt_c_rm</v>
      </c>
    </row>
    <row r="210" spans="1:36" ht="17" hidden="1" x14ac:dyDescent="0.25">
      <c r="A210" t="s">
        <v>8740</v>
      </c>
      <c r="B210" t="str">
        <f>_xlfn.TEXTAFTER(Table5[[#This Row],[r]],"-",-1)</f>
        <v>rt1973'</v>
      </c>
      <c r="C210" t="str">
        <f>_xlfn.TEXTAFTER(_xlfn.TEXTBEFORE(Table5[[#This Row],[r]],"-"&amp;Table5[[#This Row],[enz]]),"'RXN-")</f>
        <v>6DPMIPPH_c_FWD</v>
      </c>
      <c r="D210">
        <v>11171.708534568001</v>
      </c>
      <c r="E210">
        <f>_xlfn.XLOOKUP(Table5[[#This Row],[r]],Table3[r],Table3[kapp],"")</f>
        <v>8988.1774343278394</v>
      </c>
      <c r="F210">
        <f>Table5[[#This Row],[kapp]]-Table5[[#This Row],[old]]</f>
        <v>2183.5311002401613</v>
      </c>
      <c r="G210" t="str" cm="1">
        <f t="array" ref="G210">IF(ROWS(_xlfn._xlws.FILTER(Table5[r],Table5[enz]=Table5[[#This Row],[enz]]))&gt;1,"many","1")</f>
        <v>many</v>
      </c>
      <c r="H210" t="str" cm="1">
        <f t="array" ref="H210">IF(ROWS(_xlfn._xlws.FILTER(Table5[r],Table5[rxn-no-enz]=Table5[[#This Row],[rxn-no-enz]]))&gt;1,"many","1")</f>
        <v>many</v>
      </c>
      <c r="I210" t="str">
        <f>_xlfn.XLOOKUP(SUBSTITUTE(Table5[[#This Row],[r]],"'",""),Table6[rxn],Table6[rxn],"no")</f>
        <v>no</v>
      </c>
      <c r="J210" t="str" cm="1">
        <f t="array" ref="J210">_xlfn.XLOOKUP(Table5[[#This Row],[r]],"'"&amp;Table6[rxn]&amp;"'",Table6[expected kapp],"")</f>
        <v/>
      </c>
      <c r="L210" t="s">
        <v>8774</v>
      </c>
      <c r="M210">
        <v>8988.1774343278394</v>
      </c>
      <c r="AA210" s="7" t="s">
        <v>11038</v>
      </c>
      <c r="AB210" s="7" t="str">
        <f>_xlfn.TEXTBEFORE(Table8[[#This Row],[raw]]," ")</f>
        <v>ENZSYN-rt1384</v>
      </c>
      <c r="AC210" s="7">
        <f>_xlfn.NUMBERVALUE(_xlfn.TEXTAFTER(Table8[[#This Row],[raw]]," "))</f>
        <v>1.4619645314691899E-9</v>
      </c>
      <c r="AE210" s="1" t="s">
        <v>2983</v>
      </c>
      <c r="AF210" s="1" t="s">
        <v>2778</v>
      </c>
      <c r="AG210" s="1">
        <v>1.72278869137766E-3</v>
      </c>
      <c r="AH210" s="1" t="str">
        <f>_xlfn.TEXTAFTER(Table9[[#This Row],[rxn]],"-",-1)</f>
        <v>rt5681</v>
      </c>
      <c r="AI210" s="1" t="str">
        <f>_xlfn.TEXTAFTER(_xlfn.TEXTBEFORE(Table9[[#This Row],[rxn]],"-"&amp;Table9[[#This Row],[enz]]),"RXN-")</f>
        <v>DOLDPP_c_FWD</v>
      </c>
      <c r="AJ210" s="1" t="str">
        <f>_xlfn.TEXTBEFORE(Table9[[#This Row],[rxn]],"_",-1)</f>
        <v>RXN-DOLDPP_c</v>
      </c>
    </row>
    <row r="211" spans="1:36" ht="17" hidden="1" x14ac:dyDescent="0.25">
      <c r="A211" t="s">
        <v>8741</v>
      </c>
      <c r="B211" t="str">
        <f>_xlfn.TEXTAFTER(Table5[[#This Row],[r]],"-",-1)</f>
        <v>rt1973'</v>
      </c>
      <c r="C211" t="str">
        <f>_xlfn.TEXTAFTER(_xlfn.TEXTBEFORE(Table5[[#This Row],[r]],"-"&amp;Table5[[#This Row],[enz]]),"'RXN-")</f>
        <v>6DPMIPPH_c_REV</v>
      </c>
      <c r="D211">
        <v>11171.708534568001</v>
      </c>
      <c r="E211">
        <f>_xlfn.XLOOKUP(Table5[[#This Row],[r]],Table3[r],Table3[kapp],"")</f>
        <v>8988.1774343278394</v>
      </c>
      <c r="F211">
        <f>Table5[[#This Row],[kapp]]-Table5[[#This Row],[old]]</f>
        <v>2183.5311002401613</v>
      </c>
      <c r="G211" t="str" cm="1">
        <f t="array" ref="G211">IF(ROWS(_xlfn._xlws.FILTER(Table5[r],Table5[enz]=Table5[[#This Row],[enz]]))&gt;1,"many","1")</f>
        <v>many</v>
      </c>
      <c r="H211" t="str" cm="1">
        <f t="array" ref="H211">IF(ROWS(_xlfn._xlws.FILTER(Table5[r],Table5[rxn-no-enz]=Table5[[#This Row],[rxn-no-enz]]))&gt;1,"many","1")</f>
        <v>many</v>
      </c>
      <c r="I211" t="str">
        <f>_xlfn.XLOOKUP(SUBSTITUTE(Table5[[#This Row],[r]],"'",""),Table6[rxn],Table6[rxn],"no")</f>
        <v>no</v>
      </c>
      <c r="J211" t="str" cm="1">
        <f t="array" ref="J211">_xlfn.XLOOKUP(Table5[[#This Row],[r]],"'"&amp;Table6[rxn]&amp;"'",Table6[expected kapp],"")</f>
        <v/>
      </c>
      <c r="L211" t="s">
        <v>8775</v>
      </c>
      <c r="M211">
        <v>8988.1774343278394</v>
      </c>
      <c r="AA211" s="7" t="s">
        <v>11039</v>
      </c>
      <c r="AB211" s="7" t="str">
        <f>_xlfn.TEXTBEFORE(Table8[[#This Row],[raw]]," ")</f>
        <v>ENZSYN-rt3750</v>
      </c>
      <c r="AC211" s="7">
        <f>_xlfn.NUMBERVALUE(_xlfn.TEXTAFTER(Table8[[#This Row],[raw]]," "))</f>
        <v>2.9132770359530199E-7</v>
      </c>
      <c r="AE211" s="1" t="s">
        <v>2984</v>
      </c>
      <c r="AF211" s="1" t="s">
        <v>2778</v>
      </c>
      <c r="AG211" s="1">
        <v>1.72278869137766E-3</v>
      </c>
      <c r="AH211" s="1" t="str">
        <f>_xlfn.TEXTAFTER(Table9[[#This Row],[rxn]],"-",-1)</f>
        <v>UNKNOWN</v>
      </c>
      <c r="AI211" s="1" t="str">
        <f>_xlfn.TEXTAFTER(_xlfn.TEXTBEFORE(Table9[[#This Row],[rxn]],"-"&amp;Table9[[#This Row],[enz]]),"RXN-")</f>
        <v>DOLDPt_c_l_FWD</v>
      </c>
      <c r="AJ211" s="1" t="str">
        <f>_xlfn.TEXTBEFORE(Table9[[#This Row],[rxn]],"_",-1)</f>
        <v>RXN-DOLDPt_c_l</v>
      </c>
    </row>
    <row r="212" spans="1:36" ht="17" hidden="1" x14ac:dyDescent="0.25">
      <c r="A212" t="s">
        <v>8742</v>
      </c>
      <c r="B212" t="str">
        <f>_xlfn.TEXTAFTER(Table5[[#This Row],[r]],"-",-1)</f>
        <v>rt0172'</v>
      </c>
      <c r="C212" t="str">
        <f>_xlfn.TEXTAFTER(_xlfn.TEXTBEFORE(Table5[[#This Row],[r]],"-"&amp;Table5[[#This Row],[enz]]),"'RXN-")</f>
        <v>AATA_c_REV</v>
      </c>
      <c r="D212">
        <v>11171.708534568001</v>
      </c>
      <c r="E212">
        <f>_xlfn.XLOOKUP(Table5[[#This Row],[r]],Table3[r],Table3[kapp],"")</f>
        <v>8988.1774343278394</v>
      </c>
      <c r="F212">
        <f>Table5[[#This Row],[kapp]]-Table5[[#This Row],[old]]</f>
        <v>2183.5311002401613</v>
      </c>
      <c r="G212" t="str" cm="1">
        <f t="array" ref="G212">IF(ROWS(_xlfn._xlws.FILTER(Table5[r],Table5[enz]=Table5[[#This Row],[enz]]))&gt;1,"many","1")</f>
        <v>many</v>
      </c>
      <c r="H212" t="str" cm="1">
        <f t="array" ref="H212">IF(ROWS(_xlfn._xlws.FILTER(Table5[r],Table5[rxn-no-enz]=Table5[[#This Row],[rxn-no-enz]]))&gt;1,"many","1")</f>
        <v>many</v>
      </c>
      <c r="I212" t="str">
        <f>_xlfn.XLOOKUP(SUBSTITUTE(Table5[[#This Row],[r]],"'",""),Table6[rxn],Table6[rxn],"no")</f>
        <v>no</v>
      </c>
      <c r="J212" t="str" cm="1">
        <f t="array" ref="J212">_xlfn.XLOOKUP(Table5[[#This Row],[r]],"'"&amp;Table6[rxn]&amp;"'",Table6[expected kapp],"")</f>
        <v/>
      </c>
      <c r="L212" t="s">
        <v>8776</v>
      </c>
      <c r="M212">
        <v>8988.1774343278394</v>
      </c>
      <c r="AA212" s="7" t="s">
        <v>11040</v>
      </c>
      <c r="AB212" s="7" t="str">
        <f>_xlfn.TEXTBEFORE(Table8[[#This Row],[raw]]," ")</f>
        <v>ENZSYN-rt7840</v>
      </c>
      <c r="AC212" s="7">
        <f>_xlfn.NUMBERVALUE(_xlfn.TEXTAFTER(Table8[[#This Row],[raw]]," "))</f>
        <v>4.5269193343527301E-7</v>
      </c>
      <c r="AE212" s="1" t="s">
        <v>2985</v>
      </c>
      <c r="AF212" s="1" t="s">
        <v>2778</v>
      </c>
      <c r="AG212" s="1">
        <v>1.2862148070128299E-2</v>
      </c>
      <c r="AH212" s="1" t="str">
        <f>_xlfn.TEXTAFTER(Table9[[#This Row],[rxn]],"-",-1)</f>
        <v>rt5116</v>
      </c>
      <c r="AI212" s="1" t="str">
        <f>_xlfn.TEXTAFTER(_xlfn.TEXTBEFORE(Table9[[#This Row],[rxn]],"-"&amp;Table9[[#This Row],[enz]]),"RXN-")</f>
        <v>DOLPMT_c_FWD</v>
      </c>
      <c r="AJ212" s="1" t="str">
        <f>_xlfn.TEXTBEFORE(Table9[[#This Row],[rxn]],"_",-1)</f>
        <v>RXN-DOLPMT_c</v>
      </c>
    </row>
    <row r="213" spans="1:36" ht="17" hidden="1" x14ac:dyDescent="0.25">
      <c r="A213" t="s">
        <v>8743</v>
      </c>
      <c r="B213" t="str">
        <f>_xlfn.TEXTAFTER(Table5[[#This Row],[r]],"-",-1)</f>
        <v>rt4039'</v>
      </c>
      <c r="C213" t="str">
        <f>_xlfn.TEXTAFTER(_xlfn.TEXTBEFORE(Table5[[#This Row],[r]],"-"&amp;Table5[[#This Row],[enz]]),"'RXN-")</f>
        <v>AATA_c_FWD</v>
      </c>
      <c r="D213">
        <v>11171.708534568001</v>
      </c>
      <c r="E213">
        <f>_xlfn.XLOOKUP(Table5[[#This Row],[r]],Table3[r],Table3[kapp],"")</f>
        <v>8988.1774343278394</v>
      </c>
      <c r="F213">
        <f>Table5[[#This Row],[kapp]]-Table5[[#This Row],[old]]</f>
        <v>2183.5311002401613</v>
      </c>
      <c r="G213" t="str" cm="1">
        <f t="array" ref="G213">IF(ROWS(_xlfn._xlws.FILTER(Table5[r],Table5[enz]=Table5[[#This Row],[enz]]))&gt;1,"many","1")</f>
        <v>many</v>
      </c>
      <c r="H213" t="str" cm="1">
        <f t="array" ref="H213">IF(ROWS(_xlfn._xlws.FILTER(Table5[r],Table5[rxn-no-enz]=Table5[[#This Row],[rxn-no-enz]]))&gt;1,"many","1")</f>
        <v>many</v>
      </c>
      <c r="I213" t="str">
        <f>_xlfn.XLOOKUP(SUBSTITUTE(Table5[[#This Row],[r]],"'",""),Table6[rxn],Table6[rxn],"no")</f>
        <v>no</v>
      </c>
      <c r="J213" t="str" cm="1">
        <f t="array" ref="J213">_xlfn.XLOOKUP(Table5[[#This Row],[r]],"'"&amp;Table6[rxn]&amp;"'",Table6[expected kapp],"")</f>
        <v/>
      </c>
      <c r="L213" t="s">
        <v>8777</v>
      </c>
      <c r="M213">
        <v>8988.1774343278394</v>
      </c>
      <c r="AA213" s="7" t="s">
        <v>11041</v>
      </c>
      <c r="AB213" s="7" t="str">
        <f>_xlfn.TEXTBEFORE(Table8[[#This Row],[raw]]," ")</f>
        <v>ENZSYN-rt4951</v>
      </c>
      <c r="AC213" s="7">
        <f>_xlfn.NUMBERVALUE(_xlfn.TEXTAFTER(Table8[[#This Row],[raw]]," "))</f>
        <v>9.51298612492873E-9</v>
      </c>
      <c r="AE213" s="1" t="s">
        <v>2986</v>
      </c>
      <c r="AF213" s="1" t="s">
        <v>2778</v>
      </c>
      <c r="AG213" s="1">
        <v>1.2862148070128299E-2</v>
      </c>
      <c r="AH213" s="1" t="str">
        <f>_xlfn.TEXTAFTER(Table9[[#This Row],[rxn]],"-",-1)</f>
        <v>SPONT</v>
      </c>
      <c r="AI213" s="1" t="str">
        <f>_xlfn.TEXTAFTER(_xlfn.TEXTBEFORE(Table9[[#This Row],[rxn]],"-"&amp;Table9[[#This Row],[enz]]),"RXN-")</f>
        <v>DOLPt_c_r_REV</v>
      </c>
      <c r="AJ213" s="1" t="str">
        <f>_xlfn.TEXTBEFORE(Table9[[#This Row],[rxn]],"_",-1)</f>
        <v>RXN-DOLPt_c_r</v>
      </c>
    </row>
    <row r="214" spans="1:36" ht="17" hidden="1" x14ac:dyDescent="0.25">
      <c r="A214" t="s">
        <v>8744</v>
      </c>
      <c r="B214" t="str">
        <f>_xlfn.TEXTAFTER(Table5[[#This Row],[r]],"-",-1)</f>
        <v>rt4039'</v>
      </c>
      <c r="C214" t="str">
        <f>_xlfn.TEXTAFTER(_xlfn.TEXTBEFORE(Table5[[#This Row],[r]],"-"&amp;Table5[[#This Row],[enz]]),"'RXN-")</f>
        <v>AATA_c_REV</v>
      </c>
      <c r="D214">
        <v>11171.708534568001</v>
      </c>
      <c r="E214">
        <f>_xlfn.XLOOKUP(Table5[[#This Row],[r]],Table3[r],Table3[kapp],"")</f>
        <v>8988.1774343278394</v>
      </c>
      <c r="F214">
        <f>Table5[[#This Row],[kapp]]-Table5[[#This Row],[old]]</f>
        <v>2183.5311002401613</v>
      </c>
      <c r="G214" t="str" cm="1">
        <f t="array" ref="G214">IF(ROWS(_xlfn._xlws.FILTER(Table5[r],Table5[enz]=Table5[[#This Row],[enz]]))&gt;1,"many","1")</f>
        <v>many</v>
      </c>
      <c r="H214" t="str" cm="1">
        <f t="array" ref="H214">IF(ROWS(_xlfn._xlws.FILTER(Table5[r],Table5[rxn-no-enz]=Table5[[#This Row],[rxn-no-enz]]))&gt;1,"many","1")</f>
        <v>many</v>
      </c>
      <c r="I214" t="str">
        <f>_xlfn.XLOOKUP(SUBSTITUTE(Table5[[#This Row],[r]],"'",""),Table6[rxn],Table6[rxn],"no")</f>
        <v>no</v>
      </c>
      <c r="J214" t="str" cm="1">
        <f t="array" ref="J214">_xlfn.XLOOKUP(Table5[[#This Row],[r]],"'"&amp;Table6[rxn]&amp;"'",Table6[expected kapp],"")</f>
        <v/>
      </c>
      <c r="L214" t="s">
        <v>8778</v>
      </c>
      <c r="M214">
        <v>8988.1774343278394</v>
      </c>
      <c r="AA214" s="7" t="s">
        <v>11042</v>
      </c>
      <c r="AB214" s="7" t="str">
        <f>_xlfn.TEXTBEFORE(Table8[[#This Row],[raw]]," ")</f>
        <v>ENZSYN-rt2348</v>
      </c>
      <c r="AC214" s="7">
        <f>_xlfn.NUMBERVALUE(_xlfn.TEXTAFTER(Table8[[#This Row],[raw]]," "))</f>
        <v>4.9390339523961797E-7</v>
      </c>
      <c r="AE214" s="1" t="s">
        <v>2987</v>
      </c>
      <c r="AF214" s="1" t="s">
        <v>2778</v>
      </c>
      <c r="AG214" s="9">
        <v>1.1112606577171E-5</v>
      </c>
      <c r="AH214" s="1" t="str">
        <f>_xlfn.TEXTAFTER(Table9[[#This Row],[rxn]],"-",-1)</f>
        <v>rt2746</v>
      </c>
      <c r="AI214" s="1" t="str">
        <f>_xlfn.TEXTAFTER(_xlfn.TEXTBEFORE(Table9[[#This Row],[rxn]],"-"&amp;Table9[[#This Row],[enz]]),"RXN-")</f>
        <v>DPCOAK_c_FWD</v>
      </c>
      <c r="AJ214" s="1" t="str">
        <f>_xlfn.TEXTBEFORE(Table9[[#This Row],[rxn]],"_",-1)</f>
        <v>RXN-DPCOAK_c</v>
      </c>
    </row>
    <row r="215" spans="1:36" ht="17" hidden="1" x14ac:dyDescent="0.25">
      <c r="A215" t="s">
        <v>8746</v>
      </c>
      <c r="B215" t="str">
        <f>_xlfn.TEXTAFTER(Table5[[#This Row],[r]],"-",-1)</f>
        <v>rt7471'</v>
      </c>
      <c r="C215" t="str">
        <f>_xlfn.TEXTAFTER(_xlfn.TEXTBEFORE(Table5[[#This Row],[r]],"-"&amp;Table5[[#This Row],[enz]]),"'RXN-")</f>
        <v>AATA_c_REV</v>
      </c>
      <c r="D215">
        <v>11171.708534568001</v>
      </c>
      <c r="E215">
        <f>_xlfn.XLOOKUP(Table5[[#This Row],[r]],Table3[r],Table3[kapp],"")</f>
        <v>8988.1774343278394</v>
      </c>
      <c r="F215">
        <f>Table5[[#This Row],[kapp]]-Table5[[#This Row],[old]]</f>
        <v>2183.5311002401613</v>
      </c>
      <c r="G215" t="str" cm="1">
        <f t="array" ref="G215">IF(ROWS(_xlfn._xlws.FILTER(Table5[r],Table5[enz]=Table5[[#This Row],[enz]]))&gt;1,"many","1")</f>
        <v>many</v>
      </c>
      <c r="H215" t="str" cm="1">
        <f t="array" ref="H215">IF(ROWS(_xlfn._xlws.FILTER(Table5[r],Table5[rxn-no-enz]=Table5[[#This Row],[rxn-no-enz]]))&gt;1,"many","1")</f>
        <v>many</v>
      </c>
      <c r="I215" t="str">
        <f>_xlfn.XLOOKUP(SUBSTITUTE(Table5[[#This Row],[r]],"'",""),Table6[rxn],Table6[rxn],"no")</f>
        <v>no</v>
      </c>
      <c r="J215" t="str" cm="1">
        <f t="array" ref="J215">_xlfn.XLOOKUP(Table5[[#This Row],[r]],"'"&amp;Table6[rxn]&amp;"'",Table6[expected kapp],"")</f>
        <v/>
      </c>
      <c r="L215" t="s">
        <v>8779</v>
      </c>
      <c r="M215">
        <v>8988.1774343278394</v>
      </c>
      <c r="AA215" s="7" t="s">
        <v>11043</v>
      </c>
      <c r="AB215" s="7" t="str">
        <f>_xlfn.TEXTBEFORE(Table8[[#This Row],[raw]]," ")</f>
        <v>ENZSYN-rt6753</v>
      </c>
      <c r="AC215" s="7">
        <f>_xlfn.NUMBERVALUE(_xlfn.TEXTAFTER(Table8[[#This Row],[raw]]," "))</f>
        <v>7.8471455652610204E-8</v>
      </c>
      <c r="AE215" s="1" t="s">
        <v>2988</v>
      </c>
      <c r="AF215" s="1" t="s">
        <v>2778</v>
      </c>
      <c r="AG215" s="1">
        <v>9.9433452151825794E-2</v>
      </c>
      <c r="AH215" s="1" t="str">
        <f>_xlfn.TEXTAFTER(Table9[[#This Row],[rxn]],"-",-1)</f>
        <v>rt3542</v>
      </c>
      <c r="AI215" s="1" t="str">
        <f>_xlfn.TEXTAFTER(_xlfn.TEXTBEFORE(Table9[[#This Row],[rxn]],"-"&amp;Table9[[#This Row],[enz]]),"RXN-")</f>
        <v>DPMVD_c_FWD</v>
      </c>
      <c r="AJ215" s="1" t="str">
        <f>_xlfn.TEXTBEFORE(Table9[[#This Row],[rxn]],"_",-1)</f>
        <v>RXN-DPMVD_c</v>
      </c>
    </row>
    <row r="216" spans="1:36" ht="17" hidden="1" x14ac:dyDescent="0.25">
      <c r="A216" t="s">
        <v>8747</v>
      </c>
      <c r="B216" t="str">
        <f>_xlfn.TEXTAFTER(Table5[[#This Row],[r]],"-",-1)</f>
        <v>rt2569'</v>
      </c>
      <c r="C216" t="str">
        <f>_xlfn.TEXTAFTER(_xlfn.TEXTBEFORE(Table5[[#This Row],[r]],"-"&amp;Table5[[#This Row],[enz]]),"'RXN-")</f>
        <v>ABTA_c_FWD</v>
      </c>
      <c r="D216">
        <v>11171.708534568001</v>
      </c>
      <c r="E216">
        <f>_xlfn.XLOOKUP(Table5[[#This Row],[r]],Table3[r],Table3[kapp],"")</f>
        <v>8988.1774343278394</v>
      </c>
      <c r="F216">
        <f>Table5[[#This Row],[kapp]]-Table5[[#This Row],[old]]</f>
        <v>2183.5311002401613</v>
      </c>
      <c r="G216" t="str" cm="1">
        <f t="array" ref="G216">IF(ROWS(_xlfn._xlws.FILTER(Table5[r],Table5[enz]=Table5[[#This Row],[enz]]))&gt;1,"many","1")</f>
        <v>1</v>
      </c>
      <c r="H216" t="str" cm="1">
        <f t="array" ref="H216">IF(ROWS(_xlfn._xlws.FILTER(Table5[r],Table5[rxn-no-enz]=Table5[[#This Row],[rxn-no-enz]]))&gt;1,"many","1")</f>
        <v>many</v>
      </c>
      <c r="I216" t="str">
        <f>_xlfn.XLOOKUP(SUBSTITUTE(Table5[[#This Row],[r]],"'",""),Table6[rxn],Table6[rxn],"no")</f>
        <v>no</v>
      </c>
      <c r="J216" t="str" cm="1">
        <f t="array" ref="J216">_xlfn.XLOOKUP(Table5[[#This Row],[r]],"'"&amp;Table6[rxn]&amp;"'",Table6[expected kapp],"")</f>
        <v/>
      </c>
      <c r="L216" t="s">
        <v>8780</v>
      </c>
      <c r="M216">
        <v>8988.1774343278394</v>
      </c>
      <c r="AA216" s="7" t="s">
        <v>11044</v>
      </c>
      <c r="AB216" s="7" t="str">
        <f>_xlfn.TEXTBEFORE(Table8[[#This Row],[raw]]," ")</f>
        <v>ENZSYN-MET16TRX2</v>
      </c>
      <c r="AC216" s="7">
        <f>_xlfn.NUMBERVALUE(_xlfn.TEXTAFTER(Table8[[#This Row],[raw]]," "))</f>
        <v>9.7121260377273504E-9</v>
      </c>
      <c r="AE216" s="1" t="s">
        <v>2989</v>
      </c>
      <c r="AF216" s="1" t="s">
        <v>2778</v>
      </c>
      <c r="AG216" s="9">
        <v>2.2233924732468E-5</v>
      </c>
      <c r="AH216" s="1" t="str">
        <f>_xlfn.TEXTAFTER(Table9[[#This Row],[rxn]],"-",-1)</f>
        <v>rt8469</v>
      </c>
      <c r="AI216" s="1" t="str">
        <f>_xlfn.TEXTAFTER(_xlfn.TEXTBEFORE(Table9[[#This Row],[rxn]],"-"&amp;Table9[[#This Row],[enz]]),"RXN-")</f>
        <v>DRAPPRy_c_FWD</v>
      </c>
      <c r="AJ216" s="1" t="str">
        <f>_xlfn.TEXTBEFORE(Table9[[#This Row],[rxn]],"_",-1)</f>
        <v>RXN-DRAPPRy_c</v>
      </c>
    </row>
    <row r="217" spans="1:36" ht="17" hidden="1" x14ac:dyDescent="0.25">
      <c r="A217" t="s">
        <v>8748</v>
      </c>
      <c r="B217" t="str">
        <f>_xlfn.TEXTAFTER(Table5[[#This Row],[r]],"-",-1)</f>
        <v>rt7537'</v>
      </c>
      <c r="C217" t="str">
        <f>_xlfn.TEXTAFTER(_xlfn.TEXTBEFORE(Table5[[#This Row],[r]],"-"&amp;Table5[[#This Row],[enz]]),"'RXN-")</f>
        <v>ABTA_c_FWD</v>
      </c>
      <c r="D217">
        <v>11171.708534568001</v>
      </c>
      <c r="E217">
        <f>_xlfn.XLOOKUP(Table5[[#This Row],[r]],Table3[r],Table3[kapp],"")</f>
        <v>8988.1774343278394</v>
      </c>
      <c r="F217">
        <f>Table5[[#This Row],[kapp]]-Table5[[#This Row],[old]]</f>
        <v>2183.5311002401613</v>
      </c>
      <c r="G217" t="str" cm="1">
        <f t="array" ref="G217">IF(ROWS(_xlfn._xlws.FILTER(Table5[r],Table5[enz]=Table5[[#This Row],[enz]]))&gt;1,"many","1")</f>
        <v>1</v>
      </c>
      <c r="H217" t="str" cm="1">
        <f t="array" ref="H217">IF(ROWS(_xlfn._xlws.FILTER(Table5[r],Table5[rxn-no-enz]=Table5[[#This Row],[rxn-no-enz]]))&gt;1,"many","1")</f>
        <v>many</v>
      </c>
      <c r="I217" t="str">
        <f>_xlfn.XLOOKUP(SUBSTITUTE(Table5[[#This Row],[r]],"'",""),Table6[rxn],Table6[rxn],"no")</f>
        <v>no</v>
      </c>
      <c r="J217" t="str" cm="1">
        <f t="array" ref="J217">_xlfn.XLOOKUP(Table5[[#This Row],[r]],"'"&amp;Table6[rxn]&amp;"'",Table6[expected kapp],"")</f>
        <v/>
      </c>
      <c r="L217" t="s">
        <v>8781</v>
      </c>
      <c r="M217">
        <v>8988.1774343278394</v>
      </c>
      <c r="AA217" s="7" t="s">
        <v>11045</v>
      </c>
      <c r="AB217" s="7" t="str">
        <f>_xlfn.TEXTBEFORE(Table8[[#This Row],[raw]]," ")</f>
        <v>ENZSYN-rt8262</v>
      </c>
      <c r="AC217" s="7">
        <f>_xlfn.NUMBERVALUE(_xlfn.TEXTAFTER(Table8[[#This Row],[raw]]," "))</f>
        <v>1.2081843559596401E-6</v>
      </c>
      <c r="AE217" s="1" t="s">
        <v>2990</v>
      </c>
      <c r="AF217" s="1" t="s">
        <v>2778</v>
      </c>
      <c r="AG217" s="1">
        <v>7.8843921561466495E-4</v>
      </c>
      <c r="AH217" s="1" t="str">
        <f>_xlfn.TEXTAFTER(Table9[[#This Row],[rxn]],"-",-1)</f>
        <v>rt6884</v>
      </c>
      <c r="AI217" s="1" t="str">
        <f>_xlfn.TEXTAFTER(_xlfn.TEXTBEFORE(Table9[[#This Row],[rxn]],"-"&amp;Table9[[#This Row],[enz]]),"RXN-")</f>
        <v>DTMPK_c_FWD</v>
      </c>
      <c r="AJ217" s="1" t="str">
        <f>_xlfn.TEXTBEFORE(Table9[[#This Row],[rxn]],"_",-1)</f>
        <v>RXN-DTMPK_c</v>
      </c>
    </row>
    <row r="218" spans="1:36" ht="17" hidden="1" x14ac:dyDescent="0.25">
      <c r="A218" t="s">
        <v>8749</v>
      </c>
      <c r="B218" t="str">
        <f>_xlfn.TEXTAFTER(Table5[[#This Row],[r]],"-",-1)</f>
        <v>rt1622_c'</v>
      </c>
      <c r="C218" t="str">
        <f>_xlfn.TEXTAFTER(_xlfn.TEXTBEFORE(Table5[[#This Row],[r]],"-"&amp;Table5[[#This Row],[enz]]),"'RXN-")</f>
        <v>ABTD2Dx_c_FWD</v>
      </c>
      <c r="D218">
        <v>11171.708534568001</v>
      </c>
      <c r="E218">
        <f>_xlfn.XLOOKUP(Table5[[#This Row],[r]],Table3[r],Table3[kapp],"")</f>
        <v>8988.1774343278394</v>
      </c>
      <c r="F218">
        <f>Table5[[#This Row],[kapp]]-Table5[[#This Row],[old]]</f>
        <v>2183.5311002401613</v>
      </c>
      <c r="G218" t="str" cm="1">
        <f t="array" ref="G218">IF(ROWS(_xlfn._xlws.FILTER(Table5[r],Table5[enz]=Table5[[#This Row],[enz]]))&gt;1,"many","1")</f>
        <v>many</v>
      </c>
      <c r="H218" t="str" cm="1">
        <f t="array" ref="H218">IF(ROWS(_xlfn._xlws.FILTER(Table5[r],Table5[rxn-no-enz]=Table5[[#This Row],[rxn-no-enz]]))&gt;1,"many","1")</f>
        <v>1</v>
      </c>
      <c r="I218" t="str">
        <f>_xlfn.XLOOKUP(SUBSTITUTE(Table5[[#This Row],[r]],"'",""),Table6[rxn],Table6[rxn],"no")</f>
        <v>no</v>
      </c>
      <c r="J218" t="str" cm="1">
        <f t="array" ref="J218">_xlfn.XLOOKUP(Table5[[#This Row],[r]],"'"&amp;Table6[rxn]&amp;"'",Table6[expected kapp],"")</f>
        <v/>
      </c>
      <c r="L218" t="s">
        <v>8782</v>
      </c>
      <c r="M218">
        <v>8988.1774343278394</v>
      </c>
      <c r="AA218" s="7" t="s">
        <v>11046</v>
      </c>
      <c r="AB218" s="7" t="str">
        <f>_xlfn.TEXTBEFORE(Table8[[#This Row],[raw]]," ")</f>
        <v>ENZSYN-PDHCPLX</v>
      </c>
      <c r="AC218" s="7">
        <f>_xlfn.NUMBERVALUE(_xlfn.TEXTAFTER(Table8[[#This Row],[raw]]," "))</f>
        <v>4.7977224107092201E-7</v>
      </c>
      <c r="AE218" s="1" t="s">
        <v>6310</v>
      </c>
      <c r="AF218" s="1" t="s">
        <v>2778</v>
      </c>
      <c r="AG218" s="1">
        <v>2.3262762218073399E-2</v>
      </c>
      <c r="AH218" s="1" t="str">
        <f>_xlfn.TEXTAFTER(Table9[[#This Row],[rxn]],"-",-1)</f>
        <v>SPONT</v>
      </c>
      <c r="AI218" s="1" t="str">
        <f>_xlfn.TEXTAFTER(_xlfn.TEXTBEFORE(Table9[[#This Row],[rxn]],"-"&amp;Table9[[#This Row],[enz]]),"RXN-")</f>
        <v>E4Pt_c_m_FWD</v>
      </c>
      <c r="AJ218" s="1" t="str">
        <f>_xlfn.TEXTBEFORE(Table9[[#This Row],[rxn]],"_",-1)</f>
        <v>RXN-E4Pt_c_m</v>
      </c>
    </row>
    <row r="219" spans="1:36" ht="17" hidden="1" x14ac:dyDescent="0.25">
      <c r="A219" t="s">
        <v>8750</v>
      </c>
      <c r="B219" t="str">
        <f>_xlfn.TEXTAFTER(Table5[[#This Row],[r]],"-",-1)</f>
        <v>rt4606'</v>
      </c>
      <c r="C219" t="str">
        <f>_xlfn.TEXTAFTER(_xlfn.TEXTBEFORE(Table5[[#This Row],[r]],"-"&amp;Table5[[#This Row],[enz]]),"'RXN-")</f>
        <v>ABTD2Dy_c_FWD</v>
      </c>
      <c r="D219">
        <v>11171.708534568001</v>
      </c>
      <c r="E219">
        <f>_xlfn.XLOOKUP(Table5[[#This Row],[r]],Table3[r],Table3[kapp],"")</f>
        <v>8988.1774343278394</v>
      </c>
      <c r="F219">
        <f>Table5[[#This Row],[kapp]]-Table5[[#This Row],[old]]</f>
        <v>2183.5311002401613</v>
      </c>
      <c r="G219" t="str" cm="1">
        <f t="array" ref="G219">IF(ROWS(_xlfn._xlws.FILTER(Table5[r],Table5[enz]=Table5[[#This Row],[enz]]))&gt;1,"many","1")</f>
        <v>many</v>
      </c>
      <c r="H219" t="str" cm="1">
        <f t="array" ref="H219">IF(ROWS(_xlfn._xlws.FILTER(Table5[r],Table5[rxn-no-enz]=Table5[[#This Row],[rxn-no-enz]]))&gt;1,"many","1")</f>
        <v>many</v>
      </c>
      <c r="I219" t="str">
        <f>_xlfn.XLOOKUP(SUBSTITUTE(Table5[[#This Row],[r]],"'",""),Table6[rxn],Table6[rxn],"no")</f>
        <v>no</v>
      </c>
      <c r="J219" t="str" cm="1">
        <f t="array" ref="J219">_xlfn.XLOOKUP(Table5[[#This Row],[r]],"'"&amp;Table6[rxn]&amp;"'",Table6[expected kapp],"")</f>
        <v/>
      </c>
      <c r="L219" t="s">
        <v>8783</v>
      </c>
      <c r="M219">
        <v>8988.1774343278394</v>
      </c>
      <c r="AA219" s="7" t="s">
        <v>11047</v>
      </c>
      <c r="AB219" s="7" t="str">
        <f>_xlfn.TEXTBEFORE(Table8[[#This Row],[raw]]," ")</f>
        <v>ENZSYN-rt4380</v>
      </c>
      <c r="AC219" s="7">
        <f>_xlfn.NUMBERVALUE(_xlfn.TEXTAFTER(Table8[[#This Row],[raw]]," "))</f>
        <v>2.12536721925292E-7</v>
      </c>
      <c r="AE219" s="1" t="s">
        <v>2991</v>
      </c>
      <c r="AF219" s="1" t="s">
        <v>2778</v>
      </c>
      <c r="AG219" s="1">
        <v>2.9452783276800499E-2</v>
      </c>
      <c r="AH219" s="1" t="str">
        <f>_xlfn.TEXTAFTER(Table9[[#This Row],[rxn]],"-",-1)</f>
        <v>rt0302</v>
      </c>
      <c r="AI219" s="1" t="str">
        <f>_xlfn.TEXTAFTER(_xlfn.TEXTBEFORE(Table9[[#This Row],[rxn]],"-"&amp;Table9[[#This Row],[enz]]),"RXN-")</f>
        <v>EAR100y_c_FWD</v>
      </c>
      <c r="AJ219" s="1" t="str">
        <f>_xlfn.TEXTBEFORE(Table9[[#This Row],[rxn]],"_",-1)</f>
        <v>RXN-EAR100y_c</v>
      </c>
    </row>
    <row r="220" spans="1:36" ht="17" hidden="1" x14ac:dyDescent="0.25">
      <c r="A220" t="s">
        <v>8751</v>
      </c>
      <c r="B220" t="str">
        <f>_xlfn.TEXTAFTER(Table5[[#This Row],[r]],"-",-1)</f>
        <v>rt4606'</v>
      </c>
      <c r="C220" t="str">
        <f>_xlfn.TEXTAFTER(_xlfn.TEXTBEFORE(Table5[[#This Row],[r]],"-"&amp;Table5[[#This Row],[enz]]),"'RXN-")</f>
        <v>ABTD2Dy_c_REV</v>
      </c>
      <c r="D220">
        <v>11171.708534568001</v>
      </c>
      <c r="E220">
        <f>_xlfn.XLOOKUP(Table5[[#This Row],[r]],Table3[r],Table3[kapp],"")</f>
        <v>8988.1774343278394</v>
      </c>
      <c r="F220">
        <f>Table5[[#This Row],[kapp]]-Table5[[#This Row],[old]]</f>
        <v>2183.5311002401613</v>
      </c>
      <c r="G220" t="str" cm="1">
        <f t="array" ref="G220">IF(ROWS(_xlfn._xlws.FILTER(Table5[r],Table5[enz]=Table5[[#This Row],[enz]]))&gt;1,"many","1")</f>
        <v>many</v>
      </c>
      <c r="H220" t="str" cm="1">
        <f t="array" ref="H220">IF(ROWS(_xlfn._xlws.FILTER(Table5[r],Table5[rxn-no-enz]=Table5[[#This Row],[rxn-no-enz]]))&gt;1,"many","1")</f>
        <v>many</v>
      </c>
      <c r="I220" t="str">
        <f>_xlfn.XLOOKUP(SUBSTITUTE(Table5[[#This Row],[r]],"'",""),Table6[rxn],Table6[rxn],"no")</f>
        <v>no</v>
      </c>
      <c r="J220" t="str" cm="1">
        <f t="array" ref="J220">_xlfn.XLOOKUP(Table5[[#This Row],[r]],"'"&amp;Table6[rxn]&amp;"'",Table6[expected kapp],"")</f>
        <v/>
      </c>
      <c r="L220" t="s">
        <v>8784</v>
      </c>
      <c r="M220">
        <v>8988.1774343278394</v>
      </c>
      <c r="AA220" s="7" t="s">
        <v>11048</v>
      </c>
      <c r="AB220" s="7" t="str">
        <f>_xlfn.TEXTBEFORE(Table8[[#This Row],[raw]]," ")</f>
        <v>ENZSYN-rt2279</v>
      </c>
      <c r="AC220" s="7">
        <f>_xlfn.NUMBERVALUE(_xlfn.TEXTAFTER(Table8[[#This Row],[raw]]," "))</f>
        <v>5.0151193139383403E-8</v>
      </c>
      <c r="AE220" s="1" t="s">
        <v>2992</v>
      </c>
      <c r="AF220" s="1" t="s">
        <v>2778</v>
      </c>
      <c r="AG220" s="9">
        <v>2.9452783276800499E-2</v>
      </c>
      <c r="AH220" s="1" t="str">
        <f>_xlfn.TEXTAFTER(Table9[[#This Row],[rxn]],"-",-1)</f>
        <v>rt0302</v>
      </c>
      <c r="AI220" s="1" t="str">
        <f>_xlfn.TEXTAFTER(_xlfn.TEXTBEFORE(Table9[[#This Row],[rxn]],"-"&amp;Table9[[#This Row],[enz]]),"RXN-")</f>
        <v>EAR120y_c_FWD</v>
      </c>
      <c r="AJ220" s="1" t="str">
        <f>_xlfn.TEXTBEFORE(Table9[[#This Row],[rxn]],"_",-1)</f>
        <v>RXN-EAR120y_c</v>
      </c>
    </row>
    <row r="221" spans="1:36" ht="17" hidden="1" x14ac:dyDescent="0.25">
      <c r="A221" t="s">
        <v>8752</v>
      </c>
      <c r="B221" t="str">
        <f>_xlfn.TEXTAFTER(Table5[[#This Row],[r]],"-",-1)</f>
        <v>rt8084'</v>
      </c>
      <c r="C221" t="str">
        <f>_xlfn.TEXTAFTER(_xlfn.TEXTBEFORE(Table5[[#This Row],[r]],"-"&amp;Table5[[#This Row],[enz]]),"'RXN-")</f>
        <v>ABTD2Dy_c_FWD</v>
      </c>
      <c r="D221">
        <v>11171.708534568001</v>
      </c>
      <c r="E221">
        <f>_xlfn.XLOOKUP(Table5[[#This Row],[r]],Table3[r],Table3[kapp],"")</f>
        <v>8988.1774343278394</v>
      </c>
      <c r="F221">
        <f>Table5[[#This Row],[kapp]]-Table5[[#This Row],[old]]</f>
        <v>2183.5311002401613</v>
      </c>
      <c r="G221" t="str" cm="1">
        <f t="array" ref="G221">IF(ROWS(_xlfn._xlws.FILTER(Table5[r],Table5[enz]=Table5[[#This Row],[enz]]))&gt;1,"many","1")</f>
        <v>many</v>
      </c>
      <c r="H221" t="str" cm="1">
        <f t="array" ref="H221">IF(ROWS(_xlfn._xlws.FILTER(Table5[r],Table5[rxn-no-enz]=Table5[[#This Row],[rxn-no-enz]]))&gt;1,"many","1")</f>
        <v>many</v>
      </c>
      <c r="I221" t="str">
        <f>_xlfn.XLOOKUP(SUBSTITUTE(Table5[[#This Row],[r]],"'",""),Table6[rxn],Table6[rxn],"no")</f>
        <v>no</v>
      </c>
      <c r="J221" t="str" cm="1">
        <f t="array" ref="J221">_xlfn.XLOOKUP(Table5[[#This Row],[r]],"'"&amp;Table6[rxn]&amp;"'",Table6[expected kapp],"")</f>
        <v/>
      </c>
      <c r="L221" t="s">
        <v>8785</v>
      </c>
      <c r="M221">
        <v>8988.1774343278394</v>
      </c>
      <c r="AA221" s="7" t="s">
        <v>11049</v>
      </c>
      <c r="AB221" s="7" t="str">
        <f>_xlfn.TEXTBEFORE(Table8[[#This Row],[raw]]," ")</f>
        <v>ENZSYN-rt0495</v>
      </c>
      <c r="AC221" s="7">
        <f>_xlfn.NUMBERVALUE(_xlfn.TEXTAFTER(Table8[[#This Row],[raw]]," "))</f>
        <v>2.8330583826554999E-4</v>
      </c>
      <c r="AE221" s="1" t="s">
        <v>2993</v>
      </c>
      <c r="AF221" s="1" t="s">
        <v>2778</v>
      </c>
      <c r="AG221" s="1">
        <v>2.9452783276800499E-2</v>
      </c>
      <c r="AH221" s="1" t="str">
        <f>_xlfn.TEXTAFTER(Table9[[#This Row],[rxn]],"-",-1)</f>
        <v>rt0302</v>
      </c>
      <c r="AI221" s="1" t="str">
        <f>_xlfn.TEXTAFTER(_xlfn.TEXTBEFORE(Table9[[#This Row],[rxn]],"-"&amp;Table9[[#This Row],[enz]]),"RXN-")</f>
        <v>EAR140y_c_FWD</v>
      </c>
      <c r="AJ221" s="1" t="str">
        <f>_xlfn.TEXTBEFORE(Table9[[#This Row],[rxn]],"_",-1)</f>
        <v>RXN-EAR140y_c</v>
      </c>
    </row>
    <row r="222" spans="1:36" ht="17" hidden="1" x14ac:dyDescent="0.25">
      <c r="A222" t="s">
        <v>8753</v>
      </c>
      <c r="B222" t="str">
        <f>_xlfn.TEXTAFTER(Table5[[#This Row],[r]],"-",-1)</f>
        <v>rt8084'</v>
      </c>
      <c r="C222" t="str">
        <f>_xlfn.TEXTAFTER(_xlfn.TEXTBEFORE(Table5[[#This Row],[r]],"-"&amp;Table5[[#This Row],[enz]]),"'RXN-")</f>
        <v>ABTD2Dy_c_REV</v>
      </c>
      <c r="D222">
        <v>11171.708534568001</v>
      </c>
      <c r="E222">
        <f>_xlfn.XLOOKUP(Table5[[#This Row],[r]],Table3[r],Table3[kapp],"")</f>
        <v>8988.1774343278394</v>
      </c>
      <c r="F222">
        <f>Table5[[#This Row],[kapp]]-Table5[[#This Row],[old]]</f>
        <v>2183.5311002401613</v>
      </c>
      <c r="G222" t="str" cm="1">
        <f t="array" ref="G222">IF(ROWS(_xlfn._xlws.FILTER(Table5[r],Table5[enz]=Table5[[#This Row],[enz]]))&gt;1,"many","1")</f>
        <v>many</v>
      </c>
      <c r="H222" t="str" cm="1">
        <f t="array" ref="H222">IF(ROWS(_xlfn._xlws.FILTER(Table5[r],Table5[rxn-no-enz]=Table5[[#This Row],[rxn-no-enz]]))&gt;1,"many","1")</f>
        <v>many</v>
      </c>
      <c r="I222" t="str">
        <f>_xlfn.XLOOKUP(SUBSTITUTE(Table5[[#This Row],[r]],"'",""),Table6[rxn],Table6[rxn],"no")</f>
        <v>no</v>
      </c>
      <c r="J222" t="str" cm="1">
        <f t="array" ref="J222">_xlfn.XLOOKUP(Table5[[#This Row],[r]],"'"&amp;Table6[rxn]&amp;"'",Table6[expected kapp],"")</f>
        <v/>
      </c>
      <c r="L222" t="s">
        <v>8786</v>
      </c>
      <c r="M222">
        <v>8988.1774343278394</v>
      </c>
      <c r="AA222" s="7" t="s">
        <v>11050</v>
      </c>
      <c r="AB222" s="7" t="str">
        <f>_xlfn.TEXTBEFORE(Table8[[#This Row],[raw]]," ")</f>
        <v>ENZSYN-rt0717</v>
      </c>
      <c r="AC222" s="7">
        <f>_xlfn.NUMBERVALUE(_xlfn.TEXTAFTER(Table8[[#This Row],[raw]]," "))</f>
        <v>3.79918516105145E-7</v>
      </c>
      <c r="AE222" s="1" t="s">
        <v>2994</v>
      </c>
      <c r="AF222" s="1" t="s">
        <v>2778</v>
      </c>
      <c r="AG222" s="1">
        <v>2.9452783276800499E-2</v>
      </c>
      <c r="AH222" s="1" t="str">
        <f>_xlfn.TEXTAFTER(Table9[[#This Row],[rxn]],"-",-1)</f>
        <v>rt0302</v>
      </c>
      <c r="AI222" s="1" t="str">
        <f>_xlfn.TEXTAFTER(_xlfn.TEXTBEFORE(Table9[[#This Row],[rxn]],"-"&amp;Table9[[#This Row],[enz]]),"RXN-")</f>
        <v>EAR160y_c_FWD</v>
      </c>
      <c r="AJ222" s="1" t="str">
        <f>_xlfn.TEXTBEFORE(Table9[[#This Row],[rxn]],"_",-1)</f>
        <v>RXN-EAR160y_c</v>
      </c>
    </row>
    <row r="223" spans="1:36" ht="17" hidden="1" x14ac:dyDescent="0.25">
      <c r="A223" t="s">
        <v>8754</v>
      </c>
      <c r="B223" t="str">
        <f>_xlfn.TEXTAFTER(Table5[[#This Row],[r]],"-",-1)</f>
        <v>rt1622_c'</v>
      </c>
      <c r="C223" t="str">
        <f>_xlfn.TEXTAFTER(_xlfn.TEXTBEFORE(Table5[[#This Row],[r]],"-"&amp;Table5[[#This Row],[enz]]),"'RXN-")</f>
        <v>ABTD4Dx_c_FWD</v>
      </c>
      <c r="D223">
        <v>11171.708534568001</v>
      </c>
      <c r="E223">
        <f>_xlfn.XLOOKUP(Table5[[#This Row],[r]],Table3[r],Table3[kapp],"")</f>
        <v>8988.1774343278394</v>
      </c>
      <c r="F223">
        <f>Table5[[#This Row],[kapp]]-Table5[[#This Row],[old]]</f>
        <v>2183.5311002401613</v>
      </c>
      <c r="G223" t="str" cm="1">
        <f t="array" ref="G223">IF(ROWS(_xlfn._xlws.FILTER(Table5[r],Table5[enz]=Table5[[#This Row],[enz]]))&gt;1,"many","1")</f>
        <v>many</v>
      </c>
      <c r="H223" t="str" cm="1">
        <f t="array" ref="H223">IF(ROWS(_xlfn._xlws.FILTER(Table5[r],Table5[rxn-no-enz]=Table5[[#This Row],[rxn-no-enz]]))&gt;1,"many","1")</f>
        <v>1</v>
      </c>
      <c r="I223" t="str">
        <f>_xlfn.XLOOKUP(SUBSTITUTE(Table5[[#This Row],[r]],"'",""),Table6[rxn],Table6[rxn],"no")</f>
        <v>no</v>
      </c>
      <c r="J223" t="str" cm="1">
        <f t="array" ref="J223">_xlfn.XLOOKUP(Table5[[#This Row],[r]],"'"&amp;Table6[rxn]&amp;"'",Table6[expected kapp],"")</f>
        <v/>
      </c>
      <c r="L223" t="s">
        <v>8787</v>
      </c>
      <c r="M223">
        <v>8988.1774343278394</v>
      </c>
      <c r="AA223" s="7" t="s">
        <v>11051</v>
      </c>
      <c r="AB223" s="7" t="str">
        <f>_xlfn.TEXTBEFORE(Table8[[#This Row],[raw]]," ")</f>
        <v>ENZSYN-rt3683</v>
      </c>
      <c r="AC223" s="7">
        <f>_xlfn.NUMBERVALUE(_xlfn.TEXTAFTER(Table8[[#This Row],[raw]]," "))</f>
        <v>5.6084790144012497E-8</v>
      </c>
      <c r="AE223" s="1" t="s">
        <v>2995</v>
      </c>
      <c r="AF223" s="1" t="s">
        <v>2778</v>
      </c>
      <c r="AG223" s="1">
        <v>2.2309102530955398E-2</v>
      </c>
      <c r="AH223" s="1" t="str">
        <f>_xlfn.TEXTAFTER(Table9[[#This Row],[rxn]],"-",-1)</f>
        <v>rt0302</v>
      </c>
      <c r="AI223" s="1" t="str">
        <f>_xlfn.TEXTAFTER(_xlfn.TEXTBEFORE(Table9[[#This Row],[rxn]],"-"&amp;Table9[[#This Row],[enz]]),"RXN-")</f>
        <v>EAR180y_c_FWD</v>
      </c>
      <c r="AJ223" s="1" t="str">
        <f>_xlfn.TEXTBEFORE(Table9[[#This Row],[rxn]],"_",-1)</f>
        <v>RXN-EAR180y_c</v>
      </c>
    </row>
    <row r="224" spans="1:36" ht="17" hidden="1" x14ac:dyDescent="0.25">
      <c r="A224" t="s">
        <v>8755</v>
      </c>
      <c r="B224" t="str">
        <f>_xlfn.TEXTAFTER(Table5[[#This Row],[r]],"-",-1)</f>
        <v>rt1622_c'</v>
      </c>
      <c r="C224" t="str">
        <f>_xlfn.TEXTAFTER(_xlfn.TEXTBEFORE(Table5[[#This Row],[r]],"-"&amp;Table5[[#This Row],[enz]]),"'RXN-")</f>
        <v>ABTD4Dx_c_REV</v>
      </c>
      <c r="D224">
        <v>11171.708534568001</v>
      </c>
      <c r="E224">
        <f>_xlfn.XLOOKUP(Table5[[#This Row],[r]],Table3[r],Table3[kapp],"")</f>
        <v>8988.1774343278394</v>
      </c>
      <c r="F224">
        <f>Table5[[#This Row],[kapp]]-Table5[[#This Row],[old]]</f>
        <v>2183.5311002401613</v>
      </c>
      <c r="G224" t="str" cm="1">
        <f t="array" ref="G224">IF(ROWS(_xlfn._xlws.FILTER(Table5[r],Table5[enz]=Table5[[#This Row],[enz]]))&gt;1,"many","1")</f>
        <v>many</v>
      </c>
      <c r="H224" t="str" cm="1">
        <f t="array" ref="H224">IF(ROWS(_xlfn._xlws.FILTER(Table5[r],Table5[rxn-no-enz]=Table5[[#This Row],[rxn-no-enz]]))&gt;1,"many","1")</f>
        <v>1</v>
      </c>
      <c r="I224" t="str">
        <f>_xlfn.XLOOKUP(SUBSTITUTE(Table5[[#This Row],[r]],"'",""),Table6[rxn],Table6[rxn],"no")</f>
        <v>no</v>
      </c>
      <c r="J224" t="str" cm="1">
        <f t="array" ref="J224">_xlfn.XLOOKUP(Table5[[#This Row],[r]],"'"&amp;Table6[rxn]&amp;"'",Table6[expected kapp],"")</f>
        <v/>
      </c>
      <c r="L224" t="s">
        <v>8788</v>
      </c>
      <c r="M224">
        <v>8988.1774343278394</v>
      </c>
      <c r="AA224" s="7" t="s">
        <v>11052</v>
      </c>
      <c r="AB224" s="7" t="str">
        <f>_xlfn.TEXTBEFORE(Table8[[#This Row],[raw]]," ")</f>
        <v>ENZSYN-rt1221</v>
      </c>
      <c r="AC224" s="7">
        <f>_xlfn.NUMBERVALUE(_xlfn.TEXTAFTER(Table8[[#This Row],[raw]]," "))</f>
        <v>2.02863848812591E-6</v>
      </c>
      <c r="AE224" s="1" t="s">
        <v>2996</v>
      </c>
      <c r="AF224" s="1" t="s">
        <v>2778</v>
      </c>
      <c r="AG224" s="1">
        <v>2.9452783276800499E-2</v>
      </c>
      <c r="AH224" s="1" t="str">
        <f>_xlfn.TEXTAFTER(Table9[[#This Row],[rxn]],"-",-1)</f>
        <v>rt0302</v>
      </c>
      <c r="AI224" s="1" t="str">
        <f>_xlfn.TEXTAFTER(_xlfn.TEXTBEFORE(Table9[[#This Row],[rxn]],"-"&amp;Table9[[#This Row],[enz]]),"RXN-")</f>
        <v>EAR40y_c_FWD</v>
      </c>
      <c r="AJ224" s="1" t="str">
        <f>_xlfn.TEXTBEFORE(Table9[[#This Row],[rxn]],"_",-1)</f>
        <v>RXN-EAR40y_c</v>
      </c>
    </row>
    <row r="225" spans="1:36" ht="17" hidden="1" x14ac:dyDescent="0.25">
      <c r="A225" t="s">
        <v>8756</v>
      </c>
      <c r="B225" t="str">
        <f>_xlfn.TEXTAFTER(Table5[[#This Row],[r]],"-",-1)</f>
        <v>rt4606'</v>
      </c>
      <c r="C225" t="str">
        <f>_xlfn.TEXTAFTER(_xlfn.TEXTBEFORE(Table5[[#This Row],[r]],"-"&amp;Table5[[#This Row],[enz]]),"'RXN-")</f>
        <v>ABTD4Dy_c_FWD</v>
      </c>
      <c r="D225">
        <v>11171.708534568001</v>
      </c>
      <c r="E225">
        <f>_xlfn.XLOOKUP(Table5[[#This Row],[r]],Table3[r],Table3[kapp],"")</f>
        <v>8988.1774343278394</v>
      </c>
      <c r="F225">
        <f>Table5[[#This Row],[kapp]]-Table5[[#This Row],[old]]</f>
        <v>2183.5311002401613</v>
      </c>
      <c r="G225" t="str" cm="1">
        <f t="array" ref="G225">IF(ROWS(_xlfn._xlws.FILTER(Table5[r],Table5[enz]=Table5[[#This Row],[enz]]))&gt;1,"many","1")</f>
        <v>many</v>
      </c>
      <c r="H225" t="str" cm="1">
        <f t="array" ref="H225">IF(ROWS(_xlfn._xlws.FILTER(Table5[r],Table5[rxn-no-enz]=Table5[[#This Row],[rxn-no-enz]]))&gt;1,"many","1")</f>
        <v>many</v>
      </c>
      <c r="I225" t="str">
        <f>_xlfn.XLOOKUP(SUBSTITUTE(Table5[[#This Row],[r]],"'",""),Table6[rxn],Table6[rxn],"no")</f>
        <v>no</v>
      </c>
      <c r="J225" t="str" cm="1">
        <f t="array" ref="J225">_xlfn.XLOOKUP(Table5[[#This Row],[r]],"'"&amp;Table6[rxn]&amp;"'",Table6[expected kapp],"")</f>
        <v/>
      </c>
      <c r="L225" t="s">
        <v>8789</v>
      </c>
      <c r="M225">
        <v>8988.1774343278394</v>
      </c>
      <c r="AA225" s="7" t="s">
        <v>11053</v>
      </c>
      <c r="AB225" s="7" t="str">
        <f>_xlfn.TEXTBEFORE(Table8[[#This Row],[raw]]," ")</f>
        <v>ENZSYN-rt7353</v>
      </c>
      <c r="AC225" s="7">
        <f>_xlfn.NUMBERVALUE(_xlfn.TEXTAFTER(Table8[[#This Row],[raw]]," "))</f>
        <v>2.03226850843058E-6</v>
      </c>
      <c r="AE225" s="1" t="s">
        <v>2997</v>
      </c>
      <c r="AF225" s="1" t="s">
        <v>2778</v>
      </c>
      <c r="AG225" s="1">
        <v>2.9452783276800499E-2</v>
      </c>
      <c r="AH225" s="1" t="str">
        <f>_xlfn.TEXTAFTER(Table9[[#This Row],[rxn]],"-",-1)</f>
        <v>rt0302</v>
      </c>
      <c r="AI225" s="1" t="str">
        <f>_xlfn.TEXTAFTER(_xlfn.TEXTBEFORE(Table9[[#This Row],[rxn]],"-"&amp;Table9[[#This Row],[enz]]),"RXN-")</f>
        <v>EAR60y_c_FWD</v>
      </c>
      <c r="AJ225" s="1" t="str">
        <f>_xlfn.TEXTBEFORE(Table9[[#This Row],[rxn]],"_",-1)</f>
        <v>RXN-EAR60y_c</v>
      </c>
    </row>
    <row r="226" spans="1:36" ht="17" hidden="1" x14ac:dyDescent="0.25">
      <c r="A226" t="s">
        <v>8757</v>
      </c>
      <c r="B226" t="str">
        <f>_xlfn.TEXTAFTER(Table5[[#This Row],[r]],"-",-1)</f>
        <v>rt4606'</v>
      </c>
      <c r="C226" t="str">
        <f>_xlfn.TEXTAFTER(_xlfn.TEXTBEFORE(Table5[[#This Row],[r]],"-"&amp;Table5[[#This Row],[enz]]),"'RXN-")</f>
        <v>ABTD4Dy_c_REV</v>
      </c>
      <c r="D226">
        <v>11171.708534568001</v>
      </c>
      <c r="E226">
        <f>_xlfn.XLOOKUP(Table5[[#This Row],[r]],Table3[r],Table3[kapp],"")</f>
        <v>8988.1774343278394</v>
      </c>
      <c r="F226">
        <f>Table5[[#This Row],[kapp]]-Table5[[#This Row],[old]]</f>
        <v>2183.5311002401613</v>
      </c>
      <c r="G226" t="str" cm="1">
        <f t="array" ref="G226">IF(ROWS(_xlfn._xlws.FILTER(Table5[r],Table5[enz]=Table5[[#This Row],[enz]]))&gt;1,"many","1")</f>
        <v>many</v>
      </c>
      <c r="H226" t="str" cm="1">
        <f t="array" ref="H226">IF(ROWS(_xlfn._xlws.FILTER(Table5[r],Table5[rxn-no-enz]=Table5[[#This Row],[rxn-no-enz]]))&gt;1,"many","1")</f>
        <v>many</v>
      </c>
      <c r="I226" t="str">
        <f>_xlfn.XLOOKUP(SUBSTITUTE(Table5[[#This Row],[r]],"'",""),Table6[rxn],Table6[rxn],"no")</f>
        <v>no</v>
      </c>
      <c r="J226" t="str" cm="1">
        <f t="array" ref="J226">_xlfn.XLOOKUP(Table5[[#This Row],[r]],"'"&amp;Table6[rxn]&amp;"'",Table6[expected kapp],"")</f>
        <v/>
      </c>
      <c r="L226" t="s">
        <v>8790</v>
      </c>
      <c r="M226">
        <v>8988.1774343278394</v>
      </c>
      <c r="AA226" s="7" t="s">
        <v>11054</v>
      </c>
      <c r="AB226" s="7" t="str">
        <f>_xlfn.TEXTBEFORE(Table8[[#This Row],[raw]]," ")</f>
        <v>ENZSYN-rt7057</v>
      </c>
      <c r="AC226" s="7">
        <f>_xlfn.NUMBERVALUE(_xlfn.TEXTAFTER(Table8[[#This Row],[raw]]," "))</f>
        <v>3.9400343896479801E-8</v>
      </c>
      <c r="AE226" s="1" t="s">
        <v>2998</v>
      </c>
      <c r="AF226" s="1" t="s">
        <v>2778</v>
      </c>
      <c r="AG226" s="1">
        <v>2.9452783276800499E-2</v>
      </c>
      <c r="AH226" s="1" t="str">
        <f>_xlfn.TEXTAFTER(Table9[[#This Row],[rxn]],"-",-1)</f>
        <v>rt0302</v>
      </c>
      <c r="AI226" s="1" t="str">
        <f>_xlfn.TEXTAFTER(_xlfn.TEXTBEFORE(Table9[[#This Row],[rxn]],"-"&amp;Table9[[#This Row],[enz]]),"RXN-")</f>
        <v>EAR80y_c_FWD</v>
      </c>
      <c r="AJ226" s="1" t="str">
        <f>_xlfn.TEXTBEFORE(Table9[[#This Row],[rxn]],"_",-1)</f>
        <v>RXN-EAR80y_c</v>
      </c>
    </row>
    <row r="227" spans="1:36" ht="17" hidden="1" x14ac:dyDescent="0.25">
      <c r="A227" t="s">
        <v>8758</v>
      </c>
      <c r="B227" t="str">
        <f>_xlfn.TEXTAFTER(Table5[[#This Row],[r]],"-",-1)</f>
        <v>rt8084'</v>
      </c>
      <c r="C227" t="str">
        <f>_xlfn.TEXTAFTER(_xlfn.TEXTBEFORE(Table5[[#This Row],[r]],"-"&amp;Table5[[#This Row],[enz]]),"'RXN-")</f>
        <v>ABTD4Dy_c_FWD</v>
      </c>
      <c r="D227">
        <v>11171.708534568001</v>
      </c>
      <c r="E227">
        <f>_xlfn.XLOOKUP(Table5[[#This Row],[r]],Table3[r],Table3[kapp],"")</f>
        <v>8988.1774343278394</v>
      </c>
      <c r="F227">
        <f>Table5[[#This Row],[kapp]]-Table5[[#This Row],[old]]</f>
        <v>2183.5311002401613</v>
      </c>
      <c r="G227" t="str" cm="1">
        <f t="array" ref="G227">IF(ROWS(_xlfn._xlws.FILTER(Table5[r],Table5[enz]=Table5[[#This Row],[enz]]))&gt;1,"many","1")</f>
        <v>many</v>
      </c>
      <c r="H227" t="str" cm="1">
        <f t="array" ref="H227">IF(ROWS(_xlfn._xlws.FILTER(Table5[r],Table5[rxn-no-enz]=Table5[[#This Row],[rxn-no-enz]]))&gt;1,"many","1")</f>
        <v>many</v>
      </c>
      <c r="I227" t="str">
        <f>_xlfn.XLOOKUP(SUBSTITUTE(Table5[[#This Row],[r]],"'",""),Table6[rxn],Table6[rxn],"no")</f>
        <v>no</v>
      </c>
      <c r="J227" t="str" cm="1">
        <f t="array" ref="J227">_xlfn.XLOOKUP(Table5[[#This Row],[r]],"'"&amp;Table6[rxn]&amp;"'",Table6[expected kapp],"")</f>
        <v/>
      </c>
      <c r="L227" t="s">
        <v>8791</v>
      </c>
      <c r="M227">
        <v>8988.1774343278394</v>
      </c>
      <c r="AA227" s="7" t="s">
        <v>11055</v>
      </c>
      <c r="AB227" s="7" t="str">
        <f>_xlfn.TEXTBEFORE(Table8[[#This Row],[raw]]," ")</f>
        <v>ENZSYN-rt1591</v>
      </c>
      <c r="AC227" s="7">
        <f>_xlfn.NUMBERVALUE(_xlfn.TEXTAFTER(Table8[[#This Row],[raw]]," "))</f>
        <v>2.1232977244107401E-6</v>
      </c>
      <c r="AE227" s="1" t="s">
        <v>2999</v>
      </c>
      <c r="AF227" s="1" t="s">
        <v>2778</v>
      </c>
      <c r="AG227" s="1">
        <v>2.6430297627348799E-3</v>
      </c>
      <c r="AH227" s="1" t="str">
        <f>_xlfn.TEXTAFTER(Table9[[#This Row],[rxn]],"-",-1)</f>
        <v>rt7873</v>
      </c>
      <c r="AI227" s="1" t="str">
        <f>_xlfn.TEXTAFTER(_xlfn.TEXTBEFORE(Table9[[#This Row],[rxn]],"-"&amp;Table9[[#This Row],[enz]]),"RXN-")</f>
        <v>ECOAR200_rm_FWD</v>
      </c>
      <c r="AJ227" s="1" t="str">
        <f>_xlfn.TEXTBEFORE(Table9[[#This Row],[rxn]],"_",-1)</f>
        <v>RXN-ECOAR200_rm</v>
      </c>
    </row>
    <row r="228" spans="1:36" ht="17" hidden="1" x14ac:dyDescent="0.25">
      <c r="A228" t="s">
        <v>8759</v>
      </c>
      <c r="B228" t="str">
        <f>_xlfn.TEXTAFTER(Table5[[#This Row],[r]],"-",-1)</f>
        <v>rt8084'</v>
      </c>
      <c r="C228" t="str">
        <f>_xlfn.TEXTAFTER(_xlfn.TEXTBEFORE(Table5[[#This Row],[r]],"-"&amp;Table5[[#This Row],[enz]]),"'RXN-")</f>
        <v>ABTD4Dy_c_REV</v>
      </c>
      <c r="D228">
        <v>11171.708534568001</v>
      </c>
      <c r="E228">
        <f>_xlfn.XLOOKUP(Table5[[#This Row],[r]],Table3[r],Table3[kapp],"")</f>
        <v>8988.1774343278394</v>
      </c>
      <c r="F228">
        <f>Table5[[#This Row],[kapp]]-Table5[[#This Row],[old]]</f>
        <v>2183.5311002401613</v>
      </c>
      <c r="G228" t="str" cm="1">
        <f t="array" ref="G228">IF(ROWS(_xlfn._xlws.FILTER(Table5[r],Table5[enz]=Table5[[#This Row],[enz]]))&gt;1,"many","1")</f>
        <v>many</v>
      </c>
      <c r="H228" t="str" cm="1">
        <f t="array" ref="H228">IF(ROWS(_xlfn._xlws.FILTER(Table5[r],Table5[rxn-no-enz]=Table5[[#This Row],[rxn-no-enz]]))&gt;1,"many","1")</f>
        <v>many</v>
      </c>
      <c r="I228" t="str">
        <f>_xlfn.XLOOKUP(SUBSTITUTE(Table5[[#This Row],[r]],"'",""),Table6[rxn],Table6[rxn],"no")</f>
        <v>no</v>
      </c>
      <c r="J228" t="str" cm="1">
        <f t="array" ref="J228">_xlfn.XLOOKUP(Table5[[#This Row],[r]],"'"&amp;Table6[rxn]&amp;"'",Table6[expected kapp],"")</f>
        <v/>
      </c>
      <c r="L228" t="s">
        <v>8792</v>
      </c>
      <c r="M228">
        <v>8988.1774343278394</v>
      </c>
      <c r="AA228" s="7" t="s">
        <v>11056</v>
      </c>
      <c r="AB228" s="7" t="str">
        <f>_xlfn.TEXTBEFORE(Table8[[#This Row],[raw]]," ")</f>
        <v>ENZSYN-rt7697</v>
      </c>
      <c r="AC228" s="7">
        <f>_xlfn.NUMBERVALUE(_xlfn.TEXTAFTER(Table8[[#This Row],[raw]]," "))</f>
        <v>1.2780510452710101E-8</v>
      </c>
      <c r="AE228" s="1" t="s">
        <v>3000</v>
      </c>
      <c r="AF228" s="1" t="s">
        <v>2778</v>
      </c>
      <c r="AG228" s="1">
        <v>2.6430297627348799E-3</v>
      </c>
      <c r="AH228" s="1" t="str">
        <f>_xlfn.TEXTAFTER(Table9[[#This Row],[rxn]],"-",-1)</f>
        <v>rt7873</v>
      </c>
      <c r="AI228" s="1" t="str">
        <f>_xlfn.TEXTAFTER(_xlfn.TEXTBEFORE(Table9[[#This Row],[rxn]],"-"&amp;Table9[[#This Row],[enz]]),"RXN-")</f>
        <v>ECOAR220_rm_FWD</v>
      </c>
      <c r="AJ228" s="1" t="str">
        <f>_xlfn.TEXTBEFORE(Table9[[#This Row],[rxn]],"_",-1)</f>
        <v>RXN-ECOAR220_rm</v>
      </c>
    </row>
    <row r="229" spans="1:36" ht="17" hidden="1" x14ac:dyDescent="0.25">
      <c r="A229" t="s">
        <v>8760</v>
      </c>
      <c r="B229" t="str">
        <f>_xlfn.TEXTAFTER(Table5[[#This Row],[r]],"-",-1)</f>
        <v>rt2756_m'</v>
      </c>
      <c r="C229" t="str">
        <f>_xlfn.TEXTAFTER(_xlfn.TEXTBEFORE(Table5[[#This Row],[r]],"-"&amp;Table5[[#This Row],[enz]]),"'RXN-")</f>
        <v>ABUTD_m_FWD</v>
      </c>
      <c r="D229">
        <v>11171.708534568001</v>
      </c>
      <c r="E229">
        <f>_xlfn.XLOOKUP(Table5[[#This Row],[r]],Table3[r],Table3[kapp],"")</f>
        <v>8988.1774343278394</v>
      </c>
      <c r="F229">
        <f>Table5[[#This Row],[kapp]]-Table5[[#This Row],[old]]</f>
        <v>2183.5311002401613</v>
      </c>
      <c r="G229" t="str" cm="1">
        <f t="array" ref="G229">IF(ROWS(_xlfn._xlws.FILTER(Table5[r],Table5[enz]=Table5[[#This Row],[enz]]))&gt;1,"many","1")</f>
        <v>many</v>
      </c>
      <c r="H229" t="str" cm="1">
        <f t="array" ref="H229">IF(ROWS(_xlfn._xlws.FILTER(Table5[r],Table5[rxn-no-enz]=Table5[[#This Row],[rxn-no-enz]]))&gt;1,"many","1")</f>
        <v>1</v>
      </c>
      <c r="I229" t="str">
        <f>_xlfn.XLOOKUP(SUBSTITUTE(Table5[[#This Row],[r]],"'",""),Table6[rxn],Table6[rxn],"no")</f>
        <v>no</v>
      </c>
      <c r="J229" t="str" cm="1">
        <f t="array" ref="J229">_xlfn.XLOOKUP(Table5[[#This Row],[r]],"'"&amp;Table6[rxn]&amp;"'",Table6[expected kapp],"")</f>
        <v/>
      </c>
      <c r="L229" t="s">
        <v>8793</v>
      </c>
      <c r="M229">
        <v>8988.1774343278394</v>
      </c>
      <c r="AA229" s="7" t="s">
        <v>11057</v>
      </c>
      <c r="AB229" s="7" t="str">
        <f>_xlfn.TEXTBEFORE(Table8[[#This Row],[raw]]," ")</f>
        <v>ENZSYN-FRS12</v>
      </c>
      <c r="AC229" s="7">
        <f>_xlfn.NUMBERVALUE(_xlfn.TEXTAFTER(Table8[[#This Row],[raw]]," "))</f>
        <v>1.7253255497088499E-7</v>
      </c>
      <c r="AE229" s="1" t="s">
        <v>3001</v>
      </c>
      <c r="AF229" s="1" t="s">
        <v>2778</v>
      </c>
      <c r="AG229" s="9">
        <v>2.1620119219630499E-3</v>
      </c>
      <c r="AH229" s="1" t="str">
        <f>_xlfn.TEXTAFTER(Table9[[#This Row],[rxn]],"-",-1)</f>
        <v>rt7873</v>
      </c>
      <c r="AI229" s="1" t="str">
        <f>_xlfn.TEXTAFTER(_xlfn.TEXTBEFORE(Table9[[#This Row],[rxn]],"-"&amp;Table9[[#This Row],[enz]]),"RXN-")</f>
        <v>ECOAR240_rm_FWD</v>
      </c>
      <c r="AJ229" s="1" t="str">
        <f>_xlfn.TEXTBEFORE(Table9[[#This Row],[rxn]],"_",-1)</f>
        <v>RXN-ECOAR240_rm</v>
      </c>
    </row>
    <row r="230" spans="1:36" ht="17" hidden="1" x14ac:dyDescent="0.25">
      <c r="A230" t="s">
        <v>8761</v>
      </c>
      <c r="B230" t="str">
        <f>_xlfn.TEXTAFTER(Table5[[#This Row],[r]],"-",-1)</f>
        <v>rt0517'</v>
      </c>
      <c r="C230" t="str">
        <f>_xlfn.TEXTAFTER(_xlfn.TEXTBEFORE(Table5[[#This Row],[r]],"-"&amp;Table5[[#This Row],[enz]]),"'RXN-")</f>
        <v>ACACT100i_m_FWD</v>
      </c>
      <c r="D230">
        <v>11171.708534568001</v>
      </c>
      <c r="E230">
        <f>_xlfn.XLOOKUP(Table5[[#This Row],[r]],Table3[r],Table3[kapp],"")</f>
        <v>8988.1774343278394</v>
      </c>
      <c r="F230">
        <f>Table5[[#This Row],[kapp]]-Table5[[#This Row],[old]]</f>
        <v>2183.5311002401613</v>
      </c>
      <c r="G230" t="str" cm="1">
        <f t="array" ref="G230">IF(ROWS(_xlfn._xlws.FILTER(Table5[r],Table5[enz]=Table5[[#This Row],[enz]]))&gt;1,"many","1")</f>
        <v>many</v>
      </c>
      <c r="H230" t="str" cm="1">
        <f t="array" ref="H230">IF(ROWS(_xlfn._xlws.FILTER(Table5[r],Table5[rxn-no-enz]=Table5[[#This Row],[rxn-no-enz]]))&gt;1,"many","1")</f>
        <v>1</v>
      </c>
      <c r="I230" t="str">
        <f>_xlfn.XLOOKUP(SUBSTITUTE(Table5[[#This Row],[r]],"'",""),Table6[rxn],Table6[rxn],"no")</f>
        <v>no</v>
      </c>
      <c r="J230" t="str" cm="1">
        <f t="array" ref="J230">_xlfn.XLOOKUP(Table5[[#This Row],[r]],"'"&amp;Table6[rxn]&amp;"'",Table6[expected kapp],"")</f>
        <v/>
      </c>
      <c r="L230" t="s">
        <v>8794</v>
      </c>
      <c r="M230">
        <v>8988.1774343278394</v>
      </c>
      <c r="AA230" s="7" t="s">
        <v>11058</v>
      </c>
      <c r="AB230" s="7" t="str">
        <f>_xlfn.TEXTBEFORE(Table8[[#This Row],[raw]]," ")</f>
        <v>ENZSYN-rt1948</v>
      </c>
      <c r="AC230" s="7">
        <f>_xlfn.NUMBERVALUE(_xlfn.TEXTAFTER(Table8[[#This Row],[raw]]," "))</f>
        <v>1.084412764647E-7</v>
      </c>
      <c r="AE230" s="1" t="s">
        <v>3002</v>
      </c>
      <c r="AF230" s="1" t="s">
        <v>2778</v>
      </c>
      <c r="AG230" s="1">
        <v>4.4900887928719799E-4</v>
      </c>
      <c r="AH230" s="1" t="str">
        <f>_xlfn.TEXTAFTER(Table9[[#This Row],[rxn]],"-",-1)</f>
        <v>rt7873</v>
      </c>
      <c r="AI230" s="1" t="str">
        <f>_xlfn.TEXTAFTER(_xlfn.TEXTBEFORE(Table9[[#This Row],[rxn]],"-"&amp;Table9[[#This Row],[enz]]),"RXN-")</f>
        <v>ECOAR260_rm_FWD</v>
      </c>
      <c r="AJ230" s="1" t="str">
        <f>_xlfn.TEXTBEFORE(Table9[[#This Row],[rxn]],"_",-1)</f>
        <v>RXN-ECOAR260_rm</v>
      </c>
    </row>
    <row r="231" spans="1:36" ht="17" hidden="1" x14ac:dyDescent="0.25">
      <c r="A231" t="s">
        <v>8762</v>
      </c>
      <c r="B231" t="str">
        <f>_xlfn.TEXTAFTER(Table5[[#This Row],[r]],"-",-1)</f>
        <v>rt0697'</v>
      </c>
      <c r="C231" t="str">
        <f>_xlfn.TEXTAFTER(_xlfn.TEXTBEFORE(Table5[[#This Row],[r]],"-"&amp;Table5[[#This Row],[enz]]),"'RXN-")</f>
        <v>ACACT100i_x_FWD</v>
      </c>
      <c r="D231">
        <v>11171.708534568001</v>
      </c>
      <c r="E231">
        <f>_xlfn.XLOOKUP(Table5[[#This Row],[r]],Table3[r],Table3[kapp],"")</f>
        <v>8988.1774343278394</v>
      </c>
      <c r="F231">
        <f>Table5[[#This Row],[kapp]]-Table5[[#This Row],[old]]</f>
        <v>2183.5311002401613</v>
      </c>
      <c r="G231" t="str" cm="1">
        <f t="array" ref="G231">IF(ROWS(_xlfn._xlws.FILTER(Table5[r],Table5[enz]=Table5[[#This Row],[enz]]))&gt;1,"many","1")</f>
        <v>many</v>
      </c>
      <c r="H231" t="str" cm="1">
        <f t="array" ref="H231">IF(ROWS(_xlfn._xlws.FILTER(Table5[r],Table5[rxn-no-enz]=Table5[[#This Row],[rxn-no-enz]]))&gt;1,"many","1")</f>
        <v>many</v>
      </c>
      <c r="I231" t="str">
        <f>_xlfn.XLOOKUP(SUBSTITUTE(Table5[[#This Row],[r]],"'",""),Table6[rxn],Table6[rxn],"no")</f>
        <v>no</v>
      </c>
      <c r="J231" t="str" cm="1">
        <f t="array" ref="J231">_xlfn.XLOOKUP(Table5[[#This Row],[r]],"'"&amp;Table6[rxn]&amp;"'",Table6[expected kapp],"")</f>
        <v/>
      </c>
      <c r="L231" t="s">
        <v>8795</v>
      </c>
      <c r="M231">
        <v>8988.1774343278394</v>
      </c>
      <c r="AA231" s="7" t="s">
        <v>11059</v>
      </c>
      <c r="AB231" s="7" t="str">
        <f>_xlfn.TEXTBEFORE(Table8[[#This Row],[raw]]," ")</f>
        <v>ENZSYN-rt0521</v>
      </c>
      <c r="AC231" s="7">
        <f>_xlfn.NUMBERVALUE(_xlfn.TEXTAFTER(Table8[[#This Row],[raw]]," "))</f>
        <v>3.5611724029646502E-6</v>
      </c>
      <c r="AE231" s="1" t="s">
        <v>3003</v>
      </c>
      <c r="AF231" s="1" t="s">
        <v>2778</v>
      </c>
      <c r="AG231" s="1">
        <v>1.21849346819551</v>
      </c>
      <c r="AH231" s="1" t="str">
        <f>_xlfn.TEXTAFTER(Table9[[#This Row],[rxn]],"-",-1)</f>
        <v>rt0669</v>
      </c>
      <c r="AI231" s="1" t="str">
        <f>_xlfn.TEXTAFTER(_xlfn.TEXTBEFORE(Table9[[#This Row],[rxn]],"-"&amp;Table9[[#This Row],[enz]]),"RXN-")</f>
        <v>ENO_c_FWD</v>
      </c>
      <c r="AJ231" s="1" t="str">
        <f>_xlfn.TEXTBEFORE(Table9[[#This Row],[rxn]],"_",-1)</f>
        <v>RXN-ENO_c</v>
      </c>
    </row>
    <row r="232" spans="1:36" ht="17" hidden="1" x14ac:dyDescent="0.25">
      <c r="A232" t="s">
        <v>8763</v>
      </c>
      <c r="B232" t="str">
        <f>_xlfn.TEXTAFTER(Table5[[#This Row],[r]],"-",-1)</f>
        <v>rt5445'</v>
      </c>
      <c r="C232" t="str">
        <f>_xlfn.TEXTAFTER(_xlfn.TEXTBEFORE(Table5[[#This Row],[r]],"-"&amp;Table5[[#This Row],[enz]]),"'RXN-")</f>
        <v>ACACT100i_x_FWD</v>
      </c>
      <c r="D232">
        <v>11171.708534568001</v>
      </c>
      <c r="E232">
        <f>_xlfn.XLOOKUP(Table5[[#This Row],[r]],Table3[r],Table3[kapp],"")</f>
        <v>8988.1774343278394</v>
      </c>
      <c r="F232">
        <f>Table5[[#This Row],[kapp]]-Table5[[#This Row],[old]]</f>
        <v>2183.5311002401613</v>
      </c>
      <c r="G232" t="str" cm="1">
        <f t="array" ref="G232">IF(ROWS(_xlfn._xlws.FILTER(Table5[r],Table5[enz]=Table5[[#This Row],[enz]]))&gt;1,"many","1")</f>
        <v>many</v>
      </c>
      <c r="H232" t="str" cm="1">
        <f t="array" ref="H232">IF(ROWS(_xlfn._xlws.FILTER(Table5[r],Table5[rxn-no-enz]=Table5[[#This Row],[rxn-no-enz]]))&gt;1,"many","1")</f>
        <v>many</v>
      </c>
      <c r="I232" t="str">
        <f>_xlfn.XLOOKUP(SUBSTITUTE(Table5[[#This Row],[r]],"'",""),Table6[rxn],Table6[rxn],"no")</f>
        <v>no</v>
      </c>
      <c r="J232" t="str" cm="1">
        <f t="array" ref="J232">_xlfn.XLOOKUP(Table5[[#This Row],[r]],"'"&amp;Table6[rxn]&amp;"'",Table6[expected kapp],"")</f>
        <v/>
      </c>
      <c r="L232" t="s">
        <v>8796</v>
      </c>
      <c r="M232">
        <v>8988.1774343278394</v>
      </c>
      <c r="AA232" s="7" t="s">
        <v>11060</v>
      </c>
      <c r="AB232" s="7" t="str">
        <f>_xlfn.TEXTBEFORE(Table8[[#This Row],[raw]]," ")</f>
        <v>ENZSYN-rt0873</v>
      </c>
      <c r="AC232" s="7">
        <f>_xlfn.NUMBERVALUE(_xlfn.TEXTAFTER(Table8[[#This Row],[raw]]," "))</f>
        <v>6.1176088129031301E-7</v>
      </c>
      <c r="AE232" s="1" t="s">
        <v>3005</v>
      </c>
      <c r="AF232" s="1" t="s">
        <v>2778</v>
      </c>
      <c r="AG232" s="9">
        <v>4.4493733652127997E-5</v>
      </c>
      <c r="AH232" s="1" t="str">
        <f>_xlfn.TEXTAFTER(Table9[[#This Row],[rxn]],"-",-1)</f>
        <v>rt2799_l</v>
      </c>
      <c r="AI232" s="1" t="str">
        <f>_xlfn.TEXTAFTER(_xlfn.TEXTBEFORE(Table9[[#This Row],[rxn]],"-"&amp;Table9[[#This Row],[enz]]),"RXN-")</f>
        <v>FACOAL160_l_FWD</v>
      </c>
      <c r="AJ232" s="1" t="str">
        <f>_xlfn.TEXTBEFORE(Table9[[#This Row],[rxn]],"_",-1)</f>
        <v>RXN-FACOAL160_l_FWD-rt2799</v>
      </c>
    </row>
    <row r="233" spans="1:36" ht="17" hidden="1" x14ac:dyDescent="0.25">
      <c r="A233" t="s">
        <v>8764</v>
      </c>
      <c r="B233" t="str">
        <f>_xlfn.TEXTAFTER(Table5[[#This Row],[r]],"-",-1)</f>
        <v>rt6860'</v>
      </c>
      <c r="C233" t="str">
        <f>_xlfn.TEXTAFTER(_xlfn.TEXTBEFORE(Table5[[#This Row],[r]],"-"&amp;Table5[[#This Row],[enz]]),"'RXN-")</f>
        <v>ACACT100i_x_FWD</v>
      </c>
      <c r="D233">
        <v>11171.708534568001</v>
      </c>
      <c r="E233">
        <f>_xlfn.XLOOKUP(Table5[[#This Row],[r]],Table3[r],Table3[kapp],"")</f>
        <v>8988.1774343278394</v>
      </c>
      <c r="F233">
        <f>Table5[[#This Row],[kapp]]-Table5[[#This Row],[old]]</f>
        <v>2183.5311002401613</v>
      </c>
      <c r="G233" t="str" cm="1">
        <f t="array" ref="G233">IF(ROWS(_xlfn._xlws.FILTER(Table5[r],Table5[enz]=Table5[[#This Row],[enz]]))&gt;1,"many","1")</f>
        <v>many</v>
      </c>
      <c r="H233" t="str" cm="1">
        <f t="array" ref="H233">IF(ROWS(_xlfn._xlws.FILTER(Table5[r],Table5[rxn-no-enz]=Table5[[#This Row],[rxn-no-enz]]))&gt;1,"many","1")</f>
        <v>many</v>
      </c>
      <c r="I233" t="str">
        <f>_xlfn.XLOOKUP(SUBSTITUTE(Table5[[#This Row],[r]],"'",""),Table6[rxn],Table6[rxn],"no")</f>
        <v>no</v>
      </c>
      <c r="J233" t="str" cm="1">
        <f t="array" ref="J233">_xlfn.XLOOKUP(Table5[[#This Row],[r]],"'"&amp;Table6[rxn]&amp;"'",Table6[expected kapp],"")</f>
        <v/>
      </c>
      <c r="L233" t="s">
        <v>8797</v>
      </c>
      <c r="M233">
        <v>8988.1774343278394</v>
      </c>
      <c r="AA233" s="7" t="s">
        <v>11061</v>
      </c>
      <c r="AB233" s="7" t="str">
        <f>_xlfn.TEXTBEFORE(Table8[[#This Row],[raw]]," ")</f>
        <v>ENZSYN-rt0334</v>
      </c>
      <c r="AC233" s="7">
        <f>_xlfn.NUMBERVALUE(_xlfn.TEXTAFTER(Table8[[#This Row],[raw]]," "))</f>
        <v>1.82233986998721E-7</v>
      </c>
      <c r="AE233" s="1" t="s">
        <v>3006</v>
      </c>
      <c r="AF233" s="1" t="s">
        <v>2778</v>
      </c>
      <c r="AG233" s="9">
        <v>2.9661250747035998E-5</v>
      </c>
      <c r="AH233" s="1" t="str">
        <f>_xlfn.TEXTAFTER(Table9[[#This Row],[rxn]],"-",-1)</f>
        <v>rt2799_l</v>
      </c>
      <c r="AI233" s="1" t="str">
        <f>_xlfn.TEXTAFTER(_xlfn.TEXTBEFORE(Table9[[#This Row],[rxn]],"-"&amp;Table9[[#This Row],[enz]]),"RXN-")</f>
        <v>FACOAL180_l_FWD</v>
      </c>
      <c r="AJ233" s="1" t="str">
        <f>_xlfn.TEXTBEFORE(Table9[[#This Row],[rxn]],"_",-1)</f>
        <v>RXN-FACOAL180_l_FWD-rt2799</v>
      </c>
    </row>
    <row r="234" spans="1:36" ht="17" hidden="1" x14ac:dyDescent="0.25">
      <c r="A234" t="s">
        <v>8765</v>
      </c>
      <c r="B234" t="str">
        <f>_xlfn.TEXTAFTER(Table5[[#This Row],[r]],"-",-1)</f>
        <v>rt0697'</v>
      </c>
      <c r="C234" t="str">
        <f>_xlfn.TEXTAFTER(_xlfn.TEXTBEFORE(Table5[[#This Row],[r]],"-"&amp;Table5[[#This Row],[enz]]),"'RXN-")</f>
        <v>ACACT101ei_x_FWD</v>
      </c>
      <c r="D234">
        <v>11171.708534568001</v>
      </c>
      <c r="E234">
        <f>_xlfn.XLOOKUP(Table5[[#This Row],[r]],Table3[r],Table3[kapp],"")</f>
        <v>8988.1774343278394</v>
      </c>
      <c r="F234">
        <f>Table5[[#This Row],[kapp]]-Table5[[#This Row],[old]]</f>
        <v>2183.5311002401613</v>
      </c>
      <c r="G234" t="str" cm="1">
        <f t="array" ref="G234">IF(ROWS(_xlfn._xlws.FILTER(Table5[r],Table5[enz]=Table5[[#This Row],[enz]]))&gt;1,"many","1")</f>
        <v>many</v>
      </c>
      <c r="H234" t="str" cm="1">
        <f t="array" ref="H234">IF(ROWS(_xlfn._xlws.FILTER(Table5[r],Table5[rxn-no-enz]=Table5[[#This Row],[rxn-no-enz]]))&gt;1,"many","1")</f>
        <v>many</v>
      </c>
      <c r="I234" t="str">
        <f>_xlfn.XLOOKUP(SUBSTITUTE(Table5[[#This Row],[r]],"'",""),Table6[rxn],Table6[rxn],"no")</f>
        <v>no</v>
      </c>
      <c r="J234" t="str" cm="1">
        <f t="array" ref="J234">_xlfn.XLOOKUP(Table5[[#This Row],[r]],"'"&amp;Table6[rxn]&amp;"'",Table6[expected kapp],"")</f>
        <v/>
      </c>
      <c r="L234" t="s">
        <v>8798</v>
      </c>
      <c r="M234">
        <v>8988.1774343278394</v>
      </c>
      <c r="AA234" s="7" t="s">
        <v>11062</v>
      </c>
      <c r="AB234" s="7" t="str">
        <f>_xlfn.TEXTBEFORE(Table8[[#This Row],[raw]]," ")</f>
        <v>ENZSYN-rt5817</v>
      </c>
      <c r="AC234" s="7">
        <f>_xlfn.NUMBERVALUE(_xlfn.TEXTAFTER(Table8[[#This Row],[raw]]," "))</f>
        <v>5.5313697479110701E-8</v>
      </c>
      <c r="AE234" s="1" t="s">
        <v>6510</v>
      </c>
      <c r="AF234" s="1" t="s">
        <v>2778</v>
      </c>
      <c r="AG234" s="9">
        <v>5.4447077730346E-5</v>
      </c>
      <c r="AH234" s="1" t="str">
        <f>_xlfn.TEXTAFTER(Table9[[#This Row],[rxn]],"-",-1)</f>
        <v>rt2799_l</v>
      </c>
      <c r="AI234" s="1" t="str">
        <f>_xlfn.TEXTAFTER(_xlfn.TEXTBEFORE(Table9[[#This Row],[rxn]],"-"&amp;Table9[[#This Row],[enz]]),"RXN-")</f>
        <v>FACOAL181_l_FWD</v>
      </c>
      <c r="AJ234" s="1" t="str">
        <f>_xlfn.TEXTBEFORE(Table9[[#This Row],[rxn]],"_",-1)</f>
        <v>RXN-FACOAL181_l_FWD-rt2799</v>
      </c>
    </row>
    <row r="235" spans="1:36" ht="17" hidden="1" x14ac:dyDescent="0.25">
      <c r="A235" t="s">
        <v>8766</v>
      </c>
      <c r="B235" t="str">
        <f>_xlfn.TEXTAFTER(Table5[[#This Row],[r]],"-",-1)</f>
        <v>rt5445'</v>
      </c>
      <c r="C235" t="str">
        <f>_xlfn.TEXTAFTER(_xlfn.TEXTBEFORE(Table5[[#This Row],[r]],"-"&amp;Table5[[#This Row],[enz]]),"'RXN-")</f>
        <v>ACACT101ei_x_FWD</v>
      </c>
      <c r="D235">
        <v>11171.708534568001</v>
      </c>
      <c r="E235">
        <f>_xlfn.XLOOKUP(Table5[[#This Row],[r]],Table3[r],Table3[kapp],"")</f>
        <v>8988.1774343278394</v>
      </c>
      <c r="F235">
        <f>Table5[[#This Row],[kapp]]-Table5[[#This Row],[old]]</f>
        <v>2183.5311002401613</v>
      </c>
      <c r="G235" t="str" cm="1">
        <f t="array" ref="G235">IF(ROWS(_xlfn._xlws.FILTER(Table5[r],Table5[enz]=Table5[[#This Row],[enz]]))&gt;1,"many","1")</f>
        <v>many</v>
      </c>
      <c r="H235" t="str" cm="1">
        <f t="array" ref="H235">IF(ROWS(_xlfn._xlws.FILTER(Table5[r],Table5[rxn-no-enz]=Table5[[#This Row],[rxn-no-enz]]))&gt;1,"many","1")</f>
        <v>many</v>
      </c>
      <c r="I235" t="str">
        <f>_xlfn.XLOOKUP(SUBSTITUTE(Table5[[#This Row],[r]],"'",""),Table6[rxn],Table6[rxn],"no")</f>
        <v>no</v>
      </c>
      <c r="J235" t="str" cm="1">
        <f t="array" ref="J235">_xlfn.XLOOKUP(Table5[[#This Row],[r]],"'"&amp;Table6[rxn]&amp;"'",Table6[expected kapp],"")</f>
        <v/>
      </c>
      <c r="L235" t="s">
        <v>8799</v>
      </c>
      <c r="M235">
        <v>8988.1774343278394</v>
      </c>
      <c r="AA235" s="7" t="s">
        <v>11063</v>
      </c>
      <c r="AB235" s="7" t="str">
        <f>_xlfn.TEXTBEFORE(Table8[[#This Row],[raw]]," ")</f>
        <v>ENZSYN-rt7511</v>
      </c>
      <c r="AC235" s="7">
        <f>_xlfn.NUMBERVALUE(_xlfn.TEXTAFTER(Table8[[#This Row],[raw]]," "))</f>
        <v>2.56649828327874E-6</v>
      </c>
      <c r="AE235" s="1" t="s">
        <v>6513</v>
      </c>
      <c r="AF235" s="1" t="s">
        <v>2778</v>
      </c>
      <c r="AG235" s="9">
        <v>6.9448308437651996E-5</v>
      </c>
      <c r="AH235" s="1" t="str">
        <f>_xlfn.TEXTAFTER(Table9[[#This Row],[rxn]],"-",-1)</f>
        <v>rt2799_l</v>
      </c>
      <c r="AI235" s="1" t="str">
        <f>_xlfn.TEXTAFTER(_xlfn.TEXTBEFORE(Table9[[#This Row],[rxn]],"-"&amp;Table9[[#This Row],[enz]]),"RXN-")</f>
        <v>FACOAL182_l_FWD</v>
      </c>
      <c r="AJ235" s="1" t="str">
        <f>_xlfn.TEXTBEFORE(Table9[[#This Row],[rxn]],"_",-1)</f>
        <v>RXN-FACOAL182_l_FWD-rt2799</v>
      </c>
    </row>
    <row r="236" spans="1:36" ht="17" hidden="1" x14ac:dyDescent="0.25">
      <c r="A236" t="s">
        <v>8767</v>
      </c>
      <c r="B236" t="str">
        <f>_xlfn.TEXTAFTER(Table5[[#This Row],[r]],"-",-1)</f>
        <v>rt6860'</v>
      </c>
      <c r="C236" t="str">
        <f>_xlfn.TEXTAFTER(_xlfn.TEXTBEFORE(Table5[[#This Row],[r]],"-"&amp;Table5[[#This Row],[enz]]),"'RXN-")</f>
        <v>ACACT101ei_x_FWD</v>
      </c>
      <c r="D236">
        <v>11171.708534568001</v>
      </c>
      <c r="E236">
        <f>_xlfn.XLOOKUP(Table5[[#This Row],[r]],Table3[r],Table3[kapp],"")</f>
        <v>8988.1774343278394</v>
      </c>
      <c r="F236">
        <f>Table5[[#This Row],[kapp]]-Table5[[#This Row],[old]]</f>
        <v>2183.5311002401613</v>
      </c>
      <c r="G236" t="str" cm="1">
        <f t="array" ref="G236">IF(ROWS(_xlfn._xlws.FILTER(Table5[r],Table5[enz]=Table5[[#This Row],[enz]]))&gt;1,"many","1")</f>
        <v>many</v>
      </c>
      <c r="H236" t="str" cm="1">
        <f t="array" ref="H236">IF(ROWS(_xlfn._xlws.FILTER(Table5[r],Table5[rxn-no-enz]=Table5[[#This Row],[rxn-no-enz]]))&gt;1,"many","1")</f>
        <v>many</v>
      </c>
      <c r="I236" t="str">
        <f>_xlfn.XLOOKUP(SUBSTITUTE(Table5[[#This Row],[r]],"'",""),Table6[rxn],Table6[rxn],"no")</f>
        <v>no</v>
      </c>
      <c r="J236" t="str" cm="1">
        <f t="array" ref="J236">_xlfn.XLOOKUP(Table5[[#This Row],[r]],"'"&amp;Table6[rxn]&amp;"'",Table6[expected kapp],"")</f>
        <v/>
      </c>
      <c r="L236" t="s">
        <v>8800</v>
      </c>
      <c r="M236">
        <v>8988.1774343278394</v>
      </c>
      <c r="AA236" s="7" t="s">
        <v>11064</v>
      </c>
      <c r="AB236" s="7" t="str">
        <f>_xlfn.TEXTBEFORE(Table8[[#This Row],[raw]]," ")</f>
        <v>ENZSYN-rt6350</v>
      </c>
      <c r="AC236" s="7">
        <f>_xlfn.NUMBERVALUE(_xlfn.TEXTAFTER(Table8[[#This Row],[raw]]," "))</f>
        <v>6.9739086500361701E-9</v>
      </c>
      <c r="AE236" s="1" t="s">
        <v>6516</v>
      </c>
      <c r="AF236" s="1" t="s">
        <v>2778</v>
      </c>
      <c r="AG236" s="9">
        <v>1.41305289507869E-5</v>
      </c>
      <c r="AH236" s="1" t="str">
        <f>_xlfn.TEXTAFTER(Table9[[#This Row],[rxn]],"-",-1)</f>
        <v>rt2799_l</v>
      </c>
      <c r="AI236" s="1" t="str">
        <f>_xlfn.TEXTAFTER(_xlfn.TEXTBEFORE(Table9[[#This Row],[rxn]],"-"&amp;Table9[[#This Row],[enz]]),"RXN-")</f>
        <v>FACOAL183_l_FWD</v>
      </c>
      <c r="AJ236" s="1" t="str">
        <f>_xlfn.TEXTBEFORE(Table9[[#This Row],[rxn]],"_",-1)</f>
        <v>RXN-FACOAL183_l_FWD-rt2799</v>
      </c>
    </row>
    <row r="237" spans="1:36" ht="17" hidden="1" x14ac:dyDescent="0.25">
      <c r="A237" t="s">
        <v>8768</v>
      </c>
      <c r="B237" t="str">
        <f>_xlfn.TEXTAFTER(Table5[[#This Row],[r]],"-",-1)</f>
        <v>rt0517'</v>
      </c>
      <c r="C237" t="str">
        <f>_xlfn.TEXTAFTER(_xlfn.TEXTBEFORE(Table5[[#This Row],[r]],"-"&amp;Table5[[#This Row],[enz]]),"'RXN-")</f>
        <v>ACACT120i_m_FWD</v>
      </c>
      <c r="D237">
        <v>11171.708534568001</v>
      </c>
      <c r="E237">
        <f>_xlfn.XLOOKUP(Table5[[#This Row],[r]],Table3[r],Table3[kapp],"")</f>
        <v>8988.1774343278394</v>
      </c>
      <c r="F237">
        <f>Table5[[#This Row],[kapp]]-Table5[[#This Row],[old]]</f>
        <v>2183.5311002401613</v>
      </c>
      <c r="G237" t="str" cm="1">
        <f t="array" ref="G237">IF(ROWS(_xlfn._xlws.FILTER(Table5[r],Table5[enz]=Table5[[#This Row],[enz]]))&gt;1,"many","1")</f>
        <v>many</v>
      </c>
      <c r="H237" t="str" cm="1">
        <f t="array" ref="H237">IF(ROWS(_xlfn._xlws.FILTER(Table5[r],Table5[rxn-no-enz]=Table5[[#This Row],[rxn-no-enz]]))&gt;1,"many","1")</f>
        <v>1</v>
      </c>
      <c r="I237" t="str">
        <f>_xlfn.XLOOKUP(SUBSTITUTE(Table5[[#This Row],[r]],"'",""),Table6[rxn],Table6[rxn],"no")</f>
        <v>no</v>
      </c>
      <c r="J237" t="str" cm="1">
        <f t="array" ref="J237">_xlfn.XLOOKUP(Table5[[#This Row],[r]],"'"&amp;Table6[rxn]&amp;"'",Table6[expected kapp],"")</f>
        <v/>
      </c>
      <c r="L237" t="s">
        <v>8801</v>
      </c>
      <c r="M237">
        <v>8988.1774343278394</v>
      </c>
      <c r="AA237" s="7" t="s">
        <v>11065</v>
      </c>
      <c r="AB237" s="7" t="str">
        <f>_xlfn.TEXTBEFORE(Table8[[#This Row],[raw]]," ")</f>
        <v>ENZSYN-rt5026</v>
      </c>
      <c r="AC237" s="7">
        <f>_xlfn.NUMBERVALUE(_xlfn.TEXTAFTER(Table8[[#This Row],[raw]]," "))</f>
        <v>4.0093593222273503E-8</v>
      </c>
      <c r="AE237" s="1" t="s">
        <v>6524</v>
      </c>
      <c r="AF237" s="1" t="s">
        <v>2778</v>
      </c>
      <c r="AG237" s="9">
        <v>6.2432164772409997E-6</v>
      </c>
      <c r="AH237" s="1" t="str">
        <f>_xlfn.TEXTAFTER(Table9[[#This Row],[rxn]],"-",-1)</f>
        <v>rt1544_l</v>
      </c>
      <c r="AI237" s="1" t="str">
        <f>_xlfn.TEXTAFTER(_xlfn.TEXTBEFORE(Table9[[#This Row],[rxn]],"-"&amp;Table9[[#This Row],[enz]]),"RXN-")</f>
        <v>FACOAL220_l_FWD</v>
      </c>
      <c r="AJ237" s="1" t="str">
        <f>_xlfn.TEXTBEFORE(Table9[[#This Row],[rxn]],"_",-1)</f>
        <v>RXN-FACOAL220_l_FWD-rt1544</v>
      </c>
    </row>
    <row r="238" spans="1:36" ht="17" hidden="1" x14ac:dyDescent="0.25">
      <c r="A238" t="s">
        <v>8769</v>
      </c>
      <c r="B238" t="str">
        <f>_xlfn.TEXTAFTER(Table5[[#This Row],[r]],"-",-1)</f>
        <v>rt0697'</v>
      </c>
      <c r="C238" t="str">
        <f>_xlfn.TEXTAFTER(_xlfn.TEXTBEFORE(Table5[[#This Row],[r]],"-"&amp;Table5[[#This Row],[enz]]),"'RXN-")</f>
        <v>ACACT120i_x_FWD</v>
      </c>
      <c r="D238">
        <v>11171.708534568001</v>
      </c>
      <c r="E238">
        <f>_xlfn.XLOOKUP(Table5[[#This Row],[r]],Table3[r],Table3[kapp],"")</f>
        <v>8988.1774343278394</v>
      </c>
      <c r="F238">
        <f>Table5[[#This Row],[kapp]]-Table5[[#This Row],[old]]</f>
        <v>2183.5311002401613</v>
      </c>
      <c r="G238" t="str" cm="1">
        <f t="array" ref="G238">IF(ROWS(_xlfn._xlws.FILTER(Table5[r],Table5[enz]=Table5[[#This Row],[enz]]))&gt;1,"many","1")</f>
        <v>many</v>
      </c>
      <c r="H238" t="str" cm="1">
        <f t="array" ref="H238">IF(ROWS(_xlfn._xlws.FILTER(Table5[r],Table5[rxn-no-enz]=Table5[[#This Row],[rxn-no-enz]]))&gt;1,"many","1")</f>
        <v>many</v>
      </c>
      <c r="I238" t="str">
        <f>_xlfn.XLOOKUP(SUBSTITUTE(Table5[[#This Row],[r]],"'",""),Table6[rxn],Table6[rxn],"no")</f>
        <v>no</v>
      </c>
      <c r="J238" t="str" cm="1">
        <f t="array" ref="J238">_xlfn.XLOOKUP(Table5[[#This Row],[r]],"'"&amp;Table6[rxn]&amp;"'",Table6[expected kapp],"")</f>
        <v/>
      </c>
      <c r="L238" t="s">
        <v>8802</v>
      </c>
      <c r="M238">
        <v>8988.1774343278394</v>
      </c>
      <c r="AA238" s="7" t="s">
        <v>11066</v>
      </c>
      <c r="AB238" s="7" t="str">
        <f>_xlfn.TEXTBEFORE(Table8[[#This Row],[raw]]," ")</f>
        <v>ENZSYN-rt0510</v>
      </c>
      <c r="AC238" s="7">
        <f>_xlfn.NUMBERVALUE(_xlfn.TEXTAFTER(Table8[[#This Row],[raw]]," "))</f>
        <v>1.2336838145116101E-7</v>
      </c>
      <c r="AE238" s="1" t="s">
        <v>3011</v>
      </c>
      <c r="AF238" s="1" t="s">
        <v>2778</v>
      </c>
      <c r="AG238" s="1">
        <v>5.7607958922138703E-4</v>
      </c>
      <c r="AH238" s="1" t="str">
        <f>_xlfn.TEXTAFTER(Table9[[#This Row],[rxn]],"-",-1)</f>
        <v>UNKNOWN</v>
      </c>
      <c r="AI238" s="1" t="str">
        <f>_xlfn.TEXTAFTER(_xlfn.TEXTBEFORE(Table9[[#This Row],[rxn]],"-"&amp;Table9[[#This Row],[enz]]),"RXN-")</f>
        <v>FALPDt_c_l_REV</v>
      </c>
      <c r="AJ238" s="1" t="str">
        <f>_xlfn.TEXTBEFORE(Table9[[#This Row],[rxn]],"_",-1)</f>
        <v>RXN-FALPDt_c_l</v>
      </c>
    </row>
    <row r="239" spans="1:36" ht="17" hidden="1" x14ac:dyDescent="0.25">
      <c r="A239" t="s">
        <v>8770</v>
      </c>
      <c r="B239" t="str">
        <f>_xlfn.TEXTAFTER(Table5[[#This Row],[r]],"-",-1)</f>
        <v>rt5445'</v>
      </c>
      <c r="C239" t="str">
        <f>_xlfn.TEXTAFTER(_xlfn.TEXTBEFORE(Table5[[#This Row],[r]],"-"&amp;Table5[[#This Row],[enz]]),"'RXN-")</f>
        <v>ACACT120i_x_FWD</v>
      </c>
      <c r="D239">
        <v>11171.708534568001</v>
      </c>
      <c r="E239">
        <f>_xlfn.XLOOKUP(Table5[[#This Row],[r]],Table3[r],Table3[kapp],"")</f>
        <v>8988.1774343278394</v>
      </c>
      <c r="F239">
        <f>Table5[[#This Row],[kapp]]-Table5[[#This Row],[old]]</f>
        <v>2183.5311002401613</v>
      </c>
      <c r="G239" t="str" cm="1">
        <f t="array" ref="G239">IF(ROWS(_xlfn._xlws.FILTER(Table5[r],Table5[enz]=Table5[[#This Row],[enz]]))&gt;1,"many","1")</f>
        <v>many</v>
      </c>
      <c r="H239" t="str" cm="1">
        <f t="array" ref="H239">IF(ROWS(_xlfn._xlws.FILTER(Table5[r],Table5[rxn-no-enz]=Table5[[#This Row],[rxn-no-enz]]))&gt;1,"many","1")</f>
        <v>many</v>
      </c>
      <c r="I239" t="str">
        <f>_xlfn.XLOOKUP(SUBSTITUTE(Table5[[#This Row],[r]],"'",""),Table6[rxn],Table6[rxn],"no")</f>
        <v>no</v>
      </c>
      <c r="J239" t="str" cm="1">
        <f t="array" ref="J239">_xlfn.XLOOKUP(Table5[[#This Row],[r]],"'"&amp;Table6[rxn]&amp;"'",Table6[expected kapp],"")</f>
        <v/>
      </c>
      <c r="L239" t="s">
        <v>8803</v>
      </c>
      <c r="M239">
        <v>8988.1774343278394</v>
      </c>
      <c r="AA239" s="7" t="s">
        <v>11067</v>
      </c>
      <c r="AB239" s="7" t="str">
        <f>_xlfn.TEXTBEFORE(Table8[[#This Row],[raw]]," ")</f>
        <v>ENZSYN-rt7857</v>
      </c>
      <c r="AC239" s="7">
        <f>_xlfn.NUMBERVALUE(_xlfn.TEXTAFTER(Table8[[#This Row],[raw]]," "))</f>
        <v>4.5527756400017401E-8</v>
      </c>
      <c r="AE239" s="1" t="s">
        <v>3013</v>
      </c>
      <c r="AF239" s="1" t="s">
        <v>2778</v>
      </c>
      <c r="AG239" s="1">
        <v>1.1281078354320999</v>
      </c>
      <c r="AH239" s="1" t="str">
        <f>_xlfn.TEXTAFTER(Table9[[#This Row],[rxn]],"-",-1)</f>
        <v>rt7052</v>
      </c>
      <c r="AI239" s="1" t="str">
        <f>_xlfn.TEXTAFTER(_xlfn.TEXTBEFORE(Table9[[#This Row],[rxn]],"-"&amp;Table9[[#This Row],[enz]]),"RXN-")</f>
        <v>FBA_c_FWD</v>
      </c>
      <c r="AJ239" s="1" t="str">
        <f>_xlfn.TEXTBEFORE(Table9[[#This Row],[rxn]],"_",-1)</f>
        <v>RXN-FBA_c</v>
      </c>
    </row>
    <row r="240" spans="1:36" ht="17" hidden="1" x14ac:dyDescent="0.25">
      <c r="A240" t="s">
        <v>8771</v>
      </c>
      <c r="B240" t="str">
        <f>_xlfn.TEXTAFTER(Table5[[#This Row],[r]],"-",-1)</f>
        <v>rt6860'</v>
      </c>
      <c r="C240" t="str">
        <f>_xlfn.TEXTAFTER(_xlfn.TEXTBEFORE(Table5[[#This Row],[r]],"-"&amp;Table5[[#This Row],[enz]]),"'RXN-")</f>
        <v>ACACT120i_x_FWD</v>
      </c>
      <c r="D240">
        <v>11171.708534568001</v>
      </c>
      <c r="E240">
        <f>_xlfn.XLOOKUP(Table5[[#This Row],[r]],Table3[r],Table3[kapp],"")</f>
        <v>8988.1774343278394</v>
      </c>
      <c r="F240">
        <f>Table5[[#This Row],[kapp]]-Table5[[#This Row],[old]]</f>
        <v>2183.5311002401613</v>
      </c>
      <c r="G240" t="str" cm="1">
        <f t="array" ref="G240">IF(ROWS(_xlfn._xlws.FILTER(Table5[r],Table5[enz]=Table5[[#This Row],[enz]]))&gt;1,"many","1")</f>
        <v>many</v>
      </c>
      <c r="H240" t="str" cm="1">
        <f t="array" ref="H240">IF(ROWS(_xlfn._xlws.FILTER(Table5[r],Table5[rxn-no-enz]=Table5[[#This Row],[rxn-no-enz]]))&gt;1,"many","1")</f>
        <v>many</v>
      </c>
      <c r="I240" t="str">
        <f>_xlfn.XLOOKUP(SUBSTITUTE(Table5[[#This Row],[r]],"'",""),Table6[rxn],Table6[rxn],"no")</f>
        <v>no</v>
      </c>
      <c r="J240" t="str" cm="1">
        <f t="array" ref="J240">_xlfn.XLOOKUP(Table5[[#This Row],[r]],"'"&amp;Table6[rxn]&amp;"'",Table6[expected kapp],"")</f>
        <v/>
      </c>
      <c r="L240" t="s">
        <v>8804</v>
      </c>
      <c r="M240">
        <v>8988.1774343278394</v>
      </c>
      <c r="AA240" s="7" t="s">
        <v>11068</v>
      </c>
      <c r="AB240" s="7" t="str">
        <f>_xlfn.TEXTBEFORE(Table8[[#This Row],[raw]]," ")</f>
        <v>ENZSYN-rt3499</v>
      </c>
      <c r="AC240" s="7">
        <f>_xlfn.NUMBERVALUE(_xlfn.TEXTAFTER(Table8[[#This Row],[raw]]," "))</f>
        <v>1.07374929467576E-8</v>
      </c>
      <c r="AE240" s="1" t="s">
        <v>3014</v>
      </c>
      <c r="AF240" s="1" t="s">
        <v>2778</v>
      </c>
      <c r="AG240" s="9">
        <v>1.1112597611966899E-5</v>
      </c>
      <c r="AH240" s="1" t="str">
        <f>_xlfn.TEXTAFTER(Table9[[#This Row],[rxn]],"-",-1)</f>
        <v>rt7907</v>
      </c>
      <c r="AI240" s="1" t="str">
        <f>_xlfn.TEXTAFTER(_xlfn.TEXTBEFORE(Table9[[#This Row],[rxn]],"-"&amp;Table9[[#This Row],[enz]]),"RXN-")</f>
        <v>FCLT_m_FWD</v>
      </c>
      <c r="AJ240" s="1" t="str">
        <f>_xlfn.TEXTBEFORE(Table9[[#This Row],[rxn]],"_",-1)</f>
        <v>RXN-FCLT_m</v>
      </c>
    </row>
    <row r="241" spans="1:36" ht="17" hidden="1" x14ac:dyDescent="0.25">
      <c r="A241" t="s">
        <v>8772</v>
      </c>
      <c r="B241" t="str">
        <f>_xlfn.TEXTAFTER(Table5[[#This Row],[r]],"-",-1)</f>
        <v>rt0517'</v>
      </c>
      <c r="C241" t="str">
        <f>_xlfn.TEXTAFTER(_xlfn.TEXTBEFORE(Table5[[#This Row],[r]],"-"&amp;Table5[[#This Row],[enz]]),"'RXN-")</f>
        <v>ACACT121ai_m_FWD</v>
      </c>
      <c r="D241">
        <v>11171.708534568001</v>
      </c>
      <c r="E241">
        <f>_xlfn.XLOOKUP(Table5[[#This Row],[r]],Table3[r],Table3[kapp],"")</f>
        <v>8988.1774343278394</v>
      </c>
      <c r="F241">
        <f>Table5[[#This Row],[kapp]]-Table5[[#This Row],[old]]</f>
        <v>2183.5311002401613</v>
      </c>
      <c r="G241" t="str" cm="1">
        <f t="array" ref="G241">IF(ROWS(_xlfn._xlws.FILTER(Table5[r],Table5[enz]=Table5[[#This Row],[enz]]))&gt;1,"many","1")</f>
        <v>many</v>
      </c>
      <c r="H241" t="str" cm="1">
        <f t="array" ref="H241">IF(ROWS(_xlfn._xlws.FILTER(Table5[r],Table5[rxn-no-enz]=Table5[[#This Row],[rxn-no-enz]]))&gt;1,"many","1")</f>
        <v>1</v>
      </c>
      <c r="I241" t="str">
        <f>_xlfn.XLOOKUP(SUBSTITUTE(Table5[[#This Row],[r]],"'",""),Table6[rxn],Table6[rxn],"no")</f>
        <v>no</v>
      </c>
      <c r="J241" t="str" cm="1">
        <f t="array" ref="J241">_xlfn.XLOOKUP(Table5[[#This Row],[r]],"'"&amp;Table6[rxn]&amp;"'",Table6[expected kapp],"")</f>
        <v/>
      </c>
      <c r="L241" t="s">
        <v>8805</v>
      </c>
      <c r="M241">
        <v>8988.1774343278394</v>
      </c>
      <c r="AA241" s="7" t="s">
        <v>11069</v>
      </c>
      <c r="AB241" s="7" t="str">
        <f>_xlfn.TEXTBEFORE(Table8[[#This Row],[raw]]," ")</f>
        <v>ENZSYN-rt5891</v>
      </c>
      <c r="AC241" s="7">
        <f>_xlfn.NUMBERVALUE(_xlfn.TEXTAFTER(Table8[[#This Row],[raw]]," "))</f>
        <v>5.7246149914671004E-7</v>
      </c>
      <c r="AE241" s="1" t="s">
        <v>6559</v>
      </c>
      <c r="AF241" s="1" t="s">
        <v>2778</v>
      </c>
      <c r="AG241" s="1">
        <v>1.8085549346060601</v>
      </c>
      <c r="AH241" s="1" t="str">
        <f>_xlfn.TEXTAFTER(Table9[[#This Row],[rxn]],"-",-1)</f>
        <v>rt3584</v>
      </c>
      <c r="AI241" s="1" t="str">
        <f>_xlfn.TEXTAFTER(_xlfn.TEXTBEFORE(Table9[[#This Row],[rxn]],"-"&amp;Table9[[#This Row],[enz]]),"RXN-")</f>
        <v>FDH_c_FWD</v>
      </c>
      <c r="AJ241" s="1" t="str">
        <f>_xlfn.TEXTBEFORE(Table9[[#This Row],[rxn]],"_",-1)</f>
        <v>RXN-FDH_c</v>
      </c>
    </row>
    <row r="242" spans="1:36" ht="17" hidden="1" x14ac:dyDescent="0.25">
      <c r="A242" t="s">
        <v>8773</v>
      </c>
      <c r="B242" t="str">
        <f>_xlfn.TEXTAFTER(Table5[[#This Row],[r]],"-",-1)</f>
        <v>rt0697'</v>
      </c>
      <c r="C242" t="str">
        <f>_xlfn.TEXTAFTER(_xlfn.TEXTBEFORE(Table5[[#This Row],[r]],"-"&amp;Table5[[#This Row],[enz]]),"'RXN-")</f>
        <v>ACACT121ai_x_FWD</v>
      </c>
      <c r="D242">
        <v>11171.708534568001</v>
      </c>
      <c r="E242">
        <f>_xlfn.XLOOKUP(Table5[[#This Row],[r]],Table3[r],Table3[kapp],"")</f>
        <v>8988.1774343278394</v>
      </c>
      <c r="F242">
        <f>Table5[[#This Row],[kapp]]-Table5[[#This Row],[old]]</f>
        <v>2183.5311002401613</v>
      </c>
      <c r="G242" t="str" cm="1">
        <f t="array" ref="G242">IF(ROWS(_xlfn._xlws.FILTER(Table5[r],Table5[enz]=Table5[[#This Row],[enz]]))&gt;1,"many","1")</f>
        <v>many</v>
      </c>
      <c r="H242" t="str" cm="1">
        <f t="array" ref="H242">IF(ROWS(_xlfn._xlws.FILTER(Table5[r],Table5[rxn-no-enz]=Table5[[#This Row],[rxn-no-enz]]))&gt;1,"many","1")</f>
        <v>many</v>
      </c>
      <c r="I242" t="str">
        <f>_xlfn.XLOOKUP(SUBSTITUTE(Table5[[#This Row],[r]],"'",""),Table6[rxn],Table6[rxn],"no")</f>
        <v>no</v>
      </c>
      <c r="J242" t="str" cm="1">
        <f t="array" ref="J242">_xlfn.XLOOKUP(Table5[[#This Row],[r]],"'"&amp;Table6[rxn]&amp;"'",Table6[expected kapp],"")</f>
        <v/>
      </c>
      <c r="L242" t="s">
        <v>8806</v>
      </c>
      <c r="M242">
        <v>8988.1774343278394</v>
      </c>
      <c r="AA242" s="7" t="s">
        <v>11070</v>
      </c>
      <c r="AB242" s="7" t="str">
        <f>_xlfn.TEXTBEFORE(Table8[[#This Row],[raw]]," ")</f>
        <v>ENZSYN-rt0852</v>
      </c>
      <c r="AC242" s="7">
        <f>_xlfn.NUMBERVALUE(_xlfn.TEXTAFTER(Table8[[#This Row],[raw]]," "))</f>
        <v>6.1967570564513305E-7</v>
      </c>
      <c r="AE242" s="1" t="s">
        <v>6560</v>
      </c>
      <c r="AF242" s="1" t="s">
        <v>2778</v>
      </c>
      <c r="AG242" s="9">
        <v>8.4917948414950999E-5</v>
      </c>
      <c r="AH242" s="1" t="str">
        <f>_xlfn.TEXTAFTER(Table9[[#This Row],[rxn]],"-",-1)</f>
        <v>rt0996</v>
      </c>
      <c r="AI242" s="1" t="str">
        <f>_xlfn.TEXTAFTER(_xlfn.TEXTBEFORE(Table9[[#This Row],[rxn]],"-"&amp;Table9[[#This Row],[enz]]),"RXN-")</f>
        <v>FE2t_c_e_FWD</v>
      </c>
      <c r="AJ242" s="1" t="str">
        <f>_xlfn.TEXTBEFORE(Table9[[#This Row],[rxn]],"_",-1)</f>
        <v>RXN-FE2t_c_e</v>
      </c>
    </row>
    <row r="243" spans="1:36" ht="17" hidden="1" x14ac:dyDescent="0.25">
      <c r="A243" t="s">
        <v>8774</v>
      </c>
      <c r="B243" t="str">
        <f>_xlfn.TEXTAFTER(Table5[[#This Row],[r]],"-",-1)</f>
        <v>rt5445'</v>
      </c>
      <c r="C243" t="str">
        <f>_xlfn.TEXTAFTER(_xlfn.TEXTBEFORE(Table5[[#This Row],[r]],"-"&amp;Table5[[#This Row],[enz]]),"'RXN-")</f>
        <v>ACACT121ai_x_FWD</v>
      </c>
      <c r="D243">
        <v>11171.708534568001</v>
      </c>
      <c r="E243">
        <f>_xlfn.XLOOKUP(Table5[[#This Row],[r]],Table3[r],Table3[kapp],"")</f>
        <v>8988.1774343278394</v>
      </c>
      <c r="F243">
        <f>Table5[[#This Row],[kapp]]-Table5[[#This Row],[old]]</f>
        <v>2183.5311002401613</v>
      </c>
      <c r="G243" t="str" cm="1">
        <f t="array" ref="G243">IF(ROWS(_xlfn._xlws.FILTER(Table5[r],Table5[enz]=Table5[[#This Row],[enz]]))&gt;1,"many","1")</f>
        <v>many</v>
      </c>
      <c r="H243" t="str" cm="1">
        <f t="array" ref="H243">IF(ROWS(_xlfn._xlws.FILTER(Table5[r],Table5[rxn-no-enz]=Table5[[#This Row],[rxn-no-enz]]))&gt;1,"many","1")</f>
        <v>many</v>
      </c>
      <c r="I243" t="str">
        <f>_xlfn.XLOOKUP(SUBSTITUTE(Table5[[#This Row],[r]],"'",""),Table6[rxn],Table6[rxn],"no")</f>
        <v>no</v>
      </c>
      <c r="J243" t="str" cm="1">
        <f t="array" ref="J243">_xlfn.XLOOKUP(Table5[[#This Row],[r]],"'"&amp;Table6[rxn]&amp;"'",Table6[expected kapp],"")</f>
        <v/>
      </c>
      <c r="L243" t="s">
        <v>8807</v>
      </c>
      <c r="M243">
        <v>8988.1774343278394</v>
      </c>
      <c r="AA243" s="7" t="s">
        <v>11071</v>
      </c>
      <c r="AB243" s="7" t="str">
        <f>_xlfn.TEXTBEFORE(Table8[[#This Row],[raw]]," ")</f>
        <v>ENZSYN-rt6665</v>
      </c>
      <c r="AC243" s="7">
        <f>_xlfn.NUMBERVALUE(_xlfn.TEXTAFTER(Table8[[#This Row],[raw]]," "))</f>
        <v>2.6234627475418802E-7</v>
      </c>
      <c r="AE243" s="1" t="s">
        <v>3016</v>
      </c>
      <c r="AF243" s="1" t="s">
        <v>2778</v>
      </c>
      <c r="AG243" s="9">
        <v>1.1112597611966899E-5</v>
      </c>
      <c r="AH243" s="1" t="str">
        <f>_xlfn.TEXTAFTER(Table9[[#This Row],[rxn]],"-",-1)</f>
        <v>UNKNOWN</v>
      </c>
      <c r="AI243" s="1" t="str">
        <f>_xlfn.TEXTAFTER(_xlfn.TEXTBEFORE(Table9[[#This Row],[rxn]],"-"&amp;Table9[[#This Row],[enz]]),"RXN-")</f>
        <v>FE2t_c_m_FWD</v>
      </c>
      <c r="AJ243" s="1" t="str">
        <f>_xlfn.TEXTBEFORE(Table9[[#This Row],[rxn]],"_",-1)</f>
        <v>RXN-FE2t_c_m</v>
      </c>
    </row>
    <row r="244" spans="1:36" ht="17" hidden="1" x14ac:dyDescent="0.25">
      <c r="A244" t="s">
        <v>8775</v>
      </c>
      <c r="B244" t="str">
        <f>_xlfn.TEXTAFTER(Table5[[#This Row],[r]],"-",-1)</f>
        <v>rt6860'</v>
      </c>
      <c r="C244" t="str">
        <f>_xlfn.TEXTAFTER(_xlfn.TEXTBEFORE(Table5[[#This Row],[r]],"-"&amp;Table5[[#This Row],[enz]]),"'RXN-")</f>
        <v>ACACT121ai_x_FWD</v>
      </c>
      <c r="D244">
        <v>11171.708534568001</v>
      </c>
      <c r="E244">
        <f>_xlfn.XLOOKUP(Table5[[#This Row],[r]],Table3[r],Table3[kapp],"")</f>
        <v>8988.1774343278394</v>
      </c>
      <c r="F244">
        <f>Table5[[#This Row],[kapp]]-Table5[[#This Row],[old]]</f>
        <v>2183.5311002401613</v>
      </c>
      <c r="G244" t="str" cm="1">
        <f t="array" ref="G244">IF(ROWS(_xlfn._xlws.FILTER(Table5[r],Table5[enz]=Table5[[#This Row],[enz]]))&gt;1,"many","1")</f>
        <v>many</v>
      </c>
      <c r="H244" t="str" cm="1">
        <f t="array" ref="H244">IF(ROWS(_xlfn._xlws.FILTER(Table5[r],Table5[rxn-no-enz]=Table5[[#This Row],[rxn-no-enz]]))&gt;1,"many","1")</f>
        <v>many</v>
      </c>
      <c r="I244" t="str">
        <f>_xlfn.XLOOKUP(SUBSTITUTE(Table5[[#This Row],[r]],"'",""),Table6[rxn],Table6[rxn],"no")</f>
        <v>no</v>
      </c>
      <c r="J244" t="str" cm="1">
        <f t="array" ref="J244">_xlfn.XLOOKUP(Table5[[#This Row],[r]],"'"&amp;Table6[rxn]&amp;"'",Table6[expected kapp],"")</f>
        <v/>
      </c>
      <c r="L244" t="s">
        <v>8808</v>
      </c>
      <c r="M244">
        <v>8988.1774343278394</v>
      </c>
      <c r="AA244" s="7" t="s">
        <v>11072</v>
      </c>
      <c r="AB244" s="7" t="str">
        <f>_xlfn.TEXTBEFORE(Table8[[#This Row],[raw]]," ")</f>
        <v>ENZSYN-rt3242_c</v>
      </c>
      <c r="AC244" s="7">
        <f>_xlfn.NUMBERVALUE(_xlfn.TEXTAFTER(Table8[[#This Row],[raw]]," "))</f>
        <v>1.435750280398E-7</v>
      </c>
      <c r="AE244" s="1" t="s">
        <v>6561</v>
      </c>
      <c r="AF244" s="1" t="s">
        <v>2778</v>
      </c>
      <c r="AG244" s="9">
        <v>1.8495483199999999E-10</v>
      </c>
      <c r="AH244" s="1" t="str">
        <f>_xlfn.TEXTAFTER(Table9[[#This Row],[rxn]],"-",-1)</f>
        <v>rt74770996</v>
      </c>
      <c r="AI244" s="1" t="str">
        <f>_xlfn.TEXTAFTER(_xlfn.TEXTBEFORE(Table9[[#This Row],[rxn]],"-"&amp;Table9[[#This Row],[enz]]),"RXN-")</f>
        <v>FE3t_c_e_FWD</v>
      </c>
      <c r="AJ244" s="1" t="str">
        <f>_xlfn.TEXTBEFORE(Table9[[#This Row],[rxn]],"_",-1)</f>
        <v>RXN-FE3t_c_e</v>
      </c>
    </row>
    <row r="245" spans="1:36" ht="17" hidden="1" x14ac:dyDescent="0.25">
      <c r="A245" t="s">
        <v>8776</v>
      </c>
      <c r="B245" t="str">
        <f>_xlfn.TEXTAFTER(Table5[[#This Row],[r]],"-",-1)</f>
        <v>rt0697'</v>
      </c>
      <c r="C245" t="str">
        <f>_xlfn.TEXTAFTER(_xlfn.TEXTBEFORE(Table5[[#This Row],[r]],"-"&amp;Table5[[#This Row],[enz]]),"'RXN-")</f>
        <v>ACACT121di_x_FWD</v>
      </c>
      <c r="D245">
        <v>11171.708534568001</v>
      </c>
      <c r="E245">
        <f>_xlfn.XLOOKUP(Table5[[#This Row],[r]],Table3[r],Table3[kapp],"")</f>
        <v>8988.1774343278394</v>
      </c>
      <c r="F245">
        <f>Table5[[#This Row],[kapp]]-Table5[[#This Row],[old]]</f>
        <v>2183.5311002401613</v>
      </c>
      <c r="G245" t="str" cm="1">
        <f t="array" ref="G245">IF(ROWS(_xlfn._xlws.FILTER(Table5[r],Table5[enz]=Table5[[#This Row],[enz]]))&gt;1,"many","1")</f>
        <v>many</v>
      </c>
      <c r="H245" t="str" cm="1">
        <f t="array" ref="H245">IF(ROWS(_xlfn._xlws.FILTER(Table5[r],Table5[rxn-no-enz]=Table5[[#This Row],[rxn-no-enz]]))&gt;1,"many","1")</f>
        <v>many</v>
      </c>
      <c r="I245" t="str">
        <f>_xlfn.XLOOKUP(SUBSTITUTE(Table5[[#This Row],[r]],"'",""),Table6[rxn],Table6[rxn],"no")</f>
        <v>no</v>
      </c>
      <c r="J245" t="str" cm="1">
        <f t="array" ref="J245">_xlfn.XLOOKUP(Table5[[#This Row],[r]],"'"&amp;Table6[rxn]&amp;"'",Table6[expected kapp],"")</f>
        <v/>
      </c>
      <c r="L245" t="s">
        <v>8809</v>
      </c>
      <c r="M245">
        <v>8988.1774343278394</v>
      </c>
      <c r="AA245" s="7" t="s">
        <v>11073</v>
      </c>
      <c r="AB245" s="7" t="str">
        <f>_xlfn.TEXTBEFORE(Table8[[#This Row],[raw]]," ")</f>
        <v>ENZSYN-rt3118</v>
      </c>
      <c r="AC245" s="7">
        <f>_xlfn.NUMBERVALUE(_xlfn.TEXTAFTER(Table8[[#This Row],[raw]]," "))</f>
        <v>8.7634057712354695E-7</v>
      </c>
      <c r="AE245" s="1" t="s">
        <v>6564</v>
      </c>
      <c r="AF245" s="1" t="s">
        <v>2778</v>
      </c>
      <c r="AG245" s="1">
        <v>3.4319301283621502</v>
      </c>
      <c r="AH245" s="1" t="str">
        <f>_xlfn.TEXTAFTER(Table9[[#This Row],[rxn]],"-",-1)</f>
        <v>FECOORCPLX1</v>
      </c>
      <c r="AI245" s="1" t="str">
        <f>_xlfn.TEXTAFTER(_xlfn.TEXTBEFORE(Table9[[#This Row],[rxn]],"-"&amp;Table9[[#This Row],[enz]]),"RXN-")</f>
        <v>FECOOR_m_FWD</v>
      </c>
      <c r="AJ245" s="1" t="str">
        <f>_xlfn.TEXTBEFORE(Table9[[#This Row],[rxn]],"_",-1)</f>
        <v>RXN-FECOOR_m</v>
      </c>
    </row>
    <row r="246" spans="1:36" ht="17" hidden="1" x14ac:dyDescent="0.25">
      <c r="A246" t="s">
        <v>8777</v>
      </c>
      <c r="B246" t="str">
        <f>_xlfn.TEXTAFTER(Table5[[#This Row],[r]],"-",-1)</f>
        <v>rt5445'</v>
      </c>
      <c r="C246" t="str">
        <f>_xlfn.TEXTAFTER(_xlfn.TEXTBEFORE(Table5[[#This Row],[r]],"-"&amp;Table5[[#This Row],[enz]]),"'RXN-")</f>
        <v>ACACT121di_x_FWD</v>
      </c>
      <c r="D246">
        <v>11171.708534568001</v>
      </c>
      <c r="E246">
        <f>_xlfn.XLOOKUP(Table5[[#This Row],[r]],Table3[r],Table3[kapp],"")</f>
        <v>8988.1774343278394</v>
      </c>
      <c r="F246">
        <f>Table5[[#This Row],[kapp]]-Table5[[#This Row],[old]]</f>
        <v>2183.5311002401613</v>
      </c>
      <c r="G246" t="str" cm="1">
        <f t="array" ref="G246">IF(ROWS(_xlfn._xlws.FILTER(Table5[r],Table5[enz]=Table5[[#This Row],[enz]]))&gt;1,"many","1")</f>
        <v>many</v>
      </c>
      <c r="H246" t="str" cm="1">
        <f t="array" ref="H246">IF(ROWS(_xlfn._xlws.FILTER(Table5[r],Table5[rxn-no-enz]=Table5[[#This Row],[rxn-no-enz]]))&gt;1,"many","1")</f>
        <v>many</v>
      </c>
      <c r="I246" t="str">
        <f>_xlfn.XLOOKUP(SUBSTITUTE(Table5[[#This Row],[r]],"'",""),Table6[rxn],Table6[rxn],"no")</f>
        <v>no</v>
      </c>
      <c r="J246" t="str" cm="1">
        <f t="array" ref="J246">_xlfn.XLOOKUP(Table5[[#This Row],[r]],"'"&amp;Table6[rxn]&amp;"'",Table6[expected kapp],"")</f>
        <v/>
      </c>
      <c r="L246" t="s">
        <v>8810</v>
      </c>
      <c r="M246">
        <v>8988.1774343278394</v>
      </c>
      <c r="AA246" s="7" t="s">
        <v>11074</v>
      </c>
      <c r="AB246" s="7" t="str">
        <f>_xlfn.TEXTBEFORE(Table8[[#This Row],[raw]]," ")</f>
        <v>ENZSYN-PRS23</v>
      </c>
      <c r="AC246" s="7">
        <f>_xlfn.NUMBERVALUE(_xlfn.TEXTAFTER(Table8[[#This Row],[raw]]," "))</f>
        <v>2.57282622231943E-7</v>
      </c>
      <c r="AE246" s="1" t="s">
        <v>3018</v>
      </c>
      <c r="AF246" s="1" t="s">
        <v>2778</v>
      </c>
      <c r="AG246" s="1">
        <v>6.8638602567243101</v>
      </c>
      <c r="AH246" s="1" t="str">
        <f>_xlfn.TEXTAFTER(Table9[[#This Row],[rxn]],"-",-1)</f>
        <v>FECRq9CPLX</v>
      </c>
      <c r="AI246" s="1" t="str">
        <f>_xlfn.TEXTAFTER(_xlfn.TEXTBEFORE(Table9[[#This Row],[rxn]],"-"&amp;Table9[[#This Row],[enz]]),"RXN-")</f>
        <v>FECRq9_m_FWD</v>
      </c>
      <c r="AJ246" s="1" t="str">
        <f>_xlfn.TEXTBEFORE(Table9[[#This Row],[rxn]],"_",-1)</f>
        <v>RXN-FECRq9_m</v>
      </c>
    </row>
    <row r="247" spans="1:36" ht="17" hidden="1" x14ac:dyDescent="0.25">
      <c r="A247" t="s">
        <v>8778</v>
      </c>
      <c r="B247" t="str">
        <f>_xlfn.TEXTAFTER(Table5[[#This Row],[r]],"-",-1)</f>
        <v>rt6860'</v>
      </c>
      <c r="C247" t="str">
        <f>_xlfn.TEXTAFTER(_xlfn.TEXTBEFORE(Table5[[#This Row],[r]],"-"&amp;Table5[[#This Row],[enz]]),"'RXN-")</f>
        <v>ACACT121di_x_FWD</v>
      </c>
      <c r="D247">
        <v>11171.708534568001</v>
      </c>
      <c r="E247">
        <f>_xlfn.XLOOKUP(Table5[[#This Row],[r]],Table3[r],Table3[kapp],"")</f>
        <v>8988.1774343278394</v>
      </c>
      <c r="F247">
        <f>Table5[[#This Row],[kapp]]-Table5[[#This Row],[old]]</f>
        <v>2183.5311002401613</v>
      </c>
      <c r="G247" t="str" cm="1">
        <f t="array" ref="G247">IF(ROWS(_xlfn._xlws.FILTER(Table5[r],Table5[enz]=Table5[[#This Row],[enz]]))&gt;1,"many","1")</f>
        <v>many</v>
      </c>
      <c r="H247" t="str" cm="1">
        <f t="array" ref="H247">IF(ROWS(_xlfn._xlws.FILTER(Table5[r],Table5[rxn-no-enz]=Table5[[#This Row],[rxn-no-enz]]))&gt;1,"many","1")</f>
        <v>many</v>
      </c>
      <c r="I247" t="str">
        <f>_xlfn.XLOOKUP(SUBSTITUTE(Table5[[#This Row],[r]],"'",""),Table6[rxn],Table6[rxn],"no")</f>
        <v>no</v>
      </c>
      <c r="J247" t="str" cm="1">
        <f t="array" ref="J247">_xlfn.XLOOKUP(Table5[[#This Row],[r]],"'"&amp;Table6[rxn]&amp;"'",Table6[expected kapp],"")</f>
        <v/>
      </c>
      <c r="L247" t="s">
        <v>8811</v>
      </c>
      <c r="M247">
        <v>8988.1774343278394</v>
      </c>
      <c r="AA247" s="7" t="s">
        <v>11075</v>
      </c>
      <c r="AB247" s="7" t="str">
        <f>_xlfn.TEXTBEFORE(Table8[[#This Row],[raw]]," ")</f>
        <v>ENZSYN-rt2136</v>
      </c>
      <c r="AC247" s="7">
        <f>_xlfn.NUMBERVALUE(_xlfn.TEXTAFTER(Table8[[#This Row],[raw]]," "))</f>
        <v>1.25750260304646E-7</v>
      </c>
      <c r="AE247" s="1" t="s">
        <v>6578</v>
      </c>
      <c r="AF247" s="1" t="s">
        <v>2778</v>
      </c>
      <c r="AG247" s="9">
        <v>3.09240827E-10</v>
      </c>
      <c r="AH247" s="1" t="str">
        <f>_xlfn.TEXTAFTER(Table9[[#This Row],[rxn]],"-",-1)</f>
        <v>rt8485</v>
      </c>
      <c r="AI247" s="1" t="str">
        <f>_xlfn.TEXTAFTER(_xlfn.TEXTBEFORE(Table9[[#This Row],[rxn]],"-"&amp;Table9[[#This Row],[enz]]),"RXN-")</f>
        <v>FMNRx_c_FWD</v>
      </c>
      <c r="AJ247" s="1" t="str">
        <f>_xlfn.TEXTBEFORE(Table9[[#This Row],[rxn]],"_",-1)</f>
        <v>RXN-FMNRx_c</v>
      </c>
    </row>
    <row r="248" spans="1:36" ht="17" hidden="1" x14ac:dyDescent="0.25">
      <c r="A248" t="s">
        <v>8779</v>
      </c>
      <c r="B248" t="str">
        <f>_xlfn.TEXTAFTER(Table5[[#This Row],[r]],"-",-1)</f>
        <v>rt0697'</v>
      </c>
      <c r="C248" t="str">
        <f>_xlfn.TEXTAFTER(_xlfn.TEXTBEFORE(Table5[[#This Row],[r]],"-"&amp;Table5[[#This Row],[enz]]),"'RXN-")</f>
        <v>ACACT122ei_x_FWD</v>
      </c>
      <c r="D248">
        <v>11171.708534568001</v>
      </c>
      <c r="E248">
        <f>_xlfn.XLOOKUP(Table5[[#This Row],[r]],Table3[r],Table3[kapp],"")</f>
        <v>8988.1774343278394</v>
      </c>
      <c r="F248">
        <f>Table5[[#This Row],[kapp]]-Table5[[#This Row],[old]]</f>
        <v>2183.5311002401613</v>
      </c>
      <c r="G248" t="str" cm="1">
        <f t="array" ref="G248">IF(ROWS(_xlfn._xlws.FILTER(Table5[r],Table5[enz]=Table5[[#This Row],[enz]]))&gt;1,"many","1")</f>
        <v>many</v>
      </c>
      <c r="H248" t="str" cm="1">
        <f t="array" ref="H248">IF(ROWS(_xlfn._xlws.FILTER(Table5[r],Table5[rxn-no-enz]=Table5[[#This Row],[rxn-no-enz]]))&gt;1,"many","1")</f>
        <v>many</v>
      </c>
      <c r="I248" t="str">
        <f>_xlfn.XLOOKUP(SUBSTITUTE(Table5[[#This Row],[r]],"'",""),Table6[rxn],Table6[rxn],"no")</f>
        <v>no</v>
      </c>
      <c r="J248" t="str" cm="1">
        <f t="array" ref="J248">_xlfn.XLOOKUP(Table5[[#This Row],[r]],"'"&amp;Table6[rxn]&amp;"'",Table6[expected kapp],"")</f>
        <v/>
      </c>
      <c r="L248" t="s">
        <v>8812</v>
      </c>
      <c r="M248">
        <v>8988.1774343278394</v>
      </c>
      <c r="AA248" s="7" t="s">
        <v>11076</v>
      </c>
      <c r="AB248" s="7" t="str">
        <f>_xlfn.TEXTBEFORE(Table8[[#This Row],[raw]]," ")</f>
        <v>ENZSYN-rt7036</v>
      </c>
      <c r="AC248" s="7">
        <f>_xlfn.NUMBERVALUE(_xlfn.TEXTAFTER(Table8[[#This Row],[raw]]," "))</f>
        <v>1.50399164730077E-7</v>
      </c>
      <c r="AE248" s="1" t="s">
        <v>3021</v>
      </c>
      <c r="AF248" s="1" t="s">
        <v>2778</v>
      </c>
      <c r="AG248" s="9">
        <v>1.1112678626085E-5</v>
      </c>
      <c r="AH248" s="1" t="str">
        <f>_xlfn.TEXTAFTER(Table9[[#This Row],[rxn]],"-",-1)</f>
        <v>rt3791_c</v>
      </c>
      <c r="AI248" s="1" t="str">
        <f>_xlfn.TEXTAFTER(_xlfn.TEXTBEFORE(Table9[[#This Row],[rxn]],"-"&amp;Table9[[#This Row],[enz]]),"RXN-")</f>
        <v>FOLR_c_FWD</v>
      </c>
      <c r="AJ248" s="1" t="str">
        <f>_xlfn.TEXTBEFORE(Table9[[#This Row],[rxn]],"_",-1)</f>
        <v>RXN-FOLR_c_FWD-rt3791</v>
      </c>
    </row>
    <row r="249" spans="1:36" ht="17" hidden="1" x14ac:dyDescent="0.25">
      <c r="A249" t="s">
        <v>8780</v>
      </c>
      <c r="B249" t="str">
        <f>_xlfn.TEXTAFTER(Table5[[#This Row],[r]],"-",-1)</f>
        <v>rt5445'</v>
      </c>
      <c r="C249" t="str">
        <f>_xlfn.TEXTAFTER(_xlfn.TEXTBEFORE(Table5[[#This Row],[r]],"-"&amp;Table5[[#This Row],[enz]]),"'RXN-")</f>
        <v>ACACT122ei_x_FWD</v>
      </c>
      <c r="D249">
        <v>11171.708534568001</v>
      </c>
      <c r="E249">
        <f>_xlfn.XLOOKUP(Table5[[#This Row],[r]],Table3[r],Table3[kapp],"")</f>
        <v>8988.1774343278394</v>
      </c>
      <c r="F249">
        <f>Table5[[#This Row],[kapp]]-Table5[[#This Row],[old]]</f>
        <v>2183.5311002401613</v>
      </c>
      <c r="G249" t="str" cm="1">
        <f t="array" ref="G249">IF(ROWS(_xlfn._xlws.FILTER(Table5[r],Table5[enz]=Table5[[#This Row],[enz]]))&gt;1,"many","1")</f>
        <v>many</v>
      </c>
      <c r="H249" t="str" cm="1">
        <f t="array" ref="H249">IF(ROWS(_xlfn._xlws.FILTER(Table5[r],Table5[rxn-no-enz]=Table5[[#This Row],[rxn-no-enz]]))&gt;1,"many","1")</f>
        <v>many</v>
      </c>
      <c r="I249" t="str">
        <f>_xlfn.XLOOKUP(SUBSTITUTE(Table5[[#This Row],[r]],"'",""),Table6[rxn],Table6[rxn],"no")</f>
        <v>no</v>
      </c>
      <c r="J249" t="str" cm="1">
        <f t="array" ref="J249">_xlfn.XLOOKUP(Table5[[#This Row],[r]],"'"&amp;Table6[rxn]&amp;"'",Table6[expected kapp],"")</f>
        <v/>
      </c>
      <c r="L249" t="s">
        <v>8813</v>
      </c>
      <c r="M249">
        <v>8988.1774343278394</v>
      </c>
      <c r="AA249" s="7" t="s">
        <v>11077</v>
      </c>
      <c r="AB249" s="7" t="str">
        <f>_xlfn.TEXTBEFORE(Table8[[#This Row],[raw]]," ")</f>
        <v>ENZSYN-rt3215</v>
      </c>
      <c r="AC249" s="7">
        <f>_xlfn.NUMBERVALUE(_xlfn.TEXTAFTER(Table8[[#This Row],[raw]]," "))</f>
        <v>2.1537537445035698E-8</v>
      </c>
      <c r="AE249" s="1" t="s">
        <v>3022</v>
      </c>
      <c r="AF249" s="1" t="s">
        <v>2778</v>
      </c>
      <c r="AG249" s="9">
        <v>1.1112678626085E-5</v>
      </c>
      <c r="AH249" s="1" t="str">
        <f>_xlfn.TEXTAFTER(Table9[[#This Row],[rxn]],"-",-1)</f>
        <v>SPONT</v>
      </c>
      <c r="AI249" s="1" t="str">
        <f>_xlfn.TEXTAFTER(_xlfn.TEXTBEFORE(Table9[[#This Row],[rxn]],"-"&amp;Table9[[#This Row],[enz]]),"RXN-")</f>
        <v>FOLt_c_e_FWD</v>
      </c>
      <c r="AJ249" s="1" t="str">
        <f>_xlfn.TEXTBEFORE(Table9[[#This Row],[rxn]],"_",-1)</f>
        <v>RXN-FOLt_c_e</v>
      </c>
    </row>
    <row r="250" spans="1:36" ht="17" hidden="1" x14ac:dyDescent="0.25">
      <c r="A250" t="s">
        <v>8781</v>
      </c>
      <c r="B250" t="str">
        <f>_xlfn.TEXTAFTER(Table5[[#This Row],[r]],"-",-1)</f>
        <v>rt6860'</v>
      </c>
      <c r="C250" t="str">
        <f>_xlfn.TEXTAFTER(_xlfn.TEXTBEFORE(Table5[[#This Row],[r]],"-"&amp;Table5[[#This Row],[enz]]),"'RXN-")</f>
        <v>ACACT122ei_x_FWD</v>
      </c>
      <c r="D250">
        <v>11171.708534568001</v>
      </c>
      <c r="E250">
        <f>_xlfn.XLOOKUP(Table5[[#This Row],[r]],Table3[r],Table3[kapp],"")</f>
        <v>8988.1774343278394</v>
      </c>
      <c r="F250">
        <f>Table5[[#This Row],[kapp]]-Table5[[#This Row],[old]]</f>
        <v>2183.5311002401613</v>
      </c>
      <c r="G250" t="str" cm="1">
        <f t="array" ref="G250">IF(ROWS(_xlfn._xlws.FILTER(Table5[r],Table5[enz]=Table5[[#This Row],[enz]]))&gt;1,"many","1")</f>
        <v>many</v>
      </c>
      <c r="H250" t="str" cm="1">
        <f t="array" ref="H250">IF(ROWS(_xlfn._xlws.FILTER(Table5[r],Table5[rxn-no-enz]=Table5[[#This Row],[rxn-no-enz]]))&gt;1,"many","1")</f>
        <v>many</v>
      </c>
      <c r="I250" t="str">
        <f>_xlfn.XLOOKUP(SUBSTITUTE(Table5[[#This Row],[r]],"'",""),Table6[rxn],Table6[rxn],"no")</f>
        <v>no</v>
      </c>
      <c r="J250" t="str" cm="1">
        <f t="array" ref="J250">_xlfn.XLOOKUP(Table5[[#This Row],[r]],"'"&amp;Table6[rxn]&amp;"'",Table6[expected kapp],"")</f>
        <v/>
      </c>
      <c r="L250" t="s">
        <v>8814</v>
      </c>
      <c r="M250">
        <v>8988.1774343278394</v>
      </c>
      <c r="AA250" s="7" t="s">
        <v>11078</v>
      </c>
      <c r="AB250" s="7" t="str">
        <f>_xlfn.TEXTBEFORE(Table8[[#This Row],[raw]]," ")</f>
        <v>ENZSYN-rt6481</v>
      </c>
      <c r="AC250" s="7">
        <f>_xlfn.NUMBERVALUE(_xlfn.TEXTAFTER(Table8[[#This Row],[raw]]," "))</f>
        <v>1.79629540825469E-8</v>
      </c>
      <c r="AE250" s="1" t="s">
        <v>3023</v>
      </c>
      <c r="AF250" s="1" t="s">
        <v>2778</v>
      </c>
      <c r="AG250" s="1">
        <v>1.72278869137766E-3</v>
      </c>
      <c r="AH250" s="1" t="str">
        <f>_xlfn.TEXTAFTER(Table9[[#This Row],[rxn]],"-",-1)</f>
        <v>UNKNOWN</v>
      </c>
      <c r="AI250" s="1" t="str">
        <f>_xlfn.TEXTAFTER(_xlfn.TEXTBEFORE(Table9[[#This Row],[rxn]],"-"&amp;Table9[[#This Row],[enz]]),"RXN-")</f>
        <v>FRDPt_c_l_REV</v>
      </c>
      <c r="AJ250" s="1" t="str">
        <f>_xlfn.TEXTBEFORE(Table9[[#This Row],[rxn]],"_",-1)</f>
        <v>RXN-FRDPt_c_l</v>
      </c>
    </row>
    <row r="251" spans="1:36" ht="17" hidden="1" x14ac:dyDescent="0.25">
      <c r="A251" t="s">
        <v>8782</v>
      </c>
      <c r="B251" t="str">
        <f>_xlfn.TEXTAFTER(Table5[[#This Row],[r]],"-",-1)</f>
        <v>rt0517'</v>
      </c>
      <c r="C251" t="str">
        <f>_xlfn.TEXTAFTER(_xlfn.TEXTBEFORE(Table5[[#This Row],[r]],"-"&amp;Table5[[#This Row],[enz]]),"'RXN-")</f>
        <v>ACACT140i_m_FWD</v>
      </c>
      <c r="D251">
        <v>11171.708534568001</v>
      </c>
      <c r="E251">
        <f>_xlfn.XLOOKUP(Table5[[#This Row],[r]],Table3[r],Table3[kapp],"")</f>
        <v>8988.1774343278394</v>
      </c>
      <c r="F251">
        <f>Table5[[#This Row],[kapp]]-Table5[[#This Row],[old]]</f>
        <v>2183.5311002401613</v>
      </c>
      <c r="G251" t="str" cm="1">
        <f t="array" ref="G251">IF(ROWS(_xlfn._xlws.FILTER(Table5[r],Table5[enz]=Table5[[#This Row],[enz]]))&gt;1,"many","1")</f>
        <v>many</v>
      </c>
      <c r="H251" t="str" cm="1">
        <f t="array" ref="H251">IF(ROWS(_xlfn._xlws.FILTER(Table5[r],Table5[rxn-no-enz]=Table5[[#This Row],[rxn-no-enz]]))&gt;1,"many","1")</f>
        <v>1</v>
      </c>
      <c r="I251" t="str">
        <f>_xlfn.XLOOKUP(SUBSTITUTE(Table5[[#This Row],[r]],"'",""),Table6[rxn],Table6[rxn],"no")</f>
        <v>no</v>
      </c>
      <c r="J251" t="str" cm="1">
        <f t="array" ref="J251">_xlfn.XLOOKUP(Table5[[#This Row],[r]],"'"&amp;Table6[rxn]&amp;"'",Table6[expected kapp],"")</f>
        <v/>
      </c>
      <c r="L251" t="s">
        <v>8815</v>
      </c>
      <c r="M251">
        <v>8988.1774343278394</v>
      </c>
      <c r="AA251" s="7" t="s">
        <v>11079</v>
      </c>
      <c r="AB251" s="7" t="str">
        <f>_xlfn.TEXTBEFORE(Table8[[#This Row],[raw]]," ")</f>
        <v>ENZSYN-SNZ1SNO1</v>
      </c>
      <c r="AC251" s="7">
        <f>_xlfn.NUMBERVALUE(_xlfn.TEXTAFTER(Table8[[#This Row],[raw]]," "))</f>
        <v>7.3881038994697104E-10</v>
      </c>
      <c r="AE251" s="1" t="s">
        <v>3024</v>
      </c>
      <c r="AF251" s="1" t="s">
        <v>2778</v>
      </c>
      <c r="AG251" s="9">
        <v>1.1112597611966899E-5</v>
      </c>
      <c r="AH251" s="1" t="str">
        <f>_xlfn.TEXTAFTER(Table9[[#This Row],[rxn]],"-",-1)</f>
        <v>SPONT</v>
      </c>
      <c r="AI251" s="1" t="str">
        <f>_xlfn.TEXTAFTER(_xlfn.TEXTBEFORE(Table9[[#This Row],[rxn]],"-"&amp;Table9[[#This Row],[enz]]),"RXN-")</f>
        <v>FRDPt_c_m_FWD</v>
      </c>
      <c r="AJ251" s="1" t="str">
        <f>_xlfn.TEXTBEFORE(Table9[[#This Row],[rxn]],"_",-1)</f>
        <v>RXN-FRDPt_c_m</v>
      </c>
    </row>
    <row r="252" spans="1:36" ht="17" hidden="1" x14ac:dyDescent="0.25">
      <c r="A252" t="s">
        <v>8783</v>
      </c>
      <c r="B252" t="str">
        <f>_xlfn.TEXTAFTER(Table5[[#This Row],[r]],"-",-1)</f>
        <v>rt0697'</v>
      </c>
      <c r="C252" t="str">
        <f>_xlfn.TEXTAFTER(_xlfn.TEXTBEFORE(Table5[[#This Row],[r]],"-"&amp;Table5[[#This Row],[enz]]),"'RXN-")</f>
        <v>ACACT140i_x_FWD</v>
      </c>
      <c r="D252">
        <v>11171.708534568001</v>
      </c>
      <c r="E252">
        <f>_xlfn.XLOOKUP(Table5[[#This Row],[r]],Table3[r],Table3[kapp],"")</f>
        <v>8988.1774343278394</v>
      </c>
      <c r="F252">
        <f>Table5[[#This Row],[kapp]]-Table5[[#This Row],[old]]</f>
        <v>2183.5311002401613</v>
      </c>
      <c r="G252" t="str" cm="1">
        <f t="array" ref="G252">IF(ROWS(_xlfn._xlws.FILTER(Table5[r],Table5[enz]=Table5[[#This Row],[enz]]))&gt;1,"many","1")</f>
        <v>many</v>
      </c>
      <c r="H252" t="str" cm="1">
        <f t="array" ref="H252">IF(ROWS(_xlfn._xlws.FILTER(Table5[r],Table5[rxn-no-enz]=Table5[[#This Row],[rxn-no-enz]]))&gt;1,"many","1")</f>
        <v>many</v>
      </c>
      <c r="I252" t="str">
        <f>_xlfn.XLOOKUP(SUBSTITUTE(Table5[[#This Row],[r]],"'",""),Table6[rxn],Table6[rxn],"no")</f>
        <v>no</v>
      </c>
      <c r="J252" t="str" cm="1">
        <f t="array" ref="J252">_xlfn.XLOOKUP(Table5[[#This Row],[r]],"'"&amp;Table6[rxn]&amp;"'",Table6[expected kapp],"")</f>
        <v/>
      </c>
      <c r="L252" t="s">
        <v>8816</v>
      </c>
      <c r="M252">
        <v>8988.1774343278394</v>
      </c>
      <c r="AA252" s="7" t="s">
        <v>11080</v>
      </c>
      <c r="AB252" s="7" t="str">
        <f>_xlfn.TEXTBEFORE(Table8[[#This Row],[raw]]," ")</f>
        <v>ENZSYN-rt4634</v>
      </c>
      <c r="AC252" s="7">
        <f>_xlfn.NUMBERVALUE(_xlfn.TEXTAFTER(Table8[[#This Row],[raw]]," "))</f>
        <v>3.0317669825696701E-6</v>
      </c>
      <c r="AE252" s="1" t="s">
        <v>3025</v>
      </c>
      <c r="AF252" s="1" t="s">
        <v>2778</v>
      </c>
      <c r="AG252" s="1">
        <v>1.72278869137766E-3</v>
      </c>
      <c r="AH252" s="1" t="str">
        <f>_xlfn.TEXTAFTER(Table9[[#This Row],[rxn]],"-",-1)</f>
        <v>rt4281</v>
      </c>
      <c r="AI252" s="1" t="str">
        <f>_xlfn.TEXTAFTER(_xlfn.TEXTBEFORE(Table9[[#This Row],[rxn]],"-"&amp;Table9[[#This Row],[enz]]),"RXN-")</f>
        <v>FRTT_l_FWD</v>
      </c>
      <c r="AJ252" s="1" t="str">
        <f>_xlfn.TEXTBEFORE(Table9[[#This Row],[rxn]],"_",-1)</f>
        <v>RXN-FRTT_l</v>
      </c>
    </row>
    <row r="253" spans="1:36" ht="17" hidden="1" x14ac:dyDescent="0.25">
      <c r="A253" t="s">
        <v>8784</v>
      </c>
      <c r="B253" t="str">
        <f>_xlfn.TEXTAFTER(Table5[[#This Row],[r]],"-",-1)</f>
        <v>rt5445'</v>
      </c>
      <c r="C253" t="str">
        <f>_xlfn.TEXTAFTER(_xlfn.TEXTBEFORE(Table5[[#This Row],[r]],"-"&amp;Table5[[#This Row],[enz]]),"'RXN-")</f>
        <v>ACACT140i_x_FWD</v>
      </c>
      <c r="D253">
        <v>11171.708534568001</v>
      </c>
      <c r="E253">
        <f>_xlfn.XLOOKUP(Table5[[#This Row],[r]],Table3[r],Table3[kapp],"")</f>
        <v>8988.1774343278394</v>
      </c>
      <c r="F253">
        <f>Table5[[#This Row],[kapp]]-Table5[[#This Row],[old]]</f>
        <v>2183.5311002401613</v>
      </c>
      <c r="G253" t="str" cm="1">
        <f t="array" ref="G253">IF(ROWS(_xlfn._xlws.FILTER(Table5[r],Table5[enz]=Table5[[#This Row],[enz]]))&gt;1,"many","1")</f>
        <v>many</v>
      </c>
      <c r="H253" t="str" cm="1">
        <f t="array" ref="H253">IF(ROWS(_xlfn._xlws.FILTER(Table5[r],Table5[rxn-no-enz]=Table5[[#This Row],[rxn-no-enz]]))&gt;1,"many","1")</f>
        <v>many</v>
      </c>
      <c r="I253" t="str">
        <f>_xlfn.XLOOKUP(SUBSTITUTE(Table5[[#This Row],[r]],"'",""),Table6[rxn],Table6[rxn],"no")</f>
        <v>no</v>
      </c>
      <c r="J253" t="str" cm="1">
        <f t="array" ref="J253">_xlfn.XLOOKUP(Table5[[#This Row],[r]],"'"&amp;Table6[rxn]&amp;"'",Table6[expected kapp],"")</f>
        <v/>
      </c>
      <c r="L253" t="s">
        <v>8817</v>
      </c>
      <c r="M253">
        <v>8988.1774343278394</v>
      </c>
      <c r="AA253" s="7" t="s">
        <v>11081</v>
      </c>
      <c r="AB253" s="7" t="str">
        <f>_xlfn.TEXTBEFORE(Table8[[#This Row],[raw]]," ")</f>
        <v>ENZSYN-rt0930_c</v>
      </c>
      <c r="AC253" s="7">
        <f>_xlfn.NUMBERVALUE(_xlfn.TEXTAFTER(Table8[[#This Row],[raw]]," "))</f>
        <v>3.7995096113064202E-7</v>
      </c>
      <c r="AE253" s="1" t="s">
        <v>6602</v>
      </c>
      <c r="AF253" s="1" t="s">
        <v>2778</v>
      </c>
      <c r="AG253" s="1">
        <v>1.7970788006360101</v>
      </c>
      <c r="AH253" s="1" t="str">
        <f>_xlfn.TEXTAFTER(Table9[[#This Row],[rxn]],"-",-1)</f>
        <v>UNKNOWN</v>
      </c>
      <c r="AI253" s="1" t="str">
        <f>_xlfn.TEXTAFTER(_xlfn.TEXTBEFORE(Table9[[#This Row],[rxn]],"-"&amp;Table9[[#This Row],[enz]]),"RXN-")</f>
        <v>FTHFL_c_REV</v>
      </c>
      <c r="AJ253" s="1" t="str">
        <f>_xlfn.TEXTBEFORE(Table9[[#This Row],[rxn]],"_",-1)</f>
        <v>RXN-FTHFL_c</v>
      </c>
    </row>
    <row r="254" spans="1:36" ht="17" hidden="1" x14ac:dyDescent="0.25">
      <c r="A254" t="s">
        <v>8785</v>
      </c>
      <c r="B254" t="str">
        <f>_xlfn.TEXTAFTER(Table5[[#This Row],[r]],"-",-1)</f>
        <v>rt6860'</v>
      </c>
      <c r="C254" t="str">
        <f>_xlfn.TEXTAFTER(_xlfn.TEXTBEFORE(Table5[[#This Row],[r]],"-"&amp;Table5[[#This Row],[enz]]),"'RXN-")</f>
        <v>ACACT140i_x_FWD</v>
      </c>
      <c r="D254">
        <v>11171.708534568001</v>
      </c>
      <c r="E254">
        <f>_xlfn.XLOOKUP(Table5[[#This Row],[r]],Table3[r],Table3[kapp],"")</f>
        <v>8988.1774343278394</v>
      </c>
      <c r="F254">
        <f>Table5[[#This Row],[kapp]]-Table5[[#This Row],[old]]</f>
        <v>2183.5311002401613</v>
      </c>
      <c r="G254" t="str" cm="1">
        <f t="array" ref="G254">IF(ROWS(_xlfn._xlws.FILTER(Table5[r],Table5[enz]=Table5[[#This Row],[enz]]))&gt;1,"many","1")</f>
        <v>many</v>
      </c>
      <c r="H254" t="str" cm="1">
        <f t="array" ref="H254">IF(ROWS(_xlfn._xlws.FILTER(Table5[r],Table5[rxn-no-enz]=Table5[[#This Row],[rxn-no-enz]]))&gt;1,"many","1")</f>
        <v>many</v>
      </c>
      <c r="I254" t="str">
        <f>_xlfn.XLOOKUP(SUBSTITUTE(Table5[[#This Row],[r]],"'",""),Table6[rxn],Table6[rxn],"no")</f>
        <v>no</v>
      </c>
      <c r="J254" t="str" cm="1">
        <f t="array" ref="J254">_xlfn.XLOOKUP(Table5[[#This Row],[r]],"'"&amp;Table6[rxn]&amp;"'",Table6[expected kapp],"")</f>
        <v/>
      </c>
      <c r="L254" t="s">
        <v>8818</v>
      </c>
      <c r="M254">
        <v>8988.1774343278394</v>
      </c>
      <c r="AA254" s="7" t="s">
        <v>11082</v>
      </c>
      <c r="AB254" s="7" t="str">
        <f>_xlfn.TEXTBEFORE(Table8[[#This Row],[raw]]," ")</f>
        <v>ENZSYN-rt0910</v>
      </c>
      <c r="AC254" s="7">
        <f>_xlfn.NUMBERVALUE(_xlfn.TEXTAFTER(Table8[[#This Row],[raw]]," "))</f>
        <v>3.15612267994567E-7</v>
      </c>
      <c r="AE254" s="1" t="s">
        <v>3026</v>
      </c>
      <c r="AF254" s="1" t="s">
        <v>2778</v>
      </c>
      <c r="AG254" s="1">
        <v>4.9567882496338297E-2</v>
      </c>
      <c r="AH254" s="1" t="str">
        <f>_xlfn.TEXTAFTER(Table9[[#This Row],[rxn]],"-",-1)</f>
        <v>rt5633_c</v>
      </c>
      <c r="AI254" s="1" t="str">
        <f>_xlfn.TEXTAFTER(_xlfn.TEXTBEFORE(Table9[[#This Row],[rxn]],"-"&amp;Table9[[#This Row],[enz]]),"RXN-")</f>
        <v>FUM_c_FWD</v>
      </c>
      <c r="AJ254" s="1" t="str">
        <f>_xlfn.TEXTBEFORE(Table9[[#This Row],[rxn]],"_",-1)</f>
        <v>RXN-FUM_c_FWD-rt5633</v>
      </c>
    </row>
    <row r="255" spans="1:36" ht="17" hidden="1" x14ac:dyDescent="0.25">
      <c r="A255" t="s">
        <v>8786</v>
      </c>
      <c r="B255" t="str">
        <f>_xlfn.TEXTAFTER(Table5[[#This Row],[r]],"-",-1)</f>
        <v>rt0517'</v>
      </c>
      <c r="C255" t="str">
        <f>_xlfn.TEXTAFTER(_xlfn.TEXTBEFORE(Table5[[#This Row],[r]],"-"&amp;Table5[[#This Row],[enz]]),"'RXN-")</f>
        <v>ACACT141ai_m_FWD</v>
      </c>
      <c r="D255">
        <v>11171.708534568001</v>
      </c>
      <c r="E255">
        <f>_xlfn.XLOOKUP(Table5[[#This Row],[r]],Table3[r],Table3[kapp],"")</f>
        <v>8988.1774343278394</v>
      </c>
      <c r="F255">
        <f>Table5[[#This Row],[kapp]]-Table5[[#This Row],[old]]</f>
        <v>2183.5311002401613</v>
      </c>
      <c r="G255" t="str" cm="1">
        <f t="array" ref="G255">IF(ROWS(_xlfn._xlws.FILTER(Table5[r],Table5[enz]=Table5[[#This Row],[enz]]))&gt;1,"many","1")</f>
        <v>many</v>
      </c>
      <c r="H255" t="str" cm="1">
        <f t="array" ref="H255">IF(ROWS(_xlfn._xlws.FILTER(Table5[r],Table5[rxn-no-enz]=Table5[[#This Row],[rxn-no-enz]]))&gt;1,"many","1")</f>
        <v>1</v>
      </c>
      <c r="I255" t="str">
        <f>_xlfn.XLOOKUP(SUBSTITUTE(Table5[[#This Row],[r]],"'",""),Table6[rxn],Table6[rxn],"no")</f>
        <v>no</v>
      </c>
      <c r="J255" t="str" cm="1">
        <f t="array" ref="J255">_xlfn.XLOOKUP(Table5[[#This Row],[r]],"'"&amp;Table6[rxn]&amp;"'",Table6[expected kapp],"")</f>
        <v/>
      </c>
      <c r="L255" t="s">
        <v>8819</v>
      </c>
      <c r="M255">
        <v>8988.1774343278394</v>
      </c>
      <c r="AA255" s="7" t="s">
        <v>11083</v>
      </c>
      <c r="AB255" s="7" t="str">
        <f>_xlfn.TEXTBEFORE(Table8[[#This Row],[raw]]," ")</f>
        <v>ENZSYN-rt4127</v>
      </c>
      <c r="AC255" s="7">
        <f>_xlfn.NUMBERVALUE(_xlfn.TEXTAFTER(Table8[[#This Row],[raw]]," "))</f>
        <v>3.7635536795024899E-7</v>
      </c>
      <c r="AE255" s="1" t="s">
        <v>6606</v>
      </c>
      <c r="AF255" s="1" t="s">
        <v>2778</v>
      </c>
      <c r="AG255" s="1">
        <v>0.14039877731526801</v>
      </c>
      <c r="AH255" s="1" t="str">
        <f>_xlfn.TEXTAFTER(Table9[[#This Row],[rxn]],"-",-1)</f>
        <v>rt5633_m</v>
      </c>
      <c r="AI255" s="1" t="str">
        <f>_xlfn.TEXTAFTER(_xlfn.TEXTBEFORE(Table9[[#This Row],[rxn]],"-"&amp;Table9[[#This Row],[enz]]),"RXN-")</f>
        <v>FUM_m_FWD</v>
      </c>
      <c r="AJ255" s="1" t="str">
        <f>_xlfn.TEXTBEFORE(Table9[[#This Row],[rxn]],"_",-1)</f>
        <v>RXN-FUM_m_FWD-rt5633</v>
      </c>
    </row>
    <row r="256" spans="1:36" ht="17" hidden="1" x14ac:dyDescent="0.25">
      <c r="A256" t="s">
        <v>8787</v>
      </c>
      <c r="B256" t="str">
        <f>_xlfn.TEXTAFTER(Table5[[#This Row],[r]],"-",-1)</f>
        <v>rt0697'</v>
      </c>
      <c r="C256" t="str">
        <f>_xlfn.TEXTAFTER(_xlfn.TEXTBEFORE(Table5[[#This Row],[r]],"-"&amp;Table5[[#This Row],[enz]]),"'RXN-")</f>
        <v>ACACT141ai_x_FWD</v>
      </c>
      <c r="D256">
        <v>11171.708534568001</v>
      </c>
      <c r="E256">
        <f>_xlfn.XLOOKUP(Table5[[#This Row],[r]],Table3[r],Table3[kapp],"")</f>
        <v>8988.1774343278394</v>
      </c>
      <c r="F256">
        <f>Table5[[#This Row],[kapp]]-Table5[[#This Row],[old]]</f>
        <v>2183.5311002401613</v>
      </c>
      <c r="G256" t="str" cm="1">
        <f t="array" ref="G256">IF(ROWS(_xlfn._xlws.FILTER(Table5[r],Table5[enz]=Table5[[#This Row],[enz]]))&gt;1,"many","1")</f>
        <v>many</v>
      </c>
      <c r="H256" t="str" cm="1">
        <f t="array" ref="H256">IF(ROWS(_xlfn._xlws.FILTER(Table5[r],Table5[rxn-no-enz]=Table5[[#This Row],[rxn-no-enz]]))&gt;1,"many","1")</f>
        <v>many</v>
      </c>
      <c r="I256" t="str">
        <f>_xlfn.XLOOKUP(SUBSTITUTE(Table5[[#This Row],[r]],"'",""),Table6[rxn],Table6[rxn],"no")</f>
        <v>no</v>
      </c>
      <c r="J256" t="str" cm="1">
        <f t="array" ref="J256">_xlfn.XLOOKUP(Table5[[#This Row],[r]],"'"&amp;Table6[rxn]&amp;"'",Table6[expected kapp],"")</f>
        <v/>
      </c>
      <c r="L256" t="s">
        <v>8820</v>
      </c>
      <c r="M256">
        <v>8988.1774343278394</v>
      </c>
      <c r="AA256" s="7" t="s">
        <v>11084</v>
      </c>
      <c r="AB256" s="7" t="str">
        <f>_xlfn.TEXTBEFORE(Table8[[#This Row],[raw]]," ")</f>
        <v>ENZSYN-RNR124</v>
      </c>
      <c r="AC256" s="7">
        <f>_xlfn.NUMBERVALUE(_xlfn.TEXTAFTER(Table8[[#This Row],[raw]]," "))</f>
        <v>5.4218588313158098E-8</v>
      </c>
      <c r="AE256" s="1" t="s">
        <v>3027</v>
      </c>
      <c r="AF256" s="1" t="s">
        <v>2778</v>
      </c>
      <c r="AG256" s="1">
        <v>5.3104861140086902E-3</v>
      </c>
      <c r="AH256" s="1" t="str">
        <f>_xlfn.TEXTAFTER(Table9[[#This Row],[rxn]],"-",-1)</f>
        <v>UNKNOWN</v>
      </c>
      <c r="AI256" s="1" t="str">
        <f>_xlfn.TEXTAFTER(_xlfn.TEXTBEFORE(Table9[[#This Row],[rxn]],"-"&amp;Table9[[#This Row],[enz]]),"RXN-")</f>
        <v>G13027t_g_r_REV</v>
      </c>
      <c r="AJ256" s="1" t="str">
        <f>_xlfn.TEXTBEFORE(Table9[[#This Row],[rxn]],"_",-1)</f>
        <v>RXN-G13027t_g_r</v>
      </c>
    </row>
    <row r="257" spans="1:36" ht="17" hidden="1" x14ac:dyDescent="0.25">
      <c r="A257" t="s">
        <v>8788</v>
      </c>
      <c r="B257" t="str">
        <f>_xlfn.TEXTAFTER(Table5[[#This Row],[r]],"-",-1)</f>
        <v>rt5445'</v>
      </c>
      <c r="C257" t="str">
        <f>_xlfn.TEXTAFTER(_xlfn.TEXTBEFORE(Table5[[#This Row],[r]],"-"&amp;Table5[[#This Row],[enz]]),"'RXN-")</f>
        <v>ACACT141ai_x_FWD</v>
      </c>
      <c r="D257">
        <v>11171.708534568001</v>
      </c>
      <c r="E257">
        <f>_xlfn.XLOOKUP(Table5[[#This Row],[r]],Table3[r],Table3[kapp],"")</f>
        <v>8988.1774343278394</v>
      </c>
      <c r="F257">
        <f>Table5[[#This Row],[kapp]]-Table5[[#This Row],[old]]</f>
        <v>2183.5311002401613</v>
      </c>
      <c r="G257" t="str" cm="1">
        <f t="array" ref="G257">IF(ROWS(_xlfn._xlws.FILTER(Table5[r],Table5[enz]=Table5[[#This Row],[enz]]))&gt;1,"many","1")</f>
        <v>many</v>
      </c>
      <c r="H257" t="str" cm="1">
        <f t="array" ref="H257">IF(ROWS(_xlfn._xlws.FILTER(Table5[r],Table5[rxn-no-enz]=Table5[[#This Row],[rxn-no-enz]]))&gt;1,"many","1")</f>
        <v>many</v>
      </c>
      <c r="I257" t="str">
        <f>_xlfn.XLOOKUP(SUBSTITUTE(Table5[[#This Row],[r]],"'",""),Table6[rxn],Table6[rxn],"no")</f>
        <v>no</v>
      </c>
      <c r="J257" t="str" cm="1">
        <f t="array" ref="J257">_xlfn.XLOOKUP(Table5[[#This Row],[r]],"'"&amp;Table6[rxn]&amp;"'",Table6[expected kapp],"")</f>
        <v/>
      </c>
      <c r="L257" t="s">
        <v>8821</v>
      </c>
      <c r="M257">
        <v>8988.1774343278394</v>
      </c>
      <c r="AA257" s="7" t="s">
        <v>11085</v>
      </c>
      <c r="AB257" s="7" t="str">
        <f>_xlfn.TEXTBEFORE(Table8[[#This Row],[raw]]," ")</f>
        <v>ENZSYN-rt3505</v>
      </c>
      <c r="AC257" s="7">
        <f>_xlfn.NUMBERVALUE(_xlfn.TEXTAFTER(Table8[[#This Row],[raw]]," "))</f>
        <v>6.7021954720286503E-10</v>
      </c>
      <c r="AE257" s="1" t="s">
        <v>6620</v>
      </c>
      <c r="AF257" s="1" t="s">
        <v>2778</v>
      </c>
      <c r="AG257" s="1">
        <v>1.22909786967148E-2</v>
      </c>
      <c r="AH257" s="1" t="str">
        <f>_xlfn.TEXTAFTER(Table9[[#This Row],[rxn]],"-",-1)</f>
        <v>rt2297_l</v>
      </c>
      <c r="AI257" s="1" t="str">
        <f>_xlfn.TEXTAFTER(_xlfn.TEXTBEFORE(Table9[[#This Row],[rxn]],"-"&amp;Table9[[#This Row],[enz]]),"RXN-")</f>
        <v>G3PAT_l_FWD</v>
      </c>
      <c r="AJ257" s="1" t="str">
        <f>_xlfn.TEXTBEFORE(Table9[[#This Row],[rxn]],"_",-1)</f>
        <v>RXN-G3PAT_l_FWD-rt2297</v>
      </c>
    </row>
    <row r="258" spans="1:36" ht="17" hidden="1" x14ac:dyDescent="0.25">
      <c r="A258" t="s">
        <v>8789</v>
      </c>
      <c r="B258" t="str">
        <f>_xlfn.TEXTAFTER(Table5[[#This Row],[r]],"-",-1)</f>
        <v>rt6860'</v>
      </c>
      <c r="C258" t="str">
        <f>_xlfn.TEXTAFTER(_xlfn.TEXTBEFORE(Table5[[#This Row],[r]],"-"&amp;Table5[[#This Row],[enz]]),"'RXN-")</f>
        <v>ACACT141ai_x_FWD</v>
      </c>
      <c r="D258">
        <v>11171.708534568001</v>
      </c>
      <c r="E258">
        <f>_xlfn.XLOOKUP(Table5[[#This Row],[r]],Table3[r],Table3[kapp],"")</f>
        <v>8988.1774343278394</v>
      </c>
      <c r="F258">
        <f>Table5[[#This Row],[kapp]]-Table5[[#This Row],[old]]</f>
        <v>2183.5311002401613</v>
      </c>
      <c r="G258" t="str" cm="1">
        <f t="array" ref="G258">IF(ROWS(_xlfn._xlws.FILTER(Table5[r],Table5[enz]=Table5[[#This Row],[enz]]))&gt;1,"many","1")</f>
        <v>many</v>
      </c>
      <c r="H258" t="str" cm="1">
        <f t="array" ref="H258">IF(ROWS(_xlfn._xlws.FILTER(Table5[r],Table5[rxn-no-enz]=Table5[[#This Row],[rxn-no-enz]]))&gt;1,"many","1")</f>
        <v>many</v>
      </c>
      <c r="I258" t="str">
        <f>_xlfn.XLOOKUP(SUBSTITUTE(Table5[[#This Row],[r]],"'",""),Table6[rxn],Table6[rxn],"no")</f>
        <v>no</v>
      </c>
      <c r="J258" t="str" cm="1">
        <f t="array" ref="J258">_xlfn.XLOOKUP(Table5[[#This Row],[r]],"'"&amp;Table6[rxn]&amp;"'",Table6[expected kapp],"")</f>
        <v/>
      </c>
      <c r="L258" t="s">
        <v>8822</v>
      </c>
      <c r="M258">
        <v>8988.1774343278394</v>
      </c>
      <c r="AA258" s="7" t="s">
        <v>11086</v>
      </c>
      <c r="AB258" s="7" t="str">
        <f>_xlfn.TEXTBEFORE(Table8[[#This Row],[raw]]," ")</f>
        <v>ENZSYN-rt4920</v>
      </c>
      <c r="AC258" s="7">
        <f>_xlfn.NUMBERVALUE(_xlfn.TEXTAFTER(Table8[[#This Row],[raw]]," "))</f>
        <v>2.1034339697256699E-7</v>
      </c>
      <c r="AE258" s="1" t="s">
        <v>6630</v>
      </c>
      <c r="AF258" s="1" t="s">
        <v>2778</v>
      </c>
      <c r="AG258" s="1">
        <v>1.2002938902104099E-2</v>
      </c>
      <c r="AH258" s="1" t="str">
        <f>_xlfn.TEXTAFTER(Table9[[#This Row],[rxn]],"-",-1)</f>
        <v>rt3786_c</v>
      </c>
      <c r="AI258" s="1" t="str">
        <f>_xlfn.TEXTAFTER(_xlfn.TEXTBEFORE(Table9[[#This Row],[rxn]],"-"&amp;Table9[[#This Row],[enz]]),"RXN-")</f>
        <v>G3PD1r_c_FWD</v>
      </c>
      <c r="AJ258" s="1" t="str">
        <f>_xlfn.TEXTBEFORE(Table9[[#This Row],[rxn]],"_",-1)</f>
        <v>RXN-G3PD1r_c_FWD-rt3786</v>
      </c>
    </row>
    <row r="259" spans="1:36" ht="17" hidden="1" x14ac:dyDescent="0.25">
      <c r="A259" t="s">
        <v>8790</v>
      </c>
      <c r="B259" t="str">
        <f>_xlfn.TEXTAFTER(Table5[[#This Row],[r]],"-",-1)</f>
        <v>rt0517'</v>
      </c>
      <c r="C259" t="str">
        <f>_xlfn.TEXTAFTER(_xlfn.TEXTBEFORE(Table5[[#This Row],[r]],"-"&amp;Table5[[#This Row],[enz]]),"'RXN-")</f>
        <v>ACACT141bi_m_FWD</v>
      </c>
      <c r="D259">
        <v>11171.708534568001</v>
      </c>
      <c r="E259">
        <f>_xlfn.XLOOKUP(Table5[[#This Row],[r]],Table3[r],Table3[kapp],"")</f>
        <v>8988.1774343278394</v>
      </c>
      <c r="F259">
        <f>Table5[[#This Row],[kapp]]-Table5[[#This Row],[old]]</f>
        <v>2183.5311002401613</v>
      </c>
      <c r="G259" t="str" cm="1">
        <f t="array" ref="G259">IF(ROWS(_xlfn._xlws.FILTER(Table5[r],Table5[enz]=Table5[[#This Row],[enz]]))&gt;1,"many","1")</f>
        <v>many</v>
      </c>
      <c r="H259" t="str" cm="1">
        <f t="array" ref="H259">IF(ROWS(_xlfn._xlws.FILTER(Table5[r],Table5[rxn-no-enz]=Table5[[#This Row],[rxn-no-enz]]))&gt;1,"many","1")</f>
        <v>1</v>
      </c>
      <c r="I259" t="str">
        <f>_xlfn.XLOOKUP(SUBSTITUTE(Table5[[#This Row],[r]],"'",""),Table6[rxn],Table6[rxn],"no")</f>
        <v>no</v>
      </c>
      <c r="J259" t="str" cm="1">
        <f t="array" ref="J259">_xlfn.XLOOKUP(Table5[[#This Row],[r]],"'"&amp;Table6[rxn]&amp;"'",Table6[expected kapp],"")</f>
        <v/>
      </c>
      <c r="L259" t="s">
        <v>8823</v>
      </c>
      <c r="M259">
        <v>8988.1774343278394</v>
      </c>
      <c r="AA259" s="7" t="s">
        <v>11087</v>
      </c>
      <c r="AB259" s="7" t="str">
        <f>_xlfn.TEXTBEFORE(Table8[[#This Row],[raw]]," ")</f>
        <v>ENZSYN-rt8465</v>
      </c>
      <c r="AC259" s="7">
        <f>_xlfn.NUMBERVALUE(_xlfn.TEXTAFTER(Table8[[#This Row],[raw]]," "))</f>
        <v>7.6741771607103298E-7</v>
      </c>
      <c r="AE259" s="1" t="s">
        <v>3030</v>
      </c>
      <c r="AF259" s="1" t="s">
        <v>2778</v>
      </c>
      <c r="AG259" s="1">
        <v>2.3892797536399401E-2</v>
      </c>
      <c r="AH259" s="1" t="str">
        <f>_xlfn.TEXTAFTER(Table9[[#This Row],[rxn]],"-",-1)</f>
        <v>SPONT</v>
      </c>
      <c r="AI259" s="1" t="str">
        <f>_xlfn.TEXTAFTER(_xlfn.TEXTBEFORE(Table9[[#This Row],[rxn]],"-"&amp;Table9[[#This Row],[enz]]),"RXN-")</f>
        <v>G5SADr_c_FWD</v>
      </c>
      <c r="AJ259" s="1" t="str">
        <f>_xlfn.TEXTBEFORE(Table9[[#This Row],[rxn]],"_",-1)</f>
        <v>RXN-G5SADr_c</v>
      </c>
    </row>
    <row r="260" spans="1:36" ht="17" hidden="1" x14ac:dyDescent="0.25">
      <c r="A260" t="s">
        <v>8791</v>
      </c>
      <c r="B260" t="str">
        <f>_xlfn.TEXTAFTER(Table5[[#This Row],[r]],"-",-1)</f>
        <v>rt0697'</v>
      </c>
      <c r="C260" t="str">
        <f>_xlfn.TEXTAFTER(_xlfn.TEXTBEFORE(Table5[[#This Row],[r]],"-"&amp;Table5[[#This Row],[enz]]),"'RXN-")</f>
        <v>ACACT141bi_x_FWD</v>
      </c>
      <c r="D260">
        <v>11171.708534568001</v>
      </c>
      <c r="E260">
        <f>_xlfn.XLOOKUP(Table5[[#This Row],[r]],Table3[r],Table3[kapp],"")</f>
        <v>8988.1774343278394</v>
      </c>
      <c r="F260">
        <f>Table5[[#This Row],[kapp]]-Table5[[#This Row],[old]]</f>
        <v>2183.5311002401613</v>
      </c>
      <c r="G260" t="str" cm="1">
        <f t="array" ref="G260">IF(ROWS(_xlfn._xlws.FILTER(Table5[r],Table5[enz]=Table5[[#This Row],[enz]]))&gt;1,"many","1")</f>
        <v>many</v>
      </c>
      <c r="H260" t="str" cm="1">
        <f t="array" ref="H260">IF(ROWS(_xlfn._xlws.FILTER(Table5[r],Table5[rxn-no-enz]=Table5[[#This Row],[rxn-no-enz]]))&gt;1,"many","1")</f>
        <v>many</v>
      </c>
      <c r="I260" t="str">
        <f>_xlfn.XLOOKUP(SUBSTITUTE(Table5[[#This Row],[r]],"'",""),Table6[rxn],Table6[rxn],"no")</f>
        <v>no</v>
      </c>
      <c r="J260" t="str" cm="1">
        <f t="array" ref="J260">_xlfn.XLOOKUP(Table5[[#This Row],[r]],"'"&amp;Table6[rxn]&amp;"'",Table6[expected kapp],"")</f>
        <v/>
      </c>
      <c r="L260" t="s">
        <v>8824</v>
      </c>
      <c r="M260">
        <v>8988.1774343278394</v>
      </c>
      <c r="AA260" s="7" t="s">
        <v>11088</v>
      </c>
      <c r="AB260" s="7" t="str">
        <f>_xlfn.TEXTBEFORE(Table8[[#This Row],[raw]]," ")</f>
        <v>ENZSYN-rt5719</v>
      </c>
      <c r="AC260" s="7">
        <f>_xlfn.NUMBERVALUE(_xlfn.TEXTAFTER(Table8[[#This Row],[raw]]," "))</f>
        <v>4.6954778380332501E-7</v>
      </c>
      <c r="AE260" s="1" t="s">
        <v>3031</v>
      </c>
      <c r="AF260" s="1" t="s">
        <v>2778</v>
      </c>
      <c r="AG260" s="9">
        <v>2.3892797536399401E-2</v>
      </c>
      <c r="AH260" s="1" t="str">
        <f>_xlfn.TEXTAFTER(Table9[[#This Row],[rxn]],"-",-1)</f>
        <v>rt7905</v>
      </c>
      <c r="AI260" s="1" t="str">
        <f>_xlfn.TEXTAFTER(_xlfn.TEXTBEFORE(Table9[[#This Row],[rxn]],"-"&amp;Table9[[#This Row],[enz]]),"RXN-")</f>
        <v>G5SDy_c_FWD</v>
      </c>
      <c r="AJ260" s="1" t="str">
        <f>_xlfn.TEXTBEFORE(Table9[[#This Row],[rxn]],"_",-1)</f>
        <v>RXN-G5SDy_c</v>
      </c>
    </row>
    <row r="261" spans="1:36" ht="17" hidden="1" x14ac:dyDescent="0.25">
      <c r="A261" t="s">
        <v>8792</v>
      </c>
      <c r="B261" t="str">
        <f>_xlfn.TEXTAFTER(Table5[[#This Row],[r]],"-",-1)</f>
        <v>rt5445'</v>
      </c>
      <c r="C261" t="str">
        <f>_xlfn.TEXTAFTER(_xlfn.TEXTBEFORE(Table5[[#This Row],[r]],"-"&amp;Table5[[#This Row],[enz]]),"'RXN-")</f>
        <v>ACACT141bi_x_FWD</v>
      </c>
      <c r="D261">
        <v>11171.708534568001</v>
      </c>
      <c r="E261">
        <f>_xlfn.XLOOKUP(Table5[[#This Row],[r]],Table3[r],Table3[kapp],"")</f>
        <v>8988.1774343278394</v>
      </c>
      <c r="F261">
        <f>Table5[[#This Row],[kapp]]-Table5[[#This Row],[old]]</f>
        <v>2183.5311002401613</v>
      </c>
      <c r="G261" t="str" cm="1">
        <f t="array" ref="G261">IF(ROWS(_xlfn._xlws.FILTER(Table5[r],Table5[enz]=Table5[[#This Row],[enz]]))&gt;1,"many","1")</f>
        <v>many</v>
      </c>
      <c r="H261" t="str" cm="1">
        <f t="array" ref="H261">IF(ROWS(_xlfn._xlws.FILTER(Table5[r],Table5[rxn-no-enz]=Table5[[#This Row],[rxn-no-enz]]))&gt;1,"many","1")</f>
        <v>many</v>
      </c>
      <c r="I261" t="str">
        <f>_xlfn.XLOOKUP(SUBSTITUTE(Table5[[#This Row],[r]],"'",""),Table6[rxn],Table6[rxn],"no")</f>
        <v>no</v>
      </c>
      <c r="J261" t="str" cm="1">
        <f t="array" ref="J261">_xlfn.XLOOKUP(Table5[[#This Row],[r]],"'"&amp;Table6[rxn]&amp;"'",Table6[expected kapp],"")</f>
        <v/>
      </c>
      <c r="L261" t="s">
        <v>8825</v>
      </c>
      <c r="M261">
        <v>8988.1774343278394</v>
      </c>
      <c r="AA261" s="7" t="s">
        <v>11089</v>
      </c>
      <c r="AB261" s="7" t="str">
        <f>_xlfn.TEXTBEFORE(Table8[[#This Row],[raw]]," ")</f>
        <v>ENZSYN-rt5075</v>
      </c>
      <c r="AC261" s="7">
        <f>_xlfn.NUMBERVALUE(_xlfn.TEXTAFTER(Table8[[#This Row],[raw]]," "))</f>
        <v>7.9600387388001294E-8</v>
      </c>
      <c r="AE261" s="1" t="s">
        <v>6649</v>
      </c>
      <c r="AF261" s="1" t="s">
        <v>2778</v>
      </c>
      <c r="AG261" s="9">
        <v>0.14052718628682501</v>
      </c>
      <c r="AH261" s="1" t="str">
        <f>_xlfn.TEXTAFTER(Table9[[#This Row],[rxn]],"-",-1)</f>
        <v>rt3384</v>
      </c>
      <c r="AI261" s="1" t="str">
        <f>_xlfn.TEXTAFTER(_xlfn.TEXTBEFORE(Table9[[#This Row],[rxn]],"-"&amp;Table9[[#This Row],[enz]]),"RXN-")</f>
        <v>GALUi_c_FWD</v>
      </c>
      <c r="AJ261" s="1" t="str">
        <f>_xlfn.TEXTBEFORE(Table9[[#This Row],[rxn]],"_",-1)</f>
        <v>RXN-GALUi_c</v>
      </c>
    </row>
    <row r="262" spans="1:36" ht="17" hidden="1" x14ac:dyDescent="0.25">
      <c r="A262" t="s">
        <v>8793</v>
      </c>
      <c r="B262" t="str">
        <f>_xlfn.TEXTAFTER(Table5[[#This Row],[r]],"-",-1)</f>
        <v>rt6860'</v>
      </c>
      <c r="C262" t="str">
        <f>_xlfn.TEXTAFTER(_xlfn.TEXTBEFORE(Table5[[#This Row],[r]],"-"&amp;Table5[[#This Row],[enz]]),"'RXN-")</f>
        <v>ACACT141bi_x_FWD</v>
      </c>
      <c r="D262">
        <v>11171.708534568001</v>
      </c>
      <c r="E262">
        <f>_xlfn.XLOOKUP(Table5[[#This Row],[r]],Table3[r],Table3[kapp],"")</f>
        <v>8988.1774343278394</v>
      </c>
      <c r="F262">
        <f>Table5[[#This Row],[kapp]]-Table5[[#This Row],[old]]</f>
        <v>2183.5311002401613</v>
      </c>
      <c r="G262" t="str" cm="1">
        <f t="array" ref="G262">IF(ROWS(_xlfn._xlws.FILTER(Table5[r],Table5[enz]=Table5[[#This Row],[enz]]))&gt;1,"many","1")</f>
        <v>many</v>
      </c>
      <c r="H262" t="str" cm="1">
        <f t="array" ref="H262">IF(ROWS(_xlfn._xlws.FILTER(Table5[r],Table5[rxn-no-enz]=Table5[[#This Row],[rxn-no-enz]]))&gt;1,"many","1")</f>
        <v>many</v>
      </c>
      <c r="I262" t="str">
        <f>_xlfn.XLOOKUP(SUBSTITUTE(Table5[[#This Row],[r]],"'",""),Table6[rxn],Table6[rxn],"no")</f>
        <v>no</v>
      </c>
      <c r="J262" t="str" cm="1">
        <f t="array" ref="J262">_xlfn.XLOOKUP(Table5[[#This Row],[r]],"'"&amp;Table6[rxn]&amp;"'",Table6[expected kapp],"")</f>
        <v/>
      </c>
      <c r="L262" t="s">
        <v>8826</v>
      </c>
      <c r="M262">
        <v>8988.1774343278394</v>
      </c>
      <c r="AA262" s="7" t="s">
        <v>11090</v>
      </c>
      <c r="AB262" s="7" t="str">
        <f>_xlfn.TEXTBEFORE(Table8[[#This Row],[raw]]," ")</f>
        <v>ENZSYN-rt4692</v>
      </c>
      <c r="AC262" s="7">
        <f>_xlfn.NUMBERVALUE(_xlfn.TEXTAFTER(Table8[[#This Row],[raw]]," "))</f>
        <v>3.5550676310002299E-7</v>
      </c>
      <c r="AE262" s="1" t="s">
        <v>3036</v>
      </c>
      <c r="AF262" s="1" t="s">
        <v>2778</v>
      </c>
      <c r="AG262" s="9">
        <v>2.2199570587247002</v>
      </c>
      <c r="AH262" s="1" t="str">
        <f>_xlfn.TEXTAFTER(Table9[[#This Row],[rxn]],"-",-1)</f>
        <v>rt3311</v>
      </c>
      <c r="AI262" s="1" t="str">
        <f>_xlfn.TEXTAFTER(_xlfn.TEXTBEFORE(Table9[[#This Row],[rxn]],"-"&amp;Table9[[#This Row],[enz]]),"RXN-")</f>
        <v>GAPD_c_FWD</v>
      </c>
      <c r="AJ262" s="1" t="str">
        <f>_xlfn.TEXTBEFORE(Table9[[#This Row],[rxn]],"_",-1)</f>
        <v>RXN-GAPD_c</v>
      </c>
    </row>
    <row r="263" spans="1:36" ht="17" hidden="1" x14ac:dyDescent="0.25">
      <c r="A263" t="s">
        <v>8794</v>
      </c>
      <c r="B263" t="str">
        <f>_xlfn.TEXTAFTER(Table5[[#This Row],[r]],"-",-1)</f>
        <v>rt0697'</v>
      </c>
      <c r="C263" t="str">
        <f>_xlfn.TEXTAFTER(_xlfn.TEXTBEFORE(Table5[[#This Row],[r]],"-"&amp;Table5[[#This Row],[enz]]),"'RXN-")</f>
        <v>ACACT142i_x_FWD</v>
      </c>
      <c r="D263">
        <v>11171.708534568001</v>
      </c>
      <c r="E263">
        <f>_xlfn.XLOOKUP(Table5[[#This Row],[r]],Table3[r],Table3[kapp],"")</f>
        <v>8988.1774343278394</v>
      </c>
      <c r="F263">
        <f>Table5[[#This Row],[kapp]]-Table5[[#This Row],[old]]</f>
        <v>2183.5311002401613</v>
      </c>
      <c r="G263" t="str" cm="1">
        <f t="array" ref="G263">IF(ROWS(_xlfn._xlws.FILTER(Table5[r],Table5[enz]=Table5[[#This Row],[enz]]))&gt;1,"many","1")</f>
        <v>many</v>
      </c>
      <c r="H263" t="str" cm="1">
        <f t="array" ref="H263">IF(ROWS(_xlfn._xlws.FILTER(Table5[r],Table5[rxn-no-enz]=Table5[[#This Row],[rxn-no-enz]]))&gt;1,"many","1")</f>
        <v>many</v>
      </c>
      <c r="I263" t="str">
        <f>_xlfn.XLOOKUP(SUBSTITUTE(Table5[[#This Row],[r]],"'",""),Table6[rxn],Table6[rxn],"no")</f>
        <v>no</v>
      </c>
      <c r="J263" t="str" cm="1">
        <f t="array" ref="J263">_xlfn.XLOOKUP(Table5[[#This Row],[r]],"'"&amp;Table6[rxn]&amp;"'",Table6[expected kapp],"")</f>
        <v/>
      </c>
      <c r="L263" t="s">
        <v>8827</v>
      </c>
      <c r="M263">
        <v>8988.1774343278394</v>
      </c>
      <c r="AA263" s="7" t="s">
        <v>11091</v>
      </c>
      <c r="AB263" s="7" t="str">
        <f>_xlfn.TEXTBEFORE(Table8[[#This Row],[raw]]," ")</f>
        <v>ENZSYN-rt10571935</v>
      </c>
      <c r="AC263" s="7">
        <f>_xlfn.NUMBERVALUE(_xlfn.TEXTAFTER(Table8[[#This Row],[raw]]," "))</f>
        <v>3.8697856607856102E-8</v>
      </c>
      <c r="AE263" s="1" t="s">
        <v>3037</v>
      </c>
      <c r="AF263" s="1" t="s">
        <v>2778</v>
      </c>
      <c r="AG263" s="9">
        <v>1.34550646213358E-2</v>
      </c>
      <c r="AH263" s="1" t="str">
        <f>_xlfn.TEXTAFTER(Table9[[#This Row],[rxn]],"-",-1)</f>
        <v>rt5227</v>
      </c>
      <c r="AI263" s="1" t="str">
        <f>_xlfn.TEXTAFTER(_xlfn.TEXTBEFORE(Table9[[#This Row],[rxn]],"-"&amp;Table9[[#This Row],[enz]]),"RXN-")</f>
        <v>GARFT_c_FWD</v>
      </c>
      <c r="AJ263" s="1" t="str">
        <f>_xlfn.TEXTBEFORE(Table9[[#This Row],[rxn]],"_",-1)</f>
        <v>RXN-GARFT_c</v>
      </c>
    </row>
    <row r="264" spans="1:36" ht="17" hidden="1" x14ac:dyDescent="0.25">
      <c r="A264" t="s">
        <v>8795</v>
      </c>
      <c r="B264" t="str">
        <f>_xlfn.TEXTAFTER(Table5[[#This Row],[r]],"-",-1)</f>
        <v>rt5445'</v>
      </c>
      <c r="C264" t="str">
        <f>_xlfn.TEXTAFTER(_xlfn.TEXTBEFORE(Table5[[#This Row],[r]],"-"&amp;Table5[[#This Row],[enz]]),"'RXN-")</f>
        <v>ACACT142i_x_FWD</v>
      </c>
      <c r="D264">
        <v>11171.708534568001</v>
      </c>
      <c r="E264">
        <f>_xlfn.XLOOKUP(Table5[[#This Row],[r]],Table3[r],Table3[kapp],"")</f>
        <v>8988.1774343278394</v>
      </c>
      <c r="F264">
        <f>Table5[[#This Row],[kapp]]-Table5[[#This Row],[old]]</f>
        <v>2183.5311002401613</v>
      </c>
      <c r="G264" t="str" cm="1">
        <f t="array" ref="G264">IF(ROWS(_xlfn._xlws.FILTER(Table5[r],Table5[enz]=Table5[[#This Row],[enz]]))&gt;1,"many","1")</f>
        <v>many</v>
      </c>
      <c r="H264" t="str" cm="1">
        <f t="array" ref="H264">IF(ROWS(_xlfn._xlws.FILTER(Table5[r],Table5[rxn-no-enz]=Table5[[#This Row],[rxn-no-enz]]))&gt;1,"many","1")</f>
        <v>many</v>
      </c>
      <c r="I264" t="str">
        <f>_xlfn.XLOOKUP(SUBSTITUTE(Table5[[#This Row],[r]],"'",""),Table6[rxn],Table6[rxn],"no")</f>
        <v>no</v>
      </c>
      <c r="J264" t="str" cm="1">
        <f t="array" ref="J264">_xlfn.XLOOKUP(Table5[[#This Row],[r]],"'"&amp;Table6[rxn]&amp;"'",Table6[expected kapp],"")</f>
        <v/>
      </c>
      <c r="L264" t="s">
        <v>8828</v>
      </c>
      <c r="M264">
        <v>8988.1774343278394</v>
      </c>
      <c r="AA264" s="7" t="s">
        <v>11092</v>
      </c>
      <c r="AB264" s="7" t="str">
        <f>_xlfn.TEXTBEFORE(Table8[[#This Row],[raw]]," ")</f>
        <v>ENZSYN-rt7910</v>
      </c>
      <c r="AC264" s="7">
        <f>_xlfn.NUMBERVALUE(_xlfn.TEXTAFTER(Table8[[#This Row],[raw]]," "))</f>
        <v>9.1099386997341496E-8</v>
      </c>
      <c r="AE264" s="1" t="s">
        <v>3038</v>
      </c>
      <c r="AF264" s="1" t="s">
        <v>2778</v>
      </c>
      <c r="AG264" s="9">
        <v>2.1241944456034698E-2</v>
      </c>
      <c r="AH264" s="1" t="str">
        <f>_xlfn.TEXTAFTER(Table9[[#This Row],[rxn]],"-",-1)</f>
        <v>UNKNOWN</v>
      </c>
      <c r="AI264" s="1" t="str">
        <f>_xlfn.TEXTAFTER(_xlfn.TEXTBEFORE(Table9[[#This Row],[rxn]],"-"&amp;Table9[[#This Row],[enz]]),"RXN-")</f>
        <v>GDPMANNt_c_g_FWD</v>
      </c>
      <c r="AJ264" s="1" t="str">
        <f>_xlfn.TEXTBEFORE(Table9[[#This Row],[rxn]],"_",-1)</f>
        <v>RXN-GDPMANNt_c_g</v>
      </c>
    </row>
    <row r="265" spans="1:36" ht="17" hidden="1" x14ac:dyDescent="0.25">
      <c r="A265" t="s">
        <v>8796</v>
      </c>
      <c r="B265" t="str">
        <f>_xlfn.TEXTAFTER(Table5[[#This Row],[r]],"-",-1)</f>
        <v>rt6860'</v>
      </c>
      <c r="C265" t="str">
        <f>_xlfn.TEXTAFTER(_xlfn.TEXTBEFORE(Table5[[#This Row],[r]],"-"&amp;Table5[[#This Row],[enz]]),"'RXN-")</f>
        <v>ACACT142i_x_FWD</v>
      </c>
      <c r="D265">
        <v>11171.708534568001</v>
      </c>
      <c r="E265">
        <f>_xlfn.XLOOKUP(Table5[[#This Row],[r]],Table3[r],Table3[kapp],"")</f>
        <v>8988.1774343278394</v>
      </c>
      <c r="F265">
        <f>Table5[[#This Row],[kapp]]-Table5[[#This Row],[old]]</f>
        <v>2183.5311002401613</v>
      </c>
      <c r="G265" t="str" cm="1">
        <f t="array" ref="G265">IF(ROWS(_xlfn._xlws.FILTER(Table5[r],Table5[enz]=Table5[[#This Row],[enz]]))&gt;1,"many","1")</f>
        <v>many</v>
      </c>
      <c r="H265" t="str" cm="1">
        <f t="array" ref="H265">IF(ROWS(_xlfn._xlws.FILTER(Table5[r],Table5[rxn-no-enz]=Table5[[#This Row],[rxn-no-enz]]))&gt;1,"many","1")</f>
        <v>many</v>
      </c>
      <c r="I265" t="str">
        <f>_xlfn.XLOOKUP(SUBSTITUTE(Table5[[#This Row],[r]],"'",""),Table6[rxn],Table6[rxn],"no")</f>
        <v>no</v>
      </c>
      <c r="J265" t="str" cm="1">
        <f t="array" ref="J265">_xlfn.XLOOKUP(Table5[[#This Row],[r]],"'"&amp;Table6[rxn]&amp;"'",Table6[expected kapp],"")</f>
        <v/>
      </c>
      <c r="L265" t="s">
        <v>8829</v>
      </c>
      <c r="M265">
        <v>8988.1774343278394</v>
      </c>
      <c r="AA265" s="7" t="s">
        <v>11093</v>
      </c>
      <c r="AB265" s="7" t="str">
        <f>_xlfn.TEXTBEFORE(Table8[[#This Row],[raw]]," ")</f>
        <v>ENZSYN-rt5857</v>
      </c>
      <c r="AC265" s="7">
        <f>_xlfn.NUMBERVALUE(_xlfn.TEXTAFTER(Table8[[#This Row],[raw]]," "))</f>
        <v>3.4970486889359598E-8</v>
      </c>
      <c r="AE265" s="1" t="s">
        <v>3039</v>
      </c>
      <c r="AF265" s="1" t="s">
        <v>2778</v>
      </c>
      <c r="AG265" s="9">
        <v>2.1241944456034698E-2</v>
      </c>
      <c r="AH265" s="1" t="str">
        <f>_xlfn.TEXTAFTER(Table9[[#This Row],[rxn]],"-",-1)</f>
        <v>SPONT</v>
      </c>
      <c r="AI265" s="1" t="str">
        <f>_xlfn.TEXTAFTER(_xlfn.TEXTBEFORE(Table9[[#This Row],[rxn]],"-"&amp;Table9[[#This Row],[enz]]),"RXN-")</f>
        <v>GDPt_c_g_FWD</v>
      </c>
      <c r="AJ265" s="1" t="str">
        <f>_xlfn.TEXTBEFORE(Table9[[#This Row],[rxn]],"_",-1)</f>
        <v>RXN-GDPt_c_g</v>
      </c>
    </row>
    <row r="266" spans="1:36" ht="17" hidden="1" x14ac:dyDescent="0.25">
      <c r="A266" t="s">
        <v>8797</v>
      </c>
      <c r="B266" t="str">
        <f>_xlfn.TEXTAFTER(Table5[[#This Row],[r]],"-",-1)</f>
        <v>rt0697'</v>
      </c>
      <c r="C266" t="str">
        <f>_xlfn.TEXTAFTER(_xlfn.TEXTBEFORE(Table5[[#This Row],[r]],"-"&amp;Table5[[#This Row],[enz]]),"'RXN-")</f>
        <v>ACACT143i_x_FWD</v>
      </c>
      <c r="D266">
        <v>11171.708534568001</v>
      </c>
      <c r="E266">
        <f>_xlfn.XLOOKUP(Table5[[#This Row],[r]],Table3[r],Table3[kapp],"")</f>
        <v>8988.1774343278394</v>
      </c>
      <c r="F266">
        <f>Table5[[#This Row],[kapp]]-Table5[[#This Row],[old]]</f>
        <v>2183.5311002401613</v>
      </c>
      <c r="G266" t="str" cm="1">
        <f t="array" ref="G266">IF(ROWS(_xlfn._xlws.FILTER(Table5[r],Table5[enz]=Table5[[#This Row],[enz]]))&gt;1,"many","1")</f>
        <v>many</v>
      </c>
      <c r="H266" t="str" cm="1">
        <f t="array" ref="H266">IF(ROWS(_xlfn._xlws.FILTER(Table5[r],Table5[rxn-no-enz]=Table5[[#This Row],[rxn-no-enz]]))&gt;1,"many","1")</f>
        <v>many</v>
      </c>
      <c r="I266" t="str">
        <f>_xlfn.XLOOKUP(SUBSTITUTE(Table5[[#This Row],[r]],"'",""),Table6[rxn],Table6[rxn],"no")</f>
        <v>no</v>
      </c>
      <c r="J266" t="str" cm="1">
        <f t="array" ref="J266">_xlfn.XLOOKUP(Table5[[#This Row],[r]],"'"&amp;Table6[rxn]&amp;"'",Table6[expected kapp],"")</f>
        <v/>
      </c>
      <c r="L266" t="s">
        <v>8830</v>
      </c>
      <c r="M266">
        <v>8988.1774343278394</v>
      </c>
      <c r="AA266" s="7" t="s">
        <v>11094</v>
      </c>
      <c r="AB266" s="7" t="str">
        <f>_xlfn.TEXTBEFORE(Table8[[#This Row],[raw]]," ")</f>
        <v>ENZSYN-rt5201</v>
      </c>
      <c r="AC266" s="7">
        <f>_xlfn.NUMBERVALUE(_xlfn.TEXTAFTER(Table8[[#This Row],[raw]]," "))</f>
        <v>1.68868428204127E-8</v>
      </c>
      <c r="AE266" s="1" t="s">
        <v>6677</v>
      </c>
      <c r="AF266" s="1" t="s">
        <v>2778</v>
      </c>
      <c r="AG266" s="9">
        <v>1.29520964E-10</v>
      </c>
      <c r="AH266" s="1" t="str">
        <f>_xlfn.TEXTAFTER(Table9[[#This Row],[rxn]],"-",-1)</f>
        <v>SPONT</v>
      </c>
      <c r="AI266" s="1" t="str">
        <f>_xlfn.TEXTAFTER(_xlfn.TEXTBEFORE(Table9[[#This Row],[rxn]],"-"&amp;Table9[[#This Row],[enz]]),"RXN-")</f>
        <v>GENERIC_fe3feCATION_c_FWD</v>
      </c>
      <c r="AJ266" s="1" t="str">
        <f>_xlfn.TEXTBEFORE(Table9[[#This Row],[rxn]],"_",-1)</f>
        <v>RXN-GENERIC_fe3feCATION_c</v>
      </c>
    </row>
    <row r="267" spans="1:36" ht="17" hidden="1" x14ac:dyDescent="0.25">
      <c r="A267" t="s">
        <v>8798</v>
      </c>
      <c r="B267" t="str">
        <f>_xlfn.TEXTAFTER(Table5[[#This Row],[r]],"-",-1)</f>
        <v>rt5445'</v>
      </c>
      <c r="C267" t="str">
        <f>_xlfn.TEXTAFTER(_xlfn.TEXTBEFORE(Table5[[#This Row],[r]],"-"&amp;Table5[[#This Row],[enz]]),"'RXN-")</f>
        <v>ACACT143i_x_FWD</v>
      </c>
      <c r="D267">
        <v>11171.708534568001</v>
      </c>
      <c r="E267">
        <f>_xlfn.XLOOKUP(Table5[[#This Row],[r]],Table3[r],Table3[kapp],"")</f>
        <v>8988.1774343278394</v>
      </c>
      <c r="F267">
        <f>Table5[[#This Row],[kapp]]-Table5[[#This Row],[old]]</f>
        <v>2183.5311002401613</v>
      </c>
      <c r="G267" t="str" cm="1">
        <f t="array" ref="G267">IF(ROWS(_xlfn._xlws.FILTER(Table5[r],Table5[enz]=Table5[[#This Row],[enz]]))&gt;1,"many","1")</f>
        <v>many</v>
      </c>
      <c r="H267" t="str" cm="1">
        <f t="array" ref="H267">IF(ROWS(_xlfn._xlws.FILTER(Table5[r],Table5[rxn-no-enz]=Table5[[#This Row],[rxn-no-enz]]))&gt;1,"many","1")</f>
        <v>many</v>
      </c>
      <c r="I267" t="str">
        <f>_xlfn.XLOOKUP(SUBSTITUTE(Table5[[#This Row],[r]],"'",""),Table6[rxn],Table6[rxn],"no")</f>
        <v>no</v>
      </c>
      <c r="J267" t="str" cm="1">
        <f t="array" ref="J267">_xlfn.XLOOKUP(Table5[[#This Row],[r]],"'"&amp;Table6[rxn]&amp;"'",Table6[expected kapp],"")</f>
        <v/>
      </c>
      <c r="L267" t="s">
        <v>8831</v>
      </c>
      <c r="M267">
        <v>8988.1774343278394</v>
      </c>
      <c r="AA267" s="7" t="s">
        <v>11095</v>
      </c>
      <c r="AB267" s="7" t="str">
        <f>_xlfn.TEXTBEFORE(Table8[[#This Row],[raw]]," ")</f>
        <v>ENZSYN-rt20063076</v>
      </c>
      <c r="AC267" s="7">
        <f>_xlfn.NUMBERVALUE(_xlfn.TEXTAFTER(Table8[[#This Row],[raw]]," "))</f>
        <v>1.09328751618938E-7</v>
      </c>
      <c r="AE267" s="1" t="s">
        <v>6679</v>
      </c>
      <c r="AF267" s="1" t="s">
        <v>2778</v>
      </c>
      <c r="AG267" s="9">
        <v>1.5220638500000001E-10</v>
      </c>
      <c r="AH267" s="1" t="str">
        <f>_xlfn.TEXTAFTER(Table9[[#This Row],[rxn]],"-",-1)</f>
        <v>SPONT</v>
      </c>
      <c r="AI267" s="1" t="str">
        <f>_xlfn.TEXTAFTER(_xlfn.TEXTBEFORE(Table9[[#This Row],[rxn]],"-"&amp;Table9[[#This Row],[enz]]),"RXN-")</f>
        <v>GENERIC_hCATION1_c_FWD</v>
      </c>
      <c r="AJ267" s="1" t="str">
        <f>_xlfn.TEXTBEFORE(Table9[[#This Row],[rxn]],"_",-1)</f>
        <v>RXN-GENERIC_hCATION1_c</v>
      </c>
    </row>
    <row r="268" spans="1:36" ht="17" hidden="1" x14ac:dyDescent="0.25">
      <c r="A268" t="s">
        <v>8799</v>
      </c>
      <c r="B268" t="str">
        <f>_xlfn.TEXTAFTER(Table5[[#This Row],[r]],"-",-1)</f>
        <v>rt6860'</v>
      </c>
      <c r="C268" t="str">
        <f>_xlfn.TEXTAFTER(_xlfn.TEXTBEFORE(Table5[[#This Row],[r]],"-"&amp;Table5[[#This Row],[enz]]),"'RXN-")</f>
        <v>ACACT143i_x_FWD</v>
      </c>
      <c r="D268">
        <v>11171.708534568001</v>
      </c>
      <c r="E268">
        <f>_xlfn.XLOOKUP(Table5[[#This Row],[r]],Table3[r],Table3[kapp],"")</f>
        <v>8988.1774343278394</v>
      </c>
      <c r="F268">
        <f>Table5[[#This Row],[kapp]]-Table5[[#This Row],[old]]</f>
        <v>2183.5311002401613</v>
      </c>
      <c r="G268" t="str" cm="1">
        <f t="array" ref="G268">IF(ROWS(_xlfn._xlws.FILTER(Table5[r],Table5[enz]=Table5[[#This Row],[enz]]))&gt;1,"many","1")</f>
        <v>many</v>
      </c>
      <c r="H268" t="str" cm="1">
        <f t="array" ref="H268">IF(ROWS(_xlfn._xlws.FILTER(Table5[r],Table5[rxn-no-enz]=Table5[[#This Row],[rxn-no-enz]]))&gt;1,"many","1")</f>
        <v>many</v>
      </c>
      <c r="I268" t="str">
        <f>_xlfn.XLOOKUP(SUBSTITUTE(Table5[[#This Row],[r]],"'",""),Table6[rxn],Table6[rxn],"no")</f>
        <v>no</v>
      </c>
      <c r="J268" t="str" cm="1">
        <f t="array" ref="J268">_xlfn.XLOOKUP(Table5[[#This Row],[r]],"'"&amp;Table6[rxn]&amp;"'",Table6[expected kapp],"")</f>
        <v/>
      </c>
      <c r="L268" t="s">
        <v>8832</v>
      </c>
      <c r="M268">
        <v>8988.1774343278394</v>
      </c>
      <c r="AA268" s="7" t="s">
        <v>11096</v>
      </c>
      <c r="AB268" s="7" t="str">
        <f>_xlfn.TEXTBEFORE(Table8[[#This Row],[raw]]," ")</f>
        <v>ENZSYN-rt5361</v>
      </c>
      <c r="AC268" s="7">
        <f>_xlfn.NUMBERVALUE(_xlfn.TEXTAFTER(Table8[[#This Row],[raw]]," "))</f>
        <v>1.2450672324186099E-8</v>
      </c>
      <c r="AE268" s="1" t="s">
        <v>6698</v>
      </c>
      <c r="AF268" s="1" t="s">
        <v>2778</v>
      </c>
      <c r="AG268" s="9">
        <v>2.4230980169999999E-9</v>
      </c>
      <c r="AH268" s="1" t="str">
        <f>_xlfn.TEXTAFTER(Table9[[#This Row],[rxn]],"-",-1)</f>
        <v>SPONT</v>
      </c>
      <c r="AI268" s="1" t="str">
        <f>_xlfn.TEXTAFTER(_xlfn.TEXTBEFORE(Table9[[#This Row],[rxn]],"-"&amp;Table9[[#This Row],[enz]]),"RXN-")</f>
        <v>GENERIC_mg2metal2_c_FWD</v>
      </c>
      <c r="AJ268" s="1" t="str">
        <f>_xlfn.TEXTBEFORE(Table9[[#This Row],[rxn]],"_",-1)</f>
        <v>RXN-GENERIC_mg2metal2_c</v>
      </c>
    </row>
    <row r="269" spans="1:36" ht="17" hidden="1" x14ac:dyDescent="0.25">
      <c r="A269" t="s">
        <v>8800</v>
      </c>
      <c r="B269" t="str">
        <f>_xlfn.TEXTAFTER(Table5[[#This Row],[r]],"-",-1)</f>
        <v>rt0517'</v>
      </c>
      <c r="C269" t="str">
        <f>_xlfn.TEXTAFTER(_xlfn.TEXTBEFORE(Table5[[#This Row],[r]],"-"&amp;Table5[[#This Row],[enz]]),"'RXN-")</f>
        <v>ACACT160i_m_FWD</v>
      </c>
      <c r="D269">
        <v>11171.708534568001</v>
      </c>
      <c r="E269">
        <f>_xlfn.XLOOKUP(Table5[[#This Row],[r]],Table3[r],Table3[kapp],"")</f>
        <v>8988.1774343278394</v>
      </c>
      <c r="F269">
        <f>Table5[[#This Row],[kapp]]-Table5[[#This Row],[old]]</f>
        <v>2183.5311002401613</v>
      </c>
      <c r="G269" t="str" cm="1">
        <f t="array" ref="G269">IF(ROWS(_xlfn._xlws.FILTER(Table5[r],Table5[enz]=Table5[[#This Row],[enz]]))&gt;1,"many","1")</f>
        <v>many</v>
      </c>
      <c r="H269" t="str" cm="1">
        <f t="array" ref="H269">IF(ROWS(_xlfn._xlws.FILTER(Table5[r],Table5[rxn-no-enz]=Table5[[#This Row],[rxn-no-enz]]))&gt;1,"many","1")</f>
        <v>1</v>
      </c>
      <c r="I269" t="str">
        <f>_xlfn.XLOOKUP(SUBSTITUTE(Table5[[#This Row],[r]],"'",""),Table6[rxn],Table6[rxn],"no")</f>
        <v>no</v>
      </c>
      <c r="J269" t="str" cm="1">
        <f t="array" ref="J269">_xlfn.XLOOKUP(Table5[[#This Row],[r]],"'"&amp;Table6[rxn]&amp;"'",Table6[expected kapp],"")</f>
        <v/>
      </c>
      <c r="L269" t="s">
        <v>8833</v>
      </c>
      <c r="M269">
        <v>8988.1774343278394</v>
      </c>
      <c r="AA269" s="7" t="s">
        <v>11097</v>
      </c>
      <c r="AB269" s="7" t="str">
        <f>_xlfn.TEXTBEFORE(Table8[[#This Row],[raw]]," ")</f>
        <v>ENZSYN-rt8223</v>
      </c>
      <c r="AC269" s="7">
        <f>_xlfn.NUMBERVALUE(_xlfn.TEXTAFTER(Table8[[#This Row],[raw]]," "))</f>
        <v>2.2840778195642401E-7</v>
      </c>
      <c r="AE269" s="1" t="s">
        <v>3042</v>
      </c>
      <c r="AF269" s="1" t="s">
        <v>2778</v>
      </c>
      <c r="AG269" s="9">
        <v>3.9877055930000001E-9</v>
      </c>
      <c r="AH269" s="1" t="str">
        <f>_xlfn.TEXTAFTER(Table9[[#This Row],[rxn]],"-",-1)</f>
        <v>SPONT</v>
      </c>
      <c r="AI269" s="1" t="str">
        <f>_xlfn.TEXTAFTER(_xlfn.TEXTBEFORE(Table9[[#This Row],[rxn]],"-"&amp;Table9[[#This Row],[enz]]),"RXN-")</f>
        <v>GENERIC_mg2mg2ormn2_c_FWD</v>
      </c>
      <c r="AJ269" s="1" t="str">
        <f>_xlfn.TEXTBEFORE(Table9[[#This Row],[rxn]],"_",-1)</f>
        <v>RXN-GENERIC_mg2mg2ormn2_c</v>
      </c>
    </row>
    <row r="270" spans="1:36" ht="17" hidden="1" x14ac:dyDescent="0.25">
      <c r="A270" t="s">
        <v>8801</v>
      </c>
      <c r="B270" t="str">
        <f>_xlfn.TEXTAFTER(Table5[[#This Row],[r]],"-",-1)</f>
        <v>rt0697'</v>
      </c>
      <c r="C270" t="str">
        <f>_xlfn.TEXTAFTER(_xlfn.TEXTBEFORE(Table5[[#This Row],[r]],"-"&amp;Table5[[#This Row],[enz]]),"'RXN-")</f>
        <v>ACACT160i_x_FWD</v>
      </c>
      <c r="D270">
        <v>11171.708534568001</v>
      </c>
      <c r="E270">
        <f>_xlfn.XLOOKUP(Table5[[#This Row],[r]],Table3[r],Table3[kapp],"")</f>
        <v>8988.1774343278394</v>
      </c>
      <c r="F270">
        <f>Table5[[#This Row],[kapp]]-Table5[[#This Row],[old]]</f>
        <v>2183.5311002401613</v>
      </c>
      <c r="G270" t="str" cm="1">
        <f t="array" ref="G270">IF(ROWS(_xlfn._xlws.FILTER(Table5[r],Table5[enz]=Table5[[#This Row],[enz]]))&gt;1,"many","1")</f>
        <v>many</v>
      </c>
      <c r="H270" t="str" cm="1">
        <f t="array" ref="H270">IF(ROWS(_xlfn._xlws.FILTER(Table5[r],Table5[rxn-no-enz]=Table5[[#This Row],[rxn-no-enz]]))&gt;1,"many","1")</f>
        <v>many</v>
      </c>
      <c r="I270" t="str">
        <f>_xlfn.XLOOKUP(SUBSTITUTE(Table5[[#This Row],[r]],"'",""),Table6[rxn],Table6[rxn],"no")</f>
        <v>no</v>
      </c>
      <c r="J270" t="str" cm="1">
        <f t="array" ref="J270">_xlfn.XLOOKUP(Table5[[#This Row],[r]],"'"&amp;Table6[rxn]&amp;"'",Table6[expected kapp],"")</f>
        <v/>
      </c>
      <c r="L270" t="s">
        <v>8834</v>
      </c>
      <c r="M270">
        <v>8988.1774343278394</v>
      </c>
      <c r="AA270" s="7" t="s">
        <v>11098</v>
      </c>
      <c r="AB270" s="7" t="str">
        <f>_xlfn.TEXTBEFORE(Table8[[#This Row],[raw]]," ")</f>
        <v>ENZSYN-SDH1234</v>
      </c>
      <c r="AC270" s="7">
        <f>_xlfn.NUMBERVALUE(_xlfn.TEXTAFTER(Table8[[#This Row],[raw]]," "))</f>
        <v>2.1625880025848499E-7</v>
      </c>
      <c r="AE270" s="1" t="s">
        <v>6709</v>
      </c>
      <c r="AF270" s="1" t="s">
        <v>2778</v>
      </c>
      <c r="AG270" s="9">
        <v>2.8622044800000002E-10</v>
      </c>
      <c r="AH270" s="1" t="str">
        <f>_xlfn.TEXTAFTER(Table9[[#This Row],[rxn]],"-",-1)</f>
        <v>SPONT</v>
      </c>
      <c r="AI270" s="1" t="str">
        <f>_xlfn.TEXTAFTER(_xlfn.TEXTBEFORE(Table9[[#This Row],[rxn]],"-"&amp;Table9[[#This Row],[enz]]),"RXN-")</f>
        <v>GENERIC_shemeheme_c_FWD</v>
      </c>
      <c r="AJ270" s="1" t="str">
        <f>_xlfn.TEXTBEFORE(Table9[[#This Row],[rxn]],"_",-1)</f>
        <v>RXN-GENERIC_shemeheme_c</v>
      </c>
    </row>
    <row r="271" spans="1:36" ht="17" hidden="1" x14ac:dyDescent="0.25">
      <c r="A271" t="s">
        <v>8802</v>
      </c>
      <c r="B271" t="str">
        <f>_xlfn.TEXTAFTER(Table5[[#This Row],[r]],"-",-1)</f>
        <v>rt5445'</v>
      </c>
      <c r="C271" t="str">
        <f>_xlfn.TEXTAFTER(_xlfn.TEXTBEFORE(Table5[[#This Row],[r]],"-"&amp;Table5[[#This Row],[enz]]),"'RXN-")</f>
        <v>ACACT160i_x_FWD</v>
      </c>
      <c r="D271">
        <v>11171.708534568001</v>
      </c>
      <c r="E271">
        <f>_xlfn.XLOOKUP(Table5[[#This Row],[r]],Table3[r],Table3[kapp],"")</f>
        <v>8988.1774343278394</v>
      </c>
      <c r="F271">
        <f>Table5[[#This Row],[kapp]]-Table5[[#This Row],[old]]</f>
        <v>2183.5311002401613</v>
      </c>
      <c r="G271" t="str" cm="1">
        <f t="array" ref="G271">IF(ROWS(_xlfn._xlws.FILTER(Table5[r],Table5[enz]=Table5[[#This Row],[enz]]))&gt;1,"many","1")</f>
        <v>many</v>
      </c>
      <c r="H271" t="str" cm="1">
        <f t="array" ref="H271">IF(ROWS(_xlfn._xlws.FILTER(Table5[r],Table5[rxn-no-enz]=Table5[[#This Row],[rxn-no-enz]]))&gt;1,"many","1")</f>
        <v>many</v>
      </c>
      <c r="I271" t="str">
        <f>_xlfn.XLOOKUP(SUBSTITUTE(Table5[[#This Row],[r]],"'",""),Table6[rxn],Table6[rxn],"no")</f>
        <v>no</v>
      </c>
      <c r="J271" t="str" cm="1">
        <f t="array" ref="J271">_xlfn.XLOOKUP(Table5[[#This Row],[r]],"'"&amp;Table6[rxn]&amp;"'",Table6[expected kapp],"")</f>
        <v/>
      </c>
      <c r="L271" t="s">
        <v>8835</v>
      </c>
      <c r="M271">
        <v>8988.1774343278394</v>
      </c>
      <c r="AA271" s="7" t="s">
        <v>11099</v>
      </c>
      <c r="AB271" s="7" t="str">
        <f>_xlfn.TEXTBEFORE(Table8[[#This Row],[raw]]," ")</f>
        <v>ENZSYN-rt4237</v>
      </c>
      <c r="AC271" s="7">
        <f>_xlfn.NUMBERVALUE(_xlfn.TEXTAFTER(Table8[[#This Row],[raw]]," "))</f>
        <v>5.53254077636437E-8</v>
      </c>
      <c r="AE271" s="1" t="s">
        <v>3045</v>
      </c>
      <c r="AF271" s="1" t="s">
        <v>2778</v>
      </c>
      <c r="AG271" s="9">
        <v>7.9638176836170603E-3</v>
      </c>
      <c r="AH271" s="1" t="str">
        <f>_xlfn.TEXTAFTER(Table9[[#This Row],[rxn]],"-",-1)</f>
        <v>rt3731</v>
      </c>
      <c r="AI271" s="1" t="str">
        <f>_xlfn.TEXTAFTER(_xlfn.TEXTBEFORE(Table9[[#This Row],[rxn]],"-"&amp;Table9[[#This Row],[enz]]),"RXN-")</f>
        <v>GF6PTA_c_FWD</v>
      </c>
      <c r="AJ271" s="1" t="str">
        <f>_xlfn.TEXTBEFORE(Table9[[#This Row],[rxn]],"_",-1)</f>
        <v>RXN-GF6PTA_c</v>
      </c>
    </row>
    <row r="272" spans="1:36" ht="17" hidden="1" x14ac:dyDescent="0.25">
      <c r="A272" t="s">
        <v>8803</v>
      </c>
      <c r="B272" t="str">
        <f>_xlfn.TEXTAFTER(Table5[[#This Row],[r]],"-",-1)</f>
        <v>rt6860'</v>
      </c>
      <c r="C272" t="str">
        <f>_xlfn.TEXTAFTER(_xlfn.TEXTBEFORE(Table5[[#This Row],[r]],"-"&amp;Table5[[#This Row],[enz]]),"'RXN-")</f>
        <v>ACACT160i_x_FWD</v>
      </c>
      <c r="D272">
        <v>11171.708534568001</v>
      </c>
      <c r="E272">
        <f>_xlfn.XLOOKUP(Table5[[#This Row],[r]],Table3[r],Table3[kapp],"")</f>
        <v>8988.1774343278394</v>
      </c>
      <c r="F272">
        <f>Table5[[#This Row],[kapp]]-Table5[[#This Row],[old]]</f>
        <v>2183.5311002401613</v>
      </c>
      <c r="G272" t="str" cm="1">
        <f t="array" ref="G272">IF(ROWS(_xlfn._xlws.FILTER(Table5[r],Table5[enz]=Table5[[#This Row],[enz]]))&gt;1,"many","1")</f>
        <v>many</v>
      </c>
      <c r="H272" t="str" cm="1">
        <f t="array" ref="H272">IF(ROWS(_xlfn._xlws.FILTER(Table5[r],Table5[rxn-no-enz]=Table5[[#This Row],[rxn-no-enz]]))&gt;1,"many","1")</f>
        <v>many</v>
      </c>
      <c r="I272" t="str">
        <f>_xlfn.XLOOKUP(SUBSTITUTE(Table5[[#This Row],[r]],"'",""),Table6[rxn],Table6[rxn],"no")</f>
        <v>no</v>
      </c>
      <c r="J272" t="str" cm="1">
        <f t="array" ref="J272">_xlfn.XLOOKUP(Table5[[#This Row],[r]],"'"&amp;Table6[rxn]&amp;"'",Table6[expected kapp],"")</f>
        <v/>
      </c>
      <c r="L272" t="s">
        <v>8836</v>
      </c>
      <c r="M272">
        <v>8988.1774343278394</v>
      </c>
      <c r="AA272" s="7" t="s">
        <v>11100</v>
      </c>
      <c r="AB272" s="7" t="str">
        <f>_xlfn.TEXTBEFORE(Table8[[#This Row],[raw]]," ")</f>
        <v>ENZSYN-rt1805</v>
      </c>
      <c r="AC272" s="7">
        <f>_xlfn.NUMBERVALUE(_xlfn.TEXTAFTER(Table8[[#This Row],[raw]]," "))</f>
        <v>6.0286637929871901E-6</v>
      </c>
      <c r="AE272" s="1" t="s">
        <v>3046</v>
      </c>
      <c r="AF272" s="1" t="s">
        <v>2778</v>
      </c>
      <c r="AG272" s="9">
        <v>1.72278869137766E-3</v>
      </c>
      <c r="AH272" s="1" t="str">
        <f>_xlfn.TEXTAFTER(Table9[[#This Row],[rxn]],"-",-1)</f>
        <v>rt4281</v>
      </c>
      <c r="AI272" s="1" t="str">
        <f>_xlfn.TEXTAFTER(_xlfn.TEXTBEFORE(Table9[[#This Row],[rxn]],"-"&amp;Table9[[#This Row],[enz]]),"RXN-")</f>
        <v>GGTT_l_FWD</v>
      </c>
      <c r="AJ272" s="1" t="str">
        <f>_xlfn.TEXTBEFORE(Table9[[#This Row],[rxn]],"_",-1)</f>
        <v>RXN-GGTT_l</v>
      </c>
    </row>
    <row r="273" spans="1:36" ht="17" hidden="1" x14ac:dyDescent="0.25">
      <c r="A273" t="s">
        <v>8804</v>
      </c>
      <c r="B273" t="str">
        <f>_xlfn.TEXTAFTER(Table5[[#This Row],[r]],"-",-1)</f>
        <v>rt0517'</v>
      </c>
      <c r="C273" t="str">
        <f>_xlfn.TEXTAFTER(_xlfn.TEXTBEFORE(Table5[[#This Row],[r]],"-"&amp;Table5[[#This Row],[enz]]),"'RXN-")</f>
        <v>ACACT161ai_m_FWD</v>
      </c>
      <c r="D273">
        <v>11171.708534568001</v>
      </c>
      <c r="E273">
        <f>_xlfn.XLOOKUP(Table5[[#This Row],[r]],Table3[r],Table3[kapp],"")</f>
        <v>8988.1774343278394</v>
      </c>
      <c r="F273">
        <f>Table5[[#This Row],[kapp]]-Table5[[#This Row],[old]]</f>
        <v>2183.5311002401613</v>
      </c>
      <c r="G273" t="str" cm="1">
        <f t="array" ref="G273">IF(ROWS(_xlfn._xlws.FILTER(Table5[r],Table5[enz]=Table5[[#This Row],[enz]]))&gt;1,"many","1")</f>
        <v>many</v>
      </c>
      <c r="H273" t="str" cm="1">
        <f t="array" ref="H273">IF(ROWS(_xlfn._xlws.FILTER(Table5[r],Table5[rxn-no-enz]=Table5[[#This Row],[rxn-no-enz]]))&gt;1,"many","1")</f>
        <v>1</v>
      </c>
      <c r="I273" t="str">
        <f>_xlfn.XLOOKUP(SUBSTITUTE(Table5[[#This Row],[r]],"'",""),Table6[rxn],Table6[rxn],"no")</f>
        <v>no</v>
      </c>
      <c r="J273" t="str" cm="1">
        <f t="array" ref="J273">_xlfn.XLOOKUP(Table5[[#This Row],[r]],"'"&amp;Table6[rxn]&amp;"'",Table6[expected kapp],"")</f>
        <v/>
      </c>
      <c r="L273" t="s">
        <v>8837</v>
      </c>
      <c r="M273">
        <v>8988.1774343278394</v>
      </c>
      <c r="AA273" s="7" t="s">
        <v>11101</v>
      </c>
      <c r="AB273" s="7" t="str">
        <f>_xlfn.TEXTBEFORE(Table8[[#This Row],[raw]]," ")</f>
        <v>ENZSYN-rt3541</v>
      </c>
      <c r="AC273" s="7">
        <f>_xlfn.NUMBERVALUE(_xlfn.TEXTAFTER(Table8[[#This Row],[raw]]," "))</f>
        <v>8.32249492756774E-8</v>
      </c>
      <c r="AE273" s="1" t="s">
        <v>6712</v>
      </c>
      <c r="AF273" s="1" t="s">
        <v>2778</v>
      </c>
      <c r="AG273" s="1">
        <v>1.8629357620363201</v>
      </c>
      <c r="AH273" s="1" t="str">
        <f>_xlfn.TEXTAFTER(Table9[[#This Row],[rxn]],"-",-1)</f>
        <v>rt1299</v>
      </c>
      <c r="AI273" s="1" t="str">
        <f>_xlfn.TEXTAFTER(_xlfn.TEXTBEFORE(Table9[[#This Row],[rxn]],"-"&amp;Table9[[#This Row],[enz]]),"RXN-")</f>
        <v>GHMT2r_c_FWD</v>
      </c>
      <c r="AJ273" s="1" t="str">
        <f>_xlfn.TEXTBEFORE(Table9[[#This Row],[rxn]],"_",-1)</f>
        <v>RXN-GHMT2r_c</v>
      </c>
    </row>
    <row r="274" spans="1:36" ht="17" hidden="1" x14ac:dyDescent="0.25">
      <c r="A274" t="s">
        <v>8805</v>
      </c>
      <c r="B274" t="str">
        <f>_xlfn.TEXTAFTER(Table5[[#This Row],[r]],"-",-1)</f>
        <v>rt0697'</v>
      </c>
      <c r="C274" t="str">
        <f>_xlfn.TEXTAFTER(_xlfn.TEXTBEFORE(Table5[[#This Row],[r]],"-"&amp;Table5[[#This Row],[enz]]),"'RXN-")</f>
        <v>ACACT161ai_x_FWD</v>
      </c>
      <c r="D274">
        <v>11171.708534568001</v>
      </c>
      <c r="E274">
        <f>_xlfn.XLOOKUP(Table5[[#This Row],[r]],Table3[r],Table3[kapp],"")</f>
        <v>8988.1774343278394</v>
      </c>
      <c r="F274">
        <f>Table5[[#This Row],[kapp]]-Table5[[#This Row],[old]]</f>
        <v>2183.5311002401613</v>
      </c>
      <c r="G274" t="str" cm="1">
        <f t="array" ref="G274">IF(ROWS(_xlfn._xlws.FILTER(Table5[r],Table5[enz]=Table5[[#This Row],[enz]]))&gt;1,"many","1")</f>
        <v>many</v>
      </c>
      <c r="H274" t="str" cm="1">
        <f t="array" ref="H274">IF(ROWS(_xlfn._xlws.FILTER(Table5[r],Table5[rxn-no-enz]=Table5[[#This Row],[rxn-no-enz]]))&gt;1,"many","1")</f>
        <v>many</v>
      </c>
      <c r="I274" t="str">
        <f>_xlfn.XLOOKUP(SUBSTITUTE(Table5[[#This Row],[r]],"'",""),Table6[rxn],Table6[rxn],"no")</f>
        <v>no</v>
      </c>
      <c r="J274" t="str" cm="1">
        <f t="array" ref="J274">_xlfn.XLOOKUP(Table5[[#This Row],[r]],"'"&amp;Table6[rxn]&amp;"'",Table6[expected kapp],"")</f>
        <v/>
      </c>
      <c r="L274" t="s">
        <v>8838</v>
      </c>
      <c r="M274">
        <v>8988.1774343278394</v>
      </c>
      <c r="AA274" s="7" t="s">
        <v>11102</v>
      </c>
      <c r="AB274" s="7" t="str">
        <f>_xlfn.TEXTBEFORE(Table8[[#This Row],[raw]]," ")</f>
        <v>ENZSYN-rt7480</v>
      </c>
      <c r="AC274" s="7">
        <f>_xlfn.NUMBERVALUE(_xlfn.TEXTAFTER(Table8[[#This Row],[raw]]," "))</f>
        <v>3.1055084270091899E-7</v>
      </c>
      <c r="AE274" s="1" t="s">
        <v>3047</v>
      </c>
      <c r="AF274" s="1" t="s">
        <v>2778</v>
      </c>
      <c r="AG274" s="1">
        <v>0.912797638030588</v>
      </c>
      <c r="AH274" s="1" t="str">
        <f>_xlfn.TEXTAFTER(Table9[[#This Row],[rxn]],"-",-1)</f>
        <v>UNKNOWN</v>
      </c>
      <c r="AI274" s="1" t="str">
        <f>_xlfn.TEXTAFTER(_xlfn.TEXTBEFORE(Table9[[#This Row],[rxn]],"-"&amp;Table9[[#This Row],[enz]]),"RXN-")</f>
        <v>GHMT2r_m_REV</v>
      </c>
      <c r="AJ274" s="1" t="str">
        <f>_xlfn.TEXTBEFORE(Table9[[#This Row],[rxn]],"_",-1)</f>
        <v>RXN-GHMT2r_m</v>
      </c>
    </row>
    <row r="275" spans="1:36" ht="17" hidden="1" x14ac:dyDescent="0.25">
      <c r="A275" t="s">
        <v>8806</v>
      </c>
      <c r="B275" t="str">
        <f>_xlfn.TEXTAFTER(Table5[[#This Row],[r]],"-",-1)</f>
        <v>rt5445'</v>
      </c>
      <c r="C275" t="str">
        <f>_xlfn.TEXTAFTER(_xlfn.TEXTBEFORE(Table5[[#This Row],[r]],"-"&amp;Table5[[#This Row],[enz]]),"'RXN-")</f>
        <v>ACACT161ai_x_FWD</v>
      </c>
      <c r="D275">
        <v>11171.708534568001</v>
      </c>
      <c r="E275">
        <f>_xlfn.XLOOKUP(Table5[[#This Row],[r]],Table3[r],Table3[kapp],"")</f>
        <v>8988.1774343278394</v>
      </c>
      <c r="F275">
        <f>Table5[[#This Row],[kapp]]-Table5[[#This Row],[old]]</f>
        <v>2183.5311002401613</v>
      </c>
      <c r="G275" t="str" cm="1">
        <f t="array" ref="G275">IF(ROWS(_xlfn._xlws.FILTER(Table5[r],Table5[enz]=Table5[[#This Row],[enz]]))&gt;1,"many","1")</f>
        <v>many</v>
      </c>
      <c r="H275" t="str" cm="1">
        <f t="array" ref="H275">IF(ROWS(_xlfn._xlws.FILTER(Table5[r],Table5[rxn-no-enz]=Table5[[#This Row],[rxn-no-enz]]))&gt;1,"many","1")</f>
        <v>many</v>
      </c>
      <c r="I275" t="str">
        <f>_xlfn.XLOOKUP(SUBSTITUTE(Table5[[#This Row],[r]],"'",""),Table6[rxn],Table6[rxn],"no")</f>
        <v>no</v>
      </c>
      <c r="J275" t="str" cm="1">
        <f t="array" ref="J275">_xlfn.XLOOKUP(Table5[[#This Row],[r]],"'"&amp;Table6[rxn]&amp;"'",Table6[expected kapp],"")</f>
        <v/>
      </c>
      <c r="L275" t="s">
        <v>8839</v>
      </c>
      <c r="M275">
        <v>8988.1774343278394</v>
      </c>
      <c r="AA275" s="7" t="s">
        <v>11103</v>
      </c>
      <c r="AB275" s="7" t="str">
        <f>_xlfn.TEXTBEFORE(Table8[[#This Row],[raw]]," ")</f>
        <v>ENZSYN-rt7263_c</v>
      </c>
      <c r="AC275" s="7">
        <f>_xlfn.NUMBERVALUE(_xlfn.TEXTAFTER(Table8[[#This Row],[raw]]," "))</f>
        <v>8.5902222335304004E-7</v>
      </c>
      <c r="AE275" s="1" t="s">
        <v>3048</v>
      </c>
      <c r="AF275" s="1" t="s">
        <v>2778</v>
      </c>
      <c r="AG275" s="9">
        <v>8.1205148244054004E-3</v>
      </c>
      <c r="AH275" s="1" t="str">
        <f>_xlfn.TEXTAFTER(Table9[[#This Row],[rxn]],"-",-1)</f>
        <v>rt3157</v>
      </c>
      <c r="AI275" s="1" t="str">
        <f>_xlfn.TEXTAFTER(_xlfn.TEXTBEFORE(Table9[[#This Row],[rxn]],"-"&amp;Table9[[#This Row],[enz]]),"RXN-")</f>
        <v>GK1_c_FWD</v>
      </c>
      <c r="AJ275" s="1" t="str">
        <f>_xlfn.TEXTBEFORE(Table9[[#This Row],[rxn]],"_",-1)</f>
        <v>RXN-GK1_c</v>
      </c>
    </row>
    <row r="276" spans="1:36" ht="17" hidden="1" x14ac:dyDescent="0.25">
      <c r="A276" t="s">
        <v>8807</v>
      </c>
      <c r="B276" t="str">
        <f>_xlfn.TEXTAFTER(Table5[[#This Row],[r]],"-",-1)</f>
        <v>rt6860'</v>
      </c>
      <c r="C276" t="str">
        <f>_xlfn.TEXTAFTER(_xlfn.TEXTBEFORE(Table5[[#This Row],[r]],"-"&amp;Table5[[#This Row],[enz]]),"'RXN-")</f>
        <v>ACACT161ai_x_FWD</v>
      </c>
      <c r="D276">
        <v>11171.708534568001</v>
      </c>
      <c r="E276">
        <f>_xlfn.XLOOKUP(Table5[[#This Row],[r]],Table3[r],Table3[kapp],"")</f>
        <v>8988.1774343278394</v>
      </c>
      <c r="F276">
        <f>Table5[[#This Row],[kapp]]-Table5[[#This Row],[old]]</f>
        <v>2183.5311002401613</v>
      </c>
      <c r="G276" t="str" cm="1">
        <f t="array" ref="G276">IF(ROWS(_xlfn._xlws.FILTER(Table5[r],Table5[enz]=Table5[[#This Row],[enz]]))&gt;1,"many","1")</f>
        <v>many</v>
      </c>
      <c r="H276" t="str" cm="1">
        <f t="array" ref="H276">IF(ROWS(_xlfn._xlws.FILTER(Table5[r],Table5[rxn-no-enz]=Table5[[#This Row],[rxn-no-enz]]))&gt;1,"many","1")</f>
        <v>many</v>
      </c>
      <c r="I276" t="str">
        <f>_xlfn.XLOOKUP(SUBSTITUTE(Table5[[#This Row],[r]],"'",""),Table6[rxn],Table6[rxn],"no")</f>
        <v>no</v>
      </c>
      <c r="J276" t="str" cm="1">
        <f t="array" ref="J276">_xlfn.XLOOKUP(Table5[[#This Row],[r]],"'"&amp;Table6[rxn]&amp;"'",Table6[expected kapp],"")</f>
        <v/>
      </c>
      <c r="L276" t="s">
        <v>8840</v>
      </c>
      <c r="M276">
        <v>8988.1774343278394</v>
      </c>
      <c r="AA276" s="7" t="s">
        <v>11104</v>
      </c>
      <c r="AB276" s="7" t="str">
        <f>_xlfn.TEXTBEFORE(Table8[[#This Row],[raw]]," ")</f>
        <v>ENZSYN-rt8116</v>
      </c>
      <c r="AC276" s="7">
        <f>_xlfn.NUMBERVALUE(_xlfn.TEXTAFTER(Table8[[#This Row],[raw]]," "))</f>
        <v>2.6777311534482699E-9</v>
      </c>
      <c r="AE276" s="1" t="s">
        <v>6735</v>
      </c>
      <c r="AF276" s="1" t="s">
        <v>2778</v>
      </c>
      <c r="AG276" s="9">
        <v>1.353245177</v>
      </c>
      <c r="AH276" s="1" t="str">
        <f>_xlfn.TEXTAFTER(Table9[[#This Row],[rxn]],"-",-1)</f>
        <v>rt3556</v>
      </c>
      <c r="AI276" s="1" t="str">
        <f>_xlfn.TEXTAFTER(_xlfn.TEXTBEFORE(Table9[[#This Row],[rxn]],"-"&amp;Table9[[#This Row],[enz]]),"RXN-")</f>
        <v>GLCt_c_e_FWD</v>
      </c>
      <c r="AJ276" s="1" t="str">
        <f>_xlfn.TEXTBEFORE(Table9[[#This Row],[rxn]],"_",-1)</f>
        <v>RXN-GLCt_c_e</v>
      </c>
    </row>
    <row r="277" spans="1:36" ht="17" hidden="1" x14ac:dyDescent="0.25">
      <c r="A277" t="s">
        <v>8808</v>
      </c>
      <c r="B277" t="str">
        <f>_xlfn.TEXTAFTER(Table5[[#This Row],[r]],"-",-1)</f>
        <v>rt0517'</v>
      </c>
      <c r="C277" t="str">
        <f>_xlfn.TEXTAFTER(_xlfn.TEXTBEFORE(Table5[[#This Row],[r]],"-"&amp;Table5[[#This Row],[enz]]),"'RXN-")</f>
        <v>ACACT161bi_m_FWD</v>
      </c>
      <c r="D277">
        <v>11171.708534568001</v>
      </c>
      <c r="E277">
        <f>_xlfn.XLOOKUP(Table5[[#This Row],[r]],Table3[r],Table3[kapp],"")</f>
        <v>8988.1774343278394</v>
      </c>
      <c r="F277">
        <f>Table5[[#This Row],[kapp]]-Table5[[#This Row],[old]]</f>
        <v>2183.5311002401613</v>
      </c>
      <c r="G277" t="str" cm="1">
        <f t="array" ref="G277">IF(ROWS(_xlfn._xlws.FILTER(Table5[r],Table5[enz]=Table5[[#This Row],[enz]]))&gt;1,"many","1")</f>
        <v>many</v>
      </c>
      <c r="H277" t="str" cm="1">
        <f t="array" ref="H277">IF(ROWS(_xlfn._xlws.FILTER(Table5[r],Table5[rxn-no-enz]=Table5[[#This Row],[rxn-no-enz]]))&gt;1,"many","1")</f>
        <v>1</v>
      </c>
      <c r="I277" t="str">
        <f>_xlfn.XLOOKUP(SUBSTITUTE(Table5[[#This Row],[r]],"'",""),Table6[rxn],Table6[rxn],"no")</f>
        <v>no</v>
      </c>
      <c r="J277" t="str" cm="1">
        <f t="array" ref="J277">_xlfn.XLOOKUP(Table5[[#This Row],[r]],"'"&amp;Table6[rxn]&amp;"'",Table6[expected kapp],"")</f>
        <v/>
      </c>
      <c r="L277" t="s">
        <v>8841</v>
      </c>
      <c r="M277">
        <v>8988.1774343278394</v>
      </c>
      <c r="AA277" s="7" t="s">
        <v>11105</v>
      </c>
      <c r="AB277" s="7" t="str">
        <f>_xlfn.TEXTBEFORE(Table8[[#This Row],[raw]]," ")</f>
        <v>ENZSYN-rt2477</v>
      </c>
      <c r="AC277" s="7">
        <f>_xlfn.NUMBERVALUE(_xlfn.TEXTAFTER(Table8[[#This Row],[raw]]," "))</f>
        <v>2.71821711970285E-7</v>
      </c>
      <c r="AE277" s="1" t="s">
        <v>3050</v>
      </c>
      <c r="AF277" s="1" t="s">
        <v>2778</v>
      </c>
      <c r="AG277" s="9">
        <v>0.11259929907635099</v>
      </c>
      <c r="AH277" s="1" t="str">
        <f>_xlfn.TEXTAFTER(Table9[[#This Row],[rxn]],"-",-1)</f>
        <v>rt3476</v>
      </c>
      <c r="AI277" s="1" t="str">
        <f>_xlfn.TEXTAFTER(_xlfn.TEXTBEFORE(Table9[[#This Row],[rxn]],"-"&amp;Table9[[#This Row],[enz]]),"RXN-")</f>
        <v>GLNS_c_FWD</v>
      </c>
      <c r="AJ277" s="1" t="str">
        <f>_xlfn.TEXTBEFORE(Table9[[#This Row],[rxn]],"_",-1)</f>
        <v>RXN-GLNS_c</v>
      </c>
    </row>
    <row r="278" spans="1:36" ht="17" hidden="1" x14ac:dyDescent="0.25">
      <c r="A278" t="s">
        <v>8809</v>
      </c>
      <c r="B278" t="str">
        <f>_xlfn.TEXTAFTER(Table5[[#This Row],[r]],"-",-1)</f>
        <v>rt0697'</v>
      </c>
      <c r="C278" t="str">
        <f>_xlfn.TEXTAFTER(_xlfn.TEXTBEFORE(Table5[[#This Row],[r]],"-"&amp;Table5[[#This Row],[enz]]),"'RXN-")</f>
        <v>ACACT161bi_x_FWD</v>
      </c>
      <c r="D278">
        <v>11171.708534568001</v>
      </c>
      <c r="E278">
        <f>_xlfn.XLOOKUP(Table5[[#This Row],[r]],Table3[r],Table3[kapp],"")</f>
        <v>8988.1774343278394</v>
      </c>
      <c r="F278">
        <f>Table5[[#This Row],[kapp]]-Table5[[#This Row],[old]]</f>
        <v>2183.5311002401613</v>
      </c>
      <c r="G278" t="str" cm="1">
        <f t="array" ref="G278">IF(ROWS(_xlfn._xlws.FILTER(Table5[r],Table5[enz]=Table5[[#This Row],[enz]]))&gt;1,"many","1")</f>
        <v>many</v>
      </c>
      <c r="H278" t="str" cm="1">
        <f t="array" ref="H278">IF(ROWS(_xlfn._xlws.FILTER(Table5[r],Table5[rxn-no-enz]=Table5[[#This Row],[rxn-no-enz]]))&gt;1,"many","1")</f>
        <v>many</v>
      </c>
      <c r="I278" t="str">
        <f>_xlfn.XLOOKUP(SUBSTITUTE(Table5[[#This Row],[r]],"'",""),Table6[rxn],Table6[rxn],"no")</f>
        <v>no</v>
      </c>
      <c r="J278" t="str" cm="1">
        <f t="array" ref="J278">_xlfn.XLOOKUP(Table5[[#This Row],[r]],"'"&amp;Table6[rxn]&amp;"'",Table6[expected kapp],"")</f>
        <v/>
      </c>
      <c r="L278" t="s">
        <v>8842</v>
      </c>
      <c r="M278">
        <v>8988.1774343278394</v>
      </c>
      <c r="AA278" s="7" t="s">
        <v>11106</v>
      </c>
      <c r="AB278" s="7" t="str">
        <f>_xlfn.TEXTBEFORE(Table8[[#This Row],[raw]]," ")</f>
        <v>ENZSYN-rt0932</v>
      </c>
      <c r="AC278" s="7">
        <f>_xlfn.NUMBERVALUE(_xlfn.TEXTAFTER(Table8[[#This Row],[raw]]," "))</f>
        <v>1.1136235419095501E-6</v>
      </c>
      <c r="AE278" s="1" t="s">
        <v>3051</v>
      </c>
      <c r="AF278" s="1" t="s">
        <v>2778</v>
      </c>
      <c r="AG278" s="1">
        <v>1.2018518516511799E-2</v>
      </c>
      <c r="AH278" s="1" t="str">
        <f>_xlfn.TEXTAFTER(Table9[[#This Row],[rxn]],"-",-1)</f>
        <v>rt5012</v>
      </c>
      <c r="AI278" s="1" t="str">
        <f>_xlfn.TEXTAFTER(_xlfn.TEXTBEFORE(Table9[[#This Row],[rxn]],"-"&amp;Table9[[#This Row],[enz]]),"RXN-")</f>
        <v>GLNTRS_c_FWD</v>
      </c>
      <c r="AJ278" s="1" t="str">
        <f>_xlfn.TEXTBEFORE(Table9[[#This Row],[rxn]],"_",-1)</f>
        <v>RXN-GLNTRS_c</v>
      </c>
    </row>
    <row r="279" spans="1:36" ht="17" hidden="1" x14ac:dyDescent="0.25">
      <c r="A279" t="s">
        <v>8810</v>
      </c>
      <c r="B279" t="str">
        <f>_xlfn.TEXTAFTER(Table5[[#This Row],[r]],"-",-1)</f>
        <v>rt5445'</v>
      </c>
      <c r="C279" t="str">
        <f>_xlfn.TEXTAFTER(_xlfn.TEXTBEFORE(Table5[[#This Row],[r]],"-"&amp;Table5[[#This Row],[enz]]),"'RXN-")</f>
        <v>ACACT161bi_x_FWD</v>
      </c>
      <c r="D279">
        <v>11171.708534568001</v>
      </c>
      <c r="E279">
        <f>_xlfn.XLOOKUP(Table5[[#This Row],[r]],Table3[r],Table3[kapp],"")</f>
        <v>8988.1774343278394</v>
      </c>
      <c r="F279">
        <f>Table5[[#This Row],[kapp]]-Table5[[#This Row],[old]]</f>
        <v>2183.5311002401613</v>
      </c>
      <c r="G279" t="str" cm="1">
        <f t="array" ref="G279">IF(ROWS(_xlfn._xlws.FILTER(Table5[r],Table5[enz]=Table5[[#This Row],[enz]]))&gt;1,"many","1")</f>
        <v>many</v>
      </c>
      <c r="H279" t="str" cm="1">
        <f t="array" ref="H279">IF(ROWS(_xlfn._xlws.FILTER(Table5[r],Table5[rxn-no-enz]=Table5[[#This Row],[rxn-no-enz]]))&gt;1,"many","1")</f>
        <v>many</v>
      </c>
      <c r="I279" t="str">
        <f>_xlfn.XLOOKUP(SUBSTITUTE(Table5[[#This Row],[r]],"'",""),Table6[rxn],Table6[rxn],"no")</f>
        <v>no</v>
      </c>
      <c r="J279" t="str" cm="1">
        <f t="array" ref="J279">_xlfn.XLOOKUP(Table5[[#This Row],[r]],"'"&amp;Table6[rxn]&amp;"'",Table6[expected kapp],"")</f>
        <v/>
      </c>
      <c r="L279" t="s">
        <v>8843</v>
      </c>
      <c r="M279">
        <v>8988.1774343278394</v>
      </c>
      <c r="AA279" s="7" t="s">
        <v>11107</v>
      </c>
      <c r="AB279" s="7" t="str">
        <f>_xlfn.TEXTBEFORE(Table8[[#This Row],[raw]]," ")</f>
        <v>ENZSYN-rt1320</v>
      </c>
      <c r="AC279" s="7">
        <f>_xlfn.NUMBERVALUE(_xlfn.TEXTAFTER(Table8[[#This Row],[raw]]," "))</f>
        <v>3.6855508398055601E-7</v>
      </c>
      <c r="AE279" s="1" t="s">
        <v>3052</v>
      </c>
      <c r="AF279" s="1" t="s">
        <v>2778</v>
      </c>
      <c r="AG279" s="9">
        <v>2.3892797536399401E-2</v>
      </c>
      <c r="AH279" s="1" t="str">
        <f>_xlfn.TEXTAFTER(Table9[[#This Row],[rxn]],"-",-1)</f>
        <v>rt6820</v>
      </c>
      <c r="AI279" s="1" t="str">
        <f>_xlfn.TEXTAFTER(_xlfn.TEXTBEFORE(Table9[[#This Row],[rxn]],"-"&amp;Table9[[#This Row],[enz]]),"RXN-")</f>
        <v>GLU5K_c_FWD</v>
      </c>
      <c r="AJ279" s="1" t="str">
        <f>_xlfn.TEXTBEFORE(Table9[[#This Row],[rxn]],"_",-1)</f>
        <v>RXN-GLU5K_c</v>
      </c>
    </row>
    <row r="280" spans="1:36" ht="17" hidden="1" x14ac:dyDescent="0.25">
      <c r="A280" t="s">
        <v>8811</v>
      </c>
      <c r="B280" t="str">
        <f>_xlfn.TEXTAFTER(Table5[[#This Row],[r]],"-",-1)</f>
        <v>rt6860'</v>
      </c>
      <c r="C280" t="str">
        <f>_xlfn.TEXTAFTER(_xlfn.TEXTBEFORE(Table5[[#This Row],[r]],"-"&amp;Table5[[#This Row],[enz]]),"'RXN-")</f>
        <v>ACACT161bi_x_FWD</v>
      </c>
      <c r="D280">
        <v>11171.708534568001</v>
      </c>
      <c r="E280">
        <f>_xlfn.XLOOKUP(Table5[[#This Row],[r]],Table3[r],Table3[kapp],"")</f>
        <v>8988.1774343278394</v>
      </c>
      <c r="F280">
        <f>Table5[[#This Row],[kapp]]-Table5[[#This Row],[old]]</f>
        <v>2183.5311002401613</v>
      </c>
      <c r="G280" t="str" cm="1">
        <f t="array" ref="G280">IF(ROWS(_xlfn._xlws.FILTER(Table5[r],Table5[enz]=Table5[[#This Row],[enz]]))&gt;1,"many","1")</f>
        <v>many</v>
      </c>
      <c r="H280" t="str" cm="1">
        <f t="array" ref="H280">IF(ROWS(_xlfn._xlws.FILTER(Table5[r],Table5[rxn-no-enz]=Table5[[#This Row],[rxn-no-enz]]))&gt;1,"many","1")</f>
        <v>many</v>
      </c>
      <c r="I280" t="str">
        <f>_xlfn.XLOOKUP(SUBSTITUTE(Table5[[#This Row],[r]],"'",""),Table6[rxn],Table6[rxn],"no")</f>
        <v>no</v>
      </c>
      <c r="J280" t="str" cm="1">
        <f t="array" ref="J280">_xlfn.XLOOKUP(Table5[[#This Row],[r]],"'"&amp;Table6[rxn]&amp;"'",Table6[expected kapp],"")</f>
        <v/>
      </c>
      <c r="L280" t="s">
        <v>8844</v>
      </c>
      <c r="M280">
        <v>8988.1774343278394</v>
      </c>
      <c r="AA280" s="7" t="s">
        <v>11108</v>
      </c>
      <c r="AB280" s="7" t="str">
        <f>_xlfn.TEXTBEFORE(Table8[[#This Row],[raw]]," ")</f>
        <v>ENZSYN-rt0894</v>
      </c>
      <c r="AC280" s="7">
        <f>_xlfn.NUMBERVALUE(_xlfn.TEXTAFTER(Table8[[#This Row],[raw]]," "))</f>
        <v>1.88916368219194E-7</v>
      </c>
      <c r="AE280" s="1" t="s">
        <v>6753</v>
      </c>
      <c r="AF280" s="1" t="s">
        <v>2778</v>
      </c>
      <c r="AG280" s="1">
        <v>1.3874563467573999</v>
      </c>
      <c r="AH280" s="1" t="str">
        <f>_xlfn.TEXTAFTER(Table9[[#This Row],[rxn]],"-",-1)</f>
        <v>rt3880</v>
      </c>
      <c r="AI280" s="1" t="str">
        <f>_xlfn.TEXTAFTER(_xlfn.TEXTBEFORE(Table9[[#This Row],[rxn]],"-"&amp;Table9[[#This Row],[enz]]),"RXN-")</f>
        <v>GLUDy_c_FWD</v>
      </c>
      <c r="AJ280" s="1" t="str">
        <f>_xlfn.TEXTBEFORE(Table9[[#This Row],[rxn]],"_",-1)</f>
        <v>RXN-GLUDy_c</v>
      </c>
    </row>
    <row r="281" spans="1:36" ht="17" hidden="1" x14ac:dyDescent="0.25">
      <c r="A281" t="s">
        <v>8812</v>
      </c>
      <c r="B281" t="str">
        <f>_xlfn.TEXTAFTER(Table5[[#This Row],[r]],"-",-1)</f>
        <v>rt0697'</v>
      </c>
      <c r="C281" t="str">
        <f>_xlfn.TEXTAFTER(_xlfn.TEXTBEFORE(Table5[[#This Row],[r]],"-"&amp;Table5[[#This Row],[enz]]),"'RXN-")</f>
        <v>ACACT162i_x_FWD</v>
      </c>
      <c r="D281">
        <v>11171.708534568001</v>
      </c>
      <c r="E281">
        <f>_xlfn.XLOOKUP(Table5[[#This Row],[r]],Table3[r],Table3[kapp],"")</f>
        <v>8988.1774343278394</v>
      </c>
      <c r="F281">
        <f>Table5[[#This Row],[kapp]]-Table5[[#This Row],[old]]</f>
        <v>2183.5311002401613</v>
      </c>
      <c r="G281" t="str" cm="1">
        <f t="array" ref="G281">IF(ROWS(_xlfn._xlws.FILTER(Table5[r],Table5[enz]=Table5[[#This Row],[enz]]))&gt;1,"many","1")</f>
        <v>many</v>
      </c>
      <c r="H281" t="str" cm="1">
        <f t="array" ref="H281">IF(ROWS(_xlfn._xlws.FILTER(Table5[r],Table5[rxn-no-enz]=Table5[[#This Row],[rxn-no-enz]]))&gt;1,"many","1")</f>
        <v>many</v>
      </c>
      <c r="I281" t="str">
        <f>_xlfn.XLOOKUP(SUBSTITUTE(Table5[[#This Row],[r]],"'",""),Table6[rxn],Table6[rxn],"no")</f>
        <v>no</v>
      </c>
      <c r="J281" t="str" cm="1">
        <f t="array" ref="J281">_xlfn.XLOOKUP(Table5[[#This Row],[r]],"'"&amp;Table6[rxn]&amp;"'",Table6[expected kapp],"")</f>
        <v/>
      </c>
      <c r="L281" t="s">
        <v>8845</v>
      </c>
      <c r="M281">
        <v>8988.1774343278394</v>
      </c>
      <c r="AA281" s="7" t="s">
        <v>11109</v>
      </c>
      <c r="AB281" s="7" t="str">
        <f>_xlfn.TEXTBEFORE(Table8[[#This Row],[raw]]," ")</f>
        <v>ENZSYN-rt6341</v>
      </c>
      <c r="AC281" s="7">
        <f>_xlfn.NUMBERVALUE(_xlfn.TEXTAFTER(Table8[[#This Row],[raw]]," "))</f>
        <v>2.64948657333156E-7</v>
      </c>
      <c r="AE281" s="1" t="s">
        <v>3053</v>
      </c>
      <c r="AF281" s="1" t="s">
        <v>2778</v>
      </c>
      <c r="AG281" s="1">
        <v>1.34550646213358E-2</v>
      </c>
      <c r="AH281" s="1" t="str">
        <f>_xlfn.TEXTAFTER(Table9[[#This Row],[rxn]],"-",-1)</f>
        <v>rt6932</v>
      </c>
      <c r="AI281" s="1" t="str">
        <f>_xlfn.TEXTAFTER(_xlfn.TEXTBEFORE(Table9[[#This Row],[rxn]],"-"&amp;Table9[[#This Row],[enz]]),"RXN-")</f>
        <v>GLUPRT_c_FWD</v>
      </c>
      <c r="AJ281" s="1" t="str">
        <f>_xlfn.TEXTBEFORE(Table9[[#This Row],[rxn]],"_",-1)</f>
        <v>RXN-GLUPRT_c</v>
      </c>
    </row>
    <row r="282" spans="1:36" ht="17" hidden="1" x14ac:dyDescent="0.25">
      <c r="A282" t="s">
        <v>8813</v>
      </c>
      <c r="B282" t="str">
        <f>_xlfn.TEXTAFTER(Table5[[#This Row],[r]],"-",-1)</f>
        <v>rt5445'</v>
      </c>
      <c r="C282" t="str">
        <f>_xlfn.TEXTAFTER(_xlfn.TEXTBEFORE(Table5[[#This Row],[r]],"-"&amp;Table5[[#This Row],[enz]]),"'RXN-")</f>
        <v>ACACT162i_x_FWD</v>
      </c>
      <c r="D282">
        <v>11171.708534568001</v>
      </c>
      <c r="E282">
        <f>_xlfn.XLOOKUP(Table5[[#This Row],[r]],Table3[r],Table3[kapp],"")</f>
        <v>8988.1774343278394</v>
      </c>
      <c r="F282">
        <f>Table5[[#This Row],[kapp]]-Table5[[#This Row],[old]]</f>
        <v>2183.5311002401613</v>
      </c>
      <c r="G282" t="str" cm="1">
        <f t="array" ref="G282">IF(ROWS(_xlfn._xlws.FILTER(Table5[r],Table5[enz]=Table5[[#This Row],[enz]]))&gt;1,"many","1")</f>
        <v>many</v>
      </c>
      <c r="H282" t="str" cm="1">
        <f t="array" ref="H282">IF(ROWS(_xlfn._xlws.FILTER(Table5[r],Table5[rxn-no-enz]=Table5[[#This Row],[rxn-no-enz]]))&gt;1,"many","1")</f>
        <v>many</v>
      </c>
      <c r="I282" t="str">
        <f>_xlfn.XLOOKUP(SUBSTITUTE(Table5[[#This Row],[r]],"'",""),Table6[rxn],Table6[rxn],"no")</f>
        <v>no</v>
      </c>
      <c r="J282" t="str" cm="1">
        <f t="array" ref="J282">_xlfn.XLOOKUP(Table5[[#This Row],[r]],"'"&amp;Table6[rxn]&amp;"'",Table6[expected kapp],"")</f>
        <v/>
      </c>
      <c r="L282" t="s">
        <v>8846</v>
      </c>
      <c r="M282">
        <v>8988.1774343278394</v>
      </c>
      <c r="AA282" s="7" t="s">
        <v>11110</v>
      </c>
      <c r="AB282" s="7" t="str">
        <f>_xlfn.TEXTBEFORE(Table8[[#This Row],[raw]]," ")</f>
        <v>ENZSYN-rt8273</v>
      </c>
      <c r="AC282" s="7">
        <f>_xlfn.NUMBERVALUE(_xlfn.TEXTAFTER(Table8[[#This Row],[raw]]," "))</f>
        <v>2.7386928160321201E-7</v>
      </c>
      <c r="AE282" s="1" t="s">
        <v>6760</v>
      </c>
      <c r="AF282" s="1" t="s">
        <v>2778</v>
      </c>
      <c r="AG282" s="1">
        <v>0.14651867838542501</v>
      </c>
      <c r="AH282" s="1" t="str">
        <f>_xlfn.TEXTAFTER(Table9[[#This Row],[rxn]],"-",-1)</f>
        <v>rt8431</v>
      </c>
      <c r="AI282" s="1" t="str">
        <f>_xlfn.TEXTAFTER(_xlfn.TEXTBEFORE(Table9[[#This Row],[rxn]],"-"&amp;Table9[[#This Row],[enz]]),"RXN-")</f>
        <v>GLUt_c_m_FWD</v>
      </c>
      <c r="AJ282" s="1" t="str">
        <f>_xlfn.TEXTBEFORE(Table9[[#This Row],[rxn]],"_",-1)</f>
        <v>RXN-GLUt_c_m</v>
      </c>
    </row>
    <row r="283" spans="1:36" ht="17" hidden="1" x14ac:dyDescent="0.25">
      <c r="A283" t="s">
        <v>8814</v>
      </c>
      <c r="B283" t="str">
        <f>_xlfn.TEXTAFTER(Table5[[#This Row],[r]],"-",-1)</f>
        <v>rt6860'</v>
      </c>
      <c r="C283" t="str">
        <f>_xlfn.TEXTAFTER(_xlfn.TEXTBEFORE(Table5[[#This Row],[r]],"-"&amp;Table5[[#This Row],[enz]]),"'RXN-")</f>
        <v>ACACT162i_x_FWD</v>
      </c>
      <c r="D283">
        <v>11171.708534568001</v>
      </c>
      <c r="E283">
        <f>_xlfn.XLOOKUP(Table5[[#This Row],[r]],Table3[r],Table3[kapp],"")</f>
        <v>8988.1774343278394</v>
      </c>
      <c r="F283">
        <f>Table5[[#This Row],[kapp]]-Table5[[#This Row],[old]]</f>
        <v>2183.5311002401613</v>
      </c>
      <c r="G283" t="str" cm="1">
        <f t="array" ref="G283">IF(ROWS(_xlfn._xlws.FILTER(Table5[r],Table5[enz]=Table5[[#This Row],[enz]]))&gt;1,"many","1")</f>
        <v>many</v>
      </c>
      <c r="H283" t="str" cm="1">
        <f t="array" ref="H283">IF(ROWS(_xlfn._xlws.FILTER(Table5[r],Table5[rxn-no-enz]=Table5[[#This Row],[rxn-no-enz]]))&gt;1,"many","1")</f>
        <v>many</v>
      </c>
      <c r="I283" t="str">
        <f>_xlfn.XLOOKUP(SUBSTITUTE(Table5[[#This Row],[r]],"'",""),Table6[rxn],Table6[rxn],"no")</f>
        <v>no</v>
      </c>
      <c r="J283" t="str" cm="1">
        <f t="array" ref="J283">_xlfn.XLOOKUP(Table5[[#This Row],[r]],"'"&amp;Table6[rxn]&amp;"'",Table6[expected kapp],"")</f>
        <v/>
      </c>
      <c r="L283" t="s">
        <v>8847</v>
      </c>
      <c r="M283">
        <v>8988.1774343278394</v>
      </c>
      <c r="AA283" s="7" t="s">
        <v>11111</v>
      </c>
      <c r="AB283" s="7" t="str">
        <f>_xlfn.TEXTBEFORE(Table8[[#This Row],[raw]]," ")</f>
        <v>ENZSYN-rt0711</v>
      </c>
      <c r="AC283" s="7">
        <f>_xlfn.NUMBERVALUE(_xlfn.TEXTAFTER(Table8[[#This Row],[raw]]," "))</f>
        <v>3.1887947813258201E-7</v>
      </c>
      <c r="AE283" s="1" t="s">
        <v>3055</v>
      </c>
      <c r="AF283" s="1" t="s">
        <v>2778</v>
      </c>
      <c r="AG283" s="1">
        <v>2.11973722575312E-2</v>
      </c>
      <c r="AH283" s="1" t="str">
        <f>_xlfn.TEXTAFTER(Table9[[#This Row],[rxn]],"-",-1)</f>
        <v>rt2385</v>
      </c>
      <c r="AI283" s="1" t="str">
        <f>_xlfn.TEXTAFTER(_xlfn.TEXTBEFORE(Table9[[#This Row],[rxn]],"-"&amp;Table9[[#This Row],[enz]]),"RXN-")</f>
        <v>GLUTRS_c_FWD</v>
      </c>
      <c r="AJ283" s="1" t="str">
        <f>_xlfn.TEXTBEFORE(Table9[[#This Row],[rxn]],"_",-1)</f>
        <v>RXN-GLUTRS_c</v>
      </c>
    </row>
    <row r="284" spans="1:36" ht="17" hidden="1" x14ac:dyDescent="0.25">
      <c r="A284" t="s">
        <v>8815</v>
      </c>
      <c r="B284" t="str">
        <f>_xlfn.TEXTAFTER(Table5[[#This Row],[r]],"-",-1)</f>
        <v>rt0697'</v>
      </c>
      <c r="C284" t="str">
        <f>_xlfn.TEXTAFTER(_xlfn.TEXTBEFORE(Table5[[#This Row],[r]],"-"&amp;Table5[[#This Row],[enz]]),"'RXN-")</f>
        <v>ACACT163i_x_FWD</v>
      </c>
      <c r="D284">
        <v>11171.708534568001</v>
      </c>
      <c r="E284">
        <f>_xlfn.XLOOKUP(Table5[[#This Row],[r]],Table3[r],Table3[kapp],"")</f>
        <v>8988.1774343278394</v>
      </c>
      <c r="F284">
        <f>Table5[[#This Row],[kapp]]-Table5[[#This Row],[old]]</f>
        <v>2183.5311002401613</v>
      </c>
      <c r="G284" t="str" cm="1">
        <f t="array" ref="G284">IF(ROWS(_xlfn._xlws.FILTER(Table5[r],Table5[enz]=Table5[[#This Row],[enz]]))&gt;1,"many","1")</f>
        <v>many</v>
      </c>
      <c r="H284" t="str" cm="1">
        <f t="array" ref="H284">IF(ROWS(_xlfn._xlws.FILTER(Table5[r],Table5[rxn-no-enz]=Table5[[#This Row],[rxn-no-enz]]))&gt;1,"many","1")</f>
        <v>many</v>
      </c>
      <c r="I284" t="str">
        <f>_xlfn.XLOOKUP(SUBSTITUTE(Table5[[#This Row],[r]],"'",""),Table6[rxn],Table6[rxn],"no")</f>
        <v>no</v>
      </c>
      <c r="J284" t="str" cm="1">
        <f t="array" ref="J284">_xlfn.XLOOKUP(Table5[[#This Row],[r]],"'"&amp;Table6[rxn]&amp;"'",Table6[expected kapp],"")</f>
        <v/>
      </c>
      <c r="L284" t="s">
        <v>8848</v>
      </c>
      <c r="M284">
        <v>8988.1774343278394</v>
      </c>
      <c r="AA284" s="7" t="s">
        <v>11112</v>
      </c>
      <c r="AB284" s="7" t="str">
        <f>_xlfn.TEXTBEFORE(Table8[[#This Row],[raw]]," ")</f>
        <v>ENZSYN-rt4822_c</v>
      </c>
      <c r="AC284" s="7">
        <f>_xlfn.NUMBERVALUE(_xlfn.TEXTAFTER(Table8[[#This Row],[raw]]," "))</f>
        <v>2.5782148222278099E-7</v>
      </c>
      <c r="AE284" s="1" t="s">
        <v>6776</v>
      </c>
      <c r="AF284" s="1" t="s">
        <v>2778</v>
      </c>
      <c r="AG284" s="1">
        <v>1.22909786967148E-2</v>
      </c>
      <c r="AH284" s="1" t="str">
        <f>_xlfn.TEXTAFTER(Table9[[#This Row],[rxn]],"-",-1)</f>
        <v>SPONT</v>
      </c>
      <c r="AI284" s="1" t="str">
        <f>_xlfn.TEXTAFTER(_xlfn.TEXTBEFORE(Table9[[#This Row],[rxn]],"-"&amp;Table9[[#This Row],[enz]]),"RXN-")</f>
        <v>GLYC3Pt_c_l_FWD</v>
      </c>
      <c r="AJ284" s="1" t="str">
        <f>_xlfn.TEXTBEFORE(Table9[[#This Row],[rxn]],"_",-1)</f>
        <v>RXN-GLYC3Pt_c_l</v>
      </c>
    </row>
    <row r="285" spans="1:36" ht="17" hidden="1" x14ac:dyDescent="0.25">
      <c r="A285" t="s">
        <v>8816</v>
      </c>
      <c r="B285" t="str">
        <f>_xlfn.TEXTAFTER(Table5[[#This Row],[r]],"-",-1)</f>
        <v>rt5445'</v>
      </c>
      <c r="C285" t="str">
        <f>_xlfn.TEXTAFTER(_xlfn.TEXTBEFORE(Table5[[#This Row],[r]],"-"&amp;Table5[[#This Row],[enz]]),"'RXN-")</f>
        <v>ACACT163i_x_FWD</v>
      </c>
      <c r="D285">
        <v>11171.708534568001</v>
      </c>
      <c r="E285">
        <f>_xlfn.XLOOKUP(Table5[[#This Row],[r]],Table3[r],Table3[kapp],"")</f>
        <v>8988.1774343278394</v>
      </c>
      <c r="F285">
        <f>Table5[[#This Row],[kapp]]-Table5[[#This Row],[old]]</f>
        <v>2183.5311002401613</v>
      </c>
      <c r="G285" t="str" cm="1">
        <f t="array" ref="G285">IF(ROWS(_xlfn._xlws.FILTER(Table5[r],Table5[enz]=Table5[[#This Row],[enz]]))&gt;1,"many","1")</f>
        <v>many</v>
      </c>
      <c r="H285" t="str" cm="1">
        <f t="array" ref="H285">IF(ROWS(_xlfn._xlws.FILTER(Table5[r],Table5[rxn-no-enz]=Table5[[#This Row],[rxn-no-enz]]))&gt;1,"many","1")</f>
        <v>many</v>
      </c>
      <c r="I285" t="str">
        <f>_xlfn.XLOOKUP(SUBSTITUTE(Table5[[#This Row],[r]],"'",""),Table6[rxn],Table6[rxn],"no")</f>
        <v>no</v>
      </c>
      <c r="J285" t="str" cm="1">
        <f t="array" ref="J285">_xlfn.XLOOKUP(Table5[[#This Row],[r]],"'"&amp;Table6[rxn]&amp;"'",Table6[expected kapp],"")</f>
        <v/>
      </c>
      <c r="L285" t="s">
        <v>8849</v>
      </c>
      <c r="M285">
        <v>8988.1774343278394</v>
      </c>
      <c r="AA285" s="7" t="s">
        <v>11113</v>
      </c>
      <c r="AB285" s="7" t="str">
        <f>_xlfn.TEXTBEFORE(Table8[[#This Row],[raw]]," ")</f>
        <v>ENZSYN-rt6242_c</v>
      </c>
      <c r="AC285" s="7">
        <f>_xlfn.NUMBERVALUE(_xlfn.TEXTAFTER(Table8[[#This Row],[raw]]," "))</f>
        <v>3.9255297613862499E-7</v>
      </c>
      <c r="AE285" s="1" t="s">
        <v>3057</v>
      </c>
      <c r="AF285" s="1" t="s">
        <v>2778</v>
      </c>
      <c r="AG285" s="1">
        <v>0.912797638030588</v>
      </c>
      <c r="AH285" s="1" t="str">
        <f>_xlfn.TEXTAFTER(Table9[[#This Row],[rxn]],"-",-1)</f>
        <v>GCV123LPD1</v>
      </c>
      <c r="AI285" s="1" t="str">
        <f>_xlfn.TEXTAFTER(_xlfn.TEXTBEFORE(Table9[[#This Row],[rxn]],"-"&amp;Table9[[#This Row],[enz]]),"RXN-")</f>
        <v>GLYCL_m_FWD</v>
      </c>
      <c r="AJ285" s="1" t="str">
        <f>_xlfn.TEXTBEFORE(Table9[[#This Row],[rxn]],"_",-1)</f>
        <v>RXN-GLYCL_m</v>
      </c>
    </row>
    <row r="286" spans="1:36" ht="17" hidden="1" x14ac:dyDescent="0.25">
      <c r="A286" t="s">
        <v>8817</v>
      </c>
      <c r="B286" t="str">
        <f>_xlfn.TEXTAFTER(Table5[[#This Row],[r]],"-",-1)</f>
        <v>rt6860'</v>
      </c>
      <c r="C286" t="str">
        <f>_xlfn.TEXTAFTER(_xlfn.TEXTBEFORE(Table5[[#This Row],[r]],"-"&amp;Table5[[#This Row],[enz]]),"'RXN-")</f>
        <v>ACACT163i_x_FWD</v>
      </c>
      <c r="D286">
        <v>11171.708534568001</v>
      </c>
      <c r="E286">
        <f>_xlfn.XLOOKUP(Table5[[#This Row],[r]],Table3[r],Table3[kapp],"")</f>
        <v>8988.1774343278394</v>
      </c>
      <c r="F286">
        <f>Table5[[#This Row],[kapp]]-Table5[[#This Row],[old]]</f>
        <v>2183.5311002401613</v>
      </c>
      <c r="G286" t="str" cm="1">
        <f t="array" ref="G286">IF(ROWS(_xlfn._xlws.FILTER(Table5[r],Table5[enz]=Table5[[#This Row],[enz]]))&gt;1,"many","1")</f>
        <v>many</v>
      </c>
      <c r="H286" t="str" cm="1">
        <f t="array" ref="H286">IF(ROWS(_xlfn._xlws.FILTER(Table5[r],Table5[rxn-no-enz]=Table5[[#This Row],[rxn-no-enz]]))&gt;1,"many","1")</f>
        <v>many</v>
      </c>
      <c r="I286" t="str">
        <f>_xlfn.XLOOKUP(SUBSTITUTE(Table5[[#This Row],[r]],"'",""),Table6[rxn],Table6[rxn],"no")</f>
        <v>no</v>
      </c>
      <c r="J286" t="str" cm="1">
        <f t="array" ref="J286">_xlfn.XLOOKUP(Table5[[#This Row],[r]],"'"&amp;Table6[rxn]&amp;"'",Table6[expected kapp],"")</f>
        <v/>
      </c>
      <c r="L286" t="s">
        <v>8850</v>
      </c>
      <c r="M286">
        <v>8988.1774343278394</v>
      </c>
      <c r="AA286" s="7" t="s">
        <v>11114</v>
      </c>
      <c r="AB286" s="7" t="str">
        <f>_xlfn.TEXTBEFORE(Table8[[#This Row],[raw]]," ")</f>
        <v>ENZSYN-rt2682</v>
      </c>
      <c r="AC286" s="7">
        <f>_xlfn.NUMBERVALUE(_xlfn.TEXTAFTER(Table8[[#This Row],[raw]]," "))</f>
        <v>2.0412643958474601E-8</v>
      </c>
      <c r="AE286" s="1" t="s">
        <v>6789</v>
      </c>
      <c r="AF286" s="1" t="s">
        <v>2778</v>
      </c>
      <c r="AG286" s="1">
        <v>2.8803979461069302E-4</v>
      </c>
      <c r="AH286" s="1" t="str">
        <f>_xlfn.TEXTAFTER(Table9[[#This Row],[rxn]],"-",-1)</f>
        <v>SPONT</v>
      </c>
      <c r="AI286" s="1" t="str">
        <f>_xlfn.TEXTAFTER(_xlfn.TEXTBEFORE(Table9[[#This Row],[rxn]],"-"&amp;Table9[[#This Row],[enz]]),"RXN-")</f>
        <v>GLYCt_c_l_FWD</v>
      </c>
      <c r="AJ286" s="1" t="str">
        <f>_xlfn.TEXTBEFORE(Table9[[#This Row],[rxn]],"_",-1)</f>
        <v>RXN-GLYCt_c_l</v>
      </c>
    </row>
    <row r="287" spans="1:36" ht="17" hidden="1" x14ac:dyDescent="0.25">
      <c r="A287" t="s">
        <v>8818</v>
      </c>
      <c r="B287" t="str">
        <f>_xlfn.TEXTAFTER(Table5[[#This Row],[r]],"-",-1)</f>
        <v>rt0517'</v>
      </c>
      <c r="C287" t="str">
        <f>_xlfn.TEXTAFTER(_xlfn.TEXTBEFORE(Table5[[#This Row],[r]],"-"&amp;Table5[[#This Row],[enz]]),"'RXN-")</f>
        <v>ACACT180i_m_FWD</v>
      </c>
      <c r="D287">
        <v>11171.708534568001</v>
      </c>
      <c r="E287">
        <f>_xlfn.XLOOKUP(Table5[[#This Row],[r]],Table3[r],Table3[kapp],"")</f>
        <v>8988.1774343278394</v>
      </c>
      <c r="F287">
        <f>Table5[[#This Row],[kapp]]-Table5[[#This Row],[old]]</f>
        <v>2183.5311002401613</v>
      </c>
      <c r="G287" t="str" cm="1">
        <f t="array" ref="G287">IF(ROWS(_xlfn._xlws.FILTER(Table5[r],Table5[enz]=Table5[[#This Row],[enz]]))&gt;1,"many","1")</f>
        <v>many</v>
      </c>
      <c r="H287" t="str" cm="1">
        <f t="array" ref="H287">IF(ROWS(_xlfn._xlws.FILTER(Table5[r],Table5[rxn-no-enz]=Table5[[#This Row],[rxn-no-enz]]))&gt;1,"many","1")</f>
        <v>1</v>
      </c>
      <c r="I287" t="str">
        <f>_xlfn.XLOOKUP(SUBSTITUTE(Table5[[#This Row],[r]],"'",""),Table6[rxn],Table6[rxn],"no")</f>
        <v>no</v>
      </c>
      <c r="J287" t="str" cm="1">
        <f t="array" ref="J287">_xlfn.XLOOKUP(Table5[[#This Row],[r]],"'"&amp;Table6[rxn]&amp;"'",Table6[expected kapp],"")</f>
        <v/>
      </c>
      <c r="L287" t="s">
        <v>8851</v>
      </c>
      <c r="M287">
        <v>8988.1774343278394</v>
      </c>
      <c r="AA287" s="7" t="s">
        <v>11115</v>
      </c>
      <c r="AB287" s="7" t="str">
        <f>_xlfn.TEXTBEFORE(Table8[[#This Row],[raw]]," ")</f>
        <v>ENZSYN-rt2147</v>
      </c>
      <c r="AC287" s="7">
        <f>_xlfn.NUMBERVALUE(_xlfn.TEXTAFTER(Table8[[#This Row],[raw]]," "))</f>
        <v>0</v>
      </c>
      <c r="AE287" s="1" t="s">
        <v>6795</v>
      </c>
      <c r="AF287" s="1" t="s">
        <v>2778</v>
      </c>
      <c r="AG287" s="1">
        <v>2.8803979461069302E-4</v>
      </c>
      <c r="AH287" s="1" t="str">
        <f>_xlfn.TEXTAFTER(Table9[[#This Row],[rxn]],"-",-1)</f>
        <v>rt2654</v>
      </c>
      <c r="AI287" s="1" t="str">
        <f>_xlfn.TEXTAFTER(_xlfn.TEXTBEFORE(Table9[[#This Row],[rxn]],"-"&amp;Table9[[#This Row],[enz]]),"RXN-")</f>
        <v>GLYK_c_FWD</v>
      </c>
      <c r="AJ287" s="1" t="str">
        <f>_xlfn.TEXTBEFORE(Table9[[#This Row],[rxn]],"_",-1)</f>
        <v>RXN-GLYK_c</v>
      </c>
    </row>
    <row r="288" spans="1:36" ht="17" hidden="1" x14ac:dyDescent="0.25">
      <c r="A288" t="s">
        <v>8819</v>
      </c>
      <c r="B288" t="str">
        <f>_xlfn.TEXTAFTER(Table5[[#This Row],[r]],"-",-1)</f>
        <v>rt0697'</v>
      </c>
      <c r="C288" t="str">
        <f>_xlfn.TEXTAFTER(_xlfn.TEXTBEFORE(Table5[[#This Row],[r]],"-"&amp;Table5[[#This Row],[enz]]),"'RXN-")</f>
        <v>ACACT180i_x_FWD</v>
      </c>
      <c r="D288">
        <v>11171.708534568001</v>
      </c>
      <c r="E288">
        <f>_xlfn.XLOOKUP(Table5[[#This Row],[r]],Table3[r],Table3[kapp],"")</f>
        <v>8988.1774343278394</v>
      </c>
      <c r="F288">
        <f>Table5[[#This Row],[kapp]]-Table5[[#This Row],[old]]</f>
        <v>2183.5311002401613</v>
      </c>
      <c r="G288" t="str" cm="1">
        <f t="array" ref="G288">IF(ROWS(_xlfn._xlws.FILTER(Table5[r],Table5[enz]=Table5[[#This Row],[enz]]))&gt;1,"many","1")</f>
        <v>many</v>
      </c>
      <c r="H288" t="str" cm="1">
        <f t="array" ref="H288">IF(ROWS(_xlfn._xlws.FILTER(Table5[r],Table5[rxn-no-enz]=Table5[[#This Row],[rxn-no-enz]]))&gt;1,"many","1")</f>
        <v>many</v>
      </c>
      <c r="I288" t="str">
        <f>_xlfn.XLOOKUP(SUBSTITUTE(Table5[[#This Row],[r]],"'",""),Table6[rxn],Table6[rxn],"no")</f>
        <v>no</v>
      </c>
      <c r="J288" t="str" cm="1">
        <f t="array" ref="J288">_xlfn.XLOOKUP(Table5[[#This Row],[r]],"'"&amp;Table6[rxn]&amp;"'",Table6[expected kapp],"")</f>
        <v/>
      </c>
      <c r="L288" t="s">
        <v>8284</v>
      </c>
      <c r="M288">
        <v>8580.9920456384298</v>
      </c>
      <c r="AA288" s="7" t="s">
        <v>11116</v>
      </c>
      <c r="AB288" s="7" t="str">
        <f>_xlfn.TEXTBEFORE(Table8[[#This Row],[raw]]," ")</f>
        <v>ENZSYN-rt5811</v>
      </c>
      <c r="AC288" s="7">
        <f>_xlfn.NUMBERVALUE(_xlfn.TEXTAFTER(Table8[[#This Row],[raw]]," "))</f>
        <v>3.4618578695572602E-8</v>
      </c>
      <c r="AE288" s="1" t="s">
        <v>6798</v>
      </c>
      <c r="AF288" s="1" t="s">
        <v>2778</v>
      </c>
      <c r="AG288" s="1">
        <v>1.82568418088109</v>
      </c>
      <c r="AH288" s="1" t="str">
        <f>_xlfn.TEXTAFTER(Table9[[#This Row],[rxn]],"-",-1)</f>
        <v>rt0066</v>
      </c>
      <c r="AI288" s="1" t="str">
        <f>_xlfn.TEXTAFTER(_xlfn.TEXTBEFORE(Table9[[#This Row],[rxn]],"-"&amp;Table9[[#This Row],[enz]]),"RXN-")</f>
        <v>GLYt_c_m_FWD</v>
      </c>
      <c r="AJ288" s="1" t="str">
        <f>_xlfn.TEXTBEFORE(Table9[[#This Row],[rxn]],"_",-1)</f>
        <v>RXN-GLYt_c_m</v>
      </c>
    </row>
    <row r="289" spans="1:36" ht="17" hidden="1" x14ac:dyDescent="0.25">
      <c r="A289" t="s">
        <v>8820</v>
      </c>
      <c r="B289" t="str">
        <f>_xlfn.TEXTAFTER(Table5[[#This Row],[r]],"-",-1)</f>
        <v>rt5445'</v>
      </c>
      <c r="C289" t="str">
        <f>_xlfn.TEXTAFTER(_xlfn.TEXTBEFORE(Table5[[#This Row],[r]],"-"&amp;Table5[[#This Row],[enz]]),"'RXN-")</f>
        <v>ACACT180i_x_FWD</v>
      </c>
      <c r="D289">
        <v>11171.708534568001</v>
      </c>
      <c r="E289">
        <f>_xlfn.XLOOKUP(Table5[[#This Row],[r]],Table3[r],Table3[kapp],"")</f>
        <v>8988.1774343278394</v>
      </c>
      <c r="F289">
        <f>Table5[[#This Row],[kapp]]-Table5[[#This Row],[old]]</f>
        <v>2183.5311002401613</v>
      </c>
      <c r="G289" t="str" cm="1">
        <f t="array" ref="G289">IF(ROWS(_xlfn._xlws.FILTER(Table5[r],Table5[enz]=Table5[[#This Row],[enz]]))&gt;1,"many","1")</f>
        <v>many</v>
      </c>
      <c r="H289" t="str" cm="1">
        <f t="array" ref="H289">IF(ROWS(_xlfn._xlws.FILTER(Table5[r],Table5[rxn-no-enz]=Table5[[#This Row],[rxn-no-enz]]))&gt;1,"many","1")</f>
        <v>many</v>
      </c>
      <c r="I289" t="str">
        <f>_xlfn.XLOOKUP(SUBSTITUTE(Table5[[#This Row],[r]],"'",""),Table6[rxn],Table6[rxn],"no")</f>
        <v>no</v>
      </c>
      <c r="J289" t="str" cm="1">
        <f t="array" ref="J289">_xlfn.XLOOKUP(Table5[[#This Row],[r]],"'"&amp;Table6[rxn]&amp;"'",Table6[expected kapp],"")</f>
        <v/>
      </c>
      <c r="L289" t="s">
        <v>8852</v>
      </c>
      <c r="M289">
        <v>8988.1774343278394</v>
      </c>
      <c r="AA289" s="7" t="s">
        <v>11117</v>
      </c>
      <c r="AB289" s="7" t="str">
        <f>_xlfn.TEXTBEFORE(Table8[[#This Row],[raw]]," ")</f>
        <v>ENZSYN-rt8160_c</v>
      </c>
      <c r="AC289" s="7">
        <f>_xlfn.NUMBERVALUE(_xlfn.TEXTAFTER(Table8[[#This Row],[raw]]," "))</f>
        <v>2.48500568583235E-7</v>
      </c>
      <c r="AE289" s="1" t="s">
        <v>3059</v>
      </c>
      <c r="AF289" s="1" t="s">
        <v>2778</v>
      </c>
      <c r="AG289" s="1">
        <v>2.37965165338869E-2</v>
      </c>
      <c r="AH289" s="1" t="str">
        <f>_xlfn.TEXTAFTER(Table9[[#This Row],[rxn]],"-",-1)</f>
        <v>rt7136</v>
      </c>
      <c r="AI289" s="1" t="str">
        <f>_xlfn.TEXTAFTER(_xlfn.TEXTBEFORE(Table9[[#This Row],[rxn]],"-"&amp;Table9[[#This Row],[enz]]),"RXN-")</f>
        <v>GLYTRS_c_FWD</v>
      </c>
      <c r="AJ289" s="1" t="str">
        <f>_xlfn.TEXTBEFORE(Table9[[#This Row],[rxn]],"_",-1)</f>
        <v>RXN-GLYTRS_c</v>
      </c>
    </row>
    <row r="290" spans="1:36" ht="17" hidden="1" x14ac:dyDescent="0.25">
      <c r="A290" t="s">
        <v>8821</v>
      </c>
      <c r="B290" t="str">
        <f>_xlfn.TEXTAFTER(Table5[[#This Row],[r]],"-",-1)</f>
        <v>rt6860'</v>
      </c>
      <c r="C290" t="str">
        <f>_xlfn.TEXTAFTER(_xlfn.TEXTBEFORE(Table5[[#This Row],[r]],"-"&amp;Table5[[#This Row],[enz]]),"'RXN-")</f>
        <v>ACACT180i_x_FWD</v>
      </c>
      <c r="D290">
        <v>11171.708534568001</v>
      </c>
      <c r="E290">
        <f>_xlfn.XLOOKUP(Table5[[#This Row],[r]],Table3[r],Table3[kapp],"")</f>
        <v>8988.1774343278394</v>
      </c>
      <c r="F290">
        <f>Table5[[#This Row],[kapp]]-Table5[[#This Row],[old]]</f>
        <v>2183.5311002401613</v>
      </c>
      <c r="G290" t="str" cm="1">
        <f t="array" ref="G290">IF(ROWS(_xlfn._xlws.FILTER(Table5[r],Table5[enz]=Table5[[#This Row],[enz]]))&gt;1,"many","1")</f>
        <v>many</v>
      </c>
      <c r="H290" t="str" cm="1">
        <f t="array" ref="H290">IF(ROWS(_xlfn._xlws.FILTER(Table5[r],Table5[rxn-no-enz]=Table5[[#This Row],[rxn-no-enz]]))&gt;1,"many","1")</f>
        <v>many</v>
      </c>
      <c r="I290" t="str">
        <f>_xlfn.XLOOKUP(SUBSTITUTE(Table5[[#This Row],[r]],"'",""),Table6[rxn],Table6[rxn],"no")</f>
        <v>no</v>
      </c>
      <c r="J290" t="str" cm="1">
        <f t="array" ref="J290">_xlfn.XLOOKUP(Table5[[#This Row],[r]],"'"&amp;Table6[rxn]&amp;"'",Table6[expected kapp],"")</f>
        <v/>
      </c>
      <c r="L290" t="s">
        <v>8853</v>
      </c>
      <c r="M290">
        <v>8988.1774343278394</v>
      </c>
      <c r="AA290" s="7" t="s">
        <v>11118</v>
      </c>
      <c r="AB290" s="7" t="str">
        <f>_xlfn.TEXTBEFORE(Table8[[#This Row],[raw]]," ")</f>
        <v>ENZLOAD-13GS_c_FWD-rt7616</v>
      </c>
      <c r="AC290" s="7">
        <f>_xlfn.NUMBERVALUE(_xlfn.TEXTAFTER(Table8[[#This Row],[raw]]," "))</f>
        <v>1.8214567506231099E-8</v>
      </c>
      <c r="AE290" s="1" t="s">
        <v>3060</v>
      </c>
      <c r="AF290" s="1" t="s">
        <v>2778</v>
      </c>
      <c r="AG290" s="1">
        <v>8.1205148244054004E-3</v>
      </c>
      <c r="AH290" s="1" t="str">
        <f>_xlfn.TEXTAFTER(Table9[[#This Row],[rxn]],"-",-1)</f>
        <v>rt7388</v>
      </c>
      <c r="AI290" s="1" t="str">
        <f>_xlfn.TEXTAFTER(_xlfn.TEXTBEFORE(Table9[[#This Row],[rxn]],"-"&amp;Table9[[#This Row],[enz]]),"RXN-")</f>
        <v>GMPS2_c_FWD</v>
      </c>
      <c r="AJ290" s="1" t="str">
        <f>_xlfn.TEXTBEFORE(Table9[[#This Row],[rxn]],"_",-1)</f>
        <v>RXN-GMPS2_c</v>
      </c>
    </row>
    <row r="291" spans="1:36" ht="17" hidden="1" x14ac:dyDescent="0.25">
      <c r="A291" t="s">
        <v>8822</v>
      </c>
      <c r="B291" t="str">
        <f>_xlfn.TEXTAFTER(Table5[[#This Row],[r]],"-",-1)</f>
        <v>rt0517'</v>
      </c>
      <c r="C291" t="str">
        <f>_xlfn.TEXTAFTER(_xlfn.TEXTBEFORE(Table5[[#This Row],[r]],"-"&amp;Table5[[#This Row],[enz]]),"'RXN-")</f>
        <v>ACACT181ai_m_FWD</v>
      </c>
      <c r="D291">
        <v>11171.708534568001</v>
      </c>
      <c r="E291">
        <f>_xlfn.XLOOKUP(Table5[[#This Row],[r]],Table3[r],Table3[kapp],"")</f>
        <v>8988.1774343278394</v>
      </c>
      <c r="F291">
        <f>Table5[[#This Row],[kapp]]-Table5[[#This Row],[old]]</f>
        <v>2183.5311002401613</v>
      </c>
      <c r="G291" t="str" cm="1">
        <f t="array" ref="G291">IF(ROWS(_xlfn._xlws.FILTER(Table5[r],Table5[enz]=Table5[[#This Row],[enz]]))&gt;1,"many","1")</f>
        <v>many</v>
      </c>
      <c r="H291" t="str" cm="1">
        <f t="array" ref="H291">IF(ROWS(_xlfn._xlws.FILTER(Table5[r],Table5[rxn-no-enz]=Table5[[#This Row],[rxn-no-enz]]))&gt;1,"many","1")</f>
        <v>1</v>
      </c>
      <c r="I291" t="str">
        <f>_xlfn.XLOOKUP(SUBSTITUTE(Table5[[#This Row],[r]],"'",""),Table6[rxn],Table6[rxn],"no")</f>
        <v>no</v>
      </c>
      <c r="J291" t="str" cm="1">
        <f t="array" ref="J291">_xlfn.XLOOKUP(Table5[[#This Row],[r]],"'"&amp;Table6[rxn]&amp;"'",Table6[expected kapp],"")</f>
        <v/>
      </c>
      <c r="L291" t="s">
        <v>8854</v>
      </c>
      <c r="M291">
        <v>8988.1774343278394</v>
      </c>
      <c r="AA291" s="7" t="s">
        <v>11119</v>
      </c>
      <c r="AB291" s="7" t="str">
        <f>_xlfn.TEXTBEFORE(Table8[[#This Row],[raw]]," ")</f>
        <v>ENZLOAD-16GS_c_FWD-rt3279</v>
      </c>
      <c r="AC291" s="7">
        <f>_xlfn.NUMBERVALUE(_xlfn.TEXTAFTER(Table8[[#This Row],[raw]]," "))</f>
        <v>4.83262829079542E-8</v>
      </c>
      <c r="AE291" s="1" t="s">
        <v>3062</v>
      </c>
      <c r="AF291" s="1" t="s">
        <v>2778</v>
      </c>
      <c r="AG291" s="1">
        <v>1.8879154890299201E-3</v>
      </c>
      <c r="AH291" s="1" t="str">
        <f>_xlfn.TEXTAFTER(Table9[[#This Row],[rxn]],"-",-1)</f>
        <v>GPIA1CPLX1</v>
      </c>
      <c r="AI291" s="1" t="str">
        <f>_xlfn.TEXTAFTER(_xlfn.TEXTBEFORE(Table9[[#This Row],[rxn]],"-"&amp;Table9[[#This Row],[enz]]),"RXN-")</f>
        <v>GPIA1_c_FWD</v>
      </c>
      <c r="AJ291" s="1" t="str">
        <f>_xlfn.TEXTBEFORE(Table9[[#This Row],[rxn]],"_",-1)</f>
        <v>RXN-GPIA1_c</v>
      </c>
    </row>
    <row r="292" spans="1:36" ht="17" hidden="1" x14ac:dyDescent="0.25">
      <c r="A292" t="s">
        <v>8823</v>
      </c>
      <c r="B292" t="str">
        <f>_xlfn.TEXTAFTER(Table5[[#This Row],[r]],"-",-1)</f>
        <v>rt0697'</v>
      </c>
      <c r="C292" t="str">
        <f>_xlfn.TEXTAFTER(_xlfn.TEXTBEFORE(Table5[[#This Row],[r]],"-"&amp;Table5[[#This Row],[enz]]),"'RXN-")</f>
        <v>ACACT181ai_x_FWD</v>
      </c>
      <c r="D292">
        <v>11171.708534568001</v>
      </c>
      <c r="E292">
        <f>_xlfn.XLOOKUP(Table5[[#This Row],[r]],Table3[r],Table3[kapp],"")</f>
        <v>8988.1774343278394</v>
      </c>
      <c r="F292">
        <f>Table5[[#This Row],[kapp]]-Table5[[#This Row],[old]]</f>
        <v>2183.5311002401613</v>
      </c>
      <c r="G292" t="str" cm="1">
        <f t="array" ref="G292">IF(ROWS(_xlfn._xlws.FILTER(Table5[r],Table5[enz]=Table5[[#This Row],[enz]]))&gt;1,"many","1")</f>
        <v>many</v>
      </c>
      <c r="H292" t="str" cm="1">
        <f t="array" ref="H292">IF(ROWS(_xlfn._xlws.FILTER(Table5[r],Table5[rxn-no-enz]=Table5[[#This Row],[rxn-no-enz]]))&gt;1,"many","1")</f>
        <v>many</v>
      </c>
      <c r="I292" t="str">
        <f>_xlfn.XLOOKUP(SUBSTITUTE(Table5[[#This Row],[r]],"'",""),Table6[rxn],Table6[rxn],"no")</f>
        <v>no</v>
      </c>
      <c r="J292" t="str" cm="1">
        <f t="array" ref="J292">_xlfn.XLOOKUP(Table5[[#This Row],[r]],"'"&amp;Table6[rxn]&amp;"'",Table6[expected kapp],"")</f>
        <v/>
      </c>
      <c r="L292" t="s">
        <v>8855</v>
      </c>
      <c r="M292">
        <v>8988.1774343278394</v>
      </c>
      <c r="AA292" s="7" t="s">
        <v>11120</v>
      </c>
      <c r="AB292" s="7" t="str">
        <f>_xlfn.TEXTBEFORE(Table8[[#This Row],[raw]]," ")</f>
        <v>ENZLOAD-2OXOADPt_c_m_FWD-rt2267</v>
      </c>
      <c r="AC292" s="7">
        <f>_xlfn.NUMBERVALUE(_xlfn.TEXTAFTER(Table8[[#This Row],[raw]]," "))</f>
        <v>2.4229611482249999E-7</v>
      </c>
      <c r="AE292" s="1" t="s">
        <v>6812</v>
      </c>
      <c r="AF292" s="1" t="s">
        <v>2778</v>
      </c>
      <c r="AG292" s="1">
        <v>1.8879154890299201E-3</v>
      </c>
      <c r="AH292" s="1" t="str">
        <f>_xlfn.TEXTAFTER(Table9[[#This Row],[rxn]],"-",-1)</f>
        <v>rt5724</v>
      </c>
      <c r="AI292" s="1" t="str">
        <f>_xlfn.TEXTAFTER(_xlfn.TEXTBEFORE(Table9[[#This Row],[rxn]],"-"&amp;Table9[[#This Row],[enz]]),"RXN-")</f>
        <v>GPIA10a_r_FWD</v>
      </c>
      <c r="AJ292" s="1" t="str">
        <f>_xlfn.TEXTBEFORE(Table9[[#This Row],[rxn]],"_",-1)</f>
        <v>RXN-GPIA10a_r</v>
      </c>
    </row>
    <row r="293" spans="1:36" ht="17" hidden="1" x14ac:dyDescent="0.25">
      <c r="A293" t="s">
        <v>8824</v>
      </c>
      <c r="B293" t="str">
        <f>_xlfn.TEXTAFTER(Table5[[#This Row],[r]],"-",-1)</f>
        <v>rt5445'</v>
      </c>
      <c r="C293" t="str">
        <f>_xlfn.TEXTAFTER(_xlfn.TEXTBEFORE(Table5[[#This Row],[r]],"-"&amp;Table5[[#This Row],[enz]]),"'RXN-")</f>
        <v>ACACT181ai_x_FWD</v>
      </c>
      <c r="D293">
        <v>11171.708534568001</v>
      </c>
      <c r="E293">
        <f>_xlfn.XLOOKUP(Table5[[#This Row],[r]],Table3[r],Table3[kapp],"")</f>
        <v>8988.1774343278394</v>
      </c>
      <c r="F293">
        <f>Table5[[#This Row],[kapp]]-Table5[[#This Row],[old]]</f>
        <v>2183.5311002401613</v>
      </c>
      <c r="G293" t="str" cm="1">
        <f t="array" ref="G293">IF(ROWS(_xlfn._xlws.FILTER(Table5[r],Table5[enz]=Table5[[#This Row],[enz]]))&gt;1,"many","1")</f>
        <v>many</v>
      </c>
      <c r="H293" t="str" cm="1">
        <f t="array" ref="H293">IF(ROWS(_xlfn._xlws.FILTER(Table5[r],Table5[rxn-no-enz]=Table5[[#This Row],[rxn-no-enz]]))&gt;1,"many","1")</f>
        <v>many</v>
      </c>
      <c r="I293" t="str">
        <f>_xlfn.XLOOKUP(SUBSTITUTE(Table5[[#This Row],[r]],"'",""),Table6[rxn],Table6[rxn],"no")</f>
        <v>no</v>
      </c>
      <c r="J293" t="str" cm="1">
        <f t="array" ref="J293">_xlfn.XLOOKUP(Table5[[#This Row],[r]],"'"&amp;Table6[rxn]&amp;"'",Table6[expected kapp],"")</f>
        <v/>
      </c>
      <c r="L293" t="s">
        <v>8856</v>
      </c>
      <c r="M293">
        <v>8988.1774343278394</v>
      </c>
      <c r="AA293" s="7" t="s">
        <v>11121</v>
      </c>
      <c r="AB293" s="7" t="str">
        <f>_xlfn.TEXTBEFORE(Table8[[#This Row],[raw]]," ")</f>
        <v>ENZLOAD-3DSPHR_r_FWD-rt1611</v>
      </c>
      <c r="AC293" s="7">
        <f>_xlfn.NUMBERVALUE(_xlfn.TEXTAFTER(Table8[[#This Row],[raw]]," "))</f>
        <v>3.3752772248242002E-8</v>
      </c>
      <c r="AE293" s="1" t="s">
        <v>3064</v>
      </c>
      <c r="AF293" s="1" t="s">
        <v>2778</v>
      </c>
      <c r="AG293" s="1">
        <v>1.8879154890299201E-3</v>
      </c>
      <c r="AH293" s="1" t="str">
        <f>_xlfn.TEXTAFTER(Table9[[#This Row],[rxn]],"-",-1)</f>
        <v>rt1519</v>
      </c>
      <c r="AI293" s="1" t="str">
        <f>_xlfn.TEXTAFTER(_xlfn.TEXTBEFORE(Table9[[#This Row],[rxn]],"-"&amp;Table9[[#This Row],[enz]]),"RXN-")</f>
        <v>GPIA2_c_FWD</v>
      </c>
      <c r="AJ293" s="1" t="str">
        <f>_xlfn.TEXTBEFORE(Table9[[#This Row],[rxn]],"_",-1)</f>
        <v>RXN-GPIA2_c</v>
      </c>
    </row>
    <row r="294" spans="1:36" ht="17" hidden="1" x14ac:dyDescent="0.25">
      <c r="A294" t="s">
        <v>8825</v>
      </c>
      <c r="B294" t="str">
        <f>_xlfn.TEXTAFTER(Table5[[#This Row],[r]],"-",-1)</f>
        <v>rt6860'</v>
      </c>
      <c r="C294" t="str">
        <f>_xlfn.TEXTAFTER(_xlfn.TEXTBEFORE(Table5[[#This Row],[r]],"-"&amp;Table5[[#This Row],[enz]]),"'RXN-")</f>
        <v>ACACT181ai_x_FWD</v>
      </c>
      <c r="D294">
        <v>11171.708534568001</v>
      </c>
      <c r="E294">
        <f>_xlfn.XLOOKUP(Table5[[#This Row],[r]],Table3[r],Table3[kapp],"")</f>
        <v>8988.1774343278394</v>
      </c>
      <c r="F294">
        <f>Table5[[#This Row],[kapp]]-Table5[[#This Row],[old]]</f>
        <v>2183.5311002401613</v>
      </c>
      <c r="G294" t="str" cm="1">
        <f t="array" ref="G294">IF(ROWS(_xlfn._xlws.FILTER(Table5[r],Table5[enz]=Table5[[#This Row],[enz]]))&gt;1,"many","1")</f>
        <v>many</v>
      </c>
      <c r="H294" t="str" cm="1">
        <f t="array" ref="H294">IF(ROWS(_xlfn._xlws.FILTER(Table5[r],Table5[rxn-no-enz]=Table5[[#This Row],[rxn-no-enz]]))&gt;1,"many","1")</f>
        <v>many</v>
      </c>
      <c r="I294" t="str">
        <f>_xlfn.XLOOKUP(SUBSTITUTE(Table5[[#This Row],[r]],"'",""),Table6[rxn],Table6[rxn],"no")</f>
        <v>no</v>
      </c>
      <c r="J294" t="str" cm="1">
        <f t="array" ref="J294">_xlfn.XLOOKUP(Table5[[#This Row],[r]],"'"&amp;Table6[rxn]&amp;"'",Table6[expected kapp],"")</f>
        <v/>
      </c>
      <c r="L294" t="s">
        <v>8857</v>
      </c>
      <c r="M294">
        <v>8988.1774343278394</v>
      </c>
      <c r="AA294" s="7" t="s">
        <v>11122</v>
      </c>
      <c r="AB294" s="7" t="str">
        <f>_xlfn.TEXTBEFORE(Table8[[#This Row],[raw]]," ")</f>
        <v>ENZLOAD-3HACD200_rm_FWD-rt2309</v>
      </c>
      <c r="AC294" s="7">
        <f>_xlfn.NUMBERVALUE(_xlfn.TEXTAFTER(Table8[[#This Row],[raw]]," "))</f>
        <v>6.9773582019991095E-8</v>
      </c>
      <c r="AE294" s="1" t="s">
        <v>3065</v>
      </c>
      <c r="AF294" s="1" t="s">
        <v>2778</v>
      </c>
      <c r="AG294" s="9">
        <v>1.8879154890299201E-3</v>
      </c>
      <c r="AH294" s="1" t="str">
        <f>_xlfn.TEXTAFTER(Table9[[#This Row],[rxn]],"-",-1)</f>
        <v>rt3333</v>
      </c>
      <c r="AI294" s="1" t="str">
        <f>_xlfn.TEXTAFTER(_xlfn.TEXTBEFORE(Table9[[#This Row],[rxn]],"-"&amp;Table9[[#This Row],[enz]]),"RXN-")</f>
        <v>GPIA3_c_r_FWD</v>
      </c>
      <c r="AJ294" s="1" t="str">
        <f>_xlfn.TEXTBEFORE(Table9[[#This Row],[rxn]],"_",-1)</f>
        <v>RXN-GPIA3_c_r</v>
      </c>
    </row>
    <row r="295" spans="1:36" ht="17" hidden="1" x14ac:dyDescent="0.25">
      <c r="A295" t="s">
        <v>8826</v>
      </c>
      <c r="B295" t="str">
        <f>_xlfn.TEXTAFTER(Table5[[#This Row],[r]],"-",-1)</f>
        <v>rt0697'</v>
      </c>
      <c r="C295" t="str">
        <f>_xlfn.TEXTAFTER(_xlfn.TEXTBEFORE(Table5[[#This Row],[r]],"-"&amp;Table5[[#This Row],[enz]]),"'RXN-")</f>
        <v>ACACT182i_x_FWD</v>
      </c>
      <c r="D295">
        <v>11171.708534568001</v>
      </c>
      <c r="E295">
        <f>_xlfn.XLOOKUP(Table5[[#This Row],[r]],Table3[r],Table3[kapp],"")</f>
        <v>8988.1774343278394</v>
      </c>
      <c r="F295">
        <f>Table5[[#This Row],[kapp]]-Table5[[#This Row],[old]]</f>
        <v>2183.5311002401613</v>
      </c>
      <c r="G295" t="str" cm="1">
        <f t="array" ref="G295">IF(ROWS(_xlfn._xlws.FILTER(Table5[r],Table5[enz]=Table5[[#This Row],[enz]]))&gt;1,"many","1")</f>
        <v>many</v>
      </c>
      <c r="H295" t="str" cm="1">
        <f t="array" ref="H295">IF(ROWS(_xlfn._xlws.FILTER(Table5[r],Table5[rxn-no-enz]=Table5[[#This Row],[rxn-no-enz]]))&gt;1,"many","1")</f>
        <v>many</v>
      </c>
      <c r="I295" t="str">
        <f>_xlfn.XLOOKUP(SUBSTITUTE(Table5[[#This Row],[r]],"'",""),Table6[rxn],Table6[rxn],"no")</f>
        <v>no</v>
      </c>
      <c r="J295" t="str" cm="1">
        <f t="array" ref="J295">_xlfn.XLOOKUP(Table5[[#This Row],[r]],"'"&amp;Table6[rxn]&amp;"'",Table6[expected kapp],"")</f>
        <v/>
      </c>
      <c r="L295" t="s">
        <v>8858</v>
      </c>
      <c r="M295">
        <v>8988.1774343278394</v>
      </c>
      <c r="AA295" s="7" t="s">
        <v>11123</v>
      </c>
      <c r="AB295" s="7" t="str">
        <f>_xlfn.TEXTBEFORE(Table8[[#This Row],[raw]]," ")</f>
        <v>ENZLOAD-3HACD220_rm_FWD-rt2309</v>
      </c>
      <c r="AC295" s="7">
        <f>_xlfn.NUMBERVALUE(_xlfn.TEXTAFTER(Table8[[#This Row],[raw]]," "))</f>
        <v>6.9773582019991095E-8</v>
      </c>
      <c r="AE295" s="1" t="s">
        <v>3066</v>
      </c>
      <c r="AF295" s="1" t="s">
        <v>2778</v>
      </c>
      <c r="AG295" s="9">
        <v>1.8879154890299201E-3</v>
      </c>
      <c r="AH295" s="1" t="str">
        <f>_xlfn.TEXTAFTER(Table9[[#This Row],[rxn]],"-",-1)</f>
        <v>rt3077</v>
      </c>
      <c r="AI295" s="1" t="str">
        <f>_xlfn.TEXTAFTER(_xlfn.TEXTBEFORE(Table9[[#This Row],[rxn]],"-"&amp;Table9[[#This Row],[enz]]),"RXN-")</f>
        <v>GPIA4_r_FWD</v>
      </c>
      <c r="AJ295" s="1" t="str">
        <f>_xlfn.TEXTBEFORE(Table9[[#This Row],[rxn]],"_",-1)</f>
        <v>RXN-GPIA4_r</v>
      </c>
    </row>
    <row r="296" spans="1:36" ht="17" hidden="1" x14ac:dyDescent="0.25">
      <c r="A296" t="s">
        <v>8827</v>
      </c>
      <c r="B296" t="str">
        <f>_xlfn.TEXTAFTER(Table5[[#This Row],[r]],"-",-1)</f>
        <v>rt5445'</v>
      </c>
      <c r="C296" t="str">
        <f>_xlfn.TEXTAFTER(_xlfn.TEXTBEFORE(Table5[[#This Row],[r]],"-"&amp;Table5[[#This Row],[enz]]),"'RXN-")</f>
        <v>ACACT182i_x_FWD</v>
      </c>
      <c r="D296">
        <v>11171.708534568001</v>
      </c>
      <c r="E296">
        <f>_xlfn.XLOOKUP(Table5[[#This Row],[r]],Table3[r],Table3[kapp],"")</f>
        <v>8988.1774343278394</v>
      </c>
      <c r="F296">
        <f>Table5[[#This Row],[kapp]]-Table5[[#This Row],[old]]</f>
        <v>2183.5311002401613</v>
      </c>
      <c r="G296" t="str" cm="1">
        <f t="array" ref="G296">IF(ROWS(_xlfn._xlws.FILTER(Table5[r],Table5[enz]=Table5[[#This Row],[enz]]))&gt;1,"many","1")</f>
        <v>many</v>
      </c>
      <c r="H296" t="str" cm="1">
        <f t="array" ref="H296">IF(ROWS(_xlfn._xlws.FILTER(Table5[r],Table5[rxn-no-enz]=Table5[[#This Row],[rxn-no-enz]]))&gt;1,"many","1")</f>
        <v>many</v>
      </c>
      <c r="I296" t="str">
        <f>_xlfn.XLOOKUP(SUBSTITUTE(Table5[[#This Row],[r]],"'",""),Table6[rxn],Table6[rxn],"no")</f>
        <v>no</v>
      </c>
      <c r="J296" t="str" cm="1">
        <f t="array" ref="J296">_xlfn.XLOOKUP(Table5[[#This Row],[r]],"'"&amp;Table6[rxn]&amp;"'",Table6[expected kapp],"")</f>
        <v/>
      </c>
      <c r="L296" t="s">
        <v>8859</v>
      </c>
      <c r="M296">
        <v>8988.1774343278394</v>
      </c>
      <c r="AA296" s="7" t="s">
        <v>11124</v>
      </c>
      <c r="AB296" s="7" t="str">
        <f>_xlfn.TEXTBEFORE(Table8[[#This Row],[raw]]," ")</f>
        <v>ENZLOAD-3HACD240_rm_FWD-rt2309</v>
      </c>
      <c r="AC296" s="7">
        <f>_xlfn.NUMBERVALUE(_xlfn.TEXTAFTER(Table8[[#This Row],[raw]]," "))</f>
        <v>6.9773582019991095E-8</v>
      </c>
      <c r="AE296" s="1" t="s">
        <v>3067</v>
      </c>
      <c r="AF296" s="1" t="s">
        <v>2778</v>
      </c>
      <c r="AG296" s="9">
        <v>1.8879154890299201E-3</v>
      </c>
      <c r="AH296" s="1" t="str">
        <f>_xlfn.TEXTAFTER(Table9[[#This Row],[rxn]],"-",-1)</f>
        <v>GPI14</v>
      </c>
      <c r="AI296" s="1" t="str">
        <f>_xlfn.TEXTAFTER(_xlfn.TEXTBEFORE(Table9[[#This Row],[rxn]],"-"&amp;Table9[[#This Row],[enz]]),"RXN-")</f>
        <v>GPIA5_r_FWD</v>
      </c>
      <c r="AJ296" s="1" t="str">
        <f>_xlfn.TEXTBEFORE(Table9[[#This Row],[rxn]],"_",-1)</f>
        <v>RXN-GPIA5_r</v>
      </c>
    </row>
    <row r="297" spans="1:36" ht="17" hidden="1" x14ac:dyDescent="0.25">
      <c r="A297" t="s">
        <v>8828</v>
      </c>
      <c r="B297" t="str">
        <f>_xlfn.TEXTAFTER(Table5[[#This Row],[r]],"-",-1)</f>
        <v>rt6860'</v>
      </c>
      <c r="C297" t="str">
        <f>_xlfn.TEXTAFTER(_xlfn.TEXTBEFORE(Table5[[#This Row],[r]],"-"&amp;Table5[[#This Row],[enz]]),"'RXN-")</f>
        <v>ACACT182i_x_FWD</v>
      </c>
      <c r="D297">
        <v>11171.708534568001</v>
      </c>
      <c r="E297">
        <f>_xlfn.XLOOKUP(Table5[[#This Row],[r]],Table3[r],Table3[kapp],"")</f>
        <v>8988.1774343278394</v>
      </c>
      <c r="F297">
        <f>Table5[[#This Row],[kapp]]-Table5[[#This Row],[old]]</f>
        <v>2183.5311002401613</v>
      </c>
      <c r="G297" t="str" cm="1">
        <f t="array" ref="G297">IF(ROWS(_xlfn._xlws.FILTER(Table5[r],Table5[enz]=Table5[[#This Row],[enz]]))&gt;1,"many","1")</f>
        <v>many</v>
      </c>
      <c r="H297" t="str" cm="1">
        <f t="array" ref="H297">IF(ROWS(_xlfn._xlws.FILTER(Table5[r],Table5[rxn-no-enz]=Table5[[#This Row],[rxn-no-enz]]))&gt;1,"many","1")</f>
        <v>many</v>
      </c>
      <c r="I297" t="str">
        <f>_xlfn.XLOOKUP(SUBSTITUTE(Table5[[#This Row],[r]],"'",""),Table6[rxn],Table6[rxn],"no")</f>
        <v>no</v>
      </c>
      <c r="J297" t="str" cm="1">
        <f t="array" ref="J297">_xlfn.XLOOKUP(Table5[[#This Row],[r]],"'"&amp;Table6[rxn]&amp;"'",Table6[expected kapp],"")</f>
        <v/>
      </c>
      <c r="L297" t="s">
        <v>8860</v>
      </c>
      <c r="M297">
        <v>8988.1774343278394</v>
      </c>
      <c r="AA297" s="7" t="s">
        <v>11125</v>
      </c>
      <c r="AB297" s="7" t="str">
        <f>_xlfn.TEXTBEFORE(Table8[[#This Row],[raw]]," ")</f>
        <v>ENZLOAD-3HACD260_rm_FWD-rt2309</v>
      </c>
      <c r="AC297" s="7">
        <f>_xlfn.NUMBERVALUE(_xlfn.TEXTAFTER(Table8[[#This Row],[raw]]," "))</f>
        <v>6.9773582019991095E-8</v>
      </c>
      <c r="AE297" s="1" t="s">
        <v>3068</v>
      </c>
      <c r="AF297" s="1" t="s">
        <v>2778</v>
      </c>
      <c r="AG297" s="9">
        <v>1.8879154890299201E-3</v>
      </c>
      <c r="AH297" s="1" t="str">
        <f>_xlfn.TEXTAFTER(Table9[[#This Row],[rxn]],"-",-1)</f>
        <v>rt3077</v>
      </c>
      <c r="AI297" s="1" t="str">
        <f>_xlfn.TEXTAFTER(_xlfn.TEXTBEFORE(Table9[[#This Row],[rxn]],"-"&amp;Table9[[#This Row],[enz]]),"RXN-")</f>
        <v>GPIA6_r_FWD</v>
      </c>
      <c r="AJ297" s="1" t="str">
        <f>_xlfn.TEXTBEFORE(Table9[[#This Row],[rxn]],"_",-1)</f>
        <v>RXN-GPIA6_r</v>
      </c>
    </row>
    <row r="298" spans="1:36" ht="17" hidden="1" x14ac:dyDescent="0.25">
      <c r="A298" t="s">
        <v>8829</v>
      </c>
      <c r="B298" t="str">
        <f>_xlfn.TEXTAFTER(Table5[[#This Row],[r]],"-",-1)</f>
        <v>rt0697'</v>
      </c>
      <c r="C298" t="str">
        <f>_xlfn.TEXTAFTER(_xlfn.TEXTBEFORE(Table5[[#This Row],[r]],"-"&amp;Table5[[#This Row],[enz]]),"'RXN-")</f>
        <v>ACACT183i_x_FWD</v>
      </c>
      <c r="D298">
        <v>11171.708534568001</v>
      </c>
      <c r="E298">
        <f>_xlfn.XLOOKUP(Table5[[#This Row],[r]],Table3[r],Table3[kapp],"")</f>
        <v>8988.1774343278394</v>
      </c>
      <c r="F298">
        <f>Table5[[#This Row],[kapp]]-Table5[[#This Row],[old]]</f>
        <v>2183.5311002401613</v>
      </c>
      <c r="G298" t="str" cm="1">
        <f t="array" ref="G298">IF(ROWS(_xlfn._xlws.FILTER(Table5[r],Table5[enz]=Table5[[#This Row],[enz]]))&gt;1,"many","1")</f>
        <v>many</v>
      </c>
      <c r="H298" t="str" cm="1">
        <f t="array" ref="H298">IF(ROWS(_xlfn._xlws.FILTER(Table5[r],Table5[rxn-no-enz]=Table5[[#This Row],[rxn-no-enz]]))&gt;1,"many","1")</f>
        <v>many</v>
      </c>
      <c r="I298" t="str">
        <f>_xlfn.XLOOKUP(SUBSTITUTE(Table5[[#This Row],[r]],"'",""),Table6[rxn],Table6[rxn],"no")</f>
        <v>no</v>
      </c>
      <c r="J298" t="str" cm="1">
        <f t="array" ref="J298">_xlfn.XLOOKUP(Table5[[#This Row],[r]],"'"&amp;Table6[rxn]&amp;"'",Table6[expected kapp],"")</f>
        <v/>
      </c>
      <c r="L298" t="s">
        <v>8285</v>
      </c>
      <c r="M298">
        <v>82228.894249706296</v>
      </c>
      <c r="AA298" s="7" t="s">
        <v>11126</v>
      </c>
      <c r="AB298" s="7" t="str">
        <f>_xlfn.TEXTBEFORE(Table8[[#This Row],[raw]]," ")</f>
        <v>ENZLOAD-3HAD100_c_FWD-rt0302</v>
      </c>
      <c r="AC298" s="7">
        <f>_xlfn.NUMBERVALUE(_xlfn.TEXTAFTER(Table8[[#This Row],[raw]]," "))</f>
        <v>1.8687608668178899E-8</v>
      </c>
      <c r="AE298" s="1" t="s">
        <v>3069</v>
      </c>
      <c r="AF298" s="1" t="s">
        <v>2778</v>
      </c>
      <c r="AG298" s="9">
        <v>1.8879154890299201E-3</v>
      </c>
      <c r="AH298" s="1" t="str">
        <f>_xlfn.TEXTAFTER(Table9[[#This Row],[rxn]],"-",-1)</f>
        <v>rt4593</v>
      </c>
      <c r="AI298" s="1" t="str">
        <f>_xlfn.TEXTAFTER(_xlfn.TEXTBEFORE(Table9[[#This Row],[rxn]],"-"&amp;Table9[[#This Row],[enz]]),"RXN-")</f>
        <v>GPIA7_r_FWD</v>
      </c>
      <c r="AJ298" s="1" t="str">
        <f>_xlfn.TEXTBEFORE(Table9[[#This Row],[rxn]],"_",-1)</f>
        <v>RXN-GPIA7_r</v>
      </c>
    </row>
    <row r="299" spans="1:36" ht="17" hidden="1" x14ac:dyDescent="0.25">
      <c r="A299" t="s">
        <v>8830</v>
      </c>
      <c r="B299" t="str">
        <f>_xlfn.TEXTAFTER(Table5[[#This Row],[r]],"-",-1)</f>
        <v>rt5445'</v>
      </c>
      <c r="C299" t="str">
        <f>_xlfn.TEXTAFTER(_xlfn.TEXTBEFORE(Table5[[#This Row],[r]],"-"&amp;Table5[[#This Row],[enz]]),"'RXN-")</f>
        <v>ACACT183i_x_FWD</v>
      </c>
      <c r="D299">
        <v>11171.708534568001</v>
      </c>
      <c r="E299">
        <f>_xlfn.XLOOKUP(Table5[[#This Row],[r]],Table3[r],Table3[kapp],"")</f>
        <v>8988.1774343278394</v>
      </c>
      <c r="F299">
        <f>Table5[[#This Row],[kapp]]-Table5[[#This Row],[old]]</f>
        <v>2183.5311002401613</v>
      </c>
      <c r="G299" t="str" cm="1">
        <f t="array" ref="G299">IF(ROWS(_xlfn._xlws.FILTER(Table5[r],Table5[enz]=Table5[[#This Row],[enz]]))&gt;1,"many","1")</f>
        <v>many</v>
      </c>
      <c r="H299" t="str" cm="1">
        <f t="array" ref="H299">IF(ROWS(_xlfn._xlws.FILTER(Table5[r],Table5[rxn-no-enz]=Table5[[#This Row],[rxn-no-enz]]))&gt;1,"many","1")</f>
        <v>many</v>
      </c>
      <c r="I299" t="str">
        <f>_xlfn.XLOOKUP(SUBSTITUTE(Table5[[#This Row],[r]],"'",""),Table6[rxn],Table6[rxn],"no")</f>
        <v>no</v>
      </c>
      <c r="J299" t="str" cm="1">
        <f t="array" ref="J299">_xlfn.XLOOKUP(Table5[[#This Row],[r]],"'"&amp;Table6[rxn]&amp;"'",Table6[expected kapp],"")</f>
        <v/>
      </c>
      <c r="L299" t="s">
        <v>8861</v>
      </c>
      <c r="M299">
        <v>8988.1774343278394</v>
      </c>
      <c r="AA299" s="7" t="s">
        <v>11127</v>
      </c>
      <c r="AB299" s="7" t="str">
        <f>_xlfn.TEXTBEFORE(Table8[[#This Row],[raw]]," ")</f>
        <v>ENZLOAD-3HAD120_c_FWD-rt0302</v>
      </c>
      <c r="AC299" s="7">
        <f>_xlfn.NUMBERVALUE(_xlfn.TEXTAFTER(Table8[[#This Row],[raw]]," "))</f>
        <v>1.8687608668178899E-8</v>
      </c>
      <c r="AE299" s="1" t="s">
        <v>3070</v>
      </c>
      <c r="AF299" s="1" t="s">
        <v>2778</v>
      </c>
      <c r="AG299" s="1">
        <v>1.8879154890299201E-3</v>
      </c>
      <c r="AH299" s="1" t="str">
        <f>_xlfn.TEXTAFTER(Table9[[#This Row],[rxn]],"-",-1)</f>
        <v>rt0237</v>
      </c>
      <c r="AI299" s="1" t="str">
        <f>_xlfn.TEXTAFTER(_xlfn.TEXTBEFORE(Table9[[#This Row],[rxn]],"-"&amp;Table9[[#This Row],[enz]]),"RXN-")</f>
        <v>GPIA8a_r_FWD</v>
      </c>
      <c r="AJ299" s="1" t="str">
        <f>_xlfn.TEXTBEFORE(Table9[[#This Row],[rxn]],"_",-1)</f>
        <v>RXN-GPIA8a_r</v>
      </c>
    </row>
    <row r="300" spans="1:36" ht="17" hidden="1" x14ac:dyDescent="0.25">
      <c r="A300" t="s">
        <v>8831</v>
      </c>
      <c r="B300" t="str">
        <f>_xlfn.TEXTAFTER(Table5[[#This Row],[r]],"-",-1)</f>
        <v>rt6860'</v>
      </c>
      <c r="C300" t="str">
        <f>_xlfn.TEXTAFTER(_xlfn.TEXTBEFORE(Table5[[#This Row],[r]],"-"&amp;Table5[[#This Row],[enz]]),"'RXN-")</f>
        <v>ACACT183i_x_FWD</v>
      </c>
      <c r="D300">
        <v>11171.708534568001</v>
      </c>
      <c r="E300">
        <f>_xlfn.XLOOKUP(Table5[[#This Row],[r]],Table3[r],Table3[kapp],"")</f>
        <v>8988.1774343278394</v>
      </c>
      <c r="F300">
        <f>Table5[[#This Row],[kapp]]-Table5[[#This Row],[old]]</f>
        <v>2183.5311002401613</v>
      </c>
      <c r="G300" t="str" cm="1">
        <f t="array" ref="G300">IF(ROWS(_xlfn._xlws.FILTER(Table5[r],Table5[enz]=Table5[[#This Row],[enz]]))&gt;1,"many","1")</f>
        <v>many</v>
      </c>
      <c r="H300" t="str" cm="1">
        <f t="array" ref="H300">IF(ROWS(_xlfn._xlws.FILTER(Table5[r],Table5[rxn-no-enz]=Table5[[#This Row],[rxn-no-enz]]))&gt;1,"many","1")</f>
        <v>many</v>
      </c>
      <c r="I300" t="str">
        <f>_xlfn.XLOOKUP(SUBSTITUTE(Table5[[#This Row],[r]],"'",""),Table6[rxn],Table6[rxn],"no")</f>
        <v>no</v>
      </c>
      <c r="J300" t="str" cm="1">
        <f t="array" ref="J300">_xlfn.XLOOKUP(Table5[[#This Row],[r]],"'"&amp;Table6[rxn]&amp;"'",Table6[expected kapp],"")</f>
        <v/>
      </c>
      <c r="L300" t="s">
        <v>8862</v>
      </c>
      <c r="M300">
        <v>8988.1774343278394</v>
      </c>
      <c r="AA300" s="7" t="s">
        <v>11128</v>
      </c>
      <c r="AB300" s="7" t="str">
        <f>_xlfn.TEXTBEFORE(Table8[[#This Row],[raw]]," ")</f>
        <v>ENZLOAD-3HAD140_c_FWD-rt0302</v>
      </c>
      <c r="AC300" s="7">
        <f>_xlfn.NUMBERVALUE(_xlfn.TEXTAFTER(Table8[[#This Row],[raw]]," "))</f>
        <v>1.8687608668178899E-8</v>
      </c>
      <c r="AE300" s="1" t="s">
        <v>3071</v>
      </c>
      <c r="AF300" s="1" t="s">
        <v>2778</v>
      </c>
      <c r="AG300" s="1">
        <v>1.8879154890299201E-3</v>
      </c>
      <c r="AH300" s="1" t="str">
        <f>_xlfn.TEXTAFTER(Table9[[#This Row],[rxn]],"-",-1)</f>
        <v>rt4069</v>
      </c>
      <c r="AI300" s="1" t="str">
        <f>_xlfn.TEXTAFTER(_xlfn.TEXTBEFORE(Table9[[#This Row],[rxn]],"-"&amp;Table9[[#This Row],[enz]]),"RXN-")</f>
        <v>GPIA9a_r_FWD</v>
      </c>
      <c r="AJ300" s="1" t="str">
        <f>_xlfn.TEXTBEFORE(Table9[[#This Row],[rxn]],"_",-1)</f>
        <v>RXN-GPIA9a_r</v>
      </c>
    </row>
    <row r="301" spans="1:36" ht="17" hidden="1" x14ac:dyDescent="0.25">
      <c r="A301" t="s">
        <v>8832</v>
      </c>
      <c r="B301" t="str">
        <f>_xlfn.TEXTAFTER(Table5[[#This Row],[r]],"-",-1)</f>
        <v>rt0517'</v>
      </c>
      <c r="C301" t="str">
        <f>_xlfn.TEXTAFTER(_xlfn.TEXTBEFORE(Table5[[#This Row],[r]],"-"&amp;Table5[[#This Row],[enz]]),"'RXN-")</f>
        <v>ACACT200i_m_FWD</v>
      </c>
      <c r="D301">
        <v>11171.708534568001</v>
      </c>
      <c r="E301">
        <f>_xlfn.XLOOKUP(Table5[[#This Row],[r]],Table3[r],Table3[kapp],"")</f>
        <v>8988.1774343278394</v>
      </c>
      <c r="F301">
        <f>Table5[[#This Row],[kapp]]-Table5[[#This Row],[old]]</f>
        <v>2183.5311002401613</v>
      </c>
      <c r="G301" t="str" cm="1">
        <f t="array" ref="G301">IF(ROWS(_xlfn._xlws.FILTER(Table5[r],Table5[enz]=Table5[[#This Row],[enz]]))&gt;1,"many","1")</f>
        <v>many</v>
      </c>
      <c r="H301" t="str" cm="1">
        <f t="array" ref="H301">IF(ROWS(_xlfn._xlws.FILTER(Table5[r],Table5[rxn-no-enz]=Table5[[#This Row],[rxn-no-enz]]))&gt;1,"many","1")</f>
        <v>1</v>
      </c>
      <c r="I301" t="str">
        <f>_xlfn.XLOOKUP(SUBSTITUTE(Table5[[#This Row],[r]],"'",""),Table6[rxn],Table6[rxn],"no")</f>
        <v>no</v>
      </c>
      <c r="J301" t="str" cm="1">
        <f t="array" ref="J301">_xlfn.XLOOKUP(Table5[[#This Row],[r]],"'"&amp;Table6[rxn]&amp;"'",Table6[expected kapp],"")</f>
        <v/>
      </c>
      <c r="L301" t="s">
        <v>8286</v>
      </c>
      <c r="M301">
        <v>6698.36313482285</v>
      </c>
      <c r="AA301" s="7" t="s">
        <v>11129</v>
      </c>
      <c r="AB301" s="7" t="str">
        <f>_xlfn.TEXTBEFORE(Table8[[#This Row],[raw]]," ")</f>
        <v>ENZLOAD-3HAD160_c_FWD-rt0302</v>
      </c>
      <c r="AC301" s="7">
        <f>_xlfn.NUMBERVALUE(_xlfn.TEXTAFTER(Table8[[#This Row],[raw]]," "))</f>
        <v>1.8687608668178899E-8</v>
      </c>
      <c r="AE301" s="1" t="s">
        <v>3072</v>
      </c>
      <c r="AF301" s="1" t="s">
        <v>2778</v>
      </c>
      <c r="AG301" s="1">
        <v>2.4530540593720201E-2</v>
      </c>
      <c r="AH301" s="1" t="str">
        <f>_xlfn.TEXTAFTER(Table9[[#This Row],[rxn]],"-",-1)</f>
        <v>rt4576</v>
      </c>
      <c r="AI301" s="1" t="str">
        <f>_xlfn.TEXTAFTER(_xlfn.TEXTBEFORE(Table9[[#This Row],[rxn]],"-"&amp;Table9[[#This Row],[enz]]),"RXN-")</f>
        <v>GRTT_c_FWD</v>
      </c>
      <c r="AJ301" s="1" t="str">
        <f>_xlfn.TEXTBEFORE(Table9[[#This Row],[rxn]],"_",-1)</f>
        <v>RXN-GRTT_c</v>
      </c>
    </row>
    <row r="302" spans="1:36" ht="17" hidden="1" x14ac:dyDescent="0.25">
      <c r="A302" t="s">
        <v>8833</v>
      </c>
      <c r="B302" t="str">
        <f>_xlfn.TEXTAFTER(Table5[[#This Row],[r]],"-",-1)</f>
        <v>rt0697'</v>
      </c>
      <c r="C302" t="str">
        <f>_xlfn.TEXTAFTER(_xlfn.TEXTBEFORE(Table5[[#This Row],[r]],"-"&amp;Table5[[#This Row],[enz]]),"'RXN-")</f>
        <v>ACACT200i_x_FWD</v>
      </c>
      <c r="D302">
        <v>11171.708534568001</v>
      </c>
      <c r="E302">
        <f>_xlfn.XLOOKUP(Table5[[#This Row],[r]],Table3[r],Table3[kapp],"")</f>
        <v>8988.1774343278394</v>
      </c>
      <c r="F302">
        <f>Table5[[#This Row],[kapp]]-Table5[[#This Row],[old]]</f>
        <v>2183.5311002401613</v>
      </c>
      <c r="G302" t="str" cm="1">
        <f t="array" ref="G302">IF(ROWS(_xlfn._xlws.FILTER(Table5[r],Table5[enz]=Table5[[#This Row],[enz]]))&gt;1,"many","1")</f>
        <v>many</v>
      </c>
      <c r="H302" t="str" cm="1">
        <f t="array" ref="H302">IF(ROWS(_xlfn._xlws.FILTER(Table5[r],Table5[rxn-no-enz]=Table5[[#This Row],[rxn-no-enz]]))&gt;1,"many","1")</f>
        <v>many</v>
      </c>
      <c r="I302" t="str">
        <f>_xlfn.XLOOKUP(SUBSTITUTE(Table5[[#This Row],[r]],"'",""),Table6[rxn],Table6[rxn],"no")</f>
        <v>no</v>
      </c>
      <c r="J302" t="str" cm="1">
        <f t="array" ref="J302">_xlfn.XLOOKUP(Table5[[#This Row],[r]],"'"&amp;Table6[rxn]&amp;"'",Table6[expected kapp],"")</f>
        <v/>
      </c>
      <c r="L302" t="s">
        <v>8863</v>
      </c>
      <c r="M302">
        <v>8988.1774343278394</v>
      </c>
      <c r="AA302" s="7" t="s">
        <v>11130</v>
      </c>
      <c r="AB302" s="7" t="str">
        <f>_xlfn.TEXTBEFORE(Table8[[#This Row],[raw]]," ")</f>
        <v>ENZLOAD-3HAD180_c_FWD-rt0302</v>
      </c>
      <c r="AC302" s="7">
        <f>_xlfn.NUMBERVALUE(_xlfn.TEXTAFTER(Table8[[#This Row],[raw]]," "))</f>
        <v>1.8687608668179101E-8</v>
      </c>
      <c r="AE302" s="1" t="s">
        <v>3073</v>
      </c>
      <c r="AF302" s="1" t="s">
        <v>2778</v>
      </c>
      <c r="AG302" s="9">
        <v>2.2233924732468E-5</v>
      </c>
      <c r="AH302" s="1" t="str">
        <f>_xlfn.TEXTAFTER(Table9[[#This Row],[rxn]],"-",-1)</f>
        <v>rt4183</v>
      </c>
      <c r="AI302" s="1" t="str">
        <f>_xlfn.TEXTAFTER(_xlfn.TEXTBEFORE(Table9[[#This Row],[rxn]],"-"&amp;Table9[[#This Row],[enz]]),"RXN-")</f>
        <v>GTPCII2_c_FWD</v>
      </c>
      <c r="AJ302" s="1" t="str">
        <f>_xlfn.TEXTBEFORE(Table9[[#This Row],[rxn]],"_",-1)</f>
        <v>RXN-GTPCII2_c</v>
      </c>
    </row>
    <row r="303" spans="1:36" ht="17" hidden="1" x14ac:dyDescent="0.25">
      <c r="A303" t="s">
        <v>8834</v>
      </c>
      <c r="B303" t="str">
        <f>_xlfn.TEXTAFTER(Table5[[#This Row],[r]],"-",-1)</f>
        <v>rt5445'</v>
      </c>
      <c r="C303" t="str">
        <f>_xlfn.TEXTAFTER(_xlfn.TEXTBEFORE(Table5[[#This Row],[r]],"-"&amp;Table5[[#This Row],[enz]]),"'RXN-")</f>
        <v>ACACT200i_x_FWD</v>
      </c>
      <c r="D303">
        <v>11171.708534568001</v>
      </c>
      <c r="E303">
        <f>_xlfn.XLOOKUP(Table5[[#This Row],[r]],Table3[r],Table3[kapp],"")</f>
        <v>8988.1774343278394</v>
      </c>
      <c r="F303">
        <f>Table5[[#This Row],[kapp]]-Table5[[#This Row],[old]]</f>
        <v>2183.5311002401613</v>
      </c>
      <c r="G303" t="str" cm="1">
        <f t="array" ref="G303">IF(ROWS(_xlfn._xlws.FILTER(Table5[r],Table5[enz]=Table5[[#This Row],[enz]]))&gt;1,"many","1")</f>
        <v>many</v>
      </c>
      <c r="H303" t="str" cm="1">
        <f t="array" ref="H303">IF(ROWS(_xlfn._xlws.FILTER(Table5[r],Table5[rxn-no-enz]=Table5[[#This Row],[rxn-no-enz]]))&gt;1,"many","1")</f>
        <v>many</v>
      </c>
      <c r="I303" t="str">
        <f>_xlfn.XLOOKUP(SUBSTITUTE(Table5[[#This Row],[r]],"'",""),Table6[rxn],Table6[rxn],"no")</f>
        <v>no</v>
      </c>
      <c r="J303" t="str" cm="1">
        <f t="array" ref="J303">_xlfn.XLOOKUP(Table5[[#This Row],[r]],"'"&amp;Table6[rxn]&amp;"'",Table6[expected kapp],"")</f>
        <v/>
      </c>
      <c r="L303" t="s">
        <v>8864</v>
      </c>
      <c r="M303">
        <v>8988.1774343278394</v>
      </c>
      <c r="AA303" s="7" t="s">
        <v>11131</v>
      </c>
      <c r="AB303" s="7" t="str">
        <f>_xlfn.TEXTBEFORE(Table8[[#This Row],[raw]]," ")</f>
        <v>ENZLOAD-3HAD40_c_FWD-rt0302</v>
      </c>
      <c r="AC303" s="7">
        <f>_xlfn.NUMBERVALUE(_xlfn.TEXTAFTER(Table8[[#This Row],[raw]]," "))</f>
        <v>1.8687608668178899E-8</v>
      </c>
      <c r="AE303" s="1" t="s">
        <v>3074</v>
      </c>
      <c r="AF303" s="1" t="s">
        <v>2778</v>
      </c>
      <c r="AG303" s="1">
        <v>5.7150031473107799</v>
      </c>
      <c r="AH303" s="1" t="str">
        <f>_xlfn.TEXTAFTER(Table9[[#This Row],[rxn]],"-",-1)</f>
        <v>rt5618</v>
      </c>
      <c r="AI303" s="1" t="str">
        <f>_xlfn.TEXTAFTER(_xlfn.TEXTBEFORE(Table9[[#This Row],[rxn]],"-"&amp;Table9[[#This Row],[enz]]),"RXN-")</f>
        <v>H2Ot_c_e_REV</v>
      </c>
      <c r="AJ303" s="1" t="str">
        <f>_xlfn.TEXTBEFORE(Table9[[#This Row],[rxn]],"_",-1)</f>
        <v>RXN-H2Ot_c_e</v>
      </c>
    </row>
    <row r="304" spans="1:36" ht="17" hidden="1" x14ac:dyDescent="0.25">
      <c r="A304" t="s">
        <v>8835</v>
      </c>
      <c r="B304" t="str">
        <f>_xlfn.TEXTAFTER(Table5[[#This Row],[r]],"-",-1)</f>
        <v>rt6860'</v>
      </c>
      <c r="C304" t="str">
        <f>_xlfn.TEXTAFTER(_xlfn.TEXTBEFORE(Table5[[#This Row],[r]],"-"&amp;Table5[[#This Row],[enz]]),"'RXN-")</f>
        <v>ACACT200i_x_FWD</v>
      </c>
      <c r="D304">
        <v>11171.708534568001</v>
      </c>
      <c r="E304">
        <f>_xlfn.XLOOKUP(Table5[[#This Row],[r]],Table3[r],Table3[kapp],"")</f>
        <v>8988.1774343278394</v>
      </c>
      <c r="F304">
        <f>Table5[[#This Row],[kapp]]-Table5[[#This Row],[old]]</f>
        <v>2183.5311002401613</v>
      </c>
      <c r="G304" t="str" cm="1">
        <f t="array" ref="G304">IF(ROWS(_xlfn._xlws.FILTER(Table5[r],Table5[enz]=Table5[[#This Row],[enz]]))&gt;1,"many","1")</f>
        <v>many</v>
      </c>
      <c r="H304" t="str" cm="1">
        <f t="array" ref="H304">IF(ROWS(_xlfn._xlws.FILTER(Table5[r],Table5[rxn-no-enz]=Table5[[#This Row],[rxn-no-enz]]))&gt;1,"many","1")</f>
        <v>many</v>
      </c>
      <c r="I304" t="str">
        <f>_xlfn.XLOOKUP(SUBSTITUTE(Table5[[#This Row],[r]],"'",""),Table6[rxn],Table6[rxn],"no")</f>
        <v>no</v>
      </c>
      <c r="J304" t="str" cm="1">
        <f t="array" ref="J304">_xlfn.XLOOKUP(Table5[[#This Row],[r]],"'"&amp;Table6[rxn]&amp;"'",Table6[expected kapp],"")</f>
        <v/>
      </c>
      <c r="L304" t="s">
        <v>8865</v>
      </c>
      <c r="M304">
        <v>8988.1774343278394</v>
      </c>
      <c r="AA304" s="7" t="s">
        <v>11132</v>
      </c>
      <c r="AB304" s="7" t="str">
        <f>_xlfn.TEXTBEFORE(Table8[[#This Row],[raw]]," ")</f>
        <v>ENZLOAD-3HAD60_c_FWD-rt0302</v>
      </c>
      <c r="AC304" s="7">
        <f>_xlfn.NUMBERVALUE(_xlfn.TEXTAFTER(Table8[[#This Row],[raw]]," "))</f>
        <v>1.8687608668178899E-8</v>
      </c>
      <c r="AE304" s="1" t="s">
        <v>3075</v>
      </c>
      <c r="AF304" s="1" t="s">
        <v>2778</v>
      </c>
      <c r="AG304" s="1">
        <v>5.7607958922138605E-4</v>
      </c>
      <c r="AH304" s="1" t="str">
        <f>_xlfn.TEXTAFTER(Table9[[#This Row],[rxn]],"-",-1)</f>
        <v>SPONT</v>
      </c>
      <c r="AI304" s="1" t="str">
        <f>_xlfn.TEXTAFTER(_xlfn.TEXTBEFORE(Table9[[#This Row],[rxn]],"-"&amp;Table9[[#This Row],[enz]]),"RXN-")</f>
        <v>H2Ot_c_l_FWD</v>
      </c>
      <c r="AJ304" s="1" t="str">
        <f>_xlfn.TEXTBEFORE(Table9[[#This Row],[rxn]],"_",-1)</f>
        <v>RXN-H2Ot_c_l</v>
      </c>
    </row>
    <row r="305" spans="1:36" ht="17" hidden="1" x14ac:dyDescent="0.25">
      <c r="A305" t="s">
        <v>8836</v>
      </c>
      <c r="B305" t="str">
        <f>_xlfn.TEXTAFTER(Table5[[#This Row],[r]],"-",-1)</f>
        <v>rt0517'</v>
      </c>
      <c r="C305" t="str">
        <f>_xlfn.TEXTAFTER(_xlfn.TEXTBEFORE(Table5[[#This Row],[r]],"-"&amp;Table5[[#This Row],[enz]]),"'RXN-")</f>
        <v>ACACT220i_m_FWD</v>
      </c>
      <c r="D305">
        <v>11171.708534568001</v>
      </c>
      <c r="E305">
        <f>_xlfn.XLOOKUP(Table5[[#This Row],[r]],Table3[r],Table3[kapp],"")</f>
        <v>8988.1774343278394</v>
      </c>
      <c r="F305">
        <f>Table5[[#This Row],[kapp]]-Table5[[#This Row],[old]]</f>
        <v>2183.5311002401613</v>
      </c>
      <c r="G305" t="str" cm="1">
        <f t="array" ref="G305">IF(ROWS(_xlfn._xlws.FILTER(Table5[r],Table5[enz]=Table5[[#This Row],[enz]]))&gt;1,"many","1")</f>
        <v>many</v>
      </c>
      <c r="H305" t="str" cm="1">
        <f t="array" ref="H305">IF(ROWS(_xlfn._xlws.FILTER(Table5[r],Table5[rxn-no-enz]=Table5[[#This Row],[rxn-no-enz]]))&gt;1,"many","1")</f>
        <v>1</v>
      </c>
      <c r="I305" t="str">
        <f>_xlfn.XLOOKUP(SUBSTITUTE(Table5[[#This Row],[r]],"'",""),Table6[rxn],Table6[rxn],"no")</f>
        <v>no</v>
      </c>
      <c r="J305" t="str" cm="1">
        <f t="array" ref="J305">_xlfn.XLOOKUP(Table5[[#This Row],[r]],"'"&amp;Table6[rxn]&amp;"'",Table6[expected kapp],"")</f>
        <v/>
      </c>
      <c r="L305" t="s">
        <v>8287</v>
      </c>
      <c r="M305">
        <v>20328.651321490401</v>
      </c>
      <c r="AA305" s="7" t="s">
        <v>11133</v>
      </c>
      <c r="AB305" s="7" t="str">
        <f>_xlfn.TEXTBEFORE(Table8[[#This Row],[raw]]," ")</f>
        <v>ENZLOAD-3HAD80_c_FWD-rt0302</v>
      </c>
      <c r="AC305" s="7">
        <f>_xlfn.NUMBERVALUE(_xlfn.TEXTAFTER(Table8[[#This Row],[raw]]," "))</f>
        <v>1.8687608668178899E-8</v>
      </c>
      <c r="AE305" s="1" t="s">
        <v>3076</v>
      </c>
      <c r="AF305" s="1" t="s">
        <v>2778</v>
      </c>
      <c r="AG305" s="1">
        <v>25.535778170798299</v>
      </c>
      <c r="AH305" s="1" t="str">
        <f>_xlfn.TEXTAFTER(Table9[[#This Row],[rxn]],"-",-1)</f>
        <v>SPONT</v>
      </c>
      <c r="AI305" s="1" t="str">
        <f>_xlfn.TEXTAFTER(_xlfn.TEXTBEFORE(Table9[[#This Row],[rxn]],"-"&amp;Table9[[#This Row],[enz]]),"RXN-")</f>
        <v>H2Ot_c_m_REV</v>
      </c>
      <c r="AJ305" s="1" t="str">
        <f>_xlfn.TEXTBEFORE(Table9[[#This Row],[rxn]],"_",-1)</f>
        <v>RXN-H2Ot_c_m</v>
      </c>
    </row>
    <row r="306" spans="1:36" ht="17" hidden="1" x14ac:dyDescent="0.25">
      <c r="A306" t="s">
        <v>8837</v>
      </c>
      <c r="B306" t="str">
        <f>_xlfn.TEXTAFTER(Table5[[#This Row],[r]],"-",-1)</f>
        <v>rt0697'</v>
      </c>
      <c r="C306" t="str">
        <f>_xlfn.TEXTAFTER(_xlfn.TEXTBEFORE(Table5[[#This Row],[r]],"-"&amp;Table5[[#This Row],[enz]]),"'RXN-")</f>
        <v>ACACT220i_x_FWD</v>
      </c>
      <c r="D306">
        <v>11171.708534568001</v>
      </c>
      <c r="E306">
        <f>_xlfn.XLOOKUP(Table5[[#This Row],[r]],Table3[r],Table3[kapp],"")</f>
        <v>8988.1774343278394</v>
      </c>
      <c r="F306">
        <f>Table5[[#This Row],[kapp]]-Table5[[#This Row],[old]]</f>
        <v>2183.5311002401613</v>
      </c>
      <c r="G306" t="str" cm="1">
        <f t="array" ref="G306">IF(ROWS(_xlfn._xlws.FILTER(Table5[r],Table5[enz]=Table5[[#This Row],[enz]]))&gt;1,"many","1")</f>
        <v>many</v>
      </c>
      <c r="H306" t="str" cm="1">
        <f t="array" ref="H306">IF(ROWS(_xlfn._xlws.FILTER(Table5[r],Table5[rxn-no-enz]=Table5[[#This Row],[rxn-no-enz]]))&gt;1,"many","1")</f>
        <v>many</v>
      </c>
      <c r="I306" t="str">
        <f>_xlfn.XLOOKUP(SUBSTITUTE(Table5[[#This Row],[r]],"'",""),Table6[rxn],Table6[rxn],"no")</f>
        <v>no</v>
      </c>
      <c r="J306" t="str" cm="1">
        <f t="array" ref="J306">_xlfn.XLOOKUP(Table5[[#This Row],[r]],"'"&amp;Table6[rxn]&amp;"'",Table6[expected kapp],"")</f>
        <v/>
      </c>
      <c r="L306" t="s">
        <v>8866</v>
      </c>
      <c r="M306">
        <v>8988.1774343278394</v>
      </c>
      <c r="AA306" s="7" t="s">
        <v>11134</v>
      </c>
      <c r="AB306" s="7" t="str">
        <f>_xlfn.TEXTBEFORE(Table8[[#This Row],[raw]]," ")</f>
        <v>ENZLOAD-3OACE200_rm_FWD-rt8287</v>
      </c>
      <c r="AC306" s="7">
        <f>_xlfn.NUMBERVALUE(_xlfn.TEXTAFTER(Table8[[#This Row],[raw]]," "))</f>
        <v>0</v>
      </c>
      <c r="AE306" s="1" t="s">
        <v>3077</v>
      </c>
      <c r="AF306" s="1" t="s">
        <v>2778</v>
      </c>
      <c r="AG306" s="1">
        <v>0.54599975240404997</v>
      </c>
      <c r="AH306" s="1" t="str">
        <f>_xlfn.TEXTAFTER(Table9[[#This Row],[rxn]],"-",-1)</f>
        <v>SPONT</v>
      </c>
      <c r="AI306" s="1" t="str">
        <f>_xlfn.TEXTAFTER(_xlfn.TEXTBEFORE(Table9[[#This Row],[rxn]],"-"&amp;Table9[[#This Row],[enz]]),"RXN-")</f>
        <v>H2Ot_c_n_FWD</v>
      </c>
      <c r="AJ306" s="1" t="str">
        <f>_xlfn.TEXTBEFORE(Table9[[#This Row],[rxn]],"_",-1)</f>
        <v>RXN-H2Ot_c_n</v>
      </c>
    </row>
    <row r="307" spans="1:36" ht="17" hidden="1" x14ac:dyDescent="0.25">
      <c r="A307" t="s">
        <v>8838</v>
      </c>
      <c r="B307" t="str">
        <f>_xlfn.TEXTAFTER(Table5[[#This Row],[r]],"-",-1)</f>
        <v>rt5445'</v>
      </c>
      <c r="C307" t="str">
        <f>_xlfn.TEXTAFTER(_xlfn.TEXTBEFORE(Table5[[#This Row],[r]],"-"&amp;Table5[[#This Row],[enz]]),"'RXN-")</f>
        <v>ACACT220i_x_FWD</v>
      </c>
      <c r="D307">
        <v>11171.708534568001</v>
      </c>
      <c r="E307">
        <f>_xlfn.XLOOKUP(Table5[[#This Row],[r]],Table3[r],Table3[kapp],"")</f>
        <v>8988.1774343278394</v>
      </c>
      <c r="F307">
        <f>Table5[[#This Row],[kapp]]-Table5[[#This Row],[old]]</f>
        <v>2183.5311002401613</v>
      </c>
      <c r="G307" t="str" cm="1">
        <f t="array" ref="G307">IF(ROWS(_xlfn._xlws.FILTER(Table5[r],Table5[enz]=Table5[[#This Row],[enz]]))&gt;1,"many","1")</f>
        <v>many</v>
      </c>
      <c r="H307" t="str" cm="1">
        <f t="array" ref="H307">IF(ROWS(_xlfn._xlws.FILTER(Table5[r],Table5[rxn-no-enz]=Table5[[#This Row],[rxn-no-enz]]))&gt;1,"many","1")</f>
        <v>many</v>
      </c>
      <c r="I307" t="str">
        <f>_xlfn.XLOOKUP(SUBSTITUTE(Table5[[#This Row],[r]],"'",""),Table6[rxn],Table6[rxn],"no")</f>
        <v>no</v>
      </c>
      <c r="J307" t="str" cm="1">
        <f t="array" ref="J307">_xlfn.XLOOKUP(Table5[[#This Row],[r]],"'"&amp;Table6[rxn]&amp;"'",Table6[expected kapp],"")</f>
        <v/>
      </c>
      <c r="L307" t="s">
        <v>8867</v>
      </c>
      <c r="M307">
        <v>8988.1774343278394</v>
      </c>
      <c r="AA307" s="7" t="s">
        <v>11135</v>
      </c>
      <c r="AB307" s="7" t="str">
        <f>_xlfn.TEXTBEFORE(Table8[[#This Row],[raw]]," ")</f>
        <v>ENZLOAD-3OACE240_rm_FWD-rt2975</v>
      </c>
      <c r="AC307" s="7">
        <f>_xlfn.NUMBERVALUE(_xlfn.TEXTAFTER(Table8[[#This Row],[raw]]," "))</f>
        <v>0</v>
      </c>
      <c r="AE307" s="1" t="s">
        <v>3078</v>
      </c>
      <c r="AF307" s="1" t="s">
        <v>2778</v>
      </c>
      <c r="AG307" s="1">
        <v>1.1847328531652501E-2</v>
      </c>
      <c r="AH307" s="1" t="str">
        <f>_xlfn.TEXTAFTER(Table9[[#This Row],[rxn]],"-",-1)</f>
        <v>SPONT</v>
      </c>
      <c r="AI307" s="1" t="str">
        <f>_xlfn.TEXTAFTER(_xlfn.TEXTBEFORE(Table9[[#This Row],[rxn]],"-"&amp;Table9[[#This Row],[enz]]),"RXN-")</f>
        <v>H2Ot_c_r_REV</v>
      </c>
      <c r="AJ307" s="1" t="str">
        <f>_xlfn.TEXTBEFORE(Table9[[#This Row],[rxn]],"_",-1)</f>
        <v>RXN-H2Ot_c_r</v>
      </c>
    </row>
    <row r="308" spans="1:36" ht="17" hidden="1" x14ac:dyDescent="0.25">
      <c r="A308" t="s">
        <v>8839</v>
      </c>
      <c r="B308" t="str">
        <f>_xlfn.TEXTAFTER(Table5[[#This Row],[r]],"-",-1)</f>
        <v>rt6860'</v>
      </c>
      <c r="C308" t="str">
        <f>_xlfn.TEXTAFTER(_xlfn.TEXTBEFORE(Table5[[#This Row],[r]],"-"&amp;Table5[[#This Row],[enz]]),"'RXN-")</f>
        <v>ACACT220i_x_FWD</v>
      </c>
      <c r="D308">
        <v>11171.708534568001</v>
      </c>
      <c r="E308">
        <f>_xlfn.XLOOKUP(Table5[[#This Row],[r]],Table3[r],Table3[kapp],"")</f>
        <v>8988.1774343278394</v>
      </c>
      <c r="F308">
        <f>Table5[[#This Row],[kapp]]-Table5[[#This Row],[old]]</f>
        <v>2183.5311002401613</v>
      </c>
      <c r="G308" t="str" cm="1">
        <f t="array" ref="G308">IF(ROWS(_xlfn._xlws.FILTER(Table5[r],Table5[enz]=Table5[[#This Row],[enz]]))&gt;1,"many","1")</f>
        <v>many</v>
      </c>
      <c r="H308" t="str" cm="1">
        <f t="array" ref="H308">IF(ROWS(_xlfn._xlws.FILTER(Table5[r],Table5[rxn-no-enz]=Table5[[#This Row],[rxn-no-enz]]))&gt;1,"many","1")</f>
        <v>many</v>
      </c>
      <c r="I308" t="str">
        <f>_xlfn.XLOOKUP(SUBSTITUTE(Table5[[#This Row],[r]],"'",""),Table6[rxn],Table6[rxn],"no")</f>
        <v>no</v>
      </c>
      <c r="J308" t="str" cm="1">
        <f t="array" ref="J308">_xlfn.XLOOKUP(Table5[[#This Row],[r]],"'"&amp;Table6[rxn]&amp;"'",Table6[expected kapp],"")</f>
        <v/>
      </c>
      <c r="L308" t="s">
        <v>8868</v>
      </c>
      <c r="M308">
        <v>8988.1774343278394</v>
      </c>
      <c r="AA308" s="7" t="s">
        <v>11136</v>
      </c>
      <c r="AB308" s="7" t="str">
        <f>_xlfn.TEXTBEFORE(Table8[[#This Row],[raw]]," ")</f>
        <v>ENZLOAD-3OACE260_rm_FWD-rt2975</v>
      </c>
      <c r="AC308" s="7">
        <f>_xlfn.NUMBERVALUE(_xlfn.TEXTAFTER(Table8[[#This Row],[raw]]," "))</f>
        <v>1.16075168655763E-9</v>
      </c>
      <c r="AE308" s="1" t="s">
        <v>3079</v>
      </c>
      <c r="AF308" s="1" t="s">
        <v>2778</v>
      </c>
      <c r="AG308" s="1">
        <v>6.8822737881235899E-2</v>
      </c>
      <c r="AH308" s="1" t="str">
        <f>_xlfn.TEXTAFTER(Table9[[#This Row],[rxn]],"-",-1)</f>
        <v>SPONT</v>
      </c>
      <c r="AI308" s="1" t="str">
        <f>_xlfn.TEXTAFTER(_xlfn.TEXTBEFORE(Table9[[#This Row],[rxn]],"-"&amp;Table9[[#This Row],[enz]]),"RXN-")</f>
        <v>H2Ot_c_rm_REV</v>
      </c>
      <c r="AJ308" s="1" t="str">
        <f>_xlfn.TEXTBEFORE(Table9[[#This Row],[rxn]],"_",-1)</f>
        <v>RXN-H2Ot_c_rm</v>
      </c>
    </row>
    <row r="309" spans="1:36" ht="17" hidden="1" x14ac:dyDescent="0.25">
      <c r="A309" t="s">
        <v>8840</v>
      </c>
      <c r="B309" t="str">
        <f>_xlfn.TEXTAFTER(Table5[[#This Row],[r]],"-",-1)</f>
        <v>rt0517'</v>
      </c>
      <c r="C309" t="str">
        <f>_xlfn.TEXTAFTER(_xlfn.TEXTBEFORE(Table5[[#This Row],[r]],"-"&amp;Table5[[#This Row],[enz]]),"'RXN-")</f>
        <v>ACACT240i_m_FWD</v>
      </c>
      <c r="D309">
        <v>11171.708534568001</v>
      </c>
      <c r="E309">
        <f>_xlfn.XLOOKUP(Table5[[#This Row],[r]],Table3[r],Table3[kapp],"")</f>
        <v>8988.1774343278394</v>
      </c>
      <c r="F309">
        <f>Table5[[#This Row],[kapp]]-Table5[[#This Row],[old]]</f>
        <v>2183.5311002401613</v>
      </c>
      <c r="G309" t="str" cm="1">
        <f t="array" ref="G309">IF(ROWS(_xlfn._xlws.FILTER(Table5[r],Table5[enz]=Table5[[#This Row],[enz]]))&gt;1,"many","1")</f>
        <v>many</v>
      </c>
      <c r="H309" t="str" cm="1">
        <f t="array" ref="H309">IF(ROWS(_xlfn._xlws.FILTER(Table5[r],Table5[rxn-no-enz]=Table5[[#This Row],[rxn-no-enz]]))&gt;1,"many","1")</f>
        <v>1</v>
      </c>
      <c r="I309" t="str">
        <f>_xlfn.XLOOKUP(SUBSTITUTE(Table5[[#This Row],[r]],"'",""),Table6[rxn],Table6[rxn],"no")</f>
        <v>no</v>
      </c>
      <c r="J309" t="str" cm="1">
        <f t="array" ref="J309">_xlfn.XLOOKUP(Table5[[#This Row],[r]],"'"&amp;Table6[rxn]&amp;"'",Table6[expected kapp],"")</f>
        <v/>
      </c>
      <c r="L309" t="s">
        <v>8869</v>
      </c>
      <c r="M309">
        <v>8988.1774343278394</v>
      </c>
      <c r="AA309" s="7" t="s">
        <v>11137</v>
      </c>
      <c r="AB309" s="7" t="str">
        <f>_xlfn.TEXTBEFORE(Table8[[#This Row],[raw]]," ")</f>
        <v>ENZLOAD-3OACR200_rm_FWD-rt8327</v>
      </c>
      <c r="AC309" s="7">
        <f>_xlfn.NUMBERVALUE(_xlfn.TEXTAFTER(Table8[[#This Row],[raw]]," "))</f>
        <v>6.3476045587724805E-8</v>
      </c>
      <c r="AE309" s="1" t="s">
        <v>3080</v>
      </c>
      <c r="AF309" s="1" t="s">
        <v>2778</v>
      </c>
      <c r="AG309" s="1">
        <v>1.45573200930455E-2</v>
      </c>
      <c r="AH309" s="1" t="str">
        <f>_xlfn.TEXTAFTER(Table9[[#This Row],[rxn]],"-",-1)</f>
        <v>rt7648</v>
      </c>
      <c r="AI309" s="1" t="str">
        <f>_xlfn.TEXTAFTER(_xlfn.TEXTBEFORE(Table9[[#This Row],[rxn]],"-"&amp;Table9[[#This Row],[enz]]),"RXN-")</f>
        <v>HACNH_m_FWD</v>
      </c>
      <c r="AJ309" s="1" t="str">
        <f>_xlfn.TEXTBEFORE(Table9[[#This Row],[rxn]],"_",-1)</f>
        <v>RXN-HACNH_m</v>
      </c>
    </row>
    <row r="310" spans="1:36" ht="17" hidden="1" x14ac:dyDescent="0.25">
      <c r="A310" t="s">
        <v>8841</v>
      </c>
      <c r="B310" t="str">
        <f>_xlfn.TEXTAFTER(Table5[[#This Row],[r]],"-",-1)</f>
        <v>rt0697'</v>
      </c>
      <c r="C310" t="str">
        <f>_xlfn.TEXTAFTER(_xlfn.TEXTBEFORE(Table5[[#This Row],[r]],"-"&amp;Table5[[#This Row],[enz]]),"'RXN-")</f>
        <v>ACACT240i_x_FWD</v>
      </c>
      <c r="D310">
        <v>11171.708534568001</v>
      </c>
      <c r="E310">
        <f>_xlfn.XLOOKUP(Table5[[#This Row],[r]],Table3[r],Table3[kapp],"")</f>
        <v>8988.1774343278394</v>
      </c>
      <c r="F310">
        <f>Table5[[#This Row],[kapp]]-Table5[[#This Row],[old]]</f>
        <v>2183.5311002401613</v>
      </c>
      <c r="G310" t="str" cm="1">
        <f t="array" ref="G310">IF(ROWS(_xlfn._xlws.FILTER(Table5[r],Table5[enz]=Table5[[#This Row],[enz]]))&gt;1,"many","1")</f>
        <v>many</v>
      </c>
      <c r="H310" t="str" cm="1">
        <f t="array" ref="H310">IF(ROWS(_xlfn._xlws.FILTER(Table5[r],Table5[rxn-no-enz]=Table5[[#This Row],[rxn-no-enz]]))&gt;1,"many","1")</f>
        <v>many</v>
      </c>
      <c r="I310" t="str">
        <f>_xlfn.XLOOKUP(SUBSTITUTE(Table5[[#This Row],[r]],"'",""),Table6[rxn],Table6[rxn],"no")</f>
        <v>no</v>
      </c>
      <c r="J310" t="str" cm="1">
        <f t="array" ref="J310">_xlfn.XLOOKUP(Table5[[#This Row],[r]],"'"&amp;Table6[rxn]&amp;"'",Table6[expected kapp],"")</f>
        <v/>
      </c>
      <c r="L310" t="s">
        <v>8870</v>
      </c>
      <c r="M310">
        <v>8988.1774343278394</v>
      </c>
      <c r="AA310" s="7" t="s">
        <v>11138</v>
      </c>
      <c r="AB310" s="7" t="str">
        <f>_xlfn.TEXTBEFORE(Table8[[#This Row],[raw]]," ")</f>
        <v>ENZLOAD-3OACR220_rm_FWD-rt8327</v>
      </c>
      <c r="AC310" s="7">
        <f>_xlfn.NUMBERVALUE(_xlfn.TEXTAFTER(Table8[[#This Row],[raw]]," "))</f>
        <v>6.3476045587724805E-8</v>
      </c>
      <c r="AE310" s="1" t="s">
        <v>3081</v>
      </c>
      <c r="AF310" s="1" t="s">
        <v>2778</v>
      </c>
      <c r="AG310" s="1">
        <v>1.45573200930455E-2</v>
      </c>
      <c r="AH310" s="1" t="str">
        <f>_xlfn.TEXTAFTER(Table9[[#This Row],[rxn]],"-",-1)</f>
        <v>rt7648</v>
      </c>
      <c r="AI310" s="1" t="str">
        <f>_xlfn.TEXTAFTER(_xlfn.TEXTBEFORE(Table9[[#This Row],[rxn]],"-"&amp;Table9[[#This Row],[enz]]),"RXN-")</f>
        <v>HCITR_m_FWD</v>
      </c>
      <c r="AJ310" s="1" t="str">
        <f>_xlfn.TEXTBEFORE(Table9[[#This Row],[rxn]],"_",-1)</f>
        <v>RXN-HCITR_m</v>
      </c>
    </row>
    <row r="311" spans="1:36" ht="17" hidden="1" x14ac:dyDescent="0.25">
      <c r="A311" t="s">
        <v>8842</v>
      </c>
      <c r="B311" t="str">
        <f>_xlfn.TEXTAFTER(Table5[[#This Row],[r]],"-",-1)</f>
        <v>rt5445'</v>
      </c>
      <c r="C311" t="str">
        <f>_xlfn.TEXTAFTER(_xlfn.TEXTBEFORE(Table5[[#This Row],[r]],"-"&amp;Table5[[#This Row],[enz]]),"'RXN-")</f>
        <v>ACACT240i_x_FWD</v>
      </c>
      <c r="D311">
        <v>11171.708534568001</v>
      </c>
      <c r="E311">
        <f>_xlfn.XLOOKUP(Table5[[#This Row],[r]],Table3[r],Table3[kapp],"")</f>
        <v>8988.1774343278394</v>
      </c>
      <c r="F311">
        <f>Table5[[#This Row],[kapp]]-Table5[[#This Row],[old]]</f>
        <v>2183.5311002401613</v>
      </c>
      <c r="G311" t="str" cm="1">
        <f t="array" ref="G311">IF(ROWS(_xlfn._xlws.FILTER(Table5[r],Table5[enz]=Table5[[#This Row],[enz]]))&gt;1,"many","1")</f>
        <v>many</v>
      </c>
      <c r="H311" t="str" cm="1">
        <f t="array" ref="H311">IF(ROWS(_xlfn._xlws.FILTER(Table5[r],Table5[rxn-no-enz]=Table5[[#This Row],[rxn-no-enz]]))&gt;1,"many","1")</f>
        <v>many</v>
      </c>
      <c r="I311" t="str">
        <f>_xlfn.XLOOKUP(SUBSTITUTE(Table5[[#This Row],[r]],"'",""),Table6[rxn],Table6[rxn],"no")</f>
        <v>no</v>
      </c>
      <c r="J311" t="str" cm="1">
        <f t="array" ref="J311">_xlfn.XLOOKUP(Table5[[#This Row],[r]],"'"&amp;Table6[rxn]&amp;"'",Table6[expected kapp],"")</f>
        <v/>
      </c>
      <c r="L311" t="s">
        <v>8288</v>
      </c>
      <c r="M311">
        <v>6461.8914423473998</v>
      </c>
      <c r="AA311" s="7" t="s">
        <v>11139</v>
      </c>
      <c r="AB311" s="7" t="str">
        <f>_xlfn.TEXTBEFORE(Table8[[#This Row],[raw]]," ")</f>
        <v>ENZLOAD-3OACR240_rm_FWD-rt8327</v>
      </c>
      <c r="AC311" s="7">
        <f>_xlfn.NUMBERVALUE(_xlfn.TEXTAFTER(Table8[[#This Row],[raw]]," "))</f>
        <v>6.3476045587724805E-8</v>
      </c>
      <c r="AE311" s="1" t="s">
        <v>3082</v>
      </c>
      <c r="AF311" s="1" t="s">
        <v>2778</v>
      </c>
      <c r="AG311" s="1">
        <v>1.45573200930455E-2</v>
      </c>
      <c r="AH311" s="1" t="str">
        <f>_xlfn.TEXTAFTER(Table9[[#This Row],[rxn]],"-",-1)</f>
        <v>rt6488_m</v>
      </c>
      <c r="AI311" s="1" t="str">
        <f>_xlfn.TEXTAFTER(_xlfn.TEXTBEFORE(Table9[[#This Row],[rxn]],"-"&amp;Table9[[#This Row],[enz]]),"RXN-")</f>
        <v>HCITS_m_FWD</v>
      </c>
      <c r="AJ311" s="1" t="str">
        <f>_xlfn.TEXTBEFORE(Table9[[#This Row],[rxn]],"_",-1)</f>
        <v>RXN-HCITS_m_FWD-rt6488</v>
      </c>
    </row>
    <row r="312" spans="1:36" ht="17" hidden="1" x14ac:dyDescent="0.25">
      <c r="A312" t="s">
        <v>8843</v>
      </c>
      <c r="B312" t="str">
        <f>_xlfn.TEXTAFTER(Table5[[#This Row],[r]],"-",-1)</f>
        <v>rt6860'</v>
      </c>
      <c r="C312" t="str">
        <f>_xlfn.TEXTAFTER(_xlfn.TEXTBEFORE(Table5[[#This Row],[r]],"-"&amp;Table5[[#This Row],[enz]]),"'RXN-")</f>
        <v>ACACT240i_x_FWD</v>
      </c>
      <c r="D312">
        <v>11171.708534568001</v>
      </c>
      <c r="E312">
        <f>_xlfn.XLOOKUP(Table5[[#This Row],[r]],Table3[r],Table3[kapp],"")</f>
        <v>8988.1774343278394</v>
      </c>
      <c r="F312">
        <f>Table5[[#This Row],[kapp]]-Table5[[#This Row],[old]]</f>
        <v>2183.5311002401613</v>
      </c>
      <c r="G312" t="str" cm="1">
        <f t="array" ref="G312">IF(ROWS(_xlfn._xlws.FILTER(Table5[r],Table5[enz]=Table5[[#This Row],[enz]]))&gt;1,"many","1")</f>
        <v>many</v>
      </c>
      <c r="H312" t="str" cm="1">
        <f t="array" ref="H312">IF(ROWS(_xlfn._xlws.FILTER(Table5[r],Table5[rxn-no-enz]=Table5[[#This Row],[rxn-no-enz]]))&gt;1,"many","1")</f>
        <v>many</v>
      </c>
      <c r="I312" t="str">
        <f>_xlfn.XLOOKUP(SUBSTITUTE(Table5[[#This Row],[r]],"'",""),Table6[rxn],Table6[rxn],"no")</f>
        <v>no</v>
      </c>
      <c r="J312" t="str" cm="1">
        <f t="array" ref="J312">_xlfn.XLOOKUP(Table5[[#This Row],[r]],"'"&amp;Table6[rxn]&amp;"'",Table6[expected kapp],"")</f>
        <v/>
      </c>
      <c r="L312" t="s">
        <v>8871</v>
      </c>
      <c r="M312">
        <v>8988.1774343278394</v>
      </c>
      <c r="AA312" s="7" t="s">
        <v>11140</v>
      </c>
      <c r="AB312" s="7" t="str">
        <f>_xlfn.TEXTBEFORE(Table8[[#This Row],[raw]]," ")</f>
        <v>ENZLOAD-3OACR260_rm_FWD-rt8327</v>
      </c>
      <c r="AC312" s="7">
        <f>_xlfn.NUMBERVALUE(_xlfn.TEXTAFTER(Table8[[#This Row],[raw]]," "))</f>
        <v>6.3476045587724805E-8</v>
      </c>
      <c r="AE312" s="1" t="s">
        <v>3083</v>
      </c>
      <c r="AF312" s="1" t="s">
        <v>2778</v>
      </c>
      <c r="AG312" s="1">
        <v>0.54599975240404997</v>
      </c>
      <c r="AH312" s="1" t="str">
        <f>_xlfn.TEXTAFTER(Table9[[#This Row],[rxn]],"-",-1)</f>
        <v>UNKNOWN</v>
      </c>
      <c r="AI312" s="1" t="str">
        <f>_xlfn.TEXTAFTER(_xlfn.TEXTBEFORE(Table9[[#This Row],[rxn]],"-"&amp;Table9[[#This Row],[enz]]),"RXN-")</f>
        <v>HCO3E_n_FWD</v>
      </c>
      <c r="AJ312" s="1" t="str">
        <f>_xlfn.TEXTBEFORE(Table9[[#This Row],[rxn]],"_",-1)</f>
        <v>RXN-HCO3E_n</v>
      </c>
    </row>
    <row r="313" spans="1:36" ht="17" hidden="1" x14ac:dyDescent="0.25">
      <c r="A313" t="s">
        <v>8844</v>
      </c>
      <c r="B313" t="str">
        <f>_xlfn.TEXTAFTER(Table5[[#This Row],[r]],"-",-1)</f>
        <v>rt0517'</v>
      </c>
      <c r="C313" t="str">
        <f>_xlfn.TEXTAFTER(_xlfn.TEXTBEFORE(Table5[[#This Row],[r]],"-"&amp;Table5[[#This Row],[enz]]),"'RXN-")</f>
        <v>ACACT260i_m_FWD</v>
      </c>
      <c r="D313">
        <v>11171.708534568001</v>
      </c>
      <c r="E313">
        <f>_xlfn.XLOOKUP(Table5[[#This Row],[r]],Table3[r],Table3[kapp],"")</f>
        <v>8988.1774343278394</v>
      </c>
      <c r="F313">
        <f>Table5[[#This Row],[kapp]]-Table5[[#This Row],[old]]</f>
        <v>2183.5311002401613</v>
      </c>
      <c r="G313" t="str" cm="1">
        <f t="array" ref="G313">IF(ROWS(_xlfn._xlws.FILTER(Table5[r],Table5[enz]=Table5[[#This Row],[enz]]))&gt;1,"many","1")</f>
        <v>many</v>
      </c>
      <c r="H313" t="str" cm="1">
        <f t="array" ref="H313">IF(ROWS(_xlfn._xlws.FILTER(Table5[r],Table5[rxn-no-enz]=Table5[[#This Row],[rxn-no-enz]]))&gt;1,"many","1")</f>
        <v>1</v>
      </c>
      <c r="I313" t="str">
        <f>_xlfn.XLOOKUP(SUBSTITUTE(Table5[[#This Row],[r]],"'",""),Table6[rxn],Table6[rxn],"no")</f>
        <v>no</v>
      </c>
      <c r="J313" t="str" cm="1">
        <f t="array" ref="J313">_xlfn.XLOOKUP(Table5[[#This Row],[r]],"'"&amp;Table6[rxn]&amp;"'",Table6[expected kapp],"")</f>
        <v/>
      </c>
      <c r="L313" t="s">
        <v>8290</v>
      </c>
      <c r="M313">
        <v>5428.20752732868</v>
      </c>
      <c r="AA313" s="7" t="s">
        <v>11141</v>
      </c>
      <c r="AB313" s="7" t="str">
        <f>_xlfn.TEXTBEFORE(Table8[[#This Row],[raw]]," ")</f>
        <v>ENZLOAD-3OAR100_c_FWD-rt2190</v>
      </c>
      <c r="AC313" s="7">
        <f>_xlfn.NUMBERVALUE(_xlfn.TEXTAFTER(Table8[[#This Row],[raw]]," "))</f>
        <v>7.0286116808585495E-8</v>
      </c>
      <c r="AE313" s="1" t="s">
        <v>3084</v>
      </c>
      <c r="AF313" s="1" t="s">
        <v>2778</v>
      </c>
      <c r="AG313" s="1">
        <v>0.54599975240404997</v>
      </c>
      <c r="AH313" s="1" t="str">
        <f>_xlfn.TEXTAFTER(Table9[[#This Row],[rxn]],"-",-1)</f>
        <v>SPONT</v>
      </c>
      <c r="AI313" s="1" t="str">
        <f>_xlfn.TEXTAFTER(_xlfn.TEXTBEFORE(Table9[[#This Row],[rxn]],"-"&amp;Table9[[#This Row],[enz]]),"RXN-")</f>
        <v>HCO3t_c_n_REV</v>
      </c>
      <c r="AJ313" s="1" t="str">
        <f>_xlfn.TEXTBEFORE(Table9[[#This Row],[rxn]],"_",-1)</f>
        <v>RXN-HCO3t_c_n</v>
      </c>
    </row>
    <row r="314" spans="1:36" ht="17" hidden="1" x14ac:dyDescent="0.25">
      <c r="A314" t="s">
        <v>8845</v>
      </c>
      <c r="B314" t="str">
        <f>_xlfn.TEXTAFTER(Table5[[#This Row],[r]],"-",-1)</f>
        <v>rt0697'</v>
      </c>
      <c r="C314" t="str">
        <f>_xlfn.TEXTAFTER(_xlfn.TEXTBEFORE(Table5[[#This Row],[r]],"-"&amp;Table5[[#This Row],[enz]]),"'RXN-")</f>
        <v>ACACT260i_x_FWD</v>
      </c>
      <c r="D314">
        <v>11171.708534568001</v>
      </c>
      <c r="E314">
        <f>_xlfn.XLOOKUP(Table5[[#This Row],[r]],Table3[r],Table3[kapp],"")</f>
        <v>8988.1774343278394</v>
      </c>
      <c r="F314">
        <f>Table5[[#This Row],[kapp]]-Table5[[#This Row],[old]]</f>
        <v>2183.5311002401613</v>
      </c>
      <c r="G314" t="str" cm="1">
        <f t="array" ref="G314">IF(ROWS(_xlfn._xlws.FILTER(Table5[r],Table5[enz]=Table5[[#This Row],[enz]]))&gt;1,"many","1")</f>
        <v>many</v>
      </c>
      <c r="H314" t="str" cm="1">
        <f t="array" ref="H314">IF(ROWS(_xlfn._xlws.FILTER(Table5[r],Table5[rxn-no-enz]=Table5[[#This Row],[rxn-no-enz]]))&gt;1,"many","1")</f>
        <v>many</v>
      </c>
      <c r="I314" t="str">
        <f>_xlfn.XLOOKUP(SUBSTITUTE(Table5[[#This Row],[r]],"'",""),Table6[rxn],Table6[rxn],"no")</f>
        <v>no</v>
      </c>
      <c r="J314" t="str" cm="1">
        <f t="array" ref="J314">_xlfn.XLOOKUP(Table5[[#This Row],[r]],"'"&amp;Table6[rxn]&amp;"'",Table6[expected kapp],"")</f>
        <v/>
      </c>
      <c r="L314" t="s">
        <v>8872</v>
      </c>
      <c r="M314">
        <v>8988.1774343278394</v>
      </c>
      <c r="AA314" s="7" t="s">
        <v>11142</v>
      </c>
      <c r="AB314" s="7" t="str">
        <f>_xlfn.TEXTBEFORE(Table8[[#This Row],[raw]]," ")</f>
        <v>ENZLOAD-3OAR120_c_FWD-rt2183</v>
      </c>
      <c r="AC314" s="7">
        <f>_xlfn.NUMBERVALUE(_xlfn.TEXTAFTER(Table8[[#This Row],[raw]]," "))</f>
        <v>1.33530973093598E-7</v>
      </c>
      <c r="AE314" s="1" t="s">
        <v>3085</v>
      </c>
      <c r="AF314" s="1" t="s">
        <v>2778</v>
      </c>
      <c r="AG314" s="9">
        <v>4.4493733652127997E-5</v>
      </c>
      <c r="AH314" s="1" t="str">
        <f>_xlfn.TEXTAFTER(Table9[[#This Row],[rxn]],"-",-1)</f>
        <v>SPONT</v>
      </c>
      <c r="AI314" s="1" t="str">
        <f>_xlfn.TEXTAFTER(_xlfn.TEXTBEFORE(Table9[[#This Row],[rxn]],"-"&amp;Table9[[#This Row],[enz]]),"RXN-")</f>
        <v>HDCAt_c_l_FWD</v>
      </c>
      <c r="AJ314" s="1" t="str">
        <f>_xlfn.TEXTBEFORE(Table9[[#This Row],[rxn]],"_",-1)</f>
        <v>RXN-HDCAt_c_l</v>
      </c>
    </row>
    <row r="315" spans="1:36" ht="17" hidden="1" x14ac:dyDescent="0.25">
      <c r="A315" t="s">
        <v>8846</v>
      </c>
      <c r="B315" t="str">
        <f>_xlfn.TEXTAFTER(Table5[[#This Row],[r]],"-",-1)</f>
        <v>rt5445'</v>
      </c>
      <c r="C315" t="str">
        <f>_xlfn.TEXTAFTER(_xlfn.TEXTBEFORE(Table5[[#This Row],[r]],"-"&amp;Table5[[#This Row],[enz]]),"'RXN-")</f>
        <v>ACACT260i_x_FWD</v>
      </c>
      <c r="D315">
        <v>11171.708534568001</v>
      </c>
      <c r="E315">
        <f>_xlfn.XLOOKUP(Table5[[#This Row],[r]],Table3[r],Table3[kapp],"")</f>
        <v>8988.1774343278394</v>
      </c>
      <c r="F315">
        <f>Table5[[#This Row],[kapp]]-Table5[[#This Row],[old]]</f>
        <v>2183.5311002401613</v>
      </c>
      <c r="G315" t="str" cm="1">
        <f t="array" ref="G315">IF(ROWS(_xlfn._xlws.FILTER(Table5[r],Table5[enz]=Table5[[#This Row],[enz]]))&gt;1,"many","1")</f>
        <v>many</v>
      </c>
      <c r="H315" t="str" cm="1">
        <f t="array" ref="H315">IF(ROWS(_xlfn._xlws.FILTER(Table5[r],Table5[rxn-no-enz]=Table5[[#This Row],[rxn-no-enz]]))&gt;1,"many","1")</f>
        <v>many</v>
      </c>
      <c r="I315" t="str">
        <f>_xlfn.XLOOKUP(SUBSTITUTE(Table5[[#This Row],[r]],"'",""),Table6[rxn],Table6[rxn],"no")</f>
        <v>no</v>
      </c>
      <c r="J315" t="str" cm="1">
        <f t="array" ref="J315">_xlfn.XLOOKUP(Table5[[#This Row],[r]],"'"&amp;Table6[rxn]&amp;"'",Table6[expected kapp],"")</f>
        <v/>
      </c>
      <c r="L315" t="s">
        <v>8873</v>
      </c>
      <c r="M315">
        <v>8988.1774343278394</v>
      </c>
      <c r="AA315" s="7" t="s">
        <v>11143</v>
      </c>
      <c r="AB315" s="7" t="str">
        <f>_xlfn.TEXTBEFORE(Table8[[#This Row],[raw]]," ")</f>
        <v>ENZLOAD-3OAR140_c_FWD-rt2190</v>
      </c>
      <c r="AC315" s="7">
        <f>_xlfn.NUMBERVALUE(_xlfn.TEXTAFTER(Table8[[#This Row],[raw]]," "))</f>
        <v>7.0286116808585495E-8</v>
      </c>
      <c r="AE315" s="1" t="s">
        <v>3087</v>
      </c>
      <c r="AF315" s="1" t="s">
        <v>2778</v>
      </c>
      <c r="AG315" s="9">
        <v>1.1112597611966899E-5</v>
      </c>
      <c r="AH315" s="1" t="str">
        <f>_xlfn.TEXTAFTER(Table9[[#This Row],[rxn]],"-",-1)</f>
        <v>SPONT</v>
      </c>
      <c r="AI315" s="1" t="str">
        <f>_xlfn.TEXTAFTER(_xlfn.TEXTBEFORE(Table9[[#This Row],[rxn]],"-"&amp;Table9[[#This Row],[enz]]),"RXN-")</f>
        <v>HEMEAt_c_m_FWD</v>
      </c>
      <c r="AJ315" s="1" t="str">
        <f>_xlfn.TEXTBEFORE(Table9[[#This Row],[rxn]],"_",-1)</f>
        <v>RXN-HEMEAt_c_m</v>
      </c>
    </row>
    <row r="316" spans="1:36" ht="17" hidden="1" x14ac:dyDescent="0.25">
      <c r="A316" t="s">
        <v>8847</v>
      </c>
      <c r="B316" t="str">
        <f>_xlfn.TEXTAFTER(Table5[[#This Row],[r]],"-",-1)</f>
        <v>rt6860'</v>
      </c>
      <c r="C316" t="str">
        <f>_xlfn.TEXTAFTER(_xlfn.TEXTBEFORE(Table5[[#This Row],[r]],"-"&amp;Table5[[#This Row],[enz]]),"'RXN-")</f>
        <v>ACACT260i_x_FWD</v>
      </c>
      <c r="D316">
        <v>11171.708534568001</v>
      </c>
      <c r="E316">
        <f>_xlfn.XLOOKUP(Table5[[#This Row],[r]],Table3[r],Table3[kapp],"")</f>
        <v>8988.1774343278394</v>
      </c>
      <c r="F316">
        <f>Table5[[#This Row],[kapp]]-Table5[[#This Row],[old]]</f>
        <v>2183.5311002401613</v>
      </c>
      <c r="G316" t="str" cm="1">
        <f t="array" ref="G316">IF(ROWS(_xlfn._xlws.FILTER(Table5[r],Table5[enz]=Table5[[#This Row],[enz]]))&gt;1,"many","1")</f>
        <v>many</v>
      </c>
      <c r="H316" t="str" cm="1">
        <f t="array" ref="H316">IF(ROWS(_xlfn._xlws.FILTER(Table5[r],Table5[rxn-no-enz]=Table5[[#This Row],[rxn-no-enz]]))&gt;1,"many","1")</f>
        <v>many</v>
      </c>
      <c r="I316" t="str">
        <f>_xlfn.XLOOKUP(SUBSTITUTE(Table5[[#This Row],[r]],"'",""),Table6[rxn],Table6[rxn],"no")</f>
        <v>no</v>
      </c>
      <c r="J316" t="str" cm="1">
        <f t="array" ref="J316">_xlfn.XLOOKUP(Table5[[#This Row],[r]],"'"&amp;Table6[rxn]&amp;"'",Table6[expected kapp],"")</f>
        <v/>
      </c>
      <c r="L316" t="s">
        <v>8874</v>
      </c>
      <c r="M316">
        <v>8988.1774343278394</v>
      </c>
      <c r="AA316" s="7" t="s">
        <v>11144</v>
      </c>
      <c r="AB316" s="7" t="str">
        <f>_xlfn.TEXTBEFORE(Table8[[#This Row],[raw]]," ")</f>
        <v>ENZLOAD-3OAR160_c_FWD-rt0409</v>
      </c>
      <c r="AC316" s="7">
        <f>_xlfn.NUMBERVALUE(_xlfn.TEXTAFTER(Table8[[#This Row],[raw]]," "))</f>
        <v>3.4169681776148997E-8</v>
      </c>
      <c r="AE316" s="1" t="s">
        <v>3088</v>
      </c>
      <c r="AF316" s="1" t="s">
        <v>2778</v>
      </c>
      <c r="AG316" s="9">
        <v>1.1112597611966899E-5</v>
      </c>
      <c r="AH316" s="1" t="str">
        <f>_xlfn.TEXTAFTER(Table9[[#This Row],[rxn]],"-",-1)</f>
        <v>rt2735</v>
      </c>
      <c r="AI316" s="1" t="str">
        <f>_xlfn.TEXTAFTER(_xlfn.TEXTBEFORE(Table9[[#This Row],[rxn]],"-"&amp;Table9[[#This Row],[enz]]),"RXN-")</f>
        <v>HEMEOS_m_FWD</v>
      </c>
      <c r="AJ316" s="1" t="str">
        <f>_xlfn.TEXTBEFORE(Table9[[#This Row],[rxn]],"_",-1)</f>
        <v>RXN-HEMEOS_m</v>
      </c>
    </row>
    <row r="317" spans="1:36" ht="17" hidden="1" x14ac:dyDescent="0.25">
      <c r="A317" t="s">
        <v>8848</v>
      </c>
      <c r="B317" t="str">
        <f>_xlfn.TEXTAFTER(Table5[[#This Row],[r]],"-",-1)</f>
        <v>rt0517'</v>
      </c>
      <c r="C317" t="str">
        <f>_xlfn.TEXTAFTER(_xlfn.TEXTBEFORE(Table5[[#This Row],[r]],"-"&amp;Table5[[#This Row],[enz]]),"'RXN-")</f>
        <v>ACACT40i_m_FWD</v>
      </c>
      <c r="D317">
        <v>11171.708534568001</v>
      </c>
      <c r="E317">
        <f>_xlfn.XLOOKUP(Table5[[#This Row],[r]],Table3[r],Table3[kapp],"")</f>
        <v>8988.1774343278394</v>
      </c>
      <c r="F317">
        <f>Table5[[#This Row],[kapp]]-Table5[[#This Row],[old]]</f>
        <v>2183.5311002401613</v>
      </c>
      <c r="G317" t="str" cm="1">
        <f t="array" ref="G317">IF(ROWS(_xlfn._xlws.FILTER(Table5[r],Table5[enz]=Table5[[#This Row],[enz]]))&gt;1,"many","1")</f>
        <v>many</v>
      </c>
      <c r="H317" t="str" cm="1">
        <f t="array" ref="H317">IF(ROWS(_xlfn._xlws.FILTER(Table5[r],Table5[rxn-no-enz]=Table5[[#This Row],[rxn-no-enz]]))&gt;1,"many","1")</f>
        <v>1</v>
      </c>
      <c r="I317" t="str">
        <f>_xlfn.XLOOKUP(SUBSTITUTE(Table5[[#This Row],[r]],"'",""),Table6[rxn],Table6[rxn],"no")</f>
        <v>no</v>
      </c>
      <c r="J317" t="str" cm="1">
        <f t="array" ref="J317">_xlfn.XLOOKUP(Table5[[#This Row],[r]],"'"&amp;Table6[rxn]&amp;"'",Table6[expected kapp],"")</f>
        <v/>
      </c>
      <c r="L317" t="s">
        <v>8875</v>
      </c>
      <c r="M317">
        <v>8988.1774343278394</v>
      </c>
      <c r="AA317" s="7" t="s">
        <v>11145</v>
      </c>
      <c r="AB317" s="7" t="str">
        <f>_xlfn.TEXTBEFORE(Table8[[#This Row],[raw]]," ")</f>
        <v>ENZLOAD-3OAR180_c_FWD-rt0409</v>
      </c>
      <c r="AC317" s="7">
        <f>_xlfn.NUMBERVALUE(_xlfn.TEXTAFTER(Table8[[#This Row],[raw]]," "))</f>
        <v>3.4169681776148997E-8</v>
      </c>
      <c r="AE317" s="1" t="s">
        <v>6988</v>
      </c>
      <c r="AF317" s="1" t="s">
        <v>2778</v>
      </c>
      <c r="AG317" s="1">
        <v>1.353245177</v>
      </c>
      <c r="AH317" s="1" t="str">
        <f>_xlfn.TEXTAFTER(Table9[[#This Row],[rxn]],"-",-1)</f>
        <v>rt3614</v>
      </c>
      <c r="AI317" s="1" t="str">
        <f>_xlfn.TEXTAFTER(_xlfn.TEXTBEFORE(Table9[[#This Row],[rxn]],"-"&amp;Table9[[#This Row],[enz]]),"RXN-")</f>
        <v>HEX1_c_FWD</v>
      </c>
      <c r="AJ317" s="1" t="str">
        <f>_xlfn.TEXTBEFORE(Table9[[#This Row],[rxn]],"_",-1)</f>
        <v>RXN-HEX1_c</v>
      </c>
    </row>
    <row r="318" spans="1:36" ht="17" hidden="1" x14ac:dyDescent="0.25">
      <c r="A318" t="s">
        <v>8849</v>
      </c>
      <c r="B318" t="str">
        <f>_xlfn.TEXTAFTER(Table5[[#This Row],[r]],"-",-1)</f>
        <v>rt0697'</v>
      </c>
      <c r="C318" t="str">
        <f>_xlfn.TEXTAFTER(_xlfn.TEXTBEFORE(Table5[[#This Row],[r]],"-"&amp;Table5[[#This Row],[enz]]),"'RXN-")</f>
        <v>ACACT40i_x_FWD</v>
      </c>
      <c r="D318">
        <v>11171.708534568001</v>
      </c>
      <c r="E318">
        <f>_xlfn.XLOOKUP(Table5[[#This Row],[r]],Table3[r],Table3[kapp],"")</f>
        <v>8988.1774343278394</v>
      </c>
      <c r="F318">
        <f>Table5[[#This Row],[kapp]]-Table5[[#This Row],[old]]</f>
        <v>2183.5311002401613</v>
      </c>
      <c r="G318" t="str" cm="1">
        <f t="array" ref="G318">IF(ROWS(_xlfn._xlws.FILTER(Table5[r],Table5[enz]=Table5[[#This Row],[enz]]))&gt;1,"many","1")</f>
        <v>many</v>
      </c>
      <c r="H318" t="str" cm="1">
        <f t="array" ref="H318">IF(ROWS(_xlfn._xlws.FILTER(Table5[r],Table5[rxn-no-enz]=Table5[[#This Row],[rxn-no-enz]]))&gt;1,"many","1")</f>
        <v>many</v>
      </c>
      <c r="I318" t="str">
        <f>_xlfn.XLOOKUP(SUBSTITUTE(Table5[[#This Row],[r]],"'",""),Table6[rxn],Table6[rxn],"no")</f>
        <v>no</v>
      </c>
      <c r="J318" t="str" cm="1">
        <f t="array" ref="J318">_xlfn.XLOOKUP(Table5[[#This Row],[r]],"'"&amp;Table6[rxn]&amp;"'",Table6[expected kapp],"")</f>
        <v/>
      </c>
      <c r="L318" t="s">
        <v>8291</v>
      </c>
      <c r="M318">
        <v>11500.7383822133</v>
      </c>
      <c r="AA318" s="7" t="s">
        <v>11146</v>
      </c>
      <c r="AB318" s="7" t="str">
        <f>_xlfn.TEXTBEFORE(Table8[[#This Row],[raw]]," ")</f>
        <v>ENZLOAD-3OAR40_c_FWD-rt0409</v>
      </c>
      <c r="AC318" s="7">
        <f>_xlfn.NUMBERVALUE(_xlfn.TEXTAFTER(Table8[[#This Row],[raw]]," "))</f>
        <v>3.4169681776148997E-8</v>
      </c>
      <c r="AE318" s="1" t="s">
        <v>3090</v>
      </c>
      <c r="AF318" s="1" t="s">
        <v>2778</v>
      </c>
      <c r="AG318" s="1">
        <v>1.45573200930455E-2</v>
      </c>
      <c r="AH318" s="1" t="str">
        <f>_xlfn.TEXTAFTER(Table9[[#This Row],[rxn]],"-",-1)</f>
        <v>rt2060</v>
      </c>
      <c r="AI318" s="1" t="str">
        <f>_xlfn.TEXTAFTER(_xlfn.TEXTBEFORE(Table9[[#This Row],[rxn]],"-"&amp;Table9[[#This Row],[enz]]),"RXN-")</f>
        <v>HICITD_m_FWD</v>
      </c>
      <c r="AJ318" s="1" t="str">
        <f>_xlfn.TEXTBEFORE(Table9[[#This Row],[rxn]],"_",-1)</f>
        <v>RXN-HICITD_m</v>
      </c>
    </row>
    <row r="319" spans="1:36" ht="17" hidden="1" x14ac:dyDescent="0.25">
      <c r="A319" t="s">
        <v>8850</v>
      </c>
      <c r="B319" t="str">
        <f>_xlfn.TEXTAFTER(Table5[[#This Row],[r]],"-",-1)</f>
        <v>rt5445'</v>
      </c>
      <c r="C319" t="str">
        <f>_xlfn.TEXTAFTER(_xlfn.TEXTBEFORE(Table5[[#This Row],[r]],"-"&amp;Table5[[#This Row],[enz]]),"'RXN-")</f>
        <v>ACACT40i_x_FWD</v>
      </c>
      <c r="D319">
        <v>11171.708534568001</v>
      </c>
      <c r="E319">
        <f>_xlfn.XLOOKUP(Table5[[#This Row],[r]],Table3[r],Table3[kapp],"")</f>
        <v>8988.1774343278394</v>
      </c>
      <c r="F319">
        <f>Table5[[#This Row],[kapp]]-Table5[[#This Row],[old]]</f>
        <v>2183.5311002401613</v>
      </c>
      <c r="G319" t="str" cm="1">
        <f t="array" ref="G319">IF(ROWS(_xlfn._xlws.FILTER(Table5[r],Table5[enz]=Table5[[#This Row],[enz]]))&gt;1,"many","1")</f>
        <v>many</v>
      </c>
      <c r="H319" t="str" cm="1">
        <f t="array" ref="H319">IF(ROWS(_xlfn._xlws.FILTER(Table5[r],Table5[rxn-no-enz]=Table5[[#This Row],[rxn-no-enz]]))&gt;1,"many","1")</f>
        <v>many</v>
      </c>
      <c r="I319" t="str">
        <f>_xlfn.XLOOKUP(SUBSTITUTE(Table5[[#This Row],[r]],"'",""),Table6[rxn],Table6[rxn],"no")</f>
        <v>no</v>
      </c>
      <c r="J319" t="str" cm="1">
        <f t="array" ref="J319">_xlfn.XLOOKUP(Table5[[#This Row],[r]],"'"&amp;Table6[rxn]&amp;"'",Table6[expected kapp],"")</f>
        <v/>
      </c>
      <c r="L319" t="s">
        <v>8876</v>
      </c>
      <c r="M319">
        <v>8988.1774343278394</v>
      </c>
      <c r="AA319" s="7" t="s">
        <v>11147</v>
      </c>
      <c r="AB319" s="7" t="str">
        <f>_xlfn.TEXTBEFORE(Table8[[#This Row],[raw]]," ")</f>
        <v>ENZLOAD-3OAR60_c_FWD-rt1363</v>
      </c>
      <c r="AC319" s="7">
        <f>_xlfn.NUMBERVALUE(_xlfn.TEXTAFTER(Table8[[#This Row],[raw]]," "))</f>
        <v>3.4415252440864299E-9</v>
      </c>
      <c r="AE319" s="1" t="s">
        <v>3091</v>
      </c>
      <c r="AF319" s="1" t="s">
        <v>2778</v>
      </c>
      <c r="AG319" s="1">
        <v>7.4007235656507698E-3</v>
      </c>
      <c r="AH319" s="1" t="str">
        <f>_xlfn.TEXTAFTER(Table9[[#This Row],[rxn]],"-",-1)</f>
        <v>rt3278</v>
      </c>
      <c r="AI319" s="1" t="str">
        <f>_xlfn.TEXTAFTER(_xlfn.TEXTBEFORE(Table9[[#This Row],[rxn]],"-"&amp;Table9[[#This Row],[enz]]),"RXN-")</f>
        <v>HISTD_c_FWD</v>
      </c>
      <c r="AJ319" s="1" t="str">
        <f>_xlfn.TEXTBEFORE(Table9[[#This Row],[rxn]],"_",-1)</f>
        <v>RXN-HISTD_c</v>
      </c>
    </row>
    <row r="320" spans="1:36" ht="17" hidden="1" x14ac:dyDescent="0.25">
      <c r="A320" t="s">
        <v>8851</v>
      </c>
      <c r="B320" t="str">
        <f>_xlfn.TEXTAFTER(Table5[[#This Row],[r]],"-",-1)</f>
        <v>rt6860'</v>
      </c>
      <c r="C320" t="str">
        <f>_xlfn.TEXTAFTER(_xlfn.TEXTBEFORE(Table5[[#This Row],[r]],"-"&amp;Table5[[#This Row],[enz]]),"'RXN-")</f>
        <v>ACACT40i_x_FWD</v>
      </c>
      <c r="D320">
        <v>11171.708534568001</v>
      </c>
      <c r="E320">
        <f>_xlfn.XLOOKUP(Table5[[#This Row],[r]],Table3[r],Table3[kapp],"")</f>
        <v>8988.1774343278394</v>
      </c>
      <c r="F320">
        <f>Table5[[#This Row],[kapp]]-Table5[[#This Row],[old]]</f>
        <v>2183.5311002401613</v>
      </c>
      <c r="G320" t="str" cm="1">
        <f t="array" ref="G320">IF(ROWS(_xlfn._xlws.FILTER(Table5[r],Table5[enz]=Table5[[#This Row],[enz]]))&gt;1,"many","1")</f>
        <v>many</v>
      </c>
      <c r="H320" t="str" cm="1">
        <f t="array" ref="H320">IF(ROWS(_xlfn._xlws.FILTER(Table5[r],Table5[rxn-no-enz]=Table5[[#This Row],[rxn-no-enz]]))&gt;1,"many","1")</f>
        <v>many</v>
      </c>
      <c r="I320" t="str">
        <f>_xlfn.XLOOKUP(SUBSTITUTE(Table5[[#This Row],[r]],"'",""),Table6[rxn],Table6[rxn],"no")</f>
        <v>no</v>
      </c>
      <c r="J320" t="str" cm="1">
        <f t="array" ref="J320">_xlfn.XLOOKUP(Table5[[#This Row],[r]],"'"&amp;Table6[rxn]&amp;"'",Table6[expected kapp],"")</f>
        <v/>
      </c>
      <c r="L320" t="s">
        <v>8877</v>
      </c>
      <c r="M320">
        <v>8988.1774343278394</v>
      </c>
      <c r="AA320" s="7" t="s">
        <v>11148</v>
      </c>
      <c r="AB320" s="7" t="str">
        <f>_xlfn.TEXTBEFORE(Table8[[#This Row],[raw]]," ")</f>
        <v>ENZLOAD-3OAR80_c_FWD-rt2183</v>
      </c>
      <c r="AC320" s="7">
        <f>_xlfn.NUMBERVALUE(_xlfn.TEXTAFTER(Table8[[#This Row],[raw]]," "))</f>
        <v>1.33530973093598E-7</v>
      </c>
      <c r="AE320" s="1" t="s">
        <v>3092</v>
      </c>
      <c r="AF320" s="1" t="s">
        <v>2778</v>
      </c>
      <c r="AG320" s="1">
        <v>7.4007235656507698E-3</v>
      </c>
      <c r="AH320" s="1" t="str">
        <f>_xlfn.TEXTAFTER(Table9[[#This Row],[rxn]],"-",-1)</f>
        <v>rt1838</v>
      </c>
      <c r="AI320" s="1" t="str">
        <f>_xlfn.TEXTAFTER(_xlfn.TEXTBEFORE(Table9[[#This Row],[rxn]],"-"&amp;Table9[[#This Row],[enz]]),"RXN-")</f>
        <v>HISTP_c_FWD</v>
      </c>
      <c r="AJ320" s="1" t="str">
        <f>_xlfn.TEXTBEFORE(Table9[[#This Row],[rxn]],"_",-1)</f>
        <v>RXN-HISTP_c</v>
      </c>
    </row>
    <row r="321" spans="1:36" ht="17" hidden="1" x14ac:dyDescent="0.25">
      <c r="A321" t="s">
        <v>8852</v>
      </c>
      <c r="B321" t="str">
        <f>_xlfn.TEXTAFTER(Table5[[#This Row],[r]],"-",-1)</f>
        <v>rt0517'</v>
      </c>
      <c r="C321" t="str">
        <f>_xlfn.TEXTAFTER(_xlfn.TEXTBEFORE(Table5[[#This Row],[r]],"-"&amp;Table5[[#This Row],[enz]]),"'RXN-")</f>
        <v>ACACT60i_m_FWD</v>
      </c>
      <c r="D321">
        <v>11171.708534568001</v>
      </c>
      <c r="E321">
        <f>_xlfn.XLOOKUP(Table5[[#This Row],[r]],Table3[r],Table3[kapp],"")</f>
        <v>8988.1774343278394</v>
      </c>
      <c r="F321">
        <f>Table5[[#This Row],[kapp]]-Table5[[#This Row],[old]]</f>
        <v>2183.5311002401613</v>
      </c>
      <c r="G321" t="str" cm="1">
        <f t="array" ref="G321">IF(ROWS(_xlfn._xlws.FILTER(Table5[r],Table5[enz]=Table5[[#This Row],[enz]]))&gt;1,"many","1")</f>
        <v>many</v>
      </c>
      <c r="H321" t="str" cm="1">
        <f t="array" ref="H321">IF(ROWS(_xlfn._xlws.FILTER(Table5[r],Table5[rxn-no-enz]=Table5[[#This Row],[rxn-no-enz]]))&gt;1,"many","1")</f>
        <v>1</v>
      </c>
      <c r="I321" t="str">
        <f>_xlfn.XLOOKUP(SUBSTITUTE(Table5[[#This Row],[r]],"'",""),Table6[rxn],Table6[rxn],"no")</f>
        <v>no</v>
      </c>
      <c r="J321" t="str" cm="1">
        <f t="array" ref="J321">_xlfn.XLOOKUP(Table5[[#This Row],[r]],"'"&amp;Table6[rxn]&amp;"'",Table6[expected kapp],"")</f>
        <v/>
      </c>
      <c r="L321" t="s">
        <v>8878</v>
      </c>
      <c r="M321">
        <v>8988.1774343278394</v>
      </c>
      <c r="AA321" s="7" t="s">
        <v>11149</v>
      </c>
      <c r="AB321" s="7" t="str">
        <f>_xlfn.TEXTBEFORE(Table8[[#This Row],[raw]]," ")</f>
        <v>ENZLOAD-3OAS100_c_FWD-rt0409</v>
      </c>
      <c r="AC321" s="7">
        <f>_xlfn.NUMBERVALUE(_xlfn.TEXTAFTER(Table8[[#This Row],[raw]]," "))</f>
        <v>3.4169681776148997E-8</v>
      </c>
      <c r="AE321" s="1" t="s">
        <v>3093</v>
      </c>
      <c r="AF321" s="1" t="s">
        <v>2778</v>
      </c>
      <c r="AG321" s="1">
        <v>7.4007235656507698E-3</v>
      </c>
      <c r="AH321" s="1" t="str">
        <f>_xlfn.TEXTAFTER(Table9[[#This Row],[rxn]],"-",-1)</f>
        <v>rt0207_c</v>
      </c>
      <c r="AI321" s="1" t="str">
        <f>_xlfn.TEXTAFTER(_xlfn.TEXTBEFORE(Table9[[#This Row],[rxn]],"-"&amp;Table9[[#This Row],[enz]]),"RXN-")</f>
        <v>HISTRS_c_FWD</v>
      </c>
      <c r="AJ321" s="1" t="str">
        <f>_xlfn.TEXTBEFORE(Table9[[#This Row],[rxn]],"_",-1)</f>
        <v>RXN-HISTRS_c_FWD-rt0207</v>
      </c>
    </row>
    <row r="322" spans="1:36" ht="17" hidden="1" x14ac:dyDescent="0.25">
      <c r="A322" t="s">
        <v>8853</v>
      </c>
      <c r="B322" t="str">
        <f>_xlfn.TEXTAFTER(Table5[[#This Row],[r]],"-",-1)</f>
        <v>rt0697'</v>
      </c>
      <c r="C322" t="str">
        <f>_xlfn.TEXTAFTER(_xlfn.TEXTBEFORE(Table5[[#This Row],[r]],"-"&amp;Table5[[#This Row],[enz]]),"'RXN-")</f>
        <v>ACACT60i_x_FWD</v>
      </c>
      <c r="D322">
        <v>11171.708534568001</v>
      </c>
      <c r="E322">
        <f>_xlfn.XLOOKUP(Table5[[#This Row],[r]],Table3[r],Table3[kapp],"")</f>
        <v>8988.1774343278394</v>
      </c>
      <c r="F322">
        <f>Table5[[#This Row],[kapp]]-Table5[[#This Row],[old]]</f>
        <v>2183.5311002401613</v>
      </c>
      <c r="G322" t="str" cm="1">
        <f t="array" ref="G322">IF(ROWS(_xlfn._xlws.FILTER(Table5[r],Table5[enz]=Table5[[#This Row],[enz]]))&gt;1,"many","1")</f>
        <v>many</v>
      </c>
      <c r="H322" t="str" cm="1">
        <f t="array" ref="H322">IF(ROWS(_xlfn._xlws.FILTER(Table5[r],Table5[rxn-no-enz]=Table5[[#This Row],[rxn-no-enz]]))&gt;1,"many","1")</f>
        <v>many</v>
      </c>
      <c r="I322" t="str">
        <f>_xlfn.XLOOKUP(SUBSTITUTE(Table5[[#This Row],[r]],"'",""),Table6[rxn],Table6[rxn],"no")</f>
        <v>no</v>
      </c>
      <c r="J322" t="str" cm="1">
        <f t="array" ref="J322">_xlfn.XLOOKUP(Table5[[#This Row],[r]],"'"&amp;Table6[rxn]&amp;"'",Table6[expected kapp],"")</f>
        <v/>
      </c>
      <c r="L322" t="s">
        <v>8879</v>
      </c>
      <c r="M322">
        <v>8988.1774343278394</v>
      </c>
      <c r="AA322" s="7" t="s">
        <v>11150</v>
      </c>
      <c r="AB322" s="7" t="str">
        <f>_xlfn.TEXTBEFORE(Table8[[#This Row],[raw]]," ")</f>
        <v>ENZLOAD-3OAS120_c_FWD-rt0409</v>
      </c>
      <c r="AC322" s="7">
        <f>_xlfn.NUMBERVALUE(_xlfn.TEXTAFTER(Table8[[#This Row],[raw]]," "))</f>
        <v>3.4169681776148997E-8</v>
      </c>
      <c r="AE322" s="1" t="s">
        <v>3095</v>
      </c>
      <c r="AF322" s="1" t="s">
        <v>2778</v>
      </c>
      <c r="AG322" s="1">
        <v>9.9433452151825794E-2</v>
      </c>
      <c r="AH322" s="1" t="str">
        <f>_xlfn.TEXTAFTER(Table9[[#This Row],[rxn]],"-",-1)</f>
        <v>rt1206</v>
      </c>
      <c r="AI322" s="1" t="str">
        <f>_xlfn.TEXTAFTER(_xlfn.TEXTBEFORE(Table9[[#This Row],[rxn]],"-"&amp;Table9[[#This Row],[enz]]),"RXN-")</f>
        <v>HMGCOAR_c_FWD</v>
      </c>
      <c r="AJ322" s="1" t="str">
        <f>_xlfn.TEXTBEFORE(Table9[[#This Row],[rxn]],"_",-1)</f>
        <v>RXN-HMGCOAR_c</v>
      </c>
    </row>
    <row r="323" spans="1:36" ht="17" hidden="1" x14ac:dyDescent="0.25">
      <c r="A323" t="s">
        <v>8854</v>
      </c>
      <c r="B323" t="str">
        <f>_xlfn.TEXTAFTER(Table5[[#This Row],[r]],"-",-1)</f>
        <v>rt5445'</v>
      </c>
      <c r="C323" t="str">
        <f>_xlfn.TEXTAFTER(_xlfn.TEXTBEFORE(Table5[[#This Row],[r]],"-"&amp;Table5[[#This Row],[enz]]),"'RXN-")</f>
        <v>ACACT60i_x_FWD</v>
      </c>
      <c r="D323">
        <v>11171.708534568001</v>
      </c>
      <c r="E323">
        <f>_xlfn.XLOOKUP(Table5[[#This Row],[r]],Table3[r],Table3[kapp],"")</f>
        <v>8988.1774343278394</v>
      </c>
      <c r="F323">
        <f>Table5[[#This Row],[kapp]]-Table5[[#This Row],[old]]</f>
        <v>2183.5311002401613</v>
      </c>
      <c r="G323" t="str" cm="1">
        <f t="array" ref="G323">IF(ROWS(_xlfn._xlws.FILTER(Table5[r],Table5[enz]=Table5[[#This Row],[enz]]))&gt;1,"many","1")</f>
        <v>many</v>
      </c>
      <c r="H323" t="str" cm="1">
        <f t="array" ref="H323">IF(ROWS(_xlfn._xlws.FILTER(Table5[r],Table5[rxn-no-enz]=Table5[[#This Row],[rxn-no-enz]]))&gt;1,"many","1")</f>
        <v>many</v>
      </c>
      <c r="I323" t="str">
        <f>_xlfn.XLOOKUP(SUBSTITUTE(Table5[[#This Row],[r]],"'",""),Table6[rxn],Table6[rxn],"no")</f>
        <v>no</v>
      </c>
      <c r="J323" t="str" cm="1">
        <f t="array" ref="J323">_xlfn.XLOOKUP(Table5[[#This Row],[r]],"'"&amp;Table6[rxn]&amp;"'",Table6[expected kapp],"")</f>
        <v/>
      </c>
      <c r="L323" t="s">
        <v>8293</v>
      </c>
      <c r="M323">
        <v>96278.915351880394</v>
      </c>
      <c r="AA323" s="7" t="s">
        <v>11151</v>
      </c>
      <c r="AB323" s="7" t="str">
        <f>_xlfn.TEXTBEFORE(Table8[[#This Row],[raw]]," ")</f>
        <v>ENZLOAD-3OAS140_c_FWD-rt0409</v>
      </c>
      <c r="AC323" s="7">
        <f>_xlfn.NUMBERVALUE(_xlfn.TEXTAFTER(Table8[[#This Row],[raw]]," "))</f>
        <v>3.4169681776148997E-8</v>
      </c>
      <c r="AE323" s="1" t="s">
        <v>3096</v>
      </c>
      <c r="AF323" s="1" t="s">
        <v>2778</v>
      </c>
      <c r="AG323" s="1">
        <v>9.9433452151825794E-2</v>
      </c>
      <c r="AH323" s="1" t="str">
        <f>_xlfn.TEXTAFTER(Table9[[#This Row],[rxn]],"-",-1)</f>
        <v>rt3754_c</v>
      </c>
      <c r="AI323" s="1" t="str">
        <f>_xlfn.TEXTAFTER(_xlfn.TEXTBEFORE(Table9[[#This Row],[rxn]],"-"&amp;Table9[[#This Row],[enz]]),"RXN-")</f>
        <v>HMGCOAS_c_FWD</v>
      </c>
      <c r="AJ323" s="1" t="str">
        <f>_xlfn.TEXTBEFORE(Table9[[#This Row],[rxn]],"_",-1)</f>
        <v>RXN-HMGCOAS_c_FWD-rt3754</v>
      </c>
    </row>
    <row r="324" spans="1:36" ht="17" hidden="1" x14ac:dyDescent="0.25">
      <c r="A324" t="s">
        <v>8855</v>
      </c>
      <c r="B324" t="str">
        <f>_xlfn.TEXTAFTER(Table5[[#This Row],[r]],"-",-1)</f>
        <v>rt6860'</v>
      </c>
      <c r="C324" t="str">
        <f>_xlfn.TEXTAFTER(_xlfn.TEXTBEFORE(Table5[[#This Row],[r]],"-"&amp;Table5[[#This Row],[enz]]),"'RXN-")</f>
        <v>ACACT60i_x_FWD</v>
      </c>
      <c r="D324">
        <v>11171.708534568001</v>
      </c>
      <c r="E324">
        <f>_xlfn.XLOOKUP(Table5[[#This Row],[r]],Table3[r],Table3[kapp],"")</f>
        <v>8988.1774343278394</v>
      </c>
      <c r="F324">
        <f>Table5[[#This Row],[kapp]]-Table5[[#This Row],[old]]</f>
        <v>2183.5311002401613</v>
      </c>
      <c r="G324" t="str" cm="1">
        <f t="array" ref="G324">IF(ROWS(_xlfn._xlws.FILTER(Table5[r],Table5[enz]=Table5[[#This Row],[enz]]))&gt;1,"many","1")</f>
        <v>many</v>
      </c>
      <c r="H324" t="str" cm="1">
        <f t="array" ref="H324">IF(ROWS(_xlfn._xlws.FILTER(Table5[r],Table5[rxn-no-enz]=Table5[[#This Row],[rxn-no-enz]]))&gt;1,"many","1")</f>
        <v>many</v>
      </c>
      <c r="I324" t="str">
        <f>_xlfn.XLOOKUP(SUBSTITUTE(Table5[[#This Row],[r]],"'",""),Table6[rxn],Table6[rxn],"no")</f>
        <v>no</v>
      </c>
      <c r="J324" t="str" cm="1">
        <f t="array" ref="J324">_xlfn.XLOOKUP(Table5[[#This Row],[r]],"'"&amp;Table6[rxn]&amp;"'",Table6[expected kapp],"")</f>
        <v/>
      </c>
      <c r="L324" t="s">
        <v>8880</v>
      </c>
      <c r="M324">
        <v>8988.1774343278394</v>
      </c>
      <c r="AA324" s="7" t="s">
        <v>11152</v>
      </c>
      <c r="AB324" s="7" t="str">
        <f>_xlfn.TEXTBEFORE(Table8[[#This Row],[raw]]," ")</f>
        <v>ENZLOAD-3OAS160_c_FWD-rt0409</v>
      </c>
      <c r="AC324" s="7">
        <f>_xlfn.NUMBERVALUE(_xlfn.TEXTAFTER(Table8[[#This Row],[raw]]," "))</f>
        <v>3.4169681776148997E-8</v>
      </c>
      <c r="AE324" s="1" t="s">
        <v>3097</v>
      </c>
      <c r="AF324" s="1" t="s">
        <v>2778</v>
      </c>
      <c r="AG324" s="9">
        <v>1.1112597611966899E-5</v>
      </c>
      <c r="AH324" s="1" t="str">
        <f>_xlfn.TEXTAFTER(Table9[[#This Row],[rxn]],"-",-1)</f>
        <v>COX15ARH1YAH1</v>
      </c>
      <c r="AI324" s="1" t="str">
        <f>_xlfn.TEXTAFTER(_xlfn.TEXTBEFORE(Table9[[#This Row],[rxn]],"-"&amp;Table9[[#This Row],[enz]]),"RXN-")</f>
        <v>HOMOX_m_FWD</v>
      </c>
      <c r="AJ324" s="1" t="str">
        <f>_xlfn.TEXTBEFORE(Table9[[#This Row],[rxn]],"_",-1)</f>
        <v>RXN-HOMOX_m</v>
      </c>
    </row>
    <row r="325" spans="1:36" ht="17" hidden="1" x14ac:dyDescent="0.25">
      <c r="A325" t="s">
        <v>8856</v>
      </c>
      <c r="B325" t="str">
        <f>_xlfn.TEXTAFTER(Table5[[#This Row],[r]],"-",-1)</f>
        <v>rt0517'</v>
      </c>
      <c r="C325" t="str">
        <f>_xlfn.TEXTAFTER(_xlfn.TEXTBEFORE(Table5[[#This Row],[r]],"-"&amp;Table5[[#This Row],[enz]]),"'RXN-")</f>
        <v>ACACT80i_m_FWD</v>
      </c>
      <c r="D325">
        <v>11171.708534568001</v>
      </c>
      <c r="E325">
        <f>_xlfn.XLOOKUP(Table5[[#This Row],[r]],Table3[r],Table3[kapp],"")</f>
        <v>8988.1774343278394</v>
      </c>
      <c r="F325">
        <f>Table5[[#This Row],[kapp]]-Table5[[#This Row],[old]]</f>
        <v>2183.5311002401613</v>
      </c>
      <c r="G325" t="str" cm="1">
        <f t="array" ref="G325">IF(ROWS(_xlfn._xlws.FILTER(Table5[r],Table5[enz]=Table5[[#This Row],[enz]]))&gt;1,"many","1")</f>
        <v>many</v>
      </c>
      <c r="H325" t="str" cm="1">
        <f t="array" ref="H325">IF(ROWS(_xlfn._xlws.FILTER(Table5[r],Table5[rxn-no-enz]=Table5[[#This Row],[rxn-no-enz]]))&gt;1,"many","1")</f>
        <v>1</v>
      </c>
      <c r="I325" t="str">
        <f>_xlfn.XLOOKUP(SUBSTITUTE(Table5[[#This Row],[r]],"'",""),Table6[rxn],Table6[rxn],"no")</f>
        <v>no</v>
      </c>
      <c r="J325" t="str" cm="1">
        <f t="array" ref="J325">_xlfn.XLOOKUP(Table5[[#This Row],[r]],"'"&amp;Table6[rxn]&amp;"'",Table6[expected kapp],"")</f>
        <v/>
      </c>
      <c r="L325" t="s">
        <v>8881</v>
      </c>
      <c r="M325">
        <v>8988.1774343278394</v>
      </c>
      <c r="AA325" s="7" t="s">
        <v>11153</v>
      </c>
      <c r="AB325" s="7" t="str">
        <f>_xlfn.TEXTBEFORE(Table8[[#This Row],[raw]]," ")</f>
        <v>ENZLOAD-3OAS180_c_FWD-rt0409</v>
      </c>
      <c r="AC325" s="7">
        <f>_xlfn.NUMBERVALUE(_xlfn.TEXTAFTER(Table8[[#This Row],[raw]]," "))</f>
        <v>3.4169681776148997E-8</v>
      </c>
      <c r="AE325" s="1" t="s">
        <v>3098</v>
      </c>
      <c r="AF325" s="1" t="s">
        <v>2778</v>
      </c>
      <c r="AG325" s="1">
        <v>3.6788208869060299E-2</v>
      </c>
      <c r="AH325" s="1" t="str">
        <f>_xlfn.TEXTAFTER(Table9[[#This Row],[rxn]],"-",-1)</f>
        <v>rt3712</v>
      </c>
      <c r="AI325" s="1" t="str">
        <f>_xlfn.TEXTAFTER(_xlfn.TEXTBEFORE(Table9[[#This Row],[rxn]],"-"&amp;Table9[[#This Row],[enz]]),"RXN-")</f>
        <v>HSDx_c_FWD</v>
      </c>
      <c r="AJ325" s="1" t="str">
        <f>_xlfn.TEXTBEFORE(Table9[[#This Row],[rxn]],"_",-1)</f>
        <v>RXN-HSDx_c</v>
      </c>
    </row>
    <row r="326" spans="1:36" ht="17" hidden="1" x14ac:dyDescent="0.25">
      <c r="A326" t="s">
        <v>8857</v>
      </c>
      <c r="B326" t="str">
        <f>_xlfn.TEXTAFTER(Table5[[#This Row],[r]],"-",-1)</f>
        <v>rt0697'</v>
      </c>
      <c r="C326" t="str">
        <f>_xlfn.TEXTAFTER(_xlfn.TEXTBEFORE(Table5[[#This Row],[r]],"-"&amp;Table5[[#This Row],[enz]]),"'RXN-")</f>
        <v>ACACT80i_x_FWD</v>
      </c>
      <c r="D326">
        <v>11171.708534568001</v>
      </c>
      <c r="E326">
        <f>_xlfn.XLOOKUP(Table5[[#This Row],[r]],Table3[r],Table3[kapp],"")</f>
        <v>8988.1774343278394</v>
      </c>
      <c r="F326">
        <f>Table5[[#This Row],[kapp]]-Table5[[#This Row],[old]]</f>
        <v>2183.5311002401613</v>
      </c>
      <c r="G326" t="str" cm="1">
        <f t="array" ref="G326">IF(ROWS(_xlfn._xlws.FILTER(Table5[r],Table5[enz]=Table5[[#This Row],[enz]]))&gt;1,"many","1")</f>
        <v>many</v>
      </c>
      <c r="H326" t="str" cm="1">
        <f t="array" ref="H326">IF(ROWS(_xlfn._xlws.FILTER(Table5[r],Table5[rxn-no-enz]=Table5[[#This Row],[rxn-no-enz]]))&gt;1,"many","1")</f>
        <v>many</v>
      </c>
      <c r="I326" t="str">
        <f>_xlfn.XLOOKUP(SUBSTITUTE(Table5[[#This Row],[r]],"'",""),Table6[rxn],Table6[rxn],"no")</f>
        <v>no</v>
      </c>
      <c r="J326" t="str" cm="1">
        <f t="array" ref="J326">_xlfn.XLOOKUP(Table5[[#This Row],[r]],"'"&amp;Table6[rxn]&amp;"'",Table6[expected kapp],"")</f>
        <v/>
      </c>
      <c r="L326" t="s">
        <v>8292</v>
      </c>
      <c r="M326">
        <v>11500.7383822133</v>
      </c>
      <c r="AA326" s="7" t="s">
        <v>11154</v>
      </c>
      <c r="AB326" s="7" t="str">
        <f>_xlfn.TEXTBEFORE(Table8[[#This Row],[raw]]," ")</f>
        <v>ENZLOAD-3OAS40_c_FWD-rt0409</v>
      </c>
      <c r="AC326" s="7">
        <f>_xlfn.NUMBERVALUE(_xlfn.TEXTAFTER(Table8[[#This Row],[raw]]," "))</f>
        <v>3.4169681776148997E-8</v>
      </c>
      <c r="AE326" s="1" t="s">
        <v>3099</v>
      </c>
      <c r="AF326" s="1" t="s">
        <v>2778</v>
      </c>
      <c r="AG326" s="1">
        <v>9.2245878497998306E-3</v>
      </c>
      <c r="AH326" s="1" t="str">
        <f>_xlfn.TEXTAFTER(Table9[[#This Row],[rxn]],"-",-1)</f>
        <v>rt4145</v>
      </c>
      <c r="AI326" s="1" t="str">
        <f>_xlfn.TEXTAFTER(_xlfn.TEXTBEFORE(Table9[[#This Row],[rxn]],"-"&amp;Table9[[#This Row],[enz]]),"RXN-")</f>
        <v>HSERTA_c_FWD</v>
      </c>
      <c r="AJ326" s="1" t="str">
        <f>_xlfn.TEXTBEFORE(Table9[[#This Row],[rxn]],"_",-1)</f>
        <v>RXN-HSERTA_c</v>
      </c>
    </row>
    <row r="327" spans="1:36" ht="17" hidden="1" x14ac:dyDescent="0.25">
      <c r="A327" t="s">
        <v>8858</v>
      </c>
      <c r="B327" t="str">
        <f>_xlfn.TEXTAFTER(Table5[[#This Row],[r]],"-",-1)</f>
        <v>rt5445'</v>
      </c>
      <c r="C327" t="str">
        <f>_xlfn.TEXTAFTER(_xlfn.TEXTBEFORE(Table5[[#This Row],[r]],"-"&amp;Table5[[#This Row],[enz]]),"'RXN-")</f>
        <v>ACACT80i_x_FWD</v>
      </c>
      <c r="D327">
        <v>11171.708534568001</v>
      </c>
      <c r="E327">
        <f>_xlfn.XLOOKUP(Table5[[#This Row],[r]],Table3[r],Table3[kapp],"")</f>
        <v>8988.1774343278394</v>
      </c>
      <c r="F327">
        <f>Table5[[#This Row],[kapp]]-Table5[[#This Row],[old]]</f>
        <v>2183.5311002401613</v>
      </c>
      <c r="G327" t="str" cm="1">
        <f t="array" ref="G327">IF(ROWS(_xlfn._xlws.FILTER(Table5[r],Table5[enz]=Table5[[#This Row],[enz]]))&gt;1,"many","1")</f>
        <v>many</v>
      </c>
      <c r="H327" t="str" cm="1">
        <f t="array" ref="H327">IF(ROWS(_xlfn._xlws.FILTER(Table5[r],Table5[rxn-no-enz]=Table5[[#This Row],[rxn-no-enz]]))&gt;1,"many","1")</f>
        <v>many</v>
      </c>
      <c r="I327" t="str">
        <f>_xlfn.XLOOKUP(SUBSTITUTE(Table5[[#This Row],[r]],"'",""),Table6[rxn],Table6[rxn],"no")</f>
        <v>no</v>
      </c>
      <c r="J327" t="str" cm="1">
        <f t="array" ref="J327">_xlfn.XLOOKUP(Table5[[#This Row],[r]],"'"&amp;Table6[rxn]&amp;"'",Table6[expected kapp],"")</f>
        <v/>
      </c>
      <c r="L327" t="s">
        <v>8882</v>
      </c>
      <c r="M327">
        <v>8988.1774343278394</v>
      </c>
      <c r="AA327" s="7" t="s">
        <v>11155</v>
      </c>
      <c r="AB327" s="7" t="str">
        <f>_xlfn.TEXTBEFORE(Table8[[#This Row],[raw]]," ")</f>
        <v>ENZLOAD-3OAS60_c_FWD-rt0409</v>
      </c>
      <c r="AC327" s="7">
        <f>_xlfn.NUMBERVALUE(_xlfn.TEXTAFTER(Table8[[#This Row],[raw]]," "))</f>
        <v>3.4169681776148997E-8</v>
      </c>
      <c r="AE327" s="1" t="s">
        <v>3100</v>
      </c>
      <c r="AF327" s="1" t="s">
        <v>2778</v>
      </c>
      <c r="AG327" s="1">
        <v>2.7563621019260399E-2</v>
      </c>
      <c r="AH327" s="1" t="str">
        <f>_xlfn.TEXTAFTER(Table9[[#This Row],[rxn]],"-",-1)</f>
        <v>rt0283</v>
      </c>
      <c r="AI327" s="1" t="str">
        <f>_xlfn.TEXTAFTER(_xlfn.TEXTBEFORE(Table9[[#This Row],[rxn]],"-"&amp;Table9[[#This Row],[enz]]),"RXN-")</f>
        <v>HSK_c_FWD</v>
      </c>
      <c r="AJ327" s="1" t="str">
        <f>_xlfn.TEXTBEFORE(Table9[[#This Row],[rxn]],"_",-1)</f>
        <v>RXN-HSK_c</v>
      </c>
    </row>
    <row r="328" spans="1:36" ht="17" hidden="1" x14ac:dyDescent="0.25">
      <c r="A328" t="s">
        <v>8859</v>
      </c>
      <c r="B328" t="str">
        <f>_xlfn.TEXTAFTER(Table5[[#This Row],[r]],"-",-1)</f>
        <v>rt6860'</v>
      </c>
      <c r="C328" t="str">
        <f>_xlfn.TEXTAFTER(_xlfn.TEXTBEFORE(Table5[[#This Row],[r]],"-"&amp;Table5[[#This Row],[enz]]),"'RXN-")</f>
        <v>ACACT80i_x_FWD</v>
      </c>
      <c r="D328">
        <v>11171.708534568001</v>
      </c>
      <c r="E328">
        <f>_xlfn.XLOOKUP(Table5[[#This Row],[r]],Table3[r],Table3[kapp],"")</f>
        <v>8988.1774343278394</v>
      </c>
      <c r="F328">
        <f>Table5[[#This Row],[kapp]]-Table5[[#This Row],[old]]</f>
        <v>2183.5311002401613</v>
      </c>
      <c r="G328" t="str" cm="1">
        <f t="array" ref="G328">IF(ROWS(_xlfn._xlws.FILTER(Table5[r],Table5[enz]=Table5[[#This Row],[enz]]))&gt;1,"many","1")</f>
        <v>many</v>
      </c>
      <c r="H328" t="str" cm="1">
        <f t="array" ref="H328">IF(ROWS(_xlfn._xlws.FILTER(Table5[r],Table5[rxn-no-enz]=Table5[[#This Row],[rxn-no-enz]]))&gt;1,"many","1")</f>
        <v>many</v>
      </c>
      <c r="I328" t="str">
        <f>_xlfn.XLOOKUP(SUBSTITUTE(Table5[[#This Row],[r]],"'",""),Table6[rxn],Table6[rxn],"no")</f>
        <v>no</v>
      </c>
      <c r="J328" t="str" cm="1">
        <f t="array" ref="J328">_xlfn.XLOOKUP(Table5[[#This Row],[r]],"'"&amp;Table6[rxn]&amp;"'",Table6[expected kapp],"")</f>
        <v/>
      </c>
      <c r="L328" t="s">
        <v>8883</v>
      </c>
      <c r="M328">
        <v>8988.1774343278394</v>
      </c>
      <c r="AA328" s="7" t="s">
        <v>11156</v>
      </c>
      <c r="AB328" s="7" t="str">
        <f>_xlfn.TEXTBEFORE(Table8[[#This Row],[raw]]," ")</f>
        <v>ENZLOAD-3OAS80_c_FWD-rt0409</v>
      </c>
      <c r="AC328" s="7">
        <f>_xlfn.NUMBERVALUE(_xlfn.TEXTAFTER(Table8[[#This Row],[raw]]," "))</f>
        <v>3.4169681776148997E-8</v>
      </c>
      <c r="AE328" s="1" t="s">
        <v>3101</v>
      </c>
      <c r="AF328" s="1" t="s">
        <v>2778</v>
      </c>
      <c r="AG328" s="1">
        <v>7.4007235656507698E-3</v>
      </c>
      <c r="AH328" s="1" t="str">
        <f>_xlfn.TEXTAFTER(Table9[[#This Row],[rxn]],"-",-1)</f>
        <v>rt4862</v>
      </c>
      <c r="AI328" s="1" t="str">
        <f>_xlfn.TEXTAFTER(_xlfn.TEXTBEFORE(Table9[[#This Row],[rxn]],"-"&amp;Table9[[#This Row],[enz]]),"RXN-")</f>
        <v>HSTPT_c_FWD</v>
      </c>
      <c r="AJ328" s="1" t="str">
        <f>_xlfn.TEXTBEFORE(Table9[[#This Row],[rxn]],"_",-1)</f>
        <v>RXN-HSTPT_c</v>
      </c>
    </row>
    <row r="329" spans="1:36" ht="17" hidden="1" x14ac:dyDescent="0.25">
      <c r="A329" t="s">
        <v>8860</v>
      </c>
      <c r="B329" t="str">
        <f>_xlfn.TEXTAFTER(Table5[[#This Row],[r]],"-",-1)</f>
        <v>rt7423'</v>
      </c>
      <c r="C329" t="str">
        <f>_xlfn.TEXTAFTER(_xlfn.TEXTBEFORE(Table5[[#This Row],[r]],"-"&amp;Table5[[#This Row],[enz]]),"'RXN-")</f>
        <v>ACALDCD_c_FWD</v>
      </c>
      <c r="D329">
        <v>11171.708534568001</v>
      </c>
      <c r="E329">
        <f>_xlfn.XLOOKUP(Table5[[#This Row],[r]],Table3[r],Table3[kapp],"")</f>
        <v>8988.1774343278394</v>
      </c>
      <c r="F329">
        <f>Table5[[#This Row],[kapp]]-Table5[[#This Row],[old]]</f>
        <v>2183.5311002401613</v>
      </c>
      <c r="G329" t="str" cm="1">
        <f t="array" ref="G329">IF(ROWS(_xlfn._xlws.FILTER(Table5[r],Table5[enz]=Table5[[#This Row],[enz]]))&gt;1,"many","1")</f>
        <v>many</v>
      </c>
      <c r="H329" t="str" cm="1">
        <f t="array" ref="H329">IF(ROWS(_xlfn._xlws.FILTER(Table5[r],Table5[rxn-no-enz]=Table5[[#This Row],[rxn-no-enz]]))&gt;1,"many","1")</f>
        <v>1</v>
      </c>
      <c r="I329" t="str">
        <f>_xlfn.XLOOKUP(SUBSTITUTE(Table5[[#This Row],[r]],"'",""),Table6[rxn],Table6[rxn],"no")</f>
        <v>no</v>
      </c>
      <c r="J329" t="str" cm="1">
        <f t="array" ref="J329">_xlfn.XLOOKUP(Table5[[#This Row],[r]],"'"&amp;Table6[rxn]&amp;"'",Table6[expected kapp],"")</f>
        <v/>
      </c>
      <c r="L329" t="s">
        <v>8884</v>
      </c>
      <c r="M329">
        <v>8988.1774343278394</v>
      </c>
      <c r="AA329" s="7" t="s">
        <v>11157</v>
      </c>
      <c r="AB329" s="7" t="str">
        <f>_xlfn.TEXTBEFORE(Table8[[#This Row],[raw]]," ")</f>
        <v>ENZLOAD-AASADy_c_FWD-LYS25</v>
      </c>
      <c r="AC329" s="7">
        <f>_xlfn.NUMBERVALUE(_xlfn.TEXTAFTER(Table8[[#This Row],[raw]]," "))</f>
        <v>8.6892325068192897E-10</v>
      </c>
      <c r="AE329" s="1" t="s">
        <v>3102</v>
      </c>
      <c r="AF329" s="1" t="s">
        <v>2778</v>
      </c>
      <c r="AG329" s="1">
        <v>2.1241944456034698E-2</v>
      </c>
      <c r="AH329" s="1" t="str">
        <f>_xlfn.TEXTAFTER(Table9[[#This Row],[rxn]],"-",-1)</f>
        <v>SPONT</v>
      </c>
      <c r="AI329" s="1" t="str">
        <f>_xlfn.TEXTAFTER(_xlfn.TEXTBEFORE(Table9[[#This Row],[rxn]],"-"&amp;Table9[[#This Row],[enz]]),"RXN-")</f>
        <v>Ht_c_g_REV</v>
      </c>
      <c r="AJ329" s="1" t="str">
        <f>_xlfn.TEXTBEFORE(Table9[[#This Row],[rxn]],"_",-1)</f>
        <v>RXN-Ht_c_g</v>
      </c>
    </row>
    <row r="330" spans="1:36" ht="17" hidden="1" x14ac:dyDescent="0.25">
      <c r="A330" t="s">
        <v>8861</v>
      </c>
      <c r="B330" t="str">
        <f>_xlfn.TEXTAFTER(Table5[[#This Row],[r]],"-",-1)</f>
        <v>rt2578'</v>
      </c>
      <c r="C330" t="str">
        <f>_xlfn.TEXTAFTER(_xlfn.TEXTBEFORE(Table5[[#This Row],[r]],"-"&amp;Table5[[#This Row],[enz]]),"'RXN-")</f>
        <v>ACCOAt_c_r_FWD</v>
      </c>
      <c r="D330">
        <v>11171.708534568001</v>
      </c>
      <c r="E330">
        <f>_xlfn.XLOOKUP(Table5[[#This Row],[r]],Table3[r],Table3[kapp],"")</f>
        <v>8988.1774343278394</v>
      </c>
      <c r="F330">
        <f>Table5[[#This Row],[kapp]]-Table5[[#This Row],[old]]</f>
        <v>2183.5311002401613</v>
      </c>
      <c r="G330" t="str" cm="1">
        <f t="array" ref="G330">IF(ROWS(_xlfn._xlws.FILTER(Table5[r],Table5[enz]=Table5[[#This Row],[enz]]))&gt;1,"many","1")</f>
        <v>many</v>
      </c>
      <c r="H330" t="str" cm="1">
        <f t="array" ref="H330">IF(ROWS(_xlfn._xlws.FILTER(Table5[r],Table5[rxn-no-enz]=Table5[[#This Row],[rxn-no-enz]]))&gt;1,"many","1")</f>
        <v>1</v>
      </c>
      <c r="I330" t="str">
        <f>_xlfn.XLOOKUP(SUBSTITUTE(Table5[[#This Row],[r]],"'",""),Table6[rxn],Table6[rxn],"no")</f>
        <v>no</v>
      </c>
      <c r="J330" t="str" cm="1">
        <f t="array" ref="J330">_xlfn.XLOOKUP(Table5[[#This Row],[r]],"'"&amp;Table6[rxn]&amp;"'",Table6[expected kapp],"")</f>
        <v/>
      </c>
      <c r="L330" t="s">
        <v>8885</v>
      </c>
      <c r="M330">
        <v>8988.1774343278394</v>
      </c>
      <c r="AA330" s="7" t="s">
        <v>11158</v>
      </c>
      <c r="AB330" s="7" t="str">
        <f>_xlfn.TEXTBEFORE(Table8[[#This Row],[raw]]," ")</f>
        <v>ENZLOAD-AATA_c_FWD-rt0172</v>
      </c>
      <c r="AC330" s="7">
        <f>_xlfn.NUMBERVALUE(_xlfn.TEXTAFTER(Table8[[#This Row],[raw]]," "))</f>
        <v>2.4043230658663997E-7</v>
      </c>
      <c r="AE330" s="1" t="s">
        <v>3104</v>
      </c>
      <c r="AF330" s="1" t="s">
        <v>2778</v>
      </c>
      <c r="AG330" s="9">
        <v>5.7607958922138605E-4</v>
      </c>
      <c r="AH330" s="1" t="str">
        <f>_xlfn.TEXTAFTER(Table9[[#This Row],[rxn]],"-",-1)</f>
        <v>SPONT</v>
      </c>
      <c r="AI330" s="1" t="str">
        <f>_xlfn.TEXTAFTER(_xlfn.TEXTBEFORE(Table9[[#This Row],[rxn]],"-"&amp;Table9[[#This Row],[enz]]),"RXN-")</f>
        <v>Ht_c_l_REV</v>
      </c>
      <c r="AJ330" s="1" t="str">
        <f>_xlfn.TEXTBEFORE(Table9[[#This Row],[rxn]],"_",-1)</f>
        <v>RXN-Ht_c_l</v>
      </c>
    </row>
    <row r="331" spans="1:36" ht="17" hidden="1" x14ac:dyDescent="0.25">
      <c r="A331" t="s">
        <v>8862</v>
      </c>
      <c r="B331" t="str">
        <f>_xlfn.TEXTAFTER(Table5[[#This Row],[r]],"-",-1)</f>
        <v>rt2578'</v>
      </c>
      <c r="C331" t="str">
        <f>_xlfn.TEXTAFTER(_xlfn.TEXTBEFORE(Table5[[#This Row],[r]],"-"&amp;Table5[[#This Row],[enz]]),"'RXN-")</f>
        <v>ACCOAt_c_r_REV</v>
      </c>
      <c r="D331">
        <v>11171.708534568001</v>
      </c>
      <c r="E331">
        <f>_xlfn.XLOOKUP(Table5[[#This Row],[r]],Table3[r],Table3[kapp],"")</f>
        <v>8988.1774343278394</v>
      </c>
      <c r="F331">
        <f>Table5[[#This Row],[kapp]]-Table5[[#This Row],[old]]</f>
        <v>2183.5311002401613</v>
      </c>
      <c r="G331" t="str" cm="1">
        <f t="array" ref="G331">IF(ROWS(_xlfn._xlws.FILTER(Table5[r],Table5[enz]=Table5[[#This Row],[enz]]))&gt;1,"many","1")</f>
        <v>many</v>
      </c>
      <c r="H331" t="str" cm="1">
        <f t="array" ref="H331">IF(ROWS(_xlfn._xlws.FILTER(Table5[r],Table5[rxn-no-enz]=Table5[[#This Row],[rxn-no-enz]]))&gt;1,"many","1")</f>
        <v>1</v>
      </c>
      <c r="I331" t="str">
        <f>_xlfn.XLOOKUP(SUBSTITUTE(Table5[[#This Row],[r]],"'",""),Table6[rxn],Table6[rxn],"no")</f>
        <v>no</v>
      </c>
      <c r="J331" t="str" cm="1">
        <f t="array" ref="J331">_xlfn.XLOOKUP(Table5[[#This Row],[r]],"'"&amp;Table6[rxn]&amp;"'",Table6[expected kapp],"")</f>
        <v/>
      </c>
      <c r="L331" t="s">
        <v>8886</v>
      </c>
      <c r="M331">
        <v>8988.1774343278394</v>
      </c>
      <c r="AA331" s="7" t="s">
        <v>11159</v>
      </c>
      <c r="AB331" s="7" t="str">
        <f>_xlfn.TEXTBEFORE(Table8[[#This Row],[raw]]," ")</f>
        <v>ENZLOAD-ABTD2Dx_c_REV-rt1622_c</v>
      </c>
      <c r="AC331" s="7">
        <f>_xlfn.NUMBERVALUE(_xlfn.TEXTAFTER(Table8[[#This Row],[raw]]," "))</f>
        <v>2.2843975018410901E-8</v>
      </c>
      <c r="AE331" s="1" t="s">
        <v>3105</v>
      </c>
      <c r="AF331" s="1" t="s">
        <v>2778</v>
      </c>
      <c r="AG331" s="1">
        <v>0.54599975240404997</v>
      </c>
      <c r="AH331" s="1" t="str">
        <f>_xlfn.TEXTAFTER(Table9[[#This Row],[rxn]],"-",-1)</f>
        <v>SPONT</v>
      </c>
      <c r="AI331" s="1" t="str">
        <f>_xlfn.TEXTAFTER(_xlfn.TEXTBEFORE(Table9[[#This Row],[rxn]],"-"&amp;Table9[[#This Row],[enz]]),"RXN-")</f>
        <v>Ht_c_n_REV</v>
      </c>
      <c r="AJ331" s="1" t="str">
        <f>_xlfn.TEXTBEFORE(Table9[[#This Row],[rxn]],"_",-1)</f>
        <v>RXN-Ht_c_n</v>
      </c>
    </row>
    <row r="332" spans="1:36" ht="17" hidden="1" x14ac:dyDescent="0.25">
      <c r="A332" t="s">
        <v>8863</v>
      </c>
      <c r="B332" t="str">
        <f>_xlfn.TEXTAFTER(Table5[[#This Row],[r]],"-",-1)</f>
        <v>rt5429'</v>
      </c>
      <c r="C332" t="str">
        <f>_xlfn.TEXTAFTER(_xlfn.TEXTBEFORE(Table5[[#This Row],[r]],"-"&amp;Table5[[#This Row],[enz]]),"'RXN-")</f>
        <v>ACCOATsucpp_m_FWD</v>
      </c>
      <c r="D332">
        <v>11171.708534568001</v>
      </c>
      <c r="E332">
        <f>_xlfn.XLOOKUP(Table5[[#This Row],[r]],Table3[r],Table3[kapp],"")</f>
        <v>8988.1774343278394</v>
      </c>
      <c r="F332">
        <f>Table5[[#This Row],[kapp]]-Table5[[#This Row],[old]]</f>
        <v>2183.5311002401613</v>
      </c>
      <c r="G332" t="str" cm="1">
        <f t="array" ref="G332">IF(ROWS(_xlfn._xlws.FILTER(Table5[r],Table5[enz]=Table5[[#This Row],[enz]]))&gt;1,"many","1")</f>
        <v>many</v>
      </c>
      <c r="H332" t="str" cm="1">
        <f t="array" ref="H332">IF(ROWS(_xlfn._xlws.FILTER(Table5[r],Table5[rxn-no-enz]=Table5[[#This Row],[rxn-no-enz]]))&gt;1,"many","1")</f>
        <v>1</v>
      </c>
      <c r="I332" t="str">
        <f>_xlfn.XLOOKUP(SUBSTITUTE(Table5[[#This Row],[r]],"'",""),Table6[rxn],Table6[rxn],"no")</f>
        <v>no</v>
      </c>
      <c r="J332" t="str" cm="1">
        <f t="array" ref="J332">_xlfn.XLOOKUP(Table5[[#This Row],[r]],"'"&amp;Table6[rxn]&amp;"'",Table6[expected kapp],"")</f>
        <v/>
      </c>
      <c r="L332" t="s">
        <v>8887</v>
      </c>
      <c r="M332">
        <v>8988.1774343278394</v>
      </c>
      <c r="AA332" s="7" t="s">
        <v>11160</v>
      </c>
      <c r="AB332" s="7" t="str">
        <f>_xlfn.TEXTBEFORE(Table8[[#This Row],[raw]]," ")</f>
        <v>ENZLOAD-ACACT40ir_c_FWD-rt0310</v>
      </c>
      <c r="AC332" s="7">
        <f>_xlfn.NUMBERVALUE(_xlfn.TEXTAFTER(Table8[[#This Row],[raw]]," "))</f>
        <v>1.1587640639098999E-6</v>
      </c>
      <c r="AE332" s="1" t="s">
        <v>3106</v>
      </c>
      <c r="AF332" s="1" t="s">
        <v>2778</v>
      </c>
      <c r="AG332" s="9">
        <v>2.4921808020337899E-5</v>
      </c>
      <c r="AH332" s="1" t="str">
        <f>_xlfn.TEXTAFTER(Table9[[#This Row],[rxn]],"-",-1)</f>
        <v>SPONT</v>
      </c>
      <c r="AI332" s="1" t="str">
        <f>_xlfn.TEXTAFTER(_xlfn.TEXTBEFORE(Table9[[#This Row],[rxn]],"-"&amp;Table9[[#This Row],[enz]]),"RXN-")</f>
        <v>Ht_c_r_REV</v>
      </c>
      <c r="AJ332" s="1" t="str">
        <f>_xlfn.TEXTBEFORE(Table9[[#This Row],[rxn]],"_",-1)</f>
        <v>RXN-Ht_c_r</v>
      </c>
    </row>
    <row r="333" spans="1:36" ht="17" hidden="1" x14ac:dyDescent="0.25">
      <c r="A333" t="s">
        <v>8864</v>
      </c>
      <c r="B333" t="str">
        <f>_xlfn.TEXTAFTER(Table5[[#This Row],[r]],"-",-1)</f>
        <v>rt1634'</v>
      </c>
      <c r="C333" t="str">
        <f>_xlfn.TEXTAFTER(_xlfn.TEXTBEFORE(Table5[[#This Row],[r]],"-"&amp;Table5[[#This Row],[enz]]),"'RXN-")</f>
        <v>ACEST1_m_FWD</v>
      </c>
      <c r="D333">
        <v>11171.708534568001</v>
      </c>
      <c r="E333">
        <f>_xlfn.XLOOKUP(Table5[[#This Row],[r]],Table3[r],Table3[kapp],"")</f>
        <v>8988.1774343278394</v>
      </c>
      <c r="F333">
        <f>Table5[[#This Row],[kapp]]-Table5[[#This Row],[old]]</f>
        <v>2183.5311002401613</v>
      </c>
      <c r="G333" t="str" cm="1">
        <f t="array" ref="G333">IF(ROWS(_xlfn._xlws.FILTER(Table5[r],Table5[enz]=Table5[[#This Row],[enz]]))&gt;1,"many","1")</f>
        <v>1</v>
      </c>
      <c r="H333" t="str" cm="1">
        <f t="array" ref="H333">IF(ROWS(_xlfn._xlws.FILTER(Table5[r],Table5[rxn-no-enz]=Table5[[#This Row],[rxn-no-enz]]))&gt;1,"many","1")</f>
        <v>many</v>
      </c>
      <c r="I333" t="str">
        <f>_xlfn.XLOOKUP(SUBSTITUTE(Table5[[#This Row],[r]],"'",""),Table6[rxn],Table6[rxn],"no")</f>
        <v>no</v>
      </c>
      <c r="J333" t="str" cm="1">
        <f t="array" ref="J333">_xlfn.XLOOKUP(Table5[[#This Row],[r]],"'"&amp;Table6[rxn]&amp;"'",Table6[expected kapp],"")</f>
        <v/>
      </c>
      <c r="L333" t="s">
        <v>8888</v>
      </c>
      <c r="M333">
        <v>8988.1774343278394</v>
      </c>
      <c r="AA333" s="7" t="s">
        <v>11161</v>
      </c>
      <c r="AB333" s="7" t="str">
        <f>_xlfn.TEXTBEFORE(Table8[[#This Row],[raw]]," ")</f>
        <v>ENZLOAD-ACCOAC_c_FWD-rt0271</v>
      </c>
      <c r="AC333" s="7">
        <f>_xlfn.NUMBERVALUE(_xlfn.TEXTAFTER(Table8[[#This Row],[raw]]," "))</f>
        <v>2.87460591501415E-7</v>
      </c>
      <c r="AE333" s="1" t="s">
        <v>3107</v>
      </c>
      <c r="AF333" s="1" t="s">
        <v>2778</v>
      </c>
      <c r="AG333" s="1">
        <v>2.54220497168057E-2</v>
      </c>
      <c r="AH333" s="1" t="str">
        <f>_xlfn.TEXTAFTER(Table9[[#This Row],[rxn]],"-",-1)</f>
        <v>SPONT</v>
      </c>
      <c r="AI333" s="1" t="str">
        <f>_xlfn.TEXTAFTER(_xlfn.TEXTBEFORE(Table9[[#This Row],[rxn]],"-"&amp;Table9[[#This Row],[enz]]),"RXN-")</f>
        <v>Ht_c_rm_FWD</v>
      </c>
      <c r="AJ333" s="1" t="str">
        <f>_xlfn.TEXTBEFORE(Table9[[#This Row],[rxn]],"_",-1)</f>
        <v>RXN-Ht_c_rm</v>
      </c>
    </row>
    <row r="334" spans="1:36" ht="17" hidden="1" x14ac:dyDescent="0.25">
      <c r="A334" t="s">
        <v>8865</v>
      </c>
      <c r="B334" t="str">
        <f>_xlfn.TEXTAFTER(Table5[[#This Row],[r]],"-",-1)</f>
        <v>rt6091'</v>
      </c>
      <c r="C334" t="str">
        <f>_xlfn.TEXTAFTER(_xlfn.TEXTBEFORE(Table5[[#This Row],[r]],"-"&amp;Table5[[#This Row],[enz]]),"'RXN-")</f>
        <v>ACEST1_m_FWD</v>
      </c>
      <c r="D334">
        <v>11171.708534568001</v>
      </c>
      <c r="E334">
        <f>_xlfn.XLOOKUP(Table5[[#This Row],[r]],Table3[r],Table3[kapp],"")</f>
        <v>8988.1774343278394</v>
      </c>
      <c r="F334">
        <f>Table5[[#This Row],[kapp]]-Table5[[#This Row],[old]]</f>
        <v>2183.5311002401613</v>
      </c>
      <c r="G334" t="str" cm="1">
        <f t="array" ref="G334">IF(ROWS(_xlfn._xlws.FILTER(Table5[r],Table5[enz]=Table5[[#This Row],[enz]]))&gt;1,"many","1")</f>
        <v>1</v>
      </c>
      <c r="H334" t="str" cm="1">
        <f t="array" ref="H334">IF(ROWS(_xlfn._xlws.FILTER(Table5[r],Table5[rxn-no-enz]=Table5[[#This Row],[rxn-no-enz]]))&gt;1,"many","1")</f>
        <v>many</v>
      </c>
      <c r="I334" t="str">
        <f>_xlfn.XLOOKUP(SUBSTITUTE(Table5[[#This Row],[r]],"'",""),Table6[rxn],Table6[rxn],"no")</f>
        <v>no</v>
      </c>
      <c r="J334" t="str" cm="1">
        <f t="array" ref="J334">_xlfn.XLOOKUP(Table5[[#This Row],[r]],"'"&amp;Table6[rxn]&amp;"'",Table6[expected kapp],"")</f>
        <v/>
      </c>
      <c r="L334" t="s">
        <v>8889</v>
      </c>
      <c r="M334">
        <v>8988.1774343278394</v>
      </c>
      <c r="AA334" s="7" t="s">
        <v>11162</v>
      </c>
      <c r="AB334" s="7" t="str">
        <f>_xlfn.TEXTBEFORE(Table8[[#This Row],[raw]]," ")</f>
        <v>ENZLOAD-ACCOATsucac_m_FWD-rt5429</v>
      </c>
      <c r="AC334" s="7">
        <f>_xlfn.NUMBERVALUE(_xlfn.TEXTAFTER(Table8[[#This Row],[raw]]," "))</f>
        <v>1.6589878922895499E-7</v>
      </c>
      <c r="AE334" s="1" t="s">
        <v>7037</v>
      </c>
      <c r="AF334" s="1" t="s">
        <v>2778</v>
      </c>
      <c r="AG334" s="1">
        <v>2.2686550318878999E-2</v>
      </c>
      <c r="AH334" s="1" t="str">
        <f>_xlfn.TEXTAFTER(Table9[[#This Row],[rxn]],"-",-1)</f>
        <v>SPONT</v>
      </c>
      <c r="AI334" s="1" t="str">
        <f>_xlfn.TEXTAFTER(_xlfn.TEXTBEFORE(Table9[[#This Row],[rxn]],"-"&amp;Table9[[#This Row],[enz]]),"RXN-")</f>
        <v>Ht_m_mm_FWD</v>
      </c>
      <c r="AJ334" s="1" t="str">
        <f>_xlfn.TEXTBEFORE(Table9[[#This Row],[rxn]],"_",-1)</f>
        <v>RXN-Ht_m_mm</v>
      </c>
    </row>
    <row r="335" spans="1:36" ht="17" hidden="1" x14ac:dyDescent="0.25">
      <c r="A335" t="s">
        <v>8866</v>
      </c>
      <c r="B335" t="str">
        <f>_xlfn.TEXTAFTER(Table5[[#This Row],[r]],"-",-1)</f>
        <v>rt4107'</v>
      </c>
      <c r="C335" t="str">
        <f>_xlfn.TEXTAFTER(_xlfn.TEXTBEFORE(Table5[[#This Row],[r]],"-"&amp;Table5[[#This Row],[enz]]),"'RXN-")</f>
        <v>ACGAM6PS_c_REV</v>
      </c>
      <c r="D335">
        <v>11171.708534568001</v>
      </c>
      <c r="E335">
        <f>_xlfn.XLOOKUP(Table5[[#This Row],[r]],Table3[r],Table3[kapp],"")</f>
        <v>8988.1774343278394</v>
      </c>
      <c r="F335">
        <f>Table5[[#This Row],[kapp]]-Table5[[#This Row],[old]]</f>
        <v>2183.5311002401613</v>
      </c>
      <c r="G335" t="str" cm="1">
        <f t="array" ref="G335">IF(ROWS(_xlfn._xlws.FILTER(Table5[r],Table5[enz]=Table5[[#This Row],[enz]]))&gt;1,"many","1")</f>
        <v>many</v>
      </c>
      <c r="H335" t="str" cm="1">
        <f t="array" ref="H335">IF(ROWS(_xlfn._xlws.FILTER(Table5[r],Table5[rxn-no-enz]=Table5[[#This Row],[rxn-no-enz]]))&gt;1,"many","1")</f>
        <v>1</v>
      </c>
      <c r="I335" t="str">
        <f>_xlfn.XLOOKUP(SUBSTITUTE(Table5[[#This Row],[r]],"'",""),Table6[rxn],Table6[rxn],"no")</f>
        <v>no</v>
      </c>
      <c r="J335" t="str" cm="1">
        <f t="array" ref="J335">_xlfn.XLOOKUP(Table5[[#This Row],[r]],"'"&amp;Table6[rxn]&amp;"'",Table6[expected kapp],"")</f>
        <v/>
      </c>
      <c r="L335" t="s">
        <v>8890</v>
      </c>
      <c r="M335">
        <v>8988.1774343278394</v>
      </c>
      <c r="AA335" s="7" t="s">
        <v>11163</v>
      </c>
      <c r="AB335" s="7" t="str">
        <f>_xlfn.TEXTBEFORE(Table8[[#This Row],[raw]]," ")</f>
        <v>ENZLOAD-ACGAM6PS_c_FWD-rt4107</v>
      </c>
      <c r="AC335" s="7">
        <f>_xlfn.NUMBERVALUE(_xlfn.TEXTAFTER(Table8[[#This Row],[raw]]," "))</f>
        <v>3.9175337102654203E-8</v>
      </c>
      <c r="AE335" s="1" t="s">
        <v>3108</v>
      </c>
      <c r="AF335" s="1" t="s">
        <v>2778</v>
      </c>
      <c r="AG335" s="1">
        <v>4.4900887928719799E-4</v>
      </c>
      <c r="AH335" s="1" t="str">
        <f>_xlfn.TEXTAFTER(Table9[[#This Row],[rxn]],"-",-1)</f>
        <v>SPONT</v>
      </c>
      <c r="AI335" s="1" t="str">
        <f>_xlfn.TEXTAFTER(_xlfn.TEXTBEFORE(Table9[[#This Row],[rxn]],"-"&amp;Table9[[#This Row],[enz]]),"RXN-")</f>
        <v>HXCCOAt_c_r_FWD</v>
      </c>
      <c r="AJ335" s="1" t="str">
        <f>_xlfn.TEXTBEFORE(Table9[[#This Row],[rxn]],"_",-1)</f>
        <v>RXN-HXCCOAt_c_r</v>
      </c>
    </row>
    <row r="336" spans="1:36" ht="17" hidden="1" x14ac:dyDescent="0.25">
      <c r="A336" t="s">
        <v>8867</v>
      </c>
      <c r="B336" t="str">
        <f>_xlfn.TEXTAFTER(Table5[[#This Row],[r]],"-",-1)</f>
        <v>rt5121'</v>
      </c>
      <c r="C336" t="str">
        <f>_xlfn.TEXTAFTER(_xlfn.TEXTBEFORE(Table5[[#This Row],[r]],"-"&amp;Table5[[#This Row],[enz]]),"'RXN-")</f>
        <v>ACGAM6S1_r_FWD</v>
      </c>
      <c r="D336">
        <v>11171.708534568001</v>
      </c>
      <c r="E336">
        <f>_xlfn.XLOOKUP(Table5[[#This Row],[r]],Table3[r],Table3[kapp],"")</f>
        <v>8988.1774343278394</v>
      </c>
      <c r="F336">
        <f>Table5[[#This Row],[kapp]]-Table5[[#This Row],[old]]</f>
        <v>2183.5311002401613</v>
      </c>
      <c r="G336" t="str" cm="1">
        <f t="array" ref="G336">IF(ROWS(_xlfn._xlws.FILTER(Table5[r],Table5[enz]=Table5[[#This Row],[enz]]))&gt;1,"many","1")</f>
        <v>many</v>
      </c>
      <c r="H336" t="str" cm="1">
        <f t="array" ref="H336">IF(ROWS(_xlfn._xlws.FILTER(Table5[r],Table5[rxn-no-enz]=Table5[[#This Row],[rxn-no-enz]]))&gt;1,"many","1")</f>
        <v>1</v>
      </c>
      <c r="I336" t="str">
        <f>_xlfn.XLOOKUP(SUBSTITUTE(Table5[[#This Row],[r]],"'",""),Table6[rxn],Table6[rxn],"no")</f>
        <v>no</v>
      </c>
      <c r="J336" t="str" cm="1">
        <f t="array" ref="J336">_xlfn.XLOOKUP(Table5[[#This Row],[r]],"'"&amp;Table6[rxn]&amp;"'",Table6[expected kapp],"")</f>
        <v/>
      </c>
      <c r="L336" t="s">
        <v>8891</v>
      </c>
      <c r="M336">
        <v>8988.1774343278394</v>
      </c>
      <c r="AA336" s="7" t="s">
        <v>11164</v>
      </c>
      <c r="AB336" s="7" t="str">
        <f>_xlfn.TEXTBEFORE(Table8[[#This Row],[raw]]," ")</f>
        <v>ENZLOAD-ACGAMPM_c_FWD-rt4597</v>
      </c>
      <c r="AC336" s="7">
        <f>_xlfn.NUMBERVALUE(_xlfn.TEXTAFTER(Table8[[#This Row],[raw]]," "))</f>
        <v>1.23242826882341E-7</v>
      </c>
      <c r="AE336" s="1" t="s">
        <v>3109</v>
      </c>
      <c r="AF336" s="1" t="s">
        <v>2778</v>
      </c>
      <c r="AG336" s="1">
        <v>4.4900887928719799E-4</v>
      </c>
      <c r="AH336" s="1" t="str">
        <f>_xlfn.TEXTAFTER(Table9[[#This Row],[rxn]],"-",-1)</f>
        <v>SPONT</v>
      </c>
      <c r="AI336" s="1" t="str">
        <f>_xlfn.TEXTAFTER(_xlfn.TEXTBEFORE(Table9[[#This Row],[rxn]],"-"&amp;Table9[[#This Row],[enz]]),"RXN-")</f>
        <v>HXCCOAt_c_rm_REV</v>
      </c>
      <c r="AJ336" s="1" t="str">
        <f>_xlfn.TEXTBEFORE(Table9[[#This Row],[rxn]],"_",-1)</f>
        <v>RXN-HXCCOAt_c_rm</v>
      </c>
    </row>
    <row r="337" spans="1:36" ht="17" hidden="1" x14ac:dyDescent="0.25">
      <c r="A337" t="s">
        <v>8868</v>
      </c>
      <c r="B337" t="str">
        <f>_xlfn.TEXTAFTER(Table5[[#This Row],[r]],"-",-1)</f>
        <v>rt5121'</v>
      </c>
      <c r="C337" t="str">
        <f>_xlfn.TEXTAFTER(_xlfn.TEXTBEFORE(Table5[[#This Row],[r]],"-"&amp;Table5[[#This Row],[enz]]),"'RXN-")</f>
        <v>ACGAM6S1_r_REV</v>
      </c>
      <c r="D337">
        <v>11171.708534568001</v>
      </c>
      <c r="E337">
        <f>_xlfn.XLOOKUP(Table5[[#This Row],[r]],Table3[r],Table3[kapp],"")</f>
        <v>8988.1774343278394</v>
      </c>
      <c r="F337">
        <f>Table5[[#This Row],[kapp]]-Table5[[#This Row],[old]]</f>
        <v>2183.5311002401613</v>
      </c>
      <c r="G337" t="str" cm="1">
        <f t="array" ref="G337">IF(ROWS(_xlfn._xlws.FILTER(Table5[r],Table5[enz]=Table5[[#This Row],[enz]]))&gt;1,"many","1")</f>
        <v>many</v>
      </c>
      <c r="H337" t="str" cm="1">
        <f t="array" ref="H337">IF(ROWS(_xlfn._xlws.FILTER(Table5[r],Table5[rxn-no-enz]=Table5[[#This Row],[rxn-no-enz]]))&gt;1,"many","1")</f>
        <v>1</v>
      </c>
      <c r="I337" t="str">
        <f>_xlfn.XLOOKUP(SUBSTITUTE(Table5[[#This Row],[r]],"'",""),Table6[rxn],Table6[rxn],"no")</f>
        <v>no</v>
      </c>
      <c r="J337" t="str" cm="1">
        <f t="array" ref="J337">_xlfn.XLOOKUP(Table5[[#This Row],[r]],"'"&amp;Table6[rxn]&amp;"'",Table6[expected kapp],"")</f>
        <v/>
      </c>
      <c r="L337" t="s">
        <v>8892</v>
      </c>
      <c r="M337">
        <v>8988.1774343278394</v>
      </c>
      <c r="AA337" s="7" t="s">
        <v>11165</v>
      </c>
      <c r="AB337" s="7" t="str">
        <f>_xlfn.TEXTBEFORE(Table8[[#This Row],[raw]]," ")</f>
        <v>ENZLOAD-ACGK_m_FWD-rt1009</v>
      </c>
      <c r="AC337" s="7">
        <f>_xlfn.NUMBERVALUE(_xlfn.TEXTAFTER(Table8[[#This Row],[raw]]," "))</f>
        <v>4.3087256590966302E-7</v>
      </c>
      <c r="AE337" s="1" t="s">
        <v>3110</v>
      </c>
      <c r="AF337" s="1" t="s">
        <v>2778</v>
      </c>
      <c r="AG337" s="1">
        <v>0.14792997702947699</v>
      </c>
      <c r="AH337" s="1" t="str">
        <f>_xlfn.TEXTAFTER(Table9[[#This Row],[rxn]],"-",-1)</f>
        <v>IDH12</v>
      </c>
      <c r="AI337" s="1" t="str">
        <f>_xlfn.TEXTAFTER(_xlfn.TEXTBEFORE(Table9[[#This Row],[rxn]],"-"&amp;Table9[[#This Row],[enz]]),"RXN-")</f>
        <v>ICDHx_m_FWD</v>
      </c>
      <c r="AJ337" s="1" t="str">
        <f>_xlfn.TEXTBEFORE(Table9[[#This Row],[rxn]],"_",-1)</f>
        <v>RXN-ICDHx_m</v>
      </c>
    </row>
    <row r="338" spans="1:36" ht="17" hidden="1" x14ac:dyDescent="0.25">
      <c r="A338" t="s">
        <v>8869</v>
      </c>
      <c r="B338" t="str">
        <f>_xlfn.TEXTAFTER(Table5[[#This Row],[r]],"-",-1)</f>
        <v>rt5121'</v>
      </c>
      <c r="C338" t="str">
        <f>_xlfn.TEXTAFTER(_xlfn.TEXTBEFORE(Table5[[#This Row],[r]],"-"&amp;Table5[[#This Row],[enz]]),"'RXN-")</f>
        <v>ACGAM6S2_r_FWD</v>
      </c>
      <c r="D338">
        <v>11171.708534568001</v>
      </c>
      <c r="E338">
        <f>_xlfn.XLOOKUP(Table5[[#This Row],[r]],Table3[r],Table3[kapp],"")</f>
        <v>8988.1774343278394</v>
      </c>
      <c r="F338">
        <f>Table5[[#This Row],[kapp]]-Table5[[#This Row],[old]]</f>
        <v>2183.5311002401613</v>
      </c>
      <c r="G338" t="str" cm="1">
        <f t="array" ref="G338">IF(ROWS(_xlfn._xlws.FILTER(Table5[r],Table5[enz]=Table5[[#This Row],[enz]]))&gt;1,"many","1")</f>
        <v>many</v>
      </c>
      <c r="H338" t="str" cm="1">
        <f t="array" ref="H338">IF(ROWS(_xlfn._xlws.FILTER(Table5[r],Table5[rxn-no-enz]=Table5[[#This Row],[rxn-no-enz]]))&gt;1,"many","1")</f>
        <v>1</v>
      </c>
      <c r="I338" t="str">
        <f>_xlfn.XLOOKUP(SUBSTITUTE(Table5[[#This Row],[r]],"'",""),Table6[rxn],Table6[rxn],"no")</f>
        <v>no</v>
      </c>
      <c r="J338" t="str" cm="1">
        <f t="array" ref="J338">_xlfn.XLOOKUP(Table5[[#This Row],[r]],"'"&amp;Table6[rxn]&amp;"'",Table6[expected kapp],"")</f>
        <v/>
      </c>
      <c r="L338" t="s">
        <v>8893</v>
      </c>
      <c r="M338">
        <v>8988.1774343278394</v>
      </c>
      <c r="AA338" s="7" t="s">
        <v>11166</v>
      </c>
      <c r="AB338" s="7" t="str">
        <f>_xlfn.TEXTBEFORE(Table8[[#This Row],[raw]]," ")</f>
        <v>ENZLOAD-ACHBS_m_FWD-ILV26</v>
      </c>
      <c r="AC338" s="7">
        <f>_xlfn.NUMBERVALUE(_xlfn.TEXTAFTER(Table8[[#This Row],[raw]]," "))</f>
        <v>2.7921560935828503E-7</v>
      </c>
      <c r="AE338" s="1" t="s">
        <v>4813</v>
      </c>
      <c r="AF338" s="1" t="s">
        <v>2778</v>
      </c>
      <c r="AG338" s="1">
        <v>8.76123705651011E-2</v>
      </c>
      <c r="AH338" s="1" t="str">
        <f>_xlfn.TEXTAFTER(Table9[[#This Row],[rxn]],"-",-1)</f>
        <v>rt2761</v>
      </c>
      <c r="AI338" s="1" t="str">
        <f>_xlfn.TEXTAFTER(_xlfn.TEXTBEFORE(Table9[[#This Row],[rxn]],"-"&amp;Table9[[#This Row],[enz]]),"RXN-")</f>
        <v>ICDHyi_m_FWD</v>
      </c>
      <c r="AJ338" s="1" t="str">
        <f>_xlfn.TEXTBEFORE(Table9[[#This Row],[rxn]],"_",-1)</f>
        <v>RXN-ICDHyi_m</v>
      </c>
    </row>
    <row r="339" spans="1:36" ht="17" hidden="1" x14ac:dyDescent="0.25">
      <c r="A339" t="s">
        <v>8870</v>
      </c>
      <c r="B339" t="str">
        <f>_xlfn.TEXTAFTER(Table5[[#This Row],[r]],"-",-1)</f>
        <v>rt5121'</v>
      </c>
      <c r="C339" t="str">
        <f>_xlfn.TEXTAFTER(_xlfn.TEXTBEFORE(Table5[[#This Row],[r]],"-"&amp;Table5[[#This Row],[enz]]),"'RXN-")</f>
        <v>ACGAM6S2_r_REV</v>
      </c>
      <c r="D339">
        <v>11171.708534568001</v>
      </c>
      <c r="E339">
        <f>_xlfn.XLOOKUP(Table5[[#This Row],[r]],Table3[r],Table3[kapp],"")</f>
        <v>8988.1774343278394</v>
      </c>
      <c r="F339">
        <f>Table5[[#This Row],[kapp]]-Table5[[#This Row],[old]]</f>
        <v>2183.5311002401613</v>
      </c>
      <c r="G339" t="str" cm="1">
        <f t="array" ref="G339">IF(ROWS(_xlfn._xlws.FILTER(Table5[r],Table5[enz]=Table5[[#This Row],[enz]]))&gt;1,"many","1")</f>
        <v>many</v>
      </c>
      <c r="H339" t="str" cm="1">
        <f t="array" ref="H339">IF(ROWS(_xlfn._xlws.FILTER(Table5[r],Table5[rxn-no-enz]=Table5[[#This Row],[rxn-no-enz]]))&gt;1,"many","1")</f>
        <v>1</v>
      </c>
      <c r="I339" t="str">
        <f>_xlfn.XLOOKUP(SUBSTITUTE(Table5[[#This Row],[r]],"'",""),Table6[rxn],Table6[rxn],"no")</f>
        <v>no</v>
      </c>
      <c r="J339" t="str" cm="1">
        <f t="array" ref="J339">_xlfn.XLOOKUP(Table5[[#This Row],[r]],"'"&amp;Table6[rxn]&amp;"'",Table6[expected kapp],"")</f>
        <v/>
      </c>
      <c r="L339" t="s">
        <v>8894</v>
      </c>
      <c r="M339">
        <v>8988.1774343278394</v>
      </c>
      <c r="AA339" s="7" t="s">
        <v>11167</v>
      </c>
      <c r="AB339" s="7" t="str">
        <f>_xlfn.TEXTBEFORE(Table8[[#This Row],[raw]]," ")</f>
        <v>ENZLOAD-ACITL_c_FWD-rt1358</v>
      </c>
      <c r="AC339" s="7">
        <f>_xlfn.NUMBERVALUE(_xlfn.TEXTAFTER(Table8[[#This Row],[raw]]," "))</f>
        <v>6.3652178272066197E-7</v>
      </c>
      <c r="AE339" s="1" t="s">
        <v>3111</v>
      </c>
      <c r="AF339" s="1" t="s">
        <v>2778</v>
      </c>
      <c r="AG339" s="1">
        <v>7.4007235656507698E-3</v>
      </c>
      <c r="AH339" s="1" t="str">
        <f>_xlfn.TEXTAFTER(Table9[[#This Row],[rxn]],"-",-1)</f>
        <v>rt0716</v>
      </c>
      <c r="AI339" s="1" t="str">
        <f>_xlfn.TEXTAFTER(_xlfn.TEXTBEFORE(Table9[[#This Row],[rxn]],"-"&amp;Table9[[#This Row],[enz]]),"RXN-")</f>
        <v>IG3PS_c_FWD</v>
      </c>
      <c r="AJ339" s="1" t="str">
        <f>_xlfn.TEXTBEFORE(Table9[[#This Row],[rxn]],"_",-1)</f>
        <v>RXN-IG3PS_c</v>
      </c>
    </row>
    <row r="340" spans="1:36" ht="17" hidden="1" x14ac:dyDescent="0.25">
      <c r="A340" t="s">
        <v>8871</v>
      </c>
      <c r="B340" t="str">
        <f>_xlfn.TEXTAFTER(Table5[[#This Row],[r]],"-",-1)</f>
        <v>rt4597'</v>
      </c>
      <c r="C340" t="str">
        <f>_xlfn.TEXTAFTER(_xlfn.TEXTBEFORE(Table5[[#This Row],[r]],"-"&amp;Table5[[#This Row],[enz]]),"'RXN-")</f>
        <v>ACGAMPM_c_REV</v>
      </c>
      <c r="D340">
        <v>11171.708534568001</v>
      </c>
      <c r="E340">
        <f>_xlfn.XLOOKUP(Table5[[#This Row],[r]],Table3[r],Table3[kapp],"")</f>
        <v>8988.1774343278394</v>
      </c>
      <c r="F340">
        <f>Table5[[#This Row],[kapp]]-Table5[[#This Row],[old]]</f>
        <v>2183.5311002401613</v>
      </c>
      <c r="G340" t="str" cm="1">
        <f t="array" ref="G340">IF(ROWS(_xlfn._xlws.FILTER(Table5[r],Table5[enz]=Table5[[#This Row],[enz]]))&gt;1,"many","1")</f>
        <v>many</v>
      </c>
      <c r="H340" t="str" cm="1">
        <f t="array" ref="H340">IF(ROWS(_xlfn._xlws.FILTER(Table5[r],Table5[rxn-no-enz]=Table5[[#This Row],[rxn-no-enz]]))&gt;1,"many","1")</f>
        <v>1</v>
      </c>
      <c r="I340" t="str">
        <f>_xlfn.XLOOKUP(SUBSTITUTE(Table5[[#This Row],[r]],"'",""),Table6[rxn],Table6[rxn],"no")</f>
        <v>no</v>
      </c>
      <c r="J340" t="str" cm="1">
        <f t="array" ref="J340">_xlfn.XLOOKUP(Table5[[#This Row],[r]],"'"&amp;Table6[rxn]&amp;"'",Table6[expected kapp],"")</f>
        <v/>
      </c>
      <c r="L340" t="s">
        <v>8895</v>
      </c>
      <c r="M340">
        <v>8988.1774343278394</v>
      </c>
      <c r="AA340" s="7" t="s">
        <v>11168</v>
      </c>
      <c r="AB340" s="7" t="str">
        <f>_xlfn.TEXTBEFORE(Table8[[#This Row],[raw]]," ")</f>
        <v>ENZLOAD-ACLS_m_FWD-ILV26</v>
      </c>
      <c r="AC340" s="7">
        <f>_xlfn.NUMBERVALUE(_xlfn.TEXTAFTER(Table8[[#This Row],[raw]]," "))</f>
        <v>2.7921560935828503E-7</v>
      </c>
      <c r="AE340" s="1" t="s">
        <v>3112</v>
      </c>
      <c r="AF340" s="1" t="s">
        <v>2778</v>
      </c>
      <c r="AG340" s="1">
        <v>7.4007235656507698E-3</v>
      </c>
      <c r="AH340" s="1" t="str">
        <f>_xlfn.TEXTAFTER(Table9[[#This Row],[rxn]],"-",-1)</f>
        <v>rt0339</v>
      </c>
      <c r="AI340" s="1" t="str">
        <f>_xlfn.TEXTAFTER(_xlfn.TEXTBEFORE(Table9[[#This Row],[rxn]],"-"&amp;Table9[[#This Row],[enz]]),"RXN-")</f>
        <v>IGPDH_c_FWD</v>
      </c>
      <c r="AJ340" s="1" t="str">
        <f>_xlfn.TEXTBEFORE(Table9[[#This Row],[rxn]],"_",-1)</f>
        <v>RXN-IGPDH_c</v>
      </c>
    </row>
    <row r="341" spans="1:36" ht="17" hidden="1" x14ac:dyDescent="0.25">
      <c r="A341" t="s">
        <v>8872</v>
      </c>
      <c r="B341" t="str">
        <f>_xlfn.TEXTAFTER(Table5[[#This Row],[r]],"-",-1)</f>
        <v>rt7899'</v>
      </c>
      <c r="C341" t="str">
        <f>_xlfn.TEXTAFTER(_xlfn.TEXTBEFORE(Table5[[#This Row],[r]],"-"&amp;Table5[[#This Row],[enz]]),"'RXN-")</f>
        <v>ACGS_m_FWD</v>
      </c>
      <c r="D341">
        <v>11171.708534568001</v>
      </c>
      <c r="E341">
        <f>_xlfn.XLOOKUP(Table5[[#This Row],[r]],Table3[r],Table3[kapp],"")</f>
        <v>8988.1774343278394</v>
      </c>
      <c r="F341">
        <f>Table5[[#This Row],[kapp]]-Table5[[#This Row],[old]]</f>
        <v>2183.5311002401613</v>
      </c>
      <c r="G341" t="str" cm="1">
        <f t="array" ref="G341">IF(ROWS(_xlfn._xlws.FILTER(Table5[r],Table5[enz]=Table5[[#This Row],[enz]]))&gt;1,"many","1")</f>
        <v>1</v>
      </c>
      <c r="H341" t="str" cm="1">
        <f t="array" ref="H341">IF(ROWS(_xlfn._xlws.FILTER(Table5[r],Table5[rxn-no-enz]=Table5[[#This Row],[rxn-no-enz]]))&gt;1,"many","1")</f>
        <v>1</v>
      </c>
      <c r="I341" t="str">
        <f>_xlfn.XLOOKUP(SUBSTITUTE(Table5[[#This Row],[r]],"'",""),Table6[rxn],Table6[rxn],"no")</f>
        <v>no</v>
      </c>
      <c r="J341" t="str" cm="1">
        <f t="array" ref="J341">_xlfn.XLOOKUP(Table5[[#This Row],[r]],"'"&amp;Table6[rxn]&amp;"'",Table6[expected kapp],"")</f>
        <v/>
      </c>
      <c r="L341" t="s">
        <v>8896</v>
      </c>
      <c r="M341">
        <v>8988.1774343278394</v>
      </c>
      <c r="AA341" s="7" t="s">
        <v>11169</v>
      </c>
      <c r="AB341" s="7" t="str">
        <f>_xlfn.TEXTBEFORE(Table8[[#This Row],[raw]]," ")</f>
        <v>ENZLOAD-ACOADS180_rm_FWD-rt1362</v>
      </c>
      <c r="AC341" s="7">
        <f>_xlfn.NUMBERVALUE(_xlfn.TEXTAFTER(Table8[[#This Row],[raw]]," "))</f>
        <v>4.7738219114444197E-8</v>
      </c>
      <c r="AE341" s="1" t="s">
        <v>3113</v>
      </c>
      <c r="AF341" s="1" t="s">
        <v>2778</v>
      </c>
      <c r="AG341" s="1">
        <v>4.3509804811225402E-3</v>
      </c>
      <c r="AH341" s="1" t="str">
        <f>_xlfn.TEXTAFTER(Table9[[#This Row],[rxn]],"-",-1)</f>
        <v>rt8196</v>
      </c>
      <c r="AI341" s="1" t="str">
        <f>_xlfn.TEXTAFTER(_xlfn.TEXTBEFORE(Table9[[#This Row],[rxn]],"-"&amp;Table9[[#This Row],[enz]]),"RXN-")</f>
        <v>IGPS_c_FWD</v>
      </c>
      <c r="AJ341" s="1" t="str">
        <f>_xlfn.TEXTBEFORE(Table9[[#This Row],[rxn]],"_",-1)</f>
        <v>RXN-IGPS_c</v>
      </c>
    </row>
    <row r="342" spans="1:36" ht="17" hidden="1" x14ac:dyDescent="0.25">
      <c r="A342" t="s">
        <v>8873</v>
      </c>
      <c r="B342" t="str">
        <f>_xlfn.TEXTAFTER(Table5[[#This Row],[r]],"-",-1)</f>
        <v>rt3378'</v>
      </c>
      <c r="C342" t="str">
        <f>_xlfn.TEXTAFTER(_xlfn.TEXTBEFORE(Table5[[#This Row],[r]],"-"&amp;Table5[[#This Row],[enz]]),"'RXN-")</f>
        <v>ACHAH_c_FWD</v>
      </c>
      <c r="D342">
        <v>11171.708534568001</v>
      </c>
      <c r="E342">
        <f>_xlfn.XLOOKUP(Table5[[#This Row],[r]],Table3[r],Table3[kapp],"")</f>
        <v>8988.1774343278394</v>
      </c>
      <c r="F342">
        <f>Table5[[#This Row],[kapp]]-Table5[[#This Row],[old]]</f>
        <v>2183.5311002401613</v>
      </c>
      <c r="G342" t="str" cm="1">
        <f t="array" ref="G342">IF(ROWS(_xlfn._xlws.FILTER(Table5[r],Table5[enz]=Table5[[#This Row],[enz]]))&gt;1,"many","1")</f>
        <v>many</v>
      </c>
      <c r="H342" t="str" cm="1">
        <f t="array" ref="H342">IF(ROWS(_xlfn._xlws.FILTER(Table5[r],Table5[rxn-no-enz]=Table5[[#This Row],[rxn-no-enz]]))&gt;1,"many","1")</f>
        <v>1</v>
      </c>
      <c r="I342" t="str">
        <f>_xlfn.XLOOKUP(SUBSTITUTE(Table5[[#This Row],[r]],"'",""),Table6[rxn],Table6[rxn],"no")</f>
        <v>no</v>
      </c>
      <c r="J342" t="str" cm="1">
        <f t="array" ref="J342">_xlfn.XLOOKUP(Table5[[#This Row],[r]],"'"&amp;Table6[rxn]&amp;"'",Table6[expected kapp],"")</f>
        <v/>
      </c>
      <c r="L342" t="s">
        <v>8897</v>
      </c>
      <c r="M342">
        <v>8988.1774343278394</v>
      </c>
      <c r="AA342" s="7" t="s">
        <v>11170</v>
      </c>
      <c r="AB342" s="7" t="str">
        <f>_xlfn.TEXTBEFORE(Table8[[#This Row],[raw]]," ")</f>
        <v>ENZLOAD-ACOADS181_rm_FWD-rt0477</v>
      </c>
      <c r="AC342" s="7">
        <f>_xlfn.NUMBERVALUE(_xlfn.TEXTAFTER(Table8[[#This Row],[raw]]," "))</f>
        <v>2.4175880468915999E-8</v>
      </c>
      <c r="AE342" s="1" t="s">
        <v>3114</v>
      </c>
      <c r="AF342" s="1" t="s">
        <v>2778</v>
      </c>
      <c r="AG342" s="9">
        <v>1.1972405860335201E-2</v>
      </c>
      <c r="AH342" s="1" t="str">
        <f>_xlfn.TEXTAFTER(Table9[[#This Row],[rxn]],"-",-1)</f>
        <v>SPONT</v>
      </c>
      <c r="AI342" s="1" t="str">
        <f>_xlfn.TEXTAFTER(_xlfn.TEXTBEFORE(Table9[[#This Row],[rxn]],"-"&amp;Table9[[#This Row],[enz]]),"RXN-")</f>
        <v>ILEt_c_m_FWD</v>
      </c>
      <c r="AJ342" s="1" t="str">
        <f>_xlfn.TEXTBEFORE(Table9[[#This Row],[rxn]],"_",-1)</f>
        <v>RXN-ILEt_c_m</v>
      </c>
    </row>
    <row r="343" spans="1:36" ht="17" hidden="1" x14ac:dyDescent="0.25">
      <c r="A343" t="s">
        <v>8874</v>
      </c>
      <c r="B343" t="str">
        <f>_xlfn.TEXTAFTER(Table5[[#This Row],[r]],"-",-1)</f>
        <v>rt3378'</v>
      </c>
      <c r="C343" t="str">
        <f>_xlfn.TEXTAFTER(_xlfn.TEXTBEFORE(Table5[[#This Row],[r]],"-"&amp;Table5[[#This Row],[enz]]),"'RXN-")</f>
        <v>ACHAH_c_REV</v>
      </c>
      <c r="D343">
        <v>11171.708534568001</v>
      </c>
      <c r="E343">
        <f>_xlfn.XLOOKUP(Table5[[#This Row],[r]],Table3[r],Table3[kapp],"")</f>
        <v>8988.1774343278394</v>
      </c>
      <c r="F343">
        <f>Table5[[#This Row],[kapp]]-Table5[[#This Row],[old]]</f>
        <v>2183.5311002401613</v>
      </c>
      <c r="G343" t="str" cm="1">
        <f t="array" ref="G343">IF(ROWS(_xlfn._xlws.FILTER(Table5[r],Table5[enz]=Table5[[#This Row],[enz]]))&gt;1,"many","1")</f>
        <v>many</v>
      </c>
      <c r="H343" t="str" cm="1">
        <f t="array" ref="H343">IF(ROWS(_xlfn._xlws.FILTER(Table5[r],Table5[rxn-no-enz]=Table5[[#This Row],[rxn-no-enz]]))&gt;1,"many","1")</f>
        <v>1</v>
      </c>
      <c r="I343" t="str">
        <f>_xlfn.XLOOKUP(SUBSTITUTE(Table5[[#This Row],[r]],"'",""),Table6[rxn],Table6[rxn],"no")</f>
        <v>no</v>
      </c>
      <c r="J343" t="str" cm="1">
        <f t="array" ref="J343">_xlfn.XLOOKUP(Table5[[#This Row],[r]],"'"&amp;Table6[rxn]&amp;"'",Table6[expected kapp],"")</f>
        <v/>
      </c>
      <c r="L343" t="s">
        <v>8898</v>
      </c>
      <c r="M343">
        <v>8988.1774343278394</v>
      </c>
      <c r="AA343" s="7" t="s">
        <v>11171</v>
      </c>
      <c r="AB343" s="7" t="str">
        <f>_xlfn.TEXTBEFORE(Table8[[#This Row],[raw]]," ")</f>
        <v>ENZLOAD-ACOADS182_rm_FWD-rt0477</v>
      </c>
      <c r="AC343" s="7">
        <f>_xlfn.NUMBERVALUE(_xlfn.TEXTAFTER(Table8[[#This Row],[raw]]," "))</f>
        <v>2.4175880468915999E-8</v>
      </c>
      <c r="AE343" s="1" t="s">
        <v>3115</v>
      </c>
      <c r="AF343" s="1" t="s">
        <v>2778</v>
      </c>
      <c r="AG343" s="9">
        <v>1.1972405860335201E-2</v>
      </c>
      <c r="AH343" s="1" t="str">
        <f>_xlfn.TEXTAFTER(Table9[[#This Row],[rxn]],"-",-1)</f>
        <v>rt6242_m</v>
      </c>
      <c r="AI343" s="1" t="str">
        <f>_xlfn.TEXTAFTER(_xlfn.TEXTBEFORE(Table9[[#This Row],[rxn]],"-"&amp;Table9[[#This Row],[enz]]),"RXN-")</f>
        <v>ILETA_m_REV</v>
      </c>
      <c r="AJ343" s="1" t="str">
        <f>_xlfn.TEXTBEFORE(Table9[[#This Row],[rxn]],"_",-1)</f>
        <v>RXN-ILETA_m_REV-rt6242</v>
      </c>
    </row>
    <row r="344" spans="1:36" ht="17" hidden="1" x14ac:dyDescent="0.25">
      <c r="A344" t="s">
        <v>8875</v>
      </c>
      <c r="B344" t="str">
        <f>_xlfn.TEXTAFTER(Table5[[#This Row],[r]],"-",-1)</f>
        <v>rt1203'</v>
      </c>
      <c r="C344" t="str">
        <f>_xlfn.TEXTAFTER(_xlfn.TEXTBEFORE(Table5[[#This Row],[r]],"-"&amp;Table5[[#This Row],[enz]]),"'RXN-")</f>
        <v>ACHAH_e_FWD</v>
      </c>
      <c r="D344">
        <v>11171.708534568001</v>
      </c>
      <c r="E344">
        <f>_xlfn.XLOOKUP(Table5[[#This Row],[r]],Table3[r],Table3[kapp],"")</f>
        <v>8988.1774343278394</v>
      </c>
      <c r="F344">
        <f>Table5[[#This Row],[kapp]]-Table5[[#This Row],[old]]</f>
        <v>2183.5311002401613</v>
      </c>
      <c r="G344" t="str" cm="1">
        <f t="array" ref="G344">IF(ROWS(_xlfn._xlws.FILTER(Table5[r],Table5[enz]=Table5[[#This Row],[enz]]))&gt;1,"many","1")</f>
        <v>1</v>
      </c>
      <c r="H344" t="str" cm="1">
        <f t="array" ref="H344">IF(ROWS(_xlfn._xlws.FILTER(Table5[r],Table5[rxn-no-enz]=Table5[[#This Row],[rxn-no-enz]]))&gt;1,"many","1")</f>
        <v>1</v>
      </c>
      <c r="I344" t="str">
        <f>_xlfn.XLOOKUP(SUBSTITUTE(Table5[[#This Row],[r]],"'",""),Table6[rxn],Table6[rxn],"no")</f>
        <v>no</v>
      </c>
      <c r="J344" t="str" cm="1">
        <f t="array" ref="J344">_xlfn.XLOOKUP(Table5[[#This Row],[r]],"'"&amp;Table6[rxn]&amp;"'",Table6[expected kapp],"")</f>
        <v/>
      </c>
      <c r="L344" t="s">
        <v>8899</v>
      </c>
      <c r="M344">
        <v>8988.1774343278394</v>
      </c>
      <c r="AA344" s="7" t="s">
        <v>11172</v>
      </c>
      <c r="AB344" s="7" t="str">
        <f>_xlfn.TEXTBEFORE(Table8[[#This Row],[raw]]," ")</f>
        <v>ENZLOAD-ACOATA_c_FWD-rt0302</v>
      </c>
      <c r="AC344" s="7">
        <f>_xlfn.NUMBERVALUE(_xlfn.TEXTAFTER(Table8[[#This Row],[raw]]," "))</f>
        <v>1.8687608668178899E-8</v>
      </c>
      <c r="AE344" s="1" t="s">
        <v>3116</v>
      </c>
      <c r="AF344" s="1" t="s">
        <v>2778</v>
      </c>
      <c r="AG344" s="9">
        <v>1.1972405860335201E-2</v>
      </c>
      <c r="AH344" s="1" t="str">
        <f>_xlfn.TEXTAFTER(Table9[[#This Row],[rxn]],"-",-1)</f>
        <v>rt5078</v>
      </c>
      <c r="AI344" s="1" t="str">
        <f>_xlfn.TEXTAFTER(_xlfn.TEXTBEFORE(Table9[[#This Row],[rxn]],"-"&amp;Table9[[#This Row],[enz]]),"RXN-")</f>
        <v>ILETRS_c_FWD</v>
      </c>
      <c r="AJ344" s="1" t="str">
        <f>_xlfn.TEXTBEFORE(Table9[[#This Row],[rxn]],"_",-1)</f>
        <v>RXN-ILETRS_c</v>
      </c>
    </row>
    <row r="345" spans="1:36" ht="17" hidden="1" x14ac:dyDescent="0.25">
      <c r="A345" t="s">
        <v>8876</v>
      </c>
      <c r="B345" t="str">
        <f>_xlfn.TEXTAFTER(Table5[[#This Row],[r]],"-",-1)</f>
        <v>rt7317'</v>
      </c>
      <c r="C345" t="str">
        <f>_xlfn.TEXTAFTER(_xlfn.TEXTBEFORE(Table5[[#This Row],[r]],"-"&amp;Table5[[#This Row],[enz]]),"'RXN-")</f>
        <v>ACHBS_m_FWD</v>
      </c>
      <c r="D345">
        <v>11171.708534568001</v>
      </c>
      <c r="E345">
        <f>_xlfn.XLOOKUP(Table5[[#This Row],[r]],Table3[r],Table3[kapp],"")</f>
        <v>8988.1774343278394</v>
      </c>
      <c r="F345">
        <f>Table5[[#This Row],[kapp]]-Table5[[#This Row],[old]]</f>
        <v>2183.5311002401613</v>
      </c>
      <c r="G345" t="str" cm="1">
        <f t="array" ref="G345">IF(ROWS(_xlfn._xlws.FILTER(Table5[r],Table5[enz]=Table5[[#This Row],[enz]]))&gt;1,"many","1")</f>
        <v>many</v>
      </c>
      <c r="H345" t="str" cm="1">
        <f t="array" ref="H345">IF(ROWS(_xlfn._xlws.FILTER(Table5[r],Table5[rxn-no-enz]=Table5[[#This Row],[rxn-no-enz]]))&gt;1,"many","1")</f>
        <v>many</v>
      </c>
      <c r="I345" t="str">
        <f>_xlfn.XLOOKUP(SUBSTITUTE(Table5[[#This Row],[r]],"'",""),Table6[rxn],Table6[rxn],"no")</f>
        <v>no</v>
      </c>
      <c r="J345" t="str" cm="1">
        <f t="array" ref="J345">_xlfn.XLOOKUP(Table5[[#This Row],[r]],"'"&amp;Table6[rxn]&amp;"'",Table6[expected kapp],"")</f>
        <v/>
      </c>
      <c r="L345" t="s">
        <v>8900</v>
      </c>
      <c r="M345">
        <v>8988.1774343278394</v>
      </c>
      <c r="AA345" s="7" t="s">
        <v>11173</v>
      </c>
      <c r="AB345" s="7" t="str">
        <f>_xlfn.TEXTBEFORE(Table8[[#This Row],[raw]]," ")</f>
        <v>ENZLOAD-ACONTa_m_FWD-rt6232</v>
      </c>
      <c r="AC345" s="7">
        <f>_xlfn.NUMBERVALUE(_xlfn.TEXTAFTER(Table8[[#This Row],[raw]]," "))</f>
        <v>2.71936099017098E-8</v>
      </c>
      <c r="AE345" s="1" t="s">
        <v>3117</v>
      </c>
      <c r="AF345" s="1" t="s">
        <v>2778</v>
      </c>
      <c r="AG345" s="1">
        <v>2.08557881869866E-2</v>
      </c>
      <c r="AH345" s="1" t="str">
        <f>_xlfn.TEXTAFTER(Table9[[#This Row],[rxn]],"-",-1)</f>
        <v>rt4053</v>
      </c>
      <c r="AI345" s="1" t="str">
        <f>_xlfn.TEXTAFTER(_xlfn.TEXTBEFORE(Table9[[#This Row],[rxn]],"-"&amp;Table9[[#This Row],[enz]]),"RXN-")</f>
        <v>IMPC_c_FWD</v>
      </c>
      <c r="AJ345" s="1" t="str">
        <f>_xlfn.TEXTBEFORE(Table9[[#This Row],[rxn]],"_",-1)</f>
        <v>RXN-IMPC_c</v>
      </c>
    </row>
    <row r="346" spans="1:36" ht="17" hidden="1" x14ac:dyDescent="0.25">
      <c r="A346" t="s">
        <v>8877</v>
      </c>
      <c r="B346" t="str">
        <f>_xlfn.TEXTAFTER(Table5[[#This Row],[r]],"-",-1)</f>
        <v>rt6872'</v>
      </c>
      <c r="C346" t="str">
        <f>_xlfn.TEXTAFTER(_xlfn.TEXTBEFORE(Table5[[#This Row],[r]],"-"&amp;Table5[[#This Row],[enz]]),"'RXN-")</f>
        <v>ACHLE1_c_FWD</v>
      </c>
      <c r="D346">
        <v>11171.708534568001</v>
      </c>
      <c r="E346">
        <f>_xlfn.XLOOKUP(Table5[[#This Row],[r]],Table3[r],Table3[kapp],"")</f>
        <v>8988.1774343278394</v>
      </c>
      <c r="F346">
        <f>Table5[[#This Row],[kapp]]-Table5[[#This Row],[old]]</f>
        <v>2183.5311002401613</v>
      </c>
      <c r="G346" t="str" cm="1">
        <f t="array" ref="G346">IF(ROWS(_xlfn._xlws.FILTER(Table5[r],Table5[enz]=Table5[[#This Row],[enz]]))&gt;1,"many","1")</f>
        <v>many</v>
      </c>
      <c r="H346" t="str" cm="1">
        <f t="array" ref="H346">IF(ROWS(_xlfn._xlws.FILTER(Table5[r],Table5[rxn-no-enz]=Table5[[#This Row],[rxn-no-enz]]))&gt;1,"many","1")</f>
        <v>1</v>
      </c>
      <c r="I346" t="str">
        <f>_xlfn.XLOOKUP(SUBSTITUTE(Table5[[#This Row],[r]],"'",""),Table6[rxn],Table6[rxn],"no")</f>
        <v>no</v>
      </c>
      <c r="J346" t="str" cm="1">
        <f t="array" ref="J346">_xlfn.XLOOKUP(Table5[[#This Row],[r]],"'"&amp;Table6[rxn]&amp;"'",Table6[expected kapp],"")</f>
        <v/>
      </c>
      <c r="L346" t="s">
        <v>8901</v>
      </c>
      <c r="M346">
        <v>8988.1774343278394</v>
      </c>
      <c r="AA346" s="7" t="s">
        <v>11174</v>
      </c>
      <c r="AB346" s="7" t="str">
        <f>_xlfn.TEXTBEFORE(Table8[[#This Row],[raw]]," ")</f>
        <v>ENZLOAD-ACONTb_m_FWD-rt6232</v>
      </c>
      <c r="AC346" s="7">
        <f>_xlfn.NUMBERVALUE(_xlfn.TEXTAFTER(Table8[[#This Row],[raw]]," "))</f>
        <v>2.71936099017098E-8</v>
      </c>
      <c r="AE346" s="1" t="s">
        <v>3118</v>
      </c>
      <c r="AF346" s="1" t="s">
        <v>2778</v>
      </c>
      <c r="AG346" s="1">
        <v>8.1205148244054004E-3</v>
      </c>
      <c r="AH346" s="1" t="str">
        <f>_xlfn.TEXTAFTER(Table9[[#This Row],[rxn]],"-",-1)</f>
        <v>rt0027</v>
      </c>
      <c r="AI346" s="1" t="str">
        <f>_xlfn.TEXTAFTER(_xlfn.TEXTBEFORE(Table9[[#This Row],[rxn]],"-"&amp;Table9[[#This Row],[enz]]),"RXN-")</f>
        <v>IMPD_c_FWD</v>
      </c>
      <c r="AJ346" s="1" t="str">
        <f>_xlfn.TEXTBEFORE(Table9[[#This Row],[rxn]],"_",-1)</f>
        <v>RXN-IMPD_c</v>
      </c>
    </row>
    <row r="347" spans="1:36" ht="17" hidden="1" x14ac:dyDescent="0.25">
      <c r="A347" t="s">
        <v>8878</v>
      </c>
      <c r="B347" t="str">
        <f>_xlfn.TEXTAFTER(Table5[[#This Row],[r]],"-",-1)</f>
        <v>rt6872'</v>
      </c>
      <c r="C347" t="str">
        <f>_xlfn.TEXTAFTER(_xlfn.TEXTBEFORE(Table5[[#This Row],[r]],"-"&amp;Table5[[#This Row],[enz]]),"'RXN-")</f>
        <v>ACHLE2_c_FWD</v>
      </c>
      <c r="D347">
        <v>11171.708534568001</v>
      </c>
      <c r="E347">
        <f>_xlfn.XLOOKUP(Table5[[#This Row],[r]],Table3[r],Table3[kapp],"")</f>
        <v>8988.1774343278394</v>
      </c>
      <c r="F347">
        <f>Table5[[#This Row],[kapp]]-Table5[[#This Row],[old]]</f>
        <v>2183.5311002401613</v>
      </c>
      <c r="G347" t="str" cm="1">
        <f t="array" ref="G347">IF(ROWS(_xlfn._xlws.FILTER(Table5[r],Table5[enz]=Table5[[#This Row],[enz]]))&gt;1,"many","1")</f>
        <v>many</v>
      </c>
      <c r="H347" t="str" cm="1">
        <f t="array" ref="H347">IF(ROWS(_xlfn._xlws.FILTER(Table5[r],Table5[rxn-no-enz]=Table5[[#This Row],[rxn-no-enz]]))&gt;1,"many","1")</f>
        <v>1</v>
      </c>
      <c r="I347" t="str">
        <f>_xlfn.XLOOKUP(SUBSTITUTE(Table5[[#This Row],[r]],"'",""),Table6[rxn],Table6[rxn],"no")</f>
        <v>no</v>
      </c>
      <c r="J347" t="str" cm="1">
        <f t="array" ref="J347">_xlfn.XLOOKUP(Table5[[#This Row],[r]],"'"&amp;Table6[rxn]&amp;"'",Table6[expected kapp],"")</f>
        <v/>
      </c>
      <c r="L347" t="s">
        <v>8902</v>
      </c>
      <c r="M347">
        <v>8988.1774343278394</v>
      </c>
      <c r="AA347" s="7" t="s">
        <v>11175</v>
      </c>
      <c r="AB347" s="7" t="str">
        <f>_xlfn.TEXTBEFORE(Table8[[#This Row],[raw]]," ")</f>
        <v>ENZLOAD-ACOTAi_m_FWD-rt6510</v>
      </c>
      <c r="AC347" s="7">
        <f>_xlfn.NUMBERVALUE(_xlfn.TEXTAFTER(Table8[[#This Row],[raw]]," "))</f>
        <v>1.8004844617747799E-7</v>
      </c>
      <c r="AE347" s="1" t="s">
        <v>3119</v>
      </c>
      <c r="AF347" s="1" t="s">
        <v>2778</v>
      </c>
      <c r="AG347" s="1">
        <v>5.2236009342834303E-3</v>
      </c>
      <c r="AH347" s="1" t="str">
        <f>_xlfn.TEXTAFTER(Table9[[#This Row],[rxn]],"-",-1)</f>
        <v>SPONT</v>
      </c>
      <c r="AI347" s="1" t="str">
        <f>_xlfn.TEXTAFTER(_xlfn.TEXTBEFORE(Table9[[#This Row],[rxn]],"-"&amp;Table9[[#This Row],[enz]]),"RXN-")</f>
        <v>INOSTt_c_rm_FWD</v>
      </c>
      <c r="AJ347" s="1" t="str">
        <f>_xlfn.TEXTBEFORE(Table9[[#This Row],[rxn]],"_",-1)</f>
        <v>RXN-INOSTt_c_rm</v>
      </c>
    </row>
    <row r="348" spans="1:36" ht="17" hidden="1" x14ac:dyDescent="0.25">
      <c r="A348" t="s">
        <v>8879</v>
      </c>
      <c r="B348" t="str">
        <f>_xlfn.TEXTAFTER(Table5[[#This Row],[r]],"-",-1)</f>
        <v>rt6872'</v>
      </c>
      <c r="C348" t="str">
        <f>_xlfn.TEXTAFTER(_xlfn.TEXTBEFORE(Table5[[#This Row],[r]],"-"&amp;Table5[[#This Row],[enz]]),"'RXN-")</f>
        <v>ACHLE3_c_FWD</v>
      </c>
      <c r="D348">
        <v>11171.708534568001</v>
      </c>
      <c r="E348">
        <f>_xlfn.XLOOKUP(Table5[[#This Row],[r]],Table3[r],Table3[kapp],"")</f>
        <v>8988.1774343278394</v>
      </c>
      <c r="F348">
        <f>Table5[[#This Row],[kapp]]-Table5[[#This Row],[old]]</f>
        <v>2183.5311002401613</v>
      </c>
      <c r="G348" t="str" cm="1">
        <f t="array" ref="G348">IF(ROWS(_xlfn._xlws.FILTER(Table5[r],Table5[enz]=Table5[[#This Row],[enz]]))&gt;1,"many","1")</f>
        <v>many</v>
      </c>
      <c r="H348" t="str" cm="1">
        <f t="array" ref="H348">IF(ROWS(_xlfn._xlws.FILTER(Table5[r],Table5[rxn-no-enz]=Table5[[#This Row],[rxn-no-enz]]))&gt;1,"many","1")</f>
        <v>1</v>
      </c>
      <c r="I348" t="str">
        <f>_xlfn.XLOOKUP(SUBSTITUTE(Table5[[#This Row],[r]],"'",""),Table6[rxn],Table6[rxn],"no")</f>
        <v>no</v>
      </c>
      <c r="J348" t="str" cm="1">
        <f t="array" ref="J348">_xlfn.XLOOKUP(Table5[[#This Row],[r]],"'"&amp;Table6[rxn]&amp;"'",Table6[expected kapp],"")</f>
        <v/>
      </c>
      <c r="L348" t="s">
        <v>8903</v>
      </c>
      <c r="M348">
        <v>8988.1774343278394</v>
      </c>
      <c r="AA348" s="7" t="s">
        <v>11176</v>
      </c>
      <c r="AB348" s="7" t="str">
        <f>_xlfn.TEXTBEFORE(Table8[[#This Row],[raw]]," ")</f>
        <v>ENZLOAD-ACt_c_m_FWD-rt5456</v>
      </c>
      <c r="AC348" s="7">
        <f>_xlfn.NUMBERVALUE(_xlfn.TEXTAFTER(Table8[[#This Row],[raw]]," "))</f>
        <v>0</v>
      </c>
      <c r="AE348" s="1" t="s">
        <v>3120</v>
      </c>
      <c r="AF348" s="1" t="s">
        <v>2778</v>
      </c>
      <c r="AG348" s="1">
        <v>5.2236009342834303E-3</v>
      </c>
      <c r="AH348" s="1" t="str">
        <f>_xlfn.TEXTAFTER(Table9[[#This Row],[rxn]],"-",-1)</f>
        <v>rt0734</v>
      </c>
      <c r="AI348" s="1" t="str">
        <f>_xlfn.TEXTAFTER(_xlfn.TEXTBEFORE(Table9[[#This Row],[rxn]],"-"&amp;Table9[[#This Row],[enz]]),"RXN-")</f>
        <v>INOSTtps_e_FWD</v>
      </c>
      <c r="AJ348" s="1" t="str">
        <f>_xlfn.TEXTBEFORE(Table9[[#This Row],[rxn]],"_",-1)</f>
        <v>RXN-INOSTtps_e</v>
      </c>
    </row>
    <row r="349" spans="1:36" ht="17" hidden="1" x14ac:dyDescent="0.25">
      <c r="A349" t="s">
        <v>8880</v>
      </c>
      <c r="B349" t="str">
        <f>_xlfn.TEXTAFTER(Table5[[#This Row],[r]],"-",-1)</f>
        <v>rt5015'</v>
      </c>
      <c r="C349" t="str">
        <f>_xlfn.TEXTAFTER(_xlfn.TEXTBEFORE(Table5[[#This Row],[r]],"-"&amp;Table5[[#This Row],[enz]]),"'RXN-")</f>
        <v>ACKr_c_FWD</v>
      </c>
      <c r="D349">
        <v>11171.708534568001</v>
      </c>
      <c r="E349">
        <f>_xlfn.XLOOKUP(Table5[[#This Row],[r]],Table3[r],Table3[kapp],"")</f>
        <v>8988.1774343278394</v>
      </c>
      <c r="F349">
        <f>Table5[[#This Row],[kapp]]-Table5[[#This Row],[old]]</f>
        <v>2183.5311002401613</v>
      </c>
      <c r="G349" t="str" cm="1">
        <f t="array" ref="G349">IF(ROWS(_xlfn._xlws.FILTER(Table5[r],Table5[enz]=Table5[[#This Row],[enz]]))&gt;1,"many","1")</f>
        <v>many</v>
      </c>
      <c r="H349" t="str" cm="1">
        <f t="array" ref="H349">IF(ROWS(_xlfn._xlws.FILTER(Table5[r],Table5[rxn-no-enz]=Table5[[#This Row],[rxn-no-enz]]))&gt;1,"many","1")</f>
        <v>1</v>
      </c>
      <c r="I349" t="str">
        <f>_xlfn.XLOOKUP(SUBSTITUTE(Table5[[#This Row],[r]],"'",""),Table6[rxn],Table6[rxn],"no")</f>
        <v>no</v>
      </c>
      <c r="J349" t="str" cm="1">
        <f t="array" ref="J349">_xlfn.XLOOKUP(Table5[[#This Row],[r]],"'"&amp;Table6[rxn]&amp;"'",Table6[expected kapp],"")</f>
        <v/>
      </c>
      <c r="L349" t="s">
        <v>8904</v>
      </c>
      <c r="M349">
        <v>8988.1774343278394</v>
      </c>
      <c r="AA349" s="7" t="s">
        <v>11177</v>
      </c>
      <c r="AB349" s="7" t="str">
        <f>_xlfn.TEXTBEFORE(Table8[[#This Row],[raw]]," ")</f>
        <v>ENZLOAD-ADK1_c_FWD-rt3932</v>
      </c>
      <c r="AC349" s="7">
        <f>_xlfn.NUMBERVALUE(_xlfn.TEXTAFTER(Table8[[#This Row],[raw]]," "))</f>
        <v>1.96800213913276E-7</v>
      </c>
      <c r="AE349" s="1" t="s">
        <v>3121</v>
      </c>
      <c r="AF349" s="1" t="s">
        <v>2778</v>
      </c>
      <c r="AG349" s="1">
        <v>8.9801775857439598E-4</v>
      </c>
      <c r="AH349" s="1" t="str">
        <f>_xlfn.TEXTAFTER(Table9[[#This Row],[rxn]],"-",-1)</f>
        <v>rt4559</v>
      </c>
      <c r="AI349" s="1" t="str">
        <f>_xlfn.TEXTAFTER(_xlfn.TEXTBEFORE(Table9[[#This Row],[rxn]],"-"&amp;Table9[[#This Row],[enz]]),"RXN-")</f>
        <v>IPCS_g_FWD</v>
      </c>
      <c r="AJ349" s="1" t="str">
        <f>_xlfn.TEXTBEFORE(Table9[[#This Row],[rxn]],"_",-1)</f>
        <v>RXN-IPCS_g</v>
      </c>
    </row>
    <row r="350" spans="1:36" ht="17" hidden="1" x14ac:dyDescent="0.25">
      <c r="A350" t="s">
        <v>8881</v>
      </c>
      <c r="B350" t="str">
        <f>_xlfn.TEXTAFTER(Table5[[#This Row],[r]],"-",-1)</f>
        <v>rt5015'</v>
      </c>
      <c r="C350" t="str">
        <f>_xlfn.TEXTAFTER(_xlfn.TEXTBEFORE(Table5[[#This Row],[r]],"-"&amp;Table5[[#This Row],[enz]]),"'RXN-")</f>
        <v>ACKr_c_REV</v>
      </c>
      <c r="D350">
        <v>11171.708534568001</v>
      </c>
      <c r="E350">
        <f>_xlfn.XLOOKUP(Table5[[#This Row],[r]],Table3[r],Table3[kapp],"")</f>
        <v>8988.1774343278394</v>
      </c>
      <c r="F350">
        <f>Table5[[#This Row],[kapp]]-Table5[[#This Row],[old]]</f>
        <v>2183.5311002401613</v>
      </c>
      <c r="G350" t="str" cm="1">
        <f t="array" ref="G350">IF(ROWS(_xlfn._xlws.FILTER(Table5[r],Table5[enz]=Table5[[#This Row],[enz]]))&gt;1,"many","1")</f>
        <v>many</v>
      </c>
      <c r="H350" t="str" cm="1">
        <f t="array" ref="H350">IF(ROWS(_xlfn._xlws.FILTER(Table5[r],Table5[rxn-no-enz]=Table5[[#This Row],[rxn-no-enz]]))&gt;1,"many","1")</f>
        <v>1</v>
      </c>
      <c r="I350" t="str">
        <f>_xlfn.XLOOKUP(SUBSTITUTE(Table5[[#This Row],[r]],"'",""),Table6[rxn],Table6[rxn],"no")</f>
        <v>no</v>
      </c>
      <c r="J350" t="str" cm="1">
        <f t="array" ref="J350">_xlfn.XLOOKUP(Table5[[#This Row],[r]],"'"&amp;Table6[rxn]&amp;"'",Table6[expected kapp],"")</f>
        <v/>
      </c>
      <c r="L350" t="s">
        <v>8905</v>
      </c>
      <c r="M350">
        <v>8988.1774343278394</v>
      </c>
      <c r="AA350" s="7" t="s">
        <v>11178</v>
      </c>
      <c r="AB350" s="7" t="str">
        <f>_xlfn.TEXTBEFORE(Table8[[#This Row],[raw]]," ")</f>
        <v>ENZLOAD-ADMDC_c_FWD-rt2849</v>
      </c>
      <c r="AC350" s="7">
        <f>_xlfn.NUMBERVALUE(_xlfn.TEXTAFTER(Table8[[#This Row],[raw]]," "))</f>
        <v>2.24333452169393E-8</v>
      </c>
      <c r="AE350" s="1" t="s">
        <v>3122</v>
      </c>
      <c r="AF350" s="1" t="s">
        <v>2778</v>
      </c>
      <c r="AG350" s="1">
        <v>2.4530540593720201E-2</v>
      </c>
      <c r="AH350" s="1" t="str">
        <f>_xlfn.TEXTAFTER(Table9[[#This Row],[rxn]],"-",-1)</f>
        <v>rt7835</v>
      </c>
      <c r="AI350" s="1" t="str">
        <f>_xlfn.TEXTAFTER(_xlfn.TEXTBEFORE(Table9[[#This Row],[rxn]],"-"&amp;Table9[[#This Row],[enz]]),"RXN-")</f>
        <v>IPDDI_c_FWD</v>
      </c>
      <c r="AJ350" s="1" t="str">
        <f>_xlfn.TEXTBEFORE(Table9[[#This Row],[rxn]],"_",-1)</f>
        <v>RXN-IPDDI_c</v>
      </c>
    </row>
    <row r="351" spans="1:36" ht="17" hidden="1" x14ac:dyDescent="0.25">
      <c r="A351" t="s">
        <v>8882</v>
      </c>
      <c r="B351" t="str">
        <f>_xlfn.TEXTAFTER(Table5[[#This Row],[r]],"-",-1)</f>
        <v>rt7317'</v>
      </c>
      <c r="C351" t="str">
        <f>_xlfn.TEXTAFTER(_xlfn.TEXTBEFORE(Table5[[#This Row],[r]],"-"&amp;Table5[[#This Row],[enz]]),"'RXN-")</f>
        <v>ACLS_m_FWD</v>
      </c>
      <c r="D351">
        <v>11171.708534568001</v>
      </c>
      <c r="E351">
        <f>_xlfn.XLOOKUP(Table5[[#This Row],[r]],Table3[r],Table3[kapp],"")</f>
        <v>8988.1774343278394</v>
      </c>
      <c r="F351">
        <f>Table5[[#This Row],[kapp]]-Table5[[#This Row],[old]]</f>
        <v>2183.5311002401613</v>
      </c>
      <c r="G351" t="str" cm="1">
        <f t="array" ref="G351">IF(ROWS(_xlfn._xlws.FILTER(Table5[r],Table5[enz]=Table5[[#This Row],[enz]]))&gt;1,"many","1")</f>
        <v>many</v>
      </c>
      <c r="H351" t="str" cm="1">
        <f t="array" ref="H351">IF(ROWS(_xlfn._xlws.FILTER(Table5[r],Table5[rxn-no-enz]=Table5[[#This Row],[rxn-no-enz]]))&gt;1,"many","1")</f>
        <v>many</v>
      </c>
      <c r="I351" t="str">
        <f>_xlfn.XLOOKUP(SUBSTITUTE(Table5[[#This Row],[r]],"'",""),Table6[rxn],Table6[rxn],"no")</f>
        <v>no</v>
      </c>
      <c r="J351" t="str" cm="1">
        <f t="array" ref="J351">_xlfn.XLOOKUP(Table5[[#This Row],[r]],"'"&amp;Table6[rxn]&amp;"'",Table6[expected kapp],"")</f>
        <v/>
      </c>
      <c r="L351" t="s">
        <v>8906</v>
      </c>
      <c r="M351">
        <v>8988.1774343278394</v>
      </c>
      <c r="AA351" s="7" t="s">
        <v>11179</v>
      </c>
      <c r="AB351" s="7" t="str">
        <f>_xlfn.TEXTBEFORE(Table8[[#This Row],[raw]]," ")</f>
        <v>ENZLOAD-ADNK1_c_FWD-rt0017</v>
      </c>
      <c r="AC351" s="7">
        <f>_xlfn.NUMBERVALUE(_xlfn.TEXTAFTER(Table8[[#This Row],[raw]]," "))</f>
        <v>7.5260652975055004E-7</v>
      </c>
      <c r="AE351" s="1" t="s">
        <v>3123</v>
      </c>
      <c r="AF351" s="1" t="s">
        <v>2778</v>
      </c>
      <c r="AG351" s="1">
        <v>2.5841830370664998E-2</v>
      </c>
      <c r="AH351" s="1" t="str">
        <f>_xlfn.TEXTAFTER(Table9[[#This Row],[rxn]],"-",-1)</f>
        <v>UNKNOWN</v>
      </c>
      <c r="AI351" s="1" t="str">
        <f>_xlfn.TEXTAFTER(_xlfn.TEXTBEFORE(Table9[[#This Row],[rxn]],"-"&amp;Table9[[#This Row],[enz]]),"RXN-")</f>
        <v>IPDPt_c_l_REV</v>
      </c>
      <c r="AJ351" s="1" t="str">
        <f>_xlfn.TEXTBEFORE(Table9[[#This Row],[rxn]],"_",-1)</f>
        <v>RXN-IPDPt_c_l</v>
      </c>
    </row>
    <row r="352" spans="1:36" ht="17" hidden="1" x14ac:dyDescent="0.25">
      <c r="A352" t="s">
        <v>8883</v>
      </c>
      <c r="B352" t="str">
        <f>_xlfn.TEXTAFTER(Table5[[#This Row],[r]],"-",-1)</f>
        <v>rt4202'</v>
      </c>
      <c r="C352" t="str">
        <f>_xlfn.TEXTAFTER(_xlfn.TEXTBEFORE(Table5[[#This Row],[r]],"-"&amp;Table5[[#This Row],[enz]]),"'RXN-")</f>
        <v>ACOAD100f_m_FWD</v>
      </c>
      <c r="D352">
        <v>11171.708534568001</v>
      </c>
      <c r="E352">
        <f>_xlfn.XLOOKUP(Table5[[#This Row],[r]],Table3[r],Table3[kapp],"")</f>
        <v>8988.1774343278394</v>
      </c>
      <c r="F352">
        <f>Table5[[#This Row],[kapp]]-Table5[[#This Row],[old]]</f>
        <v>2183.5311002401613</v>
      </c>
      <c r="G352" t="str" cm="1">
        <f t="array" ref="G352">IF(ROWS(_xlfn._xlws.FILTER(Table5[r],Table5[enz]=Table5[[#This Row],[enz]]))&gt;1,"many","1")</f>
        <v>many</v>
      </c>
      <c r="H352" t="str" cm="1">
        <f t="array" ref="H352">IF(ROWS(_xlfn._xlws.FILTER(Table5[r],Table5[rxn-no-enz]=Table5[[#This Row],[rxn-no-enz]]))&gt;1,"many","1")</f>
        <v>1</v>
      </c>
      <c r="I352" t="str">
        <f>_xlfn.XLOOKUP(SUBSTITUTE(Table5[[#This Row],[r]],"'",""),Table6[rxn],Table6[rxn],"no")</f>
        <v>no</v>
      </c>
      <c r="J352" t="str" cm="1">
        <f t="array" ref="J352">_xlfn.XLOOKUP(Table5[[#This Row],[r]],"'"&amp;Table6[rxn]&amp;"'",Table6[expected kapp],"")</f>
        <v/>
      </c>
      <c r="L352" t="s">
        <v>8907</v>
      </c>
      <c r="M352">
        <v>8988.1774343278394</v>
      </c>
      <c r="AA352" s="7" t="s">
        <v>11180</v>
      </c>
      <c r="AB352" s="7" t="str">
        <f>_xlfn.TEXTBEFORE(Table8[[#This Row],[raw]]," ")</f>
        <v>ENZLOAD-ADPATPt_c_m_FWD-rt4336</v>
      </c>
      <c r="AC352" s="7">
        <f>_xlfn.NUMBERVALUE(_xlfn.TEXTAFTER(Table8[[#This Row],[raw]]," "))</f>
        <v>7.8828141059803593E-6</v>
      </c>
      <c r="AE352" s="1" t="s">
        <v>3124</v>
      </c>
      <c r="AF352" s="1" t="s">
        <v>2778</v>
      </c>
      <c r="AG352" s="9">
        <v>3.1519057320933297E-2</v>
      </c>
      <c r="AH352" s="1" t="str">
        <f>_xlfn.TEXTAFTER(Table9[[#This Row],[rxn]],"-",-1)</f>
        <v>rt5526</v>
      </c>
      <c r="AI352" s="1" t="str">
        <f>_xlfn.TEXTAFTER(_xlfn.TEXTBEFORE(Table9[[#This Row],[rxn]],"-"&amp;Table9[[#This Row],[enz]]),"RXN-")</f>
        <v>IPMD_c_FWD</v>
      </c>
      <c r="AJ352" s="1" t="str">
        <f>_xlfn.TEXTBEFORE(Table9[[#This Row],[rxn]],"_",-1)</f>
        <v>RXN-IPMD_c</v>
      </c>
    </row>
    <row r="353" spans="1:36" ht="17" hidden="1" x14ac:dyDescent="0.25">
      <c r="A353" t="s">
        <v>8884</v>
      </c>
      <c r="B353" t="str">
        <f>_xlfn.TEXTAFTER(Table5[[#This Row],[r]],"-",-1)</f>
        <v>rt2040'</v>
      </c>
      <c r="C353" t="str">
        <f>_xlfn.TEXTAFTER(_xlfn.TEXTBEFORE(Table5[[#This Row],[r]],"-"&amp;Table5[[#This Row],[enz]]),"'RXN-")</f>
        <v>ACOAD100f_x_FWD</v>
      </c>
      <c r="D353">
        <v>11171.708534568001</v>
      </c>
      <c r="E353">
        <f>_xlfn.XLOOKUP(Table5[[#This Row],[r]],Table3[r],Table3[kapp],"")</f>
        <v>8988.1774343278394</v>
      </c>
      <c r="F353">
        <f>Table5[[#This Row],[kapp]]-Table5[[#This Row],[old]]</f>
        <v>2183.5311002401613</v>
      </c>
      <c r="G353" t="str" cm="1">
        <f t="array" ref="G353">IF(ROWS(_xlfn._xlws.FILTER(Table5[r],Table5[enz]=Table5[[#This Row],[enz]]))&gt;1,"many","1")</f>
        <v>many</v>
      </c>
      <c r="H353" t="str" cm="1">
        <f t="array" ref="H353">IF(ROWS(_xlfn._xlws.FILTER(Table5[r],Table5[rxn-no-enz]=Table5[[#This Row],[rxn-no-enz]]))&gt;1,"many","1")</f>
        <v>1</v>
      </c>
      <c r="I353" t="str">
        <f>_xlfn.XLOOKUP(SUBSTITUTE(Table5[[#This Row],[r]],"'",""),Table6[rxn],Table6[rxn],"no")</f>
        <v>no</v>
      </c>
      <c r="J353" t="str" cm="1">
        <f t="array" ref="J353">_xlfn.XLOOKUP(Table5[[#This Row],[r]],"'"&amp;Table6[rxn]&amp;"'",Table6[expected kapp],"")</f>
        <v/>
      </c>
      <c r="L353" t="s">
        <v>8908</v>
      </c>
      <c r="M353">
        <v>8988.1774343278394</v>
      </c>
      <c r="AA353" s="7" t="s">
        <v>11181</v>
      </c>
      <c r="AB353" s="7" t="str">
        <f>_xlfn.TEXTBEFORE(Table8[[#This Row],[raw]]," ")</f>
        <v>ENZLOAD-ADPT_c_FWD-rt7825</v>
      </c>
      <c r="AC353" s="7">
        <f>_xlfn.NUMBERVALUE(_xlfn.TEXTAFTER(Table8[[#This Row],[raw]]," "))</f>
        <v>1.2327313894848499E-7</v>
      </c>
      <c r="AE353" s="1" t="s">
        <v>3125</v>
      </c>
      <c r="AF353" s="1" t="s">
        <v>2778</v>
      </c>
      <c r="AG353" s="1">
        <v>3.1519057320933297E-2</v>
      </c>
      <c r="AH353" s="1" t="str">
        <f>_xlfn.TEXTAFTER(Table9[[#This Row],[rxn]],"-",-1)</f>
        <v>rt6546</v>
      </c>
      <c r="AI353" s="1" t="str">
        <f>_xlfn.TEXTAFTER(_xlfn.TEXTBEFORE(Table9[[#This Row],[rxn]],"-"&amp;Table9[[#This Row],[enz]]),"RXN-")</f>
        <v>IPPMIa_c_REV</v>
      </c>
      <c r="AJ353" s="1" t="str">
        <f>_xlfn.TEXTBEFORE(Table9[[#This Row],[rxn]],"_",-1)</f>
        <v>RXN-IPPMIa_c</v>
      </c>
    </row>
    <row r="354" spans="1:36" ht="17" hidden="1" x14ac:dyDescent="0.25">
      <c r="A354" t="s">
        <v>8885</v>
      </c>
      <c r="B354" t="str">
        <f>_xlfn.TEXTAFTER(Table5[[#This Row],[r]],"-",-1)</f>
        <v>rt2040'</v>
      </c>
      <c r="C354" t="str">
        <f>_xlfn.TEXTAFTER(_xlfn.TEXTBEFORE(Table5[[#This Row],[r]],"-"&amp;Table5[[#This Row],[enz]]),"'RXN-")</f>
        <v>ACOAD101df_x_FWD</v>
      </c>
      <c r="D354">
        <v>11171.708534568001</v>
      </c>
      <c r="E354">
        <f>_xlfn.XLOOKUP(Table5[[#This Row],[r]],Table3[r],Table3[kapp],"")</f>
        <v>8988.1774343278394</v>
      </c>
      <c r="F354">
        <f>Table5[[#This Row],[kapp]]-Table5[[#This Row],[old]]</f>
        <v>2183.5311002401613</v>
      </c>
      <c r="G354" t="str" cm="1">
        <f t="array" ref="G354">IF(ROWS(_xlfn._xlws.FILTER(Table5[r],Table5[enz]=Table5[[#This Row],[enz]]))&gt;1,"many","1")</f>
        <v>many</v>
      </c>
      <c r="H354" t="str" cm="1">
        <f t="array" ref="H354">IF(ROWS(_xlfn._xlws.FILTER(Table5[r],Table5[rxn-no-enz]=Table5[[#This Row],[rxn-no-enz]]))&gt;1,"many","1")</f>
        <v>1</v>
      </c>
      <c r="I354" t="str">
        <f>_xlfn.XLOOKUP(SUBSTITUTE(Table5[[#This Row],[r]],"'",""),Table6[rxn],Table6[rxn],"no")</f>
        <v>no</v>
      </c>
      <c r="J354" t="str" cm="1">
        <f t="array" ref="J354">_xlfn.XLOOKUP(Table5[[#This Row],[r]],"'"&amp;Table6[rxn]&amp;"'",Table6[expected kapp],"")</f>
        <v/>
      </c>
      <c r="L354" t="s">
        <v>8909</v>
      </c>
      <c r="M354">
        <v>8988.1774343278394</v>
      </c>
      <c r="AA354" s="7" t="s">
        <v>11182</v>
      </c>
      <c r="AB354" s="7" t="str">
        <f>_xlfn.TEXTBEFORE(Table8[[#This Row],[raw]]," ")</f>
        <v>ENZLOAD-ADSK_c_FWD-rt0341</v>
      </c>
      <c r="AC354" s="7">
        <f>_xlfn.NUMBERVALUE(_xlfn.TEXTAFTER(Table8[[#This Row],[raw]]," "))</f>
        <v>2.4084422929286801E-7</v>
      </c>
      <c r="AE354" s="1" t="s">
        <v>3126</v>
      </c>
      <c r="AF354" s="1" t="s">
        <v>2778</v>
      </c>
      <c r="AG354" s="1">
        <v>3.1519057320933297E-2</v>
      </c>
      <c r="AH354" s="1" t="str">
        <f>_xlfn.TEXTAFTER(Table9[[#This Row],[rxn]],"-",-1)</f>
        <v>rt6546</v>
      </c>
      <c r="AI354" s="1" t="str">
        <f>_xlfn.TEXTAFTER(_xlfn.TEXTBEFORE(Table9[[#This Row],[rxn]],"-"&amp;Table9[[#This Row],[enz]]),"RXN-")</f>
        <v>IPPMIb_c_REV</v>
      </c>
      <c r="AJ354" s="1" t="str">
        <f>_xlfn.TEXTBEFORE(Table9[[#This Row],[rxn]],"_",-1)</f>
        <v>RXN-IPPMIb_c</v>
      </c>
    </row>
    <row r="355" spans="1:36" ht="17" hidden="1" x14ac:dyDescent="0.25">
      <c r="A355" t="s">
        <v>8886</v>
      </c>
      <c r="B355" t="str">
        <f>_xlfn.TEXTAFTER(Table5[[#This Row],[r]],"-",-1)</f>
        <v>rt2040'</v>
      </c>
      <c r="C355" t="str">
        <f>_xlfn.TEXTAFTER(_xlfn.TEXTBEFORE(Table5[[#This Row],[r]],"-"&amp;Table5[[#This Row],[enz]]),"'RXN-")</f>
        <v>ACOAD102ef_x_FWD</v>
      </c>
      <c r="D355">
        <v>11171.708534568001</v>
      </c>
      <c r="E355">
        <f>_xlfn.XLOOKUP(Table5[[#This Row],[r]],Table3[r],Table3[kapp],"")</f>
        <v>8988.1774343278394</v>
      </c>
      <c r="F355">
        <f>Table5[[#This Row],[kapp]]-Table5[[#This Row],[old]]</f>
        <v>2183.5311002401613</v>
      </c>
      <c r="G355" t="str" cm="1">
        <f t="array" ref="G355">IF(ROWS(_xlfn._xlws.FILTER(Table5[r],Table5[enz]=Table5[[#This Row],[enz]]))&gt;1,"many","1")</f>
        <v>many</v>
      </c>
      <c r="H355" t="str" cm="1">
        <f t="array" ref="H355">IF(ROWS(_xlfn._xlws.FILTER(Table5[r],Table5[rxn-no-enz]=Table5[[#This Row],[rxn-no-enz]]))&gt;1,"many","1")</f>
        <v>1</v>
      </c>
      <c r="I355" t="str">
        <f>_xlfn.XLOOKUP(SUBSTITUTE(Table5[[#This Row],[r]],"'",""),Table6[rxn],Table6[rxn],"no")</f>
        <v>no</v>
      </c>
      <c r="J355" t="str" cm="1">
        <f t="array" ref="J355">_xlfn.XLOOKUP(Table5[[#This Row],[r]],"'"&amp;Table6[rxn]&amp;"'",Table6[expected kapp],"")</f>
        <v/>
      </c>
      <c r="L355" t="s">
        <v>8910</v>
      </c>
      <c r="M355">
        <v>8988.1774343278394</v>
      </c>
      <c r="AA355" s="7" t="s">
        <v>11183</v>
      </c>
      <c r="AB355" s="7" t="str">
        <f>_xlfn.TEXTBEFORE(Table8[[#This Row],[raw]]," ")</f>
        <v>ENZLOAD-ADSL1r_c_FWD-rt7437</v>
      </c>
      <c r="AC355" s="7">
        <f>_xlfn.NUMBERVALUE(_xlfn.TEXTAFTER(Table8[[#This Row],[raw]]," "))</f>
        <v>5.2348947955013601E-8</v>
      </c>
      <c r="AE355" s="1" t="s">
        <v>3127</v>
      </c>
      <c r="AF355" s="1" t="s">
        <v>2778</v>
      </c>
      <c r="AG355" s="1">
        <v>3.1519057320933297E-2</v>
      </c>
      <c r="AH355" s="1" t="str">
        <f>_xlfn.TEXTAFTER(Table9[[#This Row],[rxn]],"-",-1)</f>
        <v>rt7120</v>
      </c>
      <c r="AI355" s="1" t="str">
        <f>_xlfn.TEXTAFTER(_xlfn.TEXTBEFORE(Table9[[#This Row],[rxn]],"-"&amp;Table9[[#This Row],[enz]]),"RXN-")</f>
        <v>IPPS_c_FWD</v>
      </c>
      <c r="AJ355" s="1" t="str">
        <f>_xlfn.TEXTBEFORE(Table9[[#This Row],[rxn]],"_",-1)</f>
        <v>RXN-IPPS_c</v>
      </c>
    </row>
    <row r="356" spans="1:36" ht="17" hidden="1" x14ac:dyDescent="0.25">
      <c r="A356" t="s">
        <v>8887</v>
      </c>
      <c r="B356" t="str">
        <f>_xlfn.TEXTAFTER(Table5[[#This Row],[r]],"-",-1)</f>
        <v>rt4202'</v>
      </c>
      <c r="C356" t="str">
        <f>_xlfn.TEXTAFTER(_xlfn.TEXTBEFORE(Table5[[#This Row],[r]],"-"&amp;Table5[[#This Row],[enz]]),"'RXN-")</f>
        <v>ACOAD120f_m_FWD</v>
      </c>
      <c r="D356">
        <v>11171.708534568001</v>
      </c>
      <c r="E356">
        <f>_xlfn.XLOOKUP(Table5[[#This Row],[r]],Table3[r],Table3[kapp],"")</f>
        <v>8988.1774343278394</v>
      </c>
      <c r="F356">
        <f>Table5[[#This Row],[kapp]]-Table5[[#This Row],[old]]</f>
        <v>2183.5311002401613</v>
      </c>
      <c r="G356" t="str" cm="1">
        <f t="array" ref="G356">IF(ROWS(_xlfn._xlws.FILTER(Table5[r],Table5[enz]=Table5[[#This Row],[enz]]))&gt;1,"many","1")</f>
        <v>many</v>
      </c>
      <c r="H356" t="str" cm="1">
        <f t="array" ref="H356">IF(ROWS(_xlfn._xlws.FILTER(Table5[r],Table5[rxn-no-enz]=Table5[[#This Row],[rxn-no-enz]]))&gt;1,"many","1")</f>
        <v>1</v>
      </c>
      <c r="I356" t="str">
        <f>_xlfn.XLOOKUP(SUBSTITUTE(Table5[[#This Row],[r]],"'",""),Table6[rxn],Table6[rxn],"no")</f>
        <v>no</v>
      </c>
      <c r="J356" t="str" cm="1">
        <f t="array" ref="J356">_xlfn.XLOOKUP(Table5[[#This Row],[r]],"'"&amp;Table6[rxn]&amp;"'",Table6[expected kapp],"")</f>
        <v/>
      </c>
      <c r="L356" t="s">
        <v>8911</v>
      </c>
      <c r="M356">
        <v>8988.1774343278394</v>
      </c>
      <c r="AA356" s="7" t="s">
        <v>11184</v>
      </c>
      <c r="AB356" s="7" t="str">
        <f>_xlfn.TEXTBEFORE(Table8[[#This Row],[raw]]," ")</f>
        <v>ENZLOAD-ADSL2i_c_FWD-rt7437</v>
      </c>
      <c r="AC356" s="7">
        <f>_xlfn.NUMBERVALUE(_xlfn.TEXTAFTER(Table8[[#This Row],[raw]]," "))</f>
        <v>5.2348947955013601E-8</v>
      </c>
      <c r="AE356" s="1" t="s">
        <v>3128</v>
      </c>
      <c r="AF356" s="1" t="s">
        <v>2778</v>
      </c>
      <c r="AG356" s="1">
        <v>5.22513076488633E-2</v>
      </c>
      <c r="AH356" s="1" t="str">
        <f>_xlfn.TEXTAFTER(Table9[[#This Row],[rxn]],"-",-1)</f>
        <v>rt0808</v>
      </c>
      <c r="AI356" s="1" t="str">
        <f>_xlfn.TEXTAFTER(_xlfn.TEXTBEFORE(Table9[[#This Row],[rxn]],"-"&amp;Table9[[#This Row],[enz]]),"RXN-")</f>
        <v>KARA1i_m_FWD</v>
      </c>
      <c r="AJ356" s="1" t="str">
        <f>_xlfn.TEXTBEFORE(Table9[[#This Row],[rxn]],"_",-1)</f>
        <v>RXN-KARA1i_m</v>
      </c>
    </row>
    <row r="357" spans="1:36" ht="17" hidden="1" x14ac:dyDescent="0.25">
      <c r="A357" t="s">
        <v>8888</v>
      </c>
      <c r="B357" t="str">
        <f>_xlfn.TEXTAFTER(Table5[[#This Row],[r]],"-",-1)</f>
        <v>rt2040'</v>
      </c>
      <c r="C357" t="str">
        <f>_xlfn.TEXTAFTER(_xlfn.TEXTBEFORE(Table5[[#This Row],[r]],"-"&amp;Table5[[#This Row],[enz]]),"'RXN-")</f>
        <v>ACOAD120f_x_FWD</v>
      </c>
      <c r="D357">
        <v>11171.708534568001</v>
      </c>
      <c r="E357">
        <f>_xlfn.XLOOKUP(Table5[[#This Row],[r]],Table3[r],Table3[kapp],"")</f>
        <v>8988.1774343278394</v>
      </c>
      <c r="F357">
        <f>Table5[[#This Row],[kapp]]-Table5[[#This Row],[old]]</f>
        <v>2183.5311002401613</v>
      </c>
      <c r="G357" t="str" cm="1">
        <f t="array" ref="G357">IF(ROWS(_xlfn._xlws.FILTER(Table5[r],Table5[enz]=Table5[[#This Row],[enz]]))&gt;1,"many","1")</f>
        <v>many</v>
      </c>
      <c r="H357" t="str" cm="1">
        <f t="array" ref="H357">IF(ROWS(_xlfn._xlws.FILTER(Table5[r],Table5[rxn-no-enz]=Table5[[#This Row],[rxn-no-enz]]))&gt;1,"many","1")</f>
        <v>1</v>
      </c>
      <c r="I357" t="str">
        <f>_xlfn.XLOOKUP(SUBSTITUTE(Table5[[#This Row],[r]],"'",""),Table6[rxn],Table6[rxn],"no")</f>
        <v>no</v>
      </c>
      <c r="J357" t="str" cm="1">
        <f t="array" ref="J357">_xlfn.XLOOKUP(Table5[[#This Row],[r]],"'"&amp;Table6[rxn]&amp;"'",Table6[expected kapp],"")</f>
        <v/>
      </c>
      <c r="L357" t="s">
        <v>8912</v>
      </c>
      <c r="M357">
        <v>8988.1774343278394</v>
      </c>
      <c r="AA357" s="7" t="s">
        <v>11185</v>
      </c>
      <c r="AB357" s="7" t="str">
        <f>_xlfn.TEXTBEFORE(Table8[[#This Row],[raw]]," ")</f>
        <v>ENZLOAD-ADSS_c_FWD-rt3802</v>
      </c>
      <c r="AC357" s="7">
        <f>_xlfn.NUMBERVALUE(_xlfn.TEXTAFTER(Table8[[#This Row],[raw]]," "))</f>
        <v>2.8983031142006901E-7</v>
      </c>
      <c r="AE357" s="1" t="s">
        <v>3129</v>
      </c>
      <c r="AF357" s="1" t="s">
        <v>2778</v>
      </c>
      <c r="AG357" s="1">
        <v>1.1972405860335201E-2</v>
      </c>
      <c r="AH357" s="1" t="str">
        <f>_xlfn.TEXTAFTER(Table9[[#This Row],[rxn]],"-",-1)</f>
        <v>rt0808</v>
      </c>
      <c r="AI357" s="1" t="str">
        <f>_xlfn.TEXTAFTER(_xlfn.TEXTBEFORE(Table9[[#This Row],[rxn]],"-"&amp;Table9[[#This Row],[enz]]),"RXN-")</f>
        <v>KARA2i_m_FWD</v>
      </c>
      <c r="AJ357" s="1" t="str">
        <f>_xlfn.TEXTBEFORE(Table9[[#This Row],[rxn]],"_",-1)</f>
        <v>RXN-KARA2i_m</v>
      </c>
    </row>
    <row r="358" spans="1:36" ht="17" hidden="1" x14ac:dyDescent="0.25">
      <c r="A358" t="s">
        <v>8889</v>
      </c>
      <c r="B358" t="str">
        <f>_xlfn.TEXTAFTER(Table5[[#This Row],[r]],"-",-1)</f>
        <v>rt2040'</v>
      </c>
      <c r="C358" t="str">
        <f>_xlfn.TEXTAFTER(_xlfn.TEXTBEFORE(Table5[[#This Row],[r]],"-"&amp;Table5[[#This Row],[enz]]),"'RXN-")</f>
        <v>ACOAD121af_x_FWD</v>
      </c>
      <c r="D358">
        <v>11171.708534568001</v>
      </c>
      <c r="E358">
        <f>_xlfn.XLOOKUP(Table5[[#This Row],[r]],Table3[r],Table3[kapp],"")</f>
        <v>8988.1774343278394</v>
      </c>
      <c r="F358">
        <f>Table5[[#This Row],[kapp]]-Table5[[#This Row],[old]]</f>
        <v>2183.5311002401613</v>
      </c>
      <c r="G358" t="str" cm="1">
        <f t="array" ref="G358">IF(ROWS(_xlfn._xlws.FILTER(Table5[r],Table5[enz]=Table5[[#This Row],[enz]]))&gt;1,"many","1")</f>
        <v>many</v>
      </c>
      <c r="H358" t="str" cm="1">
        <f t="array" ref="H358">IF(ROWS(_xlfn._xlws.FILTER(Table5[r],Table5[rxn-no-enz]=Table5[[#This Row],[rxn-no-enz]]))&gt;1,"many","1")</f>
        <v>1</v>
      </c>
      <c r="I358" t="str">
        <f>_xlfn.XLOOKUP(SUBSTITUTE(Table5[[#This Row],[r]],"'",""),Table6[rxn],Table6[rxn],"no")</f>
        <v>no</v>
      </c>
      <c r="J358" t="str" cm="1">
        <f t="array" ref="J358">_xlfn.XLOOKUP(Table5[[#This Row],[r]],"'"&amp;Table6[rxn]&amp;"'",Table6[expected kapp],"")</f>
        <v/>
      </c>
      <c r="L358" t="s">
        <v>8913</v>
      </c>
      <c r="M358">
        <v>8988.1774343278394</v>
      </c>
      <c r="AA358" s="7" t="s">
        <v>11186</v>
      </c>
      <c r="AB358" s="7" t="str">
        <f>_xlfn.TEXTBEFORE(Table8[[#This Row],[raw]]," ")</f>
        <v>ENZLOAD-AFAT_c_FWD-rt3174_c</v>
      </c>
      <c r="AC358" s="7">
        <f>_xlfn.NUMBERVALUE(_xlfn.TEXTAFTER(Table8[[#This Row],[raw]]," "))</f>
        <v>1.0061997401891699E-7</v>
      </c>
      <c r="AE358" s="1" t="s">
        <v>3130</v>
      </c>
      <c r="AF358" s="1" t="s">
        <v>2778</v>
      </c>
      <c r="AG358" s="1">
        <v>6.70818174648702E-2</v>
      </c>
      <c r="AH358" s="1" t="str">
        <f>_xlfn.TEXTAFTER(Table9[[#This Row],[rxn]],"-",-1)</f>
        <v>UNKNOWN</v>
      </c>
      <c r="AI358" s="1" t="str">
        <f>_xlfn.TEXTAFTER(_xlfn.TEXTBEFORE(Table9[[#This Row],[rxn]],"-"&amp;Table9[[#This Row],[enz]]),"RXN-")</f>
        <v>Kt_c_e_FWD</v>
      </c>
      <c r="AJ358" s="1" t="str">
        <f>_xlfn.TEXTBEFORE(Table9[[#This Row],[rxn]],"_",-1)</f>
        <v>RXN-Kt_c_e</v>
      </c>
    </row>
    <row r="359" spans="1:36" ht="17" hidden="1" x14ac:dyDescent="0.25">
      <c r="A359" t="s">
        <v>8890</v>
      </c>
      <c r="B359" t="str">
        <f>_xlfn.TEXTAFTER(Table5[[#This Row],[r]],"-",-1)</f>
        <v>rt2040'</v>
      </c>
      <c r="C359" t="str">
        <f>_xlfn.TEXTAFTER(_xlfn.TEXTBEFORE(Table5[[#This Row],[r]],"-"&amp;Table5[[#This Row],[enz]]),"'RXN-")</f>
        <v>ACOAD140f_x_FWD</v>
      </c>
      <c r="D359">
        <v>11171.708534568001</v>
      </c>
      <c r="E359">
        <f>_xlfn.XLOOKUP(Table5[[#This Row],[r]],Table3[r],Table3[kapp],"")</f>
        <v>8988.1774343278394</v>
      </c>
      <c r="F359">
        <f>Table5[[#This Row],[kapp]]-Table5[[#This Row],[old]]</f>
        <v>2183.5311002401613</v>
      </c>
      <c r="G359" t="str" cm="1">
        <f t="array" ref="G359">IF(ROWS(_xlfn._xlws.FILTER(Table5[r],Table5[enz]=Table5[[#This Row],[enz]]))&gt;1,"many","1")</f>
        <v>many</v>
      </c>
      <c r="H359" t="str" cm="1">
        <f t="array" ref="H359">IF(ROWS(_xlfn._xlws.FILTER(Table5[r],Table5[rxn-no-enz]=Table5[[#This Row],[rxn-no-enz]]))&gt;1,"many","1")</f>
        <v>1</v>
      </c>
      <c r="I359" t="str">
        <f>_xlfn.XLOOKUP(SUBSTITUTE(Table5[[#This Row],[r]],"'",""),Table6[rxn],Table6[rxn],"no")</f>
        <v>no</v>
      </c>
      <c r="J359" t="str" cm="1">
        <f t="array" ref="J359">_xlfn.XLOOKUP(Table5[[#This Row],[r]],"'"&amp;Table6[rxn]&amp;"'",Table6[expected kapp],"")</f>
        <v/>
      </c>
      <c r="L359" t="s">
        <v>8914</v>
      </c>
      <c r="M359">
        <v>8988.1774343278394</v>
      </c>
      <c r="AA359" s="7" t="s">
        <v>11187</v>
      </c>
      <c r="AB359" s="7" t="str">
        <f>_xlfn.TEXTBEFORE(Table8[[#This Row],[raw]]," ")</f>
        <v>ENZLOAD-AGPAT_l_FWD-rt1378</v>
      </c>
      <c r="AC359" s="7">
        <f>_xlfn.NUMBERVALUE(_xlfn.TEXTAFTER(Table8[[#This Row],[raw]]," "))</f>
        <v>2.5596213429730601E-9</v>
      </c>
      <c r="AE359" s="1" t="s">
        <v>3132</v>
      </c>
      <c r="AF359" s="1" t="s">
        <v>2778</v>
      </c>
      <c r="AG359" s="1">
        <v>0.90403775036165401</v>
      </c>
      <c r="AH359" s="1" t="str">
        <f>_xlfn.TEXTAFTER(Table9[[#This Row],[rxn]],"-",-1)</f>
        <v>SPONT</v>
      </c>
      <c r="AI359" s="1" t="str">
        <f>_xlfn.TEXTAFTER(_xlfn.TEXTBEFORE(Table9[[#This Row],[rxn]],"-"&amp;Table9[[#This Row],[enz]]),"RXN-")</f>
        <v>LACPYRt_c_m_REV</v>
      </c>
      <c r="AJ359" s="1" t="str">
        <f>_xlfn.TEXTBEFORE(Table9[[#This Row],[rxn]],"_",-1)</f>
        <v>RXN-LACPYRt_c_m</v>
      </c>
    </row>
    <row r="360" spans="1:36" ht="17" hidden="1" x14ac:dyDescent="0.25">
      <c r="A360" t="s">
        <v>8891</v>
      </c>
      <c r="B360" t="str">
        <f>_xlfn.TEXTAFTER(Table5[[#This Row],[r]],"-",-1)</f>
        <v>rt2040'</v>
      </c>
      <c r="C360" t="str">
        <f>_xlfn.TEXTAFTER(_xlfn.TEXTBEFORE(Table5[[#This Row],[r]],"-"&amp;Table5[[#This Row],[enz]]),"'RXN-")</f>
        <v>ACOAD141af_x_FWD</v>
      </c>
      <c r="D360">
        <v>11171.708534568001</v>
      </c>
      <c r="E360">
        <f>_xlfn.XLOOKUP(Table5[[#This Row],[r]],Table3[r],Table3[kapp],"")</f>
        <v>8988.1774343278394</v>
      </c>
      <c r="F360">
        <f>Table5[[#This Row],[kapp]]-Table5[[#This Row],[old]]</f>
        <v>2183.5311002401613</v>
      </c>
      <c r="G360" t="str" cm="1">
        <f t="array" ref="G360">IF(ROWS(_xlfn._xlws.FILTER(Table5[r],Table5[enz]=Table5[[#This Row],[enz]]))&gt;1,"many","1")</f>
        <v>many</v>
      </c>
      <c r="H360" t="str" cm="1">
        <f t="array" ref="H360">IF(ROWS(_xlfn._xlws.FILTER(Table5[r],Table5[rxn-no-enz]=Table5[[#This Row],[rxn-no-enz]]))&gt;1,"many","1")</f>
        <v>1</v>
      </c>
      <c r="I360" t="str">
        <f>_xlfn.XLOOKUP(SUBSTITUTE(Table5[[#This Row],[r]],"'",""),Table6[rxn],Table6[rxn],"no")</f>
        <v>no</v>
      </c>
      <c r="J360" t="str" cm="1">
        <f t="array" ref="J360">_xlfn.XLOOKUP(Table5[[#This Row],[r]],"'"&amp;Table6[rxn]&amp;"'",Table6[expected kapp],"")</f>
        <v/>
      </c>
      <c r="L360" t="s">
        <v>8915</v>
      </c>
      <c r="M360">
        <v>8988.1774343278394</v>
      </c>
      <c r="AA360" s="7" t="s">
        <v>11188</v>
      </c>
      <c r="AB360" s="7" t="str">
        <f>_xlfn.TEXTBEFORE(Table8[[#This Row],[raw]]," ")</f>
        <v>ENZLOAD-AGPRi_m_FWD-rt1009</v>
      </c>
      <c r="AC360" s="7">
        <f>_xlfn.NUMBERVALUE(_xlfn.TEXTAFTER(Table8[[#This Row],[raw]]," "))</f>
        <v>4.3087256590966302E-7</v>
      </c>
      <c r="AE360" s="1" t="s">
        <v>3133</v>
      </c>
      <c r="AF360" s="1" t="s">
        <v>2778</v>
      </c>
      <c r="AG360" s="9">
        <v>0.90403775036165401</v>
      </c>
      <c r="AH360" s="1" t="str">
        <f>_xlfn.TEXTAFTER(Table9[[#This Row],[rxn]],"-",-1)</f>
        <v>SPONT</v>
      </c>
      <c r="AI360" s="1" t="str">
        <f>_xlfn.TEXTAFTER(_xlfn.TEXTBEFORE(Table9[[#This Row],[rxn]],"-"&amp;Table9[[#This Row],[enz]]),"RXN-")</f>
        <v>LACtps_m_FWD</v>
      </c>
      <c r="AJ360" s="1" t="str">
        <f>_xlfn.TEXTBEFORE(Table9[[#This Row],[rxn]],"_",-1)</f>
        <v>RXN-LACtps_m</v>
      </c>
    </row>
    <row r="361" spans="1:36" ht="17" hidden="1" x14ac:dyDescent="0.25">
      <c r="A361" t="s">
        <v>8892</v>
      </c>
      <c r="B361" t="str">
        <f>_xlfn.TEXTAFTER(Table5[[#This Row],[r]],"-",-1)</f>
        <v>rt2040'</v>
      </c>
      <c r="C361" t="str">
        <f>_xlfn.TEXTAFTER(_xlfn.TEXTBEFORE(Table5[[#This Row],[r]],"-"&amp;Table5[[#This Row],[enz]]),"'RXN-")</f>
        <v>ACOAD141bf_x_FWD</v>
      </c>
      <c r="D361">
        <v>11171.708534568001</v>
      </c>
      <c r="E361">
        <f>_xlfn.XLOOKUP(Table5[[#This Row],[r]],Table3[r],Table3[kapp],"")</f>
        <v>8988.1774343278394</v>
      </c>
      <c r="F361">
        <f>Table5[[#This Row],[kapp]]-Table5[[#This Row],[old]]</f>
        <v>2183.5311002401613</v>
      </c>
      <c r="G361" t="str" cm="1">
        <f t="array" ref="G361">IF(ROWS(_xlfn._xlws.FILTER(Table5[r],Table5[enz]=Table5[[#This Row],[enz]]))&gt;1,"many","1")</f>
        <v>many</v>
      </c>
      <c r="H361" t="str" cm="1">
        <f t="array" ref="H361">IF(ROWS(_xlfn._xlws.FILTER(Table5[r],Table5[rxn-no-enz]=Table5[[#This Row],[rxn-no-enz]]))&gt;1,"many","1")</f>
        <v>1</v>
      </c>
      <c r="I361" t="str">
        <f>_xlfn.XLOOKUP(SUBSTITUTE(Table5[[#This Row],[r]],"'",""),Table6[rxn],Table6[rxn],"no")</f>
        <v>no</v>
      </c>
      <c r="J361" t="str" cm="1">
        <f t="array" ref="J361">_xlfn.XLOOKUP(Table5[[#This Row],[r]],"'"&amp;Table6[rxn]&amp;"'",Table6[expected kapp],"")</f>
        <v/>
      </c>
      <c r="L361" t="s">
        <v>8916</v>
      </c>
      <c r="M361">
        <v>8988.1774343278394</v>
      </c>
      <c r="AA361" s="7" t="s">
        <v>11189</v>
      </c>
      <c r="AB361" s="7" t="str">
        <f>_xlfn.TEXTBEFORE(Table8[[#This Row],[raw]]," ")</f>
        <v>ENZLOAD-AHCi_c_FWD-rt4544</v>
      </c>
      <c r="AC361" s="7">
        <f>_xlfn.NUMBERVALUE(_xlfn.TEXTAFTER(Table8[[#This Row],[raw]]," "))</f>
        <v>9.0939701796397803E-7</v>
      </c>
      <c r="AE361" s="1" t="s">
        <v>3134</v>
      </c>
      <c r="AF361" s="1" t="s">
        <v>2778</v>
      </c>
      <c r="AG361" s="1">
        <v>3.1519057320933297E-2</v>
      </c>
      <c r="AH361" s="1" t="str">
        <f>_xlfn.TEXTAFTER(Table9[[#This Row],[rxn]],"-",-1)</f>
        <v>rt6485</v>
      </c>
      <c r="AI361" s="1" t="str">
        <f>_xlfn.TEXTAFTER(_xlfn.TEXTBEFORE(Table9[[#This Row],[rxn]],"-"&amp;Table9[[#This Row],[enz]]),"RXN-")</f>
        <v>LEUTA_c_REV</v>
      </c>
      <c r="AJ361" s="1" t="str">
        <f>_xlfn.TEXTBEFORE(Table9[[#This Row],[rxn]],"_",-1)</f>
        <v>RXN-LEUTA_c</v>
      </c>
    </row>
    <row r="362" spans="1:36" ht="17" hidden="1" x14ac:dyDescent="0.25">
      <c r="A362" t="s">
        <v>8893</v>
      </c>
      <c r="B362" t="str">
        <f>_xlfn.TEXTAFTER(Table5[[#This Row],[r]],"-",-1)</f>
        <v>rt2040'</v>
      </c>
      <c r="C362" t="str">
        <f>_xlfn.TEXTAFTER(_xlfn.TEXTBEFORE(Table5[[#This Row],[r]],"-"&amp;Table5[[#This Row],[enz]]),"'RXN-")</f>
        <v>ACOAD142f_x_FWD</v>
      </c>
      <c r="D362">
        <v>11171.708534568001</v>
      </c>
      <c r="E362">
        <f>_xlfn.XLOOKUP(Table5[[#This Row],[r]],Table3[r],Table3[kapp],"")</f>
        <v>8988.1774343278394</v>
      </c>
      <c r="F362">
        <f>Table5[[#This Row],[kapp]]-Table5[[#This Row],[old]]</f>
        <v>2183.5311002401613</v>
      </c>
      <c r="G362" t="str" cm="1">
        <f t="array" ref="G362">IF(ROWS(_xlfn._xlws.FILTER(Table5[r],Table5[enz]=Table5[[#This Row],[enz]]))&gt;1,"many","1")</f>
        <v>many</v>
      </c>
      <c r="H362" t="str" cm="1">
        <f t="array" ref="H362">IF(ROWS(_xlfn._xlws.FILTER(Table5[r],Table5[rxn-no-enz]=Table5[[#This Row],[rxn-no-enz]]))&gt;1,"many","1")</f>
        <v>1</v>
      </c>
      <c r="I362" t="str">
        <f>_xlfn.XLOOKUP(SUBSTITUTE(Table5[[#This Row],[r]],"'",""),Table6[rxn],Table6[rxn],"no")</f>
        <v>no</v>
      </c>
      <c r="J362" t="str" cm="1">
        <f t="array" ref="J362">_xlfn.XLOOKUP(Table5[[#This Row],[r]],"'"&amp;Table6[rxn]&amp;"'",Table6[expected kapp],"")</f>
        <v/>
      </c>
      <c r="L362" t="s">
        <v>8917</v>
      </c>
      <c r="M362">
        <v>8988.1774343278394</v>
      </c>
      <c r="AA362" s="7" t="s">
        <v>11190</v>
      </c>
      <c r="AB362" s="7" t="str">
        <f>_xlfn.TEXTBEFORE(Table8[[#This Row],[raw]]," ")</f>
        <v>ENZLOAD-AHSERL2_c_FWD-rt8250</v>
      </c>
      <c r="AC362" s="7">
        <f>_xlfn.NUMBERVALUE(_xlfn.TEXTAFTER(Table8[[#This Row],[raw]]," "))</f>
        <v>1.05768625214979E-8</v>
      </c>
      <c r="AE362" s="1" t="s">
        <v>3135</v>
      </c>
      <c r="AF362" s="1" t="s">
        <v>2778</v>
      </c>
      <c r="AG362" s="1">
        <v>3.1519057320933297E-2</v>
      </c>
      <c r="AH362" s="1" t="str">
        <f>_xlfn.TEXTAFTER(Table9[[#This Row],[rxn]],"-",-1)</f>
        <v>rt1776</v>
      </c>
      <c r="AI362" s="1" t="str">
        <f>_xlfn.TEXTAFTER(_xlfn.TEXTBEFORE(Table9[[#This Row],[rxn]],"-"&amp;Table9[[#This Row],[enz]]),"RXN-")</f>
        <v>LEUTRS_c_FWD</v>
      </c>
      <c r="AJ362" s="1" t="str">
        <f>_xlfn.TEXTBEFORE(Table9[[#This Row],[rxn]],"_",-1)</f>
        <v>RXN-LEUTRS_c</v>
      </c>
    </row>
    <row r="363" spans="1:36" ht="17" hidden="1" x14ac:dyDescent="0.25">
      <c r="A363" t="s">
        <v>8894</v>
      </c>
      <c r="B363" t="str">
        <f>_xlfn.TEXTAFTER(Table5[[#This Row],[r]],"-",-1)</f>
        <v>rt2040'</v>
      </c>
      <c r="C363" t="str">
        <f>_xlfn.TEXTAFTER(_xlfn.TEXTBEFORE(Table5[[#This Row],[r]],"-"&amp;Table5[[#This Row],[enz]]),"'RXN-")</f>
        <v>ACOAD143f_x_FWD</v>
      </c>
      <c r="D363">
        <v>11171.708534568001</v>
      </c>
      <c r="E363">
        <f>_xlfn.XLOOKUP(Table5[[#This Row],[r]],Table3[r],Table3[kapp],"")</f>
        <v>8988.1774343278394</v>
      </c>
      <c r="F363">
        <f>Table5[[#This Row],[kapp]]-Table5[[#This Row],[old]]</f>
        <v>2183.5311002401613</v>
      </c>
      <c r="G363" t="str" cm="1">
        <f t="array" ref="G363">IF(ROWS(_xlfn._xlws.FILTER(Table5[r],Table5[enz]=Table5[[#This Row],[enz]]))&gt;1,"many","1")</f>
        <v>many</v>
      </c>
      <c r="H363" t="str" cm="1">
        <f t="array" ref="H363">IF(ROWS(_xlfn._xlws.FILTER(Table5[r],Table5[rxn-no-enz]=Table5[[#This Row],[rxn-no-enz]]))&gt;1,"many","1")</f>
        <v>1</v>
      </c>
      <c r="I363" t="str">
        <f>_xlfn.XLOOKUP(SUBSTITUTE(Table5[[#This Row],[r]],"'",""),Table6[rxn],Table6[rxn],"no")</f>
        <v>no</v>
      </c>
      <c r="J363" t="str" cm="1">
        <f t="array" ref="J363">_xlfn.XLOOKUP(Table5[[#This Row],[r]],"'"&amp;Table6[rxn]&amp;"'",Table6[expected kapp],"")</f>
        <v/>
      </c>
      <c r="L363" t="s">
        <v>8918</v>
      </c>
      <c r="M363">
        <v>8988.1774343278394</v>
      </c>
      <c r="AA363" s="7" t="s">
        <v>11191</v>
      </c>
      <c r="AB363" s="7" t="str">
        <f>_xlfn.TEXTBEFORE(Table8[[#This Row],[raw]]," ")</f>
        <v>ENZLOAD-AICART_c_FWD-rt4053</v>
      </c>
      <c r="AC363" s="7">
        <f>_xlfn.NUMBERVALUE(_xlfn.TEXTAFTER(Table8[[#This Row],[raw]]," "))</f>
        <v>5.1487660974498898E-7</v>
      </c>
      <c r="AE363" s="1" t="s">
        <v>3136</v>
      </c>
      <c r="AF363" s="1" t="s">
        <v>2778</v>
      </c>
      <c r="AG363" s="1">
        <v>8.6734689859391308E-3</v>
      </c>
      <c r="AH363" s="1" t="str">
        <f>_xlfn.TEXTAFTER(Table9[[#This Row],[rxn]],"-",-1)</f>
        <v>UNKNOWN</v>
      </c>
      <c r="AI363" s="1" t="str">
        <f>_xlfn.TEXTAFTER(_xlfn.TEXTBEFORE(Table9[[#This Row],[rxn]],"-"&amp;Table9[[#This Row],[enz]]),"RXN-")</f>
        <v>LINOCOAt_c_l_FWD</v>
      </c>
      <c r="AJ363" s="1" t="str">
        <f>_xlfn.TEXTBEFORE(Table9[[#This Row],[rxn]],"_",-1)</f>
        <v>RXN-LINOCOAt_c_l</v>
      </c>
    </row>
    <row r="364" spans="1:36" ht="17" hidden="1" x14ac:dyDescent="0.25">
      <c r="A364" t="s">
        <v>8895</v>
      </c>
      <c r="B364" t="str">
        <f>_xlfn.TEXTAFTER(Table5[[#This Row],[r]],"-",-1)</f>
        <v>rt2040'</v>
      </c>
      <c r="C364" t="str">
        <f>_xlfn.TEXTAFTER(_xlfn.TEXTBEFORE(Table5[[#This Row],[r]],"-"&amp;Table5[[#This Row],[enz]]),"'RXN-")</f>
        <v>ACOAD160f_x_FWD</v>
      </c>
      <c r="D364">
        <v>11171.708534568001</v>
      </c>
      <c r="E364">
        <f>_xlfn.XLOOKUP(Table5[[#This Row],[r]],Table3[r],Table3[kapp],"")</f>
        <v>8988.1774343278394</v>
      </c>
      <c r="F364">
        <f>Table5[[#This Row],[kapp]]-Table5[[#This Row],[old]]</f>
        <v>2183.5311002401613</v>
      </c>
      <c r="G364" t="str" cm="1">
        <f t="array" ref="G364">IF(ROWS(_xlfn._xlws.FILTER(Table5[r],Table5[enz]=Table5[[#This Row],[enz]]))&gt;1,"many","1")</f>
        <v>many</v>
      </c>
      <c r="H364" t="str" cm="1">
        <f t="array" ref="H364">IF(ROWS(_xlfn._xlws.FILTER(Table5[r],Table5[rxn-no-enz]=Table5[[#This Row],[rxn-no-enz]]))&gt;1,"many","1")</f>
        <v>1</v>
      </c>
      <c r="I364" t="str">
        <f>_xlfn.XLOOKUP(SUBSTITUTE(Table5[[#This Row],[r]],"'",""),Table6[rxn],Table6[rxn],"no")</f>
        <v>no</v>
      </c>
      <c r="J364" t="str" cm="1">
        <f t="array" ref="J364">_xlfn.XLOOKUP(Table5[[#This Row],[r]],"'"&amp;Table6[rxn]&amp;"'",Table6[expected kapp],"")</f>
        <v/>
      </c>
      <c r="L364" t="s">
        <v>8919</v>
      </c>
      <c r="M364">
        <v>8988.1774343278394</v>
      </c>
      <c r="AA364" s="7" t="s">
        <v>11192</v>
      </c>
      <c r="AB364" s="7" t="str">
        <f>_xlfn.TEXTBEFORE(Table8[[#This Row],[raw]]," ")</f>
        <v>ENZLOAD-AIRC1_c_FWD-rt3764</v>
      </c>
      <c r="AC364" s="7">
        <f>_xlfn.NUMBERVALUE(_xlfn.TEXTAFTER(Table8[[#This Row],[raw]]," "))</f>
        <v>3.0098054955607101E-7</v>
      </c>
      <c r="AE364" s="1" t="s">
        <v>3137</v>
      </c>
      <c r="AF364" s="1" t="s">
        <v>2778</v>
      </c>
      <c r="AG364" s="1">
        <v>8.6734689859391308E-3</v>
      </c>
      <c r="AH364" s="1" t="str">
        <f>_xlfn.TEXTAFTER(Table9[[#This Row],[rxn]],"-",-1)</f>
        <v>UNKNOWN</v>
      </c>
      <c r="AI364" s="1" t="str">
        <f>_xlfn.TEXTAFTER(_xlfn.TEXTBEFORE(Table9[[#This Row],[rxn]],"-"&amp;Table9[[#This Row],[enz]]),"RXN-")</f>
        <v>LINOCOAt_c_rm_REV</v>
      </c>
      <c r="AJ364" s="1" t="str">
        <f>_xlfn.TEXTBEFORE(Table9[[#This Row],[rxn]],"_",-1)</f>
        <v>RXN-LINOCOAt_c_rm</v>
      </c>
    </row>
    <row r="365" spans="1:36" ht="17" hidden="1" x14ac:dyDescent="0.25">
      <c r="A365" t="s">
        <v>8896</v>
      </c>
      <c r="B365" t="str">
        <f>_xlfn.TEXTAFTER(Table5[[#This Row],[r]],"-",-1)</f>
        <v>rt2040'</v>
      </c>
      <c r="C365" t="str">
        <f>_xlfn.TEXTAFTER(_xlfn.TEXTBEFORE(Table5[[#This Row],[r]],"-"&amp;Table5[[#This Row],[enz]]),"'RXN-")</f>
        <v>ACOAD161af_x_FWD</v>
      </c>
      <c r="D365">
        <v>11171.708534568001</v>
      </c>
      <c r="E365">
        <f>_xlfn.XLOOKUP(Table5[[#This Row],[r]],Table3[r],Table3[kapp],"")</f>
        <v>8988.1774343278394</v>
      </c>
      <c r="F365">
        <f>Table5[[#This Row],[kapp]]-Table5[[#This Row],[old]]</f>
        <v>2183.5311002401613</v>
      </c>
      <c r="G365" t="str" cm="1">
        <f t="array" ref="G365">IF(ROWS(_xlfn._xlws.FILTER(Table5[r],Table5[enz]=Table5[[#This Row],[enz]]))&gt;1,"many","1")</f>
        <v>many</v>
      </c>
      <c r="H365" t="str" cm="1">
        <f t="array" ref="H365">IF(ROWS(_xlfn._xlws.FILTER(Table5[r],Table5[rxn-no-enz]=Table5[[#This Row],[rxn-no-enz]]))&gt;1,"many","1")</f>
        <v>1</v>
      </c>
      <c r="I365" t="str">
        <f>_xlfn.XLOOKUP(SUBSTITUTE(Table5[[#This Row],[r]],"'",""),Table6[rxn],Table6[rxn],"no")</f>
        <v>no</v>
      </c>
      <c r="J365" t="str" cm="1">
        <f t="array" ref="J365">_xlfn.XLOOKUP(Table5[[#This Row],[r]],"'"&amp;Table6[rxn]&amp;"'",Table6[expected kapp],"")</f>
        <v/>
      </c>
      <c r="L365" t="s">
        <v>8920</v>
      </c>
      <c r="M365">
        <v>8988.1774343278394</v>
      </c>
      <c r="AA365" s="7" t="s">
        <v>11193</v>
      </c>
      <c r="AB365" s="7" t="str">
        <f>_xlfn.TEXTBEFORE(Table8[[#This Row],[raw]]," ")</f>
        <v>ENZLOAD-AKGDH_m_FWD-KGDCPLX</v>
      </c>
      <c r="AC365" s="7">
        <f>_xlfn.NUMBERVALUE(_xlfn.TEXTAFTER(Table8[[#This Row],[raw]]," "))</f>
        <v>2.4233073301050801E-7</v>
      </c>
      <c r="AE365" s="1" t="s">
        <v>7171</v>
      </c>
      <c r="AF365" s="1" t="s">
        <v>2778</v>
      </c>
      <c r="AG365" s="9">
        <v>6.9448308437651996E-5</v>
      </c>
      <c r="AH365" s="1" t="str">
        <f>_xlfn.TEXTAFTER(Table9[[#This Row],[rxn]],"-",-1)</f>
        <v>UNKNOWN</v>
      </c>
      <c r="AI365" s="1" t="str">
        <f>_xlfn.TEXTAFTER(_xlfn.TEXTBEFORE(Table9[[#This Row],[rxn]],"-"&amp;Table9[[#This Row],[enz]]),"RXN-")</f>
        <v>LINOEAt_c_l_FWD</v>
      </c>
      <c r="AJ365" s="1" t="str">
        <f>_xlfn.TEXTBEFORE(Table9[[#This Row],[rxn]],"_",-1)</f>
        <v>RXN-LINOEAt_c_l</v>
      </c>
    </row>
    <row r="366" spans="1:36" ht="17" hidden="1" x14ac:dyDescent="0.25">
      <c r="A366" t="s">
        <v>8897</v>
      </c>
      <c r="B366" t="str">
        <f>_xlfn.TEXTAFTER(Table5[[#This Row],[r]],"-",-1)</f>
        <v>rt2040'</v>
      </c>
      <c r="C366" t="str">
        <f>_xlfn.TEXTAFTER(_xlfn.TEXTBEFORE(Table5[[#This Row],[r]],"-"&amp;Table5[[#This Row],[enz]]),"'RXN-")</f>
        <v>ACOAD161bf_x_FWD</v>
      </c>
      <c r="D366">
        <v>11171.708534568001</v>
      </c>
      <c r="E366">
        <f>_xlfn.XLOOKUP(Table5[[#This Row],[r]],Table3[r],Table3[kapp],"")</f>
        <v>8988.1774343278394</v>
      </c>
      <c r="F366">
        <f>Table5[[#This Row],[kapp]]-Table5[[#This Row],[old]]</f>
        <v>2183.5311002401613</v>
      </c>
      <c r="G366" t="str" cm="1">
        <f t="array" ref="G366">IF(ROWS(_xlfn._xlws.FILTER(Table5[r],Table5[enz]=Table5[[#This Row],[enz]]))&gt;1,"many","1")</f>
        <v>many</v>
      </c>
      <c r="H366" t="str" cm="1">
        <f t="array" ref="H366">IF(ROWS(_xlfn._xlws.FILTER(Table5[r],Table5[rxn-no-enz]=Table5[[#This Row],[rxn-no-enz]]))&gt;1,"many","1")</f>
        <v>1</v>
      </c>
      <c r="I366" t="str">
        <f>_xlfn.XLOOKUP(SUBSTITUTE(Table5[[#This Row],[r]],"'",""),Table6[rxn],Table6[rxn],"no")</f>
        <v>no</v>
      </c>
      <c r="J366" t="str" cm="1">
        <f t="array" ref="J366">_xlfn.XLOOKUP(Table5[[#This Row],[r]],"'"&amp;Table6[rxn]&amp;"'",Table6[expected kapp],"")</f>
        <v/>
      </c>
      <c r="L366" t="s">
        <v>8294</v>
      </c>
      <c r="M366">
        <v>35116.968931810101</v>
      </c>
      <c r="AA366" s="7" t="s">
        <v>11194</v>
      </c>
      <c r="AB366" s="7" t="str">
        <f>_xlfn.TEXTBEFORE(Table8[[#This Row],[raw]]," ")</f>
        <v>ENZLOAD-AKGMALta_m_FWD-rt2267</v>
      </c>
      <c r="AC366" s="7">
        <f>_xlfn.NUMBERVALUE(_xlfn.TEXTAFTER(Table8[[#This Row],[raw]]," "))</f>
        <v>2.4229611482249999E-7</v>
      </c>
      <c r="AE366" s="1" t="s">
        <v>7173</v>
      </c>
      <c r="AF366" s="1" t="s">
        <v>2778</v>
      </c>
      <c r="AG366" s="9">
        <v>1.41305289507869E-5</v>
      </c>
      <c r="AH366" s="1" t="str">
        <f>_xlfn.TEXTAFTER(Table9[[#This Row],[rxn]],"-",-1)</f>
        <v>UNKNOWN</v>
      </c>
      <c r="AI366" s="1" t="str">
        <f>_xlfn.TEXTAFTER(_xlfn.TEXTBEFORE(Table9[[#This Row],[rxn]],"-"&amp;Table9[[#This Row],[enz]]),"RXN-")</f>
        <v>LINOLENt_c_l_FWD</v>
      </c>
      <c r="AJ366" s="1" t="str">
        <f>_xlfn.TEXTBEFORE(Table9[[#This Row],[rxn]],"_",-1)</f>
        <v>RXN-LINOLENt_c_l</v>
      </c>
    </row>
    <row r="367" spans="1:36" ht="17" hidden="1" x14ac:dyDescent="0.25">
      <c r="A367" t="s">
        <v>8898</v>
      </c>
      <c r="B367" t="str">
        <f>_xlfn.TEXTAFTER(Table5[[#This Row],[r]],"-",-1)</f>
        <v>rt2040'</v>
      </c>
      <c r="C367" t="str">
        <f>_xlfn.TEXTAFTER(_xlfn.TEXTBEFORE(Table5[[#This Row],[r]],"-"&amp;Table5[[#This Row],[enz]]),"'RXN-")</f>
        <v>ACOAD162f_x_FWD</v>
      </c>
      <c r="D367">
        <v>11171.708534568001</v>
      </c>
      <c r="E367">
        <f>_xlfn.XLOOKUP(Table5[[#This Row],[r]],Table3[r],Table3[kapp],"")</f>
        <v>8988.1774343278394</v>
      </c>
      <c r="F367">
        <f>Table5[[#This Row],[kapp]]-Table5[[#This Row],[old]]</f>
        <v>2183.5311002401613</v>
      </c>
      <c r="G367" t="str" cm="1">
        <f t="array" ref="G367">IF(ROWS(_xlfn._xlws.FILTER(Table5[r],Table5[enz]=Table5[[#This Row],[enz]]))&gt;1,"many","1")</f>
        <v>many</v>
      </c>
      <c r="H367" t="str" cm="1">
        <f t="array" ref="H367">IF(ROWS(_xlfn._xlws.FILTER(Table5[r],Table5[rxn-no-enz]=Table5[[#This Row],[rxn-no-enz]]))&gt;1,"many","1")</f>
        <v>1</v>
      </c>
      <c r="I367" t="str">
        <f>_xlfn.XLOOKUP(SUBSTITUTE(Table5[[#This Row],[r]],"'",""),Table6[rxn],Table6[rxn],"no")</f>
        <v>no</v>
      </c>
      <c r="J367" t="str" cm="1">
        <f t="array" ref="J367">_xlfn.XLOOKUP(Table5[[#This Row],[r]],"'"&amp;Table6[rxn]&amp;"'",Table6[expected kapp],"")</f>
        <v/>
      </c>
      <c r="L367" t="s">
        <v>8296</v>
      </c>
      <c r="M367">
        <v>28331.156790446501</v>
      </c>
      <c r="AA367" s="7" t="s">
        <v>11195</v>
      </c>
      <c r="AB367" s="7" t="str">
        <f>_xlfn.TEXTBEFORE(Table8[[#This Row],[raw]]," ")</f>
        <v>ENZLOAD-ALAS_m_FWD-rt0309</v>
      </c>
      <c r="AC367" s="7">
        <f>_xlfn.NUMBERVALUE(_xlfn.TEXTAFTER(Table8[[#This Row],[raw]]," "))</f>
        <v>2.5303828782304699E-8</v>
      </c>
      <c r="AE367" s="1" t="s">
        <v>3138</v>
      </c>
      <c r="AF367" s="1" t="s">
        <v>2778</v>
      </c>
      <c r="AG367" s="1">
        <v>2.1395439222023699E-3</v>
      </c>
      <c r="AH367" s="1" t="str">
        <f>_xlfn.TEXTAFTER(Table9[[#This Row],[rxn]],"-",-1)</f>
        <v>UNKNOWN</v>
      </c>
      <c r="AI367" s="1" t="str">
        <f>_xlfn.TEXTAFTER(_xlfn.TEXTBEFORE(Table9[[#This Row],[rxn]],"-"&amp;Table9[[#This Row],[enz]]),"RXN-")</f>
        <v>LINOLNCOAt_c_l_FWD</v>
      </c>
      <c r="AJ367" s="1" t="str">
        <f>_xlfn.TEXTBEFORE(Table9[[#This Row],[rxn]],"_",-1)</f>
        <v>RXN-LINOLNCOAt_c_l</v>
      </c>
    </row>
    <row r="368" spans="1:36" ht="17" hidden="1" x14ac:dyDescent="0.25">
      <c r="A368" t="s">
        <v>8899</v>
      </c>
      <c r="B368" t="str">
        <f>_xlfn.TEXTAFTER(Table5[[#This Row],[r]],"-",-1)</f>
        <v>rt2040'</v>
      </c>
      <c r="C368" t="str">
        <f>_xlfn.TEXTAFTER(_xlfn.TEXTBEFORE(Table5[[#This Row],[r]],"-"&amp;Table5[[#This Row],[enz]]),"'RXN-")</f>
        <v>ACOAD163f_x_FWD</v>
      </c>
      <c r="D368">
        <v>11171.708534568001</v>
      </c>
      <c r="E368">
        <f>_xlfn.XLOOKUP(Table5[[#This Row],[r]],Table3[r],Table3[kapp],"")</f>
        <v>8988.1774343278394</v>
      </c>
      <c r="F368">
        <f>Table5[[#This Row],[kapp]]-Table5[[#This Row],[old]]</f>
        <v>2183.5311002401613</v>
      </c>
      <c r="G368" t="str" cm="1">
        <f t="array" ref="G368">IF(ROWS(_xlfn._xlws.FILTER(Table5[r],Table5[enz]=Table5[[#This Row],[enz]]))&gt;1,"many","1")</f>
        <v>many</v>
      </c>
      <c r="H368" t="str" cm="1">
        <f t="array" ref="H368">IF(ROWS(_xlfn._xlws.FILTER(Table5[r],Table5[rxn-no-enz]=Table5[[#This Row],[rxn-no-enz]]))&gt;1,"many","1")</f>
        <v>1</v>
      </c>
      <c r="I368" t="str">
        <f>_xlfn.XLOOKUP(SUBSTITUTE(Table5[[#This Row],[r]],"'",""),Table6[rxn],Table6[rxn],"no")</f>
        <v>no</v>
      </c>
      <c r="J368" t="str" cm="1">
        <f t="array" ref="J368">_xlfn.XLOOKUP(Table5[[#This Row],[r]],"'"&amp;Table6[rxn]&amp;"'",Table6[expected kapp],"")</f>
        <v/>
      </c>
      <c r="L368" t="s">
        <v>8295</v>
      </c>
      <c r="M368">
        <v>28331.156790446501</v>
      </c>
      <c r="AA368" s="7" t="s">
        <v>11196</v>
      </c>
      <c r="AB368" s="7" t="str">
        <f>_xlfn.TEXTBEFORE(Table8[[#This Row],[raw]]," ")</f>
        <v>ENZLOAD-ALATA_L_m_REV-rt1267</v>
      </c>
      <c r="AC368" s="7">
        <f>_xlfn.NUMBERVALUE(_xlfn.TEXTAFTER(Table8[[#This Row],[raw]]," "))</f>
        <v>9.9980247493944995E-8</v>
      </c>
      <c r="AE368" s="1" t="s">
        <v>3139</v>
      </c>
      <c r="AF368" s="1" t="s">
        <v>2778</v>
      </c>
      <c r="AG368" s="1">
        <v>2.1395439222023699E-3</v>
      </c>
      <c r="AH368" s="1" t="str">
        <f>_xlfn.TEXTAFTER(Table9[[#This Row],[rxn]],"-",-1)</f>
        <v>UNKNOWN</v>
      </c>
      <c r="AI368" s="1" t="str">
        <f>_xlfn.TEXTAFTER(_xlfn.TEXTBEFORE(Table9[[#This Row],[rxn]],"-"&amp;Table9[[#This Row],[enz]]),"RXN-")</f>
        <v>LINOLNCOAt_c_rm_REV</v>
      </c>
      <c r="AJ368" s="1" t="str">
        <f>_xlfn.TEXTBEFORE(Table9[[#This Row],[rxn]],"_",-1)</f>
        <v>RXN-LINOLNCOAt_c_rm</v>
      </c>
    </row>
    <row r="369" spans="1:36" ht="17" hidden="1" x14ac:dyDescent="0.25">
      <c r="A369" t="s">
        <v>8900</v>
      </c>
      <c r="B369" t="str">
        <f>_xlfn.TEXTAFTER(Table5[[#This Row],[r]],"-",-1)</f>
        <v>rt2040'</v>
      </c>
      <c r="C369" t="str">
        <f>_xlfn.TEXTAFTER(_xlfn.TEXTBEFORE(Table5[[#This Row],[r]],"-"&amp;Table5[[#This Row],[enz]]),"'RXN-")</f>
        <v>ACOAD180f_x_FWD</v>
      </c>
      <c r="D369">
        <v>11171.708534568001</v>
      </c>
      <c r="E369">
        <f>_xlfn.XLOOKUP(Table5[[#This Row],[r]],Table3[r],Table3[kapp],"")</f>
        <v>8988.1774343278394</v>
      </c>
      <c r="F369">
        <f>Table5[[#This Row],[kapp]]-Table5[[#This Row],[old]]</f>
        <v>2183.5311002401613</v>
      </c>
      <c r="G369" t="str" cm="1">
        <f t="array" ref="G369">IF(ROWS(_xlfn._xlws.FILTER(Table5[r],Table5[enz]=Table5[[#This Row],[enz]]))&gt;1,"many","1")</f>
        <v>many</v>
      </c>
      <c r="H369" t="str" cm="1">
        <f t="array" ref="H369">IF(ROWS(_xlfn._xlws.FILTER(Table5[r],Table5[rxn-no-enz]=Table5[[#This Row],[rxn-no-enz]]))&gt;1,"many","1")</f>
        <v>1</v>
      </c>
      <c r="I369" t="str">
        <f>_xlfn.XLOOKUP(SUBSTITUTE(Table5[[#This Row],[r]],"'",""),Table6[rxn],Table6[rxn],"no")</f>
        <v>no</v>
      </c>
      <c r="J369" t="str" cm="1">
        <f t="array" ref="J369">_xlfn.XLOOKUP(Table5[[#This Row],[r]],"'"&amp;Table6[rxn]&amp;"'",Table6[expected kapp],"")</f>
        <v/>
      </c>
      <c r="L369" t="s">
        <v>8921</v>
      </c>
      <c r="M369">
        <v>8988.1774343278394</v>
      </c>
      <c r="AA369" s="7" t="s">
        <v>11197</v>
      </c>
      <c r="AB369" s="7" t="str">
        <f>_xlfn.TEXTBEFORE(Table8[[#This Row],[raw]]," ")</f>
        <v>ENZLOAD-ALATRS_c_FWD-rt3605</v>
      </c>
      <c r="AC369" s="7">
        <f>_xlfn.NUMBERVALUE(_xlfn.TEXTAFTER(Table8[[#This Row],[raw]]," "))</f>
        <v>2.5728933001340202E-7</v>
      </c>
      <c r="AE369" s="1" t="s">
        <v>3140</v>
      </c>
      <c r="AF369" s="1" t="s">
        <v>2778</v>
      </c>
      <c r="AG369" s="1">
        <v>1.1398319652365299E-2</v>
      </c>
      <c r="AH369" s="1" t="str">
        <f>_xlfn.TEXTAFTER(Table9[[#This Row],[rxn]],"-",-1)</f>
        <v>ERG11NCP1</v>
      </c>
      <c r="AI369" s="1" t="str">
        <f>_xlfn.TEXTAFTER(_xlfn.TEXTBEFORE(Table9[[#This Row],[rxn]],"-"&amp;Table9[[#This Row],[enz]]),"RXN-")</f>
        <v>LNS14DMy_c_FWD</v>
      </c>
      <c r="AJ369" s="1" t="str">
        <f>_xlfn.TEXTBEFORE(Table9[[#This Row],[rxn]],"_",-1)</f>
        <v>RXN-LNS14DMy_c</v>
      </c>
    </row>
    <row r="370" spans="1:36" ht="17" hidden="1" x14ac:dyDescent="0.25">
      <c r="A370" t="s">
        <v>8901</v>
      </c>
      <c r="B370" t="str">
        <f>_xlfn.TEXTAFTER(Table5[[#This Row],[r]],"-",-1)</f>
        <v>rt2040'</v>
      </c>
      <c r="C370" t="str">
        <f>_xlfn.TEXTAFTER(_xlfn.TEXTBEFORE(Table5[[#This Row],[r]],"-"&amp;Table5[[#This Row],[enz]]),"'RXN-")</f>
        <v>ACOAD181af_x_FWD</v>
      </c>
      <c r="D370">
        <v>11171.708534568001</v>
      </c>
      <c r="E370">
        <f>_xlfn.XLOOKUP(Table5[[#This Row],[r]],Table3[r],Table3[kapp],"")</f>
        <v>8988.1774343278394</v>
      </c>
      <c r="F370">
        <f>Table5[[#This Row],[kapp]]-Table5[[#This Row],[old]]</f>
        <v>2183.5311002401613</v>
      </c>
      <c r="G370" t="str" cm="1">
        <f t="array" ref="G370">IF(ROWS(_xlfn._xlws.FILTER(Table5[r],Table5[enz]=Table5[[#This Row],[enz]]))&gt;1,"many","1")</f>
        <v>many</v>
      </c>
      <c r="H370" t="str" cm="1">
        <f t="array" ref="H370">IF(ROWS(_xlfn._xlws.FILTER(Table5[r],Table5[rxn-no-enz]=Table5[[#This Row],[rxn-no-enz]]))&gt;1,"many","1")</f>
        <v>1</v>
      </c>
      <c r="I370" t="str">
        <f>_xlfn.XLOOKUP(SUBSTITUTE(Table5[[#This Row],[r]],"'",""),Table6[rxn],Table6[rxn],"no")</f>
        <v>no</v>
      </c>
      <c r="J370" t="str" cm="1">
        <f t="array" ref="J370">_xlfn.XLOOKUP(Table5[[#This Row],[r]],"'"&amp;Table6[rxn]&amp;"'",Table6[expected kapp],"")</f>
        <v/>
      </c>
      <c r="L370" t="s">
        <v>8922</v>
      </c>
      <c r="M370">
        <v>8988.1774343278394</v>
      </c>
      <c r="AA370" s="7" t="s">
        <v>11198</v>
      </c>
      <c r="AB370" s="7" t="str">
        <f>_xlfn.TEXTBEFORE(Table8[[#This Row],[raw]]," ")</f>
        <v>ENZLOAD-ANPRT_c_FWD-rt1532</v>
      </c>
      <c r="AC370" s="7">
        <f>_xlfn.NUMBERVALUE(_xlfn.TEXTAFTER(Table8[[#This Row],[raw]]," "))</f>
        <v>1.9349900630951199E-8</v>
      </c>
      <c r="AE370" s="1" t="s">
        <v>3141</v>
      </c>
      <c r="AF370" s="1" t="s">
        <v>2778</v>
      </c>
      <c r="AG370" s="1">
        <v>1.1398319652365299E-2</v>
      </c>
      <c r="AH370" s="1" t="str">
        <f>_xlfn.TEXTAFTER(Table9[[#This Row],[rxn]],"-",-1)</f>
        <v>rt0872</v>
      </c>
      <c r="AI370" s="1" t="str">
        <f>_xlfn.TEXTAFTER(_xlfn.TEXTBEFORE(Table9[[#This Row],[rxn]],"-"&amp;Table9[[#This Row],[enz]]),"RXN-")</f>
        <v>LNSTLS_c_FWD</v>
      </c>
      <c r="AJ370" s="1" t="str">
        <f>_xlfn.TEXTBEFORE(Table9[[#This Row],[rxn]],"_",-1)</f>
        <v>RXN-LNSTLS_c</v>
      </c>
    </row>
    <row r="371" spans="1:36" ht="17" hidden="1" x14ac:dyDescent="0.25">
      <c r="A371" t="s">
        <v>8902</v>
      </c>
      <c r="B371" t="str">
        <f>_xlfn.TEXTAFTER(Table5[[#This Row],[r]],"-",-1)</f>
        <v>rt2040'</v>
      </c>
      <c r="C371" t="str">
        <f>_xlfn.TEXTAFTER(_xlfn.TEXTBEFORE(Table5[[#This Row],[r]],"-"&amp;Table5[[#This Row],[enz]]),"'RXN-")</f>
        <v>ACOAD182f_x_FWD</v>
      </c>
      <c r="D371">
        <v>11171.708534568001</v>
      </c>
      <c r="E371">
        <f>_xlfn.XLOOKUP(Table5[[#This Row],[r]],Table3[r],Table3[kapp],"")</f>
        <v>8988.1774343278394</v>
      </c>
      <c r="F371">
        <f>Table5[[#This Row],[kapp]]-Table5[[#This Row],[old]]</f>
        <v>2183.5311002401613</v>
      </c>
      <c r="G371" t="str" cm="1">
        <f t="array" ref="G371">IF(ROWS(_xlfn._xlws.FILTER(Table5[r],Table5[enz]=Table5[[#This Row],[enz]]))&gt;1,"many","1")</f>
        <v>many</v>
      </c>
      <c r="H371" t="str" cm="1">
        <f t="array" ref="H371">IF(ROWS(_xlfn._xlws.FILTER(Table5[r],Table5[rxn-no-enz]=Table5[[#This Row],[rxn-no-enz]]))&gt;1,"many","1")</f>
        <v>1</v>
      </c>
      <c r="I371" t="str">
        <f>_xlfn.XLOOKUP(SUBSTITUTE(Table5[[#This Row],[r]],"'",""),Table6[rxn],Table6[rxn],"no")</f>
        <v>no</v>
      </c>
      <c r="J371" t="str" cm="1">
        <f t="array" ref="J371">_xlfn.XLOOKUP(Table5[[#This Row],[r]],"'"&amp;Table6[rxn]&amp;"'",Table6[expected kapp],"")</f>
        <v/>
      </c>
      <c r="L371" t="s">
        <v>8923</v>
      </c>
      <c r="M371">
        <v>8988.1774343278394</v>
      </c>
      <c r="AA371" s="7" t="s">
        <v>11199</v>
      </c>
      <c r="AB371" s="7" t="str">
        <f>_xlfn.TEXTBEFORE(Table8[[#This Row],[raw]]," ")</f>
        <v>ENZLOAD-ANS_c_FWD-TRP23</v>
      </c>
      <c r="AC371" s="7">
        <f>_xlfn.NUMBERVALUE(_xlfn.TEXTAFTER(Table8[[#This Row],[raw]]," "))</f>
        <v>3.9166899986902002E-8</v>
      </c>
      <c r="AE371" s="1" t="s">
        <v>3142</v>
      </c>
      <c r="AF371" s="1" t="s">
        <v>2778</v>
      </c>
      <c r="AG371" s="1">
        <v>1.45573200930455E-2</v>
      </c>
      <c r="AH371" s="1" t="str">
        <f>_xlfn.TEXTAFTER(Table9[[#This Row],[rxn]],"-",-1)</f>
        <v>rt3577</v>
      </c>
      <c r="AI371" s="1" t="str">
        <f>_xlfn.TEXTAFTER(_xlfn.TEXTBEFORE(Table9[[#This Row],[rxn]],"-"&amp;Table9[[#This Row],[enz]]),"RXN-")</f>
        <v>LYSTRS_c_FWD</v>
      </c>
      <c r="AJ371" s="1" t="str">
        <f>_xlfn.TEXTBEFORE(Table9[[#This Row],[rxn]],"_",-1)</f>
        <v>RXN-LYSTRS_c</v>
      </c>
    </row>
    <row r="372" spans="1:36" ht="17" hidden="1" x14ac:dyDescent="0.25">
      <c r="A372" t="s">
        <v>8903</v>
      </c>
      <c r="B372" t="str">
        <f>_xlfn.TEXTAFTER(Table5[[#This Row],[r]],"-",-1)</f>
        <v>rt2040'</v>
      </c>
      <c r="C372" t="str">
        <f>_xlfn.TEXTAFTER(_xlfn.TEXTBEFORE(Table5[[#This Row],[r]],"-"&amp;Table5[[#This Row],[enz]]),"'RXN-")</f>
        <v>ACOAD183f_x_FWD</v>
      </c>
      <c r="D372">
        <v>11171.708534568001</v>
      </c>
      <c r="E372">
        <f>_xlfn.XLOOKUP(Table5[[#This Row],[r]],Table3[r],Table3[kapp],"")</f>
        <v>8988.1774343278394</v>
      </c>
      <c r="F372">
        <f>Table5[[#This Row],[kapp]]-Table5[[#This Row],[old]]</f>
        <v>2183.5311002401613</v>
      </c>
      <c r="G372" t="str" cm="1">
        <f t="array" ref="G372">IF(ROWS(_xlfn._xlws.FILTER(Table5[r],Table5[enz]=Table5[[#This Row],[enz]]))&gt;1,"many","1")</f>
        <v>many</v>
      </c>
      <c r="H372" t="str" cm="1">
        <f t="array" ref="H372">IF(ROWS(_xlfn._xlws.FILTER(Table5[r],Table5[rxn-no-enz]=Table5[[#This Row],[rxn-no-enz]]))&gt;1,"many","1")</f>
        <v>1</v>
      </c>
      <c r="I372" t="str">
        <f>_xlfn.XLOOKUP(SUBSTITUTE(Table5[[#This Row],[r]],"'",""),Table6[rxn],Table6[rxn],"no")</f>
        <v>no</v>
      </c>
      <c r="J372" t="str" cm="1">
        <f t="array" ref="J372">_xlfn.XLOOKUP(Table5[[#This Row],[r]],"'"&amp;Table6[rxn]&amp;"'",Table6[expected kapp],"")</f>
        <v/>
      </c>
      <c r="L372" t="s">
        <v>8924</v>
      </c>
      <c r="M372">
        <v>8988.1774343278394</v>
      </c>
      <c r="AA372" s="7" t="s">
        <v>11200</v>
      </c>
      <c r="AB372" s="7" t="str">
        <f>_xlfn.TEXTBEFORE(Table8[[#This Row],[raw]]," ")</f>
        <v>ENZLOAD-ARGSL_c_FWD-rt3236</v>
      </c>
      <c r="AC372" s="7">
        <f>_xlfn.NUMBERVALUE(_xlfn.TEXTAFTER(Table8[[#This Row],[raw]]," "))</f>
        <v>3.1352651722252598E-7</v>
      </c>
      <c r="AE372" s="1" t="s">
        <v>7206</v>
      </c>
      <c r="AF372" s="1" t="s">
        <v>2778</v>
      </c>
      <c r="AG372" s="1">
        <v>2.8803979461069302E-4</v>
      </c>
      <c r="AH372" s="1" t="str">
        <f>_xlfn.TEXTAFTER(Table9[[#This Row],[rxn]],"-",-1)</f>
        <v>rt1360</v>
      </c>
      <c r="AI372" s="1" t="str">
        <f>_xlfn.TEXTAFTER(_xlfn.TEXTBEFORE(Table9[[#This Row],[rxn]],"-"&amp;Table9[[#This Row],[enz]]),"RXN-")</f>
        <v>MAGL_l_FWD</v>
      </c>
      <c r="AJ372" s="1" t="str">
        <f>_xlfn.TEXTBEFORE(Table9[[#This Row],[rxn]],"_",-1)</f>
        <v>RXN-MAGL_l</v>
      </c>
    </row>
    <row r="373" spans="1:36" ht="17" hidden="1" x14ac:dyDescent="0.25">
      <c r="A373" t="s">
        <v>8904</v>
      </c>
      <c r="B373" t="str">
        <f>_xlfn.TEXTAFTER(Table5[[#This Row],[r]],"-",-1)</f>
        <v>rt5702'</v>
      </c>
      <c r="C373" t="str">
        <f>_xlfn.TEXTAFTER(_xlfn.TEXTBEFORE(Table5[[#This Row],[r]],"-"&amp;Table5[[#This Row],[enz]]),"'RXN-")</f>
        <v>ACOAD40f_m_FWD</v>
      </c>
      <c r="D373">
        <v>11171.708534568001</v>
      </c>
      <c r="E373">
        <f>_xlfn.XLOOKUP(Table5[[#This Row],[r]],Table3[r],Table3[kapp],"")</f>
        <v>8988.1774343278394</v>
      </c>
      <c r="F373">
        <f>Table5[[#This Row],[kapp]]-Table5[[#This Row],[old]]</f>
        <v>2183.5311002401613</v>
      </c>
      <c r="G373" t="str" cm="1">
        <f t="array" ref="G373">IF(ROWS(_xlfn._xlws.FILTER(Table5[r],Table5[enz]=Table5[[#This Row],[enz]]))&gt;1,"many","1")</f>
        <v>many</v>
      </c>
      <c r="H373" t="str" cm="1">
        <f t="array" ref="H373">IF(ROWS(_xlfn._xlws.FILTER(Table5[r],Table5[rxn-no-enz]=Table5[[#This Row],[rxn-no-enz]]))&gt;1,"many","1")</f>
        <v>1</v>
      </c>
      <c r="I373" t="str">
        <f>_xlfn.XLOOKUP(SUBSTITUTE(Table5[[#This Row],[r]],"'",""),Table6[rxn],Table6[rxn],"no")</f>
        <v>no</v>
      </c>
      <c r="J373" t="str" cm="1">
        <f t="array" ref="J373">_xlfn.XLOOKUP(Table5[[#This Row],[r]],"'"&amp;Table6[rxn]&amp;"'",Table6[expected kapp],"")</f>
        <v/>
      </c>
      <c r="L373" t="s">
        <v>8925</v>
      </c>
      <c r="M373">
        <v>8988.1774343278394</v>
      </c>
      <c r="AA373" s="7" t="s">
        <v>11201</v>
      </c>
      <c r="AB373" s="7" t="str">
        <f>_xlfn.TEXTBEFORE(Table8[[#This Row],[raw]]," ")</f>
        <v>ENZLOAD-ARGSS_c_FWD-rt7828</v>
      </c>
      <c r="AC373" s="7">
        <f>_xlfn.NUMBERVALUE(_xlfn.TEXTAFTER(Table8[[#This Row],[raw]]," "))</f>
        <v>8.2075300742971002E-7</v>
      </c>
      <c r="AE373" s="1" t="s">
        <v>3143</v>
      </c>
      <c r="AF373" s="1" t="s">
        <v>2778</v>
      </c>
      <c r="AG373" s="1">
        <v>7.8970803267200407E-3</v>
      </c>
      <c r="AH373" s="1" t="str">
        <f>_xlfn.TEXTAFTER(Table9[[#This Row],[rxn]],"-",-1)</f>
        <v>SPONT</v>
      </c>
      <c r="AI373" s="1" t="str">
        <f>_xlfn.TEXTAFTER(_xlfn.TEXTBEFORE(Table9[[#This Row],[rxn]],"-"&amp;Table9[[#This Row],[enz]]),"RXN-")</f>
        <v>MALCOAt_c_rm_FWD</v>
      </c>
      <c r="AJ373" s="1" t="str">
        <f>_xlfn.TEXTBEFORE(Table9[[#This Row],[rxn]],"_",-1)</f>
        <v>RXN-MALCOAt_c_rm</v>
      </c>
    </row>
    <row r="374" spans="1:36" ht="17" hidden="1" x14ac:dyDescent="0.25">
      <c r="A374" t="s">
        <v>8905</v>
      </c>
      <c r="B374" t="str">
        <f>_xlfn.TEXTAFTER(Table5[[#This Row],[r]],"-",-1)</f>
        <v>rt5702'</v>
      </c>
      <c r="C374" t="str">
        <f>_xlfn.TEXTAFTER(_xlfn.TEXTBEFORE(Table5[[#This Row],[r]],"-"&amp;Table5[[#This Row],[enz]]),"'RXN-")</f>
        <v>ACOAD40f_m_REV</v>
      </c>
      <c r="D374">
        <v>11171.708534568001</v>
      </c>
      <c r="E374">
        <f>_xlfn.XLOOKUP(Table5[[#This Row],[r]],Table3[r],Table3[kapp],"")</f>
        <v>8988.1774343278394</v>
      </c>
      <c r="F374">
        <f>Table5[[#This Row],[kapp]]-Table5[[#This Row],[old]]</f>
        <v>2183.5311002401613</v>
      </c>
      <c r="G374" t="str" cm="1">
        <f t="array" ref="G374">IF(ROWS(_xlfn._xlws.FILTER(Table5[r],Table5[enz]=Table5[[#This Row],[enz]]))&gt;1,"many","1")</f>
        <v>many</v>
      </c>
      <c r="H374" t="str" cm="1">
        <f t="array" ref="H374">IF(ROWS(_xlfn._xlws.FILTER(Table5[r],Table5[rxn-no-enz]=Table5[[#This Row],[rxn-no-enz]]))&gt;1,"many","1")</f>
        <v>1</v>
      </c>
      <c r="I374" t="str">
        <f>_xlfn.XLOOKUP(SUBSTITUTE(Table5[[#This Row],[r]],"'",""),Table6[rxn],Table6[rxn],"no")</f>
        <v>no</v>
      </c>
      <c r="J374" t="str" cm="1">
        <f t="array" ref="J374">_xlfn.XLOOKUP(Table5[[#This Row],[r]],"'"&amp;Table6[rxn]&amp;"'",Table6[expected kapp],"")</f>
        <v/>
      </c>
      <c r="L374" t="s">
        <v>8926</v>
      </c>
      <c r="M374">
        <v>8988.1774343278394</v>
      </c>
      <c r="AA374" s="7" t="s">
        <v>11202</v>
      </c>
      <c r="AB374" s="7" t="str">
        <f>_xlfn.TEXTBEFORE(Table8[[#This Row],[raw]]," ")</f>
        <v>ENZLOAD-ARGTRS_c_FWD-rt1711</v>
      </c>
      <c r="AC374" s="7">
        <f>_xlfn.NUMBERVALUE(_xlfn.TEXTAFTER(Table8[[#This Row],[raw]]," "))</f>
        <v>3.43375168493026E-7</v>
      </c>
      <c r="AE374" s="1" t="s">
        <v>3144</v>
      </c>
      <c r="AF374" s="1" t="s">
        <v>2778</v>
      </c>
      <c r="AG374" s="1">
        <v>4.2718035983051503E-2</v>
      </c>
      <c r="AH374" s="1" t="str">
        <f>_xlfn.TEXTAFTER(Table9[[#This Row],[rxn]],"-",-1)</f>
        <v>rt6588</v>
      </c>
      <c r="AI374" s="1" t="str">
        <f>_xlfn.TEXTAFTER(_xlfn.TEXTBEFORE(Table9[[#This Row],[rxn]],"-"&amp;Table9[[#This Row],[enz]]),"RXN-")</f>
        <v>MAN1PT_c_FWD</v>
      </c>
      <c r="AJ374" s="1" t="str">
        <f>_xlfn.TEXTBEFORE(Table9[[#This Row],[rxn]],"_",-1)</f>
        <v>RXN-MAN1PT_c</v>
      </c>
    </row>
    <row r="375" spans="1:36" ht="17" hidden="1" x14ac:dyDescent="0.25">
      <c r="A375" t="s">
        <v>8906</v>
      </c>
      <c r="B375" t="str">
        <f>_xlfn.TEXTAFTER(Table5[[#This Row],[r]],"-",-1)</f>
        <v>rt2040'</v>
      </c>
      <c r="C375" t="str">
        <f>_xlfn.TEXTAFTER(_xlfn.TEXTBEFORE(Table5[[#This Row],[r]],"-"&amp;Table5[[#This Row],[enz]]),"'RXN-")</f>
        <v>ACOAD40f_x_FWD</v>
      </c>
      <c r="D375">
        <v>11171.708534568001</v>
      </c>
      <c r="E375">
        <f>_xlfn.XLOOKUP(Table5[[#This Row],[r]],Table3[r],Table3[kapp],"")</f>
        <v>8988.1774343278394</v>
      </c>
      <c r="F375">
        <f>Table5[[#This Row],[kapp]]-Table5[[#This Row],[old]]</f>
        <v>2183.5311002401613</v>
      </c>
      <c r="G375" t="str" cm="1">
        <f t="array" ref="G375">IF(ROWS(_xlfn._xlws.FILTER(Table5[r],Table5[enz]=Table5[[#This Row],[enz]]))&gt;1,"many","1")</f>
        <v>many</v>
      </c>
      <c r="H375" t="str" cm="1">
        <f t="array" ref="H375">IF(ROWS(_xlfn._xlws.FILTER(Table5[r],Table5[rxn-no-enz]=Table5[[#This Row],[rxn-no-enz]]))&gt;1,"many","1")</f>
        <v>1</v>
      </c>
      <c r="I375" t="str">
        <f>_xlfn.XLOOKUP(SUBSTITUTE(Table5[[#This Row],[r]],"'",""),Table6[rxn],Table6[rxn],"no")</f>
        <v>no</v>
      </c>
      <c r="J375" t="str" cm="1">
        <f t="array" ref="J375">_xlfn.XLOOKUP(Table5[[#This Row],[r]],"'"&amp;Table6[rxn]&amp;"'",Table6[expected kapp],"")</f>
        <v/>
      </c>
      <c r="L375" t="s">
        <v>8927</v>
      </c>
      <c r="M375">
        <v>8988.1774343278394</v>
      </c>
      <c r="AA375" s="7" t="s">
        <v>11203</v>
      </c>
      <c r="AB375" s="7" t="str">
        <f>_xlfn.TEXTBEFORE(Table8[[#This Row],[raw]]," ")</f>
        <v>ENZLOAD-ASAD_c_FWD-rt1962</v>
      </c>
      <c r="AC375" s="7">
        <f>_xlfn.NUMBERVALUE(_xlfn.TEXTAFTER(Table8[[#This Row],[raw]]," "))</f>
        <v>5.5861029881285201E-7</v>
      </c>
      <c r="AE375" s="1" t="s">
        <v>3145</v>
      </c>
      <c r="AF375" s="1" t="s">
        <v>2778</v>
      </c>
      <c r="AG375" s="1">
        <v>4.2718035983051503E-2</v>
      </c>
      <c r="AH375" s="1" t="str">
        <f>_xlfn.TEXTAFTER(Table9[[#This Row],[rxn]],"-",-1)</f>
        <v>rt0239</v>
      </c>
      <c r="AI375" s="1" t="str">
        <f>_xlfn.TEXTAFTER(_xlfn.TEXTBEFORE(Table9[[#This Row],[rxn]],"-"&amp;Table9[[#This Row],[enz]]),"RXN-")</f>
        <v>MAN6PI_c_REV</v>
      </c>
      <c r="AJ375" s="1" t="str">
        <f>_xlfn.TEXTBEFORE(Table9[[#This Row],[rxn]],"_",-1)</f>
        <v>RXN-MAN6PI_c</v>
      </c>
    </row>
    <row r="376" spans="1:36" ht="17" hidden="1" x14ac:dyDescent="0.25">
      <c r="A376" t="s">
        <v>8907</v>
      </c>
      <c r="B376" t="str">
        <f>_xlfn.TEXTAFTER(Table5[[#This Row],[r]],"-",-1)</f>
        <v>rt5702'</v>
      </c>
      <c r="C376" t="str">
        <f>_xlfn.TEXTAFTER(_xlfn.TEXTBEFORE(Table5[[#This Row],[r]],"-"&amp;Table5[[#This Row],[enz]]),"'RXN-")</f>
        <v>ACOAD60f_m_FWD</v>
      </c>
      <c r="D376">
        <v>11171.708534568001</v>
      </c>
      <c r="E376">
        <f>_xlfn.XLOOKUP(Table5[[#This Row],[r]],Table3[r],Table3[kapp],"")</f>
        <v>8988.1774343278394</v>
      </c>
      <c r="F376">
        <f>Table5[[#This Row],[kapp]]-Table5[[#This Row],[old]]</f>
        <v>2183.5311002401613</v>
      </c>
      <c r="G376" t="str" cm="1">
        <f t="array" ref="G376">IF(ROWS(_xlfn._xlws.FILTER(Table5[r],Table5[enz]=Table5[[#This Row],[enz]]))&gt;1,"many","1")</f>
        <v>many</v>
      </c>
      <c r="H376" t="str" cm="1">
        <f t="array" ref="H376">IF(ROWS(_xlfn._xlws.FILTER(Table5[r],Table5[rxn-no-enz]=Table5[[#This Row],[rxn-no-enz]]))&gt;1,"many","1")</f>
        <v>1</v>
      </c>
      <c r="I376" t="str">
        <f>_xlfn.XLOOKUP(SUBSTITUTE(Table5[[#This Row],[r]],"'",""),Table6[rxn],Table6[rxn],"no")</f>
        <v>no</v>
      </c>
      <c r="J376" t="str" cm="1">
        <f t="array" ref="J376">_xlfn.XLOOKUP(Table5[[#This Row],[r]],"'"&amp;Table6[rxn]&amp;"'",Table6[expected kapp],"")</f>
        <v/>
      </c>
      <c r="L376" t="s">
        <v>8928</v>
      </c>
      <c r="M376">
        <v>8988.1774343278394</v>
      </c>
      <c r="AA376" s="7" t="s">
        <v>11204</v>
      </c>
      <c r="AB376" s="7" t="str">
        <f>_xlfn.TEXTBEFORE(Table8[[#This Row],[raw]]," ")</f>
        <v>ENZLOAD-ASNS1_c_FWD-rt6769</v>
      </c>
      <c r="AC376" s="7">
        <f>_xlfn.NUMBERVALUE(_xlfn.TEXTAFTER(Table8[[#This Row],[raw]]," "))</f>
        <v>3.7002928412700903E-7</v>
      </c>
      <c r="AE376" s="1" t="s">
        <v>3146</v>
      </c>
      <c r="AF376" s="1" t="s">
        <v>2778</v>
      </c>
      <c r="AG376" s="1">
        <v>0.22847858546855901</v>
      </c>
      <c r="AH376" s="1" t="str">
        <f>_xlfn.TEXTAFTER(Table9[[#This Row],[rxn]],"-",-1)</f>
        <v>rt0302</v>
      </c>
      <c r="AI376" s="1" t="str">
        <f>_xlfn.TEXTAFTER(_xlfn.TEXTBEFORE(Table9[[#This Row],[rxn]],"-"&amp;Table9[[#This Row],[enz]]),"RXN-")</f>
        <v>MCOATA_c_FWD</v>
      </c>
      <c r="AJ376" s="1" t="str">
        <f>_xlfn.TEXTBEFORE(Table9[[#This Row],[rxn]],"_",-1)</f>
        <v>RXN-MCOATA_c</v>
      </c>
    </row>
    <row r="377" spans="1:36" ht="17" hidden="1" x14ac:dyDescent="0.25">
      <c r="A377" t="s">
        <v>8908</v>
      </c>
      <c r="B377" t="str">
        <f>_xlfn.TEXTAFTER(Table5[[#This Row],[r]],"-",-1)</f>
        <v>rt5702'</v>
      </c>
      <c r="C377" t="str">
        <f>_xlfn.TEXTAFTER(_xlfn.TEXTBEFORE(Table5[[#This Row],[r]],"-"&amp;Table5[[#This Row],[enz]]),"'RXN-")</f>
        <v>ACOAD60f_m_REV</v>
      </c>
      <c r="D377">
        <v>11171.708534568001</v>
      </c>
      <c r="E377">
        <f>_xlfn.XLOOKUP(Table5[[#This Row],[r]],Table3[r],Table3[kapp],"")</f>
        <v>8988.1774343278394</v>
      </c>
      <c r="F377">
        <f>Table5[[#This Row],[kapp]]-Table5[[#This Row],[old]]</f>
        <v>2183.5311002401613</v>
      </c>
      <c r="G377" t="str" cm="1">
        <f t="array" ref="G377">IF(ROWS(_xlfn._xlws.FILTER(Table5[r],Table5[enz]=Table5[[#This Row],[enz]]))&gt;1,"many","1")</f>
        <v>many</v>
      </c>
      <c r="H377" t="str" cm="1">
        <f t="array" ref="H377">IF(ROWS(_xlfn._xlws.FILTER(Table5[r],Table5[rxn-no-enz]=Table5[[#This Row],[rxn-no-enz]]))&gt;1,"many","1")</f>
        <v>1</v>
      </c>
      <c r="I377" t="str">
        <f>_xlfn.XLOOKUP(SUBSTITUTE(Table5[[#This Row],[r]],"'",""),Table6[rxn],Table6[rxn],"no")</f>
        <v>no</v>
      </c>
      <c r="J377" t="str" cm="1">
        <f t="array" ref="J377">_xlfn.XLOOKUP(Table5[[#This Row],[r]],"'"&amp;Table6[rxn]&amp;"'",Table6[expected kapp],"")</f>
        <v/>
      </c>
      <c r="L377" t="s">
        <v>8929</v>
      </c>
      <c r="M377">
        <v>8988.1774343278394</v>
      </c>
      <c r="AA377" s="7" t="s">
        <v>11205</v>
      </c>
      <c r="AB377" s="7" t="str">
        <f>_xlfn.TEXTBEFORE(Table8[[#This Row],[raw]]," ")</f>
        <v>ENZLOAD-ASNTRS_c_FWD-rt0799</v>
      </c>
      <c r="AC377" s="7">
        <f>_xlfn.NUMBERVALUE(_xlfn.TEXTAFTER(Table8[[#This Row],[raw]]," "))</f>
        <v>1.94481077032511E-7</v>
      </c>
      <c r="AE377" s="1" t="s">
        <v>3147</v>
      </c>
      <c r="AF377" s="1" t="s">
        <v>2778</v>
      </c>
      <c r="AG377" s="1">
        <v>4.4519556262519799</v>
      </c>
      <c r="AH377" s="1" t="str">
        <f>_xlfn.TEXTAFTER(Table9[[#This Row],[rxn]],"-",-1)</f>
        <v>rt2246</v>
      </c>
      <c r="AI377" s="1" t="str">
        <f>_xlfn.TEXTAFTER(_xlfn.TEXTBEFORE(Table9[[#This Row],[rxn]],"-"&amp;Table9[[#This Row],[enz]]),"RXN-")</f>
        <v>MDH_c_REV</v>
      </c>
      <c r="AJ377" s="1" t="str">
        <f>_xlfn.TEXTBEFORE(Table9[[#This Row],[rxn]],"_",-1)</f>
        <v>RXN-MDH_c</v>
      </c>
    </row>
    <row r="378" spans="1:36" ht="17" hidden="1" x14ac:dyDescent="0.25">
      <c r="A378" t="s">
        <v>8909</v>
      </c>
      <c r="B378" t="str">
        <f>_xlfn.TEXTAFTER(Table5[[#This Row],[r]],"-",-1)</f>
        <v>rt2040'</v>
      </c>
      <c r="C378" t="str">
        <f>_xlfn.TEXTAFTER(_xlfn.TEXTBEFORE(Table5[[#This Row],[r]],"-"&amp;Table5[[#This Row],[enz]]),"'RXN-")</f>
        <v>ACOAD60f_x_FWD</v>
      </c>
      <c r="D378">
        <v>11171.708534568001</v>
      </c>
      <c r="E378">
        <f>_xlfn.XLOOKUP(Table5[[#This Row],[r]],Table3[r],Table3[kapp],"")</f>
        <v>8988.1774343278394</v>
      </c>
      <c r="F378">
        <f>Table5[[#This Row],[kapp]]-Table5[[#This Row],[old]]</f>
        <v>2183.5311002401613</v>
      </c>
      <c r="G378" t="str" cm="1">
        <f t="array" ref="G378">IF(ROWS(_xlfn._xlws.FILTER(Table5[r],Table5[enz]=Table5[[#This Row],[enz]]))&gt;1,"many","1")</f>
        <v>many</v>
      </c>
      <c r="H378" t="str" cm="1">
        <f t="array" ref="H378">IF(ROWS(_xlfn._xlws.FILTER(Table5[r],Table5[rxn-no-enz]=Table5[[#This Row],[rxn-no-enz]]))&gt;1,"many","1")</f>
        <v>1</v>
      </c>
      <c r="I378" t="str">
        <f>_xlfn.XLOOKUP(SUBSTITUTE(Table5[[#This Row],[r]],"'",""),Table6[rxn],Table6[rxn],"no")</f>
        <v>no</v>
      </c>
      <c r="J378" t="str" cm="1">
        <f t="array" ref="J378">_xlfn.XLOOKUP(Table5[[#This Row],[r]],"'"&amp;Table6[rxn]&amp;"'",Table6[expected kapp],"")</f>
        <v/>
      </c>
      <c r="L378" t="s">
        <v>8930</v>
      </c>
      <c r="M378">
        <v>8988.1774343278394</v>
      </c>
      <c r="AA378" s="7" t="s">
        <v>11206</v>
      </c>
      <c r="AB378" s="7" t="str">
        <f>_xlfn.TEXTBEFORE(Table8[[#This Row],[raw]]," ")</f>
        <v>ENZLOAD-ASPCT_c_FWD-rt8313</v>
      </c>
      <c r="AC378" s="7">
        <f>_xlfn.NUMBERVALUE(_xlfn.TEXTAFTER(Table8[[#This Row],[raw]]," "))</f>
        <v>0</v>
      </c>
      <c r="AE378" s="1" t="s">
        <v>3148</v>
      </c>
      <c r="AF378" s="1" t="s">
        <v>2778</v>
      </c>
      <c r="AG378" s="1">
        <v>4.5421439317720598</v>
      </c>
      <c r="AH378" s="1" t="str">
        <f>_xlfn.TEXTAFTER(Table9[[#This Row],[rxn]],"-",-1)</f>
        <v>rt2810</v>
      </c>
      <c r="AI378" s="1" t="str">
        <f>_xlfn.TEXTAFTER(_xlfn.TEXTBEFORE(Table9[[#This Row],[rxn]],"-"&amp;Table9[[#This Row],[enz]]),"RXN-")</f>
        <v>MDH_m_FWD</v>
      </c>
      <c r="AJ378" s="1" t="str">
        <f>_xlfn.TEXTBEFORE(Table9[[#This Row],[rxn]],"_",-1)</f>
        <v>RXN-MDH_m</v>
      </c>
    </row>
    <row r="379" spans="1:36" ht="17" hidden="1" x14ac:dyDescent="0.25">
      <c r="A379" t="s">
        <v>8910</v>
      </c>
      <c r="B379" t="str">
        <f>_xlfn.TEXTAFTER(Table5[[#This Row],[r]],"-",-1)</f>
        <v>rt4202'</v>
      </c>
      <c r="C379" t="str">
        <f>_xlfn.TEXTAFTER(_xlfn.TEXTBEFORE(Table5[[#This Row],[r]],"-"&amp;Table5[[#This Row],[enz]]),"'RXN-")</f>
        <v>ACOAD80f_m_FWD</v>
      </c>
      <c r="D379">
        <v>11171.708534568001</v>
      </c>
      <c r="E379">
        <f>_xlfn.XLOOKUP(Table5[[#This Row],[r]],Table3[r],Table3[kapp],"")</f>
        <v>8988.1774343278394</v>
      </c>
      <c r="F379">
        <f>Table5[[#This Row],[kapp]]-Table5[[#This Row],[old]]</f>
        <v>2183.5311002401613</v>
      </c>
      <c r="G379" t="str" cm="1">
        <f t="array" ref="G379">IF(ROWS(_xlfn._xlws.FILTER(Table5[r],Table5[enz]=Table5[[#This Row],[enz]]))&gt;1,"many","1")</f>
        <v>many</v>
      </c>
      <c r="H379" t="str" cm="1">
        <f t="array" ref="H379">IF(ROWS(_xlfn._xlws.FILTER(Table5[r],Table5[rxn-no-enz]=Table5[[#This Row],[rxn-no-enz]]))&gt;1,"many","1")</f>
        <v>1</v>
      </c>
      <c r="I379" t="str">
        <f>_xlfn.XLOOKUP(SUBSTITUTE(Table5[[#This Row],[r]],"'",""),Table6[rxn],Table6[rxn],"no")</f>
        <v>no</v>
      </c>
      <c r="J379" t="str" cm="1">
        <f t="array" ref="J379">_xlfn.XLOOKUP(Table5[[#This Row],[r]],"'"&amp;Table6[rxn]&amp;"'",Table6[expected kapp],"")</f>
        <v/>
      </c>
      <c r="L379" t="s">
        <v>8931</v>
      </c>
      <c r="M379">
        <v>8988.1774343278394</v>
      </c>
      <c r="AA379" s="7" t="s">
        <v>11207</v>
      </c>
      <c r="AB379" s="7" t="str">
        <f>_xlfn.TEXTBEFORE(Table8[[#This Row],[raw]]," ")</f>
        <v>ENZLOAD-ASPGLUt_c_m_FWD-rt8431</v>
      </c>
      <c r="AC379" s="7">
        <f>_xlfn.NUMBERVALUE(_xlfn.TEXTAFTER(Table8[[#This Row],[raw]]," "))</f>
        <v>7.7809699882783601E-8</v>
      </c>
      <c r="AE379" s="1" t="s">
        <v>4814</v>
      </c>
      <c r="AF379" s="1" t="s">
        <v>2778</v>
      </c>
      <c r="AG379" s="9">
        <v>1.1112543481148001E-5</v>
      </c>
      <c r="AH379" s="1" t="str">
        <f>_xlfn.TEXTAFTER(Table9[[#This Row],[rxn]],"-",-1)</f>
        <v>rt7461</v>
      </c>
      <c r="AI379" s="1" t="str">
        <f>_xlfn.TEXTAFTER(_xlfn.TEXTBEFORE(Table9[[#This Row],[rxn]],"-"&amp;Table9[[#This Row],[enz]]),"RXN-")</f>
        <v>MDRPD_c_FWD</v>
      </c>
      <c r="AJ379" s="1" t="str">
        <f>_xlfn.TEXTBEFORE(Table9[[#This Row],[rxn]],"_",-1)</f>
        <v>RXN-MDRPD_c</v>
      </c>
    </row>
    <row r="380" spans="1:36" ht="17" hidden="1" x14ac:dyDescent="0.25">
      <c r="A380" t="s">
        <v>8911</v>
      </c>
      <c r="B380" t="str">
        <f>_xlfn.TEXTAFTER(Table5[[#This Row],[r]],"-",-1)</f>
        <v>rt4202'</v>
      </c>
      <c r="C380" t="str">
        <f>_xlfn.TEXTAFTER(_xlfn.TEXTBEFORE(Table5[[#This Row],[r]],"-"&amp;Table5[[#This Row],[enz]]),"'RXN-")</f>
        <v>ACOAD80f_m_REV</v>
      </c>
      <c r="D380">
        <v>11171.708534568001</v>
      </c>
      <c r="E380">
        <f>_xlfn.XLOOKUP(Table5[[#This Row],[r]],Table3[r],Table3[kapp],"")</f>
        <v>8988.1774343278394</v>
      </c>
      <c r="F380">
        <f>Table5[[#This Row],[kapp]]-Table5[[#This Row],[old]]</f>
        <v>2183.5311002401613</v>
      </c>
      <c r="G380" t="str" cm="1">
        <f t="array" ref="G380">IF(ROWS(_xlfn._xlws.FILTER(Table5[r],Table5[enz]=Table5[[#This Row],[enz]]))&gt;1,"many","1")</f>
        <v>many</v>
      </c>
      <c r="H380" t="str" cm="1">
        <f t="array" ref="H380">IF(ROWS(_xlfn._xlws.FILTER(Table5[r],Table5[rxn-no-enz]=Table5[[#This Row],[rxn-no-enz]]))&gt;1,"many","1")</f>
        <v>1</v>
      </c>
      <c r="I380" t="str">
        <f>_xlfn.XLOOKUP(SUBSTITUTE(Table5[[#This Row],[r]],"'",""),Table6[rxn],Table6[rxn],"no")</f>
        <v>no</v>
      </c>
      <c r="J380" t="str" cm="1">
        <f t="array" ref="J380">_xlfn.XLOOKUP(Table5[[#This Row],[r]],"'"&amp;Table6[rxn]&amp;"'",Table6[expected kapp],"")</f>
        <v/>
      </c>
      <c r="L380" t="s">
        <v>8932</v>
      </c>
      <c r="M380">
        <v>8988.1774343278394</v>
      </c>
      <c r="AA380" s="7" t="s">
        <v>11208</v>
      </c>
      <c r="AB380" s="7" t="str">
        <f>_xlfn.TEXTBEFORE(Table8[[#This Row],[raw]]," ")</f>
        <v>ENZLOAD-ASPK_c_FWD-rt6294</v>
      </c>
      <c r="AC380" s="7">
        <f>_xlfn.NUMBERVALUE(_xlfn.TEXTAFTER(Table8[[#This Row],[raw]]," "))</f>
        <v>1.99390607415877E-7</v>
      </c>
      <c r="AE380" s="1" t="s">
        <v>3149</v>
      </c>
      <c r="AF380" s="1" t="s">
        <v>2778</v>
      </c>
      <c r="AG380" s="1">
        <v>9.9778354291529897E-2</v>
      </c>
      <c r="AH380" s="1" t="str">
        <f>_xlfn.TEXTAFTER(Table9[[#This Row],[rxn]],"-",-1)</f>
        <v>rt5549</v>
      </c>
      <c r="AI380" s="1" t="str">
        <f>_xlfn.TEXTAFTER(_xlfn.TEXTBEFORE(Table9[[#This Row],[rxn]],"-"&amp;Table9[[#This Row],[enz]]),"RXN-")</f>
        <v>ME1_m_FWD</v>
      </c>
      <c r="AJ380" s="1" t="str">
        <f>_xlfn.TEXTBEFORE(Table9[[#This Row],[rxn]],"_",-1)</f>
        <v>RXN-ME1_m</v>
      </c>
    </row>
    <row r="381" spans="1:36" ht="17" hidden="1" x14ac:dyDescent="0.25">
      <c r="A381" t="s">
        <v>8912</v>
      </c>
      <c r="B381" t="str">
        <f>_xlfn.TEXTAFTER(Table5[[#This Row],[r]],"-",-1)</f>
        <v>rt2040'</v>
      </c>
      <c r="C381" t="str">
        <f>_xlfn.TEXTAFTER(_xlfn.TEXTBEFORE(Table5[[#This Row],[r]],"-"&amp;Table5[[#This Row],[enz]]),"'RXN-")</f>
        <v>ACOAD80f_x_FWD</v>
      </c>
      <c r="D381">
        <v>11171.708534568001</v>
      </c>
      <c r="E381">
        <f>_xlfn.XLOOKUP(Table5[[#This Row],[r]],Table3[r],Table3[kapp],"")</f>
        <v>8988.1774343278394</v>
      </c>
      <c r="F381">
        <f>Table5[[#This Row],[kapp]]-Table5[[#This Row],[old]]</f>
        <v>2183.5311002401613</v>
      </c>
      <c r="G381" t="str" cm="1">
        <f t="array" ref="G381">IF(ROWS(_xlfn._xlws.FILTER(Table5[r],Table5[enz]=Table5[[#This Row],[enz]]))&gt;1,"many","1")</f>
        <v>many</v>
      </c>
      <c r="H381" t="str" cm="1">
        <f t="array" ref="H381">IF(ROWS(_xlfn._xlws.FILTER(Table5[r],Table5[rxn-no-enz]=Table5[[#This Row],[rxn-no-enz]]))&gt;1,"many","1")</f>
        <v>1</v>
      </c>
      <c r="I381" t="str">
        <f>_xlfn.XLOOKUP(SUBSTITUTE(Table5[[#This Row],[r]],"'",""),Table6[rxn],Table6[rxn],"no")</f>
        <v>no</v>
      </c>
      <c r="J381" t="str" cm="1">
        <f t="array" ref="J381">_xlfn.XLOOKUP(Table5[[#This Row],[r]],"'"&amp;Table6[rxn]&amp;"'",Table6[expected kapp],"")</f>
        <v/>
      </c>
      <c r="L381" t="s">
        <v>8933</v>
      </c>
      <c r="M381">
        <v>8988.1774343278394</v>
      </c>
      <c r="AA381" s="7" t="s">
        <v>11209</v>
      </c>
      <c r="AB381" s="7" t="str">
        <f>_xlfn.TEXTBEFORE(Table8[[#This Row],[raw]]," ")</f>
        <v>ENZLOAD-ASPTA_c_FWD-rt0568_c</v>
      </c>
      <c r="AC381" s="7">
        <f>_xlfn.NUMBERVALUE(_xlfn.TEXTAFTER(Table8[[#This Row],[raw]]," "))</f>
        <v>1.5282288410818201E-7</v>
      </c>
      <c r="AE381" s="1" t="s">
        <v>3151</v>
      </c>
      <c r="AF381" s="1" t="s">
        <v>2778</v>
      </c>
      <c r="AG381" s="1">
        <v>2.51443726972829E-2</v>
      </c>
      <c r="AH381" s="1" t="str">
        <f>_xlfn.TEXTAFTER(Table9[[#This Row],[rxn]],"-",-1)</f>
        <v>rt5403</v>
      </c>
      <c r="AI381" s="1" t="str">
        <f>_xlfn.TEXTAFTER(_xlfn.TEXTBEFORE(Table9[[#This Row],[rxn]],"-"&amp;Table9[[#This Row],[enz]]),"RXN-")</f>
        <v>METAT_c_FWD</v>
      </c>
      <c r="AJ381" s="1" t="str">
        <f>_xlfn.TEXTBEFORE(Table9[[#This Row],[rxn]],"_",-1)</f>
        <v>RXN-METAT_c</v>
      </c>
    </row>
    <row r="382" spans="1:36" ht="17" hidden="1" x14ac:dyDescent="0.25">
      <c r="A382" t="s">
        <v>8913</v>
      </c>
      <c r="B382" t="str">
        <f>_xlfn.TEXTAFTER(Table5[[#This Row],[r]],"-",-1)</f>
        <v>rt2040'</v>
      </c>
      <c r="C382" t="str">
        <f>_xlfn.TEXTAFTER(_xlfn.TEXTBEFORE(Table5[[#This Row],[r]],"-"&amp;Table5[[#This Row],[enz]]),"'RXN-")</f>
        <v>ACOAD82ef_x_FWD</v>
      </c>
      <c r="D382">
        <v>11171.708534568001</v>
      </c>
      <c r="E382">
        <f>_xlfn.XLOOKUP(Table5[[#This Row],[r]],Table3[r],Table3[kapp],"")</f>
        <v>8988.1774343278394</v>
      </c>
      <c r="F382">
        <f>Table5[[#This Row],[kapp]]-Table5[[#This Row],[old]]</f>
        <v>2183.5311002401613</v>
      </c>
      <c r="G382" t="str" cm="1">
        <f t="array" ref="G382">IF(ROWS(_xlfn._xlws.FILTER(Table5[r],Table5[enz]=Table5[[#This Row],[enz]]))&gt;1,"many","1")</f>
        <v>many</v>
      </c>
      <c r="H382" t="str" cm="1">
        <f t="array" ref="H382">IF(ROWS(_xlfn._xlws.FILTER(Table5[r],Table5[rxn-no-enz]=Table5[[#This Row],[rxn-no-enz]]))&gt;1,"many","1")</f>
        <v>1</v>
      </c>
      <c r="I382" t="str">
        <f>_xlfn.XLOOKUP(SUBSTITUTE(Table5[[#This Row],[r]],"'",""),Table6[rxn],Table6[rxn],"no")</f>
        <v>no</v>
      </c>
      <c r="J382" t="str" cm="1">
        <f t="array" ref="J382">_xlfn.XLOOKUP(Table5[[#This Row],[r]],"'"&amp;Table6[rxn]&amp;"'",Table6[expected kapp],"")</f>
        <v/>
      </c>
      <c r="L382" t="s">
        <v>8934</v>
      </c>
      <c r="M382">
        <v>8988.1774343278394</v>
      </c>
      <c r="AA382" s="7" t="s">
        <v>11210</v>
      </c>
      <c r="AB382" s="7" t="str">
        <f>_xlfn.TEXTBEFORE(Table8[[#This Row],[raw]]," ")</f>
        <v>ENZLOAD-ASPTAi_m_FWD-rt5562_m</v>
      </c>
      <c r="AC382" s="7">
        <f>_xlfn.NUMBERVALUE(_xlfn.TEXTAFTER(Table8[[#This Row],[raw]]," "))</f>
        <v>4.2034248195608499E-8</v>
      </c>
      <c r="AE382" s="1" t="s">
        <v>3153</v>
      </c>
      <c r="AF382" s="1" t="s">
        <v>2778</v>
      </c>
      <c r="AG382" s="1">
        <v>3.07576693763628E-2</v>
      </c>
      <c r="AH382" s="1" t="str">
        <f>_xlfn.TEXTAFTER(Table9[[#This Row],[rxn]],"-",-1)</f>
        <v>rt1457</v>
      </c>
      <c r="AI382" s="1" t="str">
        <f>_xlfn.TEXTAFTER(_xlfn.TEXTBEFORE(Table9[[#This Row],[rxn]],"-"&amp;Table9[[#This Row],[enz]]),"RXN-")</f>
        <v>METS_c_FWD</v>
      </c>
      <c r="AJ382" s="1" t="str">
        <f>_xlfn.TEXTBEFORE(Table9[[#This Row],[rxn]],"_",-1)</f>
        <v>RXN-METS_c</v>
      </c>
    </row>
    <row r="383" spans="1:36" ht="17" hidden="1" x14ac:dyDescent="0.25">
      <c r="A383" t="s">
        <v>8914</v>
      </c>
      <c r="B383" t="str">
        <f>_xlfn.TEXTAFTER(Table5[[#This Row],[r]],"-",-1)</f>
        <v>rt5702'</v>
      </c>
      <c r="C383" t="str">
        <f>_xlfn.TEXTAFTER(_xlfn.TEXTBEFORE(Table5[[#This Row],[r]],"-"&amp;Table5[[#This Row],[enz]]),"'RXN-")</f>
        <v>ACOADm30f_m_FWD</v>
      </c>
      <c r="D383">
        <v>11171.708534568001</v>
      </c>
      <c r="E383">
        <f>_xlfn.XLOOKUP(Table5[[#This Row],[r]],Table3[r],Table3[kapp],"")</f>
        <v>8988.1774343278394</v>
      </c>
      <c r="F383">
        <f>Table5[[#This Row],[kapp]]-Table5[[#This Row],[old]]</f>
        <v>2183.5311002401613</v>
      </c>
      <c r="G383" t="str" cm="1">
        <f t="array" ref="G383">IF(ROWS(_xlfn._xlws.FILTER(Table5[r],Table5[enz]=Table5[[#This Row],[enz]]))&gt;1,"many","1")</f>
        <v>many</v>
      </c>
      <c r="H383" t="str" cm="1">
        <f t="array" ref="H383">IF(ROWS(_xlfn._xlws.FILTER(Table5[r],Table5[rxn-no-enz]=Table5[[#This Row],[rxn-no-enz]]))&gt;1,"many","1")</f>
        <v>1</v>
      </c>
      <c r="I383" t="str">
        <f>_xlfn.XLOOKUP(SUBSTITUTE(Table5[[#This Row],[r]],"'",""),Table6[rxn],Table6[rxn],"no")</f>
        <v>no</v>
      </c>
      <c r="J383" t="str" cm="1">
        <f t="array" ref="J383">_xlfn.XLOOKUP(Table5[[#This Row],[r]],"'"&amp;Table6[rxn]&amp;"'",Table6[expected kapp],"")</f>
        <v/>
      </c>
      <c r="L383" t="s">
        <v>8935</v>
      </c>
      <c r="M383">
        <v>8988.1774343278394</v>
      </c>
      <c r="AA383" s="7" t="s">
        <v>11211</v>
      </c>
      <c r="AB383" s="7" t="str">
        <f>_xlfn.TEXTBEFORE(Table8[[#This Row],[raw]]," ")</f>
        <v>ENZLOAD-ASPTRS_c_FWD-rt5890</v>
      </c>
      <c r="AC383" s="7">
        <f>_xlfn.NUMBERVALUE(_xlfn.TEXTAFTER(Table8[[#This Row],[raw]]," "))</f>
        <v>4.5102722936746898E-7</v>
      </c>
      <c r="AE383" s="1" t="s">
        <v>3154</v>
      </c>
      <c r="AF383" s="1" t="s">
        <v>2778</v>
      </c>
      <c r="AG383" s="1">
        <v>5.6244092225610897E-3</v>
      </c>
      <c r="AH383" s="1" t="str">
        <f>_xlfn.TEXTAFTER(Table9[[#This Row],[rxn]],"-",-1)</f>
        <v>rt4772</v>
      </c>
      <c r="AI383" s="1" t="str">
        <f>_xlfn.TEXTAFTER(_xlfn.TEXTBEFORE(Table9[[#This Row],[rxn]],"-"&amp;Table9[[#This Row],[enz]]),"RXN-")</f>
        <v>METTRS_c_FWD</v>
      </c>
      <c r="AJ383" s="1" t="str">
        <f>_xlfn.TEXTBEFORE(Table9[[#This Row],[rxn]],"_",-1)</f>
        <v>RXN-METTRS_c</v>
      </c>
    </row>
    <row r="384" spans="1:36" ht="17" hidden="1" x14ac:dyDescent="0.25">
      <c r="A384" t="s">
        <v>8915</v>
      </c>
      <c r="B384" t="str">
        <f>_xlfn.TEXTAFTER(Table5[[#This Row],[r]],"-",-1)</f>
        <v>rt5702'</v>
      </c>
      <c r="C384" t="str">
        <f>_xlfn.TEXTAFTER(_xlfn.TEXTBEFORE(Table5[[#This Row],[r]],"-"&amp;Table5[[#This Row],[enz]]),"'RXN-")</f>
        <v>ACOADm30f_m_REV</v>
      </c>
      <c r="D384">
        <v>11171.708534568001</v>
      </c>
      <c r="E384">
        <f>_xlfn.XLOOKUP(Table5[[#This Row],[r]],Table3[r],Table3[kapp],"")</f>
        <v>8988.1774343278394</v>
      </c>
      <c r="F384">
        <f>Table5[[#This Row],[kapp]]-Table5[[#This Row],[old]]</f>
        <v>2183.5311002401613</v>
      </c>
      <c r="G384" t="str" cm="1">
        <f t="array" ref="G384">IF(ROWS(_xlfn._xlws.FILTER(Table5[r],Table5[enz]=Table5[[#This Row],[enz]]))&gt;1,"many","1")</f>
        <v>many</v>
      </c>
      <c r="H384" t="str" cm="1">
        <f t="array" ref="H384">IF(ROWS(_xlfn._xlws.FILTER(Table5[r],Table5[rxn-no-enz]=Table5[[#This Row],[rxn-no-enz]]))&gt;1,"many","1")</f>
        <v>1</v>
      </c>
      <c r="I384" t="str">
        <f>_xlfn.XLOOKUP(SUBSTITUTE(Table5[[#This Row],[r]],"'",""),Table6[rxn],Table6[rxn],"no")</f>
        <v>no</v>
      </c>
      <c r="J384" t="str" cm="1">
        <f t="array" ref="J384">_xlfn.XLOOKUP(Table5[[#This Row],[r]],"'"&amp;Table6[rxn]&amp;"'",Table6[expected kapp],"")</f>
        <v/>
      </c>
      <c r="L384" t="s">
        <v>8936</v>
      </c>
      <c r="M384">
        <v>8988.1774343278394</v>
      </c>
      <c r="AA384" s="7" t="s">
        <v>11212</v>
      </c>
      <c r="AB384" s="7" t="str">
        <f>_xlfn.TEXTBEFORE(Table8[[#This Row],[raw]]," ")</f>
        <v>ENZLOAD-ATPASEP2e_c_FWD-rt0602_c</v>
      </c>
      <c r="AC384" s="7">
        <f>_xlfn.NUMBERVALUE(_xlfn.TEXTAFTER(Table8[[#This Row],[raw]]," "))</f>
        <v>1.8374949431440101E-8</v>
      </c>
      <c r="AE384" s="1" t="s">
        <v>3155</v>
      </c>
      <c r="AF384" s="1" t="s">
        <v>2778</v>
      </c>
      <c r="AG384" s="1">
        <v>9.9433452151825794E-2</v>
      </c>
      <c r="AH384" s="1" t="str">
        <f>_xlfn.TEXTAFTER(Table9[[#This Row],[rxn]],"-",-1)</f>
        <v>rt0390</v>
      </c>
      <c r="AI384" s="1" t="str">
        <f>_xlfn.TEXTAFTER(_xlfn.TEXTBEFORE(Table9[[#This Row],[rxn]],"-"&amp;Table9[[#This Row],[enz]]),"RXN-")</f>
        <v>MEVK1_c_FWD</v>
      </c>
      <c r="AJ384" s="1" t="str">
        <f>_xlfn.TEXTBEFORE(Table9[[#This Row],[rxn]],"_",-1)</f>
        <v>RXN-MEVK1_c</v>
      </c>
    </row>
    <row r="385" spans="1:36" ht="17" hidden="1" x14ac:dyDescent="0.25">
      <c r="A385" t="s">
        <v>8916</v>
      </c>
      <c r="B385" t="str">
        <f>_xlfn.TEXTAFTER(Table5[[#This Row],[r]],"-",-1)</f>
        <v>rt5702'</v>
      </c>
      <c r="C385" t="str">
        <f>_xlfn.TEXTAFTER(_xlfn.TEXTBEFORE(Table5[[#This Row],[r]],"-"&amp;Table5[[#This Row],[enz]]),"'RXN-")</f>
        <v>ACOADm40f_m_FWD</v>
      </c>
      <c r="D385">
        <v>11171.708534568001</v>
      </c>
      <c r="E385">
        <f>_xlfn.XLOOKUP(Table5[[#This Row],[r]],Table3[r],Table3[kapp],"")</f>
        <v>8988.1774343278394</v>
      </c>
      <c r="F385">
        <f>Table5[[#This Row],[kapp]]-Table5[[#This Row],[old]]</f>
        <v>2183.5311002401613</v>
      </c>
      <c r="G385" t="str" cm="1">
        <f t="array" ref="G385">IF(ROWS(_xlfn._xlws.FILTER(Table5[r],Table5[enz]=Table5[[#This Row],[enz]]))&gt;1,"many","1")</f>
        <v>many</v>
      </c>
      <c r="H385" t="str" cm="1">
        <f t="array" ref="H385">IF(ROWS(_xlfn._xlws.FILTER(Table5[r],Table5[rxn-no-enz]=Table5[[#This Row],[rxn-no-enz]]))&gt;1,"many","1")</f>
        <v>1</v>
      </c>
      <c r="I385" t="str">
        <f>_xlfn.XLOOKUP(SUBSTITUTE(Table5[[#This Row],[r]],"'",""),Table6[rxn],Table6[rxn],"no")</f>
        <v>no</v>
      </c>
      <c r="J385" t="str" cm="1">
        <f t="array" ref="J385">_xlfn.XLOOKUP(Table5[[#This Row],[r]],"'"&amp;Table6[rxn]&amp;"'",Table6[expected kapp],"")</f>
        <v/>
      </c>
      <c r="L385" t="s">
        <v>8937</v>
      </c>
      <c r="M385">
        <v>8988.1774343278394</v>
      </c>
      <c r="AA385" s="7" t="s">
        <v>11213</v>
      </c>
      <c r="AB385" s="7" t="str">
        <f>_xlfn.TEXTBEFORE(Table8[[#This Row],[raw]]," ")</f>
        <v>ENZLOAD-ATPPRT_c_FWD-rt1520</v>
      </c>
      <c r="AC385" s="7">
        <f>_xlfn.NUMBERVALUE(_xlfn.TEXTAFTER(Table8[[#This Row],[raw]]," "))</f>
        <v>3.01276696387014E-7</v>
      </c>
      <c r="AE385" s="1" t="s">
        <v>3156</v>
      </c>
      <c r="AF385" s="1" t="s">
        <v>2778</v>
      </c>
      <c r="AG385" s="1">
        <v>7.0684584132815302E-3</v>
      </c>
      <c r="AH385" s="1" t="str">
        <f>_xlfn.TEXTAFTER(Table9[[#This Row],[rxn]],"-",-1)</f>
        <v>UNKNOWN</v>
      </c>
      <c r="AI385" s="1" t="str">
        <f>_xlfn.TEXTAFTER(_xlfn.TEXTBEFORE(Table9[[#This Row],[rxn]],"-"&amp;Table9[[#This Row],[enz]]),"RXN-")</f>
        <v>MG2t_c_e_FWD</v>
      </c>
      <c r="AJ385" s="1" t="str">
        <f>_xlfn.TEXTBEFORE(Table9[[#This Row],[rxn]],"_",-1)</f>
        <v>RXN-MG2t_c_e</v>
      </c>
    </row>
    <row r="386" spans="1:36" ht="17" hidden="1" x14ac:dyDescent="0.25">
      <c r="A386" t="s">
        <v>8917</v>
      </c>
      <c r="B386" t="str">
        <f>_xlfn.TEXTAFTER(Table5[[#This Row],[r]],"-",-1)</f>
        <v>rt5702'</v>
      </c>
      <c r="C386" t="str">
        <f>_xlfn.TEXTAFTER(_xlfn.TEXTBEFORE(Table5[[#This Row],[r]],"-"&amp;Table5[[#This Row],[enz]]),"'RXN-")</f>
        <v>ACOADm40f_m_REV</v>
      </c>
      <c r="D386">
        <v>11171.708534568001</v>
      </c>
      <c r="E386">
        <f>_xlfn.XLOOKUP(Table5[[#This Row],[r]],Table3[r],Table3[kapp],"")</f>
        <v>8988.1774343278394</v>
      </c>
      <c r="F386">
        <f>Table5[[#This Row],[kapp]]-Table5[[#This Row],[old]]</f>
        <v>2183.5311002401613</v>
      </c>
      <c r="G386" t="str" cm="1">
        <f t="array" ref="G386">IF(ROWS(_xlfn._xlws.FILTER(Table5[r],Table5[enz]=Table5[[#This Row],[enz]]))&gt;1,"many","1")</f>
        <v>many</v>
      </c>
      <c r="H386" t="str" cm="1">
        <f t="array" ref="H386">IF(ROWS(_xlfn._xlws.FILTER(Table5[r],Table5[rxn-no-enz]=Table5[[#This Row],[rxn-no-enz]]))&gt;1,"many","1")</f>
        <v>1</v>
      </c>
      <c r="I386" t="str">
        <f>_xlfn.XLOOKUP(SUBSTITUTE(Table5[[#This Row],[r]],"'",""),Table6[rxn],Table6[rxn],"no")</f>
        <v>no</v>
      </c>
      <c r="J386" t="str" cm="1">
        <f t="array" ref="J386">_xlfn.XLOOKUP(Table5[[#This Row],[r]],"'"&amp;Table6[rxn]&amp;"'",Table6[expected kapp],"")</f>
        <v/>
      </c>
      <c r="L386" t="s">
        <v>8938</v>
      </c>
      <c r="M386">
        <v>8988.1774343278394</v>
      </c>
      <c r="AA386" s="7" t="s">
        <v>11214</v>
      </c>
      <c r="AB386" s="7" t="str">
        <f>_xlfn.TEXTBEFORE(Table8[[#This Row],[raw]]," ")</f>
        <v>ENZLOAD-ATPS_m_FWD-ATPSCPLX</v>
      </c>
      <c r="AC386" s="7">
        <f>_xlfn.NUMBERVALUE(_xlfn.TEXTAFTER(Table8[[#This Row],[raw]]," "))</f>
        <v>7.3497801102266101E-7</v>
      </c>
      <c r="AE386" s="1" t="s">
        <v>3157</v>
      </c>
      <c r="AF386" s="1" t="s">
        <v>2778</v>
      </c>
      <c r="AG386" s="9">
        <v>1.0464114760542E-5</v>
      </c>
      <c r="AH386" s="1" t="str">
        <f>_xlfn.TEXTAFTER(Table9[[#This Row],[rxn]],"-",-1)</f>
        <v>UNKNOWN</v>
      </c>
      <c r="AI386" s="1" t="str">
        <f>_xlfn.TEXTAFTER(_xlfn.TEXTBEFORE(Table9[[#This Row],[rxn]],"-"&amp;Table9[[#This Row],[enz]]),"RXN-")</f>
        <v>MN2t_c_e_FWD</v>
      </c>
      <c r="AJ386" s="1" t="str">
        <f>_xlfn.TEXTBEFORE(Table9[[#This Row],[rxn]],"_",-1)</f>
        <v>RXN-MN2t_c_e</v>
      </c>
    </row>
    <row r="387" spans="1:36" ht="17" hidden="1" x14ac:dyDescent="0.25">
      <c r="A387" t="s">
        <v>8918</v>
      </c>
      <c r="B387" t="str">
        <f>_xlfn.TEXTAFTER(Table5[[#This Row],[r]],"-",-1)</f>
        <v>rt1644'</v>
      </c>
      <c r="C387" t="str">
        <f>_xlfn.TEXTAFTER(_xlfn.TEXTBEFORE(Table5[[#This Row],[r]],"-"&amp;Table5[[#This Row],[enz]]),"'RXN-")</f>
        <v>ACOADm50f_m_FWD</v>
      </c>
      <c r="D387">
        <v>11171.708534568001</v>
      </c>
      <c r="E387">
        <f>_xlfn.XLOOKUP(Table5[[#This Row],[r]],Table3[r],Table3[kapp],"")</f>
        <v>8988.1774343278394</v>
      </c>
      <c r="F387">
        <f>Table5[[#This Row],[kapp]]-Table5[[#This Row],[old]]</f>
        <v>2183.5311002401613</v>
      </c>
      <c r="G387" t="str" cm="1">
        <f t="array" ref="G387">IF(ROWS(_xlfn._xlws.FILTER(Table5[r],Table5[enz]=Table5[[#This Row],[enz]]))&gt;1,"many","1")</f>
        <v>many</v>
      </c>
      <c r="H387" t="str" cm="1">
        <f t="array" ref="H387">IF(ROWS(_xlfn._xlws.FILTER(Table5[r],Table5[rxn-no-enz]=Table5[[#This Row],[rxn-no-enz]]))&gt;1,"many","1")</f>
        <v>1</v>
      </c>
      <c r="I387" t="str">
        <f>_xlfn.XLOOKUP(SUBSTITUTE(Table5[[#This Row],[r]],"'",""),Table6[rxn],Table6[rxn],"no")</f>
        <v>no</v>
      </c>
      <c r="J387" t="str" cm="1">
        <f t="array" ref="J387">_xlfn.XLOOKUP(Table5[[#This Row],[r]],"'"&amp;Table6[rxn]&amp;"'",Table6[expected kapp],"")</f>
        <v/>
      </c>
      <c r="L387" t="s">
        <v>8939</v>
      </c>
      <c r="M387">
        <v>8988.1774343278394</v>
      </c>
      <c r="AA387" s="7" t="s">
        <v>11215</v>
      </c>
      <c r="AB387" s="7" t="str">
        <f>_xlfn.TEXTBEFORE(Table8[[#This Row],[raw]]," ")</f>
        <v>ENZLOAD-BPNT_c_FWD-rt2305</v>
      </c>
      <c r="AC387" s="7">
        <f>_xlfn.NUMBERVALUE(_xlfn.TEXTAFTER(Table8[[#This Row],[raw]]," "))</f>
        <v>1.1192867405343799E-6</v>
      </c>
      <c r="AE387" s="1" t="s">
        <v>4815</v>
      </c>
      <c r="AF387" s="1" t="s">
        <v>2778</v>
      </c>
      <c r="AG387" s="9">
        <v>1.1112543481148001E-5</v>
      </c>
      <c r="AH387" s="1" t="str">
        <f>_xlfn.TEXTAFTER(Table9[[#This Row],[rxn]],"-",-1)</f>
        <v>rt0004</v>
      </c>
      <c r="AI387" s="1" t="str">
        <f>_xlfn.TEXTAFTER(_xlfn.TEXTBEFORE(Table9[[#This Row],[rxn]],"-"&amp;Table9[[#This Row],[enz]]),"RXN-")</f>
        <v>MTAP_c_FWD</v>
      </c>
      <c r="AJ387" s="1" t="str">
        <f>_xlfn.TEXTBEFORE(Table9[[#This Row],[rxn]],"_",-1)</f>
        <v>RXN-MTAP_c</v>
      </c>
    </row>
    <row r="388" spans="1:36" ht="17" hidden="1" x14ac:dyDescent="0.25">
      <c r="A388" t="s">
        <v>8919</v>
      </c>
      <c r="B388" t="str">
        <f>_xlfn.TEXTAFTER(Table5[[#This Row],[r]],"-",-1)</f>
        <v>rt1644'</v>
      </c>
      <c r="C388" t="str">
        <f>_xlfn.TEXTAFTER(_xlfn.TEXTBEFORE(Table5[[#This Row],[r]],"-"&amp;Table5[[#This Row],[enz]]),"'RXN-")</f>
        <v>ACOADm50f_m_REV</v>
      </c>
      <c r="D388">
        <v>11171.708534568001</v>
      </c>
      <c r="E388">
        <f>_xlfn.XLOOKUP(Table5[[#This Row],[r]],Table3[r],Table3[kapp],"")</f>
        <v>8988.1774343278394</v>
      </c>
      <c r="F388">
        <f>Table5[[#This Row],[kapp]]-Table5[[#This Row],[old]]</f>
        <v>2183.5311002401613</v>
      </c>
      <c r="G388" t="str" cm="1">
        <f t="array" ref="G388">IF(ROWS(_xlfn._xlws.FILTER(Table5[r],Table5[enz]=Table5[[#This Row],[enz]]))&gt;1,"many","1")</f>
        <v>many</v>
      </c>
      <c r="H388" t="str" cm="1">
        <f t="array" ref="H388">IF(ROWS(_xlfn._xlws.FILTER(Table5[r],Table5[rxn-no-enz]=Table5[[#This Row],[rxn-no-enz]]))&gt;1,"many","1")</f>
        <v>1</v>
      </c>
      <c r="I388" t="str">
        <f>_xlfn.XLOOKUP(SUBSTITUTE(Table5[[#This Row],[r]],"'",""),Table6[rxn],Table6[rxn],"no")</f>
        <v>no</v>
      </c>
      <c r="J388" t="str" cm="1">
        <f t="array" ref="J388">_xlfn.XLOOKUP(Table5[[#This Row],[r]],"'"&amp;Table6[rxn]&amp;"'",Table6[expected kapp],"")</f>
        <v/>
      </c>
      <c r="L388" t="s">
        <v>8940</v>
      </c>
      <c r="M388">
        <v>8988.1774343278394</v>
      </c>
      <c r="AA388" s="7" t="s">
        <v>11216</v>
      </c>
      <c r="AB388" s="7" t="str">
        <f>_xlfn.TEXTBEFORE(Table8[[#This Row],[raw]]," ")</f>
        <v>ENZLOAD-C14STR_c_FWD-rt0303</v>
      </c>
      <c r="AC388" s="7">
        <f>_xlfn.NUMBERVALUE(_xlfn.TEXTAFTER(Table8[[#This Row],[raw]]," "))</f>
        <v>2.4525394423788E-8</v>
      </c>
      <c r="AE388" s="1" t="s">
        <v>7291</v>
      </c>
      <c r="AF388" s="1" t="s">
        <v>2778</v>
      </c>
      <c r="AG388" s="1">
        <v>1.8313896534443399</v>
      </c>
      <c r="AH388" s="1" t="str">
        <f>_xlfn.TEXTAFTER(Table9[[#This Row],[rxn]],"-",-1)</f>
        <v>UNKNOWN</v>
      </c>
      <c r="AI388" s="1" t="str">
        <f>_xlfn.TEXTAFTER(_xlfn.TEXTBEFORE(Table9[[#This Row],[rxn]],"-"&amp;Table9[[#This Row],[enz]]),"RXN-")</f>
        <v>MTHFC_c_FWD</v>
      </c>
      <c r="AJ388" s="1" t="str">
        <f>_xlfn.TEXTBEFORE(Table9[[#This Row],[rxn]],"_",-1)</f>
        <v>RXN-MTHFC_c</v>
      </c>
    </row>
    <row r="389" spans="1:36" ht="17" hidden="1" x14ac:dyDescent="0.25">
      <c r="A389" t="s">
        <v>8920</v>
      </c>
      <c r="B389" t="str">
        <f>_xlfn.TEXTAFTER(Table5[[#This Row],[r]],"-",-1)</f>
        <v>rt1362'</v>
      </c>
      <c r="C389" t="str">
        <f>_xlfn.TEXTAFTER(_xlfn.TEXTBEFORE(Table5[[#This Row],[r]],"-"&amp;Table5[[#This Row],[enz]]),"'RXN-")</f>
        <v>ACOADS160_rm_FWD</v>
      </c>
      <c r="D389">
        <v>11171.708534568001</v>
      </c>
      <c r="E389">
        <f>_xlfn.XLOOKUP(Table5[[#This Row],[r]],Table3[r],Table3[kapp],"")</f>
        <v>8988.1774343278394</v>
      </c>
      <c r="F389">
        <f>Table5[[#This Row],[kapp]]-Table5[[#This Row],[old]]</f>
        <v>2183.5311002401613</v>
      </c>
      <c r="G389" t="str" cm="1">
        <f t="array" ref="G389">IF(ROWS(_xlfn._xlws.FILTER(Table5[r],Table5[enz]=Table5[[#This Row],[enz]]))&gt;1,"many","1")</f>
        <v>many</v>
      </c>
      <c r="H389" t="str" cm="1">
        <f t="array" ref="H389">IF(ROWS(_xlfn._xlws.FILTER(Table5[r],Table5[rxn-no-enz]=Table5[[#This Row],[rxn-no-enz]]))&gt;1,"many","1")</f>
        <v>1</v>
      </c>
      <c r="I389" t="str">
        <f>_xlfn.XLOOKUP(SUBSTITUTE(Table5[[#This Row],[r]],"'",""),Table6[rxn],Table6[rxn],"no")</f>
        <v>no</v>
      </c>
      <c r="J389" t="str" cm="1">
        <f t="array" ref="J389">_xlfn.XLOOKUP(Table5[[#This Row],[r]],"'"&amp;Table6[rxn]&amp;"'",Table6[expected kapp],"")</f>
        <v/>
      </c>
      <c r="L389" t="s">
        <v>8941</v>
      </c>
      <c r="M389">
        <v>8988.1774343278394</v>
      </c>
      <c r="AA389" s="7" t="s">
        <v>11217</v>
      </c>
      <c r="AB389" s="7" t="str">
        <f>_xlfn.TEXTBEFORE(Table8[[#This Row],[raw]]," ")</f>
        <v>ENZLOAD-C3STDH1_c_FWD-rt0467</v>
      </c>
      <c r="AC389" s="7">
        <f>_xlfn.NUMBERVALUE(_xlfn.TEXTAFTER(Table8[[#This Row],[raw]]," "))</f>
        <v>1.2322906419986599E-7</v>
      </c>
      <c r="AE389" s="1" t="s">
        <v>7295</v>
      </c>
      <c r="AF389" s="1" t="s">
        <v>2778</v>
      </c>
      <c r="AG389" s="1">
        <v>1.8313896534443399</v>
      </c>
      <c r="AH389" s="1" t="str">
        <f>_xlfn.TEXTAFTER(Table9[[#This Row],[rxn]],"-",-1)</f>
        <v>rt6998</v>
      </c>
      <c r="AI389" s="1" t="str">
        <f>_xlfn.TEXTAFTER(_xlfn.TEXTBEFORE(Table9[[#This Row],[rxn]],"-"&amp;Table9[[#This Row],[enz]]),"RXN-")</f>
        <v>MTHFD_c_FWD</v>
      </c>
      <c r="AJ389" s="1" t="str">
        <f>_xlfn.TEXTBEFORE(Table9[[#This Row],[rxn]],"_",-1)</f>
        <v>RXN-MTHFD_c</v>
      </c>
    </row>
    <row r="390" spans="1:36" ht="17" hidden="1" x14ac:dyDescent="0.25">
      <c r="A390" t="s">
        <v>8921</v>
      </c>
      <c r="B390" t="str">
        <f>_xlfn.TEXTAFTER(Table5[[#This Row],[r]],"-",-1)</f>
        <v>rt1332'</v>
      </c>
      <c r="C390" t="str">
        <f>_xlfn.TEXTAFTER(_xlfn.TEXTBEFORE(Table5[[#This Row],[r]],"-"&amp;Table5[[#This Row],[enz]]),"'RXN-")</f>
        <v>ACOAO100_x_FWD</v>
      </c>
      <c r="D390">
        <v>11171.708534568001</v>
      </c>
      <c r="E390">
        <f>_xlfn.XLOOKUP(Table5[[#This Row],[r]],Table3[r],Table3[kapp],"")</f>
        <v>8988.1774343278394</v>
      </c>
      <c r="F390">
        <f>Table5[[#This Row],[kapp]]-Table5[[#This Row],[old]]</f>
        <v>2183.5311002401613</v>
      </c>
      <c r="G390" t="str" cm="1">
        <f t="array" ref="G390">IF(ROWS(_xlfn._xlws.FILTER(Table5[r],Table5[enz]=Table5[[#This Row],[enz]]))&gt;1,"many","1")</f>
        <v>many</v>
      </c>
      <c r="H390" t="str" cm="1">
        <f t="array" ref="H390">IF(ROWS(_xlfn._xlws.FILTER(Table5[r],Table5[rxn-no-enz]=Table5[[#This Row],[rxn-no-enz]]))&gt;1,"many","1")</f>
        <v>many</v>
      </c>
      <c r="I390" t="str">
        <f>_xlfn.XLOOKUP(SUBSTITUTE(Table5[[#This Row],[r]],"'",""),Table6[rxn],Table6[rxn],"no")</f>
        <v>no</v>
      </c>
      <c r="J390" t="str" cm="1">
        <f t="array" ref="J390">_xlfn.XLOOKUP(Table5[[#This Row],[r]],"'"&amp;Table6[rxn]&amp;"'",Table6[expected kapp],"")</f>
        <v/>
      </c>
      <c r="L390" t="s">
        <v>8942</v>
      </c>
      <c r="M390">
        <v>8988.1774343278394</v>
      </c>
      <c r="AA390" s="7" t="s">
        <v>11218</v>
      </c>
      <c r="AB390" s="7" t="str">
        <f>_xlfn.TEXTBEFORE(Table8[[#This Row],[raw]]," ")</f>
        <v>ENZLOAD-C3STDH2_c_FWD-rt0467</v>
      </c>
      <c r="AC390" s="7">
        <f>_xlfn.NUMBERVALUE(_xlfn.TEXTAFTER(Table8[[#This Row],[raw]]," "))</f>
        <v>1.2322906419986599E-7</v>
      </c>
      <c r="AE390" s="1" t="s">
        <v>3158</v>
      </c>
      <c r="AF390" s="1" t="s">
        <v>2778</v>
      </c>
      <c r="AG390" s="1">
        <v>3.07576693763628E-2</v>
      </c>
      <c r="AH390" s="1" t="str">
        <f>_xlfn.TEXTAFTER(Table9[[#This Row],[rxn]],"-",-1)</f>
        <v>MET1213</v>
      </c>
      <c r="AI390" s="1" t="str">
        <f>_xlfn.TEXTAFTER(_xlfn.TEXTBEFORE(Table9[[#This Row],[rxn]],"-"&amp;Table9[[#This Row],[enz]]),"RXN-")</f>
        <v>MTHFR3_c_FWD</v>
      </c>
      <c r="AJ390" s="1" t="str">
        <f>_xlfn.TEXTBEFORE(Table9[[#This Row],[rxn]],"_",-1)</f>
        <v>RXN-MTHFR3_c</v>
      </c>
    </row>
    <row r="391" spans="1:36" ht="17" hidden="1" x14ac:dyDescent="0.25">
      <c r="A391" t="s">
        <v>8922</v>
      </c>
      <c r="B391" t="str">
        <f>_xlfn.TEXTAFTER(Table5[[#This Row],[r]],"-",-1)</f>
        <v>rt4374'</v>
      </c>
      <c r="C391" t="str">
        <f>_xlfn.TEXTAFTER(_xlfn.TEXTBEFORE(Table5[[#This Row],[r]],"-"&amp;Table5[[#This Row],[enz]]),"'RXN-")</f>
        <v>ACOAO100_x_FWD</v>
      </c>
      <c r="D391">
        <v>11171.708534568001</v>
      </c>
      <c r="E391">
        <f>_xlfn.XLOOKUP(Table5[[#This Row],[r]],Table3[r],Table3[kapp],"")</f>
        <v>8988.1774343278394</v>
      </c>
      <c r="F391">
        <f>Table5[[#This Row],[kapp]]-Table5[[#This Row],[old]]</f>
        <v>2183.5311002401613</v>
      </c>
      <c r="G391" t="str" cm="1">
        <f t="array" ref="G391">IF(ROWS(_xlfn._xlws.FILTER(Table5[r],Table5[enz]=Table5[[#This Row],[enz]]))&gt;1,"many","1")</f>
        <v>many</v>
      </c>
      <c r="H391" t="str" cm="1">
        <f t="array" ref="H391">IF(ROWS(_xlfn._xlws.FILTER(Table5[r],Table5[rxn-no-enz]=Table5[[#This Row],[rxn-no-enz]]))&gt;1,"many","1")</f>
        <v>many</v>
      </c>
      <c r="I391" t="str">
        <f>_xlfn.XLOOKUP(SUBSTITUTE(Table5[[#This Row],[r]],"'",""),Table6[rxn],Table6[rxn],"no")</f>
        <v>no</v>
      </c>
      <c r="J391" t="str" cm="1">
        <f t="array" ref="J391">_xlfn.XLOOKUP(Table5[[#This Row],[r]],"'"&amp;Table6[rxn]&amp;"'",Table6[expected kapp],"")</f>
        <v/>
      </c>
      <c r="L391" t="s">
        <v>8943</v>
      </c>
      <c r="M391">
        <v>8988.1774343278394</v>
      </c>
      <c r="AA391" s="7" t="s">
        <v>11219</v>
      </c>
      <c r="AB391" s="7" t="str">
        <f>_xlfn.TEXTBEFORE(Table8[[#This Row],[raw]]," ")</f>
        <v>ENZLOAD-C4STMO1_c_FWD-rt8272</v>
      </c>
      <c r="AC391" s="7">
        <f>_xlfn.NUMBERVALUE(_xlfn.TEXTAFTER(Table8[[#This Row],[raw]]," "))</f>
        <v>2.2970742330642499E-9</v>
      </c>
      <c r="AE391" s="1" t="s">
        <v>4816</v>
      </c>
      <c r="AF391" s="1" t="s">
        <v>2778</v>
      </c>
      <c r="AG391" s="9">
        <v>1.1112543481148001E-5</v>
      </c>
      <c r="AH391" s="1" t="str">
        <f>_xlfn.TEXTAFTER(Table9[[#This Row],[rxn]],"-",-1)</f>
        <v>rt5017</v>
      </c>
      <c r="AI391" s="1" t="str">
        <f>_xlfn.TEXTAFTER(_xlfn.TEXTBEFORE(Table9[[#This Row],[rxn]],"-"&amp;Table9[[#This Row],[enz]]),"RXN-")</f>
        <v>MTRI_c_FWD</v>
      </c>
      <c r="AJ391" s="1" t="str">
        <f>_xlfn.TEXTBEFORE(Table9[[#This Row],[rxn]],"_",-1)</f>
        <v>RXN-MTRI_c</v>
      </c>
    </row>
    <row r="392" spans="1:36" ht="17" hidden="1" x14ac:dyDescent="0.25">
      <c r="A392" t="s">
        <v>8923</v>
      </c>
      <c r="B392" t="str">
        <f>_xlfn.TEXTAFTER(Table5[[#This Row],[r]],"-",-1)</f>
        <v>rt4384'</v>
      </c>
      <c r="C392" t="str">
        <f>_xlfn.TEXTAFTER(_xlfn.TEXTBEFORE(Table5[[#This Row],[r]],"-"&amp;Table5[[#This Row],[enz]]),"'RXN-")</f>
        <v>ACOAO100_x_FWD</v>
      </c>
      <c r="D392">
        <v>11171.708534568001</v>
      </c>
      <c r="E392">
        <f>_xlfn.XLOOKUP(Table5[[#This Row],[r]],Table3[r],Table3[kapp],"")</f>
        <v>8988.1774343278394</v>
      </c>
      <c r="F392">
        <f>Table5[[#This Row],[kapp]]-Table5[[#This Row],[old]]</f>
        <v>2183.5311002401613</v>
      </c>
      <c r="G392" t="str" cm="1">
        <f t="array" ref="G392">IF(ROWS(_xlfn._xlws.FILTER(Table5[r],Table5[enz]=Table5[[#This Row],[enz]]))&gt;1,"many","1")</f>
        <v>many</v>
      </c>
      <c r="H392" t="str" cm="1">
        <f t="array" ref="H392">IF(ROWS(_xlfn._xlws.FILTER(Table5[r],Table5[rxn-no-enz]=Table5[[#This Row],[rxn-no-enz]]))&gt;1,"many","1")</f>
        <v>many</v>
      </c>
      <c r="I392" t="str">
        <f>_xlfn.XLOOKUP(SUBSTITUTE(Table5[[#This Row],[r]],"'",""),Table6[rxn],Table6[rxn],"no")</f>
        <v>no</v>
      </c>
      <c r="J392" t="str" cm="1">
        <f t="array" ref="J392">_xlfn.XLOOKUP(Table5[[#This Row],[r]],"'"&amp;Table6[rxn]&amp;"'",Table6[expected kapp],"")</f>
        <v/>
      </c>
      <c r="L392" t="s">
        <v>8944</v>
      </c>
      <c r="M392">
        <v>8988.1774343278394</v>
      </c>
      <c r="AA392" s="7" t="s">
        <v>11220</v>
      </c>
      <c r="AB392" s="7" t="str">
        <f>_xlfn.TEXTBEFORE(Table8[[#This Row],[raw]]," ")</f>
        <v>ENZLOAD-C4STMO2_c_FWD-rt8272</v>
      </c>
      <c r="AC392" s="7">
        <f>_xlfn.NUMBERVALUE(_xlfn.TEXTAFTER(Table8[[#This Row],[raw]]," "))</f>
        <v>2.2970742330642499E-9</v>
      </c>
      <c r="AE392" s="1" t="s">
        <v>4817</v>
      </c>
      <c r="AF392" s="1" t="s">
        <v>2778</v>
      </c>
      <c r="AG392" s="9">
        <v>2.2231927529218999E-5</v>
      </c>
      <c r="AH392" s="1" t="str">
        <f>_xlfn.TEXTAFTER(Table9[[#This Row],[rxn]],"-",-1)</f>
        <v>rt3853</v>
      </c>
      <c r="AI392" s="1" t="str">
        <f>_xlfn.TEXTAFTER(_xlfn.TEXTBEFORE(Table9[[#This Row],[rxn]],"-"&amp;Table9[[#This Row],[enz]]),"RXN-")</f>
        <v>NACt_c_e_FWD</v>
      </c>
      <c r="AJ392" s="1" t="str">
        <f>_xlfn.TEXTBEFORE(Table9[[#This Row],[rxn]],"_",-1)</f>
        <v>RXN-NACt_c_e</v>
      </c>
    </row>
    <row r="393" spans="1:36" ht="17" hidden="1" x14ac:dyDescent="0.25">
      <c r="A393" t="s">
        <v>8924</v>
      </c>
      <c r="B393" t="str">
        <f>_xlfn.TEXTAFTER(Table5[[#This Row],[r]],"-",-1)</f>
        <v>rt1332'</v>
      </c>
      <c r="C393" t="str">
        <f>_xlfn.TEXTAFTER(_xlfn.TEXTBEFORE(Table5[[#This Row],[r]],"-"&amp;Table5[[#This Row],[enz]]),"'RXN-")</f>
        <v>ACOAO101d_x_FWD</v>
      </c>
      <c r="D393">
        <v>11171.708534568001</v>
      </c>
      <c r="E393">
        <f>_xlfn.XLOOKUP(Table5[[#This Row],[r]],Table3[r],Table3[kapp],"")</f>
        <v>8988.1774343278394</v>
      </c>
      <c r="F393">
        <f>Table5[[#This Row],[kapp]]-Table5[[#This Row],[old]]</f>
        <v>2183.5311002401613</v>
      </c>
      <c r="G393" t="str" cm="1">
        <f t="array" ref="G393">IF(ROWS(_xlfn._xlws.FILTER(Table5[r],Table5[enz]=Table5[[#This Row],[enz]]))&gt;1,"many","1")</f>
        <v>many</v>
      </c>
      <c r="H393" t="str" cm="1">
        <f t="array" ref="H393">IF(ROWS(_xlfn._xlws.FILTER(Table5[r],Table5[rxn-no-enz]=Table5[[#This Row],[rxn-no-enz]]))&gt;1,"many","1")</f>
        <v>many</v>
      </c>
      <c r="I393" t="str">
        <f>_xlfn.XLOOKUP(SUBSTITUTE(Table5[[#This Row],[r]],"'",""),Table6[rxn],Table6[rxn],"no")</f>
        <v>no</v>
      </c>
      <c r="J393" t="str" cm="1">
        <f t="array" ref="J393">_xlfn.XLOOKUP(Table5[[#This Row],[r]],"'"&amp;Table6[rxn]&amp;"'",Table6[expected kapp],"")</f>
        <v/>
      </c>
      <c r="L393" t="s">
        <v>8945</v>
      </c>
      <c r="M393">
        <v>8988.1774343278394</v>
      </c>
      <c r="AA393" s="7" t="s">
        <v>11221</v>
      </c>
      <c r="AB393" s="7" t="str">
        <f>_xlfn.TEXTBEFORE(Table8[[#This Row],[raw]]," ")</f>
        <v>ENZLOAD-C4STMO3_c_FWD-rt8272</v>
      </c>
      <c r="AC393" s="7">
        <f>_xlfn.NUMBERVALUE(_xlfn.TEXTAFTER(Table8[[#This Row],[raw]]," "))</f>
        <v>2.2970742330642499E-9</v>
      </c>
      <c r="AE393" s="1" t="s">
        <v>7309</v>
      </c>
      <c r="AF393" s="1" t="s">
        <v>2778</v>
      </c>
      <c r="AG393" s="9">
        <v>6.7094961108873603</v>
      </c>
      <c r="AH393" s="1" t="str">
        <f>_xlfn.TEXTAFTER(Table9[[#This Row],[rxn]],"-",-1)</f>
        <v>NADHCPLX1</v>
      </c>
      <c r="AI393" s="1" t="str">
        <f>_xlfn.TEXTAFTER(_xlfn.TEXTBEFORE(Table9[[#This Row],[rxn]],"-"&amp;Table9[[#This Row],[enz]]),"RXN-")</f>
        <v>NADHcplxI_c_m_FWD</v>
      </c>
      <c r="AJ393" s="1" t="str">
        <f>_xlfn.TEXTBEFORE(Table9[[#This Row],[rxn]],"_",-1)</f>
        <v>RXN-NADHcplxI_c_m</v>
      </c>
    </row>
    <row r="394" spans="1:36" ht="17" hidden="1" x14ac:dyDescent="0.25">
      <c r="A394" t="s">
        <v>8925</v>
      </c>
      <c r="B394" t="str">
        <f>_xlfn.TEXTAFTER(Table5[[#This Row],[r]],"-",-1)</f>
        <v>rt4374'</v>
      </c>
      <c r="C394" t="str">
        <f>_xlfn.TEXTAFTER(_xlfn.TEXTBEFORE(Table5[[#This Row],[r]],"-"&amp;Table5[[#This Row],[enz]]),"'RXN-")</f>
        <v>ACOAO101d_x_FWD</v>
      </c>
      <c r="D394">
        <v>11171.708534568001</v>
      </c>
      <c r="E394">
        <f>_xlfn.XLOOKUP(Table5[[#This Row],[r]],Table3[r],Table3[kapp],"")</f>
        <v>8988.1774343278394</v>
      </c>
      <c r="F394">
        <f>Table5[[#This Row],[kapp]]-Table5[[#This Row],[old]]</f>
        <v>2183.5311002401613</v>
      </c>
      <c r="G394" t="str" cm="1">
        <f t="array" ref="G394">IF(ROWS(_xlfn._xlws.FILTER(Table5[r],Table5[enz]=Table5[[#This Row],[enz]]))&gt;1,"many","1")</f>
        <v>many</v>
      </c>
      <c r="H394" t="str" cm="1">
        <f t="array" ref="H394">IF(ROWS(_xlfn._xlws.FILTER(Table5[r],Table5[rxn-no-enz]=Table5[[#This Row],[rxn-no-enz]]))&gt;1,"many","1")</f>
        <v>many</v>
      </c>
      <c r="I394" t="str">
        <f>_xlfn.XLOOKUP(SUBSTITUTE(Table5[[#This Row],[r]],"'",""),Table6[rxn],Table6[rxn],"no")</f>
        <v>no</v>
      </c>
      <c r="J394" t="str" cm="1">
        <f t="array" ref="J394">_xlfn.XLOOKUP(Table5[[#This Row],[r]],"'"&amp;Table6[rxn]&amp;"'",Table6[expected kapp],"")</f>
        <v/>
      </c>
      <c r="L394" t="s">
        <v>8946</v>
      </c>
      <c r="M394">
        <v>8988.1774343278394</v>
      </c>
      <c r="AA394" s="7" t="s">
        <v>11222</v>
      </c>
      <c r="AB394" s="7" t="str">
        <f>_xlfn.TEXTBEFORE(Table8[[#This Row],[raw]]," ")</f>
        <v>ENZLOAD-C4STMO4_c_FWD-rt8272</v>
      </c>
      <c r="AC394" s="7">
        <f>_xlfn.NUMBERVALUE(_xlfn.TEXTAFTER(Table8[[#This Row],[raw]]," "))</f>
        <v>2.2970742330642499E-9</v>
      </c>
      <c r="AE394" s="1" t="s">
        <v>7316</v>
      </c>
      <c r="AF394" s="1" t="s">
        <v>2778</v>
      </c>
      <c r="AG394" s="9">
        <v>1.1114628684480999E-5</v>
      </c>
      <c r="AH394" s="1" t="str">
        <f>_xlfn.TEXTAFTER(Table9[[#This Row],[rxn]],"-",-1)</f>
        <v>rt1814_c</v>
      </c>
      <c r="AI394" s="1" t="str">
        <f>_xlfn.TEXTAFTER(_xlfn.TEXTBEFORE(Table9[[#This Row],[rxn]],"-"&amp;Table9[[#This Row],[enz]]),"RXN-")</f>
        <v>NADHK1_c_FWD</v>
      </c>
      <c r="AJ394" s="1" t="str">
        <f>_xlfn.TEXTBEFORE(Table9[[#This Row],[rxn]],"_",-1)</f>
        <v>RXN-NADHK1_c_FWD-rt1814</v>
      </c>
    </row>
    <row r="395" spans="1:36" ht="17" hidden="1" x14ac:dyDescent="0.25">
      <c r="A395" t="s">
        <v>8926</v>
      </c>
      <c r="B395" t="str">
        <f>_xlfn.TEXTAFTER(Table5[[#This Row],[r]],"-",-1)</f>
        <v>rt4384'</v>
      </c>
      <c r="C395" t="str">
        <f>_xlfn.TEXTAFTER(_xlfn.TEXTBEFORE(Table5[[#This Row],[r]],"-"&amp;Table5[[#This Row],[enz]]),"'RXN-")</f>
        <v>ACOAO101d_x_FWD</v>
      </c>
      <c r="D395">
        <v>11171.708534568001</v>
      </c>
      <c r="E395">
        <f>_xlfn.XLOOKUP(Table5[[#This Row],[r]],Table3[r],Table3[kapp],"")</f>
        <v>8988.1774343278394</v>
      </c>
      <c r="F395">
        <f>Table5[[#This Row],[kapp]]-Table5[[#This Row],[old]]</f>
        <v>2183.5311002401613</v>
      </c>
      <c r="G395" t="str" cm="1">
        <f t="array" ref="G395">IF(ROWS(_xlfn._xlws.FILTER(Table5[r],Table5[enz]=Table5[[#This Row],[enz]]))&gt;1,"many","1")</f>
        <v>many</v>
      </c>
      <c r="H395" t="str" cm="1">
        <f t="array" ref="H395">IF(ROWS(_xlfn._xlws.FILTER(Table5[r],Table5[rxn-no-enz]=Table5[[#This Row],[rxn-no-enz]]))&gt;1,"many","1")</f>
        <v>many</v>
      </c>
      <c r="I395" t="str">
        <f>_xlfn.XLOOKUP(SUBSTITUTE(Table5[[#This Row],[r]],"'",""),Table6[rxn],Table6[rxn],"no")</f>
        <v>no</v>
      </c>
      <c r="J395" t="str" cm="1">
        <f t="array" ref="J395">_xlfn.XLOOKUP(Table5[[#This Row],[r]],"'"&amp;Table6[rxn]&amp;"'",Table6[expected kapp],"")</f>
        <v/>
      </c>
      <c r="L395" t="s">
        <v>8947</v>
      </c>
      <c r="M395">
        <v>8988.1774343278394</v>
      </c>
      <c r="AA395" s="7" t="s">
        <v>11223</v>
      </c>
      <c r="AB395" s="7" t="str">
        <f>_xlfn.TEXTBEFORE(Table8[[#This Row],[raw]]," ")</f>
        <v>ENZLOAD-C8STI_c_FWD-rt1745</v>
      </c>
      <c r="AC395" s="7">
        <f>_xlfn.NUMBERVALUE(_xlfn.TEXTAFTER(Table8[[#This Row],[raw]]," "))</f>
        <v>2.5038655373912598E-7</v>
      </c>
      <c r="AE395" s="1" t="s">
        <v>3161</v>
      </c>
      <c r="AF395" s="1" t="s">
        <v>2778</v>
      </c>
      <c r="AG395" s="1">
        <v>3.0462828777257901E-2</v>
      </c>
      <c r="AH395" s="1" t="str">
        <f>_xlfn.TEXTAFTER(Table9[[#This Row],[rxn]],"-",-1)</f>
        <v>SPONT</v>
      </c>
      <c r="AI395" s="1" t="str">
        <f>_xlfn.TEXTAFTER(_xlfn.TEXTBEFORE(Table9[[#This Row],[rxn]],"-"&amp;Table9[[#This Row],[enz]]),"RXN-")</f>
        <v>NADHt_c_rm_FWD</v>
      </c>
      <c r="AJ395" s="1" t="str">
        <f>_xlfn.TEXTBEFORE(Table9[[#This Row],[rxn]],"_",-1)</f>
        <v>RXN-NADHt_c_rm</v>
      </c>
    </row>
    <row r="396" spans="1:36" ht="17" hidden="1" x14ac:dyDescent="0.25">
      <c r="A396" t="s">
        <v>8927</v>
      </c>
      <c r="B396" t="str">
        <f>_xlfn.TEXTAFTER(Table5[[#This Row],[r]],"-",-1)</f>
        <v>rt1332'</v>
      </c>
      <c r="C396" t="str">
        <f>_xlfn.TEXTAFTER(_xlfn.TEXTBEFORE(Table5[[#This Row],[r]],"-"&amp;Table5[[#This Row],[enz]]),"'RXN-")</f>
        <v>ACOAO102e_x_FWD</v>
      </c>
      <c r="D396">
        <v>11171.708534568001</v>
      </c>
      <c r="E396">
        <f>_xlfn.XLOOKUP(Table5[[#This Row],[r]],Table3[r],Table3[kapp],"")</f>
        <v>8988.1774343278394</v>
      </c>
      <c r="F396">
        <f>Table5[[#This Row],[kapp]]-Table5[[#This Row],[old]]</f>
        <v>2183.5311002401613</v>
      </c>
      <c r="G396" t="str" cm="1">
        <f t="array" ref="G396">IF(ROWS(_xlfn._xlws.FILTER(Table5[r],Table5[enz]=Table5[[#This Row],[enz]]))&gt;1,"many","1")</f>
        <v>many</v>
      </c>
      <c r="H396" t="str" cm="1">
        <f t="array" ref="H396">IF(ROWS(_xlfn._xlws.FILTER(Table5[r],Table5[rxn-no-enz]=Table5[[#This Row],[rxn-no-enz]]))&gt;1,"many","1")</f>
        <v>many</v>
      </c>
      <c r="I396" t="str">
        <f>_xlfn.XLOOKUP(SUBSTITUTE(Table5[[#This Row],[r]],"'",""),Table6[rxn],Table6[rxn],"no")</f>
        <v>no</v>
      </c>
      <c r="J396" t="str" cm="1">
        <f t="array" ref="J396">_xlfn.XLOOKUP(Table5[[#This Row],[r]],"'"&amp;Table6[rxn]&amp;"'",Table6[expected kapp],"")</f>
        <v/>
      </c>
      <c r="L396" t="s">
        <v>8948</v>
      </c>
      <c r="M396">
        <v>8988.1774343278394</v>
      </c>
      <c r="AA396" s="7" t="s">
        <v>11224</v>
      </c>
      <c r="AB396" s="7" t="str">
        <f>_xlfn.TEXTBEFORE(Table8[[#This Row],[raw]]," ")</f>
        <v>ENZLOAD-CBPS_c_FWD-CPA12</v>
      </c>
      <c r="AC396" s="7">
        <f>_xlfn.NUMBERVALUE(_xlfn.TEXTAFTER(Table8[[#This Row],[raw]]," "))</f>
        <v>4.8135487816253902E-7</v>
      </c>
      <c r="AE396" s="1" t="s">
        <v>3163</v>
      </c>
      <c r="AF396" s="1" t="s">
        <v>2778</v>
      </c>
      <c r="AG396" s="1">
        <v>1.2745346290226899E-2</v>
      </c>
      <c r="AH396" s="1" t="str">
        <f>_xlfn.TEXTAFTER(Table9[[#This Row],[rxn]],"-",-1)</f>
        <v>SPONT</v>
      </c>
      <c r="AI396" s="1" t="str">
        <f>_xlfn.TEXTAFTER(_xlfn.TEXTBEFORE(Table9[[#This Row],[rxn]],"-"&amp;Table9[[#This Row],[enz]]),"RXN-")</f>
        <v>NADPHt_c_r_FWD</v>
      </c>
      <c r="AJ396" s="1" t="str">
        <f>_xlfn.TEXTBEFORE(Table9[[#This Row],[rxn]],"_",-1)</f>
        <v>RXN-NADPHt_c_r</v>
      </c>
    </row>
    <row r="397" spans="1:36" ht="17" hidden="1" x14ac:dyDescent="0.25">
      <c r="A397" t="s">
        <v>8928</v>
      </c>
      <c r="B397" t="str">
        <f>_xlfn.TEXTAFTER(Table5[[#This Row],[r]],"-",-1)</f>
        <v>rt4374'</v>
      </c>
      <c r="C397" t="str">
        <f>_xlfn.TEXTAFTER(_xlfn.TEXTBEFORE(Table5[[#This Row],[r]],"-"&amp;Table5[[#This Row],[enz]]),"'RXN-")</f>
        <v>ACOAO102e_x_FWD</v>
      </c>
      <c r="D397">
        <v>11171.708534568001</v>
      </c>
      <c r="E397">
        <f>_xlfn.XLOOKUP(Table5[[#This Row],[r]],Table3[r],Table3[kapp],"")</f>
        <v>8988.1774343278394</v>
      </c>
      <c r="F397">
        <f>Table5[[#This Row],[kapp]]-Table5[[#This Row],[old]]</f>
        <v>2183.5311002401613</v>
      </c>
      <c r="G397" t="str" cm="1">
        <f t="array" ref="G397">IF(ROWS(_xlfn._xlws.FILTER(Table5[r],Table5[enz]=Table5[[#This Row],[enz]]))&gt;1,"many","1")</f>
        <v>many</v>
      </c>
      <c r="H397" t="str" cm="1">
        <f t="array" ref="H397">IF(ROWS(_xlfn._xlws.FILTER(Table5[r],Table5[rxn-no-enz]=Table5[[#This Row],[rxn-no-enz]]))&gt;1,"many","1")</f>
        <v>many</v>
      </c>
      <c r="I397" t="str">
        <f>_xlfn.XLOOKUP(SUBSTITUTE(Table5[[#This Row],[r]],"'",""),Table6[rxn],Table6[rxn],"no")</f>
        <v>no</v>
      </c>
      <c r="J397" t="str" cm="1">
        <f t="array" ref="J397">_xlfn.XLOOKUP(Table5[[#This Row],[r]],"'"&amp;Table6[rxn]&amp;"'",Table6[expected kapp],"")</f>
        <v/>
      </c>
      <c r="L397" t="s">
        <v>8949</v>
      </c>
      <c r="M397">
        <v>8988.1774343278394</v>
      </c>
      <c r="AA397" s="7" t="s">
        <v>11225</v>
      </c>
      <c r="AB397" s="7" t="str">
        <f>_xlfn.TEXTBEFORE(Table8[[#This Row],[raw]]," ")</f>
        <v>ENZLOAD-CDPDAGS_rm_FWD-rt4513_rm</v>
      </c>
      <c r="AC397" s="7">
        <f>_xlfn.NUMBERVALUE(_xlfn.TEXTAFTER(Table8[[#This Row],[raw]]," "))</f>
        <v>4.4068075126555102E-8</v>
      </c>
      <c r="AE397" s="1" t="s">
        <v>3164</v>
      </c>
      <c r="AF397" s="1" t="s">
        <v>2778</v>
      </c>
      <c r="AG397" s="1">
        <v>1.5794160653440002E-2</v>
      </c>
      <c r="AH397" s="1" t="str">
        <f>_xlfn.TEXTAFTER(Table9[[#This Row],[rxn]],"-",-1)</f>
        <v>SPONT</v>
      </c>
      <c r="AI397" s="1" t="str">
        <f>_xlfn.TEXTAFTER(_xlfn.TEXTBEFORE(Table9[[#This Row],[rxn]],"-"&amp;Table9[[#This Row],[enz]]),"RXN-")</f>
        <v>NADPHt_c_rm_FWD</v>
      </c>
      <c r="AJ397" s="1" t="str">
        <f>_xlfn.TEXTBEFORE(Table9[[#This Row],[rxn]],"_",-1)</f>
        <v>RXN-NADPHt_c_rm</v>
      </c>
    </row>
    <row r="398" spans="1:36" ht="17" hidden="1" x14ac:dyDescent="0.25">
      <c r="A398" t="s">
        <v>8929</v>
      </c>
      <c r="B398" t="str">
        <f>_xlfn.TEXTAFTER(Table5[[#This Row],[r]],"-",-1)</f>
        <v>rt4384'</v>
      </c>
      <c r="C398" t="str">
        <f>_xlfn.TEXTAFTER(_xlfn.TEXTBEFORE(Table5[[#This Row],[r]],"-"&amp;Table5[[#This Row],[enz]]),"'RXN-")</f>
        <v>ACOAO102e_x_FWD</v>
      </c>
      <c r="D398">
        <v>11171.708534568001</v>
      </c>
      <c r="E398">
        <f>_xlfn.XLOOKUP(Table5[[#This Row],[r]],Table3[r],Table3[kapp],"")</f>
        <v>8988.1774343278394</v>
      </c>
      <c r="F398">
        <f>Table5[[#This Row],[kapp]]-Table5[[#This Row],[old]]</f>
        <v>2183.5311002401613</v>
      </c>
      <c r="G398" t="str" cm="1">
        <f t="array" ref="G398">IF(ROWS(_xlfn._xlws.FILTER(Table5[r],Table5[enz]=Table5[[#This Row],[enz]]))&gt;1,"many","1")</f>
        <v>many</v>
      </c>
      <c r="H398" t="str" cm="1">
        <f t="array" ref="H398">IF(ROWS(_xlfn._xlws.FILTER(Table5[r],Table5[rxn-no-enz]=Table5[[#This Row],[rxn-no-enz]]))&gt;1,"many","1")</f>
        <v>many</v>
      </c>
      <c r="I398" t="str">
        <f>_xlfn.XLOOKUP(SUBSTITUTE(Table5[[#This Row],[r]],"'",""),Table6[rxn],Table6[rxn],"no")</f>
        <v>no</v>
      </c>
      <c r="J398" t="str" cm="1">
        <f t="array" ref="J398">_xlfn.XLOOKUP(Table5[[#This Row],[r]],"'"&amp;Table6[rxn]&amp;"'",Table6[expected kapp],"")</f>
        <v/>
      </c>
      <c r="L398" t="s">
        <v>8950</v>
      </c>
      <c r="M398">
        <v>8988.1774343278394</v>
      </c>
      <c r="AA398" s="7" t="s">
        <v>11226</v>
      </c>
      <c r="AB398" s="7" t="str">
        <f>_xlfn.TEXTBEFORE(Table8[[#This Row],[raw]]," ")</f>
        <v>ENZLOAD-CERH126A_r_FWD-rt6946</v>
      </c>
      <c r="AC398" s="7">
        <f>_xlfn.NUMBERVALUE(_xlfn.TEXTAFTER(Table8[[#This Row],[raw]]," "))</f>
        <v>4.6544684697218704E-9</v>
      </c>
      <c r="AE398" s="1" t="s">
        <v>3165</v>
      </c>
      <c r="AF398" s="1" t="s">
        <v>2778</v>
      </c>
      <c r="AG398" s="1">
        <v>1.2745346290226899E-2</v>
      </c>
      <c r="AH398" s="1" t="str">
        <f>_xlfn.TEXTAFTER(Table9[[#This Row],[rxn]],"-",-1)</f>
        <v>SPONT</v>
      </c>
      <c r="AI398" s="1" t="str">
        <f>_xlfn.TEXTAFTER(_xlfn.TEXTBEFORE(Table9[[#This Row],[rxn]],"-"&amp;Table9[[#This Row],[enz]]),"RXN-")</f>
        <v>NADPt_c_r_REV</v>
      </c>
      <c r="AJ398" s="1" t="str">
        <f>_xlfn.TEXTBEFORE(Table9[[#This Row],[rxn]],"_",-1)</f>
        <v>RXN-NADPt_c_r</v>
      </c>
    </row>
    <row r="399" spans="1:36" ht="17" hidden="1" x14ac:dyDescent="0.25">
      <c r="A399" t="s">
        <v>8930</v>
      </c>
      <c r="B399" t="str">
        <f>_xlfn.TEXTAFTER(Table5[[#This Row],[r]],"-",-1)</f>
        <v>rt1332'</v>
      </c>
      <c r="C399" t="str">
        <f>_xlfn.TEXTAFTER(_xlfn.TEXTBEFORE(Table5[[#This Row],[r]],"-"&amp;Table5[[#This Row],[enz]]),"'RXN-")</f>
        <v>ACOAO120_x_FWD</v>
      </c>
      <c r="D399">
        <v>11171.708534568001</v>
      </c>
      <c r="E399">
        <f>_xlfn.XLOOKUP(Table5[[#This Row],[r]],Table3[r],Table3[kapp],"")</f>
        <v>8988.1774343278394</v>
      </c>
      <c r="F399">
        <f>Table5[[#This Row],[kapp]]-Table5[[#This Row],[old]]</f>
        <v>2183.5311002401613</v>
      </c>
      <c r="G399" t="str" cm="1">
        <f t="array" ref="G399">IF(ROWS(_xlfn._xlws.FILTER(Table5[r],Table5[enz]=Table5[[#This Row],[enz]]))&gt;1,"many","1")</f>
        <v>many</v>
      </c>
      <c r="H399" t="str" cm="1">
        <f t="array" ref="H399">IF(ROWS(_xlfn._xlws.FILTER(Table5[r],Table5[rxn-no-enz]=Table5[[#This Row],[rxn-no-enz]]))&gt;1,"many","1")</f>
        <v>many</v>
      </c>
      <c r="I399" t="str">
        <f>_xlfn.XLOOKUP(SUBSTITUTE(Table5[[#This Row],[r]],"'",""),Table6[rxn],Table6[rxn],"no")</f>
        <v>no</v>
      </c>
      <c r="J399" t="str" cm="1">
        <f t="array" ref="J399">_xlfn.XLOOKUP(Table5[[#This Row],[r]],"'"&amp;Table6[rxn]&amp;"'",Table6[expected kapp],"")</f>
        <v/>
      </c>
      <c r="L399" t="s">
        <v>8951</v>
      </c>
      <c r="M399">
        <v>8988.1774343278394</v>
      </c>
      <c r="AA399" s="7" t="s">
        <v>11227</v>
      </c>
      <c r="AB399" s="7" t="str">
        <f>_xlfn.TEXTBEFORE(Table8[[#This Row],[raw]]," ")</f>
        <v>ENZLOAD-CERS124_c_FWD-rt3023_c</v>
      </c>
      <c r="AC399" s="7">
        <f>_xlfn.NUMBERVALUE(_xlfn.TEXTAFTER(Table8[[#This Row],[raw]]," "))</f>
        <v>5.09382042068312E-9</v>
      </c>
      <c r="AE399" s="1" t="s">
        <v>3166</v>
      </c>
      <c r="AF399" s="1" t="s">
        <v>2778</v>
      </c>
      <c r="AG399" s="1">
        <v>1.5794160653440002E-2</v>
      </c>
      <c r="AH399" s="1" t="str">
        <f>_xlfn.TEXTAFTER(Table9[[#This Row],[rxn]],"-",-1)</f>
        <v>SPONT</v>
      </c>
      <c r="AI399" s="1" t="str">
        <f>_xlfn.TEXTAFTER(_xlfn.TEXTBEFORE(Table9[[#This Row],[rxn]],"-"&amp;Table9[[#This Row],[enz]]),"RXN-")</f>
        <v>NADPt_c_rm_REV</v>
      </c>
      <c r="AJ399" s="1" t="str">
        <f>_xlfn.TEXTBEFORE(Table9[[#This Row],[rxn]],"_",-1)</f>
        <v>RXN-NADPt_c_rm</v>
      </c>
    </row>
    <row r="400" spans="1:36" ht="17" hidden="1" x14ac:dyDescent="0.25">
      <c r="A400" t="s">
        <v>8931</v>
      </c>
      <c r="B400" t="str">
        <f>_xlfn.TEXTAFTER(Table5[[#This Row],[r]],"-",-1)</f>
        <v>rt4374'</v>
      </c>
      <c r="C400" t="str">
        <f>_xlfn.TEXTAFTER(_xlfn.TEXTBEFORE(Table5[[#This Row],[r]],"-"&amp;Table5[[#This Row],[enz]]),"'RXN-")</f>
        <v>ACOAO120_x_FWD</v>
      </c>
      <c r="D400">
        <v>11171.708534568001</v>
      </c>
      <c r="E400">
        <f>_xlfn.XLOOKUP(Table5[[#This Row],[r]],Table3[r],Table3[kapp],"")</f>
        <v>8988.1774343278394</v>
      </c>
      <c r="F400">
        <f>Table5[[#This Row],[kapp]]-Table5[[#This Row],[old]]</f>
        <v>2183.5311002401613</v>
      </c>
      <c r="G400" t="str" cm="1">
        <f t="array" ref="G400">IF(ROWS(_xlfn._xlws.FILTER(Table5[r],Table5[enz]=Table5[[#This Row],[enz]]))&gt;1,"many","1")</f>
        <v>many</v>
      </c>
      <c r="H400" t="str" cm="1">
        <f t="array" ref="H400">IF(ROWS(_xlfn._xlws.FILTER(Table5[r],Table5[rxn-no-enz]=Table5[[#This Row],[rxn-no-enz]]))&gt;1,"many","1")</f>
        <v>many</v>
      </c>
      <c r="I400" t="str">
        <f>_xlfn.XLOOKUP(SUBSTITUTE(Table5[[#This Row],[r]],"'",""),Table6[rxn],Table6[rxn],"no")</f>
        <v>no</v>
      </c>
      <c r="J400" t="str" cm="1">
        <f t="array" ref="J400">_xlfn.XLOOKUP(Table5[[#This Row],[r]],"'"&amp;Table6[rxn]&amp;"'",Table6[expected kapp],"")</f>
        <v/>
      </c>
      <c r="L400" t="s">
        <v>8952</v>
      </c>
      <c r="M400">
        <v>8988.1774343278394</v>
      </c>
      <c r="AA400" s="7" t="s">
        <v>11228</v>
      </c>
      <c r="AB400" s="7" t="str">
        <f>_xlfn.TEXTBEFORE(Table8[[#This Row],[raw]]," ")</f>
        <v>ENZLOAD-CERS126_c_FWD-rt3023_c</v>
      </c>
      <c r="AC400" s="7">
        <f>_xlfn.NUMBERVALUE(_xlfn.TEXTAFTER(Table8[[#This Row],[raw]]," "))</f>
        <v>5.09382042068312E-9</v>
      </c>
      <c r="AE400" s="1" t="s">
        <v>3167</v>
      </c>
      <c r="AF400" s="1" t="s">
        <v>2778</v>
      </c>
      <c r="AG400" s="9">
        <v>2.2231927529218999E-5</v>
      </c>
      <c r="AH400" s="1" t="str">
        <f>_xlfn.TEXTAFTER(Table9[[#This Row],[rxn]],"-",-1)</f>
        <v>rt0915_c</v>
      </c>
      <c r="AI400" s="1" t="str">
        <f>_xlfn.TEXTAFTER(_xlfn.TEXTBEFORE(Table9[[#This Row],[rxn]],"-"&amp;Table9[[#This Row],[enz]]),"RXN-")</f>
        <v>NADS2_c_FWD</v>
      </c>
      <c r="AJ400" s="1" t="str">
        <f>_xlfn.TEXTBEFORE(Table9[[#This Row],[rxn]],"_",-1)</f>
        <v>RXN-NADS2_c_FWD-rt0915</v>
      </c>
    </row>
    <row r="401" spans="1:36" ht="17" hidden="1" x14ac:dyDescent="0.25">
      <c r="A401" t="s">
        <v>8932</v>
      </c>
      <c r="B401" t="str">
        <f>_xlfn.TEXTAFTER(Table5[[#This Row],[r]],"-",-1)</f>
        <v>rt4384'</v>
      </c>
      <c r="C401" t="str">
        <f>_xlfn.TEXTAFTER(_xlfn.TEXTBEFORE(Table5[[#This Row],[r]],"-"&amp;Table5[[#This Row],[enz]]),"'RXN-")</f>
        <v>ACOAO120_x_FWD</v>
      </c>
      <c r="D401">
        <v>11171.708534568001</v>
      </c>
      <c r="E401">
        <f>_xlfn.XLOOKUP(Table5[[#This Row],[r]],Table3[r],Table3[kapp],"")</f>
        <v>8988.1774343278394</v>
      </c>
      <c r="F401">
        <f>Table5[[#This Row],[kapp]]-Table5[[#This Row],[old]]</f>
        <v>2183.5311002401613</v>
      </c>
      <c r="G401" t="str" cm="1">
        <f t="array" ref="G401">IF(ROWS(_xlfn._xlws.FILTER(Table5[r],Table5[enz]=Table5[[#This Row],[enz]]))&gt;1,"many","1")</f>
        <v>many</v>
      </c>
      <c r="H401" t="str" cm="1">
        <f t="array" ref="H401">IF(ROWS(_xlfn._xlws.FILTER(Table5[r],Table5[rxn-no-enz]=Table5[[#This Row],[rxn-no-enz]]))&gt;1,"many","1")</f>
        <v>many</v>
      </c>
      <c r="I401" t="str">
        <f>_xlfn.XLOOKUP(SUBSTITUTE(Table5[[#This Row],[r]],"'",""),Table6[rxn],Table6[rxn],"no")</f>
        <v>no</v>
      </c>
      <c r="J401" t="str" cm="1">
        <f t="array" ref="J401">_xlfn.XLOOKUP(Table5[[#This Row],[r]],"'"&amp;Table6[rxn]&amp;"'",Table6[expected kapp],"")</f>
        <v/>
      </c>
      <c r="L401" t="s">
        <v>8953</v>
      </c>
      <c r="M401">
        <v>8988.1774343278394</v>
      </c>
      <c r="AA401" s="7" t="s">
        <v>11229</v>
      </c>
      <c r="AB401" s="7" t="str">
        <f>_xlfn.TEXTBEFORE(Table8[[#This Row],[raw]]," ")</f>
        <v>ENZLOAD-CHORM_c_FWD-rt1336</v>
      </c>
      <c r="AC401" s="7">
        <f>_xlfn.NUMBERVALUE(_xlfn.TEXTAFTER(Table8[[#This Row],[raw]]," "))</f>
        <v>1.9976944049673901E-7</v>
      </c>
      <c r="AE401" s="1" t="s">
        <v>3168</v>
      </c>
      <c r="AF401" s="1" t="s">
        <v>2778</v>
      </c>
      <c r="AG401" s="1">
        <v>3.0462828777257901E-2</v>
      </c>
      <c r="AH401" s="1" t="str">
        <f>_xlfn.TEXTAFTER(Table9[[#This Row],[rxn]],"-",-1)</f>
        <v>SPONT</v>
      </c>
      <c r="AI401" s="1" t="str">
        <f>_xlfn.TEXTAFTER(_xlfn.TEXTBEFORE(Table9[[#This Row],[rxn]],"-"&amp;Table9[[#This Row],[enz]]),"RXN-")</f>
        <v>NADt_c_rm_REV</v>
      </c>
      <c r="AJ401" s="1" t="str">
        <f>_xlfn.TEXTBEFORE(Table9[[#This Row],[rxn]],"_",-1)</f>
        <v>RXN-NADt_c_rm</v>
      </c>
    </row>
    <row r="402" spans="1:36" ht="17" hidden="1" x14ac:dyDescent="0.25">
      <c r="A402" t="s">
        <v>8933</v>
      </c>
      <c r="B402" t="str">
        <f>_xlfn.TEXTAFTER(Table5[[#This Row],[r]],"-",-1)</f>
        <v>rt1332'</v>
      </c>
      <c r="C402" t="str">
        <f>_xlfn.TEXTAFTER(_xlfn.TEXTBEFORE(Table5[[#This Row],[r]],"-"&amp;Table5[[#This Row],[enz]]),"'RXN-")</f>
        <v>ACOAO121a_x_FWD</v>
      </c>
      <c r="D402">
        <v>11171.708534568001</v>
      </c>
      <c r="E402">
        <f>_xlfn.XLOOKUP(Table5[[#This Row],[r]],Table3[r],Table3[kapp],"")</f>
        <v>8988.1774343278394</v>
      </c>
      <c r="F402">
        <f>Table5[[#This Row],[kapp]]-Table5[[#This Row],[old]]</f>
        <v>2183.5311002401613</v>
      </c>
      <c r="G402" t="str" cm="1">
        <f t="array" ref="G402">IF(ROWS(_xlfn._xlws.FILTER(Table5[r],Table5[enz]=Table5[[#This Row],[enz]]))&gt;1,"many","1")</f>
        <v>many</v>
      </c>
      <c r="H402" t="str" cm="1">
        <f t="array" ref="H402">IF(ROWS(_xlfn._xlws.FILTER(Table5[r],Table5[rxn-no-enz]=Table5[[#This Row],[rxn-no-enz]]))&gt;1,"many","1")</f>
        <v>many</v>
      </c>
      <c r="I402" t="str">
        <f>_xlfn.XLOOKUP(SUBSTITUTE(Table5[[#This Row],[r]],"'",""),Table6[rxn],Table6[rxn],"no")</f>
        <v>no</v>
      </c>
      <c r="J402" t="str" cm="1">
        <f t="array" ref="J402">_xlfn.XLOOKUP(Table5[[#This Row],[r]],"'"&amp;Table6[rxn]&amp;"'",Table6[expected kapp],"")</f>
        <v/>
      </c>
      <c r="L402" t="s">
        <v>8954</v>
      </c>
      <c r="M402">
        <v>8988.1774343278394</v>
      </c>
      <c r="AA402" s="7" t="s">
        <v>11230</v>
      </c>
      <c r="AB402" s="7" t="str">
        <f>_xlfn.TEXTBEFORE(Table8[[#This Row],[raw]]," ")</f>
        <v>ENZLOAD-CHORS_c_FWD-rt5669</v>
      </c>
      <c r="AC402" s="7">
        <f>_xlfn.NUMBERVALUE(_xlfn.TEXTAFTER(Table8[[#This Row],[raw]]," "))</f>
        <v>3.09240827314533E-7</v>
      </c>
      <c r="AE402" s="1" t="s">
        <v>4818</v>
      </c>
      <c r="AF402" s="1" t="s">
        <v>2778</v>
      </c>
      <c r="AG402" s="9">
        <v>2.2231927529218999E-5</v>
      </c>
      <c r="AH402" s="1" t="str">
        <f>_xlfn.TEXTAFTER(Table9[[#This Row],[rxn]],"-",-1)</f>
        <v>rt1924_c</v>
      </c>
      <c r="AI402" s="1" t="str">
        <f>_xlfn.TEXTAFTER(_xlfn.TEXTBEFORE(Table9[[#This Row],[rxn]],"-"&amp;Table9[[#This Row],[enz]]),"RXN-")</f>
        <v>NAMNPP_c_FWD</v>
      </c>
      <c r="AJ402" s="1" t="str">
        <f>_xlfn.TEXTBEFORE(Table9[[#This Row],[rxn]],"_",-1)</f>
        <v>RXN-NAMNPP_c_FWD-rt1924</v>
      </c>
    </row>
    <row r="403" spans="1:36" ht="17" hidden="1" x14ac:dyDescent="0.25">
      <c r="A403" t="s">
        <v>8934</v>
      </c>
      <c r="B403" t="str">
        <f>_xlfn.TEXTAFTER(Table5[[#This Row],[r]],"-",-1)</f>
        <v>rt4374'</v>
      </c>
      <c r="C403" t="str">
        <f>_xlfn.TEXTAFTER(_xlfn.TEXTBEFORE(Table5[[#This Row],[r]],"-"&amp;Table5[[#This Row],[enz]]),"'RXN-")</f>
        <v>ACOAO121a_x_FWD</v>
      </c>
      <c r="D403">
        <v>11171.708534568001</v>
      </c>
      <c r="E403">
        <f>_xlfn.XLOOKUP(Table5[[#This Row],[r]],Table3[r],Table3[kapp],"")</f>
        <v>8988.1774343278394</v>
      </c>
      <c r="F403">
        <f>Table5[[#This Row],[kapp]]-Table5[[#This Row],[old]]</f>
        <v>2183.5311002401613</v>
      </c>
      <c r="G403" t="str" cm="1">
        <f t="array" ref="G403">IF(ROWS(_xlfn._xlws.FILTER(Table5[r],Table5[enz]=Table5[[#This Row],[enz]]))&gt;1,"many","1")</f>
        <v>many</v>
      </c>
      <c r="H403" t="str" cm="1">
        <f t="array" ref="H403">IF(ROWS(_xlfn._xlws.FILTER(Table5[r],Table5[rxn-no-enz]=Table5[[#This Row],[rxn-no-enz]]))&gt;1,"many","1")</f>
        <v>many</v>
      </c>
      <c r="I403" t="str">
        <f>_xlfn.XLOOKUP(SUBSTITUTE(Table5[[#This Row],[r]],"'",""),Table6[rxn],Table6[rxn],"no")</f>
        <v>no</v>
      </c>
      <c r="J403" t="str" cm="1">
        <f t="array" ref="J403">_xlfn.XLOOKUP(Table5[[#This Row],[r]],"'"&amp;Table6[rxn]&amp;"'",Table6[expected kapp],"")</f>
        <v/>
      </c>
      <c r="L403" t="s">
        <v>8955</v>
      </c>
      <c r="M403">
        <v>8988.1774343278394</v>
      </c>
      <c r="AA403" s="7" t="s">
        <v>11231</v>
      </c>
      <c r="AB403" s="7" t="str">
        <f>_xlfn.TEXTBEFORE(Table8[[#This Row],[raw]]," ")</f>
        <v>ENZLOAD-CHTNS_c_FWD-rt6592</v>
      </c>
      <c r="AC403" s="7">
        <f>_xlfn.NUMBERVALUE(_xlfn.TEXTAFTER(Table8[[#This Row],[raw]]," "))</f>
        <v>3.93898702693878E-8</v>
      </c>
      <c r="AE403" s="1" t="s">
        <v>3169</v>
      </c>
      <c r="AF403" s="1" t="s">
        <v>2778</v>
      </c>
      <c r="AG403" s="1">
        <v>0.73191288159369094</v>
      </c>
      <c r="AH403" s="1" t="str">
        <f>_xlfn.TEXTAFTER(Table9[[#This Row],[rxn]],"-",-1)</f>
        <v>rt7311</v>
      </c>
      <c r="AI403" s="1" t="str">
        <f>_xlfn.TEXTAFTER(_xlfn.TEXTBEFORE(Table9[[#This Row],[rxn]],"-"&amp;Table9[[#This Row],[enz]]),"RXN-")</f>
        <v>NDPK1_c_FWD</v>
      </c>
      <c r="AJ403" s="1" t="str">
        <f>_xlfn.TEXTBEFORE(Table9[[#This Row],[rxn]],"_",-1)</f>
        <v>RXN-NDPK1_c</v>
      </c>
    </row>
    <row r="404" spans="1:36" ht="17" hidden="1" x14ac:dyDescent="0.25">
      <c r="A404" t="s">
        <v>8935</v>
      </c>
      <c r="B404" t="str">
        <f>_xlfn.TEXTAFTER(Table5[[#This Row],[r]],"-",-1)</f>
        <v>rt4384'</v>
      </c>
      <c r="C404" t="str">
        <f>_xlfn.TEXTAFTER(_xlfn.TEXTBEFORE(Table5[[#This Row],[r]],"-"&amp;Table5[[#This Row],[enz]]),"'RXN-")</f>
        <v>ACOAO121a_x_FWD</v>
      </c>
      <c r="D404">
        <v>11171.708534568001</v>
      </c>
      <c r="E404">
        <f>_xlfn.XLOOKUP(Table5[[#This Row],[r]],Table3[r],Table3[kapp],"")</f>
        <v>8988.1774343278394</v>
      </c>
      <c r="F404">
        <f>Table5[[#This Row],[kapp]]-Table5[[#This Row],[old]]</f>
        <v>2183.5311002401613</v>
      </c>
      <c r="G404" t="str" cm="1">
        <f t="array" ref="G404">IF(ROWS(_xlfn._xlws.FILTER(Table5[r],Table5[enz]=Table5[[#This Row],[enz]]))&gt;1,"many","1")</f>
        <v>many</v>
      </c>
      <c r="H404" t="str" cm="1">
        <f t="array" ref="H404">IF(ROWS(_xlfn._xlws.FILTER(Table5[r],Table5[rxn-no-enz]=Table5[[#This Row],[rxn-no-enz]]))&gt;1,"many","1")</f>
        <v>many</v>
      </c>
      <c r="I404" t="str">
        <f>_xlfn.XLOOKUP(SUBSTITUTE(Table5[[#This Row],[r]],"'",""),Table6[rxn],Table6[rxn],"no")</f>
        <v>no</v>
      </c>
      <c r="J404" t="str" cm="1">
        <f t="array" ref="J404">_xlfn.XLOOKUP(Table5[[#This Row],[r]],"'"&amp;Table6[rxn]&amp;"'",Table6[expected kapp],"")</f>
        <v/>
      </c>
      <c r="L404" t="s">
        <v>8956</v>
      </c>
      <c r="M404">
        <v>8988.1774343278394</v>
      </c>
      <c r="AA404" s="7" t="s">
        <v>11232</v>
      </c>
      <c r="AB404" s="7" t="str">
        <f>_xlfn.TEXTBEFORE(Table8[[#This Row],[raw]]," ")</f>
        <v>ENZLOAD-CITMALta_m_FWD-rt2146</v>
      </c>
      <c r="AC404" s="7">
        <f>_xlfn.NUMBERVALUE(_xlfn.TEXTAFTER(Table8[[#This Row],[raw]]," "))</f>
        <v>3.6710205581122801E-8</v>
      </c>
      <c r="AE404" s="1" t="s">
        <v>7367</v>
      </c>
      <c r="AF404" s="1" t="s">
        <v>2778</v>
      </c>
      <c r="AG404" s="1">
        <v>0.162456372492119</v>
      </c>
      <c r="AH404" s="1" t="str">
        <f>_xlfn.TEXTAFTER(Table9[[#This Row],[rxn]],"-",-1)</f>
        <v>rt0575</v>
      </c>
      <c r="AI404" s="1" t="str">
        <f>_xlfn.TEXTAFTER(_xlfn.TEXTBEFORE(Table9[[#This Row],[rxn]],"-"&amp;Table9[[#This Row],[enz]]),"RXN-")</f>
        <v>NDPK2_c_FWD</v>
      </c>
      <c r="AJ404" s="1" t="str">
        <f>_xlfn.TEXTBEFORE(Table9[[#This Row],[rxn]],"_",-1)</f>
        <v>RXN-NDPK2_c</v>
      </c>
    </row>
    <row r="405" spans="1:36" ht="17" hidden="1" x14ac:dyDescent="0.25">
      <c r="A405" t="s">
        <v>8936</v>
      </c>
      <c r="B405" t="str">
        <f>_xlfn.TEXTAFTER(Table5[[#This Row],[r]],"-",-1)</f>
        <v>rt1332'</v>
      </c>
      <c r="C405" t="str">
        <f>_xlfn.TEXTAFTER(_xlfn.TEXTBEFORE(Table5[[#This Row],[r]],"-"&amp;Table5[[#This Row],[enz]]),"'RXN-")</f>
        <v>ACOAO140_x_FWD</v>
      </c>
      <c r="D405">
        <v>11171.708534568001</v>
      </c>
      <c r="E405">
        <f>_xlfn.XLOOKUP(Table5[[#This Row],[r]],Table3[r],Table3[kapp],"")</f>
        <v>8988.1774343278394</v>
      </c>
      <c r="F405">
        <f>Table5[[#This Row],[kapp]]-Table5[[#This Row],[old]]</f>
        <v>2183.5311002401613</v>
      </c>
      <c r="G405" t="str" cm="1">
        <f t="array" ref="G405">IF(ROWS(_xlfn._xlws.FILTER(Table5[r],Table5[enz]=Table5[[#This Row],[enz]]))&gt;1,"many","1")</f>
        <v>many</v>
      </c>
      <c r="H405" t="str" cm="1">
        <f t="array" ref="H405">IF(ROWS(_xlfn._xlws.FILTER(Table5[r],Table5[rxn-no-enz]=Table5[[#This Row],[rxn-no-enz]]))&gt;1,"many","1")</f>
        <v>many</v>
      </c>
      <c r="I405" t="str">
        <f>_xlfn.XLOOKUP(SUBSTITUTE(Table5[[#This Row],[r]],"'",""),Table6[rxn],Table6[rxn],"no")</f>
        <v>no</v>
      </c>
      <c r="J405" t="str" cm="1">
        <f t="array" ref="J405">_xlfn.XLOOKUP(Table5[[#This Row],[r]],"'"&amp;Table6[rxn]&amp;"'",Table6[expected kapp],"")</f>
        <v/>
      </c>
      <c r="L405" t="s">
        <v>8957</v>
      </c>
      <c r="M405">
        <v>8988.1774343278394</v>
      </c>
      <c r="AA405" s="7" t="s">
        <v>11233</v>
      </c>
      <c r="AB405" s="7" t="str">
        <f>_xlfn.TEXTBEFORE(Table8[[#This Row],[raw]]," ")</f>
        <v>ENZLOAD-CITt3_m_REV-rt2146</v>
      </c>
      <c r="AC405" s="7">
        <f>_xlfn.NUMBERVALUE(_xlfn.TEXTAFTER(Table8[[#This Row],[raw]]," "))</f>
        <v>3.6710205581122801E-8</v>
      </c>
      <c r="AE405" s="1" t="s">
        <v>3171</v>
      </c>
      <c r="AF405" s="1" t="s">
        <v>2778</v>
      </c>
      <c r="AG405" s="1">
        <v>2.00198947831394E-2</v>
      </c>
      <c r="AH405" s="1" t="str">
        <f>_xlfn.TEXTAFTER(Table9[[#This Row],[rxn]],"-",-1)</f>
        <v>rt7311</v>
      </c>
      <c r="AI405" s="1" t="str">
        <f>_xlfn.TEXTAFTER(_xlfn.TEXTBEFORE(Table9[[#This Row],[rxn]],"-"&amp;Table9[[#This Row],[enz]]),"RXN-")</f>
        <v>NDPK3_c_FWD</v>
      </c>
      <c r="AJ405" s="1" t="str">
        <f>_xlfn.TEXTBEFORE(Table9[[#This Row],[rxn]],"_",-1)</f>
        <v>RXN-NDPK3_c</v>
      </c>
    </row>
    <row r="406" spans="1:36" ht="17" hidden="1" x14ac:dyDescent="0.25">
      <c r="A406" t="s">
        <v>8937</v>
      </c>
      <c r="B406" t="str">
        <f>_xlfn.TEXTAFTER(Table5[[#This Row],[r]],"-",-1)</f>
        <v>rt4374'</v>
      </c>
      <c r="C406" t="str">
        <f>_xlfn.TEXTAFTER(_xlfn.TEXTBEFORE(Table5[[#This Row],[r]],"-"&amp;Table5[[#This Row],[enz]]),"'RXN-")</f>
        <v>ACOAO140_x_FWD</v>
      </c>
      <c r="D406">
        <v>11171.708534568001</v>
      </c>
      <c r="E406">
        <f>_xlfn.XLOOKUP(Table5[[#This Row],[r]],Table3[r],Table3[kapp],"")</f>
        <v>8988.1774343278394</v>
      </c>
      <c r="F406">
        <f>Table5[[#This Row],[kapp]]-Table5[[#This Row],[old]]</f>
        <v>2183.5311002401613</v>
      </c>
      <c r="G406" t="str" cm="1">
        <f t="array" ref="G406">IF(ROWS(_xlfn._xlws.FILTER(Table5[r],Table5[enz]=Table5[[#This Row],[enz]]))&gt;1,"many","1")</f>
        <v>many</v>
      </c>
      <c r="H406" t="str" cm="1">
        <f t="array" ref="H406">IF(ROWS(_xlfn._xlws.FILTER(Table5[r],Table5[rxn-no-enz]=Table5[[#This Row],[rxn-no-enz]]))&gt;1,"many","1")</f>
        <v>many</v>
      </c>
      <c r="I406" t="str">
        <f>_xlfn.XLOOKUP(SUBSTITUTE(Table5[[#This Row],[r]],"'",""),Table6[rxn],Table6[rxn],"no")</f>
        <v>no</v>
      </c>
      <c r="J406" t="str" cm="1">
        <f t="array" ref="J406">_xlfn.XLOOKUP(Table5[[#This Row],[r]],"'"&amp;Table6[rxn]&amp;"'",Table6[expected kapp],"")</f>
        <v/>
      </c>
      <c r="L406" t="s">
        <v>8958</v>
      </c>
      <c r="M406">
        <v>8988.1774343278394</v>
      </c>
      <c r="AA406" s="7" t="s">
        <v>11234</v>
      </c>
      <c r="AB406" s="7" t="str">
        <f>_xlfn.TEXTBEFORE(Table8[[#This Row],[raw]]," ")</f>
        <v>ENZLOAD-CPPPGO_c_FWD-rt5829</v>
      </c>
      <c r="AC406" s="7">
        <f>_xlfn.NUMBERVALUE(_xlfn.TEXTAFTER(Table8[[#This Row],[raw]]," "))</f>
        <v>1.2786881913005001E-8</v>
      </c>
      <c r="AE406" s="1" t="s">
        <v>3172</v>
      </c>
      <c r="AF406" s="1" t="s">
        <v>2778</v>
      </c>
      <c r="AG406" s="1">
        <v>7.8843921561466495E-4</v>
      </c>
      <c r="AH406" s="1" t="str">
        <f>_xlfn.TEXTAFTER(Table9[[#This Row],[rxn]],"-",-1)</f>
        <v>rt7311</v>
      </c>
      <c r="AI406" s="1" t="str">
        <f>_xlfn.TEXTAFTER(_xlfn.TEXTBEFORE(Table9[[#This Row],[rxn]],"-"&amp;Table9[[#This Row],[enz]]),"RXN-")</f>
        <v>NDPK4_c_FWD</v>
      </c>
      <c r="AJ406" s="1" t="str">
        <f>_xlfn.TEXTBEFORE(Table9[[#This Row],[rxn]],"_",-1)</f>
        <v>RXN-NDPK4_c</v>
      </c>
    </row>
    <row r="407" spans="1:36" ht="17" hidden="1" x14ac:dyDescent="0.25">
      <c r="A407" t="s">
        <v>8938</v>
      </c>
      <c r="B407" t="str">
        <f>_xlfn.TEXTAFTER(Table5[[#This Row],[r]],"-",-1)</f>
        <v>rt4384'</v>
      </c>
      <c r="C407" t="str">
        <f>_xlfn.TEXTAFTER(_xlfn.TEXTBEFORE(Table5[[#This Row],[r]],"-"&amp;Table5[[#This Row],[enz]]),"'RXN-")</f>
        <v>ACOAO140_x_FWD</v>
      </c>
      <c r="D407">
        <v>11171.708534568001</v>
      </c>
      <c r="E407">
        <f>_xlfn.XLOOKUP(Table5[[#This Row],[r]],Table3[r],Table3[kapp],"")</f>
        <v>8988.1774343278394</v>
      </c>
      <c r="F407">
        <f>Table5[[#This Row],[kapp]]-Table5[[#This Row],[old]]</f>
        <v>2183.5311002401613</v>
      </c>
      <c r="G407" t="str" cm="1">
        <f t="array" ref="G407">IF(ROWS(_xlfn._xlws.FILTER(Table5[r],Table5[enz]=Table5[[#This Row],[enz]]))&gt;1,"many","1")</f>
        <v>many</v>
      </c>
      <c r="H407" t="str" cm="1">
        <f t="array" ref="H407">IF(ROWS(_xlfn._xlws.FILTER(Table5[r],Table5[rxn-no-enz]=Table5[[#This Row],[rxn-no-enz]]))&gt;1,"many","1")</f>
        <v>many</v>
      </c>
      <c r="I407" t="str">
        <f>_xlfn.XLOOKUP(SUBSTITUTE(Table5[[#This Row],[r]],"'",""),Table6[rxn],Table6[rxn],"no")</f>
        <v>no</v>
      </c>
      <c r="J407" t="str" cm="1">
        <f t="array" ref="J407">_xlfn.XLOOKUP(Table5[[#This Row],[r]],"'"&amp;Table6[rxn]&amp;"'",Table6[expected kapp],"")</f>
        <v/>
      </c>
      <c r="L407" t="s">
        <v>8959</v>
      </c>
      <c r="M407">
        <v>8988.1774343278394</v>
      </c>
      <c r="AA407" s="7" t="s">
        <v>11235</v>
      </c>
      <c r="AB407" s="7" t="str">
        <f>_xlfn.TEXTBEFORE(Table8[[#This Row],[raw]]," ")</f>
        <v>ENZLOAD-CS_m_FWD-rt2963</v>
      </c>
      <c r="AC407" s="7">
        <f>_xlfn.NUMBERVALUE(_xlfn.TEXTAFTER(Table8[[#This Row],[raw]]," "))</f>
        <v>1.710857153231E-6</v>
      </c>
      <c r="AE407" s="1" t="s">
        <v>7370</v>
      </c>
      <c r="AF407" s="1" t="s">
        <v>2778</v>
      </c>
      <c r="AG407" s="9">
        <v>1.2306103303827999E-3</v>
      </c>
      <c r="AH407" s="1" t="str">
        <f>_xlfn.TEXTAFTER(Table9[[#This Row],[rxn]],"-",-1)</f>
        <v>rt0575</v>
      </c>
      <c r="AI407" s="1" t="str">
        <f>_xlfn.TEXTAFTER(_xlfn.TEXTBEFORE(Table9[[#This Row],[rxn]],"-"&amp;Table9[[#This Row],[enz]]),"RXN-")</f>
        <v>NDPK5_c_FWD</v>
      </c>
      <c r="AJ407" s="1" t="str">
        <f>_xlfn.TEXTBEFORE(Table9[[#This Row],[rxn]],"_",-1)</f>
        <v>RXN-NDPK5_c</v>
      </c>
    </row>
    <row r="408" spans="1:36" ht="17" hidden="1" x14ac:dyDescent="0.25">
      <c r="A408" t="s">
        <v>8939</v>
      </c>
      <c r="B408" t="str">
        <f>_xlfn.TEXTAFTER(Table5[[#This Row],[r]],"-",-1)</f>
        <v>rt1332'</v>
      </c>
      <c r="C408" t="str">
        <f>_xlfn.TEXTAFTER(_xlfn.TEXTBEFORE(Table5[[#This Row],[r]],"-"&amp;Table5[[#This Row],[enz]]),"'RXN-")</f>
        <v>ACOAO141a_x_FWD</v>
      </c>
      <c r="D408">
        <v>11171.708534568001</v>
      </c>
      <c r="E408">
        <f>_xlfn.XLOOKUP(Table5[[#This Row],[r]],Table3[r],Table3[kapp],"")</f>
        <v>8988.1774343278394</v>
      </c>
      <c r="F408">
        <f>Table5[[#This Row],[kapp]]-Table5[[#This Row],[old]]</f>
        <v>2183.5311002401613</v>
      </c>
      <c r="G408" t="str" cm="1">
        <f t="array" ref="G408">IF(ROWS(_xlfn._xlws.FILTER(Table5[r],Table5[enz]=Table5[[#This Row],[enz]]))&gt;1,"many","1")</f>
        <v>many</v>
      </c>
      <c r="H408" t="str" cm="1">
        <f t="array" ref="H408">IF(ROWS(_xlfn._xlws.FILTER(Table5[r],Table5[rxn-no-enz]=Table5[[#This Row],[rxn-no-enz]]))&gt;1,"many","1")</f>
        <v>many</v>
      </c>
      <c r="I408" t="str">
        <f>_xlfn.XLOOKUP(SUBSTITUTE(Table5[[#This Row],[r]],"'",""),Table6[rxn],Table6[rxn],"no")</f>
        <v>no</v>
      </c>
      <c r="J408" t="str" cm="1">
        <f t="array" ref="J408">_xlfn.XLOOKUP(Table5[[#This Row],[r]],"'"&amp;Table6[rxn]&amp;"'",Table6[expected kapp],"")</f>
        <v/>
      </c>
      <c r="L408" t="s">
        <v>8960</v>
      </c>
      <c r="M408">
        <v>8988.1774343278394</v>
      </c>
      <c r="AA408" s="7" t="s">
        <v>11236</v>
      </c>
      <c r="AB408" s="7" t="str">
        <f>_xlfn.TEXTBEFORE(Table8[[#This Row],[raw]]," ")</f>
        <v>ENZLOAD-CTPS1_c_FWD-rt8107</v>
      </c>
      <c r="AC408" s="7">
        <f>_xlfn.NUMBERVALUE(_xlfn.TEXTAFTER(Table8[[#This Row],[raw]]," "))</f>
        <v>1.6500732766723899E-7</v>
      </c>
      <c r="AE408" s="1" t="s">
        <v>7373</v>
      </c>
      <c r="AF408" s="1" t="s">
        <v>2778</v>
      </c>
      <c r="AG408" s="1">
        <v>1.2306083370197899E-3</v>
      </c>
      <c r="AH408" s="1" t="str">
        <f>_xlfn.TEXTAFTER(Table9[[#This Row],[rxn]],"-",-1)</f>
        <v>rt0575</v>
      </c>
      <c r="AI408" s="1" t="str">
        <f>_xlfn.TEXTAFTER(_xlfn.TEXTBEFORE(Table9[[#This Row],[rxn]],"-"&amp;Table9[[#This Row],[enz]]),"RXN-")</f>
        <v>NDPK7_c_FWD</v>
      </c>
      <c r="AJ408" s="1" t="str">
        <f>_xlfn.TEXTBEFORE(Table9[[#This Row],[rxn]],"_",-1)</f>
        <v>RXN-NDPK7_c</v>
      </c>
    </row>
    <row r="409" spans="1:36" ht="17" hidden="1" x14ac:dyDescent="0.25">
      <c r="A409" t="s">
        <v>8940</v>
      </c>
      <c r="B409" t="str">
        <f>_xlfn.TEXTAFTER(Table5[[#This Row],[r]],"-",-1)</f>
        <v>rt4374'</v>
      </c>
      <c r="C409" t="str">
        <f>_xlfn.TEXTAFTER(_xlfn.TEXTBEFORE(Table5[[#This Row],[r]],"-"&amp;Table5[[#This Row],[enz]]),"'RXN-")</f>
        <v>ACOAO141a_x_FWD</v>
      </c>
      <c r="D409">
        <v>11171.708534568001</v>
      </c>
      <c r="E409">
        <f>_xlfn.XLOOKUP(Table5[[#This Row],[r]],Table3[r],Table3[kapp],"")</f>
        <v>8988.1774343278394</v>
      </c>
      <c r="F409">
        <f>Table5[[#This Row],[kapp]]-Table5[[#This Row],[old]]</f>
        <v>2183.5311002401613</v>
      </c>
      <c r="G409" t="str" cm="1">
        <f t="array" ref="G409">IF(ROWS(_xlfn._xlws.FILTER(Table5[r],Table5[enz]=Table5[[#This Row],[enz]]))&gt;1,"many","1")</f>
        <v>many</v>
      </c>
      <c r="H409" t="str" cm="1">
        <f t="array" ref="H409">IF(ROWS(_xlfn._xlws.FILTER(Table5[r],Table5[rxn-no-enz]=Table5[[#This Row],[rxn-no-enz]]))&gt;1,"many","1")</f>
        <v>many</v>
      </c>
      <c r="I409" t="str">
        <f>_xlfn.XLOOKUP(SUBSTITUTE(Table5[[#This Row],[r]],"'",""),Table6[rxn],Table6[rxn],"no")</f>
        <v>no</v>
      </c>
      <c r="J409" t="str" cm="1">
        <f t="array" ref="J409">_xlfn.XLOOKUP(Table5[[#This Row],[r]],"'"&amp;Table6[rxn]&amp;"'",Table6[expected kapp],"")</f>
        <v/>
      </c>
      <c r="L409" t="s">
        <v>8961</v>
      </c>
      <c r="M409">
        <v>8988.1774343278394</v>
      </c>
      <c r="AA409" s="7" t="s">
        <v>11237</v>
      </c>
      <c r="AB409" s="7" t="str">
        <f>_xlfn.TEXTBEFORE(Table8[[#This Row],[raw]]," ")</f>
        <v>ENZLOAD-CYSTGL_c_FWD-rt1131</v>
      </c>
      <c r="AC409" s="7">
        <f>_xlfn.NUMBERVALUE(_xlfn.TEXTAFTER(Table8[[#This Row],[raw]]," "))</f>
        <v>1.47125988621723E-8</v>
      </c>
      <c r="AE409" s="1" t="s">
        <v>7374</v>
      </c>
      <c r="AF409" s="1" t="s">
        <v>2778</v>
      </c>
      <c r="AG409" s="1">
        <v>7.88437773712321E-4</v>
      </c>
      <c r="AH409" s="1" t="str">
        <f>_xlfn.TEXTAFTER(Table9[[#This Row],[rxn]],"-",-1)</f>
        <v>rt0575</v>
      </c>
      <c r="AI409" s="1" t="str">
        <f>_xlfn.TEXTAFTER(_xlfn.TEXTBEFORE(Table9[[#This Row],[rxn]],"-"&amp;Table9[[#This Row],[enz]]),"RXN-")</f>
        <v>NDPK8_c_FWD</v>
      </c>
      <c r="AJ409" s="1" t="str">
        <f>_xlfn.TEXTBEFORE(Table9[[#This Row],[rxn]],"_",-1)</f>
        <v>RXN-NDPK8_c</v>
      </c>
    </row>
    <row r="410" spans="1:36" ht="17" hidden="1" x14ac:dyDescent="0.25">
      <c r="A410" t="s">
        <v>8941</v>
      </c>
      <c r="B410" t="str">
        <f>_xlfn.TEXTAFTER(Table5[[#This Row],[r]],"-",-1)</f>
        <v>rt4384'</v>
      </c>
      <c r="C410" t="str">
        <f>_xlfn.TEXTAFTER(_xlfn.TEXTBEFORE(Table5[[#This Row],[r]],"-"&amp;Table5[[#This Row],[enz]]),"'RXN-")</f>
        <v>ACOAO141a_x_FWD</v>
      </c>
      <c r="D410">
        <v>11171.708534568001</v>
      </c>
      <c r="E410">
        <f>_xlfn.XLOOKUP(Table5[[#This Row],[r]],Table3[r],Table3[kapp],"")</f>
        <v>8988.1774343278394</v>
      </c>
      <c r="F410">
        <f>Table5[[#This Row],[kapp]]-Table5[[#This Row],[old]]</f>
        <v>2183.5311002401613</v>
      </c>
      <c r="G410" t="str" cm="1">
        <f t="array" ref="G410">IF(ROWS(_xlfn._xlws.FILTER(Table5[r],Table5[enz]=Table5[[#This Row],[enz]]))&gt;1,"many","1")</f>
        <v>many</v>
      </c>
      <c r="H410" t="str" cm="1">
        <f t="array" ref="H410">IF(ROWS(_xlfn._xlws.FILTER(Table5[r],Table5[rxn-no-enz]=Table5[[#This Row],[rxn-no-enz]]))&gt;1,"many","1")</f>
        <v>many</v>
      </c>
      <c r="I410" t="str">
        <f>_xlfn.XLOOKUP(SUBSTITUTE(Table5[[#This Row],[r]],"'",""),Table6[rxn],Table6[rxn],"no")</f>
        <v>no</v>
      </c>
      <c r="J410" t="str" cm="1">
        <f t="array" ref="J410">_xlfn.XLOOKUP(Table5[[#This Row],[r]],"'"&amp;Table6[rxn]&amp;"'",Table6[expected kapp],"")</f>
        <v/>
      </c>
      <c r="L410" t="s">
        <v>8962</v>
      </c>
      <c r="M410">
        <v>8988.1774343278394</v>
      </c>
      <c r="AA410" s="7" t="s">
        <v>11238</v>
      </c>
      <c r="AB410" s="7" t="str">
        <f>_xlfn.TEXTBEFORE(Table8[[#This Row],[raw]]," ")</f>
        <v>ENZLOAD-CYSTRS_c_FWD-rt1487</v>
      </c>
      <c r="AC410" s="7">
        <f>_xlfn.NUMBERVALUE(_xlfn.TEXTAFTER(Table8[[#This Row],[raw]]," "))</f>
        <v>7.5905894567124998E-8</v>
      </c>
      <c r="AE410" s="1" t="s">
        <v>3176</v>
      </c>
      <c r="AF410" s="1" t="s">
        <v>2778</v>
      </c>
      <c r="AG410" s="1">
        <v>1.72278869137766E-3</v>
      </c>
      <c r="AH410" s="1" t="str">
        <f>_xlfn.TEXTAFTER(Table9[[#This Row],[rxn]],"-",-1)</f>
        <v>rt2834</v>
      </c>
      <c r="AI410" s="1" t="str">
        <f>_xlfn.TEXTAFTER(_xlfn.TEXTBEFORE(Table9[[#This Row],[rxn]],"-"&amp;Table9[[#This Row],[enz]]),"RXN-")</f>
        <v>NGLYCANS1_c_FWD</v>
      </c>
      <c r="AJ410" s="1" t="str">
        <f>_xlfn.TEXTBEFORE(Table9[[#This Row],[rxn]],"_",-1)</f>
        <v>RXN-NGLYCANS1_c</v>
      </c>
    </row>
    <row r="411" spans="1:36" ht="17" hidden="1" x14ac:dyDescent="0.25">
      <c r="A411" t="s">
        <v>8942</v>
      </c>
      <c r="B411" t="str">
        <f>_xlfn.TEXTAFTER(Table5[[#This Row],[r]],"-",-1)</f>
        <v>rt1332'</v>
      </c>
      <c r="C411" t="str">
        <f>_xlfn.TEXTAFTER(_xlfn.TEXTBEFORE(Table5[[#This Row],[r]],"-"&amp;Table5[[#This Row],[enz]]),"'RXN-")</f>
        <v>ACOAO141b_x_FWD</v>
      </c>
      <c r="D411">
        <v>11171.708534568001</v>
      </c>
      <c r="E411">
        <f>_xlfn.XLOOKUP(Table5[[#This Row],[r]],Table3[r],Table3[kapp],"")</f>
        <v>8988.1774343278394</v>
      </c>
      <c r="F411">
        <f>Table5[[#This Row],[kapp]]-Table5[[#This Row],[old]]</f>
        <v>2183.5311002401613</v>
      </c>
      <c r="G411" t="str" cm="1">
        <f t="array" ref="G411">IF(ROWS(_xlfn._xlws.FILTER(Table5[r],Table5[enz]=Table5[[#This Row],[enz]]))&gt;1,"many","1")</f>
        <v>many</v>
      </c>
      <c r="H411" t="str" cm="1">
        <f t="array" ref="H411">IF(ROWS(_xlfn._xlws.FILTER(Table5[r],Table5[rxn-no-enz]=Table5[[#This Row],[rxn-no-enz]]))&gt;1,"many","1")</f>
        <v>many</v>
      </c>
      <c r="I411" t="str">
        <f>_xlfn.XLOOKUP(SUBSTITUTE(Table5[[#This Row],[r]],"'",""),Table6[rxn],Table6[rxn],"no")</f>
        <v>no</v>
      </c>
      <c r="J411" t="str" cm="1">
        <f t="array" ref="J411">_xlfn.XLOOKUP(Table5[[#This Row],[r]],"'"&amp;Table6[rxn]&amp;"'",Table6[expected kapp],"")</f>
        <v/>
      </c>
      <c r="L411" t="s">
        <v>8963</v>
      </c>
      <c r="M411">
        <v>8988.1774343278394</v>
      </c>
      <c r="AA411" s="7" t="s">
        <v>11239</v>
      </c>
      <c r="AB411" s="7" t="str">
        <f>_xlfn.TEXTBEFORE(Table8[[#This Row],[raw]]," ")</f>
        <v>ENZLOAD-CYSTS_c_FWD-rt7344</v>
      </c>
      <c r="AC411" s="7">
        <f>_xlfn.NUMBERVALUE(_xlfn.TEXTAFTER(Table8[[#This Row],[raw]]," "))</f>
        <v>1.8322789552415301E-7</v>
      </c>
      <c r="AE411" s="1" t="s">
        <v>3177</v>
      </c>
      <c r="AF411" s="1" t="s">
        <v>2778</v>
      </c>
      <c r="AG411" s="1">
        <v>1.72278869137766E-3</v>
      </c>
      <c r="AH411" s="1" t="str">
        <f>_xlfn.TEXTAFTER(Table9[[#This Row],[rxn]],"-",-1)</f>
        <v>ALG1314</v>
      </c>
      <c r="AI411" s="1" t="str">
        <f>_xlfn.TEXTAFTER(_xlfn.TEXTBEFORE(Table9[[#This Row],[rxn]],"-"&amp;Table9[[#This Row],[enz]]),"RXN-")</f>
        <v>NGLYCANS2_c_FWD</v>
      </c>
      <c r="AJ411" s="1" t="str">
        <f>_xlfn.TEXTBEFORE(Table9[[#This Row],[rxn]],"_",-1)</f>
        <v>RXN-NGLYCANS2_c</v>
      </c>
    </row>
    <row r="412" spans="1:36" ht="17" hidden="1" x14ac:dyDescent="0.25">
      <c r="A412" t="s">
        <v>8943</v>
      </c>
      <c r="B412" t="str">
        <f>_xlfn.TEXTAFTER(Table5[[#This Row],[r]],"-",-1)</f>
        <v>rt4374'</v>
      </c>
      <c r="C412" t="str">
        <f>_xlfn.TEXTAFTER(_xlfn.TEXTBEFORE(Table5[[#This Row],[r]],"-"&amp;Table5[[#This Row],[enz]]),"'RXN-")</f>
        <v>ACOAO141b_x_FWD</v>
      </c>
      <c r="D412">
        <v>11171.708534568001</v>
      </c>
      <c r="E412">
        <f>_xlfn.XLOOKUP(Table5[[#This Row],[r]],Table3[r],Table3[kapp],"")</f>
        <v>8988.1774343278394</v>
      </c>
      <c r="F412">
        <f>Table5[[#This Row],[kapp]]-Table5[[#This Row],[old]]</f>
        <v>2183.5311002401613</v>
      </c>
      <c r="G412" t="str" cm="1">
        <f t="array" ref="G412">IF(ROWS(_xlfn._xlws.FILTER(Table5[r],Table5[enz]=Table5[[#This Row],[enz]]))&gt;1,"many","1")</f>
        <v>many</v>
      </c>
      <c r="H412" t="str" cm="1">
        <f t="array" ref="H412">IF(ROWS(_xlfn._xlws.FILTER(Table5[r],Table5[rxn-no-enz]=Table5[[#This Row],[rxn-no-enz]]))&gt;1,"many","1")</f>
        <v>many</v>
      </c>
      <c r="I412" t="str">
        <f>_xlfn.XLOOKUP(SUBSTITUTE(Table5[[#This Row],[r]],"'",""),Table6[rxn],Table6[rxn],"no")</f>
        <v>no</v>
      </c>
      <c r="J412" t="str" cm="1">
        <f t="array" ref="J412">_xlfn.XLOOKUP(Table5[[#This Row],[r]],"'"&amp;Table6[rxn]&amp;"'",Table6[expected kapp],"")</f>
        <v/>
      </c>
      <c r="L412" t="s">
        <v>8964</v>
      </c>
      <c r="M412">
        <v>8988.1774343278394</v>
      </c>
      <c r="AA412" s="7" t="s">
        <v>11240</v>
      </c>
      <c r="AB412" s="7" t="str">
        <f>_xlfn.TEXTBEFORE(Table8[[#This Row],[raw]]," ")</f>
        <v>ENZLOAD-DAGK_rm_FWD-rt1788</v>
      </c>
      <c r="AC412" s="7">
        <f>_xlfn.NUMBERVALUE(_xlfn.TEXTAFTER(Table8[[#This Row],[raw]]," "))</f>
        <v>1.2163330911521401E-8</v>
      </c>
      <c r="AE412" s="1" t="s">
        <v>3178</v>
      </c>
      <c r="AF412" s="1" t="s">
        <v>2778</v>
      </c>
      <c r="AG412" s="1">
        <v>1.72278869137766E-3</v>
      </c>
      <c r="AH412" s="1" t="str">
        <f>_xlfn.TEXTAFTER(Table9[[#This Row],[rxn]],"-",-1)</f>
        <v>rt6298</v>
      </c>
      <c r="AI412" s="1" t="str">
        <f>_xlfn.TEXTAFTER(_xlfn.TEXTBEFORE(Table9[[#This Row],[rxn]],"-"&amp;Table9[[#This Row],[enz]]),"RXN-")</f>
        <v>NGLYCANS3_c_FWD</v>
      </c>
      <c r="AJ412" s="1" t="str">
        <f>_xlfn.TEXTBEFORE(Table9[[#This Row],[rxn]],"_",-1)</f>
        <v>RXN-NGLYCANS3_c</v>
      </c>
    </row>
    <row r="413" spans="1:36" ht="17" hidden="1" x14ac:dyDescent="0.25">
      <c r="A413" t="s">
        <v>8944</v>
      </c>
      <c r="B413" t="str">
        <f>_xlfn.TEXTAFTER(Table5[[#This Row],[r]],"-",-1)</f>
        <v>rt4384'</v>
      </c>
      <c r="C413" t="str">
        <f>_xlfn.TEXTAFTER(_xlfn.TEXTBEFORE(Table5[[#This Row],[r]],"-"&amp;Table5[[#This Row],[enz]]),"'RXN-")</f>
        <v>ACOAO141b_x_FWD</v>
      </c>
      <c r="D413">
        <v>11171.708534568001</v>
      </c>
      <c r="E413">
        <f>_xlfn.XLOOKUP(Table5[[#This Row],[r]],Table3[r],Table3[kapp],"")</f>
        <v>8988.1774343278394</v>
      </c>
      <c r="F413">
        <f>Table5[[#This Row],[kapp]]-Table5[[#This Row],[old]]</f>
        <v>2183.5311002401613</v>
      </c>
      <c r="G413" t="str" cm="1">
        <f t="array" ref="G413">IF(ROWS(_xlfn._xlws.FILTER(Table5[r],Table5[enz]=Table5[[#This Row],[enz]]))&gt;1,"many","1")</f>
        <v>many</v>
      </c>
      <c r="H413" t="str" cm="1">
        <f t="array" ref="H413">IF(ROWS(_xlfn._xlws.FILTER(Table5[r],Table5[rxn-no-enz]=Table5[[#This Row],[rxn-no-enz]]))&gt;1,"many","1")</f>
        <v>many</v>
      </c>
      <c r="I413" t="str">
        <f>_xlfn.XLOOKUP(SUBSTITUTE(Table5[[#This Row],[r]],"'",""),Table6[rxn],Table6[rxn],"no")</f>
        <v>no</v>
      </c>
      <c r="J413" t="str" cm="1">
        <f t="array" ref="J413">_xlfn.XLOOKUP(Table5[[#This Row],[r]],"'"&amp;Table6[rxn]&amp;"'",Table6[expected kapp],"")</f>
        <v/>
      </c>
      <c r="L413" t="s">
        <v>8965</v>
      </c>
      <c r="M413">
        <v>8988.1774343278394</v>
      </c>
      <c r="AA413" s="7" t="s">
        <v>11241</v>
      </c>
      <c r="AB413" s="7" t="str">
        <f>_xlfn.TEXTBEFORE(Table8[[#This Row],[raw]]," ")</f>
        <v>ENZLOAD-DAGL_l_FWD-rt1378</v>
      </c>
      <c r="AC413" s="7">
        <f>_xlfn.NUMBERVALUE(_xlfn.TEXTAFTER(Table8[[#This Row],[raw]]," "))</f>
        <v>2.5596213429730601E-9</v>
      </c>
      <c r="AE413" s="1" t="s">
        <v>3179</v>
      </c>
      <c r="AF413" s="1" t="s">
        <v>2778</v>
      </c>
      <c r="AG413" s="1">
        <v>1.72278869137766E-3</v>
      </c>
      <c r="AH413" s="1" t="str">
        <f>_xlfn.TEXTAFTER(Table9[[#This Row],[rxn]],"-",-1)</f>
        <v>rt1727</v>
      </c>
      <c r="AI413" s="1" t="str">
        <f>_xlfn.TEXTAFTER(_xlfn.TEXTBEFORE(Table9[[#This Row],[rxn]],"-"&amp;Table9[[#This Row],[enz]]),"RXN-")</f>
        <v>NGLYCANS4_c_FWD</v>
      </c>
      <c r="AJ413" s="1" t="str">
        <f>_xlfn.TEXTBEFORE(Table9[[#This Row],[rxn]],"_",-1)</f>
        <v>RXN-NGLYCANS4_c</v>
      </c>
    </row>
    <row r="414" spans="1:36" ht="17" hidden="1" x14ac:dyDescent="0.25">
      <c r="A414" t="s">
        <v>8945</v>
      </c>
      <c r="B414" t="str">
        <f>_xlfn.TEXTAFTER(Table5[[#This Row],[r]],"-",-1)</f>
        <v>rt1332'</v>
      </c>
      <c r="C414" t="str">
        <f>_xlfn.TEXTAFTER(_xlfn.TEXTBEFORE(Table5[[#This Row],[r]],"-"&amp;Table5[[#This Row],[enz]]),"'RXN-")</f>
        <v>ACOAO142_x_FWD</v>
      </c>
      <c r="D414">
        <v>11171.708534568001</v>
      </c>
      <c r="E414">
        <f>_xlfn.XLOOKUP(Table5[[#This Row],[r]],Table3[r],Table3[kapp],"")</f>
        <v>8988.1774343278394</v>
      </c>
      <c r="F414">
        <f>Table5[[#This Row],[kapp]]-Table5[[#This Row],[old]]</f>
        <v>2183.5311002401613</v>
      </c>
      <c r="G414" t="str" cm="1">
        <f t="array" ref="G414">IF(ROWS(_xlfn._xlws.FILTER(Table5[r],Table5[enz]=Table5[[#This Row],[enz]]))&gt;1,"many","1")</f>
        <v>many</v>
      </c>
      <c r="H414" t="str" cm="1">
        <f t="array" ref="H414">IF(ROWS(_xlfn._xlws.FILTER(Table5[r],Table5[rxn-no-enz]=Table5[[#This Row],[rxn-no-enz]]))&gt;1,"many","1")</f>
        <v>many</v>
      </c>
      <c r="I414" t="str">
        <f>_xlfn.XLOOKUP(SUBSTITUTE(Table5[[#This Row],[r]],"'",""),Table6[rxn],Table6[rxn],"no")</f>
        <v>no</v>
      </c>
      <c r="J414" t="str" cm="1">
        <f t="array" ref="J414">_xlfn.XLOOKUP(Table5[[#This Row],[r]],"'"&amp;Table6[rxn]&amp;"'",Table6[expected kapp],"")</f>
        <v/>
      </c>
      <c r="L414" t="s">
        <v>8966</v>
      </c>
      <c r="M414">
        <v>8988.1774343278394</v>
      </c>
      <c r="AA414" s="7" t="s">
        <v>11242</v>
      </c>
      <c r="AB414" s="7" t="str">
        <f>_xlfn.TEXTBEFORE(Table8[[#This Row],[raw]]," ")</f>
        <v>ENZLOAD-DB4PS_c_FWD-rt8298</v>
      </c>
      <c r="AC414" s="7">
        <f>_xlfn.NUMBERVALUE(_xlfn.TEXTAFTER(Table8[[#This Row],[raw]]," "))</f>
        <v>1.2445714851737301E-7</v>
      </c>
      <c r="AE414" s="1" t="s">
        <v>3180</v>
      </c>
      <c r="AF414" s="1" t="s">
        <v>2778</v>
      </c>
      <c r="AG414" s="9">
        <v>1.72278869137766E-3</v>
      </c>
      <c r="AH414" s="1" t="str">
        <f>_xlfn.TEXTAFTER(Table9[[#This Row],[rxn]],"-",-1)</f>
        <v>rt1727</v>
      </c>
      <c r="AI414" s="1" t="str">
        <f>_xlfn.TEXTAFTER(_xlfn.TEXTBEFORE(Table9[[#This Row],[rxn]],"-"&amp;Table9[[#This Row],[enz]]),"RXN-")</f>
        <v>NGLYCANS5_c_FWD</v>
      </c>
      <c r="AJ414" s="1" t="str">
        <f>_xlfn.TEXTBEFORE(Table9[[#This Row],[rxn]],"_",-1)</f>
        <v>RXN-NGLYCANS5_c</v>
      </c>
    </row>
    <row r="415" spans="1:36" ht="17" hidden="1" x14ac:dyDescent="0.25">
      <c r="A415" t="s">
        <v>8946</v>
      </c>
      <c r="B415" t="str">
        <f>_xlfn.TEXTAFTER(Table5[[#This Row],[r]],"-",-1)</f>
        <v>rt4374'</v>
      </c>
      <c r="C415" t="str">
        <f>_xlfn.TEXTAFTER(_xlfn.TEXTBEFORE(Table5[[#This Row],[r]],"-"&amp;Table5[[#This Row],[enz]]),"'RXN-")</f>
        <v>ACOAO142_x_FWD</v>
      </c>
      <c r="D415">
        <v>11171.708534568001</v>
      </c>
      <c r="E415">
        <f>_xlfn.XLOOKUP(Table5[[#This Row],[r]],Table3[r],Table3[kapp],"")</f>
        <v>8988.1774343278394</v>
      </c>
      <c r="F415">
        <f>Table5[[#This Row],[kapp]]-Table5[[#This Row],[old]]</f>
        <v>2183.5311002401613</v>
      </c>
      <c r="G415" t="str" cm="1">
        <f t="array" ref="G415">IF(ROWS(_xlfn._xlws.FILTER(Table5[r],Table5[enz]=Table5[[#This Row],[enz]]))&gt;1,"many","1")</f>
        <v>many</v>
      </c>
      <c r="H415" t="str" cm="1">
        <f t="array" ref="H415">IF(ROWS(_xlfn._xlws.FILTER(Table5[r],Table5[rxn-no-enz]=Table5[[#This Row],[rxn-no-enz]]))&gt;1,"many","1")</f>
        <v>many</v>
      </c>
      <c r="I415" t="str">
        <f>_xlfn.XLOOKUP(SUBSTITUTE(Table5[[#This Row],[r]],"'",""),Table6[rxn],Table6[rxn],"no")</f>
        <v>no</v>
      </c>
      <c r="J415" t="str" cm="1">
        <f t="array" ref="J415">_xlfn.XLOOKUP(Table5[[#This Row],[r]],"'"&amp;Table6[rxn]&amp;"'",Table6[expected kapp],"")</f>
        <v/>
      </c>
      <c r="L415" t="s">
        <v>8967</v>
      </c>
      <c r="M415">
        <v>8988.1774343278394</v>
      </c>
      <c r="AA415" s="7" t="s">
        <v>11243</v>
      </c>
      <c r="AB415" s="7" t="str">
        <f>_xlfn.TEXTBEFORE(Table8[[#This Row],[raw]]," ")</f>
        <v>ENZLOAD-DCMPDA_c_FWD-rt0757</v>
      </c>
      <c r="AC415" s="7">
        <f>_xlfn.NUMBERVALUE(_xlfn.TEXTAFTER(Table8[[#This Row],[raw]]," "))</f>
        <v>4.6287009913443502E-8</v>
      </c>
      <c r="AE415" s="1" t="s">
        <v>3181</v>
      </c>
      <c r="AF415" s="1" t="s">
        <v>2778</v>
      </c>
      <c r="AG415" s="9">
        <v>1.72278869137766E-3</v>
      </c>
      <c r="AH415" s="1" t="str">
        <f>_xlfn.TEXTAFTER(Table9[[#This Row],[rxn]],"-",-1)</f>
        <v>rt1577</v>
      </c>
      <c r="AI415" s="1" t="str">
        <f>_xlfn.TEXTAFTER(_xlfn.TEXTBEFORE(Table9[[#This Row],[rxn]],"-"&amp;Table9[[#This Row],[enz]]),"RXN-")</f>
        <v>NGLYCANS6_c_FWD</v>
      </c>
      <c r="AJ415" s="1" t="str">
        <f>_xlfn.TEXTBEFORE(Table9[[#This Row],[rxn]],"_",-1)</f>
        <v>RXN-NGLYCANS6_c</v>
      </c>
    </row>
    <row r="416" spans="1:36" ht="17" hidden="1" x14ac:dyDescent="0.25">
      <c r="A416" t="s">
        <v>8947</v>
      </c>
      <c r="B416" t="str">
        <f>_xlfn.TEXTAFTER(Table5[[#This Row],[r]],"-",-1)</f>
        <v>rt4384'</v>
      </c>
      <c r="C416" t="str">
        <f>_xlfn.TEXTAFTER(_xlfn.TEXTBEFORE(Table5[[#This Row],[r]],"-"&amp;Table5[[#This Row],[enz]]),"'RXN-")</f>
        <v>ACOAO142_x_FWD</v>
      </c>
      <c r="D416">
        <v>11171.708534568001</v>
      </c>
      <c r="E416">
        <f>_xlfn.XLOOKUP(Table5[[#This Row],[r]],Table3[r],Table3[kapp],"")</f>
        <v>8988.1774343278394</v>
      </c>
      <c r="F416">
        <f>Table5[[#This Row],[kapp]]-Table5[[#This Row],[old]]</f>
        <v>2183.5311002401613</v>
      </c>
      <c r="G416" t="str" cm="1">
        <f t="array" ref="G416">IF(ROWS(_xlfn._xlws.FILTER(Table5[r],Table5[enz]=Table5[[#This Row],[enz]]))&gt;1,"many","1")</f>
        <v>many</v>
      </c>
      <c r="H416" t="str" cm="1">
        <f t="array" ref="H416">IF(ROWS(_xlfn._xlws.FILTER(Table5[r],Table5[rxn-no-enz]=Table5[[#This Row],[rxn-no-enz]]))&gt;1,"many","1")</f>
        <v>many</v>
      </c>
      <c r="I416" t="str">
        <f>_xlfn.XLOOKUP(SUBSTITUTE(Table5[[#This Row],[r]],"'",""),Table6[rxn],Table6[rxn],"no")</f>
        <v>no</v>
      </c>
      <c r="J416" t="str" cm="1">
        <f t="array" ref="J416">_xlfn.XLOOKUP(Table5[[#This Row],[r]],"'"&amp;Table6[rxn]&amp;"'",Table6[expected kapp],"")</f>
        <v/>
      </c>
      <c r="L416" t="s">
        <v>8968</v>
      </c>
      <c r="M416">
        <v>8988.1774343278394</v>
      </c>
      <c r="AA416" s="7" t="s">
        <v>11244</v>
      </c>
      <c r="AB416" s="7" t="str">
        <f>_xlfn.TEXTBEFORE(Table8[[#This Row],[raw]]," ")</f>
        <v>ENZLOAD-DDPA_m_FWD-rt2234_m</v>
      </c>
      <c r="AC416" s="7">
        <f>_xlfn.NUMBERVALUE(_xlfn.TEXTAFTER(Table8[[#This Row],[raw]]," "))</f>
        <v>3.9339994503592E-7</v>
      </c>
      <c r="AE416" s="1" t="s">
        <v>3182</v>
      </c>
      <c r="AF416" s="1" t="s">
        <v>2778</v>
      </c>
      <c r="AG416" s="1">
        <v>1.72278869137766E-3</v>
      </c>
      <c r="AH416" s="1" t="str">
        <f>_xlfn.TEXTAFTER(Table9[[#This Row],[rxn]],"-",-1)</f>
        <v>rt1577</v>
      </c>
      <c r="AI416" s="1" t="str">
        <f>_xlfn.TEXTAFTER(_xlfn.TEXTBEFORE(Table9[[#This Row],[rxn]],"-"&amp;Table9[[#This Row],[enz]]),"RXN-")</f>
        <v>NGLYCANS7_c_FWD</v>
      </c>
      <c r="AJ416" s="1" t="str">
        <f>_xlfn.TEXTBEFORE(Table9[[#This Row],[rxn]],"_",-1)</f>
        <v>RXN-NGLYCANS7_c</v>
      </c>
    </row>
    <row r="417" spans="1:36" ht="17" hidden="1" x14ac:dyDescent="0.25">
      <c r="A417" t="s">
        <v>8948</v>
      </c>
      <c r="B417" t="str">
        <f>_xlfn.TEXTAFTER(Table5[[#This Row],[r]],"-",-1)</f>
        <v>rt1332'</v>
      </c>
      <c r="C417" t="str">
        <f>_xlfn.TEXTAFTER(_xlfn.TEXTBEFORE(Table5[[#This Row],[r]],"-"&amp;Table5[[#This Row],[enz]]),"'RXN-")</f>
        <v>ACOAO143_x_FWD</v>
      </c>
      <c r="D417">
        <v>11171.708534568001</v>
      </c>
      <c r="E417">
        <f>_xlfn.XLOOKUP(Table5[[#This Row],[r]],Table3[r],Table3[kapp],"")</f>
        <v>8988.1774343278394</v>
      </c>
      <c r="F417">
        <f>Table5[[#This Row],[kapp]]-Table5[[#This Row],[old]]</f>
        <v>2183.5311002401613</v>
      </c>
      <c r="G417" t="str" cm="1">
        <f t="array" ref="G417">IF(ROWS(_xlfn._xlws.FILTER(Table5[r],Table5[enz]=Table5[[#This Row],[enz]]))&gt;1,"many","1")</f>
        <v>many</v>
      </c>
      <c r="H417" t="str" cm="1">
        <f t="array" ref="H417">IF(ROWS(_xlfn._xlws.FILTER(Table5[r],Table5[rxn-no-enz]=Table5[[#This Row],[rxn-no-enz]]))&gt;1,"many","1")</f>
        <v>many</v>
      </c>
      <c r="I417" t="str">
        <f>_xlfn.XLOOKUP(SUBSTITUTE(Table5[[#This Row],[r]],"'",""),Table6[rxn],Table6[rxn],"no")</f>
        <v>no</v>
      </c>
      <c r="J417" t="str" cm="1">
        <f t="array" ref="J417">_xlfn.XLOOKUP(Table5[[#This Row],[r]],"'"&amp;Table6[rxn]&amp;"'",Table6[expected kapp],"")</f>
        <v/>
      </c>
      <c r="L417" t="s">
        <v>8969</v>
      </c>
      <c r="M417">
        <v>8988.1774343278394</v>
      </c>
      <c r="AA417" s="7" t="s">
        <v>11245</v>
      </c>
      <c r="AB417" s="7" t="str">
        <f>_xlfn.TEXTBEFORE(Table8[[#This Row],[raw]]," ")</f>
        <v>ENZLOAD-DHAD1_m_FWD-rt1321</v>
      </c>
      <c r="AC417" s="7">
        <f>_xlfn.NUMBERVALUE(_xlfn.TEXTAFTER(Table8[[#This Row],[raw]]," "))</f>
        <v>1.8533722377608801E-7</v>
      </c>
      <c r="AE417" s="1" t="s">
        <v>7411</v>
      </c>
      <c r="AF417" s="1" t="s">
        <v>2778</v>
      </c>
      <c r="AG417" s="1">
        <v>0.58428706942581599</v>
      </c>
      <c r="AH417" s="1" t="str">
        <f>_xlfn.TEXTAFTER(Table9[[#This Row],[rxn]],"-",-1)</f>
        <v>rt4558</v>
      </c>
      <c r="AI417" s="1" t="str">
        <f>_xlfn.TEXTAFTER(_xlfn.TEXTBEFORE(Table9[[#This Row],[rxn]],"-"&amp;Table9[[#This Row],[enz]]),"RXN-")</f>
        <v>NH4t_c_e_FWD</v>
      </c>
      <c r="AJ417" s="1" t="str">
        <f>_xlfn.TEXTBEFORE(Table9[[#This Row],[rxn]],"_",-1)</f>
        <v>RXN-NH4t_c_e</v>
      </c>
    </row>
    <row r="418" spans="1:36" ht="17" hidden="1" x14ac:dyDescent="0.25">
      <c r="A418" t="s">
        <v>8949</v>
      </c>
      <c r="B418" t="str">
        <f>_xlfn.TEXTAFTER(Table5[[#This Row],[r]],"-",-1)</f>
        <v>rt4374'</v>
      </c>
      <c r="C418" t="str">
        <f>_xlfn.TEXTAFTER(_xlfn.TEXTBEFORE(Table5[[#This Row],[r]],"-"&amp;Table5[[#This Row],[enz]]),"'RXN-")</f>
        <v>ACOAO143_x_FWD</v>
      </c>
      <c r="D418">
        <v>11171.708534568001</v>
      </c>
      <c r="E418">
        <f>_xlfn.XLOOKUP(Table5[[#This Row],[r]],Table3[r],Table3[kapp],"")</f>
        <v>8988.1774343278394</v>
      </c>
      <c r="F418">
        <f>Table5[[#This Row],[kapp]]-Table5[[#This Row],[old]]</f>
        <v>2183.5311002401613</v>
      </c>
      <c r="G418" t="str" cm="1">
        <f t="array" ref="G418">IF(ROWS(_xlfn._xlws.FILTER(Table5[r],Table5[enz]=Table5[[#This Row],[enz]]))&gt;1,"many","1")</f>
        <v>many</v>
      </c>
      <c r="H418" t="str" cm="1">
        <f t="array" ref="H418">IF(ROWS(_xlfn._xlws.FILTER(Table5[r],Table5[rxn-no-enz]=Table5[[#This Row],[rxn-no-enz]]))&gt;1,"many","1")</f>
        <v>many</v>
      </c>
      <c r="I418" t="str">
        <f>_xlfn.XLOOKUP(SUBSTITUTE(Table5[[#This Row],[r]],"'",""),Table6[rxn],Table6[rxn],"no")</f>
        <v>no</v>
      </c>
      <c r="J418" t="str" cm="1">
        <f t="array" ref="J418">_xlfn.XLOOKUP(Table5[[#This Row],[r]],"'"&amp;Table6[rxn]&amp;"'",Table6[expected kapp],"")</f>
        <v/>
      </c>
      <c r="L418" t="s">
        <v>8970</v>
      </c>
      <c r="M418">
        <v>8988.1774343278394</v>
      </c>
      <c r="AA418" s="7" t="s">
        <v>11246</v>
      </c>
      <c r="AB418" s="7" t="str">
        <f>_xlfn.TEXTBEFORE(Table8[[#This Row],[raw]]," ")</f>
        <v>ENZLOAD-DHAD2_m_FWD-rt1321</v>
      </c>
      <c r="AC418" s="7">
        <f>_xlfn.NUMBERVALUE(_xlfn.TEXTAFTER(Table8[[#This Row],[raw]]," "))</f>
        <v>1.8533722377608801E-7</v>
      </c>
      <c r="AE418" s="1" t="s">
        <v>3183</v>
      </c>
      <c r="AF418" s="1" t="s">
        <v>2778</v>
      </c>
      <c r="AG418" s="1">
        <v>0.92118097783576802</v>
      </c>
      <c r="AH418" s="1" t="str">
        <f>_xlfn.TEXTAFTER(Table9[[#This Row],[rxn]],"-",-1)</f>
        <v>SPONT</v>
      </c>
      <c r="AI418" s="1" t="str">
        <f>_xlfn.TEXTAFTER(_xlfn.TEXTBEFORE(Table9[[#This Row],[rxn]],"-"&amp;Table9[[#This Row],[enz]]),"RXN-")</f>
        <v>NH4t_c_m_REV</v>
      </c>
      <c r="AJ418" s="1" t="str">
        <f>_xlfn.TEXTBEFORE(Table9[[#This Row],[rxn]],"_",-1)</f>
        <v>RXN-NH4t_c_m</v>
      </c>
    </row>
    <row r="419" spans="1:36" ht="17" hidden="1" x14ac:dyDescent="0.25">
      <c r="A419" t="s">
        <v>8950</v>
      </c>
      <c r="B419" t="str">
        <f>_xlfn.TEXTAFTER(Table5[[#This Row],[r]],"-",-1)</f>
        <v>rt4384'</v>
      </c>
      <c r="C419" t="str">
        <f>_xlfn.TEXTAFTER(_xlfn.TEXTBEFORE(Table5[[#This Row],[r]],"-"&amp;Table5[[#This Row],[enz]]),"'RXN-")</f>
        <v>ACOAO143_x_FWD</v>
      </c>
      <c r="D419">
        <v>11171.708534568001</v>
      </c>
      <c r="E419">
        <f>_xlfn.XLOOKUP(Table5[[#This Row],[r]],Table3[r],Table3[kapp],"")</f>
        <v>8988.1774343278394</v>
      </c>
      <c r="F419">
        <f>Table5[[#This Row],[kapp]]-Table5[[#This Row],[old]]</f>
        <v>2183.5311002401613</v>
      </c>
      <c r="G419" t="str" cm="1">
        <f t="array" ref="G419">IF(ROWS(_xlfn._xlws.FILTER(Table5[r],Table5[enz]=Table5[[#This Row],[enz]]))&gt;1,"many","1")</f>
        <v>many</v>
      </c>
      <c r="H419" t="str" cm="1">
        <f t="array" ref="H419">IF(ROWS(_xlfn._xlws.FILTER(Table5[r],Table5[rxn-no-enz]=Table5[[#This Row],[rxn-no-enz]]))&gt;1,"many","1")</f>
        <v>many</v>
      </c>
      <c r="I419" t="str">
        <f>_xlfn.XLOOKUP(SUBSTITUTE(Table5[[#This Row],[r]],"'",""),Table6[rxn],Table6[rxn],"no")</f>
        <v>no</v>
      </c>
      <c r="J419" t="str" cm="1">
        <f t="array" ref="J419">_xlfn.XLOOKUP(Table5[[#This Row],[r]],"'"&amp;Table6[rxn]&amp;"'",Table6[expected kapp],"")</f>
        <v/>
      </c>
      <c r="L419" t="s">
        <v>8971</v>
      </c>
      <c r="M419">
        <v>8988.1774343278394</v>
      </c>
      <c r="AA419" s="7" t="s">
        <v>11247</v>
      </c>
      <c r="AB419" s="7" t="str">
        <f>_xlfn.TEXTBEFORE(Table8[[#This Row],[raw]]," ")</f>
        <v>ENZLOAD-DHFRi_c_FWD-rt3791_c</v>
      </c>
      <c r="AC419" s="7">
        <f>_xlfn.NUMBERVALUE(_xlfn.TEXTAFTER(Table8[[#This Row],[raw]]," "))</f>
        <v>1.54081764602324E-7</v>
      </c>
      <c r="AE419" s="1" t="s">
        <v>7414</v>
      </c>
      <c r="AF419" s="1" t="s">
        <v>2778</v>
      </c>
      <c r="AG419" s="9">
        <v>3.8647125199999998E-10</v>
      </c>
      <c r="AH419" s="1" t="str">
        <f>_xlfn.TEXTAFTER(Table9[[#This Row],[rxn]],"-",-1)</f>
        <v>SPONT</v>
      </c>
      <c r="AI419" s="1" t="str">
        <f>_xlfn.TEXTAFTER(_xlfn.TEXTBEFORE(Table9[[#This Row],[rxn]],"-"&amp;Table9[[#This Row],[enz]]),"RXN-")</f>
        <v>NI2t_c_e_FWD</v>
      </c>
      <c r="AJ419" s="1" t="str">
        <f>_xlfn.TEXTBEFORE(Table9[[#This Row],[rxn]],"_",-1)</f>
        <v>RXN-NI2t_c_e</v>
      </c>
    </row>
    <row r="420" spans="1:36" ht="17" hidden="1" x14ac:dyDescent="0.25">
      <c r="A420" t="s">
        <v>8951</v>
      </c>
      <c r="B420" t="str">
        <f>_xlfn.TEXTAFTER(Table5[[#This Row],[r]],"-",-1)</f>
        <v>rt1332'</v>
      </c>
      <c r="C420" t="str">
        <f>_xlfn.TEXTAFTER(_xlfn.TEXTBEFORE(Table5[[#This Row],[r]],"-"&amp;Table5[[#This Row],[enz]]),"'RXN-")</f>
        <v>ACOAO160_x_FWD</v>
      </c>
      <c r="D420">
        <v>11171.708534568001</v>
      </c>
      <c r="E420">
        <f>_xlfn.XLOOKUP(Table5[[#This Row],[r]],Table3[r],Table3[kapp],"")</f>
        <v>8988.1774343278394</v>
      </c>
      <c r="F420">
        <f>Table5[[#This Row],[kapp]]-Table5[[#This Row],[old]]</f>
        <v>2183.5311002401613</v>
      </c>
      <c r="G420" t="str" cm="1">
        <f t="array" ref="G420">IF(ROWS(_xlfn._xlws.FILTER(Table5[r],Table5[enz]=Table5[[#This Row],[enz]]))&gt;1,"many","1")</f>
        <v>many</v>
      </c>
      <c r="H420" t="str" cm="1">
        <f t="array" ref="H420">IF(ROWS(_xlfn._xlws.FILTER(Table5[r],Table5[rxn-no-enz]=Table5[[#This Row],[rxn-no-enz]]))&gt;1,"many","1")</f>
        <v>many</v>
      </c>
      <c r="I420" t="str">
        <f>_xlfn.XLOOKUP(SUBSTITUTE(Table5[[#This Row],[r]],"'",""),Table6[rxn],Table6[rxn],"no")</f>
        <v>no</v>
      </c>
      <c r="J420" t="str" cm="1">
        <f t="array" ref="J420">_xlfn.XLOOKUP(Table5[[#This Row],[r]],"'"&amp;Table6[rxn]&amp;"'",Table6[expected kapp],"")</f>
        <v/>
      </c>
      <c r="L420" t="s">
        <v>8972</v>
      </c>
      <c r="M420">
        <v>8988.1774343278394</v>
      </c>
      <c r="AA420" s="7" t="s">
        <v>11248</v>
      </c>
      <c r="AB420" s="7" t="str">
        <f>_xlfn.TEXTBEFORE(Table8[[#This Row],[raw]]," ")</f>
        <v>ENZLOAD-DHORDfum_c_FWD-rt6498</v>
      </c>
      <c r="AC420" s="7">
        <f>_xlfn.NUMBERVALUE(_xlfn.TEXTAFTER(Table8[[#This Row],[raw]]," "))</f>
        <v>6.4086091221020802E-7</v>
      </c>
      <c r="AE420" s="1" t="s">
        <v>3184</v>
      </c>
      <c r="AF420" s="1" t="s">
        <v>2778</v>
      </c>
      <c r="AG420" s="9">
        <v>2.2231927529218999E-5</v>
      </c>
      <c r="AH420" s="1" t="str">
        <f>_xlfn.TEXTAFTER(Table9[[#This Row],[rxn]],"-",-1)</f>
        <v>rt2062_c</v>
      </c>
      <c r="AI420" s="1" t="str">
        <f>_xlfn.TEXTAFTER(_xlfn.TEXTBEFORE(Table9[[#This Row],[rxn]],"-"&amp;Table9[[#This Row],[enz]]),"RXN-")</f>
        <v>NNATi_c_FWD</v>
      </c>
      <c r="AJ420" s="1" t="str">
        <f>_xlfn.TEXTBEFORE(Table9[[#This Row],[rxn]],"_",-1)</f>
        <v>RXN-NNATi_c_FWD-rt2062</v>
      </c>
    </row>
    <row r="421" spans="1:36" ht="17" hidden="1" x14ac:dyDescent="0.25">
      <c r="A421" t="s">
        <v>8952</v>
      </c>
      <c r="B421" t="str">
        <f>_xlfn.TEXTAFTER(Table5[[#This Row],[r]],"-",-1)</f>
        <v>rt4374'</v>
      </c>
      <c r="C421" t="str">
        <f>_xlfn.TEXTAFTER(_xlfn.TEXTBEFORE(Table5[[#This Row],[r]],"-"&amp;Table5[[#This Row],[enz]]),"'RXN-")</f>
        <v>ACOAO160_x_FWD</v>
      </c>
      <c r="D421">
        <v>11171.708534568001</v>
      </c>
      <c r="E421">
        <f>_xlfn.XLOOKUP(Table5[[#This Row],[r]],Table3[r],Table3[kapp],"")</f>
        <v>8988.1774343278394</v>
      </c>
      <c r="F421">
        <f>Table5[[#This Row],[kapp]]-Table5[[#This Row],[old]]</f>
        <v>2183.5311002401613</v>
      </c>
      <c r="G421" t="str" cm="1">
        <f t="array" ref="G421">IF(ROWS(_xlfn._xlws.FILTER(Table5[r],Table5[enz]=Table5[[#This Row],[enz]]))&gt;1,"many","1")</f>
        <v>many</v>
      </c>
      <c r="H421" t="str" cm="1">
        <f t="array" ref="H421">IF(ROWS(_xlfn._xlws.FILTER(Table5[r],Table5[rxn-no-enz]=Table5[[#This Row],[rxn-no-enz]]))&gt;1,"many","1")</f>
        <v>many</v>
      </c>
      <c r="I421" t="str">
        <f>_xlfn.XLOOKUP(SUBSTITUTE(Table5[[#This Row],[r]],"'",""),Table6[rxn],Table6[rxn],"no")</f>
        <v>no</v>
      </c>
      <c r="J421" t="str" cm="1">
        <f t="array" ref="J421">_xlfn.XLOOKUP(Table5[[#This Row],[r]],"'"&amp;Table6[rxn]&amp;"'",Table6[expected kapp],"")</f>
        <v/>
      </c>
      <c r="L421" t="s">
        <v>8973</v>
      </c>
      <c r="M421">
        <v>8988.1774343278394</v>
      </c>
      <c r="AA421" s="7" t="s">
        <v>11249</v>
      </c>
      <c r="AB421" s="7" t="str">
        <f>_xlfn.TEXTBEFORE(Table8[[#This Row],[raw]]," ")</f>
        <v>ENZLOAD-DHORTS_c_REV-rt3923</v>
      </c>
      <c r="AC421" s="7">
        <f>_xlfn.NUMBERVALUE(_xlfn.TEXTAFTER(Table8[[#This Row],[raw]]," "))</f>
        <v>2.1023162916385199E-7</v>
      </c>
      <c r="AE421" s="1" t="s">
        <v>3186</v>
      </c>
      <c r="AF421" s="1" t="s">
        <v>2778</v>
      </c>
      <c r="AG421" s="1">
        <v>3.5768862817750802</v>
      </c>
      <c r="AH421" s="1" t="str">
        <f>_xlfn.TEXTAFTER(Table9[[#This Row],[rxn]],"-",-1)</f>
        <v>SPONT</v>
      </c>
      <c r="AI421" s="1" t="str">
        <f>_xlfn.TEXTAFTER(_xlfn.TEXTBEFORE(Table9[[#This Row],[rxn]],"-"&amp;Table9[[#This Row],[enz]]),"RXN-")</f>
        <v>O2t_c_e_FWD</v>
      </c>
      <c r="AJ421" s="1" t="str">
        <f>_xlfn.TEXTBEFORE(Table9[[#This Row],[rxn]],"_",-1)</f>
        <v>RXN-O2t_c_e</v>
      </c>
    </row>
    <row r="422" spans="1:36" ht="17" hidden="1" x14ac:dyDescent="0.25">
      <c r="A422" t="s">
        <v>8953</v>
      </c>
      <c r="B422" t="str">
        <f>_xlfn.TEXTAFTER(Table5[[#This Row],[r]],"-",-1)</f>
        <v>rt4384'</v>
      </c>
      <c r="C422" t="str">
        <f>_xlfn.TEXTAFTER(_xlfn.TEXTBEFORE(Table5[[#This Row],[r]],"-"&amp;Table5[[#This Row],[enz]]),"'RXN-")</f>
        <v>ACOAO160_x_FWD</v>
      </c>
      <c r="D422">
        <v>11171.708534568001</v>
      </c>
      <c r="E422">
        <f>_xlfn.XLOOKUP(Table5[[#This Row],[r]],Table3[r],Table3[kapp],"")</f>
        <v>8988.1774343278394</v>
      </c>
      <c r="F422">
        <f>Table5[[#This Row],[kapp]]-Table5[[#This Row],[old]]</f>
        <v>2183.5311002401613</v>
      </c>
      <c r="G422" t="str" cm="1">
        <f t="array" ref="G422">IF(ROWS(_xlfn._xlws.FILTER(Table5[r],Table5[enz]=Table5[[#This Row],[enz]]))&gt;1,"many","1")</f>
        <v>many</v>
      </c>
      <c r="H422" t="str" cm="1">
        <f t="array" ref="H422">IF(ROWS(_xlfn._xlws.FILTER(Table5[r],Table5[rxn-no-enz]=Table5[[#This Row],[rxn-no-enz]]))&gt;1,"many","1")</f>
        <v>many</v>
      </c>
      <c r="I422" t="str">
        <f>_xlfn.XLOOKUP(SUBSTITUTE(Table5[[#This Row],[r]],"'",""),Table6[rxn],Table6[rxn],"no")</f>
        <v>no</v>
      </c>
      <c r="J422" t="str" cm="1">
        <f t="array" ref="J422">_xlfn.XLOOKUP(Table5[[#This Row],[r]],"'"&amp;Table6[rxn]&amp;"'",Table6[expected kapp],"")</f>
        <v/>
      </c>
      <c r="L422" t="s">
        <v>8974</v>
      </c>
      <c r="M422">
        <v>8988.1774343278394</v>
      </c>
      <c r="AA422" s="7" t="s">
        <v>11250</v>
      </c>
      <c r="AB422" s="7" t="str">
        <f>_xlfn.TEXTBEFORE(Table8[[#This Row],[raw]]," ")</f>
        <v>ENZLOAD-DHPPDA2_c_FWD-rt7138</v>
      </c>
      <c r="AC422" s="7">
        <f>_xlfn.NUMBERVALUE(_xlfn.TEXTAFTER(Table8[[#This Row],[raw]]," "))</f>
        <v>1.33997877251606E-8</v>
      </c>
      <c r="AE422" s="1" t="s">
        <v>3187</v>
      </c>
      <c r="AF422" s="1" t="s">
        <v>2778</v>
      </c>
      <c r="AG422" s="9">
        <v>3.43196902245379</v>
      </c>
      <c r="AH422" s="1" t="str">
        <f>_xlfn.TEXTAFTER(Table9[[#This Row],[rxn]],"-",-1)</f>
        <v>SPONT</v>
      </c>
      <c r="AI422" s="1" t="str">
        <f>_xlfn.TEXTAFTER(_xlfn.TEXTBEFORE(Table9[[#This Row],[rxn]],"-"&amp;Table9[[#This Row],[enz]]),"RXN-")</f>
        <v>O2t_c_m_FWD</v>
      </c>
      <c r="AJ422" s="1" t="str">
        <f>_xlfn.TEXTBEFORE(Table9[[#This Row],[rxn]],"_",-1)</f>
        <v>RXN-O2t_c_m</v>
      </c>
    </row>
    <row r="423" spans="1:36" ht="17" hidden="1" x14ac:dyDescent="0.25">
      <c r="A423" t="s">
        <v>8954</v>
      </c>
      <c r="B423" t="str">
        <f>_xlfn.TEXTAFTER(Table5[[#This Row],[r]],"-",-1)</f>
        <v>rt1332'</v>
      </c>
      <c r="C423" t="str">
        <f>_xlfn.TEXTAFTER(_xlfn.TEXTBEFORE(Table5[[#This Row],[r]],"-"&amp;Table5[[#This Row],[enz]]),"'RXN-")</f>
        <v>ACOAO161a_x_FWD</v>
      </c>
      <c r="D423">
        <v>11171.708534568001</v>
      </c>
      <c r="E423">
        <f>_xlfn.XLOOKUP(Table5[[#This Row],[r]],Table3[r],Table3[kapp],"")</f>
        <v>8988.1774343278394</v>
      </c>
      <c r="F423">
        <f>Table5[[#This Row],[kapp]]-Table5[[#This Row],[old]]</f>
        <v>2183.5311002401613</v>
      </c>
      <c r="G423" t="str" cm="1">
        <f t="array" ref="G423">IF(ROWS(_xlfn._xlws.FILTER(Table5[r],Table5[enz]=Table5[[#This Row],[enz]]))&gt;1,"many","1")</f>
        <v>many</v>
      </c>
      <c r="H423" t="str" cm="1">
        <f t="array" ref="H423">IF(ROWS(_xlfn._xlws.FILTER(Table5[r],Table5[rxn-no-enz]=Table5[[#This Row],[rxn-no-enz]]))&gt;1,"many","1")</f>
        <v>many</v>
      </c>
      <c r="I423" t="str">
        <f>_xlfn.XLOOKUP(SUBSTITUTE(Table5[[#This Row],[r]],"'",""),Table6[rxn],Table6[rxn],"no")</f>
        <v>no</v>
      </c>
      <c r="J423" t="str" cm="1">
        <f t="array" ref="J423">_xlfn.XLOOKUP(Table5[[#This Row],[r]],"'"&amp;Table6[rxn]&amp;"'",Table6[expected kapp],"")</f>
        <v/>
      </c>
      <c r="L423" t="s">
        <v>8975</v>
      </c>
      <c r="M423">
        <v>8988.1774343278394</v>
      </c>
      <c r="AA423" s="7" t="s">
        <v>11251</v>
      </c>
      <c r="AB423" s="7" t="str">
        <f>_xlfn.TEXTBEFORE(Table8[[#This Row],[raw]]," ")</f>
        <v>ENZLOAD-DHQS_c_FWD-rt5884</v>
      </c>
      <c r="AC423" s="7">
        <f>_xlfn.NUMBERVALUE(_xlfn.TEXTAFTER(Table8[[#This Row],[raw]]," "))</f>
        <v>2.3010865385163401E-8</v>
      </c>
      <c r="AE423" s="1" t="s">
        <v>3188</v>
      </c>
      <c r="AF423" s="1" t="s">
        <v>2778</v>
      </c>
      <c r="AG423" s="1">
        <v>1.1847328531652501E-2</v>
      </c>
      <c r="AH423" s="1" t="str">
        <f>_xlfn.TEXTAFTER(Table9[[#This Row],[rxn]],"-",-1)</f>
        <v>SPONT</v>
      </c>
      <c r="AI423" s="1" t="str">
        <f>_xlfn.TEXTAFTER(_xlfn.TEXTBEFORE(Table9[[#This Row],[rxn]],"-"&amp;Table9[[#This Row],[enz]]),"RXN-")</f>
        <v>O2t_c_r_FWD</v>
      </c>
      <c r="AJ423" s="1" t="str">
        <f>_xlfn.TEXTBEFORE(Table9[[#This Row],[rxn]],"_",-1)</f>
        <v>RXN-O2t_c_r</v>
      </c>
    </row>
    <row r="424" spans="1:36" ht="17" hidden="1" x14ac:dyDescent="0.25">
      <c r="A424" t="s">
        <v>8955</v>
      </c>
      <c r="B424" t="str">
        <f>_xlfn.TEXTAFTER(Table5[[#This Row],[r]],"-",-1)</f>
        <v>rt4374'</v>
      </c>
      <c r="C424" t="str">
        <f>_xlfn.TEXTAFTER(_xlfn.TEXTBEFORE(Table5[[#This Row],[r]],"-"&amp;Table5[[#This Row],[enz]]),"'RXN-")</f>
        <v>ACOAO161a_x_FWD</v>
      </c>
      <c r="D424">
        <v>11171.708534568001</v>
      </c>
      <c r="E424">
        <f>_xlfn.XLOOKUP(Table5[[#This Row],[r]],Table3[r],Table3[kapp],"")</f>
        <v>8988.1774343278394</v>
      </c>
      <c r="F424">
        <f>Table5[[#This Row],[kapp]]-Table5[[#This Row],[old]]</f>
        <v>2183.5311002401613</v>
      </c>
      <c r="G424" t="str" cm="1">
        <f t="array" ref="G424">IF(ROWS(_xlfn._xlws.FILTER(Table5[r],Table5[enz]=Table5[[#This Row],[enz]]))&gt;1,"many","1")</f>
        <v>many</v>
      </c>
      <c r="H424" t="str" cm="1">
        <f t="array" ref="H424">IF(ROWS(_xlfn._xlws.FILTER(Table5[r],Table5[rxn-no-enz]=Table5[[#This Row],[rxn-no-enz]]))&gt;1,"many","1")</f>
        <v>many</v>
      </c>
      <c r="I424" t="str">
        <f>_xlfn.XLOOKUP(SUBSTITUTE(Table5[[#This Row],[r]],"'",""),Table6[rxn],Table6[rxn],"no")</f>
        <v>no</v>
      </c>
      <c r="J424" t="str" cm="1">
        <f t="array" ref="J424">_xlfn.XLOOKUP(Table5[[#This Row],[r]],"'"&amp;Table6[rxn]&amp;"'",Table6[expected kapp],"")</f>
        <v/>
      </c>
      <c r="L424" t="s">
        <v>8976</v>
      </c>
      <c r="M424">
        <v>8988.1774343278394</v>
      </c>
      <c r="AA424" s="7" t="s">
        <v>11252</v>
      </c>
      <c r="AB424" s="7" t="str">
        <f>_xlfn.TEXTBEFORE(Table8[[#This Row],[raw]]," ")</f>
        <v>ENZLOAD-DHQTi_c_FWD-rt5884</v>
      </c>
      <c r="AC424" s="7">
        <f>_xlfn.NUMBERVALUE(_xlfn.TEXTAFTER(Table8[[#This Row],[raw]]," "))</f>
        <v>2.3010865385163401E-8</v>
      </c>
      <c r="AE424" s="1" t="s">
        <v>3189</v>
      </c>
      <c r="AF424" s="1" t="s">
        <v>2778</v>
      </c>
      <c r="AG424" s="1">
        <v>3.0462828777257901E-2</v>
      </c>
      <c r="AH424" s="1" t="str">
        <f>_xlfn.TEXTAFTER(Table9[[#This Row],[rxn]],"-",-1)</f>
        <v>SPONT</v>
      </c>
      <c r="AI424" s="1" t="str">
        <f>_xlfn.TEXTAFTER(_xlfn.TEXTBEFORE(Table9[[#This Row],[rxn]],"-"&amp;Table9[[#This Row],[enz]]),"RXN-")</f>
        <v>O2t_c_rm_FWD</v>
      </c>
      <c r="AJ424" s="1" t="str">
        <f>_xlfn.TEXTBEFORE(Table9[[#This Row],[rxn]],"_",-1)</f>
        <v>RXN-O2t_c_rm</v>
      </c>
    </row>
    <row r="425" spans="1:36" ht="17" hidden="1" x14ac:dyDescent="0.25">
      <c r="A425" t="s">
        <v>8956</v>
      </c>
      <c r="B425" t="str">
        <f>_xlfn.TEXTAFTER(Table5[[#This Row],[r]],"-",-1)</f>
        <v>rt4384'</v>
      </c>
      <c r="C425" t="str">
        <f>_xlfn.TEXTAFTER(_xlfn.TEXTBEFORE(Table5[[#This Row],[r]],"-"&amp;Table5[[#This Row],[enz]]),"'RXN-")</f>
        <v>ACOAO161a_x_FWD</v>
      </c>
      <c r="D425">
        <v>11171.708534568001</v>
      </c>
      <c r="E425">
        <f>_xlfn.XLOOKUP(Table5[[#This Row],[r]],Table3[r],Table3[kapp],"")</f>
        <v>8988.1774343278394</v>
      </c>
      <c r="F425">
        <f>Table5[[#This Row],[kapp]]-Table5[[#This Row],[old]]</f>
        <v>2183.5311002401613</v>
      </c>
      <c r="G425" t="str" cm="1">
        <f t="array" ref="G425">IF(ROWS(_xlfn._xlws.FILTER(Table5[r],Table5[enz]=Table5[[#This Row],[enz]]))&gt;1,"many","1")</f>
        <v>many</v>
      </c>
      <c r="H425" t="str" cm="1">
        <f t="array" ref="H425">IF(ROWS(_xlfn._xlws.FILTER(Table5[r],Table5[rxn-no-enz]=Table5[[#This Row],[rxn-no-enz]]))&gt;1,"many","1")</f>
        <v>many</v>
      </c>
      <c r="I425" t="str">
        <f>_xlfn.XLOOKUP(SUBSTITUTE(Table5[[#This Row],[r]],"'",""),Table6[rxn],Table6[rxn],"no")</f>
        <v>no</v>
      </c>
      <c r="J425" t="str" cm="1">
        <f t="array" ref="J425">_xlfn.XLOOKUP(Table5[[#This Row],[r]],"'"&amp;Table6[rxn]&amp;"'",Table6[expected kapp],"")</f>
        <v/>
      </c>
      <c r="L425" t="s">
        <v>8977</v>
      </c>
      <c r="M425">
        <v>8988.1774343278394</v>
      </c>
      <c r="AA425" s="7" t="s">
        <v>11253</v>
      </c>
      <c r="AB425" s="7" t="str">
        <f>_xlfn.TEXTBEFORE(Table8[[#This Row],[raw]]," ")</f>
        <v>ENZLOAD-DKMPPH_c_FWD-rt7962_DKMPPH_c</v>
      </c>
      <c r="AC425" s="7">
        <f>_xlfn.NUMBERVALUE(_xlfn.TEXTAFTER(Table8[[#This Row],[raw]]," "))</f>
        <v>2.62619362370425E-7</v>
      </c>
      <c r="AE425" s="1" t="s">
        <v>3190</v>
      </c>
      <c r="AF425" s="1" t="s">
        <v>2778</v>
      </c>
      <c r="AG425" s="1">
        <v>2.3377544512421401E-2</v>
      </c>
      <c r="AH425" s="1" t="str">
        <f>_xlfn.TEXTAFTER(Table9[[#This Row],[rxn]],"-",-1)</f>
        <v>rt4934</v>
      </c>
      <c r="AI425" s="1" t="str">
        <f>_xlfn.TEXTAFTER(_xlfn.TEXTBEFORE(Table9[[#This Row],[rxn]],"-"&amp;Table9[[#This Row],[enz]]),"RXN-")</f>
        <v>OCBT_c_FWD</v>
      </c>
      <c r="AJ425" s="1" t="str">
        <f>_xlfn.TEXTBEFORE(Table9[[#This Row],[rxn]],"_",-1)</f>
        <v>RXN-OCBT_c</v>
      </c>
    </row>
    <row r="426" spans="1:36" ht="17" hidden="1" x14ac:dyDescent="0.25">
      <c r="A426" t="s">
        <v>8957</v>
      </c>
      <c r="B426" t="str">
        <f>_xlfn.TEXTAFTER(Table5[[#This Row],[r]],"-",-1)</f>
        <v>rt1332'</v>
      </c>
      <c r="C426" t="str">
        <f>_xlfn.TEXTAFTER(_xlfn.TEXTBEFORE(Table5[[#This Row],[r]],"-"&amp;Table5[[#This Row],[enz]]),"'RXN-")</f>
        <v>ACOAO161b_x_FWD</v>
      </c>
      <c r="D426">
        <v>11171.708534568001</v>
      </c>
      <c r="E426">
        <f>_xlfn.XLOOKUP(Table5[[#This Row],[r]],Table3[r],Table3[kapp],"")</f>
        <v>8988.1774343278394</v>
      </c>
      <c r="F426">
        <f>Table5[[#This Row],[kapp]]-Table5[[#This Row],[old]]</f>
        <v>2183.5311002401613</v>
      </c>
      <c r="G426" t="str" cm="1">
        <f t="array" ref="G426">IF(ROWS(_xlfn._xlws.FILTER(Table5[r],Table5[enz]=Table5[[#This Row],[enz]]))&gt;1,"many","1")</f>
        <v>many</v>
      </c>
      <c r="H426" t="str" cm="1">
        <f t="array" ref="H426">IF(ROWS(_xlfn._xlws.FILTER(Table5[r],Table5[rxn-no-enz]=Table5[[#This Row],[rxn-no-enz]]))&gt;1,"many","1")</f>
        <v>many</v>
      </c>
      <c r="I426" t="str">
        <f>_xlfn.XLOOKUP(SUBSTITUTE(Table5[[#This Row],[r]],"'",""),Table6[rxn],Table6[rxn],"no")</f>
        <v>no</v>
      </c>
      <c r="J426" t="str" cm="1">
        <f t="array" ref="J426">_xlfn.XLOOKUP(Table5[[#This Row],[r]],"'"&amp;Table6[rxn]&amp;"'",Table6[expected kapp],"")</f>
        <v/>
      </c>
      <c r="L426" t="s">
        <v>8978</v>
      </c>
      <c r="M426">
        <v>8988.1774343278394</v>
      </c>
      <c r="AA426" s="7" t="s">
        <v>11254</v>
      </c>
      <c r="AB426" s="7" t="str">
        <f>_xlfn.TEXTBEFORE(Table8[[#This Row],[raw]]," ")</f>
        <v>ENZLOAD-DMATT_c_FWD-rt4576</v>
      </c>
      <c r="AC426" s="7">
        <f>_xlfn.NUMBERVALUE(_xlfn.TEXTAFTER(Table8[[#This Row],[raw]]," "))</f>
        <v>2.1889872379832499E-7</v>
      </c>
      <c r="AE426" s="1" t="s">
        <v>3191</v>
      </c>
      <c r="AF426" s="1" t="s">
        <v>2778</v>
      </c>
      <c r="AG426" s="9">
        <v>2.9661250747035998E-5</v>
      </c>
      <c r="AH426" s="1" t="str">
        <f>_xlfn.TEXTAFTER(Table9[[#This Row],[rxn]],"-",-1)</f>
        <v>SPONT</v>
      </c>
      <c r="AI426" s="1" t="str">
        <f>_xlfn.TEXTAFTER(_xlfn.TEXTBEFORE(Table9[[#This Row],[rxn]],"-"&amp;Table9[[#This Row],[enz]]),"RXN-")</f>
        <v>OCDCAt_c_l_FWD</v>
      </c>
      <c r="AJ426" s="1" t="str">
        <f>_xlfn.TEXTBEFORE(Table9[[#This Row],[rxn]],"_",-1)</f>
        <v>RXN-OCDCAt_c_l</v>
      </c>
    </row>
    <row r="427" spans="1:36" ht="17" hidden="1" x14ac:dyDescent="0.25">
      <c r="A427" t="s">
        <v>8958</v>
      </c>
      <c r="B427" t="str">
        <f>_xlfn.TEXTAFTER(Table5[[#This Row],[r]],"-",-1)</f>
        <v>rt4374'</v>
      </c>
      <c r="C427" t="str">
        <f>_xlfn.TEXTAFTER(_xlfn.TEXTBEFORE(Table5[[#This Row],[r]],"-"&amp;Table5[[#This Row],[enz]]),"'RXN-")</f>
        <v>ACOAO161b_x_FWD</v>
      </c>
      <c r="D427">
        <v>11171.708534568001</v>
      </c>
      <c r="E427">
        <f>_xlfn.XLOOKUP(Table5[[#This Row],[r]],Table3[r],Table3[kapp],"")</f>
        <v>8988.1774343278394</v>
      </c>
      <c r="F427">
        <f>Table5[[#This Row],[kapp]]-Table5[[#This Row],[old]]</f>
        <v>2183.5311002401613</v>
      </c>
      <c r="G427" t="str" cm="1">
        <f t="array" ref="G427">IF(ROWS(_xlfn._xlws.FILTER(Table5[r],Table5[enz]=Table5[[#This Row],[enz]]))&gt;1,"many","1")</f>
        <v>many</v>
      </c>
      <c r="H427" t="str" cm="1">
        <f t="array" ref="H427">IF(ROWS(_xlfn._xlws.FILTER(Table5[r],Table5[rxn-no-enz]=Table5[[#This Row],[rxn-no-enz]]))&gt;1,"many","1")</f>
        <v>many</v>
      </c>
      <c r="I427" t="str">
        <f>_xlfn.XLOOKUP(SUBSTITUTE(Table5[[#This Row],[r]],"'",""),Table6[rxn],Table6[rxn],"no")</f>
        <v>no</v>
      </c>
      <c r="J427" t="str" cm="1">
        <f t="array" ref="J427">_xlfn.XLOOKUP(Table5[[#This Row],[r]],"'"&amp;Table6[rxn]&amp;"'",Table6[expected kapp],"")</f>
        <v/>
      </c>
      <c r="L427" t="s">
        <v>8979</v>
      </c>
      <c r="M427">
        <v>8988.1774343278394</v>
      </c>
      <c r="AA427" s="7" t="s">
        <v>11255</v>
      </c>
      <c r="AB427" s="7" t="str">
        <f>_xlfn.TEXTBEFORE(Table8[[#This Row],[raw]]," ")</f>
        <v>ENZLOAD-DOLPMT_c_FWD-rt5116</v>
      </c>
      <c r="AC427" s="7">
        <f>_xlfn.NUMBERVALUE(_xlfn.TEXTAFTER(Table8[[#This Row],[raw]]," "))</f>
        <v>5.0280663376066701E-8</v>
      </c>
      <c r="AE427" s="1" t="s">
        <v>7480</v>
      </c>
      <c r="AF427" s="1" t="s">
        <v>2778</v>
      </c>
      <c r="AG427" s="9">
        <v>5.4447077730346E-5</v>
      </c>
      <c r="AH427" s="1" t="str">
        <f>_xlfn.TEXTAFTER(Table9[[#This Row],[rxn]],"-",-1)</f>
        <v>SPONT</v>
      </c>
      <c r="AI427" s="1" t="str">
        <f>_xlfn.TEXTAFTER(_xlfn.TEXTBEFORE(Table9[[#This Row],[rxn]],"-"&amp;Table9[[#This Row],[enz]]),"RXN-")</f>
        <v>OCDCEAt_c_l_FWD</v>
      </c>
      <c r="AJ427" s="1" t="str">
        <f>_xlfn.TEXTBEFORE(Table9[[#This Row],[rxn]],"_",-1)</f>
        <v>RXN-OCDCEAt_c_l</v>
      </c>
    </row>
    <row r="428" spans="1:36" ht="17" hidden="1" x14ac:dyDescent="0.25">
      <c r="A428" t="s">
        <v>8959</v>
      </c>
      <c r="B428" t="str">
        <f>_xlfn.TEXTAFTER(Table5[[#This Row],[r]],"-",-1)</f>
        <v>rt4384'</v>
      </c>
      <c r="C428" t="str">
        <f>_xlfn.TEXTAFTER(_xlfn.TEXTBEFORE(Table5[[#This Row],[r]],"-"&amp;Table5[[#This Row],[enz]]),"'RXN-")</f>
        <v>ACOAO161b_x_FWD</v>
      </c>
      <c r="D428">
        <v>11171.708534568001</v>
      </c>
      <c r="E428">
        <f>_xlfn.XLOOKUP(Table5[[#This Row],[r]],Table3[r],Table3[kapp],"")</f>
        <v>8988.1774343278394</v>
      </c>
      <c r="F428">
        <f>Table5[[#This Row],[kapp]]-Table5[[#This Row],[old]]</f>
        <v>2183.5311002401613</v>
      </c>
      <c r="G428" t="str" cm="1">
        <f t="array" ref="G428">IF(ROWS(_xlfn._xlws.FILTER(Table5[r],Table5[enz]=Table5[[#This Row],[enz]]))&gt;1,"many","1")</f>
        <v>many</v>
      </c>
      <c r="H428" t="str" cm="1">
        <f t="array" ref="H428">IF(ROWS(_xlfn._xlws.FILTER(Table5[r],Table5[rxn-no-enz]=Table5[[#This Row],[rxn-no-enz]]))&gt;1,"many","1")</f>
        <v>many</v>
      </c>
      <c r="I428" t="str">
        <f>_xlfn.XLOOKUP(SUBSTITUTE(Table5[[#This Row],[r]],"'",""),Table6[rxn],Table6[rxn],"no")</f>
        <v>no</v>
      </c>
      <c r="J428" t="str" cm="1">
        <f t="array" ref="J428">_xlfn.XLOOKUP(Table5[[#This Row],[r]],"'"&amp;Table6[rxn]&amp;"'",Table6[expected kapp],"")</f>
        <v/>
      </c>
      <c r="L428" t="s">
        <v>8980</v>
      </c>
      <c r="M428">
        <v>8988.1774343278394</v>
      </c>
      <c r="AA428" s="7" t="s">
        <v>11256</v>
      </c>
      <c r="AB428" s="7" t="str">
        <f>_xlfn.TEXTBEFORE(Table8[[#This Row],[raw]]," ")</f>
        <v>ENZLOAD-DPCOAK_c_FWD-rt2746</v>
      </c>
      <c r="AC428" s="7">
        <f>_xlfn.NUMBERVALUE(_xlfn.TEXTAFTER(Table8[[#This Row],[raw]]," "))</f>
        <v>2.19513927535302E-8</v>
      </c>
      <c r="AE428" s="1" t="s">
        <v>3194</v>
      </c>
      <c r="AF428" s="1" t="s">
        <v>2778</v>
      </c>
      <c r="AG428" s="9">
        <v>5.03718917521335E-3</v>
      </c>
      <c r="AH428" s="1" t="str">
        <f>_xlfn.TEXTAFTER(Table9[[#This Row],[rxn]],"-",-1)</f>
        <v>SPONT</v>
      </c>
      <c r="AI428" s="1" t="str">
        <f>_xlfn.TEXTAFTER(_xlfn.TEXTBEFORE(Table9[[#This Row],[rxn]],"-"&amp;Table9[[#This Row],[enz]]),"RXN-")</f>
        <v>ODECOAt_c_l_FWD</v>
      </c>
      <c r="AJ428" s="1" t="str">
        <f>_xlfn.TEXTBEFORE(Table9[[#This Row],[rxn]],"_",-1)</f>
        <v>RXN-ODECOAt_c_l</v>
      </c>
    </row>
    <row r="429" spans="1:36" ht="17" hidden="1" x14ac:dyDescent="0.25">
      <c r="A429" t="s">
        <v>8960</v>
      </c>
      <c r="B429" t="str">
        <f>_xlfn.TEXTAFTER(Table5[[#This Row],[r]],"-",-1)</f>
        <v>rt1332'</v>
      </c>
      <c r="C429" t="str">
        <f>_xlfn.TEXTAFTER(_xlfn.TEXTBEFORE(Table5[[#This Row],[r]],"-"&amp;Table5[[#This Row],[enz]]),"'RXN-")</f>
        <v>ACOAO162_x_FWD</v>
      </c>
      <c r="D429">
        <v>11171.708534568001</v>
      </c>
      <c r="E429">
        <f>_xlfn.XLOOKUP(Table5[[#This Row],[r]],Table3[r],Table3[kapp],"")</f>
        <v>8988.1774343278394</v>
      </c>
      <c r="F429">
        <f>Table5[[#This Row],[kapp]]-Table5[[#This Row],[old]]</f>
        <v>2183.5311002401613</v>
      </c>
      <c r="G429" t="str" cm="1">
        <f t="array" ref="G429">IF(ROWS(_xlfn._xlws.FILTER(Table5[r],Table5[enz]=Table5[[#This Row],[enz]]))&gt;1,"many","1")</f>
        <v>many</v>
      </c>
      <c r="H429" t="str" cm="1">
        <f t="array" ref="H429">IF(ROWS(_xlfn._xlws.FILTER(Table5[r],Table5[rxn-no-enz]=Table5[[#This Row],[rxn-no-enz]]))&gt;1,"many","1")</f>
        <v>many</v>
      </c>
      <c r="I429" t="str">
        <f>_xlfn.XLOOKUP(SUBSTITUTE(Table5[[#This Row],[r]],"'",""),Table6[rxn],Table6[rxn],"no")</f>
        <v>no</v>
      </c>
      <c r="J429" t="str" cm="1">
        <f t="array" ref="J429">_xlfn.XLOOKUP(Table5[[#This Row],[r]],"'"&amp;Table6[rxn]&amp;"'",Table6[expected kapp],"")</f>
        <v/>
      </c>
      <c r="L429" t="s">
        <v>8981</v>
      </c>
      <c r="M429">
        <v>8988.1774343278394</v>
      </c>
      <c r="AA429" s="7" t="s">
        <v>11257</v>
      </c>
      <c r="AB429" s="7" t="str">
        <f>_xlfn.TEXTBEFORE(Table8[[#This Row],[raw]]," ")</f>
        <v>ENZLOAD-DPMVD_c_FWD-rt3542</v>
      </c>
      <c r="AC429" s="7">
        <f>_xlfn.NUMBERVALUE(_xlfn.TEXTAFTER(Table8[[#This Row],[raw]]," "))</f>
        <v>2.0650111208602799E-7</v>
      </c>
      <c r="AE429" s="1" t="s">
        <v>3195</v>
      </c>
      <c r="AF429" s="1" t="s">
        <v>2778</v>
      </c>
      <c r="AG429" s="1">
        <v>5.03718917521335E-3</v>
      </c>
      <c r="AH429" s="1" t="str">
        <f>_xlfn.TEXTAFTER(Table9[[#This Row],[rxn]],"-",-1)</f>
        <v>SPONT</v>
      </c>
      <c r="AI429" s="1" t="str">
        <f>_xlfn.TEXTAFTER(_xlfn.TEXTBEFORE(Table9[[#This Row],[rxn]],"-"&amp;Table9[[#This Row],[enz]]),"RXN-")</f>
        <v>ODECOAt_c_rm_REV</v>
      </c>
      <c r="AJ429" s="1" t="str">
        <f>_xlfn.TEXTBEFORE(Table9[[#This Row],[rxn]],"_",-1)</f>
        <v>RXN-ODECOAt_c_rm</v>
      </c>
    </row>
    <row r="430" spans="1:36" ht="17" hidden="1" x14ac:dyDescent="0.25">
      <c r="A430" t="s">
        <v>8961</v>
      </c>
      <c r="B430" t="str">
        <f>_xlfn.TEXTAFTER(Table5[[#This Row],[r]],"-",-1)</f>
        <v>rt4374'</v>
      </c>
      <c r="C430" t="str">
        <f>_xlfn.TEXTAFTER(_xlfn.TEXTBEFORE(Table5[[#This Row],[r]],"-"&amp;Table5[[#This Row],[enz]]),"'RXN-")</f>
        <v>ACOAO162_x_FWD</v>
      </c>
      <c r="D430">
        <v>11171.708534568001</v>
      </c>
      <c r="E430">
        <f>_xlfn.XLOOKUP(Table5[[#This Row],[r]],Table3[r],Table3[kapp],"")</f>
        <v>8988.1774343278394</v>
      </c>
      <c r="F430">
        <f>Table5[[#This Row],[kapp]]-Table5[[#This Row],[old]]</f>
        <v>2183.5311002401613</v>
      </c>
      <c r="G430" t="str" cm="1">
        <f t="array" ref="G430">IF(ROWS(_xlfn._xlws.FILTER(Table5[r],Table5[enz]=Table5[[#This Row],[enz]]))&gt;1,"many","1")</f>
        <v>many</v>
      </c>
      <c r="H430" t="str" cm="1">
        <f t="array" ref="H430">IF(ROWS(_xlfn._xlws.FILTER(Table5[r],Table5[rxn-no-enz]=Table5[[#This Row],[rxn-no-enz]]))&gt;1,"many","1")</f>
        <v>many</v>
      </c>
      <c r="I430" t="str">
        <f>_xlfn.XLOOKUP(SUBSTITUTE(Table5[[#This Row],[r]],"'",""),Table6[rxn],Table6[rxn],"no")</f>
        <v>no</v>
      </c>
      <c r="J430" t="str" cm="1">
        <f t="array" ref="J430">_xlfn.XLOOKUP(Table5[[#This Row],[r]],"'"&amp;Table6[rxn]&amp;"'",Table6[expected kapp],"")</f>
        <v/>
      </c>
      <c r="L430" t="s">
        <v>8982</v>
      </c>
      <c r="M430">
        <v>8988.1774343278394</v>
      </c>
      <c r="AA430" s="7" t="s">
        <v>11258</v>
      </c>
      <c r="AB430" s="7" t="str">
        <f>_xlfn.TEXTBEFORE(Table8[[#This Row],[raw]]," ")</f>
        <v>ENZLOAD-DRAPPRy_c_FWD-rt8469</v>
      </c>
      <c r="AC430" s="7">
        <f>_xlfn.NUMBERVALUE(_xlfn.TEXTAFTER(Table8[[#This Row],[raw]]," "))</f>
        <v>7.7207988702844403E-9</v>
      </c>
      <c r="AE430" s="1" t="s">
        <v>7496</v>
      </c>
      <c r="AF430" s="1" t="s">
        <v>2778</v>
      </c>
      <c r="AG430" s="9">
        <v>5.3104861140086902E-3</v>
      </c>
      <c r="AH430" s="1" t="str">
        <f>_xlfn.TEXTAFTER(Table9[[#This Row],[rxn]],"-",-1)</f>
        <v>rt3753</v>
      </c>
      <c r="AI430" s="1" t="str">
        <f>_xlfn.TEXTAFTER(_xlfn.TEXTBEFORE(Table9[[#This Row],[rxn]],"-"&amp;Table9[[#This Row],[enz]]),"RXN-")</f>
        <v>OGLYCANS1_r_FWD</v>
      </c>
      <c r="AJ430" s="1" t="str">
        <f>_xlfn.TEXTBEFORE(Table9[[#This Row],[rxn]],"_",-1)</f>
        <v>RXN-OGLYCANS1_r</v>
      </c>
    </row>
    <row r="431" spans="1:36" ht="17" hidden="1" x14ac:dyDescent="0.25">
      <c r="A431" t="s">
        <v>8962</v>
      </c>
      <c r="B431" t="str">
        <f>_xlfn.TEXTAFTER(Table5[[#This Row],[r]],"-",-1)</f>
        <v>rt4384'</v>
      </c>
      <c r="C431" t="str">
        <f>_xlfn.TEXTAFTER(_xlfn.TEXTBEFORE(Table5[[#This Row],[r]],"-"&amp;Table5[[#This Row],[enz]]),"'RXN-")</f>
        <v>ACOAO162_x_FWD</v>
      </c>
      <c r="D431">
        <v>11171.708534568001</v>
      </c>
      <c r="E431">
        <f>_xlfn.XLOOKUP(Table5[[#This Row],[r]],Table3[r],Table3[kapp],"")</f>
        <v>8988.1774343278394</v>
      </c>
      <c r="F431">
        <f>Table5[[#This Row],[kapp]]-Table5[[#This Row],[old]]</f>
        <v>2183.5311002401613</v>
      </c>
      <c r="G431" t="str" cm="1">
        <f t="array" ref="G431">IF(ROWS(_xlfn._xlws.FILTER(Table5[r],Table5[enz]=Table5[[#This Row],[enz]]))&gt;1,"many","1")</f>
        <v>many</v>
      </c>
      <c r="H431" t="str" cm="1">
        <f t="array" ref="H431">IF(ROWS(_xlfn._xlws.FILTER(Table5[r],Table5[rxn-no-enz]=Table5[[#This Row],[rxn-no-enz]]))&gt;1,"many","1")</f>
        <v>many</v>
      </c>
      <c r="I431" t="str">
        <f>_xlfn.XLOOKUP(SUBSTITUTE(Table5[[#This Row],[r]],"'",""),Table6[rxn],Table6[rxn],"no")</f>
        <v>no</v>
      </c>
      <c r="J431" t="str" cm="1">
        <f t="array" ref="J431">_xlfn.XLOOKUP(Table5[[#This Row],[r]],"'"&amp;Table6[rxn]&amp;"'",Table6[expected kapp],"")</f>
        <v/>
      </c>
      <c r="L431" t="s">
        <v>8983</v>
      </c>
      <c r="M431">
        <v>8988.1774343278394</v>
      </c>
      <c r="AA431" s="7" t="s">
        <v>11259</v>
      </c>
      <c r="AB431" s="7" t="str">
        <f>_xlfn.TEXTBEFORE(Table8[[#This Row],[raw]]," ")</f>
        <v>ENZLOAD-DTMPK_c_FWD-rt6884</v>
      </c>
      <c r="AC431" s="7">
        <f>_xlfn.NUMBERVALUE(_xlfn.TEXTAFTER(Table8[[#This Row],[raw]]," "))</f>
        <v>1.9893343334193699E-7</v>
      </c>
      <c r="AE431" s="1" t="s">
        <v>7497</v>
      </c>
      <c r="AF431" s="1" t="s">
        <v>2778</v>
      </c>
      <c r="AG431" s="1">
        <v>5.3104861140086902E-3</v>
      </c>
      <c r="AH431" s="1" t="str">
        <f>_xlfn.TEXTAFTER(Table9[[#This Row],[rxn]],"-",-1)</f>
        <v>rt1384</v>
      </c>
      <c r="AI431" s="1" t="str">
        <f>_xlfn.TEXTAFTER(_xlfn.TEXTBEFORE(Table9[[#This Row],[rxn]],"-"&amp;Table9[[#This Row],[enz]]),"RXN-")</f>
        <v>OGLYCANS2_g_FWD</v>
      </c>
      <c r="AJ431" s="1" t="str">
        <f>_xlfn.TEXTBEFORE(Table9[[#This Row],[rxn]],"_",-1)</f>
        <v>RXN-OGLYCANS2_g</v>
      </c>
    </row>
    <row r="432" spans="1:36" ht="17" hidden="1" x14ac:dyDescent="0.25">
      <c r="A432" t="s">
        <v>8963</v>
      </c>
      <c r="B432" t="str">
        <f>_xlfn.TEXTAFTER(Table5[[#This Row],[r]],"-",-1)</f>
        <v>rt1332'</v>
      </c>
      <c r="C432" t="str">
        <f>_xlfn.TEXTAFTER(_xlfn.TEXTBEFORE(Table5[[#This Row],[r]],"-"&amp;Table5[[#This Row],[enz]]),"'RXN-")</f>
        <v>ACOAO163_x_FWD</v>
      </c>
      <c r="D432">
        <v>11171.708534568001</v>
      </c>
      <c r="E432">
        <f>_xlfn.XLOOKUP(Table5[[#This Row],[r]],Table3[r],Table3[kapp],"")</f>
        <v>8988.1774343278394</v>
      </c>
      <c r="F432">
        <f>Table5[[#This Row],[kapp]]-Table5[[#This Row],[old]]</f>
        <v>2183.5311002401613</v>
      </c>
      <c r="G432" t="str" cm="1">
        <f t="array" ref="G432">IF(ROWS(_xlfn._xlws.FILTER(Table5[r],Table5[enz]=Table5[[#This Row],[enz]]))&gt;1,"many","1")</f>
        <v>many</v>
      </c>
      <c r="H432" t="str" cm="1">
        <f t="array" ref="H432">IF(ROWS(_xlfn._xlws.FILTER(Table5[r],Table5[rxn-no-enz]=Table5[[#This Row],[rxn-no-enz]]))&gt;1,"many","1")</f>
        <v>many</v>
      </c>
      <c r="I432" t="str">
        <f>_xlfn.XLOOKUP(SUBSTITUTE(Table5[[#This Row],[r]],"'",""),Table6[rxn],Table6[rxn],"no")</f>
        <v>no</v>
      </c>
      <c r="J432" t="str" cm="1">
        <f t="array" ref="J432">_xlfn.XLOOKUP(Table5[[#This Row],[r]],"'"&amp;Table6[rxn]&amp;"'",Table6[expected kapp],"")</f>
        <v/>
      </c>
      <c r="L432" t="s">
        <v>8984</v>
      </c>
      <c r="M432">
        <v>8988.1774343278394</v>
      </c>
      <c r="AA432" s="7" t="s">
        <v>11260</v>
      </c>
      <c r="AB432" s="7" t="str">
        <f>_xlfn.TEXTBEFORE(Table8[[#This Row],[raw]]," ")</f>
        <v>ENZLOAD-EAR100y_c_FWD-rt0302</v>
      </c>
      <c r="AC432" s="7">
        <f>_xlfn.NUMBERVALUE(_xlfn.TEXTAFTER(Table8[[#This Row],[raw]]," "))</f>
        <v>1.8687608668178899E-8</v>
      </c>
      <c r="AE432" s="1" t="s">
        <v>7500</v>
      </c>
      <c r="AF432" s="1" t="s">
        <v>2778</v>
      </c>
      <c r="AG432" s="1">
        <v>5.3104861140086902E-3</v>
      </c>
      <c r="AH432" s="1" t="str">
        <f>_xlfn.TEXTAFTER(Table9[[#This Row],[rxn]],"-",-1)</f>
        <v>rt1384</v>
      </c>
      <c r="AI432" s="1" t="str">
        <f>_xlfn.TEXTAFTER(_xlfn.TEXTBEFORE(Table9[[#This Row],[rxn]],"-"&amp;Table9[[#This Row],[enz]]),"RXN-")</f>
        <v>OGLYCANS3_g_FWD</v>
      </c>
      <c r="AJ432" s="1" t="str">
        <f>_xlfn.TEXTBEFORE(Table9[[#This Row],[rxn]],"_",-1)</f>
        <v>RXN-OGLYCANS3_g</v>
      </c>
    </row>
    <row r="433" spans="1:36" ht="17" hidden="1" x14ac:dyDescent="0.25">
      <c r="A433" t="s">
        <v>8964</v>
      </c>
      <c r="B433" t="str">
        <f>_xlfn.TEXTAFTER(Table5[[#This Row],[r]],"-",-1)</f>
        <v>rt4374'</v>
      </c>
      <c r="C433" t="str">
        <f>_xlfn.TEXTAFTER(_xlfn.TEXTBEFORE(Table5[[#This Row],[r]],"-"&amp;Table5[[#This Row],[enz]]),"'RXN-")</f>
        <v>ACOAO163_x_FWD</v>
      </c>
      <c r="D433">
        <v>11171.708534568001</v>
      </c>
      <c r="E433">
        <f>_xlfn.XLOOKUP(Table5[[#This Row],[r]],Table3[r],Table3[kapp],"")</f>
        <v>8988.1774343278394</v>
      </c>
      <c r="F433">
        <f>Table5[[#This Row],[kapp]]-Table5[[#This Row],[old]]</f>
        <v>2183.5311002401613</v>
      </c>
      <c r="G433" t="str" cm="1">
        <f t="array" ref="G433">IF(ROWS(_xlfn._xlws.FILTER(Table5[r],Table5[enz]=Table5[[#This Row],[enz]]))&gt;1,"many","1")</f>
        <v>many</v>
      </c>
      <c r="H433" t="str" cm="1">
        <f t="array" ref="H433">IF(ROWS(_xlfn._xlws.FILTER(Table5[r],Table5[rxn-no-enz]=Table5[[#This Row],[rxn-no-enz]]))&gt;1,"many","1")</f>
        <v>many</v>
      </c>
      <c r="I433" t="str">
        <f>_xlfn.XLOOKUP(SUBSTITUTE(Table5[[#This Row],[r]],"'",""),Table6[rxn],Table6[rxn],"no")</f>
        <v>no</v>
      </c>
      <c r="J433" t="str" cm="1">
        <f t="array" ref="J433">_xlfn.XLOOKUP(Table5[[#This Row],[r]],"'"&amp;Table6[rxn]&amp;"'",Table6[expected kapp],"")</f>
        <v/>
      </c>
      <c r="L433" t="s">
        <v>8985</v>
      </c>
      <c r="M433">
        <v>8988.1774343278394</v>
      </c>
      <c r="AA433" s="7" t="s">
        <v>11261</v>
      </c>
      <c r="AB433" s="7" t="str">
        <f>_xlfn.TEXTBEFORE(Table8[[#This Row],[raw]]," ")</f>
        <v>ENZLOAD-EAR120y_c_FWD-rt0302</v>
      </c>
      <c r="AC433" s="7">
        <f>_xlfn.NUMBERVALUE(_xlfn.TEXTAFTER(Table8[[#This Row],[raw]]," "))</f>
        <v>1.8687608668178899E-8</v>
      </c>
      <c r="AE433" s="1" t="s">
        <v>7503</v>
      </c>
      <c r="AF433" s="1" t="s">
        <v>2778</v>
      </c>
      <c r="AG433" s="1">
        <v>5.3104861140086902E-3</v>
      </c>
      <c r="AH433" s="1" t="str">
        <f>_xlfn.TEXTAFTER(Table9[[#This Row],[rxn]],"-",-1)</f>
        <v>rt3226</v>
      </c>
      <c r="AI433" s="1" t="str">
        <f>_xlfn.TEXTAFTER(_xlfn.TEXTBEFORE(Table9[[#This Row],[rxn]],"-"&amp;Table9[[#This Row],[enz]]),"RXN-")</f>
        <v>OGLYCANS4_g_FWD</v>
      </c>
      <c r="AJ433" s="1" t="str">
        <f>_xlfn.TEXTBEFORE(Table9[[#This Row],[rxn]],"_",-1)</f>
        <v>RXN-OGLYCANS4_g</v>
      </c>
    </row>
    <row r="434" spans="1:36" ht="17" hidden="1" x14ac:dyDescent="0.25">
      <c r="A434" t="s">
        <v>8965</v>
      </c>
      <c r="B434" t="str">
        <f>_xlfn.TEXTAFTER(Table5[[#This Row],[r]],"-",-1)</f>
        <v>rt4384'</v>
      </c>
      <c r="C434" t="str">
        <f>_xlfn.TEXTAFTER(_xlfn.TEXTBEFORE(Table5[[#This Row],[r]],"-"&amp;Table5[[#This Row],[enz]]),"'RXN-")</f>
        <v>ACOAO163_x_FWD</v>
      </c>
      <c r="D434">
        <v>11171.708534568001</v>
      </c>
      <c r="E434">
        <f>_xlfn.XLOOKUP(Table5[[#This Row],[r]],Table3[r],Table3[kapp],"")</f>
        <v>8988.1774343278394</v>
      </c>
      <c r="F434">
        <f>Table5[[#This Row],[kapp]]-Table5[[#This Row],[old]]</f>
        <v>2183.5311002401613</v>
      </c>
      <c r="G434" t="str" cm="1">
        <f t="array" ref="G434">IF(ROWS(_xlfn._xlws.FILTER(Table5[r],Table5[enz]=Table5[[#This Row],[enz]]))&gt;1,"many","1")</f>
        <v>many</v>
      </c>
      <c r="H434" t="str" cm="1">
        <f t="array" ref="H434">IF(ROWS(_xlfn._xlws.FILTER(Table5[r],Table5[rxn-no-enz]=Table5[[#This Row],[rxn-no-enz]]))&gt;1,"many","1")</f>
        <v>many</v>
      </c>
      <c r="I434" t="str">
        <f>_xlfn.XLOOKUP(SUBSTITUTE(Table5[[#This Row],[r]],"'",""),Table6[rxn],Table6[rxn],"no")</f>
        <v>no</v>
      </c>
      <c r="J434" t="str" cm="1">
        <f t="array" ref="J434">_xlfn.XLOOKUP(Table5[[#This Row],[r]],"'"&amp;Table6[rxn]&amp;"'",Table6[expected kapp],"")</f>
        <v/>
      </c>
      <c r="L434" t="s">
        <v>8986</v>
      </c>
      <c r="M434">
        <v>8988.1774343278394</v>
      </c>
      <c r="AA434" s="7" t="s">
        <v>11262</v>
      </c>
      <c r="AB434" s="7" t="str">
        <f>_xlfn.TEXTBEFORE(Table8[[#This Row],[raw]]," ")</f>
        <v>ENZLOAD-EAR140y_c_FWD-rt0302</v>
      </c>
      <c r="AC434" s="7">
        <f>_xlfn.NUMBERVALUE(_xlfn.TEXTAFTER(Table8[[#This Row],[raw]]," "))</f>
        <v>1.8687608668178899E-8</v>
      </c>
      <c r="AE434" s="1" t="s">
        <v>7504</v>
      </c>
      <c r="AF434" s="1" t="s">
        <v>2778</v>
      </c>
      <c r="AG434" s="1">
        <v>5.3104861140086902E-3</v>
      </c>
      <c r="AH434" s="1" t="str">
        <f>_xlfn.TEXTAFTER(Table9[[#This Row],[rxn]],"-",-1)</f>
        <v>rt3226</v>
      </c>
      <c r="AI434" s="1" t="str">
        <f>_xlfn.TEXTAFTER(_xlfn.TEXTBEFORE(Table9[[#This Row],[rxn]],"-"&amp;Table9[[#This Row],[enz]]),"RXN-")</f>
        <v>OGLYCANS5_g_FWD</v>
      </c>
      <c r="AJ434" s="1" t="str">
        <f>_xlfn.TEXTBEFORE(Table9[[#This Row],[rxn]],"_",-1)</f>
        <v>RXN-OGLYCANS5_g</v>
      </c>
    </row>
    <row r="435" spans="1:36" ht="17" hidden="1" x14ac:dyDescent="0.25">
      <c r="A435" t="s">
        <v>8966</v>
      </c>
      <c r="B435" t="str">
        <f>_xlfn.TEXTAFTER(Table5[[#This Row],[r]],"-",-1)</f>
        <v>rt1332'</v>
      </c>
      <c r="C435" t="str">
        <f>_xlfn.TEXTAFTER(_xlfn.TEXTBEFORE(Table5[[#This Row],[r]],"-"&amp;Table5[[#This Row],[enz]]),"'RXN-")</f>
        <v>ACOAO180_x_FWD</v>
      </c>
      <c r="D435">
        <v>11171.708534568001</v>
      </c>
      <c r="E435">
        <f>_xlfn.XLOOKUP(Table5[[#This Row],[r]],Table3[r],Table3[kapp],"")</f>
        <v>8988.1774343278394</v>
      </c>
      <c r="F435">
        <f>Table5[[#This Row],[kapp]]-Table5[[#This Row],[old]]</f>
        <v>2183.5311002401613</v>
      </c>
      <c r="G435" t="str" cm="1">
        <f t="array" ref="G435">IF(ROWS(_xlfn._xlws.FILTER(Table5[r],Table5[enz]=Table5[[#This Row],[enz]]))&gt;1,"many","1")</f>
        <v>many</v>
      </c>
      <c r="H435" t="str" cm="1">
        <f t="array" ref="H435">IF(ROWS(_xlfn._xlws.FILTER(Table5[r],Table5[rxn-no-enz]=Table5[[#This Row],[rxn-no-enz]]))&gt;1,"many","1")</f>
        <v>many</v>
      </c>
      <c r="I435" t="str">
        <f>_xlfn.XLOOKUP(SUBSTITUTE(Table5[[#This Row],[r]],"'",""),Table6[rxn],Table6[rxn],"no")</f>
        <v>no</v>
      </c>
      <c r="J435" t="str" cm="1">
        <f t="array" ref="J435">_xlfn.XLOOKUP(Table5[[#This Row],[r]],"'"&amp;Table6[rxn]&amp;"'",Table6[expected kapp],"")</f>
        <v/>
      </c>
      <c r="L435" t="s">
        <v>8987</v>
      </c>
      <c r="M435">
        <v>8988.1774343278394</v>
      </c>
      <c r="AA435" s="7" t="s">
        <v>11263</v>
      </c>
      <c r="AB435" s="7" t="str">
        <f>_xlfn.TEXTBEFORE(Table8[[#This Row],[raw]]," ")</f>
        <v>ENZLOAD-EAR160y_c_FWD-rt0302</v>
      </c>
      <c r="AC435" s="7">
        <f>_xlfn.NUMBERVALUE(_xlfn.TEXTAFTER(Table8[[#This Row],[raw]]," "))</f>
        <v>1.8687608668178899E-8</v>
      </c>
      <c r="AE435" s="1" t="s">
        <v>3201</v>
      </c>
      <c r="AF435" s="1" t="s">
        <v>2778</v>
      </c>
      <c r="AG435" s="1">
        <v>3.1519057320933297E-2</v>
      </c>
      <c r="AH435" s="1" t="str">
        <f>_xlfn.TEXTAFTER(Table9[[#This Row],[rxn]],"-",-1)</f>
        <v>rt5646</v>
      </c>
      <c r="AI435" s="1" t="str">
        <f>_xlfn.TEXTAFTER(_xlfn.TEXTBEFORE(Table9[[#This Row],[rxn]],"-"&amp;Table9[[#This Row],[enz]]),"RXN-")</f>
        <v>OMCDC_c_FWD</v>
      </c>
      <c r="AJ435" s="1" t="str">
        <f>_xlfn.TEXTBEFORE(Table9[[#This Row],[rxn]],"_",-1)</f>
        <v>RXN-OMCDC_c</v>
      </c>
    </row>
    <row r="436" spans="1:36" ht="17" hidden="1" x14ac:dyDescent="0.25">
      <c r="A436" t="s">
        <v>8967</v>
      </c>
      <c r="B436" t="str">
        <f>_xlfn.TEXTAFTER(Table5[[#This Row],[r]],"-",-1)</f>
        <v>rt4374'</v>
      </c>
      <c r="C436" t="str">
        <f>_xlfn.TEXTAFTER(_xlfn.TEXTBEFORE(Table5[[#This Row],[r]],"-"&amp;Table5[[#This Row],[enz]]),"'RXN-")</f>
        <v>ACOAO180_x_FWD</v>
      </c>
      <c r="D436">
        <v>11171.708534568001</v>
      </c>
      <c r="E436">
        <f>_xlfn.XLOOKUP(Table5[[#This Row],[r]],Table3[r],Table3[kapp],"")</f>
        <v>8988.1774343278394</v>
      </c>
      <c r="F436">
        <f>Table5[[#This Row],[kapp]]-Table5[[#This Row],[old]]</f>
        <v>2183.5311002401613</v>
      </c>
      <c r="G436" t="str" cm="1">
        <f t="array" ref="G436">IF(ROWS(_xlfn._xlws.FILTER(Table5[r],Table5[enz]=Table5[[#This Row],[enz]]))&gt;1,"many","1")</f>
        <v>many</v>
      </c>
      <c r="H436" t="str" cm="1">
        <f t="array" ref="H436">IF(ROWS(_xlfn._xlws.FILTER(Table5[r],Table5[rxn-no-enz]=Table5[[#This Row],[rxn-no-enz]]))&gt;1,"many","1")</f>
        <v>many</v>
      </c>
      <c r="I436" t="str">
        <f>_xlfn.XLOOKUP(SUBSTITUTE(Table5[[#This Row],[r]],"'",""),Table6[rxn],Table6[rxn],"no")</f>
        <v>no</v>
      </c>
      <c r="J436" t="str" cm="1">
        <f t="array" ref="J436">_xlfn.XLOOKUP(Table5[[#This Row],[r]],"'"&amp;Table6[rxn]&amp;"'",Table6[expected kapp],"")</f>
        <v/>
      </c>
      <c r="L436" t="s">
        <v>8988</v>
      </c>
      <c r="M436">
        <v>8988.1774343278394</v>
      </c>
      <c r="AA436" s="7" t="s">
        <v>11264</v>
      </c>
      <c r="AB436" s="7" t="str">
        <f>_xlfn.TEXTBEFORE(Table8[[#This Row],[raw]]," ")</f>
        <v>ENZLOAD-EAR180y_c_FWD-rt0302</v>
      </c>
      <c r="AC436" s="7">
        <f>_xlfn.NUMBERVALUE(_xlfn.TEXTAFTER(Table8[[#This Row],[raw]]," "))</f>
        <v>1.8687608668178899E-8</v>
      </c>
      <c r="AE436" s="1" t="s">
        <v>3202</v>
      </c>
      <c r="AF436" s="1" t="s">
        <v>2778</v>
      </c>
      <c r="AG436" s="1">
        <v>1.39653685216763E-2</v>
      </c>
      <c r="AH436" s="1" t="str">
        <f>_xlfn.TEXTAFTER(Table9[[#This Row],[rxn]],"-",-1)</f>
        <v>rt3750</v>
      </c>
      <c r="AI436" s="1" t="str">
        <f>_xlfn.TEXTAFTER(_xlfn.TEXTBEFORE(Table9[[#This Row],[rxn]],"-"&amp;Table9[[#This Row],[enz]]),"RXN-")</f>
        <v>OMPDC_c_FWD</v>
      </c>
      <c r="AJ436" s="1" t="str">
        <f>_xlfn.TEXTBEFORE(Table9[[#This Row],[rxn]],"_",-1)</f>
        <v>RXN-OMPDC_c</v>
      </c>
    </row>
    <row r="437" spans="1:36" ht="17" hidden="1" x14ac:dyDescent="0.25">
      <c r="A437" t="s">
        <v>8968</v>
      </c>
      <c r="B437" t="str">
        <f>_xlfn.TEXTAFTER(Table5[[#This Row],[r]],"-",-1)</f>
        <v>rt4384'</v>
      </c>
      <c r="C437" t="str">
        <f>_xlfn.TEXTAFTER(_xlfn.TEXTBEFORE(Table5[[#This Row],[r]],"-"&amp;Table5[[#This Row],[enz]]),"'RXN-")</f>
        <v>ACOAO180_x_FWD</v>
      </c>
      <c r="D437">
        <v>11171.708534568001</v>
      </c>
      <c r="E437">
        <f>_xlfn.XLOOKUP(Table5[[#This Row],[r]],Table3[r],Table3[kapp],"")</f>
        <v>8988.1774343278394</v>
      </c>
      <c r="F437">
        <f>Table5[[#This Row],[kapp]]-Table5[[#This Row],[old]]</f>
        <v>2183.5311002401613</v>
      </c>
      <c r="G437" t="str" cm="1">
        <f t="array" ref="G437">IF(ROWS(_xlfn._xlws.FILTER(Table5[r],Table5[enz]=Table5[[#This Row],[enz]]))&gt;1,"many","1")</f>
        <v>many</v>
      </c>
      <c r="H437" t="str" cm="1">
        <f t="array" ref="H437">IF(ROWS(_xlfn._xlws.FILTER(Table5[r],Table5[rxn-no-enz]=Table5[[#This Row],[rxn-no-enz]]))&gt;1,"many","1")</f>
        <v>many</v>
      </c>
      <c r="I437" t="str">
        <f>_xlfn.XLOOKUP(SUBSTITUTE(Table5[[#This Row],[r]],"'",""),Table6[rxn],Table6[rxn],"no")</f>
        <v>no</v>
      </c>
      <c r="J437" t="str" cm="1">
        <f t="array" ref="J437">_xlfn.XLOOKUP(Table5[[#This Row],[r]],"'"&amp;Table6[rxn]&amp;"'",Table6[expected kapp],"")</f>
        <v/>
      </c>
      <c r="L437" t="s">
        <v>8989</v>
      </c>
      <c r="M437">
        <v>8988.1774343278394</v>
      </c>
      <c r="AA437" s="7" t="s">
        <v>11265</v>
      </c>
      <c r="AB437" s="7" t="str">
        <f>_xlfn.TEXTBEFORE(Table8[[#This Row],[raw]]," ")</f>
        <v>ENZLOAD-EAR40y_c_FWD-rt0302</v>
      </c>
      <c r="AC437" s="7">
        <f>_xlfn.NUMBERVALUE(_xlfn.TEXTAFTER(Table8[[#This Row],[raw]]," "))</f>
        <v>1.8687608668178899E-8</v>
      </c>
      <c r="AE437" s="1" t="s">
        <v>3203</v>
      </c>
      <c r="AF437" s="1" t="s">
        <v>2778</v>
      </c>
      <c r="AG437" s="9">
        <v>1.1112543481148001E-5</v>
      </c>
      <c r="AH437" s="1" t="str">
        <f>_xlfn.TEXTAFTER(Table9[[#This Row],[rxn]],"-",-1)</f>
        <v>rt4267</v>
      </c>
      <c r="AI437" s="1" t="str">
        <f>_xlfn.TEXTAFTER(_xlfn.TEXTBEFORE(Table9[[#This Row],[rxn]],"-"&amp;Table9[[#This Row],[enz]]),"RXN-")</f>
        <v>ORNDC_c_FWD</v>
      </c>
      <c r="AJ437" s="1" t="str">
        <f>_xlfn.TEXTBEFORE(Table9[[#This Row],[rxn]],"_",-1)</f>
        <v>RXN-ORNDC_c</v>
      </c>
    </row>
    <row r="438" spans="1:36" ht="17" hidden="1" x14ac:dyDescent="0.25">
      <c r="A438" t="s">
        <v>8969</v>
      </c>
      <c r="B438" t="str">
        <f>_xlfn.TEXTAFTER(Table5[[#This Row],[r]],"-",-1)</f>
        <v>rt1332'</v>
      </c>
      <c r="C438" t="str">
        <f>_xlfn.TEXTAFTER(_xlfn.TEXTBEFORE(Table5[[#This Row],[r]],"-"&amp;Table5[[#This Row],[enz]]),"'RXN-")</f>
        <v>ACOAO181a_x_FWD</v>
      </c>
      <c r="D438">
        <v>11171.708534568001</v>
      </c>
      <c r="E438">
        <f>_xlfn.XLOOKUP(Table5[[#This Row],[r]],Table3[r],Table3[kapp],"")</f>
        <v>8988.1774343278394</v>
      </c>
      <c r="F438">
        <f>Table5[[#This Row],[kapp]]-Table5[[#This Row],[old]]</f>
        <v>2183.5311002401613</v>
      </c>
      <c r="G438" t="str" cm="1">
        <f t="array" ref="G438">IF(ROWS(_xlfn._xlws.FILTER(Table5[r],Table5[enz]=Table5[[#This Row],[enz]]))&gt;1,"many","1")</f>
        <v>many</v>
      </c>
      <c r="H438" t="str" cm="1">
        <f t="array" ref="H438">IF(ROWS(_xlfn._xlws.FILTER(Table5[r],Table5[rxn-no-enz]=Table5[[#This Row],[rxn-no-enz]]))&gt;1,"many","1")</f>
        <v>many</v>
      </c>
      <c r="I438" t="str">
        <f>_xlfn.XLOOKUP(SUBSTITUTE(Table5[[#This Row],[r]],"'",""),Table6[rxn],Table6[rxn],"no")</f>
        <v>no</v>
      </c>
      <c r="J438" t="str" cm="1">
        <f t="array" ref="J438">_xlfn.XLOOKUP(Table5[[#This Row],[r]],"'"&amp;Table6[rxn]&amp;"'",Table6[expected kapp],"")</f>
        <v/>
      </c>
      <c r="L438" t="s">
        <v>8990</v>
      </c>
      <c r="M438">
        <v>8988.1774343278394</v>
      </c>
      <c r="AA438" s="7" t="s">
        <v>11266</v>
      </c>
      <c r="AB438" s="7" t="str">
        <f>_xlfn.TEXTBEFORE(Table8[[#This Row],[raw]]," ")</f>
        <v>ENZLOAD-EAR60y_c_FWD-rt0302</v>
      </c>
      <c r="AC438" s="7">
        <f>_xlfn.NUMBERVALUE(_xlfn.TEXTAFTER(Table8[[#This Row],[raw]]," "))</f>
        <v>1.8687608668178899E-8</v>
      </c>
      <c r="AE438" s="1" t="s">
        <v>3204</v>
      </c>
      <c r="AF438" s="1" t="s">
        <v>2778</v>
      </c>
      <c r="AG438" s="1">
        <v>2.3388657055902502E-2</v>
      </c>
      <c r="AH438" s="1" t="str">
        <f>_xlfn.TEXTAFTER(Table9[[#This Row],[rxn]],"-",-1)</f>
        <v>rt7840</v>
      </c>
      <c r="AI438" s="1" t="str">
        <f>_xlfn.TEXTAFTER(_xlfn.TEXTBEFORE(Table9[[#This Row],[rxn]],"-"&amp;Table9[[#This Row],[enz]]),"RXN-")</f>
        <v>ORNTACi_m_FWD</v>
      </c>
      <c r="AJ438" s="1" t="str">
        <f>_xlfn.TEXTBEFORE(Table9[[#This Row],[rxn]],"_",-1)</f>
        <v>RXN-ORNTACi_m</v>
      </c>
    </row>
    <row r="439" spans="1:36" ht="17" hidden="1" x14ac:dyDescent="0.25">
      <c r="A439" t="s">
        <v>8970</v>
      </c>
      <c r="B439" t="str">
        <f>_xlfn.TEXTAFTER(Table5[[#This Row],[r]],"-",-1)</f>
        <v>rt4374'</v>
      </c>
      <c r="C439" t="str">
        <f>_xlfn.TEXTAFTER(_xlfn.TEXTBEFORE(Table5[[#This Row],[r]],"-"&amp;Table5[[#This Row],[enz]]),"'RXN-")</f>
        <v>ACOAO181a_x_FWD</v>
      </c>
      <c r="D439">
        <v>11171.708534568001</v>
      </c>
      <c r="E439">
        <f>_xlfn.XLOOKUP(Table5[[#This Row],[r]],Table3[r],Table3[kapp],"")</f>
        <v>8988.1774343278394</v>
      </c>
      <c r="F439">
        <f>Table5[[#This Row],[kapp]]-Table5[[#This Row],[old]]</f>
        <v>2183.5311002401613</v>
      </c>
      <c r="G439" t="str" cm="1">
        <f t="array" ref="G439">IF(ROWS(_xlfn._xlws.FILTER(Table5[r],Table5[enz]=Table5[[#This Row],[enz]]))&gt;1,"many","1")</f>
        <v>many</v>
      </c>
      <c r="H439" t="str" cm="1">
        <f t="array" ref="H439">IF(ROWS(_xlfn._xlws.FILTER(Table5[r],Table5[rxn-no-enz]=Table5[[#This Row],[rxn-no-enz]]))&gt;1,"many","1")</f>
        <v>many</v>
      </c>
      <c r="I439" t="str">
        <f>_xlfn.XLOOKUP(SUBSTITUTE(Table5[[#This Row],[r]],"'",""),Table6[rxn],Table6[rxn],"no")</f>
        <v>no</v>
      </c>
      <c r="J439" t="str" cm="1">
        <f t="array" ref="J439">_xlfn.XLOOKUP(Table5[[#This Row],[r]],"'"&amp;Table6[rxn]&amp;"'",Table6[expected kapp],"")</f>
        <v/>
      </c>
      <c r="L439" t="s">
        <v>8991</v>
      </c>
      <c r="M439">
        <v>8988.1774343278394</v>
      </c>
      <c r="AA439" s="7" t="s">
        <v>11267</v>
      </c>
      <c r="AB439" s="7" t="str">
        <f>_xlfn.TEXTBEFORE(Table8[[#This Row],[raw]]," ")</f>
        <v>ENZLOAD-EAR80y_c_FWD-rt0302</v>
      </c>
      <c r="AC439" s="7">
        <f>_xlfn.NUMBERVALUE(_xlfn.TEXTAFTER(Table8[[#This Row],[raw]]," "))</f>
        <v>1.8687608668178899E-8</v>
      </c>
      <c r="AE439" s="1" t="s">
        <v>3205</v>
      </c>
      <c r="AF439" s="1" t="s">
        <v>2778</v>
      </c>
      <c r="AG439" s="1">
        <v>2.3388657055902502E-2</v>
      </c>
      <c r="AH439" s="1" t="str">
        <f>_xlfn.TEXTAFTER(Table9[[#This Row],[rxn]],"-",-1)</f>
        <v>rt4951</v>
      </c>
      <c r="AI439" s="1" t="str">
        <f>_xlfn.TEXTAFTER(_xlfn.TEXTBEFORE(Table9[[#This Row],[rxn]],"-"&amp;Table9[[#This Row],[enz]]),"RXN-")</f>
        <v>ORNtpa_m_FWD</v>
      </c>
      <c r="AJ439" s="1" t="str">
        <f>_xlfn.TEXTBEFORE(Table9[[#This Row],[rxn]],"_",-1)</f>
        <v>RXN-ORNtpa_m</v>
      </c>
    </row>
    <row r="440" spans="1:36" ht="17" hidden="1" x14ac:dyDescent="0.25">
      <c r="A440" t="s">
        <v>8971</v>
      </c>
      <c r="B440" t="str">
        <f>_xlfn.TEXTAFTER(Table5[[#This Row],[r]],"-",-1)</f>
        <v>rt4384'</v>
      </c>
      <c r="C440" t="str">
        <f>_xlfn.TEXTAFTER(_xlfn.TEXTBEFORE(Table5[[#This Row],[r]],"-"&amp;Table5[[#This Row],[enz]]),"'RXN-")</f>
        <v>ACOAO181a_x_FWD</v>
      </c>
      <c r="D440">
        <v>11171.708534568001</v>
      </c>
      <c r="E440">
        <f>_xlfn.XLOOKUP(Table5[[#This Row],[r]],Table3[r],Table3[kapp],"")</f>
        <v>8988.1774343278394</v>
      </c>
      <c r="F440">
        <f>Table5[[#This Row],[kapp]]-Table5[[#This Row],[old]]</f>
        <v>2183.5311002401613</v>
      </c>
      <c r="G440" t="str" cm="1">
        <f t="array" ref="G440">IF(ROWS(_xlfn._xlws.FILTER(Table5[r],Table5[enz]=Table5[[#This Row],[enz]]))&gt;1,"many","1")</f>
        <v>many</v>
      </c>
      <c r="H440" t="str" cm="1">
        <f t="array" ref="H440">IF(ROWS(_xlfn._xlws.FILTER(Table5[r],Table5[rxn-no-enz]=Table5[[#This Row],[rxn-no-enz]]))&gt;1,"many","1")</f>
        <v>many</v>
      </c>
      <c r="I440" t="str">
        <f>_xlfn.XLOOKUP(SUBSTITUTE(Table5[[#This Row],[r]],"'",""),Table6[rxn],Table6[rxn],"no")</f>
        <v>no</v>
      </c>
      <c r="J440" t="str" cm="1">
        <f t="array" ref="J440">_xlfn.XLOOKUP(Table5[[#This Row],[r]],"'"&amp;Table6[rxn]&amp;"'",Table6[expected kapp],"")</f>
        <v/>
      </c>
      <c r="L440" t="s">
        <v>8992</v>
      </c>
      <c r="M440">
        <v>8988.1774343278394</v>
      </c>
      <c r="AA440" s="7" t="s">
        <v>11268</v>
      </c>
      <c r="AB440" s="7" t="str">
        <f>_xlfn.TEXTBEFORE(Table8[[#This Row],[raw]]," ")</f>
        <v>ENZLOAD-ECOAR200_rm_FWD-rt7873</v>
      </c>
      <c r="AC440" s="7">
        <f>_xlfn.NUMBERVALUE(_xlfn.TEXTAFTER(Table8[[#This Row],[raw]]," "))</f>
        <v>1.90049252750541E-8</v>
      </c>
      <c r="AE440" s="1" t="s">
        <v>3206</v>
      </c>
      <c r="AF440" s="1" t="s">
        <v>2778</v>
      </c>
      <c r="AG440" s="1">
        <v>1.39653685216763E-2</v>
      </c>
      <c r="AH440" s="1" t="str">
        <f>_xlfn.TEXTAFTER(Table9[[#This Row],[rxn]],"-",-1)</f>
        <v>rt2348</v>
      </c>
      <c r="AI440" s="1" t="str">
        <f>_xlfn.TEXTAFTER(_xlfn.TEXTBEFORE(Table9[[#This Row],[rxn]],"-"&amp;Table9[[#This Row],[enz]]),"RXN-")</f>
        <v>ORPT_c_REV</v>
      </c>
      <c r="AJ440" s="1" t="str">
        <f>_xlfn.TEXTBEFORE(Table9[[#This Row],[rxn]],"_",-1)</f>
        <v>RXN-ORPT_c</v>
      </c>
    </row>
    <row r="441" spans="1:36" ht="17" hidden="1" x14ac:dyDescent="0.25">
      <c r="A441" t="s">
        <v>8972</v>
      </c>
      <c r="B441" t="str">
        <f>_xlfn.TEXTAFTER(Table5[[#This Row],[r]],"-",-1)</f>
        <v>rt1332'</v>
      </c>
      <c r="C441" t="str">
        <f>_xlfn.TEXTAFTER(_xlfn.TEXTBEFORE(Table5[[#This Row],[r]],"-"&amp;Table5[[#This Row],[enz]]),"'RXN-")</f>
        <v>ACOAO182_x_FWD</v>
      </c>
      <c r="D441">
        <v>11171.708534568001</v>
      </c>
      <c r="E441">
        <f>_xlfn.XLOOKUP(Table5[[#This Row],[r]],Table3[r],Table3[kapp],"")</f>
        <v>8988.1774343278394</v>
      </c>
      <c r="F441">
        <f>Table5[[#This Row],[kapp]]-Table5[[#This Row],[old]]</f>
        <v>2183.5311002401613</v>
      </c>
      <c r="G441" t="str" cm="1">
        <f t="array" ref="G441">IF(ROWS(_xlfn._xlws.FILTER(Table5[r],Table5[enz]=Table5[[#This Row],[enz]]))&gt;1,"many","1")</f>
        <v>many</v>
      </c>
      <c r="H441" t="str" cm="1">
        <f t="array" ref="H441">IF(ROWS(_xlfn._xlws.FILTER(Table5[r],Table5[rxn-no-enz]=Table5[[#This Row],[rxn-no-enz]]))&gt;1,"many","1")</f>
        <v>many</v>
      </c>
      <c r="I441" t="str">
        <f>_xlfn.XLOOKUP(SUBSTITUTE(Table5[[#This Row],[r]],"'",""),Table6[rxn],Table6[rxn],"no")</f>
        <v>no</v>
      </c>
      <c r="J441" t="str" cm="1">
        <f t="array" ref="J441">_xlfn.XLOOKUP(Table5[[#This Row],[r]],"'"&amp;Table6[rxn]&amp;"'",Table6[expected kapp],"")</f>
        <v/>
      </c>
      <c r="L441" t="s">
        <v>8993</v>
      </c>
      <c r="M441">
        <v>8988.1774343278394</v>
      </c>
      <c r="AA441" s="7" t="s">
        <v>11269</v>
      </c>
      <c r="AB441" s="7" t="str">
        <f>_xlfn.TEXTBEFORE(Table8[[#This Row],[raw]]," ")</f>
        <v>ENZLOAD-ECOAR220_rm_FWD-rt7873</v>
      </c>
      <c r="AC441" s="7">
        <f>_xlfn.NUMBERVALUE(_xlfn.TEXTAFTER(Table8[[#This Row],[raw]]," "))</f>
        <v>1.90049252750541E-8</v>
      </c>
      <c r="AE441" s="1" t="s">
        <v>3207</v>
      </c>
      <c r="AF441" s="1" t="s">
        <v>2778</v>
      </c>
      <c r="AG441" s="1">
        <v>2.3892797536399401E-2</v>
      </c>
      <c r="AH441" s="1" t="str">
        <f>_xlfn.TEXTAFTER(Table9[[#This Row],[rxn]],"-",-1)</f>
        <v>rt5064</v>
      </c>
      <c r="AI441" s="1" t="str">
        <f>_xlfn.TEXTAFTER(_xlfn.TEXTBEFORE(Table9[[#This Row],[rxn]],"-"&amp;Table9[[#This Row],[enz]]),"RXN-")</f>
        <v>P5CR_c_FWD</v>
      </c>
      <c r="AJ441" s="1" t="str">
        <f>_xlfn.TEXTBEFORE(Table9[[#This Row],[rxn]],"_",-1)</f>
        <v>RXN-P5CR_c</v>
      </c>
    </row>
    <row r="442" spans="1:36" ht="17" hidden="1" x14ac:dyDescent="0.25">
      <c r="A442" t="s">
        <v>8973</v>
      </c>
      <c r="B442" t="str">
        <f>_xlfn.TEXTAFTER(Table5[[#This Row],[r]],"-",-1)</f>
        <v>rt4374'</v>
      </c>
      <c r="C442" t="str">
        <f>_xlfn.TEXTAFTER(_xlfn.TEXTBEFORE(Table5[[#This Row],[r]],"-"&amp;Table5[[#This Row],[enz]]),"'RXN-")</f>
        <v>ACOAO182_x_FWD</v>
      </c>
      <c r="D442">
        <v>11171.708534568001</v>
      </c>
      <c r="E442">
        <f>_xlfn.XLOOKUP(Table5[[#This Row],[r]],Table3[r],Table3[kapp],"")</f>
        <v>8988.1774343278394</v>
      </c>
      <c r="F442">
        <f>Table5[[#This Row],[kapp]]-Table5[[#This Row],[old]]</f>
        <v>2183.5311002401613</v>
      </c>
      <c r="G442" t="str" cm="1">
        <f t="array" ref="G442">IF(ROWS(_xlfn._xlws.FILTER(Table5[r],Table5[enz]=Table5[[#This Row],[enz]]))&gt;1,"many","1")</f>
        <v>many</v>
      </c>
      <c r="H442" t="str" cm="1">
        <f t="array" ref="H442">IF(ROWS(_xlfn._xlws.FILTER(Table5[r],Table5[rxn-no-enz]=Table5[[#This Row],[rxn-no-enz]]))&gt;1,"many","1")</f>
        <v>many</v>
      </c>
      <c r="I442" t="str">
        <f>_xlfn.XLOOKUP(SUBSTITUTE(Table5[[#This Row],[r]],"'",""),Table6[rxn],Table6[rxn],"no")</f>
        <v>no</v>
      </c>
      <c r="J442" t="str" cm="1">
        <f t="array" ref="J442">_xlfn.XLOOKUP(Table5[[#This Row],[r]],"'"&amp;Table6[rxn]&amp;"'",Table6[expected kapp],"")</f>
        <v/>
      </c>
      <c r="L442" t="s">
        <v>8994</v>
      </c>
      <c r="M442">
        <v>8988.1774343278394</v>
      </c>
      <c r="AA442" s="7" t="s">
        <v>11270</v>
      </c>
      <c r="AB442" s="7" t="str">
        <f>_xlfn.TEXTBEFORE(Table8[[#This Row],[raw]]," ")</f>
        <v>ENZLOAD-ECOAR240_rm_FWD-rt7873</v>
      </c>
      <c r="AC442" s="7">
        <f>_xlfn.NUMBERVALUE(_xlfn.TEXTAFTER(Table8[[#This Row],[raw]]," "))</f>
        <v>1.90049252750541E-8</v>
      </c>
      <c r="AE442" s="1" t="s">
        <v>3208</v>
      </c>
      <c r="AF442" s="1" t="s">
        <v>2778</v>
      </c>
      <c r="AG442" s="1">
        <v>5.2236009342834303E-3</v>
      </c>
      <c r="AH442" s="1" t="str">
        <f>_xlfn.TEXTAFTER(Table9[[#This Row],[rxn]],"-",-1)</f>
        <v>rt6753</v>
      </c>
      <c r="AI442" s="1" t="str">
        <f>_xlfn.TEXTAFTER(_xlfn.TEXTBEFORE(Table9[[#This Row],[rxn]],"-"&amp;Table9[[#This Row],[enz]]),"RXN-")</f>
        <v>PAILS_rm_FWD</v>
      </c>
      <c r="AJ442" s="1" t="str">
        <f>_xlfn.TEXTBEFORE(Table9[[#This Row],[rxn]],"_",-1)</f>
        <v>RXN-PAILS_rm</v>
      </c>
    </row>
    <row r="443" spans="1:36" ht="17" hidden="1" x14ac:dyDescent="0.25">
      <c r="A443" t="s">
        <v>8974</v>
      </c>
      <c r="B443" t="str">
        <f>_xlfn.TEXTAFTER(Table5[[#This Row],[r]],"-",-1)</f>
        <v>rt4384'</v>
      </c>
      <c r="C443" t="str">
        <f>_xlfn.TEXTAFTER(_xlfn.TEXTBEFORE(Table5[[#This Row],[r]],"-"&amp;Table5[[#This Row],[enz]]),"'RXN-")</f>
        <v>ACOAO182_x_FWD</v>
      </c>
      <c r="D443">
        <v>11171.708534568001</v>
      </c>
      <c r="E443">
        <f>_xlfn.XLOOKUP(Table5[[#This Row],[r]],Table3[r],Table3[kapp],"")</f>
        <v>8988.1774343278394</v>
      </c>
      <c r="F443">
        <f>Table5[[#This Row],[kapp]]-Table5[[#This Row],[old]]</f>
        <v>2183.5311002401613</v>
      </c>
      <c r="G443" t="str" cm="1">
        <f t="array" ref="G443">IF(ROWS(_xlfn._xlws.FILTER(Table5[r],Table5[enz]=Table5[[#This Row],[enz]]))&gt;1,"many","1")</f>
        <v>many</v>
      </c>
      <c r="H443" t="str" cm="1">
        <f t="array" ref="H443">IF(ROWS(_xlfn._xlws.FILTER(Table5[r],Table5[rxn-no-enz]=Table5[[#This Row],[rxn-no-enz]]))&gt;1,"many","1")</f>
        <v>many</v>
      </c>
      <c r="I443" t="str">
        <f>_xlfn.XLOOKUP(SUBSTITUTE(Table5[[#This Row],[r]],"'",""),Table6[rxn],Table6[rxn],"no")</f>
        <v>no</v>
      </c>
      <c r="J443" t="str" cm="1">
        <f t="array" ref="J443">_xlfn.XLOOKUP(Table5[[#This Row],[r]],"'"&amp;Table6[rxn]&amp;"'",Table6[expected kapp],"")</f>
        <v/>
      </c>
      <c r="L443" t="s">
        <v>8995</v>
      </c>
      <c r="M443">
        <v>8988.1774343278394</v>
      </c>
      <c r="AA443" s="7" t="s">
        <v>11271</v>
      </c>
      <c r="AB443" s="7" t="str">
        <f>_xlfn.TEXTBEFORE(Table8[[#This Row],[raw]]," ")</f>
        <v>ENZLOAD-ECOAR260_rm_FWD-rt7873</v>
      </c>
      <c r="AC443" s="7">
        <f>_xlfn.NUMBERVALUE(_xlfn.TEXTAFTER(Table8[[#This Row],[raw]]," "))</f>
        <v>1.90049252750541E-8</v>
      </c>
      <c r="AE443" s="1" t="s">
        <v>3209</v>
      </c>
      <c r="AF443" s="1" t="s">
        <v>2778</v>
      </c>
      <c r="AG443" s="1">
        <v>4.3255831757090402E-3</v>
      </c>
      <c r="AH443" s="1" t="str">
        <f>_xlfn.TEXTAFTER(Table9[[#This Row],[rxn]],"-",-1)</f>
        <v>SPONT</v>
      </c>
      <c r="AI443" s="1" t="str">
        <f>_xlfn.TEXTAFTER(_xlfn.TEXTBEFORE(Table9[[#This Row],[rxn]],"-"&amp;Table9[[#This Row],[enz]]),"RXN-")</f>
        <v>PAILt_c_rm_REV</v>
      </c>
      <c r="AJ443" s="1" t="str">
        <f>_xlfn.TEXTBEFORE(Table9[[#This Row],[rxn]],"_",-1)</f>
        <v>RXN-PAILt_c_rm</v>
      </c>
    </row>
    <row r="444" spans="1:36" ht="17" hidden="1" x14ac:dyDescent="0.25">
      <c r="A444" t="s">
        <v>8975</v>
      </c>
      <c r="B444" t="str">
        <f>_xlfn.TEXTAFTER(Table5[[#This Row],[r]],"-",-1)</f>
        <v>rt1332'</v>
      </c>
      <c r="C444" t="str">
        <f>_xlfn.TEXTAFTER(_xlfn.TEXTBEFORE(Table5[[#This Row],[r]],"-"&amp;Table5[[#This Row],[enz]]),"'RXN-")</f>
        <v>ACOAO183_x_FWD</v>
      </c>
      <c r="D444">
        <v>11171.708534568001</v>
      </c>
      <c r="E444">
        <f>_xlfn.XLOOKUP(Table5[[#This Row],[r]],Table3[r],Table3[kapp],"")</f>
        <v>8988.1774343278394</v>
      </c>
      <c r="F444">
        <f>Table5[[#This Row],[kapp]]-Table5[[#This Row],[old]]</f>
        <v>2183.5311002401613</v>
      </c>
      <c r="G444" t="str" cm="1">
        <f t="array" ref="G444">IF(ROWS(_xlfn._xlws.FILTER(Table5[r],Table5[enz]=Table5[[#This Row],[enz]]))&gt;1,"many","1")</f>
        <v>many</v>
      </c>
      <c r="H444" t="str" cm="1">
        <f t="array" ref="H444">IF(ROWS(_xlfn._xlws.FILTER(Table5[r],Table5[rxn-no-enz]=Table5[[#This Row],[rxn-no-enz]]))&gt;1,"many","1")</f>
        <v>many</v>
      </c>
      <c r="I444" t="str">
        <f>_xlfn.XLOOKUP(SUBSTITUTE(Table5[[#This Row],[r]],"'",""),Table6[rxn],Table6[rxn],"no")</f>
        <v>no</v>
      </c>
      <c r="J444" t="str" cm="1">
        <f t="array" ref="J444">_xlfn.XLOOKUP(Table5[[#This Row],[r]],"'"&amp;Table6[rxn]&amp;"'",Table6[expected kapp],"")</f>
        <v/>
      </c>
      <c r="L444" t="s">
        <v>8996</v>
      </c>
      <c r="M444">
        <v>8988.1774343278394</v>
      </c>
      <c r="AA444" s="7" t="s">
        <v>11272</v>
      </c>
      <c r="AB444" s="7" t="str">
        <f>_xlfn.TEXTBEFORE(Table8[[#This Row],[raw]]," ")</f>
        <v>ENZLOAD-ENO_c_FWD-rt0669</v>
      </c>
      <c r="AC444" s="7">
        <f>_xlfn.NUMBERVALUE(_xlfn.TEXTAFTER(Table8[[#This Row],[raw]]," "))</f>
        <v>3.9269075384882803E-6</v>
      </c>
      <c r="AE444" s="1" t="s">
        <v>3210</v>
      </c>
      <c r="AF444" s="1" t="s">
        <v>2778</v>
      </c>
      <c r="AG444" s="1">
        <v>8.9801775857439598E-4</v>
      </c>
      <c r="AH444" s="1" t="str">
        <f>_xlfn.TEXTAFTER(Table9[[#This Row],[rxn]],"-",-1)</f>
        <v>SPONT</v>
      </c>
      <c r="AI444" s="1" t="str">
        <f>_xlfn.TEXTAFTER(_xlfn.TEXTBEFORE(Table9[[#This Row],[rxn]],"-"&amp;Table9[[#This Row],[enz]]),"RXN-")</f>
        <v>PAILt_gm_rm_REV</v>
      </c>
      <c r="AJ444" s="1" t="str">
        <f>_xlfn.TEXTBEFORE(Table9[[#This Row],[rxn]],"_",-1)</f>
        <v>RXN-PAILt_gm_rm</v>
      </c>
    </row>
    <row r="445" spans="1:36" ht="17" hidden="1" x14ac:dyDescent="0.25">
      <c r="A445" t="s">
        <v>8976</v>
      </c>
      <c r="B445" t="str">
        <f>_xlfn.TEXTAFTER(Table5[[#This Row],[r]],"-",-1)</f>
        <v>rt4374'</v>
      </c>
      <c r="C445" t="str">
        <f>_xlfn.TEXTAFTER(_xlfn.TEXTBEFORE(Table5[[#This Row],[r]],"-"&amp;Table5[[#This Row],[enz]]),"'RXN-")</f>
        <v>ACOAO183_x_FWD</v>
      </c>
      <c r="D445">
        <v>11171.708534568001</v>
      </c>
      <c r="E445">
        <f>_xlfn.XLOOKUP(Table5[[#This Row],[r]],Table3[r],Table3[kapp],"")</f>
        <v>8988.1774343278394</v>
      </c>
      <c r="F445">
        <f>Table5[[#This Row],[kapp]]-Table5[[#This Row],[old]]</f>
        <v>2183.5311002401613</v>
      </c>
      <c r="G445" t="str" cm="1">
        <f t="array" ref="G445">IF(ROWS(_xlfn._xlws.FILTER(Table5[r],Table5[enz]=Table5[[#This Row],[enz]]))&gt;1,"many","1")</f>
        <v>many</v>
      </c>
      <c r="H445" t="str" cm="1">
        <f t="array" ref="H445">IF(ROWS(_xlfn._xlws.FILTER(Table5[r],Table5[rxn-no-enz]=Table5[[#This Row],[rxn-no-enz]]))&gt;1,"many","1")</f>
        <v>many</v>
      </c>
      <c r="I445" t="str">
        <f>_xlfn.XLOOKUP(SUBSTITUTE(Table5[[#This Row],[r]],"'",""),Table6[rxn],Table6[rxn],"no")</f>
        <v>no</v>
      </c>
      <c r="J445" t="str" cm="1">
        <f t="array" ref="J445">_xlfn.XLOOKUP(Table5[[#This Row],[r]],"'"&amp;Table6[rxn]&amp;"'",Table6[expected kapp],"")</f>
        <v/>
      </c>
      <c r="L445" t="s">
        <v>8997</v>
      </c>
      <c r="M445">
        <v>8988.1774343278394</v>
      </c>
      <c r="AA445" s="7" t="s">
        <v>11273</v>
      </c>
      <c r="AB445" s="7" t="str">
        <f>_xlfn.TEXTBEFORE(Table8[[#This Row],[raw]]," ")</f>
        <v>ENZLOAD-FACOAL160_l_FWD-rt2799_l</v>
      </c>
      <c r="AC445" s="7">
        <f>_xlfn.NUMBERVALUE(_xlfn.TEXTAFTER(Table8[[#This Row],[raw]]," "))</f>
        <v>2.83568902509822E-8</v>
      </c>
      <c r="AE445" s="1" t="s">
        <v>3213</v>
      </c>
      <c r="AF445" s="1" t="s">
        <v>2778</v>
      </c>
      <c r="AG445" s="1">
        <v>9.2245878497998895E-3</v>
      </c>
      <c r="AH445" s="1" t="str">
        <f>_xlfn.TEXTAFTER(Table9[[#This Row],[rxn]],"-",-1)</f>
        <v>MET16TRX2</v>
      </c>
      <c r="AI445" s="1" t="str">
        <f>_xlfn.TEXTAFTER(_xlfn.TEXTBEFORE(Table9[[#This Row],[rxn]],"-"&amp;Table9[[#This Row],[enz]]),"RXN-")</f>
        <v>PAPSR_c_FWD</v>
      </c>
      <c r="AJ445" s="1" t="str">
        <f>_xlfn.TEXTBEFORE(Table9[[#This Row],[rxn]],"_",-1)</f>
        <v>RXN-PAPSR_c</v>
      </c>
    </row>
    <row r="446" spans="1:36" ht="17" hidden="1" x14ac:dyDescent="0.25">
      <c r="A446" t="s">
        <v>8977</v>
      </c>
      <c r="B446" t="str">
        <f>_xlfn.TEXTAFTER(Table5[[#This Row],[r]],"-",-1)</f>
        <v>rt4384'</v>
      </c>
      <c r="C446" t="str">
        <f>_xlfn.TEXTAFTER(_xlfn.TEXTBEFORE(Table5[[#This Row],[r]],"-"&amp;Table5[[#This Row],[enz]]),"'RXN-")</f>
        <v>ACOAO183_x_FWD</v>
      </c>
      <c r="D446">
        <v>11171.708534568001</v>
      </c>
      <c r="E446">
        <f>_xlfn.XLOOKUP(Table5[[#This Row],[r]],Table3[r],Table3[kapp],"")</f>
        <v>8988.1774343278394</v>
      </c>
      <c r="F446">
        <f>Table5[[#This Row],[kapp]]-Table5[[#This Row],[old]]</f>
        <v>2183.5311002401613</v>
      </c>
      <c r="G446" t="str" cm="1">
        <f t="array" ref="G446">IF(ROWS(_xlfn._xlws.FILTER(Table5[r],Table5[enz]=Table5[[#This Row],[enz]]))&gt;1,"many","1")</f>
        <v>many</v>
      </c>
      <c r="H446" t="str" cm="1">
        <f t="array" ref="H446">IF(ROWS(_xlfn._xlws.FILTER(Table5[r],Table5[rxn-no-enz]=Table5[[#This Row],[rxn-no-enz]]))&gt;1,"many","1")</f>
        <v>many</v>
      </c>
      <c r="I446" t="str">
        <f>_xlfn.XLOOKUP(SUBSTITUTE(Table5[[#This Row],[r]],"'",""),Table6[rxn],Table6[rxn],"no")</f>
        <v>no</v>
      </c>
      <c r="J446" t="str" cm="1">
        <f t="array" ref="J446">_xlfn.XLOOKUP(Table5[[#This Row],[r]],"'"&amp;Table6[rxn]&amp;"'",Table6[expected kapp],"")</f>
        <v/>
      </c>
      <c r="L446" t="s">
        <v>8998</v>
      </c>
      <c r="M446">
        <v>8988.1774343278394</v>
      </c>
      <c r="AA446" s="7" t="s">
        <v>11274</v>
      </c>
      <c r="AB446" s="7" t="str">
        <f>_xlfn.TEXTBEFORE(Table8[[#This Row],[raw]]," ")</f>
        <v>ENZLOAD-FACOAL180_l_FWD-rt2799_l</v>
      </c>
      <c r="AC446" s="7">
        <f>_xlfn.NUMBERVALUE(_xlfn.TEXTAFTER(Table8[[#This Row],[raw]]," "))</f>
        <v>2.83568902509822E-8</v>
      </c>
      <c r="AE446" s="1" t="s">
        <v>7579</v>
      </c>
      <c r="AF446" s="1" t="s">
        <v>2778</v>
      </c>
      <c r="AG446" s="1">
        <v>1.22909786967148E-2</v>
      </c>
      <c r="AH446" s="1" t="str">
        <f>_xlfn.TEXTAFTER(Table9[[#This Row],[rxn]],"-",-1)</f>
        <v>SPONT</v>
      </c>
      <c r="AI446" s="1" t="str">
        <f>_xlfn.TEXTAFTER(_xlfn.TEXTBEFORE(Table9[[#This Row],[rxn]],"-"&amp;Table9[[#This Row],[enz]]),"RXN-")</f>
        <v>PAt_l_rm_FWD</v>
      </c>
      <c r="AJ446" s="1" t="str">
        <f>_xlfn.TEXTBEFORE(Table9[[#This Row],[rxn]],"_",-1)</f>
        <v>RXN-PAt_l_rm</v>
      </c>
    </row>
    <row r="447" spans="1:36" ht="17" hidden="1" x14ac:dyDescent="0.25">
      <c r="A447" t="s">
        <v>8978</v>
      </c>
      <c r="B447" t="str">
        <f>_xlfn.TEXTAFTER(Table5[[#This Row],[r]],"-",-1)</f>
        <v>rt1332'</v>
      </c>
      <c r="C447" t="str">
        <f>_xlfn.TEXTAFTER(_xlfn.TEXTBEFORE(Table5[[#This Row],[r]],"-"&amp;Table5[[#This Row],[enz]]),"'RXN-")</f>
        <v>ACOAO200_x_FWD</v>
      </c>
      <c r="D447">
        <v>11171.708534568001</v>
      </c>
      <c r="E447">
        <f>_xlfn.XLOOKUP(Table5[[#This Row],[r]],Table3[r],Table3[kapp],"")</f>
        <v>8988.1774343278394</v>
      </c>
      <c r="F447">
        <f>Table5[[#This Row],[kapp]]-Table5[[#This Row],[old]]</f>
        <v>2183.5311002401613</v>
      </c>
      <c r="G447" t="str" cm="1">
        <f t="array" ref="G447">IF(ROWS(_xlfn._xlws.FILTER(Table5[r],Table5[enz]=Table5[[#This Row],[enz]]))&gt;1,"many","1")</f>
        <v>many</v>
      </c>
      <c r="H447" t="str" cm="1">
        <f t="array" ref="H447">IF(ROWS(_xlfn._xlws.FILTER(Table5[r],Table5[rxn-no-enz]=Table5[[#This Row],[rxn-no-enz]]))&gt;1,"many","1")</f>
        <v>many</v>
      </c>
      <c r="I447" t="str">
        <f>_xlfn.XLOOKUP(SUBSTITUTE(Table5[[#This Row],[r]],"'",""),Table6[rxn],Table6[rxn],"no")</f>
        <v>no</v>
      </c>
      <c r="J447" t="str" cm="1">
        <f t="array" ref="J447">_xlfn.XLOOKUP(Table5[[#This Row],[r]],"'"&amp;Table6[rxn]&amp;"'",Table6[expected kapp],"")</f>
        <v/>
      </c>
      <c r="L447" t="s">
        <v>8999</v>
      </c>
      <c r="M447">
        <v>8988.1774343278394</v>
      </c>
      <c r="AA447" s="7" t="s">
        <v>11275</v>
      </c>
      <c r="AB447" s="7" t="str">
        <f>_xlfn.TEXTBEFORE(Table8[[#This Row],[raw]]," ")</f>
        <v>ENZLOAD-FACOAL181_l_FWD-rt2799_l</v>
      </c>
      <c r="AC447" s="7">
        <f>_xlfn.NUMBERVALUE(_xlfn.TEXTAFTER(Table8[[#This Row],[raw]]," "))</f>
        <v>2.83568902509822E-8</v>
      </c>
      <c r="AE447" s="1" t="s">
        <v>7586</v>
      </c>
      <c r="AF447" s="1" t="s">
        <v>2778</v>
      </c>
      <c r="AG447" s="9">
        <v>0.27228117357467302</v>
      </c>
      <c r="AH447" s="1" t="str">
        <f>_xlfn.TEXTAFTER(Table9[[#This Row],[rxn]],"-",-1)</f>
        <v>rt8262</v>
      </c>
      <c r="AI447" s="1" t="str">
        <f>_xlfn.TEXTAFTER(_xlfn.TEXTBEFORE(Table9[[#This Row],[rxn]],"-"&amp;Table9[[#This Row],[enz]]),"RXN-")</f>
        <v>PC_c_FWD</v>
      </c>
      <c r="AJ447" s="1" t="str">
        <f>_xlfn.TEXTBEFORE(Table9[[#This Row],[rxn]],"_",-1)</f>
        <v>RXN-PC_c</v>
      </c>
    </row>
    <row r="448" spans="1:36" ht="17" hidden="1" x14ac:dyDescent="0.25">
      <c r="A448" t="s">
        <v>8979</v>
      </c>
      <c r="B448" t="str">
        <f>_xlfn.TEXTAFTER(Table5[[#This Row],[r]],"-",-1)</f>
        <v>rt4374'</v>
      </c>
      <c r="C448" t="str">
        <f>_xlfn.TEXTAFTER(_xlfn.TEXTBEFORE(Table5[[#This Row],[r]],"-"&amp;Table5[[#This Row],[enz]]),"'RXN-")</f>
        <v>ACOAO200_x_FWD</v>
      </c>
      <c r="D448">
        <v>11171.708534568001</v>
      </c>
      <c r="E448">
        <f>_xlfn.XLOOKUP(Table5[[#This Row],[r]],Table3[r],Table3[kapp],"")</f>
        <v>8988.1774343278394</v>
      </c>
      <c r="F448">
        <f>Table5[[#This Row],[kapp]]-Table5[[#This Row],[old]]</f>
        <v>2183.5311002401613</v>
      </c>
      <c r="G448" t="str" cm="1">
        <f t="array" ref="G448">IF(ROWS(_xlfn._xlws.FILTER(Table5[r],Table5[enz]=Table5[[#This Row],[enz]]))&gt;1,"many","1")</f>
        <v>many</v>
      </c>
      <c r="H448" t="str" cm="1">
        <f t="array" ref="H448">IF(ROWS(_xlfn._xlws.FILTER(Table5[r],Table5[rxn-no-enz]=Table5[[#This Row],[rxn-no-enz]]))&gt;1,"many","1")</f>
        <v>many</v>
      </c>
      <c r="I448" t="str">
        <f>_xlfn.XLOOKUP(SUBSTITUTE(Table5[[#This Row],[r]],"'",""),Table6[rxn],Table6[rxn],"no")</f>
        <v>no</v>
      </c>
      <c r="J448" t="str" cm="1">
        <f t="array" ref="J448">_xlfn.XLOOKUP(Table5[[#This Row],[r]],"'"&amp;Table6[rxn]&amp;"'",Table6[expected kapp],"")</f>
        <v/>
      </c>
      <c r="L448" t="s">
        <v>9000</v>
      </c>
      <c r="M448">
        <v>8988.1774343278394</v>
      </c>
      <c r="AA448" s="7" t="s">
        <v>11276</v>
      </c>
      <c r="AB448" s="7" t="str">
        <f>_xlfn.TEXTBEFORE(Table8[[#This Row],[raw]]," ")</f>
        <v>ENZLOAD-FACOAL182_l_FWD-rt2799_l</v>
      </c>
      <c r="AC448" s="7">
        <f>_xlfn.NUMBERVALUE(_xlfn.TEXTAFTER(Table8[[#This Row],[raw]]," "))</f>
        <v>2.83568902509822E-8</v>
      </c>
      <c r="AE448" s="1" t="s">
        <v>3215</v>
      </c>
      <c r="AF448" s="1" t="s">
        <v>2778</v>
      </c>
      <c r="AG448" s="9">
        <v>7.1436807458451004E-3</v>
      </c>
      <c r="AH448" s="1" t="str">
        <f>_xlfn.TEXTAFTER(Table9[[#This Row],[rxn]],"-",-1)</f>
        <v>rt0302</v>
      </c>
      <c r="AI448" s="1" t="str">
        <f>_xlfn.TEXTAFTER(_xlfn.TEXTBEFORE(Table9[[#This Row],[rxn]],"-"&amp;Table9[[#This Row],[enz]]),"RXN-")</f>
        <v>PCOATA160_c_FWD</v>
      </c>
      <c r="AJ448" s="1" t="str">
        <f>_xlfn.TEXTBEFORE(Table9[[#This Row],[rxn]],"_",-1)</f>
        <v>RXN-PCOATA160_c</v>
      </c>
    </row>
    <row r="449" spans="1:36" ht="17" hidden="1" x14ac:dyDescent="0.25">
      <c r="A449" t="s">
        <v>8980</v>
      </c>
      <c r="B449" t="str">
        <f>_xlfn.TEXTAFTER(Table5[[#This Row],[r]],"-",-1)</f>
        <v>rt4384'</v>
      </c>
      <c r="C449" t="str">
        <f>_xlfn.TEXTAFTER(_xlfn.TEXTBEFORE(Table5[[#This Row],[r]],"-"&amp;Table5[[#This Row],[enz]]),"'RXN-")</f>
        <v>ACOAO200_x_FWD</v>
      </c>
      <c r="D449">
        <v>11171.708534568001</v>
      </c>
      <c r="E449">
        <f>_xlfn.XLOOKUP(Table5[[#This Row],[r]],Table3[r],Table3[kapp],"")</f>
        <v>8988.1774343278394</v>
      </c>
      <c r="F449">
        <f>Table5[[#This Row],[kapp]]-Table5[[#This Row],[old]]</f>
        <v>2183.5311002401613</v>
      </c>
      <c r="G449" t="str" cm="1">
        <f t="array" ref="G449">IF(ROWS(_xlfn._xlws.FILTER(Table5[r],Table5[enz]=Table5[[#This Row],[enz]]))&gt;1,"many","1")</f>
        <v>many</v>
      </c>
      <c r="H449" t="str" cm="1">
        <f t="array" ref="H449">IF(ROWS(_xlfn._xlws.FILTER(Table5[r],Table5[rxn-no-enz]=Table5[[#This Row],[rxn-no-enz]]))&gt;1,"many","1")</f>
        <v>many</v>
      </c>
      <c r="I449" t="str">
        <f>_xlfn.XLOOKUP(SUBSTITUTE(Table5[[#This Row],[r]],"'",""),Table6[rxn],Table6[rxn],"no")</f>
        <v>no</v>
      </c>
      <c r="J449" t="str" cm="1">
        <f t="array" ref="J449">_xlfn.XLOOKUP(Table5[[#This Row],[r]],"'"&amp;Table6[rxn]&amp;"'",Table6[expected kapp],"")</f>
        <v/>
      </c>
      <c r="L449" t="s">
        <v>9001</v>
      </c>
      <c r="M449">
        <v>8988.1774343278394</v>
      </c>
      <c r="AA449" s="7" t="s">
        <v>11277</v>
      </c>
      <c r="AB449" s="7" t="str">
        <f>_xlfn.TEXTBEFORE(Table8[[#This Row],[raw]]," ")</f>
        <v>ENZLOAD-FACOAL183_l_FWD-rt2799_l</v>
      </c>
      <c r="AC449" s="7">
        <f>_xlfn.NUMBERVALUE(_xlfn.TEXTAFTER(Table8[[#This Row],[raw]]," "))</f>
        <v>2.83568902509822E-8</v>
      </c>
      <c r="AE449" s="1" t="s">
        <v>3216</v>
      </c>
      <c r="AF449" s="1" t="s">
        <v>2778</v>
      </c>
      <c r="AG449" s="1">
        <v>2.2309102530955398E-2</v>
      </c>
      <c r="AH449" s="1" t="str">
        <f>_xlfn.TEXTAFTER(Table9[[#This Row],[rxn]],"-",-1)</f>
        <v>rt0302</v>
      </c>
      <c r="AI449" s="1" t="str">
        <f>_xlfn.TEXTAFTER(_xlfn.TEXTBEFORE(Table9[[#This Row],[rxn]],"-"&amp;Table9[[#This Row],[enz]]),"RXN-")</f>
        <v>PCOATA180_c_FWD</v>
      </c>
      <c r="AJ449" s="1" t="str">
        <f>_xlfn.TEXTBEFORE(Table9[[#This Row],[rxn]],"_",-1)</f>
        <v>RXN-PCOATA180_c</v>
      </c>
    </row>
    <row r="450" spans="1:36" ht="17" hidden="1" x14ac:dyDescent="0.25">
      <c r="A450" t="s">
        <v>8981</v>
      </c>
      <c r="B450" t="str">
        <f>_xlfn.TEXTAFTER(Table5[[#This Row],[r]],"-",-1)</f>
        <v>rt1332'</v>
      </c>
      <c r="C450" t="str">
        <f>_xlfn.TEXTAFTER(_xlfn.TEXTBEFORE(Table5[[#This Row],[r]],"-"&amp;Table5[[#This Row],[enz]]),"'RXN-")</f>
        <v>ACOAO220_x_FWD</v>
      </c>
      <c r="D450">
        <v>11171.708534568001</v>
      </c>
      <c r="E450">
        <f>_xlfn.XLOOKUP(Table5[[#This Row],[r]],Table3[r],Table3[kapp],"")</f>
        <v>8988.1774343278394</v>
      </c>
      <c r="F450">
        <f>Table5[[#This Row],[kapp]]-Table5[[#This Row],[old]]</f>
        <v>2183.5311002401613</v>
      </c>
      <c r="G450" t="str" cm="1">
        <f t="array" ref="G450">IF(ROWS(_xlfn._xlws.FILTER(Table5[r],Table5[enz]=Table5[[#This Row],[enz]]))&gt;1,"many","1")</f>
        <v>many</v>
      </c>
      <c r="H450" t="str" cm="1">
        <f t="array" ref="H450">IF(ROWS(_xlfn._xlws.FILTER(Table5[r],Table5[rxn-no-enz]=Table5[[#This Row],[rxn-no-enz]]))&gt;1,"many","1")</f>
        <v>many</v>
      </c>
      <c r="I450" t="str">
        <f>_xlfn.XLOOKUP(SUBSTITUTE(Table5[[#This Row],[r]],"'",""),Table6[rxn],Table6[rxn],"no")</f>
        <v>no</v>
      </c>
      <c r="J450" t="str" cm="1">
        <f t="array" ref="J450">_xlfn.XLOOKUP(Table5[[#This Row],[r]],"'"&amp;Table6[rxn]&amp;"'",Table6[expected kapp],"")</f>
        <v/>
      </c>
      <c r="L450" t="s">
        <v>8249</v>
      </c>
      <c r="M450">
        <v>8988.1774343278394</v>
      </c>
      <c r="AA450" s="7" t="s">
        <v>11278</v>
      </c>
      <c r="AB450" s="7" t="str">
        <f>_xlfn.TEXTBEFORE(Table8[[#This Row],[raw]]," ")</f>
        <v>ENZLOAD-FACOAL220_l_FWD-rt1544_l</v>
      </c>
      <c r="AC450" s="7">
        <f>_xlfn.NUMBERVALUE(_xlfn.TEXTAFTER(Table8[[#This Row],[raw]]," "))</f>
        <v>7.3855249941440896E-8</v>
      </c>
      <c r="AE450" s="1" t="s">
        <v>3217</v>
      </c>
      <c r="AF450" s="1" t="s">
        <v>2778</v>
      </c>
      <c r="AG450" s="1">
        <v>4.5746089731990803E-3</v>
      </c>
      <c r="AH450" s="1" t="str">
        <f>_xlfn.TEXTAFTER(Table9[[#This Row],[rxn]],"-",-1)</f>
        <v>SPONT</v>
      </c>
      <c r="AI450" s="1" t="str">
        <f>_xlfn.TEXTAFTER(_xlfn.TEXTBEFORE(Table9[[#This Row],[rxn]],"-"&amp;Table9[[#This Row],[enz]]),"RXN-")</f>
        <v>PCt_c_rm_REV</v>
      </c>
      <c r="AJ450" s="1" t="str">
        <f>_xlfn.TEXTBEFORE(Table9[[#This Row],[rxn]],"_",-1)</f>
        <v>RXN-PCt_c_rm</v>
      </c>
    </row>
    <row r="451" spans="1:36" ht="17" hidden="1" x14ac:dyDescent="0.25">
      <c r="A451" t="s">
        <v>8982</v>
      </c>
      <c r="B451" t="str">
        <f>_xlfn.TEXTAFTER(Table5[[#This Row],[r]],"-",-1)</f>
        <v>rt4374'</v>
      </c>
      <c r="C451" t="str">
        <f>_xlfn.TEXTAFTER(_xlfn.TEXTBEFORE(Table5[[#This Row],[r]],"-"&amp;Table5[[#This Row],[enz]]),"'RXN-")</f>
        <v>ACOAO220_x_FWD</v>
      </c>
      <c r="D451">
        <v>11171.708534568001</v>
      </c>
      <c r="E451">
        <f>_xlfn.XLOOKUP(Table5[[#This Row],[r]],Table3[r],Table3[kapp],"")</f>
        <v>8988.1774343278394</v>
      </c>
      <c r="F451">
        <f>Table5[[#This Row],[kapp]]-Table5[[#This Row],[old]]</f>
        <v>2183.5311002401613</v>
      </c>
      <c r="G451" t="str" cm="1">
        <f t="array" ref="G451">IF(ROWS(_xlfn._xlws.FILTER(Table5[r],Table5[enz]=Table5[[#This Row],[enz]]))&gt;1,"many","1")</f>
        <v>many</v>
      </c>
      <c r="H451" t="str" cm="1">
        <f t="array" ref="H451">IF(ROWS(_xlfn._xlws.FILTER(Table5[r],Table5[rxn-no-enz]=Table5[[#This Row],[rxn-no-enz]]))&gt;1,"many","1")</f>
        <v>many</v>
      </c>
      <c r="I451" t="str">
        <f>_xlfn.XLOOKUP(SUBSTITUTE(Table5[[#This Row],[r]],"'",""),Table6[rxn],Table6[rxn],"no")</f>
        <v>no</v>
      </c>
      <c r="J451" t="str" cm="1">
        <f t="array" ref="J451">_xlfn.XLOOKUP(Table5[[#This Row],[r]],"'"&amp;Table6[rxn]&amp;"'",Table6[expected kapp],"")</f>
        <v/>
      </c>
      <c r="L451" t="s">
        <v>9002</v>
      </c>
      <c r="M451">
        <v>8988.1774343278394</v>
      </c>
      <c r="AA451" s="7" t="s">
        <v>11279</v>
      </c>
      <c r="AB451" s="7" t="str">
        <f>_xlfn.TEXTBEFORE(Table8[[#This Row],[raw]]," ")</f>
        <v>ENZLOAD-FBA_c_FWD-rt7052</v>
      </c>
      <c r="AC451" s="7">
        <f>_xlfn.NUMBERVALUE(_xlfn.TEXTAFTER(Table8[[#This Row],[raw]]," "))</f>
        <v>2.59485909189279E-6</v>
      </c>
      <c r="AE451" s="1" t="s">
        <v>3218</v>
      </c>
      <c r="AF451" s="1" t="s">
        <v>2778</v>
      </c>
      <c r="AG451" s="1">
        <v>0.85182343273070105</v>
      </c>
      <c r="AH451" s="1" t="str">
        <f>_xlfn.TEXTAFTER(Table9[[#This Row],[rxn]],"-",-1)</f>
        <v>PDHCPLX</v>
      </c>
      <c r="AI451" s="1" t="str">
        <f>_xlfn.TEXTAFTER(_xlfn.TEXTBEFORE(Table9[[#This Row],[rxn]],"-"&amp;Table9[[#This Row],[enz]]),"RXN-")</f>
        <v>PDH_m_FWD</v>
      </c>
      <c r="AJ451" s="1" t="str">
        <f>_xlfn.TEXTBEFORE(Table9[[#This Row],[rxn]],"_",-1)</f>
        <v>RXN-PDH_m</v>
      </c>
    </row>
    <row r="452" spans="1:36" ht="17" hidden="1" x14ac:dyDescent="0.25">
      <c r="A452" t="s">
        <v>8983</v>
      </c>
      <c r="B452" t="str">
        <f>_xlfn.TEXTAFTER(Table5[[#This Row],[r]],"-",-1)</f>
        <v>rt4384'</v>
      </c>
      <c r="C452" t="str">
        <f>_xlfn.TEXTAFTER(_xlfn.TEXTBEFORE(Table5[[#This Row],[r]],"-"&amp;Table5[[#This Row],[enz]]),"'RXN-")</f>
        <v>ACOAO220_x_FWD</v>
      </c>
      <c r="D452">
        <v>11171.708534568001</v>
      </c>
      <c r="E452">
        <f>_xlfn.XLOOKUP(Table5[[#This Row],[r]],Table3[r],Table3[kapp],"")</f>
        <v>8988.1774343278394</v>
      </c>
      <c r="F452">
        <f>Table5[[#This Row],[kapp]]-Table5[[#This Row],[old]]</f>
        <v>2183.5311002401613</v>
      </c>
      <c r="G452" t="str" cm="1">
        <f t="array" ref="G452">IF(ROWS(_xlfn._xlws.FILTER(Table5[r],Table5[enz]=Table5[[#This Row],[enz]]))&gt;1,"many","1")</f>
        <v>many</v>
      </c>
      <c r="H452" t="str" cm="1">
        <f t="array" ref="H452">IF(ROWS(_xlfn._xlws.FILTER(Table5[r],Table5[rxn-no-enz]=Table5[[#This Row],[rxn-no-enz]]))&gt;1,"many","1")</f>
        <v>many</v>
      </c>
      <c r="I452" t="str">
        <f>_xlfn.XLOOKUP(SUBSTITUTE(Table5[[#This Row],[r]],"'",""),Table6[rxn],Table6[rxn],"no")</f>
        <v>no</v>
      </c>
      <c r="J452" t="str" cm="1">
        <f t="array" ref="J452">_xlfn.XLOOKUP(Table5[[#This Row],[r]],"'"&amp;Table6[rxn]&amp;"'",Table6[expected kapp],"")</f>
        <v/>
      </c>
      <c r="L452" t="s">
        <v>9003</v>
      </c>
      <c r="M452">
        <v>8988.1774343278394</v>
      </c>
      <c r="AA452" s="7" t="s">
        <v>11280</v>
      </c>
      <c r="AB452" s="7" t="str">
        <f>_xlfn.TEXTBEFORE(Table8[[#This Row],[raw]]," ")</f>
        <v>ENZLOAD-FCLT_m_FWD-rt7907</v>
      </c>
      <c r="AC452" s="7">
        <f>_xlfn.NUMBERVALUE(_xlfn.TEXTAFTER(Table8[[#This Row],[raw]]," "))</f>
        <v>1.4776834589114501E-8</v>
      </c>
      <c r="AE452" s="1" t="s">
        <v>3219</v>
      </c>
      <c r="AF452" s="1" t="s">
        <v>2778</v>
      </c>
      <c r="AG452" s="1">
        <v>4.5746089731990803E-3</v>
      </c>
      <c r="AH452" s="1" t="str">
        <f>_xlfn.TEXTAFTER(Table9[[#This Row],[rxn]],"-",-1)</f>
        <v>rt4380</v>
      </c>
      <c r="AI452" s="1" t="str">
        <f>_xlfn.TEXTAFTER(_xlfn.TEXTBEFORE(Table9[[#This Row],[rxn]],"-"&amp;Table9[[#This Row],[enz]]),"RXN-")</f>
        <v>PDMEMT_rm_FWD</v>
      </c>
      <c r="AJ452" s="1" t="str">
        <f>_xlfn.TEXTBEFORE(Table9[[#This Row],[rxn]],"_",-1)</f>
        <v>RXN-PDMEMT_rm</v>
      </c>
    </row>
    <row r="453" spans="1:36" ht="17" hidden="1" x14ac:dyDescent="0.25">
      <c r="A453" t="s">
        <v>8984</v>
      </c>
      <c r="B453" t="str">
        <f>_xlfn.TEXTAFTER(Table5[[#This Row],[r]],"-",-1)</f>
        <v>rt1332'</v>
      </c>
      <c r="C453" t="str">
        <f>_xlfn.TEXTAFTER(_xlfn.TEXTBEFORE(Table5[[#This Row],[r]],"-"&amp;Table5[[#This Row],[enz]]),"'RXN-")</f>
        <v>ACOAO240_x_FWD</v>
      </c>
      <c r="D453">
        <v>11171.708534568001</v>
      </c>
      <c r="E453">
        <f>_xlfn.XLOOKUP(Table5[[#This Row],[r]],Table3[r],Table3[kapp],"")</f>
        <v>8988.1774343278394</v>
      </c>
      <c r="F453">
        <f>Table5[[#This Row],[kapp]]-Table5[[#This Row],[old]]</f>
        <v>2183.5311002401613</v>
      </c>
      <c r="G453" t="str" cm="1">
        <f t="array" ref="G453">IF(ROWS(_xlfn._xlws.FILTER(Table5[r],Table5[enz]=Table5[[#This Row],[enz]]))&gt;1,"many","1")</f>
        <v>many</v>
      </c>
      <c r="H453" t="str" cm="1">
        <f t="array" ref="H453">IF(ROWS(_xlfn._xlws.FILTER(Table5[r],Table5[rxn-no-enz]=Table5[[#This Row],[rxn-no-enz]]))&gt;1,"many","1")</f>
        <v>many</v>
      </c>
      <c r="I453" t="str">
        <f>_xlfn.XLOOKUP(SUBSTITUTE(Table5[[#This Row],[r]],"'",""),Table6[rxn],Table6[rxn],"no")</f>
        <v>no</v>
      </c>
      <c r="J453" t="str" cm="1">
        <f t="array" ref="J453">_xlfn.XLOOKUP(Table5[[#This Row],[r]],"'"&amp;Table6[rxn]&amp;"'",Table6[expected kapp],"")</f>
        <v/>
      </c>
      <c r="L453" t="s">
        <v>9004</v>
      </c>
      <c r="M453">
        <v>8988.1774343278394</v>
      </c>
      <c r="AA453" s="7" t="s">
        <v>11281</v>
      </c>
      <c r="AB453" s="7" t="str">
        <f>_xlfn.TEXTBEFORE(Table8[[#This Row],[raw]]," ")</f>
        <v>ENZLOAD-FDH_c_FWD-rt3584</v>
      </c>
      <c r="AC453" s="7">
        <f>_xlfn.NUMBERVALUE(_xlfn.TEXTAFTER(Table8[[#This Row],[raw]]," "))</f>
        <v>0</v>
      </c>
      <c r="AE453" s="1" t="s">
        <v>7612</v>
      </c>
      <c r="AF453" s="1" t="s">
        <v>2778</v>
      </c>
      <c r="AG453" s="1">
        <v>4.5746089731990803E-3</v>
      </c>
      <c r="AH453" s="1" t="str">
        <f>_xlfn.TEXTAFTER(Table9[[#This Row],[rxn]],"-",-1)</f>
        <v>rt2279</v>
      </c>
      <c r="AI453" s="1" t="str">
        <f>_xlfn.TEXTAFTER(_xlfn.TEXTBEFORE(Table9[[#This Row],[rxn]],"-"&amp;Table9[[#This Row],[enz]]),"RXN-")</f>
        <v>PEMT_rm_FWD</v>
      </c>
      <c r="AJ453" s="1" t="str">
        <f>_xlfn.TEXTBEFORE(Table9[[#This Row],[rxn]],"_",-1)</f>
        <v>RXN-PEMT_rm</v>
      </c>
    </row>
    <row r="454" spans="1:36" ht="17" hidden="1" x14ac:dyDescent="0.25">
      <c r="A454" t="s">
        <v>8985</v>
      </c>
      <c r="B454" t="str">
        <f>_xlfn.TEXTAFTER(Table5[[#This Row],[r]],"-",-1)</f>
        <v>rt4374'</v>
      </c>
      <c r="C454" t="str">
        <f>_xlfn.TEXTAFTER(_xlfn.TEXTBEFORE(Table5[[#This Row],[r]],"-"&amp;Table5[[#This Row],[enz]]),"'RXN-")</f>
        <v>ACOAO240_x_FWD</v>
      </c>
      <c r="D454">
        <v>11171.708534568001</v>
      </c>
      <c r="E454">
        <f>_xlfn.XLOOKUP(Table5[[#This Row],[r]],Table3[r],Table3[kapp],"")</f>
        <v>8988.1774343278394</v>
      </c>
      <c r="F454">
        <f>Table5[[#This Row],[kapp]]-Table5[[#This Row],[old]]</f>
        <v>2183.5311002401613</v>
      </c>
      <c r="G454" t="str" cm="1">
        <f t="array" ref="G454">IF(ROWS(_xlfn._xlws.FILTER(Table5[r],Table5[enz]=Table5[[#This Row],[enz]]))&gt;1,"many","1")</f>
        <v>many</v>
      </c>
      <c r="H454" t="str" cm="1">
        <f t="array" ref="H454">IF(ROWS(_xlfn._xlws.FILTER(Table5[r],Table5[rxn-no-enz]=Table5[[#This Row],[rxn-no-enz]]))&gt;1,"many","1")</f>
        <v>many</v>
      </c>
      <c r="I454" t="str">
        <f>_xlfn.XLOOKUP(SUBSTITUTE(Table5[[#This Row],[r]],"'",""),Table6[rxn],Table6[rxn],"no")</f>
        <v>no</v>
      </c>
      <c r="J454" t="str" cm="1">
        <f t="array" ref="J454">_xlfn.XLOOKUP(Table5[[#This Row],[r]],"'"&amp;Table6[rxn]&amp;"'",Table6[expected kapp],"")</f>
        <v/>
      </c>
      <c r="L454" t="s">
        <v>9005</v>
      </c>
      <c r="M454">
        <v>8988.1774343278394</v>
      </c>
      <c r="AA454" s="7" t="s">
        <v>11282</v>
      </c>
      <c r="AB454" s="7" t="str">
        <f>_xlfn.TEXTBEFORE(Table8[[#This Row],[raw]]," ")</f>
        <v>ENZLOAD-FE2t_c_e_FWD-rt0996</v>
      </c>
      <c r="AC454" s="7">
        <f>_xlfn.NUMBERVALUE(_xlfn.TEXTAFTER(Table8[[#This Row],[raw]]," "))</f>
        <v>1.6767210298495399E-7</v>
      </c>
      <c r="AE454" s="1" t="s">
        <v>3221</v>
      </c>
      <c r="AF454" s="1" t="s">
        <v>2778</v>
      </c>
      <c r="AG454" s="9">
        <v>5.66374646708976E-3</v>
      </c>
      <c r="AH454" s="1" t="str">
        <f>_xlfn.TEXTAFTER(Table9[[#This Row],[rxn]],"-",-1)</f>
        <v>UNKNOWN</v>
      </c>
      <c r="AI454" s="1" t="str">
        <f>_xlfn.TEXTAFTER(_xlfn.TEXTBEFORE(Table9[[#This Row],[rxn]],"-"&amp;Table9[[#This Row],[enz]]),"RXN-")</f>
        <v>PEt_c_r_FWD</v>
      </c>
      <c r="AJ454" s="1" t="str">
        <f>_xlfn.TEXTBEFORE(Table9[[#This Row],[rxn]],"_",-1)</f>
        <v>RXN-PEt_c_r</v>
      </c>
    </row>
    <row r="455" spans="1:36" ht="17" hidden="1" x14ac:dyDescent="0.25">
      <c r="A455" t="s">
        <v>8986</v>
      </c>
      <c r="B455" t="str">
        <f>_xlfn.TEXTAFTER(Table5[[#This Row],[r]],"-",-1)</f>
        <v>rt4384'</v>
      </c>
      <c r="C455" t="str">
        <f>_xlfn.TEXTAFTER(_xlfn.TEXTBEFORE(Table5[[#This Row],[r]],"-"&amp;Table5[[#This Row],[enz]]),"'RXN-")</f>
        <v>ACOAO240_x_FWD</v>
      </c>
      <c r="D455">
        <v>11171.708534568001</v>
      </c>
      <c r="E455">
        <f>_xlfn.XLOOKUP(Table5[[#This Row],[r]],Table3[r],Table3[kapp],"")</f>
        <v>8988.1774343278394</v>
      </c>
      <c r="F455">
        <f>Table5[[#This Row],[kapp]]-Table5[[#This Row],[old]]</f>
        <v>2183.5311002401613</v>
      </c>
      <c r="G455" t="str" cm="1">
        <f t="array" ref="G455">IF(ROWS(_xlfn._xlws.FILTER(Table5[r],Table5[enz]=Table5[[#This Row],[enz]]))&gt;1,"many","1")</f>
        <v>many</v>
      </c>
      <c r="H455" t="str" cm="1">
        <f t="array" ref="H455">IF(ROWS(_xlfn._xlws.FILTER(Table5[r],Table5[rxn-no-enz]=Table5[[#This Row],[rxn-no-enz]]))&gt;1,"many","1")</f>
        <v>many</v>
      </c>
      <c r="I455" t="str">
        <f>_xlfn.XLOOKUP(SUBSTITUTE(Table5[[#This Row],[r]],"'",""),Table6[rxn],Table6[rxn],"no")</f>
        <v>no</v>
      </c>
      <c r="J455" t="str" cm="1">
        <f t="array" ref="J455">_xlfn.XLOOKUP(Table5[[#This Row],[r]],"'"&amp;Table6[rxn]&amp;"'",Table6[expected kapp],"")</f>
        <v/>
      </c>
      <c r="L455" t="s">
        <v>9006</v>
      </c>
      <c r="M455">
        <v>8988.1774343278394</v>
      </c>
      <c r="AA455" s="7" t="s">
        <v>11283</v>
      </c>
      <c r="AB455" s="7" t="str">
        <f>_xlfn.TEXTBEFORE(Table8[[#This Row],[raw]]," ")</f>
        <v>ENZLOAD-FE3t_c_e_FWD-rt74770996</v>
      </c>
      <c r="AC455" s="7">
        <f>_xlfn.NUMBERVALUE(_xlfn.TEXTAFTER(Table8[[#This Row],[raw]]," "))</f>
        <v>7.5205105218658506E-9</v>
      </c>
      <c r="AE455" s="1" t="s">
        <v>3222</v>
      </c>
      <c r="AF455" s="1" t="s">
        <v>2778</v>
      </c>
      <c r="AG455" s="9">
        <v>6.7686661862404497E-3</v>
      </c>
      <c r="AH455" s="1" t="str">
        <f>_xlfn.TEXTAFTER(Table9[[#This Row],[rxn]],"-",-1)</f>
        <v>SPONT</v>
      </c>
      <c r="AI455" s="1" t="str">
        <f>_xlfn.TEXTAFTER(_xlfn.TEXTBEFORE(Table9[[#This Row],[rxn]],"-"&amp;Table9[[#This Row],[enz]]),"RXN-")</f>
        <v>PEt_c_rm_REV</v>
      </c>
      <c r="AJ455" s="1" t="str">
        <f>_xlfn.TEXTBEFORE(Table9[[#This Row],[rxn]],"_",-1)</f>
        <v>RXN-PEt_c_rm</v>
      </c>
    </row>
    <row r="456" spans="1:36" ht="17" hidden="1" x14ac:dyDescent="0.25">
      <c r="A456" t="s">
        <v>8987</v>
      </c>
      <c r="B456" t="str">
        <f>_xlfn.TEXTAFTER(Table5[[#This Row],[r]],"-",-1)</f>
        <v>rt1332'</v>
      </c>
      <c r="C456" t="str">
        <f>_xlfn.TEXTAFTER(_xlfn.TEXTBEFORE(Table5[[#This Row],[r]],"-"&amp;Table5[[#This Row],[enz]]),"'RXN-")</f>
        <v>ACOAO260_x_FWD</v>
      </c>
      <c r="D456">
        <v>11171.708534568001</v>
      </c>
      <c r="E456">
        <f>_xlfn.XLOOKUP(Table5[[#This Row],[r]],Table3[r],Table3[kapp],"")</f>
        <v>8988.1774343278394</v>
      </c>
      <c r="F456">
        <f>Table5[[#This Row],[kapp]]-Table5[[#This Row],[old]]</f>
        <v>2183.5311002401613</v>
      </c>
      <c r="G456" t="str" cm="1">
        <f t="array" ref="G456">IF(ROWS(_xlfn._xlws.FILTER(Table5[r],Table5[enz]=Table5[[#This Row],[enz]]))&gt;1,"many","1")</f>
        <v>many</v>
      </c>
      <c r="H456" t="str" cm="1">
        <f t="array" ref="H456">IF(ROWS(_xlfn._xlws.FILTER(Table5[r],Table5[rxn-no-enz]=Table5[[#This Row],[rxn-no-enz]]))&gt;1,"many","1")</f>
        <v>many</v>
      </c>
      <c r="I456" t="str">
        <f>_xlfn.XLOOKUP(SUBSTITUTE(Table5[[#This Row],[r]],"'",""),Table6[rxn],Table6[rxn],"no")</f>
        <v>no</v>
      </c>
      <c r="J456" t="str" cm="1">
        <f t="array" ref="J456">_xlfn.XLOOKUP(Table5[[#This Row],[r]],"'"&amp;Table6[rxn]&amp;"'",Table6[expected kapp],"")</f>
        <v/>
      </c>
      <c r="L456" t="s">
        <v>9007</v>
      </c>
      <c r="M456">
        <v>8988.1774343278394</v>
      </c>
      <c r="AA456" s="7" t="s">
        <v>11284</v>
      </c>
      <c r="AB456" s="7" t="str">
        <f>_xlfn.TEXTBEFORE(Table8[[#This Row],[raw]]," ")</f>
        <v>ENZLOAD-FECOOR_m_FWD-FECOORCPLX1</v>
      </c>
      <c r="AC456" s="7">
        <f>_xlfn.NUMBERVALUE(_xlfn.TEXTAFTER(Table8[[#This Row],[raw]]," "))</f>
        <v>2.7886981612823502E-9</v>
      </c>
      <c r="AE456" s="1" t="s">
        <v>7622</v>
      </c>
      <c r="AF456" s="1" t="s">
        <v>2778</v>
      </c>
      <c r="AG456" s="1">
        <v>1.13432751594395E-2</v>
      </c>
      <c r="AH456" s="1" t="str">
        <f>_xlfn.TEXTAFTER(Table9[[#This Row],[rxn]],"-",-1)</f>
        <v>SPONT</v>
      </c>
      <c r="AI456" s="1" t="str">
        <f>_xlfn.TEXTAFTER(_xlfn.TEXTBEFORE(Table9[[#This Row],[rxn]],"-"&amp;Table9[[#This Row],[enz]]),"RXN-")</f>
        <v>PEt_mm_rm_FWD</v>
      </c>
      <c r="AJ456" s="1" t="str">
        <f>_xlfn.TEXTBEFORE(Table9[[#This Row],[rxn]],"_",-1)</f>
        <v>RXN-PEt_mm_rm</v>
      </c>
    </row>
    <row r="457" spans="1:36" ht="17" hidden="1" x14ac:dyDescent="0.25">
      <c r="A457" t="s">
        <v>8988</v>
      </c>
      <c r="B457" t="str">
        <f>_xlfn.TEXTAFTER(Table5[[#This Row],[r]],"-",-1)</f>
        <v>rt4374'</v>
      </c>
      <c r="C457" t="str">
        <f>_xlfn.TEXTAFTER(_xlfn.TEXTBEFORE(Table5[[#This Row],[r]],"-"&amp;Table5[[#This Row],[enz]]),"'RXN-")</f>
        <v>ACOAO260_x_FWD</v>
      </c>
      <c r="D457">
        <v>11171.708534568001</v>
      </c>
      <c r="E457">
        <f>_xlfn.XLOOKUP(Table5[[#This Row],[r]],Table3[r],Table3[kapp],"")</f>
        <v>8988.1774343278394</v>
      </c>
      <c r="F457">
        <f>Table5[[#This Row],[kapp]]-Table5[[#This Row],[old]]</f>
        <v>2183.5311002401613</v>
      </c>
      <c r="G457" t="str" cm="1">
        <f t="array" ref="G457">IF(ROWS(_xlfn._xlws.FILTER(Table5[r],Table5[enz]=Table5[[#This Row],[enz]]))&gt;1,"many","1")</f>
        <v>many</v>
      </c>
      <c r="H457" t="str" cm="1">
        <f t="array" ref="H457">IF(ROWS(_xlfn._xlws.FILTER(Table5[r],Table5[rxn-no-enz]=Table5[[#This Row],[rxn-no-enz]]))&gt;1,"many","1")</f>
        <v>many</v>
      </c>
      <c r="I457" t="str">
        <f>_xlfn.XLOOKUP(SUBSTITUTE(Table5[[#This Row],[r]],"'",""),Table6[rxn],Table6[rxn],"no")</f>
        <v>no</v>
      </c>
      <c r="J457" t="str" cm="1">
        <f t="array" ref="J457">_xlfn.XLOOKUP(Table5[[#This Row],[r]],"'"&amp;Table6[rxn]&amp;"'",Table6[expected kapp],"")</f>
        <v/>
      </c>
      <c r="L457" t="s">
        <v>9008</v>
      </c>
      <c r="M457">
        <v>8988.1774343278394</v>
      </c>
      <c r="AA457" s="7" t="s">
        <v>11285</v>
      </c>
      <c r="AB457" s="7" t="str">
        <f>_xlfn.TEXTBEFORE(Table8[[#This Row],[raw]]," ")</f>
        <v>ENZLOAD-FECRq9_m_FWD-FECRq9CPLX</v>
      </c>
      <c r="AC457" s="7">
        <f>_xlfn.NUMBERVALUE(_xlfn.TEXTAFTER(Table8[[#This Row],[raw]]," "))</f>
        <v>1.88083214241484E-7</v>
      </c>
      <c r="AE457" s="1" t="s">
        <v>7631</v>
      </c>
      <c r="AF457" s="1" t="s">
        <v>2778</v>
      </c>
      <c r="AG457" s="1">
        <v>1.1281078354320999</v>
      </c>
      <c r="AH457" s="1" t="str">
        <f>_xlfn.TEXTAFTER(Table9[[#This Row],[rxn]],"-",-1)</f>
        <v>rt0495</v>
      </c>
      <c r="AI457" s="1" t="str">
        <f>_xlfn.TEXTAFTER(_xlfn.TEXTBEFORE(Table9[[#This Row],[rxn]],"-"&amp;Table9[[#This Row],[enz]]),"RXN-")</f>
        <v>PFK_c_FWD</v>
      </c>
      <c r="AJ457" s="1" t="str">
        <f>_xlfn.TEXTBEFORE(Table9[[#This Row],[rxn]],"_",-1)</f>
        <v>RXN-PFK_c</v>
      </c>
    </row>
    <row r="458" spans="1:36" ht="17" hidden="1" x14ac:dyDescent="0.25">
      <c r="A458" t="s">
        <v>8989</v>
      </c>
      <c r="B458" t="str">
        <f>_xlfn.TEXTAFTER(Table5[[#This Row],[r]],"-",-1)</f>
        <v>rt4384'</v>
      </c>
      <c r="C458" t="str">
        <f>_xlfn.TEXTAFTER(_xlfn.TEXTBEFORE(Table5[[#This Row],[r]],"-"&amp;Table5[[#This Row],[enz]]),"'RXN-")</f>
        <v>ACOAO260_x_FWD</v>
      </c>
      <c r="D458">
        <v>11171.708534568001</v>
      </c>
      <c r="E458">
        <f>_xlfn.XLOOKUP(Table5[[#This Row],[r]],Table3[r],Table3[kapp],"")</f>
        <v>8988.1774343278394</v>
      </c>
      <c r="F458">
        <f>Table5[[#This Row],[kapp]]-Table5[[#This Row],[old]]</f>
        <v>2183.5311002401613</v>
      </c>
      <c r="G458" t="str" cm="1">
        <f t="array" ref="G458">IF(ROWS(_xlfn._xlws.FILTER(Table5[r],Table5[enz]=Table5[[#This Row],[enz]]))&gt;1,"many","1")</f>
        <v>many</v>
      </c>
      <c r="H458" t="str" cm="1">
        <f t="array" ref="H458">IF(ROWS(_xlfn._xlws.FILTER(Table5[r],Table5[rxn-no-enz]=Table5[[#This Row],[rxn-no-enz]]))&gt;1,"many","1")</f>
        <v>many</v>
      </c>
      <c r="I458" t="str">
        <f>_xlfn.XLOOKUP(SUBSTITUTE(Table5[[#This Row],[r]],"'",""),Table6[rxn],Table6[rxn],"no")</f>
        <v>no</v>
      </c>
      <c r="J458" t="str" cm="1">
        <f t="array" ref="J458">_xlfn.XLOOKUP(Table5[[#This Row],[r]],"'"&amp;Table6[rxn]&amp;"'",Table6[expected kapp],"")</f>
        <v/>
      </c>
      <c r="L458" t="s">
        <v>9009</v>
      </c>
      <c r="M458">
        <v>8988.1774343278394</v>
      </c>
      <c r="AA458" s="7" t="s">
        <v>11286</v>
      </c>
      <c r="AB458" s="7" t="str">
        <f>_xlfn.TEXTBEFORE(Table8[[#This Row],[raw]]," ")</f>
        <v>ENZLOAD-FMNRx_c_FWD-rt8485</v>
      </c>
      <c r="AC458" s="7">
        <f>_xlfn.NUMBERVALUE(_xlfn.TEXTAFTER(Table8[[#This Row],[raw]]," "))</f>
        <v>1.85591048051052E-7</v>
      </c>
      <c r="AE458" s="1" t="s">
        <v>7634</v>
      </c>
      <c r="AF458" s="1" t="s">
        <v>2778</v>
      </c>
      <c r="AG458" s="1">
        <v>1.00146359052919</v>
      </c>
      <c r="AH458" s="1" t="str">
        <f>_xlfn.TEXTAFTER(Table9[[#This Row],[rxn]],"-",-1)</f>
        <v>rt0717</v>
      </c>
      <c r="AI458" s="1" t="str">
        <f>_xlfn.TEXTAFTER(_xlfn.TEXTBEFORE(Table9[[#This Row],[rxn]],"-"&amp;Table9[[#This Row],[enz]]),"RXN-")</f>
        <v>PGCD_c_FWD</v>
      </c>
      <c r="AJ458" s="1" t="str">
        <f>_xlfn.TEXTBEFORE(Table9[[#This Row],[rxn]],"_",-1)</f>
        <v>RXN-PGCD_c</v>
      </c>
    </row>
    <row r="459" spans="1:36" ht="17" hidden="1" x14ac:dyDescent="0.25">
      <c r="A459" t="s">
        <v>8990</v>
      </c>
      <c r="B459" t="str">
        <f>_xlfn.TEXTAFTER(Table5[[#This Row],[r]],"-",-1)</f>
        <v>rt1332'</v>
      </c>
      <c r="C459" t="str">
        <f>_xlfn.TEXTAFTER(_xlfn.TEXTBEFORE(Table5[[#This Row],[r]],"-"&amp;Table5[[#This Row],[enz]]),"'RXN-")</f>
        <v>ACOAO40_x_FWD</v>
      </c>
      <c r="D459">
        <v>11171.708534568001</v>
      </c>
      <c r="E459">
        <f>_xlfn.XLOOKUP(Table5[[#This Row],[r]],Table3[r],Table3[kapp],"")</f>
        <v>8988.1774343278394</v>
      </c>
      <c r="F459">
        <f>Table5[[#This Row],[kapp]]-Table5[[#This Row],[old]]</f>
        <v>2183.5311002401613</v>
      </c>
      <c r="G459" t="str" cm="1">
        <f t="array" ref="G459">IF(ROWS(_xlfn._xlws.FILTER(Table5[r],Table5[enz]=Table5[[#This Row],[enz]]))&gt;1,"many","1")</f>
        <v>many</v>
      </c>
      <c r="H459" t="str" cm="1">
        <f t="array" ref="H459">IF(ROWS(_xlfn._xlws.FILTER(Table5[r],Table5[rxn-no-enz]=Table5[[#This Row],[rxn-no-enz]]))&gt;1,"many","1")</f>
        <v>many</v>
      </c>
      <c r="I459" t="str">
        <f>_xlfn.XLOOKUP(SUBSTITUTE(Table5[[#This Row],[r]],"'",""),Table6[rxn],Table6[rxn],"no")</f>
        <v>no</v>
      </c>
      <c r="J459" t="str" cm="1">
        <f t="array" ref="J459">_xlfn.XLOOKUP(Table5[[#This Row],[r]],"'"&amp;Table6[rxn]&amp;"'",Table6[expected kapp],"")</f>
        <v/>
      </c>
      <c r="L459" t="s">
        <v>8298</v>
      </c>
      <c r="M459">
        <v>8988.1774343278394</v>
      </c>
      <c r="AA459" s="7" t="s">
        <v>11287</v>
      </c>
      <c r="AB459" s="7" t="str">
        <f>_xlfn.TEXTBEFORE(Table8[[#This Row],[raw]]," ")</f>
        <v>ENZLOAD-FOLR_c_FWD-rt3791_c</v>
      </c>
      <c r="AC459" s="7">
        <f>_xlfn.NUMBERVALUE(_xlfn.TEXTAFTER(Table8[[#This Row],[raw]]," "))</f>
        <v>1.54081764602324E-7</v>
      </c>
      <c r="AE459" s="1" t="s">
        <v>3225</v>
      </c>
      <c r="AF459" s="1" t="s">
        <v>2778</v>
      </c>
      <c r="AG459" s="1">
        <v>1.21271799071317</v>
      </c>
      <c r="AH459" s="1" t="str">
        <f>_xlfn.TEXTAFTER(Table9[[#This Row],[rxn]],"-",-1)</f>
        <v>rt1221</v>
      </c>
      <c r="AI459" s="1" t="str">
        <f>_xlfn.TEXTAFTER(_xlfn.TEXTBEFORE(Table9[[#This Row],[rxn]],"-"&amp;Table9[[#This Row],[enz]]),"RXN-")</f>
        <v>PGI_c_FWD</v>
      </c>
      <c r="AJ459" s="1" t="str">
        <f>_xlfn.TEXTBEFORE(Table9[[#This Row],[rxn]],"_",-1)</f>
        <v>RXN-PGI_c</v>
      </c>
    </row>
    <row r="460" spans="1:36" ht="17" hidden="1" x14ac:dyDescent="0.25">
      <c r="A460" t="s">
        <v>8991</v>
      </c>
      <c r="B460" t="str">
        <f>_xlfn.TEXTAFTER(Table5[[#This Row],[r]],"-",-1)</f>
        <v>rt4374'</v>
      </c>
      <c r="C460" t="str">
        <f>_xlfn.TEXTAFTER(_xlfn.TEXTBEFORE(Table5[[#This Row],[r]],"-"&amp;Table5[[#This Row],[enz]]),"'RXN-")</f>
        <v>ACOAO40_x_FWD</v>
      </c>
      <c r="D460">
        <v>11171.708534568001</v>
      </c>
      <c r="E460">
        <f>_xlfn.XLOOKUP(Table5[[#This Row],[r]],Table3[r],Table3[kapp],"")</f>
        <v>8988.1774343278394</v>
      </c>
      <c r="F460">
        <f>Table5[[#This Row],[kapp]]-Table5[[#This Row],[old]]</f>
        <v>2183.5311002401613</v>
      </c>
      <c r="G460" t="str" cm="1">
        <f t="array" ref="G460">IF(ROWS(_xlfn._xlws.FILTER(Table5[r],Table5[enz]=Table5[[#This Row],[enz]]))&gt;1,"many","1")</f>
        <v>many</v>
      </c>
      <c r="H460" t="str" cm="1">
        <f t="array" ref="H460">IF(ROWS(_xlfn._xlws.FILTER(Table5[r],Table5[rxn-no-enz]=Table5[[#This Row],[rxn-no-enz]]))&gt;1,"many","1")</f>
        <v>many</v>
      </c>
      <c r="I460" t="str">
        <f>_xlfn.XLOOKUP(SUBSTITUTE(Table5[[#This Row],[r]],"'",""),Table6[rxn],Table6[rxn],"no")</f>
        <v>no</v>
      </c>
      <c r="J460" t="str" cm="1">
        <f t="array" ref="J460">_xlfn.XLOOKUP(Table5[[#This Row],[r]],"'"&amp;Table6[rxn]&amp;"'",Table6[expected kapp],"")</f>
        <v/>
      </c>
      <c r="L460" t="s">
        <v>9010</v>
      </c>
      <c r="M460">
        <v>8988.1774343278394</v>
      </c>
      <c r="AA460" s="7" t="s">
        <v>11288</v>
      </c>
      <c r="AB460" s="7" t="str">
        <f>_xlfn.TEXTBEFORE(Table8[[#This Row],[raw]]," ")</f>
        <v>ENZLOAD-FRTT_l_FWD-rt4281</v>
      </c>
      <c r="AC460" s="7">
        <f>_xlfn.NUMBERVALUE(_xlfn.TEXTAFTER(Table8[[#This Row],[raw]]," "))</f>
        <v>1.0145873568265699E-9</v>
      </c>
      <c r="AE460" s="1" t="s">
        <v>3226</v>
      </c>
      <c r="AF460" s="1" t="s">
        <v>2778</v>
      </c>
      <c r="AG460" s="1">
        <v>2.2199570587247002</v>
      </c>
      <c r="AH460" s="1" t="str">
        <f>_xlfn.TEXTAFTER(Table9[[#This Row],[rxn]],"-",-1)</f>
        <v>rt7353</v>
      </c>
      <c r="AI460" s="1" t="str">
        <f>_xlfn.TEXTAFTER(_xlfn.TEXTBEFORE(Table9[[#This Row],[rxn]],"-"&amp;Table9[[#This Row],[enz]]),"RXN-")</f>
        <v>PGK_c_FWD</v>
      </c>
      <c r="AJ460" s="1" t="str">
        <f>_xlfn.TEXTBEFORE(Table9[[#This Row],[rxn]],"_",-1)</f>
        <v>RXN-PGK_c</v>
      </c>
    </row>
    <row r="461" spans="1:36" ht="17" hidden="1" x14ac:dyDescent="0.25">
      <c r="A461" t="s">
        <v>8992</v>
      </c>
      <c r="B461" t="str">
        <f>_xlfn.TEXTAFTER(Table5[[#This Row],[r]],"-",-1)</f>
        <v>rt4384'</v>
      </c>
      <c r="C461" t="str">
        <f>_xlfn.TEXTAFTER(_xlfn.TEXTBEFORE(Table5[[#This Row],[r]],"-"&amp;Table5[[#This Row],[enz]]),"'RXN-")</f>
        <v>ACOAO40_x_FWD</v>
      </c>
      <c r="D461">
        <v>11171.708534568001</v>
      </c>
      <c r="E461">
        <f>_xlfn.XLOOKUP(Table5[[#This Row],[r]],Table3[r],Table3[kapp],"")</f>
        <v>8988.1774343278394</v>
      </c>
      <c r="F461">
        <f>Table5[[#This Row],[kapp]]-Table5[[#This Row],[old]]</f>
        <v>2183.5311002401613</v>
      </c>
      <c r="G461" t="str" cm="1">
        <f t="array" ref="G461">IF(ROWS(_xlfn._xlws.FILTER(Table5[r],Table5[enz]=Table5[[#This Row],[enz]]))&gt;1,"many","1")</f>
        <v>many</v>
      </c>
      <c r="H461" t="str" cm="1">
        <f t="array" ref="H461">IF(ROWS(_xlfn._xlws.FILTER(Table5[r],Table5[rxn-no-enz]=Table5[[#This Row],[rxn-no-enz]]))&gt;1,"many","1")</f>
        <v>many</v>
      </c>
      <c r="I461" t="str">
        <f>_xlfn.XLOOKUP(SUBSTITUTE(Table5[[#This Row],[r]],"'",""),Table6[rxn],Table6[rxn],"no")</f>
        <v>no</v>
      </c>
      <c r="J461" t="str" cm="1">
        <f t="array" ref="J461">_xlfn.XLOOKUP(Table5[[#This Row],[r]],"'"&amp;Table6[rxn]&amp;"'",Table6[expected kapp],"")</f>
        <v/>
      </c>
      <c r="L461" t="s">
        <v>9011</v>
      </c>
      <c r="M461">
        <v>8988.1774343278394</v>
      </c>
      <c r="AA461" s="7" t="s">
        <v>11289</v>
      </c>
      <c r="AB461" s="7" t="str">
        <f>_xlfn.TEXTBEFORE(Table8[[#This Row],[raw]]," ")</f>
        <v>ENZLOAD-FUM_c_FWD-rt5633_c</v>
      </c>
      <c r="AC461" s="7">
        <f>_xlfn.NUMBERVALUE(_xlfn.TEXTAFTER(Table8[[#This Row],[raw]]," "))</f>
        <v>9.839106703292781E-7</v>
      </c>
      <c r="AE461" s="1" t="s">
        <v>7643</v>
      </c>
      <c r="AF461" s="1" t="s">
        <v>2778</v>
      </c>
      <c r="AG461" s="1">
        <v>1.21849346819551</v>
      </c>
      <c r="AH461" s="1" t="str">
        <f>_xlfn.TEXTAFTER(Table9[[#This Row],[rxn]],"-",-1)</f>
        <v>rt7057</v>
      </c>
      <c r="AI461" s="1" t="str">
        <f>_xlfn.TEXTAFTER(_xlfn.TEXTBEFORE(Table9[[#This Row],[rxn]],"-"&amp;Table9[[#This Row],[enz]]),"RXN-")</f>
        <v>PGM_c_FWD</v>
      </c>
      <c r="AJ461" s="1" t="str">
        <f>_xlfn.TEXTBEFORE(Table9[[#This Row],[rxn]],"_",-1)</f>
        <v>RXN-PGM_c</v>
      </c>
    </row>
    <row r="462" spans="1:36" ht="17" hidden="1" x14ac:dyDescent="0.25">
      <c r="A462" t="s">
        <v>8993</v>
      </c>
      <c r="B462" t="str">
        <f>_xlfn.TEXTAFTER(Table5[[#This Row],[r]],"-",-1)</f>
        <v>rt1332'</v>
      </c>
      <c r="C462" t="str">
        <f>_xlfn.TEXTAFTER(_xlfn.TEXTBEFORE(Table5[[#This Row],[r]],"-"&amp;Table5[[#This Row],[enz]]),"'RXN-")</f>
        <v>ACOAO60_x_FWD</v>
      </c>
      <c r="D462">
        <v>11171.708534568001</v>
      </c>
      <c r="E462">
        <f>_xlfn.XLOOKUP(Table5[[#This Row],[r]],Table3[r],Table3[kapp],"")</f>
        <v>8988.1774343278394</v>
      </c>
      <c r="F462">
        <f>Table5[[#This Row],[kapp]]-Table5[[#This Row],[old]]</f>
        <v>2183.5311002401613</v>
      </c>
      <c r="G462" t="str" cm="1">
        <f t="array" ref="G462">IF(ROWS(_xlfn._xlws.FILTER(Table5[r],Table5[enz]=Table5[[#This Row],[enz]]))&gt;1,"many","1")</f>
        <v>many</v>
      </c>
      <c r="H462" t="str" cm="1">
        <f t="array" ref="H462">IF(ROWS(_xlfn._xlws.FILTER(Table5[r],Table5[rxn-no-enz]=Table5[[#This Row],[rxn-no-enz]]))&gt;1,"many","1")</f>
        <v>many</v>
      </c>
      <c r="I462" t="str">
        <f>_xlfn.XLOOKUP(SUBSTITUTE(Table5[[#This Row],[r]],"'",""),Table6[rxn],Table6[rxn],"no")</f>
        <v>no</v>
      </c>
      <c r="J462" t="str" cm="1">
        <f t="array" ref="J462">_xlfn.XLOOKUP(Table5[[#This Row],[r]],"'"&amp;Table6[rxn]&amp;"'",Table6[expected kapp],"")</f>
        <v/>
      </c>
      <c r="L462" t="s">
        <v>9012</v>
      </c>
      <c r="M462">
        <v>8988.1774343278394</v>
      </c>
      <c r="AA462" s="7" t="s">
        <v>11290</v>
      </c>
      <c r="AB462" s="7" t="str">
        <f>_xlfn.TEXTBEFORE(Table8[[#This Row],[raw]]," ")</f>
        <v>ENZLOAD-G3PAT_l_FWD-rt2297_l</v>
      </c>
      <c r="AC462" s="7">
        <f>_xlfn.NUMBERVALUE(_xlfn.TEXTAFTER(Table8[[#This Row],[raw]]," "))</f>
        <v>7.1535629421360299E-9</v>
      </c>
      <c r="AE462" s="1" t="s">
        <v>7645</v>
      </c>
      <c r="AF462" s="1" t="s">
        <v>2778</v>
      </c>
      <c r="AG462" s="1">
        <v>0.14052718628682501</v>
      </c>
      <c r="AH462" s="1" t="str">
        <f>_xlfn.TEXTAFTER(Table9[[#This Row],[rxn]],"-",-1)</f>
        <v>rt1591</v>
      </c>
      <c r="AI462" s="1" t="str">
        <f>_xlfn.TEXTAFTER(_xlfn.TEXTBEFORE(Table9[[#This Row],[rxn]],"-"&amp;Table9[[#This Row],[enz]]),"RXN-")</f>
        <v>PGMT_c_FWD</v>
      </c>
      <c r="AJ462" s="1" t="str">
        <f>_xlfn.TEXTBEFORE(Table9[[#This Row],[rxn]],"_",-1)</f>
        <v>RXN-PGMT_c</v>
      </c>
    </row>
    <row r="463" spans="1:36" ht="17" hidden="1" x14ac:dyDescent="0.25">
      <c r="A463" t="s">
        <v>8994</v>
      </c>
      <c r="B463" t="str">
        <f>_xlfn.TEXTAFTER(Table5[[#This Row],[r]],"-",-1)</f>
        <v>rt4374'</v>
      </c>
      <c r="C463" t="str">
        <f>_xlfn.TEXTAFTER(_xlfn.TEXTBEFORE(Table5[[#This Row],[r]],"-"&amp;Table5[[#This Row],[enz]]),"'RXN-")</f>
        <v>ACOAO60_x_FWD</v>
      </c>
      <c r="D463">
        <v>11171.708534568001</v>
      </c>
      <c r="E463">
        <f>_xlfn.XLOOKUP(Table5[[#This Row],[r]],Table3[r],Table3[kapp],"")</f>
        <v>8988.1774343278394</v>
      </c>
      <c r="F463">
        <f>Table5[[#This Row],[kapp]]-Table5[[#This Row],[old]]</f>
        <v>2183.5311002401613</v>
      </c>
      <c r="G463" t="str" cm="1">
        <f t="array" ref="G463">IF(ROWS(_xlfn._xlws.FILTER(Table5[r],Table5[enz]=Table5[[#This Row],[enz]]))&gt;1,"many","1")</f>
        <v>many</v>
      </c>
      <c r="H463" t="str" cm="1">
        <f t="array" ref="H463">IF(ROWS(_xlfn._xlws.FILTER(Table5[r],Table5[rxn-no-enz]=Table5[[#This Row],[rxn-no-enz]]))&gt;1,"many","1")</f>
        <v>many</v>
      </c>
      <c r="I463" t="str">
        <f>_xlfn.XLOOKUP(SUBSTITUTE(Table5[[#This Row],[r]],"'",""),Table6[rxn],Table6[rxn],"no")</f>
        <v>no</v>
      </c>
      <c r="J463" t="str" cm="1">
        <f t="array" ref="J463">_xlfn.XLOOKUP(Table5[[#This Row],[r]],"'"&amp;Table6[rxn]&amp;"'",Table6[expected kapp],"")</f>
        <v/>
      </c>
      <c r="L463" t="s">
        <v>8297</v>
      </c>
      <c r="M463">
        <v>8988.1774343278394</v>
      </c>
      <c r="AA463" s="7" t="s">
        <v>11291</v>
      </c>
      <c r="AB463" s="7" t="str">
        <f>_xlfn.TEXTBEFORE(Table8[[#This Row],[raw]]," ")</f>
        <v>ENZLOAD-G3PD1r_c_FWD-rt3786_c</v>
      </c>
      <c r="AC463" s="7">
        <f>_xlfn.NUMBERVALUE(_xlfn.TEXTAFTER(Table8[[#This Row],[raw]]," "))</f>
        <v>1.9048840466733601E-7</v>
      </c>
      <c r="AE463" s="1" t="s">
        <v>7673</v>
      </c>
      <c r="AF463" s="1" t="s">
        <v>2778</v>
      </c>
      <c r="AG463" s="1">
        <v>1.1386089412391999E-2</v>
      </c>
      <c r="AH463" s="1" t="str">
        <f>_xlfn.TEXTAFTER(Table9[[#This Row],[rxn]],"-",-1)</f>
        <v>rt7697</v>
      </c>
      <c r="AI463" s="1" t="str">
        <f>_xlfn.TEXTAFTER(_xlfn.TEXTBEFORE(Table9[[#This Row],[rxn]],"-"&amp;Table9[[#This Row],[enz]]),"RXN-")</f>
        <v>PHETA1_c_REV</v>
      </c>
      <c r="AJ463" s="1" t="str">
        <f>_xlfn.TEXTBEFORE(Table9[[#This Row],[rxn]],"_",-1)</f>
        <v>RXN-PHETA1_c</v>
      </c>
    </row>
    <row r="464" spans="1:36" ht="17" hidden="1" x14ac:dyDescent="0.25">
      <c r="A464" t="s">
        <v>8995</v>
      </c>
      <c r="B464" t="str">
        <f>_xlfn.TEXTAFTER(Table5[[#This Row],[r]],"-",-1)</f>
        <v>rt4384'</v>
      </c>
      <c r="C464" t="str">
        <f>_xlfn.TEXTAFTER(_xlfn.TEXTBEFORE(Table5[[#This Row],[r]],"-"&amp;Table5[[#This Row],[enz]]),"'RXN-")</f>
        <v>ACOAO60_x_FWD</v>
      </c>
      <c r="D464">
        <v>11171.708534568001</v>
      </c>
      <c r="E464">
        <f>_xlfn.XLOOKUP(Table5[[#This Row],[r]],Table3[r],Table3[kapp],"")</f>
        <v>8988.1774343278394</v>
      </c>
      <c r="F464">
        <f>Table5[[#This Row],[kapp]]-Table5[[#This Row],[old]]</f>
        <v>2183.5311002401613</v>
      </c>
      <c r="G464" t="str" cm="1">
        <f t="array" ref="G464">IF(ROWS(_xlfn._xlws.FILTER(Table5[r],Table5[enz]=Table5[[#This Row],[enz]]))&gt;1,"many","1")</f>
        <v>many</v>
      </c>
      <c r="H464" t="str" cm="1">
        <f t="array" ref="H464">IF(ROWS(_xlfn._xlws.FILTER(Table5[r],Table5[rxn-no-enz]=Table5[[#This Row],[rxn-no-enz]]))&gt;1,"many","1")</f>
        <v>many</v>
      </c>
      <c r="I464" t="str">
        <f>_xlfn.XLOOKUP(SUBSTITUTE(Table5[[#This Row],[r]],"'",""),Table6[rxn],Table6[rxn],"no")</f>
        <v>no</v>
      </c>
      <c r="J464" t="str" cm="1">
        <f t="array" ref="J464">_xlfn.XLOOKUP(Table5[[#This Row],[r]],"'"&amp;Table6[rxn]&amp;"'",Table6[expected kapp],"")</f>
        <v/>
      </c>
      <c r="L464" t="s">
        <v>9013</v>
      </c>
      <c r="M464">
        <v>8988.1774343278394</v>
      </c>
      <c r="AA464" s="7" t="s">
        <v>11292</v>
      </c>
      <c r="AB464" s="7" t="str">
        <f>_xlfn.TEXTBEFORE(Table8[[#This Row],[raw]]," ")</f>
        <v>ENZLOAD-G5SDy_c_FWD-rt7905</v>
      </c>
      <c r="AC464" s="7">
        <f>_xlfn.NUMBERVALUE(_xlfn.TEXTAFTER(Table8[[#This Row],[raw]]," "))</f>
        <v>4.02741487571649E-7</v>
      </c>
      <c r="AE464" s="1" t="s">
        <v>3230</v>
      </c>
      <c r="AF464" s="1" t="s">
        <v>2778</v>
      </c>
      <c r="AG464" s="1">
        <v>1.1386089412391999E-2</v>
      </c>
      <c r="AH464" s="1" t="str">
        <f>_xlfn.TEXTAFTER(Table9[[#This Row],[rxn]],"-",-1)</f>
        <v>FRS12</v>
      </c>
      <c r="AI464" s="1" t="str">
        <f>_xlfn.TEXTAFTER(_xlfn.TEXTBEFORE(Table9[[#This Row],[rxn]],"-"&amp;Table9[[#This Row],[enz]]),"RXN-")</f>
        <v>PHETRS_c_FWD</v>
      </c>
      <c r="AJ464" s="1" t="str">
        <f>_xlfn.TEXTBEFORE(Table9[[#This Row],[rxn]],"_",-1)</f>
        <v>RXN-PHETRS_c</v>
      </c>
    </row>
    <row r="465" spans="1:36" ht="17" hidden="1" x14ac:dyDescent="0.25">
      <c r="A465" t="s">
        <v>8996</v>
      </c>
      <c r="B465" t="str">
        <f>_xlfn.TEXTAFTER(Table5[[#This Row],[r]],"-",-1)</f>
        <v>rt1332'</v>
      </c>
      <c r="C465" t="str">
        <f>_xlfn.TEXTAFTER(_xlfn.TEXTBEFORE(Table5[[#This Row],[r]],"-"&amp;Table5[[#This Row],[enz]]),"'RXN-")</f>
        <v>ACOAO80_x_FWD</v>
      </c>
      <c r="D465">
        <v>11171.708534568001</v>
      </c>
      <c r="E465">
        <f>_xlfn.XLOOKUP(Table5[[#This Row],[r]],Table3[r],Table3[kapp],"")</f>
        <v>8988.1774343278394</v>
      </c>
      <c r="F465">
        <f>Table5[[#This Row],[kapp]]-Table5[[#This Row],[old]]</f>
        <v>2183.5311002401613</v>
      </c>
      <c r="G465" t="str" cm="1">
        <f t="array" ref="G465">IF(ROWS(_xlfn._xlws.FILTER(Table5[r],Table5[enz]=Table5[[#This Row],[enz]]))&gt;1,"many","1")</f>
        <v>many</v>
      </c>
      <c r="H465" t="str" cm="1">
        <f t="array" ref="H465">IF(ROWS(_xlfn._xlws.FILTER(Table5[r],Table5[rxn-no-enz]=Table5[[#This Row],[rxn-no-enz]]))&gt;1,"many","1")</f>
        <v>many</v>
      </c>
      <c r="I465" t="str">
        <f>_xlfn.XLOOKUP(SUBSTITUTE(Table5[[#This Row],[r]],"'",""),Table6[rxn],Table6[rxn],"no")</f>
        <v>no</v>
      </c>
      <c r="J465" t="str" cm="1">
        <f t="array" ref="J465">_xlfn.XLOOKUP(Table5[[#This Row],[r]],"'"&amp;Table6[rxn]&amp;"'",Table6[expected kapp],"")</f>
        <v/>
      </c>
      <c r="L465" t="s">
        <v>8299</v>
      </c>
      <c r="M465">
        <v>12990.2021108517</v>
      </c>
      <c r="AA465" s="7" t="s">
        <v>11293</v>
      </c>
      <c r="AB465" s="7" t="str">
        <f>_xlfn.TEXTBEFORE(Table8[[#This Row],[raw]]," ")</f>
        <v>ENZLOAD-GALUi_c_FWD-rt3384</v>
      </c>
      <c r="AC465" s="7">
        <f>_xlfn.NUMBERVALUE(_xlfn.TEXTAFTER(Table8[[#This Row],[raw]]," "))</f>
        <v>1.7137499060452E-6</v>
      </c>
      <c r="AE465" s="1" t="s">
        <v>3231</v>
      </c>
      <c r="AF465" s="1" t="s">
        <v>2778</v>
      </c>
      <c r="AG465" s="9">
        <v>5.9833174001003499E-2</v>
      </c>
      <c r="AH465" s="1" t="str">
        <f>_xlfn.TEXTAFTER(Table9[[#This Row],[rxn]],"-",-1)</f>
        <v>rt1948</v>
      </c>
      <c r="AI465" s="1" t="str">
        <f>_xlfn.TEXTAFTER(_xlfn.TEXTBEFORE(Table9[[#This Row],[rxn]],"-"&amp;Table9[[#This Row],[enz]]),"RXN-")</f>
        <v>PItps_e_FWD</v>
      </c>
      <c r="AJ465" s="1" t="str">
        <f>_xlfn.TEXTBEFORE(Table9[[#This Row],[rxn]],"_",-1)</f>
        <v>RXN-PItps_e</v>
      </c>
    </row>
    <row r="466" spans="1:36" ht="17" hidden="1" x14ac:dyDescent="0.25">
      <c r="A466" t="s">
        <v>8997</v>
      </c>
      <c r="B466" t="str">
        <f>_xlfn.TEXTAFTER(Table5[[#This Row],[r]],"-",-1)</f>
        <v>rt4374'</v>
      </c>
      <c r="C466" t="str">
        <f>_xlfn.TEXTAFTER(_xlfn.TEXTBEFORE(Table5[[#This Row],[r]],"-"&amp;Table5[[#This Row],[enz]]),"'RXN-")</f>
        <v>ACOAO80_x_FWD</v>
      </c>
      <c r="D466">
        <v>11171.708534568001</v>
      </c>
      <c r="E466">
        <f>_xlfn.XLOOKUP(Table5[[#This Row],[r]],Table3[r],Table3[kapp],"")</f>
        <v>8988.1774343278394</v>
      </c>
      <c r="F466">
        <f>Table5[[#This Row],[kapp]]-Table5[[#This Row],[old]]</f>
        <v>2183.5311002401613</v>
      </c>
      <c r="G466" t="str" cm="1">
        <f t="array" ref="G466">IF(ROWS(_xlfn._xlws.FILTER(Table5[r],Table5[enz]=Table5[[#This Row],[enz]]))&gt;1,"many","1")</f>
        <v>many</v>
      </c>
      <c r="H466" t="str" cm="1">
        <f t="array" ref="H466">IF(ROWS(_xlfn._xlws.FILTER(Table5[r],Table5[rxn-no-enz]=Table5[[#This Row],[rxn-no-enz]]))&gt;1,"many","1")</f>
        <v>many</v>
      </c>
      <c r="I466" t="str">
        <f>_xlfn.XLOOKUP(SUBSTITUTE(Table5[[#This Row],[r]],"'",""),Table6[rxn],Table6[rxn],"no")</f>
        <v>no</v>
      </c>
      <c r="J466" t="str" cm="1">
        <f t="array" ref="J466">_xlfn.XLOOKUP(Table5[[#This Row],[r]],"'"&amp;Table6[rxn]&amp;"'",Table6[expected kapp],"")</f>
        <v/>
      </c>
      <c r="L466" t="s">
        <v>9014</v>
      </c>
      <c r="M466">
        <v>8988.1774343278394</v>
      </c>
      <c r="AA466" s="7" t="s">
        <v>11294</v>
      </c>
      <c r="AB466" s="7" t="str">
        <f>_xlfn.TEXTBEFORE(Table8[[#This Row],[raw]]," ")</f>
        <v>ENZLOAD-GAPD_c_FWD-rt3311</v>
      </c>
      <c r="AC466" s="7">
        <f>_xlfn.NUMBERVALUE(_xlfn.TEXTAFTER(Table8[[#This Row],[raw]]," "))</f>
        <v>2.8894750029239299E-10</v>
      </c>
      <c r="AE466" s="1" t="s">
        <v>3232</v>
      </c>
      <c r="AF466" s="1" t="s">
        <v>2778</v>
      </c>
      <c r="AG466" s="1">
        <v>20.629668605912698</v>
      </c>
      <c r="AH466" s="1" t="str">
        <f>_xlfn.TEXTAFTER(Table9[[#This Row],[rxn]],"-",-1)</f>
        <v>rt0521</v>
      </c>
      <c r="AI466" s="1" t="str">
        <f>_xlfn.TEXTAFTER(_xlfn.TEXTBEFORE(Table9[[#This Row],[rxn]],"-"&amp;Table9[[#This Row],[enz]]),"RXN-")</f>
        <v>PItps_m_FWD</v>
      </c>
      <c r="AJ466" s="1" t="str">
        <f>_xlfn.TEXTBEFORE(Table9[[#This Row],[rxn]],"_",-1)</f>
        <v>RXN-PItps_m</v>
      </c>
    </row>
    <row r="467" spans="1:36" ht="17" hidden="1" x14ac:dyDescent="0.25">
      <c r="A467" t="s">
        <v>8998</v>
      </c>
      <c r="B467" t="str">
        <f>_xlfn.TEXTAFTER(Table5[[#This Row],[r]],"-",-1)</f>
        <v>rt4384'</v>
      </c>
      <c r="C467" t="str">
        <f>_xlfn.TEXTAFTER(_xlfn.TEXTBEFORE(Table5[[#This Row],[r]],"-"&amp;Table5[[#This Row],[enz]]),"'RXN-")</f>
        <v>ACOAO80_x_FWD</v>
      </c>
      <c r="D467">
        <v>11171.708534568001</v>
      </c>
      <c r="E467">
        <f>_xlfn.XLOOKUP(Table5[[#This Row],[r]],Table3[r],Table3[kapp],"")</f>
        <v>8988.1774343278394</v>
      </c>
      <c r="F467">
        <f>Table5[[#This Row],[kapp]]-Table5[[#This Row],[old]]</f>
        <v>2183.5311002401613</v>
      </c>
      <c r="G467" t="str" cm="1">
        <f t="array" ref="G467">IF(ROWS(_xlfn._xlws.FILTER(Table5[r],Table5[enz]=Table5[[#This Row],[enz]]))&gt;1,"many","1")</f>
        <v>many</v>
      </c>
      <c r="H467" t="str" cm="1">
        <f t="array" ref="H467">IF(ROWS(_xlfn._xlws.FILTER(Table5[r],Table5[rxn-no-enz]=Table5[[#This Row],[rxn-no-enz]]))&gt;1,"many","1")</f>
        <v>many</v>
      </c>
      <c r="I467" t="str">
        <f>_xlfn.XLOOKUP(SUBSTITUTE(Table5[[#This Row],[r]],"'",""),Table6[rxn],Table6[rxn],"no")</f>
        <v>no</v>
      </c>
      <c r="J467" t="str" cm="1">
        <f t="array" ref="J467">_xlfn.XLOOKUP(Table5[[#This Row],[r]],"'"&amp;Table6[rxn]&amp;"'",Table6[expected kapp],"")</f>
        <v/>
      </c>
      <c r="L467" t="s">
        <v>9015</v>
      </c>
      <c r="M467">
        <v>8988.1774343278394</v>
      </c>
      <c r="AA467" s="7" t="s">
        <v>11295</v>
      </c>
      <c r="AB467" s="7" t="str">
        <f>_xlfn.TEXTBEFORE(Table8[[#This Row],[raw]]," ")</f>
        <v>ENZLOAD-GARFT_c_FWD-rt5227</v>
      </c>
      <c r="AC467" s="7">
        <f>_xlfn.NUMBERVALUE(_xlfn.TEXTAFTER(Table8[[#This Row],[raw]]," "))</f>
        <v>2.3543463645974499E-7</v>
      </c>
      <c r="AE467" s="1" t="s">
        <v>3234</v>
      </c>
      <c r="AF467" s="1" t="s">
        <v>2778</v>
      </c>
      <c r="AG467" s="1">
        <v>4.2718035983051503E-2</v>
      </c>
      <c r="AH467" s="1" t="str">
        <f>_xlfn.TEXTAFTER(Table9[[#This Row],[rxn]],"-",-1)</f>
        <v>rt0873</v>
      </c>
      <c r="AI467" s="1" t="str">
        <f>_xlfn.TEXTAFTER(_xlfn.TEXTBEFORE(Table9[[#This Row],[rxn]],"-"&amp;Table9[[#This Row],[enz]]),"RXN-")</f>
        <v>PMANM_c_REV</v>
      </c>
      <c r="AJ467" s="1" t="str">
        <f>_xlfn.TEXTBEFORE(Table9[[#This Row],[rxn]],"_",-1)</f>
        <v>RXN-PMANM_c</v>
      </c>
    </row>
    <row r="468" spans="1:36" ht="17" hidden="1" x14ac:dyDescent="0.25">
      <c r="A468" t="s">
        <v>8999</v>
      </c>
      <c r="B468" t="str">
        <f>_xlfn.TEXTAFTER(Table5[[#This Row],[r]],"-",-1)</f>
        <v>rt1332'</v>
      </c>
      <c r="C468" t="str">
        <f>_xlfn.TEXTAFTER(_xlfn.TEXTBEFORE(Table5[[#This Row],[r]],"-"&amp;Table5[[#This Row],[enz]]),"'RXN-")</f>
        <v>ACOAO82e_x_FWD</v>
      </c>
      <c r="D468">
        <v>11171.708534568001</v>
      </c>
      <c r="E468">
        <f>_xlfn.XLOOKUP(Table5[[#This Row],[r]],Table3[r],Table3[kapp],"")</f>
        <v>8988.1774343278394</v>
      </c>
      <c r="F468">
        <f>Table5[[#This Row],[kapp]]-Table5[[#This Row],[old]]</f>
        <v>2183.5311002401613</v>
      </c>
      <c r="G468" t="str" cm="1">
        <f t="array" ref="G468">IF(ROWS(_xlfn._xlws.FILTER(Table5[r],Table5[enz]=Table5[[#This Row],[enz]]))&gt;1,"many","1")</f>
        <v>many</v>
      </c>
      <c r="H468" t="str" cm="1">
        <f t="array" ref="H468">IF(ROWS(_xlfn._xlws.FILTER(Table5[r],Table5[rxn-no-enz]=Table5[[#This Row],[rxn-no-enz]]))&gt;1,"many","1")</f>
        <v>many</v>
      </c>
      <c r="I468" t="str">
        <f>_xlfn.XLOOKUP(SUBSTITUTE(Table5[[#This Row],[r]],"'",""),Table6[rxn],Table6[rxn],"no")</f>
        <v>no</v>
      </c>
      <c r="J468" t="str" cm="1">
        <f t="array" ref="J468">_xlfn.XLOOKUP(Table5[[#This Row],[r]],"'"&amp;Table6[rxn]&amp;"'",Table6[expected kapp],"")</f>
        <v/>
      </c>
      <c r="L468" t="s">
        <v>9016</v>
      </c>
      <c r="M468">
        <v>8988.1774343278394</v>
      </c>
      <c r="AA468" s="7" t="s">
        <v>11296</v>
      </c>
      <c r="AB468" s="7" t="str">
        <f>_xlfn.TEXTBEFORE(Table8[[#This Row],[raw]]," ")</f>
        <v>ENZLOAD-GF6PTA_c_FWD-rt3731</v>
      </c>
      <c r="AC468" s="7">
        <f>_xlfn.NUMBERVALUE(_xlfn.TEXTAFTER(Table8[[#This Row],[raw]]," "))</f>
        <v>0</v>
      </c>
      <c r="AE468" s="1" t="s">
        <v>3235</v>
      </c>
      <c r="AF468" s="1" t="s">
        <v>2778</v>
      </c>
      <c r="AG468" s="9">
        <v>2.2233924732468E-5</v>
      </c>
      <c r="AH468" s="1" t="str">
        <f>_xlfn.TEXTAFTER(Table9[[#This Row],[rxn]],"-",-1)</f>
        <v>UNKNOWN</v>
      </c>
      <c r="AI468" s="1" t="str">
        <f>_xlfn.TEXTAFTER(_xlfn.TEXTBEFORE(Table9[[#This Row],[rxn]],"-"&amp;Table9[[#This Row],[enz]]),"RXN-")</f>
        <v>PMDPHT_c_FWD</v>
      </c>
      <c r="AJ468" s="1" t="str">
        <f>_xlfn.TEXTBEFORE(Table9[[#This Row],[rxn]],"_",-1)</f>
        <v>RXN-PMDPHT_c</v>
      </c>
    </row>
    <row r="469" spans="1:36" ht="17" hidden="1" x14ac:dyDescent="0.25">
      <c r="A469" t="s">
        <v>9000</v>
      </c>
      <c r="B469" t="str">
        <f>_xlfn.TEXTAFTER(Table5[[#This Row],[r]],"-",-1)</f>
        <v>rt4374'</v>
      </c>
      <c r="C469" t="str">
        <f>_xlfn.TEXTAFTER(_xlfn.TEXTBEFORE(Table5[[#This Row],[r]],"-"&amp;Table5[[#This Row],[enz]]),"'RXN-")</f>
        <v>ACOAO82e_x_FWD</v>
      </c>
      <c r="D469">
        <v>11171.708534568001</v>
      </c>
      <c r="E469">
        <f>_xlfn.XLOOKUP(Table5[[#This Row],[r]],Table3[r],Table3[kapp],"")</f>
        <v>8988.1774343278394</v>
      </c>
      <c r="F469">
        <f>Table5[[#This Row],[kapp]]-Table5[[#This Row],[old]]</f>
        <v>2183.5311002401613</v>
      </c>
      <c r="G469" t="str" cm="1">
        <f t="array" ref="G469">IF(ROWS(_xlfn._xlws.FILTER(Table5[r],Table5[enz]=Table5[[#This Row],[enz]]))&gt;1,"many","1")</f>
        <v>many</v>
      </c>
      <c r="H469" t="str" cm="1">
        <f t="array" ref="H469">IF(ROWS(_xlfn._xlws.FILTER(Table5[r],Table5[rxn-no-enz]=Table5[[#This Row],[rxn-no-enz]]))&gt;1,"many","1")</f>
        <v>many</v>
      </c>
      <c r="I469" t="str">
        <f>_xlfn.XLOOKUP(SUBSTITUTE(Table5[[#This Row],[r]],"'",""),Table6[rxn],Table6[rxn],"no")</f>
        <v>no</v>
      </c>
      <c r="J469" t="str" cm="1">
        <f t="array" ref="J469">_xlfn.XLOOKUP(Table5[[#This Row],[r]],"'"&amp;Table6[rxn]&amp;"'",Table6[expected kapp],"")</f>
        <v/>
      </c>
      <c r="L469" t="s">
        <v>9017</v>
      </c>
      <c r="M469">
        <v>8988.1774343278394</v>
      </c>
      <c r="AA469" s="7" t="s">
        <v>11297</v>
      </c>
      <c r="AB469" s="7" t="str">
        <f>_xlfn.TEXTBEFORE(Table8[[#This Row],[raw]]," ")</f>
        <v>ENZLOAD-GGTT_l_FWD-rt4281</v>
      </c>
      <c r="AC469" s="7">
        <f>_xlfn.NUMBERVALUE(_xlfn.TEXTAFTER(Table8[[#This Row],[raw]]," "))</f>
        <v>1.0145873568265699E-9</v>
      </c>
      <c r="AE469" s="1" t="s">
        <v>3236</v>
      </c>
      <c r="AF469" s="1" t="s">
        <v>2778</v>
      </c>
      <c r="AG469" s="1">
        <v>4.5746089731990803E-3</v>
      </c>
      <c r="AH469" s="1" t="str">
        <f>_xlfn.TEXTAFTER(Table9[[#This Row],[rxn]],"-",-1)</f>
        <v>rt4380</v>
      </c>
      <c r="AI469" s="1" t="str">
        <f>_xlfn.TEXTAFTER(_xlfn.TEXTBEFORE(Table9[[#This Row],[rxn]],"-"&amp;Table9[[#This Row],[enz]]),"RXN-")</f>
        <v>PMEMT_rm_FWD</v>
      </c>
      <c r="AJ469" s="1" t="str">
        <f>_xlfn.TEXTBEFORE(Table9[[#This Row],[rxn]],"_",-1)</f>
        <v>RXN-PMEMT_rm</v>
      </c>
    </row>
    <row r="470" spans="1:36" ht="17" hidden="1" x14ac:dyDescent="0.25">
      <c r="A470" t="s">
        <v>9001</v>
      </c>
      <c r="B470" t="str">
        <f>_xlfn.TEXTAFTER(Table5[[#This Row],[r]],"-",-1)</f>
        <v>rt4384'</v>
      </c>
      <c r="C470" t="str">
        <f>_xlfn.TEXTAFTER(_xlfn.TEXTBEFORE(Table5[[#This Row],[r]],"-"&amp;Table5[[#This Row],[enz]]),"'RXN-")</f>
        <v>ACOAO82e_x_FWD</v>
      </c>
      <c r="D470">
        <v>11171.708534568001</v>
      </c>
      <c r="E470">
        <f>_xlfn.XLOOKUP(Table5[[#This Row],[r]],Table3[r],Table3[kapp],"")</f>
        <v>8988.1774343278394</v>
      </c>
      <c r="F470">
        <f>Table5[[#This Row],[kapp]]-Table5[[#This Row],[old]]</f>
        <v>2183.5311002401613</v>
      </c>
      <c r="G470" t="str" cm="1">
        <f t="array" ref="G470">IF(ROWS(_xlfn._xlws.FILTER(Table5[r],Table5[enz]=Table5[[#This Row],[enz]]))&gt;1,"many","1")</f>
        <v>many</v>
      </c>
      <c r="H470" t="str" cm="1">
        <f t="array" ref="H470">IF(ROWS(_xlfn._xlws.FILTER(Table5[r],Table5[rxn-no-enz]=Table5[[#This Row],[rxn-no-enz]]))&gt;1,"many","1")</f>
        <v>many</v>
      </c>
      <c r="I470" t="str">
        <f>_xlfn.XLOOKUP(SUBSTITUTE(Table5[[#This Row],[r]],"'",""),Table6[rxn],Table6[rxn],"no")</f>
        <v>no</v>
      </c>
      <c r="J470" t="str" cm="1">
        <f t="array" ref="J470">_xlfn.XLOOKUP(Table5[[#This Row],[r]],"'"&amp;Table6[rxn]&amp;"'",Table6[expected kapp],"")</f>
        <v/>
      </c>
      <c r="L470" t="s">
        <v>9018</v>
      </c>
      <c r="M470">
        <v>8988.1774343278394</v>
      </c>
      <c r="AA470" s="7" t="s">
        <v>11298</v>
      </c>
      <c r="AB470" s="7" t="str">
        <f>_xlfn.TEXTBEFORE(Table8[[#This Row],[raw]]," ")</f>
        <v>ENZLOAD-GHMT2r_c_FWD-rt1299</v>
      </c>
      <c r="AC470" s="7">
        <f>_xlfn.NUMBERVALUE(_xlfn.TEXTAFTER(Table8[[#This Row],[raw]]," "))</f>
        <v>1.75008498409071E-6</v>
      </c>
      <c r="AE470" s="1" t="s">
        <v>3237</v>
      </c>
      <c r="AF470" s="1" t="s">
        <v>2778</v>
      </c>
      <c r="AG470" s="1">
        <v>9.9433452151825794E-2</v>
      </c>
      <c r="AH470" s="1" t="str">
        <f>_xlfn.TEXTAFTER(Table9[[#This Row],[rxn]],"-",-1)</f>
        <v>rt0334</v>
      </c>
      <c r="AI470" s="1" t="str">
        <f>_xlfn.TEXTAFTER(_xlfn.TEXTBEFORE(Table9[[#This Row],[rxn]],"-"&amp;Table9[[#This Row],[enz]]),"RXN-")</f>
        <v>PMEVK_c_FWD</v>
      </c>
      <c r="AJ470" s="1" t="str">
        <f>_xlfn.TEXTBEFORE(Table9[[#This Row],[rxn]],"_",-1)</f>
        <v>RXN-PMEVK_c</v>
      </c>
    </row>
    <row r="471" spans="1:36" ht="17" hidden="1" x14ac:dyDescent="0.25">
      <c r="A471" t="s">
        <v>9002</v>
      </c>
      <c r="B471" t="str">
        <f>_xlfn.TEXTAFTER(Table5[[#This Row],[r]],"-",-1)</f>
        <v>rt0302'</v>
      </c>
      <c r="C471" t="str">
        <f>_xlfn.TEXTAFTER(_xlfn.TEXTBEFORE(Table5[[#This Row],[r]],"-"&amp;Table5[[#This Row],[enz]]),"'RXN-")</f>
        <v>ACOATA_c_REV</v>
      </c>
      <c r="D471">
        <v>11171.708534568001</v>
      </c>
      <c r="E471">
        <f>_xlfn.XLOOKUP(Table5[[#This Row],[r]],Table3[r],Table3[kapp],"")</f>
        <v>8988.1774343278394</v>
      </c>
      <c r="F471">
        <f>Table5[[#This Row],[kapp]]-Table5[[#This Row],[old]]</f>
        <v>2183.5311002401613</v>
      </c>
      <c r="G471" t="str" cm="1">
        <f t="array" ref="G471">IF(ROWS(_xlfn._xlws.FILTER(Table5[r],Table5[enz]=Table5[[#This Row],[enz]]))&gt;1,"many","1")</f>
        <v>many</v>
      </c>
      <c r="H471" t="str" cm="1">
        <f t="array" ref="H471">IF(ROWS(_xlfn._xlws.FILTER(Table5[r],Table5[rxn-no-enz]=Table5[[#This Row],[rxn-no-enz]]))&gt;1,"many","1")</f>
        <v>1</v>
      </c>
      <c r="I471" t="str">
        <f>_xlfn.XLOOKUP(SUBSTITUTE(Table5[[#This Row],[r]],"'",""),Table6[rxn],Table6[rxn],"no")</f>
        <v>no</v>
      </c>
      <c r="J471" t="str" cm="1">
        <f t="array" ref="J471">_xlfn.XLOOKUP(Table5[[#This Row],[r]],"'"&amp;Table6[rxn]&amp;"'",Table6[expected kapp],"")</f>
        <v/>
      </c>
      <c r="L471" t="s">
        <v>9019</v>
      </c>
      <c r="M471">
        <v>8988.1774343278394</v>
      </c>
      <c r="AA471" s="7" t="s">
        <v>11299</v>
      </c>
      <c r="AB471" s="7" t="str">
        <f>_xlfn.TEXTBEFORE(Table8[[#This Row],[raw]]," ")</f>
        <v>ENZLOAD-GK1_c_FWD-rt3157</v>
      </c>
      <c r="AC471" s="7">
        <f>_xlfn.NUMBERVALUE(_xlfn.TEXTAFTER(Table8[[#This Row],[raw]]," "))</f>
        <v>5.8797136309814297E-7</v>
      </c>
      <c r="AE471" s="1" t="s">
        <v>3238</v>
      </c>
      <c r="AF471" s="1" t="s">
        <v>2778</v>
      </c>
      <c r="AG471" s="1">
        <v>4.1196898487948601E-3</v>
      </c>
      <c r="AH471" s="1" t="str">
        <f>_xlfn.TEXTAFTER(Table9[[#This Row],[rxn]],"-",-1)</f>
        <v>SPONT</v>
      </c>
      <c r="AI471" s="1" t="str">
        <f>_xlfn.TEXTAFTER(_xlfn.TEXTBEFORE(Table9[[#This Row],[rxn]],"-"&amp;Table9[[#This Row],[enz]]),"RXN-")</f>
        <v>PMTCOAt_c_l_FWD</v>
      </c>
      <c r="AJ471" s="1" t="str">
        <f>_xlfn.TEXTBEFORE(Table9[[#This Row],[rxn]],"_",-1)</f>
        <v>RXN-PMTCOAt_c_l</v>
      </c>
    </row>
    <row r="472" spans="1:36" ht="17" hidden="1" x14ac:dyDescent="0.25">
      <c r="A472" t="s">
        <v>9003</v>
      </c>
      <c r="B472" t="str">
        <f>_xlfn.TEXTAFTER(Table5[[#This Row],[r]],"-",-1)</f>
        <v>rt5893'</v>
      </c>
      <c r="C472" t="str">
        <f>_xlfn.TEXTAFTER(_xlfn.TEXTBEFORE(Table5[[#This Row],[r]],"-"&amp;Table5[[#This Row],[enz]]),"'RXN-")</f>
        <v>ACOATA_m_FWD</v>
      </c>
      <c r="D472">
        <v>11171.708534568001</v>
      </c>
      <c r="E472">
        <f>_xlfn.XLOOKUP(Table5[[#This Row],[r]],Table3[r],Table3[kapp],"")</f>
        <v>8988.1774343278394</v>
      </c>
      <c r="F472">
        <f>Table5[[#This Row],[kapp]]-Table5[[#This Row],[old]]</f>
        <v>2183.5311002401613</v>
      </c>
      <c r="G472" t="str" cm="1">
        <f t="array" ref="G472">IF(ROWS(_xlfn._xlws.FILTER(Table5[r],Table5[enz]=Table5[[#This Row],[enz]]))&gt;1,"many","1")</f>
        <v>many</v>
      </c>
      <c r="H472" t="str" cm="1">
        <f t="array" ref="H472">IF(ROWS(_xlfn._xlws.FILTER(Table5[r],Table5[rxn-no-enz]=Table5[[#This Row],[rxn-no-enz]]))&gt;1,"many","1")</f>
        <v>1</v>
      </c>
      <c r="I472" t="str">
        <f>_xlfn.XLOOKUP(SUBSTITUTE(Table5[[#This Row],[r]],"'",""),Table6[rxn],Table6[rxn],"no")</f>
        <v>no</v>
      </c>
      <c r="J472" t="str" cm="1">
        <f t="array" ref="J472">_xlfn.XLOOKUP(Table5[[#This Row],[r]],"'"&amp;Table6[rxn]&amp;"'",Table6[expected kapp],"")</f>
        <v/>
      </c>
      <c r="L472" t="s">
        <v>9020</v>
      </c>
      <c r="M472">
        <v>8988.1774343278394</v>
      </c>
      <c r="AA472" s="7" t="s">
        <v>11300</v>
      </c>
      <c r="AB472" s="7" t="str">
        <f>_xlfn.TEXTBEFORE(Table8[[#This Row],[raw]]," ")</f>
        <v>ENZLOAD-GLCt_c_e_FWD-rt3556</v>
      </c>
      <c r="AC472" s="7">
        <f>_xlfn.NUMBERVALUE(_xlfn.TEXTAFTER(Table8[[#This Row],[raw]]," "))</f>
        <v>2.1120658955708401E-8</v>
      </c>
      <c r="AE472" s="1" t="s">
        <v>3239</v>
      </c>
      <c r="AF472" s="1" t="s">
        <v>2778</v>
      </c>
      <c r="AG472" s="1">
        <v>2.7859332476043099E-3</v>
      </c>
      <c r="AH472" s="1" t="str">
        <f>_xlfn.TEXTAFTER(Table9[[#This Row],[rxn]],"-",-1)</f>
        <v>SPONT</v>
      </c>
      <c r="AI472" s="1" t="str">
        <f>_xlfn.TEXTAFTER(_xlfn.TEXTBEFORE(Table9[[#This Row],[rxn]],"-"&amp;Table9[[#This Row],[enz]]),"RXN-")</f>
        <v>PMTCOAt_c_r_FWD</v>
      </c>
      <c r="AJ472" s="1" t="str">
        <f>_xlfn.TEXTBEFORE(Table9[[#This Row],[rxn]],"_",-1)</f>
        <v>RXN-PMTCOAt_c_r</v>
      </c>
    </row>
    <row r="473" spans="1:36" ht="17" hidden="1" x14ac:dyDescent="0.25">
      <c r="A473" t="s">
        <v>9004</v>
      </c>
      <c r="B473" t="str">
        <f>_xlfn.TEXTAFTER(Table5[[#This Row],[r]],"-",-1)</f>
        <v>rt5893'</v>
      </c>
      <c r="C473" t="str">
        <f>_xlfn.TEXTAFTER(_xlfn.TEXTBEFORE(Table5[[#This Row],[r]],"-"&amp;Table5[[#This Row],[enz]]),"'RXN-")</f>
        <v>ACOATA_m_REV</v>
      </c>
      <c r="D473">
        <v>11171.708534568001</v>
      </c>
      <c r="E473">
        <f>_xlfn.XLOOKUP(Table5[[#This Row],[r]],Table3[r],Table3[kapp],"")</f>
        <v>8988.1774343278394</v>
      </c>
      <c r="F473">
        <f>Table5[[#This Row],[kapp]]-Table5[[#This Row],[old]]</f>
        <v>2183.5311002401613</v>
      </c>
      <c r="G473" t="str" cm="1">
        <f t="array" ref="G473">IF(ROWS(_xlfn._xlws.FILTER(Table5[r],Table5[enz]=Table5[[#This Row],[enz]]))&gt;1,"many","1")</f>
        <v>many</v>
      </c>
      <c r="H473" t="str" cm="1">
        <f t="array" ref="H473">IF(ROWS(_xlfn._xlws.FILTER(Table5[r],Table5[rxn-no-enz]=Table5[[#This Row],[rxn-no-enz]]))&gt;1,"many","1")</f>
        <v>1</v>
      </c>
      <c r="I473" t="str">
        <f>_xlfn.XLOOKUP(SUBSTITUTE(Table5[[#This Row],[r]],"'",""),Table6[rxn],Table6[rxn],"no")</f>
        <v>no</v>
      </c>
      <c r="J473" t="str" cm="1">
        <f t="array" ref="J473">_xlfn.XLOOKUP(Table5[[#This Row],[r]],"'"&amp;Table6[rxn]&amp;"'",Table6[expected kapp],"")</f>
        <v/>
      </c>
      <c r="L473" t="s">
        <v>9021</v>
      </c>
      <c r="M473">
        <v>8988.1774343278394</v>
      </c>
      <c r="AA473" s="7" t="s">
        <v>11301</v>
      </c>
      <c r="AB473" s="7" t="str">
        <f>_xlfn.TEXTBEFORE(Table8[[#This Row],[raw]]," ")</f>
        <v>ENZLOAD-GLNS_c_FWD-rt3476</v>
      </c>
      <c r="AC473" s="7">
        <f>_xlfn.NUMBERVALUE(_xlfn.TEXTAFTER(Table8[[#This Row],[raw]]," "))</f>
        <v>1.18542386175061E-7</v>
      </c>
      <c r="AE473" s="1" t="s">
        <v>3240</v>
      </c>
      <c r="AF473" s="1" t="s">
        <v>2778</v>
      </c>
      <c r="AG473" s="1">
        <v>2.3805764944592601E-4</v>
      </c>
      <c r="AH473" s="1" t="str">
        <f>_xlfn.TEXTAFTER(Table9[[#This Row],[rxn]],"-",-1)</f>
        <v>SPONT</v>
      </c>
      <c r="AI473" s="1" t="str">
        <f>_xlfn.TEXTAFTER(_xlfn.TEXTBEFORE(Table9[[#This Row],[rxn]],"-"&amp;Table9[[#This Row],[enz]]),"RXN-")</f>
        <v>PMTCOAt_c_rm_FWD</v>
      </c>
      <c r="AJ473" s="1" t="str">
        <f>_xlfn.TEXTBEFORE(Table9[[#This Row],[rxn]],"_",-1)</f>
        <v>RXN-PMTCOAt_c_rm</v>
      </c>
    </row>
    <row r="474" spans="1:36" ht="17" hidden="1" x14ac:dyDescent="0.25">
      <c r="A474" t="s">
        <v>9005</v>
      </c>
      <c r="B474" t="str">
        <f>_xlfn.TEXTAFTER(Table5[[#This Row],[r]],"-",-1)</f>
        <v>rt6691'</v>
      </c>
      <c r="C474" t="str">
        <f>_xlfn.TEXTAFTER(_xlfn.TEXTBEFORE(Table5[[#This Row],[r]],"-"&amp;Table5[[#This Row],[enz]]),"'RXN-")</f>
        <v>ACONMT_c_FWD</v>
      </c>
      <c r="D474">
        <v>11171.708534568001</v>
      </c>
      <c r="E474">
        <f>_xlfn.XLOOKUP(Table5[[#This Row],[r]],Table3[r],Table3[kapp],"")</f>
        <v>8988.1774343278394</v>
      </c>
      <c r="F474">
        <f>Table5[[#This Row],[kapp]]-Table5[[#This Row],[old]]</f>
        <v>2183.5311002401613</v>
      </c>
      <c r="G474" t="str" cm="1">
        <f t="array" ref="G474">IF(ROWS(_xlfn._xlws.FILTER(Table5[r],Table5[enz]=Table5[[#This Row],[enz]]))&gt;1,"many","1")</f>
        <v>many</v>
      </c>
      <c r="H474" t="str" cm="1">
        <f t="array" ref="H474">IF(ROWS(_xlfn._xlws.FILTER(Table5[r],Table5[rxn-no-enz]=Table5[[#This Row],[rxn-no-enz]]))&gt;1,"many","1")</f>
        <v>1</v>
      </c>
      <c r="I474" t="str">
        <f>_xlfn.XLOOKUP(SUBSTITUTE(Table5[[#This Row],[r]],"'",""),Table6[rxn],Table6[rxn],"no")</f>
        <v>no</v>
      </c>
      <c r="J474" t="str" cm="1">
        <f t="array" ref="J474">_xlfn.XLOOKUP(Table5[[#This Row],[r]],"'"&amp;Table6[rxn]&amp;"'",Table6[expected kapp],"")</f>
        <v/>
      </c>
      <c r="L474" t="s">
        <v>9022</v>
      </c>
      <c r="M474">
        <v>8988.1774343278394</v>
      </c>
      <c r="AA474" s="7" t="s">
        <v>11302</v>
      </c>
      <c r="AB474" s="7" t="str">
        <f>_xlfn.TEXTBEFORE(Table8[[#This Row],[raw]]," ")</f>
        <v>ENZLOAD-GLNTRS_c_FWD-rt5012</v>
      </c>
      <c r="AC474" s="7">
        <f>_xlfn.NUMBERVALUE(_xlfn.TEXTAFTER(Table8[[#This Row],[raw]]," "))</f>
        <v>1.6313656053535799E-7</v>
      </c>
      <c r="AE474" s="1" t="s">
        <v>3241</v>
      </c>
      <c r="AF474" s="1" t="s">
        <v>2778</v>
      </c>
      <c r="AG474" s="9">
        <v>1.1112763326699E-5</v>
      </c>
      <c r="AH474" s="1" t="str">
        <f>_xlfn.TEXTAFTER(Table9[[#This Row],[rxn]],"-",-1)</f>
        <v>rt5817</v>
      </c>
      <c r="AI474" s="1" t="str">
        <f>_xlfn.TEXTAFTER(_xlfn.TEXTBEFORE(Table9[[#This Row],[rxn]],"-"&amp;Table9[[#This Row],[enz]]),"RXN-")</f>
        <v>PNTK_c_FWD</v>
      </c>
      <c r="AJ474" s="1" t="str">
        <f>_xlfn.TEXTBEFORE(Table9[[#This Row],[rxn]],"_",-1)</f>
        <v>RXN-PNTK_c</v>
      </c>
    </row>
    <row r="475" spans="1:36" ht="17" hidden="1" x14ac:dyDescent="0.25">
      <c r="A475" t="s">
        <v>9006</v>
      </c>
      <c r="B475" t="str">
        <f>_xlfn.TEXTAFTER(Table5[[#This Row],[r]],"-",-1)</f>
        <v>rt4274'</v>
      </c>
      <c r="C475" t="str">
        <f>_xlfn.TEXTAFTER(_xlfn.TEXTBEFORE(Table5[[#This Row],[r]],"-"&amp;Table5[[#This Row],[enz]]),"'RXN-")</f>
        <v>ACONT2_m_FWD</v>
      </c>
      <c r="D475">
        <v>11171.708534568001</v>
      </c>
      <c r="E475">
        <f>_xlfn.XLOOKUP(Table5[[#This Row],[r]],Table3[r],Table3[kapp],"")</f>
        <v>8988.1774343278394</v>
      </c>
      <c r="F475">
        <f>Table5[[#This Row],[kapp]]-Table5[[#This Row],[old]]</f>
        <v>2183.5311002401613</v>
      </c>
      <c r="G475" t="str" cm="1">
        <f t="array" ref="G475">IF(ROWS(_xlfn._xlws.FILTER(Table5[r],Table5[enz]=Table5[[#This Row],[enz]]))&gt;1,"many","1")</f>
        <v>many</v>
      </c>
      <c r="H475" t="str" cm="1">
        <f t="array" ref="H475">IF(ROWS(_xlfn._xlws.FILTER(Table5[r],Table5[rxn-no-enz]=Table5[[#This Row],[rxn-no-enz]]))&gt;1,"many","1")</f>
        <v>1</v>
      </c>
      <c r="I475" t="str">
        <f>_xlfn.XLOOKUP(SUBSTITUTE(Table5[[#This Row],[r]],"'",""),Table6[rxn],Table6[rxn],"no")</f>
        <v>no</v>
      </c>
      <c r="J475" t="str" cm="1">
        <f t="array" ref="J475">_xlfn.XLOOKUP(Table5[[#This Row],[r]],"'"&amp;Table6[rxn]&amp;"'",Table6[expected kapp],"")</f>
        <v/>
      </c>
      <c r="L475" t="s">
        <v>9023</v>
      </c>
      <c r="M475">
        <v>8988.1774343278394</v>
      </c>
      <c r="AA475" s="7" t="s">
        <v>11303</v>
      </c>
      <c r="AB475" s="7" t="str">
        <f>_xlfn.TEXTBEFORE(Table8[[#This Row],[raw]]," ")</f>
        <v>ENZLOAD-GLU5K_c_FWD-rt6820</v>
      </c>
      <c r="AC475" s="7">
        <f>_xlfn.NUMBERVALUE(_xlfn.TEXTAFTER(Table8[[#This Row],[raw]]," "))</f>
        <v>4.0610598709980597E-8</v>
      </c>
      <c r="AE475" s="1" t="s">
        <v>3242</v>
      </c>
      <c r="AF475" s="1" t="s">
        <v>2778</v>
      </c>
      <c r="AG475" s="9">
        <v>1.1112763326699E-5</v>
      </c>
      <c r="AH475" s="1" t="str">
        <f>_xlfn.TEXTAFTER(Table9[[#This Row],[rxn]],"-",-1)</f>
        <v>rt3985</v>
      </c>
      <c r="AI475" s="1" t="str">
        <f>_xlfn.TEXTAFTER(_xlfn.TEXTBEFORE(Table9[[#This Row],[rxn]],"-"&amp;Table9[[#This Row],[enz]]),"RXN-")</f>
        <v>PNTOtps_e_FWD</v>
      </c>
      <c r="AJ475" s="1" t="str">
        <f>_xlfn.TEXTBEFORE(Table9[[#This Row],[rxn]],"_",-1)</f>
        <v>RXN-PNTOtps_e</v>
      </c>
    </row>
    <row r="476" spans="1:36" ht="17" hidden="1" x14ac:dyDescent="0.25">
      <c r="A476" t="s">
        <v>9007</v>
      </c>
      <c r="B476" t="str">
        <f>_xlfn.TEXTAFTER(Table5[[#This Row],[r]],"-",-1)</f>
        <v>rt4274'</v>
      </c>
      <c r="C476" t="str">
        <f>_xlfn.TEXTAFTER(_xlfn.TEXTBEFORE(Table5[[#This Row],[r]],"-"&amp;Table5[[#This Row],[enz]]),"'RXN-")</f>
        <v>ACONT2_m_REV</v>
      </c>
      <c r="D476">
        <v>11171.708534568001</v>
      </c>
      <c r="E476">
        <f>_xlfn.XLOOKUP(Table5[[#This Row],[r]],Table3[r],Table3[kapp],"")</f>
        <v>8988.1774343278394</v>
      </c>
      <c r="F476">
        <f>Table5[[#This Row],[kapp]]-Table5[[#This Row],[old]]</f>
        <v>2183.5311002401613</v>
      </c>
      <c r="G476" t="str" cm="1">
        <f t="array" ref="G476">IF(ROWS(_xlfn._xlws.FILTER(Table5[r],Table5[enz]=Table5[[#This Row],[enz]]))&gt;1,"many","1")</f>
        <v>many</v>
      </c>
      <c r="H476" t="str" cm="1">
        <f t="array" ref="H476">IF(ROWS(_xlfn._xlws.FILTER(Table5[r],Table5[rxn-no-enz]=Table5[[#This Row],[rxn-no-enz]]))&gt;1,"many","1")</f>
        <v>1</v>
      </c>
      <c r="I476" t="str">
        <f>_xlfn.XLOOKUP(SUBSTITUTE(Table5[[#This Row],[r]],"'",""),Table6[rxn],Table6[rxn],"no")</f>
        <v>no</v>
      </c>
      <c r="J476" t="str" cm="1">
        <f t="array" ref="J476">_xlfn.XLOOKUP(Table5[[#This Row],[r]],"'"&amp;Table6[rxn]&amp;"'",Table6[expected kapp],"")</f>
        <v/>
      </c>
      <c r="L476" t="s">
        <v>9024</v>
      </c>
      <c r="M476">
        <v>8988.1774343278394</v>
      </c>
      <c r="AA476" s="7" t="s">
        <v>11304</v>
      </c>
      <c r="AB476" s="7" t="str">
        <f>_xlfn.TEXTBEFORE(Table8[[#This Row],[raw]]," ")</f>
        <v>ENZLOAD-GLUDy_c_FWD-rt3880</v>
      </c>
      <c r="AC476" s="7">
        <f>_xlfn.NUMBERVALUE(_xlfn.TEXTAFTER(Table8[[#This Row],[raw]]," "))</f>
        <v>4.1048222646829401E-7</v>
      </c>
      <c r="AE476" s="1" t="s">
        <v>3243</v>
      </c>
      <c r="AF476" s="1" t="s">
        <v>2778</v>
      </c>
      <c r="AG476" s="1">
        <v>0.80401392335788002</v>
      </c>
      <c r="AH476" s="1" t="str">
        <f>_xlfn.TEXTAFTER(Table9[[#This Row],[rxn]],"-",-1)</f>
        <v>rt7511</v>
      </c>
      <c r="AI476" s="1" t="str">
        <f>_xlfn.TEXTAFTER(_xlfn.TEXTBEFORE(Table9[[#This Row],[rxn]],"-"&amp;Table9[[#This Row],[enz]]),"RXN-")</f>
        <v>PPA_c_FWD</v>
      </c>
      <c r="AJ476" s="1" t="str">
        <f>_xlfn.TEXTBEFORE(Table9[[#This Row],[rxn]],"_",-1)</f>
        <v>RXN-PPA_c</v>
      </c>
    </row>
    <row r="477" spans="1:36" ht="17" hidden="1" x14ac:dyDescent="0.25">
      <c r="A477" t="s">
        <v>9008</v>
      </c>
      <c r="B477" t="str">
        <f>_xlfn.TEXTAFTER(Table5[[#This Row],[r]],"-",-1)</f>
        <v>rt3256'</v>
      </c>
      <c r="C477" t="str">
        <f>_xlfn.TEXTAFTER(_xlfn.TEXTBEFORE(Table5[[#This Row],[r]],"-"&amp;Table5[[#This Row],[enz]]),"'RXN-")</f>
        <v>ACONTa_m_FWD</v>
      </c>
      <c r="D477">
        <v>11171.708534568001</v>
      </c>
      <c r="E477">
        <f>_xlfn.XLOOKUP(Table5[[#This Row],[r]],Table3[r],Table3[kapp],"")</f>
        <v>8988.1774343278394</v>
      </c>
      <c r="F477">
        <f>Table5[[#This Row],[kapp]]-Table5[[#This Row],[old]]</f>
        <v>2183.5311002401613</v>
      </c>
      <c r="G477" t="str" cm="1">
        <f t="array" ref="G477">IF(ROWS(_xlfn._xlws.FILTER(Table5[r],Table5[enz]=Table5[[#This Row],[enz]]))&gt;1,"many","1")</f>
        <v>many</v>
      </c>
      <c r="H477" t="str" cm="1">
        <f t="array" ref="H477">IF(ROWS(_xlfn._xlws.FILTER(Table5[r],Table5[rxn-no-enz]=Table5[[#This Row],[rxn-no-enz]]))&gt;1,"many","1")</f>
        <v>many</v>
      </c>
      <c r="I477" t="str">
        <f>_xlfn.XLOOKUP(SUBSTITUTE(Table5[[#This Row],[r]],"'",""),Table6[rxn],Table6[rxn],"no")</f>
        <v>no</v>
      </c>
      <c r="J477" t="str" cm="1">
        <f t="array" ref="J477">_xlfn.XLOOKUP(Table5[[#This Row],[r]],"'"&amp;Table6[rxn]&amp;"'",Table6[expected kapp],"")</f>
        <v/>
      </c>
      <c r="L477" t="s">
        <v>9025</v>
      </c>
      <c r="M477">
        <v>8988.1774343278394</v>
      </c>
      <c r="AA477" s="7" t="s">
        <v>11305</v>
      </c>
      <c r="AB477" s="7" t="str">
        <f>_xlfn.TEXTBEFORE(Table8[[#This Row],[raw]]," ")</f>
        <v>ENZLOAD-GLUPRT_c_FWD-rt6932</v>
      </c>
      <c r="AC477" s="7">
        <f>_xlfn.NUMBERVALUE(_xlfn.TEXTAFTER(Table8[[#This Row],[raw]]," "))</f>
        <v>1.3591674062895499E-7</v>
      </c>
      <c r="AE477" s="1" t="s">
        <v>3244</v>
      </c>
      <c r="AF477" s="1" t="s">
        <v>2778</v>
      </c>
      <c r="AG477" s="9">
        <v>1.1113102489918901E-5</v>
      </c>
      <c r="AH477" s="1" t="str">
        <f>_xlfn.TEXTAFTER(Table9[[#This Row],[rxn]],"-",-1)</f>
        <v>rt6350</v>
      </c>
      <c r="AI477" s="1" t="str">
        <f>_xlfn.TEXTAFTER(_xlfn.TEXTBEFORE(Table9[[#This Row],[rxn]],"-"&amp;Table9[[#This Row],[enz]]),"RXN-")</f>
        <v>PPBNGD_c_FWD</v>
      </c>
      <c r="AJ477" s="1" t="str">
        <f>_xlfn.TEXTBEFORE(Table9[[#This Row],[rxn]],"_",-1)</f>
        <v>RXN-PPBNGD_c</v>
      </c>
    </row>
    <row r="478" spans="1:36" ht="17" hidden="1" x14ac:dyDescent="0.25">
      <c r="A478" t="s">
        <v>9009</v>
      </c>
      <c r="B478" t="str">
        <f>_xlfn.TEXTAFTER(Table5[[#This Row],[r]],"-",-1)</f>
        <v>rt3256'</v>
      </c>
      <c r="C478" t="str">
        <f>_xlfn.TEXTAFTER(_xlfn.TEXTBEFORE(Table5[[#This Row],[r]],"-"&amp;Table5[[#This Row],[enz]]),"'RXN-")</f>
        <v>ACONTa_m_REV</v>
      </c>
      <c r="D478">
        <v>11171.708534568001</v>
      </c>
      <c r="E478">
        <f>_xlfn.XLOOKUP(Table5[[#This Row],[r]],Table3[r],Table3[kapp],"")</f>
        <v>8988.1774343278394</v>
      </c>
      <c r="F478">
        <f>Table5[[#This Row],[kapp]]-Table5[[#This Row],[old]]</f>
        <v>2183.5311002401613</v>
      </c>
      <c r="G478" t="str" cm="1">
        <f t="array" ref="G478">IF(ROWS(_xlfn._xlws.FILTER(Table5[r],Table5[enz]=Table5[[#This Row],[enz]]))&gt;1,"many","1")</f>
        <v>many</v>
      </c>
      <c r="H478" t="str" cm="1">
        <f t="array" ref="H478">IF(ROWS(_xlfn._xlws.FILTER(Table5[r],Table5[rxn-no-enz]=Table5[[#This Row],[rxn-no-enz]]))&gt;1,"many","1")</f>
        <v>many</v>
      </c>
      <c r="I478" t="str">
        <f>_xlfn.XLOOKUP(SUBSTITUTE(Table5[[#This Row],[r]],"'",""),Table6[rxn],Table6[rxn],"no")</f>
        <v>no</v>
      </c>
      <c r="J478" t="str" cm="1">
        <f t="array" ref="J478">_xlfn.XLOOKUP(Table5[[#This Row],[r]],"'"&amp;Table6[rxn]&amp;"'",Table6[expected kapp],"")</f>
        <v/>
      </c>
      <c r="L478" t="s">
        <v>9026</v>
      </c>
      <c r="M478">
        <v>8988.1774343278394</v>
      </c>
      <c r="AA478" s="7" t="s">
        <v>11306</v>
      </c>
      <c r="AB478" s="7" t="str">
        <f>_xlfn.TEXTBEFORE(Table8[[#This Row],[raw]]," ")</f>
        <v>ENZLOAD-GLUt_c_m_FWD-rt8431</v>
      </c>
      <c r="AC478" s="7">
        <f>_xlfn.NUMBERVALUE(_xlfn.TEXTAFTER(Table8[[#This Row],[raw]]," "))</f>
        <v>7.7809699882783601E-8</v>
      </c>
      <c r="AE478" s="1" t="s">
        <v>3245</v>
      </c>
      <c r="AF478" s="1" t="s">
        <v>2778</v>
      </c>
      <c r="AG478" s="9">
        <v>4.4452409959675E-5</v>
      </c>
      <c r="AH478" s="1" t="str">
        <f>_xlfn.TEXTAFTER(Table9[[#This Row],[rxn]],"-",-1)</f>
        <v>rt5026</v>
      </c>
      <c r="AI478" s="1" t="str">
        <f>_xlfn.TEXTAFTER(_xlfn.TEXTBEFORE(Table9[[#This Row],[rxn]],"-"&amp;Table9[[#This Row],[enz]]),"RXN-")</f>
        <v>PPBNGS_1_c_FWD</v>
      </c>
      <c r="AJ478" s="1" t="str">
        <f>_xlfn.TEXTBEFORE(Table9[[#This Row],[rxn]],"_",-1)</f>
        <v>RXN-PPBNGS_1_c</v>
      </c>
    </row>
    <row r="479" spans="1:36" ht="17" hidden="1" x14ac:dyDescent="0.25">
      <c r="A479" t="s">
        <v>9010</v>
      </c>
      <c r="B479" t="str">
        <f>_xlfn.TEXTAFTER(Table5[[#This Row],[r]],"-",-1)</f>
        <v>rt6232'</v>
      </c>
      <c r="C479" t="str">
        <f>_xlfn.TEXTAFTER(_xlfn.TEXTBEFORE(Table5[[#This Row],[r]],"-"&amp;Table5[[#This Row],[enz]]),"'RXN-")</f>
        <v>ACONTa_m_REV</v>
      </c>
      <c r="D479">
        <v>11171.708534568001</v>
      </c>
      <c r="E479">
        <f>_xlfn.XLOOKUP(Table5[[#This Row],[r]],Table3[r],Table3[kapp],"")</f>
        <v>8988.1774343278394</v>
      </c>
      <c r="F479">
        <f>Table5[[#This Row],[kapp]]-Table5[[#This Row],[old]]</f>
        <v>2183.5311002401613</v>
      </c>
      <c r="G479" t="str" cm="1">
        <f t="array" ref="G479">IF(ROWS(_xlfn._xlws.FILTER(Table5[r],Table5[enz]=Table5[[#This Row],[enz]]))&gt;1,"many","1")</f>
        <v>many</v>
      </c>
      <c r="H479" t="str" cm="1">
        <f t="array" ref="H479">IF(ROWS(_xlfn._xlws.FILTER(Table5[r],Table5[rxn-no-enz]=Table5[[#This Row],[rxn-no-enz]]))&gt;1,"many","1")</f>
        <v>many</v>
      </c>
      <c r="I479" t="str">
        <f>_xlfn.XLOOKUP(SUBSTITUTE(Table5[[#This Row],[r]],"'",""),Table6[rxn],Table6[rxn],"no")</f>
        <v>no</v>
      </c>
      <c r="J479" t="str" cm="1">
        <f t="array" ref="J479">_xlfn.XLOOKUP(Table5[[#This Row],[r]],"'"&amp;Table6[rxn]&amp;"'",Table6[expected kapp],"")</f>
        <v/>
      </c>
      <c r="L479" t="s">
        <v>9027</v>
      </c>
      <c r="M479">
        <v>8988.1774343278394</v>
      </c>
      <c r="AA479" s="7" t="s">
        <v>11307</v>
      </c>
      <c r="AB479" s="7" t="str">
        <f>_xlfn.TEXTBEFORE(Table8[[#This Row],[raw]]," ")</f>
        <v>ENZLOAD-GLUTRS_c_FWD-rt2385</v>
      </c>
      <c r="AC479" s="7">
        <f>_xlfn.NUMBERVALUE(_xlfn.TEXTAFTER(Table8[[#This Row],[raw]]," "))</f>
        <v>2.7404512508722702E-7</v>
      </c>
      <c r="AE479" s="1" t="s">
        <v>3246</v>
      </c>
      <c r="AF479" s="1" t="s">
        <v>2778</v>
      </c>
      <c r="AG479" s="9">
        <v>1.1112763326699E-5</v>
      </c>
      <c r="AH479" s="1" t="str">
        <f>_xlfn.TEXTAFTER(Table9[[#This Row],[rxn]],"-",-1)</f>
        <v>rt0168</v>
      </c>
      <c r="AI479" s="1" t="str">
        <f>_xlfn.TEXTAFTER(_xlfn.TEXTBEFORE(Table9[[#This Row],[rxn]],"-"&amp;Table9[[#This Row],[enz]]),"RXN-")</f>
        <v>PPCDC_c_FWD</v>
      </c>
      <c r="AJ479" s="1" t="str">
        <f>_xlfn.TEXTBEFORE(Table9[[#This Row],[rxn]],"_",-1)</f>
        <v>RXN-PPCDC_c</v>
      </c>
    </row>
    <row r="480" spans="1:36" ht="17" hidden="1" x14ac:dyDescent="0.25">
      <c r="A480" t="s">
        <v>9011</v>
      </c>
      <c r="B480" t="str">
        <f>_xlfn.TEXTAFTER(Table5[[#This Row],[r]],"-",-1)</f>
        <v>rt3256'</v>
      </c>
      <c r="C480" t="str">
        <f>_xlfn.TEXTAFTER(_xlfn.TEXTBEFORE(Table5[[#This Row],[r]],"-"&amp;Table5[[#This Row],[enz]]),"'RXN-")</f>
        <v>ACONTb_m_FWD</v>
      </c>
      <c r="D480">
        <v>11171.708534568001</v>
      </c>
      <c r="E480">
        <f>_xlfn.XLOOKUP(Table5[[#This Row],[r]],Table3[r],Table3[kapp],"")</f>
        <v>8988.1774343278394</v>
      </c>
      <c r="F480">
        <f>Table5[[#This Row],[kapp]]-Table5[[#This Row],[old]]</f>
        <v>2183.5311002401613</v>
      </c>
      <c r="G480" t="str" cm="1">
        <f t="array" ref="G480">IF(ROWS(_xlfn._xlws.FILTER(Table5[r],Table5[enz]=Table5[[#This Row],[enz]]))&gt;1,"many","1")</f>
        <v>many</v>
      </c>
      <c r="H480" t="str" cm="1">
        <f t="array" ref="H480">IF(ROWS(_xlfn._xlws.FILTER(Table5[r],Table5[rxn-no-enz]=Table5[[#This Row],[rxn-no-enz]]))&gt;1,"many","1")</f>
        <v>many</v>
      </c>
      <c r="I480" t="str">
        <f>_xlfn.XLOOKUP(SUBSTITUTE(Table5[[#This Row],[r]],"'",""),Table6[rxn],Table6[rxn],"no")</f>
        <v>no</v>
      </c>
      <c r="J480" t="str" cm="1">
        <f t="array" ref="J480">_xlfn.XLOOKUP(Table5[[#This Row],[r]],"'"&amp;Table6[rxn]&amp;"'",Table6[expected kapp],"")</f>
        <v/>
      </c>
      <c r="L480" t="s">
        <v>9028</v>
      </c>
      <c r="M480">
        <v>8988.1774343278394</v>
      </c>
      <c r="AA480" s="7" t="s">
        <v>11308</v>
      </c>
      <c r="AB480" s="7" t="str">
        <f>_xlfn.TEXTBEFORE(Table8[[#This Row],[raw]]," ")</f>
        <v>ENZLOAD-GLYCL_m_FWD-GCV123LPD1</v>
      </c>
      <c r="AC480" s="7">
        <f>_xlfn.NUMBERVALUE(_xlfn.TEXTAFTER(Table8[[#This Row],[raw]]," "))</f>
        <v>2.6066119818571198E-7</v>
      </c>
      <c r="AE480" s="1" t="s">
        <v>3247</v>
      </c>
      <c r="AF480" s="1" t="s">
        <v>2778</v>
      </c>
      <c r="AG480" s="1">
        <v>2.6060254486660099E-2</v>
      </c>
      <c r="AH480" s="1" t="str">
        <f>_xlfn.TEXTAFTER(Table9[[#This Row],[rxn]],"-",-1)</f>
        <v>SPONT</v>
      </c>
      <c r="AI480" s="1" t="str">
        <f>_xlfn.TEXTAFTER(_xlfn.TEXTBEFORE(Table9[[#This Row],[rxn]],"-"&amp;Table9[[#This Row],[enz]]),"RXN-")</f>
        <v>PPIt_c_l_REV</v>
      </c>
      <c r="AJ480" s="1" t="str">
        <f>_xlfn.TEXTBEFORE(Table9[[#This Row],[rxn]],"_",-1)</f>
        <v>RXN-PPIt_c_l</v>
      </c>
    </row>
    <row r="481" spans="1:36" ht="17" hidden="1" x14ac:dyDescent="0.25">
      <c r="A481" t="s">
        <v>9012</v>
      </c>
      <c r="B481" t="str">
        <f>_xlfn.TEXTAFTER(Table5[[#This Row],[r]],"-",-1)</f>
        <v>rt3256'</v>
      </c>
      <c r="C481" t="str">
        <f>_xlfn.TEXTAFTER(_xlfn.TEXTBEFORE(Table5[[#This Row],[r]],"-"&amp;Table5[[#This Row],[enz]]),"'RXN-")</f>
        <v>ACONTb_m_REV</v>
      </c>
      <c r="D481">
        <v>11171.708534568001</v>
      </c>
      <c r="E481">
        <f>_xlfn.XLOOKUP(Table5[[#This Row],[r]],Table3[r],Table3[kapp],"")</f>
        <v>8988.1774343278394</v>
      </c>
      <c r="F481">
        <f>Table5[[#This Row],[kapp]]-Table5[[#This Row],[old]]</f>
        <v>2183.5311002401613</v>
      </c>
      <c r="G481" t="str" cm="1">
        <f t="array" ref="G481">IF(ROWS(_xlfn._xlws.FILTER(Table5[r],Table5[enz]=Table5[[#This Row],[enz]]))&gt;1,"many","1")</f>
        <v>many</v>
      </c>
      <c r="H481" t="str" cm="1">
        <f t="array" ref="H481">IF(ROWS(_xlfn._xlws.FILTER(Table5[r],Table5[rxn-no-enz]=Table5[[#This Row],[rxn-no-enz]]))&gt;1,"many","1")</f>
        <v>many</v>
      </c>
      <c r="I481" t="str">
        <f>_xlfn.XLOOKUP(SUBSTITUTE(Table5[[#This Row],[r]],"'",""),Table6[rxn],Table6[rxn],"no")</f>
        <v>no</v>
      </c>
      <c r="J481" t="str" cm="1">
        <f t="array" ref="J481">_xlfn.XLOOKUP(Table5[[#This Row],[r]],"'"&amp;Table6[rxn]&amp;"'",Table6[expected kapp],"")</f>
        <v/>
      </c>
      <c r="L481" t="s">
        <v>9029</v>
      </c>
      <c r="M481">
        <v>8988.1774343278394</v>
      </c>
      <c r="AA481" s="7" t="s">
        <v>11309</v>
      </c>
      <c r="AB481" s="7" t="str">
        <f>_xlfn.TEXTBEFORE(Table8[[#This Row],[raw]]," ")</f>
        <v>ENZLOAD-GLYK_c_FWD-rt2654</v>
      </c>
      <c r="AC481" s="7">
        <f>_xlfn.NUMBERVALUE(_xlfn.TEXTAFTER(Table8[[#This Row],[raw]]," "))</f>
        <v>9.1882566140004306E-8</v>
      </c>
      <c r="AE481" s="1" t="s">
        <v>3248</v>
      </c>
      <c r="AF481" s="1" t="s">
        <v>2778</v>
      </c>
      <c r="AG481" s="9">
        <v>1.1112597611966899E-5</v>
      </c>
      <c r="AH481" s="1" t="str">
        <f>_xlfn.TEXTAFTER(Table9[[#This Row],[rxn]],"-",-1)</f>
        <v>SPONT</v>
      </c>
      <c r="AI481" s="1" t="str">
        <f>_xlfn.TEXTAFTER(_xlfn.TEXTBEFORE(Table9[[#This Row],[rxn]],"-"&amp;Table9[[#This Row],[enz]]),"RXN-")</f>
        <v>PPIt_c_m_REV</v>
      </c>
      <c r="AJ481" s="1" t="str">
        <f>_xlfn.TEXTBEFORE(Table9[[#This Row],[rxn]],"_",-1)</f>
        <v>RXN-PPIt_c_m</v>
      </c>
    </row>
    <row r="482" spans="1:36" ht="17" hidden="1" x14ac:dyDescent="0.25">
      <c r="A482" t="s">
        <v>9013</v>
      </c>
      <c r="B482" t="str">
        <f>_xlfn.TEXTAFTER(Table5[[#This Row],[r]],"-",-1)</f>
        <v>rt6232'</v>
      </c>
      <c r="C482" t="str">
        <f>_xlfn.TEXTAFTER(_xlfn.TEXTBEFORE(Table5[[#This Row],[r]],"-"&amp;Table5[[#This Row],[enz]]),"'RXN-")</f>
        <v>ACONTb_m_REV</v>
      </c>
      <c r="D482">
        <v>11171.708534568001</v>
      </c>
      <c r="E482">
        <f>_xlfn.XLOOKUP(Table5[[#This Row],[r]],Table3[r],Table3[kapp],"")</f>
        <v>8988.1774343278394</v>
      </c>
      <c r="F482">
        <f>Table5[[#This Row],[kapp]]-Table5[[#This Row],[old]]</f>
        <v>2183.5311002401613</v>
      </c>
      <c r="G482" t="str" cm="1">
        <f t="array" ref="G482">IF(ROWS(_xlfn._xlws.FILTER(Table5[r],Table5[enz]=Table5[[#This Row],[enz]]))&gt;1,"many","1")</f>
        <v>many</v>
      </c>
      <c r="H482" t="str" cm="1">
        <f t="array" ref="H482">IF(ROWS(_xlfn._xlws.FILTER(Table5[r],Table5[rxn-no-enz]=Table5[[#This Row],[rxn-no-enz]]))&gt;1,"many","1")</f>
        <v>many</v>
      </c>
      <c r="I482" t="str">
        <f>_xlfn.XLOOKUP(SUBSTITUTE(Table5[[#This Row],[r]],"'",""),Table6[rxn],Table6[rxn],"no")</f>
        <v>no</v>
      </c>
      <c r="J482" t="str" cm="1">
        <f t="array" ref="J482">_xlfn.XLOOKUP(Table5[[#This Row],[r]],"'"&amp;Table6[rxn]&amp;"'",Table6[expected kapp],"")</f>
        <v/>
      </c>
      <c r="L482" t="s">
        <v>9030</v>
      </c>
      <c r="M482">
        <v>8988.1774343278394</v>
      </c>
      <c r="AA482" s="7" t="s">
        <v>11310</v>
      </c>
      <c r="AB482" s="7" t="str">
        <f>_xlfn.TEXTBEFORE(Table8[[#This Row],[raw]]," ")</f>
        <v>ENZLOAD-GLYt_c_m_FWD-rt0066</v>
      </c>
      <c r="AC482" s="7">
        <f>_xlfn.NUMBERVALUE(_xlfn.TEXTAFTER(Table8[[#This Row],[raw]]," "))</f>
        <v>1.48410305064765E-8</v>
      </c>
      <c r="AE482" s="1" t="s">
        <v>3249</v>
      </c>
      <c r="AF482" s="1" t="s">
        <v>2778</v>
      </c>
      <c r="AG482" s="1">
        <v>1.7159404134580999E-2</v>
      </c>
      <c r="AH482" s="1" t="str">
        <f>_xlfn.TEXTAFTER(Table9[[#This Row],[rxn]],"-",-1)</f>
        <v>SPONT</v>
      </c>
      <c r="AI482" s="1" t="str">
        <f>_xlfn.TEXTAFTER(_xlfn.TEXTBEFORE(Table9[[#This Row],[rxn]],"-"&amp;Table9[[#This Row],[enz]]),"RXN-")</f>
        <v>PPIt_c_rm_REV</v>
      </c>
      <c r="AJ482" s="1" t="str">
        <f>_xlfn.TEXTBEFORE(Table9[[#This Row],[rxn]],"_",-1)</f>
        <v>RXN-PPIt_c_rm</v>
      </c>
    </row>
    <row r="483" spans="1:36" ht="17" hidden="1" x14ac:dyDescent="0.25">
      <c r="A483" t="s">
        <v>9014</v>
      </c>
      <c r="B483" t="str">
        <f>_xlfn.TEXTAFTER(Table5[[#This Row],[r]],"-",-1)</f>
        <v>rt1163'</v>
      </c>
      <c r="C483" t="str">
        <f>_xlfn.TEXTAFTER(_xlfn.TEXTBEFORE(Table5[[#This Row],[r]],"-"&amp;Table5[[#This Row],[enz]]),"'RXN-")</f>
        <v>ACP1_e_FWD</v>
      </c>
      <c r="D483">
        <v>11171.708534568001</v>
      </c>
      <c r="E483">
        <f>_xlfn.XLOOKUP(Table5[[#This Row],[r]],Table3[r],Table3[kapp],"")</f>
        <v>8988.1774343278394</v>
      </c>
      <c r="F483">
        <f>Table5[[#This Row],[kapp]]-Table5[[#This Row],[old]]</f>
        <v>2183.5311002401613</v>
      </c>
      <c r="G483" t="str" cm="1">
        <f t="array" ref="G483">IF(ROWS(_xlfn._xlws.FILTER(Table5[r],Table5[enz]=Table5[[#This Row],[enz]]))&gt;1,"many","1")</f>
        <v>1</v>
      </c>
      <c r="H483" t="str" cm="1">
        <f t="array" ref="H483">IF(ROWS(_xlfn._xlws.FILTER(Table5[r],Table5[rxn-no-enz]=Table5[[#This Row],[rxn-no-enz]]))&gt;1,"many","1")</f>
        <v>many</v>
      </c>
      <c r="I483" t="str">
        <f>_xlfn.XLOOKUP(SUBSTITUTE(Table5[[#This Row],[r]],"'",""),Table6[rxn],Table6[rxn],"no")</f>
        <v>no</v>
      </c>
      <c r="J483" t="str" cm="1">
        <f t="array" ref="J483">_xlfn.XLOOKUP(Table5[[#This Row],[r]],"'"&amp;Table6[rxn]&amp;"'",Table6[expected kapp],"")</f>
        <v/>
      </c>
      <c r="L483" t="s">
        <v>9031</v>
      </c>
      <c r="M483">
        <v>8988.1774343278394</v>
      </c>
      <c r="AA483" s="7" t="s">
        <v>11311</v>
      </c>
      <c r="AB483" s="7" t="str">
        <f>_xlfn.TEXTBEFORE(Table8[[#This Row],[raw]]," ")</f>
        <v>ENZLOAD-GLYTRS_c_FWD-rt7136</v>
      </c>
      <c r="AC483" s="7">
        <f>_xlfn.NUMBERVALUE(_xlfn.TEXTAFTER(Table8[[#This Row],[raw]]," "))</f>
        <v>3.98161349993895E-7</v>
      </c>
      <c r="AE483" s="1" t="s">
        <v>3250</v>
      </c>
      <c r="AF483" s="1" t="s">
        <v>2778</v>
      </c>
      <c r="AG483" s="9">
        <v>1.1112763326699E-5</v>
      </c>
      <c r="AH483" s="1" t="str">
        <f>_xlfn.TEXTAFTER(Table9[[#This Row],[rxn]],"-",-1)</f>
        <v>rt0510</v>
      </c>
      <c r="AI483" s="1" t="str">
        <f>_xlfn.TEXTAFTER(_xlfn.TEXTBEFORE(Table9[[#This Row],[rxn]],"-"&amp;Table9[[#This Row],[enz]]),"RXN-")</f>
        <v>PPNCL2_c_FWD</v>
      </c>
      <c r="AJ483" s="1" t="str">
        <f>_xlfn.TEXTBEFORE(Table9[[#This Row],[rxn]],"_",-1)</f>
        <v>RXN-PPNCL2_c</v>
      </c>
    </row>
    <row r="484" spans="1:36" ht="17" hidden="1" x14ac:dyDescent="0.25">
      <c r="A484" t="s">
        <v>9015</v>
      </c>
      <c r="B484" t="str">
        <f>_xlfn.TEXTAFTER(Table5[[#This Row],[r]],"-",-1)</f>
        <v>rt5051'</v>
      </c>
      <c r="C484" t="str">
        <f>_xlfn.TEXTAFTER(_xlfn.TEXTBEFORE(Table5[[#This Row],[r]],"-"&amp;Table5[[#This Row],[enz]]),"'RXN-")</f>
        <v>ACP1_e_FWD</v>
      </c>
      <c r="D484">
        <v>11171.708534568001</v>
      </c>
      <c r="E484">
        <f>_xlfn.XLOOKUP(Table5[[#This Row],[r]],Table3[r],Table3[kapp],"")</f>
        <v>8988.1774343278394</v>
      </c>
      <c r="F484">
        <f>Table5[[#This Row],[kapp]]-Table5[[#This Row],[old]]</f>
        <v>2183.5311002401613</v>
      </c>
      <c r="G484" t="str" cm="1">
        <f t="array" ref="G484">IF(ROWS(_xlfn._xlws.FILTER(Table5[r],Table5[enz]=Table5[[#This Row],[enz]]))&gt;1,"many","1")</f>
        <v>1</v>
      </c>
      <c r="H484" t="str" cm="1">
        <f t="array" ref="H484">IF(ROWS(_xlfn._xlws.FILTER(Table5[r],Table5[rxn-no-enz]=Table5[[#This Row],[rxn-no-enz]]))&gt;1,"many","1")</f>
        <v>many</v>
      </c>
      <c r="I484" t="str">
        <f>_xlfn.XLOOKUP(SUBSTITUTE(Table5[[#This Row],[r]],"'",""),Table6[rxn],Table6[rxn],"no")</f>
        <v>no</v>
      </c>
      <c r="J484" t="str" cm="1">
        <f t="array" ref="J484">_xlfn.XLOOKUP(Table5[[#This Row],[r]],"'"&amp;Table6[rxn]&amp;"'",Table6[expected kapp],"")</f>
        <v/>
      </c>
      <c r="L484" t="s">
        <v>9032</v>
      </c>
      <c r="M484">
        <v>8988.1774343278394</v>
      </c>
      <c r="AA484" s="7" t="s">
        <v>11312</v>
      </c>
      <c r="AB484" s="7" t="str">
        <f>_xlfn.TEXTBEFORE(Table8[[#This Row],[raw]]," ")</f>
        <v>ENZLOAD-GMPS2_c_FWD-rt7388</v>
      </c>
      <c r="AC484" s="7">
        <f>_xlfn.NUMBERVALUE(_xlfn.TEXTAFTER(Table8[[#This Row],[raw]]," "))</f>
        <v>4.3327610665789598E-7</v>
      </c>
      <c r="AE484" s="1" t="s">
        <v>3251</v>
      </c>
      <c r="AF484" s="1" t="s">
        <v>2778</v>
      </c>
      <c r="AG484" s="1">
        <v>7.5256923245589297E-3</v>
      </c>
      <c r="AH484" s="1" t="str">
        <f>_xlfn.TEXTAFTER(Table9[[#This Row],[rxn]],"-",-1)</f>
        <v>rt7857</v>
      </c>
      <c r="AI484" s="1" t="str">
        <f>_xlfn.TEXTAFTER(_xlfn.TEXTBEFORE(Table9[[#This Row],[rxn]],"-"&amp;Table9[[#This Row],[enz]]),"RXN-")</f>
        <v>PPND2_c_FWD</v>
      </c>
      <c r="AJ484" s="1" t="str">
        <f>_xlfn.TEXTBEFORE(Table9[[#This Row],[rxn]],"_",-1)</f>
        <v>RXN-PPND2_c</v>
      </c>
    </row>
    <row r="485" spans="1:36" ht="17" hidden="1" x14ac:dyDescent="0.25">
      <c r="A485" t="s">
        <v>9016</v>
      </c>
      <c r="B485" t="str">
        <f>_xlfn.TEXTAFTER(Table5[[#This Row],[r]],"-",-1)</f>
        <v>rt0245'</v>
      </c>
      <c r="C485" t="str">
        <f>_xlfn.TEXTAFTER(_xlfn.TEXTBEFORE(Table5[[#This Row],[r]],"-"&amp;Table5[[#This Row],[enz]]),"'RXN-")</f>
        <v>ACPCS_c_FWD</v>
      </c>
      <c r="D485">
        <v>11171.708534568001</v>
      </c>
      <c r="E485">
        <f>_xlfn.XLOOKUP(Table5[[#This Row],[r]],Table3[r],Table3[kapp],"")</f>
        <v>8988.1774343278394</v>
      </c>
      <c r="F485">
        <f>Table5[[#This Row],[kapp]]-Table5[[#This Row],[old]]</f>
        <v>2183.5311002401613</v>
      </c>
      <c r="G485" t="str" cm="1">
        <f t="array" ref="G485">IF(ROWS(_xlfn._xlws.FILTER(Table5[r],Table5[enz]=Table5[[#This Row],[enz]]))&gt;1,"many","1")</f>
        <v>many</v>
      </c>
      <c r="H485" t="str" cm="1">
        <f t="array" ref="H485">IF(ROWS(_xlfn._xlws.FILTER(Table5[r],Table5[rxn-no-enz]=Table5[[#This Row],[rxn-no-enz]]))&gt;1,"many","1")</f>
        <v>1</v>
      </c>
      <c r="I485" t="str">
        <f>_xlfn.XLOOKUP(SUBSTITUTE(Table5[[#This Row],[r]],"'",""),Table6[rxn],Table6[rxn],"no")</f>
        <v>no</v>
      </c>
      <c r="J485" t="str" cm="1">
        <f t="array" ref="J485">_xlfn.XLOOKUP(Table5[[#This Row],[r]],"'"&amp;Table6[rxn]&amp;"'",Table6[expected kapp],"")</f>
        <v/>
      </c>
      <c r="L485" t="s">
        <v>9033</v>
      </c>
      <c r="M485">
        <v>8988.1774343278394</v>
      </c>
      <c r="AA485" s="7" t="s">
        <v>11313</v>
      </c>
      <c r="AB485" s="7" t="str">
        <f>_xlfn.TEXTBEFORE(Table8[[#This Row],[raw]]," ")</f>
        <v>ENZLOAD-GPIA1_c_FWD-GPIA1CPLX1</v>
      </c>
      <c r="AC485" s="7">
        <f>_xlfn.NUMBERVALUE(_xlfn.TEXTAFTER(Table8[[#This Row],[raw]]," "))</f>
        <v>0</v>
      </c>
      <c r="AE485" s="1" t="s">
        <v>3252</v>
      </c>
      <c r="AF485" s="1" t="s">
        <v>2778</v>
      </c>
      <c r="AG485" s="1">
        <v>1.1386089412391999E-2</v>
      </c>
      <c r="AH485" s="1" t="str">
        <f>_xlfn.TEXTAFTER(Table9[[#This Row],[rxn]],"-",-1)</f>
        <v>rt5827</v>
      </c>
      <c r="AI485" s="1" t="str">
        <f>_xlfn.TEXTAFTER(_xlfn.TEXTBEFORE(Table9[[#This Row],[rxn]],"-"&amp;Table9[[#This Row],[enz]]),"RXN-")</f>
        <v>PPNDH_c_FWD</v>
      </c>
      <c r="AJ485" s="1" t="str">
        <f>_xlfn.TEXTBEFORE(Table9[[#This Row],[rxn]],"_",-1)</f>
        <v>RXN-PPNDH_c</v>
      </c>
    </row>
    <row r="486" spans="1:36" ht="17" hidden="1" x14ac:dyDescent="0.25">
      <c r="A486" t="s">
        <v>9017</v>
      </c>
      <c r="B486" t="str">
        <f>_xlfn.TEXTAFTER(Table5[[#This Row],[r]],"-",-1)</f>
        <v>rt0245'</v>
      </c>
      <c r="C486" t="str">
        <f>_xlfn.TEXTAFTER(_xlfn.TEXTBEFORE(Table5[[#This Row],[r]],"-"&amp;Table5[[#This Row],[enz]]),"'RXN-")</f>
        <v>ACPCS_c_REV</v>
      </c>
      <c r="D486">
        <v>11171.708534568001</v>
      </c>
      <c r="E486">
        <f>_xlfn.XLOOKUP(Table5[[#This Row],[r]],Table3[r],Table3[kapp],"")</f>
        <v>8988.1774343278394</v>
      </c>
      <c r="F486">
        <f>Table5[[#This Row],[kapp]]-Table5[[#This Row],[old]]</f>
        <v>2183.5311002401613</v>
      </c>
      <c r="G486" t="str" cm="1">
        <f t="array" ref="G486">IF(ROWS(_xlfn._xlws.FILTER(Table5[r],Table5[enz]=Table5[[#This Row],[enz]]))&gt;1,"many","1")</f>
        <v>many</v>
      </c>
      <c r="H486" t="str" cm="1">
        <f t="array" ref="H486">IF(ROWS(_xlfn._xlws.FILTER(Table5[r],Table5[rxn-no-enz]=Table5[[#This Row],[rxn-no-enz]]))&gt;1,"many","1")</f>
        <v>1</v>
      </c>
      <c r="I486" t="str">
        <f>_xlfn.XLOOKUP(SUBSTITUTE(Table5[[#This Row],[r]],"'",""),Table6[rxn],Table6[rxn],"no")</f>
        <v>no</v>
      </c>
      <c r="J486" t="str" cm="1">
        <f t="array" ref="J486">_xlfn.XLOOKUP(Table5[[#This Row],[r]],"'"&amp;Table6[rxn]&amp;"'",Table6[expected kapp],"")</f>
        <v/>
      </c>
      <c r="L486" t="s">
        <v>8300</v>
      </c>
      <c r="M486">
        <v>241792.896343325</v>
      </c>
      <c r="AA486" s="7" t="s">
        <v>11314</v>
      </c>
      <c r="AB486" s="7" t="str">
        <f>_xlfn.TEXTBEFORE(Table8[[#This Row],[raw]]," ")</f>
        <v>ENZLOAD-GPIA10a_r_FWD-rt5724</v>
      </c>
      <c r="AC486" s="7">
        <f>_xlfn.NUMBERVALUE(_xlfn.TEXTAFTER(Table8[[#This Row],[raw]]," "))</f>
        <v>0</v>
      </c>
      <c r="AE486" s="1" t="s">
        <v>3253</v>
      </c>
      <c r="AF486" s="1" t="s">
        <v>2778</v>
      </c>
      <c r="AG486" s="9">
        <v>1.1112597611966899E-5</v>
      </c>
      <c r="AH486" s="1" t="str">
        <f>_xlfn.TEXTAFTER(Table9[[#This Row],[rxn]],"-",-1)</f>
        <v>SPONT</v>
      </c>
      <c r="AI486" s="1" t="str">
        <f>_xlfn.TEXTAFTER(_xlfn.TEXTBEFORE(Table9[[#This Row],[rxn]],"-"&amp;Table9[[#This Row],[enz]]),"RXN-")</f>
        <v>PPPG9t_c_m_FWD</v>
      </c>
      <c r="AJ486" s="1" t="str">
        <f>_xlfn.TEXTBEFORE(Table9[[#This Row],[rxn]],"_",-1)</f>
        <v>RXN-PPPG9t_c_m</v>
      </c>
    </row>
    <row r="487" spans="1:36" ht="17" hidden="1" x14ac:dyDescent="0.25">
      <c r="A487" t="s">
        <v>9018</v>
      </c>
      <c r="B487" t="str">
        <f>_xlfn.TEXTAFTER(Table5[[#This Row],[r]],"-",-1)</f>
        <v>rt5418'</v>
      </c>
      <c r="C487" t="str">
        <f>_xlfn.TEXTAFTER(_xlfn.TEXTBEFORE(Table5[[#This Row],[r]],"-"&amp;Table5[[#This Row],[enz]]),"'RXN-")</f>
        <v>ACRNAH_x_FWD</v>
      </c>
      <c r="D487">
        <v>11171.708534568001</v>
      </c>
      <c r="E487">
        <f>_xlfn.XLOOKUP(Table5[[#This Row],[r]],Table3[r],Table3[kapp],"")</f>
        <v>8988.1774343278394</v>
      </c>
      <c r="F487">
        <f>Table5[[#This Row],[kapp]]-Table5[[#This Row],[old]]</f>
        <v>2183.5311002401613</v>
      </c>
      <c r="G487" t="str" cm="1">
        <f t="array" ref="G487">IF(ROWS(_xlfn._xlws.FILTER(Table5[r],Table5[enz]=Table5[[#This Row],[enz]]))&gt;1,"many","1")</f>
        <v>1</v>
      </c>
      <c r="H487" t="str" cm="1">
        <f t="array" ref="H487">IF(ROWS(_xlfn._xlws.FILTER(Table5[r],Table5[rxn-no-enz]=Table5[[#This Row],[rxn-no-enz]]))&gt;1,"many","1")</f>
        <v>1</v>
      </c>
      <c r="I487" t="str">
        <f>_xlfn.XLOOKUP(SUBSTITUTE(Table5[[#This Row],[r]],"'",""),Table6[rxn],Table6[rxn],"no")</f>
        <v>no</v>
      </c>
      <c r="J487" t="str" cm="1">
        <f t="array" ref="J487">_xlfn.XLOOKUP(Table5[[#This Row],[r]],"'"&amp;Table6[rxn]&amp;"'",Table6[expected kapp],"")</f>
        <v/>
      </c>
      <c r="L487" t="s">
        <v>9034</v>
      </c>
      <c r="M487">
        <v>8988.1774343278394</v>
      </c>
      <c r="AA487" s="7" t="s">
        <v>11315</v>
      </c>
      <c r="AB487" s="7" t="str">
        <f>_xlfn.TEXTBEFORE(Table8[[#This Row],[raw]]," ")</f>
        <v>ENZLOAD-GPIA2_c_FWD-rt1519</v>
      </c>
      <c r="AC487" s="7">
        <f>_xlfn.NUMBERVALUE(_xlfn.TEXTAFTER(Table8[[#This Row],[raw]]," "))</f>
        <v>5.2815150311570602E-8</v>
      </c>
      <c r="AE487" s="1" t="s">
        <v>3254</v>
      </c>
      <c r="AF487" s="1" t="s">
        <v>2778</v>
      </c>
      <c r="AG487" s="9">
        <v>5.5562988059840002E-6</v>
      </c>
      <c r="AH487" s="1" t="str">
        <f>_xlfn.TEXTAFTER(Table9[[#This Row],[rxn]],"-",-1)</f>
        <v>rt3499</v>
      </c>
      <c r="AI487" s="1" t="str">
        <f>_xlfn.TEXTAFTER(_xlfn.TEXTBEFORE(Table9[[#This Row],[rxn]],"-"&amp;Table9[[#This Row],[enz]]),"RXN-")</f>
        <v>PPPGO_m_FWD</v>
      </c>
      <c r="AJ487" s="1" t="str">
        <f>_xlfn.TEXTBEFORE(Table9[[#This Row],[rxn]],"_",-1)</f>
        <v>RXN-PPPGO_m</v>
      </c>
    </row>
    <row r="488" spans="1:36" ht="17" hidden="1" x14ac:dyDescent="0.25">
      <c r="A488" t="s">
        <v>9019</v>
      </c>
      <c r="B488" t="str">
        <f>_xlfn.TEXTAFTER(Table5[[#This Row],[r]],"-",-1)</f>
        <v>rt0963'</v>
      </c>
      <c r="C488" t="str">
        <f>_xlfn.TEXTAFTER(_xlfn.TEXTBEFORE(Table5[[#This Row],[r]],"-"&amp;Table5[[#This Row],[enz]]),"'RXN-")</f>
        <v>ACRNt_c_m_FWD</v>
      </c>
      <c r="D488">
        <v>11171.708534568001</v>
      </c>
      <c r="E488">
        <f>_xlfn.XLOOKUP(Table5[[#This Row],[r]],Table3[r],Table3[kapp],"")</f>
        <v>8988.1774343278394</v>
      </c>
      <c r="F488">
        <f>Table5[[#This Row],[kapp]]-Table5[[#This Row],[old]]</f>
        <v>2183.5311002401613</v>
      </c>
      <c r="G488" t="str" cm="1">
        <f t="array" ref="G488">IF(ROWS(_xlfn._xlws.FILTER(Table5[r],Table5[enz]=Table5[[#This Row],[enz]]))&gt;1,"many","1")</f>
        <v>many</v>
      </c>
      <c r="H488" t="str" cm="1">
        <f t="array" ref="H488">IF(ROWS(_xlfn._xlws.FILTER(Table5[r],Table5[rxn-no-enz]=Table5[[#This Row],[rxn-no-enz]]))&gt;1,"many","1")</f>
        <v>1</v>
      </c>
      <c r="I488" t="str">
        <f>_xlfn.XLOOKUP(SUBSTITUTE(Table5[[#This Row],[r]],"'",""),Table6[rxn],Table6[rxn],"no")</f>
        <v>no</v>
      </c>
      <c r="J488" t="str" cm="1">
        <f t="array" ref="J488">_xlfn.XLOOKUP(Table5[[#This Row],[r]],"'"&amp;Table6[rxn]&amp;"'",Table6[expected kapp],"")</f>
        <v/>
      </c>
      <c r="L488" t="s">
        <v>9035</v>
      </c>
      <c r="M488">
        <v>8988.1774343278394</v>
      </c>
      <c r="AA488" s="7" t="s">
        <v>11316</v>
      </c>
      <c r="AB488" s="7" t="str">
        <f>_xlfn.TEXTBEFORE(Table8[[#This Row],[raw]]," ")</f>
        <v>ENZLOAD-GPIA9a_r_FWD-rt4069</v>
      </c>
      <c r="AC488" s="7">
        <f>_xlfn.NUMBERVALUE(_xlfn.TEXTAFTER(Table8[[#This Row],[raw]]," "))</f>
        <v>5.8426148078694798E-9</v>
      </c>
      <c r="AE488" s="1" t="s">
        <v>3255</v>
      </c>
      <c r="AF488" s="1" t="s">
        <v>2778</v>
      </c>
      <c r="AG488" s="1">
        <v>1.72278869137766E-3</v>
      </c>
      <c r="AH488" s="1" t="str">
        <f>_xlfn.TEXTAFTER(Table9[[#This Row],[rxn]],"-",-1)</f>
        <v>rt4281</v>
      </c>
      <c r="AI488" s="1" t="str">
        <f>_xlfn.TEXTAFTER(_xlfn.TEXTBEFORE(Table9[[#This Row],[rxn]],"-"&amp;Table9[[#This Row],[enz]]),"RXN-")</f>
        <v>PPTT_l_FWD</v>
      </c>
      <c r="AJ488" s="1" t="str">
        <f>_xlfn.TEXTBEFORE(Table9[[#This Row],[rxn]],"_",-1)</f>
        <v>RXN-PPTT_l</v>
      </c>
    </row>
    <row r="489" spans="1:36" ht="17" hidden="1" x14ac:dyDescent="0.25">
      <c r="A489" t="s">
        <v>9020</v>
      </c>
      <c r="B489" t="str">
        <f>_xlfn.TEXTAFTER(Table5[[#This Row],[r]],"-",-1)</f>
        <v>rt6229_c'</v>
      </c>
      <c r="C489" t="str">
        <f>_xlfn.TEXTAFTER(_xlfn.TEXTBEFORE(Table5[[#This Row],[r]],"-"&amp;Table5[[#This Row],[enz]]),"'RXN-")</f>
        <v>ACS_c_FWD</v>
      </c>
      <c r="D489">
        <v>11171.708534568001</v>
      </c>
      <c r="E489">
        <f>_xlfn.XLOOKUP(Table5[[#This Row],[r]],Table3[r],Table3[kapp],"")</f>
        <v>8988.1774343278394</v>
      </c>
      <c r="F489">
        <f>Table5[[#This Row],[kapp]]-Table5[[#This Row],[old]]</f>
        <v>2183.5311002401613</v>
      </c>
      <c r="G489" t="str" cm="1">
        <f t="array" ref="G489">IF(ROWS(_xlfn._xlws.FILTER(Table5[r],Table5[enz]=Table5[[#This Row],[enz]]))&gt;1,"many","1")</f>
        <v>1</v>
      </c>
      <c r="H489" t="str" cm="1">
        <f t="array" ref="H489">IF(ROWS(_xlfn._xlws.FILTER(Table5[r],Table5[rxn-no-enz]=Table5[[#This Row],[rxn-no-enz]]))&gt;1,"many","1")</f>
        <v>many</v>
      </c>
      <c r="I489" t="str">
        <f>_xlfn.XLOOKUP(SUBSTITUTE(Table5[[#This Row],[r]],"'",""),Table6[rxn],Table6[rxn],"no")</f>
        <v>no</v>
      </c>
      <c r="J489" t="str" cm="1">
        <f t="array" ref="J489">_xlfn.XLOOKUP(Table5[[#This Row],[r]],"'"&amp;Table6[rxn]&amp;"'",Table6[expected kapp],"")</f>
        <v/>
      </c>
      <c r="L489" t="s">
        <v>9036</v>
      </c>
      <c r="M489">
        <v>8988.1774343278394</v>
      </c>
      <c r="AA489" s="7" t="s">
        <v>11317</v>
      </c>
      <c r="AB489" s="7" t="str">
        <f>_xlfn.TEXTBEFORE(Table8[[#This Row],[raw]]," ")</f>
        <v>ENZLOAD-GRTT_c_FWD-rt4576</v>
      </c>
      <c r="AC489" s="7">
        <f>_xlfn.NUMBERVALUE(_xlfn.TEXTAFTER(Table8[[#This Row],[raw]]," "))</f>
        <v>2.1889872379832499E-7</v>
      </c>
      <c r="AE489" s="1" t="s">
        <v>3256</v>
      </c>
      <c r="AF489" s="1" t="s">
        <v>2778</v>
      </c>
      <c r="AG489" s="1">
        <v>1.34550646213358E-2</v>
      </c>
      <c r="AH489" s="1" t="str">
        <f>_xlfn.TEXTAFTER(Table9[[#This Row],[rxn]],"-",-1)</f>
        <v>rt5891</v>
      </c>
      <c r="AI489" s="1" t="str">
        <f>_xlfn.TEXTAFTER(_xlfn.TEXTBEFORE(Table9[[#This Row],[rxn]],"-"&amp;Table9[[#This Row],[enz]]),"RXN-")</f>
        <v>PRAGSi_c_FWD</v>
      </c>
      <c r="AJ489" s="1" t="str">
        <f>_xlfn.TEXTBEFORE(Table9[[#This Row],[rxn]],"_",-1)</f>
        <v>RXN-PRAGSi_c</v>
      </c>
    </row>
    <row r="490" spans="1:36" ht="17" hidden="1" x14ac:dyDescent="0.25">
      <c r="A490" t="s">
        <v>9021</v>
      </c>
      <c r="B490" t="str">
        <f>_xlfn.TEXTAFTER(Table5[[#This Row],[r]],"-",-1)</f>
        <v>rt7532_c'</v>
      </c>
      <c r="C490" t="str">
        <f>_xlfn.TEXTAFTER(_xlfn.TEXTBEFORE(Table5[[#This Row],[r]],"-"&amp;Table5[[#This Row],[enz]]),"'RXN-")</f>
        <v>ACS_c_FWD</v>
      </c>
      <c r="D490">
        <v>11171.708534568001</v>
      </c>
      <c r="E490">
        <f>_xlfn.XLOOKUP(Table5[[#This Row],[r]],Table3[r],Table3[kapp],"")</f>
        <v>8988.1774343278394</v>
      </c>
      <c r="F490">
        <f>Table5[[#This Row],[kapp]]-Table5[[#This Row],[old]]</f>
        <v>2183.5311002401613</v>
      </c>
      <c r="G490" t="str" cm="1">
        <f t="array" ref="G490">IF(ROWS(_xlfn._xlws.FILTER(Table5[r],Table5[enz]=Table5[[#This Row],[enz]]))&gt;1,"many","1")</f>
        <v>many</v>
      </c>
      <c r="H490" t="str" cm="1">
        <f t="array" ref="H490">IF(ROWS(_xlfn._xlws.FILTER(Table5[r],Table5[rxn-no-enz]=Table5[[#This Row],[rxn-no-enz]]))&gt;1,"many","1")</f>
        <v>many</v>
      </c>
      <c r="I490" t="str">
        <f>_xlfn.XLOOKUP(SUBSTITUTE(Table5[[#This Row],[r]],"'",""),Table6[rxn],Table6[rxn],"no")</f>
        <v>no</v>
      </c>
      <c r="J490" t="str" cm="1">
        <f t="array" ref="J490">_xlfn.XLOOKUP(Table5[[#This Row],[r]],"'"&amp;Table6[rxn]&amp;"'",Table6[expected kapp],"")</f>
        <v/>
      </c>
      <c r="L490" t="s">
        <v>9037</v>
      </c>
      <c r="M490">
        <v>8988.1774343278394</v>
      </c>
      <c r="AA490" s="7" t="s">
        <v>11318</v>
      </c>
      <c r="AB490" s="7" t="str">
        <f>_xlfn.TEXTBEFORE(Table8[[#This Row],[raw]]," ")</f>
        <v>ENZLOAD-GTPCII2_c_FWD-rt4183</v>
      </c>
      <c r="AC490" s="7">
        <f>_xlfn.NUMBERVALUE(_xlfn.TEXTAFTER(Table8[[#This Row],[raw]]," "))</f>
        <v>5.4909730392378398E-8</v>
      </c>
      <c r="AE490" s="1" t="s">
        <v>3257</v>
      </c>
      <c r="AF490" s="1" t="s">
        <v>2778</v>
      </c>
      <c r="AG490" s="1">
        <v>4.3509804811225402E-3</v>
      </c>
      <c r="AH490" s="1" t="str">
        <f>_xlfn.TEXTAFTER(Table9[[#This Row],[rxn]],"-",-1)</f>
        <v>rt8196</v>
      </c>
      <c r="AI490" s="1" t="str">
        <f>_xlfn.TEXTAFTER(_xlfn.TEXTBEFORE(Table9[[#This Row],[rxn]],"-"&amp;Table9[[#This Row],[enz]]),"RXN-")</f>
        <v>PRAIi_c_FWD</v>
      </c>
      <c r="AJ490" s="1" t="str">
        <f>_xlfn.TEXTBEFORE(Table9[[#This Row],[rxn]],"_",-1)</f>
        <v>RXN-PRAIi_c</v>
      </c>
    </row>
    <row r="491" spans="1:36" ht="17" hidden="1" x14ac:dyDescent="0.25">
      <c r="A491" t="s">
        <v>9022</v>
      </c>
      <c r="B491" t="str">
        <f>_xlfn.TEXTAFTER(Table5[[#This Row],[r]],"-",-1)</f>
        <v>rt6229_n'</v>
      </c>
      <c r="C491" t="str">
        <f>_xlfn.TEXTAFTER(_xlfn.TEXTBEFORE(Table5[[#This Row],[r]],"-"&amp;Table5[[#This Row],[enz]]),"'RXN-")</f>
        <v>ACS_n_FWD</v>
      </c>
      <c r="D491">
        <v>11171.708534568001</v>
      </c>
      <c r="E491">
        <f>_xlfn.XLOOKUP(Table5[[#This Row],[r]],Table3[r],Table3[kapp],"")</f>
        <v>8988.1774343278394</v>
      </c>
      <c r="F491">
        <f>Table5[[#This Row],[kapp]]-Table5[[#This Row],[old]]</f>
        <v>2183.5311002401613</v>
      </c>
      <c r="G491" t="str" cm="1">
        <f t="array" ref="G491">IF(ROWS(_xlfn._xlws.FILTER(Table5[r],Table5[enz]=Table5[[#This Row],[enz]]))&gt;1,"many","1")</f>
        <v>1</v>
      </c>
      <c r="H491" t="str" cm="1">
        <f t="array" ref="H491">IF(ROWS(_xlfn._xlws.FILTER(Table5[r],Table5[rxn-no-enz]=Table5[[#This Row],[rxn-no-enz]]))&gt;1,"many","1")</f>
        <v>many</v>
      </c>
      <c r="I491" t="str">
        <f>_xlfn.XLOOKUP(SUBSTITUTE(Table5[[#This Row],[r]],"'",""),Table6[rxn],Table6[rxn],"no")</f>
        <v>no</v>
      </c>
      <c r="J491" t="str" cm="1">
        <f t="array" ref="J491">_xlfn.XLOOKUP(Table5[[#This Row],[r]],"'"&amp;Table6[rxn]&amp;"'",Table6[expected kapp],"")</f>
        <v/>
      </c>
      <c r="L491" t="s">
        <v>9038</v>
      </c>
      <c r="M491">
        <v>8988.1774343278394</v>
      </c>
      <c r="AA491" s="7" t="s">
        <v>11319</v>
      </c>
      <c r="AB491" s="7" t="str">
        <f>_xlfn.TEXTBEFORE(Table8[[#This Row],[raw]]," ")</f>
        <v>ENZLOAD-HACNH_m_FWD-rt7648</v>
      </c>
      <c r="AC491" s="7">
        <f>_xlfn.NUMBERVALUE(_xlfn.TEXTAFTER(Table8[[#This Row],[raw]]," "))</f>
        <v>1.0898004660573801E-7</v>
      </c>
      <c r="AE491" s="1" t="s">
        <v>3258</v>
      </c>
      <c r="AF491" s="1" t="s">
        <v>2778</v>
      </c>
      <c r="AG491" s="1">
        <v>1.34550646213358E-2</v>
      </c>
      <c r="AH491" s="1" t="str">
        <f>_xlfn.TEXTAFTER(Table9[[#This Row],[rxn]],"-",-1)</f>
        <v>rt5891</v>
      </c>
      <c r="AI491" s="1" t="str">
        <f>_xlfn.TEXTAFTER(_xlfn.TEXTBEFORE(Table9[[#This Row],[rxn]],"-"&amp;Table9[[#This Row],[enz]]),"RXN-")</f>
        <v>PRAIS_c_FWD</v>
      </c>
      <c r="AJ491" s="1" t="str">
        <f>_xlfn.TEXTBEFORE(Table9[[#This Row],[rxn]],"_",-1)</f>
        <v>RXN-PRAIS_c</v>
      </c>
    </row>
    <row r="492" spans="1:36" ht="17" hidden="1" x14ac:dyDescent="0.25">
      <c r="A492" t="s">
        <v>9023</v>
      </c>
      <c r="B492" t="str">
        <f>_xlfn.TEXTAFTER(Table5[[#This Row],[r]],"-",-1)</f>
        <v>rt7532_n'</v>
      </c>
      <c r="C492" t="str">
        <f>_xlfn.TEXTAFTER(_xlfn.TEXTBEFORE(Table5[[#This Row],[r]],"-"&amp;Table5[[#This Row],[enz]]),"'RXN-")</f>
        <v>ACS_n_FWD</v>
      </c>
      <c r="D492">
        <v>11171.708534568001</v>
      </c>
      <c r="E492">
        <f>_xlfn.XLOOKUP(Table5[[#This Row],[r]],Table3[r],Table3[kapp],"")</f>
        <v>8988.1774343278394</v>
      </c>
      <c r="F492">
        <f>Table5[[#This Row],[kapp]]-Table5[[#This Row],[old]]</f>
        <v>2183.5311002401613</v>
      </c>
      <c r="G492" t="str" cm="1">
        <f t="array" ref="G492">IF(ROWS(_xlfn._xlws.FILTER(Table5[r],Table5[enz]=Table5[[#This Row],[enz]]))&gt;1,"many","1")</f>
        <v>1</v>
      </c>
      <c r="H492" t="str" cm="1">
        <f t="array" ref="H492">IF(ROWS(_xlfn._xlws.FILTER(Table5[r],Table5[rxn-no-enz]=Table5[[#This Row],[rxn-no-enz]]))&gt;1,"many","1")</f>
        <v>many</v>
      </c>
      <c r="I492" t="str">
        <f>_xlfn.XLOOKUP(SUBSTITUTE(Table5[[#This Row],[r]],"'",""),Table6[rxn],Table6[rxn],"no")</f>
        <v>no</v>
      </c>
      <c r="J492" t="str" cm="1">
        <f t="array" ref="J492">_xlfn.XLOOKUP(Table5[[#This Row],[r]],"'"&amp;Table6[rxn]&amp;"'",Table6[expected kapp],"")</f>
        <v/>
      </c>
      <c r="L492" t="s">
        <v>9039</v>
      </c>
      <c r="M492">
        <v>8988.1774343278394</v>
      </c>
      <c r="AA492" s="7" t="s">
        <v>11320</v>
      </c>
      <c r="AB492" s="7" t="str">
        <f>_xlfn.TEXTBEFORE(Table8[[#This Row],[raw]]," ")</f>
        <v>ENZLOAD-HCITR_m_FWD-rt7648</v>
      </c>
      <c r="AC492" s="7">
        <f>_xlfn.NUMBERVALUE(_xlfn.TEXTAFTER(Table8[[#This Row],[raw]]," "))</f>
        <v>1.0898004660573801E-7</v>
      </c>
      <c r="AE492" s="1" t="s">
        <v>3259</v>
      </c>
      <c r="AF492" s="1" t="s">
        <v>2778</v>
      </c>
      <c r="AG492" s="1">
        <v>7.4007235656507698E-3</v>
      </c>
      <c r="AH492" s="1" t="str">
        <f>_xlfn.TEXTAFTER(Table9[[#This Row],[rxn]],"-",-1)</f>
        <v>rt3278</v>
      </c>
      <c r="AI492" s="1" t="str">
        <f>_xlfn.TEXTAFTER(_xlfn.TEXTBEFORE(Table9[[#This Row],[rxn]],"-"&amp;Table9[[#This Row],[enz]]),"RXN-")</f>
        <v>PRAMPC_c_FWD</v>
      </c>
      <c r="AJ492" s="1" t="str">
        <f>_xlfn.TEXTBEFORE(Table9[[#This Row],[rxn]],"_",-1)</f>
        <v>RXN-PRAMPC_c</v>
      </c>
    </row>
    <row r="493" spans="1:36" ht="17" hidden="1" x14ac:dyDescent="0.25">
      <c r="A493" t="s">
        <v>9024</v>
      </c>
      <c r="B493" t="str">
        <f>_xlfn.TEXTAFTER(Table5[[#This Row],[r]],"-",-1)</f>
        <v>rt7285'</v>
      </c>
      <c r="C493" t="str">
        <f>_xlfn.TEXTAFTER(_xlfn.TEXTBEFORE(Table5[[#This Row],[r]],"-"&amp;Table5[[#This Row],[enz]]),"'RXN-")</f>
        <v>ACt_c_e_FWD</v>
      </c>
      <c r="D493">
        <v>11171.708534568001</v>
      </c>
      <c r="E493">
        <f>_xlfn.XLOOKUP(Table5[[#This Row],[r]],Table3[r],Table3[kapp],"")</f>
        <v>8988.1774343278394</v>
      </c>
      <c r="F493">
        <f>Table5[[#This Row],[kapp]]-Table5[[#This Row],[old]]</f>
        <v>2183.5311002401613</v>
      </c>
      <c r="G493" t="str" cm="1">
        <f t="array" ref="G493">IF(ROWS(_xlfn._xlws.FILTER(Table5[r],Table5[enz]=Table5[[#This Row],[enz]]))&gt;1,"many","1")</f>
        <v>many</v>
      </c>
      <c r="H493" t="str" cm="1">
        <f t="array" ref="H493">IF(ROWS(_xlfn._xlws.FILTER(Table5[r],Table5[rxn-no-enz]=Table5[[#This Row],[rxn-no-enz]]))&gt;1,"many","1")</f>
        <v>1</v>
      </c>
      <c r="I493" t="str">
        <f>_xlfn.XLOOKUP(SUBSTITUTE(Table5[[#This Row],[r]],"'",""),Table6[rxn],Table6[rxn],"no")</f>
        <v>no</v>
      </c>
      <c r="J493" t="str" cm="1">
        <f t="array" ref="J493">_xlfn.XLOOKUP(Table5[[#This Row],[r]],"'"&amp;Table6[rxn]&amp;"'",Table6[expected kapp],"")</f>
        <v/>
      </c>
      <c r="L493" t="s">
        <v>9040</v>
      </c>
      <c r="M493">
        <v>8988.1774343278394</v>
      </c>
      <c r="AA493" s="7" t="s">
        <v>11321</v>
      </c>
      <c r="AB493" s="7" t="str">
        <f>_xlfn.TEXTBEFORE(Table8[[#This Row],[raw]]," ")</f>
        <v>ENZLOAD-HCITS_m_FWD-rt6488_m</v>
      </c>
      <c r="AC493" s="7">
        <f>_xlfn.NUMBERVALUE(_xlfn.TEXTAFTER(Table8[[#This Row],[raw]]," "))</f>
        <v>9.46700412615857E-7</v>
      </c>
      <c r="AE493" s="1" t="s">
        <v>3260</v>
      </c>
      <c r="AF493" s="1" t="s">
        <v>2778</v>
      </c>
      <c r="AG493" s="1">
        <v>1.34550646213358E-2</v>
      </c>
      <c r="AH493" s="1" t="str">
        <f>_xlfn.TEXTAFTER(Table9[[#This Row],[rxn]],"-",-1)</f>
        <v>rt0852</v>
      </c>
      <c r="AI493" s="1" t="str">
        <f>_xlfn.TEXTAFTER(_xlfn.TEXTBEFORE(Table9[[#This Row],[rxn]],"-"&amp;Table9[[#This Row],[enz]]),"RXN-")</f>
        <v>PRASCSi_c_FWD</v>
      </c>
      <c r="AJ493" s="1" t="str">
        <f>_xlfn.TEXTBEFORE(Table9[[#This Row],[rxn]],"_",-1)</f>
        <v>RXN-PRASCSi_c</v>
      </c>
    </row>
    <row r="494" spans="1:36" ht="17" hidden="1" x14ac:dyDescent="0.25">
      <c r="A494" t="s">
        <v>9025</v>
      </c>
      <c r="B494" t="str">
        <f>_xlfn.TEXTAFTER(Table5[[#This Row],[r]],"-",-1)</f>
        <v>rt7285'</v>
      </c>
      <c r="C494" t="str">
        <f>_xlfn.TEXTAFTER(_xlfn.TEXTBEFORE(Table5[[#This Row],[r]],"-"&amp;Table5[[#This Row],[enz]]),"'RXN-")</f>
        <v>ACt_c_e_REV</v>
      </c>
      <c r="D494">
        <v>11171.708534568001</v>
      </c>
      <c r="E494">
        <f>_xlfn.XLOOKUP(Table5[[#This Row],[r]],Table3[r],Table3[kapp],"")</f>
        <v>8988.1774343278394</v>
      </c>
      <c r="F494">
        <f>Table5[[#This Row],[kapp]]-Table5[[#This Row],[old]]</f>
        <v>2183.5311002401613</v>
      </c>
      <c r="G494" t="str" cm="1">
        <f t="array" ref="G494">IF(ROWS(_xlfn._xlws.FILTER(Table5[r],Table5[enz]=Table5[[#This Row],[enz]]))&gt;1,"many","1")</f>
        <v>many</v>
      </c>
      <c r="H494" t="str" cm="1">
        <f t="array" ref="H494">IF(ROWS(_xlfn._xlws.FILTER(Table5[r],Table5[rxn-no-enz]=Table5[[#This Row],[rxn-no-enz]]))&gt;1,"many","1")</f>
        <v>1</v>
      </c>
      <c r="I494" t="str">
        <f>_xlfn.XLOOKUP(SUBSTITUTE(Table5[[#This Row],[r]],"'",""),Table6[rxn],Table6[rxn],"no")</f>
        <v>no</v>
      </c>
      <c r="J494" t="str" cm="1">
        <f t="array" ref="J494">_xlfn.XLOOKUP(Table5[[#This Row],[r]],"'"&amp;Table6[rxn]&amp;"'",Table6[expected kapp],"")</f>
        <v/>
      </c>
      <c r="L494" t="s">
        <v>8301</v>
      </c>
      <c r="M494">
        <v>49.535828801657999</v>
      </c>
      <c r="AA494" s="7" t="s">
        <v>11322</v>
      </c>
      <c r="AB494" s="7" t="str">
        <f>_xlfn.TEXTBEFORE(Table8[[#This Row],[raw]]," ")</f>
        <v>ENZLOAD-HEMEOS_m_FWD-rt2735</v>
      </c>
      <c r="AC494" s="7">
        <f>_xlfn.NUMBERVALUE(_xlfn.TEXTAFTER(Table8[[#This Row],[raw]]," "))</f>
        <v>0</v>
      </c>
      <c r="AE494" s="1" t="s">
        <v>3261</v>
      </c>
      <c r="AF494" s="1" t="s">
        <v>2778</v>
      </c>
      <c r="AG494" s="1">
        <v>7.4007235656507698E-3</v>
      </c>
      <c r="AH494" s="1" t="str">
        <f>_xlfn.TEXTAFTER(Table9[[#This Row],[rxn]],"-",-1)</f>
        <v>rt3278</v>
      </c>
      <c r="AI494" s="1" t="str">
        <f>_xlfn.TEXTAFTER(_xlfn.TEXTBEFORE(Table9[[#This Row],[rxn]],"-"&amp;Table9[[#This Row],[enz]]),"RXN-")</f>
        <v>PRATPP_c_FWD</v>
      </c>
      <c r="AJ494" s="1" t="str">
        <f>_xlfn.TEXTBEFORE(Table9[[#This Row],[rxn]],"_",-1)</f>
        <v>RXN-PRATPP_c</v>
      </c>
    </row>
    <row r="495" spans="1:36" ht="17" hidden="1" x14ac:dyDescent="0.25">
      <c r="A495" t="s">
        <v>9026</v>
      </c>
      <c r="B495" t="str">
        <f>_xlfn.TEXTAFTER(Table5[[#This Row],[r]],"-",-1)</f>
        <v>rt5456'</v>
      </c>
      <c r="C495" t="str">
        <f>_xlfn.TEXTAFTER(_xlfn.TEXTBEFORE(Table5[[#This Row],[r]],"-"&amp;Table5[[#This Row],[enz]]),"'RXN-")</f>
        <v>ACt_c_m_FWD</v>
      </c>
      <c r="D495">
        <v>11171.708534568001</v>
      </c>
      <c r="E495">
        <f>_xlfn.XLOOKUP(Table5[[#This Row],[r]],Table3[r],Table3[kapp],"")</f>
        <v>8988.1774343278394</v>
      </c>
      <c r="F495">
        <f>Table5[[#This Row],[kapp]]-Table5[[#This Row],[old]]</f>
        <v>2183.5311002401613</v>
      </c>
      <c r="G495" t="str" cm="1">
        <f t="array" ref="G495">IF(ROWS(_xlfn._xlws.FILTER(Table5[r],Table5[enz]=Table5[[#This Row],[enz]]))&gt;1,"many","1")</f>
        <v>many</v>
      </c>
      <c r="H495" t="str" cm="1">
        <f t="array" ref="H495">IF(ROWS(_xlfn._xlws.FILTER(Table5[r],Table5[rxn-no-enz]=Table5[[#This Row],[rxn-no-enz]]))&gt;1,"many","1")</f>
        <v>1</v>
      </c>
      <c r="I495" t="str">
        <f>_xlfn.XLOOKUP(SUBSTITUTE(Table5[[#This Row],[r]],"'",""),Table6[rxn],Table6[rxn],"no")</f>
        <v>no</v>
      </c>
      <c r="J495" t="str" cm="1">
        <f t="array" ref="J495">_xlfn.XLOOKUP(Table5[[#This Row],[r]],"'"&amp;Table6[rxn]&amp;"'",Table6[expected kapp],"")</f>
        <v/>
      </c>
      <c r="L495" t="s">
        <v>9041</v>
      </c>
      <c r="M495">
        <v>8988.1774343278394</v>
      </c>
      <c r="AA495" s="7" t="s">
        <v>11323</v>
      </c>
      <c r="AB495" s="7" t="str">
        <f>_xlfn.TEXTBEFORE(Table8[[#This Row],[raw]]," ")</f>
        <v>ENZLOAD-HEX1_c_FWD-rt3614</v>
      </c>
      <c r="AC495" s="7">
        <f>_xlfn.NUMBERVALUE(_xlfn.TEXTAFTER(Table8[[#This Row],[raw]]," "))</f>
        <v>4.6667451622531098E-7</v>
      </c>
      <c r="AE495" s="1" t="s">
        <v>3264</v>
      </c>
      <c r="AF495" s="1" t="s">
        <v>2778</v>
      </c>
      <c r="AG495" s="1">
        <v>1.72278869137766E-3</v>
      </c>
      <c r="AH495" s="1" t="str">
        <f>_xlfn.TEXTAFTER(Table9[[#This Row],[rxn]],"-",-1)</f>
        <v>rt4281</v>
      </c>
      <c r="AI495" s="1" t="str">
        <f>_xlfn.TEXTAFTER(_xlfn.TEXTBEFORE(Table9[[#This Row],[rxn]],"-"&amp;Table9[[#This Row],[enz]]),"RXN-")</f>
        <v>PRENT10_l_FWD</v>
      </c>
      <c r="AJ495" s="1" t="str">
        <f>_xlfn.TEXTBEFORE(Table9[[#This Row],[rxn]],"_",-1)</f>
        <v>RXN-PRENT10_l</v>
      </c>
    </row>
    <row r="496" spans="1:36" ht="17" hidden="1" x14ac:dyDescent="0.25">
      <c r="A496" t="s">
        <v>9027</v>
      </c>
      <c r="B496" t="str">
        <f>_xlfn.TEXTAFTER(Table5[[#This Row],[r]],"-",-1)</f>
        <v>rt5456'</v>
      </c>
      <c r="C496" t="str">
        <f>_xlfn.TEXTAFTER(_xlfn.TEXTBEFORE(Table5[[#This Row],[r]],"-"&amp;Table5[[#This Row],[enz]]),"'RXN-")</f>
        <v>ACt_c_m_REV</v>
      </c>
      <c r="D496">
        <v>11171.708534568001</v>
      </c>
      <c r="E496">
        <f>_xlfn.XLOOKUP(Table5[[#This Row],[r]],Table3[r],Table3[kapp],"")</f>
        <v>8988.1774343278394</v>
      </c>
      <c r="F496">
        <f>Table5[[#This Row],[kapp]]-Table5[[#This Row],[old]]</f>
        <v>2183.5311002401613</v>
      </c>
      <c r="G496" t="str" cm="1">
        <f t="array" ref="G496">IF(ROWS(_xlfn._xlws.FILTER(Table5[r],Table5[enz]=Table5[[#This Row],[enz]]))&gt;1,"many","1")</f>
        <v>many</v>
      </c>
      <c r="H496" t="str" cm="1">
        <f t="array" ref="H496">IF(ROWS(_xlfn._xlws.FILTER(Table5[r],Table5[rxn-no-enz]=Table5[[#This Row],[rxn-no-enz]]))&gt;1,"many","1")</f>
        <v>1</v>
      </c>
      <c r="I496" t="str">
        <f>_xlfn.XLOOKUP(SUBSTITUTE(Table5[[#This Row],[r]],"'",""),Table6[rxn],Table6[rxn],"no")</f>
        <v>no</v>
      </c>
      <c r="J496" t="str" cm="1">
        <f t="array" ref="J496">_xlfn.XLOOKUP(Table5[[#This Row],[r]],"'"&amp;Table6[rxn]&amp;"'",Table6[expected kapp],"")</f>
        <v/>
      </c>
      <c r="L496" t="s">
        <v>8302</v>
      </c>
      <c r="M496">
        <v>3338.0188170895999</v>
      </c>
      <c r="AA496" s="7" t="s">
        <v>11324</v>
      </c>
      <c r="AB496" s="7" t="str">
        <f>_xlfn.TEXTBEFORE(Table8[[#This Row],[raw]]," ")</f>
        <v>ENZLOAD-HICITD_m_FWD-rt2060</v>
      </c>
      <c r="AC496" s="7">
        <f>_xlfn.NUMBERVALUE(_xlfn.TEXTAFTER(Table8[[#This Row],[raw]]," "))</f>
        <v>7.6415702728957303E-7</v>
      </c>
      <c r="AE496" s="1" t="s">
        <v>3265</v>
      </c>
      <c r="AF496" s="1" t="s">
        <v>2778</v>
      </c>
      <c r="AG496" s="9">
        <v>1.72278869137766E-3</v>
      </c>
      <c r="AH496" s="1" t="str">
        <f>_xlfn.TEXTAFTER(Table9[[#This Row],[rxn]],"-",-1)</f>
        <v>rt4281</v>
      </c>
      <c r="AI496" s="1" t="str">
        <f>_xlfn.TEXTAFTER(_xlfn.TEXTBEFORE(Table9[[#This Row],[rxn]],"-"&amp;Table9[[#This Row],[enz]]),"RXN-")</f>
        <v>PRENT11_l_FWD</v>
      </c>
      <c r="AJ496" s="1" t="str">
        <f>_xlfn.TEXTBEFORE(Table9[[#This Row],[rxn]],"_",-1)</f>
        <v>RXN-PRENT11_l</v>
      </c>
    </row>
    <row r="497" spans="1:36" ht="17" hidden="1" x14ac:dyDescent="0.25">
      <c r="A497" t="s">
        <v>9028</v>
      </c>
      <c r="B497" t="str">
        <f>_xlfn.TEXTAFTER(Table5[[#This Row],[r]],"-",-1)</f>
        <v>rt8364'</v>
      </c>
      <c r="C497" t="str">
        <f>_xlfn.TEXTAFTER(_xlfn.TEXTBEFORE(Table5[[#This Row],[r]],"-"&amp;Table5[[#This Row],[enz]]),"'RXN-")</f>
        <v>ADA_c_FWD</v>
      </c>
      <c r="D497">
        <v>11171.708534568001</v>
      </c>
      <c r="E497">
        <f>_xlfn.XLOOKUP(Table5[[#This Row],[r]],Table3[r],Table3[kapp],"")</f>
        <v>8988.1774343278394</v>
      </c>
      <c r="F497">
        <f>Table5[[#This Row],[kapp]]-Table5[[#This Row],[old]]</f>
        <v>2183.5311002401613</v>
      </c>
      <c r="G497" t="str" cm="1">
        <f t="array" ref="G497">IF(ROWS(_xlfn._xlws.FILTER(Table5[r],Table5[enz]=Table5[[#This Row],[enz]]))&gt;1,"many","1")</f>
        <v>many</v>
      </c>
      <c r="H497" t="str" cm="1">
        <f t="array" ref="H497">IF(ROWS(_xlfn._xlws.FILTER(Table5[r],Table5[rxn-no-enz]=Table5[[#This Row],[rxn-no-enz]]))&gt;1,"many","1")</f>
        <v>1</v>
      </c>
      <c r="I497" t="str">
        <f>_xlfn.XLOOKUP(SUBSTITUTE(Table5[[#This Row],[r]],"'",""),Table6[rxn],Table6[rxn],"no")</f>
        <v>no</v>
      </c>
      <c r="J497" t="str" cm="1">
        <f t="array" ref="J497">_xlfn.XLOOKUP(Table5[[#This Row],[r]],"'"&amp;Table6[rxn]&amp;"'",Table6[expected kapp],"")</f>
        <v/>
      </c>
      <c r="L497" t="s">
        <v>9042</v>
      </c>
      <c r="M497">
        <v>8988.1774343278394</v>
      </c>
      <c r="AA497" s="7" t="s">
        <v>11325</v>
      </c>
      <c r="AB497" s="7" t="str">
        <f>_xlfn.TEXTBEFORE(Table8[[#This Row],[raw]]," ")</f>
        <v>ENZLOAD-HISTD_c_FWD-rt3278</v>
      </c>
      <c r="AC497" s="7">
        <f>_xlfn.NUMBERVALUE(_xlfn.TEXTAFTER(Table8[[#This Row],[raw]]," "))</f>
        <v>4.4908672347281698E-8</v>
      </c>
      <c r="AE497" s="1" t="s">
        <v>3266</v>
      </c>
      <c r="AF497" s="1" t="s">
        <v>2778</v>
      </c>
      <c r="AG497" s="1">
        <v>1.72278869137766E-3</v>
      </c>
      <c r="AH497" s="1" t="str">
        <f>_xlfn.TEXTAFTER(Table9[[#This Row],[rxn]],"-",-1)</f>
        <v>rt4281</v>
      </c>
      <c r="AI497" s="1" t="str">
        <f>_xlfn.TEXTAFTER(_xlfn.TEXTBEFORE(Table9[[#This Row],[rxn]],"-"&amp;Table9[[#This Row],[enz]]),"RXN-")</f>
        <v>PRENT12_l_FWD</v>
      </c>
      <c r="AJ497" s="1" t="str">
        <f>_xlfn.TEXTBEFORE(Table9[[#This Row],[rxn]],"_",-1)</f>
        <v>RXN-PRENT12_l</v>
      </c>
    </row>
    <row r="498" spans="1:36" ht="17" hidden="1" x14ac:dyDescent="0.25">
      <c r="A498" t="s">
        <v>9029</v>
      </c>
      <c r="B498" t="str">
        <f>_xlfn.TEXTAFTER(Table5[[#This Row],[r]],"-",-1)</f>
        <v>rt4108'</v>
      </c>
      <c r="C498" t="str">
        <f>_xlfn.TEXTAFTER(_xlfn.TEXTBEFORE(Table5[[#This Row],[r]],"-"&amp;Table5[[#This Row],[enz]]),"'RXN-")</f>
        <v>ADCL_c_FWD</v>
      </c>
      <c r="D498">
        <v>11171.708534568001</v>
      </c>
      <c r="E498">
        <f>_xlfn.XLOOKUP(Table5[[#This Row],[r]],Table3[r],Table3[kapp],"")</f>
        <v>8988.1774343278394</v>
      </c>
      <c r="F498">
        <f>Table5[[#This Row],[kapp]]-Table5[[#This Row],[old]]</f>
        <v>2183.5311002401613</v>
      </c>
      <c r="G498" t="str" cm="1">
        <f t="array" ref="G498">IF(ROWS(_xlfn._xlws.FILTER(Table5[r],Table5[enz]=Table5[[#This Row],[enz]]))&gt;1,"many","1")</f>
        <v>1</v>
      </c>
      <c r="H498" t="str" cm="1">
        <f t="array" ref="H498">IF(ROWS(_xlfn._xlws.FILTER(Table5[r],Table5[rxn-no-enz]=Table5[[#This Row],[rxn-no-enz]]))&gt;1,"many","1")</f>
        <v>1</v>
      </c>
      <c r="I498" t="str">
        <f>_xlfn.XLOOKUP(SUBSTITUTE(Table5[[#This Row],[r]],"'",""),Table6[rxn],Table6[rxn],"no")</f>
        <v>no</v>
      </c>
      <c r="J498" t="str" cm="1">
        <f t="array" ref="J498">_xlfn.XLOOKUP(Table5[[#This Row],[r]],"'"&amp;Table6[rxn]&amp;"'",Table6[expected kapp],"")</f>
        <v/>
      </c>
      <c r="L498" t="s">
        <v>8303</v>
      </c>
      <c r="M498">
        <v>261999.47240240299</v>
      </c>
      <c r="AA498" s="7" t="s">
        <v>11326</v>
      </c>
      <c r="AB498" s="7" t="str">
        <f>_xlfn.TEXTBEFORE(Table8[[#This Row],[raw]]," ")</f>
        <v>ENZLOAD-HISTP_c_FWD-rt1838</v>
      </c>
      <c r="AC498" s="7">
        <f>_xlfn.NUMBERVALUE(_xlfn.TEXTAFTER(Table8[[#This Row],[raw]]," "))</f>
        <v>2.50606238905845E-8</v>
      </c>
      <c r="AE498" s="1" t="s">
        <v>3267</v>
      </c>
      <c r="AF498" s="1" t="s">
        <v>2778</v>
      </c>
      <c r="AG498" s="1">
        <v>1.72278869137766E-3</v>
      </c>
      <c r="AH498" s="1" t="str">
        <f>_xlfn.TEXTAFTER(Table9[[#This Row],[rxn]],"-",-1)</f>
        <v>rt4281</v>
      </c>
      <c r="AI498" s="1" t="str">
        <f>_xlfn.TEXTAFTER(_xlfn.TEXTBEFORE(Table9[[#This Row],[rxn]],"-"&amp;Table9[[#This Row],[enz]]),"RXN-")</f>
        <v>PRENT13_l_FWD</v>
      </c>
      <c r="AJ498" s="1" t="str">
        <f>_xlfn.TEXTBEFORE(Table9[[#This Row],[rxn]],"_",-1)</f>
        <v>RXN-PRENT13_l</v>
      </c>
    </row>
    <row r="499" spans="1:36" ht="17" hidden="1" x14ac:dyDescent="0.25">
      <c r="A499" t="s">
        <v>9030</v>
      </c>
      <c r="B499" t="str">
        <f>_xlfn.TEXTAFTER(Table5[[#This Row],[r]],"-",-1)</f>
        <v>rt5301'</v>
      </c>
      <c r="C499" t="str">
        <f>_xlfn.TEXTAFTER(_xlfn.TEXTBEFORE(Table5[[#This Row],[r]],"-"&amp;Table5[[#This Row],[enz]]),"'RXN-")</f>
        <v>ADCS_c_FWD</v>
      </c>
      <c r="D499">
        <v>11171.708534568001</v>
      </c>
      <c r="E499">
        <f>_xlfn.XLOOKUP(Table5[[#This Row],[r]],Table3[r],Table3[kapp],"")</f>
        <v>8988.1774343278394</v>
      </c>
      <c r="F499">
        <f>Table5[[#This Row],[kapp]]-Table5[[#This Row],[old]]</f>
        <v>2183.5311002401613</v>
      </c>
      <c r="G499" t="str" cm="1">
        <f t="array" ref="G499">IF(ROWS(_xlfn._xlws.FILTER(Table5[r],Table5[enz]=Table5[[#This Row],[enz]]))&gt;1,"many","1")</f>
        <v>1</v>
      </c>
      <c r="H499" t="str" cm="1">
        <f t="array" ref="H499">IF(ROWS(_xlfn._xlws.FILTER(Table5[r],Table5[rxn-no-enz]=Table5[[#This Row],[rxn-no-enz]]))&gt;1,"many","1")</f>
        <v>1</v>
      </c>
      <c r="I499" t="str">
        <f>_xlfn.XLOOKUP(SUBSTITUTE(Table5[[#This Row],[r]],"'",""),Table6[rxn],Table6[rxn],"no")</f>
        <v>no</v>
      </c>
      <c r="J499" t="str" cm="1">
        <f t="array" ref="J499">_xlfn.XLOOKUP(Table5[[#This Row],[r]],"'"&amp;Table6[rxn]&amp;"'",Table6[expected kapp],"")</f>
        <v/>
      </c>
      <c r="L499" t="s">
        <v>9043</v>
      </c>
      <c r="M499">
        <v>8988.1774343278394</v>
      </c>
      <c r="AA499" s="7" t="s">
        <v>11327</v>
      </c>
      <c r="AB499" s="7" t="str">
        <f>_xlfn.TEXTBEFORE(Table8[[#This Row],[raw]]," ")</f>
        <v>ENZLOAD-HISTRS_c_FWD-rt0207_c</v>
      </c>
      <c r="AC499" s="7">
        <f>_xlfn.NUMBERVALUE(_xlfn.TEXTAFTER(Table8[[#This Row],[raw]]," "))</f>
        <v>1.2447069605640399E-7</v>
      </c>
      <c r="AE499" s="1" t="s">
        <v>3268</v>
      </c>
      <c r="AF499" s="1" t="s">
        <v>2778</v>
      </c>
      <c r="AG499" s="1">
        <v>1.5313677256690299E-3</v>
      </c>
      <c r="AH499" s="1" t="str">
        <f>_xlfn.TEXTAFTER(Table9[[#This Row],[rxn]],"-",-1)</f>
        <v>rt4281</v>
      </c>
      <c r="AI499" s="1" t="str">
        <f>_xlfn.TEXTAFTER(_xlfn.TEXTBEFORE(Table9[[#This Row],[rxn]],"-"&amp;Table9[[#This Row],[enz]]),"RXN-")</f>
        <v>PRENT14_l_FWD</v>
      </c>
      <c r="AJ499" s="1" t="str">
        <f>_xlfn.TEXTBEFORE(Table9[[#This Row],[rxn]],"_",-1)</f>
        <v>RXN-PRENT14_l</v>
      </c>
    </row>
    <row r="500" spans="1:36" ht="17" hidden="1" x14ac:dyDescent="0.25">
      <c r="A500" t="s">
        <v>9031</v>
      </c>
      <c r="B500" t="str">
        <f>_xlfn.TEXTAFTER(Table5[[#This Row],[r]],"-",-1)</f>
        <v>rt3300'</v>
      </c>
      <c r="C500" t="str">
        <f>_xlfn.TEXTAFTER(_xlfn.TEXTBEFORE(Table5[[#This Row],[r]],"-"&amp;Table5[[#This Row],[enz]]),"'RXN-")</f>
        <v>ADD_c_FWD</v>
      </c>
      <c r="D500">
        <v>11171.708534568001</v>
      </c>
      <c r="E500">
        <f>_xlfn.XLOOKUP(Table5[[#This Row],[r]],Table3[r],Table3[kapp],"")</f>
        <v>8988.1774343278394</v>
      </c>
      <c r="F500">
        <f>Table5[[#This Row],[kapp]]-Table5[[#This Row],[old]]</f>
        <v>2183.5311002401613</v>
      </c>
      <c r="G500" t="str" cm="1">
        <f t="array" ref="G500">IF(ROWS(_xlfn._xlws.FILTER(Table5[r],Table5[enz]=Table5[[#This Row],[enz]]))&gt;1,"many","1")</f>
        <v>1</v>
      </c>
      <c r="H500" t="str" cm="1">
        <f t="array" ref="H500">IF(ROWS(_xlfn._xlws.FILTER(Table5[r],Table5[rxn-no-enz]=Table5[[#This Row],[rxn-no-enz]]))&gt;1,"many","1")</f>
        <v>many</v>
      </c>
      <c r="I500" t="str">
        <f>_xlfn.XLOOKUP(SUBSTITUTE(Table5[[#This Row],[r]],"'",""),Table6[rxn],Table6[rxn],"no")</f>
        <v>no</v>
      </c>
      <c r="J500" t="str" cm="1">
        <f t="array" ref="J500">_xlfn.XLOOKUP(Table5[[#This Row],[r]],"'"&amp;Table6[rxn]&amp;"'",Table6[expected kapp],"")</f>
        <v/>
      </c>
      <c r="L500" t="s">
        <v>9044</v>
      </c>
      <c r="M500">
        <v>8988.1774343278394</v>
      </c>
      <c r="AA500" s="7" t="s">
        <v>11328</v>
      </c>
      <c r="AB500" s="7" t="str">
        <f>_xlfn.TEXTBEFORE(Table8[[#This Row],[raw]]," ")</f>
        <v>ENZLOAD-HMGCOAR_c_FWD-rt1206</v>
      </c>
      <c r="AC500" s="7">
        <f>_xlfn.NUMBERVALUE(_xlfn.TEXTAFTER(Table8[[#This Row],[raw]]," "))</f>
        <v>3.2155099876212102E-8</v>
      </c>
      <c r="AE500" s="1" t="s">
        <v>3269</v>
      </c>
      <c r="AF500" s="1" t="s">
        <v>2778</v>
      </c>
      <c r="AG500" s="1">
        <v>1.3399467599604E-3</v>
      </c>
      <c r="AH500" s="1" t="str">
        <f>_xlfn.TEXTAFTER(Table9[[#This Row],[rxn]],"-",-1)</f>
        <v>rt4281</v>
      </c>
      <c r="AI500" s="1" t="str">
        <f>_xlfn.TEXTAFTER(_xlfn.TEXTBEFORE(Table9[[#This Row],[rxn]],"-"&amp;Table9[[#This Row],[enz]]),"RXN-")</f>
        <v>PRENT15_l_FWD</v>
      </c>
      <c r="AJ500" s="1" t="str">
        <f>_xlfn.TEXTBEFORE(Table9[[#This Row],[rxn]],"_",-1)</f>
        <v>RXN-PRENT15_l</v>
      </c>
    </row>
    <row r="501" spans="1:36" ht="17" hidden="1" x14ac:dyDescent="0.25">
      <c r="A501" t="s">
        <v>9032</v>
      </c>
      <c r="B501" t="str">
        <f>_xlfn.TEXTAFTER(Table5[[#This Row],[r]],"-",-1)</f>
        <v>rt8364'</v>
      </c>
      <c r="C501" t="str">
        <f>_xlfn.TEXTAFTER(_xlfn.TEXTBEFORE(Table5[[#This Row],[r]],"-"&amp;Table5[[#This Row],[enz]]),"'RXN-")</f>
        <v>ADD_c_FWD</v>
      </c>
      <c r="D501">
        <v>11171.708534568001</v>
      </c>
      <c r="E501">
        <f>_xlfn.XLOOKUP(Table5[[#This Row],[r]],Table3[r],Table3[kapp],"")</f>
        <v>8988.1774343278394</v>
      </c>
      <c r="F501">
        <f>Table5[[#This Row],[kapp]]-Table5[[#This Row],[old]]</f>
        <v>2183.5311002401613</v>
      </c>
      <c r="G501" t="str" cm="1">
        <f t="array" ref="G501">IF(ROWS(_xlfn._xlws.FILTER(Table5[r],Table5[enz]=Table5[[#This Row],[enz]]))&gt;1,"many","1")</f>
        <v>many</v>
      </c>
      <c r="H501" t="str" cm="1">
        <f t="array" ref="H501">IF(ROWS(_xlfn._xlws.FILTER(Table5[r],Table5[rxn-no-enz]=Table5[[#This Row],[rxn-no-enz]]))&gt;1,"many","1")</f>
        <v>many</v>
      </c>
      <c r="I501" t="str">
        <f>_xlfn.XLOOKUP(SUBSTITUTE(Table5[[#This Row],[r]],"'",""),Table6[rxn],Table6[rxn],"no")</f>
        <v>no</v>
      </c>
      <c r="J501" t="str" cm="1">
        <f t="array" ref="J501">_xlfn.XLOOKUP(Table5[[#This Row],[r]],"'"&amp;Table6[rxn]&amp;"'",Table6[expected kapp],"")</f>
        <v/>
      </c>
      <c r="L501" t="s">
        <v>9045</v>
      </c>
      <c r="M501">
        <v>8988.1774343278394</v>
      </c>
      <c r="AA501" s="7" t="s">
        <v>11329</v>
      </c>
      <c r="AB501" s="7" t="str">
        <f>_xlfn.TEXTBEFORE(Table8[[#This Row],[raw]]," ")</f>
        <v>ENZLOAD-HMGCOAS_c_FWD-rt3754_c</v>
      </c>
      <c r="AC501" s="7">
        <f>_xlfn.NUMBERVALUE(_xlfn.TEXTAFTER(Table8[[#This Row],[raw]]," "))</f>
        <v>8.6349046744200796E-7</v>
      </c>
      <c r="AE501" s="1" t="s">
        <v>3270</v>
      </c>
      <c r="AF501" s="1" t="s">
        <v>2778</v>
      </c>
      <c r="AG501" s="1">
        <v>1.1485257942517701E-3</v>
      </c>
      <c r="AH501" s="1" t="str">
        <f>_xlfn.TEXTAFTER(Table9[[#This Row],[rxn]],"-",-1)</f>
        <v>rt4281</v>
      </c>
      <c r="AI501" s="1" t="str">
        <f>_xlfn.TEXTAFTER(_xlfn.TEXTBEFORE(Table9[[#This Row],[rxn]],"-"&amp;Table9[[#This Row],[enz]]),"RXN-")</f>
        <v>PRENT16_l_FWD</v>
      </c>
      <c r="AJ501" s="1" t="str">
        <f>_xlfn.TEXTBEFORE(Table9[[#This Row],[rxn]],"_",-1)</f>
        <v>RXN-PRENT16_l</v>
      </c>
    </row>
    <row r="502" spans="1:36" ht="17" hidden="1" x14ac:dyDescent="0.25">
      <c r="A502" t="s">
        <v>9033</v>
      </c>
      <c r="B502" t="str">
        <f>_xlfn.TEXTAFTER(Table5[[#This Row],[r]],"-",-1)</f>
        <v>rt6190'</v>
      </c>
      <c r="C502" t="str">
        <f>_xlfn.TEXTAFTER(_xlfn.TEXTBEFORE(Table5[[#This Row],[r]],"-"&amp;Table5[[#This Row],[enz]]),"'RXN-")</f>
        <v>ADEtps_e_FWD</v>
      </c>
      <c r="D502">
        <v>11171.708534568001</v>
      </c>
      <c r="E502">
        <f>_xlfn.XLOOKUP(Table5[[#This Row],[r]],Table3[r],Table3[kapp],"")</f>
        <v>8988.1774343278394</v>
      </c>
      <c r="F502">
        <f>Table5[[#This Row],[kapp]]-Table5[[#This Row],[old]]</f>
        <v>2183.5311002401613</v>
      </c>
      <c r="G502" t="str" cm="1">
        <f t="array" ref="G502">IF(ROWS(_xlfn._xlws.FILTER(Table5[r],Table5[enz]=Table5[[#This Row],[enz]]))&gt;1,"many","1")</f>
        <v>many</v>
      </c>
      <c r="H502" t="str" cm="1">
        <f t="array" ref="H502">IF(ROWS(_xlfn._xlws.FILTER(Table5[r],Table5[rxn-no-enz]=Table5[[#This Row],[rxn-no-enz]]))&gt;1,"many","1")</f>
        <v>1</v>
      </c>
      <c r="I502" t="str">
        <f>_xlfn.XLOOKUP(SUBSTITUTE(Table5[[#This Row],[r]],"'",""),Table6[rxn],Table6[rxn],"no")</f>
        <v>no</v>
      </c>
      <c r="J502" t="str" cm="1">
        <f t="array" ref="J502">_xlfn.XLOOKUP(Table5[[#This Row],[r]],"'"&amp;Table6[rxn]&amp;"'",Table6[expected kapp],"")</f>
        <v/>
      </c>
      <c r="L502" t="s">
        <v>8304</v>
      </c>
      <c r="M502">
        <v>9.0145700644418891</v>
      </c>
      <c r="AA502" s="7" t="s">
        <v>11330</v>
      </c>
      <c r="AB502" s="7" t="str">
        <f>_xlfn.TEXTBEFORE(Table8[[#This Row],[raw]]," ")</f>
        <v>ENZLOAD-HOMOX_m_FWD-COX15ARH1YAH1</v>
      </c>
      <c r="AC502" s="7">
        <f>_xlfn.NUMBERVALUE(_xlfn.TEXTAFTER(Table8[[#This Row],[raw]]," "))</f>
        <v>3.5455588547004002E-8</v>
      </c>
      <c r="AE502" s="1" t="s">
        <v>3271</v>
      </c>
      <c r="AF502" s="1" t="s">
        <v>2778</v>
      </c>
      <c r="AG502" s="9">
        <v>9.5710482854314801E-4</v>
      </c>
      <c r="AH502" s="1" t="str">
        <f>_xlfn.TEXTAFTER(Table9[[#This Row],[rxn]],"-",-1)</f>
        <v>rt4281</v>
      </c>
      <c r="AI502" s="1" t="str">
        <f>_xlfn.TEXTAFTER(_xlfn.TEXTBEFORE(Table9[[#This Row],[rxn]],"-"&amp;Table9[[#This Row],[enz]]),"RXN-")</f>
        <v>PRENT17_l_FWD</v>
      </c>
      <c r="AJ502" s="1" t="str">
        <f>_xlfn.TEXTBEFORE(Table9[[#This Row],[rxn]],"_",-1)</f>
        <v>RXN-PRENT17_l</v>
      </c>
    </row>
    <row r="503" spans="1:36" ht="17" hidden="1" x14ac:dyDescent="0.25">
      <c r="A503" t="s">
        <v>9034</v>
      </c>
      <c r="B503" t="str">
        <f>_xlfn.TEXTAFTER(Table5[[#This Row],[r]],"-",-1)</f>
        <v>rt7128_c'</v>
      </c>
      <c r="C503" t="str">
        <f>_xlfn.TEXTAFTER(_xlfn.TEXTBEFORE(Table5[[#This Row],[r]],"-"&amp;Table5[[#This Row],[enz]]),"'RXN-")</f>
        <v>ADK1_c_FWD</v>
      </c>
      <c r="D503">
        <v>11171.708534568001</v>
      </c>
      <c r="E503">
        <f>_xlfn.XLOOKUP(Table5[[#This Row],[r]],Table3[r],Table3[kapp],"")</f>
        <v>8988.1774343278394</v>
      </c>
      <c r="F503">
        <f>Table5[[#This Row],[kapp]]-Table5[[#This Row],[old]]</f>
        <v>2183.5311002401613</v>
      </c>
      <c r="G503" t="str" cm="1">
        <f t="array" ref="G503">IF(ROWS(_xlfn._xlws.FILTER(Table5[r],Table5[enz]=Table5[[#This Row],[enz]]))&gt;1,"many","1")</f>
        <v>1</v>
      </c>
      <c r="H503" t="str" cm="1">
        <f t="array" ref="H503">IF(ROWS(_xlfn._xlws.FILTER(Table5[r],Table5[rxn-no-enz]=Table5[[#This Row],[rxn-no-enz]]))&gt;1,"many","1")</f>
        <v>many</v>
      </c>
      <c r="I503" t="str">
        <f>_xlfn.XLOOKUP(SUBSTITUTE(Table5[[#This Row],[r]],"'",""),Table6[rxn],Table6[rxn],"no")</f>
        <v>no</v>
      </c>
      <c r="J503" t="str" cm="1">
        <f t="array" ref="J503">_xlfn.XLOOKUP(Table5[[#This Row],[r]],"'"&amp;Table6[rxn]&amp;"'",Table6[expected kapp],"")</f>
        <v/>
      </c>
      <c r="L503" t="s">
        <v>8305</v>
      </c>
      <c r="M503">
        <v>3830.1054075008301</v>
      </c>
      <c r="AA503" s="7" t="s">
        <v>11331</v>
      </c>
      <c r="AB503" s="7" t="str">
        <f>_xlfn.TEXTBEFORE(Table8[[#This Row],[raw]]," ")</f>
        <v>ENZLOAD-HSDx_c_FWD-rt3712</v>
      </c>
      <c r="AC503" s="7">
        <f>_xlfn.NUMBERVALUE(_xlfn.TEXTAFTER(Table8[[#This Row],[raw]]," "))</f>
        <v>1.00736228440006E-7</v>
      </c>
      <c r="AE503" s="1" t="s">
        <v>3272</v>
      </c>
      <c r="AF503" s="1" t="s">
        <v>2778</v>
      </c>
      <c r="AG503" s="9">
        <v>7.6568386283451897E-4</v>
      </c>
      <c r="AH503" s="1" t="str">
        <f>_xlfn.TEXTAFTER(Table9[[#This Row],[rxn]],"-",-1)</f>
        <v>rt4281</v>
      </c>
      <c r="AI503" s="1" t="str">
        <f>_xlfn.TEXTAFTER(_xlfn.TEXTBEFORE(Table9[[#This Row],[rxn]],"-"&amp;Table9[[#This Row],[enz]]),"RXN-")</f>
        <v>PRENT18_l_FWD</v>
      </c>
      <c r="AJ503" s="1" t="str">
        <f>_xlfn.TEXTBEFORE(Table9[[#This Row],[rxn]],"_",-1)</f>
        <v>RXN-PRENT18_l</v>
      </c>
    </row>
    <row r="504" spans="1:36" ht="17" hidden="1" x14ac:dyDescent="0.25">
      <c r="A504" t="s">
        <v>9035</v>
      </c>
      <c r="B504" t="str">
        <f>_xlfn.TEXTAFTER(Table5[[#This Row],[r]],"-",-1)</f>
        <v>rt6761'</v>
      </c>
      <c r="C504" t="str">
        <f>_xlfn.TEXTAFTER(_xlfn.TEXTBEFORE(Table5[[#This Row],[r]],"-"&amp;Table5[[#This Row],[enz]]),"'RXN-")</f>
        <v>ADK1_m_FWD</v>
      </c>
      <c r="D504">
        <v>11171.708534568001</v>
      </c>
      <c r="E504">
        <f>_xlfn.XLOOKUP(Table5[[#This Row],[r]],Table3[r],Table3[kapp],"")</f>
        <v>8988.1774343278394</v>
      </c>
      <c r="F504">
        <f>Table5[[#This Row],[kapp]]-Table5[[#This Row],[old]]</f>
        <v>2183.5311002401613</v>
      </c>
      <c r="G504" t="str" cm="1">
        <f t="array" ref="G504">IF(ROWS(_xlfn._xlws.FILTER(Table5[r],Table5[enz]=Table5[[#This Row],[enz]]))&gt;1,"many","1")</f>
        <v>many</v>
      </c>
      <c r="H504" t="str" cm="1">
        <f t="array" ref="H504">IF(ROWS(_xlfn._xlws.FILTER(Table5[r],Table5[rxn-no-enz]=Table5[[#This Row],[rxn-no-enz]]))&gt;1,"many","1")</f>
        <v>many</v>
      </c>
      <c r="I504" t="str">
        <f>_xlfn.XLOOKUP(SUBSTITUTE(Table5[[#This Row],[r]],"'",""),Table6[rxn],Table6[rxn],"no")</f>
        <v>no</v>
      </c>
      <c r="J504" t="str" cm="1">
        <f t="array" ref="J504">_xlfn.XLOOKUP(Table5[[#This Row],[r]],"'"&amp;Table6[rxn]&amp;"'",Table6[expected kapp],"")</f>
        <v/>
      </c>
      <c r="L504" t="s">
        <v>8307</v>
      </c>
      <c r="M504">
        <v>25015.1521730903</v>
      </c>
      <c r="AA504" s="7" t="s">
        <v>11332</v>
      </c>
      <c r="AB504" s="7" t="str">
        <f>_xlfn.TEXTBEFORE(Table8[[#This Row],[raw]]," ")</f>
        <v>ENZLOAD-HSERTA_c_FWD-rt4145</v>
      </c>
      <c r="AC504" s="7">
        <f>_xlfn.NUMBERVALUE(_xlfn.TEXTAFTER(Table8[[#This Row],[raw]]," "))</f>
        <v>6.98948019060274E-8</v>
      </c>
      <c r="AE504" s="1" t="s">
        <v>3273</v>
      </c>
      <c r="AF504" s="1" t="s">
        <v>2778</v>
      </c>
      <c r="AG504" s="1">
        <v>5.7426289712588896E-4</v>
      </c>
      <c r="AH504" s="1" t="str">
        <f>_xlfn.TEXTAFTER(Table9[[#This Row],[rxn]],"-",-1)</f>
        <v>rt4281</v>
      </c>
      <c r="AI504" s="1" t="str">
        <f>_xlfn.TEXTAFTER(_xlfn.TEXTBEFORE(Table9[[#This Row],[rxn]],"-"&amp;Table9[[#This Row],[enz]]),"RXN-")</f>
        <v>PRENT19_l_FWD</v>
      </c>
      <c r="AJ504" s="1" t="str">
        <f>_xlfn.TEXTBEFORE(Table9[[#This Row],[rxn]],"_",-1)</f>
        <v>RXN-PRENT19_l</v>
      </c>
    </row>
    <row r="505" spans="1:36" ht="17" hidden="1" x14ac:dyDescent="0.25">
      <c r="A505" t="s">
        <v>9036</v>
      </c>
      <c r="B505" t="str">
        <f>_xlfn.TEXTAFTER(Table5[[#This Row],[r]],"-",-1)</f>
        <v>rt7128_m'</v>
      </c>
      <c r="C505" t="str">
        <f>_xlfn.TEXTAFTER(_xlfn.TEXTBEFORE(Table5[[#This Row],[r]],"-"&amp;Table5[[#This Row],[enz]]),"'RXN-")</f>
        <v>ADK1_m_FWD</v>
      </c>
      <c r="D505">
        <v>11171.708534568001</v>
      </c>
      <c r="E505">
        <f>_xlfn.XLOOKUP(Table5[[#This Row],[r]],Table3[r],Table3[kapp],"")</f>
        <v>8988.1774343278394</v>
      </c>
      <c r="F505">
        <f>Table5[[#This Row],[kapp]]-Table5[[#This Row],[old]]</f>
        <v>2183.5311002401613</v>
      </c>
      <c r="G505" t="str" cm="1">
        <f t="array" ref="G505">IF(ROWS(_xlfn._xlws.FILTER(Table5[r],Table5[enz]=Table5[[#This Row],[enz]]))&gt;1,"many","1")</f>
        <v>many</v>
      </c>
      <c r="H505" t="str" cm="1">
        <f t="array" ref="H505">IF(ROWS(_xlfn._xlws.FILTER(Table5[r],Table5[rxn-no-enz]=Table5[[#This Row],[rxn-no-enz]]))&gt;1,"many","1")</f>
        <v>many</v>
      </c>
      <c r="I505" t="str">
        <f>_xlfn.XLOOKUP(SUBSTITUTE(Table5[[#This Row],[r]],"'",""),Table6[rxn],Table6[rxn],"no")</f>
        <v>no</v>
      </c>
      <c r="J505" t="str" cm="1">
        <f t="array" ref="J505">_xlfn.XLOOKUP(Table5[[#This Row],[r]],"'"&amp;Table6[rxn]&amp;"'",Table6[expected kapp],"")</f>
        <v/>
      </c>
      <c r="L505" t="s">
        <v>9046</v>
      </c>
      <c r="M505">
        <v>8988.1774343278394</v>
      </c>
      <c r="AA505" s="7" t="s">
        <v>11333</v>
      </c>
      <c r="AB505" s="7" t="str">
        <f>_xlfn.TEXTBEFORE(Table8[[#This Row],[raw]]," ")</f>
        <v>ENZLOAD-HSK_c_FWD-rt0283</v>
      </c>
      <c r="AC505" s="7">
        <f>_xlfn.NUMBERVALUE(_xlfn.TEXTAFTER(Table8[[#This Row],[raw]]," "))</f>
        <v>9.8628546045390798E-8</v>
      </c>
      <c r="AE505" s="1" t="s">
        <v>3274</v>
      </c>
      <c r="AF505" s="1" t="s">
        <v>2778</v>
      </c>
      <c r="AG505" s="9">
        <v>3.82841931417259E-4</v>
      </c>
      <c r="AH505" s="1" t="str">
        <f>_xlfn.TEXTAFTER(Table9[[#This Row],[rxn]],"-",-1)</f>
        <v>rt4281</v>
      </c>
      <c r="AI505" s="1" t="str">
        <f>_xlfn.TEXTAFTER(_xlfn.TEXTBEFORE(Table9[[#This Row],[rxn]],"-"&amp;Table9[[#This Row],[enz]]),"RXN-")</f>
        <v>PRENT20_l_FWD</v>
      </c>
      <c r="AJ505" s="1" t="str">
        <f>_xlfn.TEXTBEFORE(Table9[[#This Row],[rxn]],"_",-1)</f>
        <v>RXN-PRENT20_l</v>
      </c>
    </row>
    <row r="506" spans="1:36" ht="17" hidden="1" x14ac:dyDescent="0.25">
      <c r="A506" t="s">
        <v>9037</v>
      </c>
      <c r="B506" t="str">
        <f>_xlfn.TEXTAFTER(Table5[[#This Row],[r]],"-",-1)</f>
        <v>rt6761'</v>
      </c>
      <c r="C506" t="str">
        <f>_xlfn.TEXTAFTER(_xlfn.TEXTBEFORE(Table5[[#This Row],[r]],"-"&amp;Table5[[#This Row],[enz]]),"'RXN-")</f>
        <v>ADK3_m_FWD</v>
      </c>
      <c r="D506">
        <v>11171.708534568001</v>
      </c>
      <c r="E506">
        <f>_xlfn.XLOOKUP(Table5[[#This Row],[r]],Table3[r],Table3[kapp],"")</f>
        <v>8988.1774343278394</v>
      </c>
      <c r="F506">
        <f>Table5[[#This Row],[kapp]]-Table5[[#This Row],[old]]</f>
        <v>2183.5311002401613</v>
      </c>
      <c r="G506" t="str" cm="1">
        <f t="array" ref="G506">IF(ROWS(_xlfn._xlws.FILTER(Table5[r],Table5[enz]=Table5[[#This Row],[enz]]))&gt;1,"many","1")</f>
        <v>many</v>
      </c>
      <c r="H506" t="str" cm="1">
        <f t="array" ref="H506">IF(ROWS(_xlfn._xlws.FILTER(Table5[r],Table5[rxn-no-enz]=Table5[[#This Row],[rxn-no-enz]]))&gt;1,"many","1")</f>
        <v>many</v>
      </c>
      <c r="I506" t="str">
        <f>_xlfn.XLOOKUP(SUBSTITUTE(Table5[[#This Row],[r]],"'",""),Table6[rxn],Table6[rxn],"no")</f>
        <v>no</v>
      </c>
      <c r="J506" t="str" cm="1">
        <f t="array" ref="J506">_xlfn.XLOOKUP(Table5[[#This Row],[r]],"'"&amp;Table6[rxn]&amp;"'",Table6[expected kapp],"")</f>
        <v/>
      </c>
      <c r="L506" t="s">
        <v>8306</v>
      </c>
      <c r="M506">
        <v>25015.1521730903</v>
      </c>
      <c r="AA506" s="7" t="s">
        <v>11334</v>
      </c>
      <c r="AB506" s="7" t="str">
        <f>_xlfn.TEXTBEFORE(Table8[[#This Row],[raw]]," ")</f>
        <v>ENZLOAD-HSTPT_c_FWD-rt4862</v>
      </c>
      <c r="AC506" s="7">
        <f>_xlfn.NUMBERVALUE(_xlfn.TEXTAFTER(Table8[[#This Row],[raw]]," "))</f>
        <v>2.51878259140629E-7</v>
      </c>
      <c r="AE506" s="1" t="s">
        <v>3275</v>
      </c>
      <c r="AF506" s="1" t="s">
        <v>2778</v>
      </c>
      <c r="AG506" s="9">
        <v>1.9142096570862901E-4</v>
      </c>
      <c r="AH506" s="1" t="str">
        <f>_xlfn.TEXTAFTER(Table9[[#This Row],[rxn]],"-",-1)</f>
        <v>rt4281</v>
      </c>
      <c r="AI506" s="1" t="str">
        <f>_xlfn.TEXTAFTER(_xlfn.TEXTBEFORE(Table9[[#This Row],[rxn]],"-"&amp;Table9[[#This Row],[enz]]),"RXN-")</f>
        <v>PRENT21_l_FWD</v>
      </c>
      <c r="AJ506" s="1" t="str">
        <f>_xlfn.TEXTBEFORE(Table9[[#This Row],[rxn]],"_",-1)</f>
        <v>RXN-PRENT21_l</v>
      </c>
    </row>
    <row r="507" spans="1:36" ht="17" hidden="1" x14ac:dyDescent="0.25">
      <c r="A507" t="s">
        <v>9038</v>
      </c>
      <c r="B507" t="str">
        <f>_xlfn.TEXTAFTER(Table5[[#This Row],[r]],"-",-1)</f>
        <v>rt6761'</v>
      </c>
      <c r="C507" t="str">
        <f>_xlfn.TEXTAFTER(_xlfn.TEXTBEFORE(Table5[[#This Row],[r]],"-"&amp;Table5[[#This Row],[enz]]),"'RXN-")</f>
        <v>ADK3_m_REV</v>
      </c>
      <c r="D507">
        <v>11171.708534568001</v>
      </c>
      <c r="E507">
        <f>_xlfn.XLOOKUP(Table5[[#This Row],[r]],Table3[r],Table3[kapp],"")</f>
        <v>8988.1774343278394</v>
      </c>
      <c r="F507">
        <f>Table5[[#This Row],[kapp]]-Table5[[#This Row],[old]]</f>
        <v>2183.5311002401613</v>
      </c>
      <c r="G507" t="str" cm="1">
        <f t="array" ref="G507">IF(ROWS(_xlfn._xlws.FILTER(Table5[r],Table5[enz]=Table5[[#This Row],[enz]]))&gt;1,"many","1")</f>
        <v>many</v>
      </c>
      <c r="H507" t="str" cm="1">
        <f t="array" ref="H507">IF(ROWS(_xlfn._xlws.FILTER(Table5[r],Table5[rxn-no-enz]=Table5[[#This Row],[rxn-no-enz]]))&gt;1,"many","1")</f>
        <v>many</v>
      </c>
      <c r="I507" t="str">
        <f>_xlfn.XLOOKUP(SUBSTITUTE(Table5[[#This Row],[r]],"'",""),Table6[rxn],Table6[rxn],"no")</f>
        <v>no</v>
      </c>
      <c r="J507" t="str" cm="1">
        <f t="array" ref="J507">_xlfn.XLOOKUP(Table5[[#This Row],[r]],"'"&amp;Table6[rxn]&amp;"'",Table6[expected kapp],"")</f>
        <v/>
      </c>
      <c r="L507" t="s">
        <v>8308</v>
      </c>
      <c r="M507">
        <v>4394.04467399656</v>
      </c>
      <c r="AA507" s="7" t="s">
        <v>11335</v>
      </c>
      <c r="AB507" s="7" t="str">
        <f>_xlfn.TEXTBEFORE(Table8[[#This Row],[raw]]," ")</f>
        <v>ENZLOAD-ICDHx_m_FWD-IDH12</v>
      </c>
      <c r="AC507" s="7">
        <f>_xlfn.NUMBERVALUE(_xlfn.TEXTAFTER(Table8[[#This Row],[raw]]," "))</f>
        <v>3.25213746377618E-7</v>
      </c>
      <c r="AE507" s="1" t="s">
        <v>3276</v>
      </c>
      <c r="AF507" s="1" t="s">
        <v>2778</v>
      </c>
      <c r="AG507" s="9">
        <v>1.72278869137766E-3</v>
      </c>
      <c r="AH507" s="1" t="str">
        <f>_xlfn.TEXTAFTER(Table9[[#This Row],[rxn]],"-",-1)</f>
        <v>rt4281</v>
      </c>
      <c r="AI507" s="1" t="str">
        <f>_xlfn.TEXTAFTER(_xlfn.TEXTBEFORE(Table9[[#This Row],[rxn]],"-"&amp;Table9[[#This Row],[enz]]),"RXN-")</f>
        <v>PRENT6_l_FWD</v>
      </c>
      <c r="AJ507" s="1" t="str">
        <f>_xlfn.TEXTBEFORE(Table9[[#This Row],[rxn]],"_",-1)</f>
        <v>RXN-PRENT6_l</v>
      </c>
    </row>
    <row r="508" spans="1:36" ht="17" hidden="1" x14ac:dyDescent="0.25">
      <c r="A508" t="s">
        <v>9039</v>
      </c>
      <c r="B508" t="str">
        <f>_xlfn.TEXTAFTER(Table5[[#This Row],[r]],"-",-1)</f>
        <v>rt7128_m'</v>
      </c>
      <c r="C508" t="str">
        <f>_xlfn.TEXTAFTER(_xlfn.TEXTBEFORE(Table5[[#This Row],[r]],"-"&amp;Table5[[#This Row],[enz]]),"'RXN-")</f>
        <v>ADK3_m_FWD</v>
      </c>
      <c r="D508">
        <v>11171.708534568001</v>
      </c>
      <c r="E508">
        <f>_xlfn.XLOOKUP(Table5[[#This Row],[r]],Table3[r],Table3[kapp],"")</f>
        <v>8988.1774343278394</v>
      </c>
      <c r="F508">
        <f>Table5[[#This Row],[kapp]]-Table5[[#This Row],[old]]</f>
        <v>2183.5311002401613</v>
      </c>
      <c r="G508" t="str" cm="1">
        <f t="array" ref="G508">IF(ROWS(_xlfn._xlws.FILTER(Table5[r],Table5[enz]=Table5[[#This Row],[enz]]))&gt;1,"many","1")</f>
        <v>many</v>
      </c>
      <c r="H508" t="str" cm="1">
        <f t="array" ref="H508">IF(ROWS(_xlfn._xlws.FILTER(Table5[r],Table5[rxn-no-enz]=Table5[[#This Row],[rxn-no-enz]]))&gt;1,"many","1")</f>
        <v>many</v>
      </c>
      <c r="I508" t="str">
        <f>_xlfn.XLOOKUP(SUBSTITUTE(Table5[[#This Row],[r]],"'",""),Table6[rxn],Table6[rxn],"no")</f>
        <v>no</v>
      </c>
      <c r="J508" t="str" cm="1">
        <f t="array" ref="J508">_xlfn.XLOOKUP(Table5[[#This Row],[r]],"'"&amp;Table6[rxn]&amp;"'",Table6[expected kapp],"")</f>
        <v/>
      </c>
      <c r="L508" t="s">
        <v>9047</v>
      </c>
      <c r="M508">
        <v>8988.1774343278394</v>
      </c>
      <c r="AA508" s="7" t="s">
        <v>11336</v>
      </c>
      <c r="AB508" s="7" t="str">
        <f>_xlfn.TEXTBEFORE(Table8[[#This Row],[raw]]," ")</f>
        <v>ENZLOAD-ICDHyi_m_FWD-rt2761</v>
      </c>
      <c r="AC508" s="7">
        <f>_xlfn.NUMBERVALUE(_xlfn.TEXTAFTER(Table8[[#This Row],[raw]]," "))</f>
        <v>2.4217820413700702E-6</v>
      </c>
      <c r="AE508" s="1" t="s">
        <v>3277</v>
      </c>
      <c r="AF508" s="1" t="s">
        <v>2778</v>
      </c>
      <c r="AG508" s="1">
        <v>1.72278869137766E-3</v>
      </c>
      <c r="AH508" s="1" t="str">
        <f>_xlfn.TEXTAFTER(Table9[[#This Row],[rxn]],"-",-1)</f>
        <v>rt4281</v>
      </c>
      <c r="AI508" s="1" t="str">
        <f>_xlfn.TEXTAFTER(_xlfn.TEXTBEFORE(Table9[[#This Row],[rxn]],"-"&amp;Table9[[#This Row],[enz]]),"RXN-")</f>
        <v>PRENT7_l_FWD</v>
      </c>
      <c r="AJ508" s="1" t="str">
        <f>_xlfn.TEXTBEFORE(Table9[[#This Row],[rxn]],"_",-1)</f>
        <v>RXN-PRENT7_l</v>
      </c>
    </row>
    <row r="509" spans="1:36" ht="17" hidden="1" x14ac:dyDescent="0.25">
      <c r="A509" t="s">
        <v>9040</v>
      </c>
      <c r="B509" t="str">
        <f>_xlfn.TEXTAFTER(Table5[[#This Row],[r]],"-",-1)</f>
        <v>rt7128_m'</v>
      </c>
      <c r="C509" t="str">
        <f>_xlfn.TEXTAFTER(_xlfn.TEXTBEFORE(Table5[[#This Row],[r]],"-"&amp;Table5[[#This Row],[enz]]),"'RXN-")</f>
        <v>ADK3_m_REV</v>
      </c>
      <c r="D509">
        <v>11171.708534568001</v>
      </c>
      <c r="E509">
        <f>_xlfn.XLOOKUP(Table5[[#This Row],[r]],Table3[r],Table3[kapp],"")</f>
        <v>8988.1774343278394</v>
      </c>
      <c r="F509">
        <f>Table5[[#This Row],[kapp]]-Table5[[#This Row],[old]]</f>
        <v>2183.5311002401613</v>
      </c>
      <c r="G509" t="str" cm="1">
        <f t="array" ref="G509">IF(ROWS(_xlfn._xlws.FILTER(Table5[r],Table5[enz]=Table5[[#This Row],[enz]]))&gt;1,"many","1")</f>
        <v>many</v>
      </c>
      <c r="H509" t="str" cm="1">
        <f t="array" ref="H509">IF(ROWS(_xlfn._xlws.FILTER(Table5[r],Table5[rxn-no-enz]=Table5[[#This Row],[rxn-no-enz]]))&gt;1,"many","1")</f>
        <v>many</v>
      </c>
      <c r="I509" t="str">
        <f>_xlfn.XLOOKUP(SUBSTITUTE(Table5[[#This Row],[r]],"'",""),Table6[rxn],Table6[rxn],"no")</f>
        <v>no</v>
      </c>
      <c r="J509" t="str" cm="1">
        <f t="array" ref="J509">_xlfn.XLOOKUP(Table5[[#This Row],[r]],"'"&amp;Table6[rxn]&amp;"'",Table6[expected kapp],"")</f>
        <v/>
      </c>
      <c r="L509" t="s">
        <v>9048</v>
      </c>
      <c r="M509">
        <v>8988.1774343278394</v>
      </c>
      <c r="AA509" s="7" t="s">
        <v>11337</v>
      </c>
      <c r="AB509" s="7" t="str">
        <f>_xlfn.TEXTBEFORE(Table8[[#This Row],[raw]]," ")</f>
        <v>ENZLOAD-IG3PS_c_FWD-rt0716</v>
      </c>
      <c r="AC509" s="7">
        <f>_xlfn.NUMBERVALUE(_xlfn.TEXTAFTER(Table8[[#This Row],[raw]]," "))</f>
        <v>2.48433609674683E-7</v>
      </c>
      <c r="AE509" s="1" t="s">
        <v>3278</v>
      </c>
      <c r="AF509" s="1" t="s">
        <v>2778</v>
      </c>
      <c r="AG509" s="9">
        <v>1.72278869137766E-3</v>
      </c>
      <c r="AH509" s="1" t="str">
        <f>_xlfn.TEXTAFTER(Table9[[#This Row],[rxn]],"-",-1)</f>
        <v>rt4281</v>
      </c>
      <c r="AI509" s="1" t="str">
        <f>_xlfn.TEXTAFTER(_xlfn.TEXTBEFORE(Table9[[#This Row],[rxn]],"-"&amp;Table9[[#This Row],[enz]]),"RXN-")</f>
        <v>PRENT8_l_FWD</v>
      </c>
      <c r="AJ509" s="1" t="str">
        <f>_xlfn.TEXTBEFORE(Table9[[#This Row],[rxn]],"_",-1)</f>
        <v>RXN-PRENT8_l</v>
      </c>
    </row>
    <row r="510" spans="1:36" ht="17" hidden="1" x14ac:dyDescent="0.25">
      <c r="A510" t="s">
        <v>9041</v>
      </c>
      <c r="B510" t="str">
        <f>_xlfn.TEXTAFTER(Table5[[#This Row],[r]],"-",-1)</f>
        <v>rt4919'</v>
      </c>
      <c r="C510" t="str">
        <f>_xlfn.TEXTAFTER(_xlfn.TEXTBEFORE(Table5[[#This Row],[r]],"-"&amp;Table5[[#This Row],[enz]]),"'RXN-")</f>
        <v>ADNCYC_c_FWD</v>
      </c>
      <c r="D510">
        <v>11171.708534568001</v>
      </c>
      <c r="E510">
        <f>_xlfn.XLOOKUP(Table5[[#This Row],[r]],Table3[r],Table3[kapp],"")</f>
        <v>8988.1774343278394</v>
      </c>
      <c r="F510">
        <f>Table5[[#This Row],[kapp]]-Table5[[#This Row],[old]]</f>
        <v>2183.5311002401613</v>
      </c>
      <c r="G510" t="str" cm="1">
        <f t="array" ref="G510">IF(ROWS(_xlfn._xlws.FILTER(Table5[r],Table5[enz]=Table5[[#This Row],[enz]]))&gt;1,"many","1")</f>
        <v>1</v>
      </c>
      <c r="H510" t="str" cm="1">
        <f t="array" ref="H510">IF(ROWS(_xlfn._xlws.FILTER(Table5[r],Table5[rxn-no-enz]=Table5[[#This Row],[rxn-no-enz]]))&gt;1,"many","1")</f>
        <v>1</v>
      </c>
      <c r="I510" t="str">
        <f>_xlfn.XLOOKUP(SUBSTITUTE(Table5[[#This Row],[r]],"'",""),Table6[rxn],Table6[rxn],"no")</f>
        <v>no</v>
      </c>
      <c r="J510" t="str" cm="1">
        <f t="array" ref="J510">_xlfn.XLOOKUP(Table5[[#This Row],[r]],"'"&amp;Table6[rxn]&amp;"'",Table6[expected kapp],"")</f>
        <v/>
      </c>
      <c r="L510" t="s">
        <v>9049</v>
      </c>
      <c r="M510">
        <v>8988.1774343278394</v>
      </c>
      <c r="AA510" s="7" t="s">
        <v>11338</v>
      </c>
      <c r="AB510" s="7" t="str">
        <f>_xlfn.TEXTBEFORE(Table8[[#This Row],[raw]]," ")</f>
        <v>ENZLOAD-IGPDH_c_FWD-rt0339</v>
      </c>
      <c r="AC510" s="7">
        <f>_xlfn.NUMBERVALUE(_xlfn.TEXTAFTER(Table8[[#This Row],[raw]]," "))</f>
        <v>9.7090050741577306E-8</v>
      </c>
      <c r="AE510" s="1" t="s">
        <v>3279</v>
      </c>
      <c r="AF510" s="1" t="s">
        <v>2778</v>
      </c>
      <c r="AG510" s="1">
        <v>1.72278869137766E-3</v>
      </c>
      <c r="AH510" s="1" t="str">
        <f>_xlfn.TEXTAFTER(Table9[[#This Row],[rxn]],"-",-1)</f>
        <v>rt4281</v>
      </c>
      <c r="AI510" s="1" t="str">
        <f>_xlfn.TEXTAFTER(_xlfn.TEXTBEFORE(Table9[[#This Row],[rxn]],"-"&amp;Table9[[#This Row],[enz]]),"RXN-")</f>
        <v>PRENT9_l_FWD</v>
      </c>
      <c r="AJ510" s="1" t="str">
        <f>_xlfn.TEXTBEFORE(Table9[[#This Row],[rxn]],"_",-1)</f>
        <v>RXN-PRENT9_l</v>
      </c>
    </row>
    <row r="511" spans="1:36" ht="17" hidden="1" x14ac:dyDescent="0.25">
      <c r="A511" t="s">
        <v>9042</v>
      </c>
      <c r="B511" t="str">
        <f>_xlfn.TEXTAFTER(Table5[[#This Row],[r]],"-",-1)</f>
        <v>rt5601'</v>
      </c>
      <c r="C511" t="str">
        <f>_xlfn.TEXTAFTER(_xlfn.TEXTBEFORE(Table5[[#This Row],[r]],"-"&amp;Table5[[#This Row],[enz]]),"'RXN-")</f>
        <v>ADNtps_e_FWD</v>
      </c>
      <c r="D511">
        <v>11171.708534568001</v>
      </c>
      <c r="E511">
        <f>_xlfn.XLOOKUP(Table5[[#This Row],[r]],Table3[r],Table3[kapp],"")</f>
        <v>8988.1774343278394</v>
      </c>
      <c r="F511">
        <f>Table5[[#This Row],[kapp]]-Table5[[#This Row],[old]]</f>
        <v>2183.5311002401613</v>
      </c>
      <c r="G511" t="str" cm="1">
        <f t="array" ref="G511">IF(ROWS(_xlfn._xlws.FILTER(Table5[r],Table5[enz]=Table5[[#This Row],[enz]]))&gt;1,"many","1")</f>
        <v>many</v>
      </c>
      <c r="H511" t="str" cm="1">
        <f t="array" ref="H511">IF(ROWS(_xlfn._xlws.FILTER(Table5[r],Table5[rxn-no-enz]=Table5[[#This Row],[rxn-no-enz]]))&gt;1,"many","1")</f>
        <v>1</v>
      </c>
      <c r="I511" t="str">
        <f>_xlfn.XLOOKUP(SUBSTITUTE(Table5[[#This Row],[r]],"'",""),Table6[rxn],Table6[rxn],"no")</f>
        <v>no</v>
      </c>
      <c r="J511" t="str" cm="1">
        <f t="array" ref="J511">_xlfn.XLOOKUP(Table5[[#This Row],[r]],"'"&amp;Table6[rxn]&amp;"'",Table6[expected kapp],"")</f>
        <v/>
      </c>
      <c r="L511" t="s">
        <v>9050</v>
      </c>
      <c r="M511">
        <v>8988.1774343278394</v>
      </c>
      <c r="AA511" s="7" t="s">
        <v>11339</v>
      </c>
      <c r="AB511" s="7" t="str">
        <f>_xlfn.TEXTBEFORE(Table8[[#This Row],[raw]]," ")</f>
        <v>ENZLOAD-IGPS_c_FWD-rt8196</v>
      </c>
      <c r="AC511" s="7">
        <f>_xlfn.NUMBERVALUE(_xlfn.TEXTAFTER(Table8[[#This Row],[raw]]," "))</f>
        <v>3.89852743043489E-8</v>
      </c>
      <c r="AE511" s="1" t="s">
        <v>3280</v>
      </c>
      <c r="AF511" s="1" t="s">
        <v>2778</v>
      </c>
      <c r="AG511" s="9">
        <v>1.34550646213358E-2</v>
      </c>
      <c r="AH511" s="1" t="str">
        <f>_xlfn.TEXTAFTER(Table9[[#This Row],[rxn]],"-",-1)</f>
        <v>rt6665</v>
      </c>
      <c r="AI511" s="1" t="str">
        <f>_xlfn.TEXTAFTER(_xlfn.TEXTBEFORE(Table9[[#This Row],[rxn]],"-"&amp;Table9[[#This Row],[enz]]),"RXN-")</f>
        <v>PRFGS_c_FWD</v>
      </c>
      <c r="AJ511" s="1" t="str">
        <f>_xlfn.TEXTBEFORE(Table9[[#This Row],[rxn]],"_",-1)</f>
        <v>RXN-PRFGS_c</v>
      </c>
    </row>
    <row r="512" spans="1:36" ht="17" hidden="1" x14ac:dyDescent="0.25">
      <c r="A512" t="s">
        <v>9043</v>
      </c>
      <c r="B512" t="str">
        <f>_xlfn.TEXTAFTER(Table5[[#This Row],[r]],"-",-1)</f>
        <v>rt4336'</v>
      </c>
      <c r="C512" t="str">
        <f>_xlfn.TEXTAFTER(_xlfn.TEXTBEFORE(Table5[[#This Row],[r]],"-"&amp;Table5[[#This Row],[enz]]),"'RXN-")</f>
        <v>ADPATPt_c_m_REV</v>
      </c>
      <c r="D512">
        <v>11171.708534568001</v>
      </c>
      <c r="E512">
        <f>_xlfn.XLOOKUP(Table5[[#This Row],[r]],Table3[r],Table3[kapp],"")</f>
        <v>8988.1774343278394</v>
      </c>
      <c r="F512">
        <f>Table5[[#This Row],[kapp]]-Table5[[#This Row],[old]]</f>
        <v>2183.5311002401613</v>
      </c>
      <c r="G512" t="str" cm="1">
        <f t="array" ref="G512">IF(ROWS(_xlfn._xlws.FILTER(Table5[r],Table5[enz]=Table5[[#This Row],[enz]]))&gt;1,"many","1")</f>
        <v>many</v>
      </c>
      <c r="H512" t="str" cm="1">
        <f t="array" ref="H512">IF(ROWS(_xlfn._xlws.FILTER(Table5[r],Table5[rxn-no-enz]=Table5[[#This Row],[rxn-no-enz]]))&gt;1,"many","1")</f>
        <v>1</v>
      </c>
      <c r="I512" t="str">
        <f>_xlfn.XLOOKUP(SUBSTITUTE(Table5[[#This Row],[r]],"'",""),Table6[rxn],Table6[rxn],"no")</f>
        <v>no</v>
      </c>
      <c r="J512" t="str" cm="1">
        <f t="array" ref="J512">_xlfn.XLOOKUP(Table5[[#This Row],[r]],"'"&amp;Table6[rxn]&amp;"'",Table6[expected kapp],"")</f>
        <v/>
      </c>
      <c r="L512" t="s">
        <v>8309</v>
      </c>
      <c r="M512">
        <v>11.0517960655399</v>
      </c>
      <c r="AA512" s="7" t="s">
        <v>11340</v>
      </c>
      <c r="AB512" s="7" t="str">
        <f>_xlfn.TEXTBEFORE(Table8[[#This Row],[raw]]," ")</f>
        <v>ENZLOAD-ILETA_m_REV-rt6242_m</v>
      </c>
      <c r="AC512" s="7">
        <f>_xlfn.NUMBERVALUE(_xlfn.TEXTAFTER(Table8[[#This Row],[raw]]," "))</f>
        <v>0</v>
      </c>
      <c r="AE512" s="1" t="s">
        <v>3281</v>
      </c>
      <c r="AF512" s="1" t="s">
        <v>2778</v>
      </c>
      <c r="AG512" s="1">
        <v>7.4007235656507698E-3</v>
      </c>
      <c r="AH512" s="1" t="str">
        <f>_xlfn.TEXTAFTER(Table9[[#This Row],[rxn]],"-",-1)</f>
        <v>rt3242_c</v>
      </c>
      <c r="AI512" s="1" t="str">
        <f>_xlfn.TEXTAFTER(_xlfn.TEXTBEFORE(Table9[[#This Row],[rxn]],"-"&amp;Table9[[#This Row],[enz]]),"RXN-")</f>
        <v>PRMICI_c_FWD</v>
      </c>
      <c r="AJ512" s="1" t="str">
        <f>_xlfn.TEXTBEFORE(Table9[[#This Row],[rxn]],"_",-1)</f>
        <v>RXN-PRMICI_c_FWD-rt3242</v>
      </c>
    </row>
    <row r="513" spans="1:36" ht="17" hidden="1" x14ac:dyDescent="0.25">
      <c r="A513" t="s">
        <v>9044</v>
      </c>
      <c r="B513" t="str">
        <f>_xlfn.TEXTAFTER(Table5[[#This Row],[r]],"-",-1)</f>
        <v>rt7777'</v>
      </c>
      <c r="C513" t="str">
        <f>_xlfn.TEXTAFTER(_xlfn.TEXTBEFORE(Table5[[#This Row],[r]],"-"&amp;Table5[[#This Row],[enz]]),"'RXN-")</f>
        <v>ADPATPt_c_x_FWD</v>
      </c>
      <c r="D513">
        <v>11171.708534568001</v>
      </c>
      <c r="E513">
        <f>_xlfn.XLOOKUP(Table5[[#This Row],[r]],Table3[r],Table3[kapp],"")</f>
        <v>8988.1774343278394</v>
      </c>
      <c r="F513">
        <f>Table5[[#This Row],[kapp]]-Table5[[#This Row],[old]]</f>
        <v>2183.5311002401613</v>
      </c>
      <c r="G513" t="str" cm="1">
        <f t="array" ref="G513">IF(ROWS(_xlfn._xlws.FILTER(Table5[r],Table5[enz]=Table5[[#This Row],[enz]]))&gt;1,"many","1")</f>
        <v>many</v>
      </c>
      <c r="H513" t="str" cm="1">
        <f t="array" ref="H513">IF(ROWS(_xlfn._xlws.FILTER(Table5[r],Table5[rxn-no-enz]=Table5[[#This Row],[rxn-no-enz]]))&gt;1,"many","1")</f>
        <v>1</v>
      </c>
      <c r="I513" t="str">
        <f>_xlfn.XLOOKUP(SUBSTITUTE(Table5[[#This Row],[r]],"'",""),Table6[rxn],Table6[rxn],"no")</f>
        <v>no</v>
      </c>
      <c r="J513" t="str" cm="1">
        <f t="array" ref="J513">_xlfn.XLOOKUP(Table5[[#This Row],[r]],"'"&amp;Table6[rxn]&amp;"'",Table6[expected kapp],"")</f>
        <v/>
      </c>
      <c r="L513" t="s">
        <v>9051</v>
      </c>
      <c r="M513">
        <v>8988.1774343278394</v>
      </c>
      <c r="AA513" s="7" t="s">
        <v>11341</v>
      </c>
      <c r="AB513" s="7" t="str">
        <f>_xlfn.TEXTBEFORE(Table8[[#This Row],[raw]]," ")</f>
        <v>ENZLOAD-ILETRS_c_FWD-rt5078</v>
      </c>
      <c r="AC513" s="7">
        <f>_xlfn.NUMBERVALUE(_xlfn.TEXTAFTER(Table8[[#This Row],[raw]]," "))</f>
        <v>2.76092449571014E-7</v>
      </c>
      <c r="AE513" s="1" t="s">
        <v>3282</v>
      </c>
      <c r="AF513" s="1" t="s">
        <v>2778</v>
      </c>
      <c r="AG513" s="1">
        <v>2.3892797536399401E-2</v>
      </c>
      <c r="AH513" s="1" t="str">
        <f>_xlfn.TEXTAFTER(Table9[[#This Row],[rxn]],"-",-1)</f>
        <v>rt3118</v>
      </c>
      <c r="AI513" s="1" t="str">
        <f>_xlfn.TEXTAFTER(_xlfn.TEXTBEFORE(Table9[[#This Row],[rxn]],"-"&amp;Table9[[#This Row],[enz]]),"RXN-")</f>
        <v>PROTRS_c_FWD</v>
      </c>
      <c r="AJ513" s="1" t="str">
        <f>_xlfn.TEXTBEFORE(Table9[[#This Row],[rxn]],"_",-1)</f>
        <v>RXN-PROTRS_c</v>
      </c>
    </row>
    <row r="514" spans="1:36" ht="17" hidden="1" x14ac:dyDescent="0.25">
      <c r="A514" t="s">
        <v>9045</v>
      </c>
      <c r="B514" t="str">
        <f>_xlfn.TEXTAFTER(Table5[[#This Row],[r]],"-",-1)</f>
        <v>rt8143'</v>
      </c>
      <c r="C514" t="str">
        <f>_xlfn.TEXTAFTER(_xlfn.TEXTBEFORE(Table5[[#This Row],[r]],"-"&amp;Table5[[#This Row],[enz]]),"'RXN-")</f>
        <v>ADPRDP_m_FWD</v>
      </c>
      <c r="D514">
        <v>11171.708534568001</v>
      </c>
      <c r="E514">
        <f>_xlfn.XLOOKUP(Table5[[#This Row],[r]],Table3[r],Table3[kapp],"")</f>
        <v>8988.1774343278394</v>
      </c>
      <c r="F514">
        <f>Table5[[#This Row],[kapp]]-Table5[[#This Row],[old]]</f>
        <v>2183.5311002401613</v>
      </c>
      <c r="G514" t="str" cm="1">
        <f t="array" ref="G514">IF(ROWS(_xlfn._xlws.FILTER(Table5[r],Table5[enz]=Table5[[#This Row],[enz]]))&gt;1,"many","1")</f>
        <v>1</v>
      </c>
      <c r="H514" t="str" cm="1">
        <f t="array" ref="H514">IF(ROWS(_xlfn._xlws.FILTER(Table5[r],Table5[rxn-no-enz]=Table5[[#This Row],[rxn-no-enz]]))&gt;1,"many","1")</f>
        <v>1</v>
      </c>
      <c r="I514" t="str">
        <f>_xlfn.XLOOKUP(SUBSTITUTE(Table5[[#This Row],[r]],"'",""),Table6[rxn],Table6[rxn],"no")</f>
        <v>no</v>
      </c>
      <c r="J514" t="str" cm="1">
        <f t="array" ref="J514">_xlfn.XLOOKUP(Table5[[#This Row],[r]],"'"&amp;Table6[rxn]&amp;"'",Table6[expected kapp],"")</f>
        <v/>
      </c>
      <c r="L514" t="s">
        <v>9052</v>
      </c>
      <c r="M514">
        <v>8988.1774343278394</v>
      </c>
      <c r="AA514" s="7" t="s">
        <v>11342</v>
      </c>
      <c r="AB514" s="7" t="str">
        <f>_xlfn.TEXTBEFORE(Table8[[#This Row],[raw]]," ")</f>
        <v>ENZLOAD-IMPC_c_FWD-rt4053</v>
      </c>
      <c r="AC514" s="7">
        <f>_xlfn.NUMBERVALUE(_xlfn.TEXTAFTER(Table8[[#This Row],[raw]]," "))</f>
        <v>5.1487660974498898E-7</v>
      </c>
      <c r="AE514" s="1" t="s">
        <v>3283</v>
      </c>
      <c r="AF514" s="1" t="s">
        <v>2778</v>
      </c>
      <c r="AG514" s="9">
        <v>3.92054816607958E-2</v>
      </c>
      <c r="AH514" s="1" t="str">
        <f>_xlfn.TEXTAFTER(Table9[[#This Row],[rxn]],"-",-1)</f>
        <v>PRS23</v>
      </c>
      <c r="AI514" s="1" t="str">
        <f>_xlfn.TEXTAFTER(_xlfn.TEXTBEFORE(Table9[[#This Row],[rxn]],"-"&amp;Table9[[#This Row],[enz]]),"RXN-")</f>
        <v>PRPPS_c_FWD</v>
      </c>
      <c r="AJ514" s="1" t="str">
        <f>_xlfn.TEXTBEFORE(Table9[[#This Row],[rxn]],"_",-1)</f>
        <v>RXN-PRPPS_c</v>
      </c>
    </row>
    <row r="515" spans="1:36" ht="17" hidden="1" x14ac:dyDescent="0.25">
      <c r="A515" t="s">
        <v>9046</v>
      </c>
      <c r="B515" t="str">
        <f>_xlfn.TEXTAFTER(Table5[[#This Row],[r]],"-",-1)</f>
        <v>rt7437'</v>
      </c>
      <c r="C515" t="str">
        <f>_xlfn.TEXTAFTER(_xlfn.TEXTBEFORE(Table5[[#This Row],[r]],"-"&amp;Table5[[#This Row],[enz]]),"'RXN-")</f>
        <v>ADSL1r_c_REV</v>
      </c>
      <c r="D515">
        <v>11171.708534568001</v>
      </c>
      <c r="E515">
        <f>_xlfn.XLOOKUP(Table5[[#This Row],[r]],Table3[r],Table3[kapp],"")</f>
        <v>8988.1774343278394</v>
      </c>
      <c r="F515">
        <f>Table5[[#This Row],[kapp]]-Table5[[#This Row],[old]]</f>
        <v>2183.5311002401613</v>
      </c>
      <c r="G515" t="str" cm="1">
        <f t="array" ref="G515">IF(ROWS(_xlfn._xlws.FILTER(Table5[r],Table5[enz]=Table5[[#This Row],[enz]]))&gt;1,"many","1")</f>
        <v>many</v>
      </c>
      <c r="H515" t="str" cm="1">
        <f t="array" ref="H515">IF(ROWS(_xlfn._xlws.FILTER(Table5[r],Table5[rxn-no-enz]=Table5[[#This Row],[rxn-no-enz]]))&gt;1,"many","1")</f>
        <v>1</v>
      </c>
      <c r="I515" t="str">
        <f>_xlfn.XLOOKUP(SUBSTITUTE(Table5[[#This Row],[r]],"'",""),Table6[rxn],Table6[rxn],"no")</f>
        <v>no</v>
      </c>
      <c r="J515" t="str" cm="1">
        <f t="array" ref="J515">_xlfn.XLOOKUP(Table5[[#This Row],[r]],"'"&amp;Table6[rxn]&amp;"'",Table6[expected kapp],"")</f>
        <v/>
      </c>
      <c r="L515" t="s">
        <v>9053</v>
      </c>
      <c r="M515">
        <v>8988.1774343278394</v>
      </c>
      <c r="AA515" s="7" t="s">
        <v>11343</v>
      </c>
      <c r="AB515" s="7" t="str">
        <f>_xlfn.TEXTBEFORE(Table8[[#This Row],[raw]]," ")</f>
        <v>ENZLOAD-IMPD_c_FWD-rt0027</v>
      </c>
      <c r="AC515" s="7">
        <f>_xlfn.NUMBERVALUE(_xlfn.TEXTAFTER(Table8[[#This Row],[raw]]," "))</f>
        <v>9.6499976652107296E-8</v>
      </c>
      <c r="AE515" s="1" t="s">
        <v>3284</v>
      </c>
      <c r="AF515" s="1" t="s">
        <v>2778</v>
      </c>
      <c r="AG515" s="9">
        <v>2.3262762218073399E-2</v>
      </c>
      <c r="AH515" s="1" t="str">
        <f>_xlfn.TEXTAFTER(Table9[[#This Row],[rxn]],"-",-1)</f>
        <v>rt5884</v>
      </c>
      <c r="AI515" s="1" t="str">
        <f>_xlfn.TEXTAFTER(_xlfn.TEXTBEFORE(Table9[[#This Row],[rxn]],"-"&amp;Table9[[#This Row],[enz]]),"RXN-")</f>
        <v>PSCIT_c_FWD</v>
      </c>
      <c r="AJ515" s="1" t="str">
        <f>_xlfn.TEXTBEFORE(Table9[[#This Row],[rxn]],"_",-1)</f>
        <v>RXN-PSCIT_c</v>
      </c>
    </row>
    <row r="516" spans="1:36" ht="17" hidden="1" x14ac:dyDescent="0.25">
      <c r="A516" t="s">
        <v>9047</v>
      </c>
      <c r="B516" t="str">
        <f>_xlfn.TEXTAFTER(Table5[[#This Row],[r]],"-",-1)</f>
        <v>rt0136'</v>
      </c>
      <c r="C516" t="str">
        <f>_xlfn.TEXTAFTER(_xlfn.TEXTBEFORE(Table5[[#This Row],[r]],"-"&amp;Table5[[#This Row],[enz]]),"'RXN-")</f>
        <v>AEPI1_c_FWD</v>
      </c>
      <c r="D516">
        <v>11171.708534568001</v>
      </c>
      <c r="E516">
        <f>_xlfn.XLOOKUP(Table5[[#This Row],[r]],Table3[r],Table3[kapp],"")</f>
        <v>8988.1774343278394</v>
      </c>
      <c r="F516">
        <f>Table5[[#This Row],[kapp]]-Table5[[#This Row],[old]]</f>
        <v>2183.5311002401613</v>
      </c>
      <c r="G516" t="str" cm="1">
        <f t="array" ref="G516">IF(ROWS(_xlfn._xlws.FILTER(Table5[r],Table5[enz]=Table5[[#This Row],[enz]]))&gt;1,"many","1")</f>
        <v>many</v>
      </c>
      <c r="H516" t="str" cm="1">
        <f t="array" ref="H516">IF(ROWS(_xlfn._xlws.FILTER(Table5[r],Table5[rxn-no-enz]=Table5[[#This Row],[rxn-no-enz]]))&gt;1,"many","1")</f>
        <v>1</v>
      </c>
      <c r="I516" t="str">
        <f>_xlfn.XLOOKUP(SUBSTITUTE(Table5[[#This Row],[r]],"'",""),Table6[rxn],Table6[rxn],"no")</f>
        <v>no</v>
      </c>
      <c r="J516" t="str" cm="1">
        <f t="array" ref="J516">_xlfn.XLOOKUP(Table5[[#This Row],[r]],"'"&amp;Table6[rxn]&amp;"'",Table6[expected kapp],"")</f>
        <v/>
      </c>
      <c r="L516" t="s">
        <v>9054</v>
      </c>
      <c r="M516">
        <v>8988.1774343278394</v>
      </c>
      <c r="AA516" s="7" t="s">
        <v>11344</v>
      </c>
      <c r="AB516" s="7" t="str">
        <f>_xlfn.TEXTBEFORE(Table8[[#This Row],[raw]]," ")</f>
        <v>ENZLOAD-IPCS_g_FWD-rt4559</v>
      </c>
      <c r="AC516" s="7">
        <f>_xlfn.NUMBERVALUE(_xlfn.TEXTAFTER(Table8[[#This Row],[raw]]," "))</f>
        <v>8.1213172695126296E-9</v>
      </c>
      <c r="AE516" s="1" t="s">
        <v>7810</v>
      </c>
      <c r="AF516" s="1" t="s">
        <v>2778</v>
      </c>
      <c r="AG516" s="1">
        <v>1.13432751594395E-2</v>
      </c>
      <c r="AH516" s="1" t="str">
        <f>_xlfn.TEXTAFTER(Table9[[#This Row],[rxn]],"-",-1)</f>
        <v>rt2136</v>
      </c>
      <c r="AI516" s="1" t="str">
        <f>_xlfn.TEXTAFTER(_xlfn.TEXTBEFORE(Table9[[#This Row],[rxn]],"-"&amp;Table9[[#This Row],[enz]]),"RXN-")</f>
        <v>PSD_mm_FWD</v>
      </c>
      <c r="AJ516" s="1" t="str">
        <f>_xlfn.TEXTBEFORE(Table9[[#This Row],[rxn]],"_",-1)</f>
        <v>RXN-PSD_mm</v>
      </c>
    </row>
    <row r="517" spans="1:36" ht="17" hidden="1" x14ac:dyDescent="0.25">
      <c r="A517" t="s">
        <v>9048</v>
      </c>
      <c r="B517" t="str">
        <f>_xlfn.TEXTAFTER(Table5[[#This Row],[r]],"-",-1)</f>
        <v>rt0136'</v>
      </c>
      <c r="C517" t="str">
        <f>_xlfn.TEXTAFTER(_xlfn.TEXTBEFORE(Table5[[#This Row],[r]],"-"&amp;Table5[[#This Row],[enz]]),"'RXN-")</f>
        <v>AEPI1_c_REV</v>
      </c>
      <c r="D517">
        <v>11171.708534568001</v>
      </c>
      <c r="E517">
        <f>_xlfn.XLOOKUP(Table5[[#This Row],[r]],Table3[r],Table3[kapp],"")</f>
        <v>8988.1774343278394</v>
      </c>
      <c r="F517">
        <f>Table5[[#This Row],[kapp]]-Table5[[#This Row],[old]]</f>
        <v>2183.5311002401613</v>
      </c>
      <c r="G517" t="str" cm="1">
        <f t="array" ref="G517">IF(ROWS(_xlfn._xlws.FILTER(Table5[r],Table5[enz]=Table5[[#This Row],[enz]]))&gt;1,"many","1")</f>
        <v>many</v>
      </c>
      <c r="H517" t="str" cm="1">
        <f t="array" ref="H517">IF(ROWS(_xlfn._xlws.FILTER(Table5[r],Table5[rxn-no-enz]=Table5[[#This Row],[rxn-no-enz]]))&gt;1,"many","1")</f>
        <v>1</v>
      </c>
      <c r="I517" t="str">
        <f>_xlfn.XLOOKUP(SUBSTITUTE(Table5[[#This Row],[r]],"'",""),Table6[rxn],Table6[rxn],"no")</f>
        <v>no</v>
      </c>
      <c r="J517" t="str" cm="1">
        <f t="array" ref="J517">_xlfn.XLOOKUP(Table5[[#This Row],[r]],"'"&amp;Table6[rxn]&amp;"'",Table6[expected kapp],"")</f>
        <v/>
      </c>
      <c r="L517" t="s">
        <v>9055</v>
      </c>
      <c r="M517">
        <v>8988.1774343278394</v>
      </c>
      <c r="AA517" s="7" t="s">
        <v>11345</v>
      </c>
      <c r="AB517" s="7" t="str">
        <f>_xlfn.TEXTBEFORE(Table8[[#This Row],[raw]]," ")</f>
        <v>ENZLOAD-IPDDI_c_FWD-rt7835</v>
      </c>
      <c r="AC517" s="7">
        <f>_xlfn.NUMBERVALUE(_xlfn.TEXTAFTER(Table8[[#This Row],[raw]]," "))</f>
        <v>1.62828898287847E-7</v>
      </c>
      <c r="AE517" s="1" t="s">
        <v>7816</v>
      </c>
      <c r="AF517" s="1" t="s">
        <v>2778</v>
      </c>
      <c r="AG517" s="1">
        <v>1.00146359052919</v>
      </c>
      <c r="AH517" s="1" t="str">
        <f>_xlfn.TEXTAFTER(Table9[[#This Row],[rxn]],"-",-1)</f>
        <v>rt7036</v>
      </c>
      <c r="AI517" s="1" t="str">
        <f>_xlfn.TEXTAFTER(_xlfn.TEXTBEFORE(Table9[[#This Row],[rxn]],"-"&amp;Table9[[#This Row],[enz]]),"RXN-")</f>
        <v>PSERT_c_FWD</v>
      </c>
      <c r="AJ517" s="1" t="str">
        <f>_xlfn.TEXTBEFORE(Table9[[#This Row],[rxn]],"_",-1)</f>
        <v>RXN-PSERT_c</v>
      </c>
    </row>
    <row r="518" spans="1:36" ht="17" hidden="1" x14ac:dyDescent="0.25">
      <c r="A518" t="s">
        <v>9049</v>
      </c>
      <c r="B518" t="str">
        <f>_xlfn.TEXTAFTER(Table5[[#This Row],[r]],"-",-1)</f>
        <v>rt0136'</v>
      </c>
      <c r="C518" t="str">
        <f>_xlfn.TEXTAFTER(_xlfn.TEXTBEFORE(Table5[[#This Row],[r]],"-"&amp;Table5[[#This Row],[enz]]),"'RXN-")</f>
        <v>AEPI2_c_FWD</v>
      </c>
      <c r="D518">
        <v>11171.708534568001</v>
      </c>
      <c r="E518">
        <f>_xlfn.XLOOKUP(Table5[[#This Row],[r]],Table3[r],Table3[kapp],"")</f>
        <v>8988.1774343278394</v>
      </c>
      <c r="F518">
        <f>Table5[[#This Row],[kapp]]-Table5[[#This Row],[old]]</f>
        <v>2183.5311002401613</v>
      </c>
      <c r="G518" t="str" cm="1">
        <f t="array" ref="G518">IF(ROWS(_xlfn._xlws.FILTER(Table5[r],Table5[enz]=Table5[[#This Row],[enz]]))&gt;1,"many","1")</f>
        <v>many</v>
      </c>
      <c r="H518" t="str" cm="1">
        <f t="array" ref="H518">IF(ROWS(_xlfn._xlws.FILTER(Table5[r],Table5[rxn-no-enz]=Table5[[#This Row],[rxn-no-enz]]))&gt;1,"many","1")</f>
        <v>1</v>
      </c>
      <c r="I518" t="str">
        <f>_xlfn.XLOOKUP(SUBSTITUTE(Table5[[#This Row],[r]],"'",""),Table6[rxn],Table6[rxn],"no")</f>
        <v>no</v>
      </c>
      <c r="J518" t="str" cm="1">
        <f t="array" ref="J518">_xlfn.XLOOKUP(Table5[[#This Row],[r]],"'"&amp;Table6[rxn]&amp;"'",Table6[expected kapp],"")</f>
        <v/>
      </c>
      <c r="L518" t="s">
        <v>8311</v>
      </c>
      <c r="M518">
        <v>245720.30011116099</v>
      </c>
      <c r="AA518" s="7" t="s">
        <v>11346</v>
      </c>
      <c r="AB518" s="7" t="str">
        <f>_xlfn.TEXTBEFORE(Table8[[#This Row],[raw]]," ")</f>
        <v>ENZLOAD-IPMD_c_FWD-rt5526</v>
      </c>
      <c r="AC518" s="7">
        <f>_xlfn.NUMBERVALUE(_xlfn.TEXTAFTER(Table8[[#This Row],[raw]]," "))</f>
        <v>4.9429354555719199E-7</v>
      </c>
      <c r="AE518" s="1" t="s">
        <v>7817</v>
      </c>
      <c r="AF518" s="1" t="s">
        <v>2778</v>
      </c>
      <c r="AG518" s="1">
        <v>1.00146359052919</v>
      </c>
      <c r="AH518" s="1" t="str">
        <f>_xlfn.TEXTAFTER(Table9[[#This Row],[rxn]],"-",-1)</f>
        <v>rt3683</v>
      </c>
      <c r="AI518" s="1" t="str">
        <f>_xlfn.TEXTAFTER(_xlfn.TEXTBEFORE(Table9[[#This Row],[rxn]],"-"&amp;Table9[[#This Row],[enz]]),"RXN-")</f>
        <v>PSP_L_c_FWD</v>
      </c>
      <c r="AJ518" s="1" t="str">
        <f>_xlfn.TEXTBEFORE(Table9[[#This Row],[rxn]],"_",-1)</f>
        <v>RXN-PSP_L_c</v>
      </c>
    </row>
    <row r="519" spans="1:36" ht="17" hidden="1" x14ac:dyDescent="0.25">
      <c r="A519" t="s">
        <v>9050</v>
      </c>
      <c r="B519" t="str">
        <f>_xlfn.TEXTAFTER(Table5[[#This Row],[r]],"-",-1)</f>
        <v>rt0136'</v>
      </c>
      <c r="C519" t="str">
        <f>_xlfn.TEXTAFTER(_xlfn.TEXTBEFORE(Table5[[#This Row],[r]],"-"&amp;Table5[[#This Row],[enz]]),"'RXN-")</f>
        <v>AEPI2_c_REV</v>
      </c>
      <c r="D519">
        <v>11171.708534568001</v>
      </c>
      <c r="E519">
        <f>_xlfn.XLOOKUP(Table5[[#This Row],[r]],Table3[r],Table3[kapp],"")</f>
        <v>8988.1774343278394</v>
      </c>
      <c r="F519">
        <f>Table5[[#This Row],[kapp]]-Table5[[#This Row],[old]]</f>
        <v>2183.5311002401613</v>
      </c>
      <c r="G519" t="str" cm="1">
        <f t="array" ref="G519">IF(ROWS(_xlfn._xlws.FILTER(Table5[r],Table5[enz]=Table5[[#This Row],[enz]]))&gt;1,"many","1")</f>
        <v>many</v>
      </c>
      <c r="H519" t="str" cm="1">
        <f t="array" ref="H519">IF(ROWS(_xlfn._xlws.FILTER(Table5[r],Table5[rxn-no-enz]=Table5[[#This Row],[rxn-no-enz]]))&gt;1,"many","1")</f>
        <v>1</v>
      </c>
      <c r="I519" t="str">
        <f>_xlfn.XLOOKUP(SUBSTITUTE(Table5[[#This Row],[r]],"'",""),Table6[rxn],Table6[rxn],"no")</f>
        <v>no</v>
      </c>
      <c r="J519" t="str" cm="1">
        <f t="array" ref="J519">_xlfn.XLOOKUP(Table5[[#This Row],[r]],"'"&amp;Table6[rxn]&amp;"'",Table6[expected kapp],"")</f>
        <v/>
      </c>
      <c r="L519" t="s">
        <v>9056</v>
      </c>
      <c r="M519">
        <v>8988.1774343278394</v>
      </c>
      <c r="AA519" s="7" t="s">
        <v>11347</v>
      </c>
      <c r="AB519" s="7" t="str">
        <f>_xlfn.TEXTBEFORE(Table8[[#This Row],[raw]]," ")</f>
        <v>ENZLOAD-IPPMIa_c_REV-rt6546</v>
      </c>
      <c r="AC519" s="7">
        <f>_xlfn.NUMBERVALUE(_xlfn.TEXTAFTER(Table8[[#This Row],[raw]]," "))</f>
        <v>2.0116289330993099E-7</v>
      </c>
      <c r="AE519" s="1" t="s">
        <v>3286</v>
      </c>
      <c r="AF519" s="1" t="s">
        <v>2778</v>
      </c>
      <c r="AG519" s="1">
        <v>2.24504439643599E-4</v>
      </c>
      <c r="AH519" s="1" t="str">
        <f>_xlfn.TEXTAFTER(Table9[[#This Row],[rxn]],"-",-1)</f>
        <v>rt6946</v>
      </c>
      <c r="AI519" s="1" t="str">
        <f>_xlfn.TEXTAFTER(_xlfn.TEXTBEFORE(Table9[[#This Row],[rxn]],"-"&amp;Table9[[#This Row],[enz]]),"RXN-")</f>
        <v>PSPHS_r_FWD</v>
      </c>
      <c r="AJ519" s="1" t="str">
        <f>_xlfn.TEXTBEFORE(Table9[[#This Row],[rxn]],"_",-1)</f>
        <v>RXN-PSPHS_r</v>
      </c>
    </row>
    <row r="520" spans="1:36" ht="17" hidden="1" x14ac:dyDescent="0.25">
      <c r="A520" t="s">
        <v>9051</v>
      </c>
      <c r="B520" t="str">
        <f>_xlfn.TEXTAFTER(Table5[[#This Row],[r]],"-",-1)</f>
        <v>rt2689'</v>
      </c>
      <c r="C520" t="str">
        <f>_xlfn.TEXTAFTER(_xlfn.TEXTBEFORE(Table5[[#This Row],[r]],"-"&amp;Table5[[#This Row],[enz]]),"'RXN-")</f>
        <v>AFLTXNB1S_c_FWD</v>
      </c>
      <c r="D520">
        <v>11171.708534568001</v>
      </c>
      <c r="E520">
        <f>_xlfn.XLOOKUP(Table5[[#This Row],[r]],Table3[r],Table3[kapp],"")</f>
        <v>8988.1774343278394</v>
      </c>
      <c r="F520">
        <f>Table5[[#This Row],[kapp]]-Table5[[#This Row],[old]]</f>
        <v>2183.5311002401613</v>
      </c>
      <c r="G520" t="str" cm="1">
        <f t="array" ref="G520">IF(ROWS(_xlfn._xlws.FILTER(Table5[r],Table5[enz]=Table5[[#This Row],[enz]]))&gt;1,"many","1")</f>
        <v>many</v>
      </c>
      <c r="H520" t="str" cm="1">
        <f t="array" ref="H520">IF(ROWS(_xlfn._xlws.FILTER(Table5[r],Table5[rxn-no-enz]=Table5[[#This Row],[rxn-no-enz]]))&gt;1,"many","1")</f>
        <v>1</v>
      </c>
      <c r="I520" t="str">
        <f>_xlfn.XLOOKUP(SUBSTITUTE(Table5[[#This Row],[r]],"'",""),Table6[rxn],Table6[rxn],"no")</f>
        <v>no</v>
      </c>
      <c r="J520" t="str" cm="1">
        <f t="array" ref="J520">_xlfn.XLOOKUP(Table5[[#This Row],[r]],"'"&amp;Table6[rxn]&amp;"'",Table6[expected kapp],"")</f>
        <v/>
      </c>
      <c r="L520" t="s">
        <v>9057</v>
      </c>
      <c r="M520">
        <v>8988.1774343278394</v>
      </c>
      <c r="AA520" s="7" t="s">
        <v>11348</v>
      </c>
      <c r="AB520" s="7" t="str">
        <f>_xlfn.TEXTBEFORE(Table8[[#This Row],[raw]]," ")</f>
        <v>ENZLOAD-IPPMIb_c_REV-rt6546</v>
      </c>
      <c r="AC520" s="7">
        <f>_xlfn.NUMBERVALUE(_xlfn.TEXTAFTER(Table8[[#This Row],[raw]]," "))</f>
        <v>2.0116289330993099E-7</v>
      </c>
      <c r="AE520" s="1" t="s">
        <v>3287</v>
      </c>
      <c r="AF520" s="1" t="s">
        <v>2778</v>
      </c>
      <c r="AG520" s="1">
        <v>1.19358032002976E-2</v>
      </c>
      <c r="AH520" s="1" t="str">
        <f>_xlfn.TEXTAFTER(Table9[[#This Row],[rxn]],"-",-1)</f>
        <v>rt3215</v>
      </c>
      <c r="AI520" s="1" t="str">
        <f>_xlfn.TEXTAFTER(_xlfn.TEXTBEFORE(Table9[[#This Row],[rxn]],"-"&amp;Table9[[#This Row],[enz]]),"RXN-")</f>
        <v>PSSA_rm_FWD</v>
      </c>
      <c r="AJ520" s="1" t="str">
        <f>_xlfn.TEXTBEFORE(Table9[[#This Row],[rxn]],"_",-1)</f>
        <v>RXN-PSSA_rm</v>
      </c>
    </row>
    <row r="521" spans="1:36" ht="17" hidden="1" x14ac:dyDescent="0.25">
      <c r="A521" t="s">
        <v>9052</v>
      </c>
      <c r="B521" t="str">
        <f>_xlfn.TEXTAFTER(Table5[[#This Row],[r]],"-",-1)</f>
        <v>rt2689'</v>
      </c>
      <c r="C521" t="str">
        <f>_xlfn.TEXTAFTER(_xlfn.TEXTBEFORE(Table5[[#This Row],[r]],"-"&amp;Table5[[#This Row],[enz]]),"'RXN-")</f>
        <v>AFLTXNB2S_c_FWD</v>
      </c>
      <c r="D521">
        <v>11171.708534568001</v>
      </c>
      <c r="E521">
        <f>_xlfn.XLOOKUP(Table5[[#This Row],[r]],Table3[r],Table3[kapp],"")</f>
        <v>8988.1774343278394</v>
      </c>
      <c r="F521">
        <f>Table5[[#This Row],[kapp]]-Table5[[#This Row],[old]]</f>
        <v>2183.5311002401613</v>
      </c>
      <c r="G521" t="str" cm="1">
        <f t="array" ref="G521">IF(ROWS(_xlfn._xlws.FILTER(Table5[r],Table5[enz]=Table5[[#This Row],[enz]]))&gt;1,"many","1")</f>
        <v>many</v>
      </c>
      <c r="H521" t="str" cm="1">
        <f t="array" ref="H521">IF(ROWS(_xlfn._xlws.FILTER(Table5[r],Table5[rxn-no-enz]=Table5[[#This Row],[rxn-no-enz]]))&gt;1,"many","1")</f>
        <v>1</v>
      </c>
      <c r="I521" t="str">
        <f>_xlfn.XLOOKUP(SUBSTITUTE(Table5[[#This Row],[r]],"'",""),Table6[rxn],Table6[rxn],"no")</f>
        <v>no</v>
      </c>
      <c r="J521" t="str" cm="1">
        <f t="array" ref="J521">_xlfn.XLOOKUP(Table5[[#This Row],[r]],"'"&amp;Table6[rxn]&amp;"'",Table6[expected kapp],"")</f>
        <v/>
      </c>
      <c r="L521" t="s">
        <v>9058</v>
      </c>
      <c r="M521">
        <v>8988.1774343278394</v>
      </c>
      <c r="AA521" s="7" t="s">
        <v>11349</v>
      </c>
      <c r="AB521" s="7" t="str">
        <f>_xlfn.TEXTBEFORE(Table8[[#This Row],[raw]]," ")</f>
        <v>ENZLOAD-IPPS_c_FWD-rt7120</v>
      </c>
      <c r="AC521" s="7">
        <f>_xlfn.NUMBERVALUE(_xlfn.TEXTAFTER(Table8[[#This Row],[raw]]," "))</f>
        <v>1.4186944618654E-6</v>
      </c>
      <c r="AE521" s="1" t="s">
        <v>3288</v>
      </c>
      <c r="AF521" s="1" t="s">
        <v>2778</v>
      </c>
      <c r="AG521" s="1">
        <v>5.9252804085807402E-4</v>
      </c>
      <c r="AH521" s="1" t="str">
        <f>_xlfn.TEXTAFTER(Table9[[#This Row],[rxn]],"-",-1)</f>
        <v>SPONT</v>
      </c>
      <c r="AI521" s="1" t="str">
        <f>_xlfn.TEXTAFTER(_xlfn.TEXTBEFORE(Table9[[#This Row],[rxn]],"-"&amp;Table9[[#This Row],[enz]]),"RXN-")</f>
        <v>PSt_c_rm_REV</v>
      </c>
      <c r="AJ521" s="1" t="str">
        <f>_xlfn.TEXTBEFORE(Table9[[#This Row],[rxn]],"_",-1)</f>
        <v>RXN-PSt_c_rm</v>
      </c>
    </row>
    <row r="522" spans="1:36" ht="17" hidden="1" x14ac:dyDescent="0.25">
      <c r="A522" t="s">
        <v>9053</v>
      </c>
      <c r="B522" t="str">
        <f>_xlfn.TEXTAFTER(Table5[[#This Row],[r]],"-",-1)</f>
        <v>rt1772'</v>
      </c>
      <c r="C522" t="str">
        <f>_xlfn.TEXTAFTER(_xlfn.TEXTBEFORE(Table5[[#This Row],[r]],"-"&amp;Table5[[#This Row],[enz]]),"'RXN-")</f>
        <v>AGMT_e_FWD</v>
      </c>
      <c r="D522">
        <v>11171.708534568001</v>
      </c>
      <c r="E522">
        <f>_xlfn.XLOOKUP(Table5[[#This Row],[r]],Table3[r],Table3[kapp],"")</f>
        <v>8988.1774343278394</v>
      </c>
      <c r="F522">
        <f>Table5[[#This Row],[kapp]]-Table5[[#This Row],[old]]</f>
        <v>2183.5311002401613</v>
      </c>
      <c r="G522" t="str" cm="1">
        <f t="array" ref="G522">IF(ROWS(_xlfn._xlws.FILTER(Table5[r],Table5[enz]=Table5[[#This Row],[enz]]))&gt;1,"many","1")</f>
        <v>1</v>
      </c>
      <c r="H522" t="str" cm="1">
        <f t="array" ref="H522">IF(ROWS(_xlfn._xlws.FILTER(Table5[r],Table5[rxn-no-enz]=Table5[[#This Row],[rxn-no-enz]]))&gt;1,"many","1")</f>
        <v>1</v>
      </c>
      <c r="I522" t="str">
        <f>_xlfn.XLOOKUP(SUBSTITUTE(Table5[[#This Row],[r]],"'",""),Table6[rxn],Table6[rxn],"no")</f>
        <v>no</v>
      </c>
      <c r="J522" t="str" cm="1">
        <f t="array" ref="J522">_xlfn.XLOOKUP(Table5[[#This Row],[r]],"'"&amp;Table6[rxn]&amp;"'",Table6[expected kapp],"")</f>
        <v/>
      </c>
      <c r="L522" t="s">
        <v>8289</v>
      </c>
      <c r="M522">
        <v>5428.20752732868</v>
      </c>
      <c r="AA522" s="7" t="s">
        <v>11350</v>
      </c>
      <c r="AB522" s="7" t="str">
        <f>_xlfn.TEXTBEFORE(Table8[[#This Row],[raw]]," ")</f>
        <v>ENZLOAD-KARA1i_m_FWD-rt0808</v>
      </c>
      <c r="AC522" s="7">
        <f>_xlfn.NUMBERVALUE(_xlfn.TEXTAFTER(Table8[[#This Row],[raw]]," "))</f>
        <v>1.1081682323271201E-6</v>
      </c>
      <c r="AE522" s="1" t="s">
        <v>7828</v>
      </c>
      <c r="AF522" s="1" t="s">
        <v>2778</v>
      </c>
      <c r="AG522" s="1">
        <v>1.13432751594395E-2</v>
      </c>
      <c r="AH522" s="1" t="str">
        <f>_xlfn.TEXTAFTER(Table9[[#This Row],[rxn]],"-",-1)</f>
        <v>SPONT</v>
      </c>
      <c r="AI522" s="1" t="str">
        <f>_xlfn.TEXTAFTER(_xlfn.TEXTBEFORE(Table9[[#This Row],[rxn]],"-"&amp;Table9[[#This Row],[enz]]),"RXN-")</f>
        <v>PSt_mm_rm_REV</v>
      </c>
      <c r="AJ522" s="1" t="str">
        <f>_xlfn.TEXTBEFORE(Table9[[#This Row],[rxn]],"_",-1)</f>
        <v>RXN-PSt_mm_rm</v>
      </c>
    </row>
    <row r="523" spans="1:36" ht="17" hidden="1" x14ac:dyDescent="0.25">
      <c r="A523" t="s">
        <v>9054</v>
      </c>
      <c r="B523" t="str">
        <f>_xlfn.TEXTAFTER(Table5[[#This Row],[r]],"-",-1)</f>
        <v>rt7207_l'</v>
      </c>
      <c r="C523" t="str">
        <f>_xlfn.TEXTAFTER(_xlfn.TEXTBEFORE(Table5[[#This Row],[r]],"-"&amp;Table5[[#This Row],[enz]]),"'RXN-")</f>
        <v>AGNPR_l_FWD</v>
      </c>
      <c r="D523">
        <v>11171.708534568001</v>
      </c>
      <c r="E523">
        <f>_xlfn.XLOOKUP(Table5[[#This Row],[r]],Table3[r],Table3[kapp],"")</f>
        <v>8988.1774343278394</v>
      </c>
      <c r="F523">
        <f>Table5[[#This Row],[kapp]]-Table5[[#This Row],[old]]</f>
        <v>2183.5311002401613</v>
      </c>
      <c r="G523" t="str" cm="1">
        <f t="array" ref="G523">IF(ROWS(_xlfn._xlws.FILTER(Table5[r],Table5[enz]=Table5[[#This Row],[enz]]))&gt;1,"many","1")</f>
        <v>1</v>
      </c>
      <c r="H523" t="str" cm="1">
        <f t="array" ref="H523">IF(ROWS(_xlfn._xlws.FILTER(Table5[r],Table5[rxn-no-enz]=Table5[[#This Row],[rxn-no-enz]]))&gt;1,"many","1")</f>
        <v>1</v>
      </c>
      <c r="I523" t="str">
        <f>_xlfn.XLOOKUP(SUBSTITUTE(Table5[[#This Row],[r]],"'",""),Table6[rxn],Table6[rxn],"no")</f>
        <v>no</v>
      </c>
      <c r="J523" t="str" cm="1">
        <f t="array" ref="J523">_xlfn.XLOOKUP(Table5[[#This Row],[r]],"'"&amp;Table6[rxn]&amp;"'",Table6[expected kapp],"")</f>
        <v/>
      </c>
      <c r="L523" t="s">
        <v>9059</v>
      </c>
      <c r="M523">
        <v>8988.1774343278394</v>
      </c>
      <c r="AA523" s="7" t="s">
        <v>11351</v>
      </c>
      <c r="AB523" s="7" t="str">
        <f>_xlfn.TEXTBEFORE(Table8[[#This Row],[raw]]," ")</f>
        <v>ENZLOAD-KARA2i_m_FWD-rt0808</v>
      </c>
      <c r="AC523" s="7">
        <f>_xlfn.NUMBERVALUE(_xlfn.TEXTAFTER(Table8[[#This Row],[raw]]," "))</f>
        <v>1.1081682323271201E-6</v>
      </c>
      <c r="AE523" s="1" t="s">
        <v>3290</v>
      </c>
      <c r="AF523" s="1" t="s">
        <v>2778</v>
      </c>
      <c r="AG523" s="9">
        <v>1.1112606577171E-5</v>
      </c>
      <c r="AH523" s="1" t="str">
        <f>_xlfn.TEXTAFTER(Table9[[#This Row],[rxn]],"-",-1)</f>
        <v>rt6481</v>
      </c>
      <c r="AI523" s="1" t="str">
        <f>_xlfn.TEXTAFTER(_xlfn.TEXTBEFORE(Table9[[#This Row],[rxn]],"-"&amp;Table9[[#This Row],[enz]]),"RXN-")</f>
        <v>PTPAT_c_FWD</v>
      </c>
      <c r="AJ523" s="1" t="str">
        <f>_xlfn.TEXTBEFORE(Table9[[#This Row],[rxn]],"_",-1)</f>
        <v>RXN-PTPAT_c</v>
      </c>
    </row>
    <row r="524" spans="1:36" ht="17" hidden="1" x14ac:dyDescent="0.25">
      <c r="A524" t="s">
        <v>9055</v>
      </c>
      <c r="B524" t="str">
        <f>_xlfn.TEXTAFTER(Table5[[#This Row],[r]],"-",-1)</f>
        <v>rt7207_rm'</v>
      </c>
      <c r="C524" t="str">
        <f>_xlfn.TEXTAFTER(_xlfn.TEXTBEFORE(Table5[[#This Row],[r]],"-"&amp;Table5[[#This Row],[enz]]),"'RXN-")</f>
        <v>AGNPR_rm_FWD</v>
      </c>
      <c r="D524">
        <v>11171.708534568001</v>
      </c>
      <c r="E524">
        <f>_xlfn.XLOOKUP(Table5[[#This Row],[r]],Table3[r],Table3[kapp],"")</f>
        <v>8988.1774343278394</v>
      </c>
      <c r="F524">
        <f>Table5[[#This Row],[kapp]]-Table5[[#This Row],[old]]</f>
        <v>2183.5311002401613</v>
      </c>
      <c r="G524" t="str" cm="1">
        <f t="array" ref="G524">IF(ROWS(_xlfn._xlws.FILTER(Table5[r],Table5[enz]=Table5[[#This Row],[enz]]))&gt;1,"many","1")</f>
        <v>1</v>
      </c>
      <c r="H524" t="str" cm="1">
        <f t="array" ref="H524">IF(ROWS(_xlfn._xlws.FILTER(Table5[r],Table5[rxn-no-enz]=Table5[[#This Row],[rxn-no-enz]]))&gt;1,"many","1")</f>
        <v>1</v>
      </c>
      <c r="I524" t="str">
        <f>_xlfn.XLOOKUP(SUBSTITUTE(Table5[[#This Row],[r]],"'",""),Table6[rxn],Table6[rxn],"no")</f>
        <v>no</v>
      </c>
      <c r="J524" t="str" cm="1">
        <f t="array" ref="J524">_xlfn.XLOOKUP(Table5[[#This Row],[r]],"'"&amp;Table6[rxn]&amp;"'",Table6[expected kapp],"")</f>
        <v/>
      </c>
      <c r="L524" t="s">
        <v>8312</v>
      </c>
      <c r="M524">
        <v>2762.5060436159802</v>
      </c>
      <c r="AA524" s="7" t="s">
        <v>11352</v>
      </c>
      <c r="AB524" s="7" t="str">
        <f>_xlfn.TEXTBEFORE(Table8[[#This Row],[raw]]," ")</f>
        <v>ENZLOAD-LEUTA_c_REV-rt6485</v>
      </c>
      <c r="AC524" s="7">
        <f>_xlfn.NUMBERVALUE(_xlfn.TEXTAFTER(Table8[[#This Row],[raw]]," "))</f>
        <v>0</v>
      </c>
      <c r="AE524" s="1" t="s">
        <v>3291</v>
      </c>
      <c r="AF524" s="1" t="s">
        <v>2778</v>
      </c>
      <c r="AG524" s="9">
        <v>1.1121802298022E-5</v>
      </c>
      <c r="AH524" s="1" t="str">
        <f>_xlfn.TEXTAFTER(Table9[[#This Row],[rxn]],"-",-1)</f>
        <v>SNZ1SNO1</v>
      </c>
      <c r="AI524" s="1" t="str">
        <f>_xlfn.TEXTAFTER(_xlfn.TEXTBEFORE(Table9[[#This Row],[rxn]],"-"&amp;Table9[[#This Row],[enz]]),"RXN-")</f>
        <v>PYDX5PS_c_FWD</v>
      </c>
      <c r="AJ524" s="1" t="str">
        <f>_xlfn.TEXTBEFORE(Table9[[#This Row],[rxn]],"_",-1)</f>
        <v>RXN-PYDX5PS_c</v>
      </c>
    </row>
    <row r="525" spans="1:36" ht="17" hidden="1" x14ac:dyDescent="0.25">
      <c r="A525" t="s">
        <v>9056</v>
      </c>
      <c r="B525" t="str">
        <f>_xlfn.TEXTAFTER(Table5[[#This Row],[r]],"-",-1)</f>
        <v>rt2059_l'</v>
      </c>
      <c r="C525" t="str">
        <f>_xlfn.TEXTAFTER(_xlfn.TEXTBEFORE(Table5[[#This Row],[r]],"-"&amp;Table5[[#This Row],[enz]]),"'RXN-")</f>
        <v>AGPAT_l_FWD</v>
      </c>
      <c r="D525">
        <v>11171.708534568001</v>
      </c>
      <c r="E525">
        <f>_xlfn.XLOOKUP(Table5[[#This Row],[r]],Table3[r],Table3[kapp],"")</f>
        <v>8988.1774343278394</v>
      </c>
      <c r="F525">
        <f>Table5[[#This Row],[kapp]]-Table5[[#This Row],[old]]</f>
        <v>2183.5311002401613</v>
      </c>
      <c r="G525" t="str" cm="1">
        <f t="array" ref="G525">IF(ROWS(_xlfn._xlws.FILTER(Table5[r],Table5[enz]=Table5[[#This Row],[enz]]))&gt;1,"many","1")</f>
        <v>1</v>
      </c>
      <c r="H525" t="str" cm="1">
        <f t="array" ref="H525">IF(ROWS(_xlfn._xlws.FILTER(Table5[r],Table5[rxn-no-enz]=Table5[[#This Row],[rxn-no-enz]]))&gt;1,"many","1")</f>
        <v>many</v>
      </c>
      <c r="I525" t="str">
        <f>_xlfn.XLOOKUP(SUBSTITUTE(Table5[[#This Row],[r]],"'",""),Table6[rxn],Table6[rxn],"no")</f>
        <v>no</v>
      </c>
      <c r="J525" t="str" cm="1">
        <f t="array" ref="J525">_xlfn.XLOOKUP(Table5[[#This Row],[r]],"'"&amp;Table6[rxn]&amp;"'",Table6[expected kapp],"")</f>
        <v/>
      </c>
      <c r="L525" t="s">
        <v>9060</v>
      </c>
      <c r="M525">
        <v>8988.1774343278394</v>
      </c>
      <c r="AA525" s="7" t="s">
        <v>11353</v>
      </c>
      <c r="AB525" s="7" t="str">
        <f>_xlfn.TEXTBEFORE(Table8[[#This Row],[raw]]," ")</f>
        <v>ENZLOAD-LEUTRS_c_FWD-rt1776</v>
      </c>
      <c r="AC525" s="7">
        <f>_xlfn.NUMBERVALUE(_xlfn.TEXTAFTER(Table8[[#This Row],[raw]]," "))</f>
        <v>3.8832276868219103E-7</v>
      </c>
      <c r="AE525" s="1" t="s">
        <v>3292</v>
      </c>
      <c r="AF525" s="1" t="s">
        <v>2778</v>
      </c>
      <c r="AG525" s="1">
        <v>1.17196794375936</v>
      </c>
      <c r="AH525" s="1" t="str">
        <f>_xlfn.TEXTAFTER(Table9[[#This Row],[rxn]],"-",-1)</f>
        <v>rt4634</v>
      </c>
      <c r="AI525" s="1" t="str">
        <f>_xlfn.TEXTAFTER(_xlfn.TEXTBEFORE(Table9[[#This Row],[rxn]],"-"&amp;Table9[[#This Row],[enz]]),"RXN-")</f>
        <v>PYK_c_FWD</v>
      </c>
      <c r="AJ525" s="1" t="str">
        <f>_xlfn.TEXTBEFORE(Table9[[#This Row],[rxn]],"_",-1)</f>
        <v>RXN-PYK_c</v>
      </c>
    </row>
    <row r="526" spans="1:36" ht="17" hidden="1" x14ac:dyDescent="0.25">
      <c r="A526" t="s">
        <v>9057</v>
      </c>
      <c r="B526" t="str">
        <f>_xlfn.TEXTAFTER(Table5[[#This Row],[r]],"-",-1)</f>
        <v>rt2059_rm'</v>
      </c>
      <c r="C526" t="str">
        <f>_xlfn.TEXTAFTER(_xlfn.TEXTBEFORE(Table5[[#This Row],[r]],"-"&amp;Table5[[#This Row],[enz]]),"'RXN-")</f>
        <v>AGPAT_rm_FWD</v>
      </c>
      <c r="D526">
        <v>11171.708534568001</v>
      </c>
      <c r="E526">
        <f>_xlfn.XLOOKUP(Table5[[#This Row],[r]],Table3[r],Table3[kapp],"")</f>
        <v>8988.1774343278394</v>
      </c>
      <c r="F526">
        <f>Table5[[#This Row],[kapp]]-Table5[[#This Row],[old]]</f>
        <v>2183.5311002401613</v>
      </c>
      <c r="G526" t="str" cm="1">
        <f t="array" ref="G526">IF(ROWS(_xlfn._xlws.FILTER(Table5[r],Table5[enz]=Table5[[#This Row],[enz]]))&gt;1,"many","1")</f>
        <v>1</v>
      </c>
      <c r="H526" t="str" cm="1">
        <f t="array" ref="H526">IF(ROWS(_xlfn._xlws.FILTER(Table5[r],Table5[rxn-no-enz]=Table5[[#This Row],[rxn-no-enz]]))&gt;1,"many","1")</f>
        <v>many</v>
      </c>
      <c r="I526" t="str">
        <f>_xlfn.XLOOKUP(SUBSTITUTE(Table5[[#This Row],[r]],"'",""),Table6[rxn],Table6[rxn],"no")</f>
        <v>no</v>
      </c>
      <c r="J526" t="str" cm="1">
        <f t="array" ref="J526">_xlfn.XLOOKUP(Table5[[#This Row],[r]],"'"&amp;Table6[rxn]&amp;"'",Table6[expected kapp],"")</f>
        <v/>
      </c>
      <c r="L526" t="s">
        <v>9061</v>
      </c>
      <c r="M526">
        <v>8988.1774343278394</v>
      </c>
      <c r="AA526" s="7" t="s">
        <v>11354</v>
      </c>
      <c r="AB526" s="7" t="str">
        <f>_xlfn.TEXTBEFORE(Table8[[#This Row],[raw]]," ")</f>
        <v>ENZLOAD-LNS14DMy_c_FWD-ERG11NCP1</v>
      </c>
      <c r="AC526" s="7">
        <f>_xlfn.NUMBERVALUE(_xlfn.TEXTAFTER(Table8[[#This Row],[raw]]," "))</f>
        <v>2.3293396950960301E-7</v>
      </c>
      <c r="AE526" s="1" t="s">
        <v>3298</v>
      </c>
      <c r="AF526" s="1" t="s">
        <v>2778</v>
      </c>
      <c r="AG526" s="9">
        <v>1.11213444663859E-5</v>
      </c>
      <c r="AH526" s="1" t="str">
        <f>_xlfn.TEXTAFTER(Table9[[#This Row],[rxn]],"-",-1)</f>
        <v>rt0930_c</v>
      </c>
      <c r="AI526" s="1" t="str">
        <f>_xlfn.TEXTAFTER(_xlfn.TEXTBEFORE(Table9[[#This Row],[rxn]],"-"&amp;Table9[[#This Row],[enz]]),"RXN-")</f>
        <v>RBFK_c_FWD</v>
      </c>
      <c r="AJ526" s="1" t="str">
        <f>_xlfn.TEXTBEFORE(Table9[[#This Row],[rxn]],"_",-1)</f>
        <v>RXN-RBFK_c_FWD-rt0930</v>
      </c>
    </row>
    <row r="527" spans="1:36" ht="17" hidden="1" x14ac:dyDescent="0.25">
      <c r="A527" t="s">
        <v>9058</v>
      </c>
      <c r="B527" t="str">
        <f>_xlfn.TEXTAFTER(Table5[[#This Row],[r]],"-",-1)</f>
        <v>rt7662'</v>
      </c>
      <c r="C527" t="str">
        <f>_xlfn.TEXTAFTER(_xlfn.TEXTBEFORE(Table5[[#This Row],[r]],"-"&amp;Table5[[#This Row],[enz]]),"'RXN-")</f>
        <v>AGPAT_rm_FWD</v>
      </c>
      <c r="D527">
        <v>11171.708534568001</v>
      </c>
      <c r="E527">
        <f>_xlfn.XLOOKUP(Table5[[#This Row],[r]],Table3[r],Table3[kapp],"")</f>
        <v>8988.1774343278394</v>
      </c>
      <c r="F527">
        <f>Table5[[#This Row],[kapp]]-Table5[[#This Row],[old]]</f>
        <v>2183.5311002401613</v>
      </c>
      <c r="G527" t="str" cm="1">
        <f t="array" ref="G527">IF(ROWS(_xlfn._xlws.FILTER(Table5[r],Table5[enz]=Table5[[#This Row],[enz]]))&gt;1,"many","1")</f>
        <v>1</v>
      </c>
      <c r="H527" t="str" cm="1">
        <f t="array" ref="H527">IF(ROWS(_xlfn._xlws.FILTER(Table5[r],Table5[rxn-no-enz]=Table5[[#This Row],[rxn-no-enz]]))&gt;1,"many","1")</f>
        <v>many</v>
      </c>
      <c r="I527" t="str">
        <f>_xlfn.XLOOKUP(SUBSTITUTE(Table5[[#This Row],[r]],"'",""),Table6[rxn],Table6[rxn],"no")</f>
        <v>no</v>
      </c>
      <c r="J527" t="str" cm="1">
        <f t="array" ref="J527">_xlfn.XLOOKUP(Table5[[#This Row],[r]],"'"&amp;Table6[rxn]&amp;"'",Table6[expected kapp],"")</f>
        <v/>
      </c>
      <c r="L527" t="s">
        <v>9062</v>
      </c>
      <c r="M527">
        <v>8988.1774343278394</v>
      </c>
      <c r="AA527" s="7" t="s">
        <v>11355</v>
      </c>
      <c r="AB527" s="7" t="str">
        <f>_xlfn.TEXTBEFORE(Table8[[#This Row],[raw]]," ")</f>
        <v>ENZLOAD-LNSTLS_c_FWD-rt0872</v>
      </c>
      <c r="AC527" s="7">
        <f>_xlfn.NUMBERVALUE(_xlfn.TEXTAFTER(Table8[[#This Row],[raw]]," "))</f>
        <v>8.4614641761088195E-8</v>
      </c>
      <c r="AE527" s="1" t="s">
        <v>3299</v>
      </c>
      <c r="AF527" s="1" t="s">
        <v>2778</v>
      </c>
      <c r="AG527" s="9">
        <v>4.4467849464936001E-5</v>
      </c>
      <c r="AH527" s="1" t="str">
        <f>_xlfn.TEXTAFTER(Table9[[#This Row],[rxn]],"-",-1)</f>
        <v>rt0910</v>
      </c>
      <c r="AI527" s="1" t="str">
        <f>_xlfn.TEXTAFTER(_xlfn.TEXTBEFORE(Table9[[#This Row],[rxn]],"-"&amp;Table9[[#This Row],[enz]]),"RXN-")</f>
        <v>RBFSa_c_FWD</v>
      </c>
      <c r="AJ527" s="1" t="str">
        <f>_xlfn.TEXTBEFORE(Table9[[#This Row],[rxn]],"_",-1)</f>
        <v>RXN-RBFSa_c</v>
      </c>
    </row>
    <row r="528" spans="1:36" ht="17" hidden="1" x14ac:dyDescent="0.25">
      <c r="A528" t="s">
        <v>9059</v>
      </c>
      <c r="B528" t="str">
        <f>_xlfn.TEXTAFTER(Table5[[#This Row],[r]],"-",-1)</f>
        <v>rt0451'</v>
      </c>
      <c r="C528" t="str">
        <f>_xlfn.TEXTAFTER(_xlfn.TEXTBEFORE(Table5[[#This Row],[r]],"-"&amp;Table5[[#This Row],[enz]]),"'RXN-")</f>
        <v>AGTi_c_FWD</v>
      </c>
      <c r="D528">
        <v>11171.708534568001</v>
      </c>
      <c r="E528">
        <f>_xlfn.XLOOKUP(Table5[[#This Row],[r]],Table3[r],Table3[kapp],"")</f>
        <v>8988.1774343278394</v>
      </c>
      <c r="F528">
        <f>Table5[[#This Row],[kapp]]-Table5[[#This Row],[old]]</f>
        <v>2183.5311002401613</v>
      </c>
      <c r="G528" t="str" cm="1">
        <f t="array" ref="G528">IF(ROWS(_xlfn._xlws.FILTER(Table5[r],Table5[enz]=Table5[[#This Row],[enz]]))&gt;1,"many","1")</f>
        <v>1</v>
      </c>
      <c r="H528" t="str" cm="1">
        <f t="array" ref="H528">IF(ROWS(_xlfn._xlws.FILTER(Table5[r],Table5[rxn-no-enz]=Table5[[#This Row],[rxn-no-enz]]))&gt;1,"many","1")</f>
        <v>1</v>
      </c>
      <c r="I528" t="str">
        <f>_xlfn.XLOOKUP(SUBSTITUTE(Table5[[#This Row],[r]],"'",""),Table6[rxn],Table6[rxn],"no")</f>
        <v>no</v>
      </c>
      <c r="J528" t="str" cm="1">
        <f t="array" ref="J528">_xlfn.XLOOKUP(Table5[[#This Row],[r]],"'"&amp;Table6[rxn]&amp;"'",Table6[expected kapp],"")</f>
        <v/>
      </c>
      <c r="L528" t="s">
        <v>9063</v>
      </c>
      <c r="M528">
        <v>8988.1774343278394</v>
      </c>
      <c r="AA528" s="7" t="s">
        <v>11356</v>
      </c>
      <c r="AB528" s="7" t="str">
        <f>_xlfn.TEXTBEFORE(Table8[[#This Row],[raw]]," ")</f>
        <v>ENZLOAD-LYSTRS_c_FWD-rt3577</v>
      </c>
      <c r="AC528" s="7">
        <f>_xlfn.NUMBERVALUE(_xlfn.TEXTAFTER(Table8[[#This Row],[raw]]," "))</f>
        <v>3.5034484907389702E-7</v>
      </c>
      <c r="AE528" s="1" t="s">
        <v>3300</v>
      </c>
      <c r="AF528" s="1" t="s">
        <v>2778</v>
      </c>
      <c r="AG528" s="9">
        <v>2.2233924732468E-5</v>
      </c>
      <c r="AH528" s="1" t="str">
        <f>_xlfn.TEXTAFTER(Table9[[#This Row],[rxn]],"-",-1)</f>
        <v>rt4127</v>
      </c>
      <c r="AI528" s="1" t="str">
        <f>_xlfn.TEXTAFTER(_xlfn.TEXTBEFORE(Table9[[#This Row],[rxn]],"-"&amp;Table9[[#This Row],[enz]]),"RXN-")</f>
        <v>RBFSb_c_FWD</v>
      </c>
      <c r="AJ528" s="1" t="str">
        <f>_xlfn.TEXTBEFORE(Table9[[#This Row],[rxn]],"_",-1)</f>
        <v>RXN-RBFSb_c</v>
      </c>
    </row>
    <row r="529" spans="1:36" ht="17" hidden="1" x14ac:dyDescent="0.25">
      <c r="A529" t="s">
        <v>9060</v>
      </c>
      <c r="B529" t="str">
        <f>_xlfn.TEXTAFTER(Table5[[#This Row],[r]],"-",-1)</f>
        <v>rt1883'</v>
      </c>
      <c r="C529" t="str">
        <f>_xlfn.TEXTAFTER(_xlfn.TEXTBEFORE(Table5[[#This Row],[r]],"-"&amp;Table5[[#This Row],[enz]]),"'RXN-")</f>
        <v>AHGDf_m_FWD</v>
      </c>
      <c r="D529">
        <v>11171.708534568001</v>
      </c>
      <c r="E529">
        <f>_xlfn.XLOOKUP(Table5[[#This Row],[r]],Table3[r],Table3[kapp],"")</f>
        <v>8988.1774343278394</v>
      </c>
      <c r="F529">
        <f>Table5[[#This Row],[kapp]]-Table5[[#This Row],[old]]</f>
        <v>2183.5311002401613</v>
      </c>
      <c r="G529" t="str" cm="1">
        <f t="array" ref="G529">IF(ROWS(_xlfn._xlws.FILTER(Table5[r],Table5[enz]=Table5[[#This Row],[enz]]))&gt;1,"many","1")</f>
        <v>many</v>
      </c>
      <c r="H529" t="str" cm="1">
        <f t="array" ref="H529">IF(ROWS(_xlfn._xlws.FILTER(Table5[r],Table5[rxn-no-enz]=Table5[[#This Row],[rxn-no-enz]]))&gt;1,"many","1")</f>
        <v>1</v>
      </c>
      <c r="I529" t="str">
        <f>_xlfn.XLOOKUP(SUBSTITUTE(Table5[[#This Row],[r]],"'",""),Table6[rxn],Table6[rxn],"no")</f>
        <v>no</v>
      </c>
      <c r="J529" t="str" cm="1">
        <f t="array" ref="J529">_xlfn.XLOOKUP(Table5[[#This Row],[r]],"'"&amp;Table6[rxn]&amp;"'",Table6[expected kapp],"")</f>
        <v/>
      </c>
      <c r="L529" t="s">
        <v>8313</v>
      </c>
      <c r="M529">
        <v>87214.784450969804</v>
      </c>
      <c r="AA529" s="7" t="s">
        <v>11357</v>
      </c>
      <c r="AB529" s="7" t="str">
        <f>_xlfn.TEXTBEFORE(Table8[[#This Row],[raw]]," ")</f>
        <v>ENZLOAD-MAGL_l_FWD-rt1360</v>
      </c>
      <c r="AC529" s="7">
        <f>_xlfn.NUMBERVALUE(_xlfn.TEXTAFTER(Table8[[#This Row],[raw]]," "))</f>
        <v>2.00614031275349E-7</v>
      </c>
      <c r="AE529" s="1" t="s">
        <v>3301</v>
      </c>
      <c r="AF529" s="1" t="s">
        <v>2778</v>
      </c>
      <c r="AG529" s="1">
        <v>7.88437773712321E-4</v>
      </c>
      <c r="AH529" s="1" t="str">
        <f>_xlfn.TEXTAFTER(Table9[[#This Row],[rxn]],"-",-1)</f>
        <v>RNR124</v>
      </c>
      <c r="AI529" s="1" t="str">
        <f>_xlfn.TEXTAFTER(_xlfn.TEXTBEFORE(Table9[[#This Row],[rxn]],"-"&amp;Table9[[#This Row],[enz]]),"RXN-")</f>
        <v>RNDR1_c_FWD</v>
      </c>
      <c r="AJ529" s="1" t="str">
        <f>_xlfn.TEXTBEFORE(Table9[[#This Row],[rxn]],"_",-1)</f>
        <v>RXN-RNDR1_c</v>
      </c>
    </row>
    <row r="530" spans="1:36" ht="17" hidden="1" x14ac:dyDescent="0.25">
      <c r="A530" t="s">
        <v>9061</v>
      </c>
      <c r="B530" t="str">
        <f>_xlfn.TEXTAFTER(Table5[[#This Row],[r]],"-",-1)</f>
        <v>rt1883'</v>
      </c>
      <c r="C530" t="str">
        <f>_xlfn.TEXTAFTER(_xlfn.TEXTBEFORE(Table5[[#This Row],[r]],"-"&amp;Table5[[#This Row],[enz]]),"'RXN-")</f>
        <v>AHGDf_m_REV</v>
      </c>
      <c r="D530">
        <v>11171.708534568001</v>
      </c>
      <c r="E530">
        <f>_xlfn.XLOOKUP(Table5[[#This Row],[r]],Table3[r],Table3[kapp],"")</f>
        <v>8988.1774343278394</v>
      </c>
      <c r="F530">
        <f>Table5[[#This Row],[kapp]]-Table5[[#This Row],[old]]</f>
        <v>2183.5311002401613</v>
      </c>
      <c r="G530" t="str" cm="1">
        <f t="array" ref="G530">IF(ROWS(_xlfn._xlws.FILTER(Table5[r],Table5[enz]=Table5[[#This Row],[enz]]))&gt;1,"many","1")</f>
        <v>many</v>
      </c>
      <c r="H530" t="str" cm="1">
        <f t="array" ref="H530">IF(ROWS(_xlfn._xlws.FILTER(Table5[r],Table5[rxn-no-enz]=Table5[[#This Row],[rxn-no-enz]]))&gt;1,"many","1")</f>
        <v>1</v>
      </c>
      <c r="I530" t="str">
        <f>_xlfn.XLOOKUP(SUBSTITUTE(Table5[[#This Row],[r]],"'",""),Table6[rxn],Table6[rxn],"no")</f>
        <v>no</v>
      </c>
      <c r="J530" t="str" cm="1">
        <f t="array" ref="J530">_xlfn.XLOOKUP(Table5[[#This Row],[r]],"'"&amp;Table6[rxn]&amp;"'",Table6[expected kapp],"")</f>
        <v/>
      </c>
      <c r="L530" t="s">
        <v>8314</v>
      </c>
      <c r="M530">
        <v>4050.63811255985</v>
      </c>
      <c r="AA530" s="7" t="s">
        <v>11358</v>
      </c>
      <c r="AB530" s="7" t="str">
        <f>_xlfn.TEXTBEFORE(Table8[[#This Row],[raw]]," ")</f>
        <v>ENZLOAD-MAN1PT_c_FWD-rt6588</v>
      </c>
      <c r="AC530" s="7">
        <f>_xlfn.NUMBERVALUE(_xlfn.TEXTAFTER(Table8[[#This Row],[raw]]," "))</f>
        <v>8.9087662374631303E-7</v>
      </c>
      <c r="AE530" s="1" t="s">
        <v>3302</v>
      </c>
      <c r="AF530" s="1" t="s">
        <v>2778</v>
      </c>
      <c r="AG530" s="1">
        <v>1.2306103303827999E-3</v>
      </c>
      <c r="AH530" s="1" t="str">
        <f>_xlfn.TEXTAFTER(Table9[[#This Row],[rxn]],"-",-1)</f>
        <v>RNR124</v>
      </c>
      <c r="AI530" s="1" t="str">
        <f>_xlfn.TEXTAFTER(_xlfn.TEXTBEFORE(Table9[[#This Row],[rxn]],"-"&amp;Table9[[#This Row],[enz]]),"RXN-")</f>
        <v>RNDR2_c_FWD</v>
      </c>
      <c r="AJ530" s="1" t="str">
        <f>_xlfn.TEXTBEFORE(Table9[[#This Row],[rxn]],"_",-1)</f>
        <v>RXN-RNDR2_c</v>
      </c>
    </row>
    <row r="531" spans="1:36" ht="17" hidden="1" x14ac:dyDescent="0.25">
      <c r="A531" t="s">
        <v>9062</v>
      </c>
      <c r="B531" t="str">
        <f>_xlfn.TEXTAFTER(Table5[[#This Row],[r]],"-",-1)</f>
        <v>rt2779'</v>
      </c>
      <c r="C531" t="str">
        <f>_xlfn.TEXTAFTER(_xlfn.TEXTBEFORE(Table5[[#This Row],[r]],"-"&amp;Table5[[#This Row],[enz]]),"'RXN-")</f>
        <v>AHMMPS4_c_FWD</v>
      </c>
      <c r="D531">
        <v>11171.708534568001</v>
      </c>
      <c r="E531">
        <f>_xlfn.XLOOKUP(Table5[[#This Row],[r]],Table3[r],Table3[kapp],"")</f>
        <v>8988.1774343278394</v>
      </c>
      <c r="F531">
        <f>Table5[[#This Row],[kapp]]-Table5[[#This Row],[old]]</f>
        <v>2183.5311002401613</v>
      </c>
      <c r="G531" t="str" cm="1">
        <f t="array" ref="G531">IF(ROWS(_xlfn._xlws.FILTER(Table5[r],Table5[enz]=Table5[[#This Row],[enz]]))&gt;1,"many","1")</f>
        <v>many</v>
      </c>
      <c r="H531" t="str" cm="1">
        <f t="array" ref="H531">IF(ROWS(_xlfn._xlws.FILTER(Table5[r],Table5[rxn-no-enz]=Table5[[#This Row],[rxn-no-enz]]))&gt;1,"many","1")</f>
        <v>1</v>
      </c>
      <c r="I531" t="str">
        <f>_xlfn.XLOOKUP(SUBSTITUTE(Table5[[#This Row],[r]],"'",""),Table6[rxn],Table6[rxn],"no")</f>
        <v>no</v>
      </c>
      <c r="J531" t="str" cm="1">
        <f t="array" ref="J531">_xlfn.XLOOKUP(Table5[[#This Row],[r]],"'"&amp;Table6[rxn]&amp;"'",Table6[expected kapp],"")</f>
        <v/>
      </c>
      <c r="L531" t="s">
        <v>9064</v>
      </c>
      <c r="M531">
        <v>8988.1774343278394</v>
      </c>
      <c r="AA531" s="7" t="s">
        <v>11359</v>
      </c>
      <c r="AB531" s="7" t="str">
        <f>_xlfn.TEXTBEFORE(Table8[[#This Row],[raw]]," ")</f>
        <v>ENZLOAD-MAN6PI_c_REV-rt0239</v>
      </c>
      <c r="AC531" s="7">
        <f>_xlfn.NUMBERVALUE(_xlfn.TEXTAFTER(Table8[[#This Row],[raw]]," "))</f>
        <v>4.4064682290095298E-7</v>
      </c>
      <c r="AE531" s="1" t="s">
        <v>3303</v>
      </c>
      <c r="AF531" s="1" t="s">
        <v>2778</v>
      </c>
      <c r="AG531" s="1">
        <v>2.0190475526344598E-3</v>
      </c>
      <c r="AH531" s="1" t="str">
        <f>_xlfn.TEXTAFTER(Table9[[#This Row],[rxn]],"-",-1)</f>
        <v>RNR124</v>
      </c>
      <c r="AI531" s="1" t="str">
        <f>_xlfn.TEXTAFTER(_xlfn.TEXTBEFORE(Table9[[#This Row],[rxn]],"-"&amp;Table9[[#This Row],[enz]]),"RXN-")</f>
        <v>RNDR3_c_FWD</v>
      </c>
      <c r="AJ531" s="1" t="str">
        <f>_xlfn.TEXTBEFORE(Table9[[#This Row],[rxn]],"_",-1)</f>
        <v>RXN-RNDR3_c</v>
      </c>
    </row>
    <row r="532" spans="1:36" ht="17" hidden="1" x14ac:dyDescent="0.25">
      <c r="A532" t="s">
        <v>9063</v>
      </c>
      <c r="B532" t="str">
        <f>_xlfn.TEXTAFTER(Table5[[#This Row],[r]],"-",-1)</f>
        <v>rt8250'</v>
      </c>
      <c r="C532" t="str">
        <f>_xlfn.TEXTAFTER(_xlfn.TEXTBEFORE(Table5[[#This Row],[r]],"-"&amp;Table5[[#This Row],[enz]]),"'RXN-")</f>
        <v>AHSERL_c_FWD</v>
      </c>
      <c r="D532">
        <v>11171.708534568001</v>
      </c>
      <c r="E532">
        <f>_xlfn.XLOOKUP(Table5[[#This Row],[r]],Table3[r],Table3[kapp],"")</f>
        <v>8988.1774343278394</v>
      </c>
      <c r="F532">
        <f>Table5[[#This Row],[kapp]]-Table5[[#This Row],[old]]</f>
        <v>2183.5311002401613</v>
      </c>
      <c r="G532" t="str" cm="1">
        <f t="array" ref="G532">IF(ROWS(_xlfn._xlws.FILTER(Table5[r],Table5[enz]=Table5[[#This Row],[enz]]))&gt;1,"many","1")</f>
        <v>many</v>
      </c>
      <c r="H532" t="str" cm="1">
        <f t="array" ref="H532">IF(ROWS(_xlfn._xlws.FILTER(Table5[r],Table5[rxn-no-enz]=Table5[[#This Row],[rxn-no-enz]]))&gt;1,"many","1")</f>
        <v>1</v>
      </c>
      <c r="I532" t="str">
        <f>_xlfn.XLOOKUP(SUBSTITUTE(Table5[[#This Row],[r]],"'",""),Table6[rxn],Table6[rxn],"no")</f>
        <v>no</v>
      </c>
      <c r="J532" t="str" cm="1">
        <f t="array" ref="J532">_xlfn.XLOOKUP(Table5[[#This Row],[r]],"'"&amp;Table6[rxn]&amp;"'",Table6[expected kapp],"")</f>
        <v/>
      </c>
      <c r="L532" t="s">
        <v>8316</v>
      </c>
      <c r="M532">
        <v>4470.4100119364002</v>
      </c>
      <c r="AA532" s="7" t="s">
        <v>11360</v>
      </c>
      <c r="AB532" s="7" t="str">
        <f>_xlfn.TEXTBEFORE(Table8[[#This Row],[raw]]," ")</f>
        <v>ENZLOAD-MCOATA_c_FWD-rt0302</v>
      </c>
      <c r="AC532" s="7">
        <f>_xlfn.NUMBERVALUE(_xlfn.TEXTAFTER(Table8[[#This Row],[raw]]," "))</f>
        <v>1.8687608668178899E-8</v>
      </c>
      <c r="AE532" s="1" t="s">
        <v>7905</v>
      </c>
      <c r="AF532" s="1" t="s">
        <v>2778</v>
      </c>
      <c r="AG532" s="1">
        <v>3.3928301614397E-2</v>
      </c>
      <c r="AH532" s="1" t="str">
        <f>_xlfn.TEXTAFTER(Table9[[#This Row],[rxn]],"-",-1)</f>
        <v>rt3505</v>
      </c>
      <c r="AI532" s="1" t="str">
        <f>_xlfn.TEXTAFTER(_xlfn.TEXTBEFORE(Table9[[#This Row],[rxn]],"-"&amp;Table9[[#This Row],[enz]]),"RXN-")</f>
        <v>RPE_c_REV</v>
      </c>
      <c r="AJ532" s="1" t="str">
        <f>_xlfn.TEXTBEFORE(Table9[[#This Row],[rxn]],"_",-1)</f>
        <v>RXN-RPE_c</v>
      </c>
    </row>
    <row r="533" spans="1:36" ht="17" hidden="1" x14ac:dyDescent="0.25">
      <c r="A533" t="s">
        <v>9064</v>
      </c>
      <c r="B533" t="str">
        <f>_xlfn.TEXTAFTER(Table5[[#This Row],[r]],"-",-1)</f>
        <v>rt4053'</v>
      </c>
      <c r="C533" t="str">
        <f>_xlfn.TEXTAFTER(_xlfn.TEXTBEFORE(Table5[[#This Row],[r]],"-"&amp;Table5[[#This Row],[enz]]),"'RXN-")</f>
        <v>AICART_c_REV</v>
      </c>
      <c r="D533">
        <v>11171.708534568001</v>
      </c>
      <c r="E533">
        <f>_xlfn.XLOOKUP(Table5[[#This Row],[r]],Table3[r],Table3[kapp],"")</f>
        <v>8988.1774343278394</v>
      </c>
      <c r="F533">
        <f>Table5[[#This Row],[kapp]]-Table5[[#This Row],[old]]</f>
        <v>2183.5311002401613</v>
      </c>
      <c r="G533" t="str" cm="1">
        <f t="array" ref="G533">IF(ROWS(_xlfn._xlws.FILTER(Table5[r],Table5[enz]=Table5[[#This Row],[enz]]))&gt;1,"many","1")</f>
        <v>many</v>
      </c>
      <c r="H533" t="str" cm="1">
        <f t="array" ref="H533">IF(ROWS(_xlfn._xlws.FILTER(Table5[r],Table5[rxn-no-enz]=Table5[[#This Row],[rxn-no-enz]]))&gt;1,"many","1")</f>
        <v>1</v>
      </c>
      <c r="I533" t="str">
        <f>_xlfn.XLOOKUP(SUBSTITUTE(Table5[[#This Row],[r]],"'",""),Table6[rxn],Table6[rxn],"no")</f>
        <v>no</v>
      </c>
      <c r="J533" t="str" cm="1">
        <f t="array" ref="J533">_xlfn.XLOOKUP(Table5[[#This Row],[r]],"'"&amp;Table6[rxn]&amp;"'",Table6[expected kapp],"")</f>
        <v/>
      </c>
      <c r="L533" t="s">
        <v>9065</v>
      </c>
      <c r="M533">
        <v>8988.1774343278394</v>
      </c>
      <c r="AA533" s="7" t="s">
        <v>11361</v>
      </c>
      <c r="AB533" s="7" t="str">
        <f>_xlfn.TEXTBEFORE(Table8[[#This Row],[raw]]," ")</f>
        <v>ENZLOAD-MDH_c_REV-rt2246</v>
      </c>
      <c r="AC533" s="7">
        <f>_xlfn.NUMBERVALUE(_xlfn.TEXTAFTER(Table8[[#This Row],[raw]]," "))</f>
        <v>1.5786916543297701E-6</v>
      </c>
      <c r="AE533" s="1" t="s">
        <v>3304</v>
      </c>
      <c r="AF533" s="1" t="s">
        <v>2778</v>
      </c>
      <c r="AG533" s="1">
        <v>3.3883833764932002E-2</v>
      </c>
      <c r="AH533" s="1" t="str">
        <f>_xlfn.TEXTAFTER(Table9[[#This Row],[rxn]],"-",-1)</f>
        <v>rt4920</v>
      </c>
      <c r="AI533" s="1" t="str">
        <f>_xlfn.TEXTAFTER(_xlfn.TEXTBEFORE(Table9[[#This Row],[rxn]],"-"&amp;Table9[[#This Row],[enz]]),"RXN-")</f>
        <v>RPI_c_FWD</v>
      </c>
      <c r="AJ533" s="1" t="str">
        <f>_xlfn.TEXTBEFORE(Table9[[#This Row],[rxn]],"_",-1)</f>
        <v>RXN-RPI_c</v>
      </c>
    </row>
    <row r="534" spans="1:36" ht="17" hidden="1" x14ac:dyDescent="0.25">
      <c r="A534" t="s">
        <v>9065</v>
      </c>
      <c r="B534" t="str">
        <f>_xlfn.TEXTAFTER(Table5[[#This Row],[r]],"-",-1)</f>
        <v>rt8378'</v>
      </c>
      <c r="C534" t="str">
        <f>_xlfn.TEXTAFTER(_xlfn.TEXTBEFORE(Table5[[#This Row],[r]],"-"&amp;Table5[[#This Row],[enz]]),"'RXN-")</f>
        <v>AKGCITta_m_FWD</v>
      </c>
      <c r="D534">
        <v>11171.708534568001</v>
      </c>
      <c r="E534">
        <f>_xlfn.XLOOKUP(Table5[[#This Row],[r]],Table3[r],Table3[kapp],"")</f>
        <v>8988.1774343278394</v>
      </c>
      <c r="F534">
        <f>Table5[[#This Row],[kapp]]-Table5[[#This Row],[old]]</f>
        <v>2183.5311002401613</v>
      </c>
      <c r="G534" t="str" cm="1">
        <f t="array" ref="G534">IF(ROWS(_xlfn._xlws.FILTER(Table5[r],Table5[enz]=Table5[[#This Row],[enz]]))&gt;1,"many","1")</f>
        <v>1</v>
      </c>
      <c r="H534" t="str" cm="1">
        <f t="array" ref="H534">IF(ROWS(_xlfn._xlws.FILTER(Table5[r],Table5[rxn-no-enz]=Table5[[#This Row],[rxn-no-enz]]))&gt;1,"many","1")</f>
        <v>1</v>
      </c>
      <c r="I534" t="str">
        <f>_xlfn.XLOOKUP(SUBSTITUTE(Table5[[#This Row],[r]],"'",""),Table6[rxn],Table6[rxn],"no")</f>
        <v>no</v>
      </c>
      <c r="J534" t="str" cm="1">
        <f t="array" ref="J534">_xlfn.XLOOKUP(Table5[[#This Row],[r]],"'"&amp;Table6[rxn]&amp;"'",Table6[expected kapp],"")</f>
        <v/>
      </c>
      <c r="L534" t="s">
        <v>8317</v>
      </c>
      <c r="M534">
        <v>57973.530798132597</v>
      </c>
      <c r="AA534" s="7" t="s">
        <v>11362</v>
      </c>
      <c r="AB534" s="7" t="str">
        <f>_xlfn.TEXTBEFORE(Table8[[#This Row],[raw]]," ")</f>
        <v>ENZLOAD-MDH_m_FWD-rt2810</v>
      </c>
      <c r="AC534" s="7">
        <f>_xlfn.NUMBERVALUE(_xlfn.TEXTAFTER(Table8[[#This Row],[raw]]," "))</f>
        <v>2.8187200893968698E-6</v>
      </c>
      <c r="AE534" s="1" t="s">
        <v>3305</v>
      </c>
      <c r="AF534" s="1" t="s">
        <v>2778</v>
      </c>
      <c r="AG534" s="1">
        <v>1.45573200930455E-2</v>
      </c>
      <c r="AH534" s="1" t="str">
        <f>_xlfn.TEXTAFTER(Table9[[#This Row],[rxn]],"-",-1)</f>
        <v>rt8465</v>
      </c>
      <c r="AI534" s="1" t="str">
        <f>_xlfn.TEXTAFTER(_xlfn.TEXTBEFORE(Table9[[#This Row],[rxn]],"-"&amp;Table9[[#This Row],[enz]]),"RXN-")</f>
        <v>SACCD1_c_FWD</v>
      </c>
      <c r="AJ534" s="1" t="str">
        <f>_xlfn.TEXTBEFORE(Table9[[#This Row],[rxn]],"_",-1)</f>
        <v>RXN-SACCD1_c</v>
      </c>
    </row>
    <row r="535" spans="1:36" ht="17" hidden="1" x14ac:dyDescent="0.25">
      <c r="A535" t="s">
        <v>9066</v>
      </c>
      <c r="B535" t="str">
        <f>_xlfn.TEXTAFTER(Table5[[#This Row],[r]],"-",-1)</f>
        <v>KGDCPLX2'</v>
      </c>
      <c r="C535" t="str">
        <f>_xlfn.TEXTAFTER(_xlfn.TEXTBEFORE(Table5[[#This Row],[r]],"-"&amp;Table5[[#This Row],[enz]]),"'RXN-")</f>
        <v>AKGDH_m_FWD</v>
      </c>
      <c r="D535">
        <v>11171.708534568001</v>
      </c>
      <c r="E535">
        <f>_xlfn.XLOOKUP(Table5[[#This Row],[r]],Table3[r],Table3[kapp],"")</f>
        <v>8988.1774343278394</v>
      </c>
      <c r="F535">
        <f>Table5[[#This Row],[kapp]]-Table5[[#This Row],[old]]</f>
        <v>2183.5311002401613</v>
      </c>
      <c r="G535" t="str" cm="1">
        <f t="array" ref="G535">IF(ROWS(_xlfn._xlws.FILTER(Table5[r],Table5[enz]=Table5[[#This Row],[enz]]))&gt;1,"many","1")</f>
        <v>1</v>
      </c>
      <c r="H535" t="str" cm="1">
        <f t="array" ref="H535">IF(ROWS(_xlfn._xlws.FILTER(Table5[r],Table5[rxn-no-enz]=Table5[[#This Row],[rxn-no-enz]]))&gt;1,"many","1")</f>
        <v>many</v>
      </c>
      <c r="I535" t="str">
        <f>_xlfn.XLOOKUP(SUBSTITUTE(Table5[[#This Row],[r]],"'",""),Table6[rxn],Table6[rxn],"no")</f>
        <v>no</v>
      </c>
      <c r="J535" t="str" cm="1">
        <f t="array" ref="J535">_xlfn.XLOOKUP(Table5[[#This Row],[r]],"'"&amp;Table6[rxn]&amp;"'",Table6[expected kapp],"")</f>
        <v/>
      </c>
      <c r="L535" t="s">
        <v>9066</v>
      </c>
      <c r="M535">
        <v>8988.1774343278394</v>
      </c>
      <c r="AA535" s="7" t="s">
        <v>11363</v>
      </c>
      <c r="AB535" s="7" t="str">
        <f>_xlfn.TEXTBEFORE(Table8[[#This Row],[raw]]," ")</f>
        <v>ENZLOAD-MDRPD_c_FWD-rt7461</v>
      </c>
      <c r="AC535" s="7">
        <f>_xlfn.NUMBERVALUE(_xlfn.TEXTAFTER(Table8[[#This Row],[raw]]," "))</f>
        <v>1.2240392759271701E-7</v>
      </c>
      <c r="AE535" s="1" t="s">
        <v>3306</v>
      </c>
      <c r="AF535" s="1" t="s">
        <v>2778</v>
      </c>
      <c r="AG535" s="1">
        <v>1.45573200930455E-2</v>
      </c>
      <c r="AH535" s="1" t="str">
        <f>_xlfn.TEXTAFTER(Table9[[#This Row],[rxn]],"-",-1)</f>
        <v>rt5719</v>
      </c>
      <c r="AI535" s="1" t="str">
        <f>_xlfn.TEXTAFTER(_xlfn.TEXTBEFORE(Table9[[#This Row],[rxn]],"-"&amp;Table9[[#This Row],[enz]]),"RXN-")</f>
        <v>SACCD2_c_FWD</v>
      </c>
      <c r="AJ535" s="1" t="str">
        <f>_xlfn.TEXTBEFORE(Table9[[#This Row],[rxn]],"_",-1)</f>
        <v>RXN-SACCD2_c</v>
      </c>
    </row>
    <row r="536" spans="1:36" ht="17" hidden="1" x14ac:dyDescent="0.25">
      <c r="A536" t="s">
        <v>9067</v>
      </c>
      <c r="B536" t="str">
        <f>_xlfn.TEXTAFTER(Table5[[#This Row],[r]],"-",-1)</f>
        <v>rt3253'</v>
      </c>
      <c r="C536" t="str">
        <f>_xlfn.TEXTAFTER(_xlfn.TEXTBEFORE(Table5[[#This Row],[r]],"-"&amp;Table5[[#This Row],[enz]]),"'RXN-")</f>
        <v>AKP1_c_FWD</v>
      </c>
      <c r="D536">
        <v>11171.708534568001</v>
      </c>
      <c r="E536">
        <f>_xlfn.XLOOKUP(Table5[[#This Row],[r]],Table3[r],Table3[kapp],"")</f>
        <v>8988.1774343278394</v>
      </c>
      <c r="F536">
        <f>Table5[[#This Row],[kapp]]-Table5[[#This Row],[old]]</f>
        <v>2183.5311002401613</v>
      </c>
      <c r="G536" t="str" cm="1">
        <f t="array" ref="G536">IF(ROWS(_xlfn._xlws.FILTER(Table5[r],Table5[enz]=Table5[[#This Row],[enz]]))&gt;1,"many","1")</f>
        <v>1</v>
      </c>
      <c r="H536" t="str" cm="1">
        <f t="array" ref="H536">IF(ROWS(_xlfn._xlws.FILTER(Table5[r],Table5[rxn-no-enz]=Table5[[#This Row],[rxn-no-enz]]))&gt;1,"many","1")</f>
        <v>many</v>
      </c>
      <c r="I536" t="str">
        <f>_xlfn.XLOOKUP(SUBSTITUTE(Table5[[#This Row],[r]],"'",""),Table6[rxn],Table6[rxn],"no")</f>
        <v>no</v>
      </c>
      <c r="J536" t="str" cm="1">
        <f t="array" ref="J536">_xlfn.XLOOKUP(Table5[[#This Row],[r]],"'"&amp;Table6[rxn]&amp;"'",Table6[expected kapp],"")</f>
        <v/>
      </c>
      <c r="L536" t="s">
        <v>8232</v>
      </c>
      <c r="M536">
        <v>810270.38455692504</v>
      </c>
      <c r="AA536" s="7" t="s">
        <v>11364</v>
      </c>
      <c r="AB536" s="7" t="str">
        <f>_xlfn.TEXTBEFORE(Table8[[#This Row],[raw]]," ")</f>
        <v>ENZLOAD-ME1_m_FWD-rt5549</v>
      </c>
      <c r="AC536" s="7">
        <f>_xlfn.NUMBERVALUE(_xlfn.TEXTAFTER(Table8[[#This Row],[raw]]," "))</f>
        <v>1.7551083848412399E-8</v>
      </c>
      <c r="AE536" s="1" t="s">
        <v>3307</v>
      </c>
      <c r="AF536" s="1" t="s">
        <v>2778</v>
      </c>
      <c r="AG536" s="1">
        <v>9.2245878497998895E-3</v>
      </c>
      <c r="AH536" s="1" t="str">
        <f>_xlfn.TEXTAFTER(Table9[[#This Row],[rxn]],"-",-1)</f>
        <v>rt5075</v>
      </c>
      <c r="AI536" s="1" t="str">
        <f>_xlfn.TEXTAFTER(_xlfn.TEXTBEFORE(Table9[[#This Row],[rxn]],"-"&amp;Table9[[#This Row],[enz]]),"RXN-")</f>
        <v>SADT_c_FWD</v>
      </c>
      <c r="AJ536" s="1" t="str">
        <f>_xlfn.TEXTBEFORE(Table9[[#This Row],[rxn]],"_",-1)</f>
        <v>RXN-SADT_c</v>
      </c>
    </row>
    <row r="537" spans="1:36" ht="17" hidden="1" x14ac:dyDescent="0.25">
      <c r="A537" t="s">
        <v>9068</v>
      </c>
      <c r="B537" t="str">
        <f>_xlfn.TEXTAFTER(Table5[[#This Row],[r]],"-",-1)</f>
        <v>rt5041'</v>
      </c>
      <c r="C537" t="str">
        <f>_xlfn.TEXTAFTER(_xlfn.TEXTBEFORE(Table5[[#This Row],[r]],"-"&amp;Table5[[#This Row],[enz]]),"'RXN-")</f>
        <v>AKP1_c_FWD</v>
      </c>
      <c r="D537">
        <v>11171.708534568001</v>
      </c>
      <c r="E537">
        <f>_xlfn.XLOOKUP(Table5[[#This Row],[r]],Table3[r],Table3[kapp],"")</f>
        <v>8988.1774343278394</v>
      </c>
      <c r="F537">
        <f>Table5[[#This Row],[kapp]]-Table5[[#This Row],[old]]</f>
        <v>2183.5311002401613</v>
      </c>
      <c r="G537" t="str" cm="1">
        <f t="array" ref="G537">IF(ROWS(_xlfn._xlws.FILTER(Table5[r],Table5[enz]=Table5[[#This Row],[enz]]))&gt;1,"many","1")</f>
        <v>1</v>
      </c>
      <c r="H537" t="str" cm="1">
        <f t="array" ref="H537">IF(ROWS(_xlfn._xlws.FILTER(Table5[r],Table5[rxn-no-enz]=Table5[[#This Row],[rxn-no-enz]]))&gt;1,"many","1")</f>
        <v>many</v>
      </c>
      <c r="I537" t="str">
        <f>_xlfn.XLOOKUP(SUBSTITUTE(Table5[[#This Row],[r]],"'",""),Table6[rxn],Table6[rxn],"no")</f>
        <v>no</v>
      </c>
      <c r="J537" t="str" cm="1">
        <f t="array" ref="J537">_xlfn.XLOOKUP(Table5[[#This Row],[r]],"'"&amp;Table6[rxn]&amp;"'",Table6[expected kapp],"")</f>
        <v/>
      </c>
      <c r="L537" t="s">
        <v>9067</v>
      </c>
      <c r="M537">
        <v>8988.1774343278394</v>
      </c>
      <c r="AA537" s="7" t="s">
        <v>11365</v>
      </c>
      <c r="AB537" s="7" t="str">
        <f>_xlfn.TEXTBEFORE(Table8[[#This Row],[raw]]," ")</f>
        <v>ENZLOAD-METAT_c_FWD-rt5403</v>
      </c>
      <c r="AC537" s="7">
        <f>_xlfn.NUMBERVALUE(_xlfn.TEXTAFTER(Table8[[#This Row],[raw]]," "))</f>
        <v>2.3045034228049799E-6</v>
      </c>
      <c r="AE537" s="1" t="s">
        <v>3308</v>
      </c>
      <c r="AF537" s="1" t="s">
        <v>2778</v>
      </c>
      <c r="AG537" s="1">
        <v>1.1398319652365299E-2</v>
      </c>
      <c r="AH537" s="1" t="str">
        <f>_xlfn.TEXTAFTER(Table9[[#This Row],[rxn]],"-",-1)</f>
        <v>rt4692</v>
      </c>
      <c r="AI537" s="1" t="str">
        <f>_xlfn.TEXTAFTER(_xlfn.TEXTBEFORE(Table9[[#This Row],[rxn]],"-"&amp;Table9[[#This Row],[enz]]),"RXN-")</f>
        <v>SAM24MT_c_FWD</v>
      </c>
      <c r="AJ537" s="1" t="str">
        <f>_xlfn.TEXTBEFORE(Table9[[#This Row],[rxn]],"_",-1)</f>
        <v>RXN-SAM24MT_c</v>
      </c>
    </row>
    <row r="538" spans="1:36" ht="17" hidden="1" x14ac:dyDescent="0.25">
      <c r="A538" t="s">
        <v>9069</v>
      </c>
      <c r="B538" t="str">
        <f>_xlfn.TEXTAFTER(Table5[[#This Row],[r]],"-",-1)</f>
        <v>rt1267'</v>
      </c>
      <c r="C538" t="str">
        <f>_xlfn.TEXTAFTER(_xlfn.TEXTBEFORE(Table5[[#This Row],[r]],"-"&amp;Table5[[#This Row],[enz]]),"'RXN-")</f>
        <v>ALATA_L_m_FWD</v>
      </c>
      <c r="D538">
        <v>11171.708534568001</v>
      </c>
      <c r="E538">
        <f>_xlfn.XLOOKUP(Table5[[#This Row],[r]],Table3[r],Table3[kapp],"")</f>
        <v>8988.1774343278394</v>
      </c>
      <c r="F538">
        <f>Table5[[#This Row],[kapp]]-Table5[[#This Row],[old]]</f>
        <v>2183.5311002401613</v>
      </c>
      <c r="G538" t="str" cm="1">
        <f t="array" ref="G538">IF(ROWS(_xlfn._xlws.FILTER(Table5[r],Table5[enz]=Table5[[#This Row],[enz]]))&gt;1,"many","1")</f>
        <v>many</v>
      </c>
      <c r="H538" t="str" cm="1">
        <f t="array" ref="H538">IF(ROWS(_xlfn._xlws.FILTER(Table5[r],Table5[rxn-no-enz]=Table5[[#This Row],[rxn-no-enz]]))&gt;1,"many","1")</f>
        <v>1</v>
      </c>
      <c r="I538" t="str">
        <f>_xlfn.XLOOKUP(SUBSTITUTE(Table5[[#This Row],[r]],"'",""),Table6[rxn],Table6[rxn],"no")</f>
        <v>no</v>
      </c>
      <c r="J538" t="str" cm="1">
        <f t="array" ref="J538">_xlfn.XLOOKUP(Table5[[#This Row],[r]],"'"&amp;Table6[rxn]&amp;"'",Table6[expected kapp],"")</f>
        <v/>
      </c>
      <c r="L538" t="s">
        <v>9068</v>
      </c>
      <c r="M538">
        <v>8988.1774343278394</v>
      </c>
      <c r="AA538" s="7" t="s">
        <v>11366</v>
      </c>
      <c r="AB538" s="7" t="str">
        <f>_xlfn.TEXTBEFORE(Table8[[#This Row],[raw]]," ")</f>
        <v>ENZLOAD-METS_c_FWD-rt1457</v>
      </c>
      <c r="AC538" s="7">
        <f>_xlfn.NUMBERVALUE(_xlfn.TEXTAFTER(Table8[[#This Row],[raw]]," "))</f>
        <v>2.5826146550372902E-6</v>
      </c>
      <c r="AE538" s="1" t="s">
        <v>3310</v>
      </c>
      <c r="AF538" s="1" t="s">
        <v>2778</v>
      </c>
      <c r="AG538" s="1">
        <v>8.9801775857439598E-4</v>
      </c>
      <c r="AH538" s="1" t="str">
        <f>_xlfn.TEXTAFTER(Table9[[#This Row],[rxn]],"-",-1)</f>
        <v>rt10571935</v>
      </c>
      <c r="AI538" s="1" t="str">
        <f>_xlfn.TEXTAFTER(_xlfn.TEXTBEFORE(Table9[[#This Row],[rxn]],"-"&amp;Table9[[#This Row],[enz]]),"RXN-")</f>
        <v>SERPT_r_FWD</v>
      </c>
      <c r="AJ538" s="1" t="str">
        <f>_xlfn.TEXTBEFORE(Table9[[#This Row],[rxn]],"_",-1)</f>
        <v>RXN-SERPT_r</v>
      </c>
    </row>
    <row r="539" spans="1:36" ht="17" hidden="1" x14ac:dyDescent="0.25">
      <c r="A539" t="s">
        <v>9070</v>
      </c>
      <c r="B539" t="str">
        <f>_xlfn.TEXTAFTER(Table5[[#This Row],[r]],"-",-1)</f>
        <v>rt0594'</v>
      </c>
      <c r="C539" t="str">
        <f>_xlfn.TEXTAFTER(_xlfn.TEXTBEFORE(Table5[[#This Row],[r]],"-"&amp;Table5[[#This Row],[enz]]),"'RXN-")</f>
        <v>ALAtps_e_FWD</v>
      </c>
      <c r="D539">
        <v>11171.708534568001</v>
      </c>
      <c r="E539">
        <f>_xlfn.XLOOKUP(Table5[[#This Row],[r]],Table3[r],Table3[kapp],"")</f>
        <v>8988.1774343278394</v>
      </c>
      <c r="F539">
        <f>Table5[[#This Row],[kapp]]-Table5[[#This Row],[old]]</f>
        <v>2183.5311002401613</v>
      </c>
      <c r="G539" t="str" cm="1">
        <f t="array" ref="G539">IF(ROWS(_xlfn._xlws.FILTER(Table5[r],Table5[enz]=Table5[[#This Row],[enz]]))&gt;1,"many","1")</f>
        <v>many</v>
      </c>
      <c r="H539" t="str" cm="1">
        <f t="array" ref="H539">IF(ROWS(_xlfn._xlws.FILTER(Table5[r],Table5[rxn-no-enz]=Table5[[#This Row],[rxn-no-enz]]))&gt;1,"many","1")</f>
        <v>many</v>
      </c>
      <c r="I539" t="str">
        <f>_xlfn.XLOOKUP(SUBSTITUTE(Table5[[#This Row],[r]],"'",""),Table6[rxn],Table6[rxn],"no")</f>
        <v>no</v>
      </c>
      <c r="J539" t="str" cm="1">
        <f t="array" ref="J539">_xlfn.XLOOKUP(Table5[[#This Row],[r]],"'"&amp;Table6[rxn]&amp;"'",Table6[expected kapp],"")</f>
        <v/>
      </c>
      <c r="L539" t="s">
        <v>8318</v>
      </c>
      <c r="M539">
        <v>351.34927873651401</v>
      </c>
      <c r="AA539" s="7" t="s">
        <v>11367</v>
      </c>
      <c r="AB539" s="7" t="str">
        <f>_xlfn.TEXTBEFORE(Table8[[#This Row],[raw]]," ")</f>
        <v>ENZLOAD-METTRS_c_FWD-rt4772</v>
      </c>
      <c r="AC539" s="7">
        <f>_xlfn.NUMBERVALUE(_xlfn.TEXTAFTER(Table8[[#This Row],[raw]]," "))</f>
        <v>1.5313080672833799E-7</v>
      </c>
      <c r="AE539" s="1" t="s">
        <v>3311</v>
      </c>
      <c r="AF539" s="1" t="s">
        <v>2778</v>
      </c>
      <c r="AG539" s="1">
        <v>0.912797638030588</v>
      </c>
      <c r="AH539" s="1" t="str">
        <f>_xlfn.TEXTAFTER(Table9[[#This Row],[rxn]],"-",-1)</f>
        <v>rt7910</v>
      </c>
      <c r="AI539" s="1" t="str">
        <f>_xlfn.TEXTAFTER(_xlfn.TEXTBEFORE(Table9[[#This Row],[rxn]],"-"&amp;Table9[[#This Row],[enz]]),"RXN-")</f>
        <v>SERt_c_m_REV</v>
      </c>
      <c r="AJ539" s="1" t="str">
        <f>_xlfn.TEXTBEFORE(Table9[[#This Row],[rxn]],"_",-1)</f>
        <v>RXN-SERt_c_m</v>
      </c>
    </row>
    <row r="540" spans="1:36" ht="17" hidden="1" x14ac:dyDescent="0.25">
      <c r="A540" t="s">
        <v>9071</v>
      </c>
      <c r="B540" t="str">
        <f>_xlfn.TEXTAFTER(Table5[[#This Row],[r]],"-",-1)</f>
        <v>rt0594'</v>
      </c>
      <c r="C540" t="str">
        <f>_xlfn.TEXTAFTER(_xlfn.TEXTBEFORE(Table5[[#This Row],[r]],"-"&amp;Table5[[#This Row],[enz]]),"'RXN-")</f>
        <v>ALAtps_e_REV</v>
      </c>
      <c r="D540">
        <v>11171.708534568001</v>
      </c>
      <c r="E540">
        <f>_xlfn.XLOOKUP(Table5[[#This Row],[r]],Table3[r],Table3[kapp],"")</f>
        <v>8988.1774343278394</v>
      </c>
      <c r="F540">
        <f>Table5[[#This Row],[kapp]]-Table5[[#This Row],[old]]</f>
        <v>2183.5311002401613</v>
      </c>
      <c r="G540" t="str" cm="1">
        <f t="array" ref="G540">IF(ROWS(_xlfn._xlws.FILTER(Table5[r],Table5[enz]=Table5[[#This Row],[enz]]))&gt;1,"many","1")</f>
        <v>many</v>
      </c>
      <c r="H540" t="str" cm="1">
        <f t="array" ref="H540">IF(ROWS(_xlfn._xlws.FILTER(Table5[r],Table5[rxn-no-enz]=Table5[[#This Row],[rxn-no-enz]]))&gt;1,"many","1")</f>
        <v>many</v>
      </c>
      <c r="I540" t="str">
        <f>_xlfn.XLOOKUP(SUBSTITUTE(Table5[[#This Row],[r]],"'",""),Table6[rxn],Table6[rxn],"no")</f>
        <v>no</v>
      </c>
      <c r="J540" t="str" cm="1">
        <f t="array" ref="J540">_xlfn.XLOOKUP(Table5[[#This Row],[r]],"'"&amp;Table6[rxn]&amp;"'",Table6[expected kapp],"")</f>
        <v/>
      </c>
      <c r="L540" t="s">
        <v>9069</v>
      </c>
      <c r="M540">
        <v>8988.1774343278394</v>
      </c>
      <c r="AA540" s="7" t="s">
        <v>11368</v>
      </c>
      <c r="AB540" s="7" t="str">
        <f>_xlfn.TEXTBEFORE(Table8[[#This Row],[raw]]," ")</f>
        <v>ENZLOAD-MEVK1_c_FWD-rt0390</v>
      </c>
      <c r="AC540" s="7">
        <f>_xlfn.NUMBERVALUE(_xlfn.TEXTAFTER(Table8[[#This Row],[raw]]," "))</f>
        <v>6.6106693470769404E-7</v>
      </c>
      <c r="AE540" s="1" t="s">
        <v>3312</v>
      </c>
      <c r="AF540" s="1" t="s">
        <v>2778</v>
      </c>
      <c r="AG540" s="1">
        <v>8.9801775857439598E-4</v>
      </c>
      <c r="AH540" s="1" t="str">
        <f>_xlfn.TEXTAFTER(Table9[[#This Row],[rxn]],"-",-1)</f>
        <v>UNKNOWN</v>
      </c>
      <c r="AI540" s="1" t="str">
        <f>_xlfn.TEXTAFTER(_xlfn.TEXTBEFORE(Table9[[#This Row],[rxn]],"-"&amp;Table9[[#This Row],[enz]]),"RXN-")</f>
        <v>SERt_c_r_FWD</v>
      </c>
      <c r="AJ540" s="1" t="str">
        <f>_xlfn.TEXTBEFORE(Table9[[#This Row],[rxn]],"_",-1)</f>
        <v>RXN-SERt_c_r</v>
      </c>
    </row>
    <row r="541" spans="1:36" ht="17" hidden="1" x14ac:dyDescent="0.25">
      <c r="A541" t="s">
        <v>9072</v>
      </c>
      <c r="B541" t="str">
        <f>_xlfn.TEXTAFTER(Table5[[#This Row],[r]],"-",-1)</f>
        <v>rt4390'</v>
      </c>
      <c r="C541" t="str">
        <f>_xlfn.TEXTAFTER(_xlfn.TEXTBEFORE(Table5[[#This Row],[r]],"-"&amp;Table5[[#This Row],[enz]]),"'RXN-")</f>
        <v>ALAtps_e_FWD</v>
      </c>
      <c r="D541">
        <v>11171.708534568001</v>
      </c>
      <c r="E541">
        <f>_xlfn.XLOOKUP(Table5[[#This Row],[r]],Table3[r],Table3[kapp],"")</f>
        <v>8988.1774343278394</v>
      </c>
      <c r="F541">
        <f>Table5[[#This Row],[kapp]]-Table5[[#This Row],[old]]</f>
        <v>2183.5311002401613</v>
      </c>
      <c r="G541" t="str" cm="1">
        <f t="array" ref="G541">IF(ROWS(_xlfn._xlws.FILTER(Table5[r],Table5[enz]=Table5[[#This Row],[enz]]))&gt;1,"many","1")</f>
        <v>many</v>
      </c>
      <c r="H541" t="str" cm="1">
        <f t="array" ref="H541">IF(ROWS(_xlfn._xlws.FILTER(Table5[r],Table5[rxn-no-enz]=Table5[[#This Row],[rxn-no-enz]]))&gt;1,"many","1")</f>
        <v>many</v>
      </c>
      <c r="I541" t="str">
        <f>_xlfn.XLOOKUP(SUBSTITUTE(Table5[[#This Row],[r]],"'",""),Table6[rxn],Table6[rxn],"no")</f>
        <v>no</v>
      </c>
      <c r="J541" t="str" cm="1">
        <f t="array" ref="J541">_xlfn.XLOOKUP(Table5[[#This Row],[r]],"'"&amp;Table6[rxn]&amp;"'",Table6[expected kapp],"")</f>
        <v/>
      </c>
      <c r="L541" t="s">
        <v>8319</v>
      </c>
      <c r="M541">
        <v>35524.667776574897</v>
      </c>
      <c r="AA541" s="7" t="s">
        <v>11369</v>
      </c>
      <c r="AB541" s="7" t="str">
        <f>_xlfn.TEXTBEFORE(Table8[[#This Row],[raw]]," ")</f>
        <v>ENZLOAD-MTAP_c_FWD-rt0004</v>
      </c>
      <c r="AC541" s="7">
        <f>_xlfn.NUMBERVALUE(_xlfn.TEXTAFTER(Table8[[#This Row],[raw]]," "))</f>
        <v>2.6835315487318202E-7</v>
      </c>
      <c r="AE541" s="1" t="s">
        <v>3313</v>
      </c>
      <c r="AF541" s="1" t="s">
        <v>2778</v>
      </c>
      <c r="AG541" s="1">
        <v>1.19358032002976E-2</v>
      </c>
      <c r="AH541" s="1" t="str">
        <f>_xlfn.TEXTAFTER(Table9[[#This Row],[rxn]],"-",-1)</f>
        <v>UNKNOWN</v>
      </c>
      <c r="AI541" s="1" t="str">
        <f>_xlfn.TEXTAFTER(_xlfn.TEXTBEFORE(Table9[[#This Row],[rxn]],"-"&amp;Table9[[#This Row],[enz]]),"RXN-")</f>
        <v>SERt_c_rm_FWD</v>
      </c>
      <c r="AJ541" s="1" t="str">
        <f>_xlfn.TEXTBEFORE(Table9[[#This Row],[rxn]],"_",-1)</f>
        <v>RXN-SERt_c_rm</v>
      </c>
    </row>
    <row r="542" spans="1:36" ht="17" hidden="1" x14ac:dyDescent="0.25">
      <c r="A542" t="s">
        <v>9073</v>
      </c>
      <c r="B542" t="str">
        <f>_xlfn.TEXTAFTER(Table5[[#This Row],[r]],"-",-1)</f>
        <v>rt4390'</v>
      </c>
      <c r="C542" t="str">
        <f>_xlfn.TEXTAFTER(_xlfn.TEXTBEFORE(Table5[[#This Row],[r]],"-"&amp;Table5[[#This Row],[enz]]),"'RXN-")</f>
        <v>ALAtps_e_REV</v>
      </c>
      <c r="D542">
        <v>11171.708534568001</v>
      </c>
      <c r="E542">
        <f>_xlfn.XLOOKUP(Table5[[#This Row],[r]],Table3[r],Table3[kapp],"")</f>
        <v>8988.1774343278394</v>
      </c>
      <c r="F542">
        <f>Table5[[#This Row],[kapp]]-Table5[[#This Row],[old]]</f>
        <v>2183.5311002401613</v>
      </c>
      <c r="G542" t="str" cm="1">
        <f t="array" ref="G542">IF(ROWS(_xlfn._xlws.FILTER(Table5[r],Table5[enz]=Table5[[#This Row],[enz]]))&gt;1,"many","1")</f>
        <v>many</v>
      </c>
      <c r="H542" t="str" cm="1">
        <f t="array" ref="H542">IF(ROWS(_xlfn._xlws.FILTER(Table5[r],Table5[rxn-no-enz]=Table5[[#This Row],[rxn-no-enz]]))&gt;1,"many","1")</f>
        <v>many</v>
      </c>
      <c r="I542" t="str">
        <f>_xlfn.XLOOKUP(SUBSTITUTE(Table5[[#This Row],[r]],"'",""),Table6[rxn],Table6[rxn],"no")</f>
        <v>no</v>
      </c>
      <c r="J542" t="str" cm="1">
        <f t="array" ref="J542">_xlfn.XLOOKUP(Table5[[#This Row],[r]],"'"&amp;Table6[rxn]&amp;"'",Table6[expected kapp],"")</f>
        <v/>
      </c>
      <c r="L542" t="s">
        <v>9070</v>
      </c>
      <c r="M542">
        <v>8988.1774343278394</v>
      </c>
      <c r="AA542" s="7" t="s">
        <v>11370</v>
      </c>
      <c r="AB542" s="7" t="str">
        <f>_xlfn.TEXTBEFORE(Table8[[#This Row],[raw]]," ")</f>
        <v>ENZLOAD-MTHFD_c_FWD-rt6998</v>
      </c>
      <c r="AC542" s="7">
        <f>_xlfn.NUMBERVALUE(_xlfn.TEXTAFTER(Table8[[#This Row],[raw]]," "))</f>
        <v>3.9254063095380601E-7</v>
      </c>
      <c r="AE542" s="1" t="s">
        <v>3314</v>
      </c>
      <c r="AF542" s="1" t="s">
        <v>2778</v>
      </c>
      <c r="AG542" s="1">
        <v>3.0551599028309801E-2</v>
      </c>
      <c r="AH542" s="1" t="str">
        <f>_xlfn.TEXTAFTER(Table9[[#This Row],[rxn]],"-",-1)</f>
        <v>rt5857</v>
      </c>
      <c r="AI542" s="1" t="str">
        <f>_xlfn.TEXTAFTER(_xlfn.TEXTBEFORE(Table9[[#This Row],[rxn]],"-"&amp;Table9[[#This Row],[enz]]),"RXN-")</f>
        <v>SERTRS_c_FWD</v>
      </c>
      <c r="AJ542" s="1" t="str">
        <f>_xlfn.TEXTBEFORE(Table9[[#This Row],[rxn]],"_",-1)</f>
        <v>RXN-SERTRS_c</v>
      </c>
    </row>
    <row r="543" spans="1:36" ht="17" hidden="1" x14ac:dyDescent="0.25">
      <c r="A543" t="s">
        <v>9074</v>
      </c>
      <c r="B543" t="str">
        <f>_xlfn.TEXTAFTER(Table5[[#This Row],[r]],"-",-1)</f>
        <v>rt5861'</v>
      </c>
      <c r="C543" t="str">
        <f>_xlfn.TEXTAFTER(_xlfn.TEXTBEFORE(Table5[[#This Row],[r]],"-"&amp;Table5[[#This Row],[enz]]),"'RXN-")</f>
        <v>ALAtps_e_FWD</v>
      </c>
      <c r="D543">
        <v>11171.708534568001</v>
      </c>
      <c r="E543">
        <f>_xlfn.XLOOKUP(Table5[[#This Row],[r]],Table3[r],Table3[kapp],"")</f>
        <v>8988.1774343278394</v>
      </c>
      <c r="F543">
        <f>Table5[[#This Row],[kapp]]-Table5[[#This Row],[old]]</f>
        <v>2183.5311002401613</v>
      </c>
      <c r="G543" t="str" cm="1">
        <f t="array" ref="G543">IF(ROWS(_xlfn._xlws.FILTER(Table5[r],Table5[enz]=Table5[[#This Row],[enz]]))&gt;1,"many","1")</f>
        <v>many</v>
      </c>
      <c r="H543" t="str" cm="1">
        <f t="array" ref="H543">IF(ROWS(_xlfn._xlws.FILTER(Table5[r],Table5[rxn-no-enz]=Table5[[#This Row],[rxn-no-enz]]))&gt;1,"many","1")</f>
        <v>many</v>
      </c>
      <c r="I543" t="str">
        <f>_xlfn.XLOOKUP(SUBSTITUTE(Table5[[#This Row],[r]],"'",""),Table6[rxn],Table6[rxn],"no")</f>
        <v>no</v>
      </c>
      <c r="J543" t="str" cm="1">
        <f t="array" ref="J543">_xlfn.XLOOKUP(Table5[[#This Row],[r]],"'"&amp;Table6[rxn]&amp;"'",Table6[expected kapp],"")</f>
        <v/>
      </c>
      <c r="L543" t="s">
        <v>9071</v>
      </c>
      <c r="M543">
        <v>8988.1774343278394</v>
      </c>
      <c r="AA543" s="7" t="s">
        <v>11371</v>
      </c>
      <c r="AB543" s="7" t="str">
        <f>_xlfn.TEXTBEFORE(Table8[[#This Row],[raw]]," ")</f>
        <v>ENZLOAD-MTHFR3_c_FWD-MET1213</v>
      </c>
      <c r="AC543" s="7">
        <f>_xlfn.NUMBERVALUE(_xlfn.TEXTAFTER(Table8[[#This Row],[raw]]," "))</f>
        <v>2.03728621866631E-7</v>
      </c>
      <c r="AE543" s="1" t="s">
        <v>3315</v>
      </c>
      <c r="AF543" s="1" t="s">
        <v>2778</v>
      </c>
      <c r="AG543" s="9">
        <v>5.0487795100000003E-10</v>
      </c>
      <c r="AH543" s="1" t="str">
        <f>_xlfn.TEXTAFTER(Table9[[#This Row],[rxn]],"-",-1)</f>
        <v>rt5201</v>
      </c>
      <c r="AI543" s="1" t="str">
        <f>_xlfn.TEXTAFTER(_xlfn.TEXTBEFORE(Table9[[#This Row],[rxn]],"-"&amp;Table9[[#This Row],[enz]]),"RXN-")</f>
        <v>SHCHD2_c_FWD</v>
      </c>
      <c r="AJ543" s="1" t="str">
        <f>_xlfn.TEXTBEFORE(Table9[[#This Row],[rxn]],"_",-1)</f>
        <v>RXN-SHCHD2_c</v>
      </c>
    </row>
    <row r="544" spans="1:36" ht="17" hidden="1" x14ac:dyDescent="0.25">
      <c r="A544" t="s">
        <v>9075</v>
      </c>
      <c r="B544" t="str">
        <f>_xlfn.TEXTAFTER(Table5[[#This Row],[r]],"-",-1)</f>
        <v>rt5861'</v>
      </c>
      <c r="C544" t="str">
        <f>_xlfn.TEXTAFTER(_xlfn.TEXTBEFORE(Table5[[#This Row],[r]],"-"&amp;Table5[[#This Row],[enz]]),"'RXN-")</f>
        <v>ALAtps_e_REV</v>
      </c>
      <c r="D544">
        <v>11171.708534568001</v>
      </c>
      <c r="E544">
        <f>_xlfn.XLOOKUP(Table5[[#This Row],[r]],Table3[r],Table3[kapp],"")</f>
        <v>8988.1774343278394</v>
      </c>
      <c r="F544">
        <f>Table5[[#This Row],[kapp]]-Table5[[#This Row],[old]]</f>
        <v>2183.5311002401613</v>
      </c>
      <c r="G544" t="str" cm="1">
        <f t="array" ref="G544">IF(ROWS(_xlfn._xlws.FILTER(Table5[r],Table5[enz]=Table5[[#This Row],[enz]]))&gt;1,"many","1")</f>
        <v>many</v>
      </c>
      <c r="H544" t="str" cm="1">
        <f t="array" ref="H544">IF(ROWS(_xlfn._xlws.FILTER(Table5[r],Table5[rxn-no-enz]=Table5[[#This Row],[rxn-no-enz]]))&gt;1,"many","1")</f>
        <v>many</v>
      </c>
      <c r="I544" t="str">
        <f>_xlfn.XLOOKUP(SUBSTITUTE(Table5[[#This Row],[r]],"'",""),Table6[rxn],Table6[rxn],"no")</f>
        <v>no</v>
      </c>
      <c r="J544" t="str" cm="1">
        <f t="array" ref="J544">_xlfn.XLOOKUP(Table5[[#This Row],[r]],"'"&amp;Table6[rxn]&amp;"'",Table6[expected kapp],"")</f>
        <v/>
      </c>
      <c r="L544" t="s">
        <v>9072</v>
      </c>
      <c r="M544">
        <v>8988.1774343278394</v>
      </c>
      <c r="AA544" s="7" t="s">
        <v>11372</v>
      </c>
      <c r="AB544" s="7" t="str">
        <f>_xlfn.TEXTBEFORE(Table8[[#This Row],[raw]]," ")</f>
        <v>ENZLOAD-MTRI_c_FWD-rt5017</v>
      </c>
      <c r="AC544" s="7">
        <f>_xlfn.NUMBERVALUE(_xlfn.TEXTAFTER(Table8[[#This Row],[raw]]," "))</f>
        <v>1.11083153101788E-7</v>
      </c>
      <c r="AE544" s="1" t="s">
        <v>3316</v>
      </c>
      <c r="AF544" s="1" t="s">
        <v>2778</v>
      </c>
      <c r="AG544" s="9">
        <v>5.0487795100000003E-10</v>
      </c>
      <c r="AH544" s="1" t="str">
        <f>_xlfn.TEXTAFTER(Table9[[#This Row],[rxn]],"-",-1)</f>
        <v>rt5201</v>
      </c>
      <c r="AI544" s="1" t="str">
        <f>_xlfn.TEXTAFTER(_xlfn.TEXTBEFORE(Table9[[#This Row],[rxn]],"-"&amp;Table9[[#This Row],[enz]]),"RXN-")</f>
        <v>SHCHF_c_FWD</v>
      </c>
      <c r="AJ544" s="1" t="str">
        <f>_xlfn.TEXTBEFORE(Table9[[#This Row],[rxn]],"_",-1)</f>
        <v>RXN-SHCHF_c</v>
      </c>
    </row>
    <row r="545" spans="1:36" ht="17" hidden="1" x14ac:dyDescent="0.25">
      <c r="A545" t="s">
        <v>9076</v>
      </c>
      <c r="B545" t="str">
        <f>_xlfn.TEXTAFTER(Table5[[#This Row],[r]],"-",-1)</f>
        <v>rt3514'</v>
      </c>
      <c r="C545" t="str">
        <f>_xlfn.TEXTAFTER(_xlfn.TEXTBEFORE(Table5[[#This Row],[r]],"-"&amp;Table5[[#This Row],[enz]]),"'RXN-")</f>
        <v>ALCD19y_c_FWD</v>
      </c>
      <c r="D545">
        <v>11171.708534568001</v>
      </c>
      <c r="E545">
        <f>_xlfn.XLOOKUP(Table5[[#This Row],[r]],Table3[r],Table3[kapp],"")</f>
        <v>8988.1774343278394</v>
      </c>
      <c r="F545">
        <f>Table5[[#This Row],[kapp]]-Table5[[#This Row],[old]]</f>
        <v>2183.5311002401613</v>
      </c>
      <c r="G545" t="str" cm="1">
        <f t="array" ref="G545">IF(ROWS(_xlfn._xlws.FILTER(Table5[r],Table5[enz]=Table5[[#This Row],[enz]]))&gt;1,"many","1")</f>
        <v>many</v>
      </c>
      <c r="H545" t="str" cm="1">
        <f t="array" ref="H545">IF(ROWS(_xlfn._xlws.FILTER(Table5[r],Table5[rxn-no-enz]=Table5[[#This Row],[rxn-no-enz]]))&gt;1,"many","1")</f>
        <v>1</v>
      </c>
      <c r="I545" t="str">
        <f>_xlfn.XLOOKUP(SUBSTITUTE(Table5[[#This Row],[r]],"'",""),Table6[rxn],Table6[rxn],"no")</f>
        <v>no</v>
      </c>
      <c r="J545" t="str" cm="1">
        <f t="array" ref="J545">_xlfn.XLOOKUP(Table5[[#This Row],[r]],"'"&amp;Table6[rxn]&amp;"'",Table6[expected kapp],"")</f>
        <v/>
      </c>
      <c r="L545" t="s">
        <v>9073</v>
      </c>
      <c r="M545">
        <v>8988.1774343278394</v>
      </c>
      <c r="AA545" s="7" t="s">
        <v>11373</v>
      </c>
      <c r="AB545" s="7" t="str">
        <f>_xlfn.TEXTBEFORE(Table8[[#This Row],[raw]]," ")</f>
        <v>ENZLOAD-NACt_c_e_FWD-rt3853</v>
      </c>
      <c r="AC545" s="7">
        <f>_xlfn.NUMBERVALUE(_xlfn.TEXTAFTER(Table8[[#This Row],[raw]]," "))</f>
        <v>3.4856448778844602E-7</v>
      </c>
      <c r="AE545" s="1" t="s">
        <v>3317</v>
      </c>
      <c r="AF545" s="1" t="s">
        <v>2778</v>
      </c>
      <c r="AG545" s="1">
        <v>2.3262762218073399E-2</v>
      </c>
      <c r="AH545" s="1" t="str">
        <f>_xlfn.TEXTAFTER(Table9[[#This Row],[rxn]],"-",-1)</f>
        <v>rt5884</v>
      </c>
      <c r="AI545" s="1" t="str">
        <f>_xlfn.TEXTAFTER(_xlfn.TEXTBEFORE(Table9[[#This Row],[rxn]],"-"&amp;Table9[[#This Row],[enz]]),"RXN-")</f>
        <v>SHK3Di_c_FWD</v>
      </c>
      <c r="AJ545" s="1" t="str">
        <f>_xlfn.TEXTBEFORE(Table9[[#This Row],[rxn]],"_",-1)</f>
        <v>RXN-SHK3Di_c</v>
      </c>
    </row>
    <row r="546" spans="1:36" ht="17" hidden="1" x14ac:dyDescent="0.25">
      <c r="A546" t="s">
        <v>9077</v>
      </c>
      <c r="B546" t="str">
        <f>_xlfn.TEXTAFTER(Table5[[#This Row],[r]],"-",-1)</f>
        <v>rt5740'</v>
      </c>
      <c r="C546" t="str">
        <f>_xlfn.TEXTAFTER(_xlfn.TEXTBEFORE(Table5[[#This Row],[r]],"-"&amp;Table5[[#This Row],[enz]]),"'RXN-")</f>
        <v>ALCD22xi_c_FWD</v>
      </c>
      <c r="D546">
        <v>11171.708534568001</v>
      </c>
      <c r="E546">
        <f>_xlfn.XLOOKUP(Table5[[#This Row],[r]],Table3[r],Table3[kapp],"")</f>
        <v>8988.1774343278394</v>
      </c>
      <c r="F546">
        <f>Table5[[#This Row],[kapp]]-Table5[[#This Row],[old]]</f>
        <v>2183.5311002401613</v>
      </c>
      <c r="G546" t="str" cm="1">
        <f t="array" ref="G546">IF(ROWS(_xlfn._xlws.FILTER(Table5[r],Table5[enz]=Table5[[#This Row],[enz]]))&gt;1,"many","1")</f>
        <v>many</v>
      </c>
      <c r="H546" t="str" cm="1">
        <f t="array" ref="H546">IF(ROWS(_xlfn._xlws.FILTER(Table5[r],Table5[rxn-no-enz]=Table5[[#This Row],[rxn-no-enz]]))&gt;1,"many","1")</f>
        <v>many</v>
      </c>
      <c r="I546" t="str">
        <f>_xlfn.XLOOKUP(SUBSTITUTE(Table5[[#This Row],[r]],"'",""),Table6[rxn],Table6[rxn],"no")</f>
        <v>no</v>
      </c>
      <c r="J546" t="str" cm="1">
        <f t="array" ref="J546">_xlfn.XLOOKUP(Table5[[#This Row],[r]],"'"&amp;Table6[rxn]&amp;"'",Table6[expected kapp],"")</f>
        <v/>
      </c>
      <c r="L546" t="s">
        <v>9074</v>
      </c>
      <c r="M546">
        <v>8988.1774343278394</v>
      </c>
      <c r="AA546" s="7" t="s">
        <v>11374</v>
      </c>
      <c r="AB546" s="7" t="str">
        <f>_xlfn.TEXTBEFORE(Table8[[#This Row],[raw]]," ")</f>
        <v>ENZLOAD-NADHcplxI_c_m_FWD-NADHCPLX1</v>
      </c>
      <c r="AC546" s="7">
        <f>_xlfn.NUMBERVALUE(_xlfn.TEXTAFTER(Table8[[#This Row],[raw]]," "))</f>
        <v>1.93454386370162E-7</v>
      </c>
      <c r="AE546" s="1" t="s">
        <v>3318</v>
      </c>
      <c r="AF546" s="1" t="s">
        <v>2778</v>
      </c>
      <c r="AG546" s="1">
        <v>2.3262762218073399E-2</v>
      </c>
      <c r="AH546" s="1" t="str">
        <f>_xlfn.TEXTAFTER(Table9[[#This Row],[rxn]],"-",-1)</f>
        <v>rt5884</v>
      </c>
      <c r="AI546" s="1" t="str">
        <f>_xlfn.TEXTAFTER(_xlfn.TEXTBEFORE(Table9[[#This Row],[rxn]],"-"&amp;Table9[[#This Row],[enz]]),"RXN-")</f>
        <v>SHKK_c_FWD</v>
      </c>
      <c r="AJ546" s="1" t="str">
        <f>_xlfn.TEXTBEFORE(Table9[[#This Row],[rxn]],"_",-1)</f>
        <v>RXN-SHKK_c</v>
      </c>
    </row>
    <row r="547" spans="1:36" ht="17" hidden="1" x14ac:dyDescent="0.25">
      <c r="A547" t="s">
        <v>9078</v>
      </c>
      <c r="B547" t="str">
        <f>_xlfn.TEXTAFTER(Table5[[#This Row],[r]],"-",-1)</f>
        <v>rt7110'</v>
      </c>
      <c r="C547" t="str">
        <f>_xlfn.TEXTAFTER(_xlfn.TEXTBEFORE(Table5[[#This Row],[r]],"-"&amp;Table5[[#This Row],[enz]]),"'RXN-")</f>
        <v>ALCD22xi_c_FWD</v>
      </c>
      <c r="D547">
        <v>11171.708534568001</v>
      </c>
      <c r="E547">
        <f>_xlfn.XLOOKUP(Table5[[#This Row],[r]],Table3[r],Table3[kapp],"")</f>
        <v>8988.1774343278394</v>
      </c>
      <c r="F547">
        <f>Table5[[#This Row],[kapp]]-Table5[[#This Row],[old]]</f>
        <v>2183.5311002401613</v>
      </c>
      <c r="G547" t="str" cm="1">
        <f t="array" ref="G547">IF(ROWS(_xlfn._xlws.FILTER(Table5[r],Table5[enz]=Table5[[#This Row],[enz]]))&gt;1,"many","1")</f>
        <v>many</v>
      </c>
      <c r="H547" t="str" cm="1">
        <f t="array" ref="H547">IF(ROWS(_xlfn._xlws.FILTER(Table5[r],Table5[rxn-no-enz]=Table5[[#This Row],[rxn-no-enz]]))&gt;1,"many","1")</f>
        <v>many</v>
      </c>
      <c r="I547" t="str">
        <f>_xlfn.XLOOKUP(SUBSTITUTE(Table5[[#This Row],[r]],"'",""),Table6[rxn],Table6[rxn],"no")</f>
        <v>no</v>
      </c>
      <c r="J547" t="str" cm="1">
        <f t="array" ref="J547">_xlfn.XLOOKUP(Table5[[#This Row],[r]],"'"&amp;Table6[rxn]&amp;"'",Table6[expected kapp],"")</f>
        <v/>
      </c>
      <c r="L547" t="s">
        <v>9075</v>
      </c>
      <c r="M547">
        <v>8988.1774343278394</v>
      </c>
      <c r="AA547" s="7" t="s">
        <v>11375</v>
      </c>
      <c r="AB547" s="7" t="str">
        <f>_xlfn.TEXTBEFORE(Table8[[#This Row],[raw]]," ")</f>
        <v>ENZLOAD-NADHK1_c_FWD-rt1814_c</v>
      </c>
      <c r="AC547" s="7">
        <f>_xlfn.NUMBERVALUE(_xlfn.TEXTAFTER(Table8[[#This Row],[raw]]," "))</f>
        <v>1.9161651868323899E-8</v>
      </c>
      <c r="AE547" s="1" t="s">
        <v>3319</v>
      </c>
      <c r="AF547" s="1" t="s">
        <v>2778</v>
      </c>
      <c r="AG547" s="1">
        <v>9.2245878497998895E-3</v>
      </c>
      <c r="AH547" s="1" t="str">
        <f>_xlfn.TEXTAFTER(Table9[[#This Row],[rxn]],"-",-1)</f>
        <v>rt20063076</v>
      </c>
      <c r="AI547" s="1" t="str">
        <f>_xlfn.TEXTAFTER(_xlfn.TEXTBEFORE(Table9[[#This Row],[rxn]],"-"&amp;Table9[[#This Row],[enz]]),"RXN-")</f>
        <v>SO3R_c_FWD</v>
      </c>
      <c r="AJ547" s="1" t="str">
        <f>_xlfn.TEXTBEFORE(Table9[[#This Row],[rxn]],"_",-1)</f>
        <v>RXN-SO3R_c</v>
      </c>
    </row>
    <row r="548" spans="1:36" ht="17" hidden="1" x14ac:dyDescent="0.25">
      <c r="A548" t="s">
        <v>9079</v>
      </c>
      <c r="B548" t="str">
        <f>_xlfn.TEXTAFTER(Table5[[#This Row],[r]],"-",-1)</f>
        <v>rt8149'</v>
      </c>
      <c r="C548" t="str">
        <f>_xlfn.TEXTAFTER(_xlfn.TEXTBEFORE(Table5[[#This Row],[r]],"-"&amp;Table5[[#This Row],[enz]]),"'RXN-")</f>
        <v>ALCD22xi_c_FWD</v>
      </c>
      <c r="D548">
        <v>11171.708534568001</v>
      </c>
      <c r="E548">
        <f>_xlfn.XLOOKUP(Table5[[#This Row],[r]],Table3[r],Table3[kapp],"")</f>
        <v>8988.1774343278394</v>
      </c>
      <c r="F548">
        <f>Table5[[#This Row],[kapp]]-Table5[[#This Row],[old]]</f>
        <v>2183.5311002401613</v>
      </c>
      <c r="G548" t="str" cm="1">
        <f t="array" ref="G548">IF(ROWS(_xlfn._xlws.FILTER(Table5[r],Table5[enz]=Table5[[#This Row],[enz]]))&gt;1,"many","1")</f>
        <v>many</v>
      </c>
      <c r="H548" t="str" cm="1">
        <f t="array" ref="H548">IF(ROWS(_xlfn._xlws.FILTER(Table5[r],Table5[rxn-no-enz]=Table5[[#This Row],[rxn-no-enz]]))&gt;1,"many","1")</f>
        <v>many</v>
      </c>
      <c r="I548" t="str">
        <f>_xlfn.XLOOKUP(SUBSTITUTE(Table5[[#This Row],[r]],"'",""),Table6[rxn],Table6[rxn],"no")</f>
        <v>no</v>
      </c>
      <c r="J548" t="str" cm="1">
        <f t="array" ref="J548">_xlfn.XLOOKUP(Table5[[#This Row],[r]],"'"&amp;Table6[rxn]&amp;"'",Table6[expected kapp],"")</f>
        <v/>
      </c>
      <c r="L548" t="s">
        <v>8320</v>
      </c>
      <c r="M548">
        <v>13804.556435578201</v>
      </c>
      <c r="AA548" s="7" t="s">
        <v>11376</v>
      </c>
      <c r="AB548" s="7" t="str">
        <f>_xlfn.TEXTBEFORE(Table8[[#This Row],[raw]]," ")</f>
        <v>ENZLOAD-NADS2_c_FWD-rt0915_c</v>
      </c>
      <c r="AC548" s="7">
        <f>_xlfn.NUMBERVALUE(_xlfn.TEXTAFTER(Table8[[#This Row],[raw]]," "))</f>
        <v>4.5415122913351702E-8</v>
      </c>
      <c r="AE548" s="1" t="s">
        <v>7948</v>
      </c>
      <c r="AF548" s="1" t="s">
        <v>2778</v>
      </c>
      <c r="AG548" s="1">
        <v>1.2694263947695E-2</v>
      </c>
      <c r="AH548" s="1" t="str">
        <f>_xlfn.TEXTAFTER(Table9[[#This Row],[rxn]],"-",-1)</f>
        <v>rt5751</v>
      </c>
      <c r="AI548" s="1" t="str">
        <f>_xlfn.TEXTAFTER(_xlfn.TEXTBEFORE(Table9[[#This Row],[rxn]],"-"&amp;Table9[[#This Row],[enz]]),"RXN-")</f>
        <v>SO4t_c_e_FWD</v>
      </c>
      <c r="AJ548" s="1" t="str">
        <f>_xlfn.TEXTBEFORE(Table9[[#This Row],[rxn]],"_",-1)</f>
        <v>RXN-SO4t_c_e</v>
      </c>
    </row>
    <row r="549" spans="1:36" ht="17" hidden="1" x14ac:dyDescent="0.25">
      <c r="A549" t="s">
        <v>9080</v>
      </c>
      <c r="B549" t="str">
        <f>_xlfn.TEXTAFTER(Table5[[#This Row],[r]],"-",-1)</f>
        <v>rt0733_m'</v>
      </c>
      <c r="C549" t="str">
        <f>_xlfn.TEXTAFTER(_xlfn.TEXTBEFORE(Table5[[#This Row],[r]],"-"&amp;Table5[[#This Row],[enz]]),"'RXN-")</f>
        <v>ALCD22xi_m_FWD</v>
      </c>
      <c r="D549">
        <v>11171.708534568001</v>
      </c>
      <c r="E549">
        <f>_xlfn.XLOOKUP(Table5[[#This Row],[r]],Table3[r],Table3[kapp],"")</f>
        <v>8988.1774343278394</v>
      </c>
      <c r="F549">
        <f>Table5[[#This Row],[kapp]]-Table5[[#This Row],[old]]</f>
        <v>2183.5311002401613</v>
      </c>
      <c r="G549" t="str" cm="1">
        <f t="array" ref="G549">IF(ROWS(_xlfn._xlws.FILTER(Table5[r],Table5[enz]=Table5[[#This Row],[enz]]))&gt;1,"many","1")</f>
        <v>many</v>
      </c>
      <c r="H549" t="str" cm="1">
        <f t="array" ref="H549">IF(ROWS(_xlfn._xlws.FILTER(Table5[r],Table5[rxn-no-enz]=Table5[[#This Row],[rxn-no-enz]]))&gt;1,"many","1")</f>
        <v>many</v>
      </c>
      <c r="I549" t="str">
        <f>_xlfn.XLOOKUP(SUBSTITUTE(Table5[[#This Row],[r]],"'",""),Table6[rxn],Table6[rxn],"no")</f>
        <v>no</v>
      </c>
      <c r="J549" t="str" cm="1">
        <f t="array" ref="J549">_xlfn.XLOOKUP(Table5[[#This Row],[r]],"'"&amp;Table6[rxn]&amp;"'",Table6[expected kapp],"")</f>
        <v/>
      </c>
      <c r="L549" t="s">
        <v>9076</v>
      </c>
      <c r="M549">
        <v>8988.1774343278394</v>
      </c>
      <c r="AA549" s="7" t="s">
        <v>11377</v>
      </c>
      <c r="AB549" s="7" t="str">
        <f>_xlfn.TEXTBEFORE(Table8[[#This Row],[raw]]," ")</f>
        <v>ENZLOAD-NAMNPP_c_FWD-rt1924_c</v>
      </c>
      <c r="AC549" s="7">
        <f>_xlfn.NUMBERVALUE(_xlfn.TEXTAFTER(Table8[[#This Row],[raw]]," "))</f>
        <v>7.6962744601773297E-8</v>
      </c>
      <c r="AE549" s="1" t="s">
        <v>3321</v>
      </c>
      <c r="AF549" s="1" t="s">
        <v>2778</v>
      </c>
      <c r="AG549" s="9">
        <v>1.1112543481148001E-5</v>
      </c>
      <c r="AH549" s="1" t="str">
        <f>_xlfn.TEXTAFTER(Table9[[#This Row],[rxn]],"-",-1)</f>
        <v>rt8465</v>
      </c>
      <c r="AI549" s="1" t="str">
        <f>_xlfn.TEXTAFTER(_xlfn.TEXTBEFORE(Table9[[#This Row],[rxn]],"-"&amp;Table9[[#This Row],[enz]]),"RXN-")</f>
        <v>SPMS_c_FWD</v>
      </c>
      <c r="AJ549" s="1" t="str">
        <f>_xlfn.TEXTBEFORE(Table9[[#This Row],[rxn]],"_",-1)</f>
        <v>RXN-SPMS_c</v>
      </c>
    </row>
    <row r="550" spans="1:36" ht="17" hidden="1" x14ac:dyDescent="0.25">
      <c r="A550" t="s">
        <v>9081</v>
      </c>
      <c r="B550" t="str">
        <f>_xlfn.TEXTAFTER(Table5[[#This Row],[r]],"-",-1)</f>
        <v>rt3939_m'</v>
      </c>
      <c r="C550" t="str">
        <f>_xlfn.TEXTAFTER(_xlfn.TEXTBEFORE(Table5[[#This Row],[r]],"-"&amp;Table5[[#This Row],[enz]]),"'RXN-")</f>
        <v>ALCD22xi_m_FWD</v>
      </c>
      <c r="D550">
        <v>11171.708534568001</v>
      </c>
      <c r="E550">
        <f>_xlfn.XLOOKUP(Table5[[#This Row],[r]],Table3[r],Table3[kapp],"")</f>
        <v>8988.1774343278394</v>
      </c>
      <c r="F550">
        <f>Table5[[#This Row],[kapp]]-Table5[[#This Row],[old]]</f>
        <v>2183.5311002401613</v>
      </c>
      <c r="G550" t="str" cm="1">
        <f t="array" ref="G550">IF(ROWS(_xlfn._xlws.FILTER(Table5[r],Table5[enz]=Table5[[#This Row],[enz]]))&gt;1,"many","1")</f>
        <v>many</v>
      </c>
      <c r="H550" t="str" cm="1">
        <f t="array" ref="H550">IF(ROWS(_xlfn._xlws.FILTER(Table5[r],Table5[rxn-no-enz]=Table5[[#This Row],[rxn-no-enz]]))&gt;1,"many","1")</f>
        <v>many</v>
      </c>
      <c r="I550" t="str">
        <f>_xlfn.XLOOKUP(SUBSTITUTE(Table5[[#This Row],[r]],"'",""),Table6[rxn],Table6[rxn],"no")</f>
        <v>no</v>
      </c>
      <c r="J550" t="str" cm="1">
        <f t="array" ref="J550">_xlfn.XLOOKUP(Table5[[#This Row],[r]],"'"&amp;Table6[rxn]&amp;"'",Table6[expected kapp],"")</f>
        <v/>
      </c>
      <c r="L550" t="s">
        <v>9077</v>
      </c>
      <c r="M550">
        <v>8988.1774343278394</v>
      </c>
      <c r="AA550" s="7" t="s">
        <v>11378</v>
      </c>
      <c r="AB550" s="7" t="str">
        <f>_xlfn.TEXTBEFORE(Table8[[#This Row],[raw]]," ")</f>
        <v>ENZLOAD-NDPK1_c_FWD-rt7311</v>
      </c>
      <c r="AC550" s="7">
        <f>_xlfn.NUMBERVALUE(_xlfn.TEXTAFTER(Table8[[#This Row],[raw]]," "))</f>
        <v>1.23993537498723E-6</v>
      </c>
      <c r="AE550" s="1" t="s">
        <v>3322</v>
      </c>
      <c r="AF550" s="1" t="s">
        <v>2778</v>
      </c>
      <c r="AG550" s="1">
        <v>1.1398319652365299E-2</v>
      </c>
      <c r="AH550" s="1" t="str">
        <f>_xlfn.TEXTAFTER(Table9[[#This Row],[rxn]],"-",-1)</f>
        <v>rt5361</v>
      </c>
      <c r="AI550" s="1" t="str">
        <f>_xlfn.TEXTAFTER(_xlfn.TEXTBEFORE(Table9[[#This Row],[rxn]],"-"&amp;Table9[[#This Row],[enz]]),"RXN-")</f>
        <v>SQLEy_r_FWD</v>
      </c>
      <c r="AJ550" s="1" t="str">
        <f>_xlfn.TEXTBEFORE(Table9[[#This Row],[rxn]],"_",-1)</f>
        <v>RXN-SQLEy_r</v>
      </c>
    </row>
    <row r="551" spans="1:36" ht="17" hidden="1" x14ac:dyDescent="0.25">
      <c r="A551" t="s">
        <v>9082</v>
      </c>
      <c r="B551" t="str">
        <f>_xlfn.TEXTAFTER(Table5[[#This Row],[r]],"-",-1)</f>
        <v>rt1661'</v>
      </c>
      <c r="C551" t="str">
        <f>_xlfn.TEXTAFTER(_xlfn.TEXTBEFORE(Table5[[#This Row],[r]],"-"&amp;Table5[[#This Row],[enz]]),"'RXN-")</f>
        <v>ALCD22yi_c_FWD</v>
      </c>
      <c r="D551">
        <v>11171.708534568001</v>
      </c>
      <c r="E551">
        <f>_xlfn.XLOOKUP(Table5[[#This Row],[r]],Table3[r],Table3[kapp],"")</f>
        <v>8988.1774343278394</v>
      </c>
      <c r="F551">
        <f>Table5[[#This Row],[kapp]]-Table5[[#This Row],[old]]</f>
        <v>2183.5311002401613</v>
      </c>
      <c r="G551" t="str" cm="1">
        <f t="array" ref="G551">IF(ROWS(_xlfn._xlws.FILTER(Table5[r],Table5[enz]=Table5[[#This Row],[enz]]))&gt;1,"many","1")</f>
        <v>many</v>
      </c>
      <c r="H551" t="str" cm="1">
        <f t="array" ref="H551">IF(ROWS(_xlfn._xlws.FILTER(Table5[r],Table5[rxn-no-enz]=Table5[[#This Row],[rxn-no-enz]]))&gt;1,"many","1")</f>
        <v>many</v>
      </c>
      <c r="I551" t="str">
        <f>_xlfn.XLOOKUP(SUBSTITUTE(Table5[[#This Row],[r]],"'",""),Table6[rxn],Table6[rxn],"no")</f>
        <v>no</v>
      </c>
      <c r="J551" t="str" cm="1">
        <f t="array" ref="J551">_xlfn.XLOOKUP(Table5[[#This Row],[r]],"'"&amp;Table6[rxn]&amp;"'",Table6[expected kapp],"")</f>
        <v/>
      </c>
      <c r="L551" t="s">
        <v>9078</v>
      </c>
      <c r="M551">
        <v>8988.1774343278394</v>
      </c>
      <c r="AA551" s="7" t="s">
        <v>11379</v>
      </c>
      <c r="AB551" s="7" t="str">
        <f>_xlfn.TEXTBEFORE(Table8[[#This Row],[raw]]," ")</f>
        <v>ENZLOAD-NDPK3_c_FWD-rt7311</v>
      </c>
      <c r="AC551" s="7">
        <f>_xlfn.NUMBERVALUE(_xlfn.TEXTAFTER(Table8[[#This Row],[raw]]," "))</f>
        <v>1.23993537498723E-6</v>
      </c>
      <c r="AE551" s="1" t="s">
        <v>3323</v>
      </c>
      <c r="AF551" s="1" t="s">
        <v>2778</v>
      </c>
      <c r="AG551" s="9">
        <v>1.1398319652365299E-2</v>
      </c>
      <c r="AH551" s="1" t="str">
        <f>_xlfn.TEXTAFTER(Table9[[#This Row],[rxn]],"-",-1)</f>
        <v>rt8223</v>
      </c>
      <c r="AI551" s="1" t="str">
        <f>_xlfn.TEXTAFTER(_xlfn.TEXTBEFORE(Table9[[#This Row],[rxn]],"-"&amp;Table9[[#This Row],[enz]]),"RXN-")</f>
        <v>SQLS_c_FWD</v>
      </c>
      <c r="AJ551" s="1" t="str">
        <f>_xlfn.TEXTBEFORE(Table9[[#This Row],[rxn]],"_",-1)</f>
        <v>RXN-SQLS_c</v>
      </c>
    </row>
    <row r="552" spans="1:36" ht="17" hidden="1" x14ac:dyDescent="0.25">
      <c r="A552" t="s">
        <v>9083</v>
      </c>
      <c r="B552" t="str">
        <f>_xlfn.TEXTAFTER(Table5[[#This Row],[r]],"-",-1)</f>
        <v>rt3514'</v>
      </c>
      <c r="C552" t="str">
        <f>_xlfn.TEXTAFTER(_xlfn.TEXTBEFORE(Table5[[#This Row],[r]],"-"&amp;Table5[[#This Row],[enz]]),"'RXN-")</f>
        <v>ALCD22yi_c_FWD</v>
      </c>
      <c r="D552">
        <v>11171.708534568001</v>
      </c>
      <c r="E552">
        <f>_xlfn.XLOOKUP(Table5[[#This Row],[r]],Table3[r],Table3[kapp],"")</f>
        <v>8988.1774343278394</v>
      </c>
      <c r="F552">
        <f>Table5[[#This Row],[kapp]]-Table5[[#This Row],[old]]</f>
        <v>2183.5311002401613</v>
      </c>
      <c r="G552" t="str" cm="1">
        <f t="array" ref="G552">IF(ROWS(_xlfn._xlws.FILTER(Table5[r],Table5[enz]=Table5[[#This Row],[enz]]))&gt;1,"many","1")</f>
        <v>many</v>
      </c>
      <c r="H552" t="str" cm="1">
        <f t="array" ref="H552">IF(ROWS(_xlfn._xlws.FILTER(Table5[r],Table5[rxn-no-enz]=Table5[[#This Row],[rxn-no-enz]]))&gt;1,"many","1")</f>
        <v>many</v>
      </c>
      <c r="I552" t="str">
        <f>_xlfn.XLOOKUP(SUBSTITUTE(Table5[[#This Row],[r]],"'",""),Table6[rxn],Table6[rxn],"no")</f>
        <v>no</v>
      </c>
      <c r="J552" t="str" cm="1">
        <f t="array" ref="J552">_xlfn.XLOOKUP(Table5[[#This Row],[r]],"'"&amp;Table6[rxn]&amp;"'",Table6[expected kapp],"")</f>
        <v/>
      </c>
      <c r="L552" t="s">
        <v>9079</v>
      </c>
      <c r="M552">
        <v>8988.1774343278394</v>
      </c>
      <c r="AA552" s="7" t="s">
        <v>11380</v>
      </c>
      <c r="AB552" s="7" t="str">
        <f>_xlfn.TEXTBEFORE(Table8[[#This Row],[raw]]," ")</f>
        <v>ENZLOAD-NDPK4_c_FWD-rt7311</v>
      </c>
      <c r="AC552" s="7">
        <f>_xlfn.NUMBERVALUE(_xlfn.TEXTAFTER(Table8[[#This Row],[raw]]," "))</f>
        <v>1.23993537498723E-6</v>
      </c>
      <c r="AE552" s="1" t="s">
        <v>3324</v>
      </c>
      <c r="AF552" s="1" t="s">
        <v>2778</v>
      </c>
      <c r="AG552" s="9">
        <v>1.1398319652365299E-2</v>
      </c>
      <c r="AH552" s="1" t="str">
        <f>_xlfn.TEXTAFTER(Table9[[#This Row],[rxn]],"-",-1)</f>
        <v>SPONT</v>
      </c>
      <c r="AI552" s="1" t="str">
        <f>_xlfn.TEXTAFTER(_xlfn.TEXTBEFORE(Table9[[#This Row],[rxn]],"-"&amp;Table9[[#This Row],[enz]]),"RXN-")</f>
        <v>SQLt_c_r_FWD</v>
      </c>
      <c r="AJ552" s="1" t="str">
        <f>_xlfn.TEXTBEFORE(Table9[[#This Row],[rxn]],"_",-1)</f>
        <v>RXN-SQLt_c_r</v>
      </c>
    </row>
    <row r="553" spans="1:36" ht="17" hidden="1" x14ac:dyDescent="0.25">
      <c r="A553" t="s">
        <v>9084</v>
      </c>
      <c r="B553" t="str">
        <f>_xlfn.TEXTAFTER(Table5[[#This Row],[r]],"-",-1)</f>
        <v>rt4416'</v>
      </c>
      <c r="C553" t="str">
        <f>_xlfn.TEXTAFTER(_xlfn.TEXTBEFORE(Table5[[#This Row],[r]],"-"&amp;Table5[[#This Row],[enz]]),"'RXN-")</f>
        <v>ALCD22yi_c_FWD</v>
      </c>
      <c r="D553">
        <v>11171.708534568001</v>
      </c>
      <c r="E553">
        <f>_xlfn.XLOOKUP(Table5[[#This Row],[r]],Table3[r],Table3[kapp],"")</f>
        <v>8988.1774343278394</v>
      </c>
      <c r="F553">
        <f>Table5[[#This Row],[kapp]]-Table5[[#This Row],[old]]</f>
        <v>2183.5311002401613</v>
      </c>
      <c r="G553" t="str" cm="1">
        <f t="array" ref="G553">IF(ROWS(_xlfn._xlws.FILTER(Table5[r],Table5[enz]=Table5[[#This Row],[enz]]))&gt;1,"many","1")</f>
        <v>many</v>
      </c>
      <c r="H553" t="str" cm="1">
        <f t="array" ref="H553">IF(ROWS(_xlfn._xlws.FILTER(Table5[r],Table5[rxn-no-enz]=Table5[[#This Row],[rxn-no-enz]]))&gt;1,"many","1")</f>
        <v>many</v>
      </c>
      <c r="I553" t="str">
        <f>_xlfn.XLOOKUP(SUBSTITUTE(Table5[[#This Row],[r]],"'",""),Table6[rxn],Table6[rxn],"no")</f>
        <v>no</v>
      </c>
      <c r="J553" t="str" cm="1">
        <f t="array" ref="J553">_xlfn.XLOOKUP(Table5[[#This Row],[r]],"'"&amp;Table6[rxn]&amp;"'",Table6[expected kapp],"")</f>
        <v/>
      </c>
      <c r="L553" t="s">
        <v>9080</v>
      </c>
      <c r="M553">
        <v>8988.1774343278394</v>
      </c>
      <c r="AA553" s="7" t="s">
        <v>11381</v>
      </c>
      <c r="AB553" s="7" t="str">
        <f>_xlfn.TEXTBEFORE(Table8[[#This Row],[raw]]," ")</f>
        <v>ENZLOAD-NGLYCANS1_c_FWD-rt2834</v>
      </c>
      <c r="AC553" s="7">
        <f>_xlfn.NUMBERVALUE(_xlfn.TEXTAFTER(Table8[[#This Row],[raw]]," "))</f>
        <v>5.2148888623233103E-9</v>
      </c>
      <c r="AE553" s="1" t="s">
        <v>3325</v>
      </c>
      <c r="AF553" s="1" t="s">
        <v>2778</v>
      </c>
      <c r="AG553" s="1">
        <v>1.1398319652365299E-2</v>
      </c>
      <c r="AH553" s="1" t="str">
        <f>_xlfn.TEXTAFTER(Table9[[#This Row],[rxn]],"-",-1)</f>
        <v>SPONT</v>
      </c>
      <c r="AI553" s="1" t="str">
        <f>_xlfn.TEXTAFTER(_xlfn.TEXTBEFORE(Table9[[#This Row],[rxn]],"-"&amp;Table9[[#This Row],[enz]]),"RXN-")</f>
        <v>SSQ23EPXt_c_r_FWD</v>
      </c>
      <c r="AJ553" s="1" t="str">
        <f>_xlfn.TEXTBEFORE(Table9[[#This Row],[rxn]],"_",-1)</f>
        <v>RXN-SSQ23EPXt_c_r</v>
      </c>
    </row>
    <row r="554" spans="1:36" ht="17" hidden="1" x14ac:dyDescent="0.25">
      <c r="A554" t="s">
        <v>9085</v>
      </c>
      <c r="B554" t="str">
        <f>_xlfn.TEXTAFTER(Table5[[#This Row],[r]],"-",-1)</f>
        <v>rt5186'</v>
      </c>
      <c r="C554" t="str">
        <f>_xlfn.TEXTAFTER(_xlfn.TEXTBEFORE(Table5[[#This Row],[r]],"-"&amp;Table5[[#This Row],[enz]]),"'RXN-")</f>
        <v>ALCD22yi_c_FWD</v>
      </c>
      <c r="D554">
        <v>11171.708534568001</v>
      </c>
      <c r="E554">
        <f>_xlfn.XLOOKUP(Table5[[#This Row],[r]],Table3[r],Table3[kapp],"")</f>
        <v>8988.1774343278394</v>
      </c>
      <c r="F554">
        <f>Table5[[#This Row],[kapp]]-Table5[[#This Row],[old]]</f>
        <v>2183.5311002401613</v>
      </c>
      <c r="G554" t="str" cm="1">
        <f t="array" ref="G554">IF(ROWS(_xlfn._xlws.FILTER(Table5[r],Table5[enz]=Table5[[#This Row],[enz]]))&gt;1,"many","1")</f>
        <v>many</v>
      </c>
      <c r="H554" t="str" cm="1">
        <f t="array" ref="H554">IF(ROWS(_xlfn._xlws.FILTER(Table5[r],Table5[rxn-no-enz]=Table5[[#This Row],[rxn-no-enz]]))&gt;1,"many","1")</f>
        <v>many</v>
      </c>
      <c r="I554" t="str">
        <f>_xlfn.XLOOKUP(SUBSTITUTE(Table5[[#This Row],[r]],"'",""),Table6[rxn],Table6[rxn],"no")</f>
        <v>no</v>
      </c>
      <c r="J554" t="str" cm="1">
        <f t="array" ref="J554">_xlfn.XLOOKUP(Table5[[#This Row],[r]],"'"&amp;Table6[rxn]&amp;"'",Table6[expected kapp],"")</f>
        <v/>
      </c>
      <c r="L554" t="s">
        <v>9081</v>
      </c>
      <c r="M554">
        <v>8988.1774343278394</v>
      </c>
      <c r="AA554" s="7" t="s">
        <v>11382</v>
      </c>
      <c r="AB554" s="7" t="str">
        <f>_xlfn.TEXTBEFORE(Table8[[#This Row],[raw]]," ")</f>
        <v>ENZLOAD-NGLYCANS3_c_FWD-rt6298</v>
      </c>
      <c r="AC554" s="7">
        <f>_xlfn.NUMBERVALUE(_xlfn.TEXTAFTER(Table8[[#This Row],[raw]]," "))</f>
        <v>9.9949852399134595E-9</v>
      </c>
      <c r="AE554" s="1" t="s">
        <v>3326</v>
      </c>
      <c r="AF554" s="1" t="s">
        <v>2778</v>
      </c>
      <c r="AG554" s="9">
        <v>2.7433310349761898E-3</v>
      </c>
      <c r="AH554" s="1" t="str">
        <f>_xlfn.TEXTAFTER(Table9[[#This Row],[rxn]],"-",-1)</f>
        <v>SPONT</v>
      </c>
      <c r="AI554" s="1" t="str">
        <f>_xlfn.TEXTAFTER(_xlfn.TEXTBEFORE(Table9[[#This Row],[rxn]],"-"&amp;Table9[[#This Row],[enz]]),"RXN-")</f>
        <v>STCOAt_c_l_FWD</v>
      </c>
      <c r="AJ554" s="1" t="str">
        <f>_xlfn.TEXTBEFORE(Table9[[#This Row],[rxn]],"_",-1)</f>
        <v>RXN-STCOAt_c_l</v>
      </c>
    </row>
    <row r="555" spans="1:36" ht="17" hidden="1" x14ac:dyDescent="0.25">
      <c r="A555" t="s">
        <v>9086</v>
      </c>
      <c r="B555" t="str">
        <f>_xlfn.TEXTAFTER(Table5[[#This Row],[r]],"-",-1)</f>
        <v>rt5194'</v>
      </c>
      <c r="C555" t="str">
        <f>_xlfn.TEXTAFTER(_xlfn.TEXTBEFORE(Table5[[#This Row],[r]],"-"&amp;Table5[[#This Row],[enz]]),"'RXN-")</f>
        <v>ALCD22yi_c_FWD</v>
      </c>
      <c r="D555">
        <v>11171.708534568001</v>
      </c>
      <c r="E555">
        <f>_xlfn.XLOOKUP(Table5[[#This Row],[r]],Table3[r],Table3[kapp],"")</f>
        <v>8988.1774343278394</v>
      </c>
      <c r="F555">
        <f>Table5[[#This Row],[kapp]]-Table5[[#This Row],[old]]</f>
        <v>2183.5311002401613</v>
      </c>
      <c r="G555" t="str" cm="1">
        <f t="array" ref="G555">IF(ROWS(_xlfn._xlws.FILTER(Table5[r],Table5[enz]=Table5[[#This Row],[enz]]))&gt;1,"many","1")</f>
        <v>many</v>
      </c>
      <c r="H555" t="str" cm="1">
        <f t="array" ref="H555">IF(ROWS(_xlfn._xlws.FILTER(Table5[r],Table5[rxn-no-enz]=Table5[[#This Row],[rxn-no-enz]]))&gt;1,"many","1")</f>
        <v>many</v>
      </c>
      <c r="I555" t="str">
        <f>_xlfn.XLOOKUP(SUBSTITUTE(Table5[[#This Row],[r]],"'",""),Table6[rxn],Table6[rxn],"no")</f>
        <v>no</v>
      </c>
      <c r="J555" t="str" cm="1">
        <f t="array" ref="J555">_xlfn.XLOOKUP(Table5[[#This Row],[r]],"'"&amp;Table6[rxn]&amp;"'",Table6[expected kapp],"")</f>
        <v/>
      </c>
      <c r="L555" t="s">
        <v>9082</v>
      </c>
      <c r="M555">
        <v>8988.1774343278394</v>
      </c>
      <c r="AA555" s="7" t="s">
        <v>11383</v>
      </c>
      <c r="AB555" s="7" t="str">
        <f>_xlfn.TEXTBEFORE(Table8[[#This Row],[raw]]," ")</f>
        <v>ENZLOAD-NGLYCANS4_c_FWD-rt1727</v>
      </c>
      <c r="AC555" s="7">
        <f>_xlfn.NUMBERVALUE(_xlfn.TEXTAFTER(Table8[[#This Row],[raw]]," "))</f>
        <v>2.7261616930975801E-8</v>
      </c>
      <c r="AE555" s="1" t="s">
        <v>3327</v>
      </c>
      <c r="AF555" s="1" t="s">
        <v>2778</v>
      </c>
      <c r="AG555" s="9">
        <v>1.9565771495979201E-2</v>
      </c>
      <c r="AH555" s="1" t="str">
        <f>_xlfn.TEXTAFTER(Table9[[#This Row],[rxn]],"-",-1)</f>
        <v>SPONT</v>
      </c>
      <c r="AI555" s="1" t="str">
        <f>_xlfn.TEXTAFTER(_xlfn.TEXTBEFORE(Table9[[#This Row],[rxn]],"-"&amp;Table9[[#This Row],[enz]]),"RXN-")</f>
        <v>STCOAt_c_rm_FWD</v>
      </c>
      <c r="AJ555" s="1" t="str">
        <f>_xlfn.TEXTBEFORE(Table9[[#This Row],[rxn]],"_",-1)</f>
        <v>RXN-STCOAt_c_rm</v>
      </c>
    </row>
    <row r="556" spans="1:36" ht="17" hidden="1" x14ac:dyDescent="0.25">
      <c r="A556" t="s">
        <v>9087</v>
      </c>
      <c r="B556" t="str">
        <f>_xlfn.TEXTAFTER(Table5[[#This Row],[r]],"-",-1)</f>
        <v>rt5579'</v>
      </c>
      <c r="C556" t="str">
        <f>_xlfn.TEXTAFTER(_xlfn.TEXTBEFORE(Table5[[#This Row],[r]],"-"&amp;Table5[[#This Row],[enz]]),"'RXN-")</f>
        <v>ALCD22yi_c_FWD</v>
      </c>
      <c r="D556">
        <v>11171.708534568001</v>
      </c>
      <c r="E556">
        <f>_xlfn.XLOOKUP(Table5[[#This Row],[r]],Table3[r],Table3[kapp],"")</f>
        <v>8988.1774343278394</v>
      </c>
      <c r="F556">
        <f>Table5[[#This Row],[kapp]]-Table5[[#This Row],[old]]</f>
        <v>2183.5311002401613</v>
      </c>
      <c r="G556" t="str" cm="1">
        <f t="array" ref="G556">IF(ROWS(_xlfn._xlws.FILTER(Table5[r],Table5[enz]=Table5[[#This Row],[enz]]))&gt;1,"many","1")</f>
        <v>many</v>
      </c>
      <c r="H556" t="str" cm="1">
        <f t="array" ref="H556">IF(ROWS(_xlfn._xlws.FILTER(Table5[r],Table5[rxn-no-enz]=Table5[[#This Row],[rxn-no-enz]]))&gt;1,"many","1")</f>
        <v>many</v>
      </c>
      <c r="I556" t="str">
        <f>_xlfn.XLOOKUP(SUBSTITUTE(Table5[[#This Row],[r]],"'",""),Table6[rxn],Table6[rxn],"no")</f>
        <v>no</v>
      </c>
      <c r="J556" t="str" cm="1">
        <f t="array" ref="J556">_xlfn.XLOOKUP(Table5[[#This Row],[r]],"'"&amp;Table6[rxn]&amp;"'",Table6[expected kapp],"")</f>
        <v/>
      </c>
      <c r="L556" t="s">
        <v>9083</v>
      </c>
      <c r="M556">
        <v>8988.1774343278394</v>
      </c>
      <c r="AA556" s="7" t="s">
        <v>11384</v>
      </c>
      <c r="AB556" s="7" t="str">
        <f>_xlfn.TEXTBEFORE(Table8[[#This Row],[raw]]," ")</f>
        <v>ENZLOAD-NGLYCANS5_c_FWD-rt1727</v>
      </c>
      <c r="AC556" s="7">
        <f>_xlfn.NUMBERVALUE(_xlfn.TEXTAFTER(Table8[[#This Row],[raw]]," "))</f>
        <v>2.7261616930975801E-8</v>
      </c>
      <c r="AE556" s="1" t="s">
        <v>3328</v>
      </c>
      <c r="AF556" s="1" t="s">
        <v>2778</v>
      </c>
      <c r="AG556" s="9">
        <v>0.15436414583694399</v>
      </c>
      <c r="AH556" s="1" t="str">
        <f>_xlfn.TEXTAFTER(Table9[[#This Row],[rxn]],"-",-1)</f>
        <v>SDH1234</v>
      </c>
      <c r="AI556" s="1" t="str">
        <f>_xlfn.TEXTAFTER(_xlfn.TEXTBEFORE(Table9[[#This Row],[rxn]],"-"&amp;Table9[[#This Row],[enz]]),"RXN-")</f>
        <v>SUCDq9_m_FWD</v>
      </c>
      <c r="AJ556" s="1" t="str">
        <f>_xlfn.TEXTBEFORE(Table9[[#This Row],[rxn]],"_",-1)</f>
        <v>RXN-SUCDq9_m</v>
      </c>
    </row>
    <row r="557" spans="1:36" ht="17" hidden="1" x14ac:dyDescent="0.25">
      <c r="A557" t="s">
        <v>9088</v>
      </c>
      <c r="B557" t="str">
        <f>_xlfn.TEXTAFTER(Table5[[#This Row],[r]],"-",-1)</f>
        <v>rt5740'</v>
      </c>
      <c r="C557" t="str">
        <f>_xlfn.TEXTAFTER(_xlfn.TEXTBEFORE(Table5[[#This Row],[r]],"-"&amp;Table5[[#This Row],[enz]]),"'RXN-")</f>
        <v>ALCD23xi_c_FWD</v>
      </c>
      <c r="D557">
        <v>11171.708534568001</v>
      </c>
      <c r="E557">
        <f>_xlfn.XLOOKUP(Table5[[#This Row],[r]],Table3[r],Table3[kapp],"")</f>
        <v>8988.1774343278394</v>
      </c>
      <c r="F557">
        <f>Table5[[#This Row],[kapp]]-Table5[[#This Row],[old]]</f>
        <v>2183.5311002401613</v>
      </c>
      <c r="G557" t="str" cm="1">
        <f t="array" ref="G557">IF(ROWS(_xlfn._xlws.FILTER(Table5[r],Table5[enz]=Table5[[#This Row],[enz]]))&gt;1,"many","1")</f>
        <v>many</v>
      </c>
      <c r="H557" t="str" cm="1">
        <f t="array" ref="H557">IF(ROWS(_xlfn._xlws.FILTER(Table5[r],Table5[rxn-no-enz]=Table5[[#This Row],[rxn-no-enz]]))&gt;1,"many","1")</f>
        <v>many</v>
      </c>
      <c r="I557" t="str">
        <f>_xlfn.XLOOKUP(SUBSTITUTE(Table5[[#This Row],[r]],"'",""),Table6[rxn],Table6[rxn],"no")</f>
        <v>no</v>
      </c>
      <c r="J557" t="str" cm="1">
        <f t="array" ref="J557">_xlfn.XLOOKUP(Table5[[#This Row],[r]],"'"&amp;Table6[rxn]&amp;"'",Table6[expected kapp],"")</f>
        <v/>
      </c>
      <c r="L557" t="s">
        <v>9084</v>
      </c>
      <c r="M557">
        <v>8988.1774343278394</v>
      </c>
      <c r="AA557" s="7" t="s">
        <v>11385</v>
      </c>
      <c r="AB557" s="7" t="str">
        <f>_xlfn.TEXTBEFORE(Table8[[#This Row],[raw]]," ")</f>
        <v>ENZLOAD-NGLYCANS6_c_FWD-rt1577</v>
      </c>
      <c r="AC557" s="7">
        <f>_xlfn.NUMBERVALUE(_xlfn.TEXTAFTER(Table8[[#This Row],[raw]]," "))</f>
        <v>1.72827991264093E-9</v>
      </c>
      <c r="AE557" s="1" t="s">
        <v>3329</v>
      </c>
      <c r="AF557" s="1" t="s">
        <v>2778</v>
      </c>
      <c r="AG557" s="1">
        <v>1.39653685216763E-2</v>
      </c>
      <c r="AH557" s="1" t="str">
        <f>_xlfn.TEXTAFTER(Table9[[#This Row],[rxn]],"-",-1)</f>
        <v>rt4237</v>
      </c>
      <c r="AI557" s="1" t="str">
        <f>_xlfn.TEXTAFTER(_xlfn.TEXTBEFORE(Table9[[#This Row],[rxn]],"-"&amp;Table9[[#This Row],[enz]]),"RXN-")</f>
        <v>SUCFUMt_c_m_FWD</v>
      </c>
      <c r="AJ557" s="1" t="str">
        <f>_xlfn.TEXTBEFORE(Table9[[#This Row],[rxn]],"_",-1)</f>
        <v>RXN-SUCFUMt_c_m</v>
      </c>
    </row>
    <row r="558" spans="1:36" ht="17" hidden="1" x14ac:dyDescent="0.25">
      <c r="A558" t="s">
        <v>9089</v>
      </c>
      <c r="B558" t="str">
        <f>_xlfn.TEXTAFTER(Table5[[#This Row],[r]],"-",-1)</f>
        <v>rt7110'</v>
      </c>
      <c r="C558" t="str">
        <f>_xlfn.TEXTAFTER(_xlfn.TEXTBEFORE(Table5[[#This Row],[r]],"-"&amp;Table5[[#This Row],[enz]]),"'RXN-")</f>
        <v>ALCD23xi_c_FWD</v>
      </c>
      <c r="D558">
        <v>11171.708534568001</v>
      </c>
      <c r="E558">
        <f>_xlfn.XLOOKUP(Table5[[#This Row],[r]],Table3[r],Table3[kapp],"")</f>
        <v>8988.1774343278394</v>
      </c>
      <c r="F558">
        <f>Table5[[#This Row],[kapp]]-Table5[[#This Row],[old]]</f>
        <v>2183.5311002401613</v>
      </c>
      <c r="G558" t="str" cm="1">
        <f t="array" ref="G558">IF(ROWS(_xlfn._xlws.FILTER(Table5[r],Table5[enz]=Table5[[#This Row],[enz]]))&gt;1,"many","1")</f>
        <v>many</v>
      </c>
      <c r="H558" t="str" cm="1">
        <f t="array" ref="H558">IF(ROWS(_xlfn._xlws.FILTER(Table5[r],Table5[rxn-no-enz]=Table5[[#This Row],[rxn-no-enz]]))&gt;1,"many","1")</f>
        <v>many</v>
      </c>
      <c r="I558" t="str">
        <f>_xlfn.XLOOKUP(SUBSTITUTE(Table5[[#This Row],[r]],"'",""),Table6[rxn],Table6[rxn],"no")</f>
        <v>no</v>
      </c>
      <c r="J558" t="str" cm="1">
        <f t="array" ref="J558">_xlfn.XLOOKUP(Table5[[#This Row],[r]],"'"&amp;Table6[rxn]&amp;"'",Table6[expected kapp],"")</f>
        <v/>
      </c>
      <c r="L558" t="s">
        <v>9085</v>
      </c>
      <c r="M558">
        <v>8988.1774343278394</v>
      </c>
      <c r="AA558" s="7" t="s">
        <v>11386</v>
      </c>
      <c r="AB558" s="7" t="str">
        <f>_xlfn.TEXTBEFORE(Table8[[#This Row],[raw]]," ")</f>
        <v>ENZLOAD-NGLYCANS7_c_FWD-rt1577</v>
      </c>
      <c r="AC558" s="7">
        <f>_xlfn.NUMBERVALUE(_xlfn.TEXTAFTER(Table8[[#This Row],[raw]]," "))</f>
        <v>0</v>
      </c>
      <c r="AE558" s="1" t="s">
        <v>8020</v>
      </c>
      <c r="AF558" s="1" t="s">
        <v>2778</v>
      </c>
      <c r="AG558" s="1">
        <v>0.12928627397643799</v>
      </c>
      <c r="AH558" s="1" t="str">
        <f>_xlfn.TEXTAFTER(Table9[[#This Row],[rxn]],"-",-1)</f>
        <v>LSC12</v>
      </c>
      <c r="AI558" s="1" t="str">
        <f>_xlfn.TEXTAFTER(_xlfn.TEXTBEFORE(Table9[[#This Row],[rxn]],"-"&amp;Table9[[#This Row],[enz]]),"RXN-")</f>
        <v>SUCOAS_m_FWD</v>
      </c>
      <c r="AJ558" s="1" t="str">
        <f>_xlfn.TEXTBEFORE(Table9[[#This Row],[rxn]],"_",-1)</f>
        <v>RXN-SUCOAS_m</v>
      </c>
    </row>
    <row r="559" spans="1:36" ht="17" hidden="1" x14ac:dyDescent="0.25">
      <c r="A559" t="s">
        <v>9090</v>
      </c>
      <c r="B559" t="str">
        <f>_xlfn.TEXTAFTER(Table5[[#This Row],[r]],"-",-1)</f>
        <v>rt8149'</v>
      </c>
      <c r="C559" t="str">
        <f>_xlfn.TEXTAFTER(_xlfn.TEXTBEFORE(Table5[[#This Row],[r]],"-"&amp;Table5[[#This Row],[enz]]),"'RXN-")</f>
        <v>ALCD23xi_c_FWD</v>
      </c>
      <c r="D559">
        <v>11171.708534568001</v>
      </c>
      <c r="E559">
        <f>_xlfn.XLOOKUP(Table5[[#This Row],[r]],Table3[r],Table3[kapp],"")</f>
        <v>8988.1774343278394</v>
      </c>
      <c r="F559">
        <f>Table5[[#This Row],[kapp]]-Table5[[#This Row],[old]]</f>
        <v>2183.5311002401613</v>
      </c>
      <c r="G559" t="str" cm="1">
        <f t="array" ref="G559">IF(ROWS(_xlfn._xlws.FILTER(Table5[r],Table5[enz]=Table5[[#This Row],[enz]]))&gt;1,"many","1")</f>
        <v>many</v>
      </c>
      <c r="H559" t="str" cm="1">
        <f t="array" ref="H559">IF(ROWS(_xlfn._xlws.FILTER(Table5[r],Table5[rxn-no-enz]=Table5[[#This Row],[rxn-no-enz]]))&gt;1,"many","1")</f>
        <v>many</v>
      </c>
      <c r="I559" t="str">
        <f>_xlfn.XLOOKUP(SUBSTITUTE(Table5[[#This Row],[r]],"'",""),Table6[rxn],Table6[rxn],"no")</f>
        <v>no</v>
      </c>
      <c r="J559" t="str" cm="1">
        <f t="array" ref="J559">_xlfn.XLOOKUP(Table5[[#This Row],[r]],"'"&amp;Table6[rxn]&amp;"'",Table6[expected kapp],"")</f>
        <v/>
      </c>
      <c r="L559" t="s">
        <v>9086</v>
      </c>
      <c r="M559">
        <v>8988.1774343278394</v>
      </c>
      <c r="AA559" s="7" t="s">
        <v>11387</v>
      </c>
      <c r="AB559" s="7" t="str">
        <f>_xlfn.TEXTBEFORE(Table8[[#This Row],[raw]]," ")</f>
        <v>ENZLOAD-NH4t_c_e_FWD-rt4558</v>
      </c>
      <c r="AC559" s="7">
        <f>_xlfn.NUMBERVALUE(_xlfn.TEXTAFTER(Table8[[#This Row],[raw]]," "))</f>
        <v>1.9082530883323801E-10</v>
      </c>
      <c r="AE559" s="1" t="s">
        <v>3331</v>
      </c>
      <c r="AF559" s="1" t="s">
        <v>2778</v>
      </c>
      <c r="AG559" s="1">
        <v>1.40529899318728E-3</v>
      </c>
      <c r="AH559" s="1" t="str">
        <f>_xlfn.TEXTAFTER(Table9[[#This Row],[rxn]],"-",-1)</f>
        <v>SPONT</v>
      </c>
      <c r="AI559" s="1" t="str">
        <f>_xlfn.TEXTAFTER(_xlfn.TEXTBEFORE(Table9[[#This Row],[rxn]],"-"&amp;Table9[[#This Row],[enz]]),"RXN-")</f>
        <v>TAGt_c_rm_REV</v>
      </c>
      <c r="AJ559" s="1" t="str">
        <f>_xlfn.TEXTBEFORE(Table9[[#This Row],[rxn]],"_",-1)</f>
        <v>RXN-TAGt_c_rm</v>
      </c>
    </row>
    <row r="560" spans="1:36" ht="17" hidden="1" x14ac:dyDescent="0.25">
      <c r="A560" t="s">
        <v>9091</v>
      </c>
      <c r="B560" t="str">
        <f>_xlfn.TEXTAFTER(Table5[[#This Row],[r]],"-",-1)</f>
        <v>rt0733_m'</v>
      </c>
      <c r="C560" t="str">
        <f>_xlfn.TEXTAFTER(_xlfn.TEXTBEFORE(Table5[[#This Row],[r]],"-"&amp;Table5[[#This Row],[enz]]),"'RXN-")</f>
        <v>ALCD23xi_m_FWD</v>
      </c>
      <c r="D560">
        <v>11171.708534568001</v>
      </c>
      <c r="E560">
        <f>_xlfn.XLOOKUP(Table5[[#This Row],[r]],Table3[r],Table3[kapp],"")</f>
        <v>8988.1774343278394</v>
      </c>
      <c r="F560">
        <f>Table5[[#This Row],[kapp]]-Table5[[#This Row],[old]]</f>
        <v>2183.5311002401613</v>
      </c>
      <c r="G560" t="str" cm="1">
        <f t="array" ref="G560">IF(ROWS(_xlfn._xlws.FILTER(Table5[r],Table5[enz]=Table5[[#This Row],[enz]]))&gt;1,"many","1")</f>
        <v>many</v>
      </c>
      <c r="H560" t="str" cm="1">
        <f t="array" ref="H560">IF(ROWS(_xlfn._xlws.FILTER(Table5[r],Table5[rxn-no-enz]=Table5[[#This Row],[rxn-no-enz]]))&gt;1,"many","1")</f>
        <v>many</v>
      </c>
      <c r="I560" t="str">
        <f>_xlfn.XLOOKUP(SUBSTITUTE(Table5[[#This Row],[r]],"'",""),Table6[rxn],Table6[rxn],"no")</f>
        <v>no</v>
      </c>
      <c r="J560" t="str" cm="1">
        <f t="array" ref="J560">_xlfn.XLOOKUP(Table5[[#This Row],[r]],"'"&amp;Table6[rxn]&amp;"'",Table6[expected kapp],"")</f>
        <v/>
      </c>
      <c r="L560" t="s">
        <v>9087</v>
      </c>
      <c r="M560">
        <v>8988.1774343278394</v>
      </c>
      <c r="AA560" s="7" t="s">
        <v>11388</v>
      </c>
      <c r="AB560" s="7" t="str">
        <f>_xlfn.TEXTBEFORE(Table8[[#This Row],[raw]]," ")</f>
        <v>ENZLOAD-NNATi_c_FWD-rt2062_c</v>
      </c>
      <c r="AC560" s="7">
        <f>_xlfn.NUMBERVALUE(_xlfn.TEXTAFTER(Table8[[#This Row],[raw]]," "))</f>
        <v>3.0394131080230001E-8</v>
      </c>
      <c r="AE560" s="1" t="s">
        <v>4819</v>
      </c>
      <c r="AF560" s="1" t="s">
        <v>2778</v>
      </c>
      <c r="AG560" s="1">
        <v>5.33276969816175E-3</v>
      </c>
      <c r="AH560" s="1" t="str">
        <f>_xlfn.TEXTAFTER(Table9[[#This Row],[rxn]],"-",-1)</f>
        <v>rt1805</v>
      </c>
      <c r="AI560" s="1" t="str">
        <f>_xlfn.TEXTAFTER(_xlfn.TEXTBEFORE(Table9[[#This Row],[rxn]],"-"&amp;Table9[[#This Row],[enz]]),"RXN-")</f>
        <v>TALA_c_REV</v>
      </c>
      <c r="AJ560" s="1" t="str">
        <f>_xlfn.TEXTBEFORE(Table9[[#This Row],[rxn]],"_",-1)</f>
        <v>RXN-TALA_c</v>
      </c>
    </row>
    <row r="561" spans="1:36" ht="17" hidden="1" x14ac:dyDescent="0.25">
      <c r="A561" t="s">
        <v>9092</v>
      </c>
      <c r="B561" t="str">
        <f>_xlfn.TEXTAFTER(Table5[[#This Row],[r]],"-",-1)</f>
        <v>rt3939_m'</v>
      </c>
      <c r="C561" t="str">
        <f>_xlfn.TEXTAFTER(_xlfn.TEXTBEFORE(Table5[[#This Row],[r]],"-"&amp;Table5[[#This Row],[enz]]),"'RXN-")</f>
        <v>ALCD23xi_m_FWD</v>
      </c>
      <c r="D561">
        <v>11171.708534568001</v>
      </c>
      <c r="E561">
        <f>_xlfn.XLOOKUP(Table5[[#This Row],[r]],Table3[r],Table3[kapp],"")</f>
        <v>8988.1774343278394</v>
      </c>
      <c r="F561">
        <f>Table5[[#This Row],[kapp]]-Table5[[#This Row],[old]]</f>
        <v>2183.5311002401613</v>
      </c>
      <c r="G561" t="str" cm="1">
        <f t="array" ref="G561">IF(ROWS(_xlfn._xlws.FILTER(Table5[r],Table5[enz]=Table5[[#This Row],[enz]]))&gt;1,"many","1")</f>
        <v>many</v>
      </c>
      <c r="H561" t="str" cm="1">
        <f t="array" ref="H561">IF(ROWS(_xlfn._xlws.FILTER(Table5[r],Table5[rxn-no-enz]=Table5[[#This Row],[rxn-no-enz]]))&gt;1,"many","1")</f>
        <v>many</v>
      </c>
      <c r="I561" t="str">
        <f>_xlfn.XLOOKUP(SUBSTITUTE(Table5[[#This Row],[r]],"'",""),Table6[rxn],Table6[rxn],"no")</f>
        <v>no</v>
      </c>
      <c r="J561" t="str" cm="1">
        <f t="array" ref="J561">_xlfn.XLOOKUP(Table5[[#This Row],[r]],"'"&amp;Table6[rxn]&amp;"'",Table6[expected kapp],"")</f>
        <v/>
      </c>
      <c r="L561" t="s">
        <v>9088</v>
      </c>
      <c r="M561">
        <v>8988.1774343278394</v>
      </c>
      <c r="AA561" s="7" t="s">
        <v>11389</v>
      </c>
      <c r="AB561" s="7" t="str">
        <f>_xlfn.TEXTBEFORE(Table8[[#This Row],[raw]]," ")</f>
        <v>ENZLOAD-OCBT_c_FWD-rt4934</v>
      </c>
      <c r="AC561" s="7">
        <f>_xlfn.NUMBERVALUE(_xlfn.TEXTAFTER(Table8[[#This Row],[raw]]," "))</f>
        <v>2.9255497663834998E-7</v>
      </c>
      <c r="AE561" s="1" t="s">
        <v>3333</v>
      </c>
      <c r="AF561" s="1" t="s">
        <v>2778</v>
      </c>
      <c r="AG561" s="9">
        <v>1.1117530823634901E-5</v>
      </c>
      <c r="AH561" s="1" t="str">
        <f>_xlfn.TEXTAFTER(Table9[[#This Row],[rxn]],"-",-1)</f>
        <v>UNKNOWN</v>
      </c>
      <c r="AI561" s="1" t="str">
        <f>_xlfn.TEXTAFTER(_xlfn.TEXTBEFORE(Table9[[#This Row],[rxn]],"-"&amp;Table9[[#This Row],[enz]]),"RXN-")</f>
        <v>THMtps_e_FWD</v>
      </c>
      <c r="AJ561" s="1" t="str">
        <f>_xlfn.TEXTBEFORE(Table9[[#This Row],[rxn]],"_",-1)</f>
        <v>RXN-THMtps_e</v>
      </c>
    </row>
    <row r="562" spans="1:36" ht="17" hidden="1" x14ac:dyDescent="0.25">
      <c r="A562" t="s">
        <v>9093</v>
      </c>
      <c r="B562" t="str">
        <f>_xlfn.TEXTAFTER(Table5[[#This Row],[r]],"-",-1)</f>
        <v>rt1661'</v>
      </c>
      <c r="C562" t="str">
        <f>_xlfn.TEXTAFTER(_xlfn.TEXTBEFORE(Table5[[#This Row],[r]],"-"&amp;Table5[[#This Row],[enz]]),"'RXN-")</f>
        <v>ALCD23yi_c_FWD</v>
      </c>
      <c r="D562">
        <v>11171.708534568001</v>
      </c>
      <c r="E562">
        <f>_xlfn.XLOOKUP(Table5[[#This Row],[r]],Table3[r],Table3[kapp],"")</f>
        <v>8988.1774343278394</v>
      </c>
      <c r="F562">
        <f>Table5[[#This Row],[kapp]]-Table5[[#This Row],[old]]</f>
        <v>2183.5311002401613</v>
      </c>
      <c r="G562" t="str" cm="1">
        <f t="array" ref="G562">IF(ROWS(_xlfn._xlws.FILTER(Table5[r],Table5[enz]=Table5[[#This Row],[enz]]))&gt;1,"many","1")</f>
        <v>many</v>
      </c>
      <c r="H562" t="str" cm="1">
        <f t="array" ref="H562">IF(ROWS(_xlfn._xlws.FILTER(Table5[r],Table5[rxn-no-enz]=Table5[[#This Row],[rxn-no-enz]]))&gt;1,"many","1")</f>
        <v>many</v>
      </c>
      <c r="I562" t="str">
        <f>_xlfn.XLOOKUP(SUBSTITUTE(Table5[[#This Row],[r]],"'",""),Table6[rxn],Table6[rxn],"no")</f>
        <v>no</v>
      </c>
      <c r="J562" t="str" cm="1">
        <f t="array" ref="J562">_xlfn.XLOOKUP(Table5[[#This Row],[r]],"'"&amp;Table6[rxn]&amp;"'",Table6[expected kapp],"")</f>
        <v/>
      </c>
      <c r="L562" t="s">
        <v>9089</v>
      </c>
      <c r="M562">
        <v>8988.1774343278394</v>
      </c>
      <c r="AA562" s="7" t="s">
        <v>11390</v>
      </c>
      <c r="AB562" s="7" t="str">
        <f>_xlfn.TEXTBEFORE(Table8[[#This Row],[raw]]," ")</f>
        <v>ENZLOAD-OGLYCANS1_r_FWD-rt3753</v>
      </c>
      <c r="AC562" s="7">
        <f>_xlfn.NUMBERVALUE(_xlfn.TEXTAFTER(Table8[[#This Row],[raw]]," "))</f>
        <v>2.8241004997542701E-8</v>
      </c>
      <c r="AE562" s="1" t="s">
        <v>8053</v>
      </c>
      <c r="AF562" s="1" t="s">
        <v>2778</v>
      </c>
      <c r="AG562" s="1">
        <v>8.3833398051797198E-3</v>
      </c>
      <c r="AH562" s="1" t="str">
        <f>_xlfn.TEXTAFTER(Table9[[#This Row],[rxn]],"-",-1)</f>
        <v>rt3541</v>
      </c>
      <c r="AI562" s="1" t="str">
        <f>_xlfn.TEXTAFTER(_xlfn.TEXTBEFORE(Table9[[#This Row],[rxn]],"-"&amp;Table9[[#This Row],[enz]]),"RXN-")</f>
        <v>THRD_L_m_FWD</v>
      </c>
      <c r="AJ562" s="1" t="str">
        <f>_xlfn.TEXTBEFORE(Table9[[#This Row],[rxn]],"_",-1)</f>
        <v>RXN-THRD_L_m</v>
      </c>
    </row>
    <row r="563" spans="1:36" ht="17" hidden="1" x14ac:dyDescent="0.25">
      <c r="A563" t="s">
        <v>9094</v>
      </c>
      <c r="B563" t="str">
        <f>_xlfn.TEXTAFTER(Table5[[#This Row],[r]],"-",-1)</f>
        <v>rt4416'</v>
      </c>
      <c r="C563" t="str">
        <f>_xlfn.TEXTAFTER(_xlfn.TEXTBEFORE(Table5[[#This Row],[r]],"-"&amp;Table5[[#This Row],[enz]]),"'RXN-")</f>
        <v>ALCD23yi_c_FWD</v>
      </c>
      <c r="D563">
        <v>11171.708534568001</v>
      </c>
      <c r="E563">
        <f>_xlfn.XLOOKUP(Table5[[#This Row],[r]],Table3[r],Table3[kapp],"")</f>
        <v>8988.1774343278394</v>
      </c>
      <c r="F563">
        <f>Table5[[#This Row],[kapp]]-Table5[[#This Row],[old]]</f>
        <v>2183.5311002401613</v>
      </c>
      <c r="G563" t="str" cm="1">
        <f t="array" ref="G563">IF(ROWS(_xlfn._xlws.FILTER(Table5[r],Table5[enz]=Table5[[#This Row],[enz]]))&gt;1,"many","1")</f>
        <v>many</v>
      </c>
      <c r="H563" t="str" cm="1">
        <f t="array" ref="H563">IF(ROWS(_xlfn._xlws.FILTER(Table5[r],Table5[rxn-no-enz]=Table5[[#This Row],[rxn-no-enz]]))&gt;1,"many","1")</f>
        <v>many</v>
      </c>
      <c r="I563" t="str">
        <f>_xlfn.XLOOKUP(SUBSTITUTE(Table5[[#This Row],[r]],"'",""),Table6[rxn],Table6[rxn],"no")</f>
        <v>no</v>
      </c>
      <c r="J563" t="str" cm="1">
        <f t="array" ref="J563">_xlfn.XLOOKUP(Table5[[#This Row],[r]],"'"&amp;Table6[rxn]&amp;"'",Table6[expected kapp],"")</f>
        <v/>
      </c>
      <c r="L563" t="s">
        <v>9090</v>
      </c>
      <c r="M563">
        <v>8988.1774343278394</v>
      </c>
      <c r="AA563" s="7" t="s">
        <v>11391</v>
      </c>
      <c r="AB563" s="7" t="str">
        <f>_xlfn.TEXTBEFORE(Table8[[#This Row],[raw]]," ")</f>
        <v>ENZLOAD-OGLYCANS2_g_FWD-rt1384</v>
      </c>
      <c r="AC563" s="7">
        <f>_xlfn.NUMBERVALUE(_xlfn.TEXTAFTER(Table8[[#This Row],[raw]]," "))</f>
        <v>1.46096453146919E-9</v>
      </c>
      <c r="AE563" s="1" t="s">
        <v>3334</v>
      </c>
      <c r="AF563" s="1" t="s">
        <v>2778</v>
      </c>
      <c r="AG563" s="1">
        <v>2.7563621019260399E-2</v>
      </c>
      <c r="AH563" s="1" t="str">
        <f>_xlfn.TEXTAFTER(Table9[[#This Row],[rxn]],"-",-1)</f>
        <v>rt1374</v>
      </c>
      <c r="AI563" s="1" t="str">
        <f>_xlfn.TEXTAFTER(_xlfn.TEXTBEFORE(Table9[[#This Row],[rxn]],"-"&amp;Table9[[#This Row],[enz]]),"RXN-")</f>
        <v>THRS_c_FWD</v>
      </c>
      <c r="AJ563" s="1" t="str">
        <f>_xlfn.TEXTBEFORE(Table9[[#This Row],[rxn]],"_",-1)</f>
        <v>RXN-THRS_c</v>
      </c>
    </row>
    <row r="564" spans="1:36" ht="17" hidden="1" x14ac:dyDescent="0.25">
      <c r="A564" t="s">
        <v>9095</v>
      </c>
      <c r="B564" t="str">
        <f>_xlfn.TEXTAFTER(Table5[[#This Row],[r]],"-",-1)</f>
        <v>rt5186'</v>
      </c>
      <c r="C564" t="str">
        <f>_xlfn.TEXTAFTER(_xlfn.TEXTBEFORE(Table5[[#This Row],[r]],"-"&amp;Table5[[#This Row],[enz]]),"'RXN-")</f>
        <v>ALCD23yi_c_FWD</v>
      </c>
      <c r="D564">
        <v>11171.708534568001</v>
      </c>
      <c r="E564">
        <f>_xlfn.XLOOKUP(Table5[[#This Row],[r]],Table3[r],Table3[kapp],"")</f>
        <v>8988.1774343278394</v>
      </c>
      <c r="F564">
        <f>Table5[[#This Row],[kapp]]-Table5[[#This Row],[old]]</f>
        <v>2183.5311002401613</v>
      </c>
      <c r="G564" t="str" cm="1">
        <f t="array" ref="G564">IF(ROWS(_xlfn._xlws.FILTER(Table5[r],Table5[enz]=Table5[[#This Row],[enz]]))&gt;1,"many","1")</f>
        <v>many</v>
      </c>
      <c r="H564" t="str" cm="1">
        <f t="array" ref="H564">IF(ROWS(_xlfn._xlws.FILTER(Table5[r],Table5[rxn-no-enz]=Table5[[#This Row],[rxn-no-enz]]))&gt;1,"many","1")</f>
        <v>many</v>
      </c>
      <c r="I564" t="str">
        <f>_xlfn.XLOOKUP(SUBSTITUTE(Table5[[#This Row],[r]],"'",""),Table6[rxn],Table6[rxn],"no")</f>
        <v>no</v>
      </c>
      <c r="J564" t="str" cm="1">
        <f t="array" ref="J564">_xlfn.XLOOKUP(Table5[[#This Row],[r]],"'"&amp;Table6[rxn]&amp;"'",Table6[expected kapp],"")</f>
        <v/>
      </c>
      <c r="L564" t="s">
        <v>9091</v>
      </c>
      <c r="M564">
        <v>8988.1774343278394</v>
      </c>
      <c r="AA564" s="7" t="s">
        <v>11392</v>
      </c>
      <c r="AB564" s="7" t="str">
        <f>_xlfn.TEXTBEFORE(Table8[[#This Row],[raw]]," ")</f>
        <v>ENZLOAD-OGLYCANS3_g_FWD-rt1384</v>
      </c>
      <c r="AC564" s="7">
        <f>_xlfn.NUMBERVALUE(_xlfn.TEXTAFTER(Table8[[#This Row],[raw]]," "))</f>
        <v>0</v>
      </c>
      <c r="AE564" s="1" t="s">
        <v>8054</v>
      </c>
      <c r="AF564" s="1" t="s">
        <v>2778</v>
      </c>
      <c r="AG564" s="1">
        <v>8.3833398051797198E-3</v>
      </c>
      <c r="AH564" s="1" t="str">
        <f>_xlfn.TEXTAFTER(Table9[[#This Row],[rxn]],"-",-1)</f>
        <v>UNKNOWN</v>
      </c>
      <c r="AI564" s="1" t="str">
        <f>_xlfn.TEXTAFTER(_xlfn.TEXTBEFORE(Table9[[#This Row],[rxn]],"-"&amp;Table9[[#This Row],[enz]]),"RXN-")</f>
        <v>THRt_c_m_FWD</v>
      </c>
      <c r="AJ564" s="1" t="str">
        <f>_xlfn.TEXTBEFORE(Table9[[#This Row],[rxn]],"_",-1)</f>
        <v>RXN-THRt_c_m</v>
      </c>
    </row>
    <row r="565" spans="1:36" ht="17" hidden="1" x14ac:dyDescent="0.25">
      <c r="A565" t="s">
        <v>9096</v>
      </c>
      <c r="B565" t="str">
        <f>_xlfn.TEXTAFTER(Table5[[#This Row],[r]],"-",-1)</f>
        <v>rt5194'</v>
      </c>
      <c r="C565" t="str">
        <f>_xlfn.TEXTAFTER(_xlfn.TEXTBEFORE(Table5[[#This Row],[r]],"-"&amp;Table5[[#This Row],[enz]]),"'RXN-")</f>
        <v>ALCD23yi_c_FWD</v>
      </c>
      <c r="D565">
        <v>11171.708534568001</v>
      </c>
      <c r="E565">
        <f>_xlfn.XLOOKUP(Table5[[#This Row],[r]],Table3[r],Table3[kapp],"")</f>
        <v>8988.1774343278394</v>
      </c>
      <c r="F565">
        <f>Table5[[#This Row],[kapp]]-Table5[[#This Row],[old]]</f>
        <v>2183.5311002401613</v>
      </c>
      <c r="G565" t="str" cm="1">
        <f t="array" ref="G565">IF(ROWS(_xlfn._xlws.FILTER(Table5[r],Table5[enz]=Table5[[#This Row],[enz]]))&gt;1,"many","1")</f>
        <v>many</v>
      </c>
      <c r="H565" t="str" cm="1">
        <f t="array" ref="H565">IF(ROWS(_xlfn._xlws.FILTER(Table5[r],Table5[rxn-no-enz]=Table5[[#This Row],[rxn-no-enz]]))&gt;1,"many","1")</f>
        <v>many</v>
      </c>
      <c r="I565" t="str">
        <f>_xlfn.XLOOKUP(SUBSTITUTE(Table5[[#This Row],[r]],"'",""),Table6[rxn],Table6[rxn],"no")</f>
        <v>no</v>
      </c>
      <c r="J565" t="str" cm="1">
        <f t="array" ref="J565">_xlfn.XLOOKUP(Table5[[#This Row],[r]],"'"&amp;Table6[rxn]&amp;"'",Table6[expected kapp],"")</f>
        <v/>
      </c>
      <c r="L565" t="s">
        <v>9092</v>
      </c>
      <c r="M565">
        <v>8988.1774343278394</v>
      </c>
      <c r="AA565" s="7" t="s">
        <v>11393</v>
      </c>
      <c r="AB565" s="7" t="str">
        <f>_xlfn.TEXTBEFORE(Table8[[#This Row],[raw]]," ")</f>
        <v>ENZLOAD-OMCDC_c_FWD-rt5646</v>
      </c>
      <c r="AC565" s="7">
        <f>_xlfn.NUMBERVALUE(_xlfn.TEXTAFTER(Table8[[#This Row],[raw]]," "))</f>
        <v>3.9929830469829901E-10</v>
      </c>
      <c r="AE565" s="1" t="s">
        <v>3335</v>
      </c>
      <c r="AF565" s="1" t="s">
        <v>2778</v>
      </c>
      <c r="AG565" s="1">
        <v>1.9180281214080701E-2</v>
      </c>
      <c r="AH565" s="1" t="str">
        <f>_xlfn.TEXTAFTER(Table9[[#This Row],[rxn]],"-",-1)</f>
        <v>rt7480</v>
      </c>
      <c r="AI565" s="1" t="str">
        <f>_xlfn.TEXTAFTER(_xlfn.TEXTBEFORE(Table9[[#This Row],[rxn]],"-"&amp;Table9[[#This Row],[enz]]),"RXN-")</f>
        <v>THRTRS_c_FWD</v>
      </c>
      <c r="AJ565" s="1" t="str">
        <f>_xlfn.TEXTBEFORE(Table9[[#This Row],[rxn]],"_",-1)</f>
        <v>RXN-THRTRS_c</v>
      </c>
    </row>
    <row r="566" spans="1:36" ht="17" hidden="1" x14ac:dyDescent="0.25">
      <c r="A566" t="s">
        <v>9097</v>
      </c>
      <c r="B566" t="str">
        <f>_xlfn.TEXTAFTER(Table5[[#This Row],[r]],"-",-1)</f>
        <v>rt5579'</v>
      </c>
      <c r="C566" t="str">
        <f>_xlfn.TEXTAFTER(_xlfn.TEXTBEFORE(Table5[[#This Row],[r]],"-"&amp;Table5[[#This Row],[enz]]),"'RXN-")</f>
        <v>ALCD23yi_c_FWD</v>
      </c>
      <c r="D566">
        <v>11171.708534568001</v>
      </c>
      <c r="E566">
        <f>_xlfn.XLOOKUP(Table5[[#This Row],[r]],Table3[r],Table3[kapp],"")</f>
        <v>8988.1774343278394</v>
      </c>
      <c r="F566">
        <f>Table5[[#This Row],[kapp]]-Table5[[#This Row],[old]]</f>
        <v>2183.5311002401613</v>
      </c>
      <c r="G566" t="str" cm="1">
        <f t="array" ref="G566">IF(ROWS(_xlfn._xlws.FILTER(Table5[r],Table5[enz]=Table5[[#This Row],[enz]]))&gt;1,"many","1")</f>
        <v>many</v>
      </c>
      <c r="H566" t="str" cm="1">
        <f t="array" ref="H566">IF(ROWS(_xlfn._xlws.FILTER(Table5[r],Table5[rxn-no-enz]=Table5[[#This Row],[rxn-no-enz]]))&gt;1,"many","1")</f>
        <v>many</v>
      </c>
      <c r="I566" t="str">
        <f>_xlfn.XLOOKUP(SUBSTITUTE(Table5[[#This Row],[r]],"'",""),Table6[rxn],Table6[rxn],"no")</f>
        <v>no</v>
      </c>
      <c r="J566" t="str" cm="1">
        <f t="array" ref="J566">_xlfn.XLOOKUP(Table5[[#This Row],[r]],"'"&amp;Table6[rxn]&amp;"'",Table6[expected kapp],"")</f>
        <v/>
      </c>
      <c r="L566" t="s">
        <v>9093</v>
      </c>
      <c r="M566">
        <v>8988.1774343278394</v>
      </c>
      <c r="AA566" s="7" t="s">
        <v>11394</v>
      </c>
      <c r="AB566" s="7" t="str">
        <f>_xlfn.TEXTBEFORE(Table8[[#This Row],[raw]]," ")</f>
        <v>ENZLOAD-OMPDC_c_FWD-rt3750</v>
      </c>
      <c r="AC566" s="7">
        <f>_xlfn.NUMBERVALUE(_xlfn.TEXTAFTER(Table8[[#This Row],[raw]]," "))</f>
        <v>2.9132770359530199E-7</v>
      </c>
      <c r="AE566" s="1" t="s">
        <v>8062</v>
      </c>
      <c r="AF566" s="1" t="s">
        <v>2778</v>
      </c>
      <c r="AG566" s="1">
        <v>5.33276969816175E-3</v>
      </c>
      <c r="AH566" s="1" t="str">
        <f>_xlfn.TEXTAFTER(Table9[[#This Row],[rxn]],"-",-1)</f>
        <v>rt7263_c</v>
      </c>
      <c r="AI566" s="1" t="str">
        <f>_xlfn.TEXTAFTER(_xlfn.TEXTBEFORE(Table9[[#This Row],[rxn]],"-"&amp;Table9[[#This Row],[enz]]),"RXN-")</f>
        <v>TKT1_c_REV</v>
      </c>
      <c r="AJ566" s="1" t="str">
        <f>_xlfn.TEXTBEFORE(Table9[[#This Row],[rxn]],"_",-1)</f>
        <v>RXN-TKT1_c_REV-rt7263</v>
      </c>
    </row>
    <row r="567" spans="1:36" ht="17" hidden="1" x14ac:dyDescent="0.25">
      <c r="A567" t="s">
        <v>9098</v>
      </c>
      <c r="B567" t="str">
        <f>_xlfn.TEXTAFTER(Table5[[#This Row],[r]],"-",-1)</f>
        <v>rt5740'</v>
      </c>
      <c r="C567" t="str">
        <f>_xlfn.TEXTAFTER(_xlfn.TEXTBEFORE(Table5[[#This Row],[r]],"-"&amp;Table5[[#This Row],[enz]]),"'RXN-")</f>
        <v>ALCD24xi_c_FWD</v>
      </c>
      <c r="D567">
        <v>11171.708534568001</v>
      </c>
      <c r="E567">
        <f>_xlfn.XLOOKUP(Table5[[#This Row],[r]],Table3[r],Table3[kapp],"")</f>
        <v>8988.1774343278394</v>
      </c>
      <c r="F567">
        <f>Table5[[#This Row],[kapp]]-Table5[[#This Row],[old]]</f>
        <v>2183.5311002401613</v>
      </c>
      <c r="G567" t="str" cm="1">
        <f t="array" ref="G567">IF(ROWS(_xlfn._xlws.FILTER(Table5[r],Table5[enz]=Table5[[#This Row],[enz]]))&gt;1,"many","1")</f>
        <v>many</v>
      </c>
      <c r="H567" t="str" cm="1">
        <f t="array" ref="H567">IF(ROWS(_xlfn._xlws.FILTER(Table5[r],Table5[rxn-no-enz]=Table5[[#This Row],[rxn-no-enz]]))&gt;1,"many","1")</f>
        <v>many</v>
      </c>
      <c r="I567" t="str">
        <f>_xlfn.XLOOKUP(SUBSTITUTE(Table5[[#This Row],[r]],"'",""),Table6[rxn],Table6[rxn],"no")</f>
        <v>no</v>
      </c>
      <c r="J567" t="str" cm="1">
        <f t="array" ref="J567">_xlfn.XLOOKUP(Table5[[#This Row],[r]],"'"&amp;Table6[rxn]&amp;"'",Table6[expected kapp],"")</f>
        <v/>
      </c>
      <c r="L567" t="s">
        <v>9094</v>
      </c>
      <c r="M567">
        <v>8988.1774343278394</v>
      </c>
      <c r="AA567" s="7" t="s">
        <v>11395</v>
      </c>
      <c r="AB567" s="7" t="str">
        <f>_xlfn.TEXTBEFORE(Table8[[#This Row],[raw]]," ")</f>
        <v>ENZLOAD-ORNTACi_m_FWD-rt7840</v>
      </c>
      <c r="AC567" s="7">
        <f>_xlfn.NUMBERVALUE(_xlfn.TEXTAFTER(Table8[[#This Row],[raw]]," "))</f>
        <v>4.5269193343527301E-7</v>
      </c>
      <c r="AE567" s="1" t="s">
        <v>8064</v>
      </c>
      <c r="AF567" s="1" t="s">
        <v>2778</v>
      </c>
      <c r="AG567" s="1">
        <v>2.8595531916235199E-2</v>
      </c>
      <c r="AH567" s="1" t="str">
        <f>_xlfn.TEXTAFTER(Table9[[#This Row],[rxn]],"-",-1)</f>
        <v>rt7263_c</v>
      </c>
      <c r="AI567" s="1" t="str">
        <f>_xlfn.TEXTAFTER(_xlfn.TEXTBEFORE(Table9[[#This Row],[rxn]],"-"&amp;Table9[[#This Row],[enz]]),"RXN-")</f>
        <v>TKT2_c_REV</v>
      </c>
      <c r="AJ567" s="1" t="str">
        <f>_xlfn.TEXTBEFORE(Table9[[#This Row],[rxn]],"_",-1)</f>
        <v>RXN-TKT2_c_REV-rt7263</v>
      </c>
    </row>
    <row r="568" spans="1:36" ht="17" hidden="1" x14ac:dyDescent="0.25">
      <c r="A568" t="s">
        <v>9099</v>
      </c>
      <c r="B568" t="str">
        <f>_xlfn.TEXTAFTER(Table5[[#This Row],[r]],"-",-1)</f>
        <v>rt7110'</v>
      </c>
      <c r="C568" t="str">
        <f>_xlfn.TEXTAFTER(_xlfn.TEXTBEFORE(Table5[[#This Row],[r]],"-"&amp;Table5[[#This Row],[enz]]),"'RXN-")</f>
        <v>ALCD24xi_c_FWD</v>
      </c>
      <c r="D568">
        <v>11171.708534568001</v>
      </c>
      <c r="E568">
        <f>_xlfn.XLOOKUP(Table5[[#This Row],[r]],Table3[r],Table3[kapp],"")</f>
        <v>8988.1774343278394</v>
      </c>
      <c r="F568">
        <f>Table5[[#This Row],[kapp]]-Table5[[#This Row],[old]]</f>
        <v>2183.5311002401613</v>
      </c>
      <c r="G568" t="str" cm="1">
        <f t="array" ref="G568">IF(ROWS(_xlfn._xlws.FILTER(Table5[r],Table5[enz]=Table5[[#This Row],[enz]]))&gt;1,"many","1")</f>
        <v>many</v>
      </c>
      <c r="H568" t="str" cm="1">
        <f t="array" ref="H568">IF(ROWS(_xlfn._xlws.FILTER(Table5[r],Table5[rxn-no-enz]=Table5[[#This Row],[rxn-no-enz]]))&gt;1,"many","1")</f>
        <v>many</v>
      </c>
      <c r="I568" t="str">
        <f>_xlfn.XLOOKUP(SUBSTITUTE(Table5[[#This Row],[r]],"'",""),Table6[rxn],Table6[rxn],"no")</f>
        <v>no</v>
      </c>
      <c r="J568" t="str" cm="1">
        <f t="array" ref="J568">_xlfn.XLOOKUP(Table5[[#This Row],[r]],"'"&amp;Table6[rxn]&amp;"'",Table6[expected kapp],"")</f>
        <v/>
      </c>
      <c r="L568" t="s">
        <v>9095</v>
      </c>
      <c r="M568">
        <v>8988.1774343278394</v>
      </c>
      <c r="AA568" s="7" t="s">
        <v>11396</v>
      </c>
      <c r="AB568" s="7" t="str">
        <f>_xlfn.TEXTBEFORE(Table8[[#This Row],[raw]]," ")</f>
        <v>ENZLOAD-ORNtpa_m_FWD-rt4951</v>
      </c>
      <c r="AC568" s="7">
        <f>_xlfn.NUMBERVALUE(_xlfn.TEXTAFTER(Table8[[#This Row],[raw]]," "))</f>
        <v>9.51298612492873E-9</v>
      </c>
      <c r="AE568" s="1" t="s">
        <v>3336</v>
      </c>
      <c r="AF568" s="1" t="s">
        <v>2778</v>
      </c>
      <c r="AG568" s="9">
        <v>1.1117530823634901E-5</v>
      </c>
      <c r="AH568" s="1" t="str">
        <f>_xlfn.TEXTAFTER(Table9[[#This Row],[rxn]],"-",-1)</f>
        <v>rt8116</v>
      </c>
      <c r="AI568" s="1" t="str">
        <f>_xlfn.TEXTAFTER(_xlfn.TEXTBEFORE(Table9[[#This Row],[rxn]],"-"&amp;Table9[[#This Row],[enz]]),"RXN-")</f>
        <v>TMDPK_c_FWD</v>
      </c>
      <c r="AJ568" s="1" t="str">
        <f>_xlfn.TEXTBEFORE(Table9[[#This Row],[rxn]],"_",-1)</f>
        <v>RXN-TMDPK_c</v>
      </c>
    </row>
    <row r="569" spans="1:36" ht="17" hidden="1" x14ac:dyDescent="0.25">
      <c r="A569" t="s">
        <v>9100</v>
      </c>
      <c r="B569" t="str">
        <f>_xlfn.TEXTAFTER(Table5[[#This Row],[r]],"-",-1)</f>
        <v>rt8149'</v>
      </c>
      <c r="C569" t="str">
        <f>_xlfn.TEXTAFTER(_xlfn.TEXTBEFORE(Table5[[#This Row],[r]],"-"&amp;Table5[[#This Row],[enz]]),"'RXN-")</f>
        <v>ALCD24xi_c_FWD</v>
      </c>
      <c r="D569">
        <v>11171.708534568001</v>
      </c>
      <c r="E569">
        <f>_xlfn.XLOOKUP(Table5[[#This Row],[r]],Table3[r],Table3[kapp],"")</f>
        <v>8988.1774343278394</v>
      </c>
      <c r="F569">
        <f>Table5[[#This Row],[kapp]]-Table5[[#This Row],[old]]</f>
        <v>2183.5311002401613</v>
      </c>
      <c r="G569" t="str" cm="1">
        <f t="array" ref="G569">IF(ROWS(_xlfn._xlws.FILTER(Table5[r],Table5[enz]=Table5[[#This Row],[enz]]))&gt;1,"many","1")</f>
        <v>many</v>
      </c>
      <c r="H569" t="str" cm="1">
        <f t="array" ref="H569">IF(ROWS(_xlfn._xlws.FILTER(Table5[r],Table5[rxn-no-enz]=Table5[[#This Row],[rxn-no-enz]]))&gt;1,"many","1")</f>
        <v>many</v>
      </c>
      <c r="I569" t="str">
        <f>_xlfn.XLOOKUP(SUBSTITUTE(Table5[[#This Row],[r]],"'",""),Table6[rxn],Table6[rxn],"no")</f>
        <v>no</v>
      </c>
      <c r="J569" t="str" cm="1">
        <f t="array" ref="J569">_xlfn.XLOOKUP(Table5[[#This Row],[r]],"'"&amp;Table6[rxn]&amp;"'",Table6[expected kapp],"")</f>
        <v/>
      </c>
      <c r="L569" t="s">
        <v>9096</v>
      </c>
      <c r="M569">
        <v>8988.1774343278394</v>
      </c>
      <c r="AA569" s="7" t="s">
        <v>11397</v>
      </c>
      <c r="AB569" s="7" t="str">
        <f>_xlfn.TEXTBEFORE(Table8[[#This Row],[raw]]," ")</f>
        <v>ENZLOAD-ORPT_c_REV-rt2348</v>
      </c>
      <c r="AC569" s="7">
        <f>_xlfn.NUMBERVALUE(_xlfn.TEXTAFTER(Table8[[#This Row],[raw]]," "))</f>
        <v>4.9390339523961797E-7</v>
      </c>
      <c r="AE569" s="1" t="s">
        <v>8068</v>
      </c>
      <c r="AF569" s="1" t="s">
        <v>2778</v>
      </c>
      <c r="AG569" s="1">
        <v>7.8843921561466495E-4</v>
      </c>
      <c r="AH569" s="1" t="str">
        <f>_xlfn.TEXTAFTER(Table9[[#This Row],[rxn]],"-",-1)</f>
        <v>rt2477</v>
      </c>
      <c r="AI569" s="1" t="str">
        <f>_xlfn.TEXTAFTER(_xlfn.TEXTBEFORE(Table9[[#This Row],[rxn]],"-"&amp;Table9[[#This Row],[enz]]),"RXN-")</f>
        <v>TMDS_c_FWD</v>
      </c>
      <c r="AJ569" s="1" t="str">
        <f>_xlfn.TEXTBEFORE(Table9[[#This Row],[rxn]],"_",-1)</f>
        <v>RXN-TMDS_c</v>
      </c>
    </row>
    <row r="570" spans="1:36" ht="17" hidden="1" x14ac:dyDescent="0.25">
      <c r="A570" t="s">
        <v>9101</v>
      </c>
      <c r="B570" t="str">
        <f>_xlfn.TEXTAFTER(Table5[[#This Row],[r]],"-",-1)</f>
        <v>rt0733_m'</v>
      </c>
      <c r="C570" t="str">
        <f>_xlfn.TEXTAFTER(_xlfn.TEXTBEFORE(Table5[[#This Row],[r]],"-"&amp;Table5[[#This Row],[enz]]),"'RXN-")</f>
        <v>ALCD24xi_m_FWD</v>
      </c>
      <c r="D570">
        <v>11171.708534568001</v>
      </c>
      <c r="E570">
        <f>_xlfn.XLOOKUP(Table5[[#This Row],[r]],Table3[r],Table3[kapp],"")</f>
        <v>8988.1774343278394</v>
      </c>
      <c r="F570">
        <f>Table5[[#This Row],[kapp]]-Table5[[#This Row],[old]]</f>
        <v>2183.5311002401613</v>
      </c>
      <c r="G570" t="str" cm="1">
        <f t="array" ref="G570">IF(ROWS(_xlfn._xlws.FILTER(Table5[r],Table5[enz]=Table5[[#This Row],[enz]]))&gt;1,"many","1")</f>
        <v>many</v>
      </c>
      <c r="H570" t="str" cm="1">
        <f t="array" ref="H570">IF(ROWS(_xlfn._xlws.FILTER(Table5[r],Table5[rxn-no-enz]=Table5[[#This Row],[rxn-no-enz]]))&gt;1,"many","1")</f>
        <v>many</v>
      </c>
      <c r="I570" t="str">
        <f>_xlfn.XLOOKUP(SUBSTITUTE(Table5[[#This Row],[r]],"'",""),Table6[rxn],Table6[rxn],"no")</f>
        <v>no</v>
      </c>
      <c r="J570" t="str" cm="1">
        <f t="array" ref="J570">_xlfn.XLOOKUP(Table5[[#This Row],[r]],"'"&amp;Table6[rxn]&amp;"'",Table6[expected kapp],"")</f>
        <v/>
      </c>
      <c r="L570" t="s">
        <v>9097</v>
      </c>
      <c r="M570">
        <v>8988.1774343278394</v>
      </c>
      <c r="AA570" s="7" t="s">
        <v>11398</v>
      </c>
      <c r="AB570" s="7" t="str">
        <f>_xlfn.TEXTBEFORE(Table8[[#This Row],[raw]]," ")</f>
        <v>ENZLOAD-P5CR_c_FWD-rt5064</v>
      </c>
      <c r="AC570" s="7">
        <f>_xlfn.NUMBERVALUE(_xlfn.TEXTAFTER(Table8[[#This Row],[raw]]," "))</f>
        <v>1.7326791991940999E-7</v>
      </c>
      <c r="AE570" s="1" t="s">
        <v>3338</v>
      </c>
      <c r="AF570" s="1" t="s">
        <v>2778</v>
      </c>
      <c r="AG570" s="1">
        <v>1.11610489653</v>
      </c>
      <c r="AH570" s="1" t="str">
        <f>_xlfn.TEXTAFTER(Table9[[#This Row],[rxn]],"-",-1)</f>
        <v>rt0932</v>
      </c>
      <c r="AI570" s="1" t="str">
        <f>_xlfn.TEXTAFTER(_xlfn.TEXTBEFORE(Table9[[#This Row],[rxn]],"-"&amp;Table9[[#This Row],[enz]]),"RXN-")</f>
        <v>TPI_c_FWD</v>
      </c>
      <c r="AJ570" s="1" t="str">
        <f>_xlfn.TEXTBEFORE(Table9[[#This Row],[rxn]],"_",-1)</f>
        <v>RXN-TPI_c</v>
      </c>
    </row>
    <row r="571" spans="1:36" ht="17" hidden="1" x14ac:dyDescent="0.25">
      <c r="A571" t="s">
        <v>9102</v>
      </c>
      <c r="B571" t="str">
        <f>_xlfn.TEXTAFTER(Table5[[#This Row],[r]],"-",-1)</f>
        <v>rt3939_m'</v>
      </c>
      <c r="C571" t="str">
        <f>_xlfn.TEXTAFTER(_xlfn.TEXTBEFORE(Table5[[#This Row],[r]],"-"&amp;Table5[[#This Row],[enz]]),"'RXN-")</f>
        <v>ALCD24xi_m_FWD</v>
      </c>
      <c r="D571">
        <v>11171.708534568001</v>
      </c>
      <c r="E571">
        <f>_xlfn.XLOOKUP(Table5[[#This Row],[r]],Table3[r],Table3[kapp],"")</f>
        <v>8988.1774343278394</v>
      </c>
      <c r="F571">
        <f>Table5[[#This Row],[kapp]]-Table5[[#This Row],[old]]</f>
        <v>2183.5311002401613</v>
      </c>
      <c r="G571" t="str" cm="1">
        <f t="array" ref="G571">IF(ROWS(_xlfn._xlws.FILTER(Table5[r],Table5[enz]=Table5[[#This Row],[enz]]))&gt;1,"many","1")</f>
        <v>many</v>
      </c>
      <c r="H571" t="str" cm="1">
        <f t="array" ref="H571">IF(ROWS(_xlfn._xlws.FILTER(Table5[r],Table5[rxn-no-enz]=Table5[[#This Row],[rxn-no-enz]]))&gt;1,"many","1")</f>
        <v>many</v>
      </c>
      <c r="I571" t="str">
        <f>_xlfn.XLOOKUP(SUBSTITUTE(Table5[[#This Row],[r]],"'",""),Table6[rxn],Table6[rxn],"no")</f>
        <v>no</v>
      </c>
      <c r="J571" t="str" cm="1">
        <f t="array" ref="J571">_xlfn.XLOOKUP(Table5[[#This Row],[r]],"'"&amp;Table6[rxn]&amp;"'",Table6[expected kapp],"")</f>
        <v/>
      </c>
      <c r="L571" t="s">
        <v>9098</v>
      </c>
      <c r="M571">
        <v>8988.1774343278394</v>
      </c>
      <c r="AA571" s="7" t="s">
        <v>11399</v>
      </c>
      <c r="AB571" s="7" t="str">
        <f>_xlfn.TEXTBEFORE(Table8[[#This Row],[raw]]," ")</f>
        <v>ENZLOAD-PAILS_rm_FWD-rt6753</v>
      </c>
      <c r="AC571" s="7">
        <f>_xlfn.NUMBERVALUE(_xlfn.TEXTAFTER(Table8[[#This Row],[raw]]," "))</f>
        <v>7.8471455652610204E-8</v>
      </c>
      <c r="AE571" s="1" t="s">
        <v>3340</v>
      </c>
      <c r="AF571" s="1" t="s">
        <v>2778</v>
      </c>
      <c r="AG571" s="9">
        <v>1.3262683506529401E-2</v>
      </c>
      <c r="AH571" s="1" t="str">
        <f>_xlfn.TEXTAFTER(Table9[[#This Row],[rxn]],"-",-1)</f>
        <v>rt1320</v>
      </c>
      <c r="AI571" s="1" t="str">
        <f>_xlfn.TEXTAFTER(_xlfn.TEXTBEFORE(Table9[[#This Row],[rxn]],"-"&amp;Table9[[#This Row],[enz]]),"RXN-")</f>
        <v>TRDR_c_FWD</v>
      </c>
      <c r="AJ571" s="1" t="str">
        <f>_xlfn.TEXTBEFORE(Table9[[#This Row],[rxn]],"_",-1)</f>
        <v>RXN-TRDR_c</v>
      </c>
    </row>
    <row r="572" spans="1:36" ht="17" hidden="1" x14ac:dyDescent="0.25">
      <c r="A572" t="s">
        <v>9103</v>
      </c>
      <c r="B572" t="str">
        <f>_xlfn.TEXTAFTER(Table5[[#This Row],[r]],"-",-1)</f>
        <v>rt1661'</v>
      </c>
      <c r="C572" t="str">
        <f>_xlfn.TEXTAFTER(_xlfn.TEXTBEFORE(Table5[[#This Row],[r]],"-"&amp;Table5[[#This Row],[enz]]),"'RXN-")</f>
        <v>ALCD24yi_c_FWD</v>
      </c>
      <c r="D572">
        <v>11171.708534568001</v>
      </c>
      <c r="E572">
        <f>_xlfn.XLOOKUP(Table5[[#This Row],[r]],Table3[r],Table3[kapp],"")</f>
        <v>8988.1774343278394</v>
      </c>
      <c r="F572">
        <f>Table5[[#This Row],[kapp]]-Table5[[#This Row],[old]]</f>
        <v>2183.5311002401613</v>
      </c>
      <c r="G572" t="str" cm="1">
        <f t="array" ref="G572">IF(ROWS(_xlfn._xlws.FILTER(Table5[r],Table5[enz]=Table5[[#This Row],[enz]]))&gt;1,"many","1")</f>
        <v>many</v>
      </c>
      <c r="H572" t="str" cm="1">
        <f t="array" ref="H572">IF(ROWS(_xlfn._xlws.FILTER(Table5[r],Table5[rxn-no-enz]=Table5[[#This Row],[rxn-no-enz]]))&gt;1,"many","1")</f>
        <v>many</v>
      </c>
      <c r="I572" t="str">
        <f>_xlfn.XLOOKUP(SUBSTITUTE(Table5[[#This Row],[r]],"'",""),Table6[rxn],Table6[rxn],"no")</f>
        <v>no</v>
      </c>
      <c r="J572" t="str" cm="1">
        <f t="array" ref="J572">_xlfn.XLOOKUP(Table5[[#This Row],[r]],"'"&amp;Table6[rxn]&amp;"'",Table6[expected kapp],"")</f>
        <v/>
      </c>
      <c r="L572" t="s">
        <v>9099</v>
      </c>
      <c r="M572">
        <v>8988.1774343278394</v>
      </c>
      <c r="AA572" s="7" t="s">
        <v>11400</v>
      </c>
      <c r="AB572" s="7" t="str">
        <f>_xlfn.TEXTBEFORE(Table8[[#This Row],[raw]]," ")</f>
        <v>ENZLOAD-PAPSR_c_FWD-MET16TRX2</v>
      </c>
      <c r="AC572" s="7">
        <f>_xlfn.NUMBERVALUE(_xlfn.TEXTAFTER(Table8[[#This Row],[raw]]," "))</f>
        <v>9.7121260377273504E-9</v>
      </c>
      <c r="AE572" s="1" t="s">
        <v>3342</v>
      </c>
      <c r="AF572" s="1" t="s">
        <v>2778</v>
      </c>
      <c r="AG572" s="9">
        <v>4.3509804811225402E-3</v>
      </c>
      <c r="AH572" s="1" t="str">
        <f>_xlfn.TEXTAFTER(Table9[[#This Row],[rxn]],"-",-1)</f>
        <v>rt0894</v>
      </c>
      <c r="AI572" s="1" t="str">
        <f>_xlfn.TEXTAFTER(_xlfn.TEXTBEFORE(Table9[[#This Row],[rxn]],"-"&amp;Table9[[#This Row],[enz]]),"RXN-")</f>
        <v>TRPS1_c_FWD</v>
      </c>
      <c r="AJ572" s="1" t="str">
        <f>_xlfn.TEXTBEFORE(Table9[[#This Row],[rxn]],"_",-1)</f>
        <v>RXN-TRPS1_c</v>
      </c>
    </row>
    <row r="573" spans="1:36" ht="17" hidden="1" x14ac:dyDescent="0.25">
      <c r="A573" t="s">
        <v>9104</v>
      </c>
      <c r="B573" t="str">
        <f>_xlfn.TEXTAFTER(Table5[[#This Row],[r]],"-",-1)</f>
        <v>rt4416'</v>
      </c>
      <c r="C573" t="str">
        <f>_xlfn.TEXTAFTER(_xlfn.TEXTBEFORE(Table5[[#This Row],[r]],"-"&amp;Table5[[#This Row],[enz]]),"'RXN-")</f>
        <v>ALCD24yi_c_FWD</v>
      </c>
      <c r="D573">
        <v>11171.708534568001</v>
      </c>
      <c r="E573">
        <f>_xlfn.XLOOKUP(Table5[[#This Row],[r]],Table3[r],Table3[kapp],"")</f>
        <v>8988.1774343278394</v>
      </c>
      <c r="F573">
        <f>Table5[[#This Row],[kapp]]-Table5[[#This Row],[old]]</f>
        <v>2183.5311002401613</v>
      </c>
      <c r="G573" t="str" cm="1">
        <f t="array" ref="G573">IF(ROWS(_xlfn._xlws.FILTER(Table5[r],Table5[enz]=Table5[[#This Row],[enz]]))&gt;1,"many","1")</f>
        <v>many</v>
      </c>
      <c r="H573" t="str" cm="1">
        <f t="array" ref="H573">IF(ROWS(_xlfn._xlws.FILTER(Table5[r],Table5[rxn-no-enz]=Table5[[#This Row],[rxn-no-enz]]))&gt;1,"many","1")</f>
        <v>many</v>
      </c>
      <c r="I573" t="str">
        <f>_xlfn.XLOOKUP(SUBSTITUTE(Table5[[#This Row],[r]],"'",""),Table6[rxn],Table6[rxn],"no")</f>
        <v>no</v>
      </c>
      <c r="J573" t="str" cm="1">
        <f t="array" ref="J573">_xlfn.XLOOKUP(Table5[[#This Row],[r]],"'"&amp;Table6[rxn]&amp;"'",Table6[expected kapp],"")</f>
        <v/>
      </c>
      <c r="L573" t="s">
        <v>9100</v>
      </c>
      <c r="M573">
        <v>8988.1774343278394</v>
      </c>
      <c r="AA573" s="7" t="s">
        <v>11401</v>
      </c>
      <c r="AB573" s="7" t="str">
        <f>_xlfn.TEXTBEFORE(Table8[[#This Row],[raw]]," ")</f>
        <v>ENZLOAD-PC_c_FWD-rt8262</v>
      </c>
      <c r="AC573" s="7">
        <f>_xlfn.NUMBERVALUE(_xlfn.TEXTAFTER(Table8[[#This Row],[raw]]," "))</f>
        <v>1.2081843559596401E-6</v>
      </c>
      <c r="AE573" s="1" t="s">
        <v>3343</v>
      </c>
      <c r="AF573" s="1" t="s">
        <v>2778</v>
      </c>
      <c r="AG573" s="1">
        <v>4.3509804811225402E-3</v>
      </c>
      <c r="AH573" s="1" t="str">
        <f>_xlfn.TEXTAFTER(Table9[[#This Row],[rxn]],"-",-1)</f>
        <v>rt6341</v>
      </c>
      <c r="AI573" s="1" t="str">
        <f>_xlfn.TEXTAFTER(_xlfn.TEXTBEFORE(Table9[[#This Row],[rxn]],"-"&amp;Table9[[#This Row],[enz]]),"RXN-")</f>
        <v>TRPTRS_c_FWD</v>
      </c>
      <c r="AJ573" s="1" t="str">
        <f>_xlfn.TEXTBEFORE(Table9[[#This Row],[rxn]],"_",-1)</f>
        <v>RXN-TRPTRS_c</v>
      </c>
    </row>
    <row r="574" spans="1:36" ht="17" hidden="1" x14ac:dyDescent="0.25">
      <c r="A574" t="s">
        <v>9105</v>
      </c>
      <c r="B574" t="str">
        <f>_xlfn.TEXTAFTER(Table5[[#This Row],[r]],"-",-1)</f>
        <v>rt5186'</v>
      </c>
      <c r="C574" t="str">
        <f>_xlfn.TEXTAFTER(_xlfn.TEXTBEFORE(Table5[[#This Row],[r]],"-"&amp;Table5[[#This Row],[enz]]),"'RXN-")</f>
        <v>ALCD24yi_c_FWD</v>
      </c>
      <c r="D574">
        <v>11171.708534568001</v>
      </c>
      <c r="E574">
        <f>_xlfn.XLOOKUP(Table5[[#This Row],[r]],Table3[r],Table3[kapp],"")</f>
        <v>8988.1774343278394</v>
      </c>
      <c r="F574">
        <f>Table5[[#This Row],[kapp]]-Table5[[#This Row],[old]]</f>
        <v>2183.5311002401613</v>
      </c>
      <c r="G574" t="str" cm="1">
        <f t="array" ref="G574">IF(ROWS(_xlfn._xlws.FILTER(Table5[r],Table5[enz]=Table5[[#This Row],[enz]]))&gt;1,"many","1")</f>
        <v>many</v>
      </c>
      <c r="H574" t="str" cm="1">
        <f t="array" ref="H574">IF(ROWS(_xlfn._xlws.FILTER(Table5[r],Table5[rxn-no-enz]=Table5[[#This Row],[rxn-no-enz]]))&gt;1,"many","1")</f>
        <v>many</v>
      </c>
      <c r="I574" t="str">
        <f>_xlfn.XLOOKUP(SUBSTITUTE(Table5[[#This Row],[r]],"'",""),Table6[rxn],Table6[rxn],"no")</f>
        <v>no</v>
      </c>
      <c r="J574" t="str" cm="1">
        <f t="array" ref="J574">_xlfn.XLOOKUP(Table5[[#This Row],[r]],"'"&amp;Table6[rxn]&amp;"'",Table6[expected kapp],"")</f>
        <v/>
      </c>
      <c r="L574" t="s">
        <v>9101</v>
      </c>
      <c r="M574">
        <v>8988.1774343278394</v>
      </c>
      <c r="AA574" s="7" t="s">
        <v>11402</v>
      </c>
      <c r="AB574" s="7" t="str">
        <f>_xlfn.TEXTBEFORE(Table8[[#This Row],[raw]]," ")</f>
        <v>ENZLOAD-PCOATA160_c_FWD-rt0302</v>
      </c>
      <c r="AC574" s="7">
        <f>_xlfn.NUMBERVALUE(_xlfn.TEXTAFTER(Table8[[#This Row],[raw]]," "))</f>
        <v>1.8687608668178899E-8</v>
      </c>
      <c r="AE574" s="1" t="s">
        <v>3344</v>
      </c>
      <c r="AF574" s="1" t="s">
        <v>2778</v>
      </c>
      <c r="AG574" s="1">
        <v>1.19564182565902E-3</v>
      </c>
      <c r="AH574" s="1" t="str">
        <f>_xlfn.TEXTAFTER(Table9[[#This Row],[rxn]],"-",-1)</f>
        <v>SPONT</v>
      </c>
      <c r="AI574" s="1" t="str">
        <f>_xlfn.TEXTAFTER(_xlfn.TEXTBEFORE(Table9[[#This Row],[rxn]],"-"&amp;Table9[[#This Row],[enz]]),"RXN-")</f>
        <v>TTCCOAt_c_l_REV</v>
      </c>
      <c r="AJ574" s="1" t="str">
        <f>_xlfn.TEXTBEFORE(Table9[[#This Row],[rxn]],"_",-1)</f>
        <v>RXN-TTCCOAt_c_l</v>
      </c>
    </row>
    <row r="575" spans="1:36" ht="17" hidden="1" x14ac:dyDescent="0.25">
      <c r="A575" t="s">
        <v>9106</v>
      </c>
      <c r="B575" t="str">
        <f>_xlfn.TEXTAFTER(Table5[[#This Row],[r]],"-",-1)</f>
        <v>rt5194'</v>
      </c>
      <c r="C575" t="str">
        <f>_xlfn.TEXTAFTER(_xlfn.TEXTBEFORE(Table5[[#This Row],[r]],"-"&amp;Table5[[#This Row],[enz]]),"'RXN-")</f>
        <v>ALCD24yi_c_FWD</v>
      </c>
      <c r="D575">
        <v>11171.708534568001</v>
      </c>
      <c r="E575">
        <f>_xlfn.XLOOKUP(Table5[[#This Row],[r]],Table3[r],Table3[kapp],"")</f>
        <v>8988.1774343278394</v>
      </c>
      <c r="F575">
        <f>Table5[[#This Row],[kapp]]-Table5[[#This Row],[old]]</f>
        <v>2183.5311002401613</v>
      </c>
      <c r="G575" t="str" cm="1">
        <f t="array" ref="G575">IF(ROWS(_xlfn._xlws.FILTER(Table5[r],Table5[enz]=Table5[[#This Row],[enz]]))&gt;1,"many","1")</f>
        <v>many</v>
      </c>
      <c r="H575" t="str" cm="1">
        <f t="array" ref="H575">IF(ROWS(_xlfn._xlws.FILTER(Table5[r],Table5[rxn-no-enz]=Table5[[#This Row],[rxn-no-enz]]))&gt;1,"many","1")</f>
        <v>many</v>
      </c>
      <c r="I575" t="str">
        <f>_xlfn.XLOOKUP(SUBSTITUTE(Table5[[#This Row],[r]],"'",""),Table6[rxn],Table6[rxn],"no")</f>
        <v>no</v>
      </c>
      <c r="J575" t="str" cm="1">
        <f t="array" ref="J575">_xlfn.XLOOKUP(Table5[[#This Row],[r]],"'"&amp;Table6[rxn]&amp;"'",Table6[expected kapp],"")</f>
        <v/>
      </c>
      <c r="L575" t="s">
        <v>9102</v>
      </c>
      <c r="M575">
        <v>8988.1774343278394</v>
      </c>
      <c r="AA575" s="7" t="s">
        <v>11403</v>
      </c>
      <c r="AB575" s="7" t="str">
        <f>_xlfn.TEXTBEFORE(Table8[[#This Row],[raw]]," ")</f>
        <v>ENZLOAD-PCOATA180_c_FWD-rt0302</v>
      </c>
      <c r="AC575" s="7">
        <f>_xlfn.NUMBERVALUE(_xlfn.TEXTAFTER(Table8[[#This Row],[raw]]," "))</f>
        <v>1.8687608668178899E-8</v>
      </c>
      <c r="AE575" s="1" t="s">
        <v>3345</v>
      </c>
      <c r="AF575" s="1" t="s">
        <v>2778</v>
      </c>
      <c r="AG575" s="1">
        <v>4.4900887928719799E-4</v>
      </c>
      <c r="AH575" s="1" t="str">
        <f>_xlfn.TEXTAFTER(Table9[[#This Row],[rxn]],"-",-1)</f>
        <v>SPONT</v>
      </c>
      <c r="AI575" s="1" t="str">
        <f>_xlfn.TEXTAFTER(_xlfn.TEXTBEFORE(Table9[[#This Row],[rxn]],"-"&amp;Table9[[#This Row],[enz]]),"RXN-")</f>
        <v>TTCCOAt_c_r_FWD</v>
      </c>
      <c r="AJ575" s="1" t="str">
        <f>_xlfn.TEXTBEFORE(Table9[[#This Row],[rxn]],"_",-1)</f>
        <v>RXN-TTCCOAt_c_r</v>
      </c>
    </row>
    <row r="576" spans="1:36" ht="17" hidden="1" x14ac:dyDescent="0.25">
      <c r="A576" t="s">
        <v>9107</v>
      </c>
      <c r="B576" t="str">
        <f>_xlfn.TEXTAFTER(Table5[[#This Row],[r]],"-",-1)</f>
        <v>rt5579'</v>
      </c>
      <c r="C576" t="str">
        <f>_xlfn.TEXTAFTER(_xlfn.TEXTBEFORE(Table5[[#This Row],[r]],"-"&amp;Table5[[#This Row],[enz]]),"'RXN-")</f>
        <v>ALCD24yi_c_FWD</v>
      </c>
      <c r="D576">
        <v>11171.708534568001</v>
      </c>
      <c r="E576">
        <f>_xlfn.XLOOKUP(Table5[[#This Row],[r]],Table3[r],Table3[kapp],"")</f>
        <v>8988.1774343278394</v>
      </c>
      <c r="F576">
        <f>Table5[[#This Row],[kapp]]-Table5[[#This Row],[old]]</f>
        <v>2183.5311002401613</v>
      </c>
      <c r="G576" t="str" cm="1">
        <f t="array" ref="G576">IF(ROWS(_xlfn._xlws.FILTER(Table5[r],Table5[enz]=Table5[[#This Row],[enz]]))&gt;1,"many","1")</f>
        <v>many</v>
      </c>
      <c r="H576" t="str" cm="1">
        <f t="array" ref="H576">IF(ROWS(_xlfn._xlws.FILTER(Table5[r],Table5[rxn-no-enz]=Table5[[#This Row],[rxn-no-enz]]))&gt;1,"many","1")</f>
        <v>many</v>
      </c>
      <c r="I576" t="str">
        <f>_xlfn.XLOOKUP(SUBSTITUTE(Table5[[#This Row],[r]],"'",""),Table6[rxn],Table6[rxn],"no")</f>
        <v>no</v>
      </c>
      <c r="J576" t="str" cm="1">
        <f t="array" ref="J576">_xlfn.XLOOKUP(Table5[[#This Row],[r]],"'"&amp;Table6[rxn]&amp;"'",Table6[expected kapp],"")</f>
        <v/>
      </c>
      <c r="L576" t="s">
        <v>9103</v>
      </c>
      <c r="M576">
        <v>8988.1774343278394</v>
      </c>
      <c r="AA576" s="7" t="s">
        <v>11404</v>
      </c>
      <c r="AB576" s="7" t="str">
        <f>_xlfn.TEXTBEFORE(Table8[[#This Row],[raw]]," ")</f>
        <v>ENZLOAD-PDH_m_FWD-PDHCPLX</v>
      </c>
      <c r="AC576" s="7">
        <f>_xlfn.NUMBERVALUE(_xlfn.TEXTAFTER(Table8[[#This Row],[raw]]," "))</f>
        <v>4.7977224107092201E-7</v>
      </c>
      <c r="AE576" s="1" t="s">
        <v>3346</v>
      </c>
      <c r="AF576" s="1" t="s">
        <v>2778</v>
      </c>
      <c r="AG576" s="1">
        <v>1.64465070494622E-3</v>
      </c>
      <c r="AH576" s="1" t="str">
        <f>_xlfn.TEXTAFTER(Table9[[#This Row],[rxn]],"-",-1)</f>
        <v>SPONT</v>
      </c>
      <c r="AI576" s="1" t="str">
        <f>_xlfn.TEXTAFTER(_xlfn.TEXTBEFORE(Table9[[#This Row],[rxn]],"-"&amp;Table9[[#This Row],[enz]]),"RXN-")</f>
        <v>TTCCOAt_c_rm_REV</v>
      </c>
      <c r="AJ576" s="1" t="str">
        <f>_xlfn.TEXTBEFORE(Table9[[#This Row],[rxn]],"_",-1)</f>
        <v>RXN-TTCCOAt_c_rm</v>
      </c>
    </row>
    <row r="577" spans="1:36" ht="17" hidden="1" x14ac:dyDescent="0.25">
      <c r="A577" t="s">
        <v>9108</v>
      </c>
      <c r="B577" t="str">
        <f>_xlfn.TEXTAFTER(Table5[[#This Row],[r]],"-",-1)</f>
        <v>rt5740'</v>
      </c>
      <c r="C577" t="str">
        <f>_xlfn.TEXTAFTER(_xlfn.TEXTBEFORE(Table5[[#This Row],[r]],"-"&amp;Table5[[#This Row],[enz]]),"'RXN-")</f>
        <v>ALCD25xi_c_FWD</v>
      </c>
      <c r="D577">
        <v>11171.708534568001</v>
      </c>
      <c r="E577">
        <f>_xlfn.XLOOKUP(Table5[[#This Row],[r]],Table3[r],Table3[kapp],"")</f>
        <v>8988.1774343278394</v>
      </c>
      <c r="F577">
        <f>Table5[[#This Row],[kapp]]-Table5[[#This Row],[old]]</f>
        <v>2183.5311002401613</v>
      </c>
      <c r="G577" t="str" cm="1">
        <f t="array" ref="G577">IF(ROWS(_xlfn._xlws.FILTER(Table5[r],Table5[enz]=Table5[[#This Row],[enz]]))&gt;1,"many","1")</f>
        <v>many</v>
      </c>
      <c r="H577" t="str" cm="1">
        <f t="array" ref="H577">IF(ROWS(_xlfn._xlws.FILTER(Table5[r],Table5[rxn-no-enz]=Table5[[#This Row],[rxn-no-enz]]))&gt;1,"many","1")</f>
        <v>many</v>
      </c>
      <c r="I577" t="str">
        <f>_xlfn.XLOOKUP(SUBSTITUTE(Table5[[#This Row],[r]],"'",""),Table6[rxn],Table6[rxn],"no")</f>
        <v>no</v>
      </c>
      <c r="J577" t="str" cm="1">
        <f t="array" ref="J577">_xlfn.XLOOKUP(Table5[[#This Row],[r]],"'"&amp;Table6[rxn]&amp;"'",Table6[expected kapp],"")</f>
        <v/>
      </c>
      <c r="L577" t="s">
        <v>9104</v>
      </c>
      <c r="M577">
        <v>8988.1774343278394</v>
      </c>
      <c r="AA577" s="7" t="s">
        <v>11405</v>
      </c>
      <c r="AB577" s="7" t="str">
        <f>_xlfn.TEXTBEFORE(Table8[[#This Row],[raw]]," ")</f>
        <v>ENZLOAD-PDMEMT_rm_FWD-rt4380</v>
      </c>
      <c r="AC577" s="7">
        <f>_xlfn.NUMBERVALUE(_xlfn.TEXTAFTER(Table8[[#This Row],[raw]]," "))</f>
        <v>1.06268360962646E-7</v>
      </c>
      <c r="AE577" s="1" t="s">
        <v>8121</v>
      </c>
      <c r="AF577" s="1" t="s">
        <v>2778</v>
      </c>
      <c r="AG577" s="9">
        <v>7.5256923245589297E-3</v>
      </c>
      <c r="AH577" s="1" t="str">
        <f>_xlfn.TEXTAFTER(Table9[[#This Row],[rxn]],"-",-1)</f>
        <v>rt7471</v>
      </c>
      <c r="AI577" s="1" t="str">
        <f>_xlfn.TEXTAFTER(_xlfn.TEXTBEFORE(Table9[[#This Row],[rxn]],"-"&amp;Table9[[#This Row],[enz]]),"RXN-")</f>
        <v>TYRTA_c_FWD</v>
      </c>
      <c r="AJ577" s="1" t="str">
        <f>_xlfn.TEXTBEFORE(Table9[[#This Row],[rxn]],"_",-1)</f>
        <v>RXN-TYRTA_c</v>
      </c>
    </row>
    <row r="578" spans="1:36" ht="17" hidden="1" x14ac:dyDescent="0.25">
      <c r="A578" t="s">
        <v>9109</v>
      </c>
      <c r="B578" t="str">
        <f>_xlfn.TEXTAFTER(Table5[[#This Row],[r]],"-",-1)</f>
        <v>rt7110'</v>
      </c>
      <c r="C578" t="str">
        <f>_xlfn.TEXTAFTER(_xlfn.TEXTBEFORE(Table5[[#This Row],[r]],"-"&amp;Table5[[#This Row],[enz]]),"'RXN-")</f>
        <v>ALCD25xi_c_FWD</v>
      </c>
      <c r="D578">
        <v>11171.708534568001</v>
      </c>
      <c r="E578">
        <f>_xlfn.XLOOKUP(Table5[[#This Row],[r]],Table3[r],Table3[kapp],"")</f>
        <v>8988.1774343278394</v>
      </c>
      <c r="F578">
        <f>Table5[[#This Row],[kapp]]-Table5[[#This Row],[old]]</f>
        <v>2183.5311002401613</v>
      </c>
      <c r="G578" t="str" cm="1">
        <f t="array" ref="G578">IF(ROWS(_xlfn._xlws.FILTER(Table5[r],Table5[enz]=Table5[[#This Row],[enz]]))&gt;1,"many","1")</f>
        <v>many</v>
      </c>
      <c r="H578" t="str" cm="1">
        <f t="array" ref="H578">IF(ROWS(_xlfn._xlws.FILTER(Table5[r],Table5[rxn-no-enz]=Table5[[#This Row],[rxn-no-enz]]))&gt;1,"many","1")</f>
        <v>many</v>
      </c>
      <c r="I578" t="str">
        <f>_xlfn.XLOOKUP(SUBSTITUTE(Table5[[#This Row],[r]],"'",""),Table6[rxn],Table6[rxn],"no")</f>
        <v>no</v>
      </c>
      <c r="J578" t="str" cm="1">
        <f t="array" ref="J578">_xlfn.XLOOKUP(Table5[[#This Row],[r]],"'"&amp;Table6[rxn]&amp;"'",Table6[expected kapp],"")</f>
        <v/>
      </c>
      <c r="L578" t="s">
        <v>9105</v>
      </c>
      <c r="M578">
        <v>8988.1774343278394</v>
      </c>
      <c r="AA578" s="7" t="s">
        <v>11406</v>
      </c>
      <c r="AB578" s="7" t="str">
        <f>_xlfn.TEXTBEFORE(Table8[[#This Row],[raw]]," ")</f>
        <v>ENZLOAD-PEMT_rm_FWD-rt2279</v>
      </c>
      <c r="AC578" s="7">
        <f>_xlfn.NUMBERVALUE(_xlfn.TEXTAFTER(Table8[[#This Row],[raw]]," "))</f>
        <v>5.0151193139383403E-8</v>
      </c>
      <c r="AE578" s="1" t="s">
        <v>3349</v>
      </c>
      <c r="AF578" s="1" t="s">
        <v>2778</v>
      </c>
      <c r="AG578" s="1">
        <v>7.5256923245589297E-3</v>
      </c>
      <c r="AH578" s="1" t="str">
        <f>_xlfn.TEXTAFTER(Table9[[#This Row],[rxn]],"-",-1)</f>
        <v>rt8273</v>
      </c>
      <c r="AI578" s="1" t="str">
        <f>_xlfn.TEXTAFTER(_xlfn.TEXTBEFORE(Table9[[#This Row],[rxn]],"-"&amp;Table9[[#This Row],[enz]]),"RXN-")</f>
        <v>TYRTRS_c_FWD</v>
      </c>
      <c r="AJ578" s="1" t="str">
        <f>_xlfn.TEXTBEFORE(Table9[[#This Row],[rxn]],"_",-1)</f>
        <v>RXN-TYRTRS_c</v>
      </c>
    </row>
    <row r="579" spans="1:36" ht="17" hidden="1" x14ac:dyDescent="0.25">
      <c r="A579" t="s">
        <v>9110</v>
      </c>
      <c r="B579" t="str">
        <f>_xlfn.TEXTAFTER(Table5[[#This Row],[r]],"-",-1)</f>
        <v>rt8149'</v>
      </c>
      <c r="C579" t="str">
        <f>_xlfn.TEXTAFTER(_xlfn.TEXTBEFORE(Table5[[#This Row],[r]],"-"&amp;Table5[[#This Row],[enz]]),"'RXN-")</f>
        <v>ALCD25xi_c_FWD</v>
      </c>
      <c r="D579">
        <v>11171.708534568001</v>
      </c>
      <c r="E579">
        <f>_xlfn.XLOOKUP(Table5[[#This Row],[r]],Table3[r],Table3[kapp],"")</f>
        <v>8988.1774343278394</v>
      </c>
      <c r="F579">
        <f>Table5[[#This Row],[kapp]]-Table5[[#This Row],[old]]</f>
        <v>2183.5311002401613</v>
      </c>
      <c r="G579" t="str" cm="1">
        <f t="array" ref="G579">IF(ROWS(_xlfn._xlws.FILTER(Table5[r],Table5[enz]=Table5[[#This Row],[enz]]))&gt;1,"many","1")</f>
        <v>many</v>
      </c>
      <c r="H579" t="str" cm="1">
        <f t="array" ref="H579">IF(ROWS(_xlfn._xlws.FILTER(Table5[r],Table5[rxn-no-enz]=Table5[[#This Row],[rxn-no-enz]]))&gt;1,"many","1")</f>
        <v>many</v>
      </c>
      <c r="I579" t="str">
        <f>_xlfn.XLOOKUP(SUBSTITUTE(Table5[[#This Row],[r]],"'",""),Table6[rxn],Table6[rxn],"no")</f>
        <v>no</v>
      </c>
      <c r="J579" t="str" cm="1">
        <f t="array" ref="J579">_xlfn.XLOOKUP(Table5[[#This Row],[r]],"'"&amp;Table6[rxn]&amp;"'",Table6[expected kapp],"")</f>
        <v/>
      </c>
      <c r="L579" t="s">
        <v>9106</v>
      </c>
      <c r="M579">
        <v>8988.1774343278394</v>
      </c>
      <c r="AA579" s="7" t="s">
        <v>11407</v>
      </c>
      <c r="AB579" s="7" t="str">
        <f>_xlfn.TEXTBEFORE(Table8[[#This Row],[raw]]," ")</f>
        <v>ENZLOAD-PFK_c_FWD-rt0495</v>
      </c>
      <c r="AC579" s="7">
        <f>_xlfn.NUMBERVALUE(_xlfn.TEXTAFTER(Table8[[#This Row],[raw]]," "))</f>
        <v>2.8330583826554999E-4</v>
      </c>
      <c r="AE579" s="1" t="s">
        <v>3350</v>
      </c>
      <c r="AF579" s="1" t="s">
        <v>2778</v>
      </c>
      <c r="AG579" s="1">
        <v>7.9638176836170603E-3</v>
      </c>
      <c r="AH579" s="1" t="str">
        <f>_xlfn.TEXTAFTER(Table9[[#This Row],[rxn]],"-",-1)</f>
        <v>rt0711</v>
      </c>
      <c r="AI579" s="1" t="str">
        <f>_xlfn.TEXTAFTER(_xlfn.TEXTBEFORE(Table9[[#This Row],[rxn]],"-"&amp;Table9[[#This Row],[enz]]),"RXN-")</f>
        <v>UAGDP_c_FWD</v>
      </c>
      <c r="AJ579" s="1" t="str">
        <f>_xlfn.TEXTBEFORE(Table9[[#This Row],[rxn]],"_",-1)</f>
        <v>RXN-UAGDP_c</v>
      </c>
    </row>
    <row r="580" spans="1:36" ht="17" hidden="1" x14ac:dyDescent="0.25">
      <c r="A580" t="s">
        <v>9111</v>
      </c>
      <c r="B580" t="str">
        <f>_xlfn.TEXTAFTER(Table5[[#This Row],[r]],"-",-1)</f>
        <v>rt0733_m'</v>
      </c>
      <c r="C580" t="str">
        <f>_xlfn.TEXTAFTER(_xlfn.TEXTBEFORE(Table5[[#This Row],[r]],"-"&amp;Table5[[#This Row],[enz]]),"'RXN-")</f>
        <v>ALCD25xi_m_FWD</v>
      </c>
      <c r="D580">
        <v>11171.708534568001</v>
      </c>
      <c r="E580">
        <f>_xlfn.XLOOKUP(Table5[[#This Row],[r]],Table3[r],Table3[kapp],"")</f>
        <v>8988.1774343278394</v>
      </c>
      <c r="F580">
        <f>Table5[[#This Row],[kapp]]-Table5[[#This Row],[old]]</f>
        <v>2183.5311002401613</v>
      </c>
      <c r="G580" t="str" cm="1">
        <f t="array" ref="G580">IF(ROWS(_xlfn._xlws.FILTER(Table5[r],Table5[enz]=Table5[[#This Row],[enz]]))&gt;1,"many","1")</f>
        <v>many</v>
      </c>
      <c r="H580" t="str" cm="1">
        <f t="array" ref="H580">IF(ROWS(_xlfn._xlws.FILTER(Table5[r],Table5[rxn-no-enz]=Table5[[#This Row],[rxn-no-enz]]))&gt;1,"many","1")</f>
        <v>many</v>
      </c>
      <c r="I580" t="str">
        <f>_xlfn.XLOOKUP(SUBSTITUTE(Table5[[#This Row],[r]],"'",""),Table6[rxn],Table6[rxn],"no")</f>
        <v>no</v>
      </c>
      <c r="J580" t="str" cm="1">
        <f t="array" ref="J580">_xlfn.XLOOKUP(Table5[[#This Row],[r]],"'"&amp;Table6[rxn]&amp;"'",Table6[expected kapp],"")</f>
        <v/>
      </c>
      <c r="L580" t="s">
        <v>9107</v>
      </c>
      <c r="M580">
        <v>8988.1774343278394</v>
      </c>
      <c r="AA580" s="7" t="s">
        <v>11408</v>
      </c>
      <c r="AB580" s="7" t="str">
        <f>_xlfn.TEXTBEFORE(Table8[[#This Row],[raw]]," ")</f>
        <v>ENZLOAD-PGCD_c_FWD-rt0717</v>
      </c>
      <c r="AC580" s="7">
        <f>_xlfn.NUMBERVALUE(_xlfn.TEXTAFTER(Table8[[#This Row],[raw]]," "))</f>
        <v>3.79918516105145E-7</v>
      </c>
      <c r="AE580" s="1" t="s">
        <v>3352</v>
      </c>
      <c r="AF580" s="1" t="s">
        <v>2778</v>
      </c>
      <c r="AG580" s="1">
        <v>1.5688157213053999E-2</v>
      </c>
      <c r="AH580" s="1" t="str">
        <f>_xlfn.TEXTAFTER(Table9[[#This Row],[rxn]],"-",-1)</f>
        <v>rt4822_c</v>
      </c>
      <c r="AI580" s="1" t="str">
        <f>_xlfn.TEXTAFTER(_xlfn.TEXTBEFORE(Table9[[#This Row],[rxn]],"-"&amp;Table9[[#This Row],[enz]]),"RXN-")</f>
        <v>UMPK_c_FWD</v>
      </c>
      <c r="AJ580" s="1" t="str">
        <f>_xlfn.TEXTBEFORE(Table9[[#This Row],[rxn]],"_",-1)</f>
        <v>RXN-UMPK_c_FWD-rt4822</v>
      </c>
    </row>
    <row r="581" spans="1:36" ht="17" hidden="1" x14ac:dyDescent="0.25">
      <c r="A581" t="s">
        <v>9112</v>
      </c>
      <c r="B581" t="str">
        <f>_xlfn.TEXTAFTER(Table5[[#This Row],[r]],"-",-1)</f>
        <v>rt3939_m'</v>
      </c>
      <c r="C581" t="str">
        <f>_xlfn.TEXTAFTER(_xlfn.TEXTBEFORE(Table5[[#This Row],[r]],"-"&amp;Table5[[#This Row],[enz]]),"'RXN-")</f>
        <v>ALCD25xi_m_FWD</v>
      </c>
      <c r="D581">
        <v>11171.708534568001</v>
      </c>
      <c r="E581">
        <f>_xlfn.XLOOKUP(Table5[[#This Row],[r]],Table3[r],Table3[kapp],"")</f>
        <v>8988.1774343278394</v>
      </c>
      <c r="F581">
        <f>Table5[[#This Row],[kapp]]-Table5[[#This Row],[old]]</f>
        <v>2183.5311002401613</v>
      </c>
      <c r="G581" t="str" cm="1">
        <f t="array" ref="G581">IF(ROWS(_xlfn._xlws.FILTER(Table5[r],Table5[enz]=Table5[[#This Row],[enz]]))&gt;1,"many","1")</f>
        <v>many</v>
      </c>
      <c r="H581" t="str" cm="1">
        <f t="array" ref="H581">IF(ROWS(_xlfn._xlws.FILTER(Table5[r],Table5[rxn-no-enz]=Table5[[#This Row],[rxn-no-enz]]))&gt;1,"many","1")</f>
        <v>many</v>
      </c>
      <c r="I581" t="str">
        <f>_xlfn.XLOOKUP(SUBSTITUTE(Table5[[#This Row],[r]],"'",""),Table6[rxn],Table6[rxn],"no")</f>
        <v>no</v>
      </c>
      <c r="J581" t="str" cm="1">
        <f t="array" ref="J581">_xlfn.XLOOKUP(Table5[[#This Row],[r]],"'"&amp;Table6[rxn]&amp;"'",Table6[expected kapp],"")</f>
        <v/>
      </c>
      <c r="L581" t="s">
        <v>9108</v>
      </c>
      <c r="M581">
        <v>8988.1774343278394</v>
      </c>
      <c r="AA581" s="7" t="s">
        <v>11409</v>
      </c>
      <c r="AB581" s="7" t="str">
        <f>_xlfn.TEXTBEFORE(Table8[[#This Row],[raw]]," ")</f>
        <v>ENZLOAD-PGI_c_FWD-rt1221</v>
      </c>
      <c r="AC581" s="7">
        <f>_xlfn.NUMBERVALUE(_xlfn.TEXTAFTER(Table8[[#This Row],[raw]]," "))</f>
        <v>2.02863848812591E-6</v>
      </c>
      <c r="AE581" s="1" t="s">
        <v>3353</v>
      </c>
      <c r="AF581" s="1" t="s">
        <v>2778</v>
      </c>
      <c r="AG581" s="1">
        <v>1.9142096570862901E-4</v>
      </c>
      <c r="AH581" s="1" t="str">
        <f>_xlfn.TEXTAFTER(Table9[[#This Row],[rxn]],"-",-1)</f>
        <v>UNKNOWN</v>
      </c>
      <c r="AI581" s="1" t="str">
        <f>_xlfn.TEXTAFTER(_xlfn.TEXTBEFORE(Table9[[#This Row],[rxn]],"-"&amp;Table9[[#This Row],[enz]]),"RXN-")</f>
        <v>uniDOLDP_l_FWD</v>
      </c>
      <c r="AJ581" s="1" t="str">
        <f>_xlfn.TEXTBEFORE(Table9[[#This Row],[rxn]],"_",-1)</f>
        <v>RXN-uniDOLDP_l</v>
      </c>
    </row>
    <row r="582" spans="1:36" ht="17" hidden="1" x14ac:dyDescent="0.25">
      <c r="A582" t="s">
        <v>9113</v>
      </c>
      <c r="B582" t="str">
        <f>_xlfn.TEXTAFTER(Table5[[#This Row],[r]],"-",-1)</f>
        <v>rt1661'</v>
      </c>
      <c r="C582" t="str">
        <f>_xlfn.TEXTAFTER(_xlfn.TEXTBEFORE(Table5[[#This Row],[r]],"-"&amp;Table5[[#This Row],[enz]]),"'RXN-")</f>
        <v>ALCD25yi_c_FWD</v>
      </c>
      <c r="D582">
        <v>11171.708534568001</v>
      </c>
      <c r="E582">
        <f>_xlfn.XLOOKUP(Table5[[#This Row],[r]],Table3[r],Table3[kapp],"")</f>
        <v>8988.1774343278394</v>
      </c>
      <c r="F582">
        <f>Table5[[#This Row],[kapp]]-Table5[[#This Row],[old]]</f>
        <v>2183.5311002401613</v>
      </c>
      <c r="G582" t="str" cm="1">
        <f t="array" ref="G582">IF(ROWS(_xlfn._xlws.FILTER(Table5[r],Table5[enz]=Table5[[#This Row],[enz]]))&gt;1,"many","1")</f>
        <v>many</v>
      </c>
      <c r="H582" t="str" cm="1">
        <f t="array" ref="H582">IF(ROWS(_xlfn._xlws.FILTER(Table5[r],Table5[rxn-no-enz]=Table5[[#This Row],[rxn-no-enz]]))&gt;1,"many","1")</f>
        <v>many</v>
      </c>
      <c r="I582" t="str">
        <f>_xlfn.XLOOKUP(SUBSTITUTE(Table5[[#This Row],[r]],"'",""),Table6[rxn],Table6[rxn],"no")</f>
        <v>no</v>
      </c>
      <c r="J582" t="str" cm="1">
        <f t="array" ref="J582">_xlfn.XLOOKUP(Table5[[#This Row],[r]],"'"&amp;Table6[rxn]&amp;"'",Table6[expected kapp],"")</f>
        <v/>
      </c>
      <c r="L582" t="s">
        <v>9109</v>
      </c>
      <c r="M582">
        <v>8988.1774343278394</v>
      </c>
      <c r="AA582" s="7" t="s">
        <v>11410</v>
      </c>
      <c r="AB582" s="7" t="str">
        <f>_xlfn.TEXTBEFORE(Table8[[#This Row],[raw]]," ")</f>
        <v>ENZLOAD-PGK_c_FWD-rt7353</v>
      </c>
      <c r="AC582" s="7">
        <f>_xlfn.NUMBERVALUE(_xlfn.TEXTAFTER(Table8[[#This Row],[raw]]," "))</f>
        <v>2.03226850843058E-6</v>
      </c>
      <c r="AE582" s="1" t="s">
        <v>8142</v>
      </c>
      <c r="AF582" s="1" t="s">
        <v>2778</v>
      </c>
      <c r="AG582" s="9">
        <v>1.1112543481148001E-5</v>
      </c>
      <c r="AH582" s="1" t="str">
        <f>_xlfn.TEXTAFTER(Table9[[#This Row],[rxn]],"-",-1)</f>
        <v>rt6242_c</v>
      </c>
      <c r="AI582" s="1" t="str">
        <f>_xlfn.TEXTAFTER(_xlfn.TEXTBEFORE(Table9[[#This Row],[rxn]],"-"&amp;Table9[[#This Row],[enz]]),"RXN-")</f>
        <v>UNK3_c_FWD</v>
      </c>
      <c r="AJ582" s="1" t="str">
        <f>_xlfn.TEXTBEFORE(Table9[[#This Row],[rxn]],"_",-1)</f>
        <v>RXN-UNK3_c_FWD-rt6242</v>
      </c>
    </row>
    <row r="583" spans="1:36" ht="17" hidden="1" x14ac:dyDescent="0.25">
      <c r="A583" t="s">
        <v>9114</v>
      </c>
      <c r="B583" t="str">
        <f>_xlfn.TEXTAFTER(Table5[[#This Row],[r]],"-",-1)</f>
        <v>rt4416'</v>
      </c>
      <c r="C583" t="str">
        <f>_xlfn.TEXTAFTER(_xlfn.TEXTBEFORE(Table5[[#This Row],[r]],"-"&amp;Table5[[#This Row],[enz]]),"'RXN-")</f>
        <v>ALCD25yi_c_FWD</v>
      </c>
      <c r="D583">
        <v>11171.708534568001</v>
      </c>
      <c r="E583">
        <f>_xlfn.XLOOKUP(Table5[[#This Row],[r]],Table3[r],Table3[kapp],"")</f>
        <v>8988.1774343278394</v>
      </c>
      <c r="F583">
        <f>Table5[[#This Row],[kapp]]-Table5[[#This Row],[old]]</f>
        <v>2183.5311002401613</v>
      </c>
      <c r="G583" t="str" cm="1">
        <f t="array" ref="G583">IF(ROWS(_xlfn._xlws.FILTER(Table5[r],Table5[enz]=Table5[[#This Row],[enz]]))&gt;1,"many","1")</f>
        <v>many</v>
      </c>
      <c r="H583" t="str" cm="1">
        <f t="array" ref="H583">IF(ROWS(_xlfn._xlws.FILTER(Table5[r],Table5[rxn-no-enz]=Table5[[#This Row],[rxn-no-enz]]))&gt;1,"many","1")</f>
        <v>many</v>
      </c>
      <c r="I583" t="str">
        <f>_xlfn.XLOOKUP(SUBSTITUTE(Table5[[#This Row],[r]],"'",""),Table6[rxn],Table6[rxn],"no")</f>
        <v>no</v>
      </c>
      <c r="J583" t="str" cm="1">
        <f t="array" ref="J583">_xlfn.XLOOKUP(Table5[[#This Row],[r]],"'"&amp;Table6[rxn]&amp;"'",Table6[expected kapp],"")</f>
        <v/>
      </c>
      <c r="L583" t="s">
        <v>9110</v>
      </c>
      <c r="M583">
        <v>8988.1774343278394</v>
      </c>
      <c r="AA583" s="7" t="s">
        <v>11411</v>
      </c>
      <c r="AB583" s="7" t="str">
        <f>_xlfn.TEXTBEFORE(Table8[[#This Row],[raw]]," ")</f>
        <v>ENZLOAD-PGM_c_FWD-rt7057</v>
      </c>
      <c r="AC583" s="7">
        <f>_xlfn.NUMBERVALUE(_xlfn.TEXTAFTER(Table8[[#This Row],[raw]]," "))</f>
        <v>3.9400343896479801E-8</v>
      </c>
      <c r="AE583" s="1" t="s">
        <v>3354</v>
      </c>
      <c r="AF583" s="1" t="s">
        <v>2778</v>
      </c>
      <c r="AG583" s="9">
        <v>5.0487795100000003E-10</v>
      </c>
      <c r="AH583" s="1" t="str">
        <f>_xlfn.TEXTAFTER(Table9[[#This Row],[rxn]],"-",-1)</f>
        <v>rt2682</v>
      </c>
      <c r="AI583" s="1" t="str">
        <f>_xlfn.TEXTAFTER(_xlfn.TEXTBEFORE(Table9[[#This Row],[rxn]],"-"&amp;Table9[[#This Row],[enz]]),"RXN-")</f>
        <v>UPP3MT_2_c_FWD</v>
      </c>
      <c r="AJ583" s="1" t="str">
        <f>_xlfn.TEXTBEFORE(Table9[[#This Row],[rxn]],"_",-1)</f>
        <v>RXN-UPP3MT_2_c</v>
      </c>
    </row>
    <row r="584" spans="1:36" ht="17" hidden="1" x14ac:dyDescent="0.25">
      <c r="A584" t="s">
        <v>9115</v>
      </c>
      <c r="B584" t="str">
        <f>_xlfn.TEXTAFTER(Table5[[#This Row],[r]],"-",-1)</f>
        <v>rt5186'</v>
      </c>
      <c r="C584" t="str">
        <f>_xlfn.TEXTAFTER(_xlfn.TEXTBEFORE(Table5[[#This Row],[r]],"-"&amp;Table5[[#This Row],[enz]]),"'RXN-")</f>
        <v>ALCD25yi_c_FWD</v>
      </c>
      <c r="D584">
        <v>11171.708534568001</v>
      </c>
      <c r="E584">
        <f>_xlfn.XLOOKUP(Table5[[#This Row],[r]],Table3[r],Table3[kapp],"")</f>
        <v>8988.1774343278394</v>
      </c>
      <c r="F584">
        <f>Table5[[#This Row],[kapp]]-Table5[[#This Row],[old]]</f>
        <v>2183.5311002401613</v>
      </c>
      <c r="G584" t="str" cm="1">
        <f t="array" ref="G584">IF(ROWS(_xlfn._xlws.FILTER(Table5[r],Table5[enz]=Table5[[#This Row],[enz]]))&gt;1,"many","1")</f>
        <v>many</v>
      </c>
      <c r="H584" t="str" cm="1">
        <f t="array" ref="H584">IF(ROWS(_xlfn._xlws.FILTER(Table5[r],Table5[rxn-no-enz]=Table5[[#This Row],[rxn-no-enz]]))&gt;1,"many","1")</f>
        <v>many</v>
      </c>
      <c r="I584" t="str">
        <f>_xlfn.XLOOKUP(SUBSTITUTE(Table5[[#This Row],[r]],"'",""),Table6[rxn],Table6[rxn],"no")</f>
        <v>no</v>
      </c>
      <c r="J584" t="str" cm="1">
        <f t="array" ref="J584">_xlfn.XLOOKUP(Table5[[#This Row],[r]],"'"&amp;Table6[rxn]&amp;"'",Table6[expected kapp],"")</f>
        <v/>
      </c>
      <c r="L584" t="s">
        <v>9111</v>
      </c>
      <c r="M584">
        <v>8988.1774343278394</v>
      </c>
      <c r="AA584" s="7" t="s">
        <v>11412</v>
      </c>
      <c r="AB584" s="7" t="str">
        <f>_xlfn.TEXTBEFORE(Table8[[#This Row],[raw]]," ")</f>
        <v>ENZLOAD-PGMT_c_FWD-rt1591</v>
      </c>
      <c r="AC584" s="7">
        <f>_xlfn.NUMBERVALUE(_xlfn.TEXTAFTER(Table8[[#This Row],[raw]]," "))</f>
        <v>2.1232977244107401E-6</v>
      </c>
      <c r="AE584" s="1" t="s">
        <v>3355</v>
      </c>
      <c r="AF584" s="1" t="s">
        <v>2778</v>
      </c>
      <c r="AG584" s="9">
        <v>1.1113102489918901E-5</v>
      </c>
      <c r="AH584" s="1" t="str">
        <f>_xlfn.TEXTAFTER(Table9[[#This Row],[rxn]],"-",-1)</f>
        <v>rt2147</v>
      </c>
      <c r="AI584" s="1" t="str">
        <f>_xlfn.TEXTAFTER(_xlfn.TEXTBEFORE(Table9[[#This Row],[rxn]],"-"&amp;Table9[[#This Row],[enz]]),"RXN-")</f>
        <v>UPP3S_c_FWD</v>
      </c>
      <c r="AJ584" s="1" t="str">
        <f>_xlfn.TEXTBEFORE(Table9[[#This Row],[rxn]],"_",-1)</f>
        <v>RXN-UPP3S_c</v>
      </c>
    </row>
    <row r="585" spans="1:36" ht="17" hidden="1" x14ac:dyDescent="0.25">
      <c r="A585" t="s">
        <v>9116</v>
      </c>
      <c r="B585" t="str">
        <f>_xlfn.TEXTAFTER(Table5[[#This Row],[r]],"-",-1)</f>
        <v>rt5194'</v>
      </c>
      <c r="C585" t="str">
        <f>_xlfn.TEXTAFTER(_xlfn.TEXTBEFORE(Table5[[#This Row],[r]],"-"&amp;Table5[[#This Row],[enz]]),"'RXN-")</f>
        <v>ALCD25yi_c_FWD</v>
      </c>
      <c r="D585">
        <v>11171.708534568001</v>
      </c>
      <c r="E585">
        <f>_xlfn.XLOOKUP(Table5[[#This Row],[r]],Table3[r],Table3[kapp],"")</f>
        <v>8988.1774343278394</v>
      </c>
      <c r="F585">
        <f>Table5[[#This Row],[kapp]]-Table5[[#This Row],[old]]</f>
        <v>2183.5311002401613</v>
      </c>
      <c r="G585" t="str" cm="1">
        <f t="array" ref="G585">IF(ROWS(_xlfn._xlws.FILTER(Table5[r],Table5[enz]=Table5[[#This Row],[enz]]))&gt;1,"many","1")</f>
        <v>many</v>
      </c>
      <c r="H585" t="str" cm="1">
        <f t="array" ref="H585">IF(ROWS(_xlfn._xlws.FILTER(Table5[r],Table5[rxn-no-enz]=Table5[[#This Row],[rxn-no-enz]]))&gt;1,"many","1")</f>
        <v>many</v>
      </c>
      <c r="I585" t="str">
        <f>_xlfn.XLOOKUP(SUBSTITUTE(Table5[[#This Row],[r]],"'",""),Table6[rxn],Table6[rxn],"no")</f>
        <v>no</v>
      </c>
      <c r="J585" t="str" cm="1">
        <f t="array" ref="J585">_xlfn.XLOOKUP(Table5[[#This Row],[r]],"'"&amp;Table6[rxn]&amp;"'",Table6[expected kapp],"")</f>
        <v/>
      </c>
      <c r="L585" t="s">
        <v>9112</v>
      </c>
      <c r="M585">
        <v>8988.1774343278394</v>
      </c>
      <c r="AA585" s="7" t="s">
        <v>11413</v>
      </c>
      <c r="AB585" s="7" t="str">
        <f>_xlfn.TEXTBEFORE(Table8[[#This Row],[raw]]," ")</f>
        <v>ENZLOAD-PHETA1_c_REV-rt7697</v>
      </c>
      <c r="AC585" s="7">
        <f>_xlfn.NUMBERVALUE(_xlfn.TEXTAFTER(Table8[[#This Row],[raw]]," "))</f>
        <v>1.2780510452710101E-8</v>
      </c>
      <c r="AE585" s="1" t="s">
        <v>3356</v>
      </c>
      <c r="AF585" s="1" t="s">
        <v>2778</v>
      </c>
      <c r="AG585" s="9">
        <v>1.1112597611966899E-5</v>
      </c>
      <c r="AH585" s="1" t="str">
        <f>_xlfn.TEXTAFTER(Table9[[#This Row],[rxn]],"-",-1)</f>
        <v>rt5811</v>
      </c>
      <c r="AI585" s="1" t="str">
        <f>_xlfn.TEXTAFTER(_xlfn.TEXTBEFORE(Table9[[#This Row],[rxn]],"-"&amp;Table9[[#This Row],[enz]]),"RXN-")</f>
        <v>UPPDC1_c_FWD</v>
      </c>
      <c r="AJ585" s="1" t="str">
        <f>_xlfn.TEXTBEFORE(Table9[[#This Row],[rxn]],"_",-1)</f>
        <v>RXN-UPPDC1_c</v>
      </c>
    </row>
    <row r="586" spans="1:36" ht="17" hidden="1" x14ac:dyDescent="0.25">
      <c r="A586" t="s">
        <v>9117</v>
      </c>
      <c r="B586" t="str">
        <f>_xlfn.TEXTAFTER(Table5[[#This Row],[r]],"-",-1)</f>
        <v>rt5579'</v>
      </c>
      <c r="C586" t="str">
        <f>_xlfn.TEXTAFTER(_xlfn.TEXTBEFORE(Table5[[#This Row],[r]],"-"&amp;Table5[[#This Row],[enz]]),"'RXN-")</f>
        <v>ALCD25yi_c_FWD</v>
      </c>
      <c r="D586">
        <v>11171.708534568001</v>
      </c>
      <c r="E586">
        <f>_xlfn.XLOOKUP(Table5[[#This Row],[r]],Table3[r],Table3[kapp],"")</f>
        <v>8988.1774343278394</v>
      </c>
      <c r="F586">
        <f>Table5[[#This Row],[kapp]]-Table5[[#This Row],[old]]</f>
        <v>2183.5311002401613</v>
      </c>
      <c r="G586" t="str" cm="1">
        <f t="array" ref="G586">IF(ROWS(_xlfn._xlws.FILTER(Table5[r],Table5[enz]=Table5[[#This Row],[enz]]))&gt;1,"many","1")</f>
        <v>many</v>
      </c>
      <c r="H586" t="str" cm="1">
        <f t="array" ref="H586">IF(ROWS(_xlfn._xlws.FILTER(Table5[r],Table5[rxn-no-enz]=Table5[[#This Row],[rxn-no-enz]]))&gt;1,"many","1")</f>
        <v>many</v>
      </c>
      <c r="I586" t="str">
        <f>_xlfn.XLOOKUP(SUBSTITUTE(Table5[[#This Row],[r]],"'",""),Table6[rxn],Table6[rxn],"no")</f>
        <v>no</v>
      </c>
      <c r="J586" t="str" cm="1">
        <f t="array" ref="J586">_xlfn.XLOOKUP(Table5[[#This Row],[r]],"'"&amp;Table6[rxn]&amp;"'",Table6[expected kapp],"")</f>
        <v/>
      </c>
      <c r="L586" t="s">
        <v>9113</v>
      </c>
      <c r="M586">
        <v>8988.1774343278394</v>
      </c>
      <c r="AA586" s="7" t="s">
        <v>11414</v>
      </c>
      <c r="AB586" s="7" t="str">
        <f>_xlfn.TEXTBEFORE(Table8[[#This Row],[raw]]," ")</f>
        <v>ENZLOAD-PHETRS_c_FWD-FRS12</v>
      </c>
      <c r="AC586" s="7">
        <f>_xlfn.NUMBERVALUE(_xlfn.TEXTAFTER(Table8[[#This Row],[raw]]," "))</f>
        <v>1.7253255497088499E-7</v>
      </c>
      <c r="AE586" s="1" t="s">
        <v>3357</v>
      </c>
      <c r="AF586" s="1" t="s">
        <v>2778</v>
      </c>
      <c r="AG586" s="1">
        <v>5.22513076488633E-2</v>
      </c>
      <c r="AH586" s="1" t="str">
        <f>_xlfn.TEXTAFTER(Table9[[#This Row],[rxn]],"-",-1)</f>
        <v>SPONT</v>
      </c>
      <c r="AI586" s="1" t="str">
        <f>_xlfn.TEXTAFTER(_xlfn.TEXTBEFORE(Table9[[#This Row],[rxn]],"-"&amp;Table9[[#This Row],[enz]]),"RXN-")</f>
        <v>VALt_c_m_REV</v>
      </c>
      <c r="AJ586" s="1" t="str">
        <f>_xlfn.TEXTBEFORE(Table9[[#This Row],[rxn]],"_",-1)</f>
        <v>RXN-VALt_c_m</v>
      </c>
    </row>
    <row r="587" spans="1:36" ht="17" hidden="1" x14ac:dyDescent="0.25">
      <c r="A587" t="s">
        <v>9118</v>
      </c>
      <c r="B587" t="str">
        <f>_xlfn.TEXTAFTER(Table5[[#This Row],[r]],"-",-1)</f>
        <v>rt5740'</v>
      </c>
      <c r="C587" t="str">
        <f>_xlfn.TEXTAFTER(_xlfn.TEXTBEFORE(Table5[[#This Row],[r]],"-"&amp;Table5[[#This Row],[enz]]),"'RXN-")</f>
        <v>ALCD26xi_c_FWD</v>
      </c>
      <c r="D587">
        <v>11171.708534568001</v>
      </c>
      <c r="E587">
        <f>_xlfn.XLOOKUP(Table5[[#This Row],[r]],Table3[r],Table3[kapp],"")</f>
        <v>8988.1774343278394</v>
      </c>
      <c r="F587">
        <f>Table5[[#This Row],[kapp]]-Table5[[#This Row],[old]]</f>
        <v>2183.5311002401613</v>
      </c>
      <c r="G587" t="str" cm="1">
        <f t="array" ref="G587">IF(ROWS(_xlfn._xlws.FILTER(Table5[r],Table5[enz]=Table5[[#This Row],[enz]]))&gt;1,"many","1")</f>
        <v>many</v>
      </c>
      <c r="H587" t="str" cm="1">
        <f t="array" ref="H587">IF(ROWS(_xlfn._xlws.FILTER(Table5[r],Table5[rxn-no-enz]=Table5[[#This Row],[rxn-no-enz]]))&gt;1,"many","1")</f>
        <v>many</v>
      </c>
      <c r="I587" t="str">
        <f>_xlfn.XLOOKUP(SUBSTITUTE(Table5[[#This Row],[r]],"'",""),Table6[rxn],Table6[rxn],"no")</f>
        <v>no</v>
      </c>
      <c r="J587" t="str" cm="1">
        <f t="array" ref="J587">_xlfn.XLOOKUP(Table5[[#This Row],[r]],"'"&amp;Table6[rxn]&amp;"'",Table6[expected kapp],"")</f>
        <v/>
      </c>
      <c r="L587" t="s">
        <v>9114</v>
      </c>
      <c r="M587">
        <v>8988.1774343278394</v>
      </c>
      <c r="AA587" s="7" t="s">
        <v>11415</v>
      </c>
      <c r="AB587" s="7" t="str">
        <f>_xlfn.TEXTBEFORE(Table8[[#This Row],[raw]]," ")</f>
        <v>ENZLOAD-PItps_e_FWD-rt1948</v>
      </c>
      <c r="AC587" s="7">
        <f>_xlfn.NUMBERVALUE(_xlfn.TEXTAFTER(Table8[[#This Row],[raw]]," "))</f>
        <v>1.084412764647E-7</v>
      </c>
      <c r="AE587" s="1" t="s">
        <v>8164</v>
      </c>
      <c r="AF587" s="1" t="s">
        <v>2778</v>
      </c>
      <c r="AG587" s="1">
        <v>3.1519057320933297E-2</v>
      </c>
      <c r="AH587" s="1" t="str">
        <f>_xlfn.TEXTAFTER(Table9[[#This Row],[rxn]],"-",-1)</f>
        <v>rt5646</v>
      </c>
      <c r="AI587" s="1" t="str">
        <f>_xlfn.TEXTAFTER(_xlfn.TEXTBEFORE(Table9[[#This Row],[rxn]],"-"&amp;Table9[[#This Row],[enz]]),"RXN-")</f>
        <v>VALTA_c_FWD</v>
      </c>
      <c r="AJ587" s="1" t="str">
        <f>_xlfn.TEXTBEFORE(Table9[[#This Row],[rxn]],"_",-1)</f>
        <v>RXN-VALTA_c</v>
      </c>
    </row>
    <row r="588" spans="1:36" ht="17" hidden="1" x14ac:dyDescent="0.25">
      <c r="A588" t="s">
        <v>9119</v>
      </c>
      <c r="B588" t="str">
        <f>_xlfn.TEXTAFTER(Table5[[#This Row],[r]],"-",-1)</f>
        <v>rt7110'</v>
      </c>
      <c r="C588" t="str">
        <f>_xlfn.TEXTAFTER(_xlfn.TEXTBEFORE(Table5[[#This Row],[r]],"-"&amp;Table5[[#This Row],[enz]]),"'RXN-")</f>
        <v>ALCD26xi_c_FWD</v>
      </c>
      <c r="D588">
        <v>11171.708534568001</v>
      </c>
      <c r="E588">
        <f>_xlfn.XLOOKUP(Table5[[#This Row],[r]],Table3[r],Table3[kapp],"")</f>
        <v>8988.1774343278394</v>
      </c>
      <c r="F588">
        <f>Table5[[#This Row],[kapp]]-Table5[[#This Row],[old]]</f>
        <v>2183.5311002401613</v>
      </c>
      <c r="G588" t="str" cm="1">
        <f t="array" ref="G588">IF(ROWS(_xlfn._xlws.FILTER(Table5[r],Table5[enz]=Table5[[#This Row],[enz]]))&gt;1,"many","1")</f>
        <v>many</v>
      </c>
      <c r="H588" t="str" cm="1">
        <f t="array" ref="H588">IF(ROWS(_xlfn._xlws.FILTER(Table5[r],Table5[rxn-no-enz]=Table5[[#This Row],[rxn-no-enz]]))&gt;1,"many","1")</f>
        <v>many</v>
      </c>
      <c r="I588" t="str">
        <f>_xlfn.XLOOKUP(SUBSTITUTE(Table5[[#This Row],[r]],"'",""),Table6[rxn],Table6[rxn],"no")</f>
        <v>no</v>
      </c>
      <c r="J588" t="str" cm="1">
        <f t="array" ref="J588">_xlfn.XLOOKUP(Table5[[#This Row],[r]],"'"&amp;Table6[rxn]&amp;"'",Table6[expected kapp],"")</f>
        <v/>
      </c>
      <c r="L588" t="s">
        <v>9115</v>
      </c>
      <c r="M588">
        <v>8988.1774343278394</v>
      </c>
      <c r="AA588" s="7" t="s">
        <v>11416</v>
      </c>
      <c r="AB588" s="7" t="str">
        <f>_xlfn.TEXTBEFORE(Table8[[#This Row],[raw]]," ")</f>
        <v>ENZLOAD-PItps_m_FWD-rt0521</v>
      </c>
      <c r="AC588" s="7">
        <f>_xlfn.NUMBERVALUE(_xlfn.TEXTAFTER(Table8[[#This Row],[raw]]," "))</f>
        <v>3.5611724029646502E-6</v>
      </c>
      <c r="AE588" s="1" t="s">
        <v>3359</v>
      </c>
      <c r="AF588" s="1" t="s">
        <v>2778</v>
      </c>
      <c r="AG588" s="1">
        <v>5.22513076488633E-2</v>
      </c>
      <c r="AH588" s="1" t="str">
        <f>_xlfn.TEXTAFTER(Table9[[#This Row],[rxn]],"-",-1)</f>
        <v>rt6242_m</v>
      </c>
      <c r="AI588" s="1" t="str">
        <f>_xlfn.TEXTAFTER(_xlfn.TEXTBEFORE(Table9[[#This Row],[rxn]],"-"&amp;Table9[[#This Row],[enz]]),"RXN-")</f>
        <v>VALTA_m_REV</v>
      </c>
      <c r="AJ588" s="1" t="str">
        <f>_xlfn.TEXTBEFORE(Table9[[#This Row],[rxn]],"_",-1)</f>
        <v>RXN-VALTA_m_REV-rt6242</v>
      </c>
    </row>
    <row r="589" spans="1:36" ht="17" hidden="1" x14ac:dyDescent="0.25">
      <c r="A589" t="s">
        <v>9120</v>
      </c>
      <c r="B589" t="str">
        <f>_xlfn.TEXTAFTER(Table5[[#This Row],[r]],"-",-1)</f>
        <v>rt8149'</v>
      </c>
      <c r="C589" t="str">
        <f>_xlfn.TEXTAFTER(_xlfn.TEXTBEFORE(Table5[[#This Row],[r]],"-"&amp;Table5[[#This Row],[enz]]),"'RXN-")</f>
        <v>ALCD26xi_c_FWD</v>
      </c>
      <c r="D589">
        <v>11171.708534568001</v>
      </c>
      <c r="E589">
        <f>_xlfn.XLOOKUP(Table5[[#This Row],[r]],Table3[r],Table3[kapp],"")</f>
        <v>8988.1774343278394</v>
      </c>
      <c r="F589">
        <f>Table5[[#This Row],[kapp]]-Table5[[#This Row],[old]]</f>
        <v>2183.5311002401613</v>
      </c>
      <c r="G589" t="str" cm="1">
        <f t="array" ref="G589">IF(ROWS(_xlfn._xlws.FILTER(Table5[r],Table5[enz]=Table5[[#This Row],[enz]]))&gt;1,"many","1")</f>
        <v>many</v>
      </c>
      <c r="H589" t="str" cm="1">
        <f t="array" ref="H589">IF(ROWS(_xlfn._xlws.FILTER(Table5[r],Table5[rxn-no-enz]=Table5[[#This Row],[rxn-no-enz]]))&gt;1,"many","1")</f>
        <v>many</v>
      </c>
      <c r="I589" t="str">
        <f>_xlfn.XLOOKUP(SUBSTITUTE(Table5[[#This Row],[r]],"'",""),Table6[rxn],Table6[rxn],"no")</f>
        <v>no</v>
      </c>
      <c r="J589" t="str" cm="1">
        <f t="array" ref="J589">_xlfn.XLOOKUP(Table5[[#This Row],[r]],"'"&amp;Table6[rxn]&amp;"'",Table6[expected kapp],"")</f>
        <v/>
      </c>
      <c r="L589" t="s">
        <v>9116</v>
      </c>
      <c r="M589">
        <v>8988.1774343278394</v>
      </c>
      <c r="AA589" s="7" t="s">
        <v>11417</v>
      </c>
      <c r="AB589" s="7" t="str">
        <f>_xlfn.TEXTBEFORE(Table8[[#This Row],[raw]]," ")</f>
        <v>ENZLOAD-PMANM_c_REV-rt0873</v>
      </c>
      <c r="AC589" s="7">
        <f>_xlfn.NUMBERVALUE(_xlfn.TEXTAFTER(Table8[[#This Row],[raw]]," "))</f>
        <v>6.1176088129031301E-7</v>
      </c>
      <c r="AE589" s="1" t="s">
        <v>3360</v>
      </c>
      <c r="AF589" s="1" t="s">
        <v>2778</v>
      </c>
      <c r="AG589" s="9">
        <v>2.0732250327929899E-2</v>
      </c>
      <c r="AH589" s="1" t="str">
        <f>_xlfn.TEXTAFTER(Table9[[#This Row],[rxn]],"-",-1)</f>
        <v>rt8160_c</v>
      </c>
      <c r="AI589" s="1" t="str">
        <f>_xlfn.TEXTAFTER(_xlfn.TEXTBEFORE(Table9[[#This Row],[rxn]],"-"&amp;Table9[[#This Row],[enz]]),"RXN-")</f>
        <v>VALTRS_c_FWD</v>
      </c>
      <c r="AJ589" s="1" t="str">
        <f>_xlfn.TEXTBEFORE(Table9[[#This Row],[rxn]],"_",-1)</f>
        <v>RXN-VALTRS_c_FWD-rt8160</v>
      </c>
    </row>
    <row r="590" spans="1:36" ht="17" hidden="1" x14ac:dyDescent="0.25">
      <c r="A590" t="s">
        <v>9121</v>
      </c>
      <c r="B590" t="str">
        <f>_xlfn.TEXTAFTER(Table5[[#This Row],[r]],"-",-1)</f>
        <v>rt0733_m'</v>
      </c>
      <c r="C590" t="str">
        <f>_xlfn.TEXTAFTER(_xlfn.TEXTBEFORE(Table5[[#This Row],[r]],"-"&amp;Table5[[#This Row],[enz]]),"'RXN-")</f>
        <v>ALCD26xi_m_FWD</v>
      </c>
      <c r="D590">
        <v>11171.708534568001</v>
      </c>
      <c r="E590">
        <f>_xlfn.XLOOKUP(Table5[[#This Row],[r]],Table3[r],Table3[kapp],"")</f>
        <v>8988.1774343278394</v>
      </c>
      <c r="F590">
        <f>Table5[[#This Row],[kapp]]-Table5[[#This Row],[old]]</f>
        <v>2183.5311002401613</v>
      </c>
      <c r="G590" t="str" cm="1">
        <f t="array" ref="G590">IF(ROWS(_xlfn._xlws.FILTER(Table5[r],Table5[enz]=Table5[[#This Row],[enz]]))&gt;1,"many","1")</f>
        <v>many</v>
      </c>
      <c r="H590" t="str" cm="1">
        <f t="array" ref="H590">IF(ROWS(_xlfn._xlws.FILTER(Table5[r],Table5[rxn-no-enz]=Table5[[#This Row],[rxn-no-enz]]))&gt;1,"many","1")</f>
        <v>many</v>
      </c>
      <c r="I590" t="str">
        <f>_xlfn.XLOOKUP(SUBSTITUTE(Table5[[#This Row],[r]],"'",""),Table6[rxn],Table6[rxn],"no")</f>
        <v>no</v>
      </c>
      <c r="J590" t="str" cm="1">
        <f t="array" ref="J590">_xlfn.XLOOKUP(Table5[[#This Row],[r]],"'"&amp;Table6[rxn]&amp;"'",Table6[expected kapp],"")</f>
        <v/>
      </c>
      <c r="L590" t="s">
        <v>9117</v>
      </c>
      <c r="M590">
        <v>8988.1774343278394</v>
      </c>
      <c r="AA590" s="7" t="s">
        <v>11418</v>
      </c>
      <c r="AB590" s="7" t="str">
        <f>_xlfn.TEXTBEFORE(Table8[[#This Row],[raw]]," ")</f>
        <v>ENZLOAD-PMEMT_rm_FWD-rt4380</v>
      </c>
      <c r="AC590" s="7">
        <f>_xlfn.NUMBERVALUE(_xlfn.TEXTAFTER(Table8[[#This Row],[raw]]," "))</f>
        <v>1.06268360962646E-7</v>
      </c>
      <c r="AE590" s="1" t="s">
        <v>3361</v>
      </c>
      <c r="AF590" s="1" t="s">
        <v>2778</v>
      </c>
      <c r="AG590" s="1">
        <v>1.7513371453222099E-4</v>
      </c>
      <c r="AH590" s="1" t="str">
        <f>_xlfn.TEXTAFTER(Table9[[#This Row],[rxn]],"-",-1)</f>
        <v>UNKNOWN</v>
      </c>
      <c r="AI590" s="1" t="str">
        <f>_xlfn.TEXTAFTER(_xlfn.TEXTBEFORE(Table9[[#This Row],[rxn]],"-"&amp;Table9[[#This Row],[enz]]),"RXN-")</f>
        <v>ZN2t_c_e_FWD</v>
      </c>
      <c r="AJ590" s="1" t="str">
        <f>_xlfn.TEXTBEFORE(Table9[[#This Row],[rxn]],"_",-1)</f>
        <v>RXN-ZN2t_c_e</v>
      </c>
    </row>
    <row r="591" spans="1:36" ht="17" hidden="1" x14ac:dyDescent="0.25">
      <c r="A591" t="s">
        <v>9122</v>
      </c>
      <c r="B591" t="str">
        <f>_xlfn.TEXTAFTER(Table5[[#This Row],[r]],"-",-1)</f>
        <v>rt3939_m'</v>
      </c>
      <c r="C591" t="str">
        <f>_xlfn.TEXTAFTER(_xlfn.TEXTBEFORE(Table5[[#This Row],[r]],"-"&amp;Table5[[#This Row],[enz]]),"'RXN-")</f>
        <v>ALCD26xi_m_FWD</v>
      </c>
      <c r="D591">
        <v>11171.708534568001</v>
      </c>
      <c r="E591">
        <f>_xlfn.XLOOKUP(Table5[[#This Row],[r]],Table3[r],Table3[kapp],"")</f>
        <v>8988.1774343278394</v>
      </c>
      <c r="F591">
        <f>Table5[[#This Row],[kapp]]-Table5[[#This Row],[old]]</f>
        <v>2183.5311002401613</v>
      </c>
      <c r="G591" t="str" cm="1">
        <f t="array" ref="G591">IF(ROWS(_xlfn._xlws.FILTER(Table5[r],Table5[enz]=Table5[[#This Row],[enz]]))&gt;1,"many","1")</f>
        <v>many</v>
      </c>
      <c r="H591" t="str" cm="1">
        <f t="array" ref="H591">IF(ROWS(_xlfn._xlws.FILTER(Table5[r],Table5[rxn-no-enz]=Table5[[#This Row],[rxn-no-enz]]))&gt;1,"many","1")</f>
        <v>many</v>
      </c>
      <c r="I591" t="str">
        <f>_xlfn.XLOOKUP(SUBSTITUTE(Table5[[#This Row],[r]],"'",""),Table6[rxn],Table6[rxn],"no")</f>
        <v>no</v>
      </c>
      <c r="J591" t="str" cm="1">
        <f t="array" ref="J591">_xlfn.XLOOKUP(Table5[[#This Row],[r]],"'"&amp;Table6[rxn]&amp;"'",Table6[expected kapp],"")</f>
        <v/>
      </c>
      <c r="L591" t="s">
        <v>9118</v>
      </c>
      <c r="M591">
        <v>8988.1774343278394</v>
      </c>
      <c r="AA591" s="7" t="s">
        <v>11419</v>
      </c>
      <c r="AB591" s="7" t="str">
        <f>_xlfn.TEXTBEFORE(Table8[[#This Row],[raw]]," ")</f>
        <v>ENZLOAD-PMEVK_c_FWD-rt0334</v>
      </c>
      <c r="AC591" s="7">
        <f>_xlfn.NUMBERVALUE(_xlfn.TEXTAFTER(Table8[[#This Row],[raw]]," "))</f>
        <v>1.82233986998721E-7</v>
      </c>
      <c r="AE591" s="1" t="s">
        <v>4060</v>
      </c>
      <c r="AF591" s="1" t="s">
        <v>2778</v>
      </c>
      <c r="AG591" s="9">
        <v>3.62388011E-10</v>
      </c>
      <c r="AH591" s="1" t="str">
        <f>_xlfn.TEXTAFTER(Table9[[#This Row],[rxn]],"-",-1)</f>
        <v>rrna5s_c</v>
      </c>
      <c r="AI591" s="1" t="e">
        <f>_xlfn.TEXTAFTER(_xlfn.TEXTBEFORE(Table9[[#This Row],[rxn]],"-"&amp;Table9[[#This Row],[enz]]),"RXN-")</f>
        <v>#N/A</v>
      </c>
      <c r="AJ591" s="1" t="str">
        <f>_xlfn.TEXTBEFORE(Table9[[#This Row],[rxn]],"_",-1)</f>
        <v>RIBOSYN-rrna5s</v>
      </c>
    </row>
    <row r="592" spans="1:36" ht="17" hidden="1" x14ac:dyDescent="0.25">
      <c r="A592" t="s">
        <v>9123</v>
      </c>
      <c r="B592" t="str">
        <f>_xlfn.TEXTAFTER(Table5[[#This Row],[r]],"-",-1)</f>
        <v>rt3282'</v>
      </c>
      <c r="C592" t="str">
        <f>_xlfn.TEXTAFTER(_xlfn.TEXTBEFORE(Table5[[#This Row],[r]],"-"&amp;Table5[[#This Row],[enz]]),"'RXN-")</f>
        <v>ALCD2i1_c_FWD</v>
      </c>
      <c r="D592">
        <v>11171.708534568001</v>
      </c>
      <c r="E592">
        <f>_xlfn.XLOOKUP(Table5[[#This Row],[r]],Table3[r],Table3[kapp],"")</f>
        <v>8988.1774343278394</v>
      </c>
      <c r="F592">
        <f>Table5[[#This Row],[kapp]]-Table5[[#This Row],[old]]</f>
        <v>2183.5311002401613</v>
      </c>
      <c r="G592" t="str" cm="1">
        <f t="array" ref="G592">IF(ROWS(_xlfn._xlws.FILTER(Table5[r],Table5[enz]=Table5[[#This Row],[enz]]))&gt;1,"many","1")</f>
        <v>1</v>
      </c>
      <c r="H592" t="str" cm="1">
        <f t="array" ref="H592">IF(ROWS(_xlfn._xlws.FILTER(Table5[r],Table5[rxn-no-enz]=Table5[[#This Row],[rxn-no-enz]]))&gt;1,"many","1")</f>
        <v>1</v>
      </c>
      <c r="I592" t="str">
        <f>_xlfn.XLOOKUP(SUBSTITUTE(Table5[[#This Row],[r]],"'",""),Table6[rxn],Table6[rxn],"no")</f>
        <v>no</v>
      </c>
      <c r="J592" t="str" cm="1">
        <f t="array" ref="J592">_xlfn.XLOOKUP(Table5[[#This Row],[r]],"'"&amp;Table6[rxn]&amp;"'",Table6[expected kapp],"")</f>
        <v/>
      </c>
      <c r="L592" t="s">
        <v>9119</v>
      </c>
      <c r="M592">
        <v>8988.1774343278394</v>
      </c>
      <c r="AA592" s="7" t="s">
        <v>11420</v>
      </c>
      <c r="AB592" s="7" t="str">
        <f>_xlfn.TEXTBEFORE(Table8[[#This Row],[raw]]," ")</f>
        <v>ENZLOAD-PNTK_c_FWD-rt5817</v>
      </c>
      <c r="AC592" s="7">
        <f>_xlfn.NUMBERVALUE(_xlfn.TEXTAFTER(Table8[[#This Row],[raw]]," "))</f>
        <v>5.5313697479110701E-8</v>
      </c>
      <c r="AE592" s="1" t="s">
        <v>4061</v>
      </c>
      <c r="AF592" s="1" t="s">
        <v>2778</v>
      </c>
      <c r="AG592" s="9">
        <v>3.62388011E-10</v>
      </c>
      <c r="AH592" s="1" t="str">
        <f>_xlfn.TEXTAFTER(Table9[[#This Row],[rxn]],"-",-1)</f>
        <v>rrna58s_c</v>
      </c>
      <c r="AI592" s="1" t="e">
        <f>_xlfn.TEXTAFTER(_xlfn.TEXTBEFORE(Table9[[#This Row],[rxn]],"-"&amp;Table9[[#This Row],[enz]]),"RXN-")</f>
        <v>#N/A</v>
      </c>
      <c r="AJ592" s="1" t="str">
        <f>_xlfn.TEXTBEFORE(Table9[[#This Row],[rxn]],"_",-1)</f>
        <v>RIBOSYN-rrna58s</v>
      </c>
    </row>
    <row r="593" spans="1:36" ht="17" hidden="1" x14ac:dyDescent="0.25">
      <c r="A593" t="s">
        <v>9124</v>
      </c>
      <c r="B593" t="str">
        <f>_xlfn.TEXTAFTER(Table5[[#This Row],[r]],"-",-1)</f>
        <v>rt0733_c'</v>
      </c>
      <c r="C593" t="str">
        <f>_xlfn.TEXTAFTER(_xlfn.TEXTBEFORE(Table5[[#This Row],[r]],"-"&amp;Table5[[#This Row],[enz]]),"'RXN-")</f>
        <v>ALCD2i2_c_FWD</v>
      </c>
      <c r="D593">
        <v>11171.708534568001</v>
      </c>
      <c r="E593">
        <f>_xlfn.XLOOKUP(Table5[[#This Row],[r]],Table3[r],Table3[kapp],"")</f>
        <v>8988.1774343278394</v>
      </c>
      <c r="F593">
        <f>Table5[[#This Row],[kapp]]-Table5[[#This Row],[old]]</f>
        <v>2183.5311002401613</v>
      </c>
      <c r="G593" t="str" cm="1">
        <f t="array" ref="G593">IF(ROWS(_xlfn._xlws.FILTER(Table5[r],Table5[enz]=Table5[[#This Row],[enz]]))&gt;1,"many","1")</f>
        <v>1</v>
      </c>
      <c r="H593" t="str" cm="1">
        <f t="array" ref="H593">IF(ROWS(_xlfn._xlws.FILTER(Table5[r],Table5[rxn-no-enz]=Table5[[#This Row],[rxn-no-enz]]))&gt;1,"many","1")</f>
        <v>many</v>
      </c>
      <c r="I593" t="str">
        <f>_xlfn.XLOOKUP(SUBSTITUTE(Table5[[#This Row],[r]],"'",""),Table6[rxn],Table6[rxn],"no")</f>
        <v>no</v>
      </c>
      <c r="J593" t="str" cm="1">
        <f t="array" ref="J593">_xlfn.XLOOKUP(Table5[[#This Row],[r]],"'"&amp;Table6[rxn]&amp;"'",Table6[expected kapp],"")</f>
        <v/>
      </c>
      <c r="L593" t="s">
        <v>9120</v>
      </c>
      <c r="M593">
        <v>8988.1774343278394</v>
      </c>
      <c r="AA593" s="7" t="s">
        <v>11421</v>
      </c>
      <c r="AB593" s="7" t="str">
        <f>_xlfn.TEXTBEFORE(Table8[[#This Row],[raw]]," ")</f>
        <v>ENZLOAD-PPA_c_FWD-rt7511</v>
      </c>
      <c r="AC593" s="7">
        <f>_xlfn.NUMBERVALUE(_xlfn.TEXTAFTER(Table8[[#This Row],[raw]]," "))</f>
        <v>2.56649828327874E-6</v>
      </c>
      <c r="AE593" s="1" t="s">
        <v>4062</v>
      </c>
      <c r="AF593" s="1" t="s">
        <v>2778</v>
      </c>
      <c r="AG593" s="9">
        <v>3.62388011E-10</v>
      </c>
      <c r="AH593" s="1" t="str">
        <f>_xlfn.TEXTAFTER(Table9[[#This Row],[rxn]],"-",-1)</f>
        <v>rrna25s_c</v>
      </c>
      <c r="AI593" s="1" t="e">
        <f>_xlfn.TEXTAFTER(_xlfn.TEXTBEFORE(Table9[[#This Row],[rxn]],"-"&amp;Table9[[#This Row],[enz]]),"RXN-")</f>
        <v>#N/A</v>
      </c>
      <c r="AJ593" s="1" t="str">
        <f>_xlfn.TEXTBEFORE(Table9[[#This Row],[rxn]],"_",-1)</f>
        <v>RIBOSYN-rrna25s</v>
      </c>
    </row>
    <row r="594" spans="1:36" ht="17" hidden="1" x14ac:dyDescent="0.25">
      <c r="A594" t="s">
        <v>9125</v>
      </c>
      <c r="B594" t="str">
        <f>_xlfn.TEXTAFTER(Table5[[#This Row],[r]],"-",-1)</f>
        <v>rt3939_c'</v>
      </c>
      <c r="C594" t="str">
        <f>_xlfn.TEXTAFTER(_xlfn.TEXTBEFORE(Table5[[#This Row],[r]],"-"&amp;Table5[[#This Row],[enz]]),"'RXN-")</f>
        <v>ALCD2i2_c_FWD</v>
      </c>
      <c r="D594">
        <v>11171.708534568001</v>
      </c>
      <c r="E594">
        <f>_xlfn.XLOOKUP(Table5[[#This Row],[r]],Table3[r],Table3[kapp],"")</f>
        <v>8988.1774343278394</v>
      </c>
      <c r="F594">
        <f>Table5[[#This Row],[kapp]]-Table5[[#This Row],[old]]</f>
        <v>2183.5311002401613</v>
      </c>
      <c r="G594" t="str" cm="1">
        <f t="array" ref="G594">IF(ROWS(_xlfn._xlws.FILTER(Table5[r],Table5[enz]=Table5[[#This Row],[enz]]))&gt;1,"many","1")</f>
        <v>1</v>
      </c>
      <c r="H594" t="str" cm="1">
        <f t="array" ref="H594">IF(ROWS(_xlfn._xlws.FILTER(Table5[r],Table5[rxn-no-enz]=Table5[[#This Row],[rxn-no-enz]]))&gt;1,"many","1")</f>
        <v>many</v>
      </c>
      <c r="I594" t="str">
        <f>_xlfn.XLOOKUP(SUBSTITUTE(Table5[[#This Row],[r]],"'",""),Table6[rxn],Table6[rxn],"no")</f>
        <v>no</v>
      </c>
      <c r="J594" t="str" cm="1">
        <f t="array" ref="J594">_xlfn.XLOOKUP(Table5[[#This Row],[r]],"'"&amp;Table6[rxn]&amp;"'",Table6[expected kapp],"")</f>
        <v/>
      </c>
      <c r="L594" t="s">
        <v>9121</v>
      </c>
      <c r="M594">
        <v>8988.1774343278394</v>
      </c>
      <c r="AA594" s="7" t="s">
        <v>11422</v>
      </c>
      <c r="AB594" s="7" t="str">
        <f>_xlfn.TEXTBEFORE(Table8[[#This Row],[raw]]," ")</f>
        <v>ENZLOAD-PPBNGD_c_FWD-rt6350</v>
      </c>
      <c r="AC594" s="7">
        <f>_xlfn.NUMBERVALUE(_xlfn.TEXTAFTER(Table8[[#This Row],[raw]]," "))</f>
        <v>6.9739086500361701E-9</v>
      </c>
      <c r="AE594" s="1" t="s">
        <v>4063</v>
      </c>
      <c r="AF594" s="1" t="s">
        <v>2778</v>
      </c>
      <c r="AG594" s="9">
        <v>3.62388011E-10</v>
      </c>
      <c r="AH594" s="1" t="str">
        <f>_xlfn.TEXTAFTER(Table9[[#This Row],[rxn]],"-",-1)</f>
        <v>rrna28s_c</v>
      </c>
      <c r="AI594" s="1" t="e">
        <f>_xlfn.TEXTAFTER(_xlfn.TEXTBEFORE(Table9[[#This Row],[rxn]],"-"&amp;Table9[[#This Row],[enz]]),"RXN-")</f>
        <v>#N/A</v>
      </c>
      <c r="AJ594" s="1" t="str">
        <f>_xlfn.TEXTBEFORE(Table9[[#This Row],[rxn]],"_",-1)</f>
        <v>RIBOSYN-rrna28s</v>
      </c>
    </row>
    <row r="595" spans="1:36" ht="17" hidden="1" x14ac:dyDescent="0.25">
      <c r="A595" t="s">
        <v>9126</v>
      </c>
      <c r="B595" t="str">
        <f>_xlfn.TEXTAFTER(Table5[[#This Row],[r]],"-",-1)</f>
        <v>rt7070'</v>
      </c>
      <c r="C595" t="str">
        <f>_xlfn.TEXTAFTER(_xlfn.TEXTBEFORE(Table5[[#This Row],[r]],"-"&amp;Table5[[#This Row],[enz]]),"'RXN-")</f>
        <v>ALCD2i2_c_FWD</v>
      </c>
      <c r="D595">
        <v>11171.708534568001</v>
      </c>
      <c r="E595">
        <f>_xlfn.XLOOKUP(Table5[[#This Row],[r]],Table3[r],Table3[kapp],"")</f>
        <v>8988.1774343278394</v>
      </c>
      <c r="F595">
        <f>Table5[[#This Row],[kapp]]-Table5[[#This Row],[old]]</f>
        <v>2183.5311002401613</v>
      </c>
      <c r="G595" t="str" cm="1">
        <f t="array" ref="G595">IF(ROWS(_xlfn._xlws.FILTER(Table5[r],Table5[enz]=Table5[[#This Row],[enz]]))&gt;1,"many","1")</f>
        <v>1</v>
      </c>
      <c r="H595" t="str" cm="1">
        <f t="array" ref="H595">IF(ROWS(_xlfn._xlws.FILTER(Table5[r],Table5[rxn-no-enz]=Table5[[#This Row],[rxn-no-enz]]))&gt;1,"many","1")</f>
        <v>many</v>
      </c>
      <c r="I595" t="str">
        <f>_xlfn.XLOOKUP(SUBSTITUTE(Table5[[#This Row],[r]],"'",""),Table6[rxn],Table6[rxn],"no")</f>
        <v>no</v>
      </c>
      <c r="J595" t="str" cm="1">
        <f t="array" ref="J595">_xlfn.XLOOKUP(Table5[[#This Row],[r]],"'"&amp;Table6[rxn]&amp;"'",Table6[expected kapp],"")</f>
        <v/>
      </c>
      <c r="L595" t="s">
        <v>9122</v>
      </c>
      <c r="M595">
        <v>8988.1774343278394</v>
      </c>
      <c r="AA595" s="7" t="s">
        <v>11423</v>
      </c>
      <c r="AB595" s="7" t="str">
        <f>_xlfn.TEXTBEFORE(Table8[[#This Row],[raw]]," ")</f>
        <v>ENZLOAD-PPBNGS_1_c_FWD-rt5026</v>
      </c>
      <c r="AC595" s="7">
        <f>_xlfn.NUMBERVALUE(_xlfn.TEXTAFTER(Table8[[#This Row],[raw]]," "))</f>
        <v>4.0093593222273503E-8</v>
      </c>
      <c r="AE595" s="1" t="s">
        <v>4064</v>
      </c>
      <c r="AF595" s="1" t="s">
        <v>2778</v>
      </c>
      <c r="AG595" s="9">
        <v>3.62388011E-10</v>
      </c>
      <c r="AH595" s="1" t="str">
        <f>_xlfn.TEXTAFTER(Table9[[#This Row],[rxn]],"-",-1)</f>
        <v>rrnaSSU_c</v>
      </c>
      <c r="AI595" s="1" t="e">
        <f>_xlfn.TEXTAFTER(_xlfn.TEXTBEFORE(Table9[[#This Row],[rxn]],"-"&amp;Table9[[#This Row],[enz]]),"RXN-")</f>
        <v>#N/A</v>
      </c>
      <c r="AJ595" s="1" t="str">
        <f>_xlfn.TEXTBEFORE(Table9[[#This Row],[rxn]],"_",-1)</f>
        <v>RIBOSYN-rrnaSSU</v>
      </c>
    </row>
    <row r="596" spans="1:36" ht="17" hidden="1" x14ac:dyDescent="0.25">
      <c r="A596" t="s">
        <v>9127</v>
      </c>
      <c r="B596" t="str">
        <f>_xlfn.TEXTAFTER(Table5[[#This Row],[r]],"-",-1)</f>
        <v>rt7110'</v>
      </c>
      <c r="C596" t="str">
        <f>_xlfn.TEXTAFTER(_xlfn.TEXTBEFORE(Table5[[#This Row],[r]],"-"&amp;Table5[[#This Row],[enz]]),"'RXN-")</f>
        <v>ALCD2i2_c_FWD</v>
      </c>
      <c r="D596">
        <v>11171.708534568001</v>
      </c>
      <c r="E596">
        <f>_xlfn.XLOOKUP(Table5[[#This Row],[r]],Table3[r],Table3[kapp],"")</f>
        <v>8988.1774343278394</v>
      </c>
      <c r="F596">
        <f>Table5[[#This Row],[kapp]]-Table5[[#This Row],[old]]</f>
        <v>2183.5311002401613</v>
      </c>
      <c r="G596" t="str" cm="1">
        <f t="array" ref="G596">IF(ROWS(_xlfn._xlws.FILTER(Table5[r],Table5[enz]=Table5[[#This Row],[enz]]))&gt;1,"many","1")</f>
        <v>many</v>
      </c>
      <c r="H596" t="str" cm="1">
        <f t="array" ref="H596">IF(ROWS(_xlfn._xlws.FILTER(Table5[r],Table5[rxn-no-enz]=Table5[[#This Row],[rxn-no-enz]]))&gt;1,"many","1")</f>
        <v>many</v>
      </c>
      <c r="I596" t="str">
        <f>_xlfn.XLOOKUP(SUBSTITUTE(Table5[[#This Row],[r]],"'",""),Table6[rxn],Table6[rxn],"no")</f>
        <v>no</v>
      </c>
      <c r="J596" t="str" cm="1">
        <f t="array" ref="J596">_xlfn.XLOOKUP(Table5[[#This Row],[r]],"'"&amp;Table6[rxn]&amp;"'",Table6[expected kapp],"")</f>
        <v/>
      </c>
      <c r="L596" t="s">
        <v>9123</v>
      </c>
      <c r="M596">
        <v>8988.1774343278394</v>
      </c>
      <c r="AA596" s="7" t="s">
        <v>11424</v>
      </c>
      <c r="AB596" s="7" t="str">
        <f>_xlfn.TEXTBEFORE(Table8[[#This Row],[raw]]," ")</f>
        <v>ENZLOAD-PPNCL2_c_FWD-rt0510</v>
      </c>
      <c r="AC596" s="7">
        <f>_xlfn.NUMBERVALUE(_xlfn.TEXTAFTER(Table8[[#This Row],[raw]]," "))</f>
        <v>1.2336838145116101E-7</v>
      </c>
      <c r="AE596" s="1" t="s">
        <v>4067</v>
      </c>
      <c r="AF596" s="1" t="s">
        <v>2778</v>
      </c>
      <c r="AG596" s="9">
        <v>3.62388011E-10</v>
      </c>
      <c r="AH596" s="1" t="str">
        <f>_xlfn.TEXTAFTER(Table9[[#This Row],[rxn]],"-",-1)</f>
        <v>RPL10</v>
      </c>
      <c r="AI596" s="1" t="e">
        <f>_xlfn.TEXTAFTER(_xlfn.TEXTBEFORE(Table9[[#This Row],[rxn]],"-"&amp;Table9[[#This Row],[enz]]),"RXN-")</f>
        <v>#N/A</v>
      </c>
      <c r="AJ596" s="1" t="e">
        <f>_xlfn.TEXTBEFORE(Table9[[#This Row],[rxn]],"_",-1)</f>
        <v>#N/A</v>
      </c>
    </row>
    <row r="597" spans="1:36" ht="17" hidden="1" x14ac:dyDescent="0.25">
      <c r="A597" t="s">
        <v>9128</v>
      </c>
      <c r="B597" t="str">
        <f>_xlfn.TEXTAFTER(Table5[[#This Row],[r]],"-",-1)</f>
        <v>rt8149'</v>
      </c>
      <c r="C597" t="str">
        <f>_xlfn.TEXTAFTER(_xlfn.TEXTBEFORE(Table5[[#This Row],[r]],"-"&amp;Table5[[#This Row],[enz]]),"'RXN-")</f>
        <v>ALCD2i2_c_FWD</v>
      </c>
      <c r="D597">
        <v>11171.708534568001</v>
      </c>
      <c r="E597">
        <f>_xlfn.XLOOKUP(Table5[[#This Row],[r]],Table3[r],Table3[kapp],"")</f>
        <v>8988.1774343278394</v>
      </c>
      <c r="F597">
        <f>Table5[[#This Row],[kapp]]-Table5[[#This Row],[old]]</f>
        <v>2183.5311002401613</v>
      </c>
      <c r="G597" t="str" cm="1">
        <f t="array" ref="G597">IF(ROWS(_xlfn._xlws.FILTER(Table5[r],Table5[enz]=Table5[[#This Row],[enz]]))&gt;1,"many","1")</f>
        <v>many</v>
      </c>
      <c r="H597" t="str" cm="1">
        <f t="array" ref="H597">IF(ROWS(_xlfn._xlws.FILTER(Table5[r],Table5[rxn-no-enz]=Table5[[#This Row],[rxn-no-enz]]))&gt;1,"many","1")</f>
        <v>many</v>
      </c>
      <c r="I597" t="str">
        <f>_xlfn.XLOOKUP(SUBSTITUTE(Table5[[#This Row],[r]],"'",""),Table6[rxn],Table6[rxn],"no")</f>
        <v>no</v>
      </c>
      <c r="J597" t="str" cm="1">
        <f t="array" ref="J597">_xlfn.XLOOKUP(Table5[[#This Row],[r]],"'"&amp;Table6[rxn]&amp;"'",Table6[expected kapp],"")</f>
        <v/>
      </c>
      <c r="L597" t="s">
        <v>9124</v>
      </c>
      <c r="M597">
        <v>8988.1774343278394</v>
      </c>
      <c r="AA597" s="7" t="s">
        <v>11425</v>
      </c>
      <c r="AB597" s="7" t="str">
        <f>_xlfn.TEXTBEFORE(Table8[[#This Row],[raw]]," ")</f>
        <v>ENZLOAD-PPND2_c_FWD-rt7857</v>
      </c>
      <c r="AC597" s="7">
        <f>_xlfn.NUMBERVALUE(_xlfn.TEXTAFTER(Table8[[#This Row],[raw]]," "))</f>
        <v>4.5527756400017401E-8</v>
      </c>
      <c r="AE597" s="1" t="s">
        <v>4068</v>
      </c>
      <c r="AF597" s="1" t="s">
        <v>2778</v>
      </c>
      <c r="AG597" s="9">
        <v>3.62388011E-10</v>
      </c>
      <c r="AH597" s="1" t="str">
        <f>_xlfn.TEXTAFTER(Table9[[#This Row],[rxn]],"-",-1)</f>
        <v>RPL11A</v>
      </c>
      <c r="AI597" s="1" t="e">
        <f>_xlfn.TEXTAFTER(_xlfn.TEXTBEFORE(Table9[[#This Row],[rxn]],"-"&amp;Table9[[#This Row],[enz]]),"RXN-")</f>
        <v>#N/A</v>
      </c>
      <c r="AJ597" s="1" t="e">
        <f>_xlfn.TEXTBEFORE(Table9[[#This Row],[rxn]],"_",-1)</f>
        <v>#N/A</v>
      </c>
    </row>
    <row r="598" spans="1:36" ht="17" hidden="1" x14ac:dyDescent="0.25">
      <c r="A598" t="s">
        <v>9129</v>
      </c>
      <c r="B598" t="str">
        <f>_xlfn.TEXTAFTER(Table5[[#This Row],[r]],"-",-1)</f>
        <v>rt0733_m'</v>
      </c>
      <c r="C598" t="str">
        <f>_xlfn.TEXTAFTER(_xlfn.TEXTBEFORE(Table5[[#This Row],[r]],"-"&amp;Table5[[#This Row],[enz]]),"'RXN-")</f>
        <v>ALCD2i2_m_FWD</v>
      </c>
      <c r="D598">
        <v>11171.708534568001</v>
      </c>
      <c r="E598">
        <f>_xlfn.XLOOKUP(Table5[[#This Row],[r]],Table3[r],Table3[kapp],"")</f>
        <v>8988.1774343278394</v>
      </c>
      <c r="F598">
        <f>Table5[[#This Row],[kapp]]-Table5[[#This Row],[old]]</f>
        <v>2183.5311002401613</v>
      </c>
      <c r="G598" t="str" cm="1">
        <f t="array" ref="G598">IF(ROWS(_xlfn._xlws.FILTER(Table5[r],Table5[enz]=Table5[[#This Row],[enz]]))&gt;1,"many","1")</f>
        <v>many</v>
      </c>
      <c r="H598" t="str" cm="1">
        <f t="array" ref="H598">IF(ROWS(_xlfn._xlws.FILTER(Table5[r],Table5[rxn-no-enz]=Table5[[#This Row],[rxn-no-enz]]))&gt;1,"many","1")</f>
        <v>many</v>
      </c>
      <c r="I598" t="str">
        <f>_xlfn.XLOOKUP(SUBSTITUTE(Table5[[#This Row],[r]],"'",""),Table6[rxn],Table6[rxn],"no")</f>
        <v>no</v>
      </c>
      <c r="J598" t="str" cm="1">
        <f t="array" ref="J598">_xlfn.XLOOKUP(Table5[[#This Row],[r]],"'"&amp;Table6[rxn]&amp;"'",Table6[expected kapp],"")</f>
        <v/>
      </c>
      <c r="L598" t="s">
        <v>9125</v>
      </c>
      <c r="M598">
        <v>8988.1774343278394</v>
      </c>
      <c r="AA598" s="7" t="s">
        <v>11426</v>
      </c>
      <c r="AB598" s="7" t="str">
        <f>_xlfn.TEXTBEFORE(Table8[[#This Row],[raw]]," ")</f>
        <v>ENZLOAD-PPNDH_c_FWD-rt5827</v>
      </c>
      <c r="AC598" s="7">
        <f>_xlfn.NUMBERVALUE(_xlfn.TEXTAFTER(Table8[[#This Row],[raw]]," "))</f>
        <v>4.9129105483104401E-8</v>
      </c>
      <c r="AE598" s="1" t="s">
        <v>4069</v>
      </c>
      <c r="AF598" s="1" t="s">
        <v>2778</v>
      </c>
      <c r="AG598" s="9">
        <v>3.62388011E-10</v>
      </c>
      <c r="AH598" s="1" t="str">
        <f>_xlfn.TEXTAFTER(Table9[[#This Row],[rxn]],"-",-1)</f>
        <v>RPL12A</v>
      </c>
      <c r="AI598" s="1" t="e">
        <f>_xlfn.TEXTAFTER(_xlfn.TEXTBEFORE(Table9[[#This Row],[rxn]],"-"&amp;Table9[[#This Row],[enz]]),"RXN-")</f>
        <v>#N/A</v>
      </c>
      <c r="AJ598" s="1" t="e">
        <f>_xlfn.TEXTBEFORE(Table9[[#This Row],[rxn]],"_",-1)</f>
        <v>#N/A</v>
      </c>
    </row>
    <row r="599" spans="1:36" ht="17" hidden="1" x14ac:dyDescent="0.25">
      <c r="A599" t="s">
        <v>9130</v>
      </c>
      <c r="B599" t="str">
        <f>_xlfn.TEXTAFTER(Table5[[#This Row],[r]],"-",-1)</f>
        <v>rt3939_m'</v>
      </c>
      <c r="C599" t="str">
        <f>_xlfn.TEXTAFTER(_xlfn.TEXTBEFORE(Table5[[#This Row],[r]],"-"&amp;Table5[[#This Row],[enz]]),"'RXN-")</f>
        <v>ALCD2i2_m_FWD</v>
      </c>
      <c r="D599">
        <v>11171.708534568001</v>
      </c>
      <c r="E599">
        <f>_xlfn.XLOOKUP(Table5[[#This Row],[r]],Table3[r],Table3[kapp],"")</f>
        <v>8988.1774343278394</v>
      </c>
      <c r="F599">
        <f>Table5[[#This Row],[kapp]]-Table5[[#This Row],[old]]</f>
        <v>2183.5311002401613</v>
      </c>
      <c r="G599" t="str" cm="1">
        <f t="array" ref="G599">IF(ROWS(_xlfn._xlws.FILTER(Table5[r],Table5[enz]=Table5[[#This Row],[enz]]))&gt;1,"many","1")</f>
        <v>many</v>
      </c>
      <c r="H599" t="str" cm="1">
        <f t="array" ref="H599">IF(ROWS(_xlfn._xlws.FILTER(Table5[r],Table5[rxn-no-enz]=Table5[[#This Row],[rxn-no-enz]]))&gt;1,"many","1")</f>
        <v>many</v>
      </c>
      <c r="I599" t="str">
        <f>_xlfn.XLOOKUP(SUBSTITUTE(Table5[[#This Row],[r]],"'",""),Table6[rxn],Table6[rxn],"no")</f>
        <v>no</v>
      </c>
      <c r="J599" t="str" cm="1">
        <f t="array" ref="J599">_xlfn.XLOOKUP(Table5[[#This Row],[r]],"'"&amp;Table6[rxn]&amp;"'",Table6[expected kapp],"")</f>
        <v/>
      </c>
      <c r="L599" t="s">
        <v>9126</v>
      </c>
      <c r="M599">
        <v>8988.1774343278394</v>
      </c>
      <c r="AA599" s="7" t="s">
        <v>11427</v>
      </c>
      <c r="AB599" s="7" t="str">
        <f>_xlfn.TEXTBEFORE(Table8[[#This Row],[raw]]," ")</f>
        <v>ENZLOAD-PPPGO_m_FWD-rt3499</v>
      </c>
      <c r="AC599" s="7">
        <f>_xlfn.NUMBERVALUE(_xlfn.TEXTAFTER(Table8[[#This Row],[raw]]," "))</f>
        <v>1.07374929467576E-8</v>
      </c>
      <c r="AE599" s="1" t="s">
        <v>4070</v>
      </c>
      <c r="AF599" s="1" t="s">
        <v>2778</v>
      </c>
      <c r="AG599" s="9">
        <v>3.62388011E-10</v>
      </c>
      <c r="AH599" s="1" t="str">
        <f>_xlfn.TEXTAFTER(Table9[[#This Row],[rxn]],"-",-1)</f>
        <v>RPL13A</v>
      </c>
      <c r="AI599" s="1" t="e">
        <f>_xlfn.TEXTAFTER(_xlfn.TEXTBEFORE(Table9[[#This Row],[rxn]],"-"&amp;Table9[[#This Row],[enz]]),"RXN-")</f>
        <v>#N/A</v>
      </c>
      <c r="AJ599" s="1" t="e">
        <f>_xlfn.TEXTBEFORE(Table9[[#This Row],[rxn]],"_",-1)</f>
        <v>#N/A</v>
      </c>
    </row>
    <row r="600" spans="1:36" ht="17" hidden="1" x14ac:dyDescent="0.25">
      <c r="A600" t="s">
        <v>9131</v>
      </c>
      <c r="B600" t="str">
        <f>_xlfn.TEXTAFTER(Table5[[#This Row],[r]],"-",-1)</f>
        <v>rt2756_m'</v>
      </c>
      <c r="C600" t="str">
        <f>_xlfn.TEXTAFTER(_xlfn.TEXTBEFORE(Table5[[#This Row],[r]],"-"&amp;Table5[[#This Row],[enz]]),"'RXN-")</f>
        <v>ALDD20x_m_FWD</v>
      </c>
      <c r="D600">
        <v>11171.708534568001</v>
      </c>
      <c r="E600">
        <f>_xlfn.XLOOKUP(Table5[[#This Row],[r]],Table3[r],Table3[kapp],"")</f>
        <v>8988.1774343278394</v>
      </c>
      <c r="F600">
        <f>Table5[[#This Row],[kapp]]-Table5[[#This Row],[old]]</f>
        <v>2183.5311002401613</v>
      </c>
      <c r="G600" t="str" cm="1">
        <f t="array" ref="G600">IF(ROWS(_xlfn._xlws.FILTER(Table5[r],Table5[enz]=Table5[[#This Row],[enz]]))&gt;1,"many","1")</f>
        <v>many</v>
      </c>
      <c r="H600" t="str" cm="1">
        <f t="array" ref="H600">IF(ROWS(_xlfn._xlws.FILTER(Table5[r],Table5[rxn-no-enz]=Table5[[#This Row],[rxn-no-enz]]))&gt;1,"many","1")</f>
        <v>1</v>
      </c>
      <c r="I600" t="str">
        <f>_xlfn.XLOOKUP(SUBSTITUTE(Table5[[#This Row],[r]],"'",""),Table6[rxn],Table6[rxn],"no")</f>
        <v>no</v>
      </c>
      <c r="J600" t="str" cm="1">
        <f t="array" ref="J600">_xlfn.XLOOKUP(Table5[[#This Row],[r]],"'"&amp;Table6[rxn]&amp;"'",Table6[expected kapp],"")</f>
        <v/>
      </c>
      <c r="L600" t="s">
        <v>9127</v>
      </c>
      <c r="M600">
        <v>8988.1774343278394</v>
      </c>
      <c r="AA600" s="7" t="s">
        <v>11428</v>
      </c>
      <c r="AB600" s="7" t="str">
        <f>_xlfn.TEXTBEFORE(Table8[[#This Row],[raw]]," ")</f>
        <v>ENZLOAD-PPTT_l_FWD-rt4281</v>
      </c>
      <c r="AC600" s="7">
        <f>_xlfn.NUMBERVALUE(_xlfn.TEXTAFTER(Table8[[#This Row],[raw]]," "))</f>
        <v>1.0145873568265699E-9</v>
      </c>
      <c r="AE600" s="1" t="s">
        <v>4071</v>
      </c>
      <c r="AF600" s="1" t="s">
        <v>2778</v>
      </c>
      <c r="AG600" s="9">
        <v>1.69916706999999E-10</v>
      </c>
      <c r="AH600" s="1" t="str">
        <f>_xlfn.TEXTAFTER(Table9[[#This Row],[rxn]],"-",-1)</f>
        <v>RPL14A</v>
      </c>
      <c r="AI600" s="1" t="e">
        <f>_xlfn.TEXTAFTER(_xlfn.TEXTBEFORE(Table9[[#This Row],[rxn]],"-"&amp;Table9[[#This Row],[enz]]),"RXN-")</f>
        <v>#N/A</v>
      </c>
      <c r="AJ600" s="1" t="e">
        <f>_xlfn.TEXTBEFORE(Table9[[#This Row],[rxn]],"_",-1)</f>
        <v>#N/A</v>
      </c>
    </row>
    <row r="601" spans="1:36" ht="17" hidden="1" x14ac:dyDescent="0.25">
      <c r="A601" t="s">
        <v>9132</v>
      </c>
      <c r="B601" t="str">
        <f>_xlfn.TEXTAFTER(Table5[[#This Row],[r]],"-",-1)</f>
        <v>rt7041'</v>
      </c>
      <c r="C601" t="str">
        <f>_xlfn.TEXTAFTER(_xlfn.TEXTBEFORE(Table5[[#This Row],[r]],"-"&amp;Table5[[#This Row],[enz]]),"'RXN-")</f>
        <v>ALDD20y_c_FWD</v>
      </c>
      <c r="D601">
        <v>11171.708534568001</v>
      </c>
      <c r="E601">
        <f>_xlfn.XLOOKUP(Table5[[#This Row],[r]],Table3[r],Table3[kapp],"")</f>
        <v>8988.1774343278394</v>
      </c>
      <c r="F601">
        <f>Table5[[#This Row],[kapp]]-Table5[[#This Row],[old]]</f>
        <v>2183.5311002401613</v>
      </c>
      <c r="G601" t="str" cm="1">
        <f t="array" ref="G601">IF(ROWS(_xlfn._xlws.FILTER(Table5[r],Table5[enz]=Table5[[#This Row],[enz]]))&gt;1,"many","1")</f>
        <v>1</v>
      </c>
      <c r="H601" t="str" cm="1">
        <f t="array" ref="H601">IF(ROWS(_xlfn._xlws.FILTER(Table5[r],Table5[rxn-no-enz]=Table5[[#This Row],[rxn-no-enz]]))&gt;1,"many","1")</f>
        <v>1</v>
      </c>
      <c r="I601" t="str">
        <f>_xlfn.XLOOKUP(SUBSTITUTE(Table5[[#This Row],[r]],"'",""),Table6[rxn],Table6[rxn],"no")</f>
        <v>no</v>
      </c>
      <c r="J601" t="str" cm="1">
        <f t="array" ref="J601">_xlfn.XLOOKUP(Table5[[#This Row],[r]],"'"&amp;Table6[rxn]&amp;"'",Table6[expected kapp],"")</f>
        <v/>
      </c>
      <c r="L601" t="s">
        <v>9128</v>
      </c>
      <c r="M601">
        <v>8988.1774343278394</v>
      </c>
      <c r="AA601" s="7" t="s">
        <v>11429</v>
      </c>
      <c r="AB601" s="7" t="str">
        <f>_xlfn.TEXTBEFORE(Table8[[#This Row],[raw]]," ")</f>
        <v>ENZLOAD-PRAGSi_c_FWD-rt5891</v>
      </c>
      <c r="AC601" s="7">
        <f>_xlfn.NUMBERVALUE(_xlfn.TEXTAFTER(Table8[[#This Row],[raw]]," "))</f>
        <v>2.8623074957335502E-7</v>
      </c>
      <c r="AE601" s="1" t="s">
        <v>11513</v>
      </c>
      <c r="AF601" s="1" t="s">
        <v>2778</v>
      </c>
      <c r="AG601" s="9">
        <v>1.92471303999999E-10</v>
      </c>
      <c r="AH601" s="1" t="str">
        <f>_xlfn.TEXTAFTER(Table9[[#This Row],[rxn]],"-",-1)</f>
        <v>RPL14B</v>
      </c>
      <c r="AI601" s="1" t="e">
        <f>_xlfn.TEXTAFTER(_xlfn.TEXTBEFORE(Table9[[#This Row],[rxn]],"-"&amp;Table9[[#This Row],[enz]]),"RXN-")</f>
        <v>#N/A</v>
      </c>
      <c r="AJ601" s="1" t="e">
        <f>_xlfn.TEXTBEFORE(Table9[[#This Row],[rxn]],"_",-1)</f>
        <v>#N/A</v>
      </c>
    </row>
    <row r="602" spans="1:36" ht="17" hidden="1" x14ac:dyDescent="0.25">
      <c r="A602" t="s">
        <v>9133</v>
      </c>
      <c r="B602" t="str">
        <f>_xlfn.TEXTAFTER(Table5[[#This Row],[r]],"-",-1)</f>
        <v>rt2756_m'</v>
      </c>
      <c r="C602" t="str">
        <f>_xlfn.TEXTAFTER(_xlfn.TEXTBEFORE(Table5[[#This Row],[r]],"-"&amp;Table5[[#This Row],[enz]]),"'RXN-")</f>
        <v>ALDD20y_m_FWD</v>
      </c>
      <c r="D602">
        <v>11171.708534568001</v>
      </c>
      <c r="E602">
        <f>_xlfn.XLOOKUP(Table5[[#This Row],[r]],Table3[r],Table3[kapp],"")</f>
        <v>8988.1774343278394</v>
      </c>
      <c r="F602">
        <f>Table5[[#This Row],[kapp]]-Table5[[#This Row],[old]]</f>
        <v>2183.5311002401613</v>
      </c>
      <c r="G602" t="str" cm="1">
        <f t="array" ref="G602">IF(ROWS(_xlfn._xlws.FILTER(Table5[r],Table5[enz]=Table5[[#This Row],[enz]]))&gt;1,"many","1")</f>
        <v>many</v>
      </c>
      <c r="H602" t="str" cm="1">
        <f t="array" ref="H602">IF(ROWS(_xlfn._xlws.FILTER(Table5[r],Table5[rxn-no-enz]=Table5[[#This Row],[rxn-no-enz]]))&gt;1,"many","1")</f>
        <v>many</v>
      </c>
      <c r="I602" t="str">
        <f>_xlfn.XLOOKUP(SUBSTITUTE(Table5[[#This Row],[r]],"'",""),Table6[rxn],Table6[rxn],"no")</f>
        <v>no</v>
      </c>
      <c r="J602" t="str" cm="1">
        <f t="array" ref="J602">_xlfn.XLOOKUP(Table5[[#This Row],[r]],"'"&amp;Table6[rxn]&amp;"'",Table6[expected kapp],"")</f>
        <v/>
      </c>
      <c r="L602" t="s">
        <v>9129</v>
      </c>
      <c r="M602">
        <v>8988.1774343278394</v>
      </c>
      <c r="AA602" s="7" t="s">
        <v>11430</v>
      </c>
      <c r="AB602" s="7" t="str">
        <f>_xlfn.TEXTBEFORE(Table8[[#This Row],[raw]]," ")</f>
        <v>ENZLOAD-PRAIi_c_FWD-rt8196</v>
      </c>
      <c r="AC602" s="7">
        <f>_xlfn.NUMBERVALUE(_xlfn.TEXTAFTER(Table8[[#This Row],[raw]]," "))</f>
        <v>3.89852743043489E-8</v>
      </c>
      <c r="AE602" s="1" t="s">
        <v>4072</v>
      </c>
      <c r="AF602" s="1" t="s">
        <v>2778</v>
      </c>
      <c r="AG602" s="9">
        <v>3.62388011E-10</v>
      </c>
      <c r="AH602" s="1" t="str">
        <f>_xlfn.TEXTAFTER(Table9[[#This Row],[rxn]],"-",-1)</f>
        <v>RPL15A</v>
      </c>
      <c r="AI602" s="1" t="e">
        <f>_xlfn.TEXTAFTER(_xlfn.TEXTBEFORE(Table9[[#This Row],[rxn]],"-"&amp;Table9[[#This Row],[enz]]),"RXN-")</f>
        <v>#N/A</v>
      </c>
      <c r="AJ602" s="1" t="e">
        <f>_xlfn.TEXTBEFORE(Table9[[#This Row],[rxn]],"_",-1)</f>
        <v>#N/A</v>
      </c>
    </row>
    <row r="603" spans="1:36" ht="17" hidden="1" x14ac:dyDescent="0.25">
      <c r="A603" t="s">
        <v>9134</v>
      </c>
      <c r="B603" t="str">
        <f>_xlfn.TEXTAFTER(Table5[[#This Row],[r]],"-",-1)</f>
        <v>rt3674_m'</v>
      </c>
      <c r="C603" t="str">
        <f>_xlfn.TEXTAFTER(_xlfn.TEXTBEFORE(Table5[[#This Row],[r]],"-"&amp;Table5[[#This Row],[enz]]),"'RXN-")</f>
        <v>ALDD20y_m_FWD</v>
      </c>
      <c r="D603">
        <v>11171.708534568001</v>
      </c>
      <c r="E603">
        <f>_xlfn.XLOOKUP(Table5[[#This Row],[r]],Table3[r],Table3[kapp],"")</f>
        <v>8988.1774343278394</v>
      </c>
      <c r="F603">
        <f>Table5[[#This Row],[kapp]]-Table5[[#This Row],[old]]</f>
        <v>2183.5311002401613</v>
      </c>
      <c r="G603" t="str" cm="1">
        <f t="array" ref="G603">IF(ROWS(_xlfn._xlws.FILTER(Table5[r],Table5[enz]=Table5[[#This Row],[enz]]))&gt;1,"many","1")</f>
        <v>1</v>
      </c>
      <c r="H603" t="str" cm="1">
        <f t="array" ref="H603">IF(ROWS(_xlfn._xlws.FILTER(Table5[r],Table5[rxn-no-enz]=Table5[[#This Row],[rxn-no-enz]]))&gt;1,"many","1")</f>
        <v>many</v>
      </c>
      <c r="I603" t="str">
        <f>_xlfn.XLOOKUP(SUBSTITUTE(Table5[[#This Row],[r]],"'",""),Table6[rxn],Table6[rxn],"no")</f>
        <v>no</v>
      </c>
      <c r="J603" t="str" cm="1">
        <f t="array" ref="J603">_xlfn.XLOOKUP(Table5[[#This Row],[r]],"'"&amp;Table6[rxn]&amp;"'",Table6[expected kapp],"")</f>
        <v/>
      </c>
      <c r="L603" t="s">
        <v>9130</v>
      </c>
      <c r="M603">
        <v>8988.1774343278394</v>
      </c>
      <c r="AA603" s="7" t="s">
        <v>11431</v>
      </c>
      <c r="AB603" s="7" t="str">
        <f>_xlfn.TEXTBEFORE(Table8[[#This Row],[raw]]," ")</f>
        <v>ENZLOAD-PRAIS_c_FWD-rt5891</v>
      </c>
      <c r="AC603" s="7">
        <f>_xlfn.NUMBERVALUE(_xlfn.TEXTAFTER(Table8[[#This Row],[raw]]," "))</f>
        <v>2.8623074957335502E-7</v>
      </c>
      <c r="AE603" s="1" t="s">
        <v>4073</v>
      </c>
      <c r="AF603" s="1" t="s">
        <v>2778</v>
      </c>
      <c r="AG603" s="9">
        <v>3.62388011E-10</v>
      </c>
      <c r="AH603" s="1" t="str">
        <f>_xlfn.TEXTAFTER(Table9[[#This Row],[rxn]],"-",-1)</f>
        <v>RPL16A</v>
      </c>
      <c r="AI603" s="1" t="e">
        <f>_xlfn.TEXTAFTER(_xlfn.TEXTBEFORE(Table9[[#This Row],[rxn]],"-"&amp;Table9[[#This Row],[enz]]),"RXN-")</f>
        <v>#N/A</v>
      </c>
      <c r="AJ603" s="1" t="e">
        <f>_xlfn.TEXTBEFORE(Table9[[#This Row],[rxn]],"_",-1)</f>
        <v>#N/A</v>
      </c>
    </row>
    <row r="604" spans="1:36" ht="17" hidden="1" x14ac:dyDescent="0.25">
      <c r="A604" t="s">
        <v>9135</v>
      </c>
      <c r="B604" t="str">
        <f>_xlfn.TEXTAFTER(Table5[[#This Row],[r]],"-",-1)</f>
        <v>rt2756_c'</v>
      </c>
      <c r="C604" t="str">
        <f>_xlfn.TEXTAFTER(_xlfn.TEXTBEFORE(Table5[[#This Row],[r]],"-"&amp;Table5[[#This Row],[enz]]),"'RXN-")</f>
        <v>ALDD22x_c_FWD</v>
      </c>
      <c r="D604">
        <v>11171.708534568001</v>
      </c>
      <c r="E604">
        <f>_xlfn.XLOOKUP(Table5[[#This Row],[r]],Table3[r],Table3[kapp],"")</f>
        <v>8988.1774343278394</v>
      </c>
      <c r="F604">
        <f>Table5[[#This Row],[kapp]]-Table5[[#This Row],[old]]</f>
        <v>2183.5311002401613</v>
      </c>
      <c r="G604" t="str" cm="1">
        <f t="array" ref="G604">IF(ROWS(_xlfn._xlws.FILTER(Table5[r],Table5[enz]=Table5[[#This Row],[enz]]))&gt;1,"many","1")</f>
        <v>many</v>
      </c>
      <c r="H604" t="str" cm="1">
        <f t="array" ref="H604">IF(ROWS(_xlfn._xlws.FILTER(Table5[r],Table5[rxn-no-enz]=Table5[[#This Row],[rxn-no-enz]]))&gt;1,"many","1")</f>
        <v>many</v>
      </c>
      <c r="I604" t="str">
        <f>_xlfn.XLOOKUP(SUBSTITUTE(Table5[[#This Row],[r]],"'",""),Table6[rxn],Table6[rxn],"no")</f>
        <v>no</v>
      </c>
      <c r="J604" t="str" cm="1">
        <f t="array" ref="J604">_xlfn.XLOOKUP(Table5[[#This Row],[r]],"'"&amp;Table6[rxn]&amp;"'",Table6[expected kapp],"")</f>
        <v/>
      </c>
      <c r="L604" t="s">
        <v>9131</v>
      </c>
      <c r="M604">
        <v>8988.1774343278394</v>
      </c>
      <c r="AA604" s="7" t="s">
        <v>11432</v>
      </c>
      <c r="AB604" s="7" t="str">
        <f>_xlfn.TEXTBEFORE(Table8[[#This Row],[raw]]," ")</f>
        <v>ENZLOAD-PRAMPC_c_FWD-rt3278</v>
      </c>
      <c r="AC604" s="7">
        <f>_xlfn.NUMBERVALUE(_xlfn.TEXTAFTER(Table8[[#This Row],[raw]]," "))</f>
        <v>4.4908672347281698E-8</v>
      </c>
      <c r="AE604" s="1" t="s">
        <v>4074</v>
      </c>
      <c r="AF604" s="1" t="s">
        <v>2778</v>
      </c>
      <c r="AG604" s="9">
        <v>3.62388011E-10</v>
      </c>
      <c r="AH604" s="1" t="str">
        <f>_xlfn.TEXTAFTER(Table9[[#This Row],[rxn]],"-",-1)</f>
        <v>RPL17A</v>
      </c>
      <c r="AI604" s="1" t="e">
        <f>_xlfn.TEXTAFTER(_xlfn.TEXTBEFORE(Table9[[#This Row],[rxn]],"-"&amp;Table9[[#This Row],[enz]]),"RXN-")</f>
        <v>#N/A</v>
      </c>
      <c r="AJ604" s="1" t="e">
        <f>_xlfn.TEXTBEFORE(Table9[[#This Row],[rxn]],"_",-1)</f>
        <v>#N/A</v>
      </c>
    </row>
    <row r="605" spans="1:36" ht="17" hidden="1" x14ac:dyDescent="0.25">
      <c r="A605" t="s">
        <v>9136</v>
      </c>
      <c r="B605" t="str">
        <f>_xlfn.TEXTAFTER(Table5[[#This Row],[r]],"-",-1)</f>
        <v>rt7955_c'</v>
      </c>
      <c r="C605" t="str">
        <f>_xlfn.TEXTAFTER(_xlfn.TEXTBEFORE(Table5[[#This Row],[r]],"-"&amp;Table5[[#This Row],[enz]]),"'RXN-")</f>
        <v>ALDD22x_c_FWD</v>
      </c>
      <c r="D605">
        <v>11171.708534568001</v>
      </c>
      <c r="E605">
        <f>_xlfn.XLOOKUP(Table5[[#This Row],[r]],Table3[r],Table3[kapp],"")</f>
        <v>8988.1774343278394</v>
      </c>
      <c r="F605">
        <f>Table5[[#This Row],[kapp]]-Table5[[#This Row],[old]]</f>
        <v>2183.5311002401613</v>
      </c>
      <c r="G605" t="str" cm="1">
        <f t="array" ref="G605">IF(ROWS(_xlfn._xlws.FILTER(Table5[r],Table5[enz]=Table5[[#This Row],[enz]]))&gt;1,"many","1")</f>
        <v>1</v>
      </c>
      <c r="H605" t="str" cm="1">
        <f t="array" ref="H605">IF(ROWS(_xlfn._xlws.FILTER(Table5[r],Table5[rxn-no-enz]=Table5[[#This Row],[rxn-no-enz]]))&gt;1,"many","1")</f>
        <v>many</v>
      </c>
      <c r="I605" t="str">
        <f>_xlfn.XLOOKUP(SUBSTITUTE(Table5[[#This Row],[r]],"'",""),Table6[rxn],Table6[rxn],"no")</f>
        <v>no</v>
      </c>
      <c r="J605" t="str" cm="1">
        <f t="array" ref="J605">_xlfn.XLOOKUP(Table5[[#This Row],[r]],"'"&amp;Table6[rxn]&amp;"'",Table6[expected kapp],"")</f>
        <v/>
      </c>
      <c r="L605" t="s">
        <v>9132</v>
      </c>
      <c r="M605">
        <v>8988.1774343278394</v>
      </c>
      <c r="AA605" s="7" t="s">
        <v>11433</v>
      </c>
      <c r="AB605" s="7" t="str">
        <f>_xlfn.TEXTBEFORE(Table8[[#This Row],[raw]]," ")</f>
        <v>ENZLOAD-PRASCSi_c_FWD-rt0852</v>
      </c>
      <c r="AC605" s="7">
        <f>_xlfn.NUMBERVALUE(_xlfn.TEXTAFTER(Table8[[#This Row],[raw]]," "))</f>
        <v>6.1967570564513305E-7</v>
      </c>
      <c r="AE605" s="1" t="s">
        <v>4075</v>
      </c>
      <c r="AF605" s="1" t="s">
        <v>2778</v>
      </c>
      <c r="AG605" s="9">
        <v>3.62388011E-10</v>
      </c>
      <c r="AH605" s="1" t="str">
        <f>_xlfn.TEXTAFTER(Table9[[#This Row],[rxn]],"-",-1)</f>
        <v>RPL18A</v>
      </c>
      <c r="AI605" s="1" t="e">
        <f>_xlfn.TEXTAFTER(_xlfn.TEXTBEFORE(Table9[[#This Row],[rxn]],"-"&amp;Table9[[#This Row],[enz]]),"RXN-")</f>
        <v>#N/A</v>
      </c>
      <c r="AJ605" s="1" t="e">
        <f>_xlfn.TEXTBEFORE(Table9[[#This Row],[rxn]],"_",-1)</f>
        <v>#N/A</v>
      </c>
    </row>
    <row r="606" spans="1:36" ht="17" hidden="1" x14ac:dyDescent="0.25">
      <c r="A606" t="s">
        <v>9137</v>
      </c>
      <c r="B606" t="str">
        <f>_xlfn.TEXTAFTER(Table5[[#This Row],[r]],"-",-1)</f>
        <v>rt2756_c'</v>
      </c>
      <c r="C606" t="str">
        <f>_xlfn.TEXTAFTER(_xlfn.TEXTBEFORE(Table5[[#This Row],[r]],"-"&amp;Table5[[#This Row],[enz]]),"'RXN-")</f>
        <v>ALDD2x_c_FWD</v>
      </c>
      <c r="D606">
        <v>11171.708534568001</v>
      </c>
      <c r="E606">
        <f>_xlfn.XLOOKUP(Table5[[#This Row],[r]],Table3[r],Table3[kapp],"")</f>
        <v>8988.1774343278394</v>
      </c>
      <c r="F606">
        <f>Table5[[#This Row],[kapp]]-Table5[[#This Row],[old]]</f>
        <v>2183.5311002401613</v>
      </c>
      <c r="G606" t="str" cm="1">
        <f t="array" ref="G606">IF(ROWS(_xlfn._xlws.FILTER(Table5[r],Table5[enz]=Table5[[#This Row],[enz]]))&gt;1,"many","1")</f>
        <v>many</v>
      </c>
      <c r="H606" t="str" cm="1">
        <f t="array" ref="H606">IF(ROWS(_xlfn._xlws.FILTER(Table5[r],Table5[rxn-no-enz]=Table5[[#This Row],[rxn-no-enz]]))&gt;1,"many","1")</f>
        <v>1</v>
      </c>
      <c r="I606" t="str">
        <f>_xlfn.XLOOKUP(SUBSTITUTE(Table5[[#This Row],[r]],"'",""),Table6[rxn],Table6[rxn],"no")</f>
        <v>no</v>
      </c>
      <c r="J606" t="str" cm="1">
        <f t="array" ref="J606">_xlfn.XLOOKUP(Table5[[#This Row],[r]],"'"&amp;Table6[rxn]&amp;"'",Table6[expected kapp],"")</f>
        <v/>
      </c>
      <c r="L606" t="s">
        <v>9133</v>
      </c>
      <c r="M606">
        <v>8988.1774343278394</v>
      </c>
      <c r="AA606" s="7" t="s">
        <v>11434</v>
      </c>
      <c r="AB606" s="7" t="str">
        <f>_xlfn.TEXTBEFORE(Table8[[#This Row],[raw]]," ")</f>
        <v>ENZLOAD-PRATPP_c_FWD-rt3278</v>
      </c>
      <c r="AC606" s="7">
        <f>_xlfn.NUMBERVALUE(_xlfn.TEXTAFTER(Table8[[#This Row],[raw]]," "))</f>
        <v>4.4908672347281698E-8</v>
      </c>
      <c r="AE606" s="1" t="s">
        <v>4076</v>
      </c>
      <c r="AF606" s="1" t="s">
        <v>2778</v>
      </c>
      <c r="AG606" s="9">
        <v>3.62388011E-10</v>
      </c>
      <c r="AH606" s="1" t="str">
        <f>_xlfn.TEXTAFTER(Table9[[#This Row],[rxn]],"-",-1)</f>
        <v>RPL19A</v>
      </c>
      <c r="AI606" s="1" t="e">
        <f>_xlfn.TEXTAFTER(_xlfn.TEXTBEFORE(Table9[[#This Row],[rxn]],"-"&amp;Table9[[#This Row],[enz]]),"RXN-")</f>
        <v>#N/A</v>
      </c>
      <c r="AJ606" s="1" t="e">
        <f>_xlfn.TEXTBEFORE(Table9[[#This Row],[rxn]],"_",-1)</f>
        <v>#N/A</v>
      </c>
    </row>
    <row r="607" spans="1:36" ht="17" hidden="1" x14ac:dyDescent="0.25">
      <c r="A607" t="s">
        <v>9138</v>
      </c>
      <c r="B607" t="str">
        <f>_xlfn.TEXTAFTER(Table5[[#This Row],[r]],"-",-1)</f>
        <v>rt2756_c'</v>
      </c>
      <c r="C607" t="str">
        <f>_xlfn.TEXTAFTER(_xlfn.TEXTBEFORE(Table5[[#This Row],[r]],"-"&amp;Table5[[#This Row],[enz]]),"'RXN-")</f>
        <v>ALDD2y_c_FWD</v>
      </c>
      <c r="D607">
        <v>11171.708534568001</v>
      </c>
      <c r="E607">
        <f>_xlfn.XLOOKUP(Table5[[#This Row],[r]],Table3[r],Table3[kapp],"")</f>
        <v>8988.1774343278394</v>
      </c>
      <c r="F607">
        <f>Table5[[#This Row],[kapp]]-Table5[[#This Row],[old]]</f>
        <v>2183.5311002401613</v>
      </c>
      <c r="G607" t="str" cm="1">
        <f t="array" ref="G607">IF(ROWS(_xlfn._xlws.FILTER(Table5[r],Table5[enz]=Table5[[#This Row],[enz]]))&gt;1,"many","1")</f>
        <v>many</v>
      </c>
      <c r="H607" t="str" cm="1">
        <f t="array" ref="H607">IF(ROWS(_xlfn._xlws.FILTER(Table5[r],Table5[rxn-no-enz]=Table5[[#This Row],[rxn-no-enz]]))&gt;1,"many","1")</f>
        <v>many</v>
      </c>
      <c r="I607" t="str">
        <f>_xlfn.XLOOKUP(SUBSTITUTE(Table5[[#This Row],[r]],"'",""),Table6[rxn],Table6[rxn],"no")</f>
        <v>no</v>
      </c>
      <c r="J607" t="str" cm="1">
        <f t="array" ref="J607">_xlfn.XLOOKUP(Table5[[#This Row],[r]],"'"&amp;Table6[rxn]&amp;"'",Table6[expected kapp],"")</f>
        <v/>
      </c>
      <c r="L607" t="s">
        <v>9134</v>
      </c>
      <c r="M607">
        <v>8988.1774343278394</v>
      </c>
      <c r="AA607" s="7" t="s">
        <v>11435</v>
      </c>
      <c r="AB607" s="7" t="str">
        <f>_xlfn.TEXTBEFORE(Table8[[#This Row],[raw]]," ")</f>
        <v>ENZLOAD-PRENT10_l_FWD-rt4281</v>
      </c>
      <c r="AC607" s="7">
        <f>_xlfn.NUMBERVALUE(_xlfn.TEXTAFTER(Table8[[#This Row],[raw]]," "))</f>
        <v>1.0145873568265699E-9</v>
      </c>
      <c r="AE607" s="1" t="s">
        <v>4077</v>
      </c>
      <c r="AF607" s="1" t="s">
        <v>2778</v>
      </c>
      <c r="AG607" s="9">
        <v>3.62388011E-10</v>
      </c>
      <c r="AH607" s="1" t="str">
        <f>_xlfn.TEXTAFTER(Table9[[#This Row],[rxn]],"-",-1)</f>
        <v>RPL1A</v>
      </c>
      <c r="AI607" s="1" t="e">
        <f>_xlfn.TEXTAFTER(_xlfn.TEXTBEFORE(Table9[[#This Row],[rxn]],"-"&amp;Table9[[#This Row],[enz]]),"RXN-")</f>
        <v>#N/A</v>
      </c>
      <c r="AJ607" s="1" t="e">
        <f>_xlfn.TEXTBEFORE(Table9[[#This Row],[rxn]],"_",-1)</f>
        <v>#N/A</v>
      </c>
    </row>
    <row r="608" spans="1:36" ht="17" hidden="1" x14ac:dyDescent="0.25">
      <c r="A608" t="s">
        <v>9139</v>
      </c>
      <c r="B608" t="str">
        <f>_xlfn.TEXTAFTER(Table5[[#This Row],[r]],"-",-1)</f>
        <v>rt3674_c'</v>
      </c>
      <c r="C608" t="str">
        <f>_xlfn.TEXTAFTER(_xlfn.TEXTBEFORE(Table5[[#This Row],[r]],"-"&amp;Table5[[#This Row],[enz]]),"'RXN-")</f>
        <v>ALDD2y_c_FWD</v>
      </c>
      <c r="D608">
        <v>11171.708534568001</v>
      </c>
      <c r="E608">
        <f>_xlfn.XLOOKUP(Table5[[#This Row],[r]],Table3[r],Table3[kapp],"")</f>
        <v>8988.1774343278394</v>
      </c>
      <c r="F608">
        <f>Table5[[#This Row],[kapp]]-Table5[[#This Row],[old]]</f>
        <v>2183.5311002401613</v>
      </c>
      <c r="G608" t="str" cm="1">
        <f t="array" ref="G608">IF(ROWS(_xlfn._xlws.FILTER(Table5[r],Table5[enz]=Table5[[#This Row],[enz]]))&gt;1,"many","1")</f>
        <v>1</v>
      </c>
      <c r="H608" t="str" cm="1">
        <f t="array" ref="H608">IF(ROWS(_xlfn._xlws.FILTER(Table5[r],Table5[rxn-no-enz]=Table5[[#This Row],[rxn-no-enz]]))&gt;1,"many","1")</f>
        <v>many</v>
      </c>
      <c r="I608" t="str">
        <f>_xlfn.XLOOKUP(SUBSTITUTE(Table5[[#This Row],[r]],"'",""),Table6[rxn],Table6[rxn],"no")</f>
        <v>no</v>
      </c>
      <c r="J608" t="str" cm="1">
        <f t="array" ref="J608">_xlfn.XLOOKUP(Table5[[#This Row],[r]],"'"&amp;Table6[rxn]&amp;"'",Table6[expected kapp],"")</f>
        <v/>
      </c>
      <c r="L608" t="s">
        <v>9135</v>
      </c>
      <c r="M608">
        <v>8988.1774343278394</v>
      </c>
      <c r="AA608" s="7" t="s">
        <v>11436</v>
      </c>
      <c r="AB608" s="7" t="str">
        <f>_xlfn.TEXTBEFORE(Table8[[#This Row],[raw]]," ")</f>
        <v>ENZLOAD-PRENT11_l_FWD-rt4281</v>
      </c>
      <c r="AC608" s="7">
        <f>_xlfn.NUMBERVALUE(_xlfn.TEXTAFTER(Table8[[#This Row],[raw]]," "))</f>
        <v>1.0145873568265699E-9</v>
      </c>
      <c r="AE608" s="1" t="s">
        <v>4078</v>
      </c>
      <c r="AF608" s="1" t="s">
        <v>2778</v>
      </c>
      <c r="AG608" s="9">
        <v>3.62388011E-10</v>
      </c>
      <c r="AH608" s="1" t="str">
        <f>_xlfn.TEXTAFTER(Table9[[#This Row],[rxn]],"-",-1)</f>
        <v>RPL20A</v>
      </c>
      <c r="AI608" s="1" t="e">
        <f>_xlfn.TEXTAFTER(_xlfn.TEXTBEFORE(Table9[[#This Row],[rxn]],"-"&amp;Table9[[#This Row],[enz]]),"RXN-")</f>
        <v>#N/A</v>
      </c>
      <c r="AJ608" s="1" t="e">
        <f>_xlfn.TEXTBEFORE(Table9[[#This Row],[rxn]],"_",-1)</f>
        <v>#N/A</v>
      </c>
    </row>
    <row r="609" spans="1:36" ht="17" hidden="1" x14ac:dyDescent="0.25">
      <c r="A609" t="s">
        <v>9140</v>
      </c>
      <c r="B609" t="str">
        <f>_xlfn.TEXTAFTER(Table5[[#This Row],[r]],"-",-1)</f>
        <v>rt3516'</v>
      </c>
      <c r="C609" t="str">
        <f>_xlfn.TEXTAFTER(_xlfn.TEXTBEFORE(Table5[[#This Row],[r]],"-"&amp;Table5[[#This Row],[enz]]),"'RXN-")</f>
        <v>ALLTN_c_FWD</v>
      </c>
      <c r="D609">
        <v>11171.708534568001</v>
      </c>
      <c r="E609">
        <f>_xlfn.XLOOKUP(Table5[[#This Row],[r]],Table3[r],Table3[kapp],"")</f>
        <v>8988.1774343278394</v>
      </c>
      <c r="F609">
        <f>Table5[[#This Row],[kapp]]-Table5[[#This Row],[old]]</f>
        <v>2183.5311002401613</v>
      </c>
      <c r="G609" t="str" cm="1">
        <f t="array" ref="G609">IF(ROWS(_xlfn._xlws.FILTER(Table5[r],Table5[enz]=Table5[[#This Row],[enz]]))&gt;1,"many","1")</f>
        <v>many</v>
      </c>
      <c r="H609" t="str" cm="1">
        <f t="array" ref="H609">IF(ROWS(_xlfn._xlws.FILTER(Table5[r],Table5[rxn-no-enz]=Table5[[#This Row],[rxn-no-enz]]))&gt;1,"many","1")</f>
        <v>1</v>
      </c>
      <c r="I609" t="str">
        <f>_xlfn.XLOOKUP(SUBSTITUTE(Table5[[#This Row],[r]],"'",""),Table6[rxn],Table6[rxn],"no")</f>
        <v>no</v>
      </c>
      <c r="J609" t="str" cm="1">
        <f t="array" ref="J609">_xlfn.XLOOKUP(Table5[[#This Row],[r]],"'"&amp;Table6[rxn]&amp;"'",Table6[expected kapp],"")</f>
        <v/>
      </c>
      <c r="L609" t="s">
        <v>9136</v>
      </c>
      <c r="M609">
        <v>8988.1774343278394</v>
      </c>
      <c r="AA609" s="7" t="s">
        <v>11437</v>
      </c>
      <c r="AB609" s="7" t="str">
        <f>_xlfn.TEXTBEFORE(Table8[[#This Row],[raw]]," ")</f>
        <v>ENZLOAD-PRENT12_l_FWD-rt4281</v>
      </c>
      <c r="AC609" s="7">
        <f>_xlfn.NUMBERVALUE(_xlfn.TEXTAFTER(Table8[[#This Row],[raw]]," "))</f>
        <v>1.0145873568265699E-9</v>
      </c>
      <c r="AE609" s="1" t="s">
        <v>4079</v>
      </c>
      <c r="AF609" s="1" t="s">
        <v>2778</v>
      </c>
      <c r="AG609" s="9">
        <v>3.62388011E-10</v>
      </c>
      <c r="AH609" s="1" t="str">
        <f>_xlfn.TEXTAFTER(Table9[[#This Row],[rxn]],"-",-1)</f>
        <v>RPL21B</v>
      </c>
      <c r="AI609" s="1" t="e">
        <f>_xlfn.TEXTAFTER(_xlfn.TEXTBEFORE(Table9[[#This Row],[rxn]],"-"&amp;Table9[[#This Row],[enz]]),"RXN-")</f>
        <v>#N/A</v>
      </c>
      <c r="AJ609" s="1" t="e">
        <f>_xlfn.TEXTBEFORE(Table9[[#This Row],[rxn]],"_",-1)</f>
        <v>#N/A</v>
      </c>
    </row>
    <row r="610" spans="1:36" ht="17" hidden="1" x14ac:dyDescent="0.25">
      <c r="A610" t="s">
        <v>9141</v>
      </c>
      <c r="B610" t="str">
        <f>_xlfn.TEXTAFTER(Table5[[#This Row],[r]],"-",-1)</f>
        <v>rt3516'</v>
      </c>
      <c r="C610" t="str">
        <f>_xlfn.TEXTAFTER(_xlfn.TEXTBEFORE(Table5[[#This Row],[r]],"-"&amp;Table5[[#This Row],[enz]]),"'RXN-")</f>
        <v>ALLTN_c_REV</v>
      </c>
      <c r="D610">
        <v>11171.708534568001</v>
      </c>
      <c r="E610">
        <f>_xlfn.XLOOKUP(Table5[[#This Row],[r]],Table3[r],Table3[kapp],"")</f>
        <v>8988.1774343278394</v>
      </c>
      <c r="F610">
        <f>Table5[[#This Row],[kapp]]-Table5[[#This Row],[old]]</f>
        <v>2183.5311002401613</v>
      </c>
      <c r="G610" t="str" cm="1">
        <f t="array" ref="G610">IF(ROWS(_xlfn._xlws.FILTER(Table5[r],Table5[enz]=Table5[[#This Row],[enz]]))&gt;1,"many","1")</f>
        <v>many</v>
      </c>
      <c r="H610" t="str" cm="1">
        <f t="array" ref="H610">IF(ROWS(_xlfn._xlws.FILTER(Table5[r],Table5[rxn-no-enz]=Table5[[#This Row],[rxn-no-enz]]))&gt;1,"many","1")</f>
        <v>1</v>
      </c>
      <c r="I610" t="str">
        <f>_xlfn.XLOOKUP(SUBSTITUTE(Table5[[#This Row],[r]],"'",""),Table6[rxn],Table6[rxn],"no")</f>
        <v>no</v>
      </c>
      <c r="J610" t="str" cm="1">
        <f t="array" ref="J610">_xlfn.XLOOKUP(Table5[[#This Row],[r]],"'"&amp;Table6[rxn]&amp;"'",Table6[expected kapp],"")</f>
        <v/>
      </c>
      <c r="L610" t="s">
        <v>9137</v>
      </c>
      <c r="M610">
        <v>8988.1774343278394</v>
      </c>
      <c r="AA610" s="7" t="s">
        <v>11438</v>
      </c>
      <c r="AB610" s="7" t="str">
        <f>_xlfn.TEXTBEFORE(Table8[[#This Row],[raw]]," ")</f>
        <v>ENZLOAD-PRENT13_l_FWD-rt4281</v>
      </c>
      <c r="AC610" s="7">
        <f>_xlfn.NUMBERVALUE(_xlfn.TEXTAFTER(Table8[[#This Row],[raw]]," "))</f>
        <v>1.0145873568265699E-9</v>
      </c>
      <c r="AE610" s="1" t="s">
        <v>4081</v>
      </c>
      <c r="AF610" s="1" t="s">
        <v>2778</v>
      </c>
      <c r="AG610" s="9">
        <v>3.62388011E-10</v>
      </c>
      <c r="AH610" s="1" t="str">
        <f>_xlfn.TEXTAFTER(Table9[[#This Row],[rxn]],"-",-1)</f>
        <v>RPL23A</v>
      </c>
      <c r="AI610" s="1" t="e">
        <f>_xlfn.TEXTAFTER(_xlfn.TEXTBEFORE(Table9[[#This Row],[rxn]],"-"&amp;Table9[[#This Row],[enz]]),"RXN-")</f>
        <v>#N/A</v>
      </c>
      <c r="AJ610" s="1" t="e">
        <f>_xlfn.TEXTBEFORE(Table9[[#This Row],[rxn]],"_",-1)</f>
        <v>#N/A</v>
      </c>
    </row>
    <row r="611" spans="1:36" ht="17" hidden="1" x14ac:dyDescent="0.25">
      <c r="A611" t="s">
        <v>9142</v>
      </c>
      <c r="B611" t="str">
        <f>_xlfn.TEXTAFTER(Table5[[#This Row],[r]],"-",-1)</f>
        <v>rt4534'</v>
      </c>
      <c r="C611" t="str">
        <f>_xlfn.TEXTAFTER(_xlfn.TEXTBEFORE(Table5[[#This Row],[r]],"-"&amp;Table5[[#This Row],[enz]]),"'RXN-")</f>
        <v>ALLTNt_c_FWD</v>
      </c>
      <c r="D611">
        <v>11171.708534568001</v>
      </c>
      <c r="E611">
        <f>_xlfn.XLOOKUP(Table5[[#This Row],[r]],Table3[r],Table3[kapp],"")</f>
        <v>8988.1774343278394</v>
      </c>
      <c r="F611">
        <f>Table5[[#This Row],[kapp]]-Table5[[#This Row],[old]]</f>
        <v>2183.5311002401613</v>
      </c>
      <c r="G611" t="str" cm="1">
        <f t="array" ref="G611">IF(ROWS(_xlfn._xlws.FILTER(Table5[r],Table5[enz]=Table5[[#This Row],[enz]]))&gt;1,"many","1")</f>
        <v>1</v>
      </c>
      <c r="H611" t="str" cm="1">
        <f t="array" ref="H611">IF(ROWS(_xlfn._xlws.FILTER(Table5[r],Table5[rxn-no-enz]=Table5[[#This Row],[rxn-no-enz]]))&gt;1,"many","1")</f>
        <v>1</v>
      </c>
      <c r="I611" t="str">
        <f>_xlfn.XLOOKUP(SUBSTITUTE(Table5[[#This Row],[r]],"'",""),Table6[rxn],Table6[rxn],"no")</f>
        <v>no</v>
      </c>
      <c r="J611" t="str" cm="1">
        <f t="array" ref="J611">_xlfn.XLOOKUP(Table5[[#This Row],[r]],"'"&amp;Table6[rxn]&amp;"'",Table6[expected kapp],"")</f>
        <v/>
      </c>
      <c r="L611" t="s">
        <v>9138</v>
      </c>
      <c r="M611">
        <v>8988.1774343278394</v>
      </c>
      <c r="AA611" s="7" t="s">
        <v>11439</v>
      </c>
      <c r="AB611" s="7" t="str">
        <f>_xlfn.TEXTBEFORE(Table8[[#This Row],[raw]]," ")</f>
        <v>ENZLOAD-PRENT14_l_FWD-rt4281</v>
      </c>
      <c r="AC611" s="7">
        <f>_xlfn.NUMBERVALUE(_xlfn.TEXTAFTER(Table8[[#This Row],[raw]]," "))</f>
        <v>1.0145873568265699E-9</v>
      </c>
      <c r="AE611" s="1" t="s">
        <v>4082</v>
      </c>
      <c r="AF611" s="1" t="s">
        <v>2778</v>
      </c>
      <c r="AG611" s="9">
        <v>3.62388011E-10</v>
      </c>
      <c r="AH611" s="1" t="str">
        <f>_xlfn.TEXTAFTER(Table9[[#This Row],[rxn]],"-",-1)</f>
        <v>RPL25</v>
      </c>
      <c r="AI611" s="1" t="e">
        <f>_xlfn.TEXTAFTER(_xlfn.TEXTBEFORE(Table9[[#This Row],[rxn]],"-"&amp;Table9[[#This Row],[enz]]),"RXN-")</f>
        <v>#N/A</v>
      </c>
      <c r="AJ611" s="1" t="e">
        <f>_xlfn.TEXTBEFORE(Table9[[#This Row],[rxn]],"_",-1)</f>
        <v>#N/A</v>
      </c>
    </row>
    <row r="612" spans="1:36" ht="17" hidden="1" x14ac:dyDescent="0.25">
      <c r="A612" t="s">
        <v>9143</v>
      </c>
      <c r="B612" t="str">
        <f>_xlfn.TEXTAFTER(Table5[[#This Row],[r]],"-",-1)</f>
        <v>rt6702'</v>
      </c>
      <c r="C612" t="str">
        <f>_xlfn.TEXTAFTER(_xlfn.TEXTBEFORE(Table5[[#This Row],[r]],"-"&amp;Table5[[#This Row],[enz]]),"'RXN-")</f>
        <v>ALLTTt_c_FWD</v>
      </c>
      <c r="D612">
        <v>11171.708534568001</v>
      </c>
      <c r="E612">
        <f>_xlfn.XLOOKUP(Table5[[#This Row],[r]],Table3[r],Table3[kapp],"")</f>
        <v>8988.1774343278394</v>
      </c>
      <c r="F612">
        <f>Table5[[#This Row],[kapp]]-Table5[[#This Row],[old]]</f>
        <v>2183.5311002401613</v>
      </c>
      <c r="G612" t="str" cm="1">
        <f t="array" ref="G612">IF(ROWS(_xlfn._xlws.FILTER(Table5[r],Table5[enz]=Table5[[#This Row],[enz]]))&gt;1,"many","1")</f>
        <v>1</v>
      </c>
      <c r="H612" t="str" cm="1">
        <f t="array" ref="H612">IF(ROWS(_xlfn._xlws.FILTER(Table5[r],Table5[rxn-no-enz]=Table5[[#This Row],[rxn-no-enz]]))&gt;1,"many","1")</f>
        <v>1</v>
      </c>
      <c r="I612" t="str">
        <f>_xlfn.XLOOKUP(SUBSTITUTE(Table5[[#This Row],[r]],"'",""),Table6[rxn],Table6[rxn],"no")</f>
        <v>no</v>
      </c>
      <c r="J612" t="str" cm="1">
        <f t="array" ref="J612">_xlfn.XLOOKUP(Table5[[#This Row],[r]],"'"&amp;Table6[rxn]&amp;"'",Table6[expected kapp],"")</f>
        <v/>
      </c>
      <c r="L612" t="s">
        <v>9139</v>
      </c>
      <c r="M612">
        <v>8988.1774343278394</v>
      </c>
      <c r="AA612" s="7" t="s">
        <v>11440</v>
      </c>
      <c r="AB612" s="7" t="str">
        <f>_xlfn.TEXTBEFORE(Table8[[#This Row],[raw]]," ")</f>
        <v>ENZLOAD-PRENT15_l_FWD-rt4281</v>
      </c>
      <c r="AC612" s="7">
        <f>_xlfn.NUMBERVALUE(_xlfn.TEXTAFTER(Table8[[#This Row],[raw]]," "))</f>
        <v>1.0145873568265699E-9</v>
      </c>
      <c r="AE612" s="1" t="s">
        <v>4083</v>
      </c>
      <c r="AF612" s="1" t="s">
        <v>2778</v>
      </c>
      <c r="AG612" s="9">
        <v>3.62388011E-10</v>
      </c>
      <c r="AH612" s="1" t="str">
        <f>_xlfn.TEXTAFTER(Table9[[#This Row],[rxn]],"-",-1)</f>
        <v>RPL26A</v>
      </c>
      <c r="AI612" s="1" t="e">
        <f>_xlfn.TEXTAFTER(_xlfn.TEXTBEFORE(Table9[[#This Row],[rxn]],"-"&amp;Table9[[#This Row],[enz]]),"RXN-")</f>
        <v>#N/A</v>
      </c>
      <c r="AJ612" s="1" t="e">
        <f>_xlfn.TEXTBEFORE(Table9[[#This Row],[rxn]],"_",-1)</f>
        <v>#N/A</v>
      </c>
    </row>
    <row r="613" spans="1:36" ht="17" hidden="1" x14ac:dyDescent="0.25">
      <c r="A613" t="s">
        <v>9144</v>
      </c>
      <c r="B613" t="str">
        <f>_xlfn.TEXTAFTER(Table5[[#This Row],[r]],"-",-1)</f>
        <v>rt0958'</v>
      </c>
      <c r="C613" t="str">
        <f>_xlfn.TEXTAFTER(_xlfn.TEXTBEFORE(Table5[[#This Row],[r]],"-"&amp;Table5[[#This Row],[enz]]),"'RXN-")</f>
        <v>ALPHNH_c_FWD</v>
      </c>
      <c r="D613">
        <v>11171.708534568001</v>
      </c>
      <c r="E613">
        <f>_xlfn.XLOOKUP(Table5[[#This Row],[r]],Table3[r],Table3[kapp],"")</f>
        <v>8988.1774343278394</v>
      </c>
      <c r="F613">
        <f>Table5[[#This Row],[kapp]]-Table5[[#This Row],[old]]</f>
        <v>2183.5311002401613</v>
      </c>
      <c r="G613" t="str" cm="1">
        <f t="array" ref="G613">IF(ROWS(_xlfn._xlws.FILTER(Table5[r],Table5[enz]=Table5[[#This Row],[enz]]))&gt;1,"many","1")</f>
        <v>many</v>
      </c>
      <c r="H613" t="str" cm="1">
        <f t="array" ref="H613">IF(ROWS(_xlfn._xlws.FILTER(Table5[r],Table5[rxn-no-enz]=Table5[[#This Row],[rxn-no-enz]]))&gt;1,"many","1")</f>
        <v>1</v>
      </c>
      <c r="I613" t="str">
        <f>_xlfn.XLOOKUP(SUBSTITUTE(Table5[[#This Row],[r]],"'",""),Table6[rxn],Table6[rxn],"no")</f>
        <v>no</v>
      </c>
      <c r="J613" t="str" cm="1">
        <f t="array" ref="J613">_xlfn.XLOOKUP(Table5[[#This Row],[r]],"'"&amp;Table6[rxn]&amp;"'",Table6[expected kapp],"")</f>
        <v/>
      </c>
      <c r="L613" t="s">
        <v>9140</v>
      </c>
      <c r="M613">
        <v>8988.1774343278394</v>
      </c>
      <c r="AA613" s="7" t="s">
        <v>11441</v>
      </c>
      <c r="AB613" s="7" t="str">
        <f>_xlfn.TEXTBEFORE(Table8[[#This Row],[raw]]," ")</f>
        <v>ENZLOAD-PRENT16_l_FWD-rt4281</v>
      </c>
      <c r="AC613" s="7">
        <f>_xlfn.NUMBERVALUE(_xlfn.TEXTAFTER(Table8[[#This Row],[raw]]," "))</f>
        <v>1.0145873568265699E-9</v>
      </c>
      <c r="AE613" s="1" t="s">
        <v>4084</v>
      </c>
      <c r="AF613" s="1" t="s">
        <v>2778</v>
      </c>
      <c r="AG613" s="9">
        <v>3.62388011E-10</v>
      </c>
      <c r="AH613" s="1" t="str">
        <f>_xlfn.TEXTAFTER(Table9[[#This Row],[rxn]],"-",-1)</f>
        <v>RPL27A</v>
      </c>
      <c r="AI613" s="1" t="e">
        <f>_xlfn.TEXTAFTER(_xlfn.TEXTBEFORE(Table9[[#This Row],[rxn]],"-"&amp;Table9[[#This Row],[enz]]),"RXN-")</f>
        <v>#N/A</v>
      </c>
      <c r="AJ613" s="1" t="e">
        <f>_xlfn.TEXTBEFORE(Table9[[#This Row],[rxn]],"_",-1)</f>
        <v>#N/A</v>
      </c>
    </row>
    <row r="614" spans="1:36" ht="17" hidden="1" x14ac:dyDescent="0.25">
      <c r="A614" t="s">
        <v>9145</v>
      </c>
      <c r="B614" t="str">
        <f>_xlfn.TEXTAFTER(Table5[[#This Row],[r]],"-",-1)</f>
        <v>rt4363'</v>
      </c>
      <c r="C614" t="str">
        <f>_xlfn.TEXTAFTER(_xlfn.TEXTBEFORE(Table5[[#This Row],[r]],"-"&amp;Table5[[#This Row],[enz]]),"'RXN-")</f>
        <v>AMAOTr_c_FWD</v>
      </c>
      <c r="D614">
        <v>11171.708534568001</v>
      </c>
      <c r="E614">
        <f>_xlfn.XLOOKUP(Table5[[#This Row],[r]],Table3[r],Table3[kapp],"")</f>
        <v>8988.1774343278394</v>
      </c>
      <c r="F614">
        <f>Table5[[#This Row],[kapp]]-Table5[[#This Row],[old]]</f>
        <v>2183.5311002401613</v>
      </c>
      <c r="G614" t="str" cm="1">
        <f t="array" ref="G614">IF(ROWS(_xlfn._xlws.FILTER(Table5[r],Table5[enz]=Table5[[#This Row],[enz]]))&gt;1,"many","1")</f>
        <v>many</v>
      </c>
      <c r="H614" t="str" cm="1">
        <f t="array" ref="H614">IF(ROWS(_xlfn._xlws.FILTER(Table5[r],Table5[rxn-no-enz]=Table5[[#This Row],[rxn-no-enz]]))&gt;1,"many","1")</f>
        <v>1</v>
      </c>
      <c r="I614" t="str">
        <f>_xlfn.XLOOKUP(SUBSTITUTE(Table5[[#This Row],[r]],"'",""),Table6[rxn],Table6[rxn],"no")</f>
        <v>no</v>
      </c>
      <c r="J614" t="str" cm="1">
        <f t="array" ref="J614">_xlfn.XLOOKUP(Table5[[#This Row],[r]],"'"&amp;Table6[rxn]&amp;"'",Table6[expected kapp],"")</f>
        <v/>
      </c>
      <c r="L614" t="s">
        <v>9141</v>
      </c>
      <c r="M614">
        <v>8988.1774343278394</v>
      </c>
      <c r="AA614" s="7" t="s">
        <v>11442</v>
      </c>
      <c r="AB614" s="7" t="str">
        <f>_xlfn.TEXTBEFORE(Table8[[#This Row],[raw]]," ")</f>
        <v>ENZLOAD-PRENT17_l_FWD-rt4281</v>
      </c>
      <c r="AC614" s="7">
        <f>_xlfn.NUMBERVALUE(_xlfn.TEXTAFTER(Table8[[#This Row],[raw]]," "))</f>
        <v>1.0145873568265699E-9</v>
      </c>
      <c r="AE614" s="1" t="s">
        <v>4085</v>
      </c>
      <c r="AF614" s="1" t="s">
        <v>2778</v>
      </c>
      <c r="AG614" s="9">
        <v>3.62388011E-10</v>
      </c>
      <c r="AH614" s="1" t="str">
        <f>_xlfn.TEXTAFTER(Table9[[#This Row],[rxn]],"-",-1)</f>
        <v>RPL28</v>
      </c>
      <c r="AI614" s="1" t="e">
        <f>_xlfn.TEXTAFTER(_xlfn.TEXTBEFORE(Table9[[#This Row],[rxn]],"-"&amp;Table9[[#This Row],[enz]]),"RXN-")</f>
        <v>#N/A</v>
      </c>
      <c r="AJ614" s="1" t="e">
        <f>_xlfn.TEXTBEFORE(Table9[[#This Row],[rxn]],"_",-1)</f>
        <v>#N/A</v>
      </c>
    </row>
    <row r="615" spans="1:36" ht="17" hidden="1" x14ac:dyDescent="0.25">
      <c r="A615" t="s">
        <v>9146</v>
      </c>
      <c r="B615" t="str">
        <f>_xlfn.TEXTAFTER(Table5[[#This Row],[r]],"-",-1)</f>
        <v>rt4363'</v>
      </c>
      <c r="C615" t="str">
        <f>_xlfn.TEXTAFTER(_xlfn.TEXTBEFORE(Table5[[#This Row],[r]],"-"&amp;Table5[[#This Row],[enz]]),"'RXN-")</f>
        <v>AMAOTr_c_REV</v>
      </c>
      <c r="D615">
        <v>11171.708534568001</v>
      </c>
      <c r="E615">
        <f>_xlfn.XLOOKUP(Table5[[#This Row],[r]],Table3[r],Table3[kapp],"")</f>
        <v>8988.1774343278394</v>
      </c>
      <c r="F615">
        <f>Table5[[#This Row],[kapp]]-Table5[[#This Row],[old]]</f>
        <v>2183.5311002401613</v>
      </c>
      <c r="G615" t="str" cm="1">
        <f t="array" ref="G615">IF(ROWS(_xlfn._xlws.FILTER(Table5[r],Table5[enz]=Table5[[#This Row],[enz]]))&gt;1,"many","1")</f>
        <v>many</v>
      </c>
      <c r="H615" t="str" cm="1">
        <f t="array" ref="H615">IF(ROWS(_xlfn._xlws.FILTER(Table5[r],Table5[rxn-no-enz]=Table5[[#This Row],[rxn-no-enz]]))&gt;1,"many","1")</f>
        <v>1</v>
      </c>
      <c r="I615" t="str">
        <f>_xlfn.XLOOKUP(SUBSTITUTE(Table5[[#This Row],[r]],"'",""),Table6[rxn],Table6[rxn],"no")</f>
        <v>no</v>
      </c>
      <c r="J615" t="str" cm="1">
        <f t="array" ref="J615">_xlfn.XLOOKUP(Table5[[#This Row],[r]],"'"&amp;Table6[rxn]&amp;"'",Table6[expected kapp],"")</f>
        <v/>
      </c>
      <c r="L615" t="s">
        <v>9142</v>
      </c>
      <c r="M615">
        <v>8988.1774343278394</v>
      </c>
      <c r="AA615" s="7" t="s">
        <v>11443</v>
      </c>
      <c r="AB615" s="7" t="str">
        <f>_xlfn.TEXTBEFORE(Table8[[#This Row],[raw]]," ")</f>
        <v>ENZLOAD-PRENT18_l_FWD-rt4281</v>
      </c>
      <c r="AC615" s="7">
        <f>_xlfn.NUMBERVALUE(_xlfn.TEXTAFTER(Table8[[#This Row],[raw]]," "))</f>
        <v>1.0145873568265699E-9</v>
      </c>
      <c r="AE615" s="1" t="s">
        <v>4087</v>
      </c>
      <c r="AF615" s="1" t="s">
        <v>2778</v>
      </c>
      <c r="AG615" s="9">
        <v>3.62388011E-10</v>
      </c>
      <c r="AH615" s="1" t="str">
        <f>_xlfn.TEXTAFTER(Table9[[#This Row],[rxn]],"-",-1)</f>
        <v>RPL3</v>
      </c>
      <c r="AI615" s="1" t="e">
        <f>_xlfn.TEXTAFTER(_xlfn.TEXTBEFORE(Table9[[#This Row],[rxn]],"-"&amp;Table9[[#This Row],[enz]]),"RXN-")</f>
        <v>#N/A</v>
      </c>
      <c r="AJ615" s="1" t="e">
        <f>_xlfn.TEXTBEFORE(Table9[[#This Row],[rxn]],"_",-1)</f>
        <v>#N/A</v>
      </c>
    </row>
    <row r="616" spans="1:36" ht="17" hidden="1" x14ac:dyDescent="0.25">
      <c r="A616" t="s">
        <v>9147</v>
      </c>
      <c r="B616" t="str">
        <f>_xlfn.TEXTAFTER(Table5[[#This Row],[r]],"-",-1)</f>
        <v>rt3664'</v>
      </c>
      <c r="C616" t="str">
        <f>_xlfn.TEXTAFTER(_xlfn.TEXTBEFORE(Table5[[#This Row],[r]],"-"&amp;Table5[[#This Row],[enz]]),"'RXN-")</f>
        <v>AMETt_c_m_FWD</v>
      </c>
      <c r="D616">
        <v>11171.708534568001</v>
      </c>
      <c r="E616">
        <f>_xlfn.XLOOKUP(Table5[[#This Row],[r]],Table3[r],Table3[kapp],"")</f>
        <v>8988.1774343278394</v>
      </c>
      <c r="F616">
        <f>Table5[[#This Row],[kapp]]-Table5[[#This Row],[old]]</f>
        <v>2183.5311002401613</v>
      </c>
      <c r="G616" t="str" cm="1">
        <f t="array" ref="G616">IF(ROWS(_xlfn._xlws.FILTER(Table5[r],Table5[enz]=Table5[[#This Row],[enz]]))&gt;1,"many","1")</f>
        <v>many</v>
      </c>
      <c r="H616" t="str" cm="1">
        <f t="array" ref="H616">IF(ROWS(_xlfn._xlws.FILTER(Table5[r],Table5[rxn-no-enz]=Table5[[#This Row],[rxn-no-enz]]))&gt;1,"many","1")</f>
        <v>1</v>
      </c>
      <c r="I616" t="str">
        <f>_xlfn.XLOOKUP(SUBSTITUTE(Table5[[#This Row],[r]],"'",""),Table6[rxn],Table6[rxn],"no")</f>
        <v>no</v>
      </c>
      <c r="J616" t="str" cm="1">
        <f t="array" ref="J616">_xlfn.XLOOKUP(Table5[[#This Row],[r]],"'"&amp;Table6[rxn]&amp;"'",Table6[expected kapp],"")</f>
        <v/>
      </c>
      <c r="L616" t="s">
        <v>9143</v>
      </c>
      <c r="M616">
        <v>8988.1774343278394</v>
      </c>
      <c r="AA616" s="7" t="s">
        <v>11444</v>
      </c>
      <c r="AB616" s="7" t="str">
        <f>_xlfn.TEXTBEFORE(Table8[[#This Row],[raw]]," ")</f>
        <v>ENZLOAD-PRENT19_l_FWD-rt4281</v>
      </c>
      <c r="AC616" s="7">
        <f>_xlfn.NUMBERVALUE(_xlfn.TEXTAFTER(Table8[[#This Row],[raw]]," "))</f>
        <v>1.0145873568265699E-9</v>
      </c>
      <c r="AE616" s="1" t="s">
        <v>4089</v>
      </c>
      <c r="AF616" s="1" t="s">
        <v>2778</v>
      </c>
      <c r="AG616" s="9">
        <v>3.62388011E-10</v>
      </c>
      <c r="AH616" s="1" t="str">
        <f>_xlfn.TEXTAFTER(Table9[[#This Row],[rxn]],"-",-1)</f>
        <v>RPL31A</v>
      </c>
      <c r="AI616" s="1" t="e">
        <f>_xlfn.TEXTAFTER(_xlfn.TEXTBEFORE(Table9[[#This Row],[rxn]],"-"&amp;Table9[[#This Row],[enz]]),"RXN-")</f>
        <v>#N/A</v>
      </c>
      <c r="AJ616" s="1" t="e">
        <f>_xlfn.TEXTBEFORE(Table9[[#This Row],[rxn]],"_",-1)</f>
        <v>#N/A</v>
      </c>
    </row>
    <row r="617" spans="1:36" ht="17" hidden="1" x14ac:dyDescent="0.25">
      <c r="A617" t="s">
        <v>9148</v>
      </c>
      <c r="B617" t="str">
        <f>_xlfn.TEXTAFTER(Table5[[#This Row],[r]],"-",-1)</f>
        <v>rt3664'</v>
      </c>
      <c r="C617" t="str">
        <f>_xlfn.TEXTAFTER(_xlfn.TEXTBEFORE(Table5[[#This Row],[r]],"-"&amp;Table5[[#This Row],[enz]]),"'RXN-")</f>
        <v>AMETt_c_m_REV</v>
      </c>
      <c r="D617">
        <v>11171.708534568001</v>
      </c>
      <c r="E617">
        <f>_xlfn.XLOOKUP(Table5[[#This Row],[r]],Table3[r],Table3[kapp],"")</f>
        <v>8988.1774343278394</v>
      </c>
      <c r="F617">
        <f>Table5[[#This Row],[kapp]]-Table5[[#This Row],[old]]</f>
        <v>2183.5311002401613</v>
      </c>
      <c r="G617" t="str" cm="1">
        <f t="array" ref="G617">IF(ROWS(_xlfn._xlws.FILTER(Table5[r],Table5[enz]=Table5[[#This Row],[enz]]))&gt;1,"many","1")</f>
        <v>many</v>
      </c>
      <c r="H617" t="str" cm="1">
        <f t="array" ref="H617">IF(ROWS(_xlfn._xlws.FILTER(Table5[r],Table5[rxn-no-enz]=Table5[[#This Row],[rxn-no-enz]]))&gt;1,"many","1")</f>
        <v>1</v>
      </c>
      <c r="I617" t="str">
        <f>_xlfn.XLOOKUP(SUBSTITUTE(Table5[[#This Row],[r]],"'",""),Table6[rxn],Table6[rxn],"no")</f>
        <v>no</v>
      </c>
      <c r="J617" t="str" cm="1">
        <f t="array" ref="J617">_xlfn.XLOOKUP(Table5[[#This Row],[r]],"'"&amp;Table6[rxn]&amp;"'",Table6[expected kapp],"")</f>
        <v/>
      </c>
      <c r="L617" t="s">
        <v>9144</v>
      </c>
      <c r="M617">
        <v>8988.1774343278394</v>
      </c>
      <c r="AA617" s="7" t="s">
        <v>11445</v>
      </c>
      <c r="AB617" s="7" t="str">
        <f>_xlfn.TEXTBEFORE(Table8[[#This Row],[raw]]," ")</f>
        <v>ENZLOAD-PRENT20_l_FWD-rt4281</v>
      </c>
      <c r="AC617" s="7">
        <f>_xlfn.NUMBERVALUE(_xlfn.TEXTAFTER(Table8[[#This Row],[raw]]," "))</f>
        <v>1.0145873568265699E-9</v>
      </c>
      <c r="AE617" s="1" t="s">
        <v>4090</v>
      </c>
      <c r="AF617" s="1" t="s">
        <v>2778</v>
      </c>
      <c r="AG617" s="9">
        <v>3.62388011E-10</v>
      </c>
      <c r="AH617" s="1" t="str">
        <f>_xlfn.TEXTAFTER(Table9[[#This Row],[rxn]],"-",-1)</f>
        <v>RPL32</v>
      </c>
      <c r="AI617" s="1" t="e">
        <f>_xlfn.TEXTAFTER(_xlfn.TEXTBEFORE(Table9[[#This Row],[rxn]],"-"&amp;Table9[[#This Row],[enz]]),"RXN-")</f>
        <v>#N/A</v>
      </c>
      <c r="AJ617" s="1" t="e">
        <f>_xlfn.TEXTBEFORE(Table9[[#This Row],[rxn]],"_",-1)</f>
        <v>#N/A</v>
      </c>
    </row>
    <row r="618" spans="1:36" ht="17" hidden="1" x14ac:dyDescent="0.25">
      <c r="A618" t="s">
        <v>9149</v>
      </c>
      <c r="B618" t="str">
        <f>_xlfn.TEXTAFTER(Table5[[#This Row],[r]],"-",-1)</f>
        <v>rt1908'</v>
      </c>
      <c r="C618" t="str">
        <f>_xlfn.TEXTAFTER(_xlfn.TEXTBEFORE(Table5[[#This Row],[r]],"-"&amp;Table5[[#This Row],[enz]]),"'RXN-")</f>
        <v>AMID_c_FWD</v>
      </c>
      <c r="D618">
        <v>11171.708534568001</v>
      </c>
      <c r="E618">
        <f>_xlfn.XLOOKUP(Table5[[#This Row],[r]],Table3[r],Table3[kapp],"")</f>
        <v>8988.1774343278394</v>
      </c>
      <c r="F618">
        <f>Table5[[#This Row],[kapp]]-Table5[[#This Row],[old]]</f>
        <v>2183.5311002401613</v>
      </c>
      <c r="G618" t="str" cm="1">
        <f t="array" ref="G618">IF(ROWS(_xlfn._xlws.FILTER(Table5[r],Table5[enz]=Table5[[#This Row],[enz]]))&gt;1,"many","1")</f>
        <v>many</v>
      </c>
      <c r="H618" t="str" cm="1">
        <f t="array" ref="H618">IF(ROWS(_xlfn._xlws.FILTER(Table5[r],Table5[rxn-no-enz]=Table5[[#This Row],[rxn-no-enz]]))&gt;1,"many","1")</f>
        <v>many</v>
      </c>
      <c r="I618" t="str">
        <f>_xlfn.XLOOKUP(SUBSTITUTE(Table5[[#This Row],[r]],"'",""),Table6[rxn],Table6[rxn],"no")</f>
        <v>no</v>
      </c>
      <c r="J618" t="str" cm="1">
        <f t="array" ref="J618">_xlfn.XLOOKUP(Table5[[#This Row],[r]],"'"&amp;Table6[rxn]&amp;"'",Table6[expected kapp],"")</f>
        <v/>
      </c>
      <c r="L618" t="s">
        <v>9145</v>
      </c>
      <c r="M618">
        <v>8988.1774343278394</v>
      </c>
      <c r="AA618" s="7" t="s">
        <v>11446</v>
      </c>
      <c r="AB618" s="7" t="str">
        <f>_xlfn.TEXTBEFORE(Table8[[#This Row],[raw]]," ")</f>
        <v>ENZLOAD-PRENT21_l_FWD-rt4281</v>
      </c>
      <c r="AC618" s="7">
        <f>_xlfn.NUMBERVALUE(_xlfn.TEXTAFTER(Table8[[#This Row],[raw]]," "))</f>
        <v>1.0145873568265699E-9</v>
      </c>
      <c r="AE618" s="1" t="s">
        <v>4091</v>
      </c>
      <c r="AF618" s="1" t="s">
        <v>2778</v>
      </c>
      <c r="AG618" s="9">
        <v>3.62388011E-10</v>
      </c>
      <c r="AH618" s="1" t="str">
        <f>_xlfn.TEXTAFTER(Table9[[#This Row],[rxn]],"-",-1)</f>
        <v>RPL33A</v>
      </c>
      <c r="AI618" s="1" t="e">
        <f>_xlfn.TEXTAFTER(_xlfn.TEXTBEFORE(Table9[[#This Row],[rxn]],"-"&amp;Table9[[#This Row],[enz]]),"RXN-")</f>
        <v>#N/A</v>
      </c>
      <c r="AJ618" s="1" t="e">
        <f>_xlfn.TEXTBEFORE(Table9[[#This Row],[rxn]],"_",-1)</f>
        <v>#N/A</v>
      </c>
    </row>
    <row r="619" spans="1:36" ht="17" hidden="1" x14ac:dyDescent="0.25">
      <c r="A619" t="s">
        <v>9150</v>
      </c>
      <c r="B619" t="str">
        <f>_xlfn.TEXTAFTER(Table5[[#This Row],[r]],"-",-1)</f>
        <v>rt3257_c'</v>
      </c>
      <c r="C619" t="str">
        <f>_xlfn.TEXTAFTER(_xlfn.TEXTBEFORE(Table5[[#This Row],[r]],"-"&amp;Table5[[#This Row],[enz]]),"'RXN-")</f>
        <v>AMID_c_FWD</v>
      </c>
      <c r="D619">
        <v>11171.708534568001</v>
      </c>
      <c r="E619">
        <f>_xlfn.XLOOKUP(Table5[[#This Row],[r]],Table3[r],Table3[kapp],"")</f>
        <v>8988.1774343278394</v>
      </c>
      <c r="F619">
        <f>Table5[[#This Row],[kapp]]-Table5[[#This Row],[old]]</f>
        <v>2183.5311002401613</v>
      </c>
      <c r="G619" t="str" cm="1">
        <f t="array" ref="G619">IF(ROWS(_xlfn._xlws.FILTER(Table5[r],Table5[enz]=Table5[[#This Row],[enz]]))&gt;1,"many","1")</f>
        <v>1</v>
      </c>
      <c r="H619" t="str" cm="1">
        <f t="array" ref="H619">IF(ROWS(_xlfn._xlws.FILTER(Table5[r],Table5[rxn-no-enz]=Table5[[#This Row],[rxn-no-enz]]))&gt;1,"many","1")</f>
        <v>many</v>
      </c>
      <c r="I619" t="str">
        <f>_xlfn.XLOOKUP(SUBSTITUTE(Table5[[#This Row],[r]],"'",""),Table6[rxn],Table6[rxn],"no")</f>
        <v>no</v>
      </c>
      <c r="J619" t="str" cm="1">
        <f t="array" ref="J619">_xlfn.XLOOKUP(Table5[[#This Row],[r]],"'"&amp;Table6[rxn]&amp;"'",Table6[expected kapp],"")</f>
        <v/>
      </c>
      <c r="L619" t="s">
        <v>9146</v>
      </c>
      <c r="M619">
        <v>8988.1774343278394</v>
      </c>
      <c r="AA619" s="7" t="s">
        <v>11447</v>
      </c>
      <c r="AB619" s="7" t="str">
        <f>_xlfn.TEXTBEFORE(Table8[[#This Row],[raw]]," ")</f>
        <v>ENZLOAD-PRENT6_l_FWD-rt4281</v>
      </c>
      <c r="AC619" s="7">
        <f>_xlfn.NUMBERVALUE(_xlfn.TEXTAFTER(Table8[[#This Row],[raw]]," "))</f>
        <v>1.0145873568265699E-9</v>
      </c>
      <c r="AE619" s="1" t="s">
        <v>4092</v>
      </c>
      <c r="AF619" s="1" t="s">
        <v>2778</v>
      </c>
      <c r="AG619" s="9">
        <v>3.62388011E-10</v>
      </c>
      <c r="AH619" s="1" t="str">
        <f>_xlfn.TEXTAFTER(Table9[[#This Row],[rxn]],"-",-1)</f>
        <v>RPL34A</v>
      </c>
      <c r="AI619" s="1" t="e">
        <f>_xlfn.TEXTAFTER(_xlfn.TEXTBEFORE(Table9[[#This Row],[rxn]],"-"&amp;Table9[[#This Row],[enz]]),"RXN-")</f>
        <v>#N/A</v>
      </c>
      <c r="AJ619" s="1" t="e">
        <f>_xlfn.TEXTBEFORE(Table9[[#This Row],[rxn]],"_",-1)</f>
        <v>#N/A</v>
      </c>
    </row>
    <row r="620" spans="1:36" ht="17" hidden="1" x14ac:dyDescent="0.25">
      <c r="A620" t="s">
        <v>9151</v>
      </c>
      <c r="B620" t="str">
        <f>_xlfn.TEXTAFTER(Table5[[#This Row],[r]],"-",-1)</f>
        <v>rt7777'</v>
      </c>
      <c r="C620" t="str">
        <f>_xlfn.TEXTAFTER(_xlfn.TEXTBEFORE(Table5[[#This Row],[r]],"-"&amp;Table5[[#This Row],[enz]]),"'RXN-")</f>
        <v>AMPATPt_c_x_FWD</v>
      </c>
      <c r="D620">
        <v>11171.708534568001</v>
      </c>
      <c r="E620">
        <f>_xlfn.XLOOKUP(Table5[[#This Row],[r]],Table3[r],Table3[kapp],"")</f>
        <v>8988.1774343278394</v>
      </c>
      <c r="F620">
        <f>Table5[[#This Row],[kapp]]-Table5[[#This Row],[old]]</f>
        <v>2183.5311002401613</v>
      </c>
      <c r="G620" t="str" cm="1">
        <f t="array" ref="G620">IF(ROWS(_xlfn._xlws.FILTER(Table5[r],Table5[enz]=Table5[[#This Row],[enz]]))&gt;1,"many","1")</f>
        <v>many</v>
      </c>
      <c r="H620" t="str" cm="1">
        <f t="array" ref="H620">IF(ROWS(_xlfn._xlws.FILTER(Table5[r],Table5[rxn-no-enz]=Table5[[#This Row],[rxn-no-enz]]))&gt;1,"many","1")</f>
        <v>1</v>
      </c>
      <c r="I620" t="str">
        <f>_xlfn.XLOOKUP(SUBSTITUTE(Table5[[#This Row],[r]],"'",""),Table6[rxn],Table6[rxn],"no")</f>
        <v>no</v>
      </c>
      <c r="J620" t="str" cm="1">
        <f t="array" ref="J620">_xlfn.XLOOKUP(Table5[[#This Row],[r]],"'"&amp;Table6[rxn]&amp;"'",Table6[expected kapp],"")</f>
        <v/>
      </c>
      <c r="L620" t="s">
        <v>9147</v>
      </c>
      <c r="M620">
        <v>8988.1774343278394</v>
      </c>
      <c r="AA620" s="7" t="s">
        <v>11448</v>
      </c>
      <c r="AB620" s="7" t="str">
        <f>_xlfn.TEXTBEFORE(Table8[[#This Row],[raw]]," ")</f>
        <v>ENZLOAD-PRENT7_l_FWD-rt4281</v>
      </c>
      <c r="AC620" s="7">
        <f>_xlfn.NUMBERVALUE(_xlfn.TEXTAFTER(Table8[[#This Row],[raw]]," "))</f>
        <v>1.0145873568265699E-9</v>
      </c>
      <c r="AE620" s="1" t="s">
        <v>4093</v>
      </c>
      <c r="AF620" s="1" t="s">
        <v>2778</v>
      </c>
      <c r="AG620" s="9">
        <v>3.62388011E-10</v>
      </c>
      <c r="AH620" s="1" t="str">
        <f>_xlfn.TEXTAFTER(Table9[[#This Row],[rxn]],"-",-1)</f>
        <v>RPL35A</v>
      </c>
      <c r="AI620" s="1" t="e">
        <f>_xlfn.TEXTAFTER(_xlfn.TEXTBEFORE(Table9[[#This Row],[rxn]],"-"&amp;Table9[[#This Row],[enz]]),"RXN-")</f>
        <v>#N/A</v>
      </c>
      <c r="AJ620" s="1" t="e">
        <f>_xlfn.TEXTBEFORE(Table9[[#This Row],[rxn]],"_",-1)</f>
        <v>#N/A</v>
      </c>
    </row>
    <row r="621" spans="1:36" ht="17" hidden="1" x14ac:dyDescent="0.25">
      <c r="A621" t="s">
        <v>9152</v>
      </c>
      <c r="B621" t="str">
        <f>_xlfn.TEXTAFTER(Table5[[#This Row],[r]],"-",-1)</f>
        <v>rt3101'</v>
      </c>
      <c r="C621" t="str">
        <f>_xlfn.TEXTAFTER(_xlfn.TEXTBEFORE(Table5[[#This Row],[r]],"-"&amp;Table5[[#This Row],[enz]]),"'RXN-")</f>
        <v>AMPDA_c_FWD</v>
      </c>
      <c r="D621">
        <v>11171.708534568001</v>
      </c>
      <c r="E621">
        <f>_xlfn.XLOOKUP(Table5[[#This Row],[r]],Table3[r],Table3[kapp],"")</f>
        <v>8988.1774343278394</v>
      </c>
      <c r="F621">
        <f>Table5[[#This Row],[kapp]]-Table5[[#This Row],[old]]</f>
        <v>2183.5311002401613</v>
      </c>
      <c r="G621" t="str" cm="1">
        <f t="array" ref="G621">IF(ROWS(_xlfn._xlws.FILTER(Table5[r],Table5[enz]=Table5[[#This Row],[enz]]))&gt;1,"many","1")</f>
        <v>1</v>
      </c>
      <c r="H621" t="str" cm="1">
        <f t="array" ref="H621">IF(ROWS(_xlfn._xlws.FILTER(Table5[r],Table5[rxn-no-enz]=Table5[[#This Row],[rxn-no-enz]]))&gt;1,"many","1")</f>
        <v>1</v>
      </c>
      <c r="I621" t="str">
        <f>_xlfn.XLOOKUP(SUBSTITUTE(Table5[[#This Row],[r]],"'",""),Table6[rxn],Table6[rxn],"no")</f>
        <v>no</v>
      </c>
      <c r="J621" t="str" cm="1">
        <f t="array" ref="J621">_xlfn.XLOOKUP(Table5[[#This Row],[r]],"'"&amp;Table6[rxn]&amp;"'",Table6[expected kapp],"")</f>
        <v/>
      </c>
      <c r="L621" t="s">
        <v>9148</v>
      </c>
      <c r="M621">
        <v>8988.1774343278394</v>
      </c>
      <c r="AA621" s="7" t="s">
        <v>11449</v>
      </c>
      <c r="AB621" s="7" t="str">
        <f>_xlfn.TEXTBEFORE(Table8[[#This Row],[raw]]," ")</f>
        <v>ENZLOAD-PRENT8_l_FWD-rt4281</v>
      </c>
      <c r="AC621" s="7">
        <f>_xlfn.NUMBERVALUE(_xlfn.TEXTAFTER(Table8[[#This Row],[raw]]," "))</f>
        <v>1.0145873568265699E-9</v>
      </c>
      <c r="AE621" s="1" t="s">
        <v>4094</v>
      </c>
      <c r="AF621" s="1" t="s">
        <v>2778</v>
      </c>
      <c r="AG621" s="9">
        <v>3.62388011E-10</v>
      </c>
      <c r="AH621" s="1" t="str">
        <f>_xlfn.TEXTAFTER(Table9[[#This Row],[rxn]],"-",-1)</f>
        <v>RPL36A</v>
      </c>
      <c r="AI621" s="1" t="e">
        <f>_xlfn.TEXTAFTER(_xlfn.TEXTBEFORE(Table9[[#This Row],[rxn]],"-"&amp;Table9[[#This Row],[enz]]),"RXN-")</f>
        <v>#N/A</v>
      </c>
      <c r="AJ621" s="1" t="e">
        <f>_xlfn.TEXTBEFORE(Table9[[#This Row],[rxn]],"_",-1)</f>
        <v>#N/A</v>
      </c>
    </row>
    <row r="622" spans="1:36" ht="17" hidden="1" x14ac:dyDescent="0.25">
      <c r="A622" t="s">
        <v>9153</v>
      </c>
      <c r="B622" t="str">
        <f>_xlfn.TEXTAFTER(Table5[[#This Row],[r]],"-",-1)</f>
        <v>rt2062_c'</v>
      </c>
      <c r="C622" t="str">
        <f>_xlfn.TEXTAFTER(_xlfn.TEXTBEFORE(Table5[[#This Row],[r]],"-"&amp;Table5[[#This Row],[enz]]),"'RXN-")</f>
        <v>ANNAT_c_FWD</v>
      </c>
      <c r="D622">
        <v>11171.708534568001</v>
      </c>
      <c r="E622">
        <f>_xlfn.XLOOKUP(Table5[[#This Row],[r]],Table3[r],Table3[kapp],"")</f>
        <v>8988.1774343278394</v>
      </c>
      <c r="F622">
        <f>Table5[[#This Row],[kapp]]-Table5[[#This Row],[old]]</f>
        <v>2183.5311002401613</v>
      </c>
      <c r="G622" t="str" cm="1">
        <f t="array" ref="G622">IF(ROWS(_xlfn._xlws.FILTER(Table5[r],Table5[enz]=Table5[[#This Row],[enz]]))&gt;1,"many","1")</f>
        <v>many</v>
      </c>
      <c r="H622" t="str" cm="1">
        <f t="array" ref="H622">IF(ROWS(_xlfn._xlws.FILTER(Table5[r],Table5[rxn-no-enz]=Table5[[#This Row],[rxn-no-enz]]))&gt;1,"many","1")</f>
        <v>many</v>
      </c>
      <c r="I622" t="str">
        <f>_xlfn.XLOOKUP(SUBSTITUTE(Table5[[#This Row],[r]],"'",""),Table6[rxn],Table6[rxn],"no")</f>
        <v>no</v>
      </c>
      <c r="J622" t="str" cm="1">
        <f t="array" ref="J622">_xlfn.XLOOKUP(Table5[[#This Row],[r]],"'"&amp;Table6[rxn]&amp;"'",Table6[expected kapp],"")</f>
        <v/>
      </c>
      <c r="L622" t="s">
        <v>9149</v>
      </c>
      <c r="M622">
        <v>8988.1774343278394</v>
      </c>
      <c r="AA622" s="7" t="s">
        <v>11450</v>
      </c>
      <c r="AB622" s="7" t="str">
        <f>_xlfn.TEXTBEFORE(Table8[[#This Row],[raw]]," ")</f>
        <v>ENZLOAD-PRENT9_l_FWD-rt4281</v>
      </c>
      <c r="AC622" s="7">
        <f>_xlfn.NUMBERVALUE(_xlfn.TEXTAFTER(Table8[[#This Row],[raw]]," "))</f>
        <v>1.01458735682658E-9</v>
      </c>
      <c r="AE622" s="1" t="s">
        <v>4095</v>
      </c>
      <c r="AF622" s="1" t="s">
        <v>2778</v>
      </c>
      <c r="AG622" s="9">
        <v>3.62388011E-10</v>
      </c>
      <c r="AH622" s="1" t="str">
        <f>_xlfn.TEXTAFTER(Table9[[#This Row],[rxn]],"-",-1)</f>
        <v>RPL37A</v>
      </c>
      <c r="AI622" s="1" t="e">
        <f>_xlfn.TEXTAFTER(_xlfn.TEXTBEFORE(Table9[[#This Row],[rxn]],"-"&amp;Table9[[#This Row],[enz]]),"RXN-")</f>
        <v>#N/A</v>
      </c>
      <c r="AJ622" s="1" t="e">
        <f>_xlfn.TEXTBEFORE(Table9[[#This Row],[rxn]],"_",-1)</f>
        <v>#N/A</v>
      </c>
    </row>
    <row r="623" spans="1:36" ht="17" hidden="1" x14ac:dyDescent="0.25">
      <c r="A623" t="s">
        <v>9154</v>
      </c>
      <c r="B623" t="str">
        <f>_xlfn.TEXTAFTER(Table5[[#This Row],[r]],"-",-1)</f>
        <v>rt7589'</v>
      </c>
      <c r="C623" t="str">
        <f>_xlfn.TEXTAFTER(_xlfn.TEXTBEFORE(Table5[[#This Row],[r]],"-"&amp;Table5[[#This Row],[enz]]),"'RXN-")</f>
        <v>ANNAT_c_FWD</v>
      </c>
      <c r="D623">
        <v>11171.708534568001</v>
      </c>
      <c r="E623">
        <f>_xlfn.XLOOKUP(Table5[[#This Row],[r]],Table3[r],Table3[kapp],"")</f>
        <v>8988.1774343278394</v>
      </c>
      <c r="F623">
        <f>Table5[[#This Row],[kapp]]-Table5[[#This Row],[old]]</f>
        <v>2183.5311002401613</v>
      </c>
      <c r="G623" t="str" cm="1">
        <f t="array" ref="G623">IF(ROWS(_xlfn._xlws.FILTER(Table5[r],Table5[enz]=Table5[[#This Row],[enz]]))&gt;1,"many","1")</f>
        <v>1</v>
      </c>
      <c r="H623" t="str" cm="1">
        <f t="array" ref="H623">IF(ROWS(_xlfn._xlws.FILTER(Table5[r],Table5[rxn-no-enz]=Table5[[#This Row],[rxn-no-enz]]))&gt;1,"many","1")</f>
        <v>many</v>
      </c>
      <c r="I623" t="str">
        <f>_xlfn.XLOOKUP(SUBSTITUTE(Table5[[#This Row],[r]],"'",""),Table6[rxn],Table6[rxn],"no")</f>
        <v>no</v>
      </c>
      <c r="J623" t="str" cm="1">
        <f t="array" ref="J623">_xlfn.XLOOKUP(Table5[[#This Row],[r]],"'"&amp;Table6[rxn]&amp;"'",Table6[expected kapp],"")</f>
        <v/>
      </c>
      <c r="L623" t="s">
        <v>9150</v>
      </c>
      <c r="M623">
        <v>8988.1774343278394</v>
      </c>
      <c r="AA623" s="7" t="s">
        <v>11451</v>
      </c>
      <c r="AB623" s="7" t="str">
        <f>_xlfn.TEXTBEFORE(Table8[[#This Row],[raw]]," ")</f>
        <v>ENZLOAD-PRFGS_c_FWD-rt6665</v>
      </c>
      <c r="AC623" s="7">
        <f>_xlfn.NUMBERVALUE(_xlfn.TEXTAFTER(Table8[[#This Row],[raw]]," "))</f>
        <v>2.6234627475418802E-7</v>
      </c>
      <c r="AE623" s="1" t="s">
        <v>4097</v>
      </c>
      <c r="AF623" s="1" t="s">
        <v>2778</v>
      </c>
      <c r="AG623" s="9">
        <v>3.62388011E-10</v>
      </c>
      <c r="AH623" s="1" t="str">
        <f>_xlfn.TEXTAFTER(Table9[[#This Row],[rxn]],"-",-1)</f>
        <v>RPL39</v>
      </c>
      <c r="AI623" s="1" t="e">
        <f>_xlfn.TEXTAFTER(_xlfn.TEXTBEFORE(Table9[[#This Row],[rxn]],"-"&amp;Table9[[#This Row],[enz]]),"RXN-")</f>
        <v>#N/A</v>
      </c>
      <c r="AJ623" s="1" t="e">
        <f>_xlfn.TEXTBEFORE(Table9[[#This Row],[rxn]],"_",-1)</f>
        <v>#N/A</v>
      </c>
    </row>
    <row r="624" spans="1:36" ht="17" hidden="1" x14ac:dyDescent="0.25">
      <c r="A624" t="s">
        <v>9155</v>
      </c>
      <c r="B624" t="str">
        <f>_xlfn.TEXTAFTER(Table5[[#This Row],[r]],"-",-1)</f>
        <v>rt2062_n'</v>
      </c>
      <c r="C624" t="str">
        <f>_xlfn.TEXTAFTER(_xlfn.TEXTBEFORE(Table5[[#This Row],[r]],"-"&amp;Table5[[#This Row],[enz]]),"'RXN-")</f>
        <v>ANNAT_n_FWD</v>
      </c>
      <c r="D624">
        <v>11171.708534568001</v>
      </c>
      <c r="E624">
        <f>_xlfn.XLOOKUP(Table5[[#This Row],[r]],Table3[r],Table3[kapp],"")</f>
        <v>8988.1774343278394</v>
      </c>
      <c r="F624">
        <f>Table5[[#This Row],[kapp]]-Table5[[#This Row],[old]]</f>
        <v>2183.5311002401613</v>
      </c>
      <c r="G624" t="str" cm="1">
        <f t="array" ref="G624">IF(ROWS(_xlfn._xlws.FILTER(Table5[r],Table5[enz]=Table5[[#This Row],[enz]]))&gt;1,"many","1")</f>
        <v>1</v>
      </c>
      <c r="H624" t="str" cm="1">
        <f t="array" ref="H624">IF(ROWS(_xlfn._xlws.FILTER(Table5[r],Table5[rxn-no-enz]=Table5[[#This Row],[rxn-no-enz]]))&gt;1,"many","1")</f>
        <v>1</v>
      </c>
      <c r="I624" t="str">
        <f>_xlfn.XLOOKUP(SUBSTITUTE(Table5[[#This Row],[r]],"'",""),Table6[rxn],Table6[rxn],"no")</f>
        <v>no</v>
      </c>
      <c r="J624" t="str" cm="1">
        <f t="array" ref="J624">_xlfn.XLOOKUP(Table5[[#This Row],[r]],"'"&amp;Table6[rxn]&amp;"'",Table6[expected kapp],"")</f>
        <v/>
      </c>
      <c r="L624" t="s">
        <v>9151</v>
      </c>
      <c r="M624">
        <v>8988.1774343278394</v>
      </c>
      <c r="AA624" s="7" t="s">
        <v>11452</v>
      </c>
      <c r="AB624" s="7" t="str">
        <f>_xlfn.TEXTBEFORE(Table8[[#This Row],[raw]]," ")</f>
        <v>ENZLOAD-PRMICI_c_FWD-rt3242_c</v>
      </c>
      <c r="AC624" s="7">
        <f>_xlfn.NUMBERVALUE(_xlfn.TEXTAFTER(Table8[[#This Row],[raw]]," "))</f>
        <v>1.435750280398E-7</v>
      </c>
      <c r="AE624" s="1" t="s">
        <v>4098</v>
      </c>
      <c r="AF624" s="1" t="s">
        <v>2778</v>
      </c>
      <c r="AG624" s="9">
        <v>3.62388011E-10</v>
      </c>
      <c r="AH624" s="1" t="str">
        <f>_xlfn.TEXTAFTER(Table9[[#This Row],[rxn]],"-",-1)</f>
        <v>RPL40A</v>
      </c>
      <c r="AI624" s="1" t="e">
        <f>_xlfn.TEXTAFTER(_xlfn.TEXTBEFORE(Table9[[#This Row],[rxn]],"-"&amp;Table9[[#This Row],[enz]]),"RXN-")</f>
        <v>#N/A</v>
      </c>
      <c r="AJ624" s="1" t="e">
        <f>_xlfn.TEXTBEFORE(Table9[[#This Row],[rxn]],"_",-1)</f>
        <v>#N/A</v>
      </c>
    </row>
    <row r="625" spans="1:36" ht="17" hidden="1" x14ac:dyDescent="0.25">
      <c r="A625" t="s">
        <v>9156</v>
      </c>
      <c r="B625" t="str">
        <f>_xlfn.TEXTAFTER(Table5[[#This Row],[r]],"-",-1)</f>
        <v>rt4368'</v>
      </c>
      <c r="C625" t="str">
        <f>_xlfn.TEXTAFTER(_xlfn.TEXTBEFORE(Table5[[#This Row],[r]],"-"&amp;Table5[[#This Row],[enz]]),"'RXN-")</f>
        <v>AOXS_c_FWD</v>
      </c>
      <c r="D625">
        <v>11171.708534568001</v>
      </c>
      <c r="E625">
        <f>_xlfn.XLOOKUP(Table5[[#This Row],[r]],Table3[r],Table3[kapp],"")</f>
        <v>8988.1774343278394</v>
      </c>
      <c r="F625">
        <f>Table5[[#This Row],[kapp]]-Table5[[#This Row],[old]]</f>
        <v>2183.5311002401613</v>
      </c>
      <c r="G625" t="str" cm="1">
        <f t="array" ref="G625">IF(ROWS(_xlfn._xlws.FILTER(Table5[r],Table5[enz]=Table5[[#This Row],[enz]]))&gt;1,"many","1")</f>
        <v>1</v>
      </c>
      <c r="H625" t="str" cm="1">
        <f t="array" ref="H625">IF(ROWS(_xlfn._xlws.FILTER(Table5[r],Table5[rxn-no-enz]=Table5[[#This Row],[rxn-no-enz]]))&gt;1,"many","1")</f>
        <v>1</v>
      </c>
      <c r="I625" t="str">
        <f>_xlfn.XLOOKUP(SUBSTITUTE(Table5[[#This Row],[r]],"'",""),Table6[rxn],Table6[rxn],"no")</f>
        <v>no</v>
      </c>
      <c r="J625" t="str" cm="1">
        <f t="array" ref="J625">_xlfn.XLOOKUP(Table5[[#This Row],[r]],"'"&amp;Table6[rxn]&amp;"'",Table6[expected kapp],"")</f>
        <v/>
      </c>
      <c r="L625" t="s">
        <v>9152</v>
      </c>
      <c r="M625">
        <v>8988.1774343278394</v>
      </c>
      <c r="AA625" s="7" t="s">
        <v>11453</v>
      </c>
      <c r="AB625" s="7" t="str">
        <f>_xlfn.TEXTBEFORE(Table8[[#This Row],[raw]]," ")</f>
        <v>ENZLOAD-PROTRS_c_FWD-rt3118</v>
      </c>
      <c r="AC625" s="7">
        <f>_xlfn.NUMBERVALUE(_xlfn.TEXTAFTER(Table8[[#This Row],[raw]]," "))</f>
        <v>8.7634057712354695E-7</v>
      </c>
      <c r="AE625" s="1" t="s">
        <v>4099</v>
      </c>
      <c r="AF625" s="1" t="s">
        <v>2778</v>
      </c>
      <c r="AG625" s="9">
        <v>3.62388011E-10</v>
      </c>
      <c r="AH625" s="1" t="str">
        <f>_xlfn.TEXTAFTER(Table9[[#This Row],[rxn]],"-",-1)</f>
        <v>RPL41A</v>
      </c>
      <c r="AI625" s="1" t="e">
        <f>_xlfn.TEXTAFTER(_xlfn.TEXTBEFORE(Table9[[#This Row],[rxn]],"-"&amp;Table9[[#This Row],[enz]]),"RXN-")</f>
        <v>#N/A</v>
      </c>
      <c r="AJ625" s="1" t="e">
        <f>_xlfn.TEXTBEFORE(Table9[[#This Row],[rxn]],"_",-1)</f>
        <v>#N/A</v>
      </c>
    </row>
    <row r="626" spans="1:36" ht="17" hidden="1" x14ac:dyDescent="0.25">
      <c r="A626" t="s">
        <v>9157</v>
      </c>
      <c r="B626" t="str">
        <f>_xlfn.TEXTAFTER(Table5[[#This Row],[r]],"-",-1)</f>
        <v>rt0084'</v>
      </c>
      <c r="C626" t="str">
        <f>_xlfn.TEXTAFTER(_xlfn.TEXTBEFORE(Table5[[#This Row],[r]],"-"&amp;Table5[[#This Row],[enz]]),"'RXN-")</f>
        <v>AP4AH_c_FWD</v>
      </c>
      <c r="D626">
        <v>11171.708534568001</v>
      </c>
      <c r="E626">
        <f>_xlfn.XLOOKUP(Table5[[#This Row],[r]],Table3[r],Table3[kapp],"")</f>
        <v>8988.1774343278394</v>
      </c>
      <c r="F626">
        <f>Table5[[#This Row],[kapp]]-Table5[[#This Row],[old]]</f>
        <v>2183.5311002401613</v>
      </c>
      <c r="G626" t="str" cm="1">
        <f t="array" ref="G626">IF(ROWS(_xlfn._xlws.FILTER(Table5[r],Table5[enz]=Table5[[#This Row],[enz]]))&gt;1,"many","1")</f>
        <v>many</v>
      </c>
      <c r="H626" t="str" cm="1">
        <f t="array" ref="H626">IF(ROWS(_xlfn._xlws.FILTER(Table5[r],Table5[rxn-no-enz]=Table5[[#This Row],[rxn-no-enz]]))&gt;1,"many","1")</f>
        <v>1</v>
      </c>
      <c r="I626" t="str">
        <f>_xlfn.XLOOKUP(SUBSTITUTE(Table5[[#This Row],[r]],"'",""),Table6[rxn],Table6[rxn],"no")</f>
        <v>no</v>
      </c>
      <c r="J626" t="str" cm="1">
        <f t="array" ref="J626">_xlfn.XLOOKUP(Table5[[#This Row],[r]],"'"&amp;Table6[rxn]&amp;"'",Table6[expected kapp],"")</f>
        <v/>
      </c>
      <c r="L626" t="s">
        <v>9153</v>
      </c>
      <c r="M626">
        <v>8988.1774343278394</v>
      </c>
      <c r="AA626" s="7" t="s">
        <v>11454</v>
      </c>
      <c r="AB626" s="7" t="str">
        <f>_xlfn.TEXTBEFORE(Table8[[#This Row],[raw]]," ")</f>
        <v>ENZLOAD-PRPPS_c_FWD-PRS23</v>
      </c>
      <c r="AC626" s="7">
        <f>_xlfn.NUMBERVALUE(_xlfn.TEXTAFTER(Table8[[#This Row],[raw]]," "))</f>
        <v>2.57282622231943E-7</v>
      </c>
      <c r="AE626" s="1" t="s">
        <v>4100</v>
      </c>
      <c r="AF626" s="1" t="s">
        <v>2778</v>
      </c>
      <c r="AG626" s="9">
        <v>3.62388011E-10</v>
      </c>
      <c r="AH626" s="1" t="str">
        <f>_xlfn.TEXTAFTER(Table9[[#This Row],[rxn]],"-",-1)</f>
        <v>RPL42A</v>
      </c>
      <c r="AI626" s="1" t="e">
        <f>_xlfn.TEXTAFTER(_xlfn.TEXTBEFORE(Table9[[#This Row],[rxn]],"-"&amp;Table9[[#This Row],[enz]]),"RXN-")</f>
        <v>#N/A</v>
      </c>
      <c r="AJ626" s="1" t="e">
        <f>_xlfn.TEXTBEFORE(Table9[[#This Row],[rxn]],"_",-1)</f>
        <v>#N/A</v>
      </c>
    </row>
    <row r="627" spans="1:36" ht="17" hidden="1" x14ac:dyDescent="0.25">
      <c r="A627" t="s">
        <v>9158</v>
      </c>
      <c r="B627" t="str">
        <f>_xlfn.TEXTAFTER(Table5[[#This Row],[r]],"-",-1)</f>
        <v>rt0084'</v>
      </c>
      <c r="C627" t="str">
        <f>_xlfn.TEXTAFTER(_xlfn.TEXTBEFORE(Table5[[#This Row],[r]],"-"&amp;Table5[[#This Row],[enz]]),"'RXN-")</f>
        <v>AP4AH_c_REV</v>
      </c>
      <c r="D627">
        <v>11171.708534568001</v>
      </c>
      <c r="E627">
        <f>_xlfn.XLOOKUP(Table5[[#This Row],[r]],Table3[r],Table3[kapp],"")</f>
        <v>8988.1774343278394</v>
      </c>
      <c r="F627">
        <f>Table5[[#This Row],[kapp]]-Table5[[#This Row],[old]]</f>
        <v>2183.5311002401613</v>
      </c>
      <c r="G627" t="str" cm="1">
        <f t="array" ref="G627">IF(ROWS(_xlfn._xlws.FILTER(Table5[r],Table5[enz]=Table5[[#This Row],[enz]]))&gt;1,"many","1")</f>
        <v>many</v>
      </c>
      <c r="H627" t="str" cm="1">
        <f t="array" ref="H627">IF(ROWS(_xlfn._xlws.FILTER(Table5[r],Table5[rxn-no-enz]=Table5[[#This Row],[rxn-no-enz]]))&gt;1,"many","1")</f>
        <v>1</v>
      </c>
      <c r="I627" t="str">
        <f>_xlfn.XLOOKUP(SUBSTITUTE(Table5[[#This Row],[r]],"'",""),Table6[rxn],Table6[rxn],"no")</f>
        <v>no</v>
      </c>
      <c r="J627" t="str" cm="1">
        <f t="array" ref="J627">_xlfn.XLOOKUP(Table5[[#This Row],[r]],"'"&amp;Table6[rxn]&amp;"'",Table6[expected kapp],"")</f>
        <v/>
      </c>
      <c r="L627" t="s">
        <v>9154</v>
      </c>
      <c r="M627">
        <v>8988.1774343278394</v>
      </c>
      <c r="AA627" s="7" t="s">
        <v>11455</v>
      </c>
      <c r="AB627" s="7" t="str">
        <f>_xlfn.TEXTBEFORE(Table8[[#This Row],[raw]]," ")</f>
        <v>ENZLOAD-PSCIT_c_FWD-rt5884</v>
      </c>
      <c r="AC627" s="7">
        <f>_xlfn.NUMBERVALUE(_xlfn.TEXTAFTER(Table8[[#This Row],[raw]]," "))</f>
        <v>2.3010865385163401E-8</v>
      </c>
      <c r="AE627" s="1" t="s">
        <v>4101</v>
      </c>
      <c r="AF627" s="1" t="s">
        <v>2778</v>
      </c>
      <c r="AG627" s="9">
        <v>3.62388011E-10</v>
      </c>
      <c r="AH627" s="1" t="str">
        <f>_xlfn.TEXTAFTER(Table9[[#This Row],[rxn]],"-",-1)</f>
        <v>RPL43A</v>
      </c>
      <c r="AI627" s="1" t="e">
        <f>_xlfn.TEXTAFTER(_xlfn.TEXTBEFORE(Table9[[#This Row],[rxn]],"-"&amp;Table9[[#This Row],[enz]]),"RXN-")</f>
        <v>#N/A</v>
      </c>
      <c r="AJ627" s="1" t="e">
        <f>_xlfn.TEXTBEFORE(Table9[[#This Row],[rxn]],"_",-1)</f>
        <v>#N/A</v>
      </c>
    </row>
    <row r="628" spans="1:36" ht="17" hidden="1" x14ac:dyDescent="0.25">
      <c r="A628" t="s">
        <v>9159</v>
      </c>
      <c r="B628" t="str">
        <f>_xlfn.TEXTAFTER(Table5[[#This Row],[r]],"-",-1)</f>
        <v>rt5365'</v>
      </c>
      <c r="C628" t="str">
        <f>_xlfn.TEXTAFTER(_xlfn.TEXTBEFORE(Table5[[#This Row],[r]],"-"&amp;Table5[[#This Row],[enz]]),"'RXN-")</f>
        <v>ARAB14LO_c_FWD</v>
      </c>
      <c r="D628">
        <v>11171.708534568001</v>
      </c>
      <c r="E628">
        <f>_xlfn.XLOOKUP(Table5[[#This Row],[r]],Table3[r],Table3[kapp],"")</f>
        <v>8988.1774343278394</v>
      </c>
      <c r="F628">
        <f>Table5[[#This Row],[kapp]]-Table5[[#This Row],[old]]</f>
        <v>2183.5311002401613</v>
      </c>
      <c r="G628" t="str" cm="1">
        <f t="array" ref="G628">IF(ROWS(_xlfn._xlws.FILTER(Table5[r],Table5[enz]=Table5[[#This Row],[enz]]))&gt;1,"many","1")</f>
        <v>1</v>
      </c>
      <c r="H628" t="str" cm="1">
        <f t="array" ref="H628">IF(ROWS(_xlfn._xlws.FILTER(Table5[r],Table5[rxn-no-enz]=Table5[[#This Row],[rxn-no-enz]]))&gt;1,"many","1")</f>
        <v>1</v>
      </c>
      <c r="I628" t="str">
        <f>_xlfn.XLOOKUP(SUBSTITUTE(Table5[[#This Row],[r]],"'",""),Table6[rxn],Table6[rxn],"no")</f>
        <v>no</v>
      </c>
      <c r="J628" t="str" cm="1">
        <f t="array" ref="J628">_xlfn.XLOOKUP(Table5[[#This Row],[r]],"'"&amp;Table6[rxn]&amp;"'",Table6[expected kapp],"")</f>
        <v/>
      </c>
      <c r="L628" t="s">
        <v>9155</v>
      </c>
      <c r="M628">
        <v>8988.1774343278394</v>
      </c>
      <c r="AA628" s="7" t="s">
        <v>11456</v>
      </c>
      <c r="AB628" s="7" t="str">
        <f>_xlfn.TEXTBEFORE(Table8[[#This Row],[raw]]," ")</f>
        <v>ENZLOAD-PSD_mm_FWD-rt2136</v>
      </c>
      <c r="AC628" s="7">
        <f>_xlfn.NUMBERVALUE(_xlfn.TEXTAFTER(Table8[[#This Row],[raw]]," "))</f>
        <v>1.25750260304646E-7</v>
      </c>
      <c r="AE628" s="1" t="s">
        <v>4102</v>
      </c>
      <c r="AF628" s="1" t="s">
        <v>2778</v>
      </c>
      <c r="AG628" s="9">
        <v>3.62388011E-10</v>
      </c>
      <c r="AH628" s="1" t="str">
        <f>_xlfn.TEXTAFTER(Table9[[#This Row],[rxn]],"-",-1)</f>
        <v>RPL4A</v>
      </c>
      <c r="AI628" s="1" t="e">
        <f>_xlfn.TEXTAFTER(_xlfn.TEXTBEFORE(Table9[[#This Row],[rxn]],"-"&amp;Table9[[#This Row],[enz]]),"RXN-")</f>
        <v>#N/A</v>
      </c>
      <c r="AJ628" s="1" t="e">
        <f>_xlfn.TEXTBEFORE(Table9[[#This Row],[rxn]],"_",-1)</f>
        <v>#N/A</v>
      </c>
    </row>
    <row r="629" spans="1:36" ht="17" hidden="1" x14ac:dyDescent="0.25">
      <c r="A629" t="s">
        <v>9160</v>
      </c>
      <c r="B629" t="str">
        <f>_xlfn.TEXTAFTER(Table5[[#This Row],[r]],"-",-1)</f>
        <v>rt2122'</v>
      </c>
      <c r="C629" t="str">
        <f>_xlfn.TEXTAFTER(_xlfn.TEXTBEFORE(Table5[[#This Row],[r]],"-"&amp;Table5[[#This Row],[enz]]),"'RXN-")</f>
        <v>ARAB14LO_x_FWD</v>
      </c>
      <c r="D629">
        <v>11171.708534568001</v>
      </c>
      <c r="E629">
        <f>_xlfn.XLOOKUP(Table5[[#This Row],[r]],Table3[r],Table3[kapp],"")</f>
        <v>8988.1774343278394</v>
      </c>
      <c r="F629">
        <f>Table5[[#This Row],[kapp]]-Table5[[#This Row],[old]]</f>
        <v>2183.5311002401613</v>
      </c>
      <c r="G629" t="str" cm="1">
        <f t="array" ref="G629">IF(ROWS(_xlfn._xlws.FILTER(Table5[r],Table5[enz]=Table5[[#This Row],[enz]]))&gt;1,"many","1")</f>
        <v>1</v>
      </c>
      <c r="H629" t="str" cm="1">
        <f t="array" ref="H629">IF(ROWS(_xlfn._xlws.FILTER(Table5[r],Table5[rxn-no-enz]=Table5[[#This Row],[rxn-no-enz]]))&gt;1,"many","1")</f>
        <v>1</v>
      </c>
      <c r="I629" t="str">
        <f>_xlfn.XLOOKUP(SUBSTITUTE(Table5[[#This Row],[r]],"'",""),Table6[rxn],Table6[rxn],"no")</f>
        <v>no</v>
      </c>
      <c r="J629" t="str" cm="1">
        <f t="array" ref="J629">_xlfn.XLOOKUP(Table5[[#This Row],[r]],"'"&amp;Table6[rxn]&amp;"'",Table6[expected kapp],"")</f>
        <v/>
      </c>
      <c r="L629" t="s">
        <v>8322</v>
      </c>
      <c r="M629">
        <v>22485.8027134408</v>
      </c>
      <c r="AA629" s="7" t="s">
        <v>11457</v>
      </c>
      <c r="AB629" s="7" t="str">
        <f>_xlfn.TEXTBEFORE(Table8[[#This Row],[raw]]," ")</f>
        <v>ENZLOAD-PSERT_c_FWD-rt7036</v>
      </c>
      <c r="AC629" s="7">
        <f>_xlfn.NUMBERVALUE(_xlfn.TEXTAFTER(Table8[[#This Row],[raw]]," "))</f>
        <v>1.50399164730077E-7</v>
      </c>
      <c r="AE629" s="1" t="s">
        <v>4103</v>
      </c>
      <c r="AF629" s="1" t="s">
        <v>2778</v>
      </c>
      <c r="AG629" s="9">
        <v>3.62388011E-10</v>
      </c>
      <c r="AH629" s="1" t="str">
        <f>_xlfn.TEXTAFTER(Table9[[#This Row],[rxn]],"-",-1)</f>
        <v>RPL5</v>
      </c>
      <c r="AI629" s="1" t="e">
        <f>_xlfn.TEXTAFTER(_xlfn.TEXTBEFORE(Table9[[#This Row],[rxn]],"-"&amp;Table9[[#This Row],[enz]]),"RXN-")</f>
        <v>#N/A</v>
      </c>
      <c r="AJ629" s="1" t="e">
        <f>_xlfn.TEXTBEFORE(Table9[[#This Row],[rxn]],"_",-1)</f>
        <v>#N/A</v>
      </c>
    </row>
    <row r="630" spans="1:36" ht="17" hidden="1" x14ac:dyDescent="0.25">
      <c r="A630" t="s">
        <v>9161</v>
      </c>
      <c r="B630" t="str">
        <f>_xlfn.TEXTAFTER(Table5[[#This Row],[r]],"-",-1)</f>
        <v>rt8345'</v>
      </c>
      <c r="C630" t="str">
        <f>_xlfn.TEXTAFTER(_xlfn.TEXTBEFORE(Table5[[#This Row],[r]],"-"&amp;Table5[[#This Row],[enz]]),"'RXN-")</f>
        <v>ARAB1Dx_c_FWD</v>
      </c>
      <c r="D630">
        <v>11171.708534568001</v>
      </c>
      <c r="E630">
        <f>_xlfn.XLOOKUP(Table5[[#This Row],[r]],Table3[r],Table3[kapp],"")</f>
        <v>8988.1774343278394</v>
      </c>
      <c r="F630">
        <f>Table5[[#This Row],[kapp]]-Table5[[#This Row],[old]]</f>
        <v>2183.5311002401613</v>
      </c>
      <c r="G630" t="str" cm="1">
        <f t="array" ref="G630">IF(ROWS(_xlfn._xlws.FILTER(Table5[r],Table5[enz]=Table5[[#This Row],[enz]]))&gt;1,"many","1")</f>
        <v>1</v>
      </c>
      <c r="H630" t="str" cm="1">
        <f t="array" ref="H630">IF(ROWS(_xlfn._xlws.FILTER(Table5[r],Table5[rxn-no-enz]=Table5[[#This Row],[rxn-no-enz]]))&gt;1,"many","1")</f>
        <v>1</v>
      </c>
      <c r="I630" t="str">
        <f>_xlfn.XLOOKUP(SUBSTITUTE(Table5[[#This Row],[r]],"'",""),Table6[rxn],Table6[rxn],"no")</f>
        <v>no</v>
      </c>
      <c r="J630" t="str" cm="1">
        <f t="array" ref="J630">_xlfn.XLOOKUP(Table5[[#This Row],[r]],"'"&amp;Table6[rxn]&amp;"'",Table6[expected kapp],"")</f>
        <v/>
      </c>
      <c r="L630" t="s">
        <v>8323</v>
      </c>
      <c r="M630">
        <v>11108.8201582907</v>
      </c>
      <c r="AA630" s="7" t="s">
        <v>11458</v>
      </c>
      <c r="AB630" s="7" t="str">
        <f>_xlfn.TEXTBEFORE(Table8[[#This Row],[raw]]," ")</f>
        <v>ENZLOAD-PSP_L_c_FWD-rt3683</v>
      </c>
      <c r="AC630" s="7">
        <f>_xlfn.NUMBERVALUE(_xlfn.TEXTAFTER(Table8[[#This Row],[raw]]," "))</f>
        <v>5.6084790144012497E-8</v>
      </c>
      <c r="AE630" s="1" t="s">
        <v>4104</v>
      </c>
      <c r="AF630" s="1" t="s">
        <v>2778</v>
      </c>
      <c r="AG630" s="9">
        <v>3.62388011E-10</v>
      </c>
      <c r="AH630" s="1" t="str">
        <f>_xlfn.TEXTAFTER(Table9[[#This Row],[rxn]],"-",-1)</f>
        <v>RPL6A</v>
      </c>
      <c r="AI630" s="1" t="e">
        <f>_xlfn.TEXTAFTER(_xlfn.TEXTBEFORE(Table9[[#This Row],[rxn]],"-"&amp;Table9[[#This Row],[enz]]),"RXN-")</f>
        <v>#N/A</v>
      </c>
      <c r="AJ630" s="1" t="e">
        <f>_xlfn.TEXTBEFORE(Table9[[#This Row],[rxn]],"_",-1)</f>
        <v>#N/A</v>
      </c>
    </row>
    <row r="631" spans="1:36" ht="17" hidden="1" x14ac:dyDescent="0.25">
      <c r="A631" t="s">
        <v>9162</v>
      </c>
      <c r="B631" t="str">
        <f>_xlfn.TEXTAFTER(Table5[[#This Row],[r]],"-",-1)</f>
        <v>rt5845'</v>
      </c>
      <c r="C631" t="str">
        <f>_xlfn.TEXTAFTER(_xlfn.TEXTBEFORE(Table5[[#This Row],[r]],"-"&amp;Table5[[#This Row],[enz]]),"'RXN-")</f>
        <v>ARABRy_c_FWD</v>
      </c>
      <c r="D631">
        <v>11171.708534568001</v>
      </c>
      <c r="E631">
        <f>_xlfn.XLOOKUP(Table5[[#This Row],[r]],Table3[r],Table3[kapp],"")</f>
        <v>8988.1774343278394</v>
      </c>
      <c r="F631">
        <f>Table5[[#This Row],[kapp]]-Table5[[#This Row],[old]]</f>
        <v>2183.5311002401613</v>
      </c>
      <c r="G631" t="str" cm="1">
        <f t="array" ref="G631">IF(ROWS(_xlfn._xlws.FILTER(Table5[r],Table5[enz]=Table5[[#This Row],[enz]]))&gt;1,"many","1")</f>
        <v>many</v>
      </c>
      <c r="H631" t="str" cm="1">
        <f t="array" ref="H631">IF(ROWS(_xlfn._xlws.FILTER(Table5[r],Table5[rxn-no-enz]=Table5[[#This Row],[rxn-no-enz]]))&gt;1,"many","1")</f>
        <v>1</v>
      </c>
      <c r="I631" t="str">
        <f>_xlfn.XLOOKUP(SUBSTITUTE(Table5[[#This Row],[r]],"'",""),Table6[rxn],Table6[rxn],"no")</f>
        <v>no</v>
      </c>
      <c r="J631" t="str" cm="1">
        <f t="array" ref="J631">_xlfn.XLOOKUP(Table5[[#This Row],[r]],"'"&amp;Table6[rxn]&amp;"'",Table6[expected kapp],"")</f>
        <v/>
      </c>
      <c r="L631" t="s">
        <v>9156</v>
      </c>
      <c r="M631">
        <v>8988.1774343278394</v>
      </c>
      <c r="AA631" s="7" t="s">
        <v>11459</v>
      </c>
      <c r="AB631" s="7" t="str">
        <f>_xlfn.TEXTBEFORE(Table8[[#This Row],[raw]]," ")</f>
        <v>ENZLOAD-PSPHS_r_FWD-rt6946</v>
      </c>
      <c r="AC631" s="7">
        <f>_xlfn.NUMBERVALUE(_xlfn.TEXTAFTER(Table8[[#This Row],[raw]]," "))</f>
        <v>4.6544684697218704E-9</v>
      </c>
      <c r="AE631" s="1" t="s">
        <v>4105</v>
      </c>
      <c r="AF631" s="1" t="s">
        <v>2778</v>
      </c>
      <c r="AG631" s="9">
        <v>3.62388011E-10</v>
      </c>
      <c r="AH631" s="1" t="str">
        <f>_xlfn.TEXTAFTER(Table9[[#This Row],[rxn]],"-",-1)</f>
        <v>RPL7A</v>
      </c>
      <c r="AI631" s="1" t="e">
        <f>_xlfn.TEXTAFTER(_xlfn.TEXTBEFORE(Table9[[#This Row],[rxn]],"-"&amp;Table9[[#This Row],[enz]]),"RXN-")</f>
        <v>#N/A</v>
      </c>
      <c r="AJ631" s="1" t="e">
        <f>_xlfn.TEXTBEFORE(Table9[[#This Row],[rxn]],"_",-1)</f>
        <v>#N/A</v>
      </c>
    </row>
    <row r="632" spans="1:36" ht="17" hidden="1" x14ac:dyDescent="0.25">
      <c r="A632" t="s">
        <v>9163</v>
      </c>
      <c r="B632" t="str">
        <f>_xlfn.TEXTAFTER(Table5[[#This Row],[r]],"-",-1)</f>
        <v>rt5845'</v>
      </c>
      <c r="C632" t="str">
        <f>_xlfn.TEXTAFTER(_xlfn.TEXTBEFORE(Table5[[#This Row],[r]],"-"&amp;Table5[[#This Row],[enz]]),"'RXN-")</f>
        <v>ARABRy_c_REV</v>
      </c>
      <c r="D632">
        <v>11171.708534568001</v>
      </c>
      <c r="E632">
        <f>_xlfn.XLOOKUP(Table5[[#This Row],[r]],Table3[r],Table3[kapp],"")</f>
        <v>8988.1774343278394</v>
      </c>
      <c r="F632">
        <f>Table5[[#This Row],[kapp]]-Table5[[#This Row],[old]]</f>
        <v>2183.5311002401613</v>
      </c>
      <c r="G632" t="str" cm="1">
        <f t="array" ref="G632">IF(ROWS(_xlfn._xlws.FILTER(Table5[r],Table5[enz]=Table5[[#This Row],[enz]]))&gt;1,"many","1")</f>
        <v>many</v>
      </c>
      <c r="H632" t="str" cm="1">
        <f t="array" ref="H632">IF(ROWS(_xlfn._xlws.FILTER(Table5[r],Table5[rxn-no-enz]=Table5[[#This Row],[rxn-no-enz]]))&gt;1,"many","1")</f>
        <v>1</v>
      </c>
      <c r="I632" t="str">
        <f>_xlfn.XLOOKUP(SUBSTITUTE(Table5[[#This Row],[r]],"'",""),Table6[rxn],Table6[rxn],"no")</f>
        <v>no</v>
      </c>
      <c r="J632" t="str" cm="1">
        <f t="array" ref="J632">_xlfn.XLOOKUP(Table5[[#This Row],[r]],"'"&amp;Table6[rxn]&amp;"'",Table6[expected kapp],"")</f>
        <v/>
      </c>
      <c r="L632" t="s">
        <v>9157</v>
      </c>
      <c r="M632">
        <v>8988.1774343278394</v>
      </c>
      <c r="AA632" s="7" t="s">
        <v>11460</v>
      </c>
      <c r="AB632" s="7" t="str">
        <f>_xlfn.TEXTBEFORE(Table8[[#This Row],[raw]]," ")</f>
        <v>ENZLOAD-PSSA_rm_FWD-rt3215</v>
      </c>
      <c r="AC632" s="7">
        <f>_xlfn.NUMBERVALUE(_xlfn.TEXTAFTER(Table8[[#This Row],[raw]]," "))</f>
        <v>2.1537537445035698E-8</v>
      </c>
      <c r="AE632" s="1" t="s">
        <v>11514</v>
      </c>
      <c r="AF632" s="1" t="s">
        <v>2778</v>
      </c>
      <c r="AG632" s="9">
        <v>3.62388011E-10</v>
      </c>
      <c r="AH632" s="1" t="str">
        <f>_xlfn.TEXTAFTER(Table9[[#This Row],[rxn]],"-",-1)</f>
        <v>RPL8A</v>
      </c>
      <c r="AI632" s="1" t="e">
        <f>_xlfn.TEXTAFTER(_xlfn.TEXTBEFORE(Table9[[#This Row],[rxn]],"-"&amp;Table9[[#This Row],[enz]]),"RXN-")</f>
        <v>#N/A</v>
      </c>
      <c r="AJ632" s="1" t="e">
        <f>_xlfn.TEXTBEFORE(Table9[[#This Row],[rxn]],"_",-1)</f>
        <v>#N/A</v>
      </c>
    </row>
    <row r="633" spans="1:36" ht="17" hidden="1" x14ac:dyDescent="0.25">
      <c r="A633" t="s">
        <v>9164</v>
      </c>
      <c r="B633" t="str">
        <f>_xlfn.TEXTAFTER(Table5[[#This Row],[r]],"-",-1)</f>
        <v>rt15442799'</v>
      </c>
      <c r="C633" t="str">
        <f>_xlfn.TEXTAFTER(_xlfn.TEXTBEFORE(Table5[[#This Row],[r]],"-"&amp;Table5[[#This Row],[enz]]),"'RXN-")</f>
        <v>ARACHt_c_e_FWD</v>
      </c>
      <c r="D633">
        <v>11171.708534568001</v>
      </c>
      <c r="E633">
        <f>_xlfn.XLOOKUP(Table5[[#This Row],[r]],Table3[r],Table3[kapp],"")</f>
        <v>8988.1774343278394</v>
      </c>
      <c r="F633">
        <f>Table5[[#This Row],[kapp]]-Table5[[#This Row],[old]]</f>
        <v>2183.5311002401613</v>
      </c>
      <c r="G633" t="str" cm="1">
        <f t="array" ref="G633">IF(ROWS(_xlfn._xlws.FILTER(Table5[r],Table5[enz]=Table5[[#This Row],[enz]]))&gt;1,"many","1")</f>
        <v>many</v>
      </c>
      <c r="H633" t="str" cm="1">
        <f t="array" ref="H633">IF(ROWS(_xlfn._xlws.FILTER(Table5[r],Table5[rxn-no-enz]=Table5[[#This Row],[rxn-no-enz]]))&gt;1,"many","1")</f>
        <v>1</v>
      </c>
      <c r="I633" t="str">
        <f>_xlfn.XLOOKUP(SUBSTITUTE(Table5[[#This Row],[r]],"'",""),Table6[rxn],Table6[rxn],"no")</f>
        <v>no</v>
      </c>
      <c r="J633" t="str" cm="1">
        <f t="array" ref="J633">_xlfn.XLOOKUP(Table5[[#This Row],[r]],"'"&amp;Table6[rxn]&amp;"'",Table6[expected kapp],"")</f>
        <v/>
      </c>
      <c r="L633" t="s">
        <v>9158</v>
      </c>
      <c r="M633">
        <v>8988.1774343278394</v>
      </c>
      <c r="AA633" s="7" t="s">
        <v>11461</v>
      </c>
      <c r="AB633" s="7" t="str">
        <f>_xlfn.TEXTBEFORE(Table8[[#This Row],[raw]]," ")</f>
        <v>ENZLOAD-PTPAT_c_FWD-rt6481</v>
      </c>
      <c r="AC633" s="7">
        <f>_xlfn.NUMBERVALUE(_xlfn.TEXTAFTER(Table8[[#This Row],[raw]]," "))</f>
        <v>1.79629540825469E-8</v>
      </c>
      <c r="AE633" s="1" t="s">
        <v>4107</v>
      </c>
      <c r="AF633" s="1" t="s">
        <v>2778</v>
      </c>
      <c r="AG633" s="9">
        <v>3.62388011E-10</v>
      </c>
      <c r="AH633" s="1" t="str">
        <f>_xlfn.TEXTAFTER(Table9[[#This Row],[rxn]],"-",-1)</f>
        <v>RPL9A</v>
      </c>
      <c r="AI633" s="1" t="e">
        <f>_xlfn.TEXTAFTER(_xlfn.TEXTBEFORE(Table9[[#This Row],[rxn]],"-"&amp;Table9[[#This Row],[enz]]),"RXN-")</f>
        <v>#N/A</v>
      </c>
      <c r="AJ633" s="1" t="e">
        <f>_xlfn.TEXTBEFORE(Table9[[#This Row],[rxn]],"_",-1)</f>
        <v>#N/A</v>
      </c>
    </row>
    <row r="634" spans="1:36" ht="17" hidden="1" x14ac:dyDescent="0.25">
      <c r="A634" t="s">
        <v>9165</v>
      </c>
      <c r="B634" t="str">
        <f>_xlfn.TEXTAFTER(Table5[[#This Row],[r]],"-",-1)</f>
        <v>rt15442799'</v>
      </c>
      <c r="C634" t="str">
        <f>_xlfn.TEXTAFTER(_xlfn.TEXTBEFORE(Table5[[#This Row],[r]],"-"&amp;Table5[[#This Row],[enz]]),"'RXN-")</f>
        <v>ARACHt_c_e_REV</v>
      </c>
      <c r="D634">
        <v>11171.708534568001</v>
      </c>
      <c r="E634">
        <f>_xlfn.XLOOKUP(Table5[[#This Row],[r]],Table3[r],Table3[kapp],"")</f>
        <v>8988.1774343278394</v>
      </c>
      <c r="F634">
        <f>Table5[[#This Row],[kapp]]-Table5[[#This Row],[old]]</f>
        <v>2183.5311002401613</v>
      </c>
      <c r="G634" t="str" cm="1">
        <f t="array" ref="G634">IF(ROWS(_xlfn._xlws.FILTER(Table5[r],Table5[enz]=Table5[[#This Row],[enz]]))&gt;1,"many","1")</f>
        <v>many</v>
      </c>
      <c r="H634" t="str" cm="1">
        <f t="array" ref="H634">IF(ROWS(_xlfn._xlws.FILTER(Table5[r],Table5[rxn-no-enz]=Table5[[#This Row],[rxn-no-enz]]))&gt;1,"many","1")</f>
        <v>1</v>
      </c>
      <c r="I634" t="str">
        <f>_xlfn.XLOOKUP(SUBSTITUTE(Table5[[#This Row],[r]],"'",""),Table6[rxn],Table6[rxn],"no")</f>
        <v>no</v>
      </c>
      <c r="J634" t="str" cm="1">
        <f t="array" ref="J634">_xlfn.XLOOKUP(Table5[[#This Row],[r]],"'"&amp;Table6[rxn]&amp;"'",Table6[expected kapp],"")</f>
        <v/>
      </c>
      <c r="L634" t="s">
        <v>9159</v>
      </c>
      <c r="M634">
        <v>8988.1774343278394</v>
      </c>
      <c r="AA634" s="7" t="s">
        <v>11462</v>
      </c>
      <c r="AB634" s="7" t="str">
        <f>_xlfn.TEXTBEFORE(Table8[[#This Row],[raw]]," ")</f>
        <v>ENZLOAD-PYDX5PS_c_FWD-SNZ1SNO1</v>
      </c>
      <c r="AC634" s="7">
        <f>_xlfn.NUMBERVALUE(_xlfn.TEXTAFTER(Table8[[#This Row],[raw]]," "))</f>
        <v>7.3881038994697104E-10</v>
      </c>
      <c r="AE634" s="1" t="s">
        <v>4109</v>
      </c>
      <c r="AF634" s="1" t="s">
        <v>2778</v>
      </c>
      <c r="AG634" s="9">
        <v>3.62388011E-10</v>
      </c>
      <c r="AH634" s="1" t="str">
        <f>_xlfn.TEXTAFTER(Table9[[#This Row],[rxn]],"-",-1)</f>
        <v>RPP1A</v>
      </c>
      <c r="AI634" s="1" t="e">
        <f>_xlfn.TEXTAFTER(_xlfn.TEXTBEFORE(Table9[[#This Row],[rxn]],"-"&amp;Table9[[#This Row],[enz]]),"RXN-")</f>
        <v>#N/A</v>
      </c>
      <c r="AJ634" s="1" t="e">
        <f>_xlfn.TEXTBEFORE(Table9[[#This Row],[rxn]],"_",-1)</f>
        <v>#N/A</v>
      </c>
    </row>
    <row r="635" spans="1:36" ht="17" hidden="1" x14ac:dyDescent="0.25">
      <c r="A635" t="s">
        <v>9166</v>
      </c>
      <c r="B635" t="str">
        <f>_xlfn.TEXTAFTER(Table5[[#This Row],[r]],"-",-1)</f>
        <v>rt6112'</v>
      </c>
      <c r="C635" t="str">
        <f>_xlfn.TEXTAFTER(_xlfn.TEXTBEFORE(Table5[[#This Row],[r]],"-"&amp;Table5[[#This Row],[enz]]),"'RXN-")</f>
        <v>ARAI2_c_FWD</v>
      </c>
      <c r="D635">
        <v>11171.708534568001</v>
      </c>
      <c r="E635">
        <f>_xlfn.XLOOKUP(Table5[[#This Row],[r]],Table3[r],Table3[kapp],"")</f>
        <v>8988.1774343278394</v>
      </c>
      <c r="F635">
        <f>Table5[[#This Row],[kapp]]-Table5[[#This Row],[old]]</f>
        <v>2183.5311002401613</v>
      </c>
      <c r="G635" t="str" cm="1">
        <f t="array" ref="G635">IF(ROWS(_xlfn._xlws.FILTER(Table5[r],Table5[enz]=Table5[[#This Row],[enz]]))&gt;1,"many","1")</f>
        <v>many</v>
      </c>
      <c r="H635" t="str" cm="1">
        <f t="array" ref="H635">IF(ROWS(_xlfn._xlws.FILTER(Table5[r],Table5[rxn-no-enz]=Table5[[#This Row],[rxn-no-enz]]))&gt;1,"many","1")</f>
        <v>1</v>
      </c>
      <c r="I635" t="str">
        <f>_xlfn.XLOOKUP(SUBSTITUTE(Table5[[#This Row],[r]],"'",""),Table6[rxn],Table6[rxn],"no")</f>
        <v>no</v>
      </c>
      <c r="J635" t="str" cm="1">
        <f t="array" ref="J635">_xlfn.XLOOKUP(Table5[[#This Row],[r]],"'"&amp;Table6[rxn]&amp;"'",Table6[expected kapp],"")</f>
        <v/>
      </c>
      <c r="L635" t="s">
        <v>9160</v>
      </c>
      <c r="M635">
        <v>8988.1774343278394</v>
      </c>
      <c r="AA635" s="7" t="s">
        <v>11463</v>
      </c>
      <c r="AB635" s="7" t="str">
        <f>_xlfn.TEXTBEFORE(Table8[[#This Row],[raw]]," ")</f>
        <v>ENZLOAD-PYK_c_FWD-rt4634</v>
      </c>
      <c r="AC635" s="7">
        <f>_xlfn.NUMBERVALUE(_xlfn.TEXTAFTER(Table8[[#This Row],[raw]]," "))</f>
        <v>3.0317669825696701E-6</v>
      </c>
      <c r="AE635" s="1" t="s">
        <v>4111</v>
      </c>
      <c r="AF635" s="1" t="s">
        <v>2778</v>
      </c>
      <c r="AG635" s="9">
        <v>3.62388011E-10</v>
      </c>
      <c r="AH635" s="1" t="str">
        <f>_xlfn.TEXTAFTER(Table9[[#This Row],[rxn]],"-",-1)</f>
        <v>RPS0A</v>
      </c>
      <c r="AI635" s="1" t="e">
        <f>_xlfn.TEXTAFTER(_xlfn.TEXTBEFORE(Table9[[#This Row],[rxn]],"-"&amp;Table9[[#This Row],[enz]]),"RXN-")</f>
        <v>#N/A</v>
      </c>
      <c r="AJ635" s="1" t="e">
        <f>_xlfn.TEXTBEFORE(Table9[[#This Row],[rxn]],"_",-1)</f>
        <v>#N/A</v>
      </c>
    </row>
    <row r="636" spans="1:36" ht="17" hidden="1" x14ac:dyDescent="0.25">
      <c r="A636" t="s">
        <v>9167</v>
      </c>
      <c r="B636" t="str">
        <f>_xlfn.TEXTAFTER(Table5[[#This Row],[r]],"-",-1)</f>
        <v>rt6112'</v>
      </c>
      <c r="C636" t="str">
        <f>_xlfn.TEXTAFTER(_xlfn.TEXTBEFORE(Table5[[#This Row],[r]],"-"&amp;Table5[[#This Row],[enz]]),"'RXN-")</f>
        <v>ARAI2_c_REV</v>
      </c>
      <c r="D636">
        <v>11171.708534568001</v>
      </c>
      <c r="E636">
        <f>_xlfn.XLOOKUP(Table5[[#This Row],[r]],Table3[r],Table3[kapp],"")</f>
        <v>8988.1774343278394</v>
      </c>
      <c r="F636">
        <f>Table5[[#This Row],[kapp]]-Table5[[#This Row],[old]]</f>
        <v>2183.5311002401613</v>
      </c>
      <c r="G636" t="str" cm="1">
        <f t="array" ref="G636">IF(ROWS(_xlfn._xlws.FILTER(Table5[r],Table5[enz]=Table5[[#This Row],[enz]]))&gt;1,"many","1")</f>
        <v>many</v>
      </c>
      <c r="H636" t="str" cm="1">
        <f t="array" ref="H636">IF(ROWS(_xlfn._xlws.FILTER(Table5[r],Table5[rxn-no-enz]=Table5[[#This Row],[rxn-no-enz]]))&gt;1,"many","1")</f>
        <v>1</v>
      </c>
      <c r="I636" t="str">
        <f>_xlfn.XLOOKUP(SUBSTITUTE(Table5[[#This Row],[r]],"'",""),Table6[rxn],Table6[rxn],"no")</f>
        <v>no</v>
      </c>
      <c r="J636" t="str" cm="1">
        <f t="array" ref="J636">_xlfn.XLOOKUP(Table5[[#This Row],[r]],"'"&amp;Table6[rxn]&amp;"'",Table6[expected kapp],"")</f>
        <v/>
      </c>
      <c r="L636" t="s">
        <v>9161</v>
      </c>
      <c r="M636">
        <v>8988.1774343278394</v>
      </c>
      <c r="AA636" s="7" t="s">
        <v>11464</v>
      </c>
      <c r="AB636" s="7" t="str">
        <f>_xlfn.TEXTBEFORE(Table8[[#This Row],[raw]]," ")</f>
        <v>ENZLOAD-RBFK_c_FWD-rt0930_c</v>
      </c>
      <c r="AC636" s="7">
        <f>_xlfn.NUMBERVALUE(_xlfn.TEXTAFTER(Table8[[#This Row],[raw]]," "))</f>
        <v>3.7995096113064202E-7</v>
      </c>
      <c r="AE636" s="1" t="s">
        <v>4112</v>
      </c>
      <c r="AF636" s="1" t="s">
        <v>2778</v>
      </c>
      <c r="AG636" s="9">
        <v>3.62388011E-10</v>
      </c>
      <c r="AH636" s="1" t="str">
        <f>_xlfn.TEXTAFTER(Table9[[#This Row],[rxn]],"-",-1)</f>
        <v>RPS10A</v>
      </c>
      <c r="AI636" s="1" t="e">
        <f>_xlfn.TEXTAFTER(_xlfn.TEXTBEFORE(Table9[[#This Row],[rxn]],"-"&amp;Table9[[#This Row],[enz]]),"RXN-")</f>
        <v>#N/A</v>
      </c>
      <c r="AJ636" s="1" t="e">
        <f>_xlfn.TEXTBEFORE(Table9[[#This Row],[rxn]],"_",-1)</f>
        <v>#N/A</v>
      </c>
    </row>
    <row r="637" spans="1:36" ht="17" hidden="1" x14ac:dyDescent="0.25">
      <c r="A637" t="s">
        <v>9168</v>
      </c>
      <c r="B637" t="str">
        <f>_xlfn.TEXTAFTER(Table5[[#This Row],[r]],"-",-1)</f>
        <v>rt4526'</v>
      </c>
      <c r="C637" t="str">
        <f>_xlfn.TEXTAFTER(_xlfn.TEXTBEFORE(Table5[[#This Row],[r]],"-"&amp;Table5[[#This Row],[enz]]),"'RXN-")</f>
        <v>ARAK_c_FWD</v>
      </c>
      <c r="D637">
        <v>11171.708534568001</v>
      </c>
      <c r="E637">
        <f>_xlfn.XLOOKUP(Table5[[#This Row],[r]],Table3[r],Table3[kapp],"")</f>
        <v>8988.1774343278394</v>
      </c>
      <c r="F637">
        <f>Table5[[#This Row],[kapp]]-Table5[[#This Row],[old]]</f>
        <v>2183.5311002401613</v>
      </c>
      <c r="G637" t="str" cm="1">
        <f t="array" ref="G637">IF(ROWS(_xlfn._xlws.FILTER(Table5[r],Table5[enz]=Table5[[#This Row],[enz]]))&gt;1,"many","1")</f>
        <v>1</v>
      </c>
      <c r="H637" t="str" cm="1">
        <f t="array" ref="H637">IF(ROWS(_xlfn._xlws.FILTER(Table5[r],Table5[rxn-no-enz]=Table5[[#This Row],[rxn-no-enz]]))&gt;1,"many","1")</f>
        <v>1</v>
      </c>
      <c r="I637" t="str">
        <f>_xlfn.XLOOKUP(SUBSTITUTE(Table5[[#This Row],[r]],"'",""),Table6[rxn],Table6[rxn],"no")</f>
        <v>no</v>
      </c>
      <c r="J637" t="str" cm="1">
        <f t="array" ref="J637">_xlfn.XLOOKUP(Table5[[#This Row],[r]],"'"&amp;Table6[rxn]&amp;"'",Table6[expected kapp],"")</f>
        <v/>
      </c>
      <c r="L637" t="s">
        <v>9162</v>
      </c>
      <c r="M637">
        <v>8988.1774343278394</v>
      </c>
      <c r="AA637" s="7" t="s">
        <v>11465</v>
      </c>
      <c r="AB637" s="7" t="str">
        <f>_xlfn.TEXTBEFORE(Table8[[#This Row],[raw]]," ")</f>
        <v>ENZLOAD-RBFSa_c_FWD-rt0910</v>
      </c>
      <c r="AC637" s="7">
        <f>_xlfn.NUMBERVALUE(_xlfn.TEXTAFTER(Table8[[#This Row],[raw]]," "))</f>
        <v>3.15612267994567E-7</v>
      </c>
      <c r="AE637" s="1" t="s">
        <v>4113</v>
      </c>
      <c r="AF637" s="1" t="s">
        <v>2778</v>
      </c>
      <c r="AG637" s="9">
        <v>3.62388011E-10</v>
      </c>
      <c r="AH637" s="1" t="str">
        <f>_xlfn.TEXTAFTER(Table9[[#This Row],[rxn]],"-",-1)</f>
        <v>RPS11A</v>
      </c>
      <c r="AI637" s="1" t="e">
        <f>_xlfn.TEXTAFTER(_xlfn.TEXTBEFORE(Table9[[#This Row],[rxn]],"-"&amp;Table9[[#This Row],[enz]]),"RXN-")</f>
        <v>#N/A</v>
      </c>
      <c r="AJ637" s="1" t="e">
        <f>_xlfn.TEXTBEFORE(Table9[[#This Row],[rxn]],"_",-1)</f>
        <v>#N/A</v>
      </c>
    </row>
    <row r="638" spans="1:36" ht="17" hidden="1" x14ac:dyDescent="0.25">
      <c r="A638" t="s">
        <v>9169</v>
      </c>
      <c r="B638" t="str">
        <f>_xlfn.TEXTAFTER(Table5[[#This Row],[r]],"-",-1)</f>
        <v>rt7813'</v>
      </c>
      <c r="C638" t="str">
        <f>_xlfn.TEXTAFTER(_xlfn.TEXTBEFORE(Table5[[#This Row],[r]],"-"&amp;Table5[[#This Row],[enz]]),"'RXN-")</f>
        <v>ARGN_c_FWD</v>
      </c>
      <c r="D638">
        <v>11171.708534568001</v>
      </c>
      <c r="E638">
        <f>_xlfn.XLOOKUP(Table5[[#This Row],[r]],Table3[r],Table3[kapp],"")</f>
        <v>8988.1774343278394</v>
      </c>
      <c r="F638">
        <f>Table5[[#This Row],[kapp]]-Table5[[#This Row],[old]]</f>
        <v>2183.5311002401613</v>
      </c>
      <c r="G638" t="str" cm="1">
        <f t="array" ref="G638">IF(ROWS(_xlfn._xlws.FILTER(Table5[r],Table5[enz]=Table5[[#This Row],[enz]]))&gt;1,"many","1")</f>
        <v>1</v>
      </c>
      <c r="H638" t="str" cm="1">
        <f t="array" ref="H638">IF(ROWS(_xlfn._xlws.FILTER(Table5[r],Table5[rxn-no-enz]=Table5[[#This Row],[rxn-no-enz]]))&gt;1,"many","1")</f>
        <v>1</v>
      </c>
      <c r="I638" t="str">
        <f>_xlfn.XLOOKUP(SUBSTITUTE(Table5[[#This Row],[r]],"'",""),Table6[rxn],Table6[rxn],"no")</f>
        <v>no</v>
      </c>
      <c r="J638" t="str" cm="1">
        <f t="array" ref="J638">_xlfn.XLOOKUP(Table5[[#This Row],[r]],"'"&amp;Table6[rxn]&amp;"'",Table6[expected kapp],"")</f>
        <v/>
      </c>
      <c r="L638" t="s">
        <v>9163</v>
      </c>
      <c r="M638">
        <v>8988.1774343278394</v>
      </c>
      <c r="AA638" s="7" t="s">
        <v>11466</v>
      </c>
      <c r="AB638" s="7" t="str">
        <f>_xlfn.TEXTBEFORE(Table8[[#This Row],[raw]]," ")</f>
        <v>ENZLOAD-RBFSb_c_FWD-rt4127</v>
      </c>
      <c r="AC638" s="7">
        <f>_xlfn.NUMBERVALUE(_xlfn.TEXTAFTER(Table8[[#This Row],[raw]]," "))</f>
        <v>3.7635536795024899E-7</v>
      </c>
      <c r="AE638" s="1" t="s">
        <v>4114</v>
      </c>
      <c r="AF638" s="1" t="s">
        <v>2778</v>
      </c>
      <c r="AG638" s="9">
        <v>3.62388011E-10</v>
      </c>
      <c r="AH638" s="1" t="str">
        <f>_xlfn.TEXTAFTER(Table9[[#This Row],[rxn]],"-",-1)</f>
        <v>RPS12</v>
      </c>
      <c r="AI638" s="1" t="e">
        <f>_xlfn.TEXTAFTER(_xlfn.TEXTBEFORE(Table9[[#This Row],[rxn]],"-"&amp;Table9[[#This Row],[enz]]),"RXN-")</f>
        <v>#N/A</v>
      </c>
      <c r="AJ638" s="1" t="e">
        <f>_xlfn.TEXTBEFORE(Table9[[#This Row],[rxn]],"_",-1)</f>
        <v>#N/A</v>
      </c>
    </row>
    <row r="639" spans="1:36" ht="17" hidden="1" x14ac:dyDescent="0.25">
      <c r="A639" t="s">
        <v>9170</v>
      </c>
      <c r="B639" t="str">
        <f>_xlfn.TEXTAFTER(Table5[[#This Row],[r]],"-",-1)</f>
        <v>rt3236'</v>
      </c>
      <c r="C639" t="str">
        <f>_xlfn.TEXTAFTER(_xlfn.TEXTBEFORE(Table5[[#This Row],[r]],"-"&amp;Table5[[#This Row],[enz]]),"'RXN-")</f>
        <v>ARGSL_c_REV</v>
      </c>
      <c r="D639">
        <v>11171.708534568001</v>
      </c>
      <c r="E639">
        <f>_xlfn.XLOOKUP(Table5[[#This Row],[r]],Table3[r],Table3[kapp],"")</f>
        <v>8988.1774343278394</v>
      </c>
      <c r="F639">
        <f>Table5[[#This Row],[kapp]]-Table5[[#This Row],[old]]</f>
        <v>2183.5311002401613</v>
      </c>
      <c r="G639" t="str" cm="1">
        <f t="array" ref="G639">IF(ROWS(_xlfn._xlws.FILTER(Table5[r],Table5[enz]=Table5[[#This Row],[enz]]))&gt;1,"many","1")</f>
        <v>many</v>
      </c>
      <c r="H639" t="str" cm="1">
        <f t="array" ref="H639">IF(ROWS(_xlfn._xlws.FILTER(Table5[r],Table5[rxn-no-enz]=Table5[[#This Row],[rxn-no-enz]]))&gt;1,"many","1")</f>
        <v>1</v>
      </c>
      <c r="I639" t="str">
        <f>_xlfn.XLOOKUP(SUBSTITUTE(Table5[[#This Row],[r]],"'",""),Table6[rxn],Table6[rxn],"no")</f>
        <v>no</v>
      </c>
      <c r="J639" t="str" cm="1">
        <f t="array" ref="J639">_xlfn.XLOOKUP(Table5[[#This Row],[r]],"'"&amp;Table6[rxn]&amp;"'",Table6[expected kapp],"")</f>
        <v/>
      </c>
      <c r="L639" t="s">
        <v>9164</v>
      </c>
      <c r="M639">
        <v>8988.1774343278394</v>
      </c>
      <c r="AA639" s="7" t="s">
        <v>11467</v>
      </c>
      <c r="AB639" s="7" t="str">
        <f>_xlfn.TEXTBEFORE(Table8[[#This Row],[raw]]," ")</f>
        <v>ENZLOAD-RNDR1_c_FWD-RNR124</v>
      </c>
      <c r="AC639" s="7">
        <f>_xlfn.NUMBERVALUE(_xlfn.TEXTAFTER(Table8[[#This Row],[raw]]," "))</f>
        <v>1.80728627710527E-8</v>
      </c>
      <c r="AE639" s="1" t="s">
        <v>4115</v>
      </c>
      <c r="AF639" s="1" t="s">
        <v>2778</v>
      </c>
      <c r="AG639" s="9">
        <v>3.62388011E-10</v>
      </c>
      <c r="AH639" s="1" t="str">
        <f>_xlfn.TEXTAFTER(Table9[[#This Row],[rxn]],"-",-1)</f>
        <v>RPS13</v>
      </c>
      <c r="AI639" s="1" t="e">
        <f>_xlfn.TEXTAFTER(_xlfn.TEXTBEFORE(Table9[[#This Row],[rxn]],"-"&amp;Table9[[#This Row],[enz]]),"RXN-")</f>
        <v>#N/A</v>
      </c>
      <c r="AJ639" s="1" t="e">
        <f>_xlfn.TEXTBEFORE(Table9[[#This Row],[rxn]],"_",-1)</f>
        <v>#N/A</v>
      </c>
    </row>
    <row r="640" spans="1:36" ht="17" hidden="1" x14ac:dyDescent="0.25">
      <c r="A640" t="s">
        <v>9171</v>
      </c>
      <c r="B640" t="str">
        <f>_xlfn.TEXTAFTER(Table5[[#This Row],[r]],"-",-1)</f>
        <v>rt7828'</v>
      </c>
      <c r="C640" t="str">
        <f>_xlfn.TEXTAFTER(_xlfn.TEXTBEFORE(Table5[[#This Row],[r]],"-"&amp;Table5[[#This Row],[enz]]),"'RXN-")</f>
        <v>ARGSS_c_REV</v>
      </c>
      <c r="D640">
        <v>11171.708534568001</v>
      </c>
      <c r="E640">
        <f>_xlfn.XLOOKUP(Table5[[#This Row],[r]],Table3[r],Table3[kapp],"")</f>
        <v>8988.1774343278394</v>
      </c>
      <c r="F640">
        <f>Table5[[#This Row],[kapp]]-Table5[[#This Row],[old]]</f>
        <v>2183.5311002401613</v>
      </c>
      <c r="G640" t="str" cm="1">
        <f t="array" ref="G640">IF(ROWS(_xlfn._xlws.FILTER(Table5[r],Table5[enz]=Table5[[#This Row],[enz]]))&gt;1,"many","1")</f>
        <v>many</v>
      </c>
      <c r="H640" t="str" cm="1">
        <f t="array" ref="H640">IF(ROWS(_xlfn._xlws.FILTER(Table5[r],Table5[rxn-no-enz]=Table5[[#This Row],[rxn-no-enz]]))&gt;1,"many","1")</f>
        <v>1</v>
      </c>
      <c r="I640" t="str">
        <f>_xlfn.XLOOKUP(SUBSTITUTE(Table5[[#This Row],[r]],"'",""),Table6[rxn],Table6[rxn],"no")</f>
        <v>no</v>
      </c>
      <c r="J640" t="str" cm="1">
        <f t="array" ref="J640">_xlfn.XLOOKUP(Table5[[#This Row],[r]],"'"&amp;Table6[rxn]&amp;"'",Table6[expected kapp],"")</f>
        <v/>
      </c>
      <c r="L640" t="s">
        <v>9165</v>
      </c>
      <c r="M640">
        <v>8988.1774343278394</v>
      </c>
      <c r="AA640" s="7" t="s">
        <v>11468</v>
      </c>
      <c r="AB640" s="7" t="str">
        <f>_xlfn.TEXTBEFORE(Table8[[#This Row],[raw]]," ")</f>
        <v>ENZLOAD-RNDR2_c_FWD-RNR124</v>
      </c>
      <c r="AC640" s="7">
        <f>_xlfn.NUMBERVALUE(_xlfn.TEXTAFTER(Table8[[#This Row],[raw]]," "))</f>
        <v>1.80728627710527E-8</v>
      </c>
      <c r="AE640" s="1" t="s">
        <v>4116</v>
      </c>
      <c r="AF640" s="1" t="s">
        <v>2778</v>
      </c>
      <c r="AG640" s="9">
        <v>3.62388011E-10</v>
      </c>
      <c r="AH640" s="1" t="str">
        <f>_xlfn.TEXTAFTER(Table9[[#This Row],[rxn]],"-",-1)</f>
        <v>RPS14A</v>
      </c>
      <c r="AI640" s="1" t="e">
        <f>_xlfn.TEXTAFTER(_xlfn.TEXTBEFORE(Table9[[#This Row],[rxn]],"-"&amp;Table9[[#This Row],[enz]]),"RXN-")</f>
        <v>#N/A</v>
      </c>
      <c r="AJ640" s="1" t="e">
        <f>_xlfn.TEXTBEFORE(Table9[[#This Row],[rxn]],"_",-1)</f>
        <v>#N/A</v>
      </c>
    </row>
    <row r="641" spans="1:36" ht="17" hidden="1" x14ac:dyDescent="0.25">
      <c r="A641" t="s">
        <v>9172</v>
      </c>
      <c r="B641" t="str">
        <f>_xlfn.TEXTAFTER(Table5[[#This Row],[r]],"-",-1)</f>
        <v>rt0111'</v>
      </c>
      <c r="C641" t="str">
        <f>_xlfn.TEXTAFTER(_xlfn.TEXTBEFORE(Table5[[#This Row],[r]],"-"&amp;Table5[[#This Row],[enz]]),"'RXN-")</f>
        <v>ARGtpa_v_FWD</v>
      </c>
      <c r="D641">
        <v>11171.708534568001</v>
      </c>
      <c r="E641">
        <f>_xlfn.XLOOKUP(Table5[[#This Row],[r]],Table3[r],Table3[kapp],"")</f>
        <v>8988.1774343278394</v>
      </c>
      <c r="F641">
        <f>Table5[[#This Row],[kapp]]-Table5[[#This Row],[old]]</f>
        <v>2183.5311002401613</v>
      </c>
      <c r="G641" t="str" cm="1">
        <f t="array" ref="G641">IF(ROWS(_xlfn._xlws.FILTER(Table5[r],Table5[enz]=Table5[[#This Row],[enz]]))&gt;1,"many","1")</f>
        <v>many</v>
      </c>
      <c r="H641" t="str" cm="1">
        <f t="array" ref="H641">IF(ROWS(_xlfn._xlws.FILTER(Table5[r],Table5[rxn-no-enz]=Table5[[#This Row],[rxn-no-enz]]))&gt;1,"many","1")</f>
        <v>1</v>
      </c>
      <c r="I641" t="str">
        <f>_xlfn.XLOOKUP(SUBSTITUTE(Table5[[#This Row],[r]],"'",""),Table6[rxn],Table6[rxn],"no")</f>
        <v>no</v>
      </c>
      <c r="J641" t="str" cm="1">
        <f t="array" ref="J641">_xlfn.XLOOKUP(Table5[[#This Row],[r]],"'"&amp;Table6[rxn]&amp;"'",Table6[expected kapp],"")</f>
        <v/>
      </c>
      <c r="L641" t="s">
        <v>9166</v>
      </c>
      <c r="M641">
        <v>8988.1774343278394</v>
      </c>
      <c r="AA641" s="7" t="s">
        <v>11469</v>
      </c>
      <c r="AB641" s="7" t="str">
        <f>_xlfn.TEXTBEFORE(Table8[[#This Row],[raw]]," ")</f>
        <v>ENZLOAD-RNDR3_c_FWD-RNR124</v>
      </c>
      <c r="AC641" s="7">
        <f>_xlfn.NUMBERVALUE(_xlfn.TEXTAFTER(Table8[[#This Row],[raw]]," "))</f>
        <v>1.80728627710527E-8</v>
      </c>
      <c r="AE641" s="1" t="s">
        <v>4117</v>
      </c>
      <c r="AF641" s="1" t="s">
        <v>2778</v>
      </c>
      <c r="AG641" s="9">
        <v>3.62388011E-10</v>
      </c>
      <c r="AH641" s="1" t="str">
        <f>_xlfn.TEXTAFTER(Table9[[#This Row],[rxn]],"-",-1)</f>
        <v>RPS16A</v>
      </c>
      <c r="AI641" s="1" t="e">
        <f>_xlfn.TEXTAFTER(_xlfn.TEXTBEFORE(Table9[[#This Row],[rxn]],"-"&amp;Table9[[#This Row],[enz]]),"RXN-")</f>
        <v>#N/A</v>
      </c>
      <c r="AJ641" s="1" t="e">
        <f>_xlfn.TEXTBEFORE(Table9[[#This Row],[rxn]],"_",-1)</f>
        <v>#N/A</v>
      </c>
    </row>
    <row r="642" spans="1:36" ht="17" hidden="1" x14ac:dyDescent="0.25">
      <c r="A642" t="s">
        <v>9173</v>
      </c>
      <c r="B642" t="str">
        <f>_xlfn.TEXTAFTER(Table5[[#This Row],[r]],"-",-1)</f>
        <v>rt1689'</v>
      </c>
      <c r="C642" t="str">
        <f>_xlfn.TEXTAFTER(_xlfn.TEXTBEFORE(Table5[[#This Row],[r]],"-"&amp;Table5[[#This Row],[enz]]),"'RXN-")</f>
        <v>ARGtps_e_FWD</v>
      </c>
      <c r="D642">
        <v>11171.708534568001</v>
      </c>
      <c r="E642">
        <f>_xlfn.XLOOKUP(Table5[[#This Row],[r]],Table3[r],Table3[kapp],"")</f>
        <v>8988.1774343278394</v>
      </c>
      <c r="F642">
        <f>Table5[[#This Row],[kapp]]-Table5[[#This Row],[old]]</f>
        <v>2183.5311002401613</v>
      </c>
      <c r="G642" t="str" cm="1">
        <f t="array" ref="G642">IF(ROWS(_xlfn._xlws.FILTER(Table5[r],Table5[enz]=Table5[[#This Row],[enz]]))&gt;1,"many","1")</f>
        <v>many</v>
      </c>
      <c r="H642" t="str" cm="1">
        <f t="array" ref="H642">IF(ROWS(_xlfn._xlws.FILTER(Table5[r],Table5[rxn-no-enz]=Table5[[#This Row],[rxn-no-enz]]))&gt;1,"many","1")</f>
        <v>many</v>
      </c>
      <c r="I642" t="str">
        <f>_xlfn.XLOOKUP(SUBSTITUTE(Table5[[#This Row],[r]],"'",""),Table6[rxn],Table6[rxn],"no")</f>
        <v>no</v>
      </c>
      <c r="J642" t="str" cm="1">
        <f t="array" ref="J642">_xlfn.XLOOKUP(Table5[[#This Row],[r]],"'"&amp;Table6[rxn]&amp;"'",Table6[expected kapp],"")</f>
        <v/>
      </c>
      <c r="L642" t="s">
        <v>9167</v>
      </c>
      <c r="M642">
        <v>8988.1774343278394</v>
      </c>
      <c r="AA642" s="7" t="s">
        <v>11470</v>
      </c>
      <c r="AB642" s="7" t="str">
        <f>_xlfn.TEXTBEFORE(Table8[[#This Row],[raw]]," ")</f>
        <v>ENZLOAD-RPE_c_REV-rt3505</v>
      </c>
      <c r="AC642" s="7">
        <f>_xlfn.NUMBERVALUE(_xlfn.TEXTAFTER(Table8[[#This Row],[raw]]," "))</f>
        <v>6.7021954720286503E-10</v>
      </c>
      <c r="AE642" s="1" t="s">
        <v>4119</v>
      </c>
      <c r="AF642" s="1" t="s">
        <v>2778</v>
      </c>
      <c r="AG642" s="9">
        <v>3.62388011E-10</v>
      </c>
      <c r="AH642" s="1" t="str">
        <f>_xlfn.TEXTAFTER(Table9[[#This Row],[rxn]],"-",-1)</f>
        <v>RPS18A</v>
      </c>
      <c r="AI642" s="1" t="e">
        <f>_xlfn.TEXTAFTER(_xlfn.TEXTBEFORE(Table9[[#This Row],[rxn]],"-"&amp;Table9[[#This Row],[enz]]),"RXN-")</f>
        <v>#N/A</v>
      </c>
      <c r="AJ642" s="1" t="e">
        <f>_xlfn.TEXTBEFORE(Table9[[#This Row],[rxn]],"_",-1)</f>
        <v>#N/A</v>
      </c>
    </row>
    <row r="643" spans="1:36" ht="17" hidden="1" x14ac:dyDescent="0.25">
      <c r="A643" t="s">
        <v>9174</v>
      </c>
      <c r="B643" t="str">
        <f>_xlfn.TEXTAFTER(Table5[[#This Row],[r]],"-",-1)</f>
        <v>rt1689'</v>
      </c>
      <c r="C643" t="str">
        <f>_xlfn.TEXTAFTER(_xlfn.TEXTBEFORE(Table5[[#This Row],[r]],"-"&amp;Table5[[#This Row],[enz]]),"'RXN-")</f>
        <v>ARGtps_e_REV</v>
      </c>
      <c r="D643">
        <v>11171.708534568001</v>
      </c>
      <c r="E643">
        <f>_xlfn.XLOOKUP(Table5[[#This Row],[r]],Table3[r],Table3[kapp],"")</f>
        <v>8988.1774343278394</v>
      </c>
      <c r="F643">
        <f>Table5[[#This Row],[kapp]]-Table5[[#This Row],[old]]</f>
        <v>2183.5311002401613</v>
      </c>
      <c r="G643" t="str" cm="1">
        <f t="array" ref="G643">IF(ROWS(_xlfn._xlws.FILTER(Table5[r],Table5[enz]=Table5[[#This Row],[enz]]))&gt;1,"many","1")</f>
        <v>many</v>
      </c>
      <c r="H643" t="str" cm="1">
        <f t="array" ref="H643">IF(ROWS(_xlfn._xlws.FILTER(Table5[r],Table5[rxn-no-enz]=Table5[[#This Row],[rxn-no-enz]]))&gt;1,"many","1")</f>
        <v>many</v>
      </c>
      <c r="I643" t="str">
        <f>_xlfn.XLOOKUP(SUBSTITUTE(Table5[[#This Row],[r]],"'",""),Table6[rxn],Table6[rxn],"no")</f>
        <v>no</v>
      </c>
      <c r="J643" t="str" cm="1">
        <f t="array" ref="J643">_xlfn.XLOOKUP(Table5[[#This Row],[r]],"'"&amp;Table6[rxn]&amp;"'",Table6[expected kapp],"")</f>
        <v/>
      </c>
      <c r="L643" t="s">
        <v>9168</v>
      </c>
      <c r="M643">
        <v>8988.1774343278394</v>
      </c>
      <c r="AA643" s="7" t="s">
        <v>11471</v>
      </c>
      <c r="AB643" s="7" t="str">
        <f>_xlfn.TEXTBEFORE(Table8[[#This Row],[raw]]," ")</f>
        <v>ENZLOAD-RPI_c_FWD-rt4920</v>
      </c>
      <c r="AC643" s="7">
        <f>_xlfn.NUMBERVALUE(_xlfn.TEXTAFTER(Table8[[#This Row],[raw]]," "))</f>
        <v>2.1034339697256699E-7</v>
      </c>
      <c r="AE643" s="1" t="s">
        <v>4120</v>
      </c>
      <c r="AF643" s="1" t="s">
        <v>2778</v>
      </c>
      <c r="AG643" s="9">
        <v>3.62388011E-10</v>
      </c>
      <c r="AH643" s="1" t="str">
        <f>_xlfn.TEXTAFTER(Table9[[#This Row],[rxn]],"-",-1)</f>
        <v>RPS19A</v>
      </c>
      <c r="AI643" s="1" t="e">
        <f>_xlfn.TEXTAFTER(_xlfn.TEXTBEFORE(Table9[[#This Row],[rxn]],"-"&amp;Table9[[#This Row],[enz]]),"RXN-")</f>
        <v>#N/A</v>
      </c>
      <c r="AJ643" s="1" t="e">
        <f>_xlfn.TEXTBEFORE(Table9[[#This Row],[rxn]],"_",-1)</f>
        <v>#N/A</v>
      </c>
    </row>
    <row r="644" spans="1:36" ht="17" hidden="1" x14ac:dyDescent="0.25">
      <c r="A644" t="s">
        <v>9175</v>
      </c>
      <c r="B644" t="str">
        <f>_xlfn.TEXTAFTER(Table5[[#This Row],[r]],"-",-1)</f>
        <v>rt5861'</v>
      </c>
      <c r="C644" t="str">
        <f>_xlfn.TEXTAFTER(_xlfn.TEXTBEFORE(Table5[[#This Row],[r]],"-"&amp;Table5[[#This Row],[enz]]),"'RXN-")</f>
        <v>ARGtps_e_FWD</v>
      </c>
      <c r="D644">
        <v>11171.708534568001</v>
      </c>
      <c r="E644">
        <f>_xlfn.XLOOKUP(Table5[[#This Row],[r]],Table3[r],Table3[kapp],"")</f>
        <v>8988.1774343278394</v>
      </c>
      <c r="F644">
        <f>Table5[[#This Row],[kapp]]-Table5[[#This Row],[old]]</f>
        <v>2183.5311002401613</v>
      </c>
      <c r="G644" t="str" cm="1">
        <f t="array" ref="G644">IF(ROWS(_xlfn._xlws.FILTER(Table5[r],Table5[enz]=Table5[[#This Row],[enz]]))&gt;1,"many","1")</f>
        <v>many</v>
      </c>
      <c r="H644" t="str" cm="1">
        <f t="array" ref="H644">IF(ROWS(_xlfn._xlws.FILTER(Table5[r],Table5[rxn-no-enz]=Table5[[#This Row],[rxn-no-enz]]))&gt;1,"many","1")</f>
        <v>many</v>
      </c>
      <c r="I644" t="str">
        <f>_xlfn.XLOOKUP(SUBSTITUTE(Table5[[#This Row],[r]],"'",""),Table6[rxn],Table6[rxn],"no")</f>
        <v>no</v>
      </c>
      <c r="J644" t="str" cm="1">
        <f t="array" ref="J644">_xlfn.XLOOKUP(Table5[[#This Row],[r]],"'"&amp;Table6[rxn]&amp;"'",Table6[expected kapp],"")</f>
        <v/>
      </c>
      <c r="L644" t="s">
        <v>9169</v>
      </c>
      <c r="M644">
        <v>8988.1774343278394</v>
      </c>
      <c r="AA644" s="7" t="s">
        <v>11472</v>
      </c>
      <c r="AB644" s="7" t="str">
        <f>_xlfn.TEXTBEFORE(Table8[[#This Row],[raw]]," ")</f>
        <v>ENZLOAD-SACCD1_c_FWD-rt8465</v>
      </c>
      <c r="AC644" s="7">
        <f>_xlfn.NUMBERVALUE(_xlfn.TEXTAFTER(Table8[[#This Row],[raw]]," "))</f>
        <v>3.8370885803551702E-7</v>
      </c>
      <c r="AE644" s="1" t="s">
        <v>4121</v>
      </c>
      <c r="AF644" s="1" t="s">
        <v>2778</v>
      </c>
      <c r="AG644" s="9">
        <v>3.62388011E-10</v>
      </c>
      <c r="AH644" s="1" t="str">
        <f>_xlfn.TEXTAFTER(Table9[[#This Row],[rxn]],"-",-1)</f>
        <v>RPS1A</v>
      </c>
      <c r="AI644" s="1" t="e">
        <f>_xlfn.TEXTAFTER(_xlfn.TEXTBEFORE(Table9[[#This Row],[rxn]],"-"&amp;Table9[[#This Row],[enz]]),"RXN-")</f>
        <v>#N/A</v>
      </c>
      <c r="AJ644" s="1" t="e">
        <f>_xlfn.TEXTBEFORE(Table9[[#This Row],[rxn]],"_",-1)</f>
        <v>#N/A</v>
      </c>
    </row>
    <row r="645" spans="1:36" ht="17" hidden="1" x14ac:dyDescent="0.25">
      <c r="A645" t="s">
        <v>9176</v>
      </c>
      <c r="B645" t="str">
        <f>_xlfn.TEXTAFTER(Table5[[#This Row],[r]],"-",-1)</f>
        <v>rt5861'</v>
      </c>
      <c r="C645" t="str">
        <f>_xlfn.TEXTAFTER(_xlfn.TEXTBEFORE(Table5[[#This Row],[r]],"-"&amp;Table5[[#This Row],[enz]]),"'RXN-")</f>
        <v>ARGtps_e_REV</v>
      </c>
      <c r="D645">
        <v>11171.708534568001</v>
      </c>
      <c r="E645">
        <f>_xlfn.XLOOKUP(Table5[[#This Row],[r]],Table3[r],Table3[kapp],"")</f>
        <v>8988.1774343278394</v>
      </c>
      <c r="F645">
        <f>Table5[[#This Row],[kapp]]-Table5[[#This Row],[old]]</f>
        <v>2183.5311002401613</v>
      </c>
      <c r="G645" t="str" cm="1">
        <f t="array" ref="G645">IF(ROWS(_xlfn._xlws.FILTER(Table5[r],Table5[enz]=Table5[[#This Row],[enz]]))&gt;1,"many","1")</f>
        <v>many</v>
      </c>
      <c r="H645" t="str" cm="1">
        <f t="array" ref="H645">IF(ROWS(_xlfn._xlws.FILTER(Table5[r],Table5[rxn-no-enz]=Table5[[#This Row],[rxn-no-enz]]))&gt;1,"many","1")</f>
        <v>many</v>
      </c>
      <c r="I645" t="str">
        <f>_xlfn.XLOOKUP(SUBSTITUTE(Table5[[#This Row],[r]],"'",""),Table6[rxn],Table6[rxn],"no")</f>
        <v>no</v>
      </c>
      <c r="J645" t="str" cm="1">
        <f t="array" ref="J645">_xlfn.XLOOKUP(Table5[[#This Row],[r]],"'"&amp;Table6[rxn]&amp;"'",Table6[expected kapp],"")</f>
        <v/>
      </c>
      <c r="L645" t="s">
        <v>8324</v>
      </c>
      <c r="M645">
        <v>7456.3213088062903</v>
      </c>
      <c r="AA645" s="7" t="s">
        <v>11473</v>
      </c>
      <c r="AB645" s="7" t="str">
        <f>_xlfn.TEXTBEFORE(Table8[[#This Row],[raw]]," ")</f>
        <v>ENZLOAD-SACCD2_c_FWD-rt5719</v>
      </c>
      <c r="AC645" s="7">
        <f>_xlfn.NUMBERVALUE(_xlfn.TEXTAFTER(Table8[[#This Row],[raw]]," "))</f>
        <v>4.6954778380332501E-7</v>
      </c>
      <c r="AE645" s="1" t="s">
        <v>4122</v>
      </c>
      <c r="AF645" s="1" t="s">
        <v>2778</v>
      </c>
      <c r="AG645" s="9">
        <v>3.62388011E-10</v>
      </c>
      <c r="AH645" s="1" t="str">
        <f>_xlfn.TEXTAFTER(Table9[[#This Row],[rxn]],"-",-1)</f>
        <v>RPS2</v>
      </c>
      <c r="AI645" s="1" t="e">
        <f>_xlfn.TEXTAFTER(_xlfn.TEXTBEFORE(Table9[[#This Row],[rxn]],"-"&amp;Table9[[#This Row],[enz]]),"RXN-")</f>
        <v>#N/A</v>
      </c>
      <c r="AJ645" s="1" t="e">
        <f>_xlfn.TEXTBEFORE(Table9[[#This Row],[rxn]],"_",-1)</f>
        <v>#N/A</v>
      </c>
    </row>
    <row r="646" spans="1:36" ht="17" hidden="1" x14ac:dyDescent="0.25">
      <c r="A646" t="s">
        <v>9177</v>
      </c>
      <c r="B646" t="str">
        <f>_xlfn.TEXTAFTER(Table5[[#This Row],[r]],"-",-1)</f>
        <v>rt1648'</v>
      </c>
      <c r="C646" t="str">
        <f>_xlfn.TEXTAFTER(_xlfn.TEXTBEFORE(Table5[[#This Row],[r]],"-"&amp;Table5[[#This Row],[enz]]),"'RXN-")</f>
        <v>ARMT_c_FWD</v>
      </c>
      <c r="D646">
        <v>11171.708534568001</v>
      </c>
      <c r="E646">
        <f>_xlfn.XLOOKUP(Table5[[#This Row],[r]],Table3[r],Table3[kapp],"")</f>
        <v>8988.1774343278394</v>
      </c>
      <c r="F646">
        <f>Table5[[#This Row],[kapp]]-Table5[[#This Row],[old]]</f>
        <v>2183.5311002401613</v>
      </c>
      <c r="G646" t="str" cm="1">
        <f t="array" ref="G646">IF(ROWS(_xlfn._xlws.FILTER(Table5[r],Table5[enz]=Table5[[#This Row],[enz]]))&gt;1,"many","1")</f>
        <v>1</v>
      </c>
      <c r="H646" t="str" cm="1">
        <f t="array" ref="H646">IF(ROWS(_xlfn._xlws.FILTER(Table5[r],Table5[rxn-no-enz]=Table5[[#This Row],[rxn-no-enz]]))&gt;1,"many","1")</f>
        <v>many</v>
      </c>
      <c r="I646" t="str">
        <f>_xlfn.XLOOKUP(SUBSTITUTE(Table5[[#This Row],[r]],"'",""),Table6[rxn],Table6[rxn],"no")</f>
        <v>no</v>
      </c>
      <c r="J646" t="str" cm="1">
        <f t="array" ref="J646">_xlfn.XLOOKUP(Table5[[#This Row],[r]],"'"&amp;Table6[rxn]&amp;"'",Table6[expected kapp],"")</f>
        <v/>
      </c>
      <c r="L646" t="s">
        <v>9170</v>
      </c>
      <c r="M646">
        <v>8988.1774343278394</v>
      </c>
      <c r="AA646" s="7" t="s">
        <v>11474</v>
      </c>
      <c r="AB646" s="7" t="str">
        <f>_xlfn.TEXTBEFORE(Table8[[#This Row],[raw]]," ")</f>
        <v>ENZLOAD-SADT_c_FWD-rt5075</v>
      </c>
      <c r="AC646" s="7">
        <f>_xlfn.NUMBERVALUE(_xlfn.TEXTAFTER(Table8[[#This Row],[raw]]," "))</f>
        <v>7.9600387388001294E-8</v>
      </c>
      <c r="AE646" s="1" t="s">
        <v>4123</v>
      </c>
      <c r="AF646" s="1" t="s">
        <v>2778</v>
      </c>
      <c r="AG646" s="9">
        <v>3.62388011E-10</v>
      </c>
      <c r="AH646" s="1" t="str">
        <f>_xlfn.TEXTAFTER(Table9[[#This Row],[rxn]],"-",-1)</f>
        <v>RPS20</v>
      </c>
      <c r="AI646" s="1" t="e">
        <f>_xlfn.TEXTAFTER(_xlfn.TEXTBEFORE(Table9[[#This Row],[rxn]],"-"&amp;Table9[[#This Row],[enz]]),"RXN-")</f>
        <v>#N/A</v>
      </c>
      <c r="AJ646" s="1" t="e">
        <f>_xlfn.TEXTBEFORE(Table9[[#This Row],[rxn]],"_",-1)</f>
        <v>#N/A</v>
      </c>
    </row>
    <row r="647" spans="1:36" ht="17" hidden="1" x14ac:dyDescent="0.25">
      <c r="A647" t="s">
        <v>9178</v>
      </c>
      <c r="B647" t="str">
        <f>_xlfn.TEXTAFTER(Table5[[#This Row],[r]],"-",-1)</f>
        <v>rt3356'</v>
      </c>
      <c r="C647" t="str">
        <f>_xlfn.TEXTAFTER(_xlfn.TEXTBEFORE(Table5[[#This Row],[r]],"-"&amp;Table5[[#This Row],[enz]]),"'RXN-")</f>
        <v>ARMT_c_FWD</v>
      </c>
      <c r="D647">
        <v>11171.708534568001</v>
      </c>
      <c r="E647">
        <f>_xlfn.XLOOKUP(Table5[[#This Row],[r]],Table3[r],Table3[kapp],"")</f>
        <v>8988.1774343278394</v>
      </c>
      <c r="F647">
        <f>Table5[[#This Row],[kapp]]-Table5[[#This Row],[old]]</f>
        <v>2183.5311002401613</v>
      </c>
      <c r="G647" t="str" cm="1">
        <f t="array" ref="G647">IF(ROWS(_xlfn._xlws.FILTER(Table5[r],Table5[enz]=Table5[[#This Row],[enz]]))&gt;1,"many","1")</f>
        <v>1</v>
      </c>
      <c r="H647" t="str" cm="1">
        <f t="array" ref="H647">IF(ROWS(_xlfn._xlws.FILTER(Table5[r],Table5[rxn-no-enz]=Table5[[#This Row],[rxn-no-enz]]))&gt;1,"many","1")</f>
        <v>many</v>
      </c>
      <c r="I647" t="str">
        <f>_xlfn.XLOOKUP(SUBSTITUTE(Table5[[#This Row],[r]],"'",""),Table6[rxn],Table6[rxn],"no")</f>
        <v>no</v>
      </c>
      <c r="J647" t="str" cm="1">
        <f t="array" ref="J647">_xlfn.XLOOKUP(Table5[[#This Row],[r]],"'"&amp;Table6[rxn]&amp;"'",Table6[expected kapp],"")</f>
        <v/>
      </c>
      <c r="L647" t="s">
        <v>8325</v>
      </c>
      <c r="M647">
        <v>2848.3044595390602</v>
      </c>
      <c r="AA647" s="7" t="s">
        <v>11475</v>
      </c>
      <c r="AB647" s="7" t="str">
        <f>_xlfn.TEXTBEFORE(Table8[[#This Row],[raw]]," ")</f>
        <v>ENZLOAD-SAM24MT_c_FWD-rt4692</v>
      </c>
      <c r="AC647" s="7">
        <f>_xlfn.NUMBERVALUE(_xlfn.TEXTAFTER(Table8[[#This Row],[raw]]," "))</f>
        <v>3.5550676310002299E-7</v>
      </c>
      <c r="AE647" s="1" t="s">
        <v>4124</v>
      </c>
      <c r="AF647" s="1" t="s">
        <v>2778</v>
      </c>
      <c r="AG647" s="9">
        <v>3.62388011E-10</v>
      </c>
      <c r="AH647" s="1" t="str">
        <f>_xlfn.TEXTAFTER(Table9[[#This Row],[rxn]],"-",-1)</f>
        <v>RPS21A</v>
      </c>
      <c r="AI647" s="1" t="e">
        <f>_xlfn.TEXTAFTER(_xlfn.TEXTBEFORE(Table9[[#This Row],[rxn]],"-"&amp;Table9[[#This Row],[enz]]),"RXN-")</f>
        <v>#N/A</v>
      </c>
      <c r="AJ647" s="1" t="e">
        <f>_xlfn.TEXTBEFORE(Table9[[#This Row],[rxn]],"_",-1)</f>
        <v>#N/A</v>
      </c>
    </row>
    <row r="648" spans="1:36" ht="17" hidden="1" x14ac:dyDescent="0.25">
      <c r="A648" t="s">
        <v>9179</v>
      </c>
      <c r="B648" t="str">
        <f>_xlfn.TEXTAFTER(Table5[[#This Row],[r]],"-",-1)</f>
        <v>rt7912'</v>
      </c>
      <c r="C648" t="str">
        <f>_xlfn.TEXTAFTER(_xlfn.TEXTBEFORE(Table5[[#This Row],[r]],"-"&amp;Table5[[#This Row],[enz]]),"'RXN-")</f>
        <v>ARMT_c_FWD</v>
      </c>
      <c r="D648">
        <v>11171.708534568001</v>
      </c>
      <c r="E648">
        <f>_xlfn.XLOOKUP(Table5[[#This Row],[r]],Table3[r],Table3[kapp],"")</f>
        <v>8988.1774343278394</v>
      </c>
      <c r="F648">
        <f>Table5[[#This Row],[kapp]]-Table5[[#This Row],[old]]</f>
        <v>2183.5311002401613</v>
      </c>
      <c r="G648" t="str" cm="1">
        <f t="array" ref="G648">IF(ROWS(_xlfn._xlws.FILTER(Table5[r],Table5[enz]=Table5[[#This Row],[enz]]))&gt;1,"many","1")</f>
        <v>1</v>
      </c>
      <c r="H648" t="str" cm="1">
        <f t="array" ref="H648">IF(ROWS(_xlfn._xlws.FILTER(Table5[r],Table5[rxn-no-enz]=Table5[[#This Row],[rxn-no-enz]]))&gt;1,"many","1")</f>
        <v>many</v>
      </c>
      <c r="I648" t="str">
        <f>_xlfn.XLOOKUP(SUBSTITUTE(Table5[[#This Row],[r]],"'",""),Table6[rxn],Table6[rxn],"no")</f>
        <v>no</v>
      </c>
      <c r="J648" t="str" cm="1">
        <f t="array" ref="J648">_xlfn.XLOOKUP(Table5[[#This Row],[r]],"'"&amp;Table6[rxn]&amp;"'",Table6[expected kapp],"")</f>
        <v/>
      </c>
      <c r="L648" t="s">
        <v>9171</v>
      </c>
      <c r="M648">
        <v>8988.1774343278394</v>
      </c>
      <c r="AA648" s="7" t="s">
        <v>11476</v>
      </c>
      <c r="AB648" s="7" t="str">
        <f>_xlfn.TEXTBEFORE(Table8[[#This Row],[raw]]," ")</f>
        <v>ENZLOAD-SERPT_r_FWD-rt10571935</v>
      </c>
      <c r="AC648" s="7">
        <f>_xlfn.NUMBERVALUE(_xlfn.TEXTAFTER(Table8[[#This Row],[raw]]," "))</f>
        <v>3.8697856607856102E-8</v>
      </c>
      <c r="AE648" s="1" t="s">
        <v>4125</v>
      </c>
      <c r="AF648" s="1" t="s">
        <v>2778</v>
      </c>
      <c r="AG648" s="9">
        <v>3.62388011E-10</v>
      </c>
      <c r="AH648" s="1" t="str">
        <f>_xlfn.TEXTAFTER(Table9[[#This Row],[rxn]],"-",-1)</f>
        <v>RPS22A</v>
      </c>
      <c r="AI648" s="1" t="e">
        <f>_xlfn.TEXTAFTER(_xlfn.TEXTBEFORE(Table9[[#This Row],[rxn]],"-"&amp;Table9[[#This Row],[enz]]),"RXN-")</f>
        <v>#N/A</v>
      </c>
      <c r="AJ648" s="1" t="e">
        <f>_xlfn.TEXTBEFORE(Table9[[#This Row],[rxn]],"_",-1)</f>
        <v>#N/A</v>
      </c>
    </row>
    <row r="649" spans="1:36" ht="17" hidden="1" x14ac:dyDescent="0.25">
      <c r="A649" t="s">
        <v>9180</v>
      </c>
      <c r="B649" t="str">
        <f>_xlfn.TEXTAFTER(Table5[[#This Row],[r]],"-",-1)</f>
        <v>rt7917'</v>
      </c>
      <c r="C649" t="str">
        <f>_xlfn.TEXTAFTER(_xlfn.TEXTBEFORE(Table5[[#This Row],[r]],"-"&amp;Table5[[#This Row],[enz]]),"'RXN-")</f>
        <v>ARMT_c_FWD</v>
      </c>
      <c r="D649">
        <v>11171.708534568001</v>
      </c>
      <c r="E649">
        <f>_xlfn.XLOOKUP(Table5[[#This Row],[r]],Table3[r],Table3[kapp],"")</f>
        <v>8988.1774343278394</v>
      </c>
      <c r="F649">
        <f>Table5[[#This Row],[kapp]]-Table5[[#This Row],[old]]</f>
        <v>2183.5311002401613</v>
      </c>
      <c r="G649" t="str" cm="1">
        <f t="array" ref="G649">IF(ROWS(_xlfn._xlws.FILTER(Table5[r],Table5[enz]=Table5[[#This Row],[enz]]))&gt;1,"many","1")</f>
        <v>1</v>
      </c>
      <c r="H649" t="str" cm="1">
        <f t="array" ref="H649">IF(ROWS(_xlfn._xlws.FILTER(Table5[r],Table5[rxn-no-enz]=Table5[[#This Row],[rxn-no-enz]]))&gt;1,"many","1")</f>
        <v>many</v>
      </c>
      <c r="I649" t="str">
        <f>_xlfn.XLOOKUP(SUBSTITUTE(Table5[[#This Row],[r]],"'",""),Table6[rxn],Table6[rxn],"no")</f>
        <v>no</v>
      </c>
      <c r="J649" t="str" cm="1">
        <f t="array" ref="J649">_xlfn.XLOOKUP(Table5[[#This Row],[r]],"'"&amp;Table6[rxn]&amp;"'",Table6[expected kapp],"")</f>
        <v/>
      </c>
      <c r="L649" t="s">
        <v>9172</v>
      </c>
      <c r="M649">
        <v>8988.1774343278394</v>
      </c>
      <c r="AA649" s="7" t="s">
        <v>11477</v>
      </c>
      <c r="AB649" s="7" t="str">
        <f>_xlfn.TEXTBEFORE(Table8[[#This Row],[raw]]," ")</f>
        <v>ENZLOAD-SERt_c_m_REV-rt7910</v>
      </c>
      <c r="AC649" s="7">
        <f>_xlfn.NUMBERVALUE(_xlfn.TEXTAFTER(Table8[[#This Row],[raw]]," "))</f>
        <v>9.1099386997341496E-8</v>
      </c>
      <c r="AE649" s="1" t="s">
        <v>4126</v>
      </c>
      <c r="AF649" s="1" t="s">
        <v>2778</v>
      </c>
      <c r="AG649" s="9">
        <v>1.9001863400000001E-10</v>
      </c>
      <c r="AH649" s="1" t="str">
        <f>_xlfn.TEXTAFTER(Table9[[#This Row],[rxn]],"-",-1)</f>
        <v>RPS23A</v>
      </c>
      <c r="AI649" s="1" t="e">
        <f>_xlfn.TEXTAFTER(_xlfn.TEXTBEFORE(Table9[[#This Row],[rxn]],"-"&amp;Table9[[#This Row],[enz]]),"RXN-")</f>
        <v>#N/A</v>
      </c>
      <c r="AJ649" s="1" t="e">
        <f>_xlfn.TEXTBEFORE(Table9[[#This Row],[rxn]],"_",-1)</f>
        <v>#N/A</v>
      </c>
    </row>
    <row r="650" spans="1:36" ht="17" hidden="1" x14ac:dyDescent="0.25">
      <c r="A650" t="s">
        <v>9181</v>
      </c>
      <c r="B650" t="str">
        <f>_xlfn.TEXTAFTER(Table5[[#This Row],[r]],"-",-1)</f>
        <v>rt5827'</v>
      </c>
      <c r="C650" t="str">
        <f>_xlfn.TEXTAFTER(_xlfn.TEXTBEFORE(Table5[[#This Row],[r]],"-"&amp;Table5[[#This Row],[enz]]),"'RXN-")</f>
        <v>AROHL_c_FWD</v>
      </c>
      <c r="D650">
        <v>11171.708534568001</v>
      </c>
      <c r="E650">
        <f>_xlfn.XLOOKUP(Table5[[#This Row],[r]],Table3[r],Table3[kapp],"")</f>
        <v>8988.1774343278394</v>
      </c>
      <c r="F650">
        <f>Table5[[#This Row],[kapp]]-Table5[[#This Row],[old]]</f>
        <v>2183.5311002401613</v>
      </c>
      <c r="G650" t="str" cm="1">
        <f t="array" ref="G650">IF(ROWS(_xlfn._xlws.FILTER(Table5[r],Table5[enz]=Table5[[#This Row],[enz]]))&gt;1,"many","1")</f>
        <v>many</v>
      </c>
      <c r="H650" t="str" cm="1">
        <f t="array" ref="H650">IF(ROWS(_xlfn._xlws.FILTER(Table5[r],Table5[rxn-no-enz]=Table5[[#This Row],[rxn-no-enz]]))&gt;1,"many","1")</f>
        <v>1</v>
      </c>
      <c r="I650" t="str">
        <f>_xlfn.XLOOKUP(SUBSTITUTE(Table5[[#This Row],[r]],"'",""),Table6[rxn],Table6[rxn],"no")</f>
        <v>no</v>
      </c>
      <c r="J650" t="str" cm="1">
        <f t="array" ref="J650">_xlfn.XLOOKUP(Table5[[#This Row],[r]],"'"&amp;Table6[rxn]&amp;"'",Table6[expected kapp],"")</f>
        <v/>
      </c>
      <c r="L650" t="s">
        <v>9173</v>
      </c>
      <c r="M650">
        <v>8988.1774343278394</v>
      </c>
      <c r="AA650" s="7" t="s">
        <v>11478</v>
      </c>
      <c r="AB650" s="7" t="str">
        <f>_xlfn.TEXTBEFORE(Table8[[#This Row],[raw]]," ")</f>
        <v>ENZLOAD-SERTRS_c_FWD-rt5857</v>
      </c>
      <c r="AC650" s="7">
        <f>_xlfn.NUMBERVALUE(_xlfn.TEXTAFTER(Table8[[#This Row],[raw]]," "))</f>
        <v>3.4970486889359598E-8</v>
      </c>
      <c r="AE650" s="1" t="s">
        <v>11515</v>
      </c>
      <c r="AF650" s="1" t="s">
        <v>2778</v>
      </c>
      <c r="AG650" s="9">
        <v>1.7236937699999999E-10</v>
      </c>
      <c r="AH650" s="1" t="str">
        <f>_xlfn.TEXTAFTER(Table9[[#This Row],[rxn]],"-",-1)</f>
        <v>RPS23B</v>
      </c>
      <c r="AI650" s="1" t="e">
        <f>_xlfn.TEXTAFTER(_xlfn.TEXTBEFORE(Table9[[#This Row],[rxn]],"-"&amp;Table9[[#This Row],[enz]]),"RXN-")</f>
        <v>#N/A</v>
      </c>
      <c r="AJ650" s="1" t="e">
        <f>_xlfn.TEXTBEFORE(Table9[[#This Row],[rxn]],"_",-1)</f>
        <v>#N/A</v>
      </c>
    </row>
    <row r="651" spans="1:36" ht="17" hidden="1" x14ac:dyDescent="0.25">
      <c r="A651" t="s">
        <v>9182</v>
      </c>
      <c r="B651" t="str">
        <f>_xlfn.TEXTAFTER(Table5[[#This Row],[r]],"-",-1)</f>
        <v>rt5827'</v>
      </c>
      <c r="C651" t="str">
        <f>_xlfn.TEXTAFTER(_xlfn.TEXTBEFORE(Table5[[#This Row],[r]],"-"&amp;Table5[[#This Row],[enz]]),"'RXN-")</f>
        <v>AROHL_c_REV</v>
      </c>
      <c r="D651">
        <v>11171.708534568001</v>
      </c>
      <c r="E651">
        <f>_xlfn.XLOOKUP(Table5[[#This Row],[r]],Table3[r],Table3[kapp],"")</f>
        <v>8988.1774343278394</v>
      </c>
      <c r="F651">
        <f>Table5[[#This Row],[kapp]]-Table5[[#This Row],[old]]</f>
        <v>2183.5311002401613</v>
      </c>
      <c r="G651" t="str" cm="1">
        <f t="array" ref="G651">IF(ROWS(_xlfn._xlws.FILTER(Table5[r],Table5[enz]=Table5[[#This Row],[enz]]))&gt;1,"many","1")</f>
        <v>many</v>
      </c>
      <c r="H651" t="str" cm="1">
        <f t="array" ref="H651">IF(ROWS(_xlfn._xlws.FILTER(Table5[r],Table5[rxn-no-enz]=Table5[[#This Row],[rxn-no-enz]]))&gt;1,"many","1")</f>
        <v>1</v>
      </c>
      <c r="I651" t="str">
        <f>_xlfn.XLOOKUP(SUBSTITUTE(Table5[[#This Row],[r]],"'",""),Table6[rxn],Table6[rxn],"no")</f>
        <v>no</v>
      </c>
      <c r="J651" t="str" cm="1">
        <f t="array" ref="J651">_xlfn.XLOOKUP(Table5[[#This Row],[r]],"'"&amp;Table6[rxn]&amp;"'",Table6[expected kapp],"")</f>
        <v/>
      </c>
      <c r="L651" t="s">
        <v>9174</v>
      </c>
      <c r="M651">
        <v>8988.1774343278394</v>
      </c>
      <c r="AA651" s="7" t="s">
        <v>11479</v>
      </c>
      <c r="AB651" s="7" t="str">
        <f>_xlfn.TEXTBEFORE(Table8[[#This Row],[raw]]," ")</f>
        <v>ENZLOAD-SHCHD2_c_FWD-rt5201</v>
      </c>
      <c r="AC651" s="7">
        <f>_xlfn.NUMBERVALUE(_xlfn.TEXTAFTER(Table8[[#This Row],[raw]]," "))</f>
        <v>8.4434214102063502E-9</v>
      </c>
      <c r="AE651" s="1" t="s">
        <v>4127</v>
      </c>
      <c r="AF651" s="1" t="s">
        <v>2778</v>
      </c>
      <c r="AG651" s="9">
        <v>3.62388011E-10</v>
      </c>
      <c r="AH651" s="1" t="str">
        <f>_xlfn.TEXTAFTER(Table9[[#This Row],[rxn]],"-",-1)</f>
        <v>RPS24A</v>
      </c>
      <c r="AI651" s="1" t="e">
        <f>_xlfn.TEXTAFTER(_xlfn.TEXTBEFORE(Table9[[#This Row],[rxn]],"-"&amp;Table9[[#This Row],[enz]]),"RXN-")</f>
        <v>#N/A</v>
      </c>
      <c r="AJ651" s="1" t="e">
        <f>_xlfn.TEXTBEFORE(Table9[[#This Row],[rxn]],"_",-1)</f>
        <v>#N/A</v>
      </c>
    </row>
    <row r="652" spans="1:36" ht="17" hidden="1" x14ac:dyDescent="0.25">
      <c r="A652" t="s">
        <v>9183</v>
      </c>
      <c r="B652" t="str">
        <f>_xlfn.TEXTAFTER(Table5[[#This Row],[r]],"-",-1)</f>
        <v>rt6899'</v>
      </c>
      <c r="C652" t="str">
        <f>_xlfn.TEXTAFTER(_xlfn.TEXTBEFORE(Table5[[#This Row],[r]],"-"&amp;Table5[[#This Row],[enz]]),"'RXN-")</f>
        <v>ARSO4H_c_FWD</v>
      </c>
      <c r="D652">
        <v>11171.708534568001</v>
      </c>
      <c r="E652">
        <f>_xlfn.XLOOKUP(Table5[[#This Row],[r]],Table3[r],Table3[kapp],"")</f>
        <v>8988.1774343278394</v>
      </c>
      <c r="F652">
        <f>Table5[[#This Row],[kapp]]-Table5[[#This Row],[old]]</f>
        <v>2183.5311002401613</v>
      </c>
      <c r="G652" t="str" cm="1">
        <f t="array" ref="G652">IF(ROWS(_xlfn._xlws.FILTER(Table5[r],Table5[enz]=Table5[[#This Row],[enz]]))&gt;1,"many","1")</f>
        <v>1</v>
      </c>
      <c r="H652" t="str" cm="1">
        <f t="array" ref="H652">IF(ROWS(_xlfn._xlws.FILTER(Table5[r],Table5[rxn-no-enz]=Table5[[#This Row],[rxn-no-enz]]))&gt;1,"many","1")</f>
        <v>many</v>
      </c>
      <c r="I652" t="str">
        <f>_xlfn.XLOOKUP(SUBSTITUTE(Table5[[#This Row],[r]],"'",""),Table6[rxn],Table6[rxn],"no")</f>
        <v>no</v>
      </c>
      <c r="J652" t="str" cm="1">
        <f t="array" ref="J652">_xlfn.XLOOKUP(Table5[[#This Row],[r]],"'"&amp;Table6[rxn]&amp;"'",Table6[expected kapp],"")</f>
        <v/>
      </c>
      <c r="L652" t="s">
        <v>9175</v>
      </c>
      <c r="M652">
        <v>8988.1774343278394</v>
      </c>
      <c r="AA652" s="7" t="s">
        <v>11480</v>
      </c>
      <c r="AB652" s="7" t="str">
        <f>_xlfn.TEXTBEFORE(Table8[[#This Row],[raw]]," ")</f>
        <v>ENZLOAD-SHCHF_c_FWD-rt5201</v>
      </c>
      <c r="AC652" s="7">
        <f>_xlfn.NUMBERVALUE(_xlfn.TEXTAFTER(Table8[[#This Row],[raw]]," "))</f>
        <v>8.4434214102063502E-9</v>
      </c>
      <c r="AE652" s="1" t="s">
        <v>4129</v>
      </c>
      <c r="AF652" s="1" t="s">
        <v>2778</v>
      </c>
      <c r="AG652" s="9">
        <v>3.62388011E-10</v>
      </c>
      <c r="AH652" s="1" t="str">
        <f>_xlfn.TEXTAFTER(Table9[[#This Row],[rxn]],"-",-1)</f>
        <v>RPS26A</v>
      </c>
      <c r="AI652" s="1" t="e">
        <f>_xlfn.TEXTAFTER(_xlfn.TEXTBEFORE(Table9[[#This Row],[rxn]],"-"&amp;Table9[[#This Row],[enz]]),"RXN-")</f>
        <v>#N/A</v>
      </c>
      <c r="AJ652" s="1" t="e">
        <f>_xlfn.TEXTBEFORE(Table9[[#This Row],[rxn]],"_",-1)</f>
        <v>#N/A</v>
      </c>
    </row>
    <row r="653" spans="1:36" ht="17" hidden="1" x14ac:dyDescent="0.25">
      <c r="A653" t="s">
        <v>9184</v>
      </c>
      <c r="B653" t="str">
        <f>_xlfn.TEXTAFTER(Table5[[#This Row],[r]],"-",-1)</f>
        <v>rt6915'</v>
      </c>
      <c r="C653" t="str">
        <f>_xlfn.TEXTAFTER(_xlfn.TEXTBEFORE(Table5[[#This Row],[r]],"-"&amp;Table5[[#This Row],[enz]]),"'RXN-")</f>
        <v>ARSO4H_c_FWD</v>
      </c>
      <c r="D653">
        <v>11171.708534568001</v>
      </c>
      <c r="E653">
        <f>_xlfn.XLOOKUP(Table5[[#This Row],[r]],Table3[r],Table3[kapp],"")</f>
        <v>8988.1774343278394</v>
      </c>
      <c r="F653">
        <f>Table5[[#This Row],[kapp]]-Table5[[#This Row],[old]]</f>
        <v>2183.5311002401613</v>
      </c>
      <c r="G653" t="str" cm="1">
        <f t="array" ref="G653">IF(ROWS(_xlfn._xlws.FILTER(Table5[r],Table5[enz]=Table5[[#This Row],[enz]]))&gt;1,"many","1")</f>
        <v>1</v>
      </c>
      <c r="H653" t="str" cm="1">
        <f t="array" ref="H653">IF(ROWS(_xlfn._xlws.FILTER(Table5[r],Table5[rxn-no-enz]=Table5[[#This Row],[rxn-no-enz]]))&gt;1,"many","1")</f>
        <v>many</v>
      </c>
      <c r="I653" t="str">
        <f>_xlfn.XLOOKUP(SUBSTITUTE(Table5[[#This Row],[r]],"'",""),Table6[rxn],Table6[rxn],"no")</f>
        <v>no</v>
      </c>
      <c r="J653" t="str" cm="1">
        <f t="array" ref="J653">_xlfn.XLOOKUP(Table5[[#This Row],[r]],"'"&amp;Table6[rxn]&amp;"'",Table6[expected kapp],"")</f>
        <v/>
      </c>
      <c r="L653" t="s">
        <v>9176</v>
      </c>
      <c r="M653">
        <v>8988.1774343278394</v>
      </c>
      <c r="AA653" s="7" t="s">
        <v>11481</v>
      </c>
      <c r="AB653" s="7" t="str">
        <f>_xlfn.TEXTBEFORE(Table8[[#This Row],[raw]]," ")</f>
        <v>ENZLOAD-SHK3Di_c_FWD-rt5884</v>
      </c>
      <c r="AC653" s="7">
        <f>_xlfn.NUMBERVALUE(_xlfn.TEXTAFTER(Table8[[#This Row],[raw]]," "))</f>
        <v>2.3010865385163401E-8</v>
      </c>
      <c r="AE653" s="1" t="s">
        <v>4130</v>
      </c>
      <c r="AF653" s="1" t="s">
        <v>2778</v>
      </c>
      <c r="AG653" s="9">
        <v>3.62388011E-10</v>
      </c>
      <c r="AH653" s="1" t="str">
        <f>_xlfn.TEXTAFTER(Table9[[#This Row],[rxn]],"-",-1)</f>
        <v>RPS27A</v>
      </c>
      <c r="AI653" s="1" t="e">
        <f>_xlfn.TEXTAFTER(_xlfn.TEXTBEFORE(Table9[[#This Row],[rxn]],"-"&amp;Table9[[#This Row],[enz]]),"RXN-")</f>
        <v>#N/A</v>
      </c>
      <c r="AJ653" s="1" t="e">
        <f>_xlfn.TEXTBEFORE(Table9[[#This Row],[rxn]],"_",-1)</f>
        <v>#N/A</v>
      </c>
    </row>
    <row r="654" spans="1:36" ht="17" hidden="1" x14ac:dyDescent="0.25">
      <c r="A654" t="s">
        <v>9185</v>
      </c>
      <c r="B654" t="str">
        <f>_xlfn.TEXTAFTER(Table5[[#This Row],[r]],"-",-1)</f>
        <v>rt5489'</v>
      </c>
      <c r="C654" t="str">
        <f>_xlfn.TEXTAFTER(_xlfn.TEXTBEFORE(Table5[[#This Row],[r]],"-"&amp;Table5[[#This Row],[enz]]),"'RXN-")</f>
        <v>ASCBOX_c_FWD</v>
      </c>
      <c r="D654">
        <v>11171.708534568001</v>
      </c>
      <c r="E654">
        <f>_xlfn.XLOOKUP(Table5[[#This Row],[r]],Table3[r],Table3[kapp],"")</f>
        <v>8988.1774343278394</v>
      </c>
      <c r="F654">
        <f>Table5[[#This Row],[kapp]]-Table5[[#This Row],[old]]</f>
        <v>2183.5311002401613</v>
      </c>
      <c r="G654" t="str" cm="1">
        <f t="array" ref="G654">IF(ROWS(_xlfn._xlws.FILTER(Table5[r],Table5[enz]=Table5[[#This Row],[enz]]))&gt;1,"many","1")</f>
        <v>1</v>
      </c>
      <c r="H654" t="str" cm="1">
        <f t="array" ref="H654">IF(ROWS(_xlfn._xlws.FILTER(Table5[r],Table5[rxn-no-enz]=Table5[[#This Row],[rxn-no-enz]]))&gt;1,"many","1")</f>
        <v>1</v>
      </c>
      <c r="I654" t="str">
        <f>_xlfn.XLOOKUP(SUBSTITUTE(Table5[[#This Row],[r]],"'",""),Table6[rxn],Table6[rxn],"no")</f>
        <v>no</v>
      </c>
      <c r="J654" t="str" cm="1">
        <f t="array" ref="J654">_xlfn.XLOOKUP(Table5[[#This Row],[r]],"'"&amp;Table6[rxn]&amp;"'",Table6[expected kapp],"")</f>
        <v/>
      </c>
      <c r="L654" t="s">
        <v>8326</v>
      </c>
      <c r="M654">
        <v>6808.1639726654303</v>
      </c>
      <c r="AA654" s="7" t="s">
        <v>11482</v>
      </c>
      <c r="AB654" s="7" t="str">
        <f>_xlfn.TEXTBEFORE(Table8[[#This Row],[raw]]," ")</f>
        <v>ENZLOAD-SHKK_c_FWD-rt5884</v>
      </c>
      <c r="AC654" s="7">
        <f>_xlfn.NUMBERVALUE(_xlfn.TEXTAFTER(Table8[[#This Row],[raw]]," "))</f>
        <v>2.3010865385163401E-8</v>
      </c>
      <c r="AE654" s="1" t="s">
        <v>4131</v>
      </c>
      <c r="AF654" s="1" t="s">
        <v>2778</v>
      </c>
      <c r="AG654" s="9">
        <v>3.62388011E-10</v>
      </c>
      <c r="AH654" s="1" t="str">
        <f>_xlfn.TEXTAFTER(Table9[[#This Row],[rxn]],"-",-1)</f>
        <v>RPS28A</v>
      </c>
      <c r="AI654" s="1" t="e">
        <f>_xlfn.TEXTAFTER(_xlfn.TEXTBEFORE(Table9[[#This Row],[rxn]],"-"&amp;Table9[[#This Row],[enz]]),"RXN-")</f>
        <v>#N/A</v>
      </c>
      <c r="AJ654" s="1" t="e">
        <f>_xlfn.TEXTBEFORE(Table9[[#This Row],[rxn]],"_",-1)</f>
        <v>#N/A</v>
      </c>
    </row>
    <row r="655" spans="1:36" ht="17" hidden="1" x14ac:dyDescent="0.25">
      <c r="A655" t="s">
        <v>9186</v>
      </c>
      <c r="B655" t="str">
        <f>_xlfn.TEXTAFTER(Table5[[#This Row],[r]],"-",-1)</f>
        <v>rt1675'</v>
      </c>
      <c r="C655" t="str">
        <f>_xlfn.TEXTAFTER(_xlfn.TEXTBEFORE(Table5[[#This Row],[r]],"-"&amp;Table5[[#This Row],[enz]]),"'RXN-")</f>
        <v>ASNN_e_FWD</v>
      </c>
      <c r="D655">
        <v>11171.708534568001</v>
      </c>
      <c r="E655">
        <f>_xlfn.XLOOKUP(Table5[[#This Row],[r]],Table3[r],Table3[kapp],"")</f>
        <v>8988.1774343278394</v>
      </c>
      <c r="F655">
        <f>Table5[[#This Row],[kapp]]-Table5[[#This Row],[old]]</f>
        <v>2183.5311002401613</v>
      </c>
      <c r="G655" t="str" cm="1">
        <f t="array" ref="G655">IF(ROWS(_xlfn._xlws.FILTER(Table5[r],Table5[enz]=Table5[[#This Row],[enz]]))&gt;1,"many","1")</f>
        <v>many</v>
      </c>
      <c r="H655" t="str" cm="1">
        <f t="array" ref="H655">IF(ROWS(_xlfn._xlws.FILTER(Table5[r],Table5[rxn-no-enz]=Table5[[#This Row],[rxn-no-enz]]))&gt;1,"many","1")</f>
        <v>many</v>
      </c>
      <c r="I655" t="str">
        <f>_xlfn.XLOOKUP(SUBSTITUTE(Table5[[#This Row],[r]],"'",""),Table6[rxn],Table6[rxn],"no")</f>
        <v>no</v>
      </c>
      <c r="J655" t="str" cm="1">
        <f t="array" ref="J655">_xlfn.XLOOKUP(Table5[[#This Row],[r]],"'"&amp;Table6[rxn]&amp;"'",Table6[expected kapp],"")</f>
        <v/>
      </c>
      <c r="L655" t="s">
        <v>9177</v>
      </c>
      <c r="M655">
        <v>8988.1774343278394</v>
      </c>
      <c r="AA655" s="7" t="s">
        <v>11483</v>
      </c>
      <c r="AB655" s="7" t="str">
        <f>_xlfn.TEXTBEFORE(Table8[[#This Row],[raw]]," ")</f>
        <v>ENZLOAD-SO3R_c_FWD-rt20063076</v>
      </c>
      <c r="AC655" s="7">
        <f>_xlfn.NUMBERVALUE(_xlfn.TEXTAFTER(Table8[[#This Row],[raw]]," "))</f>
        <v>1.09328751618938E-7</v>
      </c>
      <c r="AE655" s="1" t="s">
        <v>4132</v>
      </c>
      <c r="AF655" s="1" t="s">
        <v>2778</v>
      </c>
      <c r="AG655" s="9">
        <v>3.62388011E-10</v>
      </c>
      <c r="AH655" s="1" t="str">
        <f>_xlfn.TEXTAFTER(Table9[[#This Row],[rxn]],"-",-1)</f>
        <v>RPS29A</v>
      </c>
      <c r="AI655" s="1" t="e">
        <f>_xlfn.TEXTAFTER(_xlfn.TEXTBEFORE(Table9[[#This Row],[rxn]],"-"&amp;Table9[[#This Row],[enz]]),"RXN-")</f>
        <v>#N/A</v>
      </c>
      <c r="AJ655" s="1" t="e">
        <f>_xlfn.TEXTBEFORE(Table9[[#This Row],[rxn]],"_",-1)</f>
        <v>#N/A</v>
      </c>
    </row>
    <row r="656" spans="1:36" ht="17" hidden="1" x14ac:dyDescent="0.25">
      <c r="A656" t="s">
        <v>9187</v>
      </c>
      <c r="B656" t="str">
        <f>_xlfn.TEXTAFTER(Table5[[#This Row],[r]],"-",-1)</f>
        <v>rt5259'</v>
      </c>
      <c r="C656" t="str">
        <f>_xlfn.TEXTAFTER(_xlfn.TEXTBEFORE(Table5[[#This Row],[r]],"-"&amp;Table5[[#This Row],[enz]]),"'RXN-")</f>
        <v>ASNN_e_FWD</v>
      </c>
      <c r="D656">
        <v>11171.708534568001</v>
      </c>
      <c r="E656">
        <f>_xlfn.XLOOKUP(Table5[[#This Row],[r]],Table3[r],Table3[kapp],"")</f>
        <v>8988.1774343278394</v>
      </c>
      <c r="F656">
        <f>Table5[[#This Row],[kapp]]-Table5[[#This Row],[old]]</f>
        <v>2183.5311002401613</v>
      </c>
      <c r="G656" t="str" cm="1">
        <f t="array" ref="G656">IF(ROWS(_xlfn._xlws.FILTER(Table5[r],Table5[enz]=Table5[[#This Row],[enz]]))&gt;1,"many","1")</f>
        <v>many</v>
      </c>
      <c r="H656" t="str" cm="1">
        <f t="array" ref="H656">IF(ROWS(_xlfn._xlws.FILTER(Table5[r],Table5[rxn-no-enz]=Table5[[#This Row],[rxn-no-enz]]))&gt;1,"many","1")</f>
        <v>many</v>
      </c>
      <c r="I656" t="str">
        <f>_xlfn.XLOOKUP(SUBSTITUTE(Table5[[#This Row],[r]],"'",""),Table6[rxn],Table6[rxn],"no")</f>
        <v>no</v>
      </c>
      <c r="J656" t="str" cm="1">
        <f t="array" ref="J656">_xlfn.XLOOKUP(Table5[[#This Row],[r]],"'"&amp;Table6[rxn]&amp;"'",Table6[expected kapp],"")</f>
        <v/>
      </c>
      <c r="L656" t="s">
        <v>9178</v>
      </c>
      <c r="M656">
        <v>8988.1774343278394</v>
      </c>
      <c r="AA656" s="7" t="s">
        <v>11484</v>
      </c>
      <c r="AB656" s="7" t="str">
        <f>_xlfn.TEXTBEFORE(Table8[[#This Row],[raw]]," ")</f>
        <v>ENZLOAD-SPMS_c_FWD-rt8465</v>
      </c>
      <c r="AC656" s="7">
        <f>_xlfn.NUMBERVALUE(_xlfn.TEXTAFTER(Table8[[#This Row],[raw]]," "))</f>
        <v>3.8370885803551702E-7</v>
      </c>
      <c r="AE656" s="1" t="s">
        <v>4133</v>
      </c>
      <c r="AF656" s="1" t="s">
        <v>2778</v>
      </c>
      <c r="AG656" s="9">
        <v>3.62388011E-10</v>
      </c>
      <c r="AH656" s="1" t="str">
        <f>_xlfn.TEXTAFTER(Table9[[#This Row],[rxn]],"-",-1)</f>
        <v>RPS3</v>
      </c>
      <c r="AI656" s="1" t="e">
        <f>_xlfn.TEXTAFTER(_xlfn.TEXTBEFORE(Table9[[#This Row],[rxn]],"-"&amp;Table9[[#This Row],[enz]]),"RXN-")</f>
        <v>#N/A</v>
      </c>
      <c r="AJ656" s="1" t="e">
        <f>_xlfn.TEXTBEFORE(Table9[[#This Row],[rxn]],"_",-1)</f>
        <v>#N/A</v>
      </c>
    </row>
    <row r="657" spans="1:36" ht="17" hidden="1" x14ac:dyDescent="0.25">
      <c r="A657" t="s">
        <v>9188</v>
      </c>
      <c r="B657" t="str">
        <f>_xlfn.TEXTAFTER(Table5[[#This Row],[r]],"-",-1)</f>
        <v>rt7819'</v>
      </c>
      <c r="C657" t="str">
        <f>_xlfn.TEXTAFTER(_xlfn.TEXTBEFORE(Table5[[#This Row],[r]],"-"&amp;Table5[[#This Row],[enz]]),"'RXN-")</f>
        <v>ASNtpa_v_FWD</v>
      </c>
      <c r="D657">
        <v>11171.708534568001</v>
      </c>
      <c r="E657">
        <f>_xlfn.XLOOKUP(Table5[[#This Row],[r]],Table3[r],Table3[kapp],"")</f>
        <v>8988.1774343278394</v>
      </c>
      <c r="F657">
        <f>Table5[[#This Row],[kapp]]-Table5[[#This Row],[old]]</f>
        <v>2183.5311002401613</v>
      </c>
      <c r="G657" t="str" cm="1">
        <f t="array" ref="G657">IF(ROWS(_xlfn._xlws.FILTER(Table5[r],Table5[enz]=Table5[[#This Row],[enz]]))&gt;1,"many","1")</f>
        <v>many</v>
      </c>
      <c r="H657" t="str" cm="1">
        <f t="array" ref="H657">IF(ROWS(_xlfn._xlws.FILTER(Table5[r],Table5[rxn-no-enz]=Table5[[#This Row],[rxn-no-enz]]))&gt;1,"many","1")</f>
        <v>1</v>
      </c>
      <c r="I657" t="str">
        <f>_xlfn.XLOOKUP(SUBSTITUTE(Table5[[#This Row],[r]],"'",""),Table6[rxn],Table6[rxn],"no")</f>
        <v>no</v>
      </c>
      <c r="J657" t="str" cm="1">
        <f t="array" ref="J657">_xlfn.XLOOKUP(Table5[[#This Row],[r]],"'"&amp;Table6[rxn]&amp;"'",Table6[expected kapp],"")</f>
        <v/>
      </c>
      <c r="L657" t="s">
        <v>9179</v>
      </c>
      <c r="M657">
        <v>8988.1774343278394</v>
      </c>
      <c r="AA657" s="7" t="s">
        <v>11485</v>
      </c>
      <c r="AB657" s="7" t="str">
        <f>_xlfn.TEXTBEFORE(Table8[[#This Row],[raw]]," ")</f>
        <v>ENZLOAD-SQLEy_r_FWD-rt5361</v>
      </c>
      <c r="AC657" s="7">
        <f>_xlfn.NUMBERVALUE(_xlfn.TEXTAFTER(Table8[[#This Row],[raw]]," "))</f>
        <v>1.2450672324186099E-8</v>
      </c>
      <c r="AE657" s="1" t="s">
        <v>4134</v>
      </c>
      <c r="AF657" s="1" t="s">
        <v>2778</v>
      </c>
      <c r="AG657" s="9">
        <v>3.62388011E-10</v>
      </c>
      <c r="AH657" s="1" t="str">
        <f>_xlfn.TEXTAFTER(Table9[[#This Row],[rxn]],"-",-1)</f>
        <v>RPS30A</v>
      </c>
      <c r="AI657" s="1" t="e">
        <f>_xlfn.TEXTAFTER(_xlfn.TEXTBEFORE(Table9[[#This Row],[rxn]],"-"&amp;Table9[[#This Row],[enz]]),"RXN-")</f>
        <v>#N/A</v>
      </c>
      <c r="AJ657" s="1" t="e">
        <f>_xlfn.TEXTBEFORE(Table9[[#This Row],[rxn]],"_",-1)</f>
        <v>#N/A</v>
      </c>
    </row>
    <row r="658" spans="1:36" ht="17" hidden="1" x14ac:dyDescent="0.25">
      <c r="A658" t="s">
        <v>9189</v>
      </c>
      <c r="B658" t="str">
        <f>_xlfn.TEXTAFTER(Table5[[#This Row],[r]],"-",-1)</f>
        <v>rt4375'</v>
      </c>
      <c r="C658" t="str">
        <f>_xlfn.TEXTAFTER(_xlfn.TEXTBEFORE(Table5[[#This Row],[r]],"-"&amp;Table5[[#This Row],[enz]]),"'RXN-")</f>
        <v>ASNtps_v_FWD</v>
      </c>
      <c r="D658">
        <v>11171.708534568001</v>
      </c>
      <c r="E658">
        <f>_xlfn.XLOOKUP(Table5[[#This Row],[r]],Table3[r],Table3[kapp],"")</f>
        <v>8988.1774343278394</v>
      </c>
      <c r="F658">
        <f>Table5[[#This Row],[kapp]]-Table5[[#This Row],[old]]</f>
        <v>2183.5311002401613</v>
      </c>
      <c r="G658" t="str" cm="1">
        <f t="array" ref="G658">IF(ROWS(_xlfn._xlws.FILTER(Table5[r],Table5[enz]=Table5[[#This Row],[enz]]))&gt;1,"many","1")</f>
        <v>many</v>
      </c>
      <c r="H658" t="str" cm="1">
        <f t="array" ref="H658">IF(ROWS(_xlfn._xlws.FILTER(Table5[r],Table5[rxn-no-enz]=Table5[[#This Row],[rxn-no-enz]]))&gt;1,"many","1")</f>
        <v>1</v>
      </c>
      <c r="I658" t="str">
        <f>_xlfn.XLOOKUP(SUBSTITUTE(Table5[[#This Row],[r]],"'",""),Table6[rxn],Table6[rxn],"no")</f>
        <v>no</v>
      </c>
      <c r="J658" t="str" cm="1">
        <f t="array" ref="J658">_xlfn.XLOOKUP(Table5[[#This Row],[r]],"'"&amp;Table6[rxn]&amp;"'",Table6[expected kapp],"")</f>
        <v/>
      </c>
      <c r="L658" t="s">
        <v>9180</v>
      </c>
      <c r="M658">
        <v>8988.1774343278394</v>
      </c>
      <c r="AA658" s="7" t="s">
        <v>11486</v>
      </c>
      <c r="AB658" s="7" t="str">
        <f>_xlfn.TEXTBEFORE(Table8[[#This Row],[raw]]," ")</f>
        <v>ENZLOAD-SQLS_c_FWD-rt8223</v>
      </c>
      <c r="AC658" s="7">
        <f>_xlfn.NUMBERVALUE(_xlfn.TEXTAFTER(Table8[[#This Row],[raw]]," "))</f>
        <v>2.2840778195642401E-7</v>
      </c>
      <c r="AE658" s="1" t="s">
        <v>4136</v>
      </c>
      <c r="AF658" s="1" t="s">
        <v>2778</v>
      </c>
      <c r="AG658" s="9">
        <v>3.62388011E-10</v>
      </c>
      <c r="AH658" s="1" t="str">
        <f>_xlfn.TEXTAFTER(Table9[[#This Row],[rxn]],"-",-1)</f>
        <v>RPS4A</v>
      </c>
      <c r="AI658" s="1" t="e">
        <f>_xlfn.TEXTAFTER(_xlfn.TEXTBEFORE(Table9[[#This Row],[rxn]],"-"&amp;Table9[[#This Row],[enz]]),"RXN-")</f>
        <v>#N/A</v>
      </c>
      <c r="AJ658" s="1" t="e">
        <f>_xlfn.TEXTBEFORE(Table9[[#This Row],[rxn]],"_",-1)</f>
        <v>#N/A</v>
      </c>
    </row>
    <row r="659" spans="1:36" ht="17" hidden="1" x14ac:dyDescent="0.25">
      <c r="A659" t="s">
        <v>9190</v>
      </c>
      <c r="B659" t="str">
        <f>_xlfn.TEXTAFTER(Table5[[#This Row],[r]],"-",-1)</f>
        <v>rt3755'</v>
      </c>
      <c r="C659" t="str">
        <f>_xlfn.TEXTAFTER(_xlfn.TEXTBEFORE(Table5[[#This Row],[r]],"-"&amp;Table5[[#This Row],[enz]]),"'RXN-")</f>
        <v>ASNTRS_m_FWD</v>
      </c>
      <c r="D659">
        <v>11171.708534568001</v>
      </c>
      <c r="E659">
        <f>_xlfn.XLOOKUP(Table5[[#This Row],[r]],Table3[r],Table3[kapp],"")</f>
        <v>8988.1774343278394</v>
      </c>
      <c r="F659">
        <f>Table5[[#This Row],[kapp]]-Table5[[#This Row],[old]]</f>
        <v>2183.5311002401613</v>
      </c>
      <c r="G659" t="str" cm="1">
        <f t="array" ref="G659">IF(ROWS(_xlfn._xlws.FILTER(Table5[r],Table5[enz]=Table5[[#This Row],[enz]]))&gt;1,"many","1")</f>
        <v>1</v>
      </c>
      <c r="H659" t="str" cm="1">
        <f t="array" ref="H659">IF(ROWS(_xlfn._xlws.FILTER(Table5[r],Table5[rxn-no-enz]=Table5[[#This Row],[rxn-no-enz]]))&gt;1,"many","1")</f>
        <v>1</v>
      </c>
      <c r="I659" t="str">
        <f>_xlfn.XLOOKUP(SUBSTITUTE(Table5[[#This Row],[r]],"'",""),Table6[rxn],Table6[rxn],"no")</f>
        <v>no</v>
      </c>
      <c r="J659" t="str" cm="1">
        <f t="array" ref="J659">_xlfn.XLOOKUP(Table5[[#This Row],[r]],"'"&amp;Table6[rxn]&amp;"'",Table6[expected kapp],"")</f>
        <v/>
      </c>
      <c r="L659" t="s">
        <v>9181</v>
      </c>
      <c r="M659">
        <v>8988.1774343278394</v>
      </c>
      <c r="AA659" s="7" t="s">
        <v>11487</v>
      </c>
      <c r="AB659" s="7" t="str">
        <f>_xlfn.TEXTBEFORE(Table8[[#This Row],[raw]]," ")</f>
        <v>ENZLOAD-SUCDq9_m_FWD-SDH1234</v>
      </c>
      <c r="AC659" s="7">
        <f>_xlfn.NUMBERVALUE(_xlfn.TEXTAFTER(Table8[[#This Row],[raw]]," "))</f>
        <v>2.1625880025848499E-7</v>
      </c>
      <c r="AE659" s="1" t="s">
        <v>4137</v>
      </c>
      <c r="AF659" s="1" t="s">
        <v>2778</v>
      </c>
      <c r="AG659" s="9">
        <v>3.62388011E-10</v>
      </c>
      <c r="AH659" s="1" t="str">
        <f>_xlfn.TEXTAFTER(Table9[[#This Row],[rxn]],"-",-1)</f>
        <v>RPS5</v>
      </c>
      <c r="AI659" s="1" t="e">
        <f>_xlfn.TEXTAFTER(_xlfn.TEXTBEFORE(Table9[[#This Row],[rxn]],"-"&amp;Table9[[#This Row],[enz]]),"RXN-")</f>
        <v>#N/A</v>
      </c>
      <c r="AJ659" s="1" t="e">
        <f>_xlfn.TEXTBEFORE(Table9[[#This Row],[rxn]],"_",-1)</f>
        <v>#N/A</v>
      </c>
    </row>
    <row r="660" spans="1:36" ht="17" hidden="1" x14ac:dyDescent="0.25">
      <c r="A660" t="s">
        <v>9191</v>
      </c>
      <c r="B660" t="str">
        <f>_xlfn.TEXTAFTER(Table5[[#This Row],[r]],"-",-1)</f>
        <v>rt8313'</v>
      </c>
      <c r="C660" t="str">
        <f>_xlfn.TEXTAFTER(_xlfn.TEXTBEFORE(Table5[[#This Row],[r]],"-"&amp;Table5[[#This Row],[enz]]),"'RXN-")</f>
        <v>ASPCT_c_FWD</v>
      </c>
      <c r="D660">
        <v>11171.708534568001</v>
      </c>
      <c r="E660">
        <f>_xlfn.XLOOKUP(Table5[[#This Row],[r]],Table3[r],Table3[kapp],"")</f>
        <v>8988.1774343278394</v>
      </c>
      <c r="F660">
        <f>Table5[[#This Row],[kapp]]-Table5[[#This Row],[old]]</f>
        <v>2183.5311002401613</v>
      </c>
      <c r="G660" t="str" cm="1">
        <f t="array" ref="G660">IF(ROWS(_xlfn._xlws.FILTER(Table5[r],Table5[enz]=Table5[[#This Row],[enz]]))&gt;1,"many","1")</f>
        <v>1</v>
      </c>
      <c r="H660" t="str" cm="1">
        <f t="array" ref="H660">IF(ROWS(_xlfn._xlws.FILTER(Table5[r],Table5[rxn-no-enz]=Table5[[#This Row],[rxn-no-enz]]))&gt;1,"many","1")</f>
        <v>1</v>
      </c>
      <c r="I660" t="str">
        <f>_xlfn.XLOOKUP(SUBSTITUTE(Table5[[#This Row],[r]],"'",""),Table6[rxn],Table6[rxn],"no")</f>
        <v>no</v>
      </c>
      <c r="J660" t="str" cm="1">
        <f t="array" ref="J660">_xlfn.XLOOKUP(Table5[[#This Row],[r]],"'"&amp;Table6[rxn]&amp;"'",Table6[expected kapp],"")</f>
        <v/>
      </c>
      <c r="L660" t="s">
        <v>9182</v>
      </c>
      <c r="M660">
        <v>8988.1774343278394</v>
      </c>
      <c r="AA660" s="7" t="s">
        <v>11488</v>
      </c>
      <c r="AB660" s="7" t="str">
        <f>_xlfn.TEXTBEFORE(Table8[[#This Row],[raw]]," ")</f>
        <v>ENZLOAD-SUCFUMt_c_m_FWD-rt4237</v>
      </c>
      <c r="AC660" s="7">
        <f>_xlfn.NUMBERVALUE(_xlfn.TEXTAFTER(Table8[[#This Row],[raw]]," "))</f>
        <v>5.53254077636437E-8</v>
      </c>
      <c r="AE660" s="1" t="s">
        <v>4138</v>
      </c>
      <c r="AF660" s="1" t="s">
        <v>2778</v>
      </c>
      <c r="AG660" s="9">
        <v>3.62388011E-10</v>
      </c>
      <c r="AH660" s="1" t="str">
        <f>_xlfn.TEXTAFTER(Table9[[#This Row],[rxn]],"-",-1)</f>
        <v>RPS6A</v>
      </c>
      <c r="AI660" s="1" t="e">
        <f>_xlfn.TEXTAFTER(_xlfn.TEXTBEFORE(Table9[[#This Row],[rxn]],"-"&amp;Table9[[#This Row],[enz]]),"RXN-")</f>
        <v>#N/A</v>
      </c>
      <c r="AJ660" s="1" t="e">
        <f>_xlfn.TEXTBEFORE(Table9[[#This Row],[rxn]],"_",-1)</f>
        <v>#N/A</v>
      </c>
    </row>
    <row r="661" spans="1:36" ht="17" hidden="1" x14ac:dyDescent="0.25">
      <c r="A661" t="s">
        <v>9192</v>
      </c>
      <c r="B661" t="str">
        <f>_xlfn.TEXTAFTER(Table5[[#This Row],[r]],"-",-1)</f>
        <v>rt0568_c'</v>
      </c>
      <c r="C661" t="str">
        <f>_xlfn.TEXTAFTER(_xlfn.TEXTBEFORE(Table5[[#This Row],[r]],"-"&amp;Table5[[#This Row],[enz]]),"'RXN-")</f>
        <v>ASPTA_c_REV</v>
      </c>
      <c r="D661">
        <v>11171.708534568001</v>
      </c>
      <c r="E661">
        <f>_xlfn.XLOOKUP(Table5[[#This Row],[r]],Table3[r],Table3[kapp],"")</f>
        <v>8988.1774343278394</v>
      </c>
      <c r="F661">
        <f>Table5[[#This Row],[kapp]]-Table5[[#This Row],[old]]</f>
        <v>2183.5311002401613</v>
      </c>
      <c r="G661" t="str" cm="1">
        <f t="array" ref="G661">IF(ROWS(_xlfn._xlws.FILTER(Table5[r],Table5[enz]=Table5[[#This Row],[enz]]))&gt;1,"many","1")</f>
        <v>many</v>
      </c>
      <c r="H661" t="str" cm="1">
        <f t="array" ref="H661">IF(ROWS(_xlfn._xlws.FILTER(Table5[r],Table5[rxn-no-enz]=Table5[[#This Row],[rxn-no-enz]]))&gt;1,"many","1")</f>
        <v>1</v>
      </c>
      <c r="I661" t="str">
        <f>_xlfn.XLOOKUP(SUBSTITUTE(Table5[[#This Row],[r]],"'",""),Table6[rxn],Table6[rxn],"no")</f>
        <v>no</v>
      </c>
      <c r="J661" t="str" cm="1">
        <f t="array" ref="J661">_xlfn.XLOOKUP(Table5[[#This Row],[r]],"'"&amp;Table6[rxn]&amp;"'",Table6[expected kapp],"")</f>
        <v/>
      </c>
      <c r="L661" t="s">
        <v>9183</v>
      </c>
      <c r="M661">
        <v>8988.1774343278394</v>
      </c>
      <c r="AA661" s="7" t="s">
        <v>11489</v>
      </c>
      <c r="AB661" s="7" t="str">
        <f>_xlfn.TEXTBEFORE(Table8[[#This Row],[raw]]," ")</f>
        <v>ENZLOAD-SUCOAS_m_FWD-LSC12</v>
      </c>
      <c r="AC661" s="7">
        <f>_xlfn.NUMBERVALUE(_xlfn.TEXTAFTER(Table8[[#This Row],[raw]]," "))</f>
        <v>1.43840366883129E-6</v>
      </c>
      <c r="AE661" s="1" t="s">
        <v>4139</v>
      </c>
      <c r="AF661" s="1" t="s">
        <v>2778</v>
      </c>
      <c r="AG661" s="9">
        <v>3.62388011E-10</v>
      </c>
      <c r="AH661" s="1" t="str">
        <f>_xlfn.TEXTAFTER(Table9[[#This Row],[rxn]],"-",-1)</f>
        <v>RPS7A</v>
      </c>
      <c r="AI661" s="1" t="e">
        <f>_xlfn.TEXTAFTER(_xlfn.TEXTBEFORE(Table9[[#This Row],[rxn]],"-"&amp;Table9[[#This Row],[enz]]),"RXN-")</f>
        <v>#N/A</v>
      </c>
      <c r="AJ661" s="1" t="e">
        <f>_xlfn.TEXTBEFORE(Table9[[#This Row],[rxn]],"_",-1)</f>
        <v>#N/A</v>
      </c>
    </row>
    <row r="662" spans="1:36" ht="17" hidden="1" x14ac:dyDescent="0.25">
      <c r="A662" t="s">
        <v>9193</v>
      </c>
      <c r="B662" t="str">
        <f>_xlfn.TEXTAFTER(Table5[[#This Row],[r]],"-",-1)</f>
        <v>rt5562_x'</v>
      </c>
      <c r="C662" t="str">
        <f>_xlfn.TEXTAFTER(_xlfn.TEXTBEFORE(Table5[[#This Row],[r]],"-"&amp;Table5[[#This Row],[enz]]),"'RXN-")</f>
        <v>ASPTA_x_FWD</v>
      </c>
      <c r="D662">
        <v>11171.708534568001</v>
      </c>
      <c r="E662">
        <f>_xlfn.XLOOKUP(Table5[[#This Row],[r]],Table3[r],Table3[kapp],"")</f>
        <v>8988.1774343278394</v>
      </c>
      <c r="F662">
        <f>Table5[[#This Row],[kapp]]-Table5[[#This Row],[old]]</f>
        <v>2183.5311002401613</v>
      </c>
      <c r="G662" t="str" cm="1">
        <f t="array" ref="G662">IF(ROWS(_xlfn._xlws.FILTER(Table5[r],Table5[enz]=Table5[[#This Row],[enz]]))&gt;1,"many","1")</f>
        <v>many</v>
      </c>
      <c r="H662" t="str" cm="1">
        <f t="array" ref="H662">IF(ROWS(_xlfn._xlws.FILTER(Table5[r],Table5[rxn-no-enz]=Table5[[#This Row],[rxn-no-enz]]))&gt;1,"many","1")</f>
        <v>many</v>
      </c>
      <c r="I662" t="str">
        <f>_xlfn.XLOOKUP(SUBSTITUTE(Table5[[#This Row],[r]],"'",""),Table6[rxn],Table6[rxn],"no")</f>
        <v>no</v>
      </c>
      <c r="J662" t="str" cm="1">
        <f t="array" ref="J662">_xlfn.XLOOKUP(Table5[[#This Row],[r]],"'"&amp;Table6[rxn]&amp;"'",Table6[expected kapp],"")</f>
        <v/>
      </c>
      <c r="L662" t="s">
        <v>9184</v>
      </c>
      <c r="M662">
        <v>8988.1774343278394</v>
      </c>
      <c r="AA662" s="7" t="s">
        <v>11490</v>
      </c>
      <c r="AB662" s="7" t="str">
        <f>_xlfn.TEXTBEFORE(Table8[[#This Row],[raw]]," ")</f>
        <v>ENZLOAD-TALA_c_REV-rt1805</v>
      </c>
      <c r="AC662" s="7">
        <f>_xlfn.NUMBERVALUE(_xlfn.TEXTAFTER(Table8[[#This Row],[raw]]," "))</f>
        <v>6.0286637929871901E-6</v>
      </c>
      <c r="AE662" s="1" t="s">
        <v>4140</v>
      </c>
      <c r="AF662" s="1" t="s">
        <v>2778</v>
      </c>
      <c r="AG662" s="9">
        <v>3.62388011E-10</v>
      </c>
      <c r="AH662" s="1" t="str">
        <f>_xlfn.TEXTAFTER(Table9[[#This Row],[rxn]],"-",-1)</f>
        <v>RPS8A</v>
      </c>
      <c r="AI662" s="1" t="e">
        <f>_xlfn.TEXTAFTER(_xlfn.TEXTBEFORE(Table9[[#This Row],[rxn]],"-"&amp;Table9[[#This Row],[enz]]),"RXN-")</f>
        <v>#N/A</v>
      </c>
      <c r="AJ662" s="1" t="e">
        <f>_xlfn.TEXTBEFORE(Table9[[#This Row],[rxn]],"_",-1)</f>
        <v>#N/A</v>
      </c>
    </row>
    <row r="663" spans="1:36" ht="17" hidden="1" x14ac:dyDescent="0.25">
      <c r="A663" t="s">
        <v>9194</v>
      </c>
      <c r="B663" t="str">
        <f>_xlfn.TEXTAFTER(Table5[[#This Row],[r]],"-",-1)</f>
        <v>rt5562_x'</v>
      </c>
      <c r="C663" t="str">
        <f>_xlfn.TEXTAFTER(_xlfn.TEXTBEFORE(Table5[[#This Row],[r]],"-"&amp;Table5[[#This Row],[enz]]),"'RXN-")</f>
        <v>ASPTA_x_REV</v>
      </c>
      <c r="D663">
        <v>11171.708534568001</v>
      </c>
      <c r="E663">
        <f>_xlfn.XLOOKUP(Table5[[#This Row],[r]],Table3[r],Table3[kapp],"")</f>
        <v>8988.1774343278394</v>
      </c>
      <c r="F663">
        <f>Table5[[#This Row],[kapp]]-Table5[[#This Row],[old]]</f>
        <v>2183.5311002401613</v>
      </c>
      <c r="G663" t="str" cm="1">
        <f t="array" ref="G663">IF(ROWS(_xlfn._xlws.FILTER(Table5[r],Table5[enz]=Table5[[#This Row],[enz]]))&gt;1,"many","1")</f>
        <v>many</v>
      </c>
      <c r="H663" t="str" cm="1">
        <f t="array" ref="H663">IF(ROWS(_xlfn._xlws.FILTER(Table5[r],Table5[rxn-no-enz]=Table5[[#This Row],[rxn-no-enz]]))&gt;1,"many","1")</f>
        <v>many</v>
      </c>
      <c r="I663" t="str">
        <f>_xlfn.XLOOKUP(SUBSTITUTE(Table5[[#This Row],[r]],"'",""),Table6[rxn],Table6[rxn],"no")</f>
        <v>no</v>
      </c>
      <c r="J663" t="str" cm="1">
        <f t="array" ref="J663">_xlfn.XLOOKUP(Table5[[#This Row],[r]],"'"&amp;Table6[rxn]&amp;"'",Table6[expected kapp],"")</f>
        <v/>
      </c>
      <c r="L663" t="s">
        <v>8328</v>
      </c>
      <c r="M663">
        <v>6585.6660622337004</v>
      </c>
      <c r="AA663" s="7" t="s">
        <v>11491</v>
      </c>
      <c r="AB663" s="7" t="str">
        <f>_xlfn.TEXTBEFORE(Table8[[#This Row],[raw]]," ")</f>
        <v>ENZLOAD-THRD_L_m_FWD-rt3541</v>
      </c>
      <c r="AC663" s="7">
        <f>_xlfn.NUMBERVALUE(_xlfn.TEXTAFTER(Table8[[#This Row],[raw]]," "))</f>
        <v>8.32249492756774E-8</v>
      </c>
      <c r="AE663" s="1" t="s">
        <v>4141</v>
      </c>
      <c r="AF663" s="1" t="s">
        <v>2778</v>
      </c>
      <c r="AG663" s="9">
        <v>3.62388011E-10</v>
      </c>
      <c r="AH663" s="1" t="str">
        <f>_xlfn.TEXTAFTER(Table9[[#This Row],[rxn]],"-",-1)</f>
        <v>RPS9A</v>
      </c>
      <c r="AI663" s="1" t="e">
        <f>_xlfn.TEXTAFTER(_xlfn.TEXTBEFORE(Table9[[#This Row],[rxn]],"-"&amp;Table9[[#This Row],[enz]]),"RXN-")</f>
        <v>#N/A</v>
      </c>
      <c r="AJ663" s="1" t="e">
        <f>_xlfn.TEXTBEFORE(Table9[[#This Row],[rxn]],"_",-1)</f>
        <v>#N/A</v>
      </c>
    </row>
    <row r="664" spans="1:36" ht="17" hidden="1" x14ac:dyDescent="0.25">
      <c r="A664" t="s">
        <v>9195</v>
      </c>
      <c r="B664" t="str">
        <f>_xlfn.TEXTAFTER(Table5[[#This Row],[r]],"-",-1)</f>
        <v>rt5913_x'</v>
      </c>
      <c r="C664" t="str">
        <f>_xlfn.TEXTAFTER(_xlfn.TEXTBEFORE(Table5[[#This Row],[r]],"-"&amp;Table5[[#This Row],[enz]]),"'RXN-")</f>
        <v>ASPTA_x_FWD</v>
      </c>
      <c r="D664">
        <v>11171.708534568001</v>
      </c>
      <c r="E664">
        <f>_xlfn.XLOOKUP(Table5[[#This Row],[r]],Table3[r],Table3[kapp],"")</f>
        <v>8988.1774343278394</v>
      </c>
      <c r="F664">
        <f>Table5[[#This Row],[kapp]]-Table5[[#This Row],[old]]</f>
        <v>2183.5311002401613</v>
      </c>
      <c r="G664" t="str" cm="1">
        <f t="array" ref="G664">IF(ROWS(_xlfn._xlws.FILTER(Table5[r],Table5[enz]=Table5[[#This Row],[enz]]))&gt;1,"many","1")</f>
        <v>many</v>
      </c>
      <c r="H664" t="str" cm="1">
        <f t="array" ref="H664">IF(ROWS(_xlfn._xlws.FILTER(Table5[r],Table5[rxn-no-enz]=Table5[[#This Row],[rxn-no-enz]]))&gt;1,"many","1")</f>
        <v>many</v>
      </c>
      <c r="I664" t="str">
        <f>_xlfn.XLOOKUP(SUBSTITUTE(Table5[[#This Row],[r]],"'",""),Table6[rxn],Table6[rxn],"no")</f>
        <v>no</v>
      </c>
      <c r="J664" t="str" cm="1">
        <f t="array" ref="J664">_xlfn.XLOOKUP(Table5[[#This Row],[r]],"'"&amp;Table6[rxn]&amp;"'",Table6[expected kapp],"")</f>
        <v/>
      </c>
      <c r="L664" t="s">
        <v>9185</v>
      </c>
      <c r="M664">
        <v>8988.1774343278394</v>
      </c>
      <c r="AA664" s="7" t="s">
        <v>11492</v>
      </c>
      <c r="AB664" s="7" t="str">
        <f>_xlfn.TEXTBEFORE(Table8[[#This Row],[raw]]," ")</f>
        <v>ENZLOAD-THRS_c_FWD-rt1374</v>
      </c>
      <c r="AC664" s="7">
        <f>_xlfn.NUMBERVALUE(_xlfn.TEXTAFTER(Table8[[#This Row],[raw]]," "))</f>
        <v>3.7969151416138701E-7</v>
      </c>
      <c r="AE664" s="1" t="s">
        <v>4142</v>
      </c>
      <c r="AF664" s="1" t="s">
        <v>2778</v>
      </c>
      <c r="AG664" s="9">
        <v>3.62388011E-10</v>
      </c>
      <c r="AH664" s="1" t="str">
        <f>_xlfn.TEXTAFTER(Table9[[#This Row],[rxn]],"-",-1)</f>
        <v>ribonuc</v>
      </c>
      <c r="AI664" s="1" t="e">
        <f>_xlfn.TEXTAFTER(_xlfn.TEXTBEFORE(Table9[[#This Row],[rxn]],"-"&amp;Table9[[#This Row],[enz]]),"RXN-")</f>
        <v>#N/A</v>
      </c>
      <c r="AJ664" s="1" t="e">
        <f>_xlfn.TEXTBEFORE(Table9[[#This Row],[rxn]],"_",-1)</f>
        <v>#N/A</v>
      </c>
    </row>
    <row r="665" spans="1:36" ht="17" hidden="1" x14ac:dyDescent="0.25">
      <c r="A665" t="s">
        <v>9196</v>
      </c>
      <c r="B665" t="str">
        <f>_xlfn.TEXTAFTER(Table5[[#This Row],[r]],"-",-1)</f>
        <v>rt5913_x'</v>
      </c>
      <c r="C665" t="str">
        <f>_xlfn.TEXTAFTER(_xlfn.TEXTBEFORE(Table5[[#This Row],[r]],"-"&amp;Table5[[#This Row],[enz]]),"'RXN-")</f>
        <v>ASPTA_x_REV</v>
      </c>
      <c r="D665">
        <v>11171.708534568001</v>
      </c>
      <c r="E665">
        <f>_xlfn.XLOOKUP(Table5[[#This Row],[r]],Table3[r],Table3[kapp],"")</f>
        <v>8988.1774343278394</v>
      </c>
      <c r="F665">
        <f>Table5[[#This Row],[kapp]]-Table5[[#This Row],[old]]</f>
        <v>2183.5311002401613</v>
      </c>
      <c r="G665" t="str" cm="1">
        <f t="array" ref="G665">IF(ROWS(_xlfn._xlws.FILTER(Table5[r],Table5[enz]=Table5[[#This Row],[enz]]))&gt;1,"many","1")</f>
        <v>many</v>
      </c>
      <c r="H665" t="str" cm="1">
        <f t="array" ref="H665">IF(ROWS(_xlfn._xlws.FILTER(Table5[r],Table5[rxn-no-enz]=Table5[[#This Row],[rxn-no-enz]]))&gt;1,"many","1")</f>
        <v>many</v>
      </c>
      <c r="I665" t="str">
        <f>_xlfn.XLOOKUP(SUBSTITUTE(Table5[[#This Row],[r]],"'",""),Table6[rxn],Table6[rxn],"no")</f>
        <v>no</v>
      </c>
      <c r="J665" t="str" cm="1">
        <f t="array" ref="J665">_xlfn.XLOOKUP(Table5[[#This Row],[r]],"'"&amp;Table6[rxn]&amp;"'",Table6[expected kapp],"")</f>
        <v/>
      </c>
      <c r="L665" t="s">
        <v>9186</v>
      </c>
      <c r="M665">
        <v>8988.1774343278394</v>
      </c>
      <c r="AA665" s="7" t="s">
        <v>11493</v>
      </c>
      <c r="AB665" s="7" t="str">
        <f>_xlfn.TEXTBEFORE(Table8[[#This Row],[raw]]," ")</f>
        <v>ENZLOAD-THRTRS_c_FWD-rt7480</v>
      </c>
      <c r="AC665" s="7">
        <f>_xlfn.NUMBERVALUE(_xlfn.TEXTAFTER(Table8[[#This Row],[raw]]," "))</f>
        <v>3.1055084270091899E-7</v>
      </c>
      <c r="AE665" s="1" t="s">
        <v>11516</v>
      </c>
      <c r="AF665" s="1" t="s">
        <v>2778</v>
      </c>
      <c r="AG665" s="9">
        <v>8.0505946499999897E-10</v>
      </c>
      <c r="AH665" s="1" t="str">
        <f>_xlfn.TEXTAFTER(Table9[[#This Row],[rxn]],"-",-1)</f>
        <v>rt0004</v>
      </c>
      <c r="AI665" s="1" t="e">
        <f>_xlfn.TEXTAFTER(_xlfn.TEXTBEFORE(Table9[[#This Row],[rxn]],"-"&amp;Table9[[#This Row],[enz]]),"RXN-")</f>
        <v>#N/A</v>
      </c>
      <c r="AJ665" s="1" t="e">
        <f>_xlfn.TEXTBEFORE(Table9[[#This Row],[rxn]],"_",-1)</f>
        <v>#N/A</v>
      </c>
    </row>
    <row r="666" spans="1:36" ht="17" hidden="1" x14ac:dyDescent="0.25">
      <c r="A666" t="s">
        <v>9197</v>
      </c>
      <c r="B666" t="str">
        <f>_xlfn.TEXTAFTER(Table5[[#This Row],[r]],"-",-1)</f>
        <v>rt1784_c'</v>
      </c>
      <c r="C666" t="str">
        <f>_xlfn.TEXTAFTER(_xlfn.TEXTBEFORE(Table5[[#This Row],[r]],"-"&amp;Table5[[#This Row],[enz]]),"'RXN-")</f>
        <v>ASPTA4_c_FWD</v>
      </c>
      <c r="D666">
        <v>11171.708534568001</v>
      </c>
      <c r="E666">
        <f>_xlfn.XLOOKUP(Table5[[#This Row],[r]],Table3[r],Table3[kapp],"")</f>
        <v>8988.1774343278394</v>
      </c>
      <c r="F666">
        <f>Table5[[#This Row],[kapp]]-Table5[[#This Row],[old]]</f>
        <v>2183.5311002401613</v>
      </c>
      <c r="G666" t="str" cm="1">
        <f t="array" ref="G666">IF(ROWS(_xlfn._xlws.FILTER(Table5[r],Table5[enz]=Table5[[#This Row],[enz]]))&gt;1,"many","1")</f>
        <v>many</v>
      </c>
      <c r="H666" t="str" cm="1">
        <f t="array" ref="H666">IF(ROWS(_xlfn._xlws.FILTER(Table5[r],Table5[rxn-no-enz]=Table5[[#This Row],[rxn-no-enz]]))&gt;1,"many","1")</f>
        <v>1</v>
      </c>
      <c r="I666" t="str">
        <f>_xlfn.XLOOKUP(SUBSTITUTE(Table5[[#This Row],[r]],"'",""),Table6[rxn],Table6[rxn],"no")</f>
        <v>no</v>
      </c>
      <c r="J666" t="str" cm="1">
        <f t="array" ref="J666">_xlfn.XLOOKUP(Table5[[#This Row],[r]],"'"&amp;Table6[rxn]&amp;"'",Table6[expected kapp],"")</f>
        <v/>
      </c>
      <c r="L666" t="s">
        <v>9187</v>
      </c>
      <c r="M666">
        <v>8988.1774343278394</v>
      </c>
      <c r="AA666" s="7" t="s">
        <v>11494</v>
      </c>
      <c r="AB666" s="7" t="str">
        <f>_xlfn.TEXTBEFORE(Table8[[#This Row],[raw]]," ")</f>
        <v>ENZLOAD-TKT1_c_REV-rt7263_c</v>
      </c>
      <c r="AC666" s="7">
        <f>_xlfn.NUMBERVALUE(_xlfn.TEXTAFTER(Table8[[#This Row],[raw]]," "))</f>
        <v>4.2951111167652002E-7</v>
      </c>
      <c r="AE666" s="1" t="s">
        <v>11517</v>
      </c>
      <c r="AF666" s="1" t="s">
        <v>2778</v>
      </c>
      <c r="AG666" s="9">
        <v>4.6560150000000001E-11</v>
      </c>
      <c r="AH666" s="1" t="str">
        <f>_xlfn.TEXTAFTER(Table9[[#This Row],[rxn]],"-",-1)</f>
        <v>rt0008</v>
      </c>
      <c r="AI666" s="1" t="e">
        <f>_xlfn.TEXTAFTER(_xlfn.TEXTBEFORE(Table9[[#This Row],[rxn]],"-"&amp;Table9[[#This Row],[enz]]),"RXN-")</f>
        <v>#N/A</v>
      </c>
      <c r="AJ666" s="1" t="e">
        <f>_xlfn.TEXTBEFORE(Table9[[#This Row],[rxn]],"_",-1)</f>
        <v>#N/A</v>
      </c>
    </row>
    <row r="667" spans="1:36" ht="17" hidden="1" x14ac:dyDescent="0.25">
      <c r="A667" t="s">
        <v>9198</v>
      </c>
      <c r="B667" t="str">
        <f>_xlfn.TEXTAFTER(Table5[[#This Row],[r]],"-",-1)</f>
        <v>rt1784_c'</v>
      </c>
      <c r="C667" t="str">
        <f>_xlfn.TEXTAFTER(_xlfn.TEXTBEFORE(Table5[[#This Row],[r]],"-"&amp;Table5[[#This Row],[enz]]),"'RXN-")</f>
        <v>ASPTA4_c_REV</v>
      </c>
      <c r="D667">
        <v>11171.708534568001</v>
      </c>
      <c r="E667">
        <f>_xlfn.XLOOKUP(Table5[[#This Row],[r]],Table3[r],Table3[kapp],"")</f>
        <v>8988.1774343278394</v>
      </c>
      <c r="F667">
        <f>Table5[[#This Row],[kapp]]-Table5[[#This Row],[old]]</f>
        <v>2183.5311002401613</v>
      </c>
      <c r="G667" t="str" cm="1">
        <f t="array" ref="G667">IF(ROWS(_xlfn._xlws.FILTER(Table5[r],Table5[enz]=Table5[[#This Row],[enz]]))&gt;1,"many","1")</f>
        <v>many</v>
      </c>
      <c r="H667" t="str" cm="1">
        <f t="array" ref="H667">IF(ROWS(_xlfn._xlws.FILTER(Table5[r],Table5[rxn-no-enz]=Table5[[#This Row],[rxn-no-enz]]))&gt;1,"many","1")</f>
        <v>1</v>
      </c>
      <c r="I667" t="str">
        <f>_xlfn.XLOOKUP(SUBSTITUTE(Table5[[#This Row],[r]],"'",""),Table6[rxn],Table6[rxn],"no")</f>
        <v>no</v>
      </c>
      <c r="J667" t="str" cm="1">
        <f t="array" ref="J667">_xlfn.XLOOKUP(Table5[[#This Row],[r]],"'"&amp;Table6[rxn]&amp;"'",Table6[expected kapp],"")</f>
        <v/>
      </c>
      <c r="L667" t="s">
        <v>8329</v>
      </c>
      <c r="M667">
        <v>2285.8590823162999</v>
      </c>
      <c r="AA667" s="7" t="s">
        <v>11495</v>
      </c>
      <c r="AB667" s="7" t="str">
        <f>_xlfn.TEXTBEFORE(Table8[[#This Row],[raw]]," ")</f>
        <v>ENZLOAD-TKT2_c_REV-rt7263_c</v>
      </c>
      <c r="AC667" s="7">
        <f>_xlfn.NUMBERVALUE(_xlfn.TEXTAFTER(Table8[[#This Row],[raw]]," "))</f>
        <v>4.2951111167652002E-7</v>
      </c>
      <c r="AE667" s="1" t="s">
        <v>4218</v>
      </c>
      <c r="AF667" s="1" t="s">
        <v>2778</v>
      </c>
      <c r="AG667" s="9">
        <v>7.5260653E-10</v>
      </c>
      <c r="AH667" s="1" t="str">
        <f>_xlfn.TEXTAFTER(Table9[[#This Row],[rxn]],"-",-1)</f>
        <v>rt0017</v>
      </c>
      <c r="AI667" s="1" t="e">
        <f>_xlfn.TEXTAFTER(_xlfn.TEXTBEFORE(Table9[[#This Row],[rxn]],"-"&amp;Table9[[#This Row],[enz]]),"RXN-")</f>
        <v>#N/A</v>
      </c>
      <c r="AJ667" s="1" t="e">
        <f>_xlfn.TEXTBEFORE(Table9[[#This Row],[rxn]],"_",-1)</f>
        <v>#N/A</v>
      </c>
    </row>
    <row r="668" spans="1:36" ht="17" hidden="1" x14ac:dyDescent="0.25">
      <c r="A668" t="s">
        <v>9199</v>
      </c>
      <c r="B668" t="str">
        <f>_xlfn.TEXTAFTER(Table5[[#This Row],[r]],"-",-1)</f>
        <v>rt5913_m'</v>
      </c>
      <c r="C668" t="str">
        <f>_xlfn.TEXTAFTER(_xlfn.TEXTBEFORE(Table5[[#This Row],[r]],"-"&amp;Table5[[#This Row],[enz]]),"'RXN-")</f>
        <v>ASPTAi_m_FWD</v>
      </c>
      <c r="D668">
        <v>11171.708534568001</v>
      </c>
      <c r="E668">
        <f>_xlfn.XLOOKUP(Table5[[#This Row],[r]],Table3[r],Table3[kapp],"")</f>
        <v>8988.1774343278394</v>
      </c>
      <c r="F668">
        <f>Table5[[#This Row],[kapp]]-Table5[[#This Row],[old]]</f>
        <v>2183.5311002401613</v>
      </c>
      <c r="G668" t="str" cm="1">
        <f t="array" ref="G668">IF(ROWS(_xlfn._xlws.FILTER(Table5[r],Table5[enz]=Table5[[#This Row],[enz]]))&gt;1,"many","1")</f>
        <v>1</v>
      </c>
      <c r="H668" t="str" cm="1">
        <f t="array" ref="H668">IF(ROWS(_xlfn._xlws.FILTER(Table5[r],Table5[rxn-no-enz]=Table5[[#This Row],[rxn-no-enz]]))&gt;1,"many","1")</f>
        <v>many</v>
      </c>
      <c r="I668" t="str">
        <f>_xlfn.XLOOKUP(SUBSTITUTE(Table5[[#This Row],[r]],"'",""),Table6[rxn],Table6[rxn],"no")</f>
        <v>no</v>
      </c>
      <c r="J668" t="str" cm="1">
        <f t="array" ref="J668">_xlfn.XLOOKUP(Table5[[#This Row],[r]],"'"&amp;Table6[rxn]&amp;"'",Table6[expected kapp],"")</f>
        <v/>
      </c>
      <c r="L668" t="s">
        <v>9188</v>
      </c>
      <c r="M668">
        <v>8988.1774343278394</v>
      </c>
      <c r="AA668" s="7" t="s">
        <v>11496</v>
      </c>
      <c r="AB668" s="7" t="str">
        <f>_xlfn.TEXTBEFORE(Table8[[#This Row],[raw]]," ")</f>
        <v>ENZLOAD-TMDPK_c_FWD-rt8116</v>
      </c>
      <c r="AC668" s="7">
        <f>_xlfn.NUMBERVALUE(_xlfn.TEXTAFTER(Table8[[#This Row],[raw]]," "))</f>
        <v>2.6777311534482699E-9</v>
      </c>
      <c r="AE668" s="1" t="s">
        <v>4219</v>
      </c>
      <c r="AF668" s="1" t="s">
        <v>2778</v>
      </c>
      <c r="AG668" s="9">
        <v>3.8599990699999999E-10</v>
      </c>
      <c r="AH668" s="1" t="str">
        <f>_xlfn.TEXTAFTER(Table9[[#This Row],[rxn]],"-",-1)</f>
        <v>rt0027</v>
      </c>
      <c r="AI668" s="1" t="e">
        <f>_xlfn.TEXTAFTER(_xlfn.TEXTBEFORE(Table9[[#This Row],[rxn]],"-"&amp;Table9[[#This Row],[enz]]),"RXN-")</f>
        <v>#N/A</v>
      </c>
      <c r="AJ668" s="1" t="e">
        <f>_xlfn.TEXTBEFORE(Table9[[#This Row],[rxn]],"_",-1)</f>
        <v>#N/A</v>
      </c>
    </row>
    <row r="669" spans="1:36" ht="17" hidden="1" x14ac:dyDescent="0.25">
      <c r="A669" t="s">
        <v>9200</v>
      </c>
      <c r="B669" t="str">
        <f>_xlfn.TEXTAFTER(Table5[[#This Row],[r]],"-",-1)</f>
        <v>rt0594'</v>
      </c>
      <c r="C669" t="str">
        <f>_xlfn.TEXTAFTER(_xlfn.TEXTBEFORE(Table5[[#This Row],[r]],"-"&amp;Table5[[#This Row],[enz]]),"'RXN-")</f>
        <v>ASPtps_e_FWD</v>
      </c>
      <c r="D669">
        <v>11171.708534568001</v>
      </c>
      <c r="E669">
        <f>_xlfn.XLOOKUP(Table5[[#This Row],[r]],Table3[r],Table3[kapp],"")</f>
        <v>8988.1774343278394</v>
      </c>
      <c r="F669">
        <f>Table5[[#This Row],[kapp]]-Table5[[#This Row],[old]]</f>
        <v>2183.5311002401613</v>
      </c>
      <c r="G669" t="str" cm="1">
        <f t="array" ref="G669">IF(ROWS(_xlfn._xlws.FILTER(Table5[r],Table5[enz]=Table5[[#This Row],[enz]]))&gt;1,"many","1")</f>
        <v>many</v>
      </c>
      <c r="H669" t="str" cm="1">
        <f t="array" ref="H669">IF(ROWS(_xlfn._xlws.FILTER(Table5[r],Table5[rxn-no-enz]=Table5[[#This Row],[rxn-no-enz]]))&gt;1,"many","1")</f>
        <v>many</v>
      </c>
      <c r="I669" t="str">
        <f>_xlfn.XLOOKUP(SUBSTITUTE(Table5[[#This Row],[r]],"'",""),Table6[rxn],Table6[rxn],"no")</f>
        <v>no</v>
      </c>
      <c r="J669" t="str" cm="1">
        <f t="array" ref="J669">_xlfn.XLOOKUP(Table5[[#This Row],[r]],"'"&amp;Table6[rxn]&amp;"'",Table6[expected kapp],"")</f>
        <v/>
      </c>
      <c r="L669" t="s">
        <v>9189</v>
      </c>
      <c r="M669">
        <v>8988.1774343278394</v>
      </c>
      <c r="AA669" s="7" t="s">
        <v>11497</v>
      </c>
      <c r="AB669" s="7" t="str">
        <f>_xlfn.TEXTBEFORE(Table8[[#This Row],[raw]]," ")</f>
        <v>ENZLOAD-TMDS_c_FWD-rt2477</v>
      </c>
      <c r="AC669" s="7">
        <f>_xlfn.NUMBERVALUE(_xlfn.TEXTAFTER(Table8[[#This Row],[raw]]," "))</f>
        <v>2.71821711970285E-7</v>
      </c>
      <c r="AE669" s="1" t="s">
        <v>11518</v>
      </c>
      <c r="AF669" s="1" t="s">
        <v>2778</v>
      </c>
      <c r="AG669" s="9">
        <v>6.2793055300000003E-10</v>
      </c>
      <c r="AH669" s="1" t="str">
        <f>_xlfn.TEXTAFTER(Table9[[#This Row],[rxn]],"-",-1)</f>
        <v>rt0031</v>
      </c>
      <c r="AI669" s="1" t="e">
        <f>_xlfn.TEXTAFTER(_xlfn.TEXTBEFORE(Table9[[#This Row],[rxn]],"-"&amp;Table9[[#This Row],[enz]]),"RXN-")</f>
        <v>#N/A</v>
      </c>
      <c r="AJ669" s="1" t="e">
        <f>_xlfn.TEXTBEFORE(Table9[[#This Row],[rxn]],"_",-1)</f>
        <v>#N/A</v>
      </c>
    </row>
    <row r="670" spans="1:36" ht="17" hidden="1" x14ac:dyDescent="0.25">
      <c r="A670" t="s">
        <v>9201</v>
      </c>
      <c r="B670" t="str">
        <f>_xlfn.TEXTAFTER(Table5[[#This Row],[r]],"-",-1)</f>
        <v>rt0594'</v>
      </c>
      <c r="C670" t="str">
        <f>_xlfn.TEXTAFTER(_xlfn.TEXTBEFORE(Table5[[#This Row],[r]],"-"&amp;Table5[[#This Row],[enz]]),"'RXN-")</f>
        <v>ASPtps_e_REV</v>
      </c>
      <c r="D670">
        <v>11171.708534568001</v>
      </c>
      <c r="E670">
        <f>_xlfn.XLOOKUP(Table5[[#This Row],[r]],Table3[r],Table3[kapp],"")</f>
        <v>8988.1774343278394</v>
      </c>
      <c r="F670">
        <f>Table5[[#This Row],[kapp]]-Table5[[#This Row],[old]]</f>
        <v>2183.5311002401613</v>
      </c>
      <c r="G670" t="str" cm="1">
        <f t="array" ref="G670">IF(ROWS(_xlfn._xlws.FILTER(Table5[r],Table5[enz]=Table5[[#This Row],[enz]]))&gt;1,"many","1")</f>
        <v>many</v>
      </c>
      <c r="H670" t="str" cm="1">
        <f t="array" ref="H670">IF(ROWS(_xlfn._xlws.FILTER(Table5[r],Table5[rxn-no-enz]=Table5[[#This Row],[rxn-no-enz]]))&gt;1,"many","1")</f>
        <v>many</v>
      </c>
      <c r="I670" t="str">
        <f>_xlfn.XLOOKUP(SUBSTITUTE(Table5[[#This Row],[r]],"'",""),Table6[rxn],Table6[rxn],"no")</f>
        <v>no</v>
      </c>
      <c r="J670" t="str" cm="1">
        <f t="array" ref="J670">_xlfn.XLOOKUP(Table5[[#This Row],[r]],"'"&amp;Table6[rxn]&amp;"'",Table6[expected kapp],"")</f>
        <v/>
      </c>
      <c r="L670" t="s">
        <v>8330</v>
      </c>
      <c r="M670">
        <v>4349.1881716766102</v>
      </c>
      <c r="AA670" s="7" t="s">
        <v>11498</v>
      </c>
      <c r="AB670" s="7" t="str">
        <f>_xlfn.TEXTBEFORE(Table8[[#This Row],[raw]]," ")</f>
        <v>ENZLOAD-TPI_c_FWD-rt0932</v>
      </c>
      <c r="AC670" s="7">
        <f>_xlfn.NUMBERVALUE(_xlfn.TEXTAFTER(Table8[[#This Row],[raw]]," "))</f>
        <v>1.1136235419095501E-6</v>
      </c>
      <c r="AE670" s="1" t="s">
        <v>11519</v>
      </c>
      <c r="AF670" s="1" t="s">
        <v>2778</v>
      </c>
      <c r="AG670" s="9">
        <v>3.8729999999999998E-13</v>
      </c>
      <c r="AH670" s="1" t="str">
        <f>_xlfn.TEXTAFTER(Table9[[#This Row],[rxn]],"-",-1)</f>
        <v>rt0045</v>
      </c>
      <c r="AI670" s="1" t="e">
        <f>_xlfn.TEXTAFTER(_xlfn.TEXTBEFORE(Table9[[#This Row],[rxn]],"-"&amp;Table9[[#This Row],[enz]]),"RXN-")</f>
        <v>#N/A</v>
      </c>
      <c r="AJ670" s="1" t="e">
        <f>_xlfn.TEXTBEFORE(Table9[[#This Row],[rxn]],"_",-1)</f>
        <v>#N/A</v>
      </c>
    </row>
    <row r="671" spans="1:36" ht="17" hidden="1" x14ac:dyDescent="0.25">
      <c r="A671" t="s">
        <v>9202</v>
      </c>
      <c r="B671" t="str">
        <f>_xlfn.TEXTAFTER(Table5[[#This Row],[r]],"-",-1)</f>
        <v>rt5861'</v>
      </c>
      <c r="C671" t="str">
        <f>_xlfn.TEXTAFTER(_xlfn.TEXTBEFORE(Table5[[#This Row],[r]],"-"&amp;Table5[[#This Row],[enz]]),"'RXN-")</f>
        <v>ASPtps_e_FWD</v>
      </c>
      <c r="D671">
        <v>11171.708534568001</v>
      </c>
      <c r="E671">
        <f>_xlfn.XLOOKUP(Table5[[#This Row],[r]],Table3[r],Table3[kapp],"")</f>
        <v>8988.1774343278394</v>
      </c>
      <c r="F671">
        <f>Table5[[#This Row],[kapp]]-Table5[[#This Row],[old]]</f>
        <v>2183.5311002401613</v>
      </c>
      <c r="G671" t="str" cm="1">
        <f t="array" ref="G671">IF(ROWS(_xlfn._xlws.FILTER(Table5[r],Table5[enz]=Table5[[#This Row],[enz]]))&gt;1,"many","1")</f>
        <v>many</v>
      </c>
      <c r="H671" t="str" cm="1">
        <f t="array" ref="H671">IF(ROWS(_xlfn._xlws.FILTER(Table5[r],Table5[rxn-no-enz]=Table5[[#This Row],[rxn-no-enz]]))&gt;1,"many","1")</f>
        <v>many</v>
      </c>
      <c r="I671" t="str">
        <f>_xlfn.XLOOKUP(SUBSTITUTE(Table5[[#This Row],[r]],"'",""),Table6[rxn],Table6[rxn],"no")</f>
        <v>no</v>
      </c>
      <c r="J671" t="str" cm="1">
        <f t="array" ref="J671">_xlfn.XLOOKUP(Table5[[#This Row],[r]],"'"&amp;Table6[rxn]&amp;"'",Table6[expected kapp],"")</f>
        <v/>
      </c>
      <c r="L671" t="s">
        <v>9190</v>
      </c>
      <c r="M671">
        <v>8988.1774343278394</v>
      </c>
      <c r="AA671" s="7" t="s">
        <v>11499</v>
      </c>
      <c r="AB671" s="7" t="str">
        <f>_xlfn.TEXTBEFORE(Table8[[#This Row],[raw]]," ")</f>
        <v>ENZLOAD-TRDR_c_FWD-rt1320</v>
      </c>
      <c r="AC671" s="7">
        <f>_xlfn.NUMBERVALUE(_xlfn.TEXTAFTER(Table8[[#This Row],[raw]]," "))</f>
        <v>3.6855508398055601E-7</v>
      </c>
      <c r="AE671" s="1" t="s">
        <v>11520</v>
      </c>
      <c r="AF671" s="1" t="s">
        <v>2778</v>
      </c>
      <c r="AG671" s="9">
        <v>1.46399444E-10</v>
      </c>
      <c r="AH671" s="1" t="str">
        <f>_xlfn.TEXTAFTER(Table9[[#This Row],[rxn]],"-",-1)</f>
        <v>rt0063</v>
      </c>
      <c r="AI671" s="1" t="e">
        <f>_xlfn.TEXTAFTER(_xlfn.TEXTBEFORE(Table9[[#This Row],[rxn]],"-"&amp;Table9[[#This Row],[enz]]),"RXN-")</f>
        <v>#N/A</v>
      </c>
      <c r="AJ671" s="1" t="e">
        <f>_xlfn.TEXTBEFORE(Table9[[#This Row],[rxn]],"_",-1)</f>
        <v>#N/A</v>
      </c>
    </row>
    <row r="672" spans="1:36" ht="17" hidden="1" x14ac:dyDescent="0.25">
      <c r="A672" t="s">
        <v>9203</v>
      </c>
      <c r="B672" t="str">
        <f>_xlfn.TEXTAFTER(Table5[[#This Row],[r]],"-",-1)</f>
        <v>rt5861'</v>
      </c>
      <c r="C672" t="str">
        <f>_xlfn.TEXTAFTER(_xlfn.TEXTBEFORE(Table5[[#This Row],[r]],"-"&amp;Table5[[#This Row],[enz]]),"'RXN-")</f>
        <v>ASPtps_e_REV</v>
      </c>
      <c r="D672">
        <v>11171.708534568001</v>
      </c>
      <c r="E672">
        <f>_xlfn.XLOOKUP(Table5[[#This Row],[r]],Table3[r],Table3[kapp],"")</f>
        <v>8988.1774343278394</v>
      </c>
      <c r="F672">
        <f>Table5[[#This Row],[kapp]]-Table5[[#This Row],[old]]</f>
        <v>2183.5311002401613</v>
      </c>
      <c r="G672" t="str" cm="1">
        <f t="array" ref="G672">IF(ROWS(_xlfn._xlws.FILTER(Table5[r],Table5[enz]=Table5[[#This Row],[enz]]))&gt;1,"many","1")</f>
        <v>many</v>
      </c>
      <c r="H672" t="str" cm="1">
        <f t="array" ref="H672">IF(ROWS(_xlfn._xlws.FILTER(Table5[r],Table5[rxn-no-enz]=Table5[[#This Row],[rxn-no-enz]]))&gt;1,"many","1")</f>
        <v>many</v>
      </c>
      <c r="I672" t="str">
        <f>_xlfn.XLOOKUP(SUBSTITUTE(Table5[[#This Row],[r]],"'",""),Table6[rxn],Table6[rxn],"no")</f>
        <v>no</v>
      </c>
      <c r="J672" t="str" cm="1">
        <f t="array" ref="J672">_xlfn.XLOOKUP(Table5[[#This Row],[r]],"'"&amp;Table6[rxn]&amp;"'",Table6[expected kapp],"")</f>
        <v/>
      </c>
      <c r="L672" t="s">
        <v>9191</v>
      </c>
      <c r="M672">
        <v>8988.1774343278394</v>
      </c>
      <c r="AA672" s="7" t="s">
        <v>11500</v>
      </c>
      <c r="AB672" s="7" t="str">
        <f>_xlfn.TEXTBEFORE(Table8[[#This Row],[raw]]," ")</f>
        <v>ENZLOAD-TRPS1_c_FWD-rt0894</v>
      </c>
      <c r="AC672" s="7">
        <f>_xlfn.NUMBERVALUE(_xlfn.TEXTAFTER(Table8[[#This Row],[raw]]," "))</f>
        <v>1.88916368219194E-7</v>
      </c>
      <c r="AE672" s="1" t="s">
        <v>11521</v>
      </c>
      <c r="AF672" s="1" t="s">
        <v>2778</v>
      </c>
      <c r="AG672" s="9">
        <v>1.4841031000000001E-11</v>
      </c>
      <c r="AH672" s="1" t="str">
        <f>_xlfn.TEXTAFTER(Table9[[#This Row],[rxn]],"-",-1)</f>
        <v>rt0066</v>
      </c>
      <c r="AI672" s="1" t="e">
        <f>_xlfn.TEXTAFTER(_xlfn.TEXTBEFORE(Table9[[#This Row],[rxn]],"-"&amp;Table9[[#This Row],[enz]]),"RXN-")</f>
        <v>#N/A</v>
      </c>
      <c r="AJ672" s="1" t="e">
        <f>_xlfn.TEXTBEFORE(Table9[[#This Row],[rxn]],"_",-1)</f>
        <v>#N/A</v>
      </c>
    </row>
    <row r="673" spans="1:36" ht="17" hidden="1" x14ac:dyDescent="0.25">
      <c r="A673" t="s">
        <v>9204</v>
      </c>
      <c r="B673" t="str">
        <f>_xlfn.TEXTAFTER(Table5[[#This Row],[r]],"-",-1)</f>
        <v>rt0398'</v>
      </c>
      <c r="C673" t="str">
        <f>_xlfn.TEXTAFTER(_xlfn.TEXTBEFORE(Table5[[#This Row],[r]],"-"&amp;Table5[[#This Row],[enz]]),"'RXN-")</f>
        <v>ASPtps_v_FWD</v>
      </c>
      <c r="D673">
        <v>11171.708534568001</v>
      </c>
      <c r="E673">
        <f>_xlfn.XLOOKUP(Table5[[#This Row],[r]],Table3[r],Table3[kapp],"")</f>
        <v>8988.1774343278394</v>
      </c>
      <c r="F673">
        <f>Table5[[#This Row],[kapp]]-Table5[[#This Row],[old]]</f>
        <v>2183.5311002401613</v>
      </c>
      <c r="G673" t="str" cm="1">
        <f t="array" ref="G673">IF(ROWS(_xlfn._xlws.FILTER(Table5[r],Table5[enz]=Table5[[#This Row],[enz]]))&gt;1,"many","1")</f>
        <v>many</v>
      </c>
      <c r="H673" t="str" cm="1">
        <f t="array" ref="H673">IF(ROWS(_xlfn._xlws.FILTER(Table5[r],Table5[rxn-no-enz]=Table5[[#This Row],[rxn-no-enz]]))&gt;1,"many","1")</f>
        <v>1</v>
      </c>
      <c r="I673" t="str">
        <f>_xlfn.XLOOKUP(SUBSTITUTE(Table5[[#This Row],[r]],"'",""),Table6[rxn],Table6[rxn],"no")</f>
        <v>no</v>
      </c>
      <c r="J673" t="str" cm="1">
        <f t="array" ref="J673">_xlfn.XLOOKUP(Table5[[#This Row],[r]],"'"&amp;Table6[rxn]&amp;"'",Table6[expected kapp],"")</f>
        <v/>
      </c>
      <c r="L673" t="s">
        <v>8331</v>
      </c>
      <c r="M673">
        <v>2467741.1684958199</v>
      </c>
      <c r="AA673" s="7" t="s">
        <v>11501</v>
      </c>
      <c r="AB673" s="7" t="str">
        <f>_xlfn.TEXTBEFORE(Table8[[#This Row],[raw]]," ")</f>
        <v>ENZLOAD-TRPTRS_c_FWD-rt6341</v>
      </c>
      <c r="AC673" s="7">
        <f>_xlfn.NUMBERVALUE(_xlfn.TEXTAFTER(Table8[[#This Row],[raw]]," "))</f>
        <v>2.64948657333156E-7</v>
      </c>
      <c r="AE673" s="1" t="s">
        <v>4220</v>
      </c>
      <c r="AF673" s="1" t="s">
        <v>2778</v>
      </c>
      <c r="AG673" s="9">
        <v>1.8898719999999998E-12</v>
      </c>
      <c r="AH673" s="1" t="str">
        <f>_xlfn.TEXTAFTER(Table9[[#This Row],[rxn]],"-",-1)</f>
        <v>rt0073</v>
      </c>
      <c r="AI673" s="1" t="e">
        <f>_xlfn.TEXTAFTER(_xlfn.TEXTBEFORE(Table9[[#This Row],[rxn]],"-"&amp;Table9[[#This Row],[enz]]),"RXN-")</f>
        <v>#N/A</v>
      </c>
      <c r="AJ673" s="1" t="e">
        <f>_xlfn.TEXTBEFORE(Table9[[#This Row],[rxn]],"_",-1)</f>
        <v>#N/A</v>
      </c>
    </row>
    <row r="674" spans="1:36" ht="17" hidden="1" x14ac:dyDescent="0.25">
      <c r="A674" t="s">
        <v>9205</v>
      </c>
      <c r="B674" t="str">
        <f>_xlfn.TEXTAFTER(Table5[[#This Row],[r]],"-",-1)</f>
        <v>rt6356'</v>
      </c>
      <c r="C674" t="str">
        <f>_xlfn.TEXTAFTER(_xlfn.TEXTBEFORE(Table5[[#This Row],[r]],"-"&amp;Table5[[#This Row],[enz]]),"'RXN-")</f>
        <v>ATAH_c_FWD</v>
      </c>
      <c r="D674">
        <v>11171.708534568001</v>
      </c>
      <c r="E674">
        <f>_xlfn.XLOOKUP(Table5[[#This Row],[r]],Table3[r],Table3[kapp],"")</f>
        <v>8988.1774343278394</v>
      </c>
      <c r="F674">
        <f>Table5[[#This Row],[kapp]]-Table5[[#This Row],[old]]</f>
        <v>2183.5311002401613</v>
      </c>
      <c r="G674" t="str" cm="1">
        <f t="array" ref="G674">IF(ROWS(_xlfn._xlws.FILTER(Table5[r],Table5[enz]=Table5[[#This Row],[enz]]))&gt;1,"many","1")</f>
        <v>many</v>
      </c>
      <c r="H674" t="str" cm="1">
        <f t="array" ref="H674">IF(ROWS(_xlfn._xlws.FILTER(Table5[r],Table5[rxn-no-enz]=Table5[[#This Row],[rxn-no-enz]]))&gt;1,"many","1")</f>
        <v>1</v>
      </c>
      <c r="I674" t="str">
        <f>_xlfn.XLOOKUP(SUBSTITUTE(Table5[[#This Row],[r]],"'",""),Table6[rxn],Table6[rxn],"no")</f>
        <v>no</v>
      </c>
      <c r="J674" t="str" cm="1">
        <f t="array" ref="J674">_xlfn.XLOOKUP(Table5[[#This Row],[r]],"'"&amp;Table6[rxn]&amp;"'",Table6[expected kapp],"")</f>
        <v/>
      </c>
      <c r="L674" t="s">
        <v>8333</v>
      </c>
      <c r="M674">
        <v>18450.321881175401</v>
      </c>
      <c r="AA674" s="7" t="s">
        <v>11502</v>
      </c>
      <c r="AB674" s="7" t="str">
        <f>_xlfn.TEXTBEFORE(Table8[[#This Row],[raw]]," ")</f>
        <v>ENZLOAD-TYRTA_c_FWD-rt7471</v>
      </c>
      <c r="AC674" s="7">
        <f>_xlfn.NUMBERVALUE(_xlfn.TEXTAFTER(Table8[[#This Row],[raw]]," "))</f>
        <v>4.8472054396390299E-8</v>
      </c>
      <c r="AE674" s="1" t="s">
        <v>11522</v>
      </c>
      <c r="AF674" s="1" t="s">
        <v>2778</v>
      </c>
      <c r="AG674" s="9">
        <v>7.1425346999999898E-11</v>
      </c>
      <c r="AH674" s="1" t="str">
        <f>_xlfn.TEXTAFTER(Table9[[#This Row],[rxn]],"-",-1)</f>
        <v>rt0075</v>
      </c>
      <c r="AI674" s="1" t="e">
        <f>_xlfn.TEXTAFTER(_xlfn.TEXTBEFORE(Table9[[#This Row],[rxn]],"-"&amp;Table9[[#This Row],[enz]]),"RXN-")</f>
        <v>#N/A</v>
      </c>
      <c r="AJ674" s="1" t="e">
        <f>_xlfn.TEXTBEFORE(Table9[[#This Row],[rxn]],"_",-1)</f>
        <v>#N/A</v>
      </c>
    </row>
    <row r="675" spans="1:36" ht="17" hidden="1" x14ac:dyDescent="0.25">
      <c r="A675" t="s">
        <v>9206</v>
      </c>
      <c r="B675" t="str">
        <f>_xlfn.TEXTAFTER(Table5[[#This Row],[r]],"-",-1)</f>
        <v>rt6356'</v>
      </c>
      <c r="C675" t="str">
        <f>_xlfn.TEXTAFTER(_xlfn.TEXTBEFORE(Table5[[#This Row],[r]],"-"&amp;Table5[[#This Row],[enz]]),"'RXN-")</f>
        <v>ATAH_c_REV</v>
      </c>
      <c r="D675">
        <v>11171.708534568001</v>
      </c>
      <c r="E675">
        <f>_xlfn.XLOOKUP(Table5[[#This Row],[r]],Table3[r],Table3[kapp],"")</f>
        <v>8988.1774343278394</v>
      </c>
      <c r="F675">
        <f>Table5[[#This Row],[kapp]]-Table5[[#This Row],[old]]</f>
        <v>2183.5311002401613</v>
      </c>
      <c r="G675" t="str" cm="1">
        <f t="array" ref="G675">IF(ROWS(_xlfn._xlws.FILTER(Table5[r],Table5[enz]=Table5[[#This Row],[enz]]))&gt;1,"many","1")</f>
        <v>many</v>
      </c>
      <c r="H675" t="str" cm="1">
        <f t="array" ref="H675">IF(ROWS(_xlfn._xlws.FILTER(Table5[r],Table5[rxn-no-enz]=Table5[[#This Row],[rxn-no-enz]]))&gt;1,"many","1")</f>
        <v>1</v>
      </c>
      <c r="I675" t="str">
        <f>_xlfn.XLOOKUP(SUBSTITUTE(Table5[[#This Row],[r]],"'",""),Table6[rxn],Table6[rxn],"no")</f>
        <v>no</v>
      </c>
      <c r="J675" t="str" cm="1">
        <f t="array" ref="J675">_xlfn.XLOOKUP(Table5[[#This Row],[r]],"'"&amp;Table6[rxn]&amp;"'",Table6[expected kapp],"")</f>
        <v/>
      </c>
      <c r="L675" t="s">
        <v>8334</v>
      </c>
      <c r="M675">
        <v>2333968.6363793798</v>
      </c>
      <c r="AA675" s="7" t="s">
        <v>11503</v>
      </c>
      <c r="AB675" s="7" t="str">
        <f>_xlfn.TEXTBEFORE(Table8[[#This Row],[raw]]," ")</f>
        <v>ENZLOAD-TYRTRS_c_FWD-rt8273</v>
      </c>
      <c r="AC675" s="7">
        <f>_xlfn.NUMBERVALUE(_xlfn.TEXTAFTER(Table8[[#This Row],[raw]]," "))</f>
        <v>2.7386928160321201E-7</v>
      </c>
      <c r="AE675" s="1" t="s">
        <v>11523</v>
      </c>
      <c r="AF675" s="1" t="s">
        <v>2778</v>
      </c>
      <c r="AG675" s="9">
        <v>4.3481752599999998E-10</v>
      </c>
      <c r="AH675" s="1" t="str">
        <f>_xlfn.TEXTAFTER(Table9[[#This Row],[rxn]],"-",-1)</f>
        <v>rt0078</v>
      </c>
      <c r="AI675" s="1" t="e">
        <f>_xlfn.TEXTAFTER(_xlfn.TEXTBEFORE(Table9[[#This Row],[rxn]],"-"&amp;Table9[[#This Row],[enz]]),"RXN-")</f>
        <v>#N/A</v>
      </c>
      <c r="AJ675" s="1" t="e">
        <f>_xlfn.TEXTBEFORE(Table9[[#This Row],[rxn]],"_",-1)</f>
        <v>#N/A</v>
      </c>
    </row>
    <row r="676" spans="1:36" ht="17" hidden="1" x14ac:dyDescent="0.25">
      <c r="A676" t="s">
        <v>9207</v>
      </c>
      <c r="B676" t="str">
        <f>_xlfn.TEXTAFTER(Table5[[#This Row],[r]],"-",-1)</f>
        <v>rt1844'</v>
      </c>
      <c r="C676" t="str">
        <f>_xlfn.TEXTAFTER(_xlfn.TEXTBEFORE(Table5[[#This Row],[r]],"-"&amp;Table5[[#This Row],[enz]]),"'RXN-")</f>
        <v>ATHRDHr_c_FWD</v>
      </c>
      <c r="D676">
        <v>11171.708534568001</v>
      </c>
      <c r="E676">
        <f>_xlfn.XLOOKUP(Table5[[#This Row],[r]],Table3[r],Table3[kapp],"")</f>
        <v>8988.1774343278394</v>
      </c>
      <c r="F676">
        <f>Table5[[#This Row],[kapp]]-Table5[[#This Row],[old]]</f>
        <v>2183.5311002401613</v>
      </c>
      <c r="G676" t="str" cm="1">
        <f t="array" ref="G676">IF(ROWS(_xlfn._xlws.FILTER(Table5[r],Table5[enz]=Table5[[#This Row],[enz]]))&gt;1,"many","1")</f>
        <v>many</v>
      </c>
      <c r="H676" t="str" cm="1">
        <f t="array" ref="H676">IF(ROWS(_xlfn._xlws.FILTER(Table5[r],Table5[rxn-no-enz]=Table5[[#This Row],[rxn-no-enz]]))&gt;1,"many","1")</f>
        <v>1</v>
      </c>
      <c r="I676" t="str">
        <f>_xlfn.XLOOKUP(SUBSTITUTE(Table5[[#This Row],[r]],"'",""),Table6[rxn],Table6[rxn],"no")</f>
        <v>no</v>
      </c>
      <c r="J676" t="str" cm="1">
        <f t="array" ref="J676">_xlfn.XLOOKUP(Table5[[#This Row],[r]],"'"&amp;Table6[rxn]&amp;"'",Table6[expected kapp],"")</f>
        <v/>
      </c>
      <c r="L676" t="s">
        <v>9192</v>
      </c>
      <c r="M676">
        <v>8988.1774343278394</v>
      </c>
      <c r="AA676" s="7" t="s">
        <v>11504</v>
      </c>
      <c r="AB676" s="7" t="str">
        <f>_xlfn.TEXTBEFORE(Table8[[#This Row],[raw]]," ")</f>
        <v>ENZLOAD-UAGDP_c_FWD-rt0711</v>
      </c>
      <c r="AC676" s="7">
        <f>_xlfn.NUMBERVALUE(_xlfn.TEXTAFTER(Table8[[#This Row],[raw]]," "))</f>
        <v>3.1887947813258201E-7</v>
      </c>
      <c r="AE676" s="1" t="s">
        <v>11524</v>
      </c>
      <c r="AF676" s="1" t="s">
        <v>2778</v>
      </c>
      <c r="AG676" s="9">
        <v>1.9383987E-11</v>
      </c>
      <c r="AH676" s="1" t="str">
        <f>_xlfn.TEXTAFTER(Table9[[#This Row],[rxn]],"-",-1)</f>
        <v>rt0084</v>
      </c>
      <c r="AI676" s="1" t="e">
        <f>_xlfn.TEXTAFTER(_xlfn.TEXTBEFORE(Table9[[#This Row],[rxn]],"-"&amp;Table9[[#This Row],[enz]]),"RXN-")</f>
        <v>#N/A</v>
      </c>
      <c r="AJ676" s="1" t="e">
        <f>_xlfn.TEXTBEFORE(Table9[[#This Row],[rxn]],"_",-1)</f>
        <v>#N/A</v>
      </c>
    </row>
    <row r="677" spans="1:36" ht="17" hidden="1" x14ac:dyDescent="0.25">
      <c r="A677" t="s">
        <v>9208</v>
      </c>
      <c r="B677" t="str">
        <f>_xlfn.TEXTAFTER(Table5[[#This Row],[r]],"-",-1)</f>
        <v>rt1844'</v>
      </c>
      <c r="C677" t="str">
        <f>_xlfn.TEXTAFTER(_xlfn.TEXTBEFORE(Table5[[#This Row],[r]],"-"&amp;Table5[[#This Row],[enz]]),"'RXN-")</f>
        <v>ATHRDHr_c_REV</v>
      </c>
      <c r="D677">
        <v>11171.708534568001</v>
      </c>
      <c r="E677">
        <f>_xlfn.XLOOKUP(Table5[[#This Row],[r]],Table3[r],Table3[kapp],"")</f>
        <v>8988.1774343278394</v>
      </c>
      <c r="F677">
        <f>Table5[[#This Row],[kapp]]-Table5[[#This Row],[old]]</f>
        <v>2183.5311002401613</v>
      </c>
      <c r="G677" t="str" cm="1">
        <f t="array" ref="G677">IF(ROWS(_xlfn._xlws.FILTER(Table5[r],Table5[enz]=Table5[[#This Row],[enz]]))&gt;1,"many","1")</f>
        <v>many</v>
      </c>
      <c r="H677" t="str" cm="1">
        <f t="array" ref="H677">IF(ROWS(_xlfn._xlws.FILTER(Table5[r],Table5[rxn-no-enz]=Table5[[#This Row],[rxn-no-enz]]))&gt;1,"many","1")</f>
        <v>1</v>
      </c>
      <c r="I677" t="str">
        <f>_xlfn.XLOOKUP(SUBSTITUTE(Table5[[#This Row],[r]],"'",""),Table6[rxn],Table6[rxn],"no")</f>
        <v>no</v>
      </c>
      <c r="J677" t="str" cm="1">
        <f t="array" ref="J677">_xlfn.XLOOKUP(Table5[[#This Row],[r]],"'"&amp;Table6[rxn]&amp;"'",Table6[expected kapp],"")</f>
        <v/>
      </c>
      <c r="L677" t="s">
        <v>9193</v>
      </c>
      <c r="M677">
        <v>8988.1774343278394</v>
      </c>
      <c r="AA677" s="7" t="s">
        <v>11505</v>
      </c>
      <c r="AB677" s="7" t="str">
        <f>_xlfn.TEXTBEFORE(Table8[[#This Row],[raw]]," ")</f>
        <v>ENZLOAD-UMPK_c_FWD-rt4822_c</v>
      </c>
      <c r="AC677" s="7">
        <f>_xlfn.NUMBERVALUE(_xlfn.TEXTAFTER(Table8[[#This Row],[raw]]," "))</f>
        <v>2.5782148222278099E-7</v>
      </c>
      <c r="AE677" s="1" t="s">
        <v>4221</v>
      </c>
      <c r="AF677" s="1" t="s">
        <v>2778</v>
      </c>
      <c r="AG677" s="9">
        <v>1.37720699999999E-10</v>
      </c>
      <c r="AH677" s="1" t="str">
        <f>_xlfn.TEXTAFTER(Table9[[#This Row],[rxn]],"-",-1)</f>
        <v>rt0088</v>
      </c>
      <c r="AI677" s="1" t="e">
        <f>_xlfn.TEXTAFTER(_xlfn.TEXTBEFORE(Table9[[#This Row],[rxn]],"-"&amp;Table9[[#This Row],[enz]]),"RXN-")</f>
        <v>#N/A</v>
      </c>
      <c r="AJ677" s="1" t="e">
        <f>_xlfn.TEXTBEFORE(Table9[[#This Row],[rxn]],"_",-1)</f>
        <v>#N/A</v>
      </c>
    </row>
    <row r="678" spans="1:36" ht="17" hidden="1" x14ac:dyDescent="0.25">
      <c r="A678" t="s">
        <v>9209</v>
      </c>
      <c r="B678" t="str">
        <f>_xlfn.TEXTAFTER(Table5[[#This Row],[r]],"-",-1)</f>
        <v>rt5249'</v>
      </c>
      <c r="C678" t="str">
        <f>_xlfn.TEXTAFTER(_xlfn.TEXTBEFORE(Table5[[#This Row],[r]],"-"&amp;Table5[[#This Row],[enz]]),"'RXN-")</f>
        <v>ATPASEP2e_c_FWD</v>
      </c>
      <c r="D678">
        <v>11171.708534568001</v>
      </c>
      <c r="E678">
        <f>_xlfn.XLOOKUP(Table5[[#This Row],[r]],Table3[r],Table3[kapp],"")</f>
        <v>8988.1774343278394</v>
      </c>
      <c r="F678">
        <f>Table5[[#This Row],[kapp]]-Table5[[#This Row],[old]]</f>
        <v>2183.5311002401613</v>
      </c>
      <c r="G678" t="str" cm="1">
        <f t="array" ref="G678">IF(ROWS(_xlfn._xlws.FILTER(Table5[r],Table5[enz]=Table5[[#This Row],[enz]]))&gt;1,"many","1")</f>
        <v>1</v>
      </c>
      <c r="H678" t="str" cm="1">
        <f t="array" ref="H678">IF(ROWS(_xlfn._xlws.FILTER(Table5[r],Table5[rxn-no-enz]=Table5[[#This Row],[rxn-no-enz]]))&gt;1,"many","1")</f>
        <v>many</v>
      </c>
      <c r="I678" t="str">
        <f>_xlfn.XLOOKUP(SUBSTITUTE(Table5[[#This Row],[r]],"'",""),Table6[rxn],Table6[rxn],"no")</f>
        <v>no</v>
      </c>
      <c r="J678" t="str" cm="1">
        <f t="array" ref="J678">_xlfn.XLOOKUP(Table5[[#This Row],[r]],"'"&amp;Table6[rxn]&amp;"'",Table6[expected kapp],"")</f>
        <v/>
      </c>
      <c r="L678" t="s">
        <v>9194</v>
      </c>
      <c r="M678">
        <v>8988.1774343278394</v>
      </c>
      <c r="AA678" s="7" t="s">
        <v>11506</v>
      </c>
      <c r="AB678" s="7" t="str">
        <f>_xlfn.TEXTBEFORE(Table8[[#This Row],[raw]]," ")</f>
        <v>ENZLOAD-UNK3_c_FWD-rt6242_c</v>
      </c>
      <c r="AC678" s="7">
        <f>_xlfn.NUMBERVALUE(_xlfn.TEXTAFTER(Table8[[#This Row],[raw]]," "))</f>
        <v>3.9255297613862499E-7</v>
      </c>
      <c r="AE678" s="1" t="s">
        <v>11525</v>
      </c>
      <c r="AF678" s="1" t="s">
        <v>2778</v>
      </c>
      <c r="AG678" s="9">
        <v>3.6209464999999998E-11</v>
      </c>
      <c r="AH678" s="1" t="str">
        <f>_xlfn.TEXTAFTER(Table9[[#This Row],[rxn]],"-",-1)</f>
        <v>rt0089</v>
      </c>
      <c r="AI678" s="1" t="e">
        <f>_xlfn.TEXTAFTER(_xlfn.TEXTBEFORE(Table9[[#This Row],[rxn]],"-"&amp;Table9[[#This Row],[enz]]),"RXN-")</f>
        <v>#N/A</v>
      </c>
      <c r="AJ678" s="1" t="e">
        <f>_xlfn.TEXTBEFORE(Table9[[#This Row],[rxn]],"_",-1)</f>
        <v>#N/A</v>
      </c>
    </row>
    <row r="679" spans="1:36" ht="17" hidden="1" x14ac:dyDescent="0.25">
      <c r="A679" t="s">
        <v>9210</v>
      </c>
      <c r="B679" t="str">
        <f>_xlfn.TEXTAFTER(Table5[[#This Row],[r]],"-",-1)</f>
        <v>rt7216'</v>
      </c>
      <c r="C679" t="str">
        <f>_xlfn.TEXTAFTER(_xlfn.TEXTBEFORE(Table5[[#This Row],[r]],"-"&amp;Table5[[#This Row],[enz]]),"'RXN-")</f>
        <v>ATPASEP2e_c_FWD</v>
      </c>
      <c r="D679">
        <v>11171.708534568001</v>
      </c>
      <c r="E679">
        <f>_xlfn.XLOOKUP(Table5[[#This Row],[r]],Table3[r],Table3[kapp],"")</f>
        <v>8988.1774343278394</v>
      </c>
      <c r="F679">
        <f>Table5[[#This Row],[kapp]]-Table5[[#This Row],[old]]</f>
        <v>2183.5311002401613</v>
      </c>
      <c r="G679" t="str" cm="1">
        <f t="array" ref="G679">IF(ROWS(_xlfn._xlws.FILTER(Table5[r],Table5[enz]=Table5[[#This Row],[enz]]))&gt;1,"many","1")</f>
        <v>1</v>
      </c>
      <c r="H679" t="str" cm="1">
        <f t="array" ref="H679">IF(ROWS(_xlfn._xlws.FILTER(Table5[r],Table5[rxn-no-enz]=Table5[[#This Row],[rxn-no-enz]]))&gt;1,"many","1")</f>
        <v>many</v>
      </c>
      <c r="I679" t="str">
        <f>_xlfn.XLOOKUP(SUBSTITUTE(Table5[[#This Row],[r]],"'",""),Table6[rxn],Table6[rxn],"no")</f>
        <v>no</v>
      </c>
      <c r="J679" t="str" cm="1">
        <f t="array" ref="J679">_xlfn.XLOOKUP(Table5[[#This Row],[r]],"'"&amp;Table6[rxn]&amp;"'",Table6[expected kapp],"")</f>
        <v/>
      </c>
      <c r="L679" t="s">
        <v>9195</v>
      </c>
      <c r="M679">
        <v>8988.1774343278394</v>
      </c>
      <c r="AA679" s="7" t="s">
        <v>11507</v>
      </c>
      <c r="AB679" s="7" t="str">
        <f>_xlfn.TEXTBEFORE(Table8[[#This Row],[raw]]," ")</f>
        <v>ENZLOAD-UPP3MT_2_c_FWD-rt2682</v>
      </c>
      <c r="AC679" s="7">
        <f>_xlfn.NUMBERVALUE(_xlfn.TEXTAFTER(Table8[[#This Row],[raw]]," "))</f>
        <v>2.0412643958474601E-8</v>
      </c>
      <c r="AE679" s="1" t="s">
        <v>11526</v>
      </c>
      <c r="AF679" s="1" t="s">
        <v>2778</v>
      </c>
      <c r="AG679" s="9">
        <v>3.0368592000000002E-11</v>
      </c>
      <c r="AH679" s="1" t="str">
        <f>_xlfn.TEXTAFTER(Table9[[#This Row],[rxn]],"-",-1)</f>
        <v>rt0092</v>
      </c>
      <c r="AI679" s="1" t="e">
        <f>_xlfn.TEXTAFTER(_xlfn.TEXTBEFORE(Table9[[#This Row],[rxn]],"-"&amp;Table9[[#This Row],[enz]]),"RXN-")</f>
        <v>#N/A</v>
      </c>
      <c r="AJ679" s="1" t="e">
        <f>_xlfn.TEXTBEFORE(Table9[[#This Row],[rxn]],"_",-1)</f>
        <v>#N/A</v>
      </c>
    </row>
    <row r="680" spans="1:36" ht="17" hidden="1" x14ac:dyDescent="0.25">
      <c r="A680" t="s">
        <v>9211</v>
      </c>
      <c r="B680" t="str">
        <f>_xlfn.TEXTAFTER(Table5[[#This Row],[r]],"-",-1)</f>
        <v>ATPASECPLXgm'</v>
      </c>
      <c r="C680" t="str">
        <f>_xlfn.TEXTAFTER(_xlfn.TEXTBEFORE(Table5[[#This Row],[r]],"-"&amp;Table5[[#This Row],[enz]]),"'RXN-")</f>
        <v>ATPASEV_v_FWD</v>
      </c>
      <c r="D680">
        <v>11171.708534568001</v>
      </c>
      <c r="E680">
        <f>_xlfn.XLOOKUP(Table5[[#This Row],[r]],Table3[r],Table3[kapp],"")</f>
        <v>8988.1774343278394</v>
      </c>
      <c r="F680">
        <f>Table5[[#This Row],[kapp]]-Table5[[#This Row],[old]]</f>
        <v>2183.5311002401613</v>
      </c>
      <c r="G680" t="str" cm="1">
        <f t="array" ref="G680">IF(ROWS(_xlfn._xlws.FILTER(Table5[r],Table5[enz]=Table5[[#This Row],[enz]]))&gt;1,"many","1")</f>
        <v>1</v>
      </c>
      <c r="H680" t="str" cm="1">
        <f t="array" ref="H680">IF(ROWS(_xlfn._xlws.FILTER(Table5[r],Table5[rxn-no-enz]=Table5[[#This Row],[rxn-no-enz]]))&gt;1,"many","1")</f>
        <v>1</v>
      </c>
      <c r="I680" t="str">
        <f>_xlfn.XLOOKUP(SUBSTITUTE(Table5[[#This Row],[r]],"'",""),Table6[rxn],Table6[rxn],"no")</f>
        <v>no</v>
      </c>
      <c r="J680" t="str" cm="1">
        <f t="array" ref="J680">_xlfn.XLOOKUP(Table5[[#This Row],[r]],"'"&amp;Table6[rxn]&amp;"'",Table6[expected kapp],"")</f>
        <v/>
      </c>
      <c r="L680" t="s">
        <v>9196</v>
      </c>
      <c r="M680">
        <v>8988.1774343278394</v>
      </c>
      <c r="AA680" s="7" t="s">
        <v>11508</v>
      </c>
      <c r="AB680" s="7" t="str">
        <f>_xlfn.TEXTBEFORE(Table8[[#This Row],[raw]]," ")</f>
        <v>ENZLOAD-UPP3S_c_FWD-rt2147</v>
      </c>
      <c r="AC680" s="7">
        <f>_xlfn.NUMBERVALUE(_xlfn.TEXTAFTER(Table8[[#This Row],[raw]]," "))</f>
        <v>0</v>
      </c>
      <c r="AE680" s="1" t="s">
        <v>11527</v>
      </c>
      <c r="AF680" s="1" t="s">
        <v>2778</v>
      </c>
      <c r="AG680" s="9">
        <v>6.4369566000000001E-11</v>
      </c>
      <c r="AH680" s="1" t="str">
        <f>_xlfn.TEXTAFTER(Table9[[#This Row],[rxn]],"-",-1)</f>
        <v>rt0136</v>
      </c>
      <c r="AI680" s="1" t="e">
        <f>_xlfn.TEXTAFTER(_xlfn.TEXTBEFORE(Table9[[#This Row],[rxn]],"-"&amp;Table9[[#This Row],[enz]]),"RXN-")</f>
        <v>#N/A</v>
      </c>
      <c r="AJ680" s="1" t="e">
        <f>_xlfn.TEXTBEFORE(Table9[[#This Row],[rxn]],"_",-1)</f>
        <v>#N/A</v>
      </c>
    </row>
    <row r="681" spans="1:36" ht="17" hidden="1" x14ac:dyDescent="0.25">
      <c r="A681" t="s">
        <v>9212</v>
      </c>
      <c r="B681" t="str">
        <f>_xlfn.TEXTAFTER(Table5[[#This Row],[r]],"-",-1)</f>
        <v>rt5328'</v>
      </c>
      <c r="C681" t="str">
        <f>_xlfn.TEXTAFTER(_xlfn.TEXTBEFORE(Table5[[#This Row],[r]],"-"&amp;Table5[[#This Row],[enz]]),"'RXN-")</f>
        <v>ATPATF1_c_FWD</v>
      </c>
      <c r="D681">
        <v>11171.708534568001</v>
      </c>
      <c r="E681">
        <f>_xlfn.XLOOKUP(Table5[[#This Row],[r]],Table3[r],Table3[kapp],"")</f>
        <v>8988.1774343278394</v>
      </c>
      <c r="F681">
        <f>Table5[[#This Row],[kapp]]-Table5[[#This Row],[old]]</f>
        <v>2183.5311002401613</v>
      </c>
      <c r="G681" t="str" cm="1">
        <f t="array" ref="G681">IF(ROWS(_xlfn._xlws.FILTER(Table5[r],Table5[enz]=Table5[[#This Row],[enz]]))&gt;1,"many","1")</f>
        <v>1</v>
      </c>
      <c r="H681" t="str" cm="1">
        <f t="array" ref="H681">IF(ROWS(_xlfn._xlws.FILTER(Table5[r],Table5[rxn-no-enz]=Table5[[#This Row],[rxn-no-enz]]))&gt;1,"many","1")</f>
        <v>many</v>
      </c>
      <c r="I681" t="str">
        <f>_xlfn.XLOOKUP(SUBSTITUTE(Table5[[#This Row],[r]],"'",""),Table6[rxn],Table6[rxn],"no")</f>
        <v>no</v>
      </c>
      <c r="J681" t="str" cm="1">
        <f t="array" ref="J681">_xlfn.XLOOKUP(Table5[[#This Row],[r]],"'"&amp;Table6[rxn]&amp;"'",Table6[expected kapp],"")</f>
        <v/>
      </c>
      <c r="L681" t="s">
        <v>9197</v>
      </c>
      <c r="M681">
        <v>8988.1774343278394</v>
      </c>
      <c r="AA681" s="7" t="s">
        <v>11509</v>
      </c>
      <c r="AB681" s="7" t="str">
        <f>_xlfn.TEXTBEFORE(Table8[[#This Row],[raw]]," ")</f>
        <v>ENZLOAD-UPPDC1_c_FWD-rt5811</v>
      </c>
      <c r="AC681" s="7">
        <f>_xlfn.NUMBERVALUE(_xlfn.TEXTAFTER(Table8[[#This Row],[raw]]," "))</f>
        <v>3.4618578695572602E-8</v>
      </c>
      <c r="AE681" s="1" t="s">
        <v>11528</v>
      </c>
      <c r="AF681" s="1" t="s">
        <v>2778</v>
      </c>
      <c r="AG681" s="9">
        <v>2.7725781999999999E-11</v>
      </c>
      <c r="AH681" s="1" t="str">
        <f>_xlfn.TEXTAFTER(Table9[[#This Row],[rxn]],"-",-1)</f>
        <v>rt0144</v>
      </c>
      <c r="AI681" s="1" t="e">
        <f>_xlfn.TEXTAFTER(_xlfn.TEXTBEFORE(Table9[[#This Row],[rxn]],"-"&amp;Table9[[#This Row],[enz]]),"RXN-")</f>
        <v>#N/A</v>
      </c>
      <c r="AJ681" s="1" t="e">
        <f>_xlfn.TEXTBEFORE(Table9[[#This Row],[rxn]],"_",-1)</f>
        <v>#N/A</v>
      </c>
    </row>
    <row r="682" spans="1:36" ht="17" hidden="1" x14ac:dyDescent="0.25">
      <c r="A682" t="s">
        <v>9213</v>
      </c>
      <c r="B682" t="str">
        <f>_xlfn.TEXTAFTER(Table5[[#This Row],[r]],"-",-1)</f>
        <v>rt8184'</v>
      </c>
      <c r="C682" t="str">
        <f>_xlfn.TEXTAFTER(_xlfn.TEXTBEFORE(Table5[[#This Row],[r]],"-"&amp;Table5[[#This Row],[enz]]),"'RXN-")</f>
        <v>ATPATF1_c_FWD</v>
      </c>
      <c r="D682">
        <v>11171.708534568001</v>
      </c>
      <c r="E682">
        <f>_xlfn.XLOOKUP(Table5[[#This Row],[r]],Table3[r],Table3[kapp],"")</f>
        <v>8988.1774343278394</v>
      </c>
      <c r="F682">
        <f>Table5[[#This Row],[kapp]]-Table5[[#This Row],[old]]</f>
        <v>2183.5311002401613</v>
      </c>
      <c r="G682" t="str" cm="1">
        <f t="array" ref="G682">IF(ROWS(_xlfn._xlws.FILTER(Table5[r],Table5[enz]=Table5[[#This Row],[enz]]))&gt;1,"many","1")</f>
        <v>1</v>
      </c>
      <c r="H682" t="str" cm="1">
        <f t="array" ref="H682">IF(ROWS(_xlfn._xlws.FILTER(Table5[r],Table5[rxn-no-enz]=Table5[[#This Row],[rxn-no-enz]]))&gt;1,"many","1")</f>
        <v>many</v>
      </c>
      <c r="I682" t="str">
        <f>_xlfn.XLOOKUP(SUBSTITUTE(Table5[[#This Row],[r]],"'",""),Table6[rxn],Table6[rxn],"no")</f>
        <v>no</v>
      </c>
      <c r="J682" t="str" cm="1">
        <f t="array" ref="J682">_xlfn.XLOOKUP(Table5[[#This Row],[r]],"'"&amp;Table6[rxn]&amp;"'",Table6[expected kapp],"")</f>
        <v/>
      </c>
      <c r="L682" t="s">
        <v>9198</v>
      </c>
      <c r="M682">
        <v>8988.1774343278394</v>
      </c>
      <c r="AA682" s="7" t="s">
        <v>11510</v>
      </c>
      <c r="AB682" s="7" t="str">
        <f>_xlfn.TEXTBEFORE(Table8[[#This Row],[raw]]," ")</f>
        <v>ENZLOAD-VALTA_c_FWD-rt5646</v>
      </c>
      <c r="AC682" s="7">
        <f>_xlfn.NUMBERVALUE(_xlfn.TEXTAFTER(Table8[[#This Row],[raw]]," "))</f>
        <v>0</v>
      </c>
      <c r="AE682" s="1" t="s">
        <v>4222</v>
      </c>
      <c r="AF682" s="1" t="s">
        <v>2778</v>
      </c>
      <c r="AG682" s="9">
        <v>3.008491E-12</v>
      </c>
      <c r="AH682" s="1" t="str">
        <f>_xlfn.TEXTAFTER(Table9[[#This Row],[rxn]],"-",-1)</f>
        <v>rt0150</v>
      </c>
      <c r="AI682" s="1" t="e">
        <f>_xlfn.TEXTAFTER(_xlfn.TEXTBEFORE(Table9[[#This Row],[rxn]],"-"&amp;Table9[[#This Row],[enz]]),"RXN-")</f>
        <v>#N/A</v>
      </c>
      <c r="AJ682" s="1" t="e">
        <f>_xlfn.TEXTBEFORE(Table9[[#This Row],[rxn]],"_",-1)</f>
        <v>#N/A</v>
      </c>
    </row>
    <row r="683" spans="1:36" ht="17" hidden="1" x14ac:dyDescent="0.25">
      <c r="A683" t="s">
        <v>9214</v>
      </c>
      <c r="B683" t="str">
        <f>_xlfn.TEXTAFTER(Table5[[#This Row],[r]],"-",-1)</f>
        <v>rt7877'</v>
      </c>
      <c r="C683" t="str">
        <f>_xlfn.TEXTAFTER(_xlfn.TEXTBEFORE(Table5[[#This Row],[r]],"-"&amp;Table5[[#This Row],[enz]]),"'RXN-")</f>
        <v>AVNORy_c_FWD</v>
      </c>
      <c r="D683">
        <v>11171.708534568001</v>
      </c>
      <c r="E683">
        <f>_xlfn.XLOOKUP(Table5[[#This Row],[r]],Table3[r],Table3[kapp],"")</f>
        <v>8988.1774343278394</v>
      </c>
      <c r="F683">
        <f>Table5[[#This Row],[kapp]]-Table5[[#This Row],[old]]</f>
        <v>2183.5311002401613</v>
      </c>
      <c r="G683" t="str" cm="1">
        <f t="array" ref="G683">IF(ROWS(_xlfn._xlws.FILTER(Table5[r],Table5[enz]=Table5[[#This Row],[enz]]))&gt;1,"many","1")</f>
        <v>many</v>
      </c>
      <c r="H683" t="str" cm="1">
        <f t="array" ref="H683">IF(ROWS(_xlfn._xlws.FILTER(Table5[r],Table5[rxn-no-enz]=Table5[[#This Row],[rxn-no-enz]]))&gt;1,"many","1")</f>
        <v>1</v>
      </c>
      <c r="I683" t="str">
        <f>_xlfn.XLOOKUP(SUBSTITUTE(Table5[[#This Row],[r]],"'",""),Table6[rxn],Table6[rxn],"no")</f>
        <v>no</v>
      </c>
      <c r="J683" t="str" cm="1">
        <f t="array" ref="J683">_xlfn.XLOOKUP(Table5[[#This Row],[r]],"'"&amp;Table6[rxn]&amp;"'",Table6[expected kapp],"")</f>
        <v/>
      </c>
      <c r="L683" t="s">
        <v>8335</v>
      </c>
      <c r="M683">
        <v>8787513.6926594898</v>
      </c>
      <c r="AA683" s="7" t="s">
        <v>11511</v>
      </c>
      <c r="AB683" s="7" t="str">
        <f>_xlfn.TEXTBEFORE(Table8[[#This Row],[raw]]," ")</f>
        <v>ENZLOAD-VALTRS_c_FWD-rt8160_c</v>
      </c>
      <c r="AC683" s="7">
        <f>_xlfn.NUMBERVALUE(_xlfn.TEXTAFTER(Table8[[#This Row],[raw]]," "))</f>
        <v>2.48500568583235E-7</v>
      </c>
      <c r="AE683" s="1" t="s">
        <v>11529</v>
      </c>
      <c r="AF683" s="1" t="s">
        <v>2778</v>
      </c>
      <c r="AG683" s="9">
        <v>2.4043230699999998E-10</v>
      </c>
      <c r="AH683" s="1" t="str">
        <f>_xlfn.TEXTAFTER(Table9[[#This Row],[rxn]],"-",-1)</f>
        <v>rt0172</v>
      </c>
      <c r="AI683" s="1" t="e">
        <f>_xlfn.TEXTAFTER(_xlfn.TEXTBEFORE(Table9[[#This Row],[rxn]],"-"&amp;Table9[[#This Row],[enz]]),"RXN-")</f>
        <v>#N/A</v>
      </c>
      <c r="AJ683" s="1" t="e">
        <f>_xlfn.TEXTBEFORE(Table9[[#This Row],[rxn]],"_",-1)</f>
        <v>#N/A</v>
      </c>
    </row>
    <row r="684" spans="1:36" ht="17" hidden="1" x14ac:dyDescent="0.25">
      <c r="A684" t="s">
        <v>9215</v>
      </c>
      <c r="B684" t="str">
        <f>_xlfn.TEXTAFTER(Table5[[#This Row],[r]],"-",-1)</f>
        <v>rt7877'</v>
      </c>
      <c r="C684" t="str">
        <f>_xlfn.TEXTAFTER(_xlfn.TEXTBEFORE(Table5[[#This Row],[r]],"-"&amp;Table5[[#This Row],[enz]]),"'RXN-")</f>
        <v>AVNORy_c_REV</v>
      </c>
      <c r="D684">
        <v>11171.708534568001</v>
      </c>
      <c r="E684">
        <f>_xlfn.XLOOKUP(Table5[[#This Row],[r]],Table3[r],Table3[kapp],"")</f>
        <v>8988.1774343278394</v>
      </c>
      <c r="F684">
        <f>Table5[[#This Row],[kapp]]-Table5[[#This Row],[old]]</f>
        <v>2183.5311002401613</v>
      </c>
      <c r="G684" t="str" cm="1">
        <f t="array" ref="G684">IF(ROWS(_xlfn._xlws.FILTER(Table5[r],Table5[enz]=Table5[[#This Row],[enz]]))&gt;1,"many","1")</f>
        <v>many</v>
      </c>
      <c r="H684" t="str" cm="1">
        <f t="array" ref="H684">IF(ROWS(_xlfn._xlws.FILTER(Table5[r],Table5[rxn-no-enz]=Table5[[#This Row],[rxn-no-enz]]))&gt;1,"many","1")</f>
        <v>1</v>
      </c>
      <c r="I684" t="str">
        <f>_xlfn.XLOOKUP(SUBSTITUTE(Table5[[#This Row],[r]],"'",""),Table6[rxn],Table6[rxn],"no")</f>
        <v>no</v>
      </c>
      <c r="J684" t="str" cm="1">
        <f t="array" ref="J684">_xlfn.XLOOKUP(Table5[[#This Row],[r]],"'"&amp;Table6[rxn]&amp;"'",Table6[expected kapp],"")</f>
        <v/>
      </c>
      <c r="L684" t="s">
        <v>9199</v>
      </c>
      <c r="M684">
        <v>8988.1774343278394</v>
      </c>
      <c r="AE684" s="1" t="s">
        <v>11530</v>
      </c>
      <c r="AF684" s="1" t="s">
        <v>2778</v>
      </c>
      <c r="AG684" s="9">
        <v>1.7694287199999999E-10</v>
      </c>
      <c r="AH684" s="1" t="str">
        <f>_xlfn.TEXTAFTER(Table9[[#This Row],[rxn]],"-",-1)</f>
        <v>rt0180</v>
      </c>
      <c r="AI684" s="1" t="e">
        <f>_xlfn.TEXTAFTER(_xlfn.TEXTBEFORE(Table9[[#This Row],[rxn]],"-"&amp;Table9[[#This Row],[enz]]),"RXN-")</f>
        <v>#N/A</v>
      </c>
      <c r="AJ684" s="1" t="e">
        <f>_xlfn.TEXTBEFORE(Table9[[#This Row],[rxn]],"_",-1)</f>
        <v>#N/A</v>
      </c>
    </row>
    <row r="685" spans="1:36" ht="17" hidden="1" x14ac:dyDescent="0.25">
      <c r="A685" t="s">
        <v>9216</v>
      </c>
      <c r="B685" t="str">
        <f>_xlfn.TEXTAFTER(Table5[[#This Row],[r]],"-",-1)</f>
        <v>rt8036_c'</v>
      </c>
      <c r="C685" t="str">
        <f>_xlfn.TEXTAFTER(_xlfn.TEXTBEFORE(Table5[[#This Row],[r]],"-"&amp;Table5[[#This Row],[enz]]),"'RXN-")</f>
        <v>BACCL_c_FWD</v>
      </c>
      <c r="D685">
        <v>11171.708534568001</v>
      </c>
      <c r="E685">
        <f>_xlfn.XLOOKUP(Table5[[#This Row],[r]],Table3[r],Table3[kapp],"")</f>
        <v>8988.1774343278394</v>
      </c>
      <c r="F685">
        <f>Table5[[#This Row],[kapp]]-Table5[[#This Row],[old]]</f>
        <v>2183.5311002401613</v>
      </c>
      <c r="G685" t="str" cm="1">
        <f t="array" ref="G685">IF(ROWS(_xlfn._xlws.FILTER(Table5[r],Table5[enz]=Table5[[#This Row],[enz]]))&gt;1,"many","1")</f>
        <v>1</v>
      </c>
      <c r="H685" t="str" cm="1">
        <f t="array" ref="H685">IF(ROWS(_xlfn._xlws.FILTER(Table5[r],Table5[rxn-no-enz]=Table5[[#This Row],[rxn-no-enz]]))&gt;1,"many","1")</f>
        <v>1</v>
      </c>
      <c r="I685" t="str">
        <f>_xlfn.XLOOKUP(SUBSTITUTE(Table5[[#This Row],[r]],"'",""),Table6[rxn],Table6[rxn],"no")</f>
        <v>no</v>
      </c>
      <c r="J685" t="str" cm="1">
        <f t="array" ref="J685">_xlfn.XLOOKUP(Table5[[#This Row],[r]],"'"&amp;Table6[rxn]&amp;"'",Table6[expected kapp],"")</f>
        <v/>
      </c>
      <c r="L685" t="s">
        <v>9200</v>
      </c>
      <c r="M685">
        <v>8988.1774343278394</v>
      </c>
      <c r="AE685" s="1" t="s">
        <v>11531</v>
      </c>
      <c r="AF685" s="1" t="s">
        <v>2778</v>
      </c>
      <c r="AG685" s="9">
        <v>1.28795921E-10</v>
      </c>
      <c r="AH685" s="1" t="str">
        <f>_xlfn.TEXTAFTER(Table9[[#This Row],[rxn]],"-",-1)</f>
        <v>rt0201</v>
      </c>
      <c r="AI685" s="1" t="e">
        <f>_xlfn.TEXTAFTER(_xlfn.TEXTBEFORE(Table9[[#This Row],[rxn]],"-"&amp;Table9[[#This Row],[enz]]),"RXN-")</f>
        <v>#N/A</v>
      </c>
      <c r="AJ685" s="1" t="e">
        <f>_xlfn.TEXTBEFORE(Table9[[#This Row],[rxn]],"_",-1)</f>
        <v>#N/A</v>
      </c>
    </row>
    <row r="686" spans="1:36" ht="17" hidden="1" x14ac:dyDescent="0.25">
      <c r="A686" t="s">
        <v>9217</v>
      </c>
      <c r="B686" t="str">
        <f>_xlfn.TEXTAFTER(Table5[[#This Row],[r]],"-",-1)</f>
        <v>rt6692_m'</v>
      </c>
      <c r="C686" t="str">
        <f>_xlfn.TEXTAFTER(_xlfn.TEXTBEFORE(Table5[[#This Row],[r]],"-"&amp;Table5[[#This Row],[enz]]),"'RXN-")</f>
        <v>BBOX_m_FWD</v>
      </c>
      <c r="D686">
        <v>11171.708534568001</v>
      </c>
      <c r="E686">
        <f>_xlfn.XLOOKUP(Table5[[#This Row],[r]],Table3[r],Table3[kapp],"")</f>
        <v>8988.1774343278394</v>
      </c>
      <c r="F686">
        <f>Table5[[#This Row],[kapp]]-Table5[[#This Row],[old]]</f>
        <v>2183.5311002401613</v>
      </c>
      <c r="G686" t="str" cm="1">
        <f t="array" ref="G686">IF(ROWS(_xlfn._xlws.FILTER(Table5[r],Table5[enz]=Table5[[#This Row],[enz]]))&gt;1,"many","1")</f>
        <v>1</v>
      </c>
      <c r="H686" t="str" cm="1">
        <f t="array" ref="H686">IF(ROWS(_xlfn._xlws.FILTER(Table5[r],Table5[rxn-no-enz]=Table5[[#This Row],[rxn-no-enz]]))&gt;1,"many","1")</f>
        <v>1</v>
      </c>
      <c r="I686" t="str">
        <f>_xlfn.XLOOKUP(SUBSTITUTE(Table5[[#This Row],[r]],"'",""),Table6[rxn],Table6[rxn],"no")</f>
        <v>no</v>
      </c>
      <c r="J686" t="str" cm="1">
        <f t="array" ref="J686">_xlfn.XLOOKUP(Table5[[#This Row],[r]],"'"&amp;Table6[rxn]&amp;"'",Table6[expected kapp],"")</f>
        <v/>
      </c>
      <c r="L686" t="s">
        <v>9201</v>
      </c>
      <c r="M686">
        <v>8988.1774343278394</v>
      </c>
      <c r="AE686" s="1" t="s">
        <v>4224</v>
      </c>
      <c r="AF686" s="1" t="s">
        <v>2778</v>
      </c>
      <c r="AG686" s="9">
        <v>1.24470696E-10</v>
      </c>
      <c r="AH686" s="1" t="str">
        <f>_xlfn.TEXTAFTER(Table9[[#This Row],[rxn]],"-",-1)</f>
        <v>rt0207_c</v>
      </c>
      <c r="AI686" s="1" t="e">
        <f>_xlfn.TEXTAFTER(_xlfn.TEXTBEFORE(Table9[[#This Row],[rxn]],"-"&amp;Table9[[#This Row],[enz]]),"RXN-")</f>
        <v>#N/A</v>
      </c>
      <c r="AJ686" s="1" t="str">
        <f>_xlfn.TEXTBEFORE(Table9[[#This Row],[rxn]],"_",-1)</f>
        <v>PROSYN-rt0207</v>
      </c>
    </row>
    <row r="687" spans="1:36" ht="17" hidden="1" x14ac:dyDescent="0.25">
      <c r="A687" t="s">
        <v>9218</v>
      </c>
      <c r="B687" t="str">
        <f>_xlfn.TEXTAFTER(Table5[[#This Row],[r]],"-",-1)</f>
        <v>rt2053'</v>
      </c>
      <c r="C687" t="str">
        <f>_xlfn.TEXTAFTER(_xlfn.TEXTBEFORE(Table5[[#This Row],[r]],"-"&amp;Table5[[#This Row],[enz]]),"'RXN-")</f>
        <v>BETALDHx_x_FWD</v>
      </c>
      <c r="D687">
        <v>11171.708534568001</v>
      </c>
      <c r="E687">
        <f>_xlfn.XLOOKUP(Table5[[#This Row],[r]],Table3[r],Table3[kapp],"")</f>
        <v>8988.1774343278394</v>
      </c>
      <c r="F687">
        <f>Table5[[#This Row],[kapp]]-Table5[[#This Row],[old]]</f>
        <v>2183.5311002401613</v>
      </c>
      <c r="G687" t="str" cm="1">
        <f t="array" ref="G687">IF(ROWS(_xlfn._xlws.FILTER(Table5[r],Table5[enz]=Table5[[#This Row],[enz]]))&gt;1,"many","1")</f>
        <v>1</v>
      </c>
      <c r="H687" t="str" cm="1">
        <f t="array" ref="H687">IF(ROWS(_xlfn._xlws.FILTER(Table5[r],Table5[rxn-no-enz]=Table5[[#This Row],[rxn-no-enz]]))&gt;1,"many","1")</f>
        <v>1</v>
      </c>
      <c r="I687" t="str">
        <f>_xlfn.XLOOKUP(SUBSTITUTE(Table5[[#This Row],[r]],"'",""),Table6[rxn],Table6[rxn],"no")</f>
        <v>no</v>
      </c>
      <c r="J687" t="str" cm="1">
        <f t="array" ref="J687">_xlfn.XLOOKUP(Table5[[#This Row],[r]],"'"&amp;Table6[rxn]&amp;"'",Table6[expected kapp],"")</f>
        <v/>
      </c>
      <c r="L687" t="s">
        <v>9202</v>
      </c>
      <c r="M687">
        <v>8988.1774343278394</v>
      </c>
      <c r="AE687" s="1" t="s">
        <v>11532</v>
      </c>
      <c r="AF687" s="1" t="s">
        <v>2778</v>
      </c>
      <c r="AG687" s="9">
        <v>1.2299572099999999E-10</v>
      </c>
      <c r="AH687" s="1" t="str">
        <f>_xlfn.TEXTAFTER(Table9[[#This Row],[rxn]],"-",-1)</f>
        <v>rt0212</v>
      </c>
      <c r="AI687" s="1" t="e">
        <f>_xlfn.TEXTAFTER(_xlfn.TEXTBEFORE(Table9[[#This Row],[rxn]],"-"&amp;Table9[[#This Row],[enz]]),"RXN-")</f>
        <v>#N/A</v>
      </c>
      <c r="AJ687" s="1" t="e">
        <f>_xlfn.TEXTBEFORE(Table9[[#This Row],[rxn]],"_",-1)</f>
        <v>#N/A</v>
      </c>
    </row>
    <row r="688" spans="1:36" ht="17" hidden="1" x14ac:dyDescent="0.25">
      <c r="A688" t="s">
        <v>9219</v>
      </c>
      <c r="B688" t="str">
        <f>_xlfn.TEXTAFTER(Table5[[#This Row],[r]],"-",-1)</f>
        <v>rt5273'</v>
      </c>
      <c r="C688" t="str">
        <f>_xlfn.TEXTAFTER(_xlfn.TEXTBEFORE(Table5[[#This Row],[r]],"-"&amp;Table5[[#This Row],[enz]]),"'RXN-")</f>
        <v>BTDDH_c_FWD</v>
      </c>
      <c r="D688">
        <v>11171.708534568001</v>
      </c>
      <c r="E688">
        <f>_xlfn.XLOOKUP(Table5[[#This Row],[r]],Table3[r],Table3[kapp],"")</f>
        <v>8988.1774343278394</v>
      </c>
      <c r="F688">
        <f>Table5[[#This Row],[kapp]]-Table5[[#This Row],[old]]</f>
        <v>2183.5311002401613</v>
      </c>
      <c r="G688" t="str" cm="1">
        <f t="array" ref="G688">IF(ROWS(_xlfn._xlws.FILTER(Table5[r],Table5[enz]=Table5[[#This Row],[enz]]))&gt;1,"many","1")</f>
        <v>many</v>
      </c>
      <c r="H688" t="str" cm="1">
        <f t="array" ref="H688">IF(ROWS(_xlfn._xlws.FILTER(Table5[r],Table5[rxn-no-enz]=Table5[[#This Row],[rxn-no-enz]]))&gt;1,"many","1")</f>
        <v>1</v>
      </c>
      <c r="I688" t="str">
        <f>_xlfn.XLOOKUP(SUBSTITUTE(Table5[[#This Row],[r]],"'",""),Table6[rxn],Table6[rxn],"no")</f>
        <v>no</v>
      </c>
      <c r="J688" t="str" cm="1">
        <f t="array" ref="J688">_xlfn.XLOOKUP(Table5[[#This Row],[r]],"'"&amp;Table6[rxn]&amp;"'",Table6[expected kapp],"")</f>
        <v/>
      </c>
      <c r="L688" t="s">
        <v>9203</v>
      </c>
      <c r="M688">
        <v>8988.1774343278394</v>
      </c>
      <c r="AE688" s="1" t="s">
        <v>11533</v>
      </c>
      <c r="AF688" s="1" t="s">
        <v>2778</v>
      </c>
      <c r="AG688" s="9">
        <v>1.1633546E-11</v>
      </c>
      <c r="AH688" s="1" t="str">
        <f>_xlfn.TEXTAFTER(Table9[[#This Row],[rxn]],"-",-1)</f>
        <v>rt0217</v>
      </c>
      <c r="AI688" s="1" t="e">
        <f>_xlfn.TEXTAFTER(_xlfn.TEXTBEFORE(Table9[[#This Row],[rxn]],"-"&amp;Table9[[#This Row],[enz]]),"RXN-")</f>
        <v>#N/A</v>
      </c>
      <c r="AJ688" s="1" t="e">
        <f>_xlfn.TEXTBEFORE(Table9[[#This Row],[rxn]],"_",-1)</f>
        <v>#N/A</v>
      </c>
    </row>
    <row r="689" spans="1:36" ht="17" hidden="1" x14ac:dyDescent="0.25">
      <c r="A689" t="s">
        <v>9220</v>
      </c>
      <c r="B689" t="str">
        <f>_xlfn.TEXTAFTER(Table5[[#This Row],[r]],"-",-1)</f>
        <v>rt5273'</v>
      </c>
      <c r="C689" t="str">
        <f>_xlfn.TEXTAFTER(_xlfn.TEXTBEFORE(Table5[[#This Row],[r]],"-"&amp;Table5[[#This Row],[enz]]),"'RXN-")</f>
        <v>BTDDH_c_REV</v>
      </c>
      <c r="D689">
        <v>11171.708534568001</v>
      </c>
      <c r="E689">
        <f>_xlfn.XLOOKUP(Table5[[#This Row],[r]],Table3[r],Table3[kapp],"")</f>
        <v>8988.1774343278394</v>
      </c>
      <c r="F689">
        <f>Table5[[#This Row],[kapp]]-Table5[[#This Row],[old]]</f>
        <v>2183.5311002401613</v>
      </c>
      <c r="G689" t="str" cm="1">
        <f t="array" ref="G689">IF(ROWS(_xlfn._xlws.FILTER(Table5[r],Table5[enz]=Table5[[#This Row],[enz]]))&gt;1,"many","1")</f>
        <v>many</v>
      </c>
      <c r="H689" t="str" cm="1">
        <f t="array" ref="H689">IF(ROWS(_xlfn._xlws.FILTER(Table5[r],Table5[rxn-no-enz]=Table5[[#This Row],[rxn-no-enz]]))&gt;1,"many","1")</f>
        <v>1</v>
      </c>
      <c r="I689" t="str">
        <f>_xlfn.XLOOKUP(SUBSTITUTE(Table5[[#This Row],[r]],"'",""),Table6[rxn],Table6[rxn],"no")</f>
        <v>no</v>
      </c>
      <c r="J689" t="str" cm="1">
        <f t="array" ref="J689">_xlfn.XLOOKUP(Table5[[#This Row],[r]],"'"&amp;Table6[rxn]&amp;"'",Table6[expected kapp],"")</f>
        <v/>
      </c>
      <c r="L689" t="s">
        <v>9204</v>
      </c>
      <c r="M689">
        <v>8988.1774343278394</v>
      </c>
      <c r="AE689" s="1" t="s">
        <v>11534</v>
      </c>
      <c r="AF689" s="1" t="s">
        <v>2778</v>
      </c>
      <c r="AG689" s="9">
        <v>1.07159879999999E-11</v>
      </c>
      <c r="AH689" s="1" t="str">
        <f>_xlfn.TEXTAFTER(Table9[[#This Row],[rxn]],"-",-1)</f>
        <v>rt0221</v>
      </c>
      <c r="AI689" s="1" t="e">
        <f>_xlfn.TEXTAFTER(_xlfn.TEXTBEFORE(Table9[[#This Row],[rxn]],"-"&amp;Table9[[#This Row],[enz]]),"RXN-")</f>
        <v>#N/A</v>
      </c>
      <c r="AJ689" s="1" t="e">
        <f>_xlfn.TEXTBEFORE(Table9[[#This Row],[rxn]],"_",-1)</f>
        <v>#N/A</v>
      </c>
    </row>
    <row r="690" spans="1:36" ht="17" hidden="1" x14ac:dyDescent="0.25">
      <c r="A690" t="s">
        <v>9221</v>
      </c>
      <c r="B690" t="str">
        <f>_xlfn.TEXTAFTER(Table5[[#This Row],[r]],"-",-1)</f>
        <v>rt7540_c'</v>
      </c>
      <c r="C690" t="str">
        <f>_xlfn.TEXTAFTER(_xlfn.TEXTBEFORE(Table5[[#This Row],[r]],"-"&amp;Table5[[#This Row],[enz]]),"'RXN-")</f>
        <v>BTS1_c_FWD</v>
      </c>
      <c r="D690">
        <v>11171.708534568001</v>
      </c>
      <c r="E690">
        <f>_xlfn.XLOOKUP(Table5[[#This Row],[r]],Table3[r],Table3[kapp],"")</f>
        <v>8988.1774343278394</v>
      </c>
      <c r="F690">
        <f>Table5[[#This Row],[kapp]]-Table5[[#This Row],[old]]</f>
        <v>2183.5311002401613</v>
      </c>
      <c r="G690" t="str" cm="1">
        <f t="array" ref="G690">IF(ROWS(_xlfn._xlws.FILTER(Table5[r],Table5[enz]=Table5[[#This Row],[enz]]))&gt;1,"many","1")</f>
        <v>many</v>
      </c>
      <c r="H690" t="str" cm="1">
        <f t="array" ref="H690">IF(ROWS(_xlfn._xlws.FILTER(Table5[r],Table5[rxn-no-enz]=Table5[[#This Row],[rxn-no-enz]]))&gt;1,"many","1")</f>
        <v>1</v>
      </c>
      <c r="I690" t="str">
        <f>_xlfn.XLOOKUP(SUBSTITUTE(Table5[[#This Row],[r]],"'",""),Table6[rxn],Table6[rxn],"no")</f>
        <v>no</v>
      </c>
      <c r="J690" t="str" cm="1">
        <f t="array" ref="J690">_xlfn.XLOOKUP(Table5[[#This Row],[r]],"'"&amp;Table6[rxn]&amp;"'",Table6[expected kapp],"")</f>
        <v/>
      </c>
      <c r="L690" t="s">
        <v>8336</v>
      </c>
      <c r="M690">
        <v>4023.5538861145301</v>
      </c>
      <c r="AE690" s="1" t="s">
        <v>4225</v>
      </c>
      <c r="AF690" s="1" t="s">
        <v>2778</v>
      </c>
      <c r="AG690" s="9">
        <v>1.2481399499999999E-10</v>
      </c>
      <c r="AH690" s="1" t="str">
        <f>_xlfn.TEXTAFTER(Table9[[#This Row],[rxn]],"-",-1)</f>
        <v>rt0234</v>
      </c>
      <c r="AI690" s="1" t="e">
        <f>_xlfn.TEXTAFTER(_xlfn.TEXTBEFORE(Table9[[#This Row],[rxn]],"-"&amp;Table9[[#This Row],[enz]]),"RXN-")</f>
        <v>#N/A</v>
      </c>
      <c r="AJ690" s="1" t="e">
        <f>_xlfn.TEXTBEFORE(Table9[[#This Row],[rxn]],"_",-1)</f>
        <v>#N/A</v>
      </c>
    </row>
    <row r="691" spans="1:36" ht="17" hidden="1" x14ac:dyDescent="0.25">
      <c r="A691" t="s">
        <v>9222</v>
      </c>
      <c r="B691" t="str">
        <f>_xlfn.TEXTAFTER(Table5[[#This Row],[r]],"-",-1)</f>
        <v>rt7540_c'</v>
      </c>
      <c r="C691" t="str">
        <f>_xlfn.TEXTAFTER(_xlfn.TEXTBEFORE(Table5[[#This Row],[r]],"-"&amp;Table5[[#This Row],[enz]]),"'RXN-")</f>
        <v>BTS1_c_REV</v>
      </c>
      <c r="D691">
        <v>11171.708534568001</v>
      </c>
      <c r="E691">
        <f>_xlfn.XLOOKUP(Table5[[#This Row],[r]],Table3[r],Table3[kapp],"")</f>
        <v>8988.1774343278394</v>
      </c>
      <c r="F691">
        <f>Table5[[#This Row],[kapp]]-Table5[[#This Row],[old]]</f>
        <v>2183.5311002401613</v>
      </c>
      <c r="G691" t="str" cm="1">
        <f t="array" ref="G691">IF(ROWS(_xlfn._xlws.FILTER(Table5[r],Table5[enz]=Table5[[#This Row],[enz]]))&gt;1,"many","1")</f>
        <v>many</v>
      </c>
      <c r="H691" t="str" cm="1">
        <f t="array" ref="H691">IF(ROWS(_xlfn._xlws.FILTER(Table5[r],Table5[rxn-no-enz]=Table5[[#This Row],[rxn-no-enz]]))&gt;1,"many","1")</f>
        <v>1</v>
      </c>
      <c r="I691" t="str">
        <f>_xlfn.XLOOKUP(SUBSTITUTE(Table5[[#This Row],[r]],"'",""),Table6[rxn],Table6[rxn],"no")</f>
        <v>no</v>
      </c>
      <c r="J691" t="str" cm="1">
        <f t="array" ref="J691">_xlfn.XLOOKUP(Table5[[#This Row],[r]],"'"&amp;Table6[rxn]&amp;"'",Table6[expected kapp],"")</f>
        <v/>
      </c>
      <c r="L691" t="s">
        <v>9205</v>
      </c>
      <c r="M691">
        <v>8988.1774343278394</v>
      </c>
      <c r="AE691" s="1" t="s">
        <v>4227</v>
      </c>
      <c r="AF691" s="1" t="s">
        <v>2778</v>
      </c>
      <c r="AG691" s="9">
        <v>4.4064682300000001E-10</v>
      </c>
      <c r="AH691" s="1" t="str">
        <f>_xlfn.TEXTAFTER(Table9[[#This Row],[rxn]],"-",-1)</f>
        <v>rt0239</v>
      </c>
      <c r="AI691" s="1" t="e">
        <f>_xlfn.TEXTAFTER(_xlfn.TEXTBEFORE(Table9[[#This Row],[rxn]],"-"&amp;Table9[[#This Row],[enz]]),"RXN-")</f>
        <v>#N/A</v>
      </c>
      <c r="AJ691" s="1" t="e">
        <f>_xlfn.TEXTBEFORE(Table9[[#This Row],[rxn]],"_",-1)</f>
        <v>#N/A</v>
      </c>
    </row>
    <row r="692" spans="1:36" ht="17" hidden="1" x14ac:dyDescent="0.25">
      <c r="A692" t="s">
        <v>9223</v>
      </c>
      <c r="B692" t="str">
        <f>_xlfn.TEXTAFTER(Table5[[#This Row],[r]],"-",-1)</f>
        <v>rt7540_m'</v>
      </c>
      <c r="C692" t="str">
        <f>_xlfn.TEXTAFTER(_xlfn.TEXTBEFORE(Table5[[#This Row],[r]],"-"&amp;Table5[[#This Row],[enz]]),"'RXN-")</f>
        <v>BTS1_m_FWD</v>
      </c>
      <c r="D692">
        <v>11171.708534568001</v>
      </c>
      <c r="E692">
        <f>_xlfn.XLOOKUP(Table5[[#This Row],[r]],Table3[r],Table3[kapp],"")</f>
        <v>8988.1774343278394</v>
      </c>
      <c r="F692">
        <f>Table5[[#This Row],[kapp]]-Table5[[#This Row],[old]]</f>
        <v>2183.5311002401613</v>
      </c>
      <c r="G692" t="str" cm="1">
        <f t="array" ref="G692">IF(ROWS(_xlfn._xlws.FILTER(Table5[r],Table5[enz]=Table5[[#This Row],[enz]]))&gt;1,"many","1")</f>
        <v>1</v>
      </c>
      <c r="H692" t="str" cm="1">
        <f t="array" ref="H692">IF(ROWS(_xlfn._xlws.FILTER(Table5[r],Table5[rxn-no-enz]=Table5[[#This Row],[rxn-no-enz]]))&gt;1,"many","1")</f>
        <v>1</v>
      </c>
      <c r="I692" t="str">
        <f>_xlfn.XLOOKUP(SUBSTITUTE(Table5[[#This Row],[r]],"'",""),Table6[rxn],Table6[rxn],"no")</f>
        <v>no</v>
      </c>
      <c r="J692" t="str" cm="1">
        <f t="array" ref="J692">_xlfn.XLOOKUP(Table5[[#This Row],[r]],"'"&amp;Table6[rxn]&amp;"'",Table6[expected kapp],"")</f>
        <v/>
      </c>
      <c r="L692" t="s">
        <v>9206</v>
      </c>
      <c r="M692">
        <v>8988.1774343278394</v>
      </c>
      <c r="AE692" s="1" t="s">
        <v>11535</v>
      </c>
      <c r="AF692" s="1" t="s">
        <v>2778</v>
      </c>
      <c r="AG692" s="9">
        <v>2.331708E-12</v>
      </c>
      <c r="AH692" s="1" t="str">
        <f>_xlfn.TEXTAFTER(Table9[[#This Row],[rxn]],"-",-1)</f>
        <v>rt0245</v>
      </c>
      <c r="AI692" s="1" t="e">
        <f>_xlfn.TEXTAFTER(_xlfn.TEXTBEFORE(Table9[[#This Row],[rxn]],"-"&amp;Table9[[#This Row],[enz]]),"RXN-")</f>
        <v>#N/A</v>
      </c>
      <c r="AJ692" s="1" t="e">
        <f>_xlfn.TEXTBEFORE(Table9[[#This Row],[rxn]],"_",-1)</f>
        <v>#N/A</v>
      </c>
    </row>
    <row r="693" spans="1:36" ht="17" hidden="1" x14ac:dyDescent="0.25">
      <c r="A693" t="s">
        <v>9224</v>
      </c>
      <c r="B693" t="str">
        <f>_xlfn.TEXTAFTER(Table5[[#This Row],[r]],"-",-1)</f>
        <v>rt5813'</v>
      </c>
      <c r="C693" t="str">
        <f>_xlfn.TEXTAFTER(_xlfn.TEXTBEFORE(Table5[[#This Row],[r]],"-"&amp;Table5[[#This Row],[enz]]),"'RXN-")</f>
        <v>BZHYOX_c_FWD</v>
      </c>
      <c r="D693">
        <v>11171.708534568001</v>
      </c>
      <c r="E693">
        <f>_xlfn.XLOOKUP(Table5[[#This Row],[r]],Table3[r],Table3[kapp],"")</f>
        <v>8988.1774343278394</v>
      </c>
      <c r="F693">
        <f>Table5[[#This Row],[kapp]]-Table5[[#This Row],[old]]</f>
        <v>2183.5311002401613</v>
      </c>
      <c r="G693" t="str" cm="1">
        <f t="array" ref="G693">IF(ROWS(_xlfn._xlws.FILTER(Table5[r],Table5[enz]=Table5[[#This Row],[enz]]))&gt;1,"many","1")</f>
        <v>many</v>
      </c>
      <c r="H693" t="str" cm="1">
        <f t="array" ref="H693">IF(ROWS(_xlfn._xlws.FILTER(Table5[r],Table5[rxn-no-enz]=Table5[[#This Row],[rxn-no-enz]]))&gt;1,"many","1")</f>
        <v>1</v>
      </c>
      <c r="I693" t="str">
        <f>_xlfn.XLOOKUP(SUBSTITUTE(Table5[[#This Row],[r]],"'",""),Table6[rxn],Table6[rxn],"no")</f>
        <v>no</v>
      </c>
      <c r="J693" t="str" cm="1">
        <f t="array" ref="J693">_xlfn.XLOOKUP(Table5[[#This Row],[r]],"'"&amp;Table6[rxn]&amp;"'",Table6[expected kapp],"")</f>
        <v/>
      </c>
      <c r="L693" t="s">
        <v>9207</v>
      </c>
      <c r="M693">
        <v>8988.1774343278394</v>
      </c>
      <c r="AE693" s="1" t="s">
        <v>11536</v>
      </c>
      <c r="AF693" s="1" t="s">
        <v>2778</v>
      </c>
      <c r="AG693" s="9">
        <v>2.218419E-12</v>
      </c>
      <c r="AH693" s="1" t="str">
        <f>_xlfn.TEXTAFTER(Table9[[#This Row],[rxn]],"-",-1)</f>
        <v>rt0250</v>
      </c>
      <c r="AI693" s="1" t="e">
        <f>_xlfn.TEXTAFTER(_xlfn.TEXTBEFORE(Table9[[#This Row],[rxn]],"-"&amp;Table9[[#This Row],[enz]]),"RXN-")</f>
        <v>#N/A</v>
      </c>
      <c r="AJ693" s="1" t="e">
        <f>_xlfn.TEXTBEFORE(Table9[[#This Row],[rxn]],"_",-1)</f>
        <v>#N/A</v>
      </c>
    </row>
    <row r="694" spans="1:36" ht="17" hidden="1" x14ac:dyDescent="0.25">
      <c r="A694" t="s">
        <v>9225</v>
      </c>
      <c r="B694" t="str">
        <f>_xlfn.TEXTAFTER(Table5[[#This Row],[r]],"-",-1)</f>
        <v>rt1936'</v>
      </c>
      <c r="C694" t="str">
        <f>_xlfn.TEXTAFTER(_xlfn.TEXTBEFORE(Table5[[#This Row],[r]],"-"&amp;Table5[[#This Row],[enz]]),"'RXN-")</f>
        <v>BZHYOX_r_FWD</v>
      </c>
      <c r="D694">
        <v>11171.708534568001</v>
      </c>
      <c r="E694">
        <f>_xlfn.XLOOKUP(Table5[[#This Row],[r]],Table3[r],Table3[kapp],"")</f>
        <v>8988.1774343278394</v>
      </c>
      <c r="F694">
        <f>Table5[[#This Row],[kapp]]-Table5[[#This Row],[old]]</f>
        <v>2183.5311002401613</v>
      </c>
      <c r="G694" t="str" cm="1">
        <f t="array" ref="G694">IF(ROWS(_xlfn._xlws.FILTER(Table5[r],Table5[enz]=Table5[[#This Row],[enz]]))&gt;1,"many","1")</f>
        <v>1</v>
      </c>
      <c r="H694" t="str" cm="1">
        <f t="array" ref="H694">IF(ROWS(_xlfn._xlws.FILTER(Table5[r],Table5[rxn-no-enz]=Table5[[#This Row],[rxn-no-enz]]))&gt;1,"many","1")</f>
        <v>1</v>
      </c>
      <c r="I694" t="str">
        <f>_xlfn.XLOOKUP(SUBSTITUTE(Table5[[#This Row],[r]],"'",""),Table6[rxn],Table6[rxn],"no")</f>
        <v>no</v>
      </c>
      <c r="J694" t="str" cm="1">
        <f t="array" ref="J694">_xlfn.XLOOKUP(Table5[[#This Row],[r]],"'"&amp;Table6[rxn]&amp;"'",Table6[expected kapp],"")</f>
        <v/>
      </c>
      <c r="L694" t="s">
        <v>9208</v>
      </c>
      <c r="M694">
        <v>8988.1774343278394</v>
      </c>
      <c r="AE694" s="1" t="s">
        <v>11537</v>
      </c>
      <c r="AF694" s="1" t="s">
        <v>2778</v>
      </c>
      <c r="AG694" s="9">
        <v>2.6314893999999999E-11</v>
      </c>
      <c r="AH694" s="1" t="str">
        <f>_xlfn.TEXTAFTER(Table9[[#This Row],[rxn]],"-",-1)</f>
        <v>rt0265</v>
      </c>
      <c r="AI694" s="1" t="e">
        <f>_xlfn.TEXTAFTER(_xlfn.TEXTBEFORE(Table9[[#This Row],[rxn]],"-"&amp;Table9[[#This Row],[enz]]),"RXN-")</f>
        <v>#N/A</v>
      </c>
      <c r="AJ694" s="1" t="e">
        <f>_xlfn.TEXTBEFORE(Table9[[#This Row],[rxn]],"_",-1)</f>
        <v>#N/A</v>
      </c>
    </row>
    <row r="695" spans="1:36" ht="17" hidden="1" x14ac:dyDescent="0.25">
      <c r="A695" t="s">
        <v>9226</v>
      </c>
      <c r="B695" t="str">
        <f>_xlfn.TEXTAFTER(Table5[[#This Row],[r]],"-",-1)</f>
        <v>rt3348'</v>
      </c>
      <c r="C695" t="str">
        <f>_xlfn.TEXTAFTER(_xlfn.TEXTBEFORE(Table5[[#This Row],[r]],"-"&amp;Table5[[#This Row],[enz]]),"'RXN-")</f>
        <v>C22STDSy_c_FWD</v>
      </c>
      <c r="D695">
        <v>11171.708534568001</v>
      </c>
      <c r="E695">
        <f>_xlfn.XLOOKUP(Table5[[#This Row],[r]],Table3[r],Table3[kapp],"")</f>
        <v>8988.1774343278394</v>
      </c>
      <c r="F695">
        <f>Table5[[#This Row],[kapp]]-Table5[[#This Row],[old]]</f>
        <v>2183.5311002401613</v>
      </c>
      <c r="G695" t="str" cm="1">
        <f t="array" ref="G695">IF(ROWS(_xlfn._xlws.FILTER(Table5[r],Table5[enz]=Table5[[#This Row],[enz]]))&gt;1,"many","1")</f>
        <v>1</v>
      </c>
      <c r="H695" t="str" cm="1">
        <f t="array" ref="H695">IF(ROWS(_xlfn._xlws.FILTER(Table5[r],Table5[rxn-no-enz]=Table5[[#This Row],[rxn-no-enz]]))&gt;1,"many","1")</f>
        <v>1</v>
      </c>
      <c r="I695" t="str">
        <f>_xlfn.XLOOKUP(SUBSTITUTE(Table5[[#This Row],[r]],"'",""),Table6[rxn],Table6[rxn],"no")</f>
        <v>no</v>
      </c>
      <c r="J695" t="str" cm="1">
        <f t="array" ref="J695">_xlfn.XLOOKUP(Table5[[#This Row],[r]],"'"&amp;Table6[rxn]&amp;"'",Table6[expected kapp],"")</f>
        <v/>
      </c>
      <c r="L695" t="s">
        <v>8337</v>
      </c>
      <c r="M695">
        <v>1420807.7154812301</v>
      </c>
      <c r="AE695" s="1" t="s">
        <v>11538</v>
      </c>
      <c r="AF695" s="1" t="s">
        <v>2778</v>
      </c>
      <c r="AG695" s="9">
        <v>1.7539673999999901E-11</v>
      </c>
      <c r="AH695" s="1" t="str">
        <f>_xlfn.TEXTAFTER(Table9[[#This Row],[rxn]],"-",-1)</f>
        <v>rt0267</v>
      </c>
      <c r="AI695" s="1" t="e">
        <f>_xlfn.TEXTAFTER(_xlfn.TEXTBEFORE(Table9[[#This Row],[rxn]],"-"&amp;Table9[[#This Row],[enz]]),"RXN-")</f>
        <v>#N/A</v>
      </c>
      <c r="AJ695" s="1" t="e">
        <f>_xlfn.TEXTBEFORE(Table9[[#This Row],[rxn]],"_",-1)</f>
        <v>#N/A</v>
      </c>
    </row>
    <row r="696" spans="1:36" ht="17" hidden="1" x14ac:dyDescent="0.25">
      <c r="A696" t="s">
        <v>9227</v>
      </c>
      <c r="B696" t="str">
        <f>_xlfn.TEXTAFTER(Table5[[#This Row],[r]],"-",-1)</f>
        <v>rt2613'</v>
      </c>
      <c r="C696" t="str">
        <f>_xlfn.TEXTAFTER(_xlfn.TEXTBEFORE(Table5[[#This Row],[r]],"-"&amp;Table5[[#This Row],[enz]]),"'RXN-")</f>
        <v>C24STR_r_FWD</v>
      </c>
      <c r="D696">
        <v>11171.708534568001</v>
      </c>
      <c r="E696">
        <f>_xlfn.XLOOKUP(Table5[[#This Row],[r]],Table3[r],Table3[kapp],"")</f>
        <v>8988.1774343278394</v>
      </c>
      <c r="F696">
        <f>Table5[[#This Row],[kapp]]-Table5[[#This Row],[old]]</f>
        <v>2183.5311002401613</v>
      </c>
      <c r="G696" t="str" cm="1">
        <f t="array" ref="G696">IF(ROWS(_xlfn._xlws.FILTER(Table5[r],Table5[enz]=Table5[[#This Row],[enz]]))&gt;1,"many","1")</f>
        <v>1</v>
      </c>
      <c r="H696" t="str" cm="1">
        <f t="array" ref="H696">IF(ROWS(_xlfn._xlws.FILTER(Table5[r],Table5[rxn-no-enz]=Table5[[#This Row],[rxn-no-enz]]))&gt;1,"many","1")</f>
        <v>1</v>
      </c>
      <c r="I696" t="str">
        <f>_xlfn.XLOOKUP(SUBSTITUTE(Table5[[#This Row],[r]],"'",""),Table6[rxn],Table6[rxn],"no")</f>
        <v>no</v>
      </c>
      <c r="J696" t="str" cm="1">
        <f t="array" ref="J696">_xlfn.XLOOKUP(Table5[[#This Row],[r]],"'"&amp;Table6[rxn]&amp;"'",Table6[expected kapp],"")</f>
        <v/>
      </c>
      <c r="L696" t="s">
        <v>9209</v>
      </c>
      <c r="M696">
        <v>8988.1774343278394</v>
      </c>
      <c r="AE696" s="1" t="s">
        <v>4228</v>
      </c>
      <c r="AF696" s="1" t="s">
        <v>2778</v>
      </c>
      <c r="AG696" s="9">
        <v>5.74921182999999E-10</v>
      </c>
      <c r="AH696" s="1" t="str">
        <f>_xlfn.TEXTAFTER(Table9[[#This Row],[rxn]],"-",-1)</f>
        <v>rt0271</v>
      </c>
      <c r="AI696" s="1" t="e">
        <f>_xlfn.TEXTAFTER(_xlfn.TEXTBEFORE(Table9[[#This Row],[rxn]],"-"&amp;Table9[[#This Row],[enz]]),"RXN-")</f>
        <v>#N/A</v>
      </c>
      <c r="AJ696" s="1" t="e">
        <f>_xlfn.TEXTBEFORE(Table9[[#This Row],[rxn]],"_",-1)</f>
        <v>#N/A</v>
      </c>
    </row>
    <row r="697" spans="1:36" ht="17" hidden="1" x14ac:dyDescent="0.25">
      <c r="A697" t="s">
        <v>9228</v>
      </c>
      <c r="B697" t="str">
        <f>_xlfn.TEXTAFTER(Table5[[#This Row],[r]],"-",-1)</f>
        <v>rt5356'</v>
      </c>
      <c r="C697" t="str">
        <f>_xlfn.TEXTAFTER(_xlfn.TEXTBEFORE(Table5[[#This Row],[r]],"-"&amp;Table5[[#This Row],[enz]]),"'RXN-")</f>
        <v>C3STDH1_c_FWD</v>
      </c>
      <c r="D697">
        <v>11171.708534568001</v>
      </c>
      <c r="E697">
        <f>_xlfn.XLOOKUP(Table5[[#This Row],[r]],Table3[r],Table3[kapp],"")</f>
        <v>8988.1774343278394</v>
      </c>
      <c r="F697">
        <f>Table5[[#This Row],[kapp]]-Table5[[#This Row],[old]]</f>
        <v>2183.5311002401613</v>
      </c>
      <c r="G697" t="str" cm="1">
        <f t="array" ref="G697">IF(ROWS(_xlfn._xlws.FILTER(Table5[r],Table5[enz]=Table5[[#This Row],[enz]]))&gt;1,"many","1")</f>
        <v>many</v>
      </c>
      <c r="H697" t="str" cm="1">
        <f t="array" ref="H697">IF(ROWS(_xlfn._xlws.FILTER(Table5[r],Table5[rxn-no-enz]=Table5[[#This Row],[rxn-no-enz]]))&gt;1,"many","1")</f>
        <v>many</v>
      </c>
      <c r="I697" t="str">
        <f>_xlfn.XLOOKUP(SUBSTITUTE(Table5[[#This Row],[r]],"'",""),Table6[rxn],Table6[rxn],"no")</f>
        <v>no</v>
      </c>
      <c r="J697" t="str" cm="1">
        <f t="array" ref="J697">_xlfn.XLOOKUP(Table5[[#This Row],[r]],"'"&amp;Table6[rxn]&amp;"'",Table6[expected kapp],"")</f>
        <v/>
      </c>
      <c r="L697" t="s">
        <v>9210</v>
      </c>
      <c r="M697">
        <v>8988.1774343278394</v>
      </c>
      <c r="AE697" s="1" t="s">
        <v>4229</v>
      </c>
      <c r="AF697" s="1" t="s">
        <v>2778</v>
      </c>
      <c r="AG697" s="9">
        <v>9.8628546E-11</v>
      </c>
      <c r="AH697" s="1" t="str">
        <f>_xlfn.TEXTAFTER(Table9[[#This Row],[rxn]],"-",-1)</f>
        <v>rt0283</v>
      </c>
      <c r="AI697" s="1" t="e">
        <f>_xlfn.TEXTAFTER(_xlfn.TEXTBEFORE(Table9[[#This Row],[rxn]],"-"&amp;Table9[[#This Row],[enz]]),"RXN-")</f>
        <v>#N/A</v>
      </c>
      <c r="AJ697" s="1" t="e">
        <f>_xlfn.TEXTBEFORE(Table9[[#This Row],[rxn]],"_",-1)</f>
        <v>#N/A</v>
      </c>
    </row>
    <row r="698" spans="1:36" ht="17" hidden="1" x14ac:dyDescent="0.25">
      <c r="A698" t="s">
        <v>9229</v>
      </c>
      <c r="B698" t="str">
        <f>_xlfn.TEXTAFTER(Table5[[#This Row],[r]],"-",-1)</f>
        <v>rt5356'</v>
      </c>
      <c r="C698" t="str">
        <f>_xlfn.TEXTAFTER(_xlfn.TEXTBEFORE(Table5[[#This Row],[r]],"-"&amp;Table5[[#This Row],[enz]]),"'RXN-")</f>
        <v>C3STDH2_c_FWD</v>
      </c>
      <c r="D698">
        <v>11171.708534568001</v>
      </c>
      <c r="E698">
        <f>_xlfn.XLOOKUP(Table5[[#This Row],[r]],Table3[r],Table3[kapp],"")</f>
        <v>8988.1774343278394</v>
      </c>
      <c r="F698">
        <f>Table5[[#This Row],[kapp]]-Table5[[#This Row],[old]]</f>
        <v>2183.5311002401613</v>
      </c>
      <c r="G698" t="str" cm="1">
        <f t="array" ref="G698">IF(ROWS(_xlfn._xlws.FILTER(Table5[r],Table5[enz]=Table5[[#This Row],[enz]]))&gt;1,"many","1")</f>
        <v>many</v>
      </c>
      <c r="H698" t="str" cm="1">
        <f t="array" ref="H698">IF(ROWS(_xlfn._xlws.FILTER(Table5[r],Table5[rxn-no-enz]=Table5[[#This Row],[rxn-no-enz]]))&gt;1,"many","1")</f>
        <v>many</v>
      </c>
      <c r="I698" t="str">
        <f>_xlfn.XLOOKUP(SUBSTITUTE(Table5[[#This Row],[r]],"'",""),Table6[rxn],Table6[rxn],"no")</f>
        <v>no</v>
      </c>
      <c r="J698" t="str" cm="1">
        <f t="array" ref="J698">_xlfn.XLOOKUP(Table5[[#This Row],[r]],"'"&amp;Table6[rxn]&amp;"'",Table6[expected kapp],"")</f>
        <v/>
      </c>
      <c r="L698" t="s">
        <v>9211</v>
      </c>
      <c r="M698">
        <v>8988.1774343278394</v>
      </c>
      <c r="AE698" s="1" t="s">
        <v>4230</v>
      </c>
      <c r="AF698" s="1" t="s">
        <v>2778</v>
      </c>
      <c r="AG698" s="9">
        <v>3.7375217300000001E-10</v>
      </c>
      <c r="AH698" s="1" t="str">
        <f>_xlfn.TEXTAFTER(Table9[[#This Row],[rxn]],"-",-1)</f>
        <v>rt0302</v>
      </c>
      <c r="AI698" s="1" t="e">
        <f>_xlfn.TEXTAFTER(_xlfn.TEXTBEFORE(Table9[[#This Row],[rxn]],"-"&amp;Table9[[#This Row],[enz]]),"RXN-")</f>
        <v>#N/A</v>
      </c>
      <c r="AJ698" s="1" t="e">
        <f>_xlfn.TEXTBEFORE(Table9[[#This Row],[rxn]],"_",-1)</f>
        <v>#N/A</v>
      </c>
    </row>
    <row r="699" spans="1:36" ht="17" hidden="1" x14ac:dyDescent="0.25">
      <c r="A699" t="s">
        <v>9230</v>
      </c>
      <c r="B699" t="str">
        <f>_xlfn.TEXTAFTER(Table5[[#This Row],[r]],"-",-1)</f>
        <v>rt0413'</v>
      </c>
      <c r="C699" t="str">
        <f>_xlfn.TEXTAFTER(_xlfn.TEXTBEFORE(Table5[[#This Row],[r]],"-"&amp;Table5[[#This Row],[enz]]),"'RXN-")</f>
        <v>C5STDS_c_FWD</v>
      </c>
      <c r="D699">
        <v>11171.708534568001</v>
      </c>
      <c r="E699">
        <f>_xlfn.XLOOKUP(Table5[[#This Row],[r]],Table3[r],Table3[kapp],"")</f>
        <v>8988.1774343278394</v>
      </c>
      <c r="F699">
        <f>Table5[[#This Row],[kapp]]-Table5[[#This Row],[old]]</f>
        <v>2183.5311002401613</v>
      </c>
      <c r="G699" t="str" cm="1">
        <f t="array" ref="G699">IF(ROWS(_xlfn._xlws.FILTER(Table5[r],Table5[enz]=Table5[[#This Row],[enz]]))&gt;1,"many","1")</f>
        <v>1</v>
      </c>
      <c r="H699" t="str" cm="1">
        <f t="array" ref="H699">IF(ROWS(_xlfn._xlws.FILTER(Table5[r],Table5[rxn-no-enz]=Table5[[#This Row],[rxn-no-enz]]))&gt;1,"many","1")</f>
        <v>1</v>
      </c>
      <c r="I699" t="str">
        <f>_xlfn.XLOOKUP(SUBSTITUTE(Table5[[#This Row],[r]],"'",""),Table6[rxn],Table6[rxn],"no")</f>
        <v>no</v>
      </c>
      <c r="J699" t="str" cm="1">
        <f t="array" ref="J699">_xlfn.XLOOKUP(Table5[[#This Row],[r]],"'"&amp;Table6[rxn]&amp;"'",Table6[expected kapp],"")</f>
        <v/>
      </c>
      <c r="L699" t="s">
        <v>9212</v>
      </c>
      <c r="M699">
        <v>8988.1774343278394</v>
      </c>
      <c r="AE699" s="1" t="s">
        <v>4231</v>
      </c>
      <c r="AF699" s="1" t="s">
        <v>2778</v>
      </c>
      <c r="AG699" s="9">
        <v>2.4525393999999999E-11</v>
      </c>
      <c r="AH699" s="1" t="str">
        <f>_xlfn.TEXTAFTER(Table9[[#This Row],[rxn]],"-",-1)</f>
        <v>rt0303</v>
      </c>
      <c r="AI699" s="1" t="e">
        <f>_xlfn.TEXTAFTER(_xlfn.TEXTBEFORE(Table9[[#This Row],[rxn]],"-"&amp;Table9[[#This Row],[enz]]),"RXN-")</f>
        <v>#N/A</v>
      </c>
      <c r="AJ699" s="1" t="e">
        <f>_xlfn.TEXTBEFORE(Table9[[#This Row],[rxn]],"_",-1)</f>
        <v>#N/A</v>
      </c>
    </row>
    <row r="700" spans="1:36" ht="17" hidden="1" x14ac:dyDescent="0.25">
      <c r="A700" t="s">
        <v>9231</v>
      </c>
      <c r="B700" t="str">
        <f>_xlfn.TEXTAFTER(Table5[[#This Row],[r]],"-",-1)</f>
        <v>rt0221'</v>
      </c>
      <c r="C700" t="str">
        <f>_xlfn.TEXTAFTER(_xlfn.TEXTBEFORE(Table5[[#This Row],[r]],"-"&amp;Table5[[#This Row],[enz]]),"'RXN-")</f>
        <v>CAROL1_c_FWD</v>
      </c>
      <c r="D700">
        <v>11171.708534568001</v>
      </c>
      <c r="E700">
        <f>_xlfn.XLOOKUP(Table5[[#This Row],[r]],Table3[r],Table3[kapp],"")</f>
        <v>8988.1774343278394</v>
      </c>
      <c r="F700">
        <f>Table5[[#This Row],[kapp]]-Table5[[#This Row],[old]]</f>
        <v>2183.5311002401613</v>
      </c>
      <c r="G700" t="str" cm="1">
        <f t="array" ref="G700">IF(ROWS(_xlfn._xlws.FILTER(Table5[r],Table5[enz]=Table5[[#This Row],[enz]]))&gt;1,"many","1")</f>
        <v>many</v>
      </c>
      <c r="H700" t="str" cm="1">
        <f t="array" ref="H700">IF(ROWS(_xlfn._xlws.FILTER(Table5[r],Table5[rxn-no-enz]=Table5[[#This Row],[rxn-no-enz]]))&gt;1,"many","1")</f>
        <v>1</v>
      </c>
      <c r="I700" t="str">
        <f>_xlfn.XLOOKUP(SUBSTITUTE(Table5[[#This Row],[r]],"'",""),Table6[rxn],Table6[rxn],"no")</f>
        <v>no</v>
      </c>
      <c r="J700" t="str" cm="1">
        <f t="array" ref="J700">_xlfn.XLOOKUP(Table5[[#This Row],[r]],"'"&amp;Table6[rxn]&amp;"'",Table6[expected kapp],"")</f>
        <v/>
      </c>
      <c r="L700" t="s">
        <v>9213</v>
      </c>
      <c r="M700">
        <v>8988.1774343278394</v>
      </c>
      <c r="AE700" s="1" t="s">
        <v>4232</v>
      </c>
      <c r="AF700" s="1" t="s">
        <v>2778</v>
      </c>
      <c r="AG700" s="9">
        <v>2.5303828999999999E-11</v>
      </c>
      <c r="AH700" s="1" t="str">
        <f>_xlfn.TEXTAFTER(Table9[[#This Row],[rxn]],"-",-1)</f>
        <v>rt0309</v>
      </c>
      <c r="AI700" s="1" t="e">
        <f>_xlfn.TEXTAFTER(_xlfn.TEXTBEFORE(Table9[[#This Row],[rxn]],"-"&amp;Table9[[#This Row],[enz]]),"RXN-")</f>
        <v>#N/A</v>
      </c>
      <c r="AJ700" s="1" t="e">
        <f>_xlfn.TEXTBEFORE(Table9[[#This Row],[rxn]],"_",-1)</f>
        <v>#N/A</v>
      </c>
    </row>
    <row r="701" spans="1:36" ht="17" hidden="1" x14ac:dyDescent="0.25">
      <c r="A701" t="s">
        <v>9232</v>
      </c>
      <c r="B701" t="str">
        <f>_xlfn.TEXTAFTER(Table5[[#This Row],[r]],"-",-1)</f>
        <v>rt0221'</v>
      </c>
      <c r="C701" t="str">
        <f>_xlfn.TEXTAFTER(_xlfn.TEXTBEFORE(Table5[[#This Row],[r]],"-"&amp;Table5[[#This Row],[enz]]),"'RXN-")</f>
        <v>CAROL1_c_REV</v>
      </c>
      <c r="D701">
        <v>11171.708534568001</v>
      </c>
      <c r="E701">
        <f>_xlfn.XLOOKUP(Table5[[#This Row],[r]],Table3[r],Table3[kapp],"")</f>
        <v>8988.1774343278394</v>
      </c>
      <c r="F701">
        <f>Table5[[#This Row],[kapp]]-Table5[[#This Row],[old]]</f>
        <v>2183.5311002401613</v>
      </c>
      <c r="G701" t="str" cm="1">
        <f t="array" ref="G701">IF(ROWS(_xlfn._xlws.FILTER(Table5[r],Table5[enz]=Table5[[#This Row],[enz]]))&gt;1,"many","1")</f>
        <v>many</v>
      </c>
      <c r="H701" t="str" cm="1">
        <f t="array" ref="H701">IF(ROWS(_xlfn._xlws.FILTER(Table5[r],Table5[rxn-no-enz]=Table5[[#This Row],[rxn-no-enz]]))&gt;1,"many","1")</f>
        <v>1</v>
      </c>
      <c r="I701" t="str">
        <f>_xlfn.XLOOKUP(SUBSTITUTE(Table5[[#This Row],[r]],"'",""),Table6[rxn],Table6[rxn],"no")</f>
        <v>no</v>
      </c>
      <c r="J701" t="str" cm="1">
        <f t="array" ref="J701">_xlfn.XLOOKUP(Table5[[#This Row],[r]],"'"&amp;Table6[rxn]&amp;"'",Table6[expected kapp],"")</f>
        <v/>
      </c>
      <c r="L701" t="s">
        <v>8338</v>
      </c>
      <c r="M701">
        <v>2456.4540352447002</v>
      </c>
      <c r="AE701" s="1" t="s">
        <v>4233</v>
      </c>
      <c r="AF701" s="1" t="s">
        <v>2778</v>
      </c>
      <c r="AG701" s="9">
        <v>1.1587640639999999E-9</v>
      </c>
      <c r="AH701" s="1" t="str">
        <f>_xlfn.TEXTAFTER(Table9[[#This Row],[rxn]],"-",-1)</f>
        <v>rt0310</v>
      </c>
      <c r="AI701" s="1" t="e">
        <f>_xlfn.TEXTAFTER(_xlfn.TEXTBEFORE(Table9[[#This Row],[rxn]],"-"&amp;Table9[[#This Row],[enz]]),"RXN-")</f>
        <v>#N/A</v>
      </c>
      <c r="AJ701" s="1" t="e">
        <f>_xlfn.TEXTBEFORE(Table9[[#This Row],[rxn]],"_",-1)</f>
        <v>#N/A</v>
      </c>
    </row>
    <row r="702" spans="1:36" ht="17" hidden="1" x14ac:dyDescent="0.25">
      <c r="A702" t="s">
        <v>9233</v>
      </c>
      <c r="B702" t="str">
        <f>_xlfn.TEXTAFTER(Table5[[#This Row],[r]],"-",-1)</f>
        <v>rt0221'</v>
      </c>
      <c r="C702" t="str">
        <f>_xlfn.TEXTAFTER(_xlfn.TEXTBEFORE(Table5[[#This Row],[r]],"-"&amp;Table5[[#This Row],[enz]]),"'RXN-")</f>
        <v>CAROL2_c_FWD</v>
      </c>
      <c r="D702">
        <v>11171.708534568001</v>
      </c>
      <c r="E702">
        <f>_xlfn.XLOOKUP(Table5[[#This Row],[r]],Table3[r],Table3[kapp],"")</f>
        <v>8988.1774343278394</v>
      </c>
      <c r="F702">
        <f>Table5[[#This Row],[kapp]]-Table5[[#This Row],[old]]</f>
        <v>2183.5311002401613</v>
      </c>
      <c r="G702" t="str" cm="1">
        <f t="array" ref="G702">IF(ROWS(_xlfn._xlws.FILTER(Table5[r],Table5[enz]=Table5[[#This Row],[enz]]))&gt;1,"many","1")</f>
        <v>many</v>
      </c>
      <c r="H702" t="str" cm="1">
        <f t="array" ref="H702">IF(ROWS(_xlfn._xlws.FILTER(Table5[r],Table5[rxn-no-enz]=Table5[[#This Row],[rxn-no-enz]]))&gt;1,"many","1")</f>
        <v>1</v>
      </c>
      <c r="I702" t="str">
        <f>_xlfn.XLOOKUP(SUBSTITUTE(Table5[[#This Row],[r]],"'",""),Table6[rxn],Table6[rxn],"no")</f>
        <v>no</v>
      </c>
      <c r="J702" t="str" cm="1">
        <f t="array" ref="J702">_xlfn.XLOOKUP(Table5[[#This Row],[r]],"'"&amp;Table6[rxn]&amp;"'",Table6[expected kapp],"")</f>
        <v/>
      </c>
      <c r="L702" t="s">
        <v>8339</v>
      </c>
      <c r="M702">
        <v>931866.14397804602</v>
      </c>
      <c r="AE702" s="1" t="s">
        <v>11539</v>
      </c>
      <c r="AF702" s="1" t="s">
        <v>2778</v>
      </c>
      <c r="AG702" s="9">
        <v>2.6635098599999902E-10</v>
      </c>
      <c r="AH702" s="1" t="str">
        <f>_xlfn.TEXTAFTER(Table9[[#This Row],[rxn]],"-",-1)</f>
        <v>rt0324</v>
      </c>
      <c r="AI702" s="1" t="e">
        <f>_xlfn.TEXTAFTER(_xlfn.TEXTBEFORE(Table9[[#This Row],[rxn]],"-"&amp;Table9[[#This Row],[enz]]),"RXN-")</f>
        <v>#N/A</v>
      </c>
      <c r="AJ702" s="1" t="e">
        <f>_xlfn.TEXTBEFORE(Table9[[#This Row],[rxn]],"_",-1)</f>
        <v>#N/A</v>
      </c>
    </row>
    <row r="703" spans="1:36" ht="17" hidden="1" x14ac:dyDescent="0.25">
      <c r="A703" t="s">
        <v>9234</v>
      </c>
      <c r="B703" t="str">
        <f>_xlfn.TEXTAFTER(Table5[[#This Row],[r]],"-",-1)</f>
        <v>rt0221'</v>
      </c>
      <c r="C703" t="str">
        <f>_xlfn.TEXTAFTER(_xlfn.TEXTBEFORE(Table5[[#This Row],[r]],"-"&amp;Table5[[#This Row],[enz]]),"'RXN-")</f>
        <v>CAROL2_c_REV</v>
      </c>
      <c r="D703">
        <v>11171.708534568001</v>
      </c>
      <c r="E703">
        <f>_xlfn.XLOOKUP(Table5[[#This Row],[r]],Table3[r],Table3[kapp],"")</f>
        <v>8988.1774343278394</v>
      </c>
      <c r="F703">
        <f>Table5[[#This Row],[kapp]]-Table5[[#This Row],[old]]</f>
        <v>2183.5311002401613</v>
      </c>
      <c r="G703" t="str" cm="1">
        <f t="array" ref="G703">IF(ROWS(_xlfn._xlws.FILTER(Table5[r],Table5[enz]=Table5[[#This Row],[enz]]))&gt;1,"many","1")</f>
        <v>many</v>
      </c>
      <c r="H703" t="str" cm="1">
        <f t="array" ref="H703">IF(ROWS(_xlfn._xlws.FILTER(Table5[r],Table5[rxn-no-enz]=Table5[[#This Row],[rxn-no-enz]]))&gt;1,"many","1")</f>
        <v>1</v>
      </c>
      <c r="I703" t="str">
        <f>_xlfn.XLOOKUP(SUBSTITUTE(Table5[[#This Row],[r]],"'",""),Table6[rxn],Table6[rxn],"no")</f>
        <v>no</v>
      </c>
      <c r="J703" t="str" cm="1">
        <f t="array" ref="J703">_xlfn.XLOOKUP(Table5[[#This Row],[r]],"'"&amp;Table6[rxn]&amp;"'",Table6[expected kapp],"")</f>
        <v/>
      </c>
      <c r="L703" t="s">
        <v>9214</v>
      </c>
      <c r="M703">
        <v>8988.1774343278394</v>
      </c>
      <c r="AE703" s="1" t="s">
        <v>4234</v>
      </c>
      <c r="AF703" s="1" t="s">
        <v>2778</v>
      </c>
      <c r="AG703" s="9">
        <v>9.6727193E-11</v>
      </c>
      <c r="AH703" s="1" t="str">
        <f>_xlfn.TEXTAFTER(Table9[[#This Row],[rxn]],"-",-1)</f>
        <v>rt0331</v>
      </c>
      <c r="AI703" s="1" t="e">
        <f>_xlfn.TEXTAFTER(_xlfn.TEXTBEFORE(Table9[[#This Row],[rxn]],"-"&amp;Table9[[#This Row],[enz]]),"RXN-")</f>
        <v>#N/A</v>
      </c>
      <c r="AJ703" s="1" t="e">
        <f>_xlfn.TEXTBEFORE(Table9[[#This Row],[rxn]],"_",-1)</f>
        <v>#N/A</v>
      </c>
    </row>
    <row r="704" spans="1:36" ht="17" hidden="1" x14ac:dyDescent="0.25">
      <c r="A704" t="s">
        <v>9235</v>
      </c>
      <c r="B704" t="str">
        <f>_xlfn.TEXTAFTER(Table5[[#This Row],[r]],"-",-1)</f>
        <v>rt0221'</v>
      </c>
      <c r="C704" t="str">
        <f>_xlfn.TEXTAFTER(_xlfn.TEXTBEFORE(Table5[[#This Row],[r]],"-"&amp;Table5[[#This Row],[enz]]),"'RXN-")</f>
        <v>CAROL3_c_FWD</v>
      </c>
      <c r="D704">
        <v>11171.708534568001</v>
      </c>
      <c r="E704">
        <f>_xlfn.XLOOKUP(Table5[[#This Row],[r]],Table3[r],Table3[kapp],"")</f>
        <v>8988.1774343278394</v>
      </c>
      <c r="F704">
        <f>Table5[[#This Row],[kapp]]-Table5[[#This Row],[old]]</f>
        <v>2183.5311002401613</v>
      </c>
      <c r="G704" t="str" cm="1">
        <f t="array" ref="G704">IF(ROWS(_xlfn._xlws.FILTER(Table5[r],Table5[enz]=Table5[[#This Row],[enz]]))&gt;1,"many","1")</f>
        <v>many</v>
      </c>
      <c r="H704" t="str" cm="1">
        <f t="array" ref="H704">IF(ROWS(_xlfn._xlws.FILTER(Table5[r],Table5[rxn-no-enz]=Table5[[#This Row],[rxn-no-enz]]))&gt;1,"many","1")</f>
        <v>1</v>
      </c>
      <c r="I704" t="str">
        <f>_xlfn.XLOOKUP(SUBSTITUTE(Table5[[#This Row],[r]],"'",""),Table6[rxn],Table6[rxn],"no")</f>
        <v>no</v>
      </c>
      <c r="J704" t="str" cm="1">
        <f t="array" ref="J704">_xlfn.XLOOKUP(Table5[[#This Row],[r]],"'"&amp;Table6[rxn]&amp;"'",Table6[expected kapp],"")</f>
        <v/>
      </c>
      <c r="L704" t="s">
        <v>9215</v>
      </c>
      <c r="M704">
        <v>8988.1774343278394</v>
      </c>
      <c r="AE704" s="1" t="s">
        <v>4235</v>
      </c>
      <c r="AF704" s="1" t="s">
        <v>2778</v>
      </c>
      <c r="AG704" s="9">
        <v>9.1116992999999994E-11</v>
      </c>
      <c r="AH704" s="1" t="str">
        <f>_xlfn.TEXTAFTER(Table9[[#This Row],[rxn]],"-",-1)</f>
        <v>rt0334</v>
      </c>
      <c r="AI704" s="1" t="e">
        <f>_xlfn.TEXTAFTER(_xlfn.TEXTBEFORE(Table9[[#This Row],[rxn]],"-"&amp;Table9[[#This Row],[enz]]),"RXN-")</f>
        <v>#N/A</v>
      </c>
      <c r="AJ704" s="1" t="e">
        <f>_xlfn.TEXTBEFORE(Table9[[#This Row],[rxn]],"_",-1)</f>
        <v>#N/A</v>
      </c>
    </row>
    <row r="705" spans="1:36" ht="17" hidden="1" x14ac:dyDescent="0.25">
      <c r="A705" t="s">
        <v>9236</v>
      </c>
      <c r="B705" t="str">
        <f>_xlfn.TEXTAFTER(Table5[[#This Row],[r]],"-",-1)</f>
        <v>rt0221'</v>
      </c>
      <c r="C705" t="str">
        <f>_xlfn.TEXTAFTER(_xlfn.TEXTBEFORE(Table5[[#This Row],[r]],"-"&amp;Table5[[#This Row],[enz]]),"'RXN-")</f>
        <v>CAROL3_c_REV</v>
      </c>
      <c r="D705">
        <v>11171.708534568001</v>
      </c>
      <c r="E705">
        <f>_xlfn.XLOOKUP(Table5[[#This Row],[r]],Table3[r],Table3[kapp],"")</f>
        <v>8988.1774343278394</v>
      </c>
      <c r="F705">
        <f>Table5[[#This Row],[kapp]]-Table5[[#This Row],[old]]</f>
        <v>2183.5311002401613</v>
      </c>
      <c r="G705" t="str" cm="1">
        <f t="array" ref="G705">IF(ROWS(_xlfn._xlws.FILTER(Table5[r],Table5[enz]=Table5[[#This Row],[enz]]))&gt;1,"many","1")</f>
        <v>many</v>
      </c>
      <c r="H705" t="str" cm="1">
        <f t="array" ref="H705">IF(ROWS(_xlfn._xlws.FILTER(Table5[r],Table5[rxn-no-enz]=Table5[[#This Row],[rxn-no-enz]]))&gt;1,"many","1")</f>
        <v>1</v>
      </c>
      <c r="I705" t="str">
        <f>_xlfn.XLOOKUP(SUBSTITUTE(Table5[[#This Row],[r]],"'",""),Table6[rxn],Table6[rxn],"no")</f>
        <v>no</v>
      </c>
      <c r="J705" t="str" cm="1">
        <f t="array" ref="J705">_xlfn.XLOOKUP(Table5[[#This Row],[r]],"'"&amp;Table6[rxn]&amp;"'",Table6[expected kapp],"")</f>
        <v/>
      </c>
      <c r="L705" t="s">
        <v>9216</v>
      </c>
      <c r="M705">
        <v>8988.1774343278394</v>
      </c>
      <c r="AE705" s="1" t="s">
        <v>4236</v>
      </c>
      <c r="AF705" s="1" t="s">
        <v>2778</v>
      </c>
      <c r="AG705" s="9">
        <v>9.7090050999999995E-11</v>
      </c>
      <c r="AH705" s="1" t="str">
        <f>_xlfn.TEXTAFTER(Table9[[#This Row],[rxn]],"-",-1)</f>
        <v>rt0339</v>
      </c>
      <c r="AI705" s="1" t="e">
        <f>_xlfn.TEXTAFTER(_xlfn.TEXTBEFORE(Table9[[#This Row],[rxn]],"-"&amp;Table9[[#This Row],[enz]]),"RXN-")</f>
        <v>#N/A</v>
      </c>
      <c r="AJ705" s="1" t="e">
        <f>_xlfn.TEXTBEFORE(Table9[[#This Row],[rxn]],"_",-1)</f>
        <v>#N/A</v>
      </c>
    </row>
    <row r="706" spans="1:36" ht="17" hidden="1" x14ac:dyDescent="0.25">
      <c r="A706" t="s">
        <v>9237</v>
      </c>
      <c r="B706" t="str">
        <f>_xlfn.TEXTAFTER(Table5[[#This Row],[r]],"-",-1)</f>
        <v>rt0220'</v>
      </c>
      <c r="C706" t="str">
        <f>_xlfn.TEXTAFTER(_xlfn.TEXTBEFORE(Table5[[#This Row],[r]],"-"&amp;Table5[[#This Row],[enz]]),"'RXN-")</f>
        <v>CAROMOX1_c_FWD</v>
      </c>
      <c r="D706">
        <v>11171.708534568001</v>
      </c>
      <c r="E706">
        <f>_xlfn.XLOOKUP(Table5[[#This Row],[r]],Table3[r],Table3[kapp],"")</f>
        <v>8988.1774343278394</v>
      </c>
      <c r="F706">
        <f>Table5[[#This Row],[kapp]]-Table5[[#This Row],[old]]</f>
        <v>2183.5311002401613</v>
      </c>
      <c r="G706" t="str" cm="1">
        <f t="array" ref="G706">IF(ROWS(_xlfn._xlws.FILTER(Table5[r],Table5[enz]=Table5[[#This Row],[enz]]))&gt;1,"many","1")</f>
        <v>many</v>
      </c>
      <c r="H706" t="str" cm="1">
        <f t="array" ref="H706">IF(ROWS(_xlfn._xlws.FILTER(Table5[r],Table5[rxn-no-enz]=Table5[[#This Row],[rxn-no-enz]]))&gt;1,"many","1")</f>
        <v>1</v>
      </c>
      <c r="I706" t="str">
        <f>_xlfn.XLOOKUP(SUBSTITUTE(Table5[[#This Row],[r]],"'",""),Table6[rxn],Table6[rxn],"no")</f>
        <v>no</v>
      </c>
      <c r="J706" t="str" cm="1">
        <f t="array" ref="J706">_xlfn.XLOOKUP(Table5[[#This Row],[r]],"'"&amp;Table6[rxn]&amp;"'",Table6[expected kapp],"")</f>
        <v/>
      </c>
      <c r="L706" t="s">
        <v>9217</v>
      </c>
      <c r="M706">
        <v>8988.1774343278394</v>
      </c>
      <c r="AE706" s="1" t="s">
        <v>4237</v>
      </c>
      <c r="AF706" s="1" t="s">
        <v>2778</v>
      </c>
      <c r="AG706" s="9">
        <v>2.40844229E-10</v>
      </c>
      <c r="AH706" s="1" t="str">
        <f>_xlfn.TEXTAFTER(Table9[[#This Row],[rxn]],"-",-1)</f>
        <v>rt0341</v>
      </c>
      <c r="AI706" s="1" t="e">
        <f>_xlfn.TEXTAFTER(_xlfn.TEXTBEFORE(Table9[[#This Row],[rxn]],"-"&amp;Table9[[#This Row],[enz]]),"RXN-")</f>
        <v>#N/A</v>
      </c>
      <c r="AJ706" s="1" t="e">
        <f>_xlfn.TEXTBEFORE(Table9[[#This Row],[rxn]],"_",-1)</f>
        <v>#N/A</v>
      </c>
    </row>
    <row r="707" spans="1:36" ht="17" hidden="1" x14ac:dyDescent="0.25">
      <c r="A707" t="s">
        <v>9238</v>
      </c>
      <c r="B707" t="str">
        <f>_xlfn.TEXTAFTER(Table5[[#This Row],[r]],"-",-1)</f>
        <v>rt0220'</v>
      </c>
      <c r="C707" t="str">
        <f>_xlfn.TEXTAFTER(_xlfn.TEXTBEFORE(Table5[[#This Row],[r]],"-"&amp;Table5[[#This Row],[enz]]),"'RXN-")</f>
        <v>CAROMOX2_c_FWD</v>
      </c>
      <c r="D707">
        <v>11171.708534568001</v>
      </c>
      <c r="E707">
        <f>_xlfn.XLOOKUP(Table5[[#This Row],[r]],Table3[r],Table3[kapp],"")</f>
        <v>8988.1774343278394</v>
      </c>
      <c r="F707">
        <f>Table5[[#This Row],[kapp]]-Table5[[#This Row],[old]]</f>
        <v>2183.5311002401613</v>
      </c>
      <c r="G707" t="str" cm="1">
        <f t="array" ref="G707">IF(ROWS(_xlfn._xlws.FILTER(Table5[r],Table5[enz]=Table5[[#This Row],[enz]]))&gt;1,"many","1")</f>
        <v>many</v>
      </c>
      <c r="H707" t="str" cm="1">
        <f t="array" ref="H707">IF(ROWS(_xlfn._xlws.FILTER(Table5[r],Table5[rxn-no-enz]=Table5[[#This Row],[rxn-no-enz]]))&gt;1,"many","1")</f>
        <v>1</v>
      </c>
      <c r="I707" t="str">
        <f>_xlfn.XLOOKUP(SUBSTITUTE(Table5[[#This Row],[r]],"'",""),Table6[rxn],Table6[rxn],"no")</f>
        <v>no</v>
      </c>
      <c r="J707" t="str" cm="1">
        <f t="array" ref="J707">_xlfn.XLOOKUP(Table5[[#This Row],[r]],"'"&amp;Table6[rxn]&amp;"'",Table6[expected kapp],"")</f>
        <v/>
      </c>
      <c r="L707" t="s">
        <v>9218</v>
      </c>
      <c r="M707">
        <v>8988.1774343278394</v>
      </c>
      <c r="AE707" s="1" t="s">
        <v>11540</v>
      </c>
      <c r="AF707" s="1" t="s">
        <v>2778</v>
      </c>
      <c r="AG707" s="9">
        <v>7.1777160000000004E-12</v>
      </c>
      <c r="AH707" s="1" t="str">
        <f>_xlfn.TEXTAFTER(Table9[[#This Row],[rxn]],"-",-1)</f>
        <v>rt0344</v>
      </c>
      <c r="AI707" s="1" t="e">
        <f>_xlfn.TEXTAFTER(_xlfn.TEXTBEFORE(Table9[[#This Row],[rxn]],"-"&amp;Table9[[#This Row],[enz]]),"RXN-")</f>
        <v>#N/A</v>
      </c>
      <c r="AJ707" s="1" t="e">
        <f>_xlfn.TEXTBEFORE(Table9[[#This Row],[rxn]],"_",-1)</f>
        <v>#N/A</v>
      </c>
    </row>
    <row r="708" spans="1:36" ht="17" hidden="1" x14ac:dyDescent="0.25">
      <c r="A708" t="s">
        <v>9239</v>
      </c>
      <c r="B708" t="str">
        <f>_xlfn.TEXTAFTER(Table5[[#This Row],[r]],"-",-1)</f>
        <v>rt0986'</v>
      </c>
      <c r="C708" t="str">
        <f>_xlfn.TEXTAFTER(_xlfn.TEXTBEFORE(Table5[[#This Row],[r]],"-"&amp;Table5[[#This Row],[enz]]),"'RXN-")</f>
        <v>CAT_c_FWD</v>
      </c>
      <c r="D708">
        <v>11171.708534568001</v>
      </c>
      <c r="E708">
        <f>_xlfn.XLOOKUP(Table5[[#This Row],[r]],Table3[r],Table3[kapp],"")</f>
        <v>8988.1774343278394</v>
      </c>
      <c r="F708">
        <f>Table5[[#This Row],[kapp]]-Table5[[#This Row],[old]]</f>
        <v>2183.5311002401613</v>
      </c>
      <c r="G708" t="str" cm="1">
        <f t="array" ref="G708">IF(ROWS(_xlfn._xlws.FILTER(Table5[r],Table5[enz]=Table5[[#This Row],[enz]]))&gt;1,"many","1")</f>
        <v>1</v>
      </c>
      <c r="H708" t="str" cm="1">
        <f t="array" ref="H708">IF(ROWS(_xlfn._xlws.FILTER(Table5[r],Table5[rxn-no-enz]=Table5[[#This Row],[rxn-no-enz]]))&gt;1,"many","1")</f>
        <v>1</v>
      </c>
      <c r="I708" t="str">
        <f>_xlfn.XLOOKUP(SUBSTITUTE(Table5[[#This Row],[r]],"'",""),Table6[rxn],Table6[rxn],"no")</f>
        <v>no</v>
      </c>
      <c r="J708" t="str" cm="1">
        <f t="array" ref="J708">_xlfn.XLOOKUP(Table5[[#This Row],[r]],"'"&amp;Table6[rxn]&amp;"'",Table6[expected kapp],"")</f>
        <v/>
      </c>
      <c r="L708" t="s">
        <v>8340</v>
      </c>
      <c r="M708">
        <v>824.14876507835299</v>
      </c>
      <c r="AE708" s="1" t="s">
        <v>11541</v>
      </c>
      <c r="AF708" s="1" t="s">
        <v>2778</v>
      </c>
      <c r="AG708" s="9">
        <v>1.2090632999999901E-11</v>
      </c>
      <c r="AH708" s="1" t="str">
        <f>_xlfn.TEXTAFTER(Table9[[#This Row],[rxn]],"-",-1)</f>
        <v>rt0353</v>
      </c>
      <c r="AI708" s="1" t="e">
        <f>_xlfn.TEXTAFTER(_xlfn.TEXTBEFORE(Table9[[#This Row],[rxn]],"-"&amp;Table9[[#This Row],[enz]]),"RXN-")</f>
        <v>#N/A</v>
      </c>
      <c r="AJ708" s="1" t="e">
        <f>_xlfn.TEXTBEFORE(Table9[[#This Row],[rxn]],"_",-1)</f>
        <v>#N/A</v>
      </c>
    </row>
    <row r="709" spans="1:36" ht="17" hidden="1" x14ac:dyDescent="0.25">
      <c r="A709" t="s">
        <v>9240</v>
      </c>
      <c r="B709" t="str">
        <f>_xlfn.TEXTAFTER(Table5[[#This Row],[r]],"-",-1)</f>
        <v>rt6937'</v>
      </c>
      <c r="C709" t="str">
        <f>_xlfn.TEXTAFTER(_xlfn.TEXTBEFORE(Table5[[#This Row],[r]],"-"&amp;Table5[[#This Row],[enz]]),"'RXN-")</f>
        <v>CAT_x_FWD</v>
      </c>
      <c r="D709">
        <v>11171.708534568001</v>
      </c>
      <c r="E709">
        <f>_xlfn.XLOOKUP(Table5[[#This Row],[r]],Table3[r],Table3[kapp],"")</f>
        <v>8988.1774343278394</v>
      </c>
      <c r="F709">
        <f>Table5[[#This Row],[kapp]]-Table5[[#This Row],[old]]</f>
        <v>2183.5311002401613</v>
      </c>
      <c r="G709" t="str" cm="1">
        <f t="array" ref="G709">IF(ROWS(_xlfn._xlws.FILTER(Table5[r],Table5[enz]=Table5[[#This Row],[enz]]))&gt;1,"many","1")</f>
        <v>1</v>
      </c>
      <c r="H709" t="str" cm="1">
        <f t="array" ref="H709">IF(ROWS(_xlfn._xlws.FILTER(Table5[r],Table5[rxn-no-enz]=Table5[[#This Row],[rxn-no-enz]]))&gt;1,"many","1")</f>
        <v>1</v>
      </c>
      <c r="I709" t="str">
        <f>_xlfn.XLOOKUP(SUBSTITUTE(Table5[[#This Row],[r]],"'",""),Table6[rxn],Table6[rxn],"no")</f>
        <v>no</v>
      </c>
      <c r="J709" t="str" cm="1">
        <f t="array" ref="J709">_xlfn.XLOOKUP(Table5[[#This Row],[r]],"'"&amp;Table6[rxn]&amp;"'",Table6[expected kapp],"")</f>
        <v/>
      </c>
      <c r="L709" t="s">
        <v>9219</v>
      </c>
      <c r="M709">
        <v>8988.1774343278394</v>
      </c>
      <c r="AE709" s="1" t="s">
        <v>4238</v>
      </c>
      <c r="AF709" s="1" t="s">
        <v>2778</v>
      </c>
      <c r="AG709" s="9">
        <v>2.0695434000000001E-11</v>
      </c>
      <c r="AH709" s="1" t="str">
        <f>_xlfn.TEXTAFTER(Table9[[#This Row],[rxn]],"-",-1)</f>
        <v>rt0357</v>
      </c>
      <c r="AI709" s="1" t="e">
        <f>_xlfn.TEXTAFTER(_xlfn.TEXTBEFORE(Table9[[#This Row],[rxn]],"-"&amp;Table9[[#This Row],[enz]]),"RXN-")</f>
        <v>#N/A</v>
      </c>
      <c r="AJ709" s="1" t="e">
        <f>_xlfn.TEXTBEFORE(Table9[[#This Row],[rxn]],"_",-1)</f>
        <v>#N/A</v>
      </c>
    </row>
    <row r="710" spans="1:36" ht="17" hidden="1" x14ac:dyDescent="0.25">
      <c r="A710" t="s">
        <v>9241</v>
      </c>
      <c r="B710" t="str">
        <f>_xlfn.TEXTAFTER(Table5[[#This Row],[r]],"-",-1)</f>
        <v>rt0267'</v>
      </c>
      <c r="C710" t="str">
        <f>_xlfn.TEXTAFTER(_xlfn.TEXTBEFORE(Table5[[#This Row],[r]],"-"&amp;Table5[[#This Row],[enz]]),"'RXN-")</f>
        <v>CATDOX_c_FWD</v>
      </c>
      <c r="D710">
        <v>11171.708534568001</v>
      </c>
      <c r="E710">
        <f>_xlfn.XLOOKUP(Table5[[#This Row],[r]],Table3[r],Table3[kapp],"")</f>
        <v>8988.1774343278394</v>
      </c>
      <c r="F710">
        <f>Table5[[#This Row],[kapp]]-Table5[[#This Row],[old]]</f>
        <v>2183.5311002401613</v>
      </c>
      <c r="G710" t="str" cm="1">
        <f t="array" ref="G710">IF(ROWS(_xlfn._xlws.FILTER(Table5[r],Table5[enz]=Table5[[#This Row],[enz]]))&gt;1,"many","1")</f>
        <v>1</v>
      </c>
      <c r="H710" t="str" cm="1">
        <f t="array" ref="H710">IF(ROWS(_xlfn._xlws.FILTER(Table5[r],Table5[rxn-no-enz]=Table5[[#This Row],[rxn-no-enz]]))&gt;1,"many","1")</f>
        <v>1</v>
      </c>
      <c r="I710" t="str">
        <f>_xlfn.XLOOKUP(SUBSTITUTE(Table5[[#This Row],[r]],"'",""),Table6[rxn],Table6[rxn],"no")</f>
        <v>no</v>
      </c>
      <c r="J710" t="str" cm="1">
        <f t="array" ref="J710">_xlfn.XLOOKUP(Table5[[#This Row],[r]],"'"&amp;Table6[rxn]&amp;"'",Table6[expected kapp],"")</f>
        <v/>
      </c>
      <c r="L710" t="s">
        <v>9220</v>
      </c>
      <c r="M710">
        <v>8988.1774343278394</v>
      </c>
      <c r="AE710" s="1" t="s">
        <v>4239</v>
      </c>
      <c r="AF710" s="1" t="s">
        <v>2778</v>
      </c>
      <c r="AG710" s="9">
        <v>2.18657502999999E-10</v>
      </c>
      <c r="AH710" s="1" t="str">
        <f>_xlfn.TEXTAFTER(Table9[[#This Row],[rxn]],"-",-1)</f>
        <v>rt0376</v>
      </c>
      <c r="AI710" s="1" t="e">
        <f>_xlfn.TEXTAFTER(_xlfn.TEXTBEFORE(Table9[[#This Row],[rxn]],"-"&amp;Table9[[#This Row],[enz]]),"RXN-")</f>
        <v>#N/A</v>
      </c>
      <c r="AJ710" s="1" t="e">
        <f>_xlfn.TEXTBEFORE(Table9[[#This Row],[rxn]],"_",-1)</f>
        <v>#N/A</v>
      </c>
    </row>
    <row r="711" spans="1:36" ht="17" hidden="1" x14ac:dyDescent="0.25">
      <c r="A711" t="s">
        <v>9242</v>
      </c>
      <c r="B711" t="str">
        <f>_xlfn.TEXTAFTER(Table5[[#This Row],[r]],"-",-1)</f>
        <v>rt4763'</v>
      </c>
      <c r="C711" t="str">
        <f>_xlfn.TEXTAFTER(_xlfn.TEXTBEFORE(Table5[[#This Row],[r]],"-"&amp;Table5[[#This Row],[enz]]),"'RXN-")</f>
        <v>CATOX_e_FWD</v>
      </c>
      <c r="D711">
        <v>11171.708534568001</v>
      </c>
      <c r="E711">
        <f>_xlfn.XLOOKUP(Table5[[#This Row],[r]],Table3[r],Table3[kapp],"")</f>
        <v>8988.1774343278394</v>
      </c>
      <c r="F711">
        <f>Table5[[#This Row],[kapp]]-Table5[[#This Row],[old]]</f>
        <v>2183.5311002401613</v>
      </c>
      <c r="G711" t="str" cm="1">
        <f t="array" ref="G711">IF(ROWS(_xlfn._xlws.FILTER(Table5[r],Table5[enz]=Table5[[#This Row],[enz]]))&gt;1,"many","1")</f>
        <v>1</v>
      </c>
      <c r="H711" t="str" cm="1">
        <f t="array" ref="H711">IF(ROWS(_xlfn._xlws.FILTER(Table5[r],Table5[rxn-no-enz]=Table5[[#This Row],[rxn-no-enz]]))&gt;1,"many","1")</f>
        <v>many</v>
      </c>
      <c r="I711" t="str">
        <f>_xlfn.XLOOKUP(SUBSTITUTE(Table5[[#This Row],[r]],"'",""),Table6[rxn],Table6[rxn],"no")</f>
        <v>no</v>
      </c>
      <c r="J711" t="str" cm="1">
        <f t="array" ref="J711">_xlfn.XLOOKUP(Table5[[#This Row],[r]],"'"&amp;Table6[rxn]&amp;"'",Table6[expected kapp],"")</f>
        <v/>
      </c>
      <c r="L711" t="s">
        <v>9221</v>
      </c>
      <c r="M711">
        <v>8988.1774343278394</v>
      </c>
      <c r="AE711" s="1" t="s">
        <v>4240</v>
      </c>
      <c r="AF711" s="1" t="s">
        <v>2778</v>
      </c>
      <c r="AG711" s="9">
        <v>6.6106693499999997E-10</v>
      </c>
      <c r="AH711" s="1" t="str">
        <f>_xlfn.TEXTAFTER(Table9[[#This Row],[rxn]],"-",-1)</f>
        <v>rt0390</v>
      </c>
      <c r="AI711" s="1" t="e">
        <f>_xlfn.TEXTAFTER(_xlfn.TEXTBEFORE(Table9[[#This Row],[rxn]],"-"&amp;Table9[[#This Row],[enz]]),"RXN-")</f>
        <v>#N/A</v>
      </c>
      <c r="AJ711" s="1" t="e">
        <f>_xlfn.TEXTBEFORE(Table9[[#This Row],[rxn]],"_",-1)</f>
        <v>#N/A</v>
      </c>
    </row>
    <row r="712" spans="1:36" ht="17" hidden="1" x14ac:dyDescent="0.25">
      <c r="A712" t="s">
        <v>9243</v>
      </c>
      <c r="B712" t="str">
        <f>_xlfn.TEXTAFTER(Table5[[#This Row],[r]],"-",-1)</f>
        <v>rt4767'</v>
      </c>
      <c r="C712" t="str">
        <f>_xlfn.TEXTAFTER(_xlfn.TEXTBEFORE(Table5[[#This Row],[r]],"-"&amp;Table5[[#This Row],[enz]]),"'RXN-")</f>
        <v>CATOX_e_FWD</v>
      </c>
      <c r="D712">
        <v>11171.708534568001</v>
      </c>
      <c r="E712">
        <f>_xlfn.XLOOKUP(Table5[[#This Row],[r]],Table3[r],Table3[kapp],"")</f>
        <v>8988.1774343278394</v>
      </c>
      <c r="F712">
        <f>Table5[[#This Row],[kapp]]-Table5[[#This Row],[old]]</f>
        <v>2183.5311002401613</v>
      </c>
      <c r="G712" t="str" cm="1">
        <f t="array" ref="G712">IF(ROWS(_xlfn._xlws.FILTER(Table5[r],Table5[enz]=Table5[[#This Row],[enz]]))&gt;1,"many","1")</f>
        <v>1</v>
      </c>
      <c r="H712" t="str" cm="1">
        <f t="array" ref="H712">IF(ROWS(_xlfn._xlws.FILTER(Table5[r],Table5[rxn-no-enz]=Table5[[#This Row],[rxn-no-enz]]))&gt;1,"many","1")</f>
        <v>many</v>
      </c>
      <c r="I712" t="str">
        <f>_xlfn.XLOOKUP(SUBSTITUTE(Table5[[#This Row],[r]],"'",""),Table6[rxn],Table6[rxn],"no")</f>
        <v>no</v>
      </c>
      <c r="J712" t="str" cm="1">
        <f t="array" ref="J712">_xlfn.XLOOKUP(Table5[[#This Row],[r]],"'"&amp;Table6[rxn]&amp;"'",Table6[expected kapp],"")</f>
        <v/>
      </c>
      <c r="L712" t="s">
        <v>9222</v>
      </c>
      <c r="M712">
        <v>8988.1774343278394</v>
      </c>
      <c r="AE712" s="1" t="s">
        <v>11542</v>
      </c>
      <c r="AF712" s="1" t="s">
        <v>2778</v>
      </c>
      <c r="AG712" s="9">
        <v>4.07229E-13</v>
      </c>
      <c r="AH712" s="1" t="str">
        <f>_xlfn.TEXTAFTER(Table9[[#This Row],[rxn]],"-",-1)</f>
        <v>rt0398</v>
      </c>
      <c r="AI712" s="1" t="e">
        <f>_xlfn.TEXTAFTER(_xlfn.TEXTBEFORE(Table9[[#This Row],[rxn]],"-"&amp;Table9[[#This Row],[enz]]),"RXN-")</f>
        <v>#N/A</v>
      </c>
      <c r="AJ712" s="1" t="e">
        <f>_xlfn.TEXTBEFORE(Table9[[#This Row],[rxn]],"_",-1)</f>
        <v>#N/A</v>
      </c>
    </row>
    <row r="713" spans="1:36" ht="17" hidden="1" x14ac:dyDescent="0.25">
      <c r="A713" t="s">
        <v>9244</v>
      </c>
      <c r="B713" t="str">
        <f>_xlfn.TEXTAFTER(Table5[[#This Row],[r]],"-",-1)</f>
        <v>rt0389'</v>
      </c>
      <c r="C713" t="str">
        <f>_xlfn.TEXTAFTER(_xlfn.TEXTBEFORE(Table5[[#This Row],[r]],"-"&amp;Table5[[#This Row],[enz]]),"'RXN-")</f>
        <v>CBL_c_FWD</v>
      </c>
      <c r="D713">
        <v>11171.708534568001</v>
      </c>
      <c r="E713">
        <f>_xlfn.XLOOKUP(Table5[[#This Row],[r]],Table3[r],Table3[kapp],"")</f>
        <v>8988.1774343278394</v>
      </c>
      <c r="F713">
        <f>Table5[[#This Row],[kapp]]-Table5[[#This Row],[old]]</f>
        <v>2183.5311002401613</v>
      </c>
      <c r="G713" t="str" cm="1">
        <f t="array" ref="G713">IF(ROWS(_xlfn._xlws.FILTER(Table5[r],Table5[enz]=Table5[[#This Row],[enz]]))&gt;1,"many","1")</f>
        <v>1</v>
      </c>
      <c r="H713" t="str" cm="1">
        <f t="array" ref="H713">IF(ROWS(_xlfn._xlws.FILTER(Table5[r],Table5[rxn-no-enz]=Table5[[#This Row],[rxn-no-enz]]))&gt;1,"many","1")</f>
        <v>many</v>
      </c>
      <c r="I713" t="str">
        <f>_xlfn.XLOOKUP(SUBSTITUTE(Table5[[#This Row],[r]],"'",""),Table6[rxn],Table6[rxn],"no")</f>
        <v>no</v>
      </c>
      <c r="J713" t="str" cm="1">
        <f t="array" ref="J713">_xlfn.XLOOKUP(Table5[[#This Row],[r]],"'"&amp;Table6[rxn]&amp;"'",Table6[expected kapp],"")</f>
        <v/>
      </c>
      <c r="L713" t="s">
        <v>9223</v>
      </c>
      <c r="M713">
        <v>8988.1774343278394</v>
      </c>
      <c r="AE713" s="1" t="s">
        <v>4241</v>
      </c>
      <c r="AF713" s="1" t="s">
        <v>2778</v>
      </c>
      <c r="AG713" s="9">
        <v>1.2361757E-11</v>
      </c>
      <c r="AH713" s="1" t="str">
        <f>_xlfn.TEXTAFTER(Table9[[#This Row],[rxn]],"-",-1)</f>
        <v>rt0400</v>
      </c>
      <c r="AI713" s="1" t="e">
        <f>_xlfn.TEXTAFTER(_xlfn.TEXTBEFORE(Table9[[#This Row],[rxn]],"-"&amp;Table9[[#This Row],[enz]]),"RXN-")</f>
        <v>#N/A</v>
      </c>
      <c r="AJ713" s="1" t="e">
        <f>_xlfn.TEXTBEFORE(Table9[[#This Row],[rxn]],"_",-1)</f>
        <v>#N/A</v>
      </c>
    </row>
    <row r="714" spans="1:36" ht="17" hidden="1" x14ac:dyDescent="0.25">
      <c r="A714" t="s">
        <v>9245</v>
      </c>
      <c r="B714" t="str">
        <f>_xlfn.TEXTAFTER(Table5[[#This Row],[r]],"-",-1)</f>
        <v>rt0391'</v>
      </c>
      <c r="C714" t="str">
        <f>_xlfn.TEXTAFTER(_xlfn.TEXTBEFORE(Table5[[#This Row],[r]],"-"&amp;Table5[[#This Row],[enz]]),"'RXN-")</f>
        <v>CBL_c_FWD</v>
      </c>
      <c r="D714">
        <v>11171.708534568001</v>
      </c>
      <c r="E714">
        <f>_xlfn.XLOOKUP(Table5[[#This Row],[r]],Table3[r],Table3[kapp],"")</f>
        <v>8988.1774343278394</v>
      </c>
      <c r="F714">
        <f>Table5[[#This Row],[kapp]]-Table5[[#This Row],[old]]</f>
        <v>2183.5311002401613</v>
      </c>
      <c r="G714" t="str" cm="1">
        <f t="array" ref="G714">IF(ROWS(_xlfn._xlws.FILTER(Table5[r],Table5[enz]=Table5[[#This Row],[enz]]))&gt;1,"many","1")</f>
        <v>1</v>
      </c>
      <c r="H714" t="str" cm="1">
        <f t="array" ref="H714">IF(ROWS(_xlfn._xlws.FILTER(Table5[r],Table5[rxn-no-enz]=Table5[[#This Row],[rxn-no-enz]]))&gt;1,"many","1")</f>
        <v>many</v>
      </c>
      <c r="I714" t="str">
        <f>_xlfn.XLOOKUP(SUBSTITUTE(Table5[[#This Row],[r]],"'",""),Table6[rxn],Table6[rxn],"no")</f>
        <v>no</v>
      </c>
      <c r="J714" t="str" cm="1">
        <f t="array" ref="J714">_xlfn.XLOOKUP(Table5[[#This Row],[r]],"'"&amp;Table6[rxn]&amp;"'",Table6[expected kapp],"")</f>
        <v/>
      </c>
      <c r="L714" t="s">
        <v>9224</v>
      </c>
      <c r="M714">
        <v>8988.1774343278394</v>
      </c>
      <c r="AE714" s="1" t="s">
        <v>4242</v>
      </c>
      <c r="AF714" s="1" t="s">
        <v>2778</v>
      </c>
      <c r="AG714" s="9">
        <v>3.7586649999999999E-10</v>
      </c>
      <c r="AH714" s="1" t="str">
        <f>_xlfn.TEXTAFTER(Table9[[#This Row],[rxn]],"-",-1)</f>
        <v>rt0409</v>
      </c>
      <c r="AI714" s="1" t="e">
        <f>_xlfn.TEXTAFTER(_xlfn.TEXTBEFORE(Table9[[#This Row],[rxn]],"-"&amp;Table9[[#This Row],[enz]]),"RXN-")</f>
        <v>#N/A</v>
      </c>
      <c r="AJ714" s="1" t="e">
        <f>_xlfn.TEXTBEFORE(Table9[[#This Row],[rxn]],"_",-1)</f>
        <v>#N/A</v>
      </c>
    </row>
    <row r="715" spans="1:36" ht="17" hidden="1" x14ac:dyDescent="0.25">
      <c r="A715" t="s">
        <v>9246</v>
      </c>
      <c r="B715" t="str">
        <f>_xlfn.TEXTAFTER(Table5[[#This Row],[r]],"-",-1)</f>
        <v>rt2726'</v>
      </c>
      <c r="C715" t="str">
        <f>_xlfn.TEXTAFTER(_xlfn.TEXTBEFORE(Table5[[#This Row],[r]],"-"&amp;Table5[[#This Row],[enz]]),"'RXN-")</f>
        <v>CBMHL_c_FWD</v>
      </c>
      <c r="D715">
        <v>11171.708534568001</v>
      </c>
      <c r="E715">
        <f>_xlfn.XLOOKUP(Table5[[#This Row],[r]],Table3[r],Table3[kapp],"")</f>
        <v>8988.1774343278394</v>
      </c>
      <c r="F715">
        <f>Table5[[#This Row],[kapp]]-Table5[[#This Row],[old]]</f>
        <v>2183.5311002401613</v>
      </c>
      <c r="G715" t="str" cm="1">
        <f t="array" ref="G715">IF(ROWS(_xlfn._xlws.FILTER(Table5[r],Table5[enz]=Table5[[#This Row],[enz]]))&gt;1,"many","1")</f>
        <v>many</v>
      </c>
      <c r="H715" t="str" cm="1">
        <f t="array" ref="H715">IF(ROWS(_xlfn._xlws.FILTER(Table5[r],Table5[rxn-no-enz]=Table5[[#This Row],[rxn-no-enz]]))&gt;1,"many","1")</f>
        <v>1</v>
      </c>
      <c r="I715" t="str">
        <f>_xlfn.XLOOKUP(SUBSTITUTE(Table5[[#This Row],[r]],"'",""),Table6[rxn],Table6[rxn],"no")</f>
        <v>no</v>
      </c>
      <c r="J715" t="str" cm="1">
        <f t="array" ref="J715">_xlfn.XLOOKUP(Table5[[#This Row],[r]],"'"&amp;Table6[rxn]&amp;"'",Table6[expected kapp],"")</f>
        <v/>
      </c>
      <c r="L715" t="s">
        <v>9225</v>
      </c>
      <c r="M715">
        <v>8988.1774343278394</v>
      </c>
      <c r="AE715" s="1" t="s">
        <v>11543</v>
      </c>
      <c r="AF715" s="1" t="s">
        <v>2778</v>
      </c>
      <c r="AG715" s="9">
        <v>0</v>
      </c>
      <c r="AH715" s="1" t="str">
        <f>_xlfn.TEXTAFTER(Table9[[#This Row],[rxn]],"-",-1)</f>
        <v>rt0413</v>
      </c>
      <c r="AI715" s="1" t="e">
        <f>_xlfn.TEXTAFTER(_xlfn.TEXTBEFORE(Table9[[#This Row],[rxn]],"-"&amp;Table9[[#This Row],[enz]]),"RXN-")</f>
        <v>#N/A</v>
      </c>
      <c r="AJ715" s="1" t="e">
        <f>_xlfn.TEXTBEFORE(Table9[[#This Row],[rxn]],"_",-1)</f>
        <v>#N/A</v>
      </c>
    </row>
    <row r="716" spans="1:36" ht="17" hidden="1" x14ac:dyDescent="0.25">
      <c r="A716" t="s">
        <v>9247</v>
      </c>
      <c r="B716" t="str">
        <f>_xlfn.TEXTAFTER(Table5[[#This Row],[r]],"-",-1)</f>
        <v>rt2726'</v>
      </c>
      <c r="C716" t="str">
        <f>_xlfn.TEXTAFTER(_xlfn.TEXTBEFORE(Table5[[#This Row],[r]],"-"&amp;Table5[[#This Row],[enz]]),"'RXN-")</f>
        <v>CBMHL_c_REV</v>
      </c>
      <c r="D716">
        <v>11171.708534568001</v>
      </c>
      <c r="E716">
        <f>_xlfn.XLOOKUP(Table5[[#This Row],[r]],Table3[r],Table3[kapp],"")</f>
        <v>8988.1774343278394</v>
      </c>
      <c r="F716">
        <f>Table5[[#This Row],[kapp]]-Table5[[#This Row],[old]]</f>
        <v>2183.5311002401613</v>
      </c>
      <c r="G716" t="str" cm="1">
        <f t="array" ref="G716">IF(ROWS(_xlfn._xlws.FILTER(Table5[r],Table5[enz]=Table5[[#This Row],[enz]]))&gt;1,"many","1")</f>
        <v>many</v>
      </c>
      <c r="H716" t="str" cm="1">
        <f t="array" ref="H716">IF(ROWS(_xlfn._xlws.FILTER(Table5[r],Table5[rxn-no-enz]=Table5[[#This Row],[rxn-no-enz]]))&gt;1,"many","1")</f>
        <v>1</v>
      </c>
      <c r="I716" t="str">
        <f>_xlfn.XLOOKUP(SUBSTITUTE(Table5[[#This Row],[r]],"'",""),Table6[rxn],Table6[rxn],"no")</f>
        <v>no</v>
      </c>
      <c r="J716" t="str" cm="1">
        <f t="array" ref="J716">_xlfn.XLOOKUP(Table5[[#This Row],[r]],"'"&amp;Table6[rxn]&amp;"'",Table6[expected kapp],"")</f>
        <v/>
      </c>
      <c r="L716" t="s">
        <v>8341</v>
      </c>
      <c r="M716">
        <v>46475.5814133194</v>
      </c>
      <c r="AE716" s="1" t="s">
        <v>11544</v>
      </c>
      <c r="AF716" s="1" t="s">
        <v>2778</v>
      </c>
      <c r="AG716" s="9">
        <v>3.0145998900000002E-10</v>
      </c>
      <c r="AH716" s="1" t="str">
        <f>_xlfn.TEXTAFTER(Table9[[#This Row],[rxn]],"-",-1)</f>
        <v>rt0422_c</v>
      </c>
      <c r="AI716" s="1" t="e">
        <f>_xlfn.TEXTAFTER(_xlfn.TEXTBEFORE(Table9[[#This Row],[rxn]],"-"&amp;Table9[[#This Row],[enz]]),"RXN-")</f>
        <v>#N/A</v>
      </c>
      <c r="AJ716" s="1" t="str">
        <f>_xlfn.TEXTBEFORE(Table9[[#This Row],[rxn]],"_",-1)</f>
        <v>PROSYN-rt0422</v>
      </c>
    </row>
    <row r="717" spans="1:36" ht="17" hidden="1" x14ac:dyDescent="0.25">
      <c r="A717" t="s">
        <v>9248</v>
      </c>
      <c r="B717" t="str">
        <f>_xlfn.TEXTAFTER(Table5[[#This Row],[r]],"-",-1)</f>
        <v>rt3934'</v>
      </c>
      <c r="C717" t="str">
        <f>_xlfn.TEXTAFTER(_xlfn.TEXTBEFORE(Table5[[#This Row],[r]],"-"&amp;Table5[[#This Row],[enz]]),"'RXN-")</f>
        <v>CBPS_c_FWD</v>
      </c>
      <c r="D717">
        <v>11171.708534568001</v>
      </c>
      <c r="E717">
        <f>_xlfn.XLOOKUP(Table5[[#This Row],[r]],Table3[r],Table3[kapp],"")</f>
        <v>8988.1774343278394</v>
      </c>
      <c r="F717">
        <f>Table5[[#This Row],[kapp]]-Table5[[#This Row],[old]]</f>
        <v>2183.5311002401613</v>
      </c>
      <c r="G717" t="str" cm="1">
        <f t="array" ref="G717">IF(ROWS(_xlfn._xlws.FILTER(Table5[r],Table5[enz]=Table5[[#This Row],[enz]]))&gt;1,"many","1")</f>
        <v>1</v>
      </c>
      <c r="H717" t="str" cm="1">
        <f t="array" ref="H717">IF(ROWS(_xlfn._xlws.FILTER(Table5[r],Table5[rxn-no-enz]=Table5[[#This Row],[rxn-no-enz]]))&gt;1,"many","1")</f>
        <v>many</v>
      </c>
      <c r="I717" t="str">
        <f>_xlfn.XLOOKUP(SUBSTITUTE(Table5[[#This Row],[r]],"'",""),Table6[rxn],Table6[rxn],"no")</f>
        <v>no</v>
      </c>
      <c r="J717" t="str" cm="1">
        <f t="array" ref="J717">_xlfn.XLOOKUP(Table5[[#This Row],[r]],"'"&amp;Table6[rxn]&amp;"'",Table6[expected kapp],"")</f>
        <v/>
      </c>
      <c r="L717" t="s">
        <v>9226</v>
      </c>
      <c r="M717">
        <v>8988.1774343278394</v>
      </c>
      <c r="AE717" s="1" t="s">
        <v>4243</v>
      </c>
      <c r="AF717" s="1" t="s">
        <v>2778</v>
      </c>
      <c r="AG717" s="9">
        <v>2.3978154000000001E-10</v>
      </c>
      <c r="AH717" s="1" t="str">
        <f>_xlfn.TEXTAFTER(Table9[[#This Row],[rxn]],"-",-1)</f>
        <v>rt0434_m</v>
      </c>
      <c r="AI717" s="1" t="e">
        <f>_xlfn.TEXTAFTER(_xlfn.TEXTBEFORE(Table9[[#This Row],[rxn]],"-"&amp;Table9[[#This Row],[enz]]),"RXN-")</f>
        <v>#N/A</v>
      </c>
      <c r="AJ717" s="1" t="str">
        <f>_xlfn.TEXTBEFORE(Table9[[#This Row],[rxn]],"_",-1)</f>
        <v>PROSYN-rt0434</v>
      </c>
    </row>
    <row r="718" spans="1:36" ht="17" hidden="1" x14ac:dyDescent="0.25">
      <c r="A718" t="s">
        <v>9249</v>
      </c>
      <c r="B718" t="str">
        <f>_xlfn.TEXTAFTER(Table5[[#This Row],[r]],"-",-1)</f>
        <v>rt4513_mm'</v>
      </c>
      <c r="C718" t="str">
        <f>_xlfn.TEXTAFTER(_xlfn.TEXTBEFORE(Table5[[#This Row],[r]],"-"&amp;Table5[[#This Row],[enz]]),"'RXN-")</f>
        <v>CDPDAGS_mm_FWD</v>
      </c>
      <c r="D718">
        <v>11171.708534568001</v>
      </c>
      <c r="E718">
        <f>_xlfn.XLOOKUP(Table5[[#This Row],[r]],Table3[r],Table3[kapp],"")</f>
        <v>8988.1774343278394</v>
      </c>
      <c r="F718">
        <f>Table5[[#This Row],[kapp]]-Table5[[#This Row],[old]]</f>
        <v>2183.5311002401613</v>
      </c>
      <c r="G718" t="str" cm="1">
        <f t="array" ref="G718">IF(ROWS(_xlfn._xlws.FILTER(Table5[r],Table5[enz]=Table5[[#This Row],[enz]]))&gt;1,"many","1")</f>
        <v>1</v>
      </c>
      <c r="H718" t="str" cm="1">
        <f t="array" ref="H718">IF(ROWS(_xlfn._xlws.FILTER(Table5[r],Table5[rxn-no-enz]=Table5[[#This Row],[rxn-no-enz]]))&gt;1,"many","1")</f>
        <v>1</v>
      </c>
      <c r="I718" t="str">
        <f>_xlfn.XLOOKUP(SUBSTITUTE(Table5[[#This Row],[r]],"'",""),Table6[rxn],Table6[rxn],"no")</f>
        <v>no</v>
      </c>
      <c r="J718" t="str" cm="1">
        <f t="array" ref="J718">_xlfn.XLOOKUP(Table5[[#This Row],[r]],"'"&amp;Table6[rxn]&amp;"'",Table6[expected kapp],"")</f>
        <v/>
      </c>
      <c r="L718" t="s">
        <v>9227</v>
      </c>
      <c r="M718">
        <v>8988.1774343278394</v>
      </c>
      <c r="AE718" s="1" t="s">
        <v>11545</v>
      </c>
      <c r="AF718" s="1" t="s">
        <v>2778</v>
      </c>
      <c r="AG718" s="9">
        <v>1.583780541E-9</v>
      </c>
      <c r="AH718" s="1" t="str">
        <f>_xlfn.TEXTAFTER(Table9[[#This Row],[rxn]],"-",-1)</f>
        <v>rt0451</v>
      </c>
      <c r="AI718" s="1" t="e">
        <f>_xlfn.TEXTAFTER(_xlfn.TEXTBEFORE(Table9[[#This Row],[rxn]],"-"&amp;Table9[[#This Row],[enz]]),"RXN-")</f>
        <v>#N/A</v>
      </c>
      <c r="AJ718" s="1" t="e">
        <f>_xlfn.TEXTBEFORE(Table9[[#This Row],[rxn]],"_",-1)</f>
        <v>#N/A</v>
      </c>
    </row>
    <row r="719" spans="1:36" ht="17" hidden="1" x14ac:dyDescent="0.25">
      <c r="A719" t="s">
        <v>9250</v>
      </c>
      <c r="B719" t="str">
        <f>_xlfn.TEXTAFTER(Table5[[#This Row],[r]],"-",-1)</f>
        <v>rt0160'</v>
      </c>
      <c r="C719" t="str">
        <f>_xlfn.TEXTAFTER(_xlfn.TEXTBEFORE(Table5[[#This Row],[r]],"-"&amp;Table5[[#This Row],[enz]]),"'RXN-")</f>
        <v>CELLBH_e_FWD</v>
      </c>
      <c r="D719">
        <v>11171.708534568001</v>
      </c>
      <c r="E719">
        <f>_xlfn.XLOOKUP(Table5[[#This Row],[r]],Table3[r],Table3[kapp],"")</f>
        <v>8988.1774343278394</v>
      </c>
      <c r="F719">
        <f>Table5[[#This Row],[kapp]]-Table5[[#This Row],[old]]</f>
        <v>2183.5311002401613</v>
      </c>
      <c r="G719" t="str" cm="1">
        <f t="array" ref="G719">IF(ROWS(_xlfn._xlws.FILTER(Table5[r],Table5[enz]=Table5[[#This Row],[enz]]))&gt;1,"many","1")</f>
        <v>1</v>
      </c>
      <c r="H719" t="str" cm="1">
        <f t="array" ref="H719">IF(ROWS(_xlfn._xlws.FILTER(Table5[r],Table5[rxn-no-enz]=Table5[[#This Row],[rxn-no-enz]]))&gt;1,"many","1")</f>
        <v>many</v>
      </c>
      <c r="I719" t="str">
        <f>_xlfn.XLOOKUP(SUBSTITUTE(Table5[[#This Row],[r]],"'",""),Table6[rxn],Table6[rxn],"no")</f>
        <v>no</v>
      </c>
      <c r="J719" t="str" cm="1">
        <f t="array" ref="J719">_xlfn.XLOOKUP(Table5[[#This Row],[r]],"'"&amp;Table6[rxn]&amp;"'",Table6[expected kapp],"")</f>
        <v/>
      </c>
      <c r="L719" t="s">
        <v>8342</v>
      </c>
      <c r="M719">
        <v>9249.7007312157002</v>
      </c>
      <c r="AE719" s="1" t="s">
        <v>4245</v>
      </c>
      <c r="AF719" s="1" t="s">
        <v>2778</v>
      </c>
      <c r="AG719" s="9">
        <v>2.46458128E-10</v>
      </c>
      <c r="AH719" s="1" t="str">
        <f>_xlfn.TEXTAFTER(Table9[[#This Row],[rxn]],"-",-1)</f>
        <v>rt0467</v>
      </c>
      <c r="AI719" s="1" t="e">
        <f>_xlfn.TEXTAFTER(_xlfn.TEXTBEFORE(Table9[[#This Row],[rxn]],"-"&amp;Table9[[#This Row],[enz]]),"RXN-")</f>
        <v>#N/A</v>
      </c>
      <c r="AJ719" s="1" t="e">
        <f>_xlfn.TEXTBEFORE(Table9[[#This Row],[rxn]],"_",-1)</f>
        <v>#N/A</v>
      </c>
    </row>
    <row r="720" spans="1:36" ht="17" hidden="1" x14ac:dyDescent="0.25">
      <c r="A720" t="s">
        <v>9251</v>
      </c>
      <c r="B720" t="str">
        <f>_xlfn.TEXTAFTER(Table5[[#This Row],[r]],"-",-1)</f>
        <v>rt1271'</v>
      </c>
      <c r="C720" t="str">
        <f>_xlfn.TEXTAFTER(_xlfn.TEXTBEFORE(Table5[[#This Row],[r]],"-"&amp;Table5[[#This Row],[enz]]),"'RXN-")</f>
        <v>CELLBH_e_FWD</v>
      </c>
      <c r="D720">
        <v>11171.708534568001</v>
      </c>
      <c r="E720">
        <f>_xlfn.XLOOKUP(Table5[[#This Row],[r]],Table3[r],Table3[kapp],"")</f>
        <v>8988.1774343278394</v>
      </c>
      <c r="F720">
        <f>Table5[[#This Row],[kapp]]-Table5[[#This Row],[old]]</f>
        <v>2183.5311002401613</v>
      </c>
      <c r="G720" t="str" cm="1">
        <f t="array" ref="G720">IF(ROWS(_xlfn._xlws.FILTER(Table5[r],Table5[enz]=Table5[[#This Row],[enz]]))&gt;1,"many","1")</f>
        <v>1</v>
      </c>
      <c r="H720" t="str" cm="1">
        <f t="array" ref="H720">IF(ROWS(_xlfn._xlws.FILTER(Table5[r],Table5[rxn-no-enz]=Table5[[#This Row],[rxn-no-enz]]))&gt;1,"many","1")</f>
        <v>many</v>
      </c>
      <c r="I720" t="str">
        <f>_xlfn.XLOOKUP(SUBSTITUTE(Table5[[#This Row],[r]],"'",""),Table6[rxn],Table6[rxn],"no")</f>
        <v>no</v>
      </c>
      <c r="J720" t="str" cm="1">
        <f t="array" ref="J720">_xlfn.XLOOKUP(Table5[[#This Row],[r]],"'"&amp;Table6[rxn]&amp;"'",Table6[expected kapp],"")</f>
        <v/>
      </c>
      <c r="L720" t="s">
        <v>9228</v>
      </c>
      <c r="M720">
        <v>8988.1774343278394</v>
      </c>
      <c r="AE720" s="1" t="s">
        <v>4246</v>
      </c>
      <c r="AF720" s="1" t="s">
        <v>2778</v>
      </c>
      <c r="AG720" s="9">
        <v>4.8351761000000002E-11</v>
      </c>
      <c r="AH720" s="1" t="str">
        <f>_xlfn.TEXTAFTER(Table9[[#This Row],[rxn]],"-",-1)</f>
        <v>rt0477</v>
      </c>
      <c r="AI720" s="1" t="e">
        <f>_xlfn.TEXTAFTER(_xlfn.TEXTBEFORE(Table9[[#This Row],[rxn]],"-"&amp;Table9[[#This Row],[enz]]),"RXN-")</f>
        <v>#N/A</v>
      </c>
      <c r="AJ720" s="1" t="e">
        <f>_xlfn.TEXTBEFORE(Table9[[#This Row],[rxn]],"_",-1)</f>
        <v>#N/A</v>
      </c>
    </row>
    <row r="721" spans="1:36" ht="17" hidden="1" x14ac:dyDescent="0.25">
      <c r="A721" t="s">
        <v>9252</v>
      </c>
      <c r="B721" t="str">
        <f>_xlfn.TEXTAFTER(Table5[[#This Row],[r]],"-",-1)</f>
        <v>rt5118'</v>
      </c>
      <c r="C721" t="str">
        <f>_xlfn.TEXTAFTER(_xlfn.TEXTBEFORE(Table5[[#This Row],[r]],"-"&amp;Table5[[#This Row],[enz]]),"'RXN-")</f>
        <v>CELLBH_e_FWD</v>
      </c>
      <c r="D721">
        <v>11171.708534568001</v>
      </c>
      <c r="E721">
        <f>_xlfn.XLOOKUP(Table5[[#This Row],[r]],Table3[r],Table3[kapp],"")</f>
        <v>8988.1774343278394</v>
      </c>
      <c r="F721">
        <f>Table5[[#This Row],[kapp]]-Table5[[#This Row],[old]]</f>
        <v>2183.5311002401613</v>
      </c>
      <c r="G721" t="str" cm="1">
        <f t="array" ref="G721">IF(ROWS(_xlfn._xlws.FILTER(Table5[r],Table5[enz]=Table5[[#This Row],[enz]]))&gt;1,"many","1")</f>
        <v>1</v>
      </c>
      <c r="H721" t="str" cm="1">
        <f t="array" ref="H721">IF(ROWS(_xlfn._xlws.FILTER(Table5[r],Table5[rxn-no-enz]=Table5[[#This Row],[rxn-no-enz]]))&gt;1,"many","1")</f>
        <v>many</v>
      </c>
      <c r="I721" t="str">
        <f>_xlfn.XLOOKUP(SUBSTITUTE(Table5[[#This Row],[r]],"'",""),Table6[rxn],Table6[rxn],"no")</f>
        <v>no</v>
      </c>
      <c r="J721" t="str" cm="1">
        <f t="array" ref="J721">_xlfn.XLOOKUP(Table5[[#This Row],[r]],"'"&amp;Table6[rxn]&amp;"'",Table6[expected kapp],"")</f>
        <v/>
      </c>
      <c r="L721" t="s">
        <v>8343</v>
      </c>
      <c r="M721">
        <v>9249.7007312157002</v>
      </c>
      <c r="AE721" s="1" t="s">
        <v>4247</v>
      </c>
      <c r="AF721" s="1" t="s">
        <v>2778</v>
      </c>
      <c r="AG721" s="9">
        <v>5.0235722999999999E-11</v>
      </c>
      <c r="AH721" s="1" t="str">
        <f>_xlfn.TEXTAFTER(Table9[[#This Row],[rxn]],"-",-1)</f>
        <v>rt0499</v>
      </c>
      <c r="AI721" s="1" t="e">
        <f>_xlfn.TEXTAFTER(_xlfn.TEXTBEFORE(Table9[[#This Row],[rxn]],"-"&amp;Table9[[#This Row],[enz]]),"RXN-")</f>
        <v>#N/A</v>
      </c>
      <c r="AJ721" s="1" t="e">
        <f>_xlfn.TEXTBEFORE(Table9[[#This Row],[rxn]],"_",-1)</f>
        <v>#N/A</v>
      </c>
    </row>
    <row r="722" spans="1:36" ht="17" hidden="1" x14ac:dyDescent="0.25">
      <c r="A722" t="s">
        <v>9253</v>
      </c>
      <c r="B722" t="str">
        <f>_xlfn.TEXTAFTER(Table5[[#This Row],[r]],"-",-1)</f>
        <v>rt8348'</v>
      </c>
      <c r="C722" t="str">
        <f>_xlfn.TEXTAFTER(_xlfn.TEXTBEFORE(Table5[[#This Row],[r]],"-"&amp;Table5[[#This Row],[enz]]),"'RXN-")</f>
        <v>CELLBH_e_FWD</v>
      </c>
      <c r="D722">
        <v>11171.708534568001</v>
      </c>
      <c r="E722">
        <f>_xlfn.XLOOKUP(Table5[[#This Row],[r]],Table3[r],Table3[kapp],"")</f>
        <v>8988.1774343278394</v>
      </c>
      <c r="F722">
        <f>Table5[[#This Row],[kapp]]-Table5[[#This Row],[old]]</f>
        <v>2183.5311002401613</v>
      </c>
      <c r="G722" t="str" cm="1">
        <f t="array" ref="G722">IF(ROWS(_xlfn._xlws.FILTER(Table5[r],Table5[enz]=Table5[[#This Row],[enz]]))&gt;1,"many","1")</f>
        <v>1</v>
      </c>
      <c r="H722" t="str" cm="1">
        <f t="array" ref="H722">IF(ROWS(_xlfn._xlws.FILTER(Table5[r],Table5[rxn-no-enz]=Table5[[#This Row],[rxn-no-enz]]))&gt;1,"many","1")</f>
        <v>many</v>
      </c>
      <c r="I722" t="str">
        <f>_xlfn.XLOOKUP(SUBSTITUTE(Table5[[#This Row],[r]],"'",""),Table6[rxn],Table6[rxn],"no")</f>
        <v>no</v>
      </c>
      <c r="J722" t="str" cm="1">
        <f t="array" ref="J722">_xlfn.XLOOKUP(Table5[[#This Row],[r]],"'"&amp;Table6[rxn]&amp;"'",Table6[expected kapp],"")</f>
        <v/>
      </c>
      <c r="L722" t="s">
        <v>9229</v>
      </c>
      <c r="M722">
        <v>8988.1774343278394</v>
      </c>
      <c r="AE722" s="1" t="s">
        <v>4248</v>
      </c>
      <c r="AF722" s="1" t="s">
        <v>2778</v>
      </c>
      <c r="AG722" s="9">
        <v>1.23368381E-10</v>
      </c>
      <c r="AH722" s="1" t="str">
        <f>_xlfn.TEXTAFTER(Table9[[#This Row],[rxn]],"-",-1)</f>
        <v>rt0510</v>
      </c>
      <c r="AI722" s="1" t="e">
        <f>_xlfn.TEXTAFTER(_xlfn.TEXTBEFORE(Table9[[#This Row],[rxn]],"-"&amp;Table9[[#This Row],[enz]]),"RXN-")</f>
        <v>#N/A</v>
      </c>
      <c r="AJ722" s="1" t="e">
        <f>_xlfn.TEXTBEFORE(Table9[[#This Row],[rxn]],"_",-1)</f>
        <v>#N/A</v>
      </c>
    </row>
    <row r="723" spans="1:36" ht="17" hidden="1" x14ac:dyDescent="0.25">
      <c r="A723" t="s">
        <v>9254</v>
      </c>
      <c r="B723" t="str">
        <f>_xlfn.TEXTAFTER(Table5[[#This Row],[r]],"-",-1)</f>
        <v>rt8349'</v>
      </c>
      <c r="C723" t="str">
        <f>_xlfn.TEXTAFTER(_xlfn.TEXTBEFORE(Table5[[#This Row],[r]],"-"&amp;Table5[[#This Row],[enz]]),"'RXN-")</f>
        <v>CELLBH_e_FWD</v>
      </c>
      <c r="D723">
        <v>11171.708534568001</v>
      </c>
      <c r="E723">
        <f>_xlfn.XLOOKUP(Table5[[#This Row],[r]],Table3[r],Table3[kapp],"")</f>
        <v>8988.1774343278394</v>
      </c>
      <c r="F723">
        <f>Table5[[#This Row],[kapp]]-Table5[[#This Row],[old]]</f>
        <v>2183.5311002401613</v>
      </c>
      <c r="G723" t="str" cm="1">
        <f t="array" ref="G723">IF(ROWS(_xlfn._xlws.FILTER(Table5[r],Table5[enz]=Table5[[#This Row],[enz]]))&gt;1,"many","1")</f>
        <v>1</v>
      </c>
      <c r="H723" t="str" cm="1">
        <f t="array" ref="H723">IF(ROWS(_xlfn._xlws.FILTER(Table5[r],Table5[rxn-no-enz]=Table5[[#This Row],[rxn-no-enz]]))&gt;1,"many","1")</f>
        <v>many</v>
      </c>
      <c r="I723" t="str">
        <f>_xlfn.XLOOKUP(SUBSTITUTE(Table5[[#This Row],[r]],"'",""),Table6[rxn],Table6[rxn],"no")</f>
        <v>no</v>
      </c>
      <c r="J723" t="str" cm="1">
        <f t="array" ref="J723">_xlfn.XLOOKUP(Table5[[#This Row],[r]],"'"&amp;Table6[rxn]&amp;"'",Table6[expected kapp],"")</f>
        <v/>
      </c>
      <c r="L723" t="s">
        <v>8344</v>
      </c>
      <c r="M723">
        <v>496210.330876427</v>
      </c>
      <c r="AE723" s="1" t="s">
        <v>11546</v>
      </c>
      <c r="AF723" s="1" t="s">
        <v>2778</v>
      </c>
      <c r="AG723" s="9">
        <v>1.71307919E-10</v>
      </c>
      <c r="AH723" s="1" t="str">
        <f>_xlfn.TEXTAFTER(Table9[[#This Row],[rxn]],"-",-1)</f>
        <v>rt0517</v>
      </c>
      <c r="AI723" s="1" t="e">
        <f>_xlfn.TEXTAFTER(_xlfn.TEXTBEFORE(Table9[[#This Row],[rxn]],"-"&amp;Table9[[#This Row],[enz]]),"RXN-")</f>
        <v>#N/A</v>
      </c>
      <c r="AJ723" s="1" t="e">
        <f>_xlfn.TEXTBEFORE(Table9[[#This Row],[rxn]],"_",-1)</f>
        <v>#N/A</v>
      </c>
    </row>
    <row r="724" spans="1:36" ht="17" hidden="1" x14ac:dyDescent="0.25">
      <c r="A724" t="s">
        <v>9255</v>
      </c>
      <c r="B724" t="str">
        <f>_xlfn.TEXTAFTER(Table5[[#This Row],[r]],"-",-1)</f>
        <v>rt3508'</v>
      </c>
      <c r="C724" t="str">
        <f>_xlfn.TEXTAFTER(_xlfn.TEXTBEFORE(Table5[[#This Row],[r]],"-"&amp;Table5[[#This Row],[enz]]),"'RXN-")</f>
        <v>CEPHSCOX_x_FWD</v>
      </c>
      <c r="D724">
        <v>11171.708534568001</v>
      </c>
      <c r="E724">
        <f>_xlfn.XLOOKUP(Table5[[#This Row],[r]],Table3[r],Table3[kapp],"")</f>
        <v>8988.1774343278394</v>
      </c>
      <c r="F724">
        <f>Table5[[#This Row],[kapp]]-Table5[[#This Row],[old]]</f>
        <v>2183.5311002401613</v>
      </c>
      <c r="G724" t="str" cm="1">
        <f t="array" ref="G724">IF(ROWS(_xlfn._xlws.FILTER(Table5[r],Table5[enz]=Table5[[#This Row],[enz]]))&gt;1,"many","1")</f>
        <v>many</v>
      </c>
      <c r="H724" t="str" cm="1">
        <f t="array" ref="H724">IF(ROWS(_xlfn._xlws.FILTER(Table5[r],Table5[rxn-no-enz]=Table5[[#This Row],[rxn-no-enz]]))&gt;1,"many","1")</f>
        <v>many</v>
      </c>
      <c r="I724" t="str">
        <f>_xlfn.XLOOKUP(SUBSTITUTE(Table5[[#This Row],[r]],"'",""),Table6[rxn],Table6[rxn],"no")</f>
        <v>no</v>
      </c>
      <c r="J724" t="str" cm="1">
        <f t="array" ref="J724">_xlfn.XLOOKUP(Table5[[#This Row],[r]],"'"&amp;Table6[rxn]&amp;"'",Table6[expected kapp],"")</f>
        <v/>
      </c>
      <c r="L724" t="s">
        <v>8345</v>
      </c>
      <c r="M724">
        <v>496210.330876427</v>
      </c>
      <c r="AE724" s="1" t="s">
        <v>4249</v>
      </c>
      <c r="AF724" s="1" t="s">
        <v>2778</v>
      </c>
      <c r="AG724" s="9">
        <v>3.561172403E-9</v>
      </c>
      <c r="AH724" s="1" t="str">
        <f>_xlfn.TEXTAFTER(Table9[[#This Row],[rxn]],"-",-1)</f>
        <v>rt0521</v>
      </c>
      <c r="AI724" s="1" t="e">
        <f>_xlfn.TEXTAFTER(_xlfn.TEXTBEFORE(Table9[[#This Row],[rxn]],"-"&amp;Table9[[#This Row],[enz]]),"RXN-")</f>
        <v>#N/A</v>
      </c>
      <c r="AJ724" s="1" t="e">
        <f>_xlfn.TEXTBEFORE(Table9[[#This Row],[rxn]],"_",-1)</f>
        <v>#N/A</v>
      </c>
    </row>
    <row r="725" spans="1:36" ht="17" hidden="1" x14ac:dyDescent="0.25">
      <c r="A725" t="s">
        <v>9256</v>
      </c>
      <c r="B725" t="str">
        <f>_xlfn.TEXTAFTER(Table5[[#This Row],[r]],"-",-1)</f>
        <v>rt7081'</v>
      </c>
      <c r="C725" t="str">
        <f>_xlfn.TEXTAFTER(_xlfn.TEXTBEFORE(Table5[[#This Row],[r]],"-"&amp;Table5[[#This Row],[enz]]),"'RXN-")</f>
        <v>CEPHSCOX_x_FWD</v>
      </c>
      <c r="D725">
        <v>11171.708534568001</v>
      </c>
      <c r="E725">
        <f>_xlfn.XLOOKUP(Table5[[#This Row],[r]],Table3[r],Table3[kapp],"")</f>
        <v>8988.1774343278394</v>
      </c>
      <c r="F725">
        <f>Table5[[#This Row],[kapp]]-Table5[[#This Row],[old]]</f>
        <v>2183.5311002401613</v>
      </c>
      <c r="G725" t="str" cm="1">
        <f t="array" ref="G725">IF(ROWS(_xlfn._xlws.FILTER(Table5[r],Table5[enz]=Table5[[#This Row],[enz]]))&gt;1,"many","1")</f>
        <v>many</v>
      </c>
      <c r="H725" t="str" cm="1">
        <f t="array" ref="H725">IF(ROWS(_xlfn._xlws.FILTER(Table5[r],Table5[rxn-no-enz]=Table5[[#This Row],[rxn-no-enz]]))&gt;1,"many","1")</f>
        <v>many</v>
      </c>
      <c r="I725" t="str">
        <f>_xlfn.XLOOKUP(SUBSTITUTE(Table5[[#This Row],[r]],"'",""),Table6[rxn],Table6[rxn],"no")</f>
        <v>no</v>
      </c>
      <c r="J725" t="str" cm="1">
        <f t="array" ref="J725">_xlfn.XLOOKUP(Table5[[#This Row],[r]],"'"&amp;Table6[rxn]&amp;"'",Table6[expected kapp],"")</f>
        <v/>
      </c>
      <c r="L725" t="s">
        <v>8346</v>
      </c>
      <c r="M725">
        <v>496210.330876427</v>
      </c>
      <c r="AE725" s="1" t="s">
        <v>11547</v>
      </c>
      <c r="AF725" s="1" t="s">
        <v>2778</v>
      </c>
      <c r="AG725" s="9">
        <v>1.9271184E-11</v>
      </c>
      <c r="AH725" s="1" t="str">
        <f>_xlfn.TEXTAFTER(Table9[[#This Row],[rxn]],"-",-1)</f>
        <v>rt0532</v>
      </c>
      <c r="AI725" s="1" t="e">
        <f>_xlfn.TEXTAFTER(_xlfn.TEXTBEFORE(Table9[[#This Row],[rxn]],"-"&amp;Table9[[#This Row],[enz]]),"RXN-")</f>
        <v>#N/A</v>
      </c>
      <c r="AJ725" s="1" t="e">
        <f>_xlfn.TEXTBEFORE(Table9[[#This Row],[rxn]],"_",-1)</f>
        <v>#N/A</v>
      </c>
    </row>
    <row r="726" spans="1:36" ht="17" hidden="1" x14ac:dyDescent="0.25">
      <c r="A726" t="s">
        <v>9257</v>
      </c>
      <c r="B726" t="str">
        <f>_xlfn.TEXTAFTER(Table5[[#This Row],[r]],"-",-1)</f>
        <v>rt7626'</v>
      </c>
      <c r="C726" t="str">
        <f>_xlfn.TEXTAFTER(_xlfn.TEXTBEFORE(Table5[[#This Row],[r]],"-"&amp;Table5[[#This Row],[enz]]),"'RXN-")</f>
        <v>CEPHSCOX_x_FWD</v>
      </c>
      <c r="D726">
        <v>11171.708534568001</v>
      </c>
      <c r="E726">
        <f>_xlfn.XLOOKUP(Table5[[#This Row],[r]],Table3[r],Table3[kapp],"")</f>
        <v>8988.1774343278394</v>
      </c>
      <c r="F726">
        <f>Table5[[#This Row],[kapp]]-Table5[[#This Row],[old]]</f>
        <v>2183.5311002401613</v>
      </c>
      <c r="G726" t="str" cm="1">
        <f t="array" ref="G726">IF(ROWS(_xlfn._xlws.FILTER(Table5[r],Table5[enz]=Table5[[#This Row],[enz]]))&gt;1,"many","1")</f>
        <v>many</v>
      </c>
      <c r="H726" t="str" cm="1">
        <f t="array" ref="H726">IF(ROWS(_xlfn._xlws.FILTER(Table5[r],Table5[rxn-no-enz]=Table5[[#This Row],[rxn-no-enz]]))&gt;1,"many","1")</f>
        <v>many</v>
      </c>
      <c r="I726" t="str">
        <f>_xlfn.XLOOKUP(SUBSTITUTE(Table5[[#This Row],[r]],"'",""),Table6[rxn],Table6[rxn],"no")</f>
        <v>no</v>
      </c>
      <c r="J726" t="str" cm="1">
        <f t="array" ref="J726">_xlfn.XLOOKUP(Table5[[#This Row],[r]],"'"&amp;Table6[rxn]&amp;"'",Table6[expected kapp],"")</f>
        <v/>
      </c>
      <c r="L726" t="s">
        <v>8347</v>
      </c>
      <c r="M726">
        <v>496210.330876427</v>
      </c>
      <c r="AE726" s="1" t="s">
        <v>11548</v>
      </c>
      <c r="AF726" s="1" t="s">
        <v>2778</v>
      </c>
      <c r="AG726" s="9">
        <v>3.3434762999999998E-11</v>
      </c>
      <c r="AH726" s="1" t="str">
        <f>_xlfn.TEXTAFTER(Table9[[#This Row],[rxn]],"-",-1)</f>
        <v>rt0540</v>
      </c>
      <c r="AI726" s="1" t="e">
        <f>_xlfn.TEXTAFTER(_xlfn.TEXTBEFORE(Table9[[#This Row],[rxn]],"-"&amp;Table9[[#This Row],[enz]]),"RXN-")</f>
        <v>#N/A</v>
      </c>
      <c r="AJ726" s="1" t="e">
        <f>_xlfn.TEXTBEFORE(Table9[[#This Row],[rxn]],"_",-1)</f>
        <v>#N/A</v>
      </c>
    </row>
    <row r="727" spans="1:36" ht="17" hidden="1" x14ac:dyDescent="0.25">
      <c r="A727" t="s">
        <v>9258</v>
      </c>
      <c r="B727" t="str">
        <f>_xlfn.TEXTAFTER(Table5[[#This Row],[r]],"-",-1)</f>
        <v>rt6946'</v>
      </c>
      <c r="C727" t="str">
        <f>_xlfn.TEXTAFTER(_xlfn.TEXTBEFORE(Table5[[#This Row],[r]],"-"&amp;Table5[[#This Row],[enz]]),"'RXN-")</f>
        <v>CERH124A_r_FWD</v>
      </c>
      <c r="D727">
        <v>11171.708534568001</v>
      </c>
      <c r="E727">
        <f>_xlfn.XLOOKUP(Table5[[#This Row],[r]],Table3[r],Table3[kapp],"")</f>
        <v>8988.1774343278394</v>
      </c>
      <c r="F727">
        <f>Table5[[#This Row],[kapp]]-Table5[[#This Row],[old]]</f>
        <v>2183.5311002401613</v>
      </c>
      <c r="G727" t="str" cm="1">
        <f t="array" ref="G727">IF(ROWS(_xlfn._xlws.FILTER(Table5[r],Table5[enz]=Table5[[#This Row],[enz]]))&gt;1,"many","1")</f>
        <v>many</v>
      </c>
      <c r="H727" t="str" cm="1">
        <f t="array" ref="H727">IF(ROWS(_xlfn._xlws.FILTER(Table5[r],Table5[rxn-no-enz]=Table5[[#This Row],[rxn-no-enz]]))&gt;1,"many","1")</f>
        <v>1</v>
      </c>
      <c r="I727" t="str">
        <f>_xlfn.XLOOKUP(SUBSTITUTE(Table5[[#This Row],[r]],"'",""),Table6[rxn],Table6[rxn],"no")</f>
        <v>no</v>
      </c>
      <c r="J727" t="str" cm="1">
        <f t="array" ref="J727">_xlfn.XLOOKUP(Table5[[#This Row],[r]],"'"&amp;Table6[rxn]&amp;"'",Table6[expected kapp],"")</f>
        <v/>
      </c>
      <c r="L727" t="s">
        <v>9230</v>
      </c>
      <c r="M727">
        <v>8988.1774343278394</v>
      </c>
      <c r="AE727" s="1" t="s">
        <v>11549</v>
      </c>
      <c r="AF727" s="1" t="s">
        <v>2778</v>
      </c>
      <c r="AG727" s="9">
        <v>1.521185E-12</v>
      </c>
      <c r="AH727" s="1" t="str">
        <f>_xlfn.TEXTAFTER(Table9[[#This Row],[rxn]],"-",-1)</f>
        <v>rt0544</v>
      </c>
      <c r="AI727" s="1" t="e">
        <f>_xlfn.TEXTAFTER(_xlfn.TEXTBEFORE(Table9[[#This Row],[rxn]],"-"&amp;Table9[[#This Row],[enz]]),"RXN-")</f>
        <v>#N/A</v>
      </c>
      <c r="AJ727" s="1" t="e">
        <f>_xlfn.TEXTBEFORE(Table9[[#This Row],[rxn]],"_",-1)</f>
        <v>#N/A</v>
      </c>
    </row>
    <row r="728" spans="1:36" ht="17" hidden="1" x14ac:dyDescent="0.25">
      <c r="A728" t="s">
        <v>9259</v>
      </c>
      <c r="B728" t="str">
        <f>_xlfn.TEXTAFTER(Table5[[#This Row],[r]],"-",-1)</f>
        <v>rt1296'</v>
      </c>
      <c r="C728" t="str">
        <f>_xlfn.TEXTAFTER(_xlfn.TEXTBEFORE(Table5[[#This Row],[r]],"-"&amp;Table5[[#This Row],[enz]]),"'RXN-")</f>
        <v>CERH124B_r_FWD</v>
      </c>
      <c r="D728">
        <v>11171.708534568001</v>
      </c>
      <c r="E728">
        <f>_xlfn.XLOOKUP(Table5[[#This Row],[r]],Table3[r],Table3[kapp],"")</f>
        <v>8988.1774343278394</v>
      </c>
      <c r="F728">
        <f>Table5[[#This Row],[kapp]]-Table5[[#This Row],[old]]</f>
        <v>2183.5311002401613</v>
      </c>
      <c r="G728" t="str" cm="1">
        <f t="array" ref="G728">IF(ROWS(_xlfn._xlws.FILTER(Table5[r],Table5[enz]=Table5[[#This Row],[enz]]))&gt;1,"many","1")</f>
        <v>many</v>
      </c>
      <c r="H728" t="str" cm="1">
        <f t="array" ref="H728">IF(ROWS(_xlfn._xlws.FILTER(Table5[r],Table5[rxn-no-enz]=Table5[[#This Row],[rxn-no-enz]]))&gt;1,"many","1")</f>
        <v>1</v>
      </c>
      <c r="I728" t="str">
        <f>_xlfn.XLOOKUP(SUBSTITUTE(Table5[[#This Row],[r]],"'",""),Table6[rxn],Table6[rxn],"no")</f>
        <v>no</v>
      </c>
      <c r="J728" t="str" cm="1">
        <f t="array" ref="J728">_xlfn.XLOOKUP(Table5[[#This Row],[r]],"'"&amp;Table6[rxn]&amp;"'",Table6[expected kapp],"")</f>
        <v/>
      </c>
      <c r="L728" t="s">
        <v>8348</v>
      </c>
      <c r="M728">
        <v>4552.2890435406598</v>
      </c>
      <c r="AE728" s="1" t="s">
        <v>11550</v>
      </c>
      <c r="AF728" s="1" t="s">
        <v>2778</v>
      </c>
      <c r="AG728" s="9">
        <v>9.7362489999999997E-12</v>
      </c>
      <c r="AH728" s="1" t="str">
        <f>_xlfn.TEXTAFTER(Table9[[#This Row],[rxn]],"-",-1)</f>
        <v>rt0548</v>
      </c>
      <c r="AI728" s="1" t="e">
        <f>_xlfn.TEXTAFTER(_xlfn.TEXTBEFORE(Table9[[#This Row],[rxn]],"-"&amp;Table9[[#This Row],[enz]]),"RXN-")</f>
        <v>#N/A</v>
      </c>
      <c r="AJ728" s="1" t="e">
        <f>_xlfn.TEXTBEFORE(Table9[[#This Row],[rxn]],"_",-1)</f>
        <v>#N/A</v>
      </c>
    </row>
    <row r="729" spans="1:36" ht="17" hidden="1" x14ac:dyDescent="0.25">
      <c r="A729" t="s">
        <v>9260</v>
      </c>
      <c r="B729" t="str">
        <f>_xlfn.TEXTAFTER(Table5[[#This Row],[r]],"-",-1)</f>
        <v>rt1296'</v>
      </c>
      <c r="C729" t="str">
        <f>_xlfn.TEXTAFTER(_xlfn.TEXTBEFORE(Table5[[#This Row],[r]],"-"&amp;Table5[[#This Row],[enz]]),"'RXN-")</f>
        <v>CERH126B_r_FWD</v>
      </c>
      <c r="D729">
        <v>11171.708534568001</v>
      </c>
      <c r="E729">
        <f>_xlfn.XLOOKUP(Table5[[#This Row],[r]],Table3[r],Table3[kapp],"")</f>
        <v>8988.1774343278394</v>
      </c>
      <c r="F729">
        <f>Table5[[#This Row],[kapp]]-Table5[[#This Row],[old]]</f>
        <v>2183.5311002401613</v>
      </c>
      <c r="G729" t="str" cm="1">
        <f t="array" ref="G729">IF(ROWS(_xlfn._xlws.FILTER(Table5[r],Table5[enz]=Table5[[#This Row],[enz]]))&gt;1,"many","1")</f>
        <v>many</v>
      </c>
      <c r="H729" t="str" cm="1">
        <f t="array" ref="H729">IF(ROWS(_xlfn._xlws.FILTER(Table5[r],Table5[rxn-no-enz]=Table5[[#This Row],[rxn-no-enz]]))&gt;1,"many","1")</f>
        <v>1</v>
      </c>
      <c r="I729" t="str">
        <f>_xlfn.XLOOKUP(SUBSTITUTE(Table5[[#This Row],[r]],"'",""),Table6[rxn],Table6[rxn],"no")</f>
        <v>no</v>
      </c>
      <c r="J729" t="str" cm="1">
        <f t="array" ref="J729">_xlfn.XLOOKUP(Table5[[#This Row],[r]],"'"&amp;Table6[rxn]&amp;"'",Table6[expected kapp],"")</f>
        <v/>
      </c>
      <c r="L729" t="s">
        <v>9231</v>
      </c>
      <c r="M729">
        <v>8988.1774343278394</v>
      </c>
      <c r="AE729" s="1" t="s">
        <v>11551</v>
      </c>
      <c r="AF729" s="1" t="s">
        <v>2778</v>
      </c>
      <c r="AG729" s="9">
        <v>3.8784520940000002E-9</v>
      </c>
      <c r="AH729" s="1" t="str">
        <f>_xlfn.TEXTAFTER(Table9[[#This Row],[rxn]],"-",-1)</f>
        <v>rt0553</v>
      </c>
      <c r="AI729" s="1" t="e">
        <f>_xlfn.TEXTAFTER(_xlfn.TEXTBEFORE(Table9[[#This Row],[rxn]],"-"&amp;Table9[[#This Row],[enz]]),"RXN-")</f>
        <v>#N/A</v>
      </c>
      <c r="AJ729" s="1" t="e">
        <f>_xlfn.TEXTBEFORE(Table9[[#This Row],[rxn]],"_",-1)</f>
        <v>#N/A</v>
      </c>
    </row>
    <row r="730" spans="1:36" ht="17" hidden="1" x14ac:dyDescent="0.25">
      <c r="A730" t="s">
        <v>9261</v>
      </c>
      <c r="B730" t="str">
        <f>_xlfn.TEXTAFTER(Table5[[#This Row],[r]],"-",-1)</f>
        <v>rt1296'</v>
      </c>
      <c r="C730" t="str">
        <f>_xlfn.TEXTAFTER(_xlfn.TEXTBEFORE(Table5[[#This Row],[r]],"-"&amp;Table5[[#This Row],[enz]]),"'RXN-")</f>
        <v>CERH2A24_r_FWD</v>
      </c>
      <c r="D730">
        <v>11171.708534568001</v>
      </c>
      <c r="E730">
        <f>_xlfn.XLOOKUP(Table5[[#This Row],[r]],Table3[r],Table3[kapp],"")</f>
        <v>8988.1774343278394</v>
      </c>
      <c r="F730">
        <f>Table5[[#This Row],[kapp]]-Table5[[#This Row],[old]]</f>
        <v>2183.5311002401613</v>
      </c>
      <c r="G730" t="str" cm="1">
        <f t="array" ref="G730">IF(ROWS(_xlfn._xlws.FILTER(Table5[r],Table5[enz]=Table5[[#This Row],[enz]]))&gt;1,"many","1")</f>
        <v>many</v>
      </c>
      <c r="H730" t="str" cm="1">
        <f t="array" ref="H730">IF(ROWS(_xlfn._xlws.FILTER(Table5[r],Table5[rxn-no-enz]=Table5[[#This Row],[rxn-no-enz]]))&gt;1,"many","1")</f>
        <v>1</v>
      </c>
      <c r="I730" t="str">
        <f>_xlfn.XLOOKUP(SUBSTITUTE(Table5[[#This Row],[r]],"'",""),Table6[rxn],Table6[rxn],"no")</f>
        <v>no</v>
      </c>
      <c r="J730" t="str" cm="1">
        <f t="array" ref="J730">_xlfn.XLOOKUP(Table5[[#This Row],[r]],"'"&amp;Table6[rxn]&amp;"'",Table6[expected kapp],"")</f>
        <v/>
      </c>
      <c r="L730" t="s">
        <v>9232</v>
      </c>
      <c r="M730">
        <v>8988.1774343278394</v>
      </c>
      <c r="AE730" s="1" t="s">
        <v>4250</v>
      </c>
      <c r="AF730" s="1" t="s">
        <v>2778</v>
      </c>
      <c r="AG730" s="9">
        <v>1.2921474999999901E-11</v>
      </c>
      <c r="AH730" s="1" t="str">
        <f>_xlfn.TEXTAFTER(Table9[[#This Row],[rxn]],"-",-1)</f>
        <v>rt0563</v>
      </c>
      <c r="AI730" s="1" t="e">
        <f>_xlfn.TEXTAFTER(_xlfn.TEXTBEFORE(Table9[[#This Row],[rxn]],"-"&amp;Table9[[#This Row],[enz]]),"RXN-")</f>
        <v>#N/A</v>
      </c>
      <c r="AJ730" s="1" t="e">
        <f>_xlfn.TEXTBEFORE(Table9[[#This Row],[rxn]],"_",-1)</f>
        <v>#N/A</v>
      </c>
    </row>
    <row r="731" spans="1:36" ht="17" hidden="1" x14ac:dyDescent="0.25">
      <c r="A731" t="s">
        <v>9262</v>
      </c>
      <c r="B731" t="str">
        <f>_xlfn.TEXTAFTER(Table5[[#This Row],[r]],"-",-1)</f>
        <v>rt1296'</v>
      </c>
      <c r="C731" t="str">
        <f>_xlfn.TEXTAFTER(_xlfn.TEXTBEFORE(Table5[[#This Row],[r]],"-"&amp;Table5[[#This Row],[enz]]),"'RXN-")</f>
        <v>CERH2A26_r_FWD</v>
      </c>
      <c r="D731">
        <v>11171.708534568001</v>
      </c>
      <c r="E731">
        <f>_xlfn.XLOOKUP(Table5[[#This Row],[r]],Table3[r],Table3[kapp],"")</f>
        <v>8988.1774343278394</v>
      </c>
      <c r="F731">
        <f>Table5[[#This Row],[kapp]]-Table5[[#This Row],[old]]</f>
        <v>2183.5311002401613</v>
      </c>
      <c r="G731" t="str" cm="1">
        <f t="array" ref="G731">IF(ROWS(_xlfn._xlws.FILTER(Table5[r],Table5[enz]=Table5[[#This Row],[enz]]))&gt;1,"many","1")</f>
        <v>many</v>
      </c>
      <c r="H731" t="str" cm="1">
        <f t="array" ref="H731">IF(ROWS(_xlfn._xlws.FILTER(Table5[r],Table5[rxn-no-enz]=Table5[[#This Row],[rxn-no-enz]]))&gt;1,"many","1")</f>
        <v>1</v>
      </c>
      <c r="I731" t="str">
        <f>_xlfn.XLOOKUP(SUBSTITUTE(Table5[[#This Row],[r]],"'",""),Table6[rxn],Table6[rxn],"no")</f>
        <v>no</v>
      </c>
      <c r="J731" t="str" cm="1">
        <f t="array" ref="J731">_xlfn.XLOOKUP(Table5[[#This Row],[r]],"'"&amp;Table6[rxn]&amp;"'",Table6[expected kapp],"")</f>
        <v/>
      </c>
      <c r="L731" t="s">
        <v>9233</v>
      </c>
      <c r="M731">
        <v>8988.1774343278394</v>
      </c>
      <c r="AE731" s="1" t="s">
        <v>11552</v>
      </c>
      <c r="AF731" s="1" t="s">
        <v>2778</v>
      </c>
      <c r="AG731" s="9">
        <v>6.7031851000000002E-11</v>
      </c>
      <c r="AH731" s="1" t="str">
        <f>_xlfn.TEXTAFTER(Table9[[#This Row],[rxn]],"-",-1)</f>
        <v>rt0564_e</v>
      </c>
      <c r="AI731" s="1" t="e">
        <f>_xlfn.TEXTAFTER(_xlfn.TEXTBEFORE(Table9[[#This Row],[rxn]],"-"&amp;Table9[[#This Row],[enz]]),"RXN-")</f>
        <v>#N/A</v>
      </c>
      <c r="AJ731" s="1" t="str">
        <f>_xlfn.TEXTBEFORE(Table9[[#This Row],[rxn]],"_",-1)</f>
        <v>PROSYN-rt0564</v>
      </c>
    </row>
    <row r="732" spans="1:36" ht="17" hidden="1" x14ac:dyDescent="0.25">
      <c r="A732" t="s">
        <v>9263</v>
      </c>
      <c r="B732" t="str">
        <f>_xlfn.TEXTAFTER(Table5[[#This Row],[r]],"-",-1)</f>
        <v>rt1296'</v>
      </c>
      <c r="C732" t="str">
        <f>_xlfn.TEXTAFTER(_xlfn.TEXTBEFORE(Table5[[#This Row],[r]],"-"&amp;Table5[[#This Row],[enz]]),"'RXN-")</f>
        <v>CERH324_r_FWD</v>
      </c>
      <c r="D732">
        <v>11171.708534568001</v>
      </c>
      <c r="E732">
        <f>_xlfn.XLOOKUP(Table5[[#This Row],[r]],Table3[r],Table3[kapp],"")</f>
        <v>8988.1774343278394</v>
      </c>
      <c r="F732">
        <f>Table5[[#This Row],[kapp]]-Table5[[#This Row],[old]]</f>
        <v>2183.5311002401613</v>
      </c>
      <c r="G732" t="str" cm="1">
        <f t="array" ref="G732">IF(ROWS(_xlfn._xlws.FILTER(Table5[r],Table5[enz]=Table5[[#This Row],[enz]]))&gt;1,"many","1")</f>
        <v>many</v>
      </c>
      <c r="H732" t="str" cm="1">
        <f t="array" ref="H732">IF(ROWS(_xlfn._xlws.FILTER(Table5[r],Table5[rxn-no-enz]=Table5[[#This Row],[rxn-no-enz]]))&gt;1,"many","1")</f>
        <v>1</v>
      </c>
      <c r="I732" t="str">
        <f>_xlfn.XLOOKUP(SUBSTITUTE(Table5[[#This Row],[r]],"'",""),Table6[rxn],Table6[rxn],"no")</f>
        <v>no</v>
      </c>
      <c r="J732" t="str" cm="1">
        <f t="array" ref="J732">_xlfn.XLOOKUP(Table5[[#This Row],[r]],"'"&amp;Table6[rxn]&amp;"'",Table6[expected kapp],"")</f>
        <v/>
      </c>
      <c r="L732" t="s">
        <v>9234</v>
      </c>
      <c r="M732">
        <v>8988.1774343278394</v>
      </c>
      <c r="AE732" s="1" t="s">
        <v>4251</v>
      </c>
      <c r="AF732" s="1" t="s">
        <v>2778</v>
      </c>
      <c r="AG732" s="9">
        <v>3.0564576800000001E-10</v>
      </c>
      <c r="AH732" s="1" t="str">
        <f>_xlfn.TEXTAFTER(Table9[[#This Row],[rxn]],"-",-1)</f>
        <v>rt0568_c</v>
      </c>
      <c r="AI732" s="1" t="e">
        <f>_xlfn.TEXTAFTER(_xlfn.TEXTBEFORE(Table9[[#This Row],[rxn]],"-"&amp;Table9[[#This Row],[enz]]),"RXN-")</f>
        <v>#N/A</v>
      </c>
      <c r="AJ732" s="1" t="str">
        <f>_xlfn.TEXTBEFORE(Table9[[#This Row],[rxn]],"_",-1)</f>
        <v>PROSYN-rt0568</v>
      </c>
    </row>
    <row r="733" spans="1:36" ht="17" hidden="1" x14ac:dyDescent="0.25">
      <c r="A733" t="s">
        <v>9264</v>
      </c>
      <c r="B733" t="str">
        <f>_xlfn.TEXTAFTER(Table5[[#This Row],[r]],"-",-1)</f>
        <v>rt1296'</v>
      </c>
      <c r="C733" t="str">
        <f>_xlfn.TEXTAFTER(_xlfn.TEXTBEFORE(Table5[[#This Row],[r]],"-"&amp;Table5[[#This Row],[enz]]),"'RXN-")</f>
        <v>CERH326_r_FWD</v>
      </c>
      <c r="D733">
        <v>11171.708534568001</v>
      </c>
      <c r="E733">
        <f>_xlfn.XLOOKUP(Table5[[#This Row],[r]],Table3[r],Table3[kapp],"")</f>
        <v>8988.1774343278394</v>
      </c>
      <c r="F733">
        <f>Table5[[#This Row],[kapp]]-Table5[[#This Row],[old]]</f>
        <v>2183.5311002401613</v>
      </c>
      <c r="G733" t="str" cm="1">
        <f t="array" ref="G733">IF(ROWS(_xlfn._xlws.FILTER(Table5[r],Table5[enz]=Table5[[#This Row],[enz]]))&gt;1,"many","1")</f>
        <v>many</v>
      </c>
      <c r="H733" t="str" cm="1">
        <f t="array" ref="H733">IF(ROWS(_xlfn._xlws.FILTER(Table5[r],Table5[rxn-no-enz]=Table5[[#This Row],[rxn-no-enz]]))&gt;1,"many","1")</f>
        <v>1</v>
      </c>
      <c r="I733" t="str">
        <f>_xlfn.XLOOKUP(SUBSTITUTE(Table5[[#This Row],[r]],"'",""),Table6[rxn],Table6[rxn],"no")</f>
        <v>no</v>
      </c>
      <c r="J733" t="str" cm="1">
        <f t="array" ref="J733">_xlfn.XLOOKUP(Table5[[#This Row],[r]],"'"&amp;Table6[rxn]&amp;"'",Table6[expected kapp],"")</f>
        <v/>
      </c>
      <c r="L733" t="s">
        <v>9235</v>
      </c>
      <c r="M733">
        <v>8988.1774343278394</v>
      </c>
      <c r="AE733" s="1" t="s">
        <v>11553</v>
      </c>
      <c r="AF733" s="1" t="s">
        <v>2778</v>
      </c>
      <c r="AG733" s="9">
        <v>1.0836830999999999E-11</v>
      </c>
      <c r="AH733" s="1" t="str">
        <f>_xlfn.TEXTAFTER(Table9[[#This Row],[rxn]],"-",-1)</f>
        <v>rt0594</v>
      </c>
      <c r="AI733" s="1" t="e">
        <f>_xlfn.TEXTAFTER(_xlfn.TEXTBEFORE(Table9[[#This Row],[rxn]],"-"&amp;Table9[[#This Row],[enz]]),"RXN-")</f>
        <v>#N/A</v>
      </c>
      <c r="AJ733" s="1" t="e">
        <f>_xlfn.TEXTBEFORE(Table9[[#This Row],[rxn]],"_",-1)</f>
        <v>#N/A</v>
      </c>
    </row>
    <row r="734" spans="1:36" ht="17" hidden="1" x14ac:dyDescent="0.25">
      <c r="A734" t="s">
        <v>9265</v>
      </c>
      <c r="B734" t="str">
        <f>_xlfn.TEXTAFTER(Table5[[#This Row],[r]],"-",-1)</f>
        <v>rt6800_c'</v>
      </c>
      <c r="C734" t="str">
        <f>_xlfn.TEXTAFTER(_xlfn.TEXTBEFORE(Table5[[#This Row],[r]],"-"&amp;Table5[[#This Row],[enz]]),"'RXN-")</f>
        <v>CERS124_c_FWD</v>
      </c>
      <c r="D734">
        <v>11171.708534568001</v>
      </c>
      <c r="E734">
        <f>_xlfn.XLOOKUP(Table5[[#This Row],[r]],Table3[r],Table3[kapp],"")</f>
        <v>8988.1774343278394</v>
      </c>
      <c r="F734">
        <f>Table5[[#This Row],[kapp]]-Table5[[#This Row],[old]]</f>
        <v>2183.5311002401613</v>
      </c>
      <c r="G734" t="str" cm="1">
        <f t="array" ref="G734">IF(ROWS(_xlfn._xlws.FILTER(Table5[r],Table5[enz]=Table5[[#This Row],[enz]]))&gt;1,"many","1")</f>
        <v>many</v>
      </c>
      <c r="H734" t="str" cm="1">
        <f t="array" ref="H734">IF(ROWS(_xlfn._xlws.FILTER(Table5[r],Table5[rxn-no-enz]=Table5[[#This Row],[rxn-no-enz]]))&gt;1,"many","1")</f>
        <v>many</v>
      </c>
      <c r="I734" t="str">
        <f>_xlfn.XLOOKUP(SUBSTITUTE(Table5[[#This Row],[r]],"'",""),Table6[rxn],Table6[rxn],"no")</f>
        <v>no</v>
      </c>
      <c r="J734" t="str" cm="1">
        <f t="array" ref="J734">_xlfn.XLOOKUP(Table5[[#This Row],[r]],"'"&amp;Table6[rxn]&amp;"'",Table6[expected kapp],"")</f>
        <v/>
      </c>
      <c r="L734" t="s">
        <v>9236</v>
      </c>
      <c r="M734">
        <v>8988.1774343278394</v>
      </c>
      <c r="AE734" s="1" t="s">
        <v>11554</v>
      </c>
      <c r="AF734" s="1" t="s">
        <v>2778</v>
      </c>
      <c r="AG734" s="9">
        <v>4.1874000999999899E-11</v>
      </c>
      <c r="AH734" s="1" t="str">
        <f>_xlfn.TEXTAFTER(Table9[[#This Row],[rxn]],"-",-1)</f>
        <v>rt0595</v>
      </c>
      <c r="AI734" s="1" t="e">
        <f>_xlfn.TEXTAFTER(_xlfn.TEXTBEFORE(Table9[[#This Row],[rxn]],"-"&amp;Table9[[#This Row],[enz]]),"RXN-")</f>
        <v>#N/A</v>
      </c>
      <c r="AJ734" s="1" t="e">
        <f>_xlfn.TEXTBEFORE(Table9[[#This Row],[rxn]],"_",-1)</f>
        <v>#N/A</v>
      </c>
    </row>
    <row r="735" spans="1:36" ht="17" hidden="1" x14ac:dyDescent="0.25">
      <c r="A735" t="s">
        <v>9266</v>
      </c>
      <c r="B735" t="str">
        <f>_xlfn.TEXTAFTER(Table5[[#This Row],[r]],"-",-1)</f>
        <v>rt6800_c'</v>
      </c>
      <c r="C735" t="str">
        <f>_xlfn.TEXTAFTER(_xlfn.TEXTBEFORE(Table5[[#This Row],[r]],"-"&amp;Table5[[#This Row],[enz]]),"'RXN-")</f>
        <v>CERS126_c_FWD</v>
      </c>
      <c r="D735">
        <v>11171.708534568001</v>
      </c>
      <c r="E735">
        <f>_xlfn.XLOOKUP(Table5[[#This Row],[r]],Table3[r],Table3[kapp],"")</f>
        <v>8988.1774343278394</v>
      </c>
      <c r="F735">
        <f>Table5[[#This Row],[kapp]]-Table5[[#This Row],[old]]</f>
        <v>2183.5311002401613</v>
      </c>
      <c r="G735" t="str" cm="1">
        <f t="array" ref="G735">IF(ROWS(_xlfn._xlws.FILTER(Table5[r],Table5[enz]=Table5[[#This Row],[enz]]))&gt;1,"many","1")</f>
        <v>many</v>
      </c>
      <c r="H735" t="str" cm="1">
        <f t="array" ref="H735">IF(ROWS(_xlfn._xlws.FILTER(Table5[r],Table5[rxn-no-enz]=Table5[[#This Row],[rxn-no-enz]]))&gt;1,"many","1")</f>
        <v>many</v>
      </c>
      <c r="I735" t="str">
        <f>_xlfn.XLOOKUP(SUBSTITUTE(Table5[[#This Row],[r]],"'",""),Table6[rxn],Table6[rxn],"no")</f>
        <v>no</v>
      </c>
      <c r="J735" t="str" cm="1">
        <f t="array" ref="J735">_xlfn.XLOOKUP(Table5[[#This Row],[r]],"'"&amp;Table6[rxn]&amp;"'",Table6[expected kapp],"")</f>
        <v/>
      </c>
      <c r="L735" t="s">
        <v>9237</v>
      </c>
      <c r="M735">
        <v>8988.1774343278394</v>
      </c>
      <c r="AE735" s="1" t="s">
        <v>11555</v>
      </c>
      <c r="AF735" s="1" t="s">
        <v>2778</v>
      </c>
      <c r="AG735" s="9">
        <v>3.234955165E-9</v>
      </c>
      <c r="AH735" s="1" t="str">
        <f>_xlfn.TEXTAFTER(Table9[[#This Row],[rxn]],"-",-1)</f>
        <v>rt0601</v>
      </c>
      <c r="AI735" s="1" t="e">
        <f>_xlfn.TEXTAFTER(_xlfn.TEXTBEFORE(Table9[[#This Row],[rxn]],"-"&amp;Table9[[#This Row],[enz]]),"RXN-")</f>
        <v>#N/A</v>
      </c>
      <c r="AJ735" s="1" t="e">
        <f>_xlfn.TEXTBEFORE(Table9[[#This Row],[rxn]],"_",-1)</f>
        <v>#N/A</v>
      </c>
    </row>
    <row r="736" spans="1:36" ht="17" hidden="1" x14ac:dyDescent="0.25">
      <c r="A736" t="s">
        <v>9267</v>
      </c>
      <c r="B736" t="str">
        <f>_xlfn.TEXTAFTER(Table5[[#This Row],[r]],"-",-1)</f>
        <v>rt3023_r'</v>
      </c>
      <c r="C736" t="str">
        <f>_xlfn.TEXTAFTER(_xlfn.TEXTBEFORE(Table5[[#This Row],[r]],"-"&amp;Table5[[#This Row],[enz]]),"'RXN-")</f>
        <v>CERS2A24_r_FWD</v>
      </c>
      <c r="D736">
        <v>11171.708534568001</v>
      </c>
      <c r="E736">
        <f>_xlfn.XLOOKUP(Table5[[#This Row],[r]],Table3[r],Table3[kapp],"")</f>
        <v>8988.1774343278394</v>
      </c>
      <c r="F736">
        <f>Table5[[#This Row],[kapp]]-Table5[[#This Row],[old]]</f>
        <v>2183.5311002401613</v>
      </c>
      <c r="G736" t="str" cm="1">
        <f t="array" ref="G736">IF(ROWS(_xlfn._xlws.FILTER(Table5[r],Table5[enz]=Table5[[#This Row],[enz]]))&gt;1,"many","1")</f>
        <v>many</v>
      </c>
      <c r="H736" t="str" cm="1">
        <f t="array" ref="H736">IF(ROWS(_xlfn._xlws.FILTER(Table5[r],Table5[rxn-no-enz]=Table5[[#This Row],[rxn-no-enz]]))&gt;1,"many","1")</f>
        <v>many</v>
      </c>
      <c r="I736" t="str">
        <f>_xlfn.XLOOKUP(SUBSTITUTE(Table5[[#This Row],[r]],"'",""),Table6[rxn],Table6[rxn],"no")</f>
        <v>no</v>
      </c>
      <c r="J736" t="str" cm="1">
        <f t="array" ref="J736">_xlfn.XLOOKUP(Table5[[#This Row],[r]],"'"&amp;Table6[rxn]&amp;"'",Table6[expected kapp],"")</f>
        <v/>
      </c>
      <c r="L736" t="s">
        <v>9238</v>
      </c>
      <c r="M736">
        <v>8988.1774343278394</v>
      </c>
      <c r="AE736" s="1" t="s">
        <v>11556</v>
      </c>
      <c r="AF736" s="1" t="s">
        <v>2778</v>
      </c>
      <c r="AG736" s="9">
        <v>9.1874750000000007E-12</v>
      </c>
      <c r="AH736" s="1" t="str">
        <f>_xlfn.TEXTAFTER(Table9[[#This Row],[rxn]],"-",-1)</f>
        <v>rt0602_g</v>
      </c>
      <c r="AI736" s="1" t="e">
        <f>_xlfn.TEXTAFTER(_xlfn.TEXTBEFORE(Table9[[#This Row],[rxn]],"-"&amp;Table9[[#This Row],[enz]]),"RXN-")</f>
        <v>#N/A</v>
      </c>
      <c r="AJ736" s="1" t="str">
        <f>_xlfn.TEXTBEFORE(Table9[[#This Row],[rxn]],"_",-1)</f>
        <v>PROSYN-rt0602</v>
      </c>
    </row>
    <row r="737" spans="1:36" ht="17" hidden="1" x14ac:dyDescent="0.25">
      <c r="A737" t="s">
        <v>9268</v>
      </c>
      <c r="B737" t="str">
        <f>_xlfn.TEXTAFTER(Table5[[#This Row],[r]],"-",-1)</f>
        <v>rt6800_r'</v>
      </c>
      <c r="C737" t="str">
        <f>_xlfn.TEXTAFTER(_xlfn.TEXTBEFORE(Table5[[#This Row],[r]],"-"&amp;Table5[[#This Row],[enz]]),"'RXN-")</f>
        <v>CERS2A24_r_FWD</v>
      </c>
      <c r="D737">
        <v>11171.708534568001</v>
      </c>
      <c r="E737">
        <f>_xlfn.XLOOKUP(Table5[[#This Row],[r]],Table3[r],Table3[kapp],"")</f>
        <v>8988.1774343278394</v>
      </c>
      <c r="F737">
        <f>Table5[[#This Row],[kapp]]-Table5[[#This Row],[old]]</f>
        <v>2183.5311002401613</v>
      </c>
      <c r="G737" t="str" cm="1">
        <f t="array" ref="G737">IF(ROWS(_xlfn._xlws.FILTER(Table5[r],Table5[enz]=Table5[[#This Row],[enz]]))&gt;1,"many","1")</f>
        <v>many</v>
      </c>
      <c r="H737" t="str" cm="1">
        <f t="array" ref="H737">IF(ROWS(_xlfn._xlws.FILTER(Table5[r],Table5[rxn-no-enz]=Table5[[#This Row],[rxn-no-enz]]))&gt;1,"many","1")</f>
        <v>many</v>
      </c>
      <c r="I737" t="str">
        <f>_xlfn.XLOOKUP(SUBSTITUTE(Table5[[#This Row],[r]],"'",""),Table6[rxn],Table6[rxn],"no")</f>
        <v>no</v>
      </c>
      <c r="J737" t="str" cm="1">
        <f t="array" ref="J737">_xlfn.XLOOKUP(Table5[[#This Row],[r]],"'"&amp;Table6[rxn]&amp;"'",Table6[expected kapp],"")</f>
        <v/>
      </c>
      <c r="L737" t="s">
        <v>9239</v>
      </c>
      <c r="M737">
        <v>8988.1774343278394</v>
      </c>
      <c r="AE737" s="1" t="s">
        <v>11557</v>
      </c>
      <c r="AF737" s="1" t="s">
        <v>2778</v>
      </c>
      <c r="AG737" s="9">
        <v>2.14536578999999E-10</v>
      </c>
      <c r="AH737" s="1" t="str">
        <f>_xlfn.TEXTAFTER(Table9[[#This Row],[rxn]],"-",-1)</f>
        <v>rt0604</v>
      </c>
      <c r="AI737" s="1" t="e">
        <f>_xlfn.TEXTAFTER(_xlfn.TEXTBEFORE(Table9[[#This Row],[rxn]],"-"&amp;Table9[[#This Row],[enz]]),"RXN-")</f>
        <v>#N/A</v>
      </c>
      <c r="AJ737" s="1" t="e">
        <f>_xlfn.TEXTBEFORE(Table9[[#This Row],[rxn]],"_",-1)</f>
        <v>#N/A</v>
      </c>
    </row>
    <row r="738" spans="1:36" ht="17" hidden="1" x14ac:dyDescent="0.25">
      <c r="A738" t="s">
        <v>9269</v>
      </c>
      <c r="B738" t="str">
        <f>_xlfn.TEXTAFTER(Table5[[#This Row],[r]],"-",-1)</f>
        <v>rt3023_r'</v>
      </c>
      <c r="C738" t="str">
        <f>_xlfn.TEXTAFTER(_xlfn.TEXTBEFORE(Table5[[#This Row],[r]],"-"&amp;Table5[[#This Row],[enz]]),"'RXN-")</f>
        <v>CERS2A26_r_FWD</v>
      </c>
      <c r="D738">
        <v>11171.708534568001</v>
      </c>
      <c r="E738">
        <f>_xlfn.XLOOKUP(Table5[[#This Row],[r]],Table3[r],Table3[kapp],"")</f>
        <v>8988.1774343278394</v>
      </c>
      <c r="F738">
        <f>Table5[[#This Row],[kapp]]-Table5[[#This Row],[old]]</f>
        <v>2183.5311002401613</v>
      </c>
      <c r="G738" t="str" cm="1">
        <f t="array" ref="G738">IF(ROWS(_xlfn._xlws.FILTER(Table5[r],Table5[enz]=Table5[[#This Row],[enz]]))&gt;1,"many","1")</f>
        <v>many</v>
      </c>
      <c r="H738" t="str" cm="1">
        <f t="array" ref="H738">IF(ROWS(_xlfn._xlws.FILTER(Table5[r],Table5[rxn-no-enz]=Table5[[#This Row],[rxn-no-enz]]))&gt;1,"many","1")</f>
        <v>many</v>
      </c>
      <c r="I738" t="str">
        <f>_xlfn.XLOOKUP(SUBSTITUTE(Table5[[#This Row],[r]],"'",""),Table6[rxn],Table6[rxn],"no")</f>
        <v>no</v>
      </c>
      <c r="J738" t="str" cm="1">
        <f t="array" ref="J738">_xlfn.XLOOKUP(Table5[[#This Row],[r]],"'"&amp;Table6[rxn]&amp;"'",Table6[expected kapp],"")</f>
        <v/>
      </c>
      <c r="L738" t="s">
        <v>9240</v>
      </c>
      <c r="M738">
        <v>8988.1774343278394</v>
      </c>
      <c r="AE738" s="1" t="s">
        <v>11558</v>
      </c>
      <c r="AF738" s="1" t="s">
        <v>2778</v>
      </c>
      <c r="AG738" s="9">
        <v>1.7589642699999999E-10</v>
      </c>
      <c r="AH738" s="1" t="str">
        <f>_xlfn.TEXTAFTER(Table9[[#This Row],[rxn]],"-",-1)</f>
        <v>rt0607</v>
      </c>
      <c r="AI738" s="1" t="e">
        <f>_xlfn.TEXTAFTER(_xlfn.TEXTBEFORE(Table9[[#This Row],[rxn]],"-"&amp;Table9[[#This Row],[enz]]),"RXN-")</f>
        <v>#N/A</v>
      </c>
      <c r="AJ738" s="1" t="e">
        <f>_xlfn.TEXTBEFORE(Table9[[#This Row],[rxn]],"_",-1)</f>
        <v>#N/A</v>
      </c>
    </row>
    <row r="739" spans="1:36" ht="17" hidden="1" x14ac:dyDescent="0.25">
      <c r="A739" t="s">
        <v>9270</v>
      </c>
      <c r="B739" t="str">
        <f>_xlfn.TEXTAFTER(Table5[[#This Row],[r]],"-",-1)</f>
        <v>rt6800_r'</v>
      </c>
      <c r="C739" t="str">
        <f>_xlfn.TEXTAFTER(_xlfn.TEXTBEFORE(Table5[[#This Row],[r]],"-"&amp;Table5[[#This Row],[enz]]),"'RXN-")</f>
        <v>CERS2A26_r_FWD</v>
      </c>
      <c r="D739">
        <v>11171.708534568001</v>
      </c>
      <c r="E739">
        <f>_xlfn.XLOOKUP(Table5[[#This Row],[r]],Table3[r],Table3[kapp],"")</f>
        <v>8988.1774343278394</v>
      </c>
      <c r="F739">
        <f>Table5[[#This Row],[kapp]]-Table5[[#This Row],[old]]</f>
        <v>2183.5311002401613</v>
      </c>
      <c r="G739" t="str" cm="1">
        <f t="array" ref="G739">IF(ROWS(_xlfn._xlws.FILTER(Table5[r],Table5[enz]=Table5[[#This Row],[enz]]))&gt;1,"many","1")</f>
        <v>many</v>
      </c>
      <c r="H739" t="str" cm="1">
        <f t="array" ref="H739">IF(ROWS(_xlfn._xlws.FILTER(Table5[r],Table5[rxn-no-enz]=Table5[[#This Row],[rxn-no-enz]]))&gt;1,"many","1")</f>
        <v>many</v>
      </c>
      <c r="I739" t="str">
        <f>_xlfn.XLOOKUP(SUBSTITUTE(Table5[[#This Row],[r]],"'",""),Table6[rxn],Table6[rxn],"no")</f>
        <v>no</v>
      </c>
      <c r="J739" t="str" cm="1">
        <f t="array" ref="J739">_xlfn.XLOOKUP(Table5[[#This Row],[r]],"'"&amp;Table6[rxn]&amp;"'",Table6[expected kapp],"")</f>
        <v/>
      </c>
      <c r="L739" t="s">
        <v>9241</v>
      </c>
      <c r="M739">
        <v>8988.1774343278394</v>
      </c>
      <c r="AE739" s="1" t="s">
        <v>11559</v>
      </c>
      <c r="AF739" s="1" t="s">
        <v>2778</v>
      </c>
      <c r="AG739" s="9">
        <v>3.6201070600000001E-10</v>
      </c>
      <c r="AH739" s="1" t="str">
        <f>_xlfn.TEXTAFTER(Table9[[#This Row],[rxn]],"-",-1)</f>
        <v>rt0620</v>
      </c>
      <c r="AI739" s="1" t="e">
        <f>_xlfn.TEXTAFTER(_xlfn.TEXTBEFORE(Table9[[#This Row],[rxn]],"-"&amp;Table9[[#This Row],[enz]]),"RXN-")</f>
        <v>#N/A</v>
      </c>
      <c r="AJ739" s="1" t="e">
        <f>_xlfn.TEXTBEFORE(Table9[[#This Row],[rxn]],"_",-1)</f>
        <v>#N/A</v>
      </c>
    </row>
    <row r="740" spans="1:36" ht="17" hidden="1" x14ac:dyDescent="0.25">
      <c r="A740" t="s">
        <v>9271</v>
      </c>
      <c r="B740" t="str">
        <f>_xlfn.TEXTAFTER(Table5[[#This Row],[r]],"-",-1)</f>
        <v>rt5076'</v>
      </c>
      <c r="C740" t="str">
        <f>_xlfn.TEXTAFTER(_xlfn.TEXTBEFORE(Table5[[#This Row],[r]],"-"&amp;Table5[[#This Row],[enz]]),"'RXN-")</f>
        <v>CFCOAMT_c_FWD</v>
      </c>
      <c r="D740">
        <v>11171.708534568001</v>
      </c>
      <c r="E740">
        <f>_xlfn.XLOOKUP(Table5[[#This Row],[r]],Table3[r],Table3[kapp],"")</f>
        <v>8988.1774343278394</v>
      </c>
      <c r="F740">
        <f>Table5[[#This Row],[kapp]]-Table5[[#This Row],[old]]</f>
        <v>2183.5311002401613</v>
      </c>
      <c r="G740" t="str" cm="1">
        <f t="array" ref="G740">IF(ROWS(_xlfn._xlws.FILTER(Table5[r],Table5[enz]=Table5[[#This Row],[enz]]))&gt;1,"many","1")</f>
        <v>1</v>
      </c>
      <c r="H740" t="str" cm="1">
        <f t="array" ref="H740">IF(ROWS(_xlfn._xlws.FILTER(Table5[r],Table5[rxn-no-enz]=Table5[[#This Row],[rxn-no-enz]]))&gt;1,"many","1")</f>
        <v>many</v>
      </c>
      <c r="I740" t="str">
        <f>_xlfn.XLOOKUP(SUBSTITUTE(Table5[[#This Row],[r]],"'",""),Table6[rxn],Table6[rxn],"no")</f>
        <v>no</v>
      </c>
      <c r="J740" t="str" cm="1">
        <f t="array" ref="J740">_xlfn.XLOOKUP(Table5[[#This Row],[r]],"'"&amp;Table6[rxn]&amp;"'",Table6[expected kapp],"")</f>
        <v/>
      </c>
      <c r="L740" t="s">
        <v>9242</v>
      </c>
      <c r="M740">
        <v>8988.1774343278394</v>
      </c>
      <c r="AE740" s="1" t="s">
        <v>11560</v>
      </c>
      <c r="AF740" s="1" t="s">
        <v>2778</v>
      </c>
      <c r="AG740" s="9">
        <v>8.4439369999999999E-12</v>
      </c>
      <c r="AH740" s="1" t="str">
        <f>_xlfn.TEXTAFTER(Table9[[#This Row],[rxn]],"-",-1)</f>
        <v>rt0632</v>
      </c>
      <c r="AI740" s="1" t="e">
        <f>_xlfn.TEXTAFTER(_xlfn.TEXTBEFORE(Table9[[#This Row],[rxn]],"-"&amp;Table9[[#This Row],[enz]]),"RXN-")</f>
        <v>#N/A</v>
      </c>
      <c r="AJ740" s="1" t="e">
        <f>_xlfn.TEXTBEFORE(Table9[[#This Row],[rxn]],"_",-1)</f>
        <v>#N/A</v>
      </c>
    </row>
    <row r="741" spans="1:36" ht="17" hidden="1" x14ac:dyDescent="0.25">
      <c r="A741" t="s">
        <v>9272</v>
      </c>
      <c r="B741" t="str">
        <f>_xlfn.TEXTAFTER(Table5[[#This Row],[r]],"-",-1)</f>
        <v>rt5077'</v>
      </c>
      <c r="C741" t="str">
        <f>_xlfn.TEXTAFTER(_xlfn.TEXTBEFORE(Table5[[#This Row],[r]],"-"&amp;Table5[[#This Row],[enz]]),"'RXN-")</f>
        <v>CFCOAMT_c_FWD</v>
      </c>
      <c r="D741">
        <v>11171.708534568001</v>
      </c>
      <c r="E741">
        <f>_xlfn.XLOOKUP(Table5[[#This Row],[r]],Table3[r],Table3[kapp],"")</f>
        <v>8988.1774343278394</v>
      </c>
      <c r="F741">
        <f>Table5[[#This Row],[kapp]]-Table5[[#This Row],[old]]</f>
        <v>2183.5311002401613</v>
      </c>
      <c r="G741" t="str" cm="1">
        <f t="array" ref="G741">IF(ROWS(_xlfn._xlws.FILTER(Table5[r],Table5[enz]=Table5[[#This Row],[enz]]))&gt;1,"many","1")</f>
        <v>1</v>
      </c>
      <c r="H741" t="str" cm="1">
        <f t="array" ref="H741">IF(ROWS(_xlfn._xlws.FILTER(Table5[r],Table5[rxn-no-enz]=Table5[[#This Row],[rxn-no-enz]]))&gt;1,"many","1")</f>
        <v>many</v>
      </c>
      <c r="I741" t="str">
        <f>_xlfn.XLOOKUP(SUBSTITUTE(Table5[[#This Row],[r]],"'",""),Table6[rxn],Table6[rxn],"no")</f>
        <v>no</v>
      </c>
      <c r="J741" t="str" cm="1">
        <f t="array" ref="J741">_xlfn.XLOOKUP(Table5[[#This Row],[r]],"'"&amp;Table6[rxn]&amp;"'",Table6[expected kapp],"")</f>
        <v/>
      </c>
      <c r="L741" t="s">
        <v>9243</v>
      </c>
      <c r="M741">
        <v>8988.1774343278394</v>
      </c>
      <c r="AE741" s="1" t="s">
        <v>11561</v>
      </c>
      <c r="AF741" s="1" t="s">
        <v>2778</v>
      </c>
      <c r="AG741" s="9">
        <v>8.9119630000000004E-12</v>
      </c>
      <c r="AH741" s="1" t="str">
        <f>_xlfn.TEXTAFTER(Table9[[#This Row],[rxn]],"-",-1)</f>
        <v>rt0641</v>
      </c>
      <c r="AI741" s="1" t="e">
        <f>_xlfn.TEXTAFTER(_xlfn.TEXTBEFORE(Table9[[#This Row],[rxn]],"-"&amp;Table9[[#This Row],[enz]]),"RXN-")</f>
        <v>#N/A</v>
      </c>
      <c r="AJ741" s="1" t="e">
        <f>_xlfn.TEXTBEFORE(Table9[[#This Row],[rxn]],"_",-1)</f>
        <v>#N/A</v>
      </c>
    </row>
    <row r="742" spans="1:36" ht="17" hidden="1" x14ac:dyDescent="0.25">
      <c r="A742" t="s">
        <v>9273</v>
      </c>
      <c r="B742" t="str">
        <f>_xlfn.TEXTAFTER(Table5[[#This Row],[r]],"-",-1)</f>
        <v>rt2528'</v>
      </c>
      <c r="C742" t="str">
        <f>_xlfn.TEXTAFTER(_xlfn.TEXTBEFORE(Table5[[#This Row],[r]],"-"&amp;Table5[[#This Row],[enz]]),"'RXN-")</f>
        <v>CHITOSNSE_c_FWD</v>
      </c>
      <c r="D742">
        <v>11171.708534568001</v>
      </c>
      <c r="E742">
        <f>_xlfn.XLOOKUP(Table5[[#This Row],[r]],Table3[r],Table3[kapp],"")</f>
        <v>8988.1774343278394</v>
      </c>
      <c r="F742">
        <f>Table5[[#This Row],[kapp]]-Table5[[#This Row],[old]]</f>
        <v>2183.5311002401613</v>
      </c>
      <c r="G742" t="str" cm="1">
        <f t="array" ref="G742">IF(ROWS(_xlfn._xlws.FILTER(Table5[r],Table5[enz]=Table5[[#This Row],[enz]]))&gt;1,"many","1")</f>
        <v>1</v>
      </c>
      <c r="H742" t="str" cm="1">
        <f t="array" ref="H742">IF(ROWS(_xlfn._xlws.FILTER(Table5[r],Table5[rxn-no-enz]=Table5[[#This Row],[rxn-no-enz]]))&gt;1,"many","1")</f>
        <v>1</v>
      </c>
      <c r="I742" t="str">
        <f>_xlfn.XLOOKUP(SUBSTITUTE(Table5[[#This Row],[r]],"'",""),Table6[rxn],Table6[rxn],"no")</f>
        <v>no</v>
      </c>
      <c r="J742" t="str" cm="1">
        <f t="array" ref="J742">_xlfn.XLOOKUP(Table5[[#This Row],[r]],"'"&amp;Table6[rxn]&amp;"'",Table6[expected kapp],"")</f>
        <v/>
      </c>
      <c r="L742" t="s">
        <v>9244</v>
      </c>
      <c r="M742">
        <v>8988.1774343278394</v>
      </c>
      <c r="AE742" s="1" t="s">
        <v>11562</v>
      </c>
      <c r="AF742" s="1" t="s">
        <v>2778</v>
      </c>
      <c r="AG742" s="9">
        <v>8.7221952999999994E-11</v>
      </c>
      <c r="AH742" s="1" t="str">
        <f>_xlfn.TEXTAFTER(Table9[[#This Row],[rxn]],"-",-1)</f>
        <v>rt0643</v>
      </c>
      <c r="AI742" s="1" t="e">
        <f>_xlfn.TEXTAFTER(_xlfn.TEXTBEFORE(Table9[[#This Row],[rxn]],"-"&amp;Table9[[#This Row],[enz]]),"RXN-")</f>
        <v>#N/A</v>
      </c>
      <c r="AJ742" s="1" t="e">
        <f>_xlfn.TEXTBEFORE(Table9[[#This Row],[rxn]],"_",-1)</f>
        <v>#N/A</v>
      </c>
    </row>
    <row r="743" spans="1:36" ht="17" hidden="1" x14ac:dyDescent="0.25">
      <c r="A743" t="s">
        <v>9274</v>
      </c>
      <c r="B743" t="str">
        <f>_xlfn.TEXTAFTER(Table5[[#This Row],[r]],"-",-1)</f>
        <v>rt2172'</v>
      </c>
      <c r="C743" t="str">
        <f>_xlfn.TEXTAFTER(_xlfn.TEXTBEFORE(Table5[[#This Row],[r]],"-"&amp;Table5[[#This Row],[enz]]),"'RXN-")</f>
        <v>CHLPCTD_c_FWD</v>
      </c>
      <c r="D743">
        <v>11171.708534568001</v>
      </c>
      <c r="E743">
        <f>_xlfn.XLOOKUP(Table5[[#This Row],[r]],Table3[r],Table3[kapp],"")</f>
        <v>8988.1774343278394</v>
      </c>
      <c r="F743">
        <f>Table5[[#This Row],[kapp]]-Table5[[#This Row],[old]]</f>
        <v>2183.5311002401613</v>
      </c>
      <c r="G743" t="str" cm="1">
        <f t="array" ref="G743">IF(ROWS(_xlfn._xlws.FILTER(Table5[r],Table5[enz]=Table5[[#This Row],[enz]]))&gt;1,"many","1")</f>
        <v>1</v>
      </c>
      <c r="H743" t="str" cm="1">
        <f t="array" ref="H743">IF(ROWS(_xlfn._xlws.FILTER(Table5[r],Table5[rxn-no-enz]=Table5[[#This Row],[rxn-no-enz]]))&gt;1,"many","1")</f>
        <v>1</v>
      </c>
      <c r="I743" t="str">
        <f>_xlfn.XLOOKUP(SUBSTITUTE(Table5[[#This Row],[r]],"'",""),Table6[rxn],Table6[rxn],"no")</f>
        <v>no</v>
      </c>
      <c r="J743" t="str" cm="1">
        <f t="array" ref="J743">_xlfn.XLOOKUP(Table5[[#This Row],[r]],"'"&amp;Table6[rxn]&amp;"'",Table6[expected kapp],"")</f>
        <v/>
      </c>
      <c r="L743" t="s">
        <v>9245</v>
      </c>
      <c r="M743">
        <v>8988.1774343278394</v>
      </c>
      <c r="AE743" s="1" t="s">
        <v>4253</v>
      </c>
      <c r="AF743" s="1" t="s">
        <v>2778</v>
      </c>
      <c r="AG743" s="9">
        <v>3.9269075379999896E-9</v>
      </c>
      <c r="AH743" s="1" t="str">
        <f>_xlfn.TEXTAFTER(Table9[[#This Row],[rxn]],"-",-1)</f>
        <v>rt0669</v>
      </c>
      <c r="AI743" s="1" t="e">
        <f>_xlfn.TEXTAFTER(_xlfn.TEXTBEFORE(Table9[[#This Row],[rxn]],"-"&amp;Table9[[#This Row],[enz]]),"RXN-")</f>
        <v>#N/A</v>
      </c>
      <c r="AJ743" s="1" t="e">
        <f>_xlfn.TEXTBEFORE(Table9[[#This Row],[rxn]],"_",-1)</f>
        <v>#N/A</v>
      </c>
    </row>
    <row r="744" spans="1:36" ht="17" hidden="1" x14ac:dyDescent="0.25">
      <c r="A744" t="s">
        <v>9275</v>
      </c>
      <c r="B744" t="str">
        <f>_xlfn.TEXTAFTER(Table5[[#This Row],[r]],"-",-1)</f>
        <v>rt5191'</v>
      </c>
      <c r="C744" t="str">
        <f>_xlfn.TEXTAFTER(_xlfn.TEXTBEFORE(Table5[[#This Row],[r]],"-"&amp;Table5[[#This Row],[enz]]),"'RXN-")</f>
        <v>CHLSTI2_c_FWD</v>
      </c>
      <c r="D744">
        <v>11171.708534568001</v>
      </c>
      <c r="E744">
        <f>_xlfn.XLOOKUP(Table5[[#This Row],[r]],Table3[r],Table3[kapp],"")</f>
        <v>8988.1774343278394</v>
      </c>
      <c r="F744">
        <f>Table5[[#This Row],[kapp]]-Table5[[#This Row],[old]]</f>
        <v>2183.5311002401613</v>
      </c>
      <c r="G744" t="str" cm="1">
        <f t="array" ref="G744">IF(ROWS(_xlfn._xlws.FILTER(Table5[r],Table5[enz]=Table5[[#This Row],[enz]]))&gt;1,"many","1")</f>
        <v>many</v>
      </c>
      <c r="H744" t="str" cm="1">
        <f t="array" ref="H744">IF(ROWS(_xlfn._xlws.FILTER(Table5[r],Table5[rxn-no-enz]=Table5[[#This Row],[rxn-no-enz]]))&gt;1,"many","1")</f>
        <v>1</v>
      </c>
      <c r="I744" t="str">
        <f>_xlfn.XLOOKUP(SUBSTITUTE(Table5[[#This Row],[r]],"'",""),Table6[rxn],Table6[rxn],"no")</f>
        <v>no</v>
      </c>
      <c r="J744" t="str" cm="1">
        <f t="array" ref="J744">_xlfn.XLOOKUP(Table5[[#This Row],[r]],"'"&amp;Table6[rxn]&amp;"'",Table6[expected kapp],"")</f>
        <v/>
      </c>
      <c r="L744" t="s">
        <v>9246</v>
      </c>
      <c r="M744">
        <v>8988.1774343278394</v>
      </c>
      <c r="AE744" s="1" t="s">
        <v>11563</v>
      </c>
      <c r="AF744" s="1" t="s">
        <v>2778</v>
      </c>
      <c r="AG744" s="9">
        <v>2.4701543999999999E-11</v>
      </c>
      <c r="AH744" s="1" t="str">
        <f>_xlfn.TEXTAFTER(Table9[[#This Row],[rxn]],"-",-1)</f>
        <v>rt0671</v>
      </c>
      <c r="AI744" s="1" t="e">
        <f>_xlfn.TEXTAFTER(_xlfn.TEXTBEFORE(Table9[[#This Row],[rxn]],"-"&amp;Table9[[#This Row],[enz]]),"RXN-")</f>
        <v>#N/A</v>
      </c>
      <c r="AJ744" s="1" t="e">
        <f>_xlfn.TEXTBEFORE(Table9[[#This Row],[rxn]],"_",-1)</f>
        <v>#N/A</v>
      </c>
    </row>
    <row r="745" spans="1:36" ht="17" hidden="1" x14ac:dyDescent="0.25">
      <c r="A745" t="s">
        <v>9276</v>
      </c>
      <c r="B745" t="str">
        <f>_xlfn.TEXTAFTER(Table5[[#This Row],[r]],"-",-1)</f>
        <v>rt5191'</v>
      </c>
      <c r="C745" t="str">
        <f>_xlfn.TEXTAFTER(_xlfn.TEXTBEFORE(Table5[[#This Row],[r]],"-"&amp;Table5[[#This Row],[enz]]),"'RXN-")</f>
        <v>CHLSTI2_c_REV</v>
      </c>
      <c r="D745">
        <v>11171.708534568001</v>
      </c>
      <c r="E745">
        <f>_xlfn.XLOOKUP(Table5[[#This Row],[r]],Table3[r],Table3[kapp],"")</f>
        <v>8988.1774343278394</v>
      </c>
      <c r="F745">
        <f>Table5[[#This Row],[kapp]]-Table5[[#This Row],[old]]</f>
        <v>2183.5311002401613</v>
      </c>
      <c r="G745" t="str" cm="1">
        <f t="array" ref="G745">IF(ROWS(_xlfn._xlws.FILTER(Table5[r],Table5[enz]=Table5[[#This Row],[enz]]))&gt;1,"many","1")</f>
        <v>many</v>
      </c>
      <c r="H745" t="str" cm="1">
        <f t="array" ref="H745">IF(ROWS(_xlfn._xlws.FILTER(Table5[r],Table5[rxn-no-enz]=Table5[[#This Row],[rxn-no-enz]]))&gt;1,"many","1")</f>
        <v>1</v>
      </c>
      <c r="I745" t="str">
        <f>_xlfn.XLOOKUP(SUBSTITUTE(Table5[[#This Row],[r]],"'",""),Table6[rxn],Table6[rxn],"no")</f>
        <v>no</v>
      </c>
      <c r="J745" t="str" cm="1">
        <f t="array" ref="J745">_xlfn.XLOOKUP(Table5[[#This Row],[r]],"'"&amp;Table6[rxn]&amp;"'",Table6[expected kapp],"")</f>
        <v/>
      </c>
      <c r="L745" t="s">
        <v>9247</v>
      </c>
      <c r="M745">
        <v>8988.1774343278394</v>
      </c>
      <c r="AE745" s="1" t="s">
        <v>11564</v>
      </c>
      <c r="AF745" s="1" t="s">
        <v>2778</v>
      </c>
      <c r="AG745" s="9">
        <v>2.0608438E-11</v>
      </c>
      <c r="AH745" s="1" t="str">
        <f>_xlfn.TEXTAFTER(Table9[[#This Row],[rxn]],"-",-1)</f>
        <v>rt0682</v>
      </c>
      <c r="AI745" s="1" t="e">
        <f>_xlfn.TEXTAFTER(_xlfn.TEXTBEFORE(Table9[[#This Row],[rxn]],"-"&amp;Table9[[#This Row],[enz]]),"RXN-")</f>
        <v>#N/A</v>
      </c>
      <c r="AJ745" s="1" t="e">
        <f>_xlfn.TEXTBEFORE(Table9[[#This Row],[rxn]],"_",-1)</f>
        <v>#N/A</v>
      </c>
    </row>
    <row r="746" spans="1:36" ht="17" hidden="1" x14ac:dyDescent="0.25">
      <c r="A746" t="s">
        <v>9277</v>
      </c>
      <c r="B746" t="str">
        <f>_xlfn.TEXTAFTER(Table5[[#This Row],[r]],"-",-1)</f>
        <v>rt2848'</v>
      </c>
      <c r="C746" t="str">
        <f>_xlfn.TEXTAFTER(_xlfn.TEXTBEFORE(Table5[[#This Row],[r]],"-"&amp;Table5[[#This Row],[enz]]),"'RXN-")</f>
        <v>CHOLD_c_FWD</v>
      </c>
      <c r="D746">
        <v>11171.708534568001</v>
      </c>
      <c r="E746">
        <f>_xlfn.XLOOKUP(Table5[[#This Row],[r]],Table3[r],Table3[kapp],"")</f>
        <v>8988.1774343278394</v>
      </c>
      <c r="F746">
        <f>Table5[[#This Row],[kapp]]-Table5[[#This Row],[old]]</f>
        <v>2183.5311002401613</v>
      </c>
      <c r="G746" t="str" cm="1">
        <f t="array" ref="G746">IF(ROWS(_xlfn._xlws.FILTER(Table5[r],Table5[enz]=Table5[[#This Row],[enz]]))&gt;1,"many","1")</f>
        <v>1</v>
      </c>
      <c r="H746" t="str" cm="1">
        <f t="array" ref="H746">IF(ROWS(_xlfn._xlws.FILTER(Table5[r],Table5[rxn-no-enz]=Table5[[#This Row],[rxn-no-enz]]))&gt;1,"many","1")</f>
        <v>many</v>
      </c>
      <c r="I746" t="str">
        <f>_xlfn.XLOOKUP(SUBSTITUTE(Table5[[#This Row],[r]],"'",""),Table6[rxn],Table6[rxn],"no")</f>
        <v>no</v>
      </c>
      <c r="J746" t="str" cm="1">
        <f t="array" ref="J746">_xlfn.XLOOKUP(Table5[[#This Row],[r]],"'"&amp;Table6[rxn]&amp;"'",Table6[expected kapp],"")</f>
        <v/>
      </c>
      <c r="L746" t="s">
        <v>8349</v>
      </c>
      <c r="M746">
        <v>7757.87568137788</v>
      </c>
      <c r="AE746" s="1" t="s">
        <v>11565</v>
      </c>
      <c r="AF746" s="1" t="s">
        <v>2778</v>
      </c>
      <c r="AG746" s="9">
        <v>2.2930632800000001E-10</v>
      </c>
      <c r="AH746" s="1" t="str">
        <f>_xlfn.TEXTAFTER(Table9[[#This Row],[rxn]],"-",-1)</f>
        <v>rt0697</v>
      </c>
      <c r="AI746" s="1" t="e">
        <f>_xlfn.TEXTAFTER(_xlfn.TEXTBEFORE(Table9[[#This Row],[rxn]],"-"&amp;Table9[[#This Row],[enz]]),"RXN-")</f>
        <v>#N/A</v>
      </c>
      <c r="AJ746" s="1" t="e">
        <f>_xlfn.TEXTBEFORE(Table9[[#This Row],[rxn]],"_",-1)</f>
        <v>#N/A</v>
      </c>
    </row>
    <row r="747" spans="1:36" ht="17" hidden="1" x14ac:dyDescent="0.25">
      <c r="A747" t="s">
        <v>9278</v>
      </c>
      <c r="B747" t="str">
        <f>_xlfn.TEXTAFTER(Table5[[#This Row],[r]],"-",-1)</f>
        <v>rt3274'</v>
      </c>
      <c r="C747" t="str">
        <f>_xlfn.TEXTAFTER(_xlfn.TEXTBEFORE(Table5[[#This Row],[r]],"-"&amp;Table5[[#This Row],[enz]]),"'RXN-")</f>
        <v>CHOLD_c_FWD</v>
      </c>
      <c r="D747">
        <v>11171.708534568001</v>
      </c>
      <c r="E747">
        <f>_xlfn.XLOOKUP(Table5[[#This Row],[r]],Table3[r],Table3[kapp],"")</f>
        <v>8988.1774343278394</v>
      </c>
      <c r="F747">
        <f>Table5[[#This Row],[kapp]]-Table5[[#This Row],[old]]</f>
        <v>2183.5311002401613</v>
      </c>
      <c r="G747" t="str" cm="1">
        <f t="array" ref="G747">IF(ROWS(_xlfn._xlws.FILTER(Table5[r],Table5[enz]=Table5[[#This Row],[enz]]))&gt;1,"many","1")</f>
        <v>1</v>
      </c>
      <c r="H747" t="str" cm="1">
        <f t="array" ref="H747">IF(ROWS(_xlfn._xlws.FILTER(Table5[r],Table5[rxn-no-enz]=Table5[[#This Row],[rxn-no-enz]]))&gt;1,"many","1")</f>
        <v>many</v>
      </c>
      <c r="I747" t="str">
        <f>_xlfn.XLOOKUP(SUBSTITUTE(Table5[[#This Row],[r]],"'",""),Table6[rxn],Table6[rxn],"no")</f>
        <v>no</v>
      </c>
      <c r="J747" t="str" cm="1">
        <f t="array" ref="J747">_xlfn.XLOOKUP(Table5[[#This Row],[r]],"'"&amp;Table6[rxn]&amp;"'",Table6[expected kapp],"")</f>
        <v/>
      </c>
      <c r="L747" t="s">
        <v>9248</v>
      </c>
      <c r="M747">
        <v>8988.1774343278394</v>
      </c>
      <c r="AE747" s="1" t="s">
        <v>4255</v>
      </c>
      <c r="AF747" s="1" t="s">
        <v>2778</v>
      </c>
      <c r="AG747" s="9">
        <v>3.1887947800000001E-10</v>
      </c>
      <c r="AH747" s="1" t="str">
        <f>_xlfn.TEXTAFTER(Table9[[#This Row],[rxn]],"-",-1)</f>
        <v>rt0711</v>
      </c>
      <c r="AI747" s="1" t="e">
        <f>_xlfn.TEXTAFTER(_xlfn.TEXTBEFORE(Table9[[#This Row],[rxn]],"-"&amp;Table9[[#This Row],[enz]]),"RXN-")</f>
        <v>#N/A</v>
      </c>
      <c r="AJ747" s="1" t="e">
        <f>_xlfn.TEXTBEFORE(Table9[[#This Row],[rxn]],"_",-1)</f>
        <v>#N/A</v>
      </c>
    </row>
    <row r="748" spans="1:36" ht="17" hidden="1" x14ac:dyDescent="0.25">
      <c r="A748" t="s">
        <v>9279</v>
      </c>
      <c r="B748" t="str">
        <f>_xlfn.TEXTAFTER(Table5[[#This Row],[r]],"-",-1)</f>
        <v>rt7614'</v>
      </c>
      <c r="C748" t="str">
        <f>_xlfn.TEXTAFTER(_xlfn.TEXTBEFORE(Table5[[#This Row],[r]],"-"&amp;Table5[[#This Row],[enz]]),"'RXN-")</f>
        <v>CHOLK_c_FWD</v>
      </c>
      <c r="D748">
        <v>11171.708534568001</v>
      </c>
      <c r="E748">
        <f>_xlfn.XLOOKUP(Table5[[#This Row],[r]],Table3[r],Table3[kapp],"")</f>
        <v>8988.1774343278394</v>
      </c>
      <c r="F748">
        <f>Table5[[#This Row],[kapp]]-Table5[[#This Row],[old]]</f>
        <v>2183.5311002401613</v>
      </c>
      <c r="G748" t="str" cm="1">
        <f t="array" ref="G748">IF(ROWS(_xlfn._xlws.FILTER(Table5[r],Table5[enz]=Table5[[#This Row],[enz]]))&gt;1,"many","1")</f>
        <v>many</v>
      </c>
      <c r="H748" t="str" cm="1">
        <f t="array" ref="H748">IF(ROWS(_xlfn._xlws.FILTER(Table5[r],Table5[rxn-no-enz]=Table5[[#This Row],[rxn-no-enz]]))&gt;1,"many","1")</f>
        <v>1</v>
      </c>
      <c r="I748" t="str">
        <f>_xlfn.XLOOKUP(SUBSTITUTE(Table5[[#This Row],[r]],"'",""),Table6[rxn],Table6[rxn],"no")</f>
        <v>no</v>
      </c>
      <c r="J748" t="str" cm="1">
        <f t="array" ref="J748">_xlfn.XLOOKUP(Table5[[#This Row],[r]],"'"&amp;Table6[rxn]&amp;"'",Table6[expected kapp],"")</f>
        <v/>
      </c>
      <c r="L748" t="s">
        <v>9249</v>
      </c>
      <c r="M748">
        <v>8988.1774343278394</v>
      </c>
      <c r="AE748" s="1" t="s">
        <v>11566</v>
      </c>
      <c r="AF748" s="1" t="s">
        <v>2778</v>
      </c>
      <c r="AG748" s="9">
        <v>1.3688673989999999E-9</v>
      </c>
      <c r="AH748" s="1" t="str">
        <f>_xlfn.TEXTAFTER(Table9[[#This Row],[rxn]],"-",-1)</f>
        <v>rt0712</v>
      </c>
      <c r="AI748" s="1" t="e">
        <f>_xlfn.TEXTAFTER(_xlfn.TEXTBEFORE(Table9[[#This Row],[rxn]],"-"&amp;Table9[[#This Row],[enz]]),"RXN-")</f>
        <v>#N/A</v>
      </c>
      <c r="AJ748" s="1" t="e">
        <f>_xlfn.TEXTBEFORE(Table9[[#This Row],[rxn]],"_",-1)</f>
        <v>#N/A</v>
      </c>
    </row>
    <row r="749" spans="1:36" ht="17" hidden="1" x14ac:dyDescent="0.25">
      <c r="A749" t="s">
        <v>9280</v>
      </c>
      <c r="B749" t="str">
        <f>_xlfn.TEXTAFTER(Table5[[#This Row],[r]],"-",-1)</f>
        <v>rt0720'</v>
      </c>
      <c r="C749" t="str">
        <f>_xlfn.TEXTAFTER(_xlfn.TEXTBEFORE(Table5[[#This Row],[r]],"-"&amp;Table5[[#This Row],[enz]]),"'RXN-")</f>
        <v>CHOLPT_rm_FWD</v>
      </c>
      <c r="D749">
        <v>11171.708534568001</v>
      </c>
      <c r="E749">
        <f>_xlfn.XLOOKUP(Table5[[#This Row],[r]],Table3[r],Table3[kapp],"")</f>
        <v>8988.1774343278394</v>
      </c>
      <c r="F749">
        <f>Table5[[#This Row],[kapp]]-Table5[[#This Row],[old]]</f>
        <v>2183.5311002401613</v>
      </c>
      <c r="G749" t="str" cm="1">
        <f t="array" ref="G749">IF(ROWS(_xlfn._xlws.FILTER(Table5[r],Table5[enz]=Table5[[#This Row],[enz]]))&gt;1,"many","1")</f>
        <v>1</v>
      </c>
      <c r="H749" t="str" cm="1">
        <f t="array" ref="H749">IF(ROWS(_xlfn._xlws.FILTER(Table5[r],Table5[rxn-no-enz]=Table5[[#This Row],[rxn-no-enz]]))&gt;1,"many","1")</f>
        <v>many</v>
      </c>
      <c r="I749" t="str">
        <f>_xlfn.XLOOKUP(SUBSTITUTE(Table5[[#This Row],[r]],"'",""),Table6[rxn],Table6[rxn],"no")</f>
        <v>no</v>
      </c>
      <c r="J749" t="str" cm="1">
        <f t="array" ref="J749">_xlfn.XLOOKUP(Table5[[#This Row],[r]],"'"&amp;Table6[rxn]&amp;"'",Table6[expected kapp],"")</f>
        <v/>
      </c>
      <c r="L749" t="s">
        <v>8350</v>
      </c>
      <c r="M749">
        <v>38938.401746167699</v>
      </c>
      <c r="AE749" s="1" t="s">
        <v>4256</v>
      </c>
      <c r="AF749" s="1" t="s">
        <v>2778</v>
      </c>
      <c r="AG749" s="9">
        <v>1.24216805E-10</v>
      </c>
      <c r="AH749" s="1" t="str">
        <f>_xlfn.TEXTAFTER(Table9[[#This Row],[rxn]],"-",-1)</f>
        <v>rt0716</v>
      </c>
      <c r="AI749" s="1" t="e">
        <f>_xlfn.TEXTAFTER(_xlfn.TEXTBEFORE(Table9[[#This Row],[rxn]],"-"&amp;Table9[[#This Row],[enz]]),"RXN-")</f>
        <v>#N/A</v>
      </c>
      <c r="AJ749" s="1" t="e">
        <f>_xlfn.TEXTBEFORE(Table9[[#This Row],[rxn]],"_",-1)</f>
        <v>#N/A</v>
      </c>
    </row>
    <row r="750" spans="1:36" ht="17" hidden="1" x14ac:dyDescent="0.25">
      <c r="A750" t="s">
        <v>9281</v>
      </c>
      <c r="B750" t="str">
        <f>_xlfn.TEXTAFTER(Table5[[#This Row],[r]],"-",-1)</f>
        <v>rt2983'</v>
      </c>
      <c r="C750" t="str">
        <f>_xlfn.TEXTAFTER(_xlfn.TEXTBEFORE(Table5[[#This Row],[r]],"-"&amp;Table5[[#This Row],[enz]]),"'RXN-")</f>
        <v>CHOLPT_rm_FWD</v>
      </c>
      <c r="D750">
        <v>11171.708534568001</v>
      </c>
      <c r="E750">
        <f>_xlfn.XLOOKUP(Table5[[#This Row],[r]],Table3[r],Table3[kapp],"")</f>
        <v>8988.1774343278394</v>
      </c>
      <c r="F750">
        <f>Table5[[#This Row],[kapp]]-Table5[[#This Row],[old]]</f>
        <v>2183.5311002401613</v>
      </c>
      <c r="G750" t="str" cm="1">
        <f t="array" ref="G750">IF(ROWS(_xlfn._xlws.FILTER(Table5[r],Table5[enz]=Table5[[#This Row],[enz]]))&gt;1,"many","1")</f>
        <v>many</v>
      </c>
      <c r="H750" t="str" cm="1">
        <f t="array" ref="H750">IF(ROWS(_xlfn._xlws.FILTER(Table5[r],Table5[rxn-no-enz]=Table5[[#This Row],[rxn-no-enz]]))&gt;1,"many","1")</f>
        <v>many</v>
      </c>
      <c r="I750" t="str">
        <f>_xlfn.XLOOKUP(SUBSTITUTE(Table5[[#This Row],[r]],"'",""),Table6[rxn],Table6[rxn],"no")</f>
        <v>no</v>
      </c>
      <c r="J750" t="str" cm="1">
        <f t="array" ref="J750">_xlfn.XLOOKUP(Table5[[#This Row],[r]],"'"&amp;Table6[rxn]&amp;"'",Table6[expected kapp],"")</f>
        <v/>
      </c>
      <c r="L750" t="s">
        <v>9250</v>
      </c>
      <c r="M750">
        <v>8988.1774343278394</v>
      </c>
      <c r="AE750" s="1" t="s">
        <v>11567</v>
      </c>
      <c r="AF750" s="1" t="s">
        <v>2778</v>
      </c>
      <c r="AG750" s="9">
        <v>3.7991851600000001E-10</v>
      </c>
      <c r="AH750" s="1" t="str">
        <f>_xlfn.TEXTAFTER(Table9[[#This Row],[rxn]],"-",-1)</f>
        <v>rt0717</v>
      </c>
      <c r="AI750" s="1" t="e">
        <f>_xlfn.TEXTAFTER(_xlfn.TEXTBEFORE(Table9[[#This Row],[rxn]],"-"&amp;Table9[[#This Row],[enz]]),"RXN-")</f>
        <v>#N/A</v>
      </c>
      <c r="AJ750" s="1" t="e">
        <f>_xlfn.TEXTBEFORE(Table9[[#This Row],[rxn]],"_",-1)</f>
        <v>#N/A</v>
      </c>
    </row>
    <row r="751" spans="1:36" ht="17" hidden="1" x14ac:dyDescent="0.25">
      <c r="A751" t="s">
        <v>9282</v>
      </c>
      <c r="B751" t="str">
        <f>_xlfn.TEXTAFTER(Table5[[#This Row],[r]],"-",-1)</f>
        <v>rt7623'</v>
      </c>
      <c r="C751" t="str">
        <f>_xlfn.TEXTAFTER(_xlfn.TEXTBEFORE(Table5[[#This Row],[r]],"-"&amp;Table5[[#This Row],[enz]]),"'RXN-")</f>
        <v>CHOLtps_e_FWD</v>
      </c>
      <c r="D751">
        <v>11171.708534568001</v>
      </c>
      <c r="E751">
        <f>_xlfn.XLOOKUP(Table5[[#This Row],[r]],Table3[r],Table3[kapp],"")</f>
        <v>8988.1774343278394</v>
      </c>
      <c r="F751">
        <f>Table5[[#This Row],[kapp]]-Table5[[#This Row],[old]]</f>
        <v>2183.5311002401613</v>
      </c>
      <c r="G751" t="str" cm="1">
        <f t="array" ref="G751">IF(ROWS(_xlfn._xlws.FILTER(Table5[r],Table5[enz]=Table5[[#This Row],[enz]]))&gt;1,"many","1")</f>
        <v>1</v>
      </c>
      <c r="H751" t="str" cm="1">
        <f t="array" ref="H751">IF(ROWS(_xlfn._xlws.FILTER(Table5[r],Table5[rxn-no-enz]=Table5[[#This Row],[rxn-no-enz]]))&gt;1,"many","1")</f>
        <v>1</v>
      </c>
      <c r="I751" t="str">
        <f>_xlfn.XLOOKUP(SUBSTITUTE(Table5[[#This Row],[r]],"'",""),Table6[rxn],Table6[rxn],"no")</f>
        <v>no</v>
      </c>
      <c r="J751" t="str" cm="1">
        <f t="array" ref="J751">_xlfn.XLOOKUP(Table5[[#This Row],[r]],"'"&amp;Table6[rxn]&amp;"'",Table6[expected kapp],"")</f>
        <v/>
      </c>
      <c r="L751" t="s">
        <v>9251</v>
      </c>
      <c r="M751">
        <v>8988.1774343278394</v>
      </c>
      <c r="AE751" s="1" t="s">
        <v>11568</v>
      </c>
      <c r="AF751" s="1" t="s">
        <v>2778</v>
      </c>
      <c r="AG751" s="9">
        <v>2.9399699999999998E-11</v>
      </c>
      <c r="AH751" s="1" t="str">
        <f>_xlfn.TEXTAFTER(Table9[[#This Row],[rxn]],"-",-1)</f>
        <v>rt0720</v>
      </c>
      <c r="AI751" s="1" t="e">
        <f>_xlfn.TEXTAFTER(_xlfn.TEXTBEFORE(Table9[[#This Row],[rxn]],"-"&amp;Table9[[#This Row],[enz]]),"RXN-")</f>
        <v>#N/A</v>
      </c>
      <c r="AJ751" s="1" t="e">
        <f>_xlfn.TEXTBEFORE(Table9[[#This Row],[rxn]],"_",-1)</f>
        <v>#N/A</v>
      </c>
    </row>
    <row r="752" spans="1:36" ht="17" hidden="1" x14ac:dyDescent="0.25">
      <c r="A752" t="s">
        <v>9283</v>
      </c>
      <c r="B752" t="str">
        <f>_xlfn.TEXTAFTER(Table5[[#This Row],[r]],"-",-1)</f>
        <v>rt0086'</v>
      </c>
      <c r="C752" t="str">
        <f>_xlfn.TEXTAFTER(_xlfn.TEXTBEFORE(Table5[[#This Row],[r]],"-"&amp;Table5[[#This Row],[enz]]),"'RXN-")</f>
        <v>CHTNDA_c_FWD</v>
      </c>
      <c r="D752">
        <v>11171.708534568001</v>
      </c>
      <c r="E752">
        <f>_xlfn.XLOOKUP(Table5[[#This Row],[r]],Table3[r],Table3[kapp],"")</f>
        <v>8988.1774343278394</v>
      </c>
      <c r="F752">
        <f>Table5[[#This Row],[kapp]]-Table5[[#This Row],[old]]</f>
        <v>2183.5311002401613</v>
      </c>
      <c r="G752" t="str" cm="1">
        <f t="array" ref="G752">IF(ROWS(_xlfn._xlws.FILTER(Table5[r],Table5[enz]=Table5[[#This Row],[enz]]))&gt;1,"many","1")</f>
        <v>1</v>
      </c>
      <c r="H752" t="str" cm="1">
        <f t="array" ref="H752">IF(ROWS(_xlfn._xlws.FILTER(Table5[r],Table5[rxn-no-enz]=Table5[[#This Row],[rxn-no-enz]]))&gt;1,"many","1")</f>
        <v>many</v>
      </c>
      <c r="I752" t="str">
        <f>_xlfn.XLOOKUP(SUBSTITUTE(Table5[[#This Row],[r]],"'",""),Table6[rxn],Table6[rxn],"no")</f>
        <v>no</v>
      </c>
      <c r="J752" t="str" cm="1">
        <f t="array" ref="J752">_xlfn.XLOOKUP(Table5[[#This Row],[r]],"'"&amp;Table6[rxn]&amp;"'",Table6[expected kapp],"")</f>
        <v/>
      </c>
      <c r="L752" t="s">
        <v>9252</v>
      </c>
      <c r="M752">
        <v>8988.1774343278394</v>
      </c>
      <c r="AE752" s="1" t="s">
        <v>11569</v>
      </c>
      <c r="AF752" s="1" t="s">
        <v>2778</v>
      </c>
      <c r="AG752" s="9">
        <v>7.7306729999999995E-12</v>
      </c>
      <c r="AH752" s="1" t="str">
        <f>_xlfn.TEXTAFTER(Table9[[#This Row],[rxn]],"-",-1)</f>
        <v>rt0745</v>
      </c>
      <c r="AI752" s="1" t="e">
        <f>_xlfn.TEXTAFTER(_xlfn.TEXTBEFORE(Table9[[#This Row],[rxn]],"-"&amp;Table9[[#This Row],[enz]]),"RXN-")</f>
        <v>#N/A</v>
      </c>
      <c r="AJ752" s="1" t="e">
        <f>_xlfn.TEXTBEFORE(Table9[[#This Row],[rxn]],"_",-1)</f>
        <v>#N/A</v>
      </c>
    </row>
    <row r="753" spans="1:36" ht="17" hidden="1" x14ac:dyDescent="0.25">
      <c r="A753" t="s">
        <v>9284</v>
      </c>
      <c r="B753" t="str">
        <f>_xlfn.TEXTAFTER(Table5[[#This Row],[r]],"-",-1)</f>
        <v>rt0089'</v>
      </c>
      <c r="C753" t="str">
        <f>_xlfn.TEXTAFTER(_xlfn.TEXTBEFORE(Table5[[#This Row],[r]],"-"&amp;Table5[[#This Row],[enz]]),"'RXN-")</f>
        <v>CHTNDA_c_FWD</v>
      </c>
      <c r="D753">
        <v>11171.708534568001</v>
      </c>
      <c r="E753">
        <f>_xlfn.XLOOKUP(Table5[[#This Row],[r]],Table3[r],Table3[kapp],"")</f>
        <v>8988.1774343278394</v>
      </c>
      <c r="F753">
        <f>Table5[[#This Row],[kapp]]-Table5[[#This Row],[old]]</f>
        <v>2183.5311002401613</v>
      </c>
      <c r="G753" t="str" cm="1">
        <f t="array" ref="G753">IF(ROWS(_xlfn._xlws.FILTER(Table5[r],Table5[enz]=Table5[[#This Row],[enz]]))&gt;1,"many","1")</f>
        <v>1</v>
      </c>
      <c r="H753" t="str" cm="1">
        <f t="array" ref="H753">IF(ROWS(_xlfn._xlws.FILTER(Table5[r],Table5[rxn-no-enz]=Table5[[#This Row],[rxn-no-enz]]))&gt;1,"many","1")</f>
        <v>many</v>
      </c>
      <c r="I753" t="str">
        <f>_xlfn.XLOOKUP(SUBSTITUTE(Table5[[#This Row],[r]],"'",""),Table6[rxn],Table6[rxn],"no")</f>
        <v>no</v>
      </c>
      <c r="J753" t="str" cm="1">
        <f t="array" ref="J753">_xlfn.XLOOKUP(Table5[[#This Row],[r]],"'"&amp;Table6[rxn]&amp;"'",Table6[expected kapp],"")</f>
        <v/>
      </c>
      <c r="L753" t="s">
        <v>9253</v>
      </c>
      <c r="M753">
        <v>8988.1774343278394</v>
      </c>
      <c r="AE753" s="1" t="s">
        <v>11570</v>
      </c>
      <c r="AF753" s="1" t="s">
        <v>2778</v>
      </c>
      <c r="AG753" s="9">
        <v>2.3143505000000001E-11</v>
      </c>
      <c r="AH753" s="1" t="str">
        <f>_xlfn.TEXTAFTER(Table9[[#This Row],[rxn]],"-",-1)</f>
        <v>rt0757</v>
      </c>
      <c r="AI753" s="1" t="e">
        <f>_xlfn.TEXTAFTER(_xlfn.TEXTBEFORE(Table9[[#This Row],[rxn]],"-"&amp;Table9[[#This Row],[enz]]),"RXN-")</f>
        <v>#N/A</v>
      </c>
      <c r="AJ753" s="1" t="e">
        <f>_xlfn.TEXTBEFORE(Table9[[#This Row],[rxn]],"_",-1)</f>
        <v>#N/A</v>
      </c>
    </row>
    <row r="754" spans="1:36" ht="17" hidden="1" x14ac:dyDescent="0.25">
      <c r="A754" t="s">
        <v>9285</v>
      </c>
      <c r="B754" t="str">
        <f>_xlfn.TEXTAFTER(Table5[[#This Row],[r]],"-",-1)</f>
        <v>rt4385'</v>
      </c>
      <c r="C754" t="str">
        <f>_xlfn.TEXTAFTER(_xlfn.TEXTBEFORE(Table5[[#This Row],[r]],"-"&amp;Table5[[#This Row],[enz]]),"'RXN-")</f>
        <v>CHTNDA_c_FWD</v>
      </c>
      <c r="D754">
        <v>11171.708534568001</v>
      </c>
      <c r="E754">
        <f>_xlfn.XLOOKUP(Table5[[#This Row],[r]],Table3[r],Table3[kapp],"")</f>
        <v>8988.1774343278394</v>
      </c>
      <c r="F754">
        <f>Table5[[#This Row],[kapp]]-Table5[[#This Row],[old]]</f>
        <v>2183.5311002401613</v>
      </c>
      <c r="G754" t="str" cm="1">
        <f t="array" ref="G754">IF(ROWS(_xlfn._xlws.FILTER(Table5[r],Table5[enz]=Table5[[#This Row],[enz]]))&gt;1,"many","1")</f>
        <v>1</v>
      </c>
      <c r="H754" t="str" cm="1">
        <f t="array" ref="H754">IF(ROWS(_xlfn._xlws.FILTER(Table5[r],Table5[rxn-no-enz]=Table5[[#This Row],[rxn-no-enz]]))&gt;1,"many","1")</f>
        <v>many</v>
      </c>
      <c r="I754" t="str">
        <f>_xlfn.XLOOKUP(SUBSTITUTE(Table5[[#This Row],[r]],"'",""),Table6[rxn],Table6[rxn],"no")</f>
        <v>no</v>
      </c>
      <c r="J754" t="str" cm="1">
        <f t="array" ref="J754">_xlfn.XLOOKUP(Table5[[#This Row],[r]],"'"&amp;Table6[rxn]&amp;"'",Table6[expected kapp],"")</f>
        <v/>
      </c>
      <c r="L754" t="s">
        <v>9254</v>
      </c>
      <c r="M754">
        <v>8988.1774343278394</v>
      </c>
      <c r="AE754" s="1" t="s">
        <v>11571</v>
      </c>
      <c r="AF754" s="1" t="s">
        <v>2778</v>
      </c>
      <c r="AG754" s="9">
        <v>7.4490084310000001E-9</v>
      </c>
      <c r="AH754" s="1" t="str">
        <f>_xlfn.TEXTAFTER(Table9[[#This Row],[rxn]],"-",-1)</f>
        <v>rt0767</v>
      </c>
      <c r="AI754" s="1" t="e">
        <f>_xlfn.TEXTAFTER(_xlfn.TEXTBEFORE(Table9[[#This Row],[rxn]],"-"&amp;Table9[[#This Row],[enz]]),"RXN-")</f>
        <v>#N/A</v>
      </c>
      <c r="AJ754" s="1" t="e">
        <f>_xlfn.TEXTBEFORE(Table9[[#This Row],[rxn]],"_",-1)</f>
        <v>#N/A</v>
      </c>
    </row>
    <row r="755" spans="1:36" ht="17" hidden="1" x14ac:dyDescent="0.25">
      <c r="A755" t="s">
        <v>9286</v>
      </c>
      <c r="B755" t="str">
        <f>_xlfn.TEXTAFTER(Table5[[#This Row],[r]],"-",-1)</f>
        <v>rt6255'</v>
      </c>
      <c r="C755" t="str">
        <f>_xlfn.TEXTAFTER(_xlfn.TEXTBEFORE(Table5[[#This Row],[r]],"-"&amp;Table5[[#This Row],[enz]]),"'RXN-")</f>
        <v>CHTNDA_c_FWD</v>
      </c>
      <c r="D755">
        <v>11171.708534568001</v>
      </c>
      <c r="E755">
        <f>_xlfn.XLOOKUP(Table5[[#This Row],[r]],Table3[r],Table3[kapp],"")</f>
        <v>8988.1774343278394</v>
      </c>
      <c r="F755">
        <f>Table5[[#This Row],[kapp]]-Table5[[#This Row],[old]]</f>
        <v>2183.5311002401613</v>
      </c>
      <c r="G755" t="str" cm="1">
        <f t="array" ref="G755">IF(ROWS(_xlfn._xlws.FILTER(Table5[r],Table5[enz]=Table5[[#This Row],[enz]]))&gt;1,"many","1")</f>
        <v>1</v>
      </c>
      <c r="H755" t="str" cm="1">
        <f t="array" ref="H755">IF(ROWS(_xlfn._xlws.FILTER(Table5[r],Table5[rxn-no-enz]=Table5[[#This Row],[rxn-no-enz]]))&gt;1,"many","1")</f>
        <v>many</v>
      </c>
      <c r="I755" t="str">
        <f>_xlfn.XLOOKUP(SUBSTITUTE(Table5[[#This Row],[r]],"'",""),Table6[rxn],Table6[rxn],"no")</f>
        <v>no</v>
      </c>
      <c r="J755" t="str" cm="1">
        <f t="array" ref="J755">_xlfn.XLOOKUP(Table5[[#This Row],[r]],"'"&amp;Table6[rxn]&amp;"'",Table6[expected kapp],"")</f>
        <v/>
      </c>
      <c r="L755" t="s">
        <v>9255</v>
      </c>
      <c r="M755">
        <v>8988.1774343278394</v>
      </c>
      <c r="AE755" s="1" t="s">
        <v>11572</v>
      </c>
      <c r="AF755" s="1" t="s">
        <v>2778</v>
      </c>
      <c r="AG755" s="9">
        <v>1.9069637400000001E-10</v>
      </c>
      <c r="AH755" s="1" t="str">
        <f>_xlfn.TEXTAFTER(Table9[[#This Row],[rxn]],"-",-1)</f>
        <v>rt0769</v>
      </c>
      <c r="AI755" s="1" t="e">
        <f>_xlfn.TEXTAFTER(_xlfn.TEXTBEFORE(Table9[[#This Row],[rxn]],"-"&amp;Table9[[#This Row],[enz]]),"RXN-")</f>
        <v>#N/A</v>
      </c>
      <c r="AJ755" s="1" t="e">
        <f>_xlfn.TEXTBEFORE(Table9[[#This Row],[rxn]],"_",-1)</f>
        <v>#N/A</v>
      </c>
    </row>
    <row r="756" spans="1:36" ht="17" hidden="1" x14ac:dyDescent="0.25">
      <c r="A756" t="s">
        <v>9287</v>
      </c>
      <c r="B756" t="str">
        <f>_xlfn.TEXTAFTER(Table5[[#This Row],[r]],"-",-1)</f>
        <v>rt6259'</v>
      </c>
      <c r="C756" t="str">
        <f>_xlfn.TEXTAFTER(_xlfn.TEXTBEFORE(Table5[[#This Row],[r]],"-"&amp;Table5[[#This Row],[enz]]),"'RXN-")</f>
        <v>CHTNDA_c_FWD</v>
      </c>
      <c r="D756">
        <v>11171.708534568001</v>
      </c>
      <c r="E756">
        <f>_xlfn.XLOOKUP(Table5[[#This Row],[r]],Table3[r],Table3[kapp],"")</f>
        <v>8988.1774343278394</v>
      </c>
      <c r="F756">
        <f>Table5[[#This Row],[kapp]]-Table5[[#This Row],[old]]</f>
        <v>2183.5311002401613</v>
      </c>
      <c r="G756" t="str" cm="1">
        <f t="array" ref="G756">IF(ROWS(_xlfn._xlws.FILTER(Table5[r],Table5[enz]=Table5[[#This Row],[enz]]))&gt;1,"many","1")</f>
        <v>1</v>
      </c>
      <c r="H756" t="str" cm="1">
        <f t="array" ref="H756">IF(ROWS(_xlfn._xlws.FILTER(Table5[r],Table5[rxn-no-enz]=Table5[[#This Row],[rxn-no-enz]]))&gt;1,"many","1")</f>
        <v>many</v>
      </c>
      <c r="I756" t="str">
        <f>_xlfn.XLOOKUP(SUBSTITUTE(Table5[[#This Row],[r]],"'",""),Table6[rxn],Table6[rxn],"no")</f>
        <v>no</v>
      </c>
      <c r="J756" t="str" cm="1">
        <f t="array" ref="J756">_xlfn.XLOOKUP(Table5[[#This Row],[r]],"'"&amp;Table6[rxn]&amp;"'",Table6[expected kapp],"")</f>
        <v/>
      </c>
      <c r="L756" t="s">
        <v>9256</v>
      </c>
      <c r="M756">
        <v>8988.1774343278394</v>
      </c>
      <c r="AE756" s="1" t="s">
        <v>4258</v>
      </c>
      <c r="AF756" s="1" t="s">
        <v>2778</v>
      </c>
      <c r="AG756" s="9">
        <v>5.31016899999999E-10</v>
      </c>
      <c r="AH756" s="1" t="str">
        <f>_xlfn.TEXTAFTER(Table9[[#This Row],[rxn]],"-",-1)</f>
        <v>rt0797</v>
      </c>
      <c r="AI756" s="1" t="e">
        <f>_xlfn.TEXTAFTER(_xlfn.TEXTBEFORE(Table9[[#This Row],[rxn]],"-"&amp;Table9[[#This Row],[enz]]),"RXN-")</f>
        <v>#N/A</v>
      </c>
      <c r="AJ756" s="1" t="e">
        <f>_xlfn.TEXTBEFORE(Table9[[#This Row],[rxn]],"_",-1)</f>
        <v>#N/A</v>
      </c>
    </row>
    <row r="757" spans="1:36" ht="17" hidden="1" x14ac:dyDescent="0.25">
      <c r="A757" t="s">
        <v>9288</v>
      </c>
      <c r="B757" t="str">
        <f>_xlfn.TEXTAFTER(Table5[[#This Row],[r]],"-",-1)</f>
        <v>rt4171'</v>
      </c>
      <c r="C757" t="str">
        <f>_xlfn.TEXTAFTER(_xlfn.TEXTBEFORE(Table5[[#This Row],[r]],"-"&amp;Table5[[#This Row],[enz]]),"'RXN-")</f>
        <v>CHTNH_e_FWD</v>
      </c>
      <c r="D757">
        <v>11171.708534568001</v>
      </c>
      <c r="E757">
        <f>_xlfn.XLOOKUP(Table5[[#This Row],[r]],Table3[r],Table3[kapp],"")</f>
        <v>8988.1774343278394</v>
      </c>
      <c r="F757">
        <f>Table5[[#This Row],[kapp]]-Table5[[#This Row],[old]]</f>
        <v>2183.5311002401613</v>
      </c>
      <c r="G757" t="str" cm="1">
        <f t="array" ref="G757">IF(ROWS(_xlfn._xlws.FILTER(Table5[r],Table5[enz]=Table5[[#This Row],[enz]]))&gt;1,"many","1")</f>
        <v>1</v>
      </c>
      <c r="H757" t="str" cm="1">
        <f t="array" ref="H757">IF(ROWS(_xlfn._xlws.FILTER(Table5[r],Table5[rxn-no-enz]=Table5[[#This Row],[rxn-no-enz]]))&gt;1,"many","1")</f>
        <v>many</v>
      </c>
      <c r="I757" t="str">
        <f>_xlfn.XLOOKUP(SUBSTITUTE(Table5[[#This Row],[r]],"'",""),Table6[rxn],Table6[rxn],"no")</f>
        <v>no</v>
      </c>
      <c r="J757" t="str" cm="1">
        <f t="array" ref="J757">_xlfn.XLOOKUP(Table5[[#This Row],[r]],"'"&amp;Table6[rxn]&amp;"'",Table6[expected kapp],"")</f>
        <v/>
      </c>
      <c r="L757" t="s">
        <v>9257</v>
      </c>
      <c r="M757">
        <v>8988.1774343278394</v>
      </c>
      <c r="AE757" s="1" t="s">
        <v>4259</v>
      </c>
      <c r="AF757" s="1" t="s">
        <v>2778</v>
      </c>
      <c r="AG757" s="9">
        <v>1.94481077E-10</v>
      </c>
      <c r="AH757" s="1" t="str">
        <f>_xlfn.TEXTAFTER(Table9[[#This Row],[rxn]],"-",-1)</f>
        <v>rt0799</v>
      </c>
      <c r="AI757" s="1" t="e">
        <f>_xlfn.TEXTAFTER(_xlfn.TEXTBEFORE(Table9[[#This Row],[rxn]],"-"&amp;Table9[[#This Row],[enz]]),"RXN-")</f>
        <v>#N/A</v>
      </c>
      <c r="AJ757" s="1" t="e">
        <f>_xlfn.TEXTBEFORE(Table9[[#This Row],[rxn]],"_",-1)</f>
        <v>#N/A</v>
      </c>
    </row>
    <row r="758" spans="1:36" ht="17" hidden="1" x14ac:dyDescent="0.25">
      <c r="A758" t="s">
        <v>9289</v>
      </c>
      <c r="B758" t="str">
        <f>_xlfn.TEXTAFTER(Table5[[#This Row],[r]],"-",-1)</f>
        <v>rt4186'</v>
      </c>
      <c r="C758" t="str">
        <f>_xlfn.TEXTAFTER(_xlfn.TEXTBEFORE(Table5[[#This Row],[r]],"-"&amp;Table5[[#This Row],[enz]]),"'RXN-")</f>
        <v>CHTNH_e_FWD</v>
      </c>
      <c r="D758">
        <v>11171.708534568001</v>
      </c>
      <c r="E758">
        <f>_xlfn.XLOOKUP(Table5[[#This Row],[r]],Table3[r],Table3[kapp],"")</f>
        <v>8988.1774343278394</v>
      </c>
      <c r="F758">
        <f>Table5[[#This Row],[kapp]]-Table5[[#This Row],[old]]</f>
        <v>2183.5311002401613</v>
      </c>
      <c r="G758" t="str" cm="1">
        <f t="array" ref="G758">IF(ROWS(_xlfn._xlws.FILTER(Table5[r],Table5[enz]=Table5[[#This Row],[enz]]))&gt;1,"many","1")</f>
        <v>1</v>
      </c>
      <c r="H758" t="str" cm="1">
        <f t="array" ref="H758">IF(ROWS(_xlfn._xlws.FILTER(Table5[r],Table5[rxn-no-enz]=Table5[[#This Row],[rxn-no-enz]]))&gt;1,"many","1")</f>
        <v>many</v>
      </c>
      <c r="I758" t="str">
        <f>_xlfn.XLOOKUP(SUBSTITUTE(Table5[[#This Row],[r]],"'",""),Table6[rxn],Table6[rxn],"no")</f>
        <v>no</v>
      </c>
      <c r="J758" t="str" cm="1">
        <f t="array" ref="J758">_xlfn.XLOOKUP(Table5[[#This Row],[r]],"'"&amp;Table6[rxn]&amp;"'",Table6[expected kapp],"")</f>
        <v/>
      </c>
      <c r="L758" t="s">
        <v>9258</v>
      </c>
      <c r="M758">
        <v>8988.1774343278394</v>
      </c>
      <c r="AE758" s="1" t="s">
        <v>4260</v>
      </c>
      <c r="AF758" s="1" t="s">
        <v>2778</v>
      </c>
      <c r="AG758" s="9">
        <v>2.2163364650000001E-9</v>
      </c>
      <c r="AH758" s="1" t="str">
        <f>_xlfn.TEXTAFTER(Table9[[#This Row],[rxn]],"-",-1)</f>
        <v>rt0808</v>
      </c>
      <c r="AI758" s="1" t="e">
        <f>_xlfn.TEXTAFTER(_xlfn.TEXTBEFORE(Table9[[#This Row],[rxn]],"-"&amp;Table9[[#This Row],[enz]]),"RXN-")</f>
        <v>#N/A</v>
      </c>
      <c r="AJ758" s="1" t="e">
        <f>_xlfn.TEXTBEFORE(Table9[[#This Row],[rxn]],"_",-1)</f>
        <v>#N/A</v>
      </c>
    </row>
    <row r="759" spans="1:36" ht="17" hidden="1" x14ac:dyDescent="0.25">
      <c r="A759" t="s">
        <v>9290</v>
      </c>
      <c r="B759" t="str">
        <f>_xlfn.TEXTAFTER(Table5[[#This Row],[r]],"-",-1)</f>
        <v>rt4714'</v>
      </c>
      <c r="C759" t="str">
        <f>_xlfn.TEXTAFTER(_xlfn.TEXTBEFORE(Table5[[#This Row],[r]],"-"&amp;Table5[[#This Row],[enz]]),"'RXN-")</f>
        <v>CHTNH_e_FWD</v>
      </c>
      <c r="D759">
        <v>11171.708534568001</v>
      </c>
      <c r="E759">
        <f>_xlfn.XLOOKUP(Table5[[#This Row],[r]],Table3[r],Table3[kapp],"")</f>
        <v>8988.1774343278394</v>
      </c>
      <c r="F759">
        <f>Table5[[#This Row],[kapp]]-Table5[[#This Row],[old]]</f>
        <v>2183.5311002401613</v>
      </c>
      <c r="G759" t="str" cm="1">
        <f t="array" ref="G759">IF(ROWS(_xlfn._xlws.FILTER(Table5[r],Table5[enz]=Table5[[#This Row],[enz]]))&gt;1,"many","1")</f>
        <v>1</v>
      </c>
      <c r="H759" t="str" cm="1">
        <f t="array" ref="H759">IF(ROWS(_xlfn._xlws.FILTER(Table5[r],Table5[rxn-no-enz]=Table5[[#This Row],[rxn-no-enz]]))&gt;1,"many","1")</f>
        <v>many</v>
      </c>
      <c r="I759" t="str">
        <f>_xlfn.XLOOKUP(SUBSTITUTE(Table5[[#This Row],[r]],"'",""),Table6[rxn],Table6[rxn],"no")</f>
        <v>no</v>
      </c>
      <c r="J759" t="str" cm="1">
        <f t="array" ref="J759">_xlfn.XLOOKUP(Table5[[#This Row],[r]],"'"&amp;Table6[rxn]&amp;"'",Table6[expected kapp],"")</f>
        <v/>
      </c>
      <c r="L759" t="s">
        <v>9259</v>
      </c>
      <c r="M759">
        <v>8988.1774343278394</v>
      </c>
      <c r="AE759" s="1" t="s">
        <v>11573</v>
      </c>
      <c r="AF759" s="1" t="s">
        <v>2778</v>
      </c>
      <c r="AG759" s="9">
        <v>1.4697086E-11</v>
      </c>
      <c r="AH759" s="1" t="str">
        <f>_xlfn.TEXTAFTER(Table9[[#This Row],[rxn]],"-",-1)</f>
        <v>rt0812</v>
      </c>
      <c r="AI759" s="1" t="e">
        <f>_xlfn.TEXTAFTER(_xlfn.TEXTBEFORE(Table9[[#This Row],[rxn]],"-"&amp;Table9[[#This Row],[enz]]),"RXN-")</f>
        <v>#N/A</v>
      </c>
      <c r="AJ759" s="1" t="e">
        <f>_xlfn.TEXTBEFORE(Table9[[#This Row],[rxn]],"_",-1)</f>
        <v>#N/A</v>
      </c>
    </row>
    <row r="760" spans="1:36" ht="17" hidden="1" x14ac:dyDescent="0.25">
      <c r="A760" t="s">
        <v>9291</v>
      </c>
      <c r="B760" t="str">
        <f>_xlfn.TEXTAFTER(Table5[[#This Row],[r]],"-",-1)</f>
        <v>rt5596'</v>
      </c>
      <c r="C760" t="str">
        <f>_xlfn.TEXTAFTER(_xlfn.TEXTBEFORE(Table5[[#This Row],[r]],"-"&amp;Table5[[#This Row],[enz]]),"'RXN-")</f>
        <v>CHTNH_e_FWD</v>
      </c>
      <c r="D760">
        <v>11171.708534568001</v>
      </c>
      <c r="E760">
        <f>_xlfn.XLOOKUP(Table5[[#This Row],[r]],Table3[r],Table3[kapp],"")</f>
        <v>8988.1774343278394</v>
      </c>
      <c r="F760">
        <f>Table5[[#This Row],[kapp]]-Table5[[#This Row],[old]]</f>
        <v>2183.5311002401613</v>
      </c>
      <c r="G760" t="str" cm="1">
        <f t="array" ref="G760">IF(ROWS(_xlfn._xlws.FILTER(Table5[r],Table5[enz]=Table5[[#This Row],[enz]]))&gt;1,"many","1")</f>
        <v>1</v>
      </c>
      <c r="H760" t="str" cm="1">
        <f t="array" ref="H760">IF(ROWS(_xlfn._xlws.FILTER(Table5[r],Table5[rxn-no-enz]=Table5[[#This Row],[rxn-no-enz]]))&gt;1,"many","1")</f>
        <v>many</v>
      </c>
      <c r="I760" t="str">
        <f>_xlfn.XLOOKUP(SUBSTITUTE(Table5[[#This Row],[r]],"'",""),Table6[rxn],Table6[rxn],"no")</f>
        <v>no</v>
      </c>
      <c r="J760" t="str" cm="1">
        <f t="array" ref="J760">_xlfn.XLOOKUP(Table5[[#This Row],[r]],"'"&amp;Table6[rxn]&amp;"'",Table6[expected kapp],"")</f>
        <v/>
      </c>
      <c r="L760" t="s">
        <v>8351</v>
      </c>
      <c r="M760">
        <v>4823.4173483833702</v>
      </c>
      <c r="AE760" s="1" t="s">
        <v>4261</v>
      </c>
      <c r="AF760" s="1" t="s">
        <v>2778</v>
      </c>
      <c r="AG760" s="9">
        <v>8.1271407900000001E-10</v>
      </c>
      <c r="AH760" s="1" t="str">
        <f>_xlfn.TEXTAFTER(Table9[[#This Row],[rxn]],"-",-1)</f>
        <v>rt0830</v>
      </c>
      <c r="AI760" s="1" t="e">
        <f>_xlfn.TEXTAFTER(_xlfn.TEXTBEFORE(Table9[[#This Row],[rxn]],"-"&amp;Table9[[#This Row],[enz]]),"RXN-")</f>
        <v>#N/A</v>
      </c>
      <c r="AJ760" s="1" t="e">
        <f>_xlfn.TEXTBEFORE(Table9[[#This Row],[rxn]],"_",-1)</f>
        <v>#N/A</v>
      </c>
    </row>
    <row r="761" spans="1:36" ht="17" hidden="1" x14ac:dyDescent="0.25">
      <c r="A761" t="s">
        <v>9292</v>
      </c>
      <c r="B761" t="str">
        <f>_xlfn.TEXTAFTER(Table5[[#This Row],[r]],"-",-1)</f>
        <v>rt5734'</v>
      </c>
      <c r="C761" t="str">
        <f>_xlfn.TEXTAFTER(_xlfn.TEXTBEFORE(Table5[[#This Row],[r]],"-"&amp;Table5[[#This Row],[enz]]),"'RXN-")</f>
        <v>CHTNH_e_FWD</v>
      </c>
      <c r="D761">
        <v>11171.708534568001</v>
      </c>
      <c r="E761">
        <f>_xlfn.XLOOKUP(Table5[[#This Row],[r]],Table3[r],Table3[kapp],"")</f>
        <v>8988.1774343278394</v>
      </c>
      <c r="F761">
        <f>Table5[[#This Row],[kapp]]-Table5[[#This Row],[old]]</f>
        <v>2183.5311002401613</v>
      </c>
      <c r="G761" t="str" cm="1">
        <f t="array" ref="G761">IF(ROWS(_xlfn._xlws.FILTER(Table5[r],Table5[enz]=Table5[[#This Row],[enz]]))&gt;1,"many","1")</f>
        <v>1</v>
      </c>
      <c r="H761" t="str" cm="1">
        <f t="array" ref="H761">IF(ROWS(_xlfn._xlws.FILTER(Table5[r],Table5[rxn-no-enz]=Table5[[#This Row],[rxn-no-enz]]))&gt;1,"many","1")</f>
        <v>many</v>
      </c>
      <c r="I761" t="str">
        <f>_xlfn.XLOOKUP(SUBSTITUTE(Table5[[#This Row],[r]],"'",""),Table6[rxn],Table6[rxn],"no")</f>
        <v>no</v>
      </c>
      <c r="J761" t="str" cm="1">
        <f t="array" ref="J761">_xlfn.XLOOKUP(Table5[[#This Row],[r]],"'"&amp;Table6[rxn]&amp;"'",Table6[expected kapp],"")</f>
        <v/>
      </c>
      <c r="L761" t="s">
        <v>9260</v>
      </c>
      <c r="M761">
        <v>8988.1774343278394</v>
      </c>
      <c r="AE761" s="1" t="s">
        <v>11574</v>
      </c>
      <c r="AF761" s="1" t="s">
        <v>2778</v>
      </c>
      <c r="AG761" s="9">
        <v>1.7197991499999999E-10</v>
      </c>
      <c r="AH761" s="1" t="str">
        <f>_xlfn.TEXTAFTER(Table9[[#This Row],[rxn]],"-",-1)</f>
        <v>rt0842</v>
      </c>
      <c r="AI761" s="1" t="e">
        <f>_xlfn.TEXTAFTER(_xlfn.TEXTBEFORE(Table9[[#This Row],[rxn]],"-"&amp;Table9[[#This Row],[enz]]),"RXN-")</f>
        <v>#N/A</v>
      </c>
      <c r="AJ761" s="1" t="e">
        <f>_xlfn.TEXTBEFORE(Table9[[#This Row],[rxn]],"_",-1)</f>
        <v>#N/A</v>
      </c>
    </row>
    <row r="762" spans="1:36" ht="17" hidden="1" x14ac:dyDescent="0.25">
      <c r="A762" t="s">
        <v>9293</v>
      </c>
      <c r="B762" t="str">
        <f>_xlfn.TEXTAFTER(Table5[[#This Row],[r]],"-",-1)</f>
        <v>rt6409'</v>
      </c>
      <c r="C762" t="str">
        <f>_xlfn.TEXTAFTER(_xlfn.TEXTBEFORE(Table5[[#This Row],[r]],"-"&amp;Table5[[#This Row],[enz]]),"'RXN-")</f>
        <v>CHTNH_e_FWD</v>
      </c>
      <c r="D762">
        <v>11171.708534568001</v>
      </c>
      <c r="E762">
        <f>_xlfn.XLOOKUP(Table5[[#This Row],[r]],Table3[r],Table3[kapp],"")</f>
        <v>8988.1774343278394</v>
      </c>
      <c r="F762">
        <f>Table5[[#This Row],[kapp]]-Table5[[#This Row],[old]]</f>
        <v>2183.5311002401613</v>
      </c>
      <c r="G762" t="str" cm="1">
        <f t="array" ref="G762">IF(ROWS(_xlfn._xlws.FILTER(Table5[r],Table5[enz]=Table5[[#This Row],[enz]]))&gt;1,"many","1")</f>
        <v>1</v>
      </c>
      <c r="H762" t="str" cm="1">
        <f t="array" ref="H762">IF(ROWS(_xlfn._xlws.FILTER(Table5[r],Table5[rxn-no-enz]=Table5[[#This Row],[rxn-no-enz]]))&gt;1,"many","1")</f>
        <v>many</v>
      </c>
      <c r="I762" t="str">
        <f>_xlfn.XLOOKUP(SUBSTITUTE(Table5[[#This Row],[r]],"'",""),Table6[rxn],Table6[rxn],"no")</f>
        <v>no</v>
      </c>
      <c r="J762" t="str" cm="1">
        <f t="array" ref="J762">_xlfn.XLOOKUP(Table5[[#This Row],[r]],"'"&amp;Table6[rxn]&amp;"'",Table6[expected kapp],"")</f>
        <v/>
      </c>
      <c r="L762" t="s">
        <v>9261</v>
      </c>
      <c r="M762">
        <v>8988.1774343278394</v>
      </c>
      <c r="AE762" s="1" t="s">
        <v>11575</v>
      </c>
      <c r="AF762" s="1" t="s">
        <v>2778</v>
      </c>
      <c r="AG762" s="9">
        <v>8.6774014000000005E-11</v>
      </c>
      <c r="AH762" s="1" t="str">
        <f>_xlfn.TEXTAFTER(Table9[[#This Row],[rxn]],"-",-1)</f>
        <v>rt0848_c</v>
      </c>
      <c r="AI762" s="1" t="e">
        <f>_xlfn.TEXTAFTER(_xlfn.TEXTBEFORE(Table9[[#This Row],[rxn]],"-"&amp;Table9[[#This Row],[enz]]),"RXN-")</f>
        <v>#N/A</v>
      </c>
      <c r="AJ762" s="1" t="str">
        <f>_xlfn.TEXTBEFORE(Table9[[#This Row],[rxn]],"_",-1)</f>
        <v>PROSYN-rt0848</v>
      </c>
    </row>
    <row r="763" spans="1:36" ht="17" hidden="1" x14ac:dyDescent="0.25">
      <c r="A763" t="s">
        <v>9294</v>
      </c>
      <c r="B763" t="str">
        <f>_xlfn.TEXTAFTER(Table5[[#This Row],[r]],"-",-1)</f>
        <v>rt4284'</v>
      </c>
      <c r="C763" t="str">
        <f>_xlfn.TEXTAFTER(_xlfn.TEXTBEFORE(Table5[[#This Row],[r]],"-"&amp;Table5[[#This Row],[enz]]),"'RXN-")</f>
        <v>CHTNH_v_FWD</v>
      </c>
      <c r="D763">
        <v>11171.708534568001</v>
      </c>
      <c r="E763">
        <f>_xlfn.XLOOKUP(Table5[[#This Row],[r]],Table3[r],Table3[kapp],"")</f>
        <v>8988.1774343278394</v>
      </c>
      <c r="F763">
        <f>Table5[[#This Row],[kapp]]-Table5[[#This Row],[old]]</f>
        <v>2183.5311002401613</v>
      </c>
      <c r="G763" t="str" cm="1">
        <f t="array" ref="G763">IF(ROWS(_xlfn._xlws.FILTER(Table5[r],Table5[enz]=Table5[[#This Row],[enz]]))&gt;1,"many","1")</f>
        <v>1</v>
      </c>
      <c r="H763" t="str" cm="1">
        <f t="array" ref="H763">IF(ROWS(_xlfn._xlws.FILTER(Table5[r],Table5[rxn-no-enz]=Table5[[#This Row],[rxn-no-enz]]))&gt;1,"many","1")</f>
        <v>1</v>
      </c>
      <c r="I763" t="str">
        <f>_xlfn.XLOOKUP(SUBSTITUTE(Table5[[#This Row],[r]],"'",""),Table6[rxn],Table6[rxn],"no")</f>
        <v>no</v>
      </c>
      <c r="J763" t="str" cm="1">
        <f t="array" ref="J763">_xlfn.XLOOKUP(Table5[[#This Row],[r]],"'"&amp;Table6[rxn]&amp;"'",Table6[expected kapp],"")</f>
        <v/>
      </c>
      <c r="L763" t="s">
        <v>9262</v>
      </c>
      <c r="M763">
        <v>8988.1774343278394</v>
      </c>
      <c r="AE763" s="1" t="s">
        <v>4262</v>
      </c>
      <c r="AF763" s="1" t="s">
        <v>2778</v>
      </c>
      <c r="AG763" s="9">
        <v>6.1967570600000002E-10</v>
      </c>
      <c r="AH763" s="1" t="str">
        <f>_xlfn.TEXTAFTER(Table9[[#This Row],[rxn]],"-",-1)</f>
        <v>rt0852</v>
      </c>
      <c r="AI763" s="1" t="e">
        <f>_xlfn.TEXTAFTER(_xlfn.TEXTBEFORE(Table9[[#This Row],[rxn]],"-"&amp;Table9[[#This Row],[enz]]),"RXN-")</f>
        <v>#N/A</v>
      </c>
      <c r="AJ763" s="1" t="e">
        <f>_xlfn.TEXTBEFORE(Table9[[#This Row],[rxn]],"_",-1)</f>
        <v>#N/A</v>
      </c>
    </row>
    <row r="764" spans="1:36" ht="17" hidden="1" x14ac:dyDescent="0.25">
      <c r="A764" t="s">
        <v>9295</v>
      </c>
      <c r="B764" t="str">
        <f>_xlfn.TEXTAFTER(Table5[[#This Row],[r]],"-",-1)</f>
        <v>rt0073'</v>
      </c>
      <c r="C764" t="str">
        <f>_xlfn.TEXTAFTER(_xlfn.TEXTBEFORE(Table5[[#This Row],[r]],"-"&amp;Table5[[#This Row],[enz]]),"'RXN-")</f>
        <v>CHTNS_c_FWD</v>
      </c>
      <c r="D764">
        <v>11171.708534568001</v>
      </c>
      <c r="E764">
        <f>_xlfn.XLOOKUP(Table5[[#This Row],[r]],Table3[r],Table3[kapp],"")</f>
        <v>8988.1774343278394</v>
      </c>
      <c r="F764">
        <f>Table5[[#This Row],[kapp]]-Table5[[#This Row],[old]]</f>
        <v>2183.5311002401613</v>
      </c>
      <c r="G764" t="str" cm="1">
        <f t="array" ref="G764">IF(ROWS(_xlfn._xlws.FILTER(Table5[r],Table5[enz]=Table5[[#This Row],[enz]]))&gt;1,"many","1")</f>
        <v>1</v>
      </c>
      <c r="H764" t="str" cm="1">
        <f t="array" ref="H764">IF(ROWS(_xlfn._xlws.FILTER(Table5[r],Table5[rxn-no-enz]=Table5[[#This Row],[rxn-no-enz]]))&gt;1,"many","1")</f>
        <v>many</v>
      </c>
      <c r="I764" t="str">
        <f>_xlfn.XLOOKUP(SUBSTITUTE(Table5[[#This Row],[r]],"'",""),Table6[rxn],Table6[rxn],"no")</f>
        <v>no</v>
      </c>
      <c r="J764" t="str" cm="1">
        <f t="array" ref="J764">_xlfn.XLOOKUP(Table5[[#This Row],[r]],"'"&amp;Table6[rxn]&amp;"'",Table6[expected kapp],"")</f>
        <v/>
      </c>
      <c r="L764" t="s">
        <v>9263</v>
      </c>
      <c r="M764">
        <v>8988.1774343278394</v>
      </c>
      <c r="AE764" s="1" t="s">
        <v>11576</v>
      </c>
      <c r="AF764" s="1" t="s">
        <v>2778</v>
      </c>
      <c r="AG764" s="9">
        <v>3.2649573999999998E-11</v>
      </c>
      <c r="AH764" s="1" t="str">
        <f>_xlfn.TEXTAFTER(Table9[[#This Row],[rxn]],"-",-1)</f>
        <v>rt0854</v>
      </c>
      <c r="AI764" s="1" t="e">
        <f>_xlfn.TEXTAFTER(_xlfn.TEXTBEFORE(Table9[[#This Row],[rxn]],"-"&amp;Table9[[#This Row],[enz]]),"RXN-")</f>
        <v>#N/A</v>
      </c>
      <c r="AJ764" s="1" t="e">
        <f>_xlfn.TEXTBEFORE(Table9[[#This Row],[rxn]],"_",-1)</f>
        <v>#N/A</v>
      </c>
    </row>
    <row r="765" spans="1:36" ht="17" hidden="1" x14ac:dyDescent="0.25">
      <c r="A765" t="s">
        <v>9296</v>
      </c>
      <c r="B765" t="str">
        <f>_xlfn.TEXTAFTER(Table5[[#This Row],[r]],"-",-1)</f>
        <v>rt0144'</v>
      </c>
      <c r="C765" t="str">
        <f>_xlfn.TEXTAFTER(_xlfn.TEXTBEFORE(Table5[[#This Row],[r]],"-"&amp;Table5[[#This Row],[enz]]),"'RXN-")</f>
        <v>CHTNS_c_FWD</v>
      </c>
      <c r="D765">
        <v>11171.708534568001</v>
      </c>
      <c r="E765">
        <f>_xlfn.XLOOKUP(Table5[[#This Row],[r]],Table3[r],Table3[kapp],"")</f>
        <v>8988.1774343278394</v>
      </c>
      <c r="F765">
        <f>Table5[[#This Row],[kapp]]-Table5[[#This Row],[old]]</f>
        <v>2183.5311002401613</v>
      </c>
      <c r="G765" t="str" cm="1">
        <f t="array" ref="G765">IF(ROWS(_xlfn._xlws.FILTER(Table5[r],Table5[enz]=Table5[[#This Row],[enz]]))&gt;1,"many","1")</f>
        <v>1</v>
      </c>
      <c r="H765" t="str" cm="1">
        <f t="array" ref="H765">IF(ROWS(_xlfn._xlws.FILTER(Table5[r],Table5[rxn-no-enz]=Table5[[#This Row],[rxn-no-enz]]))&gt;1,"many","1")</f>
        <v>many</v>
      </c>
      <c r="I765" t="str">
        <f>_xlfn.XLOOKUP(SUBSTITUTE(Table5[[#This Row],[r]],"'",""),Table6[rxn],Table6[rxn],"no")</f>
        <v>no</v>
      </c>
      <c r="J765" t="str" cm="1">
        <f t="array" ref="J765">_xlfn.XLOOKUP(Table5[[#This Row],[r]],"'"&amp;Table6[rxn]&amp;"'",Table6[expected kapp],"")</f>
        <v/>
      </c>
      <c r="L765" t="s">
        <v>9264</v>
      </c>
      <c r="M765">
        <v>8988.1774343278394</v>
      </c>
      <c r="AE765" s="1" t="s">
        <v>4263</v>
      </c>
      <c r="AF765" s="1" t="s">
        <v>2778</v>
      </c>
      <c r="AG765" s="9">
        <v>8.4614641999999997E-11</v>
      </c>
      <c r="AH765" s="1" t="str">
        <f>_xlfn.TEXTAFTER(Table9[[#This Row],[rxn]],"-",-1)</f>
        <v>rt0872</v>
      </c>
      <c r="AI765" s="1" t="e">
        <f>_xlfn.TEXTAFTER(_xlfn.TEXTBEFORE(Table9[[#This Row],[rxn]],"-"&amp;Table9[[#This Row],[enz]]),"RXN-")</f>
        <v>#N/A</v>
      </c>
      <c r="AJ765" s="1" t="e">
        <f>_xlfn.TEXTBEFORE(Table9[[#This Row],[rxn]],"_",-1)</f>
        <v>#N/A</v>
      </c>
    </row>
    <row r="766" spans="1:36" ht="17" hidden="1" x14ac:dyDescent="0.25">
      <c r="A766" t="s">
        <v>9297</v>
      </c>
      <c r="B766" t="str">
        <f>_xlfn.TEXTAFTER(Table5[[#This Row],[r]],"-",-1)</f>
        <v>rt0540'</v>
      </c>
      <c r="C766" t="str">
        <f>_xlfn.TEXTAFTER(_xlfn.TEXTBEFORE(Table5[[#This Row],[r]],"-"&amp;Table5[[#This Row],[enz]]),"'RXN-")</f>
        <v>CHTNS_c_FWD</v>
      </c>
      <c r="D766">
        <v>11171.708534568001</v>
      </c>
      <c r="E766">
        <f>_xlfn.XLOOKUP(Table5[[#This Row],[r]],Table3[r],Table3[kapp],"")</f>
        <v>8988.1774343278394</v>
      </c>
      <c r="F766">
        <f>Table5[[#This Row],[kapp]]-Table5[[#This Row],[old]]</f>
        <v>2183.5311002401613</v>
      </c>
      <c r="G766" t="str" cm="1">
        <f t="array" ref="G766">IF(ROWS(_xlfn._xlws.FILTER(Table5[r],Table5[enz]=Table5[[#This Row],[enz]]))&gt;1,"many","1")</f>
        <v>1</v>
      </c>
      <c r="H766" t="str" cm="1">
        <f t="array" ref="H766">IF(ROWS(_xlfn._xlws.FILTER(Table5[r],Table5[rxn-no-enz]=Table5[[#This Row],[rxn-no-enz]]))&gt;1,"many","1")</f>
        <v>many</v>
      </c>
      <c r="I766" t="str">
        <f>_xlfn.XLOOKUP(SUBSTITUTE(Table5[[#This Row],[r]],"'",""),Table6[rxn],Table6[rxn],"no")</f>
        <v>no</v>
      </c>
      <c r="J766" t="str" cm="1">
        <f t="array" ref="J766">_xlfn.XLOOKUP(Table5[[#This Row],[r]],"'"&amp;Table6[rxn]&amp;"'",Table6[expected kapp],"")</f>
        <v/>
      </c>
      <c r="L766" t="s">
        <v>8353</v>
      </c>
      <c r="M766">
        <v>6611.0822850766399</v>
      </c>
      <c r="AE766" s="1" t="s">
        <v>4264</v>
      </c>
      <c r="AF766" s="1" t="s">
        <v>2778</v>
      </c>
      <c r="AG766" s="9">
        <v>1.2235217629999999E-9</v>
      </c>
      <c r="AH766" s="1" t="str">
        <f>_xlfn.TEXTAFTER(Table9[[#This Row],[rxn]],"-",-1)</f>
        <v>rt0873</v>
      </c>
      <c r="AI766" s="1" t="e">
        <f>_xlfn.TEXTAFTER(_xlfn.TEXTBEFORE(Table9[[#This Row],[rxn]],"-"&amp;Table9[[#This Row],[enz]]),"RXN-")</f>
        <v>#N/A</v>
      </c>
      <c r="AJ766" s="1" t="e">
        <f>_xlfn.TEXTBEFORE(Table9[[#This Row],[rxn]],"_",-1)</f>
        <v>#N/A</v>
      </c>
    </row>
    <row r="767" spans="1:36" ht="17" hidden="1" x14ac:dyDescent="0.25">
      <c r="A767" t="s">
        <v>9298</v>
      </c>
      <c r="B767" t="str">
        <f>_xlfn.TEXTAFTER(Table5[[#This Row],[r]],"-",-1)</f>
        <v>rt1343'</v>
      </c>
      <c r="C767" t="str">
        <f>_xlfn.TEXTAFTER(_xlfn.TEXTBEFORE(Table5[[#This Row],[r]],"-"&amp;Table5[[#This Row],[enz]]),"'RXN-")</f>
        <v>CHTNS_c_FWD</v>
      </c>
      <c r="D767">
        <v>11171.708534568001</v>
      </c>
      <c r="E767">
        <f>_xlfn.XLOOKUP(Table5[[#This Row],[r]],Table3[r],Table3[kapp],"")</f>
        <v>8988.1774343278394</v>
      </c>
      <c r="F767">
        <f>Table5[[#This Row],[kapp]]-Table5[[#This Row],[old]]</f>
        <v>2183.5311002401613</v>
      </c>
      <c r="G767" t="str" cm="1">
        <f t="array" ref="G767">IF(ROWS(_xlfn._xlws.FILTER(Table5[r],Table5[enz]=Table5[[#This Row],[enz]]))&gt;1,"many","1")</f>
        <v>1</v>
      </c>
      <c r="H767" t="str" cm="1">
        <f t="array" ref="H767">IF(ROWS(_xlfn._xlws.FILTER(Table5[r],Table5[rxn-no-enz]=Table5[[#This Row],[rxn-no-enz]]))&gt;1,"many","1")</f>
        <v>many</v>
      </c>
      <c r="I767" t="str">
        <f>_xlfn.XLOOKUP(SUBSTITUTE(Table5[[#This Row],[r]],"'",""),Table6[rxn],Table6[rxn],"no")</f>
        <v>no</v>
      </c>
      <c r="J767" t="str" cm="1">
        <f t="array" ref="J767">_xlfn.XLOOKUP(Table5[[#This Row],[r]],"'"&amp;Table6[rxn]&amp;"'",Table6[expected kapp],"")</f>
        <v/>
      </c>
      <c r="L767" t="s">
        <v>9265</v>
      </c>
      <c r="M767">
        <v>8988.1774343278394</v>
      </c>
      <c r="AE767" s="1" t="s">
        <v>4265</v>
      </c>
      <c r="AF767" s="1" t="s">
        <v>2778</v>
      </c>
      <c r="AG767" s="9">
        <v>2.25061897E-10</v>
      </c>
      <c r="AH767" s="1" t="str">
        <f>_xlfn.TEXTAFTER(Table9[[#This Row],[rxn]],"-",-1)</f>
        <v>rt0876</v>
      </c>
      <c r="AI767" s="1" t="e">
        <f>_xlfn.TEXTAFTER(_xlfn.TEXTBEFORE(Table9[[#This Row],[rxn]],"-"&amp;Table9[[#This Row],[enz]]),"RXN-")</f>
        <v>#N/A</v>
      </c>
      <c r="AJ767" s="1" t="e">
        <f>_xlfn.TEXTBEFORE(Table9[[#This Row],[rxn]],"_",-1)</f>
        <v>#N/A</v>
      </c>
    </row>
    <row r="768" spans="1:36" ht="17" hidden="1" x14ac:dyDescent="0.25">
      <c r="A768" t="s">
        <v>9299</v>
      </c>
      <c r="B768" t="str">
        <f>_xlfn.TEXTAFTER(Table5[[#This Row],[r]],"-",-1)</f>
        <v>rt1388'</v>
      </c>
      <c r="C768" t="str">
        <f>_xlfn.TEXTAFTER(_xlfn.TEXTBEFORE(Table5[[#This Row],[r]],"-"&amp;Table5[[#This Row],[enz]]),"'RXN-")</f>
        <v>CHTNS_c_FWD</v>
      </c>
      <c r="D768">
        <v>11171.708534568001</v>
      </c>
      <c r="E768">
        <f>_xlfn.XLOOKUP(Table5[[#This Row],[r]],Table3[r],Table3[kapp],"")</f>
        <v>8988.1774343278394</v>
      </c>
      <c r="F768">
        <f>Table5[[#This Row],[kapp]]-Table5[[#This Row],[old]]</f>
        <v>2183.5311002401613</v>
      </c>
      <c r="G768" t="str" cm="1">
        <f t="array" ref="G768">IF(ROWS(_xlfn._xlws.FILTER(Table5[r],Table5[enz]=Table5[[#This Row],[enz]]))&gt;1,"many","1")</f>
        <v>1</v>
      </c>
      <c r="H768" t="str" cm="1">
        <f t="array" ref="H768">IF(ROWS(_xlfn._xlws.FILTER(Table5[r],Table5[rxn-no-enz]=Table5[[#This Row],[rxn-no-enz]]))&gt;1,"many","1")</f>
        <v>many</v>
      </c>
      <c r="I768" t="str">
        <f>_xlfn.XLOOKUP(SUBSTITUTE(Table5[[#This Row],[r]],"'",""),Table6[rxn],Table6[rxn],"no")</f>
        <v>no</v>
      </c>
      <c r="J768" t="str" cm="1">
        <f t="array" ref="J768">_xlfn.XLOOKUP(Table5[[#This Row],[r]],"'"&amp;Table6[rxn]&amp;"'",Table6[expected kapp],"")</f>
        <v/>
      </c>
      <c r="L768" t="s">
        <v>8354</v>
      </c>
      <c r="M768">
        <v>6611.0822850766399</v>
      </c>
      <c r="AE768" s="1" t="s">
        <v>11577</v>
      </c>
      <c r="AF768" s="1" t="s">
        <v>2778</v>
      </c>
      <c r="AG768" s="9">
        <v>1.89887752E-10</v>
      </c>
      <c r="AH768" s="1" t="str">
        <f>_xlfn.TEXTAFTER(Table9[[#This Row],[rxn]],"-",-1)</f>
        <v>rt0882</v>
      </c>
      <c r="AI768" s="1" t="e">
        <f>_xlfn.TEXTAFTER(_xlfn.TEXTBEFORE(Table9[[#This Row],[rxn]],"-"&amp;Table9[[#This Row],[enz]]),"RXN-")</f>
        <v>#N/A</v>
      </c>
      <c r="AJ768" s="1" t="e">
        <f>_xlfn.TEXTBEFORE(Table9[[#This Row],[rxn]],"_",-1)</f>
        <v>#N/A</v>
      </c>
    </row>
    <row r="769" spans="1:36" ht="17" hidden="1" x14ac:dyDescent="0.25">
      <c r="A769" t="s">
        <v>9300</v>
      </c>
      <c r="B769" t="str">
        <f>_xlfn.TEXTAFTER(Table5[[#This Row],[r]],"-",-1)</f>
        <v>rt6173'</v>
      </c>
      <c r="C769" t="str">
        <f>_xlfn.TEXTAFTER(_xlfn.TEXTBEFORE(Table5[[#This Row],[r]],"-"&amp;Table5[[#This Row],[enz]]),"'RXN-")</f>
        <v>CHTNS_c_FWD</v>
      </c>
      <c r="D769">
        <v>11171.708534568001</v>
      </c>
      <c r="E769">
        <f>_xlfn.XLOOKUP(Table5[[#This Row],[r]],Table3[r],Table3[kapp],"")</f>
        <v>8988.1774343278394</v>
      </c>
      <c r="F769">
        <f>Table5[[#This Row],[kapp]]-Table5[[#This Row],[old]]</f>
        <v>2183.5311002401613</v>
      </c>
      <c r="G769" t="str" cm="1">
        <f t="array" ref="G769">IF(ROWS(_xlfn._xlws.FILTER(Table5[r],Table5[enz]=Table5[[#This Row],[enz]]))&gt;1,"many","1")</f>
        <v>1</v>
      </c>
      <c r="H769" t="str" cm="1">
        <f t="array" ref="H769">IF(ROWS(_xlfn._xlws.FILTER(Table5[r],Table5[rxn-no-enz]=Table5[[#This Row],[rxn-no-enz]]))&gt;1,"many","1")</f>
        <v>many</v>
      </c>
      <c r="I769" t="str">
        <f>_xlfn.XLOOKUP(SUBSTITUTE(Table5[[#This Row],[r]],"'",""),Table6[rxn],Table6[rxn],"no")</f>
        <v>no</v>
      </c>
      <c r="J769" t="str" cm="1">
        <f t="array" ref="J769">_xlfn.XLOOKUP(Table5[[#This Row],[r]],"'"&amp;Table6[rxn]&amp;"'",Table6[expected kapp],"")</f>
        <v/>
      </c>
      <c r="L769" t="s">
        <v>9266</v>
      </c>
      <c r="M769">
        <v>8988.1774343278394</v>
      </c>
      <c r="AE769" s="1" t="s">
        <v>4266</v>
      </c>
      <c r="AF769" s="1" t="s">
        <v>2778</v>
      </c>
      <c r="AG769" s="9">
        <v>1.88916368E-10</v>
      </c>
      <c r="AH769" s="1" t="str">
        <f>_xlfn.TEXTAFTER(Table9[[#This Row],[rxn]],"-",-1)</f>
        <v>rt0894</v>
      </c>
      <c r="AI769" s="1" t="e">
        <f>_xlfn.TEXTAFTER(_xlfn.TEXTBEFORE(Table9[[#This Row],[rxn]],"-"&amp;Table9[[#This Row],[enz]]),"RXN-")</f>
        <v>#N/A</v>
      </c>
      <c r="AJ769" s="1" t="e">
        <f>_xlfn.TEXTBEFORE(Table9[[#This Row],[rxn]],"_",-1)</f>
        <v>#N/A</v>
      </c>
    </row>
    <row r="770" spans="1:36" ht="17" hidden="1" x14ac:dyDescent="0.25">
      <c r="A770" t="s">
        <v>9301</v>
      </c>
      <c r="B770" t="str">
        <f>_xlfn.TEXTAFTER(Table5[[#This Row],[r]],"-",-1)</f>
        <v>rt7460'</v>
      </c>
      <c r="C770" t="str">
        <f>_xlfn.TEXTAFTER(_xlfn.TEXTBEFORE(Table5[[#This Row],[r]],"-"&amp;Table5[[#This Row],[enz]]),"'RXN-")</f>
        <v>CHTNS_c_FWD</v>
      </c>
      <c r="D770">
        <v>11171.708534568001</v>
      </c>
      <c r="E770">
        <f>_xlfn.XLOOKUP(Table5[[#This Row],[r]],Table3[r],Table3[kapp],"")</f>
        <v>8988.1774343278394</v>
      </c>
      <c r="F770">
        <f>Table5[[#This Row],[kapp]]-Table5[[#This Row],[old]]</f>
        <v>2183.5311002401613</v>
      </c>
      <c r="G770" t="str" cm="1">
        <f t="array" ref="G770">IF(ROWS(_xlfn._xlws.FILTER(Table5[r],Table5[enz]=Table5[[#This Row],[enz]]))&gt;1,"many","1")</f>
        <v>1</v>
      </c>
      <c r="H770" t="str" cm="1">
        <f t="array" ref="H770">IF(ROWS(_xlfn._xlws.FILTER(Table5[r],Table5[rxn-no-enz]=Table5[[#This Row],[rxn-no-enz]]))&gt;1,"many","1")</f>
        <v>many</v>
      </c>
      <c r="I770" t="str">
        <f>_xlfn.XLOOKUP(SUBSTITUTE(Table5[[#This Row],[r]],"'",""),Table6[rxn],Table6[rxn],"no")</f>
        <v>no</v>
      </c>
      <c r="J770" t="str" cm="1">
        <f t="array" ref="J770">_xlfn.XLOOKUP(Table5[[#This Row],[r]],"'"&amp;Table6[rxn]&amp;"'",Table6[expected kapp],"")</f>
        <v/>
      </c>
      <c r="L770" t="s">
        <v>9267</v>
      </c>
      <c r="M770">
        <v>8988.1774343278394</v>
      </c>
      <c r="AE770" s="1" t="s">
        <v>4267</v>
      </c>
      <c r="AF770" s="1" t="s">
        <v>2778</v>
      </c>
      <c r="AG770" s="9">
        <v>2.4859936999999901E-11</v>
      </c>
      <c r="AH770" s="1" t="str">
        <f>_xlfn.TEXTAFTER(Table9[[#This Row],[rxn]],"-",-1)</f>
        <v>rt0899</v>
      </c>
      <c r="AI770" s="1" t="e">
        <f>_xlfn.TEXTAFTER(_xlfn.TEXTBEFORE(Table9[[#This Row],[rxn]],"-"&amp;Table9[[#This Row],[enz]]),"RXN-")</f>
        <v>#N/A</v>
      </c>
      <c r="AJ770" s="1" t="e">
        <f>_xlfn.TEXTBEFORE(Table9[[#This Row],[rxn]],"_",-1)</f>
        <v>#N/A</v>
      </c>
    </row>
    <row r="771" spans="1:36" ht="17" hidden="1" x14ac:dyDescent="0.25">
      <c r="A771" t="s">
        <v>9302</v>
      </c>
      <c r="B771" t="str">
        <f>_xlfn.TEXTAFTER(Table5[[#This Row],[r]],"-",-1)</f>
        <v>rt1454'</v>
      </c>
      <c r="C771" t="str">
        <f>_xlfn.TEXTAFTER(_xlfn.TEXTBEFORE(Table5[[#This Row],[r]],"-"&amp;Table5[[#This Row],[enz]]),"'RXN-")</f>
        <v>CITCOAL_c_FWD</v>
      </c>
      <c r="D771">
        <v>11171.708534568001</v>
      </c>
      <c r="E771">
        <f>_xlfn.XLOOKUP(Table5[[#This Row],[r]],Table3[r],Table3[kapp],"")</f>
        <v>8988.1774343278394</v>
      </c>
      <c r="F771">
        <f>Table5[[#This Row],[kapp]]-Table5[[#This Row],[old]]</f>
        <v>2183.5311002401613</v>
      </c>
      <c r="G771" t="str" cm="1">
        <f t="array" ref="G771">IF(ROWS(_xlfn._xlws.FILTER(Table5[r],Table5[enz]=Table5[[#This Row],[enz]]))&gt;1,"many","1")</f>
        <v>many</v>
      </c>
      <c r="H771" t="str" cm="1">
        <f t="array" ref="H771">IF(ROWS(_xlfn._xlws.FILTER(Table5[r],Table5[rxn-no-enz]=Table5[[#This Row],[rxn-no-enz]]))&gt;1,"many","1")</f>
        <v>1</v>
      </c>
      <c r="I771" t="str">
        <f>_xlfn.XLOOKUP(SUBSTITUTE(Table5[[#This Row],[r]],"'",""),Table6[rxn],Table6[rxn],"no")</f>
        <v>no</v>
      </c>
      <c r="J771" t="str" cm="1">
        <f t="array" ref="J771">_xlfn.XLOOKUP(Table5[[#This Row],[r]],"'"&amp;Table6[rxn]&amp;"'",Table6[expected kapp],"")</f>
        <v/>
      </c>
      <c r="L771" t="s">
        <v>9268</v>
      </c>
      <c r="M771">
        <v>8988.1774343278394</v>
      </c>
      <c r="AE771" s="1" t="s">
        <v>4268</v>
      </c>
      <c r="AF771" s="1" t="s">
        <v>2778</v>
      </c>
      <c r="AG771" s="9">
        <v>1.5780613399999899E-10</v>
      </c>
      <c r="AH771" s="1" t="str">
        <f>_xlfn.TEXTAFTER(Table9[[#This Row],[rxn]],"-",-1)</f>
        <v>rt0910</v>
      </c>
      <c r="AI771" s="1" t="e">
        <f>_xlfn.TEXTAFTER(_xlfn.TEXTBEFORE(Table9[[#This Row],[rxn]],"-"&amp;Table9[[#This Row],[enz]]),"RXN-")</f>
        <v>#N/A</v>
      </c>
      <c r="AJ771" s="1" t="e">
        <f>_xlfn.TEXTBEFORE(Table9[[#This Row],[rxn]],"_",-1)</f>
        <v>#N/A</v>
      </c>
    </row>
    <row r="772" spans="1:36" ht="17" hidden="1" x14ac:dyDescent="0.25">
      <c r="A772" t="s">
        <v>9303</v>
      </c>
      <c r="B772" t="str">
        <f>_xlfn.TEXTAFTER(Table5[[#This Row],[r]],"-",-1)</f>
        <v>rt1454'</v>
      </c>
      <c r="C772" t="str">
        <f>_xlfn.TEXTAFTER(_xlfn.TEXTBEFORE(Table5[[#This Row],[r]],"-"&amp;Table5[[#This Row],[enz]]),"'RXN-")</f>
        <v>CITCOAL_c_REV</v>
      </c>
      <c r="D772">
        <v>11171.708534568001</v>
      </c>
      <c r="E772">
        <f>_xlfn.XLOOKUP(Table5[[#This Row],[r]],Table3[r],Table3[kapp],"")</f>
        <v>8988.1774343278394</v>
      </c>
      <c r="F772">
        <f>Table5[[#This Row],[kapp]]-Table5[[#This Row],[old]]</f>
        <v>2183.5311002401613</v>
      </c>
      <c r="G772" t="str" cm="1">
        <f t="array" ref="G772">IF(ROWS(_xlfn._xlws.FILTER(Table5[r],Table5[enz]=Table5[[#This Row],[enz]]))&gt;1,"many","1")</f>
        <v>many</v>
      </c>
      <c r="H772" t="str" cm="1">
        <f t="array" ref="H772">IF(ROWS(_xlfn._xlws.FILTER(Table5[r],Table5[rxn-no-enz]=Table5[[#This Row],[rxn-no-enz]]))&gt;1,"many","1")</f>
        <v>1</v>
      </c>
      <c r="I772" t="str">
        <f>_xlfn.XLOOKUP(SUBSTITUTE(Table5[[#This Row],[r]],"'",""),Table6[rxn],Table6[rxn],"no")</f>
        <v>no</v>
      </c>
      <c r="J772" t="str" cm="1">
        <f t="array" ref="J772">_xlfn.XLOOKUP(Table5[[#This Row],[r]],"'"&amp;Table6[rxn]&amp;"'",Table6[expected kapp],"")</f>
        <v/>
      </c>
      <c r="L772" t="s">
        <v>9269</v>
      </c>
      <c r="M772">
        <v>8988.1774343278394</v>
      </c>
      <c r="AE772" s="1" t="s">
        <v>11578</v>
      </c>
      <c r="AF772" s="1" t="s">
        <v>2778</v>
      </c>
      <c r="AG772" s="9">
        <v>4.5415122999999999E-11</v>
      </c>
      <c r="AH772" s="1" t="str">
        <f>_xlfn.TEXTAFTER(Table9[[#This Row],[rxn]],"-",-1)</f>
        <v>rt0915_n</v>
      </c>
      <c r="AI772" s="1" t="e">
        <f>_xlfn.TEXTAFTER(_xlfn.TEXTBEFORE(Table9[[#This Row],[rxn]],"-"&amp;Table9[[#This Row],[enz]]),"RXN-")</f>
        <v>#N/A</v>
      </c>
      <c r="AJ772" s="1" t="str">
        <f>_xlfn.TEXTBEFORE(Table9[[#This Row],[rxn]],"_",-1)</f>
        <v>PROSYN-rt0915</v>
      </c>
    </row>
    <row r="773" spans="1:36" ht="17" hidden="1" x14ac:dyDescent="0.25">
      <c r="A773" t="s">
        <v>9304</v>
      </c>
      <c r="B773" t="str">
        <f>_xlfn.TEXTAFTER(Table5[[#This Row],[r]],"-",-1)</f>
        <v>rt2146'</v>
      </c>
      <c r="C773" t="str">
        <f>_xlfn.TEXTAFTER(_xlfn.TEXTBEFORE(Table5[[#This Row],[r]],"-"&amp;Table5[[#This Row],[enz]]),"'RXN-")</f>
        <v>CITICITta_m_FWD</v>
      </c>
      <c r="D773">
        <v>11171.708534568001</v>
      </c>
      <c r="E773">
        <f>_xlfn.XLOOKUP(Table5[[#This Row],[r]],Table3[r],Table3[kapp],"")</f>
        <v>8988.1774343278394</v>
      </c>
      <c r="F773">
        <f>Table5[[#This Row],[kapp]]-Table5[[#This Row],[old]]</f>
        <v>2183.5311002401613</v>
      </c>
      <c r="G773" t="str" cm="1">
        <f t="array" ref="G773">IF(ROWS(_xlfn._xlws.FILTER(Table5[r],Table5[enz]=Table5[[#This Row],[enz]]))&gt;1,"many","1")</f>
        <v>many</v>
      </c>
      <c r="H773" t="str" cm="1">
        <f t="array" ref="H773">IF(ROWS(_xlfn._xlws.FILTER(Table5[r],Table5[rxn-no-enz]=Table5[[#This Row],[rxn-no-enz]]))&gt;1,"many","1")</f>
        <v>1</v>
      </c>
      <c r="I773" t="str">
        <f>_xlfn.XLOOKUP(SUBSTITUTE(Table5[[#This Row],[r]],"'",""),Table6[rxn],Table6[rxn],"no")</f>
        <v>no</v>
      </c>
      <c r="J773" t="str" cm="1">
        <f t="array" ref="J773">_xlfn.XLOOKUP(Table5[[#This Row],[r]],"'"&amp;Table6[rxn]&amp;"'",Table6[expected kapp],"")</f>
        <v/>
      </c>
      <c r="L773" t="s">
        <v>9270</v>
      </c>
      <c r="M773">
        <v>8988.1774343278394</v>
      </c>
      <c r="AE773" s="1" t="s">
        <v>4270</v>
      </c>
      <c r="AF773" s="1" t="s">
        <v>2778</v>
      </c>
      <c r="AG773" s="9">
        <v>3.79950961E-10</v>
      </c>
      <c r="AH773" s="1" t="str">
        <f>_xlfn.TEXTAFTER(Table9[[#This Row],[rxn]],"-",-1)</f>
        <v>rt0930_c</v>
      </c>
      <c r="AI773" s="1" t="e">
        <f>_xlfn.TEXTAFTER(_xlfn.TEXTBEFORE(Table9[[#This Row],[rxn]],"-"&amp;Table9[[#This Row],[enz]]),"RXN-")</f>
        <v>#N/A</v>
      </c>
      <c r="AJ773" s="1" t="str">
        <f>_xlfn.TEXTBEFORE(Table9[[#This Row],[rxn]],"_",-1)</f>
        <v>PROSYN-rt0930</v>
      </c>
    </row>
    <row r="774" spans="1:36" ht="17" hidden="1" x14ac:dyDescent="0.25">
      <c r="A774" t="s">
        <v>9305</v>
      </c>
      <c r="B774" t="str">
        <f>_xlfn.TEXTAFTER(Table5[[#This Row],[r]],"-",-1)</f>
        <v>rt2146'</v>
      </c>
      <c r="C774" t="str">
        <f>_xlfn.TEXTAFTER(_xlfn.TEXTBEFORE(Table5[[#This Row],[r]],"-"&amp;Table5[[#This Row],[enz]]),"'RXN-")</f>
        <v>CITICITta_m_REV</v>
      </c>
      <c r="D774">
        <v>11171.708534568001</v>
      </c>
      <c r="E774">
        <f>_xlfn.XLOOKUP(Table5[[#This Row],[r]],Table3[r],Table3[kapp],"")</f>
        <v>8988.1774343278394</v>
      </c>
      <c r="F774">
        <f>Table5[[#This Row],[kapp]]-Table5[[#This Row],[old]]</f>
        <v>2183.5311002401613</v>
      </c>
      <c r="G774" t="str" cm="1">
        <f t="array" ref="G774">IF(ROWS(_xlfn._xlws.FILTER(Table5[r],Table5[enz]=Table5[[#This Row],[enz]]))&gt;1,"many","1")</f>
        <v>many</v>
      </c>
      <c r="H774" t="str" cm="1">
        <f t="array" ref="H774">IF(ROWS(_xlfn._xlws.FILTER(Table5[r],Table5[rxn-no-enz]=Table5[[#This Row],[rxn-no-enz]]))&gt;1,"many","1")</f>
        <v>1</v>
      </c>
      <c r="I774" t="str">
        <f>_xlfn.XLOOKUP(SUBSTITUTE(Table5[[#This Row],[r]],"'",""),Table6[rxn],Table6[rxn],"no")</f>
        <v>no</v>
      </c>
      <c r="J774" t="str" cm="1">
        <f t="array" ref="J774">_xlfn.XLOOKUP(Table5[[#This Row],[r]],"'"&amp;Table6[rxn]&amp;"'",Table6[expected kapp],"")</f>
        <v/>
      </c>
      <c r="L774" t="s">
        <v>9271</v>
      </c>
      <c r="M774">
        <v>8988.1774343278394</v>
      </c>
      <c r="AE774" s="1" t="s">
        <v>4271</v>
      </c>
      <c r="AF774" s="1" t="s">
        <v>2778</v>
      </c>
      <c r="AG774" s="9">
        <v>2.2272470840000001E-9</v>
      </c>
      <c r="AH774" s="1" t="str">
        <f>_xlfn.TEXTAFTER(Table9[[#This Row],[rxn]],"-",-1)</f>
        <v>rt0932</v>
      </c>
      <c r="AI774" s="1" t="e">
        <f>_xlfn.TEXTAFTER(_xlfn.TEXTBEFORE(Table9[[#This Row],[rxn]],"-"&amp;Table9[[#This Row],[enz]]),"RXN-")</f>
        <v>#N/A</v>
      </c>
      <c r="AJ774" s="1" t="e">
        <f>_xlfn.TEXTBEFORE(Table9[[#This Row],[rxn]],"_",-1)</f>
        <v>#N/A</v>
      </c>
    </row>
    <row r="775" spans="1:36" ht="17" hidden="1" x14ac:dyDescent="0.25">
      <c r="A775" t="s">
        <v>9306</v>
      </c>
      <c r="B775" t="str">
        <f>_xlfn.TEXTAFTER(Table5[[#This Row],[r]],"-",-1)</f>
        <v>rt2146'</v>
      </c>
      <c r="C775" t="str">
        <f>_xlfn.TEXTAFTER(_xlfn.TEXTBEFORE(Table5[[#This Row],[r]],"-"&amp;Table5[[#This Row],[enz]]),"'RXN-")</f>
        <v>CITMALta_m_REV</v>
      </c>
      <c r="D775">
        <v>11171.708534568001</v>
      </c>
      <c r="E775">
        <f>_xlfn.XLOOKUP(Table5[[#This Row],[r]],Table3[r],Table3[kapp],"")</f>
        <v>8988.1774343278394</v>
      </c>
      <c r="F775">
        <f>Table5[[#This Row],[kapp]]-Table5[[#This Row],[old]]</f>
        <v>2183.5311002401613</v>
      </c>
      <c r="G775" t="str" cm="1">
        <f t="array" ref="G775">IF(ROWS(_xlfn._xlws.FILTER(Table5[r],Table5[enz]=Table5[[#This Row],[enz]]))&gt;1,"many","1")</f>
        <v>many</v>
      </c>
      <c r="H775" t="str" cm="1">
        <f t="array" ref="H775">IF(ROWS(_xlfn._xlws.FILTER(Table5[r],Table5[rxn-no-enz]=Table5[[#This Row],[rxn-no-enz]]))&gt;1,"many","1")</f>
        <v>1</v>
      </c>
      <c r="I775" t="str">
        <f>_xlfn.XLOOKUP(SUBSTITUTE(Table5[[#This Row],[r]],"'",""),Table6[rxn],Table6[rxn],"no")</f>
        <v>no</v>
      </c>
      <c r="J775" t="str" cm="1">
        <f t="array" ref="J775">_xlfn.XLOOKUP(Table5[[#This Row],[r]],"'"&amp;Table6[rxn]&amp;"'",Table6[expected kapp],"")</f>
        <v/>
      </c>
      <c r="L775" t="s">
        <v>9272</v>
      </c>
      <c r="M775">
        <v>8988.1774343278394</v>
      </c>
      <c r="AE775" s="1" t="s">
        <v>11579</v>
      </c>
      <c r="AF775" s="1" t="s">
        <v>2778</v>
      </c>
      <c r="AG775" s="9">
        <v>9.12188149999999E-11</v>
      </c>
      <c r="AH775" s="1" t="str">
        <f>_xlfn.TEXTAFTER(Table9[[#This Row],[rxn]],"-",-1)</f>
        <v>rt0947</v>
      </c>
      <c r="AI775" s="1" t="e">
        <f>_xlfn.TEXTAFTER(_xlfn.TEXTBEFORE(Table9[[#This Row],[rxn]],"-"&amp;Table9[[#This Row],[enz]]),"RXN-")</f>
        <v>#N/A</v>
      </c>
      <c r="AJ775" s="1" t="e">
        <f>_xlfn.TEXTBEFORE(Table9[[#This Row],[rxn]],"_",-1)</f>
        <v>#N/A</v>
      </c>
    </row>
    <row r="776" spans="1:36" ht="17" hidden="1" x14ac:dyDescent="0.25">
      <c r="A776" t="s">
        <v>9307</v>
      </c>
      <c r="B776" t="str">
        <f>_xlfn.TEXTAFTER(Table5[[#This Row],[r]],"-",-1)</f>
        <v>rt2146'</v>
      </c>
      <c r="C776" t="str">
        <f>_xlfn.TEXTAFTER(_xlfn.TEXTBEFORE(Table5[[#This Row],[r]],"-"&amp;Table5[[#This Row],[enz]]),"'RXN-")</f>
        <v>CITt3_m_FWD</v>
      </c>
      <c r="D776">
        <v>11171.708534568001</v>
      </c>
      <c r="E776">
        <f>_xlfn.XLOOKUP(Table5[[#This Row],[r]],Table3[r],Table3[kapp],"")</f>
        <v>8988.1774343278394</v>
      </c>
      <c r="F776">
        <f>Table5[[#This Row],[kapp]]-Table5[[#This Row],[old]]</f>
        <v>2183.5311002401613</v>
      </c>
      <c r="G776" t="str" cm="1">
        <f t="array" ref="G776">IF(ROWS(_xlfn._xlws.FILTER(Table5[r],Table5[enz]=Table5[[#This Row],[enz]]))&gt;1,"many","1")</f>
        <v>many</v>
      </c>
      <c r="H776" t="str" cm="1">
        <f t="array" ref="H776">IF(ROWS(_xlfn._xlws.FILTER(Table5[r],Table5[rxn-no-enz]=Table5[[#This Row],[rxn-no-enz]]))&gt;1,"many","1")</f>
        <v>1</v>
      </c>
      <c r="I776" t="str">
        <f>_xlfn.XLOOKUP(SUBSTITUTE(Table5[[#This Row],[r]],"'",""),Table6[rxn],Table6[rxn],"no")</f>
        <v>no</v>
      </c>
      <c r="J776" t="str" cm="1">
        <f t="array" ref="J776">_xlfn.XLOOKUP(Table5[[#This Row],[r]],"'"&amp;Table6[rxn]&amp;"'",Table6[expected kapp],"")</f>
        <v/>
      </c>
      <c r="L776" t="s">
        <v>9273</v>
      </c>
      <c r="M776">
        <v>8988.1774343278394</v>
      </c>
      <c r="AE776" s="1" t="s">
        <v>11580</v>
      </c>
      <c r="AF776" s="1" t="s">
        <v>2778</v>
      </c>
      <c r="AG776" s="9">
        <v>1.1340402000000001E-11</v>
      </c>
      <c r="AH776" s="1" t="str">
        <f>_xlfn.TEXTAFTER(Table9[[#This Row],[rxn]],"-",-1)</f>
        <v>rt0958</v>
      </c>
      <c r="AI776" s="1" t="e">
        <f>_xlfn.TEXTAFTER(_xlfn.TEXTBEFORE(Table9[[#This Row],[rxn]],"-"&amp;Table9[[#This Row],[enz]]),"RXN-")</f>
        <v>#N/A</v>
      </c>
      <c r="AJ776" s="1" t="e">
        <f>_xlfn.TEXTBEFORE(Table9[[#This Row],[rxn]],"_",-1)</f>
        <v>#N/A</v>
      </c>
    </row>
    <row r="777" spans="1:36" ht="17" hidden="1" x14ac:dyDescent="0.25">
      <c r="A777" t="s">
        <v>9308</v>
      </c>
      <c r="B777" t="str">
        <f>_xlfn.TEXTAFTER(Table5[[#This Row],[r]],"-",-1)</f>
        <v>rt8047'</v>
      </c>
      <c r="C777" t="str">
        <f>_xlfn.TEXTAFTER(_xlfn.TEXTBEFORE(Table5[[#This Row],[r]],"-"&amp;Table5[[#This Row],[enz]]),"'RXN-")</f>
        <v>CLPNS_mm_FWD</v>
      </c>
      <c r="D777">
        <v>11171.708534568001</v>
      </c>
      <c r="E777">
        <f>_xlfn.XLOOKUP(Table5[[#This Row],[r]],Table3[r],Table3[kapp],"")</f>
        <v>8988.1774343278394</v>
      </c>
      <c r="F777">
        <f>Table5[[#This Row],[kapp]]-Table5[[#This Row],[old]]</f>
        <v>2183.5311002401613</v>
      </c>
      <c r="G777" t="str" cm="1">
        <f t="array" ref="G777">IF(ROWS(_xlfn._xlws.FILTER(Table5[r],Table5[enz]=Table5[[#This Row],[enz]]))&gt;1,"many","1")</f>
        <v>1</v>
      </c>
      <c r="H777" t="str" cm="1">
        <f t="array" ref="H777">IF(ROWS(_xlfn._xlws.FILTER(Table5[r],Table5[rxn-no-enz]=Table5[[#This Row],[rxn-no-enz]]))&gt;1,"many","1")</f>
        <v>1</v>
      </c>
      <c r="I777" t="str">
        <f>_xlfn.XLOOKUP(SUBSTITUTE(Table5[[#This Row],[r]],"'",""),Table6[rxn],Table6[rxn],"no")</f>
        <v>no</v>
      </c>
      <c r="J777" t="str" cm="1">
        <f t="array" ref="J777">_xlfn.XLOOKUP(Table5[[#This Row],[r]],"'"&amp;Table6[rxn]&amp;"'",Table6[expected kapp],"")</f>
        <v/>
      </c>
      <c r="L777" t="s">
        <v>9274</v>
      </c>
      <c r="M777">
        <v>8988.1774343278394</v>
      </c>
      <c r="AE777" s="1" t="s">
        <v>11581</v>
      </c>
      <c r="AF777" s="1" t="s">
        <v>2778</v>
      </c>
      <c r="AG777" s="9">
        <v>5.9874601400000001E-10</v>
      </c>
      <c r="AH777" s="1" t="str">
        <f>_xlfn.TEXTAFTER(Table9[[#This Row],[rxn]],"-",-1)</f>
        <v>rt0963</v>
      </c>
      <c r="AI777" s="1" t="e">
        <f>_xlfn.TEXTAFTER(_xlfn.TEXTBEFORE(Table9[[#This Row],[rxn]],"-"&amp;Table9[[#This Row],[enz]]),"RXN-")</f>
        <v>#N/A</v>
      </c>
      <c r="AJ777" s="1" t="e">
        <f>_xlfn.TEXTBEFORE(Table9[[#This Row],[rxn]],"_",-1)</f>
        <v>#N/A</v>
      </c>
    </row>
    <row r="778" spans="1:36" ht="17" hidden="1" x14ac:dyDescent="0.25">
      <c r="A778" t="s">
        <v>9309</v>
      </c>
      <c r="B778" t="str">
        <f>_xlfn.TEXTAFTER(Table5[[#This Row],[r]],"-",-1)</f>
        <v>rt6468'</v>
      </c>
      <c r="C778" t="str">
        <f>_xlfn.TEXTAFTER(_xlfn.TEXTBEFORE(Table5[[#This Row],[r]],"-"&amp;Table5[[#This Row],[enz]]),"'RXN-")</f>
        <v>CLt_c_e_FWD</v>
      </c>
      <c r="D778">
        <v>11171.708534568001</v>
      </c>
      <c r="E778">
        <f>_xlfn.XLOOKUP(Table5[[#This Row],[r]],Table3[r],Table3[kapp],"")</f>
        <v>8988.1774343278394</v>
      </c>
      <c r="F778">
        <f>Table5[[#This Row],[kapp]]-Table5[[#This Row],[old]]</f>
        <v>2183.5311002401613</v>
      </c>
      <c r="G778" t="str" cm="1">
        <f t="array" ref="G778">IF(ROWS(_xlfn._xlws.FILTER(Table5[r],Table5[enz]=Table5[[#This Row],[enz]]))&gt;1,"many","1")</f>
        <v>many</v>
      </c>
      <c r="H778" t="str" cm="1">
        <f t="array" ref="H778">IF(ROWS(_xlfn._xlws.FILTER(Table5[r],Table5[rxn-no-enz]=Table5[[#This Row],[rxn-no-enz]]))&gt;1,"many","1")</f>
        <v>1</v>
      </c>
      <c r="I778" t="str">
        <f>_xlfn.XLOOKUP(SUBSTITUTE(Table5[[#This Row],[r]],"'",""),Table6[rxn],Table6[rxn],"no")</f>
        <v>no</v>
      </c>
      <c r="J778" t="str" cm="1">
        <f t="array" ref="J778">_xlfn.XLOOKUP(Table5[[#This Row],[r]],"'"&amp;Table6[rxn]&amp;"'",Table6[expected kapp],"")</f>
        <v/>
      </c>
      <c r="L778" t="s">
        <v>9275</v>
      </c>
      <c r="M778">
        <v>8988.1774343278394</v>
      </c>
      <c r="AE778" s="1" t="s">
        <v>11582</v>
      </c>
      <c r="AF778" s="1" t="s">
        <v>2778</v>
      </c>
      <c r="AG778" s="9">
        <v>4.5036129999999997E-12</v>
      </c>
      <c r="AH778" s="1" t="str">
        <f>_xlfn.TEXTAFTER(Table9[[#This Row],[rxn]],"-",-1)</f>
        <v>rt0986</v>
      </c>
      <c r="AI778" s="1" t="e">
        <f>_xlfn.TEXTAFTER(_xlfn.TEXTBEFORE(Table9[[#This Row],[rxn]],"-"&amp;Table9[[#This Row],[enz]]),"RXN-")</f>
        <v>#N/A</v>
      </c>
      <c r="AJ778" s="1" t="e">
        <f>_xlfn.TEXTBEFORE(Table9[[#This Row],[rxn]],"_",-1)</f>
        <v>#N/A</v>
      </c>
    </row>
    <row r="779" spans="1:36" ht="17" hidden="1" x14ac:dyDescent="0.25">
      <c r="A779" t="s">
        <v>9310</v>
      </c>
      <c r="B779" t="str">
        <f>_xlfn.TEXTAFTER(Table5[[#This Row],[r]],"-",-1)</f>
        <v>rt6468'</v>
      </c>
      <c r="C779" t="str">
        <f>_xlfn.TEXTAFTER(_xlfn.TEXTBEFORE(Table5[[#This Row],[r]],"-"&amp;Table5[[#This Row],[enz]]),"'RXN-")</f>
        <v>CLt_c_e_REV</v>
      </c>
      <c r="D779">
        <v>11171.708534568001</v>
      </c>
      <c r="E779">
        <f>_xlfn.XLOOKUP(Table5[[#This Row],[r]],Table3[r],Table3[kapp],"")</f>
        <v>8988.1774343278394</v>
      </c>
      <c r="F779">
        <f>Table5[[#This Row],[kapp]]-Table5[[#This Row],[old]]</f>
        <v>2183.5311002401613</v>
      </c>
      <c r="G779" t="str" cm="1">
        <f t="array" ref="G779">IF(ROWS(_xlfn._xlws.FILTER(Table5[r],Table5[enz]=Table5[[#This Row],[enz]]))&gt;1,"many","1")</f>
        <v>many</v>
      </c>
      <c r="H779" t="str" cm="1">
        <f t="array" ref="H779">IF(ROWS(_xlfn._xlws.FILTER(Table5[r],Table5[rxn-no-enz]=Table5[[#This Row],[rxn-no-enz]]))&gt;1,"many","1")</f>
        <v>1</v>
      </c>
      <c r="I779" t="str">
        <f>_xlfn.XLOOKUP(SUBSTITUTE(Table5[[#This Row],[r]],"'",""),Table6[rxn],Table6[rxn],"no")</f>
        <v>no</v>
      </c>
      <c r="J779" t="str" cm="1">
        <f t="array" ref="J779">_xlfn.XLOOKUP(Table5[[#This Row],[r]],"'"&amp;Table6[rxn]&amp;"'",Table6[expected kapp],"")</f>
        <v/>
      </c>
      <c r="L779" t="s">
        <v>9276</v>
      </c>
      <c r="M779">
        <v>8988.1774343278394</v>
      </c>
      <c r="AE779" s="1" t="s">
        <v>11583</v>
      </c>
      <c r="AF779" s="1" t="s">
        <v>2778</v>
      </c>
      <c r="AG779" s="9">
        <v>1.7519261399999999E-10</v>
      </c>
      <c r="AH779" s="1" t="str">
        <f>_xlfn.TEXTAFTER(Table9[[#This Row],[rxn]],"-",-1)</f>
        <v>rt0996</v>
      </c>
      <c r="AI779" s="1" t="e">
        <f>_xlfn.TEXTAFTER(_xlfn.TEXTBEFORE(Table9[[#This Row],[rxn]],"-"&amp;Table9[[#This Row],[enz]]),"RXN-")</f>
        <v>#N/A</v>
      </c>
      <c r="AJ779" s="1" t="e">
        <f>_xlfn.TEXTBEFORE(Table9[[#This Row],[rxn]],"_",-1)</f>
        <v>#N/A</v>
      </c>
    </row>
    <row r="780" spans="1:36" ht="17" hidden="1" x14ac:dyDescent="0.25">
      <c r="A780" t="s">
        <v>9311</v>
      </c>
      <c r="B780" t="str">
        <f>_xlfn.TEXTAFTER(Table5[[#This Row],[r]],"-",-1)</f>
        <v>rt4023'</v>
      </c>
      <c r="C780" t="str">
        <f>_xlfn.TEXTAFTER(_xlfn.TEXTBEFORE(Table5[[#This Row],[r]],"-"&amp;Table5[[#This Row],[enz]]),"'RXN-")</f>
        <v>CMBOLHcis_c_FWD</v>
      </c>
      <c r="D780">
        <v>11171.708534568001</v>
      </c>
      <c r="E780">
        <f>_xlfn.XLOOKUP(Table5[[#This Row],[r]],Table3[r],Table3[kapp],"")</f>
        <v>8988.1774343278394</v>
      </c>
      <c r="F780">
        <f>Table5[[#This Row],[kapp]]-Table5[[#This Row],[old]]</f>
        <v>2183.5311002401613</v>
      </c>
      <c r="G780" t="str" cm="1">
        <f t="array" ref="G780">IF(ROWS(_xlfn._xlws.FILTER(Table5[r],Table5[enz]=Table5[[#This Row],[enz]]))&gt;1,"many","1")</f>
        <v>many</v>
      </c>
      <c r="H780" t="str" cm="1">
        <f t="array" ref="H780">IF(ROWS(_xlfn._xlws.FILTER(Table5[r],Table5[rxn-no-enz]=Table5[[#This Row],[rxn-no-enz]]))&gt;1,"many","1")</f>
        <v>many</v>
      </c>
      <c r="I780" t="str">
        <f>_xlfn.XLOOKUP(SUBSTITUTE(Table5[[#This Row],[r]],"'",""),Table6[rxn],Table6[rxn],"no")</f>
        <v>no</v>
      </c>
      <c r="J780" t="str" cm="1">
        <f t="array" ref="J780">_xlfn.XLOOKUP(Table5[[#This Row],[r]],"'"&amp;Table6[rxn]&amp;"'",Table6[expected kapp],"")</f>
        <v/>
      </c>
      <c r="L780" t="s">
        <v>9277</v>
      </c>
      <c r="M780">
        <v>8988.1774343278394</v>
      </c>
      <c r="AE780" s="1" t="s">
        <v>4272</v>
      </c>
      <c r="AF780" s="1" t="s">
        <v>2778</v>
      </c>
      <c r="AG780" s="9">
        <v>8.6174513199999995E-10</v>
      </c>
      <c r="AH780" s="1" t="str">
        <f>_xlfn.TEXTAFTER(Table9[[#This Row],[rxn]],"-",-1)</f>
        <v>rt1009</v>
      </c>
      <c r="AI780" s="1" t="e">
        <f>_xlfn.TEXTAFTER(_xlfn.TEXTBEFORE(Table9[[#This Row],[rxn]],"-"&amp;Table9[[#This Row],[enz]]),"RXN-")</f>
        <v>#N/A</v>
      </c>
      <c r="AJ780" s="1" t="e">
        <f>_xlfn.TEXTBEFORE(Table9[[#This Row],[rxn]],"_",-1)</f>
        <v>#N/A</v>
      </c>
    </row>
    <row r="781" spans="1:36" ht="17" hidden="1" x14ac:dyDescent="0.25">
      <c r="A781" t="s">
        <v>9312</v>
      </c>
      <c r="B781" t="str">
        <f>_xlfn.TEXTAFTER(Table5[[#This Row],[r]],"-",-1)</f>
        <v>rt6386'</v>
      </c>
      <c r="C781" t="str">
        <f>_xlfn.TEXTAFTER(_xlfn.TEXTBEFORE(Table5[[#This Row],[r]],"-"&amp;Table5[[#This Row],[enz]]),"'RXN-")</f>
        <v>CMBOLHcis_c_FWD</v>
      </c>
      <c r="D781">
        <v>11171.708534568001</v>
      </c>
      <c r="E781">
        <f>_xlfn.XLOOKUP(Table5[[#This Row],[r]],Table3[r],Table3[kapp],"")</f>
        <v>8988.1774343278394</v>
      </c>
      <c r="F781">
        <f>Table5[[#This Row],[kapp]]-Table5[[#This Row],[old]]</f>
        <v>2183.5311002401613</v>
      </c>
      <c r="G781" t="str" cm="1">
        <f t="array" ref="G781">IF(ROWS(_xlfn._xlws.FILTER(Table5[r],Table5[enz]=Table5[[#This Row],[enz]]))&gt;1,"many","1")</f>
        <v>many</v>
      </c>
      <c r="H781" t="str" cm="1">
        <f t="array" ref="H781">IF(ROWS(_xlfn._xlws.FILTER(Table5[r],Table5[rxn-no-enz]=Table5[[#This Row],[rxn-no-enz]]))&gt;1,"many","1")</f>
        <v>many</v>
      </c>
      <c r="I781" t="str">
        <f>_xlfn.XLOOKUP(SUBSTITUTE(Table5[[#This Row],[r]],"'",""),Table6[rxn],Table6[rxn],"no")</f>
        <v>no</v>
      </c>
      <c r="J781" t="str" cm="1">
        <f t="array" ref="J781">_xlfn.XLOOKUP(Table5[[#This Row],[r]],"'"&amp;Table6[rxn]&amp;"'",Table6[expected kapp],"")</f>
        <v/>
      </c>
      <c r="L781" t="s">
        <v>9278</v>
      </c>
      <c r="M781">
        <v>8988.1774343278394</v>
      </c>
      <c r="AE781" s="1" t="s">
        <v>4273</v>
      </c>
      <c r="AF781" s="1" t="s">
        <v>2778</v>
      </c>
      <c r="AG781" s="9">
        <v>3.2775454000000002E-11</v>
      </c>
      <c r="AH781" s="1" t="str">
        <f>_xlfn.TEXTAFTER(Table9[[#This Row],[rxn]],"-",-1)</f>
        <v>rt1057</v>
      </c>
      <c r="AI781" s="1" t="e">
        <f>_xlfn.TEXTAFTER(_xlfn.TEXTBEFORE(Table9[[#This Row],[rxn]],"-"&amp;Table9[[#This Row],[enz]]),"RXN-")</f>
        <v>#N/A</v>
      </c>
      <c r="AJ781" s="1" t="e">
        <f>_xlfn.TEXTBEFORE(Table9[[#This Row],[rxn]],"_",-1)</f>
        <v>#N/A</v>
      </c>
    </row>
    <row r="782" spans="1:36" ht="17" hidden="1" x14ac:dyDescent="0.25">
      <c r="A782" t="s">
        <v>9313</v>
      </c>
      <c r="B782" t="str">
        <f>_xlfn.TEXTAFTER(Table5[[#This Row],[r]],"-",-1)</f>
        <v>rt4023'</v>
      </c>
      <c r="C782" t="str">
        <f>_xlfn.TEXTAFTER(_xlfn.TEXTBEFORE(Table5[[#This Row],[r]],"-"&amp;Table5[[#This Row],[enz]]),"'RXN-")</f>
        <v>CMBOLHtrans_c_FWD</v>
      </c>
      <c r="D782">
        <v>11171.708534568001</v>
      </c>
      <c r="E782">
        <f>_xlfn.XLOOKUP(Table5[[#This Row],[r]],Table3[r],Table3[kapp],"")</f>
        <v>8988.1774343278394</v>
      </c>
      <c r="F782">
        <f>Table5[[#This Row],[kapp]]-Table5[[#This Row],[old]]</f>
        <v>2183.5311002401613</v>
      </c>
      <c r="G782" t="str" cm="1">
        <f t="array" ref="G782">IF(ROWS(_xlfn._xlws.FILTER(Table5[r],Table5[enz]=Table5[[#This Row],[enz]]))&gt;1,"many","1")</f>
        <v>many</v>
      </c>
      <c r="H782" t="str" cm="1">
        <f t="array" ref="H782">IF(ROWS(_xlfn._xlws.FILTER(Table5[r],Table5[rxn-no-enz]=Table5[[#This Row],[rxn-no-enz]]))&gt;1,"many","1")</f>
        <v>many</v>
      </c>
      <c r="I782" t="str">
        <f>_xlfn.XLOOKUP(SUBSTITUTE(Table5[[#This Row],[r]],"'",""),Table6[rxn],Table6[rxn],"no")</f>
        <v>no</v>
      </c>
      <c r="J782" t="str" cm="1">
        <f t="array" ref="J782">_xlfn.XLOOKUP(Table5[[#This Row],[r]],"'"&amp;Table6[rxn]&amp;"'",Table6[expected kapp],"")</f>
        <v/>
      </c>
      <c r="L782" t="s">
        <v>9279</v>
      </c>
      <c r="M782">
        <v>8988.1774343278394</v>
      </c>
      <c r="AE782" s="1" t="s">
        <v>11584</v>
      </c>
      <c r="AF782" s="1" t="s">
        <v>2778</v>
      </c>
      <c r="AG782" s="9">
        <v>8.0439469999999993E-12</v>
      </c>
      <c r="AH782" s="1" t="str">
        <f>_xlfn.TEXTAFTER(Table9[[#This Row],[rxn]],"-",-1)</f>
        <v>rt1060</v>
      </c>
      <c r="AI782" s="1" t="e">
        <f>_xlfn.TEXTAFTER(_xlfn.TEXTBEFORE(Table9[[#This Row],[rxn]],"-"&amp;Table9[[#This Row],[enz]]),"RXN-")</f>
        <v>#N/A</v>
      </c>
      <c r="AJ782" s="1" t="e">
        <f>_xlfn.TEXTBEFORE(Table9[[#This Row],[rxn]],"_",-1)</f>
        <v>#N/A</v>
      </c>
    </row>
    <row r="783" spans="1:36" ht="17" hidden="1" x14ac:dyDescent="0.25">
      <c r="A783" t="s">
        <v>9314</v>
      </c>
      <c r="B783" t="str">
        <f>_xlfn.TEXTAFTER(Table5[[#This Row],[r]],"-",-1)</f>
        <v>rt6386'</v>
      </c>
      <c r="C783" t="str">
        <f>_xlfn.TEXTAFTER(_xlfn.TEXTBEFORE(Table5[[#This Row],[r]],"-"&amp;Table5[[#This Row],[enz]]),"'RXN-")</f>
        <v>CMBOLHtrans_c_FWD</v>
      </c>
      <c r="D783">
        <v>11171.708534568001</v>
      </c>
      <c r="E783">
        <f>_xlfn.XLOOKUP(Table5[[#This Row],[r]],Table3[r],Table3[kapp],"")</f>
        <v>8988.1774343278394</v>
      </c>
      <c r="F783">
        <f>Table5[[#This Row],[kapp]]-Table5[[#This Row],[old]]</f>
        <v>2183.5311002401613</v>
      </c>
      <c r="G783" t="str" cm="1">
        <f t="array" ref="G783">IF(ROWS(_xlfn._xlws.FILTER(Table5[r],Table5[enz]=Table5[[#This Row],[enz]]))&gt;1,"many","1")</f>
        <v>many</v>
      </c>
      <c r="H783" t="str" cm="1">
        <f t="array" ref="H783">IF(ROWS(_xlfn._xlws.FILTER(Table5[r],Table5[rxn-no-enz]=Table5[[#This Row],[rxn-no-enz]]))&gt;1,"many","1")</f>
        <v>many</v>
      </c>
      <c r="I783" t="str">
        <f>_xlfn.XLOOKUP(SUBSTITUTE(Table5[[#This Row],[r]],"'",""),Table6[rxn],Table6[rxn],"no")</f>
        <v>no</v>
      </c>
      <c r="J783" t="str" cm="1">
        <f t="array" ref="J783">_xlfn.XLOOKUP(Table5[[#This Row],[r]],"'"&amp;Table6[rxn]&amp;"'",Table6[expected kapp],"")</f>
        <v/>
      </c>
      <c r="L783" t="s">
        <v>9280</v>
      </c>
      <c r="M783">
        <v>8988.1774343278394</v>
      </c>
      <c r="AE783" s="1" t="s">
        <v>11585</v>
      </c>
      <c r="AF783" s="1" t="s">
        <v>2778</v>
      </c>
      <c r="AG783" s="9">
        <v>6.8983889999999999E-12</v>
      </c>
      <c r="AH783" s="1" t="str">
        <f>_xlfn.TEXTAFTER(Table9[[#This Row],[rxn]],"-",-1)</f>
        <v>rt1067</v>
      </c>
      <c r="AI783" s="1" t="e">
        <f>_xlfn.TEXTAFTER(_xlfn.TEXTBEFORE(Table9[[#This Row],[rxn]],"-"&amp;Table9[[#This Row],[enz]]),"RXN-")</f>
        <v>#N/A</v>
      </c>
      <c r="AJ783" s="1" t="e">
        <f>_xlfn.TEXTBEFORE(Table9[[#This Row],[rxn]],"_",-1)</f>
        <v>#N/A</v>
      </c>
    </row>
    <row r="784" spans="1:36" ht="17" hidden="1" x14ac:dyDescent="0.25">
      <c r="A784" t="s">
        <v>9315</v>
      </c>
      <c r="B784" t="str">
        <f>_xlfn.TEXTAFTER(Table5[[#This Row],[r]],"-",-1)</f>
        <v>rt3507'</v>
      </c>
      <c r="C784" t="str">
        <f>_xlfn.TEXTAFTER(_xlfn.TEXTBEFORE(Table5[[#This Row],[r]],"-"&amp;Table5[[#This Row],[enz]]),"'RXN-")</f>
        <v>CMPA_c_FWD</v>
      </c>
      <c r="D784">
        <v>11171.708534568001</v>
      </c>
      <c r="E784">
        <f>_xlfn.XLOOKUP(Table5[[#This Row],[r]],Table3[r],Table3[kapp],"")</f>
        <v>8988.1774343278394</v>
      </c>
      <c r="F784">
        <f>Table5[[#This Row],[kapp]]-Table5[[#This Row],[old]]</f>
        <v>2183.5311002401613</v>
      </c>
      <c r="G784" t="str" cm="1">
        <f t="array" ref="G784">IF(ROWS(_xlfn._xlws.FILTER(Table5[r],Table5[enz]=Table5[[#This Row],[enz]]))&gt;1,"many","1")</f>
        <v>1</v>
      </c>
      <c r="H784" t="str" cm="1">
        <f t="array" ref="H784">IF(ROWS(_xlfn._xlws.FILTER(Table5[r],Table5[rxn-no-enz]=Table5[[#This Row],[rxn-no-enz]]))&gt;1,"many","1")</f>
        <v>1</v>
      </c>
      <c r="I784" t="str">
        <f>_xlfn.XLOOKUP(SUBSTITUTE(Table5[[#This Row],[r]],"'",""),Table6[rxn],Table6[rxn],"no")</f>
        <v>no</v>
      </c>
      <c r="J784" t="str" cm="1">
        <f t="array" ref="J784">_xlfn.XLOOKUP(Table5[[#This Row],[r]],"'"&amp;Table6[rxn]&amp;"'",Table6[expected kapp],"")</f>
        <v/>
      </c>
      <c r="L784" t="s">
        <v>9281</v>
      </c>
      <c r="M784">
        <v>8988.1774343278394</v>
      </c>
      <c r="AE784" s="1" t="s">
        <v>11586</v>
      </c>
      <c r="AF784" s="1" t="s">
        <v>2778</v>
      </c>
      <c r="AG784" s="9">
        <v>2.77695736E-10</v>
      </c>
      <c r="AH784" s="1" t="str">
        <f>_xlfn.TEXTAFTER(Table9[[#This Row],[rxn]],"-",-1)</f>
        <v>rt1089</v>
      </c>
      <c r="AI784" s="1" t="e">
        <f>_xlfn.TEXTAFTER(_xlfn.TEXTBEFORE(Table9[[#This Row],[rxn]],"-"&amp;Table9[[#This Row],[enz]]),"RXN-")</f>
        <v>#N/A</v>
      </c>
      <c r="AJ784" s="1" t="e">
        <f>_xlfn.TEXTBEFORE(Table9[[#This Row],[rxn]],"_",-1)</f>
        <v>#N/A</v>
      </c>
    </row>
    <row r="785" spans="1:36" ht="17" hidden="1" x14ac:dyDescent="0.25">
      <c r="A785" t="s">
        <v>9316</v>
      </c>
      <c r="B785" t="str">
        <f>_xlfn.TEXTAFTER(Table5[[#This Row],[r]],"-",-1)</f>
        <v>rt5764'</v>
      </c>
      <c r="C785" t="str">
        <f>_xlfn.TEXTAFTER(_xlfn.TEXTBEFORE(Table5[[#This Row],[r]],"-"&amp;Table5[[#This Row],[enz]]),"'RXN-")</f>
        <v>CMUCOC_c_FWD</v>
      </c>
      <c r="D785">
        <v>11171.708534568001</v>
      </c>
      <c r="E785">
        <f>_xlfn.XLOOKUP(Table5[[#This Row],[r]],Table3[r],Table3[kapp],"")</f>
        <v>8988.1774343278394</v>
      </c>
      <c r="F785">
        <f>Table5[[#This Row],[kapp]]-Table5[[#This Row],[old]]</f>
        <v>2183.5311002401613</v>
      </c>
      <c r="G785" t="str" cm="1">
        <f t="array" ref="G785">IF(ROWS(_xlfn._xlws.FILTER(Table5[r],Table5[enz]=Table5[[#This Row],[enz]]))&gt;1,"many","1")</f>
        <v>many</v>
      </c>
      <c r="H785" t="str" cm="1">
        <f t="array" ref="H785">IF(ROWS(_xlfn._xlws.FILTER(Table5[r],Table5[rxn-no-enz]=Table5[[#This Row],[rxn-no-enz]]))&gt;1,"many","1")</f>
        <v>1</v>
      </c>
      <c r="I785" t="str">
        <f>_xlfn.XLOOKUP(SUBSTITUTE(Table5[[#This Row],[r]],"'",""),Table6[rxn],Table6[rxn],"no")</f>
        <v>no</v>
      </c>
      <c r="J785" t="str" cm="1">
        <f t="array" ref="J785">_xlfn.XLOOKUP(Table5[[#This Row],[r]],"'"&amp;Table6[rxn]&amp;"'",Table6[expected kapp],"")</f>
        <v/>
      </c>
      <c r="L785" t="s">
        <v>9282</v>
      </c>
      <c r="M785">
        <v>8988.1774343278394</v>
      </c>
      <c r="AE785" s="1" t="s">
        <v>4274</v>
      </c>
      <c r="AF785" s="1" t="s">
        <v>2778</v>
      </c>
      <c r="AG785" s="9">
        <v>1.5674952799999999E-10</v>
      </c>
      <c r="AH785" s="1" t="str">
        <f>_xlfn.TEXTAFTER(Table9[[#This Row],[rxn]],"-",-1)</f>
        <v>rt1127</v>
      </c>
      <c r="AI785" s="1" t="e">
        <f>_xlfn.TEXTAFTER(_xlfn.TEXTBEFORE(Table9[[#This Row],[rxn]],"-"&amp;Table9[[#This Row],[enz]]),"RXN-")</f>
        <v>#N/A</v>
      </c>
      <c r="AJ785" s="1" t="e">
        <f>_xlfn.TEXTBEFORE(Table9[[#This Row],[rxn]],"_",-1)</f>
        <v>#N/A</v>
      </c>
    </row>
    <row r="786" spans="1:36" ht="17" hidden="1" x14ac:dyDescent="0.25">
      <c r="A786" t="s">
        <v>9317</v>
      </c>
      <c r="B786" t="str">
        <f>_xlfn.TEXTAFTER(Table5[[#This Row],[r]],"-",-1)</f>
        <v>rt5764'</v>
      </c>
      <c r="C786" t="str">
        <f>_xlfn.TEXTAFTER(_xlfn.TEXTBEFORE(Table5[[#This Row],[r]],"-"&amp;Table5[[#This Row],[enz]]),"'RXN-")</f>
        <v>CMUCOC_c_REV</v>
      </c>
      <c r="D786">
        <v>11171.708534568001</v>
      </c>
      <c r="E786">
        <f>_xlfn.XLOOKUP(Table5[[#This Row],[r]],Table3[r],Table3[kapp],"")</f>
        <v>8988.1774343278394</v>
      </c>
      <c r="F786">
        <f>Table5[[#This Row],[kapp]]-Table5[[#This Row],[old]]</f>
        <v>2183.5311002401613</v>
      </c>
      <c r="G786" t="str" cm="1">
        <f t="array" ref="G786">IF(ROWS(_xlfn._xlws.FILTER(Table5[r],Table5[enz]=Table5[[#This Row],[enz]]))&gt;1,"many","1")</f>
        <v>many</v>
      </c>
      <c r="H786" t="str" cm="1">
        <f t="array" ref="H786">IF(ROWS(_xlfn._xlws.FILTER(Table5[r],Table5[rxn-no-enz]=Table5[[#This Row],[rxn-no-enz]]))&gt;1,"many","1")</f>
        <v>1</v>
      </c>
      <c r="I786" t="str">
        <f>_xlfn.XLOOKUP(SUBSTITUTE(Table5[[#This Row],[r]],"'",""),Table6[rxn],Table6[rxn],"no")</f>
        <v>no</v>
      </c>
      <c r="J786" t="str" cm="1">
        <f t="array" ref="J786">_xlfn.XLOOKUP(Table5[[#This Row],[r]],"'"&amp;Table6[rxn]&amp;"'",Table6[expected kapp],"")</f>
        <v/>
      </c>
      <c r="L786" t="s">
        <v>8355</v>
      </c>
      <c r="M786">
        <v>9466.80417681781</v>
      </c>
      <c r="AE786" s="1" t="s">
        <v>4275</v>
      </c>
      <c r="AF786" s="1" t="s">
        <v>2778</v>
      </c>
      <c r="AG786" s="9">
        <v>1.4712599000000001E-11</v>
      </c>
      <c r="AH786" s="1" t="str">
        <f>_xlfn.TEXTAFTER(Table9[[#This Row],[rxn]],"-",-1)</f>
        <v>rt1131</v>
      </c>
      <c r="AI786" s="1" t="e">
        <f>_xlfn.TEXTAFTER(_xlfn.TEXTBEFORE(Table9[[#This Row],[rxn]],"-"&amp;Table9[[#This Row],[enz]]),"RXN-")</f>
        <v>#N/A</v>
      </c>
      <c r="AJ786" s="1" t="e">
        <f>_xlfn.TEXTBEFORE(Table9[[#This Row],[rxn]],"_",-1)</f>
        <v>#N/A</v>
      </c>
    </row>
    <row r="787" spans="1:36" ht="17" hidden="1" x14ac:dyDescent="0.25">
      <c r="A787" t="s">
        <v>9318</v>
      </c>
      <c r="B787" t="str">
        <f>_xlfn.TEXTAFTER(Table5[[#This Row],[r]],"-",-1)</f>
        <v>rt0548'</v>
      </c>
      <c r="C787" t="str">
        <f>_xlfn.TEXTAFTER(_xlfn.TEXTBEFORE(Table5[[#This Row],[r]],"-"&amp;Table5[[#This Row],[enz]]),"'RXN-")</f>
        <v>COAt_c_m_FWD</v>
      </c>
      <c r="D787">
        <v>11171.708534568001</v>
      </c>
      <c r="E787">
        <f>_xlfn.XLOOKUP(Table5[[#This Row],[r]],Table3[r],Table3[kapp],"")</f>
        <v>8988.1774343278394</v>
      </c>
      <c r="F787">
        <f>Table5[[#This Row],[kapp]]-Table5[[#This Row],[old]]</f>
        <v>2183.5311002401613</v>
      </c>
      <c r="G787" t="str" cm="1">
        <f t="array" ref="G787">IF(ROWS(_xlfn._xlws.FILTER(Table5[r],Table5[enz]=Table5[[#This Row],[enz]]))&gt;1,"many","1")</f>
        <v>1</v>
      </c>
      <c r="H787" t="str" cm="1">
        <f t="array" ref="H787">IF(ROWS(_xlfn._xlws.FILTER(Table5[r],Table5[rxn-no-enz]=Table5[[#This Row],[rxn-no-enz]]))&gt;1,"many","1")</f>
        <v>1</v>
      </c>
      <c r="I787" t="str">
        <f>_xlfn.XLOOKUP(SUBSTITUTE(Table5[[#This Row],[r]],"'",""),Table6[rxn],Table6[rxn],"no")</f>
        <v>no</v>
      </c>
      <c r="J787" t="str" cm="1">
        <f t="array" ref="J787">_xlfn.XLOOKUP(Table5[[#This Row],[r]],"'"&amp;Table6[rxn]&amp;"'",Table6[expected kapp],"")</f>
        <v/>
      </c>
      <c r="L787" t="s">
        <v>8356</v>
      </c>
      <c r="M787">
        <v>7522.5391226924103</v>
      </c>
      <c r="AE787" s="1" t="s">
        <v>11587</v>
      </c>
      <c r="AF787" s="1" t="s">
        <v>2778</v>
      </c>
      <c r="AG787" s="9">
        <v>1.35470199999999E-10</v>
      </c>
      <c r="AH787" s="1" t="str">
        <f>_xlfn.TEXTAFTER(Table9[[#This Row],[rxn]],"-",-1)</f>
        <v>rt1145</v>
      </c>
      <c r="AI787" s="1" t="e">
        <f>_xlfn.TEXTAFTER(_xlfn.TEXTBEFORE(Table9[[#This Row],[rxn]],"-"&amp;Table9[[#This Row],[enz]]),"RXN-")</f>
        <v>#N/A</v>
      </c>
      <c r="AJ787" s="1" t="e">
        <f>_xlfn.TEXTBEFORE(Table9[[#This Row],[rxn]],"_",-1)</f>
        <v>#N/A</v>
      </c>
    </row>
    <row r="788" spans="1:36" ht="17" hidden="1" x14ac:dyDescent="0.25">
      <c r="A788" t="s">
        <v>9319</v>
      </c>
      <c r="B788" t="str">
        <f>_xlfn.TEXTAFTER(Table5[[#This Row],[r]],"-",-1)</f>
        <v>rt3377'</v>
      </c>
      <c r="C788" t="str">
        <f>_xlfn.TEXTAFTER(_xlfn.TEXTBEFORE(Table5[[#This Row],[r]],"-"&amp;Table5[[#This Row],[enz]]),"'RXN-")</f>
        <v>CPLSPNEST_e_FWD</v>
      </c>
      <c r="D788">
        <v>11171.708534568001</v>
      </c>
      <c r="E788">
        <f>_xlfn.XLOOKUP(Table5[[#This Row],[r]],Table3[r],Table3[kapp],"")</f>
        <v>8988.1774343278394</v>
      </c>
      <c r="F788">
        <f>Table5[[#This Row],[kapp]]-Table5[[#This Row],[old]]</f>
        <v>2183.5311002401613</v>
      </c>
      <c r="G788" t="str" cm="1">
        <f t="array" ref="G788">IF(ROWS(_xlfn._xlws.FILTER(Table5[r],Table5[enz]=Table5[[#This Row],[enz]]))&gt;1,"many","1")</f>
        <v>1</v>
      </c>
      <c r="H788" t="str" cm="1">
        <f t="array" ref="H788">IF(ROWS(_xlfn._xlws.FILTER(Table5[r],Table5[rxn-no-enz]=Table5[[#This Row],[rxn-no-enz]]))&gt;1,"many","1")</f>
        <v>1</v>
      </c>
      <c r="I788" t="str">
        <f>_xlfn.XLOOKUP(SUBSTITUTE(Table5[[#This Row],[r]],"'",""),Table6[rxn],Table6[rxn],"no")</f>
        <v>no</v>
      </c>
      <c r="J788" t="str" cm="1">
        <f t="array" ref="J788">_xlfn.XLOOKUP(Table5[[#This Row],[r]],"'"&amp;Table6[rxn]&amp;"'",Table6[expected kapp],"")</f>
        <v/>
      </c>
      <c r="L788" t="s">
        <v>9283</v>
      </c>
      <c r="M788">
        <v>8988.1774343278394</v>
      </c>
      <c r="AE788" s="1" t="s">
        <v>11588</v>
      </c>
      <c r="AF788" s="1" t="s">
        <v>2778</v>
      </c>
      <c r="AG788" s="9">
        <v>4.6710239999999999E-12</v>
      </c>
      <c r="AH788" s="1" t="str">
        <f>_xlfn.TEXTAFTER(Table9[[#This Row],[rxn]],"-",-1)</f>
        <v>rt1147</v>
      </c>
      <c r="AI788" s="1" t="e">
        <f>_xlfn.TEXTAFTER(_xlfn.TEXTBEFORE(Table9[[#This Row],[rxn]],"-"&amp;Table9[[#This Row],[enz]]),"RXN-")</f>
        <v>#N/A</v>
      </c>
      <c r="AJ788" s="1" t="e">
        <f>_xlfn.TEXTBEFORE(Table9[[#This Row],[rxn]],"_",-1)</f>
        <v>#N/A</v>
      </c>
    </row>
    <row r="789" spans="1:36" ht="17" hidden="1" x14ac:dyDescent="0.25">
      <c r="A789" t="s">
        <v>9320</v>
      </c>
      <c r="B789" t="str">
        <f>_xlfn.TEXTAFTER(Table5[[#This Row],[r]],"-",-1)</f>
        <v>rt0963'</v>
      </c>
      <c r="C789" t="str">
        <f>_xlfn.TEXTAFTER(_xlfn.TEXTBEFORE(Table5[[#This Row],[r]],"-"&amp;Table5[[#This Row],[enz]]),"'RXN-")</f>
        <v>CRN100t_c_m_FWD</v>
      </c>
      <c r="D789">
        <v>11171.708534568001</v>
      </c>
      <c r="E789">
        <f>_xlfn.XLOOKUP(Table5[[#This Row],[r]],Table3[r],Table3[kapp],"")</f>
        <v>8988.1774343278394</v>
      </c>
      <c r="F789">
        <f>Table5[[#This Row],[kapp]]-Table5[[#This Row],[old]]</f>
        <v>2183.5311002401613</v>
      </c>
      <c r="G789" t="str" cm="1">
        <f t="array" ref="G789">IF(ROWS(_xlfn._xlws.FILTER(Table5[r],Table5[enz]=Table5[[#This Row],[enz]]))&gt;1,"many","1")</f>
        <v>many</v>
      </c>
      <c r="H789" t="str" cm="1">
        <f t="array" ref="H789">IF(ROWS(_xlfn._xlws.FILTER(Table5[r],Table5[rxn-no-enz]=Table5[[#This Row],[rxn-no-enz]]))&gt;1,"many","1")</f>
        <v>1</v>
      </c>
      <c r="I789" t="str">
        <f>_xlfn.XLOOKUP(SUBSTITUTE(Table5[[#This Row],[r]],"'",""),Table6[rxn],Table6[rxn],"no")</f>
        <v>no</v>
      </c>
      <c r="J789" t="str" cm="1">
        <f t="array" ref="J789">_xlfn.XLOOKUP(Table5[[#This Row],[r]],"'"&amp;Table6[rxn]&amp;"'",Table6[expected kapp],"")</f>
        <v/>
      </c>
      <c r="L789" t="s">
        <v>9284</v>
      </c>
      <c r="M789">
        <v>8988.1774343278394</v>
      </c>
      <c r="AE789" s="1" t="s">
        <v>11589</v>
      </c>
      <c r="AF789" s="1" t="s">
        <v>2778</v>
      </c>
      <c r="AG789" s="9">
        <v>4.55879E-13</v>
      </c>
      <c r="AH789" s="1" t="str">
        <f>_xlfn.TEXTAFTER(Table9[[#This Row],[rxn]],"-",-1)</f>
        <v>rt1153</v>
      </c>
      <c r="AI789" s="1" t="e">
        <f>_xlfn.TEXTAFTER(_xlfn.TEXTBEFORE(Table9[[#This Row],[rxn]],"-"&amp;Table9[[#This Row],[enz]]),"RXN-")</f>
        <v>#N/A</v>
      </c>
      <c r="AJ789" s="1" t="e">
        <f>_xlfn.TEXTBEFORE(Table9[[#This Row],[rxn]],"_",-1)</f>
        <v>#N/A</v>
      </c>
    </row>
    <row r="790" spans="1:36" ht="17" hidden="1" x14ac:dyDescent="0.25">
      <c r="A790" t="s">
        <v>9321</v>
      </c>
      <c r="B790" t="str">
        <f>_xlfn.TEXTAFTER(Table5[[#This Row],[r]],"-",-1)</f>
        <v>rt7415_x'</v>
      </c>
      <c r="C790" t="str">
        <f>_xlfn.TEXTAFTER(_xlfn.TEXTBEFORE(Table5[[#This Row],[r]],"-"&amp;Table5[[#This Row],[enz]]),"'RXN-")</f>
        <v>CRN100t_c_x_FWD</v>
      </c>
      <c r="D790">
        <v>11171.708534568001</v>
      </c>
      <c r="E790">
        <f>_xlfn.XLOOKUP(Table5[[#This Row],[r]],Table3[r],Table3[kapp],"")</f>
        <v>8988.1774343278394</v>
      </c>
      <c r="F790">
        <f>Table5[[#This Row],[kapp]]-Table5[[#This Row],[old]]</f>
        <v>2183.5311002401613</v>
      </c>
      <c r="G790" t="str" cm="1">
        <f t="array" ref="G790">IF(ROWS(_xlfn._xlws.FILTER(Table5[r],Table5[enz]=Table5[[#This Row],[enz]]))&gt;1,"many","1")</f>
        <v>many</v>
      </c>
      <c r="H790" t="str" cm="1">
        <f t="array" ref="H790">IF(ROWS(_xlfn._xlws.FILTER(Table5[r],Table5[rxn-no-enz]=Table5[[#This Row],[rxn-no-enz]]))&gt;1,"many","1")</f>
        <v>1</v>
      </c>
      <c r="I790" t="str">
        <f>_xlfn.XLOOKUP(SUBSTITUTE(Table5[[#This Row],[r]],"'",""),Table6[rxn],Table6[rxn],"no")</f>
        <v>no</v>
      </c>
      <c r="J790" t="str" cm="1">
        <f t="array" ref="J790">_xlfn.XLOOKUP(Table5[[#This Row],[r]],"'"&amp;Table6[rxn]&amp;"'",Table6[expected kapp],"")</f>
        <v/>
      </c>
      <c r="L790" t="s">
        <v>9285</v>
      </c>
      <c r="M790">
        <v>8988.1774343278394</v>
      </c>
      <c r="AE790" s="1" t="s">
        <v>11590</v>
      </c>
      <c r="AF790" s="1" t="s">
        <v>2778</v>
      </c>
      <c r="AG790" s="9">
        <v>4.6343804999999998E-11</v>
      </c>
      <c r="AH790" s="1" t="str">
        <f>_xlfn.TEXTAFTER(Table9[[#This Row],[rxn]],"-",-1)</f>
        <v>rt1163</v>
      </c>
      <c r="AI790" s="1" t="e">
        <f>_xlfn.TEXTAFTER(_xlfn.TEXTBEFORE(Table9[[#This Row],[rxn]],"-"&amp;Table9[[#This Row],[enz]]),"RXN-")</f>
        <v>#N/A</v>
      </c>
      <c r="AJ790" s="1" t="e">
        <f>_xlfn.TEXTBEFORE(Table9[[#This Row],[rxn]],"_",-1)</f>
        <v>#N/A</v>
      </c>
    </row>
    <row r="791" spans="1:36" ht="17" hidden="1" x14ac:dyDescent="0.25">
      <c r="A791" t="s">
        <v>9322</v>
      </c>
      <c r="B791" t="str">
        <f>_xlfn.TEXTAFTER(Table5[[#This Row],[r]],"-",-1)</f>
        <v>rt0963'</v>
      </c>
      <c r="C791" t="str">
        <f>_xlfn.TEXTAFTER(_xlfn.TEXTBEFORE(Table5[[#This Row],[r]],"-"&amp;Table5[[#This Row],[enz]]),"'RXN-")</f>
        <v>CRN120t_c_m_FWD</v>
      </c>
      <c r="D791">
        <v>11171.708534568001</v>
      </c>
      <c r="E791">
        <f>_xlfn.XLOOKUP(Table5[[#This Row],[r]],Table3[r],Table3[kapp],"")</f>
        <v>8988.1774343278394</v>
      </c>
      <c r="F791">
        <f>Table5[[#This Row],[kapp]]-Table5[[#This Row],[old]]</f>
        <v>2183.5311002401613</v>
      </c>
      <c r="G791" t="str" cm="1">
        <f t="array" ref="G791">IF(ROWS(_xlfn._xlws.FILTER(Table5[r],Table5[enz]=Table5[[#This Row],[enz]]))&gt;1,"many","1")</f>
        <v>many</v>
      </c>
      <c r="H791" t="str" cm="1">
        <f t="array" ref="H791">IF(ROWS(_xlfn._xlws.FILTER(Table5[r],Table5[rxn-no-enz]=Table5[[#This Row],[rxn-no-enz]]))&gt;1,"many","1")</f>
        <v>1</v>
      </c>
      <c r="I791" t="str">
        <f>_xlfn.XLOOKUP(SUBSTITUTE(Table5[[#This Row],[r]],"'",""),Table6[rxn],Table6[rxn],"no")</f>
        <v>no</v>
      </c>
      <c r="J791" t="str" cm="1">
        <f t="array" ref="J791">_xlfn.XLOOKUP(Table5[[#This Row],[r]],"'"&amp;Table6[rxn]&amp;"'",Table6[expected kapp],"")</f>
        <v/>
      </c>
      <c r="L791" t="s">
        <v>9286</v>
      </c>
      <c r="M791">
        <v>8988.1774343278394</v>
      </c>
      <c r="AE791" s="1" t="s">
        <v>11591</v>
      </c>
      <c r="AF791" s="1" t="s">
        <v>2778</v>
      </c>
      <c r="AG791" s="9">
        <v>1.1639114699999999E-10</v>
      </c>
      <c r="AH791" s="1" t="str">
        <f>_xlfn.TEXTAFTER(Table9[[#This Row],[rxn]],"-",-1)</f>
        <v>rt1168</v>
      </c>
      <c r="AI791" s="1" t="e">
        <f>_xlfn.TEXTAFTER(_xlfn.TEXTBEFORE(Table9[[#This Row],[rxn]],"-"&amp;Table9[[#This Row],[enz]]),"RXN-")</f>
        <v>#N/A</v>
      </c>
      <c r="AJ791" s="1" t="e">
        <f>_xlfn.TEXTBEFORE(Table9[[#This Row],[rxn]],"_",-1)</f>
        <v>#N/A</v>
      </c>
    </row>
    <row r="792" spans="1:36" ht="17" hidden="1" x14ac:dyDescent="0.25">
      <c r="A792" t="s">
        <v>9323</v>
      </c>
      <c r="B792" t="str">
        <f>_xlfn.TEXTAFTER(Table5[[#This Row],[r]],"-",-1)</f>
        <v>rt7415_x'</v>
      </c>
      <c r="C792" t="str">
        <f>_xlfn.TEXTAFTER(_xlfn.TEXTBEFORE(Table5[[#This Row],[r]],"-"&amp;Table5[[#This Row],[enz]]),"'RXN-")</f>
        <v>CRN120t_c_x_FWD</v>
      </c>
      <c r="D792">
        <v>11171.708534568001</v>
      </c>
      <c r="E792">
        <f>_xlfn.XLOOKUP(Table5[[#This Row],[r]],Table3[r],Table3[kapp],"")</f>
        <v>8988.1774343278394</v>
      </c>
      <c r="F792">
        <f>Table5[[#This Row],[kapp]]-Table5[[#This Row],[old]]</f>
        <v>2183.5311002401613</v>
      </c>
      <c r="G792" t="str" cm="1">
        <f t="array" ref="G792">IF(ROWS(_xlfn._xlws.FILTER(Table5[r],Table5[enz]=Table5[[#This Row],[enz]]))&gt;1,"many","1")</f>
        <v>many</v>
      </c>
      <c r="H792" t="str" cm="1">
        <f t="array" ref="H792">IF(ROWS(_xlfn._xlws.FILTER(Table5[r],Table5[rxn-no-enz]=Table5[[#This Row],[rxn-no-enz]]))&gt;1,"many","1")</f>
        <v>1</v>
      </c>
      <c r="I792" t="str">
        <f>_xlfn.XLOOKUP(SUBSTITUTE(Table5[[#This Row],[r]],"'",""),Table6[rxn],Table6[rxn],"no")</f>
        <v>no</v>
      </c>
      <c r="J792" t="str" cm="1">
        <f t="array" ref="J792">_xlfn.XLOOKUP(Table5[[#This Row],[r]],"'"&amp;Table6[rxn]&amp;"'",Table6[expected kapp],"")</f>
        <v/>
      </c>
      <c r="L792" t="s">
        <v>9287</v>
      </c>
      <c r="M792">
        <v>8988.1774343278394</v>
      </c>
      <c r="AE792" s="1" t="s">
        <v>11592</v>
      </c>
      <c r="AF792" s="1" t="s">
        <v>2778</v>
      </c>
      <c r="AG792" s="9">
        <v>2.2844091999999999E-11</v>
      </c>
      <c r="AH792" s="1" t="str">
        <f>_xlfn.TEXTAFTER(Table9[[#This Row],[rxn]],"-",-1)</f>
        <v>rt1169</v>
      </c>
      <c r="AI792" s="1" t="e">
        <f>_xlfn.TEXTAFTER(_xlfn.TEXTBEFORE(Table9[[#This Row],[rxn]],"-"&amp;Table9[[#This Row],[enz]]),"RXN-")</f>
        <v>#N/A</v>
      </c>
      <c r="AJ792" s="1" t="e">
        <f>_xlfn.TEXTBEFORE(Table9[[#This Row],[rxn]],"_",-1)</f>
        <v>#N/A</v>
      </c>
    </row>
    <row r="793" spans="1:36" ht="17" hidden="1" x14ac:dyDescent="0.25">
      <c r="A793" t="s">
        <v>9324</v>
      </c>
      <c r="B793" t="str">
        <f>_xlfn.TEXTAFTER(Table5[[#This Row],[r]],"-",-1)</f>
        <v>rt0963'</v>
      </c>
      <c r="C793" t="str">
        <f>_xlfn.TEXTAFTER(_xlfn.TEXTBEFORE(Table5[[#This Row],[r]],"-"&amp;Table5[[#This Row],[enz]]),"'RXN-")</f>
        <v>CRN40t_c_m_FWD</v>
      </c>
      <c r="D793">
        <v>11171.708534568001</v>
      </c>
      <c r="E793">
        <f>_xlfn.XLOOKUP(Table5[[#This Row],[r]],Table3[r],Table3[kapp],"")</f>
        <v>8988.1774343278394</v>
      </c>
      <c r="F793">
        <f>Table5[[#This Row],[kapp]]-Table5[[#This Row],[old]]</f>
        <v>2183.5311002401613</v>
      </c>
      <c r="G793" t="str" cm="1">
        <f t="array" ref="G793">IF(ROWS(_xlfn._xlws.FILTER(Table5[r],Table5[enz]=Table5[[#This Row],[enz]]))&gt;1,"many","1")</f>
        <v>many</v>
      </c>
      <c r="H793" t="str" cm="1">
        <f t="array" ref="H793">IF(ROWS(_xlfn._xlws.FILTER(Table5[r],Table5[rxn-no-enz]=Table5[[#This Row],[rxn-no-enz]]))&gt;1,"many","1")</f>
        <v>1</v>
      </c>
      <c r="I793" t="str">
        <f>_xlfn.XLOOKUP(SUBSTITUTE(Table5[[#This Row],[r]],"'",""),Table6[rxn],Table6[rxn],"no")</f>
        <v>no</v>
      </c>
      <c r="J793" t="str" cm="1">
        <f t="array" ref="J793">_xlfn.XLOOKUP(Table5[[#This Row],[r]],"'"&amp;Table6[rxn]&amp;"'",Table6[expected kapp],"")</f>
        <v/>
      </c>
      <c r="L793" t="s">
        <v>9288</v>
      </c>
      <c r="M793">
        <v>8988.1774343278394</v>
      </c>
      <c r="AE793" s="1" t="s">
        <v>11593</v>
      </c>
      <c r="AF793" s="1" t="s">
        <v>2778</v>
      </c>
      <c r="AG793" s="9">
        <v>4.3790989999999996E-12</v>
      </c>
      <c r="AH793" s="1" t="str">
        <f>_xlfn.TEXTAFTER(Table9[[#This Row],[rxn]],"-",-1)</f>
        <v>rt1203</v>
      </c>
      <c r="AI793" s="1" t="e">
        <f>_xlfn.TEXTAFTER(_xlfn.TEXTBEFORE(Table9[[#This Row],[rxn]],"-"&amp;Table9[[#This Row],[enz]]),"RXN-")</f>
        <v>#N/A</v>
      </c>
      <c r="AJ793" s="1" t="e">
        <f>_xlfn.TEXTBEFORE(Table9[[#This Row],[rxn]],"_",-1)</f>
        <v>#N/A</v>
      </c>
    </row>
    <row r="794" spans="1:36" ht="17" hidden="1" x14ac:dyDescent="0.25">
      <c r="A794" t="s">
        <v>9325</v>
      </c>
      <c r="B794" t="str">
        <f>_xlfn.TEXTAFTER(Table5[[#This Row],[r]],"-",-1)</f>
        <v>rt7415_x'</v>
      </c>
      <c r="C794" t="str">
        <f>_xlfn.TEXTAFTER(_xlfn.TEXTBEFORE(Table5[[#This Row],[r]],"-"&amp;Table5[[#This Row],[enz]]),"'RXN-")</f>
        <v>CRN40t_c_x_FWD</v>
      </c>
      <c r="D794">
        <v>11171.708534568001</v>
      </c>
      <c r="E794">
        <f>_xlfn.XLOOKUP(Table5[[#This Row],[r]],Table3[r],Table3[kapp],"")</f>
        <v>8988.1774343278394</v>
      </c>
      <c r="F794">
        <f>Table5[[#This Row],[kapp]]-Table5[[#This Row],[old]]</f>
        <v>2183.5311002401613</v>
      </c>
      <c r="G794" t="str" cm="1">
        <f t="array" ref="G794">IF(ROWS(_xlfn._xlws.FILTER(Table5[r],Table5[enz]=Table5[[#This Row],[enz]]))&gt;1,"many","1")</f>
        <v>many</v>
      </c>
      <c r="H794" t="str" cm="1">
        <f t="array" ref="H794">IF(ROWS(_xlfn._xlws.FILTER(Table5[r],Table5[rxn-no-enz]=Table5[[#This Row],[rxn-no-enz]]))&gt;1,"many","1")</f>
        <v>1</v>
      </c>
      <c r="I794" t="str">
        <f>_xlfn.XLOOKUP(SUBSTITUTE(Table5[[#This Row],[r]],"'",""),Table6[rxn],Table6[rxn],"no")</f>
        <v>no</v>
      </c>
      <c r="J794" t="str" cm="1">
        <f t="array" ref="J794">_xlfn.XLOOKUP(Table5[[#This Row],[r]],"'"&amp;Table6[rxn]&amp;"'",Table6[expected kapp],"")</f>
        <v/>
      </c>
      <c r="L794" t="s">
        <v>9289</v>
      </c>
      <c r="M794">
        <v>8988.1774343278394</v>
      </c>
      <c r="AE794" s="1" t="s">
        <v>4276</v>
      </c>
      <c r="AF794" s="1" t="s">
        <v>2778</v>
      </c>
      <c r="AG794" s="9">
        <v>3.2155099999999997E-11</v>
      </c>
      <c r="AH794" s="1" t="str">
        <f>_xlfn.TEXTAFTER(Table9[[#This Row],[rxn]],"-",-1)</f>
        <v>rt1206</v>
      </c>
      <c r="AI794" s="1" t="e">
        <f>_xlfn.TEXTAFTER(_xlfn.TEXTBEFORE(Table9[[#This Row],[rxn]],"-"&amp;Table9[[#This Row],[enz]]),"RXN-")</f>
        <v>#N/A</v>
      </c>
      <c r="AJ794" s="1" t="e">
        <f>_xlfn.TEXTBEFORE(Table9[[#This Row],[rxn]],"_",-1)</f>
        <v>#N/A</v>
      </c>
    </row>
    <row r="795" spans="1:36" ht="17" hidden="1" x14ac:dyDescent="0.25">
      <c r="A795" t="s">
        <v>9326</v>
      </c>
      <c r="B795" t="str">
        <f>_xlfn.TEXTAFTER(Table5[[#This Row],[r]],"-",-1)</f>
        <v>rt0963'</v>
      </c>
      <c r="C795" t="str">
        <f>_xlfn.TEXTAFTER(_xlfn.TEXTBEFORE(Table5[[#This Row],[r]],"-"&amp;Table5[[#This Row],[enz]]),"'RXN-")</f>
        <v>CRN60t_c_m_FWD</v>
      </c>
      <c r="D795">
        <v>11171.708534568001</v>
      </c>
      <c r="E795">
        <f>_xlfn.XLOOKUP(Table5[[#This Row],[r]],Table3[r],Table3[kapp],"")</f>
        <v>8988.1774343278394</v>
      </c>
      <c r="F795">
        <f>Table5[[#This Row],[kapp]]-Table5[[#This Row],[old]]</f>
        <v>2183.5311002401613</v>
      </c>
      <c r="G795" t="str" cm="1">
        <f t="array" ref="G795">IF(ROWS(_xlfn._xlws.FILTER(Table5[r],Table5[enz]=Table5[[#This Row],[enz]]))&gt;1,"many","1")</f>
        <v>many</v>
      </c>
      <c r="H795" t="str" cm="1">
        <f t="array" ref="H795">IF(ROWS(_xlfn._xlws.FILTER(Table5[r],Table5[rxn-no-enz]=Table5[[#This Row],[rxn-no-enz]]))&gt;1,"many","1")</f>
        <v>1</v>
      </c>
      <c r="I795" t="str">
        <f>_xlfn.XLOOKUP(SUBSTITUTE(Table5[[#This Row],[r]],"'",""),Table6[rxn],Table6[rxn],"no")</f>
        <v>no</v>
      </c>
      <c r="J795" t="str" cm="1">
        <f t="array" ref="J795">_xlfn.XLOOKUP(Table5[[#This Row],[r]],"'"&amp;Table6[rxn]&amp;"'",Table6[expected kapp],"")</f>
        <v/>
      </c>
      <c r="L795" t="s">
        <v>9290</v>
      </c>
      <c r="M795">
        <v>8988.1774343278394</v>
      </c>
      <c r="AE795" s="1" t="s">
        <v>4277</v>
      </c>
      <c r="AF795" s="1" t="s">
        <v>2778</v>
      </c>
      <c r="AG795" s="9">
        <v>2.0286384879999999E-9</v>
      </c>
      <c r="AH795" s="1" t="str">
        <f>_xlfn.TEXTAFTER(Table9[[#This Row],[rxn]],"-",-1)</f>
        <v>rt1221</v>
      </c>
      <c r="AI795" s="1" t="e">
        <f>_xlfn.TEXTAFTER(_xlfn.TEXTBEFORE(Table9[[#This Row],[rxn]],"-"&amp;Table9[[#This Row],[enz]]),"RXN-")</f>
        <v>#N/A</v>
      </c>
      <c r="AJ795" s="1" t="e">
        <f>_xlfn.TEXTBEFORE(Table9[[#This Row],[rxn]],"_",-1)</f>
        <v>#N/A</v>
      </c>
    </row>
    <row r="796" spans="1:36" ht="17" hidden="1" x14ac:dyDescent="0.25">
      <c r="A796" t="s">
        <v>9327</v>
      </c>
      <c r="B796" t="str">
        <f>_xlfn.TEXTAFTER(Table5[[#This Row],[r]],"-",-1)</f>
        <v>rt7415_x'</v>
      </c>
      <c r="C796" t="str">
        <f>_xlfn.TEXTAFTER(_xlfn.TEXTBEFORE(Table5[[#This Row],[r]],"-"&amp;Table5[[#This Row],[enz]]),"'RXN-")</f>
        <v>CRN60t_c_x_FWD</v>
      </c>
      <c r="D796">
        <v>11171.708534568001</v>
      </c>
      <c r="E796">
        <f>_xlfn.XLOOKUP(Table5[[#This Row],[r]],Table3[r],Table3[kapp],"")</f>
        <v>8988.1774343278394</v>
      </c>
      <c r="F796">
        <f>Table5[[#This Row],[kapp]]-Table5[[#This Row],[old]]</f>
        <v>2183.5311002401613</v>
      </c>
      <c r="G796" t="str" cm="1">
        <f t="array" ref="G796">IF(ROWS(_xlfn._xlws.FILTER(Table5[r],Table5[enz]=Table5[[#This Row],[enz]]))&gt;1,"many","1")</f>
        <v>many</v>
      </c>
      <c r="H796" t="str" cm="1">
        <f t="array" ref="H796">IF(ROWS(_xlfn._xlws.FILTER(Table5[r],Table5[rxn-no-enz]=Table5[[#This Row],[rxn-no-enz]]))&gt;1,"many","1")</f>
        <v>1</v>
      </c>
      <c r="I796" t="str">
        <f>_xlfn.XLOOKUP(SUBSTITUTE(Table5[[#This Row],[r]],"'",""),Table6[rxn],Table6[rxn],"no")</f>
        <v>no</v>
      </c>
      <c r="J796" t="str" cm="1">
        <f t="array" ref="J796">_xlfn.XLOOKUP(Table5[[#This Row],[r]],"'"&amp;Table6[rxn]&amp;"'",Table6[expected kapp],"")</f>
        <v/>
      </c>
      <c r="L796" t="s">
        <v>9291</v>
      </c>
      <c r="M796">
        <v>8988.1774343278394</v>
      </c>
      <c r="AE796" s="1" t="s">
        <v>11594</v>
      </c>
      <c r="AF796" s="1" t="s">
        <v>2778</v>
      </c>
      <c r="AG796" s="9">
        <v>4.7160941200000004E-10</v>
      </c>
      <c r="AH796" s="1" t="str">
        <f>_xlfn.TEXTAFTER(Table9[[#This Row],[rxn]],"-",-1)</f>
        <v>rt1228</v>
      </c>
      <c r="AI796" s="1" t="e">
        <f>_xlfn.TEXTAFTER(_xlfn.TEXTBEFORE(Table9[[#This Row],[rxn]],"-"&amp;Table9[[#This Row],[enz]]),"RXN-")</f>
        <v>#N/A</v>
      </c>
      <c r="AJ796" s="1" t="e">
        <f>_xlfn.TEXTBEFORE(Table9[[#This Row],[rxn]],"_",-1)</f>
        <v>#N/A</v>
      </c>
    </row>
    <row r="797" spans="1:36" ht="17" hidden="1" x14ac:dyDescent="0.25">
      <c r="A797" t="s">
        <v>9328</v>
      </c>
      <c r="B797" t="str">
        <f>_xlfn.TEXTAFTER(Table5[[#This Row],[r]],"-",-1)</f>
        <v>rt0963'</v>
      </c>
      <c r="C797" t="str">
        <f>_xlfn.TEXTAFTER(_xlfn.TEXTBEFORE(Table5[[#This Row],[r]],"-"&amp;Table5[[#This Row],[enz]]),"'RXN-")</f>
        <v>CRN80t_c_m_FWD</v>
      </c>
      <c r="D797">
        <v>11171.708534568001</v>
      </c>
      <c r="E797">
        <f>_xlfn.XLOOKUP(Table5[[#This Row],[r]],Table3[r],Table3[kapp],"")</f>
        <v>8988.1774343278394</v>
      </c>
      <c r="F797">
        <f>Table5[[#This Row],[kapp]]-Table5[[#This Row],[old]]</f>
        <v>2183.5311002401613</v>
      </c>
      <c r="G797" t="str" cm="1">
        <f t="array" ref="G797">IF(ROWS(_xlfn._xlws.FILTER(Table5[r],Table5[enz]=Table5[[#This Row],[enz]]))&gt;1,"many","1")</f>
        <v>many</v>
      </c>
      <c r="H797" t="str" cm="1">
        <f t="array" ref="H797">IF(ROWS(_xlfn._xlws.FILTER(Table5[r],Table5[rxn-no-enz]=Table5[[#This Row],[rxn-no-enz]]))&gt;1,"many","1")</f>
        <v>1</v>
      </c>
      <c r="I797" t="str">
        <f>_xlfn.XLOOKUP(SUBSTITUTE(Table5[[#This Row],[r]],"'",""),Table6[rxn],Table6[rxn],"no")</f>
        <v>no</v>
      </c>
      <c r="J797" t="str" cm="1">
        <f t="array" ref="J797">_xlfn.XLOOKUP(Table5[[#This Row],[r]],"'"&amp;Table6[rxn]&amp;"'",Table6[expected kapp],"")</f>
        <v/>
      </c>
      <c r="L797" t="s">
        <v>9292</v>
      </c>
      <c r="M797">
        <v>8988.1774343278394</v>
      </c>
      <c r="AE797" s="1" t="s">
        <v>11595</v>
      </c>
      <c r="AF797" s="1" t="s">
        <v>2778</v>
      </c>
      <c r="AG797" s="9">
        <v>3.3326198300000001E-10</v>
      </c>
      <c r="AH797" s="1" t="str">
        <f>_xlfn.TEXTAFTER(Table9[[#This Row],[rxn]],"-",-1)</f>
        <v>rt1254</v>
      </c>
      <c r="AI797" s="1" t="e">
        <f>_xlfn.TEXTAFTER(_xlfn.TEXTBEFORE(Table9[[#This Row],[rxn]],"-"&amp;Table9[[#This Row],[enz]]),"RXN-")</f>
        <v>#N/A</v>
      </c>
      <c r="AJ797" s="1" t="e">
        <f>_xlfn.TEXTBEFORE(Table9[[#This Row],[rxn]],"_",-1)</f>
        <v>#N/A</v>
      </c>
    </row>
    <row r="798" spans="1:36" ht="17" hidden="1" x14ac:dyDescent="0.25">
      <c r="A798" t="s">
        <v>9329</v>
      </c>
      <c r="B798" t="str">
        <f>_xlfn.TEXTAFTER(Table5[[#This Row],[r]],"-",-1)</f>
        <v>rt7415_x'</v>
      </c>
      <c r="C798" t="str">
        <f>_xlfn.TEXTAFTER(_xlfn.TEXTBEFORE(Table5[[#This Row],[r]],"-"&amp;Table5[[#This Row],[enz]]),"'RXN-")</f>
        <v>CRN80t_c_x_FWD</v>
      </c>
      <c r="D798">
        <v>11171.708534568001</v>
      </c>
      <c r="E798">
        <f>_xlfn.XLOOKUP(Table5[[#This Row],[r]],Table3[r],Table3[kapp],"")</f>
        <v>8988.1774343278394</v>
      </c>
      <c r="F798">
        <f>Table5[[#This Row],[kapp]]-Table5[[#This Row],[old]]</f>
        <v>2183.5311002401613</v>
      </c>
      <c r="G798" t="str" cm="1">
        <f t="array" ref="G798">IF(ROWS(_xlfn._xlws.FILTER(Table5[r],Table5[enz]=Table5[[#This Row],[enz]]))&gt;1,"many","1")</f>
        <v>many</v>
      </c>
      <c r="H798" t="str" cm="1">
        <f t="array" ref="H798">IF(ROWS(_xlfn._xlws.FILTER(Table5[r],Table5[rxn-no-enz]=Table5[[#This Row],[rxn-no-enz]]))&gt;1,"many","1")</f>
        <v>1</v>
      </c>
      <c r="I798" t="str">
        <f>_xlfn.XLOOKUP(SUBSTITUTE(Table5[[#This Row],[r]],"'",""),Table6[rxn],Table6[rxn],"no")</f>
        <v>no</v>
      </c>
      <c r="J798" t="str" cm="1">
        <f t="array" ref="J798">_xlfn.XLOOKUP(Table5[[#This Row],[r]],"'"&amp;Table6[rxn]&amp;"'",Table6[expected kapp],"")</f>
        <v/>
      </c>
      <c r="L798" t="s">
        <v>9293</v>
      </c>
      <c r="M798">
        <v>8988.1774343278394</v>
      </c>
      <c r="AE798" s="1" t="s">
        <v>4278</v>
      </c>
      <c r="AF798" s="1" t="s">
        <v>2778</v>
      </c>
      <c r="AG798" s="9">
        <v>1.99960494999999E-10</v>
      </c>
      <c r="AH798" s="1" t="str">
        <f>_xlfn.TEXTAFTER(Table9[[#This Row],[rxn]],"-",-1)</f>
        <v>rt1267</v>
      </c>
      <c r="AI798" s="1" t="e">
        <f>_xlfn.TEXTAFTER(_xlfn.TEXTBEFORE(Table9[[#This Row],[rxn]],"-"&amp;Table9[[#This Row],[enz]]),"RXN-")</f>
        <v>#N/A</v>
      </c>
      <c r="AJ798" s="1" t="e">
        <f>_xlfn.TEXTBEFORE(Table9[[#This Row],[rxn]],"_",-1)</f>
        <v>#N/A</v>
      </c>
    </row>
    <row r="799" spans="1:36" ht="17" hidden="1" x14ac:dyDescent="0.25">
      <c r="A799" t="s">
        <v>9330</v>
      </c>
      <c r="B799" t="str">
        <f>_xlfn.TEXTAFTER(Table5[[#This Row],[r]],"-",-1)</f>
        <v>rt0963'</v>
      </c>
      <c r="C799" t="str">
        <f>_xlfn.TEXTAFTER(_xlfn.TEXTBEFORE(Table5[[#This Row],[r]],"-"&amp;Table5[[#This Row],[enz]]),"'RXN-")</f>
        <v>CRNACRNt_c_m_FWD</v>
      </c>
      <c r="D799">
        <v>11171.708534568001</v>
      </c>
      <c r="E799">
        <f>_xlfn.XLOOKUP(Table5[[#This Row],[r]],Table3[r],Table3[kapp],"")</f>
        <v>8988.1774343278394</v>
      </c>
      <c r="F799">
        <f>Table5[[#This Row],[kapp]]-Table5[[#This Row],[old]]</f>
        <v>2183.5311002401613</v>
      </c>
      <c r="G799" t="str" cm="1">
        <f t="array" ref="G799">IF(ROWS(_xlfn._xlws.FILTER(Table5[r],Table5[enz]=Table5[[#This Row],[enz]]))&gt;1,"many","1")</f>
        <v>many</v>
      </c>
      <c r="H799" t="str" cm="1">
        <f t="array" ref="H799">IF(ROWS(_xlfn._xlws.FILTER(Table5[r],Table5[rxn-no-enz]=Table5[[#This Row],[rxn-no-enz]]))&gt;1,"many","1")</f>
        <v>1</v>
      </c>
      <c r="I799" t="str">
        <f>_xlfn.XLOOKUP(SUBSTITUTE(Table5[[#This Row],[r]],"'",""),Table6[rxn],Table6[rxn],"no")</f>
        <v>no</v>
      </c>
      <c r="J799" t="str" cm="1">
        <f t="array" ref="J799">_xlfn.XLOOKUP(Table5[[#This Row],[r]],"'"&amp;Table6[rxn]&amp;"'",Table6[expected kapp],"")</f>
        <v/>
      </c>
      <c r="L799" t="s">
        <v>9294</v>
      </c>
      <c r="M799">
        <v>8988.1774343278394</v>
      </c>
      <c r="AE799" s="1" t="s">
        <v>11596</v>
      </c>
      <c r="AF799" s="1" t="s">
        <v>2778</v>
      </c>
      <c r="AG799" s="9">
        <v>6.0628019999999996E-11</v>
      </c>
      <c r="AH799" s="1" t="str">
        <f>_xlfn.TEXTAFTER(Table9[[#This Row],[rxn]],"-",-1)</f>
        <v>rt1269</v>
      </c>
      <c r="AI799" s="1" t="e">
        <f>_xlfn.TEXTAFTER(_xlfn.TEXTBEFORE(Table9[[#This Row],[rxn]],"-"&amp;Table9[[#This Row],[enz]]),"RXN-")</f>
        <v>#N/A</v>
      </c>
      <c r="AJ799" s="1" t="e">
        <f>_xlfn.TEXTBEFORE(Table9[[#This Row],[rxn]],"_",-1)</f>
        <v>#N/A</v>
      </c>
    </row>
    <row r="800" spans="1:36" ht="17" hidden="1" x14ac:dyDescent="0.25">
      <c r="A800" t="s">
        <v>9331</v>
      </c>
      <c r="B800" t="str">
        <f>_xlfn.TEXTAFTER(Table5[[#This Row],[r]],"-",-1)</f>
        <v>rt7415_m'</v>
      </c>
      <c r="C800" t="str">
        <f>_xlfn.TEXTAFTER(_xlfn.TEXTBEFORE(Table5[[#This Row],[r]],"-"&amp;Table5[[#This Row],[enz]]),"'RXN-")</f>
        <v>CRNAT100_m_FWD</v>
      </c>
      <c r="D800">
        <v>11171.708534568001</v>
      </c>
      <c r="E800">
        <f>_xlfn.XLOOKUP(Table5[[#This Row],[r]],Table3[r],Table3[kapp],"")</f>
        <v>8988.1774343278394</v>
      </c>
      <c r="F800">
        <f>Table5[[#This Row],[kapp]]-Table5[[#This Row],[old]]</f>
        <v>2183.5311002401613</v>
      </c>
      <c r="G800" t="str" cm="1">
        <f t="array" ref="G800">IF(ROWS(_xlfn._xlws.FILTER(Table5[r],Table5[enz]=Table5[[#This Row],[enz]]))&gt;1,"many","1")</f>
        <v>many</v>
      </c>
      <c r="H800" t="str" cm="1">
        <f t="array" ref="H800">IF(ROWS(_xlfn._xlws.FILTER(Table5[r],Table5[rxn-no-enz]=Table5[[#This Row],[rxn-no-enz]]))&gt;1,"many","1")</f>
        <v>1</v>
      </c>
      <c r="I800" t="str">
        <f>_xlfn.XLOOKUP(SUBSTITUTE(Table5[[#This Row],[r]],"'",""),Table6[rxn],Table6[rxn],"no")</f>
        <v>no</v>
      </c>
      <c r="J800" t="str" cm="1">
        <f t="array" ref="J800">_xlfn.XLOOKUP(Table5[[#This Row],[r]],"'"&amp;Table6[rxn]&amp;"'",Table6[expected kapp],"")</f>
        <v/>
      </c>
      <c r="L800" t="s">
        <v>9295</v>
      </c>
      <c r="M800">
        <v>8988.1774343278394</v>
      </c>
      <c r="AE800" s="1" t="s">
        <v>11597</v>
      </c>
      <c r="AF800" s="1" t="s">
        <v>2778</v>
      </c>
      <c r="AG800" s="9">
        <v>3.0482811400000001E-10</v>
      </c>
      <c r="AH800" s="1" t="str">
        <f>_xlfn.TEXTAFTER(Table9[[#This Row],[rxn]],"-",-1)</f>
        <v>rt1276</v>
      </c>
      <c r="AI800" s="1" t="e">
        <f>_xlfn.TEXTAFTER(_xlfn.TEXTBEFORE(Table9[[#This Row],[rxn]],"-"&amp;Table9[[#This Row],[enz]]),"RXN-")</f>
        <v>#N/A</v>
      </c>
      <c r="AJ800" s="1" t="e">
        <f>_xlfn.TEXTBEFORE(Table9[[#This Row],[rxn]],"_",-1)</f>
        <v>#N/A</v>
      </c>
    </row>
    <row r="801" spans="1:36" ht="17" hidden="1" x14ac:dyDescent="0.25">
      <c r="A801" t="s">
        <v>9332</v>
      </c>
      <c r="B801" t="str">
        <f>_xlfn.TEXTAFTER(Table5[[#This Row],[r]],"-",-1)</f>
        <v>rt5212_x'</v>
      </c>
      <c r="C801" t="str">
        <f>_xlfn.TEXTAFTER(_xlfn.TEXTBEFORE(Table5[[#This Row],[r]],"-"&amp;Table5[[#This Row],[enz]]),"'RXN-")</f>
        <v>CRNAT100_x_FWD</v>
      </c>
      <c r="D801">
        <v>11171.708534568001</v>
      </c>
      <c r="E801">
        <f>_xlfn.XLOOKUP(Table5[[#This Row],[r]],Table3[r],Table3[kapp],"")</f>
        <v>8988.1774343278394</v>
      </c>
      <c r="F801">
        <f>Table5[[#This Row],[kapp]]-Table5[[#This Row],[old]]</f>
        <v>2183.5311002401613</v>
      </c>
      <c r="G801" t="str" cm="1">
        <f t="array" ref="G801">IF(ROWS(_xlfn._xlws.FILTER(Table5[r],Table5[enz]=Table5[[#This Row],[enz]]))&gt;1,"many","1")</f>
        <v>many</v>
      </c>
      <c r="H801" t="str" cm="1">
        <f t="array" ref="H801">IF(ROWS(_xlfn._xlws.FILTER(Table5[r],Table5[rxn-no-enz]=Table5[[#This Row],[rxn-no-enz]]))&gt;1,"many","1")</f>
        <v>many</v>
      </c>
      <c r="I801" t="str">
        <f>_xlfn.XLOOKUP(SUBSTITUTE(Table5[[#This Row],[r]],"'",""),Table6[rxn],Table6[rxn],"no")</f>
        <v>no</v>
      </c>
      <c r="J801" t="str" cm="1">
        <f t="array" ref="J801">_xlfn.XLOOKUP(Table5[[#This Row],[r]],"'"&amp;Table6[rxn]&amp;"'",Table6[expected kapp],"")</f>
        <v/>
      </c>
      <c r="L801" t="s">
        <v>9296</v>
      </c>
      <c r="M801">
        <v>8988.1774343278394</v>
      </c>
      <c r="AE801" s="1" t="s">
        <v>11598</v>
      </c>
      <c r="AF801" s="1" t="s">
        <v>2778</v>
      </c>
      <c r="AG801" s="9">
        <v>5.0680199999999996E-13</v>
      </c>
      <c r="AH801" s="1" t="str">
        <f>_xlfn.TEXTAFTER(Table9[[#This Row],[rxn]],"-",-1)</f>
        <v>rt1296</v>
      </c>
      <c r="AI801" s="1" t="e">
        <f>_xlfn.TEXTAFTER(_xlfn.TEXTBEFORE(Table9[[#This Row],[rxn]],"-"&amp;Table9[[#This Row],[enz]]),"RXN-")</f>
        <v>#N/A</v>
      </c>
      <c r="AJ801" s="1" t="e">
        <f>_xlfn.TEXTBEFORE(Table9[[#This Row],[rxn]],"_",-1)</f>
        <v>#N/A</v>
      </c>
    </row>
    <row r="802" spans="1:36" ht="17" hidden="1" x14ac:dyDescent="0.25">
      <c r="A802" t="s">
        <v>9333</v>
      </c>
      <c r="B802" t="str">
        <f>_xlfn.TEXTAFTER(Table5[[#This Row],[r]],"-",-1)</f>
        <v>rt5877_x'</v>
      </c>
      <c r="C802" t="str">
        <f>_xlfn.TEXTAFTER(_xlfn.TEXTBEFORE(Table5[[#This Row],[r]],"-"&amp;Table5[[#This Row],[enz]]),"'RXN-")</f>
        <v>CRNAT100_x_FWD</v>
      </c>
      <c r="D802">
        <v>11171.708534568001</v>
      </c>
      <c r="E802">
        <f>_xlfn.XLOOKUP(Table5[[#This Row],[r]],Table3[r],Table3[kapp],"")</f>
        <v>8988.1774343278394</v>
      </c>
      <c r="F802">
        <f>Table5[[#This Row],[kapp]]-Table5[[#This Row],[old]]</f>
        <v>2183.5311002401613</v>
      </c>
      <c r="G802" t="str" cm="1">
        <f t="array" ref="G802">IF(ROWS(_xlfn._xlws.FILTER(Table5[r],Table5[enz]=Table5[[#This Row],[enz]]))&gt;1,"many","1")</f>
        <v>many</v>
      </c>
      <c r="H802" t="str" cm="1">
        <f t="array" ref="H802">IF(ROWS(_xlfn._xlws.FILTER(Table5[r],Table5[rxn-no-enz]=Table5[[#This Row],[rxn-no-enz]]))&gt;1,"many","1")</f>
        <v>many</v>
      </c>
      <c r="I802" t="str">
        <f>_xlfn.XLOOKUP(SUBSTITUTE(Table5[[#This Row],[r]],"'",""),Table6[rxn],Table6[rxn],"no")</f>
        <v>no</v>
      </c>
      <c r="J802" t="str" cm="1">
        <f t="array" ref="J802">_xlfn.XLOOKUP(Table5[[#This Row],[r]],"'"&amp;Table6[rxn]&amp;"'",Table6[expected kapp],"")</f>
        <v/>
      </c>
      <c r="L802" t="s">
        <v>9297</v>
      </c>
      <c r="M802">
        <v>8988.1774343278394</v>
      </c>
      <c r="AE802" s="1" t="s">
        <v>11599</v>
      </c>
      <c r="AF802" s="1" t="s">
        <v>2778</v>
      </c>
      <c r="AG802" s="9">
        <v>1.7500849839999899E-9</v>
      </c>
      <c r="AH802" s="1" t="str">
        <f>_xlfn.TEXTAFTER(Table9[[#This Row],[rxn]],"-",-1)</f>
        <v>rt1299</v>
      </c>
      <c r="AI802" s="1" t="e">
        <f>_xlfn.TEXTAFTER(_xlfn.TEXTBEFORE(Table9[[#This Row],[rxn]],"-"&amp;Table9[[#This Row],[enz]]),"RXN-")</f>
        <v>#N/A</v>
      </c>
      <c r="AJ802" s="1" t="e">
        <f>_xlfn.TEXTBEFORE(Table9[[#This Row],[rxn]],"_",-1)</f>
        <v>#N/A</v>
      </c>
    </row>
    <row r="803" spans="1:36" ht="17" hidden="1" x14ac:dyDescent="0.25">
      <c r="A803" t="s">
        <v>9334</v>
      </c>
      <c r="B803" t="str">
        <f>_xlfn.TEXTAFTER(Table5[[#This Row],[r]],"-",-1)</f>
        <v>rt7415_m'</v>
      </c>
      <c r="C803" t="str">
        <f>_xlfn.TEXTAFTER(_xlfn.TEXTBEFORE(Table5[[#This Row],[r]],"-"&amp;Table5[[#This Row],[enz]]),"'RXN-")</f>
        <v>CRNAT120_m_FWD</v>
      </c>
      <c r="D803">
        <v>11171.708534568001</v>
      </c>
      <c r="E803">
        <f>_xlfn.XLOOKUP(Table5[[#This Row],[r]],Table3[r],Table3[kapp],"")</f>
        <v>8988.1774343278394</v>
      </c>
      <c r="F803">
        <f>Table5[[#This Row],[kapp]]-Table5[[#This Row],[old]]</f>
        <v>2183.5311002401613</v>
      </c>
      <c r="G803" t="str" cm="1">
        <f t="array" ref="G803">IF(ROWS(_xlfn._xlws.FILTER(Table5[r],Table5[enz]=Table5[[#This Row],[enz]]))&gt;1,"many","1")</f>
        <v>many</v>
      </c>
      <c r="H803" t="str" cm="1">
        <f t="array" ref="H803">IF(ROWS(_xlfn._xlws.FILTER(Table5[r],Table5[rxn-no-enz]=Table5[[#This Row],[rxn-no-enz]]))&gt;1,"many","1")</f>
        <v>1</v>
      </c>
      <c r="I803" t="str">
        <f>_xlfn.XLOOKUP(SUBSTITUTE(Table5[[#This Row],[r]],"'",""),Table6[rxn],Table6[rxn],"no")</f>
        <v>no</v>
      </c>
      <c r="J803" t="str" cm="1">
        <f t="array" ref="J803">_xlfn.XLOOKUP(Table5[[#This Row],[r]],"'"&amp;Table6[rxn]&amp;"'",Table6[expected kapp],"")</f>
        <v/>
      </c>
      <c r="L803" t="s">
        <v>9298</v>
      </c>
      <c r="M803">
        <v>8988.1774343278394</v>
      </c>
      <c r="AE803" s="1" t="s">
        <v>4279</v>
      </c>
      <c r="AF803" s="1" t="s">
        <v>2778</v>
      </c>
      <c r="AG803" s="9">
        <v>3.68555084E-10</v>
      </c>
      <c r="AH803" s="1" t="str">
        <f>_xlfn.TEXTAFTER(Table9[[#This Row],[rxn]],"-",-1)</f>
        <v>rt1320</v>
      </c>
      <c r="AI803" s="1" t="e">
        <f>_xlfn.TEXTAFTER(_xlfn.TEXTBEFORE(Table9[[#This Row],[rxn]],"-"&amp;Table9[[#This Row],[enz]]),"RXN-")</f>
        <v>#N/A</v>
      </c>
      <c r="AJ803" s="1" t="e">
        <f>_xlfn.TEXTBEFORE(Table9[[#This Row],[rxn]],"_",-1)</f>
        <v>#N/A</v>
      </c>
    </row>
    <row r="804" spans="1:36" ht="17" hidden="1" x14ac:dyDescent="0.25">
      <c r="A804" t="s">
        <v>9335</v>
      </c>
      <c r="B804" t="str">
        <f>_xlfn.TEXTAFTER(Table5[[#This Row],[r]],"-",-1)</f>
        <v>rt7415_m'</v>
      </c>
      <c r="C804" t="str">
        <f>_xlfn.TEXTAFTER(_xlfn.TEXTBEFORE(Table5[[#This Row],[r]],"-"&amp;Table5[[#This Row],[enz]]),"'RXN-")</f>
        <v>CRNAT120_m_REV</v>
      </c>
      <c r="D804">
        <v>11171.708534568001</v>
      </c>
      <c r="E804">
        <f>_xlfn.XLOOKUP(Table5[[#This Row],[r]],Table3[r],Table3[kapp],"")</f>
        <v>8988.1774343278394</v>
      </c>
      <c r="F804">
        <f>Table5[[#This Row],[kapp]]-Table5[[#This Row],[old]]</f>
        <v>2183.5311002401613</v>
      </c>
      <c r="G804" t="str" cm="1">
        <f t="array" ref="G804">IF(ROWS(_xlfn._xlws.FILTER(Table5[r],Table5[enz]=Table5[[#This Row],[enz]]))&gt;1,"many","1")</f>
        <v>many</v>
      </c>
      <c r="H804" t="str" cm="1">
        <f t="array" ref="H804">IF(ROWS(_xlfn._xlws.FILTER(Table5[r],Table5[rxn-no-enz]=Table5[[#This Row],[rxn-no-enz]]))&gt;1,"many","1")</f>
        <v>1</v>
      </c>
      <c r="I804" t="str">
        <f>_xlfn.XLOOKUP(SUBSTITUTE(Table5[[#This Row],[r]],"'",""),Table6[rxn],Table6[rxn],"no")</f>
        <v>no</v>
      </c>
      <c r="J804" t="str" cm="1">
        <f t="array" ref="J804">_xlfn.XLOOKUP(Table5[[#This Row],[r]],"'"&amp;Table6[rxn]&amp;"'",Table6[expected kapp],"")</f>
        <v/>
      </c>
      <c r="L804" t="s">
        <v>9299</v>
      </c>
      <c r="M804">
        <v>8988.1774343278394</v>
      </c>
      <c r="AE804" s="1" t="s">
        <v>4280</v>
      </c>
      <c r="AF804" s="1" t="s">
        <v>2778</v>
      </c>
      <c r="AG804" s="9">
        <v>3.7067444800000001E-10</v>
      </c>
      <c r="AH804" s="1" t="str">
        <f>_xlfn.TEXTAFTER(Table9[[#This Row],[rxn]],"-",-1)</f>
        <v>rt1321</v>
      </c>
      <c r="AI804" s="1" t="e">
        <f>_xlfn.TEXTAFTER(_xlfn.TEXTBEFORE(Table9[[#This Row],[rxn]],"-"&amp;Table9[[#This Row],[enz]]),"RXN-")</f>
        <v>#N/A</v>
      </c>
      <c r="AJ804" s="1" t="e">
        <f>_xlfn.TEXTBEFORE(Table9[[#This Row],[rxn]],"_",-1)</f>
        <v>#N/A</v>
      </c>
    </row>
    <row r="805" spans="1:36" ht="17" hidden="1" x14ac:dyDescent="0.25">
      <c r="A805" t="s">
        <v>9336</v>
      </c>
      <c r="B805" t="str">
        <f>_xlfn.TEXTAFTER(Table5[[#This Row],[r]],"-",-1)</f>
        <v>rt5212_x'</v>
      </c>
      <c r="C805" t="str">
        <f>_xlfn.TEXTAFTER(_xlfn.TEXTBEFORE(Table5[[#This Row],[r]],"-"&amp;Table5[[#This Row],[enz]]),"'RXN-")</f>
        <v>CRNAT120_x_FWD</v>
      </c>
      <c r="D805">
        <v>11171.708534568001</v>
      </c>
      <c r="E805">
        <f>_xlfn.XLOOKUP(Table5[[#This Row],[r]],Table3[r],Table3[kapp],"")</f>
        <v>8988.1774343278394</v>
      </c>
      <c r="F805">
        <f>Table5[[#This Row],[kapp]]-Table5[[#This Row],[old]]</f>
        <v>2183.5311002401613</v>
      </c>
      <c r="G805" t="str" cm="1">
        <f t="array" ref="G805">IF(ROWS(_xlfn._xlws.FILTER(Table5[r],Table5[enz]=Table5[[#This Row],[enz]]))&gt;1,"many","1")</f>
        <v>many</v>
      </c>
      <c r="H805" t="str" cm="1">
        <f t="array" ref="H805">IF(ROWS(_xlfn._xlws.FILTER(Table5[r],Table5[rxn-no-enz]=Table5[[#This Row],[rxn-no-enz]]))&gt;1,"many","1")</f>
        <v>many</v>
      </c>
      <c r="I805" t="str">
        <f>_xlfn.XLOOKUP(SUBSTITUTE(Table5[[#This Row],[r]],"'",""),Table6[rxn],Table6[rxn],"no")</f>
        <v>no</v>
      </c>
      <c r="J805" t="str" cm="1">
        <f t="array" ref="J805">_xlfn.XLOOKUP(Table5[[#This Row],[r]],"'"&amp;Table6[rxn]&amp;"'",Table6[expected kapp],"")</f>
        <v/>
      </c>
      <c r="L805" t="s">
        <v>9300</v>
      </c>
      <c r="M805">
        <v>8988.1774343278394</v>
      </c>
      <c r="AE805" s="1" t="s">
        <v>11600</v>
      </c>
      <c r="AF805" s="1" t="s">
        <v>2778</v>
      </c>
      <c r="AG805" s="9">
        <v>7.5697580000000006E-11</v>
      </c>
      <c r="AH805" s="1" t="str">
        <f>_xlfn.TEXTAFTER(Table9[[#This Row],[rxn]],"-",-1)</f>
        <v>rt1332</v>
      </c>
      <c r="AI805" s="1" t="e">
        <f>_xlfn.TEXTAFTER(_xlfn.TEXTBEFORE(Table9[[#This Row],[rxn]],"-"&amp;Table9[[#This Row],[enz]]),"RXN-")</f>
        <v>#N/A</v>
      </c>
      <c r="AJ805" s="1" t="e">
        <f>_xlfn.TEXTBEFORE(Table9[[#This Row],[rxn]],"_",-1)</f>
        <v>#N/A</v>
      </c>
    </row>
    <row r="806" spans="1:36" ht="17" hidden="1" x14ac:dyDescent="0.25">
      <c r="A806" t="s">
        <v>9337</v>
      </c>
      <c r="B806" t="str">
        <f>_xlfn.TEXTAFTER(Table5[[#This Row],[r]],"-",-1)</f>
        <v>rt5877_x'</v>
      </c>
      <c r="C806" t="str">
        <f>_xlfn.TEXTAFTER(_xlfn.TEXTBEFORE(Table5[[#This Row],[r]],"-"&amp;Table5[[#This Row],[enz]]),"'RXN-")</f>
        <v>CRNAT120_x_FWD</v>
      </c>
      <c r="D806">
        <v>11171.708534568001</v>
      </c>
      <c r="E806">
        <f>_xlfn.XLOOKUP(Table5[[#This Row],[r]],Table3[r],Table3[kapp],"")</f>
        <v>8988.1774343278394</v>
      </c>
      <c r="F806">
        <f>Table5[[#This Row],[kapp]]-Table5[[#This Row],[old]]</f>
        <v>2183.5311002401613</v>
      </c>
      <c r="G806" t="str" cm="1">
        <f t="array" ref="G806">IF(ROWS(_xlfn._xlws.FILTER(Table5[r],Table5[enz]=Table5[[#This Row],[enz]]))&gt;1,"many","1")</f>
        <v>many</v>
      </c>
      <c r="H806" t="str" cm="1">
        <f t="array" ref="H806">IF(ROWS(_xlfn._xlws.FILTER(Table5[r],Table5[rxn-no-enz]=Table5[[#This Row],[rxn-no-enz]]))&gt;1,"many","1")</f>
        <v>many</v>
      </c>
      <c r="I806" t="str">
        <f>_xlfn.XLOOKUP(SUBSTITUTE(Table5[[#This Row],[r]],"'",""),Table6[rxn],Table6[rxn],"no")</f>
        <v>no</v>
      </c>
      <c r="J806" t="str" cm="1">
        <f t="array" ref="J806">_xlfn.XLOOKUP(Table5[[#This Row],[r]],"'"&amp;Table6[rxn]&amp;"'",Table6[expected kapp],"")</f>
        <v/>
      </c>
      <c r="L806" t="s">
        <v>8357</v>
      </c>
      <c r="M806">
        <v>6677.6681259495899</v>
      </c>
      <c r="AE806" s="1" t="s">
        <v>4281</v>
      </c>
      <c r="AF806" s="1" t="s">
        <v>2778</v>
      </c>
      <c r="AG806" s="9">
        <v>1.9976944000000001E-10</v>
      </c>
      <c r="AH806" s="1" t="str">
        <f>_xlfn.TEXTAFTER(Table9[[#This Row],[rxn]],"-",-1)</f>
        <v>rt1336</v>
      </c>
      <c r="AI806" s="1" t="e">
        <f>_xlfn.TEXTAFTER(_xlfn.TEXTBEFORE(Table9[[#This Row],[rxn]],"-"&amp;Table9[[#This Row],[enz]]),"RXN-")</f>
        <v>#N/A</v>
      </c>
      <c r="AJ806" s="1" t="e">
        <f>_xlfn.TEXTBEFORE(Table9[[#This Row],[rxn]],"_",-1)</f>
        <v>#N/A</v>
      </c>
    </row>
    <row r="807" spans="1:36" ht="17" hidden="1" x14ac:dyDescent="0.25">
      <c r="A807" t="s">
        <v>9338</v>
      </c>
      <c r="B807" t="str">
        <f>_xlfn.TEXTAFTER(Table5[[#This Row],[r]],"-",-1)</f>
        <v>rt7415_m'</v>
      </c>
      <c r="C807" t="str">
        <f>_xlfn.TEXTAFTER(_xlfn.TEXTBEFORE(Table5[[#This Row],[r]],"-"&amp;Table5[[#This Row],[enz]]),"'RXN-")</f>
        <v>CRNAT40_m_FWD</v>
      </c>
      <c r="D807">
        <v>11171.708534568001</v>
      </c>
      <c r="E807">
        <f>_xlfn.XLOOKUP(Table5[[#This Row],[r]],Table3[r],Table3[kapp],"")</f>
        <v>8988.1774343278394</v>
      </c>
      <c r="F807">
        <f>Table5[[#This Row],[kapp]]-Table5[[#This Row],[old]]</f>
        <v>2183.5311002401613</v>
      </c>
      <c r="G807" t="str" cm="1">
        <f t="array" ref="G807">IF(ROWS(_xlfn._xlws.FILTER(Table5[r],Table5[enz]=Table5[[#This Row],[enz]]))&gt;1,"many","1")</f>
        <v>many</v>
      </c>
      <c r="H807" t="str" cm="1">
        <f t="array" ref="H807">IF(ROWS(_xlfn._xlws.FILTER(Table5[r],Table5[rxn-no-enz]=Table5[[#This Row],[rxn-no-enz]]))&gt;1,"many","1")</f>
        <v>1</v>
      </c>
      <c r="I807" t="str">
        <f>_xlfn.XLOOKUP(SUBSTITUTE(Table5[[#This Row],[r]],"'",""),Table6[rxn],Table6[rxn],"no")</f>
        <v>no</v>
      </c>
      <c r="J807" t="str" cm="1">
        <f t="array" ref="J807">_xlfn.XLOOKUP(Table5[[#This Row],[r]],"'"&amp;Table6[rxn]&amp;"'",Table6[expected kapp],"")</f>
        <v/>
      </c>
      <c r="L807" t="s">
        <v>9301</v>
      </c>
      <c r="M807">
        <v>8988.1774343278394</v>
      </c>
      <c r="AE807" s="1" t="s">
        <v>4282</v>
      </c>
      <c r="AF807" s="1" t="s">
        <v>2778</v>
      </c>
      <c r="AG807" s="9">
        <v>1.2801195329999999E-9</v>
      </c>
      <c r="AH807" s="1" t="str">
        <f>_xlfn.TEXTAFTER(Table9[[#This Row],[rxn]],"-",-1)</f>
        <v>rt1337</v>
      </c>
      <c r="AI807" s="1" t="e">
        <f>_xlfn.TEXTAFTER(_xlfn.TEXTBEFORE(Table9[[#This Row],[rxn]],"-"&amp;Table9[[#This Row],[enz]]),"RXN-")</f>
        <v>#N/A</v>
      </c>
      <c r="AJ807" s="1" t="e">
        <f>_xlfn.TEXTBEFORE(Table9[[#This Row],[rxn]],"_",-1)</f>
        <v>#N/A</v>
      </c>
    </row>
    <row r="808" spans="1:36" ht="17" hidden="1" x14ac:dyDescent="0.25">
      <c r="A808" t="s">
        <v>9339</v>
      </c>
      <c r="B808" t="str">
        <f>_xlfn.TEXTAFTER(Table5[[#This Row],[r]],"-",-1)</f>
        <v>rt5212_x'</v>
      </c>
      <c r="C808" t="str">
        <f>_xlfn.TEXTAFTER(_xlfn.TEXTBEFORE(Table5[[#This Row],[r]],"-"&amp;Table5[[#This Row],[enz]]),"'RXN-")</f>
        <v>CRNAT40_x_FWD</v>
      </c>
      <c r="D808">
        <v>11171.708534568001</v>
      </c>
      <c r="E808">
        <f>_xlfn.XLOOKUP(Table5[[#This Row],[r]],Table3[r],Table3[kapp],"")</f>
        <v>8988.1774343278394</v>
      </c>
      <c r="F808">
        <f>Table5[[#This Row],[kapp]]-Table5[[#This Row],[old]]</f>
        <v>2183.5311002401613</v>
      </c>
      <c r="G808" t="str" cm="1">
        <f t="array" ref="G808">IF(ROWS(_xlfn._xlws.FILTER(Table5[r],Table5[enz]=Table5[[#This Row],[enz]]))&gt;1,"many","1")</f>
        <v>many</v>
      </c>
      <c r="H808" t="str" cm="1">
        <f t="array" ref="H808">IF(ROWS(_xlfn._xlws.FILTER(Table5[r],Table5[rxn-no-enz]=Table5[[#This Row],[rxn-no-enz]]))&gt;1,"many","1")</f>
        <v>many</v>
      </c>
      <c r="I808" t="str">
        <f>_xlfn.XLOOKUP(SUBSTITUTE(Table5[[#This Row],[r]],"'",""),Table6[rxn],Table6[rxn],"no")</f>
        <v>no</v>
      </c>
      <c r="J808" t="str" cm="1">
        <f t="array" ref="J808">_xlfn.XLOOKUP(Table5[[#This Row],[r]],"'"&amp;Table6[rxn]&amp;"'",Table6[expected kapp],"")</f>
        <v/>
      </c>
      <c r="L808" t="s">
        <v>9302</v>
      </c>
      <c r="M808">
        <v>8988.1774343278394</v>
      </c>
      <c r="AE808" s="1" t="s">
        <v>11601</v>
      </c>
      <c r="AF808" s="1" t="s">
        <v>2778</v>
      </c>
      <c r="AG808" s="9">
        <v>2.970175E-11</v>
      </c>
      <c r="AH808" s="1" t="str">
        <f>_xlfn.TEXTAFTER(Table9[[#This Row],[rxn]],"-",-1)</f>
        <v>rt1340</v>
      </c>
      <c r="AI808" s="1" t="e">
        <f>_xlfn.TEXTAFTER(_xlfn.TEXTBEFORE(Table9[[#This Row],[rxn]],"-"&amp;Table9[[#This Row],[enz]]),"RXN-")</f>
        <v>#N/A</v>
      </c>
      <c r="AJ808" s="1" t="e">
        <f>_xlfn.TEXTBEFORE(Table9[[#This Row],[rxn]],"_",-1)</f>
        <v>#N/A</v>
      </c>
    </row>
    <row r="809" spans="1:36" ht="17" hidden="1" x14ac:dyDescent="0.25">
      <c r="A809" t="s">
        <v>9340</v>
      </c>
      <c r="B809" t="str">
        <f>_xlfn.TEXTAFTER(Table5[[#This Row],[r]],"-",-1)</f>
        <v>rt5877_x'</v>
      </c>
      <c r="C809" t="str">
        <f>_xlfn.TEXTAFTER(_xlfn.TEXTBEFORE(Table5[[#This Row],[r]],"-"&amp;Table5[[#This Row],[enz]]),"'RXN-")</f>
        <v>CRNAT40_x_FWD</v>
      </c>
      <c r="D809">
        <v>11171.708534568001</v>
      </c>
      <c r="E809">
        <f>_xlfn.XLOOKUP(Table5[[#This Row],[r]],Table3[r],Table3[kapp],"")</f>
        <v>8988.1774343278394</v>
      </c>
      <c r="F809">
        <f>Table5[[#This Row],[kapp]]-Table5[[#This Row],[old]]</f>
        <v>2183.5311002401613</v>
      </c>
      <c r="G809" t="str" cm="1">
        <f t="array" ref="G809">IF(ROWS(_xlfn._xlws.FILTER(Table5[r],Table5[enz]=Table5[[#This Row],[enz]]))&gt;1,"many","1")</f>
        <v>many</v>
      </c>
      <c r="H809" t="str" cm="1">
        <f t="array" ref="H809">IF(ROWS(_xlfn._xlws.FILTER(Table5[r],Table5[rxn-no-enz]=Table5[[#This Row],[rxn-no-enz]]))&gt;1,"many","1")</f>
        <v>many</v>
      </c>
      <c r="I809" t="str">
        <f>_xlfn.XLOOKUP(SUBSTITUTE(Table5[[#This Row],[r]],"'",""),Table6[rxn],Table6[rxn],"no")</f>
        <v>no</v>
      </c>
      <c r="J809" t="str" cm="1">
        <f t="array" ref="J809">_xlfn.XLOOKUP(Table5[[#This Row],[r]],"'"&amp;Table6[rxn]&amp;"'",Table6[expected kapp],"")</f>
        <v/>
      </c>
      <c r="L809" t="s">
        <v>9303</v>
      </c>
      <c r="M809">
        <v>8988.1774343278394</v>
      </c>
      <c r="AE809" s="1" t="s">
        <v>11602</v>
      </c>
      <c r="AF809" s="1" t="s">
        <v>2778</v>
      </c>
      <c r="AG809" s="9">
        <v>1.783417E-12</v>
      </c>
      <c r="AH809" s="1" t="str">
        <f>_xlfn.TEXTAFTER(Table9[[#This Row],[rxn]],"-",-1)</f>
        <v>rt1343</v>
      </c>
      <c r="AI809" s="1" t="e">
        <f>_xlfn.TEXTAFTER(_xlfn.TEXTBEFORE(Table9[[#This Row],[rxn]],"-"&amp;Table9[[#This Row],[enz]]),"RXN-")</f>
        <v>#N/A</v>
      </c>
      <c r="AJ809" s="1" t="e">
        <f>_xlfn.TEXTBEFORE(Table9[[#This Row],[rxn]],"_",-1)</f>
        <v>#N/A</v>
      </c>
    </row>
    <row r="810" spans="1:36" ht="17" hidden="1" x14ac:dyDescent="0.25">
      <c r="A810" t="s">
        <v>9341</v>
      </c>
      <c r="B810" t="str">
        <f>_xlfn.TEXTAFTER(Table5[[#This Row],[r]],"-",-1)</f>
        <v>rt7415_m'</v>
      </c>
      <c r="C810" t="str">
        <f>_xlfn.TEXTAFTER(_xlfn.TEXTBEFORE(Table5[[#This Row],[r]],"-"&amp;Table5[[#This Row],[enz]]),"'RXN-")</f>
        <v>CRNAT60_m_FWD</v>
      </c>
      <c r="D810">
        <v>11171.708534568001</v>
      </c>
      <c r="E810">
        <f>_xlfn.XLOOKUP(Table5[[#This Row],[r]],Table3[r],Table3[kapp],"")</f>
        <v>8988.1774343278394</v>
      </c>
      <c r="F810">
        <f>Table5[[#This Row],[kapp]]-Table5[[#This Row],[old]]</f>
        <v>2183.5311002401613</v>
      </c>
      <c r="G810" t="str" cm="1">
        <f t="array" ref="G810">IF(ROWS(_xlfn._xlws.FILTER(Table5[r],Table5[enz]=Table5[[#This Row],[enz]]))&gt;1,"many","1")</f>
        <v>many</v>
      </c>
      <c r="H810" t="str" cm="1">
        <f t="array" ref="H810">IF(ROWS(_xlfn._xlws.FILTER(Table5[r],Table5[rxn-no-enz]=Table5[[#This Row],[rxn-no-enz]]))&gt;1,"many","1")</f>
        <v>1</v>
      </c>
      <c r="I810" t="str">
        <f>_xlfn.XLOOKUP(SUBSTITUTE(Table5[[#This Row],[r]],"'",""),Table6[rxn],Table6[rxn],"no")</f>
        <v>no</v>
      </c>
      <c r="J810" t="str" cm="1">
        <f t="array" ref="J810">_xlfn.XLOOKUP(Table5[[#This Row],[r]],"'"&amp;Table6[rxn]&amp;"'",Table6[expected kapp],"")</f>
        <v/>
      </c>
      <c r="L810" t="s">
        <v>9304</v>
      </c>
      <c r="M810">
        <v>8988.1774343278394</v>
      </c>
      <c r="AE810" s="1" t="s">
        <v>4283</v>
      </c>
      <c r="AF810" s="1" t="s">
        <v>2778</v>
      </c>
      <c r="AG810" s="9">
        <v>2.5460871309999998E-9</v>
      </c>
      <c r="AH810" s="1" t="str">
        <f>_xlfn.TEXTAFTER(Table9[[#This Row],[rxn]],"-",-1)</f>
        <v>rt1358</v>
      </c>
      <c r="AI810" s="1" t="e">
        <f>_xlfn.TEXTAFTER(_xlfn.TEXTBEFORE(Table9[[#This Row],[rxn]],"-"&amp;Table9[[#This Row],[enz]]),"RXN-")</f>
        <v>#N/A</v>
      </c>
      <c r="AJ810" s="1" t="e">
        <f>_xlfn.TEXTBEFORE(Table9[[#This Row],[rxn]],"_",-1)</f>
        <v>#N/A</v>
      </c>
    </row>
    <row r="811" spans="1:36" ht="17" hidden="1" x14ac:dyDescent="0.25">
      <c r="A811" t="s">
        <v>9342</v>
      </c>
      <c r="B811" t="str">
        <f>_xlfn.TEXTAFTER(Table5[[#This Row],[r]],"-",-1)</f>
        <v>rt5212_x'</v>
      </c>
      <c r="C811" t="str">
        <f>_xlfn.TEXTAFTER(_xlfn.TEXTBEFORE(Table5[[#This Row],[r]],"-"&amp;Table5[[#This Row],[enz]]),"'RXN-")</f>
        <v>CRNAT60_x_FWD</v>
      </c>
      <c r="D811">
        <v>11171.708534568001</v>
      </c>
      <c r="E811">
        <f>_xlfn.XLOOKUP(Table5[[#This Row],[r]],Table3[r],Table3[kapp],"")</f>
        <v>8988.1774343278394</v>
      </c>
      <c r="F811">
        <f>Table5[[#This Row],[kapp]]-Table5[[#This Row],[old]]</f>
        <v>2183.5311002401613</v>
      </c>
      <c r="G811" t="str" cm="1">
        <f t="array" ref="G811">IF(ROWS(_xlfn._xlws.FILTER(Table5[r],Table5[enz]=Table5[[#This Row],[enz]]))&gt;1,"many","1")</f>
        <v>many</v>
      </c>
      <c r="H811" t="str" cm="1">
        <f t="array" ref="H811">IF(ROWS(_xlfn._xlws.FILTER(Table5[r],Table5[rxn-no-enz]=Table5[[#This Row],[rxn-no-enz]]))&gt;1,"many","1")</f>
        <v>many</v>
      </c>
      <c r="I811" t="str">
        <f>_xlfn.XLOOKUP(SUBSTITUTE(Table5[[#This Row],[r]],"'",""),Table6[rxn],Table6[rxn],"no")</f>
        <v>no</v>
      </c>
      <c r="J811" t="str" cm="1">
        <f t="array" ref="J811">_xlfn.XLOOKUP(Table5[[#This Row],[r]],"'"&amp;Table6[rxn]&amp;"'",Table6[expected kapp],"")</f>
        <v/>
      </c>
      <c r="L811" t="s">
        <v>9305</v>
      </c>
      <c r="M811">
        <v>8988.1774343278394</v>
      </c>
      <c r="AE811" s="1" t="s">
        <v>11603</v>
      </c>
      <c r="AF811" s="1" t="s">
        <v>2778</v>
      </c>
      <c r="AG811" s="9">
        <v>2.00614031E-10</v>
      </c>
      <c r="AH811" s="1" t="str">
        <f>_xlfn.TEXTAFTER(Table9[[#This Row],[rxn]],"-",-1)</f>
        <v>rt1360</v>
      </c>
      <c r="AI811" s="1" t="e">
        <f>_xlfn.TEXTAFTER(_xlfn.TEXTBEFORE(Table9[[#This Row],[rxn]],"-"&amp;Table9[[#This Row],[enz]]),"RXN-")</f>
        <v>#N/A</v>
      </c>
      <c r="AJ811" s="1" t="e">
        <f>_xlfn.TEXTBEFORE(Table9[[#This Row],[rxn]],"_",-1)</f>
        <v>#N/A</v>
      </c>
    </row>
    <row r="812" spans="1:36" ht="17" hidden="1" x14ac:dyDescent="0.25">
      <c r="A812" t="s">
        <v>9343</v>
      </c>
      <c r="B812" t="str">
        <f>_xlfn.TEXTAFTER(Table5[[#This Row],[r]],"-",-1)</f>
        <v>rt5877_x'</v>
      </c>
      <c r="C812" t="str">
        <f>_xlfn.TEXTAFTER(_xlfn.TEXTBEFORE(Table5[[#This Row],[r]],"-"&amp;Table5[[#This Row],[enz]]),"'RXN-")</f>
        <v>CRNAT60_x_FWD</v>
      </c>
      <c r="D812">
        <v>11171.708534568001</v>
      </c>
      <c r="E812">
        <f>_xlfn.XLOOKUP(Table5[[#This Row],[r]],Table3[r],Table3[kapp],"")</f>
        <v>8988.1774343278394</v>
      </c>
      <c r="F812">
        <f>Table5[[#This Row],[kapp]]-Table5[[#This Row],[old]]</f>
        <v>2183.5311002401613</v>
      </c>
      <c r="G812" t="str" cm="1">
        <f t="array" ref="G812">IF(ROWS(_xlfn._xlws.FILTER(Table5[r],Table5[enz]=Table5[[#This Row],[enz]]))&gt;1,"many","1")</f>
        <v>many</v>
      </c>
      <c r="H812" t="str" cm="1">
        <f t="array" ref="H812">IF(ROWS(_xlfn._xlws.FILTER(Table5[r],Table5[rxn-no-enz]=Table5[[#This Row],[rxn-no-enz]]))&gt;1,"many","1")</f>
        <v>many</v>
      </c>
      <c r="I812" t="str">
        <f>_xlfn.XLOOKUP(SUBSTITUTE(Table5[[#This Row],[r]],"'",""),Table6[rxn],Table6[rxn],"no")</f>
        <v>no</v>
      </c>
      <c r="J812" t="str" cm="1">
        <f t="array" ref="J812">_xlfn.XLOOKUP(Table5[[#This Row],[r]],"'"&amp;Table6[rxn]&amp;"'",Table6[expected kapp],"")</f>
        <v/>
      </c>
      <c r="L812" t="s">
        <v>8358</v>
      </c>
      <c r="M812">
        <v>834694.68323685904</v>
      </c>
      <c r="AE812" s="1" t="s">
        <v>4284</v>
      </c>
      <c r="AF812" s="1" t="s">
        <v>2778</v>
      </c>
      <c r="AG812" s="9">
        <v>4.7738219000000001E-11</v>
      </c>
      <c r="AH812" s="1" t="str">
        <f>_xlfn.TEXTAFTER(Table9[[#This Row],[rxn]],"-",-1)</f>
        <v>rt1362</v>
      </c>
      <c r="AI812" s="1" t="e">
        <f>_xlfn.TEXTAFTER(_xlfn.TEXTBEFORE(Table9[[#This Row],[rxn]],"-"&amp;Table9[[#This Row],[enz]]),"RXN-")</f>
        <v>#N/A</v>
      </c>
      <c r="AJ812" s="1" t="e">
        <f>_xlfn.TEXTBEFORE(Table9[[#This Row],[rxn]],"_",-1)</f>
        <v>#N/A</v>
      </c>
    </row>
    <row r="813" spans="1:36" ht="17" hidden="1" x14ac:dyDescent="0.25">
      <c r="A813" t="s">
        <v>9344</v>
      </c>
      <c r="B813" t="str">
        <f>_xlfn.TEXTAFTER(Table5[[#This Row],[r]],"-",-1)</f>
        <v>rt7415_m'</v>
      </c>
      <c r="C813" t="str">
        <f>_xlfn.TEXTAFTER(_xlfn.TEXTBEFORE(Table5[[#This Row],[r]],"-"&amp;Table5[[#This Row],[enz]]),"'RXN-")</f>
        <v>CRNAT80_m_FWD</v>
      </c>
      <c r="D813">
        <v>11171.708534568001</v>
      </c>
      <c r="E813">
        <f>_xlfn.XLOOKUP(Table5[[#This Row],[r]],Table3[r],Table3[kapp],"")</f>
        <v>8988.1774343278394</v>
      </c>
      <c r="F813">
        <f>Table5[[#This Row],[kapp]]-Table5[[#This Row],[old]]</f>
        <v>2183.5311002401613</v>
      </c>
      <c r="G813" t="str" cm="1">
        <f t="array" ref="G813">IF(ROWS(_xlfn._xlws.FILTER(Table5[r],Table5[enz]=Table5[[#This Row],[enz]]))&gt;1,"many","1")</f>
        <v>many</v>
      </c>
      <c r="H813" t="str" cm="1">
        <f t="array" ref="H813">IF(ROWS(_xlfn._xlws.FILTER(Table5[r],Table5[rxn-no-enz]=Table5[[#This Row],[rxn-no-enz]]))&gt;1,"many","1")</f>
        <v>1</v>
      </c>
      <c r="I813" t="str">
        <f>_xlfn.XLOOKUP(SUBSTITUTE(Table5[[#This Row],[r]],"'",""),Table6[rxn],Table6[rxn],"no")</f>
        <v>no</v>
      </c>
      <c r="J813" t="str" cm="1">
        <f t="array" ref="J813">_xlfn.XLOOKUP(Table5[[#This Row],[r]],"'"&amp;Table6[rxn]&amp;"'",Table6[expected kapp],"")</f>
        <v/>
      </c>
      <c r="L813" t="s">
        <v>9306</v>
      </c>
      <c r="M813">
        <v>8988.1774343278394</v>
      </c>
      <c r="AE813" s="1" t="s">
        <v>11604</v>
      </c>
      <c r="AF813" s="1" t="s">
        <v>2778</v>
      </c>
      <c r="AG813" s="9">
        <v>3.44152499999999E-12</v>
      </c>
      <c r="AH813" s="1" t="str">
        <f>_xlfn.TEXTAFTER(Table9[[#This Row],[rxn]],"-",-1)</f>
        <v>rt1363</v>
      </c>
      <c r="AI813" s="1" t="e">
        <f>_xlfn.TEXTAFTER(_xlfn.TEXTBEFORE(Table9[[#This Row],[rxn]],"-"&amp;Table9[[#This Row],[enz]]),"RXN-")</f>
        <v>#N/A</v>
      </c>
      <c r="AJ813" s="1" t="e">
        <f>_xlfn.TEXTBEFORE(Table9[[#This Row],[rxn]],"_",-1)</f>
        <v>#N/A</v>
      </c>
    </row>
    <row r="814" spans="1:36" ht="17" hidden="1" x14ac:dyDescent="0.25">
      <c r="A814" t="s">
        <v>9345</v>
      </c>
      <c r="B814" t="str">
        <f>_xlfn.TEXTAFTER(Table5[[#This Row],[r]],"-",-1)</f>
        <v>rt5212_x'</v>
      </c>
      <c r="C814" t="str">
        <f>_xlfn.TEXTAFTER(_xlfn.TEXTBEFORE(Table5[[#This Row],[r]],"-"&amp;Table5[[#This Row],[enz]]),"'RXN-")</f>
        <v>CRNAT80_x_FWD</v>
      </c>
      <c r="D814">
        <v>11171.708534568001</v>
      </c>
      <c r="E814">
        <f>_xlfn.XLOOKUP(Table5[[#This Row],[r]],Table3[r],Table3[kapp],"")</f>
        <v>8988.1774343278394</v>
      </c>
      <c r="F814">
        <f>Table5[[#This Row],[kapp]]-Table5[[#This Row],[old]]</f>
        <v>2183.5311002401613</v>
      </c>
      <c r="G814" t="str" cm="1">
        <f t="array" ref="G814">IF(ROWS(_xlfn._xlws.FILTER(Table5[r],Table5[enz]=Table5[[#This Row],[enz]]))&gt;1,"many","1")</f>
        <v>many</v>
      </c>
      <c r="H814" t="str" cm="1">
        <f t="array" ref="H814">IF(ROWS(_xlfn._xlws.FILTER(Table5[r],Table5[rxn-no-enz]=Table5[[#This Row],[rxn-no-enz]]))&gt;1,"many","1")</f>
        <v>many</v>
      </c>
      <c r="I814" t="str">
        <f>_xlfn.XLOOKUP(SUBSTITUTE(Table5[[#This Row],[r]],"'",""),Table6[rxn],Table6[rxn],"no")</f>
        <v>no</v>
      </c>
      <c r="J814" t="str" cm="1">
        <f t="array" ref="J814">_xlfn.XLOOKUP(Table5[[#This Row],[r]],"'"&amp;Table6[rxn]&amp;"'",Table6[expected kapp],"")</f>
        <v/>
      </c>
      <c r="L814" t="s">
        <v>9307</v>
      </c>
      <c r="M814">
        <v>8988.1774343278394</v>
      </c>
      <c r="AE814" s="1" t="s">
        <v>4285</v>
      </c>
      <c r="AF814" s="1" t="s">
        <v>2778</v>
      </c>
      <c r="AG814" s="9">
        <v>3.7969151399999999E-10</v>
      </c>
      <c r="AH814" s="1" t="str">
        <f>_xlfn.TEXTAFTER(Table9[[#This Row],[rxn]],"-",-1)</f>
        <v>rt1374</v>
      </c>
      <c r="AI814" s="1" t="e">
        <f>_xlfn.TEXTAFTER(_xlfn.TEXTBEFORE(Table9[[#This Row],[rxn]],"-"&amp;Table9[[#This Row],[enz]]),"RXN-")</f>
        <v>#N/A</v>
      </c>
      <c r="AJ814" s="1" t="e">
        <f>_xlfn.TEXTBEFORE(Table9[[#This Row],[rxn]],"_",-1)</f>
        <v>#N/A</v>
      </c>
    </row>
    <row r="815" spans="1:36" ht="17" hidden="1" x14ac:dyDescent="0.25">
      <c r="A815" t="s">
        <v>9346</v>
      </c>
      <c r="B815" t="str">
        <f>_xlfn.TEXTAFTER(Table5[[#This Row],[r]],"-",-1)</f>
        <v>rt5877_x'</v>
      </c>
      <c r="C815" t="str">
        <f>_xlfn.TEXTAFTER(_xlfn.TEXTBEFORE(Table5[[#This Row],[r]],"-"&amp;Table5[[#This Row],[enz]]),"'RXN-")</f>
        <v>CRNAT80_x_FWD</v>
      </c>
      <c r="D815">
        <v>11171.708534568001</v>
      </c>
      <c r="E815">
        <f>_xlfn.XLOOKUP(Table5[[#This Row],[r]],Table3[r],Table3[kapp],"")</f>
        <v>8988.1774343278394</v>
      </c>
      <c r="F815">
        <f>Table5[[#This Row],[kapp]]-Table5[[#This Row],[old]]</f>
        <v>2183.5311002401613</v>
      </c>
      <c r="G815" t="str" cm="1">
        <f t="array" ref="G815">IF(ROWS(_xlfn._xlws.FILTER(Table5[r],Table5[enz]=Table5[[#This Row],[enz]]))&gt;1,"many","1")</f>
        <v>many</v>
      </c>
      <c r="H815" t="str" cm="1">
        <f t="array" ref="H815">IF(ROWS(_xlfn._xlws.FILTER(Table5[r],Table5[rxn-no-enz]=Table5[[#This Row],[rxn-no-enz]]))&gt;1,"many","1")</f>
        <v>many</v>
      </c>
      <c r="I815" t="str">
        <f>_xlfn.XLOOKUP(SUBSTITUTE(Table5[[#This Row],[r]],"'",""),Table6[rxn],Table6[rxn],"no")</f>
        <v>no</v>
      </c>
      <c r="J815" t="str" cm="1">
        <f t="array" ref="J815">_xlfn.XLOOKUP(Table5[[#This Row],[r]],"'"&amp;Table6[rxn]&amp;"'",Table6[expected kapp],"")</f>
        <v/>
      </c>
      <c r="L815" t="s">
        <v>8359</v>
      </c>
      <c r="M815">
        <v>834694.68323685904</v>
      </c>
      <c r="AE815" s="1" t="s">
        <v>4286</v>
      </c>
      <c r="AF815" s="1" t="s">
        <v>2778</v>
      </c>
      <c r="AG815" s="9">
        <v>5.119243E-12</v>
      </c>
      <c r="AH815" s="1" t="str">
        <f>_xlfn.TEXTAFTER(Table9[[#This Row],[rxn]],"-",-1)</f>
        <v>rt1378</v>
      </c>
      <c r="AI815" s="1" t="e">
        <f>_xlfn.TEXTAFTER(_xlfn.TEXTBEFORE(Table9[[#This Row],[rxn]],"-"&amp;Table9[[#This Row],[enz]]),"RXN-")</f>
        <v>#N/A</v>
      </c>
      <c r="AJ815" s="1" t="e">
        <f>_xlfn.TEXTBEFORE(Table9[[#This Row],[rxn]],"_",-1)</f>
        <v>#N/A</v>
      </c>
    </row>
    <row r="816" spans="1:36" ht="17" hidden="1" x14ac:dyDescent="0.25">
      <c r="A816" t="s">
        <v>9347</v>
      </c>
      <c r="B816" t="str">
        <f>_xlfn.TEXTAFTER(Table5[[#This Row],[r]],"-",-1)</f>
        <v>rt5212_c'</v>
      </c>
      <c r="C816" t="str">
        <f>_xlfn.TEXTAFTER(_xlfn.TEXTBEFORE(Table5[[#This Row],[r]],"-"&amp;Table5[[#This Row],[enz]]),"'RXN-")</f>
        <v>CRNOAT_c_FWD</v>
      </c>
      <c r="D816">
        <v>11171.708534568001</v>
      </c>
      <c r="E816">
        <f>_xlfn.XLOOKUP(Table5[[#This Row],[r]],Table3[r],Table3[kapp],"")</f>
        <v>8988.1774343278394</v>
      </c>
      <c r="F816">
        <f>Table5[[#This Row],[kapp]]-Table5[[#This Row],[old]]</f>
        <v>2183.5311002401613</v>
      </c>
      <c r="G816" t="str" cm="1">
        <f t="array" ref="G816">IF(ROWS(_xlfn._xlws.FILTER(Table5[r],Table5[enz]=Table5[[#This Row],[enz]]))&gt;1,"many","1")</f>
        <v>1</v>
      </c>
      <c r="H816" t="str" cm="1">
        <f t="array" ref="H816">IF(ROWS(_xlfn._xlws.FILTER(Table5[r],Table5[rxn-no-enz]=Table5[[#This Row],[rxn-no-enz]]))&gt;1,"many","1")</f>
        <v>1</v>
      </c>
      <c r="I816" t="str">
        <f>_xlfn.XLOOKUP(SUBSTITUTE(Table5[[#This Row],[r]],"'",""),Table6[rxn],Table6[rxn],"no")</f>
        <v>no</v>
      </c>
      <c r="J816" t="str" cm="1">
        <f t="array" ref="J816">_xlfn.XLOOKUP(Table5[[#This Row],[r]],"'"&amp;Table6[rxn]&amp;"'",Table6[expected kapp],"")</f>
        <v/>
      </c>
      <c r="L816" t="s">
        <v>9308</v>
      </c>
      <c r="M816">
        <v>8988.1774343278394</v>
      </c>
      <c r="AE816" s="1" t="s">
        <v>11605</v>
      </c>
      <c r="AF816" s="1" t="s">
        <v>2778</v>
      </c>
      <c r="AG816" s="9">
        <v>1.461965E-12</v>
      </c>
      <c r="AH816" s="1" t="str">
        <f>_xlfn.TEXTAFTER(Table9[[#This Row],[rxn]],"-",-1)</f>
        <v>rt1384</v>
      </c>
      <c r="AI816" s="1" t="e">
        <f>_xlfn.TEXTAFTER(_xlfn.TEXTBEFORE(Table9[[#This Row],[rxn]],"-"&amp;Table9[[#This Row],[enz]]),"RXN-")</f>
        <v>#N/A</v>
      </c>
      <c r="AJ816" s="1" t="e">
        <f>_xlfn.TEXTBEFORE(Table9[[#This Row],[rxn]],"_",-1)</f>
        <v>#N/A</v>
      </c>
    </row>
    <row r="817" spans="1:36" ht="17" hidden="1" x14ac:dyDescent="0.25">
      <c r="A817" t="s">
        <v>9348</v>
      </c>
      <c r="B817" t="str">
        <f>_xlfn.TEXTAFTER(Table5[[#This Row],[r]],"-",-1)</f>
        <v>rt0947'</v>
      </c>
      <c r="C817" t="str">
        <f>_xlfn.TEXTAFTER(_xlfn.TEXTBEFORE(Table5[[#This Row],[r]],"-"&amp;Table5[[#This Row],[enz]]),"'RXN-")</f>
        <v>CRNOAT_m_FWD</v>
      </c>
      <c r="D817">
        <v>11171.708534568001</v>
      </c>
      <c r="E817">
        <f>_xlfn.XLOOKUP(Table5[[#This Row],[r]],Table3[r],Table3[kapp],"")</f>
        <v>8988.1774343278394</v>
      </c>
      <c r="F817">
        <f>Table5[[#This Row],[kapp]]-Table5[[#This Row],[old]]</f>
        <v>2183.5311002401613</v>
      </c>
      <c r="G817" t="str" cm="1">
        <f t="array" ref="G817">IF(ROWS(_xlfn._xlws.FILTER(Table5[r],Table5[enz]=Table5[[#This Row],[enz]]))&gt;1,"many","1")</f>
        <v>1</v>
      </c>
      <c r="H817" t="str" cm="1">
        <f t="array" ref="H817">IF(ROWS(_xlfn._xlws.FILTER(Table5[r],Table5[rxn-no-enz]=Table5[[#This Row],[rxn-no-enz]]))&gt;1,"many","1")</f>
        <v>many</v>
      </c>
      <c r="I817" t="str">
        <f>_xlfn.XLOOKUP(SUBSTITUTE(Table5[[#This Row],[r]],"'",""),Table6[rxn],Table6[rxn],"no")</f>
        <v>no</v>
      </c>
      <c r="J817" t="str" cm="1">
        <f t="array" ref="J817">_xlfn.XLOOKUP(Table5[[#This Row],[r]],"'"&amp;Table6[rxn]&amp;"'",Table6[expected kapp],"")</f>
        <v/>
      </c>
      <c r="L817" t="s">
        <v>9309</v>
      </c>
      <c r="M817">
        <v>8988.1774343278394</v>
      </c>
      <c r="AE817" s="1" t="s">
        <v>11606</v>
      </c>
      <c r="AF817" s="1" t="s">
        <v>2778</v>
      </c>
      <c r="AG817" s="9">
        <v>1.548531E-11</v>
      </c>
      <c r="AH817" s="1" t="str">
        <f>_xlfn.TEXTAFTER(Table9[[#This Row],[rxn]],"-",-1)</f>
        <v>rt1388</v>
      </c>
      <c r="AI817" s="1" t="e">
        <f>_xlfn.TEXTAFTER(_xlfn.TEXTBEFORE(Table9[[#This Row],[rxn]],"-"&amp;Table9[[#This Row],[enz]]),"RXN-")</f>
        <v>#N/A</v>
      </c>
      <c r="AJ817" s="1" t="e">
        <f>_xlfn.TEXTBEFORE(Table9[[#This Row],[rxn]],"_",-1)</f>
        <v>#N/A</v>
      </c>
    </row>
    <row r="818" spans="1:36" ht="17" hidden="1" x14ac:dyDescent="0.25">
      <c r="A818" t="s">
        <v>9349</v>
      </c>
      <c r="B818" t="str">
        <f>_xlfn.TEXTAFTER(Table5[[#This Row],[r]],"-",-1)</f>
        <v>rt5877_m'</v>
      </c>
      <c r="C818" t="str">
        <f>_xlfn.TEXTAFTER(_xlfn.TEXTBEFORE(Table5[[#This Row],[r]],"-"&amp;Table5[[#This Row],[enz]]),"'RXN-")</f>
        <v>CRNOAT_m_FWD</v>
      </c>
      <c r="D818">
        <v>11171.708534568001</v>
      </c>
      <c r="E818">
        <f>_xlfn.XLOOKUP(Table5[[#This Row],[r]],Table3[r],Table3[kapp],"")</f>
        <v>8988.1774343278394</v>
      </c>
      <c r="F818">
        <f>Table5[[#This Row],[kapp]]-Table5[[#This Row],[old]]</f>
        <v>2183.5311002401613</v>
      </c>
      <c r="G818" t="str" cm="1">
        <f t="array" ref="G818">IF(ROWS(_xlfn._xlws.FILTER(Table5[r],Table5[enz]=Table5[[#This Row],[enz]]))&gt;1,"many","1")</f>
        <v>1</v>
      </c>
      <c r="H818" t="str" cm="1">
        <f t="array" ref="H818">IF(ROWS(_xlfn._xlws.FILTER(Table5[r],Table5[rxn-no-enz]=Table5[[#This Row],[rxn-no-enz]]))&gt;1,"many","1")</f>
        <v>many</v>
      </c>
      <c r="I818" t="str">
        <f>_xlfn.XLOOKUP(SUBSTITUTE(Table5[[#This Row],[r]],"'",""),Table6[rxn],Table6[rxn],"no")</f>
        <v>no</v>
      </c>
      <c r="J818" t="str" cm="1">
        <f t="array" ref="J818">_xlfn.XLOOKUP(Table5[[#This Row],[r]],"'"&amp;Table6[rxn]&amp;"'",Table6[expected kapp],"")</f>
        <v/>
      </c>
      <c r="L818" t="s">
        <v>9310</v>
      </c>
      <c r="M818">
        <v>8988.1774343278394</v>
      </c>
      <c r="AE818" s="1" t="s">
        <v>11607</v>
      </c>
      <c r="AF818" s="1" t="s">
        <v>2778</v>
      </c>
      <c r="AG818" s="9">
        <v>1.2313011999999999E-11</v>
      </c>
      <c r="AH818" s="1" t="str">
        <f>_xlfn.TEXTAFTER(Table9[[#This Row],[rxn]],"-",-1)</f>
        <v>rt1395</v>
      </c>
      <c r="AI818" s="1" t="e">
        <f>_xlfn.TEXTAFTER(_xlfn.TEXTBEFORE(Table9[[#This Row],[rxn]],"-"&amp;Table9[[#This Row],[enz]]),"RXN-")</f>
        <v>#N/A</v>
      </c>
      <c r="AJ818" s="1" t="e">
        <f>_xlfn.TEXTBEFORE(Table9[[#This Row],[rxn]],"_",-1)</f>
        <v>#N/A</v>
      </c>
    </row>
    <row r="819" spans="1:36" ht="17" hidden="1" x14ac:dyDescent="0.25">
      <c r="A819" t="s">
        <v>9350</v>
      </c>
      <c r="B819" t="str">
        <f>_xlfn.TEXTAFTER(Table5[[#This Row],[r]],"-",-1)</f>
        <v>rt5877_x'</v>
      </c>
      <c r="C819" t="str">
        <f>_xlfn.TEXTAFTER(_xlfn.TEXTBEFORE(Table5[[#This Row],[r]],"-"&amp;Table5[[#This Row],[enz]]),"'RXN-")</f>
        <v>CRNOAT_x_FWD</v>
      </c>
      <c r="D819">
        <v>11171.708534568001</v>
      </c>
      <c r="E819">
        <f>_xlfn.XLOOKUP(Table5[[#This Row],[r]],Table3[r],Table3[kapp],"")</f>
        <v>8988.1774343278394</v>
      </c>
      <c r="F819">
        <f>Table5[[#This Row],[kapp]]-Table5[[#This Row],[old]]</f>
        <v>2183.5311002401613</v>
      </c>
      <c r="G819" t="str" cm="1">
        <f t="array" ref="G819">IF(ROWS(_xlfn._xlws.FILTER(Table5[r],Table5[enz]=Table5[[#This Row],[enz]]))&gt;1,"many","1")</f>
        <v>many</v>
      </c>
      <c r="H819" t="str" cm="1">
        <f t="array" ref="H819">IF(ROWS(_xlfn._xlws.FILTER(Table5[r],Table5[rxn-no-enz]=Table5[[#This Row],[rxn-no-enz]]))&gt;1,"many","1")</f>
        <v>1</v>
      </c>
      <c r="I819" t="str">
        <f>_xlfn.XLOOKUP(SUBSTITUTE(Table5[[#This Row],[r]],"'",""),Table6[rxn],Table6[rxn],"no")</f>
        <v>no</v>
      </c>
      <c r="J819" t="str" cm="1">
        <f t="array" ref="J819">_xlfn.XLOOKUP(Table5[[#This Row],[r]],"'"&amp;Table6[rxn]&amp;"'",Table6[expected kapp],"")</f>
        <v/>
      </c>
      <c r="L819" t="s">
        <v>9311</v>
      </c>
      <c r="M819">
        <v>8988.1774343278394</v>
      </c>
      <c r="AE819" s="1" t="s">
        <v>11608</v>
      </c>
      <c r="AF819" s="1" t="s">
        <v>2778</v>
      </c>
      <c r="AG819" s="9">
        <v>2.1356643100000001E-10</v>
      </c>
      <c r="AH819" s="1" t="str">
        <f>_xlfn.TEXTAFTER(Table9[[#This Row],[rxn]],"-",-1)</f>
        <v>rt1397</v>
      </c>
      <c r="AI819" s="1" t="e">
        <f>_xlfn.TEXTAFTER(_xlfn.TEXTBEFORE(Table9[[#This Row],[rxn]],"-"&amp;Table9[[#This Row],[enz]]),"RXN-")</f>
        <v>#N/A</v>
      </c>
      <c r="AJ819" s="1" t="e">
        <f>_xlfn.TEXTBEFORE(Table9[[#This Row],[rxn]],"_",-1)</f>
        <v>#N/A</v>
      </c>
    </row>
    <row r="820" spans="1:36" ht="17" hidden="1" x14ac:dyDescent="0.25">
      <c r="A820" t="s">
        <v>9351</v>
      </c>
      <c r="B820" t="str">
        <f>_xlfn.TEXTAFTER(Table5[[#This Row],[r]],"-",-1)</f>
        <v>rt0963'</v>
      </c>
      <c r="C820" t="str">
        <f>_xlfn.TEXTAFTER(_xlfn.TEXTBEFORE(Table5[[#This Row],[r]],"-"&amp;Table5[[#This Row],[enz]]),"'RXN-")</f>
        <v>CRNt_c_m_FWD</v>
      </c>
      <c r="D820">
        <v>11171.708534568001</v>
      </c>
      <c r="E820">
        <f>_xlfn.XLOOKUP(Table5[[#This Row],[r]],Table3[r],Table3[kapp],"")</f>
        <v>8988.1774343278394</v>
      </c>
      <c r="F820">
        <f>Table5[[#This Row],[kapp]]-Table5[[#This Row],[old]]</f>
        <v>2183.5311002401613</v>
      </c>
      <c r="G820" t="str" cm="1">
        <f t="array" ref="G820">IF(ROWS(_xlfn._xlws.FILTER(Table5[r],Table5[enz]=Table5[[#This Row],[enz]]))&gt;1,"many","1")</f>
        <v>many</v>
      </c>
      <c r="H820" t="str" cm="1">
        <f t="array" ref="H820">IF(ROWS(_xlfn._xlws.FILTER(Table5[r],Table5[rxn-no-enz]=Table5[[#This Row],[rxn-no-enz]]))&gt;1,"many","1")</f>
        <v>1</v>
      </c>
      <c r="I820" t="str">
        <f>_xlfn.XLOOKUP(SUBSTITUTE(Table5[[#This Row],[r]],"'",""),Table6[rxn],Table6[rxn],"no")</f>
        <v>no</v>
      </c>
      <c r="J820" t="str" cm="1">
        <f t="array" ref="J820">_xlfn.XLOOKUP(Table5[[#This Row],[r]],"'"&amp;Table6[rxn]&amp;"'",Table6[expected kapp],"")</f>
        <v/>
      </c>
      <c r="L820" t="s">
        <v>9312</v>
      </c>
      <c r="M820">
        <v>8988.1774343278394</v>
      </c>
      <c r="AE820" s="1" t="s">
        <v>11609</v>
      </c>
      <c r="AF820" s="1" t="s">
        <v>2778</v>
      </c>
      <c r="AG820" s="9">
        <v>1.4272252120000001E-9</v>
      </c>
      <c r="AH820" s="1" t="str">
        <f>_xlfn.TEXTAFTER(Table9[[#This Row],[rxn]],"-",-1)</f>
        <v>rt1406</v>
      </c>
      <c r="AI820" s="1" t="e">
        <f>_xlfn.TEXTAFTER(_xlfn.TEXTBEFORE(Table9[[#This Row],[rxn]],"-"&amp;Table9[[#This Row],[enz]]),"RXN-")</f>
        <v>#N/A</v>
      </c>
      <c r="AJ820" s="1" t="e">
        <f>_xlfn.TEXTBEFORE(Table9[[#This Row],[rxn]],"_",-1)</f>
        <v>#N/A</v>
      </c>
    </row>
    <row r="821" spans="1:36" ht="17" hidden="1" x14ac:dyDescent="0.25">
      <c r="A821" t="s">
        <v>9352</v>
      </c>
      <c r="B821" t="str">
        <f>_xlfn.TEXTAFTER(Table5[[#This Row],[r]],"-",-1)</f>
        <v>CIT13'</v>
      </c>
      <c r="C821" t="str">
        <f>_xlfn.TEXTAFTER(_xlfn.TEXTBEFORE(Table5[[#This Row],[r]],"-"&amp;Table5[[#This Row],[enz]]),"'RXN-")</f>
        <v>CS_m_FWD</v>
      </c>
      <c r="D821">
        <v>11171.708534568001</v>
      </c>
      <c r="E821">
        <f>_xlfn.XLOOKUP(Table5[[#This Row],[r]],Table3[r],Table3[kapp],"")</f>
        <v>8988.1774343278394</v>
      </c>
      <c r="F821">
        <f>Table5[[#This Row],[kapp]]-Table5[[#This Row],[old]]</f>
        <v>2183.5311002401613</v>
      </c>
      <c r="G821" t="str" cm="1">
        <f t="array" ref="G821">IF(ROWS(_xlfn._xlws.FILTER(Table5[r],Table5[enz]=Table5[[#This Row],[enz]]))&gt;1,"many","1")</f>
        <v>1</v>
      </c>
      <c r="H821" t="str" cm="1">
        <f t="array" ref="H821">IF(ROWS(_xlfn._xlws.FILTER(Table5[r],Table5[rxn-no-enz]=Table5[[#This Row],[rxn-no-enz]]))&gt;1,"many","1")</f>
        <v>many</v>
      </c>
      <c r="I821" t="str">
        <f>_xlfn.XLOOKUP(SUBSTITUTE(Table5[[#This Row],[r]],"'",""),Table6[rxn],Table6[rxn],"no")</f>
        <v>no</v>
      </c>
      <c r="J821" t="str" cm="1">
        <f t="array" ref="J821">_xlfn.XLOOKUP(Table5[[#This Row],[r]],"'"&amp;Table6[rxn]&amp;"'",Table6[expected kapp],"")</f>
        <v/>
      </c>
      <c r="L821" t="s">
        <v>9313</v>
      </c>
      <c r="M821">
        <v>8988.1774343278394</v>
      </c>
      <c r="AE821" s="1" t="s">
        <v>11610</v>
      </c>
      <c r="AF821" s="1" t="s">
        <v>2778</v>
      </c>
      <c r="AG821" s="9">
        <v>2.7668950999999999E-11</v>
      </c>
      <c r="AH821" s="1" t="str">
        <f>_xlfn.TEXTAFTER(Table9[[#This Row],[rxn]],"-",-1)</f>
        <v>rt1414_gm</v>
      </c>
      <c r="AI821" s="1" t="e">
        <f>_xlfn.TEXTAFTER(_xlfn.TEXTBEFORE(Table9[[#This Row],[rxn]],"-"&amp;Table9[[#This Row],[enz]]),"RXN-")</f>
        <v>#N/A</v>
      </c>
      <c r="AJ821" s="1" t="str">
        <f>_xlfn.TEXTBEFORE(Table9[[#This Row],[rxn]],"_",-1)</f>
        <v>PROSYN-rt1414</v>
      </c>
    </row>
    <row r="822" spans="1:36" ht="17" hidden="1" x14ac:dyDescent="0.25">
      <c r="A822" t="s">
        <v>9353</v>
      </c>
      <c r="B822" t="str">
        <f>_xlfn.TEXTAFTER(Table5[[#This Row],[r]],"-",-1)</f>
        <v>rt2960'</v>
      </c>
      <c r="C822" t="str">
        <f>_xlfn.TEXTAFTER(_xlfn.TEXTBEFORE(Table5[[#This Row],[r]],"-"&amp;Table5[[#This Row],[enz]]),"'RXN-")</f>
        <v>CS_m_FWD</v>
      </c>
      <c r="D822">
        <v>11171.708534568001</v>
      </c>
      <c r="E822">
        <f>_xlfn.XLOOKUP(Table5[[#This Row],[r]],Table3[r],Table3[kapp],"")</f>
        <v>8988.1774343278394</v>
      </c>
      <c r="F822">
        <f>Table5[[#This Row],[kapp]]-Table5[[#This Row],[old]]</f>
        <v>2183.5311002401613</v>
      </c>
      <c r="G822" t="str" cm="1">
        <f t="array" ref="G822">IF(ROWS(_xlfn._xlws.FILTER(Table5[r],Table5[enz]=Table5[[#This Row],[enz]]))&gt;1,"many","1")</f>
        <v>many</v>
      </c>
      <c r="H822" t="str" cm="1">
        <f t="array" ref="H822">IF(ROWS(_xlfn._xlws.FILTER(Table5[r],Table5[rxn-no-enz]=Table5[[#This Row],[rxn-no-enz]]))&gt;1,"many","1")</f>
        <v>many</v>
      </c>
      <c r="I822" t="str">
        <f>_xlfn.XLOOKUP(SUBSTITUTE(Table5[[#This Row],[r]],"'",""),Table6[rxn],Table6[rxn],"no")</f>
        <v>no</v>
      </c>
      <c r="J822" t="str" cm="1">
        <f t="array" ref="J822">_xlfn.XLOOKUP(Table5[[#This Row],[r]],"'"&amp;Table6[rxn]&amp;"'",Table6[expected kapp],"")</f>
        <v/>
      </c>
      <c r="L822" t="s">
        <v>9314</v>
      </c>
      <c r="M822">
        <v>8988.1774343278394</v>
      </c>
      <c r="AE822" s="1" t="s">
        <v>4287</v>
      </c>
      <c r="AF822" s="1" t="s">
        <v>2778</v>
      </c>
      <c r="AG822" s="9">
        <v>5.5843121900000002E-10</v>
      </c>
      <c r="AH822" s="1" t="str">
        <f>_xlfn.TEXTAFTER(Table9[[#This Row],[rxn]],"-",-1)</f>
        <v>rt1432</v>
      </c>
      <c r="AI822" s="1" t="e">
        <f>_xlfn.TEXTAFTER(_xlfn.TEXTBEFORE(Table9[[#This Row],[rxn]],"-"&amp;Table9[[#This Row],[enz]]),"RXN-")</f>
        <v>#N/A</v>
      </c>
      <c r="AJ822" s="1" t="e">
        <f>_xlfn.TEXTBEFORE(Table9[[#This Row],[rxn]],"_",-1)</f>
        <v>#N/A</v>
      </c>
    </row>
    <row r="823" spans="1:36" ht="17" hidden="1" x14ac:dyDescent="0.25">
      <c r="A823" t="s">
        <v>9354</v>
      </c>
      <c r="B823" t="str">
        <f>_xlfn.TEXTAFTER(Table5[[#This Row],[r]],"-",-1)</f>
        <v>rt0180'</v>
      </c>
      <c r="C823" t="str">
        <f>_xlfn.TEXTAFTER(_xlfn.TEXTBEFORE(Table5[[#This Row],[r]],"-"&amp;Table5[[#This Row],[enz]]),"'RXN-")</f>
        <v>CS_x_FWD</v>
      </c>
      <c r="D823">
        <v>11171.708534568001</v>
      </c>
      <c r="E823">
        <f>_xlfn.XLOOKUP(Table5[[#This Row],[r]],Table3[r],Table3[kapp],"")</f>
        <v>8988.1774343278394</v>
      </c>
      <c r="F823">
        <f>Table5[[#This Row],[kapp]]-Table5[[#This Row],[old]]</f>
        <v>2183.5311002401613</v>
      </c>
      <c r="G823" t="str" cm="1">
        <f t="array" ref="G823">IF(ROWS(_xlfn._xlws.FILTER(Table5[r],Table5[enz]=Table5[[#This Row],[enz]]))&gt;1,"many","1")</f>
        <v>1</v>
      </c>
      <c r="H823" t="str" cm="1">
        <f t="array" ref="H823">IF(ROWS(_xlfn._xlws.FILTER(Table5[r],Table5[rxn-no-enz]=Table5[[#This Row],[rxn-no-enz]]))&gt;1,"many","1")</f>
        <v>1</v>
      </c>
      <c r="I823" t="str">
        <f>_xlfn.XLOOKUP(SUBSTITUTE(Table5[[#This Row],[r]],"'",""),Table6[rxn],Table6[rxn],"no")</f>
        <v>no</v>
      </c>
      <c r="J823" t="str" cm="1">
        <f t="array" ref="J823">_xlfn.XLOOKUP(Table5[[#This Row],[r]],"'"&amp;Table6[rxn]&amp;"'",Table6[expected kapp],"")</f>
        <v/>
      </c>
      <c r="L823" t="s">
        <v>9315</v>
      </c>
      <c r="M823">
        <v>8988.1774343278394</v>
      </c>
      <c r="AE823" s="1" t="s">
        <v>11611</v>
      </c>
      <c r="AF823" s="1" t="s">
        <v>2778</v>
      </c>
      <c r="AG823" s="9">
        <v>3.5268858999999999E-11</v>
      </c>
      <c r="AH823" s="1" t="str">
        <f>_xlfn.TEXTAFTER(Table9[[#This Row],[rxn]],"-",-1)</f>
        <v>rt1437</v>
      </c>
      <c r="AI823" s="1" t="e">
        <f>_xlfn.TEXTAFTER(_xlfn.TEXTBEFORE(Table9[[#This Row],[rxn]],"-"&amp;Table9[[#This Row],[enz]]),"RXN-")</f>
        <v>#N/A</v>
      </c>
      <c r="AJ823" s="1" t="e">
        <f>_xlfn.TEXTBEFORE(Table9[[#This Row],[rxn]],"_",-1)</f>
        <v>#N/A</v>
      </c>
    </row>
    <row r="824" spans="1:36" ht="17" hidden="1" x14ac:dyDescent="0.25">
      <c r="A824" t="s">
        <v>9355</v>
      </c>
      <c r="B824" t="str">
        <f>_xlfn.TEXTAFTER(Table5[[#This Row],[r]],"-",-1)</f>
        <v>rt6191'</v>
      </c>
      <c r="C824" t="str">
        <f>_xlfn.TEXTAFTER(_xlfn.TEXTBEFORE(Table5[[#This Row],[r]],"-"&amp;Table5[[#This Row],[enz]]),"'RXN-")</f>
        <v>CSND_c_FWD</v>
      </c>
      <c r="D824">
        <v>11171.708534568001</v>
      </c>
      <c r="E824">
        <f>_xlfn.XLOOKUP(Table5[[#This Row],[r]],Table3[r],Table3[kapp],"")</f>
        <v>8988.1774343278394</v>
      </c>
      <c r="F824">
        <f>Table5[[#This Row],[kapp]]-Table5[[#This Row],[old]]</f>
        <v>2183.5311002401613</v>
      </c>
      <c r="G824" t="str" cm="1">
        <f t="array" ref="G824">IF(ROWS(_xlfn._xlws.FILTER(Table5[r],Table5[enz]=Table5[[#This Row],[enz]]))&gt;1,"many","1")</f>
        <v>1</v>
      </c>
      <c r="H824" t="str" cm="1">
        <f t="array" ref="H824">IF(ROWS(_xlfn._xlws.FILTER(Table5[r],Table5[rxn-no-enz]=Table5[[#This Row],[rxn-no-enz]]))&gt;1,"many","1")</f>
        <v>1</v>
      </c>
      <c r="I824" t="str">
        <f>_xlfn.XLOOKUP(SUBSTITUTE(Table5[[#This Row],[r]],"'",""),Table6[rxn],Table6[rxn],"no")</f>
        <v>no</v>
      </c>
      <c r="J824" t="str" cm="1">
        <f t="array" ref="J824">_xlfn.XLOOKUP(Table5[[#This Row],[r]],"'"&amp;Table6[rxn]&amp;"'",Table6[expected kapp],"")</f>
        <v/>
      </c>
      <c r="L824" t="s">
        <v>9316</v>
      </c>
      <c r="M824">
        <v>8988.1774343278394</v>
      </c>
      <c r="AE824" s="1" t="s">
        <v>11612</v>
      </c>
      <c r="AF824" s="1" t="s">
        <v>2778</v>
      </c>
      <c r="AG824" s="9">
        <v>4.0628818999999899E-11</v>
      </c>
      <c r="AH824" s="1" t="str">
        <f>_xlfn.TEXTAFTER(Table9[[#This Row],[rxn]],"-",-1)</f>
        <v>rt1454</v>
      </c>
      <c r="AI824" s="1" t="e">
        <f>_xlfn.TEXTAFTER(_xlfn.TEXTBEFORE(Table9[[#This Row],[rxn]],"-"&amp;Table9[[#This Row],[enz]]),"RXN-")</f>
        <v>#N/A</v>
      </c>
      <c r="AJ824" s="1" t="e">
        <f>_xlfn.TEXTBEFORE(Table9[[#This Row],[rxn]],"_",-1)</f>
        <v>#N/A</v>
      </c>
    </row>
    <row r="825" spans="1:36" ht="17" hidden="1" x14ac:dyDescent="0.25">
      <c r="A825" t="s">
        <v>9356</v>
      </c>
      <c r="B825" t="str">
        <f>_xlfn.TEXTAFTER(Table5[[#This Row],[r]],"-",-1)</f>
        <v>rt6644'</v>
      </c>
      <c r="C825" t="str">
        <f>_xlfn.TEXTAFTER(_xlfn.TEXTBEFORE(Table5[[#This Row],[r]],"-"&amp;Table5[[#This Row],[enz]]),"'RXN-")</f>
        <v>CSNPURt_c_e_FWD</v>
      </c>
      <c r="D825">
        <v>11171.708534568001</v>
      </c>
      <c r="E825">
        <f>_xlfn.XLOOKUP(Table5[[#This Row],[r]],Table3[r],Table3[kapp],"")</f>
        <v>8988.1774343278394</v>
      </c>
      <c r="F825">
        <f>Table5[[#This Row],[kapp]]-Table5[[#This Row],[old]]</f>
        <v>2183.5311002401613</v>
      </c>
      <c r="G825" t="str" cm="1">
        <f t="array" ref="G825">IF(ROWS(_xlfn._xlws.FILTER(Table5[r],Table5[enz]=Table5[[#This Row],[enz]]))&gt;1,"many","1")</f>
        <v>many</v>
      </c>
      <c r="H825" t="str" cm="1">
        <f t="array" ref="H825">IF(ROWS(_xlfn._xlws.FILTER(Table5[r],Table5[rxn-no-enz]=Table5[[#This Row],[rxn-no-enz]]))&gt;1,"many","1")</f>
        <v>1</v>
      </c>
      <c r="I825" t="str">
        <f>_xlfn.XLOOKUP(SUBSTITUTE(Table5[[#This Row],[r]],"'",""),Table6[rxn],Table6[rxn],"no")</f>
        <v>no</v>
      </c>
      <c r="J825" t="str" cm="1">
        <f t="array" ref="J825">_xlfn.XLOOKUP(Table5[[#This Row],[r]],"'"&amp;Table6[rxn]&amp;"'",Table6[expected kapp],"")</f>
        <v/>
      </c>
      <c r="L825" t="s">
        <v>9317</v>
      </c>
      <c r="M825">
        <v>8988.1774343278394</v>
      </c>
      <c r="AE825" s="1" t="s">
        <v>4289</v>
      </c>
      <c r="AF825" s="1" t="s">
        <v>2778</v>
      </c>
      <c r="AG825" s="9">
        <v>2.5826146549999899E-9</v>
      </c>
      <c r="AH825" s="1" t="str">
        <f>_xlfn.TEXTAFTER(Table9[[#This Row],[rxn]],"-",-1)</f>
        <v>rt1457</v>
      </c>
      <c r="AI825" s="1" t="e">
        <f>_xlfn.TEXTAFTER(_xlfn.TEXTBEFORE(Table9[[#This Row],[rxn]],"-"&amp;Table9[[#This Row],[enz]]),"RXN-")</f>
        <v>#N/A</v>
      </c>
      <c r="AJ825" s="1" t="e">
        <f>_xlfn.TEXTBEFORE(Table9[[#This Row],[rxn]],"_",-1)</f>
        <v>#N/A</v>
      </c>
    </row>
    <row r="826" spans="1:36" ht="17" hidden="1" x14ac:dyDescent="0.25">
      <c r="A826" t="s">
        <v>9357</v>
      </c>
      <c r="B826" t="str">
        <f>_xlfn.TEXTAFTER(Table5[[#This Row],[r]],"-",-1)</f>
        <v>rt6644'</v>
      </c>
      <c r="C826" t="str">
        <f>_xlfn.TEXTAFTER(_xlfn.TEXTBEFORE(Table5[[#This Row],[r]],"-"&amp;Table5[[#This Row],[enz]]),"'RXN-")</f>
        <v>CSNPURt_c_e_REV</v>
      </c>
      <c r="D826">
        <v>11171.708534568001</v>
      </c>
      <c r="E826">
        <f>_xlfn.XLOOKUP(Table5[[#This Row],[r]],Table3[r],Table3[kapp],"")</f>
        <v>8988.1774343278394</v>
      </c>
      <c r="F826">
        <f>Table5[[#This Row],[kapp]]-Table5[[#This Row],[old]]</f>
        <v>2183.5311002401613</v>
      </c>
      <c r="G826" t="str" cm="1">
        <f t="array" ref="G826">IF(ROWS(_xlfn._xlws.FILTER(Table5[r],Table5[enz]=Table5[[#This Row],[enz]]))&gt;1,"many","1")</f>
        <v>many</v>
      </c>
      <c r="H826" t="str" cm="1">
        <f t="array" ref="H826">IF(ROWS(_xlfn._xlws.FILTER(Table5[r],Table5[rxn-no-enz]=Table5[[#This Row],[rxn-no-enz]]))&gt;1,"many","1")</f>
        <v>1</v>
      </c>
      <c r="I826" t="str">
        <f>_xlfn.XLOOKUP(SUBSTITUTE(Table5[[#This Row],[r]],"'",""),Table6[rxn],Table6[rxn],"no")</f>
        <v>no</v>
      </c>
      <c r="J826" t="str" cm="1">
        <f t="array" ref="J826">_xlfn.XLOOKUP(Table5[[#This Row],[r]],"'"&amp;Table6[rxn]&amp;"'",Table6[expected kapp],"")</f>
        <v/>
      </c>
      <c r="L826" t="s">
        <v>9318</v>
      </c>
      <c r="M826">
        <v>8988.1774343278394</v>
      </c>
      <c r="AE826" s="1" t="s">
        <v>11613</v>
      </c>
      <c r="AF826" s="1" t="s">
        <v>2778</v>
      </c>
      <c r="AG826" s="9">
        <v>3.7828833999999999E-11</v>
      </c>
      <c r="AH826" s="1" t="str">
        <f>_xlfn.TEXTAFTER(Table9[[#This Row],[rxn]],"-",-1)</f>
        <v>rt1470</v>
      </c>
      <c r="AI826" s="1" t="e">
        <f>_xlfn.TEXTAFTER(_xlfn.TEXTBEFORE(Table9[[#This Row],[rxn]],"-"&amp;Table9[[#This Row],[enz]]),"RXN-")</f>
        <v>#N/A</v>
      </c>
      <c r="AJ826" s="1" t="e">
        <f>_xlfn.TEXTBEFORE(Table9[[#This Row],[rxn]],"_",-1)</f>
        <v>#N/A</v>
      </c>
    </row>
    <row r="827" spans="1:36" ht="17" hidden="1" x14ac:dyDescent="0.25">
      <c r="A827" t="s">
        <v>9358</v>
      </c>
      <c r="B827" t="str">
        <f>_xlfn.TEXTAFTER(Table5[[#This Row],[r]],"-",-1)</f>
        <v>rt6190'</v>
      </c>
      <c r="C827" t="str">
        <f>_xlfn.TEXTAFTER(_xlfn.TEXTBEFORE(Table5[[#This Row],[r]],"-"&amp;Table5[[#This Row],[enz]]),"'RXN-")</f>
        <v>CSNtps_e_FWD</v>
      </c>
      <c r="D827">
        <v>11171.708534568001</v>
      </c>
      <c r="E827">
        <f>_xlfn.XLOOKUP(Table5[[#This Row],[r]],Table3[r],Table3[kapp],"")</f>
        <v>8988.1774343278394</v>
      </c>
      <c r="F827">
        <f>Table5[[#This Row],[kapp]]-Table5[[#This Row],[old]]</f>
        <v>2183.5311002401613</v>
      </c>
      <c r="G827" t="str" cm="1">
        <f t="array" ref="G827">IF(ROWS(_xlfn._xlws.FILTER(Table5[r],Table5[enz]=Table5[[#This Row],[enz]]))&gt;1,"many","1")</f>
        <v>many</v>
      </c>
      <c r="H827" t="str" cm="1">
        <f t="array" ref="H827">IF(ROWS(_xlfn._xlws.FILTER(Table5[r],Table5[rxn-no-enz]=Table5[[#This Row],[rxn-no-enz]]))&gt;1,"many","1")</f>
        <v>1</v>
      </c>
      <c r="I827" t="str">
        <f>_xlfn.XLOOKUP(SUBSTITUTE(Table5[[#This Row],[r]],"'",""),Table6[rxn],Table6[rxn],"no")</f>
        <v>no</v>
      </c>
      <c r="J827" t="str" cm="1">
        <f t="array" ref="J827">_xlfn.XLOOKUP(Table5[[#This Row],[r]],"'"&amp;Table6[rxn]&amp;"'",Table6[expected kapp],"")</f>
        <v/>
      </c>
      <c r="L827" t="s">
        <v>9319</v>
      </c>
      <c r="M827">
        <v>8988.1774343278394</v>
      </c>
      <c r="AE827" s="1" t="s">
        <v>4290</v>
      </c>
      <c r="AF827" s="1" t="s">
        <v>2778</v>
      </c>
      <c r="AG827" s="9">
        <v>7.5905894999999898E-11</v>
      </c>
      <c r="AH827" s="1" t="str">
        <f>_xlfn.TEXTAFTER(Table9[[#This Row],[rxn]],"-",-1)</f>
        <v>rt1487</v>
      </c>
      <c r="AI827" s="1" t="e">
        <f>_xlfn.TEXTAFTER(_xlfn.TEXTBEFORE(Table9[[#This Row],[rxn]],"-"&amp;Table9[[#This Row],[enz]]),"RXN-")</f>
        <v>#N/A</v>
      </c>
      <c r="AJ827" s="1" t="e">
        <f>_xlfn.TEXTBEFORE(Table9[[#This Row],[rxn]],"_",-1)</f>
        <v>#N/A</v>
      </c>
    </row>
    <row r="828" spans="1:36" ht="17" hidden="1" x14ac:dyDescent="0.25">
      <c r="A828" t="s">
        <v>9359</v>
      </c>
      <c r="B828" t="str">
        <f>_xlfn.TEXTAFTER(Table5[[#This Row],[r]],"-",-1)</f>
        <v>rt4019'</v>
      </c>
      <c r="C828" t="str">
        <f>_xlfn.TEXTAFTER(_xlfn.TEXTBEFORE(Table5[[#This Row],[r]],"-"&amp;Table5[[#This Row],[enz]]),"'RXN-")</f>
        <v>CTPCMPt_c_m_FWD</v>
      </c>
      <c r="D828">
        <v>11171.708534568001</v>
      </c>
      <c r="E828">
        <f>_xlfn.XLOOKUP(Table5[[#This Row],[r]],Table3[r],Table3[kapp],"")</f>
        <v>8988.1774343278394</v>
      </c>
      <c r="F828">
        <f>Table5[[#This Row],[kapp]]-Table5[[#This Row],[old]]</f>
        <v>2183.5311002401613</v>
      </c>
      <c r="G828" t="str" cm="1">
        <f t="array" ref="G828">IF(ROWS(_xlfn._xlws.FILTER(Table5[r],Table5[enz]=Table5[[#This Row],[enz]]))&gt;1,"many","1")</f>
        <v>many</v>
      </c>
      <c r="H828" t="str" cm="1">
        <f t="array" ref="H828">IF(ROWS(_xlfn._xlws.FILTER(Table5[r],Table5[rxn-no-enz]=Table5[[#This Row],[rxn-no-enz]]))&gt;1,"many","1")</f>
        <v>1</v>
      </c>
      <c r="I828" t="str">
        <f>_xlfn.XLOOKUP(SUBSTITUTE(Table5[[#This Row],[r]],"'",""),Table6[rxn],Table6[rxn],"no")</f>
        <v>no</v>
      </c>
      <c r="J828" t="str" cm="1">
        <f t="array" ref="J828">_xlfn.XLOOKUP(Table5[[#This Row],[r]],"'"&amp;Table6[rxn]&amp;"'",Table6[expected kapp],"")</f>
        <v/>
      </c>
      <c r="L828" t="s">
        <v>8360</v>
      </c>
      <c r="M828">
        <v>86.906234745663696</v>
      </c>
      <c r="AE828" s="1" t="s">
        <v>11614</v>
      </c>
      <c r="AF828" s="1" t="s">
        <v>2778</v>
      </c>
      <c r="AG828" s="9">
        <v>2.32304311E-10</v>
      </c>
      <c r="AH828" s="1" t="str">
        <f>_xlfn.TEXTAFTER(Table9[[#This Row],[rxn]],"-",-1)</f>
        <v>rt1488</v>
      </c>
      <c r="AI828" s="1" t="e">
        <f>_xlfn.TEXTAFTER(_xlfn.TEXTBEFORE(Table9[[#This Row],[rxn]],"-"&amp;Table9[[#This Row],[enz]]),"RXN-")</f>
        <v>#N/A</v>
      </c>
      <c r="AJ828" s="1" t="e">
        <f>_xlfn.TEXTBEFORE(Table9[[#This Row],[rxn]],"_",-1)</f>
        <v>#N/A</v>
      </c>
    </row>
    <row r="829" spans="1:36" ht="17" hidden="1" x14ac:dyDescent="0.25">
      <c r="A829" t="s">
        <v>9360</v>
      </c>
      <c r="B829" t="str">
        <f>_xlfn.TEXTAFTER(Table5[[#This Row],[r]],"-",-1)</f>
        <v>rt8107'</v>
      </c>
      <c r="C829" t="str">
        <f>_xlfn.TEXTAFTER(_xlfn.TEXTBEFORE(Table5[[#This Row],[r]],"-"&amp;Table5[[#This Row],[enz]]),"'RXN-")</f>
        <v>CTPS2_c_FWD</v>
      </c>
      <c r="D829">
        <v>11171.708534568001</v>
      </c>
      <c r="E829">
        <f>_xlfn.XLOOKUP(Table5[[#This Row],[r]],Table3[r],Table3[kapp],"")</f>
        <v>8988.1774343278394</v>
      </c>
      <c r="F829">
        <f>Table5[[#This Row],[kapp]]-Table5[[#This Row],[old]]</f>
        <v>2183.5311002401613</v>
      </c>
      <c r="G829" t="str" cm="1">
        <f t="array" ref="G829">IF(ROWS(_xlfn._xlws.FILTER(Table5[r],Table5[enz]=Table5[[#This Row],[enz]]))&gt;1,"many","1")</f>
        <v>many</v>
      </c>
      <c r="H829" t="str" cm="1">
        <f t="array" ref="H829">IF(ROWS(_xlfn._xlws.FILTER(Table5[r],Table5[rxn-no-enz]=Table5[[#This Row],[rxn-no-enz]]))&gt;1,"many","1")</f>
        <v>1</v>
      </c>
      <c r="I829" t="str">
        <f>_xlfn.XLOOKUP(SUBSTITUTE(Table5[[#This Row],[r]],"'",""),Table6[rxn],Table6[rxn],"no")</f>
        <v>no</v>
      </c>
      <c r="J829" t="str" cm="1">
        <f t="array" ref="J829">_xlfn.XLOOKUP(Table5[[#This Row],[r]],"'"&amp;Table6[rxn]&amp;"'",Table6[expected kapp],"")</f>
        <v/>
      </c>
      <c r="L829" t="s">
        <v>9320</v>
      </c>
      <c r="M829">
        <v>8988.1774343278394</v>
      </c>
      <c r="AE829" s="1" t="s">
        <v>11615</v>
      </c>
      <c r="AF829" s="1" t="s">
        <v>2778</v>
      </c>
      <c r="AG829" s="9">
        <v>6.4729230199999901E-10</v>
      </c>
      <c r="AH829" s="1" t="str">
        <f>_xlfn.TEXTAFTER(Table9[[#This Row],[rxn]],"-",-1)</f>
        <v>rt1518_c</v>
      </c>
      <c r="AI829" s="1" t="e">
        <f>_xlfn.TEXTAFTER(_xlfn.TEXTBEFORE(Table9[[#This Row],[rxn]],"-"&amp;Table9[[#This Row],[enz]]),"RXN-")</f>
        <v>#N/A</v>
      </c>
      <c r="AJ829" s="1" t="str">
        <f>_xlfn.TEXTBEFORE(Table9[[#This Row],[rxn]],"_",-1)</f>
        <v>PROSYN-rt1518</v>
      </c>
    </row>
    <row r="830" spans="1:36" ht="17" hidden="1" x14ac:dyDescent="0.25">
      <c r="A830" t="s">
        <v>9361</v>
      </c>
      <c r="B830" t="str">
        <f>_xlfn.TEXTAFTER(Table5[[#This Row],[r]],"-",-1)</f>
        <v>rt4019'</v>
      </c>
      <c r="C830" t="str">
        <f>_xlfn.TEXTAFTER(_xlfn.TEXTBEFORE(Table5[[#This Row],[r]],"-"&amp;Table5[[#This Row],[enz]]),"'RXN-")</f>
        <v>CTPt2_m_FWD</v>
      </c>
      <c r="D830">
        <v>11171.708534568001</v>
      </c>
      <c r="E830">
        <f>_xlfn.XLOOKUP(Table5[[#This Row],[r]],Table3[r],Table3[kapp],"")</f>
        <v>8988.1774343278394</v>
      </c>
      <c r="F830">
        <f>Table5[[#This Row],[kapp]]-Table5[[#This Row],[old]]</f>
        <v>2183.5311002401613</v>
      </c>
      <c r="G830" t="str" cm="1">
        <f t="array" ref="G830">IF(ROWS(_xlfn._xlws.FILTER(Table5[r],Table5[enz]=Table5[[#This Row],[enz]]))&gt;1,"many","1")</f>
        <v>many</v>
      </c>
      <c r="H830" t="str" cm="1">
        <f t="array" ref="H830">IF(ROWS(_xlfn._xlws.FILTER(Table5[r],Table5[rxn-no-enz]=Table5[[#This Row],[rxn-no-enz]]))&gt;1,"many","1")</f>
        <v>1</v>
      </c>
      <c r="I830" t="str">
        <f>_xlfn.XLOOKUP(SUBSTITUTE(Table5[[#This Row],[r]],"'",""),Table6[rxn],Table6[rxn],"no")</f>
        <v>no</v>
      </c>
      <c r="J830" t="str" cm="1">
        <f t="array" ref="J830">_xlfn.XLOOKUP(Table5[[#This Row],[r]],"'"&amp;Table6[rxn]&amp;"'",Table6[expected kapp],"")</f>
        <v/>
      </c>
      <c r="L830" t="s">
        <v>9321</v>
      </c>
      <c r="M830">
        <v>8988.1774343278394</v>
      </c>
      <c r="AE830" s="1" t="s">
        <v>4291</v>
      </c>
      <c r="AF830" s="1" t="s">
        <v>2778</v>
      </c>
      <c r="AG830" s="9">
        <v>5.2815150000000003E-11</v>
      </c>
      <c r="AH830" s="1" t="str">
        <f>_xlfn.TEXTAFTER(Table9[[#This Row],[rxn]],"-",-1)</f>
        <v>rt1519</v>
      </c>
      <c r="AI830" s="1" t="e">
        <f>_xlfn.TEXTAFTER(_xlfn.TEXTBEFORE(Table9[[#This Row],[rxn]],"-"&amp;Table9[[#This Row],[enz]]),"RXN-")</f>
        <v>#N/A</v>
      </c>
      <c r="AJ830" s="1" t="e">
        <f>_xlfn.TEXTBEFORE(Table9[[#This Row],[rxn]],"_",-1)</f>
        <v>#N/A</v>
      </c>
    </row>
    <row r="831" spans="1:36" ht="17" hidden="1" x14ac:dyDescent="0.25">
      <c r="A831" t="s">
        <v>9362</v>
      </c>
      <c r="B831" t="str">
        <f>_xlfn.TEXTAFTER(Table5[[#This Row],[r]],"-",-1)</f>
        <v>rt6589'</v>
      </c>
      <c r="C831" t="str">
        <f>_xlfn.TEXTAFTER(_xlfn.TEXTBEFORE(Table5[[#This Row],[r]],"-"&amp;Table5[[#This Row],[enz]]),"'RXN-")</f>
        <v>CYSItps_v_FWD</v>
      </c>
      <c r="D831">
        <v>11171.708534568001</v>
      </c>
      <c r="E831">
        <f>_xlfn.XLOOKUP(Table5[[#This Row],[r]],Table3[r],Table3[kapp],"")</f>
        <v>8988.1774343278394</v>
      </c>
      <c r="F831">
        <f>Table5[[#This Row],[kapp]]-Table5[[#This Row],[old]]</f>
        <v>2183.5311002401613</v>
      </c>
      <c r="G831" t="str" cm="1">
        <f t="array" ref="G831">IF(ROWS(_xlfn._xlws.FILTER(Table5[r],Table5[enz]=Table5[[#This Row],[enz]]))&gt;1,"many","1")</f>
        <v>1</v>
      </c>
      <c r="H831" t="str" cm="1">
        <f t="array" ref="H831">IF(ROWS(_xlfn._xlws.FILTER(Table5[r],Table5[rxn-no-enz]=Table5[[#This Row],[rxn-no-enz]]))&gt;1,"many","1")</f>
        <v>1</v>
      </c>
      <c r="I831" t="str">
        <f>_xlfn.XLOOKUP(SUBSTITUTE(Table5[[#This Row],[r]],"'",""),Table6[rxn],Table6[rxn],"no")</f>
        <v>no</v>
      </c>
      <c r="J831" t="str" cm="1">
        <f t="array" ref="J831">_xlfn.XLOOKUP(Table5[[#This Row],[r]],"'"&amp;Table6[rxn]&amp;"'",Table6[expected kapp],"")</f>
        <v/>
      </c>
      <c r="L831" t="s">
        <v>9322</v>
      </c>
      <c r="M831">
        <v>8988.1774343278394</v>
      </c>
      <c r="AE831" s="1" t="s">
        <v>4292</v>
      </c>
      <c r="AF831" s="1" t="s">
        <v>2778</v>
      </c>
      <c r="AG831" s="9">
        <v>3.0127669599999899E-10</v>
      </c>
      <c r="AH831" s="1" t="str">
        <f>_xlfn.TEXTAFTER(Table9[[#This Row],[rxn]],"-",-1)</f>
        <v>rt1520</v>
      </c>
      <c r="AI831" s="1" t="e">
        <f>_xlfn.TEXTAFTER(_xlfn.TEXTBEFORE(Table9[[#This Row],[rxn]],"-"&amp;Table9[[#This Row],[enz]]),"RXN-")</f>
        <v>#N/A</v>
      </c>
      <c r="AJ831" s="1" t="e">
        <f>_xlfn.TEXTBEFORE(Table9[[#This Row],[rxn]],"_",-1)</f>
        <v>#N/A</v>
      </c>
    </row>
    <row r="832" spans="1:36" ht="17" hidden="1" x14ac:dyDescent="0.25">
      <c r="A832" t="s">
        <v>9363</v>
      </c>
      <c r="B832" t="str">
        <f>_xlfn.TEXTAFTER(Table5[[#This Row],[r]],"-",-1)</f>
        <v>rt3663'</v>
      </c>
      <c r="C832" t="str">
        <f>_xlfn.TEXTAFTER(_xlfn.TEXTBEFORE(Table5[[#This Row],[r]],"-"&amp;Table5[[#This Row],[enz]]),"'RXN-")</f>
        <v>CYSS_c_FWD</v>
      </c>
      <c r="D832">
        <v>11171.708534568001</v>
      </c>
      <c r="E832">
        <f>_xlfn.XLOOKUP(Table5[[#This Row],[r]],Table3[r],Table3[kapp],"")</f>
        <v>8988.1774343278394</v>
      </c>
      <c r="F832">
        <f>Table5[[#This Row],[kapp]]-Table5[[#This Row],[old]]</f>
        <v>2183.5311002401613</v>
      </c>
      <c r="G832" t="str" cm="1">
        <f t="array" ref="G832">IF(ROWS(_xlfn._xlws.FILTER(Table5[r],Table5[enz]=Table5[[#This Row],[enz]]))&gt;1,"many","1")</f>
        <v>1</v>
      </c>
      <c r="H832" t="str" cm="1">
        <f t="array" ref="H832">IF(ROWS(_xlfn._xlws.FILTER(Table5[r],Table5[rxn-no-enz]=Table5[[#This Row],[rxn-no-enz]]))&gt;1,"many","1")</f>
        <v>1</v>
      </c>
      <c r="I832" t="str">
        <f>_xlfn.XLOOKUP(SUBSTITUTE(Table5[[#This Row],[r]],"'",""),Table6[rxn],Table6[rxn],"no")</f>
        <v>no</v>
      </c>
      <c r="J832" t="str" cm="1">
        <f t="array" ref="J832">_xlfn.XLOOKUP(Table5[[#This Row],[r]],"'"&amp;Table6[rxn]&amp;"'",Table6[expected kapp],"")</f>
        <v/>
      </c>
      <c r="L832" t="s">
        <v>9323</v>
      </c>
      <c r="M832">
        <v>8988.1774343278394</v>
      </c>
      <c r="AE832" s="1" t="s">
        <v>4293</v>
      </c>
      <c r="AF832" s="1" t="s">
        <v>2778</v>
      </c>
      <c r="AG832" s="9">
        <v>1.9349901000000001E-11</v>
      </c>
      <c r="AH832" s="1" t="str">
        <f>_xlfn.TEXTAFTER(Table9[[#This Row],[rxn]],"-",-1)</f>
        <v>rt1532</v>
      </c>
      <c r="AI832" s="1" t="e">
        <f>_xlfn.TEXTAFTER(_xlfn.TEXTBEFORE(Table9[[#This Row],[rxn]],"-"&amp;Table9[[#This Row],[enz]]),"RXN-")</f>
        <v>#N/A</v>
      </c>
      <c r="AJ832" s="1" t="e">
        <f>_xlfn.TEXTBEFORE(Table9[[#This Row],[rxn]],"_",-1)</f>
        <v>#N/A</v>
      </c>
    </row>
    <row r="833" spans="1:36" ht="17" hidden="1" x14ac:dyDescent="0.25">
      <c r="A833" t="s">
        <v>9364</v>
      </c>
      <c r="B833" t="str">
        <f>_xlfn.TEXTAFTER(Table5[[#This Row],[r]],"-",-1)</f>
        <v>rt5861'</v>
      </c>
      <c r="C833" t="str">
        <f>_xlfn.TEXTAFTER(_xlfn.TEXTBEFORE(Table5[[#This Row],[r]],"-"&amp;Table5[[#This Row],[enz]]),"'RXN-")</f>
        <v>CYStps_e_FWD</v>
      </c>
      <c r="D833">
        <v>11171.708534568001</v>
      </c>
      <c r="E833">
        <f>_xlfn.XLOOKUP(Table5[[#This Row],[r]],Table3[r],Table3[kapp],"")</f>
        <v>8988.1774343278394</v>
      </c>
      <c r="F833">
        <f>Table5[[#This Row],[kapp]]-Table5[[#This Row],[old]]</f>
        <v>2183.5311002401613</v>
      </c>
      <c r="G833" t="str" cm="1">
        <f t="array" ref="G833">IF(ROWS(_xlfn._xlws.FILTER(Table5[r],Table5[enz]=Table5[[#This Row],[enz]]))&gt;1,"many","1")</f>
        <v>many</v>
      </c>
      <c r="H833" t="str" cm="1">
        <f t="array" ref="H833">IF(ROWS(_xlfn._xlws.FILTER(Table5[r],Table5[rxn-no-enz]=Table5[[#This Row],[rxn-no-enz]]))&gt;1,"many","1")</f>
        <v>1</v>
      </c>
      <c r="I833" t="str">
        <f>_xlfn.XLOOKUP(SUBSTITUTE(Table5[[#This Row],[r]],"'",""),Table6[rxn],Table6[rxn],"no")</f>
        <v>no</v>
      </c>
      <c r="J833" t="str" cm="1">
        <f t="array" ref="J833">_xlfn.XLOOKUP(Table5[[#This Row],[r]],"'"&amp;Table6[rxn]&amp;"'",Table6[expected kapp],"")</f>
        <v/>
      </c>
      <c r="L833" t="s">
        <v>9324</v>
      </c>
      <c r="M833">
        <v>8988.1774343278394</v>
      </c>
      <c r="AE833" s="1" t="s">
        <v>4295</v>
      </c>
      <c r="AF833" s="1" t="s">
        <v>2778</v>
      </c>
      <c r="AG833" s="9">
        <v>3.4038917120000002E-9</v>
      </c>
      <c r="AH833" s="1" t="str">
        <f>_xlfn.TEXTAFTER(Table9[[#This Row],[rxn]],"-",-1)</f>
        <v>rt1542</v>
      </c>
      <c r="AI833" s="1" t="e">
        <f>_xlfn.TEXTAFTER(_xlfn.TEXTBEFORE(Table9[[#This Row],[rxn]],"-"&amp;Table9[[#This Row],[enz]]),"RXN-")</f>
        <v>#N/A</v>
      </c>
      <c r="AJ833" s="1" t="e">
        <f>_xlfn.TEXTBEFORE(Table9[[#This Row],[rxn]],"_",-1)</f>
        <v>#N/A</v>
      </c>
    </row>
    <row r="834" spans="1:36" ht="17" hidden="1" x14ac:dyDescent="0.25">
      <c r="A834" t="s">
        <v>9365</v>
      </c>
      <c r="B834" t="str">
        <f>_xlfn.TEXTAFTER(Table5[[#This Row],[r]],"-",-1)</f>
        <v>rt5861'</v>
      </c>
      <c r="C834" t="str">
        <f>_xlfn.TEXTAFTER(_xlfn.TEXTBEFORE(Table5[[#This Row],[r]],"-"&amp;Table5[[#This Row],[enz]]),"'RXN-")</f>
        <v>CYStps_e_REV</v>
      </c>
      <c r="D834">
        <v>11171.708534568001</v>
      </c>
      <c r="E834">
        <f>_xlfn.XLOOKUP(Table5[[#This Row],[r]],Table3[r],Table3[kapp],"")</f>
        <v>8988.1774343278394</v>
      </c>
      <c r="F834">
        <f>Table5[[#This Row],[kapp]]-Table5[[#This Row],[old]]</f>
        <v>2183.5311002401613</v>
      </c>
      <c r="G834" t="str" cm="1">
        <f t="array" ref="G834">IF(ROWS(_xlfn._xlws.FILTER(Table5[r],Table5[enz]=Table5[[#This Row],[enz]]))&gt;1,"many","1")</f>
        <v>many</v>
      </c>
      <c r="H834" t="str" cm="1">
        <f t="array" ref="H834">IF(ROWS(_xlfn._xlws.FILTER(Table5[r],Table5[rxn-no-enz]=Table5[[#This Row],[rxn-no-enz]]))&gt;1,"many","1")</f>
        <v>1</v>
      </c>
      <c r="I834" t="str">
        <f>_xlfn.XLOOKUP(SUBSTITUTE(Table5[[#This Row],[r]],"'",""),Table6[rxn],Table6[rxn],"no")</f>
        <v>no</v>
      </c>
      <c r="J834" t="str" cm="1">
        <f t="array" ref="J834">_xlfn.XLOOKUP(Table5[[#This Row],[r]],"'"&amp;Table6[rxn]&amp;"'",Table6[expected kapp],"")</f>
        <v/>
      </c>
      <c r="L834" t="s">
        <v>9325</v>
      </c>
      <c r="M834">
        <v>8988.1774343278394</v>
      </c>
      <c r="AE834" s="1" t="s">
        <v>11616</v>
      </c>
      <c r="AF834" s="1" t="s">
        <v>2778</v>
      </c>
      <c r="AG834" s="9">
        <v>7.3855250000000002E-11</v>
      </c>
      <c r="AH834" s="1" t="str">
        <f>_xlfn.TEXTAFTER(Table9[[#This Row],[rxn]],"-",-1)</f>
        <v>rt1544_e</v>
      </c>
      <c r="AI834" s="1" t="e">
        <f>_xlfn.TEXTAFTER(_xlfn.TEXTBEFORE(Table9[[#This Row],[rxn]],"-"&amp;Table9[[#This Row],[enz]]),"RXN-")</f>
        <v>#N/A</v>
      </c>
      <c r="AJ834" s="1" t="str">
        <f>_xlfn.TEXTBEFORE(Table9[[#This Row],[rxn]],"_",-1)</f>
        <v>PROSYN-rt1544</v>
      </c>
    </row>
    <row r="835" spans="1:36" ht="17" hidden="1" x14ac:dyDescent="0.25">
      <c r="A835" t="s">
        <v>9366</v>
      </c>
      <c r="B835" t="str">
        <f>_xlfn.TEXTAFTER(Table5[[#This Row],[r]],"-",-1)</f>
        <v>rt7919'</v>
      </c>
      <c r="C835" t="str">
        <f>_xlfn.TEXTAFTER(_xlfn.TEXTBEFORE(Table5[[#This Row],[r]],"-"&amp;Table5[[#This Row],[enz]]),"'RXN-")</f>
        <v>CYTD_c_FWD</v>
      </c>
      <c r="D835">
        <v>11171.708534568001</v>
      </c>
      <c r="E835">
        <f>_xlfn.XLOOKUP(Table5[[#This Row],[r]],Table3[r],Table3[kapp],"")</f>
        <v>8988.1774343278394</v>
      </c>
      <c r="F835">
        <f>Table5[[#This Row],[kapp]]-Table5[[#This Row],[old]]</f>
        <v>2183.5311002401613</v>
      </c>
      <c r="G835" t="str" cm="1">
        <f t="array" ref="G835">IF(ROWS(_xlfn._xlws.FILTER(Table5[r],Table5[enz]=Table5[[#This Row],[enz]]))&gt;1,"many","1")</f>
        <v>many</v>
      </c>
      <c r="H835" t="str" cm="1">
        <f t="array" ref="H835">IF(ROWS(_xlfn._xlws.FILTER(Table5[r],Table5[rxn-no-enz]=Table5[[#This Row],[rxn-no-enz]]))&gt;1,"many","1")</f>
        <v>1</v>
      </c>
      <c r="I835" t="str">
        <f>_xlfn.XLOOKUP(SUBSTITUTE(Table5[[#This Row],[r]],"'",""),Table6[rxn],Table6[rxn],"no")</f>
        <v>no</v>
      </c>
      <c r="J835" t="str" cm="1">
        <f t="array" ref="J835">_xlfn.XLOOKUP(Table5[[#This Row],[r]],"'"&amp;Table6[rxn]&amp;"'",Table6[expected kapp],"")</f>
        <v/>
      </c>
      <c r="L835" t="s">
        <v>9326</v>
      </c>
      <c r="M835">
        <v>8988.1774343278394</v>
      </c>
      <c r="AE835" s="1" t="s">
        <v>11617</v>
      </c>
      <c r="AF835" s="1" t="s">
        <v>2778</v>
      </c>
      <c r="AG835" s="9">
        <v>7.4769431000000005E-11</v>
      </c>
      <c r="AH835" s="1" t="str">
        <f>_xlfn.TEXTAFTER(Table9[[#This Row],[rxn]],"-",-1)</f>
        <v>rt1561</v>
      </c>
      <c r="AI835" s="1" t="e">
        <f>_xlfn.TEXTAFTER(_xlfn.TEXTBEFORE(Table9[[#This Row],[rxn]],"-"&amp;Table9[[#This Row],[enz]]),"RXN-")</f>
        <v>#N/A</v>
      </c>
      <c r="AJ835" s="1" t="e">
        <f>_xlfn.TEXTBEFORE(Table9[[#This Row],[rxn]],"_",-1)</f>
        <v>#N/A</v>
      </c>
    </row>
    <row r="836" spans="1:36" ht="17" hidden="1" x14ac:dyDescent="0.25">
      <c r="A836" t="s">
        <v>9367</v>
      </c>
      <c r="B836" t="str">
        <f>_xlfn.TEXTAFTER(Table5[[#This Row],[r]],"-",-1)</f>
        <v>rt0265'</v>
      </c>
      <c r="C836" t="str">
        <f>_xlfn.TEXTAFTER(_xlfn.TEXTBEFORE(Table5[[#This Row],[r]],"-"&amp;Table5[[#This Row],[enz]]),"'RXN-")</f>
        <v>CYTDK2_c_FWD</v>
      </c>
      <c r="D836">
        <v>11171.708534568001</v>
      </c>
      <c r="E836">
        <f>_xlfn.XLOOKUP(Table5[[#This Row],[r]],Table3[r],Table3[kapp],"")</f>
        <v>8988.1774343278394</v>
      </c>
      <c r="F836">
        <f>Table5[[#This Row],[kapp]]-Table5[[#This Row],[old]]</f>
        <v>2183.5311002401613</v>
      </c>
      <c r="G836" t="str" cm="1">
        <f t="array" ref="G836">IF(ROWS(_xlfn._xlws.FILTER(Table5[r],Table5[enz]=Table5[[#This Row],[enz]]))&gt;1,"many","1")</f>
        <v>many</v>
      </c>
      <c r="H836" t="str" cm="1">
        <f t="array" ref="H836">IF(ROWS(_xlfn._xlws.FILTER(Table5[r],Table5[rxn-no-enz]=Table5[[#This Row],[rxn-no-enz]]))&gt;1,"many","1")</f>
        <v>1</v>
      </c>
      <c r="I836" t="str">
        <f>_xlfn.XLOOKUP(SUBSTITUTE(Table5[[#This Row],[r]],"'",""),Table6[rxn],Table6[rxn],"no")</f>
        <v>no</v>
      </c>
      <c r="J836" t="str" cm="1">
        <f t="array" ref="J836">_xlfn.XLOOKUP(Table5[[#This Row],[r]],"'"&amp;Table6[rxn]&amp;"'",Table6[expected kapp],"")</f>
        <v/>
      </c>
      <c r="L836" t="s">
        <v>9327</v>
      </c>
      <c r="M836">
        <v>8988.1774343278394</v>
      </c>
      <c r="AE836" s="1" t="s">
        <v>11618</v>
      </c>
      <c r="AF836" s="1" t="s">
        <v>2778</v>
      </c>
      <c r="AG836" s="9">
        <v>2.1876134000000001E-11</v>
      </c>
      <c r="AH836" s="1" t="str">
        <f>_xlfn.TEXTAFTER(Table9[[#This Row],[rxn]],"-",-1)</f>
        <v>rt1567</v>
      </c>
      <c r="AI836" s="1" t="e">
        <f>_xlfn.TEXTAFTER(_xlfn.TEXTBEFORE(Table9[[#This Row],[rxn]],"-"&amp;Table9[[#This Row],[enz]]),"RXN-")</f>
        <v>#N/A</v>
      </c>
      <c r="AJ836" s="1" t="e">
        <f>_xlfn.TEXTBEFORE(Table9[[#This Row],[rxn]],"_",-1)</f>
        <v>#N/A</v>
      </c>
    </row>
    <row r="837" spans="1:36" ht="17" hidden="1" x14ac:dyDescent="0.25">
      <c r="A837" t="s">
        <v>9368</v>
      </c>
      <c r="B837" t="str">
        <f>_xlfn.TEXTAFTER(Table5[[#This Row],[r]],"-",-1)</f>
        <v>rt5601'</v>
      </c>
      <c r="C837" t="str">
        <f>_xlfn.TEXTAFTER(_xlfn.TEXTBEFORE(Table5[[#This Row],[r]],"-"&amp;Table5[[#This Row],[enz]]),"'RXN-")</f>
        <v>CYTDtps_e_FWD</v>
      </c>
      <c r="D837">
        <v>11171.708534568001</v>
      </c>
      <c r="E837">
        <f>_xlfn.XLOOKUP(Table5[[#This Row],[r]],Table3[r],Table3[kapp],"")</f>
        <v>8988.1774343278394</v>
      </c>
      <c r="F837">
        <f>Table5[[#This Row],[kapp]]-Table5[[#This Row],[old]]</f>
        <v>2183.5311002401613</v>
      </c>
      <c r="G837" t="str" cm="1">
        <f t="array" ref="G837">IF(ROWS(_xlfn._xlws.FILTER(Table5[r],Table5[enz]=Table5[[#This Row],[enz]]))&gt;1,"many","1")</f>
        <v>many</v>
      </c>
      <c r="H837" t="str" cm="1">
        <f t="array" ref="H837">IF(ROWS(_xlfn._xlws.FILTER(Table5[r],Table5[rxn-no-enz]=Table5[[#This Row],[rxn-no-enz]]))&gt;1,"many","1")</f>
        <v>1</v>
      </c>
      <c r="I837" t="str">
        <f>_xlfn.XLOOKUP(SUBSTITUTE(Table5[[#This Row],[r]],"'",""),Table6[rxn],Table6[rxn],"no")</f>
        <v>no</v>
      </c>
      <c r="J837" t="str" cm="1">
        <f t="array" ref="J837">_xlfn.XLOOKUP(Table5[[#This Row],[r]],"'"&amp;Table6[rxn]&amp;"'",Table6[expected kapp],"")</f>
        <v/>
      </c>
      <c r="L837" t="s">
        <v>9328</v>
      </c>
      <c r="M837">
        <v>8988.1774343278394</v>
      </c>
      <c r="AE837" s="1" t="s">
        <v>4297</v>
      </c>
      <c r="AF837" s="1" t="s">
        <v>2778</v>
      </c>
      <c r="AG837" s="9">
        <v>3.2916120440000001E-9</v>
      </c>
      <c r="AH837" s="1" t="str">
        <f>_xlfn.TEXTAFTER(Table9[[#This Row],[rxn]],"-",-1)</f>
        <v>rt1572</v>
      </c>
      <c r="AI837" s="1" t="e">
        <f>_xlfn.TEXTAFTER(_xlfn.TEXTBEFORE(Table9[[#This Row],[rxn]],"-"&amp;Table9[[#This Row],[enz]]),"RXN-")</f>
        <v>#N/A</v>
      </c>
      <c r="AJ837" s="1" t="e">
        <f>_xlfn.TEXTBEFORE(Table9[[#This Row],[rxn]],"_",-1)</f>
        <v>#N/A</v>
      </c>
    </row>
    <row r="838" spans="1:36" ht="17" hidden="1" x14ac:dyDescent="0.25">
      <c r="A838" t="s">
        <v>9369</v>
      </c>
      <c r="B838" t="str">
        <f>_xlfn.TEXTAFTER(Table5[[#This Row],[r]],"-",-1)</f>
        <v>rt8364'</v>
      </c>
      <c r="C838" t="str">
        <f>_xlfn.TEXTAFTER(_xlfn.TEXTBEFORE(Table5[[#This Row],[r]],"-"&amp;Table5[[#This Row],[enz]]),"'RXN-")</f>
        <v>DADA_c_FWD</v>
      </c>
      <c r="D838">
        <v>11171.708534568001</v>
      </c>
      <c r="E838">
        <f>_xlfn.XLOOKUP(Table5[[#This Row],[r]],Table3[r],Table3[kapp],"")</f>
        <v>8988.1774343278394</v>
      </c>
      <c r="F838">
        <f>Table5[[#This Row],[kapp]]-Table5[[#This Row],[old]]</f>
        <v>2183.5311002401613</v>
      </c>
      <c r="G838" t="str" cm="1">
        <f t="array" ref="G838">IF(ROWS(_xlfn._xlws.FILTER(Table5[r],Table5[enz]=Table5[[#This Row],[enz]]))&gt;1,"many","1")</f>
        <v>many</v>
      </c>
      <c r="H838" t="str" cm="1">
        <f t="array" ref="H838">IF(ROWS(_xlfn._xlws.FILTER(Table5[r],Table5[rxn-no-enz]=Table5[[#This Row],[rxn-no-enz]]))&gt;1,"many","1")</f>
        <v>1</v>
      </c>
      <c r="I838" t="str">
        <f>_xlfn.XLOOKUP(SUBSTITUTE(Table5[[#This Row],[r]],"'",""),Table6[rxn],Table6[rxn],"no")</f>
        <v>no</v>
      </c>
      <c r="J838" t="str" cm="1">
        <f t="array" ref="J838">_xlfn.XLOOKUP(Table5[[#This Row],[r]],"'"&amp;Table6[rxn]&amp;"'",Table6[expected kapp],"")</f>
        <v/>
      </c>
      <c r="L838" t="s">
        <v>9329</v>
      </c>
      <c r="M838">
        <v>8988.1774343278394</v>
      </c>
      <c r="AE838" s="1" t="s">
        <v>4298</v>
      </c>
      <c r="AF838" s="1" t="s">
        <v>2778</v>
      </c>
      <c r="AG838" s="9">
        <v>1.7292800000000001E-12</v>
      </c>
      <c r="AH838" s="1" t="str">
        <f>_xlfn.TEXTAFTER(Table9[[#This Row],[rxn]],"-",-1)</f>
        <v>rt1577</v>
      </c>
      <c r="AI838" s="1" t="e">
        <f>_xlfn.TEXTAFTER(_xlfn.TEXTBEFORE(Table9[[#This Row],[rxn]],"-"&amp;Table9[[#This Row],[enz]]),"RXN-")</f>
        <v>#N/A</v>
      </c>
      <c r="AJ838" s="1" t="e">
        <f>_xlfn.TEXTBEFORE(Table9[[#This Row],[rxn]],"_",-1)</f>
        <v>#N/A</v>
      </c>
    </row>
    <row r="839" spans="1:36" ht="17" hidden="1" x14ac:dyDescent="0.25">
      <c r="A839" t="s">
        <v>9370</v>
      </c>
      <c r="B839" t="str">
        <f>_xlfn.TEXTAFTER(Table5[[#This Row],[r]],"-",-1)</f>
        <v>rt3932'</v>
      </c>
      <c r="C839" t="str">
        <f>_xlfn.TEXTAFTER(_xlfn.TEXTBEFORE(Table5[[#This Row],[r]],"-"&amp;Table5[[#This Row],[enz]]),"'RXN-")</f>
        <v>DADK_c_FWD</v>
      </c>
      <c r="D839">
        <v>11171.708534568001</v>
      </c>
      <c r="E839">
        <f>_xlfn.XLOOKUP(Table5[[#This Row],[r]],Table3[r],Table3[kapp],"")</f>
        <v>8988.1774343278394</v>
      </c>
      <c r="F839">
        <f>Table5[[#This Row],[kapp]]-Table5[[#This Row],[old]]</f>
        <v>2183.5311002401613</v>
      </c>
      <c r="G839" t="str" cm="1">
        <f t="array" ref="G839">IF(ROWS(_xlfn._xlws.FILTER(Table5[r],Table5[enz]=Table5[[#This Row],[enz]]))&gt;1,"many","1")</f>
        <v>many</v>
      </c>
      <c r="H839" t="str" cm="1">
        <f t="array" ref="H839">IF(ROWS(_xlfn._xlws.FILTER(Table5[r],Table5[rxn-no-enz]=Table5[[#This Row],[rxn-no-enz]]))&gt;1,"many","1")</f>
        <v>1</v>
      </c>
      <c r="I839" t="str">
        <f>_xlfn.XLOOKUP(SUBSTITUTE(Table5[[#This Row],[r]],"'",""),Table6[rxn],Table6[rxn],"no")</f>
        <v>no</v>
      </c>
      <c r="J839" t="str" cm="1">
        <f t="array" ref="J839">_xlfn.XLOOKUP(Table5[[#This Row],[r]],"'"&amp;Table6[rxn]&amp;"'",Table6[expected kapp],"")</f>
        <v/>
      </c>
      <c r="L839" t="s">
        <v>9330</v>
      </c>
      <c r="M839">
        <v>8988.1774343278394</v>
      </c>
      <c r="AE839" s="1" t="s">
        <v>11619</v>
      </c>
      <c r="AF839" s="1" t="s">
        <v>2778</v>
      </c>
      <c r="AG839" s="9">
        <v>2.1232977239999998E-9</v>
      </c>
      <c r="AH839" s="1" t="str">
        <f>_xlfn.TEXTAFTER(Table9[[#This Row],[rxn]],"-",-1)</f>
        <v>rt1591</v>
      </c>
      <c r="AI839" s="1" t="e">
        <f>_xlfn.TEXTAFTER(_xlfn.TEXTBEFORE(Table9[[#This Row],[rxn]],"-"&amp;Table9[[#This Row],[enz]]),"RXN-")</f>
        <v>#N/A</v>
      </c>
      <c r="AJ839" s="1" t="e">
        <f>_xlfn.TEXTBEFORE(Table9[[#This Row],[rxn]],"_",-1)</f>
        <v>#N/A</v>
      </c>
    </row>
    <row r="840" spans="1:36" ht="17" hidden="1" x14ac:dyDescent="0.25">
      <c r="A840" t="s">
        <v>9371</v>
      </c>
      <c r="B840" t="str">
        <f>_xlfn.TEXTAFTER(Table5[[#This Row],[r]],"-",-1)</f>
        <v>rt3932'</v>
      </c>
      <c r="C840" t="str">
        <f>_xlfn.TEXTAFTER(_xlfn.TEXTBEFORE(Table5[[#This Row],[r]],"-"&amp;Table5[[#This Row],[enz]]),"'RXN-")</f>
        <v>DADK_c_REV</v>
      </c>
      <c r="D840">
        <v>11171.708534568001</v>
      </c>
      <c r="E840">
        <f>_xlfn.XLOOKUP(Table5[[#This Row],[r]],Table3[r],Table3[kapp],"")</f>
        <v>8988.1774343278394</v>
      </c>
      <c r="F840">
        <f>Table5[[#This Row],[kapp]]-Table5[[#This Row],[old]]</f>
        <v>2183.5311002401613</v>
      </c>
      <c r="G840" t="str" cm="1">
        <f t="array" ref="G840">IF(ROWS(_xlfn._xlws.FILTER(Table5[r],Table5[enz]=Table5[[#This Row],[enz]]))&gt;1,"many","1")</f>
        <v>many</v>
      </c>
      <c r="H840" t="str" cm="1">
        <f t="array" ref="H840">IF(ROWS(_xlfn._xlws.FILTER(Table5[r],Table5[rxn-no-enz]=Table5[[#This Row],[rxn-no-enz]]))&gt;1,"many","1")</f>
        <v>1</v>
      </c>
      <c r="I840" t="str">
        <f>_xlfn.XLOOKUP(SUBSTITUTE(Table5[[#This Row],[r]],"'",""),Table6[rxn],Table6[rxn],"no")</f>
        <v>no</v>
      </c>
      <c r="J840" t="str" cm="1">
        <f t="array" ref="J840">_xlfn.XLOOKUP(Table5[[#This Row],[r]],"'"&amp;Table6[rxn]&amp;"'",Table6[expected kapp],"")</f>
        <v/>
      </c>
      <c r="L840" t="s">
        <v>9331</v>
      </c>
      <c r="M840">
        <v>8988.1774343278394</v>
      </c>
      <c r="AE840" s="1" t="s">
        <v>4299</v>
      </c>
      <c r="AF840" s="1" t="s">
        <v>2778</v>
      </c>
      <c r="AG840" s="9">
        <v>1.6876385999999999E-11</v>
      </c>
      <c r="AH840" s="1" t="str">
        <f>_xlfn.TEXTAFTER(Table9[[#This Row],[rxn]],"-",-1)</f>
        <v>rt1611</v>
      </c>
      <c r="AI840" s="1" t="e">
        <f>_xlfn.TEXTAFTER(_xlfn.TEXTBEFORE(Table9[[#This Row],[rxn]],"-"&amp;Table9[[#This Row],[enz]]),"RXN-")</f>
        <v>#N/A</v>
      </c>
      <c r="AJ840" s="1" t="e">
        <f>_xlfn.TEXTBEFORE(Table9[[#This Row],[rxn]],"_",-1)</f>
        <v>#N/A</v>
      </c>
    </row>
    <row r="841" spans="1:36" ht="17" hidden="1" x14ac:dyDescent="0.25">
      <c r="A841" t="s">
        <v>9372</v>
      </c>
      <c r="B841" t="str">
        <f>_xlfn.TEXTAFTER(Table5[[#This Row],[r]],"-",-1)</f>
        <v>rt1060'</v>
      </c>
      <c r="C841" t="str">
        <f>_xlfn.TEXTAFTER(_xlfn.TEXTBEFORE(Table5[[#This Row],[r]],"-"&amp;Table5[[#This Row],[enz]]),"'RXN-")</f>
        <v>DAG3Pabct_c_m_FWD</v>
      </c>
      <c r="D841">
        <v>11171.708534568001</v>
      </c>
      <c r="E841">
        <f>_xlfn.XLOOKUP(Table5[[#This Row],[r]],Table3[r],Table3[kapp],"")</f>
        <v>8988.1774343278394</v>
      </c>
      <c r="F841">
        <f>Table5[[#This Row],[kapp]]-Table5[[#This Row],[old]]</f>
        <v>2183.5311002401613</v>
      </c>
      <c r="G841" t="str" cm="1">
        <f t="array" ref="G841">IF(ROWS(_xlfn._xlws.FILTER(Table5[r],Table5[enz]=Table5[[#This Row],[enz]]))&gt;1,"many","1")</f>
        <v>many</v>
      </c>
      <c r="H841" t="str" cm="1">
        <f t="array" ref="H841">IF(ROWS(_xlfn._xlws.FILTER(Table5[r],Table5[rxn-no-enz]=Table5[[#This Row],[rxn-no-enz]]))&gt;1,"many","1")</f>
        <v>many</v>
      </c>
      <c r="I841" t="str">
        <f>_xlfn.XLOOKUP(SUBSTITUTE(Table5[[#This Row],[r]],"'",""),Table6[rxn],Table6[rxn],"no")</f>
        <v>no</v>
      </c>
      <c r="J841" t="str" cm="1">
        <f t="array" ref="J841">_xlfn.XLOOKUP(Table5[[#This Row],[r]],"'"&amp;Table6[rxn]&amp;"'",Table6[expected kapp],"")</f>
        <v/>
      </c>
      <c r="L841" t="s">
        <v>9332</v>
      </c>
      <c r="M841">
        <v>8988.1774343278394</v>
      </c>
      <c r="AE841" s="1" t="s">
        <v>11620</v>
      </c>
      <c r="AF841" s="1" t="s">
        <v>2778</v>
      </c>
      <c r="AG841" s="9">
        <v>5.9705654999999999E-11</v>
      </c>
      <c r="AH841" s="1" t="str">
        <f>_xlfn.TEXTAFTER(Table9[[#This Row],[rxn]],"-",-1)</f>
        <v>rt1613</v>
      </c>
      <c r="AI841" s="1" t="e">
        <f>_xlfn.TEXTAFTER(_xlfn.TEXTBEFORE(Table9[[#This Row],[rxn]],"-"&amp;Table9[[#This Row],[enz]]),"RXN-")</f>
        <v>#N/A</v>
      </c>
      <c r="AJ841" s="1" t="e">
        <f>_xlfn.TEXTBEFORE(Table9[[#This Row],[rxn]],"_",-1)</f>
        <v>#N/A</v>
      </c>
    </row>
    <row r="842" spans="1:36" ht="17" hidden="1" x14ac:dyDescent="0.25">
      <c r="A842" t="s">
        <v>9373</v>
      </c>
      <c r="B842" t="str">
        <f>_xlfn.TEXTAFTER(Table5[[#This Row],[r]],"-",-1)</f>
        <v>rt1060'</v>
      </c>
      <c r="C842" t="str">
        <f>_xlfn.TEXTAFTER(_xlfn.TEXTBEFORE(Table5[[#This Row],[r]],"-"&amp;Table5[[#This Row],[enz]]),"'RXN-")</f>
        <v>DAG3Pabct_c_m_REV</v>
      </c>
      <c r="D842">
        <v>11171.708534568001</v>
      </c>
      <c r="E842">
        <f>_xlfn.XLOOKUP(Table5[[#This Row],[r]],Table3[r],Table3[kapp],"")</f>
        <v>8988.1774343278394</v>
      </c>
      <c r="F842">
        <f>Table5[[#This Row],[kapp]]-Table5[[#This Row],[old]]</f>
        <v>2183.5311002401613</v>
      </c>
      <c r="G842" t="str" cm="1">
        <f t="array" ref="G842">IF(ROWS(_xlfn._xlws.FILTER(Table5[r],Table5[enz]=Table5[[#This Row],[enz]]))&gt;1,"many","1")</f>
        <v>many</v>
      </c>
      <c r="H842" t="str" cm="1">
        <f t="array" ref="H842">IF(ROWS(_xlfn._xlws.FILTER(Table5[r],Table5[rxn-no-enz]=Table5[[#This Row],[rxn-no-enz]]))&gt;1,"many","1")</f>
        <v>many</v>
      </c>
      <c r="I842" t="str">
        <f>_xlfn.XLOOKUP(SUBSTITUTE(Table5[[#This Row],[r]],"'",""),Table6[rxn],Table6[rxn],"no")</f>
        <v>no</v>
      </c>
      <c r="J842" t="str" cm="1">
        <f t="array" ref="J842">_xlfn.XLOOKUP(Table5[[#This Row],[r]],"'"&amp;Table6[rxn]&amp;"'",Table6[expected kapp],"")</f>
        <v/>
      </c>
      <c r="L842" t="s">
        <v>9333</v>
      </c>
      <c r="M842">
        <v>8988.1774343278394</v>
      </c>
      <c r="AE842" s="1" t="s">
        <v>11621</v>
      </c>
      <c r="AF842" s="1" t="s">
        <v>2778</v>
      </c>
      <c r="AG842" s="9">
        <v>2.2843974999999999E-11</v>
      </c>
      <c r="AH842" s="1" t="str">
        <f>_xlfn.TEXTAFTER(Table9[[#This Row],[rxn]],"-",-1)</f>
        <v>rt1622_c</v>
      </c>
      <c r="AI842" s="1" t="e">
        <f>_xlfn.TEXTAFTER(_xlfn.TEXTBEFORE(Table9[[#This Row],[rxn]],"-"&amp;Table9[[#This Row],[enz]]),"RXN-")</f>
        <v>#N/A</v>
      </c>
      <c r="AJ842" s="1" t="str">
        <f>_xlfn.TEXTBEFORE(Table9[[#This Row],[rxn]],"_",-1)</f>
        <v>PROSYN-rt1622</v>
      </c>
    </row>
    <row r="843" spans="1:36" ht="17" hidden="1" x14ac:dyDescent="0.25">
      <c r="A843" t="s">
        <v>9374</v>
      </c>
      <c r="B843" t="str">
        <f>_xlfn.TEXTAFTER(Table5[[#This Row],[r]],"-",-1)</f>
        <v>rt4312'</v>
      </c>
      <c r="C843" t="str">
        <f>_xlfn.TEXTAFTER(_xlfn.TEXTBEFORE(Table5[[#This Row],[r]],"-"&amp;Table5[[#This Row],[enz]]),"'RXN-")</f>
        <v>DAG3Pabct_c_m_FWD</v>
      </c>
      <c r="D843">
        <v>11171.708534568001</v>
      </c>
      <c r="E843">
        <f>_xlfn.XLOOKUP(Table5[[#This Row],[r]],Table3[r],Table3[kapp],"")</f>
        <v>8988.1774343278394</v>
      </c>
      <c r="F843">
        <f>Table5[[#This Row],[kapp]]-Table5[[#This Row],[old]]</f>
        <v>2183.5311002401613</v>
      </c>
      <c r="G843" t="str" cm="1">
        <f t="array" ref="G843">IF(ROWS(_xlfn._xlws.FILTER(Table5[r],Table5[enz]=Table5[[#This Row],[enz]]))&gt;1,"many","1")</f>
        <v>many</v>
      </c>
      <c r="H843" t="str" cm="1">
        <f t="array" ref="H843">IF(ROWS(_xlfn._xlws.FILTER(Table5[r],Table5[rxn-no-enz]=Table5[[#This Row],[rxn-no-enz]]))&gt;1,"many","1")</f>
        <v>many</v>
      </c>
      <c r="I843" t="str">
        <f>_xlfn.XLOOKUP(SUBSTITUTE(Table5[[#This Row],[r]],"'",""),Table6[rxn],Table6[rxn],"no")</f>
        <v>no</v>
      </c>
      <c r="J843" t="str" cm="1">
        <f t="array" ref="J843">_xlfn.XLOOKUP(Table5[[#This Row],[r]],"'"&amp;Table6[rxn]&amp;"'",Table6[expected kapp],"")</f>
        <v/>
      </c>
      <c r="L843" t="s">
        <v>9334</v>
      </c>
      <c r="M843">
        <v>8988.1774343278394</v>
      </c>
      <c r="AE843" s="1" t="s">
        <v>11622</v>
      </c>
      <c r="AF843" s="1" t="s">
        <v>2778</v>
      </c>
      <c r="AG843" s="9">
        <v>4.1515137E-11</v>
      </c>
      <c r="AH843" s="1" t="str">
        <f>_xlfn.TEXTAFTER(Table9[[#This Row],[rxn]],"-",-1)</f>
        <v>rt1627</v>
      </c>
      <c r="AI843" s="1" t="e">
        <f>_xlfn.TEXTAFTER(_xlfn.TEXTBEFORE(Table9[[#This Row],[rxn]],"-"&amp;Table9[[#This Row],[enz]]),"RXN-")</f>
        <v>#N/A</v>
      </c>
      <c r="AJ843" s="1" t="e">
        <f>_xlfn.TEXTBEFORE(Table9[[#This Row],[rxn]],"_",-1)</f>
        <v>#N/A</v>
      </c>
    </row>
    <row r="844" spans="1:36" ht="17" hidden="1" x14ac:dyDescent="0.25">
      <c r="A844" t="s">
        <v>9375</v>
      </c>
      <c r="B844" t="str">
        <f>_xlfn.TEXTAFTER(Table5[[#This Row],[r]],"-",-1)</f>
        <v>rt4312'</v>
      </c>
      <c r="C844" t="str">
        <f>_xlfn.TEXTAFTER(_xlfn.TEXTBEFORE(Table5[[#This Row],[r]],"-"&amp;Table5[[#This Row],[enz]]),"'RXN-")</f>
        <v>DAG3Pabct_c_m_REV</v>
      </c>
      <c r="D844">
        <v>11171.708534568001</v>
      </c>
      <c r="E844">
        <f>_xlfn.XLOOKUP(Table5[[#This Row],[r]],Table3[r],Table3[kapp],"")</f>
        <v>8988.1774343278394</v>
      </c>
      <c r="F844">
        <f>Table5[[#This Row],[kapp]]-Table5[[#This Row],[old]]</f>
        <v>2183.5311002401613</v>
      </c>
      <c r="G844" t="str" cm="1">
        <f t="array" ref="G844">IF(ROWS(_xlfn._xlws.FILTER(Table5[r],Table5[enz]=Table5[[#This Row],[enz]]))&gt;1,"many","1")</f>
        <v>many</v>
      </c>
      <c r="H844" t="str" cm="1">
        <f t="array" ref="H844">IF(ROWS(_xlfn._xlws.FILTER(Table5[r],Table5[rxn-no-enz]=Table5[[#This Row],[rxn-no-enz]]))&gt;1,"many","1")</f>
        <v>many</v>
      </c>
      <c r="I844" t="str">
        <f>_xlfn.XLOOKUP(SUBSTITUTE(Table5[[#This Row],[r]],"'",""),Table6[rxn],Table6[rxn],"no")</f>
        <v>no</v>
      </c>
      <c r="J844" t="str" cm="1">
        <f t="array" ref="J844">_xlfn.XLOOKUP(Table5[[#This Row],[r]],"'"&amp;Table6[rxn]&amp;"'",Table6[expected kapp],"")</f>
        <v/>
      </c>
      <c r="L844" t="s">
        <v>9335</v>
      </c>
      <c r="M844">
        <v>8988.1774343278394</v>
      </c>
      <c r="AE844" s="1" t="s">
        <v>4300</v>
      </c>
      <c r="AF844" s="1" t="s">
        <v>2778</v>
      </c>
      <c r="AG844" s="9">
        <v>1.105987637E-9</v>
      </c>
      <c r="AH844" s="1" t="str">
        <f>_xlfn.TEXTAFTER(Table9[[#This Row],[rxn]],"-",-1)</f>
        <v>rt1632</v>
      </c>
      <c r="AI844" s="1" t="e">
        <f>_xlfn.TEXTAFTER(_xlfn.TEXTBEFORE(Table9[[#This Row],[rxn]],"-"&amp;Table9[[#This Row],[enz]]),"RXN-")</f>
        <v>#N/A</v>
      </c>
      <c r="AJ844" s="1" t="e">
        <f>_xlfn.TEXTBEFORE(Table9[[#This Row],[rxn]],"_",-1)</f>
        <v>#N/A</v>
      </c>
    </row>
    <row r="845" spans="1:36" ht="17" hidden="1" x14ac:dyDescent="0.25">
      <c r="A845" t="s">
        <v>9376</v>
      </c>
      <c r="B845" t="str">
        <f>_xlfn.TEXTAFTER(Table5[[#This Row],[r]],"-",-1)</f>
        <v>rt0632'</v>
      </c>
      <c r="C845" t="str">
        <f>_xlfn.TEXTAFTER(_xlfn.TEXTBEFORE(Table5[[#This Row],[r]],"-"&amp;Table5[[#This Row],[enz]]),"'RXN-")</f>
        <v>DAGL_m_FWD</v>
      </c>
      <c r="D845">
        <v>11171.708534568001</v>
      </c>
      <c r="E845">
        <f>_xlfn.XLOOKUP(Table5[[#This Row],[r]],Table3[r],Table3[kapp],"")</f>
        <v>8988.1774343278394</v>
      </c>
      <c r="F845">
        <f>Table5[[#This Row],[kapp]]-Table5[[#This Row],[old]]</f>
        <v>2183.5311002401613</v>
      </c>
      <c r="G845" t="str" cm="1">
        <f t="array" ref="G845">IF(ROWS(_xlfn._xlws.FILTER(Table5[r],Table5[enz]=Table5[[#This Row],[enz]]))&gt;1,"many","1")</f>
        <v>many</v>
      </c>
      <c r="H845" t="str" cm="1">
        <f t="array" ref="H845">IF(ROWS(_xlfn._xlws.FILTER(Table5[r],Table5[rxn-no-enz]=Table5[[#This Row],[rxn-no-enz]]))&gt;1,"many","1")</f>
        <v>many</v>
      </c>
      <c r="I845" t="str">
        <f>_xlfn.XLOOKUP(SUBSTITUTE(Table5[[#This Row],[r]],"'",""),Table6[rxn],Table6[rxn],"no")</f>
        <v>no</v>
      </c>
      <c r="J845" t="str" cm="1">
        <f t="array" ref="J845">_xlfn.XLOOKUP(Table5[[#This Row],[r]],"'"&amp;Table6[rxn]&amp;"'",Table6[expected kapp],"")</f>
        <v/>
      </c>
      <c r="L845" t="s">
        <v>9336</v>
      </c>
      <c r="M845">
        <v>8988.1774343278394</v>
      </c>
      <c r="AE845" s="1" t="s">
        <v>4301</v>
      </c>
      <c r="AF845" s="1" t="s">
        <v>2778</v>
      </c>
      <c r="AG845" s="9">
        <v>6.3173281799999898E-10</v>
      </c>
      <c r="AH845" s="1" t="str">
        <f>_xlfn.TEXTAFTER(Table9[[#This Row],[rxn]],"-",-1)</f>
        <v>rt1639</v>
      </c>
      <c r="AI845" s="1" t="e">
        <f>_xlfn.TEXTAFTER(_xlfn.TEXTBEFORE(Table9[[#This Row],[rxn]],"-"&amp;Table9[[#This Row],[enz]]),"RXN-")</f>
        <v>#N/A</v>
      </c>
      <c r="AJ845" s="1" t="e">
        <f>_xlfn.TEXTBEFORE(Table9[[#This Row],[rxn]],"_",-1)</f>
        <v>#N/A</v>
      </c>
    </row>
    <row r="846" spans="1:36" ht="17" hidden="1" x14ac:dyDescent="0.25">
      <c r="A846" t="s">
        <v>9377</v>
      </c>
      <c r="B846" t="str">
        <f>_xlfn.TEXTAFTER(Table5[[#This Row],[r]],"-",-1)</f>
        <v>rt5949'</v>
      </c>
      <c r="C846" t="str">
        <f>_xlfn.TEXTAFTER(_xlfn.TEXTBEFORE(Table5[[#This Row],[r]],"-"&amp;Table5[[#This Row],[enz]]),"'RXN-")</f>
        <v>DAGL_m_FWD</v>
      </c>
      <c r="D846">
        <v>11171.708534568001</v>
      </c>
      <c r="E846">
        <f>_xlfn.XLOOKUP(Table5[[#This Row],[r]],Table3[r],Table3[kapp],"")</f>
        <v>8988.1774343278394</v>
      </c>
      <c r="F846">
        <f>Table5[[#This Row],[kapp]]-Table5[[#This Row],[old]]</f>
        <v>2183.5311002401613</v>
      </c>
      <c r="G846" t="str" cm="1">
        <f t="array" ref="G846">IF(ROWS(_xlfn._xlws.FILTER(Table5[r],Table5[enz]=Table5[[#This Row],[enz]]))&gt;1,"many","1")</f>
        <v>many</v>
      </c>
      <c r="H846" t="str" cm="1">
        <f t="array" ref="H846">IF(ROWS(_xlfn._xlws.FILTER(Table5[r],Table5[rxn-no-enz]=Table5[[#This Row],[rxn-no-enz]]))&gt;1,"many","1")</f>
        <v>many</v>
      </c>
      <c r="I846" t="str">
        <f>_xlfn.XLOOKUP(SUBSTITUTE(Table5[[#This Row],[r]],"'",""),Table6[rxn],Table6[rxn],"no")</f>
        <v>no</v>
      </c>
      <c r="J846" t="str" cm="1">
        <f t="array" ref="J846">_xlfn.XLOOKUP(Table5[[#This Row],[r]],"'"&amp;Table6[rxn]&amp;"'",Table6[expected kapp],"")</f>
        <v/>
      </c>
      <c r="L846" t="s">
        <v>9337</v>
      </c>
      <c r="M846">
        <v>8988.1774343278394</v>
      </c>
      <c r="AE846" s="1" t="s">
        <v>11623</v>
      </c>
      <c r="AF846" s="1" t="s">
        <v>2778</v>
      </c>
      <c r="AG846" s="9">
        <v>6.51591523E-10</v>
      </c>
      <c r="AH846" s="1" t="str">
        <f>_xlfn.TEXTAFTER(Table9[[#This Row],[rxn]],"-",-1)</f>
        <v>rt1642</v>
      </c>
      <c r="AI846" s="1" t="e">
        <f>_xlfn.TEXTAFTER(_xlfn.TEXTBEFORE(Table9[[#This Row],[rxn]],"-"&amp;Table9[[#This Row],[enz]]),"RXN-")</f>
        <v>#N/A</v>
      </c>
      <c r="AJ846" s="1" t="e">
        <f>_xlfn.TEXTBEFORE(Table9[[#This Row],[rxn]],"_",-1)</f>
        <v>#N/A</v>
      </c>
    </row>
    <row r="847" spans="1:36" ht="17" hidden="1" x14ac:dyDescent="0.25">
      <c r="A847" t="s">
        <v>9378</v>
      </c>
      <c r="B847" t="str">
        <f>_xlfn.TEXTAFTER(Table5[[#This Row],[r]],"-",-1)</f>
        <v>rt3508'</v>
      </c>
      <c r="C847" t="str">
        <f>_xlfn.TEXTAFTER(_xlfn.TEXTBEFORE(Table5[[#This Row],[r]],"-"&amp;Table5[[#This Row],[enz]]),"'RXN-")</f>
        <v>DAO4hpro_x_FWD</v>
      </c>
      <c r="D847">
        <v>11171.708534568001</v>
      </c>
      <c r="E847">
        <f>_xlfn.XLOOKUP(Table5[[#This Row],[r]],Table3[r],Table3[kapp],"")</f>
        <v>8988.1774343278394</v>
      </c>
      <c r="F847">
        <f>Table5[[#This Row],[kapp]]-Table5[[#This Row],[old]]</f>
        <v>2183.5311002401613</v>
      </c>
      <c r="G847" t="str" cm="1">
        <f t="array" ref="G847">IF(ROWS(_xlfn._xlws.FILTER(Table5[r],Table5[enz]=Table5[[#This Row],[enz]]))&gt;1,"many","1")</f>
        <v>many</v>
      </c>
      <c r="H847" t="str" cm="1">
        <f t="array" ref="H847">IF(ROWS(_xlfn._xlws.FILTER(Table5[r],Table5[rxn-no-enz]=Table5[[#This Row],[rxn-no-enz]]))&gt;1,"many","1")</f>
        <v>many</v>
      </c>
      <c r="I847" t="str">
        <f>_xlfn.XLOOKUP(SUBSTITUTE(Table5[[#This Row],[r]],"'",""),Table6[rxn],Table6[rxn],"no")</f>
        <v>no</v>
      </c>
      <c r="J847" t="str" cm="1">
        <f t="array" ref="J847">_xlfn.XLOOKUP(Table5[[#This Row],[r]],"'"&amp;Table6[rxn]&amp;"'",Table6[expected kapp],"")</f>
        <v/>
      </c>
      <c r="L847" t="s">
        <v>9338</v>
      </c>
      <c r="M847">
        <v>8988.1774343278394</v>
      </c>
      <c r="AE847" s="1" t="s">
        <v>11624</v>
      </c>
      <c r="AF847" s="1" t="s">
        <v>2778</v>
      </c>
      <c r="AG847" s="9">
        <v>1.3686301599999999E-10</v>
      </c>
      <c r="AH847" s="1" t="str">
        <f>_xlfn.TEXTAFTER(Table9[[#This Row],[rxn]],"-",-1)</f>
        <v>rt1644</v>
      </c>
      <c r="AI847" s="1" t="e">
        <f>_xlfn.TEXTAFTER(_xlfn.TEXTBEFORE(Table9[[#This Row],[rxn]],"-"&amp;Table9[[#This Row],[enz]]),"RXN-")</f>
        <v>#N/A</v>
      </c>
      <c r="AJ847" s="1" t="e">
        <f>_xlfn.TEXTBEFORE(Table9[[#This Row],[rxn]],"_",-1)</f>
        <v>#N/A</v>
      </c>
    </row>
    <row r="848" spans="1:36" ht="17" hidden="1" x14ac:dyDescent="0.25">
      <c r="A848" t="s">
        <v>9379</v>
      </c>
      <c r="B848" t="str">
        <f>_xlfn.TEXTAFTER(Table5[[#This Row],[r]],"-",-1)</f>
        <v>rt7081'</v>
      </c>
      <c r="C848" t="str">
        <f>_xlfn.TEXTAFTER(_xlfn.TEXTBEFORE(Table5[[#This Row],[r]],"-"&amp;Table5[[#This Row],[enz]]),"'RXN-")</f>
        <v>DAO4hpro_x_FWD</v>
      </c>
      <c r="D848">
        <v>11171.708534568001</v>
      </c>
      <c r="E848">
        <f>_xlfn.XLOOKUP(Table5[[#This Row],[r]],Table3[r],Table3[kapp],"")</f>
        <v>8988.1774343278394</v>
      </c>
      <c r="F848">
        <f>Table5[[#This Row],[kapp]]-Table5[[#This Row],[old]]</f>
        <v>2183.5311002401613</v>
      </c>
      <c r="G848" t="str" cm="1">
        <f t="array" ref="G848">IF(ROWS(_xlfn._xlws.FILTER(Table5[r],Table5[enz]=Table5[[#This Row],[enz]]))&gt;1,"many","1")</f>
        <v>many</v>
      </c>
      <c r="H848" t="str" cm="1">
        <f t="array" ref="H848">IF(ROWS(_xlfn._xlws.FILTER(Table5[r],Table5[rxn-no-enz]=Table5[[#This Row],[rxn-no-enz]]))&gt;1,"many","1")</f>
        <v>many</v>
      </c>
      <c r="I848" t="str">
        <f>_xlfn.XLOOKUP(SUBSTITUTE(Table5[[#This Row],[r]],"'",""),Table6[rxn],Table6[rxn],"no")</f>
        <v>no</v>
      </c>
      <c r="J848" t="str" cm="1">
        <f t="array" ref="J848">_xlfn.XLOOKUP(Table5[[#This Row],[r]],"'"&amp;Table6[rxn]&amp;"'",Table6[expected kapp],"")</f>
        <v/>
      </c>
      <c r="L848" t="s">
        <v>9339</v>
      </c>
      <c r="M848">
        <v>8988.1774343278394</v>
      </c>
      <c r="AE848" s="1" t="s">
        <v>11625</v>
      </c>
      <c r="AF848" s="1" t="s">
        <v>2778</v>
      </c>
      <c r="AG848" s="9">
        <v>1.22020481E-10</v>
      </c>
      <c r="AH848" s="1" t="str">
        <f>_xlfn.TEXTAFTER(Table9[[#This Row],[rxn]],"-",-1)</f>
        <v>rt1648</v>
      </c>
      <c r="AI848" s="1" t="e">
        <f>_xlfn.TEXTAFTER(_xlfn.TEXTBEFORE(Table9[[#This Row],[rxn]],"-"&amp;Table9[[#This Row],[enz]]),"RXN-")</f>
        <v>#N/A</v>
      </c>
      <c r="AJ848" s="1" t="e">
        <f>_xlfn.TEXTBEFORE(Table9[[#This Row],[rxn]],"_",-1)</f>
        <v>#N/A</v>
      </c>
    </row>
    <row r="849" spans="1:36" ht="17" hidden="1" x14ac:dyDescent="0.25">
      <c r="A849" t="s">
        <v>9380</v>
      </c>
      <c r="B849" t="str">
        <f>_xlfn.TEXTAFTER(Table5[[#This Row],[r]],"-",-1)</f>
        <v>rt7626'</v>
      </c>
      <c r="C849" t="str">
        <f>_xlfn.TEXTAFTER(_xlfn.TEXTBEFORE(Table5[[#This Row],[r]],"-"&amp;Table5[[#This Row],[enz]]),"'RXN-")</f>
        <v>DAO4hpro_x_FWD</v>
      </c>
      <c r="D849">
        <v>11171.708534568001</v>
      </c>
      <c r="E849">
        <f>_xlfn.XLOOKUP(Table5[[#This Row],[r]],Table3[r],Table3[kapp],"")</f>
        <v>8988.1774343278394</v>
      </c>
      <c r="F849">
        <f>Table5[[#This Row],[kapp]]-Table5[[#This Row],[old]]</f>
        <v>2183.5311002401613</v>
      </c>
      <c r="G849" t="str" cm="1">
        <f t="array" ref="G849">IF(ROWS(_xlfn._xlws.FILTER(Table5[r],Table5[enz]=Table5[[#This Row],[enz]]))&gt;1,"many","1")</f>
        <v>many</v>
      </c>
      <c r="H849" t="str" cm="1">
        <f t="array" ref="H849">IF(ROWS(_xlfn._xlws.FILTER(Table5[r],Table5[rxn-no-enz]=Table5[[#This Row],[rxn-no-enz]]))&gt;1,"many","1")</f>
        <v>many</v>
      </c>
      <c r="I849" t="str">
        <f>_xlfn.XLOOKUP(SUBSTITUTE(Table5[[#This Row],[r]],"'",""),Table6[rxn],Table6[rxn],"no")</f>
        <v>no</v>
      </c>
      <c r="J849" t="str" cm="1">
        <f t="array" ref="J849">_xlfn.XLOOKUP(Table5[[#This Row],[r]],"'"&amp;Table6[rxn]&amp;"'",Table6[expected kapp],"")</f>
        <v/>
      </c>
      <c r="L849" t="s">
        <v>9340</v>
      </c>
      <c r="M849">
        <v>8988.1774343278394</v>
      </c>
      <c r="AE849" s="1" t="s">
        <v>4302</v>
      </c>
      <c r="AF849" s="1" t="s">
        <v>2778</v>
      </c>
      <c r="AG849" s="9">
        <v>1.3192502609999899E-9</v>
      </c>
      <c r="AH849" s="1" t="str">
        <f>_xlfn.TEXTAFTER(Table9[[#This Row],[rxn]],"-",-1)</f>
        <v>rt1672</v>
      </c>
      <c r="AI849" s="1" t="e">
        <f>_xlfn.TEXTAFTER(_xlfn.TEXTBEFORE(Table9[[#This Row],[rxn]],"-"&amp;Table9[[#This Row],[enz]]),"RXN-")</f>
        <v>#N/A</v>
      </c>
      <c r="AJ849" s="1" t="e">
        <f>_xlfn.TEXTBEFORE(Table9[[#This Row],[rxn]],"_",-1)</f>
        <v>#N/A</v>
      </c>
    </row>
    <row r="850" spans="1:36" ht="17" hidden="1" x14ac:dyDescent="0.25">
      <c r="A850" t="s">
        <v>9381</v>
      </c>
      <c r="B850" t="str">
        <f>_xlfn.TEXTAFTER(Table5[[#This Row],[r]],"-",-1)</f>
        <v>rt3508'</v>
      </c>
      <c r="C850" t="str">
        <f>_xlfn.TEXTAFTER(_xlfn.TEXTBEFORE(Table5[[#This Row],[r]],"-"&amp;Table5[[#This Row],[enz]]),"'RXN-")</f>
        <v>DAOala_x_FWD</v>
      </c>
      <c r="D850">
        <v>11171.708534568001</v>
      </c>
      <c r="E850">
        <f>_xlfn.XLOOKUP(Table5[[#This Row],[r]],Table3[r],Table3[kapp],"")</f>
        <v>8988.1774343278394</v>
      </c>
      <c r="F850">
        <f>Table5[[#This Row],[kapp]]-Table5[[#This Row],[old]]</f>
        <v>2183.5311002401613</v>
      </c>
      <c r="G850" t="str" cm="1">
        <f t="array" ref="G850">IF(ROWS(_xlfn._xlws.FILTER(Table5[r],Table5[enz]=Table5[[#This Row],[enz]]))&gt;1,"many","1")</f>
        <v>many</v>
      </c>
      <c r="H850" t="str" cm="1">
        <f t="array" ref="H850">IF(ROWS(_xlfn._xlws.FILTER(Table5[r],Table5[rxn-no-enz]=Table5[[#This Row],[rxn-no-enz]]))&gt;1,"many","1")</f>
        <v>many</v>
      </c>
      <c r="I850" t="str">
        <f>_xlfn.XLOOKUP(SUBSTITUTE(Table5[[#This Row],[r]],"'",""),Table6[rxn],Table6[rxn],"no")</f>
        <v>no</v>
      </c>
      <c r="J850" t="str" cm="1">
        <f t="array" ref="J850">_xlfn.XLOOKUP(Table5[[#This Row],[r]],"'"&amp;Table6[rxn]&amp;"'",Table6[expected kapp],"")</f>
        <v/>
      </c>
      <c r="L850" t="s">
        <v>9341</v>
      </c>
      <c r="M850">
        <v>8988.1774343278394</v>
      </c>
      <c r="AE850" s="1" t="s">
        <v>11626</v>
      </c>
      <c r="AF850" s="1" t="s">
        <v>2778</v>
      </c>
      <c r="AG850" s="9">
        <v>4.2554960000000003E-12</v>
      </c>
      <c r="AH850" s="1" t="str">
        <f>_xlfn.TEXTAFTER(Table9[[#This Row],[rxn]],"-",-1)</f>
        <v>rt1675</v>
      </c>
      <c r="AI850" s="1" t="e">
        <f>_xlfn.TEXTAFTER(_xlfn.TEXTBEFORE(Table9[[#This Row],[rxn]],"-"&amp;Table9[[#This Row],[enz]]),"RXN-")</f>
        <v>#N/A</v>
      </c>
      <c r="AJ850" s="1" t="e">
        <f>_xlfn.TEXTBEFORE(Table9[[#This Row],[rxn]],"_",-1)</f>
        <v>#N/A</v>
      </c>
    </row>
    <row r="851" spans="1:36" ht="17" hidden="1" x14ac:dyDescent="0.25">
      <c r="A851" t="s">
        <v>9382</v>
      </c>
      <c r="B851" t="str">
        <f>_xlfn.TEXTAFTER(Table5[[#This Row],[r]],"-",-1)</f>
        <v>rt7081'</v>
      </c>
      <c r="C851" t="str">
        <f>_xlfn.TEXTAFTER(_xlfn.TEXTBEFORE(Table5[[#This Row],[r]],"-"&amp;Table5[[#This Row],[enz]]),"'RXN-")</f>
        <v>DAOala_x_FWD</v>
      </c>
      <c r="D851">
        <v>11171.708534568001</v>
      </c>
      <c r="E851">
        <f>_xlfn.XLOOKUP(Table5[[#This Row],[r]],Table3[r],Table3[kapp],"")</f>
        <v>8988.1774343278394</v>
      </c>
      <c r="F851">
        <f>Table5[[#This Row],[kapp]]-Table5[[#This Row],[old]]</f>
        <v>2183.5311002401613</v>
      </c>
      <c r="G851" t="str" cm="1">
        <f t="array" ref="G851">IF(ROWS(_xlfn._xlws.FILTER(Table5[r],Table5[enz]=Table5[[#This Row],[enz]]))&gt;1,"many","1")</f>
        <v>many</v>
      </c>
      <c r="H851" t="str" cm="1">
        <f t="array" ref="H851">IF(ROWS(_xlfn._xlws.FILTER(Table5[r],Table5[rxn-no-enz]=Table5[[#This Row],[rxn-no-enz]]))&gt;1,"many","1")</f>
        <v>many</v>
      </c>
      <c r="I851" t="str">
        <f>_xlfn.XLOOKUP(SUBSTITUTE(Table5[[#This Row],[r]],"'",""),Table6[rxn],Table6[rxn],"no")</f>
        <v>no</v>
      </c>
      <c r="J851" t="str" cm="1">
        <f t="array" ref="J851">_xlfn.XLOOKUP(Table5[[#This Row],[r]],"'"&amp;Table6[rxn]&amp;"'",Table6[expected kapp],"")</f>
        <v/>
      </c>
      <c r="L851" t="s">
        <v>9342</v>
      </c>
      <c r="M851">
        <v>8988.1774343278394</v>
      </c>
      <c r="AE851" s="1" t="s">
        <v>11627</v>
      </c>
      <c r="AF851" s="1" t="s">
        <v>2778</v>
      </c>
      <c r="AG851" s="9">
        <v>7.2692349299999998E-10</v>
      </c>
      <c r="AH851" s="1" t="str">
        <f>_xlfn.TEXTAFTER(Table9[[#This Row],[rxn]],"-",-1)</f>
        <v>rt1701_c</v>
      </c>
      <c r="AI851" s="1" t="e">
        <f>_xlfn.TEXTAFTER(_xlfn.TEXTBEFORE(Table9[[#This Row],[rxn]],"-"&amp;Table9[[#This Row],[enz]]),"RXN-")</f>
        <v>#N/A</v>
      </c>
      <c r="AJ851" s="1" t="str">
        <f>_xlfn.TEXTBEFORE(Table9[[#This Row],[rxn]],"_",-1)</f>
        <v>PROSYN-rt1701</v>
      </c>
    </row>
    <row r="852" spans="1:36" ht="17" hidden="1" x14ac:dyDescent="0.25">
      <c r="A852" t="s">
        <v>9383</v>
      </c>
      <c r="B852" t="str">
        <f>_xlfn.TEXTAFTER(Table5[[#This Row],[r]],"-",-1)</f>
        <v>rt7626'</v>
      </c>
      <c r="C852" t="str">
        <f>_xlfn.TEXTAFTER(_xlfn.TEXTBEFORE(Table5[[#This Row],[r]],"-"&amp;Table5[[#This Row],[enz]]),"'RXN-")</f>
        <v>DAOala_x_FWD</v>
      </c>
      <c r="D852">
        <v>11171.708534568001</v>
      </c>
      <c r="E852">
        <f>_xlfn.XLOOKUP(Table5[[#This Row],[r]],Table3[r],Table3[kapp],"")</f>
        <v>8988.1774343278394</v>
      </c>
      <c r="F852">
        <f>Table5[[#This Row],[kapp]]-Table5[[#This Row],[old]]</f>
        <v>2183.5311002401613</v>
      </c>
      <c r="G852" t="str" cm="1">
        <f t="array" ref="G852">IF(ROWS(_xlfn._xlws.FILTER(Table5[r],Table5[enz]=Table5[[#This Row],[enz]]))&gt;1,"many","1")</f>
        <v>many</v>
      </c>
      <c r="H852" t="str" cm="1">
        <f t="array" ref="H852">IF(ROWS(_xlfn._xlws.FILTER(Table5[r],Table5[rxn-no-enz]=Table5[[#This Row],[rxn-no-enz]]))&gt;1,"many","1")</f>
        <v>many</v>
      </c>
      <c r="I852" t="str">
        <f>_xlfn.XLOOKUP(SUBSTITUTE(Table5[[#This Row],[r]],"'",""),Table6[rxn],Table6[rxn],"no")</f>
        <v>no</v>
      </c>
      <c r="J852" t="str" cm="1">
        <f t="array" ref="J852">_xlfn.XLOOKUP(Table5[[#This Row],[r]],"'"&amp;Table6[rxn]&amp;"'",Table6[expected kapp],"")</f>
        <v/>
      </c>
      <c r="L852" t="s">
        <v>9343</v>
      </c>
      <c r="M852">
        <v>8988.1774343278394</v>
      </c>
      <c r="AE852" s="1" t="s">
        <v>4303</v>
      </c>
      <c r="AF852" s="1" t="s">
        <v>2778</v>
      </c>
      <c r="AG852" s="9">
        <v>3.4337516800000001E-10</v>
      </c>
      <c r="AH852" s="1" t="str">
        <f>_xlfn.TEXTAFTER(Table9[[#This Row],[rxn]],"-",-1)</f>
        <v>rt1711</v>
      </c>
      <c r="AI852" s="1" t="e">
        <f>_xlfn.TEXTAFTER(_xlfn.TEXTBEFORE(Table9[[#This Row],[rxn]],"-"&amp;Table9[[#This Row],[enz]]),"RXN-")</f>
        <v>#N/A</v>
      </c>
      <c r="AJ852" s="1" t="e">
        <f>_xlfn.TEXTBEFORE(Table9[[#This Row],[rxn]],"_",-1)</f>
        <v>#N/A</v>
      </c>
    </row>
    <row r="853" spans="1:36" ht="17" hidden="1" x14ac:dyDescent="0.25">
      <c r="A853" t="s">
        <v>9384</v>
      </c>
      <c r="B853" t="str">
        <f>_xlfn.TEXTAFTER(Table5[[#This Row],[r]],"-",-1)</f>
        <v>rt3508'</v>
      </c>
      <c r="C853" t="str">
        <f>_xlfn.TEXTAFTER(_xlfn.TEXTBEFORE(Table5[[#This Row],[r]],"-"&amp;Table5[[#This Row],[enz]]),"'RXN-")</f>
        <v>DAOarg_x_FWD</v>
      </c>
      <c r="D853">
        <v>11171.708534568001</v>
      </c>
      <c r="E853">
        <f>_xlfn.XLOOKUP(Table5[[#This Row],[r]],Table3[r],Table3[kapp],"")</f>
        <v>8988.1774343278394</v>
      </c>
      <c r="F853">
        <f>Table5[[#This Row],[kapp]]-Table5[[#This Row],[old]]</f>
        <v>2183.5311002401613</v>
      </c>
      <c r="G853" t="str" cm="1">
        <f t="array" ref="G853">IF(ROWS(_xlfn._xlws.FILTER(Table5[r],Table5[enz]=Table5[[#This Row],[enz]]))&gt;1,"many","1")</f>
        <v>many</v>
      </c>
      <c r="H853" t="str" cm="1">
        <f t="array" ref="H853">IF(ROWS(_xlfn._xlws.FILTER(Table5[r],Table5[rxn-no-enz]=Table5[[#This Row],[rxn-no-enz]]))&gt;1,"many","1")</f>
        <v>many</v>
      </c>
      <c r="I853" t="str">
        <f>_xlfn.XLOOKUP(SUBSTITUTE(Table5[[#This Row],[r]],"'",""),Table6[rxn],Table6[rxn],"no")</f>
        <v>no</v>
      </c>
      <c r="J853" t="str" cm="1">
        <f t="array" ref="J853">_xlfn.XLOOKUP(Table5[[#This Row],[r]],"'"&amp;Table6[rxn]&amp;"'",Table6[expected kapp],"")</f>
        <v/>
      </c>
      <c r="L853" t="s">
        <v>9344</v>
      </c>
      <c r="M853">
        <v>8988.1774343278394</v>
      </c>
      <c r="AE853" s="1" t="s">
        <v>4304</v>
      </c>
      <c r="AF853" s="1" t="s">
        <v>2778</v>
      </c>
      <c r="AG853" s="9">
        <v>5.4523234000000002E-11</v>
      </c>
      <c r="AH853" s="1" t="str">
        <f>_xlfn.TEXTAFTER(Table9[[#This Row],[rxn]],"-",-1)</f>
        <v>rt1727</v>
      </c>
      <c r="AI853" s="1" t="e">
        <f>_xlfn.TEXTAFTER(_xlfn.TEXTBEFORE(Table9[[#This Row],[rxn]],"-"&amp;Table9[[#This Row],[enz]]),"RXN-")</f>
        <v>#N/A</v>
      </c>
      <c r="AJ853" s="1" t="e">
        <f>_xlfn.TEXTBEFORE(Table9[[#This Row],[rxn]],"_",-1)</f>
        <v>#N/A</v>
      </c>
    </row>
    <row r="854" spans="1:36" ht="17" hidden="1" x14ac:dyDescent="0.25">
      <c r="A854" t="s">
        <v>9385</v>
      </c>
      <c r="B854" t="str">
        <f>_xlfn.TEXTAFTER(Table5[[#This Row],[r]],"-",-1)</f>
        <v>rt7081'</v>
      </c>
      <c r="C854" t="str">
        <f>_xlfn.TEXTAFTER(_xlfn.TEXTBEFORE(Table5[[#This Row],[r]],"-"&amp;Table5[[#This Row],[enz]]),"'RXN-")</f>
        <v>DAOarg_x_FWD</v>
      </c>
      <c r="D854">
        <v>11171.708534568001</v>
      </c>
      <c r="E854">
        <f>_xlfn.XLOOKUP(Table5[[#This Row],[r]],Table3[r],Table3[kapp],"")</f>
        <v>8988.1774343278394</v>
      </c>
      <c r="F854">
        <f>Table5[[#This Row],[kapp]]-Table5[[#This Row],[old]]</f>
        <v>2183.5311002401613</v>
      </c>
      <c r="G854" t="str" cm="1">
        <f t="array" ref="G854">IF(ROWS(_xlfn._xlws.FILTER(Table5[r],Table5[enz]=Table5[[#This Row],[enz]]))&gt;1,"many","1")</f>
        <v>many</v>
      </c>
      <c r="H854" t="str" cm="1">
        <f t="array" ref="H854">IF(ROWS(_xlfn._xlws.FILTER(Table5[r],Table5[rxn-no-enz]=Table5[[#This Row],[rxn-no-enz]]))&gt;1,"many","1")</f>
        <v>many</v>
      </c>
      <c r="I854" t="str">
        <f>_xlfn.XLOOKUP(SUBSTITUTE(Table5[[#This Row],[r]],"'",""),Table6[rxn],Table6[rxn],"no")</f>
        <v>no</v>
      </c>
      <c r="J854" t="str" cm="1">
        <f t="array" ref="J854">_xlfn.XLOOKUP(Table5[[#This Row],[r]],"'"&amp;Table6[rxn]&amp;"'",Table6[expected kapp],"")</f>
        <v/>
      </c>
      <c r="L854" t="s">
        <v>9345</v>
      </c>
      <c r="M854">
        <v>8988.1774343278394</v>
      </c>
      <c r="AE854" s="1" t="s">
        <v>11628</v>
      </c>
      <c r="AF854" s="1" t="s">
        <v>2778</v>
      </c>
      <c r="AG854" s="9">
        <v>5.0887865E-11</v>
      </c>
      <c r="AH854" s="1" t="str">
        <f>_xlfn.TEXTAFTER(Table9[[#This Row],[rxn]],"-",-1)</f>
        <v>rt1736</v>
      </c>
      <c r="AI854" s="1" t="e">
        <f>_xlfn.TEXTAFTER(_xlfn.TEXTBEFORE(Table9[[#This Row],[rxn]],"-"&amp;Table9[[#This Row],[enz]]),"RXN-")</f>
        <v>#N/A</v>
      </c>
      <c r="AJ854" s="1" t="e">
        <f>_xlfn.TEXTBEFORE(Table9[[#This Row],[rxn]],"_",-1)</f>
        <v>#N/A</v>
      </c>
    </row>
    <row r="855" spans="1:36" ht="17" hidden="1" x14ac:dyDescent="0.25">
      <c r="A855" t="s">
        <v>9386</v>
      </c>
      <c r="B855" t="str">
        <f>_xlfn.TEXTAFTER(Table5[[#This Row],[r]],"-",-1)</f>
        <v>rt7626'</v>
      </c>
      <c r="C855" t="str">
        <f>_xlfn.TEXTAFTER(_xlfn.TEXTBEFORE(Table5[[#This Row],[r]],"-"&amp;Table5[[#This Row],[enz]]),"'RXN-")</f>
        <v>DAOarg_x_FWD</v>
      </c>
      <c r="D855">
        <v>11171.708534568001</v>
      </c>
      <c r="E855">
        <f>_xlfn.XLOOKUP(Table5[[#This Row],[r]],Table3[r],Table3[kapp],"")</f>
        <v>8988.1774343278394</v>
      </c>
      <c r="F855">
        <f>Table5[[#This Row],[kapp]]-Table5[[#This Row],[old]]</f>
        <v>2183.5311002401613</v>
      </c>
      <c r="G855" t="str" cm="1">
        <f t="array" ref="G855">IF(ROWS(_xlfn._xlws.FILTER(Table5[r],Table5[enz]=Table5[[#This Row],[enz]]))&gt;1,"many","1")</f>
        <v>many</v>
      </c>
      <c r="H855" t="str" cm="1">
        <f t="array" ref="H855">IF(ROWS(_xlfn._xlws.FILTER(Table5[r],Table5[rxn-no-enz]=Table5[[#This Row],[rxn-no-enz]]))&gt;1,"many","1")</f>
        <v>many</v>
      </c>
      <c r="I855" t="str">
        <f>_xlfn.XLOOKUP(SUBSTITUTE(Table5[[#This Row],[r]],"'",""),Table6[rxn],Table6[rxn],"no")</f>
        <v>no</v>
      </c>
      <c r="J855" t="str" cm="1">
        <f t="array" ref="J855">_xlfn.XLOOKUP(Table5[[#This Row],[r]],"'"&amp;Table6[rxn]&amp;"'",Table6[expected kapp],"")</f>
        <v/>
      </c>
      <c r="L855" t="s">
        <v>9346</v>
      </c>
      <c r="M855">
        <v>8988.1774343278394</v>
      </c>
      <c r="AE855" s="1" t="s">
        <v>4305</v>
      </c>
      <c r="AF855" s="1" t="s">
        <v>2778</v>
      </c>
      <c r="AG855" s="9">
        <v>2.5038655400000001E-10</v>
      </c>
      <c r="AH855" s="1" t="str">
        <f>_xlfn.TEXTAFTER(Table9[[#This Row],[rxn]],"-",-1)</f>
        <v>rt1745</v>
      </c>
      <c r="AI855" s="1" t="e">
        <f>_xlfn.TEXTAFTER(_xlfn.TEXTBEFORE(Table9[[#This Row],[rxn]],"-"&amp;Table9[[#This Row],[enz]]),"RXN-")</f>
        <v>#N/A</v>
      </c>
      <c r="AJ855" s="1" t="e">
        <f>_xlfn.TEXTBEFORE(Table9[[#This Row],[rxn]],"_",-1)</f>
        <v>#N/A</v>
      </c>
    </row>
    <row r="856" spans="1:36" ht="17" hidden="1" x14ac:dyDescent="0.25">
      <c r="A856" t="s">
        <v>9387</v>
      </c>
      <c r="B856" t="str">
        <f>_xlfn.TEXTAFTER(Table5[[#This Row],[r]],"-",-1)</f>
        <v>rt3508'</v>
      </c>
      <c r="C856" t="str">
        <f>_xlfn.TEXTAFTER(_xlfn.TEXTBEFORE(Table5[[#This Row],[r]],"-"&amp;Table5[[#This Row],[enz]]),"'RXN-")</f>
        <v>DAOgly_x_FWD</v>
      </c>
      <c r="D856">
        <v>11171.708534568001</v>
      </c>
      <c r="E856">
        <f>_xlfn.XLOOKUP(Table5[[#This Row],[r]],Table3[r],Table3[kapp],"")</f>
        <v>8988.1774343278394</v>
      </c>
      <c r="F856">
        <f>Table5[[#This Row],[kapp]]-Table5[[#This Row],[old]]</f>
        <v>2183.5311002401613</v>
      </c>
      <c r="G856" t="str" cm="1">
        <f t="array" ref="G856">IF(ROWS(_xlfn._xlws.FILTER(Table5[r],Table5[enz]=Table5[[#This Row],[enz]]))&gt;1,"many","1")</f>
        <v>many</v>
      </c>
      <c r="H856" t="str" cm="1">
        <f t="array" ref="H856">IF(ROWS(_xlfn._xlws.FILTER(Table5[r],Table5[rxn-no-enz]=Table5[[#This Row],[rxn-no-enz]]))&gt;1,"many","1")</f>
        <v>many</v>
      </c>
      <c r="I856" t="str">
        <f>_xlfn.XLOOKUP(SUBSTITUTE(Table5[[#This Row],[r]],"'",""),Table6[rxn],Table6[rxn],"no")</f>
        <v>no</v>
      </c>
      <c r="J856" t="str" cm="1">
        <f t="array" ref="J856">_xlfn.XLOOKUP(Table5[[#This Row],[r]],"'"&amp;Table6[rxn]&amp;"'",Table6[expected kapp],"")</f>
        <v/>
      </c>
      <c r="L856" t="s">
        <v>9347</v>
      </c>
      <c r="M856">
        <v>8988.1774343278394</v>
      </c>
      <c r="AE856" s="1" t="s">
        <v>11629</v>
      </c>
      <c r="AF856" s="1" t="s">
        <v>2778</v>
      </c>
      <c r="AG856" s="9">
        <v>4.6933902000000003E-10</v>
      </c>
      <c r="AH856" s="1" t="str">
        <f>_xlfn.TEXTAFTER(Table9[[#This Row],[rxn]],"-",-1)</f>
        <v>rt1768</v>
      </c>
      <c r="AI856" s="1" t="e">
        <f>_xlfn.TEXTAFTER(_xlfn.TEXTBEFORE(Table9[[#This Row],[rxn]],"-"&amp;Table9[[#This Row],[enz]]),"RXN-")</f>
        <v>#N/A</v>
      </c>
      <c r="AJ856" s="1" t="e">
        <f>_xlfn.TEXTBEFORE(Table9[[#This Row],[rxn]],"_",-1)</f>
        <v>#N/A</v>
      </c>
    </row>
    <row r="857" spans="1:36" ht="17" hidden="1" x14ac:dyDescent="0.25">
      <c r="A857" t="s">
        <v>9388</v>
      </c>
      <c r="B857" t="str">
        <f>_xlfn.TEXTAFTER(Table5[[#This Row],[r]],"-",-1)</f>
        <v>rt7081'</v>
      </c>
      <c r="C857" t="str">
        <f>_xlfn.TEXTAFTER(_xlfn.TEXTBEFORE(Table5[[#This Row],[r]],"-"&amp;Table5[[#This Row],[enz]]),"'RXN-")</f>
        <v>DAOgly_x_FWD</v>
      </c>
      <c r="D857">
        <v>11171.708534568001</v>
      </c>
      <c r="E857">
        <f>_xlfn.XLOOKUP(Table5[[#This Row],[r]],Table3[r],Table3[kapp],"")</f>
        <v>8988.1774343278394</v>
      </c>
      <c r="F857">
        <f>Table5[[#This Row],[kapp]]-Table5[[#This Row],[old]]</f>
        <v>2183.5311002401613</v>
      </c>
      <c r="G857" t="str" cm="1">
        <f t="array" ref="G857">IF(ROWS(_xlfn._xlws.FILTER(Table5[r],Table5[enz]=Table5[[#This Row],[enz]]))&gt;1,"many","1")</f>
        <v>many</v>
      </c>
      <c r="H857" t="str" cm="1">
        <f t="array" ref="H857">IF(ROWS(_xlfn._xlws.FILTER(Table5[r],Table5[rxn-no-enz]=Table5[[#This Row],[rxn-no-enz]]))&gt;1,"many","1")</f>
        <v>many</v>
      </c>
      <c r="I857" t="str">
        <f>_xlfn.XLOOKUP(SUBSTITUTE(Table5[[#This Row],[r]],"'",""),Table6[rxn],Table6[rxn],"no")</f>
        <v>no</v>
      </c>
      <c r="J857" t="str" cm="1">
        <f t="array" ref="J857">_xlfn.XLOOKUP(Table5[[#This Row],[r]],"'"&amp;Table6[rxn]&amp;"'",Table6[expected kapp],"")</f>
        <v/>
      </c>
      <c r="L857" t="s">
        <v>9348</v>
      </c>
      <c r="M857">
        <v>8988.1774343278394</v>
      </c>
      <c r="AE857" s="1" t="s">
        <v>11630</v>
      </c>
      <c r="AF857" s="1" t="s">
        <v>2778</v>
      </c>
      <c r="AG857" s="9">
        <v>3.3078295799999998E-10</v>
      </c>
      <c r="AH857" s="1" t="str">
        <f>_xlfn.TEXTAFTER(Table9[[#This Row],[rxn]],"-",-1)</f>
        <v>rt1772</v>
      </c>
      <c r="AI857" s="1" t="e">
        <f>_xlfn.TEXTAFTER(_xlfn.TEXTBEFORE(Table9[[#This Row],[rxn]],"-"&amp;Table9[[#This Row],[enz]]),"RXN-")</f>
        <v>#N/A</v>
      </c>
      <c r="AJ857" s="1" t="e">
        <f>_xlfn.TEXTBEFORE(Table9[[#This Row],[rxn]],"_",-1)</f>
        <v>#N/A</v>
      </c>
    </row>
    <row r="858" spans="1:36" ht="17" hidden="1" x14ac:dyDescent="0.25">
      <c r="A858" t="s">
        <v>9389</v>
      </c>
      <c r="B858" t="str">
        <f>_xlfn.TEXTAFTER(Table5[[#This Row],[r]],"-",-1)</f>
        <v>rt7626'</v>
      </c>
      <c r="C858" t="str">
        <f>_xlfn.TEXTAFTER(_xlfn.TEXTBEFORE(Table5[[#This Row],[r]],"-"&amp;Table5[[#This Row],[enz]]),"'RXN-")</f>
        <v>DAOgly_x_FWD</v>
      </c>
      <c r="D858">
        <v>11171.708534568001</v>
      </c>
      <c r="E858">
        <f>_xlfn.XLOOKUP(Table5[[#This Row],[r]],Table3[r],Table3[kapp],"")</f>
        <v>8988.1774343278394</v>
      </c>
      <c r="F858">
        <f>Table5[[#This Row],[kapp]]-Table5[[#This Row],[old]]</f>
        <v>2183.5311002401613</v>
      </c>
      <c r="G858" t="str" cm="1">
        <f t="array" ref="G858">IF(ROWS(_xlfn._xlws.FILTER(Table5[r],Table5[enz]=Table5[[#This Row],[enz]]))&gt;1,"many","1")</f>
        <v>many</v>
      </c>
      <c r="H858" t="str" cm="1">
        <f t="array" ref="H858">IF(ROWS(_xlfn._xlws.FILTER(Table5[r],Table5[rxn-no-enz]=Table5[[#This Row],[rxn-no-enz]]))&gt;1,"many","1")</f>
        <v>many</v>
      </c>
      <c r="I858" t="str">
        <f>_xlfn.XLOOKUP(SUBSTITUTE(Table5[[#This Row],[r]],"'",""),Table6[rxn],Table6[rxn],"no")</f>
        <v>no</v>
      </c>
      <c r="J858" t="str" cm="1">
        <f t="array" ref="J858">_xlfn.XLOOKUP(Table5[[#This Row],[r]],"'"&amp;Table6[rxn]&amp;"'",Table6[expected kapp],"")</f>
        <v/>
      </c>
      <c r="L858" t="s">
        <v>9349</v>
      </c>
      <c r="M858">
        <v>8988.1774343278394</v>
      </c>
      <c r="AE858" s="1" t="s">
        <v>4306</v>
      </c>
      <c r="AF858" s="1" t="s">
        <v>2778</v>
      </c>
      <c r="AG858" s="9">
        <v>3.88322769E-10</v>
      </c>
      <c r="AH858" s="1" t="str">
        <f>_xlfn.TEXTAFTER(Table9[[#This Row],[rxn]],"-",-1)</f>
        <v>rt1776</v>
      </c>
      <c r="AI858" s="1" t="e">
        <f>_xlfn.TEXTAFTER(_xlfn.TEXTBEFORE(Table9[[#This Row],[rxn]],"-"&amp;Table9[[#This Row],[enz]]),"RXN-")</f>
        <v>#N/A</v>
      </c>
      <c r="AJ858" s="1" t="e">
        <f>_xlfn.TEXTBEFORE(Table9[[#This Row],[rxn]],"_",-1)</f>
        <v>#N/A</v>
      </c>
    </row>
    <row r="859" spans="1:36" ht="17" hidden="1" x14ac:dyDescent="0.25">
      <c r="A859" t="s">
        <v>9390</v>
      </c>
      <c r="B859" t="str">
        <f>_xlfn.TEXTAFTER(Table5[[#This Row],[r]],"-",-1)</f>
        <v>rt3508'</v>
      </c>
      <c r="C859" t="str">
        <f>_xlfn.TEXTAFTER(_xlfn.TEXTBEFORE(Table5[[#This Row],[r]],"-"&amp;Table5[[#This Row],[enz]]),"'RXN-")</f>
        <v>DAOorn_x_FWD</v>
      </c>
      <c r="D859">
        <v>11171.708534568001</v>
      </c>
      <c r="E859">
        <f>_xlfn.XLOOKUP(Table5[[#This Row],[r]],Table3[r],Table3[kapp],"")</f>
        <v>8988.1774343278394</v>
      </c>
      <c r="F859">
        <f>Table5[[#This Row],[kapp]]-Table5[[#This Row],[old]]</f>
        <v>2183.5311002401613</v>
      </c>
      <c r="G859" t="str" cm="1">
        <f t="array" ref="G859">IF(ROWS(_xlfn._xlws.FILTER(Table5[r],Table5[enz]=Table5[[#This Row],[enz]]))&gt;1,"many","1")</f>
        <v>many</v>
      </c>
      <c r="H859" t="str" cm="1">
        <f t="array" ref="H859">IF(ROWS(_xlfn._xlws.FILTER(Table5[r],Table5[rxn-no-enz]=Table5[[#This Row],[rxn-no-enz]]))&gt;1,"many","1")</f>
        <v>many</v>
      </c>
      <c r="I859" t="str">
        <f>_xlfn.XLOOKUP(SUBSTITUTE(Table5[[#This Row],[r]],"'",""),Table6[rxn],Table6[rxn],"no")</f>
        <v>no</v>
      </c>
      <c r="J859" t="str" cm="1">
        <f t="array" ref="J859">_xlfn.XLOOKUP(Table5[[#This Row],[r]],"'"&amp;Table6[rxn]&amp;"'",Table6[expected kapp],"")</f>
        <v/>
      </c>
      <c r="L859" t="s">
        <v>9350</v>
      </c>
      <c r="M859">
        <v>8988.1774343278394</v>
      </c>
      <c r="AE859" s="1" t="s">
        <v>11631</v>
      </c>
      <c r="AF859" s="1" t="s">
        <v>2778</v>
      </c>
      <c r="AG859" s="9">
        <v>2.9988744999999997E-11</v>
      </c>
      <c r="AH859" s="1" t="str">
        <f>_xlfn.TEXTAFTER(Table9[[#This Row],[rxn]],"-",-1)</f>
        <v>rt1779</v>
      </c>
      <c r="AI859" s="1" t="e">
        <f>_xlfn.TEXTAFTER(_xlfn.TEXTBEFORE(Table9[[#This Row],[rxn]],"-"&amp;Table9[[#This Row],[enz]]),"RXN-")</f>
        <v>#N/A</v>
      </c>
      <c r="AJ859" s="1" t="e">
        <f>_xlfn.TEXTBEFORE(Table9[[#This Row],[rxn]],"_",-1)</f>
        <v>#N/A</v>
      </c>
    </row>
    <row r="860" spans="1:36" ht="17" hidden="1" x14ac:dyDescent="0.25">
      <c r="A860" t="s">
        <v>9391</v>
      </c>
      <c r="B860" t="str">
        <f>_xlfn.TEXTAFTER(Table5[[#This Row],[r]],"-",-1)</f>
        <v>rt7081'</v>
      </c>
      <c r="C860" t="str">
        <f>_xlfn.TEXTAFTER(_xlfn.TEXTBEFORE(Table5[[#This Row],[r]],"-"&amp;Table5[[#This Row],[enz]]),"'RXN-")</f>
        <v>DAOorn_x_FWD</v>
      </c>
      <c r="D860">
        <v>11171.708534568001</v>
      </c>
      <c r="E860">
        <f>_xlfn.XLOOKUP(Table5[[#This Row],[r]],Table3[r],Table3[kapp],"")</f>
        <v>8988.1774343278394</v>
      </c>
      <c r="F860">
        <f>Table5[[#This Row],[kapp]]-Table5[[#This Row],[old]]</f>
        <v>2183.5311002401613</v>
      </c>
      <c r="G860" t="str" cm="1">
        <f t="array" ref="G860">IF(ROWS(_xlfn._xlws.FILTER(Table5[r],Table5[enz]=Table5[[#This Row],[enz]]))&gt;1,"many","1")</f>
        <v>many</v>
      </c>
      <c r="H860" t="str" cm="1">
        <f t="array" ref="H860">IF(ROWS(_xlfn._xlws.FILTER(Table5[r],Table5[rxn-no-enz]=Table5[[#This Row],[rxn-no-enz]]))&gt;1,"many","1")</f>
        <v>many</v>
      </c>
      <c r="I860" t="str">
        <f>_xlfn.XLOOKUP(SUBSTITUTE(Table5[[#This Row],[r]],"'",""),Table6[rxn],Table6[rxn],"no")</f>
        <v>no</v>
      </c>
      <c r="J860" t="str" cm="1">
        <f t="array" ref="J860">_xlfn.XLOOKUP(Table5[[#This Row],[r]],"'"&amp;Table6[rxn]&amp;"'",Table6[expected kapp],"")</f>
        <v/>
      </c>
      <c r="L860" t="s">
        <v>9351</v>
      </c>
      <c r="M860">
        <v>8988.1774343278394</v>
      </c>
      <c r="AE860" s="1" t="s">
        <v>11632</v>
      </c>
      <c r="AF860" s="1" t="s">
        <v>2778</v>
      </c>
      <c r="AG860" s="9">
        <v>4.3620817E-11</v>
      </c>
      <c r="AH860" s="1" t="str">
        <f>_xlfn.TEXTAFTER(Table9[[#This Row],[rxn]],"-",-1)</f>
        <v>rt1784_x</v>
      </c>
      <c r="AI860" s="1" t="e">
        <f>_xlfn.TEXTAFTER(_xlfn.TEXTBEFORE(Table9[[#This Row],[rxn]],"-"&amp;Table9[[#This Row],[enz]]),"RXN-")</f>
        <v>#N/A</v>
      </c>
      <c r="AJ860" s="1" t="str">
        <f>_xlfn.TEXTBEFORE(Table9[[#This Row],[rxn]],"_",-1)</f>
        <v>PROSYN-rt1784</v>
      </c>
    </row>
    <row r="861" spans="1:36" ht="17" hidden="1" x14ac:dyDescent="0.25">
      <c r="A861" t="s">
        <v>9392</v>
      </c>
      <c r="B861" t="str">
        <f>_xlfn.TEXTAFTER(Table5[[#This Row],[r]],"-",-1)</f>
        <v>rt7626'</v>
      </c>
      <c r="C861" t="str">
        <f>_xlfn.TEXTAFTER(_xlfn.TEXTBEFORE(Table5[[#This Row],[r]],"-"&amp;Table5[[#This Row],[enz]]),"'RXN-")</f>
        <v>DAOorn_x_FWD</v>
      </c>
      <c r="D861">
        <v>11171.708534568001</v>
      </c>
      <c r="E861">
        <f>_xlfn.XLOOKUP(Table5[[#This Row],[r]],Table3[r],Table3[kapp],"")</f>
        <v>8988.1774343278394</v>
      </c>
      <c r="F861">
        <f>Table5[[#This Row],[kapp]]-Table5[[#This Row],[old]]</f>
        <v>2183.5311002401613</v>
      </c>
      <c r="G861" t="str" cm="1">
        <f t="array" ref="G861">IF(ROWS(_xlfn._xlws.FILTER(Table5[r],Table5[enz]=Table5[[#This Row],[enz]]))&gt;1,"many","1")</f>
        <v>many</v>
      </c>
      <c r="H861" t="str" cm="1">
        <f t="array" ref="H861">IF(ROWS(_xlfn._xlws.FILTER(Table5[r],Table5[rxn-no-enz]=Table5[[#This Row],[rxn-no-enz]]))&gt;1,"many","1")</f>
        <v>many</v>
      </c>
      <c r="I861" t="str">
        <f>_xlfn.XLOOKUP(SUBSTITUTE(Table5[[#This Row],[r]],"'",""),Table6[rxn],Table6[rxn],"no")</f>
        <v>no</v>
      </c>
      <c r="J861" t="str" cm="1">
        <f t="array" ref="J861">_xlfn.XLOOKUP(Table5[[#This Row],[r]],"'"&amp;Table6[rxn]&amp;"'",Table6[expected kapp],"")</f>
        <v/>
      </c>
      <c r="L861" t="s">
        <v>9352</v>
      </c>
      <c r="M861">
        <v>8988.1774343278394</v>
      </c>
      <c r="AE861" s="1" t="s">
        <v>4308</v>
      </c>
      <c r="AF861" s="1" t="s">
        <v>2778</v>
      </c>
      <c r="AG861" s="9">
        <v>1.2163331E-11</v>
      </c>
      <c r="AH861" s="1" t="str">
        <f>_xlfn.TEXTAFTER(Table9[[#This Row],[rxn]],"-",-1)</f>
        <v>rt1788</v>
      </c>
      <c r="AI861" s="1" t="e">
        <f>_xlfn.TEXTAFTER(_xlfn.TEXTBEFORE(Table9[[#This Row],[rxn]],"-"&amp;Table9[[#This Row],[enz]]),"RXN-")</f>
        <v>#N/A</v>
      </c>
      <c r="AJ861" s="1" t="e">
        <f>_xlfn.TEXTBEFORE(Table9[[#This Row],[rxn]],"_",-1)</f>
        <v>#N/A</v>
      </c>
    </row>
    <row r="862" spans="1:36" ht="17" hidden="1" x14ac:dyDescent="0.25">
      <c r="A862" t="s">
        <v>9393</v>
      </c>
      <c r="B862" t="str">
        <f>_xlfn.TEXTAFTER(Table5[[#This Row],[r]],"-",-1)</f>
        <v>rt3508'</v>
      </c>
      <c r="C862" t="str">
        <f>_xlfn.TEXTAFTER(_xlfn.TEXTBEFORE(Table5[[#This Row],[r]],"-"&amp;Table5[[#This Row],[enz]]),"'RXN-")</f>
        <v>DAOpro_x_FWD</v>
      </c>
      <c r="D862">
        <v>11171.708534568001</v>
      </c>
      <c r="E862">
        <f>_xlfn.XLOOKUP(Table5[[#This Row],[r]],Table3[r],Table3[kapp],"")</f>
        <v>8988.1774343278394</v>
      </c>
      <c r="F862">
        <f>Table5[[#This Row],[kapp]]-Table5[[#This Row],[old]]</f>
        <v>2183.5311002401613</v>
      </c>
      <c r="G862" t="str" cm="1">
        <f t="array" ref="G862">IF(ROWS(_xlfn._xlws.FILTER(Table5[r],Table5[enz]=Table5[[#This Row],[enz]]))&gt;1,"many","1")</f>
        <v>many</v>
      </c>
      <c r="H862" t="str" cm="1">
        <f t="array" ref="H862">IF(ROWS(_xlfn._xlws.FILTER(Table5[r],Table5[rxn-no-enz]=Table5[[#This Row],[rxn-no-enz]]))&gt;1,"many","1")</f>
        <v>many</v>
      </c>
      <c r="I862" t="str">
        <f>_xlfn.XLOOKUP(SUBSTITUTE(Table5[[#This Row],[r]],"'",""),Table6[rxn],Table6[rxn],"no")</f>
        <v>no</v>
      </c>
      <c r="J862" t="str" cm="1">
        <f t="array" ref="J862">_xlfn.XLOOKUP(Table5[[#This Row],[r]],"'"&amp;Table6[rxn]&amp;"'",Table6[expected kapp],"")</f>
        <v/>
      </c>
      <c r="L862" t="s">
        <v>9353</v>
      </c>
      <c r="M862">
        <v>8988.1774343278394</v>
      </c>
      <c r="AE862" s="1" t="s">
        <v>11633</v>
      </c>
      <c r="AF862" s="1" t="s">
        <v>2778</v>
      </c>
      <c r="AG862" s="9">
        <v>6.9504167000000001E-11</v>
      </c>
      <c r="AH862" s="1" t="str">
        <f>_xlfn.TEXTAFTER(Table9[[#This Row],[rxn]],"-",-1)</f>
        <v>rt1802</v>
      </c>
      <c r="AI862" s="1" t="e">
        <f>_xlfn.TEXTAFTER(_xlfn.TEXTBEFORE(Table9[[#This Row],[rxn]],"-"&amp;Table9[[#This Row],[enz]]),"RXN-")</f>
        <v>#N/A</v>
      </c>
      <c r="AJ862" s="1" t="e">
        <f>_xlfn.TEXTBEFORE(Table9[[#This Row],[rxn]],"_",-1)</f>
        <v>#N/A</v>
      </c>
    </row>
    <row r="863" spans="1:36" ht="17" hidden="1" x14ac:dyDescent="0.25">
      <c r="A863" t="s">
        <v>9394</v>
      </c>
      <c r="B863" t="str">
        <f>_xlfn.TEXTAFTER(Table5[[#This Row],[r]],"-",-1)</f>
        <v>rt7081'</v>
      </c>
      <c r="C863" t="str">
        <f>_xlfn.TEXTAFTER(_xlfn.TEXTBEFORE(Table5[[#This Row],[r]],"-"&amp;Table5[[#This Row],[enz]]),"'RXN-")</f>
        <v>DAOpro_x_FWD</v>
      </c>
      <c r="D863">
        <v>11171.708534568001</v>
      </c>
      <c r="E863">
        <f>_xlfn.XLOOKUP(Table5[[#This Row],[r]],Table3[r],Table3[kapp],"")</f>
        <v>8988.1774343278394</v>
      </c>
      <c r="F863">
        <f>Table5[[#This Row],[kapp]]-Table5[[#This Row],[old]]</f>
        <v>2183.5311002401613</v>
      </c>
      <c r="G863" t="str" cm="1">
        <f t="array" ref="G863">IF(ROWS(_xlfn._xlws.FILTER(Table5[r],Table5[enz]=Table5[[#This Row],[enz]]))&gt;1,"many","1")</f>
        <v>many</v>
      </c>
      <c r="H863" t="str" cm="1">
        <f t="array" ref="H863">IF(ROWS(_xlfn._xlws.FILTER(Table5[r],Table5[rxn-no-enz]=Table5[[#This Row],[rxn-no-enz]]))&gt;1,"many","1")</f>
        <v>many</v>
      </c>
      <c r="I863" t="str">
        <f>_xlfn.XLOOKUP(SUBSTITUTE(Table5[[#This Row],[r]],"'",""),Table6[rxn],Table6[rxn],"no")</f>
        <v>no</v>
      </c>
      <c r="J863" t="str" cm="1">
        <f t="array" ref="J863">_xlfn.XLOOKUP(Table5[[#This Row],[r]],"'"&amp;Table6[rxn]&amp;"'",Table6[expected kapp],"")</f>
        <v/>
      </c>
      <c r="L863" t="s">
        <v>8361</v>
      </c>
      <c r="M863">
        <v>49587.928154860703</v>
      </c>
      <c r="AE863" s="1" t="s">
        <v>11634</v>
      </c>
      <c r="AF863" s="1" t="s">
        <v>2778</v>
      </c>
      <c r="AG863" s="9">
        <v>6.0286637929999999E-9</v>
      </c>
      <c r="AH863" s="1" t="str">
        <f>_xlfn.TEXTAFTER(Table9[[#This Row],[rxn]],"-",-1)</f>
        <v>rt1805</v>
      </c>
      <c r="AI863" s="1" t="e">
        <f>_xlfn.TEXTAFTER(_xlfn.TEXTBEFORE(Table9[[#This Row],[rxn]],"-"&amp;Table9[[#This Row],[enz]]),"RXN-")</f>
        <v>#N/A</v>
      </c>
      <c r="AJ863" s="1" t="e">
        <f>_xlfn.TEXTBEFORE(Table9[[#This Row],[rxn]],"_",-1)</f>
        <v>#N/A</v>
      </c>
    </row>
    <row r="864" spans="1:36" ht="17" hidden="1" x14ac:dyDescent="0.25">
      <c r="A864" t="s">
        <v>9395</v>
      </c>
      <c r="B864" t="str">
        <f>_xlfn.TEXTAFTER(Table5[[#This Row],[r]],"-",-1)</f>
        <v>rt7626'</v>
      </c>
      <c r="C864" t="str">
        <f>_xlfn.TEXTAFTER(_xlfn.TEXTBEFORE(Table5[[#This Row],[r]],"-"&amp;Table5[[#This Row],[enz]]),"'RXN-")</f>
        <v>DAOpro_x_FWD</v>
      </c>
      <c r="D864">
        <v>11171.708534568001</v>
      </c>
      <c r="E864">
        <f>_xlfn.XLOOKUP(Table5[[#This Row],[r]],Table3[r],Table3[kapp],"")</f>
        <v>8988.1774343278394</v>
      </c>
      <c r="F864">
        <f>Table5[[#This Row],[kapp]]-Table5[[#This Row],[old]]</f>
        <v>2183.5311002401613</v>
      </c>
      <c r="G864" t="str" cm="1">
        <f t="array" ref="G864">IF(ROWS(_xlfn._xlws.FILTER(Table5[r],Table5[enz]=Table5[[#This Row],[enz]]))&gt;1,"many","1")</f>
        <v>many</v>
      </c>
      <c r="H864" t="str" cm="1">
        <f t="array" ref="H864">IF(ROWS(_xlfn._xlws.FILTER(Table5[r],Table5[rxn-no-enz]=Table5[[#This Row],[rxn-no-enz]]))&gt;1,"many","1")</f>
        <v>many</v>
      </c>
      <c r="I864" t="str">
        <f>_xlfn.XLOOKUP(SUBSTITUTE(Table5[[#This Row],[r]],"'",""),Table6[rxn],Table6[rxn],"no")</f>
        <v>no</v>
      </c>
      <c r="J864" t="str" cm="1">
        <f t="array" ref="J864">_xlfn.XLOOKUP(Table5[[#This Row],[r]],"'"&amp;Table6[rxn]&amp;"'",Table6[expected kapp],"")</f>
        <v/>
      </c>
      <c r="L864" t="s">
        <v>9354</v>
      </c>
      <c r="M864">
        <v>8988.1774343278394</v>
      </c>
      <c r="AE864" s="1" t="s">
        <v>4309</v>
      </c>
      <c r="AF864" s="1" t="s">
        <v>2778</v>
      </c>
      <c r="AG864" s="9">
        <v>9.5808259999999994E-12</v>
      </c>
      <c r="AH864" s="1" t="str">
        <f>_xlfn.TEXTAFTER(Table9[[#This Row],[rxn]],"-",-1)</f>
        <v>rt1814_c</v>
      </c>
      <c r="AI864" s="1" t="e">
        <f>_xlfn.TEXTAFTER(_xlfn.TEXTBEFORE(Table9[[#This Row],[rxn]],"-"&amp;Table9[[#This Row],[enz]]),"RXN-")</f>
        <v>#N/A</v>
      </c>
      <c r="AJ864" s="1" t="str">
        <f>_xlfn.TEXTBEFORE(Table9[[#This Row],[rxn]],"_",-1)</f>
        <v>PROSYN-rt1814</v>
      </c>
    </row>
    <row r="865" spans="1:36" ht="17" hidden="1" x14ac:dyDescent="0.25">
      <c r="A865" t="s">
        <v>9396</v>
      </c>
      <c r="B865" t="str">
        <f>_xlfn.TEXTAFTER(Table5[[#This Row],[r]],"-",-1)</f>
        <v>rt15442799'</v>
      </c>
      <c r="C865" t="str">
        <f>_xlfn.TEXTAFTER(_xlfn.TEXTBEFORE(Table5[[#This Row],[r]],"-"&amp;Table5[[#This Row],[enz]]),"'RXN-")</f>
        <v>DCAt_c_e_FWD</v>
      </c>
      <c r="D865">
        <v>11171.708534568001</v>
      </c>
      <c r="E865">
        <f>_xlfn.XLOOKUP(Table5[[#This Row],[r]],Table3[r],Table3[kapp],"")</f>
        <v>8988.1774343278394</v>
      </c>
      <c r="F865">
        <f>Table5[[#This Row],[kapp]]-Table5[[#This Row],[old]]</f>
        <v>2183.5311002401613</v>
      </c>
      <c r="G865" t="str" cm="1">
        <f t="array" ref="G865">IF(ROWS(_xlfn._xlws.FILTER(Table5[r],Table5[enz]=Table5[[#This Row],[enz]]))&gt;1,"many","1")</f>
        <v>many</v>
      </c>
      <c r="H865" t="str" cm="1">
        <f t="array" ref="H865">IF(ROWS(_xlfn._xlws.FILTER(Table5[r],Table5[rxn-no-enz]=Table5[[#This Row],[rxn-no-enz]]))&gt;1,"many","1")</f>
        <v>1</v>
      </c>
      <c r="I865" t="str">
        <f>_xlfn.XLOOKUP(SUBSTITUTE(Table5[[#This Row],[r]],"'",""),Table6[rxn],Table6[rxn],"no")</f>
        <v>no</v>
      </c>
      <c r="J865" t="str" cm="1">
        <f t="array" ref="J865">_xlfn.XLOOKUP(Table5[[#This Row],[r]],"'"&amp;Table6[rxn]&amp;"'",Table6[expected kapp],"")</f>
        <v/>
      </c>
      <c r="L865" t="s">
        <v>9355</v>
      </c>
      <c r="M865">
        <v>8988.1774343278394</v>
      </c>
      <c r="AE865" s="1" t="s">
        <v>11635</v>
      </c>
      <c r="AF865" s="1" t="s">
        <v>2778</v>
      </c>
      <c r="AG865" s="9">
        <v>5.08015359999999E-11</v>
      </c>
      <c r="AH865" s="1" t="str">
        <f>_xlfn.TEXTAFTER(Table9[[#This Row],[rxn]],"-",-1)</f>
        <v>rt1830</v>
      </c>
      <c r="AI865" s="1" t="e">
        <f>_xlfn.TEXTAFTER(_xlfn.TEXTBEFORE(Table9[[#This Row],[rxn]],"-"&amp;Table9[[#This Row],[enz]]),"RXN-")</f>
        <v>#N/A</v>
      </c>
      <c r="AJ865" s="1" t="e">
        <f>_xlfn.TEXTBEFORE(Table9[[#This Row],[rxn]],"_",-1)</f>
        <v>#N/A</v>
      </c>
    </row>
    <row r="866" spans="1:36" ht="17" hidden="1" x14ac:dyDescent="0.25">
      <c r="A866" t="s">
        <v>9397</v>
      </c>
      <c r="B866" t="str">
        <f>_xlfn.TEXTAFTER(Table5[[#This Row],[r]],"-",-1)</f>
        <v>rt15442799'</v>
      </c>
      <c r="C866" t="str">
        <f>_xlfn.TEXTAFTER(_xlfn.TEXTBEFORE(Table5[[#This Row],[r]],"-"&amp;Table5[[#This Row],[enz]]),"'RXN-")</f>
        <v>DCAt_c_e_REV</v>
      </c>
      <c r="D866">
        <v>11171.708534568001</v>
      </c>
      <c r="E866">
        <f>_xlfn.XLOOKUP(Table5[[#This Row],[r]],Table3[r],Table3[kapp],"")</f>
        <v>8988.1774343278394</v>
      </c>
      <c r="F866">
        <f>Table5[[#This Row],[kapp]]-Table5[[#This Row],[old]]</f>
        <v>2183.5311002401613</v>
      </c>
      <c r="G866" t="str" cm="1">
        <f t="array" ref="G866">IF(ROWS(_xlfn._xlws.FILTER(Table5[r],Table5[enz]=Table5[[#This Row],[enz]]))&gt;1,"many","1")</f>
        <v>many</v>
      </c>
      <c r="H866" t="str" cm="1">
        <f t="array" ref="H866">IF(ROWS(_xlfn._xlws.FILTER(Table5[r],Table5[rxn-no-enz]=Table5[[#This Row],[rxn-no-enz]]))&gt;1,"many","1")</f>
        <v>1</v>
      </c>
      <c r="I866" t="str">
        <f>_xlfn.XLOOKUP(SUBSTITUTE(Table5[[#This Row],[r]],"'",""),Table6[rxn],Table6[rxn],"no")</f>
        <v>no</v>
      </c>
      <c r="J866" t="str" cm="1">
        <f t="array" ref="J866">_xlfn.XLOOKUP(Table5[[#This Row],[r]],"'"&amp;Table6[rxn]&amp;"'",Table6[expected kapp],"")</f>
        <v/>
      </c>
      <c r="L866" t="s">
        <v>9356</v>
      </c>
      <c r="M866">
        <v>8988.1774343278394</v>
      </c>
      <c r="AE866" s="1" t="s">
        <v>4311</v>
      </c>
      <c r="AF866" s="1" t="s">
        <v>2778</v>
      </c>
      <c r="AG866" s="9">
        <v>1.3033059899999999E-10</v>
      </c>
      <c r="AH866" s="1" t="str">
        <f>_xlfn.TEXTAFTER(Table9[[#This Row],[rxn]],"-",-1)</f>
        <v>rt1837</v>
      </c>
      <c r="AI866" s="1" t="e">
        <f>_xlfn.TEXTAFTER(_xlfn.TEXTBEFORE(Table9[[#This Row],[rxn]],"-"&amp;Table9[[#This Row],[enz]]),"RXN-")</f>
        <v>#N/A</v>
      </c>
      <c r="AJ866" s="1" t="e">
        <f>_xlfn.TEXTBEFORE(Table9[[#This Row],[rxn]],"_",-1)</f>
        <v>#N/A</v>
      </c>
    </row>
    <row r="867" spans="1:36" ht="17" hidden="1" x14ac:dyDescent="0.25">
      <c r="A867" t="s">
        <v>9398</v>
      </c>
      <c r="B867" t="str">
        <f>_xlfn.TEXTAFTER(Table5[[#This Row],[r]],"-",-1)</f>
        <v>rt5693'</v>
      </c>
      <c r="C867" t="str">
        <f>_xlfn.TEXTAFTER(_xlfn.TEXTBEFORE(Table5[[#This Row],[r]],"-"&amp;Table5[[#This Row],[enz]]),"'RXN-")</f>
        <v>DCAt_c_x_FWD</v>
      </c>
      <c r="D867">
        <v>11171.708534568001</v>
      </c>
      <c r="E867">
        <f>_xlfn.XLOOKUP(Table5[[#This Row],[r]],Table3[r],Table3[kapp],"")</f>
        <v>8988.1774343278394</v>
      </c>
      <c r="F867">
        <f>Table5[[#This Row],[kapp]]-Table5[[#This Row],[old]]</f>
        <v>2183.5311002401613</v>
      </c>
      <c r="G867" t="str" cm="1">
        <f t="array" ref="G867">IF(ROWS(_xlfn._xlws.FILTER(Table5[r],Table5[enz]=Table5[[#This Row],[enz]]))&gt;1,"many","1")</f>
        <v>many</v>
      </c>
      <c r="H867" t="str" cm="1">
        <f t="array" ref="H867">IF(ROWS(_xlfn._xlws.FILTER(Table5[r],Table5[rxn-no-enz]=Table5[[#This Row],[rxn-no-enz]]))&gt;1,"many","1")</f>
        <v>1</v>
      </c>
      <c r="I867" t="str">
        <f>_xlfn.XLOOKUP(SUBSTITUTE(Table5[[#This Row],[r]],"'",""),Table6[rxn],Table6[rxn],"no")</f>
        <v>no</v>
      </c>
      <c r="J867" t="str" cm="1">
        <f t="array" ref="J867">_xlfn.XLOOKUP(Table5[[#This Row],[r]],"'"&amp;Table6[rxn]&amp;"'",Table6[expected kapp],"")</f>
        <v/>
      </c>
      <c r="L867" t="s">
        <v>9357</v>
      </c>
      <c r="M867">
        <v>8988.1774343278394</v>
      </c>
      <c r="AE867" s="1" t="s">
        <v>4312</v>
      </c>
      <c r="AF867" s="1" t="s">
        <v>2778</v>
      </c>
      <c r="AG867" s="9">
        <v>2.5060624E-11</v>
      </c>
      <c r="AH867" s="1" t="str">
        <f>_xlfn.TEXTAFTER(Table9[[#This Row],[rxn]],"-",-1)</f>
        <v>rt1838</v>
      </c>
      <c r="AI867" s="1" t="e">
        <f>_xlfn.TEXTAFTER(_xlfn.TEXTBEFORE(Table9[[#This Row],[rxn]],"-"&amp;Table9[[#This Row],[enz]]),"RXN-")</f>
        <v>#N/A</v>
      </c>
      <c r="AJ867" s="1" t="e">
        <f>_xlfn.TEXTBEFORE(Table9[[#This Row],[rxn]],"_",-1)</f>
        <v>#N/A</v>
      </c>
    </row>
    <row r="868" spans="1:36" ht="17" hidden="1" x14ac:dyDescent="0.25">
      <c r="A868" t="s">
        <v>9399</v>
      </c>
      <c r="B868" t="str">
        <f>_xlfn.TEXTAFTER(Table5[[#This Row],[r]],"-",-1)</f>
        <v>rt5693'</v>
      </c>
      <c r="C868" t="str">
        <f>_xlfn.TEXTAFTER(_xlfn.TEXTBEFORE(Table5[[#This Row],[r]],"-"&amp;Table5[[#This Row],[enz]]),"'RXN-")</f>
        <v>DCAt_c_x_REV</v>
      </c>
      <c r="D868">
        <v>11171.708534568001</v>
      </c>
      <c r="E868">
        <f>_xlfn.XLOOKUP(Table5[[#This Row],[r]],Table3[r],Table3[kapp],"")</f>
        <v>8988.1774343278394</v>
      </c>
      <c r="F868">
        <f>Table5[[#This Row],[kapp]]-Table5[[#This Row],[old]]</f>
        <v>2183.5311002401613</v>
      </c>
      <c r="G868" t="str" cm="1">
        <f t="array" ref="G868">IF(ROWS(_xlfn._xlws.FILTER(Table5[r],Table5[enz]=Table5[[#This Row],[enz]]))&gt;1,"many","1")</f>
        <v>many</v>
      </c>
      <c r="H868" t="str" cm="1">
        <f t="array" ref="H868">IF(ROWS(_xlfn._xlws.FILTER(Table5[r],Table5[rxn-no-enz]=Table5[[#This Row],[rxn-no-enz]]))&gt;1,"many","1")</f>
        <v>1</v>
      </c>
      <c r="I868" t="str">
        <f>_xlfn.XLOOKUP(SUBSTITUTE(Table5[[#This Row],[r]],"'",""),Table6[rxn],Table6[rxn],"no")</f>
        <v>no</v>
      </c>
      <c r="J868" t="str" cm="1">
        <f t="array" ref="J868">_xlfn.XLOOKUP(Table5[[#This Row],[r]],"'"&amp;Table6[rxn]&amp;"'",Table6[expected kapp],"")</f>
        <v/>
      </c>
      <c r="L868" t="s">
        <v>9358</v>
      </c>
      <c r="M868">
        <v>8988.1774343278394</v>
      </c>
      <c r="AE868" s="1" t="s">
        <v>11636</v>
      </c>
      <c r="AF868" s="1" t="s">
        <v>2778</v>
      </c>
      <c r="AG868" s="9">
        <v>9.8821074999999995E-11</v>
      </c>
      <c r="AH868" s="1" t="str">
        <f>_xlfn.TEXTAFTER(Table9[[#This Row],[rxn]],"-",-1)</f>
        <v>rt1844</v>
      </c>
      <c r="AI868" s="1" t="e">
        <f>_xlfn.TEXTAFTER(_xlfn.TEXTBEFORE(Table9[[#This Row],[rxn]],"-"&amp;Table9[[#This Row],[enz]]),"RXN-")</f>
        <v>#N/A</v>
      </c>
      <c r="AJ868" s="1" t="e">
        <f>_xlfn.TEXTBEFORE(Table9[[#This Row],[rxn]],"_",-1)</f>
        <v>#N/A</v>
      </c>
    </row>
    <row r="869" spans="1:36" ht="17" hidden="1" x14ac:dyDescent="0.25">
      <c r="A869" t="s">
        <v>9400</v>
      </c>
      <c r="B869" t="str">
        <f>_xlfn.TEXTAFTER(Table5[[#This Row],[r]],"-",-1)</f>
        <v>rt8268'</v>
      </c>
      <c r="C869" t="str">
        <f>_xlfn.TEXTAFTER(_xlfn.TEXTBEFORE(Table5[[#This Row],[r]],"-"&amp;Table5[[#This Row],[enz]]),"'RXN-")</f>
        <v>DCMPDA_c_FWD</v>
      </c>
      <c r="D869">
        <v>11171.708534568001</v>
      </c>
      <c r="E869">
        <f>_xlfn.XLOOKUP(Table5[[#This Row],[r]],Table3[r],Table3[kapp],"")</f>
        <v>8988.1774343278394</v>
      </c>
      <c r="F869">
        <f>Table5[[#This Row],[kapp]]-Table5[[#This Row],[old]]</f>
        <v>2183.5311002401613</v>
      </c>
      <c r="G869" t="str" cm="1">
        <f t="array" ref="G869">IF(ROWS(_xlfn._xlws.FILTER(Table5[r],Table5[enz]=Table5[[#This Row],[enz]]))&gt;1,"many","1")</f>
        <v>1</v>
      </c>
      <c r="H869" t="str" cm="1">
        <f t="array" ref="H869">IF(ROWS(_xlfn._xlws.FILTER(Table5[r],Table5[rxn-no-enz]=Table5[[#This Row],[rxn-no-enz]]))&gt;1,"many","1")</f>
        <v>many</v>
      </c>
      <c r="I869" t="str">
        <f>_xlfn.XLOOKUP(SUBSTITUTE(Table5[[#This Row],[r]],"'",""),Table6[rxn],Table6[rxn],"no")</f>
        <v>no</v>
      </c>
      <c r="J869" t="str" cm="1">
        <f t="array" ref="J869">_xlfn.XLOOKUP(Table5[[#This Row],[r]],"'"&amp;Table6[rxn]&amp;"'",Table6[expected kapp],"")</f>
        <v/>
      </c>
      <c r="L869" t="s">
        <v>9359</v>
      </c>
      <c r="M869">
        <v>8988.1774343278394</v>
      </c>
      <c r="AE869" s="1" t="s">
        <v>11637</v>
      </c>
      <c r="AF869" s="1" t="s">
        <v>2778</v>
      </c>
      <c r="AG869" s="9">
        <v>4.6667629E-11</v>
      </c>
      <c r="AH869" s="1" t="str">
        <f>_xlfn.TEXTAFTER(Table9[[#This Row],[rxn]],"-",-1)</f>
        <v>rt1845</v>
      </c>
      <c r="AI869" s="1" t="e">
        <f>_xlfn.TEXTAFTER(_xlfn.TEXTBEFORE(Table9[[#This Row],[rxn]],"-"&amp;Table9[[#This Row],[enz]]),"RXN-")</f>
        <v>#N/A</v>
      </c>
      <c r="AJ869" s="1" t="e">
        <f>_xlfn.TEXTBEFORE(Table9[[#This Row],[rxn]],"_",-1)</f>
        <v>#N/A</v>
      </c>
    </row>
    <row r="870" spans="1:36" ht="17" hidden="1" x14ac:dyDescent="0.25">
      <c r="A870" t="s">
        <v>9401</v>
      </c>
      <c r="B870" t="str">
        <f>_xlfn.TEXTAFTER(Table5[[#This Row],[r]],"-",-1)</f>
        <v>rt0757'</v>
      </c>
      <c r="C870" t="str">
        <f>_xlfn.TEXTAFTER(_xlfn.TEXTBEFORE(Table5[[#This Row],[r]],"-"&amp;Table5[[#This Row],[enz]]),"'RXN-")</f>
        <v>DCTPD_c_FWD</v>
      </c>
      <c r="D870">
        <v>11171.708534568001</v>
      </c>
      <c r="E870">
        <f>_xlfn.XLOOKUP(Table5[[#This Row],[r]],Table3[r],Table3[kapp],"")</f>
        <v>8988.1774343278394</v>
      </c>
      <c r="F870">
        <f>Table5[[#This Row],[kapp]]-Table5[[#This Row],[old]]</f>
        <v>2183.5311002401613</v>
      </c>
      <c r="G870" t="str" cm="1">
        <f t="array" ref="G870">IF(ROWS(_xlfn._xlws.FILTER(Table5[r],Table5[enz]=Table5[[#This Row],[enz]]))&gt;1,"many","1")</f>
        <v>many</v>
      </c>
      <c r="H870" t="str" cm="1">
        <f t="array" ref="H870">IF(ROWS(_xlfn._xlws.FILTER(Table5[r],Table5[rxn-no-enz]=Table5[[#This Row],[rxn-no-enz]]))&gt;1,"many","1")</f>
        <v>1</v>
      </c>
      <c r="I870" t="str">
        <f>_xlfn.XLOOKUP(SUBSTITUTE(Table5[[#This Row],[r]],"'",""),Table6[rxn],Table6[rxn],"no")</f>
        <v>no</v>
      </c>
      <c r="J870" t="str" cm="1">
        <f t="array" ref="J870">_xlfn.XLOOKUP(Table5[[#This Row],[r]],"'"&amp;Table6[rxn]&amp;"'",Table6[expected kapp],"")</f>
        <v/>
      </c>
      <c r="L870" t="s">
        <v>8362</v>
      </c>
      <c r="M870">
        <v>5973.4274669113802</v>
      </c>
      <c r="AE870" s="1" t="s">
        <v>11638</v>
      </c>
      <c r="AF870" s="1" t="s">
        <v>2778</v>
      </c>
      <c r="AG870" s="9">
        <v>3.2870869999999997E-11</v>
      </c>
      <c r="AH870" s="1" t="str">
        <f>_xlfn.TEXTAFTER(Table9[[#This Row],[rxn]],"-",-1)</f>
        <v>rt1850_c</v>
      </c>
      <c r="AI870" s="1" t="e">
        <f>_xlfn.TEXTAFTER(_xlfn.TEXTBEFORE(Table9[[#This Row],[rxn]],"-"&amp;Table9[[#This Row],[enz]]),"RXN-")</f>
        <v>#N/A</v>
      </c>
      <c r="AJ870" s="1" t="str">
        <f>_xlfn.TEXTBEFORE(Table9[[#This Row],[rxn]],"_",-1)</f>
        <v>PROSYN-rt1850</v>
      </c>
    </row>
    <row r="871" spans="1:36" ht="17" hidden="1" x14ac:dyDescent="0.25">
      <c r="A871" t="s">
        <v>9402</v>
      </c>
      <c r="B871" t="str">
        <f>_xlfn.TEXTAFTER(Table5[[#This Row],[r]],"-",-1)</f>
        <v>rt7919'</v>
      </c>
      <c r="C871" t="str">
        <f>_xlfn.TEXTAFTER(_xlfn.TEXTBEFORE(Table5[[#This Row],[r]],"-"&amp;Table5[[#This Row],[enz]]),"'RXN-")</f>
        <v>DCYTD_c_FWD</v>
      </c>
      <c r="D871">
        <v>11171.708534568001</v>
      </c>
      <c r="E871">
        <f>_xlfn.XLOOKUP(Table5[[#This Row],[r]],Table3[r],Table3[kapp],"")</f>
        <v>8988.1774343278394</v>
      </c>
      <c r="F871">
        <f>Table5[[#This Row],[kapp]]-Table5[[#This Row],[old]]</f>
        <v>2183.5311002401613</v>
      </c>
      <c r="G871" t="str" cm="1">
        <f t="array" ref="G871">IF(ROWS(_xlfn._xlws.FILTER(Table5[r],Table5[enz]=Table5[[#This Row],[enz]]))&gt;1,"many","1")</f>
        <v>many</v>
      </c>
      <c r="H871" t="str" cm="1">
        <f t="array" ref="H871">IF(ROWS(_xlfn._xlws.FILTER(Table5[r],Table5[rxn-no-enz]=Table5[[#This Row],[rxn-no-enz]]))&gt;1,"many","1")</f>
        <v>1</v>
      </c>
      <c r="I871" t="str">
        <f>_xlfn.XLOOKUP(SUBSTITUTE(Table5[[#This Row],[r]],"'",""),Table6[rxn],Table6[rxn],"no")</f>
        <v>no</v>
      </c>
      <c r="J871" t="str" cm="1">
        <f t="array" ref="J871">_xlfn.XLOOKUP(Table5[[#This Row],[r]],"'"&amp;Table6[rxn]&amp;"'",Table6[expected kapp],"")</f>
        <v/>
      </c>
      <c r="L871" t="s">
        <v>9360</v>
      </c>
      <c r="M871">
        <v>8988.1774343278394</v>
      </c>
      <c r="AE871" s="1" t="s">
        <v>4313</v>
      </c>
      <c r="AF871" s="1" t="s">
        <v>2778</v>
      </c>
      <c r="AG871" s="9">
        <v>4.3446199999999999E-13</v>
      </c>
      <c r="AH871" s="1" t="str">
        <f>_xlfn.TEXTAFTER(Table9[[#This Row],[rxn]],"-",-1)</f>
        <v>rt1852</v>
      </c>
      <c r="AI871" s="1" t="e">
        <f>_xlfn.TEXTAFTER(_xlfn.TEXTBEFORE(Table9[[#This Row],[rxn]],"-"&amp;Table9[[#This Row],[enz]]),"RXN-")</f>
        <v>#N/A</v>
      </c>
      <c r="AJ871" s="1" t="e">
        <f>_xlfn.TEXTBEFORE(Table9[[#This Row],[rxn]],"_",-1)</f>
        <v>#N/A</v>
      </c>
    </row>
    <row r="872" spans="1:36" ht="17" hidden="1" x14ac:dyDescent="0.25">
      <c r="A872" t="s">
        <v>9403</v>
      </c>
      <c r="B872" t="str">
        <f>_xlfn.TEXTAFTER(Table5[[#This Row],[r]],"-",-1)</f>
        <v>rt15442799'</v>
      </c>
      <c r="C872" t="str">
        <f>_xlfn.TEXTAFTER(_xlfn.TEXTBEFORE(Table5[[#This Row],[r]],"-"&amp;Table5[[#This Row],[enz]]),"'RXN-")</f>
        <v>DDCAt_c_e_FWD</v>
      </c>
      <c r="D872">
        <v>11171.708534568001</v>
      </c>
      <c r="E872">
        <f>_xlfn.XLOOKUP(Table5[[#This Row],[r]],Table3[r],Table3[kapp],"")</f>
        <v>8988.1774343278394</v>
      </c>
      <c r="F872">
        <f>Table5[[#This Row],[kapp]]-Table5[[#This Row],[old]]</f>
        <v>2183.5311002401613</v>
      </c>
      <c r="G872" t="str" cm="1">
        <f t="array" ref="G872">IF(ROWS(_xlfn._xlws.FILTER(Table5[r],Table5[enz]=Table5[[#This Row],[enz]]))&gt;1,"many","1")</f>
        <v>many</v>
      </c>
      <c r="H872" t="str" cm="1">
        <f t="array" ref="H872">IF(ROWS(_xlfn._xlws.FILTER(Table5[r],Table5[rxn-no-enz]=Table5[[#This Row],[rxn-no-enz]]))&gt;1,"many","1")</f>
        <v>1</v>
      </c>
      <c r="I872" t="str">
        <f>_xlfn.XLOOKUP(SUBSTITUTE(Table5[[#This Row],[r]],"'",""),Table6[rxn],Table6[rxn],"no")</f>
        <v>no</v>
      </c>
      <c r="J872" t="str" cm="1">
        <f t="array" ref="J872">_xlfn.XLOOKUP(Table5[[#This Row],[r]],"'"&amp;Table6[rxn]&amp;"'",Table6[expected kapp],"")</f>
        <v/>
      </c>
      <c r="L872" t="s">
        <v>9361</v>
      </c>
      <c r="M872">
        <v>8988.1774343278394</v>
      </c>
      <c r="AE872" s="1" t="s">
        <v>11639</v>
      </c>
      <c r="AF872" s="1" t="s">
        <v>2778</v>
      </c>
      <c r="AG872" s="9">
        <v>4.5230082899999898E-10</v>
      </c>
      <c r="AH872" s="1" t="str">
        <f>_xlfn.TEXTAFTER(Table9[[#This Row],[rxn]],"-",-1)</f>
        <v>rt1878</v>
      </c>
      <c r="AI872" s="1" t="e">
        <f>_xlfn.TEXTAFTER(_xlfn.TEXTBEFORE(Table9[[#This Row],[rxn]],"-"&amp;Table9[[#This Row],[enz]]),"RXN-")</f>
        <v>#N/A</v>
      </c>
      <c r="AJ872" s="1" t="e">
        <f>_xlfn.TEXTBEFORE(Table9[[#This Row],[rxn]],"_",-1)</f>
        <v>#N/A</v>
      </c>
    </row>
    <row r="873" spans="1:36" ht="17" hidden="1" x14ac:dyDescent="0.25">
      <c r="A873" t="s">
        <v>9404</v>
      </c>
      <c r="B873" t="str">
        <f>_xlfn.TEXTAFTER(Table5[[#This Row],[r]],"-",-1)</f>
        <v>rt15442799'</v>
      </c>
      <c r="C873" t="str">
        <f>_xlfn.TEXTAFTER(_xlfn.TEXTBEFORE(Table5[[#This Row],[r]],"-"&amp;Table5[[#This Row],[enz]]),"'RXN-")</f>
        <v>DDCAt_c_e_REV</v>
      </c>
      <c r="D873">
        <v>11171.708534568001</v>
      </c>
      <c r="E873">
        <f>_xlfn.XLOOKUP(Table5[[#This Row],[r]],Table3[r],Table3[kapp],"")</f>
        <v>8988.1774343278394</v>
      </c>
      <c r="F873">
        <f>Table5[[#This Row],[kapp]]-Table5[[#This Row],[old]]</f>
        <v>2183.5311002401613</v>
      </c>
      <c r="G873" t="str" cm="1">
        <f t="array" ref="G873">IF(ROWS(_xlfn._xlws.FILTER(Table5[r],Table5[enz]=Table5[[#This Row],[enz]]))&gt;1,"many","1")</f>
        <v>many</v>
      </c>
      <c r="H873" t="str" cm="1">
        <f t="array" ref="H873">IF(ROWS(_xlfn._xlws.FILTER(Table5[r],Table5[rxn-no-enz]=Table5[[#This Row],[rxn-no-enz]]))&gt;1,"many","1")</f>
        <v>1</v>
      </c>
      <c r="I873" t="str">
        <f>_xlfn.XLOOKUP(SUBSTITUTE(Table5[[#This Row],[r]],"'",""),Table6[rxn],Table6[rxn],"no")</f>
        <v>no</v>
      </c>
      <c r="J873" t="str" cm="1">
        <f t="array" ref="J873">_xlfn.XLOOKUP(Table5[[#This Row],[r]],"'"&amp;Table6[rxn]&amp;"'",Table6[expected kapp],"")</f>
        <v/>
      </c>
      <c r="L873" t="s">
        <v>9362</v>
      </c>
      <c r="M873">
        <v>8988.1774343278394</v>
      </c>
      <c r="AE873" s="1" t="s">
        <v>11640</v>
      </c>
      <c r="AF873" s="1" t="s">
        <v>2778</v>
      </c>
      <c r="AG873" s="9">
        <v>4.7555723999999899E-11</v>
      </c>
      <c r="AH873" s="1" t="str">
        <f>_xlfn.TEXTAFTER(Table9[[#This Row],[rxn]],"-",-1)</f>
        <v>rt1883</v>
      </c>
      <c r="AI873" s="1" t="e">
        <f>_xlfn.TEXTAFTER(_xlfn.TEXTBEFORE(Table9[[#This Row],[rxn]],"-"&amp;Table9[[#This Row],[enz]]),"RXN-")</f>
        <v>#N/A</v>
      </c>
      <c r="AJ873" s="1" t="e">
        <f>_xlfn.TEXTBEFORE(Table9[[#This Row],[rxn]],"_",-1)</f>
        <v>#N/A</v>
      </c>
    </row>
    <row r="874" spans="1:36" ht="17" hidden="1" x14ac:dyDescent="0.25">
      <c r="A874" t="s">
        <v>9405</v>
      </c>
      <c r="B874" t="str">
        <f>_xlfn.TEXTAFTER(Table5[[#This Row],[r]],"-",-1)</f>
        <v>rt5693'</v>
      </c>
      <c r="C874" t="str">
        <f>_xlfn.TEXTAFTER(_xlfn.TEXTBEFORE(Table5[[#This Row],[r]],"-"&amp;Table5[[#This Row],[enz]]),"'RXN-")</f>
        <v>DDCAt_c_x_FWD</v>
      </c>
      <c r="D874">
        <v>11171.708534568001</v>
      </c>
      <c r="E874">
        <f>_xlfn.XLOOKUP(Table5[[#This Row],[r]],Table3[r],Table3[kapp],"")</f>
        <v>8988.1774343278394</v>
      </c>
      <c r="F874">
        <f>Table5[[#This Row],[kapp]]-Table5[[#This Row],[old]]</f>
        <v>2183.5311002401613</v>
      </c>
      <c r="G874" t="str" cm="1">
        <f t="array" ref="G874">IF(ROWS(_xlfn._xlws.FILTER(Table5[r],Table5[enz]=Table5[[#This Row],[enz]]))&gt;1,"many","1")</f>
        <v>many</v>
      </c>
      <c r="H874" t="str" cm="1">
        <f t="array" ref="H874">IF(ROWS(_xlfn._xlws.FILTER(Table5[r],Table5[rxn-no-enz]=Table5[[#This Row],[rxn-no-enz]]))&gt;1,"many","1")</f>
        <v>1</v>
      </c>
      <c r="I874" t="str">
        <f>_xlfn.XLOOKUP(SUBSTITUTE(Table5[[#This Row],[r]],"'",""),Table6[rxn],Table6[rxn],"no")</f>
        <v>no</v>
      </c>
      <c r="J874" t="str" cm="1">
        <f t="array" ref="J874">_xlfn.XLOOKUP(Table5[[#This Row],[r]],"'"&amp;Table6[rxn]&amp;"'",Table6[expected kapp],"")</f>
        <v/>
      </c>
      <c r="L874" t="s">
        <v>9363</v>
      </c>
      <c r="M874">
        <v>8988.1774343278394</v>
      </c>
      <c r="AE874" s="1" t="s">
        <v>11641</v>
      </c>
      <c r="AF874" s="1" t="s">
        <v>2778</v>
      </c>
      <c r="AG874" s="9">
        <v>3.4719801999999999E-11</v>
      </c>
      <c r="AH874" s="1" t="str">
        <f>_xlfn.TEXTAFTER(Table9[[#This Row],[rxn]],"-",-1)</f>
        <v>rt1893</v>
      </c>
      <c r="AI874" s="1" t="e">
        <f>_xlfn.TEXTAFTER(_xlfn.TEXTBEFORE(Table9[[#This Row],[rxn]],"-"&amp;Table9[[#This Row],[enz]]),"RXN-")</f>
        <v>#N/A</v>
      </c>
      <c r="AJ874" s="1" t="e">
        <f>_xlfn.TEXTBEFORE(Table9[[#This Row],[rxn]],"_",-1)</f>
        <v>#N/A</v>
      </c>
    </row>
    <row r="875" spans="1:36" ht="17" hidden="1" x14ac:dyDescent="0.25">
      <c r="A875" t="s">
        <v>9406</v>
      </c>
      <c r="B875" t="str">
        <f>_xlfn.TEXTAFTER(Table5[[#This Row],[r]],"-",-1)</f>
        <v>rt5693'</v>
      </c>
      <c r="C875" t="str">
        <f>_xlfn.TEXTAFTER(_xlfn.TEXTBEFORE(Table5[[#This Row],[r]],"-"&amp;Table5[[#This Row],[enz]]),"'RXN-")</f>
        <v>DDCAt_c_x_REV</v>
      </c>
      <c r="D875">
        <v>11171.708534568001</v>
      </c>
      <c r="E875">
        <f>_xlfn.XLOOKUP(Table5[[#This Row],[r]],Table3[r],Table3[kapp],"")</f>
        <v>8988.1774343278394</v>
      </c>
      <c r="F875">
        <f>Table5[[#This Row],[kapp]]-Table5[[#This Row],[old]]</f>
        <v>2183.5311002401613</v>
      </c>
      <c r="G875" t="str" cm="1">
        <f t="array" ref="G875">IF(ROWS(_xlfn._xlws.FILTER(Table5[r],Table5[enz]=Table5[[#This Row],[enz]]))&gt;1,"many","1")</f>
        <v>many</v>
      </c>
      <c r="H875" t="str" cm="1">
        <f t="array" ref="H875">IF(ROWS(_xlfn._xlws.FILTER(Table5[r],Table5[rxn-no-enz]=Table5[[#This Row],[rxn-no-enz]]))&gt;1,"many","1")</f>
        <v>1</v>
      </c>
      <c r="I875" t="str">
        <f>_xlfn.XLOOKUP(SUBSTITUTE(Table5[[#This Row],[r]],"'",""),Table6[rxn],Table6[rxn],"no")</f>
        <v>no</v>
      </c>
      <c r="J875" t="str" cm="1">
        <f t="array" ref="J875">_xlfn.XLOOKUP(Table5[[#This Row],[r]],"'"&amp;Table6[rxn]&amp;"'",Table6[expected kapp],"")</f>
        <v/>
      </c>
      <c r="L875" t="s">
        <v>8363</v>
      </c>
      <c r="M875">
        <v>24394.507651420801</v>
      </c>
      <c r="AE875" s="1" t="s">
        <v>4315</v>
      </c>
      <c r="AF875" s="1" t="s">
        <v>2778</v>
      </c>
      <c r="AG875" s="9">
        <v>5.2143461300000002E-10</v>
      </c>
      <c r="AH875" s="1" t="str">
        <f>_xlfn.TEXTAFTER(Table9[[#This Row],[rxn]],"-",-1)</f>
        <v>rt1896</v>
      </c>
      <c r="AI875" s="1" t="e">
        <f>_xlfn.TEXTAFTER(_xlfn.TEXTBEFORE(Table9[[#This Row],[rxn]],"-"&amp;Table9[[#This Row],[enz]]),"RXN-")</f>
        <v>#N/A</v>
      </c>
      <c r="AJ875" s="1" t="e">
        <f>_xlfn.TEXTBEFORE(Table9[[#This Row],[rxn]],"_",-1)</f>
        <v>#N/A</v>
      </c>
    </row>
    <row r="876" spans="1:36" ht="17" hidden="1" x14ac:dyDescent="0.25">
      <c r="A876" t="s">
        <v>9407</v>
      </c>
      <c r="B876" t="str">
        <f>_xlfn.TEXTAFTER(Table5[[#This Row],[r]],"-",-1)</f>
        <v>rt2234_c'</v>
      </c>
      <c r="C876" t="str">
        <f>_xlfn.TEXTAFTER(_xlfn.TEXTBEFORE(Table5[[#This Row],[r]],"-"&amp;Table5[[#This Row],[enz]]),"'RXN-")</f>
        <v>DDPA_c_FWD</v>
      </c>
      <c r="D876">
        <v>11171.708534568001</v>
      </c>
      <c r="E876">
        <f>_xlfn.XLOOKUP(Table5[[#This Row],[r]],Table3[r],Table3[kapp],"")</f>
        <v>8988.1774343278394</v>
      </c>
      <c r="F876">
        <f>Table5[[#This Row],[kapp]]-Table5[[#This Row],[old]]</f>
        <v>2183.5311002401613</v>
      </c>
      <c r="G876" t="str" cm="1">
        <f t="array" ref="G876">IF(ROWS(_xlfn._xlws.FILTER(Table5[r],Table5[enz]=Table5[[#This Row],[enz]]))&gt;1,"many","1")</f>
        <v>1</v>
      </c>
      <c r="H876" t="str" cm="1">
        <f t="array" ref="H876">IF(ROWS(_xlfn._xlws.FILTER(Table5[r],Table5[rxn-no-enz]=Table5[[#This Row],[rxn-no-enz]]))&gt;1,"many","1")</f>
        <v>many</v>
      </c>
      <c r="I876" t="str">
        <f>_xlfn.XLOOKUP(SUBSTITUTE(Table5[[#This Row],[r]],"'",""),Table6[rxn],Table6[rxn],"no")</f>
        <v>no</v>
      </c>
      <c r="J876" t="str" cm="1">
        <f t="array" ref="J876">_xlfn.XLOOKUP(Table5[[#This Row],[r]],"'"&amp;Table6[rxn]&amp;"'",Table6[expected kapp],"")</f>
        <v/>
      </c>
      <c r="L876" t="s">
        <v>9364</v>
      </c>
      <c r="M876">
        <v>8988.1774343278394</v>
      </c>
      <c r="AE876" s="1" t="s">
        <v>11642</v>
      </c>
      <c r="AF876" s="1" t="s">
        <v>2778</v>
      </c>
      <c r="AG876" s="9">
        <v>1.68787368E-10</v>
      </c>
      <c r="AH876" s="1" t="str">
        <f>_xlfn.TEXTAFTER(Table9[[#This Row],[rxn]],"-",-1)</f>
        <v>rt1908</v>
      </c>
      <c r="AI876" s="1" t="e">
        <f>_xlfn.TEXTAFTER(_xlfn.TEXTBEFORE(Table9[[#This Row],[rxn]],"-"&amp;Table9[[#This Row],[enz]]),"RXN-")</f>
        <v>#N/A</v>
      </c>
      <c r="AJ876" s="1" t="e">
        <f>_xlfn.TEXTBEFORE(Table9[[#This Row],[rxn]],"_",-1)</f>
        <v>#N/A</v>
      </c>
    </row>
    <row r="877" spans="1:36" ht="17" hidden="1" x14ac:dyDescent="0.25">
      <c r="A877" t="s">
        <v>9408</v>
      </c>
      <c r="B877" t="str">
        <f>_xlfn.TEXTAFTER(Table5[[#This Row],[r]],"-",-1)</f>
        <v>rt3787_c'</v>
      </c>
      <c r="C877" t="str">
        <f>_xlfn.TEXTAFTER(_xlfn.TEXTBEFORE(Table5[[#This Row],[r]],"-"&amp;Table5[[#This Row],[enz]]),"'RXN-")</f>
        <v>DDPA_c_FWD</v>
      </c>
      <c r="D877">
        <v>11171.708534568001</v>
      </c>
      <c r="E877">
        <f>_xlfn.XLOOKUP(Table5[[#This Row],[r]],Table3[r],Table3[kapp],"")</f>
        <v>8988.1774343278394</v>
      </c>
      <c r="F877">
        <f>Table5[[#This Row],[kapp]]-Table5[[#This Row],[old]]</f>
        <v>2183.5311002401613</v>
      </c>
      <c r="G877" t="str" cm="1">
        <f t="array" ref="G877">IF(ROWS(_xlfn._xlws.FILTER(Table5[r],Table5[enz]=Table5[[#This Row],[enz]]))&gt;1,"many","1")</f>
        <v>1</v>
      </c>
      <c r="H877" t="str" cm="1">
        <f t="array" ref="H877">IF(ROWS(_xlfn._xlws.FILTER(Table5[r],Table5[rxn-no-enz]=Table5[[#This Row],[rxn-no-enz]]))&gt;1,"many","1")</f>
        <v>many</v>
      </c>
      <c r="I877" t="str">
        <f>_xlfn.XLOOKUP(SUBSTITUTE(Table5[[#This Row],[r]],"'",""),Table6[rxn],Table6[rxn],"no")</f>
        <v>no</v>
      </c>
      <c r="J877" t="str" cm="1">
        <f t="array" ref="J877">_xlfn.XLOOKUP(Table5[[#This Row],[r]],"'"&amp;Table6[rxn]&amp;"'",Table6[expected kapp],"")</f>
        <v/>
      </c>
      <c r="L877" t="s">
        <v>9365</v>
      </c>
      <c r="M877">
        <v>8988.1774343278394</v>
      </c>
      <c r="AE877" s="1" t="s">
        <v>11643</v>
      </c>
      <c r="AF877" s="1" t="s">
        <v>2778</v>
      </c>
      <c r="AG877" s="9">
        <v>7.6962745E-11</v>
      </c>
      <c r="AH877" s="1" t="str">
        <f>_xlfn.TEXTAFTER(Table9[[#This Row],[rxn]],"-",-1)</f>
        <v>rt1924_c</v>
      </c>
      <c r="AI877" s="1" t="e">
        <f>_xlfn.TEXTAFTER(_xlfn.TEXTBEFORE(Table9[[#This Row],[rxn]],"-"&amp;Table9[[#This Row],[enz]]),"RXN-")</f>
        <v>#N/A</v>
      </c>
      <c r="AJ877" s="1" t="str">
        <f>_xlfn.TEXTBEFORE(Table9[[#This Row],[rxn]],"_",-1)</f>
        <v>PROSYN-rt1924</v>
      </c>
    </row>
    <row r="878" spans="1:36" ht="17" hidden="1" x14ac:dyDescent="0.25">
      <c r="A878" t="s">
        <v>9409</v>
      </c>
      <c r="B878" t="str">
        <f>_xlfn.TEXTAFTER(Table5[[#This Row],[r]],"-",-1)</f>
        <v>rt3787_m'</v>
      </c>
      <c r="C878" t="str">
        <f>_xlfn.TEXTAFTER(_xlfn.TEXTBEFORE(Table5[[#This Row],[r]],"-"&amp;Table5[[#This Row],[enz]]),"'RXN-")</f>
        <v>DDPA_m_FWD</v>
      </c>
      <c r="D878">
        <v>11171.708534568001</v>
      </c>
      <c r="E878">
        <f>_xlfn.XLOOKUP(Table5[[#This Row],[r]],Table3[r],Table3[kapp],"")</f>
        <v>8988.1774343278394</v>
      </c>
      <c r="F878">
        <f>Table5[[#This Row],[kapp]]-Table5[[#This Row],[old]]</f>
        <v>2183.5311002401613</v>
      </c>
      <c r="G878" t="str" cm="1">
        <f t="array" ref="G878">IF(ROWS(_xlfn._xlws.FILTER(Table5[r],Table5[enz]=Table5[[#This Row],[enz]]))&gt;1,"many","1")</f>
        <v>1</v>
      </c>
      <c r="H878" t="str" cm="1">
        <f t="array" ref="H878">IF(ROWS(_xlfn._xlws.FILTER(Table5[r],Table5[rxn-no-enz]=Table5[[#This Row],[rxn-no-enz]]))&gt;1,"many","1")</f>
        <v>many</v>
      </c>
      <c r="I878" t="str">
        <f>_xlfn.XLOOKUP(SUBSTITUTE(Table5[[#This Row],[r]],"'",""),Table6[rxn],Table6[rxn],"no")</f>
        <v>no</v>
      </c>
      <c r="J878" t="str" cm="1">
        <f t="array" ref="J878">_xlfn.XLOOKUP(Table5[[#This Row],[r]],"'"&amp;Table6[rxn]&amp;"'",Table6[expected kapp],"")</f>
        <v/>
      </c>
      <c r="L878" t="s">
        <v>8364</v>
      </c>
      <c r="M878">
        <v>4713.66988325886</v>
      </c>
      <c r="AE878" s="1" t="s">
        <v>4316</v>
      </c>
      <c r="AF878" s="1" t="s">
        <v>2778</v>
      </c>
      <c r="AG878" s="9">
        <v>3.86978569999999E-11</v>
      </c>
      <c r="AH878" s="1" t="str">
        <f>_xlfn.TEXTAFTER(Table9[[#This Row],[rxn]],"-",-1)</f>
        <v>rt1935</v>
      </c>
      <c r="AI878" s="1" t="e">
        <f>_xlfn.TEXTAFTER(_xlfn.TEXTBEFORE(Table9[[#This Row],[rxn]],"-"&amp;Table9[[#This Row],[enz]]),"RXN-")</f>
        <v>#N/A</v>
      </c>
      <c r="AJ878" s="1" t="e">
        <f>_xlfn.TEXTBEFORE(Table9[[#This Row],[rxn]],"_",-1)</f>
        <v>#N/A</v>
      </c>
    </row>
    <row r="879" spans="1:36" ht="17" hidden="1" x14ac:dyDescent="0.25">
      <c r="A879" t="s">
        <v>9410</v>
      </c>
      <c r="B879" t="str">
        <f>_xlfn.TEXTAFTER(Table5[[#This Row],[r]],"-",-1)</f>
        <v>rt3539'</v>
      </c>
      <c r="C879" t="str">
        <f>_xlfn.TEXTAFTER(_xlfn.TEXTBEFORE(Table5[[#This Row],[r]],"-"&amp;Table5[[#This Row],[enz]]),"'RXN-")</f>
        <v>DECOAI82e_x_FWD</v>
      </c>
      <c r="D879">
        <v>11171.708534568001</v>
      </c>
      <c r="E879">
        <f>_xlfn.XLOOKUP(Table5[[#This Row],[r]],Table3[r],Table3[kapp],"")</f>
        <v>8988.1774343278394</v>
      </c>
      <c r="F879">
        <f>Table5[[#This Row],[kapp]]-Table5[[#This Row],[old]]</f>
        <v>2183.5311002401613</v>
      </c>
      <c r="G879" t="str" cm="1">
        <f t="array" ref="G879">IF(ROWS(_xlfn._xlws.FILTER(Table5[r],Table5[enz]=Table5[[#This Row],[enz]]))&gt;1,"many","1")</f>
        <v>1</v>
      </c>
      <c r="H879" t="str" cm="1">
        <f t="array" ref="H879">IF(ROWS(_xlfn._xlws.FILTER(Table5[r],Table5[rxn-no-enz]=Table5[[#This Row],[rxn-no-enz]]))&gt;1,"many","1")</f>
        <v>1</v>
      </c>
      <c r="I879" t="str">
        <f>_xlfn.XLOOKUP(SUBSTITUTE(Table5[[#This Row],[r]],"'",""),Table6[rxn],Table6[rxn],"no")</f>
        <v>no</v>
      </c>
      <c r="J879" t="str" cm="1">
        <f t="array" ref="J879">_xlfn.XLOOKUP(Table5[[#This Row],[r]],"'"&amp;Table6[rxn]&amp;"'",Table6[expected kapp],"")</f>
        <v/>
      </c>
      <c r="L879" t="s">
        <v>8365</v>
      </c>
      <c r="M879">
        <v>1958.7989289995301</v>
      </c>
      <c r="AE879" s="1" t="s">
        <v>11644</v>
      </c>
      <c r="AF879" s="1" t="s">
        <v>2778</v>
      </c>
      <c r="AG879" s="9">
        <v>6.8502108999999902E-11</v>
      </c>
      <c r="AH879" s="1" t="str">
        <f>_xlfn.TEXTAFTER(Table9[[#This Row],[rxn]],"-",-1)</f>
        <v>rt1936</v>
      </c>
      <c r="AI879" s="1" t="e">
        <f>_xlfn.TEXTAFTER(_xlfn.TEXTBEFORE(Table9[[#This Row],[rxn]],"-"&amp;Table9[[#This Row],[enz]]),"RXN-")</f>
        <v>#N/A</v>
      </c>
      <c r="AJ879" s="1" t="e">
        <f>_xlfn.TEXTBEFORE(Table9[[#This Row],[rxn]],"_",-1)</f>
        <v>#N/A</v>
      </c>
    </row>
    <row r="880" spans="1:36" ht="17" hidden="1" x14ac:dyDescent="0.25">
      <c r="A880" t="s">
        <v>9411</v>
      </c>
      <c r="B880" t="str">
        <f>_xlfn.TEXTAFTER(Table5[[#This Row],[r]],"-",-1)</f>
        <v>rt4860'</v>
      </c>
      <c r="C880" t="str">
        <f>_xlfn.TEXTAFTER(_xlfn.TEXTBEFORE(Table5[[#This Row],[r]],"-"&amp;Table5[[#This Row],[enz]]),"'RXN-")</f>
        <v>DECOAR102d_x_FWD</v>
      </c>
      <c r="D880">
        <v>11171.708534568001</v>
      </c>
      <c r="E880">
        <f>_xlfn.XLOOKUP(Table5[[#This Row],[r]],Table3[r],Table3[kapp],"")</f>
        <v>8988.1774343278394</v>
      </c>
      <c r="F880">
        <f>Table5[[#This Row],[kapp]]-Table5[[#This Row],[old]]</f>
        <v>2183.5311002401613</v>
      </c>
      <c r="G880" t="str" cm="1">
        <f t="array" ref="G880">IF(ROWS(_xlfn._xlws.FILTER(Table5[r],Table5[enz]=Table5[[#This Row],[enz]]))&gt;1,"many","1")</f>
        <v>many</v>
      </c>
      <c r="H880" t="str" cm="1">
        <f t="array" ref="H880">IF(ROWS(_xlfn._xlws.FILTER(Table5[r],Table5[rxn-no-enz]=Table5[[#This Row],[rxn-no-enz]]))&gt;1,"many","1")</f>
        <v>1</v>
      </c>
      <c r="I880" t="str">
        <f>_xlfn.XLOOKUP(SUBSTITUTE(Table5[[#This Row],[r]],"'",""),Table6[rxn],Table6[rxn],"no")</f>
        <v>no</v>
      </c>
      <c r="J880" t="str" cm="1">
        <f t="array" ref="J880">_xlfn.XLOOKUP(Table5[[#This Row],[r]],"'"&amp;Table6[rxn]&amp;"'",Table6[expected kapp],"")</f>
        <v/>
      </c>
      <c r="L880" t="s">
        <v>9366</v>
      </c>
      <c r="M880">
        <v>8988.1774343278394</v>
      </c>
      <c r="AE880" s="1" t="s">
        <v>4317</v>
      </c>
      <c r="AF880" s="1" t="s">
        <v>2778</v>
      </c>
      <c r="AG880" s="9">
        <v>1.0844127599999899E-10</v>
      </c>
      <c r="AH880" s="1" t="str">
        <f>_xlfn.TEXTAFTER(Table9[[#This Row],[rxn]],"-",-1)</f>
        <v>rt1948</v>
      </c>
      <c r="AI880" s="1" t="e">
        <f>_xlfn.TEXTAFTER(_xlfn.TEXTBEFORE(Table9[[#This Row],[rxn]],"-"&amp;Table9[[#This Row],[enz]]),"RXN-")</f>
        <v>#N/A</v>
      </c>
      <c r="AJ880" s="1" t="e">
        <f>_xlfn.TEXTBEFORE(Table9[[#This Row],[rxn]],"_",-1)</f>
        <v>#N/A</v>
      </c>
    </row>
    <row r="881" spans="1:36" ht="17" hidden="1" x14ac:dyDescent="0.25">
      <c r="A881" t="s">
        <v>9412</v>
      </c>
      <c r="B881" t="str">
        <f>_xlfn.TEXTAFTER(Table5[[#This Row],[r]],"-",-1)</f>
        <v>rt4860'</v>
      </c>
      <c r="C881" t="str">
        <f>_xlfn.TEXTAFTER(_xlfn.TEXTBEFORE(Table5[[#This Row],[r]],"-"&amp;Table5[[#This Row],[enz]]),"'RXN-")</f>
        <v>DECOAR103e_x_FWD</v>
      </c>
      <c r="D881">
        <v>11171.708534568001</v>
      </c>
      <c r="E881">
        <f>_xlfn.XLOOKUP(Table5[[#This Row],[r]],Table3[r],Table3[kapp],"")</f>
        <v>8988.1774343278394</v>
      </c>
      <c r="F881">
        <f>Table5[[#This Row],[kapp]]-Table5[[#This Row],[old]]</f>
        <v>2183.5311002401613</v>
      </c>
      <c r="G881" t="str" cm="1">
        <f t="array" ref="G881">IF(ROWS(_xlfn._xlws.FILTER(Table5[r],Table5[enz]=Table5[[#This Row],[enz]]))&gt;1,"many","1")</f>
        <v>many</v>
      </c>
      <c r="H881" t="str" cm="1">
        <f t="array" ref="H881">IF(ROWS(_xlfn._xlws.FILTER(Table5[r],Table5[rxn-no-enz]=Table5[[#This Row],[rxn-no-enz]]))&gt;1,"many","1")</f>
        <v>1</v>
      </c>
      <c r="I881" t="str">
        <f>_xlfn.XLOOKUP(SUBSTITUTE(Table5[[#This Row],[r]],"'",""),Table6[rxn],Table6[rxn],"no")</f>
        <v>no</v>
      </c>
      <c r="J881" t="str" cm="1">
        <f t="array" ref="J881">_xlfn.XLOOKUP(Table5[[#This Row],[r]],"'"&amp;Table6[rxn]&amp;"'",Table6[expected kapp],"")</f>
        <v/>
      </c>
      <c r="L881" t="s">
        <v>9367</v>
      </c>
      <c r="M881">
        <v>8988.1774343278394</v>
      </c>
      <c r="AE881" s="1" t="s">
        <v>4318</v>
      </c>
      <c r="AF881" s="1" t="s">
        <v>2778</v>
      </c>
      <c r="AG881" s="9">
        <v>5.5861029900000005E-10</v>
      </c>
      <c r="AH881" s="1" t="str">
        <f>_xlfn.TEXTAFTER(Table9[[#This Row],[rxn]],"-",-1)</f>
        <v>rt1962</v>
      </c>
      <c r="AI881" s="1" t="e">
        <f>_xlfn.TEXTAFTER(_xlfn.TEXTBEFORE(Table9[[#This Row],[rxn]],"-"&amp;Table9[[#This Row],[enz]]),"RXN-")</f>
        <v>#N/A</v>
      </c>
      <c r="AJ881" s="1" t="e">
        <f>_xlfn.TEXTBEFORE(Table9[[#This Row],[rxn]],"_",-1)</f>
        <v>#N/A</v>
      </c>
    </row>
    <row r="882" spans="1:36" ht="17" hidden="1" x14ac:dyDescent="0.25">
      <c r="A882" t="s">
        <v>9413</v>
      </c>
      <c r="B882" t="str">
        <f>_xlfn.TEXTAFTER(Table5[[#This Row],[r]],"-",-1)</f>
        <v>rt4860'</v>
      </c>
      <c r="C882" t="str">
        <f>_xlfn.TEXTAFTER(_xlfn.TEXTBEFORE(Table5[[#This Row],[r]],"-"&amp;Table5[[#This Row],[enz]]),"'RXN-")</f>
        <v>DECOAR82e_x_FWD</v>
      </c>
      <c r="D882">
        <v>11171.708534568001</v>
      </c>
      <c r="E882">
        <f>_xlfn.XLOOKUP(Table5[[#This Row],[r]],Table3[r],Table3[kapp],"")</f>
        <v>8988.1774343278394</v>
      </c>
      <c r="F882">
        <f>Table5[[#This Row],[kapp]]-Table5[[#This Row],[old]]</f>
        <v>2183.5311002401613</v>
      </c>
      <c r="G882" t="str" cm="1">
        <f t="array" ref="G882">IF(ROWS(_xlfn._xlws.FILTER(Table5[r],Table5[enz]=Table5[[#This Row],[enz]]))&gt;1,"many","1")</f>
        <v>many</v>
      </c>
      <c r="H882" t="str" cm="1">
        <f t="array" ref="H882">IF(ROWS(_xlfn._xlws.FILTER(Table5[r],Table5[rxn-no-enz]=Table5[[#This Row],[rxn-no-enz]]))&gt;1,"many","1")</f>
        <v>1</v>
      </c>
      <c r="I882" t="str">
        <f>_xlfn.XLOOKUP(SUBSTITUTE(Table5[[#This Row],[r]],"'",""),Table6[rxn],Table6[rxn],"no")</f>
        <v>no</v>
      </c>
      <c r="J882" t="str" cm="1">
        <f t="array" ref="J882">_xlfn.XLOOKUP(Table5[[#This Row],[r]],"'"&amp;Table6[rxn]&amp;"'",Table6[expected kapp],"")</f>
        <v/>
      </c>
      <c r="L882" t="s">
        <v>9368</v>
      </c>
      <c r="M882">
        <v>8988.1774343278394</v>
      </c>
      <c r="AE882" s="1" t="s">
        <v>4319</v>
      </c>
      <c r="AF882" s="1" t="s">
        <v>2778</v>
      </c>
      <c r="AG882" s="9">
        <v>1.8454759899999999E-10</v>
      </c>
      <c r="AH882" s="1" t="str">
        <f>_xlfn.TEXTAFTER(Table9[[#This Row],[rxn]],"-",-1)</f>
        <v>rt1963_c</v>
      </c>
      <c r="AI882" s="1" t="e">
        <f>_xlfn.TEXTAFTER(_xlfn.TEXTBEFORE(Table9[[#This Row],[rxn]],"-"&amp;Table9[[#This Row],[enz]]),"RXN-")</f>
        <v>#N/A</v>
      </c>
      <c r="AJ882" s="1" t="str">
        <f>_xlfn.TEXTBEFORE(Table9[[#This Row],[rxn]],"_",-1)</f>
        <v>PROSYN-rt1963</v>
      </c>
    </row>
    <row r="883" spans="1:36" ht="17" hidden="1" x14ac:dyDescent="0.25">
      <c r="A883" t="s">
        <v>9414</v>
      </c>
      <c r="B883" t="str">
        <f>_xlfn.TEXTAFTER(Table5[[#This Row],[r]],"-",-1)</f>
        <v>rt8092_l'</v>
      </c>
      <c r="C883" t="str">
        <f>_xlfn.TEXTAFTER(_xlfn.TEXTBEFORE(Table5[[#This Row],[r]],"-"&amp;Table5[[#This Row],[enz]]),"'RXN-")</f>
        <v>DGAT_l_FWD</v>
      </c>
      <c r="D883">
        <v>11171.708534568001</v>
      </c>
      <c r="E883">
        <f>_xlfn.XLOOKUP(Table5[[#This Row],[r]],Table3[r],Table3[kapp],"")</f>
        <v>8988.1774343278394</v>
      </c>
      <c r="F883">
        <f>Table5[[#This Row],[kapp]]-Table5[[#This Row],[old]]</f>
        <v>2183.5311002401613</v>
      </c>
      <c r="G883" t="str" cm="1">
        <f t="array" ref="G883">IF(ROWS(_xlfn._xlws.FILTER(Table5[r],Table5[enz]=Table5[[#This Row],[enz]]))&gt;1,"many","1")</f>
        <v>1</v>
      </c>
      <c r="H883" t="str" cm="1">
        <f t="array" ref="H883">IF(ROWS(_xlfn._xlws.FILTER(Table5[r],Table5[rxn-no-enz]=Table5[[#This Row],[rxn-no-enz]]))&gt;1,"many","1")</f>
        <v>1</v>
      </c>
      <c r="I883" t="str">
        <f>_xlfn.XLOOKUP(SUBSTITUTE(Table5[[#This Row],[r]],"'",""),Table6[rxn],Table6[rxn],"no")</f>
        <v>no</v>
      </c>
      <c r="J883" t="str" cm="1">
        <f t="array" ref="J883">_xlfn.XLOOKUP(Table5[[#This Row],[r]],"'"&amp;Table6[rxn]&amp;"'",Table6[expected kapp],"")</f>
        <v/>
      </c>
      <c r="L883" t="s">
        <v>9369</v>
      </c>
      <c r="M883">
        <v>8988.1774343278394</v>
      </c>
      <c r="AE883" s="1" t="s">
        <v>11645</v>
      </c>
      <c r="AF883" s="1" t="s">
        <v>2778</v>
      </c>
      <c r="AG883" s="9">
        <v>4.4464321999999898E-11</v>
      </c>
      <c r="AH883" s="1" t="str">
        <f>_xlfn.TEXTAFTER(Table9[[#This Row],[rxn]],"-",-1)</f>
        <v>rt1964</v>
      </c>
      <c r="AI883" s="1" t="e">
        <f>_xlfn.TEXTAFTER(_xlfn.TEXTBEFORE(Table9[[#This Row],[rxn]],"-"&amp;Table9[[#This Row],[enz]]),"RXN-")</f>
        <v>#N/A</v>
      </c>
      <c r="AJ883" s="1" t="e">
        <f>_xlfn.TEXTBEFORE(Table9[[#This Row],[rxn]],"_",-1)</f>
        <v>#N/A</v>
      </c>
    </row>
    <row r="884" spans="1:36" ht="17" hidden="1" x14ac:dyDescent="0.25">
      <c r="A884" t="s">
        <v>9415</v>
      </c>
      <c r="B884" t="str">
        <f>_xlfn.TEXTAFTER(Table5[[#This Row],[r]],"-",-1)</f>
        <v>rt8092_rm'</v>
      </c>
      <c r="C884" t="str">
        <f>_xlfn.TEXTAFTER(_xlfn.TEXTBEFORE(Table5[[#This Row],[r]],"-"&amp;Table5[[#This Row],[enz]]),"'RXN-")</f>
        <v>DGAT_rm_FWD</v>
      </c>
      <c r="D884">
        <v>11171.708534568001</v>
      </c>
      <c r="E884">
        <f>_xlfn.XLOOKUP(Table5[[#This Row],[r]],Table3[r],Table3[kapp],"")</f>
        <v>8988.1774343278394</v>
      </c>
      <c r="F884">
        <f>Table5[[#This Row],[kapp]]-Table5[[#This Row],[old]]</f>
        <v>2183.5311002401613</v>
      </c>
      <c r="G884" t="str" cm="1">
        <f t="array" ref="G884">IF(ROWS(_xlfn._xlws.FILTER(Table5[r],Table5[enz]=Table5[[#This Row],[enz]]))&gt;1,"many","1")</f>
        <v>1</v>
      </c>
      <c r="H884" t="str" cm="1">
        <f t="array" ref="H884">IF(ROWS(_xlfn._xlws.FILTER(Table5[r],Table5[rxn-no-enz]=Table5[[#This Row],[rxn-no-enz]]))&gt;1,"many","1")</f>
        <v>1</v>
      </c>
      <c r="I884" t="str">
        <f>_xlfn.XLOOKUP(SUBSTITUTE(Table5[[#This Row],[r]],"'",""),Table6[rxn],Table6[rxn],"no")</f>
        <v>no</v>
      </c>
      <c r="J884" t="str" cm="1">
        <f t="array" ref="J884">_xlfn.XLOOKUP(Table5[[#This Row],[r]],"'"&amp;Table6[rxn]&amp;"'",Table6[expected kapp],"")</f>
        <v/>
      </c>
      <c r="L884" t="s">
        <v>9370</v>
      </c>
      <c r="M884">
        <v>8988.1774343278394</v>
      </c>
      <c r="AE884" s="1" t="s">
        <v>11646</v>
      </c>
      <c r="AF884" s="1" t="s">
        <v>2778</v>
      </c>
      <c r="AG884" s="9">
        <v>3.831915E-12</v>
      </c>
      <c r="AH884" s="1" t="str">
        <f>_xlfn.TEXTAFTER(Table9[[#This Row],[rxn]],"-",-1)</f>
        <v>rt1965</v>
      </c>
      <c r="AI884" s="1" t="e">
        <f>_xlfn.TEXTAFTER(_xlfn.TEXTBEFORE(Table9[[#This Row],[rxn]],"-"&amp;Table9[[#This Row],[enz]]),"RXN-")</f>
        <v>#N/A</v>
      </c>
      <c r="AJ884" s="1" t="e">
        <f>_xlfn.TEXTBEFORE(Table9[[#This Row],[rxn]],"_",-1)</f>
        <v>#N/A</v>
      </c>
    </row>
    <row r="885" spans="1:36" ht="17" hidden="1" x14ac:dyDescent="0.25">
      <c r="A885" t="s">
        <v>9416</v>
      </c>
      <c r="B885" t="str">
        <f>_xlfn.TEXTAFTER(Table5[[#This Row],[r]],"-",-1)</f>
        <v>rt3157'</v>
      </c>
      <c r="C885" t="str">
        <f>_xlfn.TEXTAFTER(_xlfn.TEXTBEFORE(Table5[[#This Row],[r]],"-"&amp;Table5[[#This Row],[enz]]),"'RXN-")</f>
        <v>DGK1_c_FWD</v>
      </c>
      <c r="D885">
        <v>11171.708534568001</v>
      </c>
      <c r="E885">
        <f>_xlfn.XLOOKUP(Table5[[#This Row],[r]],Table3[r],Table3[kapp],"")</f>
        <v>8988.1774343278394</v>
      </c>
      <c r="F885">
        <f>Table5[[#This Row],[kapp]]-Table5[[#This Row],[old]]</f>
        <v>2183.5311002401613</v>
      </c>
      <c r="G885" t="str" cm="1">
        <f t="array" ref="G885">IF(ROWS(_xlfn._xlws.FILTER(Table5[r],Table5[enz]=Table5[[#This Row],[enz]]))&gt;1,"many","1")</f>
        <v>many</v>
      </c>
      <c r="H885" t="str" cm="1">
        <f t="array" ref="H885">IF(ROWS(_xlfn._xlws.FILTER(Table5[r],Table5[rxn-no-enz]=Table5[[#This Row],[rxn-no-enz]]))&gt;1,"many","1")</f>
        <v>many</v>
      </c>
      <c r="I885" t="str">
        <f>_xlfn.XLOOKUP(SUBSTITUTE(Table5[[#This Row],[r]],"'",""),Table6[rxn],Table6[rxn],"no")</f>
        <v>no</v>
      </c>
      <c r="J885" t="str" cm="1">
        <f t="array" ref="J885">_xlfn.XLOOKUP(Table5[[#This Row],[r]],"'"&amp;Table6[rxn]&amp;"'",Table6[expected kapp],"")</f>
        <v/>
      </c>
      <c r="L885" t="s">
        <v>9371</v>
      </c>
      <c r="M885">
        <v>8988.1774343278394</v>
      </c>
      <c r="AE885" s="1" t="s">
        <v>11647</v>
      </c>
      <c r="AF885" s="1" t="s">
        <v>2778</v>
      </c>
      <c r="AG885" s="9">
        <v>6.4642135999999898E-11</v>
      </c>
      <c r="AH885" s="1" t="str">
        <f>_xlfn.TEXTAFTER(Table9[[#This Row],[rxn]],"-",-1)</f>
        <v>rt1970</v>
      </c>
      <c r="AI885" s="1" t="e">
        <f>_xlfn.TEXTAFTER(_xlfn.TEXTBEFORE(Table9[[#This Row],[rxn]],"-"&amp;Table9[[#This Row],[enz]]),"RXN-")</f>
        <v>#N/A</v>
      </c>
      <c r="AJ885" s="1" t="e">
        <f>_xlfn.TEXTBEFORE(Table9[[#This Row],[rxn]],"_",-1)</f>
        <v>#N/A</v>
      </c>
    </row>
    <row r="886" spans="1:36" ht="17" hidden="1" x14ac:dyDescent="0.25">
      <c r="A886" t="s">
        <v>9417</v>
      </c>
      <c r="B886" t="str">
        <f>_xlfn.TEXTAFTER(Table5[[#This Row],[r]],"-",-1)</f>
        <v>rt3157'</v>
      </c>
      <c r="C886" t="str">
        <f>_xlfn.TEXTAFTER(_xlfn.TEXTBEFORE(Table5[[#This Row],[r]],"-"&amp;Table5[[#This Row],[enz]]),"'RXN-")</f>
        <v>DGK1_c_REV</v>
      </c>
      <c r="D886">
        <v>11171.708534568001</v>
      </c>
      <c r="E886">
        <f>_xlfn.XLOOKUP(Table5[[#This Row],[r]],Table3[r],Table3[kapp],"")</f>
        <v>8988.1774343278394</v>
      </c>
      <c r="F886">
        <f>Table5[[#This Row],[kapp]]-Table5[[#This Row],[old]]</f>
        <v>2183.5311002401613</v>
      </c>
      <c r="G886" t="str" cm="1">
        <f t="array" ref="G886">IF(ROWS(_xlfn._xlws.FILTER(Table5[r],Table5[enz]=Table5[[#This Row],[enz]]))&gt;1,"many","1")</f>
        <v>many</v>
      </c>
      <c r="H886" t="str" cm="1">
        <f t="array" ref="H886">IF(ROWS(_xlfn._xlws.FILTER(Table5[r],Table5[rxn-no-enz]=Table5[[#This Row],[rxn-no-enz]]))&gt;1,"many","1")</f>
        <v>many</v>
      </c>
      <c r="I886" t="str">
        <f>_xlfn.XLOOKUP(SUBSTITUTE(Table5[[#This Row],[r]],"'",""),Table6[rxn],Table6[rxn],"no")</f>
        <v>no</v>
      </c>
      <c r="J886" t="str" cm="1">
        <f t="array" ref="J886">_xlfn.XLOOKUP(Table5[[#This Row],[r]],"'"&amp;Table6[rxn]&amp;"'",Table6[expected kapp],"")</f>
        <v/>
      </c>
      <c r="L886" t="s">
        <v>9372</v>
      </c>
      <c r="M886">
        <v>8988.1774343278394</v>
      </c>
      <c r="AE886" s="1" t="s">
        <v>11648</v>
      </c>
      <c r="AF886" s="1" t="s">
        <v>2778</v>
      </c>
      <c r="AG886" s="9">
        <v>1.94875498E-10</v>
      </c>
      <c r="AH886" s="1" t="str">
        <f>_xlfn.TEXTAFTER(Table9[[#This Row],[rxn]],"-",-1)</f>
        <v>rt1973</v>
      </c>
      <c r="AI886" s="1" t="e">
        <f>_xlfn.TEXTAFTER(_xlfn.TEXTBEFORE(Table9[[#This Row],[rxn]],"-"&amp;Table9[[#This Row],[enz]]),"RXN-")</f>
        <v>#N/A</v>
      </c>
      <c r="AJ886" s="1" t="e">
        <f>_xlfn.TEXTBEFORE(Table9[[#This Row],[rxn]],"_",-1)</f>
        <v>#N/A</v>
      </c>
    </row>
    <row r="887" spans="1:36" ht="17" hidden="1" x14ac:dyDescent="0.25">
      <c r="A887" t="s">
        <v>9418</v>
      </c>
      <c r="B887" t="str">
        <f>_xlfn.TEXTAFTER(Table5[[#This Row],[r]],"-",-1)</f>
        <v>rt3670'</v>
      </c>
      <c r="C887" t="str">
        <f>_xlfn.TEXTAFTER(_xlfn.TEXTBEFORE(Table5[[#This Row],[r]],"-"&amp;Table5[[#This Row],[enz]]),"'RXN-")</f>
        <v>DGK1_c_FWD</v>
      </c>
      <c r="D887">
        <v>11171.708534568001</v>
      </c>
      <c r="E887">
        <f>_xlfn.XLOOKUP(Table5[[#This Row],[r]],Table3[r],Table3[kapp],"")</f>
        <v>8988.1774343278394</v>
      </c>
      <c r="F887">
        <f>Table5[[#This Row],[kapp]]-Table5[[#This Row],[old]]</f>
        <v>2183.5311002401613</v>
      </c>
      <c r="G887" t="str" cm="1">
        <f t="array" ref="G887">IF(ROWS(_xlfn._xlws.FILTER(Table5[r],Table5[enz]=Table5[[#This Row],[enz]]))&gt;1,"many","1")</f>
        <v>many</v>
      </c>
      <c r="H887" t="str" cm="1">
        <f t="array" ref="H887">IF(ROWS(_xlfn._xlws.FILTER(Table5[r],Table5[rxn-no-enz]=Table5[[#This Row],[rxn-no-enz]]))&gt;1,"many","1")</f>
        <v>many</v>
      </c>
      <c r="I887" t="str">
        <f>_xlfn.XLOOKUP(SUBSTITUTE(Table5[[#This Row],[r]],"'",""),Table6[rxn],Table6[rxn],"no")</f>
        <v>no</v>
      </c>
      <c r="J887" t="str" cm="1">
        <f t="array" ref="J887">_xlfn.XLOOKUP(Table5[[#This Row],[r]],"'"&amp;Table6[rxn]&amp;"'",Table6[expected kapp],"")</f>
        <v/>
      </c>
      <c r="L887" t="s">
        <v>9373</v>
      </c>
      <c r="M887">
        <v>8988.1774343278394</v>
      </c>
      <c r="AE887" s="1" t="s">
        <v>11649</v>
      </c>
      <c r="AF887" s="1" t="s">
        <v>2778</v>
      </c>
      <c r="AG887" s="9">
        <v>7.1463480000000002E-12</v>
      </c>
      <c r="AH887" s="1" t="str">
        <f>_xlfn.TEXTAFTER(Table9[[#This Row],[rxn]],"-",-1)</f>
        <v>rt1991</v>
      </c>
      <c r="AI887" s="1" t="e">
        <f>_xlfn.TEXTAFTER(_xlfn.TEXTBEFORE(Table9[[#This Row],[rxn]],"-"&amp;Table9[[#This Row],[enz]]),"RXN-")</f>
        <v>#N/A</v>
      </c>
      <c r="AJ887" s="1" t="e">
        <f>_xlfn.TEXTBEFORE(Table9[[#This Row],[rxn]],"_",-1)</f>
        <v>#N/A</v>
      </c>
    </row>
    <row r="888" spans="1:36" ht="17" hidden="1" x14ac:dyDescent="0.25">
      <c r="A888" t="s">
        <v>9419</v>
      </c>
      <c r="B888" t="str">
        <f>_xlfn.TEXTAFTER(Table5[[#This Row],[r]],"-",-1)</f>
        <v>rt3670'</v>
      </c>
      <c r="C888" t="str">
        <f>_xlfn.TEXTAFTER(_xlfn.TEXTBEFORE(Table5[[#This Row],[r]],"-"&amp;Table5[[#This Row],[enz]]),"'RXN-")</f>
        <v>DGK1_c_REV</v>
      </c>
      <c r="D888">
        <v>11171.708534568001</v>
      </c>
      <c r="E888">
        <f>_xlfn.XLOOKUP(Table5[[#This Row],[r]],Table3[r],Table3[kapp],"")</f>
        <v>8988.1774343278394</v>
      </c>
      <c r="F888">
        <f>Table5[[#This Row],[kapp]]-Table5[[#This Row],[old]]</f>
        <v>2183.5311002401613</v>
      </c>
      <c r="G888" t="str" cm="1">
        <f t="array" ref="G888">IF(ROWS(_xlfn._xlws.FILTER(Table5[r],Table5[enz]=Table5[[#This Row],[enz]]))&gt;1,"many","1")</f>
        <v>many</v>
      </c>
      <c r="H888" t="str" cm="1">
        <f t="array" ref="H888">IF(ROWS(_xlfn._xlws.FILTER(Table5[r],Table5[rxn-no-enz]=Table5[[#This Row],[rxn-no-enz]]))&gt;1,"many","1")</f>
        <v>many</v>
      </c>
      <c r="I888" t="str">
        <f>_xlfn.XLOOKUP(SUBSTITUTE(Table5[[#This Row],[r]],"'",""),Table6[rxn],Table6[rxn],"no")</f>
        <v>no</v>
      </c>
      <c r="J888" t="str" cm="1">
        <f t="array" ref="J888">_xlfn.XLOOKUP(Table5[[#This Row],[r]],"'"&amp;Table6[rxn]&amp;"'",Table6[expected kapp],"")</f>
        <v/>
      </c>
      <c r="L888" t="s">
        <v>9374</v>
      </c>
      <c r="M888">
        <v>8988.1774343278394</v>
      </c>
      <c r="AE888" s="1" t="s">
        <v>4320</v>
      </c>
      <c r="AF888" s="1" t="s">
        <v>2778</v>
      </c>
      <c r="AG888" s="9">
        <v>1.2121090500000001E-10</v>
      </c>
      <c r="AH888" s="1" t="str">
        <f>_xlfn.TEXTAFTER(Table9[[#This Row],[rxn]],"-",-1)</f>
        <v>rt2006</v>
      </c>
      <c r="AI888" s="1" t="e">
        <f>_xlfn.TEXTAFTER(_xlfn.TEXTBEFORE(Table9[[#This Row],[rxn]],"-"&amp;Table9[[#This Row],[enz]]),"RXN-")</f>
        <v>#N/A</v>
      </c>
      <c r="AJ888" s="1" t="e">
        <f>_xlfn.TEXTBEFORE(Table9[[#This Row],[rxn]],"_",-1)</f>
        <v>#N/A</v>
      </c>
    </row>
    <row r="889" spans="1:36" ht="17" hidden="1" x14ac:dyDescent="0.25">
      <c r="A889" t="s">
        <v>9420</v>
      </c>
      <c r="B889" t="str">
        <f>_xlfn.TEXTAFTER(Table5[[#This Row],[r]],"-",-1)</f>
        <v>rt2544'</v>
      </c>
      <c r="C889" t="str">
        <f>_xlfn.TEXTAFTER(_xlfn.TEXTBEFORE(Table5[[#This Row],[r]],"-"&amp;Table5[[#This Row],[enz]]),"'RXN-")</f>
        <v>DGLCND3H_c_FWD</v>
      </c>
      <c r="D889">
        <v>11171.708534568001</v>
      </c>
      <c r="E889">
        <f>_xlfn.XLOOKUP(Table5[[#This Row],[r]],Table3[r],Table3[kapp],"")</f>
        <v>8988.1774343278394</v>
      </c>
      <c r="F889">
        <f>Table5[[#This Row],[kapp]]-Table5[[#This Row],[old]]</f>
        <v>2183.5311002401613</v>
      </c>
      <c r="G889" t="str" cm="1">
        <f t="array" ref="G889">IF(ROWS(_xlfn._xlws.FILTER(Table5[r],Table5[enz]=Table5[[#This Row],[enz]]))&gt;1,"many","1")</f>
        <v>many</v>
      </c>
      <c r="H889" t="str" cm="1">
        <f t="array" ref="H889">IF(ROWS(_xlfn._xlws.FILTER(Table5[r],Table5[rxn-no-enz]=Table5[[#This Row],[rxn-no-enz]]))&gt;1,"many","1")</f>
        <v>1</v>
      </c>
      <c r="I889" t="str">
        <f>_xlfn.XLOOKUP(SUBSTITUTE(Table5[[#This Row],[r]],"'",""),Table6[rxn],Table6[rxn],"no")</f>
        <v>no</v>
      </c>
      <c r="J889" t="str" cm="1">
        <f t="array" ref="J889">_xlfn.XLOOKUP(Table5[[#This Row],[r]],"'"&amp;Table6[rxn]&amp;"'",Table6[expected kapp],"")</f>
        <v/>
      </c>
      <c r="L889" t="s">
        <v>9375</v>
      </c>
      <c r="M889">
        <v>8988.1774343278394</v>
      </c>
      <c r="AE889" s="1" t="s">
        <v>11650</v>
      </c>
      <c r="AF889" s="1" t="s">
        <v>2778</v>
      </c>
      <c r="AG889" s="9">
        <v>2.3035254800000001E-10</v>
      </c>
      <c r="AH889" s="1" t="str">
        <f>_xlfn.TEXTAFTER(Table9[[#This Row],[rxn]],"-",-1)</f>
        <v>rt2040</v>
      </c>
      <c r="AI889" s="1" t="e">
        <f>_xlfn.TEXTAFTER(_xlfn.TEXTBEFORE(Table9[[#This Row],[rxn]],"-"&amp;Table9[[#This Row],[enz]]),"RXN-")</f>
        <v>#N/A</v>
      </c>
      <c r="AJ889" s="1" t="e">
        <f>_xlfn.TEXTBEFORE(Table9[[#This Row],[rxn]],"_",-1)</f>
        <v>#N/A</v>
      </c>
    </row>
    <row r="890" spans="1:36" ht="17" hidden="1" x14ac:dyDescent="0.25">
      <c r="A890" t="s">
        <v>9421</v>
      </c>
      <c r="B890" t="str">
        <f>_xlfn.TEXTAFTER(Table5[[#This Row],[r]],"-",-1)</f>
        <v>rt2544'</v>
      </c>
      <c r="C890" t="str">
        <f>_xlfn.TEXTAFTER(_xlfn.TEXTBEFORE(Table5[[#This Row],[r]],"-"&amp;Table5[[#This Row],[enz]]),"'RXN-")</f>
        <v>DGLCND3H_c_REV</v>
      </c>
      <c r="D890">
        <v>11171.708534568001</v>
      </c>
      <c r="E890">
        <f>_xlfn.XLOOKUP(Table5[[#This Row],[r]],Table3[r],Table3[kapp],"")</f>
        <v>8988.1774343278394</v>
      </c>
      <c r="F890">
        <f>Table5[[#This Row],[kapp]]-Table5[[#This Row],[old]]</f>
        <v>2183.5311002401613</v>
      </c>
      <c r="G890" t="str" cm="1">
        <f t="array" ref="G890">IF(ROWS(_xlfn._xlws.FILTER(Table5[r],Table5[enz]=Table5[[#This Row],[enz]]))&gt;1,"many","1")</f>
        <v>many</v>
      </c>
      <c r="H890" t="str" cm="1">
        <f t="array" ref="H890">IF(ROWS(_xlfn._xlws.FILTER(Table5[r],Table5[rxn-no-enz]=Table5[[#This Row],[rxn-no-enz]]))&gt;1,"many","1")</f>
        <v>1</v>
      </c>
      <c r="I890" t="str">
        <f>_xlfn.XLOOKUP(SUBSTITUTE(Table5[[#This Row],[r]],"'",""),Table6[rxn],Table6[rxn],"no")</f>
        <v>no</v>
      </c>
      <c r="J890" t="str" cm="1">
        <f t="array" ref="J890">_xlfn.XLOOKUP(Table5[[#This Row],[r]],"'"&amp;Table6[rxn]&amp;"'",Table6[expected kapp],"")</f>
        <v/>
      </c>
      <c r="L890" t="s">
        <v>8366</v>
      </c>
      <c r="M890">
        <v>40025.429491971401</v>
      </c>
      <c r="AE890" s="1" t="s">
        <v>11651</v>
      </c>
      <c r="AF890" s="1" t="s">
        <v>2778</v>
      </c>
      <c r="AG890" s="9">
        <v>7.4236819999999997E-12</v>
      </c>
      <c r="AH890" s="1" t="str">
        <f>_xlfn.TEXTAFTER(Table9[[#This Row],[rxn]],"-",-1)</f>
        <v>rt2053</v>
      </c>
      <c r="AI890" s="1" t="e">
        <f>_xlfn.TEXTAFTER(_xlfn.TEXTBEFORE(Table9[[#This Row],[rxn]],"-"&amp;Table9[[#This Row],[enz]]),"RXN-")</f>
        <v>#N/A</v>
      </c>
      <c r="AJ890" s="1" t="e">
        <f>_xlfn.TEXTBEFORE(Table9[[#This Row],[rxn]],"_",-1)</f>
        <v>#N/A</v>
      </c>
    </row>
    <row r="891" spans="1:36" ht="17" hidden="1" x14ac:dyDescent="0.25">
      <c r="A891" t="s">
        <v>9422</v>
      </c>
      <c r="B891" t="str">
        <f>_xlfn.TEXTAFTER(Table5[[#This Row],[r]],"-",-1)</f>
        <v>rt2544'</v>
      </c>
      <c r="C891" t="str">
        <f>_xlfn.TEXTAFTER(_xlfn.TEXTBEFORE(Table5[[#This Row],[r]],"-"&amp;Table5[[#This Row],[enz]]),"'RXN-")</f>
        <v>DGLCND5H_c_FWD</v>
      </c>
      <c r="D891">
        <v>11171.708534568001</v>
      </c>
      <c r="E891">
        <f>_xlfn.XLOOKUP(Table5[[#This Row],[r]],Table3[r],Table3[kapp],"")</f>
        <v>8988.1774343278394</v>
      </c>
      <c r="F891">
        <f>Table5[[#This Row],[kapp]]-Table5[[#This Row],[old]]</f>
        <v>2183.5311002401613</v>
      </c>
      <c r="G891" t="str" cm="1">
        <f t="array" ref="G891">IF(ROWS(_xlfn._xlws.FILTER(Table5[r],Table5[enz]=Table5[[#This Row],[enz]]))&gt;1,"many","1")</f>
        <v>many</v>
      </c>
      <c r="H891" t="str" cm="1">
        <f t="array" ref="H891">IF(ROWS(_xlfn._xlws.FILTER(Table5[r],Table5[rxn-no-enz]=Table5[[#This Row],[rxn-no-enz]]))&gt;1,"many","1")</f>
        <v>1</v>
      </c>
      <c r="I891" t="str">
        <f>_xlfn.XLOOKUP(SUBSTITUTE(Table5[[#This Row],[r]],"'",""),Table6[rxn],Table6[rxn],"no")</f>
        <v>no</v>
      </c>
      <c r="J891" t="str" cm="1">
        <f t="array" ref="J891">_xlfn.XLOOKUP(Table5[[#This Row],[r]],"'"&amp;Table6[rxn]&amp;"'",Table6[expected kapp],"")</f>
        <v/>
      </c>
      <c r="L891" t="s">
        <v>8310</v>
      </c>
      <c r="M891">
        <v>245720.30011116099</v>
      </c>
      <c r="AE891" s="1" t="s">
        <v>4321</v>
      </c>
      <c r="AF891" s="1" t="s">
        <v>2778</v>
      </c>
      <c r="AG891" s="9">
        <v>5.3325816E-11</v>
      </c>
      <c r="AH891" s="1" t="str">
        <f>_xlfn.TEXTAFTER(Table9[[#This Row],[rxn]],"-",-1)</f>
        <v>rt2059_rm</v>
      </c>
      <c r="AI891" s="1" t="e">
        <f>_xlfn.TEXTAFTER(_xlfn.TEXTBEFORE(Table9[[#This Row],[rxn]],"-"&amp;Table9[[#This Row],[enz]]),"RXN-")</f>
        <v>#N/A</v>
      </c>
      <c r="AJ891" s="1" t="str">
        <f>_xlfn.TEXTBEFORE(Table9[[#This Row],[rxn]],"_",-1)</f>
        <v>PROSYN-rt2059</v>
      </c>
    </row>
    <row r="892" spans="1:36" ht="17" hidden="1" x14ac:dyDescent="0.25">
      <c r="A892" t="s">
        <v>9423</v>
      </c>
      <c r="B892" t="str">
        <f>_xlfn.TEXTAFTER(Table5[[#This Row],[r]],"-",-1)</f>
        <v>rt2544'</v>
      </c>
      <c r="C892" t="str">
        <f>_xlfn.TEXTAFTER(_xlfn.TEXTBEFORE(Table5[[#This Row],[r]],"-"&amp;Table5[[#This Row],[enz]]),"'RXN-")</f>
        <v>DGLCND5H_c_REV</v>
      </c>
      <c r="D892">
        <v>11171.708534568001</v>
      </c>
      <c r="E892">
        <f>_xlfn.XLOOKUP(Table5[[#This Row],[r]],Table3[r],Table3[kapp],"")</f>
        <v>8988.1774343278394</v>
      </c>
      <c r="F892">
        <f>Table5[[#This Row],[kapp]]-Table5[[#This Row],[old]]</f>
        <v>2183.5311002401613</v>
      </c>
      <c r="G892" t="str" cm="1">
        <f t="array" ref="G892">IF(ROWS(_xlfn._xlws.FILTER(Table5[r],Table5[enz]=Table5[[#This Row],[enz]]))&gt;1,"many","1")</f>
        <v>many</v>
      </c>
      <c r="H892" t="str" cm="1">
        <f t="array" ref="H892">IF(ROWS(_xlfn._xlws.FILTER(Table5[r],Table5[rxn-no-enz]=Table5[[#This Row],[rxn-no-enz]]))&gt;1,"many","1")</f>
        <v>1</v>
      </c>
      <c r="I892" t="str">
        <f>_xlfn.XLOOKUP(SUBSTITUTE(Table5[[#This Row],[r]],"'",""),Table6[rxn],Table6[rxn],"no")</f>
        <v>no</v>
      </c>
      <c r="J892" t="str" cm="1">
        <f t="array" ref="J892">_xlfn.XLOOKUP(Table5[[#This Row],[r]],"'"&amp;Table6[rxn]&amp;"'",Table6[expected kapp],"")</f>
        <v/>
      </c>
      <c r="L892" t="s">
        <v>9376</v>
      </c>
      <c r="M892">
        <v>8988.1774343278394</v>
      </c>
      <c r="AE892" s="1" t="s">
        <v>4322</v>
      </c>
      <c r="AF892" s="1" t="s">
        <v>2778</v>
      </c>
      <c r="AG892" s="9">
        <v>7.6415702699999901E-10</v>
      </c>
      <c r="AH892" s="1" t="str">
        <f>_xlfn.TEXTAFTER(Table9[[#This Row],[rxn]],"-",-1)</f>
        <v>rt2060</v>
      </c>
      <c r="AI892" s="1" t="e">
        <f>_xlfn.TEXTAFTER(_xlfn.TEXTBEFORE(Table9[[#This Row],[rxn]],"-"&amp;Table9[[#This Row],[enz]]),"RXN-")</f>
        <v>#N/A</v>
      </c>
      <c r="AJ892" s="1" t="e">
        <f>_xlfn.TEXTBEFORE(Table9[[#This Row],[rxn]],"_",-1)</f>
        <v>#N/A</v>
      </c>
    </row>
    <row r="893" spans="1:36" ht="17" hidden="1" x14ac:dyDescent="0.25">
      <c r="A893" t="s">
        <v>9424</v>
      </c>
      <c r="B893" t="str">
        <f>_xlfn.TEXTAFTER(Table5[[#This Row],[r]],"-",-1)</f>
        <v>rt4719'</v>
      </c>
      <c r="C893" t="str">
        <f>_xlfn.TEXTAFTER(_xlfn.TEXTBEFORE(Table5[[#This Row],[r]],"-"&amp;Table5[[#This Row],[enz]]),"'RXN-")</f>
        <v>DGPP_vm_FWD</v>
      </c>
      <c r="D893">
        <v>11171.708534568001</v>
      </c>
      <c r="E893">
        <f>_xlfn.XLOOKUP(Table5[[#This Row],[r]],Table3[r],Table3[kapp],"")</f>
        <v>8988.1774343278394</v>
      </c>
      <c r="F893">
        <f>Table5[[#This Row],[kapp]]-Table5[[#This Row],[old]]</f>
        <v>2183.5311002401613</v>
      </c>
      <c r="G893" t="str" cm="1">
        <f t="array" ref="G893">IF(ROWS(_xlfn._xlws.FILTER(Table5[r],Table5[enz]=Table5[[#This Row],[enz]]))&gt;1,"many","1")</f>
        <v>many</v>
      </c>
      <c r="H893" t="str" cm="1">
        <f t="array" ref="H893">IF(ROWS(_xlfn._xlws.FILTER(Table5[r],Table5[rxn-no-enz]=Table5[[#This Row],[rxn-no-enz]]))&gt;1,"many","1")</f>
        <v>1</v>
      </c>
      <c r="I893" t="str">
        <f>_xlfn.XLOOKUP(SUBSTITUTE(Table5[[#This Row],[r]],"'",""),Table6[rxn],Table6[rxn],"no")</f>
        <v>no</v>
      </c>
      <c r="J893" t="str" cm="1">
        <f t="array" ref="J893">_xlfn.XLOOKUP(Table5[[#This Row],[r]],"'"&amp;Table6[rxn]&amp;"'",Table6[expected kapp],"")</f>
        <v/>
      </c>
      <c r="L893" t="s">
        <v>9377</v>
      </c>
      <c r="M893">
        <v>8988.1774343278394</v>
      </c>
      <c r="AE893" s="1" t="s">
        <v>4323</v>
      </c>
      <c r="AF893" s="1" t="s">
        <v>2778</v>
      </c>
      <c r="AG893" s="9">
        <v>1.5197065999999999E-11</v>
      </c>
      <c r="AH893" s="1" t="str">
        <f>_xlfn.TEXTAFTER(Table9[[#This Row],[rxn]],"-",-1)</f>
        <v>rt2062_c</v>
      </c>
      <c r="AI893" s="1" t="e">
        <f>_xlfn.TEXTAFTER(_xlfn.TEXTBEFORE(Table9[[#This Row],[rxn]],"-"&amp;Table9[[#This Row],[enz]]),"RXN-")</f>
        <v>#N/A</v>
      </c>
      <c r="AJ893" s="1" t="str">
        <f>_xlfn.TEXTBEFORE(Table9[[#This Row],[rxn]],"_",-1)</f>
        <v>PROSYN-rt2062</v>
      </c>
    </row>
    <row r="894" spans="1:36" ht="17" hidden="1" x14ac:dyDescent="0.25">
      <c r="A894" t="s">
        <v>9425</v>
      </c>
      <c r="B894" t="str">
        <f>_xlfn.TEXTAFTER(Table5[[#This Row],[r]],"-",-1)</f>
        <v>rt6258'</v>
      </c>
      <c r="C894" t="str">
        <f>_xlfn.TEXTAFTER(_xlfn.TEXTBEFORE(Table5[[#This Row],[r]],"-"&amp;Table5[[#This Row],[enz]]),"'RXN-")</f>
        <v>DHAD1_c_FWD</v>
      </c>
      <c r="D894">
        <v>11171.708534568001</v>
      </c>
      <c r="E894">
        <f>_xlfn.XLOOKUP(Table5[[#This Row],[r]],Table3[r],Table3[kapp],"")</f>
        <v>8988.1774343278394</v>
      </c>
      <c r="F894">
        <f>Table5[[#This Row],[kapp]]-Table5[[#This Row],[old]]</f>
        <v>2183.5311002401613</v>
      </c>
      <c r="G894" t="str" cm="1">
        <f t="array" ref="G894">IF(ROWS(_xlfn._xlws.FILTER(Table5[r],Table5[enz]=Table5[[#This Row],[enz]]))&gt;1,"many","1")</f>
        <v>many</v>
      </c>
      <c r="H894" t="str" cm="1">
        <f t="array" ref="H894">IF(ROWS(_xlfn._xlws.FILTER(Table5[r],Table5[rxn-no-enz]=Table5[[#This Row],[rxn-no-enz]]))&gt;1,"many","1")</f>
        <v>1</v>
      </c>
      <c r="I894" t="str">
        <f>_xlfn.XLOOKUP(SUBSTITUTE(Table5[[#This Row],[r]],"'",""),Table6[rxn],Table6[rxn],"no")</f>
        <v>no</v>
      </c>
      <c r="J894" t="str" cm="1">
        <f t="array" ref="J894">_xlfn.XLOOKUP(Table5[[#This Row],[r]],"'"&amp;Table6[rxn]&amp;"'",Table6[expected kapp],"")</f>
        <v/>
      </c>
      <c r="L894" t="s">
        <v>9378</v>
      </c>
      <c r="M894">
        <v>8988.1774343278394</v>
      </c>
      <c r="AE894" s="1" t="s">
        <v>11652</v>
      </c>
      <c r="AF894" s="1" t="s">
        <v>2778</v>
      </c>
      <c r="AG894" s="9">
        <v>1.5176958999999999E-11</v>
      </c>
      <c r="AH894" s="1" t="str">
        <f>_xlfn.TEXTAFTER(Table9[[#This Row],[rxn]],"-",-1)</f>
        <v>rt2093</v>
      </c>
      <c r="AI894" s="1" t="e">
        <f>_xlfn.TEXTAFTER(_xlfn.TEXTBEFORE(Table9[[#This Row],[rxn]],"-"&amp;Table9[[#This Row],[enz]]),"RXN-")</f>
        <v>#N/A</v>
      </c>
      <c r="AJ894" s="1" t="e">
        <f>_xlfn.TEXTBEFORE(Table9[[#This Row],[rxn]],"_",-1)</f>
        <v>#N/A</v>
      </c>
    </row>
    <row r="895" spans="1:36" ht="17" hidden="1" x14ac:dyDescent="0.25">
      <c r="A895" t="s">
        <v>9426</v>
      </c>
      <c r="B895" t="str">
        <f>_xlfn.TEXTAFTER(Table5[[#This Row],[r]],"-",-1)</f>
        <v>rt6258'</v>
      </c>
      <c r="C895" t="str">
        <f>_xlfn.TEXTAFTER(_xlfn.TEXTBEFORE(Table5[[#This Row],[r]],"-"&amp;Table5[[#This Row],[enz]]),"'RXN-")</f>
        <v>DHAD2_c_FWD</v>
      </c>
      <c r="D895">
        <v>11171.708534568001</v>
      </c>
      <c r="E895">
        <f>_xlfn.XLOOKUP(Table5[[#This Row],[r]],Table3[r],Table3[kapp],"")</f>
        <v>8988.1774343278394</v>
      </c>
      <c r="F895">
        <f>Table5[[#This Row],[kapp]]-Table5[[#This Row],[old]]</f>
        <v>2183.5311002401613</v>
      </c>
      <c r="G895" t="str" cm="1">
        <f t="array" ref="G895">IF(ROWS(_xlfn._xlws.FILTER(Table5[r],Table5[enz]=Table5[[#This Row],[enz]]))&gt;1,"many","1")</f>
        <v>many</v>
      </c>
      <c r="H895" t="str" cm="1">
        <f t="array" ref="H895">IF(ROWS(_xlfn._xlws.FILTER(Table5[r],Table5[rxn-no-enz]=Table5[[#This Row],[rxn-no-enz]]))&gt;1,"many","1")</f>
        <v>1</v>
      </c>
      <c r="I895" t="str">
        <f>_xlfn.XLOOKUP(SUBSTITUTE(Table5[[#This Row],[r]],"'",""),Table6[rxn],Table6[rxn],"no")</f>
        <v>no</v>
      </c>
      <c r="J895" t="str" cm="1">
        <f t="array" ref="J895">_xlfn.XLOOKUP(Table5[[#This Row],[r]],"'"&amp;Table6[rxn]&amp;"'",Table6[expected kapp],"")</f>
        <v/>
      </c>
      <c r="L895" t="s">
        <v>9379</v>
      </c>
      <c r="M895">
        <v>8988.1774343278394</v>
      </c>
      <c r="AE895" s="1" t="s">
        <v>11653</v>
      </c>
      <c r="AF895" s="1" t="s">
        <v>2778</v>
      </c>
      <c r="AG895" s="9">
        <v>7.8964119999999998E-12</v>
      </c>
      <c r="AH895" s="1" t="str">
        <f>_xlfn.TEXTAFTER(Table9[[#This Row],[rxn]],"-",-1)</f>
        <v>rt2101_e</v>
      </c>
      <c r="AI895" s="1" t="e">
        <f>_xlfn.TEXTAFTER(_xlfn.TEXTBEFORE(Table9[[#This Row],[rxn]],"-"&amp;Table9[[#This Row],[enz]]),"RXN-")</f>
        <v>#N/A</v>
      </c>
      <c r="AJ895" s="1" t="str">
        <f>_xlfn.TEXTBEFORE(Table9[[#This Row],[rxn]],"_",-1)</f>
        <v>PROSYN-rt2101</v>
      </c>
    </row>
    <row r="896" spans="1:36" ht="17" hidden="1" x14ac:dyDescent="0.25">
      <c r="A896" t="s">
        <v>9427</v>
      </c>
      <c r="B896" t="str">
        <f>_xlfn.TEXTAFTER(Table5[[#This Row],[r]],"-",-1)</f>
        <v>rt3901'</v>
      </c>
      <c r="C896" t="str">
        <f>_xlfn.TEXTAFTER(_xlfn.TEXTBEFORE(Table5[[#This Row],[r]],"-"&amp;Table5[[#This Row],[enz]]),"'RXN-")</f>
        <v>DHAK_c_FWD</v>
      </c>
      <c r="D896">
        <v>11171.708534568001</v>
      </c>
      <c r="E896">
        <f>_xlfn.XLOOKUP(Table5[[#This Row],[r]],Table3[r],Table3[kapp],"")</f>
        <v>8988.1774343278394</v>
      </c>
      <c r="F896">
        <f>Table5[[#This Row],[kapp]]-Table5[[#This Row],[old]]</f>
        <v>2183.5311002401613</v>
      </c>
      <c r="G896" t="str" cm="1">
        <f t="array" ref="G896">IF(ROWS(_xlfn._xlws.FILTER(Table5[r],Table5[enz]=Table5[[#This Row],[enz]]))&gt;1,"many","1")</f>
        <v>1</v>
      </c>
      <c r="H896" t="str" cm="1">
        <f t="array" ref="H896">IF(ROWS(_xlfn._xlws.FILTER(Table5[r],Table5[rxn-no-enz]=Table5[[#This Row],[rxn-no-enz]]))&gt;1,"many","1")</f>
        <v>1</v>
      </c>
      <c r="I896" t="str">
        <f>_xlfn.XLOOKUP(SUBSTITUTE(Table5[[#This Row],[r]],"'",""),Table6[rxn],Table6[rxn],"no")</f>
        <v>no</v>
      </c>
      <c r="J896" t="str" cm="1">
        <f t="array" ref="J896">_xlfn.XLOOKUP(Table5[[#This Row],[r]],"'"&amp;Table6[rxn]&amp;"'",Table6[expected kapp],"")</f>
        <v/>
      </c>
      <c r="L896" t="s">
        <v>9380</v>
      </c>
      <c r="M896">
        <v>8988.1774343278394</v>
      </c>
      <c r="AE896" s="1" t="s">
        <v>11654</v>
      </c>
      <c r="AF896" s="1" t="s">
        <v>2778</v>
      </c>
      <c r="AG896" s="9">
        <v>7.2739365999999995E-11</v>
      </c>
      <c r="AH896" s="1" t="str">
        <f>_xlfn.TEXTAFTER(Table9[[#This Row],[rxn]],"-",-1)</f>
        <v>rt2107</v>
      </c>
      <c r="AI896" s="1" t="e">
        <f>_xlfn.TEXTAFTER(_xlfn.TEXTBEFORE(Table9[[#This Row],[rxn]],"-"&amp;Table9[[#This Row],[enz]]),"RXN-")</f>
        <v>#N/A</v>
      </c>
      <c r="AJ896" s="1" t="e">
        <f>_xlfn.TEXTBEFORE(Table9[[#This Row],[rxn]],"_",-1)</f>
        <v>#N/A</v>
      </c>
    </row>
    <row r="897" spans="1:36" ht="17" hidden="1" x14ac:dyDescent="0.25">
      <c r="A897" t="s">
        <v>9428</v>
      </c>
      <c r="B897" t="str">
        <f>_xlfn.TEXTAFTER(Table5[[#This Row],[r]],"-",-1)</f>
        <v>rt5001_l'</v>
      </c>
      <c r="C897" t="str">
        <f>_xlfn.TEXTAFTER(_xlfn.TEXTBEFORE(Table5[[#This Row],[r]],"-"&amp;Table5[[#This Row],[enz]]),"'RXN-")</f>
        <v>DHAPAT_l_FWD</v>
      </c>
      <c r="D897">
        <v>11171.708534568001</v>
      </c>
      <c r="E897">
        <f>_xlfn.XLOOKUP(Table5[[#This Row],[r]],Table3[r],Table3[kapp],"")</f>
        <v>8988.1774343278394</v>
      </c>
      <c r="F897">
        <f>Table5[[#This Row],[kapp]]-Table5[[#This Row],[old]]</f>
        <v>2183.5311002401613</v>
      </c>
      <c r="G897" t="str" cm="1">
        <f t="array" ref="G897">IF(ROWS(_xlfn._xlws.FILTER(Table5[r],Table5[enz]=Table5[[#This Row],[enz]]))&gt;1,"many","1")</f>
        <v>1</v>
      </c>
      <c r="H897" t="str" cm="1">
        <f t="array" ref="H897">IF(ROWS(_xlfn._xlws.FILTER(Table5[r],Table5[rxn-no-enz]=Table5[[#This Row],[rxn-no-enz]]))&gt;1,"many","1")</f>
        <v>1</v>
      </c>
      <c r="I897" t="str">
        <f>_xlfn.XLOOKUP(SUBSTITUTE(Table5[[#This Row],[r]],"'",""),Table6[rxn],Table6[rxn],"no")</f>
        <v>no</v>
      </c>
      <c r="J897" t="str" cm="1">
        <f t="array" ref="J897">_xlfn.XLOOKUP(Table5[[#This Row],[r]],"'"&amp;Table6[rxn]&amp;"'",Table6[expected kapp],"")</f>
        <v/>
      </c>
      <c r="L897" t="s">
        <v>9381</v>
      </c>
      <c r="M897">
        <v>8988.1774343278394</v>
      </c>
      <c r="AE897" s="1" t="s">
        <v>11655</v>
      </c>
      <c r="AF897" s="1" t="s">
        <v>2778</v>
      </c>
      <c r="AG897" s="9">
        <v>4.1580060000000001E-12</v>
      </c>
      <c r="AH897" s="1" t="str">
        <f>_xlfn.TEXTAFTER(Table9[[#This Row],[rxn]],"-",-1)</f>
        <v>rt2116</v>
      </c>
      <c r="AI897" s="1" t="e">
        <f>_xlfn.TEXTAFTER(_xlfn.TEXTBEFORE(Table9[[#This Row],[rxn]],"-"&amp;Table9[[#This Row],[enz]]),"RXN-")</f>
        <v>#N/A</v>
      </c>
      <c r="AJ897" s="1" t="e">
        <f>_xlfn.TEXTBEFORE(Table9[[#This Row],[rxn]],"_",-1)</f>
        <v>#N/A</v>
      </c>
    </row>
    <row r="898" spans="1:36" ht="17" hidden="1" x14ac:dyDescent="0.25">
      <c r="A898" t="s">
        <v>9429</v>
      </c>
      <c r="B898" t="str">
        <f>_xlfn.TEXTAFTER(Table5[[#This Row],[r]],"-",-1)</f>
        <v>rt5001_rm'</v>
      </c>
      <c r="C898" t="str">
        <f>_xlfn.TEXTAFTER(_xlfn.TEXTBEFORE(Table5[[#This Row],[r]],"-"&amp;Table5[[#This Row],[enz]]),"'RXN-")</f>
        <v>DHAPAT_rm_FWD</v>
      </c>
      <c r="D898">
        <v>11171.708534568001</v>
      </c>
      <c r="E898">
        <f>_xlfn.XLOOKUP(Table5[[#This Row],[r]],Table3[r],Table3[kapp],"")</f>
        <v>8988.1774343278394</v>
      </c>
      <c r="F898">
        <f>Table5[[#This Row],[kapp]]-Table5[[#This Row],[old]]</f>
        <v>2183.5311002401613</v>
      </c>
      <c r="G898" t="str" cm="1">
        <f t="array" ref="G898">IF(ROWS(_xlfn._xlws.FILTER(Table5[r],Table5[enz]=Table5[[#This Row],[enz]]))&gt;1,"many","1")</f>
        <v>1</v>
      </c>
      <c r="H898" t="str" cm="1">
        <f t="array" ref="H898">IF(ROWS(_xlfn._xlws.FILTER(Table5[r],Table5[rxn-no-enz]=Table5[[#This Row],[rxn-no-enz]]))&gt;1,"many","1")</f>
        <v>1</v>
      </c>
      <c r="I898" t="str">
        <f>_xlfn.XLOOKUP(SUBSTITUTE(Table5[[#This Row],[r]],"'",""),Table6[rxn],Table6[rxn],"no")</f>
        <v>no</v>
      </c>
      <c r="J898" t="str" cm="1">
        <f t="array" ref="J898">_xlfn.XLOOKUP(Table5[[#This Row],[r]],"'"&amp;Table6[rxn]&amp;"'",Table6[expected kapp],"")</f>
        <v/>
      </c>
      <c r="L898" t="s">
        <v>9382</v>
      </c>
      <c r="M898">
        <v>8988.1774343278394</v>
      </c>
      <c r="AE898" s="1" t="s">
        <v>11656</v>
      </c>
      <c r="AF898" s="1" t="s">
        <v>2778</v>
      </c>
      <c r="AG898" s="9">
        <v>1.2575026E-10</v>
      </c>
      <c r="AH898" s="1" t="str">
        <f>_xlfn.TEXTAFTER(Table9[[#This Row],[rxn]],"-",-1)</f>
        <v>rt2136</v>
      </c>
      <c r="AI898" s="1" t="e">
        <f>_xlfn.TEXTAFTER(_xlfn.TEXTBEFORE(Table9[[#This Row],[rxn]],"-"&amp;Table9[[#This Row],[enz]]),"RXN-")</f>
        <v>#N/A</v>
      </c>
      <c r="AJ898" s="1" t="e">
        <f>_xlfn.TEXTBEFORE(Table9[[#This Row],[rxn]],"_",-1)</f>
        <v>#N/A</v>
      </c>
    </row>
    <row r="899" spans="1:36" ht="17" hidden="1" x14ac:dyDescent="0.25">
      <c r="A899" t="s">
        <v>9430</v>
      </c>
      <c r="B899" t="str">
        <f>_xlfn.TEXTAFTER(Table5[[#This Row],[r]],"-",-1)</f>
        <v>rt3791_m'</v>
      </c>
      <c r="C899" t="str">
        <f>_xlfn.TEXTAFTER(_xlfn.TEXTBEFORE(Table5[[#This Row],[r]],"-"&amp;Table5[[#This Row],[enz]]),"'RXN-")</f>
        <v>DHFRi_m_FWD</v>
      </c>
      <c r="D899">
        <v>11171.708534568001</v>
      </c>
      <c r="E899">
        <f>_xlfn.XLOOKUP(Table5[[#This Row],[r]],Table3[r],Table3[kapp],"")</f>
        <v>8988.1774343278394</v>
      </c>
      <c r="F899">
        <f>Table5[[#This Row],[kapp]]-Table5[[#This Row],[old]]</f>
        <v>2183.5311002401613</v>
      </c>
      <c r="G899" t="str" cm="1">
        <f t="array" ref="G899">IF(ROWS(_xlfn._xlws.FILTER(Table5[r],Table5[enz]=Table5[[#This Row],[enz]]))&gt;1,"many","1")</f>
        <v>many</v>
      </c>
      <c r="H899" t="str" cm="1">
        <f t="array" ref="H899">IF(ROWS(_xlfn._xlws.FILTER(Table5[r],Table5[rxn-no-enz]=Table5[[#This Row],[rxn-no-enz]]))&gt;1,"many","1")</f>
        <v>1</v>
      </c>
      <c r="I899" t="str">
        <f>_xlfn.XLOOKUP(SUBSTITUTE(Table5[[#This Row],[r]],"'",""),Table6[rxn],Table6[rxn],"no")</f>
        <v>no</v>
      </c>
      <c r="J899" t="str" cm="1">
        <f t="array" ref="J899">_xlfn.XLOOKUP(Table5[[#This Row],[r]],"'"&amp;Table6[rxn]&amp;"'",Table6[expected kapp],"")</f>
        <v/>
      </c>
      <c r="L899" t="s">
        <v>9383</v>
      </c>
      <c r="M899">
        <v>8988.1774343278394</v>
      </c>
      <c r="AE899" s="1" t="s">
        <v>4325</v>
      </c>
      <c r="AF899" s="1" t="s">
        <v>2778</v>
      </c>
      <c r="AG899" s="9">
        <v>7.3420411000000002E-11</v>
      </c>
      <c r="AH899" s="1" t="str">
        <f>_xlfn.TEXTAFTER(Table9[[#This Row],[rxn]],"-",-1)</f>
        <v>rt2146</v>
      </c>
      <c r="AI899" s="1" t="e">
        <f>_xlfn.TEXTAFTER(_xlfn.TEXTBEFORE(Table9[[#This Row],[rxn]],"-"&amp;Table9[[#This Row],[enz]]),"RXN-")</f>
        <v>#N/A</v>
      </c>
      <c r="AJ899" s="1" t="e">
        <f>_xlfn.TEXTBEFORE(Table9[[#This Row],[rxn]],"_",-1)</f>
        <v>#N/A</v>
      </c>
    </row>
    <row r="900" spans="1:36" ht="17" hidden="1" x14ac:dyDescent="0.25">
      <c r="A900" t="s">
        <v>9431</v>
      </c>
      <c r="B900" t="str">
        <f>_xlfn.TEXTAFTER(Table5[[#This Row],[r]],"-",-1)</f>
        <v>rt2092'</v>
      </c>
      <c r="C900" t="str">
        <f>_xlfn.TEXTAFTER(_xlfn.TEXTBEFORE(Table5[[#This Row],[r]],"-"&amp;Table5[[#This Row],[enz]]),"'RXN-")</f>
        <v>DHFS_1_c_FWD</v>
      </c>
      <c r="D900">
        <v>11171.708534568001</v>
      </c>
      <c r="E900">
        <f>_xlfn.XLOOKUP(Table5[[#This Row],[r]],Table3[r],Table3[kapp],"")</f>
        <v>8988.1774343278394</v>
      </c>
      <c r="F900">
        <f>Table5[[#This Row],[kapp]]-Table5[[#This Row],[old]]</f>
        <v>2183.5311002401613</v>
      </c>
      <c r="G900" t="str" cm="1">
        <f t="array" ref="G900">IF(ROWS(_xlfn._xlws.FILTER(Table5[r],Table5[enz]=Table5[[#This Row],[enz]]))&gt;1,"many","1")</f>
        <v>1</v>
      </c>
      <c r="H900" t="str" cm="1">
        <f t="array" ref="H900">IF(ROWS(_xlfn._xlws.FILTER(Table5[r],Table5[rxn-no-enz]=Table5[[#This Row],[rxn-no-enz]]))&gt;1,"many","1")</f>
        <v>1</v>
      </c>
      <c r="I900" t="str">
        <f>_xlfn.XLOOKUP(SUBSTITUTE(Table5[[#This Row],[r]],"'",""),Table6[rxn],Table6[rxn],"no")</f>
        <v>no</v>
      </c>
      <c r="J900" t="str" cm="1">
        <f t="array" ref="J900">_xlfn.XLOOKUP(Table5[[#This Row],[r]],"'"&amp;Table6[rxn]&amp;"'",Table6[expected kapp],"")</f>
        <v/>
      </c>
      <c r="L900" t="s">
        <v>9384</v>
      </c>
      <c r="M900">
        <v>8988.1774343278394</v>
      </c>
      <c r="AE900" s="1" t="s">
        <v>11657</v>
      </c>
      <c r="AF900" s="1" t="s">
        <v>2778</v>
      </c>
      <c r="AG900" s="9">
        <v>2.5214978199999999E-10</v>
      </c>
      <c r="AH900" s="1" t="str">
        <f>_xlfn.TEXTAFTER(Table9[[#This Row],[rxn]],"-",-1)</f>
        <v>rt2172</v>
      </c>
      <c r="AI900" s="1" t="e">
        <f>_xlfn.TEXTAFTER(_xlfn.TEXTBEFORE(Table9[[#This Row],[rxn]],"-"&amp;Table9[[#This Row],[enz]]),"RXN-")</f>
        <v>#N/A</v>
      </c>
      <c r="AJ900" s="1" t="e">
        <f>_xlfn.TEXTBEFORE(Table9[[#This Row],[rxn]],"_",-1)</f>
        <v>#N/A</v>
      </c>
    </row>
    <row r="901" spans="1:36" ht="17" hidden="1" x14ac:dyDescent="0.25">
      <c r="A901" t="s">
        <v>9432</v>
      </c>
      <c r="B901" t="str">
        <f>_xlfn.TEXTAFTER(Table5[[#This Row],[r]],"-",-1)</f>
        <v>rt6009'</v>
      </c>
      <c r="C901" t="str">
        <f>_xlfn.TEXTAFTER(_xlfn.TEXTBEFORE(Table5[[#This Row],[r]],"-"&amp;Table5[[#This Row],[enz]]),"'RXN-")</f>
        <v>DHNPA2i_m_FWD</v>
      </c>
      <c r="D901">
        <v>11171.708534568001</v>
      </c>
      <c r="E901">
        <f>_xlfn.XLOOKUP(Table5[[#This Row],[r]],Table3[r],Table3[kapp],"")</f>
        <v>8988.1774343278394</v>
      </c>
      <c r="F901">
        <f>Table5[[#This Row],[kapp]]-Table5[[#This Row],[old]]</f>
        <v>2183.5311002401613</v>
      </c>
      <c r="G901" t="str" cm="1">
        <f t="array" ref="G901">IF(ROWS(_xlfn._xlws.FILTER(Table5[r],Table5[enz]=Table5[[#This Row],[enz]]))&gt;1,"many","1")</f>
        <v>many</v>
      </c>
      <c r="H901" t="str" cm="1">
        <f t="array" ref="H901">IF(ROWS(_xlfn._xlws.FILTER(Table5[r],Table5[rxn-no-enz]=Table5[[#This Row],[rxn-no-enz]]))&gt;1,"many","1")</f>
        <v>1</v>
      </c>
      <c r="I901" t="str">
        <f>_xlfn.XLOOKUP(SUBSTITUTE(Table5[[#This Row],[r]],"'",""),Table6[rxn],Table6[rxn],"no")</f>
        <v>no</v>
      </c>
      <c r="J901" t="str" cm="1">
        <f t="array" ref="J901">_xlfn.XLOOKUP(Table5[[#This Row],[r]],"'"&amp;Table6[rxn]&amp;"'",Table6[expected kapp],"")</f>
        <v/>
      </c>
      <c r="L901" t="s">
        <v>9385</v>
      </c>
      <c r="M901">
        <v>8988.1774343278394</v>
      </c>
      <c r="AE901" s="1" t="s">
        <v>11658</v>
      </c>
      <c r="AF901" s="1" t="s">
        <v>2778</v>
      </c>
      <c r="AG901" s="9">
        <v>6.5359671999999996E-10</v>
      </c>
      <c r="AH901" s="1" t="str">
        <f>_xlfn.TEXTAFTER(Table9[[#This Row],[rxn]],"-",-1)</f>
        <v>rt2173</v>
      </c>
      <c r="AI901" s="1" t="e">
        <f>_xlfn.TEXTAFTER(_xlfn.TEXTBEFORE(Table9[[#This Row],[rxn]],"-"&amp;Table9[[#This Row],[enz]]),"RXN-")</f>
        <v>#N/A</v>
      </c>
      <c r="AJ901" s="1" t="e">
        <f>_xlfn.TEXTBEFORE(Table9[[#This Row],[rxn]],"_",-1)</f>
        <v>#N/A</v>
      </c>
    </row>
    <row r="902" spans="1:36" ht="17" hidden="1" x14ac:dyDescent="0.25">
      <c r="A902" t="s">
        <v>9433</v>
      </c>
      <c r="B902" t="str">
        <f>_xlfn.TEXTAFTER(Table5[[#This Row],[r]],"-",-1)</f>
        <v>rt3923'</v>
      </c>
      <c r="C902" t="str">
        <f>_xlfn.TEXTAFTER(_xlfn.TEXTBEFORE(Table5[[#This Row],[r]],"-"&amp;Table5[[#This Row],[enz]]),"'RXN-")</f>
        <v>DHORTS_c_FWD</v>
      </c>
      <c r="D902">
        <v>11171.708534568001</v>
      </c>
      <c r="E902">
        <f>_xlfn.XLOOKUP(Table5[[#This Row],[r]],Table3[r],Table3[kapp],"")</f>
        <v>8988.1774343278394</v>
      </c>
      <c r="F902">
        <f>Table5[[#This Row],[kapp]]-Table5[[#This Row],[old]]</f>
        <v>2183.5311002401613</v>
      </c>
      <c r="G902" t="str" cm="1">
        <f t="array" ref="G902">IF(ROWS(_xlfn._xlws.FILTER(Table5[r],Table5[enz]=Table5[[#This Row],[enz]]))&gt;1,"many","1")</f>
        <v>many</v>
      </c>
      <c r="H902" t="str" cm="1">
        <f t="array" ref="H902">IF(ROWS(_xlfn._xlws.FILTER(Table5[r],Table5[rxn-no-enz]=Table5[[#This Row],[rxn-no-enz]]))&gt;1,"many","1")</f>
        <v>1</v>
      </c>
      <c r="I902" t="str">
        <f>_xlfn.XLOOKUP(SUBSTITUTE(Table5[[#This Row],[r]],"'",""),Table6[rxn],Table6[rxn],"no")</f>
        <v>no</v>
      </c>
      <c r="J902" t="str" cm="1">
        <f t="array" ref="J902">_xlfn.XLOOKUP(Table5[[#This Row],[r]],"'"&amp;Table6[rxn]&amp;"'",Table6[expected kapp],"")</f>
        <v/>
      </c>
      <c r="L902" t="s">
        <v>9386</v>
      </c>
      <c r="M902">
        <v>8988.1774343278394</v>
      </c>
      <c r="AE902" s="1" t="s">
        <v>11659</v>
      </c>
      <c r="AF902" s="1" t="s">
        <v>2778</v>
      </c>
      <c r="AG902" s="9">
        <v>2.6706194599999998E-10</v>
      </c>
      <c r="AH902" s="1" t="str">
        <f>_xlfn.TEXTAFTER(Table9[[#This Row],[rxn]],"-",-1)</f>
        <v>rt2183</v>
      </c>
      <c r="AI902" s="1" t="e">
        <f>_xlfn.TEXTAFTER(_xlfn.TEXTBEFORE(Table9[[#This Row],[rxn]],"-"&amp;Table9[[#This Row],[enz]]),"RXN-")</f>
        <v>#N/A</v>
      </c>
      <c r="AJ902" s="1" t="e">
        <f>_xlfn.TEXTBEFORE(Table9[[#This Row],[rxn]],"_",-1)</f>
        <v>#N/A</v>
      </c>
    </row>
    <row r="903" spans="1:36" ht="17" hidden="1" x14ac:dyDescent="0.25">
      <c r="A903" t="s">
        <v>9434</v>
      </c>
      <c r="B903" t="str">
        <f>_xlfn.TEXTAFTER(Table5[[#This Row],[r]],"-",-1)</f>
        <v>rt3509'</v>
      </c>
      <c r="C903" t="str">
        <f>_xlfn.TEXTAFTER(_xlfn.TEXTBEFORE(Table5[[#This Row],[r]],"-"&amp;Table5[[#This Row],[enz]]),"'RXN-")</f>
        <v>DHPM2_c_FWD</v>
      </c>
      <c r="D903">
        <v>11171.708534568001</v>
      </c>
      <c r="E903">
        <f>_xlfn.XLOOKUP(Table5[[#This Row],[r]],Table3[r],Table3[kapp],"")</f>
        <v>8988.1774343278394</v>
      </c>
      <c r="F903">
        <f>Table5[[#This Row],[kapp]]-Table5[[#This Row],[old]]</f>
        <v>2183.5311002401613</v>
      </c>
      <c r="G903" t="str" cm="1">
        <f t="array" ref="G903">IF(ROWS(_xlfn._xlws.FILTER(Table5[r],Table5[enz]=Table5[[#This Row],[enz]]))&gt;1,"many","1")</f>
        <v>many</v>
      </c>
      <c r="H903" t="str" cm="1">
        <f t="array" ref="H903">IF(ROWS(_xlfn._xlws.FILTER(Table5[r],Table5[rxn-no-enz]=Table5[[#This Row],[rxn-no-enz]]))&gt;1,"many","1")</f>
        <v>1</v>
      </c>
      <c r="I903" t="str">
        <f>_xlfn.XLOOKUP(SUBSTITUTE(Table5[[#This Row],[r]],"'",""),Table6[rxn],Table6[rxn],"no")</f>
        <v>no</v>
      </c>
      <c r="J903" t="str" cm="1">
        <f t="array" ref="J903">_xlfn.XLOOKUP(Table5[[#This Row],[r]],"'"&amp;Table6[rxn]&amp;"'",Table6[expected kapp],"")</f>
        <v/>
      </c>
      <c r="L903" t="s">
        <v>9387</v>
      </c>
      <c r="M903">
        <v>8988.1774343278394</v>
      </c>
      <c r="AE903" s="1" t="s">
        <v>4327</v>
      </c>
      <c r="AF903" s="1" t="s">
        <v>2778</v>
      </c>
      <c r="AG903" s="9">
        <v>1.40572234E-10</v>
      </c>
      <c r="AH903" s="1" t="str">
        <f>_xlfn.TEXTAFTER(Table9[[#This Row],[rxn]],"-",-1)</f>
        <v>rt2190</v>
      </c>
      <c r="AI903" s="1" t="e">
        <f>_xlfn.TEXTAFTER(_xlfn.TEXTBEFORE(Table9[[#This Row],[rxn]],"-"&amp;Table9[[#This Row],[enz]]),"RXN-")</f>
        <v>#N/A</v>
      </c>
      <c r="AJ903" s="1" t="e">
        <f>_xlfn.TEXTBEFORE(Table9[[#This Row],[rxn]],"_",-1)</f>
        <v>#N/A</v>
      </c>
    </row>
    <row r="904" spans="1:36" ht="17" hidden="1" x14ac:dyDescent="0.25">
      <c r="A904" t="s">
        <v>9435</v>
      </c>
      <c r="B904" t="str">
        <f>_xlfn.TEXTAFTER(Table5[[#This Row],[r]],"-",-1)</f>
        <v>rt3509'</v>
      </c>
      <c r="C904" t="str">
        <f>_xlfn.TEXTAFTER(_xlfn.TEXTBEFORE(Table5[[#This Row],[r]],"-"&amp;Table5[[#This Row],[enz]]),"'RXN-")</f>
        <v>DHPM2_c_REV</v>
      </c>
      <c r="D904">
        <v>11171.708534568001</v>
      </c>
      <c r="E904">
        <f>_xlfn.XLOOKUP(Table5[[#This Row],[r]],Table3[r],Table3[kapp],"")</f>
        <v>8988.1774343278394</v>
      </c>
      <c r="F904">
        <f>Table5[[#This Row],[kapp]]-Table5[[#This Row],[old]]</f>
        <v>2183.5311002401613</v>
      </c>
      <c r="G904" t="str" cm="1">
        <f t="array" ref="G904">IF(ROWS(_xlfn._xlws.FILTER(Table5[r],Table5[enz]=Table5[[#This Row],[enz]]))&gt;1,"many","1")</f>
        <v>many</v>
      </c>
      <c r="H904" t="str" cm="1">
        <f t="array" ref="H904">IF(ROWS(_xlfn._xlws.FILTER(Table5[r],Table5[rxn-no-enz]=Table5[[#This Row],[rxn-no-enz]]))&gt;1,"many","1")</f>
        <v>1</v>
      </c>
      <c r="I904" t="str">
        <f>_xlfn.XLOOKUP(SUBSTITUTE(Table5[[#This Row],[r]],"'",""),Table6[rxn],Table6[rxn],"no")</f>
        <v>no</v>
      </c>
      <c r="J904" t="str" cm="1">
        <f t="array" ref="J904">_xlfn.XLOOKUP(Table5[[#This Row],[r]],"'"&amp;Table6[rxn]&amp;"'",Table6[expected kapp],"")</f>
        <v/>
      </c>
      <c r="L904" t="s">
        <v>9388</v>
      </c>
      <c r="M904">
        <v>8988.1774343278394</v>
      </c>
      <c r="AE904" s="1" t="s">
        <v>11660</v>
      </c>
      <c r="AF904" s="1" t="s">
        <v>2778</v>
      </c>
      <c r="AG904" s="9">
        <v>6.5327756000000006E-11</v>
      </c>
      <c r="AH904" s="1" t="str">
        <f>_xlfn.TEXTAFTER(Table9[[#This Row],[rxn]],"-",-1)</f>
        <v>rt2202</v>
      </c>
      <c r="AI904" s="1" t="e">
        <f>_xlfn.TEXTAFTER(_xlfn.TEXTBEFORE(Table9[[#This Row],[rxn]],"-"&amp;Table9[[#This Row],[enz]]),"RXN-")</f>
        <v>#N/A</v>
      </c>
      <c r="AJ904" s="1" t="e">
        <f>_xlfn.TEXTBEFORE(Table9[[#This Row],[rxn]],"_",-1)</f>
        <v>#N/A</v>
      </c>
    </row>
    <row r="905" spans="1:36" ht="17" hidden="1" x14ac:dyDescent="0.25">
      <c r="A905" t="s">
        <v>9436</v>
      </c>
      <c r="B905" t="str">
        <f>_xlfn.TEXTAFTER(Table5[[#This Row],[r]],"-",-1)</f>
        <v>rt6009'</v>
      </c>
      <c r="C905" t="str">
        <f>_xlfn.TEXTAFTER(_xlfn.TEXTBEFORE(Table5[[#This Row],[r]],"-"&amp;Table5[[#This Row],[enz]]),"'RXN-")</f>
        <v>DHPTS_m_FWD</v>
      </c>
      <c r="D905">
        <v>11171.708534568001</v>
      </c>
      <c r="E905">
        <f>_xlfn.XLOOKUP(Table5[[#This Row],[r]],Table3[r],Table3[kapp],"")</f>
        <v>8988.1774343278394</v>
      </c>
      <c r="F905">
        <f>Table5[[#This Row],[kapp]]-Table5[[#This Row],[old]]</f>
        <v>2183.5311002401613</v>
      </c>
      <c r="G905" t="str" cm="1">
        <f t="array" ref="G905">IF(ROWS(_xlfn._xlws.FILTER(Table5[r],Table5[enz]=Table5[[#This Row],[enz]]))&gt;1,"many","1")</f>
        <v>many</v>
      </c>
      <c r="H905" t="str" cm="1">
        <f t="array" ref="H905">IF(ROWS(_xlfn._xlws.FILTER(Table5[r],Table5[rxn-no-enz]=Table5[[#This Row],[rxn-no-enz]]))&gt;1,"many","1")</f>
        <v>1</v>
      </c>
      <c r="I905" t="str">
        <f>_xlfn.XLOOKUP(SUBSTITUTE(Table5[[#This Row],[r]],"'",""),Table6[rxn],Table6[rxn],"no")</f>
        <v>no</v>
      </c>
      <c r="J905" t="str" cm="1">
        <f t="array" ref="J905">_xlfn.XLOOKUP(Table5[[#This Row],[r]],"'"&amp;Table6[rxn]&amp;"'",Table6[expected kapp],"")</f>
        <v/>
      </c>
      <c r="L905" t="s">
        <v>9389</v>
      </c>
      <c r="M905">
        <v>8988.1774343278394</v>
      </c>
      <c r="AE905" s="1" t="s">
        <v>4328</v>
      </c>
      <c r="AF905" s="1" t="s">
        <v>2778</v>
      </c>
      <c r="AG905" s="9">
        <v>1.1716991000000001E-11</v>
      </c>
      <c r="AH905" s="1" t="str">
        <f>_xlfn.TEXTAFTER(Table9[[#This Row],[rxn]],"-",-1)</f>
        <v>rt2204</v>
      </c>
      <c r="AI905" s="1" t="e">
        <f>_xlfn.TEXTAFTER(_xlfn.TEXTBEFORE(Table9[[#This Row],[rxn]],"-"&amp;Table9[[#This Row],[enz]]),"RXN-")</f>
        <v>#N/A</v>
      </c>
      <c r="AJ905" s="1" t="e">
        <f>_xlfn.TEXTBEFORE(Table9[[#This Row],[rxn]],"_",-1)</f>
        <v>#N/A</v>
      </c>
    </row>
    <row r="906" spans="1:36" ht="17" hidden="1" x14ac:dyDescent="0.25">
      <c r="A906" t="s">
        <v>9437</v>
      </c>
      <c r="B906" t="str">
        <f>_xlfn.TEXTAFTER(Table5[[#This Row],[r]],"-",-1)</f>
        <v>rt3937'</v>
      </c>
      <c r="C906" t="str">
        <f>_xlfn.TEXTAFTER(_xlfn.TEXTBEFORE(Table5[[#This Row],[r]],"-"&amp;Table5[[#This Row],[enz]]),"'RXN-")</f>
        <v>DHQS_c_FWD</v>
      </c>
      <c r="D906">
        <v>11171.708534568001</v>
      </c>
      <c r="E906">
        <f>_xlfn.XLOOKUP(Table5[[#This Row],[r]],Table3[r],Table3[kapp],"")</f>
        <v>8988.1774343278394</v>
      </c>
      <c r="F906">
        <f>Table5[[#This Row],[kapp]]-Table5[[#This Row],[old]]</f>
        <v>2183.5311002401613</v>
      </c>
      <c r="G906" t="str" cm="1">
        <f t="array" ref="G906">IF(ROWS(_xlfn._xlws.FILTER(Table5[r],Table5[enz]=Table5[[#This Row],[enz]]))&gt;1,"many","1")</f>
        <v>1</v>
      </c>
      <c r="H906" t="str" cm="1">
        <f t="array" ref="H906">IF(ROWS(_xlfn._xlws.FILTER(Table5[r],Table5[rxn-no-enz]=Table5[[#This Row],[rxn-no-enz]]))&gt;1,"many","1")</f>
        <v>many</v>
      </c>
      <c r="I906" t="str">
        <f>_xlfn.XLOOKUP(SUBSTITUTE(Table5[[#This Row],[r]],"'",""),Table6[rxn],Table6[rxn],"no")</f>
        <v>no</v>
      </c>
      <c r="J906" t="str" cm="1">
        <f t="array" ref="J906">_xlfn.XLOOKUP(Table5[[#This Row],[r]],"'"&amp;Table6[rxn]&amp;"'",Table6[expected kapp],"")</f>
        <v/>
      </c>
      <c r="L906" t="s">
        <v>9390</v>
      </c>
      <c r="M906">
        <v>8988.1774343278394</v>
      </c>
      <c r="AE906" s="1" t="s">
        <v>11661</v>
      </c>
      <c r="AF906" s="1" t="s">
        <v>2778</v>
      </c>
      <c r="AG906" s="9">
        <v>3.6731744999999998E-11</v>
      </c>
      <c r="AH906" s="1" t="str">
        <f>_xlfn.TEXTAFTER(Table9[[#This Row],[rxn]],"-",-1)</f>
        <v>rt2220</v>
      </c>
      <c r="AI906" s="1" t="e">
        <f>_xlfn.TEXTAFTER(_xlfn.TEXTBEFORE(Table9[[#This Row],[rxn]],"-"&amp;Table9[[#This Row],[enz]]),"RXN-")</f>
        <v>#N/A</v>
      </c>
      <c r="AJ906" s="1" t="e">
        <f>_xlfn.TEXTBEFORE(Table9[[#This Row],[rxn]],"_",-1)</f>
        <v>#N/A</v>
      </c>
    </row>
    <row r="907" spans="1:36" ht="17" hidden="1" x14ac:dyDescent="0.25">
      <c r="A907" t="s">
        <v>9438</v>
      </c>
      <c r="B907" t="str">
        <f>_xlfn.TEXTAFTER(Table5[[#This Row],[r]],"-",-1)</f>
        <v>rt2204'</v>
      </c>
      <c r="C907" t="str">
        <f>_xlfn.TEXTAFTER(_xlfn.TEXTBEFORE(Table5[[#This Row],[r]],"-"&amp;Table5[[#This Row],[enz]]),"'RXN-")</f>
        <v>DHQTi_c_FWD</v>
      </c>
      <c r="D907">
        <v>11171.708534568001</v>
      </c>
      <c r="E907">
        <f>_xlfn.XLOOKUP(Table5[[#This Row],[r]],Table3[r],Table3[kapp],"")</f>
        <v>8988.1774343278394</v>
      </c>
      <c r="F907">
        <f>Table5[[#This Row],[kapp]]-Table5[[#This Row],[old]]</f>
        <v>2183.5311002401613</v>
      </c>
      <c r="G907" t="str" cm="1">
        <f t="array" ref="G907">IF(ROWS(_xlfn._xlws.FILTER(Table5[r],Table5[enz]=Table5[[#This Row],[enz]]))&gt;1,"many","1")</f>
        <v>1</v>
      </c>
      <c r="H907" t="str" cm="1">
        <f t="array" ref="H907">IF(ROWS(_xlfn._xlws.FILTER(Table5[r],Table5[rxn-no-enz]=Table5[[#This Row],[rxn-no-enz]]))&gt;1,"many","1")</f>
        <v>many</v>
      </c>
      <c r="I907" t="str">
        <f>_xlfn.XLOOKUP(SUBSTITUTE(Table5[[#This Row],[r]],"'",""),Table6[rxn],Table6[rxn],"no")</f>
        <v>no</v>
      </c>
      <c r="J907" t="str" cm="1">
        <f t="array" ref="J907">_xlfn.XLOOKUP(Table5[[#This Row],[r]],"'"&amp;Table6[rxn]&amp;"'",Table6[expected kapp],"")</f>
        <v/>
      </c>
      <c r="L907" t="s">
        <v>9391</v>
      </c>
      <c r="M907">
        <v>8988.1774343278394</v>
      </c>
      <c r="AE907" s="1" t="s">
        <v>4329</v>
      </c>
      <c r="AF907" s="1" t="s">
        <v>2778</v>
      </c>
      <c r="AG907" s="9">
        <v>4.7884159999999998E-11</v>
      </c>
      <c r="AH907" s="1" t="str">
        <f>_xlfn.TEXTAFTER(Table9[[#This Row],[rxn]],"-",-1)</f>
        <v>rt2224</v>
      </c>
      <c r="AI907" s="1" t="e">
        <f>_xlfn.TEXTAFTER(_xlfn.TEXTBEFORE(Table9[[#This Row],[rxn]],"-"&amp;Table9[[#This Row],[enz]]),"RXN-")</f>
        <v>#N/A</v>
      </c>
      <c r="AJ907" s="1" t="e">
        <f>_xlfn.TEXTBEFORE(Table9[[#This Row],[rxn]],"_",-1)</f>
        <v>#N/A</v>
      </c>
    </row>
    <row r="908" spans="1:36" ht="17" hidden="1" x14ac:dyDescent="0.25">
      <c r="A908" t="s">
        <v>9439</v>
      </c>
      <c r="B908" t="str">
        <f>_xlfn.TEXTAFTER(Table5[[#This Row],[r]],"-",-1)</f>
        <v>rt8137'</v>
      </c>
      <c r="C908" t="str">
        <f>_xlfn.TEXTAFTER(_xlfn.TEXTBEFORE(Table5[[#This Row],[r]],"-"&amp;Table5[[#This Row],[enz]]),"'RXN-")</f>
        <v>DIPS_c_FWD</v>
      </c>
      <c r="D908">
        <v>11171.708534568001</v>
      </c>
      <c r="E908">
        <f>_xlfn.XLOOKUP(Table5[[#This Row],[r]],Table3[r],Table3[kapp],"")</f>
        <v>8988.1774343278394</v>
      </c>
      <c r="F908">
        <f>Table5[[#This Row],[kapp]]-Table5[[#This Row],[old]]</f>
        <v>2183.5311002401613</v>
      </c>
      <c r="G908" t="str" cm="1">
        <f t="array" ref="G908">IF(ROWS(_xlfn._xlws.FILTER(Table5[r],Table5[enz]=Table5[[#This Row],[enz]]))&gt;1,"many","1")</f>
        <v>1</v>
      </c>
      <c r="H908" t="str" cm="1">
        <f t="array" ref="H908">IF(ROWS(_xlfn._xlws.FILTER(Table5[r],Table5[rxn-no-enz]=Table5[[#This Row],[rxn-no-enz]]))&gt;1,"many","1")</f>
        <v>1</v>
      </c>
      <c r="I908" t="str">
        <f>_xlfn.XLOOKUP(SUBSTITUTE(Table5[[#This Row],[r]],"'",""),Table6[rxn],Table6[rxn],"no")</f>
        <v>no</v>
      </c>
      <c r="J908" t="str" cm="1">
        <f t="array" ref="J908">_xlfn.XLOOKUP(Table5[[#This Row],[r]],"'"&amp;Table6[rxn]&amp;"'",Table6[expected kapp],"")</f>
        <v/>
      </c>
      <c r="L908" t="s">
        <v>9392</v>
      </c>
      <c r="M908">
        <v>8988.1774343278394</v>
      </c>
      <c r="AE908" s="1" t="s">
        <v>4330</v>
      </c>
      <c r="AF908" s="1" t="s">
        <v>2778</v>
      </c>
      <c r="AG908" s="9">
        <v>3.9339994499999899E-10</v>
      </c>
      <c r="AH908" s="1" t="str">
        <f>_xlfn.TEXTAFTER(Table9[[#This Row],[rxn]],"-",-1)</f>
        <v>rt2234_c</v>
      </c>
      <c r="AI908" s="1" t="e">
        <f>_xlfn.TEXTAFTER(_xlfn.TEXTBEFORE(Table9[[#This Row],[rxn]],"-"&amp;Table9[[#This Row],[enz]]),"RXN-")</f>
        <v>#N/A</v>
      </c>
      <c r="AJ908" s="1" t="str">
        <f>_xlfn.TEXTBEFORE(Table9[[#This Row],[rxn]],"_",-1)</f>
        <v>PROSYN-rt2234</v>
      </c>
    </row>
    <row r="909" spans="1:36" ht="17" hidden="1" x14ac:dyDescent="0.25">
      <c r="A909" t="s">
        <v>9440</v>
      </c>
      <c r="B909" t="str">
        <f>_xlfn.TEXTAFTER(Table5[[#This Row],[r]],"-",-1)</f>
        <v>rt7962_c'</v>
      </c>
      <c r="C909" t="str">
        <f>_xlfn.TEXTAFTER(_xlfn.TEXTBEFORE(Table5[[#This Row],[r]],"-"&amp;Table5[[#This Row],[enz]]),"'RXN-")</f>
        <v>DKMEOX_c_FWD</v>
      </c>
      <c r="D909">
        <v>11171.708534568001</v>
      </c>
      <c r="E909">
        <f>_xlfn.XLOOKUP(Table5[[#This Row],[r]],Table3[r],Table3[kapp],"")</f>
        <v>8988.1774343278394</v>
      </c>
      <c r="F909">
        <f>Table5[[#This Row],[kapp]]-Table5[[#This Row],[old]]</f>
        <v>2183.5311002401613</v>
      </c>
      <c r="G909" t="str" cm="1">
        <f t="array" ref="G909">IF(ROWS(_xlfn._xlws.FILTER(Table5[r],Table5[enz]=Table5[[#This Row],[enz]]))&gt;1,"many","1")</f>
        <v>1</v>
      </c>
      <c r="H909" t="str" cm="1">
        <f t="array" ref="H909">IF(ROWS(_xlfn._xlws.FILTER(Table5[r],Table5[rxn-no-enz]=Table5[[#This Row],[rxn-no-enz]]))&gt;1,"many","1")</f>
        <v>1</v>
      </c>
      <c r="I909" t="str">
        <f>_xlfn.XLOOKUP(SUBSTITUTE(Table5[[#This Row],[r]],"'",""),Table6[rxn],Table6[rxn],"no")</f>
        <v>no</v>
      </c>
      <c r="J909" t="str" cm="1">
        <f t="array" ref="J909">_xlfn.XLOOKUP(Table5[[#This Row],[r]],"'"&amp;Table6[rxn]&amp;"'",Table6[expected kapp],"")</f>
        <v/>
      </c>
      <c r="L909" t="s">
        <v>9393</v>
      </c>
      <c r="M909">
        <v>8988.1774343278394</v>
      </c>
      <c r="AE909" s="1" t="s">
        <v>11662</v>
      </c>
      <c r="AF909" s="1" t="s">
        <v>2778</v>
      </c>
      <c r="AG909" s="9">
        <v>5.2529035999999998E-11</v>
      </c>
      <c r="AH909" s="1" t="str">
        <f>_xlfn.TEXTAFTER(Table9[[#This Row],[rxn]],"-",-1)</f>
        <v>rt2239</v>
      </c>
      <c r="AI909" s="1" t="e">
        <f>_xlfn.TEXTAFTER(_xlfn.TEXTBEFORE(Table9[[#This Row],[rxn]],"-"&amp;Table9[[#This Row],[enz]]),"RXN-")</f>
        <v>#N/A</v>
      </c>
      <c r="AJ909" s="1" t="e">
        <f>_xlfn.TEXTBEFORE(Table9[[#This Row],[rxn]],"_",-1)</f>
        <v>#N/A</v>
      </c>
    </row>
    <row r="910" spans="1:36" ht="17" hidden="1" x14ac:dyDescent="0.25">
      <c r="A910" t="s">
        <v>9441</v>
      </c>
      <c r="B910" t="str">
        <f>_xlfn.TEXTAFTER(Table5[[#This Row],[r]],"-",-1)</f>
        <v>rt6247'</v>
      </c>
      <c r="C910" t="str">
        <f>_xlfn.TEXTAFTER(_xlfn.TEXTBEFORE(Table5[[#This Row],[r]],"-"&amp;Table5[[#This Row],[enz]]),"'RXN-")</f>
        <v>DNMPPA_c_FWD</v>
      </c>
      <c r="D910">
        <v>11171.708534568001</v>
      </c>
      <c r="E910">
        <f>_xlfn.XLOOKUP(Table5[[#This Row],[r]],Table3[r],Table3[kapp],"")</f>
        <v>8988.1774343278394</v>
      </c>
      <c r="F910">
        <f>Table5[[#This Row],[kapp]]-Table5[[#This Row],[old]]</f>
        <v>2183.5311002401613</v>
      </c>
      <c r="G910" t="str" cm="1">
        <f t="array" ref="G910">IF(ROWS(_xlfn._xlws.FILTER(Table5[r],Table5[enz]=Table5[[#This Row],[enz]]))&gt;1,"many","1")</f>
        <v>1</v>
      </c>
      <c r="H910" t="str" cm="1">
        <f t="array" ref="H910">IF(ROWS(_xlfn._xlws.FILTER(Table5[r],Table5[rxn-no-enz]=Table5[[#This Row],[rxn-no-enz]]))&gt;1,"many","1")</f>
        <v>1</v>
      </c>
      <c r="I910" t="str">
        <f>_xlfn.XLOOKUP(SUBSTITUTE(Table5[[#This Row],[r]],"'",""),Table6[rxn],Table6[rxn],"no")</f>
        <v>no</v>
      </c>
      <c r="J910" t="str" cm="1">
        <f t="array" ref="J910">_xlfn.XLOOKUP(Table5[[#This Row],[r]],"'"&amp;Table6[rxn]&amp;"'",Table6[expected kapp],"")</f>
        <v/>
      </c>
      <c r="L910" t="s">
        <v>9394</v>
      </c>
      <c r="M910">
        <v>8988.1774343278394</v>
      </c>
      <c r="AE910" s="1" t="s">
        <v>11663</v>
      </c>
      <c r="AF910" s="1" t="s">
        <v>2778</v>
      </c>
      <c r="AG910" s="9">
        <v>6.5221391230000002E-9</v>
      </c>
      <c r="AH910" s="1" t="str">
        <f>_xlfn.TEXTAFTER(Table9[[#This Row],[rxn]],"-",-1)</f>
        <v>rt2245</v>
      </c>
      <c r="AI910" s="1" t="e">
        <f>_xlfn.TEXTAFTER(_xlfn.TEXTBEFORE(Table9[[#This Row],[rxn]],"-"&amp;Table9[[#This Row],[enz]]),"RXN-")</f>
        <v>#N/A</v>
      </c>
      <c r="AJ910" s="1" t="e">
        <f>_xlfn.TEXTBEFORE(Table9[[#This Row],[rxn]],"_",-1)</f>
        <v>#N/A</v>
      </c>
    </row>
    <row r="911" spans="1:36" ht="17" hidden="1" x14ac:dyDescent="0.25">
      <c r="A911" t="s">
        <v>9442</v>
      </c>
      <c r="B911" t="str">
        <f>_xlfn.TEXTAFTER(Table5[[#This Row],[r]],"-",-1)</f>
        <v>rt4736'</v>
      </c>
      <c r="C911" t="str">
        <f>_xlfn.TEXTAFTER(_xlfn.TEXTBEFORE(Table5[[#This Row],[r]],"-"&amp;Table5[[#This Row],[enz]]),"'RXN-")</f>
        <v>DNTP_c_FWD</v>
      </c>
      <c r="D911">
        <v>11171.708534568001</v>
      </c>
      <c r="E911">
        <f>_xlfn.XLOOKUP(Table5[[#This Row],[r]],Table3[r],Table3[kapp],"")</f>
        <v>8988.1774343278394</v>
      </c>
      <c r="F911">
        <f>Table5[[#This Row],[kapp]]-Table5[[#This Row],[old]]</f>
        <v>2183.5311002401613</v>
      </c>
      <c r="G911" t="str" cm="1">
        <f t="array" ref="G911">IF(ROWS(_xlfn._xlws.FILTER(Table5[r],Table5[enz]=Table5[[#This Row],[enz]]))&gt;1,"many","1")</f>
        <v>1</v>
      </c>
      <c r="H911" t="str" cm="1">
        <f t="array" ref="H911">IF(ROWS(_xlfn._xlws.FILTER(Table5[r],Table5[rxn-no-enz]=Table5[[#This Row],[rxn-no-enz]]))&gt;1,"many","1")</f>
        <v>1</v>
      </c>
      <c r="I911" t="str">
        <f>_xlfn.XLOOKUP(SUBSTITUTE(Table5[[#This Row],[r]],"'",""),Table6[rxn],Table6[rxn],"no")</f>
        <v>no</v>
      </c>
      <c r="J911" t="str" cm="1">
        <f t="array" ref="J911">_xlfn.XLOOKUP(Table5[[#This Row],[r]],"'"&amp;Table6[rxn]&amp;"'",Table6[expected kapp],"")</f>
        <v/>
      </c>
      <c r="L911" t="s">
        <v>9395</v>
      </c>
      <c r="M911">
        <v>8988.1774343278394</v>
      </c>
      <c r="AE911" s="1" t="s">
        <v>4331</v>
      </c>
      <c r="AF911" s="1" t="s">
        <v>2778</v>
      </c>
      <c r="AG911" s="9">
        <v>3.157383309E-9</v>
      </c>
      <c r="AH911" s="1" t="str">
        <f>_xlfn.TEXTAFTER(Table9[[#This Row],[rxn]],"-",-1)</f>
        <v>rt2246</v>
      </c>
      <c r="AI911" s="1" t="e">
        <f>_xlfn.TEXTAFTER(_xlfn.TEXTBEFORE(Table9[[#This Row],[rxn]],"-"&amp;Table9[[#This Row],[enz]]),"RXN-")</f>
        <v>#N/A</v>
      </c>
      <c r="AJ911" s="1" t="e">
        <f>_xlfn.TEXTBEFORE(Table9[[#This Row],[rxn]],"_",-1)</f>
        <v>#N/A</v>
      </c>
    </row>
    <row r="912" spans="1:36" ht="17" hidden="1" x14ac:dyDescent="0.25">
      <c r="A912" t="s">
        <v>9443</v>
      </c>
      <c r="B912" t="str">
        <f>_xlfn.TEXTAFTER(Table5[[#This Row],[r]],"-",-1)</f>
        <v>rt5681'</v>
      </c>
      <c r="C912" t="str">
        <f>_xlfn.TEXTAFTER(_xlfn.TEXTBEFORE(Table5[[#This Row],[r]],"-"&amp;Table5[[#This Row],[enz]]),"'RXN-")</f>
        <v>DOLDPP_c_FWD</v>
      </c>
      <c r="D912">
        <v>11171.708534568001</v>
      </c>
      <c r="E912">
        <f>_xlfn.XLOOKUP(Table5[[#This Row],[r]],Table3[r],Table3[kapp],"")</f>
        <v>8988.1774343278394</v>
      </c>
      <c r="F912">
        <f>Table5[[#This Row],[kapp]]-Table5[[#This Row],[old]]</f>
        <v>2183.5311002401613</v>
      </c>
      <c r="G912" t="str" cm="1">
        <f t="array" ref="G912">IF(ROWS(_xlfn._xlws.FILTER(Table5[r],Table5[enz]=Table5[[#This Row],[enz]]))&gt;1,"many","1")</f>
        <v>many</v>
      </c>
      <c r="H912" t="str" cm="1">
        <f t="array" ref="H912">IF(ROWS(_xlfn._xlws.FILTER(Table5[r],Table5[rxn-no-enz]=Table5[[#This Row],[rxn-no-enz]]))&gt;1,"many","1")</f>
        <v>1</v>
      </c>
      <c r="I912" t="str">
        <f>_xlfn.XLOOKUP(SUBSTITUTE(Table5[[#This Row],[r]],"'",""),Table6[rxn],Table6[rxn],"no")</f>
        <v>no</v>
      </c>
      <c r="J912" t="str" cm="1">
        <f t="array" ref="J912">_xlfn.XLOOKUP(Table5[[#This Row],[r]],"'"&amp;Table6[rxn]&amp;"'",Table6[expected kapp],"")</f>
        <v/>
      </c>
      <c r="L912" t="s">
        <v>8367</v>
      </c>
      <c r="M912">
        <v>35.729445833100201</v>
      </c>
      <c r="AE912" s="1" t="s">
        <v>11664</v>
      </c>
      <c r="AF912" s="1" t="s">
        <v>2778</v>
      </c>
      <c r="AG912" s="9">
        <v>4.2576968999999998E-11</v>
      </c>
      <c r="AH912" s="1" t="str">
        <f>_xlfn.TEXTAFTER(Table9[[#This Row],[rxn]],"-",-1)</f>
        <v>rt2265</v>
      </c>
      <c r="AI912" s="1" t="e">
        <f>_xlfn.TEXTAFTER(_xlfn.TEXTBEFORE(Table9[[#This Row],[rxn]],"-"&amp;Table9[[#This Row],[enz]]),"RXN-")</f>
        <v>#N/A</v>
      </c>
      <c r="AJ912" s="1" t="e">
        <f>_xlfn.TEXTBEFORE(Table9[[#This Row],[rxn]],"_",-1)</f>
        <v>#N/A</v>
      </c>
    </row>
    <row r="913" spans="1:36" ht="17" hidden="1" x14ac:dyDescent="0.25">
      <c r="A913" t="s">
        <v>9444</v>
      </c>
      <c r="B913" t="str">
        <f>_xlfn.TEXTAFTER(Table5[[#This Row],[r]],"-",-1)</f>
        <v>rt5681'</v>
      </c>
      <c r="C913" t="str">
        <f>_xlfn.TEXTAFTER(_xlfn.TEXTBEFORE(Table5[[#This Row],[r]],"-"&amp;Table5[[#This Row],[enz]]),"'RXN-")</f>
        <v>DOLDPP_c_REV</v>
      </c>
      <c r="D913">
        <v>11171.708534568001</v>
      </c>
      <c r="E913">
        <f>_xlfn.XLOOKUP(Table5[[#This Row],[r]],Table3[r],Table3[kapp],"")</f>
        <v>8988.1774343278394</v>
      </c>
      <c r="F913">
        <f>Table5[[#This Row],[kapp]]-Table5[[#This Row],[old]]</f>
        <v>2183.5311002401613</v>
      </c>
      <c r="G913" t="str" cm="1">
        <f t="array" ref="G913">IF(ROWS(_xlfn._xlws.FILTER(Table5[r],Table5[enz]=Table5[[#This Row],[enz]]))&gt;1,"many","1")</f>
        <v>many</v>
      </c>
      <c r="H913" t="str" cm="1">
        <f t="array" ref="H913">IF(ROWS(_xlfn._xlws.FILTER(Table5[r],Table5[rxn-no-enz]=Table5[[#This Row],[rxn-no-enz]]))&gt;1,"many","1")</f>
        <v>1</v>
      </c>
      <c r="I913" t="str">
        <f>_xlfn.XLOOKUP(SUBSTITUTE(Table5[[#This Row],[r]],"'",""),Table6[rxn],Table6[rxn],"no")</f>
        <v>no</v>
      </c>
      <c r="J913" t="str" cm="1">
        <f t="array" ref="J913">_xlfn.XLOOKUP(Table5[[#This Row],[r]],"'"&amp;Table6[rxn]&amp;"'",Table6[expected kapp],"")</f>
        <v/>
      </c>
      <c r="L913" t="s">
        <v>9396</v>
      </c>
      <c r="M913">
        <v>8988.1774343278394</v>
      </c>
      <c r="AE913" s="1" t="s">
        <v>4332</v>
      </c>
      <c r="AF913" s="1" t="s">
        <v>2778</v>
      </c>
      <c r="AG913" s="9">
        <v>4.8459222999999999E-10</v>
      </c>
      <c r="AH913" s="1" t="str">
        <f>_xlfn.TEXTAFTER(Table9[[#This Row],[rxn]],"-",-1)</f>
        <v>rt2267</v>
      </c>
      <c r="AI913" s="1" t="e">
        <f>_xlfn.TEXTAFTER(_xlfn.TEXTBEFORE(Table9[[#This Row],[rxn]],"-"&amp;Table9[[#This Row],[enz]]),"RXN-")</f>
        <v>#N/A</v>
      </c>
      <c r="AJ913" s="1" t="e">
        <f>_xlfn.TEXTBEFORE(Table9[[#This Row],[rxn]],"_",-1)</f>
        <v>#N/A</v>
      </c>
    </row>
    <row r="914" spans="1:36" ht="17" hidden="1" x14ac:dyDescent="0.25">
      <c r="A914" t="s">
        <v>9445</v>
      </c>
      <c r="B914" t="str">
        <f>_xlfn.TEXTAFTER(Table5[[#This Row],[r]],"-",-1)</f>
        <v>rt0544'</v>
      </c>
      <c r="C914" t="str">
        <f>_xlfn.TEXTAFTER(_xlfn.TEXTBEFORE(Table5[[#This Row],[r]],"-"&amp;Table5[[#This Row],[enz]]),"'RXN-")</f>
        <v>DOLK_c_FWD</v>
      </c>
      <c r="D914">
        <v>11171.708534568001</v>
      </c>
      <c r="E914">
        <f>_xlfn.XLOOKUP(Table5[[#This Row],[r]],Table3[r],Table3[kapp],"")</f>
        <v>8988.1774343278394</v>
      </c>
      <c r="F914">
        <f>Table5[[#This Row],[kapp]]-Table5[[#This Row],[old]]</f>
        <v>2183.5311002401613</v>
      </c>
      <c r="G914" t="str" cm="1">
        <f t="array" ref="G914">IF(ROWS(_xlfn._xlws.FILTER(Table5[r],Table5[enz]=Table5[[#This Row],[enz]]))&gt;1,"many","1")</f>
        <v>1</v>
      </c>
      <c r="H914" t="str" cm="1">
        <f t="array" ref="H914">IF(ROWS(_xlfn._xlws.FILTER(Table5[r],Table5[rxn-no-enz]=Table5[[#This Row],[rxn-no-enz]]))&gt;1,"many","1")</f>
        <v>1</v>
      </c>
      <c r="I914" t="str">
        <f>_xlfn.XLOOKUP(SUBSTITUTE(Table5[[#This Row],[r]],"'",""),Table6[rxn],Table6[rxn],"no")</f>
        <v>no</v>
      </c>
      <c r="J914" t="str" cm="1">
        <f t="array" ref="J914">_xlfn.XLOOKUP(Table5[[#This Row],[r]],"'"&amp;Table6[rxn]&amp;"'",Table6[expected kapp],"")</f>
        <v/>
      </c>
      <c r="L914" t="s">
        <v>9397</v>
      </c>
      <c r="M914">
        <v>8988.1774343278394</v>
      </c>
      <c r="AE914" s="1" t="s">
        <v>11665</v>
      </c>
      <c r="AF914" s="1" t="s">
        <v>2778</v>
      </c>
      <c r="AG914" s="9">
        <v>5.0151193E-11</v>
      </c>
      <c r="AH914" s="1" t="str">
        <f>_xlfn.TEXTAFTER(Table9[[#This Row],[rxn]],"-",-1)</f>
        <v>rt2279</v>
      </c>
      <c r="AI914" s="1" t="e">
        <f>_xlfn.TEXTAFTER(_xlfn.TEXTBEFORE(Table9[[#This Row],[rxn]],"-"&amp;Table9[[#This Row],[enz]]),"RXN-")</f>
        <v>#N/A</v>
      </c>
      <c r="AJ914" s="1" t="e">
        <f>_xlfn.TEXTBEFORE(Table9[[#This Row],[rxn]],"_",-1)</f>
        <v>#N/A</v>
      </c>
    </row>
    <row r="915" spans="1:36" ht="17" hidden="1" x14ac:dyDescent="0.25">
      <c r="A915" t="s">
        <v>9446</v>
      </c>
      <c r="B915" t="str">
        <f>_xlfn.TEXTAFTER(Table5[[#This Row],[r]],"-",-1)</f>
        <v>PMT12'</v>
      </c>
      <c r="C915" t="str">
        <f>_xlfn.TEXTAFTER(_xlfn.TEXTBEFORE(Table5[[#This Row],[r]],"-"&amp;Table5[[#This Row],[enz]]),"'RXN-")</f>
        <v>DOLPMMT_r_FWD</v>
      </c>
      <c r="D915">
        <v>11171.708534568001</v>
      </c>
      <c r="E915">
        <f>_xlfn.XLOOKUP(Table5[[#This Row],[r]],Table3[r],Table3[kapp],"")</f>
        <v>8988.1774343278394</v>
      </c>
      <c r="F915">
        <f>Table5[[#This Row],[kapp]]-Table5[[#This Row],[old]]</f>
        <v>2183.5311002401613</v>
      </c>
      <c r="G915" t="str" cm="1">
        <f t="array" ref="G915">IF(ROWS(_xlfn._xlws.FILTER(Table5[r],Table5[enz]=Table5[[#This Row],[enz]]))&gt;1,"many","1")</f>
        <v>many</v>
      </c>
      <c r="H915" t="str" cm="1">
        <f t="array" ref="H915">IF(ROWS(_xlfn._xlws.FILTER(Table5[r],Table5[rxn-no-enz]=Table5[[#This Row],[rxn-no-enz]]))&gt;1,"many","1")</f>
        <v>many</v>
      </c>
      <c r="I915" t="str">
        <f>_xlfn.XLOOKUP(SUBSTITUTE(Table5[[#This Row],[r]],"'",""),Table6[rxn],Table6[rxn],"no")</f>
        <v>no</v>
      </c>
      <c r="J915" t="str" cm="1">
        <f t="array" ref="J915">_xlfn.XLOOKUP(Table5[[#This Row],[r]],"'"&amp;Table6[rxn]&amp;"'",Table6[expected kapp],"")</f>
        <v/>
      </c>
      <c r="L915" t="s">
        <v>9398</v>
      </c>
      <c r="M915">
        <v>8988.1774343278394</v>
      </c>
      <c r="AE915" s="1" t="s">
        <v>4333</v>
      </c>
      <c r="AF915" s="1" t="s">
        <v>2778</v>
      </c>
      <c r="AG915" s="9">
        <v>7.1535630000000002E-12</v>
      </c>
      <c r="AH915" s="1" t="str">
        <f>_xlfn.TEXTAFTER(Table9[[#This Row],[rxn]],"-",-1)</f>
        <v>rt2297_rm</v>
      </c>
      <c r="AI915" s="1" t="e">
        <f>_xlfn.TEXTAFTER(_xlfn.TEXTBEFORE(Table9[[#This Row],[rxn]],"-"&amp;Table9[[#This Row],[enz]]),"RXN-")</f>
        <v>#N/A</v>
      </c>
      <c r="AJ915" s="1" t="str">
        <f>_xlfn.TEXTBEFORE(Table9[[#This Row],[rxn]],"_",-1)</f>
        <v>PROSYN-rt2297</v>
      </c>
    </row>
    <row r="916" spans="1:36" ht="17" hidden="1" x14ac:dyDescent="0.25">
      <c r="A916" t="s">
        <v>9447</v>
      </c>
      <c r="B916" t="str">
        <f>_xlfn.TEXTAFTER(Table5[[#This Row],[r]],"-",-1)</f>
        <v>rt3753'</v>
      </c>
      <c r="C916" t="str">
        <f>_xlfn.TEXTAFTER(_xlfn.TEXTBEFORE(Table5[[#This Row],[r]],"-"&amp;Table5[[#This Row],[enz]]),"'RXN-")</f>
        <v>DOLPMMT_r_FWD</v>
      </c>
      <c r="D916">
        <v>11171.708534568001</v>
      </c>
      <c r="E916">
        <f>_xlfn.XLOOKUP(Table5[[#This Row],[r]],Table3[r],Table3[kapp],"")</f>
        <v>8988.1774343278394</v>
      </c>
      <c r="F916">
        <f>Table5[[#This Row],[kapp]]-Table5[[#This Row],[old]]</f>
        <v>2183.5311002401613</v>
      </c>
      <c r="G916" t="str" cm="1">
        <f t="array" ref="G916">IF(ROWS(_xlfn._xlws.FILTER(Table5[r],Table5[enz]=Table5[[#This Row],[enz]]))&gt;1,"many","1")</f>
        <v>many</v>
      </c>
      <c r="H916" t="str" cm="1">
        <f t="array" ref="H916">IF(ROWS(_xlfn._xlws.FILTER(Table5[r],Table5[rxn-no-enz]=Table5[[#This Row],[rxn-no-enz]]))&gt;1,"many","1")</f>
        <v>many</v>
      </c>
      <c r="I916" t="str">
        <f>_xlfn.XLOOKUP(SUBSTITUTE(Table5[[#This Row],[r]],"'",""),Table6[rxn],Table6[rxn],"no")</f>
        <v>no</v>
      </c>
      <c r="J916" t="str" cm="1">
        <f t="array" ref="J916">_xlfn.XLOOKUP(Table5[[#This Row],[r]],"'"&amp;Table6[rxn]&amp;"'",Table6[expected kapp],"")</f>
        <v/>
      </c>
      <c r="L916" t="s">
        <v>9399</v>
      </c>
      <c r="M916">
        <v>8988.1774343278394</v>
      </c>
      <c r="AE916" s="1" t="s">
        <v>4334</v>
      </c>
      <c r="AF916" s="1" t="s">
        <v>2778</v>
      </c>
      <c r="AG916" s="9">
        <v>5.5964336999999996E-10</v>
      </c>
      <c r="AH916" s="1" t="str">
        <f>_xlfn.TEXTAFTER(Table9[[#This Row],[rxn]],"-",-1)</f>
        <v>rt2305</v>
      </c>
      <c r="AI916" s="1" t="e">
        <f>_xlfn.TEXTAFTER(_xlfn.TEXTBEFORE(Table9[[#This Row],[rxn]],"-"&amp;Table9[[#This Row],[enz]]),"RXN-")</f>
        <v>#N/A</v>
      </c>
      <c r="AJ916" s="1" t="e">
        <f>_xlfn.TEXTBEFORE(Table9[[#This Row],[rxn]],"_",-1)</f>
        <v>#N/A</v>
      </c>
    </row>
    <row r="917" spans="1:36" ht="17" hidden="1" x14ac:dyDescent="0.25">
      <c r="A917" t="s">
        <v>9448</v>
      </c>
      <c r="B917" t="str">
        <f>_xlfn.TEXTAFTER(Table5[[#This Row],[r]],"-",-1)</f>
        <v>rt1542'</v>
      </c>
      <c r="C917" t="str">
        <f>_xlfn.TEXTAFTER(_xlfn.TEXTBEFORE(Table5[[#This Row],[r]],"-"&amp;Table5[[#This Row],[enz]]),"'RXN-")</f>
        <v>DPGM_c_FWD</v>
      </c>
      <c r="D917">
        <v>11171.708534568001</v>
      </c>
      <c r="E917">
        <f>_xlfn.XLOOKUP(Table5[[#This Row],[r]],Table3[r],Table3[kapp],"")</f>
        <v>8988.1774343278394</v>
      </c>
      <c r="F917">
        <f>Table5[[#This Row],[kapp]]-Table5[[#This Row],[old]]</f>
        <v>2183.5311002401613</v>
      </c>
      <c r="G917" t="str" cm="1">
        <f t="array" ref="G917">IF(ROWS(_xlfn._xlws.FILTER(Table5[r],Table5[enz]=Table5[[#This Row],[enz]]))&gt;1,"many","1")</f>
        <v>many</v>
      </c>
      <c r="H917" t="str" cm="1">
        <f t="array" ref="H917">IF(ROWS(_xlfn._xlws.FILTER(Table5[r],Table5[rxn-no-enz]=Table5[[#This Row],[rxn-no-enz]]))&gt;1,"many","1")</f>
        <v>1</v>
      </c>
      <c r="I917" t="str">
        <f>_xlfn.XLOOKUP(SUBSTITUTE(Table5[[#This Row],[r]],"'",""),Table6[rxn],Table6[rxn],"no")</f>
        <v>no</v>
      </c>
      <c r="J917" t="str" cm="1">
        <f t="array" ref="J917">_xlfn.XLOOKUP(Table5[[#This Row],[r]],"'"&amp;Table6[rxn]&amp;"'",Table6[expected kapp],"")</f>
        <v/>
      </c>
      <c r="L917" t="s">
        <v>8368</v>
      </c>
      <c r="M917">
        <v>1703.37037775618</v>
      </c>
      <c r="AE917" s="1" t="s">
        <v>4335</v>
      </c>
      <c r="AF917" s="1" t="s">
        <v>2778</v>
      </c>
      <c r="AG917" s="9">
        <v>7.9771030999999996E-10</v>
      </c>
      <c r="AH917" s="1" t="str">
        <f>_xlfn.TEXTAFTER(Table9[[#This Row],[rxn]],"-",-1)</f>
        <v>rt2306</v>
      </c>
      <c r="AI917" s="1" t="e">
        <f>_xlfn.TEXTAFTER(_xlfn.TEXTBEFORE(Table9[[#This Row],[rxn]],"-"&amp;Table9[[#This Row],[enz]]),"RXN-")</f>
        <v>#N/A</v>
      </c>
      <c r="AJ917" s="1" t="e">
        <f>_xlfn.TEXTBEFORE(Table9[[#This Row],[rxn]],"_",-1)</f>
        <v>#N/A</v>
      </c>
    </row>
    <row r="918" spans="1:36" ht="17" hidden="1" x14ac:dyDescent="0.25">
      <c r="A918" t="s">
        <v>9449</v>
      </c>
      <c r="B918" t="str">
        <f>_xlfn.TEXTAFTER(Table5[[#This Row],[r]],"-",-1)</f>
        <v>rt1542'</v>
      </c>
      <c r="C918" t="str">
        <f>_xlfn.TEXTAFTER(_xlfn.TEXTBEFORE(Table5[[#This Row],[r]],"-"&amp;Table5[[#This Row],[enz]]),"'RXN-")</f>
        <v>DPGM_c_REV</v>
      </c>
      <c r="D918">
        <v>11171.708534568001</v>
      </c>
      <c r="E918">
        <f>_xlfn.XLOOKUP(Table5[[#This Row],[r]],Table3[r],Table3[kapp],"")</f>
        <v>8988.1774343278394</v>
      </c>
      <c r="F918">
        <f>Table5[[#This Row],[kapp]]-Table5[[#This Row],[old]]</f>
        <v>2183.5311002401613</v>
      </c>
      <c r="G918" t="str" cm="1">
        <f t="array" ref="G918">IF(ROWS(_xlfn._xlws.FILTER(Table5[r],Table5[enz]=Table5[[#This Row],[enz]]))&gt;1,"many","1")</f>
        <v>many</v>
      </c>
      <c r="H918" t="str" cm="1">
        <f t="array" ref="H918">IF(ROWS(_xlfn._xlws.FILTER(Table5[r],Table5[rxn-no-enz]=Table5[[#This Row],[rxn-no-enz]]))&gt;1,"many","1")</f>
        <v>1</v>
      </c>
      <c r="I918" t="str">
        <f>_xlfn.XLOOKUP(SUBSTITUTE(Table5[[#This Row],[r]],"'",""),Table6[rxn],Table6[rxn],"no")</f>
        <v>no</v>
      </c>
      <c r="J918" t="str" cm="1">
        <f t="array" ref="J918">_xlfn.XLOOKUP(Table5[[#This Row],[r]],"'"&amp;Table6[rxn]&amp;"'",Table6[expected kapp],"")</f>
        <v/>
      </c>
      <c r="L918" t="s">
        <v>9400</v>
      </c>
      <c r="M918">
        <v>8988.1774343278394</v>
      </c>
      <c r="AE918" s="1" t="s">
        <v>4336</v>
      </c>
      <c r="AF918" s="1" t="s">
        <v>2778</v>
      </c>
      <c r="AG918" s="9">
        <v>2.7909432799999998E-10</v>
      </c>
      <c r="AH918" s="1" t="str">
        <f>_xlfn.TEXTAFTER(Table9[[#This Row],[rxn]],"-",-1)</f>
        <v>rt2309</v>
      </c>
      <c r="AI918" s="1" t="e">
        <f>_xlfn.TEXTAFTER(_xlfn.TEXTBEFORE(Table9[[#This Row],[rxn]],"-"&amp;Table9[[#This Row],[enz]]),"RXN-")</f>
        <v>#N/A</v>
      </c>
      <c r="AJ918" s="1" t="e">
        <f>_xlfn.TEXTBEFORE(Table9[[#This Row],[rxn]],"_",-1)</f>
        <v>#N/A</v>
      </c>
    </row>
    <row r="919" spans="1:36" ht="17" hidden="1" x14ac:dyDescent="0.25">
      <c r="A919" t="s">
        <v>9450</v>
      </c>
      <c r="B919" t="str">
        <f>_xlfn.TEXTAFTER(Table5[[#This Row],[r]],"-",-1)</f>
        <v>rt3441'</v>
      </c>
      <c r="C919" t="str">
        <f>_xlfn.TEXTAFTER(_xlfn.TEXTBEFORE(Table5[[#This Row],[r]],"-"&amp;Table5[[#This Row],[enz]]),"'RXN-")</f>
        <v>DPGT_c_FWD</v>
      </c>
      <c r="D919">
        <v>11171.708534568001</v>
      </c>
      <c r="E919">
        <f>_xlfn.XLOOKUP(Table5[[#This Row],[r]],Table3[r],Table3[kapp],"")</f>
        <v>8988.1774343278394</v>
      </c>
      <c r="F919">
        <f>Table5[[#This Row],[kapp]]-Table5[[#This Row],[old]]</f>
        <v>2183.5311002401613</v>
      </c>
      <c r="G919" t="str" cm="1">
        <f t="array" ref="G919">IF(ROWS(_xlfn._xlws.FILTER(Table5[r],Table5[enz]=Table5[[#This Row],[enz]]))&gt;1,"many","1")</f>
        <v>many</v>
      </c>
      <c r="H919" t="str" cm="1">
        <f t="array" ref="H919">IF(ROWS(_xlfn._xlws.FILTER(Table5[r],Table5[rxn-no-enz]=Table5[[#This Row],[rxn-no-enz]]))&gt;1,"many","1")</f>
        <v>1</v>
      </c>
      <c r="I919" t="str">
        <f>_xlfn.XLOOKUP(SUBSTITUTE(Table5[[#This Row],[r]],"'",""),Table6[rxn],Table6[rxn],"no")</f>
        <v>no</v>
      </c>
      <c r="J919" t="str" cm="1">
        <f t="array" ref="J919">_xlfn.XLOOKUP(Table5[[#This Row],[r]],"'"&amp;Table6[rxn]&amp;"'",Table6[expected kapp],"")</f>
        <v/>
      </c>
      <c r="L919" t="s">
        <v>9401</v>
      </c>
      <c r="M919">
        <v>8988.1774343278394</v>
      </c>
      <c r="AE919" s="1" t="s">
        <v>11666</v>
      </c>
      <c r="AF919" s="1" t="s">
        <v>2778</v>
      </c>
      <c r="AG919" s="9">
        <v>3.8852305E-11</v>
      </c>
      <c r="AH919" s="1" t="str">
        <f>_xlfn.TEXTAFTER(Table9[[#This Row],[rxn]],"-",-1)</f>
        <v>rt2312</v>
      </c>
      <c r="AI919" s="1" t="e">
        <f>_xlfn.TEXTAFTER(_xlfn.TEXTBEFORE(Table9[[#This Row],[rxn]],"-"&amp;Table9[[#This Row],[enz]]),"RXN-")</f>
        <v>#N/A</v>
      </c>
      <c r="AJ919" s="1" t="e">
        <f>_xlfn.TEXTBEFORE(Table9[[#This Row],[rxn]],"_",-1)</f>
        <v>#N/A</v>
      </c>
    </row>
    <row r="920" spans="1:36" ht="17" hidden="1" x14ac:dyDescent="0.25">
      <c r="A920" t="s">
        <v>9451</v>
      </c>
      <c r="B920" t="str">
        <f>_xlfn.TEXTAFTER(Table5[[#This Row],[r]],"-",-1)</f>
        <v>rt3441'</v>
      </c>
      <c r="C920" t="str">
        <f>_xlfn.TEXTAFTER(_xlfn.TEXTBEFORE(Table5[[#This Row],[r]],"-"&amp;Table5[[#This Row],[enz]]),"'RXN-")</f>
        <v>DPGT_c_REV</v>
      </c>
      <c r="D920">
        <v>11171.708534568001</v>
      </c>
      <c r="E920">
        <f>_xlfn.XLOOKUP(Table5[[#This Row],[r]],Table3[r],Table3[kapp],"")</f>
        <v>8988.1774343278394</v>
      </c>
      <c r="F920">
        <f>Table5[[#This Row],[kapp]]-Table5[[#This Row],[old]]</f>
        <v>2183.5311002401613</v>
      </c>
      <c r="G920" t="str" cm="1">
        <f t="array" ref="G920">IF(ROWS(_xlfn._xlws.FILTER(Table5[r],Table5[enz]=Table5[[#This Row],[enz]]))&gt;1,"many","1")</f>
        <v>many</v>
      </c>
      <c r="H920" t="str" cm="1">
        <f t="array" ref="H920">IF(ROWS(_xlfn._xlws.FILTER(Table5[r],Table5[rxn-no-enz]=Table5[[#This Row],[rxn-no-enz]]))&gt;1,"many","1")</f>
        <v>1</v>
      </c>
      <c r="I920" t="str">
        <f>_xlfn.XLOOKUP(SUBSTITUTE(Table5[[#This Row],[r]],"'",""),Table6[rxn],Table6[rxn],"no")</f>
        <v>no</v>
      </c>
      <c r="J920" t="str" cm="1">
        <f t="array" ref="J920">_xlfn.XLOOKUP(Table5[[#This Row],[r]],"'"&amp;Table6[rxn]&amp;"'",Table6[expected kapp],"")</f>
        <v/>
      </c>
      <c r="L920" t="s">
        <v>9402</v>
      </c>
      <c r="M920">
        <v>8988.1774343278394</v>
      </c>
      <c r="AE920" s="1" t="s">
        <v>4337</v>
      </c>
      <c r="AF920" s="1" t="s">
        <v>2778</v>
      </c>
      <c r="AG920" s="9">
        <v>1.7800343460000001E-9</v>
      </c>
      <c r="AH920" s="1" t="str">
        <f>_xlfn.TEXTAFTER(Table9[[#This Row],[rxn]],"-",-1)</f>
        <v>rt2317</v>
      </c>
      <c r="AI920" s="1" t="e">
        <f>_xlfn.TEXTAFTER(_xlfn.TEXTBEFORE(Table9[[#This Row],[rxn]],"-"&amp;Table9[[#This Row],[enz]]),"RXN-")</f>
        <v>#N/A</v>
      </c>
      <c r="AJ920" s="1" t="e">
        <f>_xlfn.TEXTBEFORE(Table9[[#This Row],[rxn]],"_",-1)</f>
        <v>#N/A</v>
      </c>
    </row>
    <row r="921" spans="1:36" ht="17" hidden="1" x14ac:dyDescent="0.25">
      <c r="A921" t="s">
        <v>9452</v>
      </c>
      <c r="B921" t="str">
        <f>_xlfn.TEXTAFTER(Table5[[#This Row],[r]],"-",-1)</f>
        <v>rt5909'</v>
      </c>
      <c r="C921" t="str">
        <f>_xlfn.TEXTAFTER(_xlfn.TEXTBEFORE(Table5[[#This Row],[r]],"-"&amp;Table5[[#This Row],[enz]]),"'RXN-")</f>
        <v>DPR_c_FWD</v>
      </c>
      <c r="D921">
        <v>11171.708534568001</v>
      </c>
      <c r="E921">
        <f>_xlfn.XLOOKUP(Table5[[#This Row],[r]],Table3[r],Table3[kapp],"")</f>
        <v>8988.1774343278394</v>
      </c>
      <c r="F921">
        <f>Table5[[#This Row],[kapp]]-Table5[[#This Row],[old]]</f>
        <v>2183.5311002401613</v>
      </c>
      <c r="G921" t="str" cm="1">
        <f t="array" ref="G921">IF(ROWS(_xlfn._xlws.FILTER(Table5[r],Table5[enz]=Table5[[#This Row],[enz]]))&gt;1,"many","1")</f>
        <v>1</v>
      </c>
      <c r="H921" t="str" cm="1">
        <f t="array" ref="H921">IF(ROWS(_xlfn._xlws.FILTER(Table5[r],Table5[rxn-no-enz]=Table5[[#This Row],[rxn-no-enz]]))&gt;1,"many","1")</f>
        <v>many</v>
      </c>
      <c r="I921" t="str">
        <f>_xlfn.XLOOKUP(SUBSTITUTE(Table5[[#This Row],[r]],"'",""),Table6[rxn],Table6[rxn],"no")</f>
        <v>no</v>
      </c>
      <c r="J921" t="str" cm="1">
        <f t="array" ref="J921">_xlfn.XLOOKUP(Table5[[#This Row],[r]],"'"&amp;Table6[rxn]&amp;"'",Table6[expected kapp],"")</f>
        <v/>
      </c>
      <c r="L921" t="s">
        <v>9403</v>
      </c>
      <c r="M921">
        <v>8988.1774343278394</v>
      </c>
      <c r="AE921" s="1" t="s">
        <v>11667</v>
      </c>
      <c r="AF921" s="1" t="s">
        <v>2778</v>
      </c>
      <c r="AG921" s="9">
        <v>1.4977897000000001E-10</v>
      </c>
      <c r="AH921" s="1" t="str">
        <f>_xlfn.TEXTAFTER(Table9[[#This Row],[rxn]],"-",-1)</f>
        <v>rt2336</v>
      </c>
      <c r="AI921" s="1" t="e">
        <f>_xlfn.TEXTAFTER(_xlfn.TEXTBEFORE(Table9[[#This Row],[rxn]],"-"&amp;Table9[[#This Row],[enz]]),"RXN-")</f>
        <v>#N/A</v>
      </c>
      <c r="AJ921" s="1" t="e">
        <f>_xlfn.TEXTBEFORE(Table9[[#This Row],[rxn]],"_",-1)</f>
        <v>#N/A</v>
      </c>
    </row>
    <row r="922" spans="1:36" ht="17" hidden="1" x14ac:dyDescent="0.25">
      <c r="A922" t="s">
        <v>9453</v>
      </c>
      <c r="B922" t="str">
        <f>_xlfn.TEXTAFTER(Table5[[#This Row],[r]],"-",-1)</f>
        <v>rt8154'</v>
      </c>
      <c r="C922" t="str">
        <f>_xlfn.TEXTAFTER(_xlfn.TEXTBEFORE(Table5[[#This Row],[r]],"-"&amp;Table5[[#This Row],[enz]]),"'RXN-")</f>
        <v>DPR_c_FWD</v>
      </c>
      <c r="D922">
        <v>11171.708534568001</v>
      </c>
      <c r="E922">
        <f>_xlfn.XLOOKUP(Table5[[#This Row],[r]],Table3[r],Table3[kapp],"")</f>
        <v>8988.1774343278394</v>
      </c>
      <c r="F922">
        <f>Table5[[#This Row],[kapp]]-Table5[[#This Row],[old]]</f>
        <v>2183.5311002401613</v>
      </c>
      <c r="G922" t="str" cm="1">
        <f t="array" ref="G922">IF(ROWS(_xlfn._xlws.FILTER(Table5[r],Table5[enz]=Table5[[#This Row],[enz]]))&gt;1,"many","1")</f>
        <v>1</v>
      </c>
      <c r="H922" t="str" cm="1">
        <f t="array" ref="H922">IF(ROWS(_xlfn._xlws.FILTER(Table5[r],Table5[rxn-no-enz]=Table5[[#This Row],[rxn-no-enz]]))&gt;1,"many","1")</f>
        <v>many</v>
      </c>
      <c r="I922" t="str">
        <f>_xlfn.XLOOKUP(SUBSTITUTE(Table5[[#This Row],[r]],"'",""),Table6[rxn],Table6[rxn],"no")</f>
        <v>no</v>
      </c>
      <c r="J922" t="str" cm="1">
        <f t="array" ref="J922">_xlfn.XLOOKUP(Table5[[#This Row],[r]],"'"&amp;Table6[rxn]&amp;"'",Table6[expected kapp],"")</f>
        <v/>
      </c>
      <c r="L922" t="s">
        <v>9404</v>
      </c>
      <c r="M922">
        <v>8988.1774343278394</v>
      </c>
      <c r="AE922" s="1" t="s">
        <v>4338</v>
      </c>
      <c r="AF922" s="1" t="s">
        <v>2778</v>
      </c>
      <c r="AG922" s="9">
        <v>9.8780678999999906E-10</v>
      </c>
      <c r="AH922" s="1" t="str">
        <f>_xlfn.TEXTAFTER(Table9[[#This Row],[rxn]],"-",-1)</f>
        <v>rt2348</v>
      </c>
      <c r="AI922" s="1" t="e">
        <f>_xlfn.TEXTAFTER(_xlfn.TEXTBEFORE(Table9[[#This Row],[rxn]],"-"&amp;Table9[[#This Row],[enz]]),"RXN-")</f>
        <v>#N/A</v>
      </c>
      <c r="AJ922" s="1" t="e">
        <f>_xlfn.TEXTBEFORE(Table9[[#This Row],[rxn]],"_",-1)</f>
        <v>#N/A</v>
      </c>
    </row>
    <row r="923" spans="1:36" ht="17" hidden="1" x14ac:dyDescent="0.25">
      <c r="A923" t="s">
        <v>9454</v>
      </c>
      <c r="B923" t="str">
        <f>_xlfn.TEXTAFTER(Table5[[#This Row],[r]],"-",-1)</f>
        <v>rt2501'</v>
      </c>
      <c r="C923" t="str">
        <f>_xlfn.TEXTAFTER(_xlfn.TEXTBEFORE(Table5[[#This Row],[r]],"-"&amp;Table5[[#This Row],[enz]]),"'RXN-")</f>
        <v>DRBK_c_FWD</v>
      </c>
      <c r="D923">
        <v>11171.708534568001</v>
      </c>
      <c r="E923">
        <f>_xlfn.XLOOKUP(Table5[[#This Row],[r]],Table3[r],Table3[kapp],"")</f>
        <v>8988.1774343278394</v>
      </c>
      <c r="F923">
        <f>Table5[[#This Row],[kapp]]-Table5[[#This Row],[old]]</f>
        <v>2183.5311002401613</v>
      </c>
      <c r="G923" t="str" cm="1">
        <f t="array" ref="G923">IF(ROWS(_xlfn._xlws.FILTER(Table5[r],Table5[enz]=Table5[[#This Row],[enz]]))&gt;1,"many","1")</f>
        <v>many</v>
      </c>
      <c r="H923" t="str" cm="1">
        <f t="array" ref="H923">IF(ROWS(_xlfn._xlws.FILTER(Table5[r],Table5[rxn-no-enz]=Table5[[#This Row],[rxn-no-enz]]))&gt;1,"many","1")</f>
        <v>1</v>
      </c>
      <c r="I923" t="str">
        <f>_xlfn.XLOOKUP(SUBSTITUTE(Table5[[#This Row],[r]],"'",""),Table6[rxn],Table6[rxn],"no")</f>
        <v>no</v>
      </c>
      <c r="J923" t="str" cm="1">
        <f t="array" ref="J923">_xlfn.XLOOKUP(Table5[[#This Row],[r]],"'"&amp;Table6[rxn]&amp;"'",Table6[expected kapp],"")</f>
        <v/>
      </c>
      <c r="L923" t="s">
        <v>9405</v>
      </c>
      <c r="M923">
        <v>8988.1774343278394</v>
      </c>
      <c r="AE923" s="1" t="s">
        <v>11668</v>
      </c>
      <c r="AF923" s="1" t="s">
        <v>2778</v>
      </c>
      <c r="AG923" s="9">
        <v>2.3281509999999999E-11</v>
      </c>
      <c r="AH923" s="1" t="str">
        <f>_xlfn.TEXTAFTER(Table9[[#This Row],[rxn]],"-",-1)</f>
        <v>rt2354</v>
      </c>
      <c r="AI923" s="1" t="e">
        <f>_xlfn.TEXTAFTER(_xlfn.TEXTBEFORE(Table9[[#This Row],[rxn]],"-"&amp;Table9[[#This Row],[enz]]),"RXN-")</f>
        <v>#N/A</v>
      </c>
      <c r="AJ923" s="1" t="e">
        <f>_xlfn.TEXTBEFORE(Table9[[#This Row],[rxn]],"_",-1)</f>
        <v>#N/A</v>
      </c>
    </row>
    <row r="924" spans="1:36" ht="17" hidden="1" x14ac:dyDescent="0.25">
      <c r="A924" t="s">
        <v>9455</v>
      </c>
      <c r="B924" t="str">
        <f>_xlfn.TEXTAFTER(Table5[[#This Row],[r]],"-",-1)</f>
        <v>rt0031'</v>
      </c>
      <c r="C924" t="str">
        <f>_xlfn.TEXTAFTER(_xlfn.TEXTBEFORE(Table5[[#This Row],[r]],"-"&amp;Table5[[#This Row],[enz]]),"'RXN-")</f>
        <v>DUTPDP_c_FWD</v>
      </c>
      <c r="D924">
        <v>11171.708534568001</v>
      </c>
      <c r="E924">
        <f>_xlfn.XLOOKUP(Table5[[#This Row],[r]],Table3[r],Table3[kapp],"")</f>
        <v>8988.1774343278394</v>
      </c>
      <c r="F924">
        <f>Table5[[#This Row],[kapp]]-Table5[[#This Row],[old]]</f>
        <v>2183.5311002401613</v>
      </c>
      <c r="G924" t="str" cm="1">
        <f t="array" ref="G924">IF(ROWS(_xlfn._xlws.FILTER(Table5[r],Table5[enz]=Table5[[#This Row],[enz]]))&gt;1,"many","1")</f>
        <v>1</v>
      </c>
      <c r="H924" t="str" cm="1">
        <f t="array" ref="H924">IF(ROWS(_xlfn._xlws.FILTER(Table5[r],Table5[rxn-no-enz]=Table5[[#This Row],[rxn-no-enz]]))&gt;1,"many","1")</f>
        <v>many</v>
      </c>
      <c r="I924" t="str">
        <f>_xlfn.XLOOKUP(SUBSTITUTE(Table5[[#This Row],[r]],"'",""),Table6[rxn],Table6[rxn],"no")</f>
        <v>no</v>
      </c>
      <c r="J924" t="str" cm="1">
        <f t="array" ref="J924">_xlfn.XLOOKUP(Table5[[#This Row],[r]],"'"&amp;Table6[rxn]&amp;"'",Table6[expected kapp],"")</f>
        <v/>
      </c>
      <c r="L924" t="s">
        <v>9406</v>
      </c>
      <c r="M924">
        <v>8988.1774343278394</v>
      </c>
      <c r="AE924" s="1" t="s">
        <v>4339</v>
      </c>
      <c r="AF924" s="1" t="s">
        <v>2778</v>
      </c>
      <c r="AG924" s="9">
        <v>2.74045125E-10</v>
      </c>
      <c r="AH924" s="1" t="str">
        <f>_xlfn.TEXTAFTER(Table9[[#This Row],[rxn]],"-",-1)</f>
        <v>rt2385</v>
      </c>
      <c r="AI924" s="1" t="e">
        <f>_xlfn.TEXTAFTER(_xlfn.TEXTBEFORE(Table9[[#This Row],[rxn]],"-"&amp;Table9[[#This Row],[enz]]),"RXN-")</f>
        <v>#N/A</v>
      </c>
      <c r="AJ924" s="1" t="e">
        <f>_xlfn.TEXTBEFORE(Table9[[#This Row],[rxn]],"_",-1)</f>
        <v>#N/A</v>
      </c>
    </row>
    <row r="925" spans="1:36" ht="17" hidden="1" x14ac:dyDescent="0.25">
      <c r="A925" t="s">
        <v>9456</v>
      </c>
      <c r="B925" t="str">
        <f>_xlfn.TEXTAFTER(Table5[[#This Row],[r]],"-",-1)</f>
        <v>rt5532'</v>
      </c>
      <c r="C925" t="str">
        <f>_xlfn.TEXTAFTER(_xlfn.TEXTBEFORE(Table5[[#This Row],[r]],"-"&amp;Table5[[#This Row],[enz]]),"'RXN-")</f>
        <v>DUTPDP_c_FWD</v>
      </c>
      <c r="D925">
        <v>11171.708534568001</v>
      </c>
      <c r="E925">
        <f>_xlfn.XLOOKUP(Table5[[#This Row],[r]],Table3[r],Table3[kapp],"")</f>
        <v>8988.1774343278394</v>
      </c>
      <c r="F925">
        <f>Table5[[#This Row],[kapp]]-Table5[[#This Row],[old]]</f>
        <v>2183.5311002401613</v>
      </c>
      <c r="G925" t="str" cm="1">
        <f t="array" ref="G925">IF(ROWS(_xlfn._xlws.FILTER(Table5[r],Table5[enz]=Table5[[#This Row],[enz]]))&gt;1,"many","1")</f>
        <v>1</v>
      </c>
      <c r="H925" t="str" cm="1">
        <f t="array" ref="H925">IF(ROWS(_xlfn._xlws.FILTER(Table5[r],Table5[rxn-no-enz]=Table5[[#This Row],[rxn-no-enz]]))&gt;1,"many","1")</f>
        <v>many</v>
      </c>
      <c r="I925" t="str">
        <f>_xlfn.XLOOKUP(SUBSTITUTE(Table5[[#This Row],[r]],"'",""),Table6[rxn],Table6[rxn],"no")</f>
        <v>no</v>
      </c>
      <c r="J925" t="str" cm="1">
        <f t="array" ref="J925">_xlfn.XLOOKUP(Table5[[#This Row],[r]],"'"&amp;Table6[rxn]&amp;"'",Table6[expected kapp],"")</f>
        <v/>
      </c>
      <c r="L925" t="s">
        <v>9407</v>
      </c>
      <c r="M925">
        <v>8988.1774343278394</v>
      </c>
      <c r="AE925" s="1" t="s">
        <v>11669</v>
      </c>
      <c r="AF925" s="1" t="s">
        <v>2778</v>
      </c>
      <c r="AG925" s="9">
        <v>1.6969535E-11</v>
      </c>
      <c r="AH925" s="1" t="str">
        <f>_xlfn.TEXTAFTER(Table9[[#This Row],[rxn]],"-",-1)</f>
        <v>rt2393</v>
      </c>
      <c r="AI925" s="1" t="e">
        <f>_xlfn.TEXTAFTER(_xlfn.TEXTBEFORE(Table9[[#This Row],[rxn]],"-"&amp;Table9[[#This Row],[enz]]),"RXN-")</f>
        <v>#N/A</v>
      </c>
      <c r="AJ925" s="1" t="e">
        <f>_xlfn.TEXTBEFORE(Table9[[#This Row],[rxn]],"_",-1)</f>
        <v>#N/A</v>
      </c>
    </row>
    <row r="926" spans="1:36" ht="17" hidden="1" x14ac:dyDescent="0.25">
      <c r="A926" t="s">
        <v>9457</v>
      </c>
      <c r="B926" t="str">
        <f>_xlfn.TEXTAFTER(Table5[[#This Row],[r]],"-",-1)</f>
        <v>rt1830'</v>
      </c>
      <c r="C926" t="str">
        <f>_xlfn.TEXTAFTER(_xlfn.TEXTBEFORE(Table5[[#This Row],[r]],"-"&amp;Table5[[#This Row],[enz]]),"'RXN-")</f>
        <v>DXHPSq9_c_FWD</v>
      </c>
      <c r="D926">
        <v>11171.708534568001</v>
      </c>
      <c r="E926">
        <f>_xlfn.XLOOKUP(Table5[[#This Row],[r]],Table3[r],Table3[kapp],"")</f>
        <v>8988.1774343278394</v>
      </c>
      <c r="F926">
        <f>Table5[[#This Row],[kapp]]-Table5[[#This Row],[old]]</f>
        <v>2183.5311002401613</v>
      </c>
      <c r="G926" t="str" cm="1">
        <f t="array" ref="G926">IF(ROWS(_xlfn._xlws.FILTER(Table5[r],Table5[enz]=Table5[[#This Row],[enz]]))&gt;1,"many","1")</f>
        <v>1</v>
      </c>
      <c r="H926" t="str" cm="1">
        <f t="array" ref="H926">IF(ROWS(_xlfn._xlws.FILTER(Table5[r],Table5[rxn-no-enz]=Table5[[#This Row],[rxn-no-enz]]))&gt;1,"many","1")</f>
        <v>1</v>
      </c>
      <c r="I926" t="str">
        <f>_xlfn.XLOOKUP(SUBSTITUTE(Table5[[#This Row],[r]],"'",""),Table6[rxn],Table6[rxn],"no")</f>
        <v>no</v>
      </c>
      <c r="J926" t="str" cm="1">
        <f t="array" ref="J926">_xlfn.XLOOKUP(Table5[[#This Row],[r]],"'"&amp;Table6[rxn]&amp;"'",Table6[expected kapp],"")</f>
        <v/>
      </c>
      <c r="L926" t="s">
        <v>9408</v>
      </c>
      <c r="M926">
        <v>8988.1774343278394</v>
      </c>
      <c r="AE926" s="1" t="s">
        <v>11670</v>
      </c>
      <c r="AF926" s="1" t="s">
        <v>2778</v>
      </c>
      <c r="AG926" s="9">
        <v>9.2834233999999902E-11</v>
      </c>
      <c r="AH926" s="1" t="str">
        <f>_xlfn.TEXTAFTER(Table9[[#This Row],[rxn]],"-",-1)</f>
        <v>rt2416</v>
      </c>
      <c r="AI926" s="1" t="e">
        <f>_xlfn.TEXTAFTER(_xlfn.TEXTBEFORE(Table9[[#This Row],[rxn]],"-"&amp;Table9[[#This Row],[enz]]),"RXN-")</f>
        <v>#N/A</v>
      </c>
      <c r="AJ926" s="1" t="e">
        <f>_xlfn.TEXTBEFORE(Table9[[#This Row],[rxn]],"_",-1)</f>
        <v>#N/A</v>
      </c>
    </row>
    <row r="927" spans="1:36" ht="17" hidden="1" x14ac:dyDescent="0.25">
      <c r="A927" t="s">
        <v>9458</v>
      </c>
      <c r="B927" t="str">
        <f>_xlfn.TEXTAFTER(Table5[[#This Row],[r]],"-",-1)</f>
        <v>rt3469'</v>
      </c>
      <c r="C927" t="str">
        <f>_xlfn.TEXTAFTER(_xlfn.TEXTBEFORE(Table5[[#This Row],[r]],"-"&amp;Table5[[#This Row],[enz]]),"'RXN-")</f>
        <v>EAR40y_m_FWD</v>
      </c>
      <c r="D927">
        <v>11171.708534568001</v>
      </c>
      <c r="E927">
        <f>_xlfn.XLOOKUP(Table5[[#This Row],[r]],Table3[r],Table3[kapp],"")</f>
        <v>8988.1774343278394</v>
      </c>
      <c r="F927">
        <f>Table5[[#This Row],[kapp]]-Table5[[#This Row],[old]]</f>
        <v>2183.5311002401613</v>
      </c>
      <c r="G927" t="str" cm="1">
        <f t="array" ref="G927">IF(ROWS(_xlfn._xlws.FILTER(Table5[r],Table5[enz]=Table5[[#This Row],[enz]]))&gt;1,"many","1")</f>
        <v>many</v>
      </c>
      <c r="H927" t="str" cm="1">
        <f t="array" ref="H927">IF(ROWS(_xlfn._xlws.FILTER(Table5[r],Table5[rxn-no-enz]=Table5[[#This Row],[rxn-no-enz]]))&gt;1,"many","1")</f>
        <v>1</v>
      </c>
      <c r="I927" t="str">
        <f>_xlfn.XLOOKUP(SUBSTITUTE(Table5[[#This Row],[r]],"'",""),Table6[rxn],Table6[rxn],"no")</f>
        <v>no</v>
      </c>
      <c r="J927" t="str" cm="1">
        <f t="array" ref="J927">_xlfn.XLOOKUP(Table5[[#This Row],[r]],"'"&amp;Table6[rxn]&amp;"'",Table6[expected kapp],"")</f>
        <v/>
      </c>
      <c r="L927" t="s">
        <v>8369</v>
      </c>
      <c r="M927">
        <v>5913.2601596956001</v>
      </c>
      <c r="AE927" s="1" t="s">
        <v>11671</v>
      </c>
      <c r="AF927" s="1" t="s">
        <v>2778</v>
      </c>
      <c r="AG927" s="9">
        <v>8.2559175000000006E-11</v>
      </c>
      <c r="AH927" s="1" t="str">
        <f>_xlfn.TEXTAFTER(Table9[[#This Row],[rxn]],"-",-1)</f>
        <v>rt2444</v>
      </c>
      <c r="AI927" s="1" t="e">
        <f>_xlfn.TEXTAFTER(_xlfn.TEXTBEFORE(Table9[[#This Row],[rxn]],"-"&amp;Table9[[#This Row],[enz]]),"RXN-")</f>
        <v>#N/A</v>
      </c>
      <c r="AJ927" s="1" t="e">
        <f>_xlfn.TEXTBEFORE(Table9[[#This Row],[rxn]],"_",-1)</f>
        <v>#N/A</v>
      </c>
    </row>
    <row r="928" spans="1:36" ht="17" hidden="1" x14ac:dyDescent="0.25">
      <c r="A928" t="s">
        <v>9459</v>
      </c>
      <c r="B928" t="str">
        <f>_xlfn.TEXTAFTER(Table5[[#This Row],[r]],"-",-1)</f>
        <v>rt3469'</v>
      </c>
      <c r="C928" t="str">
        <f>_xlfn.TEXTAFTER(_xlfn.TEXTBEFORE(Table5[[#This Row],[r]],"-"&amp;Table5[[#This Row],[enz]]),"'RXN-")</f>
        <v>EAR60y_m_FWD</v>
      </c>
      <c r="D928">
        <v>11171.708534568001</v>
      </c>
      <c r="E928">
        <f>_xlfn.XLOOKUP(Table5[[#This Row],[r]],Table3[r],Table3[kapp],"")</f>
        <v>8988.1774343278394</v>
      </c>
      <c r="F928">
        <f>Table5[[#This Row],[kapp]]-Table5[[#This Row],[old]]</f>
        <v>2183.5311002401613</v>
      </c>
      <c r="G928" t="str" cm="1">
        <f t="array" ref="G928">IF(ROWS(_xlfn._xlws.FILTER(Table5[r],Table5[enz]=Table5[[#This Row],[enz]]))&gt;1,"many","1")</f>
        <v>many</v>
      </c>
      <c r="H928" t="str" cm="1">
        <f t="array" ref="H928">IF(ROWS(_xlfn._xlws.FILTER(Table5[r],Table5[rxn-no-enz]=Table5[[#This Row],[rxn-no-enz]]))&gt;1,"many","1")</f>
        <v>1</v>
      </c>
      <c r="I928" t="str">
        <f>_xlfn.XLOOKUP(SUBSTITUTE(Table5[[#This Row],[r]],"'",""),Table6[rxn],Table6[rxn],"no")</f>
        <v>no</v>
      </c>
      <c r="J928" t="str" cm="1">
        <f t="array" ref="J928">_xlfn.XLOOKUP(Table5[[#This Row],[r]],"'"&amp;Table6[rxn]&amp;"'",Table6[expected kapp],"")</f>
        <v/>
      </c>
      <c r="L928" t="s">
        <v>9409</v>
      </c>
      <c r="M928">
        <v>8988.1774343278394</v>
      </c>
      <c r="AE928" s="1" t="s">
        <v>11672</v>
      </c>
      <c r="AF928" s="1" t="s">
        <v>2778</v>
      </c>
      <c r="AG928" s="9">
        <v>7.2689660899999999E-10</v>
      </c>
      <c r="AH928" s="1" t="str">
        <f>_xlfn.TEXTAFTER(Table9[[#This Row],[rxn]],"-",-1)</f>
        <v>rt2473</v>
      </c>
      <c r="AI928" s="1" t="e">
        <f>_xlfn.TEXTAFTER(_xlfn.TEXTBEFORE(Table9[[#This Row],[rxn]],"-"&amp;Table9[[#This Row],[enz]]),"RXN-")</f>
        <v>#N/A</v>
      </c>
      <c r="AJ928" s="1" t="e">
        <f>_xlfn.TEXTBEFORE(Table9[[#This Row],[rxn]],"_",-1)</f>
        <v>#N/A</v>
      </c>
    </row>
    <row r="929" spans="1:36" ht="17" hidden="1" x14ac:dyDescent="0.25">
      <c r="A929" t="s">
        <v>9460</v>
      </c>
      <c r="B929" t="str">
        <f>_xlfn.TEXTAFTER(Table5[[#This Row],[r]],"-",-1)</f>
        <v>rt3469'</v>
      </c>
      <c r="C929" t="str">
        <f>_xlfn.TEXTAFTER(_xlfn.TEXTBEFORE(Table5[[#This Row],[r]],"-"&amp;Table5[[#This Row],[enz]]),"'RXN-")</f>
        <v>EAR80y_m_FWD</v>
      </c>
      <c r="D929">
        <v>11171.708534568001</v>
      </c>
      <c r="E929">
        <f>_xlfn.XLOOKUP(Table5[[#This Row],[r]],Table3[r],Table3[kapp],"")</f>
        <v>8988.1774343278394</v>
      </c>
      <c r="F929">
        <f>Table5[[#This Row],[kapp]]-Table5[[#This Row],[old]]</f>
        <v>2183.5311002401613</v>
      </c>
      <c r="G929" t="str" cm="1">
        <f t="array" ref="G929">IF(ROWS(_xlfn._xlws.FILTER(Table5[r],Table5[enz]=Table5[[#This Row],[enz]]))&gt;1,"many","1")</f>
        <v>many</v>
      </c>
      <c r="H929" t="str" cm="1">
        <f t="array" ref="H929">IF(ROWS(_xlfn._xlws.FILTER(Table5[r],Table5[rxn-no-enz]=Table5[[#This Row],[rxn-no-enz]]))&gt;1,"many","1")</f>
        <v>1</v>
      </c>
      <c r="I929" t="str">
        <f>_xlfn.XLOOKUP(SUBSTITUTE(Table5[[#This Row],[r]],"'",""),Table6[rxn],Table6[rxn],"no")</f>
        <v>no</v>
      </c>
      <c r="J929" t="str" cm="1">
        <f t="array" ref="J929">_xlfn.XLOOKUP(Table5[[#This Row],[r]],"'"&amp;Table6[rxn]&amp;"'",Table6[expected kapp],"")</f>
        <v/>
      </c>
      <c r="L929" t="s">
        <v>9410</v>
      </c>
      <c r="M929">
        <v>8988.1774343278394</v>
      </c>
      <c r="AE929" s="1" t="s">
        <v>11673</v>
      </c>
      <c r="AF929" s="1" t="s">
        <v>2778</v>
      </c>
      <c r="AG929" s="9">
        <v>2.71821712E-10</v>
      </c>
      <c r="AH929" s="1" t="str">
        <f>_xlfn.TEXTAFTER(Table9[[#This Row],[rxn]],"-",-1)</f>
        <v>rt2477</v>
      </c>
      <c r="AI929" s="1" t="e">
        <f>_xlfn.TEXTAFTER(_xlfn.TEXTBEFORE(Table9[[#This Row],[rxn]],"-"&amp;Table9[[#This Row],[enz]]),"RXN-")</f>
        <v>#N/A</v>
      </c>
      <c r="AJ929" s="1" t="e">
        <f>_xlfn.TEXTBEFORE(Table9[[#This Row],[rxn]],"_",-1)</f>
        <v>#N/A</v>
      </c>
    </row>
    <row r="930" spans="1:36" ht="17" hidden="1" x14ac:dyDescent="0.25">
      <c r="A930" t="s">
        <v>9461</v>
      </c>
      <c r="B930" t="str">
        <f>_xlfn.TEXTAFTER(Table5[[#This Row],[r]],"-",-1)</f>
        <v>rt6437'</v>
      </c>
      <c r="C930" t="str">
        <f>_xlfn.TEXTAFTER(_xlfn.TEXTBEFORE(Table5[[#This Row],[r]],"-"&amp;Table5[[#This Row],[enz]]),"'RXN-")</f>
        <v>ECOAH100_m_FWD</v>
      </c>
      <c r="D930">
        <v>11171.708534568001</v>
      </c>
      <c r="E930">
        <f>_xlfn.XLOOKUP(Table5[[#This Row],[r]],Table3[r],Table3[kapp],"")</f>
        <v>8988.1774343278394</v>
      </c>
      <c r="F930">
        <f>Table5[[#This Row],[kapp]]-Table5[[#This Row],[old]]</f>
        <v>2183.5311002401613</v>
      </c>
      <c r="G930" t="str" cm="1">
        <f t="array" ref="G930">IF(ROWS(_xlfn._xlws.FILTER(Table5[r],Table5[enz]=Table5[[#This Row],[enz]]))&gt;1,"many","1")</f>
        <v>many</v>
      </c>
      <c r="H930" t="str" cm="1">
        <f t="array" ref="H930">IF(ROWS(_xlfn._xlws.FILTER(Table5[r],Table5[rxn-no-enz]=Table5[[#This Row],[rxn-no-enz]]))&gt;1,"many","1")</f>
        <v>1</v>
      </c>
      <c r="I930" t="str">
        <f>_xlfn.XLOOKUP(SUBSTITUTE(Table5[[#This Row],[r]],"'",""),Table6[rxn],Table6[rxn],"no")</f>
        <v>no</v>
      </c>
      <c r="J930" t="str" cm="1">
        <f t="array" ref="J930">_xlfn.XLOOKUP(Table5[[#This Row],[r]],"'"&amp;Table6[rxn]&amp;"'",Table6[expected kapp],"")</f>
        <v/>
      </c>
      <c r="L930" t="s">
        <v>9411</v>
      </c>
      <c r="M930">
        <v>8988.1774343278394</v>
      </c>
      <c r="AE930" s="1" t="s">
        <v>11674</v>
      </c>
      <c r="AF930" s="1" t="s">
        <v>2778</v>
      </c>
      <c r="AG930" s="9">
        <v>5.8287957000000003E-11</v>
      </c>
      <c r="AH930" s="1" t="str">
        <f>_xlfn.TEXTAFTER(Table9[[#This Row],[rxn]],"-",-1)</f>
        <v>rt2501</v>
      </c>
      <c r="AI930" s="1" t="e">
        <f>_xlfn.TEXTAFTER(_xlfn.TEXTBEFORE(Table9[[#This Row],[rxn]],"-"&amp;Table9[[#This Row],[enz]]),"RXN-")</f>
        <v>#N/A</v>
      </c>
      <c r="AJ930" s="1" t="e">
        <f>_xlfn.TEXTBEFORE(Table9[[#This Row],[rxn]],"_",-1)</f>
        <v>#N/A</v>
      </c>
    </row>
    <row r="931" spans="1:36" ht="17" hidden="1" x14ac:dyDescent="0.25">
      <c r="A931" t="s">
        <v>9462</v>
      </c>
      <c r="B931" t="str">
        <f>_xlfn.TEXTAFTER(Table5[[#This Row],[r]],"-",-1)</f>
        <v>rt6437'</v>
      </c>
      <c r="C931" t="str">
        <f>_xlfn.TEXTAFTER(_xlfn.TEXTBEFORE(Table5[[#This Row],[r]],"-"&amp;Table5[[#This Row],[enz]]),"'RXN-")</f>
        <v>ECOAH100_m_REV</v>
      </c>
      <c r="D931">
        <v>11171.708534568001</v>
      </c>
      <c r="E931">
        <f>_xlfn.XLOOKUP(Table5[[#This Row],[r]],Table3[r],Table3[kapp],"")</f>
        <v>8988.1774343278394</v>
      </c>
      <c r="F931">
        <f>Table5[[#This Row],[kapp]]-Table5[[#This Row],[old]]</f>
        <v>2183.5311002401613</v>
      </c>
      <c r="G931" t="str" cm="1">
        <f t="array" ref="G931">IF(ROWS(_xlfn._xlws.FILTER(Table5[r],Table5[enz]=Table5[[#This Row],[enz]]))&gt;1,"many","1")</f>
        <v>many</v>
      </c>
      <c r="H931" t="str" cm="1">
        <f t="array" ref="H931">IF(ROWS(_xlfn._xlws.FILTER(Table5[r],Table5[rxn-no-enz]=Table5[[#This Row],[rxn-no-enz]]))&gt;1,"many","1")</f>
        <v>1</v>
      </c>
      <c r="I931" t="str">
        <f>_xlfn.XLOOKUP(SUBSTITUTE(Table5[[#This Row],[r]],"'",""),Table6[rxn],Table6[rxn],"no")</f>
        <v>no</v>
      </c>
      <c r="J931" t="str" cm="1">
        <f t="array" ref="J931">_xlfn.XLOOKUP(Table5[[#This Row],[r]],"'"&amp;Table6[rxn]&amp;"'",Table6[expected kapp],"")</f>
        <v/>
      </c>
      <c r="L931" t="s">
        <v>9412</v>
      </c>
      <c r="M931">
        <v>8988.1774343278394</v>
      </c>
      <c r="AE931" s="1" t="s">
        <v>11675</v>
      </c>
      <c r="AF931" s="1" t="s">
        <v>2778</v>
      </c>
      <c r="AG931" s="9">
        <v>2.1723974E-11</v>
      </c>
      <c r="AH931" s="1" t="str">
        <f>_xlfn.TEXTAFTER(Table9[[#This Row],[rxn]],"-",-1)</f>
        <v>rt2517_c</v>
      </c>
      <c r="AI931" s="1" t="e">
        <f>_xlfn.TEXTAFTER(_xlfn.TEXTBEFORE(Table9[[#This Row],[rxn]],"-"&amp;Table9[[#This Row],[enz]]),"RXN-")</f>
        <v>#N/A</v>
      </c>
      <c r="AJ931" s="1" t="str">
        <f>_xlfn.TEXTBEFORE(Table9[[#This Row],[rxn]],"_",-1)</f>
        <v>PROSYN-rt2517</v>
      </c>
    </row>
    <row r="932" spans="1:36" ht="17" hidden="1" x14ac:dyDescent="0.25">
      <c r="A932" t="s">
        <v>9463</v>
      </c>
      <c r="B932" t="str">
        <f>_xlfn.TEXTAFTER(Table5[[#This Row],[r]],"-",-1)</f>
        <v>rt2994'</v>
      </c>
      <c r="C932" t="str">
        <f>_xlfn.TEXTAFTER(_xlfn.TEXTBEFORE(Table5[[#This Row],[r]],"-"&amp;Table5[[#This Row],[enz]]),"'RXN-")</f>
        <v>ECOAH100_x_FWD</v>
      </c>
      <c r="D932">
        <v>11171.708534568001</v>
      </c>
      <c r="E932">
        <f>_xlfn.XLOOKUP(Table5[[#This Row],[r]],Table3[r],Table3[kapp],"")</f>
        <v>8988.1774343278394</v>
      </c>
      <c r="F932">
        <f>Table5[[#This Row],[kapp]]-Table5[[#This Row],[old]]</f>
        <v>2183.5311002401613</v>
      </c>
      <c r="G932" t="str" cm="1">
        <f t="array" ref="G932">IF(ROWS(_xlfn._xlws.FILTER(Table5[r],Table5[enz]=Table5[[#This Row],[enz]]))&gt;1,"many","1")</f>
        <v>many</v>
      </c>
      <c r="H932" t="str" cm="1">
        <f t="array" ref="H932">IF(ROWS(_xlfn._xlws.FILTER(Table5[r],Table5[rxn-no-enz]=Table5[[#This Row],[rxn-no-enz]]))&gt;1,"many","1")</f>
        <v>many</v>
      </c>
      <c r="I932" t="str">
        <f>_xlfn.XLOOKUP(SUBSTITUTE(Table5[[#This Row],[r]],"'",""),Table6[rxn],Table6[rxn],"no")</f>
        <v>no</v>
      </c>
      <c r="J932" t="str" cm="1">
        <f t="array" ref="J932">_xlfn.XLOOKUP(Table5[[#This Row],[r]],"'"&amp;Table6[rxn]&amp;"'",Table6[expected kapp],"")</f>
        <v/>
      </c>
      <c r="L932" t="s">
        <v>9413</v>
      </c>
      <c r="M932">
        <v>8988.1774343278394</v>
      </c>
      <c r="AE932" s="1" t="s">
        <v>11676</v>
      </c>
      <c r="AF932" s="1" t="s">
        <v>2778</v>
      </c>
      <c r="AG932" s="9">
        <v>3.8294989000000002E-11</v>
      </c>
      <c r="AH932" s="1" t="str">
        <f>_xlfn.TEXTAFTER(Table9[[#This Row],[rxn]],"-",-1)</f>
        <v>rt2528</v>
      </c>
      <c r="AI932" s="1" t="e">
        <f>_xlfn.TEXTAFTER(_xlfn.TEXTBEFORE(Table9[[#This Row],[rxn]],"-"&amp;Table9[[#This Row],[enz]]),"RXN-")</f>
        <v>#N/A</v>
      </c>
      <c r="AJ932" s="1" t="e">
        <f>_xlfn.TEXTBEFORE(Table9[[#This Row],[rxn]],"_",-1)</f>
        <v>#N/A</v>
      </c>
    </row>
    <row r="933" spans="1:36" ht="17" hidden="1" x14ac:dyDescent="0.25">
      <c r="A933" t="s">
        <v>9464</v>
      </c>
      <c r="B933" t="str">
        <f>_xlfn.TEXTAFTER(Table5[[#This Row],[r]],"-",-1)</f>
        <v>rt8147'</v>
      </c>
      <c r="C933" t="str">
        <f>_xlfn.TEXTAFTER(_xlfn.TEXTBEFORE(Table5[[#This Row],[r]],"-"&amp;Table5[[#This Row],[enz]]),"'RXN-")</f>
        <v>ECOAH100_x_FWD</v>
      </c>
      <c r="D933">
        <v>11171.708534568001</v>
      </c>
      <c r="E933">
        <f>_xlfn.XLOOKUP(Table5[[#This Row],[r]],Table3[r],Table3[kapp],"")</f>
        <v>8988.1774343278394</v>
      </c>
      <c r="F933">
        <f>Table5[[#This Row],[kapp]]-Table5[[#This Row],[old]]</f>
        <v>2183.5311002401613</v>
      </c>
      <c r="G933" t="str" cm="1">
        <f t="array" ref="G933">IF(ROWS(_xlfn._xlws.FILTER(Table5[r],Table5[enz]=Table5[[#This Row],[enz]]))&gt;1,"many","1")</f>
        <v>many</v>
      </c>
      <c r="H933" t="str" cm="1">
        <f t="array" ref="H933">IF(ROWS(_xlfn._xlws.FILTER(Table5[r],Table5[rxn-no-enz]=Table5[[#This Row],[rxn-no-enz]]))&gt;1,"many","1")</f>
        <v>many</v>
      </c>
      <c r="I933" t="str">
        <f>_xlfn.XLOOKUP(SUBSTITUTE(Table5[[#This Row],[r]],"'",""),Table6[rxn],Table6[rxn],"no")</f>
        <v>no</v>
      </c>
      <c r="J933" t="str" cm="1">
        <f t="array" ref="J933">_xlfn.XLOOKUP(Table5[[#This Row],[r]],"'"&amp;Table6[rxn]&amp;"'",Table6[expected kapp],"")</f>
        <v/>
      </c>
      <c r="L933" t="s">
        <v>9414</v>
      </c>
      <c r="M933">
        <v>8988.1774343278394</v>
      </c>
      <c r="AE933" s="1" t="s">
        <v>11677</v>
      </c>
      <c r="AF933" s="1" t="s">
        <v>2778</v>
      </c>
      <c r="AG933" s="9">
        <v>2.4024450999999999E-11</v>
      </c>
      <c r="AH933" s="1" t="str">
        <f>_xlfn.TEXTAFTER(Table9[[#This Row],[rxn]],"-",-1)</f>
        <v>rt2532</v>
      </c>
      <c r="AI933" s="1" t="e">
        <f>_xlfn.TEXTAFTER(_xlfn.TEXTBEFORE(Table9[[#This Row],[rxn]],"-"&amp;Table9[[#This Row],[enz]]),"RXN-")</f>
        <v>#N/A</v>
      </c>
      <c r="AJ933" s="1" t="e">
        <f>_xlfn.TEXTBEFORE(Table9[[#This Row],[rxn]],"_",-1)</f>
        <v>#N/A</v>
      </c>
    </row>
    <row r="934" spans="1:36" ht="17" hidden="1" x14ac:dyDescent="0.25">
      <c r="A934" t="s">
        <v>9465</v>
      </c>
      <c r="B934" t="str">
        <f>_xlfn.TEXTAFTER(Table5[[#This Row],[r]],"-",-1)</f>
        <v>rt2994'</v>
      </c>
      <c r="C934" t="str">
        <f>_xlfn.TEXTAFTER(_xlfn.TEXTBEFORE(Table5[[#This Row],[r]],"-"&amp;Table5[[#This Row],[enz]]),"'RXN-")</f>
        <v>ECOAH101e_x_FWD</v>
      </c>
      <c r="D934">
        <v>11171.708534568001</v>
      </c>
      <c r="E934">
        <f>_xlfn.XLOOKUP(Table5[[#This Row],[r]],Table3[r],Table3[kapp],"")</f>
        <v>8988.1774343278394</v>
      </c>
      <c r="F934">
        <f>Table5[[#This Row],[kapp]]-Table5[[#This Row],[old]]</f>
        <v>2183.5311002401613</v>
      </c>
      <c r="G934" t="str" cm="1">
        <f t="array" ref="G934">IF(ROWS(_xlfn._xlws.FILTER(Table5[r],Table5[enz]=Table5[[#This Row],[enz]]))&gt;1,"many","1")</f>
        <v>many</v>
      </c>
      <c r="H934" t="str" cm="1">
        <f t="array" ref="H934">IF(ROWS(_xlfn._xlws.FILTER(Table5[r],Table5[rxn-no-enz]=Table5[[#This Row],[rxn-no-enz]]))&gt;1,"many","1")</f>
        <v>many</v>
      </c>
      <c r="I934" t="str">
        <f>_xlfn.XLOOKUP(SUBSTITUTE(Table5[[#This Row],[r]],"'",""),Table6[rxn],Table6[rxn],"no")</f>
        <v>no</v>
      </c>
      <c r="J934" t="str" cm="1">
        <f t="array" ref="J934">_xlfn.XLOOKUP(Table5[[#This Row],[r]],"'"&amp;Table6[rxn]&amp;"'",Table6[expected kapp],"")</f>
        <v/>
      </c>
      <c r="L934" t="s">
        <v>9415</v>
      </c>
      <c r="M934">
        <v>8988.1774343278394</v>
      </c>
      <c r="AE934" s="1" t="s">
        <v>11678</v>
      </c>
      <c r="AF934" s="1" t="s">
        <v>2778</v>
      </c>
      <c r="AG934" s="9">
        <v>3.4224187700000002E-10</v>
      </c>
      <c r="AH934" s="1" t="str">
        <f>_xlfn.TEXTAFTER(Table9[[#This Row],[rxn]],"-",-1)</f>
        <v>rt2544</v>
      </c>
      <c r="AI934" s="1" t="e">
        <f>_xlfn.TEXTAFTER(_xlfn.TEXTBEFORE(Table9[[#This Row],[rxn]],"-"&amp;Table9[[#This Row],[enz]]),"RXN-")</f>
        <v>#N/A</v>
      </c>
      <c r="AJ934" s="1" t="e">
        <f>_xlfn.TEXTBEFORE(Table9[[#This Row],[rxn]],"_",-1)</f>
        <v>#N/A</v>
      </c>
    </row>
    <row r="935" spans="1:36" ht="17" hidden="1" x14ac:dyDescent="0.25">
      <c r="A935" t="s">
        <v>9466</v>
      </c>
      <c r="B935" t="str">
        <f>_xlfn.TEXTAFTER(Table5[[#This Row],[r]],"-",-1)</f>
        <v>rt8147'</v>
      </c>
      <c r="C935" t="str">
        <f>_xlfn.TEXTAFTER(_xlfn.TEXTBEFORE(Table5[[#This Row],[r]],"-"&amp;Table5[[#This Row],[enz]]),"'RXN-")</f>
        <v>ECOAH101e_x_FWD</v>
      </c>
      <c r="D935">
        <v>11171.708534568001</v>
      </c>
      <c r="E935">
        <f>_xlfn.XLOOKUP(Table5[[#This Row],[r]],Table3[r],Table3[kapp],"")</f>
        <v>8988.1774343278394</v>
      </c>
      <c r="F935">
        <f>Table5[[#This Row],[kapp]]-Table5[[#This Row],[old]]</f>
        <v>2183.5311002401613</v>
      </c>
      <c r="G935" t="str" cm="1">
        <f t="array" ref="G935">IF(ROWS(_xlfn._xlws.FILTER(Table5[r],Table5[enz]=Table5[[#This Row],[enz]]))&gt;1,"many","1")</f>
        <v>many</v>
      </c>
      <c r="H935" t="str" cm="1">
        <f t="array" ref="H935">IF(ROWS(_xlfn._xlws.FILTER(Table5[r],Table5[rxn-no-enz]=Table5[[#This Row],[rxn-no-enz]]))&gt;1,"many","1")</f>
        <v>many</v>
      </c>
      <c r="I935" t="str">
        <f>_xlfn.XLOOKUP(SUBSTITUTE(Table5[[#This Row],[r]],"'",""),Table6[rxn],Table6[rxn],"no")</f>
        <v>no</v>
      </c>
      <c r="J935" t="str" cm="1">
        <f t="array" ref="J935">_xlfn.XLOOKUP(Table5[[#This Row],[r]],"'"&amp;Table6[rxn]&amp;"'",Table6[expected kapp],"")</f>
        <v/>
      </c>
      <c r="L935" t="s">
        <v>9416</v>
      </c>
      <c r="M935">
        <v>8988.1774343278394</v>
      </c>
      <c r="AE935" s="1" t="s">
        <v>11679</v>
      </c>
      <c r="AF935" s="1" t="s">
        <v>2778</v>
      </c>
      <c r="AG935" s="9">
        <v>1.573405E-12</v>
      </c>
      <c r="AH935" s="1" t="str">
        <f>_xlfn.TEXTAFTER(Table9[[#This Row],[rxn]],"-",-1)</f>
        <v>rt2566</v>
      </c>
      <c r="AI935" s="1" t="e">
        <f>_xlfn.TEXTAFTER(_xlfn.TEXTBEFORE(Table9[[#This Row],[rxn]],"-"&amp;Table9[[#This Row],[enz]]),"RXN-")</f>
        <v>#N/A</v>
      </c>
      <c r="AJ935" s="1" t="e">
        <f>_xlfn.TEXTBEFORE(Table9[[#This Row],[rxn]],"_",-1)</f>
        <v>#N/A</v>
      </c>
    </row>
    <row r="936" spans="1:36" ht="17" hidden="1" x14ac:dyDescent="0.25">
      <c r="A936" t="s">
        <v>9467</v>
      </c>
      <c r="B936" t="str">
        <f>_xlfn.TEXTAFTER(Table5[[#This Row],[r]],"-",-1)</f>
        <v>rt6437'</v>
      </c>
      <c r="C936" t="str">
        <f>_xlfn.TEXTAFTER(_xlfn.TEXTBEFORE(Table5[[#This Row],[r]],"-"&amp;Table5[[#This Row],[enz]]),"'RXN-")</f>
        <v>ECOAH120_m_FWD</v>
      </c>
      <c r="D936">
        <v>11171.708534568001</v>
      </c>
      <c r="E936">
        <f>_xlfn.XLOOKUP(Table5[[#This Row],[r]],Table3[r],Table3[kapp],"")</f>
        <v>8988.1774343278394</v>
      </c>
      <c r="F936">
        <f>Table5[[#This Row],[kapp]]-Table5[[#This Row],[old]]</f>
        <v>2183.5311002401613</v>
      </c>
      <c r="G936" t="str" cm="1">
        <f t="array" ref="G936">IF(ROWS(_xlfn._xlws.FILTER(Table5[r],Table5[enz]=Table5[[#This Row],[enz]]))&gt;1,"many","1")</f>
        <v>many</v>
      </c>
      <c r="H936" t="str" cm="1">
        <f t="array" ref="H936">IF(ROWS(_xlfn._xlws.FILTER(Table5[r],Table5[rxn-no-enz]=Table5[[#This Row],[rxn-no-enz]]))&gt;1,"many","1")</f>
        <v>1</v>
      </c>
      <c r="I936" t="str">
        <f>_xlfn.XLOOKUP(SUBSTITUTE(Table5[[#This Row],[r]],"'",""),Table6[rxn],Table6[rxn],"no")</f>
        <v>no</v>
      </c>
      <c r="J936" t="str" cm="1">
        <f t="array" ref="J936">_xlfn.XLOOKUP(Table5[[#This Row],[r]],"'"&amp;Table6[rxn]&amp;"'",Table6[expected kapp],"")</f>
        <v/>
      </c>
      <c r="L936" t="s">
        <v>9417</v>
      </c>
      <c r="M936">
        <v>8988.1774343278394</v>
      </c>
      <c r="AE936" s="1" t="s">
        <v>11680</v>
      </c>
      <c r="AF936" s="1" t="s">
        <v>2778</v>
      </c>
      <c r="AG936" s="9">
        <v>2.64616251E-10</v>
      </c>
      <c r="AH936" s="1" t="str">
        <f>_xlfn.TEXTAFTER(Table9[[#This Row],[rxn]],"-",-1)</f>
        <v>rt2569</v>
      </c>
      <c r="AI936" s="1" t="e">
        <f>_xlfn.TEXTAFTER(_xlfn.TEXTBEFORE(Table9[[#This Row],[rxn]],"-"&amp;Table9[[#This Row],[enz]]),"RXN-")</f>
        <v>#N/A</v>
      </c>
      <c r="AJ936" s="1" t="e">
        <f>_xlfn.TEXTBEFORE(Table9[[#This Row],[rxn]],"_",-1)</f>
        <v>#N/A</v>
      </c>
    </row>
    <row r="937" spans="1:36" ht="17" hidden="1" x14ac:dyDescent="0.25">
      <c r="A937" t="s">
        <v>9468</v>
      </c>
      <c r="B937" t="str">
        <f>_xlfn.TEXTAFTER(Table5[[#This Row],[r]],"-",-1)</f>
        <v>rt6437'</v>
      </c>
      <c r="C937" t="str">
        <f>_xlfn.TEXTAFTER(_xlfn.TEXTBEFORE(Table5[[#This Row],[r]],"-"&amp;Table5[[#This Row],[enz]]),"'RXN-")</f>
        <v>ECOAH120_m_REV</v>
      </c>
      <c r="D937">
        <v>11171.708534568001</v>
      </c>
      <c r="E937">
        <f>_xlfn.XLOOKUP(Table5[[#This Row],[r]],Table3[r],Table3[kapp],"")</f>
        <v>8988.1774343278394</v>
      </c>
      <c r="F937">
        <f>Table5[[#This Row],[kapp]]-Table5[[#This Row],[old]]</f>
        <v>2183.5311002401613</v>
      </c>
      <c r="G937" t="str" cm="1">
        <f t="array" ref="G937">IF(ROWS(_xlfn._xlws.FILTER(Table5[r],Table5[enz]=Table5[[#This Row],[enz]]))&gt;1,"many","1")</f>
        <v>many</v>
      </c>
      <c r="H937" t="str" cm="1">
        <f t="array" ref="H937">IF(ROWS(_xlfn._xlws.FILTER(Table5[r],Table5[rxn-no-enz]=Table5[[#This Row],[rxn-no-enz]]))&gt;1,"many","1")</f>
        <v>1</v>
      </c>
      <c r="I937" t="str">
        <f>_xlfn.XLOOKUP(SUBSTITUTE(Table5[[#This Row],[r]],"'",""),Table6[rxn],Table6[rxn],"no")</f>
        <v>no</v>
      </c>
      <c r="J937" t="str" cm="1">
        <f t="array" ref="J937">_xlfn.XLOOKUP(Table5[[#This Row],[r]],"'"&amp;Table6[rxn]&amp;"'",Table6[expected kapp],"")</f>
        <v/>
      </c>
      <c r="L937" t="s">
        <v>9418</v>
      </c>
      <c r="M937">
        <v>8988.1774343278394</v>
      </c>
      <c r="AE937" s="1" t="s">
        <v>11681</v>
      </c>
      <c r="AF937" s="1" t="s">
        <v>2778</v>
      </c>
      <c r="AG937" s="9">
        <v>2.50696249999999E-11</v>
      </c>
      <c r="AH937" s="1" t="str">
        <f>_xlfn.TEXTAFTER(Table9[[#This Row],[rxn]],"-",-1)</f>
        <v>rt2573</v>
      </c>
      <c r="AI937" s="1" t="e">
        <f>_xlfn.TEXTAFTER(_xlfn.TEXTBEFORE(Table9[[#This Row],[rxn]],"-"&amp;Table9[[#This Row],[enz]]),"RXN-")</f>
        <v>#N/A</v>
      </c>
      <c r="AJ937" s="1" t="e">
        <f>_xlfn.TEXTBEFORE(Table9[[#This Row],[rxn]],"_",-1)</f>
        <v>#N/A</v>
      </c>
    </row>
    <row r="938" spans="1:36" ht="17" hidden="1" x14ac:dyDescent="0.25">
      <c r="A938" t="s">
        <v>9469</v>
      </c>
      <c r="B938" t="str">
        <f>_xlfn.TEXTAFTER(Table5[[#This Row],[r]],"-",-1)</f>
        <v>rt2994'</v>
      </c>
      <c r="C938" t="str">
        <f>_xlfn.TEXTAFTER(_xlfn.TEXTBEFORE(Table5[[#This Row],[r]],"-"&amp;Table5[[#This Row],[enz]]),"'RXN-")</f>
        <v>ECOAH120_x_FWD</v>
      </c>
      <c r="D938">
        <v>11171.708534568001</v>
      </c>
      <c r="E938">
        <f>_xlfn.XLOOKUP(Table5[[#This Row],[r]],Table3[r],Table3[kapp],"")</f>
        <v>8988.1774343278394</v>
      </c>
      <c r="F938">
        <f>Table5[[#This Row],[kapp]]-Table5[[#This Row],[old]]</f>
        <v>2183.5311002401613</v>
      </c>
      <c r="G938" t="str" cm="1">
        <f t="array" ref="G938">IF(ROWS(_xlfn._xlws.FILTER(Table5[r],Table5[enz]=Table5[[#This Row],[enz]]))&gt;1,"many","1")</f>
        <v>many</v>
      </c>
      <c r="H938" t="str" cm="1">
        <f t="array" ref="H938">IF(ROWS(_xlfn._xlws.FILTER(Table5[r],Table5[rxn-no-enz]=Table5[[#This Row],[rxn-no-enz]]))&gt;1,"many","1")</f>
        <v>many</v>
      </c>
      <c r="I938" t="str">
        <f>_xlfn.XLOOKUP(SUBSTITUTE(Table5[[#This Row],[r]],"'",""),Table6[rxn],Table6[rxn],"no")</f>
        <v>no</v>
      </c>
      <c r="J938" t="str" cm="1">
        <f t="array" ref="J938">_xlfn.XLOOKUP(Table5[[#This Row],[r]],"'"&amp;Table6[rxn]&amp;"'",Table6[expected kapp],"")</f>
        <v/>
      </c>
      <c r="L938" t="s">
        <v>9419</v>
      </c>
      <c r="M938">
        <v>8988.1774343278394</v>
      </c>
      <c r="AE938" s="1" t="s">
        <v>11682</v>
      </c>
      <c r="AF938" s="1" t="s">
        <v>2778</v>
      </c>
      <c r="AG938" s="9">
        <v>2.9992680000000001E-12</v>
      </c>
      <c r="AH938" s="1" t="str">
        <f>_xlfn.TEXTAFTER(Table9[[#This Row],[rxn]],"-",-1)</f>
        <v>rt2574</v>
      </c>
      <c r="AI938" s="1" t="e">
        <f>_xlfn.TEXTAFTER(_xlfn.TEXTBEFORE(Table9[[#This Row],[rxn]],"-"&amp;Table9[[#This Row],[enz]]),"RXN-")</f>
        <v>#N/A</v>
      </c>
      <c r="AJ938" s="1" t="e">
        <f>_xlfn.TEXTBEFORE(Table9[[#This Row],[rxn]],"_",-1)</f>
        <v>#N/A</v>
      </c>
    </row>
    <row r="939" spans="1:36" ht="17" hidden="1" x14ac:dyDescent="0.25">
      <c r="A939" t="s">
        <v>9470</v>
      </c>
      <c r="B939" t="str">
        <f>_xlfn.TEXTAFTER(Table5[[#This Row],[r]],"-",-1)</f>
        <v>rt8147'</v>
      </c>
      <c r="C939" t="str">
        <f>_xlfn.TEXTAFTER(_xlfn.TEXTBEFORE(Table5[[#This Row],[r]],"-"&amp;Table5[[#This Row],[enz]]),"'RXN-")</f>
        <v>ECOAH120_x_FWD</v>
      </c>
      <c r="D939">
        <v>11171.708534568001</v>
      </c>
      <c r="E939">
        <f>_xlfn.XLOOKUP(Table5[[#This Row],[r]],Table3[r],Table3[kapp],"")</f>
        <v>8988.1774343278394</v>
      </c>
      <c r="F939">
        <f>Table5[[#This Row],[kapp]]-Table5[[#This Row],[old]]</f>
        <v>2183.5311002401613</v>
      </c>
      <c r="G939" t="str" cm="1">
        <f t="array" ref="G939">IF(ROWS(_xlfn._xlws.FILTER(Table5[r],Table5[enz]=Table5[[#This Row],[enz]]))&gt;1,"many","1")</f>
        <v>many</v>
      </c>
      <c r="H939" t="str" cm="1">
        <f t="array" ref="H939">IF(ROWS(_xlfn._xlws.FILTER(Table5[r],Table5[rxn-no-enz]=Table5[[#This Row],[rxn-no-enz]]))&gt;1,"many","1")</f>
        <v>many</v>
      </c>
      <c r="I939" t="str">
        <f>_xlfn.XLOOKUP(SUBSTITUTE(Table5[[#This Row],[r]],"'",""),Table6[rxn],Table6[rxn],"no")</f>
        <v>no</v>
      </c>
      <c r="J939" t="str" cm="1">
        <f t="array" ref="J939">_xlfn.XLOOKUP(Table5[[#This Row],[r]],"'"&amp;Table6[rxn]&amp;"'",Table6[expected kapp],"")</f>
        <v/>
      </c>
      <c r="L939" t="s">
        <v>9420</v>
      </c>
      <c r="M939">
        <v>8988.1774343278394</v>
      </c>
      <c r="AE939" s="1" t="s">
        <v>11683</v>
      </c>
      <c r="AF939" s="1" t="s">
        <v>2778</v>
      </c>
      <c r="AG939" s="9">
        <v>2.6025979999999999E-11</v>
      </c>
      <c r="AH939" s="1" t="str">
        <f>_xlfn.TEXTAFTER(Table9[[#This Row],[rxn]],"-",-1)</f>
        <v>rt2577</v>
      </c>
      <c r="AI939" s="1" t="e">
        <f>_xlfn.TEXTAFTER(_xlfn.TEXTBEFORE(Table9[[#This Row],[rxn]],"-"&amp;Table9[[#This Row],[enz]]),"RXN-")</f>
        <v>#N/A</v>
      </c>
      <c r="AJ939" s="1" t="e">
        <f>_xlfn.TEXTBEFORE(Table9[[#This Row],[rxn]],"_",-1)</f>
        <v>#N/A</v>
      </c>
    </row>
    <row r="940" spans="1:36" ht="17" hidden="1" x14ac:dyDescent="0.25">
      <c r="A940" t="s">
        <v>9471</v>
      </c>
      <c r="B940" t="str">
        <f>_xlfn.TEXTAFTER(Table5[[#This Row],[r]],"-",-1)</f>
        <v>rt6437'</v>
      </c>
      <c r="C940" t="str">
        <f>_xlfn.TEXTAFTER(_xlfn.TEXTBEFORE(Table5[[#This Row],[r]],"-"&amp;Table5[[#This Row],[enz]]),"'RXN-")</f>
        <v>ECOAH121a_m_FWD</v>
      </c>
      <c r="D940">
        <v>11171.708534568001</v>
      </c>
      <c r="E940">
        <f>_xlfn.XLOOKUP(Table5[[#This Row],[r]],Table3[r],Table3[kapp],"")</f>
        <v>8988.1774343278394</v>
      </c>
      <c r="F940">
        <f>Table5[[#This Row],[kapp]]-Table5[[#This Row],[old]]</f>
        <v>2183.5311002401613</v>
      </c>
      <c r="G940" t="str" cm="1">
        <f t="array" ref="G940">IF(ROWS(_xlfn._xlws.FILTER(Table5[r],Table5[enz]=Table5[[#This Row],[enz]]))&gt;1,"many","1")</f>
        <v>many</v>
      </c>
      <c r="H940" t="str" cm="1">
        <f t="array" ref="H940">IF(ROWS(_xlfn._xlws.FILTER(Table5[r],Table5[rxn-no-enz]=Table5[[#This Row],[rxn-no-enz]]))&gt;1,"many","1")</f>
        <v>1</v>
      </c>
      <c r="I940" t="str">
        <f>_xlfn.XLOOKUP(SUBSTITUTE(Table5[[#This Row],[r]],"'",""),Table6[rxn],Table6[rxn],"no")</f>
        <v>no</v>
      </c>
      <c r="J940" t="str" cm="1">
        <f t="array" ref="J940">_xlfn.XLOOKUP(Table5[[#This Row],[r]],"'"&amp;Table6[rxn]&amp;"'",Table6[expected kapp],"")</f>
        <v/>
      </c>
      <c r="L940" t="s">
        <v>9421</v>
      </c>
      <c r="M940">
        <v>8988.1774343278394</v>
      </c>
      <c r="AE940" s="1" t="s">
        <v>11684</v>
      </c>
      <c r="AF940" s="1" t="s">
        <v>2778</v>
      </c>
      <c r="AG940" s="9">
        <v>6.2879099999999996E-12</v>
      </c>
      <c r="AH940" s="1" t="str">
        <f>_xlfn.TEXTAFTER(Table9[[#This Row],[rxn]],"-",-1)</f>
        <v>rt2578</v>
      </c>
      <c r="AI940" s="1" t="e">
        <f>_xlfn.TEXTAFTER(_xlfn.TEXTBEFORE(Table9[[#This Row],[rxn]],"-"&amp;Table9[[#This Row],[enz]]),"RXN-")</f>
        <v>#N/A</v>
      </c>
      <c r="AJ940" s="1" t="e">
        <f>_xlfn.TEXTBEFORE(Table9[[#This Row],[rxn]],"_",-1)</f>
        <v>#N/A</v>
      </c>
    </row>
    <row r="941" spans="1:36" ht="17" hidden="1" x14ac:dyDescent="0.25">
      <c r="A941" t="s">
        <v>9472</v>
      </c>
      <c r="B941" t="str">
        <f>_xlfn.TEXTAFTER(Table5[[#This Row],[r]],"-",-1)</f>
        <v>rt2994'</v>
      </c>
      <c r="C941" t="str">
        <f>_xlfn.TEXTAFTER(_xlfn.TEXTBEFORE(Table5[[#This Row],[r]],"-"&amp;Table5[[#This Row],[enz]]),"'RXN-")</f>
        <v>ECOAH121a_x_FWD</v>
      </c>
      <c r="D941">
        <v>11171.708534568001</v>
      </c>
      <c r="E941">
        <f>_xlfn.XLOOKUP(Table5[[#This Row],[r]],Table3[r],Table3[kapp],"")</f>
        <v>8988.1774343278394</v>
      </c>
      <c r="F941">
        <f>Table5[[#This Row],[kapp]]-Table5[[#This Row],[old]]</f>
        <v>2183.5311002401613</v>
      </c>
      <c r="G941" t="str" cm="1">
        <f t="array" ref="G941">IF(ROWS(_xlfn._xlws.FILTER(Table5[r],Table5[enz]=Table5[[#This Row],[enz]]))&gt;1,"many","1")</f>
        <v>many</v>
      </c>
      <c r="H941" t="str" cm="1">
        <f t="array" ref="H941">IF(ROWS(_xlfn._xlws.FILTER(Table5[r],Table5[rxn-no-enz]=Table5[[#This Row],[rxn-no-enz]]))&gt;1,"many","1")</f>
        <v>many</v>
      </c>
      <c r="I941" t="str">
        <f>_xlfn.XLOOKUP(SUBSTITUTE(Table5[[#This Row],[r]],"'",""),Table6[rxn],Table6[rxn],"no")</f>
        <v>no</v>
      </c>
      <c r="J941" t="str" cm="1">
        <f t="array" ref="J941">_xlfn.XLOOKUP(Table5[[#This Row],[r]],"'"&amp;Table6[rxn]&amp;"'",Table6[expected kapp],"")</f>
        <v/>
      </c>
      <c r="L941" t="s">
        <v>9422</v>
      </c>
      <c r="M941">
        <v>8988.1774343278394</v>
      </c>
      <c r="AE941" s="1" t="s">
        <v>11685</v>
      </c>
      <c r="AF941" s="1" t="s">
        <v>2778</v>
      </c>
      <c r="AG941" s="9">
        <v>9.1509884999999994E-11</v>
      </c>
      <c r="AH941" s="1" t="str">
        <f>_xlfn.TEXTAFTER(Table9[[#This Row],[rxn]],"-",-1)</f>
        <v>rt2593</v>
      </c>
      <c r="AI941" s="1" t="e">
        <f>_xlfn.TEXTAFTER(_xlfn.TEXTBEFORE(Table9[[#This Row],[rxn]],"-"&amp;Table9[[#This Row],[enz]]),"RXN-")</f>
        <v>#N/A</v>
      </c>
      <c r="AJ941" s="1" t="e">
        <f>_xlfn.TEXTBEFORE(Table9[[#This Row],[rxn]],"_",-1)</f>
        <v>#N/A</v>
      </c>
    </row>
    <row r="942" spans="1:36" ht="17" hidden="1" x14ac:dyDescent="0.25">
      <c r="A942" t="s">
        <v>9473</v>
      </c>
      <c r="B942" t="str">
        <f>_xlfn.TEXTAFTER(Table5[[#This Row],[r]],"-",-1)</f>
        <v>rt8147'</v>
      </c>
      <c r="C942" t="str">
        <f>_xlfn.TEXTAFTER(_xlfn.TEXTBEFORE(Table5[[#This Row],[r]],"-"&amp;Table5[[#This Row],[enz]]),"'RXN-")</f>
        <v>ECOAH121a_x_FWD</v>
      </c>
      <c r="D942">
        <v>11171.708534568001</v>
      </c>
      <c r="E942">
        <f>_xlfn.XLOOKUP(Table5[[#This Row],[r]],Table3[r],Table3[kapp],"")</f>
        <v>8988.1774343278394</v>
      </c>
      <c r="F942">
        <f>Table5[[#This Row],[kapp]]-Table5[[#This Row],[old]]</f>
        <v>2183.5311002401613</v>
      </c>
      <c r="G942" t="str" cm="1">
        <f t="array" ref="G942">IF(ROWS(_xlfn._xlws.FILTER(Table5[r],Table5[enz]=Table5[[#This Row],[enz]]))&gt;1,"many","1")</f>
        <v>many</v>
      </c>
      <c r="H942" t="str" cm="1">
        <f t="array" ref="H942">IF(ROWS(_xlfn._xlws.FILTER(Table5[r],Table5[rxn-no-enz]=Table5[[#This Row],[rxn-no-enz]]))&gt;1,"many","1")</f>
        <v>many</v>
      </c>
      <c r="I942" t="str">
        <f>_xlfn.XLOOKUP(SUBSTITUTE(Table5[[#This Row],[r]],"'",""),Table6[rxn],Table6[rxn],"no")</f>
        <v>no</v>
      </c>
      <c r="J942" t="str" cm="1">
        <f t="array" ref="J942">_xlfn.XLOOKUP(Table5[[#This Row],[r]],"'"&amp;Table6[rxn]&amp;"'",Table6[expected kapp],"")</f>
        <v/>
      </c>
      <c r="L942" t="s">
        <v>9423</v>
      </c>
      <c r="M942">
        <v>8988.1774343278394</v>
      </c>
      <c r="AE942" s="1" t="s">
        <v>11686</v>
      </c>
      <c r="AF942" s="1" t="s">
        <v>2778</v>
      </c>
      <c r="AG942" s="9">
        <v>3.5909291699999999E-10</v>
      </c>
      <c r="AH942" s="1" t="str">
        <f>_xlfn.TEXTAFTER(Table9[[#This Row],[rxn]],"-",-1)</f>
        <v>rt2613</v>
      </c>
      <c r="AI942" s="1" t="e">
        <f>_xlfn.TEXTAFTER(_xlfn.TEXTBEFORE(Table9[[#This Row],[rxn]],"-"&amp;Table9[[#This Row],[enz]]),"RXN-")</f>
        <v>#N/A</v>
      </c>
      <c r="AJ942" s="1" t="e">
        <f>_xlfn.TEXTBEFORE(Table9[[#This Row],[rxn]],"_",-1)</f>
        <v>#N/A</v>
      </c>
    </row>
    <row r="943" spans="1:36" ht="17" hidden="1" x14ac:dyDescent="0.25">
      <c r="A943" t="s">
        <v>9474</v>
      </c>
      <c r="B943" t="str">
        <f>_xlfn.TEXTAFTER(Table5[[#This Row],[r]],"-",-1)</f>
        <v>rt2994'</v>
      </c>
      <c r="C943" t="str">
        <f>_xlfn.TEXTAFTER(_xlfn.TEXTBEFORE(Table5[[#This Row],[r]],"-"&amp;Table5[[#This Row],[enz]]),"'RXN-")</f>
        <v>ECOAH121d_x_FWD</v>
      </c>
      <c r="D943">
        <v>11171.708534568001</v>
      </c>
      <c r="E943">
        <f>_xlfn.XLOOKUP(Table5[[#This Row],[r]],Table3[r],Table3[kapp],"")</f>
        <v>8988.1774343278394</v>
      </c>
      <c r="F943">
        <f>Table5[[#This Row],[kapp]]-Table5[[#This Row],[old]]</f>
        <v>2183.5311002401613</v>
      </c>
      <c r="G943" t="str" cm="1">
        <f t="array" ref="G943">IF(ROWS(_xlfn._xlws.FILTER(Table5[r],Table5[enz]=Table5[[#This Row],[enz]]))&gt;1,"many","1")</f>
        <v>many</v>
      </c>
      <c r="H943" t="str" cm="1">
        <f t="array" ref="H943">IF(ROWS(_xlfn._xlws.FILTER(Table5[r],Table5[rxn-no-enz]=Table5[[#This Row],[rxn-no-enz]]))&gt;1,"many","1")</f>
        <v>many</v>
      </c>
      <c r="I943" t="str">
        <f>_xlfn.XLOOKUP(SUBSTITUTE(Table5[[#This Row],[r]],"'",""),Table6[rxn],Table6[rxn],"no")</f>
        <v>no</v>
      </c>
      <c r="J943" t="str" cm="1">
        <f t="array" ref="J943">_xlfn.XLOOKUP(Table5[[#This Row],[r]],"'"&amp;Table6[rxn]&amp;"'",Table6[expected kapp],"")</f>
        <v/>
      </c>
      <c r="L943" t="s">
        <v>9424</v>
      </c>
      <c r="M943">
        <v>8988.1774343278394</v>
      </c>
      <c r="AE943" s="1" t="s">
        <v>11687</v>
      </c>
      <c r="AF943" s="1" t="s">
        <v>2778</v>
      </c>
      <c r="AG943" s="9">
        <v>7.3480463000000003E-10</v>
      </c>
      <c r="AH943" s="1" t="str">
        <f>_xlfn.TEXTAFTER(Table9[[#This Row],[rxn]],"-",-1)</f>
        <v>rt2621</v>
      </c>
      <c r="AI943" s="1" t="e">
        <f>_xlfn.TEXTAFTER(_xlfn.TEXTBEFORE(Table9[[#This Row],[rxn]],"-"&amp;Table9[[#This Row],[enz]]),"RXN-")</f>
        <v>#N/A</v>
      </c>
      <c r="AJ943" s="1" t="e">
        <f>_xlfn.TEXTBEFORE(Table9[[#This Row],[rxn]],"_",-1)</f>
        <v>#N/A</v>
      </c>
    </row>
    <row r="944" spans="1:36" ht="17" hidden="1" x14ac:dyDescent="0.25">
      <c r="A944" t="s">
        <v>9475</v>
      </c>
      <c r="B944" t="str">
        <f>_xlfn.TEXTAFTER(Table5[[#This Row],[r]],"-",-1)</f>
        <v>rt8147'</v>
      </c>
      <c r="C944" t="str">
        <f>_xlfn.TEXTAFTER(_xlfn.TEXTBEFORE(Table5[[#This Row],[r]],"-"&amp;Table5[[#This Row],[enz]]),"'RXN-")</f>
        <v>ECOAH121d_x_FWD</v>
      </c>
      <c r="D944">
        <v>11171.708534568001</v>
      </c>
      <c r="E944">
        <f>_xlfn.XLOOKUP(Table5[[#This Row],[r]],Table3[r],Table3[kapp],"")</f>
        <v>8988.1774343278394</v>
      </c>
      <c r="F944">
        <f>Table5[[#This Row],[kapp]]-Table5[[#This Row],[old]]</f>
        <v>2183.5311002401613</v>
      </c>
      <c r="G944" t="str" cm="1">
        <f t="array" ref="G944">IF(ROWS(_xlfn._xlws.FILTER(Table5[r],Table5[enz]=Table5[[#This Row],[enz]]))&gt;1,"many","1")</f>
        <v>many</v>
      </c>
      <c r="H944" t="str" cm="1">
        <f t="array" ref="H944">IF(ROWS(_xlfn._xlws.FILTER(Table5[r],Table5[rxn-no-enz]=Table5[[#This Row],[rxn-no-enz]]))&gt;1,"many","1")</f>
        <v>many</v>
      </c>
      <c r="I944" t="str">
        <f>_xlfn.XLOOKUP(SUBSTITUTE(Table5[[#This Row],[r]],"'",""),Table6[rxn],Table6[rxn],"no")</f>
        <v>no</v>
      </c>
      <c r="J944" t="str" cm="1">
        <f t="array" ref="J944">_xlfn.XLOOKUP(Table5[[#This Row],[r]],"'"&amp;Table6[rxn]&amp;"'",Table6[expected kapp],"")</f>
        <v/>
      </c>
      <c r="L944" t="s">
        <v>9425</v>
      </c>
      <c r="M944">
        <v>8988.1774343278394</v>
      </c>
      <c r="AE944" s="1" t="s">
        <v>11688</v>
      </c>
      <c r="AF944" s="1" t="s">
        <v>2778</v>
      </c>
      <c r="AG944" s="9">
        <v>8.4098676999999901E-11</v>
      </c>
      <c r="AH944" s="1" t="str">
        <f>_xlfn.TEXTAFTER(Table9[[#This Row],[rxn]],"-",-1)</f>
        <v>rt2643_c</v>
      </c>
      <c r="AI944" s="1" t="e">
        <f>_xlfn.TEXTAFTER(_xlfn.TEXTBEFORE(Table9[[#This Row],[rxn]],"-"&amp;Table9[[#This Row],[enz]]),"RXN-")</f>
        <v>#N/A</v>
      </c>
      <c r="AJ944" s="1" t="str">
        <f>_xlfn.TEXTBEFORE(Table9[[#This Row],[rxn]],"_",-1)</f>
        <v>PROSYN-rt2643</v>
      </c>
    </row>
    <row r="945" spans="1:36" ht="17" hidden="1" x14ac:dyDescent="0.25">
      <c r="A945" t="s">
        <v>9476</v>
      </c>
      <c r="B945" t="str">
        <f>_xlfn.TEXTAFTER(Table5[[#This Row],[r]],"-",-1)</f>
        <v>rt2994'</v>
      </c>
      <c r="C945" t="str">
        <f>_xlfn.TEXTAFTER(_xlfn.TEXTBEFORE(Table5[[#This Row],[r]],"-"&amp;Table5[[#This Row],[enz]]),"'RXN-")</f>
        <v>ECOAH122e_x_FWD</v>
      </c>
      <c r="D945">
        <v>11171.708534568001</v>
      </c>
      <c r="E945">
        <f>_xlfn.XLOOKUP(Table5[[#This Row],[r]],Table3[r],Table3[kapp],"")</f>
        <v>8988.1774343278394</v>
      </c>
      <c r="F945">
        <f>Table5[[#This Row],[kapp]]-Table5[[#This Row],[old]]</f>
        <v>2183.5311002401613</v>
      </c>
      <c r="G945" t="str" cm="1">
        <f t="array" ref="G945">IF(ROWS(_xlfn._xlws.FILTER(Table5[r],Table5[enz]=Table5[[#This Row],[enz]]))&gt;1,"many","1")</f>
        <v>many</v>
      </c>
      <c r="H945" t="str" cm="1">
        <f t="array" ref="H945">IF(ROWS(_xlfn._xlws.FILTER(Table5[r],Table5[rxn-no-enz]=Table5[[#This Row],[rxn-no-enz]]))&gt;1,"many","1")</f>
        <v>many</v>
      </c>
      <c r="I945" t="str">
        <f>_xlfn.XLOOKUP(SUBSTITUTE(Table5[[#This Row],[r]],"'",""),Table6[rxn],Table6[rxn],"no")</f>
        <v>no</v>
      </c>
      <c r="J945" t="str" cm="1">
        <f t="array" ref="J945">_xlfn.XLOOKUP(Table5[[#This Row],[r]],"'"&amp;Table6[rxn]&amp;"'",Table6[expected kapp],"")</f>
        <v/>
      </c>
      <c r="L945" t="s">
        <v>8372</v>
      </c>
      <c r="M945">
        <v>17326.177710201599</v>
      </c>
      <c r="AE945" s="1" t="s">
        <v>11689</v>
      </c>
      <c r="AF945" s="1" t="s">
        <v>2778</v>
      </c>
      <c r="AG945" s="9">
        <v>1.6652399999999999E-13</v>
      </c>
      <c r="AH945" s="1" t="str">
        <f>_xlfn.TEXTAFTER(Table9[[#This Row],[rxn]],"-",-1)</f>
        <v>rt2649_e</v>
      </c>
      <c r="AI945" s="1" t="e">
        <f>_xlfn.TEXTAFTER(_xlfn.TEXTBEFORE(Table9[[#This Row],[rxn]],"-"&amp;Table9[[#This Row],[enz]]),"RXN-")</f>
        <v>#N/A</v>
      </c>
      <c r="AJ945" s="1" t="str">
        <f>_xlfn.TEXTBEFORE(Table9[[#This Row],[rxn]],"_",-1)</f>
        <v>PROSYN-rt2649</v>
      </c>
    </row>
    <row r="946" spans="1:36" ht="17" hidden="1" x14ac:dyDescent="0.25">
      <c r="A946" t="s">
        <v>9477</v>
      </c>
      <c r="B946" t="str">
        <f>_xlfn.TEXTAFTER(Table5[[#This Row],[r]],"-",-1)</f>
        <v>rt8147'</v>
      </c>
      <c r="C946" t="str">
        <f>_xlfn.TEXTAFTER(_xlfn.TEXTBEFORE(Table5[[#This Row],[r]],"-"&amp;Table5[[#This Row],[enz]]),"'RXN-")</f>
        <v>ECOAH122e_x_FWD</v>
      </c>
      <c r="D946">
        <v>11171.708534568001</v>
      </c>
      <c r="E946">
        <f>_xlfn.XLOOKUP(Table5[[#This Row],[r]],Table3[r],Table3[kapp],"")</f>
        <v>8988.1774343278394</v>
      </c>
      <c r="F946">
        <f>Table5[[#This Row],[kapp]]-Table5[[#This Row],[old]]</f>
        <v>2183.5311002401613</v>
      </c>
      <c r="G946" t="str" cm="1">
        <f t="array" ref="G946">IF(ROWS(_xlfn._xlws.FILTER(Table5[r],Table5[enz]=Table5[[#This Row],[enz]]))&gt;1,"many","1")</f>
        <v>many</v>
      </c>
      <c r="H946" t="str" cm="1">
        <f t="array" ref="H946">IF(ROWS(_xlfn._xlws.FILTER(Table5[r],Table5[rxn-no-enz]=Table5[[#This Row],[rxn-no-enz]]))&gt;1,"many","1")</f>
        <v>many</v>
      </c>
      <c r="I946" t="str">
        <f>_xlfn.XLOOKUP(SUBSTITUTE(Table5[[#This Row],[r]],"'",""),Table6[rxn],Table6[rxn],"no")</f>
        <v>no</v>
      </c>
      <c r="J946" t="str" cm="1">
        <f t="array" ref="J946">_xlfn.XLOOKUP(Table5[[#This Row],[r]],"'"&amp;Table6[rxn]&amp;"'",Table6[expected kapp],"")</f>
        <v/>
      </c>
      <c r="L946" t="s">
        <v>9426</v>
      </c>
      <c r="M946">
        <v>8988.1774343278394</v>
      </c>
      <c r="AE946" s="1" t="s">
        <v>11690</v>
      </c>
      <c r="AF946" s="1" t="s">
        <v>2778</v>
      </c>
      <c r="AG946" s="9">
        <v>9.1882566000000005E-11</v>
      </c>
      <c r="AH946" s="1" t="str">
        <f>_xlfn.TEXTAFTER(Table9[[#This Row],[rxn]],"-",-1)</f>
        <v>rt2654</v>
      </c>
      <c r="AI946" s="1" t="e">
        <f>_xlfn.TEXTAFTER(_xlfn.TEXTBEFORE(Table9[[#This Row],[rxn]],"-"&amp;Table9[[#This Row],[enz]]),"RXN-")</f>
        <v>#N/A</v>
      </c>
      <c r="AJ946" s="1" t="e">
        <f>_xlfn.TEXTBEFORE(Table9[[#This Row],[rxn]],"_",-1)</f>
        <v>#N/A</v>
      </c>
    </row>
    <row r="947" spans="1:36" ht="17" hidden="1" x14ac:dyDescent="0.25">
      <c r="A947" t="s">
        <v>9478</v>
      </c>
      <c r="B947" t="str">
        <f>_xlfn.TEXTAFTER(Table5[[#This Row],[r]],"-",-1)</f>
        <v>rt6437'</v>
      </c>
      <c r="C947" t="str">
        <f>_xlfn.TEXTAFTER(_xlfn.TEXTBEFORE(Table5[[#This Row],[r]],"-"&amp;Table5[[#This Row],[enz]]),"'RXN-")</f>
        <v>ECOAH140_m_FWD</v>
      </c>
      <c r="D947">
        <v>11171.708534568001</v>
      </c>
      <c r="E947">
        <f>_xlfn.XLOOKUP(Table5[[#This Row],[r]],Table3[r],Table3[kapp],"")</f>
        <v>8988.1774343278394</v>
      </c>
      <c r="F947">
        <f>Table5[[#This Row],[kapp]]-Table5[[#This Row],[old]]</f>
        <v>2183.5311002401613</v>
      </c>
      <c r="G947" t="str" cm="1">
        <f t="array" ref="G947">IF(ROWS(_xlfn._xlws.FILTER(Table5[r],Table5[enz]=Table5[[#This Row],[enz]]))&gt;1,"many","1")</f>
        <v>many</v>
      </c>
      <c r="H947" t="str" cm="1">
        <f t="array" ref="H947">IF(ROWS(_xlfn._xlws.FILTER(Table5[r],Table5[rxn-no-enz]=Table5[[#This Row],[rxn-no-enz]]))&gt;1,"many","1")</f>
        <v>1</v>
      </c>
      <c r="I947" t="str">
        <f>_xlfn.XLOOKUP(SUBSTITUTE(Table5[[#This Row],[r]],"'",""),Table6[rxn],Table6[rxn],"no")</f>
        <v>no</v>
      </c>
      <c r="J947" t="str" cm="1">
        <f t="array" ref="J947">_xlfn.XLOOKUP(Table5[[#This Row],[r]],"'"&amp;Table6[rxn]&amp;"'",Table6[expected kapp],"")</f>
        <v/>
      </c>
      <c r="L947" t="s">
        <v>8371</v>
      </c>
      <c r="M947">
        <v>17326.177710201599</v>
      </c>
      <c r="AE947" s="1" t="s">
        <v>11691</v>
      </c>
      <c r="AF947" s="1" t="s">
        <v>2778</v>
      </c>
      <c r="AG947" s="9">
        <v>9.3547655E-11</v>
      </c>
      <c r="AH947" s="1" t="str">
        <f>_xlfn.TEXTAFTER(Table9[[#This Row],[rxn]],"-",-1)</f>
        <v>rt2671</v>
      </c>
      <c r="AI947" s="1" t="e">
        <f>_xlfn.TEXTAFTER(_xlfn.TEXTBEFORE(Table9[[#This Row],[rxn]],"-"&amp;Table9[[#This Row],[enz]]),"RXN-")</f>
        <v>#N/A</v>
      </c>
      <c r="AJ947" s="1" t="e">
        <f>_xlfn.TEXTBEFORE(Table9[[#This Row],[rxn]],"_",-1)</f>
        <v>#N/A</v>
      </c>
    </row>
    <row r="948" spans="1:36" ht="17" hidden="1" x14ac:dyDescent="0.25">
      <c r="A948" t="s">
        <v>9479</v>
      </c>
      <c r="B948" t="str">
        <f>_xlfn.TEXTAFTER(Table5[[#This Row],[r]],"-",-1)</f>
        <v>rt6437'</v>
      </c>
      <c r="C948" t="str">
        <f>_xlfn.TEXTAFTER(_xlfn.TEXTBEFORE(Table5[[#This Row],[r]],"-"&amp;Table5[[#This Row],[enz]]),"'RXN-")</f>
        <v>ECOAH140_m_REV</v>
      </c>
      <c r="D948">
        <v>11171.708534568001</v>
      </c>
      <c r="E948">
        <f>_xlfn.XLOOKUP(Table5[[#This Row],[r]],Table3[r],Table3[kapp],"")</f>
        <v>8988.1774343278394</v>
      </c>
      <c r="F948">
        <f>Table5[[#This Row],[kapp]]-Table5[[#This Row],[old]]</f>
        <v>2183.5311002401613</v>
      </c>
      <c r="G948" t="str" cm="1">
        <f t="array" ref="G948">IF(ROWS(_xlfn._xlws.FILTER(Table5[r],Table5[enz]=Table5[[#This Row],[enz]]))&gt;1,"many","1")</f>
        <v>many</v>
      </c>
      <c r="H948" t="str" cm="1">
        <f t="array" ref="H948">IF(ROWS(_xlfn._xlws.FILTER(Table5[r],Table5[rxn-no-enz]=Table5[[#This Row],[rxn-no-enz]]))&gt;1,"many","1")</f>
        <v>1</v>
      </c>
      <c r="I948" t="str">
        <f>_xlfn.XLOOKUP(SUBSTITUTE(Table5[[#This Row],[r]],"'",""),Table6[rxn],Table6[rxn],"no")</f>
        <v>no</v>
      </c>
      <c r="J948" t="str" cm="1">
        <f t="array" ref="J948">_xlfn.XLOOKUP(Table5[[#This Row],[r]],"'"&amp;Table6[rxn]&amp;"'",Table6[expected kapp],"")</f>
        <v/>
      </c>
      <c r="L948" t="s">
        <v>9427</v>
      </c>
      <c r="M948">
        <v>8988.1774343278394</v>
      </c>
      <c r="AE948" s="1" t="s">
        <v>4341</v>
      </c>
      <c r="AF948" s="1" t="s">
        <v>2778</v>
      </c>
      <c r="AG948" s="9">
        <v>2.0412643999999998E-11</v>
      </c>
      <c r="AH948" s="1" t="str">
        <f>_xlfn.TEXTAFTER(Table9[[#This Row],[rxn]],"-",-1)</f>
        <v>rt2682</v>
      </c>
      <c r="AI948" s="1" t="e">
        <f>_xlfn.TEXTAFTER(_xlfn.TEXTBEFORE(Table9[[#This Row],[rxn]],"-"&amp;Table9[[#This Row],[enz]]),"RXN-")</f>
        <v>#N/A</v>
      </c>
      <c r="AJ948" s="1" t="e">
        <f>_xlfn.TEXTBEFORE(Table9[[#This Row],[rxn]],"_",-1)</f>
        <v>#N/A</v>
      </c>
    </row>
    <row r="949" spans="1:36" ht="17" hidden="1" x14ac:dyDescent="0.25">
      <c r="A949" t="s">
        <v>9480</v>
      </c>
      <c r="B949" t="str">
        <f>_xlfn.TEXTAFTER(Table5[[#This Row],[r]],"-",-1)</f>
        <v>rt2994'</v>
      </c>
      <c r="C949" t="str">
        <f>_xlfn.TEXTAFTER(_xlfn.TEXTBEFORE(Table5[[#This Row],[r]],"-"&amp;Table5[[#This Row],[enz]]),"'RXN-")</f>
        <v>ECOAH140_x_FWD</v>
      </c>
      <c r="D949">
        <v>11171.708534568001</v>
      </c>
      <c r="E949">
        <f>_xlfn.XLOOKUP(Table5[[#This Row],[r]],Table3[r],Table3[kapp],"")</f>
        <v>8988.1774343278394</v>
      </c>
      <c r="F949">
        <f>Table5[[#This Row],[kapp]]-Table5[[#This Row],[old]]</f>
        <v>2183.5311002401613</v>
      </c>
      <c r="G949" t="str" cm="1">
        <f t="array" ref="G949">IF(ROWS(_xlfn._xlws.FILTER(Table5[r],Table5[enz]=Table5[[#This Row],[enz]]))&gt;1,"many","1")</f>
        <v>many</v>
      </c>
      <c r="H949" t="str" cm="1">
        <f t="array" ref="H949">IF(ROWS(_xlfn._xlws.FILTER(Table5[r],Table5[rxn-no-enz]=Table5[[#This Row],[rxn-no-enz]]))&gt;1,"many","1")</f>
        <v>many</v>
      </c>
      <c r="I949" t="str">
        <f>_xlfn.XLOOKUP(SUBSTITUTE(Table5[[#This Row],[r]],"'",""),Table6[rxn],Table6[rxn],"no")</f>
        <v>no</v>
      </c>
      <c r="J949" t="str" cm="1">
        <f t="array" ref="J949">_xlfn.XLOOKUP(Table5[[#This Row],[r]],"'"&amp;Table6[rxn]&amp;"'",Table6[expected kapp],"")</f>
        <v/>
      </c>
      <c r="L949" t="s">
        <v>9428</v>
      </c>
      <c r="M949">
        <v>8988.1774343278394</v>
      </c>
      <c r="AE949" s="1" t="s">
        <v>11692</v>
      </c>
      <c r="AF949" s="1" t="s">
        <v>2778</v>
      </c>
      <c r="AG949" s="9">
        <v>1.4088857699999999E-10</v>
      </c>
      <c r="AH949" s="1" t="str">
        <f>_xlfn.TEXTAFTER(Table9[[#This Row],[rxn]],"-",-1)</f>
        <v>rt2684</v>
      </c>
      <c r="AI949" s="1" t="e">
        <f>_xlfn.TEXTAFTER(_xlfn.TEXTBEFORE(Table9[[#This Row],[rxn]],"-"&amp;Table9[[#This Row],[enz]]),"RXN-")</f>
        <v>#N/A</v>
      </c>
      <c r="AJ949" s="1" t="e">
        <f>_xlfn.TEXTBEFORE(Table9[[#This Row],[rxn]],"_",-1)</f>
        <v>#N/A</v>
      </c>
    </row>
    <row r="950" spans="1:36" ht="17" hidden="1" x14ac:dyDescent="0.25">
      <c r="A950" t="s">
        <v>9481</v>
      </c>
      <c r="B950" t="str">
        <f>_xlfn.TEXTAFTER(Table5[[#This Row],[r]],"-",-1)</f>
        <v>rt8147'</v>
      </c>
      <c r="C950" t="str">
        <f>_xlfn.TEXTAFTER(_xlfn.TEXTBEFORE(Table5[[#This Row],[r]],"-"&amp;Table5[[#This Row],[enz]]),"'RXN-")</f>
        <v>ECOAH140_x_FWD</v>
      </c>
      <c r="D950">
        <v>11171.708534568001</v>
      </c>
      <c r="E950">
        <f>_xlfn.XLOOKUP(Table5[[#This Row],[r]],Table3[r],Table3[kapp],"")</f>
        <v>8988.1774343278394</v>
      </c>
      <c r="F950">
        <f>Table5[[#This Row],[kapp]]-Table5[[#This Row],[old]]</f>
        <v>2183.5311002401613</v>
      </c>
      <c r="G950" t="str" cm="1">
        <f t="array" ref="G950">IF(ROWS(_xlfn._xlws.FILTER(Table5[r],Table5[enz]=Table5[[#This Row],[enz]]))&gt;1,"many","1")</f>
        <v>many</v>
      </c>
      <c r="H950" t="str" cm="1">
        <f t="array" ref="H950">IF(ROWS(_xlfn._xlws.FILTER(Table5[r],Table5[rxn-no-enz]=Table5[[#This Row],[rxn-no-enz]]))&gt;1,"many","1")</f>
        <v>many</v>
      </c>
      <c r="I950" t="str">
        <f>_xlfn.XLOOKUP(SUBSTITUTE(Table5[[#This Row],[r]],"'",""),Table6[rxn],Table6[rxn],"no")</f>
        <v>no</v>
      </c>
      <c r="J950" t="str" cm="1">
        <f t="array" ref="J950">_xlfn.XLOOKUP(Table5[[#This Row],[r]],"'"&amp;Table6[rxn]&amp;"'",Table6[expected kapp],"")</f>
        <v/>
      </c>
      <c r="L950" t="s">
        <v>9429</v>
      </c>
      <c r="M950">
        <v>8988.1774343278394</v>
      </c>
      <c r="AE950" s="1" t="s">
        <v>11693</v>
      </c>
      <c r="AF950" s="1" t="s">
        <v>2778</v>
      </c>
      <c r="AG950" s="9">
        <v>6.5874341299999997E-10</v>
      </c>
      <c r="AH950" s="1" t="str">
        <f>_xlfn.TEXTAFTER(Table9[[#This Row],[rxn]],"-",-1)</f>
        <v>rt2696</v>
      </c>
      <c r="AI950" s="1" t="e">
        <f>_xlfn.TEXTAFTER(_xlfn.TEXTBEFORE(Table9[[#This Row],[rxn]],"-"&amp;Table9[[#This Row],[enz]]),"RXN-")</f>
        <v>#N/A</v>
      </c>
      <c r="AJ950" s="1" t="e">
        <f>_xlfn.TEXTBEFORE(Table9[[#This Row],[rxn]],"_",-1)</f>
        <v>#N/A</v>
      </c>
    </row>
    <row r="951" spans="1:36" ht="17" hidden="1" x14ac:dyDescent="0.25">
      <c r="A951" t="s">
        <v>9482</v>
      </c>
      <c r="B951" t="str">
        <f>_xlfn.TEXTAFTER(Table5[[#This Row],[r]],"-",-1)</f>
        <v>rt6437'</v>
      </c>
      <c r="C951" t="str">
        <f>_xlfn.TEXTAFTER(_xlfn.TEXTBEFORE(Table5[[#This Row],[r]],"-"&amp;Table5[[#This Row],[enz]]),"'RXN-")</f>
        <v>ECOAH141b_m_FWD</v>
      </c>
      <c r="D951">
        <v>11171.708534568001</v>
      </c>
      <c r="E951">
        <f>_xlfn.XLOOKUP(Table5[[#This Row],[r]],Table3[r],Table3[kapp],"")</f>
        <v>8988.1774343278394</v>
      </c>
      <c r="F951">
        <f>Table5[[#This Row],[kapp]]-Table5[[#This Row],[old]]</f>
        <v>2183.5311002401613</v>
      </c>
      <c r="G951" t="str" cm="1">
        <f t="array" ref="G951">IF(ROWS(_xlfn._xlws.FILTER(Table5[r],Table5[enz]=Table5[[#This Row],[enz]]))&gt;1,"many","1")</f>
        <v>many</v>
      </c>
      <c r="H951" t="str" cm="1">
        <f t="array" ref="H951">IF(ROWS(_xlfn._xlws.FILTER(Table5[r],Table5[rxn-no-enz]=Table5[[#This Row],[rxn-no-enz]]))&gt;1,"many","1")</f>
        <v>1</v>
      </c>
      <c r="I951" t="str">
        <f>_xlfn.XLOOKUP(SUBSTITUTE(Table5[[#This Row],[r]],"'",""),Table6[rxn],Table6[rxn],"no")</f>
        <v>no</v>
      </c>
      <c r="J951" t="str" cm="1">
        <f t="array" ref="J951">_xlfn.XLOOKUP(Table5[[#This Row],[r]],"'"&amp;Table6[rxn]&amp;"'",Table6[expected kapp],"")</f>
        <v/>
      </c>
      <c r="L951" t="s">
        <v>8374</v>
      </c>
      <c r="M951">
        <v>263.06311293848103</v>
      </c>
      <c r="AE951" s="1" t="s">
        <v>11694</v>
      </c>
      <c r="AF951" s="1" t="s">
        <v>2778</v>
      </c>
      <c r="AG951" s="9">
        <v>8.82833E-13</v>
      </c>
      <c r="AH951" s="1" t="str">
        <f>_xlfn.TEXTAFTER(Table9[[#This Row],[rxn]],"-",-1)</f>
        <v>rt2707</v>
      </c>
      <c r="AI951" s="1" t="e">
        <f>_xlfn.TEXTAFTER(_xlfn.TEXTBEFORE(Table9[[#This Row],[rxn]],"-"&amp;Table9[[#This Row],[enz]]),"RXN-")</f>
        <v>#N/A</v>
      </c>
      <c r="AJ951" s="1" t="e">
        <f>_xlfn.TEXTBEFORE(Table9[[#This Row],[rxn]],"_",-1)</f>
        <v>#N/A</v>
      </c>
    </row>
    <row r="952" spans="1:36" ht="17" hidden="1" x14ac:dyDescent="0.25">
      <c r="A952" t="s">
        <v>9483</v>
      </c>
      <c r="B952" t="str">
        <f>_xlfn.TEXTAFTER(Table5[[#This Row],[r]],"-",-1)</f>
        <v>rt2994'</v>
      </c>
      <c r="C952" t="str">
        <f>_xlfn.TEXTAFTER(_xlfn.TEXTBEFORE(Table5[[#This Row],[r]],"-"&amp;Table5[[#This Row],[enz]]),"'RXN-")</f>
        <v>ECOAH141b_x_FWD</v>
      </c>
      <c r="D952">
        <v>11171.708534568001</v>
      </c>
      <c r="E952">
        <f>_xlfn.XLOOKUP(Table5[[#This Row],[r]],Table3[r],Table3[kapp],"")</f>
        <v>8988.1774343278394</v>
      </c>
      <c r="F952">
        <f>Table5[[#This Row],[kapp]]-Table5[[#This Row],[old]]</f>
        <v>2183.5311002401613</v>
      </c>
      <c r="G952" t="str" cm="1">
        <f t="array" ref="G952">IF(ROWS(_xlfn._xlws.FILTER(Table5[r],Table5[enz]=Table5[[#This Row],[enz]]))&gt;1,"many","1")</f>
        <v>many</v>
      </c>
      <c r="H952" t="str" cm="1">
        <f t="array" ref="H952">IF(ROWS(_xlfn._xlws.FILTER(Table5[r],Table5[rxn-no-enz]=Table5[[#This Row],[rxn-no-enz]]))&gt;1,"many","1")</f>
        <v>many</v>
      </c>
      <c r="I952" t="str">
        <f>_xlfn.XLOOKUP(SUBSTITUTE(Table5[[#This Row],[r]],"'",""),Table6[rxn],Table6[rxn],"no")</f>
        <v>no</v>
      </c>
      <c r="J952" t="str" cm="1">
        <f t="array" ref="J952">_xlfn.XLOOKUP(Table5[[#This Row],[r]],"'"&amp;Table6[rxn]&amp;"'",Table6[expected kapp],"")</f>
        <v/>
      </c>
      <c r="L952" t="s">
        <v>9430</v>
      </c>
      <c r="M952">
        <v>8988.1774343278394</v>
      </c>
      <c r="AE952" s="1" t="s">
        <v>11695</v>
      </c>
      <c r="AF952" s="1" t="s">
        <v>2778</v>
      </c>
      <c r="AG952" s="9">
        <v>2.0672472E-11</v>
      </c>
      <c r="AH952" s="1" t="str">
        <f>_xlfn.TEXTAFTER(Table9[[#This Row],[rxn]],"-",-1)</f>
        <v>rt2726</v>
      </c>
      <c r="AI952" s="1" t="e">
        <f>_xlfn.TEXTAFTER(_xlfn.TEXTBEFORE(Table9[[#This Row],[rxn]],"-"&amp;Table9[[#This Row],[enz]]),"RXN-")</f>
        <v>#N/A</v>
      </c>
      <c r="AJ952" s="1" t="e">
        <f>_xlfn.TEXTBEFORE(Table9[[#This Row],[rxn]],"_",-1)</f>
        <v>#N/A</v>
      </c>
    </row>
    <row r="953" spans="1:36" ht="17" hidden="1" x14ac:dyDescent="0.25">
      <c r="A953" t="s">
        <v>9484</v>
      </c>
      <c r="B953" t="str">
        <f>_xlfn.TEXTAFTER(Table5[[#This Row],[r]],"-",-1)</f>
        <v>rt8147'</v>
      </c>
      <c r="C953" t="str">
        <f>_xlfn.TEXTAFTER(_xlfn.TEXTBEFORE(Table5[[#This Row],[r]],"-"&amp;Table5[[#This Row],[enz]]),"'RXN-")</f>
        <v>ECOAH141b_x_FWD</v>
      </c>
      <c r="D953">
        <v>11171.708534568001</v>
      </c>
      <c r="E953">
        <f>_xlfn.XLOOKUP(Table5[[#This Row],[r]],Table3[r],Table3[kapp],"")</f>
        <v>8988.1774343278394</v>
      </c>
      <c r="F953">
        <f>Table5[[#This Row],[kapp]]-Table5[[#This Row],[old]]</f>
        <v>2183.5311002401613</v>
      </c>
      <c r="G953" t="str" cm="1">
        <f t="array" ref="G953">IF(ROWS(_xlfn._xlws.FILTER(Table5[r],Table5[enz]=Table5[[#This Row],[enz]]))&gt;1,"many","1")</f>
        <v>many</v>
      </c>
      <c r="H953" t="str" cm="1">
        <f t="array" ref="H953">IF(ROWS(_xlfn._xlws.FILTER(Table5[r],Table5[rxn-no-enz]=Table5[[#This Row],[rxn-no-enz]]))&gt;1,"many","1")</f>
        <v>many</v>
      </c>
      <c r="I953" t="str">
        <f>_xlfn.XLOOKUP(SUBSTITUTE(Table5[[#This Row],[r]],"'",""),Table6[rxn],Table6[rxn],"no")</f>
        <v>no</v>
      </c>
      <c r="J953" t="str" cm="1">
        <f t="array" ref="J953">_xlfn.XLOOKUP(Table5[[#This Row],[r]],"'"&amp;Table6[rxn]&amp;"'",Table6[expected kapp],"")</f>
        <v/>
      </c>
      <c r="L953" t="s">
        <v>9431</v>
      </c>
      <c r="M953">
        <v>8988.1774343278394</v>
      </c>
      <c r="AE953" s="1" t="s">
        <v>4343</v>
      </c>
      <c r="AF953" s="1" t="s">
        <v>2778</v>
      </c>
      <c r="AG953" s="9">
        <v>2.1951392999999999E-11</v>
      </c>
      <c r="AH953" s="1" t="str">
        <f>_xlfn.TEXTAFTER(Table9[[#This Row],[rxn]],"-",-1)</f>
        <v>rt2746</v>
      </c>
      <c r="AI953" s="1" t="e">
        <f>_xlfn.TEXTAFTER(_xlfn.TEXTBEFORE(Table9[[#This Row],[rxn]],"-"&amp;Table9[[#This Row],[enz]]),"RXN-")</f>
        <v>#N/A</v>
      </c>
      <c r="AJ953" s="1" t="e">
        <f>_xlfn.TEXTBEFORE(Table9[[#This Row],[rxn]],"_",-1)</f>
        <v>#N/A</v>
      </c>
    </row>
    <row r="954" spans="1:36" ht="17" hidden="1" x14ac:dyDescent="0.25">
      <c r="A954" t="s">
        <v>9485</v>
      </c>
      <c r="B954" t="str">
        <f>_xlfn.TEXTAFTER(Table5[[#This Row],[r]],"-",-1)</f>
        <v>rt6437'</v>
      </c>
      <c r="C954" t="str">
        <f>_xlfn.TEXTAFTER(_xlfn.TEXTBEFORE(Table5[[#This Row],[r]],"-"&amp;Table5[[#This Row],[enz]]),"'RXN-")</f>
        <v>ECOAH141c_m_FWD</v>
      </c>
      <c r="D954">
        <v>11171.708534568001</v>
      </c>
      <c r="E954">
        <f>_xlfn.XLOOKUP(Table5[[#This Row],[r]],Table3[r],Table3[kapp],"")</f>
        <v>8988.1774343278394</v>
      </c>
      <c r="F954">
        <f>Table5[[#This Row],[kapp]]-Table5[[#This Row],[old]]</f>
        <v>2183.5311002401613</v>
      </c>
      <c r="G954" t="str" cm="1">
        <f t="array" ref="G954">IF(ROWS(_xlfn._xlws.FILTER(Table5[r],Table5[enz]=Table5[[#This Row],[enz]]))&gt;1,"many","1")</f>
        <v>many</v>
      </c>
      <c r="H954" t="str" cm="1">
        <f t="array" ref="H954">IF(ROWS(_xlfn._xlws.FILTER(Table5[r],Table5[rxn-no-enz]=Table5[[#This Row],[rxn-no-enz]]))&gt;1,"many","1")</f>
        <v>1</v>
      </c>
      <c r="I954" t="str">
        <f>_xlfn.XLOOKUP(SUBSTITUTE(Table5[[#This Row],[r]],"'",""),Table6[rxn],Table6[rxn],"no")</f>
        <v>no</v>
      </c>
      <c r="J954" t="str" cm="1">
        <f t="array" ref="J954">_xlfn.XLOOKUP(Table5[[#This Row],[r]],"'"&amp;Table6[rxn]&amp;"'",Table6[expected kapp],"")</f>
        <v/>
      </c>
      <c r="L954" t="s">
        <v>9432</v>
      </c>
      <c r="M954">
        <v>8988.1774343278394</v>
      </c>
      <c r="AE954" s="1" t="s">
        <v>11696</v>
      </c>
      <c r="AF954" s="1" t="s">
        <v>2778</v>
      </c>
      <c r="AG954" s="9">
        <v>1.2280632500000001E-10</v>
      </c>
      <c r="AH954" s="1" t="str">
        <f>_xlfn.TEXTAFTER(Table9[[#This Row],[rxn]],"-",-1)</f>
        <v>rt2749</v>
      </c>
      <c r="AI954" s="1" t="e">
        <f>_xlfn.TEXTAFTER(_xlfn.TEXTBEFORE(Table9[[#This Row],[rxn]],"-"&amp;Table9[[#This Row],[enz]]),"RXN-")</f>
        <v>#N/A</v>
      </c>
      <c r="AJ954" s="1" t="e">
        <f>_xlfn.TEXTBEFORE(Table9[[#This Row],[rxn]],"_",-1)</f>
        <v>#N/A</v>
      </c>
    </row>
    <row r="955" spans="1:36" ht="17" hidden="1" x14ac:dyDescent="0.25">
      <c r="A955" t="s">
        <v>9486</v>
      </c>
      <c r="B955" t="str">
        <f>_xlfn.TEXTAFTER(Table5[[#This Row],[r]],"-",-1)</f>
        <v>rt2994'</v>
      </c>
      <c r="C955" t="str">
        <f>_xlfn.TEXTAFTER(_xlfn.TEXTBEFORE(Table5[[#This Row],[r]],"-"&amp;Table5[[#This Row],[enz]]),"'RXN-")</f>
        <v>ECOAH141c_x_FWD</v>
      </c>
      <c r="D955">
        <v>11171.708534568001</v>
      </c>
      <c r="E955">
        <f>_xlfn.XLOOKUP(Table5[[#This Row],[r]],Table3[r],Table3[kapp],"")</f>
        <v>8988.1774343278394</v>
      </c>
      <c r="F955">
        <f>Table5[[#This Row],[kapp]]-Table5[[#This Row],[old]]</f>
        <v>2183.5311002401613</v>
      </c>
      <c r="G955" t="str" cm="1">
        <f t="array" ref="G955">IF(ROWS(_xlfn._xlws.FILTER(Table5[r],Table5[enz]=Table5[[#This Row],[enz]]))&gt;1,"many","1")</f>
        <v>many</v>
      </c>
      <c r="H955" t="str" cm="1">
        <f t="array" ref="H955">IF(ROWS(_xlfn._xlws.FILTER(Table5[r],Table5[rxn-no-enz]=Table5[[#This Row],[rxn-no-enz]]))&gt;1,"many","1")</f>
        <v>many</v>
      </c>
      <c r="I955" t="str">
        <f>_xlfn.XLOOKUP(SUBSTITUTE(Table5[[#This Row],[r]],"'",""),Table6[rxn],Table6[rxn],"no")</f>
        <v>no</v>
      </c>
      <c r="J955" t="str" cm="1">
        <f t="array" ref="J955">_xlfn.XLOOKUP(Table5[[#This Row],[r]],"'"&amp;Table6[rxn]&amp;"'",Table6[expected kapp],"")</f>
        <v/>
      </c>
      <c r="L955" t="s">
        <v>8375</v>
      </c>
      <c r="M955">
        <v>2179.15748262949</v>
      </c>
      <c r="AE955" s="1" t="s">
        <v>11697</v>
      </c>
      <c r="AF955" s="1" t="s">
        <v>2778</v>
      </c>
      <c r="AG955" s="9">
        <v>1.0588018329999901E-9</v>
      </c>
      <c r="AH955" s="1" t="str">
        <f>_xlfn.TEXTAFTER(Table9[[#This Row],[rxn]],"-",-1)</f>
        <v>rt2756_c</v>
      </c>
      <c r="AI955" s="1" t="e">
        <f>_xlfn.TEXTAFTER(_xlfn.TEXTBEFORE(Table9[[#This Row],[rxn]],"-"&amp;Table9[[#This Row],[enz]]),"RXN-")</f>
        <v>#N/A</v>
      </c>
      <c r="AJ955" s="1" t="str">
        <f>_xlfn.TEXTBEFORE(Table9[[#This Row],[rxn]],"_",-1)</f>
        <v>PROSYN-rt2756</v>
      </c>
    </row>
    <row r="956" spans="1:36" ht="17" hidden="1" x14ac:dyDescent="0.25">
      <c r="A956" t="s">
        <v>9487</v>
      </c>
      <c r="B956" t="str">
        <f>_xlfn.TEXTAFTER(Table5[[#This Row],[r]],"-",-1)</f>
        <v>rt8147'</v>
      </c>
      <c r="C956" t="str">
        <f>_xlfn.TEXTAFTER(_xlfn.TEXTBEFORE(Table5[[#This Row],[r]],"-"&amp;Table5[[#This Row],[enz]]),"'RXN-")</f>
        <v>ECOAH141c_x_FWD</v>
      </c>
      <c r="D956">
        <v>11171.708534568001</v>
      </c>
      <c r="E956">
        <f>_xlfn.XLOOKUP(Table5[[#This Row],[r]],Table3[r],Table3[kapp],"")</f>
        <v>8988.1774343278394</v>
      </c>
      <c r="F956">
        <f>Table5[[#This Row],[kapp]]-Table5[[#This Row],[old]]</f>
        <v>2183.5311002401613</v>
      </c>
      <c r="G956" t="str" cm="1">
        <f t="array" ref="G956">IF(ROWS(_xlfn._xlws.FILTER(Table5[r],Table5[enz]=Table5[[#This Row],[enz]]))&gt;1,"many","1")</f>
        <v>many</v>
      </c>
      <c r="H956" t="str" cm="1">
        <f t="array" ref="H956">IF(ROWS(_xlfn._xlws.FILTER(Table5[r],Table5[rxn-no-enz]=Table5[[#This Row],[rxn-no-enz]]))&gt;1,"many","1")</f>
        <v>many</v>
      </c>
      <c r="I956" t="str">
        <f>_xlfn.XLOOKUP(SUBSTITUTE(Table5[[#This Row],[r]],"'",""),Table6[rxn],Table6[rxn],"no")</f>
        <v>no</v>
      </c>
      <c r="J956" t="str" cm="1">
        <f t="array" ref="J956">_xlfn.XLOOKUP(Table5[[#This Row],[r]],"'"&amp;Table6[rxn]&amp;"'",Table6[expected kapp],"")</f>
        <v/>
      </c>
      <c r="L956" t="s">
        <v>9433</v>
      </c>
      <c r="M956">
        <v>8988.1774343278394</v>
      </c>
      <c r="AE956" s="1" t="s">
        <v>11698</v>
      </c>
      <c r="AF956" s="1" t="s">
        <v>2778</v>
      </c>
      <c r="AG956" s="9">
        <v>2.4217820409999901E-9</v>
      </c>
      <c r="AH956" s="1" t="str">
        <f>_xlfn.TEXTAFTER(Table9[[#This Row],[rxn]],"-",-1)</f>
        <v>rt2761</v>
      </c>
      <c r="AI956" s="1" t="e">
        <f>_xlfn.TEXTAFTER(_xlfn.TEXTBEFORE(Table9[[#This Row],[rxn]],"-"&amp;Table9[[#This Row],[enz]]),"RXN-")</f>
        <v>#N/A</v>
      </c>
      <c r="AJ956" s="1" t="e">
        <f>_xlfn.TEXTBEFORE(Table9[[#This Row],[rxn]],"_",-1)</f>
        <v>#N/A</v>
      </c>
    </row>
    <row r="957" spans="1:36" ht="17" hidden="1" x14ac:dyDescent="0.25">
      <c r="A957" t="s">
        <v>9488</v>
      </c>
      <c r="B957" t="str">
        <f>_xlfn.TEXTAFTER(Table5[[#This Row],[r]],"-",-1)</f>
        <v>rt2994'</v>
      </c>
      <c r="C957" t="str">
        <f>_xlfn.TEXTAFTER(_xlfn.TEXTBEFORE(Table5[[#This Row],[r]],"-"&amp;Table5[[#This Row],[enz]]),"'RXN-")</f>
        <v>ECOAH142_x_FWD</v>
      </c>
      <c r="D957">
        <v>11171.708534568001</v>
      </c>
      <c r="E957">
        <f>_xlfn.XLOOKUP(Table5[[#This Row],[r]],Table3[r],Table3[kapp],"")</f>
        <v>8988.1774343278394</v>
      </c>
      <c r="F957">
        <f>Table5[[#This Row],[kapp]]-Table5[[#This Row],[old]]</f>
        <v>2183.5311002401613</v>
      </c>
      <c r="G957" t="str" cm="1">
        <f t="array" ref="G957">IF(ROWS(_xlfn._xlws.FILTER(Table5[r],Table5[enz]=Table5[[#This Row],[enz]]))&gt;1,"many","1")</f>
        <v>many</v>
      </c>
      <c r="H957" t="str" cm="1">
        <f t="array" ref="H957">IF(ROWS(_xlfn._xlws.FILTER(Table5[r],Table5[rxn-no-enz]=Table5[[#This Row],[rxn-no-enz]]))&gt;1,"many","1")</f>
        <v>many</v>
      </c>
      <c r="I957" t="str">
        <f>_xlfn.XLOOKUP(SUBSTITUTE(Table5[[#This Row],[r]],"'",""),Table6[rxn],Table6[rxn],"no")</f>
        <v>no</v>
      </c>
      <c r="J957" t="str" cm="1">
        <f t="array" ref="J957">_xlfn.XLOOKUP(Table5[[#This Row],[r]],"'"&amp;Table6[rxn]&amp;"'",Table6[expected kapp],"")</f>
        <v/>
      </c>
      <c r="L957" t="s">
        <v>8376</v>
      </c>
      <c r="M957">
        <v>6642.8484511204897</v>
      </c>
      <c r="AE957" s="1" t="s">
        <v>4345</v>
      </c>
      <c r="AF957" s="1" t="s">
        <v>2778</v>
      </c>
      <c r="AG957" s="9">
        <v>3.6940499999999998E-13</v>
      </c>
      <c r="AH957" s="1" t="str">
        <f>_xlfn.TEXTAFTER(Table9[[#This Row],[rxn]],"-",-1)</f>
        <v>rt2769</v>
      </c>
      <c r="AI957" s="1" t="e">
        <f>_xlfn.TEXTAFTER(_xlfn.TEXTBEFORE(Table9[[#This Row],[rxn]],"-"&amp;Table9[[#This Row],[enz]]),"RXN-")</f>
        <v>#N/A</v>
      </c>
      <c r="AJ957" s="1" t="e">
        <f>_xlfn.TEXTBEFORE(Table9[[#This Row],[rxn]],"_",-1)</f>
        <v>#N/A</v>
      </c>
    </row>
    <row r="958" spans="1:36" ht="17" hidden="1" x14ac:dyDescent="0.25">
      <c r="A958" t="s">
        <v>9489</v>
      </c>
      <c r="B958" t="str">
        <f>_xlfn.TEXTAFTER(Table5[[#This Row],[r]],"-",-1)</f>
        <v>rt8147'</v>
      </c>
      <c r="C958" t="str">
        <f>_xlfn.TEXTAFTER(_xlfn.TEXTBEFORE(Table5[[#This Row],[r]],"-"&amp;Table5[[#This Row],[enz]]),"'RXN-")</f>
        <v>ECOAH142_x_FWD</v>
      </c>
      <c r="D958">
        <v>11171.708534568001</v>
      </c>
      <c r="E958">
        <f>_xlfn.XLOOKUP(Table5[[#This Row],[r]],Table3[r],Table3[kapp],"")</f>
        <v>8988.1774343278394</v>
      </c>
      <c r="F958">
        <f>Table5[[#This Row],[kapp]]-Table5[[#This Row],[old]]</f>
        <v>2183.5311002401613</v>
      </c>
      <c r="G958" t="str" cm="1">
        <f t="array" ref="G958">IF(ROWS(_xlfn._xlws.FILTER(Table5[r],Table5[enz]=Table5[[#This Row],[enz]]))&gt;1,"many","1")</f>
        <v>many</v>
      </c>
      <c r="H958" t="str" cm="1">
        <f t="array" ref="H958">IF(ROWS(_xlfn._xlws.FILTER(Table5[r],Table5[rxn-no-enz]=Table5[[#This Row],[rxn-no-enz]]))&gt;1,"many","1")</f>
        <v>many</v>
      </c>
      <c r="I958" t="str">
        <f>_xlfn.XLOOKUP(SUBSTITUTE(Table5[[#This Row],[r]],"'",""),Table6[rxn],Table6[rxn],"no")</f>
        <v>no</v>
      </c>
      <c r="J958" t="str" cm="1">
        <f t="array" ref="J958">_xlfn.XLOOKUP(Table5[[#This Row],[r]],"'"&amp;Table6[rxn]&amp;"'",Table6[expected kapp],"")</f>
        <v/>
      </c>
      <c r="L958" t="s">
        <v>9434</v>
      </c>
      <c r="M958">
        <v>8988.1774343278394</v>
      </c>
      <c r="AE958" s="1" t="s">
        <v>4346</v>
      </c>
      <c r="AF958" s="1" t="s">
        <v>2778</v>
      </c>
      <c r="AG958" s="9">
        <v>1.4607397300000001E-10</v>
      </c>
      <c r="AH958" s="1" t="str">
        <f>_xlfn.TEXTAFTER(Table9[[#This Row],[rxn]],"-",-1)</f>
        <v>rt2777</v>
      </c>
      <c r="AI958" s="1" t="e">
        <f>_xlfn.TEXTAFTER(_xlfn.TEXTBEFORE(Table9[[#This Row],[rxn]],"-"&amp;Table9[[#This Row],[enz]]),"RXN-")</f>
        <v>#N/A</v>
      </c>
      <c r="AJ958" s="1" t="e">
        <f>_xlfn.TEXTBEFORE(Table9[[#This Row],[rxn]],"_",-1)</f>
        <v>#N/A</v>
      </c>
    </row>
    <row r="959" spans="1:36" ht="17" hidden="1" x14ac:dyDescent="0.25">
      <c r="A959" t="s">
        <v>9490</v>
      </c>
      <c r="B959" t="str">
        <f>_xlfn.TEXTAFTER(Table5[[#This Row],[r]],"-",-1)</f>
        <v>rt2994'</v>
      </c>
      <c r="C959" t="str">
        <f>_xlfn.TEXTAFTER(_xlfn.TEXTBEFORE(Table5[[#This Row],[r]],"-"&amp;Table5[[#This Row],[enz]]),"'RXN-")</f>
        <v>ECOAH143_x_FWD</v>
      </c>
      <c r="D959">
        <v>11171.708534568001</v>
      </c>
      <c r="E959">
        <f>_xlfn.XLOOKUP(Table5[[#This Row],[r]],Table3[r],Table3[kapp],"")</f>
        <v>8988.1774343278394</v>
      </c>
      <c r="F959">
        <f>Table5[[#This Row],[kapp]]-Table5[[#This Row],[old]]</f>
        <v>2183.5311002401613</v>
      </c>
      <c r="G959" t="str" cm="1">
        <f t="array" ref="G959">IF(ROWS(_xlfn._xlws.FILTER(Table5[r],Table5[enz]=Table5[[#This Row],[enz]]))&gt;1,"many","1")</f>
        <v>many</v>
      </c>
      <c r="H959" t="str" cm="1">
        <f t="array" ref="H959">IF(ROWS(_xlfn._xlws.FILTER(Table5[r],Table5[rxn-no-enz]=Table5[[#This Row],[rxn-no-enz]]))&gt;1,"many","1")</f>
        <v>many</v>
      </c>
      <c r="I959" t="str">
        <f>_xlfn.XLOOKUP(SUBSTITUTE(Table5[[#This Row],[r]],"'",""),Table6[rxn],Table6[rxn],"no")</f>
        <v>no</v>
      </c>
      <c r="J959" t="str" cm="1">
        <f t="array" ref="J959">_xlfn.XLOOKUP(Table5[[#This Row],[r]],"'"&amp;Table6[rxn]&amp;"'",Table6[expected kapp],"")</f>
        <v/>
      </c>
      <c r="L959" t="s">
        <v>9435</v>
      </c>
      <c r="M959">
        <v>8988.1774343278394</v>
      </c>
      <c r="AE959" s="1" t="s">
        <v>4348</v>
      </c>
      <c r="AF959" s="1" t="s">
        <v>2778</v>
      </c>
      <c r="AG959" s="9">
        <v>1.4178445099999999E-10</v>
      </c>
      <c r="AH959" s="1" t="str">
        <f>_xlfn.TEXTAFTER(Table9[[#This Row],[rxn]],"-",-1)</f>
        <v>rt2799_rm</v>
      </c>
      <c r="AI959" s="1" t="e">
        <f>_xlfn.TEXTAFTER(_xlfn.TEXTBEFORE(Table9[[#This Row],[rxn]],"-"&amp;Table9[[#This Row],[enz]]),"RXN-")</f>
        <v>#N/A</v>
      </c>
      <c r="AJ959" s="1" t="str">
        <f>_xlfn.TEXTBEFORE(Table9[[#This Row],[rxn]],"_",-1)</f>
        <v>PROSYN-rt2799</v>
      </c>
    </row>
    <row r="960" spans="1:36" ht="17" hidden="1" x14ac:dyDescent="0.25">
      <c r="A960" t="s">
        <v>9491</v>
      </c>
      <c r="B960" t="str">
        <f>_xlfn.TEXTAFTER(Table5[[#This Row],[r]],"-",-1)</f>
        <v>rt8147'</v>
      </c>
      <c r="C960" t="str">
        <f>_xlfn.TEXTAFTER(_xlfn.TEXTBEFORE(Table5[[#This Row],[r]],"-"&amp;Table5[[#This Row],[enz]]),"'RXN-")</f>
        <v>ECOAH143_x_FWD</v>
      </c>
      <c r="D960">
        <v>11171.708534568001</v>
      </c>
      <c r="E960">
        <f>_xlfn.XLOOKUP(Table5[[#This Row],[r]],Table3[r],Table3[kapp],"")</f>
        <v>8988.1774343278394</v>
      </c>
      <c r="F960">
        <f>Table5[[#This Row],[kapp]]-Table5[[#This Row],[old]]</f>
        <v>2183.5311002401613</v>
      </c>
      <c r="G960" t="str" cm="1">
        <f t="array" ref="G960">IF(ROWS(_xlfn._xlws.FILTER(Table5[r],Table5[enz]=Table5[[#This Row],[enz]]))&gt;1,"many","1")</f>
        <v>many</v>
      </c>
      <c r="H960" t="str" cm="1">
        <f t="array" ref="H960">IF(ROWS(_xlfn._xlws.FILTER(Table5[r],Table5[rxn-no-enz]=Table5[[#This Row],[rxn-no-enz]]))&gt;1,"many","1")</f>
        <v>many</v>
      </c>
      <c r="I960" t="str">
        <f>_xlfn.XLOOKUP(SUBSTITUTE(Table5[[#This Row],[r]],"'",""),Table6[rxn],Table6[rxn],"no")</f>
        <v>no</v>
      </c>
      <c r="J960" t="str" cm="1">
        <f t="array" ref="J960">_xlfn.XLOOKUP(Table5[[#This Row],[r]],"'"&amp;Table6[rxn]&amp;"'",Table6[expected kapp],"")</f>
        <v/>
      </c>
      <c r="L960" t="s">
        <v>8377</v>
      </c>
      <c r="M960">
        <v>165.927439960258</v>
      </c>
      <c r="AE960" s="1" t="s">
        <v>4349</v>
      </c>
      <c r="AF960" s="1" t="s">
        <v>2778</v>
      </c>
      <c r="AG960" s="9">
        <v>2.7109294E-11</v>
      </c>
      <c r="AH960" s="1" t="str">
        <f>_xlfn.TEXTAFTER(Table9[[#This Row],[rxn]],"-",-1)</f>
        <v>rt2804_n</v>
      </c>
      <c r="AI960" s="1" t="e">
        <f>_xlfn.TEXTAFTER(_xlfn.TEXTBEFORE(Table9[[#This Row],[rxn]],"-"&amp;Table9[[#This Row],[enz]]),"RXN-")</f>
        <v>#N/A</v>
      </c>
      <c r="AJ960" s="1" t="str">
        <f>_xlfn.TEXTBEFORE(Table9[[#This Row],[rxn]],"_",-1)</f>
        <v>PROSYN-rt2804</v>
      </c>
    </row>
    <row r="961" spans="1:36" ht="17" hidden="1" x14ac:dyDescent="0.25">
      <c r="A961" t="s">
        <v>9492</v>
      </c>
      <c r="B961" t="str">
        <f>_xlfn.TEXTAFTER(Table5[[#This Row],[r]],"-",-1)</f>
        <v>rt6437'</v>
      </c>
      <c r="C961" t="str">
        <f>_xlfn.TEXTAFTER(_xlfn.TEXTBEFORE(Table5[[#This Row],[r]],"-"&amp;Table5[[#This Row],[enz]]),"'RXN-")</f>
        <v>ECOAH160_m_FWD</v>
      </c>
      <c r="D961">
        <v>11171.708534568001</v>
      </c>
      <c r="E961">
        <f>_xlfn.XLOOKUP(Table5[[#This Row],[r]],Table3[r],Table3[kapp],"")</f>
        <v>8988.1774343278394</v>
      </c>
      <c r="F961">
        <f>Table5[[#This Row],[kapp]]-Table5[[#This Row],[old]]</f>
        <v>2183.5311002401613</v>
      </c>
      <c r="G961" t="str" cm="1">
        <f t="array" ref="G961">IF(ROWS(_xlfn._xlws.FILTER(Table5[r],Table5[enz]=Table5[[#This Row],[enz]]))&gt;1,"many","1")</f>
        <v>many</v>
      </c>
      <c r="H961" t="str" cm="1">
        <f t="array" ref="H961">IF(ROWS(_xlfn._xlws.FILTER(Table5[r],Table5[rxn-no-enz]=Table5[[#This Row],[rxn-no-enz]]))&gt;1,"many","1")</f>
        <v>1</v>
      </c>
      <c r="I961" t="str">
        <f>_xlfn.XLOOKUP(SUBSTITUTE(Table5[[#This Row],[r]],"'",""),Table6[rxn],Table6[rxn],"no")</f>
        <v>no</v>
      </c>
      <c r="J961" t="str" cm="1">
        <f t="array" ref="J961">_xlfn.XLOOKUP(Table5[[#This Row],[r]],"'"&amp;Table6[rxn]&amp;"'",Table6[expected kapp],"")</f>
        <v/>
      </c>
      <c r="L961" t="s">
        <v>9436</v>
      </c>
      <c r="M961">
        <v>8988.1774343278394</v>
      </c>
      <c r="AE961" s="1" t="s">
        <v>4350</v>
      </c>
      <c r="AF961" s="1" t="s">
        <v>2778</v>
      </c>
      <c r="AG961" s="9">
        <v>5.6374401790000002E-9</v>
      </c>
      <c r="AH961" s="1" t="str">
        <f>_xlfn.TEXTAFTER(Table9[[#This Row],[rxn]],"-",-1)</f>
        <v>rt2810</v>
      </c>
      <c r="AI961" s="1" t="e">
        <f>_xlfn.TEXTAFTER(_xlfn.TEXTBEFORE(Table9[[#This Row],[rxn]],"-"&amp;Table9[[#This Row],[enz]]),"RXN-")</f>
        <v>#N/A</v>
      </c>
      <c r="AJ961" s="1" t="e">
        <f>_xlfn.TEXTBEFORE(Table9[[#This Row],[rxn]],"_",-1)</f>
        <v>#N/A</v>
      </c>
    </row>
    <row r="962" spans="1:36" ht="17" hidden="1" x14ac:dyDescent="0.25">
      <c r="A962" t="s">
        <v>9493</v>
      </c>
      <c r="B962" t="str">
        <f>_xlfn.TEXTAFTER(Table5[[#This Row],[r]],"-",-1)</f>
        <v>rt6437'</v>
      </c>
      <c r="C962" t="str">
        <f>_xlfn.TEXTAFTER(_xlfn.TEXTBEFORE(Table5[[#This Row],[r]],"-"&amp;Table5[[#This Row],[enz]]),"'RXN-")</f>
        <v>ECOAH160_m_REV</v>
      </c>
      <c r="D962">
        <v>11171.708534568001</v>
      </c>
      <c r="E962">
        <f>_xlfn.XLOOKUP(Table5[[#This Row],[r]],Table3[r],Table3[kapp],"")</f>
        <v>8988.1774343278394</v>
      </c>
      <c r="F962">
        <f>Table5[[#This Row],[kapp]]-Table5[[#This Row],[old]]</f>
        <v>2183.5311002401613</v>
      </c>
      <c r="G962" t="str" cm="1">
        <f t="array" ref="G962">IF(ROWS(_xlfn._xlws.FILTER(Table5[r],Table5[enz]=Table5[[#This Row],[enz]]))&gt;1,"many","1")</f>
        <v>many</v>
      </c>
      <c r="H962" t="str" cm="1">
        <f t="array" ref="H962">IF(ROWS(_xlfn._xlws.FILTER(Table5[r],Table5[rxn-no-enz]=Table5[[#This Row],[rxn-no-enz]]))&gt;1,"many","1")</f>
        <v>1</v>
      </c>
      <c r="I962" t="str">
        <f>_xlfn.XLOOKUP(SUBSTITUTE(Table5[[#This Row],[r]],"'",""),Table6[rxn],Table6[rxn],"no")</f>
        <v>no</v>
      </c>
      <c r="J962" t="str" cm="1">
        <f t="array" ref="J962">_xlfn.XLOOKUP(Table5[[#This Row],[r]],"'"&amp;Table6[rxn]&amp;"'",Table6[expected kapp],"")</f>
        <v/>
      </c>
      <c r="L962" t="s">
        <v>9437</v>
      </c>
      <c r="M962">
        <v>8988.1774343278394</v>
      </c>
      <c r="AE962" s="1" t="s">
        <v>11699</v>
      </c>
      <c r="AF962" s="1" t="s">
        <v>2778</v>
      </c>
      <c r="AG962" s="9">
        <v>3.0801553999999998E-11</v>
      </c>
      <c r="AH962" s="1" t="str">
        <f>_xlfn.TEXTAFTER(Table9[[#This Row],[rxn]],"-",-1)</f>
        <v>rt2815_c</v>
      </c>
      <c r="AI962" s="1" t="e">
        <f>_xlfn.TEXTAFTER(_xlfn.TEXTBEFORE(Table9[[#This Row],[rxn]],"-"&amp;Table9[[#This Row],[enz]]),"RXN-")</f>
        <v>#N/A</v>
      </c>
      <c r="AJ962" s="1" t="str">
        <f>_xlfn.TEXTBEFORE(Table9[[#This Row],[rxn]],"_",-1)</f>
        <v>PROSYN-rt2815</v>
      </c>
    </row>
    <row r="963" spans="1:36" ht="17" hidden="1" x14ac:dyDescent="0.25">
      <c r="A963" t="s">
        <v>9494</v>
      </c>
      <c r="B963" t="str">
        <f>_xlfn.TEXTAFTER(Table5[[#This Row],[r]],"-",-1)</f>
        <v>rt2994'</v>
      </c>
      <c r="C963" t="str">
        <f>_xlfn.TEXTAFTER(_xlfn.TEXTBEFORE(Table5[[#This Row],[r]],"-"&amp;Table5[[#This Row],[enz]]),"'RXN-")</f>
        <v>ECOAH160_x_FWD</v>
      </c>
      <c r="D963">
        <v>11171.708534568001</v>
      </c>
      <c r="E963">
        <f>_xlfn.XLOOKUP(Table5[[#This Row],[r]],Table3[r],Table3[kapp],"")</f>
        <v>8988.1774343278394</v>
      </c>
      <c r="F963">
        <f>Table5[[#This Row],[kapp]]-Table5[[#This Row],[old]]</f>
        <v>2183.5311002401613</v>
      </c>
      <c r="G963" t="str" cm="1">
        <f t="array" ref="G963">IF(ROWS(_xlfn._xlws.FILTER(Table5[r],Table5[enz]=Table5[[#This Row],[enz]]))&gt;1,"many","1")</f>
        <v>many</v>
      </c>
      <c r="H963" t="str" cm="1">
        <f t="array" ref="H963">IF(ROWS(_xlfn._xlws.FILTER(Table5[r],Table5[rxn-no-enz]=Table5[[#This Row],[rxn-no-enz]]))&gt;1,"many","1")</f>
        <v>many</v>
      </c>
      <c r="I963" t="str">
        <f>_xlfn.XLOOKUP(SUBSTITUTE(Table5[[#This Row],[r]],"'",""),Table6[rxn],Table6[rxn],"no")</f>
        <v>no</v>
      </c>
      <c r="J963" t="str" cm="1">
        <f t="array" ref="J963">_xlfn.XLOOKUP(Table5[[#This Row],[r]],"'"&amp;Table6[rxn]&amp;"'",Table6[expected kapp],"")</f>
        <v/>
      </c>
      <c r="L963" t="s">
        <v>8382</v>
      </c>
      <c r="M963">
        <v>101094.68648264</v>
      </c>
      <c r="AE963" s="1" t="s">
        <v>11700</v>
      </c>
      <c r="AF963" s="1" t="s">
        <v>2778</v>
      </c>
      <c r="AG963" s="9">
        <v>1.1553828E-11</v>
      </c>
      <c r="AH963" s="1" t="str">
        <f>_xlfn.TEXTAFTER(Table9[[#This Row],[rxn]],"-",-1)</f>
        <v>rt2833</v>
      </c>
      <c r="AI963" s="1" t="e">
        <f>_xlfn.TEXTAFTER(_xlfn.TEXTBEFORE(Table9[[#This Row],[rxn]],"-"&amp;Table9[[#This Row],[enz]]),"RXN-")</f>
        <v>#N/A</v>
      </c>
      <c r="AJ963" s="1" t="e">
        <f>_xlfn.TEXTBEFORE(Table9[[#This Row],[rxn]],"_",-1)</f>
        <v>#N/A</v>
      </c>
    </row>
    <row r="964" spans="1:36" ht="17" hidden="1" x14ac:dyDescent="0.25">
      <c r="A964" t="s">
        <v>9495</v>
      </c>
      <c r="B964" t="str">
        <f>_xlfn.TEXTAFTER(Table5[[#This Row],[r]],"-",-1)</f>
        <v>rt8147'</v>
      </c>
      <c r="C964" t="str">
        <f>_xlfn.TEXTAFTER(_xlfn.TEXTBEFORE(Table5[[#This Row],[r]],"-"&amp;Table5[[#This Row],[enz]]),"'RXN-")</f>
        <v>ECOAH160_x_FWD</v>
      </c>
      <c r="D964">
        <v>11171.708534568001</v>
      </c>
      <c r="E964">
        <f>_xlfn.XLOOKUP(Table5[[#This Row],[r]],Table3[r],Table3[kapp],"")</f>
        <v>8988.1774343278394</v>
      </c>
      <c r="F964">
        <f>Table5[[#This Row],[kapp]]-Table5[[#This Row],[old]]</f>
        <v>2183.5311002401613</v>
      </c>
      <c r="G964" t="str" cm="1">
        <f t="array" ref="G964">IF(ROWS(_xlfn._xlws.FILTER(Table5[r],Table5[enz]=Table5[[#This Row],[enz]]))&gt;1,"many","1")</f>
        <v>many</v>
      </c>
      <c r="H964" t="str" cm="1">
        <f t="array" ref="H964">IF(ROWS(_xlfn._xlws.FILTER(Table5[r],Table5[rxn-no-enz]=Table5[[#This Row],[rxn-no-enz]]))&gt;1,"many","1")</f>
        <v>many</v>
      </c>
      <c r="I964" t="str">
        <f>_xlfn.XLOOKUP(SUBSTITUTE(Table5[[#This Row],[r]],"'",""),Table6[rxn],Table6[rxn],"no")</f>
        <v>no</v>
      </c>
      <c r="J964" t="str" cm="1">
        <f t="array" ref="J964">_xlfn.XLOOKUP(Table5[[#This Row],[r]],"'"&amp;Table6[rxn]&amp;"'",Table6[expected kapp],"")</f>
        <v/>
      </c>
      <c r="L964" t="s">
        <v>9438</v>
      </c>
      <c r="M964">
        <v>8988.1774343278394</v>
      </c>
      <c r="AE964" s="1" t="s">
        <v>4351</v>
      </c>
      <c r="AF964" s="1" t="s">
        <v>2778</v>
      </c>
      <c r="AG964" s="9">
        <v>5.2148889999999996E-12</v>
      </c>
      <c r="AH964" s="1" t="str">
        <f>_xlfn.TEXTAFTER(Table9[[#This Row],[rxn]],"-",-1)</f>
        <v>rt2834</v>
      </c>
      <c r="AI964" s="1" t="e">
        <f>_xlfn.TEXTAFTER(_xlfn.TEXTBEFORE(Table9[[#This Row],[rxn]],"-"&amp;Table9[[#This Row],[enz]]),"RXN-")</f>
        <v>#N/A</v>
      </c>
      <c r="AJ964" s="1" t="e">
        <f>_xlfn.TEXTBEFORE(Table9[[#This Row],[rxn]],"_",-1)</f>
        <v>#N/A</v>
      </c>
    </row>
    <row r="965" spans="1:36" ht="17" hidden="1" x14ac:dyDescent="0.25">
      <c r="A965" t="s">
        <v>9496</v>
      </c>
      <c r="B965" t="str">
        <f>_xlfn.TEXTAFTER(Table5[[#This Row],[r]],"-",-1)</f>
        <v>rt6437'</v>
      </c>
      <c r="C965" t="str">
        <f>_xlfn.TEXTAFTER(_xlfn.TEXTBEFORE(Table5[[#This Row],[r]],"-"&amp;Table5[[#This Row],[enz]]),"'RXN-")</f>
        <v>ECOAH161b_m_FWD</v>
      </c>
      <c r="D965">
        <v>11171.708534568001</v>
      </c>
      <c r="E965">
        <f>_xlfn.XLOOKUP(Table5[[#This Row],[r]],Table3[r],Table3[kapp],"")</f>
        <v>8988.1774343278394</v>
      </c>
      <c r="F965">
        <f>Table5[[#This Row],[kapp]]-Table5[[#This Row],[old]]</f>
        <v>2183.5311002401613</v>
      </c>
      <c r="G965" t="str" cm="1">
        <f t="array" ref="G965">IF(ROWS(_xlfn._xlws.FILTER(Table5[r],Table5[enz]=Table5[[#This Row],[enz]]))&gt;1,"many","1")</f>
        <v>many</v>
      </c>
      <c r="H965" t="str" cm="1">
        <f t="array" ref="H965">IF(ROWS(_xlfn._xlws.FILTER(Table5[r],Table5[rxn-no-enz]=Table5[[#This Row],[rxn-no-enz]]))&gt;1,"many","1")</f>
        <v>1</v>
      </c>
      <c r="I965" t="str">
        <f>_xlfn.XLOOKUP(SUBSTITUTE(Table5[[#This Row],[r]],"'",""),Table6[rxn],Table6[rxn],"no")</f>
        <v>no</v>
      </c>
      <c r="J965" t="str" cm="1">
        <f t="array" ref="J965">_xlfn.XLOOKUP(Table5[[#This Row],[r]],"'"&amp;Table6[rxn]&amp;"'",Table6[expected kapp],"")</f>
        <v/>
      </c>
      <c r="L965" t="s">
        <v>8379</v>
      </c>
      <c r="M965">
        <v>101094.68648264</v>
      </c>
      <c r="AE965" s="1" t="s">
        <v>11701</v>
      </c>
      <c r="AF965" s="1" t="s">
        <v>2778</v>
      </c>
      <c r="AG965" s="9">
        <v>1.1285132799999999E-10</v>
      </c>
      <c r="AH965" s="1" t="str">
        <f>_xlfn.TEXTAFTER(Table9[[#This Row],[rxn]],"-",-1)</f>
        <v>rt2835</v>
      </c>
      <c r="AI965" s="1" t="e">
        <f>_xlfn.TEXTAFTER(_xlfn.TEXTBEFORE(Table9[[#This Row],[rxn]],"-"&amp;Table9[[#This Row],[enz]]),"RXN-")</f>
        <v>#N/A</v>
      </c>
      <c r="AJ965" s="1" t="e">
        <f>_xlfn.TEXTBEFORE(Table9[[#This Row],[rxn]],"_",-1)</f>
        <v>#N/A</v>
      </c>
    </row>
    <row r="966" spans="1:36" ht="17" hidden="1" x14ac:dyDescent="0.25">
      <c r="A966" t="s">
        <v>9497</v>
      </c>
      <c r="B966" t="str">
        <f>_xlfn.TEXTAFTER(Table5[[#This Row],[r]],"-",-1)</f>
        <v>rt2994'</v>
      </c>
      <c r="C966" t="str">
        <f>_xlfn.TEXTAFTER(_xlfn.TEXTBEFORE(Table5[[#This Row],[r]],"-"&amp;Table5[[#This Row],[enz]]),"'RXN-")</f>
        <v>ECOAH161b_x_FWD</v>
      </c>
      <c r="D966">
        <v>11171.708534568001</v>
      </c>
      <c r="E966">
        <f>_xlfn.XLOOKUP(Table5[[#This Row],[r]],Table3[r],Table3[kapp],"")</f>
        <v>8988.1774343278394</v>
      </c>
      <c r="F966">
        <f>Table5[[#This Row],[kapp]]-Table5[[#This Row],[old]]</f>
        <v>2183.5311002401613</v>
      </c>
      <c r="G966" t="str" cm="1">
        <f t="array" ref="G966">IF(ROWS(_xlfn._xlws.FILTER(Table5[r],Table5[enz]=Table5[[#This Row],[enz]]))&gt;1,"many","1")</f>
        <v>many</v>
      </c>
      <c r="H966" t="str" cm="1">
        <f t="array" ref="H966">IF(ROWS(_xlfn._xlws.FILTER(Table5[r],Table5[rxn-no-enz]=Table5[[#This Row],[rxn-no-enz]]))&gt;1,"many","1")</f>
        <v>many</v>
      </c>
      <c r="I966" t="str">
        <f>_xlfn.XLOOKUP(SUBSTITUTE(Table5[[#This Row],[r]],"'",""),Table6[rxn],Table6[rxn],"no")</f>
        <v>no</v>
      </c>
      <c r="J966" t="str" cm="1">
        <f t="array" ref="J966">_xlfn.XLOOKUP(Table5[[#This Row],[r]],"'"&amp;Table6[rxn]&amp;"'",Table6[expected kapp],"")</f>
        <v/>
      </c>
      <c r="L966" t="s">
        <v>9439</v>
      </c>
      <c r="M966">
        <v>8988.1774343278394</v>
      </c>
      <c r="AE966" s="1" t="s">
        <v>11702</v>
      </c>
      <c r="AF966" s="1" t="s">
        <v>2778</v>
      </c>
      <c r="AG966" s="9">
        <v>6.1925944999999901E-11</v>
      </c>
      <c r="AH966" s="1" t="str">
        <f>_xlfn.TEXTAFTER(Table9[[#This Row],[rxn]],"-",-1)</f>
        <v>rt2839</v>
      </c>
      <c r="AI966" s="1" t="e">
        <f>_xlfn.TEXTAFTER(_xlfn.TEXTBEFORE(Table9[[#This Row],[rxn]],"-"&amp;Table9[[#This Row],[enz]]),"RXN-")</f>
        <v>#N/A</v>
      </c>
      <c r="AJ966" s="1" t="e">
        <f>_xlfn.TEXTBEFORE(Table9[[#This Row],[rxn]],"_",-1)</f>
        <v>#N/A</v>
      </c>
    </row>
    <row r="967" spans="1:36" ht="17" hidden="1" x14ac:dyDescent="0.25">
      <c r="A967" t="s">
        <v>9498</v>
      </c>
      <c r="B967" t="str">
        <f>_xlfn.TEXTAFTER(Table5[[#This Row],[r]],"-",-1)</f>
        <v>rt8147'</v>
      </c>
      <c r="C967" t="str">
        <f>_xlfn.TEXTAFTER(_xlfn.TEXTBEFORE(Table5[[#This Row],[r]],"-"&amp;Table5[[#This Row],[enz]]),"'RXN-")</f>
        <v>ECOAH161b_x_FWD</v>
      </c>
      <c r="D967">
        <v>11171.708534568001</v>
      </c>
      <c r="E967">
        <f>_xlfn.XLOOKUP(Table5[[#This Row],[r]],Table3[r],Table3[kapp],"")</f>
        <v>8988.1774343278394</v>
      </c>
      <c r="F967">
        <f>Table5[[#This Row],[kapp]]-Table5[[#This Row],[old]]</f>
        <v>2183.5311002401613</v>
      </c>
      <c r="G967" t="str" cm="1">
        <f t="array" ref="G967">IF(ROWS(_xlfn._xlws.FILTER(Table5[r],Table5[enz]=Table5[[#This Row],[enz]]))&gt;1,"many","1")</f>
        <v>many</v>
      </c>
      <c r="H967" t="str" cm="1">
        <f t="array" ref="H967">IF(ROWS(_xlfn._xlws.FILTER(Table5[r],Table5[rxn-no-enz]=Table5[[#This Row],[rxn-no-enz]]))&gt;1,"many","1")</f>
        <v>many</v>
      </c>
      <c r="I967" t="str">
        <f>_xlfn.XLOOKUP(SUBSTITUTE(Table5[[#This Row],[r]],"'",""),Table6[rxn],Table6[rxn],"no")</f>
        <v>no</v>
      </c>
      <c r="J967" t="str" cm="1">
        <f t="array" ref="J967">_xlfn.XLOOKUP(Table5[[#This Row],[r]],"'"&amp;Table6[rxn]&amp;"'",Table6[expected kapp],"")</f>
        <v/>
      </c>
      <c r="L967" t="s">
        <v>9440</v>
      </c>
      <c r="M967">
        <v>8988.1774343278394</v>
      </c>
      <c r="AE967" s="1" t="s">
        <v>4352</v>
      </c>
      <c r="AF967" s="1" t="s">
        <v>2778</v>
      </c>
      <c r="AG967" s="9">
        <v>2.2433344999999999E-11</v>
      </c>
      <c r="AH967" s="1" t="str">
        <f>_xlfn.TEXTAFTER(Table9[[#This Row],[rxn]],"-",-1)</f>
        <v>rt2849</v>
      </c>
      <c r="AI967" s="1" t="e">
        <f>_xlfn.TEXTAFTER(_xlfn.TEXTBEFORE(Table9[[#This Row],[rxn]],"-"&amp;Table9[[#This Row],[enz]]),"RXN-")</f>
        <v>#N/A</v>
      </c>
      <c r="AJ967" s="1" t="e">
        <f>_xlfn.TEXTBEFORE(Table9[[#This Row],[rxn]],"_",-1)</f>
        <v>#N/A</v>
      </c>
    </row>
    <row r="968" spans="1:36" ht="17" hidden="1" x14ac:dyDescent="0.25">
      <c r="A968" t="s">
        <v>9499</v>
      </c>
      <c r="B968" t="str">
        <f>_xlfn.TEXTAFTER(Table5[[#This Row],[r]],"-",-1)</f>
        <v>rt6437'</v>
      </c>
      <c r="C968" t="str">
        <f>_xlfn.TEXTAFTER(_xlfn.TEXTBEFORE(Table5[[#This Row],[r]],"-"&amp;Table5[[#This Row],[enz]]),"'RXN-")</f>
        <v>ECOAH161c_m_FWD</v>
      </c>
      <c r="D968">
        <v>11171.708534568001</v>
      </c>
      <c r="E968">
        <f>_xlfn.XLOOKUP(Table5[[#This Row],[r]],Table3[r],Table3[kapp],"")</f>
        <v>8988.1774343278394</v>
      </c>
      <c r="F968">
        <f>Table5[[#This Row],[kapp]]-Table5[[#This Row],[old]]</f>
        <v>2183.5311002401613</v>
      </c>
      <c r="G968" t="str" cm="1">
        <f t="array" ref="G968">IF(ROWS(_xlfn._xlws.FILTER(Table5[r],Table5[enz]=Table5[[#This Row],[enz]]))&gt;1,"many","1")</f>
        <v>many</v>
      </c>
      <c r="H968" t="str" cm="1">
        <f t="array" ref="H968">IF(ROWS(_xlfn._xlws.FILTER(Table5[r],Table5[rxn-no-enz]=Table5[[#This Row],[rxn-no-enz]]))&gt;1,"many","1")</f>
        <v>1</v>
      </c>
      <c r="I968" t="str">
        <f>_xlfn.XLOOKUP(SUBSTITUTE(Table5[[#This Row],[r]],"'",""),Table6[rxn],Table6[rxn],"no")</f>
        <v>no</v>
      </c>
      <c r="J968" t="str" cm="1">
        <f t="array" ref="J968">_xlfn.XLOOKUP(Table5[[#This Row],[r]],"'"&amp;Table6[rxn]&amp;"'",Table6[expected kapp],"")</f>
        <v/>
      </c>
      <c r="L968" t="s">
        <v>8383</v>
      </c>
      <c r="M968">
        <v>4.2314258099041897</v>
      </c>
      <c r="AE968" s="1" t="s">
        <v>11703</v>
      </c>
      <c r="AF968" s="1" t="s">
        <v>2778</v>
      </c>
      <c r="AG968" s="9">
        <v>6.4787749000000003E-11</v>
      </c>
      <c r="AH968" s="1" t="str">
        <f>_xlfn.TEXTAFTER(Table9[[#This Row],[rxn]],"-",-1)</f>
        <v>rt2880</v>
      </c>
      <c r="AI968" s="1" t="e">
        <f>_xlfn.TEXTAFTER(_xlfn.TEXTBEFORE(Table9[[#This Row],[rxn]],"-"&amp;Table9[[#This Row],[enz]]),"RXN-")</f>
        <v>#N/A</v>
      </c>
      <c r="AJ968" s="1" t="e">
        <f>_xlfn.TEXTBEFORE(Table9[[#This Row],[rxn]],"_",-1)</f>
        <v>#N/A</v>
      </c>
    </row>
    <row r="969" spans="1:36" ht="17" hidden="1" x14ac:dyDescent="0.25">
      <c r="A969" t="s">
        <v>9500</v>
      </c>
      <c r="B969" t="str">
        <f>_xlfn.TEXTAFTER(Table5[[#This Row],[r]],"-",-1)</f>
        <v>rt2994'</v>
      </c>
      <c r="C969" t="str">
        <f>_xlfn.TEXTAFTER(_xlfn.TEXTBEFORE(Table5[[#This Row],[r]],"-"&amp;Table5[[#This Row],[enz]]),"'RXN-")</f>
        <v>ECOAH161c_x_FWD</v>
      </c>
      <c r="D969">
        <v>11171.708534568001</v>
      </c>
      <c r="E969">
        <f>_xlfn.XLOOKUP(Table5[[#This Row],[r]],Table3[r],Table3[kapp],"")</f>
        <v>8988.1774343278394</v>
      </c>
      <c r="F969">
        <f>Table5[[#This Row],[kapp]]-Table5[[#This Row],[old]]</f>
        <v>2183.5311002401613</v>
      </c>
      <c r="G969" t="str" cm="1">
        <f t="array" ref="G969">IF(ROWS(_xlfn._xlws.FILTER(Table5[r],Table5[enz]=Table5[[#This Row],[enz]]))&gt;1,"many","1")</f>
        <v>many</v>
      </c>
      <c r="H969" t="str" cm="1">
        <f t="array" ref="H969">IF(ROWS(_xlfn._xlws.FILTER(Table5[r],Table5[rxn-no-enz]=Table5[[#This Row],[rxn-no-enz]]))&gt;1,"many","1")</f>
        <v>many</v>
      </c>
      <c r="I969" t="str">
        <f>_xlfn.XLOOKUP(SUBSTITUTE(Table5[[#This Row],[r]],"'",""),Table6[rxn],Table6[rxn],"no")</f>
        <v>no</v>
      </c>
      <c r="J969" t="str" cm="1">
        <f t="array" ref="J969">_xlfn.XLOOKUP(Table5[[#This Row],[r]],"'"&amp;Table6[rxn]&amp;"'",Table6[expected kapp],"")</f>
        <v/>
      </c>
      <c r="L969" t="s">
        <v>8384</v>
      </c>
      <c r="M969">
        <v>11206.342443695799</v>
      </c>
      <c r="AE969" s="1" t="s">
        <v>11704</v>
      </c>
      <c r="AF969" s="1" t="s">
        <v>2778</v>
      </c>
      <c r="AG969" s="9">
        <v>2.5668789999999999E-12</v>
      </c>
      <c r="AH969" s="1" t="str">
        <f>_xlfn.TEXTAFTER(Table9[[#This Row],[rxn]],"-",-1)</f>
        <v>rt2898</v>
      </c>
      <c r="AI969" s="1" t="e">
        <f>_xlfn.TEXTAFTER(_xlfn.TEXTBEFORE(Table9[[#This Row],[rxn]],"-"&amp;Table9[[#This Row],[enz]]),"RXN-")</f>
        <v>#N/A</v>
      </c>
      <c r="AJ969" s="1" t="e">
        <f>_xlfn.TEXTBEFORE(Table9[[#This Row],[rxn]],"_",-1)</f>
        <v>#N/A</v>
      </c>
    </row>
    <row r="970" spans="1:36" ht="17" hidden="1" x14ac:dyDescent="0.25">
      <c r="A970" t="s">
        <v>9501</v>
      </c>
      <c r="B970" t="str">
        <f>_xlfn.TEXTAFTER(Table5[[#This Row],[r]],"-",-1)</f>
        <v>rt8147'</v>
      </c>
      <c r="C970" t="str">
        <f>_xlfn.TEXTAFTER(_xlfn.TEXTBEFORE(Table5[[#This Row],[r]],"-"&amp;Table5[[#This Row],[enz]]),"'RXN-")</f>
        <v>ECOAH161c_x_FWD</v>
      </c>
      <c r="D970">
        <v>11171.708534568001</v>
      </c>
      <c r="E970">
        <f>_xlfn.XLOOKUP(Table5[[#This Row],[r]],Table3[r],Table3[kapp],"")</f>
        <v>8988.1774343278394</v>
      </c>
      <c r="F970">
        <f>Table5[[#This Row],[kapp]]-Table5[[#This Row],[old]]</f>
        <v>2183.5311002401613</v>
      </c>
      <c r="G970" t="str" cm="1">
        <f t="array" ref="G970">IF(ROWS(_xlfn._xlws.FILTER(Table5[r],Table5[enz]=Table5[[#This Row],[enz]]))&gt;1,"many","1")</f>
        <v>many</v>
      </c>
      <c r="H970" t="str" cm="1">
        <f t="array" ref="H970">IF(ROWS(_xlfn._xlws.FILTER(Table5[r],Table5[rxn-no-enz]=Table5[[#This Row],[rxn-no-enz]]))&gt;1,"many","1")</f>
        <v>many</v>
      </c>
      <c r="I970" t="str">
        <f>_xlfn.XLOOKUP(SUBSTITUTE(Table5[[#This Row],[r]],"'",""),Table6[rxn],Table6[rxn],"no")</f>
        <v>no</v>
      </c>
      <c r="J970" t="str" cm="1">
        <f t="array" ref="J970">_xlfn.XLOOKUP(Table5[[#This Row],[r]],"'"&amp;Table6[rxn]&amp;"'",Table6[expected kapp],"")</f>
        <v/>
      </c>
      <c r="L970" t="s">
        <v>9441</v>
      </c>
      <c r="M970">
        <v>8988.1774343278394</v>
      </c>
      <c r="AE970" s="1" t="s">
        <v>11705</v>
      </c>
      <c r="AF970" s="1" t="s">
        <v>2778</v>
      </c>
      <c r="AG970" s="9">
        <v>2.675926E-12</v>
      </c>
      <c r="AH970" s="1" t="str">
        <f>_xlfn.TEXTAFTER(Table9[[#This Row],[rxn]],"-",-1)</f>
        <v>rt2901</v>
      </c>
      <c r="AI970" s="1" t="e">
        <f>_xlfn.TEXTAFTER(_xlfn.TEXTBEFORE(Table9[[#This Row],[rxn]],"-"&amp;Table9[[#This Row],[enz]]),"RXN-")</f>
        <v>#N/A</v>
      </c>
      <c r="AJ970" s="1" t="e">
        <f>_xlfn.TEXTBEFORE(Table9[[#This Row],[rxn]],"_",-1)</f>
        <v>#N/A</v>
      </c>
    </row>
    <row r="971" spans="1:36" ht="17" hidden="1" x14ac:dyDescent="0.25">
      <c r="A971" t="s">
        <v>9502</v>
      </c>
      <c r="B971" t="str">
        <f>_xlfn.TEXTAFTER(Table5[[#This Row],[r]],"-",-1)</f>
        <v>rt2994'</v>
      </c>
      <c r="C971" t="str">
        <f>_xlfn.TEXTAFTER(_xlfn.TEXTBEFORE(Table5[[#This Row],[r]],"-"&amp;Table5[[#This Row],[enz]]),"'RXN-")</f>
        <v>ECOAH162_x_FWD</v>
      </c>
      <c r="D971">
        <v>11171.708534568001</v>
      </c>
      <c r="E971">
        <f>_xlfn.XLOOKUP(Table5[[#This Row],[r]],Table3[r],Table3[kapp],"")</f>
        <v>8988.1774343278394</v>
      </c>
      <c r="F971">
        <f>Table5[[#This Row],[kapp]]-Table5[[#This Row],[old]]</f>
        <v>2183.5311002401613</v>
      </c>
      <c r="G971" t="str" cm="1">
        <f t="array" ref="G971">IF(ROWS(_xlfn._xlws.FILTER(Table5[r],Table5[enz]=Table5[[#This Row],[enz]]))&gt;1,"many","1")</f>
        <v>many</v>
      </c>
      <c r="H971" t="str" cm="1">
        <f t="array" ref="H971">IF(ROWS(_xlfn._xlws.FILTER(Table5[r],Table5[rxn-no-enz]=Table5[[#This Row],[rxn-no-enz]]))&gt;1,"many","1")</f>
        <v>many</v>
      </c>
      <c r="I971" t="str">
        <f>_xlfn.XLOOKUP(SUBSTITUTE(Table5[[#This Row],[r]],"'",""),Table6[rxn],Table6[rxn],"no")</f>
        <v>no</v>
      </c>
      <c r="J971" t="str" cm="1">
        <f t="array" ref="J971">_xlfn.XLOOKUP(Table5[[#This Row],[r]],"'"&amp;Table6[rxn]&amp;"'",Table6[expected kapp],"")</f>
        <v/>
      </c>
      <c r="L971" t="s">
        <v>9442</v>
      </c>
      <c r="M971">
        <v>8988.1774343278394</v>
      </c>
      <c r="AE971" s="1" t="s">
        <v>11706</v>
      </c>
      <c r="AF971" s="1" t="s">
        <v>2778</v>
      </c>
      <c r="AG971" s="9">
        <v>1.5939903000000001E-11</v>
      </c>
      <c r="AH971" s="1" t="str">
        <f>_xlfn.TEXTAFTER(Table9[[#This Row],[rxn]],"-",-1)</f>
        <v>rt2904</v>
      </c>
      <c r="AI971" s="1" t="e">
        <f>_xlfn.TEXTAFTER(_xlfn.TEXTBEFORE(Table9[[#This Row],[rxn]],"-"&amp;Table9[[#This Row],[enz]]),"RXN-")</f>
        <v>#N/A</v>
      </c>
      <c r="AJ971" s="1" t="e">
        <f>_xlfn.TEXTBEFORE(Table9[[#This Row],[rxn]],"_",-1)</f>
        <v>#N/A</v>
      </c>
    </row>
    <row r="972" spans="1:36" ht="17" hidden="1" x14ac:dyDescent="0.25">
      <c r="A972" t="s">
        <v>9503</v>
      </c>
      <c r="B972" t="str">
        <f>_xlfn.TEXTAFTER(Table5[[#This Row],[r]],"-",-1)</f>
        <v>rt8147'</v>
      </c>
      <c r="C972" t="str">
        <f>_xlfn.TEXTAFTER(_xlfn.TEXTBEFORE(Table5[[#This Row],[r]],"-"&amp;Table5[[#This Row],[enz]]),"'RXN-")</f>
        <v>ECOAH162_x_FWD</v>
      </c>
      <c r="D972">
        <v>11171.708534568001</v>
      </c>
      <c r="E972">
        <f>_xlfn.XLOOKUP(Table5[[#This Row],[r]],Table3[r],Table3[kapp],"")</f>
        <v>8988.1774343278394</v>
      </c>
      <c r="F972">
        <f>Table5[[#This Row],[kapp]]-Table5[[#This Row],[old]]</f>
        <v>2183.5311002401613</v>
      </c>
      <c r="G972" t="str" cm="1">
        <f t="array" ref="G972">IF(ROWS(_xlfn._xlws.FILTER(Table5[r],Table5[enz]=Table5[[#This Row],[enz]]))&gt;1,"many","1")</f>
        <v>many</v>
      </c>
      <c r="H972" t="str" cm="1">
        <f t="array" ref="H972">IF(ROWS(_xlfn._xlws.FILTER(Table5[r],Table5[rxn-no-enz]=Table5[[#This Row],[rxn-no-enz]]))&gt;1,"many","1")</f>
        <v>many</v>
      </c>
      <c r="I972" t="str">
        <f>_xlfn.XLOOKUP(SUBSTITUTE(Table5[[#This Row],[r]],"'",""),Table6[rxn],Table6[rxn],"no")</f>
        <v>no</v>
      </c>
      <c r="J972" t="str" cm="1">
        <f t="array" ref="J972">_xlfn.XLOOKUP(Table5[[#This Row],[r]],"'"&amp;Table6[rxn]&amp;"'",Table6[expected kapp],"")</f>
        <v/>
      </c>
      <c r="L972" t="s">
        <v>9443</v>
      </c>
      <c r="M972">
        <v>8988.1774343278394</v>
      </c>
      <c r="AE972" s="1" t="s">
        <v>11707</v>
      </c>
      <c r="AF972" s="1" t="s">
        <v>2778</v>
      </c>
      <c r="AG972" s="9">
        <v>4.57610744E-10</v>
      </c>
      <c r="AH972" s="1" t="str">
        <f>_xlfn.TEXTAFTER(Table9[[#This Row],[rxn]],"-",-1)</f>
        <v>rt2922_c</v>
      </c>
      <c r="AI972" s="1" t="e">
        <f>_xlfn.TEXTAFTER(_xlfn.TEXTBEFORE(Table9[[#This Row],[rxn]],"-"&amp;Table9[[#This Row],[enz]]),"RXN-")</f>
        <v>#N/A</v>
      </c>
      <c r="AJ972" s="1" t="str">
        <f>_xlfn.TEXTBEFORE(Table9[[#This Row],[rxn]],"_",-1)</f>
        <v>PROSYN-rt2922</v>
      </c>
    </row>
    <row r="973" spans="1:36" ht="17" hidden="1" x14ac:dyDescent="0.25">
      <c r="A973" t="s">
        <v>9504</v>
      </c>
      <c r="B973" t="str">
        <f>_xlfn.TEXTAFTER(Table5[[#This Row],[r]],"-",-1)</f>
        <v>rt2994'</v>
      </c>
      <c r="C973" t="str">
        <f>_xlfn.TEXTAFTER(_xlfn.TEXTBEFORE(Table5[[#This Row],[r]],"-"&amp;Table5[[#This Row],[enz]]),"'RXN-")</f>
        <v>ECOAH163_x_FWD</v>
      </c>
      <c r="D973">
        <v>11171.708534568001</v>
      </c>
      <c r="E973">
        <f>_xlfn.XLOOKUP(Table5[[#This Row],[r]],Table3[r],Table3[kapp],"")</f>
        <v>8988.1774343278394</v>
      </c>
      <c r="F973">
        <f>Table5[[#This Row],[kapp]]-Table5[[#This Row],[old]]</f>
        <v>2183.5311002401613</v>
      </c>
      <c r="G973" t="str" cm="1">
        <f t="array" ref="G973">IF(ROWS(_xlfn._xlws.FILTER(Table5[r],Table5[enz]=Table5[[#This Row],[enz]]))&gt;1,"many","1")</f>
        <v>many</v>
      </c>
      <c r="H973" t="str" cm="1">
        <f t="array" ref="H973">IF(ROWS(_xlfn._xlws.FILTER(Table5[r],Table5[rxn-no-enz]=Table5[[#This Row],[rxn-no-enz]]))&gt;1,"many","1")</f>
        <v>many</v>
      </c>
      <c r="I973" t="str">
        <f>_xlfn.XLOOKUP(SUBSTITUTE(Table5[[#This Row],[r]],"'",""),Table6[rxn],Table6[rxn],"no")</f>
        <v>no</v>
      </c>
      <c r="J973" t="str" cm="1">
        <f t="array" ref="J973">_xlfn.XLOOKUP(Table5[[#This Row],[r]],"'"&amp;Table6[rxn]&amp;"'",Table6[expected kapp],"")</f>
        <v/>
      </c>
      <c r="L973" t="s">
        <v>9444</v>
      </c>
      <c r="M973">
        <v>8988.1774343278394</v>
      </c>
      <c r="AE973" s="1" t="s">
        <v>4354</v>
      </c>
      <c r="AF973" s="1" t="s">
        <v>2778</v>
      </c>
      <c r="AG973" s="9">
        <v>1.9429250679999999E-9</v>
      </c>
      <c r="AH973" s="1" t="str">
        <f>_xlfn.TEXTAFTER(Table9[[#This Row],[rxn]],"-",-1)</f>
        <v>rt2949</v>
      </c>
      <c r="AI973" s="1" t="e">
        <f>_xlfn.TEXTAFTER(_xlfn.TEXTBEFORE(Table9[[#This Row],[rxn]],"-"&amp;Table9[[#This Row],[enz]]),"RXN-")</f>
        <v>#N/A</v>
      </c>
      <c r="AJ973" s="1" t="e">
        <f>_xlfn.TEXTBEFORE(Table9[[#This Row],[rxn]],"_",-1)</f>
        <v>#N/A</v>
      </c>
    </row>
    <row r="974" spans="1:36" ht="17" hidden="1" x14ac:dyDescent="0.25">
      <c r="A974" t="s">
        <v>9505</v>
      </c>
      <c r="B974" t="str">
        <f>_xlfn.TEXTAFTER(Table5[[#This Row],[r]],"-",-1)</f>
        <v>rt8147'</v>
      </c>
      <c r="C974" t="str">
        <f>_xlfn.TEXTAFTER(_xlfn.TEXTBEFORE(Table5[[#This Row],[r]],"-"&amp;Table5[[#This Row],[enz]]),"'RXN-")</f>
        <v>ECOAH163_x_FWD</v>
      </c>
      <c r="D974">
        <v>11171.708534568001</v>
      </c>
      <c r="E974">
        <f>_xlfn.XLOOKUP(Table5[[#This Row],[r]],Table3[r],Table3[kapp],"")</f>
        <v>8988.1774343278394</v>
      </c>
      <c r="F974">
        <f>Table5[[#This Row],[kapp]]-Table5[[#This Row],[old]]</f>
        <v>2183.5311002401613</v>
      </c>
      <c r="G974" t="str" cm="1">
        <f t="array" ref="G974">IF(ROWS(_xlfn._xlws.FILTER(Table5[r],Table5[enz]=Table5[[#This Row],[enz]]))&gt;1,"many","1")</f>
        <v>many</v>
      </c>
      <c r="H974" t="str" cm="1">
        <f t="array" ref="H974">IF(ROWS(_xlfn._xlws.FILTER(Table5[r],Table5[rxn-no-enz]=Table5[[#This Row],[rxn-no-enz]]))&gt;1,"many","1")</f>
        <v>many</v>
      </c>
      <c r="I974" t="str">
        <f>_xlfn.XLOOKUP(SUBSTITUTE(Table5[[#This Row],[r]],"'",""),Table6[rxn],Table6[rxn],"no")</f>
        <v>no</v>
      </c>
      <c r="J974" t="str" cm="1">
        <f t="array" ref="J974">_xlfn.XLOOKUP(Table5[[#This Row],[r]],"'"&amp;Table6[rxn]&amp;"'",Table6[expected kapp],"")</f>
        <v/>
      </c>
      <c r="L974" t="s">
        <v>9445</v>
      </c>
      <c r="M974">
        <v>8988.1774343278394</v>
      </c>
      <c r="AE974" s="1" t="s">
        <v>11708</v>
      </c>
      <c r="AF974" s="1" t="s">
        <v>2778</v>
      </c>
      <c r="AG974" s="9">
        <v>4.6615715910000001E-9</v>
      </c>
      <c r="AH974" s="1" t="str">
        <f>_xlfn.TEXTAFTER(Table9[[#This Row],[rxn]],"-",-1)</f>
        <v>rt2960</v>
      </c>
      <c r="AI974" s="1" t="e">
        <f>_xlfn.TEXTAFTER(_xlfn.TEXTBEFORE(Table9[[#This Row],[rxn]],"-"&amp;Table9[[#This Row],[enz]]),"RXN-")</f>
        <v>#N/A</v>
      </c>
      <c r="AJ974" s="1" t="e">
        <f>_xlfn.TEXTBEFORE(Table9[[#This Row],[rxn]],"_",-1)</f>
        <v>#N/A</v>
      </c>
    </row>
    <row r="975" spans="1:36" ht="17" hidden="1" x14ac:dyDescent="0.25">
      <c r="A975" t="s">
        <v>9506</v>
      </c>
      <c r="B975" t="str">
        <f>_xlfn.TEXTAFTER(Table5[[#This Row],[r]],"-",-1)</f>
        <v>rt6437'</v>
      </c>
      <c r="C975" t="str">
        <f>_xlfn.TEXTAFTER(_xlfn.TEXTBEFORE(Table5[[#This Row],[r]],"-"&amp;Table5[[#This Row],[enz]]),"'RXN-")</f>
        <v>ECOAH180_m_FWD</v>
      </c>
      <c r="D975">
        <v>11171.708534568001</v>
      </c>
      <c r="E975">
        <f>_xlfn.XLOOKUP(Table5[[#This Row],[r]],Table3[r],Table3[kapp],"")</f>
        <v>8988.1774343278394</v>
      </c>
      <c r="F975">
        <f>Table5[[#This Row],[kapp]]-Table5[[#This Row],[old]]</f>
        <v>2183.5311002401613</v>
      </c>
      <c r="G975" t="str" cm="1">
        <f t="array" ref="G975">IF(ROWS(_xlfn._xlws.FILTER(Table5[r],Table5[enz]=Table5[[#This Row],[enz]]))&gt;1,"many","1")</f>
        <v>many</v>
      </c>
      <c r="H975" t="str" cm="1">
        <f t="array" ref="H975">IF(ROWS(_xlfn._xlws.FILTER(Table5[r],Table5[rxn-no-enz]=Table5[[#This Row],[rxn-no-enz]]))&gt;1,"many","1")</f>
        <v>1</v>
      </c>
      <c r="I975" t="str">
        <f>_xlfn.XLOOKUP(SUBSTITUTE(Table5[[#This Row],[r]],"'",""),Table6[rxn],Table6[rxn],"no")</f>
        <v>no</v>
      </c>
      <c r="J975" t="str" cm="1">
        <f t="array" ref="J975">_xlfn.XLOOKUP(Table5[[#This Row],[r]],"'"&amp;Table6[rxn]&amp;"'",Table6[expected kapp],"")</f>
        <v/>
      </c>
      <c r="L975" t="s">
        <v>9446</v>
      </c>
      <c r="M975">
        <v>8988.1774343278394</v>
      </c>
      <c r="AE975" s="1" t="s">
        <v>4355</v>
      </c>
      <c r="AF975" s="1" t="s">
        <v>2778</v>
      </c>
      <c r="AG975" s="9">
        <v>1.710857153E-9</v>
      </c>
      <c r="AH975" s="1" t="str">
        <f>_xlfn.TEXTAFTER(Table9[[#This Row],[rxn]],"-",-1)</f>
        <v>rt2963</v>
      </c>
      <c r="AI975" s="1" t="e">
        <f>_xlfn.TEXTAFTER(_xlfn.TEXTBEFORE(Table9[[#This Row],[rxn]],"-"&amp;Table9[[#This Row],[enz]]),"RXN-")</f>
        <v>#N/A</v>
      </c>
      <c r="AJ975" s="1" t="e">
        <f>_xlfn.TEXTBEFORE(Table9[[#This Row],[rxn]],"_",-1)</f>
        <v>#N/A</v>
      </c>
    </row>
    <row r="976" spans="1:36" ht="17" hidden="1" x14ac:dyDescent="0.25">
      <c r="A976" t="s">
        <v>9507</v>
      </c>
      <c r="B976" t="str">
        <f>_xlfn.TEXTAFTER(Table5[[#This Row],[r]],"-",-1)</f>
        <v>rt2994'</v>
      </c>
      <c r="C976" t="str">
        <f>_xlfn.TEXTAFTER(_xlfn.TEXTBEFORE(Table5[[#This Row],[r]],"-"&amp;Table5[[#This Row],[enz]]),"'RXN-")</f>
        <v>ECOAH180_x_FWD</v>
      </c>
      <c r="D976">
        <v>11171.708534568001</v>
      </c>
      <c r="E976">
        <f>_xlfn.XLOOKUP(Table5[[#This Row],[r]],Table3[r],Table3[kapp],"")</f>
        <v>8988.1774343278394</v>
      </c>
      <c r="F976">
        <f>Table5[[#This Row],[kapp]]-Table5[[#This Row],[old]]</f>
        <v>2183.5311002401613</v>
      </c>
      <c r="G976" t="str" cm="1">
        <f t="array" ref="G976">IF(ROWS(_xlfn._xlws.FILTER(Table5[r],Table5[enz]=Table5[[#This Row],[enz]]))&gt;1,"many","1")</f>
        <v>many</v>
      </c>
      <c r="H976" t="str" cm="1">
        <f t="array" ref="H976">IF(ROWS(_xlfn._xlws.FILTER(Table5[r],Table5[rxn-no-enz]=Table5[[#This Row],[rxn-no-enz]]))&gt;1,"many","1")</f>
        <v>many</v>
      </c>
      <c r="I976" t="str">
        <f>_xlfn.XLOOKUP(SUBSTITUTE(Table5[[#This Row],[r]],"'",""),Table6[rxn],Table6[rxn],"no")</f>
        <v>no</v>
      </c>
      <c r="J976" t="str" cm="1">
        <f t="array" ref="J976">_xlfn.XLOOKUP(Table5[[#This Row],[r]],"'"&amp;Table6[rxn]&amp;"'",Table6[expected kapp],"")</f>
        <v/>
      </c>
      <c r="L976" t="s">
        <v>9447</v>
      </c>
      <c r="M976">
        <v>8988.1774343278394</v>
      </c>
      <c r="AE976" s="1" t="s">
        <v>4356</v>
      </c>
      <c r="AF976" s="1" t="s">
        <v>2778</v>
      </c>
      <c r="AG976" s="9">
        <v>5.9804983999999998E-11</v>
      </c>
      <c r="AH976" s="1" t="str">
        <f>_xlfn.TEXTAFTER(Table9[[#This Row],[rxn]],"-",-1)</f>
        <v>rt2964</v>
      </c>
      <c r="AI976" s="1" t="e">
        <f>_xlfn.TEXTAFTER(_xlfn.TEXTBEFORE(Table9[[#This Row],[rxn]],"-"&amp;Table9[[#This Row],[enz]]),"RXN-")</f>
        <v>#N/A</v>
      </c>
      <c r="AJ976" s="1" t="e">
        <f>_xlfn.TEXTBEFORE(Table9[[#This Row],[rxn]],"_",-1)</f>
        <v>#N/A</v>
      </c>
    </row>
    <row r="977" spans="1:36" ht="17" hidden="1" x14ac:dyDescent="0.25">
      <c r="A977" t="s">
        <v>9508</v>
      </c>
      <c r="B977" t="str">
        <f>_xlfn.TEXTAFTER(Table5[[#This Row],[r]],"-",-1)</f>
        <v>rt8147'</v>
      </c>
      <c r="C977" t="str">
        <f>_xlfn.TEXTAFTER(_xlfn.TEXTBEFORE(Table5[[#This Row],[r]],"-"&amp;Table5[[#This Row],[enz]]),"'RXN-")</f>
        <v>ECOAH180_x_FWD</v>
      </c>
      <c r="D977">
        <v>11171.708534568001</v>
      </c>
      <c r="E977">
        <f>_xlfn.XLOOKUP(Table5[[#This Row],[r]],Table3[r],Table3[kapp],"")</f>
        <v>8988.1774343278394</v>
      </c>
      <c r="F977">
        <f>Table5[[#This Row],[kapp]]-Table5[[#This Row],[old]]</f>
        <v>2183.5311002401613</v>
      </c>
      <c r="G977" t="str" cm="1">
        <f t="array" ref="G977">IF(ROWS(_xlfn._xlws.FILTER(Table5[r],Table5[enz]=Table5[[#This Row],[enz]]))&gt;1,"many","1")</f>
        <v>many</v>
      </c>
      <c r="H977" t="str" cm="1">
        <f t="array" ref="H977">IF(ROWS(_xlfn._xlws.FILTER(Table5[r],Table5[rxn-no-enz]=Table5[[#This Row],[rxn-no-enz]]))&gt;1,"many","1")</f>
        <v>many</v>
      </c>
      <c r="I977" t="str">
        <f>_xlfn.XLOOKUP(SUBSTITUTE(Table5[[#This Row],[r]],"'",""),Table6[rxn],Table6[rxn],"no")</f>
        <v>no</v>
      </c>
      <c r="J977" t="str" cm="1">
        <f t="array" ref="J977">_xlfn.XLOOKUP(Table5[[#This Row],[r]],"'"&amp;Table6[rxn]&amp;"'",Table6[expected kapp],"")</f>
        <v/>
      </c>
      <c r="L977" t="s">
        <v>8387</v>
      </c>
      <c r="M977">
        <v>25580.704800825399</v>
      </c>
      <c r="AE977" s="1" t="s">
        <v>4357</v>
      </c>
      <c r="AF977" s="1" t="s">
        <v>2778</v>
      </c>
      <c r="AG977" s="9">
        <v>1.1617519999999999E-12</v>
      </c>
      <c r="AH977" s="1" t="str">
        <f>_xlfn.TEXTAFTER(Table9[[#This Row],[rxn]],"-",-1)</f>
        <v>rt2975</v>
      </c>
      <c r="AI977" s="1" t="e">
        <f>_xlfn.TEXTAFTER(_xlfn.TEXTBEFORE(Table9[[#This Row],[rxn]],"-"&amp;Table9[[#This Row],[enz]]),"RXN-")</f>
        <v>#N/A</v>
      </c>
      <c r="AJ977" s="1" t="e">
        <f>_xlfn.TEXTBEFORE(Table9[[#This Row],[rxn]],"_",-1)</f>
        <v>#N/A</v>
      </c>
    </row>
    <row r="978" spans="1:36" ht="17" hidden="1" x14ac:dyDescent="0.25">
      <c r="A978" t="s">
        <v>9509</v>
      </c>
      <c r="B978" t="str">
        <f>_xlfn.TEXTAFTER(Table5[[#This Row],[r]],"-",-1)</f>
        <v>rt6437'</v>
      </c>
      <c r="C978" t="str">
        <f>_xlfn.TEXTAFTER(_xlfn.TEXTBEFORE(Table5[[#This Row],[r]],"-"&amp;Table5[[#This Row],[enz]]),"'RXN-")</f>
        <v>ECOAH181a_m_FWD</v>
      </c>
      <c r="D978">
        <v>11171.708534568001</v>
      </c>
      <c r="E978">
        <f>_xlfn.XLOOKUP(Table5[[#This Row],[r]],Table3[r],Table3[kapp],"")</f>
        <v>8988.1774343278394</v>
      </c>
      <c r="F978">
        <f>Table5[[#This Row],[kapp]]-Table5[[#This Row],[old]]</f>
        <v>2183.5311002401613</v>
      </c>
      <c r="G978" t="str" cm="1">
        <f t="array" ref="G978">IF(ROWS(_xlfn._xlws.FILTER(Table5[r],Table5[enz]=Table5[[#This Row],[enz]]))&gt;1,"many","1")</f>
        <v>many</v>
      </c>
      <c r="H978" t="str" cm="1">
        <f t="array" ref="H978">IF(ROWS(_xlfn._xlws.FILTER(Table5[r],Table5[rxn-no-enz]=Table5[[#This Row],[rxn-no-enz]]))&gt;1,"many","1")</f>
        <v>1</v>
      </c>
      <c r="I978" t="str">
        <f>_xlfn.XLOOKUP(SUBSTITUTE(Table5[[#This Row],[r]],"'",""),Table6[rxn],Table6[rxn],"no")</f>
        <v>no</v>
      </c>
      <c r="J978" t="str" cm="1">
        <f t="array" ref="J978">_xlfn.XLOOKUP(Table5[[#This Row],[r]],"'"&amp;Table6[rxn]&amp;"'",Table6[expected kapp],"")</f>
        <v/>
      </c>
      <c r="L978" t="s">
        <v>8388</v>
      </c>
      <c r="M978">
        <v>50.623697101787997</v>
      </c>
      <c r="AE978" s="1" t="s">
        <v>11709</v>
      </c>
      <c r="AF978" s="1" t="s">
        <v>2778</v>
      </c>
      <c r="AG978" s="9">
        <v>5.7275659999999997E-12</v>
      </c>
      <c r="AH978" s="1" t="str">
        <f>_xlfn.TEXTAFTER(Table9[[#This Row],[rxn]],"-",-1)</f>
        <v>rt2983</v>
      </c>
      <c r="AI978" s="1" t="e">
        <f>_xlfn.TEXTAFTER(_xlfn.TEXTBEFORE(Table9[[#This Row],[rxn]],"-"&amp;Table9[[#This Row],[enz]]),"RXN-")</f>
        <v>#N/A</v>
      </c>
      <c r="AJ978" s="1" t="e">
        <f>_xlfn.TEXTBEFORE(Table9[[#This Row],[rxn]],"_",-1)</f>
        <v>#N/A</v>
      </c>
    </row>
    <row r="979" spans="1:36" ht="17" hidden="1" x14ac:dyDescent="0.25">
      <c r="A979" t="s">
        <v>9510</v>
      </c>
      <c r="B979" t="str">
        <f>_xlfn.TEXTAFTER(Table5[[#This Row],[r]],"-",-1)</f>
        <v>rt2994'</v>
      </c>
      <c r="C979" t="str">
        <f>_xlfn.TEXTAFTER(_xlfn.TEXTBEFORE(Table5[[#This Row],[r]],"-"&amp;Table5[[#This Row],[enz]]),"'RXN-")</f>
        <v>ECOAH181a_x_FWD</v>
      </c>
      <c r="D979">
        <v>11171.708534568001</v>
      </c>
      <c r="E979">
        <f>_xlfn.XLOOKUP(Table5[[#This Row],[r]],Table3[r],Table3[kapp],"")</f>
        <v>8988.1774343278394</v>
      </c>
      <c r="F979">
        <f>Table5[[#This Row],[kapp]]-Table5[[#This Row],[old]]</f>
        <v>2183.5311002401613</v>
      </c>
      <c r="G979" t="str" cm="1">
        <f t="array" ref="G979">IF(ROWS(_xlfn._xlws.FILTER(Table5[r],Table5[enz]=Table5[[#This Row],[enz]]))&gt;1,"many","1")</f>
        <v>many</v>
      </c>
      <c r="H979" t="str" cm="1">
        <f t="array" ref="H979">IF(ROWS(_xlfn._xlws.FILTER(Table5[r],Table5[rxn-no-enz]=Table5[[#This Row],[rxn-no-enz]]))&gt;1,"many","1")</f>
        <v>many</v>
      </c>
      <c r="I979" t="str">
        <f>_xlfn.XLOOKUP(SUBSTITUTE(Table5[[#This Row],[r]],"'",""),Table6[rxn],Table6[rxn],"no")</f>
        <v>no</v>
      </c>
      <c r="J979" t="str" cm="1">
        <f t="array" ref="J979">_xlfn.XLOOKUP(Table5[[#This Row],[r]],"'"&amp;Table6[rxn]&amp;"'",Table6[expected kapp],"")</f>
        <v/>
      </c>
      <c r="L979" t="s">
        <v>9448</v>
      </c>
      <c r="M979">
        <v>8988.1774343278394</v>
      </c>
      <c r="AE979" s="1" t="s">
        <v>11710</v>
      </c>
      <c r="AF979" s="1" t="s">
        <v>2778</v>
      </c>
      <c r="AG979" s="9">
        <v>4.61727956E-10</v>
      </c>
      <c r="AH979" s="1" t="str">
        <f>_xlfn.TEXTAFTER(Table9[[#This Row],[rxn]],"-",-1)</f>
        <v>rt2994</v>
      </c>
      <c r="AI979" s="1" t="e">
        <f>_xlfn.TEXTAFTER(_xlfn.TEXTBEFORE(Table9[[#This Row],[rxn]],"-"&amp;Table9[[#This Row],[enz]]),"RXN-")</f>
        <v>#N/A</v>
      </c>
      <c r="AJ979" s="1" t="e">
        <f>_xlfn.TEXTBEFORE(Table9[[#This Row],[rxn]],"_",-1)</f>
        <v>#N/A</v>
      </c>
    </row>
    <row r="980" spans="1:36" ht="17" hidden="1" x14ac:dyDescent="0.25">
      <c r="A980" t="s">
        <v>9511</v>
      </c>
      <c r="B980" t="str">
        <f>_xlfn.TEXTAFTER(Table5[[#This Row],[r]],"-",-1)</f>
        <v>rt8147'</v>
      </c>
      <c r="C980" t="str">
        <f>_xlfn.TEXTAFTER(_xlfn.TEXTBEFORE(Table5[[#This Row],[r]],"-"&amp;Table5[[#This Row],[enz]]),"'RXN-")</f>
        <v>ECOAH181a_x_FWD</v>
      </c>
      <c r="D980">
        <v>11171.708534568001</v>
      </c>
      <c r="E980">
        <f>_xlfn.XLOOKUP(Table5[[#This Row],[r]],Table3[r],Table3[kapp],"")</f>
        <v>8988.1774343278394</v>
      </c>
      <c r="F980">
        <f>Table5[[#This Row],[kapp]]-Table5[[#This Row],[old]]</f>
        <v>2183.5311002401613</v>
      </c>
      <c r="G980" t="str" cm="1">
        <f t="array" ref="G980">IF(ROWS(_xlfn._xlws.FILTER(Table5[r],Table5[enz]=Table5[[#This Row],[enz]]))&gt;1,"many","1")</f>
        <v>many</v>
      </c>
      <c r="H980" t="str" cm="1">
        <f t="array" ref="H980">IF(ROWS(_xlfn._xlws.FILTER(Table5[r],Table5[rxn-no-enz]=Table5[[#This Row],[rxn-no-enz]]))&gt;1,"many","1")</f>
        <v>many</v>
      </c>
      <c r="I980" t="str">
        <f>_xlfn.XLOOKUP(SUBSTITUTE(Table5[[#This Row],[r]],"'",""),Table6[rxn],Table6[rxn],"no")</f>
        <v>no</v>
      </c>
      <c r="J980" t="str" cm="1">
        <f t="array" ref="J980">_xlfn.XLOOKUP(Table5[[#This Row],[r]],"'"&amp;Table6[rxn]&amp;"'",Table6[expected kapp],"")</f>
        <v/>
      </c>
      <c r="L980" t="s">
        <v>9449</v>
      </c>
      <c r="M980">
        <v>8988.1774343278394</v>
      </c>
      <c r="AE980" s="1" t="s">
        <v>11711</v>
      </c>
      <c r="AF980" s="1" t="s">
        <v>2778</v>
      </c>
      <c r="AG980" s="9">
        <v>1.8353969900000001E-10</v>
      </c>
      <c r="AH980" s="1" t="str">
        <f>_xlfn.TEXTAFTER(Table9[[#This Row],[rxn]],"-",-1)</f>
        <v>rt3013_rm</v>
      </c>
      <c r="AI980" s="1" t="e">
        <f>_xlfn.TEXTAFTER(_xlfn.TEXTBEFORE(Table9[[#This Row],[rxn]],"-"&amp;Table9[[#This Row],[enz]]),"RXN-")</f>
        <v>#N/A</v>
      </c>
      <c r="AJ980" s="1" t="str">
        <f>_xlfn.TEXTBEFORE(Table9[[#This Row],[rxn]],"_",-1)</f>
        <v>PROSYN-rt3013</v>
      </c>
    </row>
    <row r="981" spans="1:36" ht="17" hidden="1" x14ac:dyDescent="0.25">
      <c r="A981" t="s">
        <v>9512</v>
      </c>
      <c r="B981" t="str">
        <f>_xlfn.TEXTAFTER(Table5[[#This Row],[r]],"-",-1)</f>
        <v>rt2994'</v>
      </c>
      <c r="C981" t="str">
        <f>_xlfn.TEXTAFTER(_xlfn.TEXTBEFORE(Table5[[#This Row],[r]],"-"&amp;Table5[[#This Row],[enz]]),"'RXN-")</f>
        <v>ECOAH182_x_FWD</v>
      </c>
      <c r="D981">
        <v>11171.708534568001</v>
      </c>
      <c r="E981">
        <f>_xlfn.XLOOKUP(Table5[[#This Row],[r]],Table3[r],Table3[kapp],"")</f>
        <v>8988.1774343278394</v>
      </c>
      <c r="F981">
        <f>Table5[[#This Row],[kapp]]-Table5[[#This Row],[old]]</f>
        <v>2183.5311002401613</v>
      </c>
      <c r="G981" t="str" cm="1">
        <f t="array" ref="G981">IF(ROWS(_xlfn._xlws.FILTER(Table5[r],Table5[enz]=Table5[[#This Row],[enz]]))&gt;1,"many","1")</f>
        <v>many</v>
      </c>
      <c r="H981" t="str" cm="1">
        <f t="array" ref="H981">IF(ROWS(_xlfn._xlws.FILTER(Table5[r],Table5[rxn-no-enz]=Table5[[#This Row],[rxn-no-enz]]))&gt;1,"many","1")</f>
        <v>many</v>
      </c>
      <c r="I981" t="str">
        <f>_xlfn.XLOOKUP(SUBSTITUTE(Table5[[#This Row],[r]],"'",""),Table6[rxn],Table6[rxn],"no")</f>
        <v>no</v>
      </c>
      <c r="J981" t="str" cm="1">
        <f t="array" ref="J981">_xlfn.XLOOKUP(Table5[[#This Row],[r]],"'"&amp;Table6[rxn]&amp;"'",Table6[expected kapp],"")</f>
        <v/>
      </c>
      <c r="L981" t="s">
        <v>9450</v>
      </c>
      <c r="M981">
        <v>8988.1774343278394</v>
      </c>
      <c r="AE981" s="1" t="s">
        <v>11712</v>
      </c>
      <c r="AF981" s="1" t="s">
        <v>2778</v>
      </c>
      <c r="AG981" s="9">
        <v>1.0251007200000001E-10</v>
      </c>
      <c r="AH981" s="1" t="str">
        <f>_xlfn.TEXTAFTER(Table9[[#This Row],[rxn]],"-",-1)</f>
        <v>rt3021</v>
      </c>
      <c r="AI981" s="1" t="e">
        <f>_xlfn.TEXTAFTER(_xlfn.TEXTBEFORE(Table9[[#This Row],[rxn]],"-"&amp;Table9[[#This Row],[enz]]),"RXN-")</f>
        <v>#N/A</v>
      </c>
      <c r="AJ981" s="1" t="e">
        <f>_xlfn.TEXTBEFORE(Table9[[#This Row],[rxn]],"_",-1)</f>
        <v>#N/A</v>
      </c>
    </row>
    <row r="982" spans="1:36" ht="17" hidden="1" x14ac:dyDescent="0.25">
      <c r="A982" t="s">
        <v>9513</v>
      </c>
      <c r="B982" t="str">
        <f>_xlfn.TEXTAFTER(Table5[[#This Row],[r]],"-",-1)</f>
        <v>rt8147'</v>
      </c>
      <c r="C982" t="str">
        <f>_xlfn.TEXTAFTER(_xlfn.TEXTBEFORE(Table5[[#This Row],[r]],"-"&amp;Table5[[#This Row],[enz]]),"'RXN-")</f>
        <v>ECOAH182_x_FWD</v>
      </c>
      <c r="D982">
        <v>11171.708534568001</v>
      </c>
      <c r="E982">
        <f>_xlfn.XLOOKUP(Table5[[#This Row],[r]],Table3[r],Table3[kapp],"")</f>
        <v>8988.1774343278394</v>
      </c>
      <c r="F982">
        <f>Table5[[#This Row],[kapp]]-Table5[[#This Row],[old]]</f>
        <v>2183.5311002401613</v>
      </c>
      <c r="G982" t="str" cm="1">
        <f t="array" ref="G982">IF(ROWS(_xlfn._xlws.FILTER(Table5[r],Table5[enz]=Table5[[#This Row],[enz]]))&gt;1,"many","1")</f>
        <v>many</v>
      </c>
      <c r="H982" t="str" cm="1">
        <f t="array" ref="H982">IF(ROWS(_xlfn._xlws.FILTER(Table5[r],Table5[rxn-no-enz]=Table5[[#This Row],[rxn-no-enz]]))&gt;1,"many","1")</f>
        <v>many</v>
      </c>
      <c r="I982" t="str">
        <f>_xlfn.XLOOKUP(SUBSTITUTE(Table5[[#This Row],[r]],"'",""),Table6[rxn],Table6[rxn],"no")</f>
        <v>no</v>
      </c>
      <c r="J982" t="str" cm="1">
        <f t="array" ref="J982">_xlfn.XLOOKUP(Table5[[#This Row],[r]],"'"&amp;Table6[rxn]&amp;"'",Table6[expected kapp],"")</f>
        <v/>
      </c>
      <c r="L982" t="s">
        <v>9451</v>
      </c>
      <c r="M982">
        <v>8988.1774343278394</v>
      </c>
      <c r="AE982" s="1" t="s">
        <v>11713</v>
      </c>
      <c r="AF982" s="1" t="s">
        <v>2778</v>
      </c>
      <c r="AG982" s="9">
        <v>1.0187640999999999E-11</v>
      </c>
      <c r="AH982" s="1" t="str">
        <f>_xlfn.TEXTAFTER(Table9[[#This Row],[rxn]],"-",-1)</f>
        <v>rt3023_r</v>
      </c>
      <c r="AI982" s="1" t="e">
        <f>_xlfn.TEXTAFTER(_xlfn.TEXTBEFORE(Table9[[#This Row],[rxn]],"-"&amp;Table9[[#This Row],[enz]]),"RXN-")</f>
        <v>#N/A</v>
      </c>
      <c r="AJ982" s="1" t="str">
        <f>_xlfn.TEXTBEFORE(Table9[[#This Row],[rxn]],"_",-1)</f>
        <v>PROSYN-rt3023</v>
      </c>
    </row>
    <row r="983" spans="1:36" ht="17" hidden="1" x14ac:dyDescent="0.25">
      <c r="A983" t="s">
        <v>9514</v>
      </c>
      <c r="B983" t="str">
        <f>_xlfn.TEXTAFTER(Table5[[#This Row],[r]],"-",-1)</f>
        <v>rt2994'</v>
      </c>
      <c r="C983" t="str">
        <f>_xlfn.TEXTAFTER(_xlfn.TEXTBEFORE(Table5[[#This Row],[r]],"-"&amp;Table5[[#This Row],[enz]]),"'RXN-")</f>
        <v>ECOAH183_x_FWD</v>
      </c>
      <c r="D983">
        <v>11171.708534568001</v>
      </c>
      <c r="E983">
        <f>_xlfn.XLOOKUP(Table5[[#This Row],[r]],Table3[r],Table3[kapp],"")</f>
        <v>8988.1774343278394</v>
      </c>
      <c r="F983">
        <f>Table5[[#This Row],[kapp]]-Table5[[#This Row],[old]]</f>
        <v>2183.5311002401613</v>
      </c>
      <c r="G983" t="str" cm="1">
        <f t="array" ref="G983">IF(ROWS(_xlfn._xlws.FILTER(Table5[r],Table5[enz]=Table5[[#This Row],[enz]]))&gt;1,"many","1")</f>
        <v>many</v>
      </c>
      <c r="H983" t="str" cm="1">
        <f t="array" ref="H983">IF(ROWS(_xlfn._xlws.FILTER(Table5[r],Table5[rxn-no-enz]=Table5[[#This Row],[rxn-no-enz]]))&gt;1,"many","1")</f>
        <v>many</v>
      </c>
      <c r="I983" t="str">
        <f>_xlfn.XLOOKUP(SUBSTITUTE(Table5[[#This Row],[r]],"'",""),Table6[rxn],Table6[rxn],"no")</f>
        <v>no</v>
      </c>
      <c r="J983" t="str" cm="1">
        <f t="array" ref="J983">_xlfn.XLOOKUP(Table5[[#This Row],[r]],"'"&amp;Table6[rxn]&amp;"'",Table6[expected kapp],"")</f>
        <v/>
      </c>
      <c r="L983" t="s">
        <v>8389</v>
      </c>
      <c r="M983">
        <v>48151.5334941158</v>
      </c>
      <c r="AE983" s="1" t="s">
        <v>11714</v>
      </c>
      <c r="AF983" s="1" t="s">
        <v>2778</v>
      </c>
      <c r="AG983" s="9">
        <v>1.0385321699999899E-9</v>
      </c>
      <c r="AH983" s="1" t="str">
        <f>_xlfn.TEXTAFTER(Table9[[#This Row],[rxn]],"-",-1)</f>
        <v>rt3052</v>
      </c>
      <c r="AI983" s="1" t="e">
        <f>_xlfn.TEXTAFTER(_xlfn.TEXTBEFORE(Table9[[#This Row],[rxn]],"-"&amp;Table9[[#This Row],[enz]]),"RXN-")</f>
        <v>#N/A</v>
      </c>
      <c r="AJ983" s="1" t="e">
        <f>_xlfn.TEXTBEFORE(Table9[[#This Row],[rxn]],"_",-1)</f>
        <v>#N/A</v>
      </c>
    </row>
    <row r="984" spans="1:36" ht="17" hidden="1" x14ac:dyDescent="0.25">
      <c r="A984" t="s">
        <v>9515</v>
      </c>
      <c r="B984" t="str">
        <f>_xlfn.TEXTAFTER(Table5[[#This Row],[r]],"-",-1)</f>
        <v>rt8147'</v>
      </c>
      <c r="C984" t="str">
        <f>_xlfn.TEXTAFTER(_xlfn.TEXTBEFORE(Table5[[#This Row],[r]],"-"&amp;Table5[[#This Row],[enz]]),"'RXN-")</f>
        <v>ECOAH183_x_FWD</v>
      </c>
      <c r="D984">
        <v>11171.708534568001</v>
      </c>
      <c r="E984">
        <f>_xlfn.XLOOKUP(Table5[[#This Row],[r]],Table3[r],Table3[kapp],"")</f>
        <v>8988.1774343278394</v>
      </c>
      <c r="F984">
        <f>Table5[[#This Row],[kapp]]-Table5[[#This Row],[old]]</f>
        <v>2183.5311002401613</v>
      </c>
      <c r="G984" t="str" cm="1">
        <f t="array" ref="G984">IF(ROWS(_xlfn._xlws.FILTER(Table5[r],Table5[enz]=Table5[[#This Row],[enz]]))&gt;1,"many","1")</f>
        <v>many</v>
      </c>
      <c r="H984" t="str" cm="1">
        <f t="array" ref="H984">IF(ROWS(_xlfn._xlws.FILTER(Table5[r],Table5[rxn-no-enz]=Table5[[#This Row],[rxn-no-enz]]))&gt;1,"many","1")</f>
        <v>many</v>
      </c>
      <c r="I984" t="str">
        <f>_xlfn.XLOOKUP(SUBSTITUTE(Table5[[#This Row],[r]],"'",""),Table6[rxn],Table6[rxn],"no")</f>
        <v>no</v>
      </c>
      <c r="J984" t="str" cm="1">
        <f t="array" ref="J984">_xlfn.XLOOKUP(Table5[[#This Row],[r]],"'"&amp;Table6[rxn]&amp;"'",Table6[expected kapp],"")</f>
        <v/>
      </c>
      <c r="L984" t="s">
        <v>9452</v>
      </c>
      <c r="M984">
        <v>8988.1774343278394</v>
      </c>
      <c r="AE984" s="1" t="s">
        <v>11715</v>
      </c>
      <c r="AF984" s="1" t="s">
        <v>2778</v>
      </c>
      <c r="AG984" s="9">
        <v>2.9073508999999999E-11</v>
      </c>
      <c r="AH984" s="1" t="str">
        <f>_xlfn.TEXTAFTER(Table9[[#This Row],[rxn]],"-",-1)</f>
        <v>rt3078_gm</v>
      </c>
      <c r="AI984" s="1" t="e">
        <f>_xlfn.TEXTAFTER(_xlfn.TEXTBEFORE(Table9[[#This Row],[rxn]],"-"&amp;Table9[[#This Row],[enz]]),"RXN-")</f>
        <v>#N/A</v>
      </c>
      <c r="AJ984" s="1" t="str">
        <f>_xlfn.TEXTBEFORE(Table9[[#This Row],[rxn]],"_",-1)</f>
        <v>PROSYN-rt3078</v>
      </c>
    </row>
    <row r="985" spans="1:36" ht="17" hidden="1" x14ac:dyDescent="0.25">
      <c r="A985" t="s">
        <v>9516</v>
      </c>
      <c r="B985" t="str">
        <f>_xlfn.TEXTAFTER(Table5[[#This Row],[r]],"-",-1)</f>
        <v>rt2994'</v>
      </c>
      <c r="C985" t="str">
        <f>_xlfn.TEXTAFTER(_xlfn.TEXTBEFORE(Table5[[#This Row],[r]],"-"&amp;Table5[[#This Row],[enz]]),"'RXN-")</f>
        <v>ECOAH200_x_FWD</v>
      </c>
      <c r="D985">
        <v>11171.708534568001</v>
      </c>
      <c r="E985">
        <f>_xlfn.XLOOKUP(Table5[[#This Row],[r]],Table3[r],Table3[kapp],"")</f>
        <v>8988.1774343278394</v>
      </c>
      <c r="F985">
        <f>Table5[[#This Row],[kapp]]-Table5[[#This Row],[old]]</f>
        <v>2183.5311002401613</v>
      </c>
      <c r="G985" t="str" cm="1">
        <f t="array" ref="G985">IF(ROWS(_xlfn._xlws.FILTER(Table5[r],Table5[enz]=Table5[[#This Row],[enz]]))&gt;1,"many","1")</f>
        <v>many</v>
      </c>
      <c r="H985" t="str" cm="1">
        <f t="array" ref="H985">IF(ROWS(_xlfn._xlws.FILTER(Table5[r],Table5[rxn-no-enz]=Table5[[#This Row],[rxn-no-enz]]))&gt;1,"many","1")</f>
        <v>many</v>
      </c>
      <c r="I985" t="str">
        <f>_xlfn.XLOOKUP(SUBSTITUTE(Table5[[#This Row],[r]],"'",""),Table6[rxn],Table6[rxn],"no")</f>
        <v>no</v>
      </c>
      <c r="J985" t="str" cm="1">
        <f t="array" ref="J985">_xlfn.XLOOKUP(Table5[[#This Row],[r]],"'"&amp;Table6[rxn]&amp;"'",Table6[expected kapp],"")</f>
        <v/>
      </c>
      <c r="L985" t="s">
        <v>9453</v>
      </c>
      <c r="M985">
        <v>8988.1774343278394</v>
      </c>
      <c r="AE985" s="1" t="s">
        <v>11716</v>
      </c>
      <c r="AF985" s="1" t="s">
        <v>2778</v>
      </c>
      <c r="AG985" s="9">
        <v>1.49369719E-10</v>
      </c>
      <c r="AH985" s="1" t="str">
        <f>_xlfn.TEXTAFTER(Table9[[#This Row],[rxn]],"-",-1)</f>
        <v>rt3095</v>
      </c>
      <c r="AI985" s="1" t="e">
        <f>_xlfn.TEXTAFTER(_xlfn.TEXTBEFORE(Table9[[#This Row],[rxn]],"-"&amp;Table9[[#This Row],[enz]]),"RXN-")</f>
        <v>#N/A</v>
      </c>
      <c r="AJ985" s="1" t="e">
        <f>_xlfn.TEXTBEFORE(Table9[[#This Row],[rxn]],"_",-1)</f>
        <v>#N/A</v>
      </c>
    </row>
    <row r="986" spans="1:36" ht="17" hidden="1" x14ac:dyDescent="0.25">
      <c r="A986" t="s">
        <v>9517</v>
      </c>
      <c r="B986" t="str">
        <f>_xlfn.TEXTAFTER(Table5[[#This Row],[r]],"-",-1)</f>
        <v>rt8147'</v>
      </c>
      <c r="C986" t="str">
        <f>_xlfn.TEXTAFTER(_xlfn.TEXTBEFORE(Table5[[#This Row],[r]],"-"&amp;Table5[[#This Row],[enz]]),"'RXN-")</f>
        <v>ECOAH200_x_FWD</v>
      </c>
      <c r="D986">
        <v>11171.708534568001</v>
      </c>
      <c r="E986">
        <f>_xlfn.XLOOKUP(Table5[[#This Row],[r]],Table3[r],Table3[kapp],"")</f>
        <v>8988.1774343278394</v>
      </c>
      <c r="F986">
        <f>Table5[[#This Row],[kapp]]-Table5[[#This Row],[old]]</f>
        <v>2183.5311002401613</v>
      </c>
      <c r="G986" t="str" cm="1">
        <f t="array" ref="G986">IF(ROWS(_xlfn._xlws.FILTER(Table5[r],Table5[enz]=Table5[[#This Row],[enz]]))&gt;1,"many","1")</f>
        <v>many</v>
      </c>
      <c r="H986" t="str" cm="1">
        <f t="array" ref="H986">IF(ROWS(_xlfn._xlws.FILTER(Table5[r],Table5[rxn-no-enz]=Table5[[#This Row],[rxn-no-enz]]))&gt;1,"many","1")</f>
        <v>many</v>
      </c>
      <c r="I986" t="str">
        <f>_xlfn.XLOOKUP(SUBSTITUTE(Table5[[#This Row],[r]],"'",""),Table6[rxn],Table6[rxn],"no")</f>
        <v>no</v>
      </c>
      <c r="J986" t="str" cm="1">
        <f t="array" ref="J986">_xlfn.XLOOKUP(Table5[[#This Row],[r]],"'"&amp;Table6[rxn]&amp;"'",Table6[expected kapp],"")</f>
        <v/>
      </c>
      <c r="L986" t="s">
        <v>8390</v>
      </c>
      <c r="M986">
        <v>287.97440661278102</v>
      </c>
      <c r="AE986" s="1" t="s">
        <v>11717</v>
      </c>
      <c r="AF986" s="1" t="s">
        <v>2778</v>
      </c>
      <c r="AG986" s="9">
        <v>1.8450923999999999E-11</v>
      </c>
      <c r="AH986" s="1" t="str">
        <f>_xlfn.TEXTAFTER(Table9[[#This Row],[rxn]],"-",-1)</f>
        <v>rt3097</v>
      </c>
      <c r="AI986" s="1" t="e">
        <f>_xlfn.TEXTAFTER(_xlfn.TEXTBEFORE(Table9[[#This Row],[rxn]],"-"&amp;Table9[[#This Row],[enz]]),"RXN-")</f>
        <v>#N/A</v>
      </c>
      <c r="AJ986" s="1" t="e">
        <f>_xlfn.TEXTBEFORE(Table9[[#This Row],[rxn]],"_",-1)</f>
        <v>#N/A</v>
      </c>
    </row>
    <row r="987" spans="1:36" ht="17" hidden="1" x14ac:dyDescent="0.25">
      <c r="A987" t="s">
        <v>9518</v>
      </c>
      <c r="B987" t="str">
        <f>_xlfn.TEXTAFTER(Table5[[#This Row],[r]],"-",-1)</f>
        <v>rt2994'</v>
      </c>
      <c r="C987" t="str">
        <f>_xlfn.TEXTAFTER(_xlfn.TEXTBEFORE(Table5[[#This Row],[r]],"-"&amp;Table5[[#This Row],[enz]]),"'RXN-")</f>
        <v>ECOAH220_x_FWD</v>
      </c>
      <c r="D987">
        <v>11171.708534568001</v>
      </c>
      <c r="E987">
        <f>_xlfn.XLOOKUP(Table5[[#This Row],[r]],Table3[r],Table3[kapp],"")</f>
        <v>8988.1774343278394</v>
      </c>
      <c r="F987">
        <f>Table5[[#This Row],[kapp]]-Table5[[#This Row],[old]]</f>
        <v>2183.5311002401613</v>
      </c>
      <c r="G987" t="str" cm="1">
        <f t="array" ref="G987">IF(ROWS(_xlfn._xlws.FILTER(Table5[r],Table5[enz]=Table5[[#This Row],[enz]]))&gt;1,"many","1")</f>
        <v>many</v>
      </c>
      <c r="H987" t="str" cm="1">
        <f t="array" ref="H987">IF(ROWS(_xlfn._xlws.FILTER(Table5[r],Table5[rxn-no-enz]=Table5[[#This Row],[rxn-no-enz]]))&gt;1,"many","1")</f>
        <v>many</v>
      </c>
      <c r="I987" t="str">
        <f>_xlfn.XLOOKUP(SUBSTITUTE(Table5[[#This Row],[r]],"'",""),Table6[rxn],Table6[rxn],"no")</f>
        <v>no</v>
      </c>
      <c r="J987" t="str" cm="1">
        <f t="array" ref="J987">_xlfn.XLOOKUP(Table5[[#This Row],[r]],"'"&amp;Table6[rxn]&amp;"'",Table6[expected kapp],"")</f>
        <v/>
      </c>
      <c r="L987" t="s">
        <v>9454</v>
      </c>
      <c r="M987">
        <v>8988.1774343278394</v>
      </c>
      <c r="AE987" s="1" t="s">
        <v>11718</v>
      </c>
      <c r="AF987" s="1" t="s">
        <v>2778</v>
      </c>
      <c r="AG987" s="9">
        <v>8.4705905000000005E-11</v>
      </c>
      <c r="AH987" s="1" t="str">
        <f>_xlfn.TEXTAFTER(Table9[[#This Row],[rxn]],"-",-1)</f>
        <v>rt3101</v>
      </c>
      <c r="AI987" s="1" t="e">
        <f>_xlfn.TEXTAFTER(_xlfn.TEXTBEFORE(Table9[[#This Row],[rxn]],"-"&amp;Table9[[#This Row],[enz]]),"RXN-")</f>
        <v>#N/A</v>
      </c>
      <c r="AJ987" s="1" t="e">
        <f>_xlfn.TEXTBEFORE(Table9[[#This Row],[rxn]],"_",-1)</f>
        <v>#N/A</v>
      </c>
    </row>
    <row r="988" spans="1:36" ht="17" hidden="1" x14ac:dyDescent="0.25">
      <c r="A988" t="s">
        <v>9519</v>
      </c>
      <c r="B988" t="str">
        <f>_xlfn.TEXTAFTER(Table5[[#This Row],[r]],"-",-1)</f>
        <v>rt8147'</v>
      </c>
      <c r="C988" t="str">
        <f>_xlfn.TEXTAFTER(_xlfn.TEXTBEFORE(Table5[[#This Row],[r]],"-"&amp;Table5[[#This Row],[enz]]),"'RXN-")</f>
        <v>ECOAH220_x_FWD</v>
      </c>
      <c r="D988">
        <v>11171.708534568001</v>
      </c>
      <c r="E988">
        <f>_xlfn.XLOOKUP(Table5[[#This Row],[r]],Table3[r],Table3[kapp],"")</f>
        <v>8988.1774343278394</v>
      </c>
      <c r="F988">
        <f>Table5[[#This Row],[kapp]]-Table5[[#This Row],[old]]</f>
        <v>2183.5311002401613</v>
      </c>
      <c r="G988" t="str" cm="1">
        <f t="array" ref="G988">IF(ROWS(_xlfn._xlws.FILTER(Table5[r],Table5[enz]=Table5[[#This Row],[enz]]))&gt;1,"many","1")</f>
        <v>many</v>
      </c>
      <c r="H988" t="str" cm="1">
        <f t="array" ref="H988">IF(ROWS(_xlfn._xlws.FILTER(Table5[r],Table5[rxn-no-enz]=Table5[[#This Row],[rxn-no-enz]]))&gt;1,"many","1")</f>
        <v>many</v>
      </c>
      <c r="I988" t="str">
        <f>_xlfn.XLOOKUP(SUBSTITUTE(Table5[[#This Row],[r]],"'",""),Table6[rxn],Table6[rxn],"no")</f>
        <v>no</v>
      </c>
      <c r="J988" t="str" cm="1">
        <f t="array" ref="J988">_xlfn.XLOOKUP(Table5[[#This Row],[r]],"'"&amp;Table6[rxn]&amp;"'",Table6[expected kapp],"")</f>
        <v/>
      </c>
      <c r="L988" t="s">
        <v>8391</v>
      </c>
      <c r="M988">
        <v>396.33318661898898</v>
      </c>
      <c r="AE988" s="1" t="s">
        <v>11719</v>
      </c>
      <c r="AF988" s="1" t="s">
        <v>2778</v>
      </c>
      <c r="AG988" s="9">
        <v>3.2309471000000001E-11</v>
      </c>
      <c r="AH988" s="1" t="str">
        <f>_xlfn.TEXTAFTER(Table9[[#This Row],[rxn]],"-",-1)</f>
        <v>rt3107</v>
      </c>
      <c r="AI988" s="1" t="e">
        <f>_xlfn.TEXTAFTER(_xlfn.TEXTBEFORE(Table9[[#This Row],[rxn]],"-"&amp;Table9[[#This Row],[enz]]),"RXN-")</f>
        <v>#N/A</v>
      </c>
      <c r="AJ988" s="1" t="e">
        <f>_xlfn.TEXTBEFORE(Table9[[#This Row],[rxn]],"_",-1)</f>
        <v>#N/A</v>
      </c>
    </row>
    <row r="989" spans="1:36" ht="17" hidden="1" x14ac:dyDescent="0.25">
      <c r="A989" t="s">
        <v>9520</v>
      </c>
      <c r="B989" t="str">
        <f>_xlfn.TEXTAFTER(Table5[[#This Row],[r]],"-",-1)</f>
        <v>rt2994'</v>
      </c>
      <c r="C989" t="str">
        <f>_xlfn.TEXTAFTER(_xlfn.TEXTBEFORE(Table5[[#This Row],[r]],"-"&amp;Table5[[#This Row],[enz]]),"'RXN-")</f>
        <v>ECOAH240_x_FWD</v>
      </c>
      <c r="D989">
        <v>11171.708534568001</v>
      </c>
      <c r="E989">
        <f>_xlfn.XLOOKUP(Table5[[#This Row],[r]],Table3[r],Table3[kapp],"")</f>
        <v>8988.1774343278394</v>
      </c>
      <c r="F989">
        <f>Table5[[#This Row],[kapp]]-Table5[[#This Row],[old]]</f>
        <v>2183.5311002401613</v>
      </c>
      <c r="G989" t="str" cm="1">
        <f t="array" ref="G989">IF(ROWS(_xlfn._xlws.FILTER(Table5[r],Table5[enz]=Table5[[#This Row],[enz]]))&gt;1,"many","1")</f>
        <v>many</v>
      </c>
      <c r="H989" t="str" cm="1">
        <f t="array" ref="H989">IF(ROWS(_xlfn._xlws.FILTER(Table5[r],Table5[rxn-no-enz]=Table5[[#This Row],[rxn-no-enz]]))&gt;1,"many","1")</f>
        <v>many</v>
      </c>
      <c r="I989" t="str">
        <f>_xlfn.XLOOKUP(SUBSTITUTE(Table5[[#This Row],[r]],"'",""),Table6[rxn],Table6[rxn],"no")</f>
        <v>no</v>
      </c>
      <c r="J989" t="str" cm="1">
        <f t="array" ref="J989">_xlfn.XLOOKUP(Table5[[#This Row],[r]],"'"&amp;Table6[rxn]&amp;"'",Table6[expected kapp],"")</f>
        <v/>
      </c>
      <c r="L989" t="s">
        <v>9455</v>
      </c>
      <c r="M989">
        <v>8988.1774343278394</v>
      </c>
      <c r="AE989" s="1" t="s">
        <v>4359</v>
      </c>
      <c r="AF989" s="1" t="s">
        <v>2778</v>
      </c>
      <c r="AG989" s="9">
        <v>8.7634057699999996E-10</v>
      </c>
      <c r="AH989" s="1" t="str">
        <f>_xlfn.TEXTAFTER(Table9[[#This Row],[rxn]],"-",-1)</f>
        <v>rt3118</v>
      </c>
      <c r="AI989" s="1" t="e">
        <f>_xlfn.TEXTAFTER(_xlfn.TEXTBEFORE(Table9[[#This Row],[rxn]],"-"&amp;Table9[[#This Row],[enz]]),"RXN-")</f>
        <v>#N/A</v>
      </c>
      <c r="AJ989" s="1" t="e">
        <f>_xlfn.TEXTBEFORE(Table9[[#This Row],[rxn]],"_",-1)</f>
        <v>#N/A</v>
      </c>
    </row>
    <row r="990" spans="1:36" ht="17" hidden="1" x14ac:dyDescent="0.25">
      <c r="A990" t="s">
        <v>9521</v>
      </c>
      <c r="B990" t="str">
        <f>_xlfn.TEXTAFTER(Table5[[#This Row],[r]],"-",-1)</f>
        <v>rt8147'</v>
      </c>
      <c r="C990" t="str">
        <f>_xlfn.TEXTAFTER(_xlfn.TEXTBEFORE(Table5[[#This Row],[r]],"-"&amp;Table5[[#This Row],[enz]]),"'RXN-")</f>
        <v>ECOAH240_x_FWD</v>
      </c>
      <c r="D990">
        <v>11171.708534568001</v>
      </c>
      <c r="E990">
        <f>_xlfn.XLOOKUP(Table5[[#This Row],[r]],Table3[r],Table3[kapp],"")</f>
        <v>8988.1774343278394</v>
      </c>
      <c r="F990">
        <f>Table5[[#This Row],[kapp]]-Table5[[#This Row],[old]]</f>
        <v>2183.5311002401613</v>
      </c>
      <c r="G990" t="str" cm="1">
        <f t="array" ref="G990">IF(ROWS(_xlfn._xlws.FILTER(Table5[r],Table5[enz]=Table5[[#This Row],[enz]]))&gt;1,"many","1")</f>
        <v>many</v>
      </c>
      <c r="H990" t="str" cm="1">
        <f t="array" ref="H990">IF(ROWS(_xlfn._xlws.FILTER(Table5[r],Table5[rxn-no-enz]=Table5[[#This Row],[rxn-no-enz]]))&gt;1,"many","1")</f>
        <v>many</v>
      </c>
      <c r="I990" t="str">
        <f>_xlfn.XLOOKUP(SUBSTITUTE(Table5[[#This Row],[r]],"'",""),Table6[rxn],Table6[rxn],"no")</f>
        <v>no</v>
      </c>
      <c r="J990" t="str" cm="1">
        <f t="array" ref="J990">_xlfn.XLOOKUP(Table5[[#This Row],[r]],"'"&amp;Table6[rxn]&amp;"'",Table6[expected kapp],"")</f>
        <v/>
      </c>
      <c r="L990" t="s">
        <v>9456</v>
      </c>
      <c r="M990">
        <v>8988.1774343278394</v>
      </c>
      <c r="AE990" s="1" t="s">
        <v>4360</v>
      </c>
      <c r="AF990" s="1" t="s">
        <v>2778</v>
      </c>
      <c r="AG990" s="9">
        <v>5.8797136299999998E-10</v>
      </c>
      <c r="AH990" s="1" t="str">
        <f>_xlfn.TEXTAFTER(Table9[[#This Row],[rxn]],"-",-1)</f>
        <v>rt3157</v>
      </c>
      <c r="AI990" s="1" t="e">
        <f>_xlfn.TEXTAFTER(_xlfn.TEXTBEFORE(Table9[[#This Row],[rxn]],"-"&amp;Table9[[#This Row],[enz]]),"RXN-")</f>
        <v>#N/A</v>
      </c>
      <c r="AJ990" s="1" t="e">
        <f>_xlfn.TEXTBEFORE(Table9[[#This Row],[rxn]],"_",-1)</f>
        <v>#N/A</v>
      </c>
    </row>
    <row r="991" spans="1:36" ht="17" hidden="1" x14ac:dyDescent="0.25">
      <c r="A991" t="s">
        <v>9522</v>
      </c>
      <c r="B991" t="str">
        <f>_xlfn.TEXTAFTER(Table5[[#This Row],[r]],"-",-1)</f>
        <v>rt2994'</v>
      </c>
      <c r="C991" t="str">
        <f>_xlfn.TEXTAFTER(_xlfn.TEXTBEFORE(Table5[[#This Row],[r]],"-"&amp;Table5[[#This Row],[enz]]),"'RXN-")</f>
        <v>ECOAH260_x_FWD</v>
      </c>
      <c r="D991">
        <v>11171.708534568001</v>
      </c>
      <c r="E991">
        <f>_xlfn.XLOOKUP(Table5[[#This Row],[r]],Table3[r],Table3[kapp],"")</f>
        <v>8988.1774343278394</v>
      </c>
      <c r="F991">
        <f>Table5[[#This Row],[kapp]]-Table5[[#This Row],[old]]</f>
        <v>2183.5311002401613</v>
      </c>
      <c r="G991" t="str" cm="1">
        <f t="array" ref="G991">IF(ROWS(_xlfn._xlws.FILTER(Table5[r],Table5[enz]=Table5[[#This Row],[enz]]))&gt;1,"many","1")</f>
        <v>many</v>
      </c>
      <c r="H991" t="str" cm="1">
        <f t="array" ref="H991">IF(ROWS(_xlfn._xlws.FILTER(Table5[r],Table5[rxn-no-enz]=Table5[[#This Row],[rxn-no-enz]]))&gt;1,"many","1")</f>
        <v>many</v>
      </c>
      <c r="I991" t="str">
        <f>_xlfn.XLOOKUP(SUBSTITUTE(Table5[[#This Row],[r]],"'",""),Table6[rxn],Table6[rxn],"no")</f>
        <v>no</v>
      </c>
      <c r="J991" t="str" cm="1">
        <f t="array" ref="J991">_xlfn.XLOOKUP(Table5[[#This Row],[r]],"'"&amp;Table6[rxn]&amp;"'",Table6[expected kapp],"")</f>
        <v/>
      </c>
      <c r="L991" t="s">
        <v>9457</v>
      </c>
      <c r="M991">
        <v>8988.1774343278394</v>
      </c>
      <c r="AE991" s="1" t="s">
        <v>4362</v>
      </c>
      <c r="AF991" s="1" t="s">
        <v>2778</v>
      </c>
      <c r="AG991" s="9">
        <v>5.0309986999999998E-11</v>
      </c>
      <c r="AH991" s="1" t="str">
        <f>_xlfn.TEXTAFTER(Table9[[#This Row],[rxn]],"-",-1)</f>
        <v>rt3174_c</v>
      </c>
      <c r="AI991" s="1" t="e">
        <f>_xlfn.TEXTAFTER(_xlfn.TEXTBEFORE(Table9[[#This Row],[rxn]],"-"&amp;Table9[[#This Row],[enz]]),"RXN-")</f>
        <v>#N/A</v>
      </c>
      <c r="AJ991" s="1" t="str">
        <f>_xlfn.TEXTBEFORE(Table9[[#This Row],[rxn]],"_",-1)</f>
        <v>PROSYN-rt3174</v>
      </c>
    </row>
    <row r="992" spans="1:36" ht="17" hidden="1" x14ac:dyDescent="0.25">
      <c r="A992" t="s">
        <v>9523</v>
      </c>
      <c r="B992" t="str">
        <f>_xlfn.TEXTAFTER(Table5[[#This Row],[r]],"-",-1)</f>
        <v>rt8147'</v>
      </c>
      <c r="C992" t="str">
        <f>_xlfn.TEXTAFTER(_xlfn.TEXTBEFORE(Table5[[#This Row],[r]],"-"&amp;Table5[[#This Row],[enz]]),"'RXN-")</f>
        <v>ECOAH260_x_FWD</v>
      </c>
      <c r="D992">
        <v>11171.708534568001</v>
      </c>
      <c r="E992">
        <f>_xlfn.XLOOKUP(Table5[[#This Row],[r]],Table3[r],Table3[kapp],"")</f>
        <v>8988.1774343278394</v>
      </c>
      <c r="F992">
        <f>Table5[[#This Row],[kapp]]-Table5[[#This Row],[old]]</f>
        <v>2183.5311002401613</v>
      </c>
      <c r="G992" t="str" cm="1">
        <f t="array" ref="G992">IF(ROWS(_xlfn._xlws.FILTER(Table5[r],Table5[enz]=Table5[[#This Row],[enz]]))&gt;1,"many","1")</f>
        <v>many</v>
      </c>
      <c r="H992" t="str" cm="1">
        <f t="array" ref="H992">IF(ROWS(_xlfn._xlws.FILTER(Table5[r],Table5[rxn-no-enz]=Table5[[#This Row],[rxn-no-enz]]))&gt;1,"many","1")</f>
        <v>many</v>
      </c>
      <c r="I992" t="str">
        <f>_xlfn.XLOOKUP(SUBSTITUTE(Table5[[#This Row],[r]],"'",""),Table6[rxn],Table6[rxn],"no")</f>
        <v>no</v>
      </c>
      <c r="J992" t="str" cm="1">
        <f t="array" ref="J992">_xlfn.XLOOKUP(Table5[[#This Row],[r]],"'"&amp;Table6[rxn]&amp;"'",Table6[expected kapp],"")</f>
        <v/>
      </c>
      <c r="L992" t="s">
        <v>8255</v>
      </c>
      <c r="M992">
        <v>8988.1774343278394</v>
      </c>
      <c r="AE992" s="1" t="s">
        <v>4363</v>
      </c>
      <c r="AF992" s="1" t="s">
        <v>2778</v>
      </c>
      <c r="AG992" s="9">
        <v>2.15375369999999E-11</v>
      </c>
      <c r="AH992" s="1" t="str">
        <f>_xlfn.TEXTAFTER(Table9[[#This Row],[rxn]],"-",-1)</f>
        <v>rt3215</v>
      </c>
      <c r="AI992" s="1" t="e">
        <f>_xlfn.TEXTAFTER(_xlfn.TEXTBEFORE(Table9[[#This Row],[rxn]],"-"&amp;Table9[[#This Row],[enz]]),"RXN-")</f>
        <v>#N/A</v>
      </c>
      <c r="AJ992" s="1" t="e">
        <f>_xlfn.TEXTBEFORE(Table9[[#This Row],[rxn]],"_",-1)</f>
        <v>#N/A</v>
      </c>
    </row>
    <row r="993" spans="1:36" ht="17" hidden="1" x14ac:dyDescent="0.25">
      <c r="A993" t="s">
        <v>9524</v>
      </c>
      <c r="B993" t="str">
        <f>_xlfn.TEXTAFTER(Table5[[#This Row],[r]],"-",-1)</f>
        <v>rt6437'</v>
      </c>
      <c r="C993" t="str">
        <f>_xlfn.TEXTAFTER(_xlfn.TEXTBEFORE(Table5[[#This Row],[r]],"-"&amp;Table5[[#This Row],[enz]]),"'RXN-")</f>
        <v>ECOAH40_m_FWD</v>
      </c>
      <c r="D993">
        <v>11171.708534568001</v>
      </c>
      <c r="E993">
        <f>_xlfn.XLOOKUP(Table5[[#This Row],[r]],Table3[r],Table3[kapp],"")</f>
        <v>8988.1774343278394</v>
      </c>
      <c r="F993">
        <f>Table5[[#This Row],[kapp]]-Table5[[#This Row],[old]]</f>
        <v>2183.5311002401613</v>
      </c>
      <c r="G993" t="str" cm="1">
        <f t="array" ref="G993">IF(ROWS(_xlfn._xlws.FILTER(Table5[r],Table5[enz]=Table5[[#This Row],[enz]]))&gt;1,"many","1")</f>
        <v>many</v>
      </c>
      <c r="H993" t="str" cm="1">
        <f t="array" ref="H993">IF(ROWS(_xlfn._xlws.FILTER(Table5[r],Table5[rxn-no-enz]=Table5[[#This Row],[rxn-no-enz]]))&gt;1,"many","1")</f>
        <v>1</v>
      </c>
      <c r="I993" t="str">
        <f>_xlfn.XLOOKUP(SUBSTITUTE(Table5[[#This Row],[r]],"'",""),Table6[rxn],Table6[rxn],"no")</f>
        <v>no</v>
      </c>
      <c r="J993" t="str" cm="1">
        <f t="array" ref="J993">_xlfn.XLOOKUP(Table5[[#This Row],[r]],"'"&amp;Table6[rxn]&amp;"'",Table6[expected kapp],"")</f>
        <v/>
      </c>
      <c r="L993" t="s">
        <v>8241</v>
      </c>
      <c r="M993">
        <v>8988.1774343278394</v>
      </c>
      <c r="AE993" s="1" t="s">
        <v>4364</v>
      </c>
      <c r="AF993" s="1" t="s">
        <v>2778</v>
      </c>
      <c r="AG993" s="9">
        <v>3.1352651699999998E-10</v>
      </c>
      <c r="AH993" s="1" t="str">
        <f>_xlfn.TEXTAFTER(Table9[[#This Row],[rxn]],"-",-1)</f>
        <v>rt3236</v>
      </c>
      <c r="AI993" s="1" t="e">
        <f>_xlfn.TEXTAFTER(_xlfn.TEXTBEFORE(Table9[[#This Row],[rxn]],"-"&amp;Table9[[#This Row],[enz]]),"RXN-")</f>
        <v>#N/A</v>
      </c>
      <c r="AJ993" s="1" t="e">
        <f>_xlfn.TEXTBEFORE(Table9[[#This Row],[rxn]],"_",-1)</f>
        <v>#N/A</v>
      </c>
    </row>
    <row r="994" spans="1:36" ht="17" hidden="1" x14ac:dyDescent="0.25">
      <c r="A994" t="s">
        <v>9525</v>
      </c>
      <c r="B994" t="str">
        <f>_xlfn.TEXTAFTER(Table5[[#This Row],[r]],"-",-1)</f>
        <v>rt6437'</v>
      </c>
      <c r="C994" t="str">
        <f>_xlfn.TEXTAFTER(_xlfn.TEXTBEFORE(Table5[[#This Row],[r]],"-"&amp;Table5[[#This Row],[enz]]),"'RXN-")</f>
        <v>ECOAH40_m_REV</v>
      </c>
      <c r="D994">
        <v>11171.708534568001</v>
      </c>
      <c r="E994">
        <f>_xlfn.XLOOKUP(Table5[[#This Row],[r]],Table3[r],Table3[kapp],"")</f>
        <v>8988.1774343278394</v>
      </c>
      <c r="F994">
        <f>Table5[[#This Row],[kapp]]-Table5[[#This Row],[old]]</f>
        <v>2183.5311002401613</v>
      </c>
      <c r="G994" t="str" cm="1">
        <f t="array" ref="G994">IF(ROWS(_xlfn._xlws.FILTER(Table5[r],Table5[enz]=Table5[[#This Row],[enz]]))&gt;1,"many","1")</f>
        <v>many</v>
      </c>
      <c r="H994" t="str" cm="1">
        <f t="array" ref="H994">IF(ROWS(_xlfn._xlws.FILTER(Table5[r],Table5[rxn-no-enz]=Table5[[#This Row],[rxn-no-enz]]))&gt;1,"many","1")</f>
        <v>1</v>
      </c>
      <c r="I994" t="str">
        <f>_xlfn.XLOOKUP(SUBSTITUTE(Table5[[#This Row],[r]],"'",""),Table6[rxn],Table6[rxn],"no")</f>
        <v>no</v>
      </c>
      <c r="J994" t="str" cm="1">
        <f t="array" ref="J994">_xlfn.XLOOKUP(Table5[[#This Row],[r]],"'"&amp;Table6[rxn]&amp;"'",Table6[expected kapp],"")</f>
        <v/>
      </c>
      <c r="L994" t="s">
        <v>8239</v>
      </c>
      <c r="M994">
        <v>8988.1774343278394</v>
      </c>
      <c r="AE994" s="1" t="s">
        <v>11720</v>
      </c>
      <c r="AF994" s="1" t="s">
        <v>2778</v>
      </c>
      <c r="AG994" s="9">
        <v>1.4357502800000001E-10</v>
      </c>
      <c r="AH994" s="1" t="str">
        <f>_xlfn.TEXTAFTER(Table9[[#This Row],[rxn]],"-",-1)</f>
        <v>rt3242_e</v>
      </c>
      <c r="AI994" s="1" t="e">
        <f>_xlfn.TEXTAFTER(_xlfn.TEXTBEFORE(Table9[[#This Row],[rxn]],"-"&amp;Table9[[#This Row],[enz]]),"RXN-")</f>
        <v>#N/A</v>
      </c>
      <c r="AJ994" s="1" t="str">
        <f>_xlfn.TEXTBEFORE(Table9[[#This Row],[rxn]],"_",-1)</f>
        <v>PROSYN-rt3242</v>
      </c>
    </row>
    <row r="995" spans="1:36" ht="17" hidden="1" x14ac:dyDescent="0.25">
      <c r="A995" t="s">
        <v>9526</v>
      </c>
      <c r="B995" t="str">
        <f>_xlfn.TEXTAFTER(Table5[[#This Row],[r]],"-",-1)</f>
        <v>rt2994'</v>
      </c>
      <c r="C995" t="str">
        <f>_xlfn.TEXTAFTER(_xlfn.TEXTBEFORE(Table5[[#This Row],[r]],"-"&amp;Table5[[#This Row],[enz]]),"'RXN-")</f>
        <v>ECOAH40_x_FWD</v>
      </c>
      <c r="D995">
        <v>11171.708534568001</v>
      </c>
      <c r="E995">
        <f>_xlfn.XLOOKUP(Table5[[#This Row],[r]],Table3[r],Table3[kapp],"")</f>
        <v>8988.1774343278394</v>
      </c>
      <c r="F995">
        <f>Table5[[#This Row],[kapp]]-Table5[[#This Row],[old]]</f>
        <v>2183.5311002401613</v>
      </c>
      <c r="G995" t="str" cm="1">
        <f t="array" ref="G995">IF(ROWS(_xlfn._xlws.FILTER(Table5[r],Table5[enz]=Table5[[#This Row],[enz]]))&gt;1,"many","1")</f>
        <v>many</v>
      </c>
      <c r="H995" t="str" cm="1">
        <f t="array" ref="H995">IF(ROWS(_xlfn._xlws.FILTER(Table5[r],Table5[rxn-no-enz]=Table5[[#This Row],[rxn-no-enz]]))&gt;1,"many","1")</f>
        <v>many</v>
      </c>
      <c r="I995" t="str">
        <f>_xlfn.XLOOKUP(SUBSTITUTE(Table5[[#This Row],[r]],"'",""),Table6[rxn],Table6[rxn],"no")</f>
        <v>no</v>
      </c>
      <c r="J995" t="str" cm="1">
        <f t="array" ref="J995">_xlfn.XLOOKUP(Table5[[#This Row],[r]],"'"&amp;Table6[rxn]&amp;"'",Table6[expected kapp],"")</f>
        <v/>
      </c>
      <c r="L995" t="s">
        <v>8250</v>
      </c>
      <c r="M995">
        <v>8988.1774343278394</v>
      </c>
      <c r="AE995" s="1" t="s">
        <v>4366</v>
      </c>
      <c r="AF995" s="1" t="s">
        <v>2778</v>
      </c>
      <c r="AG995" s="9">
        <v>1.3594799209999999E-9</v>
      </c>
      <c r="AH995" s="1" t="str">
        <f>_xlfn.TEXTAFTER(Table9[[#This Row],[rxn]],"-",-1)</f>
        <v>rt3250</v>
      </c>
      <c r="AI995" s="1" t="e">
        <f>_xlfn.TEXTAFTER(_xlfn.TEXTBEFORE(Table9[[#This Row],[rxn]],"-"&amp;Table9[[#This Row],[enz]]),"RXN-")</f>
        <v>#N/A</v>
      </c>
      <c r="AJ995" s="1" t="e">
        <f>_xlfn.TEXTBEFORE(Table9[[#This Row],[rxn]],"_",-1)</f>
        <v>#N/A</v>
      </c>
    </row>
    <row r="996" spans="1:36" ht="17" hidden="1" x14ac:dyDescent="0.25">
      <c r="A996" t="s">
        <v>9527</v>
      </c>
      <c r="B996" t="str">
        <f>_xlfn.TEXTAFTER(Table5[[#This Row],[r]],"-",-1)</f>
        <v>rt8147'</v>
      </c>
      <c r="C996" t="str">
        <f>_xlfn.TEXTAFTER(_xlfn.TEXTBEFORE(Table5[[#This Row],[r]],"-"&amp;Table5[[#This Row],[enz]]),"'RXN-")</f>
        <v>ECOAH40_x_FWD</v>
      </c>
      <c r="D996">
        <v>11171.708534568001</v>
      </c>
      <c r="E996">
        <f>_xlfn.XLOOKUP(Table5[[#This Row],[r]],Table3[r],Table3[kapp],"")</f>
        <v>8988.1774343278394</v>
      </c>
      <c r="F996">
        <f>Table5[[#This Row],[kapp]]-Table5[[#This Row],[old]]</f>
        <v>2183.5311002401613</v>
      </c>
      <c r="G996" t="str" cm="1">
        <f t="array" ref="G996">IF(ROWS(_xlfn._xlws.FILTER(Table5[r],Table5[enz]=Table5[[#This Row],[enz]]))&gt;1,"many","1")</f>
        <v>many</v>
      </c>
      <c r="H996" t="str" cm="1">
        <f t="array" ref="H996">IF(ROWS(_xlfn._xlws.FILTER(Table5[r],Table5[rxn-no-enz]=Table5[[#This Row],[rxn-no-enz]]))&gt;1,"many","1")</f>
        <v>many</v>
      </c>
      <c r="I996" t="str">
        <f>_xlfn.XLOOKUP(SUBSTITUTE(Table5[[#This Row],[r]],"'",""),Table6[rxn],Table6[rxn],"no")</f>
        <v>no</v>
      </c>
      <c r="J996" t="str" cm="1">
        <f t="array" ref="J996">_xlfn.XLOOKUP(Table5[[#This Row],[r]],"'"&amp;Table6[rxn]&amp;"'",Table6[expected kapp],"")</f>
        <v/>
      </c>
      <c r="L996" t="s">
        <v>8244</v>
      </c>
      <c r="M996">
        <v>8988.1774343278394</v>
      </c>
      <c r="AE996" s="1" t="s">
        <v>11721</v>
      </c>
      <c r="AF996" s="1" t="s">
        <v>2778</v>
      </c>
      <c r="AG996" s="9">
        <v>1.2695091999999999E-11</v>
      </c>
      <c r="AH996" s="1" t="str">
        <f>_xlfn.TEXTAFTER(Table9[[#This Row],[rxn]],"-",-1)</f>
        <v>rt3253</v>
      </c>
      <c r="AI996" s="1" t="e">
        <f>_xlfn.TEXTAFTER(_xlfn.TEXTBEFORE(Table9[[#This Row],[rxn]],"-"&amp;Table9[[#This Row],[enz]]),"RXN-")</f>
        <v>#N/A</v>
      </c>
      <c r="AJ996" s="1" t="e">
        <f>_xlfn.TEXTBEFORE(Table9[[#This Row],[rxn]],"_",-1)</f>
        <v>#N/A</v>
      </c>
    </row>
    <row r="997" spans="1:36" ht="17" hidden="1" x14ac:dyDescent="0.25">
      <c r="A997" t="s">
        <v>9528</v>
      </c>
      <c r="B997" t="str">
        <f>_xlfn.TEXTAFTER(Table5[[#This Row],[r]],"-",-1)</f>
        <v>rt6437'</v>
      </c>
      <c r="C997" t="str">
        <f>_xlfn.TEXTAFTER(_xlfn.TEXTBEFORE(Table5[[#This Row],[r]],"-"&amp;Table5[[#This Row],[enz]]),"'RXN-")</f>
        <v>ECOAH60_m_FWD</v>
      </c>
      <c r="D997">
        <v>11171.708534568001</v>
      </c>
      <c r="E997">
        <f>_xlfn.XLOOKUP(Table5[[#This Row],[r]],Table3[r],Table3[kapp],"")</f>
        <v>8988.1774343278394</v>
      </c>
      <c r="F997">
        <f>Table5[[#This Row],[kapp]]-Table5[[#This Row],[old]]</f>
        <v>2183.5311002401613</v>
      </c>
      <c r="G997" t="str" cm="1">
        <f t="array" ref="G997">IF(ROWS(_xlfn._xlws.FILTER(Table5[r],Table5[enz]=Table5[[#This Row],[enz]]))&gt;1,"many","1")</f>
        <v>many</v>
      </c>
      <c r="H997" t="str" cm="1">
        <f t="array" ref="H997">IF(ROWS(_xlfn._xlws.FILTER(Table5[r],Table5[rxn-no-enz]=Table5[[#This Row],[rxn-no-enz]]))&gt;1,"many","1")</f>
        <v>1</v>
      </c>
      <c r="I997" t="str">
        <f>_xlfn.XLOOKUP(SUBSTITUTE(Table5[[#This Row],[r]],"'",""),Table6[rxn],Table6[rxn],"no")</f>
        <v>no</v>
      </c>
      <c r="J997" t="str" cm="1">
        <f t="array" ref="J997">_xlfn.XLOOKUP(Table5[[#This Row],[r]],"'"&amp;Table6[rxn]&amp;"'",Table6[expected kapp],"")</f>
        <v/>
      </c>
      <c r="L997" t="s">
        <v>8240</v>
      </c>
      <c r="M997">
        <v>8988.1774343278394</v>
      </c>
      <c r="AE997" s="1" t="s">
        <v>11722</v>
      </c>
      <c r="AF997" s="1" t="s">
        <v>2778</v>
      </c>
      <c r="AG997" s="9">
        <v>1.308751959E-9</v>
      </c>
      <c r="AH997" s="1" t="str">
        <f>_xlfn.TEXTAFTER(Table9[[#This Row],[rxn]],"-",-1)</f>
        <v>rt3255</v>
      </c>
      <c r="AI997" s="1" t="e">
        <f>_xlfn.TEXTAFTER(_xlfn.TEXTBEFORE(Table9[[#This Row],[rxn]],"-"&amp;Table9[[#This Row],[enz]]),"RXN-")</f>
        <v>#N/A</v>
      </c>
      <c r="AJ997" s="1" t="e">
        <f>_xlfn.TEXTBEFORE(Table9[[#This Row],[rxn]],"_",-1)</f>
        <v>#N/A</v>
      </c>
    </row>
    <row r="998" spans="1:36" ht="17" hidden="1" x14ac:dyDescent="0.25">
      <c r="A998" t="s">
        <v>9529</v>
      </c>
      <c r="B998" t="str">
        <f>_xlfn.TEXTAFTER(Table5[[#This Row],[r]],"-",-1)</f>
        <v>rt6437'</v>
      </c>
      <c r="C998" t="str">
        <f>_xlfn.TEXTAFTER(_xlfn.TEXTBEFORE(Table5[[#This Row],[r]],"-"&amp;Table5[[#This Row],[enz]]),"'RXN-")</f>
        <v>ECOAH60_m_REV</v>
      </c>
      <c r="D998">
        <v>11171.708534568001</v>
      </c>
      <c r="E998">
        <f>_xlfn.XLOOKUP(Table5[[#This Row],[r]],Table3[r],Table3[kapp],"")</f>
        <v>8988.1774343278394</v>
      </c>
      <c r="F998">
        <f>Table5[[#This Row],[kapp]]-Table5[[#This Row],[old]]</f>
        <v>2183.5311002401613</v>
      </c>
      <c r="G998" t="str" cm="1">
        <f t="array" ref="G998">IF(ROWS(_xlfn._xlws.FILTER(Table5[r],Table5[enz]=Table5[[#This Row],[enz]]))&gt;1,"many","1")</f>
        <v>many</v>
      </c>
      <c r="H998" t="str" cm="1">
        <f t="array" ref="H998">IF(ROWS(_xlfn._xlws.FILTER(Table5[r],Table5[rxn-no-enz]=Table5[[#This Row],[rxn-no-enz]]))&gt;1,"many","1")</f>
        <v>1</v>
      </c>
      <c r="I998" t="str">
        <f>_xlfn.XLOOKUP(SUBSTITUTE(Table5[[#This Row],[r]],"'",""),Table6[rxn],Table6[rxn],"no")</f>
        <v>no</v>
      </c>
      <c r="J998" t="str" cm="1">
        <f t="array" ref="J998">_xlfn.XLOOKUP(Table5[[#This Row],[r]],"'"&amp;Table6[rxn]&amp;"'",Table6[expected kapp],"")</f>
        <v/>
      </c>
      <c r="L998" t="s">
        <v>9458</v>
      </c>
      <c r="M998">
        <v>8988.1774343278394</v>
      </c>
      <c r="AE998" s="1" t="s">
        <v>4367</v>
      </c>
      <c r="AF998" s="1" t="s">
        <v>2778</v>
      </c>
      <c r="AG998" s="9">
        <v>9.81184721E-10</v>
      </c>
      <c r="AH998" s="1" t="str">
        <f>_xlfn.TEXTAFTER(Table9[[#This Row],[rxn]],"-",-1)</f>
        <v>rt3256</v>
      </c>
      <c r="AI998" s="1" t="e">
        <f>_xlfn.TEXTAFTER(_xlfn.TEXTBEFORE(Table9[[#This Row],[rxn]],"-"&amp;Table9[[#This Row],[enz]]),"RXN-")</f>
        <v>#N/A</v>
      </c>
      <c r="AJ998" s="1" t="e">
        <f>_xlfn.TEXTBEFORE(Table9[[#This Row],[rxn]],"_",-1)</f>
        <v>#N/A</v>
      </c>
    </row>
    <row r="999" spans="1:36" ht="17" hidden="1" x14ac:dyDescent="0.25">
      <c r="A999" t="s">
        <v>9530</v>
      </c>
      <c r="B999" t="str">
        <f>_xlfn.TEXTAFTER(Table5[[#This Row],[r]],"-",-1)</f>
        <v>rt2994'</v>
      </c>
      <c r="C999" t="str">
        <f>_xlfn.TEXTAFTER(_xlfn.TEXTBEFORE(Table5[[#This Row],[r]],"-"&amp;Table5[[#This Row],[enz]]),"'RXN-")</f>
        <v>ECOAH60_x_FWD</v>
      </c>
      <c r="D999">
        <v>11171.708534568001</v>
      </c>
      <c r="E999">
        <f>_xlfn.XLOOKUP(Table5[[#This Row],[r]],Table3[r],Table3[kapp],"")</f>
        <v>8988.1774343278394</v>
      </c>
      <c r="F999">
        <f>Table5[[#This Row],[kapp]]-Table5[[#This Row],[old]]</f>
        <v>2183.5311002401613</v>
      </c>
      <c r="G999" t="str" cm="1">
        <f t="array" ref="G999">IF(ROWS(_xlfn._xlws.FILTER(Table5[r],Table5[enz]=Table5[[#This Row],[enz]]))&gt;1,"many","1")</f>
        <v>many</v>
      </c>
      <c r="H999" t="str" cm="1">
        <f t="array" ref="H999">IF(ROWS(_xlfn._xlws.FILTER(Table5[r],Table5[rxn-no-enz]=Table5[[#This Row],[rxn-no-enz]]))&gt;1,"many","1")</f>
        <v>many</v>
      </c>
      <c r="I999" t="str">
        <f>_xlfn.XLOOKUP(SUBSTITUTE(Table5[[#This Row],[r]],"'",""),Table6[rxn],Table6[rxn],"no")</f>
        <v>no</v>
      </c>
      <c r="J999" t="str" cm="1">
        <f t="array" ref="J999">_xlfn.XLOOKUP(Table5[[#This Row],[r]],"'"&amp;Table6[rxn]&amp;"'",Table6[expected kapp],"")</f>
        <v/>
      </c>
      <c r="L999" t="s">
        <v>8251</v>
      </c>
      <c r="M999">
        <v>8988.1774343278394</v>
      </c>
      <c r="AE999" s="1" t="s">
        <v>4368</v>
      </c>
      <c r="AF999" s="1" t="s">
        <v>2778</v>
      </c>
      <c r="AG999" s="9">
        <v>1.081294E-10</v>
      </c>
      <c r="AH999" s="1" t="str">
        <f>_xlfn.TEXTAFTER(Table9[[#This Row],[rxn]],"-",-1)</f>
        <v>rt3261</v>
      </c>
      <c r="AI999" s="1" t="e">
        <f>_xlfn.TEXTAFTER(_xlfn.TEXTBEFORE(Table9[[#This Row],[rxn]],"-"&amp;Table9[[#This Row],[enz]]),"RXN-")</f>
        <v>#N/A</v>
      </c>
      <c r="AJ999" s="1" t="e">
        <f>_xlfn.TEXTBEFORE(Table9[[#This Row],[rxn]],"_",-1)</f>
        <v>#N/A</v>
      </c>
    </row>
    <row r="1000" spans="1:36" ht="17" hidden="1" x14ac:dyDescent="0.25">
      <c r="A1000" t="s">
        <v>9531</v>
      </c>
      <c r="B1000" t="str">
        <f>_xlfn.TEXTAFTER(Table5[[#This Row],[r]],"-",-1)</f>
        <v>rt8147'</v>
      </c>
      <c r="C1000" t="str">
        <f>_xlfn.TEXTAFTER(_xlfn.TEXTBEFORE(Table5[[#This Row],[r]],"-"&amp;Table5[[#This Row],[enz]]),"'RXN-")</f>
        <v>ECOAH60_x_FWD</v>
      </c>
      <c r="D1000">
        <v>11171.708534568001</v>
      </c>
      <c r="E1000">
        <f>_xlfn.XLOOKUP(Table5[[#This Row],[r]],Table3[r],Table3[kapp],"")</f>
        <v>8988.1774343278394</v>
      </c>
      <c r="F1000">
        <f>Table5[[#This Row],[kapp]]-Table5[[#This Row],[old]]</f>
        <v>2183.5311002401613</v>
      </c>
      <c r="G1000" t="str" cm="1">
        <f t="array" ref="G1000">IF(ROWS(_xlfn._xlws.FILTER(Table5[r],Table5[enz]=Table5[[#This Row],[enz]]))&gt;1,"many","1")</f>
        <v>many</v>
      </c>
      <c r="H1000" t="str" cm="1">
        <f t="array" ref="H1000">IF(ROWS(_xlfn._xlws.FILTER(Table5[r],Table5[rxn-no-enz]=Table5[[#This Row],[rxn-no-enz]]))&gt;1,"many","1")</f>
        <v>many</v>
      </c>
      <c r="I1000" t="str">
        <f>_xlfn.XLOOKUP(SUBSTITUTE(Table5[[#This Row],[r]],"'",""),Table6[rxn],Table6[rxn],"no")</f>
        <v>no</v>
      </c>
      <c r="J1000" t="str" cm="1">
        <f t="array" ref="J1000">_xlfn.XLOOKUP(Table5[[#This Row],[r]],"'"&amp;Table6[rxn]&amp;"'",Table6[expected kapp],"")</f>
        <v/>
      </c>
      <c r="L1000" t="s">
        <v>9459</v>
      </c>
      <c r="M1000">
        <v>8988.1774343278394</v>
      </c>
      <c r="AE1000" s="1" t="s">
        <v>11723</v>
      </c>
      <c r="AF1000" s="1" t="s">
        <v>2778</v>
      </c>
      <c r="AG1000" s="9">
        <v>2.3127845999999999E-11</v>
      </c>
      <c r="AH1000" s="1" t="str">
        <f>_xlfn.TEXTAFTER(Table9[[#This Row],[rxn]],"-",-1)</f>
        <v>rt3274</v>
      </c>
      <c r="AI1000" s="1" t="e">
        <f>_xlfn.TEXTAFTER(_xlfn.TEXTBEFORE(Table9[[#This Row],[rxn]],"-"&amp;Table9[[#This Row],[enz]]),"RXN-")</f>
        <v>#N/A</v>
      </c>
      <c r="AJ1000" s="1" t="e">
        <f>_xlfn.TEXTBEFORE(Table9[[#This Row],[rxn]],"_",-1)</f>
        <v>#N/A</v>
      </c>
    </row>
    <row r="1001" spans="1:36" ht="17" hidden="1" x14ac:dyDescent="0.25">
      <c r="A1001" t="s">
        <v>9532</v>
      </c>
      <c r="B1001" t="str">
        <f>_xlfn.TEXTAFTER(Table5[[#This Row],[r]],"-",-1)</f>
        <v>rt6437'</v>
      </c>
      <c r="C1001" t="str">
        <f>_xlfn.TEXTAFTER(_xlfn.TEXTBEFORE(Table5[[#This Row],[r]],"-"&amp;Table5[[#This Row],[enz]]),"'RXN-")</f>
        <v>ECOAH80_m_FWD</v>
      </c>
      <c r="D1001">
        <v>11171.708534568001</v>
      </c>
      <c r="E1001">
        <f>_xlfn.XLOOKUP(Table5[[#This Row],[r]],Table3[r],Table3[kapp],"")</f>
        <v>8988.1774343278394</v>
      </c>
      <c r="F1001">
        <f>Table5[[#This Row],[kapp]]-Table5[[#This Row],[old]]</f>
        <v>2183.5311002401613</v>
      </c>
      <c r="G1001" t="str" cm="1">
        <f t="array" ref="G1001">IF(ROWS(_xlfn._xlws.FILTER(Table5[r],Table5[enz]=Table5[[#This Row],[enz]]))&gt;1,"many","1")</f>
        <v>many</v>
      </c>
      <c r="H1001" t="str" cm="1">
        <f t="array" ref="H1001">IF(ROWS(_xlfn._xlws.FILTER(Table5[r],Table5[rxn-no-enz]=Table5[[#This Row],[rxn-no-enz]]))&gt;1,"many","1")</f>
        <v>1</v>
      </c>
      <c r="I1001" t="str">
        <f>_xlfn.XLOOKUP(SUBSTITUTE(Table5[[#This Row],[r]],"'",""),Table6[rxn],Table6[rxn],"no")</f>
        <v>no</v>
      </c>
      <c r="J1001" t="str" cm="1">
        <f t="array" ref="J1001">_xlfn.XLOOKUP(Table5[[#This Row],[r]],"'"&amp;Table6[rxn]&amp;"'",Table6[expected kapp],"")</f>
        <v/>
      </c>
      <c r="L1001" t="s">
        <v>8238</v>
      </c>
      <c r="M1001">
        <v>8988.1774343278394</v>
      </c>
      <c r="AE1001" s="1" t="s">
        <v>4369</v>
      </c>
      <c r="AF1001" s="1" t="s">
        <v>2778</v>
      </c>
      <c r="AG1001" s="9">
        <v>1.34726017E-10</v>
      </c>
      <c r="AH1001" s="1" t="str">
        <f>_xlfn.TEXTAFTER(Table9[[#This Row],[rxn]],"-",-1)</f>
        <v>rt3278</v>
      </c>
      <c r="AI1001" s="1" t="e">
        <f>_xlfn.TEXTAFTER(_xlfn.TEXTBEFORE(Table9[[#This Row],[rxn]],"-"&amp;Table9[[#This Row],[enz]]),"RXN-")</f>
        <v>#N/A</v>
      </c>
      <c r="AJ1001" s="1" t="e">
        <f>_xlfn.TEXTBEFORE(Table9[[#This Row],[rxn]],"_",-1)</f>
        <v>#N/A</v>
      </c>
    </row>
    <row r="1002" spans="1:36" ht="17" hidden="1" x14ac:dyDescent="0.25">
      <c r="A1002" t="s">
        <v>9533</v>
      </c>
      <c r="B1002" t="str">
        <f>_xlfn.TEXTAFTER(Table5[[#This Row],[r]],"-",-1)</f>
        <v>rt6437'</v>
      </c>
      <c r="C1002" t="str">
        <f>_xlfn.TEXTAFTER(_xlfn.TEXTBEFORE(Table5[[#This Row],[r]],"-"&amp;Table5[[#This Row],[enz]]),"'RXN-")</f>
        <v>ECOAH80_m_REV</v>
      </c>
      <c r="D1002">
        <v>11171.708534568001</v>
      </c>
      <c r="E1002">
        <f>_xlfn.XLOOKUP(Table5[[#This Row],[r]],Table3[r],Table3[kapp],"")</f>
        <v>8988.1774343278394</v>
      </c>
      <c r="F1002">
        <f>Table5[[#This Row],[kapp]]-Table5[[#This Row],[old]]</f>
        <v>2183.5311002401613</v>
      </c>
      <c r="G1002" t="str" cm="1">
        <f t="array" ref="G1002">IF(ROWS(_xlfn._xlws.FILTER(Table5[r],Table5[enz]=Table5[[#This Row],[enz]]))&gt;1,"many","1")</f>
        <v>many</v>
      </c>
      <c r="H1002" t="str" cm="1">
        <f t="array" ref="H1002">IF(ROWS(_xlfn._xlws.FILTER(Table5[r],Table5[rxn-no-enz]=Table5[[#This Row],[rxn-no-enz]]))&gt;1,"many","1")</f>
        <v>1</v>
      </c>
      <c r="I1002" t="str">
        <f>_xlfn.XLOOKUP(SUBSTITUTE(Table5[[#This Row],[r]],"'",""),Table6[rxn],Table6[rxn],"no")</f>
        <v>no</v>
      </c>
      <c r="J1002" t="str" cm="1">
        <f t="array" ref="J1002">_xlfn.XLOOKUP(Table5[[#This Row],[r]],"'"&amp;Table6[rxn]&amp;"'",Table6[expected kapp],"")</f>
        <v/>
      </c>
      <c r="L1002" t="s">
        <v>9460</v>
      </c>
      <c r="M1002">
        <v>8988.1774343278394</v>
      </c>
      <c r="AE1002" s="1" t="s">
        <v>11724</v>
      </c>
      <c r="AF1002" s="1" t="s">
        <v>2778</v>
      </c>
      <c r="AG1002" s="9">
        <v>4.8326283000000002E-11</v>
      </c>
      <c r="AH1002" s="1" t="str">
        <f>_xlfn.TEXTAFTER(Table9[[#This Row],[rxn]],"-",-1)</f>
        <v>rt3279</v>
      </c>
      <c r="AI1002" s="1" t="e">
        <f>_xlfn.TEXTAFTER(_xlfn.TEXTBEFORE(Table9[[#This Row],[rxn]],"-"&amp;Table9[[#This Row],[enz]]),"RXN-")</f>
        <v>#N/A</v>
      </c>
      <c r="AJ1002" s="1" t="e">
        <f>_xlfn.TEXTBEFORE(Table9[[#This Row],[rxn]],"_",-1)</f>
        <v>#N/A</v>
      </c>
    </row>
    <row r="1003" spans="1:36" ht="17" hidden="1" x14ac:dyDescent="0.25">
      <c r="A1003" t="s">
        <v>9534</v>
      </c>
      <c r="B1003" t="str">
        <f>_xlfn.TEXTAFTER(Table5[[#This Row],[r]],"-",-1)</f>
        <v>rt2994'</v>
      </c>
      <c r="C1003" t="str">
        <f>_xlfn.TEXTAFTER(_xlfn.TEXTBEFORE(Table5[[#This Row],[r]],"-"&amp;Table5[[#This Row],[enz]]),"'RXN-")</f>
        <v>ECOAH80_x_FWD</v>
      </c>
      <c r="D1003">
        <v>11171.708534568001</v>
      </c>
      <c r="E1003">
        <f>_xlfn.XLOOKUP(Table5[[#This Row],[r]],Table3[r],Table3[kapp],"")</f>
        <v>8988.1774343278394</v>
      </c>
      <c r="F1003">
        <f>Table5[[#This Row],[kapp]]-Table5[[#This Row],[old]]</f>
        <v>2183.5311002401613</v>
      </c>
      <c r="G1003" t="str" cm="1">
        <f t="array" ref="G1003">IF(ROWS(_xlfn._xlws.FILTER(Table5[r],Table5[enz]=Table5[[#This Row],[enz]]))&gt;1,"many","1")</f>
        <v>many</v>
      </c>
      <c r="H1003" t="str" cm="1">
        <f t="array" ref="H1003">IF(ROWS(_xlfn._xlws.FILTER(Table5[r],Table5[rxn-no-enz]=Table5[[#This Row],[rxn-no-enz]]))&gt;1,"many","1")</f>
        <v>many</v>
      </c>
      <c r="I1003" t="str">
        <f>_xlfn.XLOOKUP(SUBSTITUTE(Table5[[#This Row],[r]],"'",""),Table6[rxn],Table6[rxn],"no")</f>
        <v>no</v>
      </c>
      <c r="J1003" t="str" cm="1">
        <f t="array" ref="J1003">_xlfn.XLOOKUP(Table5[[#This Row],[r]],"'"&amp;Table6[rxn]&amp;"'",Table6[expected kapp],"")</f>
        <v/>
      </c>
      <c r="L1003" t="s">
        <v>9461</v>
      </c>
      <c r="M1003">
        <v>8988.1774343278394</v>
      </c>
      <c r="AE1003" s="1" t="s">
        <v>11725</v>
      </c>
      <c r="AF1003" s="1" t="s">
        <v>2778</v>
      </c>
      <c r="AG1003" s="9">
        <v>1.2685130999999901E-11</v>
      </c>
      <c r="AH1003" s="1" t="str">
        <f>_xlfn.TEXTAFTER(Table9[[#This Row],[rxn]],"-",-1)</f>
        <v>rt3300</v>
      </c>
      <c r="AI1003" s="1" t="e">
        <f>_xlfn.TEXTAFTER(_xlfn.TEXTBEFORE(Table9[[#This Row],[rxn]],"-"&amp;Table9[[#This Row],[enz]]),"RXN-")</f>
        <v>#N/A</v>
      </c>
      <c r="AJ1003" s="1" t="e">
        <f>_xlfn.TEXTBEFORE(Table9[[#This Row],[rxn]],"_",-1)</f>
        <v>#N/A</v>
      </c>
    </row>
    <row r="1004" spans="1:36" ht="17" hidden="1" x14ac:dyDescent="0.25">
      <c r="A1004" t="s">
        <v>9535</v>
      </c>
      <c r="B1004" t="str">
        <f>_xlfn.TEXTAFTER(Table5[[#This Row],[r]],"-",-1)</f>
        <v>rt8147'</v>
      </c>
      <c r="C1004" t="str">
        <f>_xlfn.TEXTAFTER(_xlfn.TEXTBEFORE(Table5[[#This Row],[r]],"-"&amp;Table5[[#This Row],[enz]]),"'RXN-")</f>
        <v>ECOAH80_x_FWD</v>
      </c>
      <c r="D1004">
        <v>11171.708534568001</v>
      </c>
      <c r="E1004">
        <f>_xlfn.XLOOKUP(Table5[[#This Row],[r]],Table3[r],Table3[kapp],"")</f>
        <v>8988.1774343278394</v>
      </c>
      <c r="F1004">
        <f>Table5[[#This Row],[kapp]]-Table5[[#This Row],[old]]</f>
        <v>2183.5311002401613</v>
      </c>
      <c r="G1004" t="str" cm="1">
        <f t="array" ref="G1004">IF(ROWS(_xlfn._xlws.FILTER(Table5[r],Table5[enz]=Table5[[#This Row],[enz]]))&gt;1,"many","1")</f>
        <v>many</v>
      </c>
      <c r="H1004" t="str" cm="1">
        <f t="array" ref="H1004">IF(ROWS(_xlfn._xlws.FILTER(Table5[r],Table5[rxn-no-enz]=Table5[[#This Row],[rxn-no-enz]]))&gt;1,"many","1")</f>
        <v>many</v>
      </c>
      <c r="I1004" t="str">
        <f>_xlfn.XLOOKUP(SUBSTITUTE(Table5[[#This Row],[r]],"'",""),Table6[rxn],Table6[rxn],"no")</f>
        <v>no</v>
      </c>
      <c r="J1004" t="str" cm="1">
        <f t="array" ref="J1004">_xlfn.XLOOKUP(Table5[[#This Row],[r]],"'"&amp;Table6[rxn]&amp;"'",Table6[expected kapp],"")</f>
        <v/>
      </c>
      <c r="L1004" t="s">
        <v>9462</v>
      </c>
      <c r="M1004">
        <v>8988.1774343278394</v>
      </c>
      <c r="AE1004" s="1" t="s">
        <v>4370</v>
      </c>
      <c r="AF1004" s="1" t="s">
        <v>2778</v>
      </c>
      <c r="AG1004" s="9">
        <v>1.1557900000000001E-12</v>
      </c>
      <c r="AH1004" s="1" t="str">
        <f>_xlfn.TEXTAFTER(Table9[[#This Row],[rxn]],"-",-1)</f>
        <v>rt3311</v>
      </c>
      <c r="AI1004" s="1" t="e">
        <f>_xlfn.TEXTAFTER(_xlfn.TEXTBEFORE(Table9[[#This Row],[rxn]],"-"&amp;Table9[[#This Row],[enz]]),"RXN-")</f>
        <v>#N/A</v>
      </c>
      <c r="AJ1004" s="1" t="e">
        <f>_xlfn.TEXTBEFORE(Table9[[#This Row],[rxn]],"_",-1)</f>
        <v>#N/A</v>
      </c>
    </row>
    <row r="1005" spans="1:36" ht="17" hidden="1" x14ac:dyDescent="0.25">
      <c r="A1005" t="s">
        <v>9536</v>
      </c>
      <c r="B1005" t="str">
        <f>_xlfn.TEXTAFTER(Table5[[#This Row],[r]],"-",-1)</f>
        <v>rt1925'</v>
      </c>
      <c r="C1005" t="str">
        <f>_xlfn.TEXTAFTER(_xlfn.TEXTBEFORE(Table5[[#This Row],[r]],"-"&amp;Table5[[#This Row],[enz]]),"'RXN-")</f>
        <v>ECOAI101a_x_FWD</v>
      </c>
      <c r="D1005">
        <v>11171.708534568001</v>
      </c>
      <c r="E1005">
        <f>_xlfn.XLOOKUP(Table5[[#This Row],[r]],Table3[r],Table3[kapp],"")</f>
        <v>8988.1774343278394</v>
      </c>
      <c r="F1005">
        <f>Table5[[#This Row],[kapp]]-Table5[[#This Row],[old]]</f>
        <v>2183.5311002401613</v>
      </c>
      <c r="G1005" t="str" cm="1">
        <f t="array" ref="G1005">IF(ROWS(_xlfn._xlws.FILTER(Table5[r],Table5[enz]=Table5[[#This Row],[enz]]))&gt;1,"many","1")</f>
        <v>many</v>
      </c>
      <c r="H1005" t="str" cm="1">
        <f t="array" ref="H1005">IF(ROWS(_xlfn._xlws.FILTER(Table5[r],Table5[rxn-no-enz]=Table5[[#This Row],[rxn-no-enz]]))&gt;1,"many","1")</f>
        <v>1</v>
      </c>
      <c r="I1005" t="str">
        <f>_xlfn.XLOOKUP(SUBSTITUTE(Table5[[#This Row],[r]],"'",""),Table6[rxn],Table6[rxn],"no")</f>
        <v>no</v>
      </c>
      <c r="J1005" t="str" cm="1">
        <f t="array" ref="J1005">_xlfn.XLOOKUP(Table5[[#This Row],[r]],"'"&amp;Table6[rxn]&amp;"'",Table6[expected kapp],"")</f>
        <v/>
      </c>
      <c r="L1005" t="s">
        <v>9463</v>
      </c>
      <c r="M1005">
        <v>8988.1774343278394</v>
      </c>
      <c r="AE1005" s="1" t="s">
        <v>4371</v>
      </c>
      <c r="AF1005" s="1" t="s">
        <v>2778</v>
      </c>
      <c r="AG1005" s="9">
        <v>1.300854986E-9</v>
      </c>
      <c r="AH1005" s="1" t="str">
        <f>_xlfn.TEXTAFTER(Table9[[#This Row],[rxn]],"-",-1)</f>
        <v>rt3313</v>
      </c>
      <c r="AI1005" s="1" t="e">
        <f>_xlfn.TEXTAFTER(_xlfn.TEXTBEFORE(Table9[[#This Row],[rxn]],"-"&amp;Table9[[#This Row],[enz]]),"RXN-")</f>
        <v>#N/A</v>
      </c>
      <c r="AJ1005" s="1" t="e">
        <f>_xlfn.TEXTBEFORE(Table9[[#This Row],[rxn]],"_",-1)</f>
        <v>#N/A</v>
      </c>
    </row>
    <row r="1006" spans="1:36" ht="17" hidden="1" x14ac:dyDescent="0.25">
      <c r="A1006" t="s">
        <v>9537</v>
      </c>
      <c r="B1006" t="str">
        <f>_xlfn.TEXTAFTER(Table5[[#This Row],[r]],"-",-1)</f>
        <v>rt1925'</v>
      </c>
      <c r="C1006" t="str">
        <f>_xlfn.TEXTAFTER(_xlfn.TEXTBEFORE(Table5[[#This Row],[r]],"-"&amp;Table5[[#This Row],[enz]]),"'RXN-")</f>
        <v>ECOAI101d_x_FWD</v>
      </c>
      <c r="D1006">
        <v>11171.708534568001</v>
      </c>
      <c r="E1006">
        <f>_xlfn.XLOOKUP(Table5[[#This Row],[r]],Table3[r],Table3[kapp],"")</f>
        <v>8988.1774343278394</v>
      </c>
      <c r="F1006">
        <f>Table5[[#This Row],[kapp]]-Table5[[#This Row],[old]]</f>
        <v>2183.5311002401613</v>
      </c>
      <c r="G1006" t="str" cm="1">
        <f t="array" ref="G1006">IF(ROWS(_xlfn._xlws.FILTER(Table5[r],Table5[enz]=Table5[[#This Row],[enz]]))&gt;1,"many","1")</f>
        <v>many</v>
      </c>
      <c r="H1006" t="str" cm="1">
        <f t="array" ref="H1006">IF(ROWS(_xlfn._xlws.FILTER(Table5[r],Table5[rxn-no-enz]=Table5[[#This Row],[rxn-no-enz]]))&gt;1,"many","1")</f>
        <v>1</v>
      </c>
      <c r="I1006" t="str">
        <f>_xlfn.XLOOKUP(SUBSTITUTE(Table5[[#This Row],[r]],"'",""),Table6[rxn],Table6[rxn],"no")</f>
        <v>no</v>
      </c>
      <c r="J1006" t="str" cm="1">
        <f t="array" ref="J1006">_xlfn.XLOOKUP(Table5[[#This Row],[r]],"'"&amp;Table6[rxn]&amp;"'",Table6[expected kapp],"")</f>
        <v/>
      </c>
      <c r="L1006" t="s">
        <v>9464</v>
      </c>
      <c r="M1006">
        <v>8988.1774343278394</v>
      </c>
      <c r="AE1006" s="1" t="s">
        <v>4372</v>
      </c>
      <c r="AF1006" s="1" t="s">
        <v>2778</v>
      </c>
      <c r="AG1006" s="9">
        <v>8.77533914999999E-10</v>
      </c>
      <c r="AH1006" s="1" t="str">
        <f>_xlfn.TEXTAFTER(Table9[[#This Row],[rxn]],"-",-1)</f>
        <v>rt3314</v>
      </c>
      <c r="AI1006" s="1" t="e">
        <f>_xlfn.TEXTAFTER(_xlfn.TEXTBEFORE(Table9[[#This Row],[rxn]],"-"&amp;Table9[[#This Row],[enz]]),"RXN-")</f>
        <v>#N/A</v>
      </c>
      <c r="AJ1006" s="1" t="e">
        <f>_xlfn.TEXTBEFORE(Table9[[#This Row],[rxn]],"_",-1)</f>
        <v>#N/A</v>
      </c>
    </row>
    <row r="1007" spans="1:36" ht="17" hidden="1" x14ac:dyDescent="0.25">
      <c r="A1007" t="s">
        <v>9538</v>
      </c>
      <c r="B1007" t="str">
        <f>_xlfn.TEXTAFTER(Table5[[#This Row],[r]],"-",-1)</f>
        <v>rt1925'</v>
      </c>
      <c r="C1007" t="str">
        <f>_xlfn.TEXTAFTER(_xlfn.TEXTBEFORE(Table5[[#This Row],[r]],"-"&amp;Table5[[#This Row],[enz]]),"'RXN-")</f>
        <v>ECOAI102e_x_FWD</v>
      </c>
      <c r="D1007">
        <v>11171.708534568001</v>
      </c>
      <c r="E1007">
        <f>_xlfn.XLOOKUP(Table5[[#This Row],[r]],Table3[r],Table3[kapp],"")</f>
        <v>8988.1774343278394</v>
      </c>
      <c r="F1007">
        <f>Table5[[#This Row],[kapp]]-Table5[[#This Row],[old]]</f>
        <v>2183.5311002401613</v>
      </c>
      <c r="G1007" t="str" cm="1">
        <f t="array" ref="G1007">IF(ROWS(_xlfn._xlws.FILTER(Table5[r],Table5[enz]=Table5[[#This Row],[enz]]))&gt;1,"many","1")</f>
        <v>many</v>
      </c>
      <c r="H1007" t="str" cm="1">
        <f t="array" ref="H1007">IF(ROWS(_xlfn._xlws.FILTER(Table5[r],Table5[rxn-no-enz]=Table5[[#This Row],[rxn-no-enz]]))&gt;1,"many","1")</f>
        <v>1</v>
      </c>
      <c r="I1007" t="str">
        <f>_xlfn.XLOOKUP(SUBSTITUTE(Table5[[#This Row],[r]],"'",""),Table6[rxn],Table6[rxn],"no")</f>
        <v>no</v>
      </c>
      <c r="J1007" t="str" cm="1">
        <f t="array" ref="J1007">_xlfn.XLOOKUP(Table5[[#This Row],[r]],"'"&amp;Table6[rxn]&amp;"'",Table6[expected kapp],"")</f>
        <v/>
      </c>
      <c r="L1007" t="s">
        <v>9465</v>
      </c>
      <c r="M1007">
        <v>8988.1774343278394</v>
      </c>
      <c r="AE1007" s="1" t="s">
        <v>4374</v>
      </c>
      <c r="AF1007" s="1" t="s">
        <v>2778</v>
      </c>
      <c r="AG1007" s="9">
        <v>3.0146802399999999E-10</v>
      </c>
      <c r="AH1007" s="1" t="str">
        <f>_xlfn.TEXTAFTER(Table9[[#This Row],[rxn]],"-",-1)</f>
        <v>rt3334</v>
      </c>
      <c r="AI1007" s="1" t="e">
        <f>_xlfn.TEXTAFTER(_xlfn.TEXTBEFORE(Table9[[#This Row],[rxn]],"-"&amp;Table9[[#This Row],[enz]]),"RXN-")</f>
        <v>#N/A</v>
      </c>
      <c r="AJ1007" s="1" t="e">
        <f>_xlfn.TEXTBEFORE(Table9[[#This Row],[rxn]],"_",-1)</f>
        <v>#N/A</v>
      </c>
    </row>
    <row r="1008" spans="1:36" ht="17" hidden="1" x14ac:dyDescent="0.25">
      <c r="A1008" t="s">
        <v>9539</v>
      </c>
      <c r="B1008" t="str">
        <f>_xlfn.TEXTAFTER(Table5[[#This Row],[r]],"-",-1)</f>
        <v>rt1925'</v>
      </c>
      <c r="C1008" t="str">
        <f>_xlfn.TEXTAFTER(_xlfn.TEXTBEFORE(Table5[[#This Row],[r]],"-"&amp;Table5[[#This Row],[enz]]),"'RXN-")</f>
        <v>ECOAI121a_x_FWD</v>
      </c>
      <c r="D1008">
        <v>11171.708534568001</v>
      </c>
      <c r="E1008">
        <f>_xlfn.XLOOKUP(Table5[[#This Row],[r]],Table3[r],Table3[kapp],"")</f>
        <v>8988.1774343278394</v>
      </c>
      <c r="F1008">
        <f>Table5[[#This Row],[kapp]]-Table5[[#This Row],[old]]</f>
        <v>2183.5311002401613</v>
      </c>
      <c r="G1008" t="str" cm="1">
        <f t="array" ref="G1008">IF(ROWS(_xlfn._xlws.FILTER(Table5[r],Table5[enz]=Table5[[#This Row],[enz]]))&gt;1,"many","1")</f>
        <v>many</v>
      </c>
      <c r="H1008" t="str" cm="1">
        <f t="array" ref="H1008">IF(ROWS(_xlfn._xlws.FILTER(Table5[r],Table5[rxn-no-enz]=Table5[[#This Row],[rxn-no-enz]]))&gt;1,"many","1")</f>
        <v>1</v>
      </c>
      <c r="I1008" t="str">
        <f>_xlfn.XLOOKUP(SUBSTITUTE(Table5[[#This Row],[r]],"'",""),Table6[rxn],Table6[rxn],"no")</f>
        <v>no</v>
      </c>
      <c r="J1008" t="str" cm="1">
        <f t="array" ref="J1008">_xlfn.XLOOKUP(Table5[[#This Row],[r]],"'"&amp;Table6[rxn]&amp;"'",Table6[expected kapp],"")</f>
        <v/>
      </c>
      <c r="L1008" t="s">
        <v>9466</v>
      </c>
      <c r="M1008">
        <v>8988.1774343278394</v>
      </c>
      <c r="AE1008" s="1" t="s">
        <v>11726</v>
      </c>
      <c r="AF1008" s="1" t="s">
        <v>2778</v>
      </c>
      <c r="AG1008" s="9">
        <v>9.6715529999999995E-11</v>
      </c>
      <c r="AH1008" s="1" t="str">
        <f>_xlfn.TEXTAFTER(Table9[[#This Row],[rxn]],"-",-1)</f>
        <v>rt3348</v>
      </c>
      <c r="AI1008" s="1" t="e">
        <f>_xlfn.TEXTAFTER(_xlfn.TEXTBEFORE(Table9[[#This Row],[rxn]],"-"&amp;Table9[[#This Row],[enz]]),"RXN-")</f>
        <v>#N/A</v>
      </c>
      <c r="AJ1008" s="1" t="e">
        <f>_xlfn.TEXTBEFORE(Table9[[#This Row],[rxn]],"_",-1)</f>
        <v>#N/A</v>
      </c>
    </row>
    <row r="1009" spans="1:36" ht="17" hidden="1" x14ac:dyDescent="0.25">
      <c r="A1009" t="s">
        <v>9540</v>
      </c>
      <c r="B1009" t="str">
        <f>_xlfn.TEXTAFTER(Table5[[#This Row],[r]],"-",-1)</f>
        <v>rt1925'</v>
      </c>
      <c r="C1009" t="str">
        <f>_xlfn.TEXTAFTER(_xlfn.TEXTBEFORE(Table5[[#This Row],[r]],"-"&amp;Table5[[#This Row],[enz]]),"'RXN-")</f>
        <v>ECOAI121b_x_FWD</v>
      </c>
      <c r="D1009">
        <v>11171.708534568001</v>
      </c>
      <c r="E1009">
        <f>_xlfn.XLOOKUP(Table5[[#This Row],[r]],Table3[r],Table3[kapp],"")</f>
        <v>8988.1774343278394</v>
      </c>
      <c r="F1009">
        <f>Table5[[#This Row],[kapp]]-Table5[[#This Row],[old]]</f>
        <v>2183.5311002401613</v>
      </c>
      <c r="G1009" t="str" cm="1">
        <f t="array" ref="G1009">IF(ROWS(_xlfn._xlws.FILTER(Table5[r],Table5[enz]=Table5[[#This Row],[enz]]))&gt;1,"many","1")</f>
        <v>many</v>
      </c>
      <c r="H1009" t="str" cm="1">
        <f t="array" ref="H1009">IF(ROWS(_xlfn._xlws.FILTER(Table5[r],Table5[rxn-no-enz]=Table5[[#This Row],[rxn-no-enz]]))&gt;1,"many","1")</f>
        <v>1</v>
      </c>
      <c r="I1009" t="str">
        <f>_xlfn.XLOOKUP(SUBSTITUTE(Table5[[#This Row],[r]],"'",""),Table6[rxn],Table6[rxn],"no")</f>
        <v>no</v>
      </c>
      <c r="J1009" t="str" cm="1">
        <f t="array" ref="J1009">_xlfn.XLOOKUP(Table5[[#This Row],[r]],"'"&amp;Table6[rxn]&amp;"'",Table6[expected kapp],"")</f>
        <v/>
      </c>
      <c r="L1009" t="s">
        <v>9467</v>
      </c>
      <c r="M1009">
        <v>8988.1774343278394</v>
      </c>
      <c r="AE1009" s="1" t="s">
        <v>11727</v>
      </c>
      <c r="AF1009" s="1" t="s">
        <v>2778</v>
      </c>
      <c r="AG1009" s="9">
        <v>3.1590530000000001E-12</v>
      </c>
      <c r="AH1009" s="1" t="str">
        <f>_xlfn.TEXTAFTER(Table9[[#This Row],[rxn]],"-",-1)</f>
        <v>rt3355</v>
      </c>
      <c r="AI1009" s="1" t="e">
        <f>_xlfn.TEXTAFTER(_xlfn.TEXTBEFORE(Table9[[#This Row],[rxn]],"-"&amp;Table9[[#This Row],[enz]]),"RXN-")</f>
        <v>#N/A</v>
      </c>
      <c r="AJ1009" s="1" t="e">
        <f>_xlfn.TEXTBEFORE(Table9[[#This Row],[rxn]],"_",-1)</f>
        <v>#N/A</v>
      </c>
    </row>
    <row r="1010" spans="1:36" ht="17" hidden="1" x14ac:dyDescent="0.25">
      <c r="A1010" t="s">
        <v>9541</v>
      </c>
      <c r="B1010" t="str">
        <f>_xlfn.TEXTAFTER(Table5[[#This Row],[r]],"-",-1)</f>
        <v>rt1925'</v>
      </c>
      <c r="C1010" t="str">
        <f>_xlfn.TEXTAFTER(_xlfn.TEXTBEFORE(Table5[[#This Row],[r]],"-"&amp;Table5[[#This Row],[enz]]),"'RXN-")</f>
        <v>ECOAI122c_x_FWD</v>
      </c>
      <c r="D1010">
        <v>11171.708534568001</v>
      </c>
      <c r="E1010">
        <f>_xlfn.XLOOKUP(Table5[[#This Row],[r]],Table3[r],Table3[kapp],"")</f>
        <v>8988.1774343278394</v>
      </c>
      <c r="F1010">
        <f>Table5[[#This Row],[kapp]]-Table5[[#This Row],[old]]</f>
        <v>2183.5311002401613</v>
      </c>
      <c r="G1010" t="str" cm="1">
        <f t="array" ref="G1010">IF(ROWS(_xlfn._xlws.FILTER(Table5[r],Table5[enz]=Table5[[#This Row],[enz]]))&gt;1,"many","1")</f>
        <v>many</v>
      </c>
      <c r="H1010" t="str" cm="1">
        <f t="array" ref="H1010">IF(ROWS(_xlfn._xlws.FILTER(Table5[r],Table5[rxn-no-enz]=Table5[[#This Row],[rxn-no-enz]]))&gt;1,"many","1")</f>
        <v>1</v>
      </c>
      <c r="I1010" t="str">
        <f>_xlfn.XLOOKUP(SUBSTITUTE(Table5[[#This Row],[r]],"'",""),Table6[rxn],Table6[rxn],"no")</f>
        <v>no</v>
      </c>
      <c r="J1010" t="str" cm="1">
        <f t="array" ref="J1010">_xlfn.XLOOKUP(Table5[[#This Row],[r]],"'"&amp;Table6[rxn]&amp;"'",Table6[expected kapp],"")</f>
        <v/>
      </c>
      <c r="L1010" t="s">
        <v>9468</v>
      </c>
      <c r="M1010">
        <v>8988.1774343278394</v>
      </c>
      <c r="AE1010" s="1" t="s">
        <v>11728</v>
      </c>
      <c r="AF1010" s="1" t="s">
        <v>2778</v>
      </c>
      <c r="AG1010" s="9">
        <v>5.8490709999999996E-12</v>
      </c>
      <c r="AH1010" s="1" t="str">
        <f>_xlfn.TEXTAFTER(Table9[[#This Row],[rxn]],"-",-1)</f>
        <v>rt3356</v>
      </c>
      <c r="AI1010" s="1" t="e">
        <f>_xlfn.TEXTAFTER(_xlfn.TEXTBEFORE(Table9[[#This Row],[rxn]],"-"&amp;Table9[[#This Row],[enz]]),"RXN-")</f>
        <v>#N/A</v>
      </c>
      <c r="AJ1010" s="1" t="e">
        <f>_xlfn.TEXTBEFORE(Table9[[#This Row],[rxn]],"_",-1)</f>
        <v>#N/A</v>
      </c>
    </row>
    <row r="1011" spans="1:36" ht="17" hidden="1" x14ac:dyDescent="0.25">
      <c r="A1011" t="s">
        <v>9542</v>
      </c>
      <c r="B1011" t="str">
        <f>_xlfn.TEXTAFTER(Table5[[#This Row],[r]],"-",-1)</f>
        <v>rt1925'</v>
      </c>
      <c r="C1011" t="str">
        <f>_xlfn.TEXTAFTER(_xlfn.TEXTBEFORE(Table5[[#This Row],[r]],"-"&amp;Table5[[#This Row],[enz]]),"'RXN-")</f>
        <v>ECOAI122d_x_FWD</v>
      </c>
      <c r="D1011">
        <v>11171.708534568001</v>
      </c>
      <c r="E1011">
        <f>_xlfn.XLOOKUP(Table5[[#This Row],[r]],Table3[r],Table3[kapp],"")</f>
        <v>8988.1774343278394</v>
      </c>
      <c r="F1011">
        <f>Table5[[#This Row],[kapp]]-Table5[[#This Row],[old]]</f>
        <v>2183.5311002401613</v>
      </c>
      <c r="G1011" t="str" cm="1">
        <f t="array" ref="G1011">IF(ROWS(_xlfn._xlws.FILTER(Table5[r],Table5[enz]=Table5[[#This Row],[enz]]))&gt;1,"many","1")</f>
        <v>many</v>
      </c>
      <c r="H1011" t="str" cm="1">
        <f t="array" ref="H1011">IF(ROWS(_xlfn._xlws.FILTER(Table5[r],Table5[rxn-no-enz]=Table5[[#This Row],[rxn-no-enz]]))&gt;1,"many","1")</f>
        <v>1</v>
      </c>
      <c r="I1011" t="str">
        <f>_xlfn.XLOOKUP(SUBSTITUTE(Table5[[#This Row],[r]],"'",""),Table6[rxn],Table6[rxn],"no")</f>
        <v>no</v>
      </c>
      <c r="J1011" t="str" cm="1">
        <f t="array" ref="J1011">_xlfn.XLOOKUP(Table5[[#This Row],[r]],"'"&amp;Table6[rxn]&amp;"'",Table6[expected kapp],"")</f>
        <v/>
      </c>
      <c r="L1011" t="s">
        <v>9469</v>
      </c>
      <c r="M1011">
        <v>8988.1774343278394</v>
      </c>
      <c r="AE1011" s="1" t="s">
        <v>4375</v>
      </c>
      <c r="AF1011" s="1" t="s">
        <v>2778</v>
      </c>
      <c r="AG1011" s="9">
        <v>4.8560630000000003E-12</v>
      </c>
      <c r="AH1011" s="1" t="str">
        <f>_xlfn.TEXTAFTER(Table9[[#This Row],[rxn]],"-",-1)</f>
        <v>rt3373</v>
      </c>
      <c r="AI1011" s="1" t="e">
        <f>_xlfn.TEXTAFTER(_xlfn.TEXTBEFORE(Table9[[#This Row],[rxn]],"-"&amp;Table9[[#This Row],[enz]]),"RXN-")</f>
        <v>#N/A</v>
      </c>
      <c r="AJ1011" s="1" t="e">
        <f>_xlfn.TEXTBEFORE(Table9[[#This Row],[rxn]],"_",-1)</f>
        <v>#N/A</v>
      </c>
    </row>
    <row r="1012" spans="1:36" ht="17" hidden="1" x14ac:dyDescent="0.25">
      <c r="A1012" t="s">
        <v>9543</v>
      </c>
      <c r="B1012" t="str">
        <f>_xlfn.TEXTAFTER(Table5[[#This Row],[r]],"-",-1)</f>
        <v>rt1925'</v>
      </c>
      <c r="C1012" t="str">
        <f>_xlfn.TEXTAFTER(_xlfn.TEXTBEFORE(Table5[[#This Row],[r]],"-"&amp;Table5[[#This Row],[enz]]),"'RXN-")</f>
        <v>ECOAI123e_x_FWD</v>
      </c>
      <c r="D1012">
        <v>11171.708534568001</v>
      </c>
      <c r="E1012">
        <f>_xlfn.XLOOKUP(Table5[[#This Row],[r]],Table3[r],Table3[kapp],"")</f>
        <v>8988.1774343278394</v>
      </c>
      <c r="F1012">
        <f>Table5[[#This Row],[kapp]]-Table5[[#This Row],[old]]</f>
        <v>2183.5311002401613</v>
      </c>
      <c r="G1012" t="str" cm="1">
        <f t="array" ref="G1012">IF(ROWS(_xlfn._xlws.FILTER(Table5[r],Table5[enz]=Table5[[#This Row],[enz]]))&gt;1,"many","1")</f>
        <v>many</v>
      </c>
      <c r="H1012" t="str" cm="1">
        <f t="array" ref="H1012">IF(ROWS(_xlfn._xlws.FILTER(Table5[r],Table5[rxn-no-enz]=Table5[[#This Row],[rxn-no-enz]]))&gt;1,"many","1")</f>
        <v>1</v>
      </c>
      <c r="I1012" t="str">
        <f>_xlfn.XLOOKUP(SUBSTITUTE(Table5[[#This Row],[r]],"'",""),Table6[rxn],Table6[rxn],"no")</f>
        <v>no</v>
      </c>
      <c r="J1012" t="str" cm="1">
        <f t="array" ref="J1012">_xlfn.XLOOKUP(Table5[[#This Row],[r]],"'"&amp;Table6[rxn]&amp;"'",Table6[expected kapp],"")</f>
        <v/>
      </c>
      <c r="L1012" t="s">
        <v>9470</v>
      </c>
      <c r="M1012">
        <v>8988.1774343278394</v>
      </c>
      <c r="AE1012" s="1" t="s">
        <v>11729</v>
      </c>
      <c r="AF1012" s="1" t="s">
        <v>2778</v>
      </c>
      <c r="AG1012" s="9">
        <v>1.713749906E-9</v>
      </c>
      <c r="AH1012" s="1" t="str">
        <f>_xlfn.TEXTAFTER(Table9[[#This Row],[rxn]],"-",-1)</f>
        <v>rt3384</v>
      </c>
      <c r="AI1012" s="1" t="e">
        <f>_xlfn.TEXTAFTER(_xlfn.TEXTBEFORE(Table9[[#This Row],[rxn]],"-"&amp;Table9[[#This Row],[enz]]),"RXN-")</f>
        <v>#N/A</v>
      </c>
      <c r="AJ1012" s="1" t="e">
        <f>_xlfn.TEXTBEFORE(Table9[[#This Row],[rxn]],"_",-1)</f>
        <v>#N/A</v>
      </c>
    </row>
    <row r="1013" spans="1:36" ht="17" hidden="1" x14ac:dyDescent="0.25">
      <c r="A1013" t="s">
        <v>9544</v>
      </c>
      <c r="B1013" t="str">
        <f>_xlfn.TEXTAFTER(Table5[[#This Row],[r]],"-",-1)</f>
        <v>rt1925'</v>
      </c>
      <c r="C1013" t="str">
        <f>_xlfn.TEXTAFTER(_xlfn.TEXTBEFORE(Table5[[#This Row],[r]],"-"&amp;Table5[[#This Row],[enz]]),"'RXN-")</f>
        <v>ECOAI141a_x_FWD</v>
      </c>
      <c r="D1013">
        <v>11171.708534568001</v>
      </c>
      <c r="E1013">
        <f>_xlfn.XLOOKUP(Table5[[#This Row],[r]],Table3[r],Table3[kapp],"")</f>
        <v>8988.1774343278394</v>
      </c>
      <c r="F1013">
        <f>Table5[[#This Row],[kapp]]-Table5[[#This Row],[old]]</f>
        <v>2183.5311002401613</v>
      </c>
      <c r="G1013" t="str" cm="1">
        <f t="array" ref="G1013">IF(ROWS(_xlfn._xlws.FILTER(Table5[r],Table5[enz]=Table5[[#This Row],[enz]]))&gt;1,"many","1")</f>
        <v>many</v>
      </c>
      <c r="H1013" t="str" cm="1">
        <f t="array" ref="H1013">IF(ROWS(_xlfn._xlws.FILTER(Table5[r],Table5[rxn-no-enz]=Table5[[#This Row],[rxn-no-enz]]))&gt;1,"many","1")</f>
        <v>1</v>
      </c>
      <c r="I1013" t="str">
        <f>_xlfn.XLOOKUP(SUBSTITUTE(Table5[[#This Row],[r]],"'",""),Table6[rxn],Table6[rxn],"no")</f>
        <v>no</v>
      </c>
      <c r="J1013" t="str" cm="1">
        <f t="array" ref="J1013">_xlfn.XLOOKUP(Table5[[#This Row],[r]],"'"&amp;Table6[rxn]&amp;"'",Table6[expected kapp],"")</f>
        <v/>
      </c>
      <c r="L1013" t="s">
        <v>9471</v>
      </c>
      <c r="M1013">
        <v>8988.1774343278394</v>
      </c>
      <c r="AE1013" s="1" t="s">
        <v>11730</v>
      </c>
      <c r="AF1013" s="1" t="s">
        <v>2778</v>
      </c>
      <c r="AG1013" s="9">
        <v>6.7836899999999999E-13</v>
      </c>
      <c r="AH1013" s="1" t="str">
        <f>_xlfn.TEXTAFTER(Table9[[#This Row],[rxn]],"-",-1)</f>
        <v>rt3388</v>
      </c>
      <c r="AI1013" s="1" t="e">
        <f>_xlfn.TEXTAFTER(_xlfn.TEXTBEFORE(Table9[[#This Row],[rxn]],"-"&amp;Table9[[#This Row],[enz]]),"RXN-")</f>
        <v>#N/A</v>
      </c>
      <c r="AJ1013" s="1" t="e">
        <f>_xlfn.TEXTBEFORE(Table9[[#This Row],[rxn]],"_",-1)</f>
        <v>#N/A</v>
      </c>
    </row>
    <row r="1014" spans="1:36" ht="17" hidden="1" x14ac:dyDescent="0.25">
      <c r="A1014" t="s">
        <v>9545</v>
      </c>
      <c r="B1014" t="str">
        <f>_xlfn.TEXTAFTER(Table5[[#This Row],[r]],"-",-1)</f>
        <v>rt1925'</v>
      </c>
      <c r="C1014" t="str">
        <f>_xlfn.TEXTAFTER(_xlfn.TEXTBEFORE(Table5[[#This Row],[r]],"-"&amp;Table5[[#This Row],[enz]]),"'RXN-")</f>
        <v>ECOAI142c_x_FWD</v>
      </c>
      <c r="D1014">
        <v>11171.708534568001</v>
      </c>
      <c r="E1014">
        <f>_xlfn.XLOOKUP(Table5[[#This Row],[r]],Table3[r],Table3[kapp],"")</f>
        <v>8988.1774343278394</v>
      </c>
      <c r="F1014">
        <f>Table5[[#This Row],[kapp]]-Table5[[#This Row],[old]]</f>
        <v>2183.5311002401613</v>
      </c>
      <c r="G1014" t="str" cm="1">
        <f t="array" ref="G1014">IF(ROWS(_xlfn._xlws.FILTER(Table5[r],Table5[enz]=Table5[[#This Row],[enz]]))&gt;1,"many","1")</f>
        <v>many</v>
      </c>
      <c r="H1014" t="str" cm="1">
        <f t="array" ref="H1014">IF(ROWS(_xlfn._xlws.FILTER(Table5[r],Table5[rxn-no-enz]=Table5[[#This Row],[rxn-no-enz]]))&gt;1,"many","1")</f>
        <v>1</v>
      </c>
      <c r="I1014" t="str">
        <f>_xlfn.XLOOKUP(SUBSTITUTE(Table5[[#This Row],[r]],"'",""),Table6[rxn],Table6[rxn],"no")</f>
        <v>no</v>
      </c>
      <c r="J1014" t="str" cm="1">
        <f t="array" ref="J1014">_xlfn.XLOOKUP(Table5[[#This Row],[r]],"'"&amp;Table6[rxn]&amp;"'",Table6[expected kapp],"")</f>
        <v/>
      </c>
      <c r="L1014" t="s">
        <v>9472</v>
      </c>
      <c r="M1014">
        <v>8988.1774343278394</v>
      </c>
      <c r="AE1014" s="1" t="s">
        <v>11731</v>
      </c>
      <c r="AF1014" s="1" t="s">
        <v>2778</v>
      </c>
      <c r="AG1014" s="9">
        <v>3.4261690099999999E-10</v>
      </c>
      <c r="AH1014" s="1" t="str">
        <f>_xlfn.TEXTAFTER(Table9[[#This Row],[rxn]],"-",-1)</f>
        <v>rt3408</v>
      </c>
      <c r="AI1014" s="1" t="e">
        <f>_xlfn.TEXTAFTER(_xlfn.TEXTBEFORE(Table9[[#This Row],[rxn]],"-"&amp;Table9[[#This Row],[enz]]),"RXN-")</f>
        <v>#N/A</v>
      </c>
      <c r="AJ1014" s="1" t="e">
        <f>_xlfn.TEXTBEFORE(Table9[[#This Row],[rxn]],"_",-1)</f>
        <v>#N/A</v>
      </c>
    </row>
    <row r="1015" spans="1:36" ht="17" hidden="1" x14ac:dyDescent="0.25">
      <c r="A1015" t="s">
        <v>9546</v>
      </c>
      <c r="B1015" t="str">
        <f>_xlfn.TEXTAFTER(Table5[[#This Row],[r]],"-",-1)</f>
        <v>rt1925'</v>
      </c>
      <c r="C1015" t="str">
        <f>_xlfn.TEXTAFTER(_xlfn.TEXTBEFORE(Table5[[#This Row],[r]],"-"&amp;Table5[[#This Row],[enz]]),"'RXN-")</f>
        <v>ECOAI81e_x_FWD</v>
      </c>
      <c r="D1015">
        <v>11171.708534568001</v>
      </c>
      <c r="E1015">
        <f>_xlfn.XLOOKUP(Table5[[#This Row],[r]],Table3[r],Table3[kapp],"")</f>
        <v>8988.1774343278394</v>
      </c>
      <c r="F1015">
        <f>Table5[[#This Row],[kapp]]-Table5[[#This Row],[old]]</f>
        <v>2183.5311002401613</v>
      </c>
      <c r="G1015" t="str" cm="1">
        <f t="array" ref="G1015">IF(ROWS(_xlfn._xlws.FILTER(Table5[r],Table5[enz]=Table5[[#This Row],[enz]]))&gt;1,"many","1")</f>
        <v>many</v>
      </c>
      <c r="H1015" t="str" cm="1">
        <f t="array" ref="H1015">IF(ROWS(_xlfn._xlws.FILTER(Table5[r],Table5[rxn-no-enz]=Table5[[#This Row],[rxn-no-enz]]))&gt;1,"many","1")</f>
        <v>1</v>
      </c>
      <c r="I1015" t="str">
        <f>_xlfn.XLOOKUP(SUBSTITUTE(Table5[[#This Row],[r]],"'",""),Table6[rxn],Table6[rxn],"no")</f>
        <v>no</v>
      </c>
      <c r="J1015" t="str" cm="1">
        <f t="array" ref="J1015">_xlfn.XLOOKUP(Table5[[#This Row],[r]],"'"&amp;Table6[rxn]&amp;"'",Table6[expected kapp],"")</f>
        <v/>
      </c>
      <c r="L1015" t="s">
        <v>9473</v>
      </c>
      <c r="M1015">
        <v>8988.1774343278394</v>
      </c>
      <c r="AE1015" s="1" t="s">
        <v>4376</v>
      </c>
      <c r="AF1015" s="1" t="s">
        <v>2778</v>
      </c>
      <c r="AG1015" s="9">
        <v>1.9294189999999999E-12</v>
      </c>
      <c r="AH1015" s="1" t="str">
        <f>_xlfn.TEXTAFTER(Table9[[#This Row],[rxn]],"-",-1)</f>
        <v>rt3417</v>
      </c>
      <c r="AI1015" s="1" t="e">
        <f>_xlfn.TEXTAFTER(_xlfn.TEXTBEFORE(Table9[[#This Row],[rxn]],"-"&amp;Table9[[#This Row],[enz]]),"RXN-")</f>
        <v>#N/A</v>
      </c>
      <c r="AJ1015" s="1" t="e">
        <f>_xlfn.TEXTBEFORE(Table9[[#This Row],[rxn]],"_",-1)</f>
        <v>#N/A</v>
      </c>
    </row>
    <row r="1016" spans="1:36" ht="17" hidden="1" x14ac:dyDescent="0.25">
      <c r="A1016" t="s">
        <v>9547</v>
      </c>
      <c r="B1016" t="str">
        <f>_xlfn.TEXTAFTER(Table5[[#This Row],[r]],"-",-1)</f>
        <v>rt1925'</v>
      </c>
      <c r="C1016" t="str">
        <f>_xlfn.TEXTAFTER(_xlfn.TEXTBEFORE(Table5[[#This Row],[r]],"-"&amp;Table5[[#This Row],[enz]]),"'RXN-")</f>
        <v>ECOAI82e_x_FWD</v>
      </c>
      <c r="D1016">
        <v>11171.708534568001</v>
      </c>
      <c r="E1016">
        <f>_xlfn.XLOOKUP(Table5[[#This Row],[r]],Table3[r],Table3[kapp],"")</f>
        <v>8988.1774343278394</v>
      </c>
      <c r="F1016">
        <f>Table5[[#This Row],[kapp]]-Table5[[#This Row],[old]]</f>
        <v>2183.5311002401613</v>
      </c>
      <c r="G1016" t="str" cm="1">
        <f t="array" ref="G1016">IF(ROWS(_xlfn._xlws.FILTER(Table5[r],Table5[enz]=Table5[[#This Row],[enz]]))&gt;1,"many","1")</f>
        <v>many</v>
      </c>
      <c r="H1016" t="str" cm="1">
        <f t="array" ref="H1016">IF(ROWS(_xlfn._xlws.FILTER(Table5[r],Table5[rxn-no-enz]=Table5[[#This Row],[rxn-no-enz]]))&gt;1,"many","1")</f>
        <v>1</v>
      </c>
      <c r="I1016" t="str">
        <f>_xlfn.XLOOKUP(SUBSTITUTE(Table5[[#This Row],[r]],"'",""),Table6[rxn],Table6[rxn],"no")</f>
        <v>no</v>
      </c>
      <c r="J1016" t="str" cm="1">
        <f t="array" ref="J1016">_xlfn.XLOOKUP(Table5[[#This Row],[r]],"'"&amp;Table6[rxn]&amp;"'",Table6[expected kapp],"")</f>
        <v/>
      </c>
      <c r="L1016" t="s">
        <v>9474</v>
      </c>
      <c r="M1016">
        <v>8988.1774343278394</v>
      </c>
      <c r="AE1016" s="1" t="s">
        <v>11732</v>
      </c>
      <c r="AF1016" s="1" t="s">
        <v>2778</v>
      </c>
      <c r="AG1016" s="9">
        <v>2.9225339999999997E-11</v>
      </c>
      <c r="AH1016" s="1" t="str">
        <f>_xlfn.TEXTAFTER(Table9[[#This Row],[rxn]],"-",-1)</f>
        <v>rt3419</v>
      </c>
      <c r="AI1016" s="1" t="e">
        <f>_xlfn.TEXTAFTER(_xlfn.TEXTBEFORE(Table9[[#This Row],[rxn]],"-"&amp;Table9[[#This Row],[enz]]),"RXN-")</f>
        <v>#N/A</v>
      </c>
      <c r="AJ1016" s="1" t="e">
        <f>_xlfn.TEXTBEFORE(Table9[[#This Row],[rxn]],"_",-1)</f>
        <v>#N/A</v>
      </c>
    </row>
    <row r="1017" spans="1:36" ht="17" hidden="1" x14ac:dyDescent="0.25">
      <c r="A1017" t="s">
        <v>9548</v>
      </c>
      <c r="B1017" t="str">
        <f>_xlfn.TEXTAFTER(Table5[[#This Row],[r]],"-",-1)</f>
        <v>rt4860'</v>
      </c>
      <c r="C1017" t="str">
        <f>_xlfn.TEXTAFTER(_xlfn.TEXTBEFORE(Table5[[#This Row],[r]],"-"&amp;Table5[[#This Row],[enz]]),"'RXN-")</f>
        <v>ECOAR122_x_FWD</v>
      </c>
      <c r="D1017">
        <v>11171.708534568001</v>
      </c>
      <c r="E1017">
        <f>_xlfn.XLOOKUP(Table5[[#This Row],[r]],Table3[r],Table3[kapp],"")</f>
        <v>8988.1774343278394</v>
      </c>
      <c r="F1017">
        <f>Table5[[#This Row],[kapp]]-Table5[[#This Row],[old]]</f>
        <v>2183.5311002401613</v>
      </c>
      <c r="G1017" t="str" cm="1">
        <f t="array" ref="G1017">IF(ROWS(_xlfn._xlws.FILTER(Table5[r],Table5[enz]=Table5[[#This Row],[enz]]))&gt;1,"many","1")</f>
        <v>many</v>
      </c>
      <c r="H1017" t="str" cm="1">
        <f t="array" ref="H1017">IF(ROWS(_xlfn._xlws.FILTER(Table5[r],Table5[rxn-no-enz]=Table5[[#This Row],[rxn-no-enz]]))&gt;1,"many","1")</f>
        <v>1</v>
      </c>
      <c r="I1017" t="str">
        <f>_xlfn.XLOOKUP(SUBSTITUTE(Table5[[#This Row],[r]],"'",""),Table6[rxn],Table6[rxn],"no")</f>
        <v>no</v>
      </c>
      <c r="J1017" t="str" cm="1">
        <f t="array" ref="J1017">_xlfn.XLOOKUP(Table5[[#This Row],[r]],"'"&amp;Table6[rxn]&amp;"'",Table6[expected kapp],"")</f>
        <v/>
      </c>
      <c r="L1017" t="s">
        <v>9475</v>
      </c>
      <c r="M1017">
        <v>8988.1774343278394</v>
      </c>
      <c r="AE1017" s="1" t="s">
        <v>11733</v>
      </c>
      <c r="AF1017" s="1" t="s">
        <v>2778</v>
      </c>
      <c r="AG1017" s="9">
        <v>3.8780746999999999E-11</v>
      </c>
      <c r="AH1017" s="1" t="str">
        <f>_xlfn.TEXTAFTER(Table9[[#This Row],[rxn]],"-",-1)</f>
        <v>rt3422</v>
      </c>
      <c r="AI1017" s="1" t="e">
        <f>_xlfn.TEXTAFTER(_xlfn.TEXTBEFORE(Table9[[#This Row],[rxn]],"-"&amp;Table9[[#This Row],[enz]]),"RXN-")</f>
        <v>#N/A</v>
      </c>
      <c r="AJ1017" s="1" t="e">
        <f>_xlfn.TEXTBEFORE(Table9[[#This Row],[rxn]],"_",-1)</f>
        <v>#N/A</v>
      </c>
    </row>
    <row r="1018" spans="1:36" ht="17" hidden="1" x14ac:dyDescent="0.25">
      <c r="A1018" t="s">
        <v>9549</v>
      </c>
      <c r="B1018" t="str">
        <f>_xlfn.TEXTAFTER(Table5[[#This Row],[r]],"-",-1)</f>
        <v>rt4860'</v>
      </c>
      <c r="C1018" t="str">
        <f>_xlfn.TEXTAFTER(_xlfn.TEXTBEFORE(Table5[[#This Row],[r]],"-"&amp;Table5[[#This Row],[enz]]),"'RXN-")</f>
        <v>ECOAR142_x_FWD</v>
      </c>
      <c r="D1018">
        <v>11171.708534568001</v>
      </c>
      <c r="E1018">
        <f>_xlfn.XLOOKUP(Table5[[#This Row],[r]],Table3[r],Table3[kapp],"")</f>
        <v>8988.1774343278394</v>
      </c>
      <c r="F1018">
        <f>Table5[[#This Row],[kapp]]-Table5[[#This Row],[old]]</f>
        <v>2183.5311002401613</v>
      </c>
      <c r="G1018" t="str" cm="1">
        <f t="array" ref="G1018">IF(ROWS(_xlfn._xlws.FILTER(Table5[r],Table5[enz]=Table5[[#This Row],[enz]]))&gt;1,"many","1")</f>
        <v>many</v>
      </c>
      <c r="H1018" t="str" cm="1">
        <f t="array" ref="H1018">IF(ROWS(_xlfn._xlws.FILTER(Table5[r],Table5[rxn-no-enz]=Table5[[#This Row],[rxn-no-enz]]))&gt;1,"many","1")</f>
        <v>1</v>
      </c>
      <c r="I1018" t="str">
        <f>_xlfn.XLOOKUP(SUBSTITUTE(Table5[[#This Row],[r]],"'",""),Table6[rxn],Table6[rxn],"no")</f>
        <v>no</v>
      </c>
      <c r="J1018" t="str" cm="1">
        <f t="array" ref="J1018">_xlfn.XLOOKUP(Table5[[#This Row],[r]],"'"&amp;Table6[rxn]&amp;"'",Table6[expected kapp],"")</f>
        <v/>
      </c>
      <c r="L1018" t="s">
        <v>9476</v>
      </c>
      <c r="M1018">
        <v>8988.1774343278394</v>
      </c>
      <c r="AE1018" s="1" t="s">
        <v>11734</v>
      </c>
      <c r="AF1018" s="1" t="s">
        <v>2778</v>
      </c>
      <c r="AG1018" s="9">
        <v>3.1088306399999998E-10</v>
      </c>
      <c r="AH1018" s="1" t="str">
        <f>_xlfn.TEXTAFTER(Table9[[#This Row],[rxn]],"-",-1)</f>
        <v>rt3425</v>
      </c>
      <c r="AI1018" s="1" t="e">
        <f>_xlfn.TEXTAFTER(_xlfn.TEXTBEFORE(Table9[[#This Row],[rxn]],"-"&amp;Table9[[#This Row],[enz]]),"RXN-")</f>
        <v>#N/A</v>
      </c>
      <c r="AJ1018" s="1" t="e">
        <f>_xlfn.TEXTBEFORE(Table9[[#This Row],[rxn]],"_",-1)</f>
        <v>#N/A</v>
      </c>
    </row>
    <row r="1019" spans="1:36" ht="17" hidden="1" x14ac:dyDescent="0.25">
      <c r="A1019" t="s">
        <v>9550</v>
      </c>
      <c r="B1019" t="str">
        <f>_xlfn.TEXTAFTER(Table5[[#This Row],[r]],"-",-1)</f>
        <v>rt0568_c'</v>
      </c>
      <c r="C1019" t="str">
        <f>_xlfn.TEXTAFTER(_xlfn.TEXTBEFORE(Table5[[#This Row],[r]],"-"&amp;Table5[[#This Row],[enz]]),"'RXN-")</f>
        <v>EGHLAT_c_FWD</v>
      </c>
      <c r="D1019">
        <v>11171.708534568001</v>
      </c>
      <c r="E1019">
        <f>_xlfn.XLOOKUP(Table5[[#This Row],[r]],Table3[r],Table3[kapp],"")</f>
        <v>8988.1774343278394</v>
      </c>
      <c r="F1019">
        <f>Table5[[#This Row],[kapp]]-Table5[[#This Row],[old]]</f>
        <v>2183.5311002401613</v>
      </c>
      <c r="G1019" t="str" cm="1">
        <f t="array" ref="G1019">IF(ROWS(_xlfn._xlws.FILTER(Table5[r],Table5[enz]=Table5[[#This Row],[enz]]))&gt;1,"many","1")</f>
        <v>many</v>
      </c>
      <c r="H1019" t="str" cm="1">
        <f t="array" ref="H1019">IF(ROWS(_xlfn._xlws.FILTER(Table5[r],Table5[rxn-no-enz]=Table5[[#This Row],[rxn-no-enz]]))&gt;1,"many","1")</f>
        <v>many</v>
      </c>
      <c r="I1019" t="str">
        <f>_xlfn.XLOOKUP(SUBSTITUTE(Table5[[#This Row],[r]],"'",""),Table6[rxn],Table6[rxn],"no")</f>
        <v>no</v>
      </c>
      <c r="J1019" t="str" cm="1">
        <f t="array" ref="J1019">_xlfn.XLOOKUP(Table5[[#This Row],[r]],"'"&amp;Table6[rxn]&amp;"'",Table6[expected kapp],"")</f>
        <v/>
      </c>
      <c r="L1019" t="s">
        <v>9477</v>
      </c>
      <c r="M1019">
        <v>8988.1774343278394</v>
      </c>
      <c r="AE1019" s="1" t="s">
        <v>11735</v>
      </c>
      <c r="AF1019" s="1" t="s">
        <v>2778</v>
      </c>
      <c r="AG1019" s="9">
        <v>3.3679473E-11</v>
      </c>
      <c r="AH1019" s="1" t="str">
        <f>_xlfn.TEXTAFTER(Table9[[#This Row],[rxn]],"-",-1)</f>
        <v>rt3441</v>
      </c>
      <c r="AI1019" s="1" t="e">
        <f>_xlfn.TEXTAFTER(_xlfn.TEXTBEFORE(Table9[[#This Row],[rxn]],"-"&amp;Table9[[#This Row],[enz]]),"RXN-")</f>
        <v>#N/A</v>
      </c>
      <c r="AJ1019" s="1" t="e">
        <f>_xlfn.TEXTBEFORE(Table9[[#This Row],[rxn]],"_",-1)</f>
        <v>#N/A</v>
      </c>
    </row>
    <row r="1020" spans="1:36" ht="17" hidden="1" x14ac:dyDescent="0.25">
      <c r="A1020" t="s">
        <v>9551</v>
      </c>
      <c r="B1020" t="str">
        <f>_xlfn.TEXTAFTER(Table5[[#This Row],[r]],"-",-1)</f>
        <v>rt1784_c'</v>
      </c>
      <c r="C1020" t="str">
        <f>_xlfn.TEXTAFTER(_xlfn.TEXTBEFORE(Table5[[#This Row],[r]],"-"&amp;Table5[[#This Row],[enz]]),"'RXN-")</f>
        <v>EGHLAT_c_FWD</v>
      </c>
      <c r="D1020">
        <v>11171.708534568001</v>
      </c>
      <c r="E1020">
        <f>_xlfn.XLOOKUP(Table5[[#This Row],[r]],Table3[r],Table3[kapp],"")</f>
        <v>8988.1774343278394</v>
      </c>
      <c r="F1020">
        <f>Table5[[#This Row],[kapp]]-Table5[[#This Row],[old]]</f>
        <v>2183.5311002401613</v>
      </c>
      <c r="G1020" t="str" cm="1">
        <f t="array" ref="G1020">IF(ROWS(_xlfn._xlws.FILTER(Table5[r],Table5[enz]=Table5[[#This Row],[enz]]))&gt;1,"many","1")</f>
        <v>many</v>
      </c>
      <c r="H1020" t="str" cm="1">
        <f t="array" ref="H1020">IF(ROWS(_xlfn._xlws.FILTER(Table5[r],Table5[rxn-no-enz]=Table5[[#This Row],[rxn-no-enz]]))&gt;1,"many","1")</f>
        <v>many</v>
      </c>
      <c r="I1020" t="str">
        <f>_xlfn.XLOOKUP(SUBSTITUTE(Table5[[#This Row],[r]],"'",""),Table6[rxn],Table6[rxn],"no")</f>
        <v>no</v>
      </c>
      <c r="J1020" t="str" cm="1">
        <f t="array" ref="J1020">_xlfn.XLOOKUP(Table5[[#This Row],[r]],"'"&amp;Table6[rxn]&amp;"'",Table6[expected kapp],"")</f>
        <v/>
      </c>
      <c r="L1020" t="s">
        <v>9478</v>
      </c>
      <c r="M1020">
        <v>8988.1774343278394</v>
      </c>
      <c r="AE1020" s="1" t="s">
        <v>11736</v>
      </c>
      <c r="AF1020" s="1" t="s">
        <v>2778</v>
      </c>
      <c r="AG1020" s="9">
        <v>5.1199377999999998E-11</v>
      </c>
      <c r="AH1020" s="1" t="str">
        <f>_xlfn.TEXTAFTER(Table9[[#This Row],[rxn]],"-",-1)</f>
        <v>rt3469</v>
      </c>
      <c r="AI1020" s="1" t="e">
        <f>_xlfn.TEXTAFTER(_xlfn.TEXTBEFORE(Table9[[#This Row],[rxn]],"-"&amp;Table9[[#This Row],[enz]]),"RXN-")</f>
        <v>#N/A</v>
      </c>
      <c r="AJ1020" s="1" t="e">
        <f>_xlfn.TEXTBEFORE(Table9[[#This Row],[rxn]],"_",-1)</f>
        <v>#N/A</v>
      </c>
    </row>
    <row r="1021" spans="1:36" ht="17" hidden="1" x14ac:dyDescent="0.25">
      <c r="A1021" t="s">
        <v>9552</v>
      </c>
      <c r="B1021" t="str">
        <f>_xlfn.TEXTAFTER(Table5[[#This Row],[r]],"-",-1)</f>
        <v>rt5562_m'</v>
      </c>
      <c r="C1021" t="str">
        <f>_xlfn.TEXTAFTER(_xlfn.TEXTBEFORE(Table5[[#This Row],[r]],"-"&amp;Table5[[#This Row],[enz]]),"'RXN-")</f>
        <v>EGHLAT_m_FWD</v>
      </c>
      <c r="D1021">
        <v>11171.708534568001</v>
      </c>
      <c r="E1021">
        <f>_xlfn.XLOOKUP(Table5[[#This Row],[r]],Table3[r],Table3[kapp],"")</f>
        <v>8988.1774343278394</v>
      </c>
      <c r="F1021">
        <f>Table5[[#This Row],[kapp]]-Table5[[#This Row],[old]]</f>
        <v>2183.5311002401613</v>
      </c>
      <c r="G1021" t="str" cm="1">
        <f t="array" ref="G1021">IF(ROWS(_xlfn._xlws.FILTER(Table5[r],Table5[enz]=Table5[[#This Row],[enz]]))&gt;1,"many","1")</f>
        <v>many</v>
      </c>
      <c r="H1021" t="str" cm="1">
        <f t="array" ref="H1021">IF(ROWS(_xlfn._xlws.FILTER(Table5[r],Table5[rxn-no-enz]=Table5[[#This Row],[rxn-no-enz]]))&gt;1,"many","1")</f>
        <v>1</v>
      </c>
      <c r="I1021" t="str">
        <f>_xlfn.XLOOKUP(SUBSTITUTE(Table5[[#This Row],[r]],"'",""),Table6[rxn],Table6[rxn],"no")</f>
        <v>no</v>
      </c>
      <c r="J1021" t="str" cm="1">
        <f t="array" ref="J1021">_xlfn.XLOOKUP(Table5[[#This Row],[r]],"'"&amp;Table6[rxn]&amp;"'",Table6[expected kapp],"")</f>
        <v/>
      </c>
      <c r="L1021" t="s">
        <v>9479</v>
      </c>
      <c r="M1021">
        <v>8988.1774343278394</v>
      </c>
      <c r="AE1021" s="1" t="s">
        <v>4379</v>
      </c>
      <c r="AF1021" s="1" t="s">
        <v>2778</v>
      </c>
      <c r="AG1021" s="9">
        <v>9.4833908899999999E-10</v>
      </c>
      <c r="AH1021" s="1" t="str">
        <f>_xlfn.TEXTAFTER(Table9[[#This Row],[rxn]],"-",-1)</f>
        <v>rt3476</v>
      </c>
      <c r="AI1021" s="1" t="e">
        <f>_xlfn.TEXTAFTER(_xlfn.TEXTBEFORE(Table9[[#This Row],[rxn]],"-"&amp;Table9[[#This Row],[enz]]),"RXN-")</f>
        <v>#N/A</v>
      </c>
      <c r="AJ1021" s="1" t="e">
        <f>_xlfn.TEXTBEFORE(Table9[[#This Row],[rxn]],"_",-1)</f>
        <v>#N/A</v>
      </c>
    </row>
    <row r="1022" spans="1:36" ht="17" hidden="1" x14ac:dyDescent="0.25">
      <c r="A1022" t="s">
        <v>9553</v>
      </c>
      <c r="B1022" t="str">
        <f>_xlfn.TEXTAFTER(Table5[[#This Row],[r]],"-",-1)</f>
        <v>rt0568_x'</v>
      </c>
      <c r="C1022" t="str">
        <f>_xlfn.TEXTAFTER(_xlfn.TEXTBEFORE(Table5[[#This Row],[r]],"-"&amp;Table5[[#This Row],[enz]]),"'RXN-")</f>
        <v>EGHLAT_x_FWD</v>
      </c>
      <c r="D1022">
        <v>11171.708534568001</v>
      </c>
      <c r="E1022">
        <f>_xlfn.XLOOKUP(Table5[[#This Row],[r]],Table3[r],Table3[kapp],"")</f>
        <v>8988.1774343278394</v>
      </c>
      <c r="F1022">
        <f>Table5[[#This Row],[kapp]]-Table5[[#This Row],[old]]</f>
        <v>2183.5311002401613</v>
      </c>
      <c r="G1022" t="str" cm="1">
        <f t="array" ref="G1022">IF(ROWS(_xlfn._xlws.FILTER(Table5[r],Table5[enz]=Table5[[#This Row],[enz]]))&gt;1,"many","1")</f>
        <v>many</v>
      </c>
      <c r="H1022" t="str" cm="1">
        <f t="array" ref="H1022">IF(ROWS(_xlfn._xlws.FILTER(Table5[r],Table5[rxn-no-enz]=Table5[[#This Row],[rxn-no-enz]]))&gt;1,"many","1")</f>
        <v>many</v>
      </c>
      <c r="I1022" t="str">
        <f>_xlfn.XLOOKUP(SUBSTITUTE(Table5[[#This Row],[r]],"'",""),Table6[rxn],Table6[rxn],"no")</f>
        <v>no</v>
      </c>
      <c r="J1022" t="str" cm="1">
        <f t="array" ref="J1022">_xlfn.XLOOKUP(Table5[[#This Row],[r]],"'"&amp;Table6[rxn]&amp;"'",Table6[expected kapp],"")</f>
        <v/>
      </c>
      <c r="L1022" t="s">
        <v>9480</v>
      </c>
      <c r="M1022">
        <v>8988.1774343278394</v>
      </c>
      <c r="AE1022" s="1" t="s">
        <v>11737</v>
      </c>
      <c r="AF1022" s="1" t="s">
        <v>2778</v>
      </c>
      <c r="AG1022" s="9">
        <v>2.6875249999999999E-12</v>
      </c>
      <c r="AH1022" s="1" t="str">
        <f>_xlfn.TEXTAFTER(Table9[[#This Row],[rxn]],"-",-1)</f>
        <v>rt3492</v>
      </c>
      <c r="AI1022" s="1" t="e">
        <f>_xlfn.TEXTAFTER(_xlfn.TEXTBEFORE(Table9[[#This Row],[rxn]],"-"&amp;Table9[[#This Row],[enz]]),"RXN-")</f>
        <v>#N/A</v>
      </c>
      <c r="AJ1022" s="1" t="e">
        <f>_xlfn.TEXTBEFORE(Table9[[#This Row],[rxn]],"_",-1)</f>
        <v>#N/A</v>
      </c>
    </row>
    <row r="1023" spans="1:36" ht="17" hidden="1" x14ac:dyDescent="0.25">
      <c r="A1023" t="s">
        <v>9554</v>
      </c>
      <c r="B1023" t="str">
        <f>_xlfn.TEXTAFTER(Table5[[#This Row],[r]],"-",-1)</f>
        <v>rt5562_x'</v>
      </c>
      <c r="C1023" t="str">
        <f>_xlfn.TEXTAFTER(_xlfn.TEXTBEFORE(Table5[[#This Row],[r]],"-"&amp;Table5[[#This Row],[enz]]),"'RXN-")</f>
        <v>EGHLAT_x_FWD</v>
      </c>
      <c r="D1023">
        <v>11171.708534568001</v>
      </c>
      <c r="E1023">
        <f>_xlfn.XLOOKUP(Table5[[#This Row],[r]],Table3[r],Table3[kapp],"")</f>
        <v>8988.1774343278394</v>
      </c>
      <c r="F1023">
        <f>Table5[[#This Row],[kapp]]-Table5[[#This Row],[old]]</f>
        <v>2183.5311002401613</v>
      </c>
      <c r="G1023" t="str" cm="1">
        <f t="array" ref="G1023">IF(ROWS(_xlfn._xlws.FILTER(Table5[r],Table5[enz]=Table5[[#This Row],[enz]]))&gt;1,"many","1")</f>
        <v>many</v>
      </c>
      <c r="H1023" t="str" cm="1">
        <f t="array" ref="H1023">IF(ROWS(_xlfn._xlws.FILTER(Table5[r],Table5[rxn-no-enz]=Table5[[#This Row],[rxn-no-enz]]))&gt;1,"many","1")</f>
        <v>many</v>
      </c>
      <c r="I1023" t="str">
        <f>_xlfn.XLOOKUP(SUBSTITUTE(Table5[[#This Row],[r]],"'",""),Table6[rxn],Table6[rxn],"no")</f>
        <v>no</v>
      </c>
      <c r="J1023" t="str" cm="1">
        <f t="array" ref="J1023">_xlfn.XLOOKUP(Table5[[#This Row],[r]],"'"&amp;Table6[rxn]&amp;"'",Table6[expected kapp],"")</f>
        <v/>
      </c>
      <c r="L1023" t="s">
        <v>9481</v>
      </c>
      <c r="M1023">
        <v>8988.1774343278394</v>
      </c>
      <c r="AE1023" s="1" t="s">
        <v>4380</v>
      </c>
      <c r="AF1023" s="1" t="s">
        <v>2778</v>
      </c>
      <c r="AG1023" s="9">
        <v>1.0737493E-11</v>
      </c>
      <c r="AH1023" s="1" t="str">
        <f>_xlfn.TEXTAFTER(Table9[[#This Row],[rxn]],"-",-1)</f>
        <v>rt3499</v>
      </c>
      <c r="AI1023" s="1" t="e">
        <f>_xlfn.TEXTAFTER(_xlfn.TEXTBEFORE(Table9[[#This Row],[rxn]],"-"&amp;Table9[[#This Row],[enz]]),"RXN-")</f>
        <v>#N/A</v>
      </c>
      <c r="AJ1023" s="1" t="e">
        <f>_xlfn.TEXTBEFORE(Table9[[#This Row],[rxn]],"_",-1)</f>
        <v>#N/A</v>
      </c>
    </row>
    <row r="1024" spans="1:36" ht="17" hidden="1" x14ac:dyDescent="0.25">
      <c r="A1024" t="s">
        <v>9555</v>
      </c>
      <c r="B1024" t="str">
        <f>_xlfn.TEXTAFTER(Table5[[#This Row],[r]],"-",-1)</f>
        <v>rt0669'</v>
      </c>
      <c r="C1024" t="str">
        <f>_xlfn.TEXTAFTER(_xlfn.TEXTBEFORE(Table5[[#This Row],[r]],"-"&amp;Table5[[#This Row],[enz]]),"'RXN-")</f>
        <v>ENO_c_REV</v>
      </c>
      <c r="D1024">
        <v>11171.708534568001</v>
      </c>
      <c r="E1024">
        <f>_xlfn.XLOOKUP(Table5[[#This Row],[r]],Table3[r],Table3[kapp],"")</f>
        <v>8988.1774343278394</v>
      </c>
      <c r="F1024">
        <f>Table5[[#This Row],[kapp]]-Table5[[#This Row],[old]]</f>
        <v>2183.5311002401613</v>
      </c>
      <c r="G1024" t="str" cm="1">
        <f t="array" ref="G1024">IF(ROWS(_xlfn._xlws.FILTER(Table5[r],Table5[enz]=Table5[[#This Row],[enz]]))&gt;1,"many","1")</f>
        <v>many</v>
      </c>
      <c r="H1024" t="str" cm="1">
        <f t="array" ref="H1024">IF(ROWS(_xlfn._xlws.FILTER(Table5[r],Table5[rxn-no-enz]=Table5[[#This Row],[rxn-no-enz]]))&gt;1,"many","1")</f>
        <v>1</v>
      </c>
      <c r="I1024" t="str">
        <f>_xlfn.XLOOKUP(SUBSTITUTE(Table5[[#This Row],[r]],"'",""),Table6[rxn],Table6[rxn],"no")</f>
        <v>no</v>
      </c>
      <c r="J1024" t="str" cm="1">
        <f t="array" ref="J1024">_xlfn.XLOOKUP(Table5[[#This Row],[r]],"'"&amp;Table6[rxn]&amp;"'",Table6[expected kapp],"")</f>
        <v/>
      </c>
      <c r="L1024" t="s">
        <v>9482</v>
      </c>
      <c r="M1024">
        <v>8988.1774343278394</v>
      </c>
      <c r="AE1024" s="1" t="s">
        <v>11738</v>
      </c>
      <c r="AF1024" s="1" t="s">
        <v>2778</v>
      </c>
      <c r="AG1024" s="9">
        <v>6.7021999999999904E-13</v>
      </c>
      <c r="AH1024" s="1" t="str">
        <f>_xlfn.TEXTAFTER(Table9[[#This Row],[rxn]],"-",-1)</f>
        <v>rt3505</v>
      </c>
      <c r="AI1024" s="1" t="e">
        <f>_xlfn.TEXTAFTER(_xlfn.TEXTBEFORE(Table9[[#This Row],[rxn]],"-"&amp;Table9[[#This Row],[enz]]),"RXN-")</f>
        <v>#N/A</v>
      </c>
      <c r="AJ1024" s="1" t="e">
        <f>_xlfn.TEXTBEFORE(Table9[[#This Row],[rxn]],"_",-1)</f>
        <v>#N/A</v>
      </c>
    </row>
    <row r="1025" spans="1:36" ht="17" hidden="1" x14ac:dyDescent="0.25">
      <c r="A1025" t="s">
        <v>9556</v>
      </c>
      <c r="B1025" t="str">
        <f>_xlfn.TEXTAFTER(Table5[[#This Row],[r]],"-",-1)</f>
        <v>rt2116'</v>
      </c>
      <c r="C1025" t="str">
        <f>_xlfn.TEXTAFTER(_xlfn.TEXTBEFORE(Table5[[#This Row],[r]],"-"&amp;Table5[[#This Row],[enz]]),"'RXN-")</f>
        <v>EPGALURS_e_FWD</v>
      </c>
      <c r="D1025">
        <v>11171.708534568001</v>
      </c>
      <c r="E1025">
        <f>_xlfn.XLOOKUP(Table5[[#This Row],[r]],Table3[r],Table3[kapp],"")</f>
        <v>8988.1774343278394</v>
      </c>
      <c r="F1025">
        <f>Table5[[#This Row],[kapp]]-Table5[[#This Row],[old]]</f>
        <v>2183.5311002401613</v>
      </c>
      <c r="G1025" t="str" cm="1">
        <f t="array" ref="G1025">IF(ROWS(_xlfn._xlws.FILTER(Table5[r],Table5[enz]=Table5[[#This Row],[enz]]))&gt;1,"many","1")</f>
        <v>1</v>
      </c>
      <c r="H1025" t="str" cm="1">
        <f t="array" ref="H1025">IF(ROWS(_xlfn._xlws.FILTER(Table5[r],Table5[rxn-no-enz]=Table5[[#This Row],[rxn-no-enz]]))&gt;1,"many","1")</f>
        <v>1</v>
      </c>
      <c r="I1025" t="str">
        <f>_xlfn.XLOOKUP(SUBSTITUTE(Table5[[#This Row],[r]],"'",""),Table6[rxn],Table6[rxn],"no")</f>
        <v>no</v>
      </c>
      <c r="J1025" t="str" cm="1">
        <f t="array" ref="J1025">_xlfn.XLOOKUP(Table5[[#This Row],[r]],"'"&amp;Table6[rxn]&amp;"'",Table6[expected kapp],"")</f>
        <v/>
      </c>
      <c r="L1025" t="s">
        <v>9483</v>
      </c>
      <c r="M1025">
        <v>8988.1774343278394</v>
      </c>
      <c r="AE1025" s="1" t="s">
        <v>11739</v>
      </c>
      <c r="AF1025" s="1" t="s">
        <v>2778</v>
      </c>
      <c r="AG1025" s="9">
        <v>1.9986619999999998E-12</v>
      </c>
      <c r="AH1025" s="1" t="str">
        <f>_xlfn.TEXTAFTER(Table9[[#This Row],[rxn]],"-",-1)</f>
        <v>rt3508</v>
      </c>
      <c r="AI1025" s="1" t="e">
        <f>_xlfn.TEXTAFTER(_xlfn.TEXTBEFORE(Table9[[#This Row],[rxn]],"-"&amp;Table9[[#This Row],[enz]]),"RXN-")</f>
        <v>#N/A</v>
      </c>
      <c r="AJ1025" s="1" t="e">
        <f>_xlfn.TEXTBEFORE(Table9[[#This Row],[rxn]],"_",-1)</f>
        <v>#N/A</v>
      </c>
    </row>
    <row r="1026" spans="1:36" ht="17" hidden="1" x14ac:dyDescent="0.25">
      <c r="A1026" t="s">
        <v>9557</v>
      </c>
      <c r="B1026" t="str">
        <f>_xlfn.TEXTAFTER(Table5[[#This Row],[r]],"-",-1)</f>
        <v>rt6543'</v>
      </c>
      <c r="C1026" t="str">
        <f>_xlfn.TEXTAFTER(_xlfn.TEXTBEFORE(Table5[[#This Row],[r]],"-"&amp;Table5[[#This Row],[enz]]),"'RXN-")</f>
        <v>EPISTt_c_e_FWD</v>
      </c>
      <c r="D1026">
        <v>11171.708534568001</v>
      </c>
      <c r="E1026">
        <f>_xlfn.XLOOKUP(Table5[[#This Row],[r]],Table3[r],Table3[kapp],"")</f>
        <v>8988.1774343278394</v>
      </c>
      <c r="F1026">
        <f>Table5[[#This Row],[kapp]]-Table5[[#This Row],[old]]</f>
        <v>2183.5311002401613</v>
      </c>
      <c r="G1026" t="str" cm="1">
        <f t="array" ref="G1026">IF(ROWS(_xlfn._xlws.FILTER(Table5[r],Table5[enz]=Table5[[#This Row],[enz]]))&gt;1,"many","1")</f>
        <v>many</v>
      </c>
      <c r="H1026" t="str" cm="1">
        <f t="array" ref="H1026">IF(ROWS(_xlfn._xlws.FILTER(Table5[r],Table5[rxn-no-enz]=Table5[[#This Row],[rxn-no-enz]]))&gt;1,"many","1")</f>
        <v>1</v>
      </c>
      <c r="I1026" t="str">
        <f>_xlfn.XLOOKUP(SUBSTITUTE(Table5[[#This Row],[r]],"'",""),Table6[rxn],Table6[rxn],"no")</f>
        <v>no</v>
      </c>
      <c r="J1026" t="str" cm="1">
        <f t="array" ref="J1026">_xlfn.XLOOKUP(Table5[[#This Row],[r]],"'"&amp;Table6[rxn]&amp;"'",Table6[expected kapp],"")</f>
        <v/>
      </c>
      <c r="L1026" t="s">
        <v>9484</v>
      </c>
      <c r="M1026">
        <v>8988.1774343278394</v>
      </c>
      <c r="AE1026" s="1" t="s">
        <v>11740</v>
      </c>
      <c r="AF1026" s="1" t="s">
        <v>2778</v>
      </c>
      <c r="AG1026" s="9">
        <v>1.2327168E-11</v>
      </c>
      <c r="AH1026" s="1" t="str">
        <f>_xlfn.TEXTAFTER(Table9[[#This Row],[rxn]],"-",-1)</f>
        <v>rt3510_en</v>
      </c>
      <c r="AI1026" s="1" t="e">
        <f>_xlfn.TEXTAFTER(_xlfn.TEXTBEFORE(Table9[[#This Row],[rxn]],"-"&amp;Table9[[#This Row],[enz]]),"RXN-")</f>
        <v>#N/A</v>
      </c>
      <c r="AJ1026" s="1" t="str">
        <f>_xlfn.TEXTBEFORE(Table9[[#This Row],[rxn]],"_",-1)</f>
        <v>PROSYN-rt3510</v>
      </c>
    </row>
    <row r="1027" spans="1:36" ht="17" hidden="1" x14ac:dyDescent="0.25">
      <c r="A1027" t="s">
        <v>9558</v>
      </c>
      <c r="B1027" t="str">
        <f>_xlfn.TEXTAFTER(Table5[[#This Row],[r]],"-",-1)</f>
        <v>rt6543'</v>
      </c>
      <c r="C1027" t="str">
        <f>_xlfn.TEXTAFTER(_xlfn.TEXTBEFORE(Table5[[#This Row],[r]],"-"&amp;Table5[[#This Row],[enz]]),"'RXN-")</f>
        <v>EPISTt_c_e_REV</v>
      </c>
      <c r="D1027">
        <v>11171.708534568001</v>
      </c>
      <c r="E1027">
        <f>_xlfn.XLOOKUP(Table5[[#This Row],[r]],Table3[r],Table3[kapp],"")</f>
        <v>8988.1774343278394</v>
      </c>
      <c r="F1027">
        <f>Table5[[#This Row],[kapp]]-Table5[[#This Row],[old]]</f>
        <v>2183.5311002401613</v>
      </c>
      <c r="G1027" t="str" cm="1">
        <f t="array" ref="G1027">IF(ROWS(_xlfn._xlws.FILTER(Table5[r],Table5[enz]=Table5[[#This Row],[enz]]))&gt;1,"many","1")</f>
        <v>many</v>
      </c>
      <c r="H1027" t="str" cm="1">
        <f t="array" ref="H1027">IF(ROWS(_xlfn._xlws.FILTER(Table5[r],Table5[rxn-no-enz]=Table5[[#This Row],[rxn-no-enz]]))&gt;1,"many","1")</f>
        <v>1</v>
      </c>
      <c r="I1027" t="str">
        <f>_xlfn.XLOOKUP(SUBSTITUTE(Table5[[#This Row],[r]],"'",""),Table6[rxn],Table6[rxn],"no")</f>
        <v>no</v>
      </c>
      <c r="J1027" t="str" cm="1">
        <f t="array" ref="J1027">_xlfn.XLOOKUP(Table5[[#This Row],[r]],"'"&amp;Table6[rxn]&amp;"'",Table6[expected kapp],"")</f>
        <v/>
      </c>
      <c r="L1027" t="s">
        <v>9485</v>
      </c>
      <c r="M1027">
        <v>8988.1774343278394</v>
      </c>
      <c r="AE1027" s="1" t="s">
        <v>11741</v>
      </c>
      <c r="AF1027" s="1" t="s">
        <v>2778</v>
      </c>
      <c r="AG1027" s="9">
        <v>1.06027496E-10</v>
      </c>
      <c r="AH1027" s="1" t="str">
        <f>_xlfn.TEXTAFTER(Table9[[#This Row],[rxn]],"-",-1)</f>
        <v>rt3514</v>
      </c>
      <c r="AI1027" s="1" t="e">
        <f>_xlfn.TEXTAFTER(_xlfn.TEXTBEFORE(Table9[[#This Row],[rxn]],"-"&amp;Table9[[#This Row],[enz]]),"RXN-")</f>
        <v>#N/A</v>
      </c>
      <c r="AJ1027" s="1" t="e">
        <f>_xlfn.TEXTBEFORE(Table9[[#This Row],[rxn]],"_",-1)</f>
        <v>#N/A</v>
      </c>
    </row>
    <row r="1028" spans="1:36" ht="17" hidden="1" x14ac:dyDescent="0.25">
      <c r="A1028" t="s">
        <v>9559</v>
      </c>
      <c r="B1028" t="str">
        <f>_xlfn.TEXTAFTER(Table5[[#This Row],[r]],"-",-1)</f>
        <v>rt5466'</v>
      </c>
      <c r="C1028" t="str">
        <f>_xlfn.TEXTAFTER(_xlfn.TEXTBEFORE(Table5[[#This Row],[r]],"-"&amp;Table5[[#This Row],[enz]]),"'RXN-")</f>
        <v>ERGSTGLCT_c_FWD</v>
      </c>
      <c r="D1028">
        <v>11171.708534568001</v>
      </c>
      <c r="E1028">
        <f>_xlfn.XLOOKUP(Table5[[#This Row],[r]],Table3[r],Table3[kapp],"")</f>
        <v>8988.1774343278394</v>
      </c>
      <c r="F1028">
        <f>Table5[[#This Row],[kapp]]-Table5[[#This Row],[old]]</f>
        <v>2183.5311002401613</v>
      </c>
      <c r="G1028" t="str" cm="1">
        <f t="array" ref="G1028">IF(ROWS(_xlfn._xlws.FILTER(Table5[r],Table5[enz]=Table5[[#This Row],[enz]]))&gt;1,"many","1")</f>
        <v>1</v>
      </c>
      <c r="H1028" t="str" cm="1">
        <f t="array" ref="H1028">IF(ROWS(_xlfn._xlws.FILTER(Table5[r],Table5[rxn-no-enz]=Table5[[#This Row],[rxn-no-enz]]))&gt;1,"many","1")</f>
        <v>1</v>
      </c>
      <c r="I1028" t="str">
        <f>_xlfn.XLOOKUP(SUBSTITUTE(Table5[[#This Row],[r]],"'",""),Table6[rxn],Table6[rxn],"no")</f>
        <v>no</v>
      </c>
      <c r="J1028" t="str" cm="1">
        <f t="array" ref="J1028">_xlfn.XLOOKUP(Table5[[#This Row],[r]],"'"&amp;Table6[rxn]&amp;"'",Table6[expected kapp],"")</f>
        <v/>
      </c>
      <c r="L1028" t="s">
        <v>9486</v>
      </c>
      <c r="M1028">
        <v>8988.1774343278394</v>
      </c>
      <c r="AE1028" s="1" t="s">
        <v>11742</v>
      </c>
      <c r="AF1028" s="1" t="s">
        <v>2778</v>
      </c>
      <c r="AG1028" s="9">
        <v>8.0881439999999994E-12</v>
      </c>
      <c r="AH1028" s="1" t="str">
        <f>_xlfn.TEXTAFTER(Table9[[#This Row],[rxn]],"-",-1)</f>
        <v>rt3516</v>
      </c>
      <c r="AI1028" s="1" t="e">
        <f>_xlfn.TEXTAFTER(_xlfn.TEXTBEFORE(Table9[[#This Row],[rxn]],"-"&amp;Table9[[#This Row],[enz]]),"RXN-")</f>
        <v>#N/A</v>
      </c>
      <c r="AJ1028" s="1" t="e">
        <f>_xlfn.TEXTBEFORE(Table9[[#This Row],[rxn]],"_",-1)</f>
        <v>#N/A</v>
      </c>
    </row>
    <row r="1029" spans="1:36" ht="17" hidden="1" x14ac:dyDescent="0.25">
      <c r="A1029" t="s">
        <v>9560</v>
      </c>
      <c r="B1029" t="str">
        <f>_xlfn.TEXTAFTER(Table5[[#This Row],[r]],"-",-1)</f>
        <v>rt6543'</v>
      </c>
      <c r="C1029" t="str">
        <f>_xlfn.TEXTAFTER(_xlfn.TEXTBEFORE(Table5[[#This Row],[r]],"-"&amp;Table5[[#This Row],[enz]]),"'RXN-")</f>
        <v>ERGSTt_c_e_FWD</v>
      </c>
      <c r="D1029">
        <v>11171.708534568001</v>
      </c>
      <c r="E1029">
        <f>_xlfn.XLOOKUP(Table5[[#This Row],[r]],Table3[r],Table3[kapp],"")</f>
        <v>8988.1774343278394</v>
      </c>
      <c r="F1029">
        <f>Table5[[#This Row],[kapp]]-Table5[[#This Row],[old]]</f>
        <v>2183.5311002401613</v>
      </c>
      <c r="G1029" t="str" cm="1">
        <f t="array" ref="G1029">IF(ROWS(_xlfn._xlws.FILTER(Table5[r],Table5[enz]=Table5[[#This Row],[enz]]))&gt;1,"many","1")</f>
        <v>many</v>
      </c>
      <c r="H1029" t="str" cm="1">
        <f t="array" ref="H1029">IF(ROWS(_xlfn._xlws.FILTER(Table5[r],Table5[rxn-no-enz]=Table5[[#This Row],[rxn-no-enz]]))&gt;1,"many","1")</f>
        <v>1</v>
      </c>
      <c r="I1029" t="str">
        <f>_xlfn.XLOOKUP(SUBSTITUTE(Table5[[#This Row],[r]],"'",""),Table6[rxn],Table6[rxn],"no")</f>
        <v>no</v>
      </c>
      <c r="J1029" t="str" cm="1">
        <f t="array" ref="J1029">_xlfn.XLOOKUP(Table5[[#This Row],[r]],"'"&amp;Table6[rxn]&amp;"'",Table6[expected kapp],"")</f>
        <v/>
      </c>
      <c r="L1029" t="s">
        <v>9487</v>
      </c>
      <c r="M1029">
        <v>8988.1774343278394</v>
      </c>
      <c r="AE1029" s="1" t="s">
        <v>11743</v>
      </c>
      <c r="AF1029" s="1" t="s">
        <v>2778</v>
      </c>
      <c r="AG1029" s="9">
        <v>4.9172153999999999E-11</v>
      </c>
      <c r="AH1029" s="1" t="str">
        <f>_xlfn.TEXTAFTER(Table9[[#This Row],[rxn]],"-",-1)</f>
        <v>rt3531</v>
      </c>
      <c r="AI1029" s="1" t="e">
        <f>_xlfn.TEXTAFTER(_xlfn.TEXTBEFORE(Table9[[#This Row],[rxn]],"-"&amp;Table9[[#This Row],[enz]]),"RXN-")</f>
        <v>#N/A</v>
      </c>
      <c r="AJ1029" s="1" t="e">
        <f>_xlfn.TEXTBEFORE(Table9[[#This Row],[rxn]],"_",-1)</f>
        <v>#N/A</v>
      </c>
    </row>
    <row r="1030" spans="1:36" ht="17" hidden="1" x14ac:dyDescent="0.25">
      <c r="A1030" t="s">
        <v>9561</v>
      </c>
      <c r="B1030" t="str">
        <f>_xlfn.TEXTAFTER(Table5[[#This Row],[r]],"-",-1)</f>
        <v>rt6543'</v>
      </c>
      <c r="C1030" t="str">
        <f>_xlfn.TEXTAFTER(_xlfn.TEXTBEFORE(Table5[[#This Row],[r]],"-"&amp;Table5[[#This Row],[enz]]),"'RXN-")</f>
        <v>ERGSTt_c_e_REV</v>
      </c>
      <c r="D1030">
        <v>11171.708534568001</v>
      </c>
      <c r="E1030">
        <f>_xlfn.XLOOKUP(Table5[[#This Row],[r]],Table3[r],Table3[kapp],"")</f>
        <v>8988.1774343278394</v>
      </c>
      <c r="F1030">
        <f>Table5[[#This Row],[kapp]]-Table5[[#This Row],[old]]</f>
        <v>2183.5311002401613</v>
      </c>
      <c r="G1030" t="str" cm="1">
        <f t="array" ref="G1030">IF(ROWS(_xlfn._xlws.FILTER(Table5[r],Table5[enz]=Table5[[#This Row],[enz]]))&gt;1,"many","1")</f>
        <v>many</v>
      </c>
      <c r="H1030" t="str" cm="1">
        <f t="array" ref="H1030">IF(ROWS(_xlfn._xlws.FILTER(Table5[r],Table5[rxn-no-enz]=Table5[[#This Row],[rxn-no-enz]]))&gt;1,"many","1")</f>
        <v>1</v>
      </c>
      <c r="I1030" t="str">
        <f>_xlfn.XLOOKUP(SUBSTITUTE(Table5[[#This Row],[r]],"'",""),Table6[rxn],Table6[rxn],"no")</f>
        <v>no</v>
      </c>
      <c r="J1030" t="str" cm="1">
        <f t="array" ref="J1030">_xlfn.XLOOKUP(Table5[[#This Row],[r]],"'"&amp;Table6[rxn]&amp;"'",Table6[expected kapp],"")</f>
        <v/>
      </c>
      <c r="L1030" t="s">
        <v>9488</v>
      </c>
      <c r="M1030">
        <v>8988.1774343278394</v>
      </c>
      <c r="AE1030" s="1" t="s">
        <v>11744</v>
      </c>
      <c r="AF1030" s="1" t="s">
        <v>2778</v>
      </c>
      <c r="AG1030" s="9">
        <v>1.78899538E-10</v>
      </c>
      <c r="AH1030" s="1" t="str">
        <f>_xlfn.TEXTAFTER(Table9[[#This Row],[rxn]],"-",-1)</f>
        <v>rt3539</v>
      </c>
      <c r="AI1030" s="1" t="e">
        <f>_xlfn.TEXTAFTER(_xlfn.TEXTBEFORE(Table9[[#This Row],[rxn]],"-"&amp;Table9[[#This Row],[enz]]),"RXN-")</f>
        <v>#N/A</v>
      </c>
      <c r="AJ1030" s="1" t="e">
        <f>_xlfn.TEXTBEFORE(Table9[[#This Row],[rxn]],"_",-1)</f>
        <v>#N/A</v>
      </c>
    </row>
    <row r="1031" spans="1:36" ht="17" hidden="1" x14ac:dyDescent="0.25">
      <c r="A1031" t="s">
        <v>9562</v>
      </c>
      <c r="B1031" t="str">
        <f>_xlfn.TEXTAFTER(Table5[[#This Row],[r]],"-",-1)</f>
        <v>CIR1AIM45'</v>
      </c>
      <c r="C1031" t="str">
        <f>_xlfn.TEXTAFTER(_xlfn.TEXTBEFORE(Table5[[#This Row],[r]],"-"&amp;Table5[[#This Row],[enz]]),"'RXN-")</f>
        <v>ETFOXRq9_c_FWD</v>
      </c>
      <c r="D1031">
        <v>11171.708534568001</v>
      </c>
      <c r="E1031">
        <f>_xlfn.XLOOKUP(Table5[[#This Row],[r]],Table3[r],Table3[kapp],"")</f>
        <v>8988.1774343278394</v>
      </c>
      <c r="F1031">
        <f>Table5[[#This Row],[kapp]]-Table5[[#This Row],[old]]</f>
        <v>2183.5311002401613</v>
      </c>
      <c r="G1031" t="str" cm="1">
        <f t="array" ref="G1031">IF(ROWS(_xlfn._xlws.FILTER(Table5[r],Table5[enz]=Table5[[#This Row],[enz]]))&gt;1,"many","1")</f>
        <v>many</v>
      </c>
      <c r="H1031" t="str" cm="1">
        <f t="array" ref="H1031">IF(ROWS(_xlfn._xlws.FILTER(Table5[r],Table5[rxn-no-enz]=Table5[[#This Row],[rxn-no-enz]]))&gt;1,"many","1")</f>
        <v>1</v>
      </c>
      <c r="I1031" t="str">
        <f>_xlfn.XLOOKUP(SUBSTITUTE(Table5[[#This Row],[r]],"'",""),Table6[rxn],Table6[rxn],"no")</f>
        <v>no</v>
      </c>
      <c r="J1031" t="str" cm="1">
        <f t="array" ref="J1031">_xlfn.XLOOKUP(Table5[[#This Row],[r]],"'"&amp;Table6[rxn]&amp;"'",Table6[expected kapp],"")</f>
        <v/>
      </c>
      <c r="L1031" t="s">
        <v>9489</v>
      </c>
      <c r="M1031">
        <v>8988.1774343278394</v>
      </c>
      <c r="AE1031" s="1" t="s">
        <v>11745</v>
      </c>
      <c r="AF1031" s="1" t="s">
        <v>2778</v>
      </c>
      <c r="AG1031" s="9">
        <v>8.3224949000000005E-11</v>
      </c>
      <c r="AH1031" s="1" t="str">
        <f>_xlfn.TEXTAFTER(Table9[[#This Row],[rxn]],"-",-1)</f>
        <v>rt3541</v>
      </c>
      <c r="AI1031" s="1" t="e">
        <f>_xlfn.TEXTAFTER(_xlfn.TEXTBEFORE(Table9[[#This Row],[rxn]],"-"&amp;Table9[[#This Row],[enz]]),"RXN-")</f>
        <v>#N/A</v>
      </c>
      <c r="AJ1031" s="1" t="e">
        <f>_xlfn.TEXTBEFORE(Table9[[#This Row],[rxn]],"_",-1)</f>
        <v>#N/A</v>
      </c>
    </row>
    <row r="1032" spans="1:36" ht="17" hidden="1" x14ac:dyDescent="0.25">
      <c r="A1032" t="s">
        <v>9563</v>
      </c>
      <c r="B1032" t="str">
        <f>_xlfn.TEXTAFTER(Table5[[#This Row],[r]],"-",-1)</f>
        <v>CIR1AIM45'</v>
      </c>
      <c r="C1032" t="str">
        <f>_xlfn.TEXTAFTER(_xlfn.TEXTBEFORE(Table5[[#This Row],[r]],"-"&amp;Table5[[#This Row],[enz]]),"'RXN-")</f>
        <v>ETFOXRq9_m_FWD</v>
      </c>
      <c r="D1032">
        <v>11171.708534568001</v>
      </c>
      <c r="E1032">
        <f>_xlfn.XLOOKUP(Table5[[#This Row],[r]],Table3[r],Table3[kapp],"")</f>
        <v>8988.1774343278394</v>
      </c>
      <c r="F1032">
        <f>Table5[[#This Row],[kapp]]-Table5[[#This Row],[old]]</f>
        <v>2183.5311002401613</v>
      </c>
      <c r="G1032" t="str" cm="1">
        <f t="array" ref="G1032">IF(ROWS(_xlfn._xlws.FILTER(Table5[r],Table5[enz]=Table5[[#This Row],[enz]]))&gt;1,"many","1")</f>
        <v>many</v>
      </c>
      <c r="H1032" t="str" cm="1">
        <f t="array" ref="H1032">IF(ROWS(_xlfn._xlws.FILTER(Table5[r],Table5[rxn-no-enz]=Table5[[#This Row],[rxn-no-enz]]))&gt;1,"many","1")</f>
        <v>1</v>
      </c>
      <c r="I1032" t="str">
        <f>_xlfn.XLOOKUP(SUBSTITUTE(Table5[[#This Row],[r]],"'",""),Table6[rxn],Table6[rxn],"no")</f>
        <v>no</v>
      </c>
      <c r="J1032" t="str" cm="1">
        <f t="array" ref="J1032">_xlfn.XLOOKUP(Table5[[#This Row],[r]],"'"&amp;Table6[rxn]&amp;"'",Table6[expected kapp],"")</f>
        <v/>
      </c>
      <c r="L1032" t="s">
        <v>9490</v>
      </c>
      <c r="M1032">
        <v>8988.1774343278394</v>
      </c>
      <c r="AE1032" s="1" t="s">
        <v>4381</v>
      </c>
      <c r="AF1032" s="1" t="s">
        <v>2778</v>
      </c>
      <c r="AG1032" s="9">
        <v>2.0650111200000001E-10</v>
      </c>
      <c r="AH1032" s="1" t="str">
        <f>_xlfn.TEXTAFTER(Table9[[#This Row],[rxn]],"-",-1)</f>
        <v>rt3542</v>
      </c>
      <c r="AI1032" s="1" t="e">
        <f>_xlfn.TEXTAFTER(_xlfn.TEXTBEFORE(Table9[[#This Row],[rxn]],"-"&amp;Table9[[#This Row],[enz]]),"RXN-")</f>
        <v>#N/A</v>
      </c>
      <c r="AJ1032" s="1" t="e">
        <f>_xlfn.TEXTBEFORE(Table9[[#This Row],[rxn]],"_",-1)</f>
        <v>#N/A</v>
      </c>
    </row>
    <row r="1033" spans="1:36" ht="17" hidden="1" x14ac:dyDescent="0.25">
      <c r="A1033" t="s">
        <v>9564</v>
      </c>
      <c r="B1033" t="str">
        <f>_xlfn.TEXTAFTER(Table5[[#This Row],[r]],"-",-1)</f>
        <v>CIR1AIM45'</v>
      </c>
      <c r="C1033" t="str">
        <f>_xlfn.TEXTAFTER(_xlfn.TEXTBEFORE(Table5[[#This Row],[r]],"-"&amp;Table5[[#This Row],[enz]]),"'RXN-")</f>
        <v>ETFOXRq9_m_REV</v>
      </c>
      <c r="D1033">
        <v>11171.708534568001</v>
      </c>
      <c r="E1033">
        <f>_xlfn.XLOOKUP(Table5[[#This Row],[r]],Table3[r],Table3[kapp],"")</f>
        <v>8988.1774343278394</v>
      </c>
      <c r="F1033">
        <f>Table5[[#This Row],[kapp]]-Table5[[#This Row],[old]]</f>
        <v>2183.5311002401613</v>
      </c>
      <c r="G1033" t="str" cm="1">
        <f t="array" ref="G1033">IF(ROWS(_xlfn._xlws.FILTER(Table5[r],Table5[enz]=Table5[[#This Row],[enz]]))&gt;1,"many","1")</f>
        <v>many</v>
      </c>
      <c r="H1033" t="str" cm="1">
        <f t="array" ref="H1033">IF(ROWS(_xlfn._xlws.FILTER(Table5[r],Table5[rxn-no-enz]=Table5[[#This Row],[rxn-no-enz]]))&gt;1,"many","1")</f>
        <v>1</v>
      </c>
      <c r="I1033" t="str">
        <f>_xlfn.XLOOKUP(SUBSTITUTE(Table5[[#This Row],[r]],"'",""),Table6[rxn],Table6[rxn],"no")</f>
        <v>no</v>
      </c>
      <c r="J1033" t="str" cm="1">
        <f t="array" ref="J1033">_xlfn.XLOOKUP(Table5[[#This Row],[r]],"'"&amp;Table6[rxn]&amp;"'",Table6[expected kapp],"")</f>
        <v/>
      </c>
      <c r="L1033" t="s">
        <v>9491</v>
      </c>
      <c r="M1033">
        <v>8988.1774343278394</v>
      </c>
      <c r="AE1033" s="1" t="s">
        <v>11746</v>
      </c>
      <c r="AF1033" s="1" t="s">
        <v>2778</v>
      </c>
      <c r="AG1033" s="9">
        <v>2.1120659E-11</v>
      </c>
      <c r="AH1033" s="1" t="str">
        <f>_xlfn.TEXTAFTER(Table9[[#This Row],[rxn]],"-",-1)</f>
        <v>rt3556</v>
      </c>
      <c r="AI1033" s="1" t="e">
        <f>_xlfn.TEXTAFTER(_xlfn.TEXTBEFORE(Table9[[#This Row],[rxn]],"-"&amp;Table9[[#This Row],[enz]]),"RXN-")</f>
        <v>#N/A</v>
      </c>
      <c r="AJ1033" s="1" t="e">
        <f>_xlfn.TEXTBEFORE(Table9[[#This Row],[rxn]],"_",-1)</f>
        <v>#N/A</v>
      </c>
    </row>
    <row r="1034" spans="1:36" ht="17" hidden="1" x14ac:dyDescent="0.25">
      <c r="A1034" t="s">
        <v>9565</v>
      </c>
      <c r="B1034" t="str">
        <f>_xlfn.TEXTAFTER(Table5[[#This Row],[r]],"-",-1)</f>
        <v>rt7614'</v>
      </c>
      <c r="C1034" t="str">
        <f>_xlfn.TEXTAFTER(_xlfn.TEXTBEFORE(Table5[[#This Row],[r]],"-"&amp;Table5[[#This Row],[enz]]),"'RXN-")</f>
        <v>ETHAK_c_FWD</v>
      </c>
      <c r="D1034">
        <v>11171.708534568001</v>
      </c>
      <c r="E1034">
        <f>_xlfn.XLOOKUP(Table5[[#This Row],[r]],Table3[r],Table3[kapp],"")</f>
        <v>8988.1774343278394</v>
      </c>
      <c r="F1034">
        <f>Table5[[#This Row],[kapp]]-Table5[[#This Row],[old]]</f>
        <v>2183.5311002401613</v>
      </c>
      <c r="G1034" t="str" cm="1">
        <f t="array" ref="G1034">IF(ROWS(_xlfn._xlws.FILTER(Table5[r],Table5[enz]=Table5[[#This Row],[enz]]))&gt;1,"many","1")</f>
        <v>many</v>
      </c>
      <c r="H1034" t="str" cm="1">
        <f t="array" ref="H1034">IF(ROWS(_xlfn._xlws.FILTER(Table5[r],Table5[rxn-no-enz]=Table5[[#This Row],[rxn-no-enz]]))&gt;1,"many","1")</f>
        <v>1</v>
      </c>
      <c r="I1034" t="str">
        <f>_xlfn.XLOOKUP(SUBSTITUTE(Table5[[#This Row],[r]],"'",""),Table6[rxn],Table6[rxn],"no")</f>
        <v>no</v>
      </c>
      <c r="J1034" t="str" cm="1">
        <f t="array" ref="J1034">_xlfn.XLOOKUP(Table5[[#This Row],[r]],"'"&amp;Table6[rxn]&amp;"'",Table6[expected kapp],"")</f>
        <v/>
      </c>
      <c r="L1034" t="s">
        <v>9492</v>
      </c>
      <c r="M1034">
        <v>8988.1774343278394</v>
      </c>
      <c r="AE1034" s="1" t="s">
        <v>11747</v>
      </c>
      <c r="AF1034" s="1" t="s">
        <v>2778</v>
      </c>
      <c r="AG1034" s="9">
        <v>9.4536915999999994E-11</v>
      </c>
      <c r="AH1034" s="1" t="str">
        <f>_xlfn.TEXTAFTER(Table9[[#This Row],[rxn]],"-",-1)</f>
        <v>rt3557</v>
      </c>
      <c r="AI1034" s="1" t="e">
        <f>_xlfn.TEXTAFTER(_xlfn.TEXTBEFORE(Table9[[#This Row],[rxn]],"-"&amp;Table9[[#This Row],[enz]]),"RXN-")</f>
        <v>#N/A</v>
      </c>
      <c r="AJ1034" s="1" t="e">
        <f>_xlfn.TEXTBEFORE(Table9[[#This Row],[rxn]],"_",-1)</f>
        <v>#N/A</v>
      </c>
    </row>
    <row r="1035" spans="1:36" ht="17" hidden="1" x14ac:dyDescent="0.25">
      <c r="A1035" t="s">
        <v>9566</v>
      </c>
      <c r="B1035" t="str">
        <f>_xlfn.TEXTAFTER(Table5[[#This Row],[r]],"-",-1)</f>
        <v>rt2983'</v>
      </c>
      <c r="C1035" t="str">
        <f>_xlfn.TEXTAFTER(_xlfn.TEXTBEFORE(Table5[[#This Row],[r]],"-"&amp;Table5[[#This Row],[enz]]),"'RXN-")</f>
        <v>ETHAPT_rm_FWD</v>
      </c>
      <c r="D1035">
        <v>11171.708534568001</v>
      </c>
      <c r="E1035">
        <f>_xlfn.XLOOKUP(Table5[[#This Row],[r]],Table3[r],Table3[kapp],"")</f>
        <v>8988.1774343278394</v>
      </c>
      <c r="F1035">
        <f>Table5[[#This Row],[kapp]]-Table5[[#This Row],[old]]</f>
        <v>2183.5311002401613</v>
      </c>
      <c r="G1035" t="str" cm="1">
        <f t="array" ref="G1035">IF(ROWS(_xlfn._xlws.FILTER(Table5[r],Table5[enz]=Table5[[#This Row],[enz]]))&gt;1,"many","1")</f>
        <v>many</v>
      </c>
      <c r="H1035" t="str" cm="1">
        <f t="array" ref="H1035">IF(ROWS(_xlfn._xlws.FILTER(Table5[r],Table5[rxn-no-enz]=Table5[[#This Row],[rxn-no-enz]]))&gt;1,"many","1")</f>
        <v>1</v>
      </c>
      <c r="I1035" t="str">
        <f>_xlfn.XLOOKUP(SUBSTITUTE(Table5[[#This Row],[r]],"'",""),Table6[rxn],Table6[rxn],"no")</f>
        <v>no</v>
      </c>
      <c r="J1035" t="str" cm="1">
        <f t="array" ref="J1035">_xlfn.XLOOKUP(Table5[[#This Row],[r]],"'"&amp;Table6[rxn]&amp;"'",Table6[expected kapp],"")</f>
        <v/>
      </c>
      <c r="L1035" t="s">
        <v>9493</v>
      </c>
      <c r="M1035">
        <v>8988.1774343278394</v>
      </c>
      <c r="AE1035" s="1" t="s">
        <v>4382</v>
      </c>
      <c r="AF1035" s="1" t="s">
        <v>2778</v>
      </c>
      <c r="AG1035" s="9">
        <v>3.50344849E-10</v>
      </c>
      <c r="AH1035" s="1" t="str">
        <f>_xlfn.TEXTAFTER(Table9[[#This Row],[rxn]],"-",-1)</f>
        <v>rt3577</v>
      </c>
      <c r="AI1035" s="1" t="e">
        <f>_xlfn.TEXTAFTER(_xlfn.TEXTBEFORE(Table9[[#This Row],[rxn]],"-"&amp;Table9[[#This Row],[enz]]),"RXN-")</f>
        <v>#N/A</v>
      </c>
      <c r="AJ1035" s="1" t="e">
        <f>_xlfn.TEXTBEFORE(Table9[[#This Row],[rxn]],"_",-1)</f>
        <v>#N/A</v>
      </c>
    </row>
    <row r="1036" spans="1:36" ht="17" hidden="1" x14ac:dyDescent="0.25">
      <c r="A1036" t="s">
        <v>9567</v>
      </c>
      <c r="B1036" t="str">
        <f>_xlfn.TEXTAFTER(Table5[[#This Row],[r]],"-",-1)</f>
        <v>rt3897'</v>
      </c>
      <c r="C1036" t="str">
        <f>_xlfn.TEXTAFTER(_xlfn.TEXTBEFORE(Table5[[#This Row],[r]],"-"&amp;Table5[[#This Row],[enz]]),"'RXN-")</f>
        <v>ETNO2OX_c_FWD</v>
      </c>
      <c r="D1036">
        <v>11171.708534568001</v>
      </c>
      <c r="E1036">
        <f>_xlfn.XLOOKUP(Table5[[#This Row],[r]],Table3[r],Table3[kapp],"")</f>
        <v>8988.1774343278394</v>
      </c>
      <c r="F1036">
        <f>Table5[[#This Row],[kapp]]-Table5[[#This Row],[old]]</f>
        <v>2183.5311002401613</v>
      </c>
      <c r="G1036" t="str" cm="1">
        <f t="array" ref="G1036">IF(ROWS(_xlfn._xlws.FILTER(Table5[r],Table5[enz]=Table5[[#This Row],[enz]]))&gt;1,"many","1")</f>
        <v>1</v>
      </c>
      <c r="H1036" t="str" cm="1">
        <f t="array" ref="H1036">IF(ROWS(_xlfn._xlws.FILTER(Table5[r],Table5[rxn-no-enz]=Table5[[#This Row],[rxn-no-enz]]))&gt;1,"many","1")</f>
        <v>1</v>
      </c>
      <c r="I1036" t="str">
        <f>_xlfn.XLOOKUP(SUBSTITUTE(Table5[[#This Row],[r]],"'",""),Table6[rxn],Table6[rxn],"no")</f>
        <v>no</v>
      </c>
      <c r="J1036" t="str" cm="1">
        <f t="array" ref="J1036">_xlfn.XLOOKUP(Table5[[#This Row],[r]],"'"&amp;Table6[rxn]&amp;"'",Table6[expected kapp],"")</f>
        <v/>
      </c>
      <c r="L1036" t="s">
        <v>9494</v>
      </c>
      <c r="M1036">
        <v>8988.1774343278394</v>
      </c>
      <c r="AE1036" s="1" t="s">
        <v>4383</v>
      </c>
      <c r="AF1036" s="1" t="s">
        <v>2778</v>
      </c>
      <c r="AG1036" s="9">
        <v>9.30125401E-10</v>
      </c>
      <c r="AH1036" s="1" t="str">
        <f>_xlfn.TEXTAFTER(Table9[[#This Row],[rxn]],"-",-1)</f>
        <v>rt3590</v>
      </c>
      <c r="AI1036" s="1" t="e">
        <f>_xlfn.TEXTAFTER(_xlfn.TEXTBEFORE(Table9[[#This Row],[rxn]],"-"&amp;Table9[[#This Row],[enz]]),"RXN-")</f>
        <v>#N/A</v>
      </c>
      <c r="AJ1036" s="1" t="e">
        <f>_xlfn.TEXTBEFORE(Table9[[#This Row],[rxn]],"_",-1)</f>
        <v>#N/A</v>
      </c>
    </row>
    <row r="1037" spans="1:36" ht="17" hidden="1" x14ac:dyDescent="0.25">
      <c r="A1037" t="s">
        <v>9568</v>
      </c>
      <c r="B1037" t="str">
        <f>_xlfn.TEXTAFTER(Table5[[#This Row],[r]],"-",-1)</f>
        <v>rt0208'</v>
      </c>
      <c r="C1037" t="str">
        <f>_xlfn.TEXTAFTER(_xlfn.TEXTBEFORE(Table5[[#This Row],[r]],"-"&amp;Table5[[#This Row],[enz]]),"'RXN-")</f>
        <v>F1PP_c_FWD</v>
      </c>
      <c r="D1037">
        <v>11171.708534568001</v>
      </c>
      <c r="E1037">
        <f>_xlfn.XLOOKUP(Table5[[#This Row],[r]],Table3[r],Table3[kapp],"")</f>
        <v>8988.1774343278394</v>
      </c>
      <c r="F1037">
        <f>Table5[[#This Row],[kapp]]-Table5[[#This Row],[old]]</f>
        <v>2183.5311002401613</v>
      </c>
      <c r="G1037" t="str" cm="1">
        <f t="array" ref="G1037">IF(ROWS(_xlfn._xlws.FILTER(Table5[r],Table5[enz]=Table5[[#This Row],[enz]]))&gt;1,"many","1")</f>
        <v>many</v>
      </c>
      <c r="H1037" t="str" cm="1">
        <f t="array" ref="H1037">IF(ROWS(_xlfn._xlws.FILTER(Table5[r],Table5[rxn-no-enz]=Table5[[#This Row],[rxn-no-enz]]))&gt;1,"many","1")</f>
        <v>many</v>
      </c>
      <c r="I1037" t="str">
        <f>_xlfn.XLOOKUP(SUBSTITUTE(Table5[[#This Row],[r]],"'",""),Table6[rxn],Table6[rxn],"no")</f>
        <v>no</v>
      </c>
      <c r="J1037" t="str" cm="1">
        <f t="array" ref="J1037">_xlfn.XLOOKUP(Table5[[#This Row],[r]],"'"&amp;Table6[rxn]&amp;"'",Table6[expected kapp],"")</f>
        <v/>
      </c>
      <c r="L1037" t="s">
        <v>9495</v>
      </c>
      <c r="M1037">
        <v>8988.1774343278394</v>
      </c>
      <c r="AE1037" s="1" t="s">
        <v>11748</v>
      </c>
      <c r="AF1037" s="1" t="s">
        <v>2778</v>
      </c>
      <c r="AG1037" s="9">
        <v>4.7540029999999899E-11</v>
      </c>
      <c r="AH1037" s="1" t="str">
        <f>_xlfn.TEXTAFTER(Table9[[#This Row],[rxn]],"-",-1)</f>
        <v>rt3591</v>
      </c>
      <c r="AI1037" s="1" t="e">
        <f>_xlfn.TEXTAFTER(_xlfn.TEXTBEFORE(Table9[[#This Row],[rxn]],"-"&amp;Table9[[#This Row],[enz]]),"RXN-")</f>
        <v>#N/A</v>
      </c>
      <c r="AJ1037" s="1" t="e">
        <f>_xlfn.TEXTBEFORE(Table9[[#This Row],[rxn]],"_",-1)</f>
        <v>#N/A</v>
      </c>
    </row>
    <row r="1038" spans="1:36" ht="17" hidden="1" x14ac:dyDescent="0.25">
      <c r="A1038" t="s">
        <v>9569</v>
      </c>
      <c r="B1038" t="str">
        <f>_xlfn.TEXTAFTER(Table5[[#This Row],[r]],"-",-1)</f>
        <v>rt5045'</v>
      </c>
      <c r="C1038" t="str">
        <f>_xlfn.TEXTAFTER(_xlfn.TEXTBEFORE(Table5[[#This Row],[r]],"-"&amp;Table5[[#This Row],[enz]]),"'RXN-")</f>
        <v>F1PP_c_FWD</v>
      </c>
      <c r="D1038">
        <v>11171.708534568001</v>
      </c>
      <c r="E1038">
        <f>_xlfn.XLOOKUP(Table5[[#This Row],[r]],Table3[r],Table3[kapp],"")</f>
        <v>8988.1774343278394</v>
      </c>
      <c r="F1038">
        <f>Table5[[#This Row],[kapp]]-Table5[[#This Row],[old]]</f>
        <v>2183.5311002401613</v>
      </c>
      <c r="G1038" t="str" cm="1">
        <f t="array" ref="G1038">IF(ROWS(_xlfn._xlws.FILTER(Table5[r],Table5[enz]=Table5[[#This Row],[enz]]))&gt;1,"many","1")</f>
        <v>many</v>
      </c>
      <c r="H1038" t="str" cm="1">
        <f t="array" ref="H1038">IF(ROWS(_xlfn._xlws.FILTER(Table5[r],Table5[rxn-no-enz]=Table5[[#This Row],[rxn-no-enz]]))&gt;1,"many","1")</f>
        <v>many</v>
      </c>
      <c r="I1038" t="str">
        <f>_xlfn.XLOOKUP(SUBSTITUTE(Table5[[#This Row],[r]],"'",""),Table6[rxn],Table6[rxn],"no")</f>
        <v>no</v>
      </c>
      <c r="J1038" t="str" cm="1">
        <f t="array" ref="J1038">_xlfn.XLOOKUP(Table5[[#This Row],[r]],"'"&amp;Table6[rxn]&amp;"'",Table6[expected kapp],"")</f>
        <v/>
      </c>
      <c r="L1038" t="s">
        <v>9496</v>
      </c>
      <c r="M1038">
        <v>8988.1774343278394</v>
      </c>
      <c r="AE1038" s="1" t="s">
        <v>4384</v>
      </c>
      <c r="AF1038" s="1" t="s">
        <v>2778</v>
      </c>
      <c r="AG1038" s="9">
        <v>3.67489006E-10</v>
      </c>
      <c r="AH1038" s="1" t="str">
        <f>_xlfn.TEXTAFTER(Table9[[#This Row],[rxn]],"-",-1)</f>
        <v>rt3599</v>
      </c>
      <c r="AI1038" s="1" t="e">
        <f>_xlfn.TEXTAFTER(_xlfn.TEXTBEFORE(Table9[[#This Row],[rxn]],"-"&amp;Table9[[#This Row],[enz]]),"RXN-")</f>
        <v>#N/A</v>
      </c>
      <c r="AJ1038" s="1" t="e">
        <f>_xlfn.TEXTBEFORE(Table9[[#This Row],[rxn]],"_",-1)</f>
        <v>#N/A</v>
      </c>
    </row>
    <row r="1039" spans="1:36" ht="17" hidden="1" x14ac:dyDescent="0.25">
      <c r="A1039" t="s">
        <v>9570</v>
      </c>
      <c r="B1039" t="str">
        <f>_xlfn.TEXTAFTER(Table5[[#This Row],[r]],"-",-1)</f>
        <v>PXA12'</v>
      </c>
      <c r="C1039" t="str">
        <f>_xlfn.TEXTAFTER(_xlfn.TEXTBEFORE(Table5[[#This Row],[r]],"-"&amp;Table5[[#This Row],[enz]]),"'RXN-")</f>
        <v>FACOA120tabc_x_FWD</v>
      </c>
      <c r="D1039">
        <v>11171.708534568001</v>
      </c>
      <c r="E1039">
        <f>_xlfn.XLOOKUP(Table5[[#This Row],[r]],Table3[r],Table3[kapp],"")</f>
        <v>8988.1774343278394</v>
      </c>
      <c r="F1039">
        <f>Table5[[#This Row],[kapp]]-Table5[[#This Row],[old]]</f>
        <v>2183.5311002401613</v>
      </c>
      <c r="G1039" t="str" cm="1">
        <f t="array" ref="G1039">IF(ROWS(_xlfn._xlws.FILTER(Table5[r],Table5[enz]=Table5[[#This Row],[enz]]))&gt;1,"many","1")</f>
        <v>many</v>
      </c>
      <c r="H1039" t="str" cm="1">
        <f t="array" ref="H1039">IF(ROWS(_xlfn._xlws.FILTER(Table5[r],Table5[rxn-no-enz]=Table5[[#This Row],[rxn-no-enz]]))&gt;1,"many","1")</f>
        <v>1</v>
      </c>
      <c r="I1039" t="str">
        <f>_xlfn.XLOOKUP(SUBSTITUTE(Table5[[#This Row],[r]],"'",""),Table6[rxn],Table6[rxn],"no")</f>
        <v>no</v>
      </c>
      <c r="J1039" t="str" cm="1">
        <f t="array" ref="J1039">_xlfn.XLOOKUP(Table5[[#This Row],[r]],"'"&amp;Table6[rxn]&amp;"'",Table6[expected kapp],"")</f>
        <v/>
      </c>
      <c r="L1039" t="s">
        <v>9497</v>
      </c>
      <c r="M1039">
        <v>8988.1774343278394</v>
      </c>
      <c r="AE1039" s="1" t="s">
        <v>4385</v>
      </c>
      <c r="AF1039" s="1" t="s">
        <v>2778</v>
      </c>
      <c r="AG1039" s="9">
        <v>2.5728933000000001E-10</v>
      </c>
      <c r="AH1039" s="1" t="str">
        <f>_xlfn.TEXTAFTER(Table9[[#This Row],[rxn]],"-",-1)</f>
        <v>rt3605</v>
      </c>
      <c r="AI1039" s="1" t="e">
        <f>_xlfn.TEXTAFTER(_xlfn.TEXTBEFORE(Table9[[#This Row],[rxn]],"-"&amp;Table9[[#This Row],[enz]]),"RXN-")</f>
        <v>#N/A</v>
      </c>
      <c r="AJ1039" s="1" t="e">
        <f>_xlfn.TEXTBEFORE(Table9[[#This Row],[rxn]],"_",-1)</f>
        <v>#N/A</v>
      </c>
    </row>
    <row r="1040" spans="1:36" ht="17" hidden="1" x14ac:dyDescent="0.25">
      <c r="A1040" t="s">
        <v>9571</v>
      </c>
      <c r="B1040" t="str">
        <f>_xlfn.TEXTAFTER(Table5[[#This Row],[r]],"-",-1)</f>
        <v>PXA12'</v>
      </c>
      <c r="C1040" t="str">
        <f>_xlfn.TEXTAFTER(_xlfn.TEXTBEFORE(Table5[[#This Row],[r]],"-"&amp;Table5[[#This Row],[enz]]),"'RXN-")</f>
        <v>FACOA140tabc_x_FWD</v>
      </c>
      <c r="D1040">
        <v>11171.708534568001</v>
      </c>
      <c r="E1040">
        <f>_xlfn.XLOOKUP(Table5[[#This Row],[r]],Table3[r],Table3[kapp],"")</f>
        <v>8988.1774343278394</v>
      </c>
      <c r="F1040">
        <f>Table5[[#This Row],[kapp]]-Table5[[#This Row],[old]]</f>
        <v>2183.5311002401613</v>
      </c>
      <c r="G1040" t="str" cm="1">
        <f t="array" ref="G1040">IF(ROWS(_xlfn._xlws.FILTER(Table5[r],Table5[enz]=Table5[[#This Row],[enz]]))&gt;1,"many","1")</f>
        <v>many</v>
      </c>
      <c r="H1040" t="str" cm="1">
        <f t="array" ref="H1040">IF(ROWS(_xlfn._xlws.FILTER(Table5[r],Table5[rxn-no-enz]=Table5[[#This Row],[rxn-no-enz]]))&gt;1,"many","1")</f>
        <v>1</v>
      </c>
      <c r="I1040" t="str">
        <f>_xlfn.XLOOKUP(SUBSTITUTE(Table5[[#This Row],[r]],"'",""),Table6[rxn],Table6[rxn],"no")</f>
        <v>no</v>
      </c>
      <c r="J1040" t="str" cm="1">
        <f t="array" ref="J1040">_xlfn.XLOOKUP(Table5[[#This Row],[r]],"'"&amp;Table6[rxn]&amp;"'",Table6[expected kapp],"")</f>
        <v/>
      </c>
      <c r="L1040" t="s">
        <v>9498</v>
      </c>
      <c r="M1040">
        <v>8988.1774343278394</v>
      </c>
      <c r="AE1040" s="1" t="s">
        <v>4386</v>
      </c>
      <c r="AF1040" s="1" t="s">
        <v>2778</v>
      </c>
      <c r="AG1040" s="9">
        <v>2.07215633999999E-10</v>
      </c>
      <c r="AH1040" s="1" t="str">
        <f>_xlfn.TEXTAFTER(Table9[[#This Row],[rxn]],"-",-1)</f>
        <v>rt3609</v>
      </c>
      <c r="AI1040" s="1" t="e">
        <f>_xlfn.TEXTAFTER(_xlfn.TEXTBEFORE(Table9[[#This Row],[rxn]],"-"&amp;Table9[[#This Row],[enz]]),"RXN-")</f>
        <v>#N/A</v>
      </c>
      <c r="AJ1040" s="1" t="e">
        <f>_xlfn.TEXTBEFORE(Table9[[#This Row],[rxn]],"_",-1)</f>
        <v>#N/A</v>
      </c>
    </row>
    <row r="1041" spans="1:36" ht="17" hidden="1" x14ac:dyDescent="0.25">
      <c r="A1041" t="s">
        <v>9572</v>
      </c>
      <c r="B1041" t="str">
        <f>_xlfn.TEXTAFTER(Table5[[#This Row],[r]],"-",-1)</f>
        <v>PXA12'</v>
      </c>
      <c r="C1041" t="str">
        <f>_xlfn.TEXTAFTER(_xlfn.TEXTBEFORE(Table5[[#This Row],[r]],"-"&amp;Table5[[#This Row],[enz]]),"'RXN-")</f>
        <v>FACOA160tabc_x_FWD</v>
      </c>
      <c r="D1041">
        <v>11171.708534568001</v>
      </c>
      <c r="E1041">
        <f>_xlfn.XLOOKUP(Table5[[#This Row],[r]],Table3[r],Table3[kapp],"")</f>
        <v>8988.1774343278394</v>
      </c>
      <c r="F1041">
        <f>Table5[[#This Row],[kapp]]-Table5[[#This Row],[old]]</f>
        <v>2183.5311002401613</v>
      </c>
      <c r="G1041" t="str" cm="1">
        <f t="array" ref="G1041">IF(ROWS(_xlfn._xlws.FILTER(Table5[r],Table5[enz]=Table5[[#This Row],[enz]]))&gt;1,"many","1")</f>
        <v>many</v>
      </c>
      <c r="H1041" t="str" cm="1">
        <f t="array" ref="H1041">IF(ROWS(_xlfn._xlws.FILTER(Table5[r],Table5[rxn-no-enz]=Table5[[#This Row],[rxn-no-enz]]))&gt;1,"many","1")</f>
        <v>1</v>
      </c>
      <c r="I1041" t="str">
        <f>_xlfn.XLOOKUP(SUBSTITUTE(Table5[[#This Row],[r]],"'",""),Table6[rxn],Table6[rxn],"no")</f>
        <v>no</v>
      </c>
      <c r="J1041" t="str" cm="1">
        <f t="array" ref="J1041">_xlfn.XLOOKUP(Table5[[#This Row],[r]],"'"&amp;Table6[rxn]&amp;"'",Table6[expected kapp],"")</f>
        <v/>
      </c>
      <c r="L1041" t="s">
        <v>9499</v>
      </c>
      <c r="M1041">
        <v>8988.1774343278394</v>
      </c>
      <c r="AE1041" s="1" t="s">
        <v>11749</v>
      </c>
      <c r="AF1041" s="1" t="s">
        <v>2778</v>
      </c>
      <c r="AG1041" s="9">
        <v>4.66674516E-10</v>
      </c>
      <c r="AH1041" s="1" t="str">
        <f>_xlfn.TEXTAFTER(Table9[[#This Row],[rxn]],"-",-1)</f>
        <v>rt3614</v>
      </c>
      <c r="AI1041" s="1" t="e">
        <f>_xlfn.TEXTAFTER(_xlfn.TEXTBEFORE(Table9[[#This Row],[rxn]],"-"&amp;Table9[[#This Row],[enz]]),"RXN-")</f>
        <v>#N/A</v>
      </c>
      <c r="AJ1041" s="1" t="e">
        <f>_xlfn.TEXTBEFORE(Table9[[#This Row],[rxn]],"_",-1)</f>
        <v>#N/A</v>
      </c>
    </row>
    <row r="1042" spans="1:36" ht="17" hidden="1" x14ac:dyDescent="0.25">
      <c r="A1042" t="s">
        <v>9573</v>
      </c>
      <c r="B1042" t="str">
        <f>_xlfn.TEXTAFTER(Table5[[#This Row],[r]],"-",-1)</f>
        <v>PXA12'</v>
      </c>
      <c r="C1042" t="str">
        <f>_xlfn.TEXTAFTER(_xlfn.TEXTBEFORE(Table5[[#This Row],[r]],"-"&amp;Table5[[#This Row],[enz]]),"'RXN-")</f>
        <v>FACOA161tabc_x_FWD</v>
      </c>
      <c r="D1042">
        <v>11171.708534568001</v>
      </c>
      <c r="E1042">
        <f>_xlfn.XLOOKUP(Table5[[#This Row],[r]],Table3[r],Table3[kapp],"")</f>
        <v>8988.1774343278394</v>
      </c>
      <c r="F1042">
        <f>Table5[[#This Row],[kapp]]-Table5[[#This Row],[old]]</f>
        <v>2183.5311002401613</v>
      </c>
      <c r="G1042" t="str" cm="1">
        <f t="array" ref="G1042">IF(ROWS(_xlfn._xlws.FILTER(Table5[r],Table5[enz]=Table5[[#This Row],[enz]]))&gt;1,"many","1")</f>
        <v>many</v>
      </c>
      <c r="H1042" t="str" cm="1">
        <f t="array" ref="H1042">IF(ROWS(_xlfn._xlws.FILTER(Table5[r],Table5[rxn-no-enz]=Table5[[#This Row],[rxn-no-enz]]))&gt;1,"many","1")</f>
        <v>1</v>
      </c>
      <c r="I1042" t="str">
        <f>_xlfn.XLOOKUP(SUBSTITUTE(Table5[[#This Row],[r]],"'",""),Table6[rxn],Table6[rxn],"no")</f>
        <v>no</v>
      </c>
      <c r="J1042" t="str" cm="1">
        <f t="array" ref="J1042">_xlfn.XLOOKUP(Table5[[#This Row],[r]],"'"&amp;Table6[rxn]&amp;"'",Table6[expected kapp],"")</f>
        <v/>
      </c>
      <c r="L1042" t="s">
        <v>9500</v>
      </c>
      <c r="M1042">
        <v>8988.1774343278394</v>
      </c>
      <c r="AE1042" s="1" t="s">
        <v>11750</v>
      </c>
      <c r="AF1042" s="1" t="s">
        <v>2778</v>
      </c>
      <c r="AG1042" s="9">
        <v>7.4600045999999994E-11</v>
      </c>
      <c r="AH1042" s="1" t="str">
        <f>_xlfn.TEXTAFTER(Table9[[#This Row],[rxn]],"-",-1)</f>
        <v>rt3621</v>
      </c>
      <c r="AI1042" s="1" t="e">
        <f>_xlfn.TEXTAFTER(_xlfn.TEXTBEFORE(Table9[[#This Row],[rxn]],"-"&amp;Table9[[#This Row],[enz]]),"RXN-")</f>
        <v>#N/A</v>
      </c>
      <c r="AJ1042" s="1" t="e">
        <f>_xlfn.TEXTBEFORE(Table9[[#This Row],[rxn]],"_",-1)</f>
        <v>#N/A</v>
      </c>
    </row>
    <row r="1043" spans="1:36" ht="17" hidden="1" x14ac:dyDescent="0.25">
      <c r="A1043" t="s">
        <v>9574</v>
      </c>
      <c r="B1043" t="str">
        <f>_xlfn.TEXTAFTER(Table5[[#This Row],[r]],"-",-1)</f>
        <v>PXA12'</v>
      </c>
      <c r="C1043" t="str">
        <f>_xlfn.TEXTAFTER(_xlfn.TEXTBEFORE(Table5[[#This Row],[r]],"-"&amp;Table5[[#This Row],[enz]]),"'RXN-")</f>
        <v>FACOA180tabc_x_FWD</v>
      </c>
      <c r="D1043">
        <v>11171.708534568001</v>
      </c>
      <c r="E1043">
        <f>_xlfn.XLOOKUP(Table5[[#This Row],[r]],Table3[r],Table3[kapp],"")</f>
        <v>8988.1774343278394</v>
      </c>
      <c r="F1043">
        <f>Table5[[#This Row],[kapp]]-Table5[[#This Row],[old]]</f>
        <v>2183.5311002401613</v>
      </c>
      <c r="G1043" t="str" cm="1">
        <f t="array" ref="G1043">IF(ROWS(_xlfn._xlws.FILTER(Table5[r],Table5[enz]=Table5[[#This Row],[enz]]))&gt;1,"many","1")</f>
        <v>many</v>
      </c>
      <c r="H1043" t="str" cm="1">
        <f t="array" ref="H1043">IF(ROWS(_xlfn._xlws.FILTER(Table5[r],Table5[rxn-no-enz]=Table5[[#This Row],[rxn-no-enz]]))&gt;1,"many","1")</f>
        <v>1</v>
      </c>
      <c r="I1043" t="str">
        <f>_xlfn.XLOOKUP(SUBSTITUTE(Table5[[#This Row],[r]],"'",""),Table6[rxn],Table6[rxn],"no")</f>
        <v>no</v>
      </c>
      <c r="J1043" t="str" cm="1">
        <f t="array" ref="J1043">_xlfn.XLOOKUP(Table5[[#This Row],[r]],"'"&amp;Table6[rxn]&amp;"'",Table6[expected kapp],"")</f>
        <v/>
      </c>
      <c r="L1043" t="s">
        <v>9501</v>
      </c>
      <c r="M1043">
        <v>8988.1774343278394</v>
      </c>
      <c r="AE1043" s="1" t="s">
        <v>11751</v>
      </c>
      <c r="AF1043" s="1" t="s">
        <v>2778</v>
      </c>
      <c r="AG1043" s="9">
        <v>1.3650051399999999E-10</v>
      </c>
      <c r="AH1043" s="1" t="str">
        <f>_xlfn.TEXTAFTER(Table9[[#This Row],[rxn]],"-",-1)</f>
        <v>rt3625</v>
      </c>
      <c r="AI1043" s="1" t="e">
        <f>_xlfn.TEXTAFTER(_xlfn.TEXTBEFORE(Table9[[#This Row],[rxn]],"-"&amp;Table9[[#This Row],[enz]]),"RXN-")</f>
        <v>#N/A</v>
      </c>
      <c r="AJ1043" s="1" t="e">
        <f>_xlfn.TEXTBEFORE(Table9[[#This Row],[rxn]],"_",-1)</f>
        <v>#N/A</v>
      </c>
    </row>
    <row r="1044" spans="1:36" ht="17" hidden="1" x14ac:dyDescent="0.25">
      <c r="A1044" t="s">
        <v>9575</v>
      </c>
      <c r="B1044" t="str">
        <f>_xlfn.TEXTAFTER(Table5[[#This Row],[r]],"-",-1)</f>
        <v>PXA12'</v>
      </c>
      <c r="C1044" t="str">
        <f>_xlfn.TEXTAFTER(_xlfn.TEXTBEFORE(Table5[[#This Row],[r]],"-"&amp;Table5[[#This Row],[enz]]),"'RXN-")</f>
        <v>FACOA181tabc_x_FWD</v>
      </c>
      <c r="D1044">
        <v>11171.708534568001</v>
      </c>
      <c r="E1044">
        <f>_xlfn.XLOOKUP(Table5[[#This Row],[r]],Table3[r],Table3[kapp],"")</f>
        <v>8988.1774343278394</v>
      </c>
      <c r="F1044">
        <f>Table5[[#This Row],[kapp]]-Table5[[#This Row],[old]]</f>
        <v>2183.5311002401613</v>
      </c>
      <c r="G1044" t="str" cm="1">
        <f t="array" ref="G1044">IF(ROWS(_xlfn._xlws.FILTER(Table5[r],Table5[enz]=Table5[[#This Row],[enz]]))&gt;1,"many","1")</f>
        <v>many</v>
      </c>
      <c r="H1044" t="str" cm="1">
        <f t="array" ref="H1044">IF(ROWS(_xlfn._xlws.FILTER(Table5[r],Table5[rxn-no-enz]=Table5[[#This Row],[rxn-no-enz]]))&gt;1,"many","1")</f>
        <v>1</v>
      </c>
      <c r="I1044" t="str">
        <f>_xlfn.XLOOKUP(SUBSTITUTE(Table5[[#This Row],[r]],"'",""),Table6[rxn],Table6[rxn],"no")</f>
        <v>no</v>
      </c>
      <c r="J1044" t="str" cm="1">
        <f t="array" ref="J1044">_xlfn.XLOOKUP(Table5[[#This Row],[r]],"'"&amp;Table6[rxn]&amp;"'",Table6[expected kapp],"")</f>
        <v/>
      </c>
      <c r="L1044" t="s">
        <v>9502</v>
      </c>
      <c r="M1044">
        <v>8988.1774343278394</v>
      </c>
      <c r="AE1044" s="1" t="s">
        <v>11752</v>
      </c>
      <c r="AF1044" s="1" t="s">
        <v>2778</v>
      </c>
      <c r="AG1044" s="9">
        <v>8.2513737E-11</v>
      </c>
      <c r="AH1044" s="1" t="str">
        <f>_xlfn.TEXTAFTER(Table9[[#This Row],[rxn]],"-",-1)</f>
        <v>rt3639</v>
      </c>
      <c r="AI1044" s="1" t="e">
        <f>_xlfn.TEXTAFTER(_xlfn.TEXTBEFORE(Table9[[#This Row],[rxn]],"-"&amp;Table9[[#This Row],[enz]]),"RXN-")</f>
        <v>#N/A</v>
      </c>
      <c r="AJ1044" s="1" t="e">
        <f>_xlfn.TEXTBEFORE(Table9[[#This Row],[rxn]],"_",-1)</f>
        <v>#N/A</v>
      </c>
    </row>
    <row r="1045" spans="1:36" ht="17" hidden="1" x14ac:dyDescent="0.25">
      <c r="A1045" t="s">
        <v>9576</v>
      </c>
      <c r="B1045" t="str">
        <f>_xlfn.TEXTAFTER(Table5[[#This Row],[r]],"-",-1)</f>
        <v>PXA12'</v>
      </c>
      <c r="C1045" t="str">
        <f>_xlfn.TEXTAFTER(_xlfn.TEXTBEFORE(Table5[[#This Row],[r]],"-"&amp;Table5[[#This Row],[enz]]),"'RXN-")</f>
        <v>FACOA182tabc_x_FWD</v>
      </c>
      <c r="D1045">
        <v>11171.708534568001</v>
      </c>
      <c r="E1045">
        <f>_xlfn.XLOOKUP(Table5[[#This Row],[r]],Table3[r],Table3[kapp],"")</f>
        <v>8988.1774343278394</v>
      </c>
      <c r="F1045">
        <f>Table5[[#This Row],[kapp]]-Table5[[#This Row],[old]]</f>
        <v>2183.5311002401613</v>
      </c>
      <c r="G1045" t="str" cm="1">
        <f t="array" ref="G1045">IF(ROWS(_xlfn._xlws.FILTER(Table5[r],Table5[enz]=Table5[[#This Row],[enz]]))&gt;1,"many","1")</f>
        <v>many</v>
      </c>
      <c r="H1045" t="str" cm="1">
        <f t="array" ref="H1045">IF(ROWS(_xlfn._xlws.FILTER(Table5[r],Table5[rxn-no-enz]=Table5[[#This Row],[rxn-no-enz]]))&gt;1,"many","1")</f>
        <v>1</v>
      </c>
      <c r="I1045" t="str">
        <f>_xlfn.XLOOKUP(SUBSTITUTE(Table5[[#This Row],[r]],"'",""),Table6[rxn],Table6[rxn],"no")</f>
        <v>no</v>
      </c>
      <c r="J1045" t="str" cm="1">
        <f t="array" ref="J1045">_xlfn.XLOOKUP(Table5[[#This Row],[r]],"'"&amp;Table6[rxn]&amp;"'",Table6[expected kapp],"")</f>
        <v/>
      </c>
      <c r="L1045" t="s">
        <v>9503</v>
      </c>
      <c r="M1045">
        <v>8988.1774343278394</v>
      </c>
      <c r="AE1045" s="1" t="s">
        <v>4387</v>
      </c>
      <c r="AF1045" s="1" t="s">
        <v>2778</v>
      </c>
      <c r="AG1045" s="9">
        <v>3.1471685800000001E-10</v>
      </c>
      <c r="AH1045" s="1" t="str">
        <f>_xlfn.TEXTAFTER(Table9[[#This Row],[rxn]],"-",-1)</f>
        <v>rt3663</v>
      </c>
      <c r="AI1045" s="1" t="e">
        <f>_xlfn.TEXTAFTER(_xlfn.TEXTBEFORE(Table9[[#This Row],[rxn]],"-"&amp;Table9[[#This Row],[enz]]),"RXN-")</f>
        <v>#N/A</v>
      </c>
      <c r="AJ1045" s="1" t="e">
        <f>_xlfn.TEXTBEFORE(Table9[[#This Row],[rxn]],"_",-1)</f>
        <v>#N/A</v>
      </c>
    </row>
    <row r="1046" spans="1:36" ht="17" hidden="1" x14ac:dyDescent="0.25">
      <c r="A1046" t="s">
        <v>9577</v>
      </c>
      <c r="B1046" t="str">
        <f>_xlfn.TEXTAFTER(Table5[[#This Row],[r]],"-",-1)</f>
        <v>PXA12'</v>
      </c>
      <c r="C1046" t="str">
        <f>_xlfn.TEXTAFTER(_xlfn.TEXTBEFORE(Table5[[#This Row],[r]],"-"&amp;Table5[[#This Row],[enz]]),"'RXN-")</f>
        <v>FACOA183tabc_x_FWD</v>
      </c>
      <c r="D1046">
        <v>11171.708534568001</v>
      </c>
      <c r="E1046">
        <f>_xlfn.XLOOKUP(Table5[[#This Row],[r]],Table3[r],Table3[kapp],"")</f>
        <v>8988.1774343278394</v>
      </c>
      <c r="F1046">
        <f>Table5[[#This Row],[kapp]]-Table5[[#This Row],[old]]</f>
        <v>2183.5311002401613</v>
      </c>
      <c r="G1046" t="str" cm="1">
        <f t="array" ref="G1046">IF(ROWS(_xlfn._xlws.FILTER(Table5[r],Table5[enz]=Table5[[#This Row],[enz]]))&gt;1,"many","1")</f>
        <v>many</v>
      </c>
      <c r="H1046" t="str" cm="1">
        <f t="array" ref="H1046">IF(ROWS(_xlfn._xlws.FILTER(Table5[r],Table5[rxn-no-enz]=Table5[[#This Row],[rxn-no-enz]]))&gt;1,"many","1")</f>
        <v>1</v>
      </c>
      <c r="I1046" t="str">
        <f>_xlfn.XLOOKUP(SUBSTITUTE(Table5[[#This Row],[r]],"'",""),Table6[rxn],Table6[rxn],"no")</f>
        <v>no</v>
      </c>
      <c r="J1046" t="str" cm="1">
        <f t="array" ref="J1046">_xlfn.XLOOKUP(Table5[[#This Row],[r]],"'"&amp;Table6[rxn]&amp;"'",Table6[expected kapp],"")</f>
        <v/>
      </c>
      <c r="L1046" t="s">
        <v>9504</v>
      </c>
      <c r="M1046">
        <v>8988.1774343278394</v>
      </c>
      <c r="AE1046" s="1" t="s">
        <v>11753</v>
      </c>
      <c r="AF1046" s="1" t="s">
        <v>2778</v>
      </c>
      <c r="AG1046" s="9">
        <v>7.2185634999999902E-11</v>
      </c>
      <c r="AH1046" s="1" t="str">
        <f>_xlfn.TEXTAFTER(Table9[[#This Row],[rxn]],"-",-1)</f>
        <v>rt3664</v>
      </c>
      <c r="AI1046" s="1" t="e">
        <f>_xlfn.TEXTAFTER(_xlfn.TEXTBEFORE(Table9[[#This Row],[rxn]],"-"&amp;Table9[[#This Row],[enz]]),"RXN-")</f>
        <v>#N/A</v>
      </c>
      <c r="AJ1046" s="1" t="e">
        <f>_xlfn.TEXTBEFORE(Table9[[#This Row],[rxn]],"_",-1)</f>
        <v>#N/A</v>
      </c>
    </row>
    <row r="1047" spans="1:36" ht="17" hidden="1" x14ac:dyDescent="0.25">
      <c r="A1047" t="s">
        <v>9578</v>
      </c>
      <c r="B1047" t="str">
        <f>_xlfn.TEXTAFTER(Table5[[#This Row],[r]],"-",-1)</f>
        <v>PXA12'</v>
      </c>
      <c r="C1047" t="str">
        <f>_xlfn.TEXTAFTER(_xlfn.TEXTBEFORE(Table5[[#This Row],[r]],"-"&amp;Table5[[#This Row],[enz]]),"'RXN-")</f>
        <v>FACOA200tabc_x_FWD</v>
      </c>
      <c r="D1047">
        <v>11171.708534568001</v>
      </c>
      <c r="E1047">
        <f>_xlfn.XLOOKUP(Table5[[#This Row],[r]],Table3[r],Table3[kapp],"")</f>
        <v>8988.1774343278394</v>
      </c>
      <c r="F1047">
        <f>Table5[[#This Row],[kapp]]-Table5[[#This Row],[old]]</f>
        <v>2183.5311002401613</v>
      </c>
      <c r="G1047" t="str" cm="1">
        <f t="array" ref="G1047">IF(ROWS(_xlfn._xlws.FILTER(Table5[r],Table5[enz]=Table5[[#This Row],[enz]]))&gt;1,"many","1")</f>
        <v>many</v>
      </c>
      <c r="H1047" t="str" cm="1">
        <f t="array" ref="H1047">IF(ROWS(_xlfn._xlws.FILTER(Table5[r],Table5[rxn-no-enz]=Table5[[#This Row],[rxn-no-enz]]))&gt;1,"many","1")</f>
        <v>1</v>
      </c>
      <c r="I1047" t="str">
        <f>_xlfn.XLOOKUP(SUBSTITUTE(Table5[[#This Row],[r]],"'",""),Table6[rxn],Table6[rxn],"no")</f>
        <v>no</v>
      </c>
      <c r="J1047" t="str" cm="1">
        <f t="array" ref="J1047">_xlfn.XLOOKUP(Table5[[#This Row],[r]],"'"&amp;Table6[rxn]&amp;"'",Table6[expected kapp],"")</f>
        <v/>
      </c>
      <c r="L1047" t="s">
        <v>9505</v>
      </c>
      <c r="M1047">
        <v>8988.1774343278394</v>
      </c>
      <c r="AE1047" s="1" t="s">
        <v>11754</v>
      </c>
      <c r="AF1047" s="1" t="s">
        <v>2778</v>
      </c>
      <c r="AG1047" s="9">
        <v>1.4266056799999999E-10</v>
      </c>
      <c r="AH1047" s="1" t="str">
        <f>_xlfn.TEXTAFTER(Table9[[#This Row],[rxn]],"-",-1)</f>
        <v>rt3666</v>
      </c>
      <c r="AI1047" s="1" t="e">
        <f>_xlfn.TEXTAFTER(_xlfn.TEXTBEFORE(Table9[[#This Row],[rxn]],"-"&amp;Table9[[#This Row],[enz]]),"RXN-")</f>
        <v>#N/A</v>
      </c>
      <c r="AJ1047" s="1" t="e">
        <f>_xlfn.TEXTBEFORE(Table9[[#This Row],[rxn]],"_",-1)</f>
        <v>#N/A</v>
      </c>
    </row>
    <row r="1048" spans="1:36" ht="17" hidden="1" x14ac:dyDescent="0.25">
      <c r="A1048" t="s">
        <v>9579</v>
      </c>
      <c r="B1048" t="str">
        <f>_xlfn.TEXTAFTER(Table5[[#This Row],[r]],"-",-1)</f>
        <v>PXA12'</v>
      </c>
      <c r="C1048" t="str">
        <f>_xlfn.TEXTAFTER(_xlfn.TEXTBEFORE(Table5[[#This Row],[r]],"-"&amp;Table5[[#This Row],[enz]]),"'RXN-")</f>
        <v>FACOA220tabc_x_FWD</v>
      </c>
      <c r="D1048">
        <v>11171.708534568001</v>
      </c>
      <c r="E1048">
        <f>_xlfn.XLOOKUP(Table5[[#This Row],[r]],Table3[r],Table3[kapp],"")</f>
        <v>8988.1774343278394</v>
      </c>
      <c r="F1048">
        <f>Table5[[#This Row],[kapp]]-Table5[[#This Row],[old]]</f>
        <v>2183.5311002401613</v>
      </c>
      <c r="G1048" t="str" cm="1">
        <f t="array" ref="G1048">IF(ROWS(_xlfn._xlws.FILTER(Table5[r],Table5[enz]=Table5[[#This Row],[enz]]))&gt;1,"many","1")</f>
        <v>many</v>
      </c>
      <c r="H1048" t="str" cm="1">
        <f t="array" ref="H1048">IF(ROWS(_xlfn._xlws.FILTER(Table5[r],Table5[rxn-no-enz]=Table5[[#This Row],[rxn-no-enz]]))&gt;1,"many","1")</f>
        <v>1</v>
      </c>
      <c r="I1048" t="str">
        <f>_xlfn.XLOOKUP(SUBSTITUTE(Table5[[#This Row],[r]],"'",""),Table6[rxn],Table6[rxn],"no")</f>
        <v>no</v>
      </c>
      <c r="J1048" t="str" cm="1">
        <f t="array" ref="J1048">_xlfn.XLOOKUP(Table5[[#This Row],[r]],"'"&amp;Table6[rxn]&amp;"'",Table6[expected kapp],"")</f>
        <v/>
      </c>
      <c r="L1048" t="s">
        <v>9506</v>
      </c>
      <c r="M1048">
        <v>8988.1774343278394</v>
      </c>
      <c r="AE1048" s="1" t="s">
        <v>11755</v>
      </c>
      <c r="AF1048" s="1" t="s">
        <v>2778</v>
      </c>
      <c r="AG1048" s="9">
        <v>1.098728067E-9</v>
      </c>
      <c r="AH1048" s="1" t="str">
        <f>_xlfn.TEXTAFTER(Table9[[#This Row],[rxn]],"-",-1)</f>
        <v>rt3670</v>
      </c>
      <c r="AI1048" s="1" t="e">
        <f>_xlfn.TEXTAFTER(_xlfn.TEXTBEFORE(Table9[[#This Row],[rxn]],"-"&amp;Table9[[#This Row],[enz]]),"RXN-")</f>
        <v>#N/A</v>
      </c>
      <c r="AJ1048" s="1" t="e">
        <f>_xlfn.TEXTBEFORE(Table9[[#This Row],[rxn]],"_",-1)</f>
        <v>#N/A</v>
      </c>
    </row>
    <row r="1049" spans="1:36" ht="17" hidden="1" x14ac:dyDescent="0.25">
      <c r="A1049" t="s">
        <v>9580</v>
      </c>
      <c r="B1049" t="str">
        <f>_xlfn.TEXTAFTER(Table5[[#This Row],[r]],"-",-1)</f>
        <v>PXA12'</v>
      </c>
      <c r="C1049" t="str">
        <f>_xlfn.TEXTAFTER(_xlfn.TEXTBEFORE(Table5[[#This Row],[r]],"-"&amp;Table5[[#This Row],[enz]]),"'RXN-")</f>
        <v>FACOA240tabc_x_FWD</v>
      </c>
      <c r="D1049">
        <v>11171.708534568001</v>
      </c>
      <c r="E1049">
        <f>_xlfn.XLOOKUP(Table5[[#This Row],[r]],Table3[r],Table3[kapp],"")</f>
        <v>8988.1774343278394</v>
      </c>
      <c r="F1049">
        <f>Table5[[#This Row],[kapp]]-Table5[[#This Row],[old]]</f>
        <v>2183.5311002401613</v>
      </c>
      <c r="G1049" t="str" cm="1">
        <f t="array" ref="G1049">IF(ROWS(_xlfn._xlws.FILTER(Table5[r],Table5[enz]=Table5[[#This Row],[enz]]))&gt;1,"many","1")</f>
        <v>many</v>
      </c>
      <c r="H1049" t="str" cm="1">
        <f t="array" ref="H1049">IF(ROWS(_xlfn._xlws.FILTER(Table5[r],Table5[rxn-no-enz]=Table5[[#This Row],[rxn-no-enz]]))&gt;1,"many","1")</f>
        <v>1</v>
      </c>
      <c r="I1049" t="str">
        <f>_xlfn.XLOOKUP(SUBSTITUTE(Table5[[#This Row],[r]],"'",""),Table6[rxn],Table6[rxn],"no")</f>
        <v>no</v>
      </c>
      <c r="J1049" t="str" cm="1">
        <f t="array" ref="J1049">_xlfn.XLOOKUP(Table5[[#This Row],[r]],"'"&amp;Table6[rxn]&amp;"'",Table6[expected kapp],"")</f>
        <v/>
      </c>
      <c r="L1049" t="s">
        <v>9507</v>
      </c>
      <c r="M1049">
        <v>8988.1774343278394</v>
      </c>
      <c r="AE1049" s="1" t="s">
        <v>11756</v>
      </c>
      <c r="AF1049" s="1" t="s">
        <v>2778</v>
      </c>
      <c r="AG1049" s="9">
        <v>4.5013306449999997E-9</v>
      </c>
      <c r="AH1049" s="1" t="str">
        <f>_xlfn.TEXTAFTER(Table9[[#This Row],[rxn]],"-",-1)</f>
        <v>rt3674_c</v>
      </c>
      <c r="AI1049" s="1" t="e">
        <f>_xlfn.TEXTAFTER(_xlfn.TEXTBEFORE(Table9[[#This Row],[rxn]],"-"&amp;Table9[[#This Row],[enz]]),"RXN-")</f>
        <v>#N/A</v>
      </c>
      <c r="AJ1049" s="1" t="str">
        <f>_xlfn.TEXTBEFORE(Table9[[#This Row],[rxn]],"_",-1)</f>
        <v>PROSYN-rt3674</v>
      </c>
    </row>
    <row r="1050" spans="1:36" ht="17" hidden="1" x14ac:dyDescent="0.25">
      <c r="A1050" t="s">
        <v>9581</v>
      </c>
      <c r="B1050" t="str">
        <f>_xlfn.TEXTAFTER(Table5[[#This Row],[r]],"-",-1)</f>
        <v>PXA12'</v>
      </c>
      <c r="C1050" t="str">
        <f>_xlfn.TEXTAFTER(_xlfn.TEXTBEFORE(Table5[[#This Row],[r]],"-"&amp;Table5[[#This Row],[enz]]),"'RXN-")</f>
        <v>FACOA260tabc_x_FWD</v>
      </c>
      <c r="D1050">
        <v>11171.708534568001</v>
      </c>
      <c r="E1050">
        <f>_xlfn.XLOOKUP(Table5[[#This Row],[r]],Table3[r],Table3[kapp],"")</f>
        <v>8988.1774343278394</v>
      </c>
      <c r="F1050">
        <f>Table5[[#This Row],[kapp]]-Table5[[#This Row],[old]]</f>
        <v>2183.5311002401613</v>
      </c>
      <c r="G1050" t="str" cm="1">
        <f t="array" ref="G1050">IF(ROWS(_xlfn._xlws.FILTER(Table5[r],Table5[enz]=Table5[[#This Row],[enz]]))&gt;1,"many","1")</f>
        <v>many</v>
      </c>
      <c r="H1050" t="str" cm="1">
        <f t="array" ref="H1050">IF(ROWS(_xlfn._xlws.FILTER(Table5[r],Table5[rxn-no-enz]=Table5[[#This Row],[rxn-no-enz]]))&gt;1,"many","1")</f>
        <v>1</v>
      </c>
      <c r="I1050" t="str">
        <f>_xlfn.XLOOKUP(SUBSTITUTE(Table5[[#This Row],[r]],"'",""),Table6[rxn],Table6[rxn],"no")</f>
        <v>no</v>
      </c>
      <c r="J1050" t="str" cm="1">
        <f t="array" ref="J1050">_xlfn.XLOOKUP(Table5[[#This Row],[r]],"'"&amp;Table6[rxn]&amp;"'",Table6[expected kapp],"")</f>
        <v/>
      </c>
      <c r="L1050" t="s">
        <v>9508</v>
      </c>
      <c r="M1050">
        <v>8988.1774343278394</v>
      </c>
      <c r="AE1050" s="1" t="s">
        <v>11757</v>
      </c>
      <c r="AF1050" s="1" t="s">
        <v>2778</v>
      </c>
      <c r="AG1050" s="9">
        <v>2.1039487E-11</v>
      </c>
      <c r="AH1050" s="1" t="str">
        <f>_xlfn.TEXTAFTER(Table9[[#This Row],[rxn]],"-",-1)</f>
        <v>rt3682</v>
      </c>
      <c r="AI1050" s="1" t="e">
        <f>_xlfn.TEXTAFTER(_xlfn.TEXTBEFORE(Table9[[#This Row],[rxn]],"-"&amp;Table9[[#This Row],[enz]]),"RXN-")</f>
        <v>#N/A</v>
      </c>
      <c r="AJ1050" s="1" t="e">
        <f>_xlfn.TEXTBEFORE(Table9[[#This Row],[rxn]],"_",-1)</f>
        <v>#N/A</v>
      </c>
    </row>
    <row r="1051" spans="1:36" ht="17" hidden="1" x14ac:dyDescent="0.25">
      <c r="A1051" t="s">
        <v>9582</v>
      </c>
      <c r="B1051" t="str">
        <f>_xlfn.TEXTAFTER(Table5[[#This Row],[r]],"-",-1)</f>
        <v>rt7680'</v>
      </c>
      <c r="C1051" t="str">
        <f>_xlfn.TEXTAFTER(_xlfn.TEXTBEFORE(Table5[[#This Row],[r]],"-"&amp;Table5[[#This Row],[enz]]),"'RXN-")</f>
        <v>FACOAE100_x_FWD</v>
      </c>
      <c r="D1051">
        <v>11171.708534568001</v>
      </c>
      <c r="E1051">
        <f>_xlfn.XLOOKUP(Table5[[#This Row],[r]],Table3[r],Table3[kapp],"")</f>
        <v>8988.1774343278394</v>
      </c>
      <c r="F1051">
        <f>Table5[[#This Row],[kapp]]-Table5[[#This Row],[old]]</f>
        <v>2183.5311002401613</v>
      </c>
      <c r="G1051" t="str" cm="1">
        <f t="array" ref="G1051">IF(ROWS(_xlfn._xlws.FILTER(Table5[r],Table5[enz]=Table5[[#This Row],[enz]]))&gt;1,"many","1")</f>
        <v>many</v>
      </c>
      <c r="H1051" t="str" cm="1">
        <f t="array" ref="H1051">IF(ROWS(_xlfn._xlws.FILTER(Table5[r],Table5[rxn-no-enz]=Table5[[#This Row],[rxn-no-enz]]))&gt;1,"many","1")</f>
        <v>1</v>
      </c>
      <c r="I1051" t="str">
        <f>_xlfn.XLOOKUP(SUBSTITUTE(Table5[[#This Row],[r]],"'",""),Table6[rxn],Table6[rxn],"no")</f>
        <v>no</v>
      </c>
      <c r="J1051" t="str" cm="1">
        <f t="array" ref="J1051">_xlfn.XLOOKUP(Table5[[#This Row],[r]],"'"&amp;Table6[rxn]&amp;"'",Table6[expected kapp],"")</f>
        <v/>
      </c>
      <c r="L1051" t="s">
        <v>9509</v>
      </c>
      <c r="M1051">
        <v>8988.1774343278394</v>
      </c>
      <c r="AE1051" s="1" t="s">
        <v>11758</v>
      </c>
      <c r="AF1051" s="1" t="s">
        <v>2778</v>
      </c>
      <c r="AG1051" s="9">
        <v>5.6084790000000001E-11</v>
      </c>
      <c r="AH1051" s="1" t="str">
        <f>_xlfn.TEXTAFTER(Table9[[#This Row],[rxn]],"-",-1)</f>
        <v>rt3683</v>
      </c>
      <c r="AI1051" s="1" t="e">
        <f>_xlfn.TEXTAFTER(_xlfn.TEXTBEFORE(Table9[[#This Row],[rxn]],"-"&amp;Table9[[#This Row],[enz]]),"RXN-")</f>
        <v>#N/A</v>
      </c>
      <c r="AJ1051" s="1" t="e">
        <f>_xlfn.TEXTBEFORE(Table9[[#This Row],[rxn]],"_",-1)</f>
        <v>#N/A</v>
      </c>
    </row>
    <row r="1052" spans="1:36" ht="17" hidden="1" x14ac:dyDescent="0.25">
      <c r="A1052" t="s">
        <v>9583</v>
      </c>
      <c r="B1052" t="str">
        <f>_xlfn.TEXTAFTER(Table5[[#This Row],[r]],"-",-1)</f>
        <v>rt4680'</v>
      </c>
      <c r="C1052" t="str">
        <f>_xlfn.TEXTAFTER(_xlfn.TEXTBEFORE(Table5[[#This Row],[r]],"-"&amp;Table5[[#This Row],[enz]]),"'RXN-")</f>
        <v>FACOAE120_c_FWD</v>
      </c>
      <c r="D1052">
        <v>11171.708534568001</v>
      </c>
      <c r="E1052">
        <f>_xlfn.XLOOKUP(Table5[[#This Row],[r]],Table3[r],Table3[kapp],"")</f>
        <v>8988.1774343278394</v>
      </c>
      <c r="F1052">
        <f>Table5[[#This Row],[kapp]]-Table5[[#This Row],[old]]</f>
        <v>2183.5311002401613</v>
      </c>
      <c r="G1052" t="str" cm="1">
        <f t="array" ref="G1052">IF(ROWS(_xlfn._xlws.FILTER(Table5[r],Table5[enz]=Table5[[#This Row],[enz]]))&gt;1,"many","1")</f>
        <v>many</v>
      </c>
      <c r="H1052" t="str" cm="1">
        <f t="array" ref="H1052">IF(ROWS(_xlfn._xlws.FILTER(Table5[r],Table5[rxn-no-enz]=Table5[[#This Row],[rxn-no-enz]]))&gt;1,"many","1")</f>
        <v>1</v>
      </c>
      <c r="I1052" t="str">
        <f>_xlfn.XLOOKUP(SUBSTITUTE(Table5[[#This Row],[r]],"'",""),Table6[rxn],Table6[rxn],"no")</f>
        <v>no</v>
      </c>
      <c r="J1052" t="str" cm="1">
        <f t="array" ref="J1052">_xlfn.XLOOKUP(Table5[[#This Row],[r]],"'"&amp;Table6[rxn]&amp;"'",Table6[expected kapp],"")</f>
        <v/>
      </c>
      <c r="L1052" t="s">
        <v>9510</v>
      </c>
      <c r="M1052">
        <v>8988.1774343278394</v>
      </c>
      <c r="AE1052" s="1" t="s">
        <v>4388</v>
      </c>
      <c r="AF1052" s="1" t="s">
        <v>2778</v>
      </c>
      <c r="AG1052" s="9">
        <v>2.0147245699999999E-10</v>
      </c>
      <c r="AH1052" s="1" t="str">
        <f>_xlfn.TEXTAFTER(Table9[[#This Row],[rxn]],"-",-1)</f>
        <v>rt3712</v>
      </c>
      <c r="AI1052" s="1" t="e">
        <f>_xlfn.TEXTAFTER(_xlfn.TEXTBEFORE(Table9[[#This Row],[rxn]],"-"&amp;Table9[[#This Row],[enz]]),"RXN-")</f>
        <v>#N/A</v>
      </c>
      <c r="AJ1052" s="1" t="e">
        <f>_xlfn.TEXTBEFORE(Table9[[#This Row],[rxn]],"_",-1)</f>
        <v>#N/A</v>
      </c>
    </row>
    <row r="1053" spans="1:36" ht="17" hidden="1" x14ac:dyDescent="0.25">
      <c r="A1053" t="s">
        <v>9584</v>
      </c>
      <c r="B1053" t="str">
        <f>_xlfn.TEXTAFTER(Table5[[#This Row],[r]],"-",-1)</f>
        <v>rt7680'</v>
      </c>
      <c r="C1053" t="str">
        <f>_xlfn.TEXTAFTER(_xlfn.TEXTBEFORE(Table5[[#This Row],[r]],"-"&amp;Table5[[#This Row],[enz]]),"'RXN-")</f>
        <v>FACOAE120_x_FWD</v>
      </c>
      <c r="D1053">
        <v>11171.708534568001</v>
      </c>
      <c r="E1053">
        <f>_xlfn.XLOOKUP(Table5[[#This Row],[r]],Table3[r],Table3[kapp],"")</f>
        <v>8988.1774343278394</v>
      </c>
      <c r="F1053">
        <f>Table5[[#This Row],[kapp]]-Table5[[#This Row],[old]]</f>
        <v>2183.5311002401613</v>
      </c>
      <c r="G1053" t="str" cm="1">
        <f t="array" ref="G1053">IF(ROWS(_xlfn._xlws.FILTER(Table5[r],Table5[enz]=Table5[[#This Row],[enz]]))&gt;1,"many","1")</f>
        <v>many</v>
      </c>
      <c r="H1053" t="str" cm="1">
        <f t="array" ref="H1053">IF(ROWS(_xlfn._xlws.FILTER(Table5[r],Table5[rxn-no-enz]=Table5[[#This Row],[rxn-no-enz]]))&gt;1,"many","1")</f>
        <v>1</v>
      </c>
      <c r="I1053" t="str">
        <f>_xlfn.XLOOKUP(SUBSTITUTE(Table5[[#This Row],[r]],"'",""),Table6[rxn],Table6[rxn],"no")</f>
        <v>no</v>
      </c>
      <c r="J1053" t="str" cm="1">
        <f t="array" ref="J1053">_xlfn.XLOOKUP(Table5[[#This Row],[r]],"'"&amp;Table6[rxn]&amp;"'",Table6[expected kapp],"")</f>
        <v/>
      </c>
      <c r="L1053" t="s">
        <v>9511</v>
      </c>
      <c r="M1053">
        <v>8988.1774343278394</v>
      </c>
      <c r="AE1053" s="1" t="s">
        <v>11759</v>
      </c>
      <c r="AF1053" s="1" t="s">
        <v>2778</v>
      </c>
      <c r="AG1053" s="9">
        <v>2.7034619199999998E-10</v>
      </c>
      <c r="AH1053" s="1" t="str">
        <f>_xlfn.TEXTAFTER(Table9[[#This Row],[rxn]],"-",-1)</f>
        <v>rt3730</v>
      </c>
      <c r="AI1053" s="1" t="e">
        <f>_xlfn.TEXTAFTER(_xlfn.TEXTBEFORE(Table9[[#This Row],[rxn]],"-"&amp;Table9[[#This Row],[enz]]),"RXN-")</f>
        <v>#N/A</v>
      </c>
      <c r="AJ1053" s="1" t="e">
        <f>_xlfn.TEXTBEFORE(Table9[[#This Row],[rxn]],"_",-1)</f>
        <v>#N/A</v>
      </c>
    </row>
    <row r="1054" spans="1:36" ht="17" hidden="1" x14ac:dyDescent="0.25">
      <c r="A1054" t="s">
        <v>9585</v>
      </c>
      <c r="B1054" t="str">
        <f>_xlfn.TEXTAFTER(Table5[[#This Row],[r]],"-",-1)</f>
        <v>rt4680'</v>
      </c>
      <c r="C1054" t="str">
        <f>_xlfn.TEXTAFTER(_xlfn.TEXTBEFORE(Table5[[#This Row],[r]],"-"&amp;Table5[[#This Row],[enz]]),"'RXN-")</f>
        <v>FACOAE140_c_FWD</v>
      </c>
      <c r="D1054">
        <v>11171.708534568001</v>
      </c>
      <c r="E1054">
        <f>_xlfn.XLOOKUP(Table5[[#This Row],[r]],Table3[r],Table3[kapp],"")</f>
        <v>8988.1774343278394</v>
      </c>
      <c r="F1054">
        <f>Table5[[#This Row],[kapp]]-Table5[[#This Row],[old]]</f>
        <v>2183.5311002401613</v>
      </c>
      <c r="G1054" t="str" cm="1">
        <f t="array" ref="G1054">IF(ROWS(_xlfn._xlws.FILTER(Table5[r],Table5[enz]=Table5[[#This Row],[enz]]))&gt;1,"many","1")</f>
        <v>many</v>
      </c>
      <c r="H1054" t="str" cm="1">
        <f t="array" ref="H1054">IF(ROWS(_xlfn._xlws.FILTER(Table5[r],Table5[rxn-no-enz]=Table5[[#This Row],[rxn-no-enz]]))&gt;1,"many","1")</f>
        <v>1</v>
      </c>
      <c r="I1054" t="str">
        <f>_xlfn.XLOOKUP(SUBSTITUTE(Table5[[#This Row],[r]],"'",""),Table6[rxn],Table6[rxn],"no")</f>
        <v>no</v>
      </c>
      <c r="J1054" t="str" cm="1">
        <f t="array" ref="J1054">_xlfn.XLOOKUP(Table5[[#This Row],[r]],"'"&amp;Table6[rxn]&amp;"'",Table6[expected kapp],"")</f>
        <v/>
      </c>
      <c r="L1054" t="s">
        <v>9512</v>
      </c>
      <c r="M1054">
        <v>8988.1774343278394</v>
      </c>
      <c r="AE1054" s="1" t="s">
        <v>4390</v>
      </c>
      <c r="AF1054" s="1" t="s">
        <v>2778</v>
      </c>
      <c r="AG1054" s="9">
        <v>2.4233073300000001E-10</v>
      </c>
      <c r="AH1054" s="1" t="str">
        <f>_xlfn.TEXTAFTER(Table9[[#This Row],[rxn]],"-",-1)</f>
        <v>rt3748</v>
      </c>
      <c r="AI1054" s="1" t="e">
        <f>_xlfn.TEXTAFTER(_xlfn.TEXTBEFORE(Table9[[#This Row],[rxn]],"-"&amp;Table9[[#This Row],[enz]]),"RXN-")</f>
        <v>#N/A</v>
      </c>
      <c r="AJ1054" s="1" t="e">
        <f>_xlfn.TEXTBEFORE(Table9[[#This Row],[rxn]],"_",-1)</f>
        <v>#N/A</v>
      </c>
    </row>
    <row r="1055" spans="1:36" ht="17" hidden="1" x14ac:dyDescent="0.25">
      <c r="A1055" t="s">
        <v>9586</v>
      </c>
      <c r="B1055" t="str">
        <f>_xlfn.TEXTAFTER(Table5[[#This Row],[r]],"-",-1)</f>
        <v>rt7680'</v>
      </c>
      <c r="C1055" t="str">
        <f>_xlfn.TEXTAFTER(_xlfn.TEXTBEFORE(Table5[[#This Row],[r]],"-"&amp;Table5[[#This Row],[enz]]),"'RXN-")</f>
        <v>FACOAE140_x_FWD</v>
      </c>
      <c r="D1055">
        <v>11171.708534568001</v>
      </c>
      <c r="E1055">
        <f>_xlfn.XLOOKUP(Table5[[#This Row],[r]],Table3[r],Table3[kapp],"")</f>
        <v>8988.1774343278394</v>
      </c>
      <c r="F1055">
        <f>Table5[[#This Row],[kapp]]-Table5[[#This Row],[old]]</f>
        <v>2183.5311002401613</v>
      </c>
      <c r="G1055" t="str" cm="1">
        <f t="array" ref="G1055">IF(ROWS(_xlfn._xlws.FILTER(Table5[r],Table5[enz]=Table5[[#This Row],[enz]]))&gt;1,"many","1")</f>
        <v>many</v>
      </c>
      <c r="H1055" t="str" cm="1">
        <f t="array" ref="H1055">IF(ROWS(_xlfn._xlws.FILTER(Table5[r],Table5[rxn-no-enz]=Table5[[#This Row],[rxn-no-enz]]))&gt;1,"many","1")</f>
        <v>1</v>
      </c>
      <c r="I1055" t="str">
        <f>_xlfn.XLOOKUP(SUBSTITUTE(Table5[[#This Row],[r]],"'",""),Table6[rxn],Table6[rxn],"no")</f>
        <v>no</v>
      </c>
      <c r="J1055" t="str" cm="1">
        <f t="array" ref="J1055">_xlfn.XLOOKUP(Table5[[#This Row],[r]],"'"&amp;Table6[rxn]&amp;"'",Table6[expected kapp],"")</f>
        <v/>
      </c>
      <c r="L1055" t="s">
        <v>9513</v>
      </c>
      <c r="M1055">
        <v>8988.1774343278394</v>
      </c>
      <c r="AE1055" s="1" t="s">
        <v>4391</v>
      </c>
      <c r="AF1055" s="1" t="s">
        <v>2778</v>
      </c>
      <c r="AG1055" s="9">
        <v>2.9132770399999998E-10</v>
      </c>
      <c r="AH1055" s="1" t="str">
        <f>_xlfn.TEXTAFTER(Table9[[#This Row],[rxn]],"-",-1)</f>
        <v>rt3750</v>
      </c>
      <c r="AI1055" s="1" t="e">
        <f>_xlfn.TEXTAFTER(_xlfn.TEXTBEFORE(Table9[[#This Row],[rxn]],"-"&amp;Table9[[#This Row],[enz]]),"RXN-")</f>
        <v>#N/A</v>
      </c>
      <c r="AJ1055" s="1" t="e">
        <f>_xlfn.TEXTBEFORE(Table9[[#This Row],[rxn]],"_",-1)</f>
        <v>#N/A</v>
      </c>
    </row>
    <row r="1056" spans="1:36" ht="17" hidden="1" x14ac:dyDescent="0.25">
      <c r="A1056" t="s">
        <v>9587</v>
      </c>
      <c r="B1056" t="str">
        <f>_xlfn.TEXTAFTER(Table5[[#This Row],[r]],"-",-1)</f>
        <v>rt0088'</v>
      </c>
      <c r="C1056" t="str">
        <f>_xlfn.TEXTAFTER(_xlfn.TEXTBEFORE(Table5[[#This Row],[r]],"-"&amp;Table5[[#This Row],[enz]]),"'RXN-")</f>
        <v>FACOAE160_c_FWD</v>
      </c>
      <c r="D1056">
        <v>11171.708534568001</v>
      </c>
      <c r="E1056">
        <f>_xlfn.XLOOKUP(Table5[[#This Row],[r]],Table3[r],Table3[kapp],"")</f>
        <v>8988.1774343278394</v>
      </c>
      <c r="F1056">
        <f>Table5[[#This Row],[kapp]]-Table5[[#This Row],[old]]</f>
        <v>2183.5311002401613</v>
      </c>
      <c r="G1056" t="str" cm="1">
        <f t="array" ref="G1056">IF(ROWS(_xlfn._xlws.FILTER(Table5[r],Table5[enz]=Table5[[#This Row],[enz]]))&gt;1,"many","1")</f>
        <v>many</v>
      </c>
      <c r="H1056" t="str" cm="1">
        <f t="array" ref="H1056">IF(ROWS(_xlfn._xlws.FILTER(Table5[r],Table5[rxn-no-enz]=Table5[[#This Row],[rxn-no-enz]]))&gt;1,"many","1")</f>
        <v>many</v>
      </c>
      <c r="I1056" t="str">
        <f>_xlfn.XLOOKUP(SUBSTITUTE(Table5[[#This Row],[r]],"'",""),Table6[rxn],Table6[rxn],"no")</f>
        <v>no</v>
      </c>
      <c r="J1056" t="str" cm="1">
        <f t="array" ref="J1056">_xlfn.XLOOKUP(Table5[[#This Row],[r]],"'"&amp;Table6[rxn]&amp;"'",Table6[expected kapp],"")</f>
        <v/>
      </c>
      <c r="L1056" t="s">
        <v>9514</v>
      </c>
      <c r="M1056">
        <v>8988.1774343278394</v>
      </c>
      <c r="AE1056" s="1" t="s">
        <v>11760</v>
      </c>
      <c r="AF1056" s="1" t="s">
        <v>2778</v>
      </c>
      <c r="AG1056" s="9">
        <v>2.8241004999999999E-11</v>
      </c>
      <c r="AH1056" s="1" t="str">
        <f>_xlfn.TEXTAFTER(Table9[[#This Row],[rxn]],"-",-1)</f>
        <v>rt3753</v>
      </c>
      <c r="AI1056" s="1" t="e">
        <f>_xlfn.TEXTAFTER(_xlfn.TEXTBEFORE(Table9[[#This Row],[rxn]],"-"&amp;Table9[[#This Row],[enz]]),"RXN-")</f>
        <v>#N/A</v>
      </c>
      <c r="AJ1056" s="1" t="e">
        <f>_xlfn.TEXTBEFORE(Table9[[#This Row],[rxn]],"_",-1)</f>
        <v>#N/A</v>
      </c>
    </row>
    <row r="1057" spans="1:36" ht="17" hidden="1" x14ac:dyDescent="0.25">
      <c r="A1057" t="s">
        <v>9588</v>
      </c>
      <c r="B1057" t="str">
        <f>_xlfn.TEXTAFTER(Table5[[#This Row],[r]],"-",-1)</f>
        <v>rt4680'</v>
      </c>
      <c r="C1057" t="str">
        <f>_xlfn.TEXTAFTER(_xlfn.TEXTBEFORE(Table5[[#This Row],[r]],"-"&amp;Table5[[#This Row],[enz]]),"'RXN-")</f>
        <v>FACOAE160_c_FWD</v>
      </c>
      <c r="D1057">
        <v>11171.708534568001</v>
      </c>
      <c r="E1057">
        <f>_xlfn.XLOOKUP(Table5[[#This Row],[r]],Table3[r],Table3[kapp],"")</f>
        <v>8988.1774343278394</v>
      </c>
      <c r="F1057">
        <f>Table5[[#This Row],[kapp]]-Table5[[#This Row],[old]]</f>
        <v>2183.5311002401613</v>
      </c>
      <c r="G1057" t="str" cm="1">
        <f t="array" ref="G1057">IF(ROWS(_xlfn._xlws.FILTER(Table5[r],Table5[enz]=Table5[[#This Row],[enz]]))&gt;1,"many","1")</f>
        <v>many</v>
      </c>
      <c r="H1057" t="str" cm="1">
        <f t="array" ref="H1057">IF(ROWS(_xlfn._xlws.FILTER(Table5[r],Table5[rxn-no-enz]=Table5[[#This Row],[rxn-no-enz]]))&gt;1,"many","1")</f>
        <v>many</v>
      </c>
      <c r="I1057" t="str">
        <f>_xlfn.XLOOKUP(SUBSTITUTE(Table5[[#This Row],[r]],"'",""),Table6[rxn],Table6[rxn],"no")</f>
        <v>no</v>
      </c>
      <c r="J1057" t="str" cm="1">
        <f t="array" ref="J1057">_xlfn.XLOOKUP(Table5[[#This Row],[r]],"'"&amp;Table6[rxn]&amp;"'",Table6[expected kapp],"")</f>
        <v/>
      </c>
      <c r="L1057" t="s">
        <v>9515</v>
      </c>
      <c r="M1057">
        <v>8988.1774343278394</v>
      </c>
      <c r="AE1057" s="1" t="s">
        <v>4392</v>
      </c>
      <c r="AF1057" s="1" t="s">
        <v>2778</v>
      </c>
      <c r="AG1057" s="9">
        <v>8.6349046699999997E-10</v>
      </c>
      <c r="AH1057" s="1" t="str">
        <f>_xlfn.TEXTAFTER(Table9[[#This Row],[rxn]],"-",-1)</f>
        <v>rt3754_c</v>
      </c>
      <c r="AI1057" s="1" t="e">
        <f>_xlfn.TEXTAFTER(_xlfn.TEXTBEFORE(Table9[[#This Row],[rxn]],"-"&amp;Table9[[#This Row],[enz]]),"RXN-")</f>
        <v>#N/A</v>
      </c>
      <c r="AJ1057" s="1" t="str">
        <f>_xlfn.TEXTBEFORE(Table9[[#This Row],[rxn]],"_",-1)</f>
        <v>PROSYN-rt3754</v>
      </c>
    </row>
    <row r="1058" spans="1:36" ht="17" hidden="1" x14ac:dyDescent="0.25">
      <c r="A1058" t="s">
        <v>9589</v>
      </c>
      <c r="B1058" t="str">
        <f>_xlfn.TEXTAFTER(Table5[[#This Row],[r]],"-",-1)</f>
        <v>rt7680'</v>
      </c>
      <c r="C1058" t="str">
        <f>_xlfn.TEXTAFTER(_xlfn.TEXTBEFORE(Table5[[#This Row],[r]],"-"&amp;Table5[[#This Row],[enz]]),"'RXN-")</f>
        <v>FACOAE160_x_FWD</v>
      </c>
      <c r="D1058">
        <v>11171.708534568001</v>
      </c>
      <c r="E1058">
        <f>_xlfn.XLOOKUP(Table5[[#This Row],[r]],Table3[r],Table3[kapp],"")</f>
        <v>8988.1774343278394</v>
      </c>
      <c r="F1058">
        <f>Table5[[#This Row],[kapp]]-Table5[[#This Row],[old]]</f>
        <v>2183.5311002401613</v>
      </c>
      <c r="G1058" t="str" cm="1">
        <f t="array" ref="G1058">IF(ROWS(_xlfn._xlws.FILTER(Table5[r],Table5[enz]=Table5[[#This Row],[enz]]))&gt;1,"many","1")</f>
        <v>many</v>
      </c>
      <c r="H1058" t="str" cm="1">
        <f t="array" ref="H1058">IF(ROWS(_xlfn._xlws.FILTER(Table5[r],Table5[rxn-no-enz]=Table5[[#This Row],[rxn-no-enz]]))&gt;1,"many","1")</f>
        <v>1</v>
      </c>
      <c r="I1058" t="str">
        <f>_xlfn.XLOOKUP(SUBSTITUTE(Table5[[#This Row],[r]],"'",""),Table6[rxn],Table6[rxn],"no")</f>
        <v>no</v>
      </c>
      <c r="J1058" t="str" cm="1">
        <f t="array" ref="J1058">_xlfn.XLOOKUP(Table5[[#This Row],[r]],"'"&amp;Table6[rxn]&amp;"'",Table6[expected kapp],"")</f>
        <v/>
      </c>
      <c r="L1058" t="s">
        <v>9516</v>
      </c>
      <c r="M1058">
        <v>8988.1774343278394</v>
      </c>
      <c r="AE1058" s="1" t="s">
        <v>4393</v>
      </c>
      <c r="AF1058" s="1" t="s">
        <v>2778</v>
      </c>
      <c r="AG1058" s="9">
        <v>3.0098055E-10</v>
      </c>
      <c r="AH1058" s="1" t="str">
        <f>_xlfn.TEXTAFTER(Table9[[#This Row],[rxn]],"-",-1)</f>
        <v>rt3764</v>
      </c>
      <c r="AI1058" s="1" t="e">
        <f>_xlfn.TEXTAFTER(_xlfn.TEXTBEFORE(Table9[[#This Row],[rxn]],"-"&amp;Table9[[#This Row],[enz]]),"RXN-")</f>
        <v>#N/A</v>
      </c>
      <c r="AJ1058" s="1" t="e">
        <f>_xlfn.TEXTBEFORE(Table9[[#This Row],[rxn]],"_",-1)</f>
        <v>#N/A</v>
      </c>
    </row>
    <row r="1059" spans="1:36" ht="17" hidden="1" x14ac:dyDescent="0.25">
      <c r="A1059" t="s">
        <v>9590</v>
      </c>
      <c r="B1059" t="str">
        <f>_xlfn.TEXTAFTER(Table5[[#This Row],[r]],"-",-1)</f>
        <v>rt0088'</v>
      </c>
      <c r="C1059" t="str">
        <f>_xlfn.TEXTAFTER(_xlfn.TEXTBEFORE(Table5[[#This Row],[r]],"-"&amp;Table5[[#This Row],[enz]]),"'RXN-")</f>
        <v>FACOAE161_c_FWD</v>
      </c>
      <c r="D1059">
        <v>11171.708534568001</v>
      </c>
      <c r="E1059">
        <f>_xlfn.XLOOKUP(Table5[[#This Row],[r]],Table3[r],Table3[kapp],"")</f>
        <v>8988.1774343278394</v>
      </c>
      <c r="F1059">
        <f>Table5[[#This Row],[kapp]]-Table5[[#This Row],[old]]</f>
        <v>2183.5311002401613</v>
      </c>
      <c r="G1059" t="str" cm="1">
        <f t="array" ref="G1059">IF(ROWS(_xlfn._xlws.FILTER(Table5[r],Table5[enz]=Table5[[#This Row],[enz]]))&gt;1,"many","1")</f>
        <v>many</v>
      </c>
      <c r="H1059" t="str" cm="1">
        <f t="array" ref="H1059">IF(ROWS(_xlfn._xlws.FILTER(Table5[r],Table5[rxn-no-enz]=Table5[[#This Row],[rxn-no-enz]]))&gt;1,"many","1")</f>
        <v>many</v>
      </c>
      <c r="I1059" t="str">
        <f>_xlfn.XLOOKUP(SUBSTITUTE(Table5[[#This Row],[r]],"'",""),Table6[rxn],Table6[rxn],"no")</f>
        <v>no</v>
      </c>
      <c r="J1059" t="str" cm="1">
        <f t="array" ref="J1059">_xlfn.XLOOKUP(Table5[[#This Row],[r]],"'"&amp;Table6[rxn]&amp;"'",Table6[expected kapp],"")</f>
        <v/>
      </c>
      <c r="L1059" t="s">
        <v>9517</v>
      </c>
      <c r="M1059">
        <v>8988.1774343278394</v>
      </c>
      <c r="AE1059" s="1" t="s">
        <v>11761</v>
      </c>
      <c r="AF1059" s="1" t="s">
        <v>2778</v>
      </c>
      <c r="AG1059" s="9">
        <v>1.90488404999999E-10</v>
      </c>
      <c r="AH1059" s="1" t="str">
        <f>_xlfn.TEXTAFTER(Table9[[#This Row],[rxn]],"-",-1)</f>
        <v>rt3786_x</v>
      </c>
      <c r="AI1059" s="1" t="e">
        <f>_xlfn.TEXTAFTER(_xlfn.TEXTBEFORE(Table9[[#This Row],[rxn]],"-"&amp;Table9[[#This Row],[enz]]),"RXN-")</f>
        <v>#N/A</v>
      </c>
      <c r="AJ1059" s="1" t="str">
        <f>_xlfn.TEXTBEFORE(Table9[[#This Row],[rxn]],"_",-1)</f>
        <v>PROSYN-rt3786</v>
      </c>
    </row>
    <row r="1060" spans="1:36" ht="17" hidden="1" x14ac:dyDescent="0.25">
      <c r="A1060" t="s">
        <v>9591</v>
      </c>
      <c r="B1060" t="str">
        <f>_xlfn.TEXTAFTER(Table5[[#This Row],[r]],"-",-1)</f>
        <v>rt4680'</v>
      </c>
      <c r="C1060" t="str">
        <f>_xlfn.TEXTAFTER(_xlfn.TEXTBEFORE(Table5[[#This Row],[r]],"-"&amp;Table5[[#This Row],[enz]]),"'RXN-")</f>
        <v>FACOAE161_c_FWD</v>
      </c>
      <c r="D1060">
        <v>11171.708534568001</v>
      </c>
      <c r="E1060">
        <f>_xlfn.XLOOKUP(Table5[[#This Row],[r]],Table3[r],Table3[kapp],"")</f>
        <v>8988.1774343278394</v>
      </c>
      <c r="F1060">
        <f>Table5[[#This Row],[kapp]]-Table5[[#This Row],[old]]</f>
        <v>2183.5311002401613</v>
      </c>
      <c r="G1060" t="str" cm="1">
        <f t="array" ref="G1060">IF(ROWS(_xlfn._xlws.FILTER(Table5[r],Table5[enz]=Table5[[#This Row],[enz]]))&gt;1,"many","1")</f>
        <v>many</v>
      </c>
      <c r="H1060" t="str" cm="1">
        <f t="array" ref="H1060">IF(ROWS(_xlfn._xlws.FILTER(Table5[r],Table5[rxn-no-enz]=Table5[[#This Row],[rxn-no-enz]]))&gt;1,"many","1")</f>
        <v>many</v>
      </c>
      <c r="I1060" t="str">
        <f>_xlfn.XLOOKUP(SUBSTITUTE(Table5[[#This Row],[r]],"'",""),Table6[rxn],Table6[rxn],"no")</f>
        <v>no</v>
      </c>
      <c r="J1060" t="str" cm="1">
        <f t="array" ref="J1060">_xlfn.XLOOKUP(Table5[[#This Row],[r]],"'"&amp;Table6[rxn]&amp;"'",Table6[expected kapp],"")</f>
        <v/>
      </c>
      <c r="L1060" t="s">
        <v>9518</v>
      </c>
      <c r="M1060">
        <v>8988.1774343278394</v>
      </c>
      <c r="AE1060" s="1" t="s">
        <v>11762</v>
      </c>
      <c r="AF1060" s="1" t="s">
        <v>2778</v>
      </c>
      <c r="AG1060" s="9">
        <v>3.1924434100000002E-10</v>
      </c>
      <c r="AH1060" s="1" t="str">
        <f>_xlfn.TEXTAFTER(Table9[[#This Row],[rxn]],"-",-1)</f>
        <v>rt3787_c</v>
      </c>
      <c r="AI1060" s="1" t="e">
        <f>_xlfn.TEXTAFTER(_xlfn.TEXTBEFORE(Table9[[#This Row],[rxn]],"-"&amp;Table9[[#This Row],[enz]]),"RXN-")</f>
        <v>#N/A</v>
      </c>
      <c r="AJ1060" s="1" t="str">
        <f>_xlfn.TEXTBEFORE(Table9[[#This Row],[rxn]],"_",-1)</f>
        <v>PROSYN-rt3787</v>
      </c>
    </row>
    <row r="1061" spans="1:36" ht="17" hidden="1" x14ac:dyDescent="0.25">
      <c r="A1061" t="s">
        <v>9592</v>
      </c>
      <c r="B1061" t="str">
        <f>_xlfn.TEXTAFTER(Table5[[#This Row],[r]],"-",-1)</f>
        <v>rt7680'</v>
      </c>
      <c r="C1061" t="str">
        <f>_xlfn.TEXTAFTER(_xlfn.TEXTBEFORE(Table5[[#This Row],[r]],"-"&amp;Table5[[#This Row],[enz]]),"'RXN-")</f>
        <v>FACOAE161_x_FWD</v>
      </c>
      <c r="D1061">
        <v>11171.708534568001</v>
      </c>
      <c r="E1061">
        <f>_xlfn.XLOOKUP(Table5[[#This Row],[r]],Table3[r],Table3[kapp],"")</f>
        <v>8988.1774343278394</v>
      </c>
      <c r="F1061">
        <f>Table5[[#This Row],[kapp]]-Table5[[#This Row],[old]]</f>
        <v>2183.5311002401613</v>
      </c>
      <c r="G1061" t="str" cm="1">
        <f t="array" ref="G1061">IF(ROWS(_xlfn._xlws.FILTER(Table5[r],Table5[enz]=Table5[[#This Row],[enz]]))&gt;1,"many","1")</f>
        <v>many</v>
      </c>
      <c r="H1061" t="str" cm="1">
        <f t="array" ref="H1061">IF(ROWS(_xlfn._xlws.FILTER(Table5[r],Table5[rxn-no-enz]=Table5[[#This Row],[rxn-no-enz]]))&gt;1,"many","1")</f>
        <v>1</v>
      </c>
      <c r="I1061" t="str">
        <f>_xlfn.XLOOKUP(SUBSTITUTE(Table5[[#This Row],[r]],"'",""),Table6[rxn],Table6[rxn],"no")</f>
        <v>no</v>
      </c>
      <c r="J1061" t="str" cm="1">
        <f t="array" ref="J1061">_xlfn.XLOOKUP(Table5[[#This Row],[r]],"'"&amp;Table6[rxn]&amp;"'",Table6[expected kapp],"")</f>
        <v/>
      </c>
      <c r="L1061" t="s">
        <v>9519</v>
      </c>
      <c r="M1061">
        <v>8988.1774343278394</v>
      </c>
      <c r="AE1061" s="1" t="s">
        <v>11763</v>
      </c>
      <c r="AF1061" s="1" t="s">
        <v>2778</v>
      </c>
      <c r="AG1061" s="9">
        <v>5.7210213000000002E-11</v>
      </c>
      <c r="AH1061" s="1" t="str">
        <f>_xlfn.TEXTAFTER(Table9[[#This Row],[rxn]],"-",-1)</f>
        <v>rt3790</v>
      </c>
      <c r="AI1061" s="1" t="e">
        <f>_xlfn.TEXTAFTER(_xlfn.TEXTBEFORE(Table9[[#This Row],[rxn]],"-"&amp;Table9[[#This Row],[enz]]),"RXN-")</f>
        <v>#N/A</v>
      </c>
      <c r="AJ1061" s="1" t="e">
        <f>_xlfn.TEXTBEFORE(Table9[[#This Row],[rxn]],"_",-1)</f>
        <v>#N/A</v>
      </c>
    </row>
    <row r="1062" spans="1:36" ht="17" hidden="1" x14ac:dyDescent="0.25">
      <c r="A1062" t="s">
        <v>9593</v>
      </c>
      <c r="B1062" t="str">
        <f>_xlfn.TEXTAFTER(Table5[[#This Row],[r]],"-",-1)</f>
        <v>rt0088'</v>
      </c>
      <c r="C1062" t="str">
        <f>_xlfn.TEXTAFTER(_xlfn.TEXTBEFORE(Table5[[#This Row],[r]],"-"&amp;Table5[[#This Row],[enz]]),"'RXN-")</f>
        <v>FACOAE180_c_FWD</v>
      </c>
      <c r="D1062">
        <v>11171.708534568001</v>
      </c>
      <c r="E1062">
        <f>_xlfn.XLOOKUP(Table5[[#This Row],[r]],Table3[r],Table3[kapp],"")</f>
        <v>8988.1774343278394</v>
      </c>
      <c r="F1062">
        <f>Table5[[#This Row],[kapp]]-Table5[[#This Row],[old]]</f>
        <v>2183.5311002401613</v>
      </c>
      <c r="G1062" t="str" cm="1">
        <f t="array" ref="G1062">IF(ROWS(_xlfn._xlws.FILTER(Table5[r],Table5[enz]=Table5[[#This Row],[enz]]))&gt;1,"many","1")</f>
        <v>many</v>
      </c>
      <c r="H1062" t="str" cm="1">
        <f t="array" ref="H1062">IF(ROWS(_xlfn._xlws.FILTER(Table5[r],Table5[rxn-no-enz]=Table5[[#This Row],[rxn-no-enz]]))&gt;1,"many","1")</f>
        <v>many</v>
      </c>
      <c r="I1062" t="str">
        <f>_xlfn.XLOOKUP(SUBSTITUTE(Table5[[#This Row],[r]],"'",""),Table6[rxn],Table6[rxn],"no")</f>
        <v>no</v>
      </c>
      <c r="J1062" t="str" cm="1">
        <f t="array" ref="J1062">_xlfn.XLOOKUP(Table5[[#This Row],[r]],"'"&amp;Table6[rxn]&amp;"'",Table6[expected kapp],"")</f>
        <v/>
      </c>
      <c r="L1062" t="s">
        <v>9520</v>
      </c>
      <c r="M1062">
        <v>8988.1774343278394</v>
      </c>
      <c r="AE1062" s="1" t="s">
        <v>4394</v>
      </c>
      <c r="AF1062" s="1" t="s">
        <v>2778</v>
      </c>
      <c r="AG1062" s="9">
        <v>3.0816352900000001E-10</v>
      </c>
      <c r="AH1062" s="1" t="str">
        <f>_xlfn.TEXTAFTER(Table9[[#This Row],[rxn]],"-",-1)</f>
        <v>rt3791_c</v>
      </c>
      <c r="AI1062" s="1" t="e">
        <f>_xlfn.TEXTAFTER(_xlfn.TEXTBEFORE(Table9[[#This Row],[rxn]],"-"&amp;Table9[[#This Row],[enz]]),"RXN-")</f>
        <v>#N/A</v>
      </c>
      <c r="AJ1062" s="1" t="str">
        <f>_xlfn.TEXTBEFORE(Table9[[#This Row],[rxn]],"_",-1)</f>
        <v>PROSYN-rt3791</v>
      </c>
    </row>
    <row r="1063" spans="1:36" ht="17" hidden="1" x14ac:dyDescent="0.25">
      <c r="A1063" t="s">
        <v>9594</v>
      </c>
      <c r="B1063" t="str">
        <f>_xlfn.TEXTAFTER(Table5[[#This Row],[r]],"-",-1)</f>
        <v>rt4680'</v>
      </c>
      <c r="C1063" t="str">
        <f>_xlfn.TEXTAFTER(_xlfn.TEXTBEFORE(Table5[[#This Row],[r]],"-"&amp;Table5[[#This Row],[enz]]),"'RXN-")</f>
        <v>FACOAE180_c_FWD</v>
      </c>
      <c r="D1063">
        <v>11171.708534568001</v>
      </c>
      <c r="E1063">
        <f>_xlfn.XLOOKUP(Table5[[#This Row],[r]],Table3[r],Table3[kapp],"")</f>
        <v>8988.1774343278394</v>
      </c>
      <c r="F1063">
        <f>Table5[[#This Row],[kapp]]-Table5[[#This Row],[old]]</f>
        <v>2183.5311002401613</v>
      </c>
      <c r="G1063" t="str" cm="1">
        <f t="array" ref="G1063">IF(ROWS(_xlfn._xlws.FILTER(Table5[r],Table5[enz]=Table5[[#This Row],[enz]]))&gt;1,"many","1")</f>
        <v>many</v>
      </c>
      <c r="H1063" t="str" cm="1">
        <f t="array" ref="H1063">IF(ROWS(_xlfn._xlws.FILTER(Table5[r],Table5[rxn-no-enz]=Table5[[#This Row],[rxn-no-enz]]))&gt;1,"many","1")</f>
        <v>many</v>
      </c>
      <c r="I1063" t="str">
        <f>_xlfn.XLOOKUP(SUBSTITUTE(Table5[[#This Row],[r]],"'",""),Table6[rxn],Table6[rxn],"no")</f>
        <v>no</v>
      </c>
      <c r="J1063" t="str" cm="1">
        <f t="array" ref="J1063">_xlfn.XLOOKUP(Table5[[#This Row],[r]],"'"&amp;Table6[rxn]&amp;"'",Table6[expected kapp],"")</f>
        <v/>
      </c>
      <c r="L1063" t="s">
        <v>9521</v>
      </c>
      <c r="M1063">
        <v>8988.1774343278394</v>
      </c>
      <c r="AE1063" s="1" t="s">
        <v>4395</v>
      </c>
      <c r="AF1063" s="1" t="s">
        <v>2778</v>
      </c>
      <c r="AG1063" s="9">
        <v>5.7966062300000005E-10</v>
      </c>
      <c r="AH1063" s="1" t="str">
        <f>_xlfn.TEXTAFTER(Table9[[#This Row],[rxn]],"-",-1)</f>
        <v>rt3802</v>
      </c>
      <c r="AI1063" s="1" t="e">
        <f>_xlfn.TEXTAFTER(_xlfn.TEXTBEFORE(Table9[[#This Row],[rxn]],"-"&amp;Table9[[#This Row],[enz]]),"RXN-")</f>
        <v>#N/A</v>
      </c>
      <c r="AJ1063" s="1" t="e">
        <f>_xlfn.TEXTBEFORE(Table9[[#This Row],[rxn]],"_",-1)</f>
        <v>#N/A</v>
      </c>
    </row>
    <row r="1064" spans="1:36" ht="17" hidden="1" x14ac:dyDescent="0.25">
      <c r="A1064" t="s">
        <v>9595</v>
      </c>
      <c r="B1064" t="str">
        <f>_xlfn.TEXTAFTER(Table5[[#This Row],[r]],"-",-1)</f>
        <v>rt7680'</v>
      </c>
      <c r="C1064" t="str">
        <f>_xlfn.TEXTAFTER(_xlfn.TEXTBEFORE(Table5[[#This Row],[r]],"-"&amp;Table5[[#This Row],[enz]]),"'RXN-")</f>
        <v>FACOAE180_x_FWD</v>
      </c>
      <c r="D1064">
        <v>11171.708534568001</v>
      </c>
      <c r="E1064">
        <f>_xlfn.XLOOKUP(Table5[[#This Row],[r]],Table3[r],Table3[kapp],"")</f>
        <v>8988.1774343278394</v>
      </c>
      <c r="F1064">
        <f>Table5[[#This Row],[kapp]]-Table5[[#This Row],[old]]</f>
        <v>2183.5311002401613</v>
      </c>
      <c r="G1064" t="str" cm="1">
        <f t="array" ref="G1064">IF(ROWS(_xlfn._xlws.FILTER(Table5[r],Table5[enz]=Table5[[#This Row],[enz]]))&gt;1,"many","1")</f>
        <v>many</v>
      </c>
      <c r="H1064" t="str" cm="1">
        <f t="array" ref="H1064">IF(ROWS(_xlfn._xlws.FILTER(Table5[r],Table5[rxn-no-enz]=Table5[[#This Row],[rxn-no-enz]]))&gt;1,"many","1")</f>
        <v>1</v>
      </c>
      <c r="I1064" t="str">
        <f>_xlfn.XLOOKUP(SUBSTITUTE(Table5[[#This Row],[r]],"'",""),Table6[rxn],Table6[rxn],"no")</f>
        <v>no</v>
      </c>
      <c r="J1064" t="str" cm="1">
        <f t="array" ref="J1064">_xlfn.XLOOKUP(Table5[[#This Row],[r]],"'"&amp;Table6[rxn]&amp;"'",Table6[expected kapp],"")</f>
        <v/>
      </c>
      <c r="L1064" t="s">
        <v>9522</v>
      </c>
      <c r="M1064">
        <v>8988.1774343278394</v>
      </c>
      <c r="AE1064" s="1" t="s">
        <v>11764</v>
      </c>
      <c r="AF1064" s="1" t="s">
        <v>2778</v>
      </c>
      <c r="AG1064" s="9">
        <v>9.7766293800000009E-10</v>
      </c>
      <c r="AH1064" s="1" t="str">
        <f>_xlfn.TEXTAFTER(Table9[[#This Row],[rxn]],"-",-1)</f>
        <v>rt3852</v>
      </c>
      <c r="AI1064" s="1" t="e">
        <f>_xlfn.TEXTAFTER(_xlfn.TEXTBEFORE(Table9[[#This Row],[rxn]],"-"&amp;Table9[[#This Row],[enz]]),"RXN-")</f>
        <v>#N/A</v>
      </c>
      <c r="AJ1064" s="1" t="e">
        <f>_xlfn.TEXTBEFORE(Table9[[#This Row],[rxn]],"_",-1)</f>
        <v>#N/A</v>
      </c>
    </row>
    <row r="1065" spans="1:36" ht="17" hidden="1" x14ac:dyDescent="0.25">
      <c r="A1065" t="s">
        <v>9596</v>
      </c>
      <c r="B1065" t="str">
        <f>_xlfn.TEXTAFTER(Table5[[#This Row],[r]],"-",-1)</f>
        <v>rt0088'</v>
      </c>
      <c r="C1065" t="str">
        <f>_xlfn.TEXTAFTER(_xlfn.TEXTBEFORE(Table5[[#This Row],[r]],"-"&amp;Table5[[#This Row],[enz]]),"'RXN-")</f>
        <v>FACOAE181_c_FWD</v>
      </c>
      <c r="D1065">
        <v>11171.708534568001</v>
      </c>
      <c r="E1065">
        <f>_xlfn.XLOOKUP(Table5[[#This Row],[r]],Table3[r],Table3[kapp],"")</f>
        <v>8988.1774343278394</v>
      </c>
      <c r="F1065">
        <f>Table5[[#This Row],[kapp]]-Table5[[#This Row],[old]]</f>
        <v>2183.5311002401613</v>
      </c>
      <c r="G1065" t="str" cm="1">
        <f t="array" ref="G1065">IF(ROWS(_xlfn._xlws.FILTER(Table5[r],Table5[enz]=Table5[[#This Row],[enz]]))&gt;1,"many","1")</f>
        <v>many</v>
      </c>
      <c r="H1065" t="str" cm="1">
        <f t="array" ref="H1065">IF(ROWS(_xlfn._xlws.FILTER(Table5[r],Table5[rxn-no-enz]=Table5[[#This Row],[rxn-no-enz]]))&gt;1,"many","1")</f>
        <v>many</v>
      </c>
      <c r="I1065" t="str">
        <f>_xlfn.XLOOKUP(SUBSTITUTE(Table5[[#This Row],[r]],"'",""),Table6[rxn],Table6[rxn],"no")</f>
        <v>no</v>
      </c>
      <c r="J1065" t="str" cm="1">
        <f t="array" ref="J1065">_xlfn.XLOOKUP(Table5[[#This Row],[r]],"'"&amp;Table6[rxn]&amp;"'",Table6[expected kapp],"")</f>
        <v/>
      </c>
      <c r="L1065" t="s">
        <v>9523</v>
      </c>
      <c r="M1065">
        <v>8988.1774343278394</v>
      </c>
      <c r="AE1065" s="1" t="s">
        <v>11765</v>
      </c>
      <c r="AF1065" s="1" t="s">
        <v>2778</v>
      </c>
      <c r="AG1065" s="9">
        <v>3.4856448799999999E-10</v>
      </c>
      <c r="AH1065" s="1" t="str">
        <f>_xlfn.TEXTAFTER(Table9[[#This Row],[rxn]],"-",-1)</f>
        <v>rt3853</v>
      </c>
      <c r="AI1065" s="1" t="e">
        <f>_xlfn.TEXTAFTER(_xlfn.TEXTBEFORE(Table9[[#This Row],[rxn]],"-"&amp;Table9[[#This Row],[enz]]),"RXN-")</f>
        <v>#N/A</v>
      </c>
      <c r="AJ1065" s="1" t="e">
        <f>_xlfn.TEXTBEFORE(Table9[[#This Row],[rxn]],"_",-1)</f>
        <v>#N/A</v>
      </c>
    </row>
    <row r="1066" spans="1:36" ht="17" hidden="1" x14ac:dyDescent="0.25">
      <c r="A1066" t="s">
        <v>9597</v>
      </c>
      <c r="B1066" t="str">
        <f>_xlfn.TEXTAFTER(Table5[[#This Row],[r]],"-",-1)</f>
        <v>rt4680'</v>
      </c>
      <c r="C1066" t="str">
        <f>_xlfn.TEXTAFTER(_xlfn.TEXTBEFORE(Table5[[#This Row],[r]],"-"&amp;Table5[[#This Row],[enz]]),"'RXN-")</f>
        <v>FACOAE181_c_FWD</v>
      </c>
      <c r="D1066">
        <v>11171.708534568001</v>
      </c>
      <c r="E1066">
        <f>_xlfn.XLOOKUP(Table5[[#This Row],[r]],Table3[r],Table3[kapp],"")</f>
        <v>8988.1774343278394</v>
      </c>
      <c r="F1066">
        <f>Table5[[#This Row],[kapp]]-Table5[[#This Row],[old]]</f>
        <v>2183.5311002401613</v>
      </c>
      <c r="G1066" t="str" cm="1">
        <f t="array" ref="G1066">IF(ROWS(_xlfn._xlws.FILTER(Table5[r],Table5[enz]=Table5[[#This Row],[enz]]))&gt;1,"many","1")</f>
        <v>many</v>
      </c>
      <c r="H1066" t="str" cm="1">
        <f t="array" ref="H1066">IF(ROWS(_xlfn._xlws.FILTER(Table5[r],Table5[rxn-no-enz]=Table5[[#This Row],[rxn-no-enz]]))&gt;1,"many","1")</f>
        <v>many</v>
      </c>
      <c r="I1066" t="str">
        <f>_xlfn.XLOOKUP(SUBSTITUTE(Table5[[#This Row],[r]],"'",""),Table6[rxn],Table6[rxn],"no")</f>
        <v>no</v>
      </c>
      <c r="J1066" t="str" cm="1">
        <f t="array" ref="J1066">_xlfn.XLOOKUP(Table5[[#This Row],[r]],"'"&amp;Table6[rxn]&amp;"'",Table6[expected kapp],"")</f>
        <v/>
      </c>
      <c r="L1066" t="s">
        <v>9524</v>
      </c>
      <c r="M1066">
        <v>8988.1774343278394</v>
      </c>
      <c r="AE1066" s="1" t="s">
        <v>11766</v>
      </c>
      <c r="AF1066" s="1" t="s">
        <v>2778</v>
      </c>
      <c r="AG1066" s="9">
        <v>2.1501807E-11</v>
      </c>
      <c r="AH1066" s="1" t="str">
        <f>_xlfn.TEXTAFTER(Table9[[#This Row],[rxn]],"-",-1)</f>
        <v>rt3874</v>
      </c>
      <c r="AI1066" s="1" t="e">
        <f>_xlfn.TEXTAFTER(_xlfn.TEXTBEFORE(Table9[[#This Row],[rxn]],"-"&amp;Table9[[#This Row],[enz]]),"RXN-")</f>
        <v>#N/A</v>
      </c>
      <c r="AJ1066" s="1" t="e">
        <f>_xlfn.TEXTBEFORE(Table9[[#This Row],[rxn]],"_",-1)</f>
        <v>#N/A</v>
      </c>
    </row>
    <row r="1067" spans="1:36" ht="17" hidden="1" x14ac:dyDescent="0.25">
      <c r="A1067" t="s">
        <v>9598</v>
      </c>
      <c r="B1067" t="str">
        <f>_xlfn.TEXTAFTER(Table5[[#This Row],[r]],"-",-1)</f>
        <v>rt7680'</v>
      </c>
      <c r="C1067" t="str">
        <f>_xlfn.TEXTAFTER(_xlfn.TEXTBEFORE(Table5[[#This Row],[r]],"-"&amp;Table5[[#This Row],[enz]]),"'RXN-")</f>
        <v>FACOAE181_x_FWD</v>
      </c>
      <c r="D1067">
        <v>11171.708534568001</v>
      </c>
      <c r="E1067">
        <f>_xlfn.XLOOKUP(Table5[[#This Row],[r]],Table3[r],Table3[kapp],"")</f>
        <v>8988.1774343278394</v>
      </c>
      <c r="F1067">
        <f>Table5[[#This Row],[kapp]]-Table5[[#This Row],[old]]</f>
        <v>2183.5311002401613</v>
      </c>
      <c r="G1067" t="str" cm="1">
        <f t="array" ref="G1067">IF(ROWS(_xlfn._xlws.FILTER(Table5[r],Table5[enz]=Table5[[#This Row],[enz]]))&gt;1,"many","1")</f>
        <v>many</v>
      </c>
      <c r="H1067" t="str" cm="1">
        <f t="array" ref="H1067">IF(ROWS(_xlfn._xlws.FILTER(Table5[r],Table5[rxn-no-enz]=Table5[[#This Row],[rxn-no-enz]]))&gt;1,"many","1")</f>
        <v>1</v>
      </c>
      <c r="I1067" t="str">
        <f>_xlfn.XLOOKUP(SUBSTITUTE(Table5[[#This Row],[r]],"'",""),Table6[rxn],Table6[rxn],"no")</f>
        <v>no</v>
      </c>
      <c r="J1067" t="str" cm="1">
        <f t="array" ref="J1067">_xlfn.XLOOKUP(Table5[[#This Row],[r]],"'"&amp;Table6[rxn]&amp;"'",Table6[expected kapp],"")</f>
        <v/>
      </c>
      <c r="L1067" t="s">
        <v>9525</v>
      </c>
      <c r="M1067">
        <v>8988.1774343278394</v>
      </c>
      <c r="AE1067" s="1" t="s">
        <v>11767</v>
      </c>
      <c r="AF1067" s="1" t="s">
        <v>2778</v>
      </c>
      <c r="AG1067" s="9">
        <v>2.4628933589999999E-9</v>
      </c>
      <c r="AH1067" s="1" t="str">
        <f>_xlfn.TEXTAFTER(Table9[[#This Row],[rxn]],"-",-1)</f>
        <v>rt3880</v>
      </c>
      <c r="AI1067" s="1" t="e">
        <f>_xlfn.TEXTAFTER(_xlfn.TEXTBEFORE(Table9[[#This Row],[rxn]],"-"&amp;Table9[[#This Row],[enz]]),"RXN-")</f>
        <v>#N/A</v>
      </c>
      <c r="AJ1067" s="1" t="e">
        <f>_xlfn.TEXTBEFORE(Table9[[#This Row],[rxn]],"_",-1)</f>
        <v>#N/A</v>
      </c>
    </row>
    <row r="1068" spans="1:36" ht="17" hidden="1" x14ac:dyDescent="0.25">
      <c r="A1068" t="s">
        <v>9599</v>
      </c>
      <c r="B1068" t="str">
        <f>_xlfn.TEXTAFTER(Table5[[#This Row],[r]],"-",-1)</f>
        <v>rt0088'</v>
      </c>
      <c r="C1068" t="str">
        <f>_xlfn.TEXTAFTER(_xlfn.TEXTBEFORE(Table5[[#This Row],[r]],"-"&amp;Table5[[#This Row],[enz]]),"'RXN-")</f>
        <v>FACOAE182_c_FWD</v>
      </c>
      <c r="D1068">
        <v>11171.708534568001</v>
      </c>
      <c r="E1068">
        <f>_xlfn.XLOOKUP(Table5[[#This Row],[r]],Table3[r],Table3[kapp],"")</f>
        <v>8988.1774343278394</v>
      </c>
      <c r="F1068">
        <f>Table5[[#This Row],[kapp]]-Table5[[#This Row],[old]]</f>
        <v>2183.5311002401613</v>
      </c>
      <c r="G1068" t="str" cm="1">
        <f t="array" ref="G1068">IF(ROWS(_xlfn._xlws.FILTER(Table5[r],Table5[enz]=Table5[[#This Row],[enz]]))&gt;1,"many","1")</f>
        <v>many</v>
      </c>
      <c r="H1068" t="str" cm="1">
        <f t="array" ref="H1068">IF(ROWS(_xlfn._xlws.FILTER(Table5[r],Table5[rxn-no-enz]=Table5[[#This Row],[rxn-no-enz]]))&gt;1,"many","1")</f>
        <v>many</v>
      </c>
      <c r="I1068" t="str">
        <f>_xlfn.XLOOKUP(SUBSTITUTE(Table5[[#This Row],[r]],"'",""),Table6[rxn],Table6[rxn],"no")</f>
        <v>no</v>
      </c>
      <c r="J1068" t="str" cm="1">
        <f t="array" ref="J1068">_xlfn.XLOOKUP(Table5[[#This Row],[r]],"'"&amp;Table6[rxn]&amp;"'",Table6[expected kapp],"")</f>
        <v/>
      </c>
      <c r="L1068" t="s">
        <v>9526</v>
      </c>
      <c r="M1068">
        <v>8988.1774343278394</v>
      </c>
      <c r="AE1068" s="1" t="s">
        <v>11768</v>
      </c>
      <c r="AF1068" s="1" t="s">
        <v>2778</v>
      </c>
      <c r="AG1068" s="9">
        <v>1.91355748E-10</v>
      </c>
      <c r="AH1068" s="1" t="str">
        <f>_xlfn.TEXTAFTER(Table9[[#This Row],[rxn]],"-",-1)</f>
        <v>rt3897</v>
      </c>
      <c r="AI1068" s="1" t="e">
        <f>_xlfn.TEXTAFTER(_xlfn.TEXTBEFORE(Table9[[#This Row],[rxn]],"-"&amp;Table9[[#This Row],[enz]]),"RXN-")</f>
        <v>#N/A</v>
      </c>
      <c r="AJ1068" s="1" t="e">
        <f>_xlfn.TEXTBEFORE(Table9[[#This Row],[rxn]],"_",-1)</f>
        <v>#N/A</v>
      </c>
    </row>
    <row r="1069" spans="1:36" ht="17" hidden="1" x14ac:dyDescent="0.25">
      <c r="A1069" t="s">
        <v>9600</v>
      </c>
      <c r="B1069" t="str">
        <f>_xlfn.TEXTAFTER(Table5[[#This Row],[r]],"-",-1)</f>
        <v>rt4680'</v>
      </c>
      <c r="C1069" t="str">
        <f>_xlfn.TEXTAFTER(_xlfn.TEXTBEFORE(Table5[[#This Row],[r]],"-"&amp;Table5[[#This Row],[enz]]),"'RXN-")</f>
        <v>FACOAE182_c_FWD</v>
      </c>
      <c r="D1069">
        <v>11171.708534568001</v>
      </c>
      <c r="E1069">
        <f>_xlfn.XLOOKUP(Table5[[#This Row],[r]],Table3[r],Table3[kapp],"")</f>
        <v>8988.1774343278394</v>
      </c>
      <c r="F1069">
        <f>Table5[[#This Row],[kapp]]-Table5[[#This Row],[old]]</f>
        <v>2183.5311002401613</v>
      </c>
      <c r="G1069" t="str" cm="1">
        <f t="array" ref="G1069">IF(ROWS(_xlfn._xlws.FILTER(Table5[r],Table5[enz]=Table5[[#This Row],[enz]]))&gt;1,"many","1")</f>
        <v>many</v>
      </c>
      <c r="H1069" t="str" cm="1">
        <f t="array" ref="H1069">IF(ROWS(_xlfn._xlws.FILTER(Table5[r],Table5[rxn-no-enz]=Table5[[#This Row],[rxn-no-enz]]))&gt;1,"many","1")</f>
        <v>many</v>
      </c>
      <c r="I1069" t="str">
        <f>_xlfn.XLOOKUP(SUBSTITUTE(Table5[[#This Row],[r]],"'",""),Table6[rxn],Table6[rxn],"no")</f>
        <v>no</v>
      </c>
      <c r="J1069" t="str" cm="1">
        <f t="array" ref="J1069">_xlfn.XLOOKUP(Table5[[#This Row],[r]],"'"&amp;Table6[rxn]&amp;"'",Table6[expected kapp],"")</f>
        <v/>
      </c>
      <c r="L1069" t="s">
        <v>9527</v>
      </c>
      <c r="M1069">
        <v>8988.1774343278394</v>
      </c>
      <c r="AE1069" s="1" t="s">
        <v>11769</v>
      </c>
      <c r="AF1069" s="1" t="s">
        <v>2778</v>
      </c>
      <c r="AG1069" s="9">
        <v>1.1566398E-10</v>
      </c>
      <c r="AH1069" s="1" t="str">
        <f>_xlfn.TEXTAFTER(Table9[[#This Row],[rxn]],"-",-1)</f>
        <v>rt3901</v>
      </c>
      <c r="AI1069" s="1" t="e">
        <f>_xlfn.TEXTAFTER(_xlfn.TEXTBEFORE(Table9[[#This Row],[rxn]],"-"&amp;Table9[[#This Row],[enz]]),"RXN-")</f>
        <v>#N/A</v>
      </c>
      <c r="AJ1069" s="1" t="e">
        <f>_xlfn.TEXTBEFORE(Table9[[#This Row],[rxn]],"_",-1)</f>
        <v>#N/A</v>
      </c>
    </row>
    <row r="1070" spans="1:36" ht="17" hidden="1" x14ac:dyDescent="0.25">
      <c r="A1070" t="s">
        <v>9601</v>
      </c>
      <c r="B1070" t="str">
        <f>_xlfn.TEXTAFTER(Table5[[#This Row],[r]],"-",-1)</f>
        <v>rt7680'</v>
      </c>
      <c r="C1070" t="str">
        <f>_xlfn.TEXTAFTER(_xlfn.TEXTBEFORE(Table5[[#This Row],[r]],"-"&amp;Table5[[#This Row],[enz]]),"'RXN-")</f>
        <v>FACOAE182_x_FWD</v>
      </c>
      <c r="D1070">
        <v>11171.708534568001</v>
      </c>
      <c r="E1070">
        <f>_xlfn.XLOOKUP(Table5[[#This Row],[r]],Table3[r],Table3[kapp],"")</f>
        <v>8988.1774343278394</v>
      </c>
      <c r="F1070">
        <f>Table5[[#This Row],[kapp]]-Table5[[#This Row],[old]]</f>
        <v>2183.5311002401613</v>
      </c>
      <c r="G1070" t="str" cm="1">
        <f t="array" ref="G1070">IF(ROWS(_xlfn._xlws.FILTER(Table5[r],Table5[enz]=Table5[[#This Row],[enz]]))&gt;1,"many","1")</f>
        <v>many</v>
      </c>
      <c r="H1070" t="str" cm="1">
        <f t="array" ref="H1070">IF(ROWS(_xlfn._xlws.FILTER(Table5[r],Table5[rxn-no-enz]=Table5[[#This Row],[rxn-no-enz]]))&gt;1,"many","1")</f>
        <v>1</v>
      </c>
      <c r="I1070" t="str">
        <f>_xlfn.XLOOKUP(SUBSTITUTE(Table5[[#This Row],[r]],"'",""),Table6[rxn],Table6[rxn],"no")</f>
        <v>no</v>
      </c>
      <c r="J1070" t="str" cm="1">
        <f t="array" ref="J1070">_xlfn.XLOOKUP(Table5[[#This Row],[r]],"'"&amp;Table6[rxn]&amp;"'",Table6[expected kapp],"")</f>
        <v/>
      </c>
      <c r="L1070" t="s">
        <v>9528</v>
      </c>
      <c r="M1070">
        <v>8988.1774343278394</v>
      </c>
      <c r="AE1070" s="1" t="s">
        <v>11770</v>
      </c>
      <c r="AF1070" s="1" t="s">
        <v>2778</v>
      </c>
      <c r="AG1070" s="9">
        <v>3.025095E-12</v>
      </c>
      <c r="AH1070" s="1" t="str">
        <f>_xlfn.TEXTAFTER(Table9[[#This Row],[rxn]],"-",-1)</f>
        <v>rt3915</v>
      </c>
      <c r="AI1070" s="1" t="e">
        <f>_xlfn.TEXTAFTER(_xlfn.TEXTBEFORE(Table9[[#This Row],[rxn]],"-"&amp;Table9[[#This Row],[enz]]),"RXN-")</f>
        <v>#N/A</v>
      </c>
      <c r="AJ1070" s="1" t="e">
        <f>_xlfn.TEXTBEFORE(Table9[[#This Row],[rxn]],"_",-1)</f>
        <v>#N/A</v>
      </c>
    </row>
    <row r="1071" spans="1:36" ht="17" hidden="1" x14ac:dyDescent="0.25">
      <c r="A1071" t="s">
        <v>9602</v>
      </c>
      <c r="B1071" t="str">
        <f>_xlfn.TEXTAFTER(Table5[[#This Row],[r]],"-",-1)</f>
        <v>rt0088'</v>
      </c>
      <c r="C1071" t="str">
        <f>_xlfn.TEXTAFTER(_xlfn.TEXTBEFORE(Table5[[#This Row],[r]],"-"&amp;Table5[[#This Row],[enz]]),"'RXN-")</f>
        <v>FACOAE183_c_FWD</v>
      </c>
      <c r="D1071">
        <v>11171.708534568001</v>
      </c>
      <c r="E1071">
        <f>_xlfn.XLOOKUP(Table5[[#This Row],[r]],Table3[r],Table3[kapp],"")</f>
        <v>8988.1774343278394</v>
      </c>
      <c r="F1071">
        <f>Table5[[#This Row],[kapp]]-Table5[[#This Row],[old]]</f>
        <v>2183.5311002401613</v>
      </c>
      <c r="G1071" t="str" cm="1">
        <f t="array" ref="G1071">IF(ROWS(_xlfn._xlws.FILTER(Table5[r],Table5[enz]=Table5[[#This Row],[enz]]))&gt;1,"many","1")</f>
        <v>many</v>
      </c>
      <c r="H1071" t="str" cm="1">
        <f t="array" ref="H1071">IF(ROWS(_xlfn._xlws.FILTER(Table5[r],Table5[rxn-no-enz]=Table5[[#This Row],[rxn-no-enz]]))&gt;1,"many","1")</f>
        <v>many</v>
      </c>
      <c r="I1071" t="str">
        <f>_xlfn.XLOOKUP(SUBSTITUTE(Table5[[#This Row],[r]],"'",""),Table6[rxn],Table6[rxn],"no")</f>
        <v>no</v>
      </c>
      <c r="J1071" t="str" cm="1">
        <f t="array" ref="J1071">_xlfn.XLOOKUP(Table5[[#This Row],[r]],"'"&amp;Table6[rxn]&amp;"'",Table6[expected kapp],"")</f>
        <v/>
      </c>
      <c r="L1071" t="s">
        <v>9529</v>
      </c>
      <c r="M1071">
        <v>8988.1774343278394</v>
      </c>
      <c r="AE1071" s="1" t="s">
        <v>4396</v>
      </c>
      <c r="AF1071" s="1" t="s">
        <v>2778</v>
      </c>
      <c r="AG1071" s="9">
        <v>2.1023162900000001E-10</v>
      </c>
      <c r="AH1071" s="1" t="str">
        <f>_xlfn.TEXTAFTER(Table9[[#This Row],[rxn]],"-",-1)</f>
        <v>rt3923</v>
      </c>
      <c r="AI1071" s="1" t="e">
        <f>_xlfn.TEXTAFTER(_xlfn.TEXTBEFORE(Table9[[#This Row],[rxn]],"-"&amp;Table9[[#This Row],[enz]]),"RXN-")</f>
        <v>#N/A</v>
      </c>
      <c r="AJ1071" s="1" t="e">
        <f>_xlfn.TEXTBEFORE(Table9[[#This Row],[rxn]],"_",-1)</f>
        <v>#N/A</v>
      </c>
    </row>
    <row r="1072" spans="1:36" ht="17" hidden="1" x14ac:dyDescent="0.25">
      <c r="A1072" t="s">
        <v>9603</v>
      </c>
      <c r="B1072" t="str">
        <f>_xlfn.TEXTAFTER(Table5[[#This Row],[r]],"-",-1)</f>
        <v>rt4680'</v>
      </c>
      <c r="C1072" t="str">
        <f>_xlfn.TEXTAFTER(_xlfn.TEXTBEFORE(Table5[[#This Row],[r]],"-"&amp;Table5[[#This Row],[enz]]),"'RXN-")</f>
        <v>FACOAE183_c_FWD</v>
      </c>
      <c r="D1072">
        <v>11171.708534568001</v>
      </c>
      <c r="E1072">
        <f>_xlfn.XLOOKUP(Table5[[#This Row],[r]],Table3[r],Table3[kapp],"")</f>
        <v>8988.1774343278394</v>
      </c>
      <c r="F1072">
        <f>Table5[[#This Row],[kapp]]-Table5[[#This Row],[old]]</f>
        <v>2183.5311002401613</v>
      </c>
      <c r="G1072" t="str" cm="1">
        <f t="array" ref="G1072">IF(ROWS(_xlfn._xlws.FILTER(Table5[r],Table5[enz]=Table5[[#This Row],[enz]]))&gt;1,"many","1")</f>
        <v>many</v>
      </c>
      <c r="H1072" t="str" cm="1">
        <f t="array" ref="H1072">IF(ROWS(_xlfn._xlws.FILTER(Table5[r],Table5[rxn-no-enz]=Table5[[#This Row],[rxn-no-enz]]))&gt;1,"many","1")</f>
        <v>many</v>
      </c>
      <c r="I1072" t="str">
        <f>_xlfn.XLOOKUP(SUBSTITUTE(Table5[[#This Row],[r]],"'",""),Table6[rxn],Table6[rxn],"no")</f>
        <v>no</v>
      </c>
      <c r="J1072" t="str" cm="1">
        <f t="array" ref="J1072">_xlfn.XLOOKUP(Table5[[#This Row],[r]],"'"&amp;Table6[rxn]&amp;"'",Table6[expected kapp],"")</f>
        <v/>
      </c>
      <c r="L1072" t="s">
        <v>9530</v>
      </c>
      <c r="M1072">
        <v>8988.1774343278394</v>
      </c>
      <c r="AE1072" s="1" t="s">
        <v>11771</v>
      </c>
      <c r="AF1072" s="1" t="s">
        <v>2778</v>
      </c>
      <c r="AG1072" s="9">
        <v>9.8400106999999995E-11</v>
      </c>
      <c r="AH1072" s="1" t="str">
        <f>_xlfn.TEXTAFTER(Table9[[#This Row],[rxn]],"-",-1)</f>
        <v>rt3932</v>
      </c>
      <c r="AI1072" s="1" t="e">
        <f>_xlfn.TEXTAFTER(_xlfn.TEXTBEFORE(Table9[[#This Row],[rxn]],"-"&amp;Table9[[#This Row],[enz]]),"RXN-")</f>
        <v>#N/A</v>
      </c>
      <c r="AJ1072" s="1" t="e">
        <f>_xlfn.TEXTBEFORE(Table9[[#This Row],[rxn]],"_",-1)</f>
        <v>#N/A</v>
      </c>
    </row>
    <row r="1073" spans="1:36" ht="17" hidden="1" x14ac:dyDescent="0.25">
      <c r="A1073" t="s">
        <v>9604</v>
      </c>
      <c r="B1073" t="str">
        <f>_xlfn.TEXTAFTER(Table5[[#This Row],[r]],"-",-1)</f>
        <v>rt7680'</v>
      </c>
      <c r="C1073" t="str">
        <f>_xlfn.TEXTAFTER(_xlfn.TEXTBEFORE(Table5[[#This Row],[r]],"-"&amp;Table5[[#This Row],[enz]]),"'RXN-")</f>
        <v>FACOAE183_x_FWD</v>
      </c>
      <c r="D1073">
        <v>11171.708534568001</v>
      </c>
      <c r="E1073">
        <f>_xlfn.XLOOKUP(Table5[[#This Row],[r]],Table3[r],Table3[kapp],"")</f>
        <v>8988.1774343278394</v>
      </c>
      <c r="F1073">
        <f>Table5[[#This Row],[kapp]]-Table5[[#This Row],[old]]</f>
        <v>2183.5311002401613</v>
      </c>
      <c r="G1073" t="str" cm="1">
        <f t="array" ref="G1073">IF(ROWS(_xlfn._xlws.FILTER(Table5[r],Table5[enz]=Table5[[#This Row],[enz]]))&gt;1,"many","1")</f>
        <v>many</v>
      </c>
      <c r="H1073" t="str" cm="1">
        <f t="array" ref="H1073">IF(ROWS(_xlfn._xlws.FILTER(Table5[r],Table5[rxn-no-enz]=Table5[[#This Row],[rxn-no-enz]]))&gt;1,"many","1")</f>
        <v>1</v>
      </c>
      <c r="I1073" t="str">
        <f>_xlfn.XLOOKUP(SUBSTITUTE(Table5[[#This Row],[r]],"'",""),Table6[rxn],Table6[rxn],"no")</f>
        <v>no</v>
      </c>
      <c r="J1073" t="str" cm="1">
        <f t="array" ref="J1073">_xlfn.XLOOKUP(Table5[[#This Row],[r]],"'"&amp;Table6[rxn]&amp;"'",Table6[expected kapp],"")</f>
        <v/>
      </c>
      <c r="L1073" t="s">
        <v>9531</v>
      </c>
      <c r="M1073">
        <v>8988.1774343278394</v>
      </c>
      <c r="AE1073" s="1" t="s">
        <v>4397</v>
      </c>
      <c r="AF1073" s="1" t="s">
        <v>2778</v>
      </c>
      <c r="AG1073" s="9">
        <v>3.2550511100000002E-10</v>
      </c>
      <c r="AH1073" s="1" t="str">
        <f>_xlfn.TEXTAFTER(Table9[[#This Row],[rxn]],"-",-1)</f>
        <v>rt3934</v>
      </c>
      <c r="AI1073" s="1" t="e">
        <f>_xlfn.TEXTAFTER(_xlfn.TEXTBEFORE(Table9[[#This Row],[rxn]],"-"&amp;Table9[[#This Row],[enz]]),"RXN-")</f>
        <v>#N/A</v>
      </c>
      <c r="AJ1073" s="1" t="e">
        <f>_xlfn.TEXTBEFORE(Table9[[#This Row],[rxn]],"_",-1)</f>
        <v>#N/A</v>
      </c>
    </row>
    <row r="1074" spans="1:36" ht="17" hidden="1" x14ac:dyDescent="0.25">
      <c r="A1074" t="s">
        <v>9605</v>
      </c>
      <c r="B1074" t="str">
        <f>_xlfn.TEXTAFTER(Table5[[#This Row],[r]],"-",-1)</f>
        <v>rt7680'</v>
      </c>
      <c r="C1074" t="str">
        <f>_xlfn.TEXTAFTER(_xlfn.TEXTBEFORE(Table5[[#This Row],[r]],"-"&amp;Table5[[#This Row],[enz]]),"'RXN-")</f>
        <v>FACOAE40_x_FWD</v>
      </c>
      <c r="D1074">
        <v>11171.708534568001</v>
      </c>
      <c r="E1074">
        <f>_xlfn.XLOOKUP(Table5[[#This Row],[r]],Table3[r],Table3[kapp],"")</f>
        <v>8988.1774343278394</v>
      </c>
      <c r="F1074">
        <f>Table5[[#This Row],[kapp]]-Table5[[#This Row],[old]]</f>
        <v>2183.5311002401613</v>
      </c>
      <c r="G1074" t="str" cm="1">
        <f t="array" ref="G1074">IF(ROWS(_xlfn._xlws.FILTER(Table5[r],Table5[enz]=Table5[[#This Row],[enz]]))&gt;1,"many","1")</f>
        <v>many</v>
      </c>
      <c r="H1074" t="str" cm="1">
        <f t="array" ref="H1074">IF(ROWS(_xlfn._xlws.FILTER(Table5[r],Table5[rxn-no-enz]=Table5[[#This Row],[rxn-no-enz]]))&gt;1,"many","1")</f>
        <v>1</v>
      </c>
      <c r="I1074" t="str">
        <f>_xlfn.XLOOKUP(SUBSTITUTE(Table5[[#This Row],[r]],"'",""),Table6[rxn],Table6[rxn],"no")</f>
        <v>no</v>
      </c>
      <c r="J1074" t="str" cm="1">
        <f t="array" ref="J1074">_xlfn.XLOOKUP(Table5[[#This Row],[r]],"'"&amp;Table6[rxn]&amp;"'",Table6[expected kapp],"")</f>
        <v/>
      </c>
      <c r="L1074" t="s">
        <v>9532</v>
      </c>
      <c r="M1074">
        <v>8988.1774343278394</v>
      </c>
      <c r="AE1074" s="1" t="s">
        <v>4398</v>
      </c>
      <c r="AF1074" s="1" t="s">
        <v>2778</v>
      </c>
      <c r="AG1074" s="9">
        <v>4.1121698E-11</v>
      </c>
      <c r="AH1074" s="1" t="str">
        <f>_xlfn.TEXTAFTER(Table9[[#This Row],[rxn]],"-",-1)</f>
        <v>rt3937</v>
      </c>
      <c r="AI1074" s="1" t="e">
        <f>_xlfn.TEXTAFTER(_xlfn.TEXTBEFORE(Table9[[#This Row],[rxn]],"-"&amp;Table9[[#This Row],[enz]]),"RXN-")</f>
        <v>#N/A</v>
      </c>
      <c r="AJ1074" s="1" t="e">
        <f>_xlfn.TEXTBEFORE(Table9[[#This Row],[rxn]],"_",-1)</f>
        <v>#N/A</v>
      </c>
    </row>
    <row r="1075" spans="1:36" ht="17" hidden="1" x14ac:dyDescent="0.25">
      <c r="A1075" t="s">
        <v>9606</v>
      </c>
      <c r="B1075" t="str">
        <f>_xlfn.TEXTAFTER(Table5[[#This Row],[r]],"-",-1)</f>
        <v>rt7680'</v>
      </c>
      <c r="C1075" t="str">
        <f>_xlfn.TEXTAFTER(_xlfn.TEXTBEFORE(Table5[[#This Row],[r]],"-"&amp;Table5[[#This Row],[enz]]),"'RXN-")</f>
        <v>FACOAE60_x_FWD</v>
      </c>
      <c r="D1075">
        <v>11171.708534568001</v>
      </c>
      <c r="E1075">
        <f>_xlfn.XLOOKUP(Table5[[#This Row],[r]],Table3[r],Table3[kapp],"")</f>
        <v>8988.1774343278394</v>
      </c>
      <c r="F1075">
        <f>Table5[[#This Row],[kapp]]-Table5[[#This Row],[old]]</f>
        <v>2183.5311002401613</v>
      </c>
      <c r="G1075" t="str" cm="1">
        <f t="array" ref="G1075">IF(ROWS(_xlfn._xlws.FILTER(Table5[r],Table5[enz]=Table5[[#This Row],[enz]]))&gt;1,"many","1")</f>
        <v>many</v>
      </c>
      <c r="H1075" t="str" cm="1">
        <f t="array" ref="H1075">IF(ROWS(_xlfn._xlws.FILTER(Table5[r],Table5[rxn-no-enz]=Table5[[#This Row],[rxn-no-enz]]))&gt;1,"many","1")</f>
        <v>1</v>
      </c>
      <c r="I1075" t="str">
        <f>_xlfn.XLOOKUP(SUBSTITUTE(Table5[[#This Row],[r]],"'",""),Table6[rxn],Table6[rxn],"no")</f>
        <v>no</v>
      </c>
      <c r="J1075" t="str" cm="1">
        <f t="array" ref="J1075">_xlfn.XLOOKUP(Table5[[#This Row],[r]],"'"&amp;Table6[rxn]&amp;"'",Table6[expected kapp],"")</f>
        <v/>
      </c>
      <c r="L1075" t="s">
        <v>9533</v>
      </c>
      <c r="M1075">
        <v>8988.1774343278394</v>
      </c>
      <c r="AE1075" s="1" t="s">
        <v>11772</v>
      </c>
      <c r="AF1075" s="1" t="s">
        <v>2778</v>
      </c>
      <c r="AG1075" s="9">
        <v>3.7894195000000003E-11</v>
      </c>
      <c r="AH1075" s="1" t="str">
        <f>_xlfn.TEXTAFTER(Table9[[#This Row],[rxn]],"-",-1)</f>
        <v>rt3938</v>
      </c>
      <c r="AI1075" s="1" t="e">
        <f>_xlfn.TEXTAFTER(_xlfn.TEXTBEFORE(Table9[[#This Row],[rxn]],"-"&amp;Table9[[#This Row],[enz]]),"RXN-")</f>
        <v>#N/A</v>
      </c>
      <c r="AJ1075" s="1" t="e">
        <f>_xlfn.TEXTBEFORE(Table9[[#This Row],[rxn]],"_",-1)</f>
        <v>#N/A</v>
      </c>
    </row>
    <row r="1076" spans="1:36" ht="17" hidden="1" x14ac:dyDescent="0.25">
      <c r="A1076" t="s">
        <v>9607</v>
      </c>
      <c r="B1076" t="str">
        <f>_xlfn.TEXTAFTER(Table5[[#This Row],[r]],"-",-1)</f>
        <v>rt7680'</v>
      </c>
      <c r="C1076" t="str">
        <f>_xlfn.TEXTAFTER(_xlfn.TEXTBEFORE(Table5[[#This Row],[r]],"-"&amp;Table5[[#This Row],[enz]]),"'RXN-")</f>
        <v>FACOAE80_x_FWD</v>
      </c>
      <c r="D1076">
        <v>11171.708534568001</v>
      </c>
      <c r="E1076">
        <f>_xlfn.XLOOKUP(Table5[[#This Row],[r]],Table3[r],Table3[kapp],"")</f>
        <v>8988.1774343278394</v>
      </c>
      <c r="F1076">
        <f>Table5[[#This Row],[kapp]]-Table5[[#This Row],[old]]</f>
        <v>2183.5311002401613</v>
      </c>
      <c r="G1076" t="str" cm="1">
        <f t="array" ref="G1076">IF(ROWS(_xlfn._xlws.FILTER(Table5[r],Table5[enz]=Table5[[#This Row],[enz]]))&gt;1,"many","1")</f>
        <v>many</v>
      </c>
      <c r="H1076" t="str" cm="1">
        <f t="array" ref="H1076">IF(ROWS(_xlfn._xlws.FILTER(Table5[r],Table5[rxn-no-enz]=Table5[[#This Row],[rxn-no-enz]]))&gt;1,"many","1")</f>
        <v>1</v>
      </c>
      <c r="I1076" t="str">
        <f>_xlfn.XLOOKUP(SUBSTITUTE(Table5[[#This Row],[r]],"'",""),Table6[rxn],Table6[rxn],"no")</f>
        <v>no</v>
      </c>
      <c r="J1076" t="str" cm="1">
        <f t="array" ref="J1076">_xlfn.XLOOKUP(Table5[[#This Row],[r]],"'"&amp;Table6[rxn]&amp;"'",Table6[expected kapp],"")</f>
        <v/>
      </c>
      <c r="L1076" t="s">
        <v>9534</v>
      </c>
      <c r="M1076">
        <v>8988.1774343278394</v>
      </c>
      <c r="AE1076" s="1" t="s">
        <v>11773</v>
      </c>
      <c r="AF1076" s="1" t="s">
        <v>2778</v>
      </c>
      <c r="AG1076" s="9">
        <v>6.0404454999999999E-11</v>
      </c>
      <c r="AH1076" s="1" t="str">
        <f>_xlfn.TEXTAFTER(Table9[[#This Row],[rxn]],"-",-1)</f>
        <v>rt3939_c</v>
      </c>
      <c r="AI1076" s="1" t="e">
        <f>_xlfn.TEXTAFTER(_xlfn.TEXTBEFORE(Table9[[#This Row],[rxn]],"-"&amp;Table9[[#This Row],[enz]]),"RXN-")</f>
        <v>#N/A</v>
      </c>
      <c r="AJ1076" s="1" t="str">
        <f>_xlfn.TEXTBEFORE(Table9[[#This Row],[rxn]],"_",-1)</f>
        <v>PROSYN-rt3939</v>
      </c>
    </row>
    <row r="1077" spans="1:36" ht="17" hidden="1" x14ac:dyDescent="0.25">
      <c r="A1077" t="s">
        <v>9608</v>
      </c>
      <c r="B1077" t="str">
        <f>_xlfn.TEXTAFTER(Table5[[#This Row],[r]],"-",-1)</f>
        <v>rt7532_c'</v>
      </c>
      <c r="C1077" t="str">
        <f>_xlfn.TEXTAFTER(_xlfn.TEXTBEFORE(Table5[[#This Row],[r]],"-"&amp;Table5[[#This Row],[enz]]),"'RXN-")</f>
        <v>FACOAL100_c_FWD</v>
      </c>
      <c r="D1077">
        <v>11171.708534568001</v>
      </c>
      <c r="E1077">
        <f>_xlfn.XLOOKUP(Table5[[#This Row],[r]],Table3[r],Table3[kapp],"")</f>
        <v>8988.1774343278394</v>
      </c>
      <c r="F1077">
        <f>Table5[[#This Row],[kapp]]-Table5[[#This Row],[old]]</f>
        <v>2183.5311002401613</v>
      </c>
      <c r="G1077" t="str" cm="1">
        <f t="array" ref="G1077">IF(ROWS(_xlfn._xlws.FILTER(Table5[r],Table5[enz]=Table5[[#This Row],[enz]]))&gt;1,"many","1")</f>
        <v>many</v>
      </c>
      <c r="H1077" t="str" cm="1">
        <f t="array" ref="H1077">IF(ROWS(_xlfn._xlws.FILTER(Table5[r],Table5[rxn-no-enz]=Table5[[#This Row],[rxn-no-enz]]))&gt;1,"many","1")</f>
        <v>1</v>
      </c>
      <c r="I1077" t="str">
        <f>_xlfn.XLOOKUP(SUBSTITUTE(Table5[[#This Row],[r]],"'",""),Table6[rxn],Table6[rxn],"no")</f>
        <v>no</v>
      </c>
      <c r="J1077" t="str" cm="1">
        <f t="array" ref="J1077">_xlfn.XLOOKUP(Table5[[#This Row],[r]],"'"&amp;Table6[rxn]&amp;"'",Table6[expected kapp],"")</f>
        <v/>
      </c>
      <c r="L1077" t="s">
        <v>9535</v>
      </c>
      <c r="M1077">
        <v>8988.1774343278394</v>
      </c>
      <c r="AE1077" s="1" t="s">
        <v>4399</v>
      </c>
      <c r="AF1077" s="1" t="s">
        <v>2778</v>
      </c>
      <c r="AG1077" s="9">
        <v>0</v>
      </c>
      <c r="AH1077" s="1" t="str">
        <f>_xlfn.TEXTAFTER(Table9[[#This Row],[rxn]],"-",-1)</f>
        <v>rt3985</v>
      </c>
      <c r="AI1077" s="1" t="e">
        <f>_xlfn.TEXTAFTER(_xlfn.TEXTBEFORE(Table9[[#This Row],[rxn]],"-"&amp;Table9[[#This Row],[enz]]),"RXN-")</f>
        <v>#N/A</v>
      </c>
      <c r="AJ1077" s="1" t="e">
        <f>_xlfn.TEXTBEFORE(Table9[[#This Row],[rxn]],"_",-1)</f>
        <v>#N/A</v>
      </c>
    </row>
    <row r="1078" spans="1:36" ht="17" hidden="1" x14ac:dyDescent="0.25">
      <c r="A1078" t="s">
        <v>9609</v>
      </c>
      <c r="B1078" t="str">
        <f>_xlfn.TEXTAFTER(Table5[[#This Row],[r]],"-",-1)</f>
        <v>rt4187'</v>
      </c>
      <c r="C1078" t="str">
        <f>_xlfn.TEXTAFTER(_xlfn.TEXTBEFORE(Table5[[#This Row],[r]],"-"&amp;Table5[[#This Row],[enz]]),"'RXN-")</f>
        <v>FACOAL100_x_FWD</v>
      </c>
      <c r="D1078">
        <v>11171.708534568001</v>
      </c>
      <c r="E1078">
        <f>_xlfn.XLOOKUP(Table5[[#This Row],[r]],Table3[r],Table3[kapp],"")</f>
        <v>8988.1774343278394</v>
      </c>
      <c r="F1078">
        <f>Table5[[#This Row],[kapp]]-Table5[[#This Row],[old]]</f>
        <v>2183.5311002401613</v>
      </c>
      <c r="G1078" t="str" cm="1">
        <f t="array" ref="G1078">IF(ROWS(_xlfn._xlws.FILTER(Table5[r],Table5[enz]=Table5[[#This Row],[enz]]))&gt;1,"many","1")</f>
        <v>many</v>
      </c>
      <c r="H1078" t="str" cm="1">
        <f t="array" ref="H1078">IF(ROWS(_xlfn._xlws.FILTER(Table5[r],Table5[rxn-no-enz]=Table5[[#This Row],[rxn-no-enz]]))&gt;1,"many","1")</f>
        <v>many</v>
      </c>
      <c r="I1078" t="str">
        <f>_xlfn.XLOOKUP(SUBSTITUTE(Table5[[#This Row],[r]],"'",""),Table6[rxn],Table6[rxn],"no")</f>
        <v>no</v>
      </c>
      <c r="J1078" t="str" cm="1">
        <f t="array" ref="J1078">_xlfn.XLOOKUP(Table5[[#This Row],[r]],"'"&amp;Table6[rxn]&amp;"'",Table6[expected kapp],"")</f>
        <v/>
      </c>
      <c r="L1078" t="s">
        <v>9536</v>
      </c>
      <c r="M1078">
        <v>8988.1774343278394</v>
      </c>
      <c r="AE1078" s="1" t="s">
        <v>11774</v>
      </c>
      <c r="AF1078" s="1" t="s">
        <v>2778</v>
      </c>
      <c r="AG1078" s="9">
        <v>7.8693599999999999E-13</v>
      </c>
      <c r="AH1078" s="1" t="str">
        <f>_xlfn.TEXTAFTER(Table9[[#This Row],[rxn]],"-",-1)</f>
        <v>rt3986</v>
      </c>
      <c r="AI1078" s="1" t="e">
        <f>_xlfn.TEXTAFTER(_xlfn.TEXTBEFORE(Table9[[#This Row],[rxn]],"-"&amp;Table9[[#This Row],[enz]]),"RXN-")</f>
        <v>#N/A</v>
      </c>
      <c r="AJ1078" s="1" t="e">
        <f>_xlfn.TEXTBEFORE(Table9[[#This Row],[rxn]],"_",-1)</f>
        <v>#N/A</v>
      </c>
    </row>
    <row r="1079" spans="1:36" ht="17" hidden="1" x14ac:dyDescent="0.25">
      <c r="A1079" t="s">
        <v>9610</v>
      </c>
      <c r="B1079" t="str">
        <f>_xlfn.TEXTAFTER(Table5[[#This Row],[r]],"-",-1)</f>
        <v>rt7761'</v>
      </c>
      <c r="C1079" t="str">
        <f>_xlfn.TEXTAFTER(_xlfn.TEXTBEFORE(Table5[[#This Row],[r]],"-"&amp;Table5[[#This Row],[enz]]),"'RXN-")</f>
        <v>FACOAL100_x_FWD</v>
      </c>
      <c r="D1079">
        <v>11171.708534568001</v>
      </c>
      <c r="E1079">
        <f>_xlfn.XLOOKUP(Table5[[#This Row],[r]],Table3[r],Table3[kapp],"")</f>
        <v>8988.1774343278394</v>
      </c>
      <c r="F1079">
        <f>Table5[[#This Row],[kapp]]-Table5[[#This Row],[old]]</f>
        <v>2183.5311002401613</v>
      </c>
      <c r="G1079" t="str" cm="1">
        <f t="array" ref="G1079">IF(ROWS(_xlfn._xlws.FILTER(Table5[r],Table5[enz]=Table5[[#This Row],[enz]]))&gt;1,"many","1")</f>
        <v>many</v>
      </c>
      <c r="H1079" t="str" cm="1">
        <f t="array" ref="H1079">IF(ROWS(_xlfn._xlws.FILTER(Table5[r],Table5[rxn-no-enz]=Table5[[#This Row],[rxn-no-enz]]))&gt;1,"many","1")</f>
        <v>many</v>
      </c>
      <c r="I1079" t="str">
        <f>_xlfn.XLOOKUP(SUBSTITUTE(Table5[[#This Row],[r]],"'",""),Table6[rxn],Table6[rxn],"no")</f>
        <v>no</v>
      </c>
      <c r="J1079" t="str" cm="1">
        <f t="array" ref="J1079">_xlfn.XLOOKUP(Table5[[#This Row],[r]],"'"&amp;Table6[rxn]&amp;"'",Table6[expected kapp],"")</f>
        <v/>
      </c>
      <c r="L1079" t="s">
        <v>9537</v>
      </c>
      <c r="M1079">
        <v>8988.1774343278394</v>
      </c>
      <c r="AE1079" s="1" t="s">
        <v>11775</v>
      </c>
      <c r="AF1079" s="1" t="s">
        <v>2778</v>
      </c>
      <c r="AG1079" s="9">
        <v>5.7825530000000004E-12</v>
      </c>
      <c r="AH1079" s="1" t="str">
        <f>_xlfn.TEXTAFTER(Table9[[#This Row],[rxn]],"-",-1)</f>
        <v>rt4016</v>
      </c>
      <c r="AI1079" s="1" t="e">
        <f>_xlfn.TEXTAFTER(_xlfn.TEXTBEFORE(Table9[[#This Row],[rxn]],"-"&amp;Table9[[#This Row],[enz]]),"RXN-")</f>
        <v>#N/A</v>
      </c>
      <c r="AJ1079" s="1" t="e">
        <f>_xlfn.TEXTBEFORE(Table9[[#This Row],[rxn]],"_",-1)</f>
        <v>#N/A</v>
      </c>
    </row>
    <row r="1080" spans="1:36" ht="17" hidden="1" x14ac:dyDescent="0.25">
      <c r="A1080" t="s">
        <v>9611</v>
      </c>
      <c r="B1080" t="str">
        <f>_xlfn.TEXTAFTER(Table5[[#This Row],[r]],"-",-1)</f>
        <v>rt7532_c'</v>
      </c>
      <c r="C1080" t="str">
        <f>_xlfn.TEXTAFTER(_xlfn.TEXTBEFORE(Table5[[#This Row],[r]],"-"&amp;Table5[[#This Row],[enz]]),"'RXN-")</f>
        <v>FACOAL120_c_FWD</v>
      </c>
      <c r="D1080">
        <v>11171.708534568001</v>
      </c>
      <c r="E1080">
        <f>_xlfn.XLOOKUP(Table5[[#This Row],[r]],Table3[r],Table3[kapp],"")</f>
        <v>8988.1774343278394</v>
      </c>
      <c r="F1080">
        <f>Table5[[#This Row],[kapp]]-Table5[[#This Row],[old]]</f>
        <v>2183.5311002401613</v>
      </c>
      <c r="G1080" t="str" cm="1">
        <f t="array" ref="G1080">IF(ROWS(_xlfn._xlws.FILTER(Table5[r],Table5[enz]=Table5[[#This Row],[enz]]))&gt;1,"many","1")</f>
        <v>many</v>
      </c>
      <c r="H1080" t="str" cm="1">
        <f t="array" ref="H1080">IF(ROWS(_xlfn._xlws.FILTER(Table5[r],Table5[rxn-no-enz]=Table5[[#This Row],[rxn-no-enz]]))&gt;1,"many","1")</f>
        <v>1</v>
      </c>
      <c r="I1080" t="str">
        <f>_xlfn.XLOOKUP(SUBSTITUTE(Table5[[#This Row],[r]],"'",""),Table6[rxn],Table6[rxn],"no")</f>
        <v>no</v>
      </c>
      <c r="J1080" t="str" cm="1">
        <f t="array" ref="J1080">_xlfn.XLOOKUP(Table5[[#This Row],[r]],"'"&amp;Table6[rxn]&amp;"'",Table6[expected kapp],"")</f>
        <v/>
      </c>
      <c r="L1080" t="s">
        <v>9538</v>
      </c>
      <c r="M1080">
        <v>8988.1774343278394</v>
      </c>
      <c r="AE1080" s="1" t="s">
        <v>11776</v>
      </c>
      <c r="AF1080" s="1" t="s">
        <v>2778</v>
      </c>
      <c r="AG1080" s="9">
        <v>4.7620040999999997E-11</v>
      </c>
      <c r="AH1080" s="1" t="str">
        <f>_xlfn.TEXTAFTER(Table9[[#This Row],[rxn]],"-",-1)</f>
        <v>rt4019</v>
      </c>
      <c r="AI1080" s="1" t="e">
        <f>_xlfn.TEXTAFTER(_xlfn.TEXTBEFORE(Table9[[#This Row],[rxn]],"-"&amp;Table9[[#This Row],[enz]]),"RXN-")</f>
        <v>#N/A</v>
      </c>
      <c r="AJ1080" s="1" t="e">
        <f>_xlfn.TEXTBEFORE(Table9[[#This Row],[rxn]],"_",-1)</f>
        <v>#N/A</v>
      </c>
    </row>
    <row r="1081" spans="1:36" ht="17" hidden="1" x14ac:dyDescent="0.25">
      <c r="A1081" t="s">
        <v>9612</v>
      </c>
      <c r="B1081" t="str">
        <f>_xlfn.TEXTAFTER(Table5[[#This Row],[r]],"-",-1)</f>
        <v>rt2799_l'</v>
      </c>
      <c r="C1081" t="str">
        <f>_xlfn.TEXTAFTER(_xlfn.TEXTBEFORE(Table5[[#This Row],[r]],"-"&amp;Table5[[#This Row],[enz]]),"'RXN-")</f>
        <v>FACOAL120_l_FWD</v>
      </c>
      <c r="D1081">
        <v>11171.708534568001</v>
      </c>
      <c r="E1081">
        <f>_xlfn.XLOOKUP(Table5[[#This Row],[r]],Table3[r],Table3[kapp],"")</f>
        <v>8988.1774343278394</v>
      </c>
      <c r="F1081">
        <f>Table5[[#This Row],[kapp]]-Table5[[#This Row],[old]]</f>
        <v>2183.5311002401613</v>
      </c>
      <c r="G1081" t="str" cm="1">
        <f t="array" ref="G1081">IF(ROWS(_xlfn._xlws.FILTER(Table5[r],Table5[enz]=Table5[[#This Row],[enz]]))&gt;1,"many","1")</f>
        <v>many</v>
      </c>
      <c r="H1081" t="str" cm="1">
        <f t="array" ref="H1081">IF(ROWS(_xlfn._xlws.FILTER(Table5[r],Table5[rxn-no-enz]=Table5[[#This Row],[rxn-no-enz]]))&gt;1,"many","1")</f>
        <v>1</v>
      </c>
      <c r="I1081" t="str">
        <f>_xlfn.XLOOKUP(SUBSTITUTE(Table5[[#This Row],[r]],"'",""),Table6[rxn],Table6[rxn],"no")</f>
        <v>no</v>
      </c>
      <c r="J1081" t="str" cm="1">
        <f t="array" ref="J1081">_xlfn.XLOOKUP(Table5[[#This Row],[r]],"'"&amp;Table6[rxn]&amp;"'",Table6[expected kapp],"")</f>
        <v/>
      </c>
      <c r="L1081" t="s">
        <v>9539</v>
      </c>
      <c r="M1081">
        <v>8988.1774343278394</v>
      </c>
      <c r="AE1081" s="1" t="s">
        <v>11777</v>
      </c>
      <c r="AF1081" s="1" t="s">
        <v>2778</v>
      </c>
      <c r="AG1081" s="9">
        <v>1.3292482699999999E-10</v>
      </c>
      <c r="AH1081" s="1" t="str">
        <f>_xlfn.TEXTAFTER(Table9[[#This Row],[rxn]],"-",-1)</f>
        <v>rt4023</v>
      </c>
      <c r="AI1081" s="1" t="e">
        <f>_xlfn.TEXTAFTER(_xlfn.TEXTBEFORE(Table9[[#This Row],[rxn]],"-"&amp;Table9[[#This Row],[enz]]),"RXN-")</f>
        <v>#N/A</v>
      </c>
      <c r="AJ1081" s="1" t="e">
        <f>_xlfn.TEXTBEFORE(Table9[[#This Row],[rxn]],"_",-1)</f>
        <v>#N/A</v>
      </c>
    </row>
    <row r="1082" spans="1:36" ht="17" hidden="1" x14ac:dyDescent="0.25">
      <c r="A1082" t="s">
        <v>9613</v>
      </c>
      <c r="B1082" t="str">
        <f>_xlfn.TEXTAFTER(Table5[[#This Row],[r]],"-",-1)</f>
        <v>rt2799_rm'</v>
      </c>
      <c r="C1082" t="str">
        <f>_xlfn.TEXTAFTER(_xlfn.TEXTBEFORE(Table5[[#This Row],[r]],"-"&amp;Table5[[#This Row],[enz]]),"'RXN-")</f>
        <v>FACOAL120_rm_FWD</v>
      </c>
      <c r="D1082">
        <v>11171.708534568001</v>
      </c>
      <c r="E1082">
        <f>_xlfn.XLOOKUP(Table5[[#This Row],[r]],Table3[r],Table3[kapp],"")</f>
        <v>8988.1774343278394</v>
      </c>
      <c r="F1082">
        <f>Table5[[#This Row],[kapp]]-Table5[[#This Row],[old]]</f>
        <v>2183.5311002401613</v>
      </c>
      <c r="G1082" t="str" cm="1">
        <f t="array" ref="G1082">IF(ROWS(_xlfn._xlws.FILTER(Table5[r],Table5[enz]=Table5[[#This Row],[enz]]))&gt;1,"many","1")</f>
        <v>many</v>
      </c>
      <c r="H1082" t="str" cm="1">
        <f t="array" ref="H1082">IF(ROWS(_xlfn._xlws.FILTER(Table5[r],Table5[rxn-no-enz]=Table5[[#This Row],[rxn-no-enz]]))&gt;1,"many","1")</f>
        <v>1</v>
      </c>
      <c r="I1082" t="str">
        <f>_xlfn.XLOOKUP(SUBSTITUTE(Table5[[#This Row],[r]],"'",""),Table6[rxn],Table6[rxn],"no")</f>
        <v>no</v>
      </c>
      <c r="J1082" t="str" cm="1">
        <f t="array" ref="J1082">_xlfn.XLOOKUP(Table5[[#This Row],[r]],"'"&amp;Table6[rxn]&amp;"'",Table6[expected kapp],"")</f>
        <v/>
      </c>
      <c r="L1082" t="s">
        <v>9540</v>
      </c>
      <c r="M1082">
        <v>8988.1774343278394</v>
      </c>
      <c r="AE1082" s="1" t="s">
        <v>4400</v>
      </c>
      <c r="AF1082" s="1" t="s">
        <v>2778</v>
      </c>
      <c r="AG1082" s="9">
        <v>1.2562947800000001E-10</v>
      </c>
      <c r="AH1082" s="1" t="str">
        <f>_xlfn.TEXTAFTER(Table9[[#This Row],[rxn]],"-",-1)</f>
        <v>rt4039</v>
      </c>
      <c r="AI1082" s="1" t="e">
        <f>_xlfn.TEXTAFTER(_xlfn.TEXTBEFORE(Table9[[#This Row],[rxn]],"-"&amp;Table9[[#This Row],[enz]]),"RXN-")</f>
        <v>#N/A</v>
      </c>
      <c r="AJ1082" s="1" t="e">
        <f>_xlfn.TEXTBEFORE(Table9[[#This Row],[rxn]],"_",-1)</f>
        <v>#N/A</v>
      </c>
    </row>
    <row r="1083" spans="1:36" ht="17" hidden="1" x14ac:dyDescent="0.25">
      <c r="A1083" t="s">
        <v>9614</v>
      </c>
      <c r="B1083" t="str">
        <f>_xlfn.TEXTAFTER(Table5[[#This Row],[r]],"-",-1)</f>
        <v>rt4187'</v>
      </c>
      <c r="C1083" t="str">
        <f>_xlfn.TEXTAFTER(_xlfn.TEXTBEFORE(Table5[[#This Row],[r]],"-"&amp;Table5[[#This Row],[enz]]),"'RXN-")</f>
        <v>FACOAL120_x_FWD</v>
      </c>
      <c r="D1083">
        <v>11171.708534568001</v>
      </c>
      <c r="E1083">
        <f>_xlfn.XLOOKUP(Table5[[#This Row],[r]],Table3[r],Table3[kapp],"")</f>
        <v>8988.1774343278394</v>
      </c>
      <c r="F1083">
        <f>Table5[[#This Row],[kapp]]-Table5[[#This Row],[old]]</f>
        <v>2183.5311002401613</v>
      </c>
      <c r="G1083" t="str" cm="1">
        <f t="array" ref="G1083">IF(ROWS(_xlfn._xlws.FILTER(Table5[r],Table5[enz]=Table5[[#This Row],[enz]]))&gt;1,"many","1")</f>
        <v>many</v>
      </c>
      <c r="H1083" t="str" cm="1">
        <f t="array" ref="H1083">IF(ROWS(_xlfn._xlws.FILTER(Table5[r],Table5[rxn-no-enz]=Table5[[#This Row],[rxn-no-enz]]))&gt;1,"many","1")</f>
        <v>many</v>
      </c>
      <c r="I1083" t="str">
        <f>_xlfn.XLOOKUP(SUBSTITUTE(Table5[[#This Row],[r]],"'",""),Table6[rxn],Table6[rxn],"no")</f>
        <v>no</v>
      </c>
      <c r="J1083" t="str" cm="1">
        <f t="array" ref="J1083">_xlfn.XLOOKUP(Table5[[#This Row],[r]],"'"&amp;Table6[rxn]&amp;"'",Table6[expected kapp],"")</f>
        <v/>
      </c>
      <c r="L1083" t="s">
        <v>9541</v>
      </c>
      <c r="M1083">
        <v>8988.1774343278394</v>
      </c>
      <c r="AE1083" s="1" t="s">
        <v>11778</v>
      </c>
      <c r="AF1083" s="1" t="s">
        <v>2778</v>
      </c>
      <c r="AG1083" s="9">
        <v>2.598858E-11</v>
      </c>
      <c r="AH1083" s="1" t="str">
        <f>_xlfn.TEXTAFTER(Table9[[#This Row],[rxn]],"-",-1)</f>
        <v>rt4042</v>
      </c>
      <c r="AI1083" s="1" t="e">
        <f>_xlfn.TEXTAFTER(_xlfn.TEXTBEFORE(Table9[[#This Row],[rxn]],"-"&amp;Table9[[#This Row],[enz]]),"RXN-")</f>
        <v>#N/A</v>
      </c>
      <c r="AJ1083" s="1" t="e">
        <f>_xlfn.TEXTBEFORE(Table9[[#This Row],[rxn]],"_",-1)</f>
        <v>#N/A</v>
      </c>
    </row>
    <row r="1084" spans="1:36" ht="17" hidden="1" x14ac:dyDescent="0.25">
      <c r="A1084" t="s">
        <v>9615</v>
      </c>
      <c r="B1084" t="str">
        <f>_xlfn.TEXTAFTER(Table5[[#This Row],[r]],"-",-1)</f>
        <v>rt7761'</v>
      </c>
      <c r="C1084" t="str">
        <f>_xlfn.TEXTAFTER(_xlfn.TEXTBEFORE(Table5[[#This Row],[r]],"-"&amp;Table5[[#This Row],[enz]]),"'RXN-")</f>
        <v>FACOAL120_x_FWD</v>
      </c>
      <c r="D1084">
        <v>11171.708534568001</v>
      </c>
      <c r="E1084">
        <f>_xlfn.XLOOKUP(Table5[[#This Row],[r]],Table3[r],Table3[kapp],"")</f>
        <v>8988.1774343278394</v>
      </c>
      <c r="F1084">
        <f>Table5[[#This Row],[kapp]]-Table5[[#This Row],[old]]</f>
        <v>2183.5311002401613</v>
      </c>
      <c r="G1084" t="str" cm="1">
        <f t="array" ref="G1084">IF(ROWS(_xlfn._xlws.FILTER(Table5[r],Table5[enz]=Table5[[#This Row],[enz]]))&gt;1,"many","1")</f>
        <v>many</v>
      </c>
      <c r="H1084" t="str" cm="1">
        <f t="array" ref="H1084">IF(ROWS(_xlfn._xlws.FILTER(Table5[r],Table5[rxn-no-enz]=Table5[[#This Row],[rxn-no-enz]]))&gt;1,"many","1")</f>
        <v>many</v>
      </c>
      <c r="I1084" t="str">
        <f>_xlfn.XLOOKUP(SUBSTITUTE(Table5[[#This Row],[r]],"'",""),Table6[rxn],Table6[rxn],"no")</f>
        <v>no</v>
      </c>
      <c r="J1084" t="str" cm="1">
        <f t="array" ref="J1084">_xlfn.XLOOKUP(Table5[[#This Row],[r]],"'"&amp;Table6[rxn]&amp;"'",Table6[expected kapp],"")</f>
        <v/>
      </c>
      <c r="L1084" t="s">
        <v>9542</v>
      </c>
      <c r="M1084">
        <v>8988.1774343278394</v>
      </c>
      <c r="AE1084" s="1" t="s">
        <v>4401</v>
      </c>
      <c r="AF1084" s="1" t="s">
        <v>2778</v>
      </c>
      <c r="AG1084" s="9">
        <v>1.029753219E-9</v>
      </c>
      <c r="AH1084" s="1" t="str">
        <f>_xlfn.TEXTAFTER(Table9[[#This Row],[rxn]],"-",-1)</f>
        <v>rt4053</v>
      </c>
      <c r="AI1084" s="1" t="e">
        <f>_xlfn.TEXTAFTER(_xlfn.TEXTBEFORE(Table9[[#This Row],[rxn]],"-"&amp;Table9[[#This Row],[enz]]),"RXN-")</f>
        <v>#N/A</v>
      </c>
      <c r="AJ1084" s="1" t="e">
        <f>_xlfn.TEXTBEFORE(Table9[[#This Row],[rxn]],"_",-1)</f>
        <v>#N/A</v>
      </c>
    </row>
    <row r="1085" spans="1:36" ht="17" hidden="1" x14ac:dyDescent="0.25">
      <c r="A1085" t="s">
        <v>9616</v>
      </c>
      <c r="B1085" t="str">
        <f>_xlfn.TEXTAFTER(Table5[[#This Row],[r]],"-",-1)</f>
        <v>rt2799_l'</v>
      </c>
      <c r="C1085" t="str">
        <f>_xlfn.TEXTAFTER(_xlfn.TEXTBEFORE(Table5[[#This Row],[r]],"-"&amp;Table5[[#This Row],[enz]]),"'RXN-")</f>
        <v>FACOAL140_l_FWD</v>
      </c>
      <c r="D1085">
        <v>11171.708534568001</v>
      </c>
      <c r="E1085">
        <f>_xlfn.XLOOKUP(Table5[[#This Row],[r]],Table3[r],Table3[kapp],"")</f>
        <v>8988.1774343278394</v>
      </c>
      <c r="F1085">
        <f>Table5[[#This Row],[kapp]]-Table5[[#This Row],[old]]</f>
        <v>2183.5311002401613</v>
      </c>
      <c r="G1085" t="str" cm="1">
        <f t="array" ref="G1085">IF(ROWS(_xlfn._xlws.FILTER(Table5[r],Table5[enz]=Table5[[#This Row],[enz]]))&gt;1,"many","1")</f>
        <v>many</v>
      </c>
      <c r="H1085" t="str" cm="1">
        <f t="array" ref="H1085">IF(ROWS(_xlfn._xlws.FILTER(Table5[r],Table5[rxn-no-enz]=Table5[[#This Row],[rxn-no-enz]]))&gt;1,"many","1")</f>
        <v>1</v>
      </c>
      <c r="I1085" t="str">
        <f>_xlfn.XLOOKUP(SUBSTITUTE(Table5[[#This Row],[r]],"'",""),Table6[rxn],Table6[rxn],"no")</f>
        <v>no</v>
      </c>
      <c r="J1085" t="str" cm="1">
        <f t="array" ref="J1085">_xlfn.XLOOKUP(Table5[[#This Row],[r]],"'"&amp;Table6[rxn]&amp;"'",Table6[expected kapp],"")</f>
        <v/>
      </c>
      <c r="L1085" t="s">
        <v>9543</v>
      </c>
      <c r="M1085">
        <v>8988.1774343278394</v>
      </c>
      <c r="AE1085" s="1" t="s">
        <v>11779</v>
      </c>
      <c r="AF1085" s="1" t="s">
        <v>2778</v>
      </c>
      <c r="AG1085" s="9">
        <v>9.9268930999999994E-11</v>
      </c>
      <c r="AH1085" s="1" t="str">
        <f>_xlfn.TEXTAFTER(Table9[[#This Row],[rxn]],"-",-1)</f>
        <v>rt4066</v>
      </c>
      <c r="AI1085" s="1" t="e">
        <f>_xlfn.TEXTAFTER(_xlfn.TEXTBEFORE(Table9[[#This Row],[rxn]],"-"&amp;Table9[[#This Row],[enz]]),"RXN-")</f>
        <v>#N/A</v>
      </c>
      <c r="AJ1085" s="1" t="e">
        <f>_xlfn.TEXTBEFORE(Table9[[#This Row],[rxn]],"_",-1)</f>
        <v>#N/A</v>
      </c>
    </row>
    <row r="1086" spans="1:36" ht="17" hidden="1" x14ac:dyDescent="0.25">
      <c r="A1086" t="s">
        <v>9617</v>
      </c>
      <c r="B1086" t="str">
        <f>_xlfn.TEXTAFTER(Table5[[#This Row],[r]],"-",-1)</f>
        <v>rt2799_rm'</v>
      </c>
      <c r="C1086" t="str">
        <f>_xlfn.TEXTAFTER(_xlfn.TEXTBEFORE(Table5[[#This Row],[r]],"-"&amp;Table5[[#This Row],[enz]]),"'RXN-")</f>
        <v>FACOAL140_rm_FWD</v>
      </c>
      <c r="D1086">
        <v>11171.708534568001</v>
      </c>
      <c r="E1086">
        <f>_xlfn.XLOOKUP(Table5[[#This Row],[r]],Table3[r],Table3[kapp],"")</f>
        <v>8988.1774343278394</v>
      </c>
      <c r="F1086">
        <f>Table5[[#This Row],[kapp]]-Table5[[#This Row],[old]]</f>
        <v>2183.5311002401613</v>
      </c>
      <c r="G1086" t="str" cm="1">
        <f t="array" ref="G1086">IF(ROWS(_xlfn._xlws.FILTER(Table5[r],Table5[enz]=Table5[[#This Row],[enz]]))&gt;1,"many","1")</f>
        <v>many</v>
      </c>
      <c r="H1086" t="str" cm="1">
        <f t="array" ref="H1086">IF(ROWS(_xlfn._xlws.FILTER(Table5[r],Table5[rxn-no-enz]=Table5[[#This Row],[rxn-no-enz]]))&gt;1,"many","1")</f>
        <v>1</v>
      </c>
      <c r="I1086" t="str">
        <f>_xlfn.XLOOKUP(SUBSTITUTE(Table5[[#This Row],[r]],"'",""),Table6[rxn],Table6[rxn],"no")</f>
        <v>no</v>
      </c>
      <c r="J1086" t="str" cm="1">
        <f t="array" ref="J1086">_xlfn.XLOOKUP(Table5[[#This Row],[r]],"'"&amp;Table6[rxn]&amp;"'",Table6[expected kapp],"")</f>
        <v/>
      </c>
      <c r="L1086" t="s">
        <v>9544</v>
      </c>
      <c r="M1086">
        <v>8988.1774343278394</v>
      </c>
      <c r="AE1086" s="1" t="s">
        <v>4402</v>
      </c>
      <c r="AF1086" s="1" t="s">
        <v>2778</v>
      </c>
      <c r="AG1086" s="9">
        <v>5.8426149999999999E-12</v>
      </c>
      <c r="AH1086" s="1" t="str">
        <f>_xlfn.TEXTAFTER(Table9[[#This Row],[rxn]],"-",-1)</f>
        <v>rt4069</v>
      </c>
      <c r="AI1086" s="1" t="e">
        <f>_xlfn.TEXTAFTER(_xlfn.TEXTBEFORE(Table9[[#This Row],[rxn]],"-"&amp;Table9[[#This Row],[enz]]),"RXN-")</f>
        <v>#N/A</v>
      </c>
      <c r="AJ1086" s="1" t="e">
        <f>_xlfn.TEXTBEFORE(Table9[[#This Row],[rxn]],"_",-1)</f>
        <v>#N/A</v>
      </c>
    </row>
    <row r="1087" spans="1:36" ht="17" hidden="1" x14ac:dyDescent="0.25">
      <c r="A1087" t="s">
        <v>9618</v>
      </c>
      <c r="B1087" t="str">
        <f>_xlfn.TEXTAFTER(Table5[[#This Row],[r]],"-",-1)</f>
        <v>rt4187'</v>
      </c>
      <c r="C1087" t="str">
        <f>_xlfn.TEXTAFTER(_xlfn.TEXTBEFORE(Table5[[#This Row],[r]],"-"&amp;Table5[[#This Row],[enz]]),"'RXN-")</f>
        <v>FACOAL140_x_FWD</v>
      </c>
      <c r="D1087">
        <v>11171.708534568001</v>
      </c>
      <c r="E1087">
        <f>_xlfn.XLOOKUP(Table5[[#This Row],[r]],Table3[r],Table3[kapp],"")</f>
        <v>8988.1774343278394</v>
      </c>
      <c r="F1087">
        <f>Table5[[#This Row],[kapp]]-Table5[[#This Row],[old]]</f>
        <v>2183.5311002401613</v>
      </c>
      <c r="G1087" t="str" cm="1">
        <f t="array" ref="G1087">IF(ROWS(_xlfn._xlws.FILTER(Table5[r],Table5[enz]=Table5[[#This Row],[enz]]))&gt;1,"many","1")</f>
        <v>many</v>
      </c>
      <c r="H1087" t="str" cm="1">
        <f t="array" ref="H1087">IF(ROWS(_xlfn._xlws.FILTER(Table5[r],Table5[rxn-no-enz]=Table5[[#This Row],[rxn-no-enz]]))&gt;1,"many","1")</f>
        <v>many</v>
      </c>
      <c r="I1087" t="str">
        <f>_xlfn.XLOOKUP(SUBSTITUTE(Table5[[#This Row],[r]],"'",""),Table6[rxn],Table6[rxn],"no")</f>
        <v>no</v>
      </c>
      <c r="J1087" t="str" cm="1">
        <f t="array" ref="J1087">_xlfn.XLOOKUP(Table5[[#This Row],[r]],"'"&amp;Table6[rxn]&amp;"'",Table6[expected kapp],"")</f>
        <v/>
      </c>
      <c r="L1087" t="s">
        <v>9545</v>
      </c>
      <c r="M1087">
        <v>8988.1774343278394</v>
      </c>
      <c r="AE1087" s="1" t="s">
        <v>11780</v>
      </c>
      <c r="AF1087" s="1" t="s">
        <v>2778</v>
      </c>
      <c r="AG1087" s="9">
        <v>2.28073196E-10</v>
      </c>
      <c r="AH1087" s="1" t="str">
        <f>_xlfn.TEXTAFTER(Table9[[#This Row],[rxn]],"-",-1)</f>
        <v>rt4077</v>
      </c>
      <c r="AI1087" s="1" t="e">
        <f>_xlfn.TEXTAFTER(_xlfn.TEXTBEFORE(Table9[[#This Row],[rxn]],"-"&amp;Table9[[#This Row],[enz]]),"RXN-")</f>
        <v>#N/A</v>
      </c>
      <c r="AJ1087" s="1" t="e">
        <f>_xlfn.TEXTBEFORE(Table9[[#This Row],[rxn]],"_",-1)</f>
        <v>#N/A</v>
      </c>
    </row>
    <row r="1088" spans="1:36" ht="17" hidden="1" x14ac:dyDescent="0.25">
      <c r="A1088" t="s">
        <v>9619</v>
      </c>
      <c r="B1088" t="str">
        <f>_xlfn.TEXTAFTER(Table5[[#This Row],[r]],"-",-1)</f>
        <v>rt7761'</v>
      </c>
      <c r="C1088" t="str">
        <f>_xlfn.TEXTAFTER(_xlfn.TEXTBEFORE(Table5[[#This Row],[r]],"-"&amp;Table5[[#This Row],[enz]]),"'RXN-")</f>
        <v>FACOAL140_x_FWD</v>
      </c>
      <c r="D1088">
        <v>11171.708534568001</v>
      </c>
      <c r="E1088">
        <f>_xlfn.XLOOKUP(Table5[[#This Row],[r]],Table3[r],Table3[kapp],"")</f>
        <v>8988.1774343278394</v>
      </c>
      <c r="F1088">
        <f>Table5[[#This Row],[kapp]]-Table5[[#This Row],[old]]</f>
        <v>2183.5311002401613</v>
      </c>
      <c r="G1088" t="str" cm="1">
        <f t="array" ref="G1088">IF(ROWS(_xlfn._xlws.FILTER(Table5[r],Table5[enz]=Table5[[#This Row],[enz]]))&gt;1,"many","1")</f>
        <v>many</v>
      </c>
      <c r="H1088" t="str" cm="1">
        <f t="array" ref="H1088">IF(ROWS(_xlfn._xlws.FILTER(Table5[r],Table5[rxn-no-enz]=Table5[[#This Row],[rxn-no-enz]]))&gt;1,"many","1")</f>
        <v>many</v>
      </c>
      <c r="I1088" t="str">
        <f>_xlfn.XLOOKUP(SUBSTITUTE(Table5[[#This Row],[r]],"'",""),Table6[rxn],Table6[rxn],"no")</f>
        <v>no</v>
      </c>
      <c r="J1088" t="str" cm="1">
        <f t="array" ref="J1088">_xlfn.XLOOKUP(Table5[[#This Row],[r]],"'"&amp;Table6[rxn]&amp;"'",Table6[expected kapp],"")</f>
        <v/>
      </c>
      <c r="L1088" t="s">
        <v>9546</v>
      </c>
      <c r="M1088">
        <v>8988.1774343278394</v>
      </c>
      <c r="AE1088" s="1" t="s">
        <v>4403</v>
      </c>
      <c r="AF1088" s="1" t="s">
        <v>2778</v>
      </c>
      <c r="AG1088" s="9">
        <v>3.4506511000000001E-10</v>
      </c>
      <c r="AH1088" s="1" t="str">
        <f>_xlfn.TEXTAFTER(Table9[[#This Row],[rxn]],"-",-1)</f>
        <v>rt4102</v>
      </c>
      <c r="AI1088" s="1" t="e">
        <f>_xlfn.TEXTAFTER(_xlfn.TEXTBEFORE(Table9[[#This Row],[rxn]],"-"&amp;Table9[[#This Row],[enz]]),"RXN-")</f>
        <v>#N/A</v>
      </c>
      <c r="AJ1088" s="1" t="e">
        <f>_xlfn.TEXTBEFORE(Table9[[#This Row],[rxn]],"_",-1)</f>
        <v>#N/A</v>
      </c>
    </row>
    <row r="1089" spans="1:36" ht="17" hidden="1" x14ac:dyDescent="0.25">
      <c r="A1089" t="s">
        <v>9620</v>
      </c>
      <c r="B1089" t="str">
        <f>_xlfn.TEXTAFTER(Table5[[#This Row],[r]],"-",-1)</f>
        <v>rt2799_rm'</v>
      </c>
      <c r="C1089" t="str">
        <f>_xlfn.TEXTAFTER(_xlfn.TEXTBEFORE(Table5[[#This Row],[r]],"-"&amp;Table5[[#This Row],[enz]]),"'RXN-")</f>
        <v>FACOAL160_rm_FWD</v>
      </c>
      <c r="D1089">
        <v>11171.708534568001</v>
      </c>
      <c r="E1089">
        <f>_xlfn.XLOOKUP(Table5[[#This Row],[r]],Table3[r],Table3[kapp],"")</f>
        <v>8988.1774343278394</v>
      </c>
      <c r="F1089">
        <f>Table5[[#This Row],[kapp]]-Table5[[#This Row],[old]]</f>
        <v>2183.5311002401613</v>
      </c>
      <c r="G1089" t="str" cm="1">
        <f t="array" ref="G1089">IF(ROWS(_xlfn._xlws.FILTER(Table5[r],Table5[enz]=Table5[[#This Row],[enz]]))&gt;1,"many","1")</f>
        <v>many</v>
      </c>
      <c r="H1089" t="str" cm="1">
        <f t="array" ref="H1089">IF(ROWS(_xlfn._xlws.FILTER(Table5[r],Table5[rxn-no-enz]=Table5[[#This Row],[rxn-no-enz]]))&gt;1,"many","1")</f>
        <v>1</v>
      </c>
      <c r="I1089" t="str">
        <f>_xlfn.XLOOKUP(SUBSTITUTE(Table5[[#This Row],[r]],"'",""),Table6[rxn],Table6[rxn],"no")</f>
        <v>no</v>
      </c>
      <c r="J1089" t="str" cm="1">
        <f t="array" ref="J1089">_xlfn.XLOOKUP(Table5[[#This Row],[r]],"'"&amp;Table6[rxn]&amp;"'",Table6[expected kapp],"")</f>
        <v/>
      </c>
      <c r="L1089" t="s">
        <v>9547</v>
      </c>
      <c r="M1089">
        <v>8988.1774343278394</v>
      </c>
      <c r="AE1089" s="1" t="s">
        <v>4404</v>
      </c>
      <c r="AF1089" s="1" t="s">
        <v>2778</v>
      </c>
      <c r="AG1089" s="9">
        <v>3.9175336999999997E-11</v>
      </c>
      <c r="AH1089" s="1" t="str">
        <f>_xlfn.TEXTAFTER(Table9[[#This Row],[rxn]],"-",-1)</f>
        <v>rt4107</v>
      </c>
      <c r="AI1089" s="1" t="e">
        <f>_xlfn.TEXTAFTER(_xlfn.TEXTBEFORE(Table9[[#This Row],[rxn]],"-"&amp;Table9[[#This Row],[enz]]),"RXN-")</f>
        <v>#N/A</v>
      </c>
      <c r="AJ1089" s="1" t="e">
        <f>_xlfn.TEXTBEFORE(Table9[[#This Row],[rxn]],"_",-1)</f>
        <v>#N/A</v>
      </c>
    </row>
    <row r="1090" spans="1:36" ht="17" hidden="1" x14ac:dyDescent="0.25">
      <c r="A1090" t="s">
        <v>9621</v>
      </c>
      <c r="B1090" t="str">
        <f>_xlfn.TEXTAFTER(Table5[[#This Row],[r]],"-",-1)</f>
        <v>rt4187'</v>
      </c>
      <c r="C1090" t="str">
        <f>_xlfn.TEXTAFTER(_xlfn.TEXTBEFORE(Table5[[#This Row],[r]],"-"&amp;Table5[[#This Row],[enz]]),"'RXN-")</f>
        <v>FACOAL160_x_FWD</v>
      </c>
      <c r="D1090">
        <v>11171.708534568001</v>
      </c>
      <c r="E1090">
        <f>_xlfn.XLOOKUP(Table5[[#This Row],[r]],Table3[r],Table3[kapp],"")</f>
        <v>8988.1774343278394</v>
      </c>
      <c r="F1090">
        <f>Table5[[#This Row],[kapp]]-Table5[[#This Row],[old]]</f>
        <v>2183.5311002401613</v>
      </c>
      <c r="G1090" t="str" cm="1">
        <f t="array" ref="G1090">IF(ROWS(_xlfn._xlws.FILTER(Table5[r],Table5[enz]=Table5[[#This Row],[enz]]))&gt;1,"many","1")</f>
        <v>many</v>
      </c>
      <c r="H1090" t="str" cm="1">
        <f t="array" ref="H1090">IF(ROWS(_xlfn._xlws.FILTER(Table5[r],Table5[rxn-no-enz]=Table5[[#This Row],[rxn-no-enz]]))&gt;1,"many","1")</f>
        <v>many</v>
      </c>
      <c r="I1090" t="str">
        <f>_xlfn.XLOOKUP(SUBSTITUTE(Table5[[#This Row],[r]],"'",""),Table6[rxn],Table6[rxn],"no")</f>
        <v>no</v>
      </c>
      <c r="J1090" t="str" cm="1">
        <f t="array" ref="J1090">_xlfn.XLOOKUP(Table5[[#This Row],[r]],"'"&amp;Table6[rxn]&amp;"'",Table6[expected kapp],"")</f>
        <v/>
      </c>
      <c r="L1090" t="s">
        <v>9548</v>
      </c>
      <c r="M1090">
        <v>8988.1774343278394</v>
      </c>
      <c r="AE1090" s="1" t="s">
        <v>4405</v>
      </c>
      <c r="AF1090" s="1" t="s">
        <v>2778</v>
      </c>
      <c r="AG1090" s="9">
        <v>1.6529599999999999E-11</v>
      </c>
      <c r="AH1090" s="1" t="str">
        <f>_xlfn.TEXTAFTER(Table9[[#This Row],[rxn]],"-",-1)</f>
        <v>rt4112</v>
      </c>
      <c r="AI1090" s="1" t="e">
        <f>_xlfn.TEXTAFTER(_xlfn.TEXTBEFORE(Table9[[#This Row],[rxn]],"-"&amp;Table9[[#This Row],[enz]]),"RXN-")</f>
        <v>#N/A</v>
      </c>
      <c r="AJ1090" s="1" t="e">
        <f>_xlfn.TEXTBEFORE(Table9[[#This Row],[rxn]],"_",-1)</f>
        <v>#N/A</v>
      </c>
    </row>
    <row r="1091" spans="1:36" ht="17" hidden="1" x14ac:dyDescent="0.25">
      <c r="A1091" t="s">
        <v>9622</v>
      </c>
      <c r="B1091" t="str">
        <f>_xlfn.TEXTAFTER(Table5[[#This Row],[r]],"-",-1)</f>
        <v>rt7761'</v>
      </c>
      <c r="C1091" t="str">
        <f>_xlfn.TEXTAFTER(_xlfn.TEXTBEFORE(Table5[[#This Row],[r]],"-"&amp;Table5[[#This Row],[enz]]),"'RXN-")</f>
        <v>FACOAL160_x_FWD</v>
      </c>
      <c r="D1091">
        <v>11171.708534568001</v>
      </c>
      <c r="E1091">
        <f>_xlfn.XLOOKUP(Table5[[#This Row],[r]],Table3[r],Table3[kapp],"")</f>
        <v>8988.1774343278394</v>
      </c>
      <c r="F1091">
        <f>Table5[[#This Row],[kapp]]-Table5[[#This Row],[old]]</f>
        <v>2183.5311002401613</v>
      </c>
      <c r="G1091" t="str" cm="1">
        <f t="array" ref="G1091">IF(ROWS(_xlfn._xlws.FILTER(Table5[r],Table5[enz]=Table5[[#This Row],[enz]]))&gt;1,"many","1")</f>
        <v>many</v>
      </c>
      <c r="H1091" t="str" cm="1">
        <f t="array" ref="H1091">IF(ROWS(_xlfn._xlws.FILTER(Table5[r],Table5[rxn-no-enz]=Table5[[#This Row],[rxn-no-enz]]))&gt;1,"many","1")</f>
        <v>many</v>
      </c>
      <c r="I1091" t="str">
        <f>_xlfn.XLOOKUP(SUBSTITUTE(Table5[[#This Row],[r]],"'",""),Table6[rxn],Table6[rxn],"no")</f>
        <v>no</v>
      </c>
      <c r="J1091" t="str" cm="1">
        <f t="array" ref="J1091">_xlfn.XLOOKUP(Table5[[#This Row],[r]],"'"&amp;Table6[rxn]&amp;"'",Table6[expected kapp],"")</f>
        <v/>
      </c>
      <c r="L1091" t="s">
        <v>9549</v>
      </c>
      <c r="M1091">
        <v>8988.1774343278394</v>
      </c>
      <c r="AE1091" s="1" t="s">
        <v>11781</v>
      </c>
      <c r="AF1091" s="1" t="s">
        <v>2778</v>
      </c>
      <c r="AG1091" s="9">
        <v>2.4754297000000001E-11</v>
      </c>
      <c r="AH1091" s="1" t="str">
        <f>_xlfn.TEXTAFTER(Table9[[#This Row],[rxn]],"-",-1)</f>
        <v>rt4117</v>
      </c>
      <c r="AI1091" s="1" t="e">
        <f>_xlfn.TEXTAFTER(_xlfn.TEXTBEFORE(Table9[[#This Row],[rxn]],"-"&amp;Table9[[#This Row],[enz]]),"RXN-")</f>
        <v>#N/A</v>
      </c>
      <c r="AJ1091" s="1" t="e">
        <f>_xlfn.TEXTBEFORE(Table9[[#This Row],[rxn]],"_",-1)</f>
        <v>#N/A</v>
      </c>
    </row>
    <row r="1092" spans="1:36" ht="17" hidden="1" x14ac:dyDescent="0.25">
      <c r="A1092" t="s">
        <v>9623</v>
      </c>
      <c r="B1092" t="str">
        <f>_xlfn.TEXTAFTER(Table5[[#This Row],[r]],"-",-1)</f>
        <v>rt2799_l'</v>
      </c>
      <c r="C1092" t="str">
        <f>_xlfn.TEXTAFTER(_xlfn.TEXTBEFORE(Table5[[#This Row],[r]],"-"&amp;Table5[[#This Row],[enz]]),"'RXN-")</f>
        <v>FACOAL161_l_FWD</v>
      </c>
      <c r="D1092">
        <v>11171.708534568001</v>
      </c>
      <c r="E1092">
        <f>_xlfn.XLOOKUP(Table5[[#This Row],[r]],Table3[r],Table3[kapp],"")</f>
        <v>8988.1774343278394</v>
      </c>
      <c r="F1092">
        <f>Table5[[#This Row],[kapp]]-Table5[[#This Row],[old]]</f>
        <v>2183.5311002401613</v>
      </c>
      <c r="G1092" t="str" cm="1">
        <f t="array" ref="G1092">IF(ROWS(_xlfn._xlws.FILTER(Table5[r],Table5[enz]=Table5[[#This Row],[enz]]))&gt;1,"many","1")</f>
        <v>many</v>
      </c>
      <c r="H1092" t="str" cm="1">
        <f t="array" ref="H1092">IF(ROWS(_xlfn._xlws.FILTER(Table5[r],Table5[rxn-no-enz]=Table5[[#This Row],[rxn-no-enz]]))&gt;1,"many","1")</f>
        <v>1</v>
      </c>
      <c r="I1092" t="str">
        <f>_xlfn.XLOOKUP(SUBSTITUTE(Table5[[#This Row],[r]],"'",""),Table6[rxn],Table6[rxn],"no")</f>
        <v>no</v>
      </c>
      <c r="J1092" t="str" cm="1">
        <f t="array" ref="J1092">_xlfn.XLOOKUP(Table5[[#This Row],[r]],"'"&amp;Table6[rxn]&amp;"'",Table6[expected kapp],"")</f>
        <v/>
      </c>
      <c r="L1092" t="s">
        <v>8394</v>
      </c>
      <c r="M1092">
        <v>10388.202284969901</v>
      </c>
      <c r="AE1092" s="1" t="s">
        <v>4406</v>
      </c>
      <c r="AF1092" s="1" t="s">
        <v>2778</v>
      </c>
      <c r="AG1092" s="9">
        <v>3.7635536799999999E-10</v>
      </c>
      <c r="AH1092" s="1" t="str">
        <f>_xlfn.TEXTAFTER(Table9[[#This Row],[rxn]],"-",-1)</f>
        <v>rt4127</v>
      </c>
      <c r="AI1092" s="1" t="e">
        <f>_xlfn.TEXTAFTER(_xlfn.TEXTBEFORE(Table9[[#This Row],[rxn]],"-"&amp;Table9[[#This Row],[enz]]),"RXN-")</f>
        <v>#N/A</v>
      </c>
      <c r="AJ1092" s="1" t="e">
        <f>_xlfn.TEXTBEFORE(Table9[[#This Row],[rxn]],"_",-1)</f>
        <v>#N/A</v>
      </c>
    </row>
    <row r="1093" spans="1:36" ht="17" hidden="1" x14ac:dyDescent="0.25">
      <c r="A1093" t="s">
        <v>9624</v>
      </c>
      <c r="B1093" t="str">
        <f>_xlfn.TEXTAFTER(Table5[[#This Row],[r]],"-",-1)</f>
        <v>rt2799_rm'</v>
      </c>
      <c r="C1093" t="str">
        <f>_xlfn.TEXTAFTER(_xlfn.TEXTBEFORE(Table5[[#This Row],[r]],"-"&amp;Table5[[#This Row],[enz]]),"'RXN-")</f>
        <v>FACOAL161_rm_FWD</v>
      </c>
      <c r="D1093">
        <v>11171.708534568001</v>
      </c>
      <c r="E1093">
        <f>_xlfn.XLOOKUP(Table5[[#This Row],[r]],Table3[r],Table3[kapp],"")</f>
        <v>8988.1774343278394</v>
      </c>
      <c r="F1093">
        <f>Table5[[#This Row],[kapp]]-Table5[[#This Row],[old]]</f>
        <v>2183.5311002401613</v>
      </c>
      <c r="G1093" t="str" cm="1">
        <f t="array" ref="G1093">IF(ROWS(_xlfn._xlws.FILTER(Table5[r],Table5[enz]=Table5[[#This Row],[enz]]))&gt;1,"many","1")</f>
        <v>many</v>
      </c>
      <c r="H1093" t="str" cm="1">
        <f t="array" ref="H1093">IF(ROWS(_xlfn._xlws.FILTER(Table5[r],Table5[rxn-no-enz]=Table5[[#This Row],[rxn-no-enz]]))&gt;1,"many","1")</f>
        <v>1</v>
      </c>
      <c r="I1093" t="str">
        <f>_xlfn.XLOOKUP(SUBSTITUTE(Table5[[#This Row],[r]],"'",""),Table6[rxn],Table6[rxn],"no")</f>
        <v>no</v>
      </c>
      <c r="J1093" t="str" cm="1">
        <f t="array" ref="J1093">_xlfn.XLOOKUP(Table5[[#This Row],[r]],"'"&amp;Table6[rxn]&amp;"'",Table6[expected kapp],"")</f>
        <v/>
      </c>
      <c r="L1093" t="s">
        <v>8395</v>
      </c>
      <c r="M1093">
        <v>10388.202284969901</v>
      </c>
      <c r="AE1093" s="1" t="s">
        <v>4408</v>
      </c>
      <c r="AF1093" s="1" t="s">
        <v>2778</v>
      </c>
      <c r="AG1093" s="9">
        <v>6.9894801999999997E-11</v>
      </c>
      <c r="AH1093" s="1" t="str">
        <f>_xlfn.TEXTAFTER(Table9[[#This Row],[rxn]],"-",-1)</f>
        <v>rt4145</v>
      </c>
      <c r="AI1093" s="1" t="e">
        <f>_xlfn.TEXTAFTER(_xlfn.TEXTBEFORE(Table9[[#This Row],[rxn]],"-"&amp;Table9[[#This Row],[enz]]),"RXN-")</f>
        <v>#N/A</v>
      </c>
      <c r="AJ1093" s="1" t="e">
        <f>_xlfn.TEXTBEFORE(Table9[[#This Row],[rxn]],"_",-1)</f>
        <v>#N/A</v>
      </c>
    </row>
    <row r="1094" spans="1:36" ht="17" hidden="1" x14ac:dyDescent="0.25">
      <c r="A1094" t="s">
        <v>9625</v>
      </c>
      <c r="B1094" t="str">
        <f>_xlfn.TEXTAFTER(Table5[[#This Row],[r]],"-",-1)</f>
        <v>rt4187'</v>
      </c>
      <c r="C1094" t="str">
        <f>_xlfn.TEXTAFTER(_xlfn.TEXTBEFORE(Table5[[#This Row],[r]],"-"&amp;Table5[[#This Row],[enz]]),"'RXN-")</f>
        <v>FACOAL161_x_FWD</v>
      </c>
      <c r="D1094">
        <v>11171.708534568001</v>
      </c>
      <c r="E1094">
        <f>_xlfn.XLOOKUP(Table5[[#This Row],[r]],Table3[r],Table3[kapp],"")</f>
        <v>8988.1774343278394</v>
      </c>
      <c r="F1094">
        <f>Table5[[#This Row],[kapp]]-Table5[[#This Row],[old]]</f>
        <v>2183.5311002401613</v>
      </c>
      <c r="G1094" t="str" cm="1">
        <f t="array" ref="G1094">IF(ROWS(_xlfn._xlws.FILTER(Table5[r],Table5[enz]=Table5[[#This Row],[enz]]))&gt;1,"many","1")</f>
        <v>many</v>
      </c>
      <c r="H1094" t="str" cm="1">
        <f t="array" ref="H1094">IF(ROWS(_xlfn._xlws.FILTER(Table5[r],Table5[rxn-no-enz]=Table5[[#This Row],[rxn-no-enz]]))&gt;1,"many","1")</f>
        <v>many</v>
      </c>
      <c r="I1094" t="str">
        <f>_xlfn.XLOOKUP(SUBSTITUTE(Table5[[#This Row],[r]],"'",""),Table6[rxn],Table6[rxn],"no")</f>
        <v>no</v>
      </c>
      <c r="J1094" t="str" cm="1">
        <f t="array" ref="J1094">_xlfn.XLOOKUP(Table5[[#This Row],[r]],"'"&amp;Table6[rxn]&amp;"'",Table6[expected kapp],"")</f>
        <v/>
      </c>
      <c r="L1094" t="s">
        <v>8392</v>
      </c>
      <c r="M1094">
        <v>10388.202284969901</v>
      </c>
      <c r="AE1094" s="1" t="s">
        <v>4409</v>
      </c>
      <c r="AF1094" s="1" t="s">
        <v>2778</v>
      </c>
      <c r="AG1094" s="9">
        <v>2.5349675500000002E-10</v>
      </c>
      <c r="AH1094" s="1" t="str">
        <f>_xlfn.TEXTAFTER(Table9[[#This Row],[rxn]],"-",-1)</f>
        <v>rt4150</v>
      </c>
      <c r="AI1094" s="1" t="e">
        <f>_xlfn.TEXTAFTER(_xlfn.TEXTBEFORE(Table9[[#This Row],[rxn]],"-"&amp;Table9[[#This Row],[enz]]),"RXN-")</f>
        <v>#N/A</v>
      </c>
      <c r="AJ1094" s="1" t="e">
        <f>_xlfn.TEXTBEFORE(Table9[[#This Row],[rxn]],"_",-1)</f>
        <v>#N/A</v>
      </c>
    </row>
    <row r="1095" spans="1:36" ht="17" hidden="1" x14ac:dyDescent="0.25">
      <c r="A1095" t="s">
        <v>9626</v>
      </c>
      <c r="B1095" t="str">
        <f>_xlfn.TEXTAFTER(Table5[[#This Row],[r]],"-",-1)</f>
        <v>rt7761'</v>
      </c>
      <c r="C1095" t="str">
        <f>_xlfn.TEXTAFTER(_xlfn.TEXTBEFORE(Table5[[#This Row],[r]],"-"&amp;Table5[[#This Row],[enz]]),"'RXN-")</f>
        <v>FACOAL161_x_FWD</v>
      </c>
      <c r="D1095">
        <v>11171.708534568001</v>
      </c>
      <c r="E1095">
        <f>_xlfn.XLOOKUP(Table5[[#This Row],[r]],Table3[r],Table3[kapp],"")</f>
        <v>8988.1774343278394</v>
      </c>
      <c r="F1095">
        <f>Table5[[#This Row],[kapp]]-Table5[[#This Row],[old]]</f>
        <v>2183.5311002401613</v>
      </c>
      <c r="G1095" t="str" cm="1">
        <f t="array" ref="G1095">IF(ROWS(_xlfn._xlws.FILTER(Table5[r],Table5[enz]=Table5[[#This Row],[enz]]))&gt;1,"many","1")</f>
        <v>many</v>
      </c>
      <c r="H1095" t="str" cm="1">
        <f t="array" ref="H1095">IF(ROWS(_xlfn._xlws.FILTER(Table5[r],Table5[rxn-no-enz]=Table5[[#This Row],[rxn-no-enz]]))&gt;1,"many","1")</f>
        <v>many</v>
      </c>
      <c r="I1095" t="str">
        <f>_xlfn.XLOOKUP(SUBSTITUTE(Table5[[#This Row],[r]],"'",""),Table6[rxn],Table6[rxn],"no")</f>
        <v>no</v>
      </c>
      <c r="J1095" t="str" cm="1">
        <f t="array" ref="J1095">_xlfn.XLOOKUP(Table5[[#This Row],[r]],"'"&amp;Table6[rxn]&amp;"'",Table6[expected kapp],"")</f>
        <v/>
      </c>
      <c r="L1095" t="s">
        <v>8393</v>
      </c>
      <c r="M1095">
        <v>10388.202284969901</v>
      </c>
      <c r="AE1095" s="1" t="s">
        <v>11782</v>
      </c>
      <c r="AF1095" s="1" t="s">
        <v>2778</v>
      </c>
      <c r="AG1095" s="9">
        <v>1.43547168E-10</v>
      </c>
      <c r="AH1095" s="1" t="str">
        <f>_xlfn.TEXTAFTER(Table9[[#This Row],[rxn]],"-",-1)</f>
        <v>rt4177</v>
      </c>
      <c r="AI1095" s="1" t="e">
        <f>_xlfn.TEXTAFTER(_xlfn.TEXTBEFORE(Table9[[#This Row],[rxn]],"-"&amp;Table9[[#This Row],[enz]]),"RXN-")</f>
        <v>#N/A</v>
      </c>
      <c r="AJ1095" s="1" t="e">
        <f>_xlfn.TEXTBEFORE(Table9[[#This Row],[rxn]],"_",-1)</f>
        <v>#N/A</v>
      </c>
    </row>
    <row r="1096" spans="1:36" ht="17" hidden="1" x14ac:dyDescent="0.25">
      <c r="A1096" t="s">
        <v>9627</v>
      </c>
      <c r="B1096" t="str">
        <f>_xlfn.TEXTAFTER(Table5[[#This Row],[r]],"-",-1)</f>
        <v>rt2799_rm'</v>
      </c>
      <c r="C1096" t="str">
        <f>_xlfn.TEXTAFTER(_xlfn.TEXTBEFORE(Table5[[#This Row],[r]],"-"&amp;Table5[[#This Row],[enz]]),"'RXN-")</f>
        <v>FACOAL180_rm_FWD</v>
      </c>
      <c r="D1096">
        <v>11171.708534568001</v>
      </c>
      <c r="E1096">
        <f>_xlfn.XLOOKUP(Table5[[#This Row],[r]],Table3[r],Table3[kapp],"")</f>
        <v>8988.1774343278394</v>
      </c>
      <c r="F1096">
        <f>Table5[[#This Row],[kapp]]-Table5[[#This Row],[old]]</f>
        <v>2183.5311002401613</v>
      </c>
      <c r="G1096" t="str" cm="1">
        <f t="array" ref="G1096">IF(ROWS(_xlfn._xlws.FILTER(Table5[r],Table5[enz]=Table5[[#This Row],[enz]]))&gt;1,"many","1")</f>
        <v>many</v>
      </c>
      <c r="H1096" t="str" cm="1">
        <f t="array" ref="H1096">IF(ROWS(_xlfn._xlws.FILTER(Table5[r],Table5[rxn-no-enz]=Table5[[#This Row],[rxn-no-enz]]))&gt;1,"many","1")</f>
        <v>1</v>
      </c>
      <c r="I1096" t="str">
        <f>_xlfn.XLOOKUP(SUBSTITUTE(Table5[[#This Row],[r]],"'",""),Table6[rxn],Table6[rxn],"no")</f>
        <v>no</v>
      </c>
      <c r="J1096" t="str" cm="1">
        <f t="array" ref="J1096">_xlfn.XLOOKUP(Table5[[#This Row],[r]],"'"&amp;Table6[rxn]&amp;"'",Table6[expected kapp],"")</f>
        <v/>
      </c>
      <c r="L1096" t="s">
        <v>9550</v>
      </c>
      <c r="M1096">
        <v>8988.1774343278394</v>
      </c>
      <c r="AE1096" s="1" t="s">
        <v>11783</v>
      </c>
      <c r="AF1096" s="1" t="s">
        <v>2778</v>
      </c>
      <c r="AG1096" s="9">
        <v>1.6970149999999999E-12</v>
      </c>
      <c r="AH1096" s="1" t="str">
        <f>_xlfn.TEXTAFTER(Table9[[#This Row],[rxn]],"-",-1)</f>
        <v>rt4178</v>
      </c>
      <c r="AI1096" s="1" t="e">
        <f>_xlfn.TEXTAFTER(_xlfn.TEXTBEFORE(Table9[[#This Row],[rxn]],"-"&amp;Table9[[#This Row],[enz]]),"RXN-")</f>
        <v>#N/A</v>
      </c>
      <c r="AJ1096" s="1" t="e">
        <f>_xlfn.TEXTBEFORE(Table9[[#This Row],[rxn]],"_",-1)</f>
        <v>#N/A</v>
      </c>
    </row>
    <row r="1097" spans="1:36" ht="17" hidden="1" x14ac:dyDescent="0.25">
      <c r="A1097" t="s">
        <v>9628</v>
      </c>
      <c r="B1097" t="str">
        <f>_xlfn.TEXTAFTER(Table5[[#This Row],[r]],"-",-1)</f>
        <v>rt4187'</v>
      </c>
      <c r="C1097" t="str">
        <f>_xlfn.TEXTAFTER(_xlfn.TEXTBEFORE(Table5[[#This Row],[r]],"-"&amp;Table5[[#This Row],[enz]]),"'RXN-")</f>
        <v>FACOAL180_x_FWD</v>
      </c>
      <c r="D1097">
        <v>11171.708534568001</v>
      </c>
      <c r="E1097">
        <f>_xlfn.XLOOKUP(Table5[[#This Row],[r]],Table3[r],Table3[kapp],"")</f>
        <v>8988.1774343278394</v>
      </c>
      <c r="F1097">
        <f>Table5[[#This Row],[kapp]]-Table5[[#This Row],[old]]</f>
        <v>2183.5311002401613</v>
      </c>
      <c r="G1097" t="str" cm="1">
        <f t="array" ref="G1097">IF(ROWS(_xlfn._xlws.FILTER(Table5[r],Table5[enz]=Table5[[#This Row],[enz]]))&gt;1,"many","1")</f>
        <v>many</v>
      </c>
      <c r="H1097" t="str" cm="1">
        <f t="array" ref="H1097">IF(ROWS(_xlfn._xlws.FILTER(Table5[r],Table5[rxn-no-enz]=Table5[[#This Row],[rxn-no-enz]]))&gt;1,"many","1")</f>
        <v>many</v>
      </c>
      <c r="I1097" t="str">
        <f>_xlfn.XLOOKUP(SUBSTITUTE(Table5[[#This Row],[r]],"'",""),Table6[rxn],Table6[rxn],"no")</f>
        <v>no</v>
      </c>
      <c r="J1097" t="str" cm="1">
        <f t="array" ref="J1097">_xlfn.XLOOKUP(Table5[[#This Row],[r]],"'"&amp;Table6[rxn]&amp;"'",Table6[expected kapp],"")</f>
        <v/>
      </c>
      <c r="L1097" t="s">
        <v>9551</v>
      </c>
      <c r="M1097">
        <v>8988.1774343278394</v>
      </c>
      <c r="AE1097" s="1" t="s">
        <v>4410</v>
      </c>
      <c r="AF1097" s="1" t="s">
        <v>2778</v>
      </c>
      <c r="AG1097" s="9">
        <v>2.7454865E-11</v>
      </c>
      <c r="AH1097" s="1" t="str">
        <f>_xlfn.TEXTAFTER(Table9[[#This Row],[rxn]],"-",-1)</f>
        <v>rt4183</v>
      </c>
      <c r="AI1097" s="1" t="e">
        <f>_xlfn.TEXTAFTER(_xlfn.TEXTBEFORE(Table9[[#This Row],[rxn]],"-"&amp;Table9[[#This Row],[enz]]),"RXN-")</f>
        <v>#N/A</v>
      </c>
      <c r="AJ1097" s="1" t="e">
        <f>_xlfn.TEXTBEFORE(Table9[[#This Row],[rxn]],"_",-1)</f>
        <v>#N/A</v>
      </c>
    </row>
    <row r="1098" spans="1:36" ht="17" hidden="1" x14ac:dyDescent="0.25">
      <c r="A1098" t="s">
        <v>9629</v>
      </c>
      <c r="B1098" t="str">
        <f>_xlfn.TEXTAFTER(Table5[[#This Row],[r]],"-",-1)</f>
        <v>rt7761'</v>
      </c>
      <c r="C1098" t="str">
        <f>_xlfn.TEXTAFTER(_xlfn.TEXTBEFORE(Table5[[#This Row],[r]],"-"&amp;Table5[[#This Row],[enz]]),"'RXN-")</f>
        <v>FACOAL180_x_FWD</v>
      </c>
      <c r="D1098">
        <v>11171.708534568001</v>
      </c>
      <c r="E1098">
        <f>_xlfn.XLOOKUP(Table5[[#This Row],[r]],Table3[r],Table3[kapp],"")</f>
        <v>8988.1774343278394</v>
      </c>
      <c r="F1098">
        <f>Table5[[#This Row],[kapp]]-Table5[[#This Row],[old]]</f>
        <v>2183.5311002401613</v>
      </c>
      <c r="G1098" t="str" cm="1">
        <f t="array" ref="G1098">IF(ROWS(_xlfn._xlws.FILTER(Table5[r],Table5[enz]=Table5[[#This Row],[enz]]))&gt;1,"many","1")</f>
        <v>many</v>
      </c>
      <c r="H1098" t="str" cm="1">
        <f t="array" ref="H1098">IF(ROWS(_xlfn._xlws.FILTER(Table5[r],Table5[rxn-no-enz]=Table5[[#This Row],[rxn-no-enz]]))&gt;1,"many","1")</f>
        <v>many</v>
      </c>
      <c r="I1098" t="str">
        <f>_xlfn.XLOOKUP(SUBSTITUTE(Table5[[#This Row],[r]],"'",""),Table6[rxn],Table6[rxn],"no")</f>
        <v>no</v>
      </c>
      <c r="J1098" t="str" cm="1">
        <f t="array" ref="J1098">_xlfn.XLOOKUP(Table5[[#This Row],[r]],"'"&amp;Table6[rxn]&amp;"'",Table6[expected kapp],"")</f>
        <v/>
      </c>
      <c r="L1098" t="s">
        <v>9552</v>
      </c>
      <c r="M1098">
        <v>8988.1774343278394</v>
      </c>
      <c r="AE1098" s="1" t="s">
        <v>11784</v>
      </c>
      <c r="AF1098" s="1" t="s">
        <v>2778</v>
      </c>
      <c r="AG1098" s="9">
        <v>8.5202677999999995E-11</v>
      </c>
      <c r="AH1098" s="1" t="str">
        <f>_xlfn.TEXTAFTER(Table9[[#This Row],[rxn]],"-",-1)</f>
        <v>rt4186</v>
      </c>
      <c r="AI1098" s="1" t="e">
        <f>_xlfn.TEXTAFTER(_xlfn.TEXTBEFORE(Table9[[#This Row],[rxn]],"-"&amp;Table9[[#This Row],[enz]]),"RXN-")</f>
        <v>#N/A</v>
      </c>
      <c r="AJ1098" s="1" t="e">
        <f>_xlfn.TEXTBEFORE(Table9[[#This Row],[rxn]],"_",-1)</f>
        <v>#N/A</v>
      </c>
    </row>
    <row r="1099" spans="1:36" ht="17" hidden="1" x14ac:dyDescent="0.25">
      <c r="A1099" t="s">
        <v>9630</v>
      </c>
      <c r="B1099" t="str">
        <f>_xlfn.TEXTAFTER(Table5[[#This Row],[r]],"-",-1)</f>
        <v>rt2799_rm'</v>
      </c>
      <c r="C1099" t="str">
        <f>_xlfn.TEXTAFTER(_xlfn.TEXTBEFORE(Table5[[#This Row],[r]],"-"&amp;Table5[[#This Row],[enz]]),"'RXN-")</f>
        <v>FACOAL181_rm_FWD</v>
      </c>
      <c r="D1099">
        <v>11171.708534568001</v>
      </c>
      <c r="E1099">
        <f>_xlfn.XLOOKUP(Table5[[#This Row],[r]],Table3[r],Table3[kapp],"")</f>
        <v>8988.1774343278394</v>
      </c>
      <c r="F1099">
        <f>Table5[[#This Row],[kapp]]-Table5[[#This Row],[old]]</f>
        <v>2183.5311002401613</v>
      </c>
      <c r="G1099" t="str" cm="1">
        <f t="array" ref="G1099">IF(ROWS(_xlfn._xlws.FILTER(Table5[r],Table5[enz]=Table5[[#This Row],[enz]]))&gt;1,"many","1")</f>
        <v>many</v>
      </c>
      <c r="H1099" t="str" cm="1">
        <f t="array" ref="H1099">IF(ROWS(_xlfn._xlws.FILTER(Table5[r],Table5[rxn-no-enz]=Table5[[#This Row],[rxn-no-enz]]))&gt;1,"many","1")</f>
        <v>1</v>
      </c>
      <c r="I1099" t="str">
        <f>_xlfn.XLOOKUP(SUBSTITUTE(Table5[[#This Row],[r]],"'",""),Table6[rxn],Table6[rxn],"no")</f>
        <v>no</v>
      </c>
      <c r="J1099" t="str" cm="1">
        <f t="array" ref="J1099">_xlfn.XLOOKUP(Table5[[#This Row],[r]],"'"&amp;Table6[rxn]&amp;"'",Table6[expected kapp],"")</f>
        <v/>
      </c>
      <c r="L1099" t="s">
        <v>9553</v>
      </c>
      <c r="M1099">
        <v>8988.1774343278394</v>
      </c>
      <c r="AE1099" s="1" t="s">
        <v>11785</v>
      </c>
      <c r="AF1099" s="1" t="s">
        <v>2778</v>
      </c>
      <c r="AG1099" s="9">
        <v>1.4438784999999999E-10</v>
      </c>
      <c r="AH1099" s="1" t="str">
        <f>_xlfn.TEXTAFTER(Table9[[#This Row],[rxn]],"-",-1)</f>
        <v>rt4187</v>
      </c>
      <c r="AI1099" s="1" t="e">
        <f>_xlfn.TEXTAFTER(_xlfn.TEXTBEFORE(Table9[[#This Row],[rxn]],"-"&amp;Table9[[#This Row],[enz]]),"RXN-")</f>
        <v>#N/A</v>
      </c>
      <c r="AJ1099" s="1" t="e">
        <f>_xlfn.TEXTBEFORE(Table9[[#This Row],[rxn]],"_",-1)</f>
        <v>#N/A</v>
      </c>
    </row>
    <row r="1100" spans="1:36" ht="17" hidden="1" x14ac:dyDescent="0.25">
      <c r="A1100" t="s">
        <v>9631</v>
      </c>
      <c r="B1100" t="str">
        <f>_xlfn.TEXTAFTER(Table5[[#This Row],[r]],"-",-1)</f>
        <v>rt4187'</v>
      </c>
      <c r="C1100" t="str">
        <f>_xlfn.TEXTAFTER(_xlfn.TEXTBEFORE(Table5[[#This Row],[r]],"-"&amp;Table5[[#This Row],[enz]]),"'RXN-")</f>
        <v>FACOAL181_x_FWD</v>
      </c>
      <c r="D1100">
        <v>11171.708534568001</v>
      </c>
      <c r="E1100">
        <f>_xlfn.XLOOKUP(Table5[[#This Row],[r]],Table3[r],Table3[kapp],"")</f>
        <v>8988.1774343278394</v>
      </c>
      <c r="F1100">
        <f>Table5[[#This Row],[kapp]]-Table5[[#This Row],[old]]</f>
        <v>2183.5311002401613</v>
      </c>
      <c r="G1100" t="str" cm="1">
        <f t="array" ref="G1100">IF(ROWS(_xlfn._xlws.FILTER(Table5[r],Table5[enz]=Table5[[#This Row],[enz]]))&gt;1,"many","1")</f>
        <v>many</v>
      </c>
      <c r="H1100" t="str" cm="1">
        <f t="array" ref="H1100">IF(ROWS(_xlfn._xlws.FILTER(Table5[r],Table5[rxn-no-enz]=Table5[[#This Row],[rxn-no-enz]]))&gt;1,"many","1")</f>
        <v>many</v>
      </c>
      <c r="I1100" t="str">
        <f>_xlfn.XLOOKUP(SUBSTITUTE(Table5[[#This Row],[r]],"'",""),Table6[rxn],Table6[rxn],"no")</f>
        <v>no</v>
      </c>
      <c r="J1100" t="str" cm="1">
        <f t="array" ref="J1100">_xlfn.XLOOKUP(Table5[[#This Row],[r]],"'"&amp;Table6[rxn]&amp;"'",Table6[expected kapp],"")</f>
        <v/>
      </c>
      <c r="L1100" t="s">
        <v>9554</v>
      </c>
      <c r="M1100">
        <v>8988.1774343278394</v>
      </c>
      <c r="AE1100" s="1" t="s">
        <v>11786</v>
      </c>
      <c r="AF1100" s="1" t="s">
        <v>2778</v>
      </c>
      <c r="AG1100" s="9">
        <v>2.1362653999999901E-11</v>
      </c>
      <c r="AH1100" s="1" t="str">
        <f>_xlfn.TEXTAFTER(Table9[[#This Row],[rxn]],"-",-1)</f>
        <v>rt4194</v>
      </c>
      <c r="AI1100" s="1" t="e">
        <f>_xlfn.TEXTAFTER(_xlfn.TEXTBEFORE(Table9[[#This Row],[rxn]],"-"&amp;Table9[[#This Row],[enz]]),"RXN-")</f>
        <v>#N/A</v>
      </c>
      <c r="AJ1100" s="1" t="e">
        <f>_xlfn.TEXTBEFORE(Table9[[#This Row],[rxn]],"_",-1)</f>
        <v>#N/A</v>
      </c>
    </row>
    <row r="1101" spans="1:36" ht="17" hidden="1" x14ac:dyDescent="0.25">
      <c r="A1101" t="s">
        <v>9632</v>
      </c>
      <c r="B1101" t="str">
        <f>_xlfn.TEXTAFTER(Table5[[#This Row],[r]],"-",-1)</f>
        <v>rt7761'</v>
      </c>
      <c r="C1101" t="str">
        <f>_xlfn.TEXTAFTER(_xlfn.TEXTBEFORE(Table5[[#This Row],[r]],"-"&amp;Table5[[#This Row],[enz]]),"'RXN-")</f>
        <v>FACOAL181_x_FWD</v>
      </c>
      <c r="D1101">
        <v>11171.708534568001</v>
      </c>
      <c r="E1101">
        <f>_xlfn.XLOOKUP(Table5[[#This Row],[r]],Table3[r],Table3[kapp],"")</f>
        <v>8988.1774343278394</v>
      </c>
      <c r="F1101">
        <f>Table5[[#This Row],[kapp]]-Table5[[#This Row],[old]]</f>
        <v>2183.5311002401613</v>
      </c>
      <c r="G1101" t="str" cm="1">
        <f t="array" ref="G1101">IF(ROWS(_xlfn._xlws.FILTER(Table5[r],Table5[enz]=Table5[[#This Row],[enz]]))&gt;1,"many","1")</f>
        <v>many</v>
      </c>
      <c r="H1101" t="str" cm="1">
        <f t="array" ref="H1101">IF(ROWS(_xlfn._xlws.FILTER(Table5[r],Table5[rxn-no-enz]=Table5[[#This Row],[rxn-no-enz]]))&gt;1,"many","1")</f>
        <v>many</v>
      </c>
      <c r="I1101" t="str">
        <f>_xlfn.XLOOKUP(SUBSTITUTE(Table5[[#This Row],[r]],"'",""),Table6[rxn],Table6[rxn],"no")</f>
        <v>no</v>
      </c>
      <c r="J1101" t="str" cm="1">
        <f t="array" ref="J1101">_xlfn.XLOOKUP(Table5[[#This Row],[r]],"'"&amp;Table6[rxn]&amp;"'",Table6[expected kapp],"")</f>
        <v/>
      </c>
      <c r="L1101" t="s">
        <v>8396</v>
      </c>
      <c r="M1101">
        <v>31029.339403916401</v>
      </c>
      <c r="AE1101" s="1" t="s">
        <v>11787</v>
      </c>
      <c r="AF1101" s="1" t="s">
        <v>2778</v>
      </c>
      <c r="AG1101" s="9">
        <v>4.3477152999999999E-11</v>
      </c>
      <c r="AH1101" s="1" t="str">
        <f>_xlfn.TEXTAFTER(Table9[[#This Row],[rxn]],"-",-1)</f>
        <v>rt4202</v>
      </c>
      <c r="AI1101" s="1" t="e">
        <f>_xlfn.TEXTAFTER(_xlfn.TEXTBEFORE(Table9[[#This Row],[rxn]],"-"&amp;Table9[[#This Row],[enz]]),"RXN-")</f>
        <v>#N/A</v>
      </c>
      <c r="AJ1101" s="1" t="e">
        <f>_xlfn.TEXTBEFORE(Table9[[#This Row],[rxn]],"_",-1)</f>
        <v>#N/A</v>
      </c>
    </row>
    <row r="1102" spans="1:36" ht="17" hidden="1" x14ac:dyDescent="0.25">
      <c r="A1102" t="s">
        <v>9633</v>
      </c>
      <c r="B1102" t="str">
        <f>_xlfn.TEXTAFTER(Table5[[#This Row],[r]],"-",-1)</f>
        <v>rt2799_rm'</v>
      </c>
      <c r="C1102" t="str">
        <f>_xlfn.TEXTAFTER(_xlfn.TEXTBEFORE(Table5[[#This Row],[r]],"-"&amp;Table5[[#This Row],[enz]]),"'RXN-")</f>
        <v>FACOAL182_rm_FWD</v>
      </c>
      <c r="D1102">
        <v>11171.708534568001</v>
      </c>
      <c r="E1102">
        <f>_xlfn.XLOOKUP(Table5[[#This Row],[r]],Table3[r],Table3[kapp],"")</f>
        <v>8988.1774343278394</v>
      </c>
      <c r="F1102">
        <f>Table5[[#This Row],[kapp]]-Table5[[#This Row],[old]]</f>
        <v>2183.5311002401613</v>
      </c>
      <c r="G1102" t="str" cm="1">
        <f t="array" ref="G1102">IF(ROWS(_xlfn._xlws.FILTER(Table5[r],Table5[enz]=Table5[[#This Row],[enz]]))&gt;1,"many","1")</f>
        <v>many</v>
      </c>
      <c r="H1102" t="str" cm="1">
        <f t="array" ref="H1102">IF(ROWS(_xlfn._xlws.FILTER(Table5[r],Table5[rxn-no-enz]=Table5[[#This Row],[rxn-no-enz]]))&gt;1,"many","1")</f>
        <v>1</v>
      </c>
      <c r="I1102" t="str">
        <f>_xlfn.XLOOKUP(SUBSTITUTE(Table5[[#This Row],[r]],"'",""),Table6[rxn],Table6[rxn],"no")</f>
        <v>no</v>
      </c>
      <c r="J1102" t="str" cm="1">
        <f t="array" ref="J1102">_xlfn.XLOOKUP(Table5[[#This Row],[r]],"'"&amp;Table6[rxn]&amp;"'",Table6[expected kapp],"")</f>
        <v/>
      </c>
      <c r="L1102" t="s">
        <v>9555</v>
      </c>
      <c r="M1102">
        <v>8988.1774343278394</v>
      </c>
      <c r="AE1102" s="1" t="s">
        <v>11788</v>
      </c>
      <c r="AF1102" s="1" t="s">
        <v>2778</v>
      </c>
      <c r="AG1102" s="9">
        <v>8.9697368599999997E-10</v>
      </c>
      <c r="AH1102" s="1" t="str">
        <f>_xlfn.TEXTAFTER(Table9[[#This Row],[rxn]],"-",-1)</f>
        <v>rt4213</v>
      </c>
      <c r="AI1102" s="1" t="e">
        <f>_xlfn.TEXTAFTER(_xlfn.TEXTBEFORE(Table9[[#This Row],[rxn]],"-"&amp;Table9[[#This Row],[enz]]),"RXN-")</f>
        <v>#N/A</v>
      </c>
      <c r="AJ1102" s="1" t="e">
        <f>_xlfn.TEXTBEFORE(Table9[[#This Row],[rxn]],"_",-1)</f>
        <v>#N/A</v>
      </c>
    </row>
    <row r="1103" spans="1:36" ht="17" hidden="1" x14ac:dyDescent="0.25">
      <c r="A1103" t="s">
        <v>9634</v>
      </c>
      <c r="B1103" t="str">
        <f>_xlfn.TEXTAFTER(Table5[[#This Row],[r]],"-",-1)</f>
        <v>rt4187'</v>
      </c>
      <c r="C1103" t="str">
        <f>_xlfn.TEXTAFTER(_xlfn.TEXTBEFORE(Table5[[#This Row],[r]],"-"&amp;Table5[[#This Row],[enz]]),"'RXN-")</f>
        <v>FACOAL182_x_FWD</v>
      </c>
      <c r="D1103">
        <v>11171.708534568001</v>
      </c>
      <c r="E1103">
        <f>_xlfn.XLOOKUP(Table5[[#This Row],[r]],Table3[r],Table3[kapp],"")</f>
        <v>8988.1774343278394</v>
      </c>
      <c r="F1103">
        <f>Table5[[#This Row],[kapp]]-Table5[[#This Row],[old]]</f>
        <v>2183.5311002401613</v>
      </c>
      <c r="G1103" t="str" cm="1">
        <f t="array" ref="G1103">IF(ROWS(_xlfn._xlws.FILTER(Table5[r],Table5[enz]=Table5[[#This Row],[enz]]))&gt;1,"many","1")</f>
        <v>many</v>
      </c>
      <c r="H1103" t="str" cm="1">
        <f t="array" ref="H1103">IF(ROWS(_xlfn._xlws.FILTER(Table5[r],Table5[rxn-no-enz]=Table5[[#This Row],[rxn-no-enz]]))&gt;1,"many","1")</f>
        <v>many</v>
      </c>
      <c r="I1103" t="str">
        <f>_xlfn.XLOOKUP(SUBSTITUTE(Table5[[#This Row],[r]],"'",""),Table6[rxn],Table6[rxn],"no")</f>
        <v>no</v>
      </c>
      <c r="J1103" t="str" cm="1">
        <f t="array" ref="J1103">_xlfn.XLOOKUP(Table5[[#This Row],[r]],"'"&amp;Table6[rxn]&amp;"'",Table6[expected kapp],"")</f>
        <v/>
      </c>
      <c r="L1103" t="s">
        <v>9556</v>
      </c>
      <c r="M1103">
        <v>8988.1774343278394</v>
      </c>
      <c r="AE1103" s="1" t="s">
        <v>11789</v>
      </c>
      <c r="AF1103" s="1" t="s">
        <v>2778</v>
      </c>
      <c r="AG1103" s="9">
        <v>2.5735844800000001E-10</v>
      </c>
      <c r="AH1103" s="1" t="str">
        <f>_xlfn.TEXTAFTER(Table9[[#This Row],[rxn]],"-",-1)</f>
        <v>rt4220</v>
      </c>
      <c r="AI1103" s="1" t="e">
        <f>_xlfn.TEXTAFTER(_xlfn.TEXTBEFORE(Table9[[#This Row],[rxn]],"-"&amp;Table9[[#This Row],[enz]]),"RXN-")</f>
        <v>#N/A</v>
      </c>
      <c r="AJ1103" s="1" t="e">
        <f>_xlfn.TEXTBEFORE(Table9[[#This Row],[rxn]],"_",-1)</f>
        <v>#N/A</v>
      </c>
    </row>
    <row r="1104" spans="1:36" ht="17" hidden="1" x14ac:dyDescent="0.25">
      <c r="A1104" t="s">
        <v>9635</v>
      </c>
      <c r="B1104" t="str">
        <f>_xlfn.TEXTAFTER(Table5[[#This Row],[r]],"-",-1)</f>
        <v>rt7761'</v>
      </c>
      <c r="C1104" t="str">
        <f>_xlfn.TEXTAFTER(_xlfn.TEXTBEFORE(Table5[[#This Row],[r]],"-"&amp;Table5[[#This Row],[enz]]),"'RXN-")</f>
        <v>FACOAL182_x_FWD</v>
      </c>
      <c r="D1104">
        <v>11171.708534568001</v>
      </c>
      <c r="E1104">
        <f>_xlfn.XLOOKUP(Table5[[#This Row],[r]],Table3[r],Table3[kapp],"")</f>
        <v>8988.1774343278394</v>
      </c>
      <c r="F1104">
        <f>Table5[[#This Row],[kapp]]-Table5[[#This Row],[old]]</f>
        <v>2183.5311002401613</v>
      </c>
      <c r="G1104" t="str" cm="1">
        <f t="array" ref="G1104">IF(ROWS(_xlfn._xlws.FILTER(Table5[r],Table5[enz]=Table5[[#This Row],[enz]]))&gt;1,"many","1")</f>
        <v>many</v>
      </c>
      <c r="H1104" t="str" cm="1">
        <f t="array" ref="H1104">IF(ROWS(_xlfn._xlws.FILTER(Table5[r],Table5[rxn-no-enz]=Table5[[#This Row],[rxn-no-enz]]))&gt;1,"many","1")</f>
        <v>many</v>
      </c>
      <c r="I1104" t="str">
        <f>_xlfn.XLOOKUP(SUBSTITUTE(Table5[[#This Row],[r]],"'",""),Table6[rxn],Table6[rxn],"no")</f>
        <v>no</v>
      </c>
      <c r="J1104" t="str" cm="1">
        <f t="array" ref="J1104">_xlfn.XLOOKUP(Table5[[#This Row],[r]],"'"&amp;Table6[rxn]&amp;"'",Table6[expected kapp],"")</f>
        <v/>
      </c>
      <c r="L1104" t="s">
        <v>9557</v>
      </c>
      <c r="M1104">
        <v>8988.1774343278394</v>
      </c>
      <c r="AE1104" s="1" t="s">
        <v>11790</v>
      </c>
      <c r="AF1104" s="1" t="s">
        <v>2778</v>
      </c>
      <c r="AG1104" s="9">
        <v>2.97577099999999E-12</v>
      </c>
      <c r="AH1104" s="1" t="str">
        <f>_xlfn.TEXTAFTER(Table9[[#This Row],[rxn]],"-",-1)</f>
        <v>rt4228</v>
      </c>
      <c r="AI1104" s="1" t="e">
        <f>_xlfn.TEXTAFTER(_xlfn.TEXTBEFORE(Table9[[#This Row],[rxn]],"-"&amp;Table9[[#This Row],[enz]]),"RXN-")</f>
        <v>#N/A</v>
      </c>
      <c r="AJ1104" s="1" t="e">
        <f>_xlfn.TEXTBEFORE(Table9[[#This Row],[rxn]],"_",-1)</f>
        <v>#N/A</v>
      </c>
    </row>
    <row r="1105" spans="1:36" ht="17" hidden="1" x14ac:dyDescent="0.25">
      <c r="A1105" t="s">
        <v>9636</v>
      </c>
      <c r="B1105" t="str">
        <f>_xlfn.TEXTAFTER(Table5[[#This Row],[r]],"-",-1)</f>
        <v>rt2799_rm'</v>
      </c>
      <c r="C1105" t="str">
        <f>_xlfn.TEXTAFTER(_xlfn.TEXTBEFORE(Table5[[#This Row],[r]],"-"&amp;Table5[[#This Row],[enz]]),"'RXN-")</f>
        <v>FACOAL183_rm_FWD</v>
      </c>
      <c r="D1105">
        <v>11171.708534568001</v>
      </c>
      <c r="E1105">
        <f>_xlfn.XLOOKUP(Table5[[#This Row],[r]],Table3[r],Table3[kapp],"")</f>
        <v>8988.1774343278394</v>
      </c>
      <c r="F1105">
        <f>Table5[[#This Row],[kapp]]-Table5[[#This Row],[old]]</f>
        <v>2183.5311002401613</v>
      </c>
      <c r="G1105" t="str" cm="1">
        <f t="array" ref="G1105">IF(ROWS(_xlfn._xlws.FILTER(Table5[r],Table5[enz]=Table5[[#This Row],[enz]]))&gt;1,"many","1")</f>
        <v>many</v>
      </c>
      <c r="H1105" t="str" cm="1">
        <f t="array" ref="H1105">IF(ROWS(_xlfn._xlws.FILTER(Table5[r],Table5[rxn-no-enz]=Table5[[#This Row],[rxn-no-enz]]))&gt;1,"many","1")</f>
        <v>1</v>
      </c>
      <c r="I1105" t="str">
        <f>_xlfn.XLOOKUP(SUBSTITUTE(Table5[[#This Row],[r]],"'",""),Table6[rxn],Table6[rxn],"no")</f>
        <v>no</v>
      </c>
      <c r="J1105" t="str" cm="1">
        <f t="array" ref="J1105">_xlfn.XLOOKUP(Table5[[#This Row],[r]],"'"&amp;Table6[rxn]&amp;"'",Table6[expected kapp],"")</f>
        <v/>
      </c>
      <c r="L1105" t="s">
        <v>9558</v>
      </c>
      <c r="M1105">
        <v>8988.1774343278394</v>
      </c>
      <c r="AE1105" s="1" t="s">
        <v>4411</v>
      </c>
      <c r="AF1105" s="1" t="s">
        <v>2778</v>
      </c>
      <c r="AG1105" s="9">
        <v>5.53254079999999E-11</v>
      </c>
      <c r="AH1105" s="1" t="str">
        <f>_xlfn.TEXTAFTER(Table9[[#This Row],[rxn]],"-",-1)</f>
        <v>rt4237</v>
      </c>
      <c r="AI1105" s="1" t="e">
        <f>_xlfn.TEXTAFTER(_xlfn.TEXTBEFORE(Table9[[#This Row],[rxn]],"-"&amp;Table9[[#This Row],[enz]]),"RXN-")</f>
        <v>#N/A</v>
      </c>
      <c r="AJ1105" s="1" t="e">
        <f>_xlfn.TEXTBEFORE(Table9[[#This Row],[rxn]],"_",-1)</f>
        <v>#N/A</v>
      </c>
    </row>
    <row r="1106" spans="1:36" ht="17" hidden="1" x14ac:dyDescent="0.25">
      <c r="A1106" t="s">
        <v>9637</v>
      </c>
      <c r="B1106" t="str">
        <f>_xlfn.TEXTAFTER(Table5[[#This Row],[r]],"-",-1)</f>
        <v>rt4187'</v>
      </c>
      <c r="C1106" t="str">
        <f>_xlfn.TEXTAFTER(_xlfn.TEXTBEFORE(Table5[[#This Row],[r]],"-"&amp;Table5[[#This Row],[enz]]),"'RXN-")</f>
        <v>FACOAL183_x_FWD</v>
      </c>
      <c r="D1106">
        <v>11171.708534568001</v>
      </c>
      <c r="E1106">
        <f>_xlfn.XLOOKUP(Table5[[#This Row],[r]],Table3[r],Table3[kapp],"")</f>
        <v>8988.1774343278394</v>
      </c>
      <c r="F1106">
        <f>Table5[[#This Row],[kapp]]-Table5[[#This Row],[old]]</f>
        <v>2183.5311002401613</v>
      </c>
      <c r="G1106" t="str" cm="1">
        <f t="array" ref="G1106">IF(ROWS(_xlfn._xlws.FILTER(Table5[r],Table5[enz]=Table5[[#This Row],[enz]]))&gt;1,"many","1")</f>
        <v>many</v>
      </c>
      <c r="H1106" t="str" cm="1">
        <f t="array" ref="H1106">IF(ROWS(_xlfn._xlws.FILTER(Table5[r],Table5[rxn-no-enz]=Table5[[#This Row],[rxn-no-enz]]))&gt;1,"many","1")</f>
        <v>many</v>
      </c>
      <c r="I1106" t="str">
        <f>_xlfn.XLOOKUP(SUBSTITUTE(Table5[[#This Row],[r]],"'",""),Table6[rxn],Table6[rxn],"no")</f>
        <v>no</v>
      </c>
      <c r="J1106" t="str" cm="1">
        <f t="array" ref="J1106">_xlfn.XLOOKUP(Table5[[#This Row],[r]],"'"&amp;Table6[rxn]&amp;"'",Table6[expected kapp],"")</f>
        <v/>
      </c>
      <c r="L1106" t="s">
        <v>9559</v>
      </c>
      <c r="M1106">
        <v>8988.1774343278394</v>
      </c>
      <c r="AE1106" s="1" t="s">
        <v>11791</v>
      </c>
      <c r="AF1106" s="1" t="s">
        <v>2778</v>
      </c>
      <c r="AG1106" s="9">
        <v>4.6728849999999998E-12</v>
      </c>
      <c r="AH1106" s="1" t="str">
        <f>_xlfn.TEXTAFTER(Table9[[#This Row],[rxn]],"-",-1)</f>
        <v>rt4254</v>
      </c>
      <c r="AI1106" s="1" t="e">
        <f>_xlfn.TEXTAFTER(_xlfn.TEXTBEFORE(Table9[[#This Row],[rxn]],"-"&amp;Table9[[#This Row],[enz]]),"RXN-")</f>
        <v>#N/A</v>
      </c>
      <c r="AJ1106" s="1" t="e">
        <f>_xlfn.TEXTBEFORE(Table9[[#This Row],[rxn]],"_",-1)</f>
        <v>#N/A</v>
      </c>
    </row>
    <row r="1107" spans="1:36" ht="17" hidden="1" x14ac:dyDescent="0.25">
      <c r="A1107" t="s">
        <v>9638</v>
      </c>
      <c r="B1107" t="str">
        <f>_xlfn.TEXTAFTER(Table5[[#This Row],[r]],"-",-1)</f>
        <v>rt7761'</v>
      </c>
      <c r="C1107" t="str">
        <f>_xlfn.TEXTAFTER(_xlfn.TEXTBEFORE(Table5[[#This Row],[r]],"-"&amp;Table5[[#This Row],[enz]]),"'RXN-")</f>
        <v>FACOAL183_x_FWD</v>
      </c>
      <c r="D1107">
        <v>11171.708534568001</v>
      </c>
      <c r="E1107">
        <f>_xlfn.XLOOKUP(Table5[[#This Row],[r]],Table3[r],Table3[kapp],"")</f>
        <v>8988.1774343278394</v>
      </c>
      <c r="F1107">
        <f>Table5[[#This Row],[kapp]]-Table5[[#This Row],[old]]</f>
        <v>2183.5311002401613</v>
      </c>
      <c r="G1107" t="str" cm="1">
        <f t="array" ref="G1107">IF(ROWS(_xlfn._xlws.FILTER(Table5[r],Table5[enz]=Table5[[#This Row],[enz]]))&gt;1,"many","1")</f>
        <v>many</v>
      </c>
      <c r="H1107" t="str" cm="1">
        <f t="array" ref="H1107">IF(ROWS(_xlfn._xlws.FILTER(Table5[r],Table5[rxn-no-enz]=Table5[[#This Row],[rxn-no-enz]]))&gt;1,"many","1")</f>
        <v>many</v>
      </c>
      <c r="I1107" t="str">
        <f>_xlfn.XLOOKUP(SUBSTITUTE(Table5[[#This Row],[r]],"'",""),Table6[rxn],Table6[rxn],"no")</f>
        <v>no</v>
      </c>
      <c r="J1107" t="str" cm="1">
        <f t="array" ref="J1107">_xlfn.XLOOKUP(Table5[[#This Row],[r]],"'"&amp;Table6[rxn]&amp;"'",Table6[expected kapp],"")</f>
        <v/>
      </c>
      <c r="L1107" t="s">
        <v>9560</v>
      </c>
      <c r="M1107">
        <v>8988.1774343278394</v>
      </c>
      <c r="AE1107" s="1" t="s">
        <v>11792</v>
      </c>
      <c r="AF1107" s="1" t="s">
        <v>2778</v>
      </c>
      <c r="AG1107" s="9">
        <v>1.2689274899999999E-10</v>
      </c>
      <c r="AH1107" s="1" t="str">
        <f>_xlfn.TEXTAFTER(Table9[[#This Row],[rxn]],"-",-1)</f>
        <v>rt4257</v>
      </c>
      <c r="AI1107" s="1" t="e">
        <f>_xlfn.TEXTAFTER(_xlfn.TEXTBEFORE(Table9[[#This Row],[rxn]],"-"&amp;Table9[[#This Row],[enz]]),"RXN-")</f>
        <v>#N/A</v>
      </c>
      <c r="AJ1107" s="1" t="e">
        <f>_xlfn.TEXTBEFORE(Table9[[#This Row],[rxn]],"_",-1)</f>
        <v>#N/A</v>
      </c>
    </row>
    <row r="1108" spans="1:36" ht="17" hidden="1" x14ac:dyDescent="0.25">
      <c r="A1108" t="s">
        <v>9639</v>
      </c>
      <c r="B1108" t="str">
        <f>_xlfn.TEXTAFTER(Table5[[#This Row],[r]],"-",-1)</f>
        <v>rt7380'</v>
      </c>
      <c r="C1108" t="str">
        <f>_xlfn.TEXTAFTER(_xlfn.TEXTBEFORE(Table5[[#This Row],[r]],"-"&amp;Table5[[#This Row],[enz]]),"'RXN-")</f>
        <v>FACOAL200_en_FWD</v>
      </c>
      <c r="D1108">
        <v>11171.708534568001</v>
      </c>
      <c r="E1108">
        <f>_xlfn.XLOOKUP(Table5[[#This Row],[r]],Table3[r],Table3[kapp],"")</f>
        <v>8988.1774343278394</v>
      </c>
      <c r="F1108">
        <f>Table5[[#This Row],[kapp]]-Table5[[#This Row],[old]]</f>
        <v>2183.5311002401613</v>
      </c>
      <c r="G1108" t="str" cm="1">
        <f t="array" ref="G1108">IF(ROWS(_xlfn._xlws.FILTER(Table5[r],Table5[enz]=Table5[[#This Row],[enz]]))&gt;1,"many","1")</f>
        <v>many</v>
      </c>
      <c r="H1108" t="str" cm="1">
        <f t="array" ref="H1108">IF(ROWS(_xlfn._xlws.FILTER(Table5[r],Table5[rxn-no-enz]=Table5[[#This Row],[rxn-no-enz]]))&gt;1,"many","1")</f>
        <v>1</v>
      </c>
      <c r="I1108" t="str">
        <f>_xlfn.XLOOKUP(SUBSTITUTE(Table5[[#This Row],[r]],"'",""),Table6[rxn],Table6[rxn],"no")</f>
        <v>no</v>
      </c>
      <c r="J1108" t="str" cm="1">
        <f t="array" ref="J1108">_xlfn.XLOOKUP(Table5[[#This Row],[r]],"'"&amp;Table6[rxn]&amp;"'",Table6[expected kapp],"")</f>
        <v/>
      </c>
      <c r="L1108" t="s">
        <v>9561</v>
      </c>
      <c r="M1108">
        <v>8988.1774343278394</v>
      </c>
      <c r="AE1108" s="1" t="s">
        <v>4412</v>
      </c>
      <c r="AF1108" s="1" t="s">
        <v>2778</v>
      </c>
      <c r="AG1108" s="9">
        <v>0</v>
      </c>
      <c r="AH1108" s="1" t="str">
        <f>_xlfn.TEXTAFTER(Table9[[#This Row],[rxn]],"-",-1)</f>
        <v>rt4267</v>
      </c>
      <c r="AI1108" s="1" t="e">
        <f>_xlfn.TEXTAFTER(_xlfn.TEXTBEFORE(Table9[[#This Row],[rxn]],"-"&amp;Table9[[#This Row],[enz]]),"RXN-")</f>
        <v>#N/A</v>
      </c>
      <c r="AJ1108" s="1" t="e">
        <f>_xlfn.TEXTBEFORE(Table9[[#This Row],[rxn]],"_",-1)</f>
        <v>#N/A</v>
      </c>
    </row>
    <row r="1109" spans="1:36" ht="17" hidden="1" x14ac:dyDescent="0.25">
      <c r="A1109" t="s">
        <v>9640</v>
      </c>
      <c r="B1109" t="str">
        <f>_xlfn.TEXTAFTER(Table5[[#This Row],[r]],"-",-1)</f>
        <v>rt1544_l'</v>
      </c>
      <c r="C1109" t="str">
        <f>_xlfn.TEXTAFTER(_xlfn.TEXTBEFORE(Table5[[#This Row],[r]],"-"&amp;Table5[[#This Row],[enz]]),"'RXN-")</f>
        <v>FACOAL200_l_FWD</v>
      </c>
      <c r="D1109">
        <v>11171.708534568001</v>
      </c>
      <c r="E1109">
        <f>_xlfn.XLOOKUP(Table5[[#This Row],[r]],Table3[r],Table3[kapp],"")</f>
        <v>8988.1774343278394</v>
      </c>
      <c r="F1109">
        <f>Table5[[#This Row],[kapp]]-Table5[[#This Row],[old]]</f>
        <v>2183.5311002401613</v>
      </c>
      <c r="G1109" t="str" cm="1">
        <f t="array" ref="G1109">IF(ROWS(_xlfn._xlws.FILTER(Table5[r],Table5[enz]=Table5[[#This Row],[enz]]))&gt;1,"many","1")</f>
        <v>many</v>
      </c>
      <c r="H1109" t="str" cm="1">
        <f t="array" ref="H1109">IF(ROWS(_xlfn._xlws.FILTER(Table5[r],Table5[rxn-no-enz]=Table5[[#This Row],[rxn-no-enz]]))&gt;1,"many","1")</f>
        <v>1</v>
      </c>
      <c r="I1109" t="str">
        <f>_xlfn.XLOOKUP(SUBSTITUTE(Table5[[#This Row],[r]],"'",""),Table6[rxn],Table6[rxn],"no")</f>
        <v>no</v>
      </c>
      <c r="J1109" t="str" cm="1">
        <f t="array" ref="J1109">_xlfn.XLOOKUP(Table5[[#This Row],[r]],"'"&amp;Table6[rxn]&amp;"'",Table6[expected kapp],"")</f>
        <v/>
      </c>
      <c r="L1109" t="s">
        <v>9562</v>
      </c>
      <c r="M1109">
        <v>8988.1774343278394</v>
      </c>
      <c r="AE1109" s="1" t="s">
        <v>11793</v>
      </c>
      <c r="AF1109" s="1" t="s">
        <v>2778</v>
      </c>
      <c r="AG1109" s="9">
        <v>1.71983713E-10</v>
      </c>
      <c r="AH1109" s="1" t="str">
        <f>_xlfn.TEXTAFTER(Table9[[#This Row],[rxn]],"-",-1)</f>
        <v>rt4269</v>
      </c>
      <c r="AI1109" s="1" t="e">
        <f>_xlfn.TEXTAFTER(_xlfn.TEXTBEFORE(Table9[[#This Row],[rxn]],"-"&amp;Table9[[#This Row],[enz]]),"RXN-")</f>
        <v>#N/A</v>
      </c>
      <c r="AJ1109" s="1" t="e">
        <f>_xlfn.TEXTBEFORE(Table9[[#This Row],[rxn]],"_",-1)</f>
        <v>#N/A</v>
      </c>
    </row>
    <row r="1110" spans="1:36" ht="17" hidden="1" x14ac:dyDescent="0.25">
      <c r="A1110" t="s">
        <v>9641</v>
      </c>
      <c r="B1110" t="str">
        <f>_xlfn.TEXTAFTER(Table5[[#This Row],[r]],"-",-1)</f>
        <v>rt1544_rm'</v>
      </c>
      <c r="C1110" t="str">
        <f>_xlfn.TEXTAFTER(_xlfn.TEXTBEFORE(Table5[[#This Row],[r]],"-"&amp;Table5[[#This Row],[enz]]),"'RXN-")</f>
        <v>FACOAL200_rm_FWD</v>
      </c>
      <c r="D1110">
        <v>11171.708534568001</v>
      </c>
      <c r="E1110">
        <f>_xlfn.XLOOKUP(Table5[[#This Row],[r]],Table3[r],Table3[kapp],"")</f>
        <v>8988.1774343278394</v>
      </c>
      <c r="F1110">
        <f>Table5[[#This Row],[kapp]]-Table5[[#This Row],[old]]</f>
        <v>2183.5311002401613</v>
      </c>
      <c r="G1110" t="str" cm="1">
        <f t="array" ref="G1110">IF(ROWS(_xlfn._xlws.FILTER(Table5[r],Table5[enz]=Table5[[#This Row],[enz]]))&gt;1,"many","1")</f>
        <v>many</v>
      </c>
      <c r="H1110" t="str" cm="1">
        <f t="array" ref="H1110">IF(ROWS(_xlfn._xlws.FILTER(Table5[r],Table5[rxn-no-enz]=Table5[[#This Row],[rxn-no-enz]]))&gt;1,"many","1")</f>
        <v>1</v>
      </c>
      <c r="I1110" t="str">
        <f>_xlfn.XLOOKUP(SUBSTITUTE(Table5[[#This Row],[r]],"'",""),Table6[rxn],Table6[rxn],"no")</f>
        <v>no</v>
      </c>
      <c r="J1110" t="str" cm="1">
        <f t="array" ref="J1110">_xlfn.XLOOKUP(Table5[[#This Row],[r]],"'"&amp;Table6[rxn]&amp;"'",Table6[expected kapp],"")</f>
        <v/>
      </c>
      <c r="L1110" t="s">
        <v>9563</v>
      </c>
      <c r="M1110">
        <v>8988.1774343278394</v>
      </c>
      <c r="AE1110" s="1" t="s">
        <v>11794</v>
      </c>
      <c r="AF1110" s="1" t="s">
        <v>2778</v>
      </c>
      <c r="AG1110" s="9">
        <v>9.4222422000000001E-11</v>
      </c>
      <c r="AH1110" s="1" t="str">
        <f>_xlfn.TEXTAFTER(Table9[[#This Row],[rxn]],"-",-1)</f>
        <v>rt4271</v>
      </c>
      <c r="AI1110" s="1" t="e">
        <f>_xlfn.TEXTAFTER(_xlfn.TEXTBEFORE(Table9[[#This Row],[rxn]],"-"&amp;Table9[[#This Row],[enz]]),"RXN-")</f>
        <v>#N/A</v>
      </c>
      <c r="AJ1110" s="1" t="e">
        <f>_xlfn.TEXTBEFORE(Table9[[#This Row],[rxn]],"_",-1)</f>
        <v>#N/A</v>
      </c>
    </row>
    <row r="1111" spans="1:36" ht="17" hidden="1" x14ac:dyDescent="0.25">
      <c r="A1111" t="s">
        <v>9642</v>
      </c>
      <c r="B1111" t="str">
        <f>_xlfn.TEXTAFTER(Table5[[#This Row],[r]],"-",-1)</f>
        <v>rt7761'</v>
      </c>
      <c r="C1111" t="str">
        <f>_xlfn.TEXTAFTER(_xlfn.TEXTBEFORE(Table5[[#This Row],[r]],"-"&amp;Table5[[#This Row],[enz]]),"'RXN-")</f>
        <v>FACOAL200_x_FWD</v>
      </c>
      <c r="D1111">
        <v>11171.708534568001</v>
      </c>
      <c r="E1111">
        <f>_xlfn.XLOOKUP(Table5[[#This Row],[r]],Table3[r],Table3[kapp],"")</f>
        <v>8988.1774343278394</v>
      </c>
      <c r="F1111">
        <f>Table5[[#This Row],[kapp]]-Table5[[#This Row],[old]]</f>
        <v>2183.5311002401613</v>
      </c>
      <c r="G1111" t="str" cm="1">
        <f t="array" ref="G1111">IF(ROWS(_xlfn._xlws.FILTER(Table5[r],Table5[enz]=Table5[[#This Row],[enz]]))&gt;1,"many","1")</f>
        <v>many</v>
      </c>
      <c r="H1111" t="str" cm="1">
        <f t="array" ref="H1111">IF(ROWS(_xlfn._xlws.FILTER(Table5[r],Table5[rxn-no-enz]=Table5[[#This Row],[rxn-no-enz]]))&gt;1,"many","1")</f>
        <v>1</v>
      </c>
      <c r="I1111" t="str">
        <f>_xlfn.XLOOKUP(SUBSTITUTE(Table5[[#This Row],[r]],"'",""),Table6[rxn],Table6[rxn],"no")</f>
        <v>no</v>
      </c>
      <c r="J1111" t="str" cm="1">
        <f t="array" ref="J1111">_xlfn.XLOOKUP(Table5[[#This Row],[r]],"'"&amp;Table6[rxn]&amp;"'",Table6[expected kapp],"")</f>
        <v/>
      </c>
      <c r="L1111" t="s">
        <v>9564</v>
      </c>
      <c r="M1111">
        <v>8988.1774343278394</v>
      </c>
      <c r="AE1111" s="1" t="s">
        <v>11795</v>
      </c>
      <c r="AF1111" s="1" t="s">
        <v>2778</v>
      </c>
      <c r="AG1111" s="9">
        <v>7.6294193100000001E-10</v>
      </c>
      <c r="AH1111" s="1" t="str">
        <f>_xlfn.TEXTAFTER(Table9[[#This Row],[rxn]],"-",-1)</f>
        <v>rt4274</v>
      </c>
      <c r="AI1111" s="1" t="e">
        <f>_xlfn.TEXTAFTER(_xlfn.TEXTBEFORE(Table9[[#This Row],[rxn]],"-"&amp;Table9[[#This Row],[enz]]),"RXN-")</f>
        <v>#N/A</v>
      </c>
      <c r="AJ1111" s="1" t="e">
        <f>_xlfn.TEXTBEFORE(Table9[[#This Row],[rxn]],"_",-1)</f>
        <v>#N/A</v>
      </c>
    </row>
    <row r="1112" spans="1:36" ht="17" hidden="1" x14ac:dyDescent="0.25">
      <c r="A1112" t="s">
        <v>9643</v>
      </c>
      <c r="B1112" t="str">
        <f>_xlfn.TEXTAFTER(Table5[[#This Row],[r]],"-",-1)</f>
        <v>rt7380'</v>
      </c>
      <c r="C1112" t="str">
        <f>_xlfn.TEXTAFTER(_xlfn.TEXTBEFORE(Table5[[#This Row],[r]],"-"&amp;Table5[[#This Row],[enz]]),"'RXN-")</f>
        <v>FACOAL220_en_FWD</v>
      </c>
      <c r="D1112">
        <v>11171.708534568001</v>
      </c>
      <c r="E1112">
        <f>_xlfn.XLOOKUP(Table5[[#This Row],[r]],Table3[r],Table3[kapp],"")</f>
        <v>8988.1774343278394</v>
      </c>
      <c r="F1112">
        <f>Table5[[#This Row],[kapp]]-Table5[[#This Row],[old]]</f>
        <v>2183.5311002401613</v>
      </c>
      <c r="G1112" t="str" cm="1">
        <f t="array" ref="G1112">IF(ROWS(_xlfn._xlws.FILTER(Table5[r],Table5[enz]=Table5[[#This Row],[enz]]))&gt;1,"many","1")</f>
        <v>many</v>
      </c>
      <c r="H1112" t="str" cm="1">
        <f t="array" ref="H1112">IF(ROWS(_xlfn._xlws.FILTER(Table5[r],Table5[rxn-no-enz]=Table5[[#This Row],[rxn-no-enz]]))&gt;1,"many","1")</f>
        <v>1</v>
      </c>
      <c r="I1112" t="str">
        <f>_xlfn.XLOOKUP(SUBSTITUTE(Table5[[#This Row],[r]],"'",""),Table6[rxn],Table6[rxn],"no")</f>
        <v>no</v>
      </c>
      <c r="J1112" t="str" cm="1">
        <f t="array" ref="J1112">_xlfn.XLOOKUP(Table5[[#This Row],[r]],"'"&amp;Table6[rxn]&amp;"'",Table6[expected kapp],"")</f>
        <v/>
      </c>
      <c r="L1112" t="s">
        <v>9565</v>
      </c>
      <c r="M1112">
        <v>8988.1774343278394</v>
      </c>
      <c r="AE1112" s="1" t="s">
        <v>11796</v>
      </c>
      <c r="AF1112" s="1" t="s">
        <v>2778</v>
      </c>
      <c r="AG1112" s="9">
        <v>3.2226969999999999E-12</v>
      </c>
      <c r="AH1112" s="1" t="str">
        <f>_xlfn.TEXTAFTER(Table9[[#This Row],[rxn]],"-",-1)</f>
        <v>rt4278</v>
      </c>
      <c r="AI1112" s="1" t="e">
        <f>_xlfn.TEXTAFTER(_xlfn.TEXTBEFORE(Table9[[#This Row],[rxn]],"-"&amp;Table9[[#This Row],[enz]]),"RXN-")</f>
        <v>#N/A</v>
      </c>
      <c r="AJ1112" s="1" t="e">
        <f>_xlfn.TEXTBEFORE(Table9[[#This Row],[rxn]],"_",-1)</f>
        <v>#N/A</v>
      </c>
    </row>
    <row r="1113" spans="1:36" ht="17" hidden="1" x14ac:dyDescent="0.25">
      <c r="A1113" t="s">
        <v>9644</v>
      </c>
      <c r="B1113" t="str">
        <f>_xlfn.TEXTAFTER(Table5[[#This Row],[r]],"-",-1)</f>
        <v>rt1544_rm'</v>
      </c>
      <c r="C1113" t="str">
        <f>_xlfn.TEXTAFTER(_xlfn.TEXTBEFORE(Table5[[#This Row],[r]],"-"&amp;Table5[[#This Row],[enz]]),"'RXN-")</f>
        <v>FACOAL220_rm_FWD</v>
      </c>
      <c r="D1113">
        <v>11171.708534568001</v>
      </c>
      <c r="E1113">
        <f>_xlfn.XLOOKUP(Table5[[#This Row],[r]],Table3[r],Table3[kapp],"")</f>
        <v>8988.1774343278394</v>
      </c>
      <c r="F1113">
        <f>Table5[[#This Row],[kapp]]-Table5[[#This Row],[old]]</f>
        <v>2183.5311002401613</v>
      </c>
      <c r="G1113" t="str" cm="1">
        <f t="array" ref="G1113">IF(ROWS(_xlfn._xlws.FILTER(Table5[r],Table5[enz]=Table5[[#This Row],[enz]]))&gt;1,"many","1")</f>
        <v>many</v>
      </c>
      <c r="H1113" t="str" cm="1">
        <f t="array" ref="H1113">IF(ROWS(_xlfn._xlws.FILTER(Table5[r],Table5[rxn-no-enz]=Table5[[#This Row],[rxn-no-enz]]))&gt;1,"many","1")</f>
        <v>1</v>
      </c>
      <c r="I1113" t="str">
        <f>_xlfn.XLOOKUP(SUBSTITUTE(Table5[[#This Row],[r]],"'",""),Table6[rxn],Table6[rxn],"no")</f>
        <v>no</v>
      </c>
      <c r="J1113" t="str" cm="1">
        <f t="array" ref="J1113">_xlfn.XLOOKUP(Table5[[#This Row],[r]],"'"&amp;Table6[rxn]&amp;"'",Table6[expected kapp],"")</f>
        <v/>
      </c>
      <c r="L1113" t="s">
        <v>9566</v>
      </c>
      <c r="M1113">
        <v>8988.1774343278394</v>
      </c>
      <c r="AE1113" s="1" t="s">
        <v>4413</v>
      </c>
      <c r="AF1113" s="1" t="s">
        <v>2778</v>
      </c>
      <c r="AG1113" s="9">
        <v>1.9277159999999999E-11</v>
      </c>
      <c r="AH1113" s="1" t="str">
        <f>_xlfn.TEXTAFTER(Table9[[#This Row],[rxn]],"-",-1)</f>
        <v>rt4281</v>
      </c>
      <c r="AI1113" s="1" t="e">
        <f>_xlfn.TEXTAFTER(_xlfn.TEXTBEFORE(Table9[[#This Row],[rxn]],"-"&amp;Table9[[#This Row],[enz]]),"RXN-")</f>
        <v>#N/A</v>
      </c>
      <c r="AJ1113" s="1" t="e">
        <f>_xlfn.TEXTBEFORE(Table9[[#This Row],[rxn]],"_",-1)</f>
        <v>#N/A</v>
      </c>
    </row>
    <row r="1114" spans="1:36" ht="17" hidden="1" x14ac:dyDescent="0.25">
      <c r="A1114" t="s">
        <v>9645</v>
      </c>
      <c r="B1114" t="str">
        <f>_xlfn.TEXTAFTER(Table5[[#This Row],[r]],"-",-1)</f>
        <v>rt7761'</v>
      </c>
      <c r="C1114" t="str">
        <f>_xlfn.TEXTAFTER(_xlfn.TEXTBEFORE(Table5[[#This Row],[r]],"-"&amp;Table5[[#This Row],[enz]]),"'RXN-")</f>
        <v>FACOAL220_x_FWD</v>
      </c>
      <c r="D1114">
        <v>11171.708534568001</v>
      </c>
      <c r="E1114">
        <f>_xlfn.XLOOKUP(Table5[[#This Row],[r]],Table3[r],Table3[kapp],"")</f>
        <v>8988.1774343278394</v>
      </c>
      <c r="F1114">
        <f>Table5[[#This Row],[kapp]]-Table5[[#This Row],[old]]</f>
        <v>2183.5311002401613</v>
      </c>
      <c r="G1114" t="str" cm="1">
        <f t="array" ref="G1114">IF(ROWS(_xlfn._xlws.FILTER(Table5[r],Table5[enz]=Table5[[#This Row],[enz]]))&gt;1,"many","1")</f>
        <v>many</v>
      </c>
      <c r="H1114" t="str" cm="1">
        <f t="array" ref="H1114">IF(ROWS(_xlfn._xlws.FILTER(Table5[r],Table5[rxn-no-enz]=Table5[[#This Row],[rxn-no-enz]]))&gt;1,"many","1")</f>
        <v>1</v>
      </c>
      <c r="I1114" t="str">
        <f>_xlfn.XLOOKUP(SUBSTITUTE(Table5[[#This Row],[r]],"'",""),Table6[rxn],Table6[rxn],"no")</f>
        <v>no</v>
      </c>
      <c r="J1114" t="str" cm="1">
        <f t="array" ref="J1114">_xlfn.XLOOKUP(Table5[[#This Row],[r]],"'"&amp;Table6[rxn]&amp;"'",Table6[expected kapp],"")</f>
        <v/>
      </c>
      <c r="L1114" t="s">
        <v>9567</v>
      </c>
      <c r="M1114">
        <v>8988.1774343278394</v>
      </c>
      <c r="AE1114" s="1" t="s">
        <v>11797</v>
      </c>
      <c r="AF1114" s="1" t="s">
        <v>2778</v>
      </c>
      <c r="AG1114" s="9">
        <v>1.2410338999999999E-11</v>
      </c>
      <c r="AH1114" s="1" t="str">
        <f>_xlfn.TEXTAFTER(Table9[[#This Row],[rxn]],"-",-1)</f>
        <v>rt4312</v>
      </c>
      <c r="AI1114" s="1" t="e">
        <f>_xlfn.TEXTAFTER(_xlfn.TEXTBEFORE(Table9[[#This Row],[rxn]],"-"&amp;Table9[[#This Row],[enz]]),"RXN-")</f>
        <v>#N/A</v>
      </c>
      <c r="AJ1114" s="1" t="e">
        <f>_xlfn.TEXTBEFORE(Table9[[#This Row],[rxn]],"_",-1)</f>
        <v>#N/A</v>
      </c>
    </row>
    <row r="1115" spans="1:36" ht="17" hidden="1" x14ac:dyDescent="0.25">
      <c r="A1115" t="s">
        <v>9646</v>
      </c>
      <c r="B1115" t="str">
        <f>_xlfn.TEXTAFTER(Table5[[#This Row],[r]],"-",-1)</f>
        <v>rt7380'</v>
      </c>
      <c r="C1115" t="str">
        <f>_xlfn.TEXTAFTER(_xlfn.TEXTBEFORE(Table5[[#This Row],[r]],"-"&amp;Table5[[#This Row],[enz]]),"'RXN-")</f>
        <v>FACOAL240_en_FWD</v>
      </c>
      <c r="D1115">
        <v>11171.708534568001</v>
      </c>
      <c r="E1115">
        <f>_xlfn.XLOOKUP(Table5[[#This Row],[r]],Table3[r],Table3[kapp],"")</f>
        <v>8988.1774343278394</v>
      </c>
      <c r="F1115">
        <f>Table5[[#This Row],[kapp]]-Table5[[#This Row],[old]]</f>
        <v>2183.5311002401613</v>
      </c>
      <c r="G1115" t="str" cm="1">
        <f t="array" ref="G1115">IF(ROWS(_xlfn._xlws.FILTER(Table5[r],Table5[enz]=Table5[[#This Row],[enz]]))&gt;1,"many","1")</f>
        <v>many</v>
      </c>
      <c r="H1115" t="str" cm="1">
        <f t="array" ref="H1115">IF(ROWS(_xlfn._xlws.FILTER(Table5[r],Table5[rxn-no-enz]=Table5[[#This Row],[rxn-no-enz]]))&gt;1,"many","1")</f>
        <v>1</v>
      </c>
      <c r="I1115" t="str">
        <f>_xlfn.XLOOKUP(SUBSTITUTE(Table5[[#This Row],[r]],"'",""),Table6[rxn],Table6[rxn],"no")</f>
        <v>no</v>
      </c>
      <c r="J1115" t="str" cm="1">
        <f t="array" ref="J1115">_xlfn.XLOOKUP(Table5[[#This Row],[r]],"'"&amp;Table6[rxn]&amp;"'",Table6[expected kapp],"")</f>
        <v/>
      </c>
      <c r="L1115" t="s">
        <v>9568</v>
      </c>
      <c r="M1115">
        <v>8988.1774343278394</v>
      </c>
      <c r="AE1115" s="1" t="s">
        <v>11798</v>
      </c>
      <c r="AF1115" s="1" t="s">
        <v>2778</v>
      </c>
      <c r="AG1115" s="9">
        <v>8.9620120000000004E-12</v>
      </c>
      <c r="AH1115" s="1" t="str">
        <f>_xlfn.TEXTAFTER(Table9[[#This Row],[rxn]],"-",-1)</f>
        <v>rt4334</v>
      </c>
      <c r="AI1115" s="1" t="e">
        <f>_xlfn.TEXTAFTER(_xlfn.TEXTBEFORE(Table9[[#This Row],[rxn]],"-"&amp;Table9[[#This Row],[enz]]),"RXN-")</f>
        <v>#N/A</v>
      </c>
      <c r="AJ1115" s="1" t="e">
        <f>_xlfn.TEXTBEFORE(Table9[[#This Row],[rxn]],"_",-1)</f>
        <v>#N/A</v>
      </c>
    </row>
    <row r="1116" spans="1:36" ht="17" hidden="1" x14ac:dyDescent="0.25">
      <c r="A1116" t="s">
        <v>9647</v>
      </c>
      <c r="B1116" t="str">
        <f>_xlfn.TEXTAFTER(Table5[[#This Row],[r]],"-",-1)</f>
        <v>rt1544_l'</v>
      </c>
      <c r="C1116" t="str">
        <f>_xlfn.TEXTAFTER(_xlfn.TEXTBEFORE(Table5[[#This Row],[r]],"-"&amp;Table5[[#This Row],[enz]]),"'RXN-")</f>
        <v>FACOAL240_l_FWD</v>
      </c>
      <c r="D1116">
        <v>11171.708534568001</v>
      </c>
      <c r="E1116">
        <f>_xlfn.XLOOKUP(Table5[[#This Row],[r]],Table3[r],Table3[kapp],"")</f>
        <v>8988.1774343278394</v>
      </c>
      <c r="F1116">
        <f>Table5[[#This Row],[kapp]]-Table5[[#This Row],[old]]</f>
        <v>2183.5311002401613</v>
      </c>
      <c r="G1116" t="str" cm="1">
        <f t="array" ref="G1116">IF(ROWS(_xlfn._xlws.FILTER(Table5[r],Table5[enz]=Table5[[#This Row],[enz]]))&gt;1,"many","1")</f>
        <v>many</v>
      </c>
      <c r="H1116" t="str" cm="1">
        <f t="array" ref="H1116">IF(ROWS(_xlfn._xlws.FILTER(Table5[r],Table5[rxn-no-enz]=Table5[[#This Row],[rxn-no-enz]]))&gt;1,"many","1")</f>
        <v>1</v>
      </c>
      <c r="I1116" t="str">
        <f>_xlfn.XLOOKUP(SUBSTITUTE(Table5[[#This Row],[r]],"'",""),Table6[rxn],Table6[rxn],"no")</f>
        <v>no</v>
      </c>
      <c r="J1116" t="str" cm="1">
        <f t="array" ref="J1116">_xlfn.XLOOKUP(Table5[[#This Row],[r]],"'"&amp;Table6[rxn]&amp;"'",Table6[expected kapp],"")</f>
        <v/>
      </c>
      <c r="L1116" t="s">
        <v>9569</v>
      </c>
      <c r="M1116">
        <v>8988.1774343278394</v>
      </c>
      <c r="AE1116" s="1" t="s">
        <v>4414</v>
      </c>
      <c r="AF1116" s="1" t="s">
        <v>2778</v>
      </c>
      <c r="AG1116" s="9">
        <v>7.8828141059999997E-9</v>
      </c>
      <c r="AH1116" s="1" t="str">
        <f>_xlfn.TEXTAFTER(Table9[[#This Row],[rxn]],"-",-1)</f>
        <v>rt4336</v>
      </c>
      <c r="AI1116" s="1" t="e">
        <f>_xlfn.TEXTAFTER(_xlfn.TEXTBEFORE(Table9[[#This Row],[rxn]],"-"&amp;Table9[[#This Row],[enz]]),"RXN-")</f>
        <v>#N/A</v>
      </c>
      <c r="AJ1116" s="1" t="e">
        <f>_xlfn.TEXTBEFORE(Table9[[#This Row],[rxn]],"_",-1)</f>
        <v>#N/A</v>
      </c>
    </row>
    <row r="1117" spans="1:36" ht="17" hidden="1" x14ac:dyDescent="0.25">
      <c r="A1117" t="s">
        <v>9648</v>
      </c>
      <c r="B1117" t="str">
        <f>_xlfn.TEXTAFTER(Table5[[#This Row],[r]],"-",-1)</f>
        <v>rt1544_rm'</v>
      </c>
      <c r="C1117" t="str">
        <f>_xlfn.TEXTAFTER(_xlfn.TEXTBEFORE(Table5[[#This Row],[r]],"-"&amp;Table5[[#This Row],[enz]]),"'RXN-")</f>
        <v>FACOAL240_rm_FWD</v>
      </c>
      <c r="D1117">
        <v>11171.708534568001</v>
      </c>
      <c r="E1117">
        <f>_xlfn.XLOOKUP(Table5[[#This Row],[r]],Table3[r],Table3[kapp],"")</f>
        <v>8988.1774343278394</v>
      </c>
      <c r="F1117">
        <f>Table5[[#This Row],[kapp]]-Table5[[#This Row],[old]]</f>
        <v>2183.5311002401613</v>
      </c>
      <c r="G1117" t="str" cm="1">
        <f t="array" ref="G1117">IF(ROWS(_xlfn._xlws.FILTER(Table5[r],Table5[enz]=Table5[[#This Row],[enz]]))&gt;1,"many","1")</f>
        <v>many</v>
      </c>
      <c r="H1117" t="str" cm="1">
        <f t="array" ref="H1117">IF(ROWS(_xlfn._xlws.FILTER(Table5[r],Table5[rxn-no-enz]=Table5[[#This Row],[rxn-no-enz]]))&gt;1,"many","1")</f>
        <v>1</v>
      </c>
      <c r="I1117" t="str">
        <f>_xlfn.XLOOKUP(SUBSTITUTE(Table5[[#This Row],[r]],"'",""),Table6[rxn],Table6[rxn],"no")</f>
        <v>no</v>
      </c>
      <c r="J1117" t="str" cm="1">
        <f t="array" ref="J1117">_xlfn.XLOOKUP(Table5[[#This Row],[r]],"'"&amp;Table6[rxn]&amp;"'",Table6[expected kapp],"")</f>
        <v/>
      </c>
      <c r="L1117" t="s">
        <v>9570</v>
      </c>
      <c r="M1117">
        <v>8988.1774343278394</v>
      </c>
      <c r="AE1117" s="1" t="s">
        <v>11799</v>
      </c>
      <c r="AF1117" s="1" t="s">
        <v>2778</v>
      </c>
      <c r="AG1117" s="9">
        <v>3.7348513E-11</v>
      </c>
      <c r="AH1117" s="1" t="str">
        <f>_xlfn.TEXTAFTER(Table9[[#This Row],[rxn]],"-",-1)</f>
        <v>rt4363</v>
      </c>
      <c r="AI1117" s="1" t="e">
        <f>_xlfn.TEXTAFTER(_xlfn.TEXTBEFORE(Table9[[#This Row],[rxn]],"-"&amp;Table9[[#This Row],[enz]]),"RXN-")</f>
        <v>#N/A</v>
      </c>
      <c r="AJ1117" s="1" t="e">
        <f>_xlfn.TEXTBEFORE(Table9[[#This Row],[rxn]],"_",-1)</f>
        <v>#N/A</v>
      </c>
    </row>
    <row r="1118" spans="1:36" ht="17" hidden="1" x14ac:dyDescent="0.25">
      <c r="A1118" t="s">
        <v>9649</v>
      </c>
      <c r="B1118" t="str">
        <f>_xlfn.TEXTAFTER(Table5[[#This Row],[r]],"-",-1)</f>
        <v>rt7761'</v>
      </c>
      <c r="C1118" t="str">
        <f>_xlfn.TEXTAFTER(_xlfn.TEXTBEFORE(Table5[[#This Row],[r]],"-"&amp;Table5[[#This Row],[enz]]),"'RXN-")</f>
        <v>FACOAL240_x_FWD</v>
      </c>
      <c r="D1118">
        <v>11171.708534568001</v>
      </c>
      <c r="E1118">
        <f>_xlfn.XLOOKUP(Table5[[#This Row],[r]],Table3[r],Table3[kapp],"")</f>
        <v>8988.1774343278394</v>
      </c>
      <c r="F1118">
        <f>Table5[[#This Row],[kapp]]-Table5[[#This Row],[old]]</f>
        <v>2183.5311002401613</v>
      </c>
      <c r="G1118" t="str" cm="1">
        <f t="array" ref="G1118">IF(ROWS(_xlfn._xlws.FILTER(Table5[r],Table5[enz]=Table5[[#This Row],[enz]]))&gt;1,"many","1")</f>
        <v>many</v>
      </c>
      <c r="H1118" t="str" cm="1">
        <f t="array" ref="H1118">IF(ROWS(_xlfn._xlws.FILTER(Table5[r],Table5[rxn-no-enz]=Table5[[#This Row],[rxn-no-enz]]))&gt;1,"many","1")</f>
        <v>1</v>
      </c>
      <c r="I1118" t="str">
        <f>_xlfn.XLOOKUP(SUBSTITUTE(Table5[[#This Row],[r]],"'",""),Table6[rxn],Table6[rxn],"no")</f>
        <v>no</v>
      </c>
      <c r="J1118" t="str" cm="1">
        <f t="array" ref="J1118">_xlfn.XLOOKUP(Table5[[#This Row],[r]],"'"&amp;Table6[rxn]&amp;"'",Table6[expected kapp],"")</f>
        <v/>
      </c>
      <c r="L1118" t="s">
        <v>9571</v>
      </c>
      <c r="M1118">
        <v>8988.1774343278394</v>
      </c>
      <c r="AE1118" s="1" t="s">
        <v>11800</v>
      </c>
      <c r="AF1118" s="1" t="s">
        <v>2778</v>
      </c>
      <c r="AG1118" s="9">
        <v>1.7915778999999901E-11</v>
      </c>
      <c r="AH1118" s="1" t="str">
        <f>_xlfn.TEXTAFTER(Table9[[#This Row],[rxn]],"-",-1)</f>
        <v>rt4368</v>
      </c>
      <c r="AI1118" s="1" t="e">
        <f>_xlfn.TEXTAFTER(_xlfn.TEXTBEFORE(Table9[[#This Row],[rxn]],"-"&amp;Table9[[#This Row],[enz]]),"RXN-")</f>
        <v>#N/A</v>
      </c>
      <c r="AJ1118" s="1" t="e">
        <f>_xlfn.TEXTBEFORE(Table9[[#This Row],[rxn]],"_",-1)</f>
        <v>#N/A</v>
      </c>
    </row>
    <row r="1119" spans="1:36" ht="17" hidden="1" x14ac:dyDescent="0.25">
      <c r="A1119" t="s">
        <v>9650</v>
      </c>
      <c r="B1119" t="str">
        <f>_xlfn.TEXTAFTER(Table5[[#This Row],[r]],"-",-1)</f>
        <v>rt7380'</v>
      </c>
      <c r="C1119" t="str">
        <f>_xlfn.TEXTAFTER(_xlfn.TEXTBEFORE(Table5[[#This Row],[r]],"-"&amp;Table5[[#This Row],[enz]]),"'RXN-")</f>
        <v>FACOAL260_en_FWD</v>
      </c>
      <c r="D1119">
        <v>11171.708534568001</v>
      </c>
      <c r="E1119">
        <f>_xlfn.XLOOKUP(Table5[[#This Row],[r]],Table3[r],Table3[kapp],"")</f>
        <v>8988.1774343278394</v>
      </c>
      <c r="F1119">
        <f>Table5[[#This Row],[kapp]]-Table5[[#This Row],[old]]</f>
        <v>2183.5311002401613</v>
      </c>
      <c r="G1119" t="str" cm="1">
        <f t="array" ref="G1119">IF(ROWS(_xlfn._xlws.FILTER(Table5[r],Table5[enz]=Table5[[#This Row],[enz]]))&gt;1,"many","1")</f>
        <v>many</v>
      </c>
      <c r="H1119" t="str" cm="1">
        <f t="array" ref="H1119">IF(ROWS(_xlfn._xlws.FILTER(Table5[r],Table5[rxn-no-enz]=Table5[[#This Row],[rxn-no-enz]]))&gt;1,"many","1")</f>
        <v>1</v>
      </c>
      <c r="I1119" t="str">
        <f>_xlfn.XLOOKUP(SUBSTITUTE(Table5[[#This Row],[r]],"'",""),Table6[rxn],Table6[rxn],"no")</f>
        <v>no</v>
      </c>
      <c r="J1119" t="str" cm="1">
        <f t="array" ref="J1119">_xlfn.XLOOKUP(Table5[[#This Row],[r]],"'"&amp;Table6[rxn]&amp;"'",Table6[expected kapp],"")</f>
        <v/>
      </c>
      <c r="L1119" t="s">
        <v>9572</v>
      </c>
      <c r="M1119">
        <v>8988.1774343278394</v>
      </c>
      <c r="AE1119" s="1" t="s">
        <v>11801</v>
      </c>
      <c r="AF1119" s="1" t="s">
        <v>2778</v>
      </c>
      <c r="AG1119" s="9">
        <v>8.9177810999999902E-11</v>
      </c>
      <c r="AH1119" s="1" t="str">
        <f>_xlfn.TEXTAFTER(Table9[[#This Row],[rxn]],"-",-1)</f>
        <v>rt4374</v>
      </c>
      <c r="AI1119" s="1" t="e">
        <f>_xlfn.TEXTAFTER(_xlfn.TEXTBEFORE(Table9[[#This Row],[rxn]],"-"&amp;Table9[[#This Row],[enz]]),"RXN-")</f>
        <v>#N/A</v>
      </c>
      <c r="AJ1119" s="1" t="e">
        <f>_xlfn.TEXTBEFORE(Table9[[#This Row],[rxn]],"_",-1)</f>
        <v>#N/A</v>
      </c>
    </row>
    <row r="1120" spans="1:36" ht="17" hidden="1" x14ac:dyDescent="0.25">
      <c r="A1120" t="s">
        <v>9651</v>
      </c>
      <c r="B1120" t="str">
        <f>_xlfn.TEXTAFTER(Table5[[#This Row],[r]],"-",-1)</f>
        <v>rt1544_l'</v>
      </c>
      <c r="C1120" t="str">
        <f>_xlfn.TEXTAFTER(_xlfn.TEXTBEFORE(Table5[[#This Row],[r]],"-"&amp;Table5[[#This Row],[enz]]),"'RXN-")</f>
        <v>FACOAL260_l_FWD</v>
      </c>
      <c r="D1120">
        <v>11171.708534568001</v>
      </c>
      <c r="E1120">
        <f>_xlfn.XLOOKUP(Table5[[#This Row],[r]],Table3[r],Table3[kapp],"")</f>
        <v>8988.1774343278394</v>
      </c>
      <c r="F1120">
        <f>Table5[[#This Row],[kapp]]-Table5[[#This Row],[old]]</f>
        <v>2183.5311002401613</v>
      </c>
      <c r="G1120" t="str" cm="1">
        <f t="array" ref="G1120">IF(ROWS(_xlfn._xlws.FILTER(Table5[r],Table5[enz]=Table5[[#This Row],[enz]]))&gt;1,"many","1")</f>
        <v>many</v>
      </c>
      <c r="H1120" t="str" cm="1">
        <f t="array" ref="H1120">IF(ROWS(_xlfn._xlws.FILTER(Table5[r],Table5[rxn-no-enz]=Table5[[#This Row],[rxn-no-enz]]))&gt;1,"many","1")</f>
        <v>1</v>
      </c>
      <c r="I1120" t="str">
        <f>_xlfn.XLOOKUP(SUBSTITUTE(Table5[[#This Row],[r]],"'",""),Table6[rxn],Table6[rxn],"no")</f>
        <v>no</v>
      </c>
      <c r="J1120" t="str" cm="1">
        <f t="array" ref="J1120">_xlfn.XLOOKUP(Table5[[#This Row],[r]],"'"&amp;Table6[rxn]&amp;"'",Table6[expected kapp],"")</f>
        <v/>
      </c>
      <c r="L1120" t="s">
        <v>9573</v>
      </c>
      <c r="M1120">
        <v>8988.1774343278394</v>
      </c>
      <c r="AE1120" s="1" t="s">
        <v>11802</v>
      </c>
      <c r="AF1120" s="1" t="s">
        <v>2778</v>
      </c>
      <c r="AG1120" s="9">
        <v>3.8546345999999899E-11</v>
      </c>
      <c r="AH1120" s="1" t="str">
        <f>_xlfn.TEXTAFTER(Table9[[#This Row],[rxn]],"-",-1)</f>
        <v>rt4375</v>
      </c>
      <c r="AI1120" s="1" t="e">
        <f>_xlfn.TEXTAFTER(_xlfn.TEXTBEFORE(Table9[[#This Row],[rxn]],"-"&amp;Table9[[#This Row],[enz]]),"RXN-")</f>
        <v>#N/A</v>
      </c>
      <c r="AJ1120" s="1" t="e">
        <f>_xlfn.TEXTBEFORE(Table9[[#This Row],[rxn]],"_",-1)</f>
        <v>#N/A</v>
      </c>
    </row>
    <row r="1121" spans="1:36" ht="17" hidden="1" x14ac:dyDescent="0.25">
      <c r="A1121" t="s">
        <v>9652</v>
      </c>
      <c r="B1121" t="str">
        <f>_xlfn.TEXTAFTER(Table5[[#This Row],[r]],"-",-1)</f>
        <v>rt1544_rm'</v>
      </c>
      <c r="C1121" t="str">
        <f>_xlfn.TEXTAFTER(_xlfn.TEXTBEFORE(Table5[[#This Row],[r]],"-"&amp;Table5[[#This Row],[enz]]),"'RXN-")</f>
        <v>FACOAL260_rm_FWD</v>
      </c>
      <c r="D1121">
        <v>11171.708534568001</v>
      </c>
      <c r="E1121">
        <f>_xlfn.XLOOKUP(Table5[[#This Row],[r]],Table3[r],Table3[kapp],"")</f>
        <v>8988.1774343278394</v>
      </c>
      <c r="F1121">
        <f>Table5[[#This Row],[kapp]]-Table5[[#This Row],[old]]</f>
        <v>2183.5311002401613</v>
      </c>
      <c r="G1121" t="str" cm="1">
        <f t="array" ref="G1121">IF(ROWS(_xlfn._xlws.FILTER(Table5[r],Table5[enz]=Table5[[#This Row],[enz]]))&gt;1,"many","1")</f>
        <v>many</v>
      </c>
      <c r="H1121" t="str" cm="1">
        <f t="array" ref="H1121">IF(ROWS(_xlfn._xlws.FILTER(Table5[r],Table5[rxn-no-enz]=Table5[[#This Row],[rxn-no-enz]]))&gt;1,"many","1")</f>
        <v>1</v>
      </c>
      <c r="I1121" t="str">
        <f>_xlfn.XLOOKUP(SUBSTITUTE(Table5[[#This Row],[r]],"'",""),Table6[rxn],Table6[rxn],"no")</f>
        <v>no</v>
      </c>
      <c r="J1121" t="str" cm="1">
        <f t="array" ref="J1121">_xlfn.XLOOKUP(Table5[[#This Row],[r]],"'"&amp;Table6[rxn]&amp;"'",Table6[expected kapp],"")</f>
        <v/>
      </c>
      <c r="L1121" t="s">
        <v>9574</v>
      </c>
      <c r="M1121">
        <v>8988.1774343278394</v>
      </c>
      <c r="AE1121" s="1" t="s">
        <v>4415</v>
      </c>
      <c r="AF1121" s="1" t="s">
        <v>2778</v>
      </c>
      <c r="AG1121" s="9">
        <v>2.12536721999999E-10</v>
      </c>
      <c r="AH1121" s="1" t="str">
        <f>_xlfn.TEXTAFTER(Table9[[#This Row],[rxn]],"-",-1)</f>
        <v>rt4380</v>
      </c>
      <c r="AI1121" s="1" t="e">
        <f>_xlfn.TEXTAFTER(_xlfn.TEXTBEFORE(Table9[[#This Row],[rxn]],"-"&amp;Table9[[#This Row],[enz]]),"RXN-")</f>
        <v>#N/A</v>
      </c>
      <c r="AJ1121" s="1" t="e">
        <f>_xlfn.TEXTBEFORE(Table9[[#This Row],[rxn]],"_",-1)</f>
        <v>#N/A</v>
      </c>
    </row>
    <row r="1122" spans="1:36" ht="17" hidden="1" x14ac:dyDescent="0.25">
      <c r="A1122" t="s">
        <v>9653</v>
      </c>
      <c r="B1122" t="str">
        <f>_xlfn.TEXTAFTER(Table5[[#This Row],[r]],"-",-1)</f>
        <v>rt7761'</v>
      </c>
      <c r="C1122" t="str">
        <f>_xlfn.TEXTAFTER(_xlfn.TEXTBEFORE(Table5[[#This Row],[r]],"-"&amp;Table5[[#This Row],[enz]]),"'RXN-")</f>
        <v>FACOAL260_x_FWD</v>
      </c>
      <c r="D1122">
        <v>11171.708534568001</v>
      </c>
      <c r="E1122">
        <f>_xlfn.XLOOKUP(Table5[[#This Row],[r]],Table3[r],Table3[kapp],"")</f>
        <v>8988.1774343278394</v>
      </c>
      <c r="F1122">
        <f>Table5[[#This Row],[kapp]]-Table5[[#This Row],[old]]</f>
        <v>2183.5311002401613</v>
      </c>
      <c r="G1122" t="str" cm="1">
        <f t="array" ref="G1122">IF(ROWS(_xlfn._xlws.FILTER(Table5[r],Table5[enz]=Table5[[#This Row],[enz]]))&gt;1,"many","1")</f>
        <v>many</v>
      </c>
      <c r="H1122" t="str" cm="1">
        <f t="array" ref="H1122">IF(ROWS(_xlfn._xlws.FILTER(Table5[r],Table5[rxn-no-enz]=Table5[[#This Row],[rxn-no-enz]]))&gt;1,"many","1")</f>
        <v>1</v>
      </c>
      <c r="I1122" t="str">
        <f>_xlfn.XLOOKUP(SUBSTITUTE(Table5[[#This Row],[r]],"'",""),Table6[rxn],Table6[rxn],"no")</f>
        <v>no</v>
      </c>
      <c r="J1122" t="str" cm="1">
        <f t="array" ref="J1122">_xlfn.XLOOKUP(Table5[[#This Row],[r]],"'"&amp;Table6[rxn]&amp;"'",Table6[expected kapp],"")</f>
        <v/>
      </c>
      <c r="L1122" t="s">
        <v>9575</v>
      </c>
      <c r="M1122">
        <v>8988.1774343278394</v>
      </c>
      <c r="AE1122" s="1" t="s">
        <v>11803</v>
      </c>
      <c r="AF1122" s="1" t="s">
        <v>2778</v>
      </c>
      <c r="AG1122" s="9">
        <v>9.4879129999999998E-12</v>
      </c>
      <c r="AH1122" s="1" t="str">
        <f>_xlfn.TEXTAFTER(Table9[[#This Row],[rxn]],"-",-1)</f>
        <v>rt4385</v>
      </c>
      <c r="AI1122" s="1" t="e">
        <f>_xlfn.TEXTAFTER(_xlfn.TEXTBEFORE(Table9[[#This Row],[rxn]],"-"&amp;Table9[[#This Row],[enz]]),"RXN-")</f>
        <v>#N/A</v>
      </c>
      <c r="AJ1122" s="1" t="e">
        <f>_xlfn.TEXTBEFORE(Table9[[#This Row],[rxn]],"_",-1)</f>
        <v>#N/A</v>
      </c>
    </row>
    <row r="1123" spans="1:36" ht="17" hidden="1" x14ac:dyDescent="0.25">
      <c r="A1123" t="s">
        <v>9654</v>
      </c>
      <c r="B1123" t="str">
        <f>_xlfn.TEXTAFTER(Table5[[#This Row],[r]],"-",-1)</f>
        <v>rt7532_c'</v>
      </c>
      <c r="C1123" t="str">
        <f>_xlfn.TEXTAFTER(_xlfn.TEXTBEFORE(Table5[[#This Row],[r]],"-"&amp;Table5[[#This Row],[enz]]),"'RXN-")</f>
        <v>FACOAL40_c_FWD</v>
      </c>
      <c r="D1123">
        <v>11171.708534568001</v>
      </c>
      <c r="E1123">
        <f>_xlfn.XLOOKUP(Table5[[#This Row],[r]],Table3[r],Table3[kapp],"")</f>
        <v>8988.1774343278394</v>
      </c>
      <c r="F1123">
        <f>Table5[[#This Row],[kapp]]-Table5[[#This Row],[old]]</f>
        <v>2183.5311002401613</v>
      </c>
      <c r="G1123" t="str" cm="1">
        <f t="array" ref="G1123">IF(ROWS(_xlfn._xlws.FILTER(Table5[r],Table5[enz]=Table5[[#This Row],[enz]]))&gt;1,"many","1")</f>
        <v>many</v>
      </c>
      <c r="H1123" t="str" cm="1">
        <f t="array" ref="H1123">IF(ROWS(_xlfn._xlws.FILTER(Table5[r],Table5[rxn-no-enz]=Table5[[#This Row],[rxn-no-enz]]))&gt;1,"many","1")</f>
        <v>1</v>
      </c>
      <c r="I1123" t="str">
        <f>_xlfn.XLOOKUP(SUBSTITUTE(Table5[[#This Row],[r]],"'",""),Table6[rxn],Table6[rxn],"no")</f>
        <v>no</v>
      </c>
      <c r="J1123" t="str" cm="1">
        <f t="array" ref="J1123">_xlfn.XLOOKUP(Table5[[#This Row],[r]],"'"&amp;Table6[rxn]&amp;"'",Table6[expected kapp],"")</f>
        <v/>
      </c>
      <c r="L1123" t="s">
        <v>9576</v>
      </c>
      <c r="M1123">
        <v>8988.1774343278394</v>
      </c>
      <c r="AE1123" s="1" t="s">
        <v>11804</v>
      </c>
      <c r="AF1123" s="1" t="s">
        <v>2778</v>
      </c>
      <c r="AG1123" s="9">
        <v>0</v>
      </c>
      <c r="AH1123" s="1" t="str">
        <f>_xlfn.TEXTAFTER(Table9[[#This Row],[rxn]],"-",-1)</f>
        <v>rt4390</v>
      </c>
      <c r="AI1123" s="1" t="e">
        <f>_xlfn.TEXTAFTER(_xlfn.TEXTBEFORE(Table9[[#This Row],[rxn]],"-"&amp;Table9[[#This Row],[enz]]),"RXN-")</f>
        <v>#N/A</v>
      </c>
      <c r="AJ1123" s="1" t="e">
        <f>_xlfn.TEXTBEFORE(Table9[[#This Row],[rxn]],"_",-1)</f>
        <v>#N/A</v>
      </c>
    </row>
    <row r="1124" spans="1:36" ht="17" hidden="1" x14ac:dyDescent="0.25">
      <c r="A1124" t="s">
        <v>9655</v>
      </c>
      <c r="B1124" t="str">
        <f>_xlfn.TEXTAFTER(Table5[[#This Row],[r]],"-",-1)</f>
        <v>rt6908'</v>
      </c>
      <c r="C1124" t="str">
        <f>_xlfn.TEXTAFTER(_xlfn.TEXTBEFORE(Table5[[#This Row],[r]],"-"&amp;Table5[[#This Row],[enz]]),"'RXN-")</f>
        <v>FACOAL40o_x_FWD</v>
      </c>
      <c r="D1124">
        <v>11171.708534568001</v>
      </c>
      <c r="E1124">
        <f>_xlfn.XLOOKUP(Table5[[#This Row],[r]],Table3[r],Table3[kapp],"")</f>
        <v>8988.1774343278394</v>
      </c>
      <c r="F1124">
        <f>Table5[[#This Row],[kapp]]-Table5[[#This Row],[old]]</f>
        <v>2183.5311002401613</v>
      </c>
      <c r="G1124" t="str" cm="1">
        <f t="array" ref="G1124">IF(ROWS(_xlfn._xlws.FILTER(Table5[r],Table5[enz]=Table5[[#This Row],[enz]]))&gt;1,"many","1")</f>
        <v>1</v>
      </c>
      <c r="H1124" t="str" cm="1">
        <f t="array" ref="H1124">IF(ROWS(_xlfn._xlws.FILTER(Table5[r],Table5[rxn-no-enz]=Table5[[#This Row],[rxn-no-enz]]))&gt;1,"many","1")</f>
        <v>1</v>
      </c>
      <c r="I1124" t="str">
        <f>_xlfn.XLOOKUP(SUBSTITUTE(Table5[[#This Row],[r]],"'",""),Table6[rxn],Table6[rxn],"no")</f>
        <v>no</v>
      </c>
      <c r="J1124" t="str" cm="1">
        <f t="array" ref="J1124">_xlfn.XLOOKUP(Table5[[#This Row],[r]],"'"&amp;Table6[rxn]&amp;"'",Table6[expected kapp],"")</f>
        <v/>
      </c>
      <c r="L1124" t="s">
        <v>9577</v>
      </c>
      <c r="M1124">
        <v>8988.1774343278394</v>
      </c>
      <c r="AE1124" s="1" t="s">
        <v>11805</v>
      </c>
      <c r="AF1124" s="1" t="s">
        <v>2778</v>
      </c>
      <c r="AG1124" s="9">
        <v>2.25219092999999E-10</v>
      </c>
      <c r="AH1124" s="1" t="str">
        <f>_xlfn.TEXTAFTER(Table9[[#This Row],[rxn]],"-",-1)</f>
        <v>rt4393</v>
      </c>
      <c r="AI1124" s="1" t="e">
        <f>_xlfn.TEXTAFTER(_xlfn.TEXTBEFORE(Table9[[#This Row],[rxn]],"-"&amp;Table9[[#This Row],[enz]]),"RXN-")</f>
        <v>#N/A</v>
      </c>
      <c r="AJ1124" s="1" t="e">
        <f>_xlfn.TEXTBEFORE(Table9[[#This Row],[rxn]],"_",-1)</f>
        <v>#N/A</v>
      </c>
    </row>
    <row r="1125" spans="1:36" ht="17" hidden="1" x14ac:dyDescent="0.25">
      <c r="A1125" t="s">
        <v>9656</v>
      </c>
      <c r="B1125" t="str">
        <f>_xlfn.TEXTAFTER(Table5[[#This Row],[r]],"-",-1)</f>
        <v>rt7532_c'</v>
      </c>
      <c r="C1125" t="str">
        <f>_xlfn.TEXTAFTER(_xlfn.TEXTBEFORE(Table5[[#This Row],[r]],"-"&amp;Table5[[#This Row],[enz]]),"'RXN-")</f>
        <v>FACOAL60_c_FWD</v>
      </c>
      <c r="D1125">
        <v>11171.708534568001</v>
      </c>
      <c r="E1125">
        <f>_xlfn.XLOOKUP(Table5[[#This Row],[r]],Table3[r],Table3[kapp],"")</f>
        <v>8988.1774343278394</v>
      </c>
      <c r="F1125">
        <f>Table5[[#This Row],[kapp]]-Table5[[#This Row],[old]]</f>
        <v>2183.5311002401613</v>
      </c>
      <c r="G1125" t="str" cm="1">
        <f t="array" ref="G1125">IF(ROWS(_xlfn._xlws.FILTER(Table5[r],Table5[enz]=Table5[[#This Row],[enz]]))&gt;1,"many","1")</f>
        <v>many</v>
      </c>
      <c r="H1125" t="str" cm="1">
        <f t="array" ref="H1125">IF(ROWS(_xlfn._xlws.FILTER(Table5[r],Table5[rxn-no-enz]=Table5[[#This Row],[rxn-no-enz]]))&gt;1,"many","1")</f>
        <v>1</v>
      </c>
      <c r="I1125" t="str">
        <f>_xlfn.XLOOKUP(SUBSTITUTE(Table5[[#This Row],[r]],"'",""),Table6[rxn],Table6[rxn],"no")</f>
        <v>no</v>
      </c>
      <c r="J1125" t="str" cm="1">
        <f t="array" ref="J1125">_xlfn.XLOOKUP(Table5[[#This Row],[r]],"'"&amp;Table6[rxn]&amp;"'",Table6[expected kapp],"")</f>
        <v/>
      </c>
      <c r="L1125" t="s">
        <v>9578</v>
      </c>
      <c r="M1125">
        <v>8988.1774343278394</v>
      </c>
      <c r="AE1125" s="1" t="s">
        <v>11806</v>
      </c>
      <c r="AF1125" s="1" t="s">
        <v>2778</v>
      </c>
      <c r="AG1125" s="9">
        <v>8.1948609000000004E-11</v>
      </c>
      <c r="AH1125" s="1" t="str">
        <f>_xlfn.TEXTAFTER(Table9[[#This Row],[rxn]],"-",-1)</f>
        <v>rt4410</v>
      </c>
      <c r="AI1125" s="1" t="e">
        <f>_xlfn.TEXTAFTER(_xlfn.TEXTBEFORE(Table9[[#This Row],[rxn]],"-"&amp;Table9[[#This Row],[enz]]),"RXN-")</f>
        <v>#N/A</v>
      </c>
      <c r="AJ1125" s="1" t="e">
        <f>_xlfn.TEXTBEFORE(Table9[[#This Row],[rxn]],"_",-1)</f>
        <v>#N/A</v>
      </c>
    </row>
    <row r="1126" spans="1:36" ht="17" hidden="1" x14ac:dyDescent="0.25">
      <c r="A1126" t="s">
        <v>9657</v>
      </c>
      <c r="B1126" t="str">
        <f>_xlfn.TEXTAFTER(Table5[[#This Row],[r]],"-",-1)</f>
        <v>rt7532_c'</v>
      </c>
      <c r="C1126" t="str">
        <f>_xlfn.TEXTAFTER(_xlfn.TEXTBEFORE(Table5[[#This Row],[r]],"-"&amp;Table5[[#This Row],[enz]]),"'RXN-")</f>
        <v>FACOAL80_c_FWD</v>
      </c>
      <c r="D1126">
        <v>11171.708534568001</v>
      </c>
      <c r="E1126">
        <f>_xlfn.XLOOKUP(Table5[[#This Row],[r]],Table3[r],Table3[kapp],"")</f>
        <v>8988.1774343278394</v>
      </c>
      <c r="F1126">
        <f>Table5[[#This Row],[kapp]]-Table5[[#This Row],[old]]</f>
        <v>2183.5311002401613</v>
      </c>
      <c r="G1126" t="str" cm="1">
        <f t="array" ref="G1126">IF(ROWS(_xlfn._xlws.FILTER(Table5[r],Table5[enz]=Table5[[#This Row],[enz]]))&gt;1,"many","1")</f>
        <v>many</v>
      </c>
      <c r="H1126" t="str" cm="1">
        <f t="array" ref="H1126">IF(ROWS(_xlfn._xlws.FILTER(Table5[r],Table5[rxn-no-enz]=Table5[[#This Row],[rxn-no-enz]]))&gt;1,"many","1")</f>
        <v>1</v>
      </c>
      <c r="I1126" t="str">
        <f>_xlfn.XLOOKUP(SUBSTITUTE(Table5[[#This Row],[r]],"'",""),Table6[rxn],Table6[rxn],"no")</f>
        <v>no</v>
      </c>
      <c r="J1126" t="str" cm="1">
        <f t="array" ref="J1126">_xlfn.XLOOKUP(Table5[[#This Row],[r]],"'"&amp;Table6[rxn]&amp;"'",Table6[expected kapp],"")</f>
        <v/>
      </c>
      <c r="L1126" t="s">
        <v>9579</v>
      </c>
      <c r="M1126">
        <v>8988.1774343278394</v>
      </c>
      <c r="AE1126" s="1" t="s">
        <v>11807</v>
      </c>
      <c r="AF1126" s="1" t="s">
        <v>2778</v>
      </c>
      <c r="AG1126" s="9">
        <v>4.6461169999999999E-12</v>
      </c>
      <c r="AH1126" s="1" t="str">
        <f>_xlfn.TEXTAFTER(Table9[[#This Row],[rxn]],"-",-1)</f>
        <v>rt4413</v>
      </c>
      <c r="AI1126" s="1" t="e">
        <f>_xlfn.TEXTAFTER(_xlfn.TEXTBEFORE(Table9[[#This Row],[rxn]],"-"&amp;Table9[[#This Row],[enz]]),"RXN-")</f>
        <v>#N/A</v>
      </c>
      <c r="AJ1126" s="1" t="e">
        <f>_xlfn.TEXTBEFORE(Table9[[#This Row],[rxn]],"_",-1)</f>
        <v>#N/A</v>
      </c>
    </row>
    <row r="1127" spans="1:36" ht="17" hidden="1" x14ac:dyDescent="0.25">
      <c r="A1127" t="s">
        <v>9658</v>
      </c>
      <c r="B1127" t="str">
        <f>_xlfn.TEXTAFTER(Table5[[#This Row],[r]],"-",-1)</f>
        <v>rt4187'</v>
      </c>
      <c r="C1127" t="str">
        <f>_xlfn.TEXTAFTER(_xlfn.TEXTBEFORE(Table5[[#This Row],[r]],"-"&amp;Table5[[#This Row],[enz]]),"'RXN-")</f>
        <v>FACOAL80_x_FWD</v>
      </c>
      <c r="D1127">
        <v>11171.708534568001</v>
      </c>
      <c r="E1127">
        <f>_xlfn.XLOOKUP(Table5[[#This Row],[r]],Table3[r],Table3[kapp],"")</f>
        <v>8988.1774343278394</v>
      </c>
      <c r="F1127">
        <f>Table5[[#This Row],[kapp]]-Table5[[#This Row],[old]]</f>
        <v>2183.5311002401613</v>
      </c>
      <c r="G1127" t="str" cm="1">
        <f t="array" ref="G1127">IF(ROWS(_xlfn._xlws.FILTER(Table5[r],Table5[enz]=Table5[[#This Row],[enz]]))&gt;1,"many","1")</f>
        <v>many</v>
      </c>
      <c r="H1127" t="str" cm="1">
        <f t="array" ref="H1127">IF(ROWS(_xlfn._xlws.FILTER(Table5[r],Table5[rxn-no-enz]=Table5[[#This Row],[rxn-no-enz]]))&gt;1,"many","1")</f>
        <v>many</v>
      </c>
      <c r="I1127" t="str">
        <f>_xlfn.XLOOKUP(SUBSTITUTE(Table5[[#This Row],[r]],"'",""),Table6[rxn],Table6[rxn],"no")</f>
        <v>no</v>
      </c>
      <c r="J1127" t="str" cm="1">
        <f t="array" ref="J1127">_xlfn.XLOOKUP(Table5[[#This Row],[r]],"'"&amp;Table6[rxn]&amp;"'",Table6[expected kapp],"")</f>
        <v/>
      </c>
      <c r="L1127" t="s">
        <v>9580</v>
      </c>
      <c r="M1127">
        <v>8988.1774343278394</v>
      </c>
      <c r="AE1127" s="1" t="s">
        <v>11808</v>
      </c>
      <c r="AF1127" s="1" t="s">
        <v>2778</v>
      </c>
      <c r="AG1127" s="9">
        <v>2.0244616999999999E-11</v>
      </c>
      <c r="AH1127" s="1" t="str">
        <f>_xlfn.TEXTAFTER(Table9[[#This Row],[rxn]],"-",-1)</f>
        <v>rt4416</v>
      </c>
      <c r="AI1127" s="1" t="e">
        <f>_xlfn.TEXTAFTER(_xlfn.TEXTBEFORE(Table9[[#This Row],[rxn]],"-"&amp;Table9[[#This Row],[enz]]),"RXN-")</f>
        <v>#N/A</v>
      </c>
      <c r="AJ1127" s="1" t="e">
        <f>_xlfn.TEXTBEFORE(Table9[[#This Row],[rxn]],"_",-1)</f>
        <v>#N/A</v>
      </c>
    </row>
    <row r="1128" spans="1:36" ht="17" hidden="1" x14ac:dyDescent="0.25">
      <c r="A1128" t="s">
        <v>9659</v>
      </c>
      <c r="B1128" t="str">
        <f>_xlfn.TEXTAFTER(Table5[[#This Row],[r]],"-",-1)</f>
        <v>rt7761'</v>
      </c>
      <c r="C1128" t="str">
        <f>_xlfn.TEXTAFTER(_xlfn.TEXTBEFORE(Table5[[#This Row],[r]],"-"&amp;Table5[[#This Row],[enz]]),"'RXN-")</f>
        <v>FACOAL80_x_FWD</v>
      </c>
      <c r="D1128">
        <v>11171.708534568001</v>
      </c>
      <c r="E1128">
        <f>_xlfn.XLOOKUP(Table5[[#This Row],[r]],Table3[r],Table3[kapp],"")</f>
        <v>8988.1774343278394</v>
      </c>
      <c r="F1128">
        <f>Table5[[#This Row],[kapp]]-Table5[[#This Row],[old]]</f>
        <v>2183.5311002401613</v>
      </c>
      <c r="G1128" t="str" cm="1">
        <f t="array" ref="G1128">IF(ROWS(_xlfn._xlws.FILTER(Table5[r],Table5[enz]=Table5[[#This Row],[enz]]))&gt;1,"many","1")</f>
        <v>many</v>
      </c>
      <c r="H1128" t="str" cm="1">
        <f t="array" ref="H1128">IF(ROWS(_xlfn._xlws.FILTER(Table5[r],Table5[rxn-no-enz]=Table5[[#This Row],[rxn-no-enz]]))&gt;1,"many","1")</f>
        <v>many</v>
      </c>
      <c r="I1128" t="str">
        <f>_xlfn.XLOOKUP(SUBSTITUTE(Table5[[#This Row],[r]],"'",""),Table6[rxn],Table6[rxn],"no")</f>
        <v>no</v>
      </c>
      <c r="J1128" t="str" cm="1">
        <f t="array" ref="J1128">_xlfn.XLOOKUP(Table5[[#This Row],[r]],"'"&amp;Table6[rxn]&amp;"'",Table6[expected kapp],"")</f>
        <v/>
      </c>
      <c r="L1128" t="s">
        <v>9581</v>
      </c>
      <c r="M1128">
        <v>8988.1774343278394</v>
      </c>
      <c r="AE1128" s="1" t="s">
        <v>11809</v>
      </c>
      <c r="AF1128" s="1" t="s">
        <v>2778</v>
      </c>
      <c r="AG1128" s="9">
        <v>8.9474900000000003E-13</v>
      </c>
      <c r="AH1128" s="1" t="str">
        <f>_xlfn.TEXTAFTER(Table9[[#This Row],[rxn]],"-",-1)</f>
        <v>rt4419</v>
      </c>
      <c r="AI1128" s="1" t="e">
        <f>_xlfn.TEXTAFTER(_xlfn.TEXTBEFORE(Table9[[#This Row],[rxn]],"-"&amp;Table9[[#This Row],[enz]]),"RXN-")</f>
        <v>#N/A</v>
      </c>
      <c r="AJ1128" s="1" t="e">
        <f>_xlfn.TEXTBEFORE(Table9[[#This Row],[rxn]],"_",-1)</f>
        <v>#N/A</v>
      </c>
    </row>
    <row r="1129" spans="1:36" ht="17" hidden="1" x14ac:dyDescent="0.25">
      <c r="A1129" t="s">
        <v>9660</v>
      </c>
      <c r="B1129" t="str">
        <f>_xlfn.TEXTAFTER(Table5[[#This Row],[r]],"-",-1)</f>
        <v>rt5791'</v>
      </c>
      <c r="C1129" t="str">
        <f>_xlfn.TEXTAFTER(_xlfn.TEXTBEFORE(Table5[[#This Row],[r]],"-"&amp;Table5[[#This Row],[enz]]),"'RXN-")</f>
        <v>FADH2t_c_m_FWD</v>
      </c>
      <c r="D1129">
        <v>11171.708534568001</v>
      </c>
      <c r="E1129">
        <f>_xlfn.XLOOKUP(Table5[[#This Row],[r]],Table3[r],Table3[kapp],"")</f>
        <v>8988.1774343278394</v>
      </c>
      <c r="F1129">
        <f>Table5[[#This Row],[kapp]]-Table5[[#This Row],[old]]</f>
        <v>2183.5311002401613</v>
      </c>
      <c r="G1129" t="str" cm="1">
        <f t="array" ref="G1129">IF(ROWS(_xlfn._xlws.FILTER(Table5[r],Table5[enz]=Table5[[#This Row],[enz]]))&gt;1,"many","1")</f>
        <v>many</v>
      </c>
      <c r="H1129" t="str" cm="1">
        <f t="array" ref="H1129">IF(ROWS(_xlfn._xlws.FILTER(Table5[r],Table5[rxn-no-enz]=Table5[[#This Row],[rxn-no-enz]]))&gt;1,"many","1")</f>
        <v>1</v>
      </c>
      <c r="I1129" t="str">
        <f>_xlfn.XLOOKUP(SUBSTITUTE(Table5[[#This Row],[r]],"'",""),Table6[rxn],Table6[rxn],"no")</f>
        <v>no</v>
      </c>
      <c r="J1129" t="str" cm="1">
        <f t="array" ref="J1129">_xlfn.XLOOKUP(Table5[[#This Row],[r]],"'"&amp;Table6[rxn]&amp;"'",Table6[expected kapp],"")</f>
        <v/>
      </c>
      <c r="L1129" t="s">
        <v>9582</v>
      </c>
      <c r="M1129">
        <v>8988.1774343278394</v>
      </c>
      <c r="AE1129" s="1" t="s">
        <v>11810</v>
      </c>
      <c r="AF1129" s="1" t="s">
        <v>2778</v>
      </c>
      <c r="AG1129" s="9">
        <v>1.7608305999999999E-11</v>
      </c>
      <c r="AH1129" s="1" t="str">
        <f>_xlfn.TEXTAFTER(Table9[[#This Row],[rxn]],"-",-1)</f>
        <v>rt4427</v>
      </c>
      <c r="AI1129" s="1" t="e">
        <f>_xlfn.TEXTAFTER(_xlfn.TEXTBEFORE(Table9[[#This Row],[rxn]],"-"&amp;Table9[[#This Row],[enz]]),"RXN-")</f>
        <v>#N/A</v>
      </c>
      <c r="AJ1129" s="1" t="e">
        <f>_xlfn.TEXTBEFORE(Table9[[#This Row],[rxn]],"_",-1)</f>
        <v>#N/A</v>
      </c>
    </row>
    <row r="1130" spans="1:36" ht="17" hidden="1" x14ac:dyDescent="0.25">
      <c r="A1130" t="s">
        <v>9661</v>
      </c>
      <c r="B1130" t="str">
        <f>_xlfn.TEXTAFTER(Table5[[#This Row],[r]],"-",-1)</f>
        <v>rt5791'</v>
      </c>
      <c r="C1130" t="str">
        <f>_xlfn.TEXTAFTER(_xlfn.TEXTBEFORE(Table5[[#This Row],[r]],"-"&amp;Table5[[#This Row],[enz]]),"'RXN-")</f>
        <v>FADt_c_m_FWD</v>
      </c>
      <c r="D1130">
        <v>11171.708534568001</v>
      </c>
      <c r="E1130">
        <f>_xlfn.XLOOKUP(Table5[[#This Row],[r]],Table3[r],Table3[kapp],"")</f>
        <v>8988.1774343278394</v>
      </c>
      <c r="F1130">
        <f>Table5[[#This Row],[kapp]]-Table5[[#This Row],[old]]</f>
        <v>2183.5311002401613</v>
      </c>
      <c r="G1130" t="str" cm="1">
        <f t="array" ref="G1130">IF(ROWS(_xlfn._xlws.FILTER(Table5[r],Table5[enz]=Table5[[#This Row],[enz]]))&gt;1,"many","1")</f>
        <v>many</v>
      </c>
      <c r="H1130" t="str" cm="1">
        <f t="array" ref="H1130">IF(ROWS(_xlfn._xlws.FILTER(Table5[r],Table5[rxn-no-enz]=Table5[[#This Row],[rxn-no-enz]]))&gt;1,"many","1")</f>
        <v>1</v>
      </c>
      <c r="I1130" t="str">
        <f>_xlfn.XLOOKUP(SUBSTITUTE(Table5[[#This Row],[r]],"'",""),Table6[rxn],Table6[rxn],"no")</f>
        <v>no</v>
      </c>
      <c r="J1130" t="str" cm="1">
        <f t="array" ref="J1130">_xlfn.XLOOKUP(Table5[[#This Row],[r]],"'"&amp;Table6[rxn]&amp;"'",Table6[expected kapp],"")</f>
        <v/>
      </c>
      <c r="L1130" t="s">
        <v>9583</v>
      </c>
      <c r="M1130">
        <v>8988.1774343278394</v>
      </c>
      <c r="AE1130" s="1" t="s">
        <v>11811</v>
      </c>
      <c r="AF1130" s="1" t="s">
        <v>2778</v>
      </c>
      <c r="AG1130" s="9">
        <v>9.4297680000000002E-12</v>
      </c>
      <c r="AH1130" s="1" t="str">
        <f>_xlfn.TEXTAFTER(Table9[[#This Row],[rxn]],"-",-1)</f>
        <v>rt4445</v>
      </c>
      <c r="AI1130" s="1" t="e">
        <f>_xlfn.TEXTAFTER(_xlfn.TEXTBEFORE(Table9[[#This Row],[rxn]],"-"&amp;Table9[[#This Row],[enz]]),"RXN-")</f>
        <v>#N/A</v>
      </c>
      <c r="AJ1130" s="1" t="e">
        <f>_xlfn.TEXTBEFORE(Table9[[#This Row],[rxn]],"_",-1)</f>
        <v>#N/A</v>
      </c>
    </row>
    <row r="1131" spans="1:36" ht="17" hidden="1" x14ac:dyDescent="0.25">
      <c r="A1131" t="s">
        <v>9662</v>
      </c>
      <c r="B1131" t="str">
        <f>_xlfn.TEXTAFTER(Table5[[#This Row],[r]],"-",-1)</f>
        <v>rt5740'</v>
      </c>
      <c r="C1131" t="str">
        <f>_xlfn.TEXTAFTER(_xlfn.TEXTBEFORE(Table5[[#This Row],[r]],"-"&amp;Table5[[#This Row],[enz]]),"'RXN-")</f>
        <v>FALDH_c_FWD</v>
      </c>
      <c r="D1131">
        <v>11171.708534568001</v>
      </c>
      <c r="E1131">
        <f>_xlfn.XLOOKUP(Table5[[#This Row],[r]],Table3[r],Table3[kapp],"")</f>
        <v>8988.1774343278394</v>
      </c>
      <c r="F1131">
        <f>Table5[[#This Row],[kapp]]-Table5[[#This Row],[old]]</f>
        <v>2183.5311002401613</v>
      </c>
      <c r="G1131" t="str" cm="1">
        <f t="array" ref="G1131">IF(ROWS(_xlfn._xlws.FILTER(Table5[r],Table5[enz]=Table5[[#This Row],[enz]]))&gt;1,"many","1")</f>
        <v>many</v>
      </c>
      <c r="H1131" t="str" cm="1">
        <f t="array" ref="H1131">IF(ROWS(_xlfn._xlws.FILTER(Table5[r],Table5[rxn-no-enz]=Table5[[#This Row],[rxn-no-enz]]))&gt;1,"many","1")</f>
        <v>1</v>
      </c>
      <c r="I1131" t="str">
        <f>_xlfn.XLOOKUP(SUBSTITUTE(Table5[[#This Row],[r]],"'",""),Table6[rxn],Table6[rxn],"no")</f>
        <v>no</v>
      </c>
      <c r="J1131" t="str" cm="1">
        <f t="array" ref="J1131">_xlfn.XLOOKUP(Table5[[#This Row],[r]],"'"&amp;Table6[rxn]&amp;"'",Table6[expected kapp],"")</f>
        <v/>
      </c>
      <c r="L1131" t="s">
        <v>9584</v>
      </c>
      <c r="M1131">
        <v>8988.1774343278394</v>
      </c>
      <c r="AE1131" s="1" t="s">
        <v>11812</v>
      </c>
      <c r="AF1131" s="1" t="s">
        <v>2778</v>
      </c>
      <c r="AG1131" s="9">
        <v>5.3975340000000002E-12</v>
      </c>
      <c r="AH1131" s="1" t="str">
        <f>_xlfn.TEXTAFTER(Table9[[#This Row],[rxn]],"-",-1)</f>
        <v>rt4454</v>
      </c>
      <c r="AI1131" s="1" t="e">
        <f>_xlfn.TEXTAFTER(_xlfn.TEXTBEFORE(Table9[[#This Row],[rxn]],"-"&amp;Table9[[#This Row],[enz]]),"RXN-")</f>
        <v>#N/A</v>
      </c>
      <c r="AJ1131" s="1" t="e">
        <f>_xlfn.TEXTBEFORE(Table9[[#This Row],[rxn]],"_",-1)</f>
        <v>#N/A</v>
      </c>
    </row>
    <row r="1132" spans="1:36" ht="17" hidden="1" x14ac:dyDescent="0.25">
      <c r="A1132" t="s">
        <v>9663</v>
      </c>
      <c r="B1132" t="str">
        <f>_xlfn.TEXTAFTER(Table5[[#This Row],[r]],"-",-1)</f>
        <v>rt7052'</v>
      </c>
      <c r="C1132" t="str">
        <f>_xlfn.TEXTAFTER(_xlfn.TEXTBEFORE(Table5[[#This Row],[r]],"-"&amp;Table5[[#This Row],[enz]]),"'RXN-")</f>
        <v>FBA_c_REV</v>
      </c>
      <c r="D1132">
        <v>11171.708534568001</v>
      </c>
      <c r="E1132">
        <f>_xlfn.XLOOKUP(Table5[[#This Row],[r]],Table3[r],Table3[kapp],"")</f>
        <v>8988.1774343278394</v>
      </c>
      <c r="F1132">
        <f>Table5[[#This Row],[kapp]]-Table5[[#This Row],[old]]</f>
        <v>2183.5311002401613</v>
      </c>
      <c r="G1132" t="str" cm="1">
        <f t="array" ref="G1132">IF(ROWS(_xlfn._xlws.FILTER(Table5[r],Table5[enz]=Table5[[#This Row],[enz]]))&gt;1,"many","1")</f>
        <v>many</v>
      </c>
      <c r="H1132" t="str" cm="1">
        <f t="array" ref="H1132">IF(ROWS(_xlfn._xlws.FILTER(Table5[r],Table5[rxn-no-enz]=Table5[[#This Row],[rxn-no-enz]]))&gt;1,"many","1")</f>
        <v>1</v>
      </c>
      <c r="I1132" t="str">
        <f>_xlfn.XLOOKUP(SUBSTITUTE(Table5[[#This Row],[r]],"'",""),Table6[rxn],Table6[rxn],"no")</f>
        <v>no</v>
      </c>
      <c r="J1132" t="str" cm="1">
        <f t="array" ref="J1132">_xlfn.XLOOKUP(Table5[[#This Row],[r]],"'"&amp;Table6[rxn]&amp;"'",Table6[expected kapp],"")</f>
        <v/>
      </c>
      <c r="L1132" t="s">
        <v>9585</v>
      </c>
      <c r="M1132">
        <v>8988.1774343278394</v>
      </c>
      <c r="AE1132" s="1" t="s">
        <v>4416</v>
      </c>
      <c r="AF1132" s="1" t="s">
        <v>2778</v>
      </c>
      <c r="AG1132" s="9">
        <v>1.16466985E-10</v>
      </c>
      <c r="AH1132" s="1" t="str">
        <f>_xlfn.TEXTAFTER(Table9[[#This Row],[rxn]],"-",-1)</f>
        <v>rt4475</v>
      </c>
      <c r="AI1132" s="1" t="e">
        <f>_xlfn.TEXTAFTER(_xlfn.TEXTBEFORE(Table9[[#This Row],[rxn]],"-"&amp;Table9[[#This Row],[enz]]),"RXN-")</f>
        <v>#N/A</v>
      </c>
      <c r="AJ1132" s="1" t="e">
        <f>_xlfn.TEXTBEFORE(Table9[[#This Row],[rxn]],"_",-1)</f>
        <v>#N/A</v>
      </c>
    </row>
    <row r="1133" spans="1:36" ht="17" hidden="1" x14ac:dyDescent="0.25">
      <c r="A1133" t="s">
        <v>9664</v>
      </c>
      <c r="B1133" t="str">
        <f>_xlfn.TEXTAFTER(Table5[[#This Row],[r]],"-",-1)</f>
        <v>rt7052'</v>
      </c>
      <c r="C1133" t="str">
        <f>_xlfn.TEXTAFTER(_xlfn.TEXTBEFORE(Table5[[#This Row],[r]],"-"&amp;Table5[[#This Row],[enz]]),"'RXN-")</f>
        <v>FBA2_c_FWD</v>
      </c>
      <c r="D1133">
        <v>11171.708534568001</v>
      </c>
      <c r="E1133">
        <f>_xlfn.XLOOKUP(Table5[[#This Row],[r]],Table3[r],Table3[kapp],"")</f>
        <v>8988.1774343278394</v>
      </c>
      <c r="F1133">
        <f>Table5[[#This Row],[kapp]]-Table5[[#This Row],[old]]</f>
        <v>2183.5311002401613</v>
      </c>
      <c r="G1133" t="str" cm="1">
        <f t="array" ref="G1133">IF(ROWS(_xlfn._xlws.FILTER(Table5[r],Table5[enz]=Table5[[#This Row],[enz]]))&gt;1,"many","1")</f>
        <v>many</v>
      </c>
      <c r="H1133" t="str" cm="1">
        <f t="array" ref="H1133">IF(ROWS(_xlfn._xlws.FILTER(Table5[r],Table5[rxn-no-enz]=Table5[[#This Row],[rxn-no-enz]]))&gt;1,"many","1")</f>
        <v>1</v>
      </c>
      <c r="I1133" t="str">
        <f>_xlfn.XLOOKUP(SUBSTITUTE(Table5[[#This Row],[r]],"'",""),Table6[rxn],Table6[rxn],"no")</f>
        <v>no</v>
      </c>
      <c r="J1133" t="str" cm="1">
        <f t="array" ref="J1133">_xlfn.XLOOKUP(Table5[[#This Row],[r]],"'"&amp;Table6[rxn]&amp;"'",Table6[expected kapp],"")</f>
        <v/>
      </c>
      <c r="L1133" t="s">
        <v>9586</v>
      </c>
      <c r="M1133">
        <v>8988.1774343278394</v>
      </c>
      <c r="AE1133" s="1" t="s">
        <v>11813</v>
      </c>
      <c r="AF1133" s="1" t="s">
        <v>2778</v>
      </c>
      <c r="AG1133" s="9">
        <v>2.185349E-12</v>
      </c>
      <c r="AH1133" s="1" t="str">
        <f>_xlfn.TEXTAFTER(Table9[[#This Row],[rxn]],"-",-1)</f>
        <v>rt4487_n</v>
      </c>
      <c r="AI1133" s="1" t="e">
        <f>_xlfn.TEXTAFTER(_xlfn.TEXTBEFORE(Table9[[#This Row],[rxn]],"-"&amp;Table9[[#This Row],[enz]]),"RXN-")</f>
        <v>#N/A</v>
      </c>
      <c r="AJ1133" s="1" t="str">
        <f>_xlfn.TEXTBEFORE(Table9[[#This Row],[rxn]],"_",-1)</f>
        <v>PROSYN-rt4487</v>
      </c>
    </row>
    <row r="1134" spans="1:36" ht="17" hidden="1" x14ac:dyDescent="0.25">
      <c r="A1134" t="s">
        <v>9665</v>
      </c>
      <c r="B1134" t="str">
        <f>_xlfn.TEXTAFTER(Table5[[#This Row],[r]],"-",-1)</f>
        <v>rt7052'</v>
      </c>
      <c r="C1134" t="str">
        <f>_xlfn.TEXTAFTER(_xlfn.TEXTBEFORE(Table5[[#This Row],[r]],"-"&amp;Table5[[#This Row],[enz]]),"'RXN-")</f>
        <v>FBA2_c_REV</v>
      </c>
      <c r="D1134">
        <v>11171.708534568001</v>
      </c>
      <c r="E1134">
        <f>_xlfn.XLOOKUP(Table5[[#This Row],[r]],Table3[r],Table3[kapp],"")</f>
        <v>8988.1774343278394</v>
      </c>
      <c r="F1134">
        <f>Table5[[#This Row],[kapp]]-Table5[[#This Row],[old]]</f>
        <v>2183.5311002401613</v>
      </c>
      <c r="G1134" t="str" cm="1">
        <f t="array" ref="G1134">IF(ROWS(_xlfn._xlws.FILTER(Table5[r],Table5[enz]=Table5[[#This Row],[enz]]))&gt;1,"many","1")</f>
        <v>many</v>
      </c>
      <c r="H1134" t="str" cm="1">
        <f t="array" ref="H1134">IF(ROWS(_xlfn._xlws.FILTER(Table5[r],Table5[rxn-no-enz]=Table5[[#This Row],[rxn-no-enz]]))&gt;1,"many","1")</f>
        <v>1</v>
      </c>
      <c r="I1134" t="str">
        <f>_xlfn.XLOOKUP(SUBSTITUTE(Table5[[#This Row],[r]],"'",""),Table6[rxn],Table6[rxn],"no")</f>
        <v>no</v>
      </c>
      <c r="J1134" t="str" cm="1">
        <f t="array" ref="J1134">_xlfn.XLOOKUP(Table5[[#This Row],[r]],"'"&amp;Table6[rxn]&amp;"'",Table6[expected kapp],"")</f>
        <v/>
      </c>
      <c r="L1134" t="s">
        <v>9587</v>
      </c>
      <c r="M1134">
        <v>8988.1774343278394</v>
      </c>
      <c r="AE1134" s="1" t="s">
        <v>11814</v>
      </c>
      <c r="AF1134" s="1" t="s">
        <v>2778</v>
      </c>
      <c r="AG1134" s="9">
        <v>1.05807287E-10</v>
      </c>
      <c r="AH1134" s="1" t="str">
        <f>_xlfn.TEXTAFTER(Table9[[#This Row],[rxn]],"-",-1)</f>
        <v>rt4499</v>
      </c>
      <c r="AI1134" s="1" t="e">
        <f>_xlfn.TEXTAFTER(_xlfn.TEXTBEFORE(Table9[[#This Row],[rxn]],"-"&amp;Table9[[#This Row],[enz]]),"RXN-")</f>
        <v>#N/A</v>
      </c>
      <c r="AJ1134" s="1" t="e">
        <f>_xlfn.TEXTBEFORE(Table9[[#This Row],[rxn]],"_",-1)</f>
        <v>#N/A</v>
      </c>
    </row>
    <row r="1135" spans="1:36" ht="17" hidden="1" x14ac:dyDescent="0.25">
      <c r="A1135" t="s">
        <v>9666</v>
      </c>
      <c r="B1135" t="str">
        <f>_xlfn.TEXTAFTER(Table5[[#This Row],[r]],"-",-1)</f>
        <v>rt7052'</v>
      </c>
      <c r="C1135" t="str">
        <f>_xlfn.TEXTAFTER(_xlfn.TEXTBEFORE(Table5[[#This Row],[r]],"-"&amp;Table5[[#This Row],[enz]]),"'RXN-")</f>
        <v>FBA3_c_FWD</v>
      </c>
      <c r="D1135">
        <v>11171.708534568001</v>
      </c>
      <c r="E1135">
        <f>_xlfn.XLOOKUP(Table5[[#This Row],[r]],Table3[r],Table3[kapp],"")</f>
        <v>8988.1774343278394</v>
      </c>
      <c r="F1135">
        <f>Table5[[#This Row],[kapp]]-Table5[[#This Row],[old]]</f>
        <v>2183.5311002401613</v>
      </c>
      <c r="G1135" t="str" cm="1">
        <f t="array" ref="G1135">IF(ROWS(_xlfn._xlws.FILTER(Table5[r],Table5[enz]=Table5[[#This Row],[enz]]))&gt;1,"many","1")</f>
        <v>many</v>
      </c>
      <c r="H1135" t="str" cm="1">
        <f t="array" ref="H1135">IF(ROWS(_xlfn._xlws.FILTER(Table5[r],Table5[rxn-no-enz]=Table5[[#This Row],[rxn-no-enz]]))&gt;1,"many","1")</f>
        <v>1</v>
      </c>
      <c r="I1135" t="str">
        <f>_xlfn.XLOOKUP(SUBSTITUTE(Table5[[#This Row],[r]],"'",""),Table6[rxn],Table6[rxn],"no")</f>
        <v>no</v>
      </c>
      <c r="J1135" t="str" cm="1">
        <f t="array" ref="J1135">_xlfn.XLOOKUP(Table5[[#This Row],[r]],"'"&amp;Table6[rxn]&amp;"'",Table6[expected kapp],"")</f>
        <v/>
      </c>
      <c r="L1135" t="s">
        <v>9588</v>
      </c>
      <c r="M1135">
        <v>8988.1774343278394</v>
      </c>
      <c r="AE1135" s="1" t="s">
        <v>11815</v>
      </c>
      <c r="AF1135" s="1" t="s">
        <v>2778</v>
      </c>
      <c r="AG1135" s="9">
        <v>6.2007517999999899E-11</v>
      </c>
      <c r="AH1135" s="1" t="str">
        <f>_xlfn.TEXTAFTER(Table9[[#This Row],[rxn]],"-",-1)</f>
        <v>rt4502</v>
      </c>
      <c r="AI1135" s="1" t="e">
        <f>_xlfn.TEXTAFTER(_xlfn.TEXTBEFORE(Table9[[#This Row],[rxn]],"-"&amp;Table9[[#This Row],[enz]]),"RXN-")</f>
        <v>#N/A</v>
      </c>
      <c r="AJ1135" s="1" t="e">
        <f>_xlfn.TEXTBEFORE(Table9[[#This Row],[rxn]],"_",-1)</f>
        <v>#N/A</v>
      </c>
    </row>
    <row r="1136" spans="1:36" ht="17" hidden="1" x14ac:dyDescent="0.25">
      <c r="A1136" t="s">
        <v>9667</v>
      </c>
      <c r="B1136" t="str">
        <f>_xlfn.TEXTAFTER(Table5[[#This Row],[r]],"-",-1)</f>
        <v>rt7052'</v>
      </c>
      <c r="C1136" t="str">
        <f>_xlfn.TEXTAFTER(_xlfn.TEXTBEFORE(Table5[[#This Row],[r]],"-"&amp;Table5[[#This Row],[enz]]),"'RXN-")</f>
        <v>FBA3_c_REV</v>
      </c>
      <c r="D1136">
        <v>11171.708534568001</v>
      </c>
      <c r="E1136">
        <f>_xlfn.XLOOKUP(Table5[[#This Row],[r]],Table3[r],Table3[kapp],"")</f>
        <v>8988.1774343278394</v>
      </c>
      <c r="F1136">
        <f>Table5[[#This Row],[kapp]]-Table5[[#This Row],[old]]</f>
        <v>2183.5311002401613</v>
      </c>
      <c r="G1136" t="str" cm="1">
        <f t="array" ref="G1136">IF(ROWS(_xlfn._xlws.FILTER(Table5[r],Table5[enz]=Table5[[#This Row],[enz]]))&gt;1,"many","1")</f>
        <v>many</v>
      </c>
      <c r="H1136" t="str" cm="1">
        <f t="array" ref="H1136">IF(ROWS(_xlfn._xlws.FILTER(Table5[r],Table5[rxn-no-enz]=Table5[[#This Row],[rxn-no-enz]]))&gt;1,"many","1")</f>
        <v>1</v>
      </c>
      <c r="I1136" t="str">
        <f>_xlfn.XLOOKUP(SUBSTITUTE(Table5[[#This Row],[r]],"'",""),Table6[rxn],Table6[rxn],"no")</f>
        <v>no</v>
      </c>
      <c r="J1136" t="str" cm="1">
        <f t="array" ref="J1136">_xlfn.XLOOKUP(Table5[[#This Row],[r]],"'"&amp;Table6[rxn]&amp;"'",Table6[expected kapp],"")</f>
        <v/>
      </c>
      <c r="L1136" t="s">
        <v>9589</v>
      </c>
      <c r="M1136">
        <v>8988.1774343278394</v>
      </c>
      <c r="AE1136" s="1" t="s">
        <v>4417</v>
      </c>
      <c r="AF1136" s="1" t="s">
        <v>2778</v>
      </c>
      <c r="AG1136" s="9">
        <v>4.4068075000000003E-11</v>
      </c>
      <c r="AH1136" s="1" t="str">
        <f>_xlfn.TEXTAFTER(Table9[[#This Row],[rxn]],"-",-1)</f>
        <v>rt4513_rm</v>
      </c>
      <c r="AI1136" s="1" t="e">
        <f>_xlfn.TEXTAFTER(_xlfn.TEXTBEFORE(Table9[[#This Row],[rxn]],"-"&amp;Table9[[#This Row],[enz]]),"RXN-")</f>
        <v>#N/A</v>
      </c>
      <c r="AJ1136" s="1" t="str">
        <f>_xlfn.TEXTBEFORE(Table9[[#This Row],[rxn]],"_",-1)</f>
        <v>PROSYN-rt4513</v>
      </c>
    </row>
    <row r="1137" spans="1:36" ht="17" hidden="1" x14ac:dyDescent="0.25">
      <c r="A1137" t="s">
        <v>9668</v>
      </c>
      <c r="B1137" t="str">
        <f>_xlfn.TEXTAFTER(Table5[[#This Row],[r]],"-",-1)</f>
        <v>rt7055'</v>
      </c>
      <c r="C1137" t="str">
        <f>_xlfn.TEXTAFTER(_xlfn.TEXTBEFORE(Table5[[#This Row],[r]],"-"&amp;Table5[[#This Row],[enz]]),"'RXN-")</f>
        <v>FBP_c_FWD</v>
      </c>
      <c r="D1137">
        <v>11171.708534568001</v>
      </c>
      <c r="E1137">
        <f>_xlfn.XLOOKUP(Table5[[#This Row],[r]],Table3[r],Table3[kapp],"")</f>
        <v>8988.1774343278394</v>
      </c>
      <c r="F1137">
        <f>Table5[[#This Row],[kapp]]-Table5[[#This Row],[old]]</f>
        <v>2183.5311002401613</v>
      </c>
      <c r="G1137" t="str" cm="1">
        <f t="array" ref="G1137">IF(ROWS(_xlfn._xlws.FILTER(Table5[r],Table5[enz]=Table5[[#This Row],[enz]]))&gt;1,"many","1")</f>
        <v>1</v>
      </c>
      <c r="H1137" t="str" cm="1">
        <f t="array" ref="H1137">IF(ROWS(_xlfn._xlws.FILTER(Table5[r],Table5[rxn-no-enz]=Table5[[#This Row],[rxn-no-enz]]))&gt;1,"many","1")</f>
        <v>1</v>
      </c>
      <c r="I1137" t="str">
        <f>_xlfn.XLOOKUP(SUBSTITUTE(Table5[[#This Row],[r]],"'",""),Table6[rxn],Table6[rxn],"no")</f>
        <v>no</v>
      </c>
      <c r="J1137" t="str" cm="1">
        <f t="array" ref="J1137">_xlfn.XLOOKUP(Table5[[#This Row],[r]],"'"&amp;Table6[rxn]&amp;"'",Table6[expected kapp],"")</f>
        <v/>
      </c>
      <c r="L1137" t="s">
        <v>9590</v>
      </c>
      <c r="M1137">
        <v>8988.1774343278394</v>
      </c>
      <c r="AE1137" s="1" t="s">
        <v>11816</v>
      </c>
      <c r="AF1137" s="1" t="s">
        <v>2778</v>
      </c>
      <c r="AG1137" s="9">
        <v>3.6172789999999998E-11</v>
      </c>
      <c r="AH1137" s="1" t="str">
        <f>_xlfn.TEXTAFTER(Table9[[#This Row],[rxn]],"-",-1)</f>
        <v>rt4526</v>
      </c>
      <c r="AI1137" s="1" t="e">
        <f>_xlfn.TEXTAFTER(_xlfn.TEXTBEFORE(Table9[[#This Row],[rxn]],"-"&amp;Table9[[#This Row],[enz]]),"RXN-")</f>
        <v>#N/A</v>
      </c>
      <c r="AJ1137" s="1" t="e">
        <f>_xlfn.TEXTBEFORE(Table9[[#This Row],[rxn]],"_",-1)</f>
        <v>#N/A</v>
      </c>
    </row>
    <row r="1138" spans="1:36" ht="17" hidden="1" x14ac:dyDescent="0.25">
      <c r="A1138" t="s">
        <v>9669</v>
      </c>
      <c r="B1138" t="str">
        <f>_xlfn.TEXTAFTER(Table5[[#This Row],[r]],"-",-1)</f>
        <v>rt6827'</v>
      </c>
      <c r="C1138" t="str">
        <f>_xlfn.TEXTAFTER(_xlfn.TEXTBEFORE(Table5[[#This Row],[r]],"-"&amp;Table5[[#This Row],[enz]]),"'RXN-")</f>
        <v>FBP2_c_FWD</v>
      </c>
      <c r="D1138">
        <v>11171.708534568001</v>
      </c>
      <c r="E1138">
        <f>_xlfn.XLOOKUP(Table5[[#This Row],[r]],Table3[r],Table3[kapp],"")</f>
        <v>8988.1774343278394</v>
      </c>
      <c r="F1138">
        <f>Table5[[#This Row],[kapp]]-Table5[[#This Row],[old]]</f>
        <v>2183.5311002401613</v>
      </c>
      <c r="G1138" t="str" cm="1">
        <f t="array" ref="G1138">IF(ROWS(_xlfn._xlws.FILTER(Table5[r],Table5[enz]=Table5[[#This Row],[enz]]))&gt;1,"many","1")</f>
        <v>1</v>
      </c>
      <c r="H1138" t="str" cm="1">
        <f t="array" ref="H1138">IF(ROWS(_xlfn._xlws.FILTER(Table5[r],Table5[rxn-no-enz]=Table5[[#This Row],[rxn-no-enz]]))&gt;1,"many","1")</f>
        <v>many</v>
      </c>
      <c r="I1138" t="str">
        <f>_xlfn.XLOOKUP(SUBSTITUTE(Table5[[#This Row],[r]],"'",""),Table6[rxn],Table6[rxn],"no")</f>
        <v>no</v>
      </c>
      <c r="J1138" t="str" cm="1">
        <f t="array" ref="J1138">_xlfn.XLOOKUP(Table5[[#This Row],[r]],"'"&amp;Table6[rxn]&amp;"'",Table6[expected kapp],"")</f>
        <v/>
      </c>
      <c r="L1138" t="s">
        <v>9591</v>
      </c>
      <c r="M1138">
        <v>8988.1774343278394</v>
      </c>
      <c r="AE1138" s="1" t="s">
        <v>4418</v>
      </c>
      <c r="AF1138" s="1" t="s">
        <v>2778</v>
      </c>
      <c r="AG1138" s="9">
        <v>4.3741430399999999E-10</v>
      </c>
      <c r="AH1138" s="1" t="str">
        <f>_xlfn.TEXTAFTER(Table9[[#This Row],[rxn]],"-",-1)</f>
        <v>rt4530</v>
      </c>
      <c r="AI1138" s="1" t="e">
        <f>_xlfn.TEXTAFTER(_xlfn.TEXTBEFORE(Table9[[#This Row],[rxn]],"-"&amp;Table9[[#This Row],[enz]]),"RXN-")</f>
        <v>#N/A</v>
      </c>
      <c r="AJ1138" s="1" t="e">
        <f>_xlfn.TEXTBEFORE(Table9[[#This Row],[rxn]],"_",-1)</f>
        <v>#N/A</v>
      </c>
    </row>
    <row r="1139" spans="1:36" ht="17" hidden="1" x14ac:dyDescent="0.25">
      <c r="A1139" t="s">
        <v>9670</v>
      </c>
      <c r="B1139" t="str">
        <f>_xlfn.TEXTAFTER(Table5[[#This Row],[r]],"-",-1)</f>
        <v>rt7376'</v>
      </c>
      <c r="C1139" t="str">
        <f>_xlfn.TEXTAFTER(_xlfn.TEXTBEFORE(Table5[[#This Row],[r]],"-"&amp;Table5[[#This Row],[enz]]),"'RXN-")</f>
        <v>FBP2_c_FWD</v>
      </c>
      <c r="D1139">
        <v>11171.708534568001</v>
      </c>
      <c r="E1139">
        <f>_xlfn.XLOOKUP(Table5[[#This Row],[r]],Table3[r],Table3[kapp],"")</f>
        <v>8988.1774343278394</v>
      </c>
      <c r="F1139">
        <f>Table5[[#This Row],[kapp]]-Table5[[#This Row],[old]]</f>
        <v>2183.5311002401613</v>
      </c>
      <c r="G1139" t="str" cm="1">
        <f t="array" ref="G1139">IF(ROWS(_xlfn._xlws.FILTER(Table5[r],Table5[enz]=Table5[[#This Row],[enz]]))&gt;1,"many","1")</f>
        <v>1</v>
      </c>
      <c r="H1139" t="str" cm="1">
        <f t="array" ref="H1139">IF(ROWS(_xlfn._xlws.FILTER(Table5[r],Table5[rxn-no-enz]=Table5[[#This Row],[rxn-no-enz]]))&gt;1,"many","1")</f>
        <v>many</v>
      </c>
      <c r="I1139" t="str">
        <f>_xlfn.XLOOKUP(SUBSTITUTE(Table5[[#This Row],[r]],"'",""),Table6[rxn],Table6[rxn],"no")</f>
        <v>no</v>
      </c>
      <c r="J1139" t="str" cm="1">
        <f t="array" ref="J1139">_xlfn.XLOOKUP(Table5[[#This Row],[r]],"'"&amp;Table6[rxn]&amp;"'",Table6[expected kapp],"")</f>
        <v/>
      </c>
      <c r="L1139" t="s">
        <v>9592</v>
      </c>
      <c r="M1139">
        <v>8988.1774343278394</v>
      </c>
      <c r="AE1139" s="1" t="s">
        <v>11817</v>
      </c>
      <c r="AF1139" s="1" t="s">
        <v>2778</v>
      </c>
      <c r="AG1139" s="9">
        <v>0</v>
      </c>
      <c r="AH1139" s="1" t="str">
        <f>_xlfn.TEXTAFTER(Table9[[#This Row],[rxn]],"-",-1)</f>
        <v>rt4541</v>
      </c>
      <c r="AI1139" s="1" t="e">
        <f>_xlfn.TEXTAFTER(_xlfn.TEXTBEFORE(Table9[[#This Row],[rxn]],"-"&amp;Table9[[#This Row],[enz]]),"RXN-")</f>
        <v>#N/A</v>
      </c>
      <c r="AJ1139" s="1" t="e">
        <f>_xlfn.TEXTBEFORE(Table9[[#This Row],[rxn]],"_",-1)</f>
        <v>#N/A</v>
      </c>
    </row>
    <row r="1140" spans="1:36" ht="17" hidden="1" x14ac:dyDescent="0.25">
      <c r="A1140" t="s">
        <v>9671</v>
      </c>
      <c r="B1140" t="str">
        <f>_xlfn.TEXTAFTER(Table5[[#This Row],[r]],"-",-1)</f>
        <v>rt3584'</v>
      </c>
      <c r="C1140" t="str">
        <f>_xlfn.TEXTAFTER(_xlfn.TEXTBEFORE(Table5[[#This Row],[r]],"-"&amp;Table5[[#This Row],[enz]]),"'RXN-")</f>
        <v>FDH_c_FWD</v>
      </c>
      <c r="D1140">
        <v>11171.708534568001</v>
      </c>
      <c r="E1140">
        <f>_xlfn.XLOOKUP(Table5[[#This Row],[r]],Table3[r],Table3[kapp],"")</f>
        <v>8988.1774343278394</v>
      </c>
      <c r="F1140">
        <f>Table5[[#This Row],[kapp]]-Table5[[#This Row],[old]]</f>
        <v>2183.5311002401613</v>
      </c>
      <c r="G1140" t="str" cm="1">
        <f t="array" ref="G1140">IF(ROWS(_xlfn._xlws.FILTER(Table5[r],Table5[enz]=Table5[[#This Row],[enz]]))&gt;1,"many","1")</f>
        <v>1</v>
      </c>
      <c r="H1140" t="str" cm="1">
        <f t="array" ref="H1140">IF(ROWS(_xlfn._xlws.FILTER(Table5[r],Table5[rxn-no-enz]=Table5[[#This Row],[rxn-no-enz]]))&gt;1,"many","1")</f>
        <v>1</v>
      </c>
      <c r="I1140" t="str">
        <f>_xlfn.XLOOKUP(SUBSTITUTE(Table5[[#This Row],[r]],"'",""),Table6[rxn],Table6[rxn],"no")</f>
        <v>no</v>
      </c>
      <c r="J1140" t="str" cm="1">
        <f t="array" ref="J1140">_xlfn.XLOOKUP(Table5[[#This Row],[r]],"'"&amp;Table6[rxn]&amp;"'",Table6[expected kapp],"")</f>
        <v/>
      </c>
      <c r="L1140" t="s">
        <v>9593</v>
      </c>
      <c r="M1140">
        <v>8988.1774343278394</v>
      </c>
      <c r="AE1140" s="1" t="s">
        <v>4419</v>
      </c>
      <c r="AF1140" s="1" t="s">
        <v>2778</v>
      </c>
      <c r="AG1140" s="9">
        <v>9.0939701799999995E-10</v>
      </c>
      <c r="AH1140" s="1" t="str">
        <f>_xlfn.TEXTAFTER(Table9[[#This Row],[rxn]],"-",-1)</f>
        <v>rt4544</v>
      </c>
      <c r="AI1140" s="1" t="e">
        <f>_xlfn.TEXTAFTER(_xlfn.TEXTBEFORE(Table9[[#This Row],[rxn]],"-"&amp;Table9[[#This Row],[enz]]),"RXN-")</f>
        <v>#N/A</v>
      </c>
      <c r="AJ1140" s="1" t="e">
        <f>_xlfn.TEXTBEFORE(Table9[[#This Row],[rxn]],"_",-1)</f>
        <v>#N/A</v>
      </c>
    </row>
    <row r="1141" spans="1:36" ht="17" hidden="1" x14ac:dyDescent="0.25">
      <c r="A1141" t="s">
        <v>9672</v>
      </c>
      <c r="B1141" t="str">
        <f>_xlfn.TEXTAFTER(Table5[[#This Row],[r]],"-",-1)</f>
        <v>rt2087'</v>
      </c>
      <c r="C1141" t="str">
        <f>_xlfn.TEXTAFTER(_xlfn.TEXTBEFORE(Table5[[#This Row],[r]],"-"&amp;Table5[[#This Row],[enz]]),"'RXN-")</f>
        <v>FE2t_c_e_FWD</v>
      </c>
      <c r="D1141">
        <v>11171.708534568001</v>
      </c>
      <c r="E1141">
        <f>_xlfn.XLOOKUP(Table5[[#This Row],[r]],Table3[r],Table3[kapp],"")</f>
        <v>8988.1774343278394</v>
      </c>
      <c r="F1141">
        <f>Table5[[#This Row],[kapp]]-Table5[[#This Row],[old]]</f>
        <v>2183.5311002401613</v>
      </c>
      <c r="G1141" t="str" cm="1">
        <f t="array" ref="G1141">IF(ROWS(_xlfn._xlws.FILTER(Table5[r],Table5[enz]=Table5[[#This Row],[enz]]))&gt;1,"many","1")</f>
        <v>1</v>
      </c>
      <c r="H1141" t="str" cm="1">
        <f t="array" ref="H1141">IF(ROWS(_xlfn._xlws.FILTER(Table5[r],Table5[rxn-no-enz]=Table5[[#This Row],[rxn-no-enz]]))&gt;1,"many","1")</f>
        <v>many</v>
      </c>
      <c r="I1141" t="str">
        <f>_xlfn.XLOOKUP(SUBSTITUTE(Table5[[#This Row],[r]],"'",""),Table6[rxn],Table6[rxn],"no")</f>
        <v>no</v>
      </c>
      <c r="J1141" t="str" cm="1">
        <f t="array" ref="J1141">_xlfn.XLOOKUP(Table5[[#This Row],[r]],"'"&amp;Table6[rxn]&amp;"'",Table6[expected kapp],"")</f>
        <v/>
      </c>
      <c r="L1141" t="s">
        <v>9594</v>
      </c>
      <c r="M1141">
        <v>8988.1774343278394</v>
      </c>
      <c r="AE1141" s="1" t="s">
        <v>11818</v>
      </c>
      <c r="AF1141" s="1" t="s">
        <v>2778</v>
      </c>
      <c r="AG1141" s="9">
        <v>4.8983754999999998E-11</v>
      </c>
      <c r="AH1141" s="1" t="str">
        <f>_xlfn.TEXTAFTER(Table9[[#This Row],[rxn]],"-",-1)</f>
        <v>rt4548</v>
      </c>
      <c r="AI1141" s="1" t="e">
        <f>_xlfn.TEXTAFTER(_xlfn.TEXTBEFORE(Table9[[#This Row],[rxn]],"-"&amp;Table9[[#This Row],[enz]]),"RXN-")</f>
        <v>#N/A</v>
      </c>
      <c r="AJ1141" s="1" t="e">
        <f>_xlfn.TEXTBEFORE(Table9[[#This Row],[rxn]],"_",-1)</f>
        <v>#N/A</v>
      </c>
    </row>
    <row r="1142" spans="1:36" ht="17" hidden="1" x14ac:dyDescent="0.25">
      <c r="A1142" t="s">
        <v>9673</v>
      </c>
      <c r="B1142" t="str">
        <f>_xlfn.TEXTAFTER(Table5[[#This Row],[r]],"-",-1)</f>
        <v>FECOORCPLX2'</v>
      </c>
      <c r="C1142" t="str">
        <f>_xlfn.TEXTAFTER(_xlfn.TEXTBEFORE(Table5[[#This Row],[r]],"-"&amp;Table5[[#This Row],[enz]]),"'RXN-")</f>
        <v>FECOOR_m_FWD</v>
      </c>
      <c r="D1142">
        <v>11171.708534568001</v>
      </c>
      <c r="E1142">
        <f>_xlfn.XLOOKUP(Table5[[#This Row],[r]],Table3[r],Table3[kapp],"")</f>
        <v>8988.1774343278394</v>
      </c>
      <c r="F1142">
        <f>Table5[[#This Row],[kapp]]-Table5[[#This Row],[old]]</f>
        <v>2183.5311002401613</v>
      </c>
      <c r="G1142" t="str" cm="1">
        <f t="array" ref="G1142">IF(ROWS(_xlfn._xlws.FILTER(Table5[r],Table5[enz]=Table5[[#This Row],[enz]]))&gt;1,"many","1")</f>
        <v>1</v>
      </c>
      <c r="H1142" t="str" cm="1">
        <f t="array" ref="H1142">IF(ROWS(_xlfn._xlws.FILTER(Table5[r],Table5[rxn-no-enz]=Table5[[#This Row],[rxn-no-enz]]))&gt;1,"many","1")</f>
        <v>many</v>
      </c>
      <c r="I1142" t="str">
        <f>_xlfn.XLOOKUP(SUBSTITUTE(Table5[[#This Row],[r]],"'",""),Table6[rxn],Table6[rxn],"no")</f>
        <v>no</v>
      </c>
      <c r="J1142" t="str" cm="1">
        <f t="array" ref="J1142">_xlfn.XLOOKUP(Table5[[#This Row],[r]],"'"&amp;Table6[rxn]&amp;"'",Table6[expected kapp],"")</f>
        <v/>
      </c>
      <c r="L1142" t="s">
        <v>9595</v>
      </c>
      <c r="M1142">
        <v>8988.1774343278394</v>
      </c>
      <c r="AE1142" s="1" t="s">
        <v>11819</v>
      </c>
      <c r="AF1142" s="1" t="s">
        <v>2778</v>
      </c>
      <c r="AG1142" s="9">
        <v>2.07819739999999E-11</v>
      </c>
      <c r="AH1142" s="1" t="str">
        <f>_xlfn.TEXTAFTER(Table9[[#This Row],[rxn]],"-",-1)</f>
        <v>rt4555</v>
      </c>
      <c r="AI1142" s="1" t="e">
        <f>_xlfn.TEXTAFTER(_xlfn.TEXTBEFORE(Table9[[#This Row],[rxn]],"-"&amp;Table9[[#This Row],[enz]]),"RXN-")</f>
        <v>#N/A</v>
      </c>
      <c r="AJ1142" s="1" t="e">
        <f>_xlfn.TEXTBEFORE(Table9[[#This Row],[rxn]],"_",-1)</f>
        <v>#N/A</v>
      </c>
    </row>
    <row r="1143" spans="1:36" ht="17" hidden="1" x14ac:dyDescent="0.25">
      <c r="A1143" t="s">
        <v>9674</v>
      </c>
      <c r="B1143" t="str">
        <f>_xlfn.TEXTAFTER(Table5[[#This Row],[r]],"-",-1)</f>
        <v>FECOORCPLX3'</v>
      </c>
      <c r="C1143" t="str">
        <f>_xlfn.TEXTAFTER(_xlfn.TEXTBEFORE(Table5[[#This Row],[r]],"-"&amp;Table5[[#This Row],[enz]]),"'RXN-")</f>
        <v>FECOOR_m_FWD</v>
      </c>
      <c r="D1143">
        <v>11171.708534568001</v>
      </c>
      <c r="E1143">
        <f>_xlfn.XLOOKUP(Table5[[#This Row],[r]],Table3[r],Table3[kapp],"")</f>
        <v>8988.1774343278394</v>
      </c>
      <c r="F1143">
        <f>Table5[[#This Row],[kapp]]-Table5[[#This Row],[old]]</f>
        <v>2183.5311002401613</v>
      </c>
      <c r="G1143" t="str" cm="1">
        <f t="array" ref="G1143">IF(ROWS(_xlfn._xlws.FILTER(Table5[r],Table5[enz]=Table5[[#This Row],[enz]]))&gt;1,"many","1")</f>
        <v>1</v>
      </c>
      <c r="H1143" t="str" cm="1">
        <f t="array" ref="H1143">IF(ROWS(_xlfn._xlws.FILTER(Table5[r],Table5[rxn-no-enz]=Table5[[#This Row],[rxn-no-enz]]))&gt;1,"many","1")</f>
        <v>many</v>
      </c>
      <c r="I1143" t="str">
        <f>_xlfn.XLOOKUP(SUBSTITUTE(Table5[[#This Row],[r]],"'",""),Table6[rxn],Table6[rxn],"no")</f>
        <v>no</v>
      </c>
      <c r="J1143" t="str" cm="1">
        <f t="array" ref="J1143">_xlfn.XLOOKUP(Table5[[#This Row],[r]],"'"&amp;Table6[rxn]&amp;"'",Table6[expected kapp],"")</f>
        <v/>
      </c>
      <c r="L1143" t="s">
        <v>9596</v>
      </c>
      <c r="M1143">
        <v>8988.1774343278394</v>
      </c>
      <c r="AE1143" s="1" t="s">
        <v>11820</v>
      </c>
      <c r="AF1143" s="1" t="s">
        <v>2778</v>
      </c>
      <c r="AG1143" s="9">
        <v>1.90825E-13</v>
      </c>
      <c r="AH1143" s="1" t="str">
        <f>_xlfn.TEXTAFTER(Table9[[#This Row],[rxn]],"-",-1)</f>
        <v>rt4558</v>
      </c>
      <c r="AI1143" s="1" t="e">
        <f>_xlfn.TEXTAFTER(_xlfn.TEXTBEFORE(Table9[[#This Row],[rxn]],"-"&amp;Table9[[#This Row],[enz]]),"RXN-")</f>
        <v>#N/A</v>
      </c>
      <c r="AJ1143" s="1" t="e">
        <f>_xlfn.TEXTBEFORE(Table9[[#This Row],[rxn]],"_",-1)</f>
        <v>#N/A</v>
      </c>
    </row>
    <row r="1144" spans="1:36" ht="17" hidden="1" x14ac:dyDescent="0.25">
      <c r="A1144" t="s">
        <v>9675</v>
      </c>
      <c r="B1144" t="str">
        <f>_xlfn.TEXTAFTER(Table5[[#This Row],[r]],"-",-1)</f>
        <v>FECOORCPLX4'</v>
      </c>
      <c r="C1144" t="str">
        <f>_xlfn.TEXTAFTER(_xlfn.TEXTBEFORE(Table5[[#This Row],[r]],"-"&amp;Table5[[#This Row],[enz]]),"'RXN-")</f>
        <v>FECOOR_m_FWD</v>
      </c>
      <c r="D1144">
        <v>11171.708534568001</v>
      </c>
      <c r="E1144">
        <f>_xlfn.XLOOKUP(Table5[[#This Row],[r]],Table3[r],Table3[kapp],"")</f>
        <v>8988.1774343278394</v>
      </c>
      <c r="F1144">
        <f>Table5[[#This Row],[kapp]]-Table5[[#This Row],[old]]</f>
        <v>2183.5311002401613</v>
      </c>
      <c r="G1144" t="str" cm="1">
        <f t="array" ref="G1144">IF(ROWS(_xlfn._xlws.FILTER(Table5[r],Table5[enz]=Table5[[#This Row],[enz]]))&gt;1,"many","1")</f>
        <v>1</v>
      </c>
      <c r="H1144" t="str" cm="1">
        <f t="array" ref="H1144">IF(ROWS(_xlfn._xlws.FILTER(Table5[r],Table5[rxn-no-enz]=Table5[[#This Row],[rxn-no-enz]]))&gt;1,"many","1")</f>
        <v>many</v>
      </c>
      <c r="I1144" t="str">
        <f>_xlfn.XLOOKUP(SUBSTITUTE(Table5[[#This Row],[r]],"'",""),Table6[rxn],Table6[rxn],"no")</f>
        <v>no</v>
      </c>
      <c r="J1144" t="str" cm="1">
        <f t="array" ref="J1144">_xlfn.XLOOKUP(Table5[[#This Row],[r]],"'"&amp;Table6[rxn]&amp;"'",Table6[expected kapp],"")</f>
        <v/>
      </c>
      <c r="L1144" t="s">
        <v>9597</v>
      </c>
      <c r="M1144">
        <v>8988.1774343278394</v>
      </c>
      <c r="AE1144" s="1" t="s">
        <v>4420</v>
      </c>
      <c r="AF1144" s="1" t="s">
        <v>2778</v>
      </c>
      <c r="AG1144" s="9">
        <v>8.1213169999999995E-12</v>
      </c>
      <c r="AH1144" s="1" t="str">
        <f>_xlfn.TEXTAFTER(Table9[[#This Row],[rxn]],"-",-1)</f>
        <v>rt4559</v>
      </c>
      <c r="AI1144" s="1" t="e">
        <f>_xlfn.TEXTAFTER(_xlfn.TEXTBEFORE(Table9[[#This Row],[rxn]],"-"&amp;Table9[[#This Row],[enz]]),"RXN-")</f>
        <v>#N/A</v>
      </c>
      <c r="AJ1144" s="1" t="e">
        <f>_xlfn.TEXTBEFORE(Table9[[#This Row],[rxn]],"_",-1)</f>
        <v>#N/A</v>
      </c>
    </row>
    <row r="1145" spans="1:36" ht="17" hidden="1" x14ac:dyDescent="0.25">
      <c r="A1145" t="s">
        <v>9676</v>
      </c>
      <c r="B1145" t="str">
        <f>_xlfn.TEXTAFTER(Table5[[#This Row],[r]],"-",-1)</f>
        <v>CCP1CYC7'</v>
      </c>
      <c r="C1145" t="str">
        <f>_xlfn.TEXTAFTER(_xlfn.TEXTBEFORE(Table5[[#This Row],[r]],"-"&amp;Table5[[#This Row],[enz]]),"'RXN-")</f>
        <v>FECPOR_m_FWD</v>
      </c>
      <c r="D1145">
        <v>11171.708534568001</v>
      </c>
      <c r="E1145">
        <f>_xlfn.XLOOKUP(Table5[[#This Row],[r]],Table3[r],Table3[kapp],"")</f>
        <v>8988.1774343278394</v>
      </c>
      <c r="F1145">
        <f>Table5[[#This Row],[kapp]]-Table5[[#This Row],[old]]</f>
        <v>2183.5311002401613</v>
      </c>
      <c r="G1145" t="str" cm="1">
        <f t="array" ref="G1145">IF(ROWS(_xlfn._xlws.FILTER(Table5[r],Table5[enz]=Table5[[#This Row],[enz]]))&gt;1,"many","1")</f>
        <v>1</v>
      </c>
      <c r="H1145" t="str" cm="1">
        <f t="array" ref="H1145">IF(ROWS(_xlfn._xlws.FILTER(Table5[r],Table5[rxn-no-enz]=Table5[[#This Row],[rxn-no-enz]]))&gt;1,"many","1")</f>
        <v>many</v>
      </c>
      <c r="I1145" t="str">
        <f>_xlfn.XLOOKUP(SUBSTITUTE(Table5[[#This Row],[r]],"'",""),Table6[rxn],Table6[rxn],"no")</f>
        <v>no</v>
      </c>
      <c r="J1145" t="str" cm="1">
        <f t="array" ref="J1145">_xlfn.XLOOKUP(Table5[[#This Row],[r]],"'"&amp;Table6[rxn]&amp;"'",Table6[expected kapp],"")</f>
        <v/>
      </c>
      <c r="L1145" t="s">
        <v>9598</v>
      </c>
      <c r="M1145">
        <v>8988.1774343278394</v>
      </c>
      <c r="AE1145" s="1" t="s">
        <v>4421</v>
      </c>
      <c r="AF1145" s="1" t="s">
        <v>2778</v>
      </c>
      <c r="AG1145" s="9">
        <v>4.37797448E-10</v>
      </c>
      <c r="AH1145" s="1" t="str">
        <f>_xlfn.TEXTAFTER(Table9[[#This Row],[rxn]],"-",-1)</f>
        <v>rt4576</v>
      </c>
      <c r="AI1145" s="1" t="e">
        <f>_xlfn.TEXTAFTER(_xlfn.TEXTBEFORE(Table9[[#This Row],[rxn]],"-"&amp;Table9[[#This Row],[enz]]),"RXN-")</f>
        <v>#N/A</v>
      </c>
      <c r="AJ1145" s="1" t="e">
        <f>_xlfn.TEXTBEFORE(Table9[[#This Row],[rxn]],"_",-1)</f>
        <v>#N/A</v>
      </c>
    </row>
    <row r="1146" spans="1:36" ht="17" hidden="1" x14ac:dyDescent="0.25">
      <c r="A1146" t="s">
        <v>9677</v>
      </c>
      <c r="B1146" t="str">
        <f>_xlfn.TEXTAFTER(Table5[[#This Row],[r]],"-",-1)</f>
        <v>CCP1CYC7a'</v>
      </c>
      <c r="C1146" t="str">
        <f>_xlfn.TEXTAFTER(_xlfn.TEXTBEFORE(Table5[[#This Row],[r]],"-"&amp;Table5[[#This Row],[enz]]),"'RXN-")</f>
        <v>FECPOR_m_FWD</v>
      </c>
      <c r="D1146">
        <v>11171.708534568001</v>
      </c>
      <c r="E1146">
        <f>_xlfn.XLOOKUP(Table5[[#This Row],[r]],Table3[r],Table3[kapp],"")</f>
        <v>8988.1774343278394</v>
      </c>
      <c r="F1146">
        <f>Table5[[#This Row],[kapp]]-Table5[[#This Row],[old]]</f>
        <v>2183.5311002401613</v>
      </c>
      <c r="G1146" t="str" cm="1">
        <f t="array" ref="G1146">IF(ROWS(_xlfn._xlws.FILTER(Table5[r],Table5[enz]=Table5[[#This Row],[enz]]))&gt;1,"many","1")</f>
        <v>1</v>
      </c>
      <c r="H1146" t="str" cm="1">
        <f t="array" ref="H1146">IF(ROWS(_xlfn._xlws.FILTER(Table5[r],Table5[rxn-no-enz]=Table5[[#This Row],[rxn-no-enz]]))&gt;1,"many","1")</f>
        <v>many</v>
      </c>
      <c r="I1146" t="str">
        <f>_xlfn.XLOOKUP(SUBSTITUTE(Table5[[#This Row],[r]],"'",""),Table6[rxn],Table6[rxn],"no")</f>
        <v>no</v>
      </c>
      <c r="J1146" t="str" cm="1">
        <f t="array" ref="J1146">_xlfn.XLOOKUP(Table5[[#This Row],[r]],"'"&amp;Table6[rxn]&amp;"'",Table6[expected kapp],"")</f>
        <v/>
      </c>
      <c r="L1146" t="s">
        <v>9599</v>
      </c>
      <c r="M1146">
        <v>8988.1774343278394</v>
      </c>
      <c r="AE1146" s="1" t="s">
        <v>4423</v>
      </c>
      <c r="AF1146" s="1" t="s">
        <v>2778</v>
      </c>
      <c r="AG1146" s="9">
        <v>1.2324282699999999E-10</v>
      </c>
      <c r="AH1146" s="1" t="str">
        <f>_xlfn.TEXTAFTER(Table9[[#This Row],[rxn]],"-",-1)</f>
        <v>rt4597</v>
      </c>
      <c r="AI1146" s="1" t="e">
        <f>_xlfn.TEXTAFTER(_xlfn.TEXTBEFORE(Table9[[#This Row],[rxn]],"-"&amp;Table9[[#This Row],[enz]]),"RXN-")</f>
        <v>#N/A</v>
      </c>
      <c r="AJ1146" s="1" t="e">
        <f>_xlfn.TEXTBEFORE(Table9[[#This Row],[rxn]],"_",-1)</f>
        <v>#N/A</v>
      </c>
    </row>
    <row r="1147" spans="1:36" ht="17" hidden="1" x14ac:dyDescent="0.25">
      <c r="A1147" t="s">
        <v>9678</v>
      </c>
      <c r="B1147" t="str">
        <f>_xlfn.TEXTAFTER(Table5[[#This Row],[r]],"-",-1)</f>
        <v>rt7329'</v>
      </c>
      <c r="C1147" t="str">
        <f>_xlfn.TEXTAFTER(_xlfn.TEXTBEFORE(Table5[[#This Row],[r]],"-"&amp;Table5[[#This Row],[enz]]),"'RXN-")</f>
        <v>FER_c_FWD</v>
      </c>
      <c r="D1147">
        <v>11171.708534568001</v>
      </c>
      <c r="E1147">
        <f>_xlfn.XLOOKUP(Table5[[#This Row],[r]],Table3[r],Table3[kapp],"")</f>
        <v>8988.1774343278394</v>
      </c>
      <c r="F1147">
        <f>Table5[[#This Row],[kapp]]-Table5[[#This Row],[old]]</f>
        <v>2183.5311002401613</v>
      </c>
      <c r="G1147" t="str" cm="1">
        <f t="array" ref="G1147">IF(ROWS(_xlfn._xlws.FILTER(Table5[r],Table5[enz]=Table5[[#This Row],[enz]]))&gt;1,"many","1")</f>
        <v>1</v>
      </c>
      <c r="H1147" t="str" cm="1">
        <f t="array" ref="H1147">IF(ROWS(_xlfn._xlws.FILTER(Table5[r],Table5[rxn-no-enz]=Table5[[#This Row],[rxn-no-enz]]))&gt;1,"many","1")</f>
        <v>1</v>
      </c>
      <c r="I1147" t="str">
        <f>_xlfn.XLOOKUP(SUBSTITUTE(Table5[[#This Row],[r]],"'",""),Table6[rxn],Table6[rxn],"no")</f>
        <v>no</v>
      </c>
      <c r="J1147" t="str" cm="1">
        <f t="array" ref="J1147">_xlfn.XLOOKUP(Table5[[#This Row],[r]],"'"&amp;Table6[rxn]&amp;"'",Table6[expected kapp],"")</f>
        <v/>
      </c>
      <c r="L1147" t="s">
        <v>9600</v>
      </c>
      <c r="M1147">
        <v>8988.1774343278394</v>
      </c>
      <c r="AE1147" s="1" t="s">
        <v>4424</v>
      </c>
      <c r="AF1147" s="1" t="s">
        <v>2778</v>
      </c>
      <c r="AG1147" s="9">
        <v>6.3499352140000002E-9</v>
      </c>
      <c r="AH1147" s="1" t="str">
        <f>_xlfn.TEXTAFTER(Table9[[#This Row],[rxn]],"-",-1)</f>
        <v>rt4598</v>
      </c>
      <c r="AI1147" s="1" t="e">
        <f>_xlfn.TEXTAFTER(_xlfn.TEXTBEFORE(Table9[[#This Row],[rxn]],"-"&amp;Table9[[#This Row],[enz]]),"RXN-")</f>
        <v>#N/A</v>
      </c>
      <c r="AJ1147" s="1" t="e">
        <f>_xlfn.TEXTBEFORE(Table9[[#This Row],[rxn]],"_",-1)</f>
        <v>#N/A</v>
      </c>
    </row>
    <row r="1148" spans="1:36" ht="17" hidden="1" x14ac:dyDescent="0.25">
      <c r="A1148" t="s">
        <v>9679</v>
      </c>
      <c r="B1148" t="str">
        <f>_xlfn.TEXTAFTER(Table5[[#This Row],[r]],"-",-1)</f>
        <v>rt0172'</v>
      </c>
      <c r="C1148" t="str">
        <f>_xlfn.TEXTAFTER(_xlfn.TEXTBEFORE(Table5[[#This Row],[r]],"-"&amp;Table5[[#This Row],[enz]]),"'RXN-")</f>
        <v>FKYNH_c_FWD</v>
      </c>
      <c r="D1148">
        <v>11171.708534568001</v>
      </c>
      <c r="E1148">
        <f>_xlfn.XLOOKUP(Table5[[#This Row],[r]],Table3[r],Table3[kapp],"")</f>
        <v>8988.1774343278394</v>
      </c>
      <c r="F1148">
        <f>Table5[[#This Row],[kapp]]-Table5[[#This Row],[old]]</f>
        <v>2183.5311002401613</v>
      </c>
      <c r="G1148" t="str" cm="1">
        <f t="array" ref="G1148">IF(ROWS(_xlfn._xlws.FILTER(Table5[r],Table5[enz]=Table5[[#This Row],[enz]]))&gt;1,"many","1")</f>
        <v>many</v>
      </c>
      <c r="H1148" t="str" cm="1">
        <f t="array" ref="H1148">IF(ROWS(_xlfn._xlws.FILTER(Table5[r],Table5[rxn-no-enz]=Table5[[#This Row],[rxn-no-enz]]))&gt;1,"many","1")</f>
        <v>many</v>
      </c>
      <c r="I1148" t="str">
        <f>_xlfn.XLOOKUP(SUBSTITUTE(Table5[[#This Row],[r]],"'",""),Table6[rxn],Table6[rxn],"no")</f>
        <v>no</v>
      </c>
      <c r="J1148" t="str" cm="1">
        <f t="array" ref="J1148">_xlfn.XLOOKUP(Table5[[#This Row],[r]],"'"&amp;Table6[rxn]&amp;"'",Table6[expected kapp],"")</f>
        <v/>
      </c>
      <c r="L1148" t="s">
        <v>9601</v>
      </c>
      <c r="M1148">
        <v>8988.1774343278394</v>
      </c>
      <c r="AE1148" s="1" t="s">
        <v>11821</v>
      </c>
      <c r="AF1148" s="1" t="s">
        <v>2778</v>
      </c>
      <c r="AG1148" s="9">
        <v>7.44961765999999E-10</v>
      </c>
      <c r="AH1148" s="1" t="str">
        <f>_xlfn.TEXTAFTER(Table9[[#This Row],[rxn]],"-",-1)</f>
        <v>rt4609</v>
      </c>
      <c r="AI1148" s="1" t="e">
        <f>_xlfn.TEXTAFTER(_xlfn.TEXTBEFORE(Table9[[#This Row],[rxn]],"-"&amp;Table9[[#This Row],[enz]]),"RXN-")</f>
        <v>#N/A</v>
      </c>
      <c r="AJ1148" s="1" t="e">
        <f>_xlfn.TEXTBEFORE(Table9[[#This Row],[rxn]],"_",-1)</f>
        <v>#N/A</v>
      </c>
    </row>
    <row r="1149" spans="1:36" ht="17" hidden="1" x14ac:dyDescent="0.25">
      <c r="A1149" t="s">
        <v>9680</v>
      </c>
      <c r="B1149" t="str">
        <f>_xlfn.TEXTAFTER(Table5[[#This Row],[r]],"-",-1)</f>
        <v>rt3408'</v>
      </c>
      <c r="C1149" t="str">
        <f>_xlfn.TEXTAFTER(_xlfn.TEXTBEFORE(Table5[[#This Row],[r]],"-"&amp;Table5[[#This Row],[enz]]),"'RXN-")</f>
        <v>FKYNH_c_FWD</v>
      </c>
      <c r="D1149">
        <v>11171.708534568001</v>
      </c>
      <c r="E1149">
        <f>_xlfn.XLOOKUP(Table5[[#This Row],[r]],Table3[r],Table3[kapp],"")</f>
        <v>8988.1774343278394</v>
      </c>
      <c r="F1149">
        <f>Table5[[#This Row],[kapp]]-Table5[[#This Row],[old]]</f>
        <v>2183.5311002401613</v>
      </c>
      <c r="G1149" t="str" cm="1">
        <f t="array" ref="G1149">IF(ROWS(_xlfn._xlws.FILTER(Table5[r],Table5[enz]=Table5[[#This Row],[enz]]))&gt;1,"many","1")</f>
        <v>many</v>
      </c>
      <c r="H1149" t="str" cm="1">
        <f t="array" ref="H1149">IF(ROWS(_xlfn._xlws.FILTER(Table5[r],Table5[rxn-no-enz]=Table5[[#This Row],[rxn-no-enz]]))&gt;1,"many","1")</f>
        <v>many</v>
      </c>
      <c r="I1149" t="str">
        <f>_xlfn.XLOOKUP(SUBSTITUTE(Table5[[#This Row],[r]],"'",""),Table6[rxn],Table6[rxn],"no")</f>
        <v>no</v>
      </c>
      <c r="J1149" t="str" cm="1">
        <f t="array" ref="J1149">_xlfn.XLOOKUP(Table5[[#This Row],[r]],"'"&amp;Table6[rxn]&amp;"'",Table6[expected kapp],"")</f>
        <v/>
      </c>
      <c r="L1149" t="s">
        <v>9602</v>
      </c>
      <c r="M1149">
        <v>8988.1774343278394</v>
      </c>
      <c r="AE1149" s="1" t="s">
        <v>4425</v>
      </c>
      <c r="AF1149" s="1" t="s">
        <v>2778</v>
      </c>
      <c r="AG1149" s="9">
        <v>3.031766983E-9</v>
      </c>
      <c r="AH1149" s="1" t="str">
        <f>_xlfn.TEXTAFTER(Table9[[#This Row],[rxn]],"-",-1)</f>
        <v>rt4634</v>
      </c>
      <c r="AI1149" s="1" t="e">
        <f>_xlfn.TEXTAFTER(_xlfn.TEXTBEFORE(Table9[[#This Row],[rxn]],"-"&amp;Table9[[#This Row],[enz]]),"RXN-")</f>
        <v>#N/A</v>
      </c>
      <c r="AJ1149" s="1" t="e">
        <f>_xlfn.TEXTBEFORE(Table9[[#This Row],[rxn]],"_",-1)</f>
        <v>#N/A</v>
      </c>
    </row>
    <row r="1150" spans="1:36" ht="17" hidden="1" x14ac:dyDescent="0.25">
      <c r="A1150" t="s">
        <v>9681</v>
      </c>
      <c r="B1150" t="str">
        <f>_xlfn.TEXTAFTER(Table5[[#This Row],[r]],"-",-1)</f>
        <v>rt6420'</v>
      </c>
      <c r="C1150" t="str">
        <f>_xlfn.TEXTAFTER(_xlfn.TEXTBEFORE(Table5[[#This Row],[r]],"-"&amp;Table5[[#This Row],[enz]]),"'RXN-")</f>
        <v>FKYNH_c_FWD</v>
      </c>
      <c r="D1150">
        <v>11171.708534568001</v>
      </c>
      <c r="E1150">
        <f>_xlfn.XLOOKUP(Table5[[#This Row],[r]],Table3[r],Table3[kapp],"")</f>
        <v>8988.1774343278394</v>
      </c>
      <c r="F1150">
        <f>Table5[[#This Row],[kapp]]-Table5[[#This Row],[old]]</f>
        <v>2183.5311002401613</v>
      </c>
      <c r="G1150" t="str" cm="1">
        <f t="array" ref="G1150">IF(ROWS(_xlfn._xlws.FILTER(Table5[r],Table5[enz]=Table5[[#This Row],[enz]]))&gt;1,"many","1")</f>
        <v>1</v>
      </c>
      <c r="H1150" t="str" cm="1">
        <f t="array" ref="H1150">IF(ROWS(_xlfn._xlws.FILTER(Table5[r],Table5[rxn-no-enz]=Table5[[#This Row],[rxn-no-enz]]))&gt;1,"many","1")</f>
        <v>many</v>
      </c>
      <c r="I1150" t="str">
        <f>_xlfn.XLOOKUP(SUBSTITUTE(Table5[[#This Row],[r]],"'",""),Table6[rxn],Table6[rxn],"no")</f>
        <v>no</v>
      </c>
      <c r="J1150" t="str" cm="1">
        <f t="array" ref="J1150">_xlfn.XLOOKUP(Table5[[#This Row],[r]],"'"&amp;Table6[rxn]&amp;"'",Table6[expected kapp],"")</f>
        <v/>
      </c>
      <c r="L1150" t="s">
        <v>9603</v>
      </c>
      <c r="M1150">
        <v>8988.1774343278394</v>
      </c>
      <c r="AE1150" s="1" t="s">
        <v>4426</v>
      </c>
      <c r="AF1150" s="1" t="s">
        <v>2778</v>
      </c>
      <c r="AG1150" s="9">
        <v>1.2072193639999999E-9</v>
      </c>
      <c r="AH1150" s="1" t="str">
        <f>_xlfn.TEXTAFTER(Table9[[#This Row],[rxn]],"-",-1)</f>
        <v>rt4639</v>
      </c>
      <c r="AI1150" s="1" t="e">
        <f>_xlfn.TEXTAFTER(_xlfn.TEXTBEFORE(Table9[[#This Row],[rxn]],"-"&amp;Table9[[#This Row],[enz]]),"RXN-")</f>
        <v>#N/A</v>
      </c>
      <c r="AJ1150" s="1" t="e">
        <f>_xlfn.TEXTBEFORE(Table9[[#This Row],[rxn]],"_",-1)</f>
        <v>#N/A</v>
      </c>
    </row>
    <row r="1151" spans="1:36" ht="17" hidden="1" x14ac:dyDescent="0.25">
      <c r="A1151" t="s">
        <v>9682</v>
      </c>
      <c r="B1151" t="str">
        <f>_xlfn.TEXTAFTER(Table5[[#This Row],[r]],"-",-1)</f>
        <v>rt3531'</v>
      </c>
      <c r="C1151" t="str">
        <f>_xlfn.TEXTAFTER(_xlfn.TEXTBEFORE(Table5[[#This Row],[r]],"-"&amp;Table5[[#This Row],[enz]]),"'RXN-")</f>
        <v>FMETTRS_m_FWD</v>
      </c>
      <c r="D1151">
        <v>11171.708534568001</v>
      </c>
      <c r="E1151">
        <f>_xlfn.XLOOKUP(Table5[[#This Row],[r]],Table3[r],Table3[kapp],"")</f>
        <v>8988.1774343278394</v>
      </c>
      <c r="F1151">
        <f>Table5[[#This Row],[kapp]]-Table5[[#This Row],[old]]</f>
        <v>2183.5311002401613</v>
      </c>
      <c r="G1151" t="str" cm="1">
        <f t="array" ref="G1151">IF(ROWS(_xlfn._xlws.FILTER(Table5[r],Table5[enz]=Table5[[#This Row],[enz]]))&gt;1,"many","1")</f>
        <v>1</v>
      </c>
      <c r="H1151" t="str" cm="1">
        <f t="array" ref="H1151">IF(ROWS(_xlfn._xlws.FILTER(Table5[r],Table5[rxn-no-enz]=Table5[[#This Row],[rxn-no-enz]]))&gt;1,"many","1")</f>
        <v>1</v>
      </c>
      <c r="I1151" t="str">
        <f>_xlfn.XLOOKUP(SUBSTITUTE(Table5[[#This Row],[r]],"'",""),Table6[rxn],Table6[rxn],"no")</f>
        <v>no</v>
      </c>
      <c r="J1151" t="str" cm="1">
        <f t="array" ref="J1151">_xlfn.XLOOKUP(Table5[[#This Row],[r]],"'"&amp;Table6[rxn]&amp;"'",Table6[expected kapp],"")</f>
        <v/>
      </c>
      <c r="L1151" t="s">
        <v>9604</v>
      </c>
      <c r="M1151">
        <v>8988.1774343278394</v>
      </c>
      <c r="AE1151" s="1" t="s">
        <v>4427</v>
      </c>
      <c r="AF1151" s="1" t="s">
        <v>2778</v>
      </c>
      <c r="AG1151" s="9">
        <v>2.4146923100000002E-10</v>
      </c>
      <c r="AH1151" s="1" t="str">
        <f>_xlfn.TEXTAFTER(Table9[[#This Row],[rxn]],"-",-1)</f>
        <v>rt4649</v>
      </c>
      <c r="AI1151" s="1" t="e">
        <f>_xlfn.TEXTAFTER(_xlfn.TEXTBEFORE(Table9[[#This Row],[rxn]],"-"&amp;Table9[[#This Row],[enz]]),"RXN-")</f>
        <v>#N/A</v>
      </c>
      <c r="AJ1151" s="1" t="e">
        <f>_xlfn.TEXTBEFORE(Table9[[#This Row],[rxn]],"_",-1)</f>
        <v>#N/A</v>
      </c>
    </row>
    <row r="1152" spans="1:36" ht="17" hidden="1" x14ac:dyDescent="0.25">
      <c r="A1152" t="s">
        <v>9683</v>
      </c>
      <c r="B1152" t="str">
        <f>_xlfn.TEXTAFTER(Table5[[#This Row],[r]],"-",-1)</f>
        <v>rt3174_m'</v>
      </c>
      <c r="C1152" t="str">
        <f>_xlfn.TEXTAFTER(_xlfn.TEXTBEFORE(Table5[[#This Row],[r]],"-"&amp;Table5[[#This Row],[enz]]),"'RXN-")</f>
        <v>FMNAT_m_FWD</v>
      </c>
      <c r="D1152">
        <v>11171.708534568001</v>
      </c>
      <c r="E1152">
        <f>_xlfn.XLOOKUP(Table5[[#This Row],[r]],Table3[r],Table3[kapp],"")</f>
        <v>8988.1774343278394</v>
      </c>
      <c r="F1152">
        <f>Table5[[#This Row],[kapp]]-Table5[[#This Row],[old]]</f>
        <v>2183.5311002401613</v>
      </c>
      <c r="G1152" t="str" cm="1">
        <f t="array" ref="G1152">IF(ROWS(_xlfn._xlws.FILTER(Table5[r],Table5[enz]=Table5[[#This Row],[enz]]))&gt;1,"many","1")</f>
        <v>1</v>
      </c>
      <c r="H1152" t="str" cm="1">
        <f t="array" ref="H1152">IF(ROWS(_xlfn._xlws.FILTER(Table5[r],Table5[rxn-no-enz]=Table5[[#This Row],[rxn-no-enz]]))&gt;1,"many","1")</f>
        <v>1</v>
      </c>
      <c r="I1152" t="str">
        <f>_xlfn.XLOOKUP(SUBSTITUTE(Table5[[#This Row],[r]],"'",""),Table6[rxn],Table6[rxn],"no")</f>
        <v>no</v>
      </c>
      <c r="J1152" t="str" cm="1">
        <f t="array" ref="J1152">_xlfn.XLOOKUP(Table5[[#This Row],[r]],"'"&amp;Table6[rxn]&amp;"'",Table6[expected kapp],"")</f>
        <v/>
      </c>
      <c r="L1152" t="s">
        <v>9605</v>
      </c>
      <c r="M1152">
        <v>8988.1774343278394</v>
      </c>
      <c r="AE1152" s="1" t="s">
        <v>11822</v>
      </c>
      <c r="AF1152" s="1" t="s">
        <v>2778</v>
      </c>
      <c r="AG1152" s="9">
        <v>3.4114764399999898E-10</v>
      </c>
      <c r="AH1152" s="1" t="str">
        <f>_xlfn.TEXTAFTER(Table9[[#This Row],[rxn]],"-",-1)</f>
        <v>rt4673</v>
      </c>
      <c r="AI1152" s="1" t="e">
        <f>_xlfn.TEXTAFTER(_xlfn.TEXTBEFORE(Table9[[#This Row],[rxn]],"-"&amp;Table9[[#This Row],[enz]]),"RXN-")</f>
        <v>#N/A</v>
      </c>
      <c r="AJ1152" s="1" t="e">
        <f>_xlfn.TEXTBEFORE(Table9[[#This Row],[rxn]],"_",-1)</f>
        <v>#N/A</v>
      </c>
    </row>
    <row r="1153" spans="1:36" ht="17" hidden="1" x14ac:dyDescent="0.25">
      <c r="A1153" t="s">
        <v>9684</v>
      </c>
      <c r="B1153" t="str">
        <f>_xlfn.TEXTAFTER(Table5[[#This Row],[r]],"-",-1)</f>
        <v>rt8485'</v>
      </c>
      <c r="C1153" t="str">
        <f>_xlfn.TEXTAFTER(_xlfn.TEXTBEFORE(Table5[[#This Row],[r]],"-"&amp;Table5[[#This Row],[enz]]),"'RXN-")</f>
        <v>FMNRx2_c_FWD</v>
      </c>
      <c r="D1153">
        <v>11171.708534568001</v>
      </c>
      <c r="E1153">
        <f>_xlfn.XLOOKUP(Table5[[#This Row],[r]],Table3[r],Table3[kapp],"")</f>
        <v>8988.1774343278394</v>
      </c>
      <c r="F1153">
        <f>Table5[[#This Row],[kapp]]-Table5[[#This Row],[old]]</f>
        <v>2183.5311002401613</v>
      </c>
      <c r="G1153" t="str" cm="1">
        <f t="array" ref="G1153">IF(ROWS(_xlfn._xlws.FILTER(Table5[r],Table5[enz]=Table5[[#This Row],[enz]]))&gt;1,"many","1")</f>
        <v>many</v>
      </c>
      <c r="H1153" t="str" cm="1">
        <f t="array" ref="H1153">IF(ROWS(_xlfn._xlws.FILTER(Table5[r],Table5[rxn-no-enz]=Table5[[#This Row],[rxn-no-enz]]))&gt;1,"many","1")</f>
        <v>1</v>
      </c>
      <c r="I1153" t="str">
        <f>_xlfn.XLOOKUP(SUBSTITUTE(Table5[[#This Row],[r]],"'",""),Table6[rxn],Table6[rxn],"no")</f>
        <v>no</v>
      </c>
      <c r="J1153" t="str" cm="1">
        <f t="array" ref="J1153">_xlfn.XLOOKUP(Table5[[#This Row],[r]],"'"&amp;Table6[rxn]&amp;"'",Table6[expected kapp],"")</f>
        <v/>
      </c>
      <c r="L1153" t="s">
        <v>9606</v>
      </c>
      <c r="M1153">
        <v>8988.1774343278394</v>
      </c>
      <c r="AE1153" s="1" t="s">
        <v>4428</v>
      </c>
      <c r="AF1153" s="1" t="s">
        <v>2778</v>
      </c>
      <c r="AG1153" s="9">
        <v>9.3746739999999895E-12</v>
      </c>
      <c r="AH1153" s="1" t="str">
        <f>_xlfn.TEXTAFTER(Table9[[#This Row],[rxn]],"-",-1)</f>
        <v>rt4674</v>
      </c>
      <c r="AI1153" s="1" t="e">
        <f>_xlfn.TEXTAFTER(_xlfn.TEXTBEFORE(Table9[[#This Row],[rxn]],"-"&amp;Table9[[#This Row],[enz]]),"RXN-")</f>
        <v>#N/A</v>
      </c>
      <c r="AJ1153" s="1" t="e">
        <f>_xlfn.TEXTBEFORE(Table9[[#This Row],[rxn]],"_",-1)</f>
        <v>#N/A</v>
      </c>
    </row>
    <row r="1154" spans="1:36" ht="17" hidden="1" x14ac:dyDescent="0.25">
      <c r="A1154" t="s">
        <v>9685</v>
      </c>
      <c r="B1154" t="str">
        <f>_xlfn.TEXTAFTER(Table5[[#This Row],[r]],"-",-1)</f>
        <v>rt6009'</v>
      </c>
      <c r="C1154" t="str">
        <f>_xlfn.TEXTAFTER(_xlfn.TEXTBEFORE(Table5[[#This Row],[r]],"-"&amp;Table5[[#This Row],[enz]]),"'RXN-")</f>
        <v>FOLD3_m_FWD</v>
      </c>
      <c r="D1154">
        <v>11171.708534568001</v>
      </c>
      <c r="E1154">
        <f>_xlfn.XLOOKUP(Table5[[#This Row],[r]],Table3[r],Table3[kapp],"")</f>
        <v>8988.1774343278394</v>
      </c>
      <c r="F1154">
        <f>Table5[[#This Row],[kapp]]-Table5[[#This Row],[old]]</f>
        <v>2183.5311002401613</v>
      </c>
      <c r="G1154" t="str" cm="1">
        <f t="array" ref="G1154">IF(ROWS(_xlfn._xlws.FILTER(Table5[r],Table5[enz]=Table5[[#This Row],[enz]]))&gt;1,"many","1")</f>
        <v>many</v>
      </c>
      <c r="H1154" t="str" cm="1">
        <f t="array" ref="H1154">IF(ROWS(_xlfn._xlws.FILTER(Table5[r],Table5[rxn-no-enz]=Table5[[#This Row],[rxn-no-enz]]))&gt;1,"many","1")</f>
        <v>1</v>
      </c>
      <c r="I1154" t="str">
        <f>_xlfn.XLOOKUP(SUBSTITUTE(Table5[[#This Row],[r]],"'",""),Table6[rxn],Table6[rxn],"no")</f>
        <v>no</v>
      </c>
      <c r="J1154" t="str" cm="1">
        <f t="array" ref="J1154">_xlfn.XLOOKUP(Table5[[#This Row],[r]],"'"&amp;Table6[rxn]&amp;"'",Table6[expected kapp],"")</f>
        <v/>
      </c>
      <c r="L1154" t="s">
        <v>9607</v>
      </c>
      <c r="M1154">
        <v>8988.1774343278394</v>
      </c>
      <c r="AE1154" s="1" t="s">
        <v>11823</v>
      </c>
      <c r="AF1154" s="1" t="s">
        <v>2778</v>
      </c>
      <c r="AG1154" s="9">
        <v>1.75031211E-10</v>
      </c>
      <c r="AH1154" s="1" t="str">
        <f>_xlfn.TEXTAFTER(Table9[[#This Row],[rxn]],"-",-1)</f>
        <v>rt4676</v>
      </c>
      <c r="AI1154" s="1" t="e">
        <f>_xlfn.TEXTAFTER(_xlfn.TEXTBEFORE(Table9[[#This Row],[rxn]],"-"&amp;Table9[[#This Row],[enz]]),"RXN-")</f>
        <v>#N/A</v>
      </c>
      <c r="AJ1154" s="1" t="e">
        <f>_xlfn.TEXTBEFORE(Table9[[#This Row],[rxn]],"_",-1)</f>
        <v>#N/A</v>
      </c>
    </row>
    <row r="1155" spans="1:36" ht="17" hidden="1" x14ac:dyDescent="0.25">
      <c r="A1155" t="s">
        <v>9686</v>
      </c>
      <c r="B1155" t="str">
        <f>_xlfn.TEXTAFTER(Table5[[#This Row],[r]],"-",-1)</f>
        <v>rt3791_m'</v>
      </c>
      <c r="C1155" t="str">
        <f>_xlfn.TEXTAFTER(_xlfn.TEXTBEFORE(Table5[[#This Row],[r]],"-"&amp;Table5[[#This Row],[enz]]),"'RXN-")</f>
        <v>FOLR_m_FWD</v>
      </c>
      <c r="D1155">
        <v>11171.708534568001</v>
      </c>
      <c r="E1155">
        <f>_xlfn.XLOOKUP(Table5[[#This Row],[r]],Table3[r],Table3[kapp],"")</f>
        <v>8988.1774343278394</v>
      </c>
      <c r="F1155">
        <f>Table5[[#This Row],[kapp]]-Table5[[#This Row],[old]]</f>
        <v>2183.5311002401613</v>
      </c>
      <c r="G1155" t="str" cm="1">
        <f t="array" ref="G1155">IF(ROWS(_xlfn._xlws.FILTER(Table5[r],Table5[enz]=Table5[[#This Row],[enz]]))&gt;1,"many","1")</f>
        <v>many</v>
      </c>
      <c r="H1155" t="str" cm="1">
        <f t="array" ref="H1155">IF(ROWS(_xlfn._xlws.FILTER(Table5[r],Table5[rxn-no-enz]=Table5[[#This Row],[rxn-no-enz]]))&gt;1,"many","1")</f>
        <v>1</v>
      </c>
      <c r="I1155" t="str">
        <f>_xlfn.XLOOKUP(SUBSTITUTE(Table5[[#This Row],[r]],"'",""),Table6[rxn],Table6[rxn],"no")</f>
        <v>no</v>
      </c>
      <c r="J1155" t="str" cm="1">
        <f t="array" ref="J1155">_xlfn.XLOOKUP(Table5[[#This Row],[r]],"'"&amp;Table6[rxn]&amp;"'",Table6[expected kapp],"")</f>
        <v/>
      </c>
      <c r="L1155" t="s">
        <v>9608</v>
      </c>
      <c r="M1155">
        <v>8988.1774343278394</v>
      </c>
      <c r="AE1155" s="1" t="s">
        <v>11824</v>
      </c>
      <c r="AF1155" s="1" t="s">
        <v>2778</v>
      </c>
      <c r="AG1155" s="9">
        <v>4.2052486E-11</v>
      </c>
      <c r="AH1155" s="1" t="str">
        <f>_xlfn.TEXTAFTER(Table9[[#This Row],[rxn]],"-",-1)</f>
        <v>rt4680</v>
      </c>
      <c r="AI1155" s="1" t="e">
        <f>_xlfn.TEXTAFTER(_xlfn.TEXTBEFORE(Table9[[#This Row],[rxn]],"-"&amp;Table9[[#This Row],[enz]]),"RXN-")</f>
        <v>#N/A</v>
      </c>
      <c r="AJ1155" s="1" t="e">
        <f>_xlfn.TEXTBEFORE(Table9[[#This Row],[rxn]],"_",-1)</f>
        <v>#N/A</v>
      </c>
    </row>
    <row r="1156" spans="1:36" ht="17" hidden="1" x14ac:dyDescent="0.25">
      <c r="A1156" t="s">
        <v>9687</v>
      </c>
      <c r="B1156" t="str">
        <f>_xlfn.TEXTAFTER(Table5[[#This Row],[r]],"-",-1)</f>
        <v>rt3052'</v>
      </c>
      <c r="C1156" t="str">
        <f>_xlfn.TEXTAFTER(_xlfn.TEXTBEFORE(Table5[[#This Row],[r]],"-"&amp;Table5[[#This Row],[enz]]),"'RXN-")</f>
        <v>FRD_c_FWD</v>
      </c>
      <c r="D1156">
        <v>11171.708534568001</v>
      </c>
      <c r="E1156">
        <f>_xlfn.XLOOKUP(Table5[[#This Row],[r]],Table3[r],Table3[kapp],"")</f>
        <v>8988.1774343278394</v>
      </c>
      <c r="F1156">
        <f>Table5[[#This Row],[kapp]]-Table5[[#This Row],[old]]</f>
        <v>2183.5311002401613</v>
      </c>
      <c r="G1156" t="str" cm="1">
        <f t="array" ref="G1156">IF(ROWS(_xlfn._xlws.FILTER(Table5[r],Table5[enz]=Table5[[#This Row],[enz]]))&gt;1,"many","1")</f>
        <v>1</v>
      </c>
      <c r="H1156" t="str" cm="1">
        <f t="array" ref="H1156">IF(ROWS(_xlfn._xlws.FILTER(Table5[r],Table5[rxn-no-enz]=Table5[[#This Row],[rxn-no-enz]]))&gt;1,"many","1")</f>
        <v>1</v>
      </c>
      <c r="I1156" t="str">
        <f>_xlfn.XLOOKUP(SUBSTITUTE(Table5[[#This Row],[r]],"'",""),Table6[rxn],Table6[rxn],"no")</f>
        <v>no</v>
      </c>
      <c r="J1156" t="str" cm="1">
        <f t="array" ref="J1156">_xlfn.XLOOKUP(Table5[[#This Row],[r]],"'"&amp;Table6[rxn]&amp;"'",Table6[expected kapp],"")</f>
        <v/>
      </c>
      <c r="L1156" t="s">
        <v>9609</v>
      </c>
      <c r="M1156">
        <v>8988.1774343278394</v>
      </c>
      <c r="AE1156" s="1" t="s">
        <v>4429</v>
      </c>
      <c r="AF1156" s="1" t="s">
        <v>2778</v>
      </c>
      <c r="AG1156" s="9">
        <v>3.5550676300000002E-10</v>
      </c>
      <c r="AH1156" s="1" t="str">
        <f>_xlfn.TEXTAFTER(Table9[[#This Row],[rxn]],"-",-1)</f>
        <v>rt4692</v>
      </c>
      <c r="AI1156" s="1" t="e">
        <f>_xlfn.TEXTAFTER(_xlfn.TEXTBEFORE(Table9[[#This Row],[rxn]],"-"&amp;Table9[[#This Row],[enz]]),"RXN-")</f>
        <v>#N/A</v>
      </c>
      <c r="AJ1156" s="1" t="e">
        <f>_xlfn.TEXTBEFORE(Table9[[#This Row],[rxn]],"_",-1)</f>
        <v>#N/A</v>
      </c>
    </row>
    <row r="1157" spans="1:36" ht="17" hidden="1" x14ac:dyDescent="0.25">
      <c r="A1157" t="s">
        <v>9688</v>
      </c>
      <c r="B1157" t="str">
        <f>_xlfn.TEXTAFTER(Table5[[#This Row],[r]],"-",-1)</f>
        <v>rt7438'</v>
      </c>
      <c r="C1157" t="str">
        <f>_xlfn.TEXTAFTER(_xlfn.TEXTBEFORE(Table5[[#This Row],[r]],"-"&amp;Table5[[#This Row],[enz]]),"'RXN-")</f>
        <v>FRMDAH_c_FWD</v>
      </c>
      <c r="D1157">
        <v>11171.708534568001</v>
      </c>
      <c r="E1157">
        <f>_xlfn.XLOOKUP(Table5[[#This Row],[r]],Table3[r],Table3[kapp],"")</f>
        <v>8988.1774343278394</v>
      </c>
      <c r="F1157">
        <f>Table5[[#This Row],[kapp]]-Table5[[#This Row],[old]]</f>
        <v>2183.5311002401613</v>
      </c>
      <c r="G1157" t="str" cm="1">
        <f t="array" ref="G1157">IF(ROWS(_xlfn._xlws.FILTER(Table5[r],Table5[enz]=Table5[[#This Row],[enz]]))&gt;1,"many","1")</f>
        <v>1</v>
      </c>
      <c r="H1157" t="str" cm="1">
        <f t="array" ref="H1157">IF(ROWS(_xlfn._xlws.FILTER(Table5[r],Table5[rxn-no-enz]=Table5[[#This Row],[rxn-no-enz]]))&gt;1,"many","1")</f>
        <v>1</v>
      </c>
      <c r="I1157" t="str">
        <f>_xlfn.XLOOKUP(SUBSTITUTE(Table5[[#This Row],[r]],"'",""),Table6[rxn],Table6[rxn],"no")</f>
        <v>no</v>
      </c>
      <c r="J1157" t="str" cm="1">
        <f t="array" ref="J1157">_xlfn.XLOOKUP(Table5[[#This Row],[r]],"'"&amp;Table6[rxn]&amp;"'",Table6[expected kapp],"")</f>
        <v/>
      </c>
      <c r="L1157" t="s">
        <v>9610</v>
      </c>
      <c r="M1157">
        <v>8988.1774343278394</v>
      </c>
      <c r="AE1157" s="1" t="s">
        <v>11825</v>
      </c>
      <c r="AF1157" s="1" t="s">
        <v>2778</v>
      </c>
      <c r="AG1157" s="9">
        <v>4.9277749999999997E-11</v>
      </c>
      <c r="AH1157" s="1" t="str">
        <f>_xlfn.TEXTAFTER(Table9[[#This Row],[rxn]],"-",-1)</f>
        <v>rt4714</v>
      </c>
      <c r="AI1157" s="1" t="e">
        <f>_xlfn.TEXTAFTER(_xlfn.TEXTBEFORE(Table9[[#This Row],[rxn]],"-"&amp;Table9[[#This Row],[enz]]),"RXN-")</f>
        <v>#N/A</v>
      </c>
      <c r="AJ1157" s="1" t="e">
        <f>_xlfn.TEXTBEFORE(Table9[[#This Row],[rxn]],"_",-1)</f>
        <v>#N/A</v>
      </c>
    </row>
    <row r="1158" spans="1:36" ht="17" hidden="1" x14ac:dyDescent="0.25">
      <c r="A1158" t="s">
        <v>9689</v>
      </c>
      <c r="B1158" t="str">
        <f>_xlfn.TEXTAFTER(Table5[[#This Row],[r]],"-",-1)</f>
        <v>rt6471'</v>
      </c>
      <c r="C1158" t="str">
        <f>_xlfn.TEXTAFTER(_xlfn.TEXTBEFORE(Table5[[#This Row],[r]],"-"&amp;Table5[[#This Row],[enz]]),"'RXN-")</f>
        <v>FRMDH_c_FWD</v>
      </c>
      <c r="D1158">
        <v>11171.708534568001</v>
      </c>
      <c r="E1158">
        <f>_xlfn.XLOOKUP(Table5[[#This Row],[r]],Table3[r],Table3[kapp],"")</f>
        <v>8988.1774343278394</v>
      </c>
      <c r="F1158">
        <f>Table5[[#This Row],[kapp]]-Table5[[#This Row],[old]]</f>
        <v>2183.5311002401613</v>
      </c>
      <c r="G1158" t="str" cm="1">
        <f t="array" ref="G1158">IF(ROWS(_xlfn._xlws.FILTER(Table5[r],Table5[enz]=Table5[[#This Row],[enz]]))&gt;1,"many","1")</f>
        <v>many</v>
      </c>
      <c r="H1158" t="str" cm="1">
        <f t="array" ref="H1158">IF(ROWS(_xlfn._xlws.FILTER(Table5[r],Table5[rxn-no-enz]=Table5[[#This Row],[rxn-no-enz]]))&gt;1,"many","1")</f>
        <v>1</v>
      </c>
      <c r="I1158" t="str">
        <f>_xlfn.XLOOKUP(SUBSTITUTE(Table5[[#This Row],[r]],"'",""),Table6[rxn],Table6[rxn],"no")</f>
        <v>no</v>
      </c>
      <c r="J1158" t="str" cm="1">
        <f t="array" ref="J1158">_xlfn.XLOOKUP(Table5[[#This Row],[r]],"'"&amp;Table6[rxn]&amp;"'",Table6[expected kapp],"")</f>
        <v/>
      </c>
      <c r="L1158" t="s">
        <v>9611</v>
      </c>
      <c r="M1158">
        <v>8988.1774343278394</v>
      </c>
      <c r="AE1158" s="1" t="s">
        <v>11826</v>
      </c>
      <c r="AF1158" s="1" t="s">
        <v>2778</v>
      </c>
      <c r="AG1158" s="9">
        <v>3.6313739800000001E-10</v>
      </c>
      <c r="AH1158" s="1" t="str">
        <f>_xlfn.TEXTAFTER(Table9[[#This Row],[rxn]],"-",-1)</f>
        <v>rt4722</v>
      </c>
      <c r="AI1158" s="1" t="e">
        <f>_xlfn.TEXTAFTER(_xlfn.TEXTBEFORE(Table9[[#This Row],[rxn]],"-"&amp;Table9[[#This Row],[enz]]),"RXN-")</f>
        <v>#N/A</v>
      </c>
      <c r="AJ1158" s="1" t="e">
        <f>_xlfn.TEXTBEFORE(Table9[[#This Row],[rxn]],"_",-1)</f>
        <v>#N/A</v>
      </c>
    </row>
    <row r="1159" spans="1:36" ht="17" hidden="1" x14ac:dyDescent="0.25">
      <c r="A1159" t="s">
        <v>9690</v>
      </c>
      <c r="B1159" t="str">
        <f>_xlfn.TEXTAFTER(Table5[[#This Row],[r]],"-",-1)</f>
        <v>rt6471'</v>
      </c>
      <c r="C1159" t="str">
        <f>_xlfn.TEXTAFTER(_xlfn.TEXTBEFORE(Table5[[#This Row],[r]],"-"&amp;Table5[[#This Row],[enz]]),"'RXN-")</f>
        <v>FRMDH_c_REV</v>
      </c>
      <c r="D1159">
        <v>11171.708534568001</v>
      </c>
      <c r="E1159">
        <f>_xlfn.XLOOKUP(Table5[[#This Row],[r]],Table3[r],Table3[kapp],"")</f>
        <v>8988.1774343278394</v>
      </c>
      <c r="F1159">
        <f>Table5[[#This Row],[kapp]]-Table5[[#This Row],[old]]</f>
        <v>2183.5311002401613</v>
      </c>
      <c r="G1159" t="str" cm="1">
        <f t="array" ref="G1159">IF(ROWS(_xlfn._xlws.FILTER(Table5[r],Table5[enz]=Table5[[#This Row],[enz]]))&gt;1,"many","1")</f>
        <v>many</v>
      </c>
      <c r="H1159" t="str" cm="1">
        <f t="array" ref="H1159">IF(ROWS(_xlfn._xlws.FILTER(Table5[r],Table5[rxn-no-enz]=Table5[[#This Row],[rxn-no-enz]]))&gt;1,"many","1")</f>
        <v>1</v>
      </c>
      <c r="I1159" t="str">
        <f>_xlfn.XLOOKUP(SUBSTITUTE(Table5[[#This Row],[r]],"'",""),Table6[rxn],Table6[rxn],"no")</f>
        <v>no</v>
      </c>
      <c r="J1159" t="str" cm="1">
        <f t="array" ref="J1159">_xlfn.XLOOKUP(Table5[[#This Row],[r]],"'"&amp;Table6[rxn]&amp;"'",Table6[expected kapp],"")</f>
        <v/>
      </c>
      <c r="L1159" t="s">
        <v>9612</v>
      </c>
      <c r="M1159">
        <v>8988.1774343278394</v>
      </c>
      <c r="AE1159" s="1" t="s">
        <v>11827</v>
      </c>
      <c r="AF1159" s="1" t="s">
        <v>2778</v>
      </c>
      <c r="AG1159" s="9">
        <v>8.9030422999999994E-11</v>
      </c>
      <c r="AH1159" s="1" t="str">
        <f>_xlfn.TEXTAFTER(Table9[[#This Row],[rxn]],"-",-1)</f>
        <v>rt4736</v>
      </c>
      <c r="AI1159" s="1" t="e">
        <f>_xlfn.TEXTAFTER(_xlfn.TEXTBEFORE(Table9[[#This Row],[rxn]],"-"&amp;Table9[[#This Row],[enz]]),"RXN-")</f>
        <v>#N/A</v>
      </c>
      <c r="AJ1159" s="1" t="e">
        <f>_xlfn.TEXTBEFORE(Table9[[#This Row],[rxn]],"_",-1)</f>
        <v>#N/A</v>
      </c>
    </row>
    <row r="1160" spans="1:36" ht="17" hidden="1" x14ac:dyDescent="0.25">
      <c r="A1160" t="s">
        <v>9691</v>
      </c>
      <c r="B1160" t="str">
        <f>_xlfn.TEXTAFTER(Table5[[#This Row],[r]],"-",-1)</f>
        <v>rt8135'</v>
      </c>
      <c r="C1160" t="str">
        <f>_xlfn.TEXTAFTER(_xlfn.TEXTBEFORE(Table5[[#This Row],[r]],"-"&amp;Table5[[#This Row],[enz]]),"'RXN-")</f>
        <v>FRTT_c_FWD</v>
      </c>
      <c r="D1160">
        <v>11171.708534568001</v>
      </c>
      <c r="E1160">
        <f>_xlfn.XLOOKUP(Table5[[#This Row],[r]],Table3[r],Table3[kapp],"")</f>
        <v>8988.1774343278394</v>
      </c>
      <c r="F1160">
        <f>Table5[[#This Row],[kapp]]-Table5[[#This Row],[old]]</f>
        <v>2183.5311002401613</v>
      </c>
      <c r="G1160" t="str" cm="1">
        <f t="array" ref="G1160">IF(ROWS(_xlfn._xlws.FILTER(Table5[r],Table5[enz]=Table5[[#This Row],[enz]]))&gt;1,"many","1")</f>
        <v>1</v>
      </c>
      <c r="H1160" t="str" cm="1">
        <f t="array" ref="H1160">IF(ROWS(_xlfn._xlws.FILTER(Table5[r],Table5[rxn-no-enz]=Table5[[#This Row],[rxn-no-enz]]))&gt;1,"many","1")</f>
        <v>1</v>
      </c>
      <c r="I1160" t="str">
        <f>_xlfn.XLOOKUP(SUBSTITUTE(Table5[[#This Row],[r]],"'",""),Table6[rxn],Table6[rxn],"no")</f>
        <v>no</v>
      </c>
      <c r="J1160" t="str" cm="1">
        <f t="array" ref="J1160">_xlfn.XLOOKUP(Table5[[#This Row],[r]],"'"&amp;Table6[rxn]&amp;"'",Table6[expected kapp],"")</f>
        <v/>
      </c>
      <c r="L1160" t="s">
        <v>9613</v>
      </c>
      <c r="M1160">
        <v>8988.1774343278394</v>
      </c>
      <c r="AE1160" s="1" t="s">
        <v>11828</v>
      </c>
      <c r="AF1160" s="1" t="s">
        <v>2778</v>
      </c>
      <c r="AG1160" s="9">
        <v>2.9284267999999899E-11</v>
      </c>
      <c r="AH1160" s="1" t="str">
        <f>_xlfn.TEXTAFTER(Table9[[#This Row],[rxn]],"-",-1)</f>
        <v>rt4769</v>
      </c>
      <c r="AI1160" s="1" t="e">
        <f>_xlfn.TEXTAFTER(_xlfn.TEXTBEFORE(Table9[[#This Row],[rxn]],"-"&amp;Table9[[#This Row],[enz]]),"RXN-")</f>
        <v>#N/A</v>
      </c>
      <c r="AJ1160" s="1" t="e">
        <f>_xlfn.TEXTBEFORE(Table9[[#This Row],[rxn]],"_",-1)</f>
        <v>#N/A</v>
      </c>
    </row>
    <row r="1161" spans="1:36" ht="17" hidden="1" x14ac:dyDescent="0.25">
      <c r="A1161" t="s">
        <v>9692</v>
      </c>
      <c r="B1161" t="str">
        <f>_xlfn.TEXTAFTER(Table5[[#This Row],[r]],"-",-1)</f>
        <v>rt1375'</v>
      </c>
      <c r="C1161" t="str">
        <f>_xlfn.TEXTAFTER(_xlfn.TEXTBEFORE(Table5[[#This Row],[r]],"-"&amp;Table5[[#This Row],[enz]]),"'RXN-")</f>
        <v>FRUtps_e_FWD</v>
      </c>
      <c r="D1161">
        <v>11171.708534568001</v>
      </c>
      <c r="E1161">
        <f>_xlfn.XLOOKUP(Table5[[#This Row],[r]],Table3[r],Table3[kapp],"")</f>
        <v>8988.1774343278394</v>
      </c>
      <c r="F1161">
        <f>Table5[[#This Row],[kapp]]-Table5[[#This Row],[old]]</f>
        <v>2183.5311002401613</v>
      </c>
      <c r="G1161" t="str" cm="1">
        <f t="array" ref="G1161">IF(ROWS(_xlfn._xlws.FILTER(Table5[r],Table5[enz]=Table5[[#This Row],[enz]]))&gt;1,"many","1")</f>
        <v>many</v>
      </c>
      <c r="H1161" t="str" cm="1">
        <f t="array" ref="H1161">IF(ROWS(_xlfn._xlws.FILTER(Table5[r],Table5[rxn-no-enz]=Table5[[#This Row],[rxn-no-enz]]))&gt;1,"many","1")</f>
        <v>many</v>
      </c>
      <c r="I1161" t="str">
        <f>_xlfn.XLOOKUP(SUBSTITUTE(Table5[[#This Row],[r]],"'",""),Table6[rxn],Table6[rxn],"no")</f>
        <v>no</v>
      </c>
      <c r="J1161" t="str" cm="1">
        <f t="array" ref="J1161">_xlfn.XLOOKUP(Table5[[#This Row],[r]],"'"&amp;Table6[rxn]&amp;"'",Table6[expected kapp],"")</f>
        <v/>
      </c>
      <c r="L1161" t="s">
        <v>9614</v>
      </c>
      <c r="M1161">
        <v>8988.1774343278394</v>
      </c>
      <c r="AE1161" s="1" t="s">
        <v>4430</v>
      </c>
      <c r="AF1161" s="1" t="s">
        <v>2778</v>
      </c>
      <c r="AG1161" s="9">
        <v>1.53130807E-10</v>
      </c>
      <c r="AH1161" s="1" t="str">
        <f>_xlfn.TEXTAFTER(Table9[[#This Row],[rxn]],"-",-1)</f>
        <v>rt4772</v>
      </c>
      <c r="AI1161" s="1" t="e">
        <f>_xlfn.TEXTAFTER(_xlfn.TEXTBEFORE(Table9[[#This Row],[rxn]],"-"&amp;Table9[[#This Row],[enz]]),"RXN-")</f>
        <v>#N/A</v>
      </c>
      <c r="AJ1161" s="1" t="e">
        <f>_xlfn.TEXTBEFORE(Table9[[#This Row],[rxn]],"_",-1)</f>
        <v>#N/A</v>
      </c>
    </row>
    <row r="1162" spans="1:36" ht="17" hidden="1" x14ac:dyDescent="0.25">
      <c r="A1162" t="s">
        <v>9693</v>
      </c>
      <c r="B1162" t="str">
        <f>_xlfn.TEXTAFTER(Table5[[#This Row],[r]],"-",-1)</f>
        <v>rt1480'</v>
      </c>
      <c r="C1162" t="str">
        <f>_xlfn.TEXTAFTER(_xlfn.TEXTBEFORE(Table5[[#This Row],[r]],"-"&amp;Table5[[#This Row],[enz]]),"'RXN-")</f>
        <v>FRUtps_e_FWD</v>
      </c>
      <c r="D1162">
        <v>11171.708534568001</v>
      </c>
      <c r="E1162">
        <f>_xlfn.XLOOKUP(Table5[[#This Row],[r]],Table3[r],Table3[kapp],"")</f>
        <v>8988.1774343278394</v>
      </c>
      <c r="F1162">
        <f>Table5[[#This Row],[kapp]]-Table5[[#This Row],[old]]</f>
        <v>2183.5311002401613</v>
      </c>
      <c r="G1162" t="str" cm="1">
        <f t="array" ref="G1162">IF(ROWS(_xlfn._xlws.FILTER(Table5[r],Table5[enz]=Table5[[#This Row],[enz]]))&gt;1,"many","1")</f>
        <v>many</v>
      </c>
      <c r="H1162" t="str" cm="1">
        <f t="array" ref="H1162">IF(ROWS(_xlfn._xlws.FILTER(Table5[r],Table5[rxn-no-enz]=Table5[[#This Row],[rxn-no-enz]]))&gt;1,"many","1")</f>
        <v>many</v>
      </c>
      <c r="I1162" t="str">
        <f>_xlfn.XLOOKUP(SUBSTITUTE(Table5[[#This Row],[r]],"'",""),Table6[rxn],Table6[rxn],"no")</f>
        <v>no</v>
      </c>
      <c r="J1162" t="str" cm="1">
        <f t="array" ref="J1162">_xlfn.XLOOKUP(Table5[[#This Row],[r]],"'"&amp;Table6[rxn]&amp;"'",Table6[expected kapp],"")</f>
        <v/>
      </c>
      <c r="L1162" t="s">
        <v>9615</v>
      </c>
      <c r="M1162">
        <v>8988.1774343278394</v>
      </c>
      <c r="AE1162" s="1" t="s">
        <v>11829</v>
      </c>
      <c r="AF1162" s="1" t="s">
        <v>2778</v>
      </c>
      <c r="AG1162" s="9">
        <v>4.5734856499999999E-10</v>
      </c>
      <c r="AH1162" s="1" t="str">
        <f>_xlfn.TEXTAFTER(Table9[[#This Row],[rxn]],"-",-1)</f>
        <v>rt4793</v>
      </c>
      <c r="AI1162" s="1" t="e">
        <f>_xlfn.TEXTAFTER(_xlfn.TEXTBEFORE(Table9[[#This Row],[rxn]],"-"&amp;Table9[[#This Row],[enz]]),"RXN-")</f>
        <v>#N/A</v>
      </c>
      <c r="AJ1162" s="1" t="e">
        <f>_xlfn.TEXTBEFORE(Table9[[#This Row],[rxn]],"_",-1)</f>
        <v>#N/A</v>
      </c>
    </row>
    <row r="1163" spans="1:36" ht="17" hidden="1" x14ac:dyDescent="0.25">
      <c r="A1163" t="s">
        <v>9694</v>
      </c>
      <c r="B1163" t="str">
        <f>_xlfn.TEXTAFTER(Table5[[#This Row],[r]],"-",-1)</f>
        <v>rt2496'</v>
      </c>
      <c r="C1163" t="str">
        <f>_xlfn.TEXTAFTER(_xlfn.TEXTBEFORE(Table5[[#This Row],[r]],"-"&amp;Table5[[#This Row],[enz]]),"'RXN-")</f>
        <v>FRUtps_e_FWD</v>
      </c>
      <c r="D1163">
        <v>11171.708534568001</v>
      </c>
      <c r="E1163">
        <f>_xlfn.XLOOKUP(Table5[[#This Row],[r]],Table3[r],Table3[kapp],"")</f>
        <v>8988.1774343278394</v>
      </c>
      <c r="F1163">
        <f>Table5[[#This Row],[kapp]]-Table5[[#This Row],[old]]</f>
        <v>2183.5311002401613</v>
      </c>
      <c r="G1163" t="str" cm="1">
        <f t="array" ref="G1163">IF(ROWS(_xlfn._xlws.FILTER(Table5[r],Table5[enz]=Table5[[#This Row],[enz]]))&gt;1,"many","1")</f>
        <v>many</v>
      </c>
      <c r="H1163" t="str" cm="1">
        <f t="array" ref="H1163">IF(ROWS(_xlfn._xlws.FILTER(Table5[r],Table5[rxn-no-enz]=Table5[[#This Row],[rxn-no-enz]]))&gt;1,"many","1")</f>
        <v>many</v>
      </c>
      <c r="I1163" t="str">
        <f>_xlfn.XLOOKUP(SUBSTITUTE(Table5[[#This Row],[r]],"'",""),Table6[rxn],Table6[rxn],"no")</f>
        <v>no</v>
      </c>
      <c r="J1163" t="str" cm="1">
        <f t="array" ref="J1163">_xlfn.XLOOKUP(Table5[[#This Row],[r]],"'"&amp;Table6[rxn]&amp;"'",Table6[expected kapp],"")</f>
        <v/>
      </c>
      <c r="L1163" t="s">
        <v>9616</v>
      </c>
      <c r="M1163">
        <v>8988.1774343278394</v>
      </c>
      <c r="AE1163" s="1" t="s">
        <v>11830</v>
      </c>
      <c r="AF1163" s="1" t="s">
        <v>2778</v>
      </c>
      <c r="AG1163" s="9">
        <v>1.1566928000000001E-11</v>
      </c>
      <c r="AH1163" s="1" t="str">
        <f>_xlfn.TEXTAFTER(Table9[[#This Row],[rxn]],"-",-1)</f>
        <v>rt4799</v>
      </c>
      <c r="AI1163" s="1" t="e">
        <f>_xlfn.TEXTAFTER(_xlfn.TEXTBEFORE(Table9[[#This Row],[rxn]],"-"&amp;Table9[[#This Row],[enz]]),"RXN-")</f>
        <v>#N/A</v>
      </c>
      <c r="AJ1163" s="1" t="e">
        <f>_xlfn.TEXTBEFORE(Table9[[#This Row],[rxn]],"_",-1)</f>
        <v>#N/A</v>
      </c>
    </row>
    <row r="1164" spans="1:36" ht="17" hidden="1" x14ac:dyDescent="0.25">
      <c r="A1164" t="s">
        <v>9695</v>
      </c>
      <c r="B1164" t="str">
        <f>_xlfn.TEXTAFTER(Table5[[#This Row],[r]],"-",-1)</f>
        <v>rt2707'</v>
      </c>
      <c r="C1164" t="str">
        <f>_xlfn.TEXTAFTER(_xlfn.TEXTBEFORE(Table5[[#This Row],[r]],"-"&amp;Table5[[#This Row],[enz]]),"'RXN-")</f>
        <v>FRUtps_e_FWD</v>
      </c>
      <c r="D1164">
        <v>11171.708534568001</v>
      </c>
      <c r="E1164">
        <f>_xlfn.XLOOKUP(Table5[[#This Row],[r]],Table3[r],Table3[kapp],"")</f>
        <v>8988.1774343278394</v>
      </c>
      <c r="F1164">
        <f>Table5[[#This Row],[kapp]]-Table5[[#This Row],[old]]</f>
        <v>2183.5311002401613</v>
      </c>
      <c r="G1164" t="str" cm="1">
        <f t="array" ref="G1164">IF(ROWS(_xlfn._xlws.FILTER(Table5[r],Table5[enz]=Table5[[#This Row],[enz]]))&gt;1,"many","1")</f>
        <v>many</v>
      </c>
      <c r="H1164" t="str" cm="1">
        <f t="array" ref="H1164">IF(ROWS(_xlfn._xlws.FILTER(Table5[r],Table5[rxn-no-enz]=Table5[[#This Row],[rxn-no-enz]]))&gt;1,"many","1")</f>
        <v>many</v>
      </c>
      <c r="I1164" t="str">
        <f>_xlfn.XLOOKUP(SUBSTITUTE(Table5[[#This Row],[r]],"'",""),Table6[rxn],Table6[rxn],"no")</f>
        <v>no</v>
      </c>
      <c r="J1164" t="str" cm="1">
        <f t="array" ref="J1164">_xlfn.XLOOKUP(Table5[[#This Row],[r]],"'"&amp;Table6[rxn]&amp;"'",Table6[expected kapp],"")</f>
        <v/>
      </c>
      <c r="L1164" t="s">
        <v>9617</v>
      </c>
      <c r="M1164">
        <v>8988.1774343278394</v>
      </c>
      <c r="AE1164" s="1" t="s">
        <v>4431</v>
      </c>
      <c r="AF1164" s="1" t="s">
        <v>2778</v>
      </c>
      <c r="AG1164" s="9">
        <v>2.5782148200000001E-10</v>
      </c>
      <c r="AH1164" s="1" t="str">
        <f>_xlfn.TEXTAFTER(Table9[[#This Row],[rxn]],"-",-1)</f>
        <v>rt4822_c</v>
      </c>
      <c r="AI1164" s="1" t="e">
        <f>_xlfn.TEXTAFTER(_xlfn.TEXTBEFORE(Table9[[#This Row],[rxn]],"-"&amp;Table9[[#This Row],[enz]]),"RXN-")</f>
        <v>#N/A</v>
      </c>
      <c r="AJ1164" s="1" t="str">
        <f>_xlfn.TEXTBEFORE(Table9[[#This Row],[rxn]],"_",-1)</f>
        <v>PROSYN-rt4822</v>
      </c>
    </row>
    <row r="1165" spans="1:36" ht="17" hidden="1" x14ac:dyDescent="0.25">
      <c r="A1165" t="s">
        <v>9696</v>
      </c>
      <c r="B1165" t="str">
        <f>_xlfn.TEXTAFTER(Table5[[#This Row],[r]],"-",-1)</f>
        <v>rt2833'</v>
      </c>
      <c r="C1165" t="str">
        <f>_xlfn.TEXTAFTER(_xlfn.TEXTBEFORE(Table5[[#This Row],[r]],"-"&amp;Table5[[#This Row],[enz]]),"'RXN-")</f>
        <v>FRUtps_e_FWD</v>
      </c>
      <c r="D1165">
        <v>11171.708534568001</v>
      </c>
      <c r="E1165">
        <f>_xlfn.XLOOKUP(Table5[[#This Row],[r]],Table3[r],Table3[kapp],"")</f>
        <v>8988.1774343278394</v>
      </c>
      <c r="F1165">
        <f>Table5[[#This Row],[kapp]]-Table5[[#This Row],[old]]</f>
        <v>2183.5311002401613</v>
      </c>
      <c r="G1165" t="str" cm="1">
        <f t="array" ref="G1165">IF(ROWS(_xlfn._xlws.FILTER(Table5[r],Table5[enz]=Table5[[#This Row],[enz]]))&gt;1,"many","1")</f>
        <v>many</v>
      </c>
      <c r="H1165" t="str" cm="1">
        <f t="array" ref="H1165">IF(ROWS(_xlfn._xlws.FILTER(Table5[r],Table5[rxn-no-enz]=Table5[[#This Row],[rxn-no-enz]]))&gt;1,"many","1")</f>
        <v>many</v>
      </c>
      <c r="I1165" t="str">
        <f>_xlfn.XLOOKUP(SUBSTITUTE(Table5[[#This Row],[r]],"'",""),Table6[rxn],Table6[rxn],"no")</f>
        <v>no</v>
      </c>
      <c r="J1165" t="str" cm="1">
        <f t="array" ref="J1165">_xlfn.XLOOKUP(Table5[[#This Row],[r]],"'"&amp;Table6[rxn]&amp;"'",Table6[expected kapp],"")</f>
        <v/>
      </c>
      <c r="L1165" t="s">
        <v>9618</v>
      </c>
      <c r="M1165">
        <v>8988.1774343278394</v>
      </c>
      <c r="AE1165" s="1" t="s">
        <v>4432</v>
      </c>
      <c r="AF1165" s="1" t="s">
        <v>2778</v>
      </c>
      <c r="AG1165" s="9">
        <v>4.5530585100000002E-10</v>
      </c>
      <c r="AH1165" s="1" t="str">
        <f>_xlfn.TEXTAFTER(Table9[[#This Row],[rxn]],"-",-1)</f>
        <v>rt4846</v>
      </c>
      <c r="AI1165" s="1" t="e">
        <f>_xlfn.TEXTAFTER(_xlfn.TEXTBEFORE(Table9[[#This Row],[rxn]],"-"&amp;Table9[[#This Row],[enz]]),"RXN-")</f>
        <v>#N/A</v>
      </c>
      <c r="AJ1165" s="1" t="e">
        <f>_xlfn.TEXTBEFORE(Table9[[#This Row],[rxn]],"_",-1)</f>
        <v>#N/A</v>
      </c>
    </row>
    <row r="1166" spans="1:36" ht="17" hidden="1" x14ac:dyDescent="0.25">
      <c r="A1166" t="s">
        <v>9697</v>
      </c>
      <c r="B1166" t="str">
        <f>_xlfn.TEXTAFTER(Table5[[#This Row],[r]],"-",-1)</f>
        <v>rt3556'</v>
      </c>
      <c r="C1166" t="str">
        <f>_xlfn.TEXTAFTER(_xlfn.TEXTBEFORE(Table5[[#This Row],[r]],"-"&amp;Table5[[#This Row],[enz]]),"'RXN-")</f>
        <v>FRUtps_e_FWD</v>
      </c>
      <c r="D1166">
        <v>11171.708534568001</v>
      </c>
      <c r="E1166">
        <f>_xlfn.XLOOKUP(Table5[[#This Row],[r]],Table3[r],Table3[kapp],"")</f>
        <v>8988.1774343278394</v>
      </c>
      <c r="F1166">
        <f>Table5[[#This Row],[kapp]]-Table5[[#This Row],[old]]</f>
        <v>2183.5311002401613</v>
      </c>
      <c r="G1166" t="str" cm="1">
        <f t="array" ref="G1166">IF(ROWS(_xlfn._xlws.FILTER(Table5[r],Table5[enz]=Table5[[#This Row],[enz]]))&gt;1,"many","1")</f>
        <v>many</v>
      </c>
      <c r="H1166" t="str" cm="1">
        <f t="array" ref="H1166">IF(ROWS(_xlfn._xlws.FILTER(Table5[r],Table5[rxn-no-enz]=Table5[[#This Row],[rxn-no-enz]]))&gt;1,"many","1")</f>
        <v>many</v>
      </c>
      <c r="I1166" t="str">
        <f>_xlfn.XLOOKUP(SUBSTITUTE(Table5[[#This Row],[r]],"'",""),Table6[rxn],Table6[rxn],"no")</f>
        <v>no</v>
      </c>
      <c r="J1166" t="str" cm="1">
        <f t="array" ref="J1166">_xlfn.XLOOKUP(Table5[[#This Row],[r]],"'"&amp;Table6[rxn]&amp;"'",Table6[expected kapp],"")</f>
        <v/>
      </c>
      <c r="L1166" t="s">
        <v>9619</v>
      </c>
      <c r="M1166">
        <v>8988.1774343278394</v>
      </c>
      <c r="AE1166" s="1" t="s">
        <v>11831</v>
      </c>
      <c r="AF1166" s="1" t="s">
        <v>2778</v>
      </c>
      <c r="AG1166" s="9">
        <v>3.56592839999999E-11</v>
      </c>
      <c r="AH1166" s="1" t="str">
        <f>_xlfn.TEXTAFTER(Table9[[#This Row],[rxn]],"-",-1)</f>
        <v>rt4860</v>
      </c>
      <c r="AI1166" s="1" t="e">
        <f>_xlfn.TEXTAFTER(_xlfn.TEXTBEFORE(Table9[[#This Row],[rxn]],"-"&amp;Table9[[#This Row],[enz]]),"RXN-")</f>
        <v>#N/A</v>
      </c>
      <c r="AJ1166" s="1" t="e">
        <f>_xlfn.TEXTBEFORE(Table9[[#This Row],[rxn]],"_",-1)</f>
        <v>#N/A</v>
      </c>
    </row>
    <row r="1167" spans="1:36" ht="17" hidden="1" x14ac:dyDescent="0.25">
      <c r="A1167" t="s">
        <v>9698</v>
      </c>
      <c r="B1167" t="str">
        <f>_xlfn.TEXTAFTER(Table5[[#This Row],[r]],"-",-1)</f>
        <v>rt7817'</v>
      </c>
      <c r="C1167" t="str">
        <f>_xlfn.TEXTAFTER(_xlfn.TEXTBEFORE(Table5[[#This Row],[r]],"-"&amp;Table5[[#This Row],[enz]]),"'RXN-")</f>
        <v>FRUtps_e_FWD</v>
      </c>
      <c r="D1167">
        <v>11171.708534568001</v>
      </c>
      <c r="E1167">
        <f>_xlfn.XLOOKUP(Table5[[#This Row],[r]],Table3[r],Table3[kapp],"")</f>
        <v>8988.1774343278394</v>
      </c>
      <c r="F1167">
        <f>Table5[[#This Row],[kapp]]-Table5[[#This Row],[old]]</f>
        <v>2183.5311002401613</v>
      </c>
      <c r="G1167" t="str" cm="1">
        <f t="array" ref="G1167">IF(ROWS(_xlfn._xlws.FILTER(Table5[r],Table5[enz]=Table5[[#This Row],[enz]]))&gt;1,"many","1")</f>
        <v>many</v>
      </c>
      <c r="H1167" t="str" cm="1">
        <f t="array" ref="H1167">IF(ROWS(_xlfn._xlws.FILTER(Table5[r],Table5[rxn-no-enz]=Table5[[#This Row],[rxn-no-enz]]))&gt;1,"many","1")</f>
        <v>many</v>
      </c>
      <c r="I1167" t="str">
        <f>_xlfn.XLOOKUP(SUBSTITUTE(Table5[[#This Row],[r]],"'",""),Table6[rxn],Table6[rxn],"no")</f>
        <v>no</v>
      </c>
      <c r="J1167" t="str" cm="1">
        <f t="array" ref="J1167">_xlfn.XLOOKUP(Table5[[#This Row],[r]],"'"&amp;Table6[rxn]&amp;"'",Table6[expected kapp],"")</f>
        <v/>
      </c>
      <c r="L1167" t="s">
        <v>8398</v>
      </c>
      <c r="M1167">
        <v>149.650330230127</v>
      </c>
      <c r="AE1167" s="1" t="s">
        <v>4433</v>
      </c>
      <c r="AF1167" s="1" t="s">
        <v>2778</v>
      </c>
      <c r="AG1167" s="9">
        <v>2.5187825899999899E-10</v>
      </c>
      <c r="AH1167" s="1" t="str">
        <f>_xlfn.TEXTAFTER(Table9[[#This Row],[rxn]],"-",-1)</f>
        <v>rt4862</v>
      </c>
      <c r="AI1167" s="1" t="e">
        <f>_xlfn.TEXTAFTER(_xlfn.TEXTBEFORE(Table9[[#This Row],[rxn]],"-"&amp;Table9[[#This Row],[enz]]),"RXN-")</f>
        <v>#N/A</v>
      </c>
      <c r="AJ1167" s="1" t="e">
        <f>_xlfn.TEXTBEFORE(Table9[[#This Row],[rxn]],"_",-1)</f>
        <v>#N/A</v>
      </c>
    </row>
    <row r="1168" spans="1:36" ht="17" hidden="1" x14ac:dyDescent="0.25">
      <c r="A1168" t="s">
        <v>9699</v>
      </c>
      <c r="B1168" t="str">
        <f>_xlfn.TEXTAFTER(Table5[[#This Row],[r]],"-",-1)</f>
        <v>rt4194'</v>
      </c>
      <c r="C1168" t="str">
        <f>_xlfn.TEXTAFTER(_xlfn.TEXTBEFORE(Table5[[#This Row],[r]],"-"&amp;Table5[[#This Row],[enz]]),"'RXN-")</f>
        <v>FTHFCL_c_FWD</v>
      </c>
      <c r="D1168">
        <v>11171.708534568001</v>
      </c>
      <c r="E1168">
        <f>_xlfn.XLOOKUP(Table5[[#This Row],[r]],Table3[r],Table3[kapp],"")</f>
        <v>8988.1774343278394</v>
      </c>
      <c r="F1168">
        <f>Table5[[#This Row],[kapp]]-Table5[[#This Row],[old]]</f>
        <v>2183.5311002401613</v>
      </c>
      <c r="G1168" t="str" cm="1">
        <f t="array" ref="G1168">IF(ROWS(_xlfn._xlws.FILTER(Table5[r],Table5[enz]=Table5[[#This Row],[enz]]))&gt;1,"many","1")</f>
        <v>1</v>
      </c>
      <c r="H1168" t="str" cm="1">
        <f t="array" ref="H1168">IF(ROWS(_xlfn._xlws.FILTER(Table5[r],Table5[rxn-no-enz]=Table5[[#This Row],[rxn-no-enz]]))&gt;1,"many","1")</f>
        <v>1</v>
      </c>
      <c r="I1168" t="str">
        <f>_xlfn.XLOOKUP(SUBSTITUTE(Table5[[#This Row],[r]],"'",""),Table6[rxn],Table6[rxn],"no")</f>
        <v>no</v>
      </c>
      <c r="J1168" t="str" cm="1">
        <f t="array" ref="J1168">_xlfn.XLOOKUP(Table5[[#This Row],[r]],"'"&amp;Table6[rxn]&amp;"'",Table6[expected kapp],"")</f>
        <v/>
      </c>
      <c r="L1168" t="s">
        <v>9620</v>
      </c>
      <c r="M1168">
        <v>8988.1774343278394</v>
      </c>
      <c r="AE1168" s="1" t="s">
        <v>11832</v>
      </c>
      <c r="AF1168" s="1" t="s">
        <v>2778</v>
      </c>
      <c r="AG1168" s="9">
        <v>4.1857120999999997E-11</v>
      </c>
      <c r="AH1168" s="1" t="str">
        <f>_xlfn.TEXTAFTER(Table9[[#This Row],[rxn]],"-",-1)</f>
        <v>rt4871</v>
      </c>
      <c r="AI1168" s="1" t="e">
        <f>_xlfn.TEXTAFTER(_xlfn.TEXTBEFORE(Table9[[#This Row],[rxn]],"-"&amp;Table9[[#This Row],[enz]]),"RXN-")</f>
        <v>#N/A</v>
      </c>
      <c r="AJ1168" s="1" t="e">
        <f>_xlfn.TEXTBEFORE(Table9[[#This Row],[rxn]],"_",-1)</f>
        <v>#N/A</v>
      </c>
    </row>
    <row r="1169" spans="1:36" ht="17" hidden="1" x14ac:dyDescent="0.25">
      <c r="A1169" t="s">
        <v>9700</v>
      </c>
      <c r="B1169" t="str">
        <f>_xlfn.TEXTAFTER(Table5[[#This Row],[r]],"-",-1)</f>
        <v>rt6998'</v>
      </c>
      <c r="C1169" t="str">
        <f>_xlfn.TEXTAFTER(_xlfn.TEXTBEFORE(Table5[[#This Row],[r]],"-"&amp;Table5[[#This Row],[enz]]),"'RXN-")</f>
        <v>FTHFL_m_FWD</v>
      </c>
      <c r="D1169">
        <v>11171.708534568001</v>
      </c>
      <c r="E1169">
        <f>_xlfn.XLOOKUP(Table5[[#This Row],[r]],Table3[r],Table3[kapp],"")</f>
        <v>8988.1774343278394</v>
      </c>
      <c r="F1169">
        <f>Table5[[#This Row],[kapp]]-Table5[[#This Row],[old]]</f>
        <v>2183.5311002401613</v>
      </c>
      <c r="G1169" t="str" cm="1">
        <f t="array" ref="G1169">IF(ROWS(_xlfn._xlws.FILTER(Table5[r],Table5[enz]=Table5[[#This Row],[enz]]))&gt;1,"many","1")</f>
        <v>many</v>
      </c>
      <c r="H1169" t="str" cm="1">
        <f t="array" ref="H1169">IF(ROWS(_xlfn._xlws.FILTER(Table5[r],Table5[rxn-no-enz]=Table5[[#This Row],[rxn-no-enz]]))&gt;1,"many","1")</f>
        <v>1</v>
      </c>
      <c r="I1169" t="str">
        <f>_xlfn.XLOOKUP(SUBSTITUTE(Table5[[#This Row],[r]],"'",""),Table6[rxn],Table6[rxn],"no")</f>
        <v>no</v>
      </c>
      <c r="J1169" t="str" cm="1">
        <f t="array" ref="J1169">_xlfn.XLOOKUP(Table5[[#This Row],[r]],"'"&amp;Table6[rxn]&amp;"'",Table6[expected kapp],"")</f>
        <v/>
      </c>
      <c r="L1169" t="s">
        <v>9621</v>
      </c>
      <c r="M1169">
        <v>8988.1774343278394</v>
      </c>
      <c r="AE1169" s="1" t="s">
        <v>4434</v>
      </c>
      <c r="AF1169" s="1" t="s">
        <v>2778</v>
      </c>
      <c r="AG1169" s="9">
        <v>3.13674553E-10</v>
      </c>
      <c r="AH1169" s="1" t="str">
        <f>_xlfn.TEXTAFTER(Table9[[#This Row],[rxn]],"-",-1)</f>
        <v>rt4881</v>
      </c>
      <c r="AI1169" s="1" t="e">
        <f>_xlfn.TEXTAFTER(_xlfn.TEXTBEFORE(Table9[[#This Row],[rxn]],"-"&amp;Table9[[#This Row],[enz]]),"RXN-")</f>
        <v>#N/A</v>
      </c>
      <c r="AJ1169" s="1" t="e">
        <f>_xlfn.TEXTBEFORE(Table9[[#This Row],[rxn]],"_",-1)</f>
        <v>#N/A</v>
      </c>
    </row>
    <row r="1170" spans="1:36" ht="17" hidden="1" x14ac:dyDescent="0.25">
      <c r="A1170" t="s">
        <v>9701</v>
      </c>
      <c r="B1170" t="str">
        <f>_xlfn.TEXTAFTER(Table5[[#This Row],[r]],"-",-1)</f>
        <v>rt6998'</v>
      </c>
      <c r="C1170" t="str">
        <f>_xlfn.TEXTAFTER(_xlfn.TEXTBEFORE(Table5[[#This Row],[r]],"-"&amp;Table5[[#This Row],[enz]]),"'RXN-")</f>
        <v>FTHFL_m_REV</v>
      </c>
      <c r="D1170">
        <v>11171.708534568001</v>
      </c>
      <c r="E1170">
        <f>_xlfn.XLOOKUP(Table5[[#This Row],[r]],Table3[r],Table3[kapp],"")</f>
        <v>8988.1774343278394</v>
      </c>
      <c r="F1170">
        <f>Table5[[#This Row],[kapp]]-Table5[[#This Row],[old]]</f>
        <v>2183.5311002401613</v>
      </c>
      <c r="G1170" t="str" cm="1">
        <f t="array" ref="G1170">IF(ROWS(_xlfn._xlws.FILTER(Table5[r],Table5[enz]=Table5[[#This Row],[enz]]))&gt;1,"many","1")</f>
        <v>many</v>
      </c>
      <c r="H1170" t="str" cm="1">
        <f t="array" ref="H1170">IF(ROWS(_xlfn._xlws.FILTER(Table5[r],Table5[rxn-no-enz]=Table5[[#This Row],[rxn-no-enz]]))&gt;1,"many","1")</f>
        <v>1</v>
      </c>
      <c r="I1170" t="str">
        <f>_xlfn.XLOOKUP(SUBSTITUTE(Table5[[#This Row],[r]],"'",""),Table6[rxn],Table6[rxn],"no")</f>
        <v>no</v>
      </c>
      <c r="J1170" t="str" cm="1">
        <f t="array" ref="J1170">_xlfn.XLOOKUP(Table5[[#This Row],[r]],"'"&amp;Table6[rxn]&amp;"'",Table6[expected kapp],"")</f>
        <v/>
      </c>
      <c r="L1170" t="s">
        <v>9622</v>
      </c>
      <c r="M1170">
        <v>8988.1774343278394</v>
      </c>
      <c r="AE1170" s="1" t="s">
        <v>11833</v>
      </c>
      <c r="AF1170" s="1" t="s">
        <v>2778</v>
      </c>
      <c r="AG1170" s="9">
        <v>1.8807830999999999E-11</v>
      </c>
      <c r="AH1170" s="1" t="str">
        <f>_xlfn.TEXTAFTER(Table9[[#This Row],[rxn]],"-",-1)</f>
        <v>rt4892</v>
      </c>
      <c r="AI1170" s="1" t="e">
        <f>_xlfn.TEXTAFTER(_xlfn.TEXTBEFORE(Table9[[#This Row],[rxn]],"-"&amp;Table9[[#This Row],[enz]]),"RXN-")</f>
        <v>#N/A</v>
      </c>
      <c r="AJ1170" s="1" t="e">
        <f>_xlfn.TEXTBEFORE(Table9[[#This Row],[rxn]],"_",-1)</f>
        <v>#N/A</v>
      </c>
    </row>
    <row r="1171" spans="1:36" ht="17" hidden="1" x14ac:dyDescent="0.25">
      <c r="A1171" t="s">
        <v>9702</v>
      </c>
      <c r="B1171" t="str">
        <f>_xlfn.TEXTAFTER(Table5[[#This Row],[r]],"-",-1)</f>
        <v>rt5633_c'</v>
      </c>
      <c r="C1171" t="str">
        <f>_xlfn.TEXTAFTER(_xlfn.TEXTBEFORE(Table5[[#This Row],[r]],"-"&amp;Table5[[#This Row],[enz]]),"'RXN-")</f>
        <v>FUM_c_REV</v>
      </c>
      <c r="D1171">
        <v>11171.708534568001</v>
      </c>
      <c r="E1171">
        <f>_xlfn.XLOOKUP(Table5[[#This Row],[r]],Table3[r],Table3[kapp],"")</f>
        <v>8988.1774343278394</v>
      </c>
      <c r="F1171">
        <f>Table5[[#This Row],[kapp]]-Table5[[#This Row],[old]]</f>
        <v>2183.5311002401613</v>
      </c>
      <c r="G1171" t="str" cm="1">
        <f t="array" ref="G1171">IF(ROWS(_xlfn._xlws.FILTER(Table5[r],Table5[enz]=Table5[[#This Row],[enz]]))&gt;1,"many","1")</f>
        <v>many</v>
      </c>
      <c r="H1171" t="str" cm="1">
        <f t="array" ref="H1171">IF(ROWS(_xlfn._xlws.FILTER(Table5[r],Table5[rxn-no-enz]=Table5[[#This Row],[rxn-no-enz]]))&gt;1,"many","1")</f>
        <v>1</v>
      </c>
      <c r="I1171" t="str">
        <f>_xlfn.XLOOKUP(SUBSTITUTE(Table5[[#This Row],[r]],"'",""),Table6[rxn],Table6[rxn],"no")</f>
        <v>no</v>
      </c>
      <c r="J1171" t="str" cm="1">
        <f t="array" ref="J1171">_xlfn.XLOOKUP(Table5[[#This Row],[r]],"'"&amp;Table6[rxn]&amp;"'",Table6[expected kapp],"")</f>
        <v/>
      </c>
      <c r="L1171" t="s">
        <v>9623</v>
      </c>
      <c r="M1171">
        <v>8988.1774343278394</v>
      </c>
      <c r="AE1171" s="1" t="s">
        <v>11834</v>
      </c>
      <c r="AF1171" s="1" t="s">
        <v>2778</v>
      </c>
      <c r="AG1171" s="9">
        <v>9.2155649499999997E-10</v>
      </c>
      <c r="AH1171" s="1" t="str">
        <f>_xlfn.TEXTAFTER(Table9[[#This Row],[rxn]],"-",-1)</f>
        <v>rt4894</v>
      </c>
      <c r="AI1171" s="1" t="e">
        <f>_xlfn.TEXTAFTER(_xlfn.TEXTBEFORE(Table9[[#This Row],[rxn]],"-"&amp;Table9[[#This Row],[enz]]),"RXN-")</f>
        <v>#N/A</v>
      </c>
      <c r="AJ1171" s="1" t="e">
        <f>_xlfn.TEXTBEFORE(Table9[[#This Row],[rxn]],"_",-1)</f>
        <v>#N/A</v>
      </c>
    </row>
    <row r="1172" spans="1:36" ht="17" hidden="1" x14ac:dyDescent="0.25">
      <c r="A1172" t="s">
        <v>9703</v>
      </c>
      <c r="B1172" t="str">
        <f>_xlfn.TEXTAFTER(Table5[[#This Row],[r]],"-",-1)</f>
        <v>rt5633_m'</v>
      </c>
      <c r="C1172" t="str">
        <f>_xlfn.TEXTAFTER(_xlfn.TEXTBEFORE(Table5[[#This Row],[r]],"-"&amp;Table5[[#This Row],[enz]]),"'RXN-")</f>
        <v>FUM_m_FWD</v>
      </c>
      <c r="D1172">
        <v>11171.708534568001</v>
      </c>
      <c r="E1172">
        <f>_xlfn.XLOOKUP(Table5[[#This Row],[r]],Table3[r],Table3[kapp],"")</f>
        <v>8988.1774343278394</v>
      </c>
      <c r="F1172">
        <f>Table5[[#This Row],[kapp]]-Table5[[#This Row],[old]]</f>
        <v>2183.5311002401613</v>
      </c>
      <c r="G1172" t="str" cm="1">
        <f t="array" ref="G1172">IF(ROWS(_xlfn._xlws.FILTER(Table5[r],Table5[enz]=Table5[[#This Row],[enz]]))&gt;1,"many","1")</f>
        <v>many</v>
      </c>
      <c r="H1172" t="str" cm="1">
        <f t="array" ref="H1172">IF(ROWS(_xlfn._xlws.FILTER(Table5[r],Table5[rxn-no-enz]=Table5[[#This Row],[rxn-no-enz]]))&gt;1,"many","1")</f>
        <v>1</v>
      </c>
      <c r="I1172" t="str">
        <f>_xlfn.XLOOKUP(SUBSTITUTE(Table5[[#This Row],[r]],"'",""),Table6[rxn],Table6[rxn],"no")</f>
        <v>no</v>
      </c>
      <c r="J1172" t="str" cm="1">
        <f t="array" ref="J1172">_xlfn.XLOOKUP(Table5[[#This Row],[r]],"'"&amp;Table6[rxn]&amp;"'",Table6[expected kapp],"")</f>
        <v/>
      </c>
      <c r="L1172" t="s">
        <v>9624</v>
      </c>
      <c r="M1172">
        <v>8988.1774343278394</v>
      </c>
      <c r="AE1172" s="1" t="s">
        <v>11835</v>
      </c>
      <c r="AF1172" s="1" t="s">
        <v>2778</v>
      </c>
      <c r="AG1172" s="9">
        <v>1.0317607E-11</v>
      </c>
      <c r="AH1172" s="1" t="str">
        <f>_xlfn.TEXTAFTER(Table9[[#This Row],[rxn]],"-",-1)</f>
        <v>rt4896</v>
      </c>
      <c r="AI1172" s="1" t="e">
        <f>_xlfn.TEXTAFTER(_xlfn.TEXTBEFORE(Table9[[#This Row],[rxn]],"-"&amp;Table9[[#This Row],[enz]]),"RXN-")</f>
        <v>#N/A</v>
      </c>
      <c r="AJ1172" s="1" t="e">
        <f>_xlfn.TEXTBEFORE(Table9[[#This Row],[rxn]],"_",-1)</f>
        <v>#N/A</v>
      </c>
    </row>
    <row r="1173" spans="1:36" ht="17" hidden="1" x14ac:dyDescent="0.25">
      <c r="A1173" t="s">
        <v>9704</v>
      </c>
      <c r="B1173" t="str">
        <f>_xlfn.TEXTAFTER(Table5[[#This Row],[r]],"-",-1)</f>
        <v>rt5633_m'</v>
      </c>
      <c r="C1173" t="str">
        <f>_xlfn.TEXTAFTER(_xlfn.TEXTBEFORE(Table5[[#This Row],[r]],"-"&amp;Table5[[#This Row],[enz]]),"'RXN-")</f>
        <v>FUM_m_REV</v>
      </c>
      <c r="D1173">
        <v>11171.708534568001</v>
      </c>
      <c r="E1173">
        <f>_xlfn.XLOOKUP(Table5[[#This Row],[r]],Table3[r],Table3[kapp],"")</f>
        <v>8988.1774343278394</v>
      </c>
      <c r="F1173">
        <f>Table5[[#This Row],[kapp]]-Table5[[#This Row],[old]]</f>
        <v>2183.5311002401613</v>
      </c>
      <c r="G1173" t="str" cm="1">
        <f t="array" ref="G1173">IF(ROWS(_xlfn._xlws.FILTER(Table5[r],Table5[enz]=Table5[[#This Row],[enz]]))&gt;1,"many","1")</f>
        <v>many</v>
      </c>
      <c r="H1173" t="str" cm="1">
        <f t="array" ref="H1173">IF(ROWS(_xlfn._xlws.FILTER(Table5[r],Table5[rxn-no-enz]=Table5[[#This Row],[rxn-no-enz]]))&gt;1,"many","1")</f>
        <v>1</v>
      </c>
      <c r="I1173" t="str">
        <f>_xlfn.XLOOKUP(SUBSTITUTE(Table5[[#This Row],[r]],"'",""),Table6[rxn],Table6[rxn],"no")</f>
        <v>no</v>
      </c>
      <c r="J1173" t="str" cm="1">
        <f t="array" ref="J1173">_xlfn.XLOOKUP(Table5[[#This Row],[r]],"'"&amp;Table6[rxn]&amp;"'",Table6[expected kapp],"")</f>
        <v/>
      </c>
      <c r="L1173" t="s">
        <v>9625</v>
      </c>
      <c r="M1173">
        <v>8988.1774343278394</v>
      </c>
      <c r="AE1173" s="1" t="s">
        <v>11836</v>
      </c>
      <c r="AF1173" s="1" t="s">
        <v>2778</v>
      </c>
      <c r="AG1173" s="9">
        <v>4.1947727699999998E-10</v>
      </c>
      <c r="AH1173" s="1" t="str">
        <f>_xlfn.TEXTAFTER(Table9[[#This Row],[rxn]],"-",-1)</f>
        <v>rt4897</v>
      </c>
      <c r="AI1173" s="1" t="e">
        <f>_xlfn.TEXTAFTER(_xlfn.TEXTBEFORE(Table9[[#This Row],[rxn]],"-"&amp;Table9[[#This Row],[enz]]),"RXN-")</f>
        <v>#N/A</v>
      </c>
      <c r="AJ1173" s="1" t="e">
        <f>_xlfn.TEXTBEFORE(Table9[[#This Row],[rxn]],"_",-1)</f>
        <v>#N/A</v>
      </c>
    </row>
    <row r="1174" spans="1:36" ht="17" hidden="1" x14ac:dyDescent="0.25">
      <c r="A1174" t="s">
        <v>9705</v>
      </c>
      <c r="B1174" t="str">
        <f>_xlfn.TEXTAFTER(Table5[[#This Row],[r]],"-",-1)</f>
        <v>rt3594'</v>
      </c>
      <c r="C1174" t="str">
        <f>_xlfn.TEXTAFTER(_xlfn.TEXTBEFORE(Table5[[#This Row],[r]],"-"&amp;Table5[[#This Row],[enz]]),"'RXN-")</f>
        <v>FUMACACH_c_FWD</v>
      </c>
      <c r="D1174">
        <v>11171.708534568001</v>
      </c>
      <c r="E1174">
        <f>_xlfn.XLOOKUP(Table5[[#This Row],[r]],Table3[r],Table3[kapp],"")</f>
        <v>8988.1774343278394</v>
      </c>
      <c r="F1174">
        <f>Table5[[#This Row],[kapp]]-Table5[[#This Row],[old]]</f>
        <v>2183.5311002401613</v>
      </c>
      <c r="G1174" t="str" cm="1">
        <f t="array" ref="G1174">IF(ROWS(_xlfn._xlws.FILTER(Table5[r],Table5[enz]=Table5[[#This Row],[enz]]))&gt;1,"many","1")</f>
        <v>many</v>
      </c>
      <c r="H1174" t="str" cm="1">
        <f t="array" ref="H1174">IF(ROWS(_xlfn._xlws.FILTER(Table5[r],Table5[rxn-no-enz]=Table5[[#This Row],[rxn-no-enz]]))&gt;1,"many","1")</f>
        <v>1</v>
      </c>
      <c r="I1174" t="str">
        <f>_xlfn.XLOOKUP(SUBSTITUTE(Table5[[#This Row],[r]],"'",""),Table6[rxn],Table6[rxn],"no")</f>
        <v>no</v>
      </c>
      <c r="J1174" t="str" cm="1">
        <f t="array" ref="J1174">_xlfn.XLOOKUP(Table5[[#This Row],[r]],"'"&amp;Table6[rxn]&amp;"'",Table6[expected kapp],"")</f>
        <v/>
      </c>
      <c r="L1174" t="s">
        <v>9626</v>
      </c>
      <c r="M1174">
        <v>8988.1774343278394</v>
      </c>
      <c r="AE1174" s="1" t="s">
        <v>11837</v>
      </c>
      <c r="AF1174" s="1" t="s">
        <v>2778</v>
      </c>
      <c r="AG1174" s="9">
        <v>0</v>
      </c>
      <c r="AH1174" s="1" t="str">
        <f>_xlfn.TEXTAFTER(Table9[[#This Row],[rxn]],"-",-1)</f>
        <v>rt4913</v>
      </c>
      <c r="AI1174" s="1" t="e">
        <f>_xlfn.TEXTAFTER(_xlfn.TEXTBEFORE(Table9[[#This Row],[rxn]],"-"&amp;Table9[[#This Row],[enz]]),"RXN-")</f>
        <v>#N/A</v>
      </c>
      <c r="AJ1174" s="1" t="e">
        <f>_xlfn.TEXTBEFORE(Table9[[#This Row],[rxn]],"_",-1)</f>
        <v>#N/A</v>
      </c>
    </row>
    <row r="1175" spans="1:36" ht="17" hidden="1" x14ac:dyDescent="0.25">
      <c r="A1175" t="s">
        <v>9706</v>
      </c>
      <c r="B1175" t="str">
        <f>_xlfn.TEXTAFTER(Table5[[#This Row],[r]],"-",-1)</f>
        <v>rt3594'</v>
      </c>
      <c r="C1175" t="str">
        <f>_xlfn.TEXTAFTER(_xlfn.TEXTBEFORE(Table5[[#This Row],[r]],"-"&amp;Table5[[#This Row],[enz]]),"'RXN-")</f>
        <v>FUMACACH_c_REV</v>
      </c>
      <c r="D1175">
        <v>11171.708534568001</v>
      </c>
      <c r="E1175">
        <f>_xlfn.XLOOKUP(Table5[[#This Row],[r]],Table3[r],Table3[kapp],"")</f>
        <v>8988.1774343278394</v>
      </c>
      <c r="F1175">
        <f>Table5[[#This Row],[kapp]]-Table5[[#This Row],[old]]</f>
        <v>2183.5311002401613</v>
      </c>
      <c r="G1175" t="str" cm="1">
        <f t="array" ref="G1175">IF(ROWS(_xlfn._xlws.FILTER(Table5[r],Table5[enz]=Table5[[#This Row],[enz]]))&gt;1,"many","1")</f>
        <v>many</v>
      </c>
      <c r="H1175" t="str" cm="1">
        <f t="array" ref="H1175">IF(ROWS(_xlfn._xlws.FILTER(Table5[r],Table5[rxn-no-enz]=Table5[[#This Row],[rxn-no-enz]]))&gt;1,"many","1")</f>
        <v>1</v>
      </c>
      <c r="I1175" t="str">
        <f>_xlfn.XLOOKUP(SUBSTITUTE(Table5[[#This Row],[r]],"'",""),Table6[rxn],Table6[rxn],"no")</f>
        <v>no</v>
      </c>
      <c r="J1175" t="str" cm="1">
        <f t="array" ref="J1175">_xlfn.XLOOKUP(Table5[[#This Row],[r]],"'"&amp;Table6[rxn]&amp;"'",Table6[expected kapp],"")</f>
        <v/>
      </c>
      <c r="L1175" t="s">
        <v>8401</v>
      </c>
      <c r="M1175">
        <v>149.650330230127</v>
      </c>
      <c r="AE1175" s="1" t="s">
        <v>11838</v>
      </c>
      <c r="AF1175" s="1" t="s">
        <v>2778</v>
      </c>
      <c r="AG1175" s="9">
        <v>2.0262299999999999E-12</v>
      </c>
      <c r="AH1175" s="1" t="str">
        <f>_xlfn.TEXTAFTER(Table9[[#This Row],[rxn]],"-",-1)</f>
        <v>rt4917</v>
      </c>
      <c r="AI1175" s="1" t="e">
        <f>_xlfn.TEXTAFTER(_xlfn.TEXTBEFORE(Table9[[#This Row],[rxn]],"-"&amp;Table9[[#This Row],[enz]]),"RXN-")</f>
        <v>#N/A</v>
      </c>
      <c r="AJ1175" s="1" t="e">
        <f>_xlfn.TEXTBEFORE(Table9[[#This Row],[rxn]],"_",-1)</f>
        <v>#N/A</v>
      </c>
    </row>
    <row r="1176" spans="1:36" ht="17" hidden="1" x14ac:dyDescent="0.25">
      <c r="A1176" t="s">
        <v>9707</v>
      </c>
      <c r="B1176" t="str">
        <f>_xlfn.TEXTAFTER(Table5[[#This Row],[r]],"-",-1)</f>
        <v>rt3874'</v>
      </c>
      <c r="C1176" t="str">
        <f>_xlfn.TEXTAFTER(_xlfn.TEXTBEFORE(Table5[[#This Row],[r]],"-"&amp;Table5[[#This Row],[enz]]),"'RXN-")</f>
        <v>FUMACACH_m_FWD</v>
      </c>
      <c r="D1176">
        <v>11171.708534568001</v>
      </c>
      <c r="E1176">
        <f>_xlfn.XLOOKUP(Table5[[#This Row],[r]],Table3[r],Table3[kapp],"")</f>
        <v>8988.1774343278394</v>
      </c>
      <c r="F1176">
        <f>Table5[[#This Row],[kapp]]-Table5[[#This Row],[old]]</f>
        <v>2183.5311002401613</v>
      </c>
      <c r="G1176" t="str" cm="1">
        <f t="array" ref="G1176">IF(ROWS(_xlfn._xlws.FILTER(Table5[r],Table5[enz]=Table5[[#This Row],[enz]]))&gt;1,"many","1")</f>
        <v>1</v>
      </c>
      <c r="H1176" t="str" cm="1">
        <f t="array" ref="H1176">IF(ROWS(_xlfn._xlws.FILTER(Table5[r],Table5[rxn-no-enz]=Table5[[#This Row],[rxn-no-enz]]))&gt;1,"many","1")</f>
        <v>many</v>
      </c>
      <c r="I1176" t="str">
        <f>_xlfn.XLOOKUP(SUBSTITUTE(Table5[[#This Row],[r]],"'",""),Table6[rxn],Table6[rxn],"no")</f>
        <v>no</v>
      </c>
      <c r="J1176" t="str" cm="1">
        <f t="array" ref="J1176">_xlfn.XLOOKUP(Table5[[#This Row],[r]],"'"&amp;Table6[rxn]&amp;"'",Table6[expected kapp],"")</f>
        <v/>
      </c>
      <c r="L1176" t="s">
        <v>9627</v>
      </c>
      <c r="M1176">
        <v>8988.1774343278394</v>
      </c>
      <c r="AE1176" s="1" t="s">
        <v>4436</v>
      </c>
      <c r="AF1176" s="1" t="s">
        <v>2778</v>
      </c>
      <c r="AG1176" s="9">
        <v>2.89786879E-10</v>
      </c>
      <c r="AH1176" s="1" t="str">
        <f>_xlfn.TEXTAFTER(Table9[[#This Row],[rxn]],"-",-1)</f>
        <v>rt4918</v>
      </c>
      <c r="AI1176" s="1" t="e">
        <f>_xlfn.TEXTAFTER(_xlfn.TEXTBEFORE(Table9[[#This Row],[rxn]],"-"&amp;Table9[[#This Row],[enz]]),"RXN-")</f>
        <v>#N/A</v>
      </c>
      <c r="AJ1176" s="1" t="e">
        <f>_xlfn.TEXTBEFORE(Table9[[#This Row],[rxn]],"_",-1)</f>
        <v>#N/A</v>
      </c>
    </row>
    <row r="1177" spans="1:36" ht="17" hidden="1" x14ac:dyDescent="0.25">
      <c r="A1177" t="s">
        <v>9708</v>
      </c>
      <c r="B1177" t="str">
        <f>_xlfn.TEXTAFTER(Table5[[#This Row],[r]],"-",-1)</f>
        <v>rt7056'</v>
      </c>
      <c r="C1177" t="str">
        <f>_xlfn.TEXTAFTER(_xlfn.TEXTBEFORE(Table5[[#This Row],[r]],"-"&amp;Table5[[#This Row],[enz]]),"'RXN-")</f>
        <v>FUMACACH_m_FWD</v>
      </c>
      <c r="D1177">
        <v>11171.708534568001</v>
      </c>
      <c r="E1177">
        <f>_xlfn.XLOOKUP(Table5[[#This Row],[r]],Table3[r],Table3[kapp],"")</f>
        <v>8988.1774343278394</v>
      </c>
      <c r="F1177">
        <f>Table5[[#This Row],[kapp]]-Table5[[#This Row],[old]]</f>
        <v>2183.5311002401613</v>
      </c>
      <c r="G1177" t="str" cm="1">
        <f t="array" ref="G1177">IF(ROWS(_xlfn._xlws.FILTER(Table5[r],Table5[enz]=Table5[[#This Row],[enz]]))&gt;1,"many","1")</f>
        <v>1</v>
      </c>
      <c r="H1177" t="str" cm="1">
        <f t="array" ref="H1177">IF(ROWS(_xlfn._xlws.FILTER(Table5[r],Table5[rxn-no-enz]=Table5[[#This Row],[rxn-no-enz]]))&gt;1,"many","1")</f>
        <v>many</v>
      </c>
      <c r="I1177" t="str">
        <f>_xlfn.XLOOKUP(SUBSTITUTE(Table5[[#This Row],[r]],"'",""),Table6[rxn],Table6[rxn],"no")</f>
        <v>no</v>
      </c>
      <c r="J1177" t="str" cm="1">
        <f t="array" ref="J1177">_xlfn.XLOOKUP(Table5[[#This Row],[r]],"'"&amp;Table6[rxn]&amp;"'",Table6[expected kapp],"")</f>
        <v/>
      </c>
      <c r="L1177" t="s">
        <v>9628</v>
      </c>
      <c r="M1177">
        <v>8988.1774343278394</v>
      </c>
      <c r="AE1177" s="1" t="s">
        <v>11839</v>
      </c>
      <c r="AF1177" s="1" t="s">
        <v>2778</v>
      </c>
      <c r="AG1177" s="9">
        <v>5.4093929999999998E-11</v>
      </c>
      <c r="AH1177" s="1" t="str">
        <f>_xlfn.TEXTAFTER(Table9[[#This Row],[rxn]],"-",-1)</f>
        <v>rt4919</v>
      </c>
      <c r="AI1177" s="1" t="e">
        <f>_xlfn.TEXTAFTER(_xlfn.TEXTBEFORE(Table9[[#This Row],[rxn]],"-"&amp;Table9[[#This Row],[enz]]),"RXN-")</f>
        <v>#N/A</v>
      </c>
      <c r="AJ1177" s="1" t="e">
        <f>_xlfn.TEXTBEFORE(Table9[[#This Row],[rxn]],"_",-1)</f>
        <v>#N/A</v>
      </c>
    </row>
    <row r="1178" spans="1:36" ht="17" hidden="1" x14ac:dyDescent="0.25">
      <c r="A1178" t="s">
        <v>9709</v>
      </c>
      <c r="B1178" t="str">
        <f>_xlfn.TEXTAFTER(Table5[[#This Row],[r]],"-",-1)</f>
        <v>rt7624'</v>
      </c>
      <c r="C1178" t="str">
        <f>_xlfn.TEXTAFTER(_xlfn.TEXTBEFORE(Table5[[#This Row],[r]],"-"&amp;Table5[[#This Row],[enz]]),"'RXN-")</f>
        <v>FUMACACH_m_FWD</v>
      </c>
      <c r="D1178">
        <v>11171.708534568001</v>
      </c>
      <c r="E1178">
        <f>_xlfn.XLOOKUP(Table5[[#This Row],[r]],Table3[r],Table3[kapp],"")</f>
        <v>8988.1774343278394</v>
      </c>
      <c r="F1178">
        <f>Table5[[#This Row],[kapp]]-Table5[[#This Row],[old]]</f>
        <v>2183.5311002401613</v>
      </c>
      <c r="G1178" t="str" cm="1">
        <f t="array" ref="G1178">IF(ROWS(_xlfn._xlws.FILTER(Table5[r],Table5[enz]=Table5[[#This Row],[enz]]))&gt;1,"many","1")</f>
        <v>1</v>
      </c>
      <c r="H1178" t="str" cm="1">
        <f t="array" ref="H1178">IF(ROWS(_xlfn._xlws.FILTER(Table5[r],Table5[rxn-no-enz]=Table5[[#This Row],[rxn-no-enz]]))&gt;1,"many","1")</f>
        <v>many</v>
      </c>
      <c r="I1178" t="str">
        <f>_xlfn.XLOOKUP(SUBSTITUTE(Table5[[#This Row],[r]],"'",""),Table6[rxn],Table6[rxn],"no")</f>
        <v>no</v>
      </c>
      <c r="J1178" t="str" cm="1">
        <f t="array" ref="J1178">_xlfn.XLOOKUP(Table5[[#This Row],[r]],"'"&amp;Table6[rxn]&amp;"'",Table6[expected kapp],"")</f>
        <v/>
      </c>
      <c r="L1178" t="s">
        <v>9629</v>
      </c>
      <c r="M1178">
        <v>8988.1774343278394</v>
      </c>
      <c r="AE1178" s="1" t="s">
        <v>4437</v>
      </c>
      <c r="AF1178" s="1" t="s">
        <v>2778</v>
      </c>
      <c r="AG1178" s="9">
        <v>2.1034339700000001E-10</v>
      </c>
      <c r="AH1178" s="1" t="str">
        <f>_xlfn.TEXTAFTER(Table9[[#This Row],[rxn]],"-",-1)</f>
        <v>rt4920</v>
      </c>
      <c r="AI1178" s="1" t="e">
        <f>_xlfn.TEXTAFTER(_xlfn.TEXTBEFORE(Table9[[#This Row],[rxn]],"-"&amp;Table9[[#This Row],[enz]]),"RXN-")</f>
        <v>#N/A</v>
      </c>
      <c r="AJ1178" s="1" t="e">
        <f>_xlfn.TEXTBEFORE(Table9[[#This Row],[rxn]],"_",-1)</f>
        <v>#N/A</v>
      </c>
    </row>
    <row r="1179" spans="1:36" ht="17" hidden="1" x14ac:dyDescent="0.25">
      <c r="A1179" t="s">
        <v>9710</v>
      </c>
      <c r="B1179" t="str">
        <f>_xlfn.TEXTAFTER(Table5[[#This Row],[r]],"-",-1)</f>
        <v>rt2297_rm'</v>
      </c>
      <c r="C1179" t="str">
        <f>_xlfn.TEXTAFTER(_xlfn.TEXTBEFORE(Table5[[#This Row],[r]],"-"&amp;Table5[[#This Row],[enz]]),"'RXN-")</f>
        <v>G3PAT_rm_FWD</v>
      </c>
      <c r="D1179">
        <v>11171.708534568001</v>
      </c>
      <c r="E1179">
        <f>_xlfn.XLOOKUP(Table5[[#This Row],[r]],Table3[r],Table3[kapp],"")</f>
        <v>8988.1774343278394</v>
      </c>
      <c r="F1179">
        <f>Table5[[#This Row],[kapp]]-Table5[[#This Row],[old]]</f>
        <v>2183.5311002401613</v>
      </c>
      <c r="G1179" t="str" cm="1">
        <f t="array" ref="G1179">IF(ROWS(_xlfn._xlws.FILTER(Table5[r],Table5[enz]=Table5[[#This Row],[enz]]))&gt;1,"many","1")</f>
        <v>1</v>
      </c>
      <c r="H1179" t="str" cm="1">
        <f t="array" ref="H1179">IF(ROWS(_xlfn._xlws.FILTER(Table5[r],Table5[rxn-no-enz]=Table5[[#This Row],[rxn-no-enz]]))&gt;1,"many","1")</f>
        <v>many</v>
      </c>
      <c r="I1179" t="str">
        <f>_xlfn.XLOOKUP(SUBSTITUTE(Table5[[#This Row],[r]],"'",""),Table6[rxn],Table6[rxn],"no")</f>
        <v>no</v>
      </c>
      <c r="J1179" t="str" cm="1">
        <f t="array" ref="J1179">_xlfn.XLOOKUP(Table5[[#This Row],[r]],"'"&amp;Table6[rxn]&amp;"'",Table6[expected kapp],"")</f>
        <v/>
      </c>
      <c r="L1179" t="s">
        <v>8397</v>
      </c>
      <c r="M1179">
        <v>149.650330230127</v>
      </c>
      <c r="AE1179" s="1" t="s">
        <v>11840</v>
      </c>
      <c r="AF1179" s="1" t="s">
        <v>2778</v>
      </c>
      <c r="AG1179" s="9">
        <v>4.81354877999999E-10</v>
      </c>
      <c r="AH1179" s="1" t="str">
        <f>_xlfn.TEXTAFTER(Table9[[#This Row],[rxn]],"-",-1)</f>
        <v>rt4929</v>
      </c>
      <c r="AI1179" s="1" t="e">
        <f>_xlfn.TEXTAFTER(_xlfn.TEXTBEFORE(Table9[[#This Row],[rxn]],"-"&amp;Table9[[#This Row],[enz]]),"RXN-")</f>
        <v>#N/A</v>
      </c>
      <c r="AJ1179" s="1" t="e">
        <f>_xlfn.TEXTBEFORE(Table9[[#This Row],[rxn]],"_",-1)</f>
        <v>#N/A</v>
      </c>
    </row>
    <row r="1180" spans="1:36" ht="17" hidden="1" x14ac:dyDescent="0.25">
      <c r="A1180" t="s">
        <v>9711</v>
      </c>
      <c r="B1180" t="str">
        <f>_xlfn.TEXTAFTER(Table5[[#This Row],[r]],"-",-1)</f>
        <v>rt7067'</v>
      </c>
      <c r="C1180" t="str">
        <f>_xlfn.TEXTAFTER(_xlfn.TEXTBEFORE(Table5[[#This Row],[r]],"-"&amp;Table5[[#This Row],[enz]]),"'RXN-")</f>
        <v>G3PAT_rm_FWD</v>
      </c>
      <c r="D1180">
        <v>11171.708534568001</v>
      </c>
      <c r="E1180">
        <f>_xlfn.XLOOKUP(Table5[[#This Row],[r]],Table3[r],Table3[kapp],"")</f>
        <v>8988.1774343278394</v>
      </c>
      <c r="F1180">
        <f>Table5[[#This Row],[kapp]]-Table5[[#This Row],[old]]</f>
        <v>2183.5311002401613</v>
      </c>
      <c r="G1180" t="str" cm="1">
        <f t="array" ref="G1180">IF(ROWS(_xlfn._xlws.FILTER(Table5[r],Table5[enz]=Table5[[#This Row],[enz]]))&gt;1,"many","1")</f>
        <v>1</v>
      </c>
      <c r="H1180" t="str" cm="1">
        <f t="array" ref="H1180">IF(ROWS(_xlfn._xlws.FILTER(Table5[r],Table5[rxn-no-enz]=Table5[[#This Row],[rxn-no-enz]]))&gt;1,"many","1")</f>
        <v>many</v>
      </c>
      <c r="I1180" t="str">
        <f>_xlfn.XLOOKUP(SUBSTITUTE(Table5[[#This Row],[r]],"'",""),Table6[rxn],Table6[rxn],"no")</f>
        <v>no</v>
      </c>
      <c r="J1180" t="str" cm="1">
        <f t="array" ref="J1180">_xlfn.XLOOKUP(Table5[[#This Row],[r]],"'"&amp;Table6[rxn]&amp;"'",Table6[expected kapp],"")</f>
        <v/>
      </c>
      <c r="L1180" t="s">
        <v>9630</v>
      </c>
      <c r="M1180">
        <v>8988.1774343278394</v>
      </c>
      <c r="AE1180" s="1" t="s">
        <v>4438</v>
      </c>
      <c r="AF1180" s="1" t="s">
        <v>2778</v>
      </c>
      <c r="AG1180" s="9">
        <v>2.9255497700000001E-10</v>
      </c>
      <c r="AH1180" s="1" t="str">
        <f>_xlfn.TEXTAFTER(Table9[[#This Row],[rxn]],"-",-1)</f>
        <v>rt4934</v>
      </c>
      <c r="AI1180" s="1" t="e">
        <f>_xlfn.TEXTAFTER(_xlfn.TEXTBEFORE(Table9[[#This Row],[rxn]],"-"&amp;Table9[[#This Row],[enz]]),"RXN-")</f>
        <v>#N/A</v>
      </c>
      <c r="AJ1180" s="1" t="e">
        <f>_xlfn.TEXTBEFORE(Table9[[#This Row],[rxn]],"_",-1)</f>
        <v>#N/A</v>
      </c>
    </row>
    <row r="1181" spans="1:36" ht="17" hidden="1" x14ac:dyDescent="0.25">
      <c r="A1181" t="s">
        <v>9712</v>
      </c>
      <c r="B1181" t="str">
        <f>_xlfn.TEXTAFTER(Table5[[#This Row],[r]],"-",-1)</f>
        <v>rt4413'</v>
      </c>
      <c r="C1181" t="str">
        <f>_xlfn.TEXTAFTER(_xlfn.TEXTBEFORE(Table5[[#This Row],[r]],"-"&amp;Table5[[#This Row],[enz]]),"'RXN-")</f>
        <v>G3PCt_c_e_FWD</v>
      </c>
      <c r="D1181">
        <v>11171.708534568001</v>
      </c>
      <c r="E1181">
        <f>_xlfn.XLOOKUP(Table5[[#This Row],[r]],Table3[r],Table3[kapp],"")</f>
        <v>8988.1774343278394</v>
      </c>
      <c r="F1181">
        <f>Table5[[#This Row],[kapp]]-Table5[[#This Row],[old]]</f>
        <v>2183.5311002401613</v>
      </c>
      <c r="G1181" t="str" cm="1">
        <f t="array" ref="G1181">IF(ROWS(_xlfn._xlws.FILTER(Table5[r],Table5[enz]=Table5[[#This Row],[enz]]))&gt;1,"many","1")</f>
        <v>many</v>
      </c>
      <c r="H1181" t="str" cm="1">
        <f t="array" ref="H1181">IF(ROWS(_xlfn._xlws.FILTER(Table5[r],Table5[rxn-no-enz]=Table5[[#This Row],[rxn-no-enz]]))&gt;1,"many","1")</f>
        <v>1</v>
      </c>
      <c r="I1181" t="str">
        <f>_xlfn.XLOOKUP(SUBSTITUTE(Table5[[#This Row],[r]],"'",""),Table6[rxn],Table6[rxn],"no")</f>
        <v>no</v>
      </c>
      <c r="J1181" t="str" cm="1">
        <f t="array" ref="J1181">_xlfn.XLOOKUP(Table5[[#This Row],[r]],"'"&amp;Table6[rxn]&amp;"'",Table6[expected kapp],"")</f>
        <v/>
      </c>
      <c r="L1181" t="s">
        <v>9631</v>
      </c>
      <c r="M1181">
        <v>8988.1774343278394</v>
      </c>
      <c r="AE1181" s="1" t="s">
        <v>4439</v>
      </c>
      <c r="AF1181" s="1" t="s">
        <v>2778</v>
      </c>
      <c r="AG1181" s="9">
        <v>9.5129859999999995E-12</v>
      </c>
      <c r="AH1181" s="1" t="str">
        <f>_xlfn.TEXTAFTER(Table9[[#This Row],[rxn]],"-",-1)</f>
        <v>rt4951</v>
      </c>
      <c r="AI1181" s="1" t="e">
        <f>_xlfn.TEXTAFTER(_xlfn.TEXTBEFORE(Table9[[#This Row],[rxn]],"-"&amp;Table9[[#This Row],[enz]]),"RXN-")</f>
        <v>#N/A</v>
      </c>
      <c r="AJ1181" s="1" t="e">
        <f>_xlfn.TEXTBEFORE(Table9[[#This Row],[rxn]],"_",-1)</f>
        <v>#N/A</v>
      </c>
    </row>
    <row r="1182" spans="1:36" ht="17" hidden="1" x14ac:dyDescent="0.25">
      <c r="A1182" t="s">
        <v>9713</v>
      </c>
      <c r="B1182" t="str">
        <f>_xlfn.TEXTAFTER(Table5[[#This Row],[r]],"-",-1)</f>
        <v>rt4413'</v>
      </c>
      <c r="C1182" t="str">
        <f>_xlfn.TEXTAFTER(_xlfn.TEXTBEFORE(Table5[[#This Row],[r]],"-"&amp;Table5[[#This Row],[enz]]),"'RXN-")</f>
        <v>G3PCt_c_e_REV</v>
      </c>
      <c r="D1182">
        <v>11171.708534568001</v>
      </c>
      <c r="E1182">
        <f>_xlfn.XLOOKUP(Table5[[#This Row],[r]],Table3[r],Table3[kapp],"")</f>
        <v>8988.1774343278394</v>
      </c>
      <c r="F1182">
        <f>Table5[[#This Row],[kapp]]-Table5[[#This Row],[old]]</f>
        <v>2183.5311002401613</v>
      </c>
      <c r="G1182" t="str" cm="1">
        <f t="array" ref="G1182">IF(ROWS(_xlfn._xlws.FILTER(Table5[r],Table5[enz]=Table5[[#This Row],[enz]]))&gt;1,"many","1")</f>
        <v>many</v>
      </c>
      <c r="H1182" t="str" cm="1">
        <f t="array" ref="H1182">IF(ROWS(_xlfn._xlws.FILTER(Table5[r],Table5[rxn-no-enz]=Table5[[#This Row],[rxn-no-enz]]))&gt;1,"many","1")</f>
        <v>1</v>
      </c>
      <c r="I1182" t="str">
        <f>_xlfn.XLOOKUP(SUBSTITUTE(Table5[[#This Row],[r]],"'",""),Table6[rxn],Table6[rxn],"no")</f>
        <v>no</v>
      </c>
      <c r="J1182" t="str" cm="1">
        <f t="array" ref="J1182">_xlfn.XLOOKUP(Table5[[#This Row],[r]],"'"&amp;Table6[rxn]&amp;"'",Table6[expected kapp],"")</f>
        <v/>
      </c>
      <c r="L1182" t="s">
        <v>9632</v>
      </c>
      <c r="M1182">
        <v>8988.1774343278394</v>
      </c>
      <c r="AE1182" s="1" t="s">
        <v>11841</v>
      </c>
      <c r="AF1182" s="1" t="s">
        <v>2778</v>
      </c>
      <c r="AG1182" s="9">
        <v>8.4833662E-11</v>
      </c>
      <c r="AH1182" s="1" t="str">
        <f>_xlfn.TEXTAFTER(Table9[[#This Row],[rxn]],"-",-1)</f>
        <v>rt4960</v>
      </c>
      <c r="AI1182" s="1" t="e">
        <f>_xlfn.TEXTAFTER(_xlfn.TEXTBEFORE(Table9[[#This Row],[rxn]],"-"&amp;Table9[[#This Row],[enz]]),"RXN-")</f>
        <v>#N/A</v>
      </c>
      <c r="AJ1182" s="1" t="e">
        <f>_xlfn.TEXTBEFORE(Table9[[#This Row],[rxn]],"_",-1)</f>
        <v>#N/A</v>
      </c>
    </row>
    <row r="1183" spans="1:36" ht="17" hidden="1" x14ac:dyDescent="0.25">
      <c r="A1183" t="s">
        <v>9714</v>
      </c>
      <c r="B1183" t="str">
        <f>_xlfn.TEXTAFTER(Table5[[#This Row],[r]],"-",-1)</f>
        <v>rt6208_m'</v>
      </c>
      <c r="C1183" t="str">
        <f>_xlfn.TEXTAFTER(_xlfn.TEXTBEFORE(Table5[[#This Row],[r]],"-"&amp;Table5[[#This Row],[enz]]),"'RXN-")</f>
        <v>G3PD1i_m_FWD</v>
      </c>
      <c r="D1183">
        <v>11171.708534568001</v>
      </c>
      <c r="E1183">
        <f>_xlfn.XLOOKUP(Table5[[#This Row],[r]],Table3[r],Table3[kapp],"")</f>
        <v>8988.1774343278394</v>
      </c>
      <c r="F1183">
        <f>Table5[[#This Row],[kapp]]-Table5[[#This Row],[old]]</f>
        <v>2183.5311002401613</v>
      </c>
      <c r="G1183" t="str" cm="1">
        <f t="array" ref="G1183">IF(ROWS(_xlfn._xlws.FILTER(Table5[r],Table5[enz]=Table5[[#This Row],[enz]]))&gt;1,"many","1")</f>
        <v>1</v>
      </c>
      <c r="H1183" t="str" cm="1">
        <f t="array" ref="H1183">IF(ROWS(_xlfn._xlws.FILTER(Table5[r],Table5[rxn-no-enz]=Table5[[#This Row],[rxn-no-enz]]))&gt;1,"many","1")</f>
        <v>1</v>
      </c>
      <c r="I1183" t="str">
        <f>_xlfn.XLOOKUP(SUBSTITUTE(Table5[[#This Row],[r]],"'",""),Table6[rxn],Table6[rxn],"no")</f>
        <v>no</v>
      </c>
      <c r="J1183" t="str" cm="1">
        <f t="array" ref="J1183">_xlfn.XLOOKUP(Table5[[#This Row],[r]],"'"&amp;Table6[rxn]&amp;"'",Table6[expected kapp],"")</f>
        <v/>
      </c>
      <c r="L1183" t="s">
        <v>8400</v>
      </c>
      <c r="M1183">
        <v>149.650330230127</v>
      </c>
      <c r="AE1183" s="1" t="s">
        <v>11842</v>
      </c>
      <c r="AF1183" s="1" t="s">
        <v>2778</v>
      </c>
      <c r="AG1183" s="9">
        <v>4.6719041999999998E-11</v>
      </c>
      <c r="AH1183" s="1" t="str">
        <f>_xlfn.TEXTAFTER(Table9[[#This Row],[rxn]],"-",-1)</f>
        <v>rt5001_rm</v>
      </c>
      <c r="AI1183" s="1" t="e">
        <f>_xlfn.TEXTAFTER(_xlfn.TEXTBEFORE(Table9[[#This Row],[rxn]],"-"&amp;Table9[[#This Row],[enz]]),"RXN-")</f>
        <v>#N/A</v>
      </c>
      <c r="AJ1183" s="1" t="str">
        <f>_xlfn.TEXTBEFORE(Table9[[#This Row],[rxn]],"_",-1)</f>
        <v>PROSYN-rt5001</v>
      </c>
    </row>
    <row r="1184" spans="1:36" ht="17" hidden="1" x14ac:dyDescent="0.25">
      <c r="A1184" t="s">
        <v>9715</v>
      </c>
      <c r="B1184" t="str">
        <f>_xlfn.TEXTAFTER(Table5[[#This Row],[r]],"-",-1)</f>
        <v>rt3786_x'</v>
      </c>
      <c r="C1184" t="str">
        <f>_xlfn.TEXTAFTER(_xlfn.TEXTBEFORE(Table5[[#This Row],[r]],"-"&amp;Table5[[#This Row],[enz]]),"'RXN-")</f>
        <v>G3PD1i_x_FWD</v>
      </c>
      <c r="D1184">
        <v>11171.708534568001</v>
      </c>
      <c r="E1184">
        <f>_xlfn.XLOOKUP(Table5[[#This Row],[r]],Table3[r],Table3[kapp],"")</f>
        <v>8988.1774343278394</v>
      </c>
      <c r="F1184">
        <f>Table5[[#This Row],[kapp]]-Table5[[#This Row],[old]]</f>
        <v>2183.5311002401613</v>
      </c>
      <c r="G1184" t="str" cm="1">
        <f t="array" ref="G1184">IF(ROWS(_xlfn._xlws.FILTER(Table5[r],Table5[enz]=Table5[[#This Row],[enz]]))&gt;1,"many","1")</f>
        <v>1</v>
      </c>
      <c r="H1184" t="str" cm="1">
        <f t="array" ref="H1184">IF(ROWS(_xlfn._xlws.FILTER(Table5[r],Table5[rxn-no-enz]=Table5[[#This Row],[rxn-no-enz]]))&gt;1,"many","1")</f>
        <v>1</v>
      </c>
      <c r="I1184" t="str">
        <f>_xlfn.XLOOKUP(SUBSTITUTE(Table5[[#This Row],[r]],"'",""),Table6[rxn],Table6[rxn],"no")</f>
        <v>no</v>
      </c>
      <c r="J1184" t="str" cm="1">
        <f t="array" ref="J1184">_xlfn.XLOOKUP(Table5[[#This Row],[r]],"'"&amp;Table6[rxn]&amp;"'",Table6[expected kapp],"")</f>
        <v/>
      </c>
      <c r="L1184" t="s">
        <v>9633</v>
      </c>
      <c r="M1184">
        <v>8988.1774343278394</v>
      </c>
      <c r="AE1184" s="1" t="s">
        <v>4441</v>
      </c>
      <c r="AF1184" s="1" t="s">
        <v>2778</v>
      </c>
      <c r="AG1184" s="9">
        <v>1.6313656099999999E-10</v>
      </c>
      <c r="AH1184" s="1" t="str">
        <f>_xlfn.TEXTAFTER(Table9[[#This Row],[rxn]],"-",-1)</f>
        <v>rt5012</v>
      </c>
      <c r="AI1184" s="1" t="e">
        <f>_xlfn.TEXTAFTER(_xlfn.TEXTBEFORE(Table9[[#This Row],[rxn]],"-"&amp;Table9[[#This Row],[enz]]),"RXN-")</f>
        <v>#N/A</v>
      </c>
      <c r="AJ1184" s="1" t="e">
        <f>_xlfn.TEXTBEFORE(Table9[[#This Row],[rxn]],"_",-1)</f>
        <v>#N/A</v>
      </c>
    </row>
    <row r="1185" spans="1:36" ht="17" hidden="1" x14ac:dyDescent="0.25">
      <c r="A1185" t="s">
        <v>9716</v>
      </c>
      <c r="B1185" t="str">
        <f>_xlfn.TEXTAFTER(Table5[[#This Row],[r]],"-",-1)</f>
        <v>rt3786_c'</v>
      </c>
      <c r="C1185" t="str">
        <f>_xlfn.TEXTAFTER(_xlfn.TEXTBEFORE(Table5[[#This Row],[r]],"-"&amp;Table5[[#This Row],[enz]]),"'RXN-")</f>
        <v>G3PD1r_c_REV</v>
      </c>
      <c r="D1185">
        <v>11171.708534568001</v>
      </c>
      <c r="E1185">
        <f>_xlfn.XLOOKUP(Table5[[#This Row],[r]],Table3[r],Table3[kapp],"")</f>
        <v>8988.1774343278394</v>
      </c>
      <c r="F1185">
        <f>Table5[[#This Row],[kapp]]-Table5[[#This Row],[old]]</f>
        <v>2183.5311002401613</v>
      </c>
      <c r="G1185" t="str" cm="1">
        <f t="array" ref="G1185">IF(ROWS(_xlfn._xlws.FILTER(Table5[r],Table5[enz]=Table5[[#This Row],[enz]]))&gt;1,"many","1")</f>
        <v>many</v>
      </c>
      <c r="H1185" t="str" cm="1">
        <f t="array" ref="H1185">IF(ROWS(_xlfn._xlws.FILTER(Table5[r],Table5[rxn-no-enz]=Table5[[#This Row],[rxn-no-enz]]))&gt;1,"many","1")</f>
        <v>many</v>
      </c>
      <c r="I1185" t="str">
        <f>_xlfn.XLOOKUP(SUBSTITUTE(Table5[[#This Row],[r]],"'",""),Table6[rxn],Table6[rxn],"no")</f>
        <v>no</v>
      </c>
      <c r="J1185" t="str" cm="1">
        <f t="array" ref="J1185">_xlfn.XLOOKUP(Table5[[#This Row],[r]],"'"&amp;Table6[rxn]&amp;"'",Table6[expected kapp],"")</f>
        <v/>
      </c>
      <c r="L1185" t="s">
        <v>9634</v>
      </c>
      <c r="M1185">
        <v>8988.1774343278394</v>
      </c>
      <c r="AE1185" s="1" t="s">
        <v>4442</v>
      </c>
      <c r="AF1185" s="1" t="s">
        <v>2778</v>
      </c>
      <c r="AG1185" s="9">
        <v>1.96563649E-10</v>
      </c>
      <c r="AH1185" s="1" t="str">
        <f>_xlfn.TEXTAFTER(Table9[[#This Row],[rxn]],"-",-1)</f>
        <v>rt5014</v>
      </c>
      <c r="AI1185" s="1" t="e">
        <f>_xlfn.TEXTAFTER(_xlfn.TEXTBEFORE(Table9[[#This Row],[rxn]],"-"&amp;Table9[[#This Row],[enz]]),"RXN-")</f>
        <v>#N/A</v>
      </c>
      <c r="AJ1185" s="1" t="e">
        <f>_xlfn.TEXTBEFORE(Table9[[#This Row],[rxn]],"_",-1)</f>
        <v>#N/A</v>
      </c>
    </row>
    <row r="1186" spans="1:36" ht="17" hidden="1" x14ac:dyDescent="0.25">
      <c r="A1186" t="s">
        <v>9717</v>
      </c>
      <c r="B1186" t="str">
        <f>_xlfn.TEXTAFTER(Table5[[#This Row],[r]],"-",-1)</f>
        <v>rt6208_c'</v>
      </c>
      <c r="C1186" t="str">
        <f>_xlfn.TEXTAFTER(_xlfn.TEXTBEFORE(Table5[[#This Row],[r]],"-"&amp;Table5[[#This Row],[enz]]),"'RXN-")</f>
        <v>G3PD1r_c_FWD</v>
      </c>
      <c r="D1186">
        <v>11171.708534568001</v>
      </c>
      <c r="E1186">
        <f>_xlfn.XLOOKUP(Table5[[#This Row],[r]],Table3[r],Table3[kapp],"")</f>
        <v>8988.1774343278394</v>
      </c>
      <c r="F1186">
        <f>Table5[[#This Row],[kapp]]-Table5[[#This Row],[old]]</f>
        <v>2183.5311002401613</v>
      </c>
      <c r="G1186" t="str" cm="1">
        <f t="array" ref="G1186">IF(ROWS(_xlfn._xlws.FILTER(Table5[r],Table5[enz]=Table5[[#This Row],[enz]]))&gt;1,"many","1")</f>
        <v>many</v>
      </c>
      <c r="H1186" t="str" cm="1">
        <f t="array" ref="H1186">IF(ROWS(_xlfn._xlws.FILTER(Table5[r],Table5[rxn-no-enz]=Table5[[#This Row],[rxn-no-enz]]))&gt;1,"many","1")</f>
        <v>many</v>
      </c>
      <c r="I1186" t="str">
        <f>_xlfn.XLOOKUP(SUBSTITUTE(Table5[[#This Row],[r]],"'",""),Table6[rxn],Table6[rxn],"no")</f>
        <v>no</v>
      </c>
      <c r="J1186" t="str" cm="1">
        <f t="array" ref="J1186">_xlfn.XLOOKUP(Table5[[#This Row],[r]],"'"&amp;Table6[rxn]&amp;"'",Table6[expected kapp],"")</f>
        <v/>
      </c>
      <c r="L1186" t="s">
        <v>9635</v>
      </c>
      <c r="M1186">
        <v>8988.1774343278394</v>
      </c>
      <c r="AE1186" s="1" t="s">
        <v>4443</v>
      </c>
      <c r="AF1186" s="1" t="s">
        <v>2778</v>
      </c>
      <c r="AG1186" s="9">
        <v>2.1289462000000001E-11</v>
      </c>
      <c r="AH1186" s="1" t="str">
        <f>_xlfn.TEXTAFTER(Table9[[#This Row],[rxn]],"-",-1)</f>
        <v>rt5015</v>
      </c>
      <c r="AI1186" s="1" t="e">
        <f>_xlfn.TEXTAFTER(_xlfn.TEXTBEFORE(Table9[[#This Row],[rxn]],"-"&amp;Table9[[#This Row],[enz]]),"RXN-")</f>
        <v>#N/A</v>
      </c>
      <c r="AJ1186" s="1" t="e">
        <f>_xlfn.TEXTBEFORE(Table9[[#This Row],[rxn]],"_",-1)</f>
        <v>#N/A</v>
      </c>
    </row>
    <row r="1187" spans="1:36" ht="17" hidden="1" x14ac:dyDescent="0.25">
      <c r="A1187" t="s">
        <v>9718</v>
      </c>
      <c r="B1187" t="str">
        <f>_xlfn.TEXTAFTER(Table5[[#This Row],[r]],"-",-1)</f>
        <v>rt6208_c'</v>
      </c>
      <c r="C1187" t="str">
        <f>_xlfn.TEXTAFTER(_xlfn.TEXTBEFORE(Table5[[#This Row],[r]],"-"&amp;Table5[[#This Row],[enz]]),"'RXN-")</f>
        <v>G3PD1r_c_REV</v>
      </c>
      <c r="D1187">
        <v>11171.708534568001</v>
      </c>
      <c r="E1187">
        <f>_xlfn.XLOOKUP(Table5[[#This Row],[r]],Table3[r],Table3[kapp],"")</f>
        <v>8988.1774343278394</v>
      </c>
      <c r="F1187">
        <f>Table5[[#This Row],[kapp]]-Table5[[#This Row],[old]]</f>
        <v>2183.5311002401613</v>
      </c>
      <c r="G1187" t="str" cm="1">
        <f t="array" ref="G1187">IF(ROWS(_xlfn._xlws.FILTER(Table5[r],Table5[enz]=Table5[[#This Row],[enz]]))&gt;1,"many","1")</f>
        <v>many</v>
      </c>
      <c r="H1187" t="str" cm="1">
        <f t="array" ref="H1187">IF(ROWS(_xlfn._xlws.FILTER(Table5[r],Table5[rxn-no-enz]=Table5[[#This Row],[rxn-no-enz]]))&gt;1,"many","1")</f>
        <v>many</v>
      </c>
      <c r="I1187" t="str">
        <f>_xlfn.XLOOKUP(SUBSTITUTE(Table5[[#This Row],[r]],"'",""),Table6[rxn],Table6[rxn],"no")</f>
        <v>no</v>
      </c>
      <c r="J1187" t="str" cm="1">
        <f t="array" ref="J1187">_xlfn.XLOOKUP(Table5[[#This Row],[r]],"'"&amp;Table6[rxn]&amp;"'",Table6[expected kapp],"")</f>
        <v/>
      </c>
      <c r="L1187" t="s">
        <v>8399</v>
      </c>
      <c r="M1187">
        <v>149.650330230127</v>
      </c>
      <c r="AE1187" s="1" t="s">
        <v>11843</v>
      </c>
      <c r="AF1187" s="1" t="s">
        <v>2778</v>
      </c>
      <c r="AG1187" s="9">
        <v>1.11083153E-10</v>
      </c>
      <c r="AH1187" s="1" t="str">
        <f>_xlfn.TEXTAFTER(Table9[[#This Row],[rxn]],"-",-1)</f>
        <v>rt5017</v>
      </c>
      <c r="AI1187" s="1" t="e">
        <f>_xlfn.TEXTAFTER(_xlfn.TEXTBEFORE(Table9[[#This Row],[rxn]],"-"&amp;Table9[[#This Row],[enz]]),"RXN-")</f>
        <v>#N/A</v>
      </c>
      <c r="AJ1187" s="1" t="e">
        <f>_xlfn.TEXTBEFORE(Table9[[#This Row],[rxn]],"_",-1)</f>
        <v>#N/A</v>
      </c>
    </row>
    <row r="1188" spans="1:36" ht="17" hidden="1" x14ac:dyDescent="0.25">
      <c r="A1188" t="s">
        <v>9719</v>
      </c>
      <c r="B1188" t="str">
        <f>_xlfn.TEXTAFTER(Table5[[#This Row],[r]],"-",-1)</f>
        <v>rt2671'</v>
      </c>
      <c r="C1188" t="str">
        <f>_xlfn.TEXTAFTER(_xlfn.TEXTBEFORE(Table5[[#This Row],[r]],"-"&amp;Table5[[#This Row],[enz]]),"'RXN-")</f>
        <v>G3PDf_m_FWD</v>
      </c>
      <c r="D1188">
        <v>11171.708534568001</v>
      </c>
      <c r="E1188">
        <f>_xlfn.XLOOKUP(Table5[[#This Row],[r]],Table3[r],Table3[kapp],"")</f>
        <v>8988.1774343278394</v>
      </c>
      <c r="F1188">
        <f>Table5[[#This Row],[kapp]]-Table5[[#This Row],[old]]</f>
        <v>2183.5311002401613</v>
      </c>
      <c r="G1188" t="str" cm="1">
        <f t="array" ref="G1188">IF(ROWS(_xlfn._xlws.FILTER(Table5[r],Table5[enz]=Table5[[#This Row],[enz]]))&gt;1,"many","1")</f>
        <v>1</v>
      </c>
      <c r="H1188" t="str" cm="1">
        <f t="array" ref="H1188">IF(ROWS(_xlfn._xlws.FILTER(Table5[r],Table5[rxn-no-enz]=Table5[[#This Row],[rxn-no-enz]]))&gt;1,"many","1")</f>
        <v>1</v>
      </c>
      <c r="I1188" t="str">
        <f>_xlfn.XLOOKUP(SUBSTITUTE(Table5[[#This Row],[r]],"'",""),Table6[rxn],Table6[rxn],"no")</f>
        <v>no</v>
      </c>
      <c r="J1188" t="str" cm="1">
        <f t="array" ref="J1188">_xlfn.XLOOKUP(Table5[[#This Row],[r]],"'"&amp;Table6[rxn]&amp;"'",Table6[expected kapp],"")</f>
        <v/>
      </c>
      <c r="L1188" t="s">
        <v>9636</v>
      </c>
      <c r="M1188">
        <v>8988.1774343278394</v>
      </c>
      <c r="AE1188" s="1" t="s">
        <v>4444</v>
      </c>
      <c r="AF1188" s="1" t="s">
        <v>2778</v>
      </c>
      <c r="AG1188" s="9">
        <v>3.2074874599999999E-10</v>
      </c>
      <c r="AH1188" s="1" t="str">
        <f>_xlfn.TEXTAFTER(Table9[[#This Row],[rxn]],"-",-1)</f>
        <v>rt5026</v>
      </c>
      <c r="AI1188" s="1" t="e">
        <f>_xlfn.TEXTAFTER(_xlfn.TEXTBEFORE(Table9[[#This Row],[rxn]],"-"&amp;Table9[[#This Row],[enz]]),"RXN-")</f>
        <v>#N/A</v>
      </c>
      <c r="AJ1188" s="1" t="e">
        <f>_xlfn.TEXTBEFORE(Table9[[#This Row],[rxn]],"_",-1)</f>
        <v>#N/A</v>
      </c>
    </row>
    <row r="1189" spans="1:36" ht="17" hidden="1" x14ac:dyDescent="0.25">
      <c r="A1189" t="s">
        <v>9720</v>
      </c>
      <c r="B1189" t="str">
        <f>_xlfn.TEXTAFTER(Table5[[#This Row],[r]],"-",-1)</f>
        <v>rt4413'</v>
      </c>
      <c r="C1189" t="str">
        <f>_xlfn.TEXTAFTER(_xlfn.TEXTBEFORE(Table5[[#This Row],[r]],"-"&amp;Table5[[#This Row],[enz]]),"'RXN-")</f>
        <v>G3PIt_c_e_FWD</v>
      </c>
      <c r="D1189">
        <v>11171.708534568001</v>
      </c>
      <c r="E1189">
        <f>_xlfn.XLOOKUP(Table5[[#This Row],[r]],Table3[r],Table3[kapp],"")</f>
        <v>8988.1774343278394</v>
      </c>
      <c r="F1189">
        <f>Table5[[#This Row],[kapp]]-Table5[[#This Row],[old]]</f>
        <v>2183.5311002401613</v>
      </c>
      <c r="G1189" t="str" cm="1">
        <f t="array" ref="G1189">IF(ROWS(_xlfn._xlws.FILTER(Table5[r],Table5[enz]=Table5[[#This Row],[enz]]))&gt;1,"many","1")</f>
        <v>many</v>
      </c>
      <c r="H1189" t="str" cm="1">
        <f t="array" ref="H1189">IF(ROWS(_xlfn._xlws.FILTER(Table5[r],Table5[rxn-no-enz]=Table5[[#This Row],[rxn-no-enz]]))&gt;1,"many","1")</f>
        <v>1</v>
      </c>
      <c r="I1189" t="str">
        <f>_xlfn.XLOOKUP(SUBSTITUTE(Table5[[#This Row],[r]],"'",""),Table6[rxn],Table6[rxn],"no")</f>
        <v>no</v>
      </c>
      <c r="J1189" t="str" cm="1">
        <f t="array" ref="J1189">_xlfn.XLOOKUP(Table5[[#This Row],[r]],"'"&amp;Table6[rxn]&amp;"'",Table6[expected kapp],"")</f>
        <v/>
      </c>
      <c r="L1189" t="s">
        <v>9637</v>
      </c>
      <c r="M1189">
        <v>8988.1774343278394</v>
      </c>
      <c r="AE1189" s="1" t="s">
        <v>11844</v>
      </c>
      <c r="AF1189" s="1" t="s">
        <v>2778</v>
      </c>
      <c r="AG1189" s="9">
        <v>1.54444205E-10</v>
      </c>
      <c r="AH1189" s="1" t="str">
        <f>_xlfn.TEXTAFTER(Table9[[#This Row],[rxn]],"-",-1)</f>
        <v>rt5030</v>
      </c>
      <c r="AI1189" s="1" t="e">
        <f>_xlfn.TEXTAFTER(_xlfn.TEXTBEFORE(Table9[[#This Row],[rxn]],"-"&amp;Table9[[#This Row],[enz]]),"RXN-")</f>
        <v>#N/A</v>
      </c>
      <c r="AJ1189" s="1" t="e">
        <f>_xlfn.TEXTBEFORE(Table9[[#This Row],[rxn]],"_",-1)</f>
        <v>#N/A</v>
      </c>
    </row>
    <row r="1190" spans="1:36" ht="17" hidden="1" x14ac:dyDescent="0.25">
      <c r="A1190" t="s">
        <v>9721</v>
      </c>
      <c r="B1190" t="str">
        <f>_xlfn.TEXTAFTER(Table5[[#This Row],[r]],"-",-1)</f>
        <v>rt4413'</v>
      </c>
      <c r="C1190" t="str">
        <f>_xlfn.TEXTAFTER(_xlfn.TEXTBEFORE(Table5[[#This Row],[r]],"-"&amp;Table5[[#This Row],[enz]]),"'RXN-")</f>
        <v>G3PIt_c_e_REV</v>
      </c>
      <c r="D1190">
        <v>11171.708534568001</v>
      </c>
      <c r="E1190">
        <f>_xlfn.XLOOKUP(Table5[[#This Row],[r]],Table3[r],Table3[kapp],"")</f>
        <v>8988.1774343278394</v>
      </c>
      <c r="F1190">
        <f>Table5[[#This Row],[kapp]]-Table5[[#This Row],[old]]</f>
        <v>2183.5311002401613</v>
      </c>
      <c r="G1190" t="str" cm="1">
        <f t="array" ref="G1190">IF(ROWS(_xlfn._xlws.FILTER(Table5[r],Table5[enz]=Table5[[#This Row],[enz]]))&gt;1,"many","1")</f>
        <v>many</v>
      </c>
      <c r="H1190" t="str" cm="1">
        <f t="array" ref="H1190">IF(ROWS(_xlfn._xlws.FILTER(Table5[r],Table5[rxn-no-enz]=Table5[[#This Row],[rxn-no-enz]]))&gt;1,"many","1")</f>
        <v>1</v>
      </c>
      <c r="I1190" t="str">
        <f>_xlfn.XLOOKUP(SUBSTITUTE(Table5[[#This Row],[r]],"'",""),Table6[rxn],Table6[rxn],"no")</f>
        <v>no</v>
      </c>
      <c r="J1190" t="str" cm="1">
        <f t="array" ref="J1190">_xlfn.XLOOKUP(Table5[[#This Row],[r]],"'"&amp;Table6[rxn]&amp;"'",Table6[expected kapp],"")</f>
        <v/>
      </c>
      <c r="L1190" t="s">
        <v>9638</v>
      </c>
      <c r="M1190">
        <v>8988.1774343278394</v>
      </c>
      <c r="AE1190" s="1" t="s">
        <v>11845</v>
      </c>
      <c r="AF1190" s="1" t="s">
        <v>2778</v>
      </c>
      <c r="AG1190" s="9">
        <v>2.9686149999999999E-12</v>
      </c>
      <c r="AH1190" s="1" t="str">
        <f>_xlfn.TEXTAFTER(Table9[[#This Row],[rxn]],"-",-1)</f>
        <v>rt5041</v>
      </c>
      <c r="AI1190" s="1" t="e">
        <f>_xlfn.TEXTAFTER(_xlfn.TEXTBEFORE(Table9[[#This Row],[rxn]],"-"&amp;Table9[[#This Row],[enz]]),"RXN-")</f>
        <v>#N/A</v>
      </c>
      <c r="AJ1190" s="1" t="e">
        <f>_xlfn.TEXTBEFORE(Table9[[#This Row],[rxn]],"_",-1)</f>
        <v>#N/A</v>
      </c>
    </row>
    <row r="1191" spans="1:36" ht="17" hidden="1" x14ac:dyDescent="0.25">
      <c r="A1191" t="s">
        <v>9722</v>
      </c>
      <c r="B1191" t="str">
        <f>_xlfn.TEXTAFTER(Table5[[#This Row],[r]],"-",-1)</f>
        <v>rt0092'</v>
      </c>
      <c r="C1191" t="str">
        <f>_xlfn.TEXTAFTER(_xlfn.TEXTBEFORE(Table5[[#This Row],[r]],"-"&amp;Table5[[#This Row],[enz]]),"'RXN-")</f>
        <v>G3PT_c_FWD</v>
      </c>
      <c r="D1191">
        <v>11171.708534568001</v>
      </c>
      <c r="E1191">
        <f>_xlfn.XLOOKUP(Table5[[#This Row],[r]],Table3[r],Table3[kapp],"")</f>
        <v>8988.1774343278394</v>
      </c>
      <c r="F1191">
        <f>Table5[[#This Row],[kapp]]-Table5[[#This Row],[old]]</f>
        <v>2183.5311002401613</v>
      </c>
      <c r="G1191" t="str" cm="1">
        <f t="array" ref="G1191">IF(ROWS(_xlfn._xlws.FILTER(Table5[r],Table5[enz]=Table5[[#This Row],[enz]]))&gt;1,"many","1")</f>
        <v>1</v>
      </c>
      <c r="H1191" t="str" cm="1">
        <f t="array" ref="H1191">IF(ROWS(_xlfn._xlws.FILTER(Table5[r],Table5[rxn-no-enz]=Table5[[#This Row],[rxn-no-enz]]))&gt;1,"many","1")</f>
        <v>1</v>
      </c>
      <c r="I1191" t="str">
        <f>_xlfn.XLOOKUP(SUBSTITUTE(Table5[[#This Row],[r]],"'",""),Table6[rxn],Table6[rxn],"no")</f>
        <v>no</v>
      </c>
      <c r="J1191" t="str" cm="1">
        <f t="array" ref="J1191">_xlfn.XLOOKUP(Table5[[#This Row],[r]],"'"&amp;Table6[rxn]&amp;"'",Table6[expected kapp],"")</f>
        <v/>
      </c>
      <c r="L1191" t="s">
        <v>9639</v>
      </c>
      <c r="M1191">
        <v>8988.1774343278394</v>
      </c>
      <c r="AE1191" s="1" t="s">
        <v>11846</v>
      </c>
      <c r="AF1191" s="1" t="s">
        <v>2778</v>
      </c>
      <c r="AG1191" s="9">
        <v>6.531033E-12</v>
      </c>
      <c r="AH1191" s="1" t="str">
        <f>_xlfn.TEXTAFTER(Table9[[#This Row],[rxn]],"-",-1)</f>
        <v>rt5044</v>
      </c>
      <c r="AI1191" s="1" t="e">
        <f>_xlfn.TEXTAFTER(_xlfn.TEXTBEFORE(Table9[[#This Row],[rxn]],"-"&amp;Table9[[#This Row],[enz]]),"RXN-")</f>
        <v>#N/A</v>
      </c>
      <c r="AJ1191" s="1" t="e">
        <f>_xlfn.TEXTBEFORE(Table9[[#This Row],[rxn]],"_",-1)</f>
        <v>#N/A</v>
      </c>
    </row>
    <row r="1192" spans="1:36" ht="17" hidden="1" x14ac:dyDescent="0.25">
      <c r="A1192" t="s">
        <v>9723</v>
      </c>
      <c r="B1192" t="str">
        <f>_xlfn.TEXTAFTER(Table5[[#This Row],[r]],"-",-1)</f>
        <v>rt1632'</v>
      </c>
      <c r="C1192" t="str">
        <f>_xlfn.TEXTAFTER(_xlfn.TEXTBEFORE(Table5[[#This Row],[r]],"-"&amp;Table5[[#This Row],[enz]]),"'RXN-")</f>
        <v>G6PDH2i_c_FWD</v>
      </c>
      <c r="D1192">
        <v>11171.708534568001</v>
      </c>
      <c r="E1192">
        <f>_xlfn.XLOOKUP(Table5[[#This Row],[r]],Table3[r],Table3[kapp],"")</f>
        <v>8988.1774343278394</v>
      </c>
      <c r="F1192">
        <f>Table5[[#This Row],[kapp]]-Table5[[#This Row],[old]]</f>
        <v>2183.5311002401613</v>
      </c>
      <c r="G1192" t="str" cm="1">
        <f t="array" ref="G1192">IF(ROWS(_xlfn._xlws.FILTER(Table5[r],Table5[enz]=Table5[[#This Row],[enz]]))&gt;1,"many","1")</f>
        <v>1</v>
      </c>
      <c r="H1192" t="str" cm="1">
        <f t="array" ref="H1192">IF(ROWS(_xlfn._xlws.FILTER(Table5[r],Table5[rxn-no-enz]=Table5[[#This Row],[rxn-no-enz]]))&gt;1,"many","1")</f>
        <v>1</v>
      </c>
      <c r="I1192" t="str">
        <f>_xlfn.XLOOKUP(SUBSTITUTE(Table5[[#This Row],[r]],"'",""),Table6[rxn],Table6[rxn],"no")</f>
        <v>no</v>
      </c>
      <c r="J1192" t="str" cm="1">
        <f t="array" ref="J1192">_xlfn.XLOOKUP(Table5[[#This Row],[r]],"'"&amp;Table6[rxn]&amp;"'",Table6[expected kapp],"")</f>
        <v/>
      </c>
      <c r="L1192" t="s">
        <v>9640</v>
      </c>
      <c r="M1192">
        <v>8988.1774343278394</v>
      </c>
      <c r="AE1192" s="1" t="s">
        <v>11847</v>
      </c>
      <c r="AF1192" s="1" t="s">
        <v>2778</v>
      </c>
      <c r="AG1192" s="9">
        <v>2.02938563E-10</v>
      </c>
      <c r="AH1192" s="1" t="str">
        <f>_xlfn.TEXTAFTER(Table9[[#This Row],[rxn]],"-",-1)</f>
        <v>rt5045</v>
      </c>
      <c r="AI1192" s="1" t="e">
        <f>_xlfn.TEXTAFTER(_xlfn.TEXTBEFORE(Table9[[#This Row],[rxn]],"-"&amp;Table9[[#This Row],[enz]]),"RXN-")</f>
        <v>#N/A</v>
      </c>
      <c r="AJ1192" s="1" t="e">
        <f>_xlfn.TEXTBEFORE(Table9[[#This Row],[rxn]],"_",-1)</f>
        <v>#N/A</v>
      </c>
    </row>
    <row r="1193" spans="1:36" ht="17" hidden="1" x14ac:dyDescent="0.25">
      <c r="A1193" t="s">
        <v>9724</v>
      </c>
      <c r="B1193" t="str">
        <f>_xlfn.TEXTAFTER(Table5[[#This Row],[r]],"-",-1)</f>
        <v>rt8255'</v>
      </c>
      <c r="C1193" t="str">
        <f>_xlfn.TEXTAFTER(_xlfn.TEXTBEFORE(Table5[[#This Row],[r]],"-"&amp;Table5[[#This Row],[enz]]),"'RXN-")</f>
        <v>G6PE_c_FWD</v>
      </c>
      <c r="D1193">
        <v>11171.708534568001</v>
      </c>
      <c r="E1193">
        <f>_xlfn.XLOOKUP(Table5[[#This Row],[r]],Table3[r],Table3[kapp],"")</f>
        <v>8988.1774343278394</v>
      </c>
      <c r="F1193">
        <f>Table5[[#This Row],[kapp]]-Table5[[#This Row],[old]]</f>
        <v>2183.5311002401613</v>
      </c>
      <c r="G1193" t="str" cm="1">
        <f t="array" ref="G1193">IF(ROWS(_xlfn._xlws.FILTER(Table5[r],Table5[enz]=Table5[[#This Row],[enz]]))&gt;1,"many","1")</f>
        <v>many</v>
      </c>
      <c r="H1193" t="str" cm="1">
        <f t="array" ref="H1193">IF(ROWS(_xlfn._xlws.FILTER(Table5[r],Table5[rxn-no-enz]=Table5[[#This Row],[rxn-no-enz]]))&gt;1,"many","1")</f>
        <v>1</v>
      </c>
      <c r="I1193" t="str">
        <f>_xlfn.XLOOKUP(SUBSTITUTE(Table5[[#This Row],[r]],"'",""),Table6[rxn],Table6[rxn],"no")</f>
        <v>no</v>
      </c>
      <c r="J1193" t="str" cm="1">
        <f t="array" ref="J1193">_xlfn.XLOOKUP(Table5[[#This Row],[r]],"'"&amp;Table6[rxn]&amp;"'",Table6[expected kapp],"")</f>
        <v/>
      </c>
      <c r="L1193" t="s">
        <v>9641</v>
      </c>
      <c r="M1193">
        <v>8988.1774343278394</v>
      </c>
      <c r="AE1193" s="1" t="s">
        <v>11848</v>
      </c>
      <c r="AF1193" s="1" t="s">
        <v>2778</v>
      </c>
      <c r="AG1193" s="9">
        <v>2.399924E-12</v>
      </c>
      <c r="AH1193" s="1" t="str">
        <f>_xlfn.TEXTAFTER(Table9[[#This Row],[rxn]],"-",-1)</f>
        <v>rt5051</v>
      </c>
      <c r="AI1193" s="1" t="e">
        <f>_xlfn.TEXTAFTER(_xlfn.TEXTBEFORE(Table9[[#This Row],[rxn]],"-"&amp;Table9[[#This Row],[enz]]),"RXN-")</f>
        <v>#N/A</v>
      </c>
      <c r="AJ1193" s="1" t="e">
        <f>_xlfn.TEXTBEFORE(Table9[[#This Row],[rxn]],"_",-1)</f>
        <v>#N/A</v>
      </c>
    </row>
    <row r="1194" spans="1:36" ht="17" hidden="1" x14ac:dyDescent="0.25">
      <c r="A1194" t="s">
        <v>9725</v>
      </c>
      <c r="B1194" t="str">
        <f>_xlfn.TEXTAFTER(Table5[[#This Row],[r]],"-",-1)</f>
        <v>rt8255'</v>
      </c>
      <c r="C1194" t="str">
        <f>_xlfn.TEXTAFTER(_xlfn.TEXTBEFORE(Table5[[#This Row],[r]],"-"&amp;Table5[[#This Row],[enz]]),"'RXN-")</f>
        <v>G6PE_c_REV</v>
      </c>
      <c r="D1194">
        <v>11171.708534568001</v>
      </c>
      <c r="E1194">
        <f>_xlfn.XLOOKUP(Table5[[#This Row],[r]],Table3[r],Table3[kapp],"")</f>
        <v>8988.1774343278394</v>
      </c>
      <c r="F1194">
        <f>Table5[[#This Row],[kapp]]-Table5[[#This Row],[old]]</f>
        <v>2183.5311002401613</v>
      </c>
      <c r="G1194" t="str" cm="1">
        <f t="array" ref="G1194">IF(ROWS(_xlfn._xlws.FILTER(Table5[r],Table5[enz]=Table5[[#This Row],[enz]]))&gt;1,"many","1")</f>
        <v>many</v>
      </c>
      <c r="H1194" t="str" cm="1">
        <f t="array" ref="H1194">IF(ROWS(_xlfn._xlws.FILTER(Table5[r],Table5[rxn-no-enz]=Table5[[#This Row],[rxn-no-enz]]))&gt;1,"many","1")</f>
        <v>1</v>
      </c>
      <c r="I1194" t="str">
        <f>_xlfn.XLOOKUP(SUBSTITUTE(Table5[[#This Row],[r]],"'",""),Table6[rxn],Table6[rxn],"no")</f>
        <v>no</v>
      </c>
      <c r="J1194" t="str" cm="1">
        <f t="array" ref="J1194">_xlfn.XLOOKUP(Table5[[#This Row],[r]],"'"&amp;Table6[rxn]&amp;"'",Table6[expected kapp],"")</f>
        <v/>
      </c>
      <c r="L1194" t="s">
        <v>9642</v>
      </c>
      <c r="M1194">
        <v>8988.1774343278394</v>
      </c>
      <c r="AE1194" s="1" t="s">
        <v>4445</v>
      </c>
      <c r="AF1194" s="1" t="s">
        <v>2778</v>
      </c>
      <c r="AG1194" s="9">
        <v>3.968209721E-9</v>
      </c>
      <c r="AH1194" s="1" t="str">
        <f>_xlfn.TEXTAFTER(Table9[[#This Row],[rxn]],"-",-1)</f>
        <v>rt5056</v>
      </c>
      <c r="AI1194" s="1" t="e">
        <f>_xlfn.TEXTAFTER(_xlfn.TEXTBEFORE(Table9[[#This Row],[rxn]],"-"&amp;Table9[[#This Row],[enz]]),"RXN-")</f>
        <v>#N/A</v>
      </c>
      <c r="AJ1194" s="1" t="e">
        <f>_xlfn.TEXTBEFORE(Table9[[#This Row],[rxn]],"_",-1)</f>
        <v>#N/A</v>
      </c>
    </row>
    <row r="1195" spans="1:36" ht="17" hidden="1" x14ac:dyDescent="0.25">
      <c r="A1195" t="s">
        <v>9726</v>
      </c>
      <c r="B1195" t="str">
        <f>_xlfn.TEXTAFTER(Table5[[#This Row],[r]],"-",-1)</f>
        <v>rt5622'</v>
      </c>
      <c r="C1195" t="str">
        <f>_xlfn.TEXTAFTER(_xlfn.TEXTBEFORE(Table5[[#This Row],[r]],"-"&amp;Table5[[#This Row],[enz]]),"'RXN-")</f>
        <v>GALKi_c_FWD</v>
      </c>
      <c r="D1195">
        <v>11171.708534568001</v>
      </c>
      <c r="E1195">
        <f>_xlfn.XLOOKUP(Table5[[#This Row],[r]],Table3[r],Table3[kapp],"")</f>
        <v>8988.1774343278394</v>
      </c>
      <c r="F1195">
        <f>Table5[[#This Row],[kapp]]-Table5[[#This Row],[old]]</f>
        <v>2183.5311002401613</v>
      </c>
      <c r="G1195" t="str" cm="1">
        <f t="array" ref="G1195">IF(ROWS(_xlfn._xlws.FILTER(Table5[r],Table5[enz]=Table5[[#This Row],[enz]]))&gt;1,"many","1")</f>
        <v>1</v>
      </c>
      <c r="H1195" t="str" cm="1">
        <f t="array" ref="H1195">IF(ROWS(_xlfn._xlws.FILTER(Table5[r],Table5[rxn-no-enz]=Table5[[#This Row],[rxn-no-enz]]))&gt;1,"many","1")</f>
        <v>1</v>
      </c>
      <c r="I1195" t="str">
        <f>_xlfn.XLOOKUP(SUBSTITUTE(Table5[[#This Row],[r]],"'",""),Table6[rxn],Table6[rxn],"no")</f>
        <v>no</v>
      </c>
      <c r="J1195" t="str" cm="1">
        <f t="array" ref="J1195">_xlfn.XLOOKUP(Table5[[#This Row],[r]],"'"&amp;Table6[rxn]&amp;"'",Table6[expected kapp],"")</f>
        <v/>
      </c>
      <c r="L1195" t="s">
        <v>9643</v>
      </c>
      <c r="M1195">
        <v>8988.1774343278394</v>
      </c>
      <c r="AE1195" s="1" t="s">
        <v>11849</v>
      </c>
      <c r="AF1195" s="1" t="s">
        <v>2778</v>
      </c>
      <c r="AG1195" s="9">
        <v>9.9091104999999898E-11</v>
      </c>
      <c r="AH1195" s="1" t="str">
        <f>_xlfn.TEXTAFTER(Table9[[#This Row],[rxn]],"-",-1)</f>
        <v>rt5058</v>
      </c>
      <c r="AI1195" s="1" t="e">
        <f>_xlfn.TEXTAFTER(_xlfn.TEXTBEFORE(Table9[[#This Row],[rxn]],"-"&amp;Table9[[#This Row],[enz]]),"RXN-")</f>
        <v>#N/A</v>
      </c>
      <c r="AJ1195" s="1" t="e">
        <f>_xlfn.TEXTBEFORE(Table9[[#This Row],[rxn]],"_",-1)</f>
        <v>#N/A</v>
      </c>
    </row>
    <row r="1196" spans="1:36" ht="17" hidden="1" x14ac:dyDescent="0.25">
      <c r="A1196" t="s">
        <v>9727</v>
      </c>
      <c r="B1196" t="str">
        <f>_xlfn.TEXTAFTER(Table5[[#This Row],[r]],"-",-1)</f>
        <v>rt0174'</v>
      </c>
      <c r="C1196" t="str">
        <f>_xlfn.TEXTAFTER(_xlfn.TEXTBEFORE(Table5[[#This Row],[r]],"-"&amp;Table5[[#This Row],[enz]]),"'RXN-")</f>
        <v>GALOX_e_FWD</v>
      </c>
      <c r="D1196">
        <v>11171.708534568001</v>
      </c>
      <c r="E1196">
        <f>_xlfn.XLOOKUP(Table5[[#This Row],[r]],Table3[r],Table3[kapp],"")</f>
        <v>8988.1774343278394</v>
      </c>
      <c r="F1196">
        <f>Table5[[#This Row],[kapp]]-Table5[[#This Row],[old]]</f>
        <v>2183.5311002401613</v>
      </c>
      <c r="G1196" t="str" cm="1">
        <f t="array" ref="G1196">IF(ROWS(_xlfn._xlws.FILTER(Table5[r],Table5[enz]=Table5[[#This Row],[enz]]))&gt;1,"many","1")</f>
        <v>1</v>
      </c>
      <c r="H1196" t="str" cm="1">
        <f t="array" ref="H1196">IF(ROWS(_xlfn._xlws.FILTER(Table5[r],Table5[rxn-no-enz]=Table5[[#This Row],[rxn-no-enz]]))&gt;1,"many","1")</f>
        <v>1</v>
      </c>
      <c r="I1196" t="str">
        <f>_xlfn.XLOOKUP(SUBSTITUTE(Table5[[#This Row],[r]],"'",""),Table6[rxn],Table6[rxn],"no")</f>
        <v>no</v>
      </c>
      <c r="J1196" t="str" cm="1">
        <f t="array" ref="J1196">_xlfn.XLOOKUP(Table5[[#This Row],[r]],"'"&amp;Table6[rxn]&amp;"'",Table6[expected kapp],"")</f>
        <v/>
      </c>
      <c r="L1196" t="s">
        <v>8402</v>
      </c>
      <c r="M1196">
        <v>8.4533143983551309</v>
      </c>
      <c r="AE1196" s="1" t="s">
        <v>4446</v>
      </c>
      <c r="AF1196" s="1" t="s">
        <v>2778</v>
      </c>
      <c r="AG1196" s="9">
        <v>1.7326791999999899E-10</v>
      </c>
      <c r="AH1196" s="1" t="str">
        <f>_xlfn.TEXTAFTER(Table9[[#This Row],[rxn]],"-",-1)</f>
        <v>rt5064</v>
      </c>
      <c r="AI1196" s="1" t="e">
        <f>_xlfn.TEXTAFTER(_xlfn.TEXTBEFORE(Table9[[#This Row],[rxn]],"-"&amp;Table9[[#This Row],[enz]]),"RXN-")</f>
        <v>#N/A</v>
      </c>
      <c r="AJ1196" s="1" t="e">
        <f>_xlfn.TEXTBEFORE(Table9[[#This Row],[rxn]],"_",-1)</f>
        <v>#N/A</v>
      </c>
    </row>
    <row r="1197" spans="1:36" ht="17" hidden="1" x14ac:dyDescent="0.25">
      <c r="A1197" t="s">
        <v>9728</v>
      </c>
      <c r="B1197" t="str">
        <f>_xlfn.TEXTAFTER(Table5[[#This Row],[r]],"-",-1)</f>
        <v>rt2964'</v>
      </c>
      <c r="C1197" t="str">
        <f>_xlfn.TEXTAFTER(_xlfn.TEXTBEFORE(Table5[[#This Row],[r]],"-"&amp;Table5[[#This Row],[enz]]),"'RXN-")</f>
        <v>GALT_c_FWD</v>
      </c>
      <c r="D1197">
        <v>11171.708534568001</v>
      </c>
      <c r="E1197">
        <f>_xlfn.XLOOKUP(Table5[[#This Row],[r]],Table3[r],Table3[kapp],"")</f>
        <v>8988.1774343278394</v>
      </c>
      <c r="F1197">
        <f>Table5[[#This Row],[kapp]]-Table5[[#This Row],[old]]</f>
        <v>2183.5311002401613</v>
      </c>
      <c r="G1197" t="str" cm="1">
        <f t="array" ref="G1197">IF(ROWS(_xlfn._xlws.FILTER(Table5[r],Table5[enz]=Table5[[#This Row],[enz]]))&gt;1,"many","1")</f>
        <v>many</v>
      </c>
      <c r="H1197" t="str" cm="1">
        <f t="array" ref="H1197">IF(ROWS(_xlfn._xlws.FILTER(Table5[r],Table5[rxn-no-enz]=Table5[[#This Row],[rxn-no-enz]]))&gt;1,"many","1")</f>
        <v>1</v>
      </c>
      <c r="I1197" t="str">
        <f>_xlfn.XLOOKUP(SUBSTITUTE(Table5[[#This Row],[r]],"'",""),Table6[rxn],Table6[rxn],"no")</f>
        <v>no</v>
      </c>
      <c r="J1197" t="str" cm="1">
        <f t="array" ref="J1197">_xlfn.XLOOKUP(Table5[[#This Row],[r]],"'"&amp;Table6[rxn]&amp;"'",Table6[expected kapp],"")</f>
        <v/>
      </c>
      <c r="L1197" t="s">
        <v>9644</v>
      </c>
      <c r="M1197">
        <v>8988.1774343278394</v>
      </c>
      <c r="AE1197" s="1" t="s">
        <v>4447</v>
      </c>
      <c r="AF1197" s="1" t="s">
        <v>2778</v>
      </c>
      <c r="AG1197" s="9">
        <v>4.7760232399999996E-10</v>
      </c>
      <c r="AH1197" s="1" t="str">
        <f>_xlfn.TEXTAFTER(Table9[[#This Row],[rxn]],"-",-1)</f>
        <v>rt5075</v>
      </c>
      <c r="AI1197" s="1" t="e">
        <f>_xlfn.TEXTAFTER(_xlfn.TEXTBEFORE(Table9[[#This Row],[rxn]],"-"&amp;Table9[[#This Row],[enz]]),"RXN-")</f>
        <v>#N/A</v>
      </c>
      <c r="AJ1197" s="1" t="e">
        <f>_xlfn.TEXTBEFORE(Table9[[#This Row],[rxn]],"_",-1)</f>
        <v>#N/A</v>
      </c>
    </row>
    <row r="1198" spans="1:36" ht="17" hidden="1" x14ac:dyDescent="0.25">
      <c r="A1198" t="s">
        <v>9729</v>
      </c>
      <c r="B1198" t="str">
        <f>_xlfn.TEXTAFTER(Table5[[#This Row],[r]],"-",-1)</f>
        <v>rt2336'</v>
      </c>
      <c r="C1198" t="str">
        <f>_xlfn.TEXTAFTER(_xlfn.TEXTBEFORE(Table5[[#This Row],[r]],"-"&amp;Table5[[#This Row],[enz]]),"'RXN-")</f>
        <v>GALtps_e_FWD</v>
      </c>
      <c r="D1198">
        <v>11171.708534568001</v>
      </c>
      <c r="E1198">
        <f>_xlfn.XLOOKUP(Table5[[#This Row],[r]],Table3[r],Table3[kapp],"")</f>
        <v>8988.1774343278394</v>
      </c>
      <c r="F1198">
        <f>Table5[[#This Row],[kapp]]-Table5[[#This Row],[old]]</f>
        <v>2183.5311002401613</v>
      </c>
      <c r="G1198" t="str" cm="1">
        <f t="array" ref="G1198">IF(ROWS(_xlfn._xlws.FILTER(Table5[r],Table5[enz]=Table5[[#This Row],[enz]]))&gt;1,"many","1")</f>
        <v>many</v>
      </c>
      <c r="H1198" t="str" cm="1">
        <f t="array" ref="H1198">IF(ROWS(_xlfn._xlws.FILTER(Table5[r],Table5[rxn-no-enz]=Table5[[#This Row],[rxn-no-enz]]))&gt;1,"many","1")</f>
        <v>many</v>
      </c>
      <c r="I1198" t="str">
        <f>_xlfn.XLOOKUP(SUBSTITUTE(Table5[[#This Row],[r]],"'",""),Table6[rxn],Table6[rxn],"no")</f>
        <v>no</v>
      </c>
      <c r="J1198" t="str" cm="1">
        <f t="array" ref="J1198">_xlfn.XLOOKUP(Table5[[#This Row],[r]],"'"&amp;Table6[rxn]&amp;"'",Table6[expected kapp],"")</f>
        <v/>
      </c>
      <c r="L1198" t="s">
        <v>9645</v>
      </c>
      <c r="M1198">
        <v>8988.1774343278394</v>
      </c>
      <c r="AE1198" s="1" t="s">
        <v>11850</v>
      </c>
      <c r="AF1198" s="1" t="s">
        <v>2778</v>
      </c>
      <c r="AG1198" s="9">
        <v>2.25377299999999E-12</v>
      </c>
      <c r="AH1198" s="1" t="str">
        <f>_xlfn.TEXTAFTER(Table9[[#This Row],[rxn]],"-",-1)</f>
        <v>rt5076</v>
      </c>
      <c r="AI1198" s="1" t="e">
        <f>_xlfn.TEXTAFTER(_xlfn.TEXTBEFORE(Table9[[#This Row],[rxn]],"-"&amp;Table9[[#This Row],[enz]]),"RXN-")</f>
        <v>#N/A</v>
      </c>
      <c r="AJ1198" s="1" t="e">
        <f>_xlfn.TEXTBEFORE(Table9[[#This Row],[rxn]],"_",-1)</f>
        <v>#N/A</v>
      </c>
    </row>
    <row r="1199" spans="1:36" ht="17" hidden="1" x14ac:dyDescent="0.25">
      <c r="A1199" t="s">
        <v>9730</v>
      </c>
      <c r="B1199" t="str">
        <f>_xlfn.TEXTAFTER(Table5[[#This Row],[r]],"-",-1)</f>
        <v>rt2833'</v>
      </c>
      <c r="C1199" t="str">
        <f>_xlfn.TEXTAFTER(_xlfn.TEXTBEFORE(Table5[[#This Row],[r]],"-"&amp;Table5[[#This Row],[enz]]),"'RXN-")</f>
        <v>GALtps_e_FWD</v>
      </c>
      <c r="D1199">
        <v>11171.708534568001</v>
      </c>
      <c r="E1199">
        <f>_xlfn.XLOOKUP(Table5[[#This Row],[r]],Table3[r],Table3[kapp],"")</f>
        <v>8988.1774343278394</v>
      </c>
      <c r="F1199">
        <f>Table5[[#This Row],[kapp]]-Table5[[#This Row],[old]]</f>
        <v>2183.5311002401613</v>
      </c>
      <c r="G1199" t="str" cm="1">
        <f t="array" ref="G1199">IF(ROWS(_xlfn._xlws.FILTER(Table5[r],Table5[enz]=Table5[[#This Row],[enz]]))&gt;1,"many","1")</f>
        <v>many</v>
      </c>
      <c r="H1199" t="str" cm="1">
        <f t="array" ref="H1199">IF(ROWS(_xlfn._xlws.FILTER(Table5[r],Table5[rxn-no-enz]=Table5[[#This Row],[rxn-no-enz]]))&gt;1,"many","1")</f>
        <v>many</v>
      </c>
      <c r="I1199" t="str">
        <f>_xlfn.XLOOKUP(SUBSTITUTE(Table5[[#This Row],[r]],"'",""),Table6[rxn],Table6[rxn],"no")</f>
        <v>no</v>
      </c>
      <c r="J1199" t="str" cm="1">
        <f t="array" ref="J1199">_xlfn.XLOOKUP(Table5[[#This Row],[r]],"'"&amp;Table6[rxn]&amp;"'",Table6[expected kapp],"")</f>
        <v/>
      </c>
      <c r="L1199" t="s">
        <v>9646</v>
      </c>
      <c r="M1199">
        <v>8988.1774343278394</v>
      </c>
      <c r="AE1199" s="1" t="s">
        <v>11851</v>
      </c>
      <c r="AF1199" s="1" t="s">
        <v>2778</v>
      </c>
      <c r="AG1199" s="9">
        <v>8.6257616999999996E-11</v>
      </c>
      <c r="AH1199" s="1" t="str">
        <f>_xlfn.TEXTAFTER(Table9[[#This Row],[rxn]],"-",-1)</f>
        <v>rt5077</v>
      </c>
      <c r="AI1199" s="1" t="e">
        <f>_xlfn.TEXTAFTER(_xlfn.TEXTBEFORE(Table9[[#This Row],[rxn]],"-"&amp;Table9[[#This Row],[enz]]),"RXN-")</f>
        <v>#N/A</v>
      </c>
      <c r="AJ1199" s="1" t="e">
        <f>_xlfn.TEXTBEFORE(Table9[[#This Row],[rxn]],"_",-1)</f>
        <v>#N/A</v>
      </c>
    </row>
    <row r="1200" spans="1:36" ht="17" hidden="1" x14ac:dyDescent="0.25">
      <c r="A1200" t="s">
        <v>9731</v>
      </c>
      <c r="B1200" t="str">
        <f>_xlfn.TEXTAFTER(Table5[[#This Row],[r]],"-",-1)</f>
        <v>rt3556'</v>
      </c>
      <c r="C1200" t="str">
        <f>_xlfn.TEXTAFTER(_xlfn.TEXTBEFORE(Table5[[#This Row],[r]],"-"&amp;Table5[[#This Row],[enz]]),"'RXN-")</f>
        <v>GALtps_e_FWD</v>
      </c>
      <c r="D1200">
        <v>11171.708534568001</v>
      </c>
      <c r="E1200">
        <f>_xlfn.XLOOKUP(Table5[[#This Row],[r]],Table3[r],Table3[kapp],"")</f>
        <v>8988.1774343278394</v>
      </c>
      <c r="F1200">
        <f>Table5[[#This Row],[kapp]]-Table5[[#This Row],[old]]</f>
        <v>2183.5311002401613</v>
      </c>
      <c r="G1200" t="str" cm="1">
        <f t="array" ref="G1200">IF(ROWS(_xlfn._xlws.FILTER(Table5[r],Table5[enz]=Table5[[#This Row],[enz]]))&gt;1,"many","1")</f>
        <v>many</v>
      </c>
      <c r="H1200" t="str" cm="1">
        <f t="array" ref="H1200">IF(ROWS(_xlfn._xlws.FILTER(Table5[r],Table5[rxn-no-enz]=Table5[[#This Row],[rxn-no-enz]]))&gt;1,"many","1")</f>
        <v>many</v>
      </c>
      <c r="I1200" t="str">
        <f>_xlfn.XLOOKUP(SUBSTITUTE(Table5[[#This Row],[r]],"'",""),Table6[rxn],Table6[rxn],"no")</f>
        <v>no</v>
      </c>
      <c r="J1200" t="str" cm="1">
        <f t="array" ref="J1200">_xlfn.XLOOKUP(Table5[[#This Row],[r]],"'"&amp;Table6[rxn]&amp;"'",Table6[expected kapp],"")</f>
        <v/>
      </c>
      <c r="L1200" t="s">
        <v>9647</v>
      </c>
      <c r="M1200">
        <v>8988.1774343278394</v>
      </c>
      <c r="AE1200" s="1" t="s">
        <v>4448</v>
      </c>
      <c r="AF1200" s="1" t="s">
        <v>2778</v>
      </c>
      <c r="AG1200" s="9">
        <v>2.7609244999999998E-10</v>
      </c>
      <c r="AH1200" s="1" t="str">
        <f>_xlfn.TEXTAFTER(Table9[[#This Row],[rxn]],"-",-1)</f>
        <v>rt5078</v>
      </c>
      <c r="AI1200" s="1" t="e">
        <f>_xlfn.TEXTAFTER(_xlfn.TEXTBEFORE(Table9[[#This Row],[rxn]],"-"&amp;Table9[[#This Row],[enz]]),"RXN-")</f>
        <v>#N/A</v>
      </c>
      <c r="AJ1200" s="1" t="e">
        <f>_xlfn.TEXTBEFORE(Table9[[#This Row],[rxn]],"_",-1)</f>
        <v>#N/A</v>
      </c>
    </row>
    <row r="1201" spans="1:36" ht="17" hidden="1" x14ac:dyDescent="0.25">
      <c r="A1201" t="s">
        <v>9732</v>
      </c>
      <c r="B1201" t="str">
        <f>_xlfn.TEXTAFTER(Table5[[#This Row],[r]],"-",-1)</f>
        <v>rt7817'</v>
      </c>
      <c r="C1201" t="str">
        <f>_xlfn.TEXTAFTER(_xlfn.TEXTBEFORE(Table5[[#This Row],[r]],"-"&amp;Table5[[#This Row],[enz]]),"'RXN-")</f>
        <v>GALtps_e_FWD</v>
      </c>
      <c r="D1201">
        <v>11171.708534568001</v>
      </c>
      <c r="E1201">
        <f>_xlfn.XLOOKUP(Table5[[#This Row],[r]],Table3[r],Table3[kapp],"")</f>
        <v>8988.1774343278394</v>
      </c>
      <c r="F1201">
        <f>Table5[[#This Row],[kapp]]-Table5[[#This Row],[old]]</f>
        <v>2183.5311002401613</v>
      </c>
      <c r="G1201" t="str" cm="1">
        <f t="array" ref="G1201">IF(ROWS(_xlfn._xlws.FILTER(Table5[r],Table5[enz]=Table5[[#This Row],[enz]]))&gt;1,"many","1")</f>
        <v>many</v>
      </c>
      <c r="H1201" t="str" cm="1">
        <f t="array" ref="H1201">IF(ROWS(_xlfn._xlws.FILTER(Table5[r],Table5[rxn-no-enz]=Table5[[#This Row],[rxn-no-enz]]))&gt;1,"many","1")</f>
        <v>many</v>
      </c>
      <c r="I1201" t="str">
        <f>_xlfn.XLOOKUP(SUBSTITUTE(Table5[[#This Row],[r]],"'",""),Table6[rxn],Table6[rxn],"no")</f>
        <v>no</v>
      </c>
      <c r="J1201" t="str" cm="1">
        <f t="array" ref="J1201">_xlfn.XLOOKUP(Table5[[#This Row],[r]],"'"&amp;Table6[rxn]&amp;"'",Table6[expected kapp],"")</f>
        <v/>
      </c>
      <c r="L1201" t="s">
        <v>9648</v>
      </c>
      <c r="M1201">
        <v>8988.1774343278394</v>
      </c>
      <c r="AE1201" s="1" t="s">
        <v>4449</v>
      </c>
      <c r="AF1201" s="1" t="s">
        <v>2778</v>
      </c>
      <c r="AG1201" s="9">
        <v>5.0280663000000001E-11</v>
      </c>
      <c r="AH1201" s="1" t="str">
        <f>_xlfn.TEXTAFTER(Table9[[#This Row],[rxn]],"-",-1)</f>
        <v>rt5116</v>
      </c>
      <c r="AI1201" s="1" t="e">
        <f>_xlfn.TEXTAFTER(_xlfn.TEXTBEFORE(Table9[[#This Row],[rxn]],"-"&amp;Table9[[#This Row],[enz]]),"RXN-")</f>
        <v>#N/A</v>
      </c>
      <c r="AJ1201" s="1" t="e">
        <f>_xlfn.TEXTBEFORE(Table9[[#This Row],[rxn]],"_",-1)</f>
        <v>#N/A</v>
      </c>
    </row>
    <row r="1202" spans="1:36" ht="17" hidden="1" x14ac:dyDescent="0.25">
      <c r="A1202" t="s">
        <v>9733</v>
      </c>
      <c r="B1202" t="str">
        <f>_xlfn.TEXTAFTER(Table5[[#This Row],[r]],"-",-1)</f>
        <v>rt3384'</v>
      </c>
      <c r="C1202" t="str">
        <f>_xlfn.TEXTAFTER(_xlfn.TEXTBEFORE(Table5[[#This Row],[r]],"-"&amp;Table5[[#This Row],[enz]]),"'RXN-")</f>
        <v>GALUi_c_REV</v>
      </c>
      <c r="D1202">
        <v>11171.708534568001</v>
      </c>
      <c r="E1202">
        <f>_xlfn.XLOOKUP(Table5[[#This Row],[r]],Table3[r],Table3[kapp],"")</f>
        <v>8988.1774343278394</v>
      </c>
      <c r="F1202">
        <f>Table5[[#This Row],[kapp]]-Table5[[#This Row],[old]]</f>
        <v>2183.5311002401613</v>
      </c>
      <c r="G1202" t="str" cm="1">
        <f t="array" ref="G1202">IF(ROWS(_xlfn._xlws.FILTER(Table5[r],Table5[enz]=Table5[[#This Row],[enz]]))&gt;1,"many","1")</f>
        <v>many</v>
      </c>
      <c r="H1202" t="str" cm="1">
        <f t="array" ref="H1202">IF(ROWS(_xlfn._xlws.FILTER(Table5[r],Table5[rxn-no-enz]=Table5[[#This Row],[rxn-no-enz]]))&gt;1,"many","1")</f>
        <v>1</v>
      </c>
      <c r="I1202" t="str">
        <f>_xlfn.XLOOKUP(SUBSTITUTE(Table5[[#This Row],[r]],"'",""),Table6[rxn],Table6[rxn],"no")</f>
        <v>no</v>
      </c>
      <c r="J1202" t="str" cm="1">
        <f t="array" ref="J1202">_xlfn.XLOOKUP(Table5[[#This Row],[r]],"'"&amp;Table6[rxn]&amp;"'",Table6[expected kapp],"")</f>
        <v/>
      </c>
      <c r="L1202" t="s">
        <v>9649</v>
      </c>
      <c r="M1202">
        <v>8988.1774343278394</v>
      </c>
      <c r="AE1202" s="1" t="s">
        <v>11852</v>
      </c>
      <c r="AF1202" s="1" t="s">
        <v>2778</v>
      </c>
      <c r="AG1202" s="9">
        <v>1.5196952000000001E-11</v>
      </c>
      <c r="AH1202" s="1" t="str">
        <f>_xlfn.TEXTAFTER(Table9[[#This Row],[rxn]],"-",-1)</f>
        <v>rt5142</v>
      </c>
      <c r="AI1202" s="1" t="e">
        <f>_xlfn.TEXTAFTER(_xlfn.TEXTBEFORE(Table9[[#This Row],[rxn]],"-"&amp;Table9[[#This Row],[enz]]),"RXN-")</f>
        <v>#N/A</v>
      </c>
      <c r="AJ1202" s="1" t="e">
        <f>_xlfn.TEXTBEFORE(Table9[[#This Row],[rxn]],"_",-1)</f>
        <v>#N/A</v>
      </c>
    </row>
    <row r="1203" spans="1:36" ht="17" hidden="1" x14ac:dyDescent="0.25">
      <c r="A1203" t="s">
        <v>9734</v>
      </c>
      <c r="B1203" t="str">
        <f>_xlfn.TEXTAFTER(Table5[[#This Row],[r]],"-",-1)</f>
        <v>rt2245'</v>
      </c>
      <c r="C1203" t="str">
        <f>_xlfn.TEXTAFTER(_xlfn.TEXTBEFORE(Table5[[#This Row],[r]],"-"&amp;Table5[[#This Row],[enz]]),"'RXN-")</f>
        <v>GAPD_c_FWD</v>
      </c>
      <c r="D1203">
        <v>11171.708534568001</v>
      </c>
      <c r="E1203">
        <f>_xlfn.XLOOKUP(Table5[[#This Row],[r]],Table3[r],Table3[kapp],"")</f>
        <v>8988.1774343278394</v>
      </c>
      <c r="F1203">
        <f>Table5[[#This Row],[kapp]]-Table5[[#This Row],[old]]</f>
        <v>2183.5311002401613</v>
      </c>
      <c r="G1203" t="str" cm="1">
        <f t="array" ref="G1203">IF(ROWS(_xlfn._xlws.FILTER(Table5[r],Table5[enz]=Table5[[#This Row],[enz]]))&gt;1,"many","1")</f>
        <v>many</v>
      </c>
      <c r="H1203" t="str" cm="1">
        <f t="array" ref="H1203">IF(ROWS(_xlfn._xlws.FILTER(Table5[r],Table5[rxn-no-enz]=Table5[[#This Row],[rxn-no-enz]]))&gt;1,"many","1")</f>
        <v>many</v>
      </c>
      <c r="I1203" t="str">
        <f>_xlfn.XLOOKUP(SUBSTITUTE(Table5[[#This Row],[r]],"'",""),Table6[rxn],Table6[rxn],"no")</f>
        <v>no</v>
      </c>
      <c r="J1203" t="str" cm="1">
        <f t="array" ref="J1203">_xlfn.XLOOKUP(Table5[[#This Row],[r]],"'"&amp;Table6[rxn]&amp;"'",Table6[expected kapp],"")</f>
        <v/>
      </c>
      <c r="L1203" t="s">
        <v>9650</v>
      </c>
      <c r="M1203">
        <v>8988.1774343278394</v>
      </c>
      <c r="AE1203" s="1" t="s">
        <v>11853</v>
      </c>
      <c r="AF1203" s="1" t="s">
        <v>2778</v>
      </c>
      <c r="AG1203" s="9">
        <v>1.13307865E-10</v>
      </c>
      <c r="AH1203" s="1" t="str">
        <f>_xlfn.TEXTAFTER(Table9[[#This Row],[rxn]],"-",-1)</f>
        <v>rt5185</v>
      </c>
      <c r="AI1203" s="1" t="e">
        <f>_xlfn.TEXTAFTER(_xlfn.TEXTBEFORE(Table9[[#This Row],[rxn]],"-"&amp;Table9[[#This Row],[enz]]),"RXN-")</f>
        <v>#N/A</v>
      </c>
      <c r="AJ1203" s="1" t="e">
        <f>_xlfn.TEXTBEFORE(Table9[[#This Row],[rxn]],"_",-1)</f>
        <v>#N/A</v>
      </c>
    </row>
    <row r="1204" spans="1:36" ht="17" hidden="1" x14ac:dyDescent="0.25">
      <c r="A1204" t="s">
        <v>9735</v>
      </c>
      <c r="B1204" t="str">
        <f>_xlfn.TEXTAFTER(Table5[[#This Row],[r]],"-",-1)</f>
        <v>rt2245'</v>
      </c>
      <c r="C1204" t="str">
        <f>_xlfn.TEXTAFTER(_xlfn.TEXTBEFORE(Table5[[#This Row],[r]],"-"&amp;Table5[[#This Row],[enz]]),"'RXN-")</f>
        <v>GAPD_c_REV</v>
      </c>
      <c r="D1204">
        <v>11171.708534568001</v>
      </c>
      <c r="E1204">
        <f>_xlfn.XLOOKUP(Table5[[#This Row],[r]],Table3[r],Table3[kapp],"")</f>
        <v>8988.1774343278394</v>
      </c>
      <c r="F1204">
        <f>Table5[[#This Row],[kapp]]-Table5[[#This Row],[old]]</f>
        <v>2183.5311002401613</v>
      </c>
      <c r="G1204" t="str" cm="1">
        <f t="array" ref="G1204">IF(ROWS(_xlfn._xlws.FILTER(Table5[r],Table5[enz]=Table5[[#This Row],[enz]]))&gt;1,"many","1")</f>
        <v>many</v>
      </c>
      <c r="H1204" t="str" cm="1">
        <f t="array" ref="H1204">IF(ROWS(_xlfn._xlws.FILTER(Table5[r],Table5[rxn-no-enz]=Table5[[#This Row],[rxn-no-enz]]))&gt;1,"many","1")</f>
        <v>many</v>
      </c>
      <c r="I1204" t="str">
        <f>_xlfn.XLOOKUP(SUBSTITUTE(Table5[[#This Row],[r]],"'",""),Table6[rxn],Table6[rxn],"no")</f>
        <v>no</v>
      </c>
      <c r="J1204" t="str" cm="1">
        <f t="array" ref="J1204">_xlfn.XLOOKUP(Table5[[#This Row],[r]],"'"&amp;Table6[rxn]&amp;"'",Table6[expected kapp],"")</f>
        <v/>
      </c>
      <c r="L1204" t="s">
        <v>9651</v>
      </c>
      <c r="M1204">
        <v>8988.1774343278394</v>
      </c>
      <c r="AE1204" s="1" t="s">
        <v>11854</v>
      </c>
      <c r="AF1204" s="1" t="s">
        <v>2778</v>
      </c>
      <c r="AG1204" s="9">
        <v>1.3833016E-11</v>
      </c>
      <c r="AH1204" s="1" t="str">
        <f>_xlfn.TEXTAFTER(Table9[[#This Row],[rxn]],"-",-1)</f>
        <v>rt5194</v>
      </c>
      <c r="AI1204" s="1" t="e">
        <f>_xlfn.TEXTAFTER(_xlfn.TEXTBEFORE(Table9[[#This Row],[rxn]],"-"&amp;Table9[[#This Row],[enz]]),"RXN-")</f>
        <v>#N/A</v>
      </c>
      <c r="AJ1204" s="1" t="e">
        <f>_xlfn.TEXTBEFORE(Table9[[#This Row],[rxn]],"_",-1)</f>
        <v>#N/A</v>
      </c>
    </row>
    <row r="1205" spans="1:36" ht="17" hidden="1" x14ac:dyDescent="0.25">
      <c r="A1205" t="s">
        <v>9736</v>
      </c>
      <c r="B1205" t="str">
        <f>_xlfn.TEXTAFTER(Table5[[#This Row],[r]],"-",-1)</f>
        <v>rt3311'</v>
      </c>
      <c r="C1205" t="str">
        <f>_xlfn.TEXTAFTER(_xlfn.TEXTBEFORE(Table5[[#This Row],[r]],"-"&amp;Table5[[#This Row],[enz]]),"'RXN-")</f>
        <v>GAPD_c_REV</v>
      </c>
      <c r="D1205">
        <v>11171.708534568001</v>
      </c>
      <c r="E1205">
        <f>_xlfn.XLOOKUP(Table5[[#This Row],[r]],Table3[r],Table3[kapp],"")</f>
        <v>8988.1774343278394</v>
      </c>
      <c r="F1205">
        <f>Table5[[#This Row],[kapp]]-Table5[[#This Row],[old]]</f>
        <v>2183.5311002401613</v>
      </c>
      <c r="G1205" t="str" cm="1">
        <f t="array" ref="G1205">IF(ROWS(_xlfn._xlws.FILTER(Table5[r],Table5[enz]=Table5[[#This Row],[enz]]))&gt;1,"many","1")</f>
        <v>many</v>
      </c>
      <c r="H1205" t="str" cm="1">
        <f t="array" ref="H1205">IF(ROWS(_xlfn._xlws.FILTER(Table5[r],Table5[rxn-no-enz]=Table5[[#This Row],[rxn-no-enz]]))&gt;1,"many","1")</f>
        <v>many</v>
      </c>
      <c r="I1205" t="str">
        <f>_xlfn.XLOOKUP(SUBSTITUTE(Table5[[#This Row],[r]],"'",""),Table6[rxn],Table6[rxn],"no")</f>
        <v>no</v>
      </c>
      <c r="J1205" t="str" cm="1">
        <f t="array" ref="J1205">_xlfn.XLOOKUP(Table5[[#This Row],[r]],"'"&amp;Table6[rxn]&amp;"'",Table6[expected kapp],"")</f>
        <v/>
      </c>
      <c r="L1205" t="s">
        <v>9652</v>
      </c>
      <c r="M1205">
        <v>8988.1774343278394</v>
      </c>
      <c r="AE1205" s="1" t="s">
        <v>11855</v>
      </c>
      <c r="AF1205" s="1" t="s">
        <v>2778</v>
      </c>
      <c r="AG1205" s="9">
        <v>6.5092039999999903E-11</v>
      </c>
      <c r="AH1205" s="1" t="str">
        <f>_xlfn.TEXTAFTER(Table9[[#This Row],[rxn]],"-",-1)</f>
        <v>rt5195</v>
      </c>
      <c r="AI1205" s="1" t="e">
        <f>_xlfn.TEXTAFTER(_xlfn.TEXTBEFORE(Table9[[#This Row],[rxn]],"-"&amp;Table9[[#This Row],[enz]]),"RXN-")</f>
        <v>#N/A</v>
      </c>
      <c r="AJ1205" s="1" t="e">
        <f>_xlfn.TEXTBEFORE(Table9[[#This Row],[rxn]],"_",-1)</f>
        <v>#N/A</v>
      </c>
    </row>
    <row r="1206" spans="1:36" ht="17" hidden="1" x14ac:dyDescent="0.25">
      <c r="A1206" t="s">
        <v>9737</v>
      </c>
      <c r="B1206" t="str">
        <f>_xlfn.TEXTAFTER(Table5[[#This Row],[r]],"-",-1)</f>
        <v>rt6692_c'</v>
      </c>
      <c r="C1206" t="str">
        <f>_xlfn.TEXTAFTER(_xlfn.TEXTBEFORE(Table5[[#This Row],[r]],"-"&amp;Table5[[#This Row],[enz]]),"'RXN-")</f>
        <v>GBBOX_c_FWD</v>
      </c>
      <c r="D1206">
        <v>11171.708534568001</v>
      </c>
      <c r="E1206">
        <f>_xlfn.XLOOKUP(Table5[[#This Row],[r]],Table3[r],Table3[kapp],"")</f>
        <v>8988.1774343278394</v>
      </c>
      <c r="F1206">
        <f>Table5[[#This Row],[kapp]]-Table5[[#This Row],[old]]</f>
        <v>2183.5311002401613</v>
      </c>
      <c r="G1206" t="str" cm="1">
        <f t="array" ref="G1206">IF(ROWS(_xlfn._xlws.FILTER(Table5[r],Table5[enz]=Table5[[#This Row],[enz]]))&gt;1,"many","1")</f>
        <v>1</v>
      </c>
      <c r="H1206" t="str" cm="1">
        <f t="array" ref="H1206">IF(ROWS(_xlfn._xlws.FILTER(Table5[r],Table5[rxn-no-enz]=Table5[[#This Row],[rxn-no-enz]]))&gt;1,"many","1")</f>
        <v>1</v>
      </c>
      <c r="I1206" t="str">
        <f>_xlfn.XLOOKUP(SUBSTITUTE(Table5[[#This Row],[r]],"'",""),Table6[rxn],Table6[rxn],"no")</f>
        <v>no</v>
      </c>
      <c r="J1206" t="str" cm="1">
        <f t="array" ref="J1206">_xlfn.XLOOKUP(Table5[[#This Row],[r]],"'"&amp;Table6[rxn]&amp;"'",Table6[expected kapp],"")</f>
        <v/>
      </c>
      <c r="L1206" t="s">
        <v>9653</v>
      </c>
      <c r="M1206">
        <v>8988.1774343278394</v>
      </c>
      <c r="AE1206" s="1" t="s">
        <v>4450</v>
      </c>
      <c r="AF1206" s="1" t="s">
        <v>2778</v>
      </c>
      <c r="AG1206" s="9">
        <v>1.6886842999999999E-11</v>
      </c>
      <c r="AH1206" s="1" t="str">
        <f>_xlfn.TEXTAFTER(Table9[[#This Row],[rxn]],"-",-1)</f>
        <v>rt5201</v>
      </c>
      <c r="AI1206" s="1" t="e">
        <f>_xlfn.TEXTAFTER(_xlfn.TEXTBEFORE(Table9[[#This Row],[rxn]],"-"&amp;Table9[[#This Row],[enz]]),"RXN-")</f>
        <v>#N/A</v>
      </c>
      <c r="AJ1206" s="1" t="e">
        <f>_xlfn.TEXTBEFORE(Table9[[#This Row],[rxn]],"_",-1)</f>
        <v>#N/A</v>
      </c>
    </row>
    <row r="1207" spans="1:36" ht="17" hidden="1" x14ac:dyDescent="0.25">
      <c r="A1207" t="s">
        <v>9738</v>
      </c>
      <c r="B1207" t="str">
        <f>_xlfn.TEXTAFTER(Table5[[#This Row],[r]],"-",-1)</f>
        <v>rt4177'</v>
      </c>
      <c r="C1207" t="str">
        <f>_xlfn.TEXTAFTER(_xlfn.TEXTBEFORE(Table5[[#This Row],[r]],"-"&amp;Table5[[#This Row],[enz]]),"'RXN-")</f>
        <v>GDPMANt_c_g_FWD</v>
      </c>
      <c r="D1207">
        <v>11171.708534568001</v>
      </c>
      <c r="E1207">
        <f>_xlfn.XLOOKUP(Table5[[#This Row],[r]],Table3[r],Table3[kapp],"")</f>
        <v>8988.1774343278394</v>
      </c>
      <c r="F1207">
        <f>Table5[[#This Row],[kapp]]-Table5[[#This Row],[old]]</f>
        <v>2183.5311002401613</v>
      </c>
      <c r="G1207" t="str" cm="1">
        <f t="array" ref="G1207">IF(ROWS(_xlfn._xlws.FILTER(Table5[r],Table5[enz]=Table5[[#This Row],[enz]]))&gt;1,"many","1")</f>
        <v>1</v>
      </c>
      <c r="H1207" t="str" cm="1">
        <f t="array" ref="H1207">IF(ROWS(_xlfn._xlws.FILTER(Table5[r],Table5[rxn-no-enz]=Table5[[#This Row],[rxn-no-enz]]))&gt;1,"many","1")</f>
        <v>1</v>
      </c>
      <c r="I1207" t="str">
        <f>_xlfn.XLOOKUP(SUBSTITUTE(Table5[[#This Row],[r]],"'",""),Table6[rxn],Table6[rxn],"no")</f>
        <v>no</v>
      </c>
      <c r="J1207" t="str" cm="1">
        <f t="array" ref="J1207">_xlfn.XLOOKUP(Table5[[#This Row],[r]],"'"&amp;Table6[rxn]&amp;"'",Table6[expected kapp],"")</f>
        <v/>
      </c>
      <c r="L1207" t="s">
        <v>9654</v>
      </c>
      <c r="M1207">
        <v>8988.1774343278394</v>
      </c>
      <c r="AE1207" s="1" t="s">
        <v>11856</v>
      </c>
      <c r="AF1207" s="1" t="s">
        <v>2778</v>
      </c>
      <c r="AG1207" s="9">
        <v>1.5653947E-10</v>
      </c>
      <c r="AH1207" s="1" t="str">
        <f>_xlfn.TEXTAFTER(Table9[[#This Row],[rxn]],"-",-1)</f>
        <v>rt5212_x</v>
      </c>
      <c r="AI1207" s="1" t="e">
        <f>_xlfn.TEXTAFTER(_xlfn.TEXTBEFORE(Table9[[#This Row],[rxn]],"-"&amp;Table9[[#This Row],[enz]]),"RXN-")</f>
        <v>#N/A</v>
      </c>
      <c r="AJ1207" s="1" t="str">
        <f>_xlfn.TEXTBEFORE(Table9[[#This Row],[rxn]],"_",-1)</f>
        <v>PROSYN-rt5212</v>
      </c>
    </row>
    <row r="1208" spans="1:36" ht="17" hidden="1" x14ac:dyDescent="0.25">
      <c r="A1208" t="s">
        <v>9739</v>
      </c>
      <c r="B1208" t="str">
        <f>_xlfn.TEXTAFTER(Table5[[#This Row],[r]],"-",-1)</f>
        <v>rt3731'</v>
      </c>
      <c r="C1208" t="str">
        <f>_xlfn.TEXTAFTER(_xlfn.TEXTBEFORE(Table5[[#This Row],[r]],"-"&amp;Table5[[#This Row],[enz]]),"'RXN-")</f>
        <v>GF6PTA_c_FWD</v>
      </c>
      <c r="D1208">
        <v>11171.708534568001</v>
      </c>
      <c r="E1208">
        <f>_xlfn.XLOOKUP(Table5[[#This Row],[r]],Table3[r],Table3[kapp],"")</f>
        <v>8988.1774343278394</v>
      </c>
      <c r="F1208">
        <f>Table5[[#This Row],[kapp]]-Table5[[#This Row],[old]]</f>
        <v>2183.5311002401613</v>
      </c>
      <c r="G1208" t="str" cm="1">
        <f t="array" ref="G1208">IF(ROWS(_xlfn._xlws.FILTER(Table5[r],Table5[enz]=Table5[[#This Row],[enz]]))&gt;1,"many","1")</f>
        <v>1</v>
      </c>
      <c r="H1208" t="str" cm="1">
        <f t="array" ref="H1208">IF(ROWS(_xlfn._xlws.FILTER(Table5[r],Table5[rxn-no-enz]=Table5[[#This Row],[rxn-no-enz]]))&gt;1,"many","1")</f>
        <v>1</v>
      </c>
      <c r="I1208" t="str">
        <f>_xlfn.XLOOKUP(SUBSTITUTE(Table5[[#This Row],[r]],"'",""),Table6[rxn],Table6[rxn],"no")</f>
        <v>no</v>
      </c>
      <c r="J1208" t="str" cm="1">
        <f t="array" ref="J1208">_xlfn.XLOOKUP(Table5[[#This Row],[r]],"'"&amp;Table6[rxn]&amp;"'",Table6[expected kapp],"")</f>
        <v/>
      </c>
      <c r="L1208" t="s">
        <v>9655</v>
      </c>
      <c r="M1208">
        <v>8988.1774343278394</v>
      </c>
      <c r="AE1208" s="1" t="s">
        <v>11857</v>
      </c>
      <c r="AF1208" s="1" t="s">
        <v>2778</v>
      </c>
      <c r="AG1208" s="9">
        <v>1.3476906000000001E-11</v>
      </c>
      <c r="AH1208" s="1" t="str">
        <f>_xlfn.TEXTAFTER(Table9[[#This Row],[rxn]],"-",-1)</f>
        <v>rt5214</v>
      </c>
      <c r="AI1208" s="1" t="e">
        <f>_xlfn.TEXTAFTER(_xlfn.TEXTBEFORE(Table9[[#This Row],[rxn]],"-"&amp;Table9[[#This Row],[enz]]),"RXN-")</f>
        <v>#N/A</v>
      </c>
      <c r="AJ1208" s="1" t="e">
        <f>_xlfn.TEXTBEFORE(Table9[[#This Row],[rxn]],"_",-1)</f>
        <v>#N/A</v>
      </c>
    </row>
    <row r="1209" spans="1:36" ht="17" hidden="1" x14ac:dyDescent="0.25">
      <c r="A1209" t="s">
        <v>9740</v>
      </c>
      <c r="B1209" t="str">
        <f>_xlfn.TEXTAFTER(Table5[[#This Row],[r]],"-",-1)</f>
        <v>rt1299'</v>
      </c>
      <c r="C1209" t="str">
        <f>_xlfn.TEXTAFTER(_xlfn.TEXTBEFORE(Table5[[#This Row],[r]],"-"&amp;Table5[[#This Row],[enz]]),"'RXN-")</f>
        <v>GHMT2r_c_REV</v>
      </c>
      <c r="D1209">
        <v>11171.708534568001</v>
      </c>
      <c r="E1209">
        <f>_xlfn.XLOOKUP(Table5[[#This Row],[r]],Table3[r],Table3[kapp],"")</f>
        <v>8988.1774343278394</v>
      </c>
      <c r="F1209">
        <f>Table5[[#This Row],[kapp]]-Table5[[#This Row],[old]]</f>
        <v>2183.5311002401613</v>
      </c>
      <c r="G1209" t="str" cm="1">
        <f t="array" ref="G1209">IF(ROWS(_xlfn._xlws.FILTER(Table5[r],Table5[enz]=Table5[[#This Row],[enz]]))&gt;1,"many","1")</f>
        <v>many</v>
      </c>
      <c r="H1209" t="str" cm="1">
        <f t="array" ref="H1209">IF(ROWS(_xlfn._xlws.FILTER(Table5[r],Table5[rxn-no-enz]=Table5[[#This Row],[rxn-no-enz]]))&gt;1,"many","1")</f>
        <v>1</v>
      </c>
      <c r="I1209" t="str">
        <f>_xlfn.XLOOKUP(SUBSTITUTE(Table5[[#This Row],[r]],"'",""),Table6[rxn],Table6[rxn],"no")</f>
        <v>no</v>
      </c>
      <c r="J1209" t="str" cm="1">
        <f t="array" ref="J1209">_xlfn.XLOOKUP(Table5[[#This Row],[r]],"'"&amp;Table6[rxn]&amp;"'",Table6[expected kapp],"")</f>
        <v/>
      </c>
      <c r="L1209" t="s">
        <v>9656</v>
      </c>
      <c r="M1209">
        <v>8988.1774343278394</v>
      </c>
      <c r="AE1209" s="1" t="s">
        <v>4451</v>
      </c>
      <c r="AF1209" s="1" t="s">
        <v>2778</v>
      </c>
      <c r="AG1209" s="9">
        <v>2.35434636E-10</v>
      </c>
      <c r="AH1209" s="1" t="str">
        <f>_xlfn.TEXTAFTER(Table9[[#This Row],[rxn]],"-",-1)</f>
        <v>rt5227</v>
      </c>
      <c r="AI1209" s="1" t="e">
        <f>_xlfn.TEXTAFTER(_xlfn.TEXTBEFORE(Table9[[#This Row],[rxn]],"-"&amp;Table9[[#This Row],[enz]]),"RXN-")</f>
        <v>#N/A</v>
      </c>
      <c r="AJ1209" s="1" t="e">
        <f>_xlfn.TEXTBEFORE(Table9[[#This Row],[rxn]],"_",-1)</f>
        <v>#N/A</v>
      </c>
    </row>
    <row r="1210" spans="1:36" ht="17" hidden="1" x14ac:dyDescent="0.25">
      <c r="A1210" t="s">
        <v>9741</v>
      </c>
      <c r="B1210" t="str">
        <f>_xlfn.TEXTAFTER(Table5[[#This Row],[r]],"-",-1)</f>
        <v>rt3670'</v>
      </c>
      <c r="C1210" t="str">
        <f>_xlfn.TEXTAFTER(_xlfn.TEXTBEFORE(Table5[[#This Row],[r]],"-"&amp;Table5[[#This Row],[enz]]),"'RXN-")</f>
        <v>GK1_c_FWD</v>
      </c>
      <c r="D1210">
        <v>11171.708534568001</v>
      </c>
      <c r="E1210">
        <f>_xlfn.XLOOKUP(Table5[[#This Row],[r]],Table3[r],Table3[kapp],"")</f>
        <v>8988.1774343278394</v>
      </c>
      <c r="F1210">
        <f>Table5[[#This Row],[kapp]]-Table5[[#This Row],[old]]</f>
        <v>2183.5311002401613</v>
      </c>
      <c r="G1210" t="str" cm="1">
        <f t="array" ref="G1210">IF(ROWS(_xlfn._xlws.FILTER(Table5[r],Table5[enz]=Table5[[#This Row],[enz]]))&gt;1,"many","1")</f>
        <v>many</v>
      </c>
      <c r="H1210" t="str" cm="1">
        <f t="array" ref="H1210">IF(ROWS(_xlfn._xlws.FILTER(Table5[r],Table5[rxn-no-enz]=Table5[[#This Row],[rxn-no-enz]]))&gt;1,"many","1")</f>
        <v>many</v>
      </c>
      <c r="I1210" t="str">
        <f>_xlfn.XLOOKUP(SUBSTITUTE(Table5[[#This Row],[r]],"'",""),Table6[rxn],Table6[rxn],"no")</f>
        <v>no</v>
      </c>
      <c r="J1210" t="str" cm="1">
        <f t="array" ref="J1210">_xlfn.XLOOKUP(Table5[[#This Row],[r]],"'"&amp;Table6[rxn]&amp;"'",Table6[expected kapp],"")</f>
        <v/>
      </c>
      <c r="L1210" t="s">
        <v>9657</v>
      </c>
      <c r="M1210">
        <v>8988.1774343278394</v>
      </c>
      <c r="AE1210" s="1" t="s">
        <v>4453</v>
      </c>
      <c r="AF1210" s="1" t="s">
        <v>2778</v>
      </c>
      <c r="AG1210" s="9">
        <v>5.1053865800000002E-10</v>
      </c>
      <c r="AH1210" s="1" t="str">
        <f>_xlfn.TEXTAFTER(Table9[[#This Row],[rxn]],"-",-1)</f>
        <v>rt5246</v>
      </c>
      <c r="AI1210" s="1" t="e">
        <f>_xlfn.TEXTAFTER(_xlfn.TEXTBEFORE(Table9[[#This Row],[rxn]],"-"&amp;Table9[[#This Row],[enz]]),"RXN-")</f>
        <v>#N/A</v>
      </c>
      <c r="AJ1210" s="1" t="e">
        <f>_xlfn.TEXTBEFORE(Table9[[#This Row],[rxn]],"_",-1)</f>
        <v>#N/A</v>
      </c>
    </row>
    <row r="1211" spans="1:36" ht="17" hidden="1" x14ac:dyDescent="0.25">
      <c r="A1211" t="s">
        <v>9742</v>
      </c>
      <c r="B1211" t="str">
        <f>_xlfn.TEXTAFTER(Table5[[#This Row],[r]],"-",-1)</f>
        <v>rt3157'</v>
      </c>
      <c r="C1211" t="str">
        <f>_xlfn.TEXTAFTER(_xlfn.TEXTBEFORE(Table5[[#This Row],[r]],"-"&amp;Table5[[#This Row],[enz]]),"'RXN-")</f>
        <v>GK2_c_FWD</v>
      </c>
      <c r="D1211">
        <v>11171.708534568001</v>
      </c>
      <c r="E1211">
        <f>_xlfn.XLOOKUP(Table5[[#This Row],[r]],Table3[r],Table3[kapp],"")</f>
        <v>8988.1774343278394</v>
      </c>
      <c r="F1211">
        <f>Table5[[#This Row],[kapp]]-Table5[[#This Row],[old]]</f>
        <v>2183.5311002401613</v>
      </c>
      <c r="G1211" t="str" cm="1">
        <f t="array" ref="G1211">IF(ROWS(_xlfn._xlws.FILTER(Table5[r],Table5[enz]=Table5[[#This Row],[enz]]))&gt;1,"many","1")</f>
        <v>many</v>
      </c>
      <c r="H1211" t="str" cm="1">
        <f t="array" ref="H1211">IF(ROWS(_xlfn._xlws.FILTER(Table5[r],Table5[rxn-no-enz]=Table5[[#This Row],[rxn-no-enz]]))&gt;1,"many","1")</f>
        <v>1</v>
      </c>
      <c r="I1211" t="str">
        <f>_xlfn.XLOOKUP(SUBSTITUTE(Table5[[#This Row],[r]],"'",""),Table6[rxn],Table6[rxn],"no")</f>
        <v>no</v>
      </c>
      <c r="J1211" t="str" cm="1">
        <f t="array" ref="J1211">_xlfn.XLOOKUP(Table5[[#This Row],[r]],"'"&amp;Table6[rxn]&amp;"'",Table6[expected kapp],"")</f>
        <v/>
      </c>
      <c r="L1211" t="s">
        <v>9658</v>
      </c>
      <c r="M1211">
        <v>8988.1774343278394</v>
      </c>
      <c r="AE1211" s="1" t="s">
        <v>11858</v>
      </c>
      <c r="AF1211" s="1" t="s">
        <v>2778</v>
      </c>
      <c r="AG1211" s="9">
        <v>9.9929310599999999E-10</v>
      </c>
      <c r="AH1211" s="1" t="str">
        <f>_xlfn.TEXTAFTER(Table9[[#This Row],[rxn]],"-",-1)</f>
        <v>rt5249</v>
      </c>
      <c r="AI1211" s="1" t="e">
        <f>_xlfn.TEXTAFTER(_xlfn.TEXTBEFORE(Table9[[#This Row],[rxn]],"-"&amp;Table9[[#This Row],[enz]]),"RXN-")</f>
        <v>#N/A</v>
      </c>
      <c r="AJ1211" s="1" t="e">
        <f>_xlfn.TEXTBEFORE(Table9[[#This Row],[rxn]],"_",-1)</f>
        <v>#N/A</v>
      </c>
    </row>
    <row r="1212" spans="1:36" ht="17" hidden="1" x14ac:dyDescent="0.25">
      <c r="A1212" t="s">
        <v>9743</v>
      </c>
      <c r="B1212" t="str">
        <f>_xlfn.TEXTAFTER(Table5[[#This Row],[r]],"-",-1)</f>
        <v>rt3157'</v>
      </c>
      <c r="C1212" t="str">
        <f>_xlfn.TEXTAFTER(_xlfn.TEXTBEFORE(Table5[[#This Row],[r]],"-"&amp;Table5[[#This Row],[enz]]),"'RXN-")</f>
        <v>GK2_c_REV</v>
      </c>
      <c r="D1212">
        <v>11171.708534568001</v>
      </c>
      <c r="E1212">
        <f>_xlfn.XLOOKUP(Table5[[#This Row],[r]],Table3[r],Table3[kapp],"")</f>
        <v>8988.1774343278394</v>
      </c>
      <c r="F1212">
        <f>Table5[[#This Row],[kapp]]-Table5[[#This Row],[old]]</f>
        <v>2183.5311002401613</v>
      </c>
      <c r="G1212" t="str" cm="1">
        <f t="array" ref="G1212">IF(ROWS(_xlfn._xlws.FILTER(Table5[r],Table5[enz]=Table5[[#This Row],[enz]]))&gt;1,"many","1")</f>
        <v>many</v>
      </c>
      <c r="H1212" t="str" cm="1">
        <f t="array" ref="H1212">IF(ROWS(_xlfn._xlws.FILTER(Table5[r],Table5[rxn-no-enz]=Table5[[#This Row],[rxn-no-enz]]))&gt;1,"many","1")</f>
        <v>1</v>
      </c>
      <c r="I1212" t="str">
        <f>_xlfn.XLOOKUP(SUBSTITUTE(Table5[[#This Row],[r]],"'",""),Table6[rxn],Table6[rxn],"no")</f>
        <v>no</v>
      </c>
      <c r="J1212" t="str" cm="1">
        <f t="array" ref="J1212">_xlfn.XLOOKUP(Table5[[#This Row],[r]],"'"&amp;Table6[rxn]&amp;"'",Table6[expected kapp],"")</f>
        <v/>
      </c>
      <c r="L1212" t="s">
        <v>9659</v>
      </c>
      <c r="M1212">
        <v>8988.1774343278394</v>
      </c>
      <c r="AE1212" s="1" t="s">
        <v>11859</v>
      </c>
      <c r="AF1212" s="1" t="s">
        <v>2778</v>
      </c>
      <c r="AG1212" s="9">
        <v>3.3590118000000001E-11</v>
      </c>
      <c r="AH1212" s="1" t="str">
        <f>_xlfn.TEXTAFTER(Table9[[#This Row],[rxn]],"-",-1)</f>
        <v>rt5259</v>
      </c>
      <c r="AI1212" s="1" t="e">
        <f>_xlfn.TEXTAFTER(_xlfn.TEXTBEFORE(Table9[[#This Row],[rxn]],"-"&amp;Table9[[#This Row],[enz]]),"RXN-")</f>
        <v>#N/A</v>
      </c>
      <c r="AJ1212" s="1" t="e">
        <f>_xlfn.TEXTBEFORE(Table9[[#This Row],[rxn]],"_",-1)</f>
        <v>#N/A</v>
      </c>
    </row>
    <row r="1213" spans="1:36" ht="17" hidden="1" x14ac:dyDescent="0.25">
      <c r="A1213" t="s">
        <v>9744</v>
      </c>
      <c r="B1213" t="str">
        <f>_xlfn.TEXTAFTER(Table5[[#This Row],[r]],"-",-1)</f>
        <v>rt0298'</v>
      </c>
      <c r="C1213" t="str">
        <f>_xlfn.TEXTAFTER(_xlfn.TEXTBEFORE(Table5[[#This Row],[r]],"-"&amp;Table5[[#This Row],[enz]]),"'RXN-")</f>
        <v>GLCDx_c_FWD</v>
      </c>
      <c r="D1213">
        <v>11171.708534568001</v>
      </c>
      <c r="E1213">
        <f>_xlfn.XLOOKUP(Table5[[#This Row],[r]],Table3[r],Table3[kapp],"")</f>
        <v>8988.1774343278394</v>
      </c>
      <c r="F1213">
        <f>Table5[[#This Row],[kapp]]-Table5[[#This Row],[old]]</f>
        <v>2183.5311002401613</v>
      </c>
      <c r="G1213" t="str" cm="1">
        <f t="array" ref="G1213">IF(ROWS(_xlfn._xlws.FILTER(Table5[r],Table5[enz]=Table5[[#This Row],[enz]]))&gt;1,"many","1")</f>
        <v>many</v>
      </c>
      <c r="H1213" t="str" cm="1">
        <f t="array" ref="H1213">IF(ROWS(_xlfn._xlws.FILTER(Table5[r],Table5[rxn-no-enz]=Table5[[#This Row],[rxn-no-enz]]))&gt;1,"many","1")</f>
        <v>many</v>
      </c>
      <c r="I1213" t="str">
        <f>_xlfn.XLOOKUP(SUBSTITUTE(Table5[[#This Row],[r]],"'",""),Table6[rxn],Table6[rxn],"no")</f>
        <v>no</v>
      </c>
      <c r="J1213" t="str" cm="1">
        <f t="array" ref="J1213">_xlfn.XLOOKUP(Table5[[#This Row],[r]],"'"&amp;Table6[rxn]&amp;"'",Table6[expected kapp],"")</f>
        <v/>
      </c>
      <c r="L1213" t="s">
        <v>9660</v>
      </c>
      <c r="M1213">
        <v>8988.1774343278394</v>
      </c>
      <c r="AE1213" s="1" t="s">
        <v>4454</v>
      </c>
      <c r="AF1213" s="1" t="s">
        <v>2778</v>
      </c>
      <c r="AG1213" s="9">
        <v>1.8457887749999999E-9</v>
      </c>
      <c r="AH1213" s="1" t="str">
        <f>_xlfn.TEXTAFTER(Table9[[#This Row],[rxn]],"-",-1)</f>
        <v>rt5260</v>
      </c>
      <c r="AI1213" s="1" t="e">
        <f>_xlfn.TEXTAFTER(_xlfn.TEXTBEFORE(Table9[[#This Row],[rxn]],"-"&amp;Table9[[#This Row],[enz]]),"RXN-")</f>
        <v>#N/A</v>
      </c>
      <c r="AJ1213" s="1" t="e">
        <f>_xlfn.TEXTBEFORE(Table9[[#This Row],[rxn]],"_",-1)</f>
        <v>#N/A</v>
      </c>
    </row>
    <row r="1214" spans="1:36" ht="17" hidden="1" x14ac:dyDescent="0.25">
      <c r="A1214" t="s">
        <v>9745</v>
      </c>
      <c r="B1214" t="str">
        <f>_xlfn.TEXTAFTER(Table5[[#This Row],[r]],"-",-1)</f>
        <v>rt0298'</v>
      </c>
      <c r="C1214" t="str">
        <f>_xlfn.TEXTAFTER(_xlfn.TEXTBEFORE(Table5[[#This Row],[r]],"-"&amp;Table5[[#This Row],[enz]]),"'RXN-")</f>
        <v>GLCDx_c_REV</v>
      </c>
      <c r="D1214">
        <v>11171.708534568001</v>
      </c>
      <c r="E1214">
        <f>_xlfn.XLOOKUP(Table5[[#This Row],[r]],Table3[r],Table3[kapp],"")</f>
        <v>8988.1774343278394</v>
      </c>
      <c r="F1214">
        <f>Table5[[#This Row],[kapp]]-Table5[[#This Row],[old]]</f>
        <v>2183.5311002401613</v>
      </c>
      <c r="G1214" t="str" cm="1">
        <f t="array" ref="G1214">IF(ROWS(_xlfn._xlws.FILTER(Table5[r],Table5[enz]=Table5[[#This Row],[enz]]))&gt;1,"many","1")</f>
        <v>many</v>
      </c>
      <c r="H1214" t="str" cm="1">
        <f t="array" ref="H1214">IF(ROWS(_xlfn._xlws.FILTER(Table5[r],Table5[rxn-no-enz]=Table5[[#This Row],[rxn-no-enz]]))&gt;1,"many","1")</f>
        <v>many</v>
      </c>
      <c r="I1214" t="str">
        <f>_xlfn.XLOOKUP(SUBSTITUTE(Table5[[#This Row],[r]],"'",""),Table6[rxn],Table6[rxn],"no")</f>
        <v>no</v>
      </c>
      <c r="J1214" t="str" cm="1">
        <f t="array" ref="J1214">_xlfn.XLOOKUP(Table5[[#This Row],[r]],"'"&amp;Table6[rxn]&amp;"'",Table6[expected kapp],"")</f>
        <v/>
      </c>
      <c r="L1214" t="s">
        <v>9661</v>
      </c>
      <c r="M1214">
        <v>8988.1774343278394</v>
      </c>
      <c r="AE1214" s="1" t="s">
        <v>4455</v>
      </c>
      <c r="AF1214" s="1" t="s">
        <v>2778</v>
      </c>
      <c r="AG1214" s="9">
        <v>1.327157787E-9</v>
      </c>
      <c r="AH1214" s="1" t="str">
        <f>_xlfn.TEXTAFTER(Table9[[#This Row],[rxn]],"-",-1)</f>
        <v>rt5262</v>
      </c>
      <c r="AI1214" s="1" t="e">
        <f>_xlfn.TEXTAFTER(_xlfn.TEXTBEFORE(Table9[[#This Row],[rxn]],"-"&amp;Table9[[#This Row],[enz]]),"RXN-")</f>
        <v>#N/A</v>
      </c>
      <c r="AJ1214" s="1" t="e">
        <f>_xlfn.TEXTBEFORE(Table9[[#This Row],[rxn]],"_",-1)</f>
        <v>#N/A</v>
      </c>
    </row>
    <row r="1215" spans="1:36" ht="17" hidden="1" x14ac:dyDescent="0.25">
      <c r="A1215" t="s">
        <v>9746</v>
      </c>
      <c r="B1215" t="str">
        <f>_xlfn.TEXTAFTER(Table5[[#This Row],[r]],"-",-1)</f>
        <v>rt5828'</v>
      </c>
      <c r="C1215" t="str">
        <f>_xlfn.TEXTAFTER(_xlfn.TEXTBEFORE(Table5[[#This Row],[r]],"-"&amp;Table5[[#This Row],[enz]]),"'RXN-")</f>
        <v>GLCDx_c_FWD</v>
      </c>
      <c r="D1215">
        <v>11171.708534568001</v>
      </c>
      <c r="E1215">
        <f>_xlfn.XLOOKUP(Table5[[#This Row],[r]],Table3[r],Table3[kapp],"")</f>
        <v>8988.1774343278394</v>
      </c>
      <c r="F1215">
        <f>Table5[[#This Row],[kapp]]-Table5[[#This Row],[old]]</f>
        <v>2183.5311002401613</v>
      </c>
      <c r="G1215" t="str" cm="1">
        <f t="array" ref="G1215">IF(ROWS(_xlfn._xlws.FILTER(Table5[r],Table5[enz]=Table5[[#This Row],[enz]]))&gt;1,"many","1")</f>
        <v>many</v>
      </c>
      <c r="H1215" t="str" cm="1">
        <f t="array" ref="H1215">IF(ROWS(_xlfn._xlws.FILTER(Table5[r],Table5[rxn-no-enz]=Table5[[#This Row],[rxn-no-enz]]))&gt;1,"many","1")</f>
        <v>many</v>
      </c>
      <c r="I1215" t="str">
        <f>_xlfn.XLOOKUP(SUBSTITUTE(Table5[[#This Row],[r]],"'",""),Table6[rxn],Table6[rxn],"no")</f>
        <v>no</v>
      </c>
      <c r="J1215" t="str" cm="1">
        <f t="array" ref="J1215">_xlfn.XLOOKUP(Table5[[#This Row],[r]],"'"&amp;Table6[rxn]&amp;"'",Table6[expected kapp],"")</f>
        <v/>
      </c>
      <c r="L1215" t="s">
        <v>9662</v>
      </c>
      <c r="M1215">
        <v>8988.1774343278394</v>
      </c>
      <c r="AE1215" s="1" t="s">
        <v>11860</v>
      </c>
      <c r="AF1215" s="1" t="s">
        <v>2778</v>
      </c>
      <c r="AG1215" s="9">
        <v>5.5534299999999904E-13</v>
      </c>
      <c r="AH1215" s="1" t="str">
        <f>_xlfn.TEXTAFTER(Table9[[#This Row],[rxn]],"-",-1)</f>
        <v>rt5285</v>
      </c>
      <c r="AI1215" s="1" t="e">
        <f>_xlfn.TEXTAFTER(_xlfn.TEXTBEFORE(Table9[[#This Row],[rxn]],"-"&amp;Table9[[#This Row],[enz]]),"RXN-")</f>
        <v>#N/A</v>
      </c>
      <c r="AJ1215" s="1" t="e">
        <f>_xlfn.TEXTBEFORE(Table9[[#This Row],[rxn]],"_",-1)</f>
        <v>#N/A</v>
      </c>
    </row>
    <row r="1216" spans="1:36" ht="17" hidden="1" x14ac:dyDescent="0.25">
      <c r="A1216" t="s">
        <v>9747</v>
      </c>
      <c r="B1216" t="str">
        <f>_xlfn.TEXTAFTER(Table5[[#This Row],[r]],"-",-1)</f>
        <v>rt5828'</v>
      </c>
      <c r="C1216" t="str">
        <f>_xlfn.TEXTAFTER(_xlfn.TEXTBEFORE(Table5[[#This Row],[r]],"-"&amp;Table5[[#This Row],[enz]]),"'RXN-")</f>
        <v>GLCDx_c_REV</v>
      </c>
      <c r="D1216">
        <v>11171.708534568001</v>
      </c>
      <c r="E1216">
        <f>_xlfn.XLOOKUP(Table5[[#This Row],[r]],Table3[r],Table3[kapp],"")</f>
        <v>8988.1774343278394</v>
      </c>
      <c r="F1216">
        <f>Table5[[#This Row],[kapp]]-Table5[[#This Row],[old]]</f>
        <v>2183.5311002401613</v>
      </c>
      <c r="G1216" t="str" cm="1">
        <f t="array" ref="G1216">IF(ROWS(_xlfn._xlws.FILTER(Table5[r],Table5[enz]=Table5[[#This Row],[enz]]))&gt;1,"many","1")</f>
        <v>many</v>
      </c>
      <c r="H1216" t="str" cm="1">
        <f t="array" ref="H1216">IF(ROWS(_xlfn._xlws.FILTER(Table5[r],Table5[rxn-no-enz]=Table5[[#This Row],[rxn-no-enz]]))&gt;1,"many","1")</f>
        <v>many</v>
      </c>
      <c r="I1216" t="str">
        <f>_xlfn.XLOOKUP(SUBSTITUTE(Table5[[#This Row],[r]],"'",""),Table6[rxn],Table6[rxn],"no")</f>
        <v>no</v>
      </c>
      <c r="J1216" t="str" cm="1">
        <f t="array" ref="J1216">_xlfn.XLOOKUP(Table5[[#This Row],[r]],"'"&amp;Table6[rxn]&amp;"'",Table6[expected kapp],"")</f>
        <v/>
      </c>
      <c r="L1216" t="s">
        <v>8403</v>
      </c>
      <c r="M1216">
        <v>43474.724271413899</v>
      </c>
      <c r="AE1216" s="1" t="s">
        <v>11861</v>
      </c>
      <c r="AF1216" s="1" t="s">
        <v>2778</v>
      </c>
      <c r="AG1216" s="9">
        <v>1.0897293999999999E-11</v>
      </c>
      <c r="AH1216" s="1" t="str">
        <f>_xlfn.TEXTAFTER(Table9[[#This Row],[rxn]],"-",-1)</f>
        <v>rt5301</v>
      </c>
      <c r="AI1216" s="1" t="e">
        <f>_xlfn.TEXTAFTER(_xlfn.TEXTBEFORE(Table9[[#This Row],[rxn]],"-"&amp;Table9[[#This Row],[enz]]),"RXN-")</f>
        <v>#N/A</v>
      </c>
      <c r="AJ1216" s="1" t="e">
        <f>_xlfn.TEXTBEFORE(Table9[[#This Row],[rxn]],"_",-1)</f>
        <v>#N/A</v>
      </c>
    </row>
    <row r="1217" spans="1:36" ht="17" hidden="1" x14ac:dyDescent="0.25">
      <c r="A1217" t="s">
        <v>9748</v>
      </c>
      <c r="B1217" t="str">
        <f>_xlfn.TEXTAFTER(Table5[[#This Row],[r]],"-",-1)</f>
        <v>rt4271'</v>
      </c>
      <c r="C1217" t="str">
        <f>_xlfn.TEXTAFTER(_xlfn.TEXTBEFORE(Table5[[#This Row],[r]],"-"&amp;Table5[[#This Row],[enz]]),"'RXN-")</f>
        <v>GLCGSD_c_FWD</v>
      </c>
      <c r="D1217">
        <v>11171.708534568001</v>
      </c>
      <c r="E1217">
        <f>_xlfn.XLOOKUP(Table5[[#This Row],[r]],Table3[r],Table3[kapp],"")</f>
        <v>8988.1774343278394</v>
      </c>
      <c r="F1217">
        <f>Table5[[#This Row],[kapp]]-Table5[[#This Row],[old]]</f>
        <v>2183.5311002401613</v>
      </c>
      <c r="G1217" t="str" cm="1">
        <f t="array" ref="G1217">IF(ROWS(_xlfn._xlws.FILTER(Table5[r],Table5[enz]=Table5[[#This Row],[enz]]))&gt;1,"many","1")</f>
        <v>1</v>
      </c>
      <c r="H1217" t="str" cm="1">
        <f t="array" ref="H1217">IF(ROWS(_xlfn._xlws.FILTER(Table5[r],Table5[rxn-no-enz]=Table5[[#This Row],[rxn-no-enz]]))&gt;1,"many","1")</f>
        <v>1</v>
      </c>
      <c r="I1217" t="str">
        <f>_xlfn.XLOOKUP(SUBSTITUTE(Table5[[#This Row],[r]],"'",""),Table6[rxn],Table6[rxn],"no")</f>
        <v>no</v>
      </c>
      <c r="J1217" t="str" cm="1">
        <f t="array" ref="J1217">_xlfn.XLOOKUP(Table5[[#This Row],[r]],"'"&amp;Table6[rxn]&amp;"'",Table6[expected kapp],"")</f>
        <v/>
      </c>
      <c r="L1217" t="s">
        <v>9663</v>
      </c>
      <c r="M1217">
        <v>8988.1774343278394</v>
      </c>
      <c r="AE1217" s="1" t="s">
        <v>11862</v>
      </c>
      <c r="AF1217" s="1" t="s">
        <v>2778</v>
      </c>
      <c r="AG1217" s="9">
        <v>5.7496129999999999E-12</v>
      </c>
      <c r="AH1217" s="1" t="str">
        <f>_xlfn.TEXTAFTER(Table9[[#This Row],[rxn]],"-",-1)</f>
        <v>rt5309</v>
      </c>
      <c r="AI1217" s="1" t="e">
        <f>_xlfn.TEXTAFTER(_xlfn.TEXTBEFORE(Table9[[#This Row],[rxn]],"-"&amp;Table9[[#This Row],[enz]]),"RXN-")</f>
        <v>#N/A</v>
      </c>
      <c r="AJ1217" s="1" t="e">
        <f>_xlfn.TEXTBEFORE(Table9[[#This Row],[rxn]],"_",-1)</f>
        <v>#N/A</v>
      </c>
    </row>
    <row r="1218" spans="1:36" ht="17" hidden="1" x14ac:dyDescent="0.25">
      <c r="A1218" t="s">
        <v>9749</v>
      </c>
      <c r="B1218" t="str">
        <f>_xlfn.TEXTAFTER(Table5[[#This Row],[r]],"-",-1)</f>
        <v>rt6375'</v>
      </c>
      <c r="C1218" t="str">
        <f>_xlfn.TEXTAFTER(_xlfn.TEXTBEFORE(Table5[[#This Row],[r]],"-"&amp;Table5[[#This Row],[enz]]),"'RXN-")</f>
        <v>GLCGSD_v_FWD</v>
      </c>
      <c r="D1218">
        <v>11171.708534568001</v>
      </c>
      <c r="E1218">
        <f>_xlfn.XLOOKUP(Table5[[#This Row],[r]],Table3[r],Table3[kapp],"")</f>
        <v>8988.1774343278394</v>
      </c>
      <c r="F1218">
        <f>Table5[[#This Row],[kapp]]-Table5[[#This Row],[old]]</f>
        <v>2183.5311002401613</v>
      </c>
      <c r="G1218" t="str" cm="1">
        <f t="array" ref="G1218">IF(ROWS(_xlfn._xlws.FILTER(Table5[r],Table5[enz]=Table5[[#This Row],[enz]]))&gt;1,"many","1")</f>
        <v>1</v>
      </c>
      <c r="H1218" t="str" cm="1">
        <f t="array" ref="H1218">IF(ROWS(_xlfn._xlws.FILTER(Table5[r],Table5[rxn-no-enz]=Table5[[#This Row],[rxn-no-enz]]))&gt;1,"many","1")</f>
        <v>1</v>
      </c>
      <c r="I1218" t="str">
        <f>_xlfn.XLOOKUP(SUBSTITUTE(Table5[[#This Row],[r]],"'",""),Table6[rxn],Table6[rxn],"no")</f>
        <v>no</v>
      </c>
      <c r="J1218" t="str" cm="1">
        <f t="array" ref="J1218">_xlfn.XLOOKUP(Table5[[#This Row],[r]],"'"&amp;Table6[rxn]&amp;"'",Table6[expected kapp],"")</f>
        <v/>
      </c>
      <c r="L1218" t="s">
        <v>9664</v>
      </c>
      <c r="M1218">
        <v>8988.1774343278394</v>
      </c>
      <c r="AE1218" s="1" t="s">
        <v>11863</v>
      </c>
      <c r="AF1218" s="1" t="s">
        <v>2778</v>
      </c>
      <c r="AG1218" s="9">
        <v>1.6032460999999901E-11</v>
      </c>
      <c r="AH1218" s="1" t="str">
        <f>_xlfn.TEXTAFTER(Table9[[#This Row],[rxn]],"-",-1)</f>
        <v>rt5312</v>
      </c>
      <c r="AI1218" s="1" t="e">
        <f>_xlfn.TEXTAFTER(_xlfn.TEXTBEFORE(Table9[[#This Row],[rxn]],"-"&amp;Table9[[#This Row],[enz]]),"RXN-")</f>
        <v>#N/A</v>
      </c>
      <c r="AJ1218" s="1" t="e">
        <f>_xlfn.TEXTBEFORE(Table9[[#This Row],[rxn]],"_",-1)</f>
        <v>#N/A</v>
      </c>
    </row>
    <row r="1219" spans="1:36" ht="17" hidden="1" x14ac:dyDescent="0.25">
      <c r="A1219" t="s">
        <v>9750</v>
      </c>
      <c r="B1219" t="str">
        <f>_xlfn.TEXTAFTER(Table5[[#This Row],[r]],"-",-1)</f>
        <v>rt0518'</v>
      </c>
      <c r="C1219" t="str">
        <f>_xlfn.TEXTAFTER(_xlfn.TEXTBEFORE(Table5[[#This Row],[r]],"-"&amp;Table5[[#This Row],[enz]]),"'RXN-")</f>
        <v>GLCNtps_e_FWD</v>
      </c>
      <c r="D1219">
        <v>11171.708534568001</v>
      </c>
      <c r="E1219">
        <f>_xlfn.XLOOKUP(Table5[[#This Row],[r]],Table3[r],Table3[kapp],"")</f>
        <v>8988.1774343278394</v>
      </c>
      <c r="F1219">
        <f>Table5[[#This Row],[kapp]]-Table5[[#This Row],[old]]</f>
        <v>2183.5311002401613</v>
      </c>
      <c r="G1219" t="str" cm="1">
        <f t="array" ref="G1219">IF(ROWS(_xlfn._xlws.FILTER(Table5[r],Table5[enz]=Table5[[#This Row],[enz]]))&gt;1,"many","1")</f>
        <v>many</v>
      </c>
      <c r="H1219" t="str" cm="1">
        <f t="array" ref="H1219">IF(ROWS(_xlfn._xlws.FILTER(Table5[r],Table5[rxn-no-enz]=Table5[[#This Row],[rxn-no-enz]]))&gt;1,"many","1")</f>
        <v>1</v>
      </c>
      <c r="I1219" t="str">
        <f>_xlfn.XLOOKUP(SUBSTITUTE(Table5[[#This Row],[r]],"'",""),Table6[rxn],Table6[rxn],"no")</f>
        <v>no</v>
      </c>
      <c r="J1219" t="str" cm="1">
        <f t="array" ref="J1219">_xlfn.XLOOKUP(Table5[[#This Row],[r]],"'"&amp;Table6[rxn]&amp;"'",Table6[expected kapp],"")</f>
        <v/>
      </c>
      <c r="L1219" t="s">
        <v>9665</v>
      </c>
      <c r="M1219">
        <v>8988.1774343278394</v>
      </c>
      <c r="AE1219" s="1" t="s">
        <v>11864</v>
      </c>
      <c r="AF1219" s="1" t="s">
        <v>2778</v>
      </c>
      <c r="AG1219" s="9">
        <v>5.2214159999999999E-12</v>
      </c>
      <c r="AH1219" s="1" t="str">
        <f>_xlfn.TEXTAFTER(Table9[[#This Row],[rxn]],"-",-1)</f>
        <v>rt5322</v>
      </c>
      <c r="AI1219" s="1" t="e">
        <f>_xlfn.TEXTAFTER(_xlfn.TEXTBEFORE(Table9[[#This Row],[rxn]],"-"&amp;Table9[[#This Row],[enz]]),"RXN-")</f>
        <v>#N/A</v>
      </c>
      <c r="AJ1219" s="1" t="e">
        <f>_xlfn.TEXTBEFORE(Table9[[#This Row],[rxn]],"_",-1)</f>
        <v>#N/A</v>
      </c>
    </row>
    <row r="1220" spans="1:36" ht="17" hidden="1" x14ac:dyDescent="0.25">
      <c r="A1220" t="s">
        <v>9751</v>
      </c>
      <c r="B1220" t="str">
        <f>_xlfn.TEXTAFTER(Table5[[#This Row],[r]],"-",-1)</f>
        <v>rt0518'</v>
      </c>
      <c r="C1220" t="str">
        <f>_xlfn.TEXTAFTER(_xlfn.TEXTBEFORE(Table5[[#This Row],[r]],"-"&amp;Table5[[#This Row],[enz]]),"'RXN-")</f>
        <v>GLCNtps_e_REV</v>
      </c>
      <c r="D1220">
        <v>11171.708534568001</v>
      </c>
      <c r="E1220">
        <f>_xlfn.XLOOKUP(Table5[[#This Row],[r]],Table3[r],Table3[kapp],"")</f>
        <v>8988.1774343278394</v>
      </c>
      <c r="F1220">
        <f>Table5[[#This Row],[kapp]]-Table5[[#This Row],[old]]</f>
        <v>2183.5311002401613</v>
      </c>
      <c r="G1220" t="str" cm="1">
        <f t="array" ref="G1220">IF(ROWS(_xlfn._xlws.FILTER(Table5[r],Table5[enz]=Table5[[#This Row],[enz]]))&gt;1,"many","1")</f>
        <v>many</v>
      </c>
      <c r="H1220" t="str" cm="1">
        <f t="array" ref="H1220">IF(ROWS(_xlfn._xlws.FILTER(Table5[r],Table5[rxn-no-enz]=Table5[[#This Row],[rxn-no-enz]]))&gt;1,"many","1")</f>
        <v>1</v>
      </c>
      <c r="I1220" t="str">
        <f>_xlfn.XLOOKUP(SUBSTITUTE(Table5[[#This Row],[r]],"'",""),Table6[rxn],Table6[rxn],"no")</f>
        <v>no</v>
      </c>
      <c r="J1220" t="str" cm="1">
        <f t="array" ref="J1220">_xlfn.XLOOKUP(Table5[[#This Row],[r]],"'"&amp;Table6[rxn]&amp;"'",Table6[expected kapp],"")</f>
        <v/>
      </c>
      <c r="L1220" t="s">
        <v>9666</v>
      </c>
      <c r="M1220">
        <v>8988.1774343278394</v>
      </c>
      <c r="AE1220" s="1" t="s">
        <v>11865</v>
      </c>
      <c r="AF1220" s="1" t="s">
        <v>2778</v>
      </c>
      <c r="AG1220" s="9">
        <v>4.2831188099999999E-10</v>
      </c>
      <c r="AH1220" s="1" t="str">
        <f>_xlfn.TEXTAFTER(Table9[[#This Row],[rxn]],"-",-1)</f>
        <v>rt5326</v>
      </c>
      <c r="AI1220" s="1" t="e">
        <f>_xlfn.TEXTAFTER(_xlfn.TEXTBEFORE(Table9[[#This Row],[rxn]],"-"&amp;Table9[[#This Row],[enz]]),"RXN-")</f>
        <v>#N/A</v>
      </c>
      <c r="AJ1220" s="1" t="e">
        <f>_xlfn.TEXTBEFORE(Table9[[#This Row],[rxn]],"_",-1)</f>
        <v>#N/A</v>
      </c>
    </row>
    <row r="1221" spans="1:36" ht="17" hidden="1" x14ac:dyDescent="0.25">
      <c r="A1221" t="s">
        <v>9752</v>
      </c>
      <c r="B1221" t="str">
        <f>_xlfn.TEXTAFTER(Table5[[#This Row],[r]],"-",-1)</f>
        <v>rt5888'</v>
      </c>
      <c r="C1221" t="str">
        <f>_xlfn.TEXTAFTER(_xlfn.TEXTBEFORE(Table5[[#This Row],[r]],"-"&amp;Table5[[#This Row],[enz]]),"'RXN-")</f>
        <v>GLCP_c_FWD</v>
      </c>
      <c r="D1221">
        <v>11171.708534568001</v>
      </c>
      <c r="E1221">
        <f>_xlfn.XLOOKUP(Table5[[#This Row],[r]],Table3[r],Table3[kapp],"")</f>
        <v>8988.1774343278394</v>
      </c>
      <c r="F1221">
        <f>Table5[[#This Row],[kapp]]-Table5[[#This Row],[old]]</f>
        <v>2183.5311002401613</v>
      </c>
      <c r="G1221" t="str" cm="1">
        <f t="array" ref="G1221">IF(ROWS(_xlfn._xlws.FILTER(Table5[r],Table5[enz]=Table5[[#This Row],[enz]]))&gt;1,"many","1")</f>
        <v>1</v>
      </c>
      <c r="H1221" t="str" cm="1">
        <f t="array" ref="H1221">IF(ROWS(_xlfn._xlws.FILTER(Table5[r],Table5[rxn-no-enz]=Table5[[#This Row],[rxn-no-enz]]))&gt;1,"many","1")</f>
        <v>1</v>
      </c>
      <c r="I1221" t="str">
        <f>_xlfn.XLOOKUP(SUBSTITUTE(Table5[[#This Row],[r]],"'",""),Table6[rxn],Table6[rxn],"no")</f>
        <v>no</v>
      </c>
      <c r="J1221" t="str" cm="1">
        <f t="array" ref="J1221">_xlfn.XLOOKUP(Table5[[#This Row],[r]],"'"&amp;Table6[rxn]&amp;"'",Table6[expected kapp],"")</f>
        <v/>
      </c>
      <c r="L1221" t="s">
        <v>9667</v>
      </c>
      <c r="M1221">
        <v>8988.1774343278394</v>
      </c>
      <c r="AE1221" s="1" t="s">
        <v>11866</v>
      </c>
      <c r="AF1221" s="1" t="s">
        <v>2778</v>
      </c>
      <c r="AG1221" s="9">
        <v>7.638012E-12</v>
      </c>
      <c r="AH1221" s="1" t="str">
        <f>_xlfn.TEXTAFTER(Table9[[#This Row],[rxn]],"-",-1)</f>
        <v>rt5328</v>
      </c>
      <c r="AI1221" s="1" t="e">
        <f>_xlfn.TEXTAFTER(_xlfn.TEXTBEFORE(Table9[[#This Row],[rxn]],"-"&amp;Table9[[#This Row],[enz]]),"RXN-")</f>
        <v>#N/A</v>
      </c>
      <c r="AJ1221" s="1" t="e">
        <f>_xlfn.TEXTBEFORE(Table9[[#This Row],[rxn]],"_",-1)</f>
        <v>#N/A</v>
      </c>
    </row>
    <row r="1222" spans="1:36" ht="17" hidden="1" x14ac:dyDescent="0.25">
      <c r="A1222" t="s">
        <v>9753</v>
      </c>
      <c r="B1222" t="str">
        <f>_xlfn.TEXTAFTER(Table5[[#This Row],[r]],"-",-1)</f>
        <v>rt1375'</v>
      </c>
      <c r="C1222" t="str">
        <f>_xlfn.TEXTAFTER(_xlfn.TEXTBEFORE(Table5[[#This Row],[r]],"-"&amp;Table5[[#This Row],[enz]]),"'RXN-")</f>
        <v>GLCt_c_e_FWD</v>
      </c>
      <c r="D1222">
        <v>11171.708534568001</v>
      </c>
      <c r="E1222">
        <f>_xlfn.XLOOKUP(Table5[[#This Row],[r]],Table3[r],Table3[kapp],"")</f>
        <v>8988.1774343278394</v>
      </c>
      <c r="F1222">
        <f>Table5[[#This Row],[kapp]]-Table5[[#This Row],[old]]</f>
        <v>2183.5311002401613</v>
      </c>
      <c r="G1222" t="str" cm="1">
        <f t="array" ref="G1222">IF(ROWS(_xlfn._xlws.FILTER(Table5[r],Table5[enz]=Table5[[#This Row],[enz]]))&gt;1,"many","1")</f>
        <v>many</v>
      </c>
      <c r="H1222" t="str" cm="1">
        <f t="array" ref="H1222">IF(ROWS(_xlfn._xlws.FILTER(Table5[r],Table5[rxn-no-enz]=Table5[[#This Row],[rxn-no-enz]]))&gt;1,"many","1")</f>
        <v>many</v>
      </c>
      <c r="I1222" t="str">
        <f>_xlfn.XLOOKUP(SUBSTITUTE(Table5[[#This Row],[r]],"'",""),Table6[rxn],Table6[rxn],"no")</f>
        <v>no</v>
      </c>
      <c r="J1222" t="str" cm="1">
        <f t="array" ref="J1222">_xlfn.XLOOKUP(Table5[[#This Row],[r]],"'"&amp;Table6[rxn]&amp;"'",Table6[expected kapp],"")</f>
        <v/>
      </c>
      <c r="L1222" t="s">
        <v>9668</v>
      </c>
      <c r="M1222">
        <v>8988.1774343278394</v>
      </c>
      <c r="AE1222" s="1" t="s">
        <v>11867</v>
      </c>
      <c r="AF1222" s="1" t="s">
        <v>2778</v>
      </c>
      <c r="AG1222" s="9">
        <v>7.1946836999999997E-11</v>
      </c>
      <c r="AH1222" s="1" t="str">
        <f>_xlfn.TEXTAFTER(Table9[[#This Row],[rxn]],"-",-1)</f>
        <v>rt5332_x</v>
      </c>
      <c r="AI1222" s="1" t="e">
        <f>_xlfn.TEXTAFTER(_xlfn.TEXTBEFORE(Table9[[#This Row],[rxn]],"-"&amp;Table9[[#This Row],[enz]]),"RXN-")</f>
        <v>#N/A</v>
      </c>
      <c r="AJ1222" s="1" t="str">
        <f>_xlfn.TEXTBEFORE(Table9[[#This Row],[rxn]],"_",-1)</f>
        <v>PROSYN-rt5332</v>
      </c>
    </row>
    <row r="1223" spans="1:36" ht="17" hidden="1" x14ac:dyDescent="0.25">
      <c r="A1223" t="s">
        <v>9754</v>
      </c>
      <c r="B1223" t="str">
        <f>_xlfn.TEXTAFTER(Table5[[#This Row],[r]],"-",-1)</f>
        <v>rt1473'</v>
      </c>
      <c r="C1223" t="str">
        <f>_xlfn.TEXTAFTER(_xlfn.TEXTBEFORE(Table5[[#This Row],[r]],"-"&amp;Table5[[#This Row],[enz]]),"'RXN-")</f>
        <v>GLCt_c_e_FWD</v>
      </c>
      <c r="D1223">
        <v>11171.708534568001</v>
      </c>
      <c r="E1223">
        <f>_xlfn.XLOOKUP(Table5[[#This Row],[r]],Table3[r],Table3[kapp],"")</f>
        <v>8988.1774343278394</v>
      </c>
      <c r="F1223">
        <f>Table5[[#This Row],[kapp]]-Table5[[#This Row],[old]]</f>
        <v>2183.5311002401613</v>
      </c>
      <c r="G1223" t="str" cm="1">
        <f t="array" ref="G1223">IF(ROWS(_xlfn._xlws.FILTER(Table5[r],Table5[enz]=Table5[[#This Row],[enz]]))&gt;1,"many","1")</f>
        <v>1</v>
      </c>
      <c r="H1223" t="str" cm="1">
        <f t="array" ref="H1223">IF(ROWS(_xlfn._xlws.FILTER(Table5[r],Table5[rxn-no-enz]=Table5[[#This Row],[rxn-no-enz]]))&gt;1,"many","1")</f>
        <v>many</v>
      </c>
      <c r="I1223" t="str">
        <f>_xlfn.XLOOKUP(SUBSTITUTE(Table5[[#This Row],[r]],"'",""),Table6[rxn],Table6[rxn],"no")</f>
        <v>no</v>
      </c>
      <c r="J1223" t="str" cm="1">
        <f t="array" ref="J1223">_xlfn.XLOOKUP(Table5[[#This Row],[r]],"'"&amp;Table6[rxn]&amp;"'",Table6[expected kapp],"")</f>
        <v/>
      </c>
      <c r="L1223" t="s">
        <v>9669</v>
      </c>
      <c r="M1223">
        <v>8988.1774343278394</v>
      </c>
      <c r="AE1223" s="1" t="s">
        <v>11868</v>
      </c>
      <c r="AF1223" s="1" t="s">
        <v>2778</v>
      </c>
      <c r="AG1223" s="9">
        <v>1.99786117999999E-10</v>
      </c>
      <c r="AH1223" s="1" t="str">
        <f>_xlfn.TEXTAFTER(Table9[[#This Row],[rxn]],"-",-1)</f>
        <v>rt5340</v>
      </c>
      <c r="AI1223" s="1" t="e">
        <f>_xlfn.TEXTAFTER(_xlfn.TEXTBEFORE(Table9[[#This Row],[rxn]],"-"&amp;Table9[[#This Row],[enz]]),"RXN-")</f>
        <v>#N/A</v>
      </c>
      <c r="AJ1223" s="1" t="e">
        <f>_xlfn.TEXTBEFORE(Table9[[#This Row],[rxn]],"_",-1)</f>
        <v>#N/A</v>
      </c>
    </row>
    <row r="1224" spans="1:36" ht="17" hidden="1" x14ac:dyDescent="0.25">
      <c r="A1224" t="s">
        <v>9755</v>
      </c>
      <c r="B1224" t="str">
        <f>_xlfn.TEXTAFTER(Table5[[#This Row],[r]],"-",-1)</f>
        <v>rt1480'</v>
      </c>
      <c r="C1224" t="str">
        <f>_xlfn.TEXTAFTER(_xlfn.TEXTBEFORE(Table5[[#This Row],[r]],"-"&amp;Table5[[#This Row],[enz]]),"'RXN-")</f>
        <v>GLCt_c_e_FWD</v>
      </c>
      <c r="D1224">
        <v>11171.708534568001</v>
      </c>
      <c r="E1224">
        <f>_xlfn.XLOOKUP(Table5[[#This Row],[r]],Table3[r],Table3[kapp],"")</f>
        <v>8988.1774343278394</v>
      </c>
      <c r="F1224">
        <f>Table5[[#This Row],[kapp]]-Table5[[#This Row],[old]]</f>
        <v>2183.5311002401613</v>
      </c>
      <c r="G1224" t="str" cm="1">
        <f t="array" ref="G1224">IF(ROWS(_xlfn._xlws.FILTER(Table5[r],Table5[enz]=Table5[[#This Row],[enz]]))&gt;1,"many","1")</f>
        <v>many</v>
      </c>
      <c r="H1224" t="str" cm="1">
        <f t="array" ref="H1224">IF(ROWS(_xlfn._xlws.FILTER(Table5[r],Table5[rxn-no-enz]=Table5[[#This Row],[rxn-no-enz]]))&gt;1,"many","1")</f>
        <v>many</v>
      </c>
      <c r="I1224" t="str">
        <f>_xlfn.XLOOKUP(SUBSTITUTE(Table5[[#This Row],[r]],"'",""),Table6[rxn],Table6[rxn],"no")</f>
        <v>no</v>
      </c>
      <c r="J1224" t="str" cm="1">
        <f t="array" ref="J1224">_xlfn.XLOOKUP(Table5[[#This Row],[r]],"'"&amp;Table6[rxn]&amp;"'",Table6[expected kapp],"")</f>
        <v/>
      </c>
      <c r="L1224" t="s">
        <v>9670</v>
      </c>
      <c r="M1224">
        <v>8988.1774343278394</v>
      </c>
      <c r="AE1224" s="1" t="s">
        <v>11869</v>
      </c>
      <c r="AF1224" s="1" t="s">
        <v>2778</v>
      </c>
      <c r="AG1224" s="9">
        <v>2.69209649999999E-11</v>
      </c>
      <c r="AH1224" s="1" t="str">
        <f>_xlfn.TEXTAFTER(Table9[[#This Row],[rxn]],"-",-1)</f>
        <v>rt5341</v>
      </c>
      <c r="AI1224" s="1" t="e">
        <f>_xlfn.TEXTAFTER(_xlfn.TEXTBEFORE(Table9[[#This Row],[rxn]],"-"&amp;Table9[[#This Row],[enz]]),"RXN-")</f>
        <v>#N/A</v>
      </c>
      <c r="AJ1224" s="1" t="e">
        <f>_xlfn.TEXTBEFORE(Table9[[#This Row],[rxn]],"_",-1)</f>
        <v>#N/A</v>
      </c>
    </row>
    <row r="1225" spans="1:36" ht="17" hidden="1" x14ac:dyDescent="0.25">
      <c r="A1225" t="s">
        <v>9756</v>
      </c>
      <c r="B1225" t="str">
        <f>_xlfn.TEXTAFTER(Table5[[#This Row],[r]],"-",-1)</f>
        <v>rt2336'</v>
      </c>
      <c r="C1225" t="str">
        <f>_xlfn.TEXTAFTER(_xlfn.TEXTBEFORE(Table5[[#This Row],[r]],"-"&amp;Table5[[#This Row],[enz]]),"'RXN-")</f>
        <v>GLCt_c_e_FWD</v>
      </c>
      <c r="D1225">
        <v>11171.708534568001</v>
      </c>
      <c r="E1225">
        <f>_xlfn.XLOOKUP(Table5[[#This Row],[r]],Table3[r],Table3[kapp],"")</f>
        <v>8988.1774343278394</v>
      </c>
      <c r="F1225">
        <f>Table5[[#This Row],[kapp]]-Table5[[#This Row],[old]]</f>
        <v>2183.5311002401613</v>
      </c>
      <c r="G1225" t="str" cm="1">
        <f t="array" ref="G1225">IF(ROWS(_xlfn._xlws.FILTER(Table5[r],Table5[enz]=Table5[[#This Row],[enz]]))&gt;1,"many","1")</f>
        <v>many</v>
      </c>
      <c r="H1225" t="str" cm="1">
        <f t="array" ref="H1225">IF(ROWS(_xlfn._xlws.FILTER(Table5[r],Table5[rxn-no-enz]=Table5[[#This Row],[rxn-no-enz]]))&gt;1,"many","1")</f>
        <v>many</v>
      </c>
      <c r="I1225" t="str">
        <f>_xlfn.XLOOKUP(SUBSTITUTE(Table5[[#This Row],[r]],"'",""),Table6[rxn],Table6[rxn],"no")</f>
        <v>no</v>
      </c>
      <c r="J1225" t="str" cm="1">
        <f t="array" ref="J1225">_xlfn.XLOOKUP(Table5[[#This Row],[r]],"'"&amp;Table6[rxn]&amp;"'",Table6[expected kapp],"")</f>
        <v/>
      </c>
      <c r="L1225" t="s">
        <v>8404</v>
      </c>
      <c r="M1225">
        <v>75.202828758421504</v>
      </c>
      <c r="AE1225" s="1" t="s">
        <v>11870</v>
      </c>
      <c r="AF1225" s="1" t="s">
        <v>2778</v>
      </c>
      <c r="AG1225" s="9">
        <v>6.6135709999999996E-11</v>
      </c>
      <c r="AH1225" s="1" t="str">
        <f>_xlfn.TEXTAFTER(Table9[[#This Row],[rxn]],"-",-1)</f>
        <v>rt5343</v>
      </c>
      <c r="AI1225" s="1" t="e">
        <f>_xlfn.TEXTAFTER(_xlfn.TEXTBEFORE(Table9[[#This Row],[rxn]],"-"&amp;Table9[[#This Row],[enz]]),"RXN-")</f>
        <v>#N/A</v>
      </c>
      <c r="AJ1225" s="1" t="e">
        <f>_xlfn.TEXTBEFORE(Table9[[#This Row],[rxn]],"_",-1)</f>
        <v>#N/A</v>
      </c>
    </row>
    <row r="1226" spans="1:36" ht="17" hidden="1" x14ac:dyDescent="0.25">
      <c r="A1226" t="s">
        <v>9757</v>
      </c>
      <c r="B1226" t="str">
        <f>_xlfn.TEXTAFTER(Table5[[#This Row],[r]],"-",-1)</f>
        <v>rt2496'</v>
      </c>
      <c r="C1226" t="str">
        <f>_xlfn.TEXTAFTER(_xlfn.TEXTBEFORE(Table5[[#This Row],[r]],"-"&amp;Table5[[#This Row],[enz]]),"'RXN-")</f>
        <v>GLCt_c_e_FWD</v>
      </c>
      <c r="D1226">
        <v>11171.708534568001</v>
      </c>
      <c r="E1226">
        <f>_xlfn.XLOOKUP(Table5[[#This Row],[r]],Table3[r],Table3[kapp],"")</f>
        <v>8988.1774343278394</v>
      </c>
      <c r="F1226">
        <f>Table5[[#This Row],[kapp]]-Table5[[#This Row],[old]]</f>
        <v>2183.5311002401613</v>
      </c>
      <c r="G1226" t="str" cm="1">
        <f t="array" ref="G1226">IF(ROWS(_xlfn._xlws.FILTER(Table5[r],Table5[enz]=Table5[[#This Row],[enz]]))&gt;1,"many","1")</f>
        <v>many</v>
      </c>
      <c r="H1226" t="str" cm="1">
        <f t="array" ref="H1226">IF(ROWS(_xlfn._xlws.FILTER(Table5[r],Table5[rxn-no-enz]=Table5[[#This Row],[rxn-no-enz]]))&gt;1,"many","1")</f>
        <v>many</v>
      </c>
      <c r="I1226" t="str">
        <f>_xlfn.XLOOKUP(SUBSTITUTE(Table5[[#This Row],[r]],"'",""),Table6[rxn],Table6[rxn],"no")</f>
        <v>no</v>
      </c>
      <c r="J1226" t="str" cm="1">
        <f t="array" ref="J1226">_xlfn.XLOOKUP(Table5[[#This Row],[r]],"'"&amp;Table6[rxn]&amp;"'",Table6[expected kapp],"")</f>
        <v/>
      </c>
      <c r="L1226" t="s">
        <v>9671</v>
      </c>
      <c r="M1226">
        <v>8988.1774343278394</v>
      </c>
      <c r="AE1226" s="1" t="s">
        <v>4456</v>
      </c>
      <c r="AF1226" s="1" t="s">
        <v>2778</v>
      </c>
      <c r="AG1226" s="9">
        <v>5.2885759199999998E-10</v>
      </c>
      <c r="AH1226" s="1" t="str">
        <f>_xlfn.TEXTAFTER(Table9[[#This Row],[rxn]],"-",-1)</f>
        <v>rt5354</v>
      </c>
      <c r="AI1226" s="1" t="e">
        <f>_xlfn.TEXTAFTER(_xlfn.TEXTBEFORE(Table9[[#This Row],[rxn]],"-"&amp;Table9[[#This Row],[enz]]),"RXN-")</f>
        <v>#N/A</v>
      </c>
      <c r="AJ1226" s="1" t="e">
        <f>_xlfn.TEXTBEFORE(Table9[[#This Row],[rxn]],"_",-1)</f>
        <v>#N/A</v>
      </c>
    </row>
    <row r="1227" spans="1:36" ht="17" hidden="1" x14ac:dyDescent="0.25">
      <c r="A1227" t="s">
        <v>9758</v>
      </c>
      <c r="B1227" t="str">
        <f>_xlfn.TEXTAFTER(Table5[[#This Row],[r]],"-",-1)</f>
        <v>rt2707'</v>
      </c>
      <c r="C1227" t="str">
        <f>_xlfn.TEXTAFTER(_xlfn.TEXTBEFORE(Table5[[#This Row],[r]],"-"&amp;Table5[[#This Row],[enz]]),"'RXN-")</f>
        <v>GLCt_c_e_FWD</v>
      </c>
      <c r="D1227">
        <v>11171.708534568001</v>
      </c>
      <c r="E1227">
        <f>_xlfn.XLOOKUP(Table5[[#This Row],[r]],Table3[r],Table3[kapp],"")</f>
        <v>8988.1774343278394</v>
      </c>
      <c r="F1227">
        <f>Table5[[#This Row],[kapp]]-Table5[[#This Row],[old]]</f>
        <v>2183.5311002401613</v>
      </c>
      <c r="G1227" t="str" cm="1">
        <f t="array" ref="G1227">IF(ROWS(_xlfn._xlws.FILTER(Table5[r],Table5[enz]=Table5[[#This Row],[enz]]))&gt;1,"many","1")</f>
        <v>many</v>
      </c>
      <c r="H1227" t="str" cm="1">
        <f t="array" ref="H1227">IF(ROWS(_xlfn._xlws.FILTER(Table5[r],Table5[rxn-no-enz]=Table5[[#This Row],[rxn-no-enz]]))&gt;1,"many","1")</f>
        <v>many</v>
      </c>
      <c r="I1227" t="str">
        <f>_xlfn.XLOOKUP(SUBSTITUTE(Table5[[#This Row],[r]],"'",""),Table6[rxn],Table6[rxn],"no")</f>
        <v>no</v>
      </c>
      <c r="J1227" t="str" cm="1">
        <f t="array" ref="J1227">_xlfn.XLOOKUP(Table5[[#This Row],[r]],"'"&amp;Table6[rxn]&amp;"'",Table6[expected kapp],"")</f>
        <v/>
      </c>
      <c r="L1227" t="s">
        <v>8405</v>
      </c>
      <c r="M1227">
        <v>50.645245633121597</v>
      </c>
      <c r="AE1227" s="1" t="s">
        <v>11871</v>
      </c>
      <c r="AF1227" s="1" t="s">
        <v>2778</v>
      </c>
      <c r="AG1227" s="9">
        <v>2.4764031999999901E-11</v>
      </c>
      <c r="AH1227" s="1" t="str">
        <f>_xlfn.TEXTAFTER(Table9[[#This Row],[rxn]],"-",-1)</f>
        <v>rt5356</v>
      </c>
      <c r="AI1227" s="1" t="e">
        <f>_xlfn.TEXTAFTER(_xlfn.TEXTBEFORE(Table9[[#This Row],[rxn]],"-"&amp;Table9[[#This Row],[enz]]),"RXN-")</f>
        <v>#N/A</v>
      </c>
      <c r="AJ1227" s="1" t="e">
        <f>_xlfn.TEXTBEFORE(Table9[[#This Row],[rxn]],"_",-1)</f>
        <v>#N/A</v>
      </c>
    </row>
    <row r="1228" spans="1:36" ht="17" hidden="1" x14ac:dyDescent="0.25">
      <c r="A1228" t="s">
        <v>9759</v>
      </c>
      <c r="B1228" t="str">
        <f>_xlfn.TEXTAFTER(Table5[[#This Row],[r]],"-",-1)</f>
        <v>rt2833'</v>
      </c>
      <c r="C1228" t="str">
        <f>_xlfn.TEXTAFTER(_xlfn.TEXTBEFORE(Table5[[#This Row],[r]],"-"&amp;Table5[[#This Row],[enz]]),"'RXN-")</f>
        <v>GLCt_c_e_FWD</v>
      </c>
      <c r="D1228">
        <v>11171.708534568001</v>
      </c>
      <c r="E1228">
        <f>_xlfn.XLOOKUP(Table5[[#This Row],[r]],Table3[r],Table3[kapp],"")</f>
        <v>8988.1774343278394</v>
      </c>
      <c r="F1228">
        <f>Table5[[#This Row],[kapp]]-Table5[[#This Row],[old]]</f>
        <v>2183.5311002401613</v>
      </c>
      <c r="G1228" t="str" cm="1">
        <f t="array" ref="G1228">IF(ROWS(_xlfn._xlws.FILTER(Table5[r],Table5[enz]=Table5[[#This Row],[enz]]))&gt;1,"many","1")</f>
        <v>many</v>
      </c>
      <c r="H1228" t="str" cm="1">
        <f t="array" ref="H1228">IF(ROWS(_xlfn._xlws.FILTER(Table5[r],Table5[rxn-no-enz]=Table5[[#This Row],[rxn-no-enz]]))&gt;1,"many","1")</f>
        <v>many</v>
      </c>
      <c r="I1228" t="str">
        <f>_xlfn.XLOOKUP(SUBSTITUTE(Table5[[#This Row],[r]],"'",""),Table6[rxn],Table6[rxn],"no")</f>
        <v>no</v>
      </c>
      <c r="J1228" t="str" cm="1">
        <f t="array" ref="J1228">_xlfn.XLOOKUP(Table5[[#This Row],[r]],"'"&amp;Table6[rxn]&amp;"'",Table6[expected kapp],"")</f>
        <v/>
      </c>
      <c r="L1228" t="s">
        <v>9672</v>
      </c>
      <c r="M1228">
        <v>8988.1774343278394</v>
      </c>
      <c r="AE1228" s="1" t="s">
        <v>4457</v>
      </c>
      <c r="AF1228" s="1" t="s">
        <v>2778</v>
      </c>
      <c r="AG1228" s="9">
        <v>1.2450672E-11</v>
      </c>
      <c r="AH1228" s="1" t="str">
        <f>_xlfn.TEXTAFTER(Table9[[#This Row],[rxn]],"-",-1)</f>
        <v>rt5361</v>
      </c>
      <c r="AI1228" s="1" t="e">
        <f>_xlfn.TEXTAFTER(_xlfn.TEXTBEFORE(Table9[[#This Row],[rxn]],"-"&amp;Table9[[#This Row],[enz]]),"RXN-")</f>
        <v>#N/A</v>
      </c>
      <c r="AJ1228" s="1" t="e">
        <f>_xlfn.TEXTBEFORE(Table9[[#This Row],[rxn]],"_",-1)</f>
        <v>#N/A</v>
      </c>
    </row>
    <row r="1229" spans="1:36" ht="17" hidden="1" x14ac:dyDescent="0.25">
      <c r="A1229" t="s">
        <v>9760</v>
      </c>
      <c r="B1229" t="str">
        <f>_xlfn.TEXTAFTER(Table5[[#This Row],[r]],"-",-1)</f>
        <v>rt4674'</v>
      </c>
      <c r="C1229" t="str">
        <f>_xlfn.TEXTAFTER(_xlfn.TEXTBEFORE(Table5[[#This Row],[r]],"-"&amp;Table5[[#This Row],[enz]]),"'RXN-")</f>
        <v>GLCt_c_e_FWD</v>
      </c>
      <c r="D1229">
        <v>11171.708534568001</v>
      </c>
      <c r="E1229">
        <f>_xlfn.XLOOKUP(Table5[[#This Row],[r]],Table3[r],Table3[kapp],"")</f>
        <v>8988.1774343278394</v>
      </c>
      <c r="F1229">
        <f>Table5[[#This Row],[kapp]]-Table5[[#This Row],[old]]</f>
        <v>2183.5311002401613</v>
      </c>
      <c r="G1229" t="str" cm="1">
        <f t="array" ref="G1229">IF(ROWS(_xlfn._xlws.FILTER(Table5[r],Table5[enz]=Table5[[#This Row],[enz]]))&gt;1,"many","1")</f>
        <v>many</v>
      </c>
      <c r="H1229" t="str" cm="1">
        <f t="array" ref="H1229">IF(ROWS(_xlfn._xlws.FILTER(Table5[r],Table5[rxn-no-enz]=Table5[[#This Row],[rxn-no-enz]]))&gt;1,"many","1")</f>
        <v>many</v>
      </c>
      <c r="I1229" t="str">
        <f>_xlfn.XLOOKUP(SUBSTITUTE(Table5[[#This Row],[r]],"'",""),Table6[rxn],Table6[rxn],"no")</f>
        <v>no</v>
      </c>
      <c r="J1229" t="str" cm="1">
        <f t="array" ref="J1229">_xlfn.XLOOKUP(Table5[[#This Row],[r]],"'"&amp;Table6[rxn]&amp;"'",Table6[expected kapp],"")</f>
        <v/>
      </c>
      <c r="L1229" t="s">
        <v>8406</v>
      </c>
      <c r="M1229">
        <v>2.45933878374672E-3</v>
      </c>
      <c r="AE1229" s="1" t="s">
        <v>11872</v>
      </c>
      <c r="AF1229" s="1" t="s">
        <v>2778</v>
      </c>
      <c r="AG1229" s="9">
        <v>3.0224193999999998E-11</v>
      </c>
      <c r="AH1229" s="1" t="str">
        <f>_xlfn.TEXTAFTER(Table9[[#This Row],[rxn]],"-",-1)</f>
        <v>rt5363</v>
      </c>
      <c r="AI1229" s="1" t="e">
        <f>_xlfn.TEXTAFTER(_xlfn.TEXTBEFORE(Table9[[#This Row],[rxn]],"-"&amp;Table9[[#This Row],[enz]]),"RXN-")</f>
        <v>#N/A</v>
      </c>
      <c r="AJ1229" s="1" t="e">
        <f>_xlfn.TEXTBEFORE(Table9[[#This Row],[rxn]],"_",-1)</f>
        <v>#N/A</v>
      </c>
    </row>
    <row r="1230" spans="1:36" ht="17" hidden="1" x14ac:dyDescent="0.25">
      <c r="A1230" t="s">
        <v>9761</v>
      </c>
      <c r="B1230" t="str">
        <f>_xlfn.TEXTAFTER(Table5[[#This Row],[r]],"-",-1)</f>
        <v>rt7817'</v>
      </c>
      <c r="C1230" t="str">
        <f>_xlfn.TEXTAFTER(_xlfn.TEXTBEFORE(Table5[[#This Row],[r]],"-"&amp;Table5[[#This Row],[enz]]),"'RXN-")</f>
        <v>GLCt_c_e_FWD</v>
      </c>
      <c r="D1230">
        <v>11171.708534568001</v>
      </c>
      <c r="E1230">
        <f>_xlfn.XLOOKUP(Table5[[#This Row],[r]],Table3[r],Table3[kapp],"")</f>
        <v>8988.1774343278394</v>
      </c>
      <c r="F1230">
        <f>Table5[[#This Row],[kapp]]-Table5[[#This Row],[old]]</f>
        <v>2183.5311002401613</v>
      </c>
      <c r="G1230" t="str" cm="1">
        <f t="array" ref="G1230">IF(ROWS(_xlfn._xlws.FILTER(Table5[r],Table5[enz]=Table5[[#This Row],[enz]]))&gt;1,"many","1")</f>
        <v>many</v>
      </c>
      <c r="H1230" t="str" cm="1">
        <f t="array" ref="H1230">IF(ROWS(_xlfn._xlws.FILTER(Table5[r],Table5[rxn-no-enz]=Table5[[#This Row],[rxn-no-enz]]))&gt;1,"many","1")</f>
        <v>many</v>
      </c>
      <c r="I1230" t="str">
        <f>_xlfn.XLOOKUP(SUBSTITUTE(Table5[[#This Row],[r]],"'",""),Table6[rxn],Table6[rxn],"no")</f>
        <v>no</v>
      </c>
      <c r="J1230" t="str" cm="1">
        <f t="array" ref="J1230">_xlfn.XLOOKUP(Table5[[#This Row],[r]],"'"&amp;Table6[rxn]&amp;"'",Table6[expected kapp],"")</f>
        <v/>
      </c>
      <c r="L1230" t="s">
        <v>8407</v>
      </c>
      <c r="M1230">
        <v>123065671.861167</v>
      </c>
      <c r="AE1230" s="1" t="s">
        <v>11873</v>
      </c>
      <c r="AF1230" s="1" t="s">
        <v>2778</v>
      </c>
      <c r="AG1230" s="9">
        <v>8.8287293E-10</v>
      </c>
      <c r="AH1230" s="1" t="str">
        <f>_xlfn.TEXTAFTER(Table9[[#This Row],[rxn]],"-",-1)</f>
        <v>rt5389</v>
      </c>
      <c r="AI1230" s="1" t="e">
        <f>_xlfn.TEXTAFTER(_xlfn.TEXTBEFORE(Table9[[#This Row],[rxn]],"-"&amp;Table9[[#This Row],[enz]]),"RXN-")</f>
        <v>#N/A</v>
      </c>
      <c r="AJ1230" s="1" t="e">
        <f>_xlfn.TEXTBEFORE(Table9[[#This Row],[rxn]],"_",-1)</f>
        <v>#N/A</v>
      </c>
    </row>
    <row r="1231" spans="1:36" ht="17" hidden="1" x14ac:dyDescent="0.25">
      <c r="A1231" t="s">
        <v>9762</v>
      </c>
      <c r="B1231" t="str">
        <f>_xlfn.TEXTAFTER(Table5[[#This Row],[r]],"-",-1)</f>
        <v>rt7394'</v>
      </c>
      <c r="C1231" t="str">
        <f>_xlfn.TEXTAFTER(_xlfn.TEXTBEFORE(Table5[[#This Row],[r]],"-"&amp;Table5[[#This Row],[enz]]),"'RXN-")</f>
        <v>GLCt_c_v_FWD</v>
      </c>
      <c r="D1231">
        <v>11171.708534568001</v>
      </c>
      <c r="E1231">
        <f>_xlfn.XLOOKUP(Table5[[#This Row],[r]],Table3[r],Table3[kapp],"")</f>
        <v>8988.1774343278394</v>
      </c>
      <c r="F1231">
        <f>Table5[[#This Row],[kapp]]-Table5[[#This Row],[old]]</f>
        <v>2183.5311002401613</v>
      </c>
      <c r="G1231" t="str" cm="1">
        <f t="array" ref="G1231">IF(ROWS(_xlfn._xlws.FILTER(Table5[r],Table5[enz]=Table5[[#This Row],[enz]]))&gt;1,"many","1")</f>
        <v>many</v>
      </c>
      <c r="H1231" t="str" cm="1">
        <f t="array" ref="H1231">IF(ROWS(_xlfn._xlws.FILTER(Table5[r],Table5[rxn-no-enz]=Table5[[#This Row],[rxn-no-enz]]))&gt;1,"many","1")</f>
        <v>1</v>
      </c>
      <c r="I1231" t="str">
        <f>_xlfn.XLOOKUP(SUBSTITUTE(Table5[[#This Row],[r]],"'",""),Table6[rxn],Table6[rxn],"no")</f>
        <v>no</v>
      </c>
      <c r="J1231" t="str" cm="1">
        <f t="array" ref="J1231">_xlfn.XLOOKUP(Table5[[#This Row],[r]],"'"&amp;Table6[rxn]&amp;"'",Table6[expected kapp],"")</f>
        <v/>
      </c>
      <c r="L1231" t="s">
        <v>9673</v>
      </c>
      <c r="M1231">
        <v>8988.1774343278394</v>
      </c>
      <c r="AE1231" s="1" t="s">
        <v>11874</v>
      </c>
      <c r="AF1231" s="1" t="s">
        <v>2778</v>
      </c>
      <c r="AG1231" s="9">
        <v>3.5035077999999998E-11</v>
      </c>
      <c r="AH1231" s="1" t="str">
        <f>_xlfn.TEXTAFTER(Table9[[#This Row],[rxn]],"-",-1)</f>
        <v>rt5398</v>
      </c>
      <c r="AI1231" s="1" t="e">
        <f>_xlfn.TEXTAFTER(_xlfn.TEXTBEFORE(Table9[[#This Row],[rxn]],"-"&amp;Table9[[#This Row],[enz]]),"RXN-")</f>
        <v>#N/A</v>
      </c>
      <c r="AJ1231" s="1" t="e">
        <f>_xlfn.TEXTBEFORE(Table9[[#This Row],[rxn]],"_",-1)</f>
        <v>#N/A</v>
      </c>
    </row>
    <row r="1232" spans="1:36" ht="17" hidden="1" x14ac:dyDescent="0.25">
      <c r="A1232" t="s">
        <v>9763</v>
      </c>
      <c r="B1232" t="str">
        <f>_xlfn.TEXTAFTER(Table5[[#This Row],[r]],"-",-1)</f>
        <v>rt7394'</v>
      </c>
      <c r="C1232" t="str">
        <f>_xlfn.TEXTAFTER(_xlfn.TEXTBEFORE(Table5[[#This Row],[r]],"-"&amp;Table5[[#This Row],[enz]]),"'RXN-")</f>
        <v>GLCt_c_v_REV</v>
      </c>
      <c r="D1232">
        <v>11171.708534568001</v>
      </c>
      <c r="E1232">
        <f>_xlfn.XLOOKUP(Table5[[#This Row],[r]],Table3[r],Table3[kapp],"")</f>
        <v>8988.1774343278394</v>
      </c>
      <c r="F1232">
        <f>Table5[[#This Row],[kapp]]-Table5[[#This Row],[old]]</f>
        <v>2183.5311002401613</v>
      </c>
      <c r="G1232" t="str" cm="1">
        <f t="array" ref="G1232">IF(ROWS(_xlfn._xlws.FILTER(Table5[r],Table5[enz]=Table5[[#This Row],[enz]]))&gt;1,"many","1")</f>
        <v>many</v>
      </c>
      <c r="H1232" t="str" cm="1">
        <f t="array" ref="H1232">IF(ROWS(_xlfn._xlws.FILTER(Table5[r],Table5[rxn-no-enz]=Table5[[#This Row],[rxn-no-enz]]))&gt;1,"many","1")</f>
        <v>1</v>
      </c>
      <c r="I1232" t="str">
        <f>_xlfn.XLOOKUP(SUBSTITUTE(Table5[[#This Row],[r]],"'",""),Table6[rxn],Table6[rxn],"no")</f>
        <v>no</v>
      </c>
      <c r="J1232" t="str" cm="1">
        <f t="array" ref="J1232">_xlfn.XLOOKUP(Table5[[#This Row],[r]],"'"&amp;Table6[rxn]&amp;"'",Table6[expected kapp],"")</f>
        <v/>
      </c>
      <c r="L1232" t="s">
        <v>9674</v>
      </c>
      <c r="M1232">
        <v>8988.1774343278394</v>
      </c>
      <c r="AE1232" s="1" t="s">
        <v>11875</v>
      </c>
      <c r="AF1232" s="1" t="s">
        <v>2778</v>
      </c>
      <c r="AG1232" s="9">
        <v>5.4336734999999999E-11</v>
      </c>
      <c r="AH1232" s="1" t="str">
        <f>_xlfn.TEXTAFTER(Table9[[#This Row],[rxn]],"-",-1)</f>
        <v>rt5402</v>
      </c>
      <c r="AI1232" s="1" t="e">
        <f>_xlfn.TEXTAFTER(_xlfn.TEXTBEFORE(Table9[[#This Row],[rxn]],"-"&amp;Table9[[#This Row],[enz]]),"RXN-")</f>
        <v>#N/A</v>
      </c>
      <c r="AJ1232" s="1" t="e">
        <f>_xlfn.TEXTBEFORE(Table9[[#This Row],[rxn]],"_",-1)</f>
        <v>#N/A</v>
      </c>
    </row>
    <row r="1233" spans="1:36" ht="17" hidden="1" x14ac:dyDescent="0.25">
      <c r="A1233" t="s">
        <v>9764</v>
      </c>
      <c r="B1233" t="str">
        <f>_xlfn.TEXTAFTER(Table5[[#This Row],[r]],"-",-1)</f>
        <v>rt3525'</v>
      </c>
      <c r="C1233" t="str">
        <f>_xlfn.TEXTAFTER(_xlfn.TEXTBEFORE(Table5[[#This Row],[r]],"-"&amp;Table5[[#This Row],[enz]]),"'RXN-")</f>
        <v>GLCtps_e_FWD</v>
      </c>
      <c r="D1233">
        <v>11171.708534568001</v>
      </c>
      <c r="E1233">
        <f>_xlfn.XLOOKUP(Table5[[#This Row],[r]],Table3[r],Table3[kapp],"")</f>
        <v>8988.1774343278394</v>
      </c>
      <c r="F1233">
        <f>Table5[[#This Row],[kapp]]-Table5[[#This Row],[old]]</f>
        <v>2183.5311002401613</v>
      </c>
      <c r="G1233" t="str" cm="1">
        <f t="array" ref="G1233">IF(ROWS(_xlfn._xlws.FILTER(Table5[r],Table5[enz]=Table5[[#This Row],[enz]]))&gt;1,"many","1")</f>
        <v>many</v>
      </c>
      <c r="H1233" t="str" cm="1">
        <f t="array" ref="H1233">IF(ROWS(_xlfn._xlws.FILTER(Table5[r],Table5[rxn-no-enz]=Table5[[#This Row],[rxn-no-enz]]))&gt;1,"many","1")</f>
        <v>1</v>
      </c>
      <c r="I1233" t="str">
        <f>_xlfn.XLOOKUP(SUBSTITUTE(Table5[[#This Row],[r]],"'",""),Table6[rxn],Table6[rxn],"no")</f>
        <v>no</v>
      </c>
      <c r="J1233" t="str" cm="1">
        <f t="array" ref="J1233">_xlfn.XLOOKUP(Table5[[#This Row],[r]],"'"&amp;Table6[rxn]&amp;"'",Table6[expected kapp],"")</f>
        <v/>
      </c>
      <c r="L1233" t="s">
        <v>9675</v>
      </c>
      <c r="M1233">
        <v>8988.1774343278394</v>
      </c>
      <c r="AE1233" s="1" t="s">
        <v>4459</v>
      </c>
      <c r="AF1233" s="1" t="s">
        <v>2778</v>
      </c>
      <c r="AG1233" s="9">
        <v>2.304503423E-9</v>
      </c>
      <c r="AH1233" s="1" t="str">
        <f>_xlfn.TEXTAFTER(Table9[[#This Row],[rxn]],"-",-1)</f>
        <v>rt5403</v>
      </c>
      <c r="AI1233" s="1" t="e">
        <f>_xlfn.TEXTAFTER(_xlfn.TEXTBEFORE(Table9[[#This Row],[rxn]],"-"&amp;Table9[[#This Row],[enz]]),"RXN-")</f>
        <v>#N/A</v>
      </c>
      <c r="AJ1233" s="1" t="e">
        <f>_xlfn.TEXTBEFORE(Table9[[#This Row],[rxn]],"_",-1)</f>
        <v>#N/A</v>
      </c>
    </row>
    <row r="1234" spans="1:36" ht="17" hidden="1" x14ac:dyDescent="0.25">
      <c r="A1234" t="s">
        <v>9765</v>
      </c>
      <c r="B1234" t="str">
        <f>_xlfn.TEXTAFTER(Table5[[#This Row],[r]],"-",-1)</f>
        <v>rt3525'</v>
      </c>
      <c r="C1234" t="str">
        <f>_xlfn.TEXTAFTER(_xlfn.TEXTBEFORE(Table5[[#This Row],[r]],"-"&amp;Table5[[#This Row],[enz]]),"'RXN-")</f>
        <v>GLCtps_e_REV</v>
      </c>
      <c r="D1234">
        <v>11171.708534568001</v>
      </c>
      <c r="E1234">
        <f>_xlfn.XLOOKUP(Table5[[#This Row],[r]],Table3[r],Table3[kapp],"")</f>
        <v>8988.1774343278394</v>
      </c>
      <c r="F1234">
        <f>Table5[[#This Row],[kapp]]-Table5[[#This Row],[old]]</f>
        <v>2183.5311002401613</v>
      </c>
      <c r="G1234" t="str" cm="1">
        <f t="array" ref="G1234">IF(ROWS(_xlfn._xlws.FILTER(Table5[r],Table5[enz]=Table5[[#This Row],[enz]]))&gt;1,"many","1")</f>
        <v>many</v>
      </c>
      <c r="H1234" t="str" cm="1">
        <f t="array" ref="H1234">IF(ROWS(_xlfn._xlws.FILTER(Table5[r],Table5[rxn-no-enz]=Table5[[#This Row],[rxn-no-enz]]))&gt;1,"many","1")</f>
        <v>1</v>
      </c>
      <c r="I1234" t="str">
        <f>_xlfn.XLOOKUP(SUBSTITUTE(Table5[[#This Row],[r]],"'",""),Table6[rxn],Table6[rxn],"no")</f>
        <v>no</v>
      </c>
      <c r="J1234" t="str" cm="1">
        <f t="array" ref="J1234">_xlfn.XLOOKUP(Table5[[#This Row],[r]],"'"&amp;Table6[rxn]&amp;"'",Table6[expected kapp],"")</f>
        <v/>
      </c>
      <c r="L1234" t="s">
        <v>9676</v>
      </c>
      <c r="M1234">
        <v>8988.1774343278394</v>
      </c>
      <c r="AE1234" s="1" t="s">
        <v>11876</v>
      </c>
      <c r="AF1234" s="1" t="s">
        <v>2778</v>
      </c>
      <c r="AG1234" s="9">
        <v>2.9288429000000001E-11</v>
      </c>
      <c r="AH1234" s="1" t="str">
        <f>_xlfn.TEXTAFTER(Table9[[#This Row],[rxn]],"-",-1)</f>
        <v>rt5407</v>
      </c>
      <c r="AI1234" s="1" t="e">
        <f>_xlfn.TEXTAFTER(_xlfn.TEXTBEFORE(Table9[[#This Row],[rxn]],"-"&amp;Table9[[#This Row],[enz]]),"RXN-")</f>
        <v>#N/A</v>
      </c>
      <c r="AJ1234" s="1" t="e">
        <f>_xlfn.TEXTBEFORE(Table9[[#This Row],[rxn]],"_",-1)</f>
        <v>#N/A</v>
      </c>
    </row>
    <row r="1235" spans="1:36" ht="17" hidden="1" x14ac:dyDescent="0.25">
      <c r="A1235" t="s">
        <v>9766</v>
      </c>
      <c r="B1235" t="str">
        <f>_xlfn.TEXTAFTER(Table5[[#This Row],[r]],"-",-1)</f>
        <v>rt7819'</v>
      </c>
      <c r="C1235" t="str">
        <f>_xlfn.TEXTAFTER(_xlfn.TEXTBEFORE(Table5[[#This Row],[r]],"-"&amp;Table5[[#This Row],[enz]]),"'RXN-")</f>
        <v>GLNtpa_v_FWD</v>
      </c>
      <c r="D1235">
        <v>11171.708534568001</v>
      </c>
      <c r="E1235">
        <f>_xlfn.XLOOKUP(Table5[[#This Row],[r]],Table3[r],Table3[kapp],"")</f>
        <v>8988.1774343278394</v>
      </c>
      <c r="F1235">
        <f>Table5[[#This Row],[kapp]]-Table5[[#This Row],[old]]</f>
        <v>2183.5311002401613</v>
      </c>
      <c r="G1235" t="str" cm="1">
        <f t="array" ref="G1235">IF(ROWS(_xlfn._xlws.FILTER(Table5[r],Table5[enz]=Table5[[#This Row],[enz]]))&gt;1,"many","1")</f>
        <v>many</v>
      </c>
      <c r="H1235" t="str" cm="1">
        <f t="array" ref="H1235">IF(ROWS(_xlfn._xlws.FILTER(Table5[r],Table5[rxn-no-enz]=Table5[[#This Row],[rxn-no-enz]]))&gt;1,"many","1")</f>
        <v>1</v>
      </c>
      <c r="I1235" t="str">
        <f>_xlfn.XLOOKUP(SUBSTITUTE(Table5[[#This Row],[r]],"'",""),Table6[rxn],Table6[rxn],"no")</f>
        <v>no</v>
      </c>
      <c r="J1235" t="str" cm="1">
        <f t="array" ref="J1235">_xlfn.XLOOKUP(Table5[[#This Row],[r]],"'"&amp;Table6[rxn]&amp;"'",Table6[expected kapp],"")</f>
        <v/>
      </c>
      <c r="L1235" t="s">
        <v>9677</v>
      </c>
      <c r="M1235">
        <v>8988.1774343278394</v>
      </c>
      <c r="AE1235" s="1" t="s">
        <v>11877</v>
      </c>
      <c r="AF1235" s="1" t="s">
        <v>2778</v>
      </c>
      <c r="AG1235" s="9">
        <v>1.8318253000000001E-11</v>
      </c>
      <c r="AH1235" s="1" t="str">
        <f>_xlfn.TEXTAFTER(Table9[[#This Row],[rxn]],"-",-1)</f>
        <v>rt5418</v>
      </c>
      <c r="AI1235" s="1" t="e">
        <f>_xlfn.TEXTAFTER(_xlfn.TEXTBEFORE(Table9[[#This Row],[rxn]],"-"&amp;Table9[[#This Row],[enz]]),"RXN-")</f>
        <v>#N/A</v>
      </c>
      <c r="AJ1235" s="1" t="e">
        <f>_xlfn.TEXTBEFORE(Table9[[#This Row],[rxn]],"_",-1)</f>
        <v>#N/A</v>
      </c>
    </row>
    <row r="1236" spans="1:36" ht="17" hidden="1" x14ac:dyDescent="0.25">
      <c r="A1236" t="s">
        <v>9767</v>
      </c>
      <c r="B1236" t="str">
        <f>_xlfn.TEXTAFTER(Table5[[#This Row],[r]],"-",-1)</f>
        <v>rt4375'</v>
      </c>
      <c r="C1236" t="str">
        <f>_xlfn.TEXTAFTER(_xlfn.TEXTBEFORE(Table5[[#This Row],[r]],"-"&amp;Table5[[#This Row],[enz]]),"'RXN-")</f>
        <v>GLNtps_v_FWD</v>
      </c>
      <c r="D1236">
        <v>11171.708534568001</v>
      </c>
      <c r="E1236">
        <f>_xlfn.XLOOKUP(Table5[[#This Row],[r]],Table3[r],Table3[kapp],"")</f>
        <v>8988.1774343278394</v>
      </c>
      <c r="F1236">
        <f>Table5[[#This Row],[kapp]]-Table5[[#This Row],[old]]</f>
        <v>2183.5311002401613</v>
      </c>
      <c r="G1236" t="str" cm="1">
        <f t="array" ref="G1236">IF(ROWS(_xlfn._xlws.FILTER(Table5[r],Table5[enz]=Table5[[#This Row],[enz]]))&gt;1,"many","1")</f>
        <v>many</v>
      </c>
      <c r="H1236" t="str" cm="1">
        <f t="array" ref="H1236">IF(ROWS(_xlfn._xlws.FILTER(Table5[r],Table5[rxn-no-enz]=Table5[[#This Row],[rxn-no-enz]]))&gt;1,"many","1")</f>
        <v>1</v>
      </c>
      <c r="I1236" t="str">
        <f>_xlfn.XLOOKUP(SUBSTITUTE(Table5[[#This Row],[r]],"'",""),Table6[rxn],Table6[rxn],"no")</f>
        <v>no</v>
      </c>
      <c r="J1236" t="str" cm="1">
        <f t="array" ref="J1236">_xlfn.XLOOKUP(Table5[[#This Row],[r]],"'"&amp;Table6[rxn]&amp;"'",Table6[expected kapp],"")</f>
        <v/>
      </c>
      <c r="L1236" t="s">
        <v>8408</v>
      </c>
      <c r="M1236">
        <v>3649374.17961798</v>
      </c>
      <c r="AE1236" s="1" t="s">
        <v>11878</v>
      </c>
      <c r="AF1236" s="1" t="s">
        <v>2778</v>
      </c>
      <c r="AG1236" s="9">
        <v>1.6589878900000001E-10</v>
      </c>
      <c r="AH1236" s="1" t="str">
        <f>_xlfn.TEXTAFTER(Table9[[#This Row],[rxn]],"-",-1)</f>
        <v>rt5429</v>
      </c>
      <c r="AI1236" s="1" t="e">
        <f>_xlfn.TEXTAFTER(_xlfn.TEXTBEFORE(Table9[[#This Row],[rxn]],"-"&amp;Table9[[#This Row],[enz]]),"RXN-")</f>
        <v>#N/A</v>
      </c>
      <c r="AJ1236" s="1" t="e">
        <f>_xlfn.TEXTBEFORE(Table9[[#This Row],[rxn]],"_",-1)</f>
        <v>#N/A</v>
      </c>
    </row>
    <row r="1237" spans="1:36" ht="17" hidden="1" x14ac:dyDescent="0.25">
      <c r="A1237" t="s">
        <v>9768</v>
      </c>
      <c r="B1237" t="str">
        <f>_xlfn.TEXTAFTER(Table5[[#This Row],[r]],"-",-1)</f>
        <v>rt3639'</v>
      </c>
      <c r="C1237" t="str">
        <f>_xlfn.TEXTAFTER(_xlfn.TEXTBEFORE(Table5[[#This Row],[r]],"-"&amp;Table5[[#This Row],[enz]]),"'RXN-")</f>
        <v>GLUCYS_c_FWD</v>
      </c>
      <c r="D1237">
        <v>11171.708534568001</v>
      </c>
      <c r="E1237">
        <f>_xlfn.XLOOKUP(Table5[[#This Row],[r]],Table3[r],Table3[kapp],"")</f>
        <v>8988.1774343278394</v>
      </c>
      <c r="F1237">
        <f>Table5[[#This Row],[kapp]]-Table5[[#This Row],[old]]</f>
        <v>2183.5311002401613</v>
      </c>
      <c r="G1237" t="str" cm="1">
        <f t="array" ref="G1237">IF(ROWS(_xlfn._xlws.FILTER(Table5[r],Table5[enz]=Table5[[#This Row],[enz]]))&gt;1,"many","1")</f>
        <v>1</v>
      </c>
      <c r="H1237" t="str" cm="1">
        <f t="array" ref="H1237">IF(ROWS(_xlfn._xlws.FILTER(Table5[r],Table5[rxn-no-enz]=Table5[[#This Row],[rxn-no-enz]]))&gt;1,"many","1")</f>
        <v>many</v>
      </c>
      <c r="I1237" t="str">
        <f>_xlfn.XLOOKUP(SUBSTITUTE(Table5[[#This Row],[r]],"'",""),Table6[rxn],Table6[rxn],"no")</f>
        <v>no</v>
      </c>
      <c r="J1237" t="str" cm="1">
        <f t="array" ref="J1237">_xlfn.XLOOKUP(Table5[[#This Row],[r]],"'"&amp;Table6[rxn]&amp;"'",Table6[expected kapp],"")</f>
        <v/>
      </c>
      <c r="L1237" t="s">
        <v>9678</v>
      </c>
      <c r="M1237">
        <v>8988.1774343278394</v>
      </c>
      <c r="AE1237" s="1" t="s">
        <v>11879</v>
      </c>
      <c r="AF1237" s="1" t="s">
        <v>2778</v>
      </c>
      <c r="AG1237" s="9">
        <v>3.9086079200000003E-10</v>
      </c>
      <c r="AH1237" s="1" t="str">
        <f>_xlfn.TEXTAFTER(Table9[[#This Row],[rxn]],"-",-1)</f>
        <v>rt5445</v>
      </c>
      <c r="AI1237" s="1" t="e">
        <f>_xlfn.TEXTAFTER(_xlfn.TEXTBEFORE(Table9[[#This Row],[rxn]],"-"&amp;Table9[[#This Row],[enz]]),"RXN-")</f>
        <v>#N/A</v>
      </c>
      <c r="AJ1237" s="1" t="e">
        <f>_xlfn.TEXTBEFORE(Table9[[#This Row],[rxn]],"_",-1)</f>
        <v>#N/A</v>
      </c>
    </row>
    <row r="1238" spans="1:36" ht="17" hidden="1" x14ac:dyDescent="0.25">
      <c r="A1238" t="s">
        <v>9769</v>
      </c>
      <c r="B1238" t="str">
        <f>_xlfn.TEXTAFTER(Table5[[#This Row],[r]],"-",-1)</f>
        <v>rt3654'</v>
      </c>
      <c r="C1238" t="str">
        <f>_xlfn.TEXTAFTER(_xlfn.TEXTBEFORE(Table5[[#This Row],[r]],"-"&amp;Table5[[#This Row],[enz]]),"'RXN-")</f>
        <v>GLUCYS_c_FWD</v>
      </c>
      <c r="D1238">
        <v>11171.708534568001</v>
      </c>
      <c r="E1238">
        <f>_xlfn.XLOOKUP(Table5[[#This Row],[r]],Table3[r],Table3[kapp],"")</f>
        <v>8988.1774343278394</v>
      </c>
      <c r="F1238">
        <f>Table5[[#This Row],[kapp]]-Table5[[#This Row],[old]]</f>
        <v>2183.5311002401613</v>
      </c>
      <c r="G1238" t="str" cm="1">
        <f t="array" ref="G1238">IF(ROWS(_xlfn._xlws.FILTER(Table5[r],Table5[enz]=Table5[[#This Row],[enz]]))&gt;1,"many","1")</f>
        <v>1</v>
      </c>
      <c r="H1238" t="str" cm="1">
        <f t="array" ref="H1238">IF(ROWS(_xlfn._xlws.FILTER(Table5[r],Table5[rxn-no-enz]=Table5[[#This Row],[rxn-no-enz]]))&gt;1,"many","1")</f>
        <v>many</v>
      </c>
      <c r="I1238" t="str">
        <f>_xlfn.XLOOKUP(SUBSTITUTE(Table5[[#This Row],[r]],"'",""),Table6[rxn],Table6[rxn],"no")</f>
        <v>no</v>
      </c>
      <c r="J1238" t="str" cm="1">
        <f t="array" ref="J1238">_xlfn.XLOOKUP(Table5[[#This Row],[r]],"'"&amp;Table6[rxn]&amp;"'",Table6[expected kapp],"")</f>
        <v/>
      </c>
      <c r="L1238" t="s">
        <v>9679</v>
      </c>
      <c r="M1238">
        <v>8988.1774343278394</v>
      </c>
      <c r="AE1238" s="1" t="s">
        <v>11880</v>
      </c>
      <c r="AF1238" s="1" t="s">
        <v>2778</v>
      </c>
      <c r="AG1238" s="9">
        <v>1.0178866E-11</v>
      </c>
      <c r="AH1238" s="1" t="str">
        <f>_xlfn.TEXTAFTER(Table9[[#This Row],[rxn]],"-",-1)</f>
        <v>rt5466</v>
      </c>
      <c r="AI1238" s="1" t="e">
        <f>_xlfn.TEXTAFTER(_xlfn.TEXTBEFORE(Table9[[#This Row],[rxn]],"-"&amp;Table9[[#This Row],[enz]]),"RXN-")</f>
        <v>#N/A</v>
      </c>
      <c r="AJ1238" s="1" t="e">
        <f>_xlfn.TEXTBEFORE(Table9[[#This Row],[rxn]],"_",-1)</f>
        <v>#N/A</v>
      </c>
    </row>
    <row r="1239" spans="1:36" ht="17" hidden="1" x14ac:dyDescent="0.25">
      <c r="A1239" t="s">
        <v>9770</v>
      </c>
      <c r="B1239" t="str">
        <f>_xlfn.TEXTAFTER(Table5[[#This Row],[r]],"-",-1)</f>
        <v>rt1066'</v>
      </c>
      <c r="C1239" t="str">
        <f>_xlfn.TEXTAFTER(_xlfn.TEXTBEFORE(Table5[[#This Row],[r]],"-"&amp;Table5[[#This Row],[enz]]),"'RXN-")</f>
        <v>GLUDC_c_FWD</v>
      </c>
      <c r="D1239">
        <v>11171.708534568001</v>
      </c>
      <c r="E1239">
        <f>_xlfn.XLOOKUP(Table5[[#This Row],[r]],Table3[r],Table3[kapp],"")</f>
        <v>8988.1774343278394</v>
      </c>
      <c r="F1239">
        <f>Table5[[#This Row],[kapp]]-Table5[[#This Row],[old]]</f>
        <v>2183.5311002401613</v>
      </c>
      <c r="G1239" t="str" cm="1">
        <f t="array" ref="G1239">IF(ROWS(_xlfn._xlws.FILTER(Table5[r],Table5[enz]=Table5[[#This Row],[enz]]))&gt;1,"many","1")</f>
        <v>1</v>
      </c>
      <c r="H1239" t="str" cm="1">
        <f t="array" ref="H1239">IF(ROWS(_xlfn._xlws.FILTER(Table5[r],Table5[rxn-no-enz]=Table5[[#This Row],[rxn-no-enz]]))&gt;1,"many","1")</f>
        <v>many</v>
      </c>
      <c r="I1239" t="str">
        <f>_xlfn.XLOOKUP(SUBSTITUTE(Table5[[#This Row],[r]],"'",""),Table6[rxn],Table6[rxn],"no")</f>
        <v>no</v>
      </c>
      <c r="J1239" t="str" cm="1">
        <f t="array" ref="J1239">_xlfn.XLOOKUP(Table5[[#This Row],[r]],"'"&amp;Table6[rxn]&amp;"'",Table6[expected kapp],"")</f>
        <v/>
      </c>
      <c r="L1239" t="s">
        <v>9680</v>
      </c>
      <c r="M1239">
        <v>8988.1774343278394</v>
      </c>
      <c r="AE1239" s="1" t="s">
        <v>4460</v>
      </c>
      <c r="AF1239" s="1" t="s">
        <v>2778</v>
      </c>
      <c r="AG1239" s="9">
        <v>1.8824591E-11</v>
      </c>
      <c r="AH1239" s="1" t="str">
        <f>_xlfn.TEXTAFTER(Table9[[#This Row],[rxn]],"-",-1)</f>
        <v>rt5472</v>
      </c>
      <c r="AI1239" s="1" t="e">
        <f>_xlfn.TEXTAFTER(_xlfn.TEXTBEFORE(Table9[[#This Row],[rxn]],"-"&amp;Table9[[#This Row],[enz]]),"RXN-")</f>
        <v>#N/A</v>
      </c>
      <c r="AJ1239" s="1" t="e">
        <f>_xlfn.TEXTBEFORE(Table9[[#This Row],[rxn]],"_",-1)</f>
        <v>#N/A</v>
      </c>
    </row>
    <row r="1240" spans="1:36" ht="17" hidden="1" x14ac:dyDescent="0.25">
      <c r="A1240" t="s">
        <v>9771</v>
      </c>
      <c r="B1240" t="str">
        <f>_xlfn.TEXTAFTER(Table5[[#This Row],[r]],"-",-1)</f>
        <v>rt1067'</v>
      </c>
      <c r="C1240" t="str">
        <f>_xlfn.TEXTAFTER(_xlfn.TEXTBEFORE(Table5[[#This Row],[r]],"-"&amp;Table5[[#This Row],[enz]]),"'RXN-")</f>
        <v>GLUDC_c_FWD</v>
      </c>
      <c r="D1240">
        <v>11171.708534568001</v>
      </c>
      <c r="E1240">
        <f>_xlfn.XLOOKUP(Table5[[#This Row],[r]],Table3[r],Table3[kapp],"")</f>
        <v>8988.1774343278394</v>
      </c>
      <c r="F1240">
        <f>Table5[[#This Row],[kapp]]-Table5[[#This Row],[old]]</f>
        <v>2183.5311002401613</v>
      </c>
      <c r="G1240" t="str" cm="1">
        <f t="array" ref="G1240">IF(ROWS(_xlfn._xlws.FILTER(Table5[r],Table5[enz]=Table5[[#This Row],[enz]]))&gt;1,"many","1")</f>
        <v>1</v>
      </c>
      <c r="H1240" t="str" cm="1">
        <f t="array" ref="H1240">IF(ROWS(_xlfn._xlws.FILTER(Table5[r],Table5[rxn-no-enz]=Table5[[#This Row],[rxn-no-enz]]))&gt;1,"many","1")</f>
        <v>many</v>
      </c>
      <c r="I1240" t="str">
        <f>_xlfn.XLOOKUP(SUBSTITUTE(Table5[[#This Row],[r]],"'",""),Table6[rxn],Table6[rxn],"no")</f>
        <v>no</v>
      </c>
      <c r="J1240" t="str" cm="1">
        <f t="array" ref="J1240">_xlfn.XLOOKUP(Table5[[#This Row],[r]],"'"&amp;Table6[rxn]&amp;"'",Table6[expected kapp],"")</f>
        <v/>
      </c>
      <c r="L1240" t="s">
        <v>9681</v>
      </c>
      <c r="M1240">
        <v>8988.1774343278394</v>
      </c>
      <c r="AE1240" s="1" t="s">
        <v>4461</v>
      </c>
      <c r="AF1240" s="1" t="s">
        <v>2778</v>
      </c>
      <c r="AG1240" s="9">
        <v>7.0727564300000001E-10</v>
      </c>
      <c r="AH1240" s="1" t="str">
        <f>_xlfn.TEXTAFTER(Table9[[#This Row],[rxn]],"-",-1)</f>
        <v>rt5474</v>
      </c>
      <c r="AI1240" s="1" t="e">
        <f>_xlfn.TEXTAFTER(_xlfn.TEXTBEFORE(Table9[[#This Row],[rxn]],"-"&amp;Table9[[#This Row],[enz]]),"RXN-")</f>
        <v>#N/A</v>
      </c>
      <c r="AJ1240" s="1" t="e">
        <f>_xlfn.TEXTBEFORE(Table9[[#This Row],[rxn]],"_",-1)</f>
        <v>#N/A</v>
      </c>
    </row>
    <row r="1241" spans="1:36" ht="17" hidden="1" x14ac:dyDescent="0.25">
      <c r="A1241" t="s">
        <v>9772</v>
      </c>
      <c r="B1241" t="str">
        <f>_xlfn.TEXTAFTER(Table5[[#This Row],[r]],"-",-1)</f>
        <v>rt2354'</v>
      </c>
      <c r="C1241" t="str">
        <f>_xlfn.TEXTAFTER(_xlfn.TEXTBEFORE(Table5[[#This Row],[r]],"-"&amp;Table5[[#This Row],[enz]]),"'RXN-")</f>
        <v>GLUDC_c_FWD</v>
      </c>
      <c r="D1241">
        <v>11171.708534568001</v>
      </c>
      <c r="E1241">
        <f>_xlfn.XLOOKUP(Table5[[#This Row],[r]],Table3[r],Table3[kapp],"")</f>
        <v>8988.1774343278394</v>
      </c>
      <c r="F1241">
        <f>Table5[[#This Row],[kapp]]-Table5[[#This Row],[old]]</f>
        <v>2183.5311002401613</v>
      </c>
      <c r="G1241" t="str" cm="1">
        <f t="array" ref="G1241">IF(ROWS(_xlfn._xlws.FILTER(Table5[r],Table5[enz]=Table5[[#This Row],[enz]]))&gt;1,"many","1")</f>
        <v>1</v>
      </c>
      <c r="H1241" t="str" cm="1">
        <f t="array" ref="H1241">IF(ROWS(_xlfn._xlws.FILTER(Table5[r],Table5[rxn-no-enz]=Table5[[#This Row],[rxn-no-enz]]))&gt;1,"many","1")</f>
        <v>many</v>
      </c>
      <c r="I1241" t="str">
        <f>_xlfn.XLOOKUP(SUBSTITUTE(Table5[[#This Row],[r]],"'",""),Table6[rxn],Table6[rxn],"no")</f>
        <v>no</v>
      </c>
      <c r="J1241" t="str" cm="1">
        <f t="array" ref="J1241">_xlfn.XLOOKUP(Table5[[#This Row],[r]],"'"&amp;Table6[rxn]&amp;"'",Table6[expected kapp],"")</f>
        <v/>
      </c>
      <c r="L1241" t="s">
        <v>9682</v>
      </c>
      <c r="M1241">
        <v>8988.1774343278394</v>
      </c>
      <c r="AE1241" s="1" t="s">
        <v>4462</v>
      </c>
      <c r="AF1241" s="1" t="s">
        <v>2778</v>
      </c>
      <c r="AG1241" s="9">
        <v>9.88587091E-10</v>
      </c>
      <c r="AH1241" s="1" t="str">
        <f>_xlfn.TEXTAFTER(Table9[[#This Row],[rxn]],"-",-1)</f>
        <v>rt5526</v>
      </c>
      <c r="AI1241" s="1" t="e">
        <f>_xlfn.TEXTAFTER(_xlfn.TEXTBEFORE(Table9[[#This Row],[rxn]],"-"&amp;Table9[[#This Row],[enz]]),"RXN-")</f>
        <v>#N/A</v>
      </c>
      <c r="AJ1241" s="1" t="e">
        <f>_xlfn.TEXTBEFORE(Table9[[#This Row],[rxn]],"_",-1)</f>
        <v>#N/A</v>
      </c>
    </row>
    <row r="1242" spans="1:36" ht="17" hidden="1" x14ac:dyDescent="0.25">
      <c r="A1242" t="s">
        <v>9773</v>
      </c>
      <c r="B1242" t="str">
        <f>_xlfn.TEXTAFTER(Table5[[#This Row],[r]],"-",-1)</f>
        <v>rt1488'</v>
      </c>
      <c r="C1242" t="str">
        <f>_xlfn.TEXTAFTER(_xlfn.TEXTBEFORE(Table5[[#This Row],[r]],"-"&amp;Table5[[#This Row],[enz]]),"'RXN-")</f>
        <v>GLUDxi_c_FWD</v>
      </c>
      <c r="D1242">
        <v>11171.708534568001</v>
      </c>
      <c r="E1242">
        <f>_xlfn.XLOOKUP(Table5[[#This Row],[r]],Table3[r],Table3[kapp],"")</f>
        <v>8988.1774343278394</v>
      </c>
      <c r="F1242">
        <f>Table5[[#This Row],[kapp]]-Table5[[#This Row],[old]]</f>
        <v>2183.5311002401613</v>
      </c>
      <c r="G1242" t="str" cm="1">
        <f t="array" ref="G1242">IF(ROWS(_xlfn._xlws.FILTER(Table5[r],Table5[enz]=Table5[[#This Row],[enz]]))&gt;1,"many","1")</f>
        <v>1</v>
      </c>
      <c r="H1242" t="str" cm="1">
        <f t="array" ref="H1242">IF(ROWS(_xlfn._xlws.FILTER(Table5[r],Table5[rxn-no-enz]=Table5[[#This Row],[rxn-no-enz]]))&gt;1,"many","1")</f>
        <v>1</v>
      </c>
      <c r="I1242" t="str">
        <f>_xlfn.XLOOKUP(SUBSTITUTE(Table5[[#This Row],[r]],"'",""),Table6[rxn],Table6[rxn],"no")</f>
        <v>no</v>
      </c>
      <c r="J1242" t="str" cm="1">
        <f t="array" ref="J1242">_xlfn.XLOOKUP(Table5[[#This Row],[r]],"'"&amp;Table6[rxn]&amp;"'",Table6[expected kapp],"")</f>
        <v/>
      </c>
      <c r="L1242" t="s">
        <v>9683</v>
      </c>
      <c r="M1242">
        <v>8988.1774343278394</v>
      </c>
      <c r="AE1242" s="1" t="s">
        <v>11881</v>
      </c>
      <c r="AF1242" s="1" t="s">
        <v>2778</v>
      </c>
      <c r="AG1242" s="9">
        <v>1.5497402699999999E-10</v>
      </c>
      <c r="AH1242" s="1" t="str">
        <f>_xlfn.TEXTAFTER(Table9[[#This Row],[rxn]],"-",-1)</f>
        <v>rt5532</v>
      </c>
      <c r="AI1242" s="1" t="e">
        <f>_xlfn.TEXTAFTER(_xlfn.TEXTBEFORE(Table9[[#This Row],[rxn]],"-"&amp;Table9[[#This Row],[enz]]),"RXN-")</f>
        <v>#N/A</v>
      </c>
      <c r="AJ1242" s="1" t="e">
        <f>_xlfn.TEXTBEFORE(Table9[[#This Row],[rxn]],"_",-1)</f>
        <v>#N/A</v>
      </c>
    </row>
    <row r="1243" spans="1:36" ht="17" hidden="1" x14ac:dyDescent="0.25">
      <c r="A1243" t="s">
        <v>9774</v>
      </c>
      <c r="B1243" t="str">
        <f>_xlfn.TEXTAFTER(Table5[[#This Row],[r]],"-",-1)</f>
        <v>rt5611'</v>
      </c>
      <c r="C1243" t="str">
        <f>_xlfn.TEXTAFTER(_xlfn.TEXTBEFORE(Table5[[#This Row],[r]],"-"&amp;Table5[[#This Row],[enz]]),"'RXN-")</f>
        <v>GLUN_c_FWD</v>
      </c>
      <c r="D1243">
        <v>11171.708534568001</v>
      </c>
      <c r="E1243">
        <f>_xlfn.XLOOKUP(Table5[[#This Row],[r]],Table3[r],Table3[kapp],"")</f>
        <v>8988.1774343278394</v>
      </c>
      <c r="F1243">
        <f>Table5[[#This Row],[kapp]]-Table5[[#This Row],[old]]</f>
        <v>2183.5311002401613</v>
      </c>
      <c r="G1243" t="str" cm="1">
        <f t="array" ref="G1243">IF(ROWS(_xlfn._xlws.FILTER(Table5[r],Table5[enz]=Table5[[#This Row],[enz]]))&gt;1,"many","1")</f>
        <v>1</v>
      </c>
      <c r="H1243" t="str" cm="1">
        <f t="array" ref="H1243">IF(ROWS(_xlfn._xlws.FILTER(Table5[r],Table5[rxn-no-enz]=Table5[[#This Row],[rxn-no-enz]]))&gt;1,"many","1")</f>
        <v>1</v>
      </c>
      <c r="I1243" t="str">
        <f>_xlfn.XLOOKUP(SUBSTITUTE(Table5[[#This Row],[r]],"'",""),Table6[rxn],Table6[rxn],"no")</f>
        <v>no</v>
      </c>
      <c r="J1243" t="str" cm="1">
        <f t="array" ref="J1243">_xlfn.XLOOKUP(Table5[[#This Row],[r]],"'"&amp;Table6[rxn]&amp;"'",Table6[expected kapp],"")</f>
        <v/>
      </c>
      <c r="L1243" t="s">
        <v>8409</v>
      </c>
      <c r="M1243">
        <v>1.66624861623139E-4</v>
      </c>
      <c r="AE1243" s="1" t="s">
        <v>11882</v>
      </c>
      <c r="AF1243" s="1" t="s">
        <v>2778</v>
      </c>
      <c r="AG1243" s="9">
        <v>4.4523019999999999E-12</v>
      </c>
      <c r="AH1243" s="1" t="str">
        <f>_xlfn.TEXTAFTER(Table9[[#This Row],[rxn]],"-",-1)</f>
        <v>rt5535</v>
      </c>
      <c r="AI1243" s="1" t="e">
        <f>_xlfn.TEXTAFTER(_xlfn.TEXTBEFORE(Table9[[#This Row],[rxn]],"-"&amp;Table9[[#This Row],[enz]]),"RXN-")</f>
        <v>#N/A</v>
      </c>
      <c r="AJ1243" s="1" t="e">
        <f>_xlfn.TEXTBEFORE(Table9[[#This Row],[rxn]],"_",-1)</f>
        <v>#N/A</v>
      </c>
    </row>
    <row r="1244" spans="1:36" ht="17" hidden="1" x14ac:dyDescent="0.25">
      <c r="A1244" t="s">
        <v>9775</v>
      </c>
      <c r="B1244" t="str">
        <f>_xlfn.TEXTAFTER(Table5[[#This Row],[r]],"-",-1)</f>
        <v>rt1675'</v>
      </c>
      <c r="C1244" t="str">
        <f>_xlfn.TEXTAFTER(_xlfn.TEXTBEFORE(Table5[[#This Row],[r]],"-"&amp;Table5[[#This Row],[enz]]),"'RXN-")</f>
        <v>GLUN_e_FWD</v>
      </c>
      <c r="D1244">
        <v>11171.708534568001</v>
      </c>
      <c r="E1244">
        <f>_xlfn.XLOOKUP(Table5[[#This Row],[r]],Table3[r],Table3[kapp],"")</f>
        <v>8988.1774343278394</v>
      </c>
      <c r="F1244">
        <f>Table5[[#This Row],[kapp]]-Table5[[#This Row],[old]]</f>
        <v>2183.5311002401613</v>
      </c>
      <c r="G1244" t="str" cm="1">
        <f t="array" ref="G1244">IF(ROWS(_xlfn._xlws.FILTER(Table5[r],Table5[enz]=Table5[[#This Row],[enz]]))&gt;1,"many","1")</f>
        <v>many</v>
      </c>
      <c r="H1244" t="str" cm="1">
        <f t="array" ref="H1244">IF(ROWS(_xlfn._xlws.FILTER(Table5[r],Table5[rxn-no-enz]=Table5[[#This Row],[rxn-no-enz]]))&gt;1,"many","1")</f>
        <v>many</v>
      </c>
      <c r="I1244" t="str">
        <f>_xlfn.XLOOKUP(SUBSTITUTE(Table5[[#This Row],[r]],"'",""),Table6[rxn],Table6[rxn],"no")</f>
        <v>no</v>
      </c>
      <c r="J1244" t="str" cm="1">
        <f t="array" ref="J1244">_xlfn.XLOOKUP(Table5[[#This Row],[r]],"'"&amp;Table6[rxn]&amp;"'",Table6[expected kapp],"")</f>
        <v/>
      </c>
      <c r="L1244" t="s">
        <v>9684</v>
      </c>
      <c r="M1244">
        <v>8988.1774343278394</v>
      </c>
      <c r="AE1244" s="1" t="s">
        <v>4463</v>
      </c>
      <c r="AF1244" s="1" t="s">
        <v>2778</v>
      </c>
      <c r="AG1244" s="9">
        <v>1.7551083999999999E-11</v>
      </c>
      <c r="AH1244" s="1" t="str">
        <f>_xlfn.TEXTAFTER(Table9[[#This Row],[rxn]],"-",-1)</f>
        <v>rt5549</v>
      </c>
      <c r="AI1244" s="1" t="e">
        <f>_xlfn.TEXTAFTER(_xlfn.TEXTBEFORE(Table9[[#This Row],[rxn]],"-"&amp;Table9[[#This Row],[enz]]),"RXN-")</f>
        <v>#N/A</v>
      </c>
      <c r="AJ1244" s="1" t="e">
        <f>_xlfn.TEXTBEFORE(Table9[[#This Row],[rxn]],"_",-1)</f>
        <v>#N/A</v>
      </c>
    </row>
    <row r="1245" spans="1:36" ht="17" hidden="1" x14ac:dyDescent="0.25">
      <c r="A1245" t="s">
        <v>9776</v>
      </c>
      <c r="B1245" t="str">
        <f>_xlfn.TEXTAFTER(Table5[[#This Row],[r]],"-",-1)</f>
        <v>rt5259'</v>
      </c>
      <c r="C1245" t="str">
        <f>_xlfn.TEXTAFTER(_xlfn.TEXTBEFORE(Table5[[#This Row],[r]],"-"&amp;Table5[[#This Row],[enz]]),"'RXN-")</f>
        <v>GLUN_e_FWD</v>
      </c>
      <c r="D1245">
        <v>11171.708534568001</v>
      </c>
      <c r="E1245">
        <f>_xlfn.XLOOKUP(Table5[[#This Row],[r]],Table3[r],Table3[kapp],"")</f>
        <v>8988.1774343278394</v>
      </c>
      <c r="F1245">
        <f>Table5[[#This Row],[kapp]]-Table5[[#This Row],[old]]</f>
        <v>2183.5311002401613</v>
      </c>
      <c r="G1245" t="str" cm="1">
        <f t="array" ref="G1245">IF(ROWS(_xlfn._xlws.FILTER(Table5[r],Table5[enz]=Table5[[#This Row],[enz]]))&gt;1,"many","1")</f>
        <v>many</v>
      </c>
      <c r="H1245" t="str" cm="1">
        <f t="array" ref="H1245">IF(ROWS(_xlfn._xlws.FILTER(Table5[r],Table5[rxn-no-enz]=Table5[[#This Row],[rxn-no-enz]]))&gt;1,"many","1")</f>
        <v>many</v>
      </c>
      <c r="I1245" t="str">
        <f>_xlfn.XLOOKUP(SUBSTITUTE(Table5[[#This Row],[r]],"'",""),Table6[rxn],Table6[rxn],"no")</f>
        <v>no</v>
      </c>
      <c r="J1245" t="str" cm="1">
        <f t="array" ref="J1245">_xlfn.XLOOKUP(Table5[[#This Row],[r]],"'"&amp;Table6[rxn]&amp;"'",Table6[expected kapp],"")</f>
        <v/>
      </c>
      <c r="L1245" t="s">
        <v>9685</v>
      </c>
      <c r="M1245">
        <v>8988.1774343278394</v>
      </c>
      <c r="AE1245" s="1" t="s">
        <v>11883</v>
      </c>
      <c r="AF1245" s="1" t="s">
        <v>2778</v>
      </c>
      <c r="AG1245" s="9">
        <v>2.2423939000000001E-11</v>
      </c>
      <c r="AH1245" s="1" t="str">
        <f>_xlfn.TEXTAFTER(Table9[[#This Row],[rxn]],"-",-1)</f>
        <v>rt5558</v>
      </c>
      <c r="AI1245" s="1" t="e">
        <f>_xlfn.TEXTAFTER(_xlfn.TEXTBEFORE(Table9[[#This Row],[rxn]],"-"&amp;Table9[[#This Row],[enz]]),"RXN-")</f>
        <v>#N/A</v>
      </c>
      <c r="AJ1245" s="1" t="e">
        <f>_xlfn.TEXTBEFORE(Table9[[#This Row],[rxn]],"_",-1)</f>
        <v>#N/A</v>
      </c>
    </row>
    <row r="1246" spans="1:36" ht="17" hidden="1" x14ac:dyDescent="0.25">
      <c r="A1246" t="s">
        <v>9777</v>
      </c>
      <c r="B1246" t="str">
        <f>_xlfn.TEXTAFTER(Table5[[#This Row],[r]],"-",-1)</f>
        <v>rt4701'</v>
      </c>
      <c r="C1246" t="str">
        <f>_xlfn.TEXTAFTER(_xlfn.TEXTBEFORE(Table5[[#This Row],[r]],"-"&amp;Table5[[#This Row],[enz]]),"'RXN-")</f>
        <v>GLUR_c_FWD</v>
      </c>
      <c r="D1246">
        <v>11171.708534568001</v>
      </c>
      <c r="E1246">
        <f>_xlfn.XLOOKUP(Table5[[#This Row],[r]],Table3[r],Table3[kapp],"")</f>
        <v>8988.1774343278394</v>
      </c>
      <c r="F1246">
        <f>Table5[[#This Row],[kapp]]-Table5[[#This Row],[old]]</f>
        <v>2183.5311002401613</v>
      </c>
      <c r="G1246" t="str" cm="1">
        <f t="array" ref="G1246">IF(ROWS(_xlfn._xlws.FILTER(Table5[r],Table5[enz]=Table5[[#This Row],[enz]]))&gt;1,"many","1")</f>
        <v>many</v>
      </c>
      <c r="H1246" t="str" cm="1">
        <f t="array" ref="H1246">IF(ROWS(_xlfn._xlws.FILTER(Table5[r],Table5[rxn-no-enz]=Table5[[#This Row],[rxn-no-enz]]))&gt;1,"many","1")</f>
        <v>1</v>
      </c>
      <c r="I1246" t="str">
        <f>_xlfn.XLOOKUP(SUBSTITUTE(Table5[[#This Row],[r]],"'",""),Table6[rxn],Table6[rxn],"no")</f>
        <v>no</v>
      </c>
      <c r="J1246" t="str" cm="1">
        <f t="array" ref="J1246">_xlfn.XLOOKUP(Table5[[#This Row],[r]],"'"&amp;Table6[rxn]&amp;"'",Table6[expected kapp],"")</f>
        <v/>
      </c>
      <c r="L1246" t="s">
        <v>8373</v>
      </c>
      <c r="M1246">
        <v>263.06311293848103</v>
      </c>
      <c r="AE1246" s="1" t="s">
        <v>11884</v>
      </c>
      <c r="AF1246" s="1" t="s">
        <v>2778</v>
      </c>
      <c r="AG1246" s="9">
        <v>4.2034247999999999E-11</v>
      </c>
      <c r="AH1246" s="1" t="str">
        <f>_xlfn.TEXTAFTER(Table9[[#This Row],[rxn]],"-",-1)</f>
        <v>rt5562_x</v>
      </c>
      <c r="AI1246" s="1" t="e">
        <f>_xlfn.TEXTAFTER(_xlfn.TEXTBEFORE(Table9[[#This Row],[rxn]],"-"&amp;Table9[[#This Row],[enz]]),"RXN-")</f>
        <v>#N/A</v>
      </c>
      <c r="AJ1246" s="1" t="str">
        <f>_xlfn.TEXTBEFORE(Table9[[#This Row],[rxn]],"_",-1)</f>
        <v>PROSYN-rt5562</v>
      </c>
    </row>
    <row r="1247" spans="1:36" ht="17" hidden="1" x14ac:dyDescent="0.25">
      <c r="A1247" t="s">
        <v>9778</v>
      </c>
      <c r="B1247" t="str">
        <f>_xlfn.TEXTAFTER(Table5[[#This Row],[r]],"-",-1)</f>
        <v>rt4701'</v>
      </c>
      <c r="C1247" t="str">
        <f>_xlfn.TEXTAFTER(_xlfn.TEXTBEFORE(Table5[[#This Row],[r]],"-"&amp;Table5[[#This Row],[enz]]),"'RXN-")</f>
        <v>GLUR_c_REV</v>
      </c>
      <c r="D1247">
        <v>11171.708534568001</v>
      </c>
      <c r="E1247">
        <f>_xlfn.XLOOKUP(Table5[[#This Row],[r]],Table3[r],Table3[kapp],"")</f>
        <v>8988.1774343278394</v>
      </c>
      <c r="F1247">
        <f>Table5[[#This Row],[kapp]]-Table5[[#This Row],[old]]</f>
        <v>2183.5311002401613</v>
      </c>
      <c r="G1247" t="str" cm="1">
        <f t="array" ref="G1247">IF(ROWS(_xlfn._xlws.FILTER(Table5[r],Table5[enz]=Table5[[#This Row],[enz]]))&gt;1,"many","1")</f>
        <v>many</v>
      </c>
      <c r="H1247" t="str" cm="1">
        <f t="array" ref="H1247">IF(ROWS(_xlfn._xlws.FILTER(Table5[r],Table5[rxn-no-enz]=Table5[[#This Row],[rxn-no-enz]]))&gt;1,"many","1")</f>
        <v>1</v>
      </c>
      <c r="I1247" t="str">
        <f>_xlfn.XLOOKUP(SUBSTITUTE(Table5[[#This Row],[r]],"'",""),Table6[rxn],Table6[rxn],"no")</f>
        <v>no</v>
      </c>
      <c r="J1247" t="str" cm="1">
        <f t="array" ref="J1247">_xlfn.XLOOKUP(Table5[[#This Row],[r]],"'"&amp;Table6[rxn]&amp;"'",Table6[expected kapp],"")</f>
        <v/>
      </c>
      <c r="L1247" t="s">
        <v>9686</v>
      </c>
      <c r="M1247">
        <v>8988.1774343278394</v>
      </c>
      <c r="AE1247" s="1" t="s">
        <v>11885</v>
      </c>
      <c r="AF1247" s="1" t="s">
        <v>2778</v>
      </c>
      <c r="AG1247" s="9">
        <v>9.4581733899999994E-10</v>
      </c>
      <c r="AH1247" s="1" t="str">
        <f>_xlfn.TEXTAFTER(Table9[[#This Row],[rxn]],"-",-1)</f>
        <v>rt5579</v>
      </c>
      <c r="AI1247" s="1" t="e">
        <f>_xlfn.TEXTAFTER(_xlfn.TEXTBEFORE(Table9[[#This Row],[rxn]],"-"&amp;Table9[[#This Row],[enz]]),"RXN-")</f>
        <v>#N/A</v>
      </c>
      <c r="AJ1247" s="1" t="e">
        <f>_xlfn.TEXTBEFORE(Table9[[#This Row],[rxn]],"_",-1)</f>
        <v>#N/A</v>
      </c>
    </row>
    <row r="1248" spans="1:36" ht="17" hidden="1" x14ac:dyDescent="0.25">
      <c r="A1248" t="s">
        <v>9779</v>
      </c>
      <c r="B1248" t="str">
        <f>_xlfn.TEXTAFTER(Table5[[#This Row],[r]],"-",-1)</f>
        <v>rt7345'</v>
      </c>
      <c r="C1248" t="str">
        <f>_xlfn.TEXTAFTER(_xlfn.TEXTBEFORE(Table5[[#This Row],[r]],"-"&amp;Table5[[#This Row],[enz]]),"'RXN-")</f>
        <v>GLUSx_c_FWD</v>
      </c>
      <c r="D1248">
        <v>11171.708534568001</v>
      </c>
      <c r="E1248">
        <f>_xlfn.XLOOKUP(Table5[[#This Row],[r]],Table3[r],Table3[kapp],"")</f>
        <v>8988.1774343278394</v>
      </c>
      <c r="F1248">
        <f>Table5[[#This Row],[kapp]]-Table5[[#This Row],[old]]</f>
        <v>2183.5311002401613</v>
      </c>
      <c r="G1248" t="str" cm="1">
        <f t="array" ref="G1248">IF(ROWS(_xlfn._xlws.FILTER(Table5[r],Table5[enz]=Table5[[#This Row],[enz]]))&gt;1,"many","1")</f>
        <v>1</v>
      </c>
      <c r="H1248" t="str" cm="1">
        <f t="array" ref="H1248">IF(ROWS(_xlfn._xlws.FILTER(Table5[r],Table5[rxn-no-enz]=Table5[[#This Row],[rxn-no-enz]]))&gt;1,"many","1")</f>
        <v>1</v>
      </c>
      <c r="I1248" t="str">
        <f>_xlfn.XLOOKUP(SUBSTITUTE(Table5[[#This Row],[r]],"'",""),Table6[rxn],Table6[rxn],"no")</f>
        <v>no</v>
      </c>
      <c r="J1248" t="str" cm="1">
        <f t="array" ref="J1248">_xlfn.XLOOKUP(Table5[[#This Row],[r]],"'"&amp;Table6[rxn]&amp;"'",Table6[expected kapp],"")</f>
        <v/>
      </c>
      <c r="L1248" t="s">
        <v>9687</v>
      </c>
      <c r="M1248">
        <v>8988.1774343278394</v>
      </c>
      <c r="AE1248" s="1" t="s">
        <v>4464</v>
      </c>
      <c r="AF1248" s="1" t="s">
        <v>2778</v>
      </c>
      <c r="AG1248" s="9">
        <v>4.7977224099999998E-10</v>
      </c>
      <c r="AH1248" s="1" t="str">
        <f>_xlfn.TEXTAFTER(Table9[[#This Row],[rxn]],"-",-1)</f>
        <v>rt5580</v>
      </c>
      <c r="AI1248" s="1" t="e">
        <f>_xlfn.TEXTAFTER(_xlfn.TEXTBEFORE(Table9[[#This Row],[rxn]],"-"&amp;Table9[[#This Row],[enz]]),"RXN-")</f>
        <v>#N/A</v>
      </c>
      <c r="AJ1248" s="1" t="e">
        <f>_xlfn.TEXTBEFORE(Table9[[#This Row],[rxn]],"_",-1)</f>
        <v>#N/A</v>
      </c>
    </row>
    <row r="1249" spans="1:36" ht="17" hidden="1" x14ac:dyDescent="0.25">
      <c r="A1249" t="s">
        <v>9780</v>
      </c>
      <c r="B1249" t="str">
        <f>_xlfn.TEXTAFTER(Table5[[#This Row],[r]],"-",-1)</f>
        <v>rt4150'</v>
      </c>
      <c r="C1249" t="str">
        <f>_xlfn.TEXTAFTER(_xlfn.TEXTBEFORE(Table5[[#This Row],[r]],"-"&amp;Table5[[#This Row],[enz]]),"'RXN-")</f>
        <v>GLUt_c_m_FWD</v>
      </c>
      <c r="D1249">
        <v>11171.708534568001</v>
      </c>
      <c r="E1249">
        <f>_xlfn.XLOOKUP(Table5[[#This Row],[r]],Table3[r],Table3[kapp],"")</f>
        <v>8988.1774343278394</v>
      </c>
      <c r="F1249">
        <f>Table5[[#This Row],[kapp]]-Table5[[#This Row],[old]]</f>
        <v>2183.5311002401613</v>
      </c>
      <c r="G1249" t="str" cm="1">
        <f t="array" ref="G1249">IF(ROWS(_xlfn._xlws.FILTER(Table5[r],Table5[enz]=Table5[[#This Row],[enz]]))&gt;1,"many","1")</f>
        <v>many</v>
      </c>
      <c r="H1249" t="str" cm="1">
        <f t="array" ref="H1249">IF(ROWS(_xlfn._xlws.FILTER(Table5[r],Table5[rxn-no-enz]=Table5[[#This Row],[rxn-no-enz]]))&gt;1,"many","1")</f>
        <v>many</v>
      </c>
      <c r="I1249" t="str">
        <f>_xlfn.XLOOKUP(SUBSTITUTE(Table5[[#This Row],[r]],"'",""),Table6[rxn],Table6[rxn],"no")</f>
        <v>no</v>
      </c>
      <c r="J1249" t="str" cm="1">
        <f t="array" ref="J1249">_xlfn.XLOOKUP(Table5[[#This Row],[r]],"'"&amp;Table6[rxn]&amp;"'",Table6[expected kapp],"")</f>
        <v/>
      </c>
      <c r="L1249" t="s">
        <v>9688</v>
      </c>
      <c r="M1249">
        <v>8988.1774343278394</v>
      </c>
      <c r="AE1249" s="1" t="s">
        <v>11886</v>
      </c>
      <c r="AF1249" s="1" t="s">
        <v>2778</v>
      </c>
      <c r="AG1249" s="9">
        <v>1.1173220000000001E-12</v>
      </c>
      <c r="AH1249" s="1" t="str">
        <f>_xlfn.TEXTAFTER(Table9[[#This Row],[rxn]],"-",-1)</f>
        <v>rt5601</v>
      </c>
      <c r="AI1249" s="1" t="e">
        <f>_xlfn.TEXTAFTER(_xlfn.TEXTBEFORE(Table9[[#This Row],[rxn]],"-"&amp;Table9[[#This Row],[enz]]),"RXN-")</f>
        <v>#N/A</v>
      </c>
      <c r="AJ1249" s="1" t="e">
        <f>_xlfn.TEXTBEFORE(Table9[[#This Row],[rxn]],"_",-1)</f>
        <v>#N/A</v>
      </c>
    </row>
    <row r="1250" spans="1:36" ht="17" hidden="1" x14ac:dyDescent="0.25">
      <c r="A1250" t="s">
        <v>9781</v>
      </c>
      <c r="B1250" t="str">
        <f>_xlfn.TEXTAFTER(Table5[[#This Row],[r]],"-",-1)</f>
        <v>rt3621'</v>
      </c>
      <c r="C1250" t="str">
        <f>_xlfn.TEXTAFTER(_xlfn.TEXTBEFORE(Table5[[#This Row],[r]],"-"&amp;Table5[[#This Row],[enz]]),"'RXN-")</f>
        <v>GLUTCOADH_m_FWD</v>
      </c>
      <c r="D1250">
        <v>11171.708534568001</v>
      </c>
      <c r="E1250">
        <f>_xlfn.XLOOKUP(Table5[[#This Row],[r]],Table3[r],Table3[kapp],"")</f>
        <v>8988.1774343278394</v>
      </c>
      <c r="F1250">
        <f>Table5[[#This Row],[kapp]]-Table5[[#This Row],[old]]</f>
        <v>2183.5311002401613</v>
      </c>
      <c r="G1250" t="str" cm="1">
        <f t="array" ref="G1250">IF(ROWS(_xlfn._xlws.FILTER(Table5[r],Table5[enz]=Table5[[#This Row],[enz]]))&gt;1,"many","1")</f>
        <v>many</v>
      </c>
      <c r="H1250" t="str" cm="1">
        <f t="array" ref="H1250">IF(ROWS(_xlfn._xlws.FILTER(Table5[r],Table5[rxn-no-enz]=Table5[[#This Row],[rxn-no-enz]]))&gt;1,"many","1")</f>
        <v>1</v>
      </c>
      <c r="I1250" t="str">
        <f>_xlfn.XLOOKUP(SUBSTITUTE(Table5[[#This Row],[r]],"'",""),Table6[rxn],Table6[rxn],"no")</f>
        <v>no</v>
      </c>
      <c r="J1250" t="str" cm="1">
        <f t="array" ref="J1250">_xlfn.XLOOKUP(Table5[[#This Row],[r]],"'"&amp;Table6[rxn]&amp;"'",Table6[expected kapp],"")</f>
        <v/>
      </c>
      <c r="L1250" t="s">
        <v>9689</v>
      </c>
      <c r="M1250">
        <v>8988.1774343278394</v>
      </c>
      <c r="AE1250" s="1" t="s">
        <v>11887</v>
      </c>
      <c r="AF1250" s="1" t="s">
        <v>2778</v>
      </c>
      <c r="AG1250" s="9">
        <v>1.4690169299999999E-10</v>
      </c>
      <c r="AH1250" s="1" t="str">
        <f>_xlfn.TEXTAFTER(Table9[[#This Row],[rxn]],"-",-1)</f>
        <v>rt5611</v>
      </c>
      <c r="AI1250" s="1" t="e">
        <f>_xlfn.TEXTAFTER(_xlfn.TEXTBEFORE(Table9[[#This Row],[rxn]],"-"&amp;Table9[[#This Row],[enz]]),"RXN-")</f>
        <v>#N/A</v>
      </c>
      <c r="AJ1250" s="1" t="e">
        <f>_xlfn.TEXTBEFORE(Table9[[#This Row],[rxn]],"_",-1)</f>
        <v>#N/A</v>
      </c>
    </row>
    <row r="1251" spans="1:36" ht="17" hidden="1" x14ac:dyDescent="0.25">
      <c r="A1251" t="s">
        <v>9782</v>
      </c>
      <c r="B1251" t="str">
        <f>_xlfn.TEXTAFTER(Table5[[#This Row],[r]],"-",-1)</f>
        <v>rt3621'</v>
      </c>
      <c r="C1251" t="str">
        <f>_xlfn.TEXTAFTER(_xlfn.TEXTBEFORE(Table5[[#This Row],[r]],"-"&amp;Table5[[#This Row],[enz]]),"'RXN-")</f>
        <v>GLUTCOADH_m_REV</v>
      </c>
      <c r="D1251">
        <v>11171.708534568001</v>
      </c>
      <c r="E1251">
        <f>_xlfn.XLOOKUP(Table5[[#This Row],[r]],Table3[r],Table3[kapp],"")</f>
        <v>8988.1774343278394</v>
      </c>
      <c r="F1251">
        <f>Table5[[#This Row],[kapp]]-Table5[[#This Row],[old]]</f>
        <v>2183.5311002401613</v>
      </c>
      <c r="G1251" t="str" cm="1">
        <f t="array" ref="G1251">IF(ROWS(_xlfn._xlws.FILTER(Table5[r],Table5[enz]=Table5[[#This Row],[enz]]))&gt;1,"many","1")</f>
        <v>many</v>
      </c>
      <c r="H1251" t="str" cm="1">
        <f t="array" ref="H1251">IF(ROWS(_xlfn._xlws.FILTER(Table5[r],Table5[rxn-no-enz]=Table5[[#This Row],[rxn-no-enz]]))&gt;1,"many","1")</f>
        <v>1</v>
      </c>
      <c r="I1251" t="str">
        <f>_xlfn.XLOOKUP(SUBSTITUTE(Table5[[#This Row],[r]],"'",""),Table6[rxn],Table6[rxn],"no")</f>
        <v>no</v>
      </c>
      <c r="J1251" t="str" cm="1">
        <f t="array" ref="J1251">_xlfn.XLOOKUP(Table5[[#This Row],[r]],"'"&amp;Table6[rxn]&amp;"'",Table6[expected kapp],"")</f>
        <v/>
      </c>
      <c r="L1251" t="s">
        <v>9690</v>
      </c>
      <c r="M1251">
        <v>8988.1774343278394</v>
      </c>
      <c r="AE1251" s="1" t="s">
        <v>4466</v>
      </c>
      <c r="AF1251" s="1" t="s">
        <v>2778</v>
      </c>
      <c r="AG1251" s="9">
        <v>2.76953534E-10</v>
      </c>
      <c r="AH1251" s="1" t="str">
        <f>_xlfn.TEXTAFTER(Table9[[#This Row],[rxn]],"-",-1)</f>
        <v>rt5622</v>
      </c>
      <c r="AI1251" s="1" t="e">
        <f>_xlfn.TEXTAFTER(_xlfn.TEXTBEFORE(Table9[[#This Row],[rxn]],"-"&amp;Table9[[#This Row],[enz]]),"RXN-")</f>
        <v>#N/A</v>
      </c>
      <c r="AJ1251" s="1" t="e">
        <f>_xlfn.TEXTBEFORE(Table9[[#This Row],[rxn]],"_",-1)</f>
        <v>#N/A</v>
      </c>
    </row>
    <row r="1252" spans="1:36" ht="17" hidden="1" x14ac:dyDescent="0.25">
      <c r="A1252" t="s">
        <v>9783</v>
      </c>
      <c r="B1252" t="str">
        <f>_xlfn.TEXTAFTER(Table5[[#This Row],[r]],"-",-1)</f>
        <v>rt0594'</v>
      </c>
      <c r="C1252" t="str">
        <f>_xlfn.TEXTAFTER(_xlfn.TEXTBEFORE(Table5[[#This Row],[r]],"-"&amp;Table5[[#This Row],[enz]]),"'RXN-")</f>
        <v>GLUtps_e_FWD</v>
      </c>
      <c r="D1252">
        <v>11171.708534568001</v>
      </c>
      <c r="E1252">
        <f>_xlfn.XLOOKUP(Table5[[#This Row],[r]],Table3[r],Table3[kapp],"")</f>
        <v>8988.1774343278394</v>
      </c>
      <c r="F1252">
        <f>Table5[[#This Row],[kapp]]-Table5[[#This Row],[old]]</f>
        <v>2183.5311002401613</v>
      </c>
      <c r="G1252" t="str" cm="1">
        <f t="array" ref="G1252">IF(ROWS(_xlfn._xlws.FILTER(Table5[r],Table5[enz]=Table5[[#This Row],[enz]]))&gt;1,"many","1")</f>
        <v>many</v>
      </c>
      <c r="H1252" t="str" cm="1">
        <f t="array" ref="H1252">IF(ROWS(_xlfn._xlws.FILTER(Table5[r],Table5[rxn-no-enz]=Table5[[#This Row],[rxn-no-enz]]))&gt;1,"many","1")</f>
        <v>many</v>
      </c>
      <c r="I1252" t="str">
        <f>_xlfn.XLOOKUP(SUBSTITUTE(Table5[[#This Row],[r]],"'",""),Table6[rxn],Table6[rxn],"no")</f>
        <v>no</v>
      </c>
      <c r="J1252" t="str" cm="1">
        <f t="array" ref="J1252">_xlfn.XLOOKUP(Table5[[#This Row],[r]],"'"&amp;Table6[rxn]&amp;"'",Table6[expected kapp],"")</f>
        <v/>
      </c>
      <c r="L1252" t="s">
        <v>9691</v>
      </c>
      <c r="M1252">
        <v>8988.1774343278394</v>
      </c>
      <c r="AE1252" s="1" t="s">
        <v>4467</v>
      </c>
      <c r="AF1252" s="1" t="s">
        <v>2778</v>
      </c>
      <c r="AG1252" s="9">
        <v>9.8391067000000006E-10</v>
      </c>
      <c r="AH1252" s="1" t="str">
        <f>_xlfn.TEXTAFTER(Table9[[#This Row],[rxn]],"-",-1)</f>
        <v>rt5633_c</v>
      </c>
      <c r="AI1252" s="1" t="e">
        <f>_xlfn.TEXTAFTER(_xlfn.TEXTBEFORE(Table9[[#This Row],[rxn]],"-"&amp;Table9[[#This Row],[enz]]),"RXN-")</f>
        <v>#N/A</v>
      </c>
      <c r="AJ1252" s="1" t="str">
        <f>_xlfn.TEXTBEFORE(Table9[[#This Row],[rxn]],"_",-1)</f>
        <v>PROSYN-rt5633</v>
      </c>
    </row>
    <row r="1253" spans="1:36" ht="17" hidden="1" x14ac:dyDescent="0.25">
      <c r="A1253" t="s">
        <v>9784</v>
      </c>
      <c r="B1253" t="str">
        <f>_xlfn.TEXTAFTER(Table5[[#This Row],[r]],"-",-1)</f>
        <v>rt0594'</v>
      </c>
      <c r="C1253" t="str">
        <f>_xlfn.TEXTAFTER(_xlfn.TEXTBEFORE(Table5[[#This Row],[r]],"-"&amp;Table5[[#This Row],[enz]]),"'RXN-")</f>
        <v>GLUtps_e_REV</v>
      </c>
      <c r="D1253">
        <v>11171.708534568001</v>
      </c>
      <c r="E1253">
        <f>_xlfn.XLOOKUP(Table5[[#This Row],[r]],Table3[r],Table3[kapp],"")</f>
        <v>8988.1774343278394</v>
      </c>
      <c r="F1253">
        <f>Table5[[#This Row],[kapp]]-Table5[[#This Row],[old]]</f>
        <v>2183.5311002401613</v>
      </c>
      <c r="G1253" t="str" cm="1">
        <f t="array" ref="G1253">IF(ROWS(_xlfn._xlws.FILTER(Table5[r],Table5[enz]=Table5[[#This Row],[enz]]))&gt;1,"many","1")</f>
        <v>many</v>
      </c>
      <c r="H1253" t="str" cm="1">
        <f t="array" ref="H1253">IF(ROWS(_xlfn._xlws.FILTER(Table5[r],Table5[rxn-no-enz]=Table5[[#This Row],[rxn-no-enz]]))&gt;1,"many","1")</f>
        <v>many</v>
      </c>
      <c r="I1253" t="str">
        <f>_xlfn.XLOOKUP(SUBSTITUTE(Table5[[#This Row],[r]],"'",""),Table6[rxn],Table6[rxn],"no")</f>
        <v>no</v>
      </c>
      <c r="J1253" t="str" cm="1">
        <f t="array" ref="J1253">_xlfn.XLOOKUP(Table5[[#This Row],[r]],"'"&amp;Table6[rxn]&amp;"'",Table6[expected kapp],"")</f>
        <v/>
      </c>
      <c r="L1253" t="s">
        <v>8420</v>
      </c>
      <c r="M1253">
        <v>134054.137984951</v>
      </c>
      <c r="AE1253" s="1" t="s">
        <v>11888</v>
      </c>
      <c r="AF1253" s="1" t="s">
        <v>2778</v>
      </c>
      <c r="AG1253" s="9">
        <v>9.4820779000000006E-11</v>
      </c>
      <c r="AH1253" s="1" t="str">
        <f>_xlfn.TEXTAFTER(Table9[[#This Row],[rxn]],"-",-1)</f>
        <v>rt5634</v>
      </c>
      <c r="AI1253" s="1" t="e">
        <f>_xlfn.TEXTAFTER(_xlfn.TEXTBEFORE(Table9[[#This Row],[rxn]],"-"&amp;Table9[[#This Row],[enz]]),"RXN-")</f>
        <v>#N/A</v>
      </c>
      <c r="AJ1253" s="1" t="e">
        <f>_xlfn.TEXTBEFORE(Table9[[#This Row],[rxn]],"_",-1)</f>
        <v>#N/A</v>
      </c>
    </row>
    <row r="1254" spans="1:36" ht="17" hidden="1" x14ac:dyDescent="0.25">
      <c r="A1254" t="s">
        <v>9785</v>
      </c>
      <c r="B1254" t="str">
        <f>_xlfn.TEXTAFTER(Table5[[#This Row],[r]],"-",-1)</f>
        <v>rt5861'</v>
      </c>
      <c r="C1254" t="str">
        <f>_xlfn.TEXTAFTER(_xlfn.TEXTBEFORE(Table5[[#This Row],[r]],"-"&amp;Table5[[#This Row],[enz]]),"'RXN-")</f>
        <v>GLUtps_e_FWD</v>
      </c>
      <c r="D1254">
        <v>11171.708534568001</v>
      </c>
      <c r="E1254">
        <f>_xlfn.XLOOKUP(Table5[[#This Row],[r]],Table3[r],Table3[kapp],"")</f>
        <v>8988.1774343278394</v>
      </c>
      <c r="F1254">
        <f>Table5[[#This Row],[kapp]]-Table5[[#This Row],[old]]</f>
        <v>2183.5311002401613</v>
      </c>
      <c r="G1254" t="str" cm="1">
        <f t="array" ref="G1254">IF(ROWS(_xlfn._xlws.FILTER(Table5[r],Table5[enz]=Table5[[#This Row],[enz]]))&gt;1,"many","1")</f>
        <v>many</v>
      </c>
      <c r="H1254" t="str" cm="1">
        <f t="array" ref="H1254">IF(ROWS(_xlfn._xlws.FILTER(Table5[r],Table5[rxn-no-enz]=Table5[[#This Row],[rxn-no-enz]]))&gt;1,"many","1")</f>
        <v>many</v>
      </c>
      <c r="I1254" t="str">
        <f>_xlfn.XLOOKUP(SUBSTITUTE(Table5[[#This Row],[r]],"'",""),Table6[rxn],Table6[rxn],"no")</f>
        <v>no</v>
      </c>
      <c r="J1254" t="str" cm="1">
        <f t="array" ref="J1254">_xlfn.XLOOKUP(Table5[[#This Row],[r]],"'"&amp;Table6[rxn]&amp;"'",Table6[expected kapp],"")</f>
        <v/>
      </c>
      <c r="L1254" t="s">
        <v>9692</v>
      </c>
      <c r="M1254">
        <v>8988.1774343278394</v>
      </c>
      <c r="AE1254" s="1" t="s">
        <v>4468</v>
      </c>
      <c r="AF1254" s="1" t="s">
        <v>2778</v>
      </c>
      <c r="AG1254" s="9">
        <v>4.0029799999999998E-13</v>
      </c>
      <c r="AH1254" s="1" t="str">
        <f>_xlfn.TEXTAFTER(Table9[[#This Row],[rxn]],"-",-1)</f>
        <v>rt5646</v>
      </c>
      <c r="AI1254" s="1" t="e">
        <f>_xlfn.TEXTAFTER(_xlfn.TEXTBEFORE(Table9[[#This Row],[rxn]],"-"&amp;Table9[[#This Row],[enz]]),"RXN-")</f>
        <v>#N/A</v>
      </c>
      <c r="AJ1254" s="1" t="e">
        <f>_xlfn.TEXTBEFORE(Table9[[#This Row],[rxn]],"_",-1)</f>
        <v>#N/A</v>
      </c>
    </row>
    <row r="1255" spans="1:36" ht="17" hidden="1" x14ac:dyDescent="0.25">
      <c r="A1255" t="s">
        <v>9786</v>
      </c>
      <c r="B1255" t="str">
        <f>_xlfn.TEXTAFTER(Table5[[#This Row],[r]],"-",-1)</f>
        <v>rt5861'</v>
      </c>
      <c r="C1255" t="str">
        <f>_xlfn.TEXTAFTER(_xlfn.TEXTBEFORE(Table5[[#This Row],[r]],"-"&amp;Table5[[#This Row],[enz]]),"'RXN-")</f>
        <v>GLUtps_e_REV</v>
      </c>
      <c r="D1255">
        <v>11171.708534568001</v>
      </c>
      <c r="E1255">
        <f>_xlfn.XLOOKUP(Table5[[#This Row],[r]],Table3[r],Table3[kapp],"")</f>
        <v>8988.1774343278394</v>
      </c>
      <c r="F1255">
        <f>Table5[[#This Row],[kapp]]-Table5[[#This Row],[old]]</f>
        <v>2183.5311002401613</v>
      </c>
      <c r="G1255" t="str" cm="1">
        <f t="array" ref="G1255">IF(ROWS(_xlfn._xlws.FILTER(Table5[r],Table5[enz]=Table5[[#This Row],[enz]]))&gt;1,"many","1")</f>
        <v>many</v>
      </c>
      <c r="H1255" t="str" cm="1">
        <f t="array" ref="H1255">IF(ROWS(_xlfn._xlws.FILTER(Table5[r],Table5[rxn-no-enz]=Table5[[#This Row],[rxn-no-enz]]))&gt;1,"many","1")</f>
        <v>many</v>
      </c>
      <c r="I1255" t="str">
        <f>_xlfn.XLOOKUP(SUBSTITUTE(Table5[[#This Row],[r]],"'",""),Table6[rxn],Table6[rxn],"no")</f>
        <v>no</v>
      </c>
      <c r="J1255" t="str" cm="1">
        <f t="array" ref="J1255">_xlfn.XLOOKUP(Table5[[#This Row],[r]],"'"&amp;Table6[rxn]&amp;"'",Table6[expected kapp],"")</f>
        <v/>
      </c>
      <c r="L1255" t="s">
        <v>9693</v>
      </c>
      <c r="M1255">
        <v>8988.1774343278394</v>
      </c>
      <c r="AE1255" s="1" t="s">
        <v>11889</v>
      </c>
      <c r="AF1255" s="1" t="s">
        <v>2778</v>
      </c>
      <c r="AG1255" s="9">
        <v>1.7337444999999999E-10</v>
      </c>
      <c r="AH1255" s="1" t="str">
        <f>_xlfn.TEXTAFTER(Table9[[#This Row],[rxn]],"-",-1)</f>
        <v>rt5654_c</v>
      </c>
      <c r="AI1255" s="1" t="e">
        <f>_xlfn.TEXTAFTER(_xlfn.TEXTBEFORE(Table9[[#This Row],[rxn]],"-"&amp;Table9[[#This Row],[enz]]),"RXN-")</f>
        <v>#N/A</v>
      </c>
      <c r="AJ1255" s="1" t="str">
        <f>_xlfn.TEXTBEFORE(Table9[[#This Row],[rxn]],"_",-1)</f>
        <v>PROSYN-rt5654</v>
      </c>
    </row>
    <row r="1256" spans="1:36" ht="17" hidden="1" x14ac:dyDescent="0.25">
      <c r="A1256" t="s">
        <v>9787</v>
      </c>
      <c r="B1256" t="str">
        <f>_xlfn.TEXTAFTER(Table5[[#This Row],[r]],"-",-1)</f>
        <v>rt0398'</v>
      </c>
      <c r="C1256" t="str">
        <f>_xlfn.TEXTAFTER(_xlfn.TEXTBEFORE(Table5[[#This Row],[r]],"-"&amp;Table5[[#This Row],[enz]]),"'RXN-")</f>
        <v>GLUtps_v_FWD</v>
      </c>
      <c r="D1256">
        <v>11171.708534568001</v>
      </c>
      <c r="E1256">
        <f>_xlfn.XLOOKUP(Table5[[#This Row],[r]],Table3[r],Table3[kapp],"")</f>
        <v>8988.1774343278394</v>
      </c>
      <c r="F1256">
        <f>Table5[[#This Row],[kapp]]-Table5[[#This Row],[old]]</f>
        <v>2183.5311002401613</v>
      </c>
      <c r="G1256" t="str" cm="1">
        <f t="array" ref="G1256">IF(ROWS(_xlfn._xlws.FILTER(Table5[r],Table5[enz]=Table5[[#This Row],[enz]]))&gt;1,"many","1")</f>
        <v>many</v>
      </c>
      <c r="H1256" t="str" cm="1">
        <f t="array" ref="H1256">IF(ROWS(_xlfn._xlws.FILTER(Table5[r],Table5[rxn-no-enz]=Table5[[#This Row],[rxn-no-enz]]))&gt;1,"many","1")</f>
        <v>1</v>
      </c>
      <c r="I1256" t="str">
        <f>_xlfn.XLOOKUP(SUBSTITUTE(Table5[[#This Row],[r]],"'",""),Table6[rxn],Table6[rxn],"no")</f>
        <v>no</v>
      </c>
      <c r="J1256" t="str" cm="1">
        <f t="array" ref="J1256">_xlfn.XLOOKUP(Table5[[#This Row],[r]],"'"&amp;Table6[rxn]&amp;"'",Table6[expected kapp],"")</f>
        <v/>
      </c>
      <c r="L1256" t="s">
        <v>9694</v>
      </c>
      <c r="M1256">
        <v>8988.1774343278394</v>
      </c>
      <c r="AE1256" s="1" t="s">
        <v>11890</v>
      </c>
      <c r="AF1256" s="1" t="s">
        <v>2778</v>
      </c>
      <c r="AG1256" s="9">
        <v>1.3298234E-11</v>
      </c>
      <c r="AH1256" s="1" t="str">
        <f>_xlfn.TEXTAFTER(Table9[[#This Row],[rxn]],"-",-1)</f>
        <v>rt5655</v>
      </c>
      <c r="AI1256" s="1" t="e">
        <f>_xlfn.TEXTAFTER(_xlfn.TEXTBEFORE(Table9[[#This Row],[rxn]],"-"&amp;Table9[[#This Row],[enz]]),"RXN-")</f>
        <v>#N/A</v>
      </c>
      <c r="AJ1256" s="1" t="e">
        <f>_xlfn.TEXTBEFORE(Table9[[#This Row],[rxn]],"_",-1)</f>
        <v>#N/A</v>
      </c>
    </row>
    <row r="1257" spans="1:36" ht="17" hidden="1" x14ac:dyDescent="0.25">
      <c r="A1257" t="s">
        <v>9788</v>
      </c>
      <c r="B1257" t="str">
        <f>_xlfn.TEXTAFTER(Table5[[#This Row],[r]],"-",-1)</f>
        <v>rt6197'</v>
      </c>
      <c r="C1257" t="str">
        <f>_xlfn.TEXTAFTER(_xlfn.TEXTBEFORE(Table5[[#This Row],[r]],"-"&amp;Table5[[#This Row],[enz]]),"'RXN-")</f>
        <v>GLUTRS_m_FWD</v>
      </c>
      <c r="D1257">
        <v>11171.708534568001</v>
      </c>
      <c r="E1257">
        <f>_xlfn.XLOOKUP(Table5[[#This Row],[r]],Table3[r],Table3[kapp],"")</f>
        <v>8988.1774343278394</v>
      </c>
      <c r="F1257">
        <f>Table5[[#This Row],[kapp]]-Table5[[#This Row],[old]]</f>
        <v>2183.5311002401613</v>
      </c>
      <c r="G1257" t="str" cm="1">
        <f t="array" ref="G1257">IF(ROWS(_xlfn._xlws.FILTER(Table5[r],Table5[enz]=Table5[[#This Row],[enz]]))&gt;1,"many","1")</f>
        <v>1</v>
      </c>
      <c r="H1257" t="str" cm="1">
        <f t="array" ref="H1257">IF(ROWS(_xlfn._xlws.FILTER(Table5[r],Table5[rxn-no-enz]=Table5[[#This Row],[rxn-no-enz]]))&gt;1,"many","1")</f>
        <v>1</v>
      </c>
      <c r="I1257" t="str">
        <f>_xlfn.XLOOKUP(SUBSTITUTE(Table5[[#This Row],[r]],"'",""),Table6[rxn],Table6[rxn],"no")</f>
        <v>no</v>
      </c>
      <c r="J1257" t="str" cm="1">
        <f t="array" ref="J1257">_xlfn.XLOOKUP(Table5[[#This Row],[r]],"'"&amp;Table6[rxn]&amp;"'",Table6[expected kapp],"")</f>
        <v/>
      </c>
      <c r="L1257" t="s">
        <v>9695</v>
      </c>
      <c r="M1257">
        <v>8988.1774343278394</v>
      </c>
      <c r="AE1257" s="1" t="s">
        <v>4469</v>
      </c>
      <c r="AF1257" s="1" t="s">
        <v>2778</v>
      </c>
      <c r="AG1257" s="9">
        <v>3.09240827E-10</v>
      </c>
      <c r="AH1257" s="1" t="str">
        <f>_xlfn.TEXTAFTER(Table9[[#This Row],[rxn]],"-",-1)</f>
        <v>rt5669</v>
      </c>
      <c r="AI1257" s="1" t="e">
        <f>_xlfn.TEXTAFTER(_xlfn.TEXTBEFORE(Table9[[#This Row],[rxn]],"-"&amp;Table9[[#This Row],[enz]]),"RXN-")</f>
        <v>#N/A</v>
      </c>
      <c r="AJ1257" s="1" t="e">
        <f>_xlfn.TEXTBEFORE(Table9[[#This Row],[rxn]],"_",-1)</f>
        <v>#N/A</v>
      </c>
    </row>
    <row r="1258" spans="1:36" ht="17" hidden="1" x14ac:dyDescent="0.25">
      <c r="A1258" t="s">
        <v>9789</v>
      </c>
      <c r="B1258" t="str">
        <f>_xlfn.TEXTAFTER(Table5[[#This Row],[r]],"-",-1)</f>
        <v>rt3388'</v>
      </c>
      <c r="C1258" t="str">
        <f>_xlfn.TEXTAFTER(_xlfn.TEXTBEFORE(Table5[[#This Row],[r]],"-"&amp;Table5[[#This Row],[enz]]),"'RXN-")</f>
        <v>GLYCDy_c_FWD</v>
      </c>
      <c r="D1258">
        <v>11171.708534568001</v>
      </c>
      <c r="E1258">
        <f>_xlfn.XLOOKUP(Table5[[#This Row],[r]],Table3[r],Table3[kapp],"")</f>
        <v>8988.1774343278394</v>
      </c>
      <c r="F1258">
        <f>Table5[[#This Row],[kapp]]-Table5[[#This Row],[old]]</f>
        <v>2183.5311002401613</v>
      </c>
      <c r="G1258" t="str" cm="1">
        <f t="array" ref="G1258">IF(ROWS(_xlfn._xlws.FILTER(Table5[r],Table5[enz]=Table5[[#This Row],[enz]]))&gt;1,"many","1")</f>
        <v>1</v>
      </c>
      <c r="H1258" t="str" cm="1">
        <f t="array" ref="H1258">IF(ROWS(_xlfn._xlws.FILTER(Table5[r],Table5[rxn-no-enz]=Table5[[#This Row],[rxn-no-enz]]))&gt;1,"many","1")</f>
        <v>1</v>
      </c>
      <c r="I1258" t="str">
        <f>_xlfn.XLOOKUP(SUBSTITUTE(Table5[[#This Row],[r]],"'",""),Table6[rxn],Table6[rxn],"no")</f>
        <v>no</v>
      </c>
      <c r="J1258" t="str" cm="1">
        <f t="array" ref="J1258">_xlfn.XLOOKUP(Table5[[#This Row],[r]],"'"&amp;Table6[rxn]&amp;"'",Table6[expected kapp],"")</f>
        <v/>
      </c>
      <c r="L1258" t="s">
        <v>9696</v>
      </c>
      <c r="M1258">
        <v>8988.1774343278394</v>
      </c>
      <c r="AE1258" s="1" t="s">
        <v>11891</v>
      </c>
      <c r="AF1258" s="1" t="s">
        <v>2778</v>
      </c>
      <c r="AG1258" s="9">
        <v>1.7567040000000001E-12</v>
      </c>
      <c r="AH1258" s="1" t="str">
        <f>_xlfn.TEXTAFTER(Table9[[#This Row],[rxn]],"-",-1)</f>
        <v>rt5684</v>
      </c>
      <c r="AI1258" s="1" t="e">
        <f>_xlfn.TEXTAFTER(_xlfn.TEXTBEFORE(Table9[[#This Row],[rxn]],"-"&amp;Table9[[#This Row],[enz]]),"RXN-")</f>
        <v>#N/A</v>
      </c>
      <c r="AJ1258" s="1" t="e">
        <f>_xlfn.TEXTBEFORE(Table9[[#This Row],[rxn]],"_",-1)</f>
        <v>#N/A</v>
      </c>
    </row>
    <row r="1259" spans="1:36" ht="17" hidden="1" x14ac:dyDescent="0.25">
      <c r="A1259" t="s">
        <v>9790</v>
      </c>
      <c r="B1259" t="str">
        <f>_xlfn.TEXTAFTER(Table5[[#This Row],[r]],"-",-1)</f>
        <v>rt1670'</v>
      </c>
      <c r="C1259" t="str">
        <f>_xlfn.TEXTAFTER(_xlfn.TEXTBEFORE(Table5[[#This Row],[r]],"-"&amp;Table5[[#This Row],[enz]]),"'RXN-")</f>
        <v>GLYCK_c_FWD</v>
      </c>
      <c r="D1259">
        <v>11171.708534568001</v>
      </c>
      <c r="E1259">
        <f>_xlfn.XLOOKUP(Table5[[#This Row],[r]],Table3[r],Table3[kapp],"")</f>
        <v>8988.1774343278394</v>
      </c>
      <c r="F1259">
        <f>Table5[[#This Row],[kapp]]-Table5[[#This Row],[old]]</f>
        <v>2183.5311002401613</v>
      </c>
      <c r="G1259" t="str" cm="1">
        <f t="array" ref="G1259">IF(ROWS(_xlfn._xlws.FILTER(Table5[r],Table5[enz]=Table5[[#This Row],[enz]]))&gt;1,"many","1")</f>
        <v>1</v>
      </c>
      <c r="H1259" t="str" cm="1">
        <f t="array" ref="H1259">IF(ROWS(_xlfn._xlws.FILTER(Table5[r],Table5[rxn-no-enz]=Table5[[#This Row],[rxn-no-enz]]))&gt;1,"many","1")</f>
        <v>1</v>
      </c>
      <c r="I1259" t="str">
        <f>_xlfn.XLOOKUP(SUBSTITUTE(Table5[[#This Row],[r]],"'",""),Table6[rxn],Table6[rxn],"no")</f>
        <v>no</v>
      </c>
      <c r="J1259" t="str" cm="1">
        <f t="array" ref="J1259">_xlfn.XLOOKUP(Table5[[#This Row],[r]],"'"&amp;Table6[rxn]&amp;"'",Table6[expected kapp],"")</f>
        <v/>
      </c>
      <c r="L1259" t="s">
        <v>9697</v>
      </c>
      <c r="M1259">
        <v>8988.1774343278394</v>
      </c>
      <c r="AE1259" s="1" t="s">
        <v>11892</v>
      </c>
      <c r="AF1259" s="1" t="s">
        <v>2778</v>
      </c>
      <c r="AG1259" s="9">
        <v>6.2833742999999995E-10</v>
      </c>
      <c r="AH1259" s="1" t="str">
        <f>_xlfn.TEXTAFTER(Table9[[#This Row],[rxn]],"-",-1)</f>
        <v>rt5693</v>
      </c>
      <c r="AI1259" s="1" t="e">
        <f>_xlfn.TEXTAFTER(_xlfn.TEXTBEFORE(Table9[[#This Row],[rxn]],"-"&amp;Table9[[#This Row],[enz]]),"RXN-")</f>
        <v>#N/A</v>
      </c>
      <c r="AJ1259" s="1" t="e">
        <f>_xlfn.TEXTBEFORE(Table9[[#This Row],[rxn]],"_",-1)</f>
        <v>#N/A</v>
      </c>
    </row>
    <row r="1260" spans="1:36" ht="17" hidden="1" x14ac:dyDescent="0.25">
      <c r="A1260" t="s">
        <v>9791</v>
      </c>
      <c r="B1260" t="str">
        <f>_xlfn.TEXTAFTER(Table5[[#This Row],[r]],"-",-1)</f>
        <v>GCV123LPD1'</v>
      </c>
      <c r="C1260" t="str">
        <f>_xlfn.TEXTAFTER(_xlfn.TEXTBEFORE(Table5[[#This Row],[r]],"-"&amp;Table5[[#This Row],[enz]]),"'RXN-")</f>
        <v>GLYCL_m_REV</v>
      </c>
      <c r="D1260">
        <v>11171.708534568001</v>
      </c>
      <c r="E1260">
        <f>_xlfn.XLOOKUP(Table5[[#This Row],[r]],Table3[r],Table3[kapp],"")</f>
        <v>8988.1774343278394</v>
      </c>
      <c r="F1260">
        <f>Table5[[#This Row],[kapp]]-Table5[[#This Row],[old]]</f>
        <v>2183.5311002401613</v>
      </c>
      <c r="G1260" t="str" cm="1">
        <f t="array" ref="G1260">IF(ROWS(_xlfn._xlws.FILTER(Table5[r],Table5[enz]=Table5[[#This Row],[enz]]))&gt;1,"many","1")</f>
        <v>many</v>
      </c>
      <c r="H1260" t="str" cm="1">
        <f t="array" ref="H1260">IF(ROWS(_xlfn._xlws.FILTER(Table5[r],Table5[rxn-no-enz]=Table5[[#This Row],[rxn-no-enz]]))&gt;1,"many","1")</f>
        <v>1</v>
      </c>
      <c r="I1260" t="str">
        <f>_xlfn.XLOOKUP(SUBSTITUTE(Table5[[#This Row],[r]],"'",""),Table6[rxn],Table6[rxn],"no")</f>
        <v>no</v>
      </c>
      <c r="J1260" t="str" cm="1">
        <f t="array" ref="J1260">_xlfn.XLOOKUP(Table5[[#This Row],[r]],"'"&amp;Table6[rxn]&amp;"'",Table6[expected kapp],"")</f>
        <v/>
      </c>
      <c r="L1260" t="s">
        <v>9698</v>
      </c>
      <c r="M1260">
        <v>8988.1774343278394</v>
      </c>
      <c r="AE1260" s="1" t="s">
        <v>11893</v>
      </c>
      <c r="AF1260" s="1" t="s">
        <v>2778</v>
      </c>
      <c r="AG1260" s="9">
        <v>2.5697457499999902E-10</v>
      </c>
      <c r="AH1260" s="1" t="str">
        <f>_xlfn.TEXTAFTER(Table9[[#This Row],[rxn]],"-",-1)</f>
        <v>rt5702</v>
      </c>
      <c r="AI1260" s="1" t="e">
        <f>_xlfn.TEXTAFTER(_xlfn.TEXTBEFORE(Table9[[#This Row],[rxn]],"-"&amp;Table9[[#This Row],[enz]]),"RXN-")</f>
        <v>#N/A</v>
      </c>
      <c r="AJ1260" s="1" t="e">
        <f>_xlfn.TEXTBEFORE(Table9[[#This Row],[rxn]],"_",-1)</f>
        <v>#N/A</v>
      </c>
    </row>
    <row r="1261" spans="1:36" ht="17" hidden="1" x14ac:dyDescent="0.25">
      <c r="A1261" t="s">
        <v>9792</v>
      </c>
      <c r="B1261" t="str">
        <f>_xlfn.TEXTAFTER(Table5[[#This Row],[r]],"-",-1)</f>
        <v>rt2336'</v>
      </c>
      <c r="C1261" t="str">
        <f>_xlfn.TEXTAFTER(_xlfn.TEXTBEFORE(Table5[[#This Row],[r]],"-"&amp;Table5[[#This Row],[enz]]),"'RXN-")</f>
        <v>GLYCtps_e_FWD</v>
      </c>
      <c r="D1261">
        <v>11171.708534568001</v>
      </c>
      <c r="E1261">
        <f>_xlfn.XLOOKUP(Table5[[#This Row],[r]],Table3[r],Table3[kapp],"")</f>
        <v>8988.1774343278394</v>
      </c>
      <c r="F1261">
        <f>Table5[[#This Row],[kapp]]-Table5[[#This Row],[old]]</f>
        <v>2183.5311002401613</v>
      </c>
      <c r="G1261" t="str" cm="1">
        <f t="array" ref="G1261">IF(ROWS(_xlfn._xlws.FILTER(Table5[r],Table5[enz]=Table5[[#This Row],[enz]]))&gt;1,"many","1")</f>
        <v>many</v>
      </c>
      <c r="H1261" t="str" cm="1">
        <f t="array" ref="H1261">IF(ROWS(_xlfn._xlws.FILTER(Table5[r],Table5[rxn-no-enz]=Table5[[#This Row],[rxn-no-enz]]))&gt;1,"many","1")</f>
        <v>1</v>
      </c>
      <c r="I1261" t="str">
        <f>_xlfn.XLOOKUP(SUBSTITUTE(Table5[[#This Row],[r]],"'",""),Table6[rxn],Table6[rxn],"no")</f>
        <v>no</v>
      </c>
      <c r="J1261" t="str" cm="1">
        <f t="array" ref="J1261">_xlfn.XLOOKUP(Table5[[#This Row],[r]],"'"&amp;Table6[rxn]&amp;"'",Table6[expected kapp],"")</f>
        <v/>
      </c>
      <c r="L1261" t="s">
        <v>9699</v>
      </c>
      <c r="M1261">
        <v>8988.1774343278394</v>
      </c>
      <c r="AE1261" s="1" t="s">
        <v>11894</v>
      </c>
      <c r="AF1261" s="1" t="s">
        <v>2778</v>
      </c>
      <c r="AG1261" s="9">
        <v>6.9499753799999999E-10</v>
      </c>
      <c r="AH1261" s="1" t="str">
        <f>_xlfn.TEXTAFTER(Table9[[#This Row],[rxn]],"-",-1)</f>
        <v>rt5713</v>
      </c>
      <c r="AI1261" s="1" t="e">
        <f>_xlfn.TEXTAFTER(_xlfn.TEXTBEFORE(Table9[[#This Row],[rxn]],"-"&amp;Table9[[#This Row],[enz]]),"RXN-")</f>
        <v>#N/A</v>
      </c>
      <c r="AJ1261" s="1" t="e">
        <f>_xlfn.TEXTBEFORE(Table9[[#This Row],[rxn]],"_",-1)</f>
        <v>#N/A</v>
      </c>
    </row>
    <row r="1262" spans="1:36" ht="17" hidden="1" x14ac:dyDescent="0.25">
      <c r="A1262" t="s">
        <v>9793</v>
      </c>
      <c r="B1262" t="str">
        <f>_xlfn.TEXTAFTER(Table5[[#This Row],[r]],"-",-1)</f>
        <v>rt2336'</v>
      </c>
      <c r="C1262" t="str">
        <f>_xlfn.TEXTAFTER(_xlfn.TEXTBEFORE(Table5[[#This Row],[r]],"-"&amp;Table5[[#This Row],[enz]]),"'RXN-")</f>
        <v>GLYCtps_e_REV</v>
      </c>
      <c r="D1262">
        <v>11171.708534568001</v>
      </c>
      <c r="E1262">
        <f>_xlfn.XLOOKUP(Table5[[#This Row],[r]],Table3[r],Table3[kapp],"")</f>
        <v>8988.1774343278394</v>
      </c>
      <c r="F1262">
        <f>Table5[[#This Row],[kapp]]-Table5[[#This Row],[old]]</f>
        <v>2183.5311002401613</v>
      </c>
      <c r="G1262" t="str" cm="1">
        <f t="array" ref="G1262">IF(ROWS(_xlfn._xlws.FILTER(Table5[r],Table5[enz]=Table5[[#This Row],[enz]]))&gt;1,"many","1")</f>
        <v>many</v>
      </c>
      <c r="H1262" t="str" cm="1">
        <f t="array" ref="H1262">IF(ROWS(_xlfn._xlws.FILTER(Table5[r],Table5[rxn-no-enz]=Table5[[#This Row],[rxn-no-enz]]))&gt;1,"many","1")</f>
        <v>1</v>
      </c>
      <c r="I1262" t="str">
        <f>_xlfn.XLOOKUP(SUBSTITUTE(Table5[[#This Row],[r]],"'",""),Table6[rxn],Table6[rxn],"no")</f>
        <v>no</v>
      </c>
      <c r="J1262" t="str" cm="1">
        <f t="array" ref="J1262">_xlfn.XLOOKUP(Table5[[#This Row],[r]],"'"&amp;Table6[rxn]&amp;"'",Table6[expected kapp],"")</f>
        <v/>
      </c>
      <c r="L1262" t="s">
        <v>9700</v>
      </c>
      <c r="M1262">
        <v>8988.1774343278394</v>
      </c>
      <c r="AE1262" s="1" t="s">
        <v>4471</v>
      </c>
      <c r="AF1262" s="1" t="s">
        <v>2778</v>
      </c>
      <c r="AG1262" s="9">
        <v>4.6954778400000001E-10</v>
      </c>
      <c r="AH1262" s="1" t="str">
        <f>_xlfn.TEXTAFTER(Table9[[#This Row],[rxn]],"-",-1)</f>
        <v>rt5719</v>
      </c>
      <c r="AI1262" s="1" t="e">
        <f>_xlfn.TEXTAFTER(_xlfn.TEXTBEFORE(Table9[[#This Row],[rxn]],"-"&amp;Table9[[#This Row],[enz]]),"RXN-")</f>
        <v>#N/A</v>
      </c>
      <c r="AJ1262" s="1" t="e">
        <f>_xlfn.TEXTBEFORE(Table9[[#This Row],[rxn]],"_",-1)</f>
        <v>#N/A</v>
      </c>
    </row>
    <row r="1263" spans="1:36" ht="17" hidden="1" x14ac:dyDescent="0.25">
      <c r="A1263" t="s">
        <v>9794</v>
      </c>
      <c r="B1263" t="str">
        <f>_xlfn.TEXTAFTER(Table5[[#This Row],[r]],"-",-1)</f>
        <v>rt12285634'</v>
      </c>
      <c r="C1263" t="str">
        <f>_xlfn.TEXTAFTER(_xlfn.TEXTBEFORE(Table5[[#This Row],[r]],"-"&amp;Table5[[#This Row],[enz]]),"'RXN-")</f>
        <v>GLYGS_c_FWD</v>
      </c>
      <c r="D1263">
        <v>11171.708534568001</v>
      </c>
      <c r="E1263">
        <f>_xlfn.XLOOKUP(Table5[[#This Row],[r]],Table3[r],Table3[kapp],"")</f>
        <v>8988.1774343278394</v>
      </c>
      <c r="F1263">
        <f>Table5[[#This Row],[kapp]]-Table5[[#This Row],[old]]</f>
        <v>2183.5311002401613</v>
      </c>
      <c r="G1263" t="str" cm="1">
        <f t="array" ref="G1263">IF(ROWS(_xlfn._xlws.FILTER(Table5[r],Table5[enz]=Table5[[#This Row],[enz]]))&gt;1,"many","1")</f>
        <v>1</v>
      </c>
      <c r="H1263" t="str" cm="1">
        <f t="array" ref="H1263">IF(ROWS(_xlfn._xlws.FILTER(Table5[r],Table5[rxn-no-enz]=Table5[[#This Row],[rxn-no-enz]]))&gt;1,"many","1")</f>
        <v>1</v>
      </c>
      <c r="I1263" t="str">
        <f>_xlfn.XLOOKUP(SUBSTITUTE(Table5[[#This Row],[r]],"'",""),Table6[rxn],Table6[rxn],"no")</f>
        <v>no</v>
      </c>
      <c r="J1263" t="str" cm="1">
        <f t="array" ref="J1263">_xlfn.XLOOKUP(Table5[[#This Row],[r]],"'"&amp;Table6[rxn]&amp;"'",Table6[expected kapp],"")</f>
        <v/>
      </c>
      <c r="L1263" t="s">
        <v>9701</v>
      </c>
      <c r="M1263">
        <v>8988.1774343278394</v>
      </c>
      <c r="AE1263" s="1" t="s">
        <v>11895</v>
      </c>
      <c r="AF1263" s="1" t="s">
        <v>2778</v>
      </c>
      <c r="AG1263" s="9">
        <v>2.9076830999999901E-11</v>
      </c>
      <c r="AH1263" s="1" t="str">
        <f>_xlfn.TEXTAFTER(Table9[[#This Row],[rxn]],"-",-1)</f>
        <v>rt5734</v>
      </c>
      <c r="AI1263" s="1" t="e">
        <f>_xlfn.TEXTAFTER(_xlfn.TEXTBEFORE(Table9[[#This Row],[rxn]],"-"&amp;Table9[[#This Row],[enz]]),"RXN-")</f>
        <v>#N/A</v>
      </c>
      <c r="AJ1263" s="1" t="e">
        <f>_xlfn.TEXTBEFORE(Table9[[#This Row],[rxn]],"_",-1)</f>
        <v>#N/A</v>
      </c>
    </row>
    <row r="1264" spans="1:36" ht="17" hidden="1" x14ac:dyDescent="0.25">
      <c r="A1264" t="s">
        <v>9795</v>
      </c>
      <c r="B1264" t="str">
        <f>_xlfn.TEXTAFTER(Table5[[#This Row],[r]],"-",-1)</f>
        <v>rt4673'</v>
      </c>
      <c r="C1264" t="str">
        <f>_xlfn.TEXTAFTER(_xlfn.TEXTBEFORE(Table5[[#This Row],[r]],"-"&amp;Table5[[#This Row],[enz]]),"'RXN-")</f>
        <v>GLYOX_c_FWD</v>
      </c>
      <c r="D1264">
        <v>11171.708534568001</v>
      </c>
      <c r="E1264">
        <f>_xlfn.XLOOKUP(Table5[[#This Row],[r]],Table3[r],Table3[kapp],"")</f>
        <v>8988.1774343278394</v>
      </c>
      <c r="F1264">
        <f>Table5[[#This Row],[kapp]]-Table5[[#This Row],[old]]</f>
        <v>2183.5311002401613</v>
      </c>
      <c r="G1264" t="str" cm="1">
        <f t="array" ref="G1264">IF(ROWS(_xlfn._xlws.FILTER(Table5[r],Table5[enz]=Table5[[#This Row],[enz]]))&gt;1,"many","1")</f>
        <v>1</v>
      </c>
      <c r="H1264" t="str" cm="1">
        <f t="array" ref="H1264">IF(ROWS(_xlfn._xlws.FILTER(Table5[r],Table5[rxn-no-enz]=Table5[[#This Row],[rxn-no-enz]]))&gt;1,"many","1")</f>
        <v>1</v>
      </c>
      <c r="I1264" t="str">
        <f>_xlfn.XLOOKUP(SUBSTITUTE(Table5[[#This Row],[r]],"'",""),Table6[rxn],Table6[rxn],"no")</f>
        <v>no</v>
      </c>
      <c r="J1264" t="str" cm="1">
        <f t="array" ref="J1264">_xlfn.XLOOKUP(Table5[[#This Row],[r]],"'"&amp;Table6[rxn]&amp;"'",Table6[expected kapp],"")</f>
        <v/>
      </c>
      <c r="L1264" t="s">
        <v>8431</v>
      </c>
      <c r="M1264">
        <v>5037.8437790241496</v>
      </c>
      <c r="AE1264" s="1" t="s">
        <v>11896</v>
      </c>
      <c r="AF1264" s="1" t="s">
        <v>2778</v>
      </c>
      <c r="AG1264" s="9">
        <v>9.2267688799999997E-10</v>
      </c>
      <c r="AH1264" s="1" t="str">
        <f>_xlfn.TEXTAFTER(Table9[[#This Row],[rxn]],"-",-1)</f>
        <v>rt5740</v>
      </c>
      <c r="AI1264" s="1" t="e">
        <f>_xlfn.TEXTAFTER(_xlfn.TEXTBEFORE(Table9[[#This Row],[rxn]],"-"&amp;Table9[[#This Row],[enz]]),"RXN-")</f>
        <v>#N/A</v>
      </c>
      <c r="AJ1264" s="1" t="e">
        <f>_xlfn.TEXTBEFORE(Table9[[#This Row],[rxn]],"_",-1)</f>
        <v>#N/A</v>
      </c>
    </row>
    <row r="1265" spans="1:36" ht="17" hidden="1" x14ac:dyDescent="0.25">
      <c r="A1265" t="s">
        <v>9796</v>
      </c>
      <c r="B1265" t="str">
        <f>_xlfn.TEXTAFTER(Table5[[#This Row],[r]],"-",-1)</f>
        <v>rt5195'</v>
      </c>
      <c r="C1265" t="str">
        <f>_xlfn.TEXTAFTER(_xlfn.TEXTBEFORE(Table5[[#This Row],[r]],"-"&amp;Table5[[#This Row],[enz]]),"'RXN-")</f>
        <v>GLYOX_m_FWD</v>
      </c>
      <c r="D1265">
        <v>11171.708534568001</v>
      </c>
      <c r="E1265">
        <f>_xlfn.XLOOKUP(Table5[[#This Row],[r]],Table3[r],Table3[kapp],"")</f>
        <v>8988.1774343278394</v>
      </c>
      <c r="F1265">
        <f>Table5[[#This Row],[kapp]]-Table5[[#This Row],[old]]</f>
        <v>2183.5311002401613</v>
      </c>
      <c r="G1265" t="str" cm="1">
        <f t="array" ref="G1265">IF(ROWS(_xlfn._xlws.FILTER(Table5[r],Table5[enz]=Table5[[#This Row],[enz]]))&gt;1,"many","1")</f>
        <v>1</v>
      </c>
      <c r="H1265" t="str" cm="1">
        <f t="array" ref="H1265">IF(ROWS(_xlfn._xlws.FILTER(Table5[r],Table5[rxn-no-enz]=Table5[[#This Row],[rxn-no-enz]]))&gt;1,"many","1")</f>
        <v>1</v>
      </c>
      <c r="I1265" t="str">
        <f>_xlfn.XLOOKUP(SUBSTITUTE(Table5[[#This Row],[r]],"'",""),Table6[rxn],Table6[rxn],"no")</f>
        <v>no</v>
      </c>
      <c r="J1265" t="str" cm="1">
        <f t="array" ref="J1265">_xlfn.XLOOKUP(Table5[[#This Row],[r]],"'"&amp;Table6[rxn]&amp;"'",Table6[expected kapp],"")</f>
        <v/>
      </c>
      <c r="L1265" t="s">
        <v>9702</v>
      </c>
      <c r="M1265">
        <v>8988.1774343278394</v>
      </c>
      <c r="AE1265" s="1" t="s">
        <v>4472</v>
      </c>
      <c r="AF1265" s="1" t="s">
        <v>2778</v>
      </c>
      <c r="AG1265" s="9">
        <v>1.4793567499999999E-9</v>
      </c>
      <c r="AH1265" s="1" t="str">
        <f>_xlfn.TEXTAFTER(Table9[[#This Row],[rxn]],"-",-1)</f>
        <v>rt5758</v>
      </c>
      <c r="AI1265" s="1" t="e">
        <f>_xlfn.TEXTAFTER(_xlfn.TEXTBEFORE(Table9[[#This Row],[rxn]],"-"&amp;Table9[[#This Row],[enz]]),"RXN-")</f>
        <v>#N/A</v>
      </c>
      <c r="AJ1265" s="1" t="e">
        <f>_xlfn.TEXTBEFORE(Table9[[#This Row],[rxn]],"_",-1)</f>
        <v>#N/A</v>
      </c>
    </row>
    <row r="1266" spans="1:36" ht="17" hidden="1" x14ac:dyDescent="0.25">
      <c r="A1266" t="s">
        <v>9797</v>
      </c>
      <c r="B1266" t="str">
        <f>_xlfn.TEXTAFTER(Table5[[#This Row],[r]],"-",-1)</f>
        <v>rt0066'</v>
      </c>
      <c r="C1266" t="str">
        <f>_xlfn.TEXTAFTER(_xlfn.TEXTBEFORE(Table5[[#This Row],[r]],"-"&amp;Table5[[#This Row],[enz]]),"'RXN-")</f>
        <v>GLYt_c_m_REV</v>
      </c>
      <c r="D1266">
        <v>11171.708534568001</v>
      </c>
      <c r="E1266">
        <f>_xlfn.XLOOKUP(Table5[[#This Row],[r]],Table3[r],Table3[kapp],"")</f>
        <v>8988.1774343278394</v>
      </c>
      <c r="F1266">
        <f>Table5[[#This Row],[kapp]]-Table5[[#This Row],[old]]</f>
        <v>2183.5311002401613</v>
      </c>
      <c r="G1266" t="str" cm="1">
        <f t="array" ref="G1266">IF(ROWS(_xlfn._xlws.FILTER(Table5[r],Table5[enz]=Table5[[#This Row],[enz]]))&gt;1,"many","1")</f>
        <v>many</v>
      </c>
      <c r="H1266" t="str" cm="1">
        <f t="array" ref="H1266">IF(ROWS(_xlfn._xlws.FILTER(Table5[r],Table5[rxn-no-enz]=Table5[[#This Row],[rxn-no-enz]]))&gt;1,"many","1")</f>
        <v>many</v>
      </c>
      <c r="I1266" t="str">
        <f>_xlfn.XLOOKUP(SUBSTITUTE(Table5[[#This Row],[r]],"'",""),Table6[rxn],Table6[rxn],"no")</f>
        <v>no</v>
      </c>
      <c r="J1266" t="str" cm="1">
        <f t="array" ref="J1266">_xlfn.XLOOKUP(Table5[[#This Row],[r]],"'"&amp;Table6[rxn]&amp;"'",Table6[expected kapp],"")</f>
        <v/>
      </c>
      <c r="L1266" t="s">
        <v>9703</v>
      </c>
      <c r="M1266">
        <v>8988.1774343278394</v>
      </c>
      <c r="AE1266" s="1" t="s">
        <v>11897</v>
      </c>
      <c r="AF1266" s="1" t="s">
        <v>2778</v>
      </c>
      <c r="AG1266" s="9">
        <v>6.3266265999999995E-11</v>
      </c>
      <c r="AH1266" s="1" t="str">
        <f>_xlfn.TEXTAFTER(Table9[[#This Row],[rxn]],"-",-1)</f>
        <v>rt5764</v>
      </c>
      <c r="AI1266" s="1" t="e">
        <f>_xlfn.TEXTAFTER(_xlfn.TEXTBEFORE(Table9[[#This Row],[rxn]],"-"&amp;Table9[[#This Row],[enz]]),"RXN-")</f>
        <v>#N/A</v>
      </c>
      <c r="AJ1266" s="1" t="e">
        <f>_xlfn.TEXTBEFORE(Table9[[#This Row],[rxn]],"_",-1)</f>
        <v>#N/A</v>
      </c>
    </row>
    <row r="1267" spans="1:36" ht="17" hidden="1" x14ac:dyDescent="0.25">
      <c r="A1267" t="s">
        <v>9798</v>
      </c>
      <c r="B1267" t="str">
        <f>_xlfn.TEXTAFTER(Table5[[#This Row],[r]],"-",-1)</f>
        <v>rt4150'</v>
      </c>
      <c r="C1267" t="str">
        <f>_xlfn.TEXTAFTER(_xlfn.TEXTBEFORE(Table5[[#This Row],[r]],"-"&amp;Table5[[#This Row],[enz]]),"'RXN-")</f>
        <v>GLYt_c_m_FWD</v>
      </c>
      <c r="D1267">
        <v>11171.708534568001</v>
      </c>
      <c r="E1267">
        <f>_xlfn.XLOOKUP(Table5[[#This Row],[r]],Table3[r],Table3[kapp],"")</f>
        <v>8988.1774343278394</v>
      </c>
      <c r="F1267">
        <f>Table5[[#This Row],[kapp]]-Table5[[#This Row],[old]]</f>
        <v>2183.5311002401613</v>
      </c>
      <c r="G1267" t="str" cm="1">
        <f t="array" ref="G1267">IF(ROWS(_xlfn._xlws.FILTER(Table5[r],Table5[enz]=Table5[[#This Row],[enz]]))&gt;1,"many","1")</f>
        <v>many</v>
      </c>
      <c r="H1267" t="str" cm="1">
        <f t="array" ref="H1267">IF(ROWS(_xlfn._xlws.FILTER(Table5[r],Table5[rxn-no-enz]=Table5[[#This Row],[rxn-no-enz]]))&gt;1,"many","1")</f>
        <v>many</v>
      </c>
      <c r="I1267" t="str">
        <f>_xlfn.XLOOKUP(SUBSTITUTE(Table5[[#This Row],[r]],"'",""),Table6[rxn],Table6[rxn],"no")</f>
        <v>no</v>
      </c>
      <c r="J1267" t="str" cm="1">
        <f t="array" ref="J1267">_xlfn.XLOOKUP(Table5[[#This Row],[r]],"'"&amp;Table6[rxn]&amp;"'",Table6[expected kapp],"")</f>
        <v/>
      </c>
      <c r="L1267" t="s">
        <v>9704</v>
      </c>
      <c r="M1267">
        <v>8988.1774343278394</v>
      </c>
      <c r="AE1267" s="1" t="s">
        <v>11898</v>
      </c>
      <c r="AF1267" s="1" t="s">
        <v>2778</v>
      </c>
      <c r="AG1267" s="9">
        <v>2.668089E-12</v>
      </c>
      <c r="AH1267" s="1" t="str">
        <f>_xlfn.TEXTAFTER(Table9[[#This Row],[rxn]],"-",-1)</f>
        <v>rt5771</v>
      </c>
      <c r="AI1267" s="1" t="e">
        <f>_xlfn.TEXTAFTER(_xlfn.TEXTBEFORE(Table9[[#This Row],[rxn]],"-"&amp;Table9[[#This Row],[enz]]),"RXN-")</f>
        <v>#N/A</v>
      </c>
      <c r="AJ1267" s="1" t="e">
        <f>_xlfn.TEXTBEFORE(Table9[[#This Row],[rxn]],"_",-1)</f>
        <v>#N/A</v>
      </c>
    </row>
    <row r="1268" spans="1:36" ht="17" hidden="1" x14ac:dyDescent="0.25">
      <c r="A1268" t="s">
        <v>9799</v>
      </c>
      <c r="B1268" t="str">
        <f>_xlfn.TEXTAFTER(Table5[[#This Row],[r]],"-",-1)</f>
        <v>rt4150'</v>
      </c>
      <c r="C1268" t="str">
        <f>_xlfn.TEXTAFTER(_xlfn.TEXTBEFORE(Table5[[#This Row],[r]],"-"&amp;Table5[[#This Row],[enz]]),"'RXN-")</f>
        <v>GLYt_c_m_REV</v>
      </c>
      <c r="D1268">
        <v>11171.708534568001</v>
      </c>
      <c r="E1268">
        <f>_xlfn.XLOOKUP(Table5[[#This Row],[r]],Table3[r],Table3[kapp],"")</f>
        <v>8988.1774343278394</v>
      </c>
      <c r="F1268">
        <f>Table5[[#This Row],[kapp]]-Table5[[#This Row],[old]]</f>
        <v>2183.5311002401613</v>
      </c>
      <c r="G1268" t="str" cm="1">
        <f t="array" ref="G1268">IF(ROWS(_xlfn._xlws.FILTER(Table5[r],Table5[enz]=Table5[[#This Row],[enz]]))&gt;1,"many","1")</f>
        <v>many</v>
      </c>
      <c r="H1268" t="str" cm="1">
        <f t="array" ref="H1268">IF(ROWS(_xlfn._xlws.FILTER(Table5[r],Table5[rxn-no-enz]=Table5[[#This Row],[rxn-no-enz]]))&gt;1,"many","1")</f>
        <v>many</v>
      </c>
      <c r="I1268" t="str">
        <f>_xlfn.XLOOKUP(SUBSTITUTE(Table5[[#This Row],[r]],"'",""),Table6[rxn],Table6[rxn],"no")</f>
        <v>no</v>
      </c>
      <c r="J1268" t="str" cm="1">
        <f t="array" ref="J1268">_xlfn.XLOOKUP(Table5[[#This Row],[r]],"'"&amp;Table6[rxn]&amp;"'",Table6[expected kapp],"")</f>
        <v/>
      </c>
      <c r="L1268" t="s">
        <v>9705</v>
      </c>
      <c r="M1268">
        <v>8988.1774343278394</v>
      </c>
      <c r="AE1268" s="1" t="s">
        <v>11899</v>
      </c>
      <c r="AF1268" s="1" t="s">
        <v>2778</v>
      </c>
      <c r="AG1268" s="9">
        <v>6.3060314999999994E-11</v>
      </c>
      <c r="AH1268" s="1" t="str">
        <f>_xlfn.TEXTAFTER(Table9[[#This Row],[rxn]],"-",-1)</f>
        <v>rt5790</v>
      </c>
      <c r="AI1268" s="1" t="e">
        <f>_xlfn.TEXTAFTER(_xlfn.TEXTBEFORE(Table9[[#This Row],[rxn]],"-"&amp;Table9[[#This Row],[enz]]),"RXN-")</f>
        <v>#N/A</v>
      </c>
      <c r="AJ1268" s="1" t="e">
        <f>_xlfn.TEXTBEFORE(Table9[[#This Row],[rxn]],"_",-1)</f>
        <v>#N/A</v>
      </c>
    </row>
    <row r="1269" spans="1:36" ht="17" hidden="1" x14ac:dyDescent="0.25">
      <c r="A1269" t="s">
        <v>9800</v>
      </c>
      <c r="B1269" t="str">
        <f>_xlfn.TEXTAFTER(Table5[[#This Row],[r]],"-",-1)</f>
        <v>rt0594'</v>
      </c>
      <c r="C1269" t="str">
        <f>_xlfn.TEXTAFTER(_xlfn.TEXTBEFORE(Table5[[#This Row],[r]],"-"&amp;Table5[[#This Row],[enz]]),"'RXN-")</f>
        <v>GLYtps_e_FWD</v>
      </c>
      <c r="D1269">
        <v>11171.708534568001</v>
      </c>
      <c r="E1269">
        <f>_xlfn.XLOOKUP(Table5[[#This Row],[r]],Table3[r],Table3[kapp],"")</f>
        <v>8988.1774343278394</v>
      </c>
      <c r="F1269">
        <f>Table5[[#This Row],[kapp]]-Table5[[#This Row],[old]]</f>
        <v>2183.5311002401613</v>
      </c>
      <c r="G1269" t="str" cm="1">
        <f t="array" ref="G1269">IF(ROWS(_xlfn._xlws.FILTER(Table5[r],Table5[enz]=Table5[[#This Row],[enz]]))&gt;1,"many","1")</f>
        <v>many</v>
      </c>
      <c r="H1269" t="str" cm="1">
        <f t="array" ref="H1269">IF(ROWS(_xlfn._xlws.FILTER(Table5[r],Table5[rxn-no-enz]=Table5[[#This Row],[rxn-no-enz]]))&gt;1,"many","1")</f>
        <v>many</v>
      </c>
      <c r="I1269" t="str">
        <f>_xlfn.XLOOKUP(SUBSTITUTE(Table5[[#This Row],[r]],"'",""),Table6[rxn],Table6[rxn],"no")</f>
        <v>no</v>
      </c>
      <c r="J1269" t="str" cm="1">
        <f t="array" ref="J1269">_xlfn.XLOOKUP(Table5[[#This Row],[r]],"'"&amp;Table6[rxn]&amp;"'",Table6[expected kapp],"")</f>
        <v/>
      </c>
      <c r="L1269" t="s">
        <v>9706</v>
      </c>
      <c r="M1269">
        <v>8988.1774343278394</v>
      </c>
      <c r="AE1269" s="1" t="s">
        <v>11900</v>
      </c>
      <c r="AF1269" s="1" t="s">
        <v>2778</v>
      </c>
      <c r="AG1269" s="9">
        <v>8.9007019999999994E-12</v>
      </c>
      <c r="AH1269" s="1" t="str">
        <f>_xlfn.TEXTAFTER(Table9[[#This Row],[rxn]],"-",-1)</f>
        <v>rt5791</v>
      </c>
      <c r="AI1269" s="1" t="e">
        <f>_xlfn.TEXTAFTER(_xlfn.TEXTBEFORE(Table9[[#This Row],[rxn]],"-"&amp;Table9[[#This Row],[enz]]),"RXN-")</f>
        <v>#N/A</v>
      </c>
      <c r="AJ1269" s="1" t="e">
        <f>_xlfn.TEXTBEFORE(Table9[[#This Row],[rxn]],"_",-1)</f>
        <v>#N/A</v>
      </c>
    </row>
    <row r="1270" spans="1:36" ht="17" hidden="1" x14ac:dyDescent="0.25">
      <c r="A1270" t="s">
        <v>9801</v>
      </c>
      <c r="B1270" t="str">
        <f>_xlfn.TEXTAFTER(Table5[[#This Row],[r]],"-",-1)</f>
        <v>rt0594'</v>
      </c>
      <c r="C1270" t="str">
        <f>_xlfn.TEXTAFTER(_xlfn.TEXTBEFORE(Table5[[#This Row],[r]],"-"&amp;Table5[[#This Row],[enz]]),"'RXN-")</f>
        <v>GLYtps_e_REV</v>
      </c>
      <c r="D1270">
        <v>11171.708534568001</v>
      </c>
      <c r="E1270">
        <f>_xlfn.XLOOKUP(Table5[[#This Row],[r]],Table3[r],Table3[kapp],"")</f>
        <v>8988.1774343278394</v>
      </c>
      <c r="F1270">
        <f>Table5[[#This Row],[kapp]]-Table5[[#This Row],[old]]</f>
        <v>2183.5311002401613</v>
      </c>
      <c r="G1270" t="str" cm="1">
        <f t="array" ref="G1270">IF(ROWS(_xlfn._xlws.FILTER(Table5[r],Table5[enz]=Table5[[#This Row],[enz]]))&gt;1,"many","1")</f>
        <v>many</v>
      </c>
      <c r="H1270" t="str" cm="1">
        <f t="array" ref="H1270">IF(ROWS(_xlfn._xlws.FILTER(Table5[r],Table5[rxn-no-enz]=Table5[[#This Row],[rxn-no-enz]]))&gt;1,"many","1")</f>
        <v>many</v>
      </c>
      <c r="I1270" t="str">
        <f>_xlfn.XLOOKUP(SUBSTITUTE(Table5[[#This Row],[r]],"'",""),Table6[rxn],Table6[rxn],"no")</f>
        <v>no</v>
      </c>
      <c r="J1270" t="str" cm="1">
        <f t="array" ref="J1270">_xlfn.XLOOKUP(Table5[[#This Row],[r]],"'"&amp;Table6[rxn]&amp;"'",Table6[expected kapp],"")</f>
        <v/>
      </c>
      <c r="L1270" t="s">
        <v>9707</v>
      </c>
      <c r="M1270">
        <v>8988.1774343278394</v>
      </c>
      <c r="AE1270" s="1" t="s">
        <v>11901</v>
      </c>
      <c r="AF1270" s="1" t="s">
        <v>2778</v>
      </c>
      <c r="AG1270" s="9">
        <v>2.7658392400000001E-10</v>
      </c>
      <c r="AH1270" s="1" t="str">
        <f>_xlfn.TEXTAFTER(Table9[[#This Row],[rxn]],"-",-1)</f>
        <v>rt5794</v>
      </c>
      <c r="AI1270" s="1" t="e">
        <f>_xlfn.TEXTAFTER(_xlfn.TEXTBEFORE(Table9[[#This Row],[rxn]],"-"&amp;Table9[[#This Row],[enz]]),"RXN-")</f>
        <v>#N/A</v>
      </c>
      <c r="AJ1270" s="1" t="e">
        <f>_xlfn.TEXTBEFORE(Table9[[#This Row],[rxn]],"_",-1)</f>
        <v>#N/A</v>
      </c>
    </row>
    <row r="1271" spans="1:36" ht="17" hidden="1" x14ac:dyDescent="0.25">
      <c r="A1271" t="s">
        <v>9802</v>
      </c>
      <c r="B1271" t="str">
        <f>_xlfn.TEXTAFTER(Table5[[#This Row],[r]],"-",-1)</f>
        <v>rt4390'</v>
      </c>
      <c r="C1271" t="str">
        <f>_xlfn.TEXTAFTER(_xlfn.TEXTBEFORE(Table5[[#This Row],[r]],"-"&amp;Table5[[#This Row],[enz]]),"'RXN-")</f>
        <v>GLYtps_e_FWD</v>
      </c>
      <c r="D1271">
        <v>11171.708534568001</v>
      </c>
      <c r="E1271">
        <f>_xlfn.XLOOKUP(Table5[[#This Row],[r]],Table3[r],Table3[kapp],"")</f>
        <v>8988.1774343278394</v>
      </c>
      <c r="F1271">
        <f>Table5[[#This Row],[kapp]]-Table5[[#This Row],[old]]</f>
        <v>2183.5311002401613</v>
      </c>
      <c r="G1271" t="str" cm="1">
        <f t="array" ref="G1271">IF(ROWS(_xlfn._xlws.FILTER(Table5[r],Table5[enz]=Table5[[#This Row],[enz]]))&gt;1,"many","1")</f>
        <v>many</v>
      </c>
      <c r="H1271" t="str" cm="1">
        <f t="array" ref="H1271">IF(ROWS(_xlfn._xlws.FILTER(Table5[r],Table5[rxn-no-enz]=Table5[[#This Row],[rxn-no-enz]]))&gt;1,"many","1")</f>
        <v>many</v>
      </c>
      <c r="I1271" t="str">
        <f>_xlfn.XLOOKUP(SUBSTITUTE(Table5[[#This Row],[r]],"'",""),Table6[rxn],Table6[rxn],"no")</f>
        <v>no</v>
      </c>
      <c r="J1271" t="str" cm="1">
        <f t="array" ref="J1271">_xlfn.XLOOKUP(Table5[[#This Row],[r]],"'"&amp;Table6[rxn]&amp;"'",Table6[expected kapp],"")</f>
        <v/>
      </c>
      <c r="L1271" t="s">
        <v>9708</v>
      </c>
      <c r="M1271">
        <v>8988.1774343278394</v>
      </c>
      <c r="AE1271" s="1" t="s">
        <v>4473</v>
      </c>
      <c r="AF1271" s="1" t="s">
        <v>2778</v>
      </c>
      <c r="AG1271" s="9">
        <v>1.13377E-13</v>
      </c>
      <c r="AH1271" s="1" t="str">
        <f>_xlfn.TEXTAFTER(Table9[[#This Row],[rxn]],"-",-1)</f>
        <v>rt5802</v>
      </c>
      <c r="AI1271" s="1" t="e">
        <f>_xlfn.TEXTAFTER(_xlfn.TEXTBEFORE(Table9[[#This Row],[rxn]],"-"&amp;Table9[[#This Row],[enz]]),"RXN-")</f>
        <v>#N/A</v>
      </c>
      <c r="AJ1271" s="1" t="e">
        <f>_xlfn.TEXTBEFORE(Table9[[#This Row],[rxn]],"_",-1)</f>
        <v>#N/A</v>
      </c>
    </row>
    <row r="1272" spans="1:36" ht="17" hidden="1" x14ac:dyDescent="0.25">
      <c r="A1272" t="s">
        <v>9803</v>
      </c>
      <c r="B1272" t="str">
        <f>_xlfn.TEXTAFTER(Table5[[#This Row],[r]],"-",-1)</f>
        <v>rt4390'</v>
      </c>
      <c r="C1272" t="str">
        <f>_xlfn.TEXTAFTER(_xlfn.TEXTBEFORE(Table5[[#This Row],[r]],"-"&amp;Table5[[#This Row],[enz]]),"'RXN-")</f>
        <v>GLYtps_e_REV</v>
      </c>
      <c r="D1272">
        <v>11171.708534568001</v>
      </c>
      <c r="E1272">
        <f>_xlfn.XLOOKUP(Table5[[#This Row],[r]],Table3[r],Table3[kapp],"")</f>
        <v>8988.1774343278394</v>
      </c>
      <c r="F1272">
        <f>Table5[[#This Row],[kapp]]-Table5[[#This Row],[old]]</f>
        <v>2183.5311002401613</v>
      </c>
      <c r="G1272" t="str" cm="1">
        <f t="array" ref="G1272">IF(ROWS(_xlfn._xlws.FILTER(Table5[r],Table5[enz]=Table5[[#This Row],[enz]]))&gt;1,"many","1")</f>
        <v>many</v>
      </c>
      <c r="H1272" t="str" cm="1">
        <f t="array" ref="H1272">IF(ROWS(_xlfn._xlws.FILTER(Table5[r],Table5[rxn-no-enz]=Table5[[#This Row],[rxn-no-enz]]))&gt;1,"many","1")</f>
        <v>many</v>
      </c>
      <c r="I1272" t="str">
        <f>_xlfn.XLOOKUP(SUBSTITUTE(Table5[[#This Row],[r]],"'",""),Table6[rxn],Table6[rxn],"no")</f>
        <v>no</v>
      </c>
      <c r="J1272" t="str" cm="1">
        <f t="array" ref="J1272">_xlfn.XLOOKUP(Table5[[#This Row],[r]],"'"&amp;Table6[rxn]&amp;"'",Table6[expected kapp],"")</f>
        <v/>
      </c>
      <c r="L1272" t="s">
        <v>9709</v>
      </c>
      <c r="M1272">
        <v>8988.1774343278394</v>
      </c>
      <c r="AE1272" s="1" t="s">
        <v>4474</v>
      </c>
      <c r="AF1272" s="1" t="s">
        <v>2778</v>
      </c>
      <c r="AG1272" s="9">
        <v>6.9237157000000005E-11</v>
      </c>
      <c r="AH1272" s="1" t="str">
        <f>_xlfn.TEXTAFTER(Table9[[#This Row],[rxn]],"-",-1)</f>
        <v>rt5811</v>
      </c>
      <c r="AI1272" s="1" t="e">
        <f>_xlfn.TEXTAFTER(_xlfn.TEXTBEFORE(Table9[[#This Row],[rxn]],"-"&amp;Table9[[#This Row],[enz]]),"RXN-")</f>
        <v>#N/A</v>
      </c>
      <c r="AJ1272" s="1" t="e">
        <f>_xlfn.TEXTBEFORE(Table9[[#This Row],[rxn]],"_",-1)</f>
        <v>#N/A</v>
      </c>
    </row>
    <row r="1273" spans="1:36" ht="17" hidden="1" x14ac:dyDescent="0.25">
      <c r="A1273" t="s">
        <v>9804</v>
      </c>
      <c r="B1273" t="str">
        <f>_xlfn.TEXTAFTER(Table5[[#This Row],[r]],"-",-1)</f>
        <v>rt5861'</v>
      </c>
      <c r="C1273" t="str">
        <f>_xlfn.TEXTAFTER(_xlfn.TEXTBEFORE(Table5[[#This Row],[r]],"-"&amp;Table5[[#This Row],[enz]]),"'RXN-")</f>
        <v>GLYtps_e_FWD</v>
      </c>
      <c r="D1273">
        <v>11171.708534568001</v>
      </c>
      <c r="E1273">
        <f>_xlfn.XLOOKUP(Table5[[#This Row],[r]],Table3[r],Table3[kapp],"")</f>
        <v>8988.1774343278394</v>
      </c>
      <c r="F1273">
        <f>Table5[[#This Row],[kapp]]-Table5[[#This Row],[old]]</f>
        <v>2183.5311002401613</v>
      </c>
      <c r="G1273" t="str" cm="1">
        <f t="array" ref="G1273">IF(ROWS(_xlfn._xlws.FILTER(Table5[r],Table5[enz]=Table5[[#This Row],[enz]]))&gt;1,"many","1")</f>
        <v>many</v>
      </c>
      <c r="H1273" t="str" cm="1">
        <f t="array" ref="H1273">IF(ROWS(_xlfn._xlws.FILTER(Table5[r],Table5[rxn-no-enz]=Table5[[#This Row],[rxn-no-enz]]))&gt;1,"many","1")</f>
        <v>many</v>
      </c>
      <c r="I1273" t="str">
        <f>_xlfn.XLOOKUP(SUBSTITUTE(Table5[[#This Row],[r]],"'",""),Table6[rxn],Table6[rxn],"no")</f>
        <v>no</v>
      </c>
      <c r="J1273" t="str" cm="1">
        <f t="array" ref="J1273">_xlfn.XLOOKUP(Table5[[#This Row],[r]],"'"&amp;Table6[rxn]&amp;"'",Table6[expected kapp],"")</f>
        <v/>
      </c>
      <c r="L1273" t="s">
        <v>8432</v>
      </c>
      <c r="M1273">
        <v>171816.181616552</v>
      </c>
      <c r="AE1273" s="1" t="s">
        <v>4475</v>
      </c>
      <c r="AF1273" s="1" t="s">
        <v>2778</v>
      </c>
      <c r="AG1273" s="9">
        <v>5.5313697000000002E-11</v>
      </c>
      <c r="AH1273" s="1" t="str">
        <f>_xlfn.TEXTAFTER(Table9[[#This Row],[rxn]],"-",-1)</f>
        <v>rt5817</v>
      </c>
      <c r="AI1273" s="1" t="e">
        <f>_xlfn.TEXTAFTER(_xlfn.TEXTBEFORE(Table9[[#This Row],[rxn]],"-"&amp;Table9[[#This Row],[enz]]),"RXN-")</f>
        <v>#N/A</v>
      </c>
      <c r="AJ1273" s="1" t="e">
        <f>_xlfn.TEXTBEFORE(Table9[[#This Row],[rxn]],"_",-1)</f>
        <v>#N/A</v>
      </c>
    </row>
    <row r="1274" spans="1:36" ht="17" hidden="1" x14ac:dyDescent="0.25">
      <c r="A1274" t="s">
        <v>9805</v>
      </c>
      <c r="B1274" t="str">
        <f>_xlfn.TEXTAFTER(Table5[[#This Row],[r]],"-",-1)</f>
        <v>rt5861'</v>
      </c>
      <c r="C1274" t="str">
        <f>_xlfn.TEXTAFTER(_xlfn.TEXTBEFORE(Table5[[#This Row],[r]],"-"&amp;Table5[[#This Row],[enz]]),"'RXN-")</f>
        <v>GLYtps_e_REV</v>
      </c>
      <c r="D1274">
        <v>11171.708534568001</v>
      </c>
      <c r="E1274">
        <f>_xlfn.XLOOKUP(Table5[[#This Row],[r]],Table3[r],Table3[kapp],"")</f>
        <v>8988.1774343278394</v>
      </c>
      <c r="F1274">
        <f>Table5[[#This Row],[kapp]]-Table5[[#This Row],[old]]</f>
        <v>2183.5311002401613</v>
      </c>
      <c r="G1274" t="str" cm="1">
        <f t="array" ref="G1274">IF(ROWS(_xlfn._xlws.FILTER(Table5[r],Table5[enz]=Table5[[#This Row],[enz]]))&gt;1,"many","1")</f>
        <v>many</v>
      </c>
      <c r="H1274" t="str" cm="1">
        <f t="array" ref="H1274">IF(ROWS(_xlfn._xlws.FILTER(Table5[r],Table5[rxn-no-enz]=Table5[[#This Row],[rxn-no-enz]]))&gt;1,"many","1")</f>
        <v>many</v>
      </c>
      <c r="I1274" t="str">
        <f>_xlfn.XLOOKUP(SUBSTITUTE(Table5[[#This Row],[r]],"'",""),Table6[rxn],Table6[rxn],"no")</f>
        <v>no</v>
      </c>
      <c r="J1274" t="str" cm="1">
        <f t="array" ref="J1274">_xlfn.XLOOKUP(Table5[[#This Row],[r]],"'"&amp;Table6[rxn]&amp;"'",Table6[expected kapp],"")</f>
        <v/>
      </c>
      <c r="L1274" t="s">
        <v>9710</v>
      </c>
      <c r="M1274">
        <v>8988.1774343278394</v>
      </c>
      <c r="AE1274" s="1" t="s">
        <v>4476</v>
      </c>
      <c r="AF1274" s="1" t="s">
        <v>2778</v>
      </c>
      <c r="AG1274" s="9">
        <v>2.4564552999999998E-11</v>
      </c>
      <c r="AH1274" s="1" t="str">
        <f>_xlfn.TEXTAFTER(Table9[[#This Row],[rxn]],"-",-1)</f>
        <v>rt5827</v>
      </c>
      <c r="AI1274" s="1" t="e">
        <f>_xlfn.TEXTAFTER(_xlfn.TEXTBEFORE(Table9[[#This Row],[rxn]],"-"&amp;Table9[[#This Row],[enz]]),"RXN-")</f>
        <v>#N/A</v>
      </c>
      <c r="AJ1274" s="1" t="e">
        <f>_xlfn.TEXTBEFORE(Table9[[#This Row],[rxn]],"_",-1)</f>
        <v>#N/A</v>
      </c>
    </row>
    <row r="1275" spans="1:36" ht="17" hidden="1" x14ac:dyDescent="0.25">
      <c r="A1275" t="s">
        <v>9806</v>
      </c>
      <c r="B1275" t="str">
        <f>_xlfn.TEXTAFTER(Table5[[#This Row],[r]],"-",-1)</f>
        <v>rt2621'</v>
      </c>
      <c r="C1275" t="str">
        <f>_xlfn.TEXTAFTER(_xlfn.TEXTBEFORE(Table5[[#This Row],[r]],"-"&amp;Table5[[#This Row],[enz]]),"'RXN-")</f>
        <v>GMAND_c_FWD</v>
      </c>
      <c r="D1275">
        <v>11171.708534568001</v>
      </c>
      <c r="E1275">
        <f>_xlfn.XLOOKUP(Table5[[#This Row],[r]],Table3[r],Table3[kapp],"")</f>
        <v>8988.1774343278394</v>
      </c>
      <c r="F1275">
        <f>Table5[[#This Row],[kapp]]-Table5[[#This Row],[old]]</f>
        <v>2183.5311002401613</v>
      </c>
      <c r="G1275" t="str" cm="1">
        <f t="array" ref="G1275">IF(ROWS(_xlfn._xlws.FILTER(Table5[r],Table5[enz]=Table5[[#This Row],[enz]]))&gt;1,"many","1")</f>
        <v>1</v>
      </c>
      <c r="H1275" t="str" cm="1">
        <f t="array" ref="H1275">IF(ROWS(_xlfn._xlws.FILTER(Table5[r],Table5[rxn-no-enz]=Table5[[#This Row],[rxn-no-enz]]))&gt;1,"many","1")</f>
        <v>many</v>
      </c>
      <c r="I1275" t="str">
        <f>_xlfn.XLOOKUP(SUBSTITUTE(Table5[[#This Row],[r]],"'",""),Table6[rxn],Table6[rxn],"no")</f>
        <v>no</v>
      </c>
      <c r="J1275" t="str" cm="1">
        <f t="array" ref="J1275">_xlfn.XLOOKUP(Table5[[#This Row],[r]],"'"&amp;Table6[rxn]&amp;"'",Table6[expected kapp],"")</f>
        <v/>
      </c>
      <c r="L1275" t="s">
        <v>9711</v>
      </c>
      <c r="M1275">
        <v>8988.1774343278394</v>
      </c>
      <c r="AE1275" s="1" t="s">
        <v>11902</v>
      </c>
      <c r="AF1275" s="1" t="s">
        <v>2778</v>
      </c>
      <c r="AG1275" s="9">
        <v>1.017582143E-9</v>
      </c>
      <c r="AH1275" s="1" t="str">
        <f>_xlfn.TEXTAFTER(Table9[[#This Row],[rxn]],"-",-1)</f>
        <v>rt5828</v>
      </c>
      <c r="AI1275" s="1" t="e">
        <f>_xlfn.TEXTAFTER(_xlfn.TEXTBEFORE(Table9[[#This Row],[rxn]],"-"&amp;Table9[[#This Row],[enz]]),"RXN-")</f>
        <v>#N/A</v>
      </c>
      <c r="AJ1275" s="1" t="e">
        <f>_xlfn.TEXTBEFORE(Table9[[#This Row],[rxn]],"_",-1)</f>
        <v>#N/A</v>
      </c>
    </row>
    <row r="1276" spans="1:36" ht="17" hidden="1" x14ac:dyDescent="0.25">
      <c r="A1276" t="s">
        <v>9807</v>
      </c>
      <c r="B1276" t="str">
        <f>_xlfn.TEXTAFTER(Table5[[#This Row],[r]],"-",-1)</f>
        <v>rt3255'</v>
      </c>
      <c r="C1276" t="str">
        <f>_xlfn.TEXTAFTER(_xlfn.TEXTBEFORE(Table5[[#This Row],[r]],"-"&amp;Table5[[#This Row],[enz]]),"'RXN-")</f>
        <v>GMAND_c_FWD</v>
      </c>
      <c r="D1276">
        <v>11171.708534568001</v>
      </c>
      <c r="E1276">
        <f>_xlfn.XLOOKUP(Table5[[#This Row],[r]],Table3[r],Table3[kapp],"")</f>
        <v>8988.1774343278394</v>
      </c>
      <c r="F1276">
        <f>Table5[[#This Row],[kapp]]-Table5[[#This Row],[old]]</f>
        <v>2183.5311002401613</v>
      </c>
      <c r="G1276" t="str" cm="1">
        <f t="array" ref="G1276">IF(ROWS(_xlfn._xlws.FILTER(Table5[r],Table5[enz]=Table5[[#This Row],[enz]]))&gt;1,"many","1")</f>
        <v>1</v>
      </c>
      <c r="H1276" t="str" cm="1">
        <f t="array" ref="H1276">IF(ROWS(_xlfn._xlws.FILTER(Table5[r],Table5[rxn-no-enz]=Table5[[#This Row],[rxn-no-enz]]))&gt;1,"many","1")</f>
        <v>many</v>
      </c>
      <c r="I1276" t="str">
        <f>_xlfn.XLOOKUP(SUBSTITUTE(Table5[[#This Row],[r]],"'",""),Table6[rxn],Table6[rxn],"no")</f>
        <v>no</v>
      </c>
      <c r="J1276" t="str" cm="1">
        <f t="array" ref="J1276">_xlfn.XLOOKUP(Table5[[#This Row],[r]],"'"&amp;Table6[rxn]&amp;"'",Table6[expected kapp],"")</f>
        <v/>
      </c>
      <c r="L1276" t="s">
        <v>9712</v>
      </c>
      <c r="M1276">
        <v>8988.1774343278394</v>
      </c>
      <c r="AE1276" s="1" t="s">
        <v>4477</v>
      </c>
      <c r="AF1276" s="1" t="s">
        <v>2778</v>
      </c>
      <c r="AG1276" s="9">
        <v>2.5573764E-11</v>
      </c>
      <c r="AH1276" s="1" t="str">
        <f>_xlfn.TEXTAFTER(Table9[[#This Row],[rxn]],"-",-1)</f>
        <v>rt5829</v>
      </c>
      <c r="AI1276" s="1" t="e">
        <f>_xlfn.TEXTAFTER(_xlfn.TEXTBEFORE(Table9[[#This Row],[rxn]],"-"&amp;Table9[[#This Row],[enz]]),"RXN-")</f>
        <v>#N/A</v>
      </c>
      <c r="AJ1276" s="1" t="e">
        <f>_xlfn.TEXTBEFORE(Table9[[#This Row],[rxn]],"_",-1)</f>
        <v>#N/A</v>
      </c>
    </row>
    <row r="1277" spans="1:36" ht="17" hidden="1" x14ac:dyDescent="0.25">
      <c r="A1277" t="s">
        <v>9808</v>
      </c>
      <c r="B1277" t="str">
        <f>_xlfn.TEXTAFTER(Table5[[#This Row],[r]],"-",-1)</f>
        <v>rt2224'</v>
      </c>
      <c r="C1277" t="str">
        <f>_xlfn.TEXTAFTER(_xlfn.TEXTBEFORE(Table5[[#This Row],[r]],"-"&amp;Table5[[#This Row],[enz]]),"'RXN-")</f>
        <v>GND_c_FWD</v>
      </c>
      <c r="D1277">
        <v>11171.708534568001</v>
      </c>
      <c r="E1277">
        <f>_xlfn.XLOOKUP(Table5[[#This Row],[r]],Table3[r],Table3[kapp],"")</f>
        <v>8988.1774343278394</v>
      </c>
      <c r="F1277">
        <f>Table5[[#This Row],[kapp]]-Table5[[#This Row],[old]]</f>
        <v>2183.5311002401613</v>
      </c>
      <c r="G1277" t="str" cm="1">
        <f t="array" ref="G1277">IF(ROWS(_xlfn._xlws.FILTER(Table5[r],Table5[enz]=Table5[[#This Row],[enz]]))&gt;1,"many","1")</f>
        <v>1</v>
      </c>
      <c r="H1277" t="str" cm="1">
        <f t="array" ref="H1277">IF(ROWS(_xlfn._xlws.FILTER(Table5[r],Table5[rxn-no-enz]=Table5[[#This Row],[rxn-no-enz]]))&gt;1,"many","1")</f>
        <v>many</v>
      </c>
      <c r="I1277" t="str">
        <f>_xlfn.XLOOKUP(SUBSTITUTE(Table5[[#This Row],[r]],"'",""),Table6[rxn],Table6[rxn],"no")</f>
        <v>no</v>
      </c>
      <c r="J1277" t="str" cm="1">
        <f t="array" ref="J1277">_xlfn.XLOOKUP(Table5[[#This Row],[r]],"'"&amp;Table6[rxn]&amp;"'",Table6[expected kapp],"")</f>
        <v/>
      </c>
      <c r="L1277" t="s">
        <v>9713</v>
      </c>
      <c r="M1277">
        <v>8988.1774343278394</v>
      </c>
      <c r="AE1277" s="1" t="s">
        <v>11903</v>
      </c>
      <c r="AF1277" s="1" t="s">
        <v>2778</v>
      </c>
      <c r="AG1277" s="9">
        <v>2.32516692999999E-10</v>
      </c>
      <c r="AH1277" s="1" t="str">
        <f>_xlfn.TEXTAFTER(Table9[[#This Row],[rxn]],"-",-1)</f>
        <v>rt5845</v>
      </c>
      <c r="AI1277" s="1" t="e">
        <f>_xlfn.TEXTAFTER(_xlfn.TEXTBEFORE(Table9[[#This Row],[rxn]],"-"&amp;Table9[[#This Row],[enz]]),"RXN-")</f>
        <v>#N/A</v>
      </c>
      <c r="AJ1277" s="1" t="e">
        <f>_xlfn.TEXTBEFORE(Table9[[#This Row],[rxn]],"_",-1)</f>
        <v>#N/A</v>
      </c>
    </row>
    <row r="1278" spans="1:36" ht="17" hidden="1" x14ac:dyDescent="0.25">
      <c r="A1278" t="s">
        <v>9809</v>
      </c>
      <c r="B1278" t="str">
        <f>_xlfn.TEXTAFTER(Table5[[#This Row],[r]],"-",-1)</f>
        <v>rt6799'</v>
      </c>
      <c r="C1278" t="str">
        <f>_xlfn.TEXTAFTER(_xlfn.TEXTBEFORE(Table5[[#This Row],[r]],"-"&amp;Table5[[#This Row],[enz]]),"'RXN-")</f>
        <v>GND_c_FWD</v>
      </c>
      <c r="D1278">
        <v>11171.708534568001</v>
      </c>
      <c r="E1278">
        <f>_xlfn.XLOOKUP(Table5[[#This Row],[r]],Table3[r],Table3[kapp],"")</f>
        <v>8988.1774343278394</v>
      </c>
      <c r="F1278">
        <f>Table5[[#This Row],[kapp]]-Table5[[#This Row],[old]]</f>
        <v>2183.5311002401613</v>
      </c>
      <c r="G1278" t="str" cm="1">
        <f t="array" ref="G1278">IF(ROWS(_xlfn._xlws.FILTER(Table5[r],Table5[enz]=Table5[[#This Row],[enz]]))&gt;1,"many","1")</f>
        <v>1</v>
      </c>
      <c r="H1278" t="str" cm="1">
        <f t="array" ref="H1278">IF(ROWS(_xlfn._xlws.FILTER(Table5[r],Table5[rxn-no-enz]=Table5[[#This Row],[rxn-no-enz]]))&gt;1,"many","1")</f>
        <v>many</v>
      </c>
      <c r="I1278" t="str">
        <f>_xlfn.XLOOKUP(SUBSTITUTE(Table5[[#This Row],[r]],"'",""),Table6[rxn],Table6[rxn],"no")</f>
        <v>no</v>
      </c>
      <c r="J1278" t="str" cm="1">
        <f t="array" ref="J1278">_xlfn.XLOOKUP(Table5[[#This Row],[r]],"'"&amp;Table6[rxn]&amp;"'",Table6[expected kapp],"")</f>
        <v/>
      </c>
      <c r="L1278" t="s">
        <v>9714</v>
      </c>
      <c r="M1278">
        <v>8988.1774343278394</v>
      </c>
      <c r="AE1278" s="1" t="s">
        <v>4478</v>
      </c>
      <c r="AF1278" s="1" t="s">
        <v>2778</v>
      </c>
      <c r="AG1278" s="9">
        <v>1.7485243E-11</v>
      </c>
      <c r="AH1278" s="1" t="str">
        <f>_xlfn.TEXTAFTER(Table9[[#This Row],[rxn]],"-",-1)</f>
        <v>rt5857</v>
      </c>
      <c r="AI1278" s="1" t="e">
        <f>_xlfn.TEXTAFTER(_xlfn.TEXTBEFORE(Table9[[#This Row],[rxn]],"-"&amp;Table9[[#This Row],[enz]]),"RXN-")</f>
        <v>#N/A</v>
      </c>
      <c r="AJ1278" s="1" t="e">
        <f>_xlfn.TEXTBEFORE(Table9[[#This Row],[rxn]],"_",-1)</f>
        <v>#N/A</v>
      </c>
    </row>
    <row r="1279" spans="1:36" ht="17" hidden="1" x14ac:dyDescent="0.25">
      <c r="A1279" t="s">
        <v>9810</v>
      </c>
      <c r="B1279" t="str">
        <f>_xlfn.TEXTAFTER(Table5[[#This Row],[r]],"-",-1)</f>
        <v>rt8291'</v>
      </c>
      <c r="C1279" t="str">
        <f>_xlfn.TEXTAFTER(_xlfn.TEXTBEFORE(Table5[[#This Row],[r]],"-"&amp;Table5[[#This Row],[enz]]),"'RXN-")</f>
        <v>GNK_c_FWD</v>
      </c>
      <c r="D1279">
        <v>11171.708534568001</v>
      </c>
      <c r="E1279">
        <f>_xlfn.XLOOKUP(Table5[[#This Row],[r]],Table3[r],Table3[kapp],"")</f>
        <v>8988.1774343278394</v>
      </c>
      <c r="F1279">
        <f>Table5[[#This Row],[kapp]]-Table5[[#This Row],[old]]</f>
        <v>2183.5311002401613</v>
      </c>
      <c r="G1279" t="str" cm="1">
        <f t="array" ref="G1279">IF(ROWS(_xlfn._xlws.FILTER(Table5[r],Table5[enz]=Table5[[#This Row],[enz]]))&gt;1,"many","1")</f>
        <v>1</v>
      </c>
      <c r="H1279" t="str" cm="1">
        <f t="array" ref="H1279">IF(ROWS(_xlfn._xlws.FILTER(Table5[r],Table5[rxn-no-enz]=Table5[[#This Row],[rxn-no-enz]]))&gt;1,"many","1")</f>
        <v>1</v>
      </c>
      <c r="I1279" t="str">
        <f>_xlfn.XLOOKUP(SUBSTITUTE(Table5[[#This Row],[r]],"'",""),Table6[rxn],Table6[rxn],"no")</f>
        <v>no</v>
      </c>
      <c r="J1279" t="str" cm="1">
        <f t="array" ref="J1279">_xlfn.XLOOKUP(Table5[[#This Row],[r]],"'"&amp;Table6[rxn]&amp;"'",Table6[expected kapp],"")</f>
        <v/>
      </c>
      <c r="L1279" t="s">
        <v>9715</v>
      </c>
      <c r="M1279">
        <v>8988.1774343278394</v>
      </c>
      <c r="AE1279" s="1" t="s">
        <v>4479</v>
      </c>
      <c r="AF1279" s="1" t="s">
        <v>2778</v>
      </c>
      <c r="AG1279" s="9">
        <v>5.4461060999999997E-11</v>
      </c>
      <c r="AH1279" s="1" t="str">
        <f>_xlfn.TEXTAFTER(Table9[[#This Row],[rxn]],"-",-1)</f>
        <v>rt5869_n</v>
      </c>
      <c r="AI1279" s="1" t="e">
        <f>_xlfn.TEXTAFTER(_xlfn.TEXTBEFORE(Table9[[#This Row],[rxn]],"-"&amp;Table9[[#This Row],[enz]]),"RXN-")</f>
        <v>#N/A</v>
      </c>
      <c r="AJ1279" s="1" t="str">
        <f>_xlfn.TEXTBEFORE(Table9[[#This Row],[rxn]],"_",-1)</f>
        <v>PROSYN-rt5869</v>
      </c>
    </row>
    <row r="1280" spans="1:36" ht="17" hidden="1" x14ac:dyDescent="0.25">
      <c r="A1280" t="s">
        <v>9811</v>
      </c>
      <c r="B1280" t="str">
        <f>_xlfn.TEXTAFTER(Table5[[#This Row],[r]],"-",-1)</f>
        <v>GPIA1CPLX1'</v>
      </c>
      <c r="C1280" t="str">
        <f>_xlfn.TEXTAFTER(_xlfn.TEXTBEFORE(Table5[[#This Row],[r]],"-"&amp;Table5[[#This Row],[enz]]),"'RXN-")</f>
        <v>GPIA1_c_FWD</v>
      </c>
      <c r="D1280">
        <v>11171.708534568001</v>
      </c>
      <c r="E1280">
        <f>_xlfn.XLOOKUP(Table5[[#This Row],[r]],Table3[r],Table3[kapp],"")</f>
        <v>8988.1774343278394</v>
      </c>
      <c r="F1280">
        <f>Table5[[#This Row],[kapp]]-Table5[[#This Row],[old]]</f>
        <v>2183.5311002401613</v>
      </c>
      <c r="G1280" t="str" cm="1">
        <f t="array" ref="G1280">IF(ROWS(_xlfn._xlws.FILTER(Table5[r],Table5[enz]=Table5[[#This Row],[enz]]))&gt;1,"many","1")</f>
        <v>1</v>
      </c>
      <c r="H1280" t="str" cm="1">
        <f t="array" ref="H1280">IF(ROWS(_xlfn._xlws.FILTER(Table5[r],Table5[rxn-no-enz]=Table5[[#This Row],[rxn-no-enz]]))&gt;1,"many","1")</f>
        <v>many</v>
      </c>
      <c r="I1280" t="str">
        <f>_xlfn.XLOOKUP(SUBSTITUTE(Table5[[#This Row],[r]],"'",""),Table6[rxn],Table6[rxn],"no")</f>
        <v>no</v>
      </c>
      <c r="J1280" t="str" cm="1">
        <f t="array" ref="J1280">_xlfn.XLOOKUP(Table5[[#This Row],[r]],"'"&amp;Table6[rxn]&amp;"'",Table6[expected kapp],"")</f>
        <v/>
      </c>
      <c r="L1280" t="s">
        <v>8433</v>
      </c>
      <c r="M1280">
        <v>6301.1388662032896</v>
      </c>
      <c r="AE1280" s="1" t="s">
        <v>11904</v>
      </c>
      <c r="AF1280" s="1" t="s">
        <v>2778</v>
      </c>
      <c r="AG1280" s="9">
        <v>1.1986341400000001E-10</v>
      </c>
      <c r="AH1280" s="1" t="str">
        <f>_xlfn.TEXTAFTER(Table9[[#This Row],[rxn]],"-",-1)</f>
        <v>rt5873</v>
      </c>
      <c r="AI1280" s="1" t="e">
        <f>_xlfn.TEXTAFTER(_xlfn.TEXTBEFORE(Table9[[#This Row],[rxn]],"-"&amp;Table9[[#This Row],[enz]]),"RXN-")</f>
        <v>#N/A</v>
      </c>
      <c r="AJ1280" s="1" t="e">
        <f>_xlfn.TEXTBEFORE(Table9[[#This Row],[rxn]],"_",-1)</f>
        <v>#N/A</v>
      </c>
    </row>
    <row r="1281" spans="1:36" ht="17" hidden="1" x14ac:dyDescent="0.25">
      <c r="A1281" t="s">
        <v>9812</v>
      </c>
      <c r="B1281" t="str">
        <f>_xlfn.TEXTAFTER(Table5[[#This Row],[r]],"-",-1)</f>
        <v>GPIA1CPLX2'</v>
      </c>
      <c r="C1281" t="str">
        <f>_xlfn.TEXTAFTER(_xlfn.TEXTBEFORE(Table5[[#This Row],[r]],"-"&amp;Table5[[#This Row],[enz]]),"'RXN-")</f>
        <v>GPIA1_c_FWD</v>
      </c>
      <c r="D1281">
        <v>11171.708534568001</v>
      </c>
      <c r="E1281">
        <f>_xlfn.XLOOKUP(Table5[[#This Row],[r]],Table3[r],Table3[kapp],"")</f>
        <v>8988.1774343278394</v>
      </c>
      <c r="F1281">
        <f>Table5[[#This Row],[kapp]]-Table5[[#This Row],[old]]</f>
        <v>2183.5311002401613</v>
      </c>
      <c r="G1281" t="str" cm="1">
        <f t="array" ref="G1281">IF(ROWS(_xlfn._xlws.FILTER(Table5[r],Table5[enz]=Table5[[#This Row],[enz]]))&gt;1,"many","1")</f>
        <v>1</v>
      </c>
      <c r="H1281" t="str" cm="1">
        <f t="array" ref="H1281">IF(ROWS(_xlfn._xlws.FILTER(Table5[r],Table5[rxn-no-enz]=Table5[[#This Row],[rxn-no-enz]]))&gt;1,"many","1")</f>
        <v>many</v>
      </c>
      <c r="I1281" t="str">
        <f>_xlfn.XLOOKUP(SUBSTITUTE(Table5[[#This Row],[r]],"'",""),Table6[rxn],Table6[rxn],"no")</f>
        <v>no</v>
      </c>
      <c r="J1281" t="str" cm="1">
        <f t="array" ref="J1281">_xlfn.XLOOKUP(Table5[[#This Row],[r]],"'"&amp;Table6[rxn]&amp;"'",Table6[expected kapp],"")</f>
        <v/>
      </c>
      <c r="L1281" t="s">
        <v>9716</v>
      </c>
      <c r="M1281">
        <v>8988.1774343278394</v>
      </c>
      <c r="AE1281" s="1" t="s">
        <v>11905</v>
      </c>
      <c r="AF1281" s="1" t="s">
        <v>2778</v>
      </c>
      <c r="AG1281" s="9">
        <v>3.0142871799999898E-10</v>
      </c>
      <c r="AH1281" s="1" t="str">
        <f>_xlfn.TEXTAFTER(Table9[[#This Row],[rxn]],"-",-1)</f>
        <v>rt5877_x</v>
      </c>
      <c r="AI1281" s="1" t="e">
        <f>_xlfn.TEXTAFTER(_xlfn.TEXTBEFORE(Table9[[#This Row],[rxn]],"-"&amp;Table9[[#This Row],[enz]]),"RXN-")</f>
        <v>#N/A</v>
      </c>
      <c r="AJ1281" s="1" t="str">
        <f>_xlfn.TEXTBEFORE(Table9[[#This Row],[rxn]],"_",-1)</f>
        <v>PROSYN-rt5877</v>
      </c>
    </row>
    <row r="1282" spans="1:36" ht="17" hidden="1" x14ac:dyDescent="0.25">
      <c r="A1282" t="s">
        <v>9813</v>
      </c>
      <c r="B1282" t="str">
        <f>_xlfn.TEXTAFTER(Table5[[#This Row],[r]],"-",-1)</f>
        <v>rt0563'</v>
      </c>
      <c r="C1282" t="str">
        <f>_xlfn.TEXTAFTER(_xlfn.TEXTBEFORE(Table5[[#This Row],[r]],"-"&amp;Table5[[#This Row],[enz]]),"'RXN-")</f>
        <v>GPIA10a_r_FWD</v>
      </c>
      <c r="D1282">
        <v>11171.708534568001</v>
      </c>
      <c r="E1282">
        <f>_xlfn.XLOOKUP(Table5[[#This Row],[r]],Table3[r],Table3[kapp],"")</f>
        <v>8988.1774343278394</v>
      </c>
      <c r="F1282">
        <f>Table5[[#This Row],[kapp]]-Table5[[#This Row],[old]]</f>
        <v>2183.5311002401613</v>
      </c>
      <c r="G1282" t="str" cm="1">
        <f t="array" ref="G1282">IF(ROWS(_xlfn._xlws.FILTER(Table5[r],Table5[enz]=Table5[[#This Row],[enz]]))&gt;1,"many","1")</f>
        <v>many</v>
      </c>
      <c r="H1282" t="str" cm="1">
        <f t="array" ref="H1282">IF(ROWS(_xlfn._xlws.FILTER(Table5[r],Table5[rxn-no-enz]=Table5[[#This Row],[rxn-no-enz]]))&gt;1,"many","1")</f>
        <v>many</v>
      </c>
      <c r="I1282" t="str">
        <f>_xlfn.XLOOKUP(SUBSTITUTE(Table5[[#This Row],[r]],"'",""),Table6[rxn],Table6[rxn],"no")</f>
        <v>no</v>
      </c>
      <c r="J1282" t="str" cm="1">
        <f t="array" ref="J1282">_xlfn.XLOOKUP(Table5[[#This Row],[r]],"'"&amp;Table6[rxn]&amp;"'",Table6[expected kapp],"")</f>
        <v/>
      </c>
      <c r="L1282" t="s">
        <v>9717</v>
      </c>
      <c r="M1282">
        <v>8988.1774343278394</v>
      </c>
      <c r="AE1282" s="1" t="s">
        <v>11906</v>
      </c>
      <c r="AF1282" s="1" t="s">
        <v>2778</v>
      </c>
      <c r="AG1282" s="9">
        <v>1.0878033000000001E-11</v>
      </c>
      <c r="AH1282" s="1" t="str">
        <f>_xlfn.TEXTAFTER(Table9[[#This Row],[rxn]],"-",-1)</f>
        <v>rt5879</v>
      </c>
      <c r="AI1282" s="1" t="e">
        <f>_xlfn.TEXTAFTER(_xlfn.TEXTBEFORE(Table9[[#This Row],[rxn]],"-"&amp;Table9[[#This Row],[enz]]),"RXN-")</f>
        <v>#N/A</v>
      </c>
      <c r="AJ1282" s="1" t="e">
        <f>_xlfn.TEXTBEFORE(Table9[[#This Row],[rxn]],"_",-1)</f>
        <v>#N/A</v>
      </c>
    </row>
    <row r="1283" spans="1:36" ht="17" hidden="1" x14ac:dyDescent="0.25">
      <c r="A1283" t="s">
        <v>9814</v>
      </c>
      <c r="B1283" t="str">
        <f>_xlfn.TEXTAFTER(Table5[[#This Row],[r]],"-",-1)</f>
        <v>rt5724'</v>
      </c>
      <c r="C1283" t="str">
        <f>_xlfn.TEXTAFTER(_xlfn.TEXTBEFORE(Table5[[#This Row],[r]],"-"&amp;Table5[[#This Row],[enz]]),"'RXN-")</f>
        <v>GPIA10a_r_FWD</v>
      </c>
      <c r="D1283">
        <v>11171.708534568001</v>
      </c>
      <c r="E1283">
        <f>_xlfn.XLOOKUP(Table5[[#This Row],[r]],Table3[r],Table3[kapp],"")</f>
        <v>8988.1774343278394</v>
      </c>
      <c r="F1283">
        <f>Table5[[#This Row],[kapp]]-Table5[[#This Row],[old]]</f>
        <v>2183.5311002401613</v>
      </c>
      <c r="G1283" t="str" cm="1">
        <f t="array" ref="G1283">IF(ROWS(_xlfn._xlws.FILTER(Table5[r],Table5[enz]=Table5[[#This Row],[enz]]))&gt;1,"many","1")</f>
        <v>1</v>
      </c>
      <c r="H1283" t="str" cm="1">
        <f t="array" ref="H1283">IF(ROWS(_xlfn._xlws.FILTER(Table5[r],Table5[rxn-no-enz]=Table5[[#This Row],[rxn-no-enz]]))&gt;1,"many","1")</f>
        <v>many</v>
      </c>
      <c r="I1283" t="str">
        <f>_xlfn.XLOOKUP(SUBSTITUTE(Table5[[#This Row],[r]],"'",""),Table6[rxn],Table6[rxn],"no")</f>
        <v>no</v>
      </c>
      <c r="J1283" t="str" cm="1">
        <f t="array" ref="J1283">_xlfn.XLOOKUP(Table5[[#This Row],[r]],"'"&amp;Table6[rxn]&amp;"'",Table6[expected kapp],"")</f>
        <v/>
      </c>
      <c r="L1283" t="s">
        <v>9718</v>
      </c>
      <c r="M1283">
        <v>8988.1774343278394</v>
      </c>
      <c r="AE1283" s="1" t="s">
        <v>4480</v>
      </c>
      <c r="AF1283" s="1" t="s">
        <v>2778</v>
      </c>
      <c r="AG1283" s="9">
        <v>2.3010865400000001E-10</v>
      </c>
      <c r="AH1283" s="1" t="str">
        <f>_xlfn.TEXTAFTER(Table9[[#This Row],[rxn]],"-",-1)</f>
        <v>rt5884</v>
      </c>
      <c r="AI1283" s="1" t="e">
        <f>_xlfn.TEXTAFTER(_xlfn.TEXTBEFORE(Table9[[#This Row],[rxn]],"-"&amp;Table9[[#This Row],[enz]]),"RXN-")</f>
        <v>#N/A</v>
      </c>
      <c r="AJ1283" s="1" t="e">
        <f>_xlfn.TEXTBEFORE(Table9[[#This Row],[rxn]],"_",-1)</f>
        <v>#N/A</v>
      </c>
    </row>
    <row r="1284" spans="1:36" ht="17" hidden="1" x14ac:dyDescent="0.25">
      <c r="A1284" t="s">
        <v>9815</v>
      </c>
      <c r="B1284" t="str">
        <f>_xlfn.TEXTAFTER(Table5[[#This Row],[r]],"-",-1)</f>
        <v>rt3333'</v>
      </c>
      <c r="C1284" t="str">
        <f>_xlfn.TEXTAFTER(_xlfn.TEXTBEFORE(Table5[[#This Row],[r]],"-"&amp;Table5[[#This Row],[enz]]),"'RXN-")</f>
        <v>GPIA3_c_r_FWD</v>
      </c>
      <c r="D1284">
        <v>11171.708534568001</v>
      </c>
      <c r="E1284">
        <f>_xlfn.XLOOKUP(Table5[[#This Row],[r]],Table3[r],Table3[kapp],"")</f>
        <v>8988.1774343278394</v>
      </c>
      <c r="F1284">
        <f>Table5[[#This Row],[kapp]]-Table5[[#This Row],[old]]</f>
        <v>2183.5311002401613</v>
      </c>
      <c r="G1284" t="str" cm="1">
        <f t="array" ref="G1284">IF(ROWS(_xlfn._xlws.FILTER(Table5[r],Table5[enz]=Table5[[#This Row],[enz]]))&gt;1,"many","1")</f>
        <v>1</v>
      </c>
      <c r="H1284" t="str" cm="1">
        <f t="array" ref="H1284">IF(ROWS(_xlfn._xlws.FILTER(Table5[r],Table5[rxn-no-enz]=Table5[[#This Row],[rxn-no-enz]]))&gt;1,"many","1")</f>
        <v>1</v>
      </c>
      <c r="I1284" t="str">
        <f>_xlfn.XLOOKUP(SUBSTITUTE(Table5[[#This Row],[r]],"'",""),Table6[rxn],Table6[rxn],"no")</f>
        <v>no</v>
      </c>
      <c r="J1284" t="str" cm="1">
        <f t="array" ref="J1284">_xlfn.XLOOKUP(Table5[[#This Row],[r]],"'"&amp;Table6[rxn]&amp;"'",Table6[expected kapp],"")</f>
        <v/>
      </c>
      <c r="L1284" t="s">
        <v>9719</v>
      </c>
      <c r="M1284">
        <v>8988.1774343278394</v>
      </c>
      <c r="AE1284" s="1" t="s">
        <v>11907</v>
      </c>
      <c r="AF1284" s="1" t="s">
        <v>2778</v>
      </c>
      <c r="AG1284" s="9">
        <v>5.9945476399999898E-10</v>
      </c>
      <c r="AH1284" s="1" t="str">
        <f>_xlfn.TEXTAFTER(Table9[[#This Row],[rxn]],"-",-1)</f>
        <v>rt5888</v>
      </c>
      <c r="AI1284" s="1" t="e">
        <f>_xlfn.TEXTAFTER(_xlfn.TEXTBEFORE(Table9[[#This Row],[rxn]],"-"&amp;Table9[[#This Row],[enz]]),"RXN-")</f>
        <v>#N/A</v>
      </c>
      <c r="AJ1284" s="1" t="e">
        <f>_xlfn.TEXTBEFORE(Table9[[#This Row],[rxn]],"_",-1)</f>
        <v>#N/A</v>
      </c>
    </row>
    <row r="1285" spans="1:36" ht="17" hidden="1" x14ac:dyDescent="0.25">
      <c r="A1285" t="s">
        <v>9816</v>
      </c>
      <c r="B1285" t="str">
        <f>_xlfn.TEXTAFTER(Table5[[#This Row],[r]],"-",-1)</f>
        <v>rt3077'</v>
      </c>
      <c r="C1285" t="str">
        <f>_xlfn.TEXTAFTER(_xlfn.TEXTBEFORE(Table5[[#This Row],[r]],"-"&amp;Table5[[#This Row],[enz]]),"'RXN-")</f>
        <v>GPIA4_r_FWD</v>
      </c>
      <c r="D1285">
        <v>11171.708534568001</v>
      </c>
      <c r="E1285">
        <f>_xlfn.XLOOKUP(Table5[[#This Row],[r]],Table3[r],Table3[kapp],"")</f>
        <v>8988.1774343278394</v>
      </c>
      <c r="F1285">
        <f>Table5[[#This Row],[kapp]]-Table5[[#This Row],[old]]</f>
        <v>2183.5311002401613</v>
      </c>
      <c r="G1285" t="str" cm="1">
        <f t="array" ref="G1285">IF(ROWS(_xlfn._xlws.FILTER(Table5[r],Table5[enz]=Table5[[#This Row],[enz]]))&gt;1,"many","1")</f>
        <v>many</v>
      </c>
      <c r="H1285" t="str" cm="1">
        <f t="array" ref="H1285">IF(ROWS(_xlfn._xlws.FILTER(Table5[r],Table5[rxn-no-enz]=Table5[[#This Row],[rxn-no-enz]]))&gt;1,"many","1")</f>
        <v>1</v>
      </c>
      <c r="I1285" t="str">
        <f>_xlfn.XLOOKUP(SUBSTITUTE(Table5[[#This Row],[r]],"'",""),Table6[rxn],Table6[rxn],"no")</f>
        <v>no</v>
      </c>
      <c r="J1285" t="str" cm="1">
        <f t="array" ref="J1285">_xlfn.XLOOKUP(Table5[[#This Row],[r]],"'"&amp;Table6[rxn]&amp;"'",Table6[expected kapp],"")</f>
        <v/>
      </c>
      <c r="L1285" t="s">
        <v>9720</v>
      </c>
      <c r="M1285">
        <v>8988.1774343278394</v>
      </c>
      <c r="AE1285" s="1" t="s">
        <v>4481</v>
      </c>
      <c r="AF1285" s="1" t="s">
        <v>2778</v>
      </c>
      <c r="AG1285" s="9">
        <v>4.5102722900000001E-10</v>
      </c>
      <c r="AH1285" s="1" t="str">
        <f>_xlfn.TEXTAFTER(Table9[[#This Row],[rxn]],"-",-1)</f>
        <v>rt5890</v>
      </c>
      <c r="AI1285" s="1" t="e">
        <f>_xlfn.TEXTAFTER(_xlfn.TEXTBEFORE(Table9[[#This Row],[rxn]],"-"&amp;Table9[[#This Row],[enz]]),"RXN-")</f>
        <v>#N/A</v>
      </c>
      <c r="AJ1285" s="1" t="e">
        <f>_xlfn.TEXTBEFORE(Table9[[#This Row],[rxn]],"_",-1)</f>
        <v>#N/A</v>
      </c>
    </row>
    <row r="1286" spans="1:36" ht="17" hidden="1" x14ac:dyDescent="0.25">
      <c r="A1286" t="s">
        <v>9817</v>
      </c>
      <c r="B1286" t="str">
        <f>_xlfn.TEXTAFTER(Table5[[#This Row],[r]],"-",-1)</f>
        <v>GPI14'</v>
      </c>
      <c r="C1286" t="str">
        <f>_xlfn.TEXTAFTER(_xlfn.TEXTBEFORE(Table5[[#This Row],[r]],"-"&amp;Table5[[#This Row],[enz]]),"'RXN-")</f>
        <v>GPIA5_r_FWD</v>
      </c>
      <c r="D1286">
        <v>11171.708534568001</v>
      </c>
      <c r="E1286">
        <f>_xlfn.XLOOKUP(Table5[[#This Row],[r]],Table3[r],Table3[kapp],"")</f>
        <v>8988.1774343278394</v>
      </c>
      <c r="F1286">
        <f>Table5[[#This Row],[kapp]]-Table5[[#This Row],[old]]</f>
        <v>2183.5311002401613</v>
      </c>
      <c r="G1286" t="str" cm="1">
        <f t="array" ref="G1286">IF(ROWS(_xlfn._xlws.FILTER(Table5[r],Table5[enz]=Table5[[#This Row],[enz]]))&gt;1,"many","1")</f>
        <v>1</v>
      </c>
      <c r="H1286" t="str" cm="1">
        <f t="array" ref="H1286">IF(ROWS(_xlfn._xlws.FILTER(Table5[r],Table5[rxn-no-enz]=Table5[[#This Row],[rxn-no-enz]]))&gt;1,"many","1")</f>
        <v>many</v>
      </c>
      <c r="I1286" t="str">
        <f>_xlfn.XLOOKUP(SUBSTITUTE(Table5[[#This Row],[r]],"'",""),Table6[rxn],Table6[rxn],"no")</f>
        <v>no</v>
      </c>
      <c r="J1286" t="str" cm="1">
        <f t="array" ref="J1286">_xlfn.XLOOKUP(Table5[[#This Row],[r]],"'"&amp;Table6[rxn]&amp;"'",Table6[expected kapp],"")</f>
        <v/>
      </c>
      <c r="L1286" t="s">
        <v>9721</v>
      </c>
      <c r="M1286">
        <v>8988.1774343278394</v>
      </c>
      <c r="AE1286" s="1" t="s">
        <v>4482</v>
      </c>
      <c r="AF1286" s="1" t="s">
        <v>2778</v>
      </c>
      <c r="AG1286" s="9">
        <v>5.7246149900000003E-10</v>
      </c>
      <c r="AH1286" s="1" t="str">
        <f>_xlfn.TEXTAFTER(Table9[[#This Row],[rxn]],"-",-1)</f>
        <v>rt5891</v>
      </c>
      <c r="AI1286" s="1" t="e">
        <f>_xlfn.TEXTAFTER(_xlfn.TEXTBEFORE(Table9[[#This Row],[rxn]],"-"&amp;Table9[[#This Row],[enz]]),"RXN-")</f>
        <v>#N/A</v>
      </c>
      <c r="AJ1286" s="1" t="e">
        <f>_xlfn.TEXTBEFORE(Table9[[#This Row],[rxn]],"_",-1)</f>
        <v>#N/A</v>
      </c>
    </row>
    <row r="1287" spans="1:36" ht="17" hidden="1" x14ac:dyDescent="0.25">
      <c r="A1287" t="s">
        <v>9818</v>
      </c>
      <c r="B1287" t="str">
        <f>_xlfn.TEXTAFTER(Table5[[#This Row],[r]],"-",-1)</f>
        <v>MCD4GPI14'</v>
      </c>
      <c r="C1287" t="str">
        <f>_xlfn.TEXTAFTER(_xlfn.TEXTBEFORE(Table5[[#This Row],[r]],"-"&amp;Table5[[#This Row],[enz]]),"'RXN-")</f>
        <v>GPIA5_r_FWD</v>
      </c>
      <c r="D1287">
        <v>11171.708534568001</v>
      </c>
      <c r="E1287">
        <f>_xlfn.XLOOKUP(Table5[[#This Row],[r]],Table3[r],Table3[kapp],"")</f>
        <v>8988.1774343278394</v>
      </c>
      <c r="F1287">
        <f>Table5[[#This Row],[kapp]]-Table5[[#This Row],[old]]</f>
        <v>2183.5311002401613</v>
      </c>
      <c r="G1287" t="str" cm="1">
        <f t="array" ref="G1287">IF(ROWS(_xlfn._xlws.FILTER(Table5[r],Table5[enz]=Table5[[#This Row],[enz]]))&gt;1,"many","1")</f>
        <v>1</v>
      </c>
      <c r="H1287" t="str" cm="1">
        <f t="array" ref="H1287">IF(ROWS(_xlfn._xlws.FILTER(Table5[r],Table5[rxn-no-enz]=Table5[[#This Row],[rxn-no-enz]]))&gt;1,"many","1")</f>
        <v>many</v>
      </c>
      <c r="I1287" t="str">
        <f>_xlfn.XLOOKUP(SUBSTITUTE(Table5[[#This Row],[r]],"'",""),Table6[rxn],Table6[rxn],"no")</f>
        <v>no</v>
      </c>
      <c r="J1287" t="str" cm="1">
        <f t="array" ref="J1287">_xlfn.XLOOKUP(Table5[[#This Row],[r]],"'"&amp;Table6[rxn]&amp;"'",Table6[expected kapp],"")</f>
        <v/>
      </c>
      <c r="L1287" t="s">
        <v>9722</v>
      </c>
      <c r="M1287">
        <v>8988.1774343278394</v>
      </c>
      <c r="AE1287" s="1" t="s">
        <v>11908</v>
      </c>
      <c r="AF1287" s="1" t="s">
        <v>2778</v>
      </c>
      <c r="AG1287" s="9">
        <v>9.1138021099999996E-10</v>
      </c>
      <c r="AH1287" s="1" t="str">
        <f>_xlfn.TEXTAFTER(Table9[[#This Row],[rxn]],"-",-1)</f>
        <v>rt5893</v>
      </c>
      <c r="AI1287" s="1" t="e">
        <f>_xlfn.TEXTAFTER(_xlfn.TEXTBEFORE(Table9[[#This Row],[rxn]],"-"&amp;Table9[[#This Row],[enz]]),"RXN-")</f>
        <v>#N/A</v>
      </c>
      <c r="AJ1287" s="1" t="e">
        <f>_xlfn.TEXTBEFORE(Table9[[#This Row],[rxn]],"_",-1)</f>
        <v>#N/A</v>
      </c>
    </row>
    <row r="1288" spans="1:36" ht="17" hidden="1" x14ac:dyDescent="0.25">
      <c r="A1288" t="s">
        <v>9819</v>
      </c>
      <c r="B1288" t="str">
        <f>_xlfn.TEXTAFTER(Table5[[#This Row],[r]],"-",-1)</f>
        <v>rt3077'</v>
      </c>
      <c r="C1288" t="str">
        <f>_xlfn.TEXTAFTER(_xlfn.TEXTBEFORE(Table5[[#This Row],[r]],"-"&amp;Table5[[#This Row],[enz]]),"'RXN-")</f>
        <v>GPIA6_r_FWD</v>
      </c>
      <c r="D1288">
        <v>11171.708534568001</v>
      </c>
      <c r="E1288">
        <f>_xlfn.XLOOKUP(Table5[[#This Row],[r]],Table3[r],Table3[kapp],"")</f>
        <v>8988.1774343278394</v>
      </c>
      <c r="F1288">
        <f>Table5[[#This Row],[kapp]]-Table5[[#This Row],[old]]</f>
        <v>2183.5311002401613</v>
      </c>
      <c r="G1288" t="str" cm="1">
        <f t="array" ref="G1288">IF(ROWS(_xlfn._xlws.FILTER(Table5[r],Table5[enz]=Table5[[#This Row],[enz]]))&gt;1,"many","1")</f>
        <v>many</v>
      </c>
      <c r="H1288" t="str" cm="1">
        <f t="array" ref="H1288">IF(ROWS(_xlfn._xlws.FILTER(Table5[r],Table5[rxn-no-enz]=Table5[[#This Row],[rxn-no-enz]]))&gt;1,"many","1")</f>
        <v>1</v>
      </c>
      <c r="I1288" t="str">
        <f>_xlfn.XLOOKUP(SUBSTITUTE(Table5[[#This Row],[r]],"'",""),Table6[rxn],Table6[rxn],"no")</f>
        <v>no</v>
      </c>
      <c r="J1288" t="str" cm="1">
        <f t="array" ref="J1288">_xlfn.XLOOKUP(Table5[[#This Row],[r]],"'"&amp;Table6[rxn]&amp;"'",Table6[expected kapp],"")</f>
        <v/>
      </c>
      <c r="L1288" t="s">
        <v>8434</v>
      </c>
      <c r="M1288">
        <v>5932.5394263358203</v>
      </c>
      <c r="AE1288" s="1" t="s">
        <v>11909</v>
      </c>
      <c r="AF1288" s="1" t="s">
        <v>2778</v>
      </c>
      <c r="AG1288" s="9">
        <v>3.7974479999999897E-12</v>
      </c>
      <c r="AH1288" s="1" t="str">
        <f>_xlfn.TEXTAFTER(Table9[[#This Row],[rxn]],"-",-1)</f>
        <v>rt5909</v>
      </c>
      <c r="AI1288" s="1" t="e">
        <f>_xlfn.TEXTAFTER(_xlfn.TEXTBEFORE(Table9[[#This Row],[rxn]],"-"&amp;Table9[[#This Row],[enz]]),"RXN-")</f>
        <v>#N/A</v>
      </c>
      <c r="AJ1288" s="1" t="e">
        <f>_xlfn.TEXTBEFORE(Table9[[#This Row],[rxn]],"_",-1)</f>
        <v>#N/A</v>
      </c>
    </row>
    <row r="1289" spans="1:36" ht="17" hidden="1" x14ac:dyDescent="0.25">
      <c r="A1289" t="s">
        <v>9820</v>
      </c>
      <c r="B1289" t="str">
        <f>_xlfn.TEXTAFTER(Table5[[#This Row],[r]],"-",-1)</f>
        <v>rt4593'</v>
      </c>
      <c r="C1289" t="str">
        <f>_xlfn.TEXTAFTER(_xlfn.TEXTBEFORE(Table5[[#This Row],[r]],"-"&amp;Table5[[#This Row],[enz]]),"'RXN-")</f>
        <v>GPIA7_r_FWD</v>
      </c>
      <c r="D1289">
        <v>11171.708534568001</v>
      </c>
      <c r="E1289">
        <f>_xlfn.XLOOKUP(Table5[[#This Row],[r]],Table3[r],Table3[kapp],"")</f>
        <v>8988.1774343278394</v>
      </c>
      <c r="F1289">
        <f>Table5[[#This Row],[kapp]]-Table5[[#This Row],[old]]</f>
        <v>2183.5311002401613</v>
      </c>
      <c r="G1289" t="str" cm="1">
        <f t="array" ref="G1289">IF(ROWS(_xlfn._xlws.FILTER(Table5[r],Table5[enz]=Table5[[#This Row],[enz]]))&gt;1,"many","1")</f>
        <v>1</v>
      </c>
      <c r="H1289" t="str" cm="1">
        <f t="array" ref="H1289">IF(ROWS(_xlfn._xlws.FILTER(Table5[r],Table5[rxn-no-enz]=Table5[[#This Row],[rxn-no-enz]]))&gt;1,"many","1")</f>
        <v>1</v>
      </c>
      <c r="I1289" t="str">
        <f>_xlfn.XLOOKUP(SUBSTITUTE(Table5[[#This Row],[r]],"'",""),Table6[rxn],Table6[rxn],"no")</f>
        <v>no</v>
      </c>
      <c r="J1289" t="str" cm="1">
        <f t="array" ref="J1289">_xlfn.XLOOKUP(Table5[[#This Row],[r]],"'"&amp;Table6[rxn]&amp;"'",Table6[expected kapp],"")</f>
        <v/>
      </c>
      <c r="L1289" t="s">
        <v>9723</v>
      </c>
      <c r="M1289">
        <v>8988.1774343278394</v>
      </c>
      <c r="AE1289" s="1" t="s">
        <v>11910</v>
      </c>
      <c r="AF1289" s="1" t="s">
        <v>2778</v>
      </c>
      <c r="AG1289" s="9">
        <v>1.4646341849999899E-9</v>
      </c>
      <c r="AH1289" s="1" t="str">
        <f>_xlfn.TEXTAFTER(Table9[[#This Row],[rxn]],"-",-1)</f>
        <v>rt5913_x</v>
      </c>
      <c r="AI1289" s="1" t="e">
        <f>_xlfn.TEXTAFTER(_xlfn.TEXTBEFORE(Table9[[#This Row],[rxn]],"-"&amp;Table9[[#This Row],[enz]]),"RXN-")</f>
        <v>#N/A</v>
      </c>
      <c r="AJ1289" s="1" t="str">
        <f>_xlfn.TEXTBEFORE(Table9[[#This Row],[rxn]],"_",-1)</f>
        <v>PROSYN-rt5913</v>
      </c>
    </row>
    <row r="1290" spans="1:36" ht="17" hidden="1" x14ac:dyDescent="0.25">
      <c r="A1290" t="s">
        <v>9821</v>
      </c>
      <c r="B1290" t="str">
        <f>_xlfn.TEXTAFTER(Table5[[#This Row],[r]],"-",-1)</f>
        <v>rt0237'</v>
      </c>
      <c r="C1290" t="str">
        <f>_xlfn.TEXTAFTER(_xlfn.TEXTBEFORE(Table5[[#This Row],[r]],"-"&amp;Table5[[#This Row],[enz]]),"'RXN-")</f>
        <v>GPIA8a_r_FWD</v>
      </c>
      <c r="D1290">
        <v>11171.708534568001</v>
      </c>
      <c r="E1290">
        <f>_xlfn.XLOOKUP(Table5[[#This Row],[r]],Table3[r],Table3[kapp],"")</f>
        <v>8988.1774343278394</v>
      </c>
      <c r="F1290">
        <f>Table5[[#This Row],[kapp]]-Table5[[#This Row],[old]]</f>
        <v>2183.5311002401613</v>
      </c>
      <c r="G1290" t="str" cm="1">
        <f t="array" ref="G1290">IF(ROWS(_xlfn._xlws.FILTER(Table5[r],Table5[enz]=Table5[[#This Row],[enz]]))&gt;1,"many","1")</f>
        <v>1</v>
      </c>
      <c r="H1290" t="str" cm="1">
        <f t="array" ref="H1290">IF(ROWS(_xlfn._xlws.FILTER(Table5[r],Table5[rxn-no-enz]=Table5[[#This Row],[rxn-no-enz]]))&gt;1,"many","1")</f>
        <v>1</v>
      </c>
      <c r="I1290" t="str">
        <f>_xlfn.XLOOKUP(SUBSTITUTE(Table5[[#This Row],[r]],"'",""),Table6[rxn],Table6[rxn],"no")</f>
        <v>no</v>
      </c>
      <c r="J1290" t="str" cm="1">
        <f t="array" ref="J1290">_xlfn.XLOOKUP(Table5[[#This Row],[r]],"'"&amp;Table6[rxn]&amp;"'",Table6[expected kapp],"")</f>
        <v/>
      </c>
      <c r="L1290" t="s">
        <v>9724</v>
      </c>
      <c r="M1290">
        <v>8988.1774343278394</v>
      </c>
      <c r="AE1290" s="1" t="s">
        <v>11911</v>
      </c>
      <c r="AF1290" s="1" t="s">
        <v>2778</v>
      </c>
      <c r="AG1290" s="9">
        <v>2.647916E-12</v>
      </c>
      <c r="AH1290" s="1" t="str">
        <f>_xlfn.TEXTAFTER(Table9[[#This Row],[rxn]],"-",-1)</f>
        <v>rt5934</v>
      </c>
      <c r="AI1290" s="1" t="e">
        <f>_xlfn.TEXTAFTER(_xlfn.TEXTBEFORE(Table9[[#This Row],[rxn]],"-"&amp;Table9[[#This Row],[enz]]),"RXN-")</f>
        <v>#N/A</v>
      </c>
      <c r="AJ1290" s="1" t="e">
        <f>_xlfn.TEXTBEFORE(Table9[[#This Row],[rxn]],"_",-1)</f>
        <v>#N/A</v>
      </c>
    </row>
    <row r="1291" spans="1:36" ht="17" hidden="1" x14ac:dyDescent="0.25">
      <c r="A1291" t="s">
        <v>9822</v>
      </c>
      <c r="B1291" t="str">
        <f>_xlfn.TEXTAFTER(Table5[[#This Row],[r]],"-",-1)</f>
        <v>rt0563'</v>
      </c>
      <c r="C1291" t="str">
        <f>_xlfn.TEXTAFTER(_xlfn.TEXTBEFORE(Table5[[#This Row],[r]],"-"&amp;Table5[[#This Row],[enz]]),"'RXN-")</f>
        <v>GPIA8b_r_FWD</v>
      </c>
      <c r="D1291">
        <v>11171.708534568001</v>
      </c>
      <c r="E1291">
        <f>_xlfn.XLOOKUP(Table5[[#This Row],[r]],Table3[r],Table3[kapp],"")</f>
        <v>8988.1774343278394</v>
      </c>
      <c r="F1291">
        <f>Table5[[#This Row],[kapp]]-Table5[[#This Row],[old]]</f>
        <v>2183.5311002401613</v>
      </c>
      <c r="G1291" t="str" cm="1">
        <f t="array" ref="G1291">IF(ROWS(_xlfn._xlws.FILTER(Table5[r],Table5[enz]=Table5[[#This Row],[enz]]))&gt;1,"many","1")</f>
        <v>many</v>
      </c>
      <c r="H1291" t="str" cm="1">
        <f t="array" ref="H1291">IF(ROWS(_xlfn._xlws.FILTER(Table5[r],Table5[rxn-no-enz]=Table5[[#This Row],[rxn-no-enz]]))&gt;1,"many","1")</f>
        <v>many</v>
      </c>
      <c r="I1291" t="str">
        <f>_xlfn.XLOOKUP(SUBSTITUTE(Table5[[#This Row],[r]],"'",""),Table6[rxn],Table6[rxn],"no")</f>
        <v>no</v>
      </c>
      <c r="J1291" t="str" cm="1">
        <f t="array" ref="J1291">_xlfn.XLOOKUP(Table5[[#This Row],[r]],"'"&amp;Table6[rxn]&amp;"'",Table6[expected kapp],"")</f>
        <v/>
      </c>
      <c r="L1291" t="s">
        <v>9725</v>
      </c>
      <c r="M1291">
        <v>8988.1774343278394</v>
      </c>
      <c r="AE1291" s="1" t="s">
        <v>11912</v>
      </c>
      <c r="AF1291" s="1" t="s">
        <v>2778</v>
      </c>
      <c r="AG1291" s="9">
        <v>3.4183860999999998E-11</v>
      </c>
      <c r="AH1291" s="1" t="str">
        <f>_xlfn.TEXTAFTER(Table9[[#This Row],[rxn]],"-",-1)</f>
        <v>rt5941</v>
      </c>
      <c r="AI1291" s="1" t="e">
        <f>_xlfn.TEXTAFTER(_xlfn.TEXTBEFORE(Table9[[#This Row],[rxn]],"-"&amp;Table9[[#This Row],[enz]]),"RXN-")</f>
        <v>#N/A</v>
      </c>
      <c r="AJ1291" s="1" t="e">
        <f>_xlfn.TEXTBEFORE(Table9[[#This Row],[rxn]],"_",-1)</f>
        <v>#N/A</v>
      </c>
    </row>
    <row r="1292" spans="1:36" ht="17" hidden="1" x14ac:dyDescent="0.25">
      <c r="A1292" t="s">
        <v>9823</v>
      </c>
      <c r="B1292" t="str">
        <f>_xlfn.TEXTAFTER(Table5[[#This Row],[r]],"-",-1)</f>
        <v>rt4069'</v>
      </c>
      <c r="C1292" t="str">
        <f>_xlfn.TEXTAFTER(_xlfn.TEXTBEFORE(Table5[[#This Row],[r]],"-"&amp;Table5[[#This Row],[enz]]),"'RXN-")</f>
        <v>GPIA8b_r_FWD</v>
      </c>
      <c r="D1292">
        <v>11171.708534568001</v>
      </c>
      <c r="E1292">
        <f>_xlfn.XLOOKUP(Table5[[#This Row],[r]],Table3[r],Table3[kapp],"")</f>
        <v>8988.1774343278394</v>
      </c>
      <c r="F1292">
        <f>Table5[[#This Row],[kapp]]-Table5[[#This Row],[old]]</f>
        <v>2183.5311002401613</v>
      </c>
      <c r="G1292" t="str" cm="1">
        <f t="array" ref="G1292">IF(ROWS(_xlfn._xlws.FILTER(Table5[r],Table5[enz]=Table5[[#This Row],[enz]]))&gt;1,"many","1")</f>
        <v>many</v>
      </c>
      <c r="H1292" t="str" cm="1">
        <f t="array" ref="H1292">IF(ROWS(_xlfn._xlws.FILTER(Table5[r],Table5[rxn-no-enz]=Table5[[#This Row],[rxn-no-enz]]))&gt;1,"many","1")</f>
        <v>many</v>
      </c>
      <c r="I1292" t="str">
        <f>_xlfn.XLOOKUP(SUBSTITUTE(Table5[[#This Row],[r]],"'",""),Table6[rxn],Table6[rxn],"no")</f>
        <v>no</v>
      </c>
      <c r="J1292" t="str" cm="1">
        <f t="array" ref="J1292">_xlfn.XLOOKUP(Table5[[#This Row],[r]],"'"&amp;Table6[rxn]&amp;"'",Table6[expected kapp],"")</f>
        <v/>
      </c>
      <c r="L1292" t="s">
        <v>9726</v>
      </c>
      <c r="M1292">
        <v>8988.1774343278394</v>
      </c>
      <c r="AE1292" s="1" t="s">
        <v>11913</v>
      </c>
      <c r="AF1292" s="1" t="s">
        <v>2778</v>
      </c>
      <c r="AG1292" s="9">
        <v>6.1950089999999997E-12</v>
      </c>
      <c r="AH1292" s="1" t="str">
        <f>_xlfn.TEXTAFTER(Table9[[#This Row],[rxn]],"-",-1)</f>
        <v>rt5949</v>
      </c>
      <c r="AI1292" s="1" t="e">
        <f>_xlfn.TEXTAFTER(_xlfn.TEXTBEFORE(Table9[[#This Row],[rxn]],"-"&amp;Table9[[#This Row],[enz]]),"RXN-")</f>
        <v>#N/A</v>
      </c>
      <c r="AJ1292" s="1" t="e">
        <f>_xlfn.TEXTBEFORE(Table9[[#This Row],[rxn]],"_",-1)</f>
        <v>#N/A</v>
      </c>
    </row>
    <row r="1293" spans="1:36" ht="17" hidden="1" x14ac:dyDescent="0.25">
      <c r="A1293" t="s">
        <v>9824</v>
      </c>
      <c r="B1293" t="str">
        <f>_xlfn.TEXTAFTER(Table5[[#This Row],[r]],"-",-1)</f>
        <v>GLR1GRX1'</v>
      </c>
      <c r="C1293" t="str">
        <f>_xlfn.TEXTAFTER(_xlfn.TEXTBEFORE(Table5[[#This Row],[r]],"-"&amp;Table5[[#This Row],[enz]]),"'RXN-")</f>
        <v>GTHO_c_FWD</v>
      </c>
      <c r="D1293">
        <v>11171.708534568001</v>
      </c>
      <c r="E1293">
        <f>_xlfn.XLOOKUP(Table5[[#This Row],[r]],Table3[r],Table3[kapp],"")</f>
        <v>8988.1774343278394</v>
      </c>
      <c r="F1293">
        <f>Table5[[#This Row],[kapp]]-Table5[[#This Row],[old]]</f>
        <v>2183.5311002401613</v>
      </c>
      <c r="G1293" t="str" cm="1">
        <f t="array" ref="G1293">IF(ROWS(_xlfn._xlws.FILTER(Table5[r],Table5[enz]=Table5[[#This Row],[enz]]))&gt;1,"many","1")</f>
        <v>1</v>
      </c>
      <c r="H1293" t="str" cm="1">
        <f t="array" ref="H1293">IF(ROWS(_xlfn._xlws.FILTER(Table5[r],Table5[rxn-no-enz]=Table5[[#This Row],[rxn-no-enz]]))&gt;1,"many","1")</f>
        <v>many</v>
      </c>
      <c r="I1293" t="str">
        <f>_xlfn.XLOOKUP(SUBSTITUTE(Table5[[#This Row],[r]],"'",""),Table6[rxn],Table6[rxn],"no")</f>
        <v>no</v>
      </c>
      <c r="J1293" t="str" cm="1">
        <f t="array" ref="J1293">_xlfn.XLOOKUP(Table5[[#This Row],[r]],"'"&amp;Table6[rxn]&amp;"'",Table6[expected kapp],"")</f>
        <v/>
      </c>
      <c r="L1293" t="s">
        <v>9727</v>
      </c>
      <c r="M1293">
        <v>8988.1774343278394</v>
      </c>
      <c r="AE1293" s="1" t="s">
        <v>11914</v>
      </c>
      <c r="AF1293" s="1" t="s">
        <v>2778</v>
      </c>
      <c r="AG1293" s="9">
        <v>3.8871299999999998E-11</v>
      </c>
      <c r="AH1293" s="1" t="str">
        <f>_xlfn.TEXTAFTER(Table9[[#This Row],[rxn]],"-",-1)</f>
        <v>rt5966</v>
      </c>
      <c r="AI1293" s="1" t="e">
        <f>_xlfn.TEXTAFTER(_xlfn.TEXTBEFORE(Table9[[#This Row],[rxn]],"-"&amp;Table9[[#This Row],[enz]]),"RXN-")</f>
        <v>#N/A</v>
      </c>
      <c r="AJ1293" s="1" t="e">
        <f>_xlfn.TEXTBEFORE(Table9[[#This Row],[rxn]],"_",-1)</f>
        <v>#N/A</v>
      </c>
    </row>
    <row r="1294" spans="1:36" ht="17" hidden="1" x14ac:dyDescent="0.25">
      <c r="A1294" t="s">
        <v>9825</v>
      </c>
      <c r="B1294" t="str">
        <f>_xlfn.TEXTAFTER(Table5[[#This Row],[r]],"-",-1)</f>
        <v>GLR1GRX2'</v>
      </c>
      <c r="C1294" t="str">
        <f>_xlfn.TEXTAFTER(_xlfn.TEXTBEFORE(Table5[[#This Row],[r]],"-"&amp;Table5[[#This Row],[enz]]),"'RXN-")</f>
        <v>GTHO_c_FWD</v>
      </c>
      <c r="D1294">
        <v>11171.708534568001</v>
      </c>
      <c r="E1294">
        <f>_xlfn.XLOOKUP(Table5[[#This Row],[r]],Table3[r],Table3[kapp],"")</f>
        <v>8988.1774343278394</v>
      </c>
      <c r="F1294">
        <f>Table5[[#This Row],[kapp]]-Table5[[#This Row],[old]]</f>
        <v>2183.5311002401613</v>
      </c>
      <c r="G1294" t="str" cm="1">
        <f t="array" ref="G1294">IF(ROWS(_xlfn._xlws.FILTER(Table5[r],Table5[enz]=Table5[[#This Row],[enz]]))&gt;1,"many","1")</f>
        <v>1</v>
      </c>
      <c r="H1294" t="str" cm="1">
        <f t="array" ref="H1294">IF(ROWS(_xlfn._xlws.FILTER(Table5[r],Table5[rxn-no-enz]=Table5[[#This Row],[rxn-no-enz]]))&gt;1,"many","1")</f>
        <v>many</v>
      </c>
      <c r="I1294" t="str">
        <f>_xlfn.XLOOKUP(SUBSTITUTE(Table5[[#This Row],[r]],"'",""),Table6[rxn],Table6[rxn],"no")</f>
        <v>no</v>
      </c>
      <c r="J1294" t="str" cm="1">
        <f t="array" ref="J1294">_xlfn.XLOOKUP(Table5[[#This Row],[r]],"'"&amp;Table6[rxn]&amp;"'",Table6[expected kapp],"")</f>
        <v/>
      </c>
      <c r="L1294" t="s">
        <v>9728</v>
      </c>
      <c r="M1294">
        <v>8988.1774343278394</v>
      </c>
      <c r="AE1294" s="1" t="s">
        <v>11915</v>
      </c>
      <c r="AF1294" s="1" t="s">
        <v>2778</v>
      </c>
      <c r="AG1294" s="9">
        <v>8.1409105999999994E-11</v>
      </c>
      <c r="AH1294" s="1" t="str">
        <f>_xlfn.TEXTAFTER(Table9[[#This Row],[rxn]],"-",-1)</f>
        <v>rt5972</v>
      </c>
      <c r="AI1294" s="1" t="e">
        <f>_xlfn.TEXTAFTER(_xlfn.TEXTBEFORE(Table9[[#This Row],[rxn]],"-"&amp;Table9[[#This Row],[enz]]),"RXN-")</f>
        <v>#N/A</v>
      </c>
      <c r="AJ1294" s="1" t="e">
        <f>_xlfn.TEXTBEFORE(Table9[[#This Row],[rxn]],"_",-1)</f>
        <v>#N/A</v>
      </c>
    </row>
    <row r="1295" spans="1:36" ht="17" hidden="1" x14ac:dyDescent="0.25">
      <c r="A1295" t="s">
        <v>9826</v>
      </c>
      <c r="B1295" t="str">
        <f>_xlfn.TEXTAFTER(Table5[[#This Row],[r]],"-",-1)</f>
        <v>GLR1GRX3'</v>
      </c>
      <c r="C1295" t="str">
        <f>_xlfn.TEXTAFTER(_xlfn.TEXTBEFORE(Table5[[#This Row],[r]],"-"&amp;Table5[[#This Row],[enz]]),"'RXN-")</f>
        <v>GTHO_c_FWD</v>
      </c>
      <c r="D1295">
        <v>11171.708534568001</v>
      </c>
      <c r="E1295">
        <f>_xlfn.XLOOKUP(Table5[[#This Row],[r]],Table3[r],Table3[kapp],"")</f>
        <v>8988.1774343278394</v>
      </c>
      <c r="F1295">
        <f>Table5[[#This Row],[kapp]]-Table5[[#This Row],[old]]</f>
        <v>2183.5311002401613</v>
      </c>
      <c r="G1295" t="str" cm="1">
        <f t="array" ref="G1295">IF(ROWS(_xlfn._xlws.FILTER(Table5[r],Table5[enz]=Table5[[#This Row],[enz]]))&gt;1,"many","1")</f>
        <v>1</v>
      </c>
      <c r="H1295" t="str" cm="1">
        <f t="array" ref="H1295">IF(ROWS(_xlfn._xlws.FILTER(Table5[r],Table5[rxn-no-enz]=Table5[[#This Row],[rxn-no-enz]]))&gt;1,"many","1")</f>
        <v>many</v>
      </c>
      <c r="I1295" t="str">
        <f>_xlfn.XLOOKUP(SUBSTITUTE(Table5[[#This Row],[r]],"'",""),Table6[rxn],Table6[rxn],"no")</f>
        <v>no</v>
      </c>
      <c r="J1295" t="str" cm="1">
        <f t="array" ref="J1295">_xlfn.XLOOKUP(Table5[[#This Row],[r]],"'"&amp;Table6[rxn]&amp;"'",Table6[expected kapp],"")</f>
        <v/>
      </c>
      <c r="L1295" t="s">
        <v>9729</v>
      </c>
      <c r="M1295">
        <v>8988.1774343278394</v>
      </c>
      <c r="AE1295" s="1" t="s">
        <v>11916</v>
      </c>
      <c r="AF1295" s="1" t="s">
        <v>2778</v>
      </c>
      <c r="AG1295" s="9">
        <v>1.6575246200000001E-10</v>
      </c>
      <c r="AH1295" s="1" t="str">
        <f>_xlfn.TEXTAFTER(Table9[[#This Row],[rxn]],"-",-1)</f>
        <v>rt6000</v>
      </c>
      <c r="AI1295" s="1" t="e">
        <f>_xlfn.TEXTAFTER(_xlfn.TEXTBEFORE(Table9[[#This Row],[rxn]],"-"&amp;Table9[[#This Row],[enz]]),"RXN-")</f>
        <v>#N/A</v>
      </c>
      <c r="AJ1295" s="1" t="e">
        <f>_xlfn.TEXTBEFORE(Table9[[#This Row],[rxn]],"_",-1)</f>
        <v>#N/A</v>
      </c>
    </row>
    <row r="1296" spans="1:36" ht="17" hidden="1" x14ac:dyDescent="0.25">
      <c r="A1296" t="s">
        <v>9827</v>
      </c>
      <c r="B1296" t="str">
        <f>_xlfn.TEXTAFTER(Table5[[#This Row],[r]],"-",-1)</f>
        <v>GLR1GRX5'</v>
      </c>
      <c r="C1296" t="str">
        <f>_xlfn.TEXTAFTER(_xlfn.TEXTBEFORE(Table5[[#This Row],[r]],"-"&amp;Table5[[#This Row],[enz]]),"'RXN-")</f>
        <v>GTHO_m_FWD</v>
      </c>
      <c r="D1296">
        <v>11171.708534568001</v>
      </c>
      <c r="E1296">
        <f>_xlfn.XLOOKUP(Table5[[#This Row],[r]],Table3[r],Table3[kapp],"")</f>
        <v>8988.1774343278394</v>
      </c>
      <c r="F1296">
        <f>Table5[[#This Row],[kapp]]-Table5[[#This Row],[old]]</f>
        <v>2183.5311002401613</v>
      </c>
      <c r="G1296" t="str" cm="1">
        <f t="array" ref="G1296">IF(ROWS(_xlfn._xlws.FILTER(Table5[r],Table5[enz]=Table5[[#This Row],[enz]]))&gt;1,"many","1")</f>
        <v>1</v>
      </c>
      <c r="H1296" t="str" cm="1">
        <f t="array" ref="H1296">IF(ROWS(_xlfn._xlws.FILTER(Table5[r],Table5[rxn-no-enz]=Table5[[#This Row],[rxn-no-enz]]))&gt;1,"many","1")</f>
        <v>1</v>
      </c>
      <c r="I1296" t="str">
        <f>_xlfn.XLOOKUP(SUBSTITUTE(Table5[[#This Row],[r]],"'",""),Table6[rxn],Table6[rxn],"no")</f>
        <v>no</v>
      </c>
      <c r="J1296" t="str" cm="1">
        <f t="array" ref="J1296">_xlfn.XLOOKUP(Table5[[#This Row],[r]],"'"&amp;Table6[rxn]&amp;"'",Table6[expected kapp],"")</f>
        <v/>
      </c>
      <c r="L1296" t="s">
        <v>9730</v>
      </c>
      <c r="M1296">
        <v>8988.1774343278394</v>
      </c>
      <c r="AE1296" s="1" t="s">
        <v>11917</v>
      </c>
      <c r="AF1296" s="1" t="s">
        <v>2778</v>
      </c>
      <c r="AG1296" s="9">
        <v>6.3824727999999995E-11</v>
      </c>
      <c r="AH1296" s="1" t="str">
        <f>_xlfn.TEXTAFTER(Table9[[#This Row],[rxn]],"-",-1)</f>
        <v>rt6001</v>
      </c>
      <c r="AI1296" s="1" t="e">
        <f>_xlfn.TEXTAFTER(_xlfn.TEXTBEFORE(Table9[[#This Row],[rxn]],"-"&amp;Table9[[#This Row],[enz]]),"RXN-")</f>
        <v>#N/A</v>
      </c>
      <c r="AJ1296" s="1" t="e">
        <f>_xlfn.TEXTBEFORE(Table9[[#This Row],[rxn]],"_",-1)</f>
        <v>#N/A</v>
      </c>
    </row>
    <row r="1297" spans="1:36" ht="17" hidden="1" x14ac:dyDescent="0.25">
      <c r="A1297" t="s">
        <v>9828</v>
      </c>
      <c r="B1297" t="str">
        <f>_xlfn.TEXTAFTER(Table5[[#This Row],[r]],"-",-1)</f>
        <v>rt0211'</v>
      </c>
      <c r="C1297" t="str">
        <f>_xlfn.TEXTAFTER(_xlfn.TEXTBEFORE(Table5[[#This Row],[r]],"-"&amp;Table5[[#This Row],[enz]]),"'RXN-")</f>
        <v>GTHP_c_FWD</v>
      </c>
      <c r="D1297">
        <v>11171.708534568001</v>
      </c>
      <c r="E1297">
        <f>_xlfn.XLOOKUP(Table5[[#This Row],[r]],Table3[r],Table3[kapp],"")</f>
        <v>8988.1774343278394</v>
      </c>
      <c r="F1297">
        <f>Table5[[#This Row],[kapp]]-Table5[[#This Row],[old]]</f>
        <v>2183.5311002401613</v>
      </c>
      <c r="G1297" t="str" cm="1">
        <f t="array" ref="G1297">IF(ROWS(_xlfn._xlws.FILTER(Table5[r],Table5[enz]=Table5[[#This Row],[enz]]))&gt;1,"many","1")</f>
        <v>many</v>
      </c>
      <c r="H1297" t="str" cm="1">
        <f t="array" ref="H1297">IF(ROWS(_xlfn._xlws.FILTER(Table5[r],Table5[rxn-no-enz]=Table5[[#This Row],[rxn-no-enz]]))&gt;1,"many","1")</f>
        <v>many</v>
      </c>
      <c r="I1297" t="str">
        <f>_xlfn.XLOOKUP(SUBSTITUTE(Table5[[#This Row],[r]],"'",""),Table6[rxn],Table6[rxn],"no")</f>
        <v>no</v>
      </c>
      <c r="J1297" t="str" cm="1">
        <f t="array" ref="J1297">_xlfn.XLOOKUP(Table5[[#This Row],[r]],"'"&amp;Table6[rxn]&amp;"'",Table6[expected kapp],"")</f>
        <v/>
      </c>
      <c r="L1297" t="s">
        <v>9731</v>
      </c>
      <c r="M1297">
        <v>8988.1774343278394</v>
      </c>
      <c r="AE1297" s="1" t="s">
        <v>11918</v>
      </c>
      <c r="AF1297" s="1" t="s">
        <v>2778</v>
      </c>
      <c r="AG1297" s="9">
        <v>4.0942951E-11</v>
      </c>
      <c r="AH1297" s="1" t="str">
        <f>_xlfn.TEXTAFTER(Table9[[#This Row],[rxn]],"-",-1)</f>
        <v>rt6009</v>
      </c>
      <c r="AI1297" s="1" t="e">
        <f>_xlfn.TEXTAFTER(_xlfn.TEXTBEFORE(Table9[[#This Row],[rxn]],"-"&amp;Table9[[#This Row],[enz]]),"RXN-")</f>
        <v>#N/A</v>
      </c>
      <c r="AJ1297" s="1" t="e">
        <f>_xlfn.TEXTBEFORE(Table9[[#This Row],[rxn]],"_",-1)</f>
        <v>#N/A</v>
      </c>
    </row>
    <row r="1298" spans="1:36" ht="17" hidden="1" x14ac:dyDescent="0.25">
      <c r="A1298" t="s">
        <v>9829</v>
      </c>
      <c r="B1298" t="str">
        <f>_xlfn.TEXTAFTER(Table5[[#This Row],[r]],"-",-1)</f>
        <v>rt0211'</v>
      </c>
      <c r="C1298" t="str">
        <f>_xlfn.TEXTAFTER(_xlfn.TEXTBEFORE(Table5[[#This Row],[r]],"-"&amp;Table5[[#This Row],[enz]]),"'RXN-")</f>
        <v>GTHP_c_REV</v>
      </c>
      <c r="D1298">
        <v>11171.708534568001</v>
      </c>
      <c r="E1298">
        <f>_xlfn.XLOOKUP(Table5[[#This Row],[r]],Table3[r],Table3[kapp],"")</f>
        <v>8988.1774343278394</v>
      </c>
      <c r="F1298">
        <f>Table5[[#This Row],[kapp]]-Table5[[#This Row],[old]]</f>
        <v>2183.5311002401613</v>
      </c>
      <c r="G1298" t="str" cm="1">
        <f t="array" ref="G1298">IF(ROWS(_xlfn._xlws.FILTER(Table5[r],Table5[enz]=Table5[[#This Row],[enz]]))&gt;1,"many","1")</f>
        <v>many</v>
      </c>
      <c r="H1298" t="str" cm="1">
        <f t="array" ref="H1298">IF(ROWS(_xlfn._xlws.FILTER(Table5[r],Table5[rxn-no-enz]=Table5[[#This Row],[rxn-no-enz]]))&gt;1,"many","1")</f>
        <v>many</v>
      </c>
      <c r="I1298" t="str">
        <f>_xlfn.XLOOKUP(SUBSTITUTE(Table5[[#This Row],[r]],"'",""),Table6[rxn],Table6[rxn],"no")</f>
        <v>no</v>
      </c>
      <c r="J1298" t="str" cm="1">
        <f t="array" ref="J1298">_xlfn.XLOOKUP(Table5[[#This Row],[r]],"'"&amp;Table6[rxn]&amp;"'",Table6[expected kapp],"")</f>
        <v/>
      </c>
      <c r="L1298" t="s">
        <v>9732</v>
      </c>
      <c r="M1298">
        <v>8988.1774343278394</v>
      </c>
      <c r="AE1298" s="1" t="s">
        <v>4483</v>
      </c>
      <c r="AF1298" s="1" t="s">
        <v>2778</v>
      </c>
      <c r="AG1298" s="9">
        <v>1.8427054300000001E-10</v>
      </c>
      <c r="AH1298" s="1" t="str">
        <f>_xlfn.TEXTAFTER(Table9[[#This Row],[rxn]],"-",-1)</f>
        <v>rt6050</v>
      </c>
      <c r="AI1298" s="1" t="e">
        <f>_xlfn.TEXTAFTER(_xlfn.TEXTBEFORE(Table9[[#This Row],[rxn]],"-"&amp;Table9[[#This Row],[enz]]),"RXN-")</f>
        <v>#N/A</v>
      </c>
      <c r="AJ1298" s="1" t="e">
        <f>_xlfn.TEXTBEFORE(Table9[[#This Row],[rxn]],"_",-1)</f>
        <v>#N/A</v>
      </c>
    </row>
    <row r="1299" spans="1:36" ht="17" hidden="1" x14ac:dyDescent="0.25">
      <c r="A1299" t="s">
        <v>9830</v>
      </c>
      <c r="B1299" t="str">
        <f>_xlfn.TEXTAFTER(Table5[[#This Row],[r]],"-",-1)</f>
        <v>rt2565'</v>
      </c>
      <c r="C1299" t="str">
        <f>_xlfn.TEXTAFTER(_xlfn.TEXTBEFORE(Table5[[#This Row],[r]],"-"&amp;Table5[[#This Row],[enz]]),"'RXN-")</f>
        <v>GTHP_c_FWD</v>
      </c>
      <c r="D1299">
        <v>11171.708534568001</v>
      </c>
      <c r="E1299">
        <f>_xlfn.XLOOKUP(Table5[[#This Row],[r]],Table3[r],Table3[kapp],"")</f>
        <v>8988.1774343278394</v>
      </c>
      <c r="F1299">
        <f>Table5[[#This Row],[kapp]]-Table5[[#This Row],[old]]</f>
        <v>2183.5311002401613</v>
      </c>
      <c r="G1299" t="str" cm="1">
        <f t="array" ref="G1299">IF(ROWS(_xlfn._xlws.FILTER(Table5[r],Table5[enz]=Table5[[#This Row],[enz]]))&gt;1,"many","1")</f>
        <v>many</v>
      </c>
      <c r="H1299" t="str" cm="1">
        <f t="array" ref="H1299">IF(ROWS(_xlfn._xlws.FILTER(Table5[r],Table5[rxn-no-enz]=Table5[[#This Row],[rxn-no-enz]]))&gt;1,"many","1")</f>
        <v>many</v>
      </c>
      <c r="I1299" t="str">
        <f>_xlfn.XLOOKUP(SUBSTITUTE(Table5[[#This Row],[r]],"'",""),Table6[rxn],Table6[rxn],"no")</f>
        <v>no</v>
      </c>
      <c r="J1299" t="str" cm="1">
        <f t="array" ref="J1299">_xlfn.XLOOKUP(Table5[[#This Row],[r]],"'"&amp;Table6[rxn]&amp;"'",Table6[expected kapp],"")</f>
        <v/>
      </c>
      <c r="L1299" t="s">
        <v>8435</v>
      </c>
      <c r="M1299">
        <v>8199.9821439009593</v>
      </c>
      <c r="AE1299" s="1" t="s">
        <v>11919</v>
      </c>
      <c r="AF1299" s="1" t="s">
        <v>2778</v>
      </c>
      <c r="AG1299" s="9">
        <v>1.2496871999999999E-11</v>
      </c>
      <c r="AH1299" s="1" t="str">
        <f>_xlfn.TEXTAFTER(Table9[[#This Row],[rxn]],"-",-1)</f>
        <v>rt6068</v>
      </c>
      <c r="AI1299" s="1" t="e">
        <f>_xlfn.TEXTAFTER(_xlfn.TEXTBEFORE(Table9[[#This Row],[rxn]],"-"&amp;Table9[[#This Row],[enz]]),"RXN-")</f>
        <v>#N/A</v>
      </c>
      <c r="AJ1299" s="1" t="e">
        <f>_xlfn.TEXTBEFORE(Table9[[#This Row],[rxn]],"_",-1)</f>
        <v>#N/A</v>
      </c>
    </row>
    <row r="1300" spans="1:36" ht="17" hidden="1" x14ac:dyDescent="0.25">
      <c r="A1300" t="s">
        <v>9831</v>
      </c>
      <c r="B1300" t="str">
        <f>_xlfn.TEXTAFTER(Table5[[#This Row],[r]],"-",-1)</f>
        <v>rt2565'</v>
      </c>
      <c r="C1300" t="str">
        <f>_xlfn.TEXTAFTER(_xlfn.TEXTBEFORE(Table5[[#This Row],[r]],"-"&amp;Table5[[#This Row],[enz]]),"'RXN-")</f>
        <v>GTHP_c_REV</v>
      </c>
      <c r="D1300">
        <v>11171.708534568001</v>
      </c>
      <c r="E1300">
        <f>_xlfn.XLOOKUP(Table5[[#This Row],[r]],Table3[r],Table3[kapp],"")</f>
        <v>8988.1774343278394</v>
      </c>
      <c r="F1300">
        <f>Table5[[#This Row],[kapp]]-Table5[[#This Row],[old]]</f>
        <v>2183.5311002401613</v>
      </c>
      <c r="G1300" t="str" cm="1">
        <f t="array" ref="G1300">IF(ROWS(_xlfn._xlws.FILTER(Table5[r],Table5[enz]=Table5[[#This Row],[enz]]))&gt;1,"many","1")</f>
        <v>many</v>
      </c>
      <c r="H1300" t="str" cm="1">
        <f t="array" ref="H1300">IF(ROWS(_xlfn._xlws.FILTER(Table5[r],Table5[rxn-no-enz]=Table5[[#This Row],[rxn-no-enz]]))&gt;1,"many","1")</f>
        <v>many</v>
      </c>
      <c r="I1300" t="str">
        <f>_xlfn.XLOOKUP(SUBSTITUTE(Table5[[#This Row],[r]],"'",""),Table6[rxn],Table6[rxn],"no")</f>
        <v>no</v>
      </c>
      <c r="J1300" t="str" cm="1">
        <f t="array" ref="J1300">_xlfn.XLOOKUP(Table5[[#This Row],[r]],"'"&amp;Table6[rxn]&amp;"'",Table6[expected kapp],"")</f>
        <v/>
      </c>
      <c r="L1300" t="s">
        <v>9733</v>
      </c>
      <c r="M1300">
        <v>8988.1774343278394</v>
      </c>
      <c r="AE1300" s="1" t="s">
        <v>11920</v>
      </c>
      <c r="AF1300" s="1" t="s">
        <v>2778</v>
      </c>
      <c r="AG1300" s="9">
        <v>4.3619722000000001E-11</v>
      </c>
      <c r="AH1300" s="1" t="str">
        <f>_xlfn.TEXTAFTER(Table9[[#This Row],[rxn]],"-",-1)</f>
        <v>rt6091</v>
      </c>
      <c r="AI1300" s="1" t="e">
        <f>_xlfn.TEXTAFTER(_xlfn.TEXTBEFORE(Table9[[#This Row],[rxn]],"-"&amp;Table9[[#This Row],[enz]]),"RXN-")</f>
        <v>#N/A</v>
      </c>
      <c r="AJ1300" s="1" t="e">
        <f>_xlfn.TEXTBEFORE(Table9[[#This Row],[rxn]],"_",-1)</f>
        <v>#N/A</v>
      </c>
    </row>
    <row r="1301" spans="1:36" ht="17" hidden="1" x14ac:dyDescent="0.25">
      <c r="A1301" t="s">
        <v>9832</v>
      </c>
      <c r="B1301" t="str">
        <f>_xlfn.TEXTAFTER(Table5[[#This Row],[r]],"-",-1)</f>
        <v>rt8181'</v>
      </c>
      <c r="C1301" t="str">
        <f>_xlfn.TEXTAFTER(_xlfn.TEXTBEFORE(Table5[[#This Row],[r]],"-"&amp;Table5[[#This Row],[enz]]),"'RXN-")</f>
        <v>GTHP_c_FWD</v>
      </c>
      <c r="D1301">
        <v>11171.708534568001</v>
      </c>
      <c r="E1301">
        <f>_xlfn.XLOOKUP(Table5[[#This Row],[r]],Table3[r],Table3[kapp],"")</f>
        <v>8988.1774343278394</v>
      </c>
      <c r="F1301">
        <f>Table5[[#This Row],[kapp]]-Table5[[#This Row],[old]]</f>
        <v>2183.5311002401613</v>
      </c>
      <c r="G1301" t="str" cm="1">
        <f t="array" ref="G1301">IF(ROWS(_xlfn._xlws.FILTER(Table5[r],Table5[enz]=Table5[[#This Row],[enz]]))&gt;1,"many","1")</f>
        <v>many</v>
      </c>
      <c r="H1301" t="str" cm="1">
        <f t="array" ref="H1301">IF(ROWS(_xlfn._xlws.FILTER(Table5[r],Table5[rxn-no-enz]=Table5[[#This Row],[rxn-no-enz]]))&gt;1,"many","1")</f>
        <v>many</v>
      </c>
      <c r="I1301" t="str">
        <f>_xlfn.XLOOKUP(SUBSTITUTE(Table5[[#This Row],[r]],"'",""),Table6[rxn],Table6[rxn],"no")</f>
        <v>no</v>
      </c>
      <c r="J1301" t="str" cm="1">
        <f t="array" ref="J1301">_xlfn.XLOOKUP(Table5[[#This Row],[r]],"'"&amp;Table6[rxn]&amp;"'",Table6[expected kapp],"")</f>
        <v/>
      </c>
      <c r="L1301" t="s">
        <v>9734</v>
      </c>
      <c r="M1301">
        <v>8988.1774343278394</v>
      </c>
      <c r="AE1301" s="1" t="s">
        <v>11921</v>
      </c>
      <c r="AF1301" s="1" t="s">
        <v>2778</v>
      </c>
      <c r="AG1301" s="9">
        <v>9.1730489999999998E-12</v>
      </c>
      <c r="AH1301" s="1" t="str">
        <f>_xlfn.TEXTAFTER(Table9[[#This Row],[rxn]],"-",-1)</f>
        <v>rt6095</v>
      </c>
      <c r="AI1301" s="1" t="e">
        <f>_xlfn.TEXTAFTER(_xlfn.TEXTBEFORE(Table9[[#This Row],[rxn]],"-"&amp;Table9[[#This Row],[enz]]),"RXN-")</f>
        <v>#N/A</v>
      </c>
      <c r="AJ1301" s="1" t="e">
        <f>_xlfn.TEXTBEFORE(Table9[[#This Row],[rxn]],"_",-1)</f>
        <v>#N/A</v>
      </c>
    </row>
    <row r="1302" spans="1:36" ht="17" hidden="1" x14ac:dyDescent="0.25">
      <c r="A1302" t="s">
        <v>9833</v>
      </c>
      <c r="B1302" t="str">
        <f>_xlfn.TEXTAFTER(Table5[[#This Row],[r]],"-",-1)</f>
        <v>rt8181'</v>
      </c>
      <c r="C1302" t="str">
        <f>_xlfn.TEXTAFTER(_xlfn.TEXTBEFORE(Table5[[#This Row],[r]],"-"&amp;Table5[[#This Row],[enz]]),"'RXN-")</f>
        <v>GTHP_c_REV</v>
      </c>
      <c r="D1302">
        <v>11171.708534568001</v>
      </c>
      <c r="E1302">
        <f>_xlfn.XLOOKUP(Table5[[#This Row],[r]],Table3[r],Table3[kapp],"")</f>
        <v>8988.1774343278394</v>
      </c>
      <c r="F1302">
        <f>Table5[[#This Row],[kapp]]-Table5[[#This Row],[old]]</f>
        <v>2183.5311002401613</v>
      </c>
      <c r="G1302" t="str" cm="1">
        <f t="array" ref="G1302">IF(ROWS(_xlfn._xlws.FILTER(Table5[r],Table5[enz]=Table5[[#This Row],[enz]]))&gt;1,"many","1")</f>
        <v>many</v>
      </c>
      <c r="H1302" t="str" cm="1">
        <f t="array" ref="H1302">IF(ROWS(_xlfn._xlws.FILTER(Table5[r],Table5[rxn-no-enz]=Table5[[#This Row],[rxn-no-enz]]))&gt;1,"many","1")</f>
        <v>many</v>
      </c>
      <c r="I1302" t="str">
        <f>_xlfn.XLOOKUP(SUBSTITUTE(Table5[[#This Row],[r]],"'",""),Table6[rxn],Table6[rxn],"no")</f>
        <v>no</v>
      </c>
      <c r="J1302" t="str" cm="1">
        <f t="array" ref="J1302">_xlfn.XLOOKUP(Table5[[#This Row],[r]],"'"&amp;Table6[rxn]&amp;"'",Table6[expected kapp],"")</f>
        <v/>
      </c>
      <c r="L1302" t="s">
        <v>9735</v>
      </c>
      <c r="M1302">
        <v>8988.1774343278394</v>
      </c>
      <c r="AE1302" s="1" t="s">
        <v>11922</v>
      </c>
      <c r="AF1302" s="1" t="s">
        <v>2778</v>
      </c>
      <c r="AG1302" s="9">
        <v>9.2710049999999992E-12</v>
      </c>
      <c r="AH1302" s="1" t="str">
        <f>_xlfn.TEXTAFTER(Table9[[#This Row],[rxn]],"-",-1)</f>
        <v>rt6112</v>
      </c>
      <c r="AI1302" s="1" t="e">
        <f>_xlfn.TEXTAFTER(_xlfn.TEXTBEFORE(Table9[[#This Row],[rxn]],"-"&amp;Table9[[#This Row],[enz]]),"RXN-")</f>
        <v>#N/A</v>
      </c>
      <c r="AJ1302" s="1" t="e">
        <f>_xlfn.TEXTBEFORE(Table9[[#This Row],[rxn]],"_",-1)</f>
        <v>#N/A</v>
      </c>
    </row>
    <row r="1303" spans="1:36" ht="17" hidden="1" x14ac:dyDescent="0.25">
      <c r="A1303" t="s">
        <v>9834</v>
      </c>
      <c r="B1303" t="str">
        <f>_xlfn.TEXTAFTER(Table5[[#This Row],[r]],"-",-1)</f>
        <v>rt0422_m'</v>
      </c>
      <c r="C1303" t="str">
        <f>_xlfn.TEXTAFTER(_xlfn.TEXTBEFORE(Table5[[#This Row],[r]],"-"&amp;Table5[[#This Row],[enz]]),"'RXN-")</f>
        <v>GTHP_m_FWD</v>
      </c>
      <c r="D1303">
        <v>11171.708534568001</v>
      </c>
      <c r="E1303">
        <f>_xlfn.XLOOKUP(Table5[[#This Row],[r]],Table3[r],Table3[kapp],"")</f>
        <v>8988.1774343278394</v>
      </c>
      <c r="F1303">
        <f>Table5[[#This Row],[kapp]]-Table5[[#This Row],[old]]</f>
        <v>2183.5311002401613</v>
      </c>
      <c r="G1303" t="str" cm="1">
        <f t="array" ref="G1303">IF(ROWS(_xlfn._xlws.FILTER(Table5[r],Table5[enz]=Table5[[#This Row],[enz]]))&gt;1,"many","1")</f>
        <v>many</v>
      </c>
      <c r="H1303" t="str" cm="1">
        <f t="array" ref="H1303">IF(ROWS(_xlfn._xlws.FILTER(Table5[r],Table5[rxn-no-enz]=Table5[[#This Row],[rxn-no-enz]]))&gt;1,"many","1")</f>
        <v>many</v>
      </c>
      <c r="I1303" t="str">
        <f>_xlfn.XLOOKUP(SUBSTITUTE(Table5[[#This Row],[r]],"'",""),Table6[rxn],Table6[rxn],"no")</f>
        <v>no</v>
      </c>
      <c r="J1303" t="str" cm="1">
        <f t="array" ref="J1303">_xlfn.XLOOKUP(Table5[[#This Row],[r]],"'"&amp;Table6[rxn]&amp;"'",Table6[expected kapp],"")</f>
        <v/>
      </c>
      <c r="L1303" t="s">
        <v>8436</v>
      </c>
      <c r="M1303">
        <v>768290799.01306403</v>
      </c>
      <c r="AE1303" s="1" t="s">
        <v>4484</v>
      </c>
      <c r="AF1303" s="1" t="s">
        <v>2778</v>
      </c>
      <c r="AG1303" s="9">
        <v>8.5275318300000001E-10</v>
      </c>
      <c r="AH1303" s="1" t="str">
        <f>_xlfn.TEXTAFTER(Table9[[#This Row],[rxn]],"-",-1)</f>
        <v>rt6131</v>
      </c>
      <c r="AI1303" s="1" t="e">
        <f>_xlfn.TEXTAFTER(_xlfn.TEXTBEFORE(Table9[[#This Row],[rxn]],"-"&amp;Table9[[#This Row],[enz]]),"RXN-")</f>
        <v>#N/A</v>
      </c>
      <c r="AJ1303" s="1" t="e">
        <f>_xlfn.TEXTBEFORE(Table9[[#This Row],[rxn]],"_",-1)</f>
        <v>#N/A</v>
      </c>
    </row>
    <row r="1304" spans="1:36" ht="17" hidden="1" x14ac:dyDescent="0.25">
      <c r="A1304" t="s">
        <v>9835</v>
      </c>
      <c r="B1304" t="str">
        <f>_xlfn.TEXTAFTER(Table5[[#This Row],[r]],"-",-1)</f>
        <v>rt0422_m'</v>
      </c>
      <c r="C1304" t="str">
        <f>_xlfn.TEXTAFTER(_xlfn.TEXTBEFORE(Table5[[#This Row],[r]],"-"&amp;Table5[[#This Row],[enz]]),"'RXN-")</f>
        <v>GTHP_m_REV</v>
      </c>
      <c r="D1304">
        <v>11171.708534568001</v>
      </c>
      <c r="E1304">
        <f>_xlfn.XLOOKUP(Table5[[#This Row],[r]],Table3[r],Table3[kapp],"")</f>
        <v>8988.1774343278394</v>
      </c>
      <c r="F1304">
        <f>Table5[[#This Row],[kapp]]-Table5[[#This Row],[old]]</f>
        <v>2183.5311002401613</v>
      </c>
      <c r="G1304" t="str" cm="1">
        <f t="array" ref="G1304">IF(ROWS(_xlfn._xlws.FILTER(Table5[r],Table5[enz]=Table5[[#This Row],[enz]]))&gt;1,"many","1")</f>
        <v>many</v>
      </c>
      <c r="H1304" t="str" cm="1">
        <f t="array" ref="H1304">IF(ROWS(_xlfn._xlws.FILTER(Table5[r],Table5[rxn-no-enz]=Table5[[#This Row],[rxn-no-enz]]))&gt;1,"many","1")</f>
        <v>many</v>
      </c>
      <c r="I1304" t="str">
        <f>_xlfn.XLOOKUP(SUBSTITUTE(Table5[[#This Row],[r]],"'",""),Table6[rxn],Table6[rxn],"no")</f>
        <v>no</v>
      </c>
      <c r="J1304" t="str" cm="1">
        <f t="array" ref="J1304">_xlfn.XLOOKUP(Table5[[#This Row],[r]],"'"&amp;Table6[rxn]&amp;"'",Table6[expected kapp],"")</f>
        <v/>
      </c>
      <c r="L1304" t="s">
        <v>9736</v>
      </c>
      <c r="M1304">
        <v>8988.1774343278394</v>
      </c>
      <c r="AE1304" s="1" t="s">
        <v>11923</v>
      </c>
      <c r="AF1304" s="1" t="s">
        <v>2778</v>
      </c>
      <c r="AG1304" s="9">
        <v>1.3508077999999901E-11</v>
      </c>
      <c r="AH1304" s="1" t="str">
        <f>_xlfn.TEXTAFTER(Table9[[#This Row],[rxn]],"-",-1)</f>
        <v>rt6162</v>
      </c>
      <c r="AI1304" s="1" t="e">
        <f>_xlfn.TEXTAFTER(_xlfn.TEXTBEFORE(Table9[[#This Row],[rxn]],"-"&amp;Table9[[#This Row],[enz]]),"RXN-")</f>
        <v>#N/A</v>
      </c>
      <c r="AJ1304" s="1" t="e">
        <f>_xlfn.TEXTBEFORE(Table9[[#This Row],[rxn]],"_",-1)</f>
        <v>#N/A</v>
      </c>
    </row>
    <row r="1305" spans="1:36" ht="17" hidden="1" x14ac:dyDescent="0.25">
      <c r="A1305" t="s">
        <v>9836</v>
      </c>
      <c r="B1305" t="str">
        <f>_xlfn.TEXTAFTER(Table5[[#This Row],[r]],"-",-1)</f>
        <v>rt0882'</v>
      </c>
      <c r="C1305" t="str">
        <f>_xlfn.TEXTAFTER(_xlfn.TEXTBEFORE(Table5[[#This Row],[r]],"-"&amp;Table5[[#This Row],[enz]]),"'RXN-")</f>
        <v>GTHP_m_FWD</v>
      </c>
      <c r="D1305">
        <v>11171.708534568001</v>
      </c>
      <c r="E1305">
        <f>_xlfn.XLOOKUP(Table5[[#This Row],[r]],Table3[r],Table3[kapp],"")</f>
        <v>8988.1774343278394</v>
      </c>
      <c r="F1305">
        <f>Table5[[#This Row],[kapp]]-Table5[[#This Row],[old]]</f>
        <v>2183.5311002401613</v>
      </c>
      <c r="G1305" t="str" cm="1">
        <f t="array" ref="G1305">IF(ROWS(_xlfn._xlws.FILTER(Table5[r],Table5[enz]=Table5[[#This Row],[enz]]))&gt;1,"many","1")</f>
        <v>many</v>
      </c>
      <c r="H1305" t="str" cm="1">
        <f t="array" ref="H1305">IF(ROWS(_xlfn._xlws.FILTER(Table5[r],Table5[rxn-no-enz]=Table5[[#This Row],[rxn-no-enz]]))&gt;1,"many","1")</f>
        <v>many</v>
      </c>
      <c r="I1305" t="str">
        <f>_xlfn.XLOOKUP(SUBSTITUTE(Table5[[#This Row],[r]],"'",""),Table6[rxn],Table6[rxn],"no")</f>
        <v>no</v>
      </c>
      <c r="J1305" t="str" cm="1">
        <f t="array" ref="J1305">_xlfn.XLOOKUP(Table5[[#This Row],[r]],"'"&amp;Table6[rxn]&amp;"'",Table6[expected kapp],"")</f>
        <v/>
      </c>
      <c r="L1305" t="s">
        <v>8437</v>
      </c>
      <c r="M1305">
        <v>5714.9894440601402</v>
      </c>
      <c r="AE1305" s="1" t="s">
        <v>11924</v>
      </c>
      <c r="AF1305" s="1" t="s">
        <v>2778</v>
      </c>
      <c r="AG1305" s="9">
        <v>1.5590906000000001E-11</v>
      </c>
      <c r="AH1305" s="1" t="str">
        <f>_xlfn.TEXTAFTER(Table9[[#This Row],[rxn]],"-",-1)</f>
        <v>rt6173</v>
      </c>
      <c r="AI1305" s="1" t="e">
        <f>_xlfn.TEXTAFTER(_xlfn.TEXTBEFORE(Table9[[#This Row],[rxn]],"-"&amp;Table9[[#This Row],[enz]]),"RXN-")</f>
        <v>#N/A</v>
      </c>
      <c r="AJ1305" s="1" t="e">
        <f>_xlfn.TEXTBEFORE(Table9[[#This Row],[rxn]],"_",-1)</f>
        <v>#N/A</v>
      </c>
    </row>
    <row r="1306" spans="1:36" ht="17" hidden="1" x14ac:dyDescent="0.25">
      <c r="A1306" t="s">
        <v>9837</v>
      </c>
      <c r="B1306" t="str">
        <f>_xlfn.TEXTAFTER(Table5[[#This Row],[r]],"-",-1)</f>
        <v>rt0882'</v>
      </c>
      <c r="C1306" t="str">
        <f>_xlfn.TEXTAFTER(_xlfn.TEXTBEFORE(Table5[[#This Row],[r]],"-"&amp;Table5[[#This Row],[enz]]),"'RXN-")</f>
        <v>GTHP_m_REV</v>
      </c>
      <c r="D1306">
        <v>11171.708534568001</v>
      </c>
      <c r="E1306">
        <f>_xlfn.XLOOKUP(Table5[[#This Row],[r]],Table3[r],Table3[kapp],"")</f>
        <v>8988.1774343278394</v>
      </c>
      <c r="F1306">
        <f>Table5[[#This Row],[kapp]]-Table5[[#This Row],[old]]</f>
        <v>2183.5311002401613</v>
      </c>
      <c r="G1306" t="str" cm="1">
        <f t="array" ref="G1306">IF(ROWS(_xlfn._xlws.FILTER(Table5[r],Table5[enz]=Table5[[#This Row],[enz]]))&gt;1,"many","1")</f>
        <v>many</v>
      </c>
      <c r="H1306" t="str" cm="1">
        <f t="array" ref="H1306">IF(ROWS(_xlfn._xlws.FILTER(Table5[r],Table5[rxn-no-enz]=Table5[[#This Row],[rxn-no-enz]]))&gt;1,"many","1")</f>
        <v>many</v>
      </c>
      <c r="I1306" t="str">
        <f>_xlfn.XLOOKUP(SUBSTITUTE(Table5[[#This Row],[r]],"'",""),Table6[rxn],Table6[rxn],"no")</f>
        <v>no</v>
      </c>
      <c r="J1306" t="str" cm="1">
        <f t="array" ref="J1306">_xlfn.XLOOKUP(Table5[[#This Row],[r]],"'"&amp;Table6[rxn]&amp;"'",Table6[expected kapp],"")</f>
        <v/>
      </c>
      <c r="L1306" t="s">
        <v>9737</v>
      </c>
      <c r="M1306">
        <v>8988.1774343278394</v>
      </c>
      <c r="AE1306" s="1" t="s">
        <v>11925</v>
      </c>
      <c r="AF1306" s="1" t="s">
        <v>2778</v>
      </c>
      <c r="AG1306" s="9">
        <v>1.41843826E-10</v>
      </c>
      <c r="AH1306" s="1" t="str">
        <f>_xlfn.TEXTAFTER(Table9[[#This Row],[rxn]],"-",-1)</f>
        <v>rt6177</v>
      </c>
      <c r="AI1306" s="1" t="e">
        <f>_xlfn.TEXTAFTER(_xlfn.TEXTBEFORE(Table9[[#This Row],[rxn]],"-"&amp;Table9[[#This Row],[enz]]),"RXN-")</f>
        <v>#N/A</v>
      </c>
      <c r="AJ1306" s="1" t="e">
        <f>_xlfn.TEXTBEFORE(Table9[[#This Row],[rxn]],"_",-1)</f>
        <v>#N/A</v>
      </c>
    </row>
    <row r="1307" spans="1:36" ht="17" hidden="1" x14ac:dyDescent="0.25">
      <c r="A1307" t="s">
        <v>9838</v>
      </c>
      <c r="B1307" t="str">
        <f>_xlfn.TEXTAFTER(Table5[[#This Row],[r]],"-",-1)</f>
        <v>rt5171'</v>
      </c>
      <c r="C1307" t="str">
        <f>_xlfn.TEXTAFTER(_xlfn.TEXTBEFORE(Table5[[#This Row],[r]],"-"&amp;Table5[[#This Row],[enz]]),"'RXN-")</f>
        <v>GTHRDt_c_e_FWD</v>
      </c>
      <c r="D1307">
        <v>11171.708534568001</v>
      </c>
      <c r="E1307">
        <f>_xlfn.XLOOKUP(Table5[[#This Row],[r]],Table3[r],Table3[kapp],"")</f>
        <v>8988.1774343278394</v>
      </c>
      <c r="F1307">
        <f>Table5[[#This Row],[kapp]]-Table5[[#This Row],[old]]</f>
        <v>2183.5311002401613</v>
      </c>
      <c r="G1307" t="str" cm="1">
        <f t="array" ref="G1307">IF(ROWS(_xlfn._xlws.FILTER(Table5[r],Table5[enz]=Table5[[#This Row],[enz]]))&gt;1,"many","1")</f>
        <v>1</v>
      </c>
      <c r="H1307" t="str" cm="1">
        <f t="array" ref="H1307">IF(ROWS(_xlfn._xlws.FILTER(Table5[r],Table5[rxn-no-enz]=Table5[[#This Row],[rxn-no-enz]]))&gt;1,"many","1")</f>
        <v>1</v>
      </c>
      <c r="I1307" t="str">
        <f>_xlfn.XLOOKUP(SUBSTITUTE(Table5[[#This Row],[r]],"'",""),Table6[rxn],Table6[rxn],"no")</f>
        <v>no</v>
      </c>
      <c r="J1307" t="str" cm="1">
        <f t="array" ref="J1307">_xlfn.XLOOKUP(Table5[[#This Row],[r]],"'"&amp;Table6[rxn]&amp;"'",Table6[expected kapp],"")</f>
        <v/>
      </c>
      <c r="L1307" t="s">
        <v>9738</v>
      </c>
      <c r="M1307">
        <v>8988.1774343278394</v>
      </c>
      <c r="AE1307" s="1" t="s">
        <v>11926</v>
      </c>
      <c r="AF1307" s="1" t="s">
        <v>2778</v>
      </c>
      <c r="AG1307" s="9">
        <v>6.3450706999999999E-11</v>
      </c>
      <c r="AH1307" s="1" t="str">
        <f>_xlfn.TEXTAFTER(Table9[[#This Row],[rxn]],"-",-1)</f>
        <v>rt6186</v>
      </c>
      <c r="AI1307" s="1" t="e">
        <f>_xlfn.TEXTAFTER(_xlfn.TEXTBEFORE(Table9[[#This Row],[rxn]],"-"&amp;Table9[[#This Row],[enz]]),"RXN-")</f>
        <v>#N/A</v>
      </c>
      <c r="AJ1307" s="1" t="e">
        <f>_xlfn.TEXTBEFORE(Table9[[#This Row],[rxn]],"_",-1)</f>
        <v>#N/A</v>
      </c>
    </row>
    <row r="1308" spans="1:36" ht="17" hidden="1" x14ac:dyDescent="0.25">
      <c r="A1308" t="s">
        <v>9839</v>
      </c>
      <c r="B1308" t="str">
        <f>_xlfn.TEXTAFTER(Table5[[#This Row],[r]],"-",-1)</f>
        <v>rt4896'</v>
      </c>
      <c r="C1308" t="str">
        <f>_xlfn.TEXTAFTER(_xlfn.TEXTBEFORE(Table5[[#This Row],[r]],"-"&amp;Table5[[#This Row],[enz]]),"'RXN-")</f>
        <v>GTHRDt_c_v_FWD</v>
      </c>
      <c r="D1308">
        <v>11171.708534568001</v>
      </c>
      <c r="E1308">
        <f>_xlfn.XLOOKUP(Table5[[#This Row],[r]],Table3[r],Table3[kapp],"")</f>
        <v>8988.1774343278394</v>
      </c>
      <c r="F1308">
        <f>Table5[[#This Row],[kapp]]-Table5[[#This Row],[old]]</f>
        <v>2183.5311002401613</v>
      </c>
      <c r="G1308" t="str" cm="1">
        <f t="array" ref="G1308">IF(ROWS(_xlfn._xlws.FILTER(Table5[r],Table5[enz]=Table5[[#This Row],[enz]]))&gt;1,"many","1")</f>
        <v>many</v>
      </c>
      <c r="H1308" t="str" cm="1">
        <f t="array" ref="H1308">IF(ROWS(_xlfn._xlws.FILTER(Table5[r],Table5[rxn-no-enz]=Table5[[#This Row],[rxn-no-enz]]))&gt;1,"many","1")</f>
        <v>1</v>
      </c>
      <c r="I1308" t="str">
        <f>_xlfn.XLOOKUP(SUBSTITUTE(Table5[[#This Row],[r]],"'",""),Table6[rxn],Table6[rxn],"no")</f>
        <v>no</v>
      </c>
      <c r="J1308" t="str" cm="1">
        <f t="array" ref="J1308">_xlfn.XLOOKUP(Table5[[#This Row],[r]],"'"&amp;Table6[rxn]&amp;"'",Table6[expected kapp],"")</f>
        <v/>
      </c>
      <c r="L1308" t="s">
        <v>9739</v>
      </c>
      <c r="M1308">
        <v>8988.1774343278394</v>
      </c>
      <c r="AE1308" s="1" t="s">
        <v>11927</v>
      </c>
      <c r="AF1308" s="1" t="s">
        <v>2778</v>
      </c>
      <c r="AG1308" s="9">
        <v>5.5524502E-11</v>
      </c>
      <c r="AH1308" s="1" t="str">
        <f>_xlfn.TEXTAFTER(Table9[[#This Row],[rxn]],"-",-1)</f>
        <v>rt6190</v>
      </c>
      <c r="AI1308" s="1" t="e">
        <f>_xlfn.TEXTAFTER(_xlfn.TEXTBEFORE(Table9[[#This Row],[rxn]],"-"&amp;Table9[[#This Row],[enz]]),"RXN-")</f>
        <v>#N/A</v>
      </c>
      <c r="AJ1308" s="1" t="e">
        <f>_xlfn.TEXTBEFORE(Table9[[#This Row],[rxn]],"_",-1)</f>
        <v>#N/A</v>
      </c>
    </row>
    <row r="1309" spans="1:36" ht="17" hidden="1" x14ac:dyDescent="0.25">
      <c r="A1309" t="s">
        <v>9840</v>
      </c>
      <c r="B1309" t="str">
        <f>_xlfn.TEXTAFTER(Table5[[#This Row],[r]],"-",-1)</f>
        <v>rt4896'</v>
      </c>
      <c r="C1309" t="str">
        <f>_xlfn.TEXTAFTER(_xlfn.TEXTBEFORE(Table5[[#This Row],[r]],"-"&amp;Table5[[#This Row],[enz]]),"'RXN-")</f>
        <v>GTHRDt_c_v_REV</v>
      </c>
      <c r="D1309">
        <v>11171.708534568001</v>
      </c>
      <c r="E1309">
        <f>_xlfn.XLOOKUP(Table5[[#This Row],[r]],Table3[r],Table3[kapp],"")</f>
        <v>8988.1774343278394</v>
      </c>
      <c r="F1309">
        <f>Table5[[#This Row],[kapp]]-Table5[[#This Row],[old]]</f>
        <v>2183.5311002401613</v>
      </c>
      <c r="G1309" t="str" cm="1">
        <f t="array" ref="G1309">IF(ROWS(_xlfn._xlws.FILTER(Table5[r],Table5[enz]=Table5[[#This Row],[enz]]))&gt;1,"many","1")</f>
        <v>many</v>
      </c>
      <c r="H1309" t="str" cm="1">
        <f t="array" ref="H1309">IF(ROWS(_xlfn._xlws.FILTER(Table5[r],Table5[rxn-no-enz]=Table5[[#This Row],[rxn-no-enz]]))&gt;1,"many","1")</f>
        <v>1</v>
      </c>
      <c r="I1309" t="str">
        <f>_xlfn.XLOOKUP(SUBSTITUTE(Table5[[#This Row],[r]],"'",""),Table6[rxn],Table6[rxn],"no")</f>
        <v>no</v>
      </c>
      <c r="J1309" t="str" cm="1">
        <f t="array" ref="J1309">_xlfn.XLOOKUP(Table5[[#This Row],[r]],"'"&amp;Table6[rxn]&amp;"'",Table6[expected kapp],"")</f>
        <v/>
      </c>
      <c r="L1309" t="s">
        <v>8412</v>
      </c>
      <c r="M1309">
        <v>134054.137984951</v>
      </c>
      <c r="AE1309" s="1" t="s">
        <v>11928</v>
      </c>
      <c r="AF1309" s="1" t="s">
        <v>2778</v>
      </c>
      <c r="AG1309" s="9">
        <v>1.3138172199999999E-10</v>
      </c>
      <c r="AH1309" s="1" t="str">
        <f>_xlfn.TEXTAFTER(Table9[[#This Row],[rxn]],"-",-1)</f>
        <v>rt6191</v>
      </c>
      <c r="AI1309" s="1" t="e">
        <f>_xlfn.TEXTAFTER(_xlfn.TEXTBEFORE(Table9[[#This Row],[rxn]],"-"&amp;Table9[[#This Row],[enz]]),"RXN-")</f>
        <v>#N/A</v>
      </c>
      <c r="AJ1309" s="1" t="e">
        <f>_xlfn.TEXTBEFORE(Table9[[#This Row],[rxn]],"_",-1)</f>
        <v>#N/A</v>
      </c>
    </row>
    <row r="1310" spans="1:36" ht="17" hidden="1" x14ac:dyDescent="0.25">
      <c r="A1310" t="s">
        <v>9841</v>
      </c>
      <c r="B1310" t="str">
        <f>_xlfn.TEXTAFTER(Table5[[#This Row],[r]],"-",-1)</f>
        <v>rt4896'</v>
      </c>
      <c r="C1310" t="str">
        <f>_xlfn.TEXTAFTER(_xlfn.TEXTBEFORE(Table5[[#This Row],[r]],"-"&amp;Table5[[#This Row],[enz]]),"'RXN-")</f>
        <v>GTHRDtabc_v_FWD</v>
      </c>
      <c r="D1310">
        <v>11171.708534568001</v>
      </c>
      <c r="E1310">
        <f>_xlfn.XLOOKUP(Table5[[#This Row],[r]],Table3[r],Table3[kapp],"")</f>
        <v>8988.1774343278394</v>
      </c>
      <c r="F1310">
        <f>Table5[[#This Row],[kapp]]-Table5[[#This Row],[old]]</f>
        <v>2183.5311002401613</v>
      </c>
      <c r="G1310" t="str" cm="1">
        <f t="array" ref="G1310">IF(ROWS(_xlfn._xlws.FILTER(Table5[r],Table5[enz]=Table5[[#This Row],[enz]]))&gt;1,"many","1")</f>
        <v>many</v>
      </c>
      <c r="H1310" t="str" cm="1">
        <f t="array" ref="H1310">IF(ROWS(_xlfn._xlws.FILTER(Table5[r],Table5[rxn-no-enz]=Table5[[#This Row],[rxn-no-enz]]))&gt;1,"many","1")</f>
        <v>1</v>
      </c>
      <c r="I1310" t="str">
        <f>_xlfn.XLOOKUP(SUBSTITUTE(Table5[[#This Row],[r]],"'",""),Table6[rxn],Table6[rxn],"no")</f>
        <v>no</v>
      </c>
      <c r="J1310" t="str" cm="1">
        <f t="array" ref="J1310">_xlfn.XLOOKUP(Table5[[#This Row],[r]],"'"&amp;Table6[rxn]&amp;"'",Table6[expected kapp],"")</f>
        <v/>
      </c>
      <c r="L1310" t="s">
        <v>8438</v>
      </c>
      <c r="M1310">
        <v>106448.30273795201</v>
      </c>
      <c r="AE1310" s="1" t="s">
        <v>11929</v>
      </c>
      <c r="AF1310" s="1" t="s">
        <v>2778</v>
      </c>
      <c r="AG1310" s="9">
        <v>1.1593497E-11</v>
      </c>
      <c r="AH1310" s="1" t="str">
        <f>_xlfn.TEXTAFTER(Table9[[#This Row],[rxn]],"-",-1)</f>
        <v>rt6197</v>
      </c>
      <c r="AI1310" s="1" t="e">
        <f>_xlfn.TEXTAFTER(_xlfn.TEXTBEFORE(Table9[[#This Row],[rxn]],"-"&amp;Table9[[#This Row],[enz]]),"RXN-")</f>
        <v>#N/A</v>
      </c>
      <c r="AJ1310" s="1" t="e">
        <f>_xlfn.TEXTBEFORE(Table9[[#This Row],[rxn]],"_",-1)</f>
        <v>#N/A</v>
      </c>
    </row>
    <row r="1311" spans="1:36" ht="17" hidden="1" x14ac:dyDescent="0.25">
      <c r="A1311" t="s">
        <v>9842</v>
      </c>
      <c r="B1311" t="str">
        <f>_xlfn.TEXTAFTER(Table5[[#This Row],[r]],"-",-1)</f>
        <v>rt1561'</v>
      </c>
      <c r="C1311" t="str">
        <f>_xlfn.TEXTAFTER(_xlfn.TEXTBEFORE(Table5[[#This Row],[r]],"-"&amp;Table5[[#This Row],[enz]]),"'RXN-")</f>
        <v>GTHS_c_FWD</v>
      </c>
      <c r="D1311">
        <v>11171.708534568001</v>
      </c>
      <c r="E1311">
        <f>_xlfn.XLOOKUP(Table5[[#This Row],[r]],Table3[r],Table3[kapp],"")</f>
        <v>8988.1774343278394</v>
      </c>
      <c r="F1311">
        <f>Table5[[#This Row],[kapp]]-Table5[[#This Row],[old]]</f>
        <v>2183.5311002401613</v>
      </c>
      <c r="G1311" t="str" cm="1">
        <f t="array" ref="G1311">IF(ROWS(_xlfn._xlws.FILTER(Table5[r],Table5[enz]=Table5[[#This Row],[enz]]))&gt;1,"many","1")</f>
        <v>1</v>
      </c>
      <c r="H1311" t="str" cm="1">
        <f t="array" ref="H1311">IF(ROWS(_xlfn._xlws.FILTER(Table5[r],Table5[rxn-no-enz]=Table5[[#This Row],[rxn-no-enz]]))&gt;1,"many","1")</f>
        <v>1</v>
      </c>
      <c r="I1311" t="str">
        <f>_xlfn.XLOOKUP(SUBSTITUTE(Table5[[#This Row],[r]],"'",""),Table6[rxn],Table6[rxn],"no")</f>
        <v>no</v>
      </c>
      <c r="J1311" t="str" cm="1">
        <f t="array" ref="J1311">_xlfn.XLOOKUP(Table5[[#This Row],[r]],"'"&amp;Table6[rxn]&amp;"'",Table6[expected kapp],"")</f>
        <v/>
      </c>
      <c r="L1311" t="s">
        <v>9740</v>
      </c>
      <c r="M1311">
        <v>8988.1774343278394</v>
      </c>
      <c r="AE1311" s="1" t="s">
        <v>11930</v>
      </c>
      <c r="AF1311" s="1" t="s">
        <v>2778</v>
      </c>
      <c r="AG1311" s="9">
        <v>1.38525309999999E-10</v>
      </c>
      <c r="AH1311" s="1" t="str">
        <f>_xlfn.TEXTAFTER(Table9[[#This Row],[rxn]],"-",-1)</f>
        <v>rt6199</v>
      </c>
      <c r="AI1311" s="1" t="e">
        <f>_xlfn.TEXTAFTER(_xlfn.TEXTBEFORE(Table9[[#This Row],[rxn]],"-"&amp;Table9[[#This Row],[enz]]),"RXN-")</f>
        <v>#N/A</v>
      </c>
      <c r="AJ1311" s="1" t="e">
        <f>_xlfn.TEXTBEFORE(Table9[[#This Row],[rxn]],"_",-1)</f>
        <v>#N/A</v>
      </c>
    </row>
    <row r="1312" spans="1:36" ht="17" hidden="1" x14ac:dyDescent="0.25">
      <c r="A1312" t="s">
        <v>9843</v>
      </c>
      <c r="B1312" t="str">
        <f>_xlfn.TEXTAFTER(Table5[[#This Row],[r]],"-",-1)</f>
        <v>rt1470'</v>
      </c>
      <c r="C1312" t="str">
        <f>_xlfn.TEXTAFTER(_xlfn.TEXTBEFORE(Table5[[#This Row],[r]],"-"&amp;Table5[[#This Row],[enz]]),"'RXN-")</f>
        <v>GTMLT_c_FWD</v>
      </c>
      <c r="D1312">
        <v>11171.708534568001</v>
      </c>
      <c r="E1312">
        <f>_xlfn.XLOOKUP(Table5[[#This Row],[r]],Table3[r],Table3[kapp],"")</f>
        <v>8988.1774343278394</v>
      </c>
      <c r="F1312">
        <f>Table5[[#This Row],[kapp]]-Table5[[#This Row],[old]]</f>
        <v>2183.5311002401613</v>
      </c>
      <c r="G1312" t="str" cm="1">
        <f t="array" ref="G1312">IF(ROWS(_xlfn._xlws.FILTER(Table5[r],Table5[enz]=Table5[[#This Row],[enz]]))&gt;1,"many","1")</f>
        <v>1</v>
      </c>
      <c r="H1312" t="str" cm="1">
        <f t="array" ref="H1312">IF(ROWS(_xlfn._xlws.FILTER(Table5[r],Table5[rxn-no-enz]=Table5[[#This Row],[rxn-no-enz]]))&gt;1,"many","1")</f>
        <v>1</v>
      </c>
      <c r="I1312" t="str">
        <f>_xlfn.XLOOKUP(SUBSTITUTE(Table5[[#This Row],[r]],"'",""),Table6[rxn],Table6[rxn],"no")</f>
        <v>no</v>
      </c>
      <c r="J1312" t="str" cm="1">
        <f t="array" ref="J1312">_xlfn.XLOOKUP(Table5[[#This Row],[r]],"'"&amp;Table6[rxn]&amp;"'",Table6[expected kapp],"")</f>
        <v/>
      </c>
      <c r="L1312" t="s">
        <v>8370</v>
      </c>
      <c r="M1312">
        <v>1381.10719910179</v>
      </c>
      <c r="AE1312" s="1" t="s">
        <v>4485</v>
      </c>
      <c r="AF1312" s="1" t="s">
        <v>2778</v>
      </c>
      <c r="AG1312" s="9">
        <v>1.41119012E-10</v>
      </c>
      <c r="AH1312" s="1" t="str">
        <f>_xlfn.TEXTAFTER(Table9[[#This Row],[rxn]],"-",-1)</f>
        <v>rt6208_c</v>
      </c>
      <c r="AI1312" s="1" t="e">
        <f>_xlfn.TEXTAFTER(_xlfn.TEXTBEFORE(Table9[[#This Row],[rxn]],"-"&amp;Table9[[#This Row],[enz]]),"RXN-")</f>
        <v>#N/A</v>
      </c>
      <c r="AJ1312" s="1" t="str">
        <f>_xlfn.TEXTBEFORE(Table9[[#This Row],[rxn]],"_",-1)</f>
        <v>PROSYN-rt6208</v>
      </c>
    </row>
    <row r="1313" spans="1:36" ht="17" hidden="1" x14ac:dyDescent="0.25">
      <c r="A1313" t="s">
        <v>9844</v>
      </c>
      <c r="B1313" t="str">
        <f>_xlfn.TEXTAFTER(Table5[[#This Row],[r]],"-",-1)</f>
        <v>rt1964'</v>
      </c>
      <c r="C1313" t="str">
        <f>_xlfn.TEXTAFTER(_xlfn.TEXTBEFORE(Table5[[#This Row],[r]],"-"&amp;Table5[[#This Row],[enz]]),"'RXN-")</f>
        <v>GTPCI_c_FWD</v>
      </c>
      <c r="D1313">
        <v>11171.708534568001</v>
      </c>
      <c r="E1313">
        <f>_xlfn.XLOOKUP(Table5[[#This Row],[r]],Table3[r],Table3[kapp],"")</f>
        <v>8988.1774343278394</v>
      </c>
      <c r="F1313">
        <f>Table5[[#This Row],[kapp]]-Table5[[#This Row],[old]]</f>
        <v>2183.5311002401613</v>
      </c>
      <c r="G1313" t="str" cm="1">
        <f t="array" ref="G1313">IF(ROWS(_xlfn._xlws.FILTER(Table5[r],Table5[enz]=Table5[[#This Row],[enz]]))&gt;1,"many","1")</f>
        <v>1</v>
      </c>
      <c r="H1313" t="str" cm="1">
        <f t="array" ref="H1313">IF(ROWS(_xlfn._xlws.FILTER(Table5[r],Table5[rxn-no-enz]=Table5[[#This Row],[rxn-no-enz]]))&gt;1,"many","1")</f>
        <v>1</v>
      </c>
      <c r="I1313" t="str">
        <f>_xlfn.XLOOKUP(SUBSTITUTE(Table5[[#This Row],[r]],"'",""),Table6[rxn],Table6[rxn],"no")</f>
        <v>no</v>
      </c>
      <c r="J1313" t="str" cm="1">
        <f t="array" ref="J1313">_xlfn.XLOOKUP(Table5[[#This Row],[r]],"'"&amp;Table6[rxn]&amp;"'",Table6[expected kapp],"")</f>
        <v/>
      </c>
      <c r="L1313" t="s">
        <v>9741</v>
      </c>
      <c r="M1313">
        <v>8988.1774343278394</v>
      </c>
      <c r="AE1313" s="1" t="s">
        <v>11931</v>
      </c>
      <c r="AF1313" s="1" t="s">
        <v>2778</v>
      </c>
      <c r="AG1313" s="9">
        <v>5.2601098999999999E-10</v>
      </c>
      <c r="AH1313" s="1" t="str">
        <f>_xlfn.TEXTAFTER(Table9[[#This Row],[rxn]],"-",-1)</f>
        <v>rt6217</v>
      </c>
      <c r="AI1313" s="1" t="e">
        <f>_xlfn.TEXTAFTER(_xlfn.TEXTBEFORE(Table9[[#This Row],[rxn]],"-"&amp;Table9[[#This Row],[enz]]),"RXN-")</f>
        <v>#N/A</v>
      </c>
      <c r="AJ1313" s="1" t="e">
        <f>_xlfn.TEXTBEFORE(Table9[[#This Row],[rxn]],"_",-1)</f>
        <v>#N/A</v>
      </c>
    </row>
    <row r="1314" spans="1:36" ht="17" hidden="1" x14ac:dyDescent="0.25">
      <c r="A1314" t="s">
        <v>9845</v>
      </c>
      <c r="B1314" t="str">
        <f>_xlfn.TEXTAFTER(Table5[[#This Row],[r]],"-",-1)</f>
        <v>rt1567'</v>
      </c>
      <c r="C1314" t="str">
        <f>_xlfn.TEXTAFTER(_xlfn.TEXTBEFORE(Table5[[#This Row],[r]],"-"&amp;Table5[[#This Row],[enz]]),"'RXN-")</f>
        <v>GTPDPDP_c_FWD</v>
      </c>
      <c r="D1314">
        <v>11171.708534568001</v>
      </c>
      <c r="E1314">
        <f>_xlfn.XLOOKUP(Table5[[#This Row],[r]],Table3[r],Table3[kapp],"")</f>
        <v>8988.1774343278394</v>
      </c>
      <c r="F1314">
        <f>Table5[[#This Row],[kapp]]-Table5[[#This Row],[old]]</f>
        <v>2183.5311002401613</v>
      </c>
      <c r="G1314" t="str" cm="1">
        <f t="array" ref="G1314">IF(ROWS(_xlfn._xlws.FILTER(Table5[r],Table5[enz]=Table5[[#This Row],[enz]]))&gt;1,"many","1")</f>
        <v>1</v>
      </c>
      <c r="H1314" t="str" cm="1">
        <f t="array" ref="H1314">IF(ROWS(_xlfn._xlws.FILTER(Table5[r],Table5[rxn-no-enz]=Table5[[#This Row],[rxn-no-enz]]))&gt;1,"many","1")</f>
        <v>many</v>
      </c>
      <c r="I1314" t="str">
        <f>_xlfn.XLOOKUP(SUBSTITUTE(Table5[[#This Row],[r]],"'",""),Table6[rxn],Table6[rxn],"no")</f>
        <v>no</v>
      </c>
      <c r="J1314" t="str" cm="1">
        <f t="array" ref="J1314">_xlfn.XLOOKUP(Table5[[#This Row],[r]],"'"&amp;Table6[rxn]&amp;"'",Table6[expected kapp],"")</f>
        <v/>
      </c>
      <c r="L1314" t="s">
        <v>9742</v>
      </c>
      <c r="M1314">
        <v>8988.1774343278394</v>
      </c>
      <c r="AE1314" s="1" t="s">
        <v>11932</v>
      </c>
      <c r="AF1314" s="1" t="s">
        <v>2778</v>
      </c>
      <c r="AG1314" s="9">
        <v>7.0323102600000002E-10</v>
      </c>
      <c r="AH1314" s="1" t="str">
        <f>_xlfn.TEXTAFTER(Table9[[#This Row],[rxn]],"-",-1)</f>
        <v>rt6229_n</v>
      </c>
      <c r="AI1314" s="1" t="e">
        <f>_xlfn.TEXTAFTER(_xlfn.TEXTBEFORE(Table9[[#This Row],[rxn]],"-"&amp;Table9[[#This Row],[enz]]),"RXN-")</f>
        <v>#N/A</v>
      </c>
      <c r="AJ1314" s="1" t="str">
        <f>_xlfn.TEXTBEFORE(Table9[[#This Row],[rxn]],"_",-1)</f>
        <v>PROSYN-rt6229</v>
      </c>
    </row>
    <row r="1315" spans="1:36" ht="17" hidden="1" x14ac:dyDescent="0.25">
      <c r="A1315" t="s">
        <v>9846</v>
      </c>
      <c r="B1315" t="str">
        <f>_xlfn.TEXTAFTER(Table5[[#This Row],[r]],"-",-1)</f>
        <v>rt6258'</v>
      </c>
      <c r="C1315" t="str">
        <f>_xlfn.TEXTAFTER(_xlfn.TEXTBEFORE(Table5[[#This Row],[r]],"-"&amp;Table5[[#This Row],[enz]]),"'RXN-")</f>
        <v>GTPDPDP_c_FWD</v>
      </c>
      <c r="D1315">
        <v>11171.708534568001</v>
      </c>
      <c r="E1315">
        <f>_xlfn.XLOOKUP(Table5[[#This Row],[r]],Table3[r],Table3[kapp],"")</f>
        <v>8988.1774343278394</v>
      </c>
      <c r="F1315">
        <f>Table5[[#This Row],[kapp]]-Table5[[#This Row],[old]]</f>
        <v>2183.5311002401613</v>
      </c>
      <c r="G1315" t="str" cm="1">
        <f t="array" ref="G1315">IF(ROWS(_xlfn._xlws.FILTER(Table5[r],Table5[enz]=Table5[[#This Row],[enz]]))&gt;1,"many","1")</f>
        <v>many</v>
      </c>
      <c r="H1315" t="str" cm="1">
        <f t="array" ref="H1315">IF(ROWS(_xlfn._xlws.FILTER(Table5[r],Table5[rxn-no-enz]=Table5[[#This Row],[rxn-no-enz]]))&gt;1,"many","1")</f>
        <v>many</v>
      </c>
      <c r="I1315" t="str">
        <f>_xlfn.XLOOKUP(SUBSTITUTE(Table5[[#This Row],[r]],"'",""),Table6[rxn],Table6[rxn],"no")</f>
        <v>no</v>
      </c>
      <c r="J1315" t="str" cm="1">
        <f t="array" ref="J1315">_xlfn.XLOOKUP(Table5[[#This Row],[r]],"'"&amp;Table6[rxn]&amp;"'",Table6[expected kapp],"")</f>
        <v/>
      </c>
      <c r="L1315" t="s">
        <v>9743</v>
      </c>
      <c r="M1315">
        <v>8988.1774343278394</v>
      </c>
      <c r="AE1315" s="1" t="s">
        <v>11933</v>
      </c>
      <c r="AF1315" s="1" t="s">
        <v>2778</v>
      </c>
      <c r="AG1315" s="9">
        <v>5.4387219999999997E-11</v>
      </c>
      <c r="AH1315" s="1" t="str">
        <f>_xlfn.TEXTAFTER(Table9[[#This Row],[rxn]],"-",-1)</f>
        <v>rt6232</v>
      </c>
      <c r="AI1315" s="1" t="e">
        <f>_xlfn.TEXTAFTER(_xlfn.TEXTBEFORE(Table9[[#This Row],[rxn]],"-"&amp;Table9[[#This Row],[enz]]),"RXN-")</f>
        <v>#N/A</v>
      </c>
      <c r="AJ1315" s="1" t="e">
        <f>_xlfn.TEXTBEFORE(Table9[[#This Row],[rxn]],"_",-1)</f>
        <v>#N/A</v>
      </c>
    </row>
    <row r="1316" spans="1:36" ht="17" hidden="1" x14ac:dyDescent="0.25">
      <c r="A1316" t="s">
        <v>9847</v>
      </c>
      <c r="B1316" t="str">
        <f>_xlfn.TEXTAFTER(Table5[[#This Row],[r]],"-",-1)</f>
        <v>rt5389'</v>
      </c>
      <c r="C1316" t="str">
        <f>_xlfn.TEXTAFTER(_xlfn.TEXTBEFORE(Table5[[#This Row],[r]],"-"&amp;Table5[[#This Row],[enz]]),"'RXN-")</f>
        <v>GTPGDPtp_m_FWD</v>
      </c>
      <c r="D1316">
        <v>11171.708534568001</v>
      </c>
      <c r="E1316">
        <f>_xlfn.XLOOKUP(Table5[[#This Row],[r]],Table3[r],Table3[kapp],"")</f>
        <v>8988.1774343278394</v>
      </c>
      <c r="F1316">
        <f>Table5[[#This Row],[kapp]]-Table5[[#This Row],[old]]</f>
        <v>2183.5311002401613</v>
      </c>
      <c r="G1316" t="str" cm="1">
        <f t="array" ref="G1316">IF(ROWS(_xlfn._xlws.FILTER(Table5[r],Table5[enz]=Table5[[#This Row],[enz]]))&gt;1,"many","1")</f>
        <v>1</v>
      </c>
      <c r="H1316" t="str" cm="1">
        <f t="array" ref="H1316">IF(ROWS(_xlfn._xlws.FILTER(Table5[r],Table5[rxn-no-enz]=Table5[[#This Row],[rxn-no-enz]]))&gt;1,"many","1")</f>
        <v>1</v>
      </c>
      <c r="I1316" t="str">
        <f>_xlfn.XLOOKUP(SUBSTITUTE(Table5[[#This Row],[r]],"'",""),Table6[rxn],Table6[rxn],"no")</f>
        <v>no</v>
      </c>
      <c r="J1316" t="str" cm="1">
        <f t="array" ref="J1316">_xlfn.XLOOKUP(Table5[[#This Row],[r]],"'"&amp;Table6[rxn]&amp;"'",Table6[expected kapp],"")</f>
        <v/>
      </c>
      <c r="L1316" t="s">
        <v>9744</v>
      </c>
      <c r="M1316">
        <v>8988.1774343278394</v>
      </c>
      <c r="AE1316" s="1" t="s">
        <v>11934</v>
      </c>
      <c r="AF1316" s="1" t="s">
        <v>2778</v>
      </c>
      <c r="AG1316" s="9">
        <v>6.1906600000000002E-13</v>
      </c>
      <c r="AH1316" s="1" t="str">
        <f>_xlfn.TEXTAFTER(Table9[[#This Row],[rxn]],"-",-1)</f>
        <v>rt6234</v>
      </c>
      <c r="AI1316" s="1" t="e">
        <f>_xlfn.TEXTAFTER(_xlfn.TEXTBEFORE(Table9[[#This Row],[rxn]],"-"&amp;Table9[[#This Row],[enz]]),"RXN-")</f>
        <v>#N/A</v>
      </c>
      <c r="AJ1316" s="1" t="e">
        <f>_xlfn.TEXTBEFORE(Table9[[#This Row],[rxn]],"_",-1)</f>
        <v>#N/A</v>
      </c>
    </row>
    <row r="1317" spans="1:36" ht="17" hidden="1" x14ac:dyDescent="0.25">
      <c r="A1317" t="s">
        <v>9848</v>
      </c>
      <c r="B1317" t="str">
        <f>_xlfn.TEXTAFTER(Table5[[#This Row],[r]],"-",-1)</f>
        <v>rt0682'</v>
      </c>
      <c r="C1317" t="str">
        <f>_xlfn.TEXTAFTER(_xlfn.TEXTBEFORE(Table5[[#This Row],[r]],"-"&amp;Table5[[#This Row],[enz]]),"'RXN-")</f>
        <v>GUAD_1_c_FWD</v>
      </c>
      <c r="D1317">
        <v>11171.708534568001</v>
      </c>
      <c r="E1317">
        <f>_xlfn.XLOOKUP(Table5[[#This Row],[r]],Table3[r],Table3[kapp],"")</f>
        <v>8988.1774343278394</v>
      </c>
      <c r="F1317">
        <f>Table5[[#This Row],[kapp]]-Table5[[#This Row],[old]]</f>
        <v>2183.5311002401613</v>
      </c>
      <c r="G1317" t="str" cm="1">
        <f t="array" ref="G1317">IF(ROWS(_xlfn._xlws.FILTER(Table5[r],Table5[enz]=Table5[[#This Row],[enz]]))&gt;1,"many","1")</f>
        <v>1</v>
      </c>
      <c r="H1317" t="str" cm="1">
        <f t="array" ref="H1317">IF(ROWS(_xlfn._xlws.FILTER(Table5[r],Table5[rxn-no-enz]=Table5[[#This Row],[rxn-no-enz]]))&gt;1,"many","1")</f>
        <v>many</v>
      </c>
      <c r="I1317" t="str">
        <f>_xlfn.XLOOKUP(SUBSTITUTE(Table5[[#This Row],[r]],"'",""),Table6[rxn],Table6[rxn],"no")</f>
        <v>no</v>
      </c>
      <c r="J1317" t="str" cm="1">
        <f t="array" ref="J1317">_xlfn.XLOOKUP(Table5[[#This Row],[r]],"'"&amp;Table6[rxn]&amp;"'",Table6[expected kapp],"")</f>
        <v/>
      </c>
      <c r="L1317" t="s">
        <v>9745</v>
      </c>
      <c r="M1317">
        <v>8988.1774343278394</v>
      </c>
      <c r="AE1317" s="1" t="s">
        <v>11935</v>
      </c>
      <c r="AF1317" s="1" t="s">
        <v>2778</v>
      </c>
      <c r="AG1317" s="9">
        <v>3.9255297600000002E-10</v>
      </c>
      <c r="AH1317" s="1" t="str">
        <f>_xlfn.TEXTAFTER(Table9[[#This Row],[rxn]],"-",-1)</f>
        <v>rt6242_c</v>
      </c>
      <c r="AI1317" s="1" t="e">
        <f>_xlfn.TEXTAFTER(_xlfn.TEXTBEFORE(Table9[[#This Row],[rxn]],"-"&amp;Table9[[#This Row],[enz]]),"RXN-")</f>
        <v>#N/A</v>
      </c>
      <c r="AJ1317" s="1" t="str">
        <f>_xlfn.TEXTBEFORE(Table9[[#This Row],[rxn]],"_",-1)</f>
        <v>PROSYN-rt6242</v>
      </c>
    </row>
    <row r="1318" spans="1:36" ht="17" hidden="1" x14ac:dyDescent="0.25">
      <c r="A1318" t="s">
        <v>9849</v>
      </c>
      <c r="B1318" t="str">
        <f>_xlfn.TEXTAFTER(Table5[[#This Row],[r]],"-",-1)</f>
        <v>rt1340'</v>
      </c>
      <c r="C1318" t="str">
        <f>_xlfn.TEXTAFTER(_xlfn.TEXTBEFORE(Table5[[#This Row],[r]],"-"&amp;Table5[[#This Row],[enz]]),"'RXN-")</f>
        <v>GUAD_1_c_FWD</v>
      </c>
      <c r="D1318">
        <v>11171.708534568001</v>
      </c>
      <c r="E1318">
        <f>_xlfn.XLOOKUP(Table5[[#This Row],[r]],Table3[r],Table3[kapp],"")</f>
        <v>8988.1774343278394</v>
      </c>
      <c r="F1318">
        <f>Table5[[#This Row],[kapp]]-Table5[[#This Row],[old]]</f>
        <v>2183.5311002401613</v>
      </c>
      <c r="G1318" t="str" cm="1">
        <f t="array" ref="G1318">IF(ROWS(_xlfn._xlws.FILTER(Table5[r],Table5[enz]=Table5[[#This Row],[enz]]))&gt;1,"many","1")</f>
        <v>1</v>
      </c>
      <c r="H1318" t="str" cm="1">
        <f t="array" ref="H1318">IF(ROWS(_xlfn._xlws.FILTER(Table5[r],Table5[rxn-no-enz]=Table5[[#This Row],[rxn-no-enz]]))&gt;1,"many","1")</f>
        <v>many</v>
      </c>
      <c r="I1318" t="str">
        <f>_xlfn.XLOOKUP(SUBSTITUTE(Table5[[#This Row],[r]],"'",""),Table6[rxn],Table6[rxn],"no")</f>
        <v>no</v>
      </c>
      <c r="J1318" t="str" cm="1">
        <f t="array" ref="J1318">_xlfn.XLOOKUP(Table5[[#This Row],[r]],"'"&amp;Table6[rxn]&amp;"'",Table6[expected kapp],"")</f>
        <v/>
      </c>
      <c r="L1318" t="s">
        <v>9746</v>
      </c>
      <c r="M1318">
        <v>8988.1774343278394</v>
      </c>
      <c r="AE1318" s="1" t="s">
        <v>11936</v>
      </c>
      <c r="AF1318" s="1" t="s">
        <v>2778</v>
      </c>
      <c r="AG1318" s="9">
        <v>4.7457377599999995E-10</v>
      </c>
      <c r="AH1318" s="1" t="str">
        <f>_xlfn.TEXTAFTER(Table9[[#This Row],[rxn]],"-",-1)</f>
        <v>rt6247</v>
      </c>
      <c r="AI1318" s="1" t="e">
        <f>_xlfn.TEXTAFTER(_xlfn.TEXTBEFORE(Table9[[#This Row],[rxn]],"-"&amp;Table9[[#This Row],[enz]]),"RXN-")</f>
        <v>#N/A</v>
      </c>
      <c r="AJ1318" s="1" t="e">
        <f>_xlfn.TEXTBEFORE(Table9[[#This Row],[rxn]],"_",-1)</f>
        <v>#N/A</v>
      </c>
    </row>
    <row r="1319" spans="1:36" ht="17" hidden="1" x14ac:dyDescent="0.25">
      <c r="A1319" t="s">
        <v>9850</v>
      </c>
      <c r="B1319" t="str">
        <f>_xlfn.TEXTAFTER(Table5[[#This Row],[r]],"-",-1)</f>
        <v>rt3492'</v>
      </c>
      <c r="C1319" t="str">
        <f>_xlfn.TEXTAFTER(_xlfn.TEXTBEFORE(Table5[[#This Row],[r]],"-"&amp;Table5[[#This Row],[enz]]),"'RXN-")</f>
        <v>GUAD_1_c_FWD</v>
      </c>
      <c r="D1319">
        <v>11171.708534568001</v>
      </c>
      <c r="E1319">
        <f>_xlfn.XLOOKUP(Table5[[#This Row],[r]],Table3[r],Table3[kapp],"")</f>
        <v>8988.1774343278394</v>
      </c>
      <c r="F1319">
        <f>Table5[[#This Row],[kapp]]-Table5[[#This Row],[old]]</f>
        <v>2183.5311002401613</v>
      </c>
      <c r="G1319" t="str" cm="1">
        <f t="array" ref="G1319">IF(ROWS(_xlfn._xlws.FILTER(Table5[r],Table5[enz]=Table5[[#This Row],[enz]]))&gt;1,"many","1")</f>
        <v>1</v>
      </c>
      <c r="H1319" t="str" cm="1">
        <f t="array" ref="H1319">IF(ROWS(_xlfn._xlws.FILTER(Table5[r],Table5[rxn-no-enz]=Table5[[#This Row],[rxn-no-enz]]))&gt;1,"many","1")</f>
        <v>many</v>
      </c>
      <c r="I1319" t="str">
        <f>_xlfn.XLOOKUP(SUBSTITUTE(Table5[[#This Row],[r]],"'",""),Table6[rxn],Table6[rxn],"no")</f>
        <v>no</v>
      </c>
      <c r="J1319" t="str" cm="1">
        <f t="array" ref="J1319">_xlfn.XLOOKUP(Table5[[#This Row],[r]],"'"&amp;Table6[rxn]&amp;"'",Table6[expected kapp],"")</f>
        <v/>
      </c>
      <c r="L1319" t="s">
        <v>9747</v>
      </c>
      <c r="M1319">
        <v>8988.1774343278394</v>
      </c>
      <c r="AE1319" s="1" t="s">
        <v>11937</v>
      </c>
      <c r="AF1319" s="1" t="s">
        <v>2778</v>
      </c>
      <c r="AG1319" s="9">
        <v>1.5528749999999999E-11</v>
      </c>
      <c r="AH1319" s="1" t="str">
        <f>_xlfn.TEXTAFTER(Table9[[#This Row],[rxn]],"-",-1)</f>
        <v>rt6249</v>
      </c>
      <c r="AI1319" s="1" t="e">
        <f>_xlfn.TEXTAFTER(_xlfn.TEXTBEFORE(Table9[[#This Row],[rxn]],"-"&amp;Table9[[#This Row],[enz]]),"RXN-")</f>
        <v>#N/A</v>
      </c>
      <c r="AJ1319" s="1" t="e">
        <f>_xlfn.TEXTBEFORE(Table9[[#This Row],[rxn]],"_",-1)</f>
        <v>#N/A</v>
      </c>
    </row>
    <row r="1320" spans="1:36" ht="17" hidden="1" x14ac:dyDescent="0.25">
      <c r="A1320" t="s">
        <v>9851</v>
      </c>
      <c r="B1320" t="str">
        <f>_xlfn.TEXTAFTER(Table5[[#This Row],[r]],"-",-1)</f>
        <v>rt4077'</v>
      </c>
      <c r="C1320" t="str">
        <f>_xlfn.TEXTAFTER(_xlfn.TEXTBEFORE(Table5[[#This Row],[r]],"-"&amp;Table5[[#This Row],[enz]]),"'RXN-")</f>
        <v>GUAPRT_c_FWD</v>
      </c>
      <c r="D1320">
        <v>11171.708534568001</v>
      </c>
      <c r="E1320">
        <f>_xlfn.XLOOKUP(Table5[[#This Row],[r]],Table3[r],Table3[kapp],"")</f>
        <v>8988.1774343278394</v>
      </c>
      <c r="F1320">
        <f>Table5[[#This Row],[kapp]]-Table5[[#This Row],[old]]</f>
        <v>2183.5311002401613</v>
      </c>
      <c r="G1320" t="str" cm="1">
        <f t="array" ref="G1320">IF(ROWS(_xlfn._xlws.FILTER(Table5[r],Table5[enz]=Table5[[#This Row],[enz]]))&gt;1,"many","1")</f>
        <v>many</v>
      </c>
      <c r="H1320" t="str" cm="1">
        <f t="array" ref="H1320">IF(ROWS(_xlfn._xlws.FILTER(Table5[r],Table5[rxn-no-enz]=Table5[[#This Row],[rxn-no-enz]]))&gt;1,"many","1")</f>
        <v>many</v>
      </c>
      <c r="I1320" t="str">
        <f>_xlfn.XLOOKUP(SUBSTITUTE(Table5[[#This Row],[r]],"'",""),Table6[rxn],Table6[rxn],"no")</f>
        <v>no</v>
      </c>
      <c r="J1320" t="str" cm="1">
        <f t="array" ref="J1320">_xlfn.XLOOKUP(Table5[[#This Row],[r]],"'"&amp;Table6[rxn]&amp;"'",Table6[expected kapp],"")</f>
        <v/>
      </c>
      <c r="L1320" t="s">
        <v>9748</v>
      </c>
      <c r="M1320">
        <v>8988.1774343278394</v>
      </c>
      <c r="AE1320" s="1" t="s">
        <v>11938</v>
      </c>
      <c r="AF1320" s="1" t="s">
        <v>2778</v>
      </c>
      <c r="AG1320" s="9">
        <v>7.5592184999999996E-11</v>
      </c>
      <c r="AH1320" s="1" t="str">
        <f>_xlfn.TEXTAFTER(Table9[[#This Row],[rxn]],"-",-1)</f>
        <v>rt6258</v>
      </c>
      <c r="AI1320" s="1" t="e">
        <f>_xlfn.TEXTAFTER(_xlfn.TEXTBEFORE(Table9[[#This Row],[rxn]],"-"&amp;Table9[[#This Row],[enz]]),"RXN-")</f>
        <v>#N/A</v>
      </c>
      <c r="AJ1320" s="1" t="e">
        <f>_xlfn.TEXTBEFORE(Table9[[#This Row],[rxn]],"_",-1)</f>
        <v>#N/A</v>
      </c>
    </row>
    <row r="1321" spans="1:36" ht="17" hidden="1" x14ac:dyDescent="0.25">
      <c r="A1321" t="s">
        <v>9852</v>
      </c>
      <c r="B1321" t="str">
        <f>_xlfn.TEXTAFTER(Table5[[#This Row],[r]],"-",-1)</f>
        <v>rt7825'</v>
      </c>
      <c r="C1321" t="str">
        <f>_xlfn.TEXTAFTER(_xlfn.TEXTBEFORE(Table5[[#This Row],[r]],"-"&amp;Table5[[#This Row],[enz]]),"'RXN-")</f>
        <v>GUAPRT_c_FWD</v>
      </c>
      <c r="D1321">
        <v>11171.708534568001</v>
      </c>
      <c r="E1321">
        <f>_xlfn.XLOOKUP(Table5[[#This Row],[r]],Table3[r],Table3[kapp],"")</f>
        <v>8988.1774343278394</v>
      </c>
      <c r="F1321">
        <f>Table5[[#This Row],[kapp]]-Table5[[#This Row],[old]]</f>
        <v>2183.5311002401613</v>
      </c>
      <c r="G1321" t="str" cm="1">
        <f t="array" ref="G1321">IF(ROWS(_xlfn._xlws.FILTER(Table5[r],Table5[enz]=Table5[[#This Row],[enz]]))&gt;1,"many","1")</f>
        <v>many</v>
      </c>
      <c r="H1321" t="str" cm="1">
        <f t="array" ref="H1321">IF(ROWS(_xlfn._xlws.FILTER(Table5[r],Table5[rxn-no-enz]=Table5[[#This Row],[rxn-no-enz]]))&gt;1,"many","1")</f>
        <v>many</v>
      </c>
      <c r="I1321" t="str">
        <f>_xlfn.XLOOKUP(SUBSTITUTE(Table5[[#This Row],[r]],"'",""),Table6[rxn],Table6[rxn],"no")</f>
        <v>no</v>
      </c>
      <c r="J1321" t="str" cm="1">
        <f t="array" ref="J1321">_xlfn.XLOOKUP(Table5[[#This Row],[r]],"'"&amp;Table6[rxn]&amp;"'",Table6[expected kapp],"")</f>
        <v/>
      </c>
      <c r="L1321" t="s">
        <v>9749</v>
      </c>
      <c r="M1321">
        <v>8988.1774343278394</v>
      </c>
      <c r="AE1321" s="1" t="s">
        <v>11939</v>
      </c>
      <c r="AF1321" s="1" t="s">
        <v>2778</v>
      </c>
      <c r="AG1321" s="9">
        <v>3.7491296999999997E-11</v>
      </c>
      <c r="AH1321" s="1" t="str">
        <f>_xlfn.TEXTAFTER(Table9[[#This Row],[rxn]],"-",-1)</f>
        <v>rt6259</v>
      </c>
      <c r="AI1321" s="1" t="e">
        <f>_xlfn.TEXTAFTER(_xlfn.TEXTBEFORE(Table9[[#This Row],[rxn]],"-"&amp;Table9[[#This Row],[enz]]),"RXN-")</f>
        <v>#N/A</v>
      </c>
      <c r="AJ1321" s="1" t="e">
        <f>_xlfn.TEXTBEFORE(Table9[[#This Row],[rxn]],"_",-1)</f>
        <v>#N/A</v>
      </c>
    </row>
    <row r="1322" spans="1:36" ht="17" hidden="1" x14ac:dyDescent="0.25">
      <c r="A1322" t="s">
        <v>9853</v>
      </c>
      <c r="B1322" t="str">
        <f>_xlfn.TEXTAFTER(Table5[[#This Row],[r]],"-",-1)</f>
        <v>rt6190'</v>
      </c>
      <c r="C1322" t="str">
        <f>_xlfn.TEXTAFTER(_xlfn.TEXTBEFORE(Table5[[#This Row],[r]],"-"&amp;Table5[[#This Row],[enz]]),"'RXN-")</f>
        <v>GUAtps_e_FWD</v>
      </c>
      <c r="D1322">
        <v>11171.708534568001</v>
      </c>
      <c r="E1322">
        <f>_xlfn.XLOOKUP(Table5[[#This Row],[r]],Table3[r],Table3[kapp],"")</f>
        <v>8988.1774343278394</v>
      </c>
      <c r="F1322">
        <f>Table5[[#This Row],[kapp]]-Table5[[#This Row],[old]]</f>
        <v>2183.5311002401613</v>
      </c>
      <c r="G1322" t="str" cm="1">
        <f t="array" ref="G1322">IF(ROWS(_xlfn._xlws.FILTER(Table5[r],Table5[enz]=Table5[[#This Row],[enz]]))&gt;1,"many","1")</f>
        <v>many</v>
      </c>
      <c r="H1322" t="str" cm="1">
        <f t="array" ref="H1322">IF(ROWS(_xlfn._xlws.FILTER(Table5[r],Table5[rxn-no-enz]=Table5[[#This Row],[rxn-no-enz]]))&gt;1,"many","1")</f>
        <v>1</v>
      </c>
      <c r="I1322" t="str">
        <f>_xlfn.XLOOKUP(SUBSTITUTE(Table5[[#This Row],[r]],"'",""),Table6[rxn],Table6[rxn],"no")</f>
        <v>no</v>
      </c>
      <c r="J1322" t="str" cm="1">
        <f t="array" ref="J1322">_xlfn.XLOOKUP(Table5[[#This Row],[r]],"'"&amp;Table6[rxn]&amp;"'",Table6[expected kapp],"")</f>
        <v/>
      </c>
      <c r="L1322" t="s">
        <v>9750</v>
      </c>
      <c r="M1322">
        <v>8988.1774343278394</v>
      </c>
      <c r="AE1322" s="1" t="s">
        <v>4487</v>
      </c>
      <c r="AF1322" s="1" t="s">
        <v>2778</v>
      </c>
      <c r="AG1322" s="9">
        <v>1.9939060699999999E-10</v>
      </c>
      <c r="AH1322" s="1" t="str">
        <f>_xlfn.TEXTAFTER(Table9[[#This Row],[rxn]],"-",-1)</f>
        <v>rt6294</v>
      </c>
      <c r="AI1322" s="1" t="e">
        <f>_xlfn.TEXTAFTER(_xlfn.TEXTBEFORE(Table9[[#This Row],[rxn]],"-"&amp;Table9[[#This Row],[enz]]),"RXN-")</f>
        <v>#N/A</v>
      </c>
      <c r="AJ1322" s="1" t="e">
        <f>_xlfn.TEXTBEFORE(Table9[[#This Row],[rxn]],"_",-1)</f>
        <v>#N/A</v>
      </c>
    </row>
    <row r="1323" spans="1:36" ht="17" hidden="1" x14ac:dyDescent="0.25">
      <c r="A1323" t="s">
        <v>9854</v>
      </c>
      <c r="B1323" t="str">
        <f>_xlfn.TEXTAFTER(Table5[[#This Row],[r]],"-",-1)</f>
        <v>rt6190'</v>
      </c>
      <c r="C1323" t="str">
        <f>_xlfn.TEXTAFTER(_xlfn.TEXTBEFORE(Table5[[#This Row],[r]],"-"&amp;Table5[[#This Row],[enz]]),"'RXN-")</f>
        <v>GUAtps_e_REV</v>
      </c>
      <c r="D1323">
        <v>11171.708534568001</v>
      </c>
      <c r="E1323">
        <f>_xlfn.XLOOKUP(Table5[[#This Row],[r]],Table3[r],Table3[kapp],"")</f>
        <v>8988.1774343278394</v>
      </c>
      <c r="F1323">
        <f>Table5[[#This Row],[kapp]]-Table5[[#This Row],[old]]</f>
        <v>2183.5311002401613</v>
      </c>
      <c r="G1323" t="str" cm="1">
        <f t="array" ref="G1323">IF(ROWS(_xlfn._xlws.FILTER(Table5[r],Table5[enz]=Table5[[#This Row],[enz]]))&gt;1,"many","1")</f>
        <v>many</v>
      </c>
      <c r="H1323" t="str" cm="1">
        <f t="array" ref="H1323">IF(ROWS(_xlfn._xlws.FILTER(Table5[r],Table5[rxn-no-enz]=Table5[[#This Row],[rxn-no-enz]]))&gt;1,"many","1")</f>
        <v>1</v>
      </c>
      <c r="I1323" t="str">
        <f>_xlfn.XLOOKUP(SUBSTITUTE(Table5[[#This Row],[r]],"'",""),Table6[rxn],Table6[rxn],"no")</f>
        <v>no</v>
      </c>
      <c r="J1323" t="str" cm="1">
        <f t="array" ref="J1323">_xlfn.XLOOKUP(Table5[[#This Row],[r]],"'"&amp;Table6[rxn]&amp;"'",Table6[expected kapp],"")</f>
        <v/>
      </c>
      <c r="L1323" t="s">
        <v>9751</v>
      </c>
      <c r="M1323">
        <v>8988.1774343278394</v>
      </c>
      <c r="AE1323" s="1" t="s">
        <v>4488</v>
      </c>
      <c r="AF1323" s="1" t="s">
        <v>2778</v>
      </c>
      <c r="AG1323" s="9">
        <v>9.9949849999999995E-12</v>
      </c>
      <c r="AH1323" s="1" t="str">
        <f>_xlfn.TEXTAFTER(Table9[[#This Row],[rxn]],"-",-1)</f>
        <v>rt6298</v>
      </c>
      <c r="AI1323" s="1" t="e">
        <f>_xlfn.TEXTAFTER(_xlfn.TEXTBEFORE(Table9[[#This Row],[rxn]],"-"&amp;Table9[[#This Row],[enz]]),"RXN-")</f>
        <v>#N/A</v>
      </c>
      <c r="AJ1323" s="1" t="e">
        <f>_xlfn.TEXTBEFORE(Table9[[#This Row],[rxn]],"_",-1)</f>
        <v>#N/A</v>
      </c>
    </row>
    <row r="1324" spans="1:36" ht="17" hidden="1" x14ac:dyDescent="0.25">
      <c r="A1324" t="s">
        <v>9855</v>
      </c>
      <c r="B1324" t="str">
        <f>_xlfn.TEXTAFTER(Table5[[#This Row],[r]],"-",-1)</f>
        <v>rt0646'</v>
      </c>
      <c r="C1324" t="str">
        <f>_xlfn.TEXTAFTER(_xlfn.TEXTBEFORE(Table5[[#This Row],[r]],"-"&amp;Table5[[#This Row],[enz]]),"'RXN-")</f>
        <v>H2Ot_c_e_FWD</v>
      </c>
      <c r="D1324">
        <v>11171.708534568001</v>
      </c>
      <c r="E1324">
        <f>_xlfn.XLOOKUP(Table5[[#This Row],[r]],Table3[r],Table3[kapp],"")</f>
        <v>8988.1774343278394</v>
      </c>
      <c r="F1324">
        <f>Table5[[#This Row],[kapp]]-Table5[[#This Row],[old]]</f>
        <v>2183.5311002401613</v>
      </c>
      <c r="G1324" t="str" cm="1">
        <f t="array" ref="G1324">IF(ROWS(_xlfn._xlws.FILTER(Table5[r],Table5[enz]=Table5[[#This Row],[enz]]))&gt;1,"many","1")</f>
        <v>many</v>
      </c>
      <c r="H1324" t="str" cm="1">
        <f t="array" ref="H1324">IF(ROWS(_xlfn._xlws.FILTER(Table5[r],Table5[rxn-no-enz]=Table5[[#This Row],[rxn-no-enz]]))&gt;1,"many","1")</f>
        <v>many</v>
      </c>
      <c r="I1324" t="str">
        <f>_xlfn.XLOOKUP(SUBSTITUTE(Table5[[#This Row],[r]],"'",""),Table6[rxn],Table6[rxn],"no")</f>
        <v>no</v>
      </c>
      <c r="J1324" t="str" cm="1">
        <f t="array" ref="J1324">_xlfn.XLOOKUP(Table5[[#This Row],[r]],"'"&amp;Table6[rxn]&amp;"'",Table6[expected kapp],"")</f>
        <v/>
      </c>
      <c r="L1324" t="s">
        <v>9752</v>
      </c>
      <c r="M1324">
        <v>8988.1774343278394</v>
      </c>
      <c r="AE1324" s="1" t="s">
        <v>4489</v>
      </c>
      <c r="AF1324" s="1" t="s">
        <v>2778</v>
      </c>
      <c r="AG1324" s="9">
        <v>2.6494865699999999E-10</v>
      </c>
      <c r="AH1324" s="1" t="str">
        <f>_xlfn.TEXTAFTER(Table9[[#This Row],[rxn]],"-",-1)</f>
        <v>rt6341</v>
      </c>
      <c r="AI1324" s="1" t="e">
        <f>_xlfn.TEXTAFTER(_xlfn.TEXTBEFORE(Table9[[#This Row],[rxn]],"-"&amp;Table9[[#This Row],[enz]]),"RXN-")</f>
        <v>#N/A</v>
      </c>
      <c r="AJ1324" s="1" t="e">
        <f>_xlfn.TEXTBEFORE(Table9[[#This Row],[rxn]],"_",-1)</f>
        <v>#N/A</v>
      </c>
    </row>
    <row r="1325" spans="1:36" ht="17" hidden="1" x14ac:dyDescent="0.25">
      <c r="A1325" t="s">
        <v>9856</v>
      </c>
      <c r="B1325" t="str">
        <f>_xlfn.TEXTAFTER(Table5[[#This Row],[r]],"-",-1)</f>
        <v>rt0646'</v>
      </c>
      <c r="C1325" t="str">
        <f>_xlfn.TEXTAFTER(_xlfn.TEXTBEFORE(Table5[[#This Row],[r]],"-"&amp;Table5[[#This Row],[enz]]),"'RXN-")</f>
        <v>H2Ot_c_e_REV</v>
      </c>
      <c r="D1325">
        <v>11171.708534568001</v>
      </c>
      <c r="E1325">
        <f>_xlfn.XLOOKUP(Table5[[#This Row],[r]],Table3[r],Table3[kapp],"")</f>
        <v>8988.1774343278394</v>
      </c>
      <c r="F1325">
        <f>Table5[[#This Row],[kapp]]-Table5[[#This Row],[old]]</f>
        <v>2183.5311002401613</v>
      </c>
      <c r="G1325" t="str" cm="1">
        <f t="array" ref="G1325">IF(ROWS(_xlfn._xlws.FILTER(Table5[r],Table5[enz]=Table5[[#This Row],[enz]]))&gt;1,"many","1")</f>
        <v>many</v>
      </c>
      <c r="H1325" t="str" cm="1">
        <f t="array" ref="H1325">IF(ROWS(_xlfn._xlws.FILTER(Table5[r],Table5[rxn-no-enz]=Table5[[#This Row],[rxn-no-enz]]))&gt;1,"many","1")</f>
        <v>many</v>
      </c>
      <c r="I1325" t="str">
        <f>_xlfn.XLOOKUP(SUBSTITUTE(Table5[[#This Row],[r]],"'",""),Table6[rxn],Table6[rxn],"no")</f>
        <v>no</v>
      </c>
      <c r="J1325" t="str" cm="1">
        <f t="array" ref="J1325">_xlfn.XLOOKUP(Table5[[#This Row],[r]],"'"&amp;Table6[rxn]&amp;"'",Table6[expected kapp],"")</f>
        <v/>
      </c>
      <c r="L1325" t="s">
        <v>9753</v>
      </c>
      <c r="M1325">
        <v>8988.1774343278394</v>
      </c>
      <c r="AE1325" s="1" t="s">
        <v>4490</v>
      </c>
      <c r="AF1325" s="1" t="s">
        <v>2778</v>
      </c>
      <c r="AG1325" s="9">
        <v>6.9739089999999999E-12</v>
      </c>
      <c r="AH1325" s="1" t="str">
        <f>_xlfn.TEXTAFTER(Table9[[#This Row],[rxn]],"-",-1)</f>
        <v>rt6350</v>
      </c>
      <c r="AI1325" s="1" t="e">
        <f>_xlfn.TEXTAFTER(_xlfn.TEXTBEFORE(Table9[[#This Row],[rxn]],"-"&amp;Table9[[#This Row],[enz]]),"RXN-")</f>
        <v>#N/A</v>
      </c>
      <c r="AJ1325" s="1" t="e">
        <f>_xlfn.TEXTBEFORE(Table9[[#This Row],[rxn]],"_",-1)</f>
        <v>#N/A</v>
      </c>
    </row>
    <row r="1326" spans="1:36" ht="17" hidden="1" x14ac:dyDescent="0.25">
      <c r="A1326" t="s">
        <v>9857</v>
      </c>
      <c r="B1326" t="str">
        <f>_xlfn.TEXTAFTER(Table5[[#This Row],[r]],"-",-1)</f>
        <v>rt5618'</v>
      </c>
      <c r="C1326" t="str">
        <f>_xlfn.TEXTAFTER(_xlfn.TEXTBEFORE(Table5[[#This Row],[r]],"-"&amp;Table5[[#This Row],[enz]]),"'RXN-")</f>
        <v>H2Ot_c_e_FWD</v>
      </c>
      <c r="D1326">
        <v>11171.708534568001</v>
      </c>
      <c r="E1326">
        <f>_xlfn.XLOOKUP(Table5[[#This Row],[r]],Table3[r],Table3[kapp],"")</f>
        <v>8988.1774343278394</v>
      </c>
      <c r="F1326">
        <f>Table5[[#This Row],[kapp]]-Table5[[#This Row],[old]]</f>
        <v>2183.5311002401613</v>
      </c>
      <c r="G1326" t="str" cm="1">
        <f t="array" ref="G1326">IF(ROWS(_xlfn._xlws.FILTER(Table5[r],Table5[enz]=Table5[[#This Row],[enz]]))&gt;1,"many","1")</f>
        <v>many</v>
      </c>
      <c r="H1326" t="str" cm="1">
        <f t="array" ref="H1326">IF(ROWS(_xlfn._xlws.FILTER(Table5[r],Table5[rxn-no-enz]=Table5[[#This Row],[rxn-no-enz]]))&gt;1,"many","1")</f>
        <v>many</v>
      </c>
      <c r="I1326" t="str">
        <f>_xlfn.XLOOKUP(SUBSTITUTE(Table5[[#This Row],[r]],"'",""),Table6[rxn],Table6[rxn],"no")</f>
        <v>no</v>
      </c>
      <c r="J1326" t="str" cm="1">
        <f t="array" ref="J1326">_xlfn.XLOOKUP(Table5[[#This Row],[r]],"'"&amp;Table6[rxn]&amp;"'",Table6[expected kapp],"")</f>
        <v/>
      </c>
      <c r="L1326" t="s">
        <v>9754</v>
      </c>
      <c r="M1326">
        <v>8988.1774343278394</v>
      </c>
      <c r="AE1326" s="1" t="s">
        <v>11940</v>
      </c>
      <c r="AF1326" s="1" t="s">
        <v>2778</v>
      </c>
      <c r="AG1326" s="9">
        <v>6.1614035000000004E-11</v>
      </c>
      <c r="AH1326" s="1" t="str">
        <f>_xlfn.TEXTAFTER(Table9[[#This Row],[rxn]],"-",-1)</f>
        <v>rt6356</v>
      </c>
      <c r="AI1326" s="1" t="e">
        <f>_xlfn.TEXTAFTER(_xlfn.TEXTBEFORE(Table9[[#This Row],[rxn]],"-"&amp;Table9[[#This Row],[enz]]),"RXN-")</f>
        <v>#N/A</v>
      </c>
      <c r="AJ1326" s="1" t="e">
        <f>_xlfn.TEXTBEFORE(Table9[[#This Row],[rxn]],"_",-1)</f>
        <v>#N/A</v>
      </c>
    </row>
    <row r="1327" spans="1:36" ht="17" hidden="1" x14ac:dyDescent="0.25">
      <c r="A1327" t="s">
        <v>9858</v>
      </c>
      <c r="B1327" t="str">
        <f>_xlfn.TEXTAFTER(Table5[[#This Row],[r]],"-",-1)</f>
        <v>rt5618'</v>
      </c>
      <c r="C1327" t="str">
        <f>_xlfn.TEXTAFTER(_xlfn.TEXTBEFORE(Table5[[#This Row],[r]],"-"&amp;Table5[[#This Row],[enz]]),"'RXN-")</f>
        <v>H2Ot_c_e_REV</v>
      </c>
      <c r="D1327">
        <v>11171.708534568001</v>
      </c>
      <c r="E1327">
        <f>_xlfn.XLOOKUP(Table5[[#This Row],[r]],Table3[r],Table3[kapp],"")</f>
        <v>8988.1774343278394</v>
      </c>
      <c r="F1327">
        <f>Table5[[#This Row],[kapp]]-Table5[[#This Row],[old]]</f>
        <v>2183.5311002401613</v>
      </c>
      <c r="G1327" t="str" cm="1">
        <f t="array" ref="G1327">IF(ROWS(_xlfn._xlws.FILTER(Table5[r],Table5[enz]=Table5[[#This Row],[enz]]))&gt;1,"many","1")</f>
        <v>many</v>
      </c>
      <c r="H1327" t="str" cm="1">
        <f t="array" ref="H1327">IF(ROWS(_xlfn._xlws.FILTER(Table5[r],Table5[rxn-no-enz]=Table5[[#This Row],[rxn-no-enz]]))&gt;1,"many","1")</f>
        <v>many</v>
      </c>
      <c r="I1327" t="str">
        <f>_xlfn.XLOOKUP(SUBSTITUTE(Table5[[#This Row],[r]],"'",""),Table6[rxn],Table6[rxn],"no")</f>
        <v>no</v>
      </c>
      <c r="J1327" t="str" cm="1">
        <f t="array" ref="J1327">_xlfn.XLOOKUP(Table5[[#This Row],[r]],"'"&amp;Table6[rxn]&amp;"'",Table6[expected kapp],"")</f>
        <v/>
      </c>
      <c r="L1327" t="s">
        <v>9755</v>
      </c>
      <c r="M1327">
        <v>8988.1774343278394</v>
      </c>
      <c r="AE1327" s="1" t="s">
        <v>11941</v>
      </c>
      <c r="AF1327" s="1" t="s">
        <v>2778</v>
      </c>
      <c r="AG1327" s="9">
        <v>1.7419497E-11</v>
      </c>
      <c r="AH1327" s="1" t="str">
        <f>_xlfn.TEXTAFTER(Table9[[#This Row],[rxn]],"-",-1)</f>
        <v>rt6375</v>
      </c>
      <c r="AI1327" s="1" t="e">
        <f>_xlfn.TEXTAFTER(_xlfn.TEXTBEFORE(Table9[[#This Row],[rxn]],"-"&amp;Table9[[#This Row],[enz]]),"RXN-")</f>
        <v>#N/A</v>
      </c>
      <c r="AJ1327" s="1" t="e">
        <f>_xlfn.TEXTBEFORE(Table9[[#This Row],[rxn]],"_",-1)</f>
        <v>#N/A</v>
      </c>
    </row>
    <row r="1328" spans="1:36" ht="17" hidden="1" x14ac:dyDescent="0.25">
      <c r="A1328" t="s">
        <v>9859</v>
      </c>
      <c r="B1328" t="str">
        <f>_xlfn.TEXTAFTER(Table5[[#This Row],[r]],"-",-1)</f>
        <v>rt2835'</v>
      </c>
      <c r="C1328" t="str">
        <f>_xlfn.TEXTAFTER(_xlfn.TEXTBEFORE(Table5[[#This Row],[r]],"-"&amp;Table5[[#This Row],[enz]]),"'RXN-")</f>
        <v>HACD100i_m_FWD</v>
      </c>
      <c r="D1328">
        <v>11171.708534568001</v>
      </c>
      <c r="E1328">
        <f>_xlfn.XLOOKUP(Table5[[#This Row],[r]],Table3[r],Table3[kapp],"")</f>
        <v>8988.1774343278394</v>
      </c>
      <c r="F1328">
        <f>Table5[[#This Row],[kapp]]-Table5[[#This Row],[old]]</f>
        <v>2183.5311002401613</v>
      </c>
      <c r="G1328" t="str" cm="1">
        <f t="array" ref="G1328">IF(ROWS(_xlfn._xlws.FILTER(Table5[r],Table5[enz]=Table5[[#This Row],[enz]]))&gt;1,"many","1")</f>
        <v>many</v>
      </c>
      <c r="H1328" t="str" cm="1">
        <f t="array" ref="H1328">IF(ROWS(_xlfn._xlws.FILTER(Table5[r],Table5[rxn-no-enz]=Table5[[#This Row],[rxn-no-enz]]))&gt;1,"many","1")</f>
        <v>1</v>
      </c>
      <c r="I1328" t="str">
        <f>_xlfn.XLOOKUP(SUBSTITUTE(Table5[[#This Row],[r]],"'",""),Table6[rxn],Table6[rxn],"no")</f>
        <v>no</v>
      </c>
      <c r="J1328" t="str" cm="1">
        <f t="array" ref="J1328">_xlfn.XLOOKUP(Table5[[#This Row],[r]],"'"&amp;Table6[rxn]&amp;"'",Table6[expected kapp],"")</f>
        <v/>
      </c>
      <c r="L1328" t="s">
        <v>9756</v>
      </c>
      <c r="M1328">
        <v>8988.1774343278394</v>
      </c>
      <c r="AE1328" s="1" t="s">
        <v>11942</v>
      </c>
      <c r="AF1328" s="1" t="s">
        <v>2778</v>
      </c>
      <c r="AG1328" s="9">
        <v>1.2299892E-11</v>
      </c>
      <c r="AH1328" s="1" t="str">
        <f>_xlfn.TEXTAFTER(Table9[[#This Row],[rxn]],"-",-1)</f>
        <v>rt6386</v>
      </c>
      <c r="AI1328" s="1" t="e">
        <f>_xlfn.TEXTAFTER(_xlfn.TEXTBEFORE(Table9[[#This Row],[rxn]],"-"&amp;Table9[[#This Row],[enz]]),"RXN-")</f>
        <v>#N/A</v>
      </c>
      <c r="AJ1328" s="1" t="e">
        <f>_xlfn.TEXTBEFORE(Table9[[#This Row],[rxn]],"_",-1)</f>
        <v>#N/A</v>
      </c>
    </row>
    <row r="1329" spans="1:36" ht="17" hidden="1" x14ac:dyDescent="0.25">
      <c r="A1329" t="s">
        <v>9860</v>
      </c>
      <c r="B1329" t="str">
        <f>_xlfn.TEXTAFTER(Table5[[#This Row],[r]],"-",-1)</f>
        <v>rt2994'</v>
      </c>
      <c r="C1329" t="str">
        <f>_xlfn.TEXTAFTER(_xlfn.TEXTBEFORE(Table5[[#This Row],[r]],"-"&amp;Table5[[#This Row],[enz]]),"'RXN-")</f>
        <v>HACD100i_x_FWD</v>
      </c>
      <c r="D1329">
        <v>11171.708534568001</v>
      </c>
      <c r="E1329">
        <f>_xlfn.XLOOKUP(Table5[[#This Row],[r]],Table3[r],Table3[kapp],"")</f>
        <v>8988.1774343278394</v>
      </c>
      <c r="F1329">
        <f>Table5[[#This Row],[kapp]]-Table5[[#This Row],[old]]</f>
        <v>2183.5311002401613</v>
      </c>
      <c r="G1329" t="str" cm="1">
        <f t="array" ref="G1329">IF(ROWS(_xlfn._xlws.FILTER(Table5[r],Table5[enz]=Table5[[#This Row],[enz]]))&gt;1,"many","1")</f>
        <v>many</v>
      </c>
      <c r="H1329" t="str" cm="1">
        <f t="array" ref="H1329">IF(ROWS(_xlfn._xlws.FILTER(Table5[r],Table5[rxn-no-enz]=Table5[[#This Row],[rxn-no-enz]]))&gt;1,"many","1")</f>
        <v>many</v>
      </c>
      <c r="I1329" t="str">
        <f>_xlfn.XLOOKUP(SUBSTITUTE(Table5[[#This Row],[r]],"'",""),Table6[rxn],Table6[rxn],"no")</f>
        <v>no</v>
      </c>
      <c r="J1329" t="str" cm="1">
        <f t="array" ref="J1329">_xlfn.XLOOKUP(Table5[[#This Row],[r]],"'"&amp;Table6[rxn]&amp;"'",Table6[expected kapp],"")</f>
        <v/>
      </c>
      <c r="L1329" t="s">
        <v>9757</v>
      </c>
      <c r="M1329">
        <v>8988.1774343278394</v>
      </c>
      <c r="AE1329" s="1" t="s">
        <v>11943</v>
      </c>
      <c r="AF1329" s="1" t="s">
        <v>2778</v>
      </c>
      <c r="AG1329" s="9">
        <v>1.2875556E-11</v>
      </c>
      <c r="AH1329" s="1" t="str">
        <f>_xlfn.TEXTAFTER(Table9[[#This Row],[rxn]],"-",-1)</f>
        <v>rt6409</v>
      </c>
      <c r="AI1329" s="1" t="e">
        <f>_xlfn.TEXTAFTER(_xlfn.TEXTBEFORE(Table9[[#This Row],[rxn]],"-"&amp;Table9[[#This Row],[enz]]),"RXN-")</f>
        <v>#N/A</v>
      </c>
      <c r="AJ1329" s="1" t="e">
        <f>_xlfn.TEXTBEFORE(Table9[[#This Row],[rxn]],"_",-1)</f>
        <v>#N/A</v>
      </c>
    </row>
    <row r="1330" spans="1:36" ht="17" hidden="1" x14ac:dyDescent="0.25">
      <c r="A1330" t="s">
        <v>9861</v>
      </c>
      <c r="B1330" t="str">
        <f>_xlfn.TEXTAFTER(Table5[[#This Row],[r]],"-",-1)</f>
        <v>rt7916_x'</v>
      </c>
      <c r="C1330" t="str">
        <f>_xlfn.TEXTAFTER(_xlfn.TEXTBEFORE(Table5[[#This Row],[r]],"-"&amp;Table5[[#This Row],[enz]]),"'RXN-")</f>
        <v>HACD100i_x_FWD</v>
      </c>
      <c r="D1330">
        <v>11171.708534568001</v>
      </c>
      <c r="E1330">
        <f>_xlfn.XLOOKUP(Table5[[#This Row],[r]],Table3[r],Table3[kapp],"")</f>
        <v>8988.1774343278394</v>
      </c>
      <c r="F1330">
        <f>Table5[[#This Row],[kapp]]-Table5[[#This Row],[old]]</f>
        <v>2183.5311002401613</v>
      </c>
      <c r="G1330" t="str" cm="1">
        <f t="array" ref="G1330">IF(ROWS(_xlfn._xlws.FILTER(Table5[r],Table5[enz]=Table5[[#This Row],[enz]]))&gt;1,"many","1")</f>
        <v>many</v>
      </c>
      <c r="H1330" t="str" cm="1">
        <f t="array" ref="H1330">IF(ROWS(_xlfn._xlws.FILTER(Table5[r],Table5[rxn-no-enz]=Table5[[#This Row],[rxn-no-enz]]))&gt;1,"many","1")</f>
        <v>many</v>
      </c>
      <c r="I1330" t="str">
        <f>_xlfn.XLOOKUP(SUBSTITUTE(Table5[[#This Row],[r]],"'",""),Table6[rxn],Table6[rxn],"no")</f>
        <v>no</v>
      </c>
      <c r="J1330" t="str" cm="1">
        <f t="array" ref="J1330">_xlfn.XLOOKUP(Table5[[#This Row],[r]],"'"&amp;Table6[rxn]&amp;"'",Table6[expected kapp],"")</f>
        <v/>
      </c>
      <c r="L1330" t="s">
        <v>9758</v>
      </c>
      <c r="M1330">
        <v>8988.1774343278394</v>
      </c>
      <c r="AE1330" s="1" t="s">
        <v>11944</v>
      </c>
      <c r="AF1330" s="1" t="s">
        <v>2778</v>
      </c>
      <c r="AG1330" s="9">
        <v>2.023834687E-9</v>
      </c>
      <c r="AH1330" s="1" t="str">
        <f>_xlfn.TEXTAFTER(Table9[[#This Row],[rxn]],"-",-1)</f>
        <v>rt6418</v>
      </c>
      <c r="AI1330" s="1" t="e">
        <f>_xlfn.TEXTAFTER(_xlfn.TEXTBEFORE(Table9[[#This Row],[rxn]],"-"&amp;Table9[[#This Row],[enz]]),"RXN-")</f>
        <v>#N/A</v>
      </c>
      <c r="AJ1330" s="1" t="e">
        <f>_xlfn.TEXTBEFORE(Table9[[#This Row],[rxn]],"_",-1)</f>
        <v>#N/A</v>
      </c>
    </row>
    <row r="1331" spans="1:36" ht="17" hidden="1" x14ac:dyDescent="0.25">
      <c r="A1331" t="s">
        <v>9862</v>
      </c>
      <c r="B1331" t="str">
        <f>_xlfn.TEXTAFTER(Table5[[#This Row],[r]],"-",-1)</f>
        <v>rt2994'</v>
      </c>
      <c r="C1331" t="str">
        <f>_xlfn.TEXTAFTER(_xlfn.TEXTBEFORE(Table5[[#This Row],[r]],"-"&amp;Table5[[#This Row],[enz]]),"'RXN-")</f>
        <v>HACD101ei_x_FWD</v>
      </c>
      <c r="D1331">
        <v>11171.708534568001</v>
      </c>
      <c r="E1331">
        <f>_xlfn.XLOOKUP(Table5[[#This Row],[r]],Table3[r],Table3[kapp],"")</f>
        <v>8988.1774343278394</v>
      </c>
      <c r="F1331">
        <f>Table5[[#This Row],[kapp]]-Table5[[#This Row],[old]]</f>
        <v>2183.5311002401613</v>
      </c>
      <c r="G1331" t="str" cm="1">
        <f t="array" ref="G1331">IF(ROWS(_xlfn._xlws.FILTER(Table5[r],Table5[enz]=Table5[[#This Row],[enz]]))&gt;1,"many","1")</f>
        <v>many</v>
      </c>
      <c r="H1331" t="str" cm="1">
        <f t="array" ref="H1331">IF(ROWS(_xlfn._xlws.FILTER(Table5[r],Table5[rxn-no-enz]=Table5[[#This Row],[rxn-no-enz]]))&gt;1,"many","1")</f>
        <v>many</v>
      </c>
      <c r="I1331" t="str">
        <f>_xlfn.XLOOKUP(SUBSTITUTE(Table5[[#This Row],[r]],"'",""),Table6[rxn],Table6[rxn],"no")</f>
        <v>no</v>
      </c>
      <c r="J1331" t="str" cm="1">
        <f t="array" ref="J1331">_xlfn.XLOOKUP(Table5[[#This Row],[r]],"'"&amp;Table6[rxn]&amp;"'",Table6[expected kapp],"")</f>
        <v/>
      </c>
      <c r="L1331" t="s">
        <v>9759</v>
      </c>
      <c r="M1331">
        <v>8988.1774343278394</v>
      </c>
      <c r="AE1331" s="1" t="s">
        <v>4491</v>
      </c>
      <c r="AF1331" s="1" t="s">
        <v>2778</v>
      </c>
      <c r="AG1331" s="9">
        <v>8.6472399999999996E-13</v>
      </c>
      <c r="AH1331" s="1" t="str">
        <f>_xlfn.TEXTAFTER(Table9[[#This Row],[rxn]],"-",-1)</f>
        <v>rt6420</v>
      </c>
      <c r="AI1331" s="1" t="e">
        <f>_xlfn.TEXTAFTER(_xlfn.TEXTBEFORE(Table9[[#This Row],[rxn]],"-"&amp;Table9[[#This Row],[enz]]),"RXN-")</f>
        <v>#N/A</v>
      </c>
      <c r="AJ1331" s="1" t="e">
        <f>_xlfn.TEXTBEFORE(Table9[[#This Row],[rxn]],"_",-1)</f>
        <v>#N/A</v>
      </c>
    </row>
    <row r="1332" spans="1:36" ht="17" hidden="1" x14ac:dyDescent="0.25">
      <c r="A1332" t="s">
        <v>9863</v>
      </c>
      <c r="B1332" t="str">
        <f>_xlfn.TEXTAFTER(Table5[[#This Row],[r]],"-",-1)</f>
        <v>rt7916_x'</v>
      </c>
      <c r="C1332" t="str">
        <f>_xlfn.TEXTAFTER(_xlfn.TEXTBEFORE(Table5[[#This Row],[r]],"-"&amp;Table5[[#This Row],[enz]]),"'RXN-")</f>
        <v>HACD101ei_x_FWD</v>
      </c>
      <c r="D1332">
        <v>11171.708534568001</v>
      </c>
      <c r="E1332">
        <f>_xlfn.XLOOKUP(Table5[[#This Row],[r]],Table3[r],Table3[kapp],"")</f>
        <v>8988.1774343278394</v>
      </c>
      <c r="F1332">
        <f>Table5[[#This Row],[kapp]]-Table5[[#This Row],[old]]</f>
        <v>2183.5311002401613</v>
      </c>
      <c r="G1332" t="str" cm="1">
        <f t="array" ref="G1332">IF(ROWS(_xlfn._xlws.FILTER(Table5[r],Table5[enz]=Table5[[#This Row],[enz]]))&gt;1,"many","1")</f>
        <v>many</v>
      </c>
      <c r="H1332" t="str" cm="1">
        <f t="array" ref="H1332">IF(ROWS(_xlfn._xlws.FILTER(Table5[r],Table5[rxn-no-enz]=Table5[[#This Row],[rxn-no-enz]]))&gt;1,"many","1")</f>
        <v>many</v>
      </c>
      <c r="I1332" t="str">
        <f>_xlfn.XLOOKUP(SUBSTITUTE(Table5[[#This Row],[r]],"'",""),Table6[rxn],Table6[rxn],"no")</f>
        <v>no</v>
      </c>
      <c r="J1332" t="str" cm="1">
        <f t="array" ref="J1332">_xlfn.XLOOKUP(Table5[[#This Row],[r]],"'"&amp;Table6[rxn]&amp;"'",Table6[expected kapp],"")</f>
        <v/>
      </c>
      <c r="L1332" t="s">
        <v>8429</v>
      </c>
      <c r="M1332">
        <v>6407210.9674127698</v>
      </c>
      <c r="AE1332" s="1" t="s">
        <v>11945</v>
      </c>
      <c r="AF1332" s="1" t="s">
        <v>2778</v>
      </c>
      <c r="AG1332" s="9">
        <v>1.71979149E-10</v>
      </c>
      <c r="AH1332" s="1" t="str">
        <f>_xlfn.TEXTAFTER(Table9[[#This Row],[rxn]],"-",-1)</f>
        <v>rt6434_x</v>
      </c>
      <c r="AI1332" s="1" t="e">
        <f>_xlfn.TEXTAFTER(_xlfn.TEXTBEFORE(Table9[[#This Row],[rxn]],"-"&amp;Table9[[#This Row],[enz]]),"RXN-")</f>
        <v>#N/A</v>
      </c>
      <c r="AJ1332" s="1" t="str">
        <f>_xlfn.TEXTBEFORE(Table9[[#This Row],[rxn]],"_",-1)</f>
        <v>PROSYN-rt6434</v>
      </c>
    </row>
    <row r="1333" spans="1:36" ht="17" hidden="1" x14ac:dyDescent="0.25">
      <c r="A1333" t="s">
        <v>9864</v>
      </c>
      <c r="B1333" t="str">
        <f>_xlfn.TEXTAFTER(Table5[[#This Row],[r]],"-",-1)</f>
        <v>rt2835'</v>
      </c>
      <c r="C1333" t="str">
        <f>_xlfn.TEXTAFTER(_xlfn.TEXTBEFORE(Table5[[#This Row],[r]],"-"&amp;Table5[[#This Row],[enz]]),"'RXN-")</f>
        <v>HACD120i_m_FWD</v>
      </c>
      <c r="D1333">
        <v>11171.708534568001</v>
      </c>
      <c r="E1333">
        <f>_xlfn.XLOOKUP(Table5[[#This Row],[r]],Table3[r],Table3[kapp],"")</f>
        <v>8988.1774343278394</v>
      </c>
      <c r="F1333">
        <f>Table5[[#This Row],[kapp]]-Table5[[#This Row],[old]]</f>
        <v>2183.5311002401613</v>
      </c>
      <c r="G1333" t="str" cm="1">
        <f t="array" ref="G1333">IF(ROWS(_xlfn._xlws.FILTER(Table5[r],Table5[enz]=Table5[[#This Row],[enz]]))&gt;1,"many","1")</f>
        <v>many</v>
      </c>
      <c r="H1333" t="str" cm="1">
        <f t="array" ref="H1333">IF(ROWS(_xlfn._xlws.FILTER(Table5[r],Table5[rxn-no-enz]=Table5[[#This Row],[rxn-no-enz]]))&gt;1,"many","1")</f>
        <v>1</v>
      </c>
      <c r="I1333" t="str">
        <f>_xlfn.XLOOKUP(SUBSTITUTE(Table5[[#This Row],[r]],"'",""),Table6[rxn],Table6[rxn],"no")</f>
        <v>no</v>
      </c>
      <c r="J1333" t="str" cm="1">
        <f t="array" ref="J1333">_xlfn.XLOOKUP(Table5[[#This Row],[r]],"'"&amp;Table6[rxn]&amp;"'",Table6[expected kapp],"")</f>
        <v/>
      </c>
      <c r="L1333" t="s">
        <v>9760</v>
      </c>
      <c r="M1333">
        <v>8988.1774343278394</v>
      </c>
      <c r="AE1333" s="1" t="s">
        <v>11946</v>
      </c>
      <c r="AF1333" s="1" t="s">
        <v>2778</v>
      </c>
      <c r="AG1333" s="9">
        <v>1.5220638500000001E-10</v>
      </c>
      <c r="AH1333" s="1" t="str">
        <f>_xlfn.TEXTAFTER(Table9[[#This Row],[rxn]],"-",-1)</f>
        <v>rt6435</v>
      </c>
      <c r="AI1333" s="1" t="e">
        <f>_xlfn.TEXTAFTER(_xlfn.TEXTBEFORE(Table9[[#This Row],[rxn]],"-"&amp;Table9[[#This Row],[enz]]),"RXN-")</f>
        <v>#N/A</v>
      </c>
      <c r="AJ1333" s="1" t="e">
        <f>_xlfn.TEXTBEFORE(Table9[[#This Row],[rxn]],"_",-1)</f>
        <v>#N/A</v>
      </c>
    </row>
    <row r="1334" spans="1:36" ht="17" hidden="1" x14ac:dyDescent="0.25">
      <c r="A1334" t="s">
        <v>9865</v>
      </c>
      <c r="B1334" t="str">
        <f>_xlfn.TEXTAFTER(Table5[[#This Row],[r]],"-",-1)</f>
        <v>rt2994'</v>
      </c>
      <c r="C1334" t="str">
        <f>_xlfn.TEXTAFTER(_xlfn.TEXTBEFORE(Table5[[#This Row],[r]],"-"&amp;Table5[[#This Row],[enz]]),"'RXN-")</f>
        <v>HACD120i_x_FWD</v>
      </c>
      <c r="D1334">
        <v>11171.708534568001</v>
      </c>
      <c r="E1334">
        <f>_xlfn.XLOOKUP(Table5[[#This Row],[r]],Table3[r],Table3[kapp],"")</f>
        <v>8988.1774343278394</v>
      </c>
      <c r="F1334">
        <f>Table5[[#This Row],[kapp]]-Table5[[#This Row],[old]]</f>
        <v>2183.5311002401613</v>
      </c>
      <c r="G1334" t="str" cm="1">
        <f t="array" ref="G1334">IF(ROWS(_xlfn._xlws.FILTER(Table5[r],Table5[enz]=Table5[[#This Row],[enz]]))&gt;1,"many","1")</f>
        <v>many</v>
      </c>
      <c r="H1334" t="str" cm="1">
        <f t="array" ref="H1334">IF(ROWS(_xlfn._xlws.FILTER(Table5[r],Table5[rxn-no-enz]=Table5[[#This Row],[rxn-no-enz]]))&gt;1,"many","1")</f>
        <v>many</v>
      </c>
      <c r="I1334" t="str">
        <f>_xlfn.XLOOKUP(SUBSTITUTE(Table5[[#This Row],[r]],"'",""),Table6[rxn],Table6[rxn],"no")</f>
        <v>no</v>
      </c>
      <c r="J1334" t="str" cm="1">
        <f t="array" ref="J1334">_xlfn.XLOOKUP(Table5[[#This Row],[r]],"'"&amp;Table6[rxn]&amp;"'",Table6[expected kapp],"")</f>
        <v/>
      </c>
      <c r="L1334" t="s">
        <v>9761</v>
      </c>
      <c r="M1334">
        <v>8988.1774343278394</v>
      </c>
      <c r="AE1334" s="1" t="s">
        <v>11947</v>
      </c>
      <c r="AF1334" s="1" t="s">
        <v>2778</v>
      </c>
      <c r="AG1334" s="9">
        <v>5.7100562099999902E-10</v>
      </c>
      <c r="AH1334" s="1" t="str">
        <f>_xlfn.TEXTAFTER(Table9[[#This Row],[rxn]],"-",-1)</f>
        <v>rt6437</v>
      </c>
      <c r="AI1334" s="1" t="e">
        <f>_xlfn.TEXTAFTER(_xlfn.TEXTBEFORE(Table9[[#This Row],[rxn]],"-"&amp;Table9[[#This Row],[enz]]),"RXN-")</f>
        <v>#N/A</v>
      </c>
      <c r="AJ1334" s="1" t="e">
        <f>_xlfn.TEXTBEFORE(Table9[[#This Row],[rxn]],"_",-1)</f>
        <v>#N/A</v>
      </c>
    </row>
    <row r="1335" spans="1:36" ht="17" hidden="1" x14ac:dyDescent="0.25">
      <c r="A1335" t="s">
        <v>9866</v>
      </c>
      <c r="B1335" t="str">
        <f>_xlfn.TEXTAFTER(Table5[[#This Row],[r]],"-",-1)</f>
        <v>rt7916_x'</v>
      </c>
      <c r="C1335" t="str">
        <f>_xlfn.TEXTAFTER(_xlfn.TEXTBEFORE(Table5[[#This Row],[r]],"-"&amp;Table5[[#This Row],[enz]]),"'RXN-")</f>
        <v>HACD120i_x_FWD</v>
      </c>
      <c r="D1335">
        <v>11171.708534568001</v>
      </c>
      <c r="E1335">
        <f>_xlfn.XLOOKUP(Table5[[#This Row],[r]],Table3[r],Table3[kapp],"")</f>
        <v>8988.1774343278394</v>
      </c>
      <c r="F1335">
        <f>Table5[[#This Row],[kapp]]-Table5[[#This Row],[old]]</f>
        <v>2183.5311002401613</v>
      </c>
      <c r="G1335" t="str" cm="1">
        <f t="array" ref="G1335">IF(ROWS(_xlfn._xlws.FILTER(Table5[r],Table5[enz]=Table5[[#This Row],[enz]]))&gt;1,"many","1")</f>
        <v>many</v>
      </c>
      <c r="H1335" t="str" cm="1">
        <f t="array" ref="H1335">IF(ROWS(_xlfn._xlws.FILTER(Table5[r],Table5[rxn-no-enz]=Table5[[#This Row],[rxn-no-enz]]))&gt;1,"many","1")</f>
        <v>many</v>
      </c>
      <c r="I1335" t="str">
        <f>_xlfn.XLOOKUP(SUBSTITUTE(Table5[[#This Row],[r]],"'",""),Table6[rxn],Table6[rxn],"no")</f>
        <v>no</v>
      </c>
      <c r="J1335" t="str" cm="1">
        <f t="array" ref="J1335">_xlfn.XLOOKUP(Table5[[#This Row],[r]],"'"&amp;Table6[rxn]&amp;"'",Table6[expected kapp],"")</f>
        <v/>
      </c>
      <c r="L1335" t="s">
        <v>9762</v>
      </c>
      <c r="M1335">
        <v>8988.1774343278394</v>
      </c>
      <c r="AE1335" s="1" t="s">
        <v>11948</v>
      </c>
      <c r="AF1335" s="1" t="s">
        <v>2778</v>
      </c>
      <c r="AG1335" s="9">
        <v>2.6138715999999998E-11</v>
      </c>
      <c r="AH1335" s="1" t="str">
        <f>_xlfn.TEXTAFTER(Table9[[#This Row],[rxn]],"-",-1)</f>
        <v>rt6468</v>
      </c>
      <c r="AI1335" s="1" t="e">
        <f>_xlfn.TEXTAFTER(_xlfn.TEXTBEFORE(Table9[[#This Row],[rxn]],"-"&amp;Table9[[#This Row],[enz]]),"RXN-")</f>
        <v>#N/A</v>
      </c>
      <c r="AJ1335" s="1" t="e">
        <f>_xlfn.TEXTBEFORE(Table9[[#This Row],[rxn]],"_",-1)</f>
        <v>#N/A</v>
      </c>
    </row>
    <row r="1336" spans="1:36" ht="17" hidden="1" x14ac:dyDescent="0.25">
      <c r="A1336" t="s">
        <v>9867</v>
      </c>
      <c r="B1336" t="str">
        <f>_xlfn.TEXTAFTER(Table5[[#This Row],[r]],"-",-1)</f>
        <v>rt2835'</v>
      </c>
      <c r="C1336" t="str">
        <f>_xlfn.TEXTAFTER(_xlfn.TEXTBEFORE(Table5[[#This Row],[r]],"-"&amp;Table5[[#This Row],[enz]]),"'RXN-")</f>
        <v>HACD121ai_m_FWD</v>
      </c>
      <c r="D1336">
        <v>11171.708534568001</v>
      </c>
      <c r="E1336">
        <f>_xlfn.XLOOKUP(Table5[[#This Row],[r]],Table3[r],Table3[kapp],"")</f>
        <v>8988.1774343278394</v>
      </c>
      <c r="F1336">
        <f>Table5[[#This Row],[kapp]]-Table5[[#This Row],[old]]</f>
        <v>2183.5311002401613</v>
      </c>
      <c r="G1336" t="str" cm="1">
        <f t="array" ref="G1336">IF(ROWS(_xlfn._xlws.FILTER(Table5[r],Table5[enz]=Table5[[#This Row],[enz]]))&gt;1,"many","1")</f>
        <v>many</v>
      </c>
      <c r="H1336" t="str" cm="1">
        <f t="array" ref="H1336">IF(ROWS(_xlfn._xlws.FILTER(Table5[r],Table5[rxn-no-enz]=Table5[[#This Row],[rxn-no-enz]]))&gt;1,"many","1")</f>
        <v>1</v>
      </c>
      <c r="I1336" t="str">
        <f>_xlfn.XLOOKUP(SUBSTITUTE(Table5[[#This Row],[r]],"'",""),Table6[rxn],Table6[rxn],"no")</f>
        <v>no</v>
      </c>
      <c r="J1336" t="str" cm="1">
        <f t="array" ref="J1336">_xlfn.XLOOKUP(Table5[[#This Row],[r]],"'"&amp;Table6[rxn]&amp;"'",Table6[expected kapp],"")</f>
        <v/>
      </c>
      <c r="L1336" t="s">
        <v>9763</v>
      </c>
      <c r="M1336">
        <v>8988.1774343278394</v>
      </c>
      <c r="AE1336" s="1" t="s">
        <v>11949</v>
      </c>
      <c r="AF1336" s="1" t="s">
        <v>2778</v>
      </c>
      <c r="AG1336" s="9">
        <v>7.8769225999999996E-11</v>
      </c>
      <c r="AH1336" s="1" t="str">
        <f>_xlfn.TEXTAFTER(Table9[[#This Row],[rxn]],"-",-1)</f>
        <v>rt6471</v>
      </c>
      <c r="AI1336" s="1" t="e">
        <f>_xlfn.TEXTAFTER(_xlfn.TEXTBEFORE(Table9[[#This Row],[rxn]],"-"&amp;Table9[[#This Row],[enz]]),"RXN-")</f>
        <v>#N/A</v>
      </c>
      <c r="AJ1336" s="1" t="e">
        <f>_xlfn.TEXTBEFORE(Table9[[#This Row],[rxn]],"_",-1)</f>
        <v>#N/A</v>
      </c>
    </row>
    <row r="1337" spans="1:36" ht="17" hidden="1" x14ac:dyDescent="0.25">
      <c r="A1337" t="s">
        <v>9868</v>
      </c>
      <c r="B1337" t="str">
        <f>_xlfn.TEXTAFTER(Table5[[#This Row],[r]],"-",-1)</f>
        <v>rt2994'</v>
      </c>
      <c r="C1337" t="str">
        <f>_xlfn.TEXTAFTER(_xlfn.TEXTBEFORE(Table5[[#This Row],[r]],"-"&amp;Table5[[#This Row],[enz]]),"'RXN-")</f>
        <v>HACD121ai_x_FWD</v>
      </c>
      <c r="D1337">
        <v>11171.708534568001</v>
      </c>
      <c r="E1337">
        <f>_xlfn.XLOOKUP(Table5[[#This Row],[r]],Table3[r],Table3[kapp],"")</f>
        <v>8988.1774343278394</v>
      </c>
      <c r="F1337">
        <f>Table5[[#This Row],[kapp]]-Table5[[#This Row],[old]]</f>
        <v>2183.5311002401613</v>
      </c>
      <c r="G1337" t="str" cm="1">
        <f t="array" ref="G1337">IF(ROWS(_xlfn._xlws.FILTER(Table5[r],Table5[enz]=Table5[[#This Row],[enz]]))&gt;1,"many","1")</f>
        <v>many</v>
      </c>
      <c r="H1337" t="str" cm="1">
        <f t="array" ref="H1337">IF(ROWS(_xlfn._xlws.FILTER(Table5[r],Table5[rxn-no-enz]=Table5[[#This Row],[rxn-no-enz]]))&gt;1,"many","1")</f>
        <v>many</v>
      </c>
      <c r="I1337" t="str">
        <f>_xlfn.XLOOKUP(SUBSTITUTE(Table5[[#This Row],[r]],"'",""),Table6[rxn],Table6[rxn],"no")</f>
        <v>no</v>
      </c>
      <c r="J1337" t="str" cm="1">
        <f t="array" ref="J1337">_xlfn.XLOOKUP(Table5[[#This Row],[r]],"'"&amp;Table6[rxn]&amp;"'",Table6[expected kapp],"")</f>
        <v/>
      </c>
      <c r="L1337" t="s">
        <v>9764</v>
      </c>
      <c r="M1337">
        <v>8988.1774343278394</v>
      </c>
      <c r="AE1337" s="1" t="s">
        <v>11950</v>
      </c>
      <c r="AF1337" s="1" t="s">
        <v>2778</v>
      </c>
      <c r="AG1337" s="9">
        <v>2.3344620999999999E-11</v>
      </c>
      <c r="AH1337" s="1" t="str">
        <f>_xlfn.TEXTAFTER(Table9[[#This Row],[rxn]],"-",-1)</f>
        <v>rt6476</v>
      </c>
      <c r="AI1337" s="1" t="e">
        <f>_xlfn.TEXTAFTER(_xlfn.TEXTBEFORE(Table9[[#This Row],[rxn]],"-"&amp;Table9[[#This Row],[enz]]),"RXN-")</f>
        <v>#N/A</v>
      </c>
      <c r="AJ1337" s="1" t="e">
        <f>_xlfn.TEXTBEFORE(Table9[[#This Row],[rxn]],"_",-1)</f>
        <v>#N/A</v>
      </c>
    </row>
    <row r="1338" spans="1:36" ht="17" hidden="1" x14ac:dyDescent="0.25">
      <c r="A1338" t="s">
        <v>9869</v>
      </c>
      <c r="B1338" t="str">
        <f>_xlfn.TEXTAFTER(Table5[[#This Row],[r]],"-",-1)</f>
        <v>rt7916_x'</v>
      </c>
      <c r="C1338" t="str">
        <f>_xlfn.TEXTAFTER(_xlfn.TEXTBEFORE(Table5[[#This Row],[r]],"-"&amp;Table5[[#This Row],[enz]]),"'RXN-")</f>
        <v>HACD121ai_x_FWD</v>
      </c>
      <c r="D1338">
        <v>11171.708534568001</v>
      </c>
      <c r="E1338">
        <f>_xlfn.XLOOKUP(Table5[[#This Row],[r]],Table3[r],Table3[kapp],"")</f>
        <v>8988.1774343278394</v>
      </c>
      <c r="F1338">
        <f>Table5[[#This Row],[kapp]]-Table5[[#This Row],[old]]</f>
        <v>2183.5311002401613</v>
      </c>
      <c r="G1338" t="str" cm="1">
        <f t="array" ref="G1338">IF(ROWS(_xlfn._xlws.FILTER(Table5[r],Table5[enz]=Table5[[#This Row],[enz]]))&gt;1,"many","1")</f>
        <v>many</v>
      </c>
      <c r="H1338" t="str" cm="1">
        <f t="array" ref="H1338">IF(ROWS(_xlfn._xlws.FILTER(Table5[r],Table5[rxn-no-enz]=Table5[[#This Row],[rxn-no-enz]]))&gt;1,"many","1")</f>
        <v>many</v>
      </c>
      <c r="I1338" t="str">
        <f>_xlfn.XLOOKUP(SUBSTITUTE(Table5[[#This Row],[r]],"'",""),Table6[rxn],Table6[rxn],"no")</f>
        <v>no</v>
      </c>
      <c r="J1338" t="str" cm="1">
        <f t="array" ref="J1338">_xlfn.XLOOKUP(Table5[[#This Row],[r]],"'"&amp;Table6[rxn]&amp;"'",Table6[expected kapp],"")</f>
        <v/>
      </c>
      <c r="L1338" t="s">
        <v>9765</v>
      </c>
      <c r="M1338">
        <v>8988.1774343278394</v>
      </c>
      <c r="AE1338" s="1" t="s">
        <v>4492</v>
      </c>
      <c r="AF1338" s="1" t="s">
        <v>2778</v>
      </c>
      <c r="AG1338" s="9">
        <v>8.9814769999999892E-12</v>
      </c>
      <c r="AH1338" s="1" t="str">
        <f>_xlfn.TEXTAFTER(Table9[[#This Row],[rxn]],"-",-1)</f>
        <v>rt6481</v>
      </c>
      <c r="AI1338" s="1" t="e">
        <f>_xlfn.TEXTAFTER(_xlfn.TEXTBEFORE(Table9[[#This Row],[rxn]],"-"&amp;Table9[[#This Row],[enz]]),"RXN-")</f>
        <v>#N/A</v>
      </c>
      <c r="AJ1338" s="1" t="e">
        <f>_xlfn.TEXTBEFORE(Table9[[#This Row],[rxn]],"_",-1)</f>
        <v>#N/A</v>
      </c>
    </row>
    <row r="1339" spans="1:36" ht="17" hidden="1" x14ac:dyDescent="0.25">
      <c r="A1339" t="s">
        <v>9870</v>
      </c>
      <c r="B1339" t="str">
        <f>_xlfn.TEXTAFTER(Table5[[#This Row],[r]],"-",-1)</f>
        <v>rt2994'</v>
      </c>
      <c r="C1339" t="str">
        <f>_xlfn.TEXTAFTER(_xlfn.TEXTBEFORE(Table5[[#This Row],[r]],"-"&amp;Table5[[#This Row],[enz]]),"'RXN-")</f>
        <v>HACD121di_x_FWD</v>
      </c>
      <c r="D1339">
        <v>11171.708534568001</v>
      </c>
      <c r="E1339">
        <f>_xlfn.XLOOKUP(Table5[[#This Row],[r]],Table3[r],Table3[kapp],"")</f>
        <v>8988.1774343278394</v>
      </c>
      <c r="F1339">
        <f>Table5[[#This Row],[kapp]]-Table5[[#This Row],[old]]</f>
        <v>2183.5311002401613</v>
      </c>
      <c r="G1339" t="str" cm="1">
        <f t="array" ref="G1339">IF(ROWS(_xlfn._xlws.FILTER(Table5[r],Table5[enz]=Table5[[#This Row],[enz]]))&gt;1,"many","1")</f>
        <v>many</v>
      </c>
      <c r="H1339" t="str" cm="1">
        <f t="array" ref="H1339">IF(ROWS(_xlfn._xlws.FILTER(Table5[r],Table5[rxn-no-enz]=Table5[[#This Row],[rxn-no-enz]]))&gt;1,"many","1")</f>
        <v>many</v>
      </c>
      <c r="I1339" t="str">
        <f>_xlfn.XLOOKUP(SUBSTITUTE(Table5[[#This Row],[r]],"'",""),Table6[rxn],Table6[rxn],"no")</f>
        <v>no</v>
      </c>
      <c r="J1339" t="str" cm="1">
        <f t="array" ref="J1339">_xlfn.XLOOKUP(Table5[[#This Row],[r]],"'"&amp;Table6[rxn]&amp;"'",Table6[expected kapp],"")</f>
        <v/>
      </c>
      <c r="L1339" t="s">
        <v>8439</v>
      </c>
      <c r="M1339">
        <v>94986.529889880199</v>
      </c>
      <c r="AE1339" s="1" t="s">
        <v>11951</v>
      </c>
      <c r="AF1339" s="1" t="s">
        <v>2778</v>
      </c>
      <c r="AG1339" s="9">
        <v>9.4670041300000005E-10</v>
      </c>
      <c r="AH1339" s="1" t="str">
        <f>_xlfn.TEXTAFTER(Table9[[#This Row],[rxn]],"-",-1)</f>
        <v>rt6488_n</v>
      </c>
      <c r="AI1339" s="1" t="e">
        <f>_xlfn.TEXTAFTER(_xlfn.TEXTBEFORE(Table9[[#This Row],[rxn]],"-"&amp;Table9[[#This Row],[enz]]),"RXN-")</f>
        <v>#N/A</v>
      </c>
      <c r="AJ1339" s="1" t="str">
        <f>_xlfn.TEXTBEFORE(Table9[[#This Row],[rxn]],"_",-1)</f>
        <v>PROSYN-rt6488</v>
      </c>
    </row>
    <row r="1340" spans="1:36" ht="17" hidden="1" x14ac:dyDescent="0.25">
      <c r="A1340" t="s">
        <v>9871</v>
      </c>
      <c r="B1340" t="str">
        <f>_xlfn.TEXTAFTER(Table5[[#This Row],[r]],"-",-1)</f>
        <v>rt7916_x'</v>
      </c>
      <c r="C1340" t="str">
        <f>_xlfn.TEXTAFTER(_xlfn.TEXTBEFORE(Table5[[#This Row],[r]],"-"&amp;Table5[[#This Row],[enz]]),"'RXN-")</f>
        <v>HACD121di_x_FWD</v>
      </c>
      <c r="D1340">
        <v>11171.708534568001</v>
      </c>
      <c r="E1340">
        <f>_xlfn.XLOOKUP(Table5[[#This Row],[r]],Table3[r],Table3[kapp],"")</f>
        <v>8988.1774343278394</v>
      </c>
      <c r="F1340">
        <f>Table5[[#This Row],[kapp]]-Table5[[#This Row],[old]]</f>
        <v>2183.5311002401613</v>
      </c>
      <c r="G1340" t="str" cm="1">
        <f t="array" ref="G1340">IF(ROWS(_xlfn._xlws.FILTER(Table5[r],Table5[enz]=Table5[[#This Row],[enz]]))&gt;1,"many","1")</f>
        <v>many</v>
      </c>
      <c r="H1340" t="str" cm="1">
        <f t="array" ref="H1340">IF(ROWS(_xlfn._xlws.FILTER(Table5[r],Table5[rxn-no-enz]=Table5[[#This Row],[rxn-no-enz]]))&gt;1,"many","1")</f>
        <v>many</v>
      </c>
      <c r="I1340" t="str">
        <f>_xlfn.XLOOKUP(SUBSTITUTE(Table5[[#This Row],[r]],"'",""),Table6[rxn],Table6[rxn],"no")</f>
        <v>no</v>
      </c>
      <c r="J1340" t="str" cm="1">
        <f t="array" ref="J1340">_xlfn.XLOOKUP(Table5[[#This Row],[r]],"'"&amp;Table6[rxn]&amp;"'",Table6[expected kapp],"")</f>
        <v/>
      </c>
      <c r="L1340" t="s">
        <v>9766</v>
      </c>
      <c r="M1340">
        <v>8988.1774343278394</v>
      </c>
      <c r="AE1340" s="1" t="s">
        <v>4495</v>
      </c>
      <c r="AF1340" s="1" t="s">
        <v>2778</v>
      </c>
      <c r="AG1340" s="9">
        <v>6.4086091200000001E-10</v>
      </c>
      <c r="AH1340" s="1" t="str">
        <f>_xlfn.TEXTAFTER(Table9[[#This Row],[rxn]],"-",-1)</f>
        <v>rt6498</v>
      </c>
      <c r="AI1340" s="1" t="e">
        <f>_xlfn.TEXTAFTER(_xlfn.TEXTBEFORE(Table9[[#This Row],[rxn]],"-"&amp;Table9[[#This Row],[enz]]),"RXN-")</f>
        <v>#N/A</v>
      </c>
      <c r="AJ1340" s="1" t="e">
        <f>_xlfn.TEXTBEFORE(Table9[[#This Row],[rxn]],"_",-1)</f>
        <v>#N/A</v>
      </c>
    </row>
    <row r="1341" spans="1:36" ht="17" hidden="1" x14ac:dyDescent="0.25">
      <c r="A1341" t="s">
        <v>9872</v>
      </c>
      <c r="B1341" t="str">
        <f>_xlfn.TEXTAFTER(Table5[[#This Row],[r]],"-",-1)</f>
        <v>rt2994'</v>
      </c>
      <c r="C1341" t="str">
        <f>_xlfn.TEXTAFTER(_xlfn.TEXTBEFORE(Table5[[#This Row],[r]],"-"&amp;Table5[[#This Row],[enz]]),"'RXN-")</f>
        <v>HACD122ei_x_FWD</v>
      </c>
      <c r="D1341">
        <v>11171.708534568001</v>
      </c>
      <c r="E1341">
        <f>_xlfn.XLOOKUP(Table5[[#This Row],[r]],Table3[r],Table3[kapp],"")</f>
        <v>8988.1774343278394</v>
      </c>
      <c r="F1341">
        <f>Table5[[#This Row],[kapp]]-Table5[[#This Row],[old]]</f>
        <v>2183.5311002401613</v>
      </c>
      <c r="G1341" t="str" cm="1">
        <f t="array" ref="G1341">IF(ROWS(_xlfn._xlws.FILTER(Table5[r],Table5[enz]=Table5[[#This Row],[enz]]))&gt;1,"many","1")</f>
        <v>many</v>
      </c>
      <c r="H1341" t="str" cm="1">
        <f t="array" ref="H1341">IF(ROWS(_xlfn._xlws.FILTER(Table5[r],Table5[rxn-no-enz]=Table5[[#This Row],[rxn-no-enz]]))&gt;1,"many","1")</f>
        <v>many</v>
      </c>
      <c r="I1341" t="str">
        <f>_xlfn.XLOOKUP(SUBSTITUTE(Table5[[#This Row],[r]],"'",""),Table6[rxn],Table6[rxn],"no")</f>
        <v>no</v>
      </c>
      <c r="J1341" t="str" cm="1">
        <f t="array" ref="J1341">_xlfn.XLOOKUP(Table5[[#This Row],[r]],"'"&amp;Table6[rxn]&amp;"'",Table6[expected kapp],"")</f>
        <v/>
      </c>
      <c r="L1341" t="s">
        <v>9767</v>
      </c>
      <c r="M1341">
        <v>8988.1774343278394</v>
      </c>
      <c r="AE1341" s="1" t="s">
        <v>11952</v>
      </c>
      <c r="AF1341" s="1" t="s">
        <v>2778</v>
      </c>
      <c r="AG1341" s="9">
        <v>1.27116099E-10</v>
      </c>
      <c r="AH1341" s="1" t="str">
        <f>_xlfn.TEXTAFTER(Table9[[#This Row],[rxn]],"-",-1)</f>
        <v>rt6500</v>
      </c>
      <c r="AI1341" s="1" t="e">
        <f>_xlfn.TEXTAFTER(_xlfn.TEXTBEFORE(Table9[[#This Row],[rxn]],"-"&amp;Table9[[#This Row],[enz]]),"RXN-")</f>
        <v>#N/A</v>
      </c>
      <c r="AJ1341" s="1" t="e">
        <f>_xlfn.TEXTBEFORE(Table9[[#This Row],[rxn]],"_",-1)</f>
        <v>#N/A</v>
      </c>
    </row>
    <row r="1342" spans="1:36" ht="17" hidden="1" x14ac:dyDescent="0.25">
      <c r="A1342" t="s">
        <v>9873</v>
      </c>
      <c r="B1342" t="str">
        <f>_xlfn.TEXTAFTER(Table5[[#This Row],[r]],"-",-1)</f>
        <v>rt7916_x'</v>
      </c>
      <c r="C1342" t="str">
        <f>_xlfn.TEXTAFTER(_xlfn.TEXTBEFORE(Table5[[#This Row],[r]],"-"&amp;Table5[[#This Row],[enz]]),"'RXN-")</f>
        <v>HACD122ei_x_FWD</v>
      </c>
      <c r="D1342">
        <v>11171.708534568001</v>
      </c>
      <c r="E1342">
        <f>_xlfn.XLOOKUP(Table5[[#This Row],[r]],Table3[r],Table3[kapp],"")</f>
        <v>8988.1774343278394</v>
      </c>
      <c r="F1342">
        <f>Table5[[#This Row],[kapp]]-Table5[[#This Row],[old]]</f>
        <v>2183.5311002401613</v>
      </c>
      <c r="G1342" t="str" cm="1">
        <f t="array" ref="G1342">IF(ROWS(_xlfn._xlws.FILTER(Table5[r],Table5[enz]=Table5[[#This Row],[enz]]))&gt;1,"many","1")</f>
        <v>many</v>
      </c>
      <c r="H1342" t="str" cm="1">
        <f t="array" ref="H1342">IF(ROWS(_xlfn._xlws.FILTER(Table5[r],Table5[rxn-no-enz]=Table5[[#This Row],[rxn-no-enz]]))&gt;1,"many","1")</f>
        <v>many</v>
      </c>
      <c r="I1342" t="str">
        <f>_xlfn.XLOOKUP(SUBSTITUTE(Table5[[#This Row],[r]],"'",""),Table6[rxn],Table6[rxn],"no")</f>
        <v>no</v>
      </c>
      <c r="J1342" t="str" cm="1">
        <f t="array" ref="J1342">_xlfn.XLOOKUP(Table5[[#This Row],[r]],"'"&amp;Table6[rxn]&amp;"'",Table6[expected kapp],"")</f>
        <v/>
      </c>
      <c r="L1342" t="s">
        <v>8440</v>
      </c>
      <c r="M1342">
        <v>7367.1520823236297</v>
      </c>
      <c r="AE1342" s="1" t="s">
        <v>11953</v>
      </c>
      <c r="AF1342" s="1" t="s">
        <v>2778</v>
      </c>
      <c r="AG1342" s="9">
        <v>5.4968899999999998E-13</v>
      </c>
      <c r="AH1342" s="1" t="str">
        <f>_xlfn.TEXTAFTER(Table9[[#This Row],[rxn]],"-",-1)</f>
        <v>rt6501</v>
      </c>
      <c r="AI1342" s="1" t="e">
        <f>_xlfn.TEXTAFTER(_xlfn.TEXTBEFORE(Table9[[#This Row],[rxn]],"-"&amp;Table9[[#This Row],[enz]]),"RXN-")</f>
        <v>#N/A</v>
      </c>
      <c r="AJ1342" s="1" t="e">
        <f>_xlfn.TEXTBEFORE(Table9[[#This Row],[rxn]],"_",-1)</f>
        <v>#N/A</v>
      </c>
    </row>
    <row r="1343" spans="1:36" ht="17" hidden="1" x14ac:dyDescent="0.25">
      <c r="A1343" t="s">
        <v>9874</v>
      </c>
      <c r="B1343" t="str">
        <f>_xlfn.TEXTAFTER(Table5[[#This Row],[r]],"-",-1)</f>
        <v>rt2835'</v>
      </c>
      <c r="C1343" t="str">
        <f>_xlfn.TEXTAFTER(_xlfn.TEXTBEFORE(Table5[[#This Row],[r]],"-"&amp;Table5[[#This Row],[enz]]),"'RXN-")</f>
        <v>HACD140i_m_FWD</v>
      </c>
      <c r="D1343">
        <v>11171.708534568001</v>
      </c>
      <c r="E1343">
        <f>_xlfn.XLOOKUP(Table5[[#This Row],[r]],Table3[r],Table3[kapp],"")</f>
        <v>8988.1774343278394</v>
      </c>
      <c r="F1343">
        <f>Table5[[#This Row],[kapp]]-Table5[[#This Row],[old]]</f>
        <v>2183.5311002401613</v>
      </c>
      <c r="G1343" t="str" cm="1">
        <f t="array" ref="G1343">IF(ROWS(_xlfn._xlws.FILTER(Table5[r],Table5[enz]=Table5[[#This Row],[enz]]))&gt;1,"many","1")</f>
        <v>many</v>
      </c>
      <c r="H1343" t="str" cm="1">
        <f t="array" ref="H1343">IF(ROWS(_xlfn._xlws.FILTER(Table5[r],Table5[rxn-no-enz]=Table5[[#This Row],[rxn-no-enz]]))&gt;1,"many","1")</f>
        <v>1</v>
      </c>
      <c r="I1343" t="str">
        <f>_xlfn.XLOOKUP(SUBSTITUTE(Table5[[#This Row],[r]],"'",""),Table6[rxn],Table6[rxn],"no")</f>
        <v>no</v>
      </c>
      <c r="J1343" t="str" cm="1">
        <f t="array" ref="J1343">_xlfn.XLOOKUP(Table5[[#This Row],[r]],"'"&amp;Table6[rxn]&amp;"'",Table6[expected kapp],"")</f>
        <v/>
      </c>
      <c r="L1343" t="s">
        <v>8441</v>
      </c>
      <c r="M1343">
        <v>58833.8963112294</v>
      </c>
      <c r="AE1343" s="1" t="s">
        <v>4496</v>
      </c>
      <c r="AF1343" s="1" t="s">
        <v>2778</v>
      </c>
      <c r="AG1343" s="9">
        <v>1.8004844600000001E-10</v>
      </c>
      <c r="AH1343" s="1" t="str">
        <f>_xlfn.TEXTAFTER(Table9[[#This Row],[rxn]],"-",-1)</f>
        <v>rt6510</v>
      </c>
      <c r="AI1343" s="1" t="e">
        <f>_xlfn.TEXTAFTER(_xlfn.TEXTBEFORE(Table9[[#This Row],[rxn]],"-"&amp;Table9[[#This Row],[enz]]),"RXN-")</f>
        <v>#N/A</v>
      </c>
      <c r="AJ1343" s="1" t="e">
        <f>_xlfn.TEXTBEFORE(Table9[[#This Row],[rxn]],"_",-1)</f>
        <v>#N/A</v>
      </c>
    </row>
    <row r="1344" spans="1:36" ht="17" hidden="1" x14ac:dyDescent="0.25">
      <c r="A1344" t="s">
        <v>9875</v>
      </c>
      <c r="B1344" t="str">
        <f>_xlfn.TEXTAFTER(Table5[[#This Row],[r]],"-",-1)</f>
        <v>rt2994'</v>
      </c>
      <c r="C1344" t="str">
        <f>_xlfn.TEXTAFTER(_xlfn.TEXTBEFORE(Table5[[#This Row],[r]],"-"&amp;Table5[[#This Row],[enz]]),"'RXN-")</f>
        <v>HACD140i_x_FWD</v>
      </c>
      <c r="D1344">
        <v>11171.708534568001</v>
      </c>
      <c r="E1344">
        <f>_xlfn.XLOOKUP(Table5[[#This Row],[r]],Table3[r],Table3[kapp],"")</f>
        <v>8988.1774343278394</v>
      </c>
      <c r="F1344">
        <f>Table5[[#This Row],[kapp]]-Table5[[#This Row],[old]]</f>
        <v>2183.5311002401613</v>
      </c>
      <c r="G1344" t="str" cm="1">
        <f t="array" ref="G1344">IF(ROWS(_xlfn._xlws.FILTER(Table5[r],Table5[enz]=Table5[[#This Row],[enz]]))&gt;1,"many","1")</f>
        <v>many</v>
      </c>
      <c r="H1344" t="str" cm="1">
        <f t="array" ref="H1344">IF(ROWS(_xlfn._xlws.FILTER(Table5[r],Table5[rxn-no-enz]=Table5[[#This Row],[rxn-no-enz]]))&gt;1,"many","1")</f>
        <v>many</v>
      </c>
      <c r="I1344" t="str">
        <f>_xlfn.XLOOKUP(SUBSTITUTE(Table5[[#This Row],[r]],"'",""),Table6[rxn],Table6[rxn],"no")</f>
        <v>no</v>
      </c>
      <c r="J1344" t="str" cm="1">
        <f t="array" ref="J1344">_xlfn.XLOOKUP(Table5[[#This Row],[r]],"'"&amp;Table6[rxn]&amp;"'",Table6[expected kapp],"")</f>
        <v/>
      </c>
      <c r="L1344" t="s">
        <v>9768</v>
      </c>
      <c r="M1344">
        <v>8988.1774343278394</v>
      </c>
      <c r="AE1344" s="1" t="s">
        <v>11954</v>
      </c>
      <c r="AF1344" s="1" t="s">
        <v>2778</v>
      </c>
      <c r="AG1344" s="9">
        <v>2.0446564999999999E-11</v>
      </c>
      <c r="AH1344" s="1" t="str">
        <f>_xlfn.TEXTAFTER(Table9[[#This Row],[rxn]],"-",-1)</f>
        <v>rt6512</v>
      </c>
      <c r="AI1344" s="1" t="e">
        <f>_xlfn.TEXTAFTER(_xlfn.TEXTBEFORE(Table9[[#This Row],[rxn]],"-"&amp;Table9[[#This Row],[enz]]),"RXN-")</f>
        <v>#N/A</v>
      </c>
      <c r="AJ1344" s="1" t="e">
        <f>_xlfn.TEXTBEFORE(Table9[[#This Row],[rxn]],"_",-1)</f>
        <v>#N/A</v>
      </c>
    </row>
    <row r="1345" spans="1:36" ht="17" hidden="1" x14ac:dyDescent="0.25">
      <c r="A1345" t="s">
        <v>9876</v>
      </c>
      <c r="B1345" t="str">
        <f>_xlfn.TEXTAFTER(Table5[[#This Row],[r]],"-",-1)</f>
        <v>rt7916_x'</v>
      </c>
      <c r="C1345" t="str">
        <f>_xlfn.TEXTAFTER(_xlfn.TEXTBEFORE(Table5[[#This Row],[r]],"-"&amp;Table5[[#This Row],[enz]]),"'RXN-")</f>
        <v>HACD140i_x_FWD</v>
      </c>
      <c r="D1345">
        <v>11171.708534568001</v>
      </c>
      <c r="E1345">
        <f>_xlfn.XLOOKUP(Table5[[#This Row],[r]],Table3[r],Table3[kapp],"")</f>
        <v>8988.1774343278394</v>
      </c>
      <c r="F1345">
        <f>Table5[[#This Row],[kapp]]-Table5[[#This Row],[old]]</f>
        <v>2183.5311002401613</v>
      </c>
      <c r="G1345" t="str" cm="1">
        <f t="array" ref="G1345">IF(ROWS(_xlfn._xlws.FILTER(Table5[r],Table5[enz]=Table5[[#This Row],[enz]]))&gt;1,"many","1")</f>
        <v>many</v>
      </c>
      <c r="H1345" t="str" cm="1">
        <f t="array" ref="H1345">IF(ROWS(_xlfn._xlws.FILTER(Table5[r],Table5[rxn-no-enz]=Table5[[#This Row],[rxn-no-enz]]))&gt;1,"many","1")</f>
        <v>many</v>
      </c>
      <c r="I1345" t="str">
        <f>_xlfn.XLOOKUP(SUBSTITUTE(Table5[[#This Row],[r]],"'",""),Table6[rxn],Table6[rxn],"no")</f>
        <v>no</v>
      </c>
      <c r="J1345" t="str" cm="1">
        <f t="array" ref="J1345">_xlfn.XLOOKUP(Table5[[#This Row],[r]],"'"&amp;Table6[rxn]&amp;"'",Table6[expected kapp],"")</f>
        <v/>
      </c>
      <c r="L1345" t="s">
        <v>9769</v>
      </c>
      <c r="M1345">
        <v>8988.1774343278394</v>
      </c>
      <c r="AE1345" s="1" t="s">
        <v>11955</v>
      </c>
      <c r="AF1345" s="1" t="s">
        <v>2778</v>
      </c>
      <c r="AG1345" s="9">
        <v>8.5987310000000006E-12</v>
      </c>
      <c r="AH1345" s="1" t="str">
        <f>_xlfn.TEXTAFTER(Table9[[#This Row],[rxn]],"-",-1)</f>
        <v>rt6518</v>
      </c>
      <c r="AI1345" s="1" t="e">
        <f>_xlfn.TEXTAFTER(_xlfn.TEXTBEFORE(Table9[[#This Row],[rxn]],"-"&amp;Table9[[#This Row],[enz]]),"RXN-")</f>
        <v>#N/A</v>
      </c>
      <c r="AJ1345" s="1" t="e">
        <f>_xlfn.TEXTBEFORE(Table9[[#This Row],[rxn]],"_",-1)</f>
        <v>#N/A</v>
      </c>
    </row>
    <row r="1346" spans="1:36" ht="17" hidden="1" x14ac:dyDescent="0.25">
      <c r="A1346" t="s">
        <v>9877</v>
      </c>
      <c r="B1346" t="str">
        <f>_xlfn.TEXTAFTER(Table5[[#This Row],[r]],"-",-1)</f>
        <v>rt2835'</v>
      </c>
      <c r="C1346" t="str">
        <f>_xlfn.TEXTAFTER(_xlfn.TEXTBEFORE(Table5[[#This Row],[r]],"-"&amp;Table5[[#This Row],[enz]]),"'RXN-")</f>
        <v>HACD141ai_m_FWD</v>
      </c>
      <c r="D1346">
        <v>11171.708534568001</v>
      </c>
      <c r="E1346">
        <f>_xlfn.XLOOKUP(Table5[[#This Row],[r]],Table3[r],Table3[kapp],"")</f>
        <v>8988.1774343278394</v>
      </c>
      <c r="F1346">
        <f>Table5[[#This Row],[kapp]]-Table5[[#This Row],[old]]</f>
        <v>2183.5311002401613</v>
      </c>
      <c r="G1346" t="str" cm="1">
        <f t="array" ref="G1346">IF(ROWS(_xlfn._xlws.FILTER(Table5[r],Table5[enz]=Table5[[#This Row],[enz]]))&gt;1,"many","1")</f>
        <v>many</v>
      </c>
      <c r="H1346" t="str" cm="1">
        <f t="array" ref="H1346">IF(ROWS(_xlfn._xlws.FILTER(Table5[r],Table5[rxn-no-enz]=Table5[[#This Row],[rxn-no-enz]]))&gt;1,"many","1")</f>
        <v>1</v>
      </c>
      <c r="I1346" t="str">
        <f>_xlfn.XLOOKUP(SUBSTITUTE(Table5[[#This Row],[r]],"'",""),Table6[rxn],Table6[rxn],"no")</f>
        <v>no</v>
      </c>
      <c r="J1346" t="str" cm="1">
        <f t="array" ref="J1346">_xlfn.XLOOKUP(Table5[[#This Row],[r]],"'"&amp;Table6[rxn]&amp;"'",Table6[expected kapp],"")</f>
        <v/>
      </c>
      <c r="L1346" t="s">
        <v>9770</v>
      </c>
      <c r="M1346">
        <v>8988.1774343278394</v>
      </c>
      <c r="AE1346" s="1" t="s">
        <v>11956</v>
      </c>
      <c r="AF1346" s="1" t="s">
        <v>2778</v>
      </c>
      <c r="AG1346" s="9">
        <v>2.5709822999999999E-11</v>
      </c>
      <c r="AH1346" s="1" t="str">
        <f>_xlfn.TEXTAFTER(Table9[[#This Row],[rxn]],"-",-1)</f>
        <v>rt6543</v>
      </c>
      <c r="AI1346" s="1" t="e">
        <f>_xlfn.TEXTAFTER(_xlfn.TEXTBEFORE(Table9[[#This Row],[rxn]],"-"&amp;Table9[[#This Row],[enz]]),"RXN-")</f>
        <v>#N/A</v>
      </c>
      <c r="AJ1346" s="1" t="e">
        <f>_xlfn.TEXTBEFORE(Table9[[#This Row],[rxn]],"_",-1)</f>
        <v>#N/A</v>
      </c>
    </row>
    <row r="1347" spans="1:36" ht="17" hidden="1" x14ac:dyDescent="0.25">
      <c r="A1347" t="s">
        <v>9878</v>
      </c>
      <c r="B1347" t="str">
        <f>_xlfn.TEXTAFTER(Table5[[#This Row],[r]],"-",-1)</f>
        <v>rt2994'</v>
      </c>
      <c r="C1347" t="str">
        <f>_xlfn.TEXTAFTER(_xlfn.TEXTBEFORE(Table5[[#This Row],[r]],"-"&amp;Table5[[#This Row],[enz]]),"'RXN-")</f>
        <v>HACD141ai_x_FWD</v>
      </c>
      <c r="D1347">
        <v>11171.708534568001</v>
      </c>
      <c r="E1347">
        <f>_xlfn.XLOOKUP(Table5[[#This Row],[r]],Table3[r],Table3[kapp],"")</f>
        <v>8988.1774343278394</v>
      </c>
      <c r="F1347">
        <f>Table5[[#This Row],[kapp]]-Table5[[#This Row],[old]]</f>
        <v>2183.5311002401613</v>
      </c>
      <c r="G1347" t="str" cm="1">
        <f t="array" ref="G1347">IF(ROWS(_xlfn._xlws.FILTER(Table5[r],Table5[enz]=Table5[[#This Row],[enz]]))&gt;1,"many","1")</f>
        <v>many</v>
      </c>
      <c r="H1347" t="str" cm="1">
        <f t="array" ref="H1347">IF(ROWS(_xlfn._xlws.FILTER(Table5[r],Table5[rxn-no-enz]=Table5[[#This Row],[rxn-no-enz]]))&gt;1,"many","1")</f>
        <v>many</v>
      </c>
      <c r="I1347" t="str">
        <f>_xlfn.XLOOKUP(SUBSTITUTE(Table5[[#This Row],[r]],"'",""),Table6[rxn],Table6[rxn],"no")</f>
        <v>no</v>
      </c>
      <c r="J1347" t="str" cm="1">
        <f t="array" ref="J1347">_xlfn.XLOOKUP(Table5[[#This Row],[r]],"'"&amp;Table6[rxn]&amp;"'",Table6[expected kapp],"")</f>
        <v/>
      </c>
      <c r="L1347" t="s">
        <v>9771</v>
      </c>
      <c r="M1347">
        <v>8988.1774343278394</v>
      </c>
      <c r="AE1347" s="1" t="s">
        <v>4497</v>
      </c>
      <c r="AF1347" s="1" t="s">
        <v>2778</v>
      </c>
      <c r="AG1347" s="9">
        <v>1.3575975299999999E-9</v>
      </c>
      <c r="AH1347" s="1" t="str">
        <f>_xlfn.TEXTAFTER(Table9[[#This Row],[rxn]],"-",-1)</f>
        <v>rt6544</v>
      </c>
      <c r="AI1347" s="1" t="e">
        <f>_xlfn.TEXTAFTER(_xlfn.TEXTBEFORE(Table9[[#This Row],[rxn]],"-"&amp;Table9[[#This Row],[enz]]),"RXN-")</f>
        <v>#N/A</v>
      </c>
      <c r="AJ1347" s="1" t="e">
        <f>_xlfn.TEXTBEFORE(Table9[[#This Row],[rxn]],"_",-1)</f>
        <v>#N/A</v>
      </c>
    </row>
    <row r="1348" spans="1:36" ht="17" hidden="1" x14ac:dyDescent="0.25">
      <c r="A1348" t="s">
        <v>9879</v>
      </c>
      <c r="B1348" t="str">
        <f>_xlfn.TEXTAFTER(Table5[[#This Row],[r]],"-",-1)</f>
        <v>rt7916_x'</v>
      </c>
      <c r="C1348" t="str">
        <f>_xlfn.TEXTAFTER(_xlfn.TEXTBEFORE(Table5[[#This Row],[r]],"-"&amp;Table5[[#This Row],[enz]]),"'RXN-")</f>
        <v>HACD141ai_x_FWD</v>
      </c>
      <c r="D1348">
        <v>11171.708534568001</v>
      </c>
      <c r="E1348">
        <f>_xlfn.XLOOKUP(Table5[[#This Row],[r]],Table3[r],Table3[kapp],"")</f>
        <v>8988.1774343278394</v>
      </c>
      <c r="F1348">
        <f>Table5[[#This Row],[kapp]]-Table5[[#This Row],[old]]</f>
        <v>2183.5311002401613</v>
      </c>
      <c r="G1348" t="str" cm="1">
        <f t="array" ref="G1348">IF(ROWS(_xlfn._xlws.FILTER(Table5[r],Table5[enz]=Table5[[#This Row],[enz]]))&gt;1,"many","1")</f>
        <v>many</v>
      </c>
      <c r="H1348" t="str" cm="1">
        <f t="array" ref="H1348">IF(ROWS(_xlfn._xlws.FILTER(Table5[r],Table5[rxn-no-enz]=Table5[[#This Row],[rxn-no-enz]]))&gt;1,"many","1")</f>
        <v>many</v>
      </c>
      <c r="I1348" t="str">
        <f>_xlfn.XLOOKUP(SUBSTITUTE(Table5[[#This Row],[r]],"'",""),Table6[rxn],Table6[rxn],"no")</f>
        <v>no</v>
      </c>
      <c r="J1348" t="str" cm="1">
        <f t="array" ref="J1348">_xlfn.XLOOKUP(Table5[[#This Row],[r]],"'"&amp;Table6[rxn]&amp;"'",Table6[expected kapp],"")</f>
        <v/>
      </c>
      <c r="L1348" t="s">
        <v>9772</v>
      </c>
      <c r="M1348">
        <v>8988.1774343278394</v>
      </c>
      <c r="AE1348" s="1" t="s">
        <v>4498</v>
      </c>
      <c r="AF1348" s="1" t="s">
        <v>2778</v>
      </c>
      <c r="AG1348" s="9">
        <v>4.0232578699999899E-10</v>
      </c>
      <c r="AH1348" s="1" t="str">
        <f>_xlfn.TEXTAFTER(Table9[[#This Row],[rxn]],"-",-1)</f>
        <v>rt6546</v>
      </c>
      <c r="AI1348" s="1" t="e">
        <f>_xlfn.TEXTAFTER(_xlfn.TEXTBEFORE(Table9[[#This Row],[rxn]],"-"&amp;Table9[[#This Row],[enz]]),"RXN-")</f>
        <v>#N/A</v>
      </c>
      <c r="AJ1348" s="1" t="e">
        <f>_xlfn.TEXTBEFORE(Table9[[#This Row],[rxn]],"_",-1)</f>
        <v>#N/A</v>
      </c>
    </row>
    <row r="1349" spans="1:36" ht="17" hidden="1" x14ac:dyDescent="0.25">
      <c r="A1349" t="s">
        <v>9880</v>
      </c>
      <c r="B1349" t="str">
        <f>_xlfn.TEXTAFTER(Table5[[#This Row],[r]],"-",-1)</f>
        <v>rt2835'</v>
      </c>
      <c r="C1349" t="str">
        <f>_xlfn.TEXTAFTER(_xlfn.TEXTBEFORE(Table5[[#This Row],[r]],"-"&amp;Table5[[#This Row],[enz]]),"'RXN-")</f>
        <v>HACD141bi_m_FWD</v>
      </c>
      <c r="D1349">
        <v>11171.708534568001</v>
      </c>
      <c r="E1349">
        <f>_xlfn.XLOOKUP(Table5[[#This Row],[r]],Table3[r],Table3[kapp],"")</f>
        <v>8988.1774343278394</v>
      </c>
      <c r="F1349">
        <f>Table5[[#This Row],[kapp]]-Table5[[#This Row],[old]]</f>
        <v>2183.5311002401613</v>
      </c>
      <c r="G1349" t="str" cm="1">
        <f t="array" ref="G1349">IF(ROWS(_xlfn._xlws.FILTER(Table5[r],Table5[enz]=Table5[[#This Row],[enz]]))&gt;1,"many","1")</f>
        <v>many</v>
      </c>
      <c r="H1349" t="str" cm="1">
        <f t="array" ref="H1349">IF(ROWS(_xlfn._xlws.FILTER(Table5[r],Table5[rxn-no-enz]=Table5[[#This Row],[rxn-no-enz]]))&gt;1,"many","1")</f>
        <v>1</v>
      </c>
      <c r="I1349" t="str">
        <f>_xlfn.XLOOKUP(SUBSTITUTE(Table5[[#This Row],[r]],"'",""),Table6[rxn],Table6[rxn],"no")</f>
        <v>no</v>
      </c>
      <c r="J1349" t="str" cm="1">
        <f t="array" ref="J1349">_xlfn.XLOOKUP(Table5[[#This Row],[r]],"'"&amp;Table6[rxn]&amp;"'",Table6[expected kapp],"")</f>
        <v/>
      </c>
      <c r="L1349" t="s">
        <v>9773</v>
      </c>
      <c r="M1349">
        <v>8988.1774343278394</v>
      </c>
      <c r="AE1349" s="1" t="s">
        <v>11957</v>
      </c>
      <c r="AF1349" s="1" t="s">
        <v>2778</v>
      </c>
      <c r="AG1349" s="9">
        <v>1.69927598E-10</v>
      </c>
      <c r="AH1349" s="1" t="str">
        <f>_xlfn.TEXTAFTER(Table9[[#This Row],[rxn]],"-",-1)</f>
        <v>rt6557</v>
      </c>
      <c r="AI1349" s="1" t="e">
        <f>_xlfn.TEXTAFTER(_xlfn.TEXTBEFORE(Table9[[#This Row],[rxn]],"-"&amp;Table9[[#This Row],[enz]]),"RXN-")</f>
        <v>#N/A</v>
      </c>
      <c r="AJ1349" s="1" t="e">
        <f>_xlfn.TEXTBEFORE(Table9[[#This Row],[rxn]],"_",-1)</f>
        <v>#N/A</v>
      </c>
    </row>
    <row r="1350" spans="1:36" ht="17" hidden="1" x14ac:dyDescent="0.25">
      <c r="A1350" t="s">
        <v>9881</v>
      </c>
      <c r="B1350" t="str">
        <f>_xlfn.TEXTAFTER(Table5[[#This Row],[r]],"-",-1)</f>
        <v>rt2994'</v>
      </c>
      <c r="C1350" t="str">
        <f>_xlfn.TEXTAFTER(_xlfn.TEXTBEFORE(Table5[[#This Row],[r]],"-"&amp;Table5[[#This Row],[enz]]),"'RXN-")</f>
        <v>HACD141bi_x_FWD</v>
      </c>
      <c r="D1350">
        <v>11171.708534568001</v>
      </c>
      <c r="E1350">
        <f>_xlfn.XLOOKUP(Table5[[#This Row],[r]],Table3[r],Table3[kapp],"")</f>
        <v>8988.1774343278394</v>
      </c>
      <c r="F1350">
        <f>Table5[[#This Row],[kapp]]-Table5[[#This Row],[old]]</f>
        <v>2183.5311002401613</v>
      </c>
      <c r="G1350" t="str" cm="1">
        <f t="array" ref="G1350">IF(ROWS(_xlfn._xlws.FILTER(Table5[r],Table5[enz]=Table5[[#This Row],[enz]]))&gt;1,"many","1")</f>
        <v>many</v>
      </c>
      <c r="H1350" t="str" cm="1">
        <f t="array" ref="H1350">IF(ROWS(_xlfn._xlws.FILTER(Table5[r],Table5[rxn-no-enz]=Table5[[#This Row],[rxn-no-enz]]))&gt;1,"many","1")</f>
        <v>many</v>
      </c>
      <c r="I1350" t="str">
        <f>_xlfn.XLOOKUP(SUBSTITUTE(Table5[[#This Row],[r]],"'",""),Table6[rxn],Table6[rxn],"no")</f>
        <v>no</v>
      </c>
      <c r="J1350" t="str" cm="1">
        <f t="array" ref="J1350">_xlfn.XLOOKUP(Table5[[#This Row],[r]],"'"&amp;Table6[rxn]&amp;"'",Table6[expected kapp],"")</f>
        <v/>
      </c>
      <c r="L1350" t="s">
        <v>8442</v>
      </c>
      <c r="M1350">
        <v>338006.43664764601</v>
      </c>
      <c r="AE1350" s="1" t="s">
        <v>11958</v>
      </c>
      <c r="AF1350" s="1" t="s">
        <v>2778</v>
      </c>
      <c r="AG1350" s="9">
        <v>4.5517798999999998E-11</v>
      </c>
      <c r="AH1350" s="1" t="str">
        <f>_xlfn.TEXTAFTER(Table9[[#This Row],[rxn]],"-",-1)</f>
        <v>rt6574</v>
      </c>
      <c r="AI1350" s="1" t="e">
        <f>_xlfn.TEXTAFTER(_xlfn.TEXTBEFORE(Table9[[#This Row],[rxn]],"-"&amp;Table9[[#This Row],[enz]]),"RXN-")</f>
        <v>#N/A</v>
      </c>
      <c r="AJ1350" s="1" t="e">
        <f>_xlfn.TEXTBEFORE(Table9[[#This Row],[rxn]],"_",-1)</f>
        <v>#N/A</v>
      </c>
    </row>
    <row r="1351" spans="1:36" ht="17" hidden="1" x14ac:dyDescent="0.25">
      <c r="A1351" t="s">
        <v>9882</v>
      </c>
      <c r="B1351" t="str">
        <f>_xlfn.TEXTAFTER(Table5[[#This Row],[r]],"-",-1)</f>
        <v>rt7916_x'</v>
      </c>
      <c r="C1351" t="str">
        <f>_xlfn.TEXTAFTER(_xlfn.TEXTBEFORE(Table5[[#This Row],[r]],"-"&amp;Table5[[#This Row],[enz]]),"'RXN-")</f>
        <v>HACD141bi_x_FWD</v>
      </c>
      <c r="D1351">
        <v>11171.708534568001</v>
      </c>
      <c r="E1351">
        <f>_xlfn.XLOOKUP(Table5[[#This Row],[r]],Table3[r],Table3[kapp],"")</f>
        <v>8988.1774343278394</v>
      </c>
      <c r="F1351">
        <f>Table5[[#This Row],[kapp]]-Table5[[#This Row],[old]]</f>
        <v>2183.5311002401613</v>
      </c>
      <c r="G1351" t="str" cm="1">
        <f t="array" ref="G1351">IF(ROWS(_xlfn._xlws.FILTER(Table5[r],Table5[enz]=Table5[[#This Row],[enz]]))&gt;1,"many","1")</f>
        <v>many</v>
      </c>
      <c r="H1351" t="str" cm="1">
        <f t="array" ref="H1351">IF(ROWS(_xlfn._xlws.FILTER(Table5[r],Table5[rxn-no-enz]=Table5[[#This Row],[rxn-no-enz]]))&gt;1,"many","1")</f>
        <v>many</v>
      </c>
      <c r="I1351" t="str">
        <f>_xlfn.XLOOKUP(SUBSTITUTE(Table5[[#This Row],[r]],"'",""),Table6[rxn],Table6[rxn],"no")</f>
        <v>no</v>
      </c>
      <c r="J1351" t="str" cm="1">
        <f t="array" ref="J1351">_xlfn.XLOOKUP(Table5[[#This Row],[r]],"'"&amp;Table6[rxn]&amp;"'",Table6[expected kapp],"")</f>
        <v/>
      </c>
      <c r="L1351" t="s">
        <v>9774</v>
      </c>
      <c r="M1351">
        <v>8988.1774343278394</v>
      </c>
      <c r="AE1351" s="1" t="s">
        <v>11959</v>
      </c>
      <c r="AF1351" s="1" t="s">
        <v>2778</v>
      </c>
      <c r="AG1351" s="9">
        <v>3.7490899E-11</v>
      </c>
      <c r="AH1351" s="1" t="str">
        <f>_xlfn.TEXTAFTER(Table9[[#This Row],[rxn]],"-",-1)</f>
        <v>rt6582</v>
      </c>
      <c r="AI1351" s="1" t="e">
        <f>_xlfn.TEXTAFTER(_xlfn.TEXTBEFORE(Table9[[#This Row],[rxn]],"-"&amp;Table9[[#This Row],[enz]]),"RXN-")</f>
        <v>#N/A</v>
      </c>
      <c r="AJ1351" s="1" t="e">
        <f>_xlfn.TEXTBEFORE(Table9[[#This Row],[rxn]],"_",-1)</f>
        <v>#N/A</v>
      </c>
    </row>
    <row r="1352" spans="1:36" ht="17" hidden="1" x14ac:dyDescent="0.25">
      <c r="A1352" t="s">
        <v>9883</v>
      </c>
      <c r="B1352" t="str">
        <f>_xlfn.TEXTAFTER(Table5[[#This Row],[r]],"-",-1)</f>
        <v>rt2994'</v>
      </c>
      <c r="C1352" t="str">
        <f>_xlfn.TEXTAFTER(_xlfn.TEXTBEFORE(Table5[[#This Row],[r]],"-"&amp;Table5[[#This Row],[enz]]),"'RXN-")</f>
        <v>HACD142i_x_FWD</v>
      </c>
      <c r="D1352">
        <v>11171.708534568001</v>
      </c>
      <c r="E1352">
        <f>_xlfn.XLOOKUP(Table5[[#This Row],[r]],Table3[r],Table3[kapp],"")</f>
        <v>8988.1774343278394</v>
      </c>
      <c r="F1352">
        <f>Table5[[#This Row],[kapp]]-Table5[[#This Row],[old]]</f>
        <v>2183.5311002401613</v>
      </c>
      <c r="G1352" t="str" cm="1">
        <f t="array" ref="G1352">IF(ROWS(_xlfn._xlws.FILTER(Table5[r],Table5[enz]=Table5[[#This Row],[enz]]))&gt;1,"many","1")</f>
        <v>many</v>
      </c>
      <c r="H1352" t="str" cm="1">
        <f t="array" ref="H1352">IF(ROWS(_xlfn._xlws.FILTER(Table5[r],Table5[rxn-no-enz]=Table5[[#This Row],[rxn-no-enz]]))&gt;1,"many","1")</f>
        <v>many</v>
      </c>
      <c r="I1352" t="str">
        <f>_xlfn.XLOOKUP(SUBSTITUTE(Table5[[#This Row],[r]],"'",""),Table6[rxn],Table6[rxn],"no")</f>
        <v>no</v>
      </c>
      <c r="J1352" t="str" cm="1">
        <f t="array" ref="J1352">_xlfn.XLOOKUP(Table5[[#This Row],[r]],"'"&amp;Table6[rxn]&amp;"'",Table6[expected kapp],"")</f>
        <v/>
      </c>
      <c r="L1352" t="s">
        <v>9775</v>
      </c>
      <c r="M1352">
        <v>8988.1774343278394</v>
      </c>
      <c r="AE1352" s="1" t="s">
        <v>4499</v>
      </c>
      <c r="AF1352" s="1" t="s">
        <v>2778</v>
      </c>
      <c r="AG1352" s="9">
        <v>8.9087662400000005E-10</v>
      </c>
      <c r="AH1352" s="1" t="str">
        <f>_xlfn.TEXTAFTER(Table9[[#This Row],[rxn]],"-",-1)</f>
        <v>rt6588</v>
      </c>
      <c r="AI1352" s="1" t="e">
        <f>_xlfn.TEXTAFTER(_xlfn.TEXTBEFORE(Table9[[#This Row],[rxn]],"-"&amp;Table9[[#This Row],[enz]]),"RXN-")</f>
        <v>#N/A</v>
      </c>
      <c r="AJ1352" s="1" t="e">
        <f>_xlfn.TEXTBEFORE(Table9[[#This Row],[rxn]],"_",-1)</f>
        <v>#N/A</v>
      </c>
    </row>
    <row r="1353" spans="1:36" ht="17" hidden="1" x14ac:dyDescent="0.25">
      <c r="A1353" t="s">
        <v>9884</v>
      </c>
      <c r="B1353" t="str">
        <f>_xlfn.TEXTAFTER(Table5[[#This Row],[r]],"-",-1)</f>
        <v>rt7916_x'</v>
      </c>
      <c r="C1353" t="str">
        <f>_xlfn.TEXTAFTER(_xlfn.TEXTBEFORE(Table5[[#This Row],[r]],"-"&amp;Table5[[#This Row],[enz]]),"'RXN-")</f>
        <v>HACD142i_x_FWD</v>
      </c>
      <c r="D1353">
        <v>11171.708534568001</v>
      </c>
      <c r="E1353">
        <f>_xlfn.XLOOKUP(Table5[[#This Row],[r]],Table3[r],Table3[kapp],"")</f>
        <v>8988.1774343278394</v>
      </c>
      <c r="F1353">
        <f>Table5[[#This Row],[kapp]]-Table5[[#This Row],[old]]</f>
        <v>2183.5311002401613</v>
      </c>
      <c r="G1353" t="str" cm="1">
        <f t="array" ref="G1353">IF(ROWS(_xlfn._xlws.FILTER(Table5[r],Table5[enz]=Table5[[#This Row],[enz]]))&gt;1,"many","1")</f>
        <v>many</v>
      </c>
      <c r="H1353" t="str" cm="1">
        <f t="array" ref="H1353">IF(ROWS(_xlfn._xlws.FILTER(Table5[r],Table5[rxn-no-enz]=Table5[[#This Row],[rxn-no-enz]]))&gt;1,"many","1")</f>
        <v>many</v>
      </c>
      <c r="I1353" t="str">
        <f>_xlfn.XLOOKUP(SUBSTITUTE(Table5[[#This Row],[r]],"'",""),Table6[rxn],Table6[rxn],"no")</f>
        <v>no</v>
      </c>
      <c r="J1353" t="str" cm="1">
        <f t="array" ref="J1353">_xlfn.XLOOKUP(Table5[[#This Row],[r]],"'"&amp;Table6[rxn]&amp;"'",Table6[expected kapp],"")</f>
        <v/>
      </c>
      <c r="L1353" t="s">
        <v>9776</v>
      </c>
      <c r="M1353">
        <v>8988.1774343278394</v>
      </c>
      <c r="AE1353" s="1" t="s">
        <v>11960</v>
      </c>
      <c r="AF1353" s="1" t="s">
        <v>2778</v>
      </c>
      <c r="AG1353" s="9">
        <v>3.9389870000000002E-11</v>
      </c>
      <c r="AH1353" s="1" t="str">
        <f>_xlfn.TEXTAFTER(Table9[[#This Row],[rxn]],"-",-1)</f>
        <v>rt6592</v>
      </c>
      <c r="AI1353" s="1" t="e">
        <f>_xlfn.TEXTAFTER(_xlfn.TEXTBEFORE(Table9[[#This Row],[rxn]],"-"&amp;Table9[[#This Row],[enz]]),"RXN-")</f>
        <v>#N/A</v>
      </c>
      <c r="AJ1353" s="1" t="e">
        <f>_xlfn.TEXTBEFORE(Table9[[#This Row],[rxn]],"_",-1)</f>
        <v>#N/A</v>
      </c>
    </row>
    <row r="1354" spans="1:36" ht="17" hidden="1" x14ac:dyDescent="0.25">
      <c r="A1354" t="s">
        <v>9885</v>
      </c>
      <c r="B1354" t="str">
        <f>_xlfn.TEXTAFTER(Table5[[#This Row],[r]],"-",-1)</f>
        <v>rt2994'</v>
      </c>
      <c r="C1354" t="str">
        <f>_xlfn.TEXTAFTER(_xlfn.TEXTBEFORE(Table5[[#This Row],[r]],"-"&amp;Table5[[#This Row],[enz]]),"'RXN-")</f>
        <v>HACD143i_x_FWD</v>
      </c>
      <c r="D1354">
        <v>11171.708534568001</v>
      </c>
      <c r="E1354">
        <f>_xlfn.XLOOKUP(Table5[[#This Row],[r]],Table3[r],Table3[kapp],"")</f>
        <v>8988.1774343278394</v>
      </c>
      <c r="F1354">
        <f>Table5[[#This Row],[kapp]]-Table5[[#This Row],[old]]</f>
        <v>2183.5311002401613</v>
      </c>
      <c r="G1354" t="str" cm="1">
        <f t="array" ref="G1354">IF(ROWS(_xlfn._xlws.FILTER(Table5[r],Table5[enz]=Table5[[#This Row],[enz]]))&gt;1,"many","1")</f>
        <v>many</v>
      </c>
      <c r="H1354" t="str" cm="1">
        <f t="array" ref="H1354">IF(ROWS(_xlfn._xlws.FILTER(Table5[r],Table5[rxn-no-enz]=Table5[[#This Row],[rxn-no-enz]]))&gt;1,"many","1")</f>
        <v>many</v>
      </c>
      <c r="I1354" t="str">
        <f>_xlfn.XLOOKUP(SUBSTITUTE(Table5[[#This Row],[r]],"'",""),Table6[rxn],Table6[rxn],"no")</f>
        <v>no</v>
      </c>
      <c r="J1354" t="str" cm="1">
        <f t="array" ref="J1354">_xlfn.XLOOKUP(Table5[[#This Row],[r]],"'"&amp;Table6[rxn]&amp;"'",Table6[expected kapp],"")</f>
        <v/>
      </c>
      <c r="L1354" t="s">
        <v>8443</v>
      </c>
      <c r="M1354">
        <v>9899.4903490714205</v>
      </c>
      <c r="AE1354" s="1" t="s">
        <v>11961</v>
      </c>
      <c r="AF1354" s="1" t="s">
        <v>2778</v>
      </c>
      <c r="AG1354" s="9">
        <v>1.8123833600000001E-10</v>
      </c>
      <c r="AH1354" s="1" t="str">
        <f>_xlfn.TEXTAFTER(Table9[[#This Row],[rxn]],"-",-1)</f>
        <v>rt6603</v>
      </c>
      <c r="AI1354" s="1" t="e">
        <f>_xlfn.TEXTAFTER(_xlfn.TEXTBEFORE(Table9[[#This Row],[rxn]],"-"&amp;Table9[[#This Row],[enz]]),"RXN-")</f>
        <v>#N/A</v>
      </c>
      <c r="AJ1354" s="1" t="e">
        <f>_xlfn.TEXTBEFORE(Table9[[#This Row],[rxn]],"_",-1)</f>
        <v>#N/A</v>
      </c>
    </row>
    <row r="1355" spans="1:36" ht="17" hidden="1" x14ac:dyDescent="0.25">
      <c r="A1355" t="s">
        <v>9886</v>
      </c>
      <c r="B1355" t="str">
        <f>_xlfn.TEXTAFTER(Table5[[#This Row],[r]],"-",-1)</f>
        <v>rt7916_x'</v>
      </c>
      <c r="C1355" t="str">
        <f>_xlfn.TEXTAFTER(_xlfn.TEXTBEFORE(Table5[[#This Row],[r]],"-"&amp;Table5[[#This Row],[enz]]),"'RXN-")</f>
        <v>HACD143i_x_FWD</v>
      </c>
      <c r="D1355">
        <v>11171.708534568001</v>
      </c>
      <c r="E1355">
        <f>_xlfn.XLOOKUP(Table5[[#This Row],[r]],Table3[r],Table3[kapp],"")</f>
        <v>8988.1774343278394</v>
      </c>
      <c r="F1355">
        <f>Table5[[#This Row],[kapp]]-Table5[[#This Row],[old]]</f>
        <v>2183.5311002401613</v>
      </c>
      <c r="G1355" t="str" cm="1">
        <f t="array" ref="G1355">IF(ROWS(_xlfn._xlws.FILTER(Table5[r],Table5[enz]=Table5[[#This Row],[enz]]))&gt;1,"many","1")</f>
        <v>many</v>
      </c>
      <c r="H1355" t="str" cm="1">
        <f t="array" ref="H1355">IF(ROWS(_xlfn._xlws.FILTER(Table5[r],Table5[rxn-no-enz]=Table5[[#This Row],[rxn-no-enz]]))&gt;1,"many","1")</f>
        <v>many</v>
      </c>
      <c r="I1355" t="str">
        <f>_xlfn.XLOOKUP(SUBSTITUTE(Table5[[#This Row],[r]],"'",""),Table6[rxn],Table6[rxn],"no")</f>
        <v>no</v>
      </c>
      <c r="J1355" t="str" cm="1">
        <f t="array" ref="J1355">_xlfn.XLOOKUP(Table5[[#This Row],[r]],"'"&amp;Table6[rxn]&amp;"'",Table6[expected kapp],"")</f>
        <v/>
      </c>
      <c r="L1355" t="s">
        <v>9777</v>
      </c>
      <c r="M1355">
        <v>8988.1774343278394</v>
      </c>
      <c r="AE1355" s="1" t="s">
        <v>11962</v>
      </c>
      <c r="AF1355" s="1" t="s">
        <v>2778</v>
      </c>
      <c r="AG1355" s="9">
        <v>2.333059E-12</v>
      </c>
      <c r="AH1355" s="1" t="str">
        <f>_xlfn.TEXTAFTER(Table9[[#This Row],[rxn]],"-",-1)</f>
        <v>rt6611</v>
      </c>
      <c r="AI1355" s="1" t="e">
        <f>_xlfn.TEXTAFTER(_xlfn.TEXTBEFORE(Table9[[#This Row],[rxn]],"-"&amp;Table9[[#This Row],[enz]]),"RXN-")</f>
        <v>#N/A</v>
      </c>
      <c r="AJ1355" s="1" t="e">
        <f>_xlfn.TEXTBEFORE(Table9[[#This Row],[rxn]],"_",-1)</f>
        <v>#N/A</v>
      </c>
    </row>
    <row r="1356" spans="1:36" ht="17" hidden="1" x14ac:dyDescent="0.25">
      <c r="A1356" t="s">
        <v>9887</v>
      </c>
      <c r="B1356" t="str">
        <f>_xlfn.TEXTAFTER(Table5[[#This Row],[r]],"-",-1)</f>
        <v>rt2835'</v>
      </c>
      <c r="C1356" t="str">
        <f>_xlfn.TEXTAFTER(_xlfn.TEXTBEFORE(Table5[[#This Row],[r]],"-"&amp;Table5[[#This Row],[enz]]),"'RXN-")</f>
        <v>HACD160i_m_FWD</v>
      </c>
      <c r="D1356">
        <v>11171.708534568001</v>
      </c>
      <c r="E1356">
        <f>_xlfn.XLOOKUP(Table5[[#This Row],[r]],Table3[r],Table3[kapp],"")</f>
        <v>8988.1774343278394</v>
      </c>
      <c r="F1356">
        <f>Table5[[#This Row],[kapp]]-Table5[[#This Row],[old]]</f>
        <v>2183.5311002401613</v>
      </c>
      <c r="G1356" t="str" cm="1">
        <f t="array" ref="G1356">IF(ROWS(_xlfn._xlws.FILTER(Table5[r],Table5[enz]=Table5[[#This Row],[enz]]))&gt;1,"many","1")</f>
        <v>many</v>
      </c>
      <c r="H1356" t="str" cm="1">
        <f t="array" ref="H1356">IF(ROWS(_xlfn._xlws.FILTER(Table5[r],Table5[rxn-no-enz]=Table5[[#This Row],[rxn-no-enz]]))&gt;1,"many","1")</f>
        <v>1</v>
      </c>
      <c r="I1356" t="str">
        <f>_xlfn.XLOOKUP(SUBSTITUTE(Table5[[#This Row],[r]],"'",""),Table6[rxn],Table6[rxn],"no")</f>
        <v>no</v>
      </c>
      <c r="J1356" t="str" cm="1">
        <f t="array" ref="J1356">_xlfn.XLOOKUP(Table5[[#This Row],[r]],"'"&amp;Table6[rxn]&amp;"'",Table6[expected kapp],"")</f>
        <v/>
      </c>
      <c r="L1356" t="s">
        <v>9778</v>
      </c>
      <c r="M1356">
        <v>8988.1774343278394</v>
      </c>
      <c r="AE1356" s="1" t="s">
        <v>11963</v>
      </c>
      <c r="AF1356" s="1" t="s">
        <v>2778</v>
      </c>
      <c r="AG1356" s="9">
        <v>0</v>
      </c>
      <c r="AH1356" s="1" t="str">
        <f>_xlfn.TEXTAFTER(Table9[[#This Row],[rxn]],"-",-1)</f>
        <v>rt6640</v>
      </c>
      <c r="AI1356" s="1" t="e">
        <f>_xlfn.TEXTAFTER(_xlfn.TEXTBEFORE(Table9[[#This Row],[rxn]],"-"&amp;Table9[[#This Row],[enz]]),"RXN-")</f>
        <v>#N/A</v>
      </c>
      <c r="AJ1356" s="1" t="e">
        <f>_xlfn.TEXTBEFORE(Table9[[#This Row],[rxn]],"_",-1)</f>
        <v>#N/A</v>
      </c>
    </row>
    <row r="1357" spans="1:36" ht="17" hidden="1" x14ac:dyDescent="0.25">
      <c r="A1357" t="s">
        <v>9888</v>
      </c>
      <c r="B1357" t="str">
        <f>_xlfn.TEXTAFTER(Table5[[#This Row],[r]],"-",-1)</f>
        <v>rt2994'</v>
      </c>
      <c r="C1357" t="str">
        <f>_xlfn.TEXTAFTER(_xlfn.TEXTBEFORE(Table5[[#This Row],[r]],"-"&amp;Table5[[#This Row],[enz]]),"'RXN-")</f>
        <v>HACD160i_x_FWD</v>
      </c>
      <c r="D1357">
        <v>11171.708534568001</v>
      </c>
      <c r="E1357">
        <f>_xlfn.XLOOKUP(Table5[[#This Row],[r]],Table3[r],Table3[kapp],"")</f>
        <v>8988.1774343278394</v>
      </c>
      <c r="F1357">
        <f>Table5[[#This Row],[kapp]]-Table5[[#This Row],[old]]</f>
        <v>2183.5311002401613</v>
      </c>
      <c r="G1357" t="str" cm="1">
        <f t="array" ref="G1357">IF(ROWS(_xlfn._xlws.FILTER(Table5[r],Table5[enz]=Table5[[#This Row],[enz]]))&gt;1,"many","1")</f>
        <v>many</v>
      </c>
      <c r="H1357" t="str" cm="1">
        <f t="array" ref="H1357">IF(ROWS(_xlfn._xlws.FILTER(Table5[r],Table5[rxn-no-enz]=Table5[[#This Row],[rxn-no-enz]]))&gt;1,"many","1")</f>
        <v>many</v>
      </c>
      <c r="I1357" t="str">
        <f>_xlfn.XLOOKUP(SUBSTITUTE(Table5[[#This Row],[r]],"'",""),Table6[rxn],Table6[rxn],"no")</f>
        <v>no</v>
      </c>
      <c r="J1357" t="str" cm="1">
        <f t="array" ref="J1357">_xlfn.XLOOKUP(Table5[[#This Row],[r]],"'"&amp;Table6[rxn]&amp;"'",Table6[expected kapp],"")</f>
        <v/>
      </c>
      <c r="L1357" t="s">
        <v>9779</v>
      </c>
      <c r="M1357">
        <v>8988.1774343278394</v>
      </c>
      <c r="AE1357" s="1" t="s">
        <v>4500</v>
      </c>
      <c r="AF1357" s="1" t="s">
        <v>2778</v>
      </c>
      <c r="AG1357" s="9">
        <v>2.6234627499999998E-10</v>
      </c>
      <c r="AH1357" s="1" t="str">
        <f>_xlfn.TEXTAFTER(Table9[[#This Row],[rxn]],"-",-1)</f>
        <v>rt6665</v>
      </c>
      <c r="AI1357" s="1" t="e">
        <f>_xlfn.TEXTAFTER(_xlfn.TEXTBEFORE(Table9[[#This Row],[rxn]],"-"&amp;Table9[[#This Row],[enz]]),"RXN-")</f>
        <v>#N/A</v>
      </c>
      <c r="AJ1357" s="1" t="e">
        <f>_xlfn.TEXTBEFORE(Table9[[#This Row],[rxn]],"_",-1)</f>
        <v>#N/A</v>
      </c>
    </row>
    <row r="1358" spans="1:36" ht="17" hidden="1" x14ac:dyDescent="0.25">
      <c r="A1358" t="s">
        <v>9889</v>
      </c>
      <c r="B1358" t="str">
        <f>_xlfn.TEXTAFTER(Table5[[#This Row],[r]],"-",-1)</f>
        <v>rt7916_x'</v>
      </c>
      <c r="C1358" t="str">
        <f>_xlfn.TEXTAFTER(_xlfn.TEXTBEFORE(Table5[[#This Row],[r]],"-"&amp;Table5[[#This Row],[enz]]),"'RXN-")</f>
        <v>HACD160i_x_FWD</v>
      </c>
      <c r="D1358">
        <v>11171.708534568001</v>
      </c>
      <c r="E1358">
        <f>_xlfn.XLOOKUP(Table5[[#This Row],[r]],Table3[r],Table3[kapp],"")</f>
        <v>8988.1774343278394</v>
      </c>
      <c r="F1358">
        <f>Table5[[#This Row],[kapp]]-Table5[[#This Row],[old]]</f>
        <v>2183.5311002401613</v>
      </c>
      <c r="G1358" t="str" cm="1">
        <f t="array" ref="G1358">IF(ROWS(_xlfn._xlws.FILTER(Table5[r],Table5[enz]=Table5[[#This Row],[enz]]))&gt;1,"many","1")</f>
        <v>many</v>
      </c>
      <c r="H1358" t="str" cm="1">
        <f t="array" ref="H1358">IF(ROWS(_xlfn._xlws.FILTER(Table5[r],Table5[rxn-no-enz]=Table5[[#This Row],[rxn-no-enz]]))&gt;1,"many","1")</f>
        <v>many</v>
      </c>
      <c r="I1358" t="str">
        <f>_xlfn.XLOOKUP(SUBSTITUTE(Table5[[#This Row],[r]],"'",""),Table6[rxn],Table6[rxn],"no")</f>
        <v>no</v>
      </c>
      <c r="J1358" t="str" cm="1">
        <f t="array" ref="J1358">_xlfn.XLOOKUP(Table5[[#This Row],[r]],"'"&amp;Table6[rxn]&amp;"'",Table6[expected kapp],"")</f>
        <v/>
      </c>
      <c r="L1358" t="s">
        <v>9780</v>
      </c>
      <c r="M1358">
        <v>8988.1774343278394</v>
      </c>
      <c r="AE1358" s="1" t="s">
        <v>11964</v>
      </c>
      <c r="AF1358" s="1" t="s">
        <v>2778</v>
      </c>
      <c r="AG1358" s="9">
        <v>1.23184565E-10</v>
      </c>
      <c r="AH1358" s="1" t="str">
        <f>_xlfn.TEXTAFTER(Table9[[#This Row],[rxn]],"-",-1)</f>
        <v>rt6669</v>
      </c>
      <c r="AI1358" s="1" t="e">
        <f>_xlfn.TEXTAFTER(_xlfn.TEXTBEFORE(Table9[[#This Row],[rxn]],"-"&amp;Table9[[#This Row],[enz]]),"RXN-")</f>
        <v>#N/A</v>
      </c>
      <c r="AJ1358" s="1" t="e">
        <f>_xlfn.TEXTBEFORE(Table9[[#This Row],[rxn]],"_",-1)</f>
        <v>#N/A</v>
      </c>
    </row>
    <row r="1359" spans="1:36" ht="17" hidden="1" x14ac:dyDescent="0.25">
      <c r="A1359" t="s">
        <v>9890</v>
      </c>
      <c r="B1359" t="str">
        <f>_xlfn.TEXTAFTER(Table5[[#This Row],[r]],"-",-1)</f>
        <v>rt2835'</v>
      </c>
      <c r="C1359" t="str">
        <f>_xlfn.TEXTAFTER(_xlfn.TEXTBEFORE(Table5[[#This Row],[r]],"-"&amp;Table5[[#This Row],[enz]]),"'RXN-")</f>
        <v>HACD161ai_m_FWD</v>
      </c>
      <c r="D1359">
        <v>11171.708534568001</v>
      </c>
      <c r="E1359">
        <f>_xlfn.XLOOKUP(Table5[[#This Row],[r]],Table3[r],Table3[kapp],"")</f>
        <v>8988.1774343278394</v>
      </c>
      <c r="F1359">
        <f>Table5[[#This Row],[kapp]]-Table5[[#This Row],[old]]</f>
        <v>2183.5311002401613</v>
      </c>
      <c r="G1359" t="str" cm="1">
        <f t="array" ref="G1359">IF(ROWS(_xlfn._xlws.FILTER(Table5[r],Table5[enz]=Table5[[#This Row],[enz]]))&gt;1,"many","1")</f>
        <v>many</v>
      </c>
      <c r="H1359" t="str" cm="1">
        <f t="array" ref="H1359">IF(ROWS(_xlfn._xlws.FILTER(Table5[r],Table5[rxn-no-enz]=Table5[[#This Row],[rxn-no-enz]]))&gt;1,"many","1")</f>
        <v>1</v>
      </c>
      <c r="I1359" t="str">
        <f>_xlfn.XLOOKUP(SUBSTITUTE(Table5[[#This Row],[r]],"'",""),Table6[rxn],Table6[rxn],"no")</f>
        <v>no</v>
      </c>
      <c r="J1359" t="str" cm="1">
        <f t="array" ref="J1359">_xlfn.XLOOKUP(Table5[[#This Row],[r]],"'"&amp;Table6[rxn]&amp;"'",Table6[expected kapp],"")</f>
        <v/>
      </c>
      <c r="L1359" t="s">
        <v>8332</v>
      </c>
      <c r="M1359">
        <v>2467741.1684958199</v>
      </c>
      <c r="AE1359" s="1" t="s">
        <v>11965</v>
      </c>
      <c r="AF1359" s="1" t="s">
        <v>2778</v>
      </c>
      <c r="AG1359" s="9">
        <v>3.7447408E-11</v>
      </c>
      <c r="AH1359" s="1" t="str">
        <f>_xlfn.TEXTAFTER(Table9[[#This Row],[rxn]],"-",-1)</f>
        <v>rt6691</v>
      </c>
      <c r="AI1359" s="1" t="e">
        <f>_xlfn.TEXTAFTER(_xlfn.TEXTBEFORE(Table9[[#This Row],[rxn]],"-"&amp;Table9[[#This Row],[enz]]),"RXN-")</f>
        <v>#N/A</v>
      </c>
      <c r="AJ1359" s="1" t="e">
        <f>_xlfn.TEXTBEFORE(Table9[[#This Row],[rxn]],"_",-1)</f>
        <v>#N/A</v>
      </c>
    </row>
    <row r="1360" spans="1:36" ht="17" hidden="1" x14ac:dyDescent="0.25">
      <c r="A1360" t="s">
        <v>9891</v>
      </c>
      <c r="B1360" t="str">
        <f>_xlfn.TEXTAFTER(Table5[[#This Row],[r]],"-",-1)</f>
        <v>rt2994'</v>
      </c>
      <c r="C1360" t="str">
        <f>_xlfn.TEXTAFTER(_xlfn.TEXTBEFORE(Table5[[#This Row],[r]],"-"&amp;Table5[[#This Row],[enz]]),"'RXN-")</f>
        <v>HACD161ai_x_FWD</v>
      </c>
      <c r="D1360">
        <v>11171.708534568001</v>
      </c>
      <c r="E1360">
        <f>_xlfn.XLOOKUP(Table5[[#This Row],[r]],Table3[r],Table3[kapp],"")</f>
        <v>8988.1774343278394</v>
      </c>
      <c r="F1360">
        <f>Table5[[#This Row],[kapp]]-Table5[[#This Row],[old]]</f>
        <v>2183.5311002401613</v>
      </c>
      <c r="G1360" t="str" cm="1">
        <f t="array" ref="G1360">IF(ROWS(_xlfn._xlws.FILTER(Table5[r],Table5[enz]=Table5[[#This Row],[enz]]))&gt;1,"many","1")</f>
        <v>many</v>
      </c>
      <c r="H1360" t="str" cm="1">
        <f t="array" ref="H1360">IF(ROWS(_xlfn._xlws.FILTER(Table5[r],Table5[rxn-no-enz]=Table5[[#This Row],[rxn-no-enz]]))&gt;1,"many","1")</f>
        <v>many</v>
      </c>
      <c r="I1360" t="str">
        <f>_xlfn.XLOOKUP(SUBSTITUTE(Table5[[#This Row],[r]],"'",""),Table6[rxn],Table6[rxn],"no")</f>
        <v>no</v>
      </c>
      <c r="J1360" t="str" cm="1">
        <f t="array" ref="J1360">_xlfn.XLOOKUP(Table5[[#This Row],[r]],"'"&amp;Table6[rxn]&amp;"'",Table6[expected kapp],"")</f>
        <v/>
      </c>
      <c r="L1360" t="s">
        <v>9781</v>
      </c>
      <c r="M1360">
        <v>8988.1774343278394</v>
      </c>
      <c r="AE1360" s="1" t="s">
        <v>11966</v>
      </c>
      <c r="AF1360" s="1" t="s">
        <v>2778</v>
      </c>
      <c r="AG1360" s="9">
        <v>4.8119447000000002E-11</v>
      </c>
      <c r="AH1360" s="1" t="str">
        <f>_xlfn.TEXTAFTER(Table9[[#This Row],[rxn]],"-",-1)</f>
        <v>rt6692_c</v>
      </c>
      <c r="AI1360" s="1" t="e">
        <f>_xlfn.TEXTAFTER(_xlfn.TEXTBEFORE(Table9[[#This Row],[rxn]],"-"&amp;Table9[[#This Row],[enz]]),"RXN-")</f>
        <v>#N/A</v>
      </c>
      <c r="AJ1360" s="1" t="str">
        <f>_xlfn.TEXTBEFORE(Table9[[#This Row],[rxn]],"_",-1)</f>
        <v>PROSYN-rt6692</v>
      </c>
    </row>
    <row r="1361" spans="1:36" ht="17" hidden="1" x14ac:dyDescent="0.25">
      <c r="A1361" t="s">
        <v>9892</v>
      </c>
      <c r="B1361" t="str">
        <f>_xlfn.TEXTAFTER(Table5[[#This Row],[r]],"-",-1)</f>
        <v>rt7916_x'</v>
      </c>
      <c r="C1361" t="str">
        <f>_xlfn.TEXTAFTER(_xlfn.TEXTBEFORE(Table5[[#This Row],[r]],"-"&amp;Table5[[#This Row],[enz]]),"'RXN-")</f>
        <v>HACD161ai_x_FWD</v>
      </c>
      <c r="D1361">
        <v>11171.708534568001</v>
      </c>
      <c r="E1361">
        <f>_xlfn.XLOOKUP(Table5[[#This Row],[r]],Table3[r],Table3[kapp],"")</f>
        <v>8988.1774343278394</v>
      </c>
      <c r="F1361">
        <f>Table5[[#This Row],[kapp]]-Table5[[#This Row],[old]]</f>
        <v>2183.5311002401613</v>
      </c>
      <c r="G1361" t="str" cm="1">
        <f t="array" ref="G1361">IF(ROWS(_xlfn._xlws.FILTER(Table5[r],Table5[enz]=Table5[[#This Row],[enz]]))&gt;1,"many","1")</f>
        <v>many</v>
      </c>
      <c r="H1361" t="str" cm="1">
        <f t="array" ref="H1361">IF(ROWS(_xlfn._xlws.FILTER(Table5[r],Table5[rxn-no-enz]=Table5[[#This Row],[rxn-no-enz]]))&gt;1,"many","1")</f>
        <v>many</v>
      </c>
      <c r="I1361" t="str">
        <f>_xlfn.XLOOKUP(SUBSTITUTE(Table5[[#This Row],[r]],"'",""),Table6[rxn],Table6[rxn],"no")</f>
        <v>no</v>
      </c>
      <c r="J1361" t="str" cm="1">
        <f t="array" ref="J1361">_xlfn.XLOOKUP(Table5[[#This Row],[r]],"'"&amp;Table6[rxn]&amp;"'",Table6[expected kapp],"")</f>
        <v/>
      </c>
      <c r="L1361" t="s">
        <v>9782</v>
      </c>
      <c r="M1361">
        <v>8988.1774343278394</v>
      </c>
      <c r="AE1361" s="1" t="s">
        <v>11967</v>
      </c>
      <c r="AF1361" s="1" t="s">
        <v>2778</v>
      </c>
      <c r="AG1361" s="9">
        <v>9.0834005999999997E-11</v>
      </c>
      <c r="AH1361" s="1" t="str">
        <f>_xlfn.TEXTAFTER(Table9[[#This Row],[rxn]],"-",-1)</f>
        <v>rt6698</v>
      </c>
      <c r="AI1361" s="1" t="e">
        <f>_xlfn.TEXTAFTER(_xlfn.TEXTBEFORE(Table9[[#This Row],[rxn]],"-"&amp;Table9[[#This Row],[enz]]),"RXN-")</f>
        <v>#N/A</v>
      </c>
      <c r="AJ1361" s="1" t="e">
        <f>_xlfn.TEXTBEFORE(Table9[[#This Row],[rxn]],"_",-1)</f>
        <v>#N/A</v>
      </c>
    </row>
    <row r="1362" spans="1:36" ht="17" hidden="1" x14ac:dyDescent="0.25">
      <c r="A1362" t="s">
        <v>9893</v>
      </c>
      <c r="B1362" t="str">
        <f>_xlfn.TEXTAFTER(Table5[[#This Row],[r]],"-",-1)</f>
        <v>rt2835'</v>
      </c>
      <c r="C1362" t="str">
        <f>_xlfn.TEXTAFTER(_xlfn.TEXTBEFORE(Table5[[#This Row],[r]],"-"&amp;Table5[[#This Row],[enz]]),"'RXN-")</f>
        <v>HACD161bi_m_FWD</v>
      </c>
      <c r="D1362">
        <v>11171.708534568001</v>
      </c>
      <c r="E1362">
        <f>_xlfn.XLOOKUP(Table5[[#This Row],[r]],Table3[r],Table3[kapp],"")</f>
        <v>8988.1774343278394</v>
      </c>
      <c r="F1362">
        <f>Table5[[#This Row],[kapp]]-Table5[[#This Row],[old]]</f>
        <v>2183.5311002401613</v>
      </c>
      <c r="G1362" t="str" cm="1">
        <f t="array" ref="G1362">IF(ROWS(_xlfn._xlws.FILTER(Table5[r],Table5[enz]=Table5[[#This Row],[enz]]))&gt;1,"many","1")</f>
        <v>many</v>
      </c>
      <c r="H1362" t="str" cm="1">
        <f t="array" ref="H1362">IF(ROWS(_xlfn._xlws.FILTER(Table5[r],Table5[rxn-no-enz]=Table5[[#This Row],[rxn-no-enz]]))&gt;1,"many","1")</f>
        <v>1</v>
      </c>
      <c r="I1362" t="str">
        <f>_xlfn.XLOOKUP(SUBSTITUTE(Table5[[#This Row],[r]],"'",""),Table6[rxn],Table6[rxn],"no")</f>
        <v>no</v>
      </c>
      <c r="J1362" t="str" cm="1">
        <f t="array" ref="J1362">_xlfn.XLOOKUP(Table5[[#This Row],[r]],"'"&amp;Table6[rxn]&amp;"'",Table6[expected kapp],"")</f>
        <v/>
      </c>
      <c r="L1362" t="s">
        <v>9783</v>
      </c>
      <c r="M1362">
        <v>8988.1774343278394</v>
      </c>
      <c r="AE1362" s="1" t="s">
        <v>11968</v>
      </c>
      <c r="AF1362" s="1" t="s">
        <v>2778</v>
      </c>
      <c r="AG1362" s="9">
        <v>0</v>
      </c>
      <c r="AH1362" s="1" t="str">
        <f>_xlfn.TEXTAFTER(Table9[[#This Row],[rxn]],"-",-1)</f>
        <v>rt6718_vm</v>
      </c>
      <c r="AI1362" s="1" t="e">
        <f>_xlfn.TEXTAFTER(_xlfn.TEXTBEFORE(Table9[[#This Row],[rxn]],"-"&amp;Table9[[#This Row],[enz]]),"RXN-")</f>
        <v>#N/A</v>
      </c>
      <c r="AJ1362" s="1" t="str">
        <f>_xlfn.TEXTBEFORE(Table9[[#This Row],[rxn]],"_",-1)</f>
        <v>PROSYN-rt6718</v>
      </c>
    </row>
    <row r="1363" spans="1:36" ht="17" hidden="1" x14ac:dyDescent="0.25">
      <c r="A1363" t="s">
        <v>9894</v>
      </c>
      <c r="B1363" t="str">
        <f>_xlfn.TEXTAFTER(Table5[[#This Row],[r]],"-",-1)</f>
        <v>rt2994'</v>
      </c>
      <c r="C1363" t="str">
        <f>_xlfn.TEXTAFTER(_xlfn.TEXTBEFORE(Table5[[#This Row],[r]],"-"&amp;Table5[[#This Row],[enz]]),"'RXN-")</f>
        <v>HACD161bi_x_FWD</v>
      </c>
      <c r="D1363">
        <v>11171.708534568001</v>
      </c>
      <c r="E1363">
        <f>_xlfn.XLOOKUP(Table5[[#This Row],[r]],Table3[r],Table3[kapp],"")</f>
        <v>8988.1774343278394</v>
      </c>
      <c r="F1363">
        <f>Table5[[#This Row],[kapp]]-Table5[[#This Row],[old]]</f>
        <v>2183.5311002401613</v>
      </c>
      <c r="G1363" t="str" cm="1">
        <f t="array" ref="G1363">IF(ROWS(_xlfn._xlws.FILTER(Table5[r],Table5[enz]=Table5[[#This Row],[enz]]))&gt;1,"many","1")</f>
        <v>many</v>
      </c>
      <c r="H1363" t="str" cm="1">
        <f t="array" ref="H1363">IF(ROWS(_xlfn._xlws.FILTER(Table5[r],Table5[rxn-no-enz]=Table5[[#This Row],[rxn-no-enz]]))&gt;1,"many","1")</f>
        <v>many</v>
      </c>
      <c r="I1363" t="str">
        <f>_xlfn.XLOOKUP(SUBSTITUTE(Table5[[#This Row],[r]],"'",""),Table6[rxn],Table6[rxn],"no")</f>
        <v>no</v>
      </c>
      <c r="J1363" t="str" cm="1">
        <f t="array" ref="J1363">_xlfn.XLOOKUP(Table5[[#This Row],[r]],"'"&amp;Table6[rxn]&amp;"'",Table6[expected kapp],"")</f>
        <v/>
      </c>
      <c r="L1363" t="s">
        <v>9784</v>
      </c>
      <c r="M1363">
        <v>8988.1774343278394</v>
      </c>
      <c r="AE1363" s="1" t="s">
        <v>11969</v>
      </c>
      <c r="AF1363" s="1" t="s">
        <v>2778</v>
      </c>
      <c r="AG1363" s="9">
        <v>1.6878250999999999E-11</v>
      </c>
      <c r="AH1363" s="1" t="str">
        <f>_xlfn.TEXTAFTER(Table9[[#This Row],[rxn]],"-",-1)</f>
        <v>rt6727</v>
      </c>
      <c r="AI1363" s="1" t="e">
        <f>_xlfn.TEXTAFTER(_xlfn.TEXTBEFORE(Table9[[#This Row],[rxn]],"-"&amp;Table9[[#This Row],[enz]]),"RXN-")</f>
        <v>#N/A</v>
      </c>
      <c r="AJ1363" s="1" t="e">
        <f>_xlfn.TEXTBEFORE(Table9[[#This Row],[rxn]],"_",-1)</f>
        <v>#N/A</v>
      </c>
    </row>
    <row r="1364" spans="1:36" ht="17" hidden="1" x14ac:dyDescent="0.25">
      <c r="A1364" t="s">
        <v>9895</v>
      </c>
      <c r="B1364" t="str">
        <f>_xlfn.TEXTAFTER(Table5[[#This Row],[r]],"-",-1)</f>
        <v>rt7916_x'</v>
      </c>
      <c r="C1364" t="str">
        <f>_xlfn.TEXTAFTER(_xlfn.TEXTBEFORE(Table5[[#This Row],[r]],"-"&amp;Table5[[#This Row],[enz]]),"'RXN-")</f>
        <v>HACD161bi_x_FWD</v>
      </c>
      <c r="D1364">
        <v>11171.708534568001</v>
      </c>
      <c r="E1364">
        <f>_xlfn.XLOOKUP(Table5[[#This Row],[r]],Table3[r],Table3[kapp],"")</f>
        <v>8988.1774343278394</v>
      </c>
      <c r="F1364">
        <f>Table5[[#This Row],[kapp]]-Table5[[#This Row],[old]]</f>
        <v>2183.5311002401613</v>
      </c>
      <c r="G1364" t="str" cm="1">
        <f t="array" ref="G1364">IF(ROWS(_xlfn._xlws.FILTER(Table5[r],Table5[enz]=Table5[[#This Row],[enz]]))&gt;1,"many","1")</f>
        <v>many</v>
      </c>
      <c r="H1364" t="str" cm="1">
        <f t="array" ref="H1364">IF(ROWS(_xlfn._xlws.FILTER(Table5[r],Table5[rxn-no-enz]=Table5[[#This Row],[rxn-no-enz]]))&gt;1,"many","1")</f>
        <v>many</v>
      </c>
      <c r="I1364" t="str">
        <f>_xlfn.XLOOKUP(SUBSTITUTE(Table5[[#This Row],[r]],"'",""),Table6[rxn],Table6[rxn],"no")</f>
        <v>no</v>
      </c>
      <c r="J1364" t="str" cm="1">
        <f t="array" ref="J1364">_xlfn.XLOOKUP(Table5[[#This Row],[r]],"'"&amp;Table6[rxn]&amp;"'",Table6[expected kapp],"")</f>
        <v/>
      </c>
      <c r="L1364" t="s">
        <v>9785</v>
      </c>
      <c r="M1364">
        <v>8988.1774343278394</v>
      </c>
      <c r="AE1364" s="1" t="s">
        <v>4501</v>
      </c>
      <c r="AF1364" s="1" t="s">
        <v>2778</v>
      </c>
      <c r="AG1364" s="9">
        <v>7.8333799999999999E-11</v>
      </c>
      <c r="AH1364" s="1" t="str">
        <f>_xlfn.TEXTAFTER(Table9[[#This Row],[rxn]],"-",-1)</f>
        <v>rt6741</v>
      </c>
      <c r="AI1364" s="1" t="e">
        <f>_xlfn.TEXTAFTER(_xlfn.TEXTBEFORE(Table9[[#This Row],[rxn]],"-"&amp;Table9[[#This Row],[enz]]),"RXN-")</f>
        <v>#N/A</v>
      </c>
      <c r="AJ1364" s="1" t="e">
        <f>_xlfn.TEXTBEFORE(Table9[[#This Row],[rxn]],"_",-1)</f>
        <v>#N/A</v>
      </c>
    </row>
    <row r="1365" spans="1:36" ht="17" hidden="1" x14ac:dyDescent="0.25">
      <c r="A1365" t="s">
        <v>9896</v>
      </c>
      <c r="B1365" t="str">
        <f>_xlfn.TEXTAFTER(Table5[[#This Row],[r]],"-",-1)</f>
        <v>rt2994'</v>
      </c>
      <c r="C1365" t="str">
        <f>_xlfn.TEXTAFTER(_xlfn.TEXTBEFORE(Table5[[#This Row],[r]],"-"&amp;Table5[[#This Row],[enz]]),"'RXN-")</f>
        <v>HACD162i_x_FWD</v>
      </c>
      <c r="D1365">
        <v>11171.708534568001</v>
      </c>
      <c r="E1365">
        <f>_xlfn.XLOOKUP(Table5[[#This Row],[r]],Table3[r],Table3[kapp],"")</f>
        <v>8988.1774343278394</v>
      </c>
      <c r="F1365">
        <f>Table5[[#This Row],[kapp]]-Table5[[#This Row],[old]]</f>
        <v>2183.5311002401613</v>
      </c>
      <c r="G1365" t="str" cm="1">
        <f t="array" ref="G1365">IF(ROWS(_xlfn._xlws.FILTER(Table5[r],Table5[enz]=Table5[[#This Row],[enz]]))&gt;1,"many","1")</f>
        <v>many</v>
      </c>
      <c r="H1365" t="str" cm="1">
        <f t="array" ref="H1365">IF(ROWS(_xlfn._xlws.FILTER(Table5[r],Table5[rxn-no-enz]=Table5[[#This Row],[rxn-no-enz]]))&gt;1,"many","1")</f>
        <v>many</v>
      </c>
      <c r="I1365" t="str">
        <f>_xlfn.XLOOKUP(SUBSTITUTE(Table5[[#This Row],[r]],"'",""),Table6[rxn],Table6[rxn],"no")</f>
        <v>no</v>
      </c>
      <c r="J1365" t="str" cm="1">
        <f t="array" ref="J1365">_xlfn.XLOOKUP(Table5[[#This Row],[r]],"'"&amp;Table6[rxn]&amp;"'",Table6[expected kapp],"")</f>
        <v/>
      </c>
      <c r="L1365" t="s">
        <v>9786</v>
      </c>
      <c r="M1365">
        <v>8988.1774343278394</v>
      </c>
      <c r="AE1365" s="1" t="s">
        <v>4502</v>
      </c>
      <c r="AF1365" s="1" t="s">
        <v>2778</v>
      </c>
      <c r="AG1365" s="9">
        <v>7.8471456000000002E-11</v>
      </c>
      <c r="AH1365" s="1" t="str">
        <f>_xlfn.TEXTAFTER(Table9[[#This Row],[rxn]],"-",-1)</f>
        <v>rt6753</v>
      </c>
      <c r="AI1365" s="1" t="e">
        <f>_xlfn.TEXTAFTER(_xlfn.TEXTBEFORE(Table9[[#This Row],[rxn]],"-"&amp;Table9[[#This Row],[enz]]),"RXN-")</f>
        <v>#N/A</v>
      </c>
      <c r="AJ1365" s="1" t="e">
        <f>_xlfn.TEXTBEFORE(Table9[[#This Row],[rxn]],"_",-1)</f>
        <v>#N/A</v>
      </c>
    </row>
    <row r="1366" spans="1:36" ht="17" hidden="1" x14ac:dyDescent="0.25">
      <c r="A1366" t="s">
        <v>9897</v>
      </c>
      <c r="B1366" t="str">
        <f>_xlfn.TEXTAFTER(Table5[[#This Row],[r]],"-",-1)</f>
        <v>rt7916_x'</v>
      </c>
      <c r="C1366" t="str">
        <f>_xlfn.TEXTAFTER(_xlfn.TEXTBEFORE(Table5[[#This Row],[r]],"-"&amp;Table5[[#This Row],[enz]]),"'RXN-")</f>
        <v>HACD162i_x_FWD</v>
      </c>
      <c r="D1366">
        <v>11171.708534568001</v>
      </c>
      <c r="E1366">
        <f>_xlfn.XLOOKUP(Table5[[#This Row],[r]],Table3[r],Table3[kapp],"")</f>
        <v>8988.1774343278394</v>
      </c>
      <c r="F1366">
        <f>Table5[[#This Row],[kapp]]-Table5[[#This Row],[old]]</f>
        <v>2183.5311002401613</v>
      </c>
      <c r="G1366" t="str" cm="1">
        <f t="array" ref="G1366">IF(ROWS(_xlfn._xlws.FILTER(Table5[r],Table5[enz]=Table5[[#This Row],[enz]]))&gt;1,"many","1")</f>
        <v>many</v>
      </c>
      <c r="H1366" t="str" cm="1">
        <f t="array" ref="H1366">IF(ROWS(_xlfn._xlws.FILTER(Table5[r],Table5[rxn-no-enz]=Table5[[#This Row],[rxn-no-enz]]))&gt;1,"many","1")</f>
        <v>many</v>
      </c>
      <c r="I1366" t="str">
        <f>_xlfn.XLOOKUP(SUBSTITUTE(Table5[[#This Row],[r]],"'",""),Table6[rxn],Table6[rxn],"no")</f>
        <v>no</v>
      </c>
      <c r="J1366" t="str" cm="1">
        <f t="array" ref="J1366">_xlfn.XLOOKUP(Table5[[#This Row],[r]],"'"&amp;Table6[rxn]&amp;"'",Table6[expected kapp],"")</f>
        <v/>
      </c>
      <c r="L1366" t="s">
        <v>9787</v>
      </c>
      <c r="M1366">
        <v>8988.1774343278394</v>
      </c>
      <c r="AE1366" s="1" t="s">
        <v>11970</v>
      </c>
      <c r="AF1366" s="1" t="s">
        <v>2778</v>
      </c>
      <c r="AG1366" s="9">
        <v>2.23022178E-10</v>
      </c>
      <c r="AH1366" s="1" t="str">
        <f>_xlfn.TEXTAFTER(Table9[[#This Row],[rxn]],"-",-1)</f>
        <v>rt6761</v>
      </c>
      <c r="AI1366" s="1" t="e">
        <f>_xlfn.TEXTAFTER(_xlfn.TEXTBEFORE(Table9[[#This Row],[rxn]],"-"&amp;Table9[[#This Row],[enz]]),"RXN-")</f>
        <v>#N/A</v>
      </c>
      <c r="AJ1366" s="1" t="e">
        <f>_xlfn.TEXTBEFORE(Table9[[#This Row],[rxn]],"_",-1)</f>
        <v>#N/A</v>
      </c>
    </row>
    <row r="1367" spans="1:36" ht="17" hidden="1" x14ac:dyDescent="0.25">
      <c r="A1367" t="s">
        <v>9898</v>
      </c>
      <c r="B1367" t="str">
        <f>_xlfn.TEXTAFTER(Table5[[#This Row],[r]],"-",-1)</f>
        <v>rt2994'</v>
      </c>
      <c r="C1367" t="str">
        <f>_xlfn.TEXTAFTER(_xlfn.TEXTBEFORE(Table5[[#This Row],[r]],"-"&amp;Table5[[#This Row],[enz]]),"'RXN-")</f>
        <v>HACD163i_x_FWD</v>
      </c>
      <c r="D1367">
        <v>11171.708534568001</v>
      </c>
      <c r="E1367">
        <f>_xlfn.XLOOKUP(Table5[[#This Row],[r]],Table3[r],Table3[kapp],"")</f>
        <v>8988.1774343278394</v>
      </c>
      <c r="F1367">
        <f>Table5[[#This Row],[kapp]]-Table5[[#This Row],[old]]</f>
        <v>2183.5311002401613</v>
      </c>
      <c r="G1367" t="str" cm="1">
        <f t="array" ref="G1367">IF(ROWS(_xlfn._xlws.FILTER(Table5[r],Table5[enz]=Table5[[#This Row],[enz]]))&gt;1,"many","1")</f>
        <v>many</v>
      </c>
      <c r="H1367" t="str" cm="1">
        <f t="array" ref="H1367">IF(ROWS(_xlfn._xlws.FILTER(Table5[r],Table5[rxn-no-enz]=Table5[[#This Row],[rxn-no-enz]]))&gt;1,"many","1")</f>
        <v>many</v>
      </c>
      <c r="I1367" t="str">
        <f>_xlfn.XLOOKUP(SUBSTITUTE(Table5[[#This Row],[r]],"'",""),Table6[rxn],Table6[rxn],"no")</f>
        <v>no</v>
      </c>
      <c r="J1367" t="str" cm="1">
        <f t="array" ref="J1367">_xlfn.XLOOKUP(Table5[[#This Row],[r]],"'"&amp;Table6[rxn]&amp;"'",Table6[expected kapp],"")</f>
        <v/>
      </c>
      <c r="L1367" t="s">
        <v>8444</v>
      </c>
      <c r="M1367">
        <v>7734.9933704473697</v>
      </c>
      <c r="AE1367" s="1" t="s">
        <v>4503</v>
      </c>
      <c r="AF1367" s="1" t="s">
        <v>2778</v>
      </c>
      <c r="AG1367" s="9">
        <v>3.7002928399999999E-10</v>
      </c>
      <c r="AH1367" s="1" t="str">
        <f>_xlfn.TEXTAFTER(Table9[[#This Row],[rxn]],"-",-1)</f>
        <v>rt6769</v>
      </c>
      <c r="AI1367" s="1" t="e">
        <f>_xlfn.TEXTAFTER(_xlfn.TEXTBEFORE(Table9[[#This Row],[rxn]],"-"&amp;Table9[[#This Row],[enz]]),"RXN-")</f>
        <v>#N/A</v>
      </c>
      <c r="AJ1367" s="1" t="e">
        <f>_xlfn.TEXTBEFORE(Table9[[#This Row],[rxn]],"_",-1)</f>
        <v>#N/A</v>
      </c>
    </row>
    <row r="1368" spans="1:36" ht="17" hidden="1" x14ac:dyDescent="0.25">
      <c r="A1368" t="s">
        <v>9899</v>
      </c>
      <c r="B1368" t="str">
        <f>_xlfn.TEXTAFTER(Table5[[#This Row],[r]],"-",-1)</f>
        <v>rt7916_x'</v>
      </c>
      <c r="C1368" t="str">
        <f>_xlfn.TEXTAFTER(_xlfn.TEXTBEFORE(Table5[[#This Row],[r]],"-"&amp;Table5[[#This Row],[enz]]),"'RXN-")</f>
        <v>HACD163i_x_FWD</v>
      </c>
      <c r="D1368">
        <v>11171.708534568001</v>
      </c>
      <c r="E1368">
        <f>_xlfn.XLOOKUP(Table5[[#This Row],[r]],Table3[r],Table3[kapp],"")</f>
        <v>8988.1774343278394</v>
      </c>
      <c r="F1368">
        <f>Table5[[#This Row],[kapp]]-Table5[[#This Row],[old]]</f>
        <v>2183.5311002401613</v>
      </c>
      <c r="G1368" t="str" cm="1">
        <f t="array" ref="G1368">IF(ROWS(_xlfn._xlws.FILTER(Table5[r],Table5[enz]=Table5[[#This Row],[enz]]))&gt;1,"many","1")</f>
        <v>many</v>
      </c>
      <c r="H1368" t="str" cm="1">
        <f t="array" ref="H1368">IF(ROWS(_xlfn._xlws.FILTER(Table5[r],Table5[rxn-no-enz]=Table5[[#This Row],[rxn-no-enz]]))&gt;1,"many","1")</f>
        <v>many</v>
      </c>
      <c r="I1368" t="str">
        <f>_xlfn.XLOOKUP(SUBSTITUTE(Table5[[#This Row],[r]],"'",""),Table6[rxn],Table6[rxn],"no")</f>
        <v>no</v>
      </c>
      <c r="J1368" t="str" cm="1">
        <f t="array" ref="J1368">_xlfn.XLOOKUP(Table5[[#This Row],[r]],"'"&amp;Table6[rxn]&amp;"'",Table6[expected kapp],"")</f>
        <v/>
      </c>
      <c r="L1368" t="s">
        <v>9788</v>
      </c>
      <c r="M1368">
        <v>8988.1774343278394</v>
      </c>
      <c r="AE1368" s="1" t="s">
        <v>11971</v>
      </c>
      <c r="AF1368" s="1" t="s">
        <v>2778</v>
      </c>
      <c r="AG1368" s="9">
        <v>4.3039240000000002E-11</v>
      </c>
      <c r="AH1368" s="1" t="str">
        <f>_xlfn.TEXTAFTER(Table9[[#This Row],[rxn]],"-",-1)</f>
        <v>rt6791</v>
      </c>
      <c r="AI1368" s="1" t="e">
        <f>_xlfn.TEXTAFTER(_xlfn.TEXTBEFORE(Table9[[#This Row],[rxn]],"-"&amp;Table9[[#This Row],[enz]]),"RXN-")</f>
        <v>#N/A</v>
      </c>
      <c r="AJ1368" s="1" t="e">
        <f>_xlfn.TEXTBEFORE(Table9[[#This Row],[rxn]],"_",-1)</f>
        <v>#N/A</v>
      </c>
    </row>
    <row r="1369" spans="1:36" ht="17" hidden="1" x14ac:dyDescent="0.25">
      <c r="A1369" t="s">
        <v>9900</v>
      </c>
      <c r="B1369" t="str">
        <f>_xlfn.TEXTAFTER(Table5[[#This Row],[r]],"-",-1)</f>
        <v>rt2835'</v>
      </c>
      <c r="C1369" t="str">
        <f>_xlfn.TEXTAFTER(_xlfn.TEXTBEFORE(Table5[[#This Row],[r]],"-"&amp;Table5[[#This Row],[enz]]),"'RXN-")</f>
        <v>HACD180i_m_FWD</v>
      </c>
      <c r="D1369">
        <v>11171.708534568001</v>
      </c>
      <c r="E1369">
        <f>_xlfn.XLOOKUP(Table5[[#This Row],[r]],Table3[r],Table3[kapp],"")</f>
        <v>8988.1774343278394</v>
      </c>
      <c r="F1369">
        <f>Table5[[#This Row],[kapp]]-Table5[[#This Row],[old]]</f>
        <v>2183.5311002401613</v>
      </c>
      <c r="G1369" t="str" cm="1">
        <f t="array" ref="G1369">IF(ROWS(_xlfn._xlws.FILTER(Table5[r],Table5[enz]=Table5[[#This Row],[enz]]))&gt;1,"many","1")</f>
        <v>many</v>
      </c>
      <c r="H1369" t="str" cm="1">
        <f t="array" ref="H1369">IF(ROWS(_xlfn._xlws.FILTER(Table5[r],Table5[rxn-no-enz]=Table5[[#This Row],[rxn-no-enz]]))&gt;1,"many","1")</f>
        <v>1</v>
      </c>
      <c r="I1369" t="str">
        <f>_xlfn.XLOOKUP(SUBSTITUTE(Table5[[#This Row],[r]],"'",""),Table6[rxn],Table6[rxn],"no")</f>
        <v>no</v>
      </c>
      <c r="J1369" t="str" cm="1">
        <f t="array" ref="J1369">_xlfn.XLOOKUP(Table5[[#This Row],[r]],"'"&amp;Table6[rxn]&amp;"'",Table6[expected kapp],"")</f>
        <v/>
      </c>
      <c r="L1369" t="s">
        <v>9789</v>
      </c>
      <c r="M1369">
        <v>8988.1774343278394</v>
      </c>
      <c r="AE1369" s="1" t="s">
        <v>11972</v>
      </c>
      <c r="AF1369" s="1" t="s">
        <v>2778</v>
      </c>
      <c r="AG1369" s="9">
        <v>2.8638958329999999E-9</v>
      </c>
      <c r="AH1369" s="1" t="str">
        <f>_xlfn.TEXTAFTER(Table9[[#This Row],[rxn]],"-",-1)</f>
        <v>rt6799</v>
      </c>
      <c r="AI1369" s="1" t="e">
        <f>_xlfn.TEXTAFTER(_xlfn.TEXTBEFORE(Table9[[#This Row],[rxn]],"-"&amp;Table9[[#This Row],[enz]]),"RXN-")</f>
        <v>#N/A</v>
      </c>
      <c r="AJ1369" s="1" t="e">
        <f>_xlfn.TEXTBEFORE(Table9[[#This Row],[rxn]],"_",-1)</f>
        <v>#N/A</v>
      </c>
    </row>
    <row r="1370" spans="1:36" ht="17" hidden="1" x14ac:dyDescent="0.25">
      <c r="A1370" t="s">
        <v>9901</v>
      </c>
      <c r="B1370" t="str">
        <f>_xlfn.TEXTAFTER(Table5[[#This Row],[r]],"-",-1)</f>
        <v>rt2994'</v>
      </c>
      <c r="C1370" t="str">
        <f>_xlfn.TEXTAFTER(_xlfn.TEXTBEFORE(Table5[[#This Row],[r]],"-"&amp;Table5[[#This Row],[enz]]),"'RXN-")</f>
        <v>HACD180i_x_FWD</v>
      </c>
      <c r="D1370">
        <v>11171.708534568001</v>
      </c>
      <c r="E1370">
        <f>_xlfn.XLOOKUP(Table5[[#This Row],[r]],Table3[r],Table3[kapp],"")</f>
        <v>8988.1774343278394</v>
      </c>
      <c r="F1370">
        <f>Table5[[#This Row],[kapp]]-Table5[[#This Row],[old]]</f>
        <v>2183.5311002401613</v>
      </c>
      <c r="G1370" t="str" cm="1">
        <f t="array" ref="G1370">IF(ROWS(_xlfn._xlws.FILTER(Table5[r],Table5[enz]=Table5[[#This Row],[enz]]))&gt;1,"many","1")</f>
        <v>many</v>
      </c>
      <c r="H1370" t="str" cm="1">
        <f t="array" ref="H1370">IF(ROWS(_xlfn._xlws.FILTER(Table5[r],Table5[rxn-no-enz]=Table5[[#This Row],[rxn-no-enz]]))&gt;1,"many","1")</f>
        <v>many</v>
      </c>
      <c r="I1370" t="str">
        <f>_xlfn.XLOOKUP(SUBSTITUTE(Table5[[#This Row],[r]],"'",""),Table6[rxn],Table6[rxn],"no")</f>
        <v>no</v>
      </c>
      <c r="J1370" t="str" cm="1">
        <f t="array" ref="J1370">_xlfn.XLOOKUP(Table5[[#This Row],[r]],"'"&amp;Table6[rxn]&amp;"'",Table6[expected kapp],"")</f>
        <v/>
      </c>
      <c r="L1370" t="s">
        <v>9790</v>
      </c>
      <c r="M1370">
        <v>8988.1774343278394</v>
      </c>
      <c r="AE1370" s="1" t="s">
        <v>11973</v>
      </c>
      <c r="AF1370" s="1" t="s">
        <v>2778</v>
      </c>
      <c r="AG1370" s="9">
        <v>4.8444198100000001E-10</v>
      </c>
      <c r="AH1370" s="1" t="str">
        <f>_xlfn.TEXTAFTER(Table9[[#This Row],[rxn]],"-",-1)</f>
        <v>rt6811</v>
      </c>
      <c r="AI1370" s="1" t="e">
        <f>_xlfn.TEXTAFTER(_xlfn.TEXTBEFORE(Table9[[#This Row],[rxn]],"-"&amp;Table9[[#This Row],[enz]]),"RXN-")</f>
        <v>#N/A</v>
      </c>
      <c r="AJ1370" s="1" t="e">
        <f>_xlfn.TEXTBEFORE(Table9[[#This Row],[rxn]],"_",-1)</f>
        <v>#N/A</v>
      </c>
    </row>
    <row r="1371" spans="1:36" ht="17" hidden="1" x14ac:dyDescent="0.25">
      <c r="A1371" t="s">
        <v>9902</v>
      </c>
      <c r="B1371" t="str">
        <f>_xlfn.TEXTAFTER(Table5[[#This Row],[r]],"-",-1)</f>
        <v>rt7916_x'</v>
      </c>
      <c r="C1371" t="str">
        <f>_xlfn.TEXTAFTER(_xlfn.TEXTBEFORE(Table5[[#This Row],[r]],"-"&amp;Table5[[#This Row],[enz]]),"'RXN-")</f>
        <v>HACD180i_x_FWD</v>
      </c>
      <c r="D1371">
        <v>11171.708534568001</v>
      </c>
      <c r="E1371">
        <f>_xlfn.XLOOKUP(Table5[[#This Row],[r]],Table3[r],Table3[kapp],"")</f>
        <v>8988.1774343278394</v>
      </c>
      <c r="F1371">
        <f>Table5[[#This Row],[kapp]]-Table5[[#This Row],[old]]</f>
        <v>2183.5311002401613</v>
      </c>
      <c r="G1371" t="str" cm="1">
        <f t="array" ref="G1371">IF(ROWS(_xlfn._xlws.FILTER(Table5[r],Table5[enz]=Table5[[#This Row],[enz]]))&gt;1,"many","1")</f>
        <v>many</v>
      </c>
      <c r="H1371" t="str" cm="1">
        <f t="array" ref="H1371">IF(ROWS(_xlfn._xlws.FILTER(Table5[r],Table5[rxn-no-enz]=Table5[[#This Row],[rxn-no-enz]]))&gt;1,"many","1")</f>
        <v>many</v>
      </c>
      <c r="I1371" t="str">
        <f>_xlfn.XLOOKUP(SUBSTITUTE(Table5[[#This Row],[r]],"'",""),Table6[rxn],Table6[rxn],"no")</f>
        <v>no</v>
      </c>
      <c r="J1371" t="str" cm="1">
        <f t="array" ref="J1371">_xlfn.XLOOKUP(Table5[[#This Row],[r]],"'"&amp;Table6[rxn]&amp;"'",Table6[expected kapp],"")</f>
        <v/>
      </c>
      <c r="L1371" t="s">
        <v>8445</v>
      </c>
      <c r="M1371">
        <v>350185.46848704701</v>
      </c>
      <c r="AE1371" s="1" t="s">
        <v>11974</v>
      </c>
      <c r="AF1371" s="1" t="s">
        <v>2778</v>
      </c>
      <c r="AG1371" s="9">
        <v>9.9089943000000003E-11</v>
      </c>
      <c r="AH1371" s="1" t="str">
        <f>_xlfn.TEXTAFTER(Table9[[#This Row],[rxn]],"-",-1)</f>
        <v>rt6812</v>
      </c>
      <c r="AI1371" s="1" t="e">
        <f>_xlfn.TEXTAFTER(_xlfn.TEXTBEFORE(Table9[[#This Row],[rxn]],"-"&amp;Table9[[#This Row],[enz]]),"RXN-")</f>
        <v>#N/A</v>
      </c>
      <c r="AJ1371" s="1" t="e">
        <f>_xlfn.TEXTBEFORE(Table9[[#This Row],[rxn]],"_",-1)</f>
        <v>#N/A</v>
      </c>
    </row>
    <row r="1372" spans="1:36" ht="17" hidden="1" x14ac:dyDescent="0.25">
      <c r="A1372" t="s">
        <v>9903</v>
      </c>
      <c r="B1372" t="str">
        <f>_xlfn.TEXTAFTER(Table5[[#This Row],[r]],"-",-1)</f>
        <v>rt2835'</v>
      </c>
      <c r="C1372" t="str">
        <f>_xlfn.TEXTAFTER(_xlfn.TEXTBEFORE(Table5[[#This Row],[r]],"-"&amp;Table5[[#This Row],[enz]]),"'RXN-")</f>
        <v>HACD181ai_m_FWD</v>
      </c>
      <c r="D1372">
        <v>11171.708534568001</v>
      </c>
      <c r="E1372">
        <f>_xlfn.XLOOKUP(Table5[[#This Row],[r]],Table3[r],Table3[kapp],"")</f>
        <v>8988.1774343278394</v>
      </c>
      <c r="F1372">
        <f>Table5[[#This Row],[kapp]]-Table5[[#This Row],[old]]</f>
        <v>2183.5311002401613</v>
      </c>
      <c r="G1372" t="str" cm="1">
        <f t="array" ref="G1372">IF(ROWS(_xlfn._xlws.FILTER(Table5[r],Table5[enz]=Table5[[#This Row],[enz]]))&gt;1,"many","1")</f>
        <v>many</v>
      </c>
      <c r="H1372" t="str" cm="1">
        <f t="array" ref="H1372">IF(ROWS(_xlfn._xlws.FILTER(Table5[r],Table5[rxn-no-enz]=Table5[[#This Row],[rxn-no-enz]]))&gt;1,"many","1")</f>
        <v>1</v>
      </c>
      <c r="I1372" t="str">
        <f>_xlfn.XLOOKUP(SUBSTITUTE(Table5[[#This Row],[r]],"'",""),Table6[rxn],Table6[rxn],"no")</f>
        <v>no</v>
      </c>
      <c r="J1372" t="str" cm="1">
        <f t="array" ref="J1372">_xlfn.XLOOKUP(Table5[[#This Row],[r]],"'"&amp;Table6[rxn]&amp;"'",Table6[expected kapp],"")</f>
        <v/>
      </c>
      <c r="L1372" t="s">
        <v>9791</v>
      </c>
      <c r="M1372">
        <v>8988.1774343278394</v>
      </c>
      <c r="AE1372" s="1" t="s">
        <v>4507</v>
      </c>
      <c r="AF1372" s="1" t="s">
        <v>2778</v>
      </c>
      <c r="AG1372" s="9">
        <v>1.6514613E-10</v>
      </c>
      <c r="AH1372" s="1" t="str">
        <f>_xlfn.TEXTAFTER(Table9[[#This Row],[rxn]],"-",-1)</f>
        <v>rt6816</v>
      </c>
      <c r="AI1372" s="1" t="e">
        <f>_xlfn.TEXTAFTER(_xlfn.TEXTBEFORE(Table9[[#This Row],[rxn]],"-"&amp;Table9[[#This Row],[enz]]),"RXN-")</f>
        <v>#N/A</v>
      </c>
      <c r="AJ1372" s="1" t="e">
        <f>_xlfn.TEXTBEFORE(Table9[[#This Row],[rxn]],"_",-1)</f>
        <v>#N/A</v>
      </c>
    </row>
    <row r="1373" spans="1:36" ht="17" hidden="1" x14ac:dyDescent="0.25">
      <c r="A1373" t="s">
        <v>9904</v>
      </c>
      <c r="B1373" t="str">
        <f>_xlfn.TEXTAFTER(Table5[[#This Row],[r]],"-",-1)</f>
        <v>rt2994'</v>
      </c>
      <c r="C1373" t="str">
        <f>_xlfn.TEXTAFTER(_xlfn.TEXTBEFORE(Table5[[#This Row],[r]],"-"&amp;Table5[[#This Row],[enz]]),"'RXN-")</f>
        <v>HACD181ai_x_FWD</v>
      </c>
      <c r="D1373">
        <v>11171.708534568001</v>
      </c>
      <c r="E1373">
        <f>_xlfn.XLOOKUP(Table5[[#This Row],[r]],Table3[r],Table3[kapp],"")</f>
        <v>8988.1774343278394</v>
      </c>
      <c r="F1373">
        <f>Table5[[#This Row],[kapp]]-Table5[[#This Row],[old]]</f>
        <v>2183.5311002401613</v>
      </c>
      <c r="G1373" t="str" cm="1">
        <f t="array" ref="G1373">IF(ROWS(_xlfn._xlws.FILTER(Table5[r],Table5[enz]=Table5[[#This Row],[enz]]))&gt;1,"many","1")</f>
        <v>many</v>
      </c>
      <c r="H1373" t="str" cm="1">
        <f t="array" ref="H1373">IF(ROWS(_xlfn._xlws.FILTER(Table5[r],Table5[rxn-no-enz]=Table5[[#This Row],[rxn-no-enz]]))&gt;1,"many","1")</f>
        <v>many</v>
      </c>
      <c r="I1373" t="str">
        <f>_xlfn.XLOOKUP(SUBSTITUTE(Table5[[#This Row],[r]],"'",""),Table6[rxn],Table6[rxn],"no")</f>
        <v>no</v>
      </c>
      <c r="J1373" t="str" cm="1">
        <f t="array" ref="J1373">_xlfn.XLOOKUP(Table5[[#This Row],[r]],"'"&amp;Table6[rxn]&amp;"'",Table6[expected kapp],"")</f>
        <v/>
      </c>
      <c r="L1373" t="s">
        <v>9792</v>
      </c>
      <c r="M1373">
        <v>8988.1774343278394</v>
      </c>
      <c r="AE1373" s="1" t="s">
        <v>4508</v>
      </c>
      <c r="AF1373" s="1" t="s">
        <v>2778</v>
      </c>
      <c r="AG1373" s="9">
        <v>4.0610598999999999E-11</v>
      </c>
      <c r="AH1373" s="1" t="str">
        <f>_xlfn.TEXTAFTER(Table9[[#This Row],[rxn]],"-",-1)</f>
        <v>rt6820</v>
      </c>
      <c r="AI1373" s="1" t="e">
        <f>_xlfn.TEXTAFTER(_xlfn.TEXTBEFORE(Table9[[#This Row],[rxn]],"-"&amp;Table9[[#This Row],[enz]]),"RXN-")</f>
        <v>#N/A</v>
      </c>
      <c r="AJ1373" s="1" t="e">
        <f>_xlfn.TEXTBEFORE(Table9[[#This Row],[rxn]],"_",-1)</f>
        <v>#N/A</v>
      </c>
    </row>
    <row r="1374" spans="1:36" ht="17" hidden="1" x14ac:dyDescent="0.25">
      <c r="A1374" t="s">
        <v>9905</v>
      </c>
      <c r="B1374" t="str">
        <f>_xlfn.TEXTAFTER(Table5[[#This Row],[r]],"-",-1)</f>
        <v>rt7916_x'</v>
      </c>
      <c r="C1374" t="str">
        <f>_xlfn.TEXTAFTER(_xlfn.TEXTBEFORE(Table5[[#This Row],[r]],"-"&amp;Table5[[#This Row],[enz]]),"'RXN-")</f>
        <v>HACD181ai_x_FWD</v>
      </c>
      <c r="D1374">
        <v>11171.708534568001</v>
      </c>
      <c r="E1374">
        <f>_xlfn.XLOOKUP(Table5[[#This Row],[r]],Table3[r],Table3[kapp],"")</f>
        <v>8988.1774343278394</v>
      </c>
      <c r="F1374">
        <f>Table5[[#This Row],[kapp]]-Table5[[#This Row],[old]]</f>
        <v>2183.5311002401613</v>
      </c>
      <c r="G1374" t="str" cm="1">
        <f t="array" ref="G1374">IF(ROWS(_xlfn._xlws.FILTER(Table5[r],Table5[enz]=Table5[[#This Row],[enz]]))&gt;1,"many","1")</f>
        <v>many</v>
      </c>
      <c r="H1374" t="str" cm="1">
        <f t="array" ref="H1374">IF(ROWS(_xlfn._xlws.FILTER(Table5[r],Table5[rxn-no-enz]=Table5[[#This Row],[rxn-no-enz]]))&gt;1,"many","1")</f>
        <v>many</v>
      </c>
      <c r="I1374" t="str">
        <f>_xlfn.XLOOKUP(SUBSTITUTE(Table5[[#This Row],[r]],"'",""),Table6[rxn],Table6[rxn],"no")</f>
        <v>no</v>
      </c>
      <c r="J1374" t="str" cm="1">
        <f t="array" ref="J1374">_xlfn.XLOOKUP(Table5[[#This Row],[r]],"'"&amp;Table6[rxn]&amp;"'",Table6[expected kapp],"")</f>
        <v/>
      </c>
      <c r="L1374" t="s">
        <v>9793</v>
      </c>
      <c r="M1374">
        <v>8988.1774343278394</v>
      </c>
      <c r="AE1374" s="1" t="s">
        <v>11975</v>
      </c>
      <c r="AF1374" s="1" t="s">
        <v>2778</v>
      </c>
      <c r="AG1374" s="9">
        <v>8.0617545E-11</v>
      </c>
      <c r="AH1374" s="1" t="str">
        <f>_xlfn.TEXTAFTER(Table9[[#This Row],[rxn]],"-",-1)</f>
        <v>rt6827</v>
      </c>
      <c r="AI1374" s="1" t="e">
        <f>_xlfn.TEXTAFTER(_xlfn.TEXTBEFORE(Table9[[#This Row],[rxn]],"-"&amp;Table9[[#This Row],[enz]]),"RXN-")</f>
        <v>#N/A</v>
      </c>
      <c r="AJ1374" s="1" t="e">
        <f>_xlfn.TEXTBEFORE(Table9[[#This Row],[rxn]],"_",-1)</f>
        <v>#N/A</v>
      </c>
    </row>
    <row r="1375" spans="1:36" ht="17" hidden="1" x14ac:dyDescent="0.25">
      <c r="A1375" t="s">
        <v>9906</v>
      </c>
      <c r="B1375" t="str">
        <f>_xlfn.TEXTAFTER(Table5[[#This Row],[r]],"-",-1)</f>
        <v>rt2994'</v>
      </c>
      <c r="C1375" t="str">
        <f>_xlfn.TEXTAFTER(_xlfn.TEXTBEFORE(Table5[[#This Row],[r]],"-"&amp;Table5[[#This Row],[enz]]),"'RXN-")</f>
        <v>HACD182i_x_FWD</v>
      </c>
      <c r="D1375">
        <v>11171.708534568001</v>
      </c>
      <c r="E1375">
        <f>_xlfn.XLOOKUP(Table5[[#This Row],[r]],Table3[r],Table3[kapp],"")</f>
        <v>8988.1774343278394</v>
      </c>
      <c r="F1375">
        <f>Table5[[#This Row],[kapp]]-Table5[[#This Row],[old]]</f>
        <v>2183.5311002401613</v>
      </c>
      <c r="G1375" t="str" cm="1">
        <f t="array" ref="G1375">IF(ROWS(_xlfn._xlws.FILTER(Table5[r],Table5[enz]=Table5[[#This Row],[enz]]))&gt;1,"many","1")</f>
        <v>many</v>
      </c>
      <c r="H1375" t="str" cm="1">
        <f t="array" ref="H1375">IF(ROWS(_xlfn._xlws.FILTER(Table5[r],Table5[rxn-no-enz]=Table5[[#This Row],[rxn-no-enz]]))&gt;1,"many","1")</f>
        <v>many</v>
      </c>
      <c r="I1375" t="str">
        <f>_xlfn.XLOOKUP(SUBSTITUTE(Table5[[#This Row],[r]],"'",""),Table6[rxn],Table6[rxn],"no")</f>
        <v>no</v>
      </c>
      <c r="J1375" t="str" cm="1">
        <f t="array" ref="J1375">_xlfn.XLOOKUP(Table5[[#This Row],[r]],"'"&amp;Table6[rxn]&amp;"'",Table6[expected kapp],"")</f>
        <v/>
      </c>
      <c r="L1375" t="s">
        <v>9794</v>
      </c>
      <c r="M1375">
        <v>8988.1774343278394</v>
      </c>
      <c r="AE1375" s="1" t="s">
        <v>4509</v>
      </c>
      <c r="AF1375" s="1" t="s">
        <v>2778</v>
      </c>
      <c r="AG1375" s="9">
        <v>3.8123497499999899E-10</v>
      </c>
      <c r="AH1375" s="1" t="str">
        <f>_xlfn.TEXTAFTER(Table9[[#This Row],[rxn]],"-",-1)</f>
        <v>rt6850</v>
      </c>
      <c r="AI1375" s="1" t="e">
        <f>_xlfn.TEXTAFTER(_xlfn.TEXTBEFORE(Table9[[#This Row],[rxn]],"-"&amp;Table9[[#This Row],[enz]]),"RXN-")</f>
        <v>#N/A</v>
      </c>
      <c r="AJ1375" s="1" t="e">
        <f>_xlfn.TEXTBEFORE(Table9[[#This Row],[rxn]],"_",-1)</f>
        <v>#N/A</v>
      </c>
    </row>
    <row r="1376" spans="1:36" ht="17" hidden="1" x14ac:dyDescent="0.25">
      <c r="A1376" t="s">
        <v>9907</v>
      </c>
      <c r="B1376" t="str">
        <f>_xlfn.TEXTAFTER(Table5[[#This Row],[r]],"-",-1)</f>
        <v>rt7916_x'</v>
      </c>
      <c r="C1376" t="str">
        <f>_xlfn.TEXTAFTER(_xlfn.TEXTBEFORE(Table5[[#This Row],[r]],"-"&amp;Table5[[#This Row],[enz]]),"'RXN-")</f>
        <v>HACD182i_x_FWD</v>
      </c>
      <c r="D1376">
        <v>11171.708534568001</v>
      </c>
      <c r="E1376">
        <f>_xlfn.XLOOKUP(Table5[[#This Row],[r]],Table3[r],Table3[kapp],"")</f>
        <v>8988.1774343278394</v>
      </c>
      <c r="F1376">
        <f>Table5[[#This Row],[kapp]]-Table5[[#This Row],[old]]</f>
        <v>2183.5311002401613</v>
      </c>
      <c r="G1376" t="str" cm="1">
        <f t="array" ref="G1376">IF(ROWS(_xlfn._xlws.FILTER(Table5[r],Table5[enz]=Table5[[#This Row],[enz]]))&gt;1,"many","1")</f>
        <v>many</v>
      </c>
      <c r="H1376" t="str" cm="1">
        <f t="array" ref="H1376">IF(ROWS(_xlfn._xlws.FILTER(Table5[r],Table5[rxn-no-enz]=Table5[[#This Row],[rxn-no-enz]]))&gt;1,"many","1")</f>
        <v>many</v>
      </c>
      <c r="I1376" t="str">
        <f>_xlfn.XLOOKUP(SUBSTITUTE(Table5[[#This Row],[r]],"'",""),Table6[rxn],Table6[rxn],"no")</f>
        <v>no</v>
      </c>
      <c r="J1376" t="str" cm="1">
        <f t="array" ref="J1376">_xlfn.XLOOKUP(Table5[[#This Row],[r]],"'"&amp;Table6[rxn]&amp;"'",Table6[expected kapp],"")</f>
        <v/>
      </c>
      <c r="L1376" t="s">
        <v>8446</v>
      </c>
      <c r="M1376">
        <v>313.48688517449199</v>
      </c>
      <c r="AE1376" s="1" t="s">
        <v>11976</v>
      </c>
      <c r="AF1376" s="1" t="s">
        <v>2778</v>
      </c>
      <c r="AG1376" s="9">
        <v>1.61122112999999E-10</v>
      </c>
      <c r="AH1376" s="1" t="str">
        <f>_xlfn.TEXTAFTER(Table9[[#This Row],[rxn]],"-",-1)</f>
        <v>rt6860</v>
      </c>
      <c r="AI1376" s="1" t="e">
        <f>_xlfn.TEXTAFTER(_xlfn.TEXTBEFORE(Table9[[#This Row],[rxn]],"-"&amp;Table9[[#This Row],[enz]]),"RXN-")</f>
        <v>#N/A</v>
      </c>
      <c r="AJ1376" s="1" t="e">
        <f>_xlfn.TEXTBEFORE(Table9[[#This Row],[rxn]],"_",-1)</f>
        <v>#N/A</v>
      </c>
    </row>
    <row r="1377" spans="1:36" ht="17" hidden="1" x14ac:dyDescent="0.25">
      <c r="A1377" t="s">
        <v>9908</v>
      </c>
      <c r="B1377" t="str">
        <f>_xlfn.TEXTAFTER(Table5[[#This Row],[r]],"-",-1)</f>
        <v>rt2994'</v>
      </c>
      <c r="C1377" t="str">
        <f>_xlfn.TEXTAFTER(_xlfn.TEXTBEFORE(Table5[[#This Row],[r]],"-"&amp;Table5[[#This Row],[enz]]),"'RXN-")</f>
        <v>HACD183i_x_FWD</v>
      </c>
      <c r="D1377">
        <v>11171.708534568001</v>
      </c>
      <c r="E1377">
        <f>_xlfn.XLOOKUP(Table5[[#This Row],[r]],Table3[r],Table3[kapp],"")</f>
        <v>8988.1774343278394</v>
      </c>
      <c r="F1377">
        <f>Table5[[#This Row],[kapp]]-Table5[[#This Row],[old]]</f>
        <v>2183.5311002401613</v>
      </c>
      <c r="G1377" t="str" cm="1">
        <f t="array" ref="G1377">IF(ROWS(_xlfn._xlws.FILTER(Table5[r],Table5[enz]=Table5[[#This Row],[enz]]))&gt;1,"many","1")</f>
        <v>many</v>
      </c>
      <c r="H1377" t="str" cm="1">
        <f t="array" ref="H1377">IF(ROWS(_xlfn._xlws.FILTER(Table5[r],Table5[rxn-no-enz]=Table5[[#This Row],[rxn-no-enz]]))&gt;1,"many","1")</f>
        <v>many</v>
      </c>
      <c r="I1377" t="str">
        <f>_xlfn.XLOOKUP(SUBSTITUTE(Table5[[#This Row],[r]],"'",""),Table6[rxn],Table6[rxn],"no")</f>
        <v>no</v>
      </c>
      <c r="J1377" t="str" cm="1">
        <f t="array" ref="J1377">_xlfn.XLOOKUP(Table5[[#This Row],[r]],"'"&amp;Table6[rxn]&amp;"'",Table6[expected kapp],"")</f>
        <v/>
      </c>
      <c r="L1377" t="s">
        <v>9795</v>
      </c>
      <c r="M1377">
        <v>8988.1774343278394</v>
      </c>
      <c r="AE1377" s="1" t="s">
        <v>11977</v>
      </c>
      <c r="AF1377" s="1" t="s">
        <v>2778</v>
      </c>
      <c r="AG1377" s="9">
        <v>5.7580389000000001E-11</v>
      </c>
      <c r="AH1377" s="1" t="str">
        <f>_xlfn.TEXTAFTER(Table9[[#This Row],[rxn]],"-",-1)</f>
        <v>rt6872</v>
      </c>
      <c r="AI1377" s="1" t="e">
        <f>_xlfn.TEXTAFTER(_xlfn.TEXTBEFORE(Table9[[#This Row],[rxn]],"-"&amp;Table9[[#This Row],[enz]]),"RXN-")</f>
        <v>#N/A</v>
      </c>
      <c r="AJ1377" s="1" t="e">
        <f>_xlfn.TEXTBEFORE(Table9[[#This Row],[rxn]],"_",-1)</f>
        <v>#N/A</v>
      </c>
    </row>
    <row r="1378" spans="1:36" ht="17" hidden="1" x14ac:dyDescent="0.25">
      <c r="A1378" t="s">
        <v>9909</v>
      </c>
      <c r="B1378" t="str">
        <f>_xlfn.TEXTAFTER(Table5[[#This Row],[r]],"-",-1)</f>
        <v>rt7916_x'</v>
      </c>
      <c r="C1378" t="str">
        <f>_xlfn.TEXTAFTER(_xlfn.TEXTBEFORE(Table5[[#This Row],[r]],"-"&amp;Table5[[#This Row],[enz]]),"'RXN-")</f>
        <v>HACD183i_x_FWD</v>
      </c>
      <c r="D1378">
        <v>11171.708534568001</v>
      </c>
      <c r="E1378">
        <f>_xlfn.XLOOKUP(Table5[[#This Row],[r]],Table3[r],Table3[kapp],"")</f>
        <v>8988.1774343278394</v>
      </c>
      <c r="F1378">
        <f>Table5[[#This Row],[kapp]]-Table5[[#This Row],[old]]</f>
        <v>2183.5311002401613</v>
      </c>
      <c r="G1378" t="str" cm="1">
        <f t="array" ref="G1378">IF(ROWS(_xlfn._xlws.FILTER(Table5[r],Table5[enz]=Table5[[#This Row],[enz]]))&gt;1,"many","1")</f>
        <v>many</v>
      </c>
      <c r="H1378" t="str" cm="1">
        <f t="array" ref="H1378">IF(ROWS(_xlfn._xlws.FILTER(Table5[r],Table5[rxn-no-enz]=Table5[[#This Row],[rxn-no-enz]]))&gt;1,"many","1")</f>
        <v>many</v>
      </c>
      <c r="I1378" t="str">
        <f>_xlfn.XLOOKUP(SUBSTITUTE(Table5[[#This Row],[r]],"'",""),Table6[rxn],Table6[rxn],"no")</f>
        <v>no</v>
      </c>
      <c r="J1378" t="str" cm="1">
        <f t="array" ref="J1378">_xlfn.XLOOKUP(Table5[[#This Row],[r]],"'"&amp;Table6[rxn]&amp;"'",Table6[expected kapp],"")</f>
        <v/>
      </c>
      <c r="L1378" t="s">
        <v>9796</v>
      </c>
      <c r="M1378">
        <v>8988.1774343278394</v>
      </c>
      <c r="AE1378" s="1" t="s">
        <v>4511</v>
      </c>
      <c r="AF1378" s="1" t="s">
        <v>2778</v>
      </c>
      <c r="AG1378" s="9">
        <v>1.5017555000000001E-11</v>
      </c>
      <c r="AH1378" s="1" t="str">
        <f>_xlfn.TEXTAFTER(Table9[[#This Row],[rxn]],"-",-1)</f>
        <v>rt6880</v>
      </c>
      <c r="AI1378" s="1" t="e">
        <f>_xlfn.TEXTAFTER(_xlfn.TEXTBEFORE(Table9[[#This Row],[rxn]],"-"&amp;Table9[[#This Row],[enz]]),"RXN-")</f>
        <v>#N/A</v>
      </c>
      <c r="AJ1378" s="1" t="e">
        <f>_xlfn.TEXTBEFORE(Table9[[#This Row],[rxn]],"_",-1)</f>
        <v>#N/A</v>
      </c>
    </row>
    <row r="1379" spans="1:36" ht="17" hidden="1" x14ac:dyDescent="0.25">
      <c r="A1379" t="s">
        <v>9910</v>
      </c>
      <c r="B1379" t="str">
        <f>_xlfn.TEXTAFTER(Table5[[#This Row],[r]],"-",-1)</f>
        <v>rt2994'</v>
      </c>
      <c r="C1379" t="str">
        <f>_xlfn.TEXTAFTER(_xlfn.TEXTBEFORE(Table5[[#This Row],[r]],"-"&amp;Table5[[#This Row],[enz]]),"'RXN-")</f>
        <v>HACD200i_x_FWD</v>
      </c>
      <c r="D1379">
        <v>11171.708534568001</v>
      </c>
      <c r="E1379">
        <f>_xlfn.XLOOKUP(Table5[[#This Row],[r]],Table3[r],Table3[kapp],"")</f>
        <v>8988.1774343278394</v>
      </c>
      <c r="F1379">
        <f>Table5[[#This Row],[kapp]]-Table5[[#This Row],[old]]</f>
        <v>2183.5311002401613</v>
      </c>
      <c r="G1379" t="str" cm="1">
        <f t="array" ref="G1379">IF(ROWS(_xlfn._xlws.FILTER(Table5[r],Table5[enz]=Table5[[#This Row],[enz]]))&gt;1,"many","1")</f>
        <v>many</v>
      </c>
      <c r="H1379" t="str" cm="1">
        <f t="array" ref="H1379">IF(ROWS(_xlfn._xlws.FILTER(Table5[r],Table5[rxn-no-enz]=Table5[[#This Row],[rxn-no-enz]]))&gt;1,"many","1")</f>
        <v>many</v>
      </c>
      <c r="I1379" t="str">
        <f>_xlfn.XLOOKUP(SUBSTITUTE(Table5[[#This Row],[r]],"'",""),Table6[rxn],Table6[rxn],"no")</f>
        <v>no</v>
      </c>
      <c r="J1379" t="str" cm="1">
        <f t="array" ref="J1379">_xlfn.XLOOKUP(Table5[[#This Row],[r]],"'"&amp;Table6[rxn]&amp;"'",Table6[expected kapp],"")</f>
        <v/>
      </c>
      <c r="L1379" t="s">
        <v>8447</v>
      </c>
      <c r="M1379">
        <v>12301599.8119832</v>
      </c>
      <c r="AE1379" s="1" t="s">
        <v>4512</v>
      </c>
      <c r="AF1379" s="1" t="s">
        <v>2778</v>
      </c>
      <c r="AG1379" s="9">
        <v>9.9466717000000005E-11</v>
      </c>
      <c r="AH1379" s="1" t="str">
        <f>_xlfn.TEXTAFTER(Table9[[#This Row],[rxn]],"-",-1)</f>
        <v>rt6884</v>
      </c>
      <c r="AI1379" s="1" t="e">
        <f>_xlfn.TEXTAFTER(_xlfn.TEXTBEFORE(Table9[[#This Row],[rxn]],"-"&amp;Table9[[#This Row],[enz]]),"RXN-")</f>
        <v>#N/A</v>
      </c>
      <c r="AJ1379" s="1" t="e">
        <f>_xlfn.TEXTBEFORE(Table9[[#This Row],[rxn]],"_",-1)</f>
        <v>#N/A</v>
      </c>
    </row>
    <row r="1380" spans="1:36" ht="17" hidden="1" x14ac:dyDescent="0.25">
      <c r="A1380" t="s">
        <v>9911</v>
      </c>
      <c r="B1380" t="str">
        <f>_xlfn.TEXTAFTER(Table5[[#This Row],[r]],"-",-1)</f>
        <v>rt7916_x'</v>
      </c>
      <c r="C1380" t="str">
        <f>_xlfn.TEXTAFTER(_xlfn.TEXTBEFORE(Table5[[#This Row],[r]],"-"&amp;Table5[[#This Row],[enz]]),"'RXN-")</f>
        <v>HACD200i_x_FWD</v>
      </c>
      <c r="D1380">
        <v>11171.708534568001</v>
      </c>
      <c r="E1380">
        <f>_xlfn.XLOOKUP(Table5[[#This Row],[r]],Table3[r],Table3[kapp],"")</f>
        <v>8988.1774343278394</v>
      </c>
      <c r="F1380">
        <f>Table5[[#This Row],[kapp]]-Table5[[#This Row],[old]]</f>
        <v>2183.5311002401613</v>
      </c>
      <c r="G1380" t="str" cm="1">
        <f t="array" ref="G1380">IF(ROWS(_xlfn._xlws.FILTER(Table5[r],Table5[enz]=Table5[[#This Row],[enz]]))&gt;1,"many","1")</f>
        <v>many</v>
      </c>
      <c r="H1380" t="str" cm="1">
        <f t="array" ref="H1380">IF(ROWS(_xlfn._xlws.FILTER(Table5[r],Table5[rxn-no-enz]=Table5[[#This Row],[rxn-no-enz]]))&gt;1,"many","1")</f>
        <v>many</v>
      </c>
      <c r="I1380" t="str">
        <f>_xlfn.XLOOKUP(SUBSTITUTE(Table5[[#This Row],[r]],"'",""),Table6[rxn],Table6[rxn],"no")</f>
        <v>no</v>
      </c>
      <c r="J1380" t="str" cm="1">
        <f t="array" ref="J1380">_xlfn.XLOOKUP(Table5[[#This Row],[r]],"'"&amp;Table6[rxn]&amp;"'",Table6[expected kapp],"")</f>
        <v/>
      </c>
      <c r="L1380" t="s">
        <v>9797</v>
      </c>
      <c r="M1380">
        <v>8988.1774343278394</v>
      </c>
      <c r="AE1380" s="1" t="s">
        <v>11978</v>
      </c>
      <c r="AF1380" s="1" t="s">
        <v>2778</v>
      </c>
      <c r="AG1380" s="9">
        <v>3.8133150000000001E-12</v>
      </c>
      <c r="AH1380" s="1" t="str">
        <f>_xlfn.TEXTAFTER(Table9[[#This Row],[rxn]],"-",-1)</f>
        <v>rt6885</v>
      </c>
      <c r="AI1380" s="1" t="e">
        <f>_xlfn.TEXTAFTER(_xlfn.TEXTBEFORE(Table9[[#This Row],[rxn]],"-"&amp;Table9[[#This Row],[enz]]),"RXN-")</f>
        <v>#N/A</v>
      </c>
      <c r="AJ1380" s="1" t="e">
        <f>_xlfn.TEXTBEFORE(Table9[[#This Row],[rxn]],"_",-1)</f>
        <v>#N/A</v>
      </c>
    </row>
    <row r="1381" spans="1:36" ht="17" hidden="1" x14ac:dyDescent="0.25">
      <c r="A1381" t="s">
        <v>9912</v>
      </c>
      <c r="B1381" t="str">
        <f>_xlfn.TEXTAFTER(Table5[[#This Row],[r]],"-",-1)</f>
        <v>rt2994'</v>
      </c>
      <c r="C1381" t="str">
        <f>_xlfn.TEXTAFTER(_xlfn.TEXTBEFORE(Table5[[#This Row],[r]],"-"&amp;Table5[[#This Row],[enz]]),"'RXN-")</f>
        <v>HACD220i_x_FWD</v>
      </c>
      <c r="D1381">
        <v>11171.708534568001</v>
      </c>
      <c r="E1381">
        <f>_xlfn.XLOOKUP(Table5[[#This Row],[r]],Table3[r],Table3[kapp],"")</f>
        <v>8988.1774343278394</v>
      </c>
      <c r="F1381">
        <f>Table5[[#This Row],[kapp]]-Table5[[#This Row],[old]]</f>
        <v>2183.5311002401613</v>
      </c>
      <c r="G1381" t="str" cm="1">
        <f t="array" ref="G1381">IF(ROWS(_xlfn._xlws.FILTER(Table5[r],Table5[enz]=Table5[[#This Row],[enz]]))&gt;1,"many","1")</f>
        <v>many</v>
      </c>
      <c r="H1381" t="str" cm="1">
        <f t="array" ref="H1381">IF(ROWS(_xlfn._xlws.FILTER(Table5[r],Table5[rxn-no-enz]=Table5[[#This Row],[rxn-no-enz]]))&gt;1,"many","1")</f>
        <v>many</v>
      </c>
      <c r="I1381" t="str">
        <f>_xlfn.XLOOKUP(SUBSTITUTE(Table5[[#This Row],[r]],"'",""),Table6[rxn],Table6[rxn],"no")</f>
        <v>no</v>
      </c>
      <c r="J1381" t="str" cm="1">
        <f t="array" ref="J1381">_xlfn.XLOOKUP(Table5[[#This Row],[r]],"'"&amp;Table6[rxn]&amp;"'",Table6[expected kapp],"")</f>
        <v/>
      </c>
      <c r="L1381" t="s">
        <v>9798</v>
      </c>
      <c r="M1381">
        <v>8988.1774343278394</v>
      </c>
      <c r="AE1381" s="1" t="s">
        <v>11979</v>
      </c>
      <c r="AF1381" s="1" t="s">
        <v>2778</v>
      </c>
      <c r="AG1381" s="9">
        <v>4.6671961200000003E-10</v>
      </c>
      <c r="AH1381" s="1" t="str">
        <f>_xlfn.TEXTAFTER(Table9[[#This Row],[rxn]],"-",-1)</f>
        <v>rt6908</v>
      </c>
      <c r="AI1381" s="1" t="e">
        <f>_xlfn.TEXTAFTER(_xlfn.TEXTBEFORE(Table9[[#This Row],[rxn]],"-"&amp;Table9[[#This Row],[enz]]),"RXN-")</f>
        <v>#N/A</v>
      </c>
      <c r="AJ1381" s="1" t="e">
        <f>_xlfn.TEXTBEFORE(Table9[[#This Row],[rxn]],"_",-1)</f>
        <v>#N/A</v>
      </c>
    </row>
    <row r="1382" spans="1:36" ht="17" hidden="1" x14ac:dyDescent="0.25">
      <c r="A1382" t="s">
        <v>9913</v>
      </c>
      <c r="B1382" t="str">
        <f>_xlfn.TEXTAFTER(Table5[[#This Row],[r]],"-",-1)</f>
        <v>rt7916_x'</v>
      </c>
      <c r="C1382" t="str">
        <f>_xlfn.TEXTAFTER(_xlfn.TEXTBEFORE(Table5[[#This Row],[r]],"-"&amp;Table5[[#This Row],[enz]]),"'RXN-")</f>
        <v>HACD220i_x_FWD</v>
      </c>
      <c r="D1382">
        <v>11171.708534568001</v>
      </c>
      <c r="E1382">
        <f>_xlfn.XLOOKUP(Table5[[#This Row],[r]],Table3[r],Table3[kapp],"")</f>
        <v>8988.1774343278394</v>
      </c>
      <c r="F1382">
        <f>Table5[[#This Row],[kapp]]-Table5[[#This Row],[old]]</f>
        <v>2183.5311002401613</v>
      </c>
      <c r="G1382" t="str" cm="1">
        <f t="array" ref="G1382">IF(ROWS(_xlfn._xlws.FILTER(Table5[r],Table5[enz]=Table5[[#This Row],[enz]]))&gt;1,"many","1")</f>
        <v>many</v>
      </c>
      <c r="H1382" t="str" cm="1">
        <f t="array" ref="H1382">IF(ROWS(_xlfn._xlws.FILTER(Table5[r],Table5[rxn-no-enz]=Table5[[#This Row],[rxn-no-enz]]))&gt;1,"many","1")</f>
        <v>many</v>
      </c>
      <c r="I1382" t="str">
        <f>_xlfn.XLOOKUP(SUBSTITUTE(Table5[[#This Row],[r]],"'",""),Table6[rxn],Table6[rxn],"no")</f>
        <v>no</v>
      </c>
      <c r="J1382" t="str" cm="1">
        <f t="array" ref="J1382">_xlfn.XLOOKUP(Table5[[#This Row],[r]],"'"&amp;Table6[rxn]&amp;"'",Table6[expected kapp],"")</f>
        <v/>
      </c>
      <c r="L1382" t="s">
        <v>9799</v>
      </c>
      <c r="M1382">
        <v>8988.1774343278394</v>
      </c>
      <c r="AE1382" s="1" t="s">
        <v>4513</v>
      </c>
      <c r="AF1382" s="1" t="s">
        <v>2778</v>
      </c>
      <c r="AG1382" s="9">
        <v>1.3591674100000001E-10</v>
      </c>
      <c r="AH1382" s="1" t="str">
        <f>_xlfn.TEXTAFTER(Table9[[#This Row],[rxn]],"-",-1)</f>
        <v>rt6932</v>
      </c>
      <c r="AI1382" s="1" t="e">
        <f>_xlfn.TEXTAFTER(_xlfn.TEXTBEFORE(Table9[[#This Row],[rxn]],"-"&amp;Table9[[#This Row],[enz]]),"RXN-")</f>
        <v>#N/A</v>
      </c>
      <c r="AJ1382" s="1" t="e">
        <f>_xlfn.TEXTBEFORE(Table9[[#This Row],[rxn]],"_",-1)</f>
        <v>#N/A</v>
      </c>
    </row>
    <row r="1383" spans="1:36" ht="17" hidden="1" x14ac:dyDescent="0.25">
      <c r="A1383" t="s">
        <v>9914</v>
      </c>
      <c r="B1383" t="str">
        <f>_xlfn.TEXTAFTER(Table5[[#This Row],[r]],"-",-1)</f>
        <v>rt2994'</v>
      </c>
      <c r="C1383" t="str">
        <f>_xlfn.TEXTAFTER(_xlfn.TEXTBEFORE(Table5[[#This Row],[r]],"-"&amp;Table5[[#This Row],[enz]]),"'RXN-")</f>
        <v>HACD240i_x_FWD</v>
      </c>
      <c r="D1383">
        <v>11171.708534568001</v>
      </c>
      <c r="E1383">
        <f>_xlfn.XLOOKUP(Table5[[#This Row],[r]],Table3[r],Table3[kapp],"")</f>
        <v>8988.1774343278394</v>
      </c>
      <c r="F1383">
        <f>Table5[[#This Row],[kapp]]-Table5[[#This Row],[old]]</f>
        <v>2183.5311002401613</v>
      </c>
      <c r="G1383" t="str" cm="1">
        <f t="array" ref="G1383">IF(ROWS(_xlfn._xlws.FILTER(Table5[r],Table5[enz]=Table5[[#This Row],[enz]]))&gt;1,"many","1")</f>
        <v>many</v>
      </c>
      <c r="H1383" t="str" cm="1">
        <f t="array" ref="H1383">IF(ROWS(_xlfn._xlws.FILTER(Table5[r],Table5[rxn-no-enz]=Table5[[#This Row],[rxn-no-enz]]))&gt;1,"many","1")</f>
        <v>many</v>
      </c>
      <c r="I1383" t="str">
        <f>_xlfn.XLOOKUP(SUBSTITUTE(Table5[[#This Row],[r]],"'",""),Table6[rxn],Table6[rxn],"no")</f>
        <v>no</v>
      </c>
      <c r="J1383" t="str" cm="1">
        <f t="array" ref="J1383">_xlfn.XLOOKUP(Table5[[#This Row],[r]],"'"&amp;Table6[rxn]&amp;"'",Table6[expected kapp],"")</f>
        <v/>
      </c>
      <c r="L1383" t="s">
        <v>9800</v>
      </c>
      <c r="M1383">
        <v>8988.1774343278394</v>
      </c>
      <c r="AE1383" s="1" t="s">
        <v>11980</v>
      </c>
      <c r="AF1383" s="1" t="s">
        <v>2778</v>
      </c>
      <c r="AG1383" s="9">
        <v>8.8952141000000002E-11</v>
      </c>
      <c r="AH1383" s="1" t="str">
        <f>_xlfn.TEXTAFTER(Table9[[#This Row],[rxn]],"-",-1)</f>
        <v>rt6941</v>
      </c>
      <c r="AI1383" s="1" t="e">
        <f>_xlfn.TEXTAFTER(_xlfn.TEXTBEFORE(Table9[[#This Row],[rxn]],"-"&amp;Table9[[#This Row],[enz]]),"RXN-")</f>
        <v>#N/A</v>
      </c>
      <c r="AJ1383" s="1" t="e">
        <f>_xlfn.TEXTBEFORE(Table9[[#This Row],[rxn]],"_",-1)</f>
        <v>#N/A</v>
      </c>
    </row>
    <row r="1384" spans="1:36" ht="17" hidden="1" x14ac:dyDescent="0.25">
      <c r="A1384" t="s">
        <v>9915</v>
      </c>
      <c r="B1384" t="str">
        <f>_xlfn.TEXTAFTER(Table5[[#This Row],[r]],"-",-1)</f>
        <v>rt7916_x'</v>
      </c>
      <c r="C1384" t="str">
        <f>_xlfn.TEXTAFTER(_xlfn.TEXTBEFORE(Table5[[#This Row],[r]],"-"&amp;Table5[[#This Row],[enz]]),"'RXN-")</f>
        <v>HACD240i_x_FWD</v>
      </c>
      <c r="D1384">
        <v>11171.708534568001</v>
      </c>
      <c r="E1384">
        <f>_xlfn.XLOOKUP(Table5[[#This Row],[r]],Table3[r],Table3[kapp],"")</f>
        <v>8988.1774343278394</v>
      </c>
      <c r="F1384">
        <f>Table5[[#This Row],[kapp]]-Table5[[#This Row],[old]]</f>
        <v>2183.5311002401613</v>
      </c>
      <c r="G1384" t="str" cm="1">
        <f t="array" ref="G1384">IF(ROWS(_xlfn._xlws.FILTER(Table5[r],Table5[enz]=Table5[[#This Row],[enz]]))&gt;1,"many","1")</f>
        <v>many</v>
      </c>
      <c r="H1384" t="str" cm="1">
        <f t="array" ref="H1384">IF(ROWS(_xlfn._xlws.FILTER(Table5[r],Table5[rxn-no-enz]=Table5[[#This Row],[rxn-no-enz]]))&gt;1,"many","1")</f>
        <v>many</v>
      </c>
      <c r="I1384" t="str">
        <f>_xlfn.XLOOKUP(SUBSTITUTE(Table5[[#This Row],[r]],"'",""),Table6[rxn],Table6[rxn],"no")</f>
        <v>no</v>
      </c>
      <c r="J1384" t="str" cm="1">
        <f t="array" ref="J1384">_xlfn.XLOOKUP(Table5[[#This Row],[r]],"'"&amp;Table6[rxn]&amp;"'",Table6[expected kapp],"")</f>
        <v/>
      </c>
      <c r="L1384" t="s">
        <v>9801</v>
      </c>
      <c r="M1384">
        <v>8988.1774343278394</v>
      </c>
      <c r="AE1384" s="1" t="s">
        <v>4514</v>
      </c>
      <c r="AF1384" s="1" t="s">
        <v>2778</v>
      </c>
      <c r="AG1384" s="9">
        <v>9.308937E-12</v>
      </c>
      <c r="AH1384" s="1" t="str">
        <f>_xlfn.TEXTAFTER(Table9[[#This Row],[rxn]],"-",-1)</f>
        <v>rt6946</v>
      </c>
      <c r="AI1384" s="1" t="e">
        <f>_xlfn.TEXTAFTER(_xlfn.TEXTBEFORE(Table9[[#This Row],[rxn]],"-"&amp;Table9[[#This Row],[enz]]),"RXN-")</f>
        <v>#N/A</v>
      </c>
      <c r="AJ1384" s="1" t="e">
        <f>_xlfn.TEXTBEFORE(Table9[[#This Row],[rxn]],"_",-1)</f>
        <v>#N/A</v>
      </c>
    </row>
    <row r="1385" spans="1:36" ht="17" hidden="1" x14ac:dyDescent="0.25">
      <c r="A1385" t="s">
        <v>9916</v>
      </c>
      <c r="B1385" t="str">
        <f>_xlfn.TEXTAFTER(Table5[[#This Row],[r]],"-",-1)</f>
        <v>rt2994'</v>
      </c>
      <c r="C1385" t="str">
        <f>_xlfn.TEXTAFTER(_xlfn.TEXTBEFORE(Table5[[#This Row],[r]],"-"&amp;Table5[[#This Row],[enz]]),"'RXN-")</f>
        <v>HACD260i_x_FWD</v>
      </c>
      <c r="D1385">
        <v>11171.708534568001</v>
      </c>
      <c r="E1385">
        <f>_xlfn.XLOOKUP(Table5[[#This Row],[r]],Table3[r],Table3[kapp],"")</f>
        <v>8988.1774343278394</v>
      </c>
      <c r="F1385">
        <f>Table5[[#This Row],[kapp]]-Table5[[#This Row],[old]]</f>
        <v>2183.5311002401613</v>
      </c>
      <c r="G1385" t="str" cm="1">
        <f t="array" ref="G1385">IF(ROWS(_xlfn._xlws.FILTER(Table5[r],Table5[enz]=Table5[[#This Row],[enz]]))&gt;1,"many","1")</f>
        <v>many</v>
      </c>
      <c r="H1385" t="str" cm="1">
        <f t="array" ref="H1385">IF(ROWS(_xlfn._xlws.FILTER(Table5[r],Table5[rxn-no-enz]=Table5[[#This Row],[rxn-no-enz]]))&gt;1,"many","1")</f>
        <v>many</v>
      </c>
      <c r="I1385" t="str">
        <f>_xlfn.XLOOKUP(SUBSTITUTE(Table5[[#This Row],[r]],"'",""),Table6[rxn],Table6[rxn],"no")</f>
        <v>no</v>
      </c>
      <c r="J1385" t="str" cm="1">
        <f t="array" ref="J1385">_xlfn.XLOOKUP(Table5[[#This Row],[r]],"'"&amp;Table6[rxn]&amp;"'",Table6[expected kapp],"")</f>
        <v/>
      </c>
      <c r="L1385" t="s">
        <v>9802</v>
      </c>
      <c r="M1385">
        <v>8988.1774343278394</v>
      </c>
      <c r="AE1385" s="1" t="s">
        <v>11981</v>
      </c>
      <c r="AF1385" s="1" t="s">
        <v>2778</v>
      </c>
      <c r="AG1385" s="9">
        <v>1.31163641999999E-10</v>
      </c>
      <c r="AH1385" s="1" t="str">
        <f>_xlfn.TEXTAFTER(Table9[[#This Row],[rxn]],"-",-1)</f>
        <v>rt6960</v>
      </c>
      <c r="AI1385" s="1" t="e">
        <f>_xlfn.TEXTAFTER(_xlfn.TEXTBEFORE(Table9[[#This Row],[rxn]],"-"&amp;Table9[[#This Row],[enz]]),"RXN-")</f>
        <v>#N/A</v>
      </c>
      <c r="AJ1385" s="1" t="e">
        <f>_xlfn.TEXTBEFORE(Table9[[#This Row],[rxn]],"_",-1)</f>
        <v>#N/A</v>
      </c>
    </row>
    <row r="1386" spans="1:36" ht="17" hidden="1" x14ac:dyDescent="0.25">
      <c r="A1386" t="s">
        <v>9917</v>
      </c>
      <c r="B1386" t="str">
        <f>_xlfn.TEXTAFTER(Table5[[#This Row],[r]],"-",-1)</f>
        <v>rt7916_x'</v>
      </c>
      <c r="C1386" t="str">
        <f>_xlfn.TEXTAFTER(_xlfn.TEXTBEFORE(Table5[[#This Row],[r]],"-"&amp;Table5[[#This Row],[enz]]),"'RXN-")</f>
        <v>HACD260i_x_FWD</v>
      </c>
      <c r="D1386">
        <v>11171.708534568001</v>
      </c>
      <c r="E1386">
        <f>_xlfn.XLOOKUP(Table5[[#This Row],[r]],Table3[r],Table3[kapp],"")</f>
        <v>8988.1774343278394</v>
      </c>
      <c r="F1386">
        <f>Table5[[#This Row],[kapp]]-Table5[[#This Row],[old]]</f>
        <v>2183.5311002401613</v>
      </c>
      <c r="G1386" t="str" cm="1">
        <f t="array" ref="G1386">IF(ROWS(_xlfn._xlws.FILTER(Table5[r],Table5[enz]=Table5[[#This Row],[enz]]))&gt;1,"many","1")</f>
        <v>many</v>
      </c>
      <c r="H1386" t="str" cm="1">
        <f t="array" ref="H1386">IF(ROWS(_xlfn._xlws.FILTER(Table5[r],Table5[rxn-no-enz]=Table5[[#This Row],[rxn-no-enz]]))&gt;1,"many","1")</f>
        <v>many</v>
      </c>
      <c r="I1386" t="str">
        <f>_xlfn.XLOOKUP(SUBSTITUTE(Table5[[#This Row],[r]],"'",""),Table6[rxn],Table6[rxn],"no")</f>
        <v>no</v>
      </c>
      <c r="J1386" t="str" cm="1">
        <f t="array" ref="J1386">_xlfn.XLOOKUP(Table5[[#This Row],[r]],"'"&amp;Table6[rxn]&amp;"'",Table6[expected kapp],"")</f>
        <v/>
      </c>
      <c r="L1386" t="s">
        <v>9803</v>
      </c>
      <c r="M1386">
        <v>8988.1774343278394</v>
      </c>
      <c r="AE1386" s="1" t="s">
        <v>11982</v>
      </c>
      <c r="AF1386" s="1" t="s">
        <v>2778</v>
      </c>
      <c r="AG1386" s="9">
        <v>7.3316780999999995E-11</v>
      </c>
      <c r="AH1386" s="1" t="str">
        <f>_xlfn.TEXTAFTER(Table9[[#This Row],[rxn]],"-",-1)</f>
        <v>rt6971_n</v>
      </c>
      <c r="AI1386" s="1" t="e">
        <f>_xlfn.TEXTAFTER(_xlfn.TEXTBEFORE(Table9[[#This Row],[rxn]],"-"&amp;Table9[[#This Row],[enz]]),"RXN-")</f>
        <v>#N/A</v>
      </c>
      <c r="AJ1386" s="1" t="str">
        <f>_xlfn.TEXTBEFORE(Table9[[#This Row],[rxn]],"_",-1)</f>
        <v>PROSYN-rt6971</v>
      </c>
    </row>
    <row r="1387" spans="1:36" ht="17" hidden="1" x14ac:dyDescent="0.25">
      <c r="A1387" t="s">
        <v>9918</v>
      </c>
      <c r="B1387" t="str">
        <f>_xlfn.TEXTAFTER(Table5[[#This Row],[r]],"-",-1)</f>
        <v>rt2835'</v>
      </c>
      <c r="C1387" t="str">
        <f>_xlfn.TEXTAFTER(_xlfn.TEXTBEFORE(Table5[[#This Row],[r]],"-"&amp;Table5[[#This Row],[enz]]),"'RXN-")</f>
        <v>HACD40i_m_FWD</v>
      </c>
      <c r="D1387">
        <v>11171.708534568001</v>
      </c>
      <c r="E1387">
        <f>_xlfn.XLOOKUP(Table5[[#This Row],[r]],Table3[r],Table3[kapp],"")</f>
        <v>8988.1774343278394</v>
      </c>
      <c r="F1387">
        <f>Table5[[#This Row],[kapp]]-Table5[[#This Row],[old]]</f>
        <v>2183.5311002401613</v>
      </c>
      <c r="G1387" t="str" cm="1">
        <f t="array" ref="G1387">IF(ROWS(_xlfn._xlws.FILTER(Table5[r],Table5[enz]=Table5[[#This Row],[enz]]))&gt;1,"many","1")</f>
        <v>many</v>
      </c>
      <c r="H1387" t="str" cm="1">
        <f t="array" ref="H1387">IF(ROWS(_xlfn._xlws.FILTER(Table5[r],Table5[rxn-no-enz]=Table5[[#This Row],[rxn-no-enz]]))&gt;1,"many","1")</f>
        <v>1</v>
      </c>
      <c r="I1387" t="str">
        <f>_xlfn.XLOOKUP(SUBSTITUTE(Table5[[#This Row],[r]],"'",""),Table6[rxn],Table6[rxn],"no")</f>
        <v>no</v>
      </c>
      <c r="J1387" t="str" cm="1">
        <f t="array" ref="J1387">_xlfn.XLOOKUP(Table5[[#This Row],[r]],"'"&amp;Table6[rxn]&amp;"'",Table6[expected kapp],"")</f>
        <v/>
      </c>
      <c r="L1387" t="s">
        <v>9804</v>
      </c>
      <c r="M1387">
        <v>8988.1774343278394</v>
      </c>
      <c r="AE1387" s="1" t="s">
        <v>11983</v>
      </c>
      <c r="AF1387" s="1" t="s">
        <v>2778</v>
      </c>
      <c r="AG1387" s="9">
        <v>1.2188146E-11</v>
      </c>
      <c r="AH1387" s="1" t="str">
        <f>_xlfn.TEXTAFTER(Table9[[#This Row],[rxn]],"-",-1)</f>
        <v>rt6972_c</v>
      </c>
      <c r="AI1387" s="1" t="e">
        <f>_xlfn.TEXTAFTER(_xlfn.TEXTBEFORE(Table9[[#This Row],[rxn]],"-"&amp;Table9[[#This Row],[enz]]),"RXN-")</f>
        <v>#N/A</v>
      </c>
      <c r="AJ1387" s="1" t="str">
        <f>_xlfn.TEXTBEFORE(Table9[[#This Row],[rxn]],"_",-1)</f>
        <v>PROSYN-rt6972</v>
      </c>
    </row>
    <row r="1388" spans="1:36" ht="17" hidden="1" x14ac:dyDescent="0.25">
      <c r="A1388" t="s">
        <v>9919</v>
      </c>
      <c r="B1388" t="str">
        <f>_xlfn.TEXTAFTER(Table5[[#This Row],[r]],"-",-1)</f>
        <v>rt2994'</v>
      </c>
      <c r="C1388" t="str">
        <f>_xlfn.TEXTAFTER(_xlfn.TEXTBEFORE(Table5[[#This Row],[r]],"-"&amp;Table5[[#This Row],[enz]]),"'RXN-")</f>
        <v>HACD40i_x_FWD</v>
      </c>
      <c r="D1388">
        <v>11171.708534568001</v>
      </c>
      <c r="E1388">
        <f>_xlfn.XLOOKUP(Table5[[#This Row],[r]],Table3[r],Table3[kapp],"")</f>
        <v>8988.1774343278394</v>
      </c>
      <c r="F1388">
        <f>Table5[[#This Row],[kapp]]-Table5[[#This Row],[old]]</f>
        <v>2183.5311002401613</v>
      </c>
      <c r="G1388" t="str" cm="1">
        <f t="array" ref="G1388">IF(ROWS(_xlfn._xlws.FILTER(Table5[r],Table5[enz]=Table5[[#This Row],[enz]]))&gt;1,"many","1")</f>
        <v>many</v>
      </c>
      <c r="H1388" t="str" cm="1">
        <f t="array" ref="H1388">IF(ROWS(_xlfn._xlws.FILTER(Table5[r],Table5[rxn-no-enz]=Table5[[#This Row],[rxn-no-enz]]))&gt;1,"many","1")</f>
        <v>many</v>
      </c>
      <c r="I1388" t="str">
        <f>_xlfn.XLOOKUP(SUBSTITUTE(Table5[[#This Row],[r]],"'",""),Table6[rxn],Table6[rxn],"no")</f>
        <v>no</v>
      </c>
      <c r="J1388" t="str" cm="1">
        <f t="array" ref="J1388">_xlfn.XLOOKUP(Table5[[#This Row],[r]],"'"&amp;Table6[rxn]&amp;"'",Table6[expected kapp],"")</f>
        <v/>
      </c>
      <c r="L1388" t="s">
        <v>9805</v>
      </c>
      <c r="M1388">
        <v>8988.1774343278394</v>
      </c>
      <c r="AE1388" s="1" t="s">
        <v>11984</v>
      </c>
      <c r="AF1388" s="1" t="s">
        <v>2778</v>
      </c>
      <c r="AG1388" s="9">
        <v>3.6790798999999999E-11</v>
      </c>
      <c r="AH1388" s="1" t="str">
        <f>_xlfn.TEXTAFTER(Table9[[#This Row],[rxn]],"-",-1)</f>
        <v>rt6980</v>
      </c>
      <c r="AI1388" s="1" t="e">
        <f>_xlfn.TEXTAFTER(_xlfn.TEXTBEFORE(Table9[[#This Row],[rxn]],"-"&amp;Table9[[#This Row],[enz]]),"RXN-")</f>
        <v>#N/A</v>
      </c>
      <c r="AJ1388" s="1" t="e">
        <f>_xlfn.TEXTBEFORE(Table9[[#This Row],[rxn]],"_",-1)</f>
        <v>#N/A</v>
      </c>
    </row>
    <row r="1389" spans="1:36" ht="17" hidden="1" x14ac:dyDescent="0.25">
      <c r="A1389" t="s">
        <v>9920</v>
      </c>
      <c r="B1389" t="str">
        <f>_xlfn.TEXTAFTER(Table5[[#This Row],[r]],"-",-1)</f>
        <v>rt7916_x'</v>
      </c>
      <c r="C1389" t="str">
        <f>_xlfn.TEXTAFTER(_xlfn.TEXTBEFORE(Table5[[#This Row],[r]],"-"&amp;Table5[[#This Row],[enz]]),"'RXN-")</f>
        <v>HACD40i_x_FWD</v>
      </c>
      <c r="D1389">
        <v>11171.708534568001</v>
      </c>
      <c r="E1389">
        <f>_xlfn.XLOOKUP(Table5[[#This Row],[r]],Table3[r],Table3[kapp],"")</f>
        <v>8988.1774343278394</v>
      </c>
      <c r="F1389">
        <f>Table5[[#This Row],[kapp]]-Table5[[#This Row],[old]]</f>
        <v>2183.5311002401613</v>
      </c>
      <c r="G1389" t="str" cm="1">
        <f t="array" ref="G1389">IF(ROWS(_xlfn._xlws.FILTER(Table5[r],Table5[enz]=Table5[[#This Row],[enz]]))&gt;1,"many","1")</f>
        <v>many</v>
      </c>
      <c r="H1389" t="str" cm="1">
        <f t="array" ref="H1389">IF(ROWS(_xlfn._xlws.FILTER(Table5[r],Table5[rxn-no-enz]=Table5[[#This Row],[rxn-no-enz]]))&gt;1,"many","1")</f>
        <v>many</v>
      </c>
      <c r="I1389" t="str">
        <f>_xlfn.XLOOKUP(SUBSTITUTE(Table5[[#This Row],[r]],"'",""),Table6[rxn],Table6[rxn],"no")</f>
        <v>no</v>
      </c>
      <c r="J1389" t="str" cm="1">
        <f t="array" ref="J1389">_xlfn.XLOOKUP(Table5[[#This Row],[r]],"'"&amp;Table6[rxn]&amp;"'",Table6[expected kapp],"")</f>
        <v/>
      </c>
      <c r="L1389" t="s">
        <v>8448</v>
      </c>
      <c r="M1389">
        <v>5976.6013286452198</v>
      </c>
      <c r="AE1389" s="1" t="s">
        <v>11985</v>
      </c>
      <c r="AF1389" s="1" t="s">
        <v>2778</v>
      </c>
      <c r="AG1389" s="9">
        <v>6.5501971400000001E-10</v>
      </c>
      <c r="AH1389" s="1" t="str">
        <f>_xlfn.TEXTAFTER(Table9[[#This Row],[rxn]],"-",-1)</f>
        <v>rt6983</v>
      </c>
      <c r="AI1389" s="1" t="e">
        <f>_xlfn.TEXTAFTER(_xlfn.TEXTBEFORE(Table9[[#This Row],[rxn]],"-"&amp;Table9[[#This Row],[enz]]),"RXN-")</f>
        <v>#N/A</v>
      </c>
      <c r="AJ1389" s="1" t="e">
        <f>_xlfn.TEXTBEFORE(Table9[[#This Row],[rxn]],"_",-1)</f>
        <v>#N/A</v>
      </c>
    </row>
    <row r="1390" spans="1:36" ht="17" hidden="1" x14ac:dyDescent="0.25">
      <c r="A1390" t="s">
        <v>9921</v>
      </c>
      <c r="B1390" t="str">
        <f>_xlfn.TEXTAFTER(Table5[[#This Row],[r]],"-",-1)</f>
        <v>rt6812'</v>
      </c>
      <c r="C1390" t="str">
        <f>_xlfn.TEXTAFTER(_xlfn.TEXTBEFORE(Table5[[#This Row],[r]],"-"&amp;Table5[[#This Row],[enz]]),"'RXN-")</f>
        <v>HACD40y_c_FWD</v>
      </c>
      <c r="D1390">
        <v>11171.708534568001</v>
      </c>
      <c r="E1390">
        <f>_xlfn.XLOOKUP(Table5[[#This Row],[r]],Table3[r],Table3[kapp],"")</f>
        <v>8988.1774343278394</v>
      </c>
      <c r="F1390">
        <f>Table5[[#This Row],[kapp]]-Table5[[#This Row],[old]]</f>
        <v>2183.5311002401613</v>
      </c>
      <c r="G1390" t="str" cm="1">
        <f t="array" ref="G1390">IF(ROWS(_xlfn._xlws.FILTER(Table5[r],Table5[enz]=Table5[[#This Row],[enz]]))&gt;1,"many","1")</f>
        <v>many</v>
      </c>
      <c r="H1390" t="str" cm="1">
        <f t="array" ref="H1390">IF(ROWS(_xlfn._xlws.FILTER(Table5[r],Table5[rxn-no-enz]=Table5[[#This Row],[rxn-no-enz]]))&gt;1,"many","1")</f>
        <v>1</v>
      </c>
      <c r="I1390" t="str">
        <f>_xlfn.XLOOKUP(SUBSTITUTE(Table5[[#This Row],[r]],"'",""),Table6[rxn],Table6[rxn],"no")</f>
        <v>no</v>
      </c>
      <c r="J1390" t="str" cm="1">
        <f t="array" ref="J1390">_xlfn.XLOOKUP(Table5[[#This Row],[r]],"'"&amp;Table6[rxn]&amp;"'",Table6[expected kapp],"")</f>
        <v/>
      </c>
      <c r="L1390" t="s">
        <v>9806</v>
      </c>
      <c r="M1390">
        <v>8988.1774343278394</v>
      </c>
      <c r="AE1390" s="1" t="s">
        <v>11986</v>
      </c>
      <c r="AF1390" s="1" t="s">
        <v>2778</v>
      </c>
      <c r="AG1390" s="9">
        <v>7.8508126199999996E-10</v>
      </c>
      <c r="AH1390" s="1" t="str">
        <f>_xlfn.TEXTAFTER(Table9[[#This Row],[rxn]],"-",-1)</f>
        <v>rt6998</v>
      </c>
      <c r="AI1390" s="1" t="e">
        <f>_xlfn.TEXTAFTER(_xlfn.TEXTBEFORE(Table9[[#This Row],[rxn]],"-"&amp;Table9[[#This Row],[enz]]),"RXN-")</f>
        <v>#N/A</v>
      </c>
      <c r="AJ1390" s="1" t="e">
        <f>_xlfn.TEXTBEFORE(Table9[[#This Row],[rxn]],"_",-1)</f>
        <v>#N/A</v>
      </c>
    </row>
    <row r="1391" spans="1:36" ht="17" hidden="1" x14ac:dyDescent="0.25">
      <c r="A1391" t="s">
        <v>9922</v>
      </c>
      <c r="B1391" t="str">
        <f>_xlfn.TEXTAFTER(Table5[[#This Row],[r]],"-",-1)</f>
        <v>rt6812'</v>
      </c>
      <c r="C1391" t="str">
        <f>_xlfn.TEXTAFTER(_xlfn.TEXTBEFORE(Table5[[#This Row],[r]],"-"&amp;Table5[[#This Row],[enz]]),"'RXN-")</f>
        <v>HACD40y_c_REV</v>
      </c>
      <c r="D1391">
        <v>11171.708534568001</v>
      </c>
      <c r="E1391">
        <f>_xlfn.XLOOKUP(Table5[[#This Row],[r]],Table3[r],Table3[kapp],"")</f>
        <v>8988.1774343278394</v>
      </c>
      <c r="F1391">
        <f>Table5[[#This Row],[kapp]]-Table5[[#This Row],[old]]</f>
        <v>2183.5311002401613</v>
      </c>
      <c r="G1391" t="str" cm="1">
        <f t="array" ref="G1391">IF(ROWS(_xlfn._xlws.FILTER(Table5[r],Table5[enz]=Table5[[#This Row],[enz]]))&gt;1,"many","1")</f>
        <v>many</v>
      </c>
      <c r="H1391" t="str" cm="1">
        <f t="array" ref="H1391">IF(ROWS(_xlfn._xlws.FILTER(Table5[r],Table5[rxn-no-enz]=Table5[[#This Row],[rxn-no-enz]]))&gt;1,"many","1")</f>
        <v>1</v>
      </c>
      <c r="I1391" t="str">
        <f>_xlfn.XLOOKUP(SUBSTITUTE(Table5[[#This Row],[r]],"'",""),Table6[rxn],Table6[rxn],"no")</f>
        <v>no</v>
      </c>
      <c r="J1391" t="str" cm="1">
        <f t="array" ref="J1391">_xlfn.XLOOKUP(Table5[[#This Row],[r]],"'"&amp;Table6[rxn]&amp;"'",Table6[expected kapp],"")</f>
        <v/>
      </c>
      <c r="L1391" t="s">
        <v>9807</v>
      </c>
      <c r="M1391">
        <v>8988.1774343278394</v>
      </c>
      <c r="AE1391" s="1" t="s">
        <v>11987</v>
      </c>
      <c r="AF1391" s="1" t="s">
        <v>2778</v>
      </c>
      <c r="AG1391" s="9">
        <v>1.50399165E-10</v>
      </c>
      <c r="AH1391" s="1" t="str">
        <f>_xlfn.TEXTAFTER(Table9[[#This Row],[rxn]],"-",-1)</f>
        <v>rt7036</v>
      </c>
      <c r="AI1391" s="1" t="e">
        <f>_xlfn.TEXTAFTER(_xlfn.TEXTBEFORE(Table9[[#This Row],[rxn]],"-"&amp;Table9[[#This Row],[enz]]),"RXN-")</f>
        <v>#N/A</v>
      </c>
      <c r="AJ1391" s="1" t="e">
        <f>_xlfn.TEXTBEFORE(Table9[[#This Row],[rxn]],"_",-1)</f>
        <v>#N/A</v>
      </c>
    </row>
    <row r="1392" spans="1:36" ht="17" hidden="1" x14ac:dyDescent="0.25">
      <c r="A1392" t="s">
        <v>9923</v>
      </c>
      <c r="B1392" t="str">
        <f>_xlfn.TEXTAFTER(Table5[[#This Row],[r]],"-",-1)</f>
        <v>rt2835'</v>
      </c>
      <c r="C1392" t="str">
        <f>_xlfn.TEXTAFTER(_xlfn.TEXTBEFORE(Table5[[#This Row],[r]],"-"&amp;Table5[[#This Row],[enz]]),"'RXN-")</f>
        <v>HACD60i_m_FWD</v>
      </c>
      <c r="D1392">
        <v>11171.708534568001</v>
      </c>
      <c r="E1392">
        <f>_xlfn.XLOOKUP(Table5[[#This Row],[r]],Table3[r],Table3[kapp],"")</f>
        <v>8988.1774343278394</v>
      </c>
      <c r="F1392">
        <f>Table5[[#This Row],[kapp]]-Table5[[#This Row],[old]]</f>
        <v>2183.5311002401613</v>
      </c>
      <c r="G1392" t="str" cm="1">
        <f t="array" ref="G1392">IF(ROWS(_xlfn._xlws.FILTER(Table5[r],Table5[enz]=Table5[[#This Row],[enz]]))&gt;1,"many","1")</f>
        <v>many</v>
      </c>
      <c r="H1392" t="str" cm="1">
        <f t="array" ref="H1392">IF(ROWS(_xlfn._xlws.FILTER(Table5[r],Table5[rxn-no-enz]=Table5[[#This Row],[rxn-no-enz]]))&gt;1,"many","1")</f>
        <v>1</v>
      </c>
      <c r="I1392" t="str">
        <f>_xlfn.XLOOKUP(SUBSTITUTE(Table5[[#This Row],[r]],"'",""),Table6[rxn],Table6[rxn],"no")</f>
        <v>no</v>
      </c>
      <c r="J1392" t="str" cm="1">
        <f t="array" ref="J1392">_xlfn.XLOOKUP(Table5[[#This Row],[r]],"'"&amp;Table6[rxn]&amp;"'",Table6[expected kapp],"")</f>
        <v/>
      </c>
      <c r="L1392" t="s">
        <v>8449</v>
      </c>
      <c r="M1392">
        <v>1874.2124708984099</v>
      </c>
      <c r="AE1392" s="1" t="s">
        <v>11988</v>
      </c>
      <c r="AF1392" s="1" t="s">
        <v>2778</v>
      </c>
      <c r="AG1392" s="9">
        <v>4.6277972300000001E-10</v>
      </c>
      <c r="AH1392" s="1" t="str">
        <f>_xlfn.TEXTAFTER(Table9[[#This Row],[rxn]],"-",-1)</f>
        <v>rt7041</v>
      </c>
      <c r="AI1392" s="1" t="e">
        <f>_xlfn.TEXTAFTER(_xlfn.TEXTBEFORE(Table9[[#This Row],[rxn]],"-"&amp;Table9[[#This Row],[enz]]),"RXN-")</f>
        <v>#N/A</v>
      </c>
      <c r="AJ1392" s="1" t="e">
        <f>_xlfn.TEXTBEFORE(Table9[[#This Row],[rxn]],"_",-1)</f>
        <v>#N/A</v>
      </c>
    </row>
    <row r="1393" spans="1:36" ht="17" hidden="1" x14ac:dyDescent="0.25">
      <c r="A1393" t="s">
        <v>9924</v>
      </c>
      <c r="B1393" t="str">
        <f>_xlfn.TEXTAFTER(Table5[[#This Row],[r]],"-",-1)</f>
        <v>rt2994'</v>
      </c>
      <c r="C1393" t="str">
        <f>_xlfn.TEXTAFTER(_xlfn.TEXTBEFORE(Table5[[#This Row],[r]],"-"&amp;Table5[[#This Row],[enz]]),"'RXN-")</f>
        <v>HACD60i_x_FWD</v>
      </c>
      <c r="D1393">
        <v>11171.708534568001</v>
      </c>
      <c r="E1393">
        <f>_xlfn.XLOOKUP(Table5[[#This Row],[r]],Table3[r],Table3[kapp],"")</f>
        <v>8988.1774343278394</v>
      </c>
      <c r="F1393">
        <f>Table5[[#This Row],[kapp]]-Table5[[#This Row],[old]]</f>
        <v>2183.5311002401613</v>
      </c>
      <c r="G1393" t="str" cm="1">
        <f t="array" ref="G1393">IF(ROWS(_xlfn._xlws.FILTER(Table5[r],Table5[enz]=Table5[[#This Row],[enz]]))&gt;1,"many","1")</f>
        <v>many</v>
      </c>
      <c r="H1393" t="str" cm="1">
        <f t="array" ref="H1393">IF(ROWS(_xlfn._xlws.FILTER(Table5[r],Table5[rxn-no-enz]=Table5[[#This Row],[rxn-no-enz]]))&gt;1,"many","1")</f>
        <v>many</v>
      </c>
      <c r="I1393" t="str">
        <f>_xlfn.XLOOKUP(SUBSTITUTE(Table5[[#This Row],[r]],"'",""),Table6[rxn],Table6[rxn],"no")</f>
        <v>no</v>
      </c>
      <c r="J1393" t="str" cm="1">
        <f t="array" ref="J1393">_xlfn.XLOOKUP(Table5[[#This Row],[r]],"'"&amp;Table6[rxn]&amp;"'",Table6[expected kapp],"")</f>
        <v/>
      </c>
      <c r="L1393" t="s">
        <v>9808</v>
      </c>
      <c r="M1393">
        <v>8988.1774343278394</v>
      </c>
      <c r="AE1393" s="1" t="s">
        <v>11989</v>
      </c>
      <c r="AF1393" s="1" t="s">
        <v>2778</v>
      </c>
      <c r="AG1393" s="9">
        <v>2.3118427E-11</v>
      </c>
      <c r="AH1393" s="1" t="str">
        <f>_xlfn.TEXTAFTER(Table9[[#This Row],[rxn]],"-",-1)</f>
        <v>rt7050</v>
      </c>
      <c r="AI1393" s="1" t="e">
        <f>_xlfn.TEXTAFTER(_xlfn.TEXTBEFORE(Table9[[#This Row],[rxn]],"-"&amp;Table9[[#This Row],[enz]]),"RXN-")</f>
        <v>#N/A</v>
      </c>
      <c r="AJ1393" s="1" t="e">
        <f>_xlfn.TEXTBEFORE(Table9[[#This Row],[rxn]],"_",-1)</f>
        <v>#N/A</v>
      </c>
    </row>
    <row r="1394" spans="1:36" ht="17" hidden="1" x14ac:dyDescent="0.25">
      <c r="A1394" t="s">
        <v>9925</v>
      </c>
      <c r="B1394" t="str">
        <f>_xlfn.TEXTAFTER(Table5[[#This Row],[r]],"-",-1)</f>
        <v>rt7916_x'</v>
      </c>
      <c r="C1394" t="str">
        <f>_xlfn.TEXTAFTER(_xlfn.TEXTBEFORE(Table5[[#This Row],[r]],"-"&amp;Table5[[#This Row],[enz]]),"'RXN-")</f>
        <v>HACD60i_x_FWD</v>
      </c>
      <c r="D1394">
        <v>11171.708534568001</v>
      </c>
      <c r="E1394">
        <f>_xlfn.XLOOKUP(Table5[[#This Row],[r]],Table3[r],Table3[kapp],"")</f>
        <v>8988.1774343278394</v>
      </c>
      <c r="F1394">
        <f>Table5[[#This Row],[kapp]]-Table5[[#This Row],[old]]</f>
        <v>2183.5311002401613</v>
      </c>
      <c r="G1394" t="str" cm="1">
        <f t="array" ref="G1394">IF(ROWS(_xlfn._xlws.FILTER(Table5[r],Table5[enz]=Table5[[#This Row],[enz]]))&gt;1,"many","1")</f>
        <v>many</v>
      </c>
      <c r="H1394" t="str" cm="1">
        <f t="array" ref="H1394">IF(ROWS(_xlfn._xlws.FILTER(Table5[r],Table5[rxn-no-enz]=Table5[[#This Row],[rxn-no-enz]]))&gt;1,"many","1")</f>
        <v>many</v>
      </c>
      <c r="I1394" t="str">
        <f>_xlfn.XLOOKUP(SUBSTITUTE(Table5[[#This Row],[r]],"'",""),Table6[rxn],Table6[rxn],"no")</f>
        <v>no</v>
      </c>
      <c r="J1394" t="str" cm="1">
        <f t="array" ref="J1394">_xlfn.XLOOKUP(Table5[[#This Row],[r]],"'"&amp;Table6[rxn]&amp;"'",Table6[expected kapp],"")</f>
        <v/>
      </c>
      <c r="L1394" t="s">
        <v>9809</v>
      </c>
      <c r="M1394">
        <v>8988.1774343278394</v>
      </c>
      <c r="AE1394" s="1" t="s">
        <v>4516</v>
      </c>
      <c r="AF1394" s="1" t="s">
        <v>2778</v>
      </c>
      <c r="AG1394" s="9">
        <v>2.594859092E-9</v>
      </c>
      <c r="AH1394" s="1" t="str">
        <f>_xlfn.TEXTAFTER(Table9[[#This Row],[rxn]],"-",-1)</f>
        <v>rt7052</v>
      </c>
      <c r="AI1394" s="1" t="e">
        <f>_xlfn.TEXTAFTER(_xlfn.TEXTBEFORE(Table9[[#This Row],[rxn]],"-"&amp;Table9[[#This Row],[enz]]),"RXN-")</f>
        <v>#N/A</v>
      </c>
      <c r="AJ1394" s="1" t="e">
        <f>_xlfn.TEXTBEFORE(Table9[[#This Row],[rxn]],"_",-1)</f>
        <v>#N/A</v>
      </c>
    </row>
    <row r="1395" spans="1:36" ht="17" hidden="1" x14ac:dyDescent="0.25">
      <c r="A1395" t="s">
        <v>9926</v>
      </c>
      <c r="B1395" t="str">
        <f>_xlfn.TEXTAFTER(Table5[[#This Row],[r]],"-",-1)</f>
        <v>rt2835'</v>
      </c>
      <c r="C1395" t="str">
        <f>_xlfn.TEXTAFTER(_xlfn.TEXTBEFORE(Table5[[#This Row],[r]],"-"&amp;Table5[[#This Row],[enz]]),"'RXN-")</f>
        <v>HACD80i_m_FWD</v>
      </c>
      <c r="D1395">
        <v>11171.708534568001</v>
      </c>
      <c r="E1395">
        <f>_xlfn.XLOOKUP(Table5[[#This Row],[r]],Table3[r],Table3[kapp],"")</f>
        <v>8988.1774343278394</v>
      </c>
      <c r="F1395">
        <f>Table5[[#This Row],[kapp]]-Table5[[#This Row],[old]]</f>
        <v>2183.5311002401613</v>
      </c>
      <c r="G1395" t="str" cm="1">
        <f t="array" ref="G1395">IF(ROWS(_xlfn._xlws.FILTER(Table5[r],Table5[enz]=Table5[[#This Row],[enz]]))&gt;1,"many","1")</f>
        <v>many</v>
      </c>
      <c r="H1395" t="str" cm="1">
        <f t="array" ref="H1395">IF(ROWS(_xlfn._xlws.FILTER(Table5[r],Table5[rxn-no-enz]=Table5[[#This Row],[rxn-no-enz]]))&gt;1,"many","1")</f>
        <v>1</v>
      </c>
      <c r="I1395" t="str">
        <f>_xlfn.XLOOKUP(SUBSTITUTE(Table5[[#This Row],[r]],"'",""),Table6[rxn],Table6[rxn],"no")</f>
        <v>no</v>
      </c>
      <c r="J1395" t="str" cm="1">
        <f t="array" ref="J1395">_xlfn.XLOOKUP(Table5[[#This Row],[r]],"'"&amp;Table6[rxn]&amp;"'",Table6[expected kapp],"")</f>
        <v/>
      </c>
      <c r="L1395" t="s">
        <v>9810</v>
      </c>
      <c r="M1395">
        <v>8988.1774343278394</v>
      </c>
      <c r="AE1395" s="1" t="s">
        <v>11990</v>
      </c>
      <c r="AF1395" s="1" t="s">
        <v>2778</v>
      </c>
      <c r="AG1395" s="9">
        <v>1.721135499E-9</v>
      </c>
      <c r="AH1395" s="1" t="str">
        <f>_xlfn.TEXTAFTER(Table9[[#This Row],[rxn]],"-",-1)</f>
        <v>rt7055</v>
      </c>
      <c r="AI1395" s="1" t="e">
        <f>_xlfn.TEXTAFTER(_xlfn.TEXTBEFORE(Table9[[#This Row],[rxn]],"-"&amp;Table9[[#This Row],[enz]]),"RXN-")</f>
        <v>#N/A</v>
      </c>
      <c r="AJ1395" s="1" t="e">
        <f>_xlfn.TEXTBEFORE(Table9[[#This Row],[rxn]],"_",-1)</f>
        <v>#N/A</v>
      </c>
    </row>
    <row r="1396" spans="1:36" ht="17" hidden="1" x14ac:dyDescent="0.25">
      <c r="A1396" t="s">
        <v>9927</v>
      </c>
      <c r="B1396" t="str">
        <f>_xlfn.TEXTAFTER(Table5[[#This Row],[r]],"-",-1)</f>
        <v>rt2994'</v>
      </c>
      <c r="C1396" t="str">
        <f>_xlfn.TEXTAFTER(_xlfn.TEXTBEFORE(Table5[[#This Row],[r]],"-"&amp;Table5[[#This Row],[enz]]),"'RXN-")</f>
        <v>HACD80i_x_FWD</v>
      </c>
      <c r="D1396">
        <v>11171.708534568001</v>
      </c>
      <c r="E1396">
        <f>_xlfn.XLOOKUP(Table5[[#This Row],[r]],Table3[r],Table3[kapp],"")</f>
        <v>8988.1774343278394</v>
      </c>
      <c r="F1396">
        <f>Table5[[#This Row],[kapp]]-Table5[[#This Row],[old]]</f>
        <v>2183.5311002401613</v>
      </c>
      <c r="G1396" t="str" cm="1">
        <f t="array" ref="G1396">IF(ROWS(_xlfn._xlws.FILTER(Table5[r],Table5[enz]=Table5[[#This Row],[enz]]))&gt;1,"many","1")</f>
        <v>many</v>
      </c>
      <c r="H1396" t="str" cm="1">
        <f t="array" ref="H1396">IF(ROWS(_xlfn._xlws.FILTER(Table5[r],Table5[rxn-no-enz]=Table5[[#This Row],[rxn-no-enz]]))&gt;1,"many","1")</f>
        <v>many</v>
      </c>
      <c r="I1396" t="str">
        <f>_xlfn.XLOOKUP(SUBSTITUTE(Table5[[#This Row],[r]],"'",""),Table6[rxn],Table6[rxn],"no")</f>
        <v>no</v>
      </c>
      <c r="J1396" t="str" cm="1">
        <f t="array" ref="J1396">_xlfn.XLOOKUP(Table5[[#This Row],[r]],"'"&amp;Table6[rxn]&amp;"'",Table6[expected kapp],"")</f>
        <v/>
      </c>
      <c r="L1396" t="s">
        <v>9811</v>
      </c>
      <c r="M1396">
        <v>8988.1774343278394</v>
      </c>
      <c r="AE1396" s="1" t="s">
        <v>11991</v>
      </c>
      <c r="AF1396" s="1" t="s">
        <v>2778</v>
      </c>
      <c r="AG1396" s="9">
        <v>2.7482472699999998E-10</v>
      </c>
      <c r="AH1396" s="1" t="str">
        <f>_xlfn.TEXTAFTER(Table9[[#This Row],[rxn]],"-",-1)</f>
        <v>rt7056</v>
      </c>
      <c r="AI1396" s="1" t="e">
        <f>_xlfn.TEXTAFTER(_xlfn.TEXTBEFORE(Table9[[#This Row],[rxn]],"-"&amp;Table9[[#This Row],[enz]]),"RXN-")</f>
        <v>#N/A</v>
      </c>
      <c r="AJ1396" s="1" t="e">
        <f>_xlfn.TEXTBEFORE(Table9[[#This Row],[rxn]],"_",-1)</f>
        <v>#N/A</v>
      </c>
    </row>
    <row r="1397" spans="1:36" ht="17" hidden="1" x14ac:dyDescent="0.25">
      <c r="A1397" t="s">
        <v>9928</v>
      </c>
      <c r="B1397" t="str">
        <f>_xlfn.TEXTAFTER(Table5[[#This Row],[r]],"-",-1)</f>
        <v>rt7916_x'</v>
      </c>
      <c r="C1397" t="str">
        <f>_xlfn.TEXTAFTER(_xlfn.TEXTBEFORE(Table5[[#This Row],[r]],"-"&amp;Table5[[#This Row],[enz]]),"'RXN-")</f>
        <v>HACD80i_x_FWD</v>
      </c>
      <c r="D1397">
        <v>11171.708534568001</v>
      </c>
      <c r="E1397">
        <f>_xlfn.XLOOKUP(Table5[[#This Row],[r]],Table3[r],Table3[kapp],"")</f>
        <v>8988.1774343278394</v>
      </c>
      <c r="F1397">
        <f>Table5[[#This Row],[kapp]]-Table5[[#This Row],[old]]</f>
        <v>2183.5311002401613</v>
      </c>
      <c r="G1397" t="str" cm="1">
        <f t="array" ref="G1397">IF(ROWS(_xlfn._xlws.FILTER(Table5[r],Table5[enz]=Table5[[#This Row],[enz]]))&gt;1,"many","1")</f>
        <v>many</v>
      </c>
      <c r="H1397" t="str" cm="1">
        <f t="array" ref="H1397">IF(ROWS(_xlfn._xlws.FILTER(Table5[r],Table5[rxn-no-enz]=Table5[[#This Row],[rxn-no-enz]]))&gt;1,"many","1")</f>
        <v>many</v>
      </c>
      <c r="I1397" t="str">
        <f>_xlfn.XLOOKUP(SUBSTITUTE(Table5[[#This Row],[r]],"'",""),Table6[rxn],Table6[rxn],"no")</f>
        <v>no</v>
      </c>
      <c r="J1397" t="str" cm="1">
        <f t="array" ref="J1397">_xlfn.XLOOKUP(Table5[[#This Row],[r]],"'"&amp;Table6[rxn]&amp;"'",Table6[expected kapp],"")</f>
        <v/>
      </c>
      <c r="L1397" t="s">
        <v>9812</v>
      </c>
      <c r="M1397">
        <v>8988.1774343278394</v>
      </c>
      <c r="AE1397" s="1" t="s">
        <v>11992</v>
      </c>
      <c r="AF1397" s="1" t="s">
        <v>2778</v>
      </c>
      <c r="AG1397" s="9">
        <v>1.9700172E-11</v>
      </c>
      <c r="AH1397" s="1" t="str">
        <f>_xlfn.TEXTAFTER(Table9[[#This Row],[rxn]],"-",-1)</f>
        <v>rt7057</v>
      </c>
      <c r="AI1397" s="1" t="e">
        <f>_xlfn.TEXTAFTER(_xlfn.TEXTBEFORE(Table9[[#This Row],[rxn]],"-"&amp;Table9[[#This Row],[enz]]),"RXN-")</f>
        <v>#N/A</v>
      </c>
      <c r="AJ1397" s="1" t="e">
        <f>_xlfn.TEXTBEFORE(Table9[[#This Row],[rxn]],"_",-1)</f>
        <v>#N/A</v>
      </c>
    </row>
    <row r="1398" spans="1:36" ht="17" hidden="1" x14ac:dyDescent="0.25">
      <c r="A1398" t="s">
        <v>9929</v>
      </c>
      <c r="B1398" t="str">
        <f>_xlfn.TEXTAFTER(Table5[[#This Row],[r]],"-",-1)</f>
        <v>rt7916_c'</v>
      </c>
      <c r="C1398" t="str">
        <f>_xlfn.TEXTAFTER(_xlfn.TEXTBEFORE(Table5[[#This Row],[r]],"-"&amp;Table5[[#This Row],[enz]]),"'RXN-")</f>
        <v>HACDm40_c_FWD</v>
      </c>
      <c r="D1398">
        <v>11171.708534568001</v>
      </c>
      <c r="E1398">
        <f>_xlfn.XLOOKUP(Table5[[#This Row],[r]],Table3[r],Table3[kapp],"")</f>
        <v>8988.1774343278394</v>
      </c>
      <c r="F1398">
        <f>Table5[[#This Row],[kapp]]-Table5[[#This Row],[old]]</f>
        <v>2183.5311002401613</v>
      </c>
      <c r="G1398" t="str" cm="1">
        <f t="array" ref="G1398">IF(ROWS(_xlfn._xlws.FILTER(Table5[r],Table5[enz]=Table5[[#This Row],[enz]]))&gt;1,"many","1")</f>
        <v>many</v>
      </c>
      <c r="H1398" t="str" cm="1">
        <f t="array" ref="H1398">IF(ROWS(_xlfn._xlws.FILTER(Table5[r],Table5[rxn-no-enz]=Table5[[#This Row],[rxn-no-enz]]))&gt;1,"many","1")</f>
        <v>1</v>
      </c>
      <c r="I1398" t="str">
        <f>_xlfn.XLOOKUP(SUBSTITUTE(Table5[[#This Row],[r]],"'",""),Table6[rxn],Table6[rxn],"no")</f>
        <v>no</v>
      </c>
      <c r="J1398" t="str" cm="1">
        <f t="array" ref="J1398">_xlfn.XLOOKUP(Table5[[#This Row],[r]],"'"&amp;Table6[rxn]&amp;"'",Table6[expected kapp],"")</f>
        <v/>
      </c>
      <c r="L1398" t="s">
        <v>9813</v>
      </c>
      <c r="M1398">
        <v>8988.1774343278394</v>
      </c>
      <c r="AE1398" s="1" t="s">
        <v>11993</v>
      </c>
      <c r="AF1398" s="1" t="s">
        <v>2778</v>
      </c>
      <c r="AG1398" s="9">
        <v>3.3804545000000002E-11</v>
      </c>
      <c r="AH1398" s="1" t="str">
        <f>_xlfn.TEXTAFTER(Table9[[#This Row],[rxn]],"-",-1)</f>
        <v>rt7067</v>
      </c>
      <c r="AI1398" s="1" t="e">
        <f>_xlfn.TEXTAFTER(_xlfn.TEXTBEFORE(Table9[[#This Row],[rxn]],"-"&amp;Table9[[#This Row],[enz]]),"RXN-")</f>
        <v>#N/A</v>
      </c>
      <c r="AJ1398" s="1" t="e">
        <f>_xlfn.TEXTBEFORE(Table9[[#This Row],[rxn]],"_",-1)</f>
        <v>#N/A</v>
      </c>
    </row>
    <row r="1399" spans="1:36" ht="17" hidden="1" x14ac:dyDescent="0.25">
      <c r="A1399" t="s">
        <v>9930</v>
      </c>
      <c r="B1399" t="str">
        <f>_xlfn.TEXTAFTER(Table5[[#This Row],[r]],"-",-1)</f>
        <v>rt7916_c'</v>
      </c>
      <c r="C1399" t="str">
        <f>_xlfn.TEXTAFTER(_xlfn.TEXTBEFORE(Table5[[#This Row],[r]],"-"&amp;Table5[[#This Row],[enz]]),"'RXN-")</f>
        <v>HACDm40_c_REV</v>
      </c>
      <c r="D1399">
        <v>11171.708534568001</v>
      </c>
      <c r="E1399">
        <f>_xlfn.XLOOKUP(Table5[[#This Row],[r]],Table3[r],Table3[kapp],"")</f>
        <v>8988.1774343278394</v>
      </c>
      <c r="F1399">
        <f>Table5[[#This Row],[kapp]]-Table5[[#This Row],[old]]</f>
        <v>2183.5311002401613</v>
      </c>
      <c r="G1399" t="str" cm="1">
        <f t="array" ref="G1399">IF(ROWS(_xlfn._xlws.FILTER(Table5[r],Table5[enz]=Table5[[#This Row],[enz]]))&gt;1,"many","1")</f>
        <v>many</v>
      </c>
      <c r="H1399" t="str" cm="1">
        <f t="array" ref="H1399">IF(ROWS(_xlfn._xlws.FILTER(Table5[r],Table5[rxn-no-enz]=Table5[[#This Row],[rxn-no-enz]]))&gt;1,"many","1")</f>
        <v>1</v>
      </c>
      <c r="I1399" t="str">
        <f>_xlfn.XLOOKUP(SUBSTITUTE(Table5[[#This Row],[r]],"'",""),Table6[rxn],Table6[rxn],"no")</f>
        <v>no</v>
      </c>
      <c r="J1399" t="str" cm="1">
        <f t="array" ref="J1399">_xlfn.XLOOKUP(Table5[[#This Row],[r]],"'"&amp;Table6[rxn]&amp;"'",Table6[expected kapp],"")</f>
        <v/>
      </c>
      <c r="L1399" t="s">
        <v>9814</v>
      </c>
      <c r="M1399">
        <v>8988.1774343278394</v>
      </c>
      <c r="AE1399" s="1" t="s">
        <v>11994</v>
      </c>
      <c r="AF1399" s="1" t="s">
        <v>2778</v>
      </c>
      <c r="AG1399" s="9">
        <v>7.0684223299999995E-10</v>
      </c>
      <c r="AH1399" s="1" t="str">
        <f>_xlfn.TEXTAFTER(Table9[[#This Row],[rxn]],"-",-1)</f>
        <v>rt7070</v>
      </c>
      <c r="AI1399" s="1" t="e">
        <f>_xlfn.TEXTAFTER(_xlfn.TEXTBEFORE(Table9[[#This Row],[rxn]],"-"&amp;Table9[[#This Row],[enz]]),"RXN-")</f>
        <v>#N/A</v>
      </c>
      <c r="AJ1399" s="1" t="e">
        <f>_xlfn.TEXTBEFORE(Table9[[#This Row],[rxn]],"_",-1)</f>
        <v>#N/A</v>
      </c>
    </row>
    <row r="1400" spans="1:36" ht="17" hidden="1" x14ac:dyDescent="0.25">
      <c r="A1400" t="s">
        <v>9931</v>
      </c>
      <c r="B1400" t="str">
        <f>_xlfn.TEXTAFTER(Table5[[#This Row],[r]],"-",-1)</f>
        <v>rt3256'</v>
      </c>
      <c r="C1400" t="str">
        <f>_xlfn.TEXTAFTER(_xlfn.TEXTBEFORE(Table5[[#This Row],[r]],"-"&amp;Table5[[#This Row],[enz]]),"'RXN-")</f>
        <v>HACNH_m_FWD</v>
      </c>
      <c r="D1400">
        <v>11171.708534568001</v>
      </c>
      <c r="E1400">
        <f>_xlfn.XLOOKUP(Table5[[#This Row],[r]],Table3[r],Table3[kapp],"")</f>
        <v>8988.1774343278394</v>
      </c>
      <c r="F1400">
        <f>Table5[[#This Row],[kapp]]-Table5[[#This Row],[old]]</f>
        <v>2183.5311002401613</v>
      </c>
      <c r="G1400" t="str" cm="1">
        <f t="array" ref="G1400">IF(ROWS(_xlfn._xlws.FILTER(Table5[r],Table5[enz]=Table5[[#This Row],[enz]]))&gt;1,"many","1")</f>
        <v>many</v>
      </c>
      <c r="H1400" t="str" cm="1">
        <f t="array" ref="H1400">IF(ROWS(_xlfn._xlws.FILTER(Table5[r],Table5[rxn-no-enz]=Table5[[#This Row],[rxn-no-enz]]))&gt;1,"many","1")</f>
        <v>many</v>
      </c>
      <c r="I1400" t="str">
        <f>_xlfn.XLOOKUP(SUBSTITUTE(Table5[[#This Row],[r]],"'",""),Table6[rxn],Table6[rxn],"no")</f>
        <v>no</v>
      </c>
      <c r="J1400" t="str" cm="1">
        <f t="array" ref="J1400">_xlfn.XLOOKUP(Table5[[#This Row],[r]],"'"&amp;Table6[rxn]&amp;"'",Table6[expected kapp],"")</f>
        <v/>
      </c>
      <c r="L1400" t="s">
        <v>8450</v>
      </c>
      <c r="M1400">
        <v>3574.5718376121299</v>
      </c>
      <c r="AE1400" s="1" t="s">
        <v>11995</v>
      </c>
      <c r="AF1400" s="1" t="s">
        <v>2778</v>
      </c>
      <c r="AG1400" s="9">
        <v>1.3252318E-11</v>
      </c>
      <c r="AH1400" s="1" t="str">
        <f>_xlfn.TEXTAFTER(Table9[[#This Row],[rxn]],"-",-1)</f>
        <v>rt7081</v>
      </c>
      <c r="AI1400" s="1" t="e">
        <f>_xlfn.TEXTAFTER(_xlfn.TEXTBEFORE(Table9[[#This Row],[rxn]],"-"&amp;Table9[[#This Row],[enz]]),"RXN-")</f>
        <v>#N/A</v>
      </c>
      <c r="AJ1400" s="1" t="e">
        <f>_xlfn.TEXTBEFORE(Table9[[#This Row],[rxn]],"_",-1)</f>
        <v>#N/A</v>
      </c>
    </row>
    <row r="1401" spans="1:36" ht="17" hidden="1" x14ac:dyDescent="0.25">
      <c r="A1401" t="s">
        <v>9932</v>
      </c>
      <c r="B1401" t="str">
        <f>_xlfn.TEXTAFTER(Table5[[#This Row],[r]],"-",-1)</f>
        <v>rt3256'</v>
      </c>
      <c r="C1401" t="str">
        <f>_xlfn.TEXTAFTER(_xlfn.TEXTBEFORE(Table5[[#This Row],[r]],"-"&amp;Table5[[#This Row],[enz]]),"'RXN-")</f>
        <v>HACNH_m_REV</v>
      </c>
      <c r="D1401">
        <v>11171.708534568001</v>
      </c>
      <c r="E1401">
        <f>_xlfn.XLOOKUP(Table5[[#This Row],[r]],Table3[r],Table3[kapp],"")</f>
        <v>8988.1774343278394</v>
      </c>
      <c r="F1401">
        <f>Table5[[#This Row],[kapp]]-Table5[[#This Row],[old]]</f>
        <v>2183.5311002401613</v>
      </c>
      <c r="G1401" t="str" cm="1">
        <f t="array" ref="G1401">IF(ROWS(_xlfn._xlws.FILTER(Table5[r],Table5[enz]=Table5[[#This Row],[enz]]))&gt;1,"many","1")</f>
        <v>many</v>
      </c>
      <c r="H1401" t="str" cm="1">
        <f t="array" ref="H1401">IF(ROWS(_xlfn._xlws.FILTER(Table5[r],Table5[rxn-no-enz]=Table5[[#This Row],[rxn-no-enz]]))&gt;1,"many","1")</f>
        <v>many</v>
      </c>
      <c r="I1401" t="str">
        <f>_xlfn.XLOOKUP(SUBSTITUTE(Table5[[#This Row],[r]],"'",""),Table6[rxn],Table6[rxn],"no")</f>
        <v>no</v>
      </c>
      <c r="J1401" t="str" cm="1">
        <f t="array" ref="J1401">_xlfn.XLOOKUP(Table5[[#This Row],[r]],"'"&amp;Table6[rxn]&amp;"'",Table6[expected kapp],"")</f>
        <v/>
      </c>
      <c r="L1401" t="s">
        <v>9815</v>
      </c>
      <c r="M1401">
        <v>8988.1774343278394</v>
      </c>
      <c r="AE1401" s="1" t="s">
        <v>11996</v>
      </c>
      <c r="AF1401" s="1" t="s">
        <v>2778</v>
      </c>
      <c r="AG1401" s="9">
        <v>2.7363462800000002E-10</v>
      </c>
      <c r="AH1401" s="1" t="str">
        <f>_xlfn.TEXTAFTER(Table9[[#This Row],[rxn]],"-",-1)</f>
        <v>rt7110</v>
      </c>
      <c r="AI1401" s="1" t="e">
        <f>_xlfn.TEXTAFTER(_xlfn.TEXTBEFORE(Table9[[#This Row],[rxn]],"-"&amp;Table9[[#This Row],[enz]]),"RXN-")</f>
        <v>#N/A</v>
      </c>
      <c r="AJ1401" s="1" t="e">
        <f>_xlfn.TEXTBEFORE(Table9[[#This Row],[rxn]],"_",-1)</f>
        <v>#N/A</v>
      </c>
    </row>
    <row r="1402" spans="1:36" ht="17" hidden="1" x14ac:dyDescent="0.25">
      <c r="A1402" t="s">
        <v>9933</v>
      </c>
      <c r="B1402" t="str">
        <f>_xlfn.TEXTAFTER(Table5[[#This Row],[r]],"-",-1)</f>
        <v>rt6232'</v>
      </c>
      <c r="C1402" t="str">
        <f>_xlfn.TEXTAFTER(_xlfn.TEXTBEFORE(Table5[[#This Row],[r]],"-"&amp;Table5[[#This Row],[enz]]),"'RXN-")</f>
        <v>HACNH_m_FWD</v>
      </c>
      <c r="D1402">
        <v>11171.708534568001</v>
      </c>
      <c r="E1402">
        <f>_xlfn.XLOOKUP(Table5[[#This Row],[r]],Table3[r],Table3[kapp],"")</f>
        <v>8988.1774343278394</v>
      </c>
      <c r="F1402">
        <f>Table5[[#This Row],[kapp]]-Table5[[#This Row],[old]]</f>
        <v>2183.5311002401613</v>
      </c>
      <c r="G1402" t="str" cm="1">
        <f t="array" ref="G1402">IF(ROWS(_xlfn._xlws.FILTER(Table5[r],Table5[enz]=Table5[[#This Row],[enz]]))&gt;1,"many","1")</f>
        <v>many</v>
      </c>
      <c r="H1402" t="str" cm="1">
        <f t="array" ref="H1402">IF(ROWS(_xlfn._xlws.FILTER(Table5[r],Table5[rxn-no-enz]=Table5[[#This Row],[rxn-no-enz]]))&gt;1,"many","1")</f>
        <v>many</v>
      </c>
      <c r="I1402" t="str">
        <f>_xlfn.XLOOKUP(SUBSTITUTE(Table5[[#This Row],[r]],"'",""),Table6[rxn],Table6[rxn],"no")</f>
        <v>no</v>
      </c>
      <c r="J1402" t="str" cm="1">
        <f t="array" ref="J1402">_xlfn.XLOOKUP(Table5[[#This Row],[r]],"'"&amp;Table6[rxn]&amp;"'",Table6[expected kapp],"")</f>
        <v/>
      </c>
      <c r="L1402" t="s">
        <v>9816</v>
      </c>
      <c r="M1402">
        <v>8988.1774343278394</v>
      </c>
      <c r="AE1402" s="1" t="s">
        <v>11997</v>
      </c>
      <c r="AF1402" s="1" t="s">
        <v>2778</v>
      </c>
      <c r="AG1402" s="9">
        <v>3.2217690800000002E-10</v>
      </c>
      <c r="AH1402" s="1" t="str">
        <f>_xlfn.TEXTAFTER(Table9[[#This Row],[rxn]],"-",-1)</f>
        <v>rt7114_c</v>
      </c>
      <c r="AI1402" s="1" t="e">
        <f>_xlfn.TEXTAFTER(_xlfn.TEXTBEFORE(Table9[[#This Row],[rxn]],"-"&amp;Table9[[#This Row],[enz]]),"RXN-")</f>
        <v>#N/A</v>
      </c>
      <c r="AJ1402" s="1" t="str">
        <f>_xlfn.TEXTBEFORE(Table9[[#This Row],[rxn]],"_",-1)</f>
        <v>PROSYN-rt7114</v>
      </c>
    </row>
    <row r="1403" spans="1:36" ht="17" hidden="1" x14ac:dyDescent="0.25">
      <c r="A1403" t="s">
        <v>9934</v>
      </c>
      <c r="B1403" t="str">
        <f>_xlfn.TEXTAFTER(Table5[[#This Row],[r]],"-",-1)</f>
        <v>rt6232'</v>
      </c>
      <c r="C1403" t="str">
        <f>_xlfn.TEXTAFTER(_xlfn.TEXTBEFORE(Table5[[#This Row],[r]],"-"&amp;Table5[[#This Row],[enz]]),"'RXN-")</f>
        <v>HACNH_m_REV</v>
      </c>
      <c r="D1403">
        <v>11171.708534568001</v>
      </c>
      <c r="E1403">
        <f>_xlfn.XLOOKUP(Table5[[#This Row],[r]],Table3[r],Table3[kapp],"")</f>
        <v>8988.1774343278394</v>
      </c>
      <c r="F1403">
        <f>Table5[[#This Row],[kapp]]-Table5[[#This Row],[old]]</f>
        <v>2183.5311002401613</v>
      </c>
      <c r="G1403" t="str" cm="1">
        <f t="array" ref="G1403">IF(ROWS(_xlfn._xlws.FILTER(Table5[r],Table5[enz]=Table5[[#This Row],[enz]]))&gt;1,"many","1")</f>
        <v>many</v>
      </c>
      <c r="H1403" t="str" cm="1">
        <f t="array" ref="H1403">IF(ROWS(_xlfn._xlws.FILTER(Table5[r],Table5[rxn-no-enz]=Table5[[#This Row],[rxn-no-enz]]))&gt;1,"many","1")</f>
        <v>many</v>
      </c>
      <c r="I1403" t="str">
        <f>_xlfn.XLOOKUP(SUBSTITUTE(Table5[[#This Row],[r]],"'",""),Table6[rxn],Table6[rxn],"no")</f>
        <v>no</v>
      </c>
      <c r="J1403" t="str" cm="1">
        <f t="array" ref="J1403">_xlfn.XLOOKUP(Table5[[#This Row],[r]],"'"&amp;Table6[rxn]&amp;"'",Table6[expected kapp],"")</f>
        <v/>
      </c>
      <c r="L1403" t="s">
        <v>9817</v>
      </c>
      <c r="M1403">
        <v>8988.1774343278394</v>
      </c>
      <c r="AE1403" s="1" t="s">
        <v>4517</v>
      </c>
      <c r="AF1403" s="1" t="s">
        <v>2778</v>
      </c>
      <c r="AG1403" s="9">
        <v>1.01864311E-10</v>
      </c>
      <c r="AH1403" s="1" t="str">
        <f>_xlfn.TEXTAFTER(Table9[[#This Row],[rxn]],"-",-1)</f>
        <v>rt7115</v>
      </c>
      <c r="AI1403" s="1" t="e">
        <f>_xlfn.TEXTAFTER(_xlfn.TEXTBEFORE(Table9[[#This Row],[rxn]],"-"&amp;Table9[[#This Row],[enz]]),"RXN-")</f>
        <v>#N/A</v>
      </c>
      <c r="AJ1403" s="1" t="e">
        <f>_xlfn.TEXTBEFORE(Table9[[#This Row],[rxn]],"_",-1)</f>
        <v>#N/A</v>
      </c>
    </row>
    <row r="1404" spans="1:36" ht="17" hidden="1" x14ac:dyDescent="0.25">
      <c r="A1404" t="s">
        <v>9935</v>
      </c>
      <c r="B1404" t="str">
        <f>_xlfn.TEXTAFTER(Table5[[#This Row],[r]],"-",-1)</f>
        <v>rt7648'</v>
      </c>
      <c r="C1404" t="str">
        <f>_xlfn.TEXTAFTER(_xlfn.TEXTBEFORE(Table5[[#This Row],[r]],"-"&amp;Table5[[#This Row],[enz]]),"'RXN-")</f>
        <v>HACNH_m_REV</v>
      </c>
      <c r="D1404">
        <v>11171.708534568001</v>
      </c>
      <c r="E1404">
        <f>_xlfn.XLOOKUP(Table5[[#This Row],[r]],Table3[r],Table3[kapp],"")</f>
        <v>8988.1774343278394</v>
      </c>
      <c r="F1404">
        <f>Table5[[#This Row],[kapp]]-Table5[[#This Row],[old]]</f>
        <v>2183.5311002401613</v>
      </c>
      <c r="G1404" t="str" cm="1">
        <f t="array" ref="G1404">IF(ROWS(_xlfn._xlws.FILTER(Table5[r],Table5[enz]=Table5[[#This Row],[enz]]))&gt;1,"many","1")</f>
        <v>many</v>
      </c>
      <c r="H1404" t="str" cm="1">
        <f t="array" ref="H1404">IF(ROWS(_xlfn._xlws.FILTER(Table5[r],Table5[rxn-no-enz]=Table5[[#This Row],[rxn-no-enz]]))&gt;1,"many","1")</f>
        <v>many</v>
      </c>
      <c r="I1404" t="str">
        <f>_xlfn.XLOOKUP(SUBSTITUTE(Table5[[#This Row],[r]],"'",""),Table6[rxn],Table6[rxn],"no")</f>
        <v>no</v>
      </c>
      <c r="J1404" t="str" cm="1">
        <f t="array" ref="J1404">_xlfn.XLOOKUP(Table5[[#This Row],[r]],"'"&amp;Table6[rxn]&amp;"'",Table6[expected kapp],"")</f>
        <v/>
      </c>
      <c r="L1404" t="s">
        <v>9818</v>
      </c>
      <c r="M1404">
        <v>8988.1774343278394</v>
      </c>
      <c r="AE1404" s="1" t="s">
        <v>4518</v>
      </c>
      <c r="AF1404" s="1" t="s">
        <v>2778</v>
      </c>
      <c r="AG1404" s="9">
        <v>1.4186944620000001E-9</v>
      </c>
      <c r="AH1404" s="1" t="str">
        <f>_xlfn.TEXTAFTER(Table9[[#This Row],[rxn]],"-",-1)</f>
        <v>rt7120</v>
      </c>
      <c r="AI1404" s="1" t="e">
        <f>_xlfn.TEXTAFTER(_xlfn.TEXTBEFORE(Table9[[#This Row],[rxn]],"-"&amp;Table9[[#This Row],[enz]]),"RXN-")</f>
        <v>#N/A</v>
      </c>
      <c r="AJ1404" s="1" t="e">
        <f>_xlfn.TEXTBEFORE(Table9[[#This Row],[rxn]],"_",-1)</f>
        <v>#N/A</v>
      </c>
    </row>
    <row r="1405" spans="1:36" ht="17" hidden="1" x14ac:dyDescent="0.25">
      <c r="A1405" t="s">
        <v>9936</v>
      </c>
      <c r="B1405" t="str">
        <f>_xlfn.TEXTAFTER(Table5[[#This Row],[r]],"-",-1)</f>
        <v>rt7648'</v>
      </c>
      <c r="C1405" t="str">
        <f>_xlfn.TEXTAFTER(_xlfn.TEXTBEFORE(Table5[[#This Row],[r]],"-"&amp;Table5[[#This Row],[enz]]),"'RXN-")</f>
        <v>HCITR_m_REV</v>
      </c>
      <c r="D1405">
        <v>11171.708534568001</v>
      </c>
      <c r="E1405">
        <f>_xlfn.XLOOKUP(Table5[[#This Row],[r]],Table3[r],Table3[kapp],"")</f>
        <v>8988.1774343278394</v>
      </c>
      <c r="F1405">
        <f>Table5[[#This Row],[kapp]]-Table5[[#This Row],[old]]</f>
        <v>2183.5311002401613</v>
      </c>
      <c r="G1405" t="str" cm="1">
        <f t="array" ref="G1405">IF(ROWS(_xlfn._xlws.FILTER(Table5[r],Table5[enz]=Table5[[#This Row],[enz]]))&gt;1,"many","1")</f>
        <v>many</v>
      </c>
      <c r="H1405" t="str" cm="1">
        <f t="array" ref="H1405">IF(ROWS(_xlfn._xlws.FILTER(Table5[r],Table5[rxn-no-enz]=Table5[[#This Row],[rxn-no-enz]]))&gt;1,"many","1")</f>
        <v>1</v>
      </c>
      <c r="I1405" t="str">
        <f>_xlfn.XLOOKUP(SUBSTITUTE(Table5[[#This Row],[r]],"'",""),Table6[rxn],Table6[rxn],"no")</f>
        <v>no</v>
      </c>
      <c r="J1405" t="str" cm="1">
        <f t="array" ref="J1405">_xlfn.XLOOKUP(Table5[[#This Row],[r]],"'"&amp;Table6[rxn]&amp;"'",Table6[expected kapp],"")</f>
        <v/>
      </c>
      <c r="L1405" t="s">
        <v>9819</v>
      </c>
      <c r="M1405">
        <v>8988.1774343278394</v>
      </c>
      <c r="AE1405" s="1" t="s">
        <v>4519</v>
      </c>
      <c r="AF1405" s="1" t="s">
        <v>2778</v>
      </c>
      <c r="AG1405" s="9">
        <v>1.2495235899999999E-9</v>
      </c>
      <c r="AH1405" s="1" t="str">
        <f>_xlfn.TEXTAFTER(Table9[[#This Row],[rxn]],"-",-1)</f>
        <v>rt7128_c</v>
      </c>
      <c r="AI1405" s="1" t="e">
        <f>_xlfn.TEXTAFTER(_xlfn.TEXTBEFORE(Table9[[#This Row],[rxn]],"-"&amp;Table9[[#This Row],[enz]]),"RXN-")</f>
        <v>#N/A</v>
      </c>
      <c r="AJ1405" s="1" t="str">
        <f>_xlfn.TEXTBEFORE(Table9[[#This Row],[rxn]],"_",-1)</f>
        <v>PROSYN-rt7128</v>
      </c>
    </row>
    <row r="1406" spans="1:36" ht="17" hidden="1" x14ac:dyDescent="0.25">
      <c r="A1406" t="s">
        <v>9937</v>
      </c>
      <c r="B1406" t="str">
        <f>_xlfn.TEXTAFTER(Table5[[#This Row],[r]],"-",-1)</f>
        <v>rt6488_n'</v>
      </c>
      <c r="C1406" t="str">
        <f>_xlfn.TEXTAFTER(_xlfn.TEXTBEFORE(Table5[[#This Row],[r]],"-"&amp;Table5[[#This Row],[enz]]),"'RXN-")</f>
        <v>HCITS_n_FWD</v>
      </c>
      <c r="D1406">
        <v>11171.708534568001</v>
      </c>
      <c r="E1406">
        <f>_xlfn.XLOOKUP(Table5[[#This Row],[r]],Table3[r],Table3[kapp],"")</f>
        <v>8988.1774343278394</v>
      </c>
      <c r="F1406">
        <f>Table5[[#This Row],[kapp]]-Table5[[#This Row],[old]]</f>
        <v>2183.5311002401613</v>
      </c>
      <c r="G1406" t="str" cm="1">
        <f t="array" ref="G1406">IF(ROWS(_xlfn._xlws.FILTER(Table5[r],Table5[enz]=Table5[[#This Row],[enz]]))&gt;1,"many","1")</f>
        <v>1</v>
      </c>
      <c r="H1406" t="str" cm="1">
        <f t="array" ref="H1406">IF(ROWS(_xlfn._xlws.FILTER(Table5[r],Table5[rxn-no-enz]=Table5[[#This Row],[rxn-no-enz]]))&gt;1,"many","1")</f>
        <v>1</v>
      </c>
      <c r="I1406" t="str">
        <f>_xlfn.XLOOKUP(SUBSTITUTE(Table5[[#This Row],[r]],"'",""),Table6[rxn],Table6[rxn],"no")</f>
        <v>no</v>
      </c>
      <c r="J1406" t="str" cm="1">
        <f t="array" ref="J1406">_xlfn.XLOOKUP(Table5[[#This Row],[r]],"'"&amp;Table6[rxn]&amp;"'",Table6[expected kapp],"")</f>
        <v/>
      </c>
      <c r="L1406" t="s">
        <v>9820</v>
      </c>
      <c r="M1406">
        <v>8988.1774343278394</v>
      </c>
      <c r="AE1406" s="1" t="s">
        <v>11998</v>
      </c>
      <c r="AF1406" s="1" t="s">
        <v>2778</v>
      </c>
      <c r="AG1406" s="9">
        <v>4.2847245999999999E-11</v>
      </c>
      <c r="AH1406" s="1" t="str">
        <f>_xlfn.TEXTAFTER(Table9[[#This Row],[rxn]],"-",-1)</f>
        <v>rt7131</v>
      </c>
      <c r="AI1406" s="1" t="e">
        <f>_xlfn.TEXTAFTER(_xlfn.TEXTBEFORE(Table9[[#This Row],[rxn]],"-"&amp;Table9[[#This Row],[enz]]),"RXN-")</f>
        <v>#N/A</v>
      </c>
      <c r="AJ1406" s="1" t="e">
        <f>_xlfn.TEXTBEFORE(Table9[[#This Row],[rxn]],"_",-1)</f>
        <v>#N/A</v>
      </c>
    </row>
    <row r="1407" spans="1:36" ht="17" hidden="1" x14ac:dyDescent="0.25">
      <c r="A1407" t="s">
        <v>9938</v>
      </c>
      <c r="B1407" t="str">
        <f>_xlfn.TEXTAFTER(Table5[[#This Row],[r]],"-",-1)</f>
        <v>rt4213'</v>
      </c>
      <c r="C1407" t="str">
        <f>_xlfn.TEXTAFTER(_xlfn.TEXTBEFORE(Table5[[#This Row],[r]],"-"&amp;Table5[[#This Row],[enz]]),"'RXN-")</f>
        <v>HCO3E_c_FWD</v>
      </c>
      <c r="D1407">
        <v>11171.708534568001</v>
      </c>
      <c r="E1407">
        <f>_xlfn.XLOOKUP(Table5[[#This Row],[r]],Table3[r],Table3[kapp],"")</f>
        <v>8988.1774343278394</v>
      </c>
      <c r="F1407">
        <f>Table5[[#This Row],[kapp]]-Table5[[#This Row],[old]]</f>
        <v>2183.5311002401613</v>
      </c>
      <c r="G1407" t="str" cm="1">
        <f t="array" ref="G1407">IF(ROWS(_xlfn._xlws.FILTER(Table5[r],Table5[enz]=Table5[[#This Row],[enz]]))&gt;1,"many","1")</f>
        <v>many</v>
      </c>
      <c r="H1407" t="str" cm="1">
        <f t="array" ref="H1407">IF(ROWS(_xlfn._xlws.FILTER(Table5[r],Table5[rxn-no-enz]=Table5[[#This Row],[rxn-no-enz]]))&gt;1,"many","1")</f>
        <v>1</v>
      </c>
      <c r="I1407" t="str">
        <f>_xlfn.XLOOKUP(SUBSTITUTE(Table5[[#This Row],[r]],"'",""),Table6[rxn],Table6[rxn],"no")</f>
        <v>no</v>
      </c>
      <c r="J1407" t="str" cm="1">
        <f t="array" ref="J1407">_xlfn.XLOOKUP(Table5[[#This Row],[r]],"'"&amp;Table6[rxn]&amp;"'",Table6[expected kapp],"")</f>
        <v/>
      </c>
      <c r="L1407" t="s">
        <v>9821</v>
      </c>
      <c r="M1407">
        <v>8988.1774343278394</v>
      </c>
      <c r="AE1407" s="1" t="s">
        <v>4520</v>
      </c>
      <c r="AF1407" s="1" t="s">
        <v>2778</v>
      </c>
      <c r="AG1407" s="9">
        <v>3.9816134999999898E-10</v>
      </c>
      <c r="AH1407" s="1" t="str">
        <f>_xlfn.TEXTAFTER(Table9[[#This Row],[rxn]],"-",-1)</f>
        <v>rt7136</v>
      </c>
      <c r="AI1407" s="1" t="e">
        <f>_xlfn.TEXTAFTER(_xlfn.TEXTBEFORE(Table9[[#This Row],[rxn]],"-"&amp;Table9[[#This Row],[enz]]),"RXN-")</f>
        <v>#N/A</v>
      </c>
      <c r="AJ1407" s="1" t="e">
        <f>_xlfn.TEXTBEFORE(Table9[[#This Row],[rxn]],"_",-1)</f>
        <v>#N/A</v>
      </c>
    </row>
    <row r="1408" spans="1:36" ht="17" hidden="1" x14ac:dyDescent="0.25">
      <c r="A1408" t="s">
        <v>9939</v>
      </c>
      <c r="B1408" t="str">
        <f>_xlfn.TEXTAFTER(Table5[[#This Row],[r]],"-",-1)</f>
        <v>rt4213'</v>
      </c>
      <c r="C1408" t="str">
        <f>_xlfn.TEXTAFTER(_xlfn.TEXTBEFORE(Table5[[#This Row],[r]],"-"&amp;Table5[[#This Row],[enz]]),"'RXN-")</f>
        <v>HCO3E_c_REV</v>
      </c>
      <c r="D1408">
        <v>11171.708534568001</v>
      </c>
      <c r="E1408">
        <f>_xlfn.XLOOKUP(Table5[[#This Row],[r]],Table3[r],Table3[kapp],"")</f>
        <v>8988.1774343278394</v>
      </c>
      <c r="F1408">
        <f>Table5[[#This Row],[kapp]]-Table5[[#This Row],[old]]</f>
        <v>2183.5311002401613</v>
      </c>
      <c r="G1408" t="str" cm="1">
        <f t="array" ref="G1408">IF(ROWS(_xlfn._xlws.FILTER(Table5[r],Table5[enz]=Table5[[#This Row],[enz]]))&gt;1,"many","1")</f>
        <v>many</v>
      </c>
      <c r="H1408" t="str" cm="1">
        <f t="array" ref="H1408">IF(ROWS(_xlfn._xlws.FILTER(Table5[r],Table5[rxn-no-enz]=Table5[[#This Row],[rxn-no-enz]]))&gt;1,"many","1")</f>
        <v>1</v>
      </c>
      <c r="I1408" t="str">
        <f>_xlfn.XLOOKUP(SUBSTITUTE(Table5[[#This Row],[r]],"'",""),Table6[rxn],Table6[rxn],"no")</f>
        <v>no</v>
      </c>
      <c r="J1408" t="str" cm="1">
        <f t="array" ref="J1408">_xlfn.XLOOKUP(Table5[[#This Row],[r]],"'"&amp;Table6[rxn]&amp;"'",Table6[expected kapp],"")</f>
        <v/>
      </c>
      <c r="L1408" t="s">
        <v>9822</v>
      </c>
      <c r="M1408">
        <v>8988.1774343278394</v>
      </c>
      <c r="AE1408" s="1" t="s">
        <v>4521</v>
      </c>
      <c r="AF1408" s="1" t="s">
        <v>2778</v>
      </c>
      <c r="AG1408" s="9">
        <v>6.6998939999999898E-12</v>
      </c>
      <c r="AH1408" s="1" t="str">
        <f>_xlfn.TEXTAFTER(Table9[[#This Row],[rxn]],"-",-1)</f>
        <v>rt7138</v>
      </c>
      <c r="AI1408" s="1" t="e">
        <f>_xlfn.TEXTAFTER(_xlfn.TEXTBEFORE(Table9[[#This Row],[rxn]],"-"&amp;Table9[[#This Row],[enz]]),"RXN-")</f>
        <v>#N/A</v>
      </c>
      <c r="AJ1408" s="1" t="e">
        <f>_xlfn.TEXTBEFORE(Table9[[#This Row],[rxn]],"_",-1)</f>
        <v>#N/A</v>
      </c>
    </row>
    <row r="1409" spans="1:36" ht="17" hidden="1" x14ac:dyDescent="0.25">
      <c r="A1409" t="s">
        <v>9940</v>
      </c>
      <c r="B1409" t="str">
        <f>_xlfn.TEXTAFTER(Table5[[#This Row],[r]],"-",-1)</f>
        <v>rt7391'</v>
      </c>
      <c r="C1409" t="str">
        <f>_xlfn.TEXTAFTER(_xlfn.TEXTBEFORE(Table5[[#This Row],[r]],"-"&amp;Table5[[#This Row],[enz]]),"'RXN-")</f>
        <v>HCYSMT_c_FWD</v>
      </c>
      <c r="D1409">
        <v>11171.708534568001</v>
      </c>
      <c r="E1409">
        <f>_xlfn.XLOOKUP(Table5[[#This Row],[r]],Table3[r],Table3[kapp],"")</f>
        <v>8988.1774343278394</v>
      </c>
      <c r="F1409">
        <f>Table5[[#This Row],[kapp]]-Table5[[#This Row],[old]]</f>
        <v>2183.5311002401613</v>
      </c>
      <c r="G1409" t="str" cm="1">
        <f t="array" ref="G1409">IF(ROWS(_xlfn._xlws.FILTER(Table5[r],Table5[enz]=Table5[[#This Row],[enz]]))&gt;1,"many","1")</f>
        <v>1</v>
      </c>
      <c r="H1409" t="str" cm="1">
        <f t="array" ref="H1409">IF(ROWS(_xlfn._xlws.FILTER(Table5[r],Table5[rxn-no-enz]=Table5[[#This Row],[rxn-no-enz]]))&gt;1,"many","1")</f>
        <v>1</v>
      </c>
      <c r="I1409" t="str">
        <f>_xlfn.XLOOKUP(SUBSTITUTE(Table5[[#This Row],[r]],"'",""),Table6[rxn],Table6[rxn],"no")</f>
        <v>no</v>
      </c>
      <c r="J1409" t="str" cm="1">
        <f t="array" ref="J1409">_xlfn.XLOOKUP(Table5[[#This Row],[r]],"'"&amp;Table6[rxn]&amp;"'",Table6[expected kapp],"")</f>
        <v/>
      </c>
      <c r="L1409" t="s">
        <v>9823</v>
      </c>
      <c r="M1409">
        <v>8988.1774343278394</v>
      </c>
      <c r="AE1409" s="1" t="s">
        <v>11999</v>
      </c>
      <c r="AF1409" s="1" t="s">
        <v>2778</v>
      </c>
      <c r="AG1409" s="9">
        <v>6.4508536999999994E-11</v>
      </c>
      <c r="AH1409" s="1" t="str">
        <f>_xlfn.TEXTAFTER(Table9[[#This Row],[rxn]],"-",-1)</f>
        <v>rt7150</v>
      </c>
      <c r="AI1409" s="1" t="e">
        <f>_xlfn.TEXTAFTER(_xlfn.TEXTBEFORE(Table9[[#This Row],[rxn]],"-"&amp;Table9[[#This Row],[enz]]),"RXN-")</f>
        <v>#N/A</v>
      </c>
      <c r="AJ1409" s="1" t="e">
        <f>_xlfn.TEXTBEFORE(Table9[[#This Row],[rxn]],"_",-1)</f>
        <v>#N/A</v>
      </c>
    </row>
    <row r="1410" spans="1:36" ht="17" hidden="1" x14ac:dyDescent="0.25">
      <c r="A1410" t="s">
        <v>9941</v>
      </c>
      <c r="B1410" t="str">
        <f>_xlfn.TEXTAFTER(Table5[[#This Row],[r]],"-",-1)</f>
        <v>rt15442799'</v>
      </c>
      <c r="C1410" t="str">
        <f>_xlfn.TEXTAFTER(_xlfn.TEXTBEFORE(Table5[[#This Row],[r]],"-"&amp;Table5[[#This Row],[enz]]),"'RXN-")</f>
        <v>HDCAt_c_e_FWD</v>
      </c>
      <c r="D1410">
        <v>11171.708534568001</v>
      </c>
      <c r="E1410">
        <f>_xlfn.XLOOKUP(Table5[[#This Row],[r]],Table3[r],Table3[kapp],"")</f>
        <v>8988.1774343278394</v>
      </c>
      <c r="F1410">
        <f>Table5[[#This Row],[kapp]]-Table5[[#This Row],[old]]</f>
        <v>2183.5311002401613</v>
      </c>
      <c r="G1410" t="str" cm="1">
        <f t="array" ref="G1410">IF(ROWS(_xlfn._xlws.FILTER(Table5[r],Table5[enz]=Table5[[#This Row],[enz]]))&gt;1,"many","1")</f>
        <v>many</v>
      </c>
      <c r="H1410" t="str" cm="1">
        <f t="array" ref="H1410">IF(ROWS(_xlfn._xlws.FILTER(Table5[r],Table5[rxn-no-enz]=Table5[[#This Row],[rxn-no-enz]]))&gt;1,"many","1")</f>
        <v>1</v>
      </c>
      <c r="I1410" t="str">
        <f>_xlfn.XLOOKUP(SUBSTITUTE(Table5[[#This Row],[r]],"'",""),Table6[rxn],Table6[rxn],"no")</f>
        <v>no</v>
      </c>
      <c r="J1410" t="str" cm="1">
        <f t="array" ref="J1410">_xlfn.XLOOKUP(Table5[[#This Row],[r]],"'"&amp;Table6[rxn]&amp;"'",Table6[expected kapp],"")</f>
        <v/>
      </c>
      <c r="L1410" t="s">
        <v>8451</v>
      </c>
      <c r="M1410">
        <v>32312.8522264905</v>
      </c>
      <c r="AE1410" s="1" t="s">
        <v>12000</v>
      </c>
      <c r="AF1410" s="1" t="s">
        <v>2778</v>
      </c>
      <c r="AG1410" s="9">
        <v>1.9915979E-11</v>
      </c>
      <c r="AH1410" s="1" t="str">
        <f>_xlfn.TEXTAFTER(Table9[[#This Row],[rxn]],"-",-1)</f>
        <v>rt7165</v>
      </c>
      <c r="AI1410" s="1" t="e">
        <f>_xlfn.TEXTAFTER(_xlfn.TEXTBEFORE(Table9[[#This Row],[rxn]],"-"&amp;Table9[[#This Row],[enz]]),"RXN-")</f>
        <v>#N/A</v>
      </c>
      <c r="AJ1410" s="1" t="e">
        <f>_xlfn.TEXTBEFORE(Table9[[#This Row],[rxn]],"_",-1)</f>
        <v>#N/A</v>
      </c>
    </row>
    <row r="1411" spans="1:36" ht="17" hidden="1" x14ac:dyDescent="0.25">
      <c r="A1411" t="s">
        <v>9942</v>
      </c>
      <c r="B1411" t="str">
        <f>_xlfn.TEXTAFTER(Table5[[#This Row],[r]],"-",-1)</f>
        <v>rt15442799'</v>
      </c>
      <c r="C1411" t="str">
        <f>_xlfn.TEXTAFTER(_xlfn.TEXTBEFORE(Table5[[#This Row],[r]],"-"&amp;Table5[[#This Row],[enz]]),"'RXN-")</f>
        <v>HDCAt_c_e_REV</v>
      </c>
      <c r="D1411">
        <v>11171.708534568001</v>
      </c>
      <c r="E1411">
        <f>_xlfn.XLOOKUP(Table5[[#This Row],[r]],Table3[r],Table3[kapp],"")</f>
        <v>8988.1774343278394</v>
      </c>
      <c r="F1411">
        <f>Table5[[#This Row],[kapp]]-Table5[[#This Row],[old]]</f>
        <v>2183.5311002401613</v>
      </c>
      <c r="G1411" t="str" cm="1">
        <f t="array" ref="G1411">IF(ROWS(_xlfn._xlws.FILTER(Table5[r],Table5[enz]=Table5[[#This Row],[enz]]))&gt;1,"many","1")</f>
        <v>many</v>
      </c>
      <c r="H1411" t="str" cm="1">
        <f t="array" ref="H1411">IF(ROWS(_xlfn._xlws.FILTER(Table5[r],Table5[rxn-no-enz]=Table5[[#This Row],[rxn-no-enz]]))&gt;1,"many","1")</f>
        <v>1</v>
      </c>
      <c r="I1411" t="str">
        <f>_xlfn.XLOOKUP(SUBSTITUTE(Table5[[#This Row],[r]],"'",""),Table6[rxn],Table6[rxn],"no")</f>
        <v>no</v>
      </c>
      <c r="J1411" t="str" cm="1">
        <f t="array" ref="J1411">_xlfn.XLOOKUP(Table5[[#This Row],[r]],"'"&amp;Table6[rxn]&amp;"'",Table6[expected kapp],"")</f>
        <v/>
      </c>
      <c r="L1411" t="s">
        <v>8385</v>
      </c>
      <c r="M1411">
        <v>11206.342443695799</v>
      </c>
      <c r="AE1411" s="1" t="s">
        <v>12001</v>
      </c>
      <c r="AF1411" s="1" t="s">
        <v>2778</v>
      </c>
      <c r="AG1411" s="9">
        <v>5.476279E-12</v>
      </c>
      <c r="AH1411" s="1" t="str">
        <f>_xlfn.TEXTAFTER(Table9[[#This Row],[rxn]],"-",-1)</f>
        <v>rt7177_en</v>
      </c>
      <c r="AI1411" s="1" t="e">
        <f>_xlfn.TEXTAFTER(_xlfn.TEXTBEFORE(Table9[[#This Row],[rxn]],"-"&amp;Table9[[#This Row],[enz]]),"RXN-")</f>
        <v>#N/A</v>
      </c>
      <c r="AJ1411" s="1" t="str">
        <f>_xlfn.TEXTBEFORE(Table9[[#This Row],[rxn]],"_",-1)</f>
        <v>PROSYN-rt7177</v>
      </c>
    </row>
    <row r="1412" spans="1:36" ht="17" hidden="1" x14ac:dyDescent="0.25">
      <c r="A1412" t="s">
        <v>9943</v>
      </c>
      <c r="B1412" t="str">
        <f>_xlfn.TEXTAFTER(Table5[[#This Row],[r]],"-",-1)</f>
        <v>rt15442799'</v>
      </c>
      <c r="C1412" t="str">
        <f>_xlfn.TEXTAFTER(_xlfn.TEXTBEFORE(Table5[[#This Row],[r]],"-"&amp;Table5[[#This Row],[enz]]),"'RXN-")</f>
        <v>HDCEAt_c_e_FWD</v>
      </c>
      <c r="D1412">
        <v>11171.708534568001</v>
      </c>
      <c r="E1412">
        <f>_xlfn.XLOOKUP(Table5[[#This Row],[r]],Table3[r],Table3[kapp],"")</f>
        <v>8988.1774343278394</v>
      </c>
      <c r="F1412">
        <f>Table5[[#This Row],[kapp]]-Table5[[#This Row],[old]]</f>
        <v>2183.5311002401613</v>
      </c>
      <c r="G1412" t="str" cm="1">
        <f t="array" ref="G1412">IF(ROWS(_xlfn._xlws.FILTER(Table5[r],Table5[enz]=Table5[[#This Row],[enz]]))&gt;1,"many","1")</f>
        <v>many</v>
      </c>
      <c r="H1412" t="str" cm="1">
        <f t="array" ref="H1412">IF(ROWS(_xlfn._xlws.FILTER(Table5[r],Table5[rxn-no-enz]=Table5[[#This Row],[rxn-no-enz]]))&gt;1,"many","1")</f>
        <v>1</v>
      </c>
      <c r="I1412" t="str">
        <f>_xlfn.XLOOKUP(SUBSTITUTE(Table5[[#This Row],[r]],"'",""),Table6[rxn],Table6[rxn],"no")</f>
        <v>no</v>
      </c>
      <c r="J1412" t="str" cm="1">
        <f t="array" ref="J1412">_xlfn.XLOOKUP(Table5[[#This Row],[r]],"'"&amp;Table6[rxn]&amp;"'",Table6[expected kapp],"")</f>
        <v/>
      </c>
      <c r="L1412" t="s">
        <v>9824</v>
      </c>
      <c r="M1412">
        <v>8988.1774343278394</v>
      </c>
      <c r="AE1412" s="1" t="s">
        <v>12002</v>
      </c>
      <c r="AF1412" s="1" t="s">
        <v>2778</v>
      </c>
      <c r="AG1412" s="9">
        <v>3.0581098E-11</v>
      </c>
      <c r="AH1412" s="1" t="str">
        <f>_xlfn.TEXTAFTER(Table9[[#This Row],[rxn]],"-",-1)</f>
        <v>rt7188</v>
      </c>
      <c r="AI1412" s="1" t="e">
        <f>_xlfn.TEXTAFTER(_xlfn.TEXTBEFORE(Table9[[#This Row],[rxn]],"-"&amp;Table9[[#This Row],[enz]]),"RXN-")</f>
        <v>#N/A</v>
      </c>
      <c r="AJ1412" s="1" t="e">
        <f>_xlfn.TEXTBEFORE(Table9[[#This Row],[rxn]],"_",-1)</f>
        <v>#N/A</v>
      </c>
    </row>
    <row r="1413" spans="1:36" ht="17" hidden="1" x14ac:dyDescent="0.25">
      <c r="A1413" t="s">
        <v>9944</v>
      </c>
      <c r="B1413" t="str">
        <f>_xlfn.TEXTAFTER(Table5[[#This Row],[r]],"-",-1)</f>
        <v>rt15442799'</v>
      </c>
      <c r="C1413" t="str">
        <f>_xlfn.TEXTAFTER(_xlfn.TEXTBEFORE(Table5[[#This Row],[r]],"-"&amp;Table5[[#This Row],[enz]]),"'RXN-")</f>
        <v>HDCEAt_c_e_REV</v>
      </c>
      <c r="D1413">
        <v>11171.708534568001</v>
      </c>
      <c r="E1413">
        <f>_xlfn.XLOOKUP(Table5[[#This Row],[r]],Table3[r],Table3[kapp],"")</f>
        <v>8988.1774343278394</v>
      </c>
      <c r="F1413">
        <f>Table5[[#This Row],[kapp]]-Table5[[#This Row],[old]]</f>
        <v>2183.5311002401613</v>
      </c>
      <c r="G1413" t="str" cm="1">
        <f t="array" ref="G1413">IF(ROWS(_xlfn._xlws.FILTER(Table5[r],Table5[enz]=Table5[[#This Row],[enz]]))&gt;1,"many","1")</f>
        <v>many</v>
      </c>
      <c r="H1413" t="str" cm="1">
        <f t="array" ref="H1413">IF(ROWS(_xlfn._xlws.FILTER(Table5[r],Table5[rxn-no-enz]=Table5[[#This Row],[rxn-no-enz]]))&gt;1,"many","1")</f>
        <v>1</v>
      </c>
      <c r="I1413" t="str">
        <f>_xlfn.XLOOKUP(SUBSTITUTE(Table5[[#This Row],[r]],"'",""),Table6[rxn],Table6[rxn],"no")</f>
        <v>no</v>
      </c>
      <c r="J1413" t="str" cm="1">
        <f t="array" ref="J1413">_xlfn.XLOOKUP(Table5[[#This Row],[r]],"'"&amp;Table6[rxn]&amp;"'",Table6[expected kapp],"")</f>
        <v/>
      </c>
      <c r="L1413" t="s">
        <v>9825</v>
      </c>
      <c r="M1413">
        <v>8988.1774343278394</v>
      </c>
      <c r="AE1413" s="1" t="s">
        <v>4522</v>
      </c>
      <c r="AF1413" s="1" t="s">
        <v>2778</v>
      </c>
      <c r="AG1413" s="9">
        <v>4.1958221999999998E-11</v>
      </c>
      <c r="AH1413" s="1" t="str">
        <f>_xlfn.TEXTAFTER(Table9[[#This Row],[rxn]],"-",-1)</f>
        <v>rt7201</v>
      </c>
      <c r="AI1413" s="1" t="e">
        <f>_xlfn.TEXTAFTER(_xlfn.TEXTBEFORE(Table9[[#This Row],[rxn]],"-"&amp;Table9[[#This Row],[enz]]),"RXN-")</f>
        <v>#N/A</v>
      </c>
      <c r="AJ1413" s="1" t="e">
        <f>_xlfn.TEXTBEFORE(Table9[[#This Row],[rxn]],"_",-1)</f>
        <v>#N/A</v>
      </c>
    </row>
    <row r="1414" spans="1:36" ht="17" hidden="1" x14ac:dyDescent="0.25">
      <c r="A1414" t="s">
        <v>9945</v>
      </c>
      <c r="B1414" t="str">
        <f>_xlfn.TEXTAFTER(Table5[[#This Row],[r]],"-",-1)</f>
        <v>rt2735'</v>
      </c>
      <c r="C1414" t="str">
        <f>_xlfn.TEXTAFTER(_xlfn.TEXTBEFORE(Table5[[#This Row],[r]],"-"&amp;Table5[[#This Row],[enz]]),"'RXN-")</f>
        <v>HEMEOS_m_FWD</v>
      </c>
      <c r="D1414">
        <v>11171.708534568001</v>
      </c>
      <c r="E1414">
        <f>_xlfn.XLOOKUP(Table5[[#This Row],[r]],Table3[r],Table3[kapp],"")</f>
        <v>8988.1774343278394</v>
      </c>
      <c r="F1414">
        <f>Table5[[#This Row],[kapp]]-Table5[[#This Row],[old]]</f>
        <v>2183.5311002401613</v>
      </c>
      <c r="G1414" t="str" cm="1">
        <f t="array" ref="G1414">IF(ROWS(_xlfn._xlws.FILTER(Table5[r],Table5[enz]=Table5[[#This Row],[enz]]))&gt;1,"many","1")</f>
        <v>1</v>
      </c>
      <c r="H1414" t="str" cm="1">
        <f t="array" ref="H1414">IF(ROWS(_xlfn._xlws.FILTER(Table5[r],Table5[rxn-no-enz]=Table5[[#This Row],[rxn-no-enz]]))&gt;1,"many","1")</f>
        <v>1</v>
      </c>
      <c r="I1414" t="str">
        <f>_xlfn.XLOOKUP(SUBSTITUTE(Table5[[#This Row],[r]],"'",""),Table6[rxn],Table6[rxn],"no")</f>
        <v>no</v>
      </c>
      <c r="J1414" t="str" cm="1">
        <f t="array" ref="J1414">_xlfn.XLOOKUP(Table5[[#This Row],[r]],"'"&amp;Table6[rxn]&amp;"'",Table6[expected kapp],"")</f>
        <v/>
      </c>
      <c r="L1414" t="s">
        <v>9826</v>
      </c>
      <c r="M1414">
        <v>8988.1774343278394</v>
      </c>
      <c r="AE1414" s="1" t="s">
        <v>12003</v>
      </c>
      <c r="AF1414" s="1" t="s">
        <v>2778</v>
      </c>
      <c r="AG1414" s="9">
        <v>3.3406664999999998E-11</v>
      </c>
      <c r="AH1414" s="1" t="str">
        <f>_xlfn.TEXTAFTER(Table9[[#This Row],[rxn]],"-",-1)</f>
        <v>rt7207_rm</v>
      </c>
      <c r="AI1414" s="1" t="e">
        <f>_xlfn.TEXTAFTER(_xlfn.TEXTBEFORE(Table9[[#This Row],[rxn]],"-"&amp;Table9[[#This Row],[enz]]),"RXN-")</f>
        <v>#N/A</v>
      </c>
      <c r="AJ1414" s="1" t="str">
        <f>_xlfn.TEXTBEFORE(Table9[[#This Row],[rxn]],"_",-1)</f>
        <v>PROSYN-rt7207</v>
      </c>
    </row>
    <row r="1415" spans="1:36" ht="17" hidden="1" x14ac:dyDescent="0.25">
      <c r="A1415" t="s">
        <v>9946</v>
      </c>
      <c r="B1415" t="str">
        <f>_xlfn.TEXTAFTER(Table5[[#This Row],[r]],"-",-1)</f>
        <v>rt7845'</v>
      </c>
      <c r="C1415" t="str">
        <f>_xlfn.TEXTAFTER(_xlfn.TEXTBEFORE(Table5[[#This Row],[r]],"-"&amp;Table5[[#This Row],[enz]]),"'RXN-")</f>
        <v>HETZK_c_FWD</v>
      </c>
      <c r="D1415">
        <v>11171.708534568001</v>
      </c>
      <c r="E1415">
        <f>_xlfn.XLOOKUP(Table5[[#This Row],[r]],Table3[r],Table3[kapp],"")</f>
        <v>8988.1774343278394</v>
      </c>
      <c r="F1415">
        <f>Table5[[#This Row],[kapp]]-Table5[[#This Row],[old]]</f>
        <v>2183.5311002401613</v>
      </c>
      <c r="G1415" t="str" cm="1">
        <f t="array" ref="G1415">IF(ROWS(_xlfn._xlws.FILTER(Table5[r],Table5[enz]=Table5[[#This Row],[enz]]))&gt;1,"many","1")</f>
        <v>many</v>
      </c>
      <c r="H1415" t="str" cm="1">
        <f t="array" ref="H1415">IF(ROWS(_xlfn._xlws.FILTER(Table5[r],Table5[rxn-no-enz]=Table5[[#This Row],[rxn-no-enz]]))&gt;1,"many","1")</f>
        <v>1</v>
      </c>
      <c r="I1415" t="str">
        <f>_xlfn.XLOOKUP(SUBSTITUTE(Table5[[#This Row],[r]],"'",""),Table6[rxn],Table6[rxn],"no")</f>
        <v>no</v>
      </c>
      <c r="J1415" t="str" cm="1">
        <f t="array" ref="J1415">_xlfn.XLOOKUP(Table5[[#This Row],[r]],"'"&amp;Table6[rxn]&amp;"'",Table6[expected kapp],"")</f>
        <v/>
      </c>
      <c r="L1415" t="s">
        <v>9827</v>
      </c>
      <c r="M1415">
        <v>8988.1774343278394</v>
      </c>
      <c r="AE1415" s="1" t="s">
        <v>4524</v>
      </c>
      <c r="AF1415" s="1" t="s">
        <v>2778</v>
      </c>
      <c r="AG1415" s="9">
        <v>3.5720636259999998E-9</v>
      </c>
      <c r="AH1415" s="1" t="str">
        <f>_xlfn.TEXTAFTER(Table9[[#This Row],[rxn]],"-",-1)</f>
        <v>rt7221</v>
      </c>
      <c r="AI1415" s="1" t="e">
        <f>_xlfn.TEXTAFTER(_xlfn.TEXTBEFORE(Table9[[#This Row],[rxn]],"-"&amp;Table9[[#This Row],[enz]]),"RXN-")</f>
        <v>#N/A</v>
      </c>
      <c r="AJ1415" s="1" t="e">
        <f>_xlfn.TEXTBEFORE(Table9[[#This Row],[rxn]],"_",-1)</f>
        <v>#N/A</v>
      </c>
    </row>
    <row r="1416" spans="1:36" ht="17" hidden="1" x14ac:dyDescent="0.25">
      <c r="A1416" t="s">
        <v>9947</v>
      </c>
      <c r="B1416" t="str">
        <f>_xlfn.TEXTAFTER(Table5[[#This Row],[r]],"-",-1)</f>
        <v>rt1896'</v>
      </c>
      <c r="C1416" t="str">
        <f>_xlfn.TEXTAFTER(_xlfn.TEXTBEFORE(Table5[[#This Row],[r]],"-"&amp;Table5[[#This Row],[enz]]),"'RXN-")</f>
        <v>HEX1_c_FWD</v>
      </c>
      <c r="D1416">
        <v>11171.708534568001</v>
      </c>
      <c r="E1416">
        <f>_xlfn.XLOOKUP(Table5[[#This Row],[r]],Table3[r],Table3[kapp],"")</f>
        <v>8988.1774343278394</v>
      </c>
      <c r="F1416">
        <f>Table5[[#This Row],[kapp]]-Table5[[#This Row],[old]]</f>
        <v>2183.5311002401613</v>
      </c>
      <c r="G1416" t="str" cm="1">
        <f t="array" ref="G1416">IF(ROWS(_xlfn._xlws.FILTER(Table5[r],Table5[enz]=Table5[[#This Row],[enz]]))&gt;1,"many","1")</f>
        <v>1</v>
      </c>
      <c r="H1416" t="str" cm="1">
        <f t="array" ref="H1416">IF(ROWS(_xlfn._xlws.FILTER(Table5[r],Table5[rxn-no-enz]=Table5[[#This Row],[rxn-no-enz]]))&gt;1,"many","1")</f>
        <v>many</v>
      </c>
      <c r="I1416" t="str">
        <f>_xlfn.XLOOKUP(SUBSTITUTE(Table5[[#This Row],[r]],"'",""),Table6[rxn],Table6[rxn],"no")</f>
        <v>no</v>
      </c>
      <c r="J1416" t="str" cm="1">
        <f t="array" ref="J1416">_xlfn.XLOOKUP(Table5[[#This Row],[r]],"'"&amp;Table6[rxn]&amp;"'",Table6[expected kapp],"")</f>
        <v/>
      </c>
      <c r="L1416" t="s">
        <v>9828</v>
      </c>
      <c r="M1416">
        <v>8988.1774343278394</v>
      </c>
      <c r="AE1416" s="1" t="s">
        <v>12004</v>
      </c>
      <c r="AF1416" s="1" t="s">
        <v>2778</v>
      </c>
      <c r="AG1416" s="9">
        <v>2.6224242E-11</v>
      </c>
      <c r="AH1416" s="1" t="str">
        <f>_xlfn.TEXTAFTER(Table9[[#This Row],[rxn]],"-",-1)</f>
        <v>rt7226</v>
      </c>
      <c r="AI1416" s="1" t="e">
        <f>_xlfn.TEXTAFTER(_xlfn.TEXTBEFORE(Table9[[#This Row],[rxn]],"-"&amp;Table9[[#This Row],[enz]]),"RXN-")</f>
        <v>#N/A</v>
      </c>
      <c r="AJ1416" s="1" t="e">
        <f>_xlfn.TEXTBEFORE(Table9[[#This Row],[rxn]],"_",-1)</f>
        <v>#N/A</v>
      </c>
    </row>
    <row r="1417" spans="1:36" ht="17" hidden="1" x14ac:dyDescent="0.25">
      <c r="A1417" t="s">
        <v>9948</v>
      </c>
      <c r="B1417" t="str">
        <f>_xlfn.TEXTAFTER(Table5[[#This Row],[r]],"-",-1)</f>
        <v>rt3614'</v>
      </c>
      <c r="C1417" t="str">
        <f>_xlfn.TEXTAFTER(_xlfn.TEXTBEFORE(Table5[[#This Row],[r]],"-"&amp;Table5[[#This Row],[enz]]),"'RXN-")</f>
        <v>HEX4_c_FWD</v>
      </c>
      <c r="D1417">
        <v>11171.708534568001</v>
      </c>
      <c r="E1417">
        <f>_xlfn.XLOOKUP(Table5[[#This Row],[r]],Table3[r],Table3[kapp],"")</f>
        <v>8988.1774343278394</v>
      </c>
      <c r="F1417">
        <f>Table5[[#This Row],[kapp]]-Table5[[#This Row],[old]]</f>
        <v>2183.5311002401613</v>
      </c>
      <c r="G1417" t="str" cm="1">
        <f t="array" ref="G1417">IF(ROWS(_xlfn._xlws.FILTER(Table5[r],Table5[enz]=Table5[[#This Row],[enz]]))&gt;1,"many","1")</f>
        <v>many</v>
      </c>
      <c r="H1417" t="str" cm="1">
        <f t="array" ref="H1417">IF(ROWS(_xlfn._xlws.FILTER(Table5[r],Table5[rxn-no-enz]=Table5[[#This Row],[rxn-no-enz]]))&gt;1,"many","1")</f>
        <v>1</v>
      </c>
      <c r="I1417" t="str">
        <f>_xlfn.XLOOKUP(SUBSTITUTE(Table5[[#This Row],[r]],"'",""),Table6[rxn],Table6[rxn],"no")</f>
        <v>no</v>
      </c>
      <c r="J1417" t="str" cm="1">
        <f t="array" ref="J1417">_xlfn.XLOOKUP(Table5[[#This Row],[r]],"'"&amp;Table6[rxn]&amp;"'",Table6[expected kapp],"")</f>
        <v/>
      </c>
      <c r="L1417" t="s">
        <v>9829</v>
      </c>
      <c r="M1417">
        <v>8988.1774343278394</v>
      </c>
      <c r="AE1417" s="1" t="s">
        <v>12005</v>
      </c>
      <c r="AF1417" s="1" t="s">
        <v>2778</v>
      </c>
      <c r="AG1417" s="9">
        <v>1.7180444469999999E-9</v>
      </c>
      <c r="AH1417" s="1" t="str">
        <f>_xlfn.TEXTAFTER(Table9[[#This Row],[rxn]],"-",-1)</f>
        <v>rt7263_c</v>
      </c>
      <c r="AI1417" s="1" t="e">
        <f>_xlfn.TEXTAFTER(_xlfn.TEXTBEFORE(Table9[[#This Row],[rxn]],"-"&amp;Table9[[#This Row],[enz]]),"RXN-")</f>
        <v>#N/A</v>
      </c>
      <c r="AJ1417" s="1" t="str">
        <f>_xlfn.TEXTBEFORE(Table9[[#This Row],[rxn]],"_",-1)</f>
        <v>PROSYN-rt7263</v>
      </c>
    </row>
    <row r="1418" spans="1:36" ht="17" hidden="1" x14ac:dyDescent="0.25">
      <c r="A1418" t="s">
        <v>9949</v>
      </c>
      <c r="B1418" t="str">
        <f>_xlfn.TEXTAFTER(Table5[[#This Row],[r]],"-",-1)</f>
        <v>rt3614'</v>
      </c>
      <c r="C1418" t="str">
        <f>_xlfn.TEXTAFTER(_xlfn.TEXTBEFORE(Table5[[#This Row],[r]],"-"&amp;Table5[[#This Row],[enz]]),"'RXN-")</f>
        <v>HEX7_c_FWD</v>
      </c>
      <c r="D1418">
        <v>11171.708534568001</v>
      </c>
      <c r="E1418">
        <f>_xlfn.XLOOKUP(Table5[[#This Row],[r]],Table3[r],Table3[kapp],"")</f>
        <v>8988.1774343278394</v>
      </c>
      <c r="F1418">
        <f>Table5[[#This Row],[kapp]]-Table5[[#This Row],[old]]</f>
        <v>2183.5311002401613</v>
      </c>
      <c r="G1418" t="str" cm="1">
        <f t="array" ref="G1418">IF(ROWS(_xlfn._xlws.FILTER(Table5[r],Table5[enz]=Table5[[#This Row],[enz]]))&gt;1,"many","1")</f>
        <v>many</v>
      </c>
      <c r="H1418" t="str" cm="1">
        <f t="array" ref="H1418">IF(ROWS(_xlfn._xlws.FILTER(Table5[r],Table5[rxn-no-enz]=Table5[[#This Row],[rxn-no-enz]]))&gt;1,"many","1")</f>
        <v>1</v>
      </c>
      <c r="I1418" t="str">
        <f>_xlfn.XLOOKUP(SUBSTITUTE(Table5[[#This Row],[r]],"'",""),Table6[rxn],Table6[rxn],"no")</f>
        <v>no</v>
      </c>
      <c r="J1418" t="str" cm="1">
        <f t="array" ref="J1418">_xlfn.XLOOKUP(Table5[[#This Row],[r]],"'"&amp;Table6[rxn]&amp;"'",Table6[expected kapp],"")</f>
        <v/>
      </c>
      <c r="L1418" t="s">
        <v>9830</v>
      </c>
      <c r="M1418">
        <v>8988.1774343278394</v>
      </c>
      <c r="AE1418" s="1" t="s">
        <v>12006</v>
      </c>
      <c r="AF1418" s="1" t="s">
        <v>2778</v>
      </c>
      <c r="AG1418" s="9">
        <v>5.7978870000000003E-12</v>
      </c>
      <c r="AH1418" s="1" t="str">
        <f>_xlfn.TEXTAFTER(Table9[[#This Row],[rxn]],"-",-1)</f>
        <v>rt7295</v>
      </c>
      <c r="AI1418" s="1" t="e">
        <f>_xlfn.TEXTAFTER(_xlfn.TEXTBEFORE(Table9[[#This Row],[rxn]],"-"&amp;Table9[[#This Row],[enz]]),"RXN-")</f>
        <v>#N/A</v>
      </c>
      <c r="AJ1418" s="1" t="e">
        <f>_xlfn.TEXTBEFORE(Table9[[#This Row],[rxn]],"_",-1)</f>
        <v>#N/A</v>
      </c>
    </row>
    <row r="1419" spans="1:36" ht="17" hidden="1" x14ac:dyDescent="0.25">
      <c r="A1419" t="s">
        <v>9950</v>
      </c>
      <c r="B1419" t="str">
        <f>_xlfn.TEXTAFTER(Table5[[#This Row],[r]],"-",-1)</f>
        <v>rt3614'</v>
      </c>
      <c r="C1419" t="str">
        <f>_xlfn.TEXTAFTER(_xlfn.TEXTBEFORE(Table5[[#This Row],[r]],"-"&amp;Table5[[#This Row],[enz]]),"'RXN-")</f>
        <v>HEX7b_c_FWD</v>
      </c>
      <c r="D1419">
        <v>11171.708534568001</v>
      </c>
      <c r="E1419">
        <f>_xlfn.XLOOKUP(Table5[[#This Row],[r]],Table3[r],Table3[kapp],"")</f>
        <v>8988.1774343278394</v>
      </c>
      <c r="F1419">
        <f>Table5[[#This Row],[kapp]]-Table5[[#This Row],[old]]</f>
        <v>2183.5311002401613</v>
      </c>
      <c r="G1419" t="str" cm="1">
        <f t="array" ref="G1419">IF(ROWS(_xlfn._xlws.FILTER(Table5[r],Table5[enz]=Table5[[#This Row],[enz]]))&gt;1,"many","1")</f>
        <v>many</v>
      </c>
      <c r="H1419" t="str" cm="1">
        <f t="array" ref="H1419">IF(ROWS(_xlfn._xlws.FILTER(Table5[r],Table5[rxn-no-enz]=Table5[[#This Row],[rxn-no-enz]]))&gt;1,"many","1")</f>
        <v>1</v>
      </c>
      <c r="I1419" t="str">
        <f>_xlfn.XLOOKUP(SUBSTITUTE(Table5[[#This Row],[r]],"'",""),Table6[rxn],Table6[rxn],"no")</f>
        <v>no</v>
      </c>
      <c r="J1419" t="str" cm="1">
        <f t="array" ref="J1419">_xlfn.XLOOKUP(Table5[[#This Row],[r]],"'"&amp;Table6[rxn]&amp;"'",Table6[expected kapp],"")</f>
        <v/>
      </c>
      <c r="L1419" t="s">
        <v>9831</v>
      </c>
      <c r="M1419">
        <v>8988.1774343278394</v>
      </c>
      <c r="AE1419" s="1" t="s">
        <v>4526</v>
      </c>
      <c r="AF1419" s="1" t="s">
        <v>2778</v>
      </c>
      <c r="AG1419" s="9">
        <v>3.7198061249999998E-9</v>
      </c>
      <c r="AH1419" s="1" t="str">
        <f>_xlfn.TEXTAFTER(Table9[[#This Row],[rxn]],"-",-1)</f>
        <v>rt7311</v>
      </c>
      <c r="AI1419" s="1" t="e">
        <f>_xlfn.TEXTAFTER(_xlfn.TEXTBEFORE(Table9[[#This Row],[rxn]],"-"&amp;Table9[[#This Row],[enz]]),"RXN-")</f>
        <v>#N/A</v>
      </c>
      <c r="AJ1419" s="1" t="e">
        <f>_xlfn.TEXTBEFORE(Table9[[#This Row],[rxn]],"_",-1)</f>
        <v>#N/A</v>
      </c>
    </row>
    <row r="1420" spans="1:36" ht="17" hidden="1" x14ac:dyDescent="0.25">
      <c r="A1420" t="s">
        <v>9951</v>
      </c>
      <c r="B1420" t="str">
        <f>_xlfn.TEXTAFTER(Table5[[#This Row],[r]],"-",-1)</f>
        <v>rt3614'</v>
      </c>
      <c r="C1420" t="str">
        <f>_xlfn.TEXTAFTER(_xlfn.TEXTBEFORE(Table5[[#This Row],[r]],"-"&amp;Table5[[#This Row],[enz]]),"'RXN-")</f>
        <v>HEX7b_c_REV</v>
      </c>
      <c r="D1420">
        <v>11171.708534568001</v>
      </c>
      <c r="E1420">
        <f>_xlfn.XLOOKUP(Table5[[#This Row],[r]],Table3[r],Table3[kapp],"")</f>
        <v>8988.1774343278394</v>
      </c>
      <c r="F1420">
        <f>Table5[[#This Row],[kapp]]-Table5[[#This Row],[old]]</f>
        <v>2183.5311002401613</v>
      </c>
      <c r="G1420" t="str" cm="1">
        <f t="array" ref="G1420">IF(ROWS(_xlfn._xlws.FILTER(Table5[r],Table5[enz]=Table5[[#This Row],[enz]]))&gt;1,"many","1")</f>
        <v>many</v>
      </c>
      <c r="H1420" t="str" cm="1">
        <f t="array" ref="H1420">IF(ROWS(_xlfn._xlws.FILTER(Table5[r],Table5[rxn-no-enz]=Table5[[#This Row],[rxn-no-enz]]))&gt;1,"many","1")</f>
        <v>1</v>
      </c>
      <c r="I1420" t="str">
        <f>_xlfn.XLOOKUP(SUBSTITUTE(Table5[[#This Row],[r]],"'",""),Table6[rxn],Table6[rxn],"no")</f>
        <v>no</v>
      </c>
      <c r="J1420" t="str" cm="1">
        <f t="array" ref="J1420">_xlfn.XLOOKUP(Table5[[#This Row],[r]],"'"&amp;Table6[rxn]&amp;"'",Table6[expected kapp],"")</f>
        <v/>
      </c>
      <c r="L1420" t="s">
        <v>9832</v>
      </c>
      <c r="M1420">
        <v>8988.1774343278394</v>
      </c>
      <c r="AE1420" s="1" t="s">
        <v>4527</v>
      </c>
      <c r="AF1420" s="1" t="s">
        <v>2778</v>
      </c>
      <c r="AG1420" s="9">
        <v>5.04551648E-10</v>
      </c>
      <c r="AH1420" s="1" t="str">
        <f>_xlfn.TEXTAFTER(Table9[[#This Row],[rxn]],"-",-1)</f>
        <v>rt7313</v>
      </c>
      <c r="AI1420" s="1" t="e">
        <f>_xlfn.TEXTAFTER(_xlfn.TEXTBEFORE(Table9[[#This Row],[rxn]],"-"&amp;Table9[[#This Row],[enz]]),"RXN-")</f>
        <v>#N/A</v>
      </c>
      <c r="AJ1420" s="1" t="e">
        <f>_xlfn.TEXTBEFORE(Table9[[#This Row],[rxn]],"_",-1)</f>
        <v>#N/A</v>
      </c>
    </row>
    <row r="1421" spans="1:36" ht="17" hidden="1" x14ac:dyDescent="0.25">
      <c r="A1421" t="s">
        <v>9952</v>
      </c>
      <c r="B1421" t="str">
        <f>_xlfn.TEXTAFTER(Table5[[#This Row],[r]],"-",-1)</f>
        <v>rt7338'</v>
      </c>
      <c r="C1421" t="str">
        <f>_xlfn.TEXTAFTER(_xlfn.TEXTBEFORE(Table5[[#This Row],[r]],"-"&amp;Table5[[#This Row],[enz]]),"'RXN-")</f>
        <v>HGENDO_c_FWD</v>
      </c>
      <c r="D1421">
        <v>11171.708534568001</v>
      </c>
      <c r="E1421">
        <f>_xlfn.XLOOKUP(Table5[[#This Row],[r]],Table3[r],Table3[kapp],"")</f>
        <v>8988.1774343278394</v>
      </c>
      <c r="F1421">
        <f>Table5[[#This Row],[kapp]]-Table5[[#This Row],[old]]</f>
        <v>2183.5311002401613</v>
      </c>
      <c r="G1421" t="str" cm="1">
        <f t="array" ref="G1421">IF(ROWS(_xlfn._xlws.FILTER(Table5[r],Table5[enz]=Table5[[#This Row],[enz]]))&gt;1,"many","1")</f>
        <v>1</v>
      </c>
      <c r="H1421" t="str" cm="1">
        <f t="array" ref="H1421">IF(ROWS(_xlfn._xlws.FILTER(Table5[r],Table5[rxn-no-enz]=Table5[[#This Row],[rxn-no-enz]]))&gt;1,"many","1")</f>
        <v>1</v>
      </c>
      <c r="I1421" t="str">
        <f>_xlfn.XLOOKUP(SUBSTITUTE(Table5[[#This Row],[r]],"'",""),Table6[rxn],Table6[rxn],"no")</f>
        <v>no</v>
      </c>
      <c r="J1421" t="str" cm="1">
        <f t="array" ref="J1421">_xlfn.XLOOKUP(Table5[[#This Row],[r]],"'"&amp;Table6[rxn]&amp;"'",Table6[expected kapp],"")</f>
        <v/>
      </c>
      <c r="L1421" t="s">
        <v>9833</v>
      </c>
      <c r="M1421">
        <v>8988.1774343278394</v>
      </c>
      <c r="AE1421" s="1" t="s">
        <v>4528</v>
      </c>
      <c r="AF1421" s="1" t="s">
        <v>2778</v>
      </c>
      <c r="AG1421" s="9">
        <v>3.8929430300000002E-10</v>
      </c>
      <c r="AH1421" s="1" t="str">
        <f>_xlfn.TEXTAFTER(Table9[[#This Row],[rxn]],"-",-1)</f>
        <v>rt7317</v>
      </c>
      <c r="AI1421" s="1" t="e">
        <f>_xlfn.TEXTAFTER(_xlfn.TEXTBEFORE(Table9[[#This Row],[rxn]],"-"&amp;Table9[[#This Row],[enz]]),"RXN-")</f>
        <v>#N/A</v>
      </c>
      <c r="AJ1421" s="1" t="e">
        <f>_xlfn.TEXTBEFORE(Table9[[#This Row],[rxn]],"_",-1)</f>
        <v>#N/A</v>
      </c>
    </row>
    <row r="1422" spans="1:36" ht="17" hidden="1" x14ac:dyDescent="0.25">
      <c r="A1422" t="s">
        <v>9953</v>
      </c>
      <c r="B1422" t="str">
        <f>_xlfn.TEXTAFTER(Table5[[#This Row],[r]],"-",-1)</f>
        <v>rt6850'</v>
      </c>
      <c r="C1422" t="str">
        <f>_xlfn.TEXTAFTER(_xlfn.TEXTBEFORE(Table5[[#This Row],[r]],"-"&amp;Table5[[#This Row],[enz]]),"'RXN-")</f>
        <v>HIBH_m_FWD</v>
      </c>
      <c r="D1422">
        <v>11171.708534568001</v>
      </c>
      <c r="E1422">
        <f>_xlfn.XLOOKUP(Table5[[#This Row],[r]],Table3[r],Table3[kapp],"")</f>
        <v>8988.1774343278394</v>
      </c>
      <c r="F1422">
        <f>Table5[[#This Row],[kapp]]-Table5[[#This Row],[old]]</f>
        <v>2183.5311002401613</v>
      </c>
      <c r="G1422" t="str" cm="1">
        <f t="array" ref="G1422">IF(ROWS(_xlfn._xlws.FILTER(Table5[r],Table5[enz]=Table5[[#This Row],[enz]]))&gt;1,"many","1")</f>
        <v>many</v>
      </c>
      <c r="H1422" t="str" cm="1">
        <f t="array" ref="H1422">IF(ROWS(_xlfn._xlws.FILTER(Table5[r],Table5[rxn-no-enz]=Table5[[#This Row],[rxn-no-enz]]))&gt;1,"many","1")</f>
        <v>1</v>
      </c>
      <c r="I1422" t="str">
        <f>_xlfn.XLOOKUP(SUBSTITUTE(Table5[[#This Row],[r]],"'",""),Table6[rxn],Table6[rxn],"no")</f>
        <v>no</v>
      </c>
      <c r="J1422" t="str" cm="1">
        <f t="array" ref="J1422">_xlfn.XLOOKUP(Table5[[#This Row],[r]],"'"&amp;Table6[rxn]&amp;"'",Table6[expected kapp],"")</f>
        <v/>
      </c>
      <c r="L1422" t="s">
        <v>9834</v>
      </c>
      <c r="M1422">
        <v>8988.1774343278394</v>
      </c>
      <c r="AE1422" s="1" t="s">
        <v>4529</v>
      </c>
      <c r="AF1422" s="1" t="s">
        <v>2778</v>
      </c>
      <c r="AG1422" s="9">
        <v>2.1301779E-11</v>
      </c>
      <c r="AH1422" s="1" t="str">
        <f>_xlfn.TEXTAFTER(Table9[[#This Row],[rxn]],"-",-1)</f>
        <v>rt7325</v>
      </c>
      <c r="AI1422" s="1" t="e">
        <f>_xlfn.TEXTAFTER(_xlfn.TEXTBEFORE(Table9[[#This Row],[rxn]],"-"&amp;Table9[[#This Row],[enz]]),"RXN-")</f>
        <v>#N/A</v>
      </c>
      <c r="AJ1422" s="1" t="e">
        <f>_xlfn.TEXTBEFORE(Table9[[#This Row],[rxn]],"_",-1)</f>
        <v>#N/A</v>
      </c>
    </row>
    <row r="1423" spans="1:36" ht="17" hidden="1" x14ac:dyDescent="0.25">
      <c r="A1423" t="s">
        <v>9954</v>
      </c>
      <c r="B1423" t="str">
        <f>_xlfn.TEXTAFTER(Table5[[#This Row],[r]],"-",-1)</f>
        <v>rt6850'</v>
      </c>
      <c r="C1423" t="str">
        <f>_xlfn.TEXTAFTER(_xlfn.TEXTBEFORE(Table5[[#This Row],[r]],"-"&amp;Table5[[#This Row],[enz]]),"'RXN-")</f>
        <v>HIBH_m_REV</v>
      </c>
      <c r="D1423">
        <v>11171.708534568001</v>
      </c>
      <c r="E1423">
        <f>_xlfn.XLOOKUP(Table5[[#This Row],[r]],Table3[r],Table3[kapp],"")</f>
        <v>8988.1774343278394</v>
      </c>
      <c r="F1423">
        <f>Table5[[#This Row],[kapp]]-Table5[[#This Row],[old]]</f>
        <v>2183.5311002401613</v>
      </c>
      <c r="G1423" t="str" cm="1">
        <f t="array" ref="G1423">IF(ROWS(_xlfn._xlws.FILTER(Table5[r],Table5[enz]=Table5[[#This Row],[enz]]))&gt;1,"many","1")</f>
        <v>many</v>
      </c>
      <c r="H1423" t="str" cm="1">
        <f t="array" ref="H1423">IF(ROWS(_xlfn._xlws.FILTER(Table5[r],Table5[rxn-no-enz]=Table5[[#This Row],[rxn-no-enz]]))&gt;1,"many","1")</f>
        <v>1</v>
      </c>
      <c r="I1423" t="str">
        <f>_xlfn.XLOOKUP(SUBSTITUTE(Table5[[#This Row],[r]],"'",""),Table6[rxn],Table6[rxn],"no")</f>
        <v>no</v>
      </c>
      <c r="J1423" t="str" cm="1">
        <f t="array" ref="J1423">_xlfn.XLOOKUP(Table5[[#This Row],[r]],"'"&amp;Table6[rxn]&amp;"'",Table6[expected kapp],"")</f>
        <v/>
      </c>
      <c r="L1423" t="s">
        <v>9835</v>
      </c>
      <c r="M1423">
        <v>8988.1774343278394</v>
      </c>
      <c r="AE1423" s="1" t="s">
        <v>12007</v>
      </c>
      <c r="AF1423" s="1" t="s">
        <v>2778</v>
      </c>
      <c r="AG1423" s="9">
        <v>7.6574313000000002E-11</v>
      </c>
      <c r="AH1423" s="1" t="str">
        <f>_xlfn.TEXTAFTER(Table9[[#This Row],[rxn]],"-",-1)</f>
        <v>rt7326</v>
      </c>
      <c r="AI1423" s="1" t="e">
        <f>_xlfn.TEXTAFTER(_xlfn.TEXTBEFORE(Table9[[#This Row],[rxn]],"-"&amp;Table9[[#This Row],[enz]]),"RXN-")</f>
        <v>#N/A</v>
      </c>
      <c r="AJ1423" s="1" t="e">
        <f>_xlfn.TEXTBEFORE(Table9[[#This Row],[rxn]],"_",-1)</f>
        <v>#N/A</v>
      </c>
    </row>
    <row r="1424" spans="1:36" ht="17" hidden="1" x14ac:dyDescent="0.25">
      <c r="A1424" t="s">
        <v>9955</v>
      </c>
      <c r="B1424" t="str">
        <f>_xlfn.TEXTAFTER(Table5[[#This Row],[r]],"-",-1)</f>
        <v>rt5326'</v>
      </c>
      <c r="C1424" t="str">
        <f>_xlfn.TEXTAFTER(_xlfn.TEXTBEFORE(Table5[[#This Row],[r]],"-"&amp;Table5[[#This Row],[enz]]),"'RXN-")</f>
        <v>HIBTD_c_FWD</v>
      </c>
      <c r="D1424">
        <v>11171.708534568001</v>
      </c>
      <c r="E1424">
        <f>_xlfn.XLOOKUP(Table5[[#This Row],[r]],Table3[r],Table3[kapp],"")</f>
        <v>8988.1774343278394</v>
      </c>
      <c r="F1424">
        <f>Table5[[#This Row],[kapp]]-Table5[[#This Row],[old]]</f>
        <v>2183.5311002401613</v>
      </c>
      <c r="G1424" t="str" cm="1">
        <f t="array" ref="G1424">IF(ROWS(_xlfn._xlws.FILTER(Table5[r],Table5[enz]=Table5[[#This Row],[enz]]))&gt;1,"many","1")</f>
        <v>many</v>
      </c>
      <c r="H1424" t="str" cm="1">
        <f t="array" ref="H1424">IF(ROWS(_xlfn._xlws.FILTER(Table5[r],Table5[rxn-no-enz]=Table5[[#This Row],[rxn-no-enz]]))&gt;1,"many","1")</f>
        <v>1</v>
      </c>
      <c r="I1424" t="str">
        <f>_xlfn.XLOOKUP(SUBSTITUTE(Table5[[#This Row],[r]],"'",""),Table6[rxn],Table6[rxn],"no")</f>
        <v>no</v>
      </c>
      <c r="J1424" t="str" cm="1">
        <f t="array" ref="J1424">_xlfn.XLOOKUP(Table5[[#This Row],[r]],"'"&amp;Table6[rxn]&amp;"'",Table6[expected kapp],"")</f>
        <v/>
      </c>
      <c r="L1424" t="s">
        <v>9836</v>
      </c>
      <c r="M1424">
        <v>8988.1774343278394</v>
      </c>
      <c r="AE1424" s="1" t="s">
        <v>12008</v>
      </c>
      <c r="AF1424" s="1" t="s">
        <v>2778</v>
      </c>
      <c r="AG1424" s="9">
        <v>1.83227896E-10</v>
      </c>
      <c r="AH1424" s="1" t="str">
        <f>_xlfn.TEXTAFTER(Table9[[#This Row],[rxn]],"-",-1)</f>
        <v>rt7344</v>
      </c>
      <c r="AI1424" s="1" t="e">
        <f>_xlfn.TEXTAFTER(_xlfn.TEXTBEFORE(Table9[[#This Row],[rxn]],"-"&amp;Table9[[#This Row],[enz]]),"RXN-")</f>
        <v>#N/A</v>
      </c>
      <c r="AJ1424" s="1" t="e">
        <f>_xlfn.TEXTBEFORE(Table9[[#This Row],[rxn]],"_",-1)</f>
        <v>#N/A</v>
      </c>
    </row>
    <row r="1425" spans="1:36" ht="17" hidden="1" x14ac:dyDescent="0.25">
      <c r="A1425" t="s">
        <v>9956</v>
      </c>
      <c r="B1425" t="str">
        <f>_xlfn.TEXTAFTER(Table5[[#This Row],[r]],"-",-1)</f>
        <v>rt5326'</v>
      </c>
      <c r="C1425" t="str">
        <f>_xlfn.TEXTAFTER(_xlfn.TEXTBEFORE(Table5[[#This Row],[r]],"-"&amp;Table5[[#This Row],[enz]]),"'RXN-")</f>
        <v>HIBTD_c_REV</v>
      </c>
      <c r="D1425">
        <v>11171.708534568001</v>
      </c>
      <c r="E1425">
        <f>_xlfn.XLOOKUP(Table5[[#This Row],[r]],Table3[r],Table3[kapp],"")</f>
        <v>8988.1774343278394</v>
      </c>
      <c r="F1425">
        <f>Table5[[#This Row],[kapp]]-Table5[[#This Row],[old]]</f>
        <v>2183.5311002401613</v>
      </c>
      <c r="G1425" t="str" cm="1">
        <f t="array" ref="G1425">IF(ROWS(_xlfn._xlws.FILTER(Table5[r],Table5[enz]=Table5[[#This Row],[enz]]))&gt;1,"many","1")</f>
        <v>many</v>
      </c>
      <c r="H1425" t="str" cm="1">
        <f t="array" ref="H1425">IF(ROWS(_xlfn._xlws.FILTER(Table5[r],Table5[rxn-no-enz]=Table5[[#This Row],[rxn-no-enz]]))&gt;1,"many","1")</f>
        <v>1</v>
      </c>
      <c r="I1425" t="str">
        <f>_xlfn.XLOOKUP(SUBSTITUTE(Table5[[#This Row],[r]],"'",""),Table6[rxn],Table6[rxn],"no")</f>
        <v>no</v>
      </c>
      <c r="J1425" t="str" cm="1">
        <f t="array" ref="J1425">_xlfn.XLOOKUP(Table5[[#This Row],[r]],"'"&amp;Table6[rxn]&amp;"'",Table6[expected kapp],"")</f>
        <v/>
      </c>
      <c r="L1425" t="s">
        <v>9837</v>
      </c>
      <c r="M1425">
        <v>8988.1774343278394</v>
      </c>
      <c r="AE1425" s="1" t="s">
        <v>12009</v>
      </c>
      <c r="AF1425" s="1" t="s">
        <v>2778</v>
      </c>
      <c r="AG1425" s="9">
        <v>1.01680435E-10</v>
      </c>
      <c r="AH1425" s="1" t="str">
        <f>_xlfn.TEXTAFTER(Table9[[#This Row],[rxn]],"-",-1)</f>
        <v>rt7345</v>
      </c>
      <c r="AI1425" s="1" t="e">
        <f>_xlfn.TEXTAFTER(_xlfn.TEXTBEFORE(Table9[[#This Row],[rxn]],"-"&amp;Table9[[#This Row],[enz]]),"RXN-")</f>
        <v>#N/A</v>
      </c>
      <c r="AJ1425" s="1" t="e">
        <f>_xlfn.TEXTBEFORE(Table9[[#This Row],[rxn]],"_",-1)</f>
        <v>#N/A</v>
      </c>
    </row>
    <row r="1426" spans="1:36" ht="17" hidden="1" x14ac:dyDescent="0.25">
      <c r="A1426" t="s">
        <v>9957</v>
      </c>
      <c r="B1426" t="str">
        <f>_xlfn.TEXTAFTER(Table5[[#This Row],[r]],"-",-1)</f>
        <v>rt0111'</v>
      </c>
      <c r="C1426" t="str">
        <f>_xlfn.TEXTAFTER(_xlfn.TEXTBEFORE(Table5[[#This Row],[r]],"-"&amp;Table5[[#This Row],[enz]]),"'RXN-")</f>
        <v>HIStpa_v_FWD</v>
      </c>
      <c r="D1426">
        <v>11171.708534568001</v>
      </c>
      <c r="E1426">
        <f>_xlfn.XLOOKUP(Table5[[#This Row],[r]],Table3[r],Table3[kapp],"")</f>
        <v>8988.1774343278394</v>
      </c>
      <c r="F1426">
        <f>Table5[[#This Row],[kapp]]-Table5[[#This Row],[old]]</f>
        <v>2183.5311002401613</v>
      </c>
      <c r="G1426" t="str" cm="1">
        <f t="array" ref="G1426">IF(ROWS(_xlfn._xlws.FILTER(Table5[r],Table5[enz]=Table5[[#This Row],[enz]]))&gt;1,"many","1")</f>
        <v>many</v>
      </c>
      <c r="H1426" t="str" cm="1">
        <f t="array" ref="H1426">IF(ROWS(_xlfn._xlws.FILTER(Table5[r],Table5[rxn-no-enz]=Table5[[#This Row],[rxn-no-enz]]))&gt;1,"many","1")</f>
        <v>many</v>
      </c>
      <c r="I1426" t="str">
        <f>_xlfn.XLOOKUP(SUBSTITUTE(Table5[[#This Row],[r]],"'",""),Table6[rxn],Table6[rxn],"no")</f>
        <v>no</v>
      </c>
      <c r="J1426" t="str" cm="1">
        <f t="array" ref="J1426">_xlfn.XLOOKUP(Table5[[#This Row],[r]],"'"&amp;Table6[rxn]&amp;"'",Table6[expected kapp],"")</f>
        <v/>
      </c>
      <c r="L1426" t="s">
        <v>9838</v>
      </c>
      <c r="M1426">
        <v>8988.1774343278394</v>
      </c>
      <c r="AE1426" s="1" t="s">
        <v>4530</v>
      </c>
      <c r="AF1426" s="1" t="s">
        <v>2778</v>
      </c>
      <c r="AG1426" s="9">
        <v>2.0322685079999999E-9</v>
      </c>
      <c r="AH1426" s="1" t="str">
        <f>_xlfn.TEXTAFTER(Table9[[#This Row],[rxn]],"-",-1)</f>
        <v>rt7353</v>
      </c>
      <c r="AI1426" s="1" t="e">
        <f>_xlfn.TEXTAFTER(_xlfn.TEXTBEFORE(Table9[[#This Row],[rxn]],"-"&amp;Table9[[#This Row],[enz]]),"RXN-")</f>
        <v>#N/A</v>
      </c>
      <c r="AJ1426" s="1" t="e">
        <f>_xlfn.TEXTBEFORE(Table9[[#This Row],[rxn]],"_",-1)</f>
        <v>#N/A</v>
      </c>
    </row>
    <row r="1427" spans="1:36" ht="17" hidden="1" x14ac:dyDescent="0.25">
      <c r="A1427" t="s">
        <v>9958</v>
      </c>
      <c r="B1427" t="str">
        <f>_xlfn.TEXTAFTER(Table5[[#This Row],[r]],"-",-1)</f>
        <v>rt1949'</v>
      </c>
      <c r="C1427" t="str">
        <f>_xlfn.TEXTAFTER(_xlfn.TEXTBEFORE(Table5[[#This Row],[r]],"-"&amp;Table5[[#This Row],[enz]]),"'RXN-")</f>
        <v>HIStpa_v_FWD</v>
      </c>
      <c r="D1427">
        <v>11171.708534568001</v>
      </c>
      <c r="E1427">
        <f>_xlfn.XLOOKUP(Table5[[#This Row],[r]],Table3[r],Table3[kapp],"")</f>
        <v>8988.1774343278394</v>
      </c>
      <c r="F1427">
        <f>Table5[[#This Row],[kapp]]-Table5[[#This Row],[old]]</f>
        <v>2183.5311002401613</v>
      </c>
      <c r="G1427" t="str" cm="1">
        <f t="array" ref="G1427">IF(ROWS(_xlfn._xlws.FILTER(Table5[r],Table5[enz]=Table5[[#This Row],[enz]]))&gt;1,"many","1")</f>
        <v>many</v>
      </c>
      <c r="H1427" t="str" cm="1">
        <f t="array" ref="H1427">IF(ROWS(_xlfn._xlws.FILTER(Table5[r],Table5[rxn-no-enz]=Table5[[#This Row],[rxn-no-enz]]))&gt;1,"many","1")</f>
        <v>many</v>
      </c>
      <c r="I1427" t="str">
        <f>_xlfn.XLOOKUP(SUBSTITUTE(Table5[[#This Row],[r]],"'",""),Table6[rxn],Table6[rxn],"no")</f>
        <v>no</v>
      </c>
      <c r="J1427" t="str" cm="1">
        <f t="array" ref="J1427">_xlfn.XLOOKUP(Table5[[#This Row],[r]],"'"&amp;Table6[rxn]&amp;"'",Table6[expected kapp],"")</f>
        <v/>
      </c>
      <c r="L1427" t="s">
        <v>9839</v>
      </c>
      <c r="M1427">
        <v>8988.1774343278394</v>
      </c>
      <c r="AE1427" s="1" t="s">
        <v>4531</v>
      </c>
      <c r="AF1427" s="1" t="s">
        <v>2778</v>
      </c>
      <c r="AG1427" s="9">
        <v>6.6161819999999896E-12</v>
      </c>
      <c r="AH1427" s="1" t="str">
        <f>_xlfn.TEXTAFTER(Table9[[#This Row],[rxn]],"-",-1)</f>
        <v>rt7368</v>
      </c>
      <c r="AI1427" s="1" t="e">
        <f>_xlfn.TEXTAFTER(_xlfn.TEXTBEFORE(Table9[[#This Row],[rxn]],"-"&amp;Table9[[#This Row],[enz]]),"RXN-")</f>
        <v>#N/A</v>
      </c>
      <c r="AJ1427" s="1" t="e">
        <f>_xlfn.TEXTBEFORE(Table9[[#This Row],[rxn]],"_",-1)</f>
        <v>#N/A</v>
      </c>
    </row>
    <row r="1428" spans="1:36" ht="17" hidden="1" x14ac:dyDescent="0.25">
      <c r="A1428" t="s">
        <v>9959</v>
      </c>
      <c r="B1428" t="str">
        <f>_xlfn.TEXTAFTER(Table5[[#This Row],[r]],"-",-1)</f>
        <v>rt0207_m'</v>
      </c>
      <c r="C1428" t="str">
        <f>_xlfn.TEXTAFTER(_xlfn.TEXTBEFORE(Table5[[#This Row],[r]],"-"&amp;Table5[[#This Row],[enz]]),"'RXN-")</f>
        <v>HISTRS_m_FWD</v>
      </c>
      <c r="D1428">
        <v>11171.708534568001</v>
      </c>
      <c r="E1428">
        <f>_xlfn.XLOOKUP(Table5[[#This Row],[r]],Table3[r],Table3[kapp],"")</f>
        <v>8988.1774343278394</v>
      </c>
      <c r="F1428">
        <f>Table5[[#This Row],[kapp]]-Table5[[#This Row],[old]]</f>
        <v>2183.5311002401613</v>
      </c>
      <c r="G1428" t="str" cm="1">
        <f t="array" ref="G1428">IF(ROWS(_xlfn._xlws.FILTER(Table5[r],Table5[enz]=Table5[[#This Row],[enz]]))&gt;1,"many","1")</f>
        <v>1</v>
      </c>
      <c r="H1428" t="str" cm="1">
        <f t="array" ref="H1428">IF(ROWS(_xlfn._xlws.FILTER(Table5[r],Table5[rxn-no-enz]=Table5[[#This Row],[rxn-no-enz]]))&gt;1,"many","1")</f>
        <v>1</v>
      </c>
      <c r="I1428" t="str">
        <f>_xlfn.XLOOKUP(SUBSTITUTE(Table5[[#This Row],[r]],"'",""),Table6[rxn],Table6[rxn],"no")</f>
        <v>no</v>
      </c>
      <c r="J1428" t="str" cm="1">
        <f t="array" ref="J1428">_xlfn.XLOOKUP(Table5[[#This Row],[r]],"'"&amp;Table6[rxn]&amp;"'",Table6[expected kapp],"")</f>
        <v/>
      </c>
      <c r="L1428" t="s">
        <v>9840</v>
      </c>
      <c r="M1428">
        <v>8988.1774343278394</v>
      </c>
      <c r="AE1428" s="1" t="s">
        <v>12010</v>
      </c>
      <c r="AF1428" s="1" t="s">
        <v>2778</v>
      </c>
      <c r="AG1428" s="9">
        <v>3.0260878199999998E-10</v>
      </c>
      <c r="AH1428" s="1" t="str">
        <f>_xlfn.TEXTAFTER(Table9[[#This Row],[rxn]],"-",-1)</f>
        <v>rt7376</v>
      </c>
      <c r="AI1428" s="1" t="e">
        <f>_xlfn.TEXTAFTER(_xlfn.TEXTBEFORE(Table9[[#This Row],[rxn]],"-"&amp;Table9[[#This Row],[enz]]),"RXN-")</f>
        <v>#N/A</v>
      </c>
      <c r="AJ1428" s="1" t="e">
        <f>_xlfn.TEXTBEFORE(Table9[[#This Row],[rxn]],"_",-1)</f>
        <v>#N/A</v>
      </c>
    </row>
    <row r="1429" spans="1:36" ht="17" hidden="1" x14ac:dyDescent="0.25">
      <c r="A1429" t="s">
        <v>9960</v>
      </c>
      <c r="B1429" t="str">
        <f>_xlfn.TEXTAFTER(Table5[[#This Row],[r]],"-",-1)</f>
        <v>rt0357'</v>
      </c>
      <c r="C1429" t="str">
        <f>_xlfn.TEXTAFTER(_xlfn.TEXTBEFORE(Table5[[#This Row],[r]],"-"&amp;Table5[[#This Row],[enz]]),"'RXN-")</f>
        <v>HKYNH_c_FWD</v>
      </c>
      <c r="D1429">
        <v>11171.708534568001</v>
      </c>
      <c r="E1429">
        <f>_xlfn.XLOOKUP(Table5[[#This Row],[r]],Table3[r],Table3[kapp],"")</f>
        <v>8988.1774343278394</v>
      </c>
      <c r="F1429">
        <f>Table5[[#This Row],[kapp]]-Table5[[#This Row],[old]]</f>
        <v>2183.5311002401613</v>
      </c>
      <c r="G1429" t="str" cm="1">
        <f t="array" ref="G1429">IF(ROWS(_xlfn._xlws.FILTER(Table5[r],Table5[enz]=Table5[[#This Row],[enz]]))&gt;1,"many","1")</f>
        <v>many</v>
      </c>
      <c r="H1429" t="str" cm="1">
        <f t="array" ref="H1429">IF(ROWS(_xlfn._xlws.FILTER(Table5[r],Table5[rxn-no-enz]=Table5[[#This Row],[rxn-no-enz]]))&gt;1,"many","1")</f>
        <v>1</v>
      </c>
      <c r="I1429" t="str">
        <f>_xlfn.XLOOKUP(SUBSTITUTE(Table5[[#This Row],[r]],"'",""),Table6[rxn],Table6[rxn],"no")</f>
        <v>no</v>
      </c>
      <c r="J1429" t="str" cm="1">
        <f t="array" ref="J1429">_xlfn.XLOOKUP(Table5[[#This Row],[r]],"'"&amp;Table6[rxn]&amp;"'",Table6[expected kapp],"")</f>
        <v/>
      </c>
      <c r="L1429" t="s">
        <v>9841</v>
      </c>
      <c r="M1429">
        <v>8988.1774343278394</v>
      </c>
      <c r="AE1429" s="1" t="s">
        <v>12011</v>
      </c>
      <c r="AF1429" s="1" t="s">
        <v>2778</v>
      </c>
      <c r="AG1429" s="9">
        <v>1.5049552600000001E-10</v>
      </c>
      <c r="AH1429" s="1" t="str">
        <f>_xlfn.TEXTAFTER(Table9[[#This Row],[rxn]],"-",-1)</f>
        <v>rt7380</v>
      </c>
      <c r="AI1429" s="1" t="e">
        <f>_xlfn.TEXTAFTER(_xlfn.TEXTBEFORE(Table9[[#This Row],[rxn]],"-"&amp;Table9[[#This Row],[enz]]),"RXN-")</f>
        <v>#N/A</v>
      </c>
      <c r="AJ1429" s="1" t="e">
        <f>_xlfn.TEXTBEFORE(Table9[[#This Row],[rxn]],"_",-1)</f>
        <v>#N/A</v>
      </c>
    </row>
    <row r="1430" spans="1:36" ht="17" hidden="1" x14ac:dyDescent="0.25">
      <c r="A1430" t="s">
        <v>9961</v>
      </c>
      <c r="B1430" t="str">
        <f>_xlfn.TEXTAFTER(Table5[[#This Row],[r]],"-",-1)</f>
        <v>rt1397'</v>
      </c>
      <c r="C1430" t="str">
        <f>_xlfn.TEXTAFTER(_xlfn.TEXTBEFORE(Table5[[#This Row],[r]],"-"&amp;Table5[[#This Row],[enz]]),"'RXN-")</f>
        <v>HLYSMT_m_FWD</v>
      </c>
      <c r="D1430">
        <v>11171.708534568001</v>
      </c>
      <c r="E1430">
        <f>_xlfn.XLOOKUP(Table5[[#This Row],[r]],Table3[r],Table3[kapp],"")</f>
        <v>8988.1774343278394</v>
      </c>
      <c r="F1430">
        <f>Table5[[#This Row],[kapp]]-Table5[[#This Row],[old]]</f>
        <v>2183.5311002401613</v>
      </c>
      <c r="G1430" t="str" cm="1">
        <f t="array" ref="G1430">IF(ROWS(_xlfn._xlws.FILTER(Table5[r],Table5[enz]=Table5[[#This Row],[enz]]))&gt;1,"many","1")</f>
        <v>1</v>
      </c>
      <c r="H1430" t="str" cm="1">
        <f t="array" ref="H1430">IF(ROWS(_xlfn._xlws.FILTER(Table5[r],Table5[rxn-no-enz]=Table5[[#This Row],[rxn-no-enz]]))&gt;1,"many","1")</f>
        <v>many</v>
      </c>
      <c r="I1430" t="str">
        <f>_xlfn.XLOOKUP(SUBSTITUTE(Table5[[#This Row],[r]],"'",""),Table6[rxn],Table6[rxn],"no")</f>
        <v>no</v>
      </c>
      <c r="J1430" t="str" cm="1">
        <f t="array" ref="J1430">_xlfn.XLOOKUP(Table5[[#This Row],[r]],"'"&amp;Table6[rxn]&amp;"'",Table6[expected kapp],"")</f>
        <v/>
      </c>
      <c r="L1430" t="s">
        <v>9842</v>
      </c>
      <c r="M1430">
        <v>8988.1774343278394</v>
      </c>
      <c r="AE1430" s="1" t="s">
        <v>12012</v>
      </c>
      <c r="AF1430" s="1" t="s">
        <v>2778</v>
      </c>
      <c r="AG1430" s="9">
        <v>8.127629E-12</v>
      </c>
      <c r="AH1430" s="1" t="str">
        <f>_xlfn.TEXTAFTER(Table9[[#This Row],[rxn]],"-",-1)</f>
        <v>rt7383</v>
      </c>
      <c r="AI1430" s="1" t="e">
        <f>_xlfn.TEXTAFTER(_xlfn.TEXTBEFORE(Table9[[#This Row],[rxn]],"-"&amp;Table9[[#This Row],[enz]]),"RXN-")</f>
        <v>#N/A</v>
      </c>
      <c r="AJ1430" s="1" t="e">
        <f>_xlfn.TEXTBEFORE(Table9[[#This Row],[rxn]],"_",-1)</f>
        <v>#N/A</v>
      </c>
    </row>
    <row r="1431" spans="1:36" ht="17" hidden="1" x14ac:dyDescent="0.25">
      <c r="A1431" t="s">
        <v>9962</v>
      </c>
      <c r="B1431" t="str">
        <f>_xlfn.TEXTAFTER(Table5[[#This Row],[r]],"-",-1)</f>
        <v>rt1965'</v>
      </c>
      <c r="C1431" t="str">
        <f>_xlfn.TEXTAFTER(_xlfn.TEXTBEFORE(Table5[[#This Row],[r]],"-"&amp;Table5[[#This Row],[enz]]),"'RXN-")</f>
        <v>HLYSMT_m_FWD</v>
      </c>
      <c r="D1431">
        <v>11171.708534568001</v>
      </c>
      <c r="E1431">
        <f>_xlfn.XLOOKUP(Table5[[#This Row],[r]],Table3[r],Table3[kapp],"")</f>
        <v>8988.1774343278394</v>
      </c>
      <c r="F1431">
        <f>Table5[[#This Row],[kapp]]-Table5[[#This Row],[old]]</f>
        <v>2183.5311002401613</v>
      </c>
      <c r="G1431" t="str" cm="1">
        <f t="array" ref="G1431">IF(ROWS(_xlfn._xlws.FILTER(Table5[r],Table5[enz]=Table5[[#This Row],[enz]]))&gt;1,"many","1")</f>
        <v>1</v>
      </c>
      <c r="H1431" t="str" cm="1">
        <f t="array" ref="H1431">IF(ROWS(_xlfn._xlws.FILTER(Table5[r],Table5[rxn-no-enz]=Table5[[#This Row],[rxn-no-enz]]))&gt;1,"many","1")</f>
        <v>many</v>
      </c>
      <c r="I1431" t="str">
        <f>_xlfn.XLOOKUP(SUBSTITUTE(Table5[[#This Row],[r]],"'",""),Table6[rxn],Table6[rxn],"no")</f>
        <v>no</v>
      </c>
      <c r="J1431" t="str" cm="1">
        <f t="array" ref="J1431">_xlfn.XLOOKUP(Table5[[#This Row],[r]],"'"&amp;Table6[rxn]&amp;"'",Table6[expected kapp],"")</f>
        <v/>
      </c>
      <c r="L1431" t="s">
        <v>9843</v>
      </c>
      <c r="M1431">
        <v>8988.1774343278394</v>
      </c>
      <c r="AE1431" s="1" t="s">
        <v>4532</v>
      </c>
      <c r="AF1431" s="1" t="s">
        <v>2778</v>
      </c>
      <c r="AG1431" s="9">
        <v>4.3327610699999998E-10</v>
      </c>
      <c r="AH1431" s="1" t="str">
        <f>_xlfn.TEXTAFTER(Table9[[#This Row],[rxn]],"-",-1)</f>
        <v>rt7388</v>
      </c>
      <c r="AI1431" s="1" t="e">
        <f>_xlfn.TEXTAFTER(_xlfn.TEXTBEFORE(Table9[[#This Row],[rxn]],"-"&amp;Table9[[#This Row],[enz]]),"RXN-")</f>
        <v>#N/A</v>
      </c>
      <c r="AJ1431" s="1" t="e">
        <f>_xlfn.TEXTBEFORE(Table9[[#This Row],[rxn]],"_",-1)</f>
        <v>#N/A</v>
      </c>
    </row>
    <row r="1432" spans="1:36" ht="17" hidden="1" x14ac:dyDescent="0.25">
      <c r="A1432" t="s">
        <v>9963</v>
      </c>
      <c r="B1432" t="str">
        <f>_xlfn.TEXTAFTER(Table5[[#This Row],[r]],"-",-1)</f>
        <v>rt2181'</v>
      </c>
      <c r="C1432" t="str">
        <f>_xlfn.TEXTAFTER(_xlfn.TEXTBEFORE(Table5[[#This Row],[r]],"-"&amp;Table5[[#This Row],[enz]]),"'RXN-")</f>
        <v>HLYSMT_m_FWD</v>
      </c>
      <c r="D1432">
        <v>11171.708534568001</v>
      </c>
      <c r="E1432">
        <f>_xlfn.XLOOKUP(Table5[[#This Row],[r]],Table3[r],Table3[kapp],"")</f>
        <v>8988.1774343278394</v>
      </c>
      <c r="F1432">
        <f>Table5[[#This Row],[kapp]]-Table5[[#This Row],[old]]</f>
        <v>2183.5311002401613</v>
      </c>
      <c r="G1432" t="str" cm="1">
        <f t="array" ref="G1432">IF(ROWS(_xlfn._xlws.FILTER(Table5[r],Table5[enz]=Table5[[#This Row],[enz]]))&gt;1,"many","1")</f>
        <v>1</v>
      </c>
      <c r="H1432" t="str" cm="1">
        <f t="array" ref="H1432">IF(ROWS(_xlfn._xlws.FILTER(Table5[r],Table5[rxn-no-enz]=Table5[[#This Row],[rxn-no-enz]]))&gt;1,"many","1")</f>
        <v>many</v>
      </c>
      <c r="I1432" t="str">
        <f>_xlfn.XLOOKUP(SUBSTITUTE(Table5[[#This Row],[r]],"'",""),Table6[rxn],Table6[rxn],"no")</f>
        <v>no</v>
      </c>
      <c r="J1432" t="str" cm="1">
        <f t="array" ref="J1432">_xlfn.XLOOKUP(Table5[[#This Row],[r]],"'"&amp;Table6[rxn]&amp;"'",Table6[expected kapp],"")</f>
        <v/>
      </c>
      <c r="L1432" t="s">
        <v>9844</v>
      </c>
      <c r="M1432">
        <v>8988.1774343278394</v>
      </c>
      <c r="AE1432" s="1" t="s">
        <v>4533</v>
      </c>
      <c r="AF1432" s="1" t="s">
        <v>2778</v>
      </c>
      <c r="AG1432" s="9">
        <v>1.8808321399999999E-10</v>
      </c>
      <c r="AH1432" s="1" t="str">
        <f>_xlfn.TEXTAFTER(Table9[[#This Row],[rxn]],"-",-1)</f>
        <v>rt7390</v>
      </c>
      <c r="AI1432" s="1" t="e">
        <f>_xlfn.TEXTAFTER(_xlfn.TEXTBEFORE(Table9[[#This Row],[rxn]],"-"&amp;Table9[[#This Row],[enz]]),"RXN-")</f>
        <v>#N/A</v>
      </c>
      <c r="AJ1432" s="1" t="e">
        <f>_xlfn.TEXTBEFORE(Table9[[#This Row],[rxn]],"_",-1)</f>
        <v>#N/A</v>
      </c>
    </row>
    <row r="1433" spans="1:36" ht="17" hidden="1" x14ac:dyDescent="0.25">
      <c r="A1433" t="s">
        <v>9964</v>
      </c>
      <c r="B1433" t="str">
        <f>_xlfn.TEXTAFTER(Table5[[#This Row],[r]],"-",-1)</f>
        <v>rt2220'</v>
      </c>
      <c r="C1433" t="str">
        <f>_xlfn.TEXTAFTER(_xlfn.TEXTBEFORE(Table5[[#This Row],[r]],"-"&amp;Table5[[#This Row],[enz]]),"'RXN-")</f>
        <v>HLYSMT_m_FWD</v>
      </c>
      <c r="D1433">
        <v>11171.708534568001</v>
      </c>
      <c r="E1433">
        <f>_xlfn.XLOOKUP(Table5[[#This Row],[r]],Table3[r],Table3[kapp],"")</f>
        <v>8988.1774343278394</v>
      </c>
      <c r="F1433">
        <f>Table5[[#This Row],[kapp]]-Table5[[#This Row],[old]]</f>
        <v>2183.5311002401613</v>
      </c>
      <c r="G1433" t="str" cm="1">
        <f t="array" ref="G1433">IF(ROWS(_xlfn._xlws.FILTER(Table5[r],Table5[enz]=Table5[[#This Row],[enz]]))&gt;1,"many","1")</f>
        <v>1</v>
      </c>
      <c r="H1433" t="str" cm="1">
        <f t="array" ref="H1433">IF(ROWS(_xlfn._xlws.FILTER(Table5[r],Table5[rxn-no-enz]=Table5[[#This Row],[rxn-no-enz]]))&gt;1,"many","1")</f>
        <v>many</v>
      </c>
      <c r="I1433" t="str">
        <f>_xlfn.XLOOKUP(SUBSTITUTE(Table5[[#This Row],[r]],"'",""),Table6[rxn],Table6[rxn],"no")</f>
        <v>no</v>
      </c>
      <c r="J1433" t="str" cm="1">
        <f t="array" ref="J1433">_xlfn.XLOOKUP(Table5[[#This Row],[r]],"'"&amp;Table6[rxn]&amp;"'",Table6[expected kapp],"")</f>
        <v/>
      </c>
      <c r="L1433" t="s">
        <v>8452</v>
      </c>
      <c r="M1433">
        <v>40.491775453252103</v>
      </c>
      <c r="AE1433" s="1" t="s">
        <v>12013</v>
      </c>
      <c r="AF1433" s="1" t="s">
        <v>2778</v>
      </c>
      <c r="AG1433" s="9">
        <v>5.0022498E-11</v>
      </c>
      <c r="AH1433" s="1" t="str">
        <f>_xlfn.TEXTAFTER(Table9[[#This Row],[rxn]],"-",-1)</f>
        <v>rt7391</v>
      </c>
      <c r="AI1433" s="1" t="e">
        <f>_xlfn.TEXTAFTER(_xlfn.TEXTBEFORE(Table9[[#This Row],[rxn]],"-"&amp;Table9[[#This Row],[enz]]),"RXN-")</f>
        <v>#N/A</v>
      </c>
      <c r="AJ1433" s="1" t="e">
        <f>_xlfn.TEXTBEFORE(Table9[[#This Row],[rxn]],"_",-1)</f>
        <v>#N/A</v>
      </c>
    </row>
    <row r="1434" spans="1:36" ht="17" hidden="1" x14ac:dyDescent="0.25">
      <c r="A1434" t="s">
        <v>9965</v>
      </c>
      <c r="B1434" t="str">
        <f>_xlfn.TEXTAFTER(Table5[[#This Row],[r]],"-",-1)</f>
        <v>rt4178'</v>
      </c>
      <c r="C1434" t="str">
        <f>_xlfn.TEXTAFTER(_xlfn.TEXTBEFORE(Table5[[#This Row],[r]],"-"&amp;Table5[[#This Row],[enz]]),"'RXN-")</f>
        <v>HLYSMT_m_FWD</v>
      </c>
      <c r="D1434">
        <v>11171.708534568001</v>
      </c>
      <c r="E1434">
        <f>_xlfn.XLOOKUP(Table5[[#This Row],[r]],Table3[r],Table3[kapp],"")</f>
        <v>8988.1774343278394</v>
      </c>
      <c r="F1434">
        <f>Table5[[#This Row],[kapp]]-Table5[[#This Row],[old]]</f>
        <v>2183.5311002401613</v>
      </c>
      <c r="G1434" t="str" cm="1">
        <f t="array" ref="G1434">IF(ROWS(_xlfn._xlws.FILTER(Table5[r],Table5[enz]=Table5[[#This Row],[enz]]))&gt;1,"many","1")</f>
        <v>1</v>
      </c>
      <c r="H1434" t="str" cm="1">
        <f t="array" ref="H1434">IF(ROWS(_xlfn._xlws.FILTER(Table5[r],Table5[rxn-no-enz]=Table5[[#This Row],[rxn-no-enz]]))&gt;1,"many","1")</f>
        <v>many</v>
      </c>
      <c r="I1434" t="str">
        <f>_xlfn.XLOOKUP(SUBSTITUTE(Table5[[#This Row],[r]],"'",""),Table6[rxn],Table6[rxn],"no")</f>
        <v>no</v>
      </c>
      <c r="J1434" t="str" cm="1">
        <f t="array" ref="J1434">_xlfn.XLOOKUP(Table5[[#This Row],[r]],"'"&amp;Table6[rxn]&amp;"'",Table6[expected kapp],"")</f>
        <v/>
      </c>
      <c r="L1434" t="s">
        <v>9845</v>
      </c>
      <c r="M1434">
        <v>8988.1774343278394</v>
      </c>
      <c r="AE1434" s="1" t="s">
        <v>12014</v>
      </c>
      <c r="AF1434" s="1" t="s">
        <v>2778</v>
      </c>
      <c r="AG1434" s="9">
        <v>7.58696E-13</v>
      </c>
      <c r="AH1434" s="1" t="str">
        <f>_xlfn.TEXTAFTER(Table9[[#This Row],[rxn]],"-",-1)</f>
        <v>rt7394</v>
      </c>
      <c r="AI1434" s="1" t="e">
        <f>_xlfn.TEXTAFTER(_xlfn.TEXTBEFORE(Table9[[#This Row],[rxn]],"-"&amp;Table9[[#This Row],[enz]]),"RXN-")</f>
        <v>#N/A</v>
      </c>
      <c r="AJ1434" s="1" t="e">
        <f>_xlfn.TEXTBEFORE(Table9[[#This Row],[rxn]],"_",-1)</f>
        <v>#N/A</v>
      </c>
    </row>
    <row r="1435" spans="1:36" ht="17" hidden="1" x14ac:dyDescent="0.25">
      <c r="A1435" t="s">
        <v>9966</v>
      </c>
      <c r="B1435" t="str">
        <f>_xlfn.TEXTAFTER(Table5[[#This Row],[r]],"-",-1)</f>
        <v>rt6162'</v>
      </c>
      <c r="C1435" t="str">
        <f>_xlfn.TEXTAFTER(_xlfn.TEXTBEFORE(Table5[[#This Row],[r]],"-"&amp;Table5[[#This Row],[enz]]),"'RXN-")</f>
        <v>HLYSMT_m_FWD</v>
      </c>
      <c r="D1435">
        <v>11171.708534568001</v>
      </c>
      <c r="E1435">
        <f>_xlfn.XLOOKUP(Table5[[#This Row],[r]],Table3[r],Table3[kapp],"")</f>
        <v>8988.1774343278394</v>
      </c>
      <c r="F1435">
        <f>Table5[[#This Row],[kapp]]-Table5[[#This Row],[old]]</f>
        <v>2183.5311002401613</v>
      </c>
      <c r="G1435" t="str" cm="1">
        <f t="array" ref="G1435">IF(ROWS(_xlfn._xlws.FILTER(Table5[r],Table5[enz]=Table5[[#This Row],[enz]]))&gt;1,"many","1")</f>
        <v>1</v>
      </c>
      <c r="H1435" t="str" cm="1">
        <f t="array" ref="H1435">IF(ROWS(_xlfn._xlws.FILTER(Table5[r],Table5[rxn-no-enz]=Table5[[#This Row],[rxn-no-enz]]))&gt;1,"many","1")</f>
        <v>many</v>
      </c>
      <c r="I1435" t="str">
        <f>_xlfn.XLOOKUP(SUBSTITUTE(Table5[[#This Row],[r]],"'",""),Table6[rxn],Table6[rxn],"no")</f>
        <v>no</v>
      </c>
      <c r="J1435" t="str" cm="1">
        <f t="array" ref="J1435">_xlfn.XLOOKUP(Table5[[#This Row],[r]],"'"&amp;Table6[rxn]&amp;"'",Table6[expected kapp],"")</f>
        <v/>
      </c>
      <c r="L1435" t="s">
        <v>9846</v>
      </c>
      <c r="M1435">
        <v>8988.1774343278394</v>
      </c>
      <c r="AE1435" s="1" t="s">
        <v>12015</v>
      </c>
      <c r="AF1435" s="1" t="s">
        <v>2778</v>
      </c>
      <c r="AG1435" s="9">
        <v>1.61117179999999E-10</v>
      </c>
      <c r="AH1435" s="1" t="str">
        <f>_xlfn.TEXTAFTER(Table9[[#This Row],[rxn]],"-",-1)</f>
        <v>rt7405</v>
      </c>
      <c r="AI1435" s="1" t="e">
        <f>_xlfn.TEXTAFTER(_xlfn.TEXTBEFORE(Table9[[#This Row],[rxn]],"-"&amp;Table9[[#This Row],[enz]]),"RXN-")</f>
        <v>#N/A</v>
      </c>
      <c r="AJ1435" s="1" t="e">
        <f>_xlfn.TEXTBEFORE(Table9[[#This Row],[rxn]],"_",-1)</f>
        <v>#N/A</v>
      </c>
    </row>
    <row r="1436" spans="1:36" ht="17" hidden="1" x14ac:dyDescent="0.25">
      <c r="A1436" t="s">
        <v>9967</v>
      </c>
      <c r="B1436" t="str">
        <f>_xlfn.TEXTAFTER(Table5[[#This Row],[r]],"-",-1)</f>
        <v>rt6500'</v>
      </c>
      <c r="C1436" t="str">
        <f>_xlfn.TEXTAFTER(_xlfn.TEXTBEFORE(Table5[[#This Row],[r]],"-"&amp;Table5[[#This Row],[enz]]),"'RXN-")</f>
        <v>HLYSMT_m_FWD</v>
      </c>
      <c r="D1436">
        <v>11171.708534568001</v>
      </c>
      <c r="E1436">
        <f>_xlfn.XLOOKUP(Table5[[#This Row],[r]],Table3[r],Table3[kapp],"")</f>
        <v>8988.1774343278394</v>
      </c>
      <c r="F1436">
        <f>Table5[[#This Row],[kapp]]-Table5[[#This Row],[old]]</f>
        <v>2183.5311002401613</v>
      </c>
      <c r="G1436" t="str" cm="1">
        <f t="array" ref="G1436">IF(ROWS(_xlfn._xlws.FILTER(Table5[r],Table5[enz]=Table5[[#This Row],[enz]]))&gt;1,"many","1")</f>
        <v>1</v>
      </c>
      <c r="H1436" t="str" cm="1">
        <f t="array" ref="H1436">IF(ROWS(_xlfn._xlws.FILTER(Table5[r],Table5[rxn-no-enz]=Table5[[#This Row],[rxn-no-enz]]))&gt;1,"many","1")</f>
        <v>many</v>
      </c>
      <c r="I1436" t="str">
        <f>_xlfn.XLOOKUP(SUBSTITUTE(Table5[[#This Row],[r]],"'",""),Table6[rxn],Table6[rxn],"no")</f>
        <v>no</v>
      </c>
      <c r="J1436" t="str" cm="1">
        <f t="array" ref="J1436">_xlfn.XLOOKUP(Table5[[#This Row],[r]],"'"&amp;Table6[rxn]&amp;"'",Table6[expected kapp],"")</f>
        <v/>
      </c>
      <c r="L1436" t="s">
        <v>9847</v>
      </c>
      <c r="M1436">
        <v>8988.1774343278394</v>
      </c>
      <c r="AE1436" s="1" t="s">
        <v>12016</v>
      </c>
      <c r="AF1436" s="1" t="s">
        <v>2778</v>
      </c>
      <c r="AG1436" s="9">
        <v>1.04071768E-10</v>
      </c>
      <c r="AH1436" s="1" t="str">
        <f>_xlfn.TEXTAFTER(Table9[[#This Row],[rxn]],"-",-1)</f>
        <v>rt7415_x</v>
      </c>
      <c r="AI1436" s="1" t="e">
        <f>_xlfn.TEXTAFTER(_xlfn.TEXTBEFORE(Table9[[#This Row],[rxn]],"-"&amp;Table9[[#This Row],[enz]]),"RXN-")</f>
        <v>#N/A</v>
      </c>
      <c r="AJ1436" s="1" t="str">
        <f>_xlfn.TEXTBEFORE(Table9[[#This Row],[rxn]],"_",-1)</f>
        <v>PROSYN-rt7415</v>
      </c>
    </row>
    <row r="1437" spans="1:36" ht="17" hidden="1" x14ac:dyDescent="0.25">
      <c r="A1437" t="s">
        <v>9968</v>
      </c>
      <c r="B1437" t="str">
        <f>_xlfn.TEXTAFTER(Table5[[#This Row],[r]],"-",-1)</f>
        <v>rt3754_m'</v>
      </c>
      <c r="C1437" t="str">
        <f>_xlfn.TEXTAFTER(_xlfn.TEXTBEFORE(Table5[[#This Row],[r]],"-"&amp;Table5[[#This Row],[enz]]),"'RXN-")</f>
        <v>HMGCOAS_m_FWD</v>
      </c>
      <c r="D1437">
        <v>11171.708534568001</v>
      </c>
      <c r="E1437">
        <f>_xlfn.XLOOKUP(Table5[[#This Row],[r]],Table3[r],Table3[kapp],"")</f>
        <v>8988.1774343278394</v>
      </c>
      <c r="F1437">
        <f>Table5[[#This Row],[kapp]]-Table5[[#This Row],[old]]</f>
        <v>2183.5311002401613</v>
      </c>
      <c r="G1437" t="str" cm="1">
        <f t="array" ref="G1437">IF(ROWS(_xlfn._xlws.FILTER(Table5[r],Table5[enz]=Table5[[#This Row],[enz]]))&gt;1,"many","1")</f>
        <v>1</v>
      </c>
      <c r="H1437" t="str" cm="1">
        <f t="array" ref="H1437">IF(ROWS(_xlfn._xlws.FILTER(Table5[r],Table5[rxn-no-enz]=Table5[[#This Row],[rxn-no-enz]]))&gt;1,"many","1")</f>
        <v>1</v>
      </c>
      <c r="I1437" t="str">
        <f>_xlfn.XLOOKUP(SUBSTITUTE(Table5[[#This Row],[r]],"'",""),Table6[rxn],Table6[rxn],"no")</f>
        <v>no</v>
      </c>
      <c r="J1437" t="str" cm="1">
        <f t="array" ref="J1437">_xlfn.XLOOKUP(Table5[[#This Row],[r]],"'"&amp;Table6[rxn]&amp;"'",Table6[expected kapp],"")</f>
        <v/>
      </c>
      <c r="L1437" t="s">
        <v>9848</v>
      </c>
      <c r="M1437">
        <v>8988.1774343278394</v>
      </c>
      <c r="AE1437" s="1" t="s">
        <v>12017</v>
      </c>
      <c r="AF1437" s="1" t="s">
        <v>2778</v>
      </c>
      <c r="AG1437" s="9">
        <v>1.36136491E-10</v>
      </c>
      <c r="AH1437" s="1" t="str">
        <f>_xlfn.TEXTAFTER(Table9[[#This Row],[rxn]],"-",-1)</f>
        <v>rt7423</v>
      </c>
      <c r="AI1437" s="1" t="e">
        <f>_xlfn.TEXTAFTER(_xlfn.TEXTBEFORE(Table9[[#This Row],[rxn]],"-"&amp;Table9[[#This Row],[enz]]),"RXN-")</f>
        <v>#N/A</v>
      </c>
      <c r="AJ1437" s="1" t="e">
        <f>_xlfn.TEXTBEFORE(Table9[[#This Row],[rxn]],"_",-1)</f>
        <v>#N/A</v>
      </c>
    </row>
    <row r="1438" spans="1:36" ht="17" hidden="1" x14ac:dyDescent="0.25">
      <c r="A1438" t="s">
        <v>9969</v>
      </c>
      <c r="B1438" t="str">
        <f>_xlfn.TEXTAFTER(Table5[[#This Row],[r]],"-",-1)</f>
        <v>rt4410'</v>
      </c>
      <c r="C1438" t="str">
        <f>_xlfn.TEXTAFTER(_xlfn.TEXTBEFORE(Table5[[#This Row],[r]],"-"&amp;Table5[[#This Row],[enz]]),"'RXN-")</f>
        <v>HMPK1_c_FWD</v>
      </c>
      <c r="D1438">
        <v>11171.708534568001</v>
      </c>
      <c r="E1438">
        <f>_xlfn.XLOOKUP(Table5[[#This Row],[r]],Table3[r],Table3[kapp],"")</f>
        <v>8988.1774343278394</v>
      </c>
      <c r="F1438">
        <f>Table5[[#This Row],[kapp]]-Table5[[#This Row],[old]]</f>
        <v>2183.5311002401613</v>
      </c>
      <c r="G1438" t="str" cm="1">
        <f t="array" ref="G1438">IF(ROWS(_xlfn._xlws.FILTER(Table5[r],Table5[enz]=Table5[[#This Row],[enz]]))&gt;1,"many","1")</f>
        <v>many</v>
      </c>
      <c r="H1438" t="str" cm="1">
        <f t="array" ref="H1438">IF(ROWS(_xlfn._xlws.FILTER(Table5[r],Table5[rxn-no-enz]=Table5[[#This Row],[rxn-no-enz]]))&gt;1,"many","1")</f>
        <v>1</v>
      </c>
      <c r="I1438" t="str">
        <f>_xlfn.XLOOKUP(SUBSTITUTE(Table5[[#This Row],[r]],"'",""),Table6[rxn],Table6[rxn],"no")</f>
        <v>no</v>
      </c>
      <c r="J1438" t="str" cm="1">
        <f t="array" ref="J1438">_xlfn.XLOOKUP(Table5[[#This Row],[r]],"'"&amp;Table6[rxn]&amp;"'",Table6[expected kapp],"")</f>
        <v/>
      </c>
      <c r="L1438" t="s">
        <v>9849</v>
      </c>
      <c r="M1438">
        <v>8988.1774343278394</v>
      </c>
      <c r="AE1438" s="1" t="s">
        <v>4534</v>
      </c>
      <c r="AF1438" s="1" t="s">
        <v>2778</v>
      </c>
      <c r="AG1438" s="9">
        <v>4.1879158399999999E-10</v>
      </c>
      <c r="AH1438" s="1" t="str">
        <f>_xlfn.TEXTAFTER(Table9[[#This Row],[rxn]],"-",-1)</f>
        <v>rt7437</v>
      </c>
      <c r="AI1438" s="1" t="e">
        <f>_xlfn.TEXTAFTER(_xlfn.TEXTBEFORE(Table9[[#This Row],[rxn]],"-"&amp;Table9[[#This Row],[enz]]),"RXN-")</f>
        <v>#N/A</v>
      </c>
      <c r="AJ1438" s="1" t="e">
        <f>_xlfn.TEXTBEFORE(Table9[[#This Row],[rxn]],"_",-1)</f>
        <v>#N/A</v>
      </c>
    </row>
    <row r="1439" spans="1:36" ht="17" hidden="1" x14ac:dyDescent="0.25">
      <c r="A1439" t="s">
        <v>9970</v>
      </c>
      <c r="B1439" t="str">
        <f>_xlfn.TEXTAFTER(Table5[[#This Row],[r]],"-",-1)</f>
        <v>rt6009'</v>
      </c>
      <c r="C1439" t="str">
        <f>_xlfn.TEXTAFTER(_xlfn.TEXTBEFORE(Table5[[#This Row],[r]],"-"&amp;Table5[[#This Row],[enz]]),"'RXN-")</f>
        <v>HPPK2_m_FWD</v>
      </c>
      <c r="D1439">
        <v>11171.708534568001</v>
      </c>
      <c r="E1439">
        <f>_xlfn.XLOOKUP(Table5[[#This Row],[r]],Table3[r],Table3[kapp],"")</f>
        <v>8988.1774343278394</v>
      </c>
      <c r="F1439">
        <f>Table5[[#This Row],[kapp]]-Table5[[#This Row],[old]]</f>
        <v>2183.5311002401613</v>
      </c>
      <c r="G1439" t="str" cm="1">
        <f t="array" ref="G1439">IF(ROWS(_xlfn._xlws.FILTER(Table5[r],Table5[enz]=Table5[[#This Row],[enz]]))&gt;1,"many","1")</f>
        <v>many</v>
      </c>
      <c r="H1439" t="str" cm="1">
        <f t="array" ref="H1439">IF(ROWS(_xlfn._xlws.FILTER(Table5[r],Table5[rxn-no-enz]=Table5[[#This Row],[rxn-no-enz]]))&gt;1,"many","1")</f>
        <v>1</v>
      </c>
      <c r="I1439" t="str">
        <f>_xlfn.XLOOKUP(SUBSTITUTE(Table5[[#This Row],[r]],"'",""),Table6[rxn],Table6[rxn],"no")</f>
        <v>no</v>
      </c>
      <c r="J1439" t="str" cm="1">
        <f t="array" ref="J1439">_xlfn.XLOOKUP(Table5[[#This Row],[r]],"'"&amp;Table6[rxn]&amp;"'",Table6[expected kapp],"")</f>
        <v/>
      </c>
      <c r="L1439" t="s">
        <v>9850</v>
      </c>
      <c r="M1439">
        <v>8988.1774343278394</v>
      </c>
      <c r="AE1439" s="1" t="s">
        <v>12018</v>
      </c>
      <c r="AF1439" s="1" t="s">
        <v>2778</v>
      </c>
      <c r="AG1439" s="9">
        <v>2.3251809999999901E-12</v>
      </c>
      <c r="AH1439" s="1" t="str">
        <f>_xlfn.TEXTAFTER(Table9[[#This Row],[rxn]],"-",-1)</f>
        <v>rt7438</v>
      </c>
      <c r="AI1439" s="1" t="e">
        <f>_xlfn.TEXTAFTER(_xlfn.TEXTBEFORE(Table9[[#This Row],[rxn]],"-"&amp;Table9[[#This Row],[enz]]),"RXN-")</f>
        <v>#N/A</v>
      </c>
      <c r="AJ1439" s="1" t="e">
        <f>_xlfn.TEXTBEFORE(Table9[[#This Row],[rxn]],"_",-1)</f>
        <v>#N/A</v>
      </c>
    </row>
    <row r="1440" spans="1:36" ht="17" hidden="1" x14ac:dyDescent="0.25">
      <c r="A1440" t="s">
        <v>9971</v>
      </c>
      <c r="B1440" t="str">
        <f>_xlfn.TEXTAFTER(Table5[[#This Row],[r]],"-",-1)</f>
        <v>rt5064'</v>
      </c>
      <c r="C1440" t="str">
        <f>_xlfn.TEXTAFTER(_xlfn.TEXTBEFORE(Table5[[#This Row],[r]],"-"&amp;Table5[[#This Row],[enz]]),"'RXN-")</f>
        <v>HPRORy_c_FWD</v>
      </c>
      <c r="D1440">
        <v>11171.708534568001</v>
      </c>
      <c r="E1440">
        <f>_xlfn.XLOOKUP(Table5[[#This Row],[r]],Table3[r],Table3[kapp],"")</f>
        <v>8988.1774343278394</v>
      </c>
      <c r="F1440">
        <f>Table5[[#This Row],[kapp]]-Table5[[#This Row],[old]]</f>
        <v>2183.5311002401613</v>
      </c>
      <c r="G1440" t="str" cm="1">
        <f t="array" ref="G1440">IF(ROWS(_xlfn._xlws.FILTER(Table5[r],Table5[enz]=Table5[[#This Row],[enz]]))&gt;1,"many","1")</f>
        <v>many</v>
      </c>
      <c r="H1440" t="str" cm="1">
        <f t="array" ref="H1440">IF(ROWS(_xlfn._xlws.FILTER(Table5[r],Table5[rxn-no-enz]=Table5[[#This Row],[rxn-no-enz]]))&gt;1,"many","1")</f>
        <v>1</v>
      </c>
      <c r="I1440" t="str">
        <f>_xlfn.XLOOKUP(SUBSTITUTE(Table5[[#This Row],[r]],"'",""),Table6[rxn],Table6[rxn],"no")</f>
        <v>no</v>
      </c>
      <c r="J1440" t="str" cm="1">
        <f t="array" ref="J1440">_xlfn.XLOOKUP(Table5[[#This Row],[r]],"'"&amp;Table6[rxn]&amp;"'",Table6[expected kapp],"")</f>
        <v/>
      </c>
      <c r="L1440" t="s">
        <v>9851</v>
      </c>
      <c r="M1440">
        <v>8988.1774343278394</v>
      </c>
      <c r="AE1440" s="1" t="s">
        <v>12019</v>
      </c>
      <c r="AF1440" s="1" t="s">
        <v>2778</v>
      </c>
      <c r="AG1440" s="9">
        <v>2.039474E-11</v>
      </c>
      <c r="AH1440" s="1" t="str">
        <f>_xlfn.TEXTAFTER(Table9[[#This Row],[rxn]],"-",-1)</f>
        <v>rt7460</v>
      </c>
      <c r="AI1440" s="1" t="e">
        <f>_xlfn.TEXTAFTER(_xlfn.TEXTBEFORE(Table9[[#This Row],[rxn]],"-"&amp;Table9[[#This Row],[enz]]),"RXN-")</f>
        <v>#N/A</v>
      </c>
      <c r="AJ1440" s="1" t="e">
        <f>_xlfn.TEXTBEFORE(Table9[[#This Row],[rxn]],"_",-1)</f>
        <v>#N/A</v>
      </c>
    </row>
    <row r="1441" spans="1:36" ht="17" hidden="1" x14ac:dyDescent="0.25">
      <c r="A1441" t="s">
        <v>9972</v>
      </c>
      <c r="B1441" t="str">
        <f>_xlfn.TEXTAFTER(Table5[[#This Row],[r]],"-",-1)</f>
        <v>rt3938'</v>
      </c>
      <c r="C1441" t="str">
        <f>_xlfn.TEXTAFTER(_xlfn.TEXTBEFORE(Table5[[#This Row],[r]],"-"&amp;Table5[[#This Row],[enz]]),"'RXN-")</f>
        <v>HQLOR_c_FWD</v>
      </c>
      <c r="D1441">
        <v>11171.708534568001</v>
      </c>
      <c r="E1441">
        <f>_xlfn.XLOOKUP(Table5[[#This Row],[r]],Table3[r],Table3[kapp],"")</f>
        <v>8988.1774343278394</v>
      </c>
      <c r="F1441">
        <f>Table5[[#This Row],[kapp]]-Table5[[#This Row],[old]]</f>
        <v>2183.5311002401613</v>
      </c>
      <c r="G1441" t="str" cm="1">
        <f t="array" ref="G1441">IF(ROWS(_xlfn._xlws.FILTER(Table5[r],Table5[enz]=Table5[[#This Row],[enz]]))&gt;1,"many","1")</f>
        <v>1</v>
      </c>
      <c r="H1441" t="str" cm="1">
        <f t="array" ref="H1441">IF(ROWS(_xlfn._xlws.FILTER(Table5[r],Table5[rxn-no-enz]=Table5[[#This Row],[rxn-no-enz]]))&gt;1,"many","1")</f>
        <v>1</v>
      </c>
      <c r="I1441" t="str">
        <f>_xlfn.XLOOKUP(SUBSTITUTE(Table5[[#This Row],[r]],"'",""),Table6[rxn],Table6[rxn],"no")</f>
        <v>no</v>
      </c>
      <c r="J1441" t="str" cm="1">
        <f t="array" ref="J1441">_xlfn.XLOOKUP(Table5[[#This Row],[r]],"'"&amp;Table6[rxn]&amp;"'",Table6[expected kapp],"")</f>
        <v/>
      </c>
      <c r="L1441" t="s">
        <v>9852</v>
      </c>
      <c r="M1441">
        <v>8988.1774343278394</v>
      </c>
      <c r="AE1441" s="1" t="s">
        <v>12020</v>
      </c>
      <c r="AF1441" s="1" t="s">
        <v>2778</v>
      </c>
      <c r="AG1441" s="9">
        <v>1.22403928E-10</v>
      </c>
      <c r="AH1441" s="1" t="str">
        <f>_xlfn.TEXTAFTER(Table9[[#This Row],[rxn]],"-",-1)</f>
        <v>rt7461</v>
      </c>
      <c r="AI1441" s="1" t="e">
        <f>_xlfn.TEXTAFTER(_xlfn.TEXTBEFORE(Table9[[#This Row],[rxn]],"-"&amp;Table9[[#This Row],[enz]]),"RXN-")</f>
        <v>#N/A</v>
      </c>
      <c r="AJ1441" s="1" t="e">
        <f>_xlfn.TEXTBEFORE(Table9[[#This Row],[rxn]],"_",-1)</f>
        <v>#N/A</v>
      </c>
    </row>
    <row r="1442" spans="1:36" ht="17" hidden="1" x14ac:dyDescent="0.25">
      <c r="A1442" t="s">
        <v>9973</v>
      </c>
      <c r="B1442" t="str">
        <f>_xlfn.TEXTAFTER(Table5[[#This Row],[r]],"-",-1)</f>
        <v>rt8370'</v>
      </c>
      <c r="C1442" t="str">
        <f>_xlfn.TEXTAFTER(_xlfn.TEXTBEFORE(Table5[[#This Row],[r]],"-"&amp;Table5[[#This Row],[enz]]),"'RXN-")</f>
        <v>HSDx_c_FWD</v>
      </c>
      <c r="D1442">
        <v>11171.708534568001</v>
      </c>
      <c r="E1442">
        <f>_xlfn.XLOOKUP(Table5[[#This Row],[r]],Table3[r],Table3[kapp],"")</f>
        <v>8988.1774343278394</v>
      </c>
      <c r="F1442">
        <f>Table5[[#This Row],[kapp]]-Table5[[#This Row],[old]]</f>
        <v>2183.5311002401613</v>
      </c>
      <c r="G1442" t="str" cm="1">
        <f t="array" ref="G1442">IF(ROWS(_xlfn._xlws.FILTER(Table5[r],Table5[enz]=Table5[[#This Row],[enz]]))&gt;1,"many","1")</f>
        <v>many</v>
      </c>
      <c r="H1442" t="str" cm="1">
        <f t="array" ref="H1442">IF(ROWS(_xlfn._xlws.FILTER(Table5[r],Table5[rxn-no-enz]=Table5[[#This Row],[rxn-no-enz]]))&gt;1,"many","1")</f>
        <v>many</v>
      </c>
      <c r="I1442" t="str">
        <f>_xlfn.XLOOKUP(SUBSTITUTE(Table5[[#This Row],[r]],"'",""),Table6[rxn],Table6[rxn],"no")</f>
        <v>no</v>
      </c>
      <c r="J1442" t="str" cm="1">
        <f t="array" ref="J1442">_xlfn.XLOOKUP(Table5[[#This Row],[r]],"'"&amp;Table6[rxn]&amp;"'",Table6[expected kapp],"")</f>
        <v/>
      </c>
      <c r="L1442" t="s">
        <v>9853</v>
      </c>
      <c r="M1442">
        <v>8988.1774343278394</v>
      </c>
      <c r="AE1442" s="1" t="s">
        <v>12021</v>
      </c>
      <c r="AF1442" s="1" t="s">
        <v>2778</v>
      </c>
      <c r="AG1442" s="9">
        <v>4.8472053999999998E-11</v>
      </c>
      <c r="AH1442" s="1" t="str">
        <f>_xlfn.TEXTAFTER(Table9[[#This Row],[rxn]],"-",-1)</f>
        <v>rt7471</v>
      </c>
      <c r="AI1442" s="1" t="e">
        <f>_xlfn.TEXTAFTER(_xlfn.TEXTBEFORE(Table9[[#This Row],[rxn]],"-"&amp;Table9[[#This Row],[enz]]),"RXN-")</f>
        <v>#N/A</v>
      </c>
      <c r="AJ1442" s="1" t="e">
        <f>_xlfn.TEXTBEFORE(Table9[[#This Row],[rxn]],"_",-1)</f>
        <v>#N/A</v>
      </c>
    </row>
    <row r="1443" spans="1:36" ht="17" hidden="1" x14ac:dyDescent="0.25">
      <c r="A1443" t="s">
        <v>9974</v>
      </c>
      <c r="B1443" t="str">
        <f>_xlfn.TEXTAFTER(Table5[[#This Row],[r]],"-",-1)</f>
        <v>rt3712'</v>
      </c>
      <c r="C1443" t="str">
        <f>_xlfn.TEXTAFTER(_xlfn.TEXTBEFORE(Table5[[#This Row],[r]],"-"&amp;Table5[[#This Row],[enz]]),"'RXN-")</f>
        <v>HSDy_c_FWD</v>
      </c>
      <c r="D1443">
        <v>11171.708534568001</v>
      </c>
      <c r="E1443">
        <f>_xlfn.XLOOKUP(Table5[[#This Row],[r]],Table3[r],Table3[kapp],"")</f>
        <v>8988.1774343278394</v>
      </c>
      <c r="F1443">
        <f>Table5[[#This Row],[kapp]]-Table5[[#This Row],[old]]</f>
        <v>2183.5311002401613</v>
      </c>
      <c r="G1443" t="str" cm="1">
        <f t="array" ref="G1443">IF(ROWS(_xlfn._xlws.FILTER(Table5[r],Table5[enz]=Table5[[#This Row],[enz]]))&gt;1,"many","1")</f>
        <v>many</v>
      </c>
      <c r="H1443" t="str" cm="1">
        <f t="array" ref="H1443">IF(ROWS(_xlfn._xlws.FILTER(Table5[r],Table5[rxn-no-enz]=Table5[[#This Row],[rxn-no-enz]]))&gt;1,"many","1")</f>
        <v>many</v>
      </c>
      <c r="I1443" t="str">
        <f>_xlfn.XLOOKUP(SUBSTITUTE(Table5[[#This Row],[r]],"'",""),Table6[rxn],Table6[rxn],"no")</f>
        <v>no</v>
      </c>
      <c r="J1443" t="str" cm="1">
        <f t="array" ref="J1443">_xlfn.XLOOKUP(Table5[[#This Row],[r]],"'"&amp;Table6[rxn]&amp;"'",Table6[expected kapp],"")</f>
        <v/>
      </c>
      <c r="L1443" t="s">
        <v>9854</v>
      </c>
      <c r="M1443">
        <v>8988.1774343278394</v>
      </c>
      <c r="AE1443" s="1" t="s">
        <v>12022</v>
      </c>
      <c r="AF1443" s="1" t="s">
        <v>2778</v>
      </c>
      <c r="AG1443" s="9">
        <v>7.5205109999999996E-12</v>
      </c>
      <c r="AH1443" s="1" t="str">
        <f>_xlfn.TEXTAFTER(Table9[[#This Row],[rxn]],"-",-1)</f>
        <v>rt7477</v>
      </c>
      <c r="AI1443" s="1" t="e">
        <f>_xlfn.TEXTAFTER(_xlfn.TEXTBEFORE(Table9[[#This Row],[rxn]],"-"&amp;Table9[[#This Row],[enz]]),"RXN-")</f>
        <v>#N/A</v>
      </c>
      <c r="AJ1443" s="1" t="e">
        <f>_xlfn.TEXTBEFORE(Table9[[#This Row],[rxn]],"_",-1)</f>
        <v>#N/A</v>
      </c>
    </row>
    <row r="1444" spans="1:36" ht="17" hidden="1" x14ac:dyDescent="0.25">
      <c r="A1444" t="s">
        <v>9975</v>
      </c>
      <c r="B1444" t="str">
        <f>_xlfn.TEXTAFTER(Table5[[#This Row],[r]],"-",-1)</f>
        <v>rt8370'</v>
      </c>
      <c r="C1444" t="str">
        <f>_xlfn.TEXTAFTER(_xlfn.TEXTBEFORE(Table5[[#This Row],[r]],"-"&amp;Table5[[#This Row],[enz]]),"'RXN-")</f>
        <v>HSDy_c_FWD</v>
      </c>
      <c r="D1444">
        <v>11171.708534568001</v>
      </c>
      <c r="E1444">
        <f>_xlfn.XLOOKUP(Table5[[#This Row],[r]],Table3[r],Table3[kapp],"")</f>
        <v>8988.1774343278394</v>
      </c>
      <c r="F1444">
        <f>Table5[[#This Row],[kapp]]-Table5[[#This Row],[old]]</f>
        <v>2183.5311002401613</v>
      </c>
      <c r="G1444" t="str" cm="1">
        <f t="array" ref="G1444">IF(ROWS(_xlfn._xlws.FILTER(Table5[r],Table5[enz]=Table5[[#This Row],[enz]]))&gt;1,"many","1")</f>
        <v>many</v>
      </c>
      <c r="H1444" t="str" cm="1">
        <f t="array" ref="H1444">IF(ROWS(_xlfn._xlws.FILTER(Table5[r],Table5[rxn-no-enz]=Table5[[#This Row],[rxn-no-enz]]))&gt;1,"many","1")</f>
        <v>many</v>
      </c>
      <c r="I1444" t="str">
        <f>_xlfn.XLOOKUP(SUBSTITUTE(Table5[[#This Row],[r]],"'",""),Table6[rxn],Table6[rxn],"no")</f>
        <v>no</v>
      </c>
      <c r="J1444" t="str" cm="1">
        <f t="array" ref="J1444">_xlfn.XLOOKUP(Table5[[#This Row],[r]],"'"&amp;Table6[rxn]&amp;"'",Table6[expected kapp],"")</f>
        <v/>
      </c>
      <c r="L1444" t="s">
        <v>9855</v>
      </c>
      <c r="M1444">
        <v>8988.1774343278394</v>
      </c>
      <c r="AE1444" s="1" t="s">
        <v>4535</v>
      </c>
      <c r="AF1444" s="1" t="s">
        <v>2778</v>
      </c>
      <c r="AG1444" s="9">
        <v>3.1055084299999998E-10</v>
      </c>
      <c r="AH1444" s="1" t="str">
        <f>_xlfn.TEXTAFTER(Table9[[#This Row],[rxn]],"-",-1)</f>
        <v>rt7480</v>
      </c>
      <c r="AI1444" s="1" t="e">
        <f>_xlfn.TEXTAFTER(_xlfn.TEXTBEFORE(Table9[[#This Row],[rxn]],"-"&amp;Table9[[#This Row],[enz]]),"RXN-")</f>
        <v>#N/A</v>
      </c>
      <c r="AJ1444" s="1" t="e">
        <f>_xlfn.TEXTBEFORE(Table9[[#This Row],[rxn]],"_",-1)</f>
        <v>#N/A</v>
      </c>
    </row>
    <row r="1445" spans="1:36" ht="17" hidden="1" x14ac:dyDescent="0.25">
      <c r="A1445" t="s">
        <v>9976</v>
      </c>
      <c r="B1445" t="str">
        <f>_xlfn.TEXTAFTER(Table5[[#This Row],[r]],"-",-1)</f>
        <v>rt7594'</v>
      </c>
      <c r="C1445" t="str">
        <f>_xlfn.TEXTAFTER(_xlfn.TEXTBEFORE(Table5[[#This Row],[r]],"-"&amp;Table5[[#This Row],[enz]]),"'RXN-")</f>
        <v>HXAND_c_FWD</v>
      </c>
      <c r="D1445">
        <v>11171.708534568001</v>
      </c>
      <c r="E1445">
        <f>_xlfn.XLOOKUP(Table5[[#This Row],[r]],Table3[r],Table3[kapp],"")</f>
        <v>8988.1774343278394</v>
      </c>
      <c r="F1445">
        <f>Table5[[#This Row],[kapp]]-Table5[[#This Row],[old]]</f>
        <v>2183.5311002401613</v>
      </c>
      <c r="G1445" t="str" cm="1">
        <f t="array" ref="G1445">IF(ROWS(_xlfn._xlws.FILTER(Table5[r],Table5[enz]=Table5[[#This Row],[enz]]))&gt;1,"many","1")</f>
        <v>many</v>
      </c>
      <c r="H1445" t="str" cm="1">
        <f t="array" ref="H1445">IF(ROWS(_xlfn._xlws.FILTER(Table5[r],Table5[rxn-no-enz]=Table5[[#This Row],[rxn-no-enz]]))&gt;1,"many","1")</f>
        <v>1</v>
      </c>
      <c r="I1445" t="str">
        <f>_xlfn.XLOOKUP(SUBSTITUTE(Table5[[#This Row],[r]],"'",""),Table6[rxn],Table6[rxn],"no")</f>
        <v>no</v>
      </c>
      <c r="J1445" t="str" cm="1">
        <f t="array" ref="J1445">_xlfn.XLOOKUP(Table5[[#This Row],[r]],"'"&amp;Table6[rxn]&amp;"'",Table6[expected kapp],"")</f>
        <v/>
      </c>
      <c r="L1445" t="s">
        <v>9856</v>
      </c>
      <c r="M1445">
        <v>8988.1774343278394</v>
      </c>
      <c r="AE1445" s="1" t="s">
        <v>12023</v>
      </c>
      <c r="AF1445" s="1" t="s">
        <v>2778</v>
      </c>
      <c r="AG1445" s="9">
        <v>8.5491010000000002E-12</v>
      </c>
      <c r="AH1445" s="1" t="str">
        <f>_xlfn.TEXTAFTER(Table9[[#This Row],[rxn]],"-",-1)</f>
        <v>rt7489_r</v>
      </c>
      <c r="AI1445" s="1" t="e">
        <f>_xlfn.TEXTAFTER(_xlfn.TEXTBEFORE(Table9[[#This Row],[rxn]],"-"&amp;Table9[[#This Row],[enz]]),"RXN-")</f>
        <v>#N/A</v>
      </c>
      <c r="AJ1445" s="1" t="str">
        <f>_xlfn.TEXTBEFORE(Table9[[#This Row],[rxn]],"_",-1)</f>
        <v>PROSYN-rt7489</v>
      </c>
    </row>
    <row r="1446" spans="1:36" ht="17" hidden="1" x14ac:dyDescent="0.25">
      <c r="A1446" t="s">
        <v>9977</v>
      </c>
      <c r="B1446" t="str">
        <f>_xlfn.TEXTAFTER(Table5[[#This Row],[r]],"-",-1)</f>
        <v>rt7594'</v>
      </c>
      <c r="C1446" t="str">
        <f>_xlfn.TEXTAFTER(_xlfn.TEXTBEFORE(Table5[[#This Row],[r]],"-"&amp;Table5[[#This Row],[enz]]),"'RXN-")</f>
        <v>HXAND_c_REV</v>
      </c>
      <c r="D1446">
        <v>11171.708534568001</v>
      </c>
      <c r="E1446">
        <f>_xlfn.XLOOKUP(Table5[[#This Row],[r]],Table3[r],Table3[kapp],"")</f>
        <v>8988.1774343278394</v>
      </c>
      <c r="F1446">
        <f>Table5[[#This Row],[kapp]]-Table5[[#This Row],[old]]</f>
        <v>2183.5311002401613</v>
      </c>
      <c r="G1446" t="str" cm="1">
        <f t="array" ref="G1446">IF(ROWS(_xlfn._xlws.FILTER(Table5[r],Table5[enz]=Table5[[#This Row],[enz]]))&gt;1,"many","1")</f>
        <v>many</v>
      </c>
      <c r="H1446" t="str" cm="1">
        <f t="array" ref="H1446">IF(ROWS(_xlfn._xlws.FILTER(Table5[r],Table5[rxn-no-enz]=Table5[[#This Row],[rxn-no-enz]]))&gt;1,"many","1")</f>
        <v>1</v>
      </c>
      <c r="I1446" t="str">
        <f>_xlfn.XLOOKUP(SUBSTITUTE(Table5[[#This Row],[r]],"'",""),Table6[rxn],Table6[rxn],"no")</f>
        <v>no</v>
      </c>
      <c r="J1446" t="str" cm="1">
        <f t="array" ref="J1446">_xlfn.XLOOKUP(Table5[[#This Row],[r]],"'"&amp;Table6[rxn]&amp;"'",Table6[expected kapp],"")</f>
        <v/>
      </c>
      <c r="L1446" t="s">
        <v>9857</v>
      </c>
      <c r="M1446">
        <v>8988.1774343278394</v>
      </c>
      <c r="AE1446" s="1" t="s">
        <v>4536</v>
      </c>
      <c r="AF1446" s="1" t="s">
        <v>2778</v>
      </c>
      <c r="AG1446" s="9">
        <v>3.7874054800000001E-10</v>
      </c>
      <c r="AH1446" s="1" t="str">
        <f>_xlfn.TEXTAFTER(Table9[[#This Row],[rxn]],"-",-1)</f>
        <v>rt7496</v>
      </c>
      <c r="AI1446" s="1" t="e">
        <f>_xlfn.TEXTAFTER(_xlfn.TEXTBEFORE(Table9[[#This Row],[rxn]],"-"&amp;Table9[[#This Row],[enz]]),"RXN-")</f>
        <v>#N/A</v>
      </c>
      <c r="AJ1446" s="1" t="e">
        <f>_xlfn.TEXTBEFORE(Table9[[#This Row],[rxn]],"_",-1)</f>
        <v>#N/A</v>
      </c>
    </row>
    <row r="1447" spans="1:36" ht="17" hidden="1" x14ac:dyDescent="0.25">
      <c r="A1447" t="s">
        <v>9978</v>
      </c>
      <c r="B1447" t="str">
        <f>_xlfn.TEXTAFTER(Table5[[#This Row],[r]],"-",-1)</f>
        <v>rt5654_c'</v>
      </c>
      <c r="C1447" t="str">
        <f>_xlfn.TEXTAFTER(_xlfn.TEXTBEFORE(Table5[[#This Row],[r]],"-"&amp;Table5[[#This Row],[enz]]),"'RXN-")</f>
        <v>ICL_1_c_FWD</v>
      </c>
      <c r="D1447">
        <v>11171.708534568001</v>
      </c>
      <c r="E1447">
        <f>_xlfn.XLOOKUP(Table5[[#This Row],[r]],Table3[r],Table3[kapp],"")</f>
        <v>8988.1774343278394</v>
      </c>
      <c r="F1447">
        <f>Table5[[#This Row],[kapp]]-Table5[[#This Row],[old]]</f>
        <v>2183.5311002401613</v>
      </c>
      <c r="G1447" t="str" cm="1">
        <f t="array" ref="G1447">IF(ROWS(_xlfn._xlws.FILTER(Table5[r],Table5[enz]=Table5[[#This Row],[enz]]))&gt;1,"many","1")</f>
        <v>1</v>
      </c>
      <c r="H1447" t="str" cm="1">
        <f t="array" ref="H1447">IF(ROWS(_xlfn._xlws.FILTER(Table5[r],Table5[rxn-no-enz]=Table5[[#This Row],[rxn-no-enz]]))&gt;1,"many","1")</f>
        <v>1</v>
      </c>
      <c r="I1447" t="str">
        <f>_xlfn.XLOOKUP(SUBSTITUTE(Table5[[#This Row],[r]],"'",""),Table6[rxn],Table6[rxn],"no")</f>
        <v>no</v>
      </c>
      <c r="J1447" t="str" cm="1">
        <f t="array" ref="J1447">_xlfn.XLOOKUP(Table5[[#This Row],[r]],"'"&amp;Table6[rxn]&amp;"'",Table6[expected kapp],"")</f>
        <v/>
      </c>
      <c r="L1447" t="s">
        <v>9858</v>
      </c>
      <c r="M1447">
        <v>8988.1774343278394</v>
      </c>
      <c r="AE1447" s="1" t="s">
        <v>12024</v>
      </c>
      <c r="AF1447" s="1" t="s">
        <v>2778</v>
      </c>
      <c r="AG1447" s="9">
        <v>3.2339667999999997E-11</v>
      </c>
      <c r="AH1447" s="1" t="str">
        <f>_xlfn.TEXTAFTER(Table9[[#This Row],[rxn]],"-",-1)</f>
        <v>rt7506</v>
      </c>
      <c r="AI1447" s="1" t="e">
        <f>_xlfn.TEXTAFTER(_xlfn.TEXTBEFORE(Table9[[#This Row],[rxn]],"-"&amp;Table9[[#This Row],[enz]]),"RXN-")</f>
        <v>#N/A</v>
      </c>
      <c r="AJ1447" s="1" t="e">
        <f>_xlfn.TEXTBEFORE(Table9[[#This Row],[rxn]],"_",-1)</f>
        <v>#N/A</v>
      </c>
    </row>
    <row r="1448" spans="1:36" ht="17" hidden="1" x14ac:dyDescent="0.25">
      <c r="A1448" t="s">
        <v>9979</v>
      </c>
      <c r="B1448" t="str">
        <f>_xlfn.TEXTAFTER(Table5[[#This Row],[r]],"-",-1)</f>
        <v>rt6501'</v>
      </c>
      <c r="C1448" t="str">
        <f>_xlfn.TEXTAFTER(_xlfn.TEXTBEFORE(Table5[[#This Row],[r]],"-"&amp;Table5[[#This Row],[enz]]),"'RXN-")</f>
        <v>ILEt_c_v_FWD</v>
      </c>
      <c r="D1448">
        <v>11171.708534568001</v>
      </c>
      <c r="E1448">
        <f>_xlfn.XLOOKUP(Table5[[#This Row],[r]],Table3[r],Table3[kapp],"")</f>
        <v>8988.1774343278394</v>
      </c>
      <c r="F1448">
        <f>Table5[[#This Row],[kapp]]-Table5[[#This Row],[old]]</f>
        <v>2183.5311002401613</v>
      </c>
      <c r="G1448" t="str" cm="1">
        <f t="array" ref="G1448">IF(ROWS(_xlfn._xlws.FILTER(Table5[r],Table5[enz]=Table5[[#This Row],[enz]]))&gt;1,"many","1")</f>
        <v>many</v>
      </c>
      <c r="H1448" t="str" cm="1">
        <f t="array" ref="H1448">IF(ROWS(_xlfn._xlws.FILTER(Table5[r],Table5[rxn-no-enz]=Table5[[#This Row],[rxn-no-enz]]))&gt;1,"many","1")</f>
        <v>1</v>
      </c>
      <c r="I1448" t="str">
        <f>_xlfn.XLOOKUP(SUBSTITUTE(Table5[[#This Row],[r]],"'",""),Table6[rxn],Table6[rxn],"no")</f>
        <v>no</v>
      </c>
      <c r="J1448" t="str" cm="1">
        <f t="array" ref="J1448">_xlfn.XLOOKUP(Table5[[#This Row],[r]],"'"&amp;Table6[rxn]&amp;"'",Table6[expected kapp],"")</f>
        <v/>
      </c>
      <c r="L1448" t="s">
        <v>9859</v>
      </c>
      <c r="M1448">
        <v>8988.1774343278394</v>
      </c>
      <c r="AE1448" s="1" t="s">
        <v>4537</v>
      </c>
      <c r="AF1448" s="1" t="s">
        <v>2778</v>
      </c>
      <c r="AG1448" s="9">
        <v>2.566498283E-9</v>
      </c>
      <c r="AH1448" s="1" t="str">
        <f>_xlfn.TEXTAFTER(Table9[[#This Row],[rxn]],"-",-1)</f>
        <v>rt7511</v>
      </c>
      <c r="AI1448" s="1" t="e">
        <f>_xlfn.TEXTAFTER(_xlfn.TEXTBEFORE(Table9[[#This Row],[rxn]],"-"&amp;Table9[[#This Row],[enz]]),"RXN-")</f>
        <v>#N/A</v>
      </c>
      <c r="AJ1448" s="1" t="e">
        <f>_xlfn.TEXTBEFORE(Table9[[#This Row],[rxn]],"_",-1)</f>
        <v>#N/A</v>
      </c>
    </row>
    <row r="1449" spans="1:36" ht="17" hidden="1" x14ac:dyDescent="0.25">
      <c r="A1449" t="s">
        <v>9980</v>
      </c>
      <c r="B1449" t="str">
        <f>_xlfn.TEXTAFTER(Table5[[#This Row],[r]],"-",-1)</f>
        <v>rt5646'</v>
      </c>
      <c r="C1449" t="str">
        <f>_xlfn.TEXTAFTER(_xlfn.TEXTBEFORE(Table5[[#This Row],[r]],"-"&amp;Table5[[#This Row],[enz]]),"'RXN-")</f>
        <v>ILETA_c_FWD</v>
      </c>
      <c r="D1449">
        <v>11171.708534568001</v>
      </c>
      <c r="E1449">
        <f>_xlfn.XLOOKUP(Table5[[#This Row],[r]],Table3[r],Table3[kapp],"")</f>
        <v>8988.1774343278394</v>
      </c>
      <c r="F1449">
        <f>Table5[[#This Row],[kapp]]-Table5[[#This Row],[old]]</f>
        <v>2183.5311002401613</v>
      </c>
      <c r="G1449" t="str" cm="1">
        <f t="array" ref="G1449">IF(ROWS(_xlfn._xlws.FILTER(Table5[r],Table5[enz]=Table5[[#This Row],[enz]]))&gt;1,"many","1")</f>
        <v>many</v>
      </c>
      <c r="H1449" t="str" cm="1">
        <f t="array" ref="H1449">IF(ROWS(_xlfn._xlws.FILTER(Table5[r],Table5[rxn-no-enz]=Table5[[#This Row],[rxn-no-enz]]))&gt;1,"many","1")</f>
        <v>many</v>
      </c>
      <c r="I1449" t="str">
        <f>_xlfn.XLOOKUP(SUBSTITUTE(Table5[[#This Row],[r]],"'",""),Table6[rxn],Table6[rxn],"no")</f>
        <v>no</v>
      </c>
      <c r="J1449" t="str" cm="1">
        <f t="array" ref="J1449">_xlfn.XLOOKUP(Table5[[#This Row],[r]],"'"&amp;Table6[rxn]&amp;"'",Table6[expected kapp],"")</f>
        <v/>
      </c>
      <c r="L1449" t="s">
        <v>9860</v>
      </c>
      <c r="M1449">
        <v>8988.1774343278394</v>
      </c>
      <c r="AE1449" s="1" t="s">
        <v>12025</v>
      </c>
      <c r="AF1449" s="1" t="s">
        <v>2778</v>
      </c>
      <c r="AG1449" s="9">
        <v>1.7180649300000001E-10</v>
      </c>
      <c r="AH1449" s="1" t="str">
        <f>_xlfn.TEXTAFTER(Table9[[#This Row],[rxn]],"-",-1)</f>
        <v>rt7537</v>
      </c>
      <c r="AI1449" s="1" t="e">
        <f>_xlfn.TEXTAFTER(_xlfn.TEXTBEFORE(Table9[[#This Row],[rxn]],"-"&amp;Table9[[#This Row],[enz]]),"RXN-")</f>
        <v>#N/A</v>
      </c>
      <c r="AJ1449" s="1" t="e">
        <f>_xlfn.TEXTBEFORE(Table9[[#This Row],[rxn]],"_",-1)</f>
        <v>#N/A</v>
      </c>
    </row>
    <row r="1450" spans="1:36" ht="17" hidden="1" x14ac:dyDescent="0.25">
      <c r="A1450" t="s">
        <v>9981</v>
      </c>
      <c r="B1450" t="str">
        <f>_xlfn.TEXTAFTER(Table5[[#This Row],[r]],"-",-1)</f>
        <v>rt5646'</v>
      </c>
      <c r="C1450" t="str">
        <f>_xlfn.TEXTAFTER(_xlfn.TEXTBEFORE(Table5[[#This Row],[r]],"-"&amp;Table5[[#This Row],[enz]]),"'RXN-")</f>
        <v>ILETA_c_REV</v>
      </c>
      <c r="D1450">
        <v>11171.708534568001</v>
      </c>
      <c r="E1450">
        <f>_xlfn.XLOOKUP(Table5[[#This Row],[r]],Table3[r],Table3[kapp],"")</f>
        <v>8988.1774343278394</v>
      </c>
      <c r="F1450">
        <f>Table5[[#This Row],[kapp]]-Table5[[#This Row],[old]]</f>
        <v>2183.5311002401613</v>
      </c>
      <c r="G1450" t="str" cm="1">
        <f t="array" ref="G1450">IF(ROWS(_xlfn._xlws.FILTER(Table5[r],Table5[enz]=Table5[[#This Row],[enz]]))&gt;1,"many","1")</f>
        <v>many</v>
      </c>
      <c r="H1450" t="str" cm="1">
        <f t="array" ref="H1450">IF(ROWS(_xlfn._xlws.FILTER(Table5[r],Table5[rxn-no-enz]=Table5[[#This Row],[rxn-no-enz]]))&gt;1,"many","1")</f>
        <v>many</v>
      </c>
      <c r="I1450" t="str">
        <f>_xlfn.XLOOKUP(SUBSTITUTE(Table5[[#This Row],[r]],"'",""),Table6[rxn],Table6[rxn],"no")</f>
        <v>no</v>
      </c>
      <c r="J1450" t="str" cm="1">
        <f t="array" ref="J1450">_xlfn.XLOOKUP(Table5[[#This Row],[r]],"'"&amp;Table6[rxn]&amp;"'",Table6[expected kapp],"")</f>
        <v/>
      </c>
      <c r="L1450" t="s">
        <v>9861</v>
      </c>
      <c r="M1450">
        <v>8988.1774343278394</v>
      </c>
      <c r="AE1450" s="1" t="s">
        <v>12026</v>
      </c>
      <c r="AF1450" s="1" t="s">
        <v>2778</v>
      </c>
      <c r="AG1450" s="9">
        <v>6.4138095000000003E-11</v>
      </c>
      <c r="AH1450" s="1" t="str">
        <f>_xlfn.TEXTAFTER(Table9[[#This Row],[rxn]],"-",-1)</f>
        <v>rt7540_c</v>
      </c>
      <c r="AI1450" s="1" t="e">
        <f>_xlfn.TEXTAFTER(_xlfn.TEXTBEFORE(Table9[[#This Row],[rxn]],"-"&amp;Table9[[#This Row],[enz]]),"RXN-")</f>
        <v>#N/A</v>
      </c>
      <c r="AJ1450" s="1" t="str">
        <f>_xlfn.TEXTBEFORE(Table9[[#This Row],[rxn]],"_",-1)</f>
        <v>PROSYN-rt7540</v>
      </c>
    </row>
    <row r="1451" spans="1:36" ht="17" hidden="1" x14ac:dyDescent="0.25">
      <c r="A1451" t="s">
        <v>9982</v>
      </c>
      <c r="B1451" t="str">
        <f>_xlfn.TEXTAFTER(Table5[[#This Row],[r]],"-",-1)</f>
        <v>rt6485'</v>
      </c>
      <c r="C1451" t="str">
        <f>_xlfn.TEXTAFTER(_xlfn.TEXTBEFORE(Table5[[#This Row],[r]],"-"&amp;Table5[[#This Row],[enz]]),"'RXN-")</f>
        <v>ILETA_c_FWD</v>
      </c>
      <c r="D1451">
        <v>11171.708534568001</v>
      </c>
      <c r="E1451">
        <f>_xlfn.XLOOKUP(Table5[[#This Row],[r]],Table3[r],Table3[kapp],"")</f>
        <v>8988.1774343278394</v>
      </c>
      <c r="F1451">
        <f>Table5[[#This Row],[kapp]]-Table5[[#This Row],[old]]</f>
        <v>2183.5311002401613</v>
      </c>
      <c r="G1451" t="str" cm="1">
        <f t="array" ref="G1451">IF(ROWS(_xlfn._xlws.FILTER(Table5[r],Table5[enz]=Table5[[#This Row],[enz]]))&gt;1,"many","1")</f>
        <v>many</v>
      </c>
      <c r="H1451" t="str" cm="1">
        <f t="array" ref="H1451">IF(ROWS(_xlfn._xlws.FILTER(Table5[r],Table5[rxn-no-enz]=Table5[[#This Row],[rxn-no-enz]]))&gt;1,"many","1")</f>
        <v>many</v>
      </c>
      <c r="I1451" t="str">
        <f>_xlfn.XLOOKUP(SUBSTITUTE(Table5[[#This Row],[r]],"'",""),Table6[rxn],Table6[rxn],"no")</f>
        <v>no</v>
      </c>
      <c r="J1451" t="str" cm="1">
        <f t="array" ref="J1451">_xlfn.XLOOKUP(Table5[[#This Row],[r]],"'"&amp;Table6[rxn]&amp;"'",Table6[expected kapp],"")</f>
        <v/>
      </c>
      <c r="L1451" t="s">
        <v>9862</v>
      </c>
      <c r="M1451">
        <v>8988.1774343278394</v>
      </c>
      <c r="AE1451" s="1" t="s">
        <v>12027</v>
      </c>
      <c r="AF1451" s="1" t="s">
        <v>2778</v>
      </c>
      <c r="AG1451" s="9">
        <v>6.2970253999999995E-11</v>
      </c>
      <c r="AH1451" s="1" t="str">
        <f>_xlfn.TEXTAFTER(Table9[[#This Row],[rxn]],"-",-1)</f>
        <v>rt7571</v>
      </c>
      <c r="AI1451" s="1" t="e">
        <f>_xlfn.TEXTAFTER(_xlfn.TEXTBEFORE(Table9[[#This Row],[rxn]],"-"&amp;Table9[[#This Row],[enz]]),"RXN-")</f>
        <v>#N/A</v>
      </c>
      <c r="AJ1451" s="1" t="e">
        <f>_xlfn.TEXTBEFORE(Table9[[#This Row],[rxn]],"_",-1)</f>
        <v>#N/A</v>
      </c>
    </row>
    <row r="1452" spans="1:36" ht="17" hidden="1" x14ac:dyDescent="0.25">
      <c r="A1452" t="s">
        <v>9983</v>
      </c>
      <c r="B1452" t="str">
        <f>_xlfn.TEXTAFTER(Table5[[#This Row],[r]],"-",-1)</f>
        <v>rt6485'</v>
      </c>
      <c r="C1452" t="str">
        <f>_xlfn.TEXTAFTER(_xlfn.TEXTBEFORE(Table5[[#This Row],[r]],"-"&amp;Table5[[#This Row],[enz]]),"'RXN-")</f>
        <v>ILETA_c_REV</v>
      </c>
      <c r="D1452">
        <v>11171.708534568001</v>
      </c>
      <c r="E1452">
        <f>_xlfn.XLOOKUP(Table5[[#This Row],[r]],Table3[r],Table3[kapp],"")</f>
        <v>8988.1774343278394</v>
      </c>
      <c r="F1452">
        <f>Table5[[#This Row],[kapp]]-Table5[[#This Row],[old]]</f>
        <v>2183.5311002401613</v>
      </c>
      <c r="G1452" t="str" cm="1">
        <f t="array" ref="G1452">IF(ROWS(_xlfn._xlws.FILTER(Table5[r],Table5[enz]=Table5[[#This Row],[enz]]))&gt;1,"many","1")</f>
        <v>many</v>
      </c>
      <c r="H1452" t="str" cm="1">
        <f t="array" ref="H1452">IF(ROWS(_xlfn._xlws.FILTER(Table5[r],Table5[rxn-no-enz]=Table5[[#This Row],[rxn-no-enz]]))&gt;1,"many","1")</f>
        <v>many</v>
      </c>
      <c r="I1452" t="str">
        <f>_xlfn.XLOOKUP(SUBSTITUTE(Table5[[#This Row],[r]],"'",""),Table6[rxn],Table6[rxn],"no")</f>
        <v>no</v>
      </c>
      <c r="J1452" t="str" cm="1">
        <f t="array" ref="J1452">_xlfn.XLOOKUP(Table5[[#This Row],[r]],"'"&amp;Table6[rxn]&amp;"'",Table6[expected kapp],"")</f>
        <v/>
      </c>
      <c r="L1452" t="s">
        <v>9863</v>
      </c>
      <c r="M1452">
        <v>8988.1774343278394</v>
      </c>
      <c r="AE1452" s="1" t="s">
        <v>12028</v>
      </c>
      <c r="AF1452" s="1" t="s">
        <v>2778</v>
      </c>
      <c r="AG1452" s="9">
        <v>1.205289E-12</v>
      </c>
      <c r="AH1452" s="1" t="str">
        <f>_xlfn.TEXTAFTER(Table9[[#This Row],[rxn]],"-",-1)</f>
        <v>rt7574</v>
      </c>
      <c r="AI1452" s="1" t="e">
        <f>_xlfn.TEXTAFTER(_xlfn.TEXTBEFORE(Table9[[#This Row],[rxn]],"-"&amp;Table9[[#This Row],[enz]]),"RXN-")</f>
        <v>#N/A</v>
      </c>
      <c r="AJ1452" s="1" t="e">
        <f>_xlfn.TEXTBEFORE(Table9[[#This Row],[rxn]],"_",-1)</f>
        <v>#N/A</v>
      </c>
    </row>
    <row r="1453" spans="1:36" ht="17" hidden="1" x14ac:dyDescent="0.25">
      <c r="A1453" t="s">
        <v>9984</v>
      </c>
      <c r="B1453" t="str">
        <f>_xlfn.TEXTAFTER(Table5[[#This Row],[r]],"-",-1)</f>
        <v>rt6242_m'</v>
      </c>
      <c r="C1453" t="str">
        <f>_xlfn.TEXTAFTER(_xlfn.TEXTBEFORE(Table5[[#This Row],[r]],"-"&amp;Table5[[#This Row],[enz]]),"'RXN-")</f>
        <v>ILETA_m_FWD</v>
      </c>
      <c r="D1453">
        <v>11171.708534568001</v>
      </c>
      <c r="E1453">
        <f>_xlfn.XLOOKUP(Table5[[#This Row],[r]],Table3[r],Table3[kapp],"")</f>
        <v>8988.1774343278394</v>
      </c>
      <c r="F1453">
        <f>Table5[[#This Row],[kapp]]-Table5[[#This Row],[old]]</f>
        <v>2183.5311002401613</v>
      </c>
      <c r="G1453" t="str" cm="1">
        <f t="array" ref="G1453">IF(ROWS(_xlfn._xlws.FILTER(Table5[r],Table5[enz]=Table5[[#This Row],[enz]]))&gt;1,"many","1")</f>
        <v>many</v>
      </c>
      <c r="H1453" t="str" cm="1">
        <f t="array" ref="H1453">IF(ROWS(_xlfn._xlws.FILTER(Table5[r],Table5[rxn-no-enz]=Table5[[#This Row],[rxn-no-enz]]))&gt;1,"many","1")</f>
        <v>1</v>
      </c>
      <c r="I1453" t="str">
        <f>_xlfn.XLOOKUP(SUBSTITUTE(Table5[[#This Row],[r]],"'",""),Table6[rxn],Table6[rxn],"no")</f>
        <v>no</v>
      </c>
      <c r="J1453" t="str" cm="1">
        <f t="array" ref="J1453">_xlfn.XLOOKUP(Table5[[#This Row],[r]],"'"&amp;Table6[rxn]&amp;"'",Table6[expected kapp],"")</f>
        <v/>
      </c>
      <c r="L1453" t="s">
        <v>9864</v>
      </c>
      <c r="M1453">
        <v>8988.1774343278394</v>
      </c>
      <c r="AE1453" s="1" t="s">
        <v>12029</v>
      </c>
      <c r="AF1453" s="1" t="s">
        <v>2778</v>
      </c>
      <c r="AG1453" s="9">
        <v>4.59197941E-10</v>
      </c>
      <c r="AH1453" s="1" t="str">
        <f>_xlfn.TEXTAFTER(Table9[[#This Row],[rxn]],"-",-1)</f>
        <v>rt7579</v>
      </c>
      <c r="AI1453" s="1" t="e">
        <f>_xlfn.TEXTAFTER(_xlfn.TEXTBEFORE(Table9[[#This Row],[rxn]],"-"&amp;Table9[[#This Row],[enz]]),"RXN-")</f>
        <v>#N/A</v>
      </c>
      <c r="AJ1453" s="1" t="e">
        <f>_xlfn.TEXTBEFORE(Table9[[#This Row],[rxn]],"_",-1)</f>
        <v>#N/A</v>
      </c>
    </row>
    <row r="1454" spans="1:36" ht="17" hidden="1" x14ac:dyDescent="0.25">
      <c r="A1454" t="s">
        <v>9985</v>
      </c>
      <c r="B1454" t="str">
        <f>_xlfn.TEXTAFTER(Table5[[#This Row],[r]],"-",-1)</f>
        <v>rt6242_m'</v>
      </c>
      <c r="C1454" t="str">
        <f>_xlfn.TEXTAFTER(_xlfn.TEXTBEFORE(Table5[[#This Row],[r]],"-"&amp;Table5[[#This Row],[enz]]),"'RXN-")</f>
        <v>ILETA_m_REV</v>
      </c>
      <c r="D1454">
        <v>11171.708534568001</v>
      </c>
      <c r="E1454">
        <f>_xlfn.XLOOKUP(Table5[[#This Row],[r]],Table3[r],Table3[kapp],"")</f>
        <v>8988.1774343278394</v>
      </c>
      <c r="F1454">
        <f>Table5[[#This Row],[kapp]]-Table5[[#This Row],[old]]</f>
        <v>2183.5311002401613</v>
      </c>
      <c r="G1454" t="str" cm="1">
        <f t="array" ref="G1454">IF(ROWS(_xlfn._xlws.FILTER(Table5[r],Table5[enz]=Table5[[#This Row],[enz]]))&gt;1,"many","1")</f>
        <v>many</v>
      </c>
      <c r="H1454" t="str" cm="1">
        <f t="array" ref="H1454">IF(ROWS(_xlfn._xlws.FILTER(Table5[r],Table5[rxn-no-enz]=Table5[[#This Row],[rxn-no-enz]]))&gt;1,"many","1")</f>
        <v>1</v>
      </c>
      <c r="I1454" t="str">
        <f>_xlfn.XLOOKUP(SUBSTITUTE(Table5[[#This Row],[r]],"'",""),Table6[rxn],Table6[rxn],"no")</f>
        <v>no</v>
      </c>
      <c r="J1454" t="str" cm="1">
        <f t="array" ref="J1454">_xlfn.XLOOKUP(Table5[[#This Row],[r]],"'"&amp;Table6[rxn]&amp;"'",Table6[expected kapp],"")</f>
        <v/>
      </c>
      <c r="L1454" t="s">
        <v>9865</v>
      </c>
      <c r="M1454">
        <v>8988.1774343278394</v>
      </c>
      <c r="AE1454" s="1" t="s">
        <v>12030</v>
      </c>
      <c r="AF1454" s="1" t="s">
        <v>2778</v>
      </c>
      <c r="AG1454" s="9">
        <v>2.5295872299999999E-10</v>
      </c>
      <c r="AH1454" s="1" t="str">
        <f>_xlfn.TEXTAFTER(Table9[[#This Row],[rxn]],"-",-1)</f>
        <v>rt7589</v>
      </c>
      <c r="AI1454" s="1" t="e">
        <f>_xlfn.TEXTAFTER(_xlfn.TEXTBEFORE(Table9[[#This Row],[rxn]],"-"&amp;Table9[[#This Row],[enz]]),"RXN-")</f>
        <v>#N/A</v>
      </c>
      <c r="AJ1454" s="1" t="e">
        <f>_xlfn.TEXTBEFORE(Table9[[#This Row],[rxn]],"_",-1)</f>
        <v>#N/A</v>
      </c>
    </row>
    <row r="1455" spans="1:36" ht="17" hidden="1" x14ac:dyDescent="0.25">
      <c r="A1455" t="s">
        <v>9986</v>
      </c>
      <c r="B1455" t="str">
        <f>_xlfn.TEXTAFTER(Table5[[#This Row],[r]],"-",-1)</f>
        <v>rt7819'</v>
      </c>
      <c r="C1455" t="str">
        <f>_xlfn.TEXTAFTER(_xlfn.TEXTBEFORE(Table5[[#This Row],[r]],"-"&amp;Table5[[#This Row],[enz]]),"'RXN-")</f>
        <v>ILEtpa_v_FWD</v>
      </c>
      <c r="D1455">
        <v>11171.708534568001</v>
      </c>
      <c r="E1455">
        <f>_xlfn.XLOOKUP(Table5[[#This Row],[r]],Table3[r],Table3[kapp],"")</f>
        <v>8988.1774343278394</v>
      </c>
      <c r="F1455">
        <f>Table5[[#This Row],[kapp]]-Table5[[#This Row],[old]]</f>
        <v>2183.5311002401613</v>
      </c>
      <c r="G1455" t="str" cm="1">
        <f t="array" ref="G1455">IF(ROWS(_xlfn._xlws.FILTER(Table5[r],Table5[enz]=Table5[[#This Row],[enz]]))&gt;1,"many","1")</f>
        <v>many</v>
      </c>
      <c r="H1455" t="str" cm="1">
        <f t="array" ref="H1455">IF(ROWS(_xlfn._xlws.FILTER(Table5[r],Table5[rxn-no-enz]=Table5[[#This Row],[rxn-no-enz]]))&gt;1,"many","1")</f>
        <v>1</v>
      </c>
      <c r="I1455" t="str">
        <f>_xlfn.XLOOKUP(SUBSTITUTE(Table5[[#This Row],[r]],"'",""),Table6[rxn],Table6[rxn],"no")</f>
        <v>no</v>
      </c>
      <c r="J1455" t="str" cm="1">
        <f t="array" ref="J1455">_xlfn.XLOOKUP(Table5[[#This Row],[r]],"'"&amp;Table6[rxn]&amp;"'",Table6[expected kapp],"")</f>
        <v/>
      </c>
      <c r="L1455" t="s">
        <v>9866</v>
      </c>
      <c r="M1455">
        <v>8988.1774343278394</v>
      </c>
      <c r="AE1455" s="1" t="s">
        <v>12031</v>
      </c>
      <c r="AF1455" s="1" t="s">
        <v>2778</v>
      </c>
      <c r="AG1455" s="9">
        <v>9.5209829999999905E-12</v>
      </c>
      <c r="AH1455" s="1" t="str">
        <f>_xlfn.TEXTAFTER(Table9[[#This Row],[rxn]],"-",-1)</f>
        <v>rt7594</v>
      </c>
      <c r="AI1455" s="1" t="e">
        <f>_xlfn.TEXTAFTER(_xlfn.TEXTBEFORE(Table9[[#This Row],[rxn]],"-"&amp;Table9[[#This Row],[enz]]),"RXN-")</f>
        <v>#N/A</v>
      </c>
      <c r="AJ1455" s="1" t="e">
        <f>_xlfn.TEXTBEFORE(Table9[[#This Row],[rxn]],"_",-1)</f>
        <v>#N/A</v>
      </c>
    </row>
    <row r="1456" spans="1:36" ht="17" hidden="1" x14ac:dyDescent="0.25">
      <c r="A1456" t="s">
        <v>9987</v>
      </c>
      <c r="B1456" t="str">
        <f>_xlfn.TEXTAFTER(Table5[[#This Row],[r]],"-",-1)</f>
        <v>rt4375'</v>
      </c>
      <c r="C1456" t="str">
        <f>_xlfn.TEXTAFTER(_xlfn.TEXTBEFORE(Table5[[#This Row],[r]],"-"&amp;Table5[[#This Row],[enz]]),"'RXN-")</f>
        <v>ILEtps_v_FWD</v>
      </c>
      <c r="D1456">
        <v>11171.708534568001</v>
      </c>
      <c r="E1456">
        <f>_xlfn.XLOOKUP(Table5[[#This Row],[r]],Table3[r],Table3[kapp],"")</f>
        <v>8988.1774343278394</v>
      </c>
      <c r="F1456">
        <f>Table5[[#This Row],[kapp]]-Table5[[#This Row],[old]]</f>
        <v>2183.5311002401613</v>
      </c>
      <c r="G1456" t="str" cm="1">
        <f t="array" ref="G1456">IF(ROWS(_xlfn._xlws.FILTER(Table5[r],Table5[enz]=Table5[[#This Row],[enz]]))&gt;1,"many","1")</f>
        <v>many</v>
      </c>
      <c r="H1456" t="str" cm="1">
        <f t="array" ref="H1456">IF(ROWS(_xlfn._xlws.FILTER(Table5[r],Table5[rxn-no-enz]=Table5[[#This Row],[rxn-no-enz]]))&gt;1,"many","1")</f>
        <v>1</v>
      </c>
      <c r="I1456" t="str">
        <f>_xlfn.XLOOKUP(SUBSTITUTE(Table5[[#This Row],[r]],"'",""),Table6[rxn],Table6[rxn],"no")</f>
        <v>no</v>
      </c>
      <c r="J1456" t="str" cm="1">
        <f t="array" ref="J1456">_xlfn.XLOOKUP(Table5[[#This Row],[r]],"'"&amp;Table6[rxn]&amp;"'",Table6[expected kapp],"")</f>
        <v/>
      </c>
      <c r="L1456" t="s">
        <v>9867</v>
      </c>
      <c r="M1456">
        <v>8988.1774343278394</v>
      </c>
      <c r="AE1456" s="1" t="s">
        <v>12032</v>
      </c>
      <c r="AF1456" s="1" t="s">
        <v>2778</v>
      </c>
      <c r="AG1456" s="9">
        <v>3.37084135E-10</v>
      </c>
      <c r="AH1456" s="1" t="str">
        <f>_xlfn.TEXTAFTER(Table9[[#This Row],[rxn]],"-",-1)</f>
        <v>rt7595</v>
      </c>
      <c r="AI1456" s="1" t="e">
        <f>_xlfn.TEXTAFTER(_xlfn.TEXTBEFORE(Table9[[#This Row],[rxn]],"-"&amp;Table9[[#This Row],[enz]]),"RXN-")</f>
        <v>#N/A</v>
      </c>
      <c r="AJ1456" s="1" t="e">
        <f>_xlfn.TEXTBEFORE(Table9[[#This Row],[rxn]],"_",-1)</f>
        <v>#N/A</v>
      </c>
    </row>
    <row r="1457" spans="1:36" ht="17" hidden="1" x14ac:dyDescent="0.25">
      <c r="A1457" t="s">
        <v>9988</v>
      </c>
      <c r="B1457" t="str">
        <f>_xlfn.TEXTAFTER(Table5[[#This Row],[r]],"-",-1)</f>
        <v>rt7188'</v>
      </c>
      <c r="C1457" t="str">
        <f>_xlfn.TEXTAFTER(_xlfn.TEXTBEFORE(Table5[[#This Row],[r]],"-"&amp;Table5[[#This Row],[enz]]),"'RXN-")</f>
        <v>ILETRS_m_FWD</v>
      </c>
      <c r="D1457">
        <v>11171.708534568001</v>
      </c>
      <c r="E1457">
        <f>_xlfn.XLOOKUP(Table5[[#This Row],[r]],Table3[r],Table3[kapp],"")</f>
        <v>8988.1774343278394</v>
      </c>
      <c r="F1457">
        <f>Table5[[#This Row],[kapp]]-Table5[[#This Row],[old]]</f>
        <v>2183.5311002401613</v>
      </c>
      <c r="G1457" t="str" cm="1">
        <f t="array" ref="G1457">IF(ROWS(_xlfn._xlws.FILTER(Table5[r],Table5[enz]=Table5[[#This Row],[enz]]))&gt;1,"many","1")</f>
        <v>1</v>
      </c>
      <c r="H1457" t="str" cm="1">
        <f t="array" ref="H1457">IF(ROWS(_xlfn._xlws.FILTER(Table5[r],Table5[rxn-no-enz]=Table5[[#This Row],[rxn-no-enz]]))&gt;1,"many","1")</f>
        <v>1</v>
      </c>
      <c r="I1457" t="str">
        <f>_xlfn.XLOOKUP(SUBSTITUTE(Table5[[#This Row],[r]],"'",""),Table6[rxn],Table6[rxn],"no")</f>
        <v>no</v>
      </c>
      <c r="J1457" t="str" cm="1">
        <f t="array" ref="J1457">_xlfn.XLOOKUP(Table5[[#This Row],[r]],"'"&amp;Table6[rxn]&amp;"'",Table6[expected kapp],"")</f>
        <v/>
      </c>
      <c r="L1457" t="s">
        <v>9868</v>
      </c>
      <c r="M1457">
        <v>8988.1774343278394</v>
      </c>
      <c r="AE1457" s="1" t="s">
        <v>12033</v>
      </c>
      <c r="AF1457" s="1" t="s">
        <v>2778</v>
      </c>
      <c r="AG1457" s="9">
        <v>1.438403669E-9</v>
      </c>
      <c r="AH1457" s="1" t="str">
        <f>_xlfn.TEXTAFTER(Table9[[#This Row],[rxn]],"-",-1)</f>
        <v>rt7599</v>
      </c>
      <c r="AI1457" s="1" t="e">
        <f>_xlfn.TEXTAFTER(_xlfn.TEXTBEFORE(Table9[[#This Row],[rxn]],"-"&amp;Table9[[#This Row],[enz]]),"RXN-")</f>
        <v>#N/A</v>
      </c>
      <c r="AJ1457" s="1" t="e">
        <f>_xlfn.TEXTBEFORE(Table9[[#This Row],[rxn]],"_",-1)</f>
        <v>#N/A</v>
      </c>
    </row>
    <row r="1458" spans="1:36" ht="17" hidden="1" x14ac:dyDescent="0.25">
      <c r="A1458" t="s">
        <v>9989</v>
      </c>
      <c r="B1458" t="str">
        <f>_xlfn.TEXTAFTER(Table5[[#This Row],[r]],"-",-1)</f>
        <v>rt4053'</v>
      </c>
      <c r="C1458" t="str">
        <f>_xlfn.TEXTAFTER(_xlfn.TEXTBEFORE(Table5[[#This Row],[r]],"-"&amp;Table5[[#This Row],[enz]]),"'RXN-")</f>
        <v>IMPC_c_REV</v>
      </c>
      <c r="D1458">
        <v>11171.708534568001</v>
      </c>
      <c r="E1458">
        <f>_xlfn.XLOOKUP(Table5[[#This Row],[r]],Table3[r],Table3[kapp],"")</f>
        <v>8988.1774343278394</v>
      </c>
      <c r="F1458">
        <f>Table5[[#This Row],[kapp]]-Table5[[#This Row],[old]]</f>
        <v>2183.5311002401613</v>
      </c>
      <c r="G1458" t="str" cm="1">
        <f t="array" ref="G1458">IF(ROWS(_xlfn._xlws.FILTER(Table5[r],Table5[enz]=Table5[[#This Row],[enz]]))&gt;1,"many","1")</f>
        <v>many</v>
      </c>
      <c r="H1458" t="str" cm="1">
        <f t="array" ref="H1458">IF(ROWS(_xlfn._xlws.FILTER(Table5[r],Table5[rxn-no-enz]=Table5[[#This Row],[rxn-no-enz]]))&gt;1,"many","1")</f>
        <v>1</v>
      </c>
      <c r="I1458" t="str">
        <f>_xlfn.XLOOKUP(SUBSTITUTE(Table5[[#This Row],[r]],"'",""),Table6[rxn],Table6[rxn],"no")</f>
        <v>no</v>
      </c>
      <c r="J1458" t="str" cm="1">
        <f t="array" ref="J1458">_xlfn.XLOOKUP(Table5[[#This Row],[r]],"'"&amp;Table6[rxn]&amp;"'",Table6[expected kapp],"")</f>
        <v/>
      </c>
      <c r="L1458" t="s">
        <v>9869</v>
      </c>
      <c r="M1458">
        <v>8988.1774343278394</v>
      </c>
      <c r="AE1458" s="1" t="s">
        <v>4539</v>
      </c>
      <c r="AF1458" s="1" t="s">
        <v>2778</v>
      </c>
      <c r="AG1458" s="9">
        <v>3.9551810099999902E-10</v>
      </c>
      <c r="AH1458" s="1" t="str">
        <f>_xlfn.TEXTAFTER(Table9[[#This Row],[rxn]],"-",-1)</f>
        <v>rt7605</v>
      </c>
      <c r="AI1458" s="1" t="e">
        <f>_xlfn.TEXTAFTER(_xlfn.TEXTBEFORE(Table9[[#This Row],[rxn]],"-"&amp;Table9[[#This Row],[enz]]),"RXN-")</f>
        <v>#N/A</v>
      </c>
      <c r="AJ1458" s="1" t="e">
        <f>_xlfn.TEXTBEFORE(Table9[[#This Row],[rxn]],"_",-1)</f>
        <v>#N/A</v>
      </c>
    </row>
    <row r="1459" spans="1:36" ht="17" hidden="1" x14ac:dyDescent="0.25">
      <c r="A1459" t="s">
        <v>9990</v>
      </c>
      <c r="B1459" t="str">
        <f>_xlfn.TEXTAFTER(Table5[[#This Row],[r]],"-",-1)</f>
        <v>rt7423'</v>
      </c>
      <c r="C1459" t="str">
        <f>_xlfn.TEXTAFTER(_xlfn.TEXTBEFORE(Table5[[#This Row],[r]],"-"&amp;Table5[[#This Row],[enz]]),"'RXN-")</f>
        <v>INDPYRD_c_FWD</v>
      </c>
      <c r="D1459">
        <v>11171.708534568001</v>
      </c>
      <c r="E1459">
        <f>_xlfn.XLOOKUP(Table5[[#This Row],[r]],Table3[r],Table3[kapp],"")</f>
        <v>8988.1774343278394</v>
      </c>
      <c r="F1459">
        <f>Table5[[#This Row],[kapp]]-Table5[[#This Row],[old]]</f>
        <v>2183.5311002401613</v>
      </c>
      <c r="G1459" t="str" cm="1">
        <f t="array" ref="G1459">IF(ROWS(_xlfn._xlws.FILTER(Table5[r],Table5[enz]=Table5[[#This Row],[enz]]))&gt;1,"many","1")</f>
        <v>many</v>
      </c>
      <c r="H1459" t="str" cm="1">
        <f t="array" ref="H1459">IF(ROWS(_xlfn._xlws.FILTER(Table5[r],Table5[rxn-no-enz]=Table5[[#This Row],[rxn-no-enz]]))&gt;1,"many","1")</f>
        <v>1</v>
      </c>
      <c r="I1459" t="str">
        <f>_xlfn.XLOOKUP(SUBSTITUTE(Table5[[#This Row],[r]],"'",""),Table6[rxn],Table6[rxn],"no")</f>
        <v>no</v>
      </c>
      <c r="J1459" t="str" cm="1">
        <f t="array" ref="J1459">_xlfn.XLOOKUP(Table5[[#This Row],[r]],"'"&amp;Table6[rxn]&amp;"'",Table6[expected kapp],"")</f>
        <v/>
      </c>
      <c r="L1459" t="s">
        <v>9870</v>
      </c>
      <c r="M1459">
        <v>8988.1774343278394</v>
      </c>
      <c r="AE1459" s="1" t="s">
        <v>12034</v>
      </c>
      <c r="AF1459" s="1" t="s">
        <v>2778</v>
      </c>
      <c r="AG1459" s="9">
        <v>2.2397518E-11</v>
      </c>
      <c r="AH1459" s="1" t="str">
        <f>_xlfn.TEXTAFTER(Table9[[#This Row],[rxn]],"-",-1)</f>
        <v>rt7614</v>
      </c>
      <c r="AI1459" s="1" t="e">
        <f>_xlfn.TEXTAFTER(_xlfn.TEXTBEFORE(Table9[[#This Row],[rxn]],"-"&amp;Table9[[#This Row],[enz]]),"RXN-")</f>
        <v>#N/A</v>
      </c>
      <c r="AJ1459" s="1" t="e">
        <f>_xlfn.TEXTBEFORE(Table9[[#This Row],[rxn]],"_",-1)</f>
        <v>#N/A</v>
      </c>
    </row>
    <row r="1460" spans="1:36" ht="17" hidden="1" x14ac:dyDescent="0.25">
      <c r="A1460" t="s">
        <v>9991</v>
      </c>
      <c r="B1460" t="str">
        <f>_xlfn.TEXTAFTER(Table5[[#This Row],[r]],"-",-1)</f>
        <v>rt5713'</v>
      </c>
      <c r="C1460" t="str">
        <f>_xlfn.TEXTAFTER(_xlfn.TEXTBEFORE(Table5[[#This Row],[r]],"-"&amp;Table5[[#This Row],[enz]]),"'RXN-")</f>
        <v>INO3GALT_c_FWD</v>
      </c>
      <c r="D1460">
        <v>11171.708534568001</v>
      </c>
      <c r="E1460">
        <f>_xlfn.XLOOKUP(Table5[[#This Row],[r]],Table3[r],Table3[kapp],"")</f>
        <v>8988.1774343278394</v>
      </c>
      <c r="F1460">
        <f>Table5[[#This Row],[kapp]]-Table5[[#This Row],[old]]</f>
        <v>2183.5311002401613</v>
      </c>
      <c r="G1460" t="str" cm="1">
        <f t="array" ref="G1460">IF(ROWS(_xlfn._xlws.FILTER(Table5[r],Table5[enz]=Table5[[#This Row],[enz]]))&gt;1,"many","1")</f>
        <v>many</v>
      </c>
      <c r="H1460" t="str" cm="1">
        <f t="array" ref="H1460">IF(ROWS(_xlfn._xlws.FILTER(Table5[r],Table5[rxn-no-enz]=Table5[[#This Row],[rxn-no-enz]]))&gt;1,"many","1")</f>
        <v>many</v>
      </c>
      <c r="I1460" t="str">
        <f>_xlfn.XLOOKUP(SUBSTITUTE(Table5[[#This Row],[r]],"'",""),Table6[rxn],Table6[rxn],"no")</f>
        <v>no</v>
      </c>
      <c r="J1460" t="str" cm="1">
        <f t="array" ref="J1460">_xlfn.XLOOKUP(Table5[[#This Row],[r]],"'"&amp;Table6[rxn]&amp;"'",Table6[expected kapp],"")</f>
        <v/>
      </c>
      <c r="L1460" t="s">
        <v>9871</v>
      </c>
      <c r="M1460">
        <v>8988.1774343278394</v>
      </c>
      <c r="AE1460" s="1" t="s">
        <v>4540</v>
      </c>
      <c r="AF1460" s="1" t="s">
        <v>2778</v>
      </c>
      <c r="AG1460" s="9">
        <v>1.8214567999999901E-11</v>
      </c>
      <c r="AH1460" s="1" t="str">
        <f>_xlfn.TEXTAFTER(Table9[[#This Row],[rxn]],"-",-1)</f>
        <v>rt7616</v>
      </c>
      <c r="AI1460" s="1" t="e">
        <f>_xlfn.TEXTAFTER(_xlfn.TEXTBEFORE(Table9[[#This Row],[rxn]],"-"&amp;Table9[[#This Row],[enz]]),"RXN-")</f>
        <v>#N/A</v>
      </c>
      <c r="AJ1460" s="1" t="e">
        <f>_xlfn.TEXTBEFORE(Table9[[#This Row],[rxn]],"_",-1)</f>
        <v>#N/A</v>
      </c>
    </row>
    <row r="1461" spans="1:36" ht="17" hidden="1" x14ac:dyDescent="0.25">
      <c r="A1461" t="s">
        <v>9992</v>
      </c>
      <c r="B1461" t="str">
        <f>_xlfn.TEXTAFTER(Table5[[#This Row],[r]],"-",-1)</f>
        <v>rt5713'</v>
      </c>
      <c r="C1461" t="str">
        <f>_xlfn.TEXTAFTER(_xlfn.TEXTBEFORE(Table5[[#This Row],[r]],"-"&amp;Table5[[#This Row],[enz]]),"'RXN-")</f>
        <v>INO3GALT_c_REV</v>
      </c>
      <c r="D1461">
        <v>11171.708534568001</v>
      </c>
      <c r="E1461">
        <f>_xlfn.XLOOKUP(Table5[[#This Row],[r]],Table3[r],Table3[kapp],"")</f>
        <v>8988.1774343278394</v>
      </c>
      <c r="F1461">
        <f>Table5[[#This Row],[kapp]]-Table5[[#This Row],[old]]</f>
        <v>2183.5311002401613</v>
      </c>
      <c r="G1461" t="str" cm="1">
        <f t="array" ref="G1461">IF(ROWS(_xlfn._xlws.FILTER(Table5[r],Table5[enz]=Table5[[#This Row],[enz]]))&gt;1,"many","1")</f>
        <v>many</v>
      </c>
      <c r="H1461" t="str" cm="1">
        <f t="array" ref="H1461">IF(ROWS(_xlfn._xlws.FILTER(Table5[r],Table5[rxn-no-enz]=Table5[[#This Row],[rxn-no-enz]]))&gt;1,"many","1")</f>
        <v>many</v>
      </c>
      <c r="I1461" t="str">
        <f>_xlfn.XLOOKUP(SUBSTITUTE(Table5[[#This Row],[r]],"'",""),Table6[rxn],Table6[rxn],"no")</f>
        <v>no</v>
      </c>
      <c r="J1461" t="str" cm="1">
        <f t="array" ref="J1461">_xlfn.XLOOKUP(Table5[[#This Row],[r]],"'"&amp;Table6[rxn]&amp;"'",Table6[expected kapp],"")</f>
        <v/>
      </c>
      <c r="L1461" t="s">
        <v>9872</v>
      </c>
      <c r="M1461">
        <v>8988.1774343278394</v>
      </c>
      <c r="AE1461" s="1" t="s">
        <v>12035</v>
      </c>
      <c r="AF1461" s="1" t="s">
        <v>2778</v>
      </c>
      <c r="AG1461" s="9">
        <v>3.05656303E-10</v>
      </c>
      <c r="AH1461" s="1" t="str">
        <f>_xlfn.TEXTAFTER(Table9[[#This Row],[rxn]],"-",-1)</f>
        <v>rt7626</v>
      </c>
      <c r="AI1461" s="1" t="e">
        <f>_xlfn.TEXTAFTER(_xlfn.TEXTBEFORE(Table9[[#This Row],[rxn]],"-"&amp;Table9[[#This Row],[enz]]),"RXN-")</f>
        <v>#N/A</v>
      </c>
      <c r="AJ1461" s="1" t="e">
        <f>_xlfn.TEXTBEFORE(Table9[[#This Row],[rxn]],"_",-1)</f>
        <v>#N/A</v>
      </c>
    </row>
    <row r="1462" spans="1:36" ht="17" hidden="1" x14ac:dyDescent="0.25">
      <c r="A1462" t="s">
        <v>9993</v>
      </c>
      <c r="B1462" t="str">
        <f>_xlfn.TEXTAFTER(Table5[[#This Row],[r]],"-",-1)</f>
        <v>rt5966'</v>
      </c>
      <c r="C1462" t="str">
        <f>_xlfn.TEXTAFTER(_xlfn.TEXTBEFORE(Table5[[#This Row],[r]],"-"&amp;Table5[[#This Row],[enz]]),"'RXN-")</f>
        <v>INO3GALT_c_FWD</v>
      </c>
      <c r="D1462">
        <v>11171.708534568001</v>
      </c>
      <c r="E1462">
        <f>_xlfn.XLOOKUP(Table5[[#This Row],[r]],Table3[r],Table3[kapp],"")</f>
        <v>8988.1774343278394</v>
      </c>
      <c r="F1462">
        <f>Table5[[#This Row],[kapp]]-Table5[[#This Row],[old]]</f>
        <v>2183.5311002401613</v>
      </c>
      <c r="G1462" t="str" cm="1">
        <f t="array" ref="G1462">IF(ROWS(_xlfn._xlws.FILTER(Table5[r],Table5[enz]=Table5[[#This Row],[enz]]))&gt;1,"many","1")</f>
        <v>many</v>
      </c>
      <c r="H1462" t="str" cm="1">
        <f t="array" ref="H1462">IF(ROWS(_xlfn._xlws.FILTER(Table5[r],Table5[rxn-no-enz]=Table5[[#This Row],[rxn-no-enz]]))&gt;1,"many","1")</f>
        <v>many</v>
      </c>
      <c r="I1462" t="str">
        <f>_xlfn.XLOOKUP(SUBSTITUTE(Table5[[#This Row],[r]],"'",""),Table6[rxn],Table6[rxn],"no")</f>
        <v>no</v>
      </c>
      <c r="J1462" t="str" cm="1">
        <f t="array" ref="J1462">_xlfn.XLOOKUP(Table5[[#This Row],[r]],"'"&amp;Table6[rxn]&amp;"'",Table6[expected kapp],"")</f>
        <v/>
      </c>
      <c r="L1462" t="s">
        <v>9873</v>
      </c>
      <c r="M1462">
        <v>8988.1774343278394</v>
      </c>
      <c r="AE1462" s="1" t="s">
        <v>12036</v>
      </c>
      <c r="AF1462" s="1" t="s">
        <v>2778</v>
      </c>
      <c r="AG1462" s="9">
        <v>5.0144242999999898E-11</v>
      </c>
      <c r="AH1462" s="1" t="str">
        <f>_xlfn.TEXTAFTER(Table9[[#This Row],[rxn]],"-",-1)</f>
        <v>rt7643</v>
      </c>
      <c r="AI1462" s="1" t="e">
        <f>_xlfn.TEXTAFTER(_xlfn.TEXTBEFORE(Table9[[#This Row],[rxn]],"-"&amp;Table9[[#This Row],[enz]]),"RXN-")</f>
        <v>#N/A</v>
      </c>
      <c r="AJ1462" s="1" t="e">
        <f>_xlfn.TEXTBEFORE(Table9[[#This Row],[rxn]],"_",-1)</f>
        <v>#N/A</v>
      </c>
    </row>
    <row r="1463" spans="1:36" ht="17" hidden="1" x14ac:dyDescent="0.25">
      <c r="A1463" t="s">
        <v>9994</v>
      </c>
      <c r="B1463" t="str">
        <f>_xlfn.TEXTAFTER(Table5[[#This Row],[r]],"-",-1)</f>
        <v>rt5966'</v>
      </c>
      <c r="C1463" t="str">
        <f>_xlfn.TEXTAFTER(_xlfn.TEXTBEFORE(Table5[[#This Row],[r]],"-"&amp;Table5[[#This Row],[enz]]),"'RXN-")</f>
        <v>INO3GALT_c_REV</v>
      </c>
      <c r="D1463">
        <v>11171.708534568001</v>
      </c>
      <c r="E1463">
        <f>_xlfn.XLOOKUP(Table5[[#This Row],[r]],Table3[r],Table3[kapp],"")</f>
        <v>8988.1774343278394</v>
      </c>
      <c r="F1463">
        <f>Table5[[#This Row],[kapp]]-Table5[[#This Row],[old]]</f>
        <v>2183.5311002401613</v>
      </c>
      <c r="G1463" t="str" cm="1">
        <f t="array" ref="G1463">IF(ROWS(_xlfn._xlws.FILTER(Table5[r],Table5[enz]=Table5[[#This Row],[enz]]))&gt;1,"many","1")</f>
        <v>many</v>
      </c>
      <c r="H1463" t="str" cm="1">
        <f t="array" ref="H1463">IF(ROWS(_xlfn._xlws.FILTER(Table5[r],Table5[rxn-no-enz]=Table5[[#This Row],[rxn-no-enz]]))&gt;1,"many","1")</f>
        <v>many</v>
      </c>
      <c r="I1463" t="str">
        <f>_xlfn.XLOOKUP(SUBSTITUTE(Table5[[#This Row],[r]],"'",""),Table6[rxn],Table6[rxn],"no")</f>
        <v>no</v>
      </c>
      <c r="J1463" t="str" cm="1">
        <f t="array" ref="J1463">_xlfn.XLOOKUP(Table5[[#This Row],[r]],"'"&amp;Table6[rxn]&amp;"'",Table6[expected kapp],"")</f>
        <v/>
      </c>
      <c r="L1463" t="s">
        <v>9874</v>
      </c>
      <c r="M1463">
        <v>8988.1774343278394</v>
      </c>
      <c r="AE1463" s="1" t="s">
        <v>4541</v>
      </c>
      <c r="AF1463" s="1" t="s">
        <v>2778</v>
      </c>
      <c r="AG1463" s="9">
        <v>2.17960092999999E-10</v>
      </c>
      <c r="AH1463" s="1" t="str">
        <f>_xlfn.TEXTAFTER(Table9[[#This Row],[rxn]],"-",-1)</f>
        <v>rt7648</v>
      </c>
      <c r="AI1463" s="1" t="e">
        <f>_xlfn.TEXTAFTER(_xlfn.TEXTBEFORE(Table9[[#This Row],[rxn]],"-"&amp;Table9[[#This Row],[enz]]),"RXN-")</f>
        <v>#N/A</v>
      </c>
      <c r="AJ1463" s="1" t="e">
        <f>_xlfn.TEXTBEFORE(Table9[[#This Row],[rxn]],"_",-1)</f>
        <v>#N/A</v>
      </c>
    </row>
    <row r="1464" spans="1:36" ht="17" hidden="1" x14ac:dyDescent="0.25">
      <c r="A1464" t="s">
        <v>9995</v>
      </c>
      <c r="B1464" t="str">
        <f>_xlfn.TEXTAFTER(Table5[[#This Row],[r]],"-",-1)</f>
        <v>rt2517_v'</v>
      </c>
      <c r="C1464" t="str">
        <f>_xlfn.TEXTAFTER(_xlfn.TEXTBEFORE(Table5[[#This Row],[r]],"-"&amp;Table5[[#This Row],[enz]]),"'RXN-")</f>
        <v>INOSHP3H_v_FWD</v>
      </c>
      <c r="D1464">
        <v>11171.708534568001</v>
      </c>
      <c r="E1464">
        <f>_xlfn.XLOOKUP(Table5[[#This Row],[r]],Table3[r],Table3[kapp],"")</f>
        <v>8988.1774343278394</v>
      </c>
      <c r="F1464">
        <f>Table5[[#This Row],[kapp]]-Table5[[#This Row],[old]]</f>
        <v>2183.5311002401613</v>
      </c>
      <c r="G1464" t="str" cm="1">
        <f t="array" ref="G1464">IF(ROWS(_xlfn._xlws.FILTER(Table5[r],Table5[enz]=Table5[[#This Row],[enz]]))&gt;1,"many","1")</f>
        <v>1</v>
      </c>
      <c r="H1464" t="str" cm="1">
        <f t="array" ref="H1464">IF(ROWS(_xlfn._xlws.FILTER(Table5[r],Table5[rxn-no-enz]=Table5[[#This Row],[rxn-no-enz]]))&gt;1,"many","1")</f>
        <v>1</v>
      </c>
      <c r="I1464" t="str">
        <f>_xlfn.XLOOKUP(SUBSTITUTE(Table5[[#This Row],[r]],"'",""),Table6[rxn],Table6[rxn],"no")</f>
        <v>no</v>
      </c>
      <c r="J1464" t="str" cm="1">
        <f t="array" ref="J1464">_xlfn.XLOOKUP(Table5[[#This Row],[r]],"'"&amp;Table6[rxn]&amp;"'",Table6[expected kapp],"")</f>
        <v/>
      </c>
      <c r="L1464" t="s">
        <v>9875</v>
      </c>
      <c r="M1464">
        <v>8988.1774343278394</v>
      </c>
      <c r="AE1464" s="1" t="s">
        <v>12037</v>
      </c>
      <c r="AF1464" s="1" t="s">
        <v>2778</v>
      </c>
      <c r="AG1464" s="9">
        <v>1.3303991240000001E-9</v>
      </c>
      <c r="AH1464" s="1" t="str">
        <f>_xlfn.TEXTAFTER(Table9[[#This Row],[rxn]],"-",-1)</f>
        <v>rt7651_x</v>
      </c>
      <c r="AI1464" s="1" t="e">
        <f>_xlfn.TEXTAFTER(_xlfn.TEXTBEFORE(Table9[[#This Row],[rxn]],"-"&amp;Table9[[#This Row],[enz]]),"RXN-")</f>
        <v>#N/A</v>
      </c>
      <c r="AJ1464" s="1" t="str">
        <f>_xlfn.TEXTBEFORE(Table9[[#This Row],[rxn]],"_",-1)</f>
        <v>PROSYN-rt7651</v>
      </c>
    </row>
    <row r="1465" spans="1:36" ht="17" hidden="1" x14ac:dyDescent="0.25">
      <c r="A1465" t="s">
        <v>9996</v>
      </c>
      <c r="B1465" t="str">
        <f>_xlfn.TEXTAFTER(Table5[[#This Row],[r]],"-",-1)</f>
        <v>rt0734'</v>
      </c>
      <c r="C1465" t="str">
        <f>_xlfn.TEXTAFTER(_xlfn.TEXTBEFORE(Table5[[#This Row],[r]],"-"&amp;Table5[[#This Row],[enz]]),"'RXN-")</f>
        <v>INOSTtps_e_FWD</v>
      </c>
      <c r="D1465">
        <v>11171.708534568001</v>
      </c>
      <c r="E1465">
        <f>_xlfn.XLOOKUP(Table5[[#This Row],[r]],Table3[r],Table3[kapp],"")</f>
        <v>8988.1774343278394</v>
      </c>
      <c r="F1465">
        <f>Table5[[#This Row],[kapp]]-Table5[[#This Row],[old]]</f>
        <v>2183.5311002401613</v>
      </c>
      <c r="G1465" t="str" cm="1">
        <f t="array" ref="G1465">IF(ROWS(_xlfn._xlws.FILTER(Table5[r],Table5[enz]=Table5[[#This Row],[enz]]))&gt;1,"many","1")</f>
        <v>1</v>
      </c>
      <c r="H1465" t="str" cm="1">
        <f t="array" ref="H1465">IF(ROWS(_xlfn._xlws.FILTER(Table5[r],Table5[rxn-no-enz]=Table5[[#This Row],[rxn-no-enz]]))&gt;1,"many","1")</f>
        <v>many</v>
      </c>
      <c r="I1465" t="str">
        <f>_xlfn.XLOOKUP(SUBSTITUTE(Table5[[#This Row],[r]],"'",""),Table6[rxn],Table6[rxn],"no")</f>
        <v>no</v>
      </c>
      <c r="J1465" t="str" cm="1">
        <f t="array" ref="J1465">_xlfn.XLOOKUP(Table5[[#This Row],[r]],"'"&amp;Table6[rxn]&amp;"'",Table6[expected kapp],"")</f>
        <v/>
      </c>
      <c r="L1465" t="s">
        <v>9876</v>
      </c>
      <c r="M1465">
        <v>8988.1774343278394</v>
      </c>
      <c r="AE1465" s="1" t="s">
        <v>12038</v>
      </c>
      <c r="AF1465" s="1" t="s">
        <v>2778</v>
      </c>
      <c r="AG1465" s="9">
        <v>8.6566339999999995E-12</v>
      </c>
      <c r="AH1465" s="1" t="str">
        <f>_xlfn.TEXTAFTER(Table9[[#This Row],[rxn]],"-",-1)</f>
        <v>rt7662</v>
      </c>
      <c r="AI1465" s="1" t="e">
        <f>_xlfn.TEXTAFTER(_xlfn.TEXTBEFORE(Table9[[#This Row],[rxn]],"-"&amp;Table9[[#This Row],[enz]]),"RXN-")</f>
        <v>#N/A</v>
      </c>
      <c r="AJ1465" s="1" t="e">
        <f>_xlfn.TEXTBEFORE(Table9[[#This Row],[rxn]],"_",-1)</f>
        <v>#N/A</v>
      </c>
    </row>
    <row r="1466" spans="1:36" ht="17" hidden="1" x14ac:dyDescent="0.25">
      <c r="A1466" t="s">
        <v>9997</v>
      </c>
      <c r="B1466" t="str">
        <f>_xlfn.TEXTAFTER(Table5[[#This Row],[r]],"-",-1)</f>
        <v>rt4674'</v>
      </c>
      <c r="C1466" t="str">
        <f>_xlfn.TEXTAFTER(_xlfn.TEXTBEFORE(Table5[[#This Row],[r]],"-"&amp;Table5[[#This Row],[enz]]),"'RXN-")</f>
        <v>INOSTtps_e_FWD</v>
      </c>
      <c r="D1466">
        <v>11171.708534568001</v>
      </c>
      <c r="E1466">
        <f>_xlfn.XLOOKUP(Table5[[#This Row],[r]],Table3[r],Table3[kapp],"")</f>
        <v>8988.1774343278394</v>
      </c>
      <c r="F1466">
        <f>Table5[[#This Row],[kapp]]-Table5[[#This Row],[old]]</f>
        <v>2183.5311002401613</v>
      </c>
      <c r="G1466" t="str" cm="1">
        <f t="array" ref="G1466">IF(ROWS(_xlfn._xlws.FILTER(Table5[r],Table5[enz]=Table5[[#This Row],[enz]]))&gt;1,"many","1")</f>
        <v>many</v>
      </c>
      <c r="H1466" t="str" cm="1">
        <f t="array" ref="H1466">IF(ROWS(_xlfn._xlws.FILTER(Table5[r],Table5[rxn-no-enz]=Table5[[#This Row],[rxn-no-enz]]))&gt;1,"many","1")</f>
        <v>many</v>
      </c>
      <c r="I1466" t="str">
        <f>_xlfn.XLOOKUP(SUBSTITUTE(Table5[[#This Row],[r]],"'",""),Table6[rxn],Table6[rxn],"no")</f>
        <v>no</v>
      </c>
      <c r="J1466" t="str" cm="1">
        <f t="array" ref="J1466">_xlfn.XLOOKUP(Table5[[#This Row],[r]],"'"&amp;Table6[rxn]&amp;"'",Table6[expected kapp],"")</f>
        <v/>
      </c>
      <c r="L1466" t="s">
        <v>9877</v>
      </c>
      <c r="M1466">
        <v>8988.1774343278394</v>
      </c>
      <c r="AE1466" s="1" t="s">
        <v>12039</v>
      </c>
      <c r="AF1466" s="1" t="s">
        <v>2778</v>
      </c>
      <c r="AG1466" s="9">
        <v>3.7651187999999898E-11</v>
      </c>
      <c r="AH1466" s="1" t="str">
        <f>_xlfn.TEXTAFTER(Table9[[#This Row],[rxn]],"-",-1)</f>
        <v>rt7669</v>
      </c>
      <c r="AI1466" s="1" t="e">
        <f>_xlfn.TEXTAFTER(_xlfn.TEXTBEFORE(Table9[[#This Row],[rxn]],"-"&amp;Table9[[#This Row],[enz]]),"RXN-")</f>
        <v>#N/A</v>
      </c>
      <c r="AJ1466" s="1" t="e">
        <f>_xlfn.TEXTBEFORE(Table9[[#This Row],[rxn]],"_",-1)</f>
        <v>#N/A</v>
      </c>
    </row>
    <row r="1467" spans="1:36" ht="17" hidden="1" x14ac:dyDescent="0.25">
      <c r="A1467" t="s">
        <v>9998</v>
      </c>
      <c r="B1467" t="str">
        <f>_xlfn.TEXTAFTER(Table5[[#This Row],[r]],"-",-1)</f>
        <v>rt7835'</v>
      </c>
      <c r="C1467" t="str">
        <f>_xlfn.TEXTAFTER(_xlfn.TEXTBEFORE(Table5[[#This Row],[r]],"-"&amp;Table5[[#This Row],[enz]]),"'RXN-")</f>
        <v>IPDDI_c_REV</v>
      </c>
      <c r="D1467">
        <v>11171.708534568001</v>
      </c>
      <c r="E1467">
        <f>_xlfn.XLOOKUP(Table5[[#This Row],[r]],Table3[r],Table3[kapp],"")</f>
        <v>8988.1774343278394</v>
      </c>
      <c r="F1467">
        <f>Table5[[#This Row],[kapp]]-Table5[[#This Row],[old]]</f>
        <v>2183.5311002401613</v>
      </c>
      <c r="G1467" t="str" cm="1">
        <f t="array" ref="G1467">IF(ROWS(_xlfn._xlws.FILTER(Table5[r],Table5[enz]=Table5[[#This Row],[enz]]))&gt;1,"many","1")</f>
        <v>many</v>
      </c>
      <c r="H1467" t="str" cm="1">
        <f t="array" ref="H1467">IF(ROWS(_xlfn._xlws.FILTER(Table5[r],Table5[rxn-no-enz]=Table5[[#This Row],[rxn-no-enz]]))&gt;1,"many","1")</f>
        <v>1</v>
      </c>
      <c r="I1467" t="str">
        <f>_xlfn.XLOOKUP(SUBSTITUTE(Table5[[#This Row],[r]],"'",""),Table6[rxn],Table6[rxn],"no")</f>
        <v>no</v>
      </c>
      <c r="J1467" t="str" cm="1">
        <f t="array" ref="J1467">_xlfn.XLOOKUP(Table5[[#This Row],[r]],"'"&amp;Table6[rxn]&amp;"'",Table6[expected kapp],"")</f>
        <v/>
      </c>
      <c r="L1467" t="s">
        <v>9878</v>
      </c>
      <c r="M1467">
        <v>8988.1774343278394</v>
      </c>
      <c r="AE1467" s="1" t="s">
        <v>12040</v>
      </c>
      <c r="AF1467" s="1" t="s">
        <v>2778</v>
      </c>
      <c r="AG1467" s="9">
        <v>3.35213729E-10</v>
      </c>
      <c r="AH1467" s="1" t="str">
        <f>_xlfn.TEXTAFTER(Table9[[#This Row],[rxn]],"-",-1)</f>
        <v>rt7678</v>
      </c>
      <c r="AI1467" s="1" t="e">
        <f>_xlfn.TEXTAFTER(_xlfn.TEXTBEFORE(Table9[[#This Row],[rxn]],"-"&amp;Table9[[#This Row],[enz]]),"RXN-")</f>
        <v>#N/A</v>
      </c>
      <c r="AJ1467" s="1" t="e">
        <f>_xlfn.TEXTBEFORE(Table9[[#This Row],[rxn]],"_",-1)</f>
        <v>#N/A</v>
      </c>
    </row>
    <row r="1468" spans="1:36" ht="17" hidden="1" x14ac:dyDescent="0.25">
      <c r="A1468" t="s">
        <v>9999</v>
      </c>
      <c r="B1468" t="str">
        <f>_xlfn.TEXTAFTER(Table5[[#This Row],[r]],"-",-1)</f>
        <v>rt4892'</v>
      </c>
      <c r="C1468" t="str">
        <f>_xlfn.TEXTAFTER(_xlfn.TEXTBEFORE(Table5[[#This Row],[r]],"-"&amp;Table5[[#This Row],[enz]]),"'RXN-")</f>
        <v>IPK2_n_FWD</v>
      </c>
      <c r="D1468">
        <v>11171.708534568001</v>
      </c>
      <c r="E1468">
        <f>_xlfn.XLOOKUP(Table5[[#This Row],[r]],Table3[r],Table3[kapp],"")</f>
        <v>8988.1774343278394</v>
      </c>
      <c r="F1468">
        <f>Table5[[#This Row],[kapp]]-Table5[[#This Row],[old]]</f>
        <v>2183.5311002401613</v>
      </c>
      <c r="G1468" t="str" cm="1">
        <f t="array" ref="G1468">IF(ROWS(_xlfn._xlws.FILTER(Table5[r],Table5[enz]=Table5[[#This Row],[enz]]))&gt;1,"many","1")</f>
        <v>many</v>
      </c>
      <c r="H1468" t="str" cm="1">
        <f t="array" ref="H1468">IF(ROWS(_xlfn._xlws.FILTER(Table5[r],Table5[rxn-no-enz]=Table5[[#This Row],[rxn-no-enz]]))&gt;1,"many","1")</f>
        <v>1</v>
      </c>
      <c r="I1468" t="str">
        <f>_xlfn.XLOOKUP(SUBSTITUTE(Table5[[#This Row],[r]],"'",""),Table6[rxn],Table6[rxn],"no")</f>
        <v>no</v>
      </c>
      <c r="J1468" t="str" cm="1">
        <f t="array" ref="J1468">_xlfn.XLOOKUP(Table5[[#This Row],[r]],"'"&amp;Table6[rxn]&amp;"'",Table6[expected kapp],"")</f>
        <v/>
      </c>
      <c r="L1468" t="s">
        <v>9879</v>
      </c>
      <c r="M1468">
        <v>8988.1774343278394</v>
      </c>
      <c r="AE1468" s="1" t="s">
        <v>12041</v>
      </c>
      <c r="AF1468" s="1" t="s">
        <v>2778</v>
      </c>
      <c r="AG1468" s="9">
        <v>5.3269842E-11</v>
      </c>
      <c r="AH1468" s="1" t="str">
        <f>_xlfn.TEXTAFTER(Table9[[#This Row],[rxn]],"-",-1)</f>
        <v>rt7680</v>
      </c>
      <c r="AI1468" s="1" t="e">
        <f>_xlfn.TEXTAFTER(_xlfn.TEXTBEFORE(Table9[[#This Row],[rxn]],"-"&amp;Table9[[#This Row],[enz]]),"RXN-")</f>
        <v>#N/A</v>
      </c>
      <c r="AJ1468" s="1" t="e">
        <f>_xlfn.TEXTBEFORE(Table9[[#This Row],[rxn]],"_",-1)</f>
        <v>#N/A</v>
      </c>
    </row>
    <row r="1469" spans="1:36" ht="17" hidden="1" x14ac:dyDescent="0.25">
      <c r="A1469" t="s">
        <v>10000</v>
      </c>
      <c r="B1469" t="str">
        <f>_xlfn.TEXTAFTER(Table5[[#This Row],[r]],"-",-1)</f>
        <v>rt4892'</v>
      </c>
      <c r="C1469" t="str">
        <f>_xlfn.TEXTAFTER(_xlfn.TEXTBEFORE(Table5[[#This Row],[r]],"-"&amp;Table5[[#This Row],[enz]]),"'RXN-")</f>
        <v>IPK3_n_FWD</v>
      </c>
      <c r="D1469">
        <v>11171.708534568001</v>
      </c>
      <c r="E1469">
        <f>_xlfn.XLOOKUP(Table5[[#This Row],[r]],Table3[r],Table3[kapp],"")</f>
        <v>8988.1774343278394</v>
      </c>
      <c r="F1469">
        <f>Table5[[#This Row],[kapp]]-Table5[[#This Row],[old]]</f>
        <v>2183.5311002401613</v>
      </c>
      <c r="G1469" t="str" cm="1">
        <f t="array" ref="G1469">IF(ROWS(_xlfn._xlws.FILTER(Table5[r],Table5[enz]=Table5[[#This Row],[enz]]))&gt;1,"many","1")</f>
        <v>many</v>
      </c>
      <c r="H1469" t="str" cm="1">
        <f t="array" ref="H1469">IF(ROWS(_xlfn._xlws.FILTER(Table5[r],Table5[rxn-no-enz]=Table5[[#This Row],[rxn-no-enz]]))&gt;1,"many","1")</f>
        <v>1</v>
      </c>
      <c r="I1469" t="str">
        <f>_xlfn.XLOOKUP(SUBSTITUTE(Table5[[#This Row],[r]],"'",""),Table6[rxn],Table6[rxn],"no")</f>
        <v>no</v>
      </c>
      <c r="J1469" t="str" cm="1">
        <f t="array" ref="J1469">_xlfn.XLOOKUP(Table5[[#This Row],[r]],"'"&amp;Table6[rxn]&amp;"'",Table6[expected kapp],"")</f>
        <v/>
      </c>
      <c r="L1469" t="s">
        <v>9880</v>
      </c>
      <c r="M1469">
        <v>8988.1774343278394</v>
      </c>
      <c r="AE1469" s="1" t="s">
        <v>4542</v>
      </c>
      <c r="AF1469" s="1" t="s">
        <v>2778</v>
      </c>
      <c r="AG1469" s="9">
        <v>1.278051E-11</v>
      </c>
      <c r="AH1469" s="1" t="str">
        <f>_xlfn.TEXTAFTER(Table9[[#This Row],[rxn]],"-",-1)</f>
        <v>rt7697</v>
      </c>
      <c r="AI1469" s="1" t="e">
        <f>_xlfn.TEXTAFTER(_xlfn.TEXTBEFORE(Table9[[#This Row],[rxn]],"-"&amp;Table9[[#This Row],[enz]]),"RXN-")</f>
        <v>#N/A</v>
      </c>
      <c r="AJ1469" s="1" t="e">
        <f>_xlfn.TEXTBEFORE(Table9[[#This Row],[rxn]],"_",-1)</f>
        <v>#N/A</v>
      </c>
    </row>
    <row r="1470" spans="1:36" ht="17" hidden="1" x14ac:dyDescent="0.25">
      <c r="A1470" t="s">
        <v>10001</v>
      </c>
      <c r="B1470" t="str">
        <f>_xlfn.TEXTAFTER(Table5[[#This Row],[r]],"-",-1)</f>
        <v>rt4892'</v>
      </c>
      <c r="C1470" t="str">
        <f>_xlfn.TEXTAFTER(_xlfn.TEXTBEFORE(Table5[[#This Row],[r]],"-"&amp;Table5[[#This Row],[enz]]),"'RXN-")</f>
        <v>IPK4_n_FWD</v>
      </c>
      <c r="D1470">
        <v>11171.708534568001</v>
      </c>
      <c r="E1470">
        <f>_xlfn.XLOOKUP(Table5[[#This Row],[r]],Table3[r],Table3[kapp],"")</f>
        <v>8988.1774343278394</v>
      </c>
      <c r="F1470">
        <f>Table5[[#This Row],[kapp]]-Table5[[#This Row],[old]]</f>
        <v>2183.5311002401613</v>
      </c>
      <c r="G1470" t="str" cm="1">
        <f t="array" ref="G1470">IF(ROWS(_xlfn._xlws.FILTER(Table5[r],Table5[enz]=Table5[[#This Row],[enz]]))&gt;1,"many","1")</f>
        <v>many</v>
      </c>
      <c r="H1470" t="str" cm="1">
        <f t="array" ref="H1470">IF(ROWS(_xlfn._xlws.FILTER(Table5[r],Table5[rxn-no-enz]=Table5[[#This Row],[rxn-no-enz]]))&gt;1,"many","1")</f>
        <v>1</v>
      </c>
      <c r="I1470" t="str">
        <f>_xlfn.XLOOKUP(SUBSTITUTE(Table5[[#This Row],[r]],"'",""),Table6[rxn],Table6[rxn],"no")</f>
        <v>no</v>
      </c>
      <c r="J1470" t="str" cm="1">
        <f t="array" ref="J1470">_xlfn.XLOOKUP(Table5[[#This Row],[r]],"'"&amp;Table6[rxn]&amp;"'",Table6[expected kapp],"")</f>
        <v/>
      </c>
      <c r="L1470" t="s">
        <v>9881</v>
      </c>
      <c r="M1470">
        <v>8988.1774343278394</v>
      </c>
      <c r="AE1470" s="1" t="s">
        <v>12042</v>
      </c>
      <c r="AF1470" s="1" t="s">
        <v>2778</v>
      </c>
      <c r="AG1470" s="9">
        <v>3.4673853999999997E-11</v>
      </c>
      <c r="AH1470" s="1" t="str">
        <f>_xlfn.TEXTAFTER(Table9[[#This Row],[rxn]],"-",-1)</f>
        <v>rt7720</v>
      </c>
      <c r="AI1470" s="1" t="e">
        <f>_xlfn.TEXTAFTER(_xlfn.TEXTBEFORE(Table9[[#This Row],[rxn]],"-"&amp;Table9[[#This Row],[enz]]),"RXN-")</f>
        <v>#N/A</v>
      </c>
      <c r="AJ1470" s="1" t="e">
        <f>_xlfn.TEXTBEFORE(Table9[[#This Row],[rxn]],"_",-1)</f>
        <v>#N/A</v>
      </c>
    </row>
    <row r="1471" spans="1:36" ht="17" hidden="1" x14ac:dyDescent="0.25">
      <c r="A1471" t="s">
        <v>10002</v>
      </c>
      <c r="B1471" t="str">
        <f>_xlfn.TEXTAFTER(Table5[[#This Row],[r]],"-",-1)</f>
        <v>rt4892'</v>
      </c>
      <c r="C1471" t="str">
        <f>_xlfn.TEXTAFTER(_xlfn.TEXTBEFORE(Table5[[#This Row],[r]],"-"&amp;Table5[[#This Row],[enz]]),"'RXN-")</f>
        <v>IPK5_n_FWD</v>
      </c>
      <c r="D1471">
        <v>11171.708534568001</v>
      </c>
      <c r="E1471">
        <f>_xlfn.XLOOKUP(Table5[[#This Row],[r]],Table3[r],Table3[kapp],"")</f>
        <v>8988.1774343278394</v>
      </c>
      <c r="F1471">
        <f>Table5[[#This Row],[kapp]]-Table5[[#This Row],[old]]</f>
        <v>2183.5311002401613</v>
      </c>
      <c r="G1471" t="str" cm="1">
        <f t="array" ref="G1471">IF(ROWS(_xlfn._xlws.FILTER(Table5[r],Table5[enz]=Table5[[#This Row],[enz]]))&gt;1,"many","1")</f>
        <v>many</v>
      </c>
      <c r="H1471" t="str" cm="1">
        <f t="array" ref="H1471">IF(ROWS(_xlfn._xlws.FILTER(Table5[r],Table5[rxn-no-enz]=Table5[[#This Row],[rxn-no-enz]]))&gt;1,"many","1")</f>
        <v>1</v>
      </c>
      <c r="I1471" t="str">
        <f>_xlfn.XLOOKUP(SUBSTITUTE(Table5[[#This Row],[r]],"'",""),Table6[rxn],Table6[rxn],"no")</f>
        <v>no</v>
      </c>
      <c r="J1471" t="str" cm="1">
        <f t="array" ref="J1471">_xlfn.XLOOKUP(Table5[[#This Row],[r]],"'"&amp;Table6[rxn]&amp;"'",Table6[expected kapp],"")</f>
        <v/>
      </c>
      <c r="L1471" t="s">
        <v>9882</v>
      </c>
      <c r="M1471">
        <v>8988.1774343278394</v>
      </c>
      <c r="AE1471" s="1" t="s">
        <v>12043</v>
      </c>
      <c r="AF1471" s="1" t="s">
        <v>2778</v>
      </c>
      <c r="AG1471" s="9">
        <v>3.8007858999999998E-11</v>
      </c>
      <c r="AH1471" s="1" t="str">
        <f>_xlfn.TEXTAFTER(Table9[[#This Row],[rxn]],"-",-1)</f>
        <v>rt7760</v>
      </c>
      <c r="AI1471" s="1" t="e">
        <f>_xlfn.TEXTAFTER(_xlfn.TEXTBEFORE(Table9[[#This Row],[rxn]],"-"&amp;Table9[[#This Row],[enz]]),"RXN-")</f>
        <v>#N/A</v>
      </c>
      <c r="AJ1471" s="1" t="e">
        <f>_xlfn.TEXTBEFORE(Table9[[#This Row],[rxn]],"_",-1)</f>
        <v>#N/A</v>
      </c>
    </row>
    <row r="1472" spans="1:36" ht="17" hidden="1" x14ac:dyDescent="0.25">
      <c r="A1472" t="s">
        <v>10003</v>
      </c>
      <c r="B1472" t="str">
        <f>_xlfn.TEXTAFTER(Table5[[#This Row],[r]],"-",-1)</f>
        <v>rt6546'</v>
      </c>
      <c r="C1472" t="str">
        <f>_xlfn.TEXTAFTER(_xlfn.TEXTBEFORE(Table5[[#This Row],[r]],"-"&amp;Table5[[#This Row],[enz]]),"'RXN-")</f>
        <v>IPPMIa_c_FWD</v>
      </c>
      <c r="D1472">
        <v>11171.708534568001</v>
      </c>
      <c r="E1472">
        <f>_xlfn.XLOOKUP(Table5[[#This Row],[r]],Table3[r],Table3[kapp],"")</f>
        <v>8988.1774343278394</v>
      </c>
      <c r="F1472">
        <f>Table5[[#This Row],[kapp]]-Table5[[#This Row],[old]]</f>
        <v>2183.5311002401613</v>
      </c>
      <c r="G1472" t="str" cm="1">
        <f t="array" ref="G1472">IF(ROWS(_xlfn._xlws.FILTER(Table5[r],Table5[enz]=Table5[[#This Row],[enz]]))&gt;1,"many","1")</f>
        <v>many</v>
      </c>
      <c r="H1472" t="str" cm="1">
        <f t="array" ref="H1472">IF(ROWS(_xlfn._xlws.FILTER(Table5[r],Table5[rxn-no-enz]=Table5[[#This Row],[rxn-no-enz]]))&gt;1,"many","1")</f>
        <v>1</v>
      </c>
      <c r="I1472" t="str">
        <f>_xlfn.XLOOKUP(SUBSTITUTE(Table5[[#This Row],[r]],"'",""),Table6[rxn],Table6[rxn],"no")</f>
        <v>no</v>
      </c>
      <c r="J1472" t="str" cm="1">
        <f t="array" ref="J1472">_xlfn.XLOOKUP(Table5[[#This Row],[r]],"'"&amp;Table6[rxn]&amp;"'",Table6[expected kapp],"")</f>
        <v/>
      </c>
      <c r="L1472" t="s">
        <v>9883</v>
      </c>
      <c r="M1472">
        <v>8988.1774343278394</v>
      </c>
      <c r="AE1472" s="1" t="s">
        <v>12044</v>
      </c>
      <c r="AF1472" s="1" t="s">
        <v>2778</v>
      </c>
      <c r="AG1472" s="9">
        <v>4.4392650000000003E-12</v>
      </c>
      <c r="AH1472" s="1" t="str">
        <f>_xlfn.TEXTAFTER(Table9[[#This Row],[rxn]],"-",-1)</f>
        <v>rt7761</v>
      </c>
      <c r="AI1472" s="1" t="e">
        <f>_xlfn.TEXTAFTER(_xlfn.TEXTBEFORE(Table9[[#This Row],[rxn]],"-"&amp;Table9[[#This Row],[enz]]),"RXN-")</f>
        <v>#N/A</v>
      </c>
      <c r="AJ1472" s="1" t="e">
        <f>_xlfn.TEXTBEFORE(Table9[[#This Row],[rxn]],"_",-1)</f>
        <v>#N/A</v>
      </c>
    </row>
    <row r="1473" spans="1:36" ht="17" hidden="1" x14ac:dyDescent="0.25">
      <c r="A1473" t="s">
        <v>10004</v>
      </c>
      <c r="B1473" t="str">
        <f>_xlfn.TEXTAFTER(Table5[[#This Row],[r]],"-",-1)</f>
        <v>rt6546'</v>
      </c>
      <c r="C1473" t="str">
        <f>_xlfn.TEXTAFTER(_xlfn.TEXTBEFORE(Table5[[#This Row],[r]],"-"&amp;Table5[[#This Row],[enz]]),"'RXN-")</f>
        <v>IPPMIb_c_FWD</v>
      </c>
      <c r="D1473">
        <v>11171.708534568001</v>
      </c>
      <c r="E1473">
        <f>_xlfn.XLOOKUP(Table5[[#This Row],[r]],Table3[r],Table3[kapp],"")</f>
        <v>8988.1774343278394</v>
      </c>
      <c r="F1473">
        <f>Table5[[#This Row],[kapp]]-Table5[[#This Row],[old]]</f>
        <v>2183.5311002401613</v>
      </c>
      <c r="G1473" t="str" cm="1">
        <f t="array" ref="G1473">IF(ROWS(_xlfn._xlws.FILTER(Table5[r],Table5[enz]=Table5[[#This Row],[enz]]))&gt;1,"many","1")</f>
        <v>many</v>
      </c>
      <c r="H1473" t="str" cm="1">
        <f t="array" ref="H1473">IF(ROWS(_xlfn._xlws.FILTER(Table5[r],Table5[rxn-no-enz]=Table5[[#This Row],[rxn-no-enz]]))&gt;1,"many","1")</f>
        <v>1</v>
      </c>
      <c r="I1473" t="str">
        <f>_xlfn.XLOOKUP(SUBSTITUTE(Table5[[#This Row],[r]],"'",""),Table6[rxn],Table6[rxn],"no")</f>
        <v>no</v>
      </c>
      <c r="J1473" t="str" cm="1">
        <f t="array" ref="J1473">_xlfn.XLOOKUP(Table5[[#This Row],[r]],"'"&amp;Table6[rxn]&amp;"'",Table6[expected kapp],"")</f>
        <v/>
      </c>
      <c r="L1473" t="s">
        <v>9884</v>
      </c>
      <c r="M1473">
        <v>8988.1774343278394</v>
      </c>
      <c r="AE1473" s="1" t="s">
        <v>12045</v>
      </c>
      <c r="AF1473" s="1" t="s">
        <v>2778</v>
      </c>
      <c r="AG1473" s="9">
        <v>1.425387151E-9</v>
      </c>
      <c r="AH1473" s="1" t="str">
        <f>_xlfn.TEXTAFTER(Table9[[#This Row],[rxn]],"-",-1)</f>
        <v>rt7776</v>
      </c>
      <c r="AI1473" s="1" t="e">
        <f>_xlfn.TEXTAFTER(_xlfn.TEXTBEFORE(Table9[[#This Row],[rxn]],"-"&amp;Table9[[#This Row],[enz]]),"RXN-")</f>
        <v>#N/A</v>
      </c>
      <c r="AJ1473" s="1" t="e">
        <f>_xlfn.TEXTBEFORE(Table9[[#This Row],[rxn]],"_",-1)</f>
        <v>#N/A</v>
      </c>
    </row>
    <row r="1474" spans="1:36" ht="17" hidden="1" x14ac:dyDescent="0.25">
      <c r="A1474" t="s">
        <v>10005</v>
      </c>
      <c r="B1474" t="str">
        <f>_xlfn.TEXTAFTER(Table5[[#This Row],[r]],"-",-1)</f>
        <v>rt1395'</v>
      </c>
      <c r="C1474" t="str">
        <f>_xlfn.TEXTAFTER(_xlfn.TEXTBEFORE(Table5[[#This Row],[r]],"-"&amp;Table5[[#This Row],[enz]]),"'RXN-")</f>
        <v>IPPYP1_c_FWD</v>
      </c>
      <c r="D1474">
        <v>11171.708534568001</v>
      </c>
      <c r="E1474">
        <f>_xlfn.XLOOKUP(Table5[[#This Row],[r]],Table3[r],Table3[kapp],"")</f>
        <v>8988.1774343278394</v>
      </c>
      <c r="F1474">
        <f>Table5[[#This Row],[kapp]]-Table5[[#This Row],[old]]</f>
        <v>2183.5311002401613</v>
      </c>
      <c r="G1474" t="str" cm="1">
        <f t="array" ref="G1474">IF(ROWS(_xlfn._xlws.FILTER(Table5[r],Table5[enz]=Table5[[#This Row],[enz]]))&gt;1,"many","1")</f>
        <v>many</v>
      </c>
      <c r="H1474" t="str" cm="1">
        <f t="array" ref="H1474">IF(ROWS(_xlfn._xlws.FILTER(Table5[r],Table5[rxn-no-enz]=Table5[[#This Row],[rxn-no-enz]]))&gt;1,"many","1")</f>
        <v>1</v>
      </c>
      <c r="I1474" t="str">
        <f>_xlfn.XLOOKUP(SUBSTITUTE(Table5[[#This Row],[r]],"'",""),Table6[rxn],Table6[rxn],"no")</f>
        <v>no</v>
      </c>
      <c r="J1474" t="str" cm="1">
        <f t="array" ref="J1474">_xlfn.XLOOKUP(Table5[[#This Row],[r]],"'"&amp;Table6[rxn]&amp;"'",Table6[expected kapp],"")</f>
        <v/>
      </c>
      <c r="L1474" t="s">
        <v>9885</v>
      </c>
      <c r="M1474">
        <v>8988.1774343278394</v>
      </c>
      <c r="AE1474" s="1" t="s">
        <v>12046</v>
      </c>
      <c r="AF1474" s="1" t="s">
        <v>2778</v>
      </c>
      <c r="AG1474" s="9">
        <v>2.0534989999999901E-11</v>
      </c>
      <c r="AH1474" s="1" t="str">
        <f>_xlfn.TEXTAFTER(Table9[[#This Row],[rxn]],"-",-1)</f>
        <v>rt7777</v>
      </c>
      <c r="AI1474" s="1" t="e">
        <f>_xlfn.TEXTAFTER(_xlfn.TEXTBEFORE(Table9[[#This Row],[rxn]],"-"&amp;Table9[[#This Row],[enz]]),"RXN-")</f>
        <v>#N/A</v>
      </c>
      <c r="AJ1474" s="1" t="e">
        <f>_xlfn.TEXTBEFORE(Table9[[#This Row],[rxn]],"_",-1)</f>
        <v>#N/A</v>
      </c>
    </row>
    <row r="1475" spans="1:36" ht="17" hidden="1" x14ac:dyDescent="0.25">
      <c r="A1475" t="s">
        <v>10006</v>
      </c>
      <c r="B1475" t="str">
        <f>_xlfn.TEXTAFTER(Table5[[#This Row],[r]],"-",-1)</f>
        <v>rt1973'</v>
      </c>
      <c r="C1475" t="str">
        <f>_xlfn.TEXTAFTER(_xlfn.TEXTBEFORE(Table5[[#This Row],[r]],"-"&amp;Table5[[#This Row],[enz]]),"'RXN-")</f>
        <v>IPPYP2_c_FWD</v>
      </c>
      <c r="D1475">
        <v>11171.708534568001</v>
      </c>
      <c r="E1475">
        <f>_xlfn.XLOOKUP(Table5[[#This Row],[r]],Table3[r],Table3[kapp],"")</f>
        <v>8988.1774343278394</v>
      </c>
      <c r="F1475">
        <f>Table5[[#This Row],[kapp]]-Table5[[#This Row],[old]]</f>
        <v>2183.5311002401613</v>
      </c>
      <c r="G1475" t="str" cm="1">
        <f t="array" ref="G1475">IF(ROWS(_xlfn._xlws.FILTER(Table5[r],Table5[enz]=Table5[[#This Row],[enz]]))&gt;1,"many","1")</f>
        <v>many</v>
      </c>
      <c r="H1475" t="str" cm="1">
        <f t="array" ref="H1475">IF(ROWS(_xlfn._xlws.FILTER(Table5[r],Table5[rxn-no-enz]=Table5[[#This Row],[rxn-no-enz]]))&gt;1,"many","1")</f>
        <v>1</v>
      </c>
      <c r="I1475" t="str">
        <f>_xlfn.XLOOKUP(SUBSTITUTE(Table5[[#This Row],[r]],"'",""),Table6[rxn],Table6[rxn],"no")</f>
        <v>no</v>
      </c>
      <c r="J1475" t="str" cm="1">
        <f t="array" ref="J1475">_xlfn.XLOOKUP(Table5[[#This Row],[r]],"'"&amp;Table6[rxn]&amp;"'",Table6[expected kapp],"")</f>
        <v/>
      </c>
      <c r="L1475" t="s">
        <v>9886</v>
      </c>
      <c r="M1475">
        <v>8988.1774343278394</v>
      </c>
      <c r="AE1475" s="1" t="s">
        <v>12047</v>
      </c>
      <c r="AF1475" s="1" t="s">
        <v>2778</v>
      </c>
      <c r="AG1475" s="9">
        <v>1.9141311100000001E-10</v>
      </c>
      <c r="AH1475" s="1" t="str">
        <f>_xlfn.TEXTAFTER(Table9[[#This Row],[rxn]],"-",-1)</f>
        <v>rt7813</v>
      </c>
      <c r="AI1475" s="1" t="e">
        <f>_xlfn.TEXTAFTER(_xlfn.TEXTBEFORE(Table9[[#This Row],[rxn]],"-"&amp;Table9[[#This Row],[enz]]),"RXN-")</f>
        <v>#N/A</v>
      </c>
      <c r="AJ1475" s="1" t="e">
        <f>_xlfn.TEXTBEFORE(Table9[[#This Row],[rxn]],"_",-1)</f>
        <v>#N/A</v>
      </c>
    </row>
    <row r="1476" spans="1:36" ht="17" hidden="1" x14ac:dyDescent="0.25">
      <c r="A1476" t="s">
        <v>10007</v>
      </c>
      <c r="B1476" t="str">
        <f>_xlfn.TEXTAFTER(Table5[[#This Row],[r]],"-",-1)</f>
        <v>rt1973'</v>
      </c>
      <c r="C1476" t="str">
        <f>_xlfn.TEXTAFTER(_xlfn.TEXTBEFORE(Table5[[#This Row],[r]],"-"&amp;Table5[[#This Row],[enz]]),"'RXN-")</f>
        <v>IPPYP3_c_FWD</v>
      </c>
      <c r="D1476">
        <v>11171.708534568001</v>
      </c>
      <c r="E1476">
        <f>_xlfn.XLOOKUP(Table5[[#This Row],[r]],Table3[r],Table3[kapp],"")</f>
        <v>8988.1774343278394</v>
      </c>
      <c r="F1476">
        <f>Table5[[#This Row],[kapp]]-Table5[[#This Row],[old]]</f>
        <v>2183.5311002401613</v>
      </c>
      <c r="G1476" t="str" cm="1">
        <f t="array" ref="G1476">IF(ROWS(_xlfn._xlws.FILTER(Table5[r],Table5[enz]=Table5[[#This Row],[enz]]))&gt;1,"many","1")</f>
        <v>many</v>
      </c>
      <c r="H1476" t="str" cm="1">
        <f t="array" ref="H1476">IF(ROWS(_xlfn._xlws.FILTER(Table5[r],Table5[rxn-no-enz]=Table5[[#This Row],[rxn-no-enz]]))&gt;1,"many","1")</f>
        <v>1</v>
      </c>
      <c r="I1476" t="str">
        <f>_xlfn.XLOOKUP(SUBSTITUTE(Table5[[#This Row],[r]],"'",""),Table6[rxn],Table6[rxn],"no")</f>
        <v>no</v>
      </c>
      <c r="J1476" t="str" cm="1">
        <f t="array" ref="J1476">_xlfn.XLOOKUP(Table5[[#This Row],[r]],"'"&amp;Table6[rxn]&amp;"'",Table6[expected kapp],"")</f>
        <v/>
      </c>
      <c r="L1476" t="s">
        <v>9887</v>
      </c>
      <c r="M1476">
        <v>8988.1774343278394</v>
      </c>
      <c r="AE1476" s="1" t="s">
        <v>12048</v>
      </c>
      <c r="AF1476" s="1" t="s">
        <v>2778</v>
      </c>
      <c r="AG1476" s="9">
        <v>6.3218441000000001E-11</v>
      </c>
      <c r="AH1476" s="1" t="str">
        <f>_xlfn.TEXTAFTER(Table9[[#This Row],[rxn]],"-",-1)</f>
        <v>rt7814</v>
      </c>
      <c r="AI1476" s="1" t="e">
        <f>_xlfn.TEXTAFTER(_xlfn.TEXTBEFORE(Table9[[#This Row],[rxn]],"-"&amp;Table9[[#This Row],[enz]]),"RXN-")</f>
        <v>#N/A</v>
      </c>
      <c r="AJ1476" s="1" t="e">
        <f>_xlfn.TEXTBEFORE(Table9[[#This Row],[rxn]],"_",-1)</f>
        <v>#N/A</v>
      </c>
    </row>
    <row r="1477" spans="1:36" ht="17" hidden="1" x14ac:dyDescent="0.25">
      <c r="A1477" t="s">
        <v>10008</v>
      </c>
      <c r="B1477" t="str">
        <f>_xlfn.TEXTAFTER(Table5[[#This Row],[r]],"-",-1)</f>
        <v>rt1395'</v>
      </c>
      <c r="C1477" t="str">
        <f>_xlfn.TEXTAFTER(_xlfn.TEXTBEFORE(Table5[[#This Row],[r]],"-"&amp;Table5[[#This Row],[enz]]),"'RXN-")</f>
        <v>IPPYP4_c_FWD</v>
      </c>
      <c r="D1477">
        <v>11171.708534568001</v>
      </c>
      <c r="E1477">
        <f>_xlfn.XLOOKUP(Table5[[#This Row],[r]],Table3[r],Table3[kapp],"")</f>
        <v>8988.1774343278394</v>
      </c>
      <c r="F1477">
        <f>Table5[[#This Row],[kapp]]-Table5[[#This Row],[old]]</f>
        <v>2183.5311002401613</v>
      </c>
      <c r="G1477" t="str" cm="1">
        <f t="array" ref="G1477">IF(ROWS(_xlfn._xlws.FILTER(Table5[r],Table5[enz]=Table5[[#This Row],[enz]]))&gt;1,"many","1")</f>
        <v>many</v>
      </c>
      <c r="H1477" t="str" cm="1">
        <f t="array" ref="H1477">IF(ROWS(_xlfn._xlws.FILTER(Table5[r],Table5[rxn-no-enz]=Table5[[#This Row],[rxn-no-enz]]))&gt;1,"many","1")</f>
        <v>1</v>
      </c>
      <c r="I1477" t="str">
        <f>_xlfn.XLOOKUP(SUBSTITUTE(Table5[[#This Row],[r]],"'",""),Table6[rxn],Table6[rxn],"no")</f>
        <v>no</v>
      </c>
      <c r="J1477" t="str" cm="1">
        <f t="array" ref="J1477">_xlfn.XLOOKUP(Table5[[#This Row],[r]],"'"&amp;Table6[rxn]&amp;"'",Table6[expected kapp],"")</f>
        <v/>
      </c>
      <c r="L1477" t="s">
        <v>9888</v>
      </c>
      <c r="M1477">
        <v>8988.1774343278394</v>
      </c>
      <c r="AE1477" s="1" t="s">
        <v>12049</v>
      </c>
      <c r="AF1477" s="1" t="s">
        <v>2778</v>
      </c>
      <c r="AG1477" s="9">
        <v>1.91021E-13</v>
      </c>
      <c r="AH1477" s="1" t="str">
        <f>_xlfn.TEXTAFTER(Table9[[#This Row],[rxn]],"-",-1)</f>
        <v>rt7817</v>
      </c>
      <c r="AI1477" s="1" t="e">
        <f>_xlfn.TEXTAFTER(_xlfn.TEXTBEFORE(Table9[[#This Row],[rxn]],"-"&amp;Table9[[#This Row],[enz]]),"RXN-")</f>
        <v>#N/A</v>
      </c>
      <c r="AJ1477" s="1" t="e">
        <f>_xlfn.TEXTBEFORE(Table9[[#This Row],[rxn]],"_",-1)</f>
        <v>#N/A</v>
      </c>
    </row>
    <row r="1478" spans="1:36" ht="17" hidden="1" x14ac:dyDescent="0.25">
      <c r="A1478" t="s">
        <v>10009</v>
      </c>
      <c r="B1478" t="str">
        <f>_xlfn.TEXTAFTER(Table5[[#This Row],[r]],"-",-1)</f>
        <v>rt4804'</v>
      </c>
      <c r="C1478" t="str">
        <f>_xlfn.TEXTAFTER(_xlfn.TEXTBEFORE(Table5[[#This Row],[r]],"-"&amp;Table5[[#This Row],[enz]]),"'RXN-")</f>
        <v>IPT_g_FWD</v>
      </c>
      <c r="D1478">
        <v>11171.708534568001</v>
      </c>
      <c r="E1478">
        <f>_xlfn.XLOOKUP(Table5[[#This Row],[r]],Table3[r],Table3[kapp],"")</f>
        <v>8988.1774343278394</v>
      </c>
      <c r="F1478">
        <f>Table5[[#This Row],[kapp]]-Table5[[#This Row],[old]]</f>
        <v>2183.5311002401613</v>
      </c>
      <c r="G1478" t="str" cm="1">
        <f t="array" ref="G1478">IF(ROWS(_xlfn._xlws.FILTER(Table5[r],Table5[enz]=Table5[[#This Row],[enz]]))&gt;1,"many","1")</f>
        <v>1</v>
      </c>
      <c r="H1478" t="str" cm="1">
        <f t="array" ref="H1478">IF(ROWS(_xlfn._xlws.FILTER(Table5[r],Table5[rxn-no-enz]=Table5[[#This Row],[rxn-no-enz]]))&gt;1,"many","1")</f>
        <v>1</v>
      </c>
      <c r="I1478" t="str">
        <f>_xlfn.XLOOKUP(SUBSTITUTE(Table5[[#This Row],[r]],"'",""),Table6[rxn],Table6[rxn],"no")</f>
        <v>no</v>
      </c>
      <c r="J1478" t="str" cm="1">
        <f t="array" ref="J1478">_xlfn.XLOOKUP(Table5[[#This Row],[r]],"'"&amp;Table6[rxn]&amp;"'",Table6[expected kapp],"")</f>
        <v/>
      </c>
      <c r="L1478" t="s">
        <v>9889</v>
      </c>
      <c r="M1478">
        <v>8988.1774343278394</v>
      </c>
      <c r="AE1478" s="1" t="s">
        <v>12050</v>
      </c>
      <c r="AF1478" s="1" t="s">
        <v>2778</v>
      </c>
      <c r="AG1478" s="9">
        <v>3.38601999999999E-12</v>
      </c>
      <c r="AH1478" s="1" t="str">
        <f>_xlfn.TEXTAFTER(Table9[[#This Row],[rxn]],"-",-1)</f>
        <v>rt7819</v>
      </c>
      <c r="AI1478" s="1" t="e">
        <f>_xlfn.TEXTAFTER(_xlfn.TEXTBEFORE(Table9[[#This Row],[rxn]],"-"&amp;Table9[[#This Row],[enz]]),"RXN-")</f>
        <v>#N/A</v>
      </c>
      <c r="AJ1478" s="1" t="e">
        <f>_xlfn.TEXTBEFORE(Table9[[#This Row],[rxn]],"_",-1)</f>
        <v>#N/A</v>
      </c>
    </row>
    <row r="1479" spans="1:36" ht="17" hidden="1" x14ac:dyDescent="0.25">
      <c r="A1479" t="s">
        <v>10010</v>
      </c>
      <c r="B1479" t="str">
        <f>_xlfn.TEXTAFTER(Table5[[#This Row],[r]],"-",-1)</f>
        <v>LSC12'</v>
      </c>
      <c r="C1479" t="str">
        <f>_xlfn.TEXTAFTER(_xlfn.TEXTBEFORE(Table5[[#This Row],[r]],"-"&amp;Table5[[#This Row],[enz]]),"'RXN-")</f>
        <v>ITCOAL_m_FWD</v>
      </c>
      <c r="D1479">
        <v>11171.708534568001</v>
      </c>
      <c r="E1479">
        <f>_xlfn.XLOOKUP(Table5[[#This Row],[r]],Table3[r],Table3[kapp],"")</f>
        <v>8988.1774343278394</v>
      </c>
      <c r="F1479">
        <f>Table5[[#This Row],[kapp]]-Table5[[#This Row],[old]]</f>
        <v>2183.5311002401613</v>
      </c>
      <c r="G1479" t="str" cm="1">
        <f t="array" ref="G1479">IF(ROWS(_xlfn._xlws.FILTER(Table5[r],Table5[enz]=Table5[[#This Row],[enz]]))&gt;1,"many","1")</f>
        <v>many</v>
      </c>
      <c r="H1479" t="str" cm="1">
        <f t="array" ref="H1479">IF(ROWS(_xlfn._xlws.FILTER(Table5[r],Table5[rxn-no-enz]=Table5[[#This Row],[rxn-no-enz]]))&gt;1,"many","1")</f>
        <v>1</v>
      </c>
      <c r="I1479" t="str">
        <f>_xlfn.XLOOKUP(SUBSTITUTE(Table5[[#This Row],[r]],"'",""),Table6[rxn],Table6[rxn],"no")</f>
        <v>no</v>
      </c>
      <c r="J1479" t="str" cm="1">
        <f t="array" ref="J1479">_xlfn.XLOOKUP(Table5[[#This Row],[r]],"'"&amp;Table6[rxn]&amp;"'",Table6[expected kapp],"")</f>
        <v/>
      </c>
      <c r="L1479" t="s">
        <v>9890</v>
      </c>
      <c r="M1479">
        <v>8988.1774343278394</v>
      </c>
      <c r="AE1479" s="1" t="s">
        <v>12051</v>
      </c>
      <c r="AF1479" s="1" t="s">
        <v>2778</v>
      </c>
      <c r="AG1479" s="9">
        <v>1.2327313899999999E-10</v>
      </c>
      <c r="AH1479" s="1" t="str">
        <f>_xlfn.TEXTAFTER(Table9[[#This Row],[rxn]],"-",-1)</f>
        <v>rt7825</v>
      </c>
      <c r="AI1479" s="1" t="e">
        <f>_xlfn.TEXTAFTER(_xlfn.TEXTBEFORE(Table9[[#This Row],[rxn]],"-"&amp;Table9[[#This Row],[enz]]),"RXN-")</f>
        <v>#N/A</v>
      </c>
      <c r="AJ1479" s="1" t="e">
        <f>_xlfn.TEXTBEFORE(Table9[[#This Row],[rxn]],"_",-1)</f>
        <v>#N/A</v>
      </c>
    </row>
    <row r="1480" spans="1:36" ht="17" hidden="1" x14ac:dyDescent="0.25">
      <c r="A1480" t="s">
        <v>10011</v>
      </c>
      <c r="B1480" t="str">
        <f>_xlfn.TEXTAFTER(Table5[[#This Row],[r]],"-",-1)</f>
        <v>LSC12'</v>
      </c>
      <c r="C1480" t="str">
        <f>_xlfn.TEXTAFTER(_xlfn.TEXTBEFORE(Table5[[#This Row],[r]],"-"&amp;Table5[[#This Row],[enz]]),"'RXN-")</f>
        <v>ITCOAL_m_REV</v>
      </c>
      <c r="D1480">
        <v>11171.708534568001</v>
      </c>
      <c r="E1480">
        <f>_xlfn.XLOOKUP(Table5[[#This Row],[r]],Table3[r],Table3[kapp],"")</f>
        <v>8988.1774343278394</v>
      </c>
      <c r="F1480">
        <f>Table5[[#This Row],[kapp]]-Table5[[#This Row],[old]]</f>
        <v>2183.5311002401613</v>
      </c>
      <c r="G1480" t="str" cm="1">
        <f t="array" ref="G1480">IF(ROWS(_xlfn._xlws.FILTER(Table5[r],Table5[enz]=Table5[[#This Row],[enz]]))&gt;1,"many","1")</f>
        <v>many</v>
      </c>
      <c r="H1480" t="str" cm="1">
        <f t="array" ref="H1480">IF(ROWS(_xlfn._xlws.FILTER(Table5[r],Table5[rxn-no-enz]=Table5[[#This Row],[rxn-no-enz]]))&gt;1,"many","1")</f>
        <v>1</v>
      </c>
      <c r="I1480" t="str">
        <f>_xlfn.XLOOKUP(SUBSTITUTE(Table5[[#This Row],[r]],"'",""),Table6[rxn],Table6[rxn],"no")</f>
        <v>no</v>
      </c>
      <c r="J1480" t="str" cm="1">
        <f t="array" ref="J1480">_xlfn.XLOOKUP(Table5[[#This Row],[r]],"'"&amp;Table6[rxn]&amp;"'",Table6[expected kapp],"")</f>
        <v/>
      </c>
      <c r="L1480" t="s">
        <v>9891</v>
      </c>
      <c r="M1480">
        <v>8988.1774343278394</v>
      </c>
      <c r="AE1480" s="1" t="s">
        <v>4543</v>
      </c>
      <c r="AF1480" s="1" t="s">
        <v>2778</v>
      </c>
      <c r="AG1480" s="9">
        <v>8.2075300700000002E-10</v>
      </c>
      <c r="AH1480" s="1" t="str">
        <f>_xlfn.TEXTAFTER(Table9[[#This Row],[rxn]],"-",-1)</f>
        <v>rt7828</v>
      </c>
      <c r="AI1480" s="1" t="e">
        <f>_xlfn.TEXTAFTER(_xlfn.TEXTBEFORE(Table9[[#This Row],[rxn]],"-"&amp;Table9[[#This Row],[enz]]),"RXN-")</f>
        <v>#N/A</v>
      </c>
      <c r="AJ1480" s="1" t="e">
        <f>_xlfn.TEXTBEFORE(Table9[[#This Row],[rxn]],"_",-1)</f>
        <v>#N/A</v>
      </c>
    </row>
    <row r="1481" spans="1:36" ht="17" hidden="1" x14ac:dyDescent="0.25">
      <c r="A1481" t="s">
        <v>10012</v>
      </c>
      <c r="B1481" t="str">
        <f>_xlfn.TEXTAFTER(Table5[[#This Row],[r]],"-",-1)</f>
        <v>rt7131'</v>
      </c>
      <c r="C1481" t="str">
        <f>_xlfn.TEXTAFTER(_xlfn.TEXTBEFORE(Table5[[#This Row],[r]],"-"&amp;Table5[[#This Row],[enz]]),"'RXN-")</f>
        <v>Kt_c_m_FWD</v>
      </c>
      <c r="D1481">
        <v>11171.708534568001</v>
      </c>
      <c r="E1481">
        <f>_xlfn.XLOOKUP(Table5[[#This Row],[r]],Table3[r],Table3[kapp],"")</f>
        <v>8988.1774343278394</v>
      </c>
      <c r="F1481">
        <f>Table5[[#This Row],[kapp]]-Table5[[#This Row],[old]]</f>
        <v>2183.5311002401613</v>
      </c>
      <c r="G1481" t="str" cm="1">
        <f t="array" ref="G1481">IF(ROWS(_xlfn._xlws.FILTER(Table5[r],Table5[enz]=Table5[[#This Row],[enz]]))&gt;1,"many","1")</f>
        <v>many</v>
      </c>
      <c r="H1481" t="str" cm="1">
        <f t="array" ref="H1481">IF(ROWS(_xlfn._xlws.FILTER(Table5[r],Table5[rxn-no-enz]=Table5[[#This Row],[rxn-no-enz]]))&gt;1,"many","1")</f>
        <v>1</v>
      </c>
      <c r="I1481" t="str">
        <f>_xlfn.XLOOKUP(SUBSTITUTE(Table5[[#This Row],[r]],"'",""),Table6[rxn],Table6[rxn],"no")</f>
        <v>no</v>
      </c>
      <c r="J1481" t="str" cm="1">
        <f t="array" ref="J1481">_xlfn.XLOOKUP(Table5[[#This Row],[r]],"'"&amp;Table6[rxn]&amp;"'",Table6[expected kapp],"")</f>
        <v/>
      </c>
      <c r="L1481" t="s">
        <v>9892</v>
      </c>
      <c r="M1481">
        <v>8988.1774343278394</v>
      </c>
      <c r="AE1481" s="1" t="s">
        <v>12052</v>
      </c>
      <c r="AF1481" s="1" t="s">
        <v>2778</v>
      </c>
      <c r="AG1481" s="9">
        <v>4.8008030999999998E-11</v>
      </c>
      <c r="AH1481" s="1" t="str">
        <f>_xlfn.TEXTAFTER(Table9[[#This Row],[rxn]],"-",-1)</f>
        <v>rt7829</v>
      </c>
      <c r="AI1481" s="1" t="e">
        <f>_xlfn.TEXTAFTER(_xlfn.TEXTBEFORE(Table9[[#This Row],[rxn]],"-"&amp;Table9[[#This Row],[enz]]),"RXN-")</f>
        <v>#N/A</v>
      </c>
      <c r="AJ1481" s="1" t="e">
        <f>_xlfn.TEXTBEFORE(Table9[[#This Row],[rxn]],"_",-1)</f>
        <v>#N/A</v>
      </c>
    </row>
    <row r="1482" spans="1:36" ht="17" hidden="1" x14ac:dyDescent="0.25">
      <c r="A1482" t="s">
        <v>10013</v>
      </c>
      <c r="B1482" t="str">
        <f>_xlfn.TEXTAFTER(Table5[[#This Row],[r]],"-",-1)</f>
        <v>rt7131'</v>
      </c>
      <c r="C1482" t="str">
        <f>_xlfn.TEXTAFTER(_xlfn.TEXTBEFORE(Table5[[#This Row],[r]],"-"&amp;Table5[[#This Row],[enz]]),"'RXN-")</f>
        <v>Kt_c_m_REV</v>
      </c>
      <c r="D1482">
        <v>11171.708534568001</v>
      </c>
      <c r="E1482">
        <f>_xlfn.XLOOKUP(Table5[[#This Row],[r]],Table3[r],Table3[kapp],"")</f>
        <v>8988.1774343278394</v>
      </c>
      <c r="F1482">
        <f>Table5[[#This Row],[kapp]]-Table5[[#This Row],[old]]</f>
        <v>2183.5311002401613</v>
      </c>
      <c r="G1482" t="str" cm="1">
        <f t="array" ref="G1482">IF(ROWS(_xlfn._xlws.FILTER(Table5[r],Table5[enz]=Table5[[#This Row],[enz]]))&gt;1,"many","1")</f>
        <v>many</v>
      </c>
      <c r="H1482" t="str" cm="1">
        <f t="array" ref="H1482">IF(ROWS(_xlfn._xlws.FILTER(Table5[r],Table5[rxn-no-enz]=Table5[[#This Row],[rxn-no-enz]]))&gt;1,"many","1")</f>
        <v>1</v>
      </c>
      <c r="I1482" t="str">
        <f>_xlfn.XLOOKUP(SUBSTITUTE(Table5[[#This Row],[r]],"'",""),Table6[rxn],Table6[rxn],"no")</f>
        <v>no</v>
      </c>
      <c r="J1482" t="str" cm="1">
        <f t="array" ref="J1482">_xlfn.XLOOKUP(Table5[[#This Row],[r]],"'"&amp;Table6[rxn]&amp;"'",Table6[expected kapp],"")</f>
        <v/>
      </c>
      <c r="L1482" t="s">
        <v>9893</v>
      </c>
      <c r="M1482">
        <v>8988.1774343278394</v>
      </c>
      <c r="AE1482" s="1" t="s">
        <v>4544</v>
      </c>
      <c r="AF1482" s="1" t="s">
        <v>2778</v>
      </c>
      <c r="AG1482" s="9">
        <v>1.6282889799999999E-10</v>
      </c>
      <c r="AH1482" s="1" t="str">
        <f>_xlfn.TEXTAFTER(Table9[[#This Row],[rxn]],"-",-1)</f>
        <v>rt7835</v>
      </c>
      <c r="AI1482" s="1" t="e">
        <f>_xlfn.TEXTAFTER(_xlfn.TEXTBEFORE(Table9[[#This Row],[rxn]],"-"&amp;Table9[[#This Row],[enz]]),"RXN-")</f>
        <v>#N/A</v>
      </c>
      <c r="AJ1482" s="1" t="e">
        <f>_xlfn.TEXTBEFORE(Table9[[#This Row],[rxn]],"_",-1)</f>
        <v>#N/A</v>
      </c>
    </row>
    <row r="1483" spans="1:36" ht="17" hidden="1" x14ac:dyDescent="0.25">
      <c r="A1483" t="s">
        <v>10014</v>
      </c>
      <c r="B1483" t="str">
        <f>_xlfn.TEXTAFTER(Table5[[#This Row],[r]],"-",-1)</f>
        <v>rt2101_e'</v>
      </c>
      <c r="C1483" t="str">
        <f>_xlfn.TEXTAFTER(_xlfn.TEXTBEFORE(Table5[[#This Row],[r]],"-"&amp;Table5[[#This Row],[enz]]),"'RXN-")</f>
        <v>Ktps_e_FWD</v>
      </c>
      <c r="D1483">
        <v>11171.708534568001</v>
      </c>
      <c r="E1483">
        <f>_xlfn.XLOOKUP(Table5[[#This Row],[r]],Table3[r],Table3[kapp],"")</f>
        <v>8988.1774343278394</v>
      </c>
      <c r="F1483">
        <f>Table5[[#This Row],[kapp]]-Table5[[#This Row],[old]]</f>
        <v>2183.5311002401613</v>
      </c>
      <c r="G1483" t="str" cm="1">
        <f t="array" ref="G1483">IF(ROWS(_xlfn._xlws.FILTER(Table5[r],Table5[enz]=Table5[[#This Row],[enz]]))&gt;1,"many","1")</f>
        <v>1</v>
      </c>
      <c r="H1483" t="str" cm="1">
        <f t="array" ref="H1483">IF(ROWS(_xlfn._xlws.FILTER(Table5[r],Table5[rxn-no-enz]=Table5[[#This Row],[rxn-no-enz]]))&gt;1,"many","1")</f>
        <v>1</v>
      </c>
      <c r="I1483" t="str">
        <f>_xlfn.XLOOKUP(SUBSTITUTE(Table5[[#This Row],[r]],"'",""),Table6[rxn],Table6[rxn],"no")</f>
        <v>no</v>
      </c>
      <c r="J1483" t="str" cm="1">
        <f t="array" ref="J1483">_xlfn.XLOOKUP(Table5[[#This Row],[r]],"'"&amp;Table6[rxn]&amp;"'",Table6[expected kapp],"")</f>
        <v/>
      </c>
      <c r="L1483" t="s">
        <v>9894</v>
      </c>
      <c r="M1483">
        <v>8988.1774343278394</v>
      </c>
      <c r="AE1483" s="1" t="s">
        <v>12053</v>
      </c>
      <c r="AF1483" s="1" t="s">
        <v>2778</v>
      </c>
      <c r="AG1483" s="9">
        <v>2.75815509E-10</v>
      </c>
      <c r="AH1483" s="1" t="str">
        <f>_xlfn.TEXTAFTER(Table9[[#This Row],[rxn]],"-",-1)</f>
        <v>rt7838</v>
      </c>
      <c r="AI1483" s="1" t="e">
        <f>_xlfn.TEXTAFTER(_xlfn.TEXTBEFORE(Table9[[#This Row],[rxn]],"-"&amp;Table9[[#This Row],[enz]]),"RXN-")</f>
        <v>#N/A</v>
      </c>
      <c r="AJ1483" s="1" t="e">
        <f>_xlfn.TEXTBEFORE(Table9[[#This Row],[rxn]],"_",-1)</f>
        <v>#N/A</v>
      </c>
    </row>
    <row r="1484" spans="1:36" ht="17" hidden="1" x14ac:dyDescent="0.25">
      <c r="A1484" t="s">
        <v>10015</v>
      </c>
      <c r="B1484" t="str">
        <f>_xlfn.TEXTAFTER(Table5[[#This Row],[r]],"-",-1)</f>
        <v>rt0357'</v>
      </c>
      <c r="C1484" t="str">
        <f>_xlfn.TEXTAFTER(_xlfn.TEXTBEFORE(Table5[[#This Row],[r]],"-"&amp;Table5[[#This Row],[enz]]),"'RXN-")</f>
        <v>KYN_c_FWD</v>
      </c>
      <c r="D1484">
        <v>11171.708534568001</v>
      </c>
      <c r="E1484">
        <f>_xlfn.XLOOKUP(Table5[[#This Row],[r]],Table3[r],Table3[kapp],"")</f>
        <v>8988.1774343278394</v>
      </c>
      <c r="F1484">
        <f>Table5[[#This Row],[kapp]]-Table5[[#This Row],[old]]</f>
        <v>2183.5311002401613</v>
      </c>
      <c r="G1484" t="str" cm="1">
        <f t="array" ref="G1484">IF(ROWS(_xlfn._xlws.FILTER(Table5[r],Table5[enz]=Table5[[#This Row],[enz]]))&gt;1,"many","1")</f>
        <v>many</v>
      </c>
      <c r="H1484" t="str" cm="1">
        <f t="array" ref="H1484">IF(ROWS(_xlfn._xlws.FILTER(Table5[r],Table5[rxn-no-enz]=Table5[[#This Row],[rxn-no-enz]]))&gt;1,"many","1")</f>
        <v>1</v>
      </c>
      <c r="I1484" t="str">
        <f>_xlfn.XLOOKUP(SUBSTITUTE(Table5[[#This Row],[r]],"'",""),Table6[rxn],Table6[rxn],"no")</f>
        <v>no</v>
      </c>
      <c r="J1484" t="str" cm="1">
        <f t="array" ref="J1484">_xlfn.XLOOKUP(Table5[[#This Row],[r]],"'"&amp;Table6[rxn]&amp;"'",Table6[expected kapp],"")</f>
        <v/>
      </c>
      <c r="L1484" t="s">
        <v>9895</v>
      </c>
      <c r="M1484">
        <v>8988.1774343278394</v>
      </c>
      <c r="AE1484" s="1" t="s">
        <v>4545</v>
      </c>
      <c r="AF1484" s="1" t="s">
        <v>2778</v>
      </c>
      <c r="AG1484" s="9">
        <v>2.26345967E-10</v>
      </c>
      <c r="AH1484" s="1" t="str">
        <f>_xlfn.TEXTAFTER(Table9[[#This Row],[rxn]],"-",-1)</f>
        <v>rt7840</v>
      </c>
      <c r="AI1484" s="1" t="e">
        <f>_xlfn.TEXTAFTER(_xlfn.TEXTBEFORE(Table9[[#This Row],[rxn]],"-"&amp;Table9[[#This Row],[enz]]),"RXN-")</f>
        <v>#N/A</v>
      </c>
      <c r="AJ1484" s="1" t="e">
        <f>_xlfn.TEXTBEFORE(Table9[[#This Row],[rxn]],"_",-1)</f>
        <v>#N/A</v>
      </c>
    </row>
    <row r="1485" spans="1:36" ht="17" hidden="1" x14ac:dyDescent="0.25">
      <c r="A1485" t="s">
        <v>10016</v>
      </c>
      <c r="B1485" t="str">
        <f>_xlfn.TEXTAFTER(Table5[[#This Row],[r]],"-",-1)</f>
        <v>rt0899'</v>
      </c>
      <c r="C1485" t="str">
        <f>_xlfn.TEXTAFTER(_xlfn.TEXTBEFORE(Table5[[#This Row],[r]],"-"&amp;Table5[[#This Row],[enz]]),"'RXN-")</f>
        <v>KYN3OX_c_FWD</v>
      </c>
      <c r="D1485">
        <v>11171.708534568001</v>
      </c>
      <c r="E1485">
        <f>_xlfn.XLOOKUP(Table5[[#This Row],[r]],Table3[r],Table3[kapp],"")</f>
        <v>8988.1774343278394</v>
      </c>
      <c r="F1485">
        <f>Table5[[#This Row],[kapp]]-Table5[[#This Row],[old]]</f>
        <v>2183.5311002401613</v>
      </c>
      <c r="G1485" t="str" cm="1">
        <f t="array" ref="G1485">IF(ROWS(_xlfn._xlws.FILTER(Table5[r],Table5[enz]=Table5[[#This Row],[enz]]))&gt;1,"many","1")</f>
        <v>1</v>
      </c>
      <c r="H1485" t="str" cm="1">
        <f t="array" ref="H1485">IF(ROWS(_xlfn._xlws.FILTER(Table5[r],Table5[rxn-no-enz]=Table5[[#This Row],[rxn-no-enz]]))&gt;1,"many","1")</f>
        <v>1</v>
      </c>
      <c r="I1485" t="str">
        <f>_xlfn.XLOOKUP(SUBSTITUTE(Table5[[#This Row],[r]],"'",""),Table6[rxn],Table6[rxn],"no")</f>
        <v>no</v>
      </c>
      <c r="J1485" t="str" cm="1">
        <f t="array" ref="J1485">_xlfn.XLOOKUP(Table5[[#This Row],[r]],"'"&amp;Table6[rxn]&amp;"'",Table6[expected kapp],"")</f>
        <v/>
      </c>
      <c r="L1485" t="s">
        <v>9896</v>
      </c>
      <c r="M1485">
        <v>8988.1774343278394</v>
      </c>
      <c r="AE1485" s="1" t="s">
        <v>12054</v>
      </c>
      <c r="AF1485" s="1" t="s">
        <v>2778</v>
      </c>
      <c r="AG1485" s="9">
        <v>4.3831840999999898E-11</v>
      </c>
      <c r="AH1485" s="1" t="str">
        <f>_xlfn.TEXTAFTER(Table9[[#This Row],[rxn]],"-",-1)</f>
        <v>rt7845</v>
      </c>
      <c r="AI1485" s="1" t="e">
        <f>_xlfn.TEXTAFTER(_xlfn.TEXTBEFORE(Table9[[#This Row],[rxn]],"-"&amp;Table9[[#This Row],[enz]]),"RXN-")</f>
        <v>#N/A</v>
      </c>
      <c r="AJ1485" s="1" t="e">
        <f>_xlfn.TEXTBEFORE(Table9[[#This Row],[rxn]],"_",-1)</f>
        <v>#N/A</v>
      </c>
    </row>
    <row r="1486" spans="1:36" ht="17" hidden="1" x14ac:dyDescent="0.25">
      <c r="A1486" t="s">
        <v>10017</v>
      </c>
      <c r="B1486" t="str">
        <f>_xlfn.TEXTAFTER(Table5[[#This Row],[r]],"-",-1)</f>
        <v>rt0172'</v>
      </c>
      <c r="C1486" t="str">
        <f>_xlfn.TEXTAFTER(_xlfn.TEXTBEFORE(Table5[[#This Row],[r]],"-"&amp;Table5[[#This Row],[enz]]),"'RXN-")</f>
        <v>KYNAT2_c_FWD</v>
      </c>
      <c r="D1486">
        <v>11171.708534568001</v>
      </c>
      <c r="E1486">
        <f>_xlfn.XLOOKUP(Table5[[#This Row],[r]],Table3[r],Table3[kapp],"")</f>
        <v>8988.1774343278394</v>
      </c>
      <c r="F1486">
        <f>Table5[[#This Row],[kapp]]-Table5[[#This Row],[old]]</f>
        <v>2183.5311002401613</v>
      </c>
      <c r="G1486" t="str" cm="1">
        <f t="array" ref="G1486">IF(ROWS(_xlfn._xlws.FILTER(Table5[r],Table5[enz]=Table5[[#This Row],[enz]]))&gt;1,"many","1")</f>
        <v>many</v>
      </c>
      <c r="H1486" t="str" cm="1">
        <f t="array" ref="H1486">IF(ROWS(_xlfn._xlws.FILTER(Table5[r],Table5[rxn-no-enz]=Table5[[#This Row],[rxn-no-enz]]))&gt;1,"many","1")</f>
        <v>many</v>
      </c>
      <c r="I1486" t="str">
        <f>_xlfn.XLOOKUP(SUBSTITUTE(Table5[[#This Row],[r]],"'",""),Table6[rxn],Table6[rxn],"no")</f>
        <v>no</v>
      </c>
      <c r="J1486" t="str" cm="1">
        <f t="array" ref="J1486">_xlfn.XLOOKUP(Table5[[#This Row],[r]],"'"&amp;Table6[rxn]&amp;"'",Table6[expected kapp],"")</f>
        <v/>
      </c>
      <c r="L1486" t="s">
        <v>9897</v>
      </c>
      <c r="M1486">
        <v>8988.1774343278394</v>
      </c>
      <c r="AE1486" s="1" t="s">
        <v>4546</v>
      </c>
      <c r="AF1486" s="1" t="s">
        <v>2778</v>
      </c>
      <c r="AG1486" s="9">
        <v>4.5527756E-11</v>
      </c>
      <c r="AH1486" s="1" t="str">
        <f>_xlfn.TEXTAFTER(Table9[[#This Row],[rxn]],"-",-1)</f>
        <v>rt7857</v>
      </c>
      <c r="AI1486" s="1" t="e">
        <f>_xlfn.TEXTAFTER(_xlfn.TEXTBEFORE(Table9[[#This Row],[rxn]],"-"&amp;Table9[[#This Row],[enz]]),"RXN-")</f>
        <v>#N/A</v>
      </c>
      <c r="AJ1486" s="1" t="e">
        <f>_xlfn.TEXTBEFORE(Table9[[#This Row],[rxn]],"_",-1)</f>
        <v>#N/A</v>
      </c>
    </row>
    <row r="1487" spans="1:36" ht="17" hidden="1" x14ac:dyDescent="0.25">
      <c r="A1487" t="s">
        <v>10018</v>
      </c>
      <c r="B1487" t="str">
        <f>_xlfn.TEXTAFTER(Table5[[#This Row],[r]],"-",-1)</f>
        <v>rt0172'</v>
      </c>
      <c r="C1487" t="str">
        <f>_xlfn.TEXTAFTER(_xlfn.TEXTBEFORE(Table5[[#This Row],[r]],"-"&amp;Table5[[#This Row],[enz]]),"'RXN-")</f>
        <v>KYNAT2_c_REV</v>
      </c>
      <c r="D1487">
        <v>11171.708534568001</v>
      </c>
      <c r="E1487">
        <f>_xlfn.XLOOKUP(Table5[[#This Row],[r]],Table3[r],Table3[kapp],"")</f>
        <v>8988.1774343278394</v>
      </c>
      <c r="F1487">
        <f>Table5[[#This Row],[kapp]]-Table5[[#This Row],[old]]</f>
        <v>2183.5311002401613</v>
      </c>
      <c r="G1487" t="str" cm="1">
        <f t="array" ref="G1487">IF(ROWS(_xlfn._xlws.FILTER(Table5[r],Table5[enz]=Table5[[#This Row],[enz]]))&gt;1,"many","1")</f>
        <v>many</v>
      </c>
      <c r="H1487" t="str" cm="1">
        <f t="array" ref="H1487">IF(ROWS(_xlfn._xlws.FILTER(Table5[r],Table5[rxn-no-enz]=Table5[[#This Row],[rxn-no-enz]]))&gt;1,"many","1")</f>
        <v>many</v>
      </c>
      <c r="I1487" t="str">
        <f>_xlfn.XLOOKUP(SUBSTITUTE(Table5[[#This Row],[r]],"'",""),Table6[rxn],Table6[rxn],"no")</f>
        <v>no</v>
      </c>
      <c r="J1487" t="str" cm="1">
        <f t="array" ref="J1487">_xlfn.XLOOKUP(Table5[[#This Row],[r]],"'"&amp;Table6[rxn]&amp;"'",Table6[expected kapp],"")</f>
        <v/>
      </c>
      <c r="L1487" t="s">
        <v>9898</v>
      </c>
      <c r="M1487">
        <v>8988.1774343278394</v>
      </c>
      <c r="AE1487" s="1" t="s">
        <v>12055</v>
      </c>
      <c r="AF1487" s="1" t="s">
        <v>2778</v>
      </c>
      <c r="AG1487" s="9">
        <v>8.2097490000000005E-12</v>
      </c>
      <c r="AH1487" s="1" t="str">
        <f>_xlfn.TEXTAFTER(Table9[[#This Row],[rxn]],"-",-1)</f>
        <v>rt7872</v>
      </c>
      <c r="AI1487" s="1" t="e">
        <f>_xlfn.TEXTAFTER(_xlfn.TEXTBEFORE(Table9[[#This Row],[rxn]],"-"&amp;Table9[[#This Row],[enz]]),"RXN-")</f>
        <v>#N/A</v>
      </c>
      <c r="AJ1487" s="1" t="e">
        <f>_xlfn.TEXTBEFORE(Table9[[#This Row],[rxn]],"_",-1)</f>
        <v>#N/A</v>
      </c>
    </row>
    <row r="1488" spans="1:36" ht="17" hidden="1" x14ac:dyDescent="0.25">
      <c r="A1488" t="s">
        <v>10019</v>
      </c>
      <c r="B1488" t="str">
        <f>_xlfn.TEXTAFTER(Table5[[#This Row],[r]],"-",-1)</f>
        <v>rt4039'</v>
      </c>
      <c r="C1488" t="str">
        <f>_xlfn.TEXTAFTER(_xlfn.TEXTBEFORE(Table5[[#This Row],[r]],"-"&amp;Table5[[#This Row],[enz]]),"'RXN-")</f>
        <v>KYNAT2_c_FWD</v>
      </c>
      <c r="D1488">
        <v>11171.708534568001</v>
      </c>
      <c r="E1488">
        <f>_xlfn.XLOOKUP(Table5[[#This Row],[r]],Table3[r],Table3[kapp],"")</f>
        <v>8988.1774343278394</v>
      </c>
      <c r="F1488">
        <f>Table5[[#This Row],[kapp]]-Table5[[#This Row],[old]]</f>
        <v>2183.5311002401613</v>
      </c>
      <c r="G1488" t="str" cm="1">
        <f t="array" ref="G1488">IF(ROWS(_xlfn._xlws.FILTER(Table5[r],Table5[enz]=Table5[[#This Row],[enz]]))&gt;1,"many","1")</f>
        <v>many</v>
      </c>
      <c r="H1488" t="str" cm="1">
        <f t="array" ref="H1488">IF(ROWS(_xlfn._xlws.FILTER(Table5[r],Table5[rxn-no-enz]=Table5[[#This Row],[rxn-no-enz]]))&gt;1,"many","1")</f>
        <v>many</v>
      </c>
      <c r="I1488" t="str">
        <f>_xlfn.XLOOKUP(SUBSTITUTE(Table5[[#This Row],[r]],"'",""),Table6[rxn],Table6[rxn],"no")</f>
        <v>no</v>
      </c>
      <c r="J1488" t="str" cm="1">
        <f t="array" ref="J1488">_xlfn.XLOOKUP(Table5[[#This Row],[r]],"'"&amp;Table6[rxn]&amp;"'",Table6[expected kapp],"")</f>
        <v/>
      </c>
      <c r="L1488" t="s">
        <v>9899</v>
      </c>
      <c r="M1488">
        <v>8988.1774343278394</v>
      </c>
      <c r="AE1488" s="1" t="s">
        <v>4547</v>
      </c>
      <c r="AF1488" s="1" t="s">
        <v>2778</v>
      </c>
      <c r="AG1488" s="9">
        <v>7.6019701000000001E-11</v>
      </c>
      <c r="AH1488" s="1" t="str">
        <f>_xlfn.TEXTAFTER(Table9[[#This Row],[rxn]],"-",-1)</f>
        <v>rt7873</v>
      </c>
      <c r="AI1488" s="1" t="e">
        <f>_xlfn.TEXTAFTER(_xlfn.TEXTBEFORE(Table9[[#This Row],[rxn]],"-"&amp;Table9[[#This Row],[enz]]),"RXN-")</f>
        <v>#N/A</v>
      </c>
      <c r="AJ1488" s="1" t="e">
        <f>_xlfn.TEXTBEFORE(Table9[[#This Row],[rxn]],"_",-1)</f>
        <v>#N/A</v>
      </c>
    </row>
    <row r="1489" spans="1:36" ht="17" hidden="1" x14ac:dyDescent="0.25">
      <c r="A1489" t="s">
        <v>10020</v>
      </c>
      <c r="B1489" t="str">
        <f>_xlfn.TEXTAFTER(Table5[[#This Row],[r]],"-",-1)</f>
        <v>rt4039'</v>
      </c>
      <c r="C1489" t="str">
        <f>_xlfn.TEXTAFTER(_xlfn.TEXTBEFORE(Table5[[#This Row],[r]],"-"&amp;Table5[[#This Row],[enz]]),"'RXN-")</f>
        <v>KYNAT2_c_REV</v>
      </c>
      <c r="D1489">
        <v>11171.708534568001</v>
      </c>
      <c r="E1489">
        <f>_xlfn.XLOOKUP(Table5[[#This Row],[r]],Table3[r],Table3[kapp],"")</f>
        <v>8988.1774343278394</v>
      </c>
      <c r="F1489">
        <f>Table5[[#This Row],[kapp]]-Table5[[#This Row],[old]]</f>
        <v>2183.5311002401613</v>
      </c>
      <c r="G1489" t="str" cm="1">
        <f t="array" ref="G1489">IF(ROWS(_xlfn._xlws.FILTER(Table5[r],Table5[enz]=Table5[[#This Row],[enz]]))&gt;1,"many","1")</f>
        <v>many</v>
      </c>
      <c r="H1489" t="str" cm="1">
        <f t="array" ref="H1489">IF(ROWS(_xlfn._xlws.FILTER(Table5[r],Table5[rxn-no-enz]=Table5[[#This Row],[rxn-no-enz]]))&gt;1,"many","1")</f>
        <v>many</v>
      </c>
      <c r="I1489" t="str">
        <f>_xlfn.XLOOKUP(SUBSTITUTE(Table5[[#This Row],[r]],"'",""),Table6[rxn],Table6[rxn],"no")</f>
        <v>no</v>
      </c>
      <c r="J1489" t="str" cm="1">
        <f t="array" ref="J1489">_xlfn.XLOOKUP(Table5[[#This Row],[r]],"'"&amp;Table6[rxn]&amp;"'",Table6[expected kapp],"")</f>
        <v/>
      </c>
      <c r="L1489" t="s">
        <v>9900</v>
      </c>
      <c r="M1489">
        <v>8988.1774343278394</v>
      </c>
      <c r="AE1489" s="1" t="s">
        <v>12056</v>
      </c>
      <c r="AF1489" s="1" t="s">
        <v>2778</v>
      </c>
      <c r="AG1489" s="9">
        <v>2.1459432200000001E-10</v>
      </c>
      <c r="AH1489" s="1" t="str">
        <f>_xlfn.TEXTAFTER(Table9[[#This Row],[rxn]],"-",-1)</f>
        <v>rt7877</v>
      </c>
      <c r="AI1489" s="1" t="e">
        <f>_xlfn.TEXTAFTER(_xlfn.TEXTBEFORE(Table9[[#This Row],[rxn]],"-"&amp;Table9[[#This Row],[enz]]),"RXN-")</f>
        <v>#N/A</v>
      </c>
      <c r="AJ1489" s="1" t="e">
        <f>_xlfn.TEXTBEFORE(Table9[[#This Row],[rxn]],"_",-1)</f>
        <v>#N/A</v>
      </c>
    </row>
    <row r="1490" spans="1:36" ht="17" hidden="1" x14ac:dyDescent="0.25">
      <c r="A1490" t="s">
        <v>10021</v>
      </c>
      <c r="B1490" t="str">
        <f>_xlfn.TEXTAFTER(Table5[[#This Row],[r]],"-",-1)</f>
        <v>rt1816_c'</v>
      </c>
      <c r="C1490" t="str">
        <f>_xlfn.TEXTAFTER(_xlfn.TEXTBEFORE(Table5[[#This Row],[r]],"-"&amp;Table5[[#This Row],[enz]]),"'RXN-")</f>
        <v>LACDtps_c_FWD</v>
      </c>
      <c r="D1490">
        <v>11171.708534568001</v>
      </c>
      <c r="E1490">
        <f>_xlfn.XLOOKUP(Table5[[#This Row],[r]],Table3[r],Table3[kapp],"")</f>
        <v>8988.1774343278394</v>
      </c>
      <c r="F1490">
        <f>Table5[[#This Row],[kapp]]-Table5[[#This Row],[old]]</f>
        <v>2183.5311002401613</v>
      </c>
      <c r="G1490" t="str" cm="1">
        <f t="array" ref="G1490">IF(ROWS(_xlfn._xlws.FILTER(Table5[r],Table5[enz]=Table5[[#This Row],[enz]]))&gt;1,"many","1")</f>
        <v>many</v>
      </c>
      <c r="H1490" t="str" cm="1">
        <f t="array" ref="H1490">IF(ROWS(_xlfn._xlws.FILTER(Table5[r],Table5[rxn-no-enz]=Table5[[#This Row],[rxn-no-enz]]))&gt;1,"many","1")</f>
        <v>1</v>
      </c>
      <c r="I1490" t="str">
        <f>_xlfn.XLOOKUP(SUBSTITUTE(Table5[[#This Row],[r]],"'",""),Table6[rxn],Table6[rxn],"no")</f>
        <v>no</v>
      </c>
      <c r="J1490" t="str" cm="1">
        <f t="array" ref="J1490">_xlfn.XLOOKUP(Table5[[#This Row],[r]],"'"&amp;Table6[rxn]&amp;"'",Table6[expected kapp],"")</f>
        <v/>
      </c>
      <c r="L1490" t="s">
        <v>9901</v>
      </c>
      <c r="M1490">
        <v>8988.1774343278394</v>
      </c>
      <c r="AE1490" s="1" t="s">
        <v>12057</v>
      </c>
      <c r="AF1490" s="1" t="s">
        <v>2778</v>
      </c>
      <c r="AG1490" s="9">
        <v>1.90020757E-10</v>
      </c>
      <c r="AH1490" s="1" t="str">
        <f>_xlfn.TEXTAFTER(Table9[[#This Row],[rxn]],"-",-1)</f>
        <v>rt7896</v>
      </c>
      <c r="AI1490" s="1" t="e">
        <f>_xlfn.TEXTAFTER(_xlfn.TEXTBEFORE(Table9[[#This Row],[rxn]],"-"&amp;Table9[[#This Row],[enz]]),"RXN-")</f>
        <v>#N/A</v>
      </c>
      <c r="AJ1490" s="1" t="e">
        <f>_xlfn.TEXTBEFORE(Table9[[#This Row],[rxn]],"_",-1)</f>
        <v>#N/A</v>
      </c>
    </row>
    <row r="1491" spans="1:36" ht="17" hidden="1" x14ac:dyDescent="0.25">
      <c r="A1491" t="s">
        <v>10022</v>
      </c>
      <c r="B1491" t="str">
        <f>_xlfn.TEXTAFTER(Table5[[#This Row],[r]],"-",-1)</f>
        <v>rt1816_c'</v>
      </c>
      <c r="C1491" t="str">
        <f>_xlfn.TEXTAFTER(_xlfn.TEXTBEFORE(Table5[[#This Row],[r]],"-"&amp;Table5[[#This Row],[enz]]),"'RXN-")</f>
        <v>LACDtps_c_REV</v>
      </c>
      <c r="D1491">
        <v>11171.708534568001</v>
      </c>
      <c r="E1491">
        <f>_xlfn.XLOOKUP(Table5[[#This Row],[r]],Table3[r],Table3[kapp],"")</f>
        <v>8988.1774343278394</v>
      </c>
      <c r="F1491">
        <f>Table5[[#This Row],[kapp]]-Table5[[#This Row],[old]]</f>
        <v>2183.5311002401613</v>
      </c>
      <c r="G1491" t="str" cm="1">
        <f t="array" ref="G1491">IF(ROWS(_xlfn._xlws.FILTER(Table5[r],Table5[enz]=Table5[[#This Row],[enz]]))&gt;1,"many","1")</f>
        <v>many</v>
      </c>
      <c r="H1491" t="str" cm="1">
        <f t="array" ref="H1491">IF(ROWS(_xlfn._xlws.FILTER(Table5[r],Table5[rxn-no-enz]=Table5[[#This Row],[rxn-no-enz]]))&gt;1,"many","1")</f>
        <v>1</v>
      </c>
      <c r="I1491" t="str">
        <f>_xlfn.XLOOKUP(SUBSTITUTE(Table5[[#This Row],[r]],"'",""),Table6[rxn],Table6[rxn],"no")</f>
        <v>no</v>
      </c>
      <c r="J1491" t="str" cm="1">
        <f t="array" ref="J1491">_xlfn.XLOOKUP(Table5[[#This Row],[r]],"'"&amp;Table6[rxn]&amp;"'",Table6[expected kapp],"")</f>
        <v/>
      </c>
      <c r="L1491" t="s">
        <v>9902</v>
      </c>
      <c r="M1491">
        <v>8988.1774343278394</v>
      </c>
      <c r="AE1491" s="1" t="s">
        <v>12058</v>
      </c>
      <c r="AF1491" s="1" t="s">
        <v>2778</v>
      </c>
      <c r="AG1491" s="9">
        <v>3.0782751000000001E-11</v>
      </c>
      <c r="AH1491" s="1" t="str">
        <f>_xlfn.TEXTAFTER(Table9[[#This Row],[rxn]],"-",-1)</f>
        <v>rt7899</v>
      </c>
      <c r="AI1491" s="1" t="e">
        <f>_xlfn.TEXTAFTER(_xlfn.TEXTBEFORE(Table9[[#This Row],[rxn]],"-"&amp;Table9[[#This Row],[enz]]),"RXN-")</f>
        <v>#N/A</v>
      </c>
      <c r="AJ1491" s="1" t="e">
        <f>_xlfn.TEXTBEFORE(Table9[[#This Row],[rxn]],"_",-1)</f>
        <v>#N/A</v>
      </c>
    </row>
    <row r="1492" spans="1:36" ht="17" hidden="1" x14ac:dyDescent="0.25">
      <c r="A1492" t="s">
        <v>10023</v>
      </c>
      <c r="B1492" t="str">
        <f>_xlfn.TEXTAFTER(Table5[[#This Row],[r]],"-",-1)</f>
        <v>rt1816_c'</v>
      </c>
      <c r="C1492" t="str">
        <f>_xlfn.TEXTAFTER(_xlfn.TEXTBEFORE(Table5[[#This Row],[r]],"-"&amp;Table5[[#This Row],[enz]]),"'RXN-")</f>
        <v>LACLtps_c_FWD</v>
      </c>
      <c r="D1492">
        <v>11171.708534568001</v>
      </c>
      <c r="E1492">
        <f>_xlfn.XLOOKUP(Table5[[#This Row],[r]],Table3[r],Table3[kapp],"")</f>
        <v>8988.1774343278394</v>
      </c>
      <c r="F1492">
        <f>Table5[[#This Row],[kapp]]-Table5[[#This Row],[old]]</f>
        <v>2183.5311002401613</v>
      </c>
      <c r="G1492" t="str" cm="1">
        <f t="array" ref="G1492">IF(ROWS(_xlfn._xlws.FILTER(Table5[r],Table5[enz]=Table5[[#This Row],[enz]]))&gt;1,"many","1")</f>
        <v>many</v>
      </c>
      <c r="H1492" t="str" cm="1">
        <f t="array" ref="H1492">IF(ROWS(_xlfn._xlws.FILTER(Table5[r],Table5[rxn-no-enz]=Table5[[#This Row],[rxn-no-enz]]))&gt;1,"many","1")</f>
        <v>1</v>
      </c>
      <c r="I1492" t="str">
        <f>_xlfn.XLOOKUP(SUBSTITUTE(Table5[[#This Row],[r]],"'",""),Table6[rxn],Table6[rxn],"no")</f>
        <v>no</v>
      </c>
      <c r="J1492" t="str" cm="1">
        <f t="array" ref="J1492">_xlfn.XLOOKUP(Table5[[#This Row],[r]],"'"&amp;Table6[rxn]&amp;"'",Table6[expected kapp],"")</f>
        <v/>
      </c>
      <c r="L1492" t="s">
        <v>9903</v>
      </c>
      <c r="M1492">
        <v>8988.1774343278394</v>
      </c>
      <c r="AE1492" s="1" t="s">
        <v>4548</v>
      </c>
      <c r="AF1492" s="1" t="s">
        <v>2778</v>
      </c>
      <c r="AG1492" s="9">
        <v>4.0274148799999998E-10</v>
      </c>
      <c r="AH1492" s="1" t="str">
        <f>_xlfn.TEXTAFTER(Table9[[#This Row],[rxn]],"-",-1)</f>
        <v>rt7905</v>
      </c>
      <c r="AI1492" s="1" t="e">
        <f>_xlfn.TEXTAFTER(_xlfn.TEXTBEFORE(Table9[[#This Row],[rxn]],"-"&amp;Table9[[#This Row],[enz]]),"RXN-")</f>
        <v>#N/A</v>
      </c>
      <c r="AJ1492" s="1" t="e">
        <f>_xlfn.TEXTBEFORE(Table9[[#This Row],[rxn]],"_",-1)</f>
        <v>#N/A</v>
      </c>
    </row>
    <row r="1493" spans="1:36" ht="17" hidden="1" x14ac:dyDescent="0.25">
      <c r="A1493" t="s">
        <v>10024</v>
      </c>
      <c r="B1493" t="str">
        <f>_xlfn.TEXTAFTER(Table5[[#This Row],[r]],"-",-1)</f>
        <v>rt1816_m'</v>
      </c>
      <c r="C1493" t="str">
        <f>_xlfn.TEXTAFTER(_xlfn.TEXTBEFORE(Table5[[#This Row],[r]],"-"&amp;Table5[[#This Row],[enz]]),"'RXN-")</f>
        <v>LACt_c_m_FWD</v>
      </c>
      <c r="D1493">
        <v>11171.708534568001</v>
      </c>
      <c r="E1493">
        <f>_xlfn.XLOOKUP(Table5[[#This Row],[r]],Table3[r],Table3[kapp],"")</f>
        <v>8988.1774343278394</v>
      </c>
      <c r="F1493">
        <f>Table5[[#This Row],[kapp]]-Table5[[#This Row],[old]]</f>
        <v>2183.5311002401613</v>
      </c>
      <c r="G1493" t="str" cm="1">
        <f t="array" ref="G1493">IF(ROWS(_xlfn._xlws.FILTER(Table5[r],Table5[enz]=Table5[[#This Row],[enz]]))&gt;1,"many","1")</f>
        <v>many</v>
      </c>
      <c r="H1493" t="str" cm="1">
        <f t="array" ref="H1493">IF(ROWS(_xlfn._xlws.FILTER(Table5[r],Table5[rxn-no-enz]=Table5[[#This Row],[rxn-no-enz]]))&gt;1,"many","1")</f>
        <v>1</v>
      </c>
      <c r="I1493" t="str">
        <f>_xlfn.XLOOKUP(SUBSTITUTE(Table5[[#This Row],[r]],"'",""),Table6[rxn],Table6[rxn],"no")</f>
        <v>no</v>
      </c>
      <c r="J1493" t="str" cm="1">
        <f t="array" ref="J1493">_xlfn.XLOOKUP(Table5[[#This Row],[r]],"'"&amp;Table6[rxn]&amp;"'",Table6[expected kapp],"")</f>
        <v/>
      </c>
      <c r="L1493" t="s">
        <v>9904</v>
      </c>
      <c r="M1493">
        <v>8988.1774343278394</v>
      </c>
      <c r="AE1493" s="1" t="s">
        <v>4549</v>
      </c>
      <c r="AF1493" s="1" t="s">
        <v>2778</v>
      </c>
      <c r="AG1493" s="9">
        <v>1.4776834999999901E-11</v>
      </c>
      <c r="AH1493" s="1" t="str">
        <f>_xlfn.TEXTAFTER(Table9[[#This Row],[rxn]],"-",-1)</f>
        <v>rt7907</v>
      </c>
      <c r="AI1493" s="1" t="e">
        <f>_xlfn.TEXTAFTER(_xlfn.TEXTBEFORE(Table9[[#This Row],[rxn]],"-"&amp;Table9[[#This Row],[enz]]),"RXN-")</f>
        <v>#N/A</v>
      </c>
      <c r="AJ1493" s="1" t="e">
        <f>_xlfn.TEXTBEFORE(Table9[[#This Row],[rxn]],"_",-1)</f>
        <v>#N/A</v>
      </c>
    </row>
    <row r="1494" spans="1:36" ht="17" hidden="1" x14ac:dyDescent="0.25">
      <c r="A1494" t="s">
        <v>10025</v>
      </c>
      <c r="B1494" t="str">
        <f>_xlfn.TEXTAFTER(Table5[[#This Row],[r]],"-",-1)</f>
        <v>rt1816_m'</v>
      </c>
      <c r="C1494" t="str">
        <f>_xlfn.TEXTAFTER(_xlfn.TEXTBEFORE(Table5[[#This Row],[r]],"-"&amp;Table5[[#This Row],[enz]]),"'RXN-")</f>
        <v>LACt_c_m_REV</v>
      </c>
      <c r="D1494">
        <v>11171.708534568001</v>
      </c>
      <c r="E1494">
        <f>_xlfn.XLOOKUP(Table5[[#This Row],[r]],Table3[r],Table3[kapp],"")</f>
        <v>8988.1774343278394</v>
      </c>
      <c r="F1494">
        <f>Table5[[#This Row],[kapp]]-Table5[[#This Row],[old]]</f>
        <v>2183.5311002401613</v>
      </c>
      <c r="G1494" t="str" cm="1">
        <f t="array" ref="G1494">IF(ROWS(_xlfn._xlws.FILTER(Table5[r],Table5[enz]=Table5[[#This Row],[enz]]))&gt;1,"many","1")</f>
        <v>many</v>
      </c>
      <c r="H1494" t="str" cm="1">
        <f t="array" ref="H1494">IF(ROWS(_xlfn._xlws.FILTER(Table5[r],Table5[rxn-no-enz]=Table5[[#This Row],[rxn-no-enz]]))&gt;1,"many","1")</f>
        <v>1</v>
      </c>
      <c r="I1494" t="str">
        <f>_xlfn.XLOOKUP(SUBSTITUTE(Table5[[#This Row],[r]],"'",""),Table6[rxn],Table6[rxn],"no")</f>
        <v>no</v>
      </c>
      <c r="J1494" t="str" cm="1">
        <f t="array" ref="J1494">_xlfn.XLOOKUP(Table5[[#This Row],[r]],"'"&amp;Table6[rxn]&amp;"'",Table6[expected kapp],"")</f>
        <v/>
      </c>
      <c r="L1494" t="s">
        <v>9905</v>
      </c>
      <c r="M1494">
        <v>8988.1774343278394</v>
      </c>
      <c r="AE1494" s="1" t="s">
        <v>12059</v>
      </c>
      <c r="AF1494" s="1" t="s">
        <v>2778</v>
      </c>
      <c r="AG1494" s="9">
        <v>6.9590042999999995E-11</v>
      </c>
      <c r="AH1494" s="1" t="str">
        <f>_xlfn.TEXTAFTER(Table9[[#This Row],[rxn]],"-",-1)</f>
        <v>rt7908_c</v>
      </c>
      <c r="AI1494" s="1" t="e">
        <f>_xlfn.TEXTAFTER(_xlfn.TEXTBEFORE(Table9[[#This Row],[rxn]],"-"&amp;Table9[[#This Row],[enz]]),"RXN-")</f>
        <v>#N/A</v>
      </c>
      <c r="AJ1494" s="1" t="str">
        <f>_xlfn.TEXTBEFORE(Table9[[#This Row],[rxn]],"_",-1)</f>
        <v>PROSYN-rt7908</v>
      </c>
    </row>
    <row r="1495" spans="1:36" ht="17" hidden="1" x14ac:dyDescent="0.25">
      <c r="A1495" t="s">
        <v>10026</v>
      </c>
      <c r="B1495" t="str">
        <f>_xlfn.TEXTAFTER(Table5[[#This Row],[r]],"-",-1)</f>
        <v>rt3783'</v>
      </c>
      <c r="C1495" t="str">
        <f>_xlfn.TEXTAFTER(_xlfn.TEXTBEFORE(Table5[[#This Row],[r]],"-"&amp;Table5[[#This Row],[enz]]),"'RXN-")</f>
        <v>LALDO3_c_FWD</v>
      </c>
      <c r="D1495">
        <v>11171.708534568001</v>
      </c>
      <c r="E1495">
        <f>_xlfn.XLOOKUP(Table5[[#This Row],[r]],Table3[r],Table3[kapp],"")</f>
        <v>8988.1774343278394</v>
      </c>
      <c r="F1495">
        <f>Table5[[#This Row],[kapp]]-Table5[[#This Row],[old]]</f>
        <v>2183.5311002401613</v>
      </c>
      <c r="G1495" t="str" cm="1">
        <f t="array" ref="G1495">IF(ROWS(_xlfn._xlws.FILTER(Table5[r],Table5[enz]=Table5[[#This Row],[enz]]))&gt;1,"many","1")</f>
        <v>many</v>
      </c>
      <c r="H1495" t="str" cm="1">
        <f t="array" ref="H1495">IF(ROWS(_xlfn._xlws.FILTER(Table5[r],Table5[rxn-no-enz]=Table5[[#This Row],[rxn-no-enz]]))&gt;1,"many","1")</f>
        <v>1</v>
      </c>
      <c r="I1495" t="str">
        <f>_xlfn.XLOOKUP(SUBSTITUTE(Table5[[#This Row],[r]],"'",""),Table6[rxn],Table6[rxn],"no")</f>
        <v>no</v>
      </c>
      <c r="J1495" t="str" cm="1">
        <f t="array" ref="J1495">_xlfn.XLOOKUP(Table5[[#This Row],[r]],"'"&amp;Table6[rxn]&amp;"'",Table6[expected kapp],"")</f>
        <v/>
      </c>
      <c r="L1495" t="s">
        <v>9906</v>
      </c>
      <c r="M1495">
        <v>8988.1774343278394</v>
      </c>
      <c r="AE1495" s="1" t="s">
        <v>4550</v>
      </c>
      <c r="AF1495" s="1" t="s">
        <v>2778</v>
      </c>
      <c r="AG1495" s="9">
        <v>9.1099387000000002E-11</v>
      </c>
      <c r="AH1495" s="1" t="str">
        <f>_xlfn.TEXTAFTER(Table9[[#This Row],[rxn]],"-",-1)</f>
        <v>rt7910</v>
      </c>
      <c r="AI1495" s="1" t="e">
        <f>_xlfn.TEXTAFTER(_xlfn.TEXTBEFORE(Table9[[#This Row],[rxn]],"-"&amp;Table9[[#This Row],[enz]]),"RXN-")</f>
        <v>#N/A</v>
      </c>
      <c r="AJ1495" s="1" t="e">
        <f>_xlfn.TEXTBEFORE(Table9[[#This Row],[rxn]],"_",-1)</f>
        <v>#N/A</v>
      </c>
    </row>
    <row r="1496" spans="1:36" ht="17" hidden="1" x14ac:dyDescent="0.25">
      <c r="A1496" t="s">
        <v>10027</v>
      </c>
      <c r="B1496" t="str">
        <f>_xlfn.TEXTAFTER(Table5[[#This Row],[r]],"-",-1)</f>
        <v>rt6543'</v>
      </c>
      <c r="C1496" t="str">
        <f>_xlfn.TEXTAFTER(_xlfn.TEXTBEFORE(Table5[[#This Row],[r]],"-"&amp;Table5[[#This Row],[enz]]),"'RXN-")</f>
        <v>LANOSTt_c_e_FWD</v>
      </c>
      <c r="D1496">
        <v>11171.708534568001</v>
      </c>
      <c r="E1496">
        <f>_xlfn.XLOOKUP(Table5[[#This Row],[r]],Table3[r],Table3[kapp],"")</f>
        <v>8988.1774343278394</v>
      </c>
      <c r="F1496">
        <f>Table5[[#This Row],[kapp]]-Table5[[#This Row],[old]]</f>
        <v>2183.5311002401613</v>
      </c>
      <c r="G1496" t="str" cm="1">
        <f t="array" ref="G1496">IF(ROWS(_xlfn._xlws.FILTER(Table5[r],Table5[enz]=Table5[[#This Row],[enz]]))&gt;1,"many","1")</f>
        <v>many</v>
      </c>
      <c r="H1496" t="str" cm="1">
        <f t="array" ref="H1496">IF(ROWS(_xlfn._xlws.FILTER(Table5[r],Table5[rxn-no-enz]=Table5[[#This Row],[rxn-no-enz]]))&gt;1,"many","1")</f>
        <v>1</v>
      </c>
      <c r="I1496" t="str">
        <f>_xlfn.XLOOKUP(SUBSTITUTE(Table5[[#This Row],[r]],"'",""),Table6[rxn],Table6[rxn],"no")</f>
        <v>no</v>
      </c>
      <c r="J1496" t="str" cm="1">
        <f t="array" ref="J1496">_xlfn.XLOOKUP(Table5[[#This Row],[r]],"'"&amp;Table6[rxn]&amp;"'",Table6[expected kapp],"")</f>
        <v/>
      </c>
      <c r="L1496" t="s">
        <v>9907</v>
      </c>
      <c r="M1496">
        <v>8988.1774343278394</v>
      </c>
      <c r="AE1496" s="1" t="s">
        <v>12060</v>
      </c>
      <c r="AF1496" s="1" t="s">
        <v>2778</v>
      </c>
      <c r="AG1496" s="9">
        <v>2.72710743E-10</v>
      </c>
      <c r="AH1496" s="1" t="str">
        <f>_xlfn.TEXTAFTER(Table9[[#This Row],[rxn]],"-",-1)</f>
        <v>rt7912</v>
      </c>
      <c r="AI1496" s="1" t="e">
        <f>_xlfn.TEXTAFTER(_xlfn.TEXTBEFORE(Table9[[#This Row],[rxn]],"-"&amp;Table9[[#This Row],[enz]]),"RXN-")</f>
        <v>#N/A</v>
      </c>
      <c r="AJ1496" s="1" t="e">
        <f>_xlfn.TEXTBEFORE(Table9[[#This Row],[rxn]],"_",-1)</f>
        <v>#N/A</v>
      </c>
    </row>
    <row r="1497" spans="1:36" ht="17" hidden="1" x14ac:dyDescent="0.25">
      <c r="A1497" t="s">
        <v>10028</v>
      </c>
      <c r="B1497" t="str">
        <f>_xlfn.TEXTAFTER(Table5[[#This Row],[r]],"-",-1)</f>
        <v>rt6543'</v>
      </c>
      <c r="C1497" t="str">
        <f>_xlfn.TEXTAFTER(_xlfn.TEXTBEFORE(Table5[[#This Row],[r]],"-"&amp;Table5[[#This Row],[enz]]),"'RXN-")</f>
        <v>LANOSTt_c_e_REV</v>
      </c>
      <c r="D1497">
        <v>11171.708534568001</v>
      </c>
      <c r="E1497">
        <f>_xlfn.XLOOKUP(Table5[[#This Row],[r]],Table3[r],Table3[kapp],"")</f>
        <v>8988.1774343278394</v>
      </c>
      <c r="F1497">
        <f>Table5[[#This Row],[kapp]]-Table5[[#This Row],[old]]</f>
        <v>2183.5311002401613</v>
      </c>
      <c r="G1497" t="str" cm="1">
        <f t="array" ref="G1497">IF(ROWS(_xlfn._xlws.FILTER(Table5[r],Table5[enz]=Table5[[#This Row],[enz]]))&gt;1,"many","1")</f>
        <v>many</v>
      </c>
      <c r="H1497" t="str" cm="1">
        <f t="array" ref="H1497">IF(ROWS(_xlfn._xlws.FILTER(Table5[r],Table5[rxn-no-enz]=Table5[[#This Row],[rxn-no-enz]]))&gt;1,"many","1")</f>
        <v>1</v>
      </c>
      <c r="I1497" t="str">
        <f>_xlfn.XLOOKUP(SUBSTITUTE(Table5[[#This Row],[r]],"'",""),Table6[rxn],Table6[rxn],"no")</f>
        <v>no</v>
      </c>
      <c r="J1497" t="str" cm="1">
        <f t="array" ref="J1497">_xlfn.XLOOKUP(Table5[[#This Row],[r]],"'"&amp;Table6[rxn]&amp;"'",Table6[expected kapp],"")</f>
        <v/>
      </c>
      <c r="L1497" t="s">
        <v>9908</v>
      </c>
      <c r="M1497">
        <v>8988.1774343278394</v>
      </c>
      <c r="AE1497" s="1" t="s">
        <v>4551</v>
      </c>
      <c r="AF1497" s="1" t="s">
        <v>2778</v>
      </c>
      <c r="AG1497" s="9">
        <v>2.9140071299999999E-10</v>
      </c>
      <c r="AH1497" s="1" t="str">
        <f>_xlfn.TEXTAFTER(Table9[[#This Row],[rxn]],"-",-1)</f>
        <v>rt7913</v>
      </c>
      <c r="AI1497" s="1" t="e">
        <f>_xlfn.TEXTAFTER(_xlfn.TEXTBEFORE(Table9[[#This Row],[rxn]],"-"&amp;Table9[[#This Row],[enz]]),"RXN-")</f>
        <v>#N/A</v>
      </c>
      <c r="AJ1497" s="1" t="e">
        <f>_xlfn.TEXTBEFORE(Table9[[#This Row],[rxn]],"_",-1)</f>
        <v>#N/A</v>
      </c>
    </row>
    <row r="1498" spans="1:36" ht="17" hidden="1" x14ac:dyDescent="0.25">
      <c r="A1498" t="s">
        <v>10029</v>
      </c>
      <c r="B1498" t="str">
        <f>_xlfn.TEXTAFTER(Table5[[#This Row],[r]],"-",-1)</f>
        <v>rt3783'</v>
      </c>
      <c r="C1498" t="str">
        <f>_xlfn.TEXTAFTER(_xlfn.TEXTBEFORE(Table5[[#This Row],[r]],"-"&amp;Table5[[#This Row],[enz]]),"'RXN-")</f>
        <v>LCADi_c_FWD</v>
      </c>
      <c r="D1498">
        <v>11171.708534568001</v>
      </c>
      <c r="E1498">
        <f>_xlfn.XLOOKUP(Table5[[#This Row],[r]],Table3[r],Table3[kapp],"")</f>
        <v>8988.1774343278394</v>
      </c>
      <c r="F1498">
        <f>Table5[[#This Row],[kapp]]-Table5[[#This Row],[old]]</f>
        <v>2183.5311002401613</v>
      </c>
      <c r="G1498" t="str" cm="1">
        <f t="array" ref="G1498">IF(ROWS(_xlfn._xlws.FILTER(Table5[r],Table5[enz]=Table5[[#This Row],[enz]]))&gt;1,"many","1")</f>
        <v>many</v>
      </c>
      <c r="H1498" t="str" cm="1">
        <f t="array" ref="H1498">IF(ROWS(_xlfn._xlws.FILTER(Table5[r],Table5[rxn-no-enz]=Table5[[#This Row],[rxn-no-enz]]))&gt;1,"many","1")</f>
        <v>1</v>
      </c>
      <c r="I1498" t="str">
        <f>_xlfn.XLOOKUP(SUBSTITUTE(Table5[[#This Row],[r]],"'",""),Table6[rxn],Table6[rxn],"no")</f>
        <v>no</v>
      </c>
      <c r="J1498" t="str" cm="1">
        <f t="array" ref="J1498">_xlfn.XLOOKUP(Table5[[#This Row],[r]],"'"&amp;Table6[rxn]&amp;"'",Table6[expected kapp],"")</f>
        <v/>
      </c>
      <c r="L1498" t="s">
        <v>9909</v>
      </c>
      <c r="M1498">
        <v>8988.1774343278394</v>
      </c>
      <c r="AE1498" s="1" t="s">
        <v>12061</v>
      </c>
      <c r="AF1498" s="1" t="s">
        <v>2778</v>
      </c>
      <c r="AG1498" s="9">
        <v>4.9994060999999998E-11</v>
      </c>
      <c r="AH1498" s="1" t="str">
        <f>_xlfn.TEXTAFTER(Table9[[#This Row],[rxn]],"-",-1)</f>
        <v>rt7916_x</v>
      </c>
      <c r="AI1498" s="1" t="e">
        <f>_xlfn.TEXTAFTER(_xlfn.TEXTBEFORE(Table9[[#This Row],[rxn]],"-"&amp;Table9[[#This Row],[enz]]),"RXN-")</f>
        <v>#N/A</v>
      </c>
      <c r="AJ1498" s="1" t="str">
        <f>_xlfn.TEXTBEFORE(Table9[[#This Row],[rxn]],"_",-1)</f>
        <v>PROSYN-rt7916</v>
      </c>
    </row>
    <row r="1499" spans="1:36" ht="17" hidden="1" x14ac:dyDescent="0.25">
      <c r="A1499" t="s">
        <v>10030</v>
      </c>
      <c r="B1499" t="str">
        <f>_xlfn.TEXTAFTER(Table5[[#This Row],[r]],"-",-1)</f>
        <v>rt1784_c'</v>
      </c>
      <c r="C1499" t="str">
        <f>_xlfn.TEXTAFTER(_xlfn.TEXTBEFORE(Table5[[#This Row],[r]],"-"&amp;Table5[[#This Row],[enz]]),"'RXN-")</f>
        <v>LCYSTAT_c_FWD</v>
      </c>
      <c r="D1499">
        <v>11171.708534568001</v>
      </c>
      <c r="E1499">
        <f>_xlfn.XLOOKUP(Table5[[#This Row],[r]],Table3[r],Table3[kapp],"")</f>
        <v>8988.1774343278394</v>
      </c>
      <c r="F1499">
        <f>Table5[[#This Row],[kapp]]-Table5[[#This Row],[old]]</f>
        <v>2183.5311002401613</v>
      </c>
      <c r="G1499" t="str" cm="1">
        <f t="array" ref="G1499">IF(ROWS(_xlfn._xlws.FILTER(Table5[r],Table5[enz]=Table5[[#This Row],[enz]]))&gt;1,"many","1")</f>
        <v>many</v>
      </c>
      <c r="H1499" t="str" cm="1">
        <f t="array" ref="H1499">IF(ROWS(_xlfn._xlws.FILTER(Table5[r],Table5[rxn-no-enz]=Table5[[#This Row],[rxn-no-enz]]))&gt;1,"many","1")</f>
        <v>1</v>
      </c>
      <c r="I1499" t="str">
        <f>_xlfn.XLOOKUP(SUBSTITUTE(Table5[[#This Row],[r]],"'",""),Table6[rxn],Table6[rxn],"no")</f>
        <v>no</v>
      </c>
      <c r="J1499" t="str" cm="1">
        <f t="array" ref="J1499">_xlfn.XLOOKUP(Table5[[#This Row],[r]],"'"&amp;Table6[rxn]&amp;"'",Table6[expected kapp],"")</f>
        <v/>
      </c>
      <c r="L1499" t="s">
        <v>9910</v>
      </c>
      <c r="M1499">
        <v>8988.1774343278394</v>
      </c>
      <c r="AE1499" s="1" t="s">
        <v>12062</v>
      </c>
      <c r="AF1499" s="1" t="s">
        <v>2778</v>
      </c>
      <c r="AG1499" s="9">
        <v>5.2230777E-11</v>
      </c>
      <c r="AH1499" s="1" t="str">
        <f>_xlfn.TEXTAFTER(Table9[[#This Row],[rxn]],"-",-1)</f>
        <v>rt7917</v>
      </c>
      <c r="AI1499" s="1" t="e">
        <f>_xlfn.TEXTAFTER(_xlfn.TEXTBEFORE(Table9[[#This Row],[rxn]],"-"&amp;Table9[[#This Row],[enz]]),"RXN-")</f>
        <v>#N/A</v>
      </c>
      <c r="AJ1499" s="1" t="e">
        <f>_xlfn.TEXTBEFORE(Table9[[#This Row],[rxn]],"_",-1)</f>
        <v>#N/A</v>
      </c>
    </row>
    <row r="1500" spans="1:36" ht="17" hidden="1" x14ac:dyDescent="0.25">
      <c r="A1500" t="s">
        <v>10031</v>
      </c>
      <c r="B1500" t="str">
        <f>_xlfn.TEXTAFTER(Table5[[#This Row],[r]],"-",-1)</f>
        <v>rt1784_c'</v>
      </c>
      <c r="C1500" t="str">
        <f>_xlfn.TEXTAFTER(_xlfn.TEXTBEFORE(Table5[[#This Row],[r]],"-"&amp;Table5[[#This Row],[enz]]),"'RXN-")</f>
        <v>LCYSTAT_c_REV</v>
      </c>
      <c r="D1500">
        <v>11171.708534568001</v>
      </c>
      <c r="E1500">
        <f>_xlfn.XLOOKUP(Table5[[#This Row],[r]],Table3[r],Table3[kapp],"")</f>
        <v>8988.1774343278394</v>
      </c>
      <c r="F1500">
        <f>Table5[[#This Row],[kapp]]-Table5[[#This Row],[old]]</f>
        <v>2183.5311002401613</v>
      </c>
      <c r="G1500" t="str" cm="1">
        <f t="array" ref="G1500">IF(ROWS(_xlfn._xlws.FILTER(Table5[r],Table5[enz]=Table5[[#This Row],[enz]]))&gt;1,"many","1")</f>
        <v>many</v>
      </c>
      <c r="H1500" t="str" cm="1">
        <f t="array" ref="H1500">IF(ROWS(_xlfn._xlws.FILTER(Table5[r],Table5[rxn-no-enz]=Table5[[#This Row],[rxn-no-enz]]))&gt;1,"many","1")</f>
        <v>1</v>
      </c>
      <c r="I1500" t="str">
        <f>_xlfn.XLOOKUP(SUBSTITUTE(Table5[[#This Row],[r]],"'",""),Table6[rxn],Table6[rxn],"no")</f>
        <v>no</v>
      </c>
      <c r="J1500" t="str" cm="1">
        <f t="array" ref="J1500">_xlfn.XLOOKUP(Table5[[#This Row],[r]],"'"&amp;Table6[rxn]&amp;"'",Table6[expected kapp],"")</f>
        <v/>
      </c>
      <c r="L1500" t="s">
        <v>9911</v>
      </c>
      <c r="M1500">
        <v>8988.1774343278394</v>
      </c>
      <c r="AE1500" s="1" t="s">
        <v>12063</v>
      </c>
      <c r="AF1500" s="1" t="s">
        <v>2778</v>
      </c>
      <c r="AG1500" s="9">
        <v>2.6155010999999999E-11</v>
      </c>
      <c r="AH1500" s="1" t="str">
        <f>_xlfn.TEXTAFTER(Table9[[#This Row],[rxn]],"-",-1)</f>
        <v>rt7919</v>
      </c>
      <c r="AI1500" s="1" t="e">
        <f>_xlfn.TEXTAFTER(_xlfn.TEXTBEFORE(Table9[[#This Row],[rxn]],"-"&amp;Table9[[#This Row],[enz]]),"RXN-")</f>
        <v>#N/A</v>
      </c>
      <c r="AJ1500" s="1" t="e">
        <f>_xlfn.TEXTBEFORE(Table9[[#This Row],[rxn]],"_",-1)</f>
        <v>#N/A</v>
      </c>
    </row>
    <row r="1501" spans="1:36" ht="17" hidden="1" x14ac:dyDescent="0.25">
      <c r="A1501" t="s">
        <v>10032</v>
      </c>
      <c r="B1501" t="str">
        <f>_xlfn.TEXTAFTER(Table5[[#This Row],[r]],"-",-1)</f>
        <v>rt5258_x'</v>
      </c>
      <c r="C1501" t="str">
        <f>_xlfn.TEXTAFTER(_xlfn.TEXTBEFORE(Table5[[#This Row],[r]],"-"&amp;Table5[[#This Row],[enz]]),"'RXN-")</f>
        <v>LDH_L_x_FWD</v>
      </c>
      <c r="D1501">
        <v>11171.708534568001</v>
      </c>
      <c r="E1501">
        <f>_xlfn.XLOOKUP(Table5[[#This Row],[r]],Table3[r],Table3[kapp],"")</f>
        <v>8988.1774343278394</v>
      </c>
      <c r="F1501">
        <f>Table5[[#This Row],[kapp]]-Table5[[#This Row],[old]]</f>
        <v>2183.5311002401613</v>
      </c>
      <c r="G1501" t="str" cm="1">
        <f t="array" ref="G1501">IF(ROWS(_xlfn._xlws.FILTER(Table5[r],Table5[enz]=Table5[[#This Row],[enz]]))&gt;1,"many","1")</f>
        <v>1</v>
      </c>
      <c r="H1501" t="str" cm="1">
        <f t="array" ref="H1501">IF(ROWS(_xlfn._xlws.FILTER(Table5[r],Table5[rxn-no-enz]=Table5[[#This Row],[rxn-no-enz]]))&gt;1,"many","1")</f>
        <v>1</v>
      </c>
      <c r="I1501" t="str">
        <f>_xlfn.XLOOKUP(SUBSTITUTE(Table5[[#This Row],[r]],"'",""),Table6[rxn],Table6[rxn],"no")</f>
        <v>no</v>
      </c>
      <c r="J1501" t="str" cm="1">
        <f t="array" ref="J1501">_xlfn.XLOOKUP(Table5[[#This Row],[r]],"'"&amp;Table6[rxn]&amp;"'",Table6[expected kapp],"")</f>
        <v/>
      </c>
      <c r="L1501" t="s">
        <v>9912</v>
      </c>
      <c r="M1501">
        <v>8988.1774343278394</v>
      </c>
      <c r="AE1501" s="1" t="s">
        <v>12064</v>
      </c>
      <c r="AF1501" s="1" t="s">
        <v>2778</v>
      </c>
      <c r="AG1501" s="9">
        <v>8.6845201999999999E-11</v>
      </c>
      <c r="AH1501" s="1" t="str">
        <f>_xlfn.TEXTAFTER(Table9[[#This Row],[rxn]],"-",-1)</f>
        <v>rt7922</v>
      </c>
      <c r="AI1501" s="1" t="e">
        <f>_xlfn.TEXTAFTER(_xlfn.TEXTBEFORE(Table9[[#This Row],[rxn]],"-"&amp;Table9[[#This Row],[enz]]),"RXN-")</f>
        <v>#N/A</v>
      </c>
      <c r="AJ1501" s="1" t="e">
        <f>_xlfn.TEXTBEFORE(Table9[[#This Row],[rxn]],"_",-1)</f>
        <v>#N/A</v>
      </c>
    </row>
    <row r="1502" spans="1:36" ht="17" hidden="1" x14ac:dyDescent="0.25">
      <c r="A1502" t="s">
        <v>10033</v>
      </c>
      <c r="B1502" t="str">
        <f>_xlfn.TEXTAFTER(Table5[[#This Row],[r]],"-",-1)</f>
        <v>rt6501'</v>
      </c>
      <c r="C1502" t="str">
        <f>_xlfn.TEXTAFTER(_xlfn.TEXTBEFORE(Table5[[#This Row],[r]],"-"&amp;Table5[[#This Row],[enz]]),"'RXN-")</f>
        <v>LEUt_c_v_FWD</v>
      </c>
      <c r="D1502">
        <v>11171.708534568001</v>
      </c>
      <c r="E1502">
        <f>_xlfn.XLOOKUP(Table5[[#This Row],[r]],Table3[r],Table3[kapp],"")</f>
        <v>8988.1774343278394</v>
      </c>
      <c r="F1502">
        <f>Table5[[#This Row],[kapp]]-Table5[[#This Row],[old]]</f>
        <v>2183.5311002401613</v>
      </c>
      <c r="G1502" t="str" cm="1">
        <f t="array" ref="G1502">IF(ROWS(_xlfn._xlws.FILTER(Table5[r],Table5[enz]=Table5[[#This Row],[enz]]))&gt;1,"many","1")</f>
        <v>many</v>
      </c>
      <c r="H1502" t="str" cm="1">
        <f t="array" ref="H1502">IF(ROWS(_xlfn._xlws.FILTER(Table5[r],Table5[rxn-no-enz]=Table5[[#This Row],[rxn-no-enz]]))&gt;1,"many","1")</f>
        <v>1</v>
      </c>
      <c r="I1502" t="str">
        <f>_xlfn.XLOOKUP(SUBSTITUTE(Table5[[#This Row],[r]],"'",""),Table6[rxn],Table6[rxn],"no")</f>
        <v>no</v>
      </c>
      <c r="J1502" t="str" cm="1">
        <f t="array" ref="J1502">_xlfn.XLOOKUP(Table5[[#This Row],[r]],"'"&amp;Table6[rxn]&amp;"'",Table6[expected kapp],"")</f>
        <v/>
      </c>
      <c r="L1502" t="s">
        <v>9913</v>
      </c>
      <c r="M1502">
        <v>8988.1774343278394</v>
      </c>
      <c r="AE1502" s="1" t="s">
        <v>12065</v>
      </c>
      <c r="AF1502" s="1" t="s">
        <v>2778</v>
      </c>
      <c r="AG1502" s="9">
        <v>2.2451988E-10</v>
      </c>
      <c r="AH1502" s="1" t="str">
        <f>_xlfn.TEXTAFTER(Table9[[#This Row],[rxn]],"-",-1)</f>
        <v>rt7955_c</v>
      </c>
      <c r="AI1502" s="1" t="e">
        <f>_xlfn.TEXTAFTER(_xlfn.TEXTBEFORE(Table9[[#This Row],[rxn]],"-"&amp;Table9[[#This Row],[enz]]),"RXN-")</f>
        <v>#N/A</v>
      </c>
      <c r="AJ1502" s="1" t="str">
        <f>_xlfn.TEXTBEFORE(Table9[[#This Row],[rxn]],"_",-1)</f>
        <v>PROSYN-rt7955</v>
      </c>
    </row>
    <row r="1503" spans="1:36" ht="17" hidden="1" x14ac:dyDescent="0.25">
      <c r="A1503" t="s">
        <v>10034</v>
      </c>
      <c r="B1503" t="str">
        <f>_xlfn.TEXTAFTER(Table5[[#This Row],[r]],"-",-1)</f>
        <v>rt5646'</v>
      </c>
      <c r="C1503" t="str">
        <f>_xlfn.TEXTAFTER(_xlfn.TEXTBEFORE(Table5[[#This Row],[r]],"-"&amp;Table5[[#This Row],[enz]]),"'RXN-")</f>
        <v>LEUTA_c_FWD</v>
      </c>
      <c r="D1503">
        <v>11171.708534568001</v>
      </c>
      <c r="E1503">
        <f>_xlfn.XLOOKUP(Table5[[#This Row],[r]],Table3[r],Table3[kapp],"")</f>
        <v>8988.1774343278394</v>
      </c>
      <c r="F1503">
        <f>Table5[[#This Row],[kapp]]-Table5[[#This Row],[old]]</f>
        <v>2183.5311002401613</v>
      </c>
      <c r="G1503" t="str" cm="1">
        <f t="array" ref="G1503">IF(ROWS(_xlfn._xlws.FILTER(Table5[r],Table5[enz]=Table5[[#This Row],[enz]]))&gt;1,"many","1")</f>
        <v>many</v>
      </c>
      <c r="H1503" t="str" cm="1">
        <f t="array" ref="H1503">IF(ROWS(_xlfn._xlws.FILTER(Table5[r],Table5[rxn-no-enz]=Table5[[#This Row],[rxn-no-enz]]))&gt;1,"many","1")</f>
        <v>many</v>
      </c>
      <c r="I1503" t="str">
        <f>_xlfn.XLOOKUP(SUBSTITUTE(Table5[[#This Row],[r]],"'",""),Table6[rxn],Table6[rxn],"no")</f>
        <v>no</v>
      </c>
      <c r="J1503" t="str" cm="1">
        <f t="array" ref="J1503">_xlfn.XLOOKUP(Table5[[#This Row],[r]],"'"&amp;Table6[rxn]&amp;"'",Table6[expected kapp],"")</f>
        <v/>
      </c>
      <c r="L1503" t="s">
        <v>9914</v>
      </c>
      <c r="M1503">
        <v>8988.1774343278394</v>
      </c>
      <c r="AE1503" s="1" t="s">
        <v>12066</v>
      </c>
      <c r="AF1503" s="1" t="s">
        <v>2778</v>
      </c>
      <c r="AG1503" s="9">
        <v>2.62619362E-10</v>
      </c>
      <c r="AH1503" s="1" t="str">
        <f>_xlfn.TEXTAFTER(Table9[[#This Row],[rxn]],"-",-1)</f>
        <v>rt7962_DKMPPH_c</v>
      </c>
      <c r="AI1503" s="1" t="e">
        <f>_xlfn.TEXTAFTER(_xlfn.TEXTBEFORE(Table9[[#This Row],[rxn]],"-"&amp;Table9[[#This Row],[enz]]),"RXN-")</f>
        <v>#N/A</v>
      </c>
      <c r="AJ1503" s="1" t="str">
        <f>_xlfn.TEXTBEFORE(Table9[[#This Row],[rxn]],"_",-1)</f>
        <v>PROSYN-rt7962_DKMPPH</v>
      </c>
    </row>
    <row r="1504" spans="1:36" ht="17" hidden="1" x14ac:dyDescent="0.25">
      <c r="A1504" t="s">
        <v>10035</v>
      </c>
      <c r="B1504" t="str">
        <f>_xlfn.TEXTAFTER(Table5[[#This Row],[r]],"-",-1)</f>
        <v>rt5646'</v>
      </c>
      <c r="C1504" t="str">
        <f>_xlfn.TEXTAFTER(_xlfn.TEXTBEFORE(Table5[[#This Row],[r]],"-"&amp;Table5[[#This Row],[enz]]),"'RXN-")</f>
        <v>LEUTA_c_REV</v>
      </c>
      <c r="D1504">
        <v>11171.708534568001</v>
      </c>
      <c r="E1504">
        <f>_xlfn.XLOOKUP(Table5[[#This Row],[r]],Table3[r],Table3[kapp],"")</f>
        <v>8988.1774343278394</v>
      </c>
      <c r="F1504">
        <f>Table5[[#This Row],[kapp]]-Table5[[#This Row],[old]]</f>
        <v>2183.5311002401613</v>
      </c>
      <c r="G1504" t="str" cm="1">
        <f t="array" ref="G1504">IF(ROWS(_xlfn._xlws.FILTER(Table5[r],Table5[enz]=Table5[[#This Row],[enz]]))&gt;1,"many","1")</f>
        <v>many</v>
      </c>
      <c r="H1504" t="str" cm="1">
        <f t="array" ref="H1504">IF(ROWS(_xlfn._xlws.FILTER(Table5[r],Table5[rxn-no-enz]=Table5[[#This Row],[rxn-no-enz]]))&gt;1,"many","1")</f>
        <v>many</v>
      </c>
      <c r="I1504" t="str">
        <f>_xlfn.XLOOKUP(SUBSTITUTE(Table5[[#This Row],[r]],"'",""),Table6[rxn],Table6[rxn],"no")</f>
        <v>no</v>
      </c>
      <c r="J1504" t="str" cm="1">
        <f t="array" ref="J1504">_xlfn.XLOOKUP(Table5[[#This Row],[r]],"'"&amp;Table6[rxn]&amp;"'",Table6[expected kapp],"")</f>
        <v/>
      </c>
      <c r="L1504" t="s">
        <v>9915</v>
      </c>
      <c r="M1504">
        <v>8988.1774343278394</v>
      </c>
      <c r="AE1504" s="1" t="s">
        <v>4552</v>
      </c>
      <c r="AF1504" s="1" t="s">
        <v>2778</v>
      </c>
      <c r="AG1504" s="9">
        <v>4.7038225470000004E-9</v>
      </c>
      <c r="AH1504" s="1" t="str">
        <f>_xlfn.TEXTAFTER(Table9[[#This Row],[rxn]],"-",-1)</f>
        <v>rt7991</v>
      </c>
      <c r="AI1504" s="1" t="e">
        <f>_xlfn.TEXTAFTER(_xlfn.TEXTBEFORE(Table9[[#This Row],[rxn]],"-"&amp;Table9[[#This Row],[enz]]),"RXN-")</f>
        <v>#N/A</v>
      </c>
      <c r="AJ1504" s="1" t="e">
        <f>_xlfn.TEXTBEFORE(Table9[[#This Row],[rxn]],"_",-1)</f>
        <v>#N/A</v>
      </c>
    </row>
    <row r="1505" spans="1:36" ht="17" hidden="1" x14ac:dyDescent="0.25">
      <c r="A1505" t="s">
        <v>10036</v>
      </c>
      <c r="B1505" t="str">
        <f>_xlfn.TEXTAFTER(Table5[[#This Row],[r]],"-",-1)</f>
        <v>rt6485'</v>
      </c>
      <c r="C1505" t="str">
        <f>_xlfn.TEXTAFTER(_xlfn.TEXTBEFORE(Table5[[#This Row],[r]],"-"&amp;Table5[[#This Row],[enz]]),"'RXN-")</f>
        <v>LEUTA_c_FWD</v>
      </c>
      <c r="D1505">
        <v>11171.708534568001</v>
      </c>
      <c r="E1505">
        <f>_xlfn.XLOOKUP(Table5[[#This Row],[r]],Table3[r],Table3[kapp],"")</f>
        <v>8988.1774343278394</v>
      </c>
      <c r="F1505">
        <f>Table5[[#This Row],[kapp]]-Table5[[#This Row],[old]]</f>
        <v>2183.5311002401613</v>
      </c>
      <c r="G1505" t="str" cm="1">
        <f t="array" ref="G1505">IF(ROWS(_xlfn._xlws.FILTER(Table5[r],Table5[enz]=Table5[[#This Row],[enz]]))&gt;1,"many","1")</f>
        <v>many</v>
      </c>
      <c r="H1505" t="str" cm="1">
        <f t="array" ref="H1505">IF(ROWS(_xlfn._xlws.FILTER(Table5[r],Table5[rxn-no-enz]=Table5[[#This Row],[rxn-no-enz]]))&gt;1,"many","1")</f>
        <v>many</v>
      </c>
      <c r="I1505" t="str">
        <f>_xlfn.XLOOKUP(SUBSTITUTE(Table5[[#This Row],[r]],"'",""),Table6[rxn],Table6[rxn],"no")</f>
        <v>no</v>
      </c>
      <c r="J1505" t="str" cm="1">
        <f t="array" ref="J1505">_xlfn.XLOOKUP(Table5[[#This Row],[r]],"'"&amp;Table6[rxn]&amp;"'",Table6[expected kapp],"")</f>
        <v/>
      </c>
      <c r="L1505" t="s">
        <v>9916</v>
      </c>
      <c r="M1505">
        <v>8988.1774343278394</v>
      </c>
      <c r="AE1505" s="1" t="s">
        <v>12067</v>
      </c>
      <c r="AF1505" s="1" t="s">
        <v>2778</v>
      </c>
      <c r="AG1505" s="9">
        <v>7.4457912999999998E-11</v>
      </c>
      <c r="AH1505" s="1" t="str">
        <f>_xlfn.TEXTAFTER(Table9[[#This Row],[rxn]],"-",-1)</f>
        <v>rt8001</v>
      </c>
      <c r="AI1505" s="1" t="e">
        <f>_xlfn.TEXTAFTER(_xlfn.TEXTBEFORE(Table9[[#This Row],[rxn]],"-"&amp;Table9[[#This Row],[enz]]),"RXN-")</f>
        <v>#N/A</v>
      </c>
      <c r="AJ1505" s="1" t="e">
        <f>_xlfn.TEXTBEFORE(Table9[[#This Row],[rxn]],"_",-1)</f>
        <v>#N/A</v>
      </c>
    </row>
    <row r="1506" spans="1:36" ht="17" hidden="1" x14ac:dyDescent="0.25">
      <c r="A1506" t="s">
        <v>10037</v>
      </c>
      <c r="B1506" t="str">
        <f>_xlfn.TEXTAFTER(Table5[[#This Row],[r]],"-",-1)</f>
        <v>rt6485'</v>
      </c>
      <c r="C1506" t="str">
        <f>_xlfn.TEXTAFTER(_xlfn.TEXTBEFORE(Table5[[#This Row],[r]],"-"&amp;Table5[[#This Row],[enz]]),"'RXN-")</f>
        <v>LEUTA_c_REV</v>
      </c>
      <c r="D1506">
        <v>11171.708534568001</v>
      </c>
      <c r="E1506">
        <f>_xlfn.XLOOKUP(Table5[[#This Row],[r]],Table3[r],Table3[kapp],"")</f>
        <v>8988.1774343278394</v>
      </c>
      <c r="F1506">
        <f>Table5[[#This Row],[kapp]]-Table5[[#This Row],[old]]</f>
        <v>2183.5311002401613</v>
      </c>
      <c r="G1506" t="str" cm="1">
        <f t="array" ref="G1506">IF(ROWS(_xlfn._xlws.FILTER(Table5[r],Table5[enz]=Table5[[#This Row],[enz]]))&gt;1,"many","1")</f>
        <v>many</v>
      </c>
      <c r="H1506" t="str" cm="1">
        <f t="array" ref="H1506">IF(ROWS(_xlfn._xlws.FILTER(Table5[r],Table5[rxn-no-enz]=Table5[[#This Row],[rxn-no-enz]]))&gt;1,"many","1")</f>
        <v>many</v>
      </c>
      <c r="I1506" t="str">
        <f>_xlfn.XLOOKUP(SUBSTITUTE(Table5[[#This Row],[r]],"'",""),Table6[rxn],Table6[rxn],"no")</f>
        <v>no</v>
      </c>
      <c r="J1506" t="str" cm="1">
        <f t="array" ref="J1506">_xlfn.XLOOKUP(Table5[[#This Row],[r]],"'"&amp;Table6[rxn]&amp;"'",Table6[expected kapp],"")</f>
        <v/>
      </c>
      <c r="L1506" t="s">
        <v>9917</v>
      </c>
      <c r="M1506">
        <v>8988.1774343278394</v>
      </c>
      <c r="AE1506" s="1" t="s">
        <v>12068</v>
      </c>
      <c r="AF1506" s="1" t="s">
        <v>2778</v>
      </c>
      <c r="AG1506" s="9">
        <v>4.4882884299999997E-10</v>
      </c>
      <c r="AH1506" s="1" t="str">
        <f>_xlfn.TEXTAFTER(Table9[[#This Row],[rxn]],"-",-1)</f>
        <v>rt8029</v>
      </c>
      <c r="AI1506" s="1" t="e">
        <f>_xlfn.TEXTAFTER(_xlfn.TEXTBEFORE(Table9[[#This Row],[rxn]],"-"&amp;Table9[[#This Row],[enz]]),"RXN-")</f>
        <v>#N/A</v>
      </c>
      <c r="AJ1506" s="1" t="e">
        <f>_xlfn.TEXTBEFORE(Table9[[#This Row],[rxn]],"_",-1)</f>
        <v>#N/A</v>
      </c>
    </row>
    <row r="1507" spans="1:36" ht="17" hidden="1" x14ac:dyDescent="0.25">
      <c r="A1507" t="s">
        <v>10038</v>
      </c>
      <c r="B1507" t="str">
        <f>_xlfn.TEXTAFTER(Table5[[#This Row],[r]],"-",-1)</f>
        <v>rt6242_m'</v>
      </c>
      <c r="C1507" t="str">
        <f>_xlfn.TEXTAFTER(_xlfn.TEXTBEFORE(Table5[[#This Row],[r]],"-"&amp;Table5[[#This Row],[enz]]),"'RXN-")</f>
        <v>LEUTA_m_FWD</v>
      </c>
      <c r="D1507">
        <v>11171.708534568001</v>
      </c>
      <c r="E1507">
        <f>_xlfn.XLOOKUP(Table5[[#This Row],[r]],Table3[r],Table3[kapp],"")</f>
        <v>8988.1774343278394</v>
      </c>
      <c r="F1507">
        <f>Table5[[#This Row],[kapp]]-Table5[[#This Row],[old]]</f>
        <v>2183.5311002401613</v>
      </c>
      <c r="G1507" t="str" cm="1">
        <f t="array" ref="G1507">IF(ROWS(_xlfn._xlws.FILTER(Table5[r],Table5[enz]=Table5[[#This Row],[enz]]))&gt;1,"many","1")</f>
        <v>many</v>
      </c>
      <c r="H1507" t="str" cm="1">
        <f t="array" ref="H1507">IF(ROWS(_xlfn._xlws.FILTER(Table5[r],Table5[rxn-no-enz]=Table5[[#This Row],[rxn-no-enz]]))&gt;1,"many","1")</f>
        <v>1</v>
      </c>
      <c r="I1507" t="str">
        <f>_xlfn.XLOOKUP(SUBSTITUTE(Table5[[#This Row],[r]],"'",""),Table6[rxn],Table6[rxn],"no")</f>
        <v>no</v>
      </c>
      <c r="J1507" t="str" cm="1">
        <f t="array" ref="J1507">_xlfn.XLOOKUP(Table5[[#This Row],[r]],"'"&amp;Table6[rxn]&amp;"'",Table6[expected kapp],"")</f>
        <v/>
      </c>
      <c r="L1507" t="s">
        <v>9918</v>
      </c>
      <c r="M1507">
        <v>8988.1774343278394</v>
      </c>
      <c r="AE1507" s="1" t="s">
        <v>12069</v>
      </c>
      <c r="AF1507" s="1" t="s">
        <v>2778</v>
      </c>
      <c r="AG1507" s="9">
        <v>3.5132397E-11</v>
      </c>
      <c r="AH1507" s="1" t="str">
        <f>_xlfn.TEXTAFTER(Table9[[#This Row],[rxn]],"-",-1)</f>
        <v>rt8036_c</v>
      </c>
      <c r="AI1507" s="1" t="e">
        <f>_xlfn.TEXTAFTER(_xlfn.TEXTBEFORE(Table9[[#This Row],[rxn]],"-"&amp;Table9[[#This Row],[enz]]),"RXN-")</f>
        <v>#N/A</v>
      </c>
      <c r="AJ1507" s="1" t="str">
        <f>_xlfn.TEXTBEFORE(Table9[[#This Row],[rxn]],"_",-1)</f>
        <v>PROSYN-rt8036</v>
      </c>
    </row>
    <row r="1508" spans="1:36" ht="17" hidden="1" x14ac:dyDescent="0.25">
      <c r="A1508" t="s">
        <v>10039</v>
      </c>
      <c r="B1508" t="str">
        <f>_xlfn.TEXTAFTER(Table5[[#This Row],[r]],"-",-1)</f>
        <v>rt6242_m'</v>
      </c>
      <c r="C1508" t="str">
        <f>_xlfn.TEXTAFTER(_xlfn.TEXTBEFORE(Table5[[#This Row],[r]],"-"&amp;Table5[[#This Row],[enz]]),"'RXN-")</f>
        <v>LEUTA_m_REV</v>
      </c>
      <c r="D1508">
        <v>11171.708534568001</v>
      </c>
      <c r="E1508">
        <f>_xlfn.XLOOKUP(Table5[[#This Row],[r]],Table3[r],Table3[kapp],"")</f>
        <v>8988.1774343278394</v>
      </c>
      <c r="F1508">
        <f>Table5[[#This Row],[kapp]]-Table5[[#This Row],[old]]</f>
        <v>2183.5311002401613</v>
      </c>
      <c r="G1508" t="str" cm="1">
        <f t="array" ref="G1508">IF(ROWS(_xlfn._xlws.FILTER(Table5[r],Table5[enz]=Table5[[#This Row],[enz]]))&gt;1,"many","1")</f>
        <v>many</v>
      </c>
      <c r="H1508" t="str" cm="1">
        <f t="array" ref="H1508">IF(ROWS(_xlfn._xlws.FILTER(Table5[r],Table5[rxn-no-enz]=Table5[[#This Row],[rxn-no-enz]]))&gt;1,"many","1")</f>
        <v>1</v>
      </c>
      <c r="I1508" t="str">
        <f>_xlfn.XLOOKUP(SUBSTITUTE(Table5[[#This Row],[r]],"'",""),Table6[rxn],Table6[rxn],"no")</f>
        <v>no</v>
      </c>
      <c r="J1508" t="str" cm="1">
        <f t="array" ref="J1508">_xlfn.XLOOKUP(Table5[[#This Row],[r]],"'"&amp;Table6[rxn]&amp;"'",Table6[expected kapp],"")</f>
        <v/>
      </c>
      <c r="L1508" t="s">
        <v>9919</v>
      </c>
      <c r="M1508">
        <v>8988.1774343278394</v>
      </c>
      <c r="AE1508" s="1" t="s">
        <v>12070</v>
      </c>
      <c r="AF1508" s="1" t="s">
        <v>2778</v>
      </c>
      <c r="AG1508" s="9">
        <v>3.7576729999999897E-12</v>
      </c>
      <c r="AH1508" s="1" t="str">
        <f>_xlfn.TEXTAFTER(Table9[[#This Row],[rxn]],"-",-1)</f>
        <v>rt8047</v>
      </c>
      <c r="AI1508" s="1" t="e">
        <f>_xlfn.TEXTAFTER(_xlfn.TEXTBEFORE(Table9[[#This Row],[rxn]],"-"&amp;Table9[[#This Row],[enz]]),"RXN-")</f>
        <v>#N/A</v>
      </c>
      <c r="AJ1508" s="1" t="e">
        <f>_xlfn.TEXTBEFORE(Table9[[#This Row],[rxn]],"_",-1)</f>
        <v>#N/A</v>
      </c>
    </row>
    <row r="1509" spans="1:36" ht="17" hidden="1" x14ac:dyDescent="0.25">
      <c r="A1509" t="s">
        <v>10040</v>
      </c>
      <c r="B1509" t="str">
        <f>_xlfn.TEXTAFTER(Table5[[#This Row],[r]],"-",-1)</f>
        <v>rt7819'</v>
      </c>
      <c r="C1509" t="str">
        <f>_xlfn.TEXTAFTER(_xlfn.TEXTBEFORE(Table5[[#This Row],[r]],"-"&amp;Table5[[#This Row],[enz]]),"'RXN-")</f>
        <v>LEUtpa_v_FWD</v>
      </c>
      <c r="D1509">
        <v>11171.708534568001</v>
      </c>
      <c r="E1509">
        <f>_xlfn.XLOOKUP(Table5[[#This Row],[r]],Table3[r],Table3[kapp],"")</f>
        <v>8988.1774343278394</v>
      </c>
      <c r="F1509">
        <f>Table5[[#This Row],[kapp]]-Table5[[#This Row],[old]]</f>
        <v>2183.5311002401613</v>
      </c>
      <c r="G1509" t="str" cm="1">
        <f t="array" ref="G1509">IF(ROWS(_xlfn._xlws.FILTER(Table5[r],Table5[enz]=Table5[[#This Row],[enz]]))&gt;1,"many","1")</f>
        <v>many</v>
      </c>
      <c r="H1509" t="str" cm="1">
        <f t="array" ref="H1509">IF(ROWS(_xlfn._xlws.FILTER(Table5[r],Table5[rxn-no-enz]=Table5[[#This Row],[rxn-no-enz]]))&gt;1,"many","1")</f>
        <v>1</v>
      </c>
      <c r="I1509" t="str">
        <f>_xlfn.XLOOKUP(SUBSTITUTE(Table5[[#This Row],[r]],"'",""),Table6[rxn],Table6[rxn],"no")</f>
        <v>no</v>
      </c>
      <c r="J1509" t="str" cm="1">
        <f t="array" ref="J1509">_xlfn.XLOOKUP(Table5[[#This Row],[r]],"'"&amp;Table6[rxn]&amp;"'",Table6[expected kapp],"")</f>
        <v/>
      </c>
      <c r="L1509" t="s">
        <v>9920</v>
      </c>
      <c r="M1509">
        <v>8988.1774343278394</v>
      </c>
      <c r="AE1509" s="1" t="s">
        <v>12071</v>
      </c>
      <c r="AF1509" s="1" t="s">
        <v>2778</v>
      </c>
      <c r="AG1509" s="9">
        <v>3.5336695000000003E-11</v>
      </c>
      <c r="AH1509" s="1" t="str">
        <f>_xlfn.TEXTAFTER(Table9[[#This Row],[rxn]],"-",-1)</f>
        <v>rt8055</v>
      </c>
      <c r="AI1509" s="1" t="e">
        <f>_xlfn.TEXTAFTER(_xlfn.TEXTBEFORE(Table9[[#This Row],[rxn]],"-"&amp;Table9[[#This Row],[enz]]),"RXN-")</f>
        <v>#N/A</v>
      </c>
      <c r="AJ1509" s="1" t="e">
        <f>_xlfn.TEXTBEFORE(Table9[[#This Row],[rxn]],"_",-1)</f>
        <v>#N/A</v>
      </c>
    </row>
    <row r="1510" spans="1:36" ht="17" hidden="1" x14ac:dyDescent="0.25">
      <c r="A1510" t="s">
        <v>10041</v>
      </c>
      <c r="B1510" t="str">
        <f>_xlfn.TEXTAFTER(Table5[[#This Row],[r]],"-",-1)</f>
        <v>rt4375'</v>
      </c>
      <c r="C1510" t="str">
        <f>_xlfn.TEXTAFTER(_xlfn.TEXTBEFORE(Table5[[#This Row],[r]],"-"&amp;Table5[[#This Row],[enz]]),"'RXN-")</f>
        <v>LEUtps_v_FWD</v>
      </c>
      <c r="D1510">
        <v>11171.708534568001</v>
      </c>
      <c r="E1510">
        <f>_xlfn.XLOOKUP(Table5[[#This Row],[r]],Table3[r],Table3[kapp],"")</f>
        <v>8988.1774343278394</v>
      </c>
      <c r="F1510">
        <f>Table5[[#This Row],[kapp]]-Table5[[#This Row],[old]]</f>
        <v>2183.5311002401613</v>
      </c>
      <c r="G1510" t="str" cm="1">
        <f t="array" ref="G1510">IF(ROWS(_xlfn._xlws.FILTER(Table5[r],Table5[enz]=Table5[[#This Row],[enz]]))&gt;1,"many","1")</f>
        <v>many</v>
      </c>
      <c r="H1510" t="str" cm="1">
        <f t="array" ref="H1510">IF(ROWS(_xlfn._xlws.FILTER(Table5[r],Table5[rxn-no-enz]=Table5[[#This Row],[rxn-no-enz]]))&gt;1,"many","1")</f>
        <v>1</v>
      </c>
      <c r="I1510" t="str">
        <f>_xlfn.XLOOKUP(SUBSTITUTE(Table5[[#This Row],[r]],"'",""),Table6[rxn],Table6[rxn],"no")</f>
        <v>no</v>
      </c>
      <c r="J1510" t="str" cm="1">
        <f t="array" ref="J1510">_xlfn.XLOOKUP(Table5[[#This Row],[r]],"'"&amp;Table6[rxn]&amp;"'",Table6[expected kapp],"")</f>
        <v/>
      </c>
      <c r="L1510" t="s">
        <v>9921</v>
      </c>
      <c r="M1510">
        <v>8988.1774343278394</v>
      </c>
      <c r="AE1510" s="1" t="s">
        <v>12072</v>
      </c>
      <c r="AF1510" s="1" t="s">
        <v>2778</v>
      </c>
      <c r="AG1510" s="9">
        <v>2.0345743000000001E-11</v>
      </c>
      <c r="AH1510" s="1" t="str">
        <f>_xlfn.TEXTAFTER(Table9[[#This Row],[rxn]],"-",-1)</f>
        <v>rt8084</v>
      </c>
      <c r="AI1510" s="1" t="e">
        <f>_xlfn.TEXTAFTER(_xlfn.TEXTBEFORE(Table9[[#This Row],[rxn]],"-"&amp;Table9[[#This Row],[enz]]),"RXN-")</f>
        <v>#N/A</v>
      </c>
      <c r="AJ1510" s="1" t="e">
        <f>_xlfn.TEXTBEFORE(Table9[[#This Row],[rxn]],"_",-1)</f>
        <v>#N/A</v>
      </c>
    </row>
    <row r="1511" spans="1:36" ht="17" hidden="1" x14ac:dyDescent="0.25">
      <c r="A1511" t="s">
        <v>10042</v>
      </c>
      <c r="B1511" t="str">
        <f>_xlfn.TEXTAFTER(Table5[[#This Row],[r]],"-",-1)</f>
        <v>rt4897'</v>
      </c>
      <c r="C1511" t="str">
        <f>_xlfn.TEXTAFTER(_xlfn.TEXTBEFORE(Table5[[#This Row],[r]],"-"&amp;Table5[[#This Row],[enz]]),"'RXN-")</f>
        <v>LGTHL_c_FWD</v>
      </c>
      <c r="D1511">
        <v>11171.708534568001</v>
      </c>
      <c r="E1511">
        <f>_xlfn.XLOOKUP(Table5[[#This Row],[r]],Table3[r],Table3[kapp],"")</f>
        <v>8988.1774343278394</v>
      </c>
      <c r="F1511">
        <f>Table5[[#This Row],[kapp]]-Table5[[#This Row],[old]]</f>
        <v>2183.5311002401613</v>
      </c>
      <c r="G1511" t="str" cm="1">
        <f t="array" ref="G1511">IF(ROWS(_xlfn._xlws.FILTER(Table5[r],Table5[enz]=Table5[[#This Row],[enz]]))&gt;1,"many","1")</f>
        <v>1</v>
      </c>
      <c r="H1511" t="str" cm="1">
        <f t="array" ref="H1511">IF(ROWS(_xlfn._xlws.FILTER(Table5[r],Table5[rxn-no-enz]=Table5[[#This Row],[rxn-no-enz]]))&gt;1,"many","1")</f>
        <v>many</v>
      </c>
      <c r="I1511" t="str">
        <f>_xlfn.XLOOKUP(SUBSTITUTE(Table5[[#This Row],[r]],"'",""),Table6[rxn],Table6[rxn],"no")</f>
        <v>no</v>
      </c>
      <c r="J1511" t="str" cm="1">
        <f t="array" ref="J1511">_xlfn.XLOOKUP(Table5[[#This Row],[r]],"'"&amp;Table6[rxn]&amp;"'",Table6[expected kapp],"")</f>
        <v/>
      </c>
      <c r="L1511" t="s">
        <v>9922</v>
      </c>
      <c r="M1511">
        <v>8988.1774343278394</v>
      </c>
      <c r="AE1511" s="1" t="s">
        <v>12073</v>
      </c>
      <c r="AF1511" s="1" t="s">
        <v>2778</v>
      </c>
      <c r="AG1511" s="9">
        <v>2.7389499999999901E-12</v>
      </c>
      <c r="AH1511" s="1" t="str">
        <f>_xlfn.TEXTAFTER(Table9[[#This Row],[rxn]],"-",-1)</f>
        <v>rt8085</v>
      </c>
      <c r="AI1511" s="1" t="e">
        <f>_xlfn.TEXTAFTER(_xlfn.TEXTBEFORE(Table9[[#This Row],[rxn]],"-"&amp;Table9[[#This Row],[enz]]),"RXN-")</f>
        <v>#N/A</v>
      </c>
      <c r="AJ1511" s="1" t="e">
        <f>_xlfn.TEXTBEFORE(Table9[[#This Row],[rxn]],"_",-1)</f>
        <v>#N/A</v>
      </c>
    </row>
    <row r="1512" spans="1:36" ht="17" hidden="1" x14ac:dyDescent="0.25">
      <c r="A1512" t="s">
        <v>10043</v>
      </c>
      <c r="B1512" t="str">
        <f>_xlfn.TEXTAFTER(Table5[[#This Row],[r]],"-",-1)</f>
        <v>rt8152'</v>
      </c>
      <c r="C1512" t="str">
        <f>_xlfn.TEXTAFTER(_xlfn.TEXTBEFORE(Table5[[#This Row],[r]],"-"&amp;Table5[[#This Row],[enz]]),"'RXN-")</f>
        <v>LGTHL_c_FWD</v>
      </c>
      <c r="D1512">
        <v>11171.708534568001</v>
      </c>
      <c r="E1512">
        <f>_xlfn.XLOOKUP(Table5[[#This Row],[r]],Table3[r],Table3[kapp],"")</f>
        <v>8988.1774343278394</v>
      </c>
      <c r="F1512">
        <f>Table5[[#This Row],[kapp]]-Table5[[#This Row],[old]]</f>
        <v>2183.5311002401613</v>
      </c>
      <c r="G1512" t="str" cm="1">
        <f t="array" ref="G1512">IF(ROWS(_xlfn._xlws.FILTER(Table5[r],Table5[enz]=Table5[[#This Row],[enz]]))&gt;1,"many","1")</f>
        <v>1</v>
      </c>
      <c r="H1512" t="str" cm="1">
        <f t="array" ref="H1512">IF(ROWS(_xlfn._xlws.FILTER(Table5[r],Table5[rxn-no-enz]=Table5[[#This Row],[rxn-no-enz]]))&gt;1,"many","1")</f>
        <v>many</v>
      </c>
      <c r="I1512" t="str">
        <f>_xlfn.XLOOKUP(SUBSTITUTE(Table5[[#This Row],[r]],"'",""),Table6[rxn],Table6[rxn],"no")</f>
        <v>no</v>
      </c>
      <c r="J1512" t="str" cm="1">
        <f t="array" ref="J1512">_xlfn.XLOOKUP(Table5[[#This Row],[r]],"'"&amp;Table6[rxn]&amp;"'",Table6[expected kapp],"")</f>
        <v/>
      </c>
      <c r="L1512" t="s">
        <v>9923</v>
      </c>
      <c r="M1512">
        <v>8988.1774343278394</v>
      </c>
      <c r="AE1512" s="1" t="s">
        <v>12074</v>
      </c>
      <c r="AF1512" s="1" t="s">
        <v>2778</v>
      </c>
      <c r="AG1512" s="9">
        <v>1.6573840999999901E-11</v>
      </c>
      <c r="AH1512" s="1" t="str">
        <f>_xlfn.TEXTAFTER(Table9[[#This Row],[rxn]],"-",-1)</f>
        <v>rt8106</v>
      </c>
      <c r="AI1512" s="1" t="e">
        <f>_xlfn.TEXTAFTER(_xlfn.TEXTBEFORE(Table9[[#This Row],[rxn]],"-"&amp;Table9[[#This Row],[enz]]),"RXN-")</f>
        <v>#N/A</v>
      </c>
      <c r="AJ1512" s="1" t="e">
        <f>_xlfn.TEXTBEFORE(Table9[[#This Row],[rxn]],"_",-1)</f>
        <v>#N/A</v>
      </c>
    </row>
    <row r="1513" spans="1:36" ht="17" hidden="1" x14ac:dyDescent="0.25">
      <c r="A1513" t="s">
        <v>10044</v>
      </c>
      <c r="B1513" t="str">
        <f>_xlfn.TEXTAFTER(Table5[[#This Row],[r]],"-",-1)</f>
        <v>rt0745'</v>
      </c>
      <c r="C1513" t="str">
        <f>_xlfn.TEXTAFTER(_xlfn.TEXTBEFORE(Table5[[#This Row],[r]],"-"&amp;Table5[[#This Row],[enz]]),"'RXN-")</f>
        <v>LLFC2O_c_FWD</v>
      </c>
      <c r="D1513">
        <v>11171.708534568001</v>
      </c>
      <c r="E1513">
        <f>_xlfn.XLOOKUP(Table5[[#This Row],[r]],Table3[r],Table3[kapp],"")</f>
        <v>8988.1774343278394</v>
      </c>
      <c r="F1513">
        <f>Table5[[#This Row],[kapp]]-Table5[[#This Row],[old]]</f>
        <v>2183.5311002401613</v>
      </c>
      <c r="G1513" t="str" cm="1">
        <f t="array" ref="G1513">IF(ROWS(_xlfn._xlws.FILTER(Table5[r],Table5[enz]=Table5[[#This Row],[enz]]))&gt;1,"many","1")</f>
        <v>1</v>
      </c>
      <c r="H1513" t="str" cm="1">
        <f t="array" ref="H1513">IF(ROWS(_xlfn._xlws.FILTER(Table5[r],Table5[rxn-no-enz]=Table5[[#This Row],[rxn-no-enz]]))&gt;1,"many","1")</f>
        <v>many</v>
      </c>
      <c r="I1513" t="str">
        <f>_xlfn.XLOOKUP(SUBSTITUTE(Table5[[#This Row],[r]],"'",""),Table6[rxn],Table6[rxn],"no")</f>
        <v>no</v>
      </c>
      <c r="J1513" t="str" cm="1">
        <f t="array" ref="J1513">_xlfn.XLOOKUP(Table5[[#This Row],[r]],"'"&amp;Table6[rxn]&amp;"'",Table6[expected kapp],"")</f>
        <v/>
      </c>
      <c r="L1513" t="s">
        <v>9924</v>
      </c>
      <c r="M1513">
        <v>8988.1774343278394</v>
      </c>
      <c r="AE1513" s="1" t="s">
        <v>4554</v>
      </c>
      <c r="AF1513" s="1" t="s">
        <v>2778</v>
      </c>
      <c r="AG1513" s="9">
        <v>1.6500732799999999E-10</v>
      </c>
      <c r="AH1513" s="1" t="str">
        <f>_xlfn.TEXTAFTER(Table9[[#This Row],[rxn]],"-",-1)</f>
        <v>rt8107</v>
      </c>
      <c r="AI1513" s="1" t="e">
        <f>_xlfn.TEXTAFTER(_xlfn.TEXTBEFORE(Table9[[#This Row],[rxn]],"-"&amp;Table9[[#This Row],[enz]]),"RXN-")</f>
        <v>#N/A</v>
      </c>
      <c r="AJ1513" s="1" t="e">
        <f>_xlfn.TEXTBEFORE(Table9[[#This Row],[rxn]],"_",-1)</f>
        <v>#N/A</v>
      </c>
    </row>
    <row r="1514" spans="1:36" ht="17" hidden="1" x14ac:dyDescent="0.25">
      <c r="A1514" t="s">
        <v>10045</v>
      </c>
      <c r="B1514" t="str">
        <f>_xlfn.TEXTAFTER(Table5[[#This Row],[r]],"-",-1)</f>
        <v>rt8239'</v>
      </c>
      <c r="C1514" t="str">
        <f>_xlfn.TEXTAFTER(_xlfn.TEXTBEFORE(Table5[[#This Row],[r]],"-"&amp;Table5[[#This Row],[enz]]),"'RXN-")</f>
        <v>LLFC2O_c_FWD</v>
      </c>
      <c r="D1514">
        <v>11171.708534568001</v>
      </c>
      <c r="E1514">
        <f>_xlfn.XLOOKUP(Table5[[#This Row],[r]],Table3[r],Table3[kapp],"")</f>
        <v>8988.1774343278394</v>
      </c>
      <c r="F1514">
        <f>Table5[[#This Row],[kapp]]-Table5[[#This Row],[old]]</f>
        <v>2183.5311002401613</v>
      </c>
      <c r="G1514" t="str" cm="1">
        <f t="array" ref="G1514">IF(ROWS(_xlfn._xlws.FILTER(Table5[r],Table5[enz]=Table5[[#This Row],[enz]]))&gt;1,"many","1")</f>
        <v>1</v>
      </c>
      <c r="H1514" t="str" cm="1">
        <f t="array" ref="H1514">IF(ROWS(_xlfn._xlws.FILTER(Table5[r],Table5[rxn-no-enz]=Table5[[#This Row],[rxn-no-enz]]))&gt;1,"many","1")</f>
        <v>many</v>
      </c>
      <c r="I1514" t="str">
        <f>_xlfn.XLOOKUP(SUBSTITUTE(Table5[[#This Row],[r]],"'",""),Table6[rxn],Table6[rxn],"no")</f>
        <v>no</v>
      </c>
      <c r="J1514" t="str" cm="1">
        <f t="array" ref="J1514">_xlfn.XLOOKUP(Table5[[#This Row],[r]],"'"&amp;Table6[rxn]&amp;"'",Table6[expected kapp],"")</f>
        <v/>
      </c>
      <c r="L1514" t="s">
        <v>9925</v>
      </c>
      <c r="M1514">
        <v>8988.1774343278394</v>
      </c>
      <c r="AE1514" s="1" t="s">
        <v>12075</v>
      </c>
      <c r="AF1514" s="1" t="s">
        <v>2778</v>
      </c>
      <c r="AG1514" s="9">
        <v>1.9055400000000001E-11</v>
      </c>
      <c r="AH1514" s="1" t="str">
        <f>_xlfn.TEXTAFTER(Table9[[#This Row],[rxn]],"-",-1)</f>
        <v>rt8109</v>
      </c>
      <c r="AI1514" s="1" t="e">
        <f>_xlfn.TEXTAFTER(_xlfn.TEXTBEFORE(Table9[[#This Row],[rxn]],"-"&amp;Table9[[#This Row],[enz]]),"RXN-")</f>
        <v>#N/A</v>
      </c>
      <c r="AJ1514" s="1" t="e">
        <f>_xlfn.TEXTBEFORE(Table9[[#This Row],[rxn]],"_",-1)</f>
        <v>#N/A</v>
      </c>
    </row>
    <row r="1515" spans="1:36" ht="17" hidden="1" x14ac:dyDescent="0.25">
      <c r="A1515" t="s">
        <v>10046</v>
      </c>
      <c r="B1515" t="str">
        <f>_xlfn.TEXTAFTER(Table5[[#This Row],[r]],"-",-1)</f>
        <v>rt4719'</v>
      </c>
      <c r="C1515" t="str">
        <f>_xlfn.TEXTAFTER(_xlfn.TEXTBEFORE(Table5[[#This Row],[r]],"-"&amp;Table5[[#This Row],[enz]]),"'RXN-")</f>
        <v>LPAP_vm_FWD</v>
      </c>
      <c r="D1515">
        <v>11171.708534568001</v>
      </c>
      <c r="E1515">
        <f>_xlfn.XLOOKUP(Table5[[#This Row],[r]],Table3[r],Table3[kapp],"")</f>
        <v>8988.1774343278394</v>
      </c>
      <c r="F1515">
        <f>Table5[[#This Row],[kapp]]-Table5[[#This Row],[old]]</f>
        <v>2183.5311002401613</v>
      </c>
      <c r="G1515" t="str" cm="1">
        <f t="array" ref="G1515">IF(ROWS(_xlfn._xlws.FILTER(Table5[r],Table5[enz]=Table5[[#This Row],[enz]]))&gt;1,"many","1")</f>
        <v>many</v>
      </c>
      <c r="H1515" t="str" cm="1">
        <f t="array" ref="H1515">IF(ROWS(_xlfn._xlws.FILTER(Table5[r],Table5[rxn-no-enz]=Table5[[#This Row],[rxn-no-enz]]))&gt;1,"many","1")</f>
        <v>1</v>
      </c>
      <c r="I1515" t="str">
        <f>_xlfn.XLOOKUP(SUBSTITUTE(Table5[[#This Row],[r]],"'",""),Table6[rxn],Table6[rxn],"no")</f>
        <v>no</v>
      </c>
      <c r="J1515" t="str" cm="1">
        <f t="array" ref="J1515">_xlfn.XLOOKUP(Table5[[#This Row],[r]],"'"&amp;Table6[rxn]&amp;"'",Table6[expected kapp],"")</f>
        <v/>
      </c>
      <c r="L1515" t="s">
        <v>9926</v>
      </c>
      <c r="M1515">
        <v>8988.1774343278394</v>
      </c>
      <c r="AE1515" s="1" t="s">
        <v>4555</v>
      </c>
      <c r="AF1515" s="1" t="s">
        <v>2778</v>
      </c>
      <c r="AG1515" s="9">
        <v>1.3388659999999899E-12</v>
      </c>
      <c r="AH1515" s="1" t="str">
        <f>_xlfn.TEXTAFTER(Table9[[#This Row],[rxn]],"-",-1)</f>
        <v>rt8116</v>
      </c>
      <c r="AI1515" s="1" t="e">
        <f>_xlfn.TEXTAFTER(_xlfn.TEXTBEFORE(Table9[[#This Row],[rxn]],"-"&amp;Table9[[#This Row],[enz]]),"RXN-")</f>
        <v>#N/A</v>
      </c>
      <c r="AJ1515" s="1" t="e">
        <f>_xlfn.TEXTBEFORE(Table9[[#This Row],[rxn]],"_",-1)</f>
        <v>#N/A</v>
      </c>
    </row>
    <row r="1516" spans="1:36" ht="17" hidden="1" x14ac:dyDescent="0.25">
      <c r="A1516" t="s">
        <v>10047</v>
      </c>
      <c r="B1516" t="str">
        <f>_xlfn.TEXTAFTER(Table5[[#This Row],[r]],"-",-1)</f>
        <v>rt8106'</v>
      </c>
      <c r="C1516" t="str">
        <f>_xlfn.TEXTAFTER(_xlfn.TEXTBEFORE(Table5[[#This Row],[r]],"-"&amp;Table5[[#This Row],[enz]]),"'RXN-")</f>
        <v>LPCAT_mm_FWD</v>
      </c>
      <c r="D1516">
        <v>11171.708534568001</v>
      </c>
      <c r="E1516">
        <f>_xlfn.XLOOKUP(Table5[[#This Row],[r]],Table3[r],Table3[kapp],"")</f>
        <v>8988.1774343278394</v>
      </c>
      <c r="F1516">
        <f>Table5[[#This Row],[kapp]]-Table5[[#This Row],[old]]</f>
        <v>2183.5311002401613</v>
      </c>
      <c r="G1516" t="str" cm="1">
        <f t="array" ref="G1516">IF(ROWS(_xlfn._xlws.FILTER(Table5[r],Table5[enz]=Table5[[#This Row],[enz]]))&gt;1,"many","1")</f>
        <v>many</v>
      </c>
      <c r="H1516" t="str" cm="1">
        <f t="array" ref="H1516">IF(ROWS(_xlfn._xlws.FILTER(Table5[r],Table5[rxn-no-enz]=Table5[[#This Row],[rxn-no-enz]]))&gt;1,"many","1")</f>
        <v>1</v>
      </c>
      <c r="I1516" t="str">
        <f>_xlfn.XLOOKUP(SUBSTITUTE(Table5[[#This Row],[r]],"'",""),Table6[rxn],Table6[rxn],"no")</f>
        <v>no</v>
      </c>
      <c r="J1516" t="str" cm="1">
        <f t="array" ref="J1516">_xlfn.XLOOKUP(Table5[[#This Row],[r]],"'"&amp;Table6[rxn]&amp;"'",Table6[expected kapp],"")</f>
        <v/>
      </c>
      <c r="L1516" t="s">
        <v>9927</v>
      </c>
      <c r="M1516">
        <v>8988.1774343278394</v>
      </c>
      <c r="AE1516" s="1" t="s">
        <v>12076</v>
      </c>
      <c r="AF1516" s="1" t="s">
        <v>2778</v>
      </c>
      <c r="AG1516" s="9">
        <v>1.7740230000000001E-12</v>
      </c>
      <c r="AH1516" s="1" t="str">
        <f>_xlfn.TEXTAFTER(Table9[[#This Row],[rxn]],"-",-1)</f>
        <v>rt8131</v>
      </c>
      <c r="AI1516" s="1" t="e">
        <f>_xlfn.TEXTAFTER(_xlfn.TEXTBEFORE(Table9[[#This Row],[rxn]],"-"&amp;Table9[[#This Row],[enz]]),"RXN-")</f>
        <v>#N/A</v>
      </c>
      <c r="AJ1516" s="1" t="e">
        <f>_xlfn.TEXTBEFORE(Table9[[#This Row],[rxn]],"_",-1)</f>
        <v>#N/A</v>
      </c>
    </row>
    <row r="1517" spans="1:36" ht="17" hidden="1" x14ac:dyDescent="0.25">
      <c r="A1517" t="s">
        <v>10048</v>
      </c>
      <c r="B1517" t="str">
        <f>_xlfn.TEXTAFTER(Table5[[#This Row],[r]],"-",-1)</f>
        <v>rt1153'</v>
      </c>
      <c r="C1517" t="str">
        <f>_xlfn.TEXTAFTER(_xlfn.TEXTBEFORE(Table5[[#This Row],[r]],"-"&amp;Table5[[#This Row],[enz]]),"'RXN-")</f>
        <v>LPIAT_rm_FWD</v>
      </c>
      <c r="D1517">
        <v>11171.708534568001</v>
      </c>
      <c r="E1517">
        <f>_xlfn.XLOOKUP(Table5[[#This Row],[r]],Table3[r],Table3[kapp],"")</f>
        <v>8988.1774343278394</v>
      </c>
      <c r="F1517">
        <f>Table5[[#This Row],[kapp]]-Table5[[#This Row],[old]]</f>
        <v>2183.5311002401613</v>
      </c>
      <c r="G1517" t="str" cm="1">
        <f t="array" ref="G1517">IF(ROWS(_xlfn._xlws.FILTER(Table5[r],Table5[enz]=Table5[[#This Row],[enz]]))&gt;1,"many","1")</f>
        <v>1</v>
      </c>
      <c r="H1517" t="str" cm="1">
        <f t="array" ref="H1517">IF(ROWS(_xlfn._xlws.FILTER(Table5[r],Table5[rxn-no-enz]=Table5[[#This Row],[rxn-no-enz]]))&gt;1,"many","1")</f>
        <v>1</v>
      </c>
      <c r="I1517" t="str">
        <f>_xlfn.XLOOKUP(SUBSTITUTE(Table5[[#This Row],[r]],"'",""),Table6[rxn],Table6[rxn],"no")</f>
        <v>no</v>
      </c>
      <c r="J1517" t="str" cm="1">
        <f t="array" ref="J1517">_xlfn.XLOOKUP(Table5[[#This Row],[r]],"'"&amp;Table6[rxn]&amp;"'",Table6[expected kapp],"")</f>
        <v/>
      </c>
      <c r="L1517" t="s">
        <v>9928</v>
      </c>
      <c r="M1517">
        <v>8988.1774343278394</v>
      </c>
      <c r="AE1517" s="1" t="s">
        <v>12077</v>
      </c>
      <c r="AF1517" s="1" t="s">
        <v>2778</v>
      </c>
      <c r="AG1517" s="9">
        <v>6.0756432999999995E-11</v>
      </c>
      <c r="AH1517" s="1" t="str">
        <f>_xlfn.TEXTAFTER(Table9[[#This Row],[rxn]],"-",-1)</f>
        <v>rt8135</v>
      </c>
      <c r="AI1517" s="1" t="e">
        <f>_xlfn.TEXTAFTER(_xlfn.TEXTBEFORE(Table9[[#This Row],[rxn]],"-"&amp;Table9[[#This Row],[enz]]),"RXN-")</f>
        <v>#N/A</v>
      </c>
      <c r="AJ1517" s="1" t="e">
        <f>_xlfn.TEXTBEFORE(Table9[[#This Row],[rxn]],"_",-1)</f>
        <v>#N/A</v>
      </c>
    </row>
    <row r="1518" spans="1:36" ht="17" hidden="1" x14ac:dyDescent="0.25">
      <c r="A1518" t="s">
        <v>10049</v>
      </c>
      <c r="B1518" t="str">
        <f>_xlfn.TEXTAFTER(Table5[[#This Row],[r]],"-",-1)</f>
        <v>rt1844'</v>
      </c>
      <c r="C1518" t="str">
        <f>_xlfn.TEXTAFTER(_xlfn.TEXTBEFORE(Table5[[#This Row],[r]],"-"&amp;Table5[[#This Row],[enz]]),"'RXN-")</f>
        <v>LSERDHi_c_FWD</v>
      </c>
      <c r="D1518">
        <v>11171.708534568001</v>
      </c>
      <c r="E1518">
        <f>_xlfn.XLOOKUP(Table5[[#This Row],[r]],Table3[r],Table3[kapp],"")</f>
        <v>8988.1774343278394</v>
      </c>
      <c r="F1518">
        <f>Table5[[#This Row],[kapp]]-Table5[[#This Row],[old]]</f>
        <v>2183.5311002401613</v>
      </c>
      <c r="G1518" t="str" cm="1">
        <f t="array" ref="G1518">IF(ROWS(_xlfn._xlws.FILTER(Table5[r],Table5[enz]=Table5[[#This Row],[enz]]))&gt;1,"many","1")</f>
        <v>many</v>
      </c>
      <c r="H1518" t="str" cm="1">
        <f t="array" ref="H1518">IF(ROWS(_xlfn._xlws.FILTER(Table5[r],Table5[rxn-no-enz]=Table5[[#This Row],[rxn-no-enz]]))&gt;1,"many","1")</f>
        <v>1</v>
      </c>
      <c r="I1518" t="str">
        <f>_xlfn.XLOOKUP(SUBSTITUTE(Table5[[#This Row],[r]],"'",""),Table6[rxn],Table6[rxn],"no")</f>
        <v>no</v>
      </c>
      <c r="J1518" t="str" cm="1">
        <f t="array" ref="J1518">_xlfn.XLOOKUP(Table5[[#This Row],[r]],"'"&amp;Table6[rxn]&amp;"'",Table6[expected kapp],"")</f>
        <v/>
      </c>
      <c r="L1518" t="s">
        <v>9929</v>
      </c>
      <c r="M1518">
        <v>8988.1774343278394</v>
      </c>
      <c r="AE1518" s="1" t="s">
        <v>12078</v>
      </c>
      <c r="AF1518" s="1" t="s">
        <v>2778</v>
      </c>
      <c r="AG1518" s="9">
        <v>3.8819721999999899E-11</v>
      </c>
      <c r="AH1518" s="1" t="str">
        <f>_xlfn.TEXTAFTER(Table9[[#This Row],[rxn]],"-",-1)</f>
        <v>rt8137</v>
      </c>
      <c r="AI1518" s="1" t="e">
        <f>_xlfn.TEXTAFTER(_xlfn.TEXTBEFORE(Table9[[#This Row],[rxn]],"-"&amp;Table9[[#This Row],[enz]]),"RXN-")</f>
        <v>#N/A</v>
      </c>
      <c r="AJ1518" s="1" t="e">
        <f>_xlfn.TEXTBEFORE(Table9[[#This Row],[rxn]],"_",-1)</f>
        <v>#N/A</v>
      </c>
    </row>
    <row r="1519" spans="1:36" ht="17" hidden="1" x14ac:dyDescent="0.25">
      <c r="A1519" t="s">
        <v>10050</v>
      </c>
      <c r="B1519" t="str">
        <f>_xlfn.TEXTAFTER(Table5[[#This Row],[r]],"-",-1)</f>
        <v>rt2643_c'</v>
      </c>
      <c r="C1519" t="str">
        <f>_xlfn.TEXTAFTER(_xlfn.TEXTBEFORE(Table5[[#This Row],[r]],"-"&amp;Table5[[#This Row],[enz]]),"'RXN-")</f>
        <v>LTA4H_c_FWD</v>
      </c>
      <c r="D1519">
        <v>11171.708534568001</v>
      </c>
      <c r="E1519">
        <f>_xlfn.XLOOKUP(Table5[[#This Row],[r]],Table3[r],Table3[kapp],"")</f>
        <v>8988.1774343278394</v>
      </c>
      <c r="F1519">
        <f>Table5[[#This Row],[kapp]]-Table5[[#This Row],[old]]</f>
        <v>2183.5311002401613</v>
      </c>
      <c r="G1519" t="str" cm="1">
        <f t="array" ref="G1519">IF(ROWS(_xlfn._xlws.FILTER(Table5[r],Table5[enz]=Table5[[#This Row],[enz]]))&gt;1,"many","1")</f>
        <v>many</v>
      </c>
      <c r="H1519" t="str" cm="1">
        <f t="array" ref="H1519">IF(ROWS(_xlfn._xlws.FILTER(Table5[r],Table5[rxn-no-enz]=Table5[[#This Row],[rxn-no-enz]]))&gt;1,"many","1")</f>
        <v>1</v>
      </c>
      <c r="I1519" t="str">
        <f>_xlfn.XLOOKUP(SUBSTITUTE(Table5[[#This Row],[r]],"'",""),Table6[rxn],Table6[rxn],"no")</f>
        <v>no</v>
      </c>
      <c r="J1519" t="str" cm="1">
        <f t="array" ref="J1519">_xlfn.XLOOKUP(Table5[[#This Row],[r]],"'"&amp;Table6[rxn]&amp;"'",Table6[expected kapp],"")</f>
        <v/>
      </c>
      <c r="L1519" t="s">
        <v>9930</v>
      </c>
      <c r="M1519">
        <v>8988.1774343278394</v>
      </c>
      <c r="AE1519" s="1" t="s">
        <v>12079</v>
      </c>
      <c r="AF1519" s="1" t="s">
        <v>2778</v>
      </c>
      <c r="AG1519" s="9">
        <v>4.3993743999999998E-11</v>
      </c>
      <c r="AH1519" s="1" t="str">
        <f>_xlfn.TEXTAFTER(Table9[[#This Row],[rxn]],"-",-1)</f>
        <v>rt8139</v>
      </c>
      <c r="AI1519" s="1" t="e">
        <f>_xlfn.TEXTAFTER(_xlfn.TEXTBEFORE(Table9[[#This Row],[rxn]],"-"&amp;Table9[[#This Row],[enz]]),"RXN-")</f>
        <v>#N/A</v>
      </c>
      <c r="AJ1519" s="1" t="e">
        <f>_xlfn.TEXTBEFORE(Table9[[#This Row],[rxn]],"_",-1)</f>
        <v>#N/A</v>
      </c>
    </row>
    <row r="1520" spans="1:36" ht="17" hidden="1" x14ac:dyDescent="0.25">
      <c r="A1520" t="s">
        <v>10051</v>
      </c>
      <c r="B1520" t="str">
        <f>_xlfn.TEXTAFTER(Table5[[#This Row],[r]],"-",-1)</f>
        <v>rt2643_c'</v>
      </c>
      <c r="C1520" t="str">
        <f>_xlfn.TEXTAFTER(_xlfn.TEXTBEFORE(Table5[[#This Row],[r]],"-"&amp;Table5[[#This Row],[enz]]),"'RXN-")</f>
        <v>LTA4H_c_REV</v>
      </c>
      <c r="D1520">
        <v>11171.708534568001</v>
      </c>
      <c r="E1520">
        <f>_xlfn.XLOOKUP(Table5[[#This Row],[r]],Table3[r],Table3[kapp],"")</f>
        <v>8988.1774343278394</v>
      </c>
      <c r="F1520">
        <f>Table5[[#This Row],[kapp]]-Table5[[#This Row],[old]]</f>
        <v>2183.5311002401613</v>
      </c>
      <c r="G1520" t="str" cm="1">
        <f t="array" ref="G1520">IF(ROWS(_xlfn._xlws.FILTER(Table5[r],Table5[enz]=Table5[[#This Row],[enz]]))&gt;1,"many","1")</f>
        <v>many</v>
      </c>
      <c r="H1520" t="str" cm="1">
        <f t="array" ref="H1520">IF(ROWS(_xlfn._xlws.FILTER(Table5[r],Table5[rxn-no-enz]=Table5[[#This Row],[rxn-no-enz]]))&gt;1,"many","1")</f>
        <v>1</v>
      </c>
      <c r="I1520" t="str">
        <f>_xlfn.XLOOKUP(SUBSTITUTE(Table5[[#This Row],[r]],"'",""),Table6[rxn],Table6[rxn],"no")</f>
        <v>no</v>
      </c>
      <c r="J1520" t="str" cm="1">
        <f t="array" ref="J1520">_xlfn.XLOOKUP(Table5[[#This Row],[r]],"'"&amp;Table6[rxn]&amp;"'",Table6[expected kapp],"")</f>
        <v/>
      </c>
      <c r="L1520" t="s">
        <v>9931</v>
      </c>
      <c r="M1520">
        <v>8988.1774343278394</v>
      </c>
      <c r="AE1520" s="1" t="s">
        <v>12080</v>
      </c>
      <c r="AF1520" s="1" t="s">
        <v>2778</v>
      </c>
      <c r="AG1520" s="9">
        <v>1.2216580799999999E-10</v>
      </c>
      <c r="AH1520" s="1" t="str">
        <f>_xlfn.TEXTAFTER(Table9[[#This Row],[rxn]],"-",-1)</f>
        <v>rt8143</v>
      </c>
      <c r="AI1520" s="1" t="e">
        <f>_xlfn.TEXTAFTER(_xlfn.TEXTBEFORE(Table9[[#This Row],[rxn]],"-"&amp;Table9[[#This Row],[enz]]),"RXN-")</f>
        <v>#N/A</v>
      </c>
      <c r="AJ1520" s="1" t="e">
        <f>_xlfn.TEXTBEFORE(Table9[[#This Row],[rxn]],"_",-1)</f>
        <v>#N/A</v>
      </c>
    </row>
    <row r="1521" spans="1:36" ht="17" hidden="1" x14ac:dyDescent="0.25">
      <c r="A1521" t="s">
        <v>10052</v>
      </c>
      <c r="B1521" t="str">
        <f>_xlfn.TEXTAFTER(Table5[[#This Row],[r]],"-",-1)</f>
        <v>rt2643_n'</v>
      </c>
      <c r="C1521" t="str">
        <f>_xlfn.TEXTAFTER(_xlfn.TEXTBEFORE(Table5[[#This Row],[r]],"-"&amp;Table5[[#This Row],[enz]]),"'RXN-")</f>
        <v>LTA4H_n_FWD</v>
      </c>
      <c r="D1521">
        <v>11171.708534568001</v>
      </c>
      <c r="E1521">
        <f>_xlfn.XLOOKUP(Table5[[#This Row],[r]],Table3[r],Table3[kapp],"")</f>
        <v>8988.1774343278394</v>
      </c>
      <c r="F1521">
        <f>Table5[[#This Row],[kapp]]-Table5[[#This Row],[old]]</f>
        <v>2183.5311002401613</v>
      </c>
      <c r="G1521" t="str" cm="1">
        <f t="array" ref="G1521">IF(ROWS(_xlfn._xlws.FILTER(Table5[r],Table5[enz]=Table5[[#This Row],[enz]]))&gt;1,"many","1")</f>
        <v>many</v>
      </c>
      <c r="H1521" t="str" cm="1">
        <f t="array" ref="H1521">IF(ROWS(_xlfn._xlws.FILTER(Table5[r],Table5[rxn-no-enz]=Table5[[#This Row],[rxn-no-enz]]))&gt;1,"many","1")</f>
        <v>1</v>
      </c>
      <c r="I1521" t="str">
        <f>_xlfn.XLOOKUP(SUBSTITUTE(Table5[[#This Row],[r]],"'",""),Table6[rxn],Table6[rxn],"no")</f>
        <v>no</v>
      </c>
      <c r="J1521" t="str" cm="1">
        <f t="array" ref="J1521">_xlfn.XLOOKUP(Table5[[#This Row],[r]],"'"&amp;Table6[rxn]&amp;"'",Table6[expected kapp],"")</f>
        <v/>
      </c>
      <c r="L1521" t="s">
        <v>9932</v>
      </c>
      <c r="M1521">
        <v>8988.1774343278394</v>
      </c>
      <c r="AE1521" s="1" t="s">
        <v>12081</v>
      </c>
      <c r="AF1521" s="1" t="s">
        <v>2778</v>
      </c>
      <c r="AG1521" s="9">
        <v>3.7834221999999898E-11</v>
      </c>
      <c r="AH1521" s="1" t="str">
        <f>_xlfn.TEXTAFTER(Table9[[#This Row],[rxn]],"-",-1)</f>
        <v>rt8147</v>
      </c>
      <c r="AI1521" s="1" t="e">
        <f>_xlfn.TEXTAFTER(_xlfn.TEXTBEFORE(Table9[[#This Row],[rxn]],"-"&amp;Table9[[#This Row],[enz]]),"RXN-")</f>
        <v>#N/A</v>
      </c>
      <c r="AJ1521" s="1" t="e">
        <f>_xlfn.TEXTBEFORE(Table9[[#This Row],[rxn]],"_",-1)</f>
        <v>#N/A</v>
      </c>
    </row>
    <row r="1522" spans="1:36" ht="17" hidden="1" x14ac:dyDescent="0.25">
      <c r="A1522" t="s">
        <v>10053</v>
      </c>
      <c r="B1522" t="str">
        <f>_xlfn.TEXTAFTER(Table5[[#This Row],[r]],"-",-1)</f>
        <v>rt2643_n'</v>
      </c>
      <c r="C1522" t="str">
        <f>_xlfn.TEXTAFTER(_xlfn.TEXTBEFORE(Table5[[#This Row],[r]],"-"&amp;Table5[[#This Row],[enz]]),"'RXN-")</f>
        <v>LTA4H_n_REV</v>
      </c>
      <c r="D1522">
        <v>11171.708534568001</v>
      </c>
      <c r="E1522">
        <f>_xlfn.XLOOKUP(Table5[[#This Row],[r]],Table3[r],Table3[kapp],"")</f>
        <v>8988.1774343278394</v>
      </c>
      <c r="F1522">
        <f>Table5[[#This Row],[kapp]]-Table5[[#This Row],[old]]</f>
        <v>2183.5311002401613</v>
      </c>
      <c r="G1522" t="str" cm="1">
        <f t="array" ref="G1522">IF(ROWS(_xlfn._xlws.FILTER(Table5[r],Table5[enz]=Table5[[#This Row],[enz]]))&gt;1,"many","1")</f>
        <v>many</v>
      </c>
      <c r="H1522" t="str" cm="1">
        <f t="array" ref="H1522">IF(ROWS(_xlfn._xlws.FILTER(Table5[r],Table5[rxn-no-enz]=Table5[[#This Row],[rxn-no-enz]]))&gt;1,"many","1")</f>
        <v>1</v>
      </c>
      <c r="I1522" t="str">
        <f>_xlfn.XLOOKUP(SUBSTITUTE(Table5[[#This Row],[r]],"'",""),Table6[rxn],Table6[rxn],"no")</f>
        <v>no</v>
      </c>
      <c r="J1522" t="str" cm="1">
        <f t="array" ref="J1522">_xlfn.XLOOKUP(Table5[[#This Row],[r]],"'"&amp;Table6[rxn]&amp;"'",Table6[expected kapp],"")</f>
        <v/>
      </c>
      <c r="L1522" t="s">
        <v>9933</v>
      </c>
      <c r="M1522">
        <v>8988.1774343278394</v>
      </c>
      <c r="AE1522" s="1" t="s">
        <v>12082</v>
      </c>
      <c r="AF1522" s="1" t="s">
        <v>2778</v>
      </c>
      <c r="AG1522" s="9">
        <v>5.8252816999999997E-11</v>
      </c>
      <c r="AH1522" s="1" t="str">
        <f>_xlfn.TEXTAFTER(Table9[[#This Row],[rxn]],"-",-1)</f>
        <v>rt8149</v>
      </c>
      <c r="AI1522" s="1" t="e">
        <f>_xlfn.TEXTAFTER(_xlfn.TEXTBEFORE(Table9[[#This Row],[rxn]],"-"&amp;Table9[[#This Row],[enz]]),"RXN-")</f>
        <v>#N/A</v>
      </c>
      <c r="AJ1522" s="1" t="e">
        <f>_xlfn.TEXTBEFORE(Table9[[#This Row],[rxn]],"_",-1)</f>
        <v>#N/A</v>
      </c>
    </row>
    <row r="1523" spans="1:36" ht="17" hidden="1" x14ac:dyDescent="0.25">
      <c r="A1523" t="s">
        <v>10054</v>
      </c>
      <c r="B1523" t="str">
        <f>_xlfn.TEXTAFTER(Table5[[#This Row],[r]],"-",-1)</f>
        <v>rt2643_c'</v>
      </c>
      <c r="C1523" t="str">
        <f>_xlfn.TEXTAFTER(_xlfn.TEXTBEFORE(Table5[[#This Row],[r]],"-"&amp;Table5[[#This Row],[enz]]),"'RXN-")</f>
        <v>LTA4H2_c_FWD</v>
      </c>
      <c r="D1523">
        <v>11171.708534568001</v>
      </c>
      <c r="E1523">
        <f>_xlfn.XLOOKUP(Table5[[#This Row],[r]],Table3[r],Table3[kapp],"")</f>
        <v>8988.1774343278394</v>
      </c>
      <c r="F1523">
        <f>Table5[[#This Row],[kapp]]-Table5[[#This Row],[old]]</f>
        <v>2183.5311002401613</v>
      </c>
      <c r="G1523" t="str" cm="1">
        <f t="array" ref="G1523">IF(ROWS(_xlfn._xlws.FILTER(Table5[r],Table5[enz]=Table5[[#This Row],[enz]]))&gt;1,"many","1")</f>
        <v>many</v>
      </c>
      <c r="H1523" t="str" cm="1">
        <f t="array" ref="H1523">IF(ROWS(_xlfn._xlws.FILTER(Table5[r],Table5[rxn-no-enz]=Table5[[#This Row],[rxn-no-enz]]))&gt;1,"many","1")</f>
        <v>1</v>
      </c>
      <c r="I1523" t="str">
        <f>_xlfn.XLOOKUP(SUBSTITUTE(Table5[[#This Row],[r]],"'",""),Table6[rxn],Table6[rxn],"no")</f>
        <v>no</v>
      </c>
      <c r="J1523" t="str" cm="1">
        <f t="array" ref="J1523">_xlfn.XLOOKUP(Table5[[#This Row],[r]],"'"&amp;Table6[rxn]&amp;"'",Table6[expected kapp],"")</f>
        <v/>
      </c>
      <c r="L1523" t="s">
        <v>9934</v>
      </c>
      <c r="M1523">
        <v>8988.1774343278394</v>
      </c>
      <c r="AE1523" s="1" t="s">
        <v>12083</v>
      </c>
      <c r="AF1523" s="1" t="s">
        <v>2778</v>
      </c>
      <c r="AG1523" s="9">
        <v>1.2545690499999999E-10</v>
      </c>
      <c r="AH1523" s="1" t="str">
        <f>_xlfn.TEXTAFTER(Table9[[#This Row],[rxn]],"-",-1)</f>
        <v>rt8154</v>
      </c>
      <c r="AI1523" s="1" t="e">
        <f>_xlfn.TEXTAFTER(_xlfn.TEXTBEFORE(Table9[[#This Row],[rxn]],"-"&amp;Table9[[#This Row],[enz]]),"RXN-")</f>
        <v>#N/A</v>
      </c>
      <c r="AJ1523" s="1" t="e">
        <f>_xlfn.TEXTBEFORE(Table9[[#This Row],[rxn]],"_",-1)</f>
        <v>#N/A</v>
      </c>
    </row>
    <row r="1524" spans="1:36" ht="17" hidden="1" x14ac:dyDescent="0.25">
      <c r="A1524" t="s">
        <v>10055</v>
      </c>
      <c r="B1524" t="str">
        <f>_xlfn.TEXTAFTER(Table5[[#This Row],[r]],"-",-1)</f>
        <v>rt2643_c'</v>
      </c>
      <c r="C1524" t="str">
        <f>_xlfn.TEXTAFTER(_xlfn.TEXTBEFORE(Table5[[#This Row],[r]],"-"&amp;Table5[[#This Row],[enz]]),"'RXN-")</f>
        <v>LTA4H2_c_REV</v>
      </c>
      <c r="D1524">
        <v>11171.708534568001</v>
      </c>
      <c r="E1524">
        <f>_xlfn.XLOOKUP(Table5[[#This Row],[r]],Table3[r],Table3[kapp],"")</f>
        <v>8988.1774343278394</v>
      </c>
      <c r="F1524">
        <f>Table5[[#This Row],[kapp]]-Table5[[#This Row],[old]]</f>
        <v>2183.5311002401613</v>
      </c>
      <c r="G1524" t="str" cm="1">
        <f t="array" ref="G1524">IF(ROWS(_xlfn._xlws.FILTER(Table5[r],Table5[enz]=Table5[[#This Row],[enz]]))&gt;1,"many","1")</f>
        <v>many</v>
      </c>
      <c r="H1524" t="str" cm="1">
        <f t="array" ref="H1524">IF(ROWS(_xlfn._xlws.FILTER(Table5[r],Table5[rxn-no-enz]=Table5[[#This Row],[rxn-no-enz]]))&gt;1,"many","1")</f>
        <v>1</v>
      </c>
      <c r="I1524" t="str">
        <f>_xlfn.XLOOKUP(SUBSTITUTE(Table5[[#This Row],[r]],"'",""),Table6[rxn],Table6[rxn],"no")</f>
        <v>no</v>
      </c>
      <c r="J1524" t="str" cm="1">
        <f t="array" ref="J1524">_xlfn.XLOOKUP(Table5[[#This Row],[r]],"'"&amp;Table6[rxn]&amp;"'",Table6[expected kapp],"")</f>
        <v/>
      </c>
      <c r="L1524" t="s">
        <v>8453</v>
      </c>
      <c r="M1524">
        <v>8988.1774343278394</v>
      </c>
      <c r="AE1524" s="1" t="s">
        <v>4556</v>
      </c>
      <c r="AF1524" s="1" t="s">
        <v>2778</v>
      </c>
      <c r="AG1524" s="9">
        <v>2.4850056899999998E-10</v>
      </c>
      <c r="AH1524" s="1" t="str">
        <f>_xlfn.TEXTAFTER(Table9[[#This Row],[rxn]],"-",-1)</f>
        <v>rt8160_c</v>
      </c>
      <c r="AI1524" s="1" t="e">
        <f>_xlfn.TEXTAFTER(_xlfn.TEXTBEFORE(Table9[[#This Row],[rxn]],"-"&amp;Table9[[#This Row],[enz]]),"RXN-")</f>
        <v>#N/A</v>
      </c>
      <c r="AJ1524" s="1" t="str">
        <f>_xlfn.TEXTBEFORE(Table9[[#This Row],[rxn]],"_",-1)</f>
        <v>PROSYN-rt8160</v>
      </c>
    </row>
    <row r="1525" spans="1:36" ht="17" hidden="1" x14ac:dyDescent="0.25">
      <c r="A1525" t="s">
        <v>10056</v>
      </c>
      <c r="B1525" t="str">
        <f>_xlfn.TEXTAFTER(Table5[[#This Row],[r]],"-",-1)</f>
        <v>rt2643_n'</v>
      </c>
      <c r="C1525" t="str">
        <f>_xlfn.TEXTAFTER(_xlfn.TEXTBEFORE(Table5[[#This Row],[r]],"-"&amp;Table5[[#This Row],[enz]]),"'RXN-")</f>
        <v>LTA4H2_n_FWD</v>
      </c>
      <c r="D1525">
        <v>11171.708534568001</v>
      </c>
      <c r="E1525">
        <f>_xlfn.XLOOKUP(Table5[[#This Row],[r]],Table3[r],Table3[kapp],"")</f>
        <v>8988.1774343278394</v>
      </c>
      <c r="F1525">
        <f>Table5[[#This Row],[kapp]]-Table5[[#This Row],[old]]</f>
        <v>2183.5311002401613</v>
      </c>
      <c r="G1525" t="str" cm="1">
        <f t="array" ref="G1525">IF(ROWS(_xlfn._xlws.FILTER(Table5[r],Table5[enz]=Table5[[#This Row],[enz]]))&gt;1,"many","1")</f>
        <v>many</v>
      </c>
      <c r="H1525" t="str" cm="1">
        <f t="array" ref="H1525">IF(ROWS(_xlfn._xlws.FILTER(Table5[r],Table5[rxn-no-enz]=Table5[[#This Row],[rxn-no-enz]]))&gt;1,"many","1")</f>
        <v>1</v>
      </c>
      <c r="I1525" t="str">
        <f>_xlfn.XLOOKUP(SUBSTITUTE(Table5[[#This Row],[r]],"'",""),Table6[rxn],Table6[rxn],"no")</f>
        <v>no</v>
      </c>
      <c r="J1525" t="str" cm="1">
        <f t="array" ref="J1525">_xlfn.XLOOKUP(Table5[[#This Row],[r]],"'"&amp;Table6[rxn]&amp;"'",Table6[expected kapp],"")</f>
        <v/>
      </c>
      <c r="L1525" t="s">
        <v>9935</v>
      </c>
      <c r="M1525">
        <v>8988.1774343278394</v>
      </c>
      <c r="AE1525" s="1" t="s">
        <v>12084</v>
      </c>
      <c r="AF1525" s="1" t="s">
        <v>2778</v>
      </c>
      <c r="AG1525" s="9">
        <v>1.1339620000000001E-12</v>
      </c>
      <c r="AH1525" s="1" t="str">
        <f>_xlfn.TEXTAFTER(Table9[[#This Row],[rxn]],"-",-1)</f>
        <v>rt8174</v>
      </c>
      <c r="AI1525" s="1" t="e">
        <f>_xlfn.TEXTAFTER(_xlfn.TEXTBEFORE(Table9[[#This Row],[rxn]],"-"&amp;Table9[[#This Row],[enz]]),"RXN-")</f>
        <v>#N/A</v>
      </c>
      <c r="AJ1525" s="1" t="e">
        <f>_xlfn.TEXTBEFORE(Table9[[#This Row],[rxn]],"_",-1)</f>
        <v>#N/A</v>
      </c>
    </row>
    <row r="1526" spans="1:36" ht="17" hidden="1" x14ac:dyDescent="0.25">
      <c r="A1526" t="s">
        <v>10057</v>
      </c>
      <c r="B1526" t="str">
        <f>_xlfn.TEXTAFTER(Table5[[#This Row],[r]],"-",-1)</f>
        <v>rt2643_n'</v>
      </c>
      <c r="C1526" t="str">
        <f>_xlfn.TEXTAFTER(_xlfn.TEXTBEFORE(Table5[[#This Row],[r]],"-"&amp;Table5[[#This Row],[enz]]),"'RXN-")</f>
        <v>LTA4H2_n_REV</v>
      </c>
      <c r="D1526">
        <v>11171.708534568001</v>
      </c>
      <c r="E1526">
        <f>_xlfn.XLOOKUP(Table5[[#This Row],[r]],Table3[r],Table3[kapp],"")</f>
        <v>8988.1774343278394</v>
      </c>
      <c r="F1526">
        <f>Table5[[#This Row],[kapp]]-Table5[[#This Row],[old]]</f>
        <v>2183.5311002401613</v>
      </c>
      <c r="G1526" t="str" cm="1">
        <f t="array" ref="G1526">IF(ROWS(_xlfn._xlws.FILTER(Table5[r],Table5[enz]=Table5[[#This Row],[enz]]))&gt;1,"many","1")</f>
        <v>many</v>
      </c>
      <c r="H1526" t="str" cm="1">
        <f t="array" ref="H1526">IF(ROWS(_xlfn._xlws.FILTER(Table5[r],Table5[rxn-no-enz]=Table5[[#This Row],[rxn-no-enz]]))&gt;1,"many","1")</f>
        <v>1</v>
      </c>
      <c r="I1526" t="str">
        <f>_xlfn.XLOOKUP(SUBSTITUTE(Table5[[#This Row],[r]],"'",""),Table6[rxn],Table6[rxn],"no")</f>
        <v>no</v>
      </c>
      <c r="J1526" t="str" cm="1">
        <f t="array" ref="J1526">_xlfn.XLOOKUP(Table5[[#This Row],[r]],"'"&amp;Table6[rxn]&amp;"'",Table6[expected kapp],"")</f>
        <v/>
      </c>
      <c r="L1526" t="s">
        <v>8454</v>
      </c>
      <c r="M1526">
        <v>8988.1774343278394</v>
      </c>
      <c r="AE1526" s="1" t="s">
        <v>12085</v>
      </c>
      <c r="AF1526" s="1" t="s">
        <v>2778</v>
      </c>
      <c r="AG1526" s="9">
        <v>1.0803775799999999E-10</v>
      </c>
      <c r="AH1526" s="1" t="str">
        <f>_xlfn.TEXTAFTER(Table9[[#This Row],[rxn]],"-",-1)</f>
        <v>rt8181</v>
      </c>
      <c r="AI1526" s="1" t="e">
        <f>_xlfn.TEXTAFTER(_xlfn.TEXTBEFORE(Table9[[#This Row],[rxn]],"-"&amp;Table9[[#This Row],[enz]]),"RXN-")</f>
        <v>#N/A</v>
      </c>
      <c r="AJ1526" s="1" t="e">
        <f>_xlfn.TEXTBEFORE(Table9[[#This Row],[rxn]],"_",-1)</f>
        <v>#N/A</v>
      </c>
    </row>
    <row r="1527" spans="1:36" ht="17" hidden="1" x14ac:dyDescent="0.25">
      <c r="A1527" t="s">
        <v>10058</v>
      </c>
      <c r="B1527" t="str">
        <f>_xlfn.TEXTAFTER(Table5[[#This Row],[r]],"-",-1)</f>
        <v>rt2643_c'</v>
      </c>
      <c r="C1527" t="str">
        <f>_xlfn.TEXTAFTER(_xlfn.TEXTBEFORE(Table5[[#This Row],[r]],"-"&amp;Table5[[#This Row],[enz]]),"'RXN-")</f>
        <v>LTA4H3_c_FWD</v>
      </c>
      <c r="D1527">
        <v>11171.708534568001</v>
      </c>
      <c r="E1527">
        <f>_xlfn.XLOOKUP(Table5[[#This Row],[r]],Table3[r],Table3[kapp],"")</f>
        <v>8988.1774343278394</v>
      </c>
      <c r="F1527">
        <f>Table5[[#This Row],[kapp]]-Table5[[#This Row],[old]]</f>
        <v>2183.5311002401613</v>
      </c>
      <c r="G1527" t="str" cm="1">
        <f t="array" ref="G1527">IF(ROWS(_xlfn._xlws.FILTER(Table5[r],Table5[enz]=Table5[[#This Row],[enz]]))&gt;1,"many","1")</f>
        <v>many</v>
      </c>
      <c r="H1527" t="str" cm="1">
        <f t="array" ref="H1527">IF(ROWS(_xlfn._xlws.FILTER(Table5[r],Table5[rxn-no-enz]=Table5[[#This Row],[rxn-no-enz]]))&gt;1,"many","1")</f>
        <v>1</v>
      </c>
      <c r="I1527" t="str">
        <f>_xlfn.XLOOKUP(SUBSTITUTE(Table5[[#This Row],[r]],"'",""),Table6[rxn],Table6[rxn],"no")</f>
        <v>no</v>
      </c>
      <c r="J1527" t="str" cm="1">
        <f t="array" ref="J1527">_xlfn.XLOOKUP(Table5[[#This Row],[r]],"'"&amp;Table6[rxn]&amp;"'",Table6[expected kapp],"")</f>
        <v/>
      </c>
      <c r="L1527" t="s">
        <v>9936</v>
      </c>
      <c r="M1527">
        <v>8988.1774343278394</v>
      </c>
      <c r="AE1527" s="1" t="s">
        <v>12086</v>
      </c>
      <c r="AF1527" s="1" t="s">
        <v>2778</v>
      </c>
      <c r="AG1527" s="9">
        <v>3.7446884999999899E-11</v>
      </c>
      <c r="AH1527" s="1" t="str">
        <f>_xlfn.TEXTAFTER(Table9[[#This Row],[rxn]],"-",-1)</f>
        <v>rt8184</v>
      </c>
      <c r="AI1527" s="1" t="e">
        <f>_xlfn.TEXTAFTER(_xlfn.TEXTBEFORE(Table9[[#This Row],[rxn]],"-"&amp;Table9[[#This Row],[enz]]),"RXN-")</f>
        <v>#N/A</v>
      </c>
      <c r="AJ1527" s="1" t="e">
        <f>_xlfn.TEXTBEFORE(Table9[[#This Row],[rxn]],"_",-1)</f>
        <v>#N/A</v>
      </c>
    </row>
    <row r="1528" spans="1:36" ht="17" hidden="1" x14ac:dyDescent="0.25">
      <c r="A1528" t="s">
        <v>10059</v>
      </c>
      <c r="B1528" t="str">
        <f>_xlfn.TEXTAFTER(Table5[[#This Row],[r]],"-",-1)</f>
        <v>rt2643_c'</v>
      </c>
      <c r="C1528" t="str">
        <f>_xlfn.TEXTAFTER(_xlfn.TEXTBEFORE(Table5[[#This Row],[r]],"-"&amp;Table5[[#This Row],[enz]]),"'RXN-")</f>
        <v>LTA4H3_c_REV</v>
      </c>
      <c r="D1528">
        <v>11171.708534568001</v>
      </c>
      <c r="E1528">
        <f>_xlfn.XLOOKUP(Table5[[#This Row],[r]],Table3[r],Table3[kapp],"")</f>
        <v>8988.1774343278394</v>
      </c>
      <c r="F1528">
        <f>Table5[[#This Row],[kapp]]-Table5[[#This Row],[old]]</f>
        <v>2183.5311002401613</v>
      </c>
      <c r="G1528" t="str" cm="1">
        <f t="array" ref="G1528">IF(ROWS(_xlfn._xlws.FILTER(Table5[r],Table5[enz]=Table5[[#This Row],[enz]]))&gt;1,"many","1")</f>
        <v>many</v>
      </c>
      <c r="H1528" t="str" cm="1">
        <f t="array" ref="H1528">IF(ROWS(_xlfn._xlws.FILTER(Table5[r],Table5[rxn-no-enz]=Table5[[#This Row],[rxn-no-enz]]))&gt;1,"many","1")</f>
        <v>1</v>
      </c>
      <c r="I1528" t="str">
        <f>_xlfn.XLOOKUP(SUBSTITUTE(Table5[[#This Row],[r]],"'",""),Table6[rxn],Table6[rxn],"no")</f>
        <v>no</v>
      </c>
      <c r="J1528" t="str" cm="1">
        <f t="array" ref="J1528">_xlfn.XLOOKUP(Table5[[#This Row],[r]],"'"&amp;Table6[rxn]&amp;"'",Table6[expected kapp],"")</f>
        <v/>
      </c>
      <c r="L1528" t="s">
        <v>8455</v>
      </c>
      <c r="M1528">
        <v>1537.6902660073499</v>
      </c>
      <c r="AE1528" s="1" t="s">
        <v>4557</v>
      </c>
      <c r="AF1528" s="1" t="s">
        <v>2778</v>
      </c>
      <c r="AG1528" s="9">
        <v>1.5630434899999999E-10</v>
      </c>
      <c r="AH1528" s="1" t="str">
        <f>_xlfn.TEXTAFTER(Table9[[#This Row],[rxn]],"-",-1)</f>
        <v>rt8196</v>
      </c>
      <c r="AI1528" s="1" t="e">
        <f>_xlfn.TEXTAFTER(_xlfn.TEXTBEFORE(Table9[[#This Row],[rxn]],"-"&amp;Table9[[#This Row],[enz]]),"RXN-")</f>
        <v>#N/A</v>
      </c>
      <c r="AJ1528" s="1" t="e">
        <f>_xlfn.TEXTBEFORE(Table9[[#This Row],[rxn]],"_",-1)</f>
        <v>#N/A</v>
      </c>
    </row>
    <row r="1529" spans="1:36" ht="17" hidden="1" x14ac:dyDescent="0.25">
      <c r="A1529" t="s">
        <v>10060</v>
      </c>
      <c r="B1529" t="str">
        <f>_xlfn.TEXTAFTER(Table5[[#This Row],[r]],"-",-1)</f>
        <v>rt2643_n'</v>
      </c>
      <c r="C1529" t="str">
        <f>_xlfn.TEXTAFTER(_xlfn.TEXTBEFORE(Table5[[#This Row],[r]],"-"&amp;Table5[[#This Row],[enz]]),"'RXN-")</f>
        <v>LTA4H3_n_FWD</v>
      </c>
      <c r="D1529">
        <v>11171.708534568001</v>
      </c>
      <c r="E1529">
        <f>_xlfn.XLOOKUP(Table5[[#This Row],[r]],Table3[r],Table3[kapp],"")</f>
        <v>8988.1774343278394</v>
      </c>
      <c r="F1529">
        <f>Table5[[#This Row],[kapp]]-Table5[[#This Row],[old]]</f>
        <v>2183.5311002401613</v>
      </c>
      <c r="G1529" t="str" cm="1">
        <f t="array" ref="G1529">IF(ROWS(_xlfn._xlws.FILTER(Table5[r],Table5[enz]=Table5[[#This Row],[enz]]))&gt;1,"many","1")</f>
        <v>many</v>
      </c>
      <c r="H1529" t="str" cm="1">
        <f t="array" ref="H1529">IF(ROWS(_xlfn._xlws.FILTER(Table5[r],Table5[rxn-no-enz]=Table5[[#This Row],[rxn-no-enz]]))&gt;1,"many","1")</f>
        <v>1</v>
      </c>
      <c r="I1529" t="str">
        <f>_xlfn.XLOOKUP(SUBSTITUTE(Table5[[#This Row],[r]],"'",""),Table6[rxn],Table6[rxn],"no")</f>
        <v>no</v>
      </c>
      <c r="J1529" t="str" cm="1">
        <f t="array" ref="J1529">_xlfn.XLOOKUP(Table5[[#This Row],[r]],"'"&amp;Table6[rxn]&amp;"'",Table6[expected kapp],"")</f>
        <v/>
      </c>
      <c r="L1529" t="s">
        <v>9937</v>
      </c>
      <c r="M1529">
        <v>8988.1774343278394</v>
      </c>
      <c r="AE1529" s="1" t="s">
        <v>4558</v>
      </c>
      <c r="AF1529" s="1" t="s">
        <v>2778</v>
      </c>
      <c r="AG1529" s="9">
        <v>2.2840778199999999E-10</v>
      </c>
      <c r="AH1529" s="1" t="str">
        <f>_xlfn.TEXTAFTER(Table9[[#This Row],[rxn]],"-",-1)</f>
        <v>rt8223</v>
      </c>
      <c r="AI1529" s="1" t="e">
        <f>_xlfn.TEXTAFTER(_xlfn.TEXTBEFORE(Table9[[#This Row],[rxn]],"-"&amp;Table9[[#This Row],[enz]]),"RXN-")</f>
        <v>#N/A</v>
      </c>
      <c r="AJ1529" s="1" t="e">
        <f>_xlfn.TEXTBEFORE(Table9[[#This Row],[rxn]],"_",-1)</f>
        <v>#N/A</v>
      </c>
    </row>
    <row r="1530" spans="1:36" ht="17" hidden="1" x14ac:dyDescent="0.25">
      <c r="A1530" t="s">
        <v>10061</v>
      </c>
      <c r="B1530" t="str">
        <f>_xlfn.TEXTAFTER(Table5[[#This Row],[r]],"-",-1)</f>
        <v>rt2643_n'</v>
      </c>
      <c r="C1530" t="str">
        <f>_xlfn.TEXTAFTER(_xlfn.TEXTBEFORE(Table5[[#This Row],[r]],"-"&amp;Table5[[#This Row],[enz]]),"'RXN-")</f>
        <v>LTA4H3_n_REV</v>
      </c>
      <c r="D1530">
        <v>11171.708534568001</v>
      </c>
      <c r="E1530">
        <f>_xlfn.XLOOKUP(Table5[[#This Row],[r]],Table3[r],Table3[kapp],"")</f>
        <v>8988.1774343278394</v>
      </c>
      <c r="F1530">
        <f>Table5[[#This Row],[kapp]]-Table5[[#This Row],[old]]</f>
        <v>2183.5311002401613</v>
      </c>
      <c r="G1530" t="str" cm="1">
        <f t="array" ref="G1530">IF(ROWS(_xlfn._xlws.FILTER(Table5[r],Table5[enz]=Table5[[#This Row],[enz]]))&gt;1,"many","1")</f>
        <v>many</v>
      </c>
      <c r="H1530" t="str" cm="1">
        <f t="array" ref="H1530">IF(ROWS(_xlfn._xlws.FILTER(Table5[r],Table5[rxn-no-enz]=Table5[[#This Row],[rxn-no-enz]]))&gt;1,"many","1")</f>
        <v>1</v>
      </c>
      <c r="I1530" t="str">
        <f>_xlfn.XLOOKUP(SUBSTITUTE(Table5[[#This Row],[r]],"'",""),Table6[rxn],Table6[rxn],"no")</f>
        <v>no</v>
      </c>
      <c r="J1530" t="str" cm="1">
        <f t="array" ref="J1530">_xlfn.XLOOKUP(Table5[[#This Row],[r]],"'"&amp;Table6[rxn]&amp;"'",Table6[expected kapp],"")</f>
        <v/>
      </c>
      <c r="L1530" t="s">
        <v>9938</v>
      </c>
      <c r="M1530">
        <v>8988.1774343278394</v>
      </c>
      <c r="AE1530" s="1" t="s">
        <v>4559</v>
      </c>
      <c r="AF1530" s="1" t="s">
        <v>2778</v>
      </c>
      <c r="AG1530" s="9">
        <v>2.5728262199999999E-10</v>
      </c>
      <c r="AH1530" s="1" t="str">
        <f>_xlfn.TEXTAFTER(Table9[[#This Row],[rxn]],"-",-1)</f>
        <v>rt8224</v>
      </c>
      <c r="AI1530" s="1" t="e">
        <f>_xlfn.TEXTAFTER(_xlfn.TEXTBEFORE(Table9[[#This Row],[rxn]],"-"&amp;Table9[[#This Row],[enz]]),"RXN-")</f>
        <v>#N/A</v>
      </c>
      <c r="AJ1530" s="1" t="e">
        <f>_xlfn.TEXTBEFORE(Table9[[#This Row],[rxn]],"_",-1)</f>
        <v>#N/A</v>
      </c>
    </row>
    <row r="1531" spans="1:36" ht="17" hidden="1" x14ac:dyDescent="0.25">
      <c r="A1531" t="s">
        <v>10062</v>
      </c>
      <c r="B1531" t="str">
        <f>_xlfn.TEXTAFTER(Table5[[#This Row],[r]],"-",-1)</f>
        <v>rt2880'</v>
      </c>
      <c r="C1531" t="str">
        <f>_xlfn.TEXTAFTER(_xlfn.TEXTBEFORE(Table5[[#This Row],[r]],"-"&amp;Table5[[#This Row],[enz]]),"'RXN-")</f>
        <v>LYSN6MOX_c_FWD</v>
      </c>
      <c r="D1531">
        <v>11171.708534568001</v>
      </c>
      <c r="E1531">
        <f>_xlfn.XLOOKUP(Table5[[#This Row],[r]],Table3[r],Table3[kapp],"")</f>
        <v>8988.1774343278394</v>
      </c>
      <c r="F1531">
        <f>Table5[[#This Row],[kapp]]-Table5[[#This Row],[old]]</f>
        <v>2183.5311002401613</v>
      </c>
      <c r="G1531" t="str" cm="1">
        <f t="array" ref="G1531">IF(ROWS(_xlfn._xlws.FILTER(Table5[r],Table5[enz]=Table5[[#This Row],[enz]]))&gt;1,"many","1")</f>
        <v>many</v>
      </c>
      <c r="H1531" t="str" cm="1">
        <f t="array" ref="H1531">IF(ROWS(_xlfn._xlws.FILTER(Table5[r],Table5[rxn-no-enz]=Table5[[#This Row],[rxn-no-enz]]))&gt;1,"many","1")</f>
        <v>1</v>
      </c>
      <c r="I1531" t="str">
        <f>_xlfn.XLOOKUP(SUBSTITUTE(Table5[[#This Row],[r]],"'",""),Table6[rxn],Table6[rxn],"no")</f>
        <v>no</v>
      </c>
      <c r="J1531" t="str" cm="1">
        <f t="array" ref="J1531">_xlfn.XLOOKUP(Table5[[#This Row],[r]],"'"&amp;Table6[rxn]&amp;"'",Table6[expected kapp],"")</f>
        <v/>
      </c>
      <c r="L1531" t="s">
        <v>9939</v>
      </c>
      <c r="M1531">
        <v>8988.1774343278394</v>
      </c>
      <c r="AE1531" s="1" t="s">
        <v>12087</v>
      </c>
      <c r="AF1531" s="1" t="s">
        <v>2778</v>
      </c>
      <c r="AG1531" s="9">
        <v>6.1084055999999999E-11</v>
      </c>
      <c r="AH1531" s="1" t="str">
        <f>_xlfn.TEXTAFTER(Table9[[#This Row],[rxn]],"-",-1)</f>
        <v>rt8239</v>
      </c>
      <c r="AI1531" s="1" t="e">
        <f>_xlfn.TEXTAFTER(_xlfn.TEXTBEFORE(Table9[[#This Row],[rxn]],"-"&amp;Table9[[#This Row],[enz]]),"RXN-")</f>
        <v>#N/A</v>
      </c>
      <c r="AJ1531" s="1" t="e">
        <f>_xlfn.TEXTBEFORE(Table9[[#This Row],[rxn]],"_",-1)</f>
        <v>#N/A</v>
      </c>
    </row>
    <row r="1532" spans="1:36" ht="17" hidden="1" x14ac:dyDescent="0.25">
      <c r="A1532" t="s">
        <v>10063</v>
      </c>
      <c r="B1532" t="str">
        <f>_xlfn.TEXTAFTER(Table5[[#This Row],[r]],"-",-1)</f>
        <v>rt0111'</v>
      </c>
      <c r="C1532" t="str">
        <f>_xlfn.TEXTAFTER(_xlfn.TEXTBEFORE(Table5[[#This Row],[r]],"-"&amp;Table5[[#This Row],[enz]]),"'RXN-")</f>
        <v>LYStpa_v_FWD</v>
      </c>
      <c r="D1532">
        <v>11171.708534568001</v>
      </c>
      <c r="E1532">
        <f>_xlfn.XLOOKUP(Table5[[#This Row],[r]],Table3[r],Table3[kapp],"")</f>
        <v>8988.1774343278394</v>
      </c>
      <c r="F1532">
        <f>Table5[[#This Row],[kapp]]-Table5[[#This Row],[old]]</f>
        <v>2183.5311002401613</v>
      </c>
      <c r="G1532" t="str" cm="1">
        <f t="array" ref="G1532">IF(ROWS(_xlfn._xlws.FILTER(Table5[r],Table5[enz]=Table5[[#This Row],[enz]]))&gt;1,"many","1")</f>
        <v>many</v>
      </c>
      <c r="H1532" t="str" cm="1">
        <f t="array" ref="H1532">IF(ROWS(_xlfn._xlws.FILTER(Table5[r],Table5[rxn-no-enz]=Table5[[#This Row],[rxn-no-enz]]))&gt;1,"many","1")</f>
        <v>many</v>
      </c>
      <c r="I1532" t="str">
        <f>_xlfn.XLOOKUP(SUBSTITUTE(Table5[[#This Row],[r]],"'",""),Table6[rxn],Table6[rxn],"no")</f>
        <v>no</v>
      </c>
      <c r="J1532" t="str" cm="1">
        <f t="array" ref="J1532">_xlfn.XLOOKUP(Table5[[#This Row],[r]],"'"&amp;Table6[rxn]&amp;"'",Table6[expected kapp],"")</f>
        <v/>
      </c>
      <c r="L1532" t="s">
        <v>9940</v>
      </c>
      <c r="M1532">
        <v>8988.1774343278394</v>
      </c>
      <c r="AE1532" s="1" t="s">
        <v>4560</v>
      </c>
      <c r="AF1532" s="1" t="s">
        <v>2778</v>
      </c>
      <c r="AG1532" s="9">
        <v>1.0576863000000001E-11</v>
      </c>
      <c r="AH1532" s="1" t="str">
        <f>_xlfn.TEXTAFTER(Table9[[#This Row],[rxn]],"-",-1)</f>
        <v>rt8250</v>
      </c>
      <c r="AI1532" s="1" t="e">
        <f>_xlfn.TEXTAFTER(_xlfn.TEXTBEFORE(Table9[[#This Row],[rxn]],"-"&amp;Table9[[#This Row],[enz]]),"RXN-")</f>
        <v>#N/A</v>
      </c>
      <c r="AJ1532" s="1" t="e">
        <f>_xlfn.TEXTBEFORE(Table9[[#This Row],[rxn]],"_",-1)</f>
        <v>#N/A</v>
      </c>
    </row>
    <row r="1533" spans="1:36" ht="17" hidden="1" x14ac:dyDescent="0.25">
      <c r="A1533" t="s">
        <v>10064</v>
      </c>
      <c r="B1533" t="str">
        <f>_xlfn.TEXTAFTER(Table5[[#This Row],[r]],"-",-1)</f>
        <v>rt1949'</v>
      </c>
      <c r="C1533" t="str">
        <f>_xlfn.TEXTAFTER(_xlfn.TEXTBEFORE(Table5[[#This Row],[r]],"-"&amp;Table5[[#This Row],[enz]]),"'RXN-")</f>
        <v>LYStpa_v_FWD</v>
      </c>
      <c r="D1533">
        <v>11171.708534568001</v>
      </c>
      <c r="E1533">
        <f>_xlfn.XLOOKUP(Table5[[#This Row],[r]],Table3[r],Table3[kapp],"")</f>
        <v>8988.1774343278394</v>
      </c>
      <c r="F1533">
        <f>Table5[[#This Row],[kapp]]-Table5[[#This Row],[old]]</f>
        <v>2183.5311002401613</v>
      </c>
      <c r="G1533" t="str" cm="1">
        <f t="array" ref="G1533">IF(ROWS(_xlfn._xlws.FILTER(Table5[r],Table5[enz]=Table5[[#This Row],[enz]]))&gt;1,"many","1")</f>
        <v>many</v>
      </c>
      <c r="H1533" t="str" cm="1">
        <f t="array" ref="H1533">IF(ROWS(_xlfn._xlws.FILTER(Table5[r],Table5[rxn-no-enz]=Table5[[#This Row],[rxn-no-enz]]))&gt;1,"many","1")</f>
        <v>many</v>
      </c>
      <c r="I1533" t="str">
        <f>_xlfn.XLOOKUP(SUBSTITUTE(Table5[[#This Row],[r]],"'",""),Table6[rxn],Table6[rxn],"no")</f>
        <v>no</v>
      </c>
      <c r="J1533" t="str" cm="1">
        <f t="array" ref="J1533">_xlfn.XLOOKUP(Table5[[#This Row],[r]],"'"&amp;Table6[rxn]&amp;"'",Table6[expected kapp],"")</f>
        <v/>
      </c>
      <c r="L1533" t="s">
        <v>9941</v>
      </c>
      <c r="M1533">
        <v>8988.1774343278394</v>
      </c>
      <c r="AE1533" s="1" t="s">
        <v>12088</v>
      </c>
      <c r="AF1533" s="1" t="s">
        <v>2778</v>
      </c>
      <c r="AG1533" s="9">
        <v>1.2256007E-11</v>
      </c>
      <c r="AH1533" s="1" t="str">
        <f>_xlfn.TEXTAFTER(Table9[[#This Row],[rxn]],"-",-1)</f>
        <v>rt8251</v>
      </c>
      <c r="AI1533" s="1" t="e">
        <f>_xlfn.TEXTAFTER(_xlfn.TEXTBEFORE(Table9[[#This Row],[rxn]],"-"&amp;Table9[[#This Row],[enz]]),"RXN-")</f>
        <v>#N/A</v>
      </c>
      <c r="AJ1533" s="1" t="e">
        <f>_xlfn.TEXTBEFORE(Table9[[#This Row],[rxn]],"_",-1)</f>
        <v>#N/A</v>
      </c>
    </row>
    <row r="1534" spans="1:36" ht="17" hidden="1" x14ac:dyDescent="0.25">
      <c r="A1534" t="s">
        <v>10065</v>
      </c>
      <c r="B1534" t="str">
        <f>_xlfn.TEXTAFTER(Table5[[#This Row],[r]],"-",-1)</f>
        <v>rt5861'</v>
      </c>
      <c r="C1534" t="str">
        <f>_xlfn.TEXTAFTER(_xlfn.TEXTBEFORE(Table5[[#This Row],[r]],"-"&amp;Table5[[#This Row],[enz]]),"'RXN-")</f>
        <v>LYStps_e_FWD</v>
      </c>
      <c r="D1534">
        <v>11171.708534568001</v>
      </c>
      <c r="E1534">
        <f>_xlfn.XLOOKUP(Table5[[#This Row],[r]],Table3[r],Table3[kapp],"")</f>
        <v>8988.1774343278394</v>
      </c>
      <c r="F1534">
        <f>Table5[[#This Row],[kapp]]-Table5[[#This Row],[old]]</f>
        <v>2183.5311002401613</v>
      </c>
      <c r="G1534" t="str" cm="1">
        <f t="array" ref="G1534">IF(ROWS(_xlfn._xlws.FILTER(Table5[r],Table5[enz]=Table5[[#This Row],[enz]]))&gt;1,"many","1")</f>
        <v>many</v>
      </c>
      <c r="H1534" t="str" cm="1">
        <f t="array" ref="H1534">IF(ROWS(_xlfn._xlws.FILTER(Table5[r],Table5[rxn-no-enz]=Table5[[#This Row],[rxn-no-enz]]))&gt;1,"many","1")</f>
        <v>1</v>
      </c>
      <c r="I1534" t="str">
        <f>_xlfn.XLOOKUP(SUBSTITUTE(Table5[[#This Row],[r]],"'",""),Table6[rxn],Table6[rxn],"no")</f>
        <v>no</v>
      </c>
      <c r="J1534" t="str" cm="1">
        <f t="array" ref="J1534">_xlfn.XLOOKUP(Table5[[#This Row],[r]],"'"&amp;Table6[rxn]&amp;"'",Table6[expected kapp],"")</f>
        <v/>
      </c>
      <c r="L1534" t="s">
        <v>9942</v>
      </c>
      <c r="M1534">
        <v>8988.1774343278394</v>
      </c>
      <c r="AE1534" s="1" t="s">
        <v>12089</v>
      </c>
      <c r="AF1534" s="1" t="s">
        <v>2778</v>
      </c>
      <c r="AG1534" s="9">
        <v>1.2081843559999899E-9</v>
      </c>
      <c r="AH1534" s="1" t="str">
        <f>_xlfn.TEXTAFTER(Table9[[#This Row],[rxn]],"-",-1)</f>
        <v>rt8262</v>
      </c>
      <c r="AI1534" s="1" t="e">
        <f>_xlfn.TEXTAFTER(_xlfn.TEXTBEFORE(Table9[[#This Row],[rxn]],"-"&amp;Table9[[#This Row],[enz]]),"RXN-")</f>
        <v>#N/A</v>
      </c>
      <c r="AJ1534" s="1" t="e">
        <f>_xlfn.TEXTBEFORE(Table9[[#This Row],[rxn]],"_",-1)</f>
        <v>#N/A</v>
      </c>
    </row>
    <row r="1535" spans="1:36" ht="17" hidden="1" x14ac:dyDescent="0.25">
      <c r="A1535" t="s">
        <v>10066</v>
      </c>
      <c r="B1535" t="str">
        <f>_xlfn.TEXTAFTER(Table5[[#This Row],[r]],"-",-1)</f>
        <v>rt5861'</v>
      </c>
      <c r="C1535" t="str">
        <f>_xlfn.TEXTAFTER(_xlfn.TEXTBEFORE(Table5[[#This Row],[r]],"-"&amp;Table5[[#This Row],[enz]]),"'RXN-")</f>
        <v>LYStps_e_REV</v>
      </c>
      <c r="D1535">
        <v>11171.708534568001</v>
      </c>
      <c r="E1535">
        <f>_xlfn.XLOOKUP(Table5[[#This Row],[r]],Table3[r],Table3[kapp],"")</f>
        <v>8988.1774343278394</v>
      </c>
      <c r="F1535">
        <f>Table5[[#This Row],[kapp]]-Table5[[#This Row],[old]]</f>
        <v>2183.5311002401613</v>
      </c>
      <c r="G1535" t="str" cm="1">
        <f t="array" ref="G1535">IF(ROWS(_xlfn._xlws.FILTER(Table5[r],Table5[enz]=Table5[[#This Row],[enz]]))&gt;1,"many","1")</f>
        <v>many</v>
      </c>
      <c r="H1535" t="str" cm="1">
        <f t="array" ref="H1535">IF(ROWS(_xlfn._xlws.FILTER(Table5[r],Table5[rxn-no-enz]=Table5[[#This Row],[rxn-no-enz]]))&gt;1,"many","1")</f>
        <v>1</v>
      </c>
      <c r="I1535" t="str">
        <f>_xlfn.XLOOKUP(SUBSTITUTE(Table5[[#This Row],[r]],"'",""),Table6[rxn],Table6[rxn],"no")</f>
        <v>no</v>
      </c>
      <c r="J1535" t="str" cm="1">
        <f t="array" ref="J1535">_xlfn.XLOOKUP(Table5[[#This Row],[r]],"'"&amp;Table6[rxn]&amp;"'",Table6[expected kapp],"")</f>
        <v/>
      </c>
      <c r="L1535" t="s">
        <v>9943</v>
      </c>
      <c r="M1535">
        <v>8988.1774343278394</v>
      </c>
      <c r="AE1535" s="1" t="s">
        <v>12090</v>
      </c>
      <c r="AF1535" s="1" t="s">
        <v>2778</v>
      </c>
      <c r="AG1535" s="9">
        <v>4.6581320000000002E-11</v>
      </c>
      <c r="AH1535" s="1" t="str">
        <f>_xlfn.TEXTAFTER(Table9[[#This Row],[rxn]],"-",-1)</f>
        <v>rt8267_x</v>
      </c>
      <c r="AI1535" s="1" t="e">
        <f>_xlfn.TEXTAFTER(_xlfn.TEXTBEFORE(Table9[[#This Row],[rxn]],"-"&amp;Table9[[#This Row],[enz]]),"RXN-")</f>
        <v>#N/A</v>
      </c>
      <c r="AJ1535" s="1" t="str">
        <f>_xlfn.TEXTBEFORE(Table9[[#This Row],[rxn]],"_",-1)</f>
        <v>PROSYN-rt8267</v>
      </c>
    </row>
    <row r="1536" spans="1:36" ht="17" hidden="1" x14ac:dyDescent="0.25">
      <c r="A1536" t="s">
        <v>10067</v>
      </c>
      <c r="B1536" t="str">
        <f>_xlfn.TEXTAFTER(Table5[[#This Row],[r]],"-",-1)</f>
        <v>rt1768'</v>
      </c>
      <c r="C1536" t="str">
        <f>_xlfn.TEXTAFTER(_xlfn.TEXTBEFORE(Table5[[#This Row],[r]],"-"&amp;Table5[[#This Row],[enz]]),"'RXN-")</f>
        <v>M1PS_c_FWD</v>
      </c>
      <c r="D1536">
        <v>11171.708534568001</v>
      </c>
      <c r="E1536">
        <f>_xlfn.XLOOKUP(Table5[[#This Row],[r]],Table3[r],Table3[kapp],"")</f>
        <v>8988.1774343278394</v>
      </c>
      <c r="F1536">
        <f>Table5[[#This Row],[kapp]]-Table5[[#This Row],[old]]</f>
        <v>2183.5311002401613</v>
      </c>
      <c r="G1536" t="str" cm="1">
        <f t="array" ref="G1536">IF(ROWS(_xlfn._xlws.FILTER(Table5[r],Table5[enz]=Table5[[#This Row],[enz]]))&gt;1,"many","1")</f>
        <v>1</v>
      </c>
      <c r="H1536" t="str" cm="1">
        <f t="array" ref="H1536">IF(ROWS(_xlfn._xlws.FILTER(Table5[r],Table5[rxn-no-enz]=Table5[[#This Row],[rxn-no-enz]]))&gt;1,"many","1")</f>
        <v>1</v>
      </c>
      <c r="I1536" t="str">
        <f>_xlfn.XLOOKUP(SUBSTITUTE(Table5[[#This Row],[r]],"'",""),Table6[rxn],Table6[rxn],"no")</f>
        <v>no</v>
      </c>
      <c r="J1536" t="str" cm="1">
        <f t="array" ref="J1536">_xlfn.XLOOKUP(Table5[[#This Row],[r]],"'"&amp;Table6[rxn]&amp;"'",Table6[expected kapp],"")</f>
        <v/>
      </c>
      <c r="L1536" t="s">
        <v>9944</v>
      </c>
      <c r="M1536">
        <v>8988.1774343278394</v>
      </c>
      <c r="AE1536" s="1" t="s">
        <v>4561</v>
      </c>
      <c r="AF1536" s="1" t="s">
        <v>2778</v>
      </c>
      <c r="AG1536" s="9">
        <v>2.0182200000000001E-13</v>
      </c>
      <c r="AH1536" s="1" t="str">
        <f>_xlfn.TEXTAFTER(Table9[[#This Row],[rxn]],"-",-1)</f>
        <v>rt8268</v>
      </c>
      <c r="AI1536" s="1" t="e">
        <f>_xlfn.TEXTAFTER(_xlfn.TEXTBEFORE(Table9[[#This Row],[rxn]],"-"&amp;Table9[[#This Row],[enz]]),"RXN-")</f>
        <v>#N/A</v>
      </c>
      <c r="AJ1536" s="1" t="e">
        <f>_xlfn.TEXTBEFORE(Table9[[#This Row],[rxn]],"_",-1)</f>
        <v>#N/A</v>
      </c>
    </row>
    <row r="1537" spans="1:36" ht="17" hidden="1" x14ac:dyDescent="0.25">
      <c r="A1537" t="s">
        <v>10068</v>
      </c>
      <c r="B1537" t="str">
        <f>_xlfn.TEXTAFTER(Table5[[#This Row],[r]],"-",-1)</f>
        <v>rt0063'</v>
      </c>
      <c r="C1537" t="str">
        <f>_xlfn.TEXTAFTER(_xlfn.TEXTBEFORE(Table5[[#This Row],[r]],"-"&amp;Table5[[#This Row],[enz]]),"'RXN-")</f>
        <v>MACACI_c_FWD</v>
      </c>
      <c r="D1537">
        <v>11171.708534568001</v>
      </c>
      <c r="E1537">
        <f>_xlfn.XLOOKUP(Table5[[#This Row],[r]],Table3[r],Table3[kapp],"")</f>
        <v>8988.1774343278394</v>
      </c>
      <c r="F1537">
        <f>Table5[[#This Row],[kapp]]-Table5[[#This Row],[old]]</f>
        <v>2183.5311002401613</v>
      </c>
      <c r="G1537" t="str" cm="1">
        <f t="array" ref="G1537">IF(ROWS(_xlfn._xlws.FILTER(Table5[r],Table5[enz]=Table5[[#This Row],[enz]]))&gt;1,"many","1")</f>
        <v>many</v>
      </c>
      <c r="H1537" t="str" cm="1">
        <f t="array" ref="H1537">IF(ROWS(_xlfn._xlws.FILTER(Table5[r],Table5[rxn-no-enz]=Table5[[#This Row],[rxn-no-enz]]))&gt;1,"many","1")</f>
        <v>many</v>
      </c>
      <c r="I1537" t="str">
        <f>_xlfn.XLOOKUP(SUBSTITUTE(Table5[[#This Row],[r]],"'",""),Table6[rxn],Table6[rxn],"no")</f>
        <v>no</v>
      </c>
      <c r="J1537" t="str" cm="1">
        <f t="array" ref="J1537">_xlfn.XLOOKUP(Table5[[#This Row],[r]],"'"&amp;Table6[rxn]&amp;"'",Table6[expected kapp],"")</f>
        <v/>
      </c>
      <c r="L1537" t="s">
        <v>9945</v>
      </c>
      <c r="M1537">
        <v>8988.1774343278394</v>
      </c>
      <c r="AE1537" s="1" t="s">
        <v>4562</v>
      </c>
      <c r="AF1537" s="1" t="s">
        <v>2778</v>
      </c>
      <c r="AG1537" s="9">
        <v>9.1882970000000002E-12</v>
      </c>
      <c r="AH1537" s="1" t="str">
        <f>_xlfn.TEXTAFTER(Table9[[#This Row],[rxn]],"-",-1)</f>
        <v>rt8272</v>
      </c>
      <c r="AI1537" s="1" t="e">
        <f>_xlfn.TEXTAFTER(_xlfn.TEXTBEFORE(Table9[[#This Row],[rxn]],"-"&amp;Table9[[#This Row],[enz]]),"RXN-")</f>
        <v>#N/A</v>
      </c>
      <c r="AJ1537" s="1" t="e">
        <f>_xlfn.TEXTBEFORE(Table9[[#This Row],[rxn]],"_",-1)</f>
        <v>#N/A</v>
      </c>
    </row>
    <row r="1538" spans="1:36" ht="17" hidden="1" x14ac:dyDescent="0.25">
      <c r="A1538" t="s">
        <v>10069</v>
      </c>
      <c r="B1538" t="str">
        <f>_xlfn.TEXTAFTER(Table5[[#This Row],[r]],"-",-1)</f>
        <v>rt0063'</v>
      </c>
      <c r="C1538" t="str">
        <f>_xlfn.TEXTAFTER(_xlfn.TEXTBEFORE(Table5[[#This Row],[r]],"-"&amp;Table5[[#This Row],[enz]]),"'RXN-")</f>
        <v>MACACI_c_REV</v>
      </c>
      <c r="D1538">
        <v>11171.708534568001</v>
      </c>
      <c r="E1538">
        <f>_xlfn.XLOOKUP(Table5[[#This Row],[r]],Table3[r],Table3[kapp],"")</f>
        <v>8988.1774343278394</v>
      </c>
      <c r="F1538">
        <f>Table5[[#This Row],[kapp]]-Table5[[#This Row],[old]]</f>
        <v>2183.5311002401613</v>
      </c>
      <c r="G1538" t="str" cm="1">
        <f t="array" ref="G1538">IF(ROWS(_xlfn._xlws.FILTER(Table5[r],Table5[enz]=Table5[[#This Row],[enz]]))&gt;1,"many","1")</f>
        <v>many</v>
      </c>
      <c r="H1538" t="str" cm="1">
        <f t="array" ref="H1538">IF(ROWS(_xlfn._xlws.FILTER(Table5[r],Table5[rxn-no-enz]=Table5[[#This Row],[rxn-no-enz]]))&gt;1,"many","1")</f>
        <v>many</v>
      </c>
      <c r="I1538" t="str">
        <f>_xlfn.XLOOKUP(SUBSTITUTE(Table5[[#This Row],[r]],"'",""),Table6[rxn],Table6[rxn],"no")</f>
        <v>no</v>
      </c>
      <c r="J1538" t="str" cm="1">
        <f t="array" ref="J1538">_xlfn.XLOOKUP(Table5[[#This Row],[r]],"'"&amp;Table6[rxn]&amp;"'",Table6[expected kapp],"")</f>
        <v/>
      </c>
      <c r="L1538" t="s">
        <v>9946</v>
      </c>
      <c r="M1538">
        <v>8988.1774343278394</v>
      </c>
      <c r="AE1538" s="1" t="s">
        <v>4563</v>
      </c>
      <c r="AF1538" s="1" t="s">
        <v>2778</v>
      </c>
      <c r="AG1538" s="9">
        <v>2.7386928199999999E-10</v>
      </c>
      <c r="AH1538" s="1" t="str">
        <f>_xlfn.TEXTAFTER(Table9[[#This Row],[rxn]],"-",-1)</f>
        <v>rt8273</v>
      </c>
      <c r="AI1538" s="1" t="e">
        <f>_xlfn.TEXTAFTER(_xlfn.TEXTBEFORE(Table9[[#This Row],[rxn]],"-"&amp;Table9[[#This Row],[enz]]),"RXN-")</f>
        <v>#N/A</v>
      </c>
      <c r="AJ1538" s="1" t="e">
        <f>_xlfn.TEXTBEFORE(Table9[[#This Row],[rxn]],"_",-1)</f>
        <v>#N/A</v>
      </c>
    </row>
    <row r="1539" spans="1:36" ht="17" hidden="1" x14ac:dyDescent="0.25">
      <c r="A1539" t="s">
        <v>10070</v>
      </c>
      <c r="B1539" t="str">
        <f>_xlfn.TEXTAFTER(Table5[[#This Row],[r]],"-",-1)</f>
        <v>rt3852'</v>
      </c>
      <c r="C1539" t="str">
        <f>_xlfn.TEXTAFTER(_xlfn.TEXTBEFORE(Table5[[#This Row],[r]],"-"&amp;Table5[[#This Row],[enz]]),"'RXN-")</f>
        <v>MACACI_c_FWD</v>
      </c>
      <c r="D1539">
        <v>11171.708534568001</v>
      </c>
      <c r="E1539">
        <f>_xlfn.XLOOKUP(Table5[[#This Row],[r]],Table3[r],Table3[kapp],"")</f>
        <v>8988.1774343278394</v>
      </c>
      <c r="F1539">
        <f>Table5[[#This Row],[kapp]]-Table5[[#This Row],[old]]</f>
        <v>2183.5311002401613</v>
      </c>
      <c r="G1539" t="str" cm="1">
        <f t="array" ref="G1539">IF(ROWS(_xlfn._xlws.FILTER(Table5[r],Table5[enz]=Table5[[#This Row],[enz]]))&gt;1,"many","1")</f>
        <v>many</v>
      </c>
      <c r="H1539" t="str" cm="1">
        <f t="array" ref="H1539">IF(ROWS(_xlfn._xlws.FILTER(Table5[r],Table5[rxn-no-enz]=Table5[[#This Row],[rxn-no-enz]]))&gt;1,"many","1")</f>
        <v>many</v>
      </c>
      <c r="I1539" t="str">
        <f>_xlfn.XLOOKUP(SUBSTITUTE(Table5[[#This Row],[r]],"'",""),Table6[rxn],Table6[rxn],"no")</f>
        <v>no</v>
      </c>
      <c r="J1539" t="str" cm="1">
        <f t="array" ref="J1539">_xlfn.XLOOKUP(Table5[[#This Row],[r]],"'"&amp;Table6[rxn]&amp;"'",Table6[expected kapp],"")</f>
        <v/>
      </c>
      <c r="L1539" t="s">
        <v>9947</v>
      </c>
      <c r="M1539">
        <v>8988.1774343278394</v>
      </c>
      <c r="AE1539" s="1" t="s">
        <v>12091</v>
      </c>
      <c r="AF1539" s="1" t="s">
        <v>2778</v>
      </c>
      <c r="AG1539" s="9">
        <v>2.79732131E-10</v>
      </c>
      <c r="AH1539" s="1" t="str">
        <f>_xlfn.TEXTAFTER(Table9[[#This Row],[rxn]],"-",-1)</f>
        <v>rt8275</v>
      </c>
      <c r="AI1539" s="1" t="e">
        <f>_xlfn.TEXTAFTER(_xlfn.TEXTBEFORE(Table9[[#This Row],[rxn]],"-"&amp;Table9[[#This Row],[enz]]),"RXN-")</f>
        <v>#N/A</v>
      </c>
      <c r="AJ1539" s="1" t="e">
        <f>_xlfn.TEXTBEFORE(Table9[[#This Row],[rxn]],"_",-1)</f>
        <v>#N/A</v>
      </c>
    </row>
    <row r="1540" spans="1:36" ht="17" hidden="1" x14ac:dyDescent="0.25">
      <c r="A1540" t="s">
        <v>10071</v>
      </c>
      <c r="B1540" t="str">
        <f>_xlfn.TEXTAFTER(Table5[[#This Row],[r]],"-",-1)</f>
        <v>rt3852'</v>
      </c>
      <c r="C1540" t="str">
        <f>_xlfn.TEXTAFTER(_xlfn.TEXTBEFORE(Table5[[#This Row],[r]],"-"&amp;Table5[[#This Row],[enz]]),"'RXN-")</f>
        <v>MACACI_c_REV</v>
      </c>
      <c r="D1540">
        <v>11171.708534568001</v>
      </c>
      <c r="E1540">
        <f>_xlfn.XLOOKUP(Table5[[#This Row],[r]],Table3[r],Table3[kapp],"")</f>
        <v>8988.1774343278394</v>
      </c>
      <c r="F1540">
        <f>Table5[[#This Row],[kapp]]-Table5[[#This Row],[old]]</f>
        <v>2183.5311002401613</v>
      </c>
      <c r="G1540" t="str" cm="1">
        <f t="array" ref="G1540">IF(ROWS(_xlfn._xlws.FILTER(Table5[r],Table5[enz]=Table5[[#This Row],[enz]]))&gt;1,"many","1")</f>
        <v>many</v>
      </c>
      <c r="H1540" t="str" cm="1">
        <f t="array" ref="H1540">IF(ROWS(_xlfn._xlws.FILTER(Table5[r],Table5[rxn-no-enz]=Table5[[#This Row],[rxn-no-enz]]))&gt;1,"many","1")</f>
        <v>many</v>
      </c>
      <c r="I1540" t="str">
        <f>_xlfn.XLOOKUP(SUBSTITUTE(Table5[[#This Row],[r]],"'",""),Table6[rxn],Table6[rxn],"no")</f>
        <v>no</v>
      </c>
      <c r="J1540" t="str" cm="1">
        <f t="array" ref="J1540">_xlfn.XLOOKUP(Table5[[#This Row],[r]],"'"&amp;Table6[rxn]&amp;"'",Table6[expected kapp],"")</f>
        <v/>
      </c>
      <c r="L1540" t="s">
        <v>8456</v>
      </c>
      <c r="M1540">
        <v>289976.23181691999</v>
      </c>
      <c r="AE1540" s="1" t="s">
        <v>12092</v>
      </c>
      <c r="AF1540" s="1" t="s">
        <v>2778</v>
      </c>
      <c r="AG1540" s="9">
        <v>0</v>
      </c>
      <c r="AH1540" s="1" t="str">
        <f>_xlfn.TEXTAFTER(Table9[[#This Row],[rxn]],"-",-1)</f>
        <v>rt8287</v>
      </c>
      <c r="AI1540" s="1" t="e">
        <f>_xlfn.TEXTAFTER(_xlfn.TEXTBEFORE(Table9[[#This Row],[rxn]],"-"&amp;Table9[[#This Row],[enz]]),"RXN-")</f>
        <v>#N/A</v>
      </c>
      <c r="AJ1540" s="1" t="e">
        <f>_xlfn.TEXTBEFORE(Table9[[#This Row],[rxn]],"_",-1)</f>
        <v>#N/A</v>
      </c>
    </row>
    <row r="1541" spans="1:36" ht="17" hidden="1" x14ac:dyDescent="0.25">
      <c r="A1541" t="s">
        <v>10072</v>
      </c>
      <c r="B1541" t="str">
        <f>_xlfn.TEXTAFTER(Table5[[#This Row],[r]],"-",-1)</f>
        <v>rt1089'</v>
      </c>
      <c r="C1541" t="str">
        <f>_xlfn.TEXTAFTER(_xlfn.TEXTBEFORE(Table5[[#This Row],[r]],"-"&amp;Table5[[#This Row],[enz]]),"'RXN-")</f>
        <v>MALS_c_FWD</v>
      </c>
      <c r="D1541">
        <v>11171.708534568001</v>
      </c>
      <c r="E1541">
        <f>_xlfn.XLOOKUP(Table5[[#This Row],[r]],Table3[r],Table3[kapp],"")</f>
        <v>8988.1774343278394</v>
      </c>
      <c r="F1541">
        <f>Table5[[#This Row],[kapp]]-Table5[[#This Row],[old]]</f>
        <v>2183.5311002401613</v>
      </c>
      <c r="G1541" t="str" cm="1">
        <f t="array" ref="G1541">IF(ROWS(_xlfn._xlws.FILTER(Table5[r],Table5[enz]=Table5[[#This Row],[enz]]))&gt;1,"many","1")</f>
        <v>1</v>
      </c>
      <c r="H1541" t="str" cm="1">
        <f t="array" ref="H1541">IF(ROWS(_xlfn._xlws.FILTER(Table5[r],Table5[rxn-no-enz]=Table5[[#This Row],[rxn-no-enz]]))&gt;1,"many","1")</f>
        <v>1</v>
      </c>
      <c r="I1541" t="str">
        <f>_xlfn.XLOOKUP(SUBSTITUTE(Table5[[#This Row],[r]],"'",""),Table6[rxn],Table6[rxn],"no")</f>
        <v>no</v>
      </c>
      <c r="J1541" t="str" cm="1">
        <f t="array" ref="J1541">_xlfn.XLOOKUP(Table5[[#This Row],[r]],"'"&amp;Table6[rxn]&amp;"'",Table6[expected kapp],"")</f>
        <v/>
      </c>
      <c r="L1541" t="s">
        <v>9948</v>
      </c>
      <c r="M1541">
        <v>8988.1774343278394</v>
      </c>
      <c r="AE1541" s="1" t="s">
        <v>12093</v>
      </c>
      <c r="AF1541" s="1" t="s">
        <v>2778</v>
      </c>
      <c r="AG1541" s="9">
        <v>7.9597850999999995E-11</v>
      </c>
      <c r="AH1541" s="1" t="str">
        <f>_xlfn.TEXTAFTER(Table9[[#This Row],[rxn]],"-",-1)</f>
        <v>rt8291</v>
      </c>
      <c r="AI1541" s="1" t="e">
        <f>_xlfn.TEXTAFTER(_xlfn.TEXTBEFORE(Table9[[#This Row],[rxn]],"-"&amp;Table9[[#This Row],[enz]]),"RXN-")</f>
        <v>#N/A</v>
      </c>
      <c r="AJ1541" s="1" t="e">
        <f>_xlfn.TEXTBEFORE(Table9[[#This Row],[rxn]],"_",-1)</f>
        <v>#N/A</v>
      </c>
    </row>
    <row r="1542" spans="1:36" ht="17" hidden="1" x14ac:dyDescent="0.25">
      <c r="A1542" t="s">
        <v>10073</v>
      </c>
      <c r="B1542" t="str">
        <f>_xlfn.TEXTAFTER(Table5[[#This Row],[r]],"-",-1)</f>
        <v>rt0767'</v>
      </c>
      <c r="C1542" t="str">
        <f>_xlfn.TEXTAFTER(_xlfn.TEXTBEFORE(Table5[[#This Row],[r]],"-"&amp;Table5[[#This Row],[enz]]),"'RXN-")</f>
        <v>MALT_c_FWD</v>
      </c>
      <c r="D1542">
        <v>11171.708534568001</v>
      </c>
      <c r="E1542">
        <f>_xlfn.XLOOKUP(Table5[[#This Row],[r]],Table3[r],Table3[kapp],"")</f>
        <v>8988.1774343278394</v>
      </c>
      <c r="F1542">
        <f>Table5[[#This Row],[kapp]]-Table5[[#This Row],[old]]</f>
        <v>2183.5311002401613</v>
      </c>
      <c r="G1542" t="str" cm="1">
        <f t="array" ref="G1542">IF(ROWS(_xlfn._xlws.FILTER(Table5[r],Table5[enz]=Table5[[#This Row],[enz]]))&gt;1,"many","1")</f>
        <v>1</v>
      </c>
      <c r="H1542" t="str" cm="1">
        <f t="array" ref="H1542">IF(ROWS(_xlfn._xlws.FILTER(Table5[r],Table5[rxn-no-enz]=Table5[[#This Row],[rxn-no-enz]]))&gt;1,"many","1")</f>
        <v>1</v>
      </c>
      <c r="I1542" t="str">
        <f>_xlfn.XLOOKUP(SUBSTITUTE(Table5[[#This Row],[r]],"'",""),Table6[rxn],Table6[rxn],"no")</f>
        <v>no</v>
      </c>
      <c r="J1542" t="str" cm="1">
        <f t="array" ref="J1542">_xlfn.XLOOKUP(Table5[[#This Row],[r]],"'"&amp;Table6[rxn]&amp;"'",Table6[expected kapp],"")</f>
        <v/>
      </c>
      <c r="L1542" t="s">
        <v>9949</v>
      </c>
      <c r="M1542">
        <v>8988.1774343278394</v>
      </c>
      <c r="AE1542" s="1" t="s">
        <v>4564</v>
      </c>
      <c r="AF1542" s="1" t="s">
        <v>2778</v>
      </c>
      <c r="AG1542" s="9">
        <v>1.24457149E-10</v>
      </c>
      <c r="AH1542" s="1" t="str">
        <f>_xlfn.TEXTAFTER(Table9[[#This Row],[rxn]],"-",-1)</f>
        <v>rt8298</v>
      </c>
      <c r="AI1542" s="1" t="e">
        <f>_xlfn.TEXTAFTER(_xlfn.TEXTBEFORE(Table9[[#This Row],[rxn]],"-"&amp;Table9[[#This Row],[enz]]),"RXN-")</f>
        <v>#N/A</v>
      </c>
      <c r="AJ1542" s="1" t="e">
        <f>_xlfn.TEXTBEFORE(Table9[[#This Row],[rxn]],"_",-1)</f>
        <v>#N/A</v>
      </c>
    </row>
    <row r="1543" spans="1:36" ht="17" hidden="1" x14ac:dyDescent="0.25">
      <c r="A1543" t="s">
        <v>10074</v>
      </c>
      <c r="B1543" t="str">
        <f>_xlfn.TEXTAFTER(Table5[[#This Row],[r]],"-",-1)</f>
        <v>rt5142'</v>
      </c>
      <c r="C1543" t="str">
        <f>_xlfn.TEXTAFTER(_xlfn.TEXTBEFORE(Table5[[#This Row],[r]],"-"&amp;Table5[[#This Row],[enz]]),"'RXN-")</f>
        <v>MALt2_m_FWD</v>
      </c>
      <c r="D1543">
        <v>11171.708534568001</v>
      </c>
      <c r="E1543">
        <f>_xlfn.XLOOKUP(Table5[[#This Row],[r]],Table3[r],Table3[kapp],"")</f>
        <v>8988.1774343278394</v>
      </c>
      <c r="F1543">
        <f>Table5[[#This Row],[kapp]]-Table5[[#This Row],[old]]</f>
        <v>2183.5311002401613</v>
      </c>
      <c r="G1543" t="str" cm="1">
        <f t="array" ref="G1543">IF(ROWS(_xlfn._xlws.FILTER(Table5[r],Table5[enz]=Table5[[#This Row],[enz]]))&gt;1,"many","1")</f>
        <v>many</v>
      </c>
      <c r="H1543" t="str" cm="1">
        <f t="array" ref="H1543">IF(ROWS(_xlfn._xlws.FILTER(Table5[r],Table5[rxn-no-enz]=Table5[[#This Row],[rxn-no-enz]]))&gt;1,"many","1")</f>
        <v>1</v>
      </c>
      <c r="I1543" t="str">
        <f>_xlfn.XLOOKUP(SUBSTITUTE(Table5[[#This Row],[r]],"'",""),Table6[rxn],Table6[rxn],"no")</f>
        <v>no</v>
      </c>
      <c r="J1543" t="str" cm="1">
        <f t="array" ref="J1543">_xlfn.XLOOKUP(Table5[[#This Row],[r]],"'"&amp;Table6[rxn]&amp;"'",Table6[expected kapp],"")</f>
        <v/>
      </c>
      <c r="L1543" t="s">
        <v>9950</v>
      </c>
      <c r="M1543">
        <v>8988.1774343278394</v>
      </c>
      <c r="AE1543" s="1" t="s">
        <v>4565</v>
      </c>
      <c r="AF1543" s="1" t="s">
        <v>2778</v>
      </c>
      <c r="AG1543" s="9">
        <v>3.9521901299999899E-10</v>
      </c>
      <c r="AH1543" s="1" t="str">
        <f>_xlfn.TEXTAFTER(Table9[[#This Row],[rxn]],"-",-1)</f>
        <v>rt8313</v>
      </c>
      <c r="AI1543" s="1" t="e">
        <f>_xlfn.TEXTAFTER(_xlfn.TEXTBEFORE(Table9[[#This Row],[rxn]],"-"&amp;Table9[[#This Row],[enz]]),"RXN-")</f>
        <v>#N/A</v>
      </c>
      <c r="AJ1543" s="1" t="e">
        <f>_xlfn.TEXTBEFORE(Table9[[#This Row],[rxn]],"_",-1)</f>
        <v>#N/A</v>
      </c>
    </row>
    <row r="1544" spans="1:36" ht="17" hidden="1" x14ac:dyDescent="0.25">
      <c r="A1544" t="s">
        <v>10075</v>
      </c>
      <c r="B1544" t="str">
        <f>_xlfn.TEXTAFTER(Table5[[#This Row],[r]],"-",-1)</f>
        <v>rt0769'</v>
      </c>
      <c r="C1544" t="str">
        <f>_xlfn.TEXTAFTER(_xlfn.TEXTBEFORE(Table5[[#This Row],[r]],"-"&amp;Table5[[#This Row],[enz]]),"'RXN-")</f>
        <v>MALTtps_e_FWD</v>
      </c>
      <c r="D1544">
        <v>11171.708534568001</v>
      </c>
      <c r="E1544">
        <f>_xlfn.XLOOKUP(Table5[[#This Row],[r]],Table3[r],Table3[kapp],"")</f>
        <v>8988.1774343278394</v>
      </c>
      <c r="F1544">
        <f>Table5[[#This Row],[kapp]]-Table5[[#This Row],[old]]</f>
        <v>2183.5311002401613</v>
      </c>
      <c r="G1544" t="str" cm="1">
        <f t="array" ref="G1544">IF(ROWS(_xlfn._xlws.FILTER(Table5[r],Table5[enz]=Table5[[#This Row],[enz]]))&gt;1,"many","1")</f>
        <v>many</v>
      </c>
      <c r="H1544" t="str" cm="1">
        <f t="array" ref="H1544">IF(ROWS(_xlfn._xlws.FILTER(Table5[r],Table5[rxn-no-enz]=Table5[[#This Row],[rxn-no-enz]]))&gt;1,"many","1")</f>
        <v>1</v>
      </c>
      <c r="I1544" t="str">
        <f>_xlfn.XLOOKUP(SUBSTITUTE(Table5[[#This Row],[r]],"'",""),Table6[rxn],Table6[rxn],"no")</f>
        <v>no</v>
      </c>
      <c r="J1544" t="str" cm="1">
        <f t="array" ref="J1544">_xlfn.XLOOKUP(Table5[[#This Row],[r]],"'"&amp;Table6[rxn]&amp;"'",Table6[expected kapp],"")</f>
        <v/>
      </c>
      <c r="L1544" t="s">
        <v>9951</v>
      </c>
      <c r="M1544">
        <v>8988.1774343278394</v>
      </c>
      <c r="AE1544" s="1" t="s">
        <v>4566</v>
      </c>
      <c r="AF1544" s="1" t="s">
        <v>2778</v>
      </c>
      <c r="AG1544" s="9">
        <v>2.5390418199999899E-10</v>
      </c>
      <c r="AH1544" s="1" t="str">
        <f>_xlfn.TEXTAFTER(Table9[[#This Row],[rxn]],"-",-1)</f>
        <v>rt8327</v>
      </c>
      <c r="AI1544" s="1" t="e">
        <f>_xlfn.TEXTAFTER(_xlfn.TEXTBEFORE(Table9[[#This Row],[rxn]],"-"&amp;Table9[[#This Row],[enz]]),"RXN-")</f>
        <v>#N/A</v>
      </c>
      <c r="AJ1544" s="1" t="e">
        <f>_xlfn.TEXTBEFORE(Table9[[#This Row],[rxn]],"_",-1)</f>
        <v>#N/A</v>
      </c>
    </row>
    <row r="1545" spans="1:36" ht="17" hidden="1" x14ac:dyDescent="0.25">
      <c r="A1545" t="s">
        <v>10076</v>
      </c>
      <c r="B1545" t="str">
        <f>_xlfn.TEXTAFTER(Table5[[#This Row],[r]],"-",-1)</f>
        <v>rt0239'</v>
      </c>
      <c r="C1545" t="str">
        <f>_xlfn.TEXTAFTER(_xlfn.TEXTBEFORE(Table5[[#This Row],[r]],"-"&amp;Table5[[#This Row],[enz]]),"'RXN-")</f>
        <v>MAN6PI_c_FWD</v>
      </c>
      <c r="D1545">
        <v>11171.708534568001</v>
      </c>
      <c r="E1545">
        <f>_xlfn.XLOOKUP(Table5[[#This Row],[r]],Table3[r],Table3[kapp],"")</f>
        <v>8988.1774343278394</v>
      </c>
      <c r="F1545">
        <f>Table5[[#This Row],[kapp]]-Table5[[#This Row],[old]]</f>
        <v>2183.5311002401613</v>
      </c>
      <c r="G1545" t="str" cm="1">
        <f t="array" ref="G1545">IF(ROWS(_xlfn._xlws.FILTER(Table5[r],Table5[enz]=Table5[[#This Row],[enz]]))&gt;1,"many","1")</f>
        <v>many</v>
      </c>
      <c r="H1545" t="str" cm="1">
        <f t="array" ref="H1545">IF(ROWS(_xlfn._xlws.FILTER(Table5[r],Table5[rxn-no-enz]=Table5[[#This Row],[rxn-no-enz]]))&gt;1,"many","1")</f>
        <v>1</v>
      </c>
      <c r="I1545" t="str">
        <f>_xlfn.XLOOKUP(SUBSTITUTE(Table5[[#This Row],[r]],"'",""),Table6[rxn],Table6[rxn],"no")</f>
        <v>no</v>
      </c>
      <c r="J1545" t="str" cm="1">
        <f t="array" ref="J1545">_xlfn.XLOOKUP(Table5[[#This Row],[r]],"'"&amp;Table6[rxn]&amp;"'",Table6[expected kapp],"")</f>
        <v/>
      </c>
      <c r="L1545" t="s">
        <v>9952</v>
      </c>
      <c r="M1545">
        <v>8988.1774343278394</v>
      </c>
      <c r="AE1545" s="1" t="s">
        <v>12094</v>
      </c>
      <c r="AF1545" s="1" t="s">
        <v>2778</v>
      </c>
      <c r="AG1545" s="9">
        <v>3.08244921E-10</v>
      </c>
      <c r="AH1545" s="1" t="str">
        <f>_xlfn.TEXTAFTER(Table9[[#This Row],[rxn]],"-",-1)</f>
        <v>rt8345</v>
      </c>
      <c r="AI1545" s="1" t="e">
        <f>_xlfn.TEXTAFTER(_xlfn.TEXTBEFORE(Table9[[#This Row],[rxn]],"-"&amp;Table9[[#This Row],[enz]]),"RXN-")</f>
        <v>#N/A</v>
      </c>
      <c r="AJ1545" s="1" t="e">
        <f>_xlfn.TEXTBEFORE(Table9[[#This Row],[rxn]],"_",-1)</f>
        <v>#N/A</v>
      </c>
    </row>
    <row r="1546" spans="1:36" ht="17" hidden="1" x14ac:dyDescent="0.25">
      <c r="A1546" t="s">
        <v>10077</v>
      </c>
      <c r="B1546" t="str">
        <f>_xlfn.TEXTAFTER(Table5[[#This Row],[r]],"-",-1)</f>
        <v>rt0045'</v>
      </c>
      <c r="C1546" t="str">
        <f>_xlfn.TEXTAFTER(_xlfn.TEXTBEFORE(Table5[[#This Row],[r]],"-"&amp;Table5[[#This Row],[enz]]),"'RXN-")</f>
        <v>MANNAN14H_c_FWD</v>
      </c>
      <c r="D1546">
        <v>11171.708534568001</v>
      </c>
      <c r="E1546">
        <f>_xlfn.XLOOKUP(Table5[[#This Row],[r]],Table3[r],Table3[kapp],"")</f>
        <v>8988.1774343278394</v>
      </c>
      <c r="F1546">
        <f>Table5[[#This Row],[kapp]]-Table5[[#This Row],[old]]</f>
        <v>2183.5311002401613</v>
      </c>
      <c r="G1546" t="str" cm="1">
        <f t="array" ref="G1546">IF(ROWS(_xlfn._xlws.FILTER(Table5[r],Table5[enz]=Table5[[#This Row],[enz]]))&gt;1,"many","1")</f>
        <v>1</v>
      </c>
      <c r="H1546" t="str" cm="1">
        <f t="array" ref="H1546">IF(ROWS(_xlfn._xlws.FILTER(Table5[r],Table5[rxn-no-enz]=Table5[[#This Row],[rxn-no-enz]]))&gt;1,"many","1")</f>
        <v>1</v>
      </c>
      <c r="I1546" t="str">
        <f>_xlfn.XLOOKUP(SUBSTITUTE(Table5[[#This Row],[r]],"'",""),Table6[rxn],Table6[rxn],"no")</f>
        <v>no</v>
      </c>
      <c r="J1546" t="str" cm="1">
        <f t="array" ref="J1546">_xlfn.XLOOKUP(Table5[[#This Row],[r]],"'"&amp;Table6[rxn]&amp;"'",Table6[expected kapp],"")</f>
        <v/>
      </c>
      <c r="L1546" t="s">
        <v>9953</v>
      </c>
      <c r="M1546">
        <v>8988.1774343278394</v>
      </c>
      <c r="AE1546" s="1" t="s">
        <v>4567</v>
      </c>
      <c r="AF1546" s="1" t="s">
        <v>2778</v>
      </c>
      <c r="AG1546" s="9">
        <v>7.8052349999999894E-12</v>
      </c>
      <c r="AH1546" s="1" t="str">
        <f>_xlfn.TEXTAFTER(Table9[[#This Row],[rxn]],"-",-1)</f>
        <v>rt8357</v>
      </c>
      <c r="AI1546" s="1" t="e">
        <f>_xlfn.TEXTAFTER(_xlfn.TEXTBEFORE(Table9[[#This Row],[rxn]],"-"&amp;Table9[[#This Row],[enz]]),"RXN-")</f>
        <v>#N/A</v>
      </c>
      <c r="AJ1546" s="1" t="e">
        <f>_xlfn.TEXTBEFORE(Table9[[#This Row],[rxn]],"_",-1)</f>
        <v>#N/A</v>
      </c>
    </row>
    <row r="1547" spans="1:36" ht="17" hidden="1" x14ac:dyDescent="0.25">
      <c r="A1547" t="s">
        <v>10078</v>
      </c>
      <c r="B1547" t="str">
        <f>_xlfn.TEXTAFTER(Table5[[#This Row],[r]],"-",-1)</f>
        <v>rt2404'</v>
      </c>
      <c r="C1547" t="str">
        <f>_xlfn.TEXTAFTER(_xlfn.TEXTBEFORE(Table5[[#This Row],[r]],"-"&amp;Table5[[#This Row],[enz]]),"'RXN-")</f>
        <v>MANNANH_c_FWD</v>
      </c>
      <c r="D1547">
        <v>11171.708534568001</v>
      </c>
      <c r="E1547">
        <f>_xlfn.XLOOKUP(Table5[[#This Row],[r]],Table3[r],Table3[kapp],"")</f>
        <v>8988.1774343278394</v>
      </c>
      <c r="F1547">
        <f>Table5[[#This Row],[kapp]]-Table5[[#This Row],[old]]</f>
        <v>2183.5311002401613</v>
      </c>
      <c r="G1547" t="str" cm="1">
        <f t="array" ref="G1547">IF(ROWS(_xlfn._xlws.FILTER(Table5[r],Table5[enz]=Table5[[#This Row],[enz]]))&gt;1,"many","1")</f>
        <v>many</v>
      </c>
      <c r="H1547" t="str" cm="1">
        <f t="array" ref="H1547">IF(ROWS(_xlfn._xlws.FILTER(Table5[r],Table5[rxn-no-enz]=Table5[[#This Row],[rxn-no-enz]]))&gt;1,"many","1")</f>
        <v>1</v>
      </c>
      <c r="I1547" t="str">
        <f>_xlfn.XLOOKUP(SUBSTITUTE(Table5[[#This Row],[r]],"'",""),Table6[rxn],Table6[rxn],"no")</f>
        <v>no</v>
      </c>
      <c r="J1547" t="str" cm="1">
        <f t="array" ref="J1547">_xlfn.XLOOKUP(Table5[[#This Row],[r]],"'"&amp;Table6[rxn]&amp;"'",Table6[expected kapp],"")</f>
        <v/>
      </c>
      <c r="L1547" t="s">
        <v>9954</v>
      </c>
      <c r="M1547">
        <v>8988.1774343278394</v>
      </c>
      <c r="AE1547" s="1" t="s">
        <v>12095</v>
      </c>
      <c r="AF1547" s="1" t="s">
        <v>2778</v>
      </c>
      <c r="AG1547" s="9">
        <v>6.6511352000000003E-11</v>
      </c>
      <c r="AH1547" s="1" t="str">
        <f>_xlfn.TEXTAFTER(Table9[[#This Row],[rxn]],"-",-1)</f>
        <v>rt8364</v>
      </c>
      <c r="AI1547" s="1" t="e">
        <f>_xlfn.TEXTAFTER(_xlfn.TEXTBEFORE(Table9[[#This Row],[rxn]],"-"&amp;Table9[[#This Row],[enz]]),"RXN-")</f>
        <v>#N/A</v>
      </c>
      <c r="AJ1547" s="1" t="e">
        <f>_xlfn.TEXTBEFORE(Table9[[#This Row],[rxn]],"_",-1)</f>
        <v>#N/A</v>
      </c>
    </row>
    <row r="1548" spans="1:36" ht="17" hidden="1" x14ac:dyDescent="0.25">
      <c r="A1548" t="s">
        <v>10079</v>
      </c>
      <c r="B1548" t="str">
        <f>_xlfn.TEXTAFTER(Table5[[#This Row],[r]],"-",-1)</f>
        <v>rt2404'</v>
      </c>
      <c r="C1548" t="str">
        <f>_xlfn.TEXTAFTER(_xlfn.TEXTBEFORE(Table5[[#This Row],[r]],"-"&amp;Table5[[#This Row],[enz]]),"'RXN-")</f>
        <v>MANNANH_c_REV</v>
      </c>
      <c r="D1548">
        <v>11171.708534568001</v>
      </c>
      <c r="E1548">
        <f>_xlfn.XLOOKUP(Table5[[#This Row],[r]],Table3[r],Table3[kapp],"")</f>
        <v>8988.1774343278394</v>
      </c>
      <c r="F1548">
        <f>Table5[[#This Row],[kapp]]-Table5[[#This Row],[old]]</f>
        <v>2183.5311002401613</v>
      </c>
      <c r="G1548" t="str" cm="1">
        <f t="array" ref="G1548">IF(ROWS(_xlfn._xlws.FILTER(Table5[r],Table5[enz]=Table5[[#This Row],[enz]]))&gt;1,"many","1")</f>
        <v>many</v>
      </c>
      <c r="H1548" t="str" cm="1">
        <f t="array" ref="H1548">IF(ROWS(_xlfn._xlws.FILTER(Table5[r],Table5[rxn-no-enz]=Table5[[#This Row],[rxn-no-enz]]))&gt;1,"many","1")</f>
        <v>1</v>
      </c>
      <c r="I1548" t="str">
        <f>_xlfn.XLOOKUP(SUBSTITUTE(Table5[[#This Row],[r]],"'",""),Table6[rxn],Table6[rxn],"no")</f>
        <v>no</v>
      </c>
      <c r="J1548" t="str" cm="1">
        <f t="array" ref="J1548">_xlfn.XLOOKUP(Table5[[#This Row],[r]],"'"&amp;Table6[rxn]&amp;"'",Table6[expected kapp],"")</f>
        <v/>
      </c>
      <c r="L1548" t="s">
        <v>9955</v>
      </c>
      <c r="M1548">
        <v>8988.1774343278394</v>
      </c>
      <c r="AE1548" s="1" t="s">
        <v>12096</v>
      </c>
      <c r="AF1548" s="1" t="s">
        <v>2778</v>
      </c>
      <c r="AG1548" s="9">
        <v>1.5184373699999999E-10</v>
      </c>
      <c r="AH1548" s="1" t="str">
        <f>_xlfn.TEXTAFTER(Table9[[#This Row],[rxn]],"-",-1)</f>
        <v>rt8374</v>
      </c>
      <c r="AI1548" s="1" t="e">
        <f>_xlfn.TEXTAFTER(_xlfn.TEXTBEFORE(Table9[[#This Row],[rxn]],"-"&amp;Table9[[#This Row],[enz]]),"RXN-")</f>
        <v>#N/A</v>
      </c>
      <c r="AJ1548" s="1" t="e">
        <f>_xlfn.TEXTBEFORE(Table9[[#This Row],[rxn]],"_",-1)</f>
        <v>#N/A</v>
      </c>
    </row>
    <row r="1549" spans="1:36" ht="17" hidden="1" x14ac:dyDescent="0.25">
      <c r="A1549" t="s">
        <v>10080</v>
      </c>
      <c r="B1549" t="str">
        <f>_xlfn.TEXTAFTER(Table5[[#This Row],[r]],"-",-1)</f>
        <v>rt0564_e'</v>
      </c>
      <c r="C1549" t="str">
        <f>_xlfn.TEXTAFTER(_xlfn.TEXTBEFORE(Table5[[#This Row],[r]],"-"&amp;Table5[[#This Row],[enz]]),"'RXN-")</f>
        <v>MANNANH_e_FWD</v>
      </c>
      <c r="D1549">
        <v>11171.708534568001</v>
      </c>
      <c r="E1549">
        <f>_xlfn.XLOOKUP(Table5[[#This Row],[r]],Table3[r],Table3[kapp],"")</f>
        <v>8988.1774343278394</v>
      </c>
      <c r="F1549">
        <f>Table5[[#This Row],[kapp]]-Table5[[#This Row],[old]]</f>
        <v>2183.5311002401613</v>
      </c>
      <c r="G1549" t="str" cm="1">
        <f t="array" ref="G1549">IF(ROWS(_xlfn._xlws.FILTER(Table5[r],Table5[enz]=Table5[[#This Row],[enz]]))&gt;1,"many","1")</f>
        <v>many</v>
      </c>
      <c r="H1549" t="str" cm="1">
        <f t="array" ref="H1549">IF(ROWS(_xlfn._xlws.FILTER(Table5[r],Table5[rxn-no-enz]=Table5[[#This Row],[rxn-no-enz]]))&gt;1,"many","1")</f>
        <v>many</v>
      </c>
      <c r="I1549" t="str">
        <f>_xlfn.XLOOKUP(SUBSTITUTE(Table5[[#This Row],[r]],"'",""),Table6[rxn],Table6[rxn],"no")</f>
        <v>no</v>
      </c>
      <c r="J1549" t="str" cm="1">
        <f t="array" ref="J1549">_xlfn.XLOOKUP(Table5[[#This Row],[r]],"'"&amp;Table6[rxn]&amp;"'",Table6[expected kapp],"")</f>
        <v/>
      </c>
      <c r="L1549" t="s">
        <v>9956</v>
      </c>
      <c r="M1549">
        <v>8988.1774343278394</v>
      </c>
      <c r="AE1549" s="1" t="s">
        <v>12097</v>
      </c>
      <c r="AF1549" s="1" t="s">
        <v>2778</v>
      </c>
      <c r="AG1549" s="9">
        <v>3.50031209E-10</v>
      </c>
      <c r="AH1549" s="1" t="str">
        <f>_xlfn.TEXTAFTER(Table9[[#This Row],[rxn]],"-",-1)</f>
        <v>rt8378</v>
      </c>
      <c r="AI1549" s="1" t="e">
        <f>_xlfn.TEXTAFTER(_xlfn.TEXTBEFORE(Table9[[#This Row],[rxn]],"-"&amp;Table9[[#This Row],[enz]]),"RXN-")</f>
        <v>#N/A</v>
      </c>
      <c r="AJ1549" s="1" t="e">
        <f>_xlfn.TEXTBEFORE(Table9[[#This Row],[rxn]],"_",-1)</f>
        <v>#N/A</v>
      </c>
    </row>
    <row r="1550" spans="1:36" ht="17" hidden="1" x14ac:dyDescent="0.25">
      <c r="A1550" t="s">
        <v>10081</v>
      </c>
      <c r="B1550" t="str">
        <f>_xlfn.TEXTAFTER(Table5[[#This Row],[r]],"-",-1)</f>
        <v>rt0564_e'</v>
      </c>
      <c r="C1550" t="str">
        <f>_xlfn.TEXTAFTER(_xlfn.TEXTBEFORE(Table5[[#This Row],[r]],"-"&amp;Table5[[#This Row],[enz]]),"'RXN-")</f>
        <v>MANNANH_e_REV</v>
      </c>
      <c r="D1550">
        <v>11171.708534568001</v>
      </c>
      <c r="E1550">
        <f>_xlfn.XLOOKUP(Table5[[#This Row],[r]],Table3[r],Table3[kapp],"")</f>
        <v>8988.1774343278394</v>
      </c>
      <c r="F1550">
        <f>Table5[[#This Row],[kapp]]-Table5[[#This Row],[old]]</f>
        <v>2183.5311002401613</v>
      </c>
      <c r="G1550" t="str" cm="1">
        <f t="array" ref="G1550">IF(ROWS(_xlfn._xlws.FILTER(Table5[r],Table5[enz]=Table5[[#This Row],[enz]]))&gt;1,"many","1")</f>
        <v>many</v>
      </c>
      <c r="H1550" t="str" cm="1">
        <f t="array" ref="H1550">IF(ROWS(_xlfn._xlws.FILTER(Table5[r],Table5[rxn-no-enz]=Table5[[#This Row],[rxn-no-enz]]))&gt;1,"many","1")</f>
        <v>many</v>
      </c>
      <c r="I1550" t="str">
        <f>_xlfn.XLOOKUP(SUBSTITUTE(Table5[[#This Row],[r]],"'",""),Table6[rxn],Table6[rxn],"no")</f>
        <v>no</v>
      </c>
      <c r="J1550" t="str" cm="1">
        <f t="array" ref="J1550">_xlfn.XLOOKUP(Table5[[#This Row],[r]],"'"&amp;Table6[rxn]&amp;"'",Table6[expected kapp],"")</f>
        <v/>
      </c>
      <c r="L1550" t="s">
        <v>8457</v>
      </c>
      <c r="M1550">
        <v>1905.0168451214199</v>
      </c>
      <c r="AE1550" s="1" t="s">
        <v>12098</v>
      </c>
      <c r="AF1550" s="1" t="s">
        <v>2778</v>
      </c>
      <c r="AG1550" s="9">
        <v>1.3332418000000001E-11</v>
      </c>
      <c r="AH1550" s="1" t="str">
        <f>_xlfn.TEXTAFTER(Table9[[#This Row],[rxn]],"-",-1)</f>
        <v>rt8390</v>
      </c>
      <c r="AI1550" s="1" t="e">
        <f>_xlfn.TEXTAFTER(_xlfn.TEXTBEFORE(Table9[[#This Row],[rxn]],"-"&amp;Table9[[#This Row],[enz]]),"RXN-")</f>
        <v>#N/A</v>
      </c>
      <c r="AJ1550" s="1" t="e">
        <f>_xlfn.TEXTBEFORE(Table9[[#This Row],[rxn]],"_",-1)</f>
        <v>#N/A</v>
      </c>
    </row>
    <row r="1551" spans="1:36" ht="17" hidden="1" x14ac:dyDescent="0.25">
      <c r="A1551" t="s">
        <v>10082</v>
      </c>
      <c r="B1551" t="str">
        <f>_xlfn.TEXTAFTER(Table5[[#This Row],[r]],"-",-1)</f>
        <v>rt2416'</v>
      </c>
      <c r="C1551" t="str">
        <f>_xlfn.TEXTAFTER(_xlfn.TEXTBEFORE(Table5[[#This Row],[r]],"-"&amp;Table5[[#This Row],[enz]]),"'RXN-")</f>
        <v>MANNANH_e_FWD</v>
      </c>
      <c r="D1551">
        <v>11171.708534568001</v>
      </c>
      <c r="E1551">
        <f>_xlfn.XLOOKUP(Table5[[#This Row],[r]],Table3[r],Table3[kapp],"")</f>
        <v>8988.1774343278394</v>
      </c>
      <c r="F1551">
        <f>Table5[[#This Row],[kapp]]-Table5[[#This Row],[old]]</f>
        <v>2183.5311002401613</v>
      </c>
      <c r="G1551" t="str" cm="1">
        <f t="array" ref="G1551">IF(ROWS(_xlfn._xlws.FILTER(Table5[r],Table5[enz]=Table5[[#This Row],[enz]]))&gt;1,"many","1")</f>
        <v>many</v>
      </c>
      <c r="H1551" t="str" cm="1">
        <f t="array" ref="H1551">IF(ROWS(_xlfn._xlws.FILTER(Table5[r],Table5[rxn-no-enz]=Table5[[#This Row],[rxn-no-enz]]))&gt;1,"many","1")</f>
        <v>many</v>
      </c>
      <c r="I1551" t="str">
        <f>_xlfn.XLOOKUP(SUBSTITUTE(Table5[[#This Row],[r]],"'",""),Table6[rxn],Table6[rxn],"no")</f>
        <v>no</v>
      </c>
      <c r="J1551" t="str" cm="1">
        <f t="array" ref="J1551">_xlfn.XLOOKUP(Table5[[#This Row],[r]],"'"&amp;Table6[rxn]&amp;"'",Table6[expected kapp],"")</f>
        <v/>
      </c>
      <c r="L1551" t="s">
        <v>8459</v>
      </c>
      <c r="M1551">
        <v>16479.497564346701</v>
      </c>
      <c r="AE1551" s="1" t="s">
        <v>12099</v>
      </c>
      <c r="AF1551" s="1" t="s">
        <v>2778</v>
      </c>
      <c r="AG1551" s="9">
        <v>8.9650159999999994E-12</v>
      </c>
      <c r="AH1551" s="1" t="str">
        <f>_xlfn.TEXTAFTER(Table9[[#This Row],[rxn]],"-",-1)</f>
        <v>rt8393</v>
      </c>
      <c r="AI1551" s="1" t="e">
        <f>_xlfn.TEXTAFTER(_xlfn.TEXTBEFORE(Table9[[#This Row],[rxn]],"-"&amp;Table9[[#This Row],[enz]]),"RXN-")</f>
        <v>#N/A</v>
      </c>
      <c r="AJ1551" s="1" t="e">
        <f>_xlfn.TEXTBEFORE(Table9[[#This Row],[rxn]],"_",-1)</f>
        <v>#N/A</v>
      </c>
    </row>
    <row r="1552" spans="1:36" ht="17" hidden="1" x14ac:dyDescent="0.25">
      <c r="A1552" t="s">
        <v>10083</v>
      </c>
      <c r="B1552" t="str">
        <f>_xlfn.TEXTAFTER(Table5[[#This Row],[r]],"-",-1)</f>
        <v>rt2416'</v>
      </c>
      <c r="C1552" t="str">
        <f>_xlfn.TEXTAFTER(_xlfn.TEXTBEFORE(Table5[[#This Row],[r]],"-"&amp;Table5[[#This Row],[enz]]),"'RXN-")</f>
        <v>MANNANH_e_REV</v>
      </c>
      <c r="D1552">
        <v>11171.708534568001</v>
      </c>
      <c r="E1552">
        <f>_xlfn.XLOOKUP(Table5[[#This Row],[r]],Table3[r],Table3[kapp],"")</f>
        <v>8988.1774343278394</v>
      </c>
      <c r="F1552">
        <f>Table5[[#This Row],[kapp]]-Table5[[#This Row],[old]]</f>
        <v>2183.5311002401613</v>
      </c>
      <c r="G1552" t="str" cm="1">
        <f t="array" ref="G1552">IF(ROWS(_xlfn._xlws.FILTER(Table5[r],Table5[enz]=Table5[[#This Row],[enz]]))&gt;1,"many","1")</f>
        <v>many</v>
      </c>
      <c r="H1552" t="str" cm="1">
        <f t="array" ref="H1552">IF(ROWS(_xlfn._xlws.FILTER(Table5[r],Table5[rxn-no-enz]=Table5[[#This Row],[rxn-no-enz]]))&gt;1,"many","1")</f>
        <v>many</v>
      </c>
      <c r="I1552" t="str">
        <f>_xlfn.XLOOKUP(SUBSTITUTE(Table5[[#This Row],[r]],"'",""),Table6[rxn],Table6[rxn],"no")</f>
        <v>no</v>
      </c>
      <c r="J1552" t="str" cm="1">
        <f t="array" ref="J1552">_xlfn.XLOOKUP(Table5[[#This Row],[r]],"'"&amp;Table6[rxn]&amp;"'",Table6[expected kapp],"")</f>
        <v/>
      </c>
      <c r="L1552" t="s">
        <v>8461</v>
      </c>
      <c r="M1552">
        <v>29531.282213733099</v>
      </c>
      <c r="AE1552" s="1" t="s">
        <v>4568</v>
      </c>
      <c r="AF1552" s="1" t="s">
        <v>2778</v>
      </c>
      <c r="AG1552" s="9">
        <v>3.5455588999999999E-11</v>
      </c>
      <c r="AH1552" s="1" t="str">
        <f>_xlfn.TEXTAFTER(Table9[[#This Row],[rxn]],"-",-1)</f>
        <v>rt8407</v>
      </c>
      <c r="AI1552" s="1" t="e">
        <f>_xlfn.TEXTAFTER(_xlfn.TEXTBEFORE(Table9[[#This Row],[rxn]],"-"&amp;Table9[[#This Row],[enz]]),"RXN-")</f>
        <v>#N/A</v>
      </c>
      <c r="AJ1552" s="1" t="e">
        <f>_xlfn.TEXTBEFORE(Table9[[#This Row],[rxn]],"_",-1)</f>
        <v>#N/A</v>
      </c>
    </row>
    <row r="1553" spans="1:36" ht="17" hidden="1" x14ac:dyDescent="0.25">
      <c r="A1553" t="s">
        <v>10084</v>
      </c>
      <c r="B1553" t="str">
        <f>_xlfn.TEXTAFTER(Table5[[#This Row],[r]],"-",-1)</f>
        <v>rt2418'</v>
      </c>
      <c r="C1553" t="str">
        <f>_xlfn.TEXTAFTER(_xlfn.TEXTBEFORE(Table5[[#This Row],[r]],"-"&amp;Table5[[#This Row],[enz]]),"'RXN-")</f>
        <v>MANNANH_e_FWD</v>
      </c>
      <c r="D1553">
        <v>11171.708534568001</v>
      </c>
      <c r="E1553">
        <f>_xlfn.XLOOKUP(Table5[[#This Row],[r]],Table3[r],Table3[kapp],"")</f>
        <v>8988.1774343278394</v>
      </c>
      <c r="F1553">
        <f>Table5[[#This Row],[kapp]]-Table5[[#This Row],[old]]</f>
        <v>2183.5311002401613</v>
      </c>
      <c r="G1553" t="str" cm="1">
        <f t="array" ref="G1553">IF(ROWS(_xlfn._xlws.FILTER(Table5[r],Table5[enz]=Table5[[#This Row],[enz]]))&gt;1,"many","1")</f>
        <v>many</v>
      </c>
      <c r="H1553" t="str" cm="1">
        <f t="array" ref="H1553">IF(ROWS(_xlfn._xlws.FILTER(Table5[r],Table5[rxn-no-enz]=Table5[[#This Row],[rxn-no-enz]]))&gt;1,"many","1")</f>
        <v>many</v>
      </c>
      <c r="I1553" t="str">
        <f>_xlfn.XLOOKUP(SUBSTITUTE(Table5[[#This Row],[r]],"'",""),Table6[rxn],Table6[rxn],"no")</f>
        <v>no</v>
      </c>
      <c r="J1553" t="str" cm="1">
        <f t="array" ref="J1553">_xlfn.XLOOKUP(Table5[[#This Row],[r]],"'"&amp;Table6[rxn]&amp;"'",Table6[expected kapp],"")</f>
        <v/>
      </c>
      <c r="L1553" t="s">
        <v>9957</v>
      </c>
      <c r="M1553">
        <v>8988.1774343278394</v>
      </c>
      <c r="AE1553" s="1" t="s">
        <v>12100</v>
      </c>
      <c r="AF1553" s="1" t="s">
        <v>2778</v>
      </c>
      <c r="AG1553" s="9">
        <v>1.5561939999999999E-10</v>
      </c>
      <c r="AH1553" s="1" t="str">
        <f>_xlfn.TEXTAFTER(Table9[[#This Row],[rxn]],"-",-1)</f>
        <v>rt8431</v>
      </c>
      <c r="AI1553" s="1" t="e">
        <f>_xlfn.TEXTAFTER(_xlfn.TEXTBEFORE(Table9[[#This Row],[rxn]],"-"&amp;Table9[[#This Row],[enz]]),"RXN-")</f>
        <v>#N/A</v>
      </c>
      <c r="AJ1553" s="1" t="e">
        <f>_xlfn.TEXTBEFORE(Table9[[#This Row],[rxn]],"_",-1)</f>
        <v>#N/A</v>
      </c>
    </row>
    <row r="1554" spans="1:36" ht="17" hidden="1" x14ac:dyDescent="0.25">
      <c r="A1554" t="s">
        <v>10085</v>
      </c>
      <c r="B1554" t="str">
        <f>_xlfn.TEXTAFTER(Table5[[#This Row],[r]],"-",-1)</f>
        <v>rt2418'</v>
      </c>
      <c r="C1554" t="str">
        <f>_xlfn.TEXTAFTER(_xlfn.TEXTBEFORE(Table5[[#This Row],[r]],"-"&amp;Table5[[#This Row],[enz]]),"'RXN-")</f>
        <v>MANNANH_e_REV</v>
      </c>
      <c r="D1554">
        <v>11171.708534568001</v>
      </c>
      <c r="E1554">
        <f>_xlfn.XLOOKUP(Table5[[#This Row],[r]],Table3[r],Table3[kapp],"")</f>
        <v>8988.1774343278394</v>
      </c>
      <c r="F1554">
        <f>Table5[[#This Row],[kapp]]-Table5[[#This Row],[old]]</f>
        <v>2183.5311002401613</v>
      </c>
      <c r="G1554" t="str" cm="1">
        <f t="array" ref="G1554">IF(ROWS(_xlfn._xlws.FILTER(Table5[r],Table5[enz]=Table5[[#This Row],[enz]]))&gt;1,"many","1")</f>
        <v>many</v>
      </c>
      <c r="H1554" t="str" cm="1">
        <f t="array" ref="H1554">IF(ROWS(_xlfn._xlws.FILTER(Table5[r],Table5[rxn-no-enz]=Table5[[#This Row],[rxn-no-enz]]))&gt;1,"many","1")</f>
        <v>many</v>
      </c>
      <c r="I1554" t="str">
        <f>_xlfn.XLOOKUP(SUBSTITUTE(Table5[[#This Row],[r]],"'",""),Table6[rxn],Table6[rxn],"no")</f>
        <v>no</v>
      </c>
      <c r="J1554" t="str" cm="1">
        <f t="array" ref="J1554">_xlfn.XLOOKUP(Table5[[#This Row],[r]],"'"&amp;Table6[rxn]&amp;"'",Table6[expected kapp],"")</f>
        <v/>
      </c>
      <c r="L1554" t="s">
        <v>9958</v>
      </c>
      <c r="M1554">
        <v>8988.1774343278394</v>
      </c>
      <c r="AE1554" s="1" t="s">
        <v>12101</v>
      </c>
      <c r="AF1554" s="1" t="s">
        <v>2778</v>
      </c>
      <c r="AG1554" s="9">
        <v>4.9533069999999999E-12</v>
      </c>
      <c r="AH1554" s="1" t="str">
        <f>_xlfn.TEXTAFTER(Table9[[#This Row],[rxn]],"-",-1)</f>
        <v>rt8446</v>
      </c>
      <c r="AI1554" s="1" t="e">
        <f>_xlfn.TEXTAFTER(_xlfn.TEXTBEFORE(Table9[[#This Row],[rxn]],"-"&amp;Table9[[#This Row],[enz]]),"RXN-")</f>
        <v>#N/A</v>
      </c>
      <c r="AJ1554" s="1" t="e">
        <f>_xlfn.TEXTBEFORE(Table9[[#This Row],[rxn]],"_",-1)</f>
        <v>#N/A</v>
      </c>
    </row>
    <row r="1555" spans="1:36" ht="17" hidden="1" x14ac:dyDescent="0.25">
      <c r="A1555" t="s">
        <v>10086</v>
      </c>
      <c r="B1555" t="str">
        <f>_xlfn.TEXTAFTER(Table5[[#This Row],[r]],"-",-1)</f>
        <v>rt6980'</v>
      </c>
      <c r="C1555" t="str">
        <f>_xlfn.TEXTAFTER(_xlfn.TEXTBEFORE(Table5[[#This Row],[r]],"-"&amp;Table5[[#This Row],[enz]]),"'RXN-")</f>
        <v>MANNANH_e_FWD</v>
      </c>
      <c r="D1555">
        <v>11171.708534568001</v>
      </c>
      <c r="E1555">
        <f>_xlfn.XLOOKUP(Table5[[#This Row],[r]],Table3[r],Table3[kapp],"")</f>
        <v>8988.1774343278394</v>
      </c>
      <c r="F1555">
        <f>Table5[[#This Row],[kapp]]-Table5[[#This Row],[old]]</f>
        <v>2183.5311002401613</v>
      </c>
      <c r="G1555" t="str" cm="1">
        <f t="array" ref="G1555">IF(ROWS(_xlfn._xlws.FILTER(Table5[r],Table5[enz]=Table5[[#This Row],[enz]]))&gt;1,"many","1")</f>
        <v>many</v>
      </c>
      <c r="H1555" t="str" cm="1">
        <f t="array" ref="H1555">IF(ROWS(_xlfn._xlws.FILTER(Table5[r],Table5[rxn-no-enz]=Table5[[#This Row],[rxn-no-enz]]))&gt;1,"many","1")</f>
        <v>many</v>
      </c>
      <c r="I1555" t="str">
        <f>_xlfn.XLOOKUP(SUBSTITUTE(Table5[[#This Row],[r]],"'",""),Table6[rxn],Table6[rxn],"no")</f>
        <v>no</v>
      </c>
      <c r="J1555" t="str" cm="1">
        <f t="array" ref="J1555">_xlfn.XLOOKUP(Table5[[#This Row],[r]],"'"&amp;Table6[rxn]&amp;"'",Table6[expected kapp],"")</f>
        <v/>
      </c>
      <c r="L1555" t="s">
        <v>8462</v>
      </c>
      <c r="M1555">
        <v>5945.7557482421998</v>
      </c>
      <c r="AE1555" s="1" t="s">
        <v>4569</v>
      </c>
      <c r="AF1555" s="1" t="s">
        <v>2778</v>
      </c>
      <c r="AG1555" s="9">
        <v>7.6741771600000002E-10</v>
      </c>
      <c r="AH1555" s="1" t="str">
        <f>_xlfn.TEXTAFTER(Table9[[#This Row],[rxn]],"-",-1)</f>
        <v>rt8465</v>
      </c>
      <c r="AI1555" s="1" t="e">
        <f>_xlfn.TEXTAFTER(_xlfn.TEXTBEFORE(Table9[[#This Row],[rxn]],"-"&amp;Table9[[#This Row],[enz]]),"RXN-")</f>
        <v>#N/A</v>
      </c>
      <c r="AJ1555" s="1" t="e">
        <f>_xlfn.TEXTBEFORE(Table9[[#This Row],[rxn]],"_",-1)</f>
        <v>#N/A</v>
      </c>
    </row>
    <row r="1556" spans="1:36" ht="17" hidden="1" x14ac:dyDescent="0.25">
      <c r="A1556" t="s">
        <v>10087</v>
      </c>
      <c r="B1556" t="str">
        <f>_xlfn.TEXTAFTER(Table5[[#This Row],[r]],"-",-1)</f>
        <v>rt6980'</v>
      </c>
      <c r="C1556" t="str">
        <f>_xlfn.TEXTAFTER(_xlfn.TEXTBEFORE(Table5[[#This Row],[r]],"-"&amp;Table5[[#This Row],[enz]]),"'RXN-")</f>
        <v>MANNANH_e_REV</v>
      </c>
      <c r="D1556">
        <v>11171.708534568001</v>
      </c>
      <c r="E1556">
        <f>_xlfn.XLOOKUP(Table5[[#This Row],[r]],Table3[r],Table3[kapp],"")</f>
        <v>8988.1774343278394</v>
      </c>
      <c r="F1556">
        <f>Table5[[#This Row],[kapp]]-Table5[[#This Row],[old]]</f>
        <v>2183.5311002401613</v>
      </c>
      <c r="G1556" t="str" cm="1">
        <f t="array" ref="G1556">IF(ROWS(_xlfn._xlws.FILTER(Table5[r],Table5[enz]=Table5[[#This Row],[enz]]))&gt;1,"many","1")</f>
        <v>many</v>
      </c>
      <c r="H1556" t="str" cm="1">
        <f t="array" ref="H1556">IF(ROWS(_xlfn._xlws.FILTER(Table5[r],Table5[rxn-no-enz]=Table5[[#This Row],[rxn-no-enz]]))&gt;1,"many","1")</f>
        <v>many</v>
      </c>
      <c r="I1556" t="str">
        <f>_xlfn.XLOOKUP(SUBSTITUTE(Table5[[#This Row],[r]],"'",""),Table6[rxn],Table6[rxn],"no")</f>
        <v>no</v>
      </c>
      <c r="J1556" t="str" cm="1">
        <f t="array" ref="J1556">_xlfn.XLOOKUP(Table5[[#This Row],[r]],"'"&amp;Table6[rxn]&amp;"'",Table6[expected kapp],"")</f>
        <v/>
      </c>
      <c r="L1556" t="s">
        <v>9959</v>
      </c>
      <c r="M1556">
        <v>8988.1774343278394</v>
      </c>
      <c r="AE1556" s="1" t="s">
        <v>12102</v>
      </c>
      <c r="AF1556" s="1" t="s">
        <v>2778</v>
      </c>
      <c r="AG1556" s="9">
        <v>2.4348740599999898E-10</v>
      </c>
      <c r="AH1556" s="1" t="str">
        <f>_xlfn.TEXTAFTER(Table9[[#This Row],[rxn]],"-",-1)</f>
        <v>rt8468</v>
      </c>
      <c r="AI1556" s="1" t="e">
        <f>_xlfn.TEXTAFTER(_xlfn.TEXTBEFORE(Table9[[#This Row],[rxn]],"-"&amp;Table9[[#This Row],[enz]]),"RXN-")</f>
        <v>#N/A</v>
      </c>
      <c r="AJ1556" s="1" t="e">
        <f>_xlfn.TEXTBEFORE(Table9[[#This Row],[rxn]],"_",-1)</f>
        <v>#N/A</v>
      </c>
    </row>
    <row r="1557" spans="1:36" ht="17" hidden="1" x14ac:dyDescent="0.25">
      <c r="A1557" t="s">
        <v>10088</v>
      </c>
      <c r="B1557" t="str">
        <f>_xlfn.TEXTAFTER(Table5[[#This Row],[r]],"-",-1)</f>
        <v>rt7383'</v>
      </c>
      <c r="C1557" t="str">
        <f>_xlfn.TEXTAFTER(_xlfn.TEXTBEFORE(Table5[[#This Row],[r]],"-"&amp;Table5[[#This Row],[enz]]),"'RXN-")</f>
        <v>MANNANH_e_FWD</v>
      </c>
      <c r="D1557">
        <v>11171.708534568001</v>
      </c>
      <c r="E1557">
        <f>_xlfn.XLOOKUP(Table5[[#This Row],[r]],Table3[r],Table3[kapp],"")</f>
        <v>8988.1774343278394</v>
      </c>
      <c r="F1557">
        <f>Table5[[#This Row],[kapp]]-Table5[[#This Row],[old]]</f>
        <v>2183.5311002401613</v>
      </c>
      <c r="G1557" t="str" cm="1">
        <f t="array" ref="G1557">IF(ROWS(_xlfn._xlws.FILTER(Table5[r],Table5[enz]=Table5[[#This Row],[enz]]))&gt;1,"many","1")</f>
        <v>many</v>
      </c>
      <c r="H1557" t="str" cm="1">
        <f t="array" ref="H1557">IF(ROWS(_xlfn._xlws.FILTER(Table5[r],Table5[rxn-no-enz]=Table5[[#This Row],[rxn-no-enz]]))&gt;1,"many","1")</f>
        <v>many</v>
      </c>
      <c r="I1557" t="str">
        <f>_xlfn.XLOOKUP(SUBSTITUTE(Table5[[#This Row],[r]],"'",""),Table6[rxn],Table6[rxn],"no")</f>
        <v>no</v>
      </c>
      <c r="J1557" t="str" cm="1">
        <f t="array" ref="J1557">_xlfn.XLOOKUP(Table5[[#This Row],[r]],"'"&amp;Table6[rxn]&amp;"'",Table6[expected kapp],"")</f>
        <v/>
      </c>
      <c r="L1557" t="s">
        <v>9960</v>
      </c>
      <c r="M1557">
        <v>8988.1774343278394</v>
      </c>
      <c r="AE1557" s="1" t="s">
        <v>4570</v>
      </c>
      <c r="AF1557" s="1" t="s">
        <v>2778</v>
      </c>
      <c r="AG1557" s="9">
        <v>7.7207989999999994E-12</v>
      </c>
      <c r="AH1557" s="1" t="str">
        <f>_xlfn.TEXTAFTER(Table9[[#This Row],[rxn]],"-",-1)</f>
        <v>rt8469</v>
      </c>
      <c r="AI1557" s="1" t="e">
        <f>_xlfn.TEXTAFTER(_xlfn.TEXTBEFORE(Table9[[#This Row],[rxn]],"-"&amp;Table9[[#This Row],[enz]]),"RXN-")</f>
        <v>#N/A</v>
      </c>
      <c r="AJ1557" s="1" t="e">
        <f>_xlfn.TEXTBEFORE(Table9[[#This Row],[rxn]],"_",-1)</f>
        <v>#N/A</v>
      </c>
    </row>
    <row r="1558" spans="1:36" ht="17" hidden="1" x14ac:dyDescent="0.25">
      <c r="A1558" t="s">
        <v>10089</v>
      </c>
      <c r="B1558" t="str">
        <f>_xlfn.TEXTAFTER(Table5[[#This Row],[r]],"-",-1)</f>
        <v>rt7383'</v>
      </c>
      <c r="C1558" t="str">
        <f>_xlfn.TEXTAFTER(_xlfn.TEXTBEFORE(Table5[[#This Row],[r]],"-"&amp;Table5[[#This Row],[enz]]),"'RXN-")</f>
        <v>MANNANH_e_REV</v>
      </c>
      <c r="D1558">
        <v>11171.708534568001</v>
      </c>
      <c r="E1558">
        <f>_xlfn.XLOOKUP(Table5[[#This Row],[r]],Table3[r],Table3[kapp],"")</f>
        <v>8988.1774343278394</v>
      </c>
      <c r="F1558">
        <f>Table5[[#This Row],[kapp]]-Table5[[#This Row],[old]]</f>
        <v>2183.5311002401613</v>
      </c>
      <c r="G1558" t="str" cm="1">
        <f t="array" ref="G1558">IF(ROWS(_xlfn._xlws.FILTER(Table5[r],Table5[enz]=Table5[[#This Row],[enz]]))&gt;1,"many","1")</f>
        <v>many</v>
      </c>
      <c r="H1558" t="str" cm="1">
        <f t="array" ref="H1558">IF(ROWS(_xlfn._xlws.FILTER(Table5[r],Table5[rxn-no-enz]=Table5[[#This Row],[rxn-no-enz]]))&gt;1,"many","1")</f>
        <v>many</v>
      </c>
      <c r="I1558" t="str">
        <f>_xlfn.XLOOKUP(SUBSTITUTE(Table5[[#This Row],[r]],"'",""),Table6[rxn],Table6[rxn],"no")</f>
        <v>no</v>
      </c>
      <c r="J1558" t="str" cm="1">
        <f t="array" ref="J1558">_xlfn.XLOOKUP(Table5[[#This Row],[r]],"'"&amp;Table6[rxn]&amp;"'",Table6[expected kapp],"")</f>
        <v/>
      </c>
      <c r="L1558" t="s">
        <v>9961</v>
      </c>
      <c r="M1558">
        <v>8988.1774343278394</v>
      </c>
      <c r="AE1558" s="1" t="s">
        <v>12103</v>
      </c>
      <c r="AF1558" s="1" t="s">
        <v>2778</v>
      </c>
      <c r="AG1558" s="9">
        <v>4.2698342999999998E-11</v>
      </c>
      <c r="AH1558" s="1" t="str">
        <f>_xlfn.TEXTAFTER(Table9[[#This Row],[rxn]],"-",-1)</f>
        <v>rt8483</v>
      </c>
      <c r="AI1558" s="1" t="e">
        <f>_xlfn.TEXTAFTER(_xlfn.TEXTBEFORE(Table9[[#This Row],[rxn]],"-"&amp;Table9[[#This Row],[enz]]),"RXN-")</f>
        <v>#N/A</v>
      </c>
      <c r="AJ1558" s="1" t="e">
        <f>_xlfn.TEXTBEFORE(Table9[[#This Row],[rxn]],"_",-1)</f>
        <v>#N/A</v>
      </c>
    </row>
    <row r="1559" spans="1:36" ht="17" hidden="1" x14ac:dyDescent="0.25">
      <c r="A1559" t="s">
        <v>10090</v>
      </c>
      <c r="B1559" t="str">
        <f>_xlfn.TEXTAFTER(Table5[[#This Row],[r]],"-",-1)</f>
        <v>rt1375'</v>
      </c>
      <c r="C1559" t="str">
        <f>_xlfn.TEXTAFTER(_xlfn.TEXTBEFORE(Table5[[#This Row],[r]],"-"&amp;Table5[[#This Row],[enz]]),"'RXN-")</f>
        <v>MANtps_e_FWD</v>
      </c>
      <c r="D1559">
        <v>11171.708534568001</v>
      </c>
      <c r="E1559">
        <f>_xlfn.XLOOKUP(Table5[[#This Row],[r]],Table3[r],Table3[kapp],"")</f>
        <v>8988.1774343278394</v>
      </c>
      <c r="F1559">
        <f>Table5[[#This Row],[kapp]]-Table5[[#This Row],[old]]</f>
        <v>2183.5311002401613</v>
      </c>
      <c r="G1559" t="str" cm="1">
        <f t="array" ref="G1559">IF(ROWS(_xlfn._xlws.FILTER(Table5[r],Table5[enz]=Table5[[#This Row],[enz]]))&gt;1,"many","1")</f>
        <v>many</v>
      </c>
      <c r="H1559" t="str" cm="1">
        <f t="array" ref="H1559">IF(ROWS(_xlfn._xlws.FILTER(Table5[r],Table5[rxn-no-enz]=Table5[[#This Row],[rxn-no-enz]]))&gt;1,"many","1")</f>
        <v>many</v>
      </c>
      <c r="I1559" t="str">
        <f>_xlfn.XLOOKUP(SUBSTITUTE(Table5[[#This Row],[r]],"'",""),Table6[rxn],Table6[rxn],"no")</f>
        <v>no</v>
      </c>
      <c r="J1559" t="str" cm="1">
        <f t="array" ref="J1559">_xlfn.XLOOKUP(Table5[[#This Row],[r]],"'"&amp;Table6[rxn]&amp;"'",Table6[expected kapp],"")</f>
        <v/>
      </c>
      <c r="L1559" t="s">
        <v>9962</v>
      </c>
      <c r="M1559">
        <v>8988.1774343278394</v>
      </c>
      <c r="AE1559" s="1" t="s">
        <v>12104</v>
      </c>
      <c r="AF1559" s="1" t="s">
        <v>2778</v>
      </c>
      <c r="AG1559" s="9">
        <v>1.3205823E-11</v>
      </c>
      <c r="AH1559" s="1" t="str">
        <f>_xlfn.TEXTAFTER(Table9[[#This Row],[rxn]],"-",-1)</f>
        <v>rt8484</v>
      </c>
      <c r="AI1559" s="1" t="e">
        <f>_xlfn.TEXTAFTER(_xlfn.TEXTBEFORE(Table9[[#This Row],[rxn]],"-"&amp;Table9[[#This Row],[enz]]),"RXN-")</f>
        <v>#N/A</v>
      </c>
      <c r="AJ1559" s="1" t="e">
        <f>_xlfn.TEXTBEFORE(Table9[[#This Row],[rxn]],"_",-1)</f>
        <v>#N/A</v>
      </c>
    </row>
    <row r="1560" spans="1:36" ht="17" hidden="1" x14ac:dyDescent="0.25">
      <c r="A1560" t="s">
        <v>10091</v>
      </c>
      <c r="B1560" t="str">
        <f>_xlfn.TEXTAFTER(Table5[[#This Row],[r]],"-",-1)</f>
        <v>rt1480'</v>
      </c>
      <c r="C1560" t="str">
        <f>_xlfn.TEXTAFTER(_xlfn.TEXTBEFORE(Table5[[#This Row],[r]],"-"&amp;Table5[[#This Row],[enz]]),"'RXN-")</f>
        <v>MANtps_e_FWD</v>
      </c>
      <c r="D1560">
        <v>11171.708534568001</v>
      </c>
      <c r="E1560">
        <f>_xlfn.XLOOKUP(Table5[[#This Row],[r]],Table3[r],Table3[kapp],"")</f>
        <v>8988.1774343278394</v>
      </c>
      <c r="F1560">
        <f>Table5[[#This Row],[kapp]]-Table5[[#This Row],[old]]</f>
        <v>2183.5311002401613</v>
      </c>
      <c r="G1560" t="str" cm="1">
        <f t="array" ref="G1560">IF(ROWS(_xlfn._xlws.FILTER(Table5[r],Table5[enz]=Table5[[#This Row],[enz]]))&gt;1,"many","1")</f>
        <v>many</v>
      </c>
      <c r="H1560" t="str" cm="1">
        <f t="array" ref="H1560">IF(ROWS(_xlfn._xlws.FILTER(Table5[r],Table5[rxn-no-enz]=Table5[[#This Row],[rxn-no-enz]]))&gt;1,"many","1")</f>
        <v>many</v>
      </c>
      <c r="I1560" t="str">
        <f>_xlfn.XLOOKUP(SUBSTITUTE(Table5[[#This Row],[r]],"'",""),Table6[rxn],Table6[rxn],"no")</f>
        <v>no</v>
      </c>
      <c r="J1560" t="str" cm="1">
        <f t="array" ref="J1560">_xlfn.XLOOKUP(Table5[[#This Row],[r]],"'"&amp;Table6[rxn]&amp;"'",Table6[expected kapp],"")</f>
        <v/>
      </c>
      <c r="L1560" t="s">
        <v>9963</v>
      </c>
      <c r="M1560">
        <v>8988.1774343278394</v>
      </c>
      <c r="AE1560" s="1" t="s">
        <v>4585</v>
      </c>
      <c r="AF1560" s="1" t="s">
        <v>2778</v>
      </c>
      <c r="AG1560" s="9">
        <v>3.7118209599999899E-10</v>
      </c>
      <c r="AH1560" s="1" t="str">
        <f>_xlfn.TEXTAFTER(Table9[[#This Row],[rxn]],"-",-1)</f>
        <v>rt8485</v>
      </c>
      <c r="AI1560" s="1" t="e">
        <f>_xlfn.TEXTAFTER(_xlfn.TEXTBEFORE(Table9[[#This Row],[rxn]],"-"&amp;Table9[[#This Row],[enz]]),"RXN-")</f>
        <v>#N/A</v>
      </c>
      <c r="AJ1560" s="1" t="e">
        <f>_xlfn.TEXTBEFORE(Table9[[#This Row],[rxn]],"_",-1)</f>
        <v>#N/A</v>
      </c>
    </row>
    <row r="1561" spans="1:36" ht="17" hidden="1" x14ac:dyDescent="0.25">
      <c r="A1561" t="s">
        <v>10092</v>
      </c>
      <c r="B1561" t="str">
        <f>_xlfn.TEXTAFTER(Table5[[#This Row],[r]],"-",-1)</f>
        <v>rt2496'</v>
      </c>
      <c r="C1561" t="str">
        <f>_xlfn.TEXTAFTER(_xlfn.TEXTBEFORE(Table5[[#This Row],[r]],"-"&amp;Table5[[#This Row],[enz]]),"'RXN-")</f>
        <v>MANtps_e_FWD</v>
      </c>
      <c r="D1561">
        <v>11171.708534568001</v>
      </c>
      <c r="E1561">
        <f>_xlfn.XLOOKUP(Table5[[#This Row],[r]],Table3[r],Table3[kapp],"")</f>
        <v>8988.1774343278394</v>
      </c>
      <c r="F1561">
        <f>Table5[[#This Row],[kapp]]-Table5[[#This Row],[old]]</f>
        <v>2183.5311002401613</v>
      </c>
      <c r="G1561" t="str" cm="1">
        <f t="array" ref="G1561">IF(ROWS(_xlfn._xlws.FILTER(Table5[r],Table5[enz]=Table5[[#This Row],[enz]]))&gt;1,"many","1")</f>
        <v>many</v>
      </c>
      <c r="H1561" t="str" cm="1">
        <f t="array" ref="H1561">IF(ROWS(_xlfn._xlws.FILTER(Table5[r],Table5[rxn-no-enz]=Table5[[#This Row],[rxn-no-enz]]))&gt;1,"many","1")</f>
        <v>many</v>
      </c>
      <c r="I1561" t="str">
        <f>_xlfn.XLOOKUP(SUBSTITUTE(Table5[[#This Row],[r]],"'",""),Table6[rxn],Table6[rxn],"no")</f>
        <v>no</v>
      </c>
      <c r="J1561" t="str" cm="1">
        <f t="array" ref="J1561">_xlfn.XLOOKUP(Table5[[#This Row],[r]],"'"&amp;Table6[rxn]&amp;"'",Table6[expected kapp],"")</f>
        <v/>
      </c>
      <c r="L1561" t="s">
        <v>9964</v>
      </c>
      <c r="M1561">
        <v>8988.1774343278394</v>
      </c>
      <c r="AE1561" s="1" t="s">
        <v>4586</v>
      </c>
      <c r="AF1561" s="1" t="s">
        <v>2778</v>
      </c>
      <c r="AG1561" s="9">
        <v>2.3723902459999998E-9</v>
      </c>
      <c r="AH1561" s="1" t="str">
        <f>_xlfn.TEXTAFTER(Table9[[#This Row],[rxn]],"-",-1)</f>
        <v>ASC1</v>
      </c>
      <c r="AI1561" s="1" t="e">
        <f>_xlfn.TEXTAFTER(_xlfn.TEXTBEFORE(Table9[[#This Row],[rxn]],"-"&amp;Table9[[#This Row],[enz]]),"RXN-")</f>
        <v>#N/A</v>
      </c>
      <c r="AJ1561" s="1" t="e">
        <f>_xlfn.TEXTBEFORE(Table9[[#This Row],[rxn]],"_",-1)</f>
        <v>#N/A</v>
      </c>
    </row>
    <row r="1562" spans="1:36" ht="17" hidden="1" x14ac:dyDescent="0.25">
      <c r="A1562" t="s">
        <v>10093</v>
      </c>
      <c r="B1562" t="str">
        <f>_xlfn.TEXTAFTER(Table5[[#This Row],[r]],"-",-1)</f>
        <v>rt2707'</v>
      </c>
      <c r="C1562" t="str">
        <f>_xlfn.TEXTAFTER(_xlfn.TEXTBEFORE(Table5[[#This Row],[r]],"-"&amp;Table5[[#This Row],[enz]]),"'RXN-")</f>
        <v>MANtps_e_FWD</v>
      </c>
      <c r="D1562">
        <v>11171.708534568001</v>
      </c>
      <c r="E1562">
        <f>_xlfn.XLOOKUP(Table5[[#This Row],[r]],Table3[r],Table3[kapp],"")</f>
        <v>8988.1774343278394</v>
      </c>
      <c r="F1562">
        <f>Table5[[#This Row],[kapp]]-Table5[[#This Row],[old]]</f>
        <v>2183.5311002401613</v>
      </c>
      <c r="G1562" t="str" cm="1">
        <f t="array" ref="G1562">IF(ROWS(_xlfn._xlws.FILTER(Table5[r],Table5[enz]=Table5[[#This Row],[enz]]))&gt;1,"many","1")</f>
        <v>many</v>
      </c>
      <c r="H1562" t="str" cm="1">
        <f t="array" ref="H1562">IF(ROWS(_xlfn._xlws.FILTER(Table5[r],Table5[rxn-no-enz]=Table5[[#This Row],[rxn-no-enz]]))&gt;1,"many","1")</f>
        <v>many</v>
      </c>
      <c r="I1562" t="str">
        <f>_xlfn.XLOOKUP(SUBSTITUTE(Table5[[#This Row],[r]],"'",""),Table6[rxn],Table6[rxn],"no")</f>
        <v>no</v>
      </c>
      <c r="J1562" t="str" cm="1">
        <f t="array" ref="J1562">_xlfn.XLOOKUP(Table5[[#This Row],[r]],"'"&amp;Table6[rxn]&amp;"'",Table6[expected kapp],"")</f>
        <v/>
      </c>
      <c r="L1562" t="s">
        <v>9965</v>
      </c>
      <c r="M1562">
        <v>8988.1774343278394</v>
      </c>
      <c r="AE1562" s="1" t="s">
        <v>4587</v>
      </c>
      <c r="AF1562" s="1" t="s">
        <v>2778</v>
      </c>
      <c r="AG1562" s="9">
        <v>1.061518816E-9</v>
      </c>
      <c r="AH1562" s="1" t="str">
        <f>_xlfn.TEXTAFTER(Table9[[#This Row],[rxn]],"-",-1)</f>
        <v>RPL10</v>
      </c>
      <c r="AI1562" s="1" t="e">
        <f>_xlfn.TEXTAFTER(_xlfn.TEXTBEFORE(Table9[[#This Row],[rxn]],"-"&amp;Table9[[#This Row],[enz]]),"RXN-")</f>
        <v>#N/A</v>
      </c>
      <c r="AJ1562" s="1" t="e">
        <f>_xlfn.TEXTBEFORE(Table9[[#This Row],[rxn]],"_",-1)</f>
        <v>#N/A</v>
      </c>
    </row>
    <row r="1563" spans="1:36" ht="17" hidden="1" x14ac:dyDescent="0.25">
      <c r="A1563" t="s">
        <v>10094</v>
      </c>
      <c r="B1563" t="str">
        <f>_xlfn.TEXTAFTER(Table5[[#This Row],[r]],"-",-1)</f>
        <v>rt2833'</v>
      </c>
      <c r="C1563" t="str">
        <f>_xlfn.TEXTAFTER(_xlfn.TEXTBEFORE(Table5[[#This Row],[r]],"-"&amp;Table5[[#This Row],[enz]]),"'RXN-")</f>
        <v>MANtps_e_FWD</v>
      </c>
      <c r="D1563">
        <v>11171.708534568001</v>
      </c>
      <c r="E1563">
        <f>_xlfn.XLOOKUP(Table5[[#This Row],[r]],Table3[r],Table3[kapp],"")</f>
        <v>8988.1774343278394</v>
      </c>
      <c r="F1563">
        <f>Table5[[#This Row],[kapp]]-Table5[[#This Row],[old]]</f>
        <v>2183.5311002401613</v>
      </c>
      <c r="G1563" t="str" cm="1">
        <f t="array" ref="G1563">IF(ROWS(_xlfn._xlws.FILTER(Table5[r],Table5[enz]=Table5[[#This Row],[enz]]))&gt;1,"many","1")</f>
        <v>many</v>
      </c>
      <c r="H1563" t="str" cm="1">
        <f t="array" ref="H1563">IF(ROWS(_xlfn._xlws.FILTER(Table5[r],Table5[rxn-no-enz]=Table5[[#This Row],[rxn-no-enz]]))&gt;1,"many","1")</f>
        <v>many</v>
      </c>
      <c r="I1563" t="str">
        <f>_xlfn.XLOOKUP(SUBSTITUTE(Table5[[#This Row],[r]],"'",""),Table6[rxn],Table6[rxn],"no")</f>
        <v>no</v>
      </c>
      <c r="J1563" t="str" cm="1">
        <f t="array" ref="J1563">_xlfn.XLOOKUP(Table5[[#This Row],[r]],"'"&amp;Table6[rxn]&amp;"'",Table6[expected kapp],"")</f>
        <v/>
      </c>
      <c r="L1563" t="s">
        <v>9966</v>
      </c>
      <c r="M1563">
        <v>8988.1774343278394</v>
      </c>
      <c r="AE1563" s="1" t="s">
        <v>4588</v>
      </c>
      <c r="AF1563" s="1" t="s">
        <v>2778</v>
      </c>
      <c r="AG1563" s="9">
        <v>5.6352924699999995E-10</v>
      </c>
      <c r="AH1563" s="1" t="str">
        <f>_xlfn.TEXTAFTER(Table9[[#This Row],[rxn]],"-",-1)</f>
        <v>RPL11A</v>
      </c>
      <c r="AI1563" s="1" t="e">
        <f>_xlfn.TEXTAFTER(_xlfn.TEXTBEFORE(Table9[[#This Row],[rxn]],"-"&amp;Table9[[#This Row],[enz]]),"RXN-")</f>
        <v>#N/A</v>
      </c>
      <c r="AJ1563" s="1" t="e">
        <f>_xlfn.TEXTBEFORE(Table9[[#This Row],[rxn]],"_",-1)</f>
        <v>#N/A</v>
      </c>
    </row>
    <row r="1564" spans="1:36" ht="17" hidden="1" x14ac:dyDescent="0.25">
      <c r="A1564" t="s">
        <v>10095</v>
      </c>
      <c r="B1564" t="str">
        <f>_xlfn.TEXTAFTER(Table5[[#This Row],[r]],"-",-1)</f>
        <v>rt3556'</v>
      </c>
      <c r="C1564" t="str">
        <f>_xlfn.TEXTAFTER(_xlfn.TEXTBEFORE(Table5[[#This Row],[r]],"-"&amp;Table5[[#This Row],[enz]]),"'RXN-")</f>
        <v>MANtps_e_FWD</v>
      </c>
      <c r="D1564">
        <v>11171.708534568001</v>
      </c>
      <c r="E1564">
        <f>_xlfn.XLOOKUP(Table5[[#This Row],[r]],Table3[r],Table3[kapp],"")</f>
        <v>8988.1774343278394</v>
      </c>
      <c r="F1564">
        <f>Table5[[#This Row],[kapp]]-Table5[[#This Row],[old]]</f>
        <v>2183.5311002401613</v>
      </c>
      <c r="G1564" t="str" cm="1">
        <f t="array" ref="G1564">IF(ROWS(_xlfn._xlws.FILTER(Table5[r],Table5[enz]=Table5[[#This Row],[enz]]))&gt;1,"many","1")</f>
        <v>many</v>
      </c>
      <c r="H1564" t="str" cm="1">
        <f t="array" ref="H1564">IF(ROWS(_xlfn._xlws.FILTER(Table5[r],Table5[rxn-no-enz]=Table5[[#This Row],[rxn-no-enz]]))&gt;1,"many","1")</f>
        <v>many</v>
      </c>
      <c r="I1564" t="str">
        <f>_xlfn.XLOOKUP(SUBSTITUTE(Table5[[#This Row],[r]],"'",""),Table6[rxn],Table6[rxn],"no")</f>
        <v>no</v>
      </c>
      <c r="J1564" t="str" cm="1">
        <f t="array" ref="J1564">_xlfn.XLOOKUP(Table5[[#This Row],[r]],"'"&amp;Table6[rxn]&amp;"'",Table6[expected kapp],"")</f>
        <v/>
      </c>
      <c r="L1564" t="s">
        <v>9967</v>
      </c>
      <c r="M1564">
        <v>8988.1774343278394</v>
      </c>
      <c r="AE1564" s="1" t="s">
        <v>4589</v>
      </c>
      <c r="AF1564" s="1" t="s">
        <v>2778</v>
      </c>
      <c r="AG1564" s="9">
        <v>1.6894442339999999E-9</v>
      </c>
      <c r="AH1564" s="1" t="str">
        <f>_xlfn.TEXTAFTER(Table9[[#This Row],[rxn]],"-",-1)</f>
        <v>RPL12A</v>
      </c>
      <c r="AI1564" s="1" t="e">
        <f>_xlfn.TEXTAFTER(_xlfn.TEXTBEFORE(Table9[[#This Row],[rxn]],"-"&amp;Table9[[#This Row],[enz]]),"RXN-")</f>
        <v>#N/A</v>
      </c>
      <c r="AJ1564" s="1" t="e">
        <f>_xlfn.TEXTBEFORE(Table9[[#This Row],[rxn]],"_",-1)</f>
        <v>#N/A</v>
      </c>
    </row>
    <row r="1565" spans="1:36" ht="17" hidden="1" x14ac:dyDescent="0.25">
      <c r="A1565" t="s">
        <v>10096</v>
      </c>
      <c r="B1565" t="str">
        <f>_xlfn.TEXTAFTER(Table5[[#This Row],[r]],"-",-1)</f>
        <v>rt7817'</v>
      </c>
      <c r="C1565" t="str">
        <f>_xlfn.TEXTAFTER(_xlfn.TEXTBEFORE(Table5[[#This Row],[r]],"-"&amp;Table5[[#This Row],[enz]]),"'RXN-")</f>
        <v>MANtps_e_FWD</v>
      </c>
      <c r="D1565">
        <v>11171.708534568001</v>
      </c>
      <c r="E1565">
        <f>_xlfn.XLOOKUP(Table5[[#This Row],[r]],Table3[r],Table3[kapp],"")</f>
        <v>8988.1774343278394</v>
      </c>
      <c r="F1565">
        <f>Table5[[#This Row],[kapp]]-Table5[[#This Row],[old]]</f>
        <v>2183.5311002401613</v>
      </c>
      <c r="G1565" t="str" cm="1">
        <f t="array" ref="G1565">IF(ROWS(_xlfn._xlws.FILTER(Table5[r],Table5[enz]=Table5[[#This Row],[enz]]))&gt;1,"many","1")</f>
        <v>many</v>
      </c>
      <c r="H1565" t="str" cm="1">
        <f t="array" ref="H1565">IF(ROWS(_xlfn._xlws.FILTER(Table5[r],Table5[rxn-no-enz]=Table5[[#This Row],[rxn-no-enz]]))&gt;1,"many","1")</f>
        <v>many</v>
      </c>
      <c r="I1565" t="str">
        <f>_xlfn.XLOOKUP(SUBSTITUTE(Table5[[#This Row],[r]],"'",""),Table6[rxn],Table6[rxn],"no")</f>
        <v>no</v>
      </c>
      <c r="J1565" t="str" cm="1">
        <f t="array" ref="J1565">_xlfn.XLOOKUP(Table5[[#This Row],[r]],"'"&amp;Table6[rxn]&amp;"'",Table6[expected kapp],"")</f>
        <v/>
      </c>
      <c r="L1565" t="s">
        <v>8463</v>
      </c>
      <c r="M1565">
        <v>309230.73644496698</v>
      </c>
      <c r="AE1565" s="1" t="s">
        <v>4590</v>
      </c>
      <c r="AF1565" s="1" t="s">
        <v>2778</v>
      </c>
      <c r="AG1565" s="9">
        <v>5.0638084699999999E-10</v>
      </c>
      <c r="AH1565" s="1" t="str">
        <f>_xlfn.TEXTAFTER(Table9[[#This Row],[rxn]],"-",-1)</f>
        <v>RPL13A</v>
      </c>
      <c r="AI1565" s="1" t="e">
        <f>_xlfn.TEXTAFTER(_xlfn.TEXTBEFORE(Table9[[#This Row],[rxn]],"-"&amp;Table9[[#This Row],[enz]]),"RXN-")</f>
        <v>#N/A</v>
      </c>
      <c r="AJ1565" s="1" t="e">
        <f>_xlfn.TEXTBEFORE(Table9[[#This Row],[rxn]],"_",-1)</f>
        <v>#N/A</v>
      </c>
    </row>
    <row r="1566" spans="1:36" ht="17" hidden="1" x14ac:dyDescent="0.25">
      <c r="A1566" t="s">
        <v>10097</v>
      </c>
      <c r="B1566" t="str">
        <f>_xlfn.TEXTAFTER(Table5[[#This Row],[r]],"-",-1)</f>
        <v>rt1779'</v>
      </c>
      <c r="C1566" t="str">
        <f>_xlfn.TEXTAFTER(_xlfn.TEXTBEFORE(Table5[[#This Row],[r]],"-"&amp;Table5[[#This Row],[enz]]),"'RXN-")</f>
        <v>MASCBRx_c_FWD</v>
      </c>
      <c r="D1566">
        <v>11171.708534568001</v>
      </c>
      <c r="E1566">
        <f>_xlfn.XLOOKUP(Table5[[#This Row],[r]],Table3[r],Table3[kapp],"")</f>
        <v>8988.1774343278394</v>
      </c>
      <c r="F1566">
        <f>Table5[[#This Row],[kapp]]-Table5[[#This Row],[old]]</f>
        <v>2183.5311002401613</v>
      </c>
      <c r="G1566" t="str" cm="1">
        <f t="array" ref="G1566">IF(ROWS(_xlfn._xlws.FILTER(Table5[r],Table5[enz]=Table5[[#This Row],[enz]]))&gt;1,"many","1")</f>
        <v>1</v>
      </c>
      <c r="H1566" t="str" cm="1">
        <f t="array" ref="H1566">IF(ROWS(_xlfn._xlws.FILTER(Table5[r],Table5[rxn-no-enz]=Table5[[#This Row],[rxn-no-enz]]))&gt;1,"many","1")</f>
        <v>1</v>
      </c>
      <c r="I1566" t="str">
        <f>_xlfn.XLOOKUP(SUBSTITUTE(Table5[[#This Row],[r]],"'",""),Table6[rxn],Table6[rxn],"no")</f>
        <v>no</v>
      </c>
      <c r="J1566" t="str" cm="1">
        <f t="array" ref="J1566">_xlfn.XLOOKUP(Table5[[#This Row],[r]],"'"&amp;Table6[rxn]&amp;"'",Table6[expected kapp],"")</f>
        <v/>
      </c>
      <c r="L1566" t="s">
        <v>8464</v>
      </c>
      <c r="M1566">
        <v>11515.292397654999</v>
      </c>
      <c r="AE1566" s="1" t="s">
        <v>4591</v>
      </c>
      <c r="AF1566" s="1" t="s">
        <v>2778</v>
      </c>
      <c r="AG1566" s="9">
        <v>1.69916706999999E-10</v>
      </c>
      <c r="AH1566" s="1" t="str">
        <f>_xlfn.TEXTAFTER(Table9[[#This Row],[rxn]],"-",-1)</f>
        <v>RPL14A</v>
      </c>
      <c r="AI1566" s="1" t="e">
        <f>_xlfn.TEXTAFTER(_xlfn.TEXTBEFORE(Table9[[#This Row],[rxn]],"-"&amp;Table9[[#This Row],[enz]]),"RXN-")</f>
        <v>#N/A</v>
      </c>
      <c r="AJ1566" s="1" t="e">
        <f>_xlfn.TEXTBEFORE(Table9[[#This Row],[rxn]],"_",-1)</f>
        <v>#N/A</v>
      </c>
    </row>
    <row r="1567" spans="1:36" ht="17" hidden="1" x14ac:dyDescent="0.25">
      <c r="A1567" t="s">
        <v>10098</v>
      </c>
      <c r="B1567" t="str">
        <f>_xlfn.TEXTAFTER(Table5[[#This Row],[r]],"-",-1)</f>
        <v>rt44997326'</v>
      </c>
      <c r="C1567" t="str">
        <f>_xlfn.TEXTAFTER(_xlfn.TEXTBEFORE(Table5[[#This Row],[r]],"-"&amp;Table5[[#This Row],[enz]]),"'RXN-")</f>
        <v>MCCC_m_FWD</v>
      </c>
      <c r="D1567">
        <v>11171.708534568001</v>
      </c>
      <c r="E1567">
        <f>_xlfn.XLOOKUP(Table5[[#This Row],[r]],Table3[r],Table3[kapp],"")</f>
        <v>8988.1774343278394</v>
      </c>
      <c r="F1567">
        <f>Table5[[#This Row],[kapp]]-Table5[[#This Row],[old]]</f>
        <v>2183.5311002401613</v>
      </c>
      <c r="G1567" t="str" cm="1">
        <f t="array" ref="G1567">IF(ROWS(_xlfn._xlws.FILTER(Table5[r],Table5[enz]=Table5[[#This Row],[enz]]))&gt;1,"many","1")</f>
        <v>1</v>
      </c>
      <c r="H1567" t="str" cm="1">
        <f t="array" ref="H1567">IF(ROWS(_xlfn._xlws.FILTER(Table5[r],Table5[rxn-no-enz]=Table5[[#This Row],[rxn-no-enz]]))&gt;1,"many","1")</f>
        <v>1</v>
      </c>
      <c r="I1567" t="str">
        <f>_xlfn.XLOOKUP(SUBSTITUTE(Table5[[#This Row],[r]],"'",""),Table6[rxn],Table6[rxn],"no")</f>
        <v>no</v>
      </c>
      <c r="J1567" t="str" cm="1">
        <f t="array" ref="J1567">_xlfn.XLOOKUP(Table5[[#This Row],[r]],"'"&amp;Table6[rxn]&amp;"'",Table6[expected kapp],"")</f>
        <v/>
      </c>
      <c r="L1567" t="s">
        <v>9968</v>
      </c>
      <c r="M1567">
        <v>8988.1774343278394</v>
      </c>
      <c r="AE1567" s="1" t="s">
        <v>12105</v>
      </c>
      <c r="AF1567" s="1" t="s">
        <v>2778</v>
      </c>
      <c r="AG1567" s="9">
        <v>1.92471303999999E-10</v>
      </c>
      <c r="AH1567" s="1" t="str">
        <f>_xlfn.TEXTAFTER(Table9[[#This Row],[rxn]],"-",-1)</f>
        <v>RPL14B</v>
      </c>
      <c r="AI1567" s="1" t="e">
        <f>_xlfn.TEXTAFTER(_xlfn.TEXTBEFORE(Table9[[#This Row],[rxn]],"-"&amp;Table9[[#This Row],[enz]]),"RXN-")</f>
        <v>#N/A</v>
      </c>
      <c r="AJ1567" s="1" t="e">
        <f>_xlfn.TEXTBEFORE(Table9[[#This Row],[rxn]],"_",-1)</f>
        <v>#N/A</v>
      </c>
    </row>
    <row r="1568" spans="1:36" ht="17" hidden="1" x14ac:dyDescent="0.25">
      <c r="A1568" t="s">
        <v>10099</v>
      </c>
      <c r="B1568" t="str">
        <f>_xlfn.TEXTAFTER(Table5[[#This Row],[r]],"-",-1)</f>
        <v>rt5654_m'</v>
      </c>
      <c r="C1568" t="str">
        <f>_xlfn.TEXTAFTER(_xlfn.TEXTBEFORE(Table5[[#This Row],[r]],"-"&amp;Table5[[#This Row],[enz]]),"'RXN-")</f>
        <v>MCITL2_m_FWD</v>
      </c>
      <c r="D1568">
        <v>11171.708534568001</v>
      </c>
      <c r="E1568">
        <f>_xlfn.XLOOKUP(Table5[[#This Row],[r]],Table3[r],Table3[kapp],"")</f>
        <v>8988.1774343278394</v>
      </c>
      <c r="F1568">
        <f>Table5[[#This Row],[kapp]]-Table5[[#This Row],[old]]</f>
        <v>2183.5311002401613</v>
      </c>
      <c r="G1568" t="str" cm="1">
        <f t="array" ref="G1568">IF(ROWS(_xlfn._xlws.FILTER(Table5[r],Table5[enz]=Table5[[#This Row],[enz]]))&gt;1,"many","1")</f>
        <v>1</v>
      </c>
      <c r="H1568" t="str" cm="1">
        <f t="array" ref="H1568">IF(ROWS(_xlfn._xlws.FILTER(Table5[r],Table5[rxn-no-enz]=Table5[[#This Row],[rxn-no-enz]]))&gt;1,"many","1")</f>
        <v>many</v>
      </c>
      <c r="I1568" t="str">
        <f>_xlfn.XLOOKUP(SUBSTITUTE(Table5[[#This Row],[r]],"'",""),Table6[rxn],Table6[rxn],"no")</f>
        <v>no</v>
      </c>
      <c r="J1568" t="str" cm="1">
        <f t="array" ref="J1568">_xlfn.XLOOKUP(Table5[[#This Row],[r]],"'"&amp;Table6[rxn]&amp;"'",Table6[expected kapp],"")</f>
        <v/>
      </c>
      <c r="L1568" t="s">
        <v>9969</v>
      </c>
      <c r="M1568">
        <v>8988.1774343278394</v>
      </c>
      <c r="AE1568" s="1" t="s">
        <v>4592</v>
      </c>
      <c r="AF1568" s="1" t="s">
        <v>2778</v>
      </c>
      <c r="AG1568" s="9">
        <v>3.62388011E-10</v>
      </c>
      <c r="AH1568" s="1" t="str">
        <f>_xlfn.TEXTAFTER(Table9[[#This Row],[rxn]],"-",-1)</f>
        <v>RPL15A</v>
      </c>
      <c r="AI1568" s="1" t="e">
        <f>_xlfn.TEXTAFTER(_xlfn.TEXTBEFORE(Table9[[#This Row],[rxn]],"-"&amp;Table9[[#This Row],[enz]]),"RXN-")</f>
        <v>#N/A</v>
      </c>
      <c r="AJ1568" s="1" t="e">
        <f>_xlfn.TEXTBEFORE(Table9[[#This Row],[rxn]],"_",-1)</f>
        <v>#N/A</v>
      </c>
    </row>
    <row r="1569" spans="1:36" ht="17" hidden="1" x14ac:dyDescent="0.25">
      <c r="A1569" t="s">
        <v>10100</v>
      </c>
      <c r="B1569" t="str">
        <f>_xlfn.TEXTAFTER(Table5[[#This Row],[r]],"-",-1)</f>
        <v>rt5794'</v>
      </c>
      <c r="C1569" t="str">
        <f>_xlfn.TEXTAFTER(_xlfn.TEXTBEFORE(Table5[[#This Row],[r]],"-"&amp;Table5[[#This Row],[enz]]),"'RXN-")</f>
        <v>MCITL2_m_FWD</v>
      </c>
      <c r="D1569">
        <v>11171.708534568001</v>
      </c>
      <c r="E1569">
        <f>_xlfn.XLOOKUP(Table5[[#This Row],[r]],Table3[r],Table3[kapp],"")</f>
        <v>8988.1774343278394</v>
      </c>
      <c r="F1569">
        <f>Table5[[#This Row],[kapp]]-Table5[[#This Row],[old]]</f>
        <v>2183.5311002401613</v>
      </c>
      <c r="G1569" t="str" cm="1">
        <f t="array" ref="G1569">IF(ROWS(_xlfn._xlws.FILTER(Table5[r],Table5[enz]=Table5[[#This Row],[enz]]))&gt;1,"many","1")</f>
        <v>1</v>
      </c>
      <c r="H1569" t="str" cm="1">
        <f t="array" ref="H1569">IF(ROWS(_xlfn._xlws.FILTER(Table5[r],Table5[rxn-no-enz]=Table5[[#This Row],[rxn-no-enz]]))&gt;1,"many","1")</f>
        <v>many</v>
      </c>
      <c r="I1569" t="str">
        <f>_xlfn.XLOOKUP(SUBSTITUTE(Table5[[#This Row],[r]],"'",""),Table6[rxn],Table6[rxn],"no")</f>
        <v>no</v>
      </c>
      <c r="J1569" t="str" cm="1">
        <f t="array" ref="J1569">_xlfn.XLOOKUP(Table5[[#This Row],[r]],"'"&amp;Table6[rxn]&amp;"'",Table6[expected kapp],"")</f>
        <v/>
      </c>
      <c r="L1569" t="s">
        <v>8465</v>
      </c>
      <c r="M1569">
        <v>31.342301925787599</v>
      </c>
      <c r="AE1569" s="1" t="s">
        <v>4593</v>
      </c>
      <c r="AF1569" s="1" t="s">
        <v>2778</v>
      </c>
      <c r="AG1569" s="9">
        <v>1.2561383489999999E-9</v>
      </c>
      <c r="AH1569" s="1" t="str">
        <f>_xlfn.TEXTAFTER(Table9[[#This Row],[rxn]],"-",-1)</f>
        <v>RPL16A</v>
      </c>
      <c r="AI1569" s="1" t="e">
        <f>_xlfn.TEXTAFTER(_xlfn.TEXTBEFORE(Table9[[#This Row],[rxn]],"-"&amp;Table9[[#This Row],[enz]]),"RXN-")</f>
        <v>#N/A</v>
      </c>
      <c r="AJ1569" s="1" t="e">
        <f>_xlfn.TEXTBEFORE(Table9[[#This Row],[rxn]],"_",-1)</f>
        <v>#N/A</v>
      </c>
    </row>
    <row r="1570" spans="1:36" ht="17" hidden="1" x14ac:dyDescent="0.25">
      <c r="A1570" t="s">
        <v>10101</v>
      </c>
      <c r="B1570" t="str">
        <f>_xlfn.TEXTAFTER(Table5[[#This Row],[r]],"-",-1)</f>
        <v>rt2960'</v>
      </c>
      <c r="C1570" t="str">
        <f>_xlfn.TEXTAFTER(_xlfn.TEXTBEFORE(Table5[[#This Row],[r]],"-"&amp;Table5[[#This Row],[enz]]),"'RXN-")</f>
        <v>MCITS_m_FWD</v>
      </c>
      <c r="D1570">
        <v>11171.708534568001</v>
      </c>
      <c r="E1570">
        <f>_xlfn.XLOOKUP(Table5[[#This Row],[r]],Table3[r],Table3[kapp],"")</f>
        <v>8988.1774343278394</v>
      </c>
      <c r="F1570">
        <f>Table5[[#This Row],[kapp]]-Table5[[#This Row],[old]]</f>
        <v>2183.5311002401613</v>
      </c>
      <c r="G1570" t="str" cm="1">
        <f t="array" ref="G1570">IF(ROWS(_xlfn._xlws.FILTER(Table5[r],Table5[enz]=Table5[[#This Row],[enz]]))&gt;1,"many","1")</f>
        <v>many</v>
      </c>
      <c r="H1570" t="str" cm="1">
        <f t="array" ref="H1570">IF(ROWS(_xlfn._xlws.FILTER(Table5[r],Table5[rxn-no-enz]=Table5[[#This Row],[rxn-no-enz]]))&gt;1,"many","1")</f>
        <v>many</v>
      </c>
      <c r="I1570" t="str">
        <f>_xlfn.XLOOKUP(SUBSTITUTE(Table5[[#This Row],[r]],"'",""),Table6[rxn],Table6[rxn],"no")</f>
        <v>no</v>
      </c>
      <c r="J1570" t="str" cm="1">
        <f t="array" ref="J1570">_xlfn.XLOOKUP(Table5[[#This Row],[r]],"'"&amp;Table6[rxn]&amp;"'",Table6[expected kapp],"")</f>
        <v/>
      </c>
      <c r="L1570" t="s">
        <v>9970</v>
      </c>
      <c r="M1570">
        <v>8988.1774343278394</v>
      </c>
      <c r="AE1570" s="1" t="s">
        <v>4594</v>
      </c>
      <c r="AF1570" s="1" t="s">
        <v>2778</v>
      </c>
      <c r="AG1570" s="9">
        <v>1.8043104290000001E-9</v>
      </c>
      <c r="AH1570" s="1" t="str">
        <f>_xlfn.TEXTAFTER(Table9[[#This Row],[rxn]],"-",-1)</f>
        <v>RPL17A</v>
      </c>
      <c r="AI1570" s="1" t="e">
        <f>_xlfn.TEXTAFTER(_xlfn.TEXTBEFORE(Table9[[#This Row],[rxn]],"-"&amp;Table9[[#This Row],[enz]]),"RXN-")</f>
        <v>#N/A</v>
      </c>
      <c r="AJ1570" s="1" t="e">
        <f>_xlfn.TEXTBEFORE(Table9[[#This Row],[rxn]],"_",-1)</f>
        <v>#N/A</v>
      </c>
    </row>
    <row r="1571" spans="1:36" ht="17" hidden="1" x14ac:dyDescent="0.25">
      <c r="A1571" t="s">
        <v>10102</v>
      </c>
      <c r="B1571" t="str">
        <f>_xlfn.TEXTAFTER(Table5[[#This Row],[r]],"-",-1)</f>
        <v>rt2963'</v>
      </c>
      <c r="C1571" t="str">
        <f>_xlfn.TEXTAFTER(_xlfn.TEXTBEFORE(Table5[[#This Row],[r]],"-"&amp;Table5[[#This Row],[enz]]),"'RXN-")</f>
        <v>MCITS_m_FWD</v>
      </c>
      <c r="D1571">
        <v>11171.708534568001</v>
      </c>
      <c r="E1571">
        <f>_xlfn.XLOOKUP(Table5[[#This Row],[r]],Table3[r],Table3[kapp],"")</f>
        <v>8988.1774343278394</v>
      </c>
      <c r="F1571">
        <f>Table5[[#This Row],[kapp]]-Table5[[#This Row],[old]]</f>
        <v>2183.5311002401613</v>
      </c>
      <c r="G1571" t="str" cm="1">
        <f t="array" ref="G1571">IF(ROWS(_xlfn._xlws.FILTER(Table5[r],Table5[enz]=Table5[[#This Row],[enz]]))&gt;1,"many","1")</f>
        <v>many</v>
      </c>
      <c r="H1571" t="str" cm="1">
        <f t="array" ref="H1571">IF(ROWS(_xlfn._xlws.FILTER(Table5[r],Table5[rxn-no-enz]=Table5[[#This Row],[rxn-no-enz]]))&gt;1,"many","1")</f>
        <v>many</v>
      </c>
      <c r="I1571" t="str">
        <f>_xlfn.XLOOKUP(SUBSTITUTE(Table5[[#This Row],[r]],"'",""),Table6[rxn],Table6[rxn],"no")</f>
        <v>no</v>
      </c>
      <c r="J1571" t="str" cm="1">
        <f t="array" ref="J1571">_xlfn.XLOOKUP(Table5[[#This Row],[r]],"'"&amp;Table6[rxn]&amp;"'",Table6[expected kapp],"")</f>
        <v/>
      </c>
      <c r="L1571" t="s">
        <v>9971</v>
      </c>
      <c r="M1571">
        <v>8988.1774343278394</v>
      </c>
      <c r="AE1571" s="1" t="s">
        <v>4595</v>
      </c>
      <c r="AF1571" s="1" t="s">
        <v>2778</v>
      </c>
      <c r="AG1571" s="9">
        <v>8.2062660099999998E-10</v>
      </c>
      <c r="AH1571" s="1" t="str">
        <f>_xlfn.TEXTAFTER(Table9[[#This Row],[rxn]],"-",-1)</f>
        <v>RPL18A</v>
      </c>
      <c r="AI1571" s="1" t="e">
        <f>_xlfn.TEXTAFTER(_xlfn.TEXTBEFORE(Table9[[#This Row],[rxn]],"-"&amp;Table9[[#This Row],[enz]]),"RXN-")</f>
        <v>#N/A</v>
      </c>
      <c r="AJ1571" s="1" t="e">
        <f>_xlfn.TEXTBEFORE(Table9[[#This Row],[rxn]],"_",-1)</f>
        <v>#N/A</v>
      </c>
    </row>
    <row r="1572" spans="1:36" ht="17" hidden="1" x14ac:dyDescent="0.25">
      <c r="A1572" t="s">
        <v>10103</v>
      </c>
      <c r="B1572" t="str">
        <f>_xlfn.TEXTAFTER(Table5[[#This Row],[r]],"-",-1)</f>
        <v>rt0409'</v>
      </c>
      <c r="C1572" t="str">
        <f>_xlfn.TEXTAFTER(_xlfn.TEXTBEFORE(Table5[[#This Row],[r]],"-"&amp;Table5[[#This Row],[enz]]),"'RXN-")</f>
        <v>MCOATA_c_FWD</v>
      </c>
      <c r="D1572">
        <v>11171.708534568001</v>
      </c>
      <c r="E1572">
        <f>_xlfn.XLOOKUP(Table5[[#This Row],[r]],Table3[r],Table3[kapp],"")</f>
        <v>8988.1774343278394</v>
      </c>
      <c r="F1572">
        <f>Table5[[#This Row],[kapp]]-Table5[[#This Row],[old]]</f>
        <v>2183.5311002401613</v>
      </c>
      <c r="G1572" t="str" cm="1">
        <f t="array" ref="G1572">IF(ROWS(_xlfn._xlws.FILTER(Table5[r],Table5[enz]=Table5[[#This Row],[enz]]))&gt;1,"many","1")</f>
        <v>many</v>
      </c>
      <c r="H1572" t="str" cm="1">
        <f t="array" ref="H1572">IF(ROWS(_xlfn._xlws.FILTER(Table5[r],Table5[rxn-no-enz]=Table5[[#This Row],[rxn-no-enz]]))&gt;1,"many","1")</f>
        <v>many</v>
      </c>
      <c r="I1572" t="str">
        <f>_xlfn.XLOOKUP(SUBSTITUTE(Table5[[#This Row],[r]],"'",""),Table6[rxn],Table6[rxn],"no")</f>
        <v>no</v>
      </c>
      <c r="J1572" t="str" cm="1">
        <f t="array" ref="J1572">_xlfn.XLOOKUP(Table5[[#This Row],[r]],"'"&amp;Table6[rxn]&amp;"'",Table6[expected kapp],"")</f>
        <v/>
      </c>
      <c r="L1572" t="s">
        <v>9972</v>
      </c>
      <c r="M1572">
        <v>8988.1774343278394</v>
      </c>
      <c r="AE1572" s="1" t="s">
        <v>4596</v>
      </c>
      <c r="AF1572" s="1" t="s">
        <v>2778</v>
      </c>
      <c r="AG1572" s="9">
        <v>1.9697929690000001E-9</v>
      </c>
      <c r="AH1572" s="1" t="str">
        <f>_xlfn.TEXTAFTER(Table9[[#This Row],[rxn]],"-",-1)</f>
        <v>RPL19A</v>
      </c>
      <c r="AI1572" s="1" t="e">
        <f>_xlfn.TEXTAFTER(_xlfn.TEXTBEFORE(Table9[[#This Row],[rxn]],"-"&amp;Table9[[#This Row],[enz]]),"RXN-")</f>
        <v>#N/A</v>
      </c>
      <c r="AJ1572" s="1" t="e">
        <f>_xlfn.TEXTBEFORE(Table9[[#This Row],[rxn]],"_",-1)</f>
        <v>#N/A</v>
      </c>
    </row>
    <row r="1573" spans="1:36" ht="17" hidden="1" x14ac:dyDescent="0.25">
      <c r="A1573" t="s">
        <v>10104</v>
      </c>
      <c r="B1573" t="str">
        <f>_xlfn.TEXTAFTER(Table5[[#This Row],[r]],"-",-1)</f>
        <v>ACP1MCT1'</v>
      </c>
      <c r="C1573" t="str">
        <f>_xlfn.TEXTAFTER(_xlfn.TEXTBEFORE(Table5[[#This Row],[r]],"-"&amp;Table5[[#This Row],[enz]]),"'RXN-")</f>
        <v>MCOATA_m_FWD</v>
      </c>
      <c r="D1573">
        <v>11171.708534568001</v>
      </c>
      <c r="E1573">
        <f>_xlfn.XLOOKUP(Table5[[#This Row],[r]],Table3[r],Table3[kapp],"")</f>
        <v>8988.1774343278394</v>
      </c>
      <c r="F1573">
        <f>Table5[[#This Row],[kapp]]-Table5[[#This Row],[old]]</f>
        <v>2183.5311002401613</v>
      </c>
      <c r="G1573" t="str" cm="1">
        <f t="array" ref="G1573">IF(ROWS(_xlfn._xlws.FILTER(Table5[r],Table5[enz]=Table5[[#This Row],[enz]]))&gt;1,"many","1")</f>
        <v>many</v>
      </c>
      <c r="H1573" t="str" cm="1">
        <f t="array" ref="H1573">IF(ROWS(_xlfn._xlws.FILTER(Table5[r],Table5[rxn-no-enz]=Table5[[#This Row],[rxn-no-enz]]))&gt;1,"many","1")</f>
        <v>1</v>
      </c>
      <c r="I1573" t="str">
        <f>_xlfn.XLOOKUP(SUBSTITUTE(Table5[[#This Row],[r]],"'",""),Table6[rxn],Table6[rxn],"no")</f>
        <v>no</v>
      </c>
      <c r="J1573" t="str" cm="1">
        <f t="array" ref="J1573">_xlfn.XLOOKUP(Table5[[#This Row],[r]],"'"&amp;Table6[rxn]&amp;"'",Table6[expected kapp],"")</f>
        <v/>
      </c>
      <c r="L1573" t="s">
        <v>8467</v>
      </c>
      <c r="M1573">
        <v>36519.343079207698</v>
      </c>
      <c r="AE1573" s="1" t="s">
        <v>4597</v>
      </c>
      <c r="AF1573" s="1" t="s">
        <v>2778</v>
      </c>
      <c r="AG1573" s="9">
        <v>1.1805591890000001E-9</v>
      </c>
      <c r="AH1573" s="1" t="str">
        <f>_xlfn.TEXTAFTER(Table9[[#This Row],[rxn]],"-",-1)</f>
        <v>RPL1A</v>
      </c>
      <c r="AI1573" s="1" t="e">
        <f>_xlfn.TEXTAFTER(_xlfn.TEXTBEFORE(Table9[[#This Row],[rxn]],"-"&amp;Table9[[#This Row],[enz]]),"RXN-")</f>
        <v>#N/A</v>
      </c>
      <c r="AJ1573" s="1" t="e">
        <f>_xlfn.TEXTBEFORE(Table9[[#This Row],[rxn]],"_",-1)</f>
        <v>#N/A</v>
      </c>
    </row>
    <row r="1574" spans="1:36" ht="17" hidden="1" x14ac:dyDescent="0.25">
      <c r="A1574" t="s">
        <v>10105</v>
      </c>
      <c r="B1574" t="str">
        <f>_xlfn.TEXTAFTER(Table5[[#This Row],[r]],"-",-1)</f>
        <v>ACP1MCT1'</v>
      </c>
      <c r="C1574" t="str">
        <f>_xlfn.TEXTAFTER(_xlfn.TEXTBEFORE(Table5[[#This Row],[r]],"-"&amp;Table5[[#This Row],[enz]]),"'RXN-")</f>
        <v>MCOATA_m_REV</v>
      </c>
      <c r="D1574">
        <v>11171.708534568001</v>
      </c>
      <c r="E1574">
        <f>_xlfn.XLOOKUP(Table5[[#This Row],[r]],Table3[r],Table3[kapp],"")</f>
        <v>8988.1774343278394</v>
      </c>
      <c r="F1574">
        <f>Table5[[#This Row],[kapp]]-Table5[[#This Row],[old]]</f>
        <v>2183.5311002401613</v>
      </c>
      <c r="G1574" t="str" cm="1">
        <f t="array" ref="G1574">IF(ROWS(_xlfn._xlws.FILTER(Table5[r],Table5[enz]=Table5[[#This Row],[enz]]))&gt;1,"many","1")</f>
        <v>many</v>
      </c>
      <c r="H1574" t="str" cm="1">
        <f t="array" ref="H1574">IF(ROWS(_xlfn._xlws.FILTER(Table5[r],Table5[rxn-no-enz]=Table5[[#This Row],[rxn-no-enz]]))&gt;1,"many","1")</f>
        <v>1</v>
      </c>
      <c r="I1574" t="str">
        <f>_xlfn.XLOOKUP(SUBSTITUTE(Table5[[#This Row],[r]],"'",""),Table6[rxn],Table6[rxn],"no")</f>
        <v>no</v>
      </c>
      <c r="J1574" t="str" cm="1">
        <f t="array" ref="J1574">_xlfn.XLOOKUP(Table5[[#This Row],[r]],"'"&amp;Table6[rxn]&amp;"'",Table6[expected kapp],"")</f>
        <v/>
      </c>
      <c r="L1574" t="s">
        <v>9973</v>
      </c>
      <c r="M1574">
        <v>8988.1774343278394</v>
      </c>
      <c r="AE1574" s="1" t="s">
        <v>4598</v>
      </c>
      <c r="AF1574" s="1" t="s">
        <v>2778</v>
      </c>
      <c r="AG1574" s="9">
        <v>1.386428556E-9</v>
      </c>
      <c r="AH1574" s="1" t="str">
        <f>_xlfn.TEXTAFTER(Table9[[#This Row],[rxn]],"-",-1)</f>
        <v>RPL20A</v>
      </c>
      <c r="AI1574" s="1" t="e">
        <f>_xlfn.TEXTAFTER(_xlfn.TEXTBEFORE(Table9[[#This Row],[rxn]],"-"&amp;Table9[[#This Row],[enz]]),"RXN-")</f>
        <v>#N/A</v>
      </c>
      <c r="AJ1574" s="1" t="e">
        <f>_xlfn.TEXTBEFORE(Table9[[#This Row],[rxn]],"_",-1)</f>
        <v>#N/A</v>
      </c>
    </row>
    <row r="1575" spans="1:36" ht="17" hidden="1" x14ac:dyDescent="0.25">
      <c r="A1575" t="s">
        <v>10106</v>
      </c>
      <c r="B1575" t="str">
        <f>_xlfn.TEXTAFTER(Table5[[#This Row],[r]],"-",-1)</f>
        <v>rt2246'</v>
      </c>
      <c r="C1575" t="str">
        <f>_xlfn.TEXTAFTER(_xlfn.TEXTBEFORE(Table5[[#This Row],[r]],"-"&amp;Table5[[#This Row],[enz]]),"'RXN-")</f>
        <v>MDH_c_FWD</v>
      </c>
      <c r="D1575">
        <v>11171.708534568001</v>
      </c>
      <c r="E1575">
        <f>_xlfn.XLOOKUP(Table5[[#This Row],[r]],Table3[r],Table3[kapp],"")</f>
        <v>8988.1774343278394</v>
      </c>
      <c r="F1575">
        <f>Table5[[#This Row],[kapp]]-Table5[[#This Row],[old]]</f>
        <v>2183.5311002401613</v>
      </c>
      <c r="G1575" t="str" cm="1">
        <f t="array" ref="G1575">IF(ROWS(_xlfn._xlws.FILTER(Table5[r],Table5[enz]=Table5[[#This Row],[enz]]))&gt;1,"many","1")</f>
        <v>many</v>
      </c>
      <c r="H1575" t="str" cm="1">
        <f t="array" ref="H1575">IF(ROWS(_xlfn._xlws.FILTER(Table5[r],Table5[rxn-no-enz]=Table5[[#This Row],[rxn-no-enz]]))&gt;1,"many","1")</f>
        <v>1</v>
      </c>
      <c r="I1575" t="str">
        <f>_xlfn.XLOOKUP(SUBSTITUTE(Table5[[#This Row],[r]],"'",""),Table6[rxn],Table6[rxn],"no")</f>
        <v>no</v>
      </c>
      <c r="J1575" t="str" cm="1">
        <f t="array" ref="J1575">_xlfn.XLOOKUP(Table5[[#This Row],[r]],"'"&amp;Table6[rxn]&amp;"'",Table6[expected kapp],"")</f>
        <v/>
      </c>
      <c r="L1575" t="s">
        <v>9974</v>
      </c>
      <c r="M1575">
        <v>8988.1774343278394</v>
      </c>
      <c r="AE1575" s="1" t="s">
        <v>12106</v>
      </c>
      <c r="AF1575" s="1" t="s">
        <v>2778</v>
      </c>
      <c r="AG1575" s="9">
        <v>1.28931479E-10</v>
      </c>
      <c r="AH1575" s="1" t="str">
        <f>_xlfn.TEXTAFTER(Table9[[#This Row],[rxn]],"-",-1)</f>
        <v>RPL21A</v>
      </c>
      <c r="AI1575" s="1" t="e">
        <f>_xlfn.TEXTAFTER(_xlfn.TEXTBEFORE(Table9[[#This Row],[rxn]],"-"&amp;Table9[[#This Row],[enz]]),"RXN-")</f>
        <v>#N/A</v>
      </c>
      <c r="AJ1575" s="1" t="e">
        <f>_xlfn.TEXTBEFORE(Table9[[#This Row],[rxn]],"_",-1)</f>
        <v>#N/A</v>
      </c>
    </row>
    <row r="1576" spans="1:36" ht="17" hidden="1" x14ac:dyDescent="0.25">
      <c r="A1576" t="s">
        <v>10107</v>
      </c>
      <c r="B1576" t="str">
        <f>_xlfn.TEXTAFTER(Table5[[#This Row],[r]],"-",-1)</f>
        <v>rt2810'</v>
      </c>
      <c r="C1576" t="str">
        <f>_xlfn.TEXTAFTER(_xlfn.TEXTBEFORE(Table5[[#This Row],[r]],"-"&amp;Table5[[#This Row],[enz]]),"'RXN-")</f>
        <v>MDH_m_REV</v>
      </c>
      <c r="D1576">
        <v>11171.708534568001</v>
      </c>
      <c r="E1576">
        <f>_xlfn.XLOOKUP(Table5[[#This Row],[r]],Table3[r],Table3[kapp],"")</f>
        <v>8988.1774343278394</v>
      </c>
      <c r="F1576">
        <f>Table5[[#This Row],[kapp]]-Table5[[#This Row],[old]]</f>
        <v>2183.5311002401613</v>
      </c>
      <c r="G1576" t="str" cm="1">
        <f t="array" ref="G1576">IF(ROWS(_xlfn._xlws.FILTER(Table5[r],Table5[enz]=Table5[[#This Row],[enz]]))&gt;1,"many","1")</f>
        <v>many</v>
      </c>
      <c r="H1576" t="str" cm="1">
        <f t="array" ref="H1576">IF(ROWS(_xlfn._xlws.FILTER(Table5[r],Table5[rxn-no-enz]=Table5[[#This Row],[rxn-no-enz]]))&gt;1,"many","1")</f>
        <v>1</v>
      </c>
      <c r="I1576" t="str">
        <f>_xlfn.XLOOKUP(SUBSTITUTE(Table5[[#This Row],[r]],"'",""),Table6[rxn],Table6[rxn],"no")</f>
        <v>no</v>
      </c>
      <c r="J1576" t="str" cm="1">
        <f t="array" ref="J1576">_xlfn.XLOOKUP(Table5[[#This Row],[r]],"'"&amp;Table6[rxn]&amp;"'",Table6[expected kapp],"")</f>
        <v/>
      </c>
      <c r="L1576" t="s">
        <v>9975</v>
      </c>
      <c r="M1576">
        <v>8988.1774343278394</v>
      </c>
      <c r="AE1576" s="1" t="s">
        <v>4599</v>
      </c>
      <c r="AF1576" s="1" t="s">
        <v>2778</v>
      </c>
      <c r="AG1576" s="9">
        <v>1.135432799E-9</v>
      </c>
      <c r="AH1576" s="1" t="str">
        <f>_xlfn.TEXTAFTER(Table9[[#This Row],[rxn]],"-",-1)</f>
        <v>RPL21B</v>
      </c>
      <c r="AI1576" s="1" t="e">
        <f>_xlfn.TEXTAFTER(_xlfn.TEXTBEFORE(Table9[[#This Row],[rxn]],"-"&amp;Table9[[#This Row],[enz]]),"RXN-")</f>
        <v>#N/A</v>
      </c>
      <c r="AJ1576" s="1" t="e">
        <f>_xlfn.TEXTBEFORE(Table9[[#This Row],[rxn]],"_",-1)</f>
        <v>#N/A</v>
      </c>
    </row>
    <row r="1577" spans="1:36" ht="17" hidden="1" x14ac:dyDescent="0.25">
      <c r="A1577" t="s">
        <v>10108</v>
      </c>
      <c r="B1577" t="str">
        <f>_xlfn.TEXTAFTER(Table5[[#This Row],[r]],"-",-1)</f>
        <v>rt5416'</v>
      </c>
      <c r="C1577" t="str">
        <f>_xlfn.TEXTAFTER(_xlfn.TEXTBEFORE(Table5[[#This Row],[r]],"-"&amp;Table5[[#This Row],[enz]]),"'RXN-")</f>
        <v>MDLDH_x_FWD</v>
      </c>
      <c r="D1577">
        <v>11171.708534568001</v>
      </c>
      <c r="E1577">
        <f>_xlfn.XLOOKUP(Table5[[#This Row],[r]],Table3[r],Table3[kapp],"")</f>
        <v>8988.1774343278394</v>
      </c>
      <c r="F1577">
        <f>Table5[[#This Row],[kapp]]-Table5[[#This Row],[old]]</f>
        <v>2183.5311002401613</v>
      </c>
      <c r="G1577" t="str" cm="1">
        <f t="array" ref="G1577">IF(ROWS(_xlfn._xlws.FILTER(Table5[r],Table5[enz]=Table5[[#This Row],[enz]]))&gt;1,"many","1")</f>
        <v>many</v>
      </c>
      <c r="H1577" t="str" cm="1">
        <f t="array" ref="H1577">IF(ROWS(_xlfn._xlws.FILTER(Table5[r],Table5[rxn-no-enz]=Table5[[#This Row],[rxn-no-enz]]))&gt;1,"many","1")</f>
        <v>1</v>
      </c>
      <c r="I1577" t="str">
        <f>_xlfn.XLOOKUP(SUBSTITUTE(Table5[[#This Row],[r]],"'",""),Table6[rxn],Table6[rxn],"no")</f>
        <v>no</v>
      </c>
      <c r="J1577" t="str" cm="1">
        <f t="array" ref="J1577">_xlfn.XLOOKUP(Table5[[#This Row],[r]],"'"&amp;Table6[rxn]&amp;"'",Table6[expected kapp],"")</f>
        <v/>
      </c>
      <c r="L1577" t="s">
        <v>8468</v>
      </c>
      <c r="M1577">
        <v>13197.816716330501</v>
      </c>
      <c r="AE1577" s="1" t="s">
        <v>4600</v>
      </c>
      <c r="AF1577" s="1" t="s">
        <v>2778</v>
      </c>
      <c r="AG1577" s="9">
        <v>1.9498998650000002E-9</v>
      </c>
      <c r="AH1577" s="1" t="str">
        <f>_xlfn.TEXTAFTER(Table9[[#This Row],[rxn]],"-",-1)</f>
        <v>RPL22A</v>
      </c>
      <c r="AI1577" s="1" t="e">
        <f>_xlfn.TEXTAFTER(_xlfn.TEXTBEFORE(Table9[[#This Row],[rxn]],"-"&amp;Table9[[#This Row],[enz]]),"RXN-")</f>
        <v>#N/A</v>
      </c>
      <c r="AJ1577" s="1" t="e">
        <f>_xlfn.TEXTBEFORE(Table9[[#This Row],[rxn]],"_",-1)</f>
        <v>#N/A</v>
      </c>
    </row>
    <row r="1578" spans="1:36" ht="17" hidden="1" x14ac:dyDescent="0.25">
      <c r="A1578" t="s">
        <v>10109</v>
      </c>
      <c r="B1578" t="str">
        <f>_xlfn.TEXTAFTER(Table5[[#This Row],[r]],"-",-1)</f>
        <v>rt5416'</v>
      </c>
      <c r="C1578" t="str">
        <f>_xlfn.TEXTAFTER(_xlfn.TEXTBEFORE(Table5[[#This Row],[r]],"-"&amp;Table5[[#This Row],[enz]]),"'RXN-")</f>
        <v>MDLDH_x_REV</v>
      </c>
      <c r="D1578">
        <v>11171.708534568001</v>
      </c>
      <c r="E1578">
        <f>_xlfn.XLOOKUP(Table5[[#This Row],[r]],Table3[r],Table3[kapp],"")</f>
        <v>8988.1774343278394</v>
      </c>
      <c r="F1578">
        <f>Table5[[#This Row],[kapp]]-Table5[[#This Row],[old]]</f>
        <v>2183.5311002401613</v>
      </c>
      <c r="G1578" t="str" cm="1">
        <f t="array" ref="G1578">IF(ROWS(_xlfn._xlws.FILTER(Table5[r],Table5[enz]=Table5[[#This Row],[enz]]))&gt;1,"many","1")</f>
        <v>many</v>
      </c>
      <c r="H1578" t="str" cm="1">
        <f t="array" ref="H1578">IF(ROWS(_xlfn._xlws.FILTER(Table5[r],Table5[rxn-no-enz]=Table5[[#This Row],[rxn-no-enz]]))&gt;1,"many","1")</f>
        <v>1</v>
      </c>
      <c r="I1578" t="str">
        <f>_xlfn.XLOOKUP(SUBSTITUTE(Table5[[#This Row],[r]],"'",""),Table6[rxn],Table6[rxn],"no")</f>
        <v>no</v>
      </c>
      <c r="J1578" t="str" cm="1">
        <f t="array" ref="J1578">_xlfn.XLOOKUP(Table5[[#This Row],[r]],"'"&amp;Table6[rxn]&amp;"'",Table6[expected kapp],"")</f>
        <v/>
      </c>
      <c r="L1578" t="s">
        <v>8469</v>
      </c>
      <c r="M1578">
        <v>27946.899882895101</v>
      </c>
      <c r="AE1578" s="1" t="s">
        <v>4601</v>
      </c>
      <c r="AF1578" s="1" t="s">
        <v>2778</v>
      </c>
      <c r="AG1578" s="9">
        <v>1.3448698439999901E-9</v>
      </c>
      <c r="AH1578" s="1" t="str">
        <f>_xlfn.TEXTAFTER(Table9[[#This Row],[rxn]],"-",-1)</f>
        <v>RPL23A</v>
      </c>
      <c r="AI1578" s="1" t="e">
        <f>_xlfn.TEXTAFTER(_xlfn.TEXTBEFORE(Table9[[#This Row],[rxn]],"-"&amp;Table9[[#This Row],[enz]]),"RXN-")</f>
        <v>#N/A</v>
      </c>
      <c r="AJ1578" s="1" t="e">
        <f>_xlfn.TEXTBEFORE(Table9[[#This Row],[rxn]],"_",-1)</f>
        <v>#N/A</v>
      </c>
    </row>
    <row r="1579" spans="1:36" ht="17" hidden="1" x14ac:dyDescent="0.25">
      <c r="A1579" t="s">
        <v>10110</v>
      </c>
      <c r="B1579" t="str">
        <f>_xlfn.TEXTAFTER(Table5[[#This Row],[r]],"-",-1)</f>
        <v>rt4393'</v>
      </c>
      <c r="C1579" t="str">
        <f>_xlfn.TEXTAFTER(_xlfn.TEXTBEFORE(Table5[[#This Row],[r]],"-"&amp;Table5[[#This Row],[enz]]),"'RXN-")</f>
        <v>ME2_c_FWD</v>
      </c>
      <c r="D1579">
        <v>11171.708534568001</v>
      </c>
      <c r="E1579">
        <f>_xlfn.XLOOKUP(Table5[[#This Row],[r]],Table3[r],Table3[kapp],"")</f>
        <v>8988.1774343278394</v>
      </c>
      <c r="F1579">
        <f>Table5[[#This Row],[kapp]]-Table5[[#This Row],[old]]</f>
        <v>2183.5311002401613</v>
      </c>
      <c r="G1579" t="str" cm="1">
        <f t="array" ref="G1579">IF(ROWS(_xlfn._xlws.FILTER(Table5[r],Table5[enz]=Table5[[#This Row],[enz]]))&gt;1,"many","1")</f>
        <v>1</v>
      </c>
      <c r="H1579" t="str" cm="1">
        <f t="array" ref="H1579">IF(ROWS(_xlfn._xlws.FILTER(Table5[r],Table5[rxn-no-enz]=Table5[[#This Row],[rxn-no-enz]]))&gt;1,"many","1")</f>
        <v>1</v>
      </c>
      <c r="I1579" t="str">
        <f>_xlfn.XLOOKUP(SUBSTITUTE(Table5[[#This Row],[r]],"'",""),Table6[rxn],Table6[rxn],"no")</f>
        <v>no</v>
      </c>
      <c r="J1579" t="str" cm="1">
        <f t="array" ref="J1579">_xlfn.XLOOKUP(Table5[[#This Row],[r]],"'"&amp;Table6[rxn]&amp;"'",Table6[expected kapp],"")</f>
        <v/>
      </c>
      <c r="L1579" t="s">
        <v>8470</v>
      </c>
      <c r="M1579">
        <v>2938.2145131941602</v>
      </c>
      <c r="AE1579" s="1" t="s">
        <v>12107</v>
      </c>
      <c r="AF1579" s="1" t="s">
        <v>2778</v>
      </c>
      <c r="AG1579" s="9">
        <v>3.6944163999999997E-11</v>
      </c>
      <c r="AH1579" s="1" t="str">
        <f>_xlfn.TEXTAFTER(Table9[[#This Row],[rxn]],"-",-1)</f>
        <v>RPL24A</v>
      </c>
      <c r="AI1579" s="1" t="e">
        <f>_xlfn.TEXTAFTER(_xlfn.TEXTBEFORE(Table9[[#This Row],[rxn]],"-"&amp;Table9[[#This Row],[enz]]),"RXN-")</f>
        <v>#N/A</v>
      </c>
      <c r="AJ1579" s="1" t="e">
        <f>_xlfn.TEXTBEFORE(Table9[[#This Row],[rxn]],"_",-1)</f>
        <v>#N/A</v>
      </c>
    </row>
    <row r="1580" spans="1:36" ht="17" hidden="1" x14ac:dyDescent="0.25">
      <c r="A1580" t="s">
        <v>10111</v>
      </c>
      <c r="B1580" t="str">
        <f>_xlfn.TEXTAFTER(Table5[[#This Row],[r]],"-",-1)</f>
        <v>rt5549'</v>
      </c>
      <c r="C1580" t="str">
        <f>_xlfn.TEXTAFTER(_xlfn.TEXTBEFORE(Table5[[#This Row],[r]],"-"&amp;Table5[[#This Row],[enz]]),"'RXN-")</f>
        <v>ME2_m_FWD</v>
      </c>
      <c r="D1580">
        <v>11171.708534568001</v>
      </c>
      <c r="E1580">
        <f>_xlfn.XLOOKUP(Table5[[#This Row],[r]],Table3[r],Table3[kapp],"")</f>
        <v>8988.1774343278394</v>
      </c>
      <c r="F1580">
        <f>Table5[[#This Row],[kapp]]-Table5[[#This Row],[old]]</f>
        <v>2183.5311002401613</v>
      </c>
      <c r="G1580" t="str" cm="1">
        <f t="array" ref="G1580">IF(ROWS(_xlfn._xlws.FILTER(Table5[r],Table5[enz]=Table5[[#This Row],[enz]]))&gt;1,"many","1")</f>
        <v>many</v>
      </c>
      <c r="H1580" t="str" cm="1">
        <f t="array" ref="H1580">IF(ROWS(_xlfn._xlws.FILTER(Table5[r],Table5[rxn-no-enz]=Table5[[#This Row],[rxn-no-enz]]))&gt;1,"many","1")</f>
        <v>1</v>
      </c>
      <c r="I1580" t="str">
        <f>_xlfn.XLOOKUP(SUBSTITUTE(Table5[[#This Row],[r]],"'",""),Table6[rxn],Table6[rxn],"no")</f>
        <v>no</v>
      </c>
      <c r="J1580" t="str" cm="1">
        <f t="array" ref="J1580">_xlfn.XLOOKUP(Table5[[#This Row],[r]],"'"&amp;Table6[rxn]&amp;"'",Table6[expected kapp],"")</f>
        <v/>
      </c>
      <c r="L1580" t="s">
        <v>9976</v>
      </c>
      <c r="M1580">
        <v>8988.1774343278394</v>
      </c>
      <c r="AE1580" s="1" t="s">
        <v>4602</v>
      </c>
      <c r="AF1580" s="1" t="s">
        <v>2778</v>
      </c>
      <c r="AG1580" s="9">
        <v>2.11649798E-9</v>
      </c>
      <c r="AH1580" s="1" t="str">
        <f>_xlfn.TEXTAFTER(Table9[[#This Row],[rxn]],"-",-1)</f>
        <v>RPL25</v>
      </c>
      <c r="AI1580" s="1" t="e">
        <f>_xlfn.TEXTAFTER(_xlfn.TEXTBEFORE(Table9[[#This Row],[rxn]],"-"&amp;Table9[[#This Row],[enz]]),"RXN-")</f>
        <v>#N/A</v>
      </c>
      <c r="AJ1580" s="1" t="e">
        <f>_xlfn.TEXTBEFORE(Table9[[#This Row],[rxn]],"_",-1)</f>
        <v>#N/A</v>
      </c>
    </row>
    <row r="1581" spans="1:36" ht="17" hidden="1" x14ac:dyDescent="0.25">
      <c r="A1581" t="s">
        <v>10112</v>
      </c>
      <c r="B1581" t="str">
        <f>_xlfn.TEXTAFTER(Table5[[#This Row],[r]],"-",-1)</f>
        <v>rt5258_c'</v>
      </c>
      <c r="C1581" t="str">
        <f>_xlfn.TEXTAFTER(_xlfn.TEXTBEFORE(Table5[[#This Row],[r]],"-"&amp;Table5[[#This Row],[enz]]),"'RXN-")</f>
        <v>MERLACOR_c_FWD</v>
      </c>
      <c r="D1581">
        <v>11171.708534568001</v>
      </c>
      <c r="E1581">
        <f>_xlfn.XLOOKUP(Table5[[#This Row],[r]],Table3[r],Table3[kapp],"")</f>
        <v>8988.1774343278394</v>
      </c>
      <c r="F1581">
        <f>Table5[[#This Row],[kapp]]-Table5[[#This Row],[old]]</f>
        <v>2183.5311002401613</v>
      </c>
      <c r="G1581" t="str" cm="1">
        <f t="array" ref="G1581">IF(ROWS(_xlfn._xlws.FILTER(Table5[r],Table5[enz]=Table5[[#This Row],[enz]]))&gt;1,"many","1")</f>
        <v>many</v>
      </c>
      <c r="H1581" t="str" cm="1">
        <f t="array" ref="H1581">IF(ROWS(_xlfn._xlws.FILTER(Table5[r],Table5[rxn-no-enz]=Table5[[#This Row],[rxn-no-enz]]))&gt;1,"many","1")</f>
        <v>1</v>
      </c>
      <c r="I1581" t="str">
        <f>_xlfn.XLOOKUP(SUBSTITUTE(Table5[[#This Row],[r]],"'",""),Table6[rxn],Table6[rxn],"no")</f>
        <v>no</v>
      </c>
      <c r="J1581" t="str" cm="1">
        <f t="array" ref="J1581">_xlfn.XLOOKUP(Table5[[#This Row],[r]],"'"&amp;Table6[rxn]&amp;"'",Table6[expected kapp],"")</f>
        <v/>
      </c>
      <c r="L1581" t="s">
        <v>9977</v>
      </c>
      <c r="M1581">
        <v>8988.1774343278394</v>
      </c>
      <c r="AE1581" s="1" t="s">
        <v>4603</v>
      </c>
      <c r="AF1581" s="1" t="s">
        <v>2778</v>
      </c>
      <c r="AG1581" s="9">
        <v>2.3223481449999999E-9</v>
      </c>
      <c r="AH1581" s="1" t="str">
        <f>_xlfn.TEXTAFTER(Table9[[#This Row],[rxn]],"-",-1)</f>
        <v>RPL26A</v>
      </c>
      <c r="AI1581" s="1" t="e">
        <f>_xlfn.TEXTAFTER(_xlfn.TEXTBEFORE(Table9[[#This Row],[rxn]],"-"&amp;Table9[[#This Row],[enz]]),"RXN-")</f>
        <v>#N/A</v>
      </c>
      <c r="AJ1581" s="1" t="e">
        <f>_xlfn.TEXTBEFORE(Table9[[#This Row],[rxn]],"_",-1)</f>
        <v>#N/A</v>
      </c>
    </row>
    <row r="1582" spans="1:36" ht="17" hidden="1" x14ac:dyDescent="0.25">
      <c r="A1582" t="s">
        <v>10113</v>
      </c>
      <c r="B1582" t="str">
        <f>_xlfn.TEXTAFTER(Table5[[#This Row],[r]],"-",-1)</f>
        <v>rt5258_c'</v>
      </c>
      <c r="C1582" t="str">
        <f>_xlfn.TEXTAFTER(_xlfn.TEXTBEFORE(Table5[[#This Row],[r]],"-"&amp;Table5[[#This Row],[enz]]),"'RXN-")</f>
        <v>MERLACOR_c_REV</v>
      </c>
      <c r="D1582">
        <v>11171.708534568001</v>
      </c>
      <c r="E1582">
        <f>_xlfn.XLOOKUP(Table5[[#This Row],[r]],Table3[r],Table3[kapp],"")</f>
        <v>8988.1774343278394</v>
      </c>
      <c r="F1582">
        <f>Table5[[#This Row],[kapp]]-Table5[[#This Row],[old]]</f>
        <v>2183.5311002401613</v>
      </c>
      <c r="G1582" t="str" cm="1">
        <f t="array" ref="G1582">IF(ROWS(_xlfn._xlws.FILTER(Table5[r],Table5[enz]=Table5[[#This Row],[enz]]))&gt;1,"many","1")</f>
        <v>many</v>
      </c>
      <c r="H1582" t="str" cm="1">
        <f t="array" ref="H1582">IF(ROWS(_xlfn._xlws.FILTER(Table5[r],Table5[rxn-no-enz]=Table5[[#This Row],[rxn-no-enz]]))&gt;1,"many","1")</f>
        <v>1</v>
      </c>
      <c r="I1582" t="str">
        <f>_xlfn.XLOOKUP(SUBSTITUTE(Table5[[#This Row],[r]],"'",""),Table6[rxn],Table6[rxn],"no")</f>
        <v>no</v>
      </c>
      <c r="J1582" t="str" cm="1">
        <f t="array" ref="J1582">_xlfn.XLOOKUP(Table5[[#This Row],[r]],"'"&amp;Table6[rxn]&amp;"'",Table6[expected kapp],"")</f>
        <v/>
      </c>
      <c r="L1582" t="s">
        <v>8471</v>
      </c>
      <c r="M1582">
        <v>45487.000066015004</v>
      </c>
      <c r="AE1582" s="1" t="s">
        <v>4604</v>
      </c>
      <c r="AF1582" s="1" t="s">
        <v>2778</v>
      </c>
      <c r="AG1582" s="9">
        <v>1.26669261799999E-9</v>
      </c>
      <c r="AH1582" s="1" t="str">
        <f>_xlfn.TEXTAFTER(Table9[[#This Row],[rxn]],"-",-1)</f>
        <v>RPL27A</v>
      </c>
      <c r="AI1582" s="1" t="e">
        <f>_xlfn.TEXTAFTER(_xlfn.TEXTBEFORE(Table9[[#This Row],[rxn]],"-"&amp;Table9[[#This Row],[enz]]),"RXN-")</f>
        <v>#N/A</v>
      </c>
      <c r="AJ1582" s="1" t="e">
        <f>_xlfn.TEXTBEFORE(Table9[[#This Row],[rxn]],"_",-1)</f>
        <v>#N/A</v>
      </c>
    </row>
    <row r="1583" spans="1:36" ht="17" hidden="1" x14ac:dyDescent="0.25">
      <c r="A1583" t="s">
        <v>10114</v>
      </c>
      <c r="B1583" t="str">
        <f>_xlfn.TEXTAFTER(Table5[[#This Row],[r]],"-",-1)</f>
        <v>rt3095'</v>
      </c>
      <c r="C1583" t="str">
        <f>_xlfn.TEXTAFTER(_xlfn.TEXTBEFORE(Table5[[#This Row],[r]],"-"&amp;Table5[[#This Row],[enz]]),"'RXN-")</f>
        <v>METB1_c_FWD</v>
      </c>
      <c r="D1583">
        <v>11171.708534568001</v>
      </c>
      <c r="E1583">
        <f>_xlfn.XLOOKUP(Table5[[#This Row],[r]],Table3[r],Table3[kapp],"")</f>
        <v>8988.1774343278394</v>
      </c>
      <c r="F1583">
        <f>Table5[[#This Row],[kapp]]-Table5[[#This Row],[old]]</f>
        <v>2183.5311002401613</v>
      </c>
      <c r="G1583" t="str" cm="1">
        <f t="array" ref="G1583">IF(ROWS(_xlfn._xlws.FILTER(Table5[r],Table5[enz]=Table5[[#This Row],[enz]]))&gt;1,"many","1")</f>
        <v>many</v>
      </c>
      <c r="H1583" t="str" cm="1">
        <f t="array" ref="H1583">IF(ROWS(_xlfn._xlws.FILTER(Table5[r],Table5[rxn-no-enz]=Table5[[#This Row],[rxn-no-enz]]))&gt;1,"many","1")</f>
        <v>many</v>
      </c>
      <c r="I1583" t="str">
        <f>_xlfn.XLOOKUP(SUBSTITUTE(Table5[[#This Row],[r]],"'",""),Table6[rxn],Table6[rxn],"no")</f>
        <v>no</v>
      </c>
      <c r="J1583" t="str" cm="1">
        <f t="array" ref="J1583">_xlfn.XLOOKUP(Table5[[#This Row],[r]],"'"&amp;Table6[rxn]&amp;"'",Table6[expected kapp],"")</f>
        <v/>
      </c>
      <c r="L1583" t="s">
        <v>8472</v>
      </c>
      <c r="M1583">
        <v>3617.6818998763401</v>
      </c>
      <c r="AE1583" s="1" t="s">
        <v>4605</v>
      </c>
      <c r="AF1583" s="1" t="s">
        <v>2778</v>
      </c>
      <c r="AG1583" s="9">
        <v>1.667230941E-9</v>
      </c>
      <c r="AH1583" s="1" t="str">
        <f>_xlfn.TEXTAFTER(Table9[[#This Row],[rxn]],"-",-1)</f>
        <v>RPL28</v>
      </c>
      <c r="AI1583" s="1" t="e">
        <f>_xlfn.TEXTAFTER(_xlfn.TEXTBEFORE(Table9[[#This Row],[rxn]],"-"&amp;Table9[[#This Row],[enz]]),"RXN-")</f>
        <v>#N/A</v>
      </c>
      <c r="AJ1583" s="1" t="e">
        <f>_xlfn.TEXTBEFORE(Table9[[#This Row],[rxn]],"_",-1)</f>
        <v>#N/A</v>
      </c>
    </row>
    <row r="1584" spans="1:36" ht="17" hidden="1" x14ac:dyDescent="0.25">
      <c r="A1584" t="s">
        <v>10115</v>
      </c>
      <c r="B1584" t="str">
        <f>_xlfn.TEXTAFTER(Table5[[#This Row],[r]],"-",-1)</f>
        <v>rt8357'</v>
      </c>
      <c r="C1584" t="str">
        <f>_xlfn.TEXTAFTER(_xlfn.TEXTBEFORE(Table5[[#This Row],[r]],"-"&amp;Table5[[#This Row],[enz]]),"'RXN-")</f>
        <v>METB1_c_FWD</v>
      </c>
      <c r="D1584">
        <v>11171.708534568001</v>
      </c>
      <c r="E1584">
        <f>_xlfn.XLOOKUP(Table5[[#This Row],[r]],Table3[r],Table3[kapp],"")</f>
        <v>8988.1774343278394</v>
      </c>
      <c r="F1584">
        <f>Table5[[#This Row],[kapp]]-Table5[[#This Row],[old]]</f>
        <v>2183.5311002401613</v>
      </c>
      <c r="G1584" t="str" cm="1">
        <f t="array" ref="G1584">IF(ROWS(_xlfn._xlws.FILTER(Table5[r],Table5[enz]=Table5[[#This Row],[enz]]))&gt;1,"many","1")</f>
        <v>1</v>
      </c>
      <c r="H1584" t="str" cm="1">
        <f t="array" ref="H1584">IF(ROWS(_xlfn._xlws.FILTER(Table5[r],Table5[rxn-no-enz]=Table5[[#This Row],[rxn-no-enz]]))&gt;1,"many","1")</f>
        <v>many</v>
      </c>
      <c r="I1584" t="str">
        <f>_xlfn.XLOOKUP(SUBSTITUTE(Table5[[#This Row],[r]],"'",""),Table6[rxn],Table6[rxn],"no")</f>
        <v>no</v>
      </c>
      <c r="J1584" t="str" cm="1">
        <f t="array" ref="J1584">_xlfn.XLOOKUP(Table5[[#This Row],[r]],"'"&amp;Table6[rxn]&amp;"'",Table6[expected kapp],"")</f>
        <v/>
      </c>
      <c r="L1584" t="s">
        <v>9978</v>
      </c>
      <c r="M1584">
        <v>8988.1774343278394</v>
      </c>
      <c r="AE1584" s="1" t="s">
        <v>4607</v>
      </c>
      <c r="AF1584" s="1" t="s">
        <v>2778</v>
      </c>
      <c r="AG1584" s="9">
        <v>6.7000895200000001E-10</v>
      </c>
      <c r="AH1584" s="1" t="str">
        <f>_xlfn.TEXTAFTER(Table9[[#This Row],[rxn]],"-",-1)</f>
        <v>RPL3</v>
      </c>
      <c r="AI1584" s="1" t="e">
        <f>_xlfn.TEXTAFTER(_xlfn.TEXTBEFORE(Table9[[#This Row],[rxn]],"-"&amp;Table9[[#This Row],[enz]]),"RXN-")</f>
        <v>#N/A</v>
      </c>
      <c r="AJ1584" s="1" t="e">
        <f>_xlfn.TEXTBEFORE(Table9[[#This Row],[rxn]],"_",-1)</f>
        <v>#N/A</v>
      </c>
    </row>
    <row r="1585" spans="1:36" ht="17" hidden="1" x14ac:dyDescent="0.25">
      <c r="A1585" t="s">
        <v>10116</v>
      </c>
      <c r="B1585" t="str">
        <f>_xlfn.TEXTAFTER(Table5[[#This Row],[r]],"-",-1)</f>
        <v>rt8374'</v>
      </c>
      <c r="C1585" t="str">
        <f>_xlfn.TEXTAFTER(_xlfn.TEXTBEFORE(Table5[[#This Row],[r]],"-"&amp;Table5[[#This Row],[enz]]),"'RXN-")</f>
        <v>METB1_c_FWD</v>
      </c>
      <c r="D1585">
        <v>11171.708534568001</v>
      </c>
      <c r="E1585">
        <f>_xlfn.XLOOKUP(Table5[[#This Row],[r]],Table3[r],Table3[kapp],"")</f>
        <v>8988.1774343278394</v>
      </c>
      <c r="F1585">
        <f>Table5[[#This Row],[kapp]]-Table5[[#This Row],[old]]</f>
        <v>2183.5311002401613</v>
      </c>
      <c r="G1585" t="str" cm="1">
        <f t="array" ref="G1585">IF(ROWS(_xlfn._xlws.FILTER(Table5[r],Table5[enz]=Table5[[#This Row],[enz]]))&gt;1,"many","1")</f>
        <v>1</v>
      </c>
      <c r="H1585" t="str" cm="1">
        <f t="array" ref="H1585">IF(ROWS(_xlfn._xlws.FILTER(Table5[r],Table5[rxn-no-enz]=Table5[[#This Row],[rxn-no-enz]]))&gt;1,"many","1")</f>
        <v>many</v>
      </c>
      <c r="I1585" t="str">
        <f>_xlfn.XLOOKUP(SUBSTITUTE(Table5[[#This Row],[r]],"'",""),Table6[rxn],Table6[rxn],"no")</f>
        <v>no</v>
      </c>
      <c r="J1585" t="str" cm="1">
        <f t="array" ref="J1585">_xlfn.XLOOKUP(Table5[[#This Row],[r]],"'"&amp;Table6[rxn]&amp;"'",Table6[expected kapp],"")</f>
        <v/>
      </c>
      <c r="L1585" t="s">
        <v>8473</v>
      </c>
      <c r="M1585">
        <v>2978.9542467067099</v>
      </c>
      <c r="AE1585" s="1" t="s">
        <v>4608</v>
      </c>
      <c r="AF1585" s="1" t="s">
        <v>2778</v>
      </c>
      <c r="AG1585" s="9">
        <v>6.9551573100000004E-10</v>
      </c>
      <c r="AH1585" s="1" t="str">
        <f>_xlfn.TEXTAFTER(Table9[[#This Row],[rxn]],"-",-1)</f>
        <v>RPL30</v>
      </c>
      <c r="AI1585" s="1" t="e">
        <f>_xlfn.TEXTAFTER(_xlfn.TEXTBEFORE(Table9[[#This Row],[rxn]],"-"&amp;Table9[[#This Row],[enz]]),"RXN-")</f>
        <v>#N/A</v>
      </c>
      <c r="AJ1585" s="1" t="e">
        <f>_xlfn.TEXTBEFORE(Table9[[#This Row],[rxn]],"_",-1)</f>
        <v>#N/A</v>
      </c>
    </row>
    <row r="1586" spans="1:36" ht="17" hidden="1" x14ac:dyDescent="0.25">
      <c r="A1586" t="s">
        <v>10117</v>
      </c>
      <c r="B1586" t="str">
        <f>_xlfn.TEXTAFTER(Table5[[#This Row],[r]],"-",-1)</f>
        <v>rt3257_e'</v>
      </c>
      <c r="C1586" t="str">
        <f>_xlfn.TEXTAFTER(_xlfn.TEXTBEFORE(Table5[[#This Row],[r]],"-"&amp;Table5[[#This Row],[enz]]),"'RXN-")</f>
        <v>METtps_e_FWD</v>
      </c>
      <c r="D1586">
        <v>11171.708534568001</v>
      </c>
      <c r="E1586">
        <f>_xlfn.XLOOKUP(Table5[[#This Row],[r]],Table3[r],Table3[kapp],"")</f>
        <v>8988.1774343278394</v>
      </c>
      <c r="F1586">
        <f>Table5[[#This Row],[kapp]]-Table5[[#This Row],[old]]</f>
        <v>2183.5311002401613</v>
      </c>
      <c r="G1586" t="str" cm="1">
        <f t="array" ref="G1586">IF(ROWS(_xlfn._xlws.FILTER(Table5[r],Table5[enz]=Table5[[#This Row],[enz]]))&gt;1,"many","1")</f>
        <v>many</v>
      </c>
      <c r="H1586" t="str" cm="1">
        <f t="array" ref="H1586">IF(ROWS(_xlfn._xlws.FILTER(Table5[r],Table5[rxn-no-enz]=Table5[[#This Row],[rxn-no-enz]]))&gt;1,"many","1")</f>
        <v>many</v>
      </c>
      <c r="I1586" t="str">
        <f>_xlfn.XLOOKUP(SUBSTITUTE(Table5[[#This Row],[r]],"'",""),Table6[rxn],Table6[rxn],"no")</f>
        <v>no</v>
      </c>
      <c r="J1586" t="str" cm="1">
        <f t="array" ref="J1586">_xlfn.XLOOKUP(Table5[[#This Row],[r]],"'"&amp;Table6[rxn]&amp;"'",Table6[expected kapp],"")</f>
        <v/>
      </c>
      <c r="L1586" t="s">
        <v>8474</v>
      </c>
      <c r="M1586">
        <v>7622.5354803337405</v>
      </c>
      <c r="AE1586" s="1" t="s">
        <v>4609</v>
      </c>
      <c r="AF1586" s="1" t="s">
        <v>2778</v>
      </c>
      <c r="AG1586" s="9">
        <v>2.2061151939999999E-9</v>
      </c>
      <c r="AH1586" s="1" t="str">
        <f>_xlfn.TEXTAFTER(Table9[[#This Row],[rxn]],"-",-1)</f>
        <v>RPL31A</v>
      </c>
      <c r="AI1586" s="1" t="e">
        <f>_xlfn.TEXTAFTER(_xlfn.TEXTBEFORE(Table9[[#This Row],[rxn]],"-"&amp;Table9[[#This Row],[enz]]),"RXN-")</f>
        <v>#N/A</v>
      </c>
      <c r="AJ1586" s="1" t="e">
        <f>_xlfn.TEXTBEFORE(Table9[[#This Row],[rxn]],"_",-1)</f>
        <v>#N/A</v>
      </c>
    </row>
    <row r="1587" spans="1:36" ht="17" hidden="1" x14ac:dyDescent="0.25">
      <c r="A1587" t="s">
        <v>10118</v>
      </c>
      <c r="B1587" t="str">
        <f>_xlfn.TEXTAFTER(Table5[[#This Row],[r]],"-",-1)</f>
        <v>rt3257_e'</v>
      </c>
      <c r="C1587" t="str">
        <f>_xlfn.TEXTAFTER(_xlfn.TEXTBEFORE(Table5[[#This Row],[r]],"-"&amp;Table5[[#This Row],[enz]]),"'RXN-")</f>
        <v>METtps_e_REV</v>
      </c>
      <c r="D1587">
        <v>11171.708534568001</v>
      </c>
      <c r="E1587">
        <f>_xlfn.XLOOKUP(Table5[[#This Row],[r]],Table3[r],Table3[kapp],"")</f>
        <v>8988.1774343278394</v>
      </c>
      <c r="F1587">
        <f>Table5[[#This Row],[kapp]]-Table5[[#This Row],[old]]</f>
        <v>2183.5311002401613</v>
      </c>
      <c r="G1587" t="str" cm="1">
        <f t="array" ref="G1587">IF(ROWS(_xlfn._xlws.FILTER(Table5[r],Table5[enz]=Table5[[#This Row],[enz]]))&gt;1,"many","1")</f>
        <v>many</v>
      </c>
      <c r="H1587" t="str" cm="1">
        <f t="array" ref="H1587">IF(ROWS(_xlfn._xlws.FILTER(Table5[r],Table5[rxn-no-enz]=Table5[[#This Row],[rxn-no-enz]]))&gt;1,"many","1")</f>
        <v>many</v>
      </c>
      <c r="I1587" t="str">
        <f>_xlfn.XLOOKUP(SUBSTITUTE(Table5[[#This Row],[r]],"'",""),Table6[rxn],Table6[rxn],"no")</f>
        <v>no</v>
      </c>
      <c r="J1587" t="str" cm="1">
        <f t="array" ref="J1587">_xlfn.XLOOKUP(Table5[[#This Row],[r]],"'"&amp;Table6[rxn]&amp;"'",Table6[expected kapp],"")</f>
        <v/>
      </c>
      <c r="L1587" t="s">
        <v>8475</v>
      </c>
      <c r="M1587">
        <v>11160.574239276701</v>
      </c>
      <c r="AE1587" s="1" t="s">
        <v>4610</v>
      </c>
      <c r="AF1587" s="1" t="s">
        <v>2778</v>
      </c>
      <c r="AG1587" s="9">
        <v>1.1764348830000001E-9</v>
      </c>
      <c r="AH1587" s="1" t="str">
        <f>_xlfn.TEXTAFTER(Table9[[#This Row],[rxn]],"-",-1)</f>
        <v>RPL32</v>
      </c>
      <c r="AI1587" s="1" t="e">
        <f>_xlfn.TEXTAFTER(_xlfn.TEXTBEFORE(Table9[[#This Row],[rxn]],"-"&amp;Table9[[#This Row],[enz]]),"RXN-")</f>
        <v>#N/A</v>
      </c>
      <c r="AJ1587" s="1" t="e">
        <f>_xlfn.TEXTBEFORE(Table9[[#This Row],[rxn]],"_",-1)</f>
        <v>#N/A</v>
      </c>
    </row>
    <row r="1588" spans="1:36" ht="17" hidden="1" x14ac:dyDescent="0.25">
      <c r="A1588" t="s">
        <v>10119</v>
      </c>
      <c r="B1588" t="str">
        <f>_xlfn.TEXTAFTER(Table5[[#This Row],[r]],"-",-1)</f>
        <v>rt5861'</v>
      </c>
      <c r="C1588" t="str">
        <f>_xlfn.TEXTAFTER(_xlfn.TEXTBEFORE(Table5[[#This Row],[r]],"-"&amp;Table5[[#This Row],[enz]]),"'RXN-")</f>
        <v>METtps_e_FWD</v>
      </c>
      <c r="D1588">
        <v>11171.708534568001</v>
      </c>
      <c r="E1588">
        <f>_xlfn.XLOOKUP(Table5[[#This Row],[r]],Table3[r],Table3[kapp],"")</f>
        <v>8988.1774343278394</v>
      </c>
      <c r="F1588">
        <f>Table5[[#This Row],[kapp]]-Table5[[#This Row],[old]]</f>
        <v>2183.5311002401613</v>
      </c>
      <c r="G1588" t="str" cm="1">
        <f t="array" ref="G1588">IF(ROWS(_xlfn._xlws.FILTER(Table5[r],Table5[enz]=Table5[[#This Row],[enz]]))&gt;1,"many","1")</f>
        <v>many</v>
      </c>
      <c r="H1588" t="str" cm="1">
        <f t="array" ref="H1588">IF(ROWS(_xlfn._xlws.FILTER(Table5[r],Table5[rxn-no-enz]=Table5[[#This Row],[rxn-no-enz]]))&gt;1,"many","1")</f>
        <v>many</v>
      </c>
      <c r="I1588" t="str">
        <f>_xlfn.XLOOKUP(SUBSTITUTE(Table5[[#This Row],[r]],"'",""),Table6[rxn],Table6[rxn],"no")</f>
        <v>no</v>
      </c>
      <c r="J1588" t="str" cm="1">
        <f t="array" ref="J1588">_xlfn.XLOOKUP(Table5[[#This Row],[r]],"'"&amp;Table6[rxn]&amp;"'",Table6[expected kapp],"")</f>
        <v/>
      </c>
      <c r="L1588" t="s">
        <v>9979</v>
      </c>
      <c r="M1588">
        <v>8988.1774343278394</v>
      </c>
      <c r="AE1588" s="1" t="s">
        <v>4611</v>
      </c>
      <c r="AF1588" s="1" t="s">
        <v>2778</v>
      </c>
      <c r="AG1588" s="9">
        <v>4.2213788459999996E-9</v>
      </c>
      <c r="AH1588" s="1" t="str">
        <f>_xlfn.TEXTAFTER(Table9[[#This Row],[rxn]],"-",-1)</f>
        <v>RPL33A</v>
      </c>
      <c r="AI1588" s="1" t="e">
        <f>_xlfn.TEXTAFTER(_xlfn.TEXTBEFORE(Table9[[#This Row],[rxn]],"-"&amp;Table9[[#This Row],[enz]]),"RXN-")</f>
        <v>#N/A</v>
      </c>
      <c r="AJ1588" s="1" t="e">
        <f>_xlfn.TEXTBEFORE(Table9[[#This Row],[rxn]],"_",-1)</f>
        <v>#N/A</v>
      </c>
    </row>
    <row r="1589" spans="1:36" ht="17" hidden="1" x14ac:dyDescent="0.25">
      <c r="A1589" t="s">
        <v>10120</v>
      </c>
      <c r="B1589" t="str">
        <f>_xlfn.TEXTAFTER(Table5[[#This Row],[r]],"-",-1)</f>
        <v>rt5861'</v>
      </c>
      <c r="C1589" t="str">
        <f>_xlfn.TEXTAFTER(_xlfn.TEXTBEFORE(Table5[[#This Row],[r]],"-"&amp;Table5[[#This Row],[enz]]),"'RXN-")</f>
        <v>METtps_e_REV</v>
      </c>
      <c r="D1589">
        <v>11171.708534568001</v>
      </c>
      <c r="E1589">
        <f>_xlfn.XLOOKUP(Table5[[#This Row],[r]],Table3[r],Table3[kapp],"")</f>
        <v>8988.1774343278394</v>
      </c>
      <c r="F1589">
        <f>Table5[[#This Row],[kapp]]-Table5[[#This Row],[old]]</f>
        <v>2183.5311002401613</v>
      </c>
      <c r="G1589" t="str" cm="1">
        <f t="array" ref="G1589">IF(ROWS(_xlfn._xlws.FILTER(Table5[r],Table5[enz]=Table5[[#This Row],[enz]]))&gt;1,"many","1")</f>
        <v>many</v>
      </c>
      <c r="H1589" t="str" cm="1">
        <f t="array" ref="H1589">IF(ROWS(_xlfn._xlws.FILTER(Table5[r],Table5[rxn-no-enz]=Table5[[#This Row],[rxn-no-enz]]))&gt;1,"many","1")</f>
        <v>many</v>
      </c>
      <c r="I1589" t="str">
        <f>_xlfn.XLOOKUP(SUBSTITUTE(Table5[[#This Row],[r]],"'",""),Table6[rxn],Table6[rxn],"no")</f>
        <v>no</v>
      </c>
      <c r="J1589" t="str" cm="1">
        <f t="array" ref="J1589">_xlfn.XLOOKUP(Table5[[#This Row],[r]],"'"&amp;Table6[rxn]&amp;"'",Table6[expected kapp],"")</f>
        <v/>
      </c>
      <c r="L1589" t="s">
        <v>9980</v>
      </c>
      <c r="M1589">
        <v>8988.1774343278394</v>
      </c>
      <c r="AE1589" s="1" t="s">
        <v>4612</v>
      </c>
      <c r="AF1589" s="1" t="s">
        <v>2778</v>
      </c>
      <c r="AG1589" s="9">
        <v>1.076177011E-9</v>
      </c>
      <c r="AH1589" s="1" t="str">
        <f>_xlfn.TEXTAFTER(Table9[[#This Row],[rxn]],"-",-1)</f>
        <v>RPL34A</v>
      </c>
      <c r="AI1589" s="1" t="e">
        <f>_xlfn.TEXTAFTER(_xlfn.TEXTBEFORE(Table9[[#This Row],[rxn]],"-"&amp;Table9[[#This Row],[enz]]),"RXN-")</f>
        <v>#N/A</v>
      </c>
      <c r="AJ1589" s="1" t="e">
        <f>_xlfn.TEXTBEFORE(Table9[[#This Row],[rxn]],"_",-1)</f>
        <v>#N/A</v>
      </c>
    </row>
    <row r="1590" spans="1:36" ht="17" hidden="1" x14ac:dyDescent="0.25">
      <c r="A1590" t="s">
        <v>10121</v>
      </c>
      <c r="B1590" t="str">
        <f>_xlfn.TEXTAFTER(Table5[[#This Row],[r]],"-",-1)</f>
        <v>rt7150'</v>
      </c>
      <c r="C1590" t="str">
        <f>_xlfn.TEXTAFTER(_xlfn.TEXTBEFORE(Table5[[#This Row],[r]],"-"&amp;Table5[[#This Row],[enz]]),"'RXN-")</f>
        <v>METTRS_m_FWD</v>
      </c>
      <c r="D1590">
        <v>11171.708534568001</v>
      </c>
      <c r="E1590">
        <f>_xlfn.XLOOKUP(Table5[[#This Row],[r]],Table3[r],Table3[kapp],"")</f>
        <v>8988.1774343278394</v>
      </c>
      <c r="F1590">
        <f>Table5[[#This Row],[kapp]]-Table5[[#This Row],[old]]</f>
        <v>2183.5311002401613</v>
      </c>
      <c r="G1590" t="str" cm="1">
        <f t="array" ref="G1590">IF(ROWS(_xlfn._xlws.FILTER(Table5[r],Table5[enz]=Table5[[#This Row],[enz]]))&gt;1,"many","1")</f>
        <v>1</v>
      </c>
      <c r="H1590" t="str" cm="1">
        <f t="array" ref="H1590">IF(ROWS(_xlfn._xlws.FILTER(Table5[r],Table5[rxn-no-enz]=Table5[[#This Row],[rxn-no-enz]]))&gt;1,"many","1")</f>
        <v>1</v>
      </c>
      <c r="I1590" t="str">
        <f>_xlfn.XLOOKUP(SUBSTITUTE(Table5[[#This Row],[r]],"'",""),Table6[rxn],Table6[rxn],"no")</f>
        <v>no</v>
      </c>
      <c r="J1590" t="str" cm="1">
        <f t="array" ref="J1590">_xlfn.XLOOKUP(Table5[[#This Row],[r]],"'"&amp;Table6[rxn]&amp;"'",Table6[expected kapp],"")</f>
        <v/>
      </c>
      <c r="L1590" t="s">
        <v>9981</v>
      </c>
      <c r="M1590">
        <v>8988.1774343278394</v>
      </c>
      <c r="AE1590" s="1" t="s">
        <v>4613</v>
      </c>
      <c r="AF1590" s="1" t="s">
        <v>2778</v>
      </c>
      <c r="AG1590" s="9">
        <v>6.8459618999999998E-10</v>
      </c>
      <c r="AH1590" s="1" t="str">
        <f>_xlfn.TEXTAFTER(Table9[[#This Row],[rxn]],"-",-1)</f>
        <v>RPL35A</v>
      </c>
      <c r="AI1590" s="1" t="e">
        <f>_xlfn.TEXTAFTER(_xlfn.TEXTBEFORE(Table9[[#This Row],[rxn]],"-"&amp;Table9[[#This Row],[enz]]),"RXN-")</f>
        <v>#N/A</v>
      </c>
      <c r="AJ1590" s="1" t="e">
        <f>_xlfn.TEXTBEFORE(Table9[[#This Row],[rxn]],"_",-1)</f>
        <v>#N/A</v>
      </c>
    </row>
    <row r="1591" spans="1:36" ht="17" hidden="1" x14ac:dyDescent="0.25">
      <c r="A1591" t="s">
        <v>10122</v>
      </c>
      <c r="B1591" t="str">
        <f>_xlfn.TEXTAFTER(Table5[[#This Row],[r]],"-",-1)</f>
        <v>rt0390'</v>
      </c>
      <c r="C1591" t="str">
        <f>_xlfn.TEXTAFTER(_xlfn.TEXTBEFORE(Table5[[#This Row],[r]],"-"&amp;Table5[[#This Row],[enz]]),"'RXN-")</f>
        <v>MEVK2_c_FWD</v>
      </c>
      <c r="D1591">
        <v>11171.708534568001</v>
      </c>
      <c r="E1591">
        <f>_xlfn.XLOOKUP(Table5[[#This Row],[r]],Table3[r],Table3[kapp],"")</f>
        <v>8988.1774343278394</v>
      </c>
      <c r="F1591">
        <f>Table5[[#This Row],[kapp]]-Table5[[#This Row],[old]]</f>
        <v>2183.5311002401613</v>
      </c>
      <c r="G1591" t="str" cm="1">
        <f t="array" ref="G1591">IF(ROWS(_xlfn._xlws.FILTER(Table5[r],Table5[enz]=Table5[[#This Row],[enz]]))&gt;1,"many","1")</f>
        <v>many</v>
      </c>
      <c r="H1591" t="str" cm="1">
        <f t="array" ref="H1591">IF(ROWS(_xlfn._xlws.FILTER(Table5[r],Table5[rxn-no-enz]=Table5[[#This Row],[rxn-no-enz]]))&gt;1,"many","1")</f>
        <v>1</v>
      </c>
      <c r="I1591" t="str">
        <f>_xlfn.XLOOKUP(SUBSTITUTE(Table5[[#This Row],[r]],"'",""),Table6[rxn],Table6[rxn],"no")</f>
        <v>no</v>
      </c>
      <c r="J1591" t="str" cm="1">
        <f t="array" ref="J1591">_xlfn.XLOOKUP(Table5[[#This Row],[r]],"'"&amp;Table6[rxn]&amp;"'",Table6[expected kapp],"")</f>
        <v/>
      </c>
      <c r="L1591" t="s">
        <v>9982</v>
      </c>
      <c r="M1591">
        <v>8988.1774343278394</v>
      </c>
      <c r="AE1591" s="1" t="s">
        <v>4614</v>
      </c>
      <c r="AF1591" s="1" t="s">
        <v>2778</v>
      </c>
      <c r="AG1591" s="9">
        <v>1.2969363660000001E-9</v>
      </c>
      <c r="AH1591" s="1" t="str">
        <f>_xlfn.TEXTAFTER(Table9[[#This Row],[rxn]],"-",-1)</f>
        <v>RPL36A</v>
      </c>
      <c r="AI1591" s="1" t="e">
        <f>_xlfn.TEXTAFTER(_xlfn.TEXTBEFORE(Table9[[#This Row],[rxn]],"-"&amp;Table9[[#This Row],[enz]]),"RXN-")</f>
        <v>#N/A</v>
      </c>
      <c r="AJ1591" s="1" t="e">
        <f>_xlfn.TEXTBEFORE(Table9[[#This Row],[rxn]],"_",-1)</f>
        <v>#N/A</v>
      </c>
    </row>
    <row r="1592" spans="1:36" ht="17" hidden="1" x14ac:dyDescent="0.25">
      <c r="A1592" t="s">
        <v>10123</v>
      </c>
      <c r="B1592" t="str">
        <f>_xlfn.TEXTAFTER(Table5[[#This Row],[r]],"-",-1)</f>
        <v>rt0390'</v>
      </c>
      <c r="C1592" t="str">
        <f>_xlfn.TEXTAFTER(_xlfn.TEXTBEFORE(Table5[[#This Row],[r]],"-"&amp;Table5[[#This Row],[enz]]),"'RXN-")</f>
        <v>MEVK3_c_FWD</v>
      </c>
      <c r="D1592">
        <v>11171.708534568001</v>
      </c>
      <c r="E1592">
        <f>_xlfn.XLOOKUP(Table5[[#This Row],[r]],Table3[r],Table3[kapp],"")</f>
        <v>8988.1774343278394</v>
      </c>
      <c r="F1592">
        <f>Table5[[#This Row],[kapp]]-Table5[[#This Row],[old]]</f>
        <v>2183.5311002401613</v>
      </c>
      <c r="G1592" t="str" cm="1">
        <f t="array" ref="G1592">IF(ROWS(_xlfn._xlws.FILTER(Table5[r],Table5[enz]=Table5[[#This Row],[enz]]))&gt;1,"many","1")</f>
        <v>many</v>
      </c>
      <c r="H1592" t="str" cm="1">
        <f t="array" ref="H1592">IF(ROWS(_xlfn._xlws.FILTER(Table5[r],Table5[rxn-no-enz]=Table5[[#This Row],[rxn-no-enz]]))&gt;1,"many","1")</f>
        <v>1</v>
      </c>
      <c r="I1592" t="str">
        <f>_xlfn.XLOOKUP(SUBSTITUTE(Table5[[#This Row],[r]],"'",""),Table6[rxn],Table6[rxn],"no")</f>
        <v>no</v>
      </c>
      <c r="J1592" t="str" cm="1">
        <f t="array" ref="J1592">_xlfn.XLOOKUP(Table5[[#This Row],[r]],"'"&amp;Table6[rxn]&amp;"'",Table6[expected kapp],"")</f>
        <v/>
      </c>
      <c r="L1592" t="s">
        <v>9983</v>
      </c>
      <c r="M1592">
        <v>8988.1774343278394</v>
      </c>
      <c r="AE1592" s="1" t="s">
        <v>4615</v>
      </c>
      <c r="AF1592" s="1" t="s">
        <v>2778</v>
      </c>
      <c r="AG1592" s="9">
        <v>4.0885006199999999E-10</v>
      </c>
      <c r="AH1592" s="1" t="str">
        <f>_xlfn.TEXTAFTER(Table9[[#This Row],[rxn]],"-",-1)</f>
        <v>RPL37A</v>
      </c>
      <c r="AI1592" s="1" t="e">
        <f>_xlfn.TEXTAFTER(_xlfn.TEXTBEFORE(Table9[[#This Row],[rxn]],"-"&amp;Table9[[#This Row],[enz]]),"RXN-")</f>
        <v>#N/A</v>
      </c>
      <c r="AJ1592" s="1" t="e">
        <f>_xlfn.TEXTBEFORE(Table9[[#This Row],[rxn]],"_",-1)</f>
        <v>#N/A</v>
      </c>
    </row>
    <row r="1593" spans="1:36" ht="17" hidden="1" x14ac:dyDescent="0.25">
      <c r="A1593" t="s">
        <v>10124</v>
      </c>
      <c r="B1593" t="str">
        <f>_xlfn.TEXTAFTER(Table5[[#This Row],[r]],"-",-1)</f>
        <v>rt0390'</v>
      </c>
      <c r="C1593" t="str">
        <f>_xlfn.TEXTAFTER(_xlfn.TEXTBEFORE(Table5[[#This Row],[r]],"-"&amp;Table5[[#This Row],[enz]]),"'RXN-")</f>
        <v>MEVK4_c_FWD</v>
      </c>
      <c r="D1593">
        <v>11171.708534568001</v>
      </c>
      <c r="E1593">
        <f>_xlfn.XLOOKUP(Table5[[#This Row],[r]],Table3[r],Table3[kapp],"")</f>
        <v>8988.1774343278394</v>
      </c>
      <c r="F1593">
        <f>Table5[[#This Row],[kapp]]-Table5[[#This Row],[old]]</f>
        <v>2183.5311002401613</v>
      </c>
      <c r="G1593" t="str" cm="1">
        <f t="array" ref="G1593">IF(ROWS(_xlfn._xlws.FILTER(Table5[r],Table5[enz]=Table5[[#This Row],[enz]]))&gt;1,"many","1")</f>
        <v>many</v>
      </c>
      <c r="H1593" t="str" cm="1">
        <f t="array" ref="H1593">IF(ROWS(_xlfn._xlws.FILTER(Table5[r],Table5[rxn-no-enz]=Table5[[#This Row],[rxn-no-enz]]))&gt;1,"many","1")</f>
        <v>1</v>
      </c>
      <c r="I1593" t="str">
        <f>_xlfn.XLOOKUP(SUBSTITUTE(Table5[[#This Row],[r]],"'",""),Table6[rxn],Table6[rxn],"no")</f>
        <v>no</v>
      </c>
      <c r="J1593" t="str" cm="1">
        <f t="array" ref="J1593">_xlfn.XLOOKUP(Table5[[#This Row],[r]],"'"&amp;Table6[rxn]&amp;"'",Table6[expected kapp],"")</f>
        <v/>
      </c>
      <c r="L1593" t="s">
        <v>9984</v>
      </c>
      <c r="M1593">
        <v>8988.1774343278394</v>
      </c>
      <c r="AE1593" s="1" t="s">
        <v>4616</v>
      </c>
      <c r="AF1593" s="1" t="s">
        <v>2778</v>
      </c>
      <c r="AG1593" s="9">
        <v>1.0897472529999899E-9</v>
      </c>
      <c r="AH1593" s="1" t="str">
        <f>_xlfn.TEXTAFTER(Table9[[#This Row],[rxn]],"-",-1)</f>
        <v>RPL38</v>
      </c>
      <c r="AI1593" s="1" t="e">
        <f>_xlfn.TEXTAFTER(_xlfn.TEXTBEFORE(Table9[[#This Row],[rxn]],"-"&amp;Table9[[#This Row],[enz]]),"RXN-")</f>
        <v>#N/A</v>
      </c>
      <c r="AJ1593" s="1" t="e">
        <f>_xlfn.TEXTBEFORE(Table9[[#This Row],[rxn]],"_",-1)</f>
        <v>#N/A</v>
      </c>
    </row>
    <row r="1594" spans="1:36" ht="17" hidden="1" x14ac:dyDescent="0.25">
      <c r="A1594" t="s">
        <v>10125</v>
      </c>
      <c r="B1594" t="str">
        <f>_xlfn.TEXTAFTER(Table5[[#This Row],[r]],"-",-1)</f>
        <v>rt7760'</v>
      </c>
      <c r="C1594" t="str">
        <f>_xlfn.TEXTAFTER(_xlfn.TEXTBEFORE(Table5[[#This Row],[r]],"-"&amp;Table5[[#This Row],[enz]]),"'RXN-")</f>
        <v>MGCH_m_FWD</v>
      </c>
      <c r="D1594">
        <v>11171.708534568001</v>
      </c>
      <c r="E1594">
        <f>_xlfn.XLOOKUP(Table5[[#This Row],[r]],Table3[r],Table3[kapp],"")</f>
        <v>8988.1774343278394</v>
      </c>
      <c r="F1594">
        <f>Table5[[#This Row],[kapp]]-Table5[[#This Row],[old]]</f>
        <v>2183.5311002401613</v>
      </c>
      <c r="G1594" t="str" cm="1">
        <f t="array" ref="G1594">IF(ROWS(_xlfn._xlws.FILTER(Table5[r],Table5[enz]=Table5[[#This Row],[enz]]))&gt;1,"many","1")</f>
        <v>many</v>
      </c>
      <c r="H1594" t="str" cm="1">
        <f t="array" ref="H1594">IF(ROWS(_xlfn._xlws.FILTER(Table5[r],Table5[rxn-no-enz]=Table5[[#This Row],[rxn-no-enz]]))&gt;1,"many","1")</f>
        <v>1</v>
      </c>
      <c r="I1594" t="str">
        <f>_xlfn.XLOOKUP(SUBSTITUTE(Table5[[#This Row],[r]],"'",""),Table6[rxn],Table6[rxn],"no")</f>
        <v>no</v>
      </c>
      <c r="J1594" t="str" cm="1">
        <f t="array" ref="J1594">_xlfn.XLOOKUP(Table5[[#This Row],[r]],"'"&amp;Table6[rxn]&amp;"'",Table6[expected kapp],"")</f>
        <v/>
      </c>
      <c r="L1594" t="s">
        <v>9985</v>
      </c>
      <c r="M1594">
        <v>8988.1774343278394</v>
      </c>
      <c r="AE1594" s="1" t="s">
        <v>4617</v>
      </c>
      <c r="AF1594" s="1" t="s">
        <v>2778</v>
      </c>
      <c r="AG1594" s="9">
        <v>3.62388011E-10</v>
      </c>
      <c r="AH1594" s="1" t="str">
        <f>_xlfn.TEXTAFTER(Table9[[#This Row],[rxn]],"-",-1)</f>
        <v>RPL39</v>
      </c>
      <c r="AI1594" s="1" t="e">
        <f>_xlfn.TEXTAFTER(_xlfn.TEXTBEFORE(Table9[[#This Row],[rxn]],"-"&amp;Table9[[#This Row],[enz]]),"RXN-")</f>
        <v>#N/A</v>
      </c>
      <c r="AJ1594" s="1" t="e">
        <f>_xlfn.TEXTBEFORE(Table9[[#This Row],[rxn]],"_",-1)</f>
        <v>#N/A</v>
      </c>
    </row>
    <row r="1595" spans="1:36" ht="17" hidden="1" x14ac:dyDescent="0.25">
      <c r="A1595" t="s">
        <v>10126</v>
      </c>
      <c r="B1595" t="str">
        <f>_xlfn.TEXTAFTER(Table5[[#This Row],[r]],"-",-1)</f>
        <v>rt7760'</v>
      </c>
      <c r="C1595" t="str">
        <f>_xlfn.TEXTAFTER(_xlfn.TEXTBEFORE(Table5[[#This Row],[r]],"-"&amp;Table5[[#This Row],[enz]]),"'RXN-")</f>
        <v>MGCH_m_REV</v>
      </c>
      <c r="D1595">
        <v>11171.708534568001</v>
      </c>
      <c r="E1595">
        <f>_xlfn.XLOOKUP(Table5[[#This Row],[r]],Table3[r],Table3[kapp],"")</f>
        <v>8988.1774343278394</v>
      </c>
      <c r="F1595">
        <f>Table5[[#This Row],[kapp]]-Table5[[#This Row],[old]]</f>
        <v>2183.5311002401613</v>
      </c>
      <c r="G1595" t="str" cm="1">
        <f t="array" ref="G1595">IF(ROWS(_xlfn._xlws.FILTER(Table5[r],Table5[enz]=Table5[[#This Row],[enz]]))&gt;1,"many","1")</f>
        <v>many</v>
      </c>
      <c r="H1595" t="str" cm="1">
        <f t="array" ref="H1595">IF(ROWS(_xlfn._xlws.FILTER(Table5[r],Table5[rxn-no-enz]=Table5[[#This Row],[rxn-no-enz]]))&gt;1,"many","1")</f>
        <v>1</v>
      </c>
      <c r="I1595" t="str">
        <f>_xlfn.XLOOKUP(SUBSTITUTE(Table5[[#This Row],[r]],"'",""),Table6[rxn],Table6[rxn],"no")</f>
        <v>no</v>
      </c>
      <c r="J1595" t="str" cm="1">
        <f t="array" ref="J1595">_xlfn.XLOOKUP(Table5[[#This Row],[r]],"'"&amp;Table6[rxn]&amp;"'",Table6[expected kapp],"")</f>
        <v/>
      </c>
      <c r="L1595" t="s">
        <v>9986</v>
      </c>
      <c r="M1595">
        <v>8988.1774343278394</v>
      </c>
      <c r="AE1595" s="1" t="s">
        <v>4618</v>
      </c>
      <c r="AF1595" s="1" t="s">
        <v>2778</v>
      </c>
      <c r="AG1595" s="9">
        <v>3.62388011E-10</v>
      </c>
      <c r="AH1595" s="1" t="str">
        <f>_xlfn.TEXTAFTER(Table9[[#This Row],[rxn]],"-",-1)</f>
        <v>RPL40A</v>
      </c>
      <c r="AI1595" s="1" t="e">
        <f>_xlfn.TEXTAFTER(_xlfn.TEXTBEFORE(Table9[[#This Row],[rxn]],"-"&amp;Table9[[#This Row],[enz]]),"RXN-")</f>
        <v>#N/A</v>
      </c>
      <c r="AJ1595" s="1" t="e">
        <f>_xlfn.TEXTBEFORE(Table9[[#This Row],[rxn]],"_",-1)</f>
        <v>#N/A</v>
      </c>
    </row>
    <row r="1596" spans="1:36" ht="17" hidden="1" x14ac:dyDescent="0.25">
      <c r="A1596" t="s">
        <v>10127</v>
      </c>
      <c r="B1596" t="str">
        <f>_xlfn.TEXTAFTER(Table5[[#This Row],[r]],"-",-1)</f>
        <v>rt1457'</v>
      </c>
      <c r="C1596" t="str">
        <f>_xlfn.TEXTAFTER(_xlfn.TEXTBEFORE(Table5[[#This Row],[r]],"-"&amp;Table5[[#This Row],[enz]]),"'RXN-")</f>
        <v>MHPGLUT_c_FWD</v>
      </c>
      <c r="D1596">
        <v>11171.708534568001</v>
      </c>
      <c r="E1596">
        <f>_xlfn.XLOOKUP(Table5[[#This Row],[r]],Table3[r],Table3[kapp],"")</f>
        <v>8988.1774343278394</v>
      </c>
      <c r="F1596">
        <f>Table5[[#This Row],[kapp]]-Table5[[#This Row],[old]]</f>
        <v>2183.5311002401613</v>
      </c>
      <c r="G1596" t="str" cm="1">
        <f t="array" ref="G1596">IF(ROWS(_xlfn._xlws.FILTER(Table5[r],Table5[enz]=Table5[[#This Row],[enz]]))&gt;1,"many","1")</f>
        <v>many</v>
      </c>
      <c r="H1596" t="str" cm="1">
        <f t="array" ref="H1596">IF(ROWS(_xlfn._xlws.FILTER(Table5[r],Table5[rxn-no-enz]=Table5[[#This Row],[rxn-no-enz]]))&gt;1,"many","1")</f>
        <v>1</v>
      </c>
      <c r="I1596" t="str">
        <f>_xlfn.XLOOKUP(SUBSTITUTE(Table5[[#This Row],[r]],"'",""),Table6[rxn],Table6[rxn],"no")</f>
        <v>no</v>
      </c>
      <c r="J1596" t="str" cm="1">
        <f t="array" ref="J1596">_xlfn.XLOOKUP(Table5[[#This Row],[r]],"'"&amp;Table6[rxn]&amp;"'",Table6[expected kapp],"")</f>
        <v/>
      </c>
      <c r="L1596" t="s">
        <v>9987</v>
      </c>
      <c r="M1596">
        <v>8988.1774343278394</v>
      </c>
      <c r="AE1596" s="1" t="s">
        <v>4619</v>
      </c>
      <c r="AF1596" s="1" t="s">
        <v>2778</v>
      </c>
      <c r="AG1596" s="9">
        <v>3.62388011E-10</v>
      </c>
      <c r="AH1596" s="1" t="str">
        <f>_xlfn.TEXTAFTER(Table9[[#This Row],[rxn]],"-",-1)</f>
        <v>RPL41A</v>
      </c>
      <c r="AI1596" s="1" t="e">
        <f>_xlfn.TEXTAFTER(_xlfn.TEXTBEFORE(Table9[[#This Row],[rxn]],"-"&amp;Table9[[#This Row],[enz]]),"RXN-")</f>
        <v>#N/A</v>
      </c>
      <c r="AJ1596" s="1" t="e">
        <f>_xlfn.TEXTBEFORE(Table9[[#This Row],[rxn]],"_",-1)</f>
        <v>#N/A</v>
      </c>
    </row>
    <row r="1597" spans="1:36" ht="17" hidden="1" x14ac:dyDescent="0.25">
      <c r="A1597" t="s">
        <v>10128</v>
      </c>
      <c r="B1597" t="str">
        <f>_xlfn.TEXTAFTER(Table5[[#This Row],[r]],"-",-1)</f>
        <v>rt6885'</v>
      </c>
      <c r="C1597" t="str">
        <f>_xlfn.TEXTAFTER(_xlfn.TEXTBEFORE(Table5[[#This Row],[r]],"-"&amp;Table5[[#This Row],[enz]]),"'RXN-")</f>
        <v>MI134PPH_c_FWD</v>
      </c>
      <c r="D1597">
        <v>11171.708534568001</v>
      </c>
      <c r="E1597">
        <f>_xlfn.XLOOKUP(Table5[[#This Row],[r]],Table3[r],Table3[kapp],"")</f>
        <v>8988.1774343278394</v>
      </c>
      <c r="F1597">
        <f>Table5[[#This Row],[kapp]]-Table5[[#This Row],[old]]</f>
        <v>2183.5311002401613</v>
      </c>
      <c r="G1597" t="str" cm="1">
        <f t="array" ref="G1597">IF(ROWS(_xlfn._xlws.FILTER(Table5[r],Table5[enz]=Table5[[#This Row],[enz]]))&gt;1,"many","1")</f>
        <v>many</v>
      </c>
      <c r="H1597" t="str" cm="1">
        <f t="array" ref="H1597">IF(ROWS(_xlfn._xlws.FILTER(Table5[r],Table5[rxn-no-enz]=Table5[[#This Row],[rxn-no-enz]]))&gt;1,"many","1")</f>
        <v>1</v>
      </c>
      <c r="I1597" t="str">
        <f>_xlfn.XLOOKUP(SUBSTITUTE(Table5[[#This Row],[r]],"'",""),Table6[rxn],Table6[rxn],"no")</f>
        <v>no</v>
      </c>
      <c r="J1597" t="str" cm="1">
        <f t="array" ref="J1597">_xlfn.XLOOKUP(Table5[[#This Row],[r]],"'"&amp;Table6[rxn]&amp;"'",Table6[expected kapp],"")</f>
        <v/>
      </c>
      <c r="L1597" t="s">
        <v>8478</v>
      </c>
      <c r="M1597">
        <v>4336.3756882658799</v>
      </c>
      <c r="AE1597" s="1" t="s">
        <v>4620</v>
      </c>
      <c r="AF1597" s="1" t="s">
        <v>2778</v>
      </c>
      <c r="AG1597" s="9">
        <v>5.3395154799999999E-10</v>
      </c>
      <c r="AH1597" s="1" t="str">
        <f>_xlfn.TEXTAFTER(Table9[[#This Row],[rxn]],"-",-1)</f>
        <v>RPL42A</v>
      </c>
      <c r="AI1597" s="1" t="e">
        <f>_xlfn.TEXTAFTER(_xlfn.TEXTBEFORE(Table9[[#This Row],[rxn]],"-"&amp;Table9[[#This Row],[enz]]),"RXN-")</f>
        <v>#N/A</v>
      </c>
      <c r="AJ1597" s="1" t="e">
        <f>_xlfn.TEXTBEFORE(Table9[[#This Row],[rxn]],"_",-1)</f>
        <v>#N/A</v>
      </c>
    </row>
    <row r="1598" spans="1:36" ht="17" hidden="1" x14ac:dyDescent="0.25">
      <c r="A1598" t="s">
        <v>10129</v>
      </c>
      <c r="B1598" t="str">
        <f>_xlfn.TEXTAFTER(Table5[[#This Row],[r]],"-",-1)</f>
        <v>rt6885'</v>
      </c>
      <c r="C1598" t="str">
        <f>_xlfn.TEXTAFTER(_xlfn.TEXTBEFORE(Table5[[#This Row],[r]],"-"&amp;Table5[[#This Row],[enz]]),"'RXN-")</f>
        <v>MI134PPH_c_REV</v>
      </c>
      <c r="D1598">
        <v>11171.708534568001</v>
      </c>
      <c r="E1598">
        <f>_xlfn.XLOOKUP(Table5[[#This Row],[r]],Table3[r],Table3[kapp],"")</f>
        <v>8988.1774343278394</v>
      </c>
      <c r="F1598">
        <f>Table5[[#This Row],[kapp]]-Table5[[#This Row],[old]]</f>
        <v>2183.5311002401613</v>
      </c>
      <c r="G1598" t="str" cm="1">
        <f t="array" ref="G1598">IF(ROWS(_xlfn._xlws.FILTER(Table5[r],Table5[enz]=Table5[[#This Row],[enz]]))&gt;1,"many","1")</f>
        <v>many</v>
      </c>
      <c r="H1598" t="str" cm="1">
        <f t="array" ref="H1598">IF(ROWS(_xlfn._xlws.FILTER(Table5[r],Table5[rxn-no-enz]=Table5[[#This Row],[rxn-no-enz]]))&gt;1,"many","1")</f>
        <v>1</v>
      </c>
      <c r="I1598" t="str">
        <f>_xlfn.XLOOKUP(SUBSTITUTE(Table5[[#This Row],[r]],"'",""),Table6[rxn],Table6[rxn],"no")</f>
        <v>no</v>
      </c>
      <c r="J1598" t="str" cm="1">
        <f t="array" ref="J1598">_xlfn.XLOOKUP(Table5[[#This Row],[r]],"'"&amp;Table6[rxn]&amp;"'",Table6[expected kapp],"")</f>
        <v/>
      </c>
      <c r="L1598" t="s">
        <v>9988</v>
      </c>
      <c r="M1598">
        <v>8988.1774343278394</v>
      </c>
      <c r="AE1598" s="1" t="s">
        <v>4621</v>
      </c>
      <c r="AF1598" s="1" t="s">
        <v>2778</v>
      </c>
      <c r="AG1598" s="9">
        <v>7.60001644E-10</v>
      </c>
      <c r="AH1598" s="1" t="str">
        <f>_xlfn.TEXTAFTER(Table9[[#This Row],[rxn]],"-",-1)</f>
        <v>RPL43A</v>
      </c>
      <c r="AI1598" s="1" t="e">
        <f>_xlfn.TEXTAFTER(_xlfn.TEXTBEFORE(Table9[[#This Row],[rxn]],"-"&amp;Table9[[#This Row],[enz]]),"RXN-")</f>
        <v>#N/A</v>
      </c>
      <c r="AJ1598" s="1" t="e">
        <f>_xlfn.TEXTBEFORE(Table9[[#This Row],[rxn]],"_",-1)</f>
        <v>#N/A</v>
      </c>
    </row>
    <row r="1599" spans="1:36" ht="17" hidden="1" x14ac:dyDescent="0.25">
      <c r="A1599" t="s">
        <v>10130</v>
      </c>
      <c r="B1599" t="str">
        <f>_xlfn.TEXTAFTER(Table5[[#This Row],[r]],"-",-1)</f>
        <v>rt5340'</v>
      </c>
      <c r="C1599" t="str">
        <f>_xlfn.TEXTAFTER(_xlfn.TEXTBEFORE(Table5[[#This Row],[r]],"-"&amp;Table5[[#This Row],[enz]]),"'RXN-")</f>
        <v>MI1PP_c_FWD</v>
      </c>
      <c r="D1599">
        <v>11171.708534568001</v>
      </c>
      <c r="E1599">
        <f>_xlfn.XLOOKUP(Table5[[#This Row],[r]],Table3[r],Table3[kapp],"")</f>
        <v>8988.1774343278394</v>
      </c>
      <c r="F1599">
        <f>Table5[[#This Row],[kapp]]-Table5[[#This Row],[old]]</f>
        <v>2183.5311002401613</v>
      </c>
      <c r="G1599" t="str" cm="1">
        <f t="array" ref="G1599">IF(ROWS(_xlfn._xlws.FILTER(Table5[r],Table5[enz]=Table5[[#This Row],[enz]]))&gt;1,"many","1")</f>
        <v>1</v>
      </c>
      <c r="H1599" t="str" cm="1">
        <f t="array" ref="H1599">IF(ROWS(_xlfn._xlws.FILTER(Table5[r],Table5[rxn-no-enz]=Table5[[#This Row],[rxn-no-enz]]))&gt;1,"many","1")</f>
        <v>many</v>
      </c>
      <c r="I1599" t="str">
        <f>_xlfn.XLOOKUP(SUBSTITUTE(Table5[[#This Row],[r]],"'",""),Table6[rxn],Table6[rxn],"no")</f>
        <v>no</v>
      </c>
      <c r="J1599" t="str" cm="1">
        <f t="array" ref="J1599">_xlfn.XLOOKUP(Table5[[#This Row],[r]],"'"&amp;Table6[rxn]&amp;"'",Table6[expected kapp],"")</f>
        <v/>
      </c>
      <c r="L1599" t="s">
        <v>8315</v>
      </c>
      <c r="M1599">
        <v>4050.63811255985</v>
      </c>
      <c r="AE1599" s="1" t="s">
        <v>4622</v>
      </c>
      <c r="AF1599" s="1" t="s">
        <v>2778</v>
      </c>
      <c r="AG1599" s="9">
        <v>1.64205016599999E-9</v>
      </c>
      <c r="AH1599" s="1" t="str">
        <f>_xlfn.TEXTAFTER(Table9[[#This Row],[rxn]],"-",-1)</f>
        <v>RPL4A</v>
      </c>
      <c r="AI1599" s="1" t="e">
        <f>_xlfn.TEXTAFTER(_xlfn.TEXTBEFORE(Table9[[#This Row],[rxn]],"-"&amp;Table9[[#This Row],[enz]]),"RXN-")</f>
        <v>#N/A</v>
      </c>
      <c r="AJ1599" s="1" t="e">
        <f>_xlfn.TEXTBEFORE(Table9[[#This Row],[rxn]],"_",-1)</f>
        <v>#N/A</v>
      </c>
    </row>
    <row r="1600" spans="1:36" ht="17" hidden="1" x14ac:dyDescent="0.25">
      <c r="A1600" t="s">
        <v>10131</v>
      </c>
      <c r="B1600" t="str">
        <f>_xlfn.TEXTAFTER(Table5[[#This Row],[r]],"-",-1)</f>
        <v>rt8001'</v>
      </c>
      <c r="C1600" t="str">
        <f>_xlfn.TEXTAFTER(_xlfn.TEXTBEFORE(Table5[[#This Row],[r]],"-"&amp;Table5[[#This Row],[enz]]),"'RXN-")</f>
        <v>MI1PP_c_FWD</v>
      </c>
      <c r="D1600">
        <v>11171.708534568001</v>
      </c>
      <c r="E1600">
        <f>_xlfn.XLOOKUP(Table5[[#This Row],[r]],Table3[r],Table3[kapp],"")</f>
        <v>8988.1774343278394</v>
      </c>
      <c r="F1600">
        <f>Table5[[#This Row],[kapp]]-Table5[[#This Row],[old]]</f>
        <v>2183.5311002401613</v>
      </c>
      <c r="G1600" t="str" cm="1">
        <f t="array" ref="G1600">IF(ROWS(_xlfn._xlws.FILTER(Table5[r],Table5[enz]=Table5[[#This Row],[enz]]))&gt;1,"many","1")</f>
        <v>1</v>
      </c>
      <c r="H1600" t="str" cm="1">
        <f t="array" ref="H1600">IF(ROWS(_xlfn._xlws.FILTER(Table5[r],Table5[rxn-no-enz]=Table5[[#This Row],[rxn-no-enz]]))&gt;1,"many","1")</f>
        <v>many</v>
      </c>
      <c r="I1600" t="str">
        <f>_xlfn.XLOOKUP(SUBSTITUTE(Table5[[#This Row],[r]],"'",""),Table6[rxn],Table6[rxn],"no")</f>
        <v>no</v>
      </c>
      <c r="J1600" t="str" cm="1">
        <f t="array" ref="J1600">_xlfn.XLOOKUP(Table5[[#This Row],[r]],"'"&amp;Table6[rxn]&amp;"'",Table6[expected kapp],"")</f>
        <v/>
      </c>
      <c r="L1600" t="s">
        <v>9989</v>
      </c>
      <c r="M1600">
        <v>8988.1774343278394</v>
      </c>
      <c r="AE1600" s="1" t="s">
        <v>4623</v>
      </c>
      <c r="AF1600" s="1" t="s">
        <v>2778</v>
      </c>
      <c r="AG1600" s="9">
        <v>1.136210254E-9</v>
      </c>
      <c r="AH1600" s="1" t="str">
        <f>_xlfn.TEXTAFTER(Table9[[#This Row],[rxn]],"-",-1)</f>
        <v>RPL5</v>
      </c>
      <c r="AI1600" s="1" t="e">
        <f>_xlfn.TEXTAFTER(_xlfn.TEXTBEFORE(Table9[[#This Row],[rxn]],"-"&amp;Table9[[#This Row],[enz]]),"RXN-")</f>
        <v>#N/A</v>
      </c>
      <c r="AJ1600" s="1" t="e">
        <f>_xlfn.TEXTBEFORE(Table9[[#This Row],[rxn]],"_",-1)</f>
        <v>#N/A</v>
      </c>
    </row>
    <row r="1601" spans="1:36" ht="17" hidden="1" x14ac:dyDescent="0.25">
      <c r="A1601" t="s">
        <v>10132</v>
      </c>
      <c r="B1601" t="str">
        <f>_xlfn.TEXTAFTER(Table5[[#This Row],[r]],"-",-1)</f>
        <v>rt8085'</v>
      </c>
      <c r="C1601" t="str">
        <f>_xlfn.TEXTAFTER(_xlfn.TEXTBEFORE(Table5[[#This Row],[r]],"-"&amp;Table5[[#This Row],[enz]]),"'RXN-")</f>
        <v>MIPCS_g_FWD</v>
      </c>
      <c r="D1601">
        <v>11171.708534568001</v>
      </c>
      <c r="E1601">
        <f>_xlfn.XLOOKUP(Table5[[#This Row],[r]],Table3[r],Table3[kapp],"")</f>
        <v>8988.1774343278394</v>
      </c>
      <c r="F1601">
        <f>Table5[[#This Row],[kapp]]-Table5[[#This Row],[old]]</f>
        <v>2183.5311002401613</v>
      </c>
      <c r="G1601" t="str" cm="1">
        <f t="array" ref="G1601">IF(ROWS(_xlfn._xlws.FILTER(Table5[r],Table5[enz]=Table5[[#This Row],[enz]]))&gt;1,"many","1")</f>
        <v>1</v>
      </c>
      <c r="H1601" t="str" cm="1">
        <f t="array" ref="H1601">IF(ROWS(_xlfn._xlws.FILTER(Table5[r],Table5[rxn-no-enz]=Table5[[#This Row],[rxn-no-enz]]))&gt;1,"many","1")</f>
        <v>1</v>
      </c>
      <c r="I1601" t="str">
        <f>_xlfn.XLOOKUP(SUBSTITUTE(Table5[[#This Row],[r]],"'",""),Table6[rxn],Table6[rxn],"no")</f>
        <v>no</v>
      </c>
      <c r="J1601" t="str" cm="1">
        <f t="array" ref="J1601">_xlfn.XLOOKUP(Table5[[#This Row],[r]],"'"&amp;Table6[rxn]&amp;"'",Table6[expected kapp],"")</f>
        <v/>
      </c>
      <c r="L1601" t="s">
        <v>8479</v>
      </c>
      <c r="M1601">
        <v>8415.0433048089908</v>
      </c>
      <c r="AE1601" s="1" t="s">
        <v>4624</v>
      </c>
      <c r="AF1601" s="1" t="s">
        <v>2778</v>
      </c>
      <c r="AG1601" s="9">
        <v>1.2607630929999899E-9</v>
      </c>
      <c r="AH1601" s="1" t="str">
        <f>_xlfn.TEXTAFTER(Table9[[#This Row],[rxn]],"-",-1)</f>
        <v>RPL6A</v>
      </c>
      <c r="AI1601" s="1" t="e">
        <f>_xlfn.TEXTAFTER(_xlfn.TEXTBEFORE(Table9[[#This Row],[rxn]],"-"&amp;Table9[[#This Row],[enz]]),"RXN-")</f>
        <v>#N/A</v>
      </c>
      <c r="AJ1601" s="1" t="e">
        <f>_xlfn.TEXTBEFORE(Table9[[#This Row],[rxn]],"_",-1)</f>
        <v>#N/A</v>
      </c>
    </row>
    <row r="1602" spans="1:36" ht="17" hidden="1" x14ac:dyDescent="0.25">
      <c r="A1602" t="s">
        <v>10133</v>
      </c>
      <c r="B1602" t="str">
        <f>_xlfn.TEXTAFTER(Table5[[#This Row],[r]],"-",-1)</f>
        <v>rt7838'</v>
      </c>
      <c r="C1602" t="str">
        <f>_xlfn.TEXTAFTER(_xlfn.TEXTBEFORE(Table5[[#This Row],[r]],"-"&amp;Table5[[#This Row],[enz]]),"'RXN-")</f>
        <v>MPYRCNST_c_FWD</v>
      </c>
      <c r="D1602">
        <v>11171.708534568001</v>
      </c>
      <c r="E1602">
        <f>_xlfn.XLOOKUP(Table5[[#This Row],[r]],Table3[r],Table3[kapp],"")</f>
        <v>8988.1774343278394</v>
      </c>
      <c r="F1602">
        <f>Table5[[#This Row],[kapp]]-Table5[[#This Row],[old]]</f>
        <v>2183.5311002401613</v>
      </c>
      <c r="G1602" t="str" cm="1">
        <f t="array" ref="G1602">IF(ROWS(_xlfn._xlws.FILTER(Table5[r],Table5[enz]=Table5[[#This Row],[enz]]))&gt;1,"many","1")</f>
        <v>many</v>
      </c>
      <c r="H1602" t="str" cm="1">
        <f t="array" ref="H1602">IF(ROWS(_xlfn._xlws.FILTER(Table5[r],Table5[rxn-no-enz]=Table5[[#This Row],[rxn-no-enz]]))&gt;1,"many","1")</f>
        <v>1</v>
      </c>
      <c r="I1602" t="str">
        <f>_xlfn.XLOOKUP(SUBSTITUTE(Table5[[#This Row],[r]],"'",""),Table6[rxn],Table6[rxn],"no")</f>
        <v>no</v>
      </c>
      <c r="J1602" t="str" cm="1">
        <f t="array" ref="J1602">_xlfn.XLOOKUP(Table5[[#This Row],[r]],"'"&amp;Table6[rxn]&amp;"'",Table6[expected kapp],"")</f>
        <v/>
      </c>
      <c r="L1602" t="s">
        <v>9990</v>
      </c>
      <c r="M1602">
        <v>8988.1774343278394</v>
      </c>
      <c r="AE1602" s="1" t="s">
        <v>4625</v>
      </c>
      <c r="AF1602" s="1" t="s">
        <v>2778</v>
      </c>
      <c r="AG1602" s="9">
        <v>1.677641182E-9</v>
      </c>
      <c r="AH1602" s="1" t="str">
        <f>_xlfn.TEXTAFTER(Table9[[#This Row],[rxn]],"-",-1)</f>
        <v>RPL7A</v>
      </c>
      <c r="AI1602" s="1" t="e">
        <f>_xlfn.TEXTAFTER(_xlfn.TEXTBEFORE(Table9[[#This Row],[rxn]],"-"&amp;Table9[[#This Row],[enz]]),"RXN-")</f>
        <v>#N/A</v>
      </c>
      <c r="AJ1602" s="1" t="e">
        <f>_xlfn.TEXTBEFORE(Table9[[#This Row],[rxn]],"_",-1)</f>
        <v>#N/A</v>
      </c>
    </row>
    <row r="1603" spans="1:36" ht="17" hidden="1" x14ac:dyDescent="0.25">
      <c r="A1603" t="s">
        <v>10134</v>
      </c>
      <c r="B1603" t="str">
        <f>_xlfn.TEXTAFTER(Table5[[#This Row],[r]],"-",-1)</f>
        <v>rt7838'</v>
      </c>
      <c r="C1603" t="str">
        <f>_xlfn.TEXTAFTER(_xlfn.TEXTBEFORE(Table5[[#This Row],[r]],"-"&amp;Table5[[#This Row],[enz]]),"'RXN-")</f>
        <v>MPYRCNST_c_REV</v>
      </c>
      <c r="D1603">
        <v>11171.708534568001</v>
      </c>
      <c r="E1603">
        <f>_xlfn.XLOOKUP(Table5[[#This Row],[r]],Table3[r],Table3[kapp],"")</f>
        <v>8988.1774343278394</v>
      </c>
      <c r="F1603">
        <f>Table5[[#This Row],[kapp]]-Table5[[#This Row],[old]]</f>
        <v>2183.5311002401613</v>
      </c>
      <c r="G1603" t="str" cm="1">
        <f t="array" ref="G1603">IF(ROWS(_xlfn._xlws.FILTER(Table5[r],Table5[enz]=Table5[[#This Row],[enz]]))&gt;1,"many","1")</f>
        <v>many</v>
      </c>
      <c r="H1603" t="str" cm="1">
        <f t="array" ref="H1603">IF(ROWS(_xlfn._xlws.FILTER(Table5[r],Table5[rxn-no-enz]=Table5[[#This Row],[rxn-no-enz]]))&gt;1,"many","1")</f>
        <v>1</v>
      </c>
      <c r="I1603" t="str">
        <f>_xlfn.XLOOKUP(SUBSTITUTE(Table5[[#This Row],[r]],"'",""),Table6[rxn],Table6[rxn],"no")</f>
        <v>no</v>
      </c>
      <c r="J1603" t="str" cm="1">
        <f t="array" ref="J1603">_xlfn.XLOOKUP(Table5[[#This Row],[r]],"'"&amp;Table6[rxn]&amp;"'",Table6[expected kapp],"")</f>
        <v/>
      </c>
      <c r="L1603" t="s">
        <v>9991</v>
      </c>
      <c r="M1603">
        <v>8988.1774343278394</v>
      </c>
      <c r="AE1603" s="1" t="s">
        <v>12108</v>
      </c>
      <c r="AF1603" s="1" t="s">
        <v>2778</v>
      </c>
      <c r="AG1603" s="9">
        <v>1.557829989E-9</v>
      </c>
      <c r="AH1603" s="1" t="str">
        <f>_xlfn.TEXTAFTER(Table9[[#This Row],[rxn]],"-",-1)</f>
        <v>RPL8A</v>
      </c>
      <c r="AI1603" s="1" t="e">
        <f>_xlfn.TEXTAFTER(_xlfn.TEXTBEFORE(Table9[[#This Row],[rxn]],"-"&amp;Table9[[#This Row],[enz]]),"RXN-")</f>
        <v>#N/A</v>
      </c>
      <c r="AJ1603" s="1" t="e">
        <f>_xlfn.TEXTBEFORE(Table9[[#This Row],[rxn]],"_",-1)</f>
        <v>#N/A</v>
      </c>
    </row>
    <row r="1604" spans="1:36" ht="17" hidden="1" x14ac:dyDescent="0.25">
      <c r="A1604" t="s">
        <v>10135</v>
      </c>
      <c r="B1604" t="str">
        <f>_xlfn.TEXTAFTER(Table5[[#This Row],[r]],"-",-1)</f>
        <v>rt6998'</v>
      </c>
      <c r="C1604" t="str">
        <f>_xlfn.TEXTAFTER(_xlfn.TEXTBEFORE(Table5[[#This Row],[r]],"-"&amp;Table5[[#This Row],[enz]]),"'RXN-")</f>
        <v>MTHFC_m_FWD</v>
      </c>
      <c r="D1604">
        <v>11171.708534568001</v>
      </c>
      <c r="E1604">
        <f>_xlfn.XLOOKUP(Table5[[#This Row],[r]],Table3[r],Table3[kapp],"")</f>
        <v>8988.1774343278394</v>
      </c>
      <c r="F1604">
        <f>Table5[[#This Row],[kapp]]-Table5[[#This Row],[old]]</f>
        <v>2183.5311002401613</v>
      </c>
      <c r="G1604" t="str" cm="1">
        <f t="array" ref="G1604">IF(ROWS(_xlfn._xlws.FILTER(Table5[r],Table5[enz]=Table5[[#This Row],[enz]]))&gt;1,"many","1")</f>
        <v>many</v>
      </c>
      <c r="H1604" t="str" cm="1">
        <f t="array" ref="H1604">IF(ROWS(_xlfn._xlws.FILTER(Table5[r],Table5[rxn-no-enz]=Table5[[#This Row],[rxn-no-enz]]))&gt;1,"many","1")</f>
        <v>1</v>
      </c>
      <c r="I1604" t="str">
        <f>_xlfn.XLOOKUP(SUBSTITUTE(Table5[[#This Row],[r]],"'",""),Table6[rxn],Table6[rxn],"no")</f>
        <v>no</v>
      </c>
      <c r="J1604" t="str" cm="1">
        <f t="array" ref="J1604">_xlfn.XLOOKUP(Table5[[#This Row],[r]],"'"&amp;Table6[rxn]&amp;"'",Table6[expected kapp],"")</f>
        <v/>
      </c>
      <c r="L1604" t="s">
        <v>9992</v>
      </c>
      <c r="M1604">
        <v>8988.1774343278394</v>
      </c>
      <c r="AE1604" s="1" t="s">
        <v>4626</v>
      </c>
      <c r="AF1604" s="1" t="s">
        <v>2778</v>
      </c>
      <c r="AG1604" s="9">
        <v>3.0389066000000002E-10</v>
      </c>
      <c r="AH1604" s="1" t="str">
        <f>_xlfn.TEXTAFTER(Table9[[#This Row],[rxn]],"-",-1)</f>
        <v>RPL8B</v>
      </c>
      <c r="AI1604" s="1" t="e">
        <f>_xlfn.TEXTAFTER(_xlfn.TEXTBEFORE(Table9[[#This Row],[rxn]],"-"&amp;Table9[[#This Row],[enz]]),"RXN-")</f>
        <v>#N/A</v>
      </c>
      <c r="AJ1604" s="1" t="e">
        <f>_xlfn.TEXTBEFORE(Table9[[#This Row],[rxn]],"_",-1)</f>
        <v>#N/A</v>
      </c>
    </row>
    <row r="1605" spans="1:36" ht="17" hidden="1" x14ac:dyDescent="0.25">
      <c r="A1605" t="s">
        <v>10136</v>
      </c>
      <c r="B1605" t="str">
        <f>_xlfn.TEXTAFTER(Table5[[#This Row],[r]],"-",-1)</f>
        <v>rt6998'</v>
      </c>
      <c r="C1605" t="str">
        <f>_xlfn.TEXTAFTER(_xlfn.TEXTBEFORE(Table5[[#This Row],[r]],"-"&amp;Table5[[#This Row],[enz]]),"'RXN-")</f>
        <v>MTHFC_m_REV</v>
      </c>
      <c r="D1605">
        <v>11171.708534568001</v>
      </c>
      <c r="E1605">
        <f>_xlfn.XLOOKUP(Table5[[#This Row],[r]],Table3[r],Table3[kapp],"")</f>
        <v>8988.1774343278394</v>
      </c>
      <c r="F1605">
        <f>Table5[[#This Row],[kapp]]-Table5[[#This Row],[old]]</f>
        <v>2183.5311002401613</v>
      </c>
      <c r="G1605" t="str" cm="1">
        <f t="array" ref="G1605">IF(ROWS(_xlfn._xlws.FILTER(Table5[r],Table5[enz]=Table5[[#This Row],[enz]]))&gt;1,"many","1")</f>
        <v>many</v>
      </c>
      <c r="H1605" t="str" cm="1">
        <f t="array" ref="H1605">IF(ROWS(_xlfn._xlws.FILTER(Table5[r],Table5[rxn-no-enz]=Table5[[#This Row],[rxn-no-enz]]))&gt;1,"many","1")</f>
        <v>1</v>
      </c>
      <c r="I1605" t="str">
        <f>_xlfn.XLOOKUP(SUBSTITUTE(Table5[[#This Row],[r]],"'",""),Table6[rxn],Table6[rxn],"no")</f>
        <v>no</v>
      </c>
      <c r="J1605" t="str" cm="1">
        <f t="array" ref="J1605">_xlfn.XLOOKUP(Table5[[#This Row],[r]],"'"&amp;Table6[rxn]&amp;"'",Table6[expected kapp],"")</f>
        <v/>
      </c>
      <c r="L1605" t="s">
        <v>9993</v>
      </c>
      <c r="M1605">
        <v>8988.1774343278394</v>
      </c>
      <c r="AE1605" s="1" t="s">
        <v>4627</v>
      </c>
      <c r="AF1605" s="1" t="s">
        <v>2778</v>
      </c>
      <c r="AG1605" s="9">
        <v>2.6505096619999998E-9</v>
      </c>
      <c r="AH1605" s="1" t="str">
        <f>_xlfn.TEXTAFTER(Table9[[#This Row],[rxn]],"-",-1)</f>
        <v>RPL9A</v>
      </c>
      <c r="AI1605" s="1" t="e">
        <f>_xlfn.TEXTAFTER(_xlfn.TEXTBEFORE(Table9[[#This Row],[rxn]],"-"&amp;Table9[[#This Row],[enz]]),"RXN-")</f>
        <v>#N/A</v>
      </c>
      <c r="AJ1605" s="1" t="e">
        <f>_xlfn.TEXTBEFORE(Table9[[#This Row],[rxn]],"_",-1)</f>
        <v>#N/A</v>
      </c>
    </row>
    <row r="1606" spans="1:36" ht="17" hidden="1" x14ac:dyDescent="0.25">
      <c r="A1606" t="s">
        <v>10137</v>
      </c>
      <c r="B1606" t="str">
        <f>_xlfn.TEXTAFTER(Table5[[#This Row],[r]],"-",-1)</f>
        <v>rt6998'</v>
      </c>
      <c r="C1606" t="str">
        <f>_xlfn.TEXTAFTER(_xlfn.TEXTBEFORE(Table5[[#This Row],[r]],"-"&amp;Table5[[#This Row],[enz]]),"'RXN-")</f>
        <v>MTHFD_c_REV</v>
      </c>
      <c r="D1606">
        <v>11171.708534568001</v>
      </c>
      <c r="E1606">
        <f>_xlfn.XLOOKUP(Table5[[#This Row],[r]],Table3[r],Table3[kapp],"")</f>
        <v>8988.1774343278394</v>
      </c>
      <c r="F1606">
        <f>Table5[[#This Row],[kapp]]-Table5[[#This Row],[old]]</f>
        <v>2183.5311002401613</v>
      </c>
      <c r="G1606" t="str" cm="1">
        <f t="array" ref="G1606">IF(ROWS(_xlfn._xlws.FILTER(Table5[r],Table5[enz]=Table5[[#This Row],[enz]]))&gt;1,"many","1")</f>
        <v>many</v>
      </c>
      <c r="H1606" t="str" cm="1">
        <f t="array" ref="H1606">IF(ROWS(_xlfn._xlws.FILTER(Table5[r],Table5[rxn-no-enz]=Table5[[#This Row],[rxn-no-enz]]))&gt;1,"many","1")</f>
        <v>1</v>
      </c>
      <c r="I1606" t="str">
        <f>_xlfn.XLOOKUP(SUBSTITUTE(Table5[[#This Row],[r]],"'",""),Table6[rxn],Table6[rxn],"no")</f>
        <v>no</v>
      </c>
      <c r="J1606" t="str" cm="1">
        <f t="array" ref="J1606">_xlfn.XLOOKUP(Table5[[#This Row],[r]],"'"&amp;Table6[rxn]&amp;"'",Table6[expected kapp],"")</f>
        <v/>
      </c>
      <c r="L1606" t="s">
        <v>9994</v>
      </c>
      <c r="M1606">
        <v>8988.1774343278394</v>
      </c>
      <c r="AE1606" s="1" t="s">
        <v>4628</v>
      </c>
      <c r="AF1606" s="1" t="s">
        <v>2778</v>
      </c>
      <c r="AG1606" s="9">
        <v>2.716493656E-9</v>
      </c>
      <c r="AH1606" s="1" t="str">
        <f>_xlfn.TEXTAFTER(Table9[[#This Row],[rxn]],"-",-1)</f>
        <v>RPP0</v>
      </c>
      <c r="AI1606" s="1" t="e">
        <f>_xlfn.TEXTAFTER(_xlfn.TEXTBEFORE(Table9[[#This Row],[rxn]],"-"&amp;Table9[[#This Row],[enz]]),"RXN-")</f>
        <v>#N/A</v>
      </c>
      <c r="AJ1606" s="1" t="e">
        <f>_xlfn.TEXTBEFORE(Table9[[#This Row],[rxn]],"_",-1)</f>
        <v>#N/A</v>
      </c>
    </row>
    <row r="1607" spans="1:36" ht="17" hidden="1" x14ac:dyDescent="0.25">
      <c r="A1607" t="s">
        <v>10138</v>
      </c>
      <c r="B1607" t="str">
        <f>_xlfn.TEXTAFTER(Table5[[#This Row],[r]],"-",-1)</f>
        <v>rt6998'</v>
      </c>
      <c r="C1607" t="str">
        <f>_xlfn.TEXTAFTER(_xlfn.TEXTBEFORE(Table5[[#This Row],[r]],"-"&amp;Table5[[#This Row],[enz]]),"'RXN-")</f>
        <v>MTHFD_m_FWD</v>
      </c>
      <c r="D1607">
        <v>11171.708534568001</v>
      </c>
      <c r="E1607">
        <f>_xlfn.XLOOKUP(Table5[[#This Row],[r]],Table3[r],Table3[kapp],"")</f>
        <v>8988.1774343278394</v>
      </c>
      <c r="F1607">
        <f>Table5[[#This Row],[kapp]]-Table5[[#This Row],[old]]</f>
        <v>2183.5311002401613</v>
      </c>
      <c r="G1607" t="str" cm="1">
        <f t="array" ref="G1607">IF(ROWS(_xlfn._xlws.FILTER(Table5[r],Table5[enz]=Table5[[#This Row],[enz]]))&gt;1,"many","1")</f>
        <v>many</v>
      </c>
      <c r="H1607" t="str" cm="1">
        <f t="array" ref="H1607">IF(ROWS(_xlfn._xlws.FILTER(Table5[r],Table5[rxn-no-enz]=Table5[[#This Row],[rxn-no-enz]]))&gt;1,"many","1")</f>
        <v>1</v>
      </c>
      <c r="I1607" t="str">
        <f>_xlfn.XLOOKUP(SUBSTITUTE(Table5[[#This Row],[r]],"'",""),Table6[rxn],Table6[rxn],"no")</f>
        <v>no</v>
      </c>
      <c r="J1607" t="str" cm="1">
        <f t="array" ref="J1607">_xlfn.XLOOKUP(Table5[[#This Row],[r]],"'"&amp;Table6[rxn]&amp;"'",Table6[expected kapp],"")</f>
        <v/>
      </c>
      <c r="L1607" t="s">
        <v>9995</v>
      </c>
      <c r="M1607">
        <v>8988.1774343278394</v>
      </c>
      <c r="AE1607" s="1" t="s">
        <v>4629</v>
      </c>
      <c r="AF1607" s="1" t="s">
        <v>2778</v>
      </c>
      <c r="AG1607" s="9">
        <v>3.62388011E-10</v>
      </c>
      <c r="AH1607" s="1" t="str">
        <f>_xlfn.TEXTAFTER(Table9[[#This Row],[rxn]],"-",-1)</f>
        <v>RPP1A</v>
      </c>
      <c r="AI1607" s="1" t="e">
        <f>_xlfn.TEXTAFTER(_xlfn.TEXTBEFORE(Table9[[#This Row],[rxn]],"-"&amp;Table9[[#This Row],[enz]]),"RXN-")</f>
        <v>#N/A</v>
      </c>
      <c r="AJ1607" s="1" t="e">
        <f>_xlfn.TEXTBEFORE(Table9[[#This Row],[rxn]],"_",-1)</f>
        <v>#N/A</v>
      </c>
    </row>
    <row r="1608" spans="1:36" ht="17" hidden="1" x14ac:dyDescent="0.25">
      <c r="A1608" t="s">
        <v>10139</v>
      </c>
      <c r="B1608" t="str">
        <f>_xlfn.TEXTAFTER(Table5[[#This Row],[r]],"-",-1)</f>
        <v>rt6998'</v>
      </c>
      <c r="C1608" t="str">
        <f>_xlfn.TEXTAFTER(_xlfn.TEXTBEFORE(Table5[[#This Row],[r]],"-"&amp;Table5[[#This Row],[enz]]),"'RXN-")</f>
        <v>MTHFD_m_REV</v>
      </c>
      <c r="D1608">
        <v>11171.708534568001</v>
      </c>
      <c r="E1608">
        <f>_xlfn.XLOOKUP(Table5[[#This Row],[r]],Table3[r],Table3[kapp],"")</f>
        <v>8988.1774343278394</v>
      </c>
      <c r="F1608">
        <f>Table5[[#This Row],[kapp]]-Table5[[#This Row],[old]]</f>
        <v>2183.5311002401613</v>
      </c>
      <c r="G1608" t="str" cm="1">
        <f t="array" ref="G1608">IF(ROWS(_xlfn._xlws.FILTER(Table5[r],Table5[enz]=Table5[[#This Row],[enz]]))&gt;1,"many","1")</f>
        <v>many</v>
      </c>
      <c r="H1608" t="str" cm="1">
        <f t="array" ref="H1608">IF(ROWS(_xlfn._xlws.FILTER(Table5[r],Table5[rxn-no-enz]=Table5[[#This Row],[rxn-no-enz]]))&gt;1,"many","1")</f>
        <v>1</v>
      </c>
      <c r="I1608" t="str">
        <f>_xlfn.XLOOKUP(SUBSTITUTE(Table5[[#This Row],[r]],"'",""),Table6[rxn],Table6[rxn],"no")</f>
        <v>no</v>
      </c>
      <c r="J1608" t="str" cm="1">
        <f t="array" ref="J1608">_xlfn.XLOOKUP(Table5[[#This Row],[r]],"'"&amp;Table6[rxn]&amp;"'",Table6[expected kapp],"")</f>
        <v/>
      </c>
      <c r="L1608" t="s">
        <v>9996</v>
      </c>
      <c r="M1608">
        <v>8988.1774343278394</v>
      </c>
      <c r="AE1608" s="1" t="s">
        <v>4630</v>
      </c>
      <c r="AF1608" s="1" t="s">
        <v>2778</v>
      </c>
      <c r="AG1608" s="9">
        <v>7.3546206579999997E-9</v>
      </c>
      <c r="AH1608" s="1" t="str">
        <f>_xlfn.TEXTAFTER(Table9[[#This Row],[rxn]],"-",-1)</f>
        <v>RPP2A</v>
      </c>
      <c r="AI1608" s="1" t="e">
        <f>_xlfn.TEXTAFTER(_xlfn.TEXTBEFORE(Table9[[#This Row],[rxn]],"-"&amp;Table9[[#This Row],[enz]]),"RXN-")</f>
        <v>#N/A</v>
      </c>
      <c r="AJ1608" s="1" t="e">
        <f>_xlfn.TEXTBEFORE(Table9[[#This Row],[rxn]],"_",-1)</f>
        <v>#N/A</v>
      </c>
    </row>
    <row r="1609" spans="1:36" ht="17" hidden="1" x14ac:dyDescent="0.25">
      <c r="A1609" t="s">
        <v>10140</v>
      </c>
      <c r="B1609" t="str">
        <f>_xlfn.TEXTAFTER(Table5[[#This Row],[r]],"-",-1)</f>
        <v>rt4257'</v>
      </c>
      <c r="C1609" t="str">
        <f>_xlfn.TEXTAFTER(_xlfn.TEXTBEFORE(Table5[[#This Row],[r]],"-"&amp;Table5[[#This Row],[enz]]),"'RXN-")</f>
        <v>MTHFD2i_c_FWD</v>
      </c>
      <c r="D1609">
        <v>11171.708534568001</v>
      </c>
      <c r="E1609">
        <f>_xlfn.XLOOKUP(Table5[[#This Row],[r]],Table3[r],Table3[kapp],"")</f>
        <v>8988.1774343278394</v>
      </c>
      <c r="F1609">
        <f>Table5[[#This Row],[kapp]]-Table5[[#This Row],[old]]</f>
        <v>2183.5311002401613</v>
      </c>
      <c r="G1609" t="str" cm="1">
        <f t="array" ref="G1609">IF(ROWS(_xlfn._xlws.FILTER(Table5[r],Table5[enz]=Table5[[#This Row],[enz]]))&gt;1,"many","1")</f>
        <v>1</v>
      </c>
      <c r="H1609" t="str" cm="1">
        <f t="array" ref="H1609">IF(ROWS(_xlfn._xlws.FILTER(Table5[r],Table5[rxn-no-enz]=Table5[[#This Row],[rxn-no-enz]]))&gt;1,"many","1")</f>
        <v>1</v>
      </c>
      <c r="I1609" t="str">
        <f>_xlfn.XLOOKUP(SUBSTITUTE(Table5[[#This Row],[r]],"'",""),Table6[rxn],Table6[rxn],"no")</f>
        <v>no</v>
      </c>
      <c r="J1609" t="str" cm="1">
        <f t="array" ref="J1609">_xlfn.XLOOKUP(Table5[[#This Row],[r]],"'"&amp;Table6[rxn]&amp;"'",Table6[expected kapp],"")</f>
        <v/>
      </c>
      <c r="L1609" t="s">
        <v>9997</v>
      </c>
      <c r="M1609">
        <v>8988.1774343278394</v>
      </c>
      <c r="AE1609" s="1" t="s">
        <v>4631</v>
      </c>
      <c r="AF1609" s="1" t="s">
        <v>2778</v>
      </c>
      <c r="AG1609" s="9">
        <v>2.0396991519999999E-9</v>
      </c>
      <c r="AH1609" s="1" t="str">
        <f>_xlfn.TEXTAFTER(Table9[[#This Row],[rxn]],"-",-1)</f>
        <v>RPS0A</v>
      </c>
      <c r="AI1609" s="1" t="e">
        <f>_xlfn.TEXTAFTER(_xlfn.TEXTBEFORE(Table9[[#This Row],[rxn]],"-"&amp;Table9[[#This Row],[enz]]),"RXN-")</f>
        <v>#N/A</v>
      </c>
      <c r="AJ1609" s="1" t="e">
        <f>_xlfn.TEXTBEFORE(Table9[[#This Row],[rxn]],"_",-1)</f>
        <v>#N/A</v>
      </c>
    </row>
    <row r="1610" spans="1:36" ht="17" hidden="1" x14ac:dyDescent="0.25">
      <c r="A1610" t="s">
        <v>10141</v>
      </c>
      <c r="B1610" t="str">
        <f>_xlfn.TEXTAFTER(Table5[[#This Row],[r]],"-",-1)</f>
        <v>rt0075'</v>
      </c>
      <c r="C1610" t="str">
        <f>_xlfn.TEXTAFTER(_xlfn.TEXTBEFORE(Table5[[#This Row],[r]],"-"&amp;Table5[[#This Row],[enz]]),"'RXN-")</f>
        <v>MTMOHT_m_FWD</v>
      </c>
      <c r="D1610">
        <v>11171.708534568001</v>
      </c>
      <c r="E1610">
        <f>_xlfn.XLOOKUP(Table5[[#This Row],[r]],Table3[r],Table3[kapp],"")</f>
        <v>8988.1774343278394</v>
      </c>
      <c r="F1610">
        <f>Table5[[#This Row],[kapp]]-Table5[[#This Row],[old]]</f>
        <v>2183.5311002401613</v>
      </c>
      <c r="G1610" t="str" cm="1">
        <f t="array" ref="G1610">IF(ROWS(_xlfn._xlws.FILTER(Table5[r],Table5[enz]=Table5[[#This Row],[enz]]))&gt;1,"many","1")</f>
        <v>1</v>
      </c>
      <c r="H1610" t="str" cm="1">
        <f t="array" ref="H1610">IF(ROWS(_xlfn._xlws.FILTER(Table5[r],Table5[rxn-no-enz]=Table5[[#This Row],[rxn-no-enz]]))&gt;1,"many","1")</f>
        <v>1</v>
      </c>
      <c r="I1610" t="str">
        <f>_xlfn.XLOOKUP(SUBSTITUTE(Table5[[#This Row],[r]],"'",""),Table6[rxn],Table6[rxn],"no")</f>
        <v>no</v>
      </c>
      <c r="J1610" t="str" cm="1">
        <f t="array" ref="J1610">_xlfn.XLOOKUP(Table5[[#This Row],[r]],"'"&amp;Table6[rxn]&amp;"'",Table6[expected kapp],"")</f>
        <v/>
      </c>
      <c r="L1610" t="s">
        <v>8480</v>
      </c>
      <c r="M1610">
        <v>11057.538189593301</v>
      </c>
      <c r="AE1610" s="1" t="s">
        <v>4632</v>
      </c>
      <c r="AF1610" s="1" t="s">
        <v>2778</v>
      </c>
      <c r="AG1610" s="9">
        <v>1.777644328E-9</v>
      </c>
      <c r="AH1610" s="1" t="str">
        <f>_xlfn.TEXTAFTER(Table9[[#This Row],[rxn]],"-",-1)</f>
        <v>RPS10A</v>
      </c>
      <c r="AI1610" s="1" t="e">
        <f>_xlfn.TEXTAFTER(_xlfn.TEXTBEFORE(Table9[[#This Row],[rxn]],"-"&amp;Table9[[#This Row],[enz]]),"RXN-")</f>
        <v>#N/A</v>
      </c>
      <c r="AJ1610" s="1" t="e">
        <f>_xlfn.TEXTBEFORE(Table9[[#This Row],[rxn]],"_",-1)</f>
        <v>#N/A</v>
      </c>
    </row>
    <row r="1611" spans="1:36" ht="17" hidden="1" x14ac:dyDescent="0.25">
      <c r="A1611" t="s">
        <v>10142</v>
      </c>
      <c r="B1611" t="str">
        <f>_xlfn.TEXTAFTER(Table5[[#This Row],[r]],"-",-1)</f>
        <v>rt5017'</v>
      </c>
      <c r="C1611" t="str">
        <f>_xlfn.TEXTAFTER(_xlfn.TEXTBEFORE(Table5[[#This Row],[r]],"-"&amp;Table5[[#This Row],[enz]]),"'RXN-")</f>
        <v>MTRI_c_REV</v>
      </c>
      <c r="D1611">
        <v>11171.708534568001</v>
      </c>
      <c r="E1611">
        <f>_xlfn.XLOOKUP(Table5[[#This Row],[r]],Table3[r],Table3[kapp],"")</f>
        <v>8988.1774343278394</v>
      </c>
      <c r="F1611">
        <f>Table5[[#This Row],[kapp]]-Table5[[#This Row],[old]]</f>
        <v>2183.5311002401613</v>
      </c>
      <c r="G1611" t="str" cm="1">
        <f t="array" ref="G1611">IF(ROWS(_xlfn._xlws.FILTER(Table5[r],Table5[enz]=Table5[[#This Row],[enz]]))&gt;1,"many","1")</f>
        <v>many</v>
      </c>
      <c r="H1611" t="str" cm="1">
        <f t="array" ref="H1611">IF(ROWS(_xlfn._xlws.FILTER(Table5[r],Table5[rxn-no-enz]=Table5[[#This Row],[rxn-no-enz]]))&gt;1,"many","1")</f>
        <v>1</v>
      </c>
      <c r="I1611" t="str">
        <f>_xlfn.XLOOKUP(SUBSTITUTE(Table5[[#This Row],[r]],"'",""),Table6[rxn],Table6[rxn],"no")</f>
        <v>no</v>
      </c>
      <c r="J1611" t="str" cm="1">
        <f t="array" ref="J1611">_xlfn.XLOOKUP(Table5[[#This Row],[r]],"'"&amp;Table6[rxn]&amp;"'",Table6[expected kapp],"")</f>
        <v/>
      </c>
      <c r="L1611" t="s">
        <v>8481</v>
      </c>
      <c r="M1611">
        <v>15065.2254309031</v>
      </c>
      <c r="AE1611" s="1" t="s">
        <v>4633</v>
      </c>
      <c r="AF1611" s="1" t="s">
        <v>2778</v>
      </c>
      <c r="AG1611" s="9">
        <v>8.1156910000000004E-10</v>
      </c>
      <c r="AH1611" s="1" t="str">
        <f>_xlfn.TEXTAFTER(Table9[[#This Row],[rxn]],"-",-1)</f>
        <v>RPS11A</v>
      </c>
      <c r="AI1611" s="1" t="e">
        <f>_xlfn.TEXTAFTER(_xlfn.TEXTBEFORE(Table9[[#This Row],[rxn]],"-"&amp;Table9[[#This Row],[enz]]),"RXN-")</f>
        <v>#N/A</v>
      </c>
      <c r="AJ1611" s="1" t="e">
        <f>_xlfn.TEXTBEFORE(Table9[[#This Row],[rxn]],"_",-1)</f>
        <v>#N/A</v>
      </c>
    </row>
    <row r="1612" spans="1:36" ht="17" hidden="1" x14ac:dyDescent="0.25">
      <c r="A1612" t="s">
        <v>10143</v>
      </c>
      <c r="B1612" t="str">
        <f>_xlfn.TEXTAFTER(Table5[[#This Row],[r]],"-",-1)</f>
        <v>rt5684'</v>
      </c>
      <c r="C1612" t="str">
        <f>_xlfn.TEXTAFTER(_xlfn.TEXTBEFORE(Table5[[#This Row],[r]],"-"&amp;Table5[[#This Row],[enz]]),"'RXN-")</f>
        <v>MUCOCI_c_FWD</v>
      </c>
      <c r="D1612">
        <v>11171.708534568001</v>
      </c>
      <c r="E1612">
        <f>_xlfn.XLOOKUP(Table5[[#This Row],[r]],Table3[r],Table3[kapp],"")</f>
        <v>8988.1774343278394</v>
      </c>
      <c r="F1612">
        <f>Table5[[#This Row],[kapp]]-Table5[[#This Row],[old]]</f>
        <v>2183.5311002401613</v>
      </c>
      <c r="G1612" t="str" cm="1">
        <f t="array" ref="G1612">IF(ROWS(_xlfn._xlws.FILTER(Table5[r],Table5[enz]=Table5[[#This Row],[enz]]))&gt;1,"many","1")</f>
        <v>many</v>
      </c>
      <c r="H1612" t="str" cm="1">
        <f t="array" ref="H1612">IF(ROWS(_xlfn._xlws.FILTER(Table5[r],Table5[rxn-no-enz]=Table5[[#This Row],[rxn-no-enz]]))&gt;1,"many","1")</f>
        <v>1</v>
      </c>
      <c r="I1612" t="str">
        <f>_xlfn.XLOOKUP(SUBSTITUTE(Table5[[#This Row],[r]],"'",""),Table6[rxn],Table6[rxn],"no")</f>
        <v>no</v>
      </c>
      <c r="J1612" t="str" cm="1">
        <f t="array" ref="J1612">_xlfn.XLOOKUP(Table5[[#This Row],[r]],"'"&amp;Table6[rxn]&amp;"'",Table6[expected kapp],"")</f>
        <v/>
      </c>
      <c r="L1612" t="s">
        <v>9998</v>
      </c>
      <c r="M1612">
        <v>8988.1774343278394</v>
      </c>
      <c r="AE1612" s="1" t="s">
        <v>4634</v>
      </c>
      <c r="AF1612" s="1" t="s">
        <v>2778</v>
      </c>
      <c r="AG1612" s="9">
        <v>1.8551107199999999E-9</v>
      </c>
      <c r="AH1612" s="1" t="str">
        <f>_xlfn.TEXTAFTER(Table9[[#This Row],[rxn]],"-",-1)</f>
        <v>RPS12</v>
      </c>
      <c r="AI1612" s="1" t="e">
        <f>_xlfn.TEXTAFTER(_xlfn.TEXTBEFORE(Table9[[#This Row],[rxn]],"-"&amp;Table9[[#This Row],[enz]]),"RXN-")</f>
        <v>#N/A</v>
      </c>
      <c r="AJ1612" s="1" t="e">
        <f>_xlfn.TEXTBEFORE(Table9[[#This Row],[rxn]],"_",-1)</f>
        <v>#N/A</v>
      </c>
    </row>
    <row r="1613" spans="1:36" ht="17" hidden="1" x14ac:dyDescent="0.25">
      <c r="A1613" t="s">
        <v>10144</v>
      </c>
      <c r="B1613" t="str">
        <f>_xlfn.TEXTAFTER(Table5[[#This Row],[r]],"-",-1)</f>
        <v>rt5684'</v>
      </c>
      <c r="C1613" t="str">
        <f>_xlfn.TEXTAFTER(_xlfn.TEXTBEFORE(Table5[[#This Row],[r]],"-"&amp;Table5[[#This Row],[enz]]),"'RXN-")</f>
        <v>MUCOCI_c_REV</v>
      </c>
      <c r="D1613">
        <v>11171.708534568001</v>
      </c>
      <c r="E1613">
        <f>_xlfn.XLOOKUP(Table5[[#This Row],[r]],Table3[r],Table3[kapp],"")</f>
        <v>8988.1774343278394</v>
      </c>
      <c r="F1613">
        <f>Table5[[#This Row],[kapp]]-Table5[[#This Row],[old]]</f>
        <v>2183.5311002401613</v>
      </c>
      <c r="G1613" t="str" cm="1">
        <f t="array" ref="G1613">IF(ROWS(_xlfn._xlws.FILTER(Table5[r],Table5[enz]=Table5[[#This Row],[enz]]))&gt;1,"many","1")</f>
        <v>many</v>
      </c>
      <c r="H1613" t="str" cm="1">
        <f t="array" ref="H1613">IF(ROWS(_xlfn._xlws.FILTER(Table5[r],Table5[rxn-no-enz]=Table5[[#This Row],[rxn-no-enz]]))&gt;1,"many","1")</f>
        <v>1</v>
      </c>
      <c r="I1613" t="str">
        <f>_xlfn.XLOOKUP(SUBSTITUTE(Table5[[#This Row],[r]],"'",""),Table6[rxn],Table6[rxn],"no")</f>
        <v>no</v>
      </c>
      <c r="J1613" t="str" cm="1">
        <f t="array" ref="J1613">_xlfn.XLOOKUP(Table5[[#This Row],[r]],"'"&amp;Table6[rxn]&amp;"'",Table6[expected kapp],"")</f>
        <v/>
      </c>
      <c r="L1613" t="s">
        <v>9999</v>
      </c>
      <c r="M1613">
        <v>8988.1774343278394</v>
      </c>
      <c r="AE1613" s="1" t="s">
        <v>4635</v>
      </c>
      <c r="AF1613" s="1" t="s">
        <v>2778</v>
      </c>
      <c r="AG1613" s="9">
        <v>6.1126656800000003E-10</v>
      </c>
      <c r="AH1613" s="1" t="str">
        <f>_xlfn.TEXTAFTER(Table9[[#This Row],[rxn]],"-",-1)</f>
        <v>RPS13</v>
      </c>
      <c r="AI1613" s="1" t="e">
        <f>_xlfn.TEXTAFTER(_xlfn.TEXTBEFORE(Table9[[#This Row],[rxn]],"-"&amp;Table9[[#This Row],[enz]]),"RXN-")</f>
        <v>#N/A</v>
      </c>
      <c r="AJ1613" s="1" t="e">
        <f>_xlfn.TEXTBEFORE(Table9[[#This Row],[rxn]],"_",-1)</f>
        <v>#N/A</v>
      </c>
    </row>
    <row r="1614" spans="1:36" ht="17" hidden="1" x14ac:dyDescent="0.25">
      <c r="A1614" t="s">
        <v>10145</v>
      </c>
      <c r="B1614" t="str">
        <f>_xlfn.TEXTAFTER(Table5[[#This Row],[r]],"-",-1)</f>
        <v>rt4254'</v>
      </c>
      <c r="C1614" t="str">
        <f>_xlfn.TEXTAFTER(_xlfn.TEXTBEFORE(Table5[[#This Row],[r]],"-"&amp;Table5[[#This Row],[enz]]),"'RXN-")</f>
        <v>MUCOCI_e_FWD</v>
      </c>
      <c r="D1614">
        <v>11171.708534568001</v>
      </c>
      <c r="E1614">
        <f>_xlfn.XLOOKUP(Table5[[#This Row],[r]],Table3[r],Table3[kapp],"")</f>
        <v>8988.1774343278394</v>
      </c>
      <c r="F1614">
        <f>Table5[[#This Row],[kapp]]-Table5[[#This Row],[old]]</f>
        <v>2183.5311002401613</v>
      </c>
      <c r="G1614" t="str" cm="1">
        <f t="array" ref="G1614">IF(ROWS(_xlfn._xlws.FILTER(Table5[r],Table5[enz]=Table5[[#This Row],[enz]]))&gt;1,"many","1")</f>
        <v>many</v>
      </c>
      <c r="H1614" t="str" cm="1">
        <f t="array" ref="H1614">IF(ROWS(_xlfn._xlws.FILTER(Table5[r],Table5[rxn-no-enz]=Table5[[#This Row],[rxn-no-enz]]))&gt;1,"many","1")</f>
        <v>1</v>
      </c>
      <c r="I1614" t="str">
        <f>_xlfn.XLOOKUP(SUBSTITUTE(Table5[[#This Row],[r]],"'",""),Table6[rxn],Table6[rxn],"no")</f>
        <v>no</v>
      </c>
      <c r="J1614" t="str" cm="1">
        <f t="array" ref="J1614">_xlfn.XLOOKUP(Table5[[#This Row],[r]],"'"&amp;Table6[rxn]&amp;"'",Table6[expected kapp],"")</f>
        <v/>
      </c>
      <c r="L1614" t="s">
        <v>10000</v>
      </c>
      <c r="M1614">
        <v>8988.1774343278394</v>
      </c>
      <c r="AE1614" s="1" t="s">
        <v>4636</v>
      </c>
      <c r="AF1614" s="1" t="s">
        <v>2778</v>
      </c>
      <c r="AG1614" s="9">
        <v>1.3227250369999899E-9</v>
      </c>
      <c r="AH1614" s="1" t="str">
        <f>_xlfn.TEXTAFTER(Table9[[#This Row],[rxn]],"-",-1)</f>
        <v>RPS14A</v>
      </c>
      <c r="AI1614" s="1" t="e">
        <f>_xlfn.TEXTAFTER(_xlfn.TEXTBEFORE(Table9[[#This Row],[rxn]],"-"&amp;Table9[[#This Row],[enz]]),"RXN-")</f>
        <v>#N/A</v>
      </c>
      <c r="AJ1614" s="1" t="e">
        <f>_xlfn.TEXTBEFORE(Table9[[#This Row],[rxn]],"_",-1)</f>
        <v>#N/A</v>
      </c>
    </row>
    <row r="1615" spans="1:36" ht="17" hidden="1" x14ac:dyDescent="0.25">
      <c r="A1615" t="s">
        <v>10146</v>
      </c>
      <c r="B1615" t="str">
        <f>_xlfn.TEXTAFTER(Table5[[#This Row],[r]],"-",-1)</f>
        <v>rt4254'</v>
      </c>
      <c r="C1615" t="str">
        <f>_xlfn.TEXTAFTER(_xlfn.TEXTBEFORE(Table5[[#This Row],[r]],"-"&amp;Table5[[#This Row],[enz]]),"'RXN-")</f>
        <v>MUCOCI_e_REV</v>
      </c>
      <c r="D1615">
        <v>11171.708534568001</v>
      </c>
      <c r="E1615">
        <f>_xlfn.XLOOKUP(Table5[[#This Row],[r]],Table3[r],Table3[kapp],"")</f>
        <v>8988.1774343278394</v>
      </c>
      <c r="F1615">
        <f>Table5[[#This Row],[kapp]]-Table5[[#This Row],[old]]</f>
        <v>2183.5311002401613</v>
      </c>
      <c r="G1615" t="str" cm="1">
        <f t="array" ref="G1615">IF(ROWS(_xlfn._xlws.FILTER(Table5[r],Table5[enz]=Table5[[#This Row],[enz]]))&gt;1,"many","1")</f>
        <v>many</v>
      </c>
      <c r="H1615" t="str" cm="1">
        <f t="array" ref="H1615">IF(ROWS(_xlfn._xlws.FILTER(Table5[r],Table5[rxn-no-enz]=Table5[[#This Row],[rxn-no-enz]]))&gt;1,"many","1")</f>
        <v>1</v>
      </c>
      <c r="I1615" t="str">
        <f>_xlfn.XLOOKUP(SUBSTITUTE(Table5[[#This Row],[r]],"'",""),Table6[rxn],Table6[rxn],"no")</f>
        <v>no</v>
      </c>
      <c r="J1615" t="str" cm="1">
        <f t="array" ref="J1615">_xlfn.XLOOKUP(Table5[[#This Row],[r]],"'"&amp;Table6[rxn]&amp;"'",Table6[expected kapp],"")</f>
        <v/>
      </c>
      <c r="L1615" t="s">
        <v>10001</v>
      </c>
      <c r="M1615">
        <v>8988.1774343278394</v>
      </c>
      <c r="AE1615" s="1" t="s">
        <v>12109</v>
      </c>
      <c r="AF1615" s="1" t="s">
        <v>2778</v>
      </c>
      <c r="AG1615" s="9">
        <v>1.8291149299999999E-10</v>
      </c>
      <c r="AH1615" s="1" t="str">
        <f>_xlfn.TEXTAFTER(Table9[[#This Row],[rxn]],"-",-1)</f>
        <v>RPS15</v>
      </c>
      <c r="AI1615" s="1" t="e">
        <f>_xlfn.TEXTAFTER(_xlfn.TEXTBEFORE(Table9[[#This Row],[rxn]],"-"&amp;Table9[[#This Row],[enz]]),"RXN-")</f>
        <v>#N/A</v>
      </c>
      <c r="AJ1615" s="1" t="e">
        <f>_xlfn.TEXTBEFORE(Table9[[#This Row],[rxn]],"_",-1)</f>
        <v>#N/A</v>
      </c>
    </row>
    <row r="1616" spans="1:36" ht="17" hidden="1" x14ac:dyDescent="0.25">
      <c r="A1616" t="s">
        <v>10147</v>
      </c>
      <c r="B1616" t="str">
        <f>_xlfn.TEXTAFTER(Table5[[#This Row],[r]],"-",-1)</f>
        <v>rt3853'</v>
      </c>
      <c r="C1616" t="str">
        <f>_xlfn.TEXTAFTER(_xlfn.TEXTBEFORE(Table5[[#This Row],[r]],"-"&amp;Table5[[#This Row],[enz]]),"'RXN-")</f>
        <v>NACt_c_e_REV</v>
      </c>
      <c r="D1616">
        <v>11171.708534568001</v>
      </c>
      <c r="E1616">
        <f>_xlfn.XLOOKUP(Table5[[#This Row],[r]],Table3[r],Table3[kapp],"")</f>
        <v>8988.1774343278394</v>
      </c>
      <c r="F1616">
        <f>Table5[[#This Row],[kapp]]-Table5[[#This Row],[old]]</f>
        <v>2183.5311002401613</v>
      </c>
      <c r="G1616" t="str" cm="1">
        <f t="array" ref="G1616">IF(ROWS(_xlfn._xlws.FILTER(Table5[r],Table5[enz]=Table5[[#This Row],[enz]]))&gt;1,"many","1")</f>
        <v>many</v>
      </c>
      <c r="H1616" t="str" cm="1">
        <f t="array" ref="H1616">IF(ROWS(_xlfn._xlws.FILTER(Table5[r],Table5[rxn-no-enz]=Table5[[#This Row],[rxn-no-enz]]))&gt;1,"many","1")</f>
        <v>1</v>
      </c>
      <c r="I1616" t="str">
        <f>_xlfn.XLOOKUP(SUBSTITUTE(Table5[[#This Row],[r]],"'",""),Table6[rxn],Table6[rxn],"no")</f>
        <v>no</v>
      </c>
      <c r="J1616" t="str" cm="1">
        <f t="array" ref="J1616">_xlfn.XLOOKUP(Table5[[#This Row],[r]],"'"&amp;Table6[rxn]&amp;"'",Table6[expected kapp],"")</f>
        <v/>
      </c>
      <c r="L1616" t="s">
        <v>10002</v>
      </c>
      <c r="M1616">
        <v>8988.1774343278394</v>
      </c>
      <c r="AE1616" s="1" t="s">
        <v>4637</v>
      </c>
      <c r="AF1616" s="1" t="s">
        <v>2778</v>
      </c>
      <c r="AG1616" s="9">
        <v>2.234161366E-9</v>
      </c>
      <c r="AH1616" s="1" t="str">
        <f>_xlfn.TEXTAFTER(Table9[[#This Row],[rxn]],"-",-1)</f>
        <v>RPS16A</v>
      </c>
      <c r="AI1616" s="1" t="e">
        <f>_xlfn.TEXTAFTER(_xlfn.TEXTBEFORE(Table9[[#This Row],[rxn]],"-"&amp;Table9[[#This Row],[enz]]),"RXN-")</f>
        <v>#N/A</v>
      </c>
      <c r="AJ1616" s="1" t="e">
        <f>_xlfn.TEXTBEFORE(Table9[[#This Row],[rxn]],"_",-1)</f>
        <v>#N/A</v>
      </c>
    </row>
    <row r="1617" spans="1:36" ht="17" hidden="1" x14ac:dyDescent="0.25">
      <c r="A1617" t="s">
        <v>10148</v>
      </c>
      <c r="B1617" t="str">
        <f>_xlfn.TEXTAFTER(Table5[[#This Row],[r]],"-",-1)</f>
        <v>rt4066'</v>
      </c>
      <c r="C1617" t="str">
        <f>_xlfn.TEXTAFTER(_xlfn.TEXTBEFORE(Table5[[#This Row],[r]],"-"&amp;Table5[[#This Row],[enz]]),"'RXN-")</f>
        <v>NADDP_x_FWD</v>
      </c>
      <c r="D1617">
        <v>11171.708534568001</v>
      </c>
      <c r="E1617">
        <f>_xlfn.XLOOKUP(Table5[[#This Row],[r]],Table3[r],Table3[kapp],"")</f>
        <v>8988.1774343278394</v>
      </c>
      <c r="F1617">
        <f>Table5[[#This Row],[kapp]]-Table5[[#This Row],[old]]</f>
        <v>2183.5311002401613</v>
      </c>
      <c r="G1617" t="str" cm="1">
        <f t="array" ref="G1617">IF(ROWS(_xlfn._xlws.FILTER(Table5[r],Table5[enz]=Table5[[#This Row],[enz]]))&gt;1,"many","1")</f>
        <v>1</v>
      </c>
      <c r="H1617" t="str" cm="1">
        <f t="array" ref="H1617">IF(ROWS(_xlfn._xlws.FILTER(Table5[r],Table5[rxn-no-enz]=Table5[[#This Row],[rxn-no-enz]]))&gt;1,"many","1")</f>
        <v>1</v>
      </c>
      <c r="I1617" t="str">
        <f>_xlfn.XLOOKUP(SUBSTITUTE(Table5[[#This Row],[r]],"'",""),Table6[rxn],Table6[rxn],"no")</f>
        <v>no</v>
      </c>
      <c r="J1617" t="str" cm="1">
        <f t="array" ref="J1617">_xlfn.XLOOKUP(Table5[[#This Row],[r]],"'"&amp;Table6[rxn]&amp;"'",Table6[expected kapp],"")</f>
        <v/>
      </c>
      <c r="L1617" t="s">
        <v>8482</v>
      </c>
      <c r="M1617">
        <v>6376.5868691251999</v>
      </c>
      <c r="AE1617" s="1" t="s">
        <v>4638</v>
      </c>
      <c r="AF1617" s="1" t="s">
        <v>2778</v>
      </c>
      <c r="AG1617" s="9">
        <v>4.0125333400000001E-10</v>
      </c>
      <c r="AH1617" s="1" t="str">
        <f>_xlfn.TEXTAFTER(Table9[[#This Row],[rxn]],"-",-1)</f>
        <v>RPS17A</v>
      </c>
      <c r="AI1617" s="1" t="e">
        <f>_xlfn.TEXTAFTER(_xlfn.TEXTBEFORE(Table9[[#This Row],[rxn]],"-"&amp;Table9[[#This Row],[enz]]),"RXN-")</f>
        <v>#N/A</v>
      </c>
      <c r="AJ1617" s="1" t="e">
        <f>_xlfn.TEXTBEFORE(Table9[[#This Row],[rxn]],"_",-1)</f>
        <v>#N/A</v>
      </c>
    </row>
    <row r="1618" spans="1:36" ht="17" hidden="1" x14ac:dyDescent="0.25">
      <c r="A1618" t="s">
        <v>10149</v>
      </c>
      <c r="B1618" t="str">
        <f>_xlfn.TEXTAFTER(Table5[[#This Row],[r]],"-",-1)</f>
        <v>NADHCPLX0'</v>
      </c>
      <c r="C1618" t="str">
        <f>_xlfn.TEXTAFTER(_xlfn.TEXTBEFORE(Table5[[#This Row],[r]],"-"&amp;Table5[[#This Row],[enz]]),"'RXN-")</f>
        <v>NADHcplxI_c_m_FWD</v>
      </c>
      <c r="D1618">
        <v>11171.708534568001</v>
      </c>
      <c r="E1618">
        <f>_xlfn.XLOOKUP(Table5[[#This Row],[r]],Table3[r],Table3[kapp],"")</f>
        <v>8988.1774343278394</v>
      </c>
      <c r="F1618">
        <f>Table5[[#This Row],[kapp]]-Table5[[#This Row],[old]]</f>
        <v>2183.5311002401613</v>
      </c>
      <c r="G1618" t="str" cm="1">
        <f t="array" ref="G1618">IF(ROWS(_xlfn._xlws.FILTER(Table5[r],Table5[enz]=Table5[[#This Row],[enz]]))&gt;1,"many","1")</f>
        <v>1</v>
      </c>
      <c r="H1618" t="str" cm="1">
        <f t="array" ref="H1618">IF(ROWS(_xlfn._xlws.FILTER(Table5[r],Table5[rxn-no-enz]=Table5[[#This Row],[rxn-no-enz]]))&gt;1,"many","1")</f>
        <v>many</v>
      </c>
      <c r="I1618" t="str">
        <f>_xlfn.XLOOKUP(SUBSTITUTE(Table5[[#This Row],[r]],"'",""),Table6[rxn],Table6[rxn],"no")</f>
        <v>no</v>
      </c>
      <c r="J1618" t="str" cm="1">
        <f t="array" ref="J1618">_xlfn.XLOOKUP(Table5[[#This Row],[r]],"'"&amp;Table6[rxn]&amp;"'",Table6[expected kapp],"")</f>
        <v/>
      </c>
      <c r="L1618" t="s">
        <v>10003</v>
      </c>
      <c r="M1618">
        <v>8988.1774343278394</v>
      </c>
      <c r="AE1618" s="1" t="s">
        <v>4639</v>
      </c>
      <c r="AF1618" s="1" t="s">
        <v>2778</v>
      </c>
      <c r="AG1618" s="9">
        <v>2.833104096E-9</v>
      </c>
      <c r="AH1618" s="1" t="str">
        <f>_xlfn.TEXTAFTER(Table9[[#This Row],[rxn]],"-",-1)</f>
        <v>RPS18A</v>
      </c>
      <c r="AI1618" s="1" t="e">
        <f>_xlfn.TEXTAFTER(_xlfn.TEXTBEFORE(Table9[[#This Row],[rxn]],"-"&amp;Table9[[#This Row],[enz]]),"RXN-")</f>
        <v>#N/A</v>
      </c>
      <c r="AJ1618" s="1" t="e">
        <f>_xlfn.TEXTBEFORE(Table9[[#This Row],[rxn]],"_",-1)</f>
        <v>#N/A</v>
      </c>
    </row>
    <row r="1619" spans="1:36" ht="17" hidden="1" x14ac:dyDescent="0.25">
      <c r="A1619" t="s">
        <v>10150</v>
      </c>
      <c r="B1619" t="str">
        <f>_xlfn.TEXTAFTER(Table5[[#This Row],[r]],"-",-1)</f>
        <v>NADHCPLX2'</v>
      </c>
      <c r="C1619" t="str">
        <f>_xlfn.TEXTAFTER(_xlfn.TEXTBEFORE(Table5[[#This Row],[r]],"-"&amp;Table5[[#This Row],[enz]]),"'RXN-")</f>
        <v>NADHcplxI_c_m_FWD</v>
      </c>
      <c r="D1619">
        <v>11171.708534568001</v>
      </c>
      <c r="E1619">
        <f>_xlfn.XLOOKUP(Table5[[#This Row],[r]],Table3[r],Table3[kapp],"")</f>
        <v>8988.1774343278394</v>
      </c>
      <c r="F1619">
        <f>Table5[[#This Row],[kapp]]-Table5[[#This Row],[old]]</f>
        <v>2183.5311002401613</v>
      </c>
      <c r="G1619" t="str" cm="1">
        <f t="array" ref="G1619">IF(ROWS(_xlfn._xlws.FILTER(Table5[r],Table5[enz]=Table5[[#This Row],[enz]]))&gt;1,"many","1")</f>
        <v>1</v>
      </c>
      <c r="H1619" t="str" cm="1">
        <f t="array" ref="H1619">IF(ROWS(_xlfn._xlws.FILTER(Table5[r],Table5[rxn-no-enz]=Table5[[#This Row],[rxn-no-enz]]))&gt;1,"many","1")</f>
        <v>many</v>
      </c>
      <c r="I1619" t="str">
        <f>_xlfn.XLOOKUP(SUBSTITUTE(Table5[[#This Row],[r]],"'",""),Table6[rxn],Table6[rxn],"no")</f>
        <v>no</v>
      </c>
      <c r="J1619" t="str" cm="1">
        <f t="array" ref="J1619">_xlfn.XLOOKUP(Table5[[#This Row],[r]],"'"&amp;Table6[rxn]&amp;"'",Table6[expected kapp],"")</f>
        <v/>
      </c>
      <c r="L1619" t="s">
        <v>8484</v>
      </c>
      <c r="M1619">
        <v>15668.425126681699</v>
      </c>
      <c r="AE1619" s="1" t="s">
        <v>4640</v>
      </c>
      <c r="AF1619" s="1" t="s">
        <v>2778</v>
      </c>
      <c r="AG1619" s="9">
        <v>3.4926232059999898E-9</v>
      </c>
      <c r="AH1619" s="1" t="str">
        <f>_xlfn.TEXTAFTER(Table9[[#This Row],[rxn]],"-",-1)</f>
        <v>RPS19A</v>
      </c>
      <c r="AI1619" s="1" t="e">
        <f>_xlfn.TEXTAFTER(_xlfn.TEXTBEFORE(Table9[[#This Row],[rxn]],"-"&amp;Table9[[#This Row],[enz]]),"RXN-")</f>
        <v>#N/A</v>
      </c>
      <c r="AJ1619" s="1" t="e">
        <f>_xlfn.TEXTBEFORE(Table9[[#This Row],[rxn]],"_",-1)</f>
        <v>#N/A</v>
      </c>
    </row>
    <row r="1620" spans="1:36" ht="17" hidden="1" x14ac:dyDescent="0.25">
      <c r="A1620" t="s">
        <v>10151</v>
      </c>
      <c r="B1620" t="str">
        <f>_xlfn.TEXTAFTER(Table5[[#This Row],[r]],"-",-1)</f>
        <v>NADHCPLX3'</v>
      </c>
      <c r="C1620" t="str">
        <f>_xlfn.TEXTAFTER(_xlfn.TEXTBEFORE(Table5[[#This Row],[r]],"-"&amp;Table5[[#This Row],[enz]]),"'RXN-")</f>
        <v>NADHcplxI_c_m_FWD</v>
      </c>
      <c r="D1620">
        <v>11171.708534568001</v>
      </c>
      <c r="E1620">
        <f>_xlfn.XLOOKUP(Table5[[#This Row],[r]],Table3[r],Table3[kapp],"")</f>
        <v>8988.1774343278394</v>
      </c>
      <c r="F1620">
        <f>Table5[[#This Row],[kapp]]-Table5[[#This Row],[old]]</f>
        <v>2183.5311002401613</v>
      </c>
      <c r="G1620" t="str" cm="1">
        <f t="array" ref="G1620">IF(ROWS(_xlfn._xlws.FILTER(Table5[r],Table5[enz]=Table5[[#This Row],[enz]]))&gt;1,"many","1")</f>
        <v>1</v>
      </c>
      <c r="H1620" t="str" cm="1">
        <f t="array" ref="H1620">IF(ROWS(_xlfn._xlws.FILTER(Table5[r],Table5[rxn-no-enz]=Table5[[#This Row],[rxn-no-enz]]))&gt;1,"many","1")</f>
        <v>many</v>
      </c>
      <c r="I1620" t="str">
        <f>_xlfn.XLOOKUP(SUBSTITUTE(Table5[[#This Row],[r]],"'",""),Table6[rxn],Table6[rxn],"no")</f>
        <v>no</v>
      </c>
      <c r="J1620" t="str" cm="1">
        <f t="array" ref="J1620">_xlfn.XLOOKUP(Table5[[#This Row],[r]],"'"&amp;Table6[rxn]&amp;"'",Table6[expected kapp],"")</f>
        <v/>
      </c>
      <c r="L1620" t="s">
        <v>10004</v>
      </c>
      <c r="M1620">
        <v>8988.1774343278394</v>
      </c>
      <c r="AE1620" s="1" t="s">
        <v>4641</v>
      </c>
      <c r="AF1620" s="1" t="s">
        <v>2778</v>
      </c>
      <c r="AG1620" s="9">
        <v>2.1036793750000001E-9</v>
      </c>
      <c r="AH1620" s="1" t="str">
        <f>_xlfn.TEXTAFTER(Table9[[#This Row],[rxn]],"-",-1)</f>
        <v>RPS1A</v>
      </c>
      <c r="AI1620" s="1" t="e">
        <f>_xlfn.TEXTAFTER(_xlfn.TEXTBEFORE(Table9[[#This Row],[rxn]],"-"&amp;Table9[[#This Row],[enz]]),"RXN-")</f>
        <v>#N/A</v>
      </c>
      <c r="AJ1620" s="1" t="e">
        <f>_xlfn.TEXTBEFORE(Table9[[#This Row],[rxn]],"_",-1)</f>
        <v>#N/A</v>
      </c>
    </row>
    <row r="1621" spans="1:36" ht="17" hidden="1" x14ac:dyDescent="0.25">
      <c r="A1621" t="s">
        <v>10152</v>
      </c>
      <c r="B1621" t="str">
        <f>_xlfn.TEXTAFTER(Table5[[#This Row],[r]],"-",-1)</f>
        <v>NADHCPLX4'</v>
      </c>
      <c r="C1621" t="str">
        <f>_xlfn.TEXTAFTER(_xlfn.TEXTBEFORE(Table5[[#This Row],[r]],"-"&amp;Table5[[#This Row],[enz]]),"'RXN-")</f>
        <v>NADHcplxI_c_m_FWD</v>
      </c>
      <c r="D1621">
        <v>11171.708534568001</v>
      </c>
      <c r="E1621">
        <f>_xlfn.XLOOKUP(Table5[[#This Row],[r]],Table3[r],Table3[kapp],"")</f>
        <v>8988.1774343278394</v>
      </c>
      <c r="F1621">
        <f>Table5[[#This Row],[kapp]]-Table5[[#This Row],[old]]</f>
        <v>2183.5311002401613</v>
      </c>
      <c r="G1621" t="str" cm="1">
        <f t="array" ref="G1621">IF(ROWS(_xlfn._xlws.FILTER(Table5[r],Table5[enz]=Table5[[#This Row],[enz]]))&gt;1,"many","1")</f>
        <v>1</v>
      </c>
      <c r="H1621" t="str" cm="1">
        <f t="array" ref="H1621">IF(ROWS(_xlfn._xlws.FILTER(Table5[r],Table5[rxn-no-enz]=Table5[[#This Row],[rxn-no-enz]]))&gt;1,"many","1")</f>
        <v>many</v>
      </c>
      <c r="I1621" t="str">
        <f>_xlfn.XLOOKUP(SUBSTITUTE(Table5[[#This Row],[r]],"'",""),Table6[rxn],Table6[rxn],"no")</f>
        <v>no</v>
      </c>
      <c r="J1621" t="str" cm="1">
        <f t="array" ref="J1621">_xlfn.XLOOKUP(Table5[[#This Row],[r]],"'"&amp;Table6[rxn]&amp;"'",Table6[expected kapp],"")</f>
        <v/>
      </c>
      <c r="L1621" t="s">
        <v>8483</v>
      </c>
      <c r="M1621">
        <v>15668.425126681699</v>
      </c>
      <c r="AE1621" s="1" t="s">
        <v>4642</v>
      </c>
      <c r="AF1621" s="1" t="s">
        <v>2778</v>
      </c>
      <c r="AG1621" s="9">
        <v>1.239499793E-9</v>
      </c>
      <c r="AH1621" s="1" t="str">
        <f>_xlfn.TEXTAFTER(Table9[[#This Row],[rxn]],"-",-1)</f>
        <v>RPS2</v>
      </c>
      <c r="AI1621" s="1" t="e">
        <f>_xlfn.TEXTAFTER(_xlfn.TEXTBEFORE(Table9[[#This Row],[rxn]],"-"&amp;Table9[[#This Row],[enz]]),"RXN-")</f>
        <v>#N/A</v>
      </c>
      <c r="AJ1621" s="1" t="e">
        <f>_xlfn.TEXTBEFORE(Table9[[#This Row],[rxn]],"_",-1)</f>
        <v>#N/A</v>
      </c>
    </row>
    <row r="1622" spans="1:36" ht="17" hidden="1" x14ac:dyDescent="0.25">
      <c r="A1622" t="s">
        <v>10153</v>
      </c>
      <c r="B1622" t="str">
        <f>_xlfn.TEXTAFTER(Table5[[#This Row],[r]],"-",-1)</f>
        <v>NADHCPLX5'</v>
      </c>
      <c r="C1622" t="str">
        <f>_xlfn.TEXTAFTER(_xlfn.TEXTBEFORE(Table5[[#This Row],[r]],"-"&amp;Table5[[#This Row],[enz]]),"'RXN-")</f>
        <v>NADHcplxI_c_m_FWD</v>
      </c>
      <c r="D1622">
        <v>11171.708534568001</v>
      </c>
      <c r="E1622">
        <f>_xlfn.XLOOKUP(Table5[[#This Row],[r]],Table3[r],Table3[kapp],"")</f>
        <v>8988.1774343278394</v>
      </c>
      <c r="F1622">
        <f>Table5[[#This Row],[kapp]]-Table5[[#This Row],[old]]</f>
        <v>2183.5311002401613</v>
      </c>
      <c r="G1622" t="str" cm="1">
        <f t="array" ref="G1622">IF(ROWS(_xlfn._xlws.FILTER(Table5[r],Table5[enz]=Table5[[#This Row],[enz]]))&gt;1,"many","1")</f>
        <v>1</v>
      </c>
      <c r="H1622" t="str" cm="1">
        <f t="array" ref="H1622">IF(ROWS(_xlfn._xlws.FILTER(Table5[r],Table5[rxn-no-enz]=Table5[[#This Row],[rxn-no-enz]]))&gt;1,"many","1")</f>
        <v>many</v>
      </c>
      <c r="I1622" t="str">
        <f>_xlfn.XLOOKUP(SUBSTITUTE(Table5[[#This Row],[r]],"'",""),Table6[rxn],Table6[rxn],"no")</f>
        <v>no</v>
      </c>
      <c r="J1622" t="str" cm="1">
        <f t="array" ref="J1622">_xlfn.XLOOKUP(Table5[[#This Row],[r]],"'"&amp;Table6[rxn]&amp;"'",Table6[expected kapp],"")</f>
        <v/>
      </c>
      <c r="L1622" t="s">
        <v>8485</v>
      </c>
      <c r="M1622">
        <v>2221.6945345292802</v>
      </c>
      <c r="AE1622" s="1" t="s">
        <v>4643</v>
      </c>
      <c r="AF1622" s="1" t="s">
        <v>2778</v>
      </c>
      <c r="AG1622" s="9">
        <v>2.6693708750000001E-9</v>
      </c>
      <c r="AH1622" s="1" t="str">
        <f>_xlfn.TEXTAFTER(Table9[[#This Row],[rxn]],"-",-1)</f>
        <v>RPS20</v>
      </c>
      <c r="AI1622" s="1" t="e">
        <f>_xlfn.TEXTAFTER(_xlfn.TEXTBEFORE(Table9[[#This Row],[rxn]],"-"&amp;Table9[[#This Row],[enz]]),"RXN-")</f>
        <v>#N/A</v>
      </c>
      <c r="AJ1622" s="1" t="e">
        <f>_xlfn.TEXTBEFORE(Table9[[#This Row],[rxn]],"_",-1)</f>
        <v>#N/A</v>
      </c>
    </row>
    <row r="1623" spans="1:36" ht="17" hidden="1" x14ac:dyDescent="0.25">
      <c r="A1623" t="s">
        <v>10154</v>
      </c>
      <c r="B1623" t="str">
        <f>_xlfn.TEXTAFTER(Table5[[#This Row],[r]],"-",-1)</f>
        <v>NADHCPLX6'</v>
      </c>
      <c r="C1623" t="str">
        <f>_xlfn.TEXTAFTER(_xlfn.TEXTBEFORE(Table5[[#This Row],[r]],"-"&amp;Table5[[#This Row],[enz]]),"'RXN-")</f>
        <v>NADHcplxI_c_m_FWD</v>
      </c>
      <c r="D1623">
        <v>11171.708534568001</v>
      </c>
      <c r="E1623">
        <f>_xlfn.XLOOKUP(Table5[[#This Row],[r]],Table3[r],Table3[kapp],"")</f>
        <v>8988.1774343278394</v>
      </c>
      <c r="F1623">
        <f>Table5[[#This Row],[kapp]]-Table5[[#This Row],[old]]</f>
        <v>2183.5311002401613</v>
      </c>
      <c r="G1623" t="str" cm="1">
        <f t="array" ref="G1623">IF(ROWS(_xlfn._xlws.FILTER(Table5[r],Table5[enz]=Table5[[#This Row],[enz]]))&gt;1,"many","1")</f>
        <v>1</v>
      </c>
      <c r="H1623" t="str" cm="1">
        <f t="array" ref="H1623">IF(ROWS(_xlfn._xlws.FILTER(Table5[r],Table5[rxn-no-enz]=Table5[[#This Row],[rxn-no-enz]]))&gt;1,"many","1")</f>
        <v>many</v>
      </c>
      <c r="I1623" t="str">
        <f>_xlfn.XLOOKUP(SUBSTITUTE(Table5[[#This Row],[r]],"'",""),Table6[rxn],Table6[rxn],"no")</f>
        <v>no</v>
      </c>
      <c r="J1623" t="str" cm="1">
        <f t="array" ref="J1623">_xlfn.XLOOKUP(Table5[[#This Row],[r]],"'"&amp;Table6[rxn]&amp;"'",Table6[expected kapp],"")</f>
        <v/>
      </c>
      <c r="L1623" t="s">
        <v>10005</v>
      </c>
      <c r="M1623">
        <v>8988.1774343278394</v>
      </c>
      <c r="AE1623" s="1" t="s">
        <v>4644</v>
      </c>
      <c r="AF1623" s="1" t="s">
        <v>2778</v>
      </c>
      <c r="AG1623" s="9">
        <v>2.5595778569999999E-9</v>
      </c>
      <c r="AH1623" s="1" t="str">
        <f>_xlfn.TEXTAFTER(Table9[[#This Row],[rxn]],"-",-1)</f>
        <v>RPS21A</v>
      </c>
      <c r="AI1623" s="1" t="e">
        <f>_xlfn.TEXTAFTER(_xlfn.TEXTBEFORE(Table9[[#This Row],[rxn]],"-"&amp;Table9[[#This Row],[enz]]),"RXN-")</f>
        <v>#N/A</v>
      </c>
      <c r="AJ1623" s="1" t="e">
        <f>_xlfn.TEXTBEFORE(Table9[[#This Row],[rxn]],"_",-1)</f>
        <v>#N/A</v>
      </c>
    </row>
    <row r="1624" spans="1:36" ht="17" hidden="1" x14ac:dyDescent="0.25">
      <c r="A1624" t="s">
        <v>10155</v>
      </c>
      <c r="B1624" t="str">
        <f>_xlfn.TEXTAFTER(Table5[[#This Row],[r]],"-",-1)</f>
        <v>NADHCPLX7'</v>
      </c>
      <c r="C1624" t="str">
        <f>_xlfn.TEXTAFTER(_xlfn.TEXTBEFORE(Table5[[#This Row],[r]],"-"&amp;Table5[[#This Row],[enz]]),"'RXN-")</f>
        <v>NADHcplxI_c_m_FWD</v>
      </c>
      <c r="D1624">
        <v>11171.708534568001</v>
      </c>
      <c r="E1624">
        <f>_xlfn.XLOOKUP(Table5[[#This Row],[r]],Table3[r],Table3[kapp],"")</f>
        <v>8988.1774343278394</v>
      </c>
      <c r="F1624">
        <f>Table5[[#This Row],[kapp]]-Table5[[#This Row],[old]]</f>
        <v>2183.5311002401613</v>
      </c>
      <c r="G1624" t="str" cm="1">
        <f t="array" ref="G1624">IF(ROWS(_xlfn._xlws.FILTER(Table5[r],Table5[enz]=Table5[[#This Row],[enz]]))&gt;1,"many","1")</f>
        <v>1</v>
      </c>
      <c r="H1624" t="str" cm="1">
        <f t="array" ref="H1624">IF(ROWS(_xlfn._xlws.FILTER(Table5[r],Table5[rxn-no-enz]=Table5[[#This Row],[rxn-no-enz]]))&gt;1,"many","1")</f>
        <v>many</v>
      </c>
      <c r="I1624" t="str">
        <f>_xlfn.XLOOKUP(SUBSTITUTE(Table5[[#This Row],[r]],"'",""),Table6[rxn],Table6[rxn],"no")</f>
        <v>no</v>
      </c>
      <c r="J1624" t="str" cm="1">
        <f t="array" ref="J1624">_xlfn.XLOOKUP(Table5[[#This Row],[r]],"'"&amp;Table6[rxn]&amp;"'",Table6[expected kapp],"")</f>
        <v/>
      </c>
      <c r="L1624" t="s">
        <v>10006</v>
      </c>
      <c r="M1624">
        <v>8988.1774343278394</v>
      </c>
      <c r="AE1624" s="1" t="s">
        <v>4645</v>
      </c>
      <c r="AF1624" s="1" t="s">
        <v>2778</v>
      </c>
      <c r="AG1624" s="9">
        <v>1.5920285889999999E-9</v>
      </c>
      <c r="AH1624" s="1" t="str">
        <f>_xlfn.TEXTAFTER(Table9[[#This Row],[rxn]],"-",-1)</f>
        <v>RPS22A</v>
      </c>
      <c r="AI1624" s="1" t="e">
        <f>_xlfn.TEXTAFTER(_xlfn.TEXTBEFORE(Table9[[#This Row],[rxn]],"-"&amp;Table9[[#This Row],[enz]]),"RXN-")</f>
        <v>#N/A</v>
      </c>
      <c r="AJ1624" s="1" t="e">
        <f>_xlfn.TEXTBEFORE(Table9[[#This Row],[rxn]],"_",-1)</f>
        <v>#N/A</v>
      </c>
    </row>
    <row r="1625" spans="1:36" ht="17" hidden="1" x14ac:dyDescent="0.25">
      <c r="A1625" t="s">
        <v>10156</v>
      </c>
      <c r="B1625" t="str">
        <f>_xlfn.TEXTAFTER(Table5[[#This Row],[r]],"-",-1)</f>
        <v>NADHCPLX8'</v>
      </c>
      <c r="C1625" t="str">
        <f>_xlfn.TEXTAFTER(_xlfn.TEXTBEFORE(Table5[[#This Row],[r]],"-"&amp;Table5[[#This Row],[enz]]),"'RXN-")</f>
        <v>NADHcplxI_c_m_FWD</v>
      </c>
      <c r="D1625">
        <v>11171.708534568001</v>
      </c>
      <c r="E1625">
        <f>_xlfn.XLOOKUP(Table5[[#This Row],[r]],Table3[r],Table3[kapp],"")</f>
        <v>8988.1774343278394</v>
      </c>
      <c r="F1625">
        <f>Table5[[#This Row],[kapp]]-Table5[[#This Row],[old]]</f>
        <v>2183.5311002401613</v>
      </c>
      <c r="G1625" t="str" cm="1">
        <f t="array" ref="G1625">IF(ROWS(_xlfn._xlws.FILTER(Table5[r],Table5[enz]=Table5[[#This Row],[enz]]))&gt;1,"many","1")</f>
        <v>1</v>
      </c>
      <c r="H1625" t="str" cm="1">
        <f t="array" ref="H1625">IF(ROWS(_xlfn._xlws.FILTER(Table5[r],Table5[rxn-no-enz]=Table5[[#This Row],[rxn-no-enz]]))&gt;1,"many","1")</f>
        <v>many</v>
      </c>
      <c r="I1625" t="str">
        <f>_xlfn.XLOOKUP(SUBSTITUTE(Table5[[#This Row],[r]],"'",""),Table6[rxn],Table6[rxn],"no")</f>
        <v>no</v>
      </c>
      <c r="J1625" t="str" cm="1">
        <f t="array" ref="J1625">_xlfn.XLOOKUP(Table5[[#This Row],[r]],"'"&amp;Table6[rxn]&amp;"'",Table6[expected kapp],"")</f>
        <v/>
      </c>
      <c r="L1625" t="s">
        <v>10007</v>
      </c>
      <c r="M1625">
        <v>8988.1774343278394</v>
      </c>
      <c r="AE1625" s="1" t="s">
        <v>4646</v>
      </c>
      <c r="AF1625" s="1" t="s">
        <v>2778</v>
      </c>
      <c r="AG1625" s="9">
        <v>1.9001863400000001E-10</v>
      </c>
      <c r="AH1625" s="1" t="str">
        <f>_xlfn.TEXTAFTER(Table9[[#This Row],[rxn]],"-",-1)</f>
        <v>RPS23A</v>
      </c>
      <c r="AI1625" s="1" t="e">
        <f>_xlfn.TEXTAFTER(_xlfn.TEXTBEFORE(Table9[[#This Row],[rxn]],"-"&amp;Table9[[#This Row],[enz]]),"RXN-")</f>
        <v>#N/A</v>
      </c>
      <c r="AJ1625" s="1" t="e">
        <f>_xlfn.TEXTBEFORE(Table9[[#This Row],[rxn]],"_",-1)</f>
        <v>#N/A</v>
      </c>
    </row>
    <row r="1626" spans="1:36" ht="17" hidden="1" x14ac:dyDescent="0.25">
      <c r="A1626" t="s">
        <v>10157</v>
      </c>
      <c r="B1626" t="str">
        <f>_xlfn.TEXTAFTER(Table5[[#This Row],[r]],"-",-1)</f>
        <v>rt1814_m'</v>
      </c>
      <c r="C1626" t="str">
        <f>_xlfn.TEXTAFTER(_xlfn.TEXTBEFORE(Table5[[#This Row],[r]],"-"&amp;Table5[[#This Row],[enz]]),"'RXN-")</f>
        <v>NADHK1_m_FWD</v>
      </c>
      <c r="D1626">
        <v>11171.708534568001</v>
      </c>
      <c r="E1626">
        <f>_xlfn.XLOOKUP(Table5[[#This Row],[r]],Table3[r],Table3[kapp],"")</f>
        <v>8988.1774343278394</v>
      </c>
      <c r="F1626">
        <f>Table5[[#This Row],[kapp]]-Table5[[#This Row],[old]]</f>
        <v>2183.5311002401613</v>
      </c>
      <c r="G1626" t="str" cm="1">
        <f t="array" ref="G1626">IF(ROWS(_xlfn._xlws.FILTER(Table5[r],Table5[enz]=Table5[[#This Row],[enz]]))&gt;1,"many","1")</f>
        <v>many</v>
      </c>
      <c r="H1626" t="str" cm="1">
        <f t="array" ref="H1626">IF(ROWS(_xlfn._xlws.FILTER(Table5[r],Table5[rxn-no-enz]=Table5[[#This Row],[rxn-no-enz]]))&gt;1,"many","1")</f>
        <v>1</v>
      </c>
      <c r="I1626" t="str">
        <f>_xlfn.XLOOKUP(SUBSTITUTE(Table5[[#This Row],[r]],"'",""),Table6[rxn],Table6[rxn],"no")</f>
        <v>no</v>
      </c>
      <c r="J1626" t="str" cm="1">
        <f t="array" ref="J1626">_xlfn.XLOOKUP(Table5[[#This Row],[r]],"'"&amp;Table6[rxn]&amp;"'",Table6[expected kapp],"")</f>
        <v/>
      </c>
      <c r="L1626" t="s">
        <v>10008</v>
      </c>
      <c r="M1626">
        <v>8988.1774343278394</v>
      </c>
      <c r="AE1626" s="1" t="s">
        <v>12110</v>
      </c>
      <c r="AF1626" s="1" t="s">
        <v>2778</v>
      </c>
      <c r="AG1626" s="9">
        <v>1.7236937699999999E-10</v>
      </c>
      <c r="AH1626" s="1" t="str">
        <f>_xlfn.TEXTAFTER(Table9[[#This Row],[rxn]],"-",-1)</f>
        <v>RPS23B</v>
      </c>
      <c r="AI1626" s="1" t="e">
        <f>_xlfn.TEXTAFTER(_xlfn.TEXTBEFORE(Table9[[#This Row],[rxn]],"-"&amp;Table9[[#This Row],[enz]]),"RXN-")</f>
        <v>#N/A</v>
      </c>
      <c r="AJ1626" s="1" t="e">
        <f>_xlfn.TEXTBEFORE(Table9[[#This Row],[rxn]],"_",-1)</f>
        <v>#N/A</v>
      </c>
    </row>
    <row r="1627" spans="1:36" ht="17" hidden="1" x14ac:dyDescent="0.25">
      <c r="A1627" t="s">
        <v>10158</v>
      </c>
      <c r="B1627" t="str">
        <f>_xlfn.TEXTAFTER(Table5[[#This Row],[r]],"-",-1)</f>
        <v>rt0604'</v>
      </c>
      <c r="C1627" t="str">
        <f>_xlfn.TEXTAFTER(_xlfn.TEXTBEFORE(Table5[[#This Row],[r]],"-"&amp;Table5[[#This Row],[enz]]),"'RXN-")</f>
        <v>NADHq9_c_FWD</v>
      </c>
      <c r="D1627">
        <v>11171.708534568001</v>
      </c>
      <c r="E1627">
        <f>_xlfn.XLOOKUP(Table5[[#This Row],[r]],Table3[r],Table3[kapp],"")</f>
        <v>8988.1774343278394</v>
      </c>
      <c r="F1627">
        <f>Table5[[#This Row],[kapp]]-Table5[[#This Row],[old]]</f>
        <v>2183.5311002401613</v>
      </c>
      <c r="G1627" t="str" cm="1">
        <f t="array" ref="G1627">IF(ROWS(_xlfn._xlws.FILTER(Table5[r],Table5[enz]=Table5[[#This Row],[enz]]))&gt;1,"many","1")</f>
        <v>1</v>
      </c>
      <c r="H1627" t="str" cm="1">
        <f t="array" ref="H1627">IF(ROWS(_xlfn._xlws.FILTER(Table5[r],Table5[rxn-no-enz]=Table5[[#This Row],[rxn-no-enz]]))&gt;1,"many","1")</f>
        <v>many</v>
      </c>
      <c r="I1627" t="str">
        <f>_xlfn.XLOOKUP(SUBSTITUTE(Table5[[#This Row],[r]],"'",""),Table6[rxn],Table6[rxn],"no")</f>
        <v>no</v>
      </c>
      <c r="J1627" t="str" cm="1">
        <f t="array" ref="J1627">_xlfn.XLOOKUP(Table5[[#This Row],[r]],"'"&amp;Table6[rxn]&amp;"'",Table6[expected kapp],"")</f>
        <v/>
      </c>
      <c r="L1627" t="s">
        <v>10009</v>
      </c>
      <c r="M1627">
        <v>8988.1774343278394</v>
      </c>
      <c r="AE1627" s="1" t="s">
        <v>4647</v>
      </c>
      <c r="AF1627" s="1" t="s">
        <v>2778</v>
      </c>
      <c r="AG1627" s="9">
        <v>6.4157920900000002E-10</v>
      </c>
      <c r="AH1627" s="1" t="str">
        <f>_xlfn.TEXTAFTER(Table9[[#This Row],[rxn]],"-",-1)</f>
        <v>RPS24A</v>
      </c>
      <c r="AI1627" s="1" t="e">
        <f>_xlfn.TEXTAFTER(_xlfn.TEXTBEFORE(Table9[[#This Row],[rxn]],"-"&amp;Table9[[#This Row],[enz]]),"RXN-")</f>
        <v>#N/A</v>
      </c>
      <c r="AJ1627" s="1" t="e">
        <f>_xlfn.TEXTBEFORE(Table9[[#This Row],[rxn]],"_",-1)</f>
        <v>#N/A</v>
      </c>
    </row>
    <row r="1628" spans="1:36" ht="17" hidden="1" x14ac:dyDescent="0.25">
      <c r="A1628" t="s">
        <v>10159</v>
      </c>
      <c r="B1628" t="str">
        <f>_xlfn.TEXTAFTER(Table5[[#This Row],[r]],"-",-1)</f>
        <v>rt1441'</v>
      </c>
      <c r="C1628" t="str">
        <f>_xlfn.TEXTAFTER(_xlfn.TEXTBEFORE(Table5[[#This Row],[r]],"-"&amp;Table5[[#This Row],[enz]]),"'RXN-")</f>
        <v>NADHq9_c_FWD</v>
      </c>
      <c r="D1628">
        <v>11171.708534568001</v>
      </c>
      <c r="E1628">
        <f>_xlfn.XLOOKUP(Table5[[#This Row],[r]],Table3[r],Table3[kapp],"")</f>
        <v>8988.1774343278394</v>
      </c>
      <c r="F1628">
        <f>Table5[[#This Row],[kapp]]-Table5[[#This Row],[old]]</f>
        <v>2183.5311002401613</v>
      </c>
      <c r="G1628" t="str" cm="1">
        <f t="array" ref="G1628">IF(ROWS(_xlfn._xlws.FILTER(Table5[r],Table5[enz]=Table5[[#This Row],[enz]]))&gt;1,"many","1")</f>
        <v>1</v>
      </c>
      <c r="H1628" t="str" cm="1">
        <f t="array" ref="H1628">IF(ROWS(_xlfn._xlws.FILTER(Table5[r],Table5[rxn-no-enz]=Table5[[#This Row],[rxn-no-enz]]))&gt;1,"many","1")</f>
        <v>many</v>
      </c>
      <c r="I1628" t="str">
        <f>_xlfn.XLOOKUP(SUBSTITUTE(Table5[[#This Row],[r]],"'",""),Table6[rxn],Table6[rxn],"no")</f>
        <v>no</v>
      </c>
      <c r="J1628" t="str" cm="1">
        <f t="array" ref="J1628">_xlfn.XLOOKUP(Table5[[#This Row],[r]],"'"&amp;Table6[rxn]&amp;"'",Table6[expected kapp],"")</f>
        <v/>
      </c>
      <c r="L1628" t="s">
        <v>10010</v>
      </c>
      <c r="M1628">
        <v>8988.1774343278394</v>
      </c>
      <c r="AE1628" s="1" t="s">
        <v>4648</v>
      </c>
      <c r="AF1628" s="1" t="s">
        <v>2778</v>
      </c>
      <c r="AG1628" s="9">
        <v>2.2693318309999999E-9</v>
      </c>
      <c r="AH1628" s="1" t="str">
        <f>_xlfn.TEXTAFTER(Table9[[#This Row],[rxn]],"-",-1)</f>
        <v>RPS25A</v>
      </c>
      <c r="AI1628" s="1" t="e">
        <f>_xlfn.TEXTAFTER(_xlfn.TEXTBEFORE(Table9[[#This Row],[rxn]],"-"&amp;Table9[[#This Row],[enz]]),"RXN-")</f>
        <v>#N/A</v>
      </c>
      <c r="AJ1628" s="1" t="e">
        <f>_xlfn.TEXTBEFORE(Table9[[#This Row],[rxn]],"_",-1)</f>
        <v>#N/A</v>
      </c>
    </row>
    <row r="1629" spans="1:36" ht="17" hidden="1" x14ac:dyDescent="0.25">
      <c r="A1629" t="s">
        <v>10160</v>
      </c>
      <c r="B1629" t="str">
        <f>_xlfn.TEXTAFTER(Table5[[#This Row],[r]],"-",-1)</f>
        <v>rt1814_c'</v>
      </c>
      <c r="C1629" t="str">
        <f>_xlfn.TEXTAFTER(_xlfn.TEXTBEFORE(Table5[[#This Row],[r]],"-"&amp;Table5[[#This Row],[enz]]),"'RXN-")</f>
        <v>NADK_c_FWD</v>
      </c>
      <c r="D1629">
        <v>11171.708534568001</v>
      </c>
      <c r="E1629">
        <f>_xlfn.XLOOKUP(Table5[[#This Row],[r]],Table3[r],Table3[kapp],"")</f>
        <v>8988.1774343278394</v>
      </c>
      <c r="F1629">
        <f>Table5[[#This Row],[kapp]]-Table5[[#This Row],[old]]</f>
        <v>2183.5311002401613</v>
      </c>
      <c r="G1629" t="str" cm="1">
        <f t="array" ref="G1629">IF(ROWS(_xlfn._xlws.FILTER(Table5[r],Table5[enz]=Table5[[#This Row],[enz]]))&gt;1,"many","1")</f>
        <v>many</v>
      </c>
      <c r="H1629" t="str" cm="1">
        <f t="array" ref="H1629">IF(ROWS(_xlfn._xlws.FILTER(Table5[r],Table5[rxn-no-enz]=Table5[[#This Row],[rxn-no-enz]]))&gt;1,"many","1")</f>
        <v>1</v>
      </c>
      <c r="I1629" t="str">
        <f>_xlfn.XLOOKUP(SUBSTITUTE(Table5[[#This Row],[r]],"'",""),Table6[rxn],Table6[rxn],"no")</f>
        <v>no</v>
      </c>
      <c r="J1629" t="str" cm="1">
        <f t="array" ref="J1629">_xlfn.XLOOKUP(Table5[[#This Row],[r]],"'"&amp;Table6[rxn]&amp;"'",Table6[expected kapp],"")</f>
        <v/>
      </c>
      <c r="L1629" t="s">
        <v>10011</v>
      </c>
      <c r="M1629">
        <v>8988.1774343278394</v>
      </c>
      <c r="AE1629" s="1" t="s">
        <v>4649</v>
      </c>
      <c r="AF1629" s="1" t="s">
        <v>2778</v>
      </c>
      <c r="AG1629" s="9">
        <v>1.0071584450000001E-9</v>
      </c>
      <c r="AH1629" s="1" t="str">
        <f>_xlfn.TEXTAFTER(Table9[[#This Row],[rxn]],"-",-1)</f>
        <v>RPS26A</v>
      </c>
      <c r="AI1629" s="1" t="e">
        <f>_xlfn.TEXTAFTER(_xlfn.TEXTBEFORE(Table9[[#This Row],[rxn]],"-"&amp;Table9[[#This Row],[enz]]),"RXN-")</f>
        <v>#N/A</v>
      </c>
      <c r="AJ1629" s="1" t="e">
        <f>_xlfn.TEXTBEFORE(Table9[[#This Row],[rxn]],"_",-1)</f>
        <v>#N/A</v>
      </c>
    </row>
    <row r="1630" spans="1:36" ht="17" hidden="1" x14ac:dyDescent="0.25">
      <c r="A1630" t="s">
        <v>10161</v>
      </c>
      <c r="B1630" t="str">
        <f>_xlfn.TEXTAFTER(Table5[[#This Row],[r]],"-",-1)</f>
        <v>rt1814_m'</v>
      </c>
      <c r="C1630" t="str">
        <f>_xlfn.TEXTAFTER(_xlfn.TEXTBEFORE(Table5[[#This Row],[r]],"-"&amp;Table5[[#This Row],[enz]]),"'RXN-")</f>
        <v>NADK_m_FWD</v>
      </c>
      <c r="D1630">
        <v>11171.708534568001</v>
      </c>
      <c r="E1630">
        <f>_xlfn.XLOOKUP(Table5[[#This Row],[r]],Table3[r],Table3[kapp],"")</f>
        <v>8988.1774343278394</v>
      </c>
      <c r="F1630">
        <f>Table5[[#This Row],[kapp]]-Table5[[#This Row],[old]]</f>
        <v>2183.5311002401613</v>
      </c>
      <c r="G1630" t="str" cm="1">
        <f t="array" ref="G1630">IF(ROWS(_xlfn._xlws.FILTER(Table5[r],Table5[enz]=Table5[[#This Row],[enz]]))&gt;1,"many","1")</f>
        <v>many</v>
      </c>
      <c r="H1630" t="str" cm="1">
        <f t="array" ref="H1630">IF(ROWS(_xlfn._xlws.FILTER(Table5[r],Table5[rxn-no-enz]=Table5[[#This Row],[rxn-no-enz]]))&gt;1,"many","1")</f>
        <v>1</v>
      </c>
      <c r="I1630" t="str">
        <f>_xlfn.XLOOKUP(SUBSTITUTE(Table5[[#This Row],[r]],"'",""),Table6[rxn],Table6[rxn],"no")</f>
        <v>no</v>
      </c>
      <c r="J1630" t="str" cm="1">
        <f t="array" ref="J1630">_xlfn.XLOOKUP(Table5[[#This Row],[r]],"'"&amp;Table6[rxn]&amp;"'",Table6[expected kapp],"")</f>
        <v/>
      </c>
      <c r="L1630" t="s">
        <v>8487</v>
      </c>
      <c r="M1630">
        <v>2897.7420411307999</v>
      </c>
      <c r="AE1630" s="1" t="s">
        <v>4650</v>
      </c>
      <c r="AF1630" s="1" t="s">
        <v>2778</v>
      </c>
      <c r="AG1630" s="9">
        <v>1.2151945589999999E-9</v>
      </c>
      <c r="AH1630" s="1" t="str">
        <f>_xlfn.TEXTAFTER(Table9[[#This Row],[rxn]],"-",-1)</f>
        <v>RPS27A</v>
      </c>
      <c r="AI1630" s="1" t="e">
        <f>_xlfn.TEXTAFTER(_xlfn.TEXTBEFORE(Table9[[#This Row],[rxn]],"-"&amp;Table9[[#This Row],[enz]]),"RXN-")</f>
        <v>#N/A</v>
      </c>
      <c r="AJ1630" s="1" t="e">
        <f>_xlfn.TEXTBEFORE(Table9[[#This Row],[rxn]],"_",-1)</f>
        <v>#N/A</v>
      </c>
    </row>
    <row r="1631" spans="1:36" ht="17" hidden="1" x14ac:dyDescent="0.25">
      <c r="A1631" t="s">
        <v>10162</v>
      </c>
      <c r="B1631" t="str">
        <f>_xlfn.TEXTAFTER(Table5[[#This Row],[r]],"-",-1)</f>
        <v>rt3107'</v>
      </c>
      <c r="C1631" t="str">
        <f>_xlfn.TEXTAFTER(_xlfn.TEXTBEFORE(Table5[[#This Row],[r]],"-"&amp;Table5[[#This Row],[enz]]),"'RXN-")</f>
        <v>NADN_n_FWD</v>
      </c>
      <c r="D1631">
        <v>11171.708534568001</v>
      </c>
      <c r="E1631">
        <f>_xlfn.XLOOKUP(Table5[[#This Row],[r]],Table3[r],Table3[kapp],"")</f>
        <v>8988.1774343278394</v>
      </c>
      <c r="F1631">
        <f>Table5[[#This Row],[kapp]]-Table5[[#This Row],[old]]</f>
        <v>2183.5311002401613</v>
      </c>
      <c r="G1631" t="str" cm="1">
        <f t="array" ref="G1631">IF(ROWS(_xlfn._xlws.FILTER(Table5[r],Table5[enz]=Table5[[#This Row],[enz]]))&gt;1,"many","1")</f>
        <v>1</v>
      </c>
      <c r="H1631" t="str" cm="1">
        <f t="array" ref="H1631">IF(ROWS(_xlfn._xlws.FILTER(Table5[r],Table5[rxn-no-enz]=Table5[[#This Row],[rxn-no-enz]]))&gt;1,"many","1")</f>
        <v>many</v>
      </c>
      <c r="I1631" t="str">
        <f>_xlfn.XLOOKUP(SUBSTITUTE(Table5[[#This Row],[r]],"'",""),Table6[rxn],Table6[rxn],"no")</f>
        <v>no</v>
      </c>
      <c r="J1631" t="str" cm="1">
        <f t="array" ref="J1631">_xlfn.XLOOKUP(Table5[[#This Row],[r]],"'"&amp;Table6[rxn]&amp;"'",Table6[expected kapp],"")</f>
        <v/>
      </c>
      <c r="L1631" t="s">
        <v>8488</v>
      </c>
      <c r="M1631">
        <v>2897.7420411307999</v>
      </c>
      <c r="AE1631" s="1" t="s">
        <v>4651</v>
      </c>
      <c r="AF1631" s="1" t="s">
        <v>2778</v>
      </c>
      <c r="AG1631" s="9">
        <v>2.0769891870000002E-9</v>
      </c>
      <c r="AH1631" s="1" t="str">
        <f>_xlfn.TEXTAFTER(Table9[[#This Row],[rxn]],"-",-1)</f>
        <v>RPS28A</v>
      </c>
      <c r="AI1631" s="1" t="e">
        <f>_xlfn.TEXTAFTER(_xlfn.TEXTBEFORE(Table9[[#This Row],[rxn]],"-"&amp;Table9[[#This Row],[enz]]),"RXN-")</f>
        <v>#N/A</v>
      </c>
      <c r="AJ1631" s="1" t="e">
        <f>_xlfn.TEXTBEFORE(Table9[[#This Row],[rxn]],"_",-1)</f>
        <v>#N/A</v>
      </c>
    </row>
    <row r="1632" spans="1:36" ht="17" hidden="1" x14ac:dyDescent="0.25">
      <c r="A1632" t="s">
        <v>10163</v>
      </c>
      <c r="B1632" t="str">
        <f>_xlfn.TEXTAFTER(Table5[[#This Row],[r]],"-",-1)</f>
        <v>rt4419'</v>
      </c>
      <c r="C1632" t="str">
        <f>_xlfn.TEXTAFTER(_xlfn.TEXTBEFORE(Table5[[#This Row],[r]],"-"&amp;Table5[[#This Row],[enz]]),"'RXN-")</f>
        <v>NADN_n_FWD</v>
      </c>
      <c r="D1632">
        <v>11171.708534568001</v>
      </c>
      <c r="E1632">
        <f>_xlfn.XLOOKUP(Table5[[#This Row],[r]],Table3[r],Table3[kapp],"")</f>
        <v>8988.1774343278394</v>
      </c>
      <c r="F1632">
        <f>Table5[[#This Row],[kapp]]-Table5[[#This Row],[old]]</f>
        <v>2183.5311002401613</v>
      </c>
      <c r="G1632" t="str" cm="1">
        <f t="array" ref="G1632">IF(ROWS(_xlfn._xlws.FILTER(Table5[r],Table5[enz]=Table5[[#This Row],[enz]]))&gt;1,"many","1")</f>
        <v>1</v>
      </c>
      <c r="H1632" t="str" cm="1">
        <f t="array" ref="H1632">IF(ROWS(_xlfn._xlws.FILTER(Table5[r],Table5[rxn-no-enz]=Table5[[#This Row],[rxn-no-enz]]))&gt;1,"many","1")</f>
        <v>many</v>
      </c>
      <c r="I1632" t="str">
        <f>_xlfn.XLOOKUP(SUBSTITUTE(Table5[[#This Row],[r]],"'",""),Table6[rxn],Table6[rxn],"no")</f>
        <v>no</v>
      </c>
      <c r="J1632" t="str" cm="1">
        <f t="array" ref="J1632">_xlfn.XLOOKUP(Table5[[#This Row],[r]],"'"&amp;Table6[rxn]&amp;"'",Table6[expected kapp],"")</f>
        <v/>
      </c>
      <c r="L1632" t="s">
        <v>10012</v>
      </c>
      <c r="M1632">
        <v>8988.1774343278394</v>
      </c>
      <c r="AE1632" s="1" t="s">
        <v>4652</v>
      </c>
      <c r="AF1632" s="1" t="s">
        <v>2778</v>
      </c>
      <c r="AG1632" s="9">
        <v>1.120966752E-9</v>
      </c>
      <c r="AH1632" s="1" t="str">
        <f>_xlfn.TEXTAFTER(Table9[[#This Row],[rxn]],"-",-1)</f>
        <v>RPS29A</v>
      </c>
      <c r="AI1632" s="1" t="e">
        <f>_xlfn.TEXTAFTER(_xlfn.TEXTBEFORE(Table9[[#This Row],[rxn]],"-"&amp;Table9[[#This Row],[enz]]),"RXN-")</f>
        <v>#N/A</v>
      </c>
      <c r="AJ1632" s="1" t="e">
        <f>_xlfn.TEXTBEFORE(Table9[[#This Row],[rxn]],"_",-1)</f>
        <v>#N/A</v>
      </c>
    </row>
    <row r="1633" spans="1:36" ht="17" hidden="1" x14ac:dyDescent="0.25">
      <c r="A1633" t="s">
        <v>10164</v>
      </c>
      <c r="B1633" t="str">
        <f>_xlfn.TEXTAFTER(Table5[[#This Row],[r]],"-",-1)</f>
        <v>rt7872'</v>
      </c>
      <c r="C1633" t="str">
        <f>_xlfn.TEXTAFTER(_xlfn.TEXTBEFORE(Table5[[#This Row],[r]],"-"&amp;Table5[[#This Row],[enz]]),"'RXN-")</f>
        <v>NADN_n_FWD</v>
      </c>
      <c r="D1633">
        <v>11171.708534568001</v>
      </c>
      <c r="E1633">
        <f>_xlfn.XLOOKUP(Table5[[#This Row],[r]],Table3[r],Table3[kapp],"")</f>
        <v>8988.1774343278394</v>
      </c>
      <c r="F1633">
        <f>Table5[[#This Row],[kapp]]-Table5[[#This Row],[old]]</f>
        <v>2183.5311002401613</v>
      </c>
      <c r="G1633" t="str" cm="1">
        <f t="array" ref="G1633">IF(ROWS(_xlfn._xlws.FILTER(Table5[r],Table5[enz]=Table5[[#This Row],[enz]]))&gt;1,"many","1")</f>
        <v>1</v>
      </c>
      <c r="H1633" t="str" cm="1">
        <f t="array" ref="H1633">IF(ROWS(_xlfn._xlws.FILTER(Table5[r],Table5[rxn-no-enz]=Table5[[#This Row],[rxn-no-enz]]))&gt;1,"many","1")</f>
        <v>many</v>
      </c>
      <c r="I1633" t="str">
        <f>_xlfn.XLOOKUP(SUBSTITUTE(Table5[[#This Row],[r]],"'",""),Table6[rxn],Table6[rxn],"no")</f>
        <v>no</v>
      </c>
      <c r="J1633" t="str" cm="1">
        <f t="array" ref="J1633">_xlfn.XLOOKUP(Table5[[#This Row],[r]],"'"&amp;Table6[rxn]&amp;"'",Table6[expected kapp],"")</f>
        <v/>
      </c>
      <c r="L1633" t="s">
        <v>10013</v>
      </c>
      <c r="M1633">
        <v>8988.1774343278394</v>
      </c>
      <c r="AE1633" s="1" t="s">
        <v>4653</v>
      </c>
      <c r="AF1633" s="1" t="s">
        <v>2778</v>
      </c>
      <c r="AG1633" s="9">
        <v>2.9929572879999998E-9</v>
      </c>
      <c r="AH1633" s="1" t="str">
        <f>_xlfn.TEXTAFTER(Table9[[#This Row],[rxn]],"-",-1)</f>
        <v>RPS3</v>
      </c>
      <c r="AI1633" s="1" t="e">
        <f>_xlfn.TEXTAFTER(_xlfn.TEXTBEFORE(Table9[[#This Row],[rxn]],"-"&amp;Table9[[#This Row],[enz]]),"RXN-")</f>
        <v>#N/A</v>
      </c>
      <c r="AJ1633" s="1" t="e">
        <f>_xlfn.TEXTBEFORE(Table9[[#This Row],[rxn]],"_",-1)</f>
        <v>#N/A</v>
      </c>
    </row>
    <row r="1634" spans="1:36" ht="17" hidden="1" x14ac:dyDescent="0.25">
      <c r="A1634" t="s">
        <v>10165</v>
      </c>
      <c r="B1634" t="str">
        <f>_xlfn.TEXTAFTER(Table5[[#This Row],[r]],"-",-1)</f>
        <v>rt0915_n'</v>
      </c>
      <c r="C1634" t="str">
        <f>_xlfn.TEXTAFTER(_xlfn.TEXTBEFORE(Table5[[#This Row],[r]],"-"&amp;Table5[[#This Row],[enz]]),"'RXN-")</f>
        <v>NADS2_n_FWD</v>
      </c>
      <c r="D1634">
        <v>11171.708534568001</v>
      </c>
      <c r="E1634">
        <f>_xlfn.XLOOKUP(Table5[[#This Row],[r]],Table3[r],Table3[kapp],"")</f>
        <v>8988.1774343278394</v>
      </c>
      <c r="F1634">
        <f>Table5[[#This Row],[kapp]]-Table5[[#This Row],[old]]</f>
        <v>2183.5311002401613</v>
      </c>
      <c r="G1634" t="str" cm="1">
        <f t="array" ref="G1634">IF(ROWS(_xlfn._xlws.FILTER(Table5[r],Table5[enz]=Table5[[#This Row],[enz]]))&gt;1,"many","1")</f>
        <v>many</v>
      </c>
      <c r="H1634" t="str" cm="1">
        <f t="array" ref="H1634">IF(ROWS(_xlfn._xlws.FILTER(Table5[r],Table5[rxn-no-enz]=Table5[[#This Row],[rxn-no-enz]]))&gt;1,"many","1")</f>
        <v>1</v>
      </c>
      <c r="I1634" t="str">
        <f>_xlfn.XLOOKUP(SUBSTITUTE(Table5[[#This Row],[r]],"'",""),Table6[rxn],Table6[rxn],"no")</f>
        <v>no</v>
      </c>
      <c r="J1634" t="str" cm="1">
        <f t="array" ref="J1634">_xlfn.XLOOKUP(Table5[[#This Row],[r]],"'"&amp;Table6[rxn]&amp;"'",Table6[expected kapp],"")</f>
        <v/>
      </c>
      <c r="L1634" t="s">
        <v>10014</v>
      </c>
      <c r="M1634">
        <v>8988.1774343278394</v>
      </c>
      <c r="AE1634" s="1" t="s">
        <v>4654</v>
      </c>
      <c r="AF1634" s="1" t="s">
        <v>2778</v>
      </c>
      <c r="AG1634" s="9">
        <v>3.62388011E-10</v>
      </c>
      <c r="AH1634" s="1" t="str">
        <f>_xlfn.TEXTAFTER(Table9[[#This Row],[rxn]],"-",-1)</f>
        <v>RPS30A</v>
      </c>
      <c r="AI1634" s="1" t="e">
        <f>_xlfn.TEXTAFTER(_xlfn.TEXTBEFORE(Table9[[#This Row],[rxn]],"-"&amp;Table9[[#This Row],[enz]]),"RXN-")</f>
        <v>#N/A</v>
      </c>
      <c r="AJ1634" s="1" t="e">
        <f>_xlfn.TEXTBEFORE(Table9[[#This Row],[rxn]],"_",-1)</f>
        <v>#N/A</v>
      </c>
    </row>
    <row r="1635" spans="1:36" ht="17" hidden="1" x14ac:dyDescent="0.25">
      <c r="A1635" t="s">
        <v>10166</v>
      </c>
      <c r="B1635" t="str">
        <f>_xlfn.TEXTAFTER(Table5[[#This Row],[r]],"-",-1)</f>
        <v>rt0915_n'</v>
      </c>
      <c r="C1635" t="str">
        <f>_xlfn.TEXTAFTER(_xlfn.TEXTBEFORE(Table5[[#This Row],[r]],"-"&amp;Table5[[#This Row],[enz]]),"'RXN-")</f>
        <v>NADS2_n_REV</v>
      </c>
      <c r="D1635">
        <v>11171.708534568001</v>
      </c>
      <c r="E1635">
        <f>_xlfn.XLOOKUP(Table5[[#This Row],[r]],Table3[r],Table3[kapp],"")</f>
        <v>8988.1774343278394</v>
      </c>
      <c r="F1635">
        <f>Table5[[#This Row],[kapp]]-Table5[[#This Row],[old]]</f>
        <v>2183.5311002401613</v>
      </c>
      <c r="G1635" t="str" cm="1">
        <f t="array" ref="G1635">IF(ROWS(_xlfn._xlws.FILTER(Table5[r],Table5[enz]=Table5[[#This Row],[enz]]))&gt;1,"many","1")</f>
        <v>many</v>
      </c>
      <c r="H1635" t="str" cm="1">
        <f t="array" ref="H1635">IF(ROWS(_xlfn._xlws.FILTER(Table5[r],Table5[rxn-no-enz]=Table5[[#This Row],[rxn-no-enz]]))&gt;1,"many","1")</f>
        <v>1</v>
      </c>
      <c r="I1635" t="str">
        <f>_xlfn.XLOOKUP(SUBSTITUTE(Table5[[#This Row],[r]],"'",""),Table6[rxn],Table6[rxn],"no")</f>
        <v>no</v>
      </c>
      <c r="J1635" t="str" cm="1">
        <f t="array" ref="J1635">_xlfn.XLOOKUP(Table5[[#This Row],[r]],"'"&amp;Table6[rxn]&amp;"'",Table6[expected kapp],"")</f>
        <v/>
      </c>
      <c r="L1635" t="s">
        <v>10015</v>
      </c>
      <c r="M1635">
        <v>8988.1774343278394</v>
      </c>
      <c r="AE1635" s="1" t="s">
        <v>4655</v>
      </c>
      <c r="AF1635" s="1" t="s">
        <v>2778</v>
      </c>
      <c r="AG1635" s="9">
        <v>4.55825487E-10</v>
      </c>
      <c r="AH1635" s="1" t="str">
        <f>_xlfn.TEXTAFTER(Table9[[#This Row],[rxn]],"-",-1)</f>
        <v>RPS31</v>
      </c>
      <c r="AI1635" s="1" t="e">
        <f>_xlfn.TEXTAFTER(_xlfn.TEXTBEFORE(Table9[[#This Row],[rxn]],"-"&amp;Table9[[#This Row],[enz]]),"RXN-")</f>
        <v>#N/A</v>
      </c>
      <c r="AJ1635" s="1" t="e">
        <f>_xlfn.TEXTBEFORE(Table9[[#This Row],[rxn]],"_",-1)</f>
        <v>#N/A</v>
      </c>
    </row>
    <row r="1636" spans="1:36" ht="17" hidden="1" x14ac:dyDescent="0.25">
      <c r="A1636" t="s">
        <v>10167</v>
      </c>
      <c r="B1636" t="str">
        <f>_xlfn.TEXTAFTER(Table5[[#This Row],[r]],"-",-1)</f>
        <v>rt2593'</v>
      </c>
      <c r="C1636" t="str">
        <f>_xlfn.TEXTAFTER(_xlfn.TEXTBEFORE(Table5[[#This Row],[r]],"-"&amp;Table5[[#This Row],[enz]]),"'RXN-")</f>
        <v>NADt_c_m_FWD</v>
      </c>
      <c r="D1636">
        <v>11171.708534568001</v>
      </c>
      <c r="E1636">
        <f>_xlfn.XLOOKUP(Table5[[#This Row],[r]],Table3[r],Table3[kapp],"")</f>
        <v>8988.1774343278394</v>
      </c>
      <c r="F1636">
        <f>Table5[[#This Row],[kapp]]-Table5[[#This Row],[old]]</f>
        <v>2183.5311002401613</v>
      </c>
      <c r="G1636" t="str" cm="1">
        <f t="array" ref="G1636">IF(ROWS(_xlfn._xlws.FILTER(Table5[r],Table5[enz]=Table5[[#This Row],[enz]]))&gt;1,"many","1")</f>
        <v>many</v>
      </c>
      <c r="H1636" t="str" cm="1">
        <f t="array" ref="H1636">IF(ROWS(_xlfn._xlws.FILTER(Table5[r],Table5[rxn-no-enz]=Table5[[#This Row],[rxn-no-enz]]))&gt;1,"many","1")</f>
        <v>many</v>
      </c>
      <c r="I1636" t="str">
        <f>_xlfn.XLOOKUP(SUBSTITUTE(Table5[[#This Row],[r]],"'",""),Table6[rxn],Table6[rxn],"no")</f>
        <v>no</v>
      </c>
      <c r="J1636" t="str" cm="1">
        <f t="array" ref="J1636">_xlfn.XLOOKUP(Table5[[#This Row],[r]],"'"&amp;Table6[rxn]&amp;"'",Table6[expected kapp],"")</f>
        <v/>
      </c>
      <c r="L1636" t="s">
        <v>10016</v>
      </c>
      <c r="M1636">
        <v>8988.1774343278394</v>
      </c>
      <c r="AE1636" s="1" t="s">
        <v>4656</v>
      </c>
      <c r="AF1636" s="1" t="s">
        <v>2778</v>
      </c>
      <c r="AG1636" s="9">
        <v>1.5740397149999999E-9</v>
      </c>
      <c r="AH1636" s="1" t="str">
        <f>_xlfn.TEXTAFTER(Table9[[#This Row],[rxn]],"-",-1)</f>
        <v>RPS4A</v>
      </c>
      <c r="AI1636" s="1" t="e">
        <f>_xlfn.TEXTAFTER(_xlfn.TEXTBEFORE(Table9[[#This Row],[rxn]],"-"&amp;Table9[[#This Row],[enz]]),"RXN-")</f>
        <v>#N/A</v>
      </c>
      <c r="AJ1636" s="1" t="e">
        <f>_xlfn.TEXTBEFORE(Table9[[#This Row],[rxn]],"_",-1)</f>
        <v>#N/A</v>
      </c>
    </row>
    <row r="1637" spans="1:36" ht="17" hidden="1" x14ac:dyDescent="0.25">
      <c r="A1637" t="s">
        <v>10168</v>
      </c>
      <c r="B1637" t="str">
        <f>_xlfn.TEXTAFTER(Table5[[#This Row],[r]],"-",-1)</f>
        <v>rt5934'</v>
      </c>
      <c r="C1637" t="str">
        <f>_xlfn.TEXTAFTER(_xlfn.TEXTBEFORE(Table5[[#This Row],[r]],"-"&amp;Table5[[#This Row],[enz]]),"'RXN-")</f>
        <v>NADt_c_m_FWD</v>
      </c>
      <c r="D1637">
        <v>11171.708534568001</v>
      </c>
      <c r="E1637">
        <f>_xlfn.XLOOKUP(Table5[[#This Row],[r]],Table3[r],Table3[kapp],"")</f>
        <v>8988.1774343278394</v>
      </c>
      <c r="F1637">
        <f>Table5[[#This Row],[kapp]]-Table5[[#This Row],[old]]</f>
        <v>2183.5311002401613</v>
      </c>
      <c r="G1637" t="str" cm="1">
        <f t="array" ref="G1637">IF(ROWS(_xlfn._xlws.FILTER(Table5[r],Table5[enz]=Table5[[#This Row],[enz]]))&gt;1,"many","1")</f>
        <v>1</v>
      </c>
      <c r="H1637" t="str" cm="1">
        <f t="array" ref="H1637">IF(ROWS(_xlfn._xlws.FILTER(Table5[r],Table5[rxn-no-enz]=Table5[[#This Row],[rxn-no-enz]]))&gt;1,"many","1")</f>
        <v>many</v>
      </c>
      <c r="I1637" t="str">
        <f>_xlfn.XLOOKUP(SUBSTITUTE(Table5[[#This Row],[r]],"'",""),Table6[rxn],Table6[rxn],"no")</f>
        <v>no</v>
      </c>
      <c r="J1637" t="str" cm="1">
        <f t="array" ref="J1637">_xlfn.XLOOKUP(Table5[[#This Row],[r]],"'"&amp;Table6[rxn]&amp;"'",Table6[expected kapp],"")</f>
        <v/>
      </c>
      <c r="L1637" t="s">
        <v>10017</v>
      </c>
      <c r="M1637">
        <v>8988.1774343278394</v>
      </c>
      <c r="AE1637" s="1" t="s">
        <v>4657</v>
      </c>
      <c r="AF1637" s="1" t="s">
        <v>2778</v>
      </c>
      <c r="AG1637" s="9">
        <v>2.89073367E-9</v>
      </c>
      <c r="AH1637" s="1" t="str">
        <f>_xlfn.TEXTAFTER(Table9[[#This Row],[rxn]],"-",-1)</f>
        <v>RPS5</v>
      </c>
      <c r="AI1637" s="1" t="e">
        <f>_xlfn.TEXTAFTER(_xlfn.TEXTBEFORE(Table9[[#This Row],[rxn]],"-"&amp;Table9[[#This Row],[enz]]),"RXN-")</f>
        <v>#N/A</v>
      </c>
      <c r="AJ1637" s="1" t="e">
        <f>_xlfn.TEXTBEFORE(Table9[[#This Row],[rxn]],"_",-1)</f>
        <v>#N/A</v>
      </c>
    </row>
    <row r="1638" spans="1:36" ht="17" hidden="1" x14ac:dyDescent="0.25">
      <c r="A1638" t="s">
        <v>10169</v>
      </c>
      <c r="B1638" t="str">
        <f>_xlfn.TEXTAFTER(Table5[[#This Row],[r]],"-",-1)</f>
        <v>rt2593'</v>
      </c>
      <c r="C1638" t="str">
        <f>_xlfn.TEXTAFTER(_xlfn.TEXTBEFORE(Table5[[#This Row],[r]],"-"&amp;Table5[[#This Row],[enz]]),"'RXN-")</f>
        <v>NADt1_m_FWD</v>
      </c>
      <c r="D1638">
        <v>11171.708534568001</v>
      </c>
      <c r="E1638">
        <f>_xlfn.XLOOKUP(Table5[[#This Row],[r]],Table3[r],Table3[kapp],"")</f>
        <v>8988.1774343278394</v>
      </c>
      <c r="F1638">
        <f>Table5[[#This Row],[kapp]]-Table5[[#This Row],[old]]</f>
        <v>2183.5311002401613</v>
      </c>
      <c r="G1638" t="str" cm="1">
        <f t="array" ref="G1638">IF(ROWS(_xlfn._xlws.FILTER(Table5[r],Table5[enz]=Table5[[#This Row],[enz]]))&gt;1,"many","1")</f>
        <v>many</v>
      </c>
      <c r="H1638" t="str" cm="1">
        <f t="array" ref="H1638">IF(ROWS(_xlfn._xlws.FILTER(Table5[r],Table5[rxn-no-enz]=Table5[[#This Row],[rxn-no-enz]]))&gt;1,"many","1")</f>
        <v>1</v>
      </c>
      <c r="I1638" t="str">
        <f>_xlfn.XLOOKUP(SUBSTITUTE(Table5[[#This Row],[r]],"'",""),Table6[rxn],Table6[rxn],"no")</f>
        <v>no</v>
      </c>
      <c r="J1638" t="str" cm="1">
        <f t="array" ref="J1638">_xlfn.XLOOKUP(Table5[[#This Row],[r]],"'"&amp;Table6[rxn]&amp;"'",Table6[expected kapp],"")</f>
        <v/>
      </c>
      <c r="L1638" t="s">
        <v>10018</v>
      </c>
      <c r="M1638">
        <v>8988.1774343278394</v>
      </c>
      <c r="AE1638" s="1" t="s">
        <v>4658</v>
      </c>
      <c r="AF1638" s="1" t="s">
        <v>2778</v>
      </c>
      <c r="AG1638" s="9">
        <v>5.4007944600000001E-10</v>
      </c>
      <c r="AH1638" s="1" t="str">
        <f>_xlfn.TEXTAFTER(Table9[[#This Row],[rxn]],"-",-1)</f>
        <v>RPS6A</v>
      </c>
      <c r="AI1638" s="1" t="e">
        <f>_xlfn.TEXTAFTER(_xlfn.TEXTBEFORE(Table9[[#This Row],[rxn]],"-"&amp;Table9[[#This Row],[enz]]),"RXN-")</f>
        <v>#N/A</v>
      </c>
      <c r="AJ1638" s="1" t="e">
        <f>_xlfn.TEXTBEFORE(Table9[[#This Row],[rxn]],"_",-1)</f>
        <v>#N/A</v>
      </c>
    </row>
    <row r="1639" spans="1:36" ht="17" hidden="1" x14ac:dyDescent="0.25">
      <c r="A1639" t="s">
        <v>10170</v>
      </c>
      <c r="B1639" t="str">
        <f>_xlfn.TEXTAFTER(Table5[[#This Row],[r]],"-",-1)</f>
        <v>rt2593'</v>
      </c>
      <c r="C1639" t="str">
        <f>_xlfn.TEXTAFTER(_xlfn.TEXTBEFORE(Table5[[#This Row],[r]],"-"&amp;Table5[[#This Row],[enz]]),"'RXN-")</f>
        <v>NADt2_m_FWD</v>
      </c>
      <c r="D1639">
        <v>11171.708534568001</v>
      </c>
      <c r="E1639">
        <f>_xlfn.XLOOKUP(Table5[[#This Row],[r]],Table3[r],Table3[kapp],"")</f>
        <v>8988.1774343278394</v>
      </c>
      <c r="F1639">
        <f>Table5[[#This Row],[kapp]]-Table5[[#This Row],[old]]</f>
        <v>2183.5311002401613</v>
      </c>
      <c r="G1639" t="str" cm="1">
        <f t="array" ref="G1639">IF(ROWS(_xlfn._xlws.FILTER(Table5[r],Table5[enz]=Table5[[#This Row],[enz]]))&gt;1,"many","1")</f>
        <v>many</v>
      </c>
      <c r="H1639" t="str" cm="1">
        <f t="array" ref="H1639">IF(ROWS(_xlfn._xlws.FILTER(Table5[r],Table5[rxn-no-enz]=Table5[[#This Row],[rxn-no-enz]]))&gt;1,"many","1")</f>
        <v>1</v>
      </c>
      <c r="I1639" t="str">
        <f>_xlfn.XLOOKUP(SUBSTITUTE(Table5[[#This Row],[r]],"'",""),Table6[rxn],Table6[rxn],"no")</f>
        <v>no</v>
      </c>
      <c r="J1639" t="str" cm="1">
        <f t="array" ref="J1639">_xlfn.XLOOKUP(Table5[[#This Row],[r]],"'"&amp;Table6[rxn]&amp;"'",Table6[expected kapp],"")</f>
        <v/>
      </c>
      <c r="L1639" t="s">
        <v>10019</v>
      </c>
      <c r="M1639">
        <v>8988.1774343278394</v>
      </c>
      <c r="AE1639" s="1" t="s">
        <v>4659</v>
      </c>
      <c r="AF1639" s="1" t="s">
        <v>2778</v>
      </c>
      <c r="AG1639" s="9">
        <v>1.9443344979999999E-9</v>
      </c>
      <c r="AH1639" s="1" t="str">
        <f>_xlfn.TEXTAFTER(Table9[[#This Row],[rxn]],"-",-1)</f>
        <v>RPS7A</v>
      </c>
      <c r="AI1639" s="1" t="e">
        <f>_xlfn.TEXTAFTER(_xlfn.TEXTBEFORE(Table9[[#This Row],[rxn]],"-"&amp;Table9[[#This Row],[enz]]),"RXN-")</f>
        <v>#N/A</v>
      </c>
      <c r="AJ1639" s="1" t="e">
        <f>_xlfn.TEXTBEFORE(Table9[[#This Row],[rxn]],"_",-1)</f>
        <v>#N/A</v>
      </c>
    </row>
    <row r="1640" spans="1:36" ht="17" hidden="1" x14ac:dyDescent="0.25">
      <c r="A1640" t="s">
        <v>10171</v>
      </c>
      <c r="B1640" t="str">
        <f>_xlfn.TEXTAFTER(Table5[[#This Row],[r]],"-",-1)</f>
        <v>rt2593'</v>
      </c>
      <c r="C1640" t="str">
        <f>_xlfn.TEXTAFTER(_xlfn.TEXTBEFORE(Table5[[#This Row],[r]],"-"&amp;Table5[[#This Row],[enz]]),"'RXN-")</f>
        <v>NADt3_m_FWD</v>
      </c>
      <c r="D1640">
        <v>11171.708534568001</v>
      </c>
      <c r="E1640">
        <f>_xlfn.XLOOKUP(Table5[[#This Row],[r]],Table3[r],Table3[kapp],"")</f>
        <v>8988.1774343278394</v>
      </c>
      <c r="F1640">
        <f>Table5[[#This Row],[kapp]]-Table5[[#This Row],[old]]</f>
        <v>2183.5311002401613</v>
      </c>
      <c r="G1640" t="str" cm="1">
        <f t="array" ref="G1640">IF(ROWS(_xlfn._xlws.FILTER(Table5[r],Table5[enz]=Table5[[#This Row],[enz]]))&gt;1,"many","1")</f>
        <v>many</v>
      </c>
      <c r="H1640" t="str" cm="1">
        <f t="array" ref="H1640">IF(ROWS(_xlfn._xlws.FILTER(Table5[r],Table5[rxn-no-enz]=Table5[[#This Row],[rxn-no-enz]]))&gt;1,"many","1")</f>
        <v>1</v>
      </c>
      <c r="I1640" t="str">
        <f>_xlfn.XLOOKUP(SUBSTITUTE(Table5[[#This Row],[r]],"'",""),Table6[rxn],Table6[rxn],"no")</f>
        <v>no</v>
      </c>
      <c r="J1640" t="str" cm="1">
        <f t="array" ref="J1640">_xlfn.XLOOKUP(Table5[[#This Row],[r]],"'"&amp;Table6[rxn]&amp;"'",Table6[expected kapp],"")</f>
        <v/>
      </c>
      <c r="L1640" t="s">
        <v>10020</v>
      </c>
      <c r="M1640">
        <v>8988.1774343278394</v>
      </c>
      <c r="AE1640" s="1" t="s">
        <v>4660</v>
      </c>
      <c r="AF1640" s="1" t="s">
        <v>2778</v>
      </c>
      <c r="AG1640" s="9">
        <v>1.550994451E-9</v>
      </c>
      <c r="AH1640" s="1" t="str">
        <f>_xlfn.TEXTAFTER(Table9[[#This Row],[rxn]],"-",-1)</f>
        <v>RPS8A</v>
      </c>
      <c r="AI1640" s="1" t="e">
        <f>_xlfn.TEXTAFTER(_xlfn.TEXTBEFORE(Table9[[#This Row],[rxn]],"-"&amp;Table9[[#This Row],[enz]]),"RXN-")</f>
        <v>#N/A</v>
      </c>
      <c r="AJ1640" s="1" t="e">
        <f>_xlfn.TEXTBEFORE(Table9[[#This Row],[rxn]],"_",-1)</f>
        <v>#N/A</v>
      </c>
    </row>
    <row r="1641" spans="1:36" ht="17" hidden="1" x14ac:dyDescent="0.25">
      <c r="A1641" t="s">
        <v>10172</v>
      </c>
      <c r="B1641" t="str">
        <f>_xlfn.TEXTAFTER(Table5[[#This Row],[r]],"-",-1)</f>
        <v>rt1924_m'</v>
      </c>
      <c r="C1641" t="str">
        <f>_xlfn.TEXTAFTER(_xlfn.TEXTBEFORE(Table5[[#This Row],[r]],"-"&amp;Table5[[#This Row],[enz]]),"'RXN-")</f>
        <v>NAMNPP_m_FWD</v>
      </c>
      <c r="D1641">
        <v>11171.708534568001</v>
      </c>
      <c r="E1641">
        <f>_xlfn.XLOOKUP(Table5[[#This Row],[r]],Table3[r],Table3[kapp],"")</f>
        <v>8988.1774343278394</v>
      </c>
      <c r="F1641">
        <f>Table5[[#This Row],[kapp]]-Table5[[#This Row],[old]]</f>
        <v>2183.5311002401613</v>
      </c>
      <c r="G1641" t="str" cm="1">
        <f t="array" ref="G1641">IF(ROWS(_xlfn._xlws.FILTER(Table5[r],Table5[enz]=Table5[[#This Row],[enz]]))&gt;1,"many","1")</f>
        <v>1</v>
      </c>
      <c r="H1641" t="str" cm="1">
        <f t="array" ref="H1641">IF(ROWS(_xlfn._xlws.FILTER(Table5[r],Table5[rxn-no-enz]=Table5[[#This Row],[rxn-no-enz]]))&gt;1,"many","1")</f>
        <v>1</v>
      </c>
      <c r="I1641" t="str">
        <f>_xlfn.XLOOKUP(SUBSTITUTE(Table5[[#This Row],[r]],"'",""),Table6[rxn],Table6[rxn],"no")</f>
        <v>no</v>
      </c>
      <c r="J1641" t="str" cm="1">
        <f t="array" ref="J1641">_xlfn.XLOOKUP(Table5[[#This Row],[r]],"'"&amp;Table6[rxn]&amp;"'",Table6[expected kapp],"")</f>
        <v/>
      </c>
      <c r="L1641" t="s">
        <v>10021</v>
      </c>
      <c r="M1641">
        <v>8988.1774343278394</v>
      </c>
      <c r="AE1641" s="1" t="s">
        <v>4661</v>
      </c>
      <c r="AF1641" s="1" t="s">
        <v>2778</v>
      </c>
      <c r="AG1641" s="9">
        <v>2.4028355939999902E-9</v>
      </c>
      <c r="AH1641" s="1" t="str">
        <f>_xlfn.TEXTAFTER(Table9[[#This Row],[rxn]],"-",-1)</f>
        <v>RPS9A</v>
      </c>
      <c r="AI1641" s="1" t="e">
        <f>_xlfn.TEXTAFTER(_xlfn.TEXTBEFORE(Table9[[#This Row],[rxn]],"-"&amp;Table9[[#This Row],[enz]]),"RXN-")</f>
        <v>#N/A</v>
      </c>
      <c r="AJ1641" s="1" t="e">
        <f>_xlfn.TEXTBEFORE(Table9[[#This Row],[rxn]],"_",-1)</f>
        <v>#N/A</v>
      </c>
    </row>
    <row r="1642" spans="1:36" ht="17" hidden="1" x14ac:dyDescent="0.25">
      <c r="A1642" t="s">
        <v>10173</v>
      </c>
      <c r="B1642" t="str">
        <f>_xlfn.TEXTAFTER(Table5[[#This Row],[r]],"-",-1)</f>
        <v>rt2101_c'</v>
      </c>
      <c r="C1642" t="str">
        <f>_xlfn.TEXTAFTER(_xlfn.TEXTBEFORE(Table5[[#This Row],[r]],"-"&amp;Table5[[#This Row],[enz]]),"'RXN-")</f>
        <v>NAtpa_c_FWD</v>
      </c>
      <c r="D1642">
        <v>11171.708534568001</v>
      </c>
      <c r="E1642">
        <f>_xlfn.XLOOKUP(Table5[[#This Row],[r]],Table3[r],Table3[kapp],"")</f>
        <v>8988.1774343278394</v>
      </c>
      <c r="F1642">
        <f>Table5[[#This Row],[kapp]]-Table5[[#This Row],[old]]</f>
        <v>2183.5311002401613</v>
      </c>
      <c r="G1642" t="str" cm="1">
        <f t="array" ref="G1642">IF(ROWS(_xlfn._xlws.FILTER(Table5[r],Table5[enz]=Table5[[#This Row],[enz]]))&gt;1,"many","1")</f>
        <v>many</v>
      </c>
      <c r="H1642" t="str" cm="1">
        <f t="array" ref="H1642">IF(ROWS(_xlfn._xlws.FILTER(Table5[r],Table5[rxn-no-enz]=Table5[[#This Row],[rxn-no-enz]]))&gt;1,"many","1")</f>
        <v>many</v>
      </c>
      <c r="I1642" t="str">
        <f>_xlfn.XLOOKUP(SUBSTITUTE(Table5[[#This Row],[r]],"'",""),Table6[rxn],Table6[rxn],"no")</f>
        <v>no</v>
      </c>
      <c r="J1642" t="str" cm="1">
        <f t="array" ref="J1642">_xlfn.XLOOKUP(Table5[[#This Row],[r]],"'"&amp;Table6[rxn]&amp;"'",Table6[expected kapp],"")</f>
        <v/>
      </c>
      <c r="L1642" t="s">
        <v>10022</v>
      </c>
      <c r="M1642">
        <v>8988.1774343278394</v>
      </c>
      <c r="AE1642" s="1" t="s">
        <v>4663</v>
      </c>
      <c r="AF1642" s="1" t="s">
        <v>2778</v>
      </c>
      <c r="AG1642" s="9">
        <v>7.2803437999999901E-11</v>
      </c>
      <c r="AH1642" s="1" t="str">
        <f>_xlfn.TEXTAFTER(Table9[[#This Row],[rxn]],"-",-1)</f>
        <v>IMG1</v>
      </c>
      <c r="AI1642" s="1" t="e">
        <f>_xlfn.TEXTAFTER(_xlfn.TEXTBEFORE(Table9[[#This Row],[rxn]],"-"&amp;Table9[[#This Row],[enz]]),"RXN-")</f>
        <v>#N/A</v>
      </c>
      <c r="AJ1642" s="1" t="e">
        <f>_xlfn.TEXTBEFORE(Table9[[#This Row],[rxn]],"_",-1)</f>
        <v>#N/A</v>
      </c>
    </row>
    <row r="1643" spans="1:36" ht="17" hidden="1" x14ac:dyDescent="0.25">
      <c r="A1643" t="s">
        <v>10174</v>
      </c>
      <c r="B1643" t="str">
        <f>_xlfn.TEXTAFTER(Table5[[#This Row],[r]],"-",-1)</f>
        <v>rt2101_c'</v>
      </c>
      <c r="C1643" t="str">
        <f>_xlfn.TEXTAFTER(_xlfn.TEXTBEFORE(Table5[[#This Row],[r]],"-"&amp;Table5[[#This Row],[enz]]),"'RXN-")</f>
        <v>NAtpa_c_REV</v>
      </c>
      <c r="D1643">
        <v>11171.708534568001</v>
      </c>
      <c r="E1643">
        <f>_xlfn.XLOOKUP(Table5[[#This Row],[r]],Table3[r],Table3[kapp],"")</f>
        <v>8988.1774343278394</v>
      </c>
      <c r="F1643">
        <f>Table5[[#This Row],[kapp]]-Table5[[#This Row],[old]]</f>
        <v>2183.5311002401613</v>
      </c>
      <c r="G1643" t="str" cm="1">
        <f t="array" ref="G1643">IF(ROWS(_xlfn._xlws.FILTER(Table5[r],Table5[enz]=Table5[[#This Row],[enz]]))&gt;1,"many","1")</f>
        <v>many</v>
      </c>
      <c r="H1643" t="str" cm="1">
        <f t="array" ref="H1643">IF(ROWS(_xlfn._xlws.FILTER(Table5[r],Table5[rxn-no-enz]=Table5[[#This Row],[rxn-no-enz]]))&gt;1,"many","1")</f>
        <v>many</v>
      </c>
      <c r="I1643" t="str">
        <f>_xlfn.XLOOKUP(SUBSTITUTE(Table5[[#This Row],[r]],"'",""),Table6[rxn],Table6[rxn],"no")</f>
        <v>no</v>
      </c>
      <c r="J1643" t="str" cm="1">
        <f t="array" ref="J1643">_xlfn.XLOOKUP(Table5[[#This Row],[r]],"'"&amp;Table6[rxn]&amp;"'",Table6[expected kapp],"")</f>
        <v/>
      </c>
      <c r="L1643" t="s">
        <v>10023</v>
      </c>
      <c r="M1643">
        <v>8988.1774343278394</v>
      </c>
      <c r="AE1643" s="1" t="s">
        <v>4664</v>
      </c>
      <c r="AF1643" s="1" t="s">
        <v>2778</v>
      </c>
      <c r="AG1643" s="9">
        <v>4.5136888199999998E-10</v>
      </c>
      <c r="AH1643" s="1" t="str">
        <f>_xlfn.TEXTAFTER(Table9[[#This Row],[rxn]],"-",-1)</f>
        <v>IMG2</v>
      </c>
      <c r="AI1643" s="1" t="e">
        <f>_xlfn.TEXTAFTER(_xlfn.TEXTBEFORE(Table9[[#This Row],[rxn]],"-"&amp;Table9[[#This Row],[enz]]),"RXN-")</f>
        <v>#N/A</v>
      </c>
      <c r="AJ1643" s="1" t="e">
        <f>_xlfn.TEXTBEFORE(Table9[[#This Row],[rxn]],"_",-1)</f>
        <v>#N/A</v>
      </c>
    </row>
    <row r="1644" spans="1:36" ht="17" hidden="1" x14ac:dyDescent="0.25">
      <c r="A1644" t="s">
        <v>10175</v>
      </c>
      <c r="B1644" t="str">
        <f>_xlfn.TEXTAFTER(Table5[[#This Row],[r]],"-",-1)</f>
        <v>rt2444'</v>
      </c>
      <c r="C1644" t="str">
        <f>_xlfn.TEXTAFTER(_xlfn.TEXTBEFORE(Table5[[#This Row],[r]],"-"&amp;Table5[[#This Row],[enz]]),"'RXN-")</f>
        <v>NAtpa_c_FWD</v>
      </c>
      <c r="D1644">
        <v>11171.708534568001</v>
      </c>
      <c r="E1644">
        <f>_xlfn.XLOOKUP(Table5[[#This Row],[r]],Table3[r],Table3[kapp],"")</f>
        <v>8988.1774343278394</v>
      </c>
      <c r="F1644">
        <f>Table5[[#This Row],[kapp]]-Table5[[#This Row],[old]]</f>
        <v>2183.5311002401613</v>
      </c>
      <c r="G1644" t="str" cm="1">
        <f t="array" ref="G1644">IF(ROWS(_xlfn._xlws.FILTER(Table5[r],Table5[enz]=Table5[[#This Row],[enz]]))&gt;1,"many","1")</f>
        <v>many</v>
      </c>
      <c r="H1644" t="str" cm="1">
        <f t="array" ref="H1644">IF(ROWS(_xlfn._xlws.FILTER(Table5[r],Table5[rxn-no-enz]=Table5[[#This Row],[rxn-no-enz]]))&gt;1,"many","1")</f>
        <v>many</v>
      </c>
      <c r="I1644" t="str">
        <f>_xlfn.XLOOKUP(SUBSTITUTE(Table5[[#This Row],[r]],"'",""),Table6[rxn],Table6[rxn],"no")</f>
        <v>no</v>
      </c>
      <c r="J1644" t="str" cm="1">
        <f t="array" ref="J1644">_xlfn.XLOOKUP(Table5[[#This Row],[r]],"'"&amp;Table6[rxn]&amp;"'",Table6[expected kapp],"")</f>
        <v/>
      </c>
      <c r="L1644" t="s">
        <v>10024</v>
      </c>
      <c r="M1644">
        <v>8988.1774343278394</v>
      </c>
      <c r="AE1644" s="1" t="s">
        <v>4666</v>
      </c>
      <c r="AF1644" s="1" t="s">
        <v>2778</v>
      </c>
      <c r="AG1644" s="9">
        <v>3.5538853000000002E-10</v>
      </c>
      <c r="AH1644" s="1" t="str">
        <f>_xlfn.TEXTAFTER(Table9[[#This Row],[rxn]],"-",-1)</f>
        <v>MNP1</v>
      </c>
      <c r="AI1644" s="1" t="e">
        <f>_xlfn.TEXTAFTER(_xlfn.TEXTBEFORE(Table9[[#This Row],[rxn]],"-"&amp;Table9[[#This Row],[enz]]),"RXN-")</f>
        <v>#N/A</v>
      </c>
      <c r="AJ1644" s="1" t="e">
        <f>_xlfn.TEXTBEFORE(Table9[[#This Row],[rxn]],"_",-1)</f>
        <v>#N/A</v>
      </c>
    </row>
    <row r="1645" spans="1:36" ht="17" hidden="1" x14ac:dyDescent="0.25">
      <c r="A1645" t="s">
        <v>10176</v>
      </c>
      <c r="B1645" t="str">
        <f>_xlfn.TEXTAFTER(Table5[[#This Row],[r]],"-",-1)</f>
        <v>rt2444'</v>
      </c>
      <c r="C1645" t="str">
        <f>_xlfn.TEXTAFTER(_xlfn.TEXTBEFORE(Table5[[#This Row],[r]],"-"&amp;Table5[[#This Row],[enz]]),"'RXN-")</f>
        <v>NAtpa_c_REV</v>
      </c>
      <c r="D1645">
        <v>11171.708534568001</v>
      </c>
      <c r="E1645">
        <f>_xlfn.XLOOKUP(Table5[[#This Row],[r]],Table3[r],Table3[kapp],"")</f>
        <v>8988.1774343278394</v>
      </c>
      <c r="F1645">
        <f>Table5[[#This Row],[kapp]]-Table5[[#This Row],[old]]</f>
        <v>2183.5311002401613</v>
      </c>
      <c r="G1645" t="str" cm="1">
        <f t="array" ref="G1645">IF(ROWS(_xlfn._xlws.FILTER(Table5[r],Table5[enz]=Table5[[#This Row],[enz]]))&gt;1,"many","1")</f>
        <v>many</v>
      </c>
      <c r="H1645" t="str" cm="1">
        <f t="array" ref="H1645">IF(ROWS(_xlfn._xlws.FILTER(Table5[r],Table5[rxn-no-enz]=Table5[[#This Row],[rxn-no-enz]]))&gt;1,"many","1")</f>
        <v>many</v>
      </c>
      <c r="I1645" t="str">
        <f>_xlfn.XLOOKUP(SUBSTITUTE(Table5[[#This Row],[r]],"'",""),Table6[rxn],Table6[rxn],"no")</f>
        <v>no</v>
      </c>
      <c r="J1645" t="str" cm="1">
        <f t="array" ref="J1645">_xlfn.XLOOKUP(Table5[[#This Row],[r]],"'"&amp;Table6[rxn]&amp;"'",Table6[expected kapp],"")</f>
        <v/>
      </c>
      <c r="L1645" t="s">
        <v>10025</v>
      </c>
      <c r="M1645">
        <v>8988.1774343278394</v>
      </c>
      <c r="AE1645" s="1" t="s">
        <v>4670</v>
      </c>
      <c r="AF1645" s="1" t="s">
        <v>2778</v>
      </c>
      <c r="AG1645" s="9">
        <v>2.3565066500000002E-10</v>
      </c>
      <c r="AH1645" s="1" t="str">
        <f>_xlfn.TEXTAFTER(Table9[[#This Row],[rxn]],"-",-1)</f>
        <v>MRP17</v>
      </c>
      <c r="AI1645" s="1" t="e">
        <f>_xlfn.TEXTAFTER(_xlfn.TEXTBEFORE(Table9[[#This Row],[rxn]],"-"&amp;Table9[[#This Row],[enz]]),"RXN-")</f>
        <v>#N/A</v>
      </c>
      <c r="AJ1645" s="1" t="e">
        <f>_xlfn.TEXTBEFORE(Table9[[#This Row],[rxn]],"_",-1)</f>
        <v>#N/A</v>
      </c>
    </row>
    <row r="1646" spans="1:36" ht="17" hidden="1" x14ac:dyDescent="0.25">
      <c r="A1646" t="s">
        <v>10177</v>
      </c>
      <c r="B1646" t="str">
        <f>_xlfn.TEXTAFTER(Table5[[#This Row],[r]],"-",-1)</f>
        <v>rt0602_c'</v>
      </c>
      <c r="C1646" t="str">
        <f>_xlfn.TEXTAFTER(_xlfn.TEXTBEFORE(Table5[[#This Row],[r]],"-"&amp;Table5[[#This Row],[enz]]),"'RXN-")</f>
        <v>NDP1_c_FWD</v>
      </c>
      <c r="D1646">
        <v>11171.708534568001</v>
      </c>
      <c r="E1646">
        <f>_xlfn.XLOOKUP(Table5[[#This Row],[r]],Table3[r],Table3[kapp],"")</f>
        <v>8988.1774343278394</v>
      </c>
      <c r="F1646">
        <f>Table5[[#This Row],[kapp]]-Table5[[#This Row],[old]]</f>
        <v>2183.5311002401613</v>
      </c>
      <c r="G1646" t="str" cm="1">
        <f t="array" ref="G1646">IF(ROWS(_xlfn._xlws.FILTER(Table5[r],Table5[enz]=Table5[[#This Row],[enz]]))&gt;1,"many","1")</f>
        <v>many</v>
      </c>
      <c r="H1646" t="str" cm="1">
        <f t="array" ref="H1646">IF(ROWS(_xlfn._xlws.FILTER(Table5[r],Table5[rxn-no-enz]=Table5[[#This Row],[rxn-no-enz]]))&gt;1,"many","1")</f>
        <v>1</v>
      </c>
      <c r="I1646" t="str">
        <f>_xlfn.XLOOKUP(SUBSTITUTE(Table5[[#This Row],[r]],"'",""),Table6[rxn],Table6[rxn],"no")</f>
        <v>no</v>
      </c>
      <c r="J1646" t="str" cm="1">
        <f t="array" ref="J1646">_xlfn.XLOOKUP(Table5[[#This Row],[r]],"'"&amp;Table6[rxn]&amp;"'",Table6[expected kapp],"")</f>
        <v/>
      </c>
      <c r="L1646" t="s">
        <v>10026</v>
      </c>
      <c r="M1646">
        <v>8988.1774343278394</v>
      </c>
      <c r="AE1646" s="1" t="s">
        <v>4671</v>
      </c>
      <c r="AF1646" s="1" t="s">
        <v>2778</v>
      </c>
      <c r="AG1646" s="9">
        <v>8.2218651999999999E-11</v>
      </c>
      <c r="AH1646" s="1" t="str">
        <f>_xlfn.TEXTAFTER(Table9[[#This Row],[rxn]],"-",-1)</f>
        <v>MRP2</v>
      </c>
      <c r="AI1646" s="1" t="e">
        <f>_xlfn.TEXTAFTER(_xlfn.TEXTBEFORE(Table9[[#This Row],[rxn]],"-"&amp;Table9[[#This Row],[enz]]),"RXN-")</f>
        <v>#N/A</v>
      </c>
      <c r="AJ1646" s="1" t="e">
        <f>_xlfn.TEXTBEFORE(Table9[[#This Row],[rxn]],"_",-1)</f>
        <v>#N/A</v>
      </c>
    </row>
    <row r="1647" spans="1:36" ht="17" hidden="1" x14ac:dyDescent="0.25">
      <c r="A1647" t="s">
        <v>10178</v>
      </c>
      <c r="B1647" t="str">
        <f>_xlfn.TEXTAFTER(Table5[[#This Row],[r]],"-",-1)</f>
        <v>rt0602_c'</v>
      </c>
      <c r="C1647" t="str">
        <f>_xlfn.TEXTAFTER(_xlfn.TEXTBEFORE(Table5[[#This Row],[r]],"-"&amp;Table5[[#This Row],[enz]]),"'RXN-")</f>
        <v>NDP10_c_FWD</v>
      </c>
      <c r="D1647">
        <v>11171.708534568001</v>
      </c>
      <c r="E1647">
        <f>_xlfn.XLOOKUP(Table5[[#This Row],[r]],Table3[r],Table3[kapp],"")</f>
        <v>8988.1774343278394</v>
      </c>
      <c r="F1647">
        <f>Table5[[#This Row],[kapp]]-Table5[[#This Row],[old]]</f>
        <v>2183.5311002401613</v>
      </c>
      <c r="G1647" t="str" cm="1">
        <f t="array" ref="G1647">IF(ROWS(_xlfn._xlws.FILTER(Table5[r],Table5[enz]=Table5[[#This Row],[enz]]))&gt;1,"many","1")</f>
        <v>many</v>
      </c>
      <c r="H1647" t="str" cm="1">
        <f t="array" ref="H1647">IF(ROWS(_xlfn._xlws.FILTER(Table5[r],Table5[rxn-no-enz]=Table5[[#This Row],[rxn-no-enz]]))&gt;1,"many","1")</f>
        <v>1</v>
      </c>
      <c r="I1647" t="str">
        <f>_xlfn.XLOOKUP(SUBSTITUTE(Table5[[#This Row],[r]],"'",""),Table6[rxn],Table6[rxn],"no")</f>
        <v>no</v>
      </c>
      <c r="J1647" t="str" cm="1">
        <f t="array" ref="J1647">_xlfn.XLOOKUP(Table5[[#This Row],[r]],"'"&amp;Table6[rxn]&amp;"'",Table6[expected kapp],"")</f>
        <v/>
      </c>
      <c r="L1647" t="s">
        <v>10027</v>
      </c>
      <c r="M1647">
        <v>8988.1774343278394</v>
      </c>
      <c r="AE1647" s="1" t="s">
        <v>4672</v>
      </c>
      <c r="AF1647" s="1" t="s">
        <v>2778</v>
      </c>
      <c r="AG1647" s="9">
        <v>1.6109555999999999E-10</v>
      </c>
      <c r="AH1647" s="1" t="str">
        <f>_xlfn.TEXTAFTER(Table9[[#This Row],[rxn]],"-",-1)</f>
        <v>MRP20</v>
      </c>
      <c r="AI1647" s="1" t="e">
        <f>_xlfn.TEXTAFTER(_xlfn.TEXTBEFORE(Table9[[#This Row],[rxn]],"-"&amp;Table9[[#This Row],[enz]]),"RXN-")</f>
        <v>#N/A</v>
      </c>
      <c r="AJ1647" s="1" t="e">
        <f>_xlfn.TEXTBEFORE(Table9[[#This Row],[rxn]],"_",-1)</f>
        <v>#N/A</v>
      </c>
    </row>
    <row r="1648" spans="1:36" ht="17" hidden="1" x14ac:dyDescent="0.25">
      <c r="A1648" t="s">
        <v>10179</v>
      </c>
      <c r="B1648" t="str">
        <f>_xlfn.TEXTAFTER(Table5[[#This Row],[r]],"-",-1)</f>
        <v>rt0602_c'</v>
      </c>
      <c r="C1648" t="str">
        <f>_xlfn.TEXTAFTER(_xlfn.TEXTBEFORE(Table5[[#This Row],[r]],"-"&amp;Table5[[#This Row],[enz]]),"'RXN-")</f>
        <v>NDP3_c_FWD</v>
      </c>
      <c r="D1648">
        <v>11171.708534568001</v>
      </c>
      <c r="E1648">
        <f>_xlfn.XLOOKUP(Table5[[#This Row],[r]],Table3[r],Table3[kapp],"")</f>
        <v>8988.1774343278394</v>
      </c>
      <c r="F1648">
        <f>Table5[[#This Row],[kapp]]-Table5[[#This Row],[old]]</f>
        <v>2183.5311002401613</v>
      </c>
      <c r="G1648" t="str" cm="1">
        <f t="array" ref="G1648">IF(ROWS(_xlfn._xlws.FILTER(Table5[r],Table5[enz]=Table5[[#This Row],[enz]]))&gt;1,"many","1")</f>
        <v>many</v>
      </c>
      <c r="H1648" t="str" cm="1">
        <f t="array" ref="H1648">IF(ROWS(_xlfn._xlws.FILTER(Table5[r],Table5[rxn-no-enz]=Table5[[#This Row],[rxn-no-enz]]))&gt;1,"many","1")</f>
        <v>1</v>
      </c>
      <c r="I1648" t="str">
        <f>_xlfn.XLOOKUP(SUBSTITUTE(Table5[[#This Row],[r]],"'",""),Table6[rxn],Table6[rxn],"no")</f>
        <v>no</v>
      </c>
      <c r="J1648" t="str" cm="1">
        <f t="array" ref="J1648">_xlfn.XLOOKUP(Table5[[#This Row],[r]],"'"&amp;Table6[rxn]&amp;"'",Table6[expected kapp],"")</f>
        <v/>
      </c>
      <c r="L1648" t="s">
        <v>10028</v>
      </c>
      <c r="M1648">
        <v>8988.1774343278394</v>
      </c>
      <c r="AE1648" s="1" t="s">
        <v>4674</v>
      </c>
      <c r="AF1648" s="1" t="s">
        <v>2778</v>
      </c>
      <c r="AG1648" s="9">
        <v>7.6568027999999999E-11</v>
      </c>
      <c r="AH1648" s="1" t="str">
        <f>_xlfn.TEXTAFTER(Table9[[#This Row],[rxn]],"-",-1)</f>
        <v>MRP4</v>
      </c>
      <c r="AI1648" s="1" t="e">
        <f>_xlfn.TEXTAFTER(_xlfn.TEXTBEFORE(Table9[[#This Row],[rxn]],"-"&amp;Table9[[#This Row],[enz]]),"RXN-")</f>
        <v>#N/A</v>
      </c>
      <c r="AJ1648" s="1" t="e">
        <f>_xlfn.TEXTBEFORE(Table9[[#This Row],[rxn]],"_",-1)</f>
        <v>#N/A</v>
      </c>
    </row>
    <row r="1649" spans="1:36" ht="17" hidden="1" x14ac:dyDescent="0.25">
      <c r="A1649" t="s">
        <v>10180</v>
      </c>
      <c r="B1649" t="str">
        <f>_xlfn.TEXTAFTER(Table5[[#This Row],[r]],"-",-1)</f>
        <v>rt1437'</v>
      </c>
      <c r="C1649" t="str">
        <f>_xlfn.TEXTAFTER(_xlfn.TEXTBEFORE(Table5[[#This Row],[r]],"-"&amp;Table5[[#This Row],[enz]]),"'RXN-")</f>
        <v>NDP3_g_FWD</v>
      </c>
      <c r="D1649">
        <v>11171.708534568001</v>
      </c>
      <c r="E1649">
        <f>_xlfn.XLOOKUP(Table5[[#This Row],[r]],Table3[r],Table3[kapp],"")</f>
        <v>8988.1774343278394</v>
      </c>
      <c r="F1649">
        <f>Table5[[#This Row],[kapp]]-Table5[[#This Row],[old]]</f>
        <v>2183.5311002401613</v>
      </c>
      <c r="G1649" t="str" cm="1">
        <f t="array" ref="G1649">IF(ROWS(_xlfn._xlws.FILTER(Table5[r],Table5[enz]=Table5[[#This Row],[enz]]))&gt;1,"many","1")</f>
        <v>many</v>
      </c>
      <c r="H1649" t="str" cm="1">
        <f t="array" ref="H1649">IF(ROWS(_xlfn._xlws.FILTER(Table5[r],Table5[rxn-no-enz]=Table5[[#This Row],[rxn-no-enz]]))&gt;1,"many","1")</f>
        <v>1</v>
      </c>
      <c r="I1649" t="str">
        <f>_xlfn.XLOOKUP(SUBSTITUTE(Table5[[#This Row],[r]],"'",""),Table6[rxn],Table6[rxn],"no")</f>
        <v>no</v>
      </c>
      <c r="J1649" t="str" cm="1">
        <f t="array" ref="J1649">_xlfn.XLOOKUP(Table5[[#This Row],[r]],"'"&amp;Table6[rxn]&amp;"'",Table6[expected kapp],"")</f>
        <v/>
      </c>
      <c r="L1649" t="s">
        <v>10029</v>
      </c>
      <c r="M1649">
        <v>8988.1774343278394</v>
      </c>
      <c r="AE1649" s="1" t="s">
        <v>4677</v>
      </c>
      <c r="AF1649" s="1" t="s">
        <v>2778</v>
      </c>
      <c r="AG1649" s="9">
        <v>1.65103947999999E-10</v>
      </c>
      <c r="AH1649" s="1" t="str">
        <f>_xlfn.TEXTAFTER(Table9[[#This Row],[rxn]],"-",-1)</f>
        <v>MRP7</v>
      </c>
      <c r="AI1649" s="1" t="e">
        <f>_xlfn.TEXTAFTER(_xlfn.TEXTBEFORE(Table9[[#This Row],[rxn]],"-"&amp;Table9[[#This Row],[enz]]),"RXN-")</f>
        <v>#N/A</v>
      </c>
      <c r="AJ1649" s="1" t="e">
        <f>_xlfn.TEXTBEFORE(Table9[[#This Row],[rxn]],"_",-1)</f>
        <v>#N/A</v>
      </c>
    </row>
    <row r="1650" spans="1:36" ht="17" hidden="1" x14ac:dyDescent="0.25">
      <c r="A1650" t="s">
        <v>10181</v>
      </c>
      <c r="B1650" t="str">
        <f>_xlfn.TEXTAFTER(Table5[[#This Row],[r]],"-",-1)</f>
        <v>rt0602_c'</v>
      </c>
      <c r="C1650" t="str">
        <f>_xlfn.TEXTAFTER(_xlfn.TEXTBEFORE(Table5[[#This Row],[r]],"-"&amp;Table5[[#This Row],[enz]]),"'RXN-")</f>
        <v>NDP4_c_FWD</v>
      </c>
      <c r="D1650">
        <v>11171.708534568001</v>
      </c>
      <c r="E1650">
        <f>_xlfn.XLOOKUP(Table5[[#This Row],[r]],Table3[r],Table3[kapp],"")</f>
        <v>8988.1774343278394</v>
      </c>
      <c r="F1650">
        <f>Table5[[#This Row],[kapp]]-Table5[[#This Row],[old]]</f>
        <v>2183.5311002401613</v>
      </c>
      <c r="G1650" t="str" cm="1">
        <f t="array" ref="G1650">IF(ROWS(_xlfn._xlws.FILTER(Table5[r],Table5[enz]=Table5[[#This Row],[enz]]))&gt;1,"many","1")</f>
        <v>many</v>
      </c>
      <c r="H1650" t="str" cm="1">
        <f t="array" ref="H1650">IF(ROWS(_xlfn._xlws.FILTER(Table5[r],Table5[rxn-no-enz]=Table5[[#This Row],[rxn-no-enz]]))&gt;1,"many","1")</f>
        <v>1</v>
      </c>
      <c r="I1650" t="str">
        <f>_xlfn.XLOOKUP(SUBSTITUTE(Table5[[#This Row],[r]],"'",""),Table6[rxn],Table6[rxn],"no")</f>
        <v>no</v>
      </c>
      <c r="J1650" t="str" cm="1">
        <f t="array" ref="J1650">_xlfn.XLOOKUP(Table5[[#This Row],[r]],"'"&amp;Table6[rxn]&amp;"'",Table6[expected kapp],"")</f>
        <v/>
      </c>
      <c r="L1650" t="s">
        <v>10030</v>
      </c>
      <c r="M1650">
        <v>8988.1774343278394</v>
      </c>
      <c r="AE1650" s="1" t="s">
        <v>4678</v>
      </c>
      <c r="AF1650" s="1" t="s">
        <v>2778</v>
      </c>
      <c r="AG1650" s="9">
        <v>2.2602040900000001E-10</v>
      </c>
      <c r="AH1650" s="1" t="str">
        <f>_xlfn.TEXTAFTER(Table9[[#This Row],[rxn]],"-",-1)</f>
        <v>MRPL1</v>
      </c>
      <c r="AI1650" s="1" t="e">
        <f>_xlfn.TEXTAFTER(_xlfn.TEXTBEFORE(Table9[[#This Row],[rxn]],"-"&amp;Table9[[#This Row],[enz]]),"RXN-")</f>
        <v>#N/A</v>
      </c>
      <c r="AJ1650" s="1" t="e">
        <f>_xlfn.TEXTBEFORE(Table9[[#This Row],[rxn]],"_",-1)</f>
        <v>#N/A</v>
      </c>
    </row>
    <row r="1651" spans="1:36" ht="17" hidden="1" x14ac:dyDescent="0.25">
      <c r="A1651" t="s">
        <v>10182</v>
      </c>
      <c r="B1651" t="str">
        <f>_xlfn.TEXTAFTER(Table5[[#This Row],[r]],"-",-1)</f>
        <v>rt0602_c'</v>
      </c>
      <c r="C1651" t="str">
        <f>_xlfn.TEXTAFTER(_xlfn.TEXTBEFORE(Table5[[#This Row],[r]],"-"&amp;Table5[[#This Row],[enz]]),"'RXN-")</f>
        <v>NDP5_c_FWD</v>
      </c>
      <c r="D1651">
        <v>11171.708534568001</v>
      </c>
      <c r="E1651">
        <f>_xlfn.XLOOKUP(Table5[[#This Row],[r]],Table3[r],Table3[kapp],"")</f>
        <v>8988.1774343278394</v>
      </c>
      <c r="F1651">
        <f>Table5[[#This Row],[kapp]]-Table5[[#This Row],[old]]</f>
        <v>2183.5311002401613</v>
      </c>
      <c r="G1651" t="str" cm="1">
        <f t="array" ref="G1651">IF(ROWS(_xlfn._xlws.FILTER(Table5[r],Table5[enz]=Table5[[#This Row],[enz]]))&gt;1,"many","1")</f>
        <v>many</v>
      </c>
      <c r="H1651" t="str" cm="1">
        <f t="array" ref="H1651">IF(ROWS(_xlfn._xlws.FILTER(Table5[r],Table5[rxn-no-enz]=Table5[[#This Row],[rxn-no-enz]]))&gt;1,"many","1")</f>
        <v>1</v>
      </c>
      <c r="I1651" t="str">
        <f>_xlfn.XLOOKUP(SUBSTITUTE(Table5[[#This Row],[r]],"'",""),Table6[rxn],Table6[rxn],"no")</f>
        <v>no</v>
      </c>
      <c r="J1651" t="str" cm="1">
        <f t="array" ref="J1651">_xlfn.XLOOKUP(Table5[[#This Row],[r]],"'"&amp;Table6[rxn]&amp;"'",Table6[expected kapp],"")</f>
        <v/>
      </c>
      <c r="L1651" t="s">
        <v>10031</v>
      </c>
      <c r="M1651">
        <v>8988.1774343278394</v>
      </c>
      <c r="AE1651" s="1" t="s">
        <v>4679</v>
      </c>
      <c r="AF1651" s="1" t="s">
        <v>2778</v>
      </c>
      <c r="AG1651" s="9">
        <v>1.50462902E-10</v>
      </c>
      <c r="AH1651" s="1" t="str">
        <f>_xlfn.TEXTAFTER(Table9[[#This Row],[rxn]],"-",-1)</f>
        <v>MRPL10</v>
      </c>
      <c r="AI1651" s="1" t="e">
        <f>_xlfn.TEXTAFTER(_xlfn.TEXTBEFORE(Table9[[#This Row],[rxn]],"-"&amp;Table9[[#This Row],[enz]]),"RXN-")</f>
        <v>#N/A</v>
      </c>
      <c r="AJ1651" s="1" t="e">
        <f>_xlfn.TEXTBEFORE(Table9[[#This Row],[rxn]],"_",-1)</f>
        <v>#N/A</v>
      </c>
    </row>
    <row r="1652" spans="1:36" ht="17" hidden="1" x14ac:dyDescent="0.25">
      <c r="A1652" t="s">
        <v>10183</v>
      </c>
      <c r="B1652" t="str">
        <f>_xlfn.TEXTAFTER(Table5[[#This Row],[r]],"-",-1)</f>
        <v>rt0602_c'</v>
      </c>
      <c r="C1652" t="str">
        <f>_xlfn.TEXTAFTER(_xlfn.TEXTBEFORE(Table5[[#This Row],[r]],"-"&amp;Table5[[#This Row],[enz]]),"'RXN-")</f>
        <v>NDP7_c_FWD</v>
      </c>
      <c r="D1652">
        <v>11171.708534568001</v>
      </c>
      <c r="E1652">
        <f>_xlfn.XLOOKUP(Table5[[#This Row],[r]],Table3[r],Table3[kapp],"")</f>
        <v>8988.1774343278394</v>
      </c>
      <c r="F1652">
        <f>Table5[[#This Row],[kapp]]-Table5[[#This Row],[old]]</f>
        <v>2183.5311002401613</v>
      </c>
      <c r="G1652" t="str" cm="1">
        <f t="array" ref="G1652">IF(ROWS(_xlfn._xlws.FILTER(Table5[r],Table5[enz]=Table5[[#This Row],[enz]]))&gt;1,"many","1")</f>
        <v>many</v>
      </c>
      <c r="H1652" t="str" cm="1">
        <f t="array" ref="H1652">IF(ROWS(_xlfn._xlws.FILTER(Table5[r],Table5[rxn-no-enz]=Table5[[#This Row],[rxn-no-enz]]))&gt;1,"many","1")</f>
        <v>1</v>
      </c>
      <c r="I1652" t="str">
        <f>_xlfn.XLOOKUP(SUBSTITUTE(Table5[[#This Row],[r]],"'",""),Table6[rxn],Table6[rxn],"no")</f>
        <v>no</v>
      </c>
      <c r="J1652" t="str" cm="1">
        <f t="array" ref="J1652">_xlfn.XLOOKUP(Table5[[#This Row],[r]],"'"&amp;Table6[rxn]&amp;"'",Table6[expected kapp],"")</f>
        <v/>
      </c>
      <c r="L1652" t="s">
        <v>10032</v>
      </c>
      <c r="M1652">
        <v>8988.1774343278394</v>
      </c>
      <c r="AE1652" s="1" t="s">
        <v>4680</v>
      </c>
      <c r="AF1652" s="1" t="s">
        <v>2778</v>
      </c>
      <c r="AG1652" s="9">
        <v>5.6169302699999997E-10</v>
      </c>
      <c r="AH1652" s="1" t="str">
        <f>_xlfn.TEXTAFTER(Table9[[#This Row],[rxn]],"-",-1)</f>
        <v>MRPL11</v>
      </c>
      <c r="AI1652" s="1" t="e">
        <f>_xlfn.TEXTAFTER(_xlfn.TEXTBEFORE(Table9[[#This Row],[rxn]],"-"&amp;Table9[[#This Row],[enz]]),"RXN-")</f>
        <v>#N/A</v>
      </c>
      <c r="AJ1652" s="1" t="e">
        <f>_xlfn.TEXTBEFORE(Table9[[#This Row],[rxn]],"_",-1)</f>
        <v>#N/A</v>
      </c>
    </row>
    <row r="1653" spans="1:36" ht="17" hidden="1" x14ac:dyDescent="0.25">
      <c r="A1653" t="s">
        <v>10184</v>
      </c>
      <c r="B1653" t="str">
        <f>_xlfn.TEXTAFTER(Table5[[#This Row],[r]],"-",-1)</f>
        <v>rt0602_g'</v>
      </c>
      <c r="C1653" t="str">
        <f>_xlfn.TEXTAFTER(_xlfn.TEXTBEFORE(Table5[[#This Row],[r]],"-"&amp;Table5[[#This Row],[enz]]),"'RXN-")</f>
        <v>NDP7_g_FWD</v>
      </c>
      <c r="D1653">
        <v>11171.708534568001</v>
      </c>
      <c r="E1653">
        <f>_xlfn.XLOOKUP(Table5[[#This Row],[r]],Table3[r],Table3[kapp],"")</f>
        <v>8988.1774343278394</v>
      </c>
      <c r="F1653">
        <f>Table5[[#This Row],[kapp]]-Table5[[#This Row],[old]]</f>
        <v>2183.5311002401613</v>
      </c>
      <c r="G1653" t="str" cm="1">
        <f t="array" ref="G1653">IF(ROWS(_xlfn._xlws.FILTER(Table5[r],Table5[enz]=Table5[[#This Row],[enz]]))&gt;1,"many","1")</f>
        <v>1</v>
      </c>
      <c r="H1653" t="str" cm="1">
        <f t="array" ref="H1653">IF(ROWS(_xlfn._xlws.FILTER(Table5[r],Table5[rxn-no-enz]=Table5[[#This Row],[rxn-no-enz]]))&gt;1,"many","1")</f>
        <v>many</v>
      </c>
      <c r="I1653" t="str">
        <f>_xlfn.XLOOKUP(SUBSTITUTE(Table5[[#This Row],[r]],"'",""),Table6[rxn],Table6[rxn],"no")</f>
        <v>no</v>
      </c>
      <c r="J1653" t="str" cm="1">
        <f t="array" ref="J1653">_xlfn.XLOOKUP(Table5[[#This Row],[r]],"'"&amp;Table6[rxn]&amp;"'",Table6[expected kapp],"")</f>
        <v/>
      </c>
      <c r="L1653" t="s">
        <v>10033</v>
      </c>
      <c r="M1653">
        <v>8988.1774343278394</v>
      </c>
      <c r="AE1653" s="1" t="s">
        <v>4683</v>
      </c>
      <c r="AF1653" s="1" t="s">
        <v>2778</v>
      </c>
      <c r="AG1653" s="9">
        <v>8.5664167E-11</v>
      </c>
      <c r="AH1653" s="1" t="str">
        <f>_xlfn.TEXTAFTER(Table9[[#This Row],[rxn]],"-",-1)</f>
        <v>MRPL16</v>
      </c>
      <c r="AI1653" s="1" t="e">
        <f>_xlfn.TEXTAFTER(_xlfn.TEXTBEFORE(Table9[[#This Row],[rxn]],"-"&amp;Table9[[#This Row],[enz]]),"RXN-")</f>
        <v>#N/A</v>
      </c>
      <c r="AJ1653" s="1" t="e">
        <f>_xlfn.TEXTBEFORE(Table9[[#This Row],[rxn]],"_",-1)</f>
        <v>#N/A</v>
      </c>
    </row>
    <row r="1654" spans="1:36" ht="17" hidden="1" x14ac:dyDescent="0.25">
      <c r="A1654" t="s">
        <v>10185</v>
      </c>
      <c r="B1654" t="str">
        <f>_xlfn.TEXTAFTER(Table5[[#This Row],[r]],"-",-1)</f>
        <v>rt1437'</v>
      </c>
      <c r="C1654" t="str">
        <f>_xlfn.TEXTAFTER(_xlfn.TEXTBEFORE(Table5[[#This Row],[r]],"-"&amp;Table5[[#This Row],[enz]]),"'RXN-")</f>
        <v>NDP7_g_FWD</v>
      </c>
      <c r="D1654">
        <v>11171.708534568001</v>
      </c>
      <c r="E1654">
        <f>_xlfn.XLOOKUP(Table5[[#This Row],[r]],Table3[r],Table3[kapp],"")</f>
        <v>8988.1774343278394</v>
      </c>
      <c r="F1654">
        <f>Table5[[#This Row],[kapp]]-Table5[[#This Row],[old]]</f>
        <v>2183.5311002401613</v>
      </c>
      <c r="G1654" t="str" cm="1">
        <f t="array" ref="G1654">IF(ROWS(_xlfn._xlws.FILTER(Table5[r],Table5[enz]=Table5[[#This Row],[enz]]))&gt;1,"many","1")</f>
        <v>many</v>
      </c>
      <c r="H1654" t="str" cm="1">
        <f t="array" ref="H1654">IF(ROWS(_xlfn._xlws.FILTER(Table5[r],Table5[rxn-no-enz]=Table5[[#This Row],[rxn-no-enz]]))&gt;1,"many","1")</f>
        <v>many</v>
      </c>
      <c r="I1654" t="str">
        <f>_xlfn.XLOOKUP(SUBSTITUTE(Table5[[#This Row],[r]],"'",""),Table6[rxn],Table6[rxn],"no")</f>
        <v>no</v>
      </c>
      <c r="J1654" t="str" cm="1">
        <f t="array" ref="J1654">_xlfn.XLOOKUP(Table5[[#This Row],[r]],"'"&amp;Table6[rxn]&amp;"'",Table6[expected kapp],"")</f>
        <v/>
      </c>
      <c r="L1654" t="s">
        <v>10034</v>
      </c>
      <c r="M1654">
        <v>8988.1774343278394</v>
      </c>
      <c r="AE1654" s="1" t="s">
        <v>4684</v>
      </c>
      <c r="AF1654" s="1" t="s">
        <v>2778</v>
      </c>
      <c r="AG1654" s="9">
        <v>1.5219212700000001E-10</v>
      </c>
      <c r="AH1654" s="1" t="str">
        <f>_xlfn.TEXTAFTER(Table9[[#This Row],[rxn]],"-",-1)</f>
        <v>MRPL17</v>
      </c>
      <c r="AI1654" s="1" t="e">
        <f>_xlfn.TEXTAFTER(_xlfn.TEXTBEFORE(Table9[[#This Row],[rxn]],"-"&amp;Table9[[#This Row],[enz]]),"RXN-")</f>
        <v>#N/A</v>
      </c>
      <c r="AJ1654" s="1" t="e">
        <f>_xlfn.TEXTBEFORE(Table9[[#This Row],[rxn]],"_",-1)</f>
        <v>#N/A</v>
      </c>
    </row>
    <row r="1655" spans="1:36" ht="17" hidden="1" x14ac:dyDescent="0.25">
      <c r="A1655" t="s">
        <v>10186</v>
      </c>
      <c r="B1655" t="str">
        <f>_xlfn.TEXTAFTER(Table5[[#This Row],[r]],"-",-1)</f>
        <v>rt0575'</v>
      </c>
      <c r="C1655" t="str">
        <f>_xlfn.TEXTAFTER(_xlfn.TEXTBEFORE(Table5[[#This Row],[r]],"-"&amp;Table5[[#This Row],[enz]]),"'RXN-")</f>
        <v>NDPK1_c_FWD</v>
      </c>
      <c r="D1655">
        <v>11171.708534568001</v>
      </c>
      <c r="E1655">
        <f>_xlfn.XLOOKUP(Table5[[#This Row],[r]],Table3[r],Table3[kapp],"")</f>
        <v>8988.1774343278394</v>
      </c>
      <c r="F1655">
        <f>Table5[[#This Row],[kapp]]-Table5[[#This Row],[old]]</f>
        <v>2183.5311002401613</v>
      </c>
      <c r="G1655" t="str" cm="1">
        <f t="array" ref="G1655">IF(ROWS(_xlfn._xlws.FILTER(Table5[r],Table5[enz]=Table5[[#This Row],[enz]]))&gt;1,"many","1")</f>
        <v>many</v>
      </c>
      <c r="H1655" t="str" cm="1">
        <f t="array" ref="H1655">IF(ROWS(_xlfn._xlws.FILTER(Table5[r],Table5[rxn-no-enz]=Table5[[#This Row],[rxn-no-enz]]))&gt;1,"many","1")</f>
        <v>many</v>
      </c>
      <c r="I1655" t="str">
        <f>_xlfn.XLOOKUP(SUBSTITUTE(Table5[[#This Row],[r]],"'",""),Table6[rxn],Table6[rxn],"no")</f>
        <v>no</v>
      </c>
      <c r="J1655" t="str" cm="1">
        <f t="array" ref="J1655">_xlfn.XLOOKUP(Table5[[#This Row],[r]],"'"&amp;Table6[rxn]&amp;"'",Table6[expected kapp],"")</f>
        <v/>
      </c>
      <c r="L1655" t="s">
        <v>10035</v>
      </c>
      <c r="M1655">
        <v>8988.1774343278394</v>
      </c>
      <c r="AE1655" s="1" t="s">
        <v>4685</v>
      </c>
      <c r="AF1655" s="1" t="s">
        <v>2778</v>
      </c>
      <c r="AG1655" s="9">
        <v>4.9170760000000001E-10</v>
      </c>
      <c r="AH1655" s="1" t="str">
        <f>_xlfn.TEXTAFTER(Table9[[#This Row],[rxn]],"-",-1)</f>
        <v>MRPL19</v>
      </c>
      <c r="AI1655" s="1" t="e">
        <f>_xlfn.TEXTAFTER(_xlfn.TEXTBEFORE(Table9[[#This Row],[rxn]],"-"&amp;Table9[[#This Row],[enz]]),"RXN-")</f>
        <v>#N/A</v>
      </c>
      <c r="AJ1655" s="1" t="e">
        <f>_xlfn.TEXTBEFORE(Table9[[#This Row],[rxn]],"_",-1)</f>
        <v>#N/A</v>
      </c>
    </row>
    <row r="1656" spans="1:36" ht="17" hidden="1" x14ac:dyDescent="0.25">
      <c r="A1656" t="s">
        <v>10187</v>
      </c>
      <c r="B1656" t="str">
        <f>_xlfn.TEXTAFTER(Table5[[#This Row],[r]],"-",-1)</f>
        <v>rt0575'</v>
      </c>
      <c r="C1656" t="str">
        <f>_xlfn.TEXTAFTER(_xlfn.TEXTBEFORE(Table5[[#This Row],[r]],"-"&amp;Table5[[#This Row],[enz]]),"'RXN-")</f>
        <v>NDPK10_c_FWD</v>
      </c>
      <c r="D1656">
        <v>11171.708534568001</v>
      </c>
      <c r="E1656">
        <f>_xlfn.XLOOKUP(Table5[[#This Row],[r]],Table3[r],Table3[kapp],"")</f>
        <v>8988.1774343278394</v>
      </c>
      <c r="F1656">
        <f>Table5[[#This Row],[kapp]]-Table5[[#This Row],[old]]</f>
        <v>2183.5311002401613</v>
      </c>
      <c r="G1656" t="str" cm="1">
        <f t="array" ref="G1656">IF(ROWS(_xlfn._xlws.FILTER(Table5[r],Table5[enz]=Table5[[#This Row],[enz]]))&gt;1,"many","1")</f>
        <v>many</v>
      </c>
      <c r="H1656" t="str" cm="1">
        <f t="array" ref="H1656">IF(ROWS(_xlfn._xlws.FILTER(Table5[r],Table5[rxn-no-enz]=Table5[[#This Row],[rxn-no-enz]]))&gt;1,"many","1")</f>
        <v>many</v>
      </c>
      <c r="I1656" t="str">
        <f>_xlfn.XLOOKUP(SUBSTITUTE(Table5[[#This Row],[r]],"'",""),Table6[rxn],Table6[rxn],"no")</f>
        <v>no</v>
      </c>
      <c r="J1656" t="str" cm="1">
        <f t="array" ref="J1656">_xlfn.XLOOKUP(Table5[[#This Row],[r]],"'"&amp;Table6[rxn]&amp;"'",Table6[expected kapp],"")</f>
        <v/>
      </c>
      <c r="L1656" t="s">
        <v>10036</v>
      </c>
      <c r="M1656">
        <v>8988.1774343278394</v>
      </c>
      <c r="AE1656" s="1" t="s">
        <v>4686</v>
      </c>
      <c r="AF1656" s="1" t="s">
        <v>2778</v>
      </c>
      <c r="AG1656" s="9">
        <v>2.9317883000000001E-11</v>
      </c>
      <c r="AH1656" s="1" t="str">
        <f>_xlfn.TEXTAFTER(Table9[[#This Row],[rxn]],"-",-1)</f>
        <v>MRPL20</v>
      </c>
      <c r="AI1656" s="1" t="e">
        <f>_xlfn.TEXTAFTER(_xlfn.TEXTBEFORE(Table9[[#This Row],[rxn]],"-"&amp;Table9[[#This Row],[enz]]),"RXN-")</f>
        <v>#N/A</v>
      </c>
      <c r="AJ1656" s="1" t="e">
        <f>_xlfn.TEXTBEFORE(Table9[[#This Row],[rxn]],"_",-1)</f>
        <v>#N/A</v>
      </c>
    </row>
    <row r="1657" spans="1:36" ht="17" hidden="1" x14ac:dyDescent="0.25">
      <c r="A1657" t="s">
        <v>10188</v>
      </c>
      <c r="B1657" t="str">
        <f>_xlfn.TEXTAFTER(Table5[[#This Row],[r]],"-",-1)</f>
        <v>rt7311'</v>
      </c>
      <c r="C1657" t="str">
        <f>_xlfn.TEXTAFTER(_xlfn.TEXTBEFORE(Table5[[#This Row],[r]],"-"&amp;Table5[[#This Row],[enz]]),"'RXN-")</f>
        <v>NDPK10_c_FWD</v>
      </c>
      <c r="D1657">
        <v>11171.708534568001</v>
      </c>
      <c r="E1657">
        <f>_xlfn.XLOOKUP(Table5[[#This Row],[r]],Table3[r],Table3[kapp],"")</f>
        <v>8988.1774343278394</v>
      </c>
      <c r="F1657">
        <f>Table5[[#This Row],[kapp]]-Table5[[#This Row],[old]]</f>
        <v>2183.5311002401613</v>
      </c>
      <c r="G1657" t="str" cm="1">
        <f t="array" ref="G1657">IF(ROWS(_xlfn._xlws.FILTER(Table5[r],Table5[enz]=Table5[[#This Row],[enz]]))&gt;1,"many","1")</f>
        <v>many</v>
      </c>
      <c r="H1657" t="str" cm="1">
        <f t="array" ref="H1657">IF(ROWS(_xlfn._xlws.FILTER(Table5[r],Table5[rxn-no-enz]=Table5[[#This Row],[rxn-no-enz]]))&gt;1,"many","1")</f>
        <v>many</v>
      </c>
      <c r="I1657" t="str">
        <f>_xlfn.XLOOKUP(SUBSTITUTE(Table5[[#This Row],[r]],"'",""),Table6[rxn],Table6[rxn],"no")</f>
        <v>no</v>
      </c>
      <c r="J1657" t="str" cm="1">
        <f t="array" ref="J1657">_xlfn.XLOOKUP(Table5[[#This Row],[r]],"'"&amp;Table6[rxn]&amp;"'",Table6[expected kapp],"")</f>
        <v/>
      </c>
      <c r="L1657" t="s">
        <v>10037</v>
      </c>
      <c r="M1657">
        <v>8988.1774343278394</v>
      </c>
      <c r="AE1657" s="1" t="s">
        <v>4687</v>
      </c>
      <c r="AF1657" s="1" t="s">
        <v>2778</v>
      </c>
      <c r="AG1657" s="9">
        <v>7.3962907999999994E-11</v>
      </c>
      <c r="AH1657" s="1" t="str">
        <f>_xlfn.TEXTAFTER(Table9[[#This Row],[rxn]],"-",-1)</f>
        <v>MRPL22</v>
      </c>
      <c r="AI1657" s="1" t="e">
        <f>_xlfn.TEXTAFTER(_xlfn.TEXTBEFORE(Table9[[#This Row],[rxn]],"-"&amp;Table9[[#This Row],[enz]]),"RXN-")</f>
        <v>#N/A</v>
      </c>
      <c r="AJ1657" s="1" t="e">
        <f>_xlfn.TEXTBEFORE(Table9[[#This Row],[rxn]],"_",-1)</f>
        <v>#N/A</v>
      </c>
    </row>
    <row r="1658" spans="1:36" ht="17" hidden="1" x14ac:dyDescent="0.25">
      <c r="A1658" t="s">
        <v>10189</v>
      </c>
      <c r="B1658" t="str">
        <f>_xlfn.TEXTAFTER(Table5[[#This Row],[r]],"-",-1)</f>
        <v>rt0575'</v>
      </c>
      <c r="C1658" t="str">
        <f>_xlfn.TEXTAFTER(_xlfn.TEXTBEFORE(Table5[[#This Row],[r]],"-"&amp;Table5[[#This Row],[enz]]),"'RXN-")</f>
        <v>NDPK2_c_FWD</v>
      </c>
      <c r="D1658">
        <v>11171.708534568001</v>
      </c>
      <c r="E1658">
        <f>_xlfn.XLOOKUP(Table5[[#This Row],[r]],Table3[r],Table3[kapp],"")</f>
        <v>8988.1774343278394</v>
      </c>
      <c r="F1658">
        <f>Table5[[#This Row],[kapp]]-Table5[[#This Row],[old]]</f>
        <v>2183.5311002401613</v>
      </c>
      <c r="G1658" t="str" cm="1">
        <f t="array" ref="G1658">IF(ROWS(_xlfn._xlws.FILTER(Table5[r],Table5[enz]=Table5[[#This Row],[enz]]))&gt;1,"many","1")</f>
        <v>many</v>
      </c>
      <c r="H1658" t="str" cm="1">
        <f t="array" ref="H1658">IF(ROWS(_xlfn._xlws.FILTER(Table5[r],Table5[rxn-no-enz]=Table5[[#This Row],[rxn-no-enz]]))&gt;1,"many","1")</f>
        <v>many</v>
      </c>
      <c r="I1658" t="str">
        <f>_xlfn.XLOOKUP(SUBSTITUTE(Table5[[#This Row],[r]],"'",""),Table6[rxn],Table6[rxn],"no")</f>
        <v>no</v>
      </c>
      <c r="J1658" t="str" cm="1">
        <f t="array" ref="J1658">_xlfn.XLOOKUP(Table5[[#This Row],[r]],"'"&amp;Table6[rxn]&amp;"'",Table6[expected kapp],"")</f>
        <v/>
      </c>
      <c r="L1658" t="s">
        <v>10038</v>
      </c>
      <c r="M1658">
        <v>8988.1774343278394</v>
      </c>
      <c r="AE1658" s="1" t="s">
        <v>4688</v>
      </c>
      <c r="AF1658" s="1" t="s">
        <v>2778</v>
      </c>
      <c r="AG1658" s="9">
        <v>2.8919831100000001E-10</v>
      </c>
      <c r="AH1658" s="1" t="str">
        <f>_xlfn.TEXTAFTER(Table9[[#This Row],[rxn]],"-",-1)</f>
        <v>MRPL23</v>
      </c>
      <c r="AI1658" s="1" t="e">
        <f>_xlfn.TEXTAFTER(_xlfn.TEXTBEFORE(Table9[[#This Row],[rxn]],"-"&amp;Table9[[#This Row],[enz]]),"RXN-")</f>
        <v>#N/A</v>
      </c>
      <c r="AJ1658" s="1" t="e">
        <f>_xlfn.TEXTBEFORE(Table9[[#This Row],[rxn]],"_",-1)</f>
        <v>#N/A</v>
      </c>
    </row>
    <row r="1659" spans="1:36" ht="17" hidden="1" x14ac:dyDescent="0.25">
      <c r="A1659" t="s">
        <v>10191</v>
      </c>
      <c r="B1659" t="str">
        <f>_xlfn.TEXTAFTER(Table5[[#This Row],[r]],"-",-1)</f>
        <v>rt0575'</v>
      </c>
      <c r="C1659" t="str">
        <f>_xlfn.TEXTAFTER(_xlfn.TEXTBEFORE(Table5[[#This Row],[r]],"-"&amp;Table5[[#This Row],[enz]]),"'RXN-")</f>
        <v>NDPK3_c_FWD</v>
      </c>
      <c r="D1659">
        <v>11171.708534568001</v>
      </c>
      <c r="E1659">
        <f>_xlfn.XLOOKUP(Table5[[#This Row],[r]],Table3[r],Table3[kapp],"")</f>
        <v>8988.1774343278394</v>
      </c>
      <c r="F1659">
        <f>Table5[[#This Row],[kapp]]-Table5[[#This Row],[old]]</f>
        <v>2183.5311002401613</v>
      </c>
      <c r="G1659" t="str" cm="1">
        <f t="array" ref="G1659">IF(ROWS(_xlfn._xlws.FILTER(Table5[r],Table5[enz]=Table5[[#This Row],[enz]]))&gt;1,"many","1")</f>
        <v>many</v>
      </c>
      <c r="H1659" t="str" cm="1">
        <f t="array" ref="H1659">IF(ROWS(_xlfn._xlws.FILTER(Table5[r],Table5[rxn-no-enz]=Table5[[#This Row],[rxn-no-enz]]))&gt;1,"many","1")</f>
        <v>many</v>
      </c>
      <c r="I1659" t="str">
        <f>_xlfn.XLOOKUP(SUBSTITUTE(Table5[[#This Row],[r]],"'",""),Table6[rxn],Table6[rxn],"no")</f>
        <v>no</v>
      </c>
      <c r="J1659" t="str" cm="1">
        <f t="array" ref="J1659">_xlfn.XLOOKUP(Table5[[#This Row],[r]],"'"&amp;Table6[rxn]&amp;"'",Table6[expected kapp],"")</f>
        <v/>
      </c>
      <c r="L1659" t="s">
        <v>10039</v>
      </c>
      <c r="M1659">
        <v>8988.1774343278394</v>
      </c>
      <c r="AE1659" s="1" t="s">
        <v>4689</v>
      </c>
      <c r="AF1659" s="1" t="s">
        <v>2778</v>
      </c>
      <c r="AG1659" s="9">
        <v>1.56817816999999E-10</v>
      </c>
      <c r="AH1659" s="1" t="str">
        <f>_xlfn.TEXTAFTER(Table9[[#This Row],[rxn]],"-",-1)</f>
        <v>MRPL24</v>
      </c>
      <c r="AI1659" s="1" t="e">
        <f>_xlfn.TEXTAFTER(_xlfn.TEXTBEFORE(Table9[[#This Row],[rxn]],"-"&amp;Table9[[#This Row],[enz]]),"RXN-")</f>
        <v>#N/A</v>
      </c>
      <c r="AJ1659" s="1" t="e">
        <f>_xlfn.TEXTBEFORE(Table9[[#This Row],[rxn]],"_",-1)</f>
        <v>#N/A</v>
      </c>
    </row>
    <row r="1660" spans="1:36" ht="17" hidden="1" x14ac:dyDescent="0.25">
      <c r="A1660" t="s">
        <v>10192</v>
      </c>
      <c r="B1660" t="str">
        <f>_xlfn.TEXTAFTER(Table5[[#This Row],[r]],"-",-1)</f>
        <v>rt0575'</v>
      </c>
      <c r="C1660" t="str">
        <f>_xlfn.TEXTAFTER(_xlfn.TEXTBEFORE(Table5[[#This Row],[r]],"-"&amp;Table5[[#This Row],[enz]]),"'RXN-")</f>
        <v>NDPK4_c_FWD</v>
      </c>
      <c r="D1660">
        <v>11171.708534568001</v>
      </c>
      <c r="E1660">
        <f>_xlfn.XLOOKUP(Table5[[#This Row],[r]],Table3[r],Table3[kapp],"")</f>
        <v>8988.1774343278394</v>
      </c>
      <c r="F1660">
        <f>Table5[[#This Row],[kapp]]-Table5[[#This Row],[old]]</f>
        <v>2183.5311002401613</v>
      </c>
      <c r="G1660" t="str" cm="1">
        <f t="array" ref="G1660">IF(ROWS(_xlfn._xlws.FILTER(Table5[r],Table5[enz]=Table5[[#This Row],[enz]]))&gt;1,"many","1")</f>
        <v>many</v>
      </c>
      <c r="H1660" t="str" cm="1">
        <f t="array" ref="H1660">IF(ROWS(_xlfn._xlws.FILTER(Table5[r],Table5[rxn-no-enz]=Table5[[#This Row],[rxn-no-enz]]))&gt;1,"many","1")</f>
        <v>many</v>
      </c>
      <c r="I1660" t="str">
        <f>_xlfn.XLOOKUP(SUBSTITUTE(Table5[[#This Row],[r]],"'",""),Table6[rxn],Table6[rxn],"no")</f>
        <v>no</v>
      </c>
      <c r="J1660" t="str" cm="1">
        <f t="array" ref="J1660">_xlfn.XLOOKUP(Table5[[#This Row],[r]],"'"&amp;Table6[rxn]&amp;"'",Table6[expected kapp],"")</f>
        <v/>
      </c>
      <c r="L1660" t="s">
        <v>10040</v>
      </c>
      <c r="M1660">
        <v>8988.1774343278394</v>
      </c>
      <c r="AE1660" s="1" t="s">
        <v>4692</v>
      </c>
      <c r="AF1660" s="1" t="s">
        <v>2778</v>
      </c>
      <c r="AG1660" s="9">
        <v>2.7347416700000002E-10</v>
      </c>
      <c r="AH1660" s="1" t="str">
        <f>_xlfn.TEXTAFTER(Table9[[#This Row],[rxn]],"-",-1)</f>
        <v>MRPL28</v>
      </c>
      <c r="AI1660" s="1" t="e">
        <f>_xlfn.TEXTAFTER(_xlfn.TEXTBEFORE(Table9[[#This Row],[rxn]],"-"&amp;Table9[[#This Row],[enz]]),"RXN-")</f>
        <v>#N/A</v>
      </c>
      <c r="AJ1660" s="1" t="e">
        <f>_xlfn.TEXTBEFORE(Table9[[#This Row],[rxn]],"_",-1)</f>
        <v>#N/A</v>
      </c>
    </row>
    <row r="1661" spans="1:36" ht="17" hidden="1" x14ac:dyDescent="0.25">
      <c r="A1661" t="s">
        <v>10193</v>
      </c>
      <c r="B1661" t="str">
        <f>_xlfn.TEXTAFTER(Table5[[#This Row],[r]],"-",-1)</f>
        <v>rt0575'</v>
      </c>
      <c r="C1661" t="str">
        <f>_xlfn.TEXTAFTER(_xlfn.TEXTBEFORE(Table5[[#This Row],[r]],"-"&amp;Table5[[#This Row],[enz]]),"'RXN-")</f>
        <v>NDPK5_c_FWD</v>
      </c>
      <c r="D1661">
        <v>11171.708534568001</v>
      </c>
      <c r="E1661">
        <f>_xlfn.XLOOKUP(Table5[[#This Row],[r]],Table3[r],Table3[kapp],"")</f>
        <v>8988.1774343278394</v>
      </c>
      <c r="F1661">
        <f>Table5[[#This Row],[kapp]]-Table5[[#This Row],[old]]</f>
        <v>2183.5311002401613</v>
      </c>
      <c r="G1661" t="str" cm="1">
        <f t="array" ref="G1661">IF(ROWS(_xlfn._xlws.FILTER(Table5[r],Table5[enz]=Table5[[#This Row],[enz]]))&gt;1,"many","1")</f>
        <v>many</v>
      </c>
      <c r="H1661" t="str" cm="1">
        <f t="array" ref="H1661">IF(ROWS(_xlfn._xlws.FILTER(Table5[r],Table5[rxn-no-enz]=Table5[[#This Row],[rxn-no-enz]]))&gt;1,"many","1")</f>
        <v>many</v>
      </c>
      <c r="I1661" t="str">
        <f>_xlfn.XLOOKUP(SUBSTITUTE(Table5[[#This Row],[r]],"'",""),Table6[rxn],Table6[rxn],"no")</f>
        <v>no</v>
      </c>
      <c r="J1661" t="str" cm="1">
        <f t="array" ref="J1661">_xlfn.XLOOKUP(Table5[[#This Row],[r]],"'"&amp;Table6[rxn]&amp;"'",Table6[expected kapp],"")</f>
        <v/>
      </c>
      <c r="L1661" t="s">
        <v>10041</v>
      </c>
      <c r="M1661">
        <v>8988.1774343278394</v>
      </c>
      <c r="AE1661" s="1" t="s">
        <v>4693</v>
      </c>
      <c r="AF1661" s="1" t="s">
        <v>2778</v>
      </c>
      <c r="AG1661" s="9">
        <v>2.5844955899999998E-10</v>
      </c>
      <c r="AH1661" s="1" t="str">
        <f>_xlfn.TEXTAFTER(Table9[[#This Row],[rxn]],"-",-1)</f>
        <v>MRPL3</v>
      </c>
      <c r="AI1661" s="1" t="e">
        <f>_xlfn.TEXTAFTER(_xlfn.TEXTBEFORE(Table9[[#This Row],[rxn]],"-"&amp;Table9[[#This Row],[enz]]),"RXN-")</f>
        <v>#N/A</v>
      </c>
      <c r="AJ1661" s="1" t="e">
        <f>_xlfn.TEXTBEFORE(Table9[[#This Row],[rxn]],"_",-1)</f>
        <v>#N/A</v>
      </c>
    </row>
    <row r="1662" spans="1:36" ht="17" hidden="1" x14ac:dyDescent="0.25">
      <c r="A1662" t="s">
        <v>10195</v>
      </c>
      <c r="B1662" t="str">
        <f>_xlfn.TEXTAFTER(Table5[[#This Row],[r]],"-",-1)</f>
        <v>rt0575'</v>
      </c>
      <c r="C1662" t="str">
        <f>_xlfn.TEXTAFTER(_xlfn.TEXTBEFORE(Table5[[#This Row],[r]],"-"&amp;Table5[[#This Row],[enz]]),"'RXN-")</f>
        <v>NDPK6_c_FWD</v>
      </c>
      <c r="D1662">
        <v>11171.708534568001</v>
      </c>
      <c r="E1662">
        <f>_xlfn.XLOOKUP(Table5[[#This Row],[r]],Table3[r],Table3[kapp],"")</f>
        <v>8988.1774343278394</v>
      </c>
      <c r="F1662">
        <f>Table5[[#This Row],[kapp]]-Table5[[#This Row],[old]]</f>
        <v>2183.5311002401613</v>
      </c>
      <c r="G1662" t="str" cm="1">
        <f t="array" ref="G1662">IF(ROWS(_xlfn._xlws.FILTER(Table5[r],Table5[enz]=Table5[[#This Row],[enz]]))&gt;1,"many","1")</f>
        <v>many</v>
      </c>
      <c r="H1662" t="str" cm="1">
        <f t="array" ref="H1662">IF(ROWS(_xlfn._xlws.FILTER(Table5[r],Table5[rxn-no-enz]=Table5[[#This Row],[rxn-no-enz]]))&gt;1,"many","1")</f>
        <v>many</v>
      </c>
      <c r="I1662" t="str">
        <f>_xlfn.XLOOKUP(SUBSTITUTE(Table5[[#This Row],[r]],"'",""),Table6[rxn],Table6[rxn],"no")</f>
        <v>no</v>
      </c>
      <c r="J1662" t="str" cm="1">
        <f t="array" ref="J1662">_xlfn.XLOOKUP(Table5[[#This Row],[r]],"'"&amp;Table6[rxn]&amp;"'",Table6[expected kapp],"")</f>
        <v/>
      </c>
      <c r="L1662" t="s">
        <v>8489</v>
      </c>
      <c r="M1662">
        <v>8116.7162636113599</v>
      </c>
      <c r="AE1662" s="1" t="s">
        <v>4694</v>
      </c>
      <c r="AF1662" s="1" t="s">
        <v>2778</v>
      </c>
      <c r="AG1662" s="9">
        <v>2.6846413E-11</v>
      </c>
      <c r="AH1662" s="1" t="str">
        <f>_xlfn.TEXTAFTER(Table9[[#This Row],[rxn]],"-",-1)</f>
        <v>MRPL31</v>
      </c>
      <c r="AI1662" s="1" t="e">
        <f>_xlfn.TEXTAFTER(_xlfn.TEXTBEFORE(Table9[[#This Row],[rxn]],"-"&amp;Table9[[#This Row],[enz]]),"RXN-")</f>
        <v>#N/A</v>
      </c>
      <c r="AJ1662" s="1" t="e">
        <f>_xlfn.TEXTBEFORE(Table9[[#This Row],[rxn]],"_",-1)</f>
        <v>#N/A</v>
      </c>
    </row>
    <row r="1663" spans="1:36" ht="17" hidden="1" x14ac:dyDescent="0.25">
      <c r="A1663" t="s">
        <v>10196</v>
      </c>
      <c r="B1663" t="str">
        <f>_xlfn.TEXTAFTER(Table5[[#This Row],[r]],"-",-1)</f>
        <v>rt7311'</v>
      </c>
      <c r="C1663" t="str">
        <f>_xlfn.TEXTAFTER(_xlfn.TEXTBEFORE(Table5[[#This Row],[r]],"-"&amp;Table5[[#This Row],[enz]]),"'RXN-")</f>
        <v>NDPK6_c_FWD</v>
      </c>
      <c r="D1663">
        <v>11171.708534568001</v>
      </c>
      <c r="E1663">
        <f>_xlfn.XLOOKUP(Table5[[#This Row],[r]],Table3[r],Table3[kapp],"")</f>
        <v>8988.1774343278394</v>
      </c>
      <c r="F1663">
        <f>Table5[[#This Row],[kapp]]-Table5[[#This Row],[old]]</f>
        <v>2183.5311002401613</v>
      </c>
      <c r="G1663" t="str" cm="1">
        <f t="array" ref="G1663">IF(ROWS(_xlfn._xlws.FILTER(Table5[r],Table5[enz]=Table5[[#This Row],[enz]]))&gt;1,"many","1")</f>
        <v>many</v>
      </c>
      <c r="H1663" t="str" cm="1">
        <f t="array" ref="H1663">IF(ROWS(_xlfn._xlws.FILTER(Table5[r],Table5[rxn-no-enz]=Table5[[#This Row],[rxn-no-enz]]))&gt;1,"many","1")</f>
        <v>many</v>
      </c>
      <c r="I1663" t="str">
        <f>_xlfn.XLOOKUP(SUBSTITUTE(Table5[[#This Row],[r]],"'",""),Table6[rxn],Table6[rxn],"no")</f>
        <v>no</v>
      </c>
      <c r="J1663" t="str" cm="1">
        <f t="array" ref="J1663">_xlfn.XLOOKUP(Table5[[#This Row],[r]],"'"&amp;Table6[rxn]&amp;"'",Table6[expected kapp],"")</f>
        <v/>
      </c>
      <c r="L1663" t="s">
        <v>10042</v>
      </c>
      <c r="M1663">
        <v>8988.1774343278394</v>
      </c>
      <c r="AE1663" s="1" t="s">
        <v>4696</v>
      </c>
      <c r="AF1663" s="1" t="s">
        <v>2778</v>
      </c>
      <c r="AG1663" s="9">
        <v>1.4847501500000001E-10</v>
      </c>
      <c r="AH1663" s="1" t="str">
        <f>_xlfn.TEXTAFTER(Table9[[#This Row],[rxn]],"-",-1)</f>
        <v>MRPL33</v>
      </c>
      <c r="AI1663" s="1" t="e">
        <f>_xlfn.TEXTAFTER(_xlfn.TEXTBEFORE(Table9[[#This Row],[rxn]],"-"&amp;Table9[[#This Row],[enz]]),"RXN-")</f>
        <v>#N/A</v>
      </c>
      <c r="AJ1663" s="1" t="e">
        <f>_xlfn.TEXTBEFORE(Table9[[#This Row],[rxn]],"_",-1)</f>
        <v>#N/A</v>
      </c>
    </row>
    <row r="1664" spans="1:36" ht="17" hidden="1" x14ac:dyDescent="0.25">
      <c r="A1664" t="s">
        <v>10197</v>
      </c>
      <c r="B1664" t="str">
        <f>_xlfn.TEXTAFTER(Table5[[#This Row],[r]],"-",-1)</f>
        <v>rt0575'</v>
      </c>
      <c r="C1664" t="str">
        <f>_xlfn.TEXTAFTER(_xlfn.TEXTBEFORE(Table5[[#This Row],[r]],"-"&amp;Table5[[#This Row],[enz]]),"'RXN-")</f>
        <v>NDPK7_c_FWD</v>
      </c>
      <c r="D1664">
        <v>11171.708534568001</v>
      </c>
      <c r="E1664">
        <f>_xlfn.XLOOKUP(Table5[[#This Row],[r]],Table3[r],Table3[kapp],"")</f>
        <v>8988.1774343278394</v>
      </c>
      <c r="F1664">
        <f>Table5[[#This Row],[kapp]]-Table5[[#This Row],[old]]</f>
        <v>2183.5311002401613</v>
      </c>
      <c r="G1664" t="str" cm="1">
        <f t="array" ref="G1664">IF(ROWS(_xlfn._xlws.FILTER(Table5[r],Table5[enz]=Table5[[#This Row],[enz]]))&gt;1,"many","1")</f>
        <v>many</v>
      </c>
      <c r="H1664" t="str" cm="1">
        <f t="array" ref="H1664">IF(ROWS(_xlfn._xlws.FILTER(Table5[r],Table5[rxn-no-enz]=Table5[[#This Row],[rxn-no-enz]]))&gt;1,"many","1")</f>
        <v>many</v>
      </c>
      <c r="I1664" t="str">
        <f>_xlfn.XLOOKUP(SUBSTITUTE(Table5[[#This Row],[r]],"'",""),Table6[rxn],Table6[rxn],"no")</f>
        <v>no</v>
      </c>
      <c r="J1664" t="str" cm="1">
        <f t="array" ref="J1664">_xlfn.XLOOKUP(Table5[[#This Row],[r]],"'"&amp;Table6[rxn]&amp;"'",Table6[expected kapp],"")</f>
        <v/>
      </c>
      <c r="L1664" t="s">
        <v>10043</v>
      </c>
      <c r="M1664">
        <v>8988.1774343278394</v>
      </c>
      <c r="AE1664" s="1" t="s">
        <v>4697</v>
      </c>
      <c r="AF1664" s="1" t="s">
        <v>2778</v>
      </c>
      <c r="AG1664" s="9">
        <v>8.2847042999999996E-11</v>
      </c>
      <c r="AH1664" s="1" t="str">
        <f>_xlfn.TEXTAFTER(Table9[[#This Row],[rxn]],"-",-1)</f>
        <v>MRPL35</v>
      </c>
      <c r="AI1664" s="1" t="e">
        <f>_xlfn.TEXTAFTER(_xlfn.TEXTBEFORE(Table9[[#This Row],[rxn]],"-"&amp;Table9[[#This Row],[enz]]),"RXN-")</f>
        <v>#N/A</v>
      </c>
      <c r="AJ1664" s="1" t="e">
        <f>_xlfn.TEXTBEFORE(Table9[[#This Row],[rxn]],"_",-1)</f>
        <v>#N/A</v>
      </c>
    </row>
    <row r="1665" spans="1:36" ht="17" hidden="1" x14ac:dyDescent="0.25">
      <c r="A1665" t="s">
        <v>10199</v>
      </c>
      <c r="B1665" t="str">
        <f>_xlfn.TEXTAFTER(Table5[[#This Row],[r]],"-",-1)</f>
        <v>rt0575'</v>
      </c>
      <c r="C1665" t="str">
        <f>_xlfn.TEXTAFTER(_xlfn.TEXTBEFORE(Table5[[#This Row],[r]],"-"&amp;Table5[[#This Row],[enz]]),"'RXN-")</f>
        <v>NDPK8_c_FWD</v>
      </c>
      <c r="D1665">
        <v>11171.708534568001</v>
      </c>
      <c r="E1665">
        <f>_xlfn.XLOOKUP(Table5[[#This Row],[r]],Table3[r],Table3[kapp],"")</f>
        <v>8988.1774343278394</v>
      </c>
      <c r="F1665">
        <f>Table5[[#This Row],[kapp]]-Table5[[#This Row],[old]]</f>
        <v>2183.5311002401613</v>
      </c>
      <c r="G1665" t="str" cm="1">
        <f t="array" ref="G1665">IF(ROWS(_xlfn._xlws.FILTER(Table5[r],Table5[enz]=Table5[[#This Row],[enz]]))&gt;1,"many","1")</f>
        <v>many</v>
      </c>
      <c r="H1665" t="str" cm="1">
        <f t="array" ref="H1665">IF(ROWS(_xlfn._xlws.FILTER(Table5[r],Table5[rxn-no-enz]=Table5[[#This Row],[rxn-no-enz]]))&gt;1,"many","1")</f>
        <v>many</v>
      </c>
      <c r="I1665" t="str">
        <f>_xlfn.XLOOKUP(SUBSTITUTE(Table5[[#This Row],[r]],"'",""),Table6[rxn],Table6[rxn],"no")</f>
        <v>no</v>
      </c>
      <c r="J1665" t="str" cm="1">
        <f t="array" ref="J1665">_xlfn.XLOOKUP(Table5[[#This Row],[r]],"'"&amp;Table6[rxn]&amp;"'",Table6[expected kapp],"")</f>
        <v/>
      </c>
      <c r="L1665" t="s">
        <v>10044</v>
      </c>
      <c r="M1665">
        <v>8988.1774343278394</v>
      </c>
      <c r="AE1665" s="1" t="s">
        <v>4699</v>
      </c>
      <c r="AF1665" s="1" t="s">
        <v>2778</v>
      </c>
      <c r="AG1665" s="9">
        <v>2.8271671000000001E-11</v>
      </c>
      <c r="AH1665" s="1" t="str">
        <f>_xlfn.TEXTAFTER(Table9[[#This Row],[rxn]],"-",-1)</f>
        <v>MRPL37</v>
      </c>
      <c r="AI1665" s="1" t="e">
        <f>_xlfn.TEXTAFTER(_xlfn.TEXTBEFORE(Table9[[#This Row],[rxn]],"-"&amp;Table9[[#This Row],[enz]]),"RXN-")</f>
        <v>#N/A</v>
      </c>
      <c r="AJ1665" s="1" t="e">
        <f>_xlfn.TEXTBEFORE(Table9[[#This Row],[rxn]],"_",-1)</f>
        <v>#N/A</v>
      </c>
    </row>
    <row r="1666" spans="1:36" ht="17" hidden="1" x14ac:dyDescent="0.25">
      <c r="A1666" t="s">
        <v>10201</v>
      </c>
      <c r="B1666" t="str">
        <f>_xlfn.TEXTAFTER(Table5[[#This Row],[r]],"-",-1)</f>
        <v>rt0575'</v>
      </c>
      <c r="C1666" t="str">
        <f>_xlfn.TEXTAFTER(_xlfn.TEXTBEFORE(Table5[[#This Row],[r]],"-"&amp;Table5[[#This Row],[enz]]),"'RXN-")</f>
        <v>NDPK9_c_FWD</v>
      </c>
      <c r="D1666">
        <v>11171.708534568001</v>
      </c>
      <c r="E1666">
        <f>_xlfn.XLOOKUP(Table5[[#This Row],[r]],Table3[r],Table3[kapp],"")</f>
        <v>8988.1774343278394</v>
      </c>
      <c r="F1666">
        <f>Table5[[#This Row],[kapp]]-Table5[[#This Row],[old]]</f>
        <v>2183.5311002401613</v>
      </c>
      <c r="G1666" t="str" cm="1">
        <f t="array" ref="G1666">IF(ROWS(_xlfn._xlws.FILTER(Table5[r],Table5[enz]=Table5[[#This Row],[enz]]))&gt;1,"many","1")</f>
        <v>many</v>
      </c>
      <c r="H1666" t="str" cm="1">
        <f t="array" ref="H1666">IF(ROWS(_xlfn._xlws.FILTER(Table5[r],Table5[rxn-no-enz]=Table5[[#This Row],[rxn-no-enz]]))&gt;1,"many","1")</f>
        <v>many</v>
      </c>
      <c r="I1666" t="str">
        <f>_xlfn.XLOOKUP(SUBSTITUTE(Table5[[#This Row],[r]],"'",""),Table6[rxn],Table6[rxn],"no")</f>
        <v>no</v>
      </c>
      <c r="J1666" t="str" cm="1">
        <f t="array" ref="J1666">_xlfn.XLOOKUP(Table5[[#This Row],[r]],"'"&amp;Table6[rxn]&amp;"'",Table6[expected kapp],"")</f>
        <v/>
      </c>
      <c r="L1666" t="s">
        <v>10045</v>
      </c>
      <c r="M1666">
        <v>8988.1774343278394</v>
      </c>
      <c r="AE1666" s="1" t="s">
        <v>4701</v>
      </c>
      <c r="AF1666" s="1" t="s">
        <v>2778</v>
      </c>
      <c r="AG1666" s="9">
        <v>2.18156264999999E-10</v>
      </c>
      <c r="AH1666" s="1" t="str">
        <f>_xlfn.TEXTAFTER(Table9[[#This Row],[rxn]],"-",-1)</f>
        <v>MRPL39</v>
      </c>
      <c r="AI1666" s="1" t="e">
        <f>_xlfn.TEXTAFTER(_xlfn.TEXTBEFORE(Table9[[#This Row],[rxn]],"-"&amp;Table9[[#This Row],[enz]]),"RXN-")</f>
        <v>#N/A</v>
      </c>
      <c r="AJ1666" s="1" t="e">
        <f>_xlfn.TEXTBEFORE(Table9[[#This Row],[rxn]],"_",-1)</f>
        <v>#N/A</v>
      </c>
    </row>
    <row r="1667" spans="1:36" ht="17" hidden="1" x14ac:dyDescent="0.25">
      <c r="A1667" t="s">
        <v>10202</v>
      </c>
      <c r="B1667" t="str">
        <f>_xlfn.TEXTAFTER(Table5[[#This Row],[r]],"-",-1)</f>
        <v>rt7311'</v>
      </c>
      <c r="C1667" t="str">
        <f>_xlfn.TEXTAFTER(_xlfn.TEXTBEFORE(Table5[[#This Row],[r]],"-"&amp;Table5[[#This Row],[enz]]),"'RXN-")</f>
        <v>NDPK9_c_FWD</v>
      </c>
      <c r="D1667">
        <v>11171.708534568001</v>
      </c>
      <c r="E1667">
        <f>_xlfn.XLOOKUP(Table5[[#This Row],[r]],Table3[r],Table3[kapp],"")</f>
        <v>8988.1774343278394</v>
      </c>
      <c r="F1667">
        <f>Table5[[#This Row],[kapp]]-Table5[[#This Row],[old]]</f>
        <v>2183.5311002401613</v>
      </c>
      <c r="G1667" t="str" cm="1">
        <f t="array" ref="G1667">IF(ROWS(_xlfn._xlws.FILTER(Table5[r],Table5[enz]=Table5[[#This Row],[enz]]))&gt;1,"many","1")</f>
        <v>many</v>
      </c>
      <c r="H1667" t="str" cm="1">
        <f t="array" ref="H1667">IF(ROWS(_xlfn._xlws.FILTER(Table5[r],Table5[rxn-no-enz]=Table5[[#This Row],[rxn-no-enz]]))&gt;1,"many","1")</f>
        <v>many</v>
      </c>
      <c r="I1667" t="str">
        <f>_xlfn.XLOOKUP(SUBSTITUTE(Table5[[#This Row],[r]],"'",""),Table6[rxn],Table6[rxn],"no")</f>
        <v>no</v>
      </c>
      <c r="J1667" t="str" cm="1">
        <f t="array" ref="J1667">_xlfn.XLOOKUP(Table5[[#This Row],[r]],"'"&amp;Table6[rxn]&amp;"'",Table6[expected kapp],"")</f>
        <v/>
      </c>
      <c r="L1667" t="s">
        <v>8490</v>
      </c>
      <c r="M1667">
        <v>4893.3694284102103</v>
      </c>
      <c r="AE1667" s="1" t="s">
        <v>4702</v>
      </c>
      <c r="AF1667" s="1" t="s">
        <v>2778</v>
      </c>
      <c r="AG1667" s="9">
        <v>1.3330718800000001E-10</v>
      </c>
      <c r="AH1667" s="1" t="str">
        <f>_xlfn.TEXTAFTER(Table9[[#This Row],[rxn]],"-",-1)</f>
        <v>MRPL4</v>
      </c>
      <c r="AI1667" s="1" t="e">
        <f>_xlfn.TEXTAFTER(_xlfn.TEXTBEFORE(Table9[[#This Row],[rxn]],"-"&amp;Table9[[#This Row],[enz]]),"RXN-")</f>
        <v>#N/A</v>
      </c>
      <c r="AJ1667" s="1" t="e">
        <f>_xlfn.TEXTBEFORE(Table9[[#This Row],[rxn]],"_",-1)</f>
        <v>#N/A</v>
      </c>
    </row>
    <row r="1668" spans="1:36" ht="17" hidden="1" x14ac:dyDescent="0.25">
      <c r="A1668" t="s">
        <v>10203</v>
      </c>
      <c r="B1668" t="str">
        <f>_xlfn.TEXTAFTER(Table5[[#This Row],[r]],"-",-1)</f>
        <v>rt2566'</v>
      </c>
      <c r="C1668" t="str">
        <f>_xlfn.TEXTAFTER(_xlfn.TEXTBEFORE(Table5[[#This Row],[r]],"-"&amp;Table5[[#This Row],[enz]]),"'RXN-")</f>
        <v>NFORTYR2t_c_e_FWD</v>
      </c>
      <c r="D1668">
        <v>11171.708534568001</v>
      </c>
      <c r="E1668">
        <f>_xlfn.XLOOKUP(Table5[[#This Row],[r]],Table3[r],Table3[kapp],"")</f>
        <v>8988.1774343278394</v>
      </c>
      <c r="F1668">
        <f>Table5[[#This Row],[kapp]]-Table5[[#This Row],[old]]</f>
        <v>2183.5311002401613</v>
      </c>
      <c r="G1668" t="str" cm="1">
        <f t="array" ref="G1668">IF(ROWS(_xlfn._xlws.FILTER(Table5[r],Table5[enz]=Table5[[#This Row],[enz]]))&gt;1,"many","1")</f>
        <v>1</v>
      </c>
      <c r="H1668" t="str" cm="1">
        <f t="array" ref="H1668">IF(ROWS(_xlfn._xlws.FILTER(Table5[r],Table5[rxn-no-enz]=Table5[[#This Row],[rxn-no-enz]]))&gt;1,"many","1")</f>
        <v>1</v>
      </c>
      <c r="I1668" t="str">
        <f>_xlfn.XLOOKUP(SUBSTITUTE(Table5[[#This Row],[r]],"'",""),Table6[rxn],Table6[rxn],"no")</f>
        <v>no</v>
      </c>
      <c r="J1668" t="str" cm="1">
        <f t="array" ref="J1668">_xlfn.XLOOKUP(Table5[[#This Row],[r]],"'"&amp;Table6[rxn]&amp;"'",Table6[expected kapp],"")</f>
        <v/>
      </c>
      <c r="L1668" t="s">
        <v>8491</v>
      </c>
      <c r="M1668">
        <v>13470.859670538801</v>
      </c>
      <c r="AE1668" s="1" t="s">
        <v>4705</v>
      </c>
      <c r="AF1668" s="1" t="s">
        <v>2778</v>
      </c>
      <c r="AG1668" s="9">
        <v>1.74108817999999E-10</v>
      </c>
      <c r="AH1668" s="1" t="str">
        <f>_xlfn.TEXTAFTER(Table9[[#This Row],[rxn]],"-",-1)</f>
        <v>MRPL49</v>
      </c>
      <c r="AI1668" s="1" t="e">
        <f>_xlfn.TEXTAFTER(_xlfn.TEXTBEFORE(Table9[[#This Row],[rxn]],"-"&amp;Table9[[#This Row],[enz]]),"RXN-")</f>
        <v>#N/A</v>
      </c>
      <c r="AJ1668" s="1" t="e">
        <f>_xlfn.TEXTBEFORE(Table9[[#This Row],[rxn]],"_",-1)</f>
        <v>#N/A</v>
      </c>
    </row>
    <row r="1669" spans="1:36" ht="17" hidden="1" x14ac:dyDescent="0.25">
      <c r="A1669" t="s">
        <v>10204</v>
      </c>
      <c r="B1669" t="str">
        <f>_xlfn.TEXTAFTER(Table5[[#This Row],[r]],"-",-1)</f>
        <v>rt0820'</v>
      </c>
      <c r="C1669" t="str">
        <f>_xlfn.TEXTAFTER(_xlfn.TEXTBEFORE(Table5[[#This Row],[r]],"-"&amp;Table5[[#This Row],[enz]]),"'RXN-")</f>
        <v>NFTYROX_c_FWD</v>
      </c>
      <c r="D1669">
        <v>11171.708534568001</v>
      </c>
      <c r="E1669">
        <f>_xlfn.XLOOKUP(Table5[[#This Row],[r]],Table3[r],Table3[kapp],"")</f>
        <v>8988.1774343278394</v>
      </c>
      <c r="F1669">
        <f>Table5[[#This Row],[kapp]]-Table5[[#This Row],[old]]</f>
        <v>2183.5311002401613</v>
      </c>
      <c r="G1669" t="str" cm="1">
        <f t="array" ref="G1669">IF(ROWS(_xlfn._xlws.FILTER(Table5[r],Table5[enz]=Table5[[#This Row],[enz]]))&gt;1,"many","1")</f>
        <v>1</v>
      </c>
      <c r="H1669" t="str" cm="1">
        <f t="array" ref="H1669">IF(ROWS(_xlfn._xlws.FILTER(Table5[r],Table5[rxn-no-enz]=Table5[[#This Row],[rxn-no-enz]]))&gt;1,"many","1")</f>
        <v>1</v>
      </c>
      <c r="I1669" t="str">
        <f>_xlfn.XLOOKUP(SUBSTITUTE(Table5[[#This Row],[r]],"'",""),Table6[rxn],Table6[rxn],"no")</f>
        <v>no</v>
      </c>
      <c r="J1669" t="str" cm="1">
        <f t="array" ref="J1669">_xlfn.XLOOKUP(Table5[[#This Row],[r]],"'"&amp;Table6[rxn]&amp;"'",Table6[expected kapp],"")</f>
        <v/>
      </c>
      <c r="L1669" t="s">
        <v>10046</v>
      </c>
      <c r="M1669">
        <v>8988.1774343278394</v>
      </c>
      <c r="AE1669" s="1" t="s">
        <v>4707</v>
      </c>
      <c r="AF1669" s="1" t="s">
        <v>2778</v>
      </c>
      <c r="AG1669" s="9">
        <v>4.5475440800000002E-10</v>
      </c>
      <c r="AH1669" s="1" t="str">
        <f>_xlfn.TEXTAFTER(Table9[[#This Row],[rxn]],"-",-1)</f>
        <v>MRPL51</v>
      </c>
      <c r="AI1669" s="1" t="e">
        <f>_xlfn.TEXTAFTER(_xlfn.TEXTBEFORE(Table9[[#This Row],[rxn]],"-"&amp;Table9[[#This Row],[enz]]),"RXN-")</f>
        <v>#N/A</v>
      </c>
      <c r="AJ1669" s="1" t="e">
        <f>_xlfn.TEXTBEFORE(Table9[[#This Row],[rxn]],"_",-1)</f>
        <v>#N/A</v>
      </c>
    </row>
    <row r="1670" spans="1:36" ht="17" hidden="1" x14ac:dyDescent="0.25">
      <c r="A1670" t="s">
        <v>10205</v>
      </c>
      <c r="B1670" t="str">
        <f>_xlfn.TEXTAFTER(Table5[[#This Row],[r]],"-",-1)</f>
        <v>rt2904'</v>
      </c>
      <c r="C1670" t="str">
        <f>_xlfn.TEXTAFTER(_xlfn.TEXTBEFORE(Table5[[#This Row],[r]],"-"&amp;Table5[[#This Row],[enz]]),"'RXN-")</f>
        <v>NGLYCANS10_r_FWD</v>
      </c>
      <c r="D1670">
        <v>11171.708534568001</v>
      </c>
      <c r="E1670">
        <f>_xlfn.XLOOKUP(Table5[[#This Row],[r]],Table3[r],Table3[kapp],"")</f>
        <v>8988.1774343278394</v>
      </c>
      <c r="F1670">
        <f>Table5[[#This Row],[kapp]]-Table5[[#This Row],[old]]</f>
        <v>2183.5311002401613</v>
      </c>
      <c r="G1670" t="str" cm="1">
        <f t="array" ref="G1670">IF(ROWS(_xlfn._xlws.FILTER(Table5[r],Table5[enz]=Table5[[#This Row],[enz]]))&gt;1,"many","1")</f>
        <v>many</v>
      </c>
      <c r="H1670" t="str" cm="1">
        <f t="array" ref="H1670">IF(ROWS(_xlfn._xlws.FILTER(Table5[r],Table5[rxn-no-enz]=Table5[[#This Row],[rxn-no-enz]]))&gt;1,"many","1")</f>
        <v>1</v>
      </c>
      <c r="I1670" t="str">
        <f>_xlfn.XLOOKUP(SUBSTITUTE(Table5[[#This Row],[r]],"'",""),Table6[rxn],Table6[rxn],"no")</f>
        <v>no</v>
      </c>
      <c r="J1670" t="str" cm="1">
        <f t="array" ref="J1670">_xlfn.XLOOKUP(Table5[[#This Row],[r]],"'"&amp;Table6[rxn]&amp;"'",Table6[expected kapp],"")</f>
        <v/>
      </c>
      <c r="L1670" t="s">
        <v>10047</v>
      </c>
      <c r="M1670">
        <v>8988.1774343278394</v>
      </c>
      <c r="AE1670" s="1" t="s">
        <v>4708</v>
      </c>
      <c r="AF1670" s="1" t="s">
        <v>2778</v>
      </c>
      <c r="AG1670" s="9">
        <v>1.8665913199999999E-10</v>
      </c>
      <c r="AH1670" s="1" t="str">
        <f>_xlfn.TEXTAFTER(Table9[[#This Row],[rxn]],"-",-1)</f>
        <v>MRPL6</v>
      </c>
      <c r="AI1670" s="1" t="e">
        <f>_xlfn.TEXTAFTER(_xlfn.TEXTBEFORE(Table9[[#This Row],[rxn]],"-"&amp;Table9[[#This Row],[enz]]),"RXN-")</f>
        <v>#N/A</v>
      </c>
      <c r="AJ1670" s="1" t="e">
        <f>_xlfn.TEXTBEFORE(Table9[[#This Row],[rxn]],"_",-1)</f>
        <v>#N/A</v>
      </c>
    </row>
    <row r="1671" spans="1:36" ht="17" hidden="1" x14ac:dyDescent="0.25">
      <c r="A1671" t="s">
        <v>10206</v>
      </c>
      <c r="B1671" t="str">
        <f>_xlfn.TEXTAFTER(Table5[[#This Row],[r]],"-",-1)</f>
        <v>rt2904'</v>
      </c>
      <c r="C1671" t="str">
        <f>_xlfn.TEXTAFTER(_xlfn.TEXTBEFORE(Table5[[#This Row],[r]],"-"&amp;Table5[[#This Row],[enz]]),"'RXN-")</f>
        <v>NGLYCANS10_r_REV</v>
      </c>
      <c r="D1671">
        <v>11171.708534568001</v>
      </c>
      <c r="E1671">
        <f>_xlfn.XLOOKUP(Table5[[#This Row],[r]],Table3[r],Table3[kapp],"")</f>
        <v>8988.1774343278394</v>
      </c>
      <c r="F1671">
        <f>Table5[[#This Row],[kapp]]-Table5[[#This Row],[old]]</f>
        <v>2183.5311002401613</v>
      </c>
      <c r="G1671" t="str" cm="1">
        <f t="array" ref="G1671">IF(ROWS(_xlfn._xlws.FILTER(Table5[r],Table5[enz]=Table5[[#This Row],[enz]]))&gt;1,"many","1")</f>
        <v>many</v>
      </c>
      <c r="H1671" t="str" cm="1">
        <f t="array" ref="H1671">IF(ROWS(_xlfn._xlws.FILTER(Table5[r],Table5[rxn-no-enz]=Table5[[#This Row],[rxn-no-enz]]))&gt;1,"many","1")</f>
        <v>1</v>
      </c>
      <c r="I1671" t="str">
        <f>_xlfn.XLOOKUP(SUBSTITUTE(Table5[[#This Row],[r]],"'",""),Table6[rxn],Table6[rxn],"no")</f>
        <v>no</v>
      </c>
      <c r="J1671" t="str" cm="1">
        <f t="array" ref="J1671">_xlfn.XLOOKUP(Table5[[#This Row],[r]],"'"&amp;Table6[rxn]&amp;"'",Table6[expected kapp],"")</f>
        <v/>
      </c>
      <c r="L1671" t="s">
        <v>10048</v>
      </c>
      <c r="M1671">
        <v>8988.1774343278394</v>
      </c>
      <c r="AE1671" s="1" t="s">
        <v>4709</v>
      </c>
      <c r="AF1671" s="1" t="s">
        <v>2778</v>
      </c>
      <c r="AG1671" s="9">
        <v>1.21271471999999E-10</v>
      </c>
      <c r="AH1671" s="1" t="str">
        <f>_xlfn.TEXTAFTER(Table9[[#This Row],[rxn]],"-",-1)</f>
        <v>MRPL7</v>
      </c>
      <c r="AI1671" s="1" t="e">
        <f>_xlfn.TEXTAFTER(_xlfn.TEXTBEFORE(Table9[[#This Row],[rxn]],"-"&amp;Table9[[#This Row],[enz]]),"RXN-")</f>
        <v>#N/A</v>
      </c>
      <c r="AJ1671" s="1" t="e">
        <f>_xlfn.TEXTBEFORE(Table9[[#This Row],[rxn]],"_",-1)</f>
        <v>#N/A</v>
      </c>
    </row>
    <row r="1672" spans="1:36" ht="17" hidden="1" x14ac:dyDescent="0.25">
      <c r="A1672" t="s">
        <v>10207</v>
      </c>
      <c r="B1672" t="str">
        <f>_xlfn.TEXTAFTER(Table5[[#This Row],[r]],"-",-1)</f>
        <v>rt0671'</v>
      </c>
      <c r="C1672" t="str">
        <f>_xlfn.TEXTAFTER(_xlfn.TEXTBEFORE(Table5[[#This Row],[r]],"-"&amp;Table5[[#This Row],[enz]]),"'RXN-")</f>
        <v>NGLYCANS11_r_FWD</v>
      </c>
      <c r="D1672">
        <v>11171.708534568001</v>
      </c>
      <c r="E1672">
        <f>_xlfn.XLOOKUP(Table5[[#This Row],[r]],Table3[r],Table3[kapp],"")</f>
        <v>8988.1774343278394</v>
      </c>
      <c r="F1672">
        <f>Table5[[#This Row],[kapp]]-Table5[[#This Row],[old]]</f>
        <v>2183.5311002401613</v>
      </c>
      <c r="G1672" t="str" cm="1">
        <f t="array" ref="G1672">IF(ROWS(_xlfn._xlws.FILTER(Table5[r],Table5[enz]=Table5[[#This Row],[enz]]))&gt;1,"many","1")</f>
        <v>many</v>
      </c>
      <c r="H1672" t="str" cm="1">
        <f t="array" ref="H1672">IF(ROWS(_xlfn._xlws.FILTER(Table5[r],Table5[rxn-no-enz]=Table5[[#This Row],[rxn-no-enz]]))&gt;1,"many","1")</f>
        <v>1</v>
      </c>
      <c r="I1672" t="str">
        <f>_xlfn.XLOOKUP(SUBSTITUTE(Table5[[#This Row],[r]],"'",""),Table6[rxn],Table6[rxn],"no")</f>
        <v>no</v>
      </c>
      <c r="J1672" t="str" cm="1">
        <f t="array" ref="J1672">_xlfn.XLOOKUP(Table5[[#This Row],[r]],"'"&amp;Table6[rxn]&amp;"'",Table6[expected kapp],"")</f>
        <v/>
      </c>
      <c r="L1672" t="s">
        <v>10049</v>
      </c>
      <c r="M1672">
        <v>8988.1774343278394</v>
      </c>
      <c r="AE1672" s="1" t="s">
        <v>4710</v>
      </c>
      <c r="AF1672" s="1" t="s">
        <v>2778</v>
      </c>
      <c r="AG1672" s="9">
        <v>6.3399488999999901E-11</v>
      </c>
      <c r="AH1672" s="1" t="str">
        <f>_xlfn.TEXTAFTER(Table9[[#This Row],[rxn]],"-",-1)</f>
        <v>MRPL9</v>
      </c>
      <c r="AI1672" s="1" t="e">
        <f>_xlfn.TEXTAFTER(_xlfn.TEXTBEFORE(Table9[[#This Row],[rxn]],"-"&amp;Table9[[#This Row],[enz]]),"RXN-")</f>
        <v>#N/A</v>
      </c>
      <c r="AJ1672" s="1" t="e">
        <f>_xlfn.TEXTBEFORE(Table9[[#This Row],[rxn]],"_",-1)</f>
        <v>#N/A</v>
      </c>
    </row>
    <row r="1673" spans="1:36" ht="17" hidden="1" x14ac:dyDescent="0.25">
      <c r="A1673" t="s">
        <v>10208</v>
      </c>
      <c r="B1673" t="str">
        <f>_xlfn.TEXTAFTER(Table5[[#This Row],[r]],"-",-1)</f>
        <v>rt0671'</v>
      </c>
      <c r="C1673" t="str">
        <f>_xlfn.TEXTAFTER(_xlfn.TEXTBEFORE(Table5[[#This Row],[r]],"-"&amp;Table5[[#This Row],[enz]]),"'RXN-")</f>
        <v>NGLYCANS11_r_REV</v>
      </c>
      <c r="D1673">
        <v>11171.708534568001</v>
      </c>
      <c r="E1673">
        <f>_xlfn.XLOOKUP(Table5[[#This Row],[r]],Table3[r],Table3[kapp],"")</f>
        <v>8988.1774343278394</v>
      </c>
      <c r="F1673">
        <f>Table5[[#This Row],[kapp]]-Table5[[#This Row],[old]]</f>
        <v>2183.5311002401613</v>
      </c>
      <c r="G1673" t="str" cm="1">
        <f t="array" ref="G1673">IF(ROWS(_xlfn._xlws.FILTER(Table5[r],Table5[enz]=Table5[[#This Row],[enz]]))&gt;1,"many","1")</f>
        <v>many</v>
      </c>
      <c r="H1673" t="str" cm="1">
        <f t="array" ref="H1673">IF(ROWS(_xlfn._xlws.FILTER(Table5[r],Table5[rxn-no-enz]=Table5[[#This Row],[rxn-no-enz]]))&gt;1,"many","1")</f>
        <v>1</v>
      </c>
      <c r="I1673" t="str">
        <f>_xlfn.XLOOKUP(SUBSTITUTE(Table5[[#This Row],[r]],"'",""),Table6[rxn],Table6[rxn],"no")</f>
        <v>no</v>
      </c>
      <c r="J1673" t="str" cm="1">
        <f t="array" ref="J1673">_xlfn.XLOOKUP(Table5[[#This Row],[r]],"'"&amp;Table6[rxn]&amp;"'",Table6[expected kapp],"")</f>
        <v/>
      </c>
      <c r="L1673" t="s">
        <v>10050</v>
      </c>
      <c r="M1673">
        <v>8988.1774343278394</v>
      </c>
      <c r="AE1673" s="1" t="s">
        <v>4711</v>
      </c>
      <c r="AF1673" s="1" t="s">
        <v>2778</v>
      </c>
      <c r="AG1673" s="9">
        <v>2.3703365799999999E-10</v>
      </c>
      <c r="AH1673" s="1" t="str">
        <f>_xlfn.TEXTAFTER(Table9[[#This Row],[rxn]],"-",-1)</f>
        <v>MRPS16</v>
      </c>
      <c r="AI1673" s="1" t="e">
        <f>_xlfn.TEXTAFTER(_xlfn.TEXTBEFORE(Table9[[#This Row],[rxn]],"-"&amp;Table9[[#This Row],[enz]]),"RXN-")</f>
        <v>#N/A</v>
      </c>
      <c r="AJ1673" s="1" t="e">
        <f>_xlfn.TEXTBEFORE(Table9[[#This Row],[rxn]],"_",-1)</f>
        <v>#N/A</v>
      </c>
    </row>
    <row r="1674" spans="1:36" ht="17" hidden="1" x14ac:dyDescent="0.25">
      <c r="A1674" t="s">
        <v>10209</v>
      </c>
      <c r="B1674" t="str">
        <f>_xlfn.TEXTAFTER(Table5[[#This Row],[r]],"-",-1)</f>
        <v>rt2573'</v>
      </c>
      <c r="C1674" t="str">
        <f>_xlfn.TEXTAFTER(_xlfn.TEXTBEFORE(Table5[[#This Row],[r]],"-"&amp;Table5[[#This Row],[enz]]),"'RXN-")</f>
        <v>NGLYCANS12_r_FWD</v>
      </c>
      <c r="D1674">
        <v>11171.708534568001</v>
      </c>
      <c r="E1674">
        <f>_xlfn.XLOOKUP(Table5[[#This Row],[r]],Table3[r],Table3[kapp],"")</f>
        <v>8988.1774343278394</v>
      </c>
      <c r="F1674">
        <f>Table5[[#This Row],[kapp]]-Table5[[#This Row],[old]]</f>
        <v>2183.5311002401613</v>
      </c>
      <c r="G1674" t="str" cm="1">
        <f t="array" ref="G1674">IF(ROWS(_xlfn._xlws.FILTER(Table5[r],Table5[enz]=Table5[[#This Row],[enz]]))&gt;1,"many","1")</f>
        <v>many</v>
      </c>
      <c r="H1674" t="str" cm="1">
        <f t="array" ref="H1674">IF(ROWS(_xlfn._xlws.FILTER(Table5[r],Table5[rxn-no-enz]=Table5[[#This Row],[rxn-no-enz]]))&gt;1,"many","1")</f>
        <v>1</v>
      </c>
      <c r="I1674" t="str">
        <f>_xlfn.XLOOKUP(SUBSTITUTE(Table5[[#This Row],[r]],"'",""),Table6[rxn],Table6[rxn],"no")</f>
        <v>no</v>
      </c>
      <c r="J1674" t="str" cm="1">
        <f t="array" ref="J1674">_xlfn.XLOOKUP(Table5[[#This Row],[r]],"'"&amp;Table6[rxn]&amp;"'",Table6[expected kapp],"")</f>
        <v/>
      </c>
      <c r="L1674" t="s">
        <v>10051</v>
      </c>
      <c r="M1674">
        <v>8988.1774343278394</v>
      </c>
      <c r="AE1674" s="1" t="s">
        <v>4713</v>
      </c>
      <c r="AF1674" s="1" t="s">
        <v>2778</v>
      </c>
      <c r="AG1674" s="9">
        <v>1.2340869599999999E-10</v>
      </c>
      <c r="AH1674" s="1" t="str">
        <f>_xlfn.TEXTAFTER(Table9[[#This Row],[rxn]],"-",-1)</f>
        <v>MRPS18</v>
      </c>
      <c r="AI1674" s="1" t="e">
        <f>_xlfn.TEXTAFTER(_xlfn.TEXTBEFORE(Table9[[#This Row],[rxn]],"-"&amp;Table9[[#This Row],[enz]]),"RXN-")</f>
        <v>#N/A</v>
      </c>
      <c r="AJ1674" s="1" t="e">
        <f>_xlfn.TEXTBEFORE(Table9[[#This Row],[rxn]],"_",-1)</f>
        <v>#N/A</v>
      </c>
    </row>
    <row r="1675" spans="1:36" ht="17" hidden="1" x14ac:dyDescent="0.25">
      <c r="A1675" t="s">
        <v>10210</v>
      </c>
      <c r="B1675" t="str">
        <f>_xlfn.TEXTAFTER(Table5[[#This Row],[r]],"-",-1)</f>
        <v>rt2573'</v>
      </c>
      <c r="C1675" t="str">
        <f>_xlfn.TEXTAFTER(_xlfn.TEXTBEFORE(Table5[[#This Row],[r]],"-"&amp;Table5[[#This Row],[enz]]),"'RXN-")</f>
        <v>NGLYCANS12_r_REV</v>
      </c>
      <c r="D1675">
        <v>11171.708534568001</v>
      </c>
      <c r="E1675">
        <f>_xlfn.XLOOKUP(Table5[[#This Row],[r]],Table3[r],Table3[kapp],"")</f>
        <v>8988.1774343278394</v>
      </c>
      <c r="F1675">
        <f>Table5[[#This Row],[kapp]]-Table5[[#This Row],[old]]</f>
        <v>2183.5311002401613</v>
      </c>
      <c r="G1675" t="str" cm="1">
        <f t="array" ref="G1675">IF(ROWS(_xlfn._xlws.FILTER(Table5[r],Table5[enz]=Table5[[#This Row],[enz]]))&gt;1,"many","1")</f>
        <v>many</v>
      </c>
      <c r="H1675" t="str" cm="1">
        <f t="array" ref="H1675">IF(ROWS(_xlfn._xlws.FILTER(Table5[r],Table5[rxn-no-enz]=Table5[[#This Row],[rxn-no-enz]]))&gt;1,"many","1")</f>
        <v>1</v>
      </c>
      <c r="I1675" t="str">
        <f>_xlfn.XLOOKUP(SUBSTITUTE(Table5[[#This Row],[r]],"'",""),Table6[rxn],Table6[rxn],"no")</f>
        <v>no</v>
      </c>
      <c r="J1675" t="str" cm="1">
        <f t="array" ref="J1675">_xlfn.XLOOKUP(Table5[[#This Row],[r]],"'"&amp;Table6[rxn]&amp;"'",Table6[expected kapp],"")</f>
        <v/>
      </c>
      <c r="L1675" t="s">
        <v>10052</v>
      </c>
      <c r="M1675">
        <v>8988.1774343278394</v>
      </c>
      <c r="AE1675" s="1" t="s">
        <v>4714</v>
      </c>
      <c r="AF1675" s="1" t="s">
        <v>2778</v>
      </c>
      <c r="AG1675" s="9">
        <v>4.3460219999999899E-11</v>
      </c>
      <c r="AH1675" s="1" t="str">
        <f>_xlfn.TEXTAFTER(Table9[[#This Row],[rxn]],"-",-1)</f>
        <v>MRPS28</v>
      </c>
      <c r="AI1675" s="1" t="e">
        <f>_xlfn.TEXTAFTER(_xlfn.TEXTBEFORE(Table9[[#This Row],[rxn]],"-"&amp;Table9[[#This Row],[enz]]),"RXN-")</f>
        <v>#N/A</v>
      </c>
      <c r="AJ1675" s="1" t="e">
        <f>_xlfn.TEXTBEFORE(Table9[[#This Row],[rxn]],"_",-1)</f>
        <v>#N/A</v>
      </c>
    </row>
    <row r="1676" spans="1:36" ht="17" hidden="1" x14ac:dyDescent="0.25">
      <c r="A1676" t="s">
        <v>10211</v>
      </c>
      <c r="B1676" t="str">
        <f>_xlfn.TEXTAFTER(Table5[[#This Row],[r]],"-",-1)</f>
        <v>rt6611'</v>
      </c>
      <c r="C1676" t="str">
        <f>_xlfn.TEXTAFTER(_xlfn.TEXTBEFORE(Table5[[#This Row],[r]],"-"&amp;Table5[[#This Row],[enz]]),"'RXN-")</f>
        <v>NGLYCANS13_r_FWD</v>
      </c>
      <c r="D1676">
        <v>11171.708534568001</v>
      </c>
      <c r="E1676">
        <f>_xlfn.XLOOKUP(Table5[[#This Row],[r]],Table3[r],Table3[kapp],"")</f>
        <v>8988.1774343278394</v>
      </c>
      <c r="F1676">
        <f>Table5[[#This Row],[kapp]]-Table5[[#This Row],[old]]</f>
        <v>2183.5311002401613</v>
      </c>
      <c r="G1676" t="str" cm="1">
        <f t="array" ref="G1676">IF(ROWS(_xlfn._xlws.FILTER(Table5[r],Table5[enz]=Table5[[#This Row],[enz]]))&gt;1,"many","1")</f>
        <v>many</v>
      </c>
      <c r="H1676" t="str" cm="1">
        <f t="array" ref="H1676">IF(ROWS(_xlfn._xlws.FILTER(Table5[r],Table5[rxn-no-enz]=Table5[[#This Row],[rxn-no-enz]]))&gt;1,"many","1")</f>
        <v>1</v>
      </c>
      <c r="I1676" t="str">
        <f>_xlfn.XLOOKUP(SUBSTITUTE(Table5[[#This Row],[r]],"'",""),Table6[rxn],Table6[rxn],"no")</f>
        <v>no</v>
      </c>
      <c r="J1676" t="str" cm="1">
        <f t="array" ref="J1676">_xlfn.XLOOKUP(Table5[[#This Row],[r]],"'"&amp;Table6[rxn]&amp;"'",Table6[expected kapp],"")</f>
        <v/>
      </c>
      <c r="L1676" t="s">
        <v>10053</v>
      </c>
      <c r="M1676">
        <v>8988.1774343278394</v>
      </c>
      <c r="AE1676" s="1" t="s">
        <v>4716</v>
      </c>
      <c r="AF1676" s="1" t="s">
        <v>2778</v>
      </c>
      <c r="AG1676" s="9">
        <v>5.3620170399999997E-10</v>
      </c>
      <c r="AH1676" s="1" t="str">
        <f>_xlfn.TEXTAFTER(Table9[[#This Row],[rxn]],"-",-1)</f>
        <v>MRPS5</v>
      </c>
      <c r="AI1676" s="1" t="e">
        <f>_xlfn.TEXTAFTER(_xlfn.TEXTBEFORE(Table9[[#This Row],[rxn]],"-"&amp;Table9[[#This Row],[enz]]),"RXN-")</f>
        <v>#N/A</v>
      </c>
      <c r="AJ1676" s="1" t="e">
        <f>_xlfn.TEXTBEFORE(Table9[[#This Row],[rxn]],"_",-1)</f>
        <v>#N/A</v>
      </c>
    </row>
    <row r="1677" spans="1:36" ht="17" hidden="1" x14ac:dyDescent="0.25">
      <c r="A1677" t="s">
        <v>10212</v>
      </c>
      <c r="B1677" t="str">
        <f>_xlfn.TEXTAFTER(Table5[[#This Row],[r]],"-",-1)</f>
        <v>rt6611'</v>
      </c>
      <c r="C1677" t="str">
        <f>_xlfn.TEXTAFTER(_xlfn.TEXTBEFORE(Table5[[#This Row],[r]],"-"&amp;Table5[[#This Row],[enz]]),"'RXN-")</f>
        <v>NGLYCANS13_r_REV</v>
      </c>
      <c r="D1677">
        <v>11171.708534568001</v>
      </c>
      <c r="E1677">
        <f>_xlfn.XLOOKUP(Table5[[#This Row],[r]],Table3[r],Table3[kapp],"")</f>
        <v>8988.1774343278394</v>
      </c>
      <c r="F1677">
        <f>Table5[[#This Row],[kapp]]-Table5[[#This Row],[old]]</f>
        <v>2183.5311002401613</v>
      </c>
      <c r="G1677" t="str" cm="1">
        <f t="array" ref="G1677">IF(ROWS(_xlfn._xlws.FILTER(Table5[r],Table5[enz]=Table5[[#This Row],[enz]]))&gt;1,"many","1")</f>
        <v>many</v>
      </c>
      <c r="H1677" t="str" cm="1">
        <f t="array" ref="H1677">IF(ROWS(_xlfn._xlws.FILTER(Table5[r],Table5[rxn-no-enz]=Table5[[#This Row],[rxn-no-enz]]))&gt;1,"many","1")</f>
        <v>1</v>
      </c>
      <c r="I1677" t="str">
        <f>_xlfn.XLOOKUP(SUBSTITUTE(Table5[[#This Row],[r]],"'",""),Table6[rxn],Table6[rxn],"no")</f>
        <v>no</v>
      </c>
      <c r="J1677" t="str" cm="1">
        <f t="array" ref="J1677">_xlfn.XLOOKUP(Table5[[#This Row],[r]],"'"&amp;Table6[rxn]&amp;"'",Table6[expected kapp],"")</f>
        <v/>
      </c>
      <c r="L1677" t="s">
        <v>10054</v>
      </c>
      <c r="M1677">
        <v>8988.1774343278394</v>
      </c>
      <c r="AE1677" s="1" t="s">
        <v>4717</v>
      </c>
      <c r="AF1677" s="1" t="s">
        <v>2778</v>
      </c>
      <c r="AG1677" s="9">
        <v>2.3872796300000001E-10</v>
      </c>
      <c r="AH1677" s="1" t="str">
        <f>_xlfn.TEXTAFTER(Table9[[#This Row],[rxn]],"-",-1)</f>
        <v>MRPS8</v>
      </c>
      <c r="AI1677" s="1" t="e">
        <f>_xlfn.TEXTAFTER(_xlfn.TEXTBEFORE(Table9[[#This Row],[rxn]],"-"&amp;Table9[[#This Row],[enz]]),"RXN-")</f>
        <v>#N/A</v>
      </c>
      <c r="AJ1677" s="1" t="e">
        <f>_xlfn.TEXTBEFORE(Table9[[#This Row],[rxn]],"_",-1)</f>
        <v>#N/A</v>
      </c>
    </row>
    <row r="1678" spans="1:36" ht="17" hidden="1" x14ac:dyDescent="0.25">
      <c r="A1678" t="s">
        <v>10213</v>
      </c>
      <c r="B1678" t="str">
        <f>_xlfn.TEXTAFTER(Table5[[#This Row],[r]],"-",-1)</f>
        <v>rt2972'</v>
      </c>
      <c r="C1678" t="str">
        <f>_xlfn.TEXTAFTER(_xlfn.TEXTBEFORE(Table5[[#This Row],[r]],"-"&amp;Table5[[#This Row],[enz]]),"'RXN-")</f>
        <v>NGLYCANS14_r_FWD</v>
      </c>
      <c r="D1678">
        <v>11171.708534568001</v>
      </c>
      <c r="E1678">
        <f>_xlfn.XLOOKUP(Table5[[#This Row],[r]],Table3[r],Table3[kapp],"")</f>
        <v>8988.1774343278394</v>
      </c>
      <c r="F1678">
        <f>Table5[[#This Row],[kapp]]-Table5[[#This Row],[old]]</f>
        <v>2183.5311002401613</v>
      </c>
      <c r="G1678" t="str" cm="1">
        <f t="array" ref="G1678">IF(ROWS(_xlfn._xlws.FILTER(Table5[r],Table5[enz]=Table5[[#This Row],[enz]]))&gt;1,"many","1")</f>
        <v>many</v>
      </c>
      <c r="H1678" t="str" cm="1">
        <f t="array" ref="H1678">IF(ROWS(_xlfn._xlws.FILTER(Table5[r],Table5[rxn-no-enz]=Table5[[#This Row],[rxn-no-enz]]))&gt;1,"many","1")</f>
        <v>1</v>
      </c>
      <c r="I1678" t="str">
        <f>_xlfn.XLOOKUP(SUBSTITUTE(Table5[[#This Row],[r]],"'",""),Table6[rxn],Table6[rxn],"no")</f>
        <v>no</v>
      </c>
      <c r="J1678" t="str" cm="1">
        <f t="array" ref="J1678">_xlfn.XLOOKUP(Table5[[#This Row],[r]],"'"&amp;Table6[rxn]&amp;"'",Table6[expected kapp],"")</f>
        <v/>
      </c>
      <c r="L1678" t="s">
        <v>10055</v>
      </c>
      <c r="M1678">
        <v>8988.1774343278394</v>
      </c>
      <c r="AE1678" s="1" t="s">
        <v>4718</v>
      </c>
      <c r="AF1678" s="1" t="s">
        <v>2778</v>
      </c>
      <c r="AG1678" s="9">
        <v>1.29306339E-10</v>
      </c>
      <c r="AH1678" s="1" t="str">
        <f>_xlfn.TEXTAFTER(Table9[[#This Row],[rxn]],"-",-1)</f>
        <v>MRPS9</v>
      </c>
      <c r="AI1678" s="1" t="e">
        <f>_xlfn.TEXTAFTER(_xlfn.TEXTBEFORE(Table9[[#This Row],[rxn]],"-"&amp;Table9[[#This Row],[enz]]),"RXN-")</f>
        <v>#N/A</v>
      </c>
      <c r="AJ1678" s="1" t="e">
        <f>_xlfn.TEXTBEFORE(Table9[[#This Row],[rxn]],"_",-1)</f>
        <v>#N/A</v>
      </c>
    </row>
    <row r="1679" spans="1:36" ht="17" hidden="1" x14ac:dyDescent="0.25">
      <c r="A1679" t="s">
        <v>10214</v>
      </c>
      <c r="B1679" t="str">
        <f>_xlfn.TEXTAFTER(Table5[[#This Row],[r]],"-",-1)</f>
        <v>rt2972'</v>
      </c>
      <c r="C1679" t="str">
        <f>_xlfn.TEXTAFTER(_xlfn.TEXTBEFORE(Table5[[#This Row],[r]],"-"&amp;Table5[[#This Row],[enz]]),"'RXN-")</f>
        <v>NGLYCANS14_r_REV</v>
      </c>
      <c r="D1679">
        <v>11171.708534568001</v>
      </c>
      <c r="E1679">
        <f>_xlfn.XLOOKUP(Table5[[#This Row],[r]],Table3[r],Table3[kapp],"")</f>
        <v>8988.1774343278394</v>
      </c>
      <c r="F1679">
        <f>Table5[[#This Row],[kapp]]-Table5[[#This Row],[old]]</f>
        <v>2183.5311002401613</v>
      </c>
      <c r="G1679" t="str" cm="1">
        <f t="array" ref="G1679">IF(ROWS(_xlfn._xlws.FILTER(Table5[r],Table5[enz]=Table5[[#This Row],[enz]]))&gt;1,"many","1")</f>
        <v>many</v>
      </c>
      <c r="H1679" t="str" cm="1">
        <f t="array" ref="H1679">IF(ROWS(_xlfn._xlws.FILTER(Table5[r],Table5[rxn-no-enz]=Table5[[#This Row],[rxn-no-enz]]))&gt;1,"many","1")</f>
        <v>1</v>
      </c>
      <c r="I1679" t="str">
        <f>_xlfn.XLOOKUP(SUBSTITUTE(Table5[[#This Row],[r]],"'",""),Table6[rxn],Table6[rxn],"no")</f>
        <v>no</v>
      </c>
      <c r="J1679" t="str" cm="1">
        <f t="array" ref="J1679">_xlfn.XLOOKUP(Table5[[#This Row],[r]],"'"&amp;Table6[rxn]&amp;"'",Table6[expected kapp],"")</f>
        <v/>
      </c>
      <c r="L1679" t="s">
        <v>10056</v>
      </c>
      <c r="M1679">
        <v>8988.1774343278394</v>
      </c>
      <c r="AE1679" s="1" t="s">
        <v>4720</v>
      </c>
      <c r="AF1679" s="1" t="s">
        <v>2778</v>
      </c>
      <c r="AG1679" s="9">
        <v>1.2835905499999999E-10</v>
      </c>
      <c r="AH1679" s="1" t="str">
        <f>_xlfn.TEXTAFTER(Table9[[#This Row],[rxn]],"-",-1)</f>
        <v>NAM9</v>
      </c>
      <c r="AI1679" s="1" t="e">
        <f>_xlfn.TEXTAFTER(_xlfn.TEXTBEFORE(Table9[[#This Row],[rxn]],"-"&amp;Table9[[#This Row],[enz]]),"RXN-")</f>
        <v>#N/A</v>
      </c>
      <c r="AJ1679" s="1" t="e">
        <f>_xlfn.TEXTBEFORE(Table9[[#This Row],[rxn]],"_",-1)</f>
        <v>#N/A</v>
      </c>
    </row>
    <row r="1680" spans="1:36" ht="17" hidden="1" x14ac:dyDescent="0.25">
      <c r="A1680" t="s">
        <v>10215</v>
      </c>
      <c r="B1680" t="str">
        <f>_xlfn.TEXTAFTER(Table5[[#This Row],[r]],"-",-1)</f>
        <v>rt3790'</v>
      </c>
      <c r="C1680" t="str">
        <f>_xlfn.TEXTAFTER(_xlfn.TEXTBEFORE(Table5[[#This Row],[r]],"-"&amp;Table5[[#This Row],[enz]]),"'RXN-")</f>
        <v>NGLYCANS15_r_FWD</v>
      </c>
      <c r="D1680">
        <v>11171.708534568001</v>
      </c>
      <c r="E1680">
        <f>_xlfn.XLOOKUP(Table5[[#This Row],[r]],Table3[r],Table3[kapp],"")</f>
        <v>8988.1774343278394</v>
      </c>
      <c r="F1680">
        <f>Table5[[#This Row],[kapp]]-Table5[[#This Row],[old]]</f>
        <v>2183.5311002401613</v>
      </c>
      <c r="G1680" t="str" cm="1">
        <f t="array" ref="G1680">IF(ROWS(_xlfn._xlws.FILTER(Table5[r],Table5[enz]=Table5[[#This Row],[enz]]))&gt;1,"many","1")</f>
        <v>many</v>
      </c>
      <c r="H1680" t="str" cm="1">
        <f t="array" ref="H1680">IF(ROWS(_xlfn._xlws.FILTER(Table5[r],Table5[rxn-no-enz]=Table5[[#This Row],[rxn-no-enz]]))&gt;1,"many","1")</f>
        <v>1</v>
      </c>
      <c r="I1680" t="str">
        <f>_xlfn.XLOOKUP(SUBSTITUTE(Table5[[#This Row],[r]],"'",""),Table6[rxn],Table6[rxn],"no")</f>
        <v>no</v>
      </c>
      <c r="J1680" t="str" cm="1">
        <f t="array" ref="J1680">_xlfn.XLOOKUP(Table5[[#This Row],[r]],"'"&amp;Table6[rxn]&amp;"'",Table6[expected kapp],"")</f>
        <v/>
      </c>
      <c r="L1680" t="s">
        <v>10057</v>
      </c>
      <c r="M1680">
        <v>8988.1774343278394</v>
      </c>
      <c r="AE1680" s="1" t="s">
        <v>4722</v>
      </c>
      <c r="AF1680" s="1" t="s">
        <v>2778</v>
      </c>
      <c r="AG1680" s="9">
        <v>1.4507803600000001E-10</v>
      </c>
      <c r="AH1680" s="1" t="str">
        <f>_xlfn.TEXTAFTER(Table9[[#This Row],[rxn]],"-",-1)</f>
        <v>RML2</v>
      </c>
      <c r="AI1680" s="1" t="e">
        <f>_xlfn.TEXTAFTER(_xlfn.TEXTBEFORE(Table9[[#This Row],[rxn]],"-"&amp;Table9[[#This Row],[enz]]),"RXN-")</f>
        <v>#N/A</v>
      </c>
      <c r="AJ1680" s="1" t="e">
        <f>_xlfn.TEXTBEFORE(Table9[[#This Row],[rxn]],"_",-1)</f>
        <v>#N/A</v>
      </c>
    </row>
    <row r="1681" spans="1:36" ht="17" hidden="1" x14ac:dyDescent="0.25">
      <c r="A1681" t="s">
        <v>10216</v>
      </c>
      <c r="B1681" t="str">
        <f>_xlfn.TEXTAFTER(Table5[[#This Row],[r]],"-",-1)</f>
        <v>rt3790'</v>
      </c>
      <c r="C1681" t="str">
        <f>_xlfn.TEXTAFTER(_xlfn.TEXTBEFORE(Table5[[#This Row],[r]],"-"&amp;Table5[[#This Row],[enz]]),"'RXN-")</f>
        <v>NGLYCANS15_r_REV</v>
      </c>
      <c r="D1681">
        <v>11171.708534568001</v>
      </c>
      <c r="E1681">
        <f>_xlfn.XLOOKUP(Table5[[#This Row],[r]],Table3[r],Table3[kapp],"")</f>
        <v>8988.1774343278394</v>
      </c>
      <c r="F1681">
        <f>Table5[[#This Row],[kapp]]-Table5[[#This Row],[old]]</f>
        <v>2183.5311002401613</v>
      </c>
      <c r="G1681" t="str" cm="1">
        <f t="array" ref="G1681">IF(ROWS(_xlfn._xlws.FILTER(Table5[r],Table5[enz]=Table5[[#This Row],[enz]]))&gt;1,"many","1")</f>
        <v>many</v>
      </c>
      <c r="H1681" t="str" cm="1">
        <f t="array" ref="H1681">IF(ROWS(_xlfn._xlws.FILTER(Table5[r],Table5[rxn-no-enz]=Table5[[#This Row],[rxn-no-enz]]))&gt;1,"many","1")</f>
        <v>1</v>
      </c>
      <c r="I1681" t="str">
        <f>_xlfn.XLOOKUP(SUBSTITUTE(Table5[[#This Row],[r]],"'",""),Table6[rxn],Table6[rxn],"no")</f>
        <v>no</v>
      </c>
      <c r="J1681" t="str" cm="1">
        <f t="array" ref="J1681">_xlfn.XLOOKUP(Table5[[#This Row],[r]],"'"&amp;Table6[rxn]&amp;"'",Table6[expected kapp],"")</f>
        <v/>
      </c>
      <c r="L1681" t="s">
        <v>10058</v>
      </c>
      <c r="M1681">
        <v>8988.1774343278394</v>
      </c>
      <c r="AE1681" s="1" t="s">
        <v>4723</v>
      </c>
      <c r="AF1681" s="1" t="s">
        <v>2778</v>
      </c>
      <c r="AG1681" s="9">
        <v>1.7365544800000001E-10</v>
      </c>
      <c r="AH1681" s="1" t="str">
        <f>_xlfn.TEXTAFTER(Table9[[#This Row],[rxn]],"-",-1)</f>
        <v>RSM10</v>
      </c>
      <c r="AI1681" s="1" t="e">
        <f>_xlfn.TEXTAFTER(_xlfn.TEXTBEFORE(Table9[[#This Row],[rxn]],"-"&amp;Table9[[#This Row],[enz]]),"RXN-")</f>
        <v>#N/A</v>
      </c>
      <c r="AJ1681" s="1" t="e">
        <f>_xlfn.TEXTBEFORE(Table9[[#This Row],[rxn]],"_",-1)</f>
        <v>#N/A</v>
      </c>
    </row>
    <row r="1682" spans="1:36" ht="17" hidden="1" x14ac:dyDescent="0.25">
      <c r="A1682" t="s">
        <v>10217</v>
      </c>
      <c r="B1682" t="str">
        <f>_xlfn.TEXTAFTER(Table5[[#This Row],[r]],"-",-1)</f>
        <v>rt1613'</v>
      </c>
      <c r="C1682" t="str">
        <f>_xlfn.TEXTAFTER(_xlfn.TEXTBEFORE(Table5[[#This Row],[r]],"-"&amp;Table5[[#This Row],[enz]]),"'RXN-")</f>
        <v>NGLYCANS16_r_FWD</v>
      </c>
      <c r="D1682">
        <v>11171.708534568001</v>
      </c>
      <c r="E1682">
        <f>_xlfn.XLOOKUP(Table5[[#This Row],[r]],Table3[r],Table3[kapp],"")</f>
        <v>8988.1774343278394</v>
      </c>
      <c r="F1682">
        <f>Table5[[#This Row],[kapp]]-Table5[[#This Row],[old]]</f>
        <v>2183.5311002401613</v>
      </c>
      <c r="G1682" t="str" cm="1">
        <f t="array" ref="G1682">IF(ROWS(_xlfn._xlws.FILTER(Table5[r],Table5[enz]=Table5[[#This Row],[enz]]))&gt;1,"many","1")</f>
        <v>many</v>
      </c>
      <c r="H1682" t="str" cm="1">
        <f t="array" ref="H1682">IF(ROWS(_xlfn._xlws.FILTER(Table5[r],Table5[rxn-no-enz]=Table5[[#This Row],[rxn-no-enz]]))&gt;1,"many","1")</f>
        <v>1</v>
      </c>
      <c r="I1682" t="str">
        <f>_xlfn.XLOOKUP(SUBSTITUTE(Table5[[#This Row],[r]],"'",""),Table6[rxn],Table6[rxn],"no")</f>
        <v>no</v>
      </c>
      <c r="J1682" t="str" cm="1">
        <f t="array" ref="J1682">_xlfn.XLOOKUP(Table5[[#This Row],[r]],"'"&amp;Table6[rxn]&amp;"'",Table6[expected kapp],"")</f>
        <v/>
      </c>
      <c r="L1682" t="s">
        <v>10059</v>
      </c>
      <c r="M1682">
        <v>8988.1774343278394</v>
      </c>
      <c r="AE1682" s="1" t="s">
        <v>4724</v>
      </c>
      <c r="AF1682" s="1" t="s">
        <v>2778</v>
      </c>
      <c r="AG1682" s="9">
        <v>1.02751822E-10</v>
      </c>
      <c r="AH1682" s="1" t="str">
        <f>_xlfn.TEXTAFTER(Table9[[#This Row],[rxn]],"-",-1)</f>
        <v>RSM18</v>
      </c>
      <c r="AI1682" s="1" t="e">
        <f>_xlfn.TEXTAFTER(_xlfn.TEXTBEFORE(Table9[[#This Row],[rxn]],"-"&amp;Table9[[#This Row],[enz]]),"RXN-")</f>
        <v>#N/A</v>
      </c>
      <c r="AJ1682" s="1" t="e">
        <f>_xlfn.TEXTBEFORE(Table9[[#This Row],[rxn]],"_",-1)</f>
        <v>#N/A</v>
      </c>
    </row>
    <row r="1683" spans="1:36" ht="17" hidden="1" x14ac:dyDescent="0.25">
      <c r="A1683" t="s">
        <v>10218</v>
      </c>
      <c r="B1683" t="str">
        <f>_xlfn.TEXTAFTER(Table5[[#This Row],[r]],"-",-1)</f>
        <v>rt1613'</v>
      </c>
      <c r="C1683" t="str">
        <f>_xlfn.TEXTAFTER(_xlfn.TEXTBEFORE(Table5[[#This Row],[r]],"-"&amp;Table5[[#This Row],[enz]]),"'RXN-")</f>
        <v>NGLYCANS16_r_REV</v>
      </c>
      <c r="D1683">
        <v>11171.708534568001</v>
      </c>
      <c r="E1683">
        <f>_xlfn.XLOOKUP(Table5[[#This Row],[r]],Table3[r],Table3[kapp],"")</f>
        <v>8988.1774343278394</v>
      </c>
      <c r="F1683">
        <f>Table5[[#This Row],[kapp]]-Table5[[#This Row],[old]]</f>
        <v>2183.5311002401613</v>
      </c>
      <c r="G1683" t="str" cm="1">
        <f t="array" ref="G1683">IF(ROWS(_xlfn._xlws.FILTER(Table5[r],Table5[enz]=Table5[[#This Row],[enz]]))&gt;1,"many","1")</f>
        <v>many</v>
      </c>
      <c r="H1683" t="str" cm="1">
        <f t="array" ref="H1683">IF(ROWS(_xlfn._xlws.FILTER(Table5[r],Table5[rxn-no-enz]=Table5[[#This Row],[rxn-no-enz]]))&gt;1,"many","1")</f>
        <v>1</v>
      </c>
      <c r="I1683" t="str">
        <f>_xlfn.XLOOKUP(SUBSTITUTE(Table5[[#This Row],[r]],"'",""),Table6[rxn],Table6[rxn],"no")</f>
        <v>no</v>
      </c>
      <c r="J1683" t="str" cm="1">
        <f t="array" ref="J1683">_xlfn.XLOOKUP(Table5[[#This Row],[r]],"'"&amp;Table6[rxn]&amp;"'",Table6[expected kapp],"")</f>
        <v/>
      </c>
      <c r="L1683" t="s">
        <v>10060</v>
      </c>
      <c r="M1683">
        <v>8988.1774343278394</v>
      </c>
      <c r="AE1683" s="1" t="s">
        <v>4725</v>
      </c>
      <c r="AF1683" s="1" t="s">
        <v>2778</v>
      </c>
      <c r="AG1683" s="9">
        <v>1.2115913300000001E-10</v>
      </c>
      <c r="AH1683" s="1" t="str">
        <f>_xlfn.TEXTAFTER(Table9[[#This Row],[rxn]],"-",-1)</f>
        <v>RSM23</v>
      </c>
      <c r="AI1683" s="1" t="e">
        <f>_xlfn.TEXTAFTER(_xlfn.TEXTBEFORE(Table9[[#This Row],[rxn]],"-"&amp;Table9[[#This Row],[enz]]),"RXN-")</f>
        <v>#N/A</v>
      </c>
      <c r="AJ1683" s="1" t="e">
        <f>_xlfn.TEXTBEFORE(Table9[[#This Row],[rxn]],"_",-1)</f>
        <v>#N/A</v>
      </c>
    </row>
    <row r="1684" spans="1:36" ht="17" hidden="1" x14ac:dyDescent="0.25">
      <c r="A1684" t="s">
        <v>10219</v>
      </c>
      <c r="B1684" t="str">
        <f>_xlfn.TEXTAFTER(Table5[[#This Row],[r]],"-",-1)</f>
        <v>rt1802'</v>
      </c>
      <c r="C1684" t="str">
        <f>_xlfn.TEXTAFTER(_xlfn.TEXTBEFORE(Table5[[#This Row],[r]],"-"&amp;Table5[[#This Row],[enz]]),"'RXN-")</f>
        <v>NGLYCANS17_r_FWD</v>
      </c>
      <c r="D1684">
        <v>11171.708534568001</v>
      </c>
      <c r="E1684">
        <f>_xlfn.XLOOKUP(Table5[[#This Row],[r]],Table3[r],Table3[kapp],"")</f>
        <v>8988.1774343278394</v>
      </c>
      <c r="F1684">
        <f>Table5[[#This Row],[kapp]]-Table5[[#This Row],[old]]</f>
        <v>2183.5311002401613</v>
      </c>
      <c r="G1684" t="str" cm="1">
        <f t="array" ref="G1684">IF(ROWS(_xlfn._xlws.FILTER(Table5[r],Table5[enz]=Table5[[#This Row],[enz]]))&gt;1,"many","1")</f>
        <v>many</v>
      </c>
      <c r="H1684" t="str" cm="1">
        <f t="array" ref="H1684">IF(ROWS(_xlfn._xlws.FILTER(Table5[r],Table5[rxn-no-enz]=Table5[[#This Row],[rxn-no-enz]]))&gt;1,"many","1")</f>
        <v>1</v>
      </c>
      <c r="I1684" t="str">
        <f>_xlfn.XLOOKUP(SUBSTITUTE(Table5[[#This Row],[r]],"'",""),Table6[rxn],Table6[rxn],"no")</f>
        <v>no</v>
      </c>
      <c r="J1684" t="str" cm="1">
        <f t="array" ref="J1684">_xlfn.XLOOKUP(Table5[[#This Row],[r]],"'"&amp;Table6[rxn]&amp;"'",Table6[expected kapp],"")</f>
        <v/>
      </c>
      <c r="L1684" t="s">
        <v>10061</v>
      </c>
      <c r="M1684">
        <v>8988.1774343278394</v>
      </c>
      <c r="AE1684" s="1" t="s">
        <v>4726</v>
      </c>
      <c r="AF1684" s="1" t="s">
        <v>2778</v>
      </c>
      <c r="AG1684" s="9">
        <v>1.7436576499999999E-10</v>
      </c>
      <c r="AH1684" s="1" t="str">
        <f>_xlfn.TEXTAFTER(Table9[[#This Row],[rxn]],"-",-1)</f>
        <v>RSM24</v>
      </c>
      <c r="AI1684" s="1" t="e">
        <f>_xlfn.TEXTAFTER(_xlfn.TEXTBEFORE(Table9[[#This Row],[rxn]],"-"&amp;Table9[[#This Row],[enz]]),"RXN-")</f>
        <v>#N/A</v>
      </c>
      <c r="AJ1684" s="1" t="e">
        <f>_xlfn.TEXTBEFORE(Table9[[#This Row],[rxn]],"_",-1)</f>
        <v>#N/A</v>
      </c>
    </row>
    <row r="1685" spans="1:36" ht="17" hidden="1" x14ac:dyDescent="0.25">
      <c r="A1685" t="s">
        <v>10220</v>
      </c>
      <c r="B1685" t="str">
        <f>_xlfn.TEXTAFTER(Table5[[#This Row],[r]],"-",-1)</f>
        <v>rt1802'</v>
      </c>
      <c r="C1685" t="str">
        <f>_xlfn.TEXTAFTER(_xlfn.TEXTBEFORE(Table5[[#This Row],[r]],"-"&amp;Table5[[#This Row],[enz]]),"'RXN-")</f>
        <v>NGLYCANS17_r_REV</v>
      </c>
      <c r="D1685">
        <v>11171.708534568001</v>
      </c>
      <c r="E1685">
        <f>_xlfn.XLOOKUP(Table5[[#This Row],[r]],Table3[r],Table3[kapp],"")</f>
        <v>8988.1774343278394</v>
      </c>
      <c r="F1685">
        <f>Table5[[#This Row],[kapp]]-Table5[[#This Row],[old]]</f>
        <v>2183.5311002401613</v>
      </c>
      <c r="G1685" t="str" cm="1">
        <f t="array" ref="G1685">IF(ROWS(_xlfn._xlws.FILTER(Table5[r],Table5[enz]=Table5[[#This Row],[enz]]))&gt;1,"many","1")</f>
        <v>many</v>
      </c>
      <c r="H1685" t="str" cm="1">
        <f t="array" ref="H1685">IF(ROWS(_xlfn._xlws.FILTER(Table5[r],Table5[rxn-no-enz]=Table5[[#This Row],[rxn-no-enz]]))&gt;1,"many","1")</f>
        <v>1</v>
      </c>
      <c r="I1685" t="str">
        <f>_xlfn.XLOOKUP(SUBSTITUTE(Table5[[#This Row],[r]],"'",""),Table6[rxn],Table6[rxn],"no")</f>
        <v>no</v>
      </c>
      <c r="J1685" t="str" cm="1">
        <f t="array" ref="J1685">_xlfn.XLOOKUP(Table5[[#This Row],[r]],"'"&amp;Table6[rxn]&amp;"'",Table6[expected kapp],"")</f>
        <v/>
      </c>
      <c r="L1685" t="s">
        <v>10062</v>
      </c>
      <c r="M1685">
        <v>8988.1774343278394</v>
      </c>
      <c r="AE1685" s="1" t="s">
        <v>4728</v>
      </c>
      <c r="AF1685" s="1" t="s">
        <v>2778</v>
      </c>
      <c r="AG1685" s="9">
        <v>6.9339981999999902E-11</v>
      </c>
      <c r="AH1685" s="1" t="str">
        <f>_xlfn.TEXTAFTER(Table9[[#This Row],[rxn]],"-",-1)</f>
        <v>RSM27</v>
      </c>
      <c r="AI1685" s="1" t="e">
        <f>_xlfn.TEXTAFTER(_xlfn.TEXTBEFORE(Table9[[#This Row],[rxn]],"-"&amp;Table9[[#This Row],[enz]]),"RXN-")</f>
        <v>#N/A</v>
      </c>
      <c r="AJ1685" s="1" t="e">
        <f>_xlfn.TEXTBEFORE(Table9[[#This Row],[rxn]],"_",-1)</f>
        <v>#N/A</v>
      </c>
    </row>
    <row r="1686" spans="1:36" ht="17" hidden="1" x14ac:dyDescent="0.25">
      <c r="A1686" t="s">
        <v>10221</v>
      </c>
      <c r="B1686" t="str">
        <f>_xlfn.TEXTAFTER(Table5[[#This Row],[r]],"-",-1)</f>
        <v>rt1802'</v>
      </c>
      <c r="C1686" t="str">
        <f>_xlfn.TEXTAFTER(_xlfn.TEXTBEFORE(Table5[[#This Row],[r]],"-"&amp;Table5[[#This Row],[enz]]),"'RXN-")</f>
        <v>NGLYCANS18_r_FWD</v>
      </c>
      <c r="D1686">
        <v>11171.708534568001</v>
      </c>
      <c r="E1686">
        <f>_xlfn.XLOOKUP(Table5[[#This Row],[r]],Table3[r],Table3[kapp],"")</f>
        <v>8988.1774343278394</v>
      </c>
      <c r="F1686">
        <f>Table5[[#This Row],[kapp]]-Table5[[#This Row],[old]]</f>
        <v>2183.5311002401613</v>
      </c>
      <c r="G1686" t="str" cm="1">
        <f t="array" ref="G1686">IF(ROWS(_xlfn._xlws.FILTER(Table5[r],Table5[enz]=Table5[[#This Row],[enz]]))&gt;1,"many","1")</f>
        <v>many</v>
      </c>
      <c r="H1686" t="str" cm="1">
        <f t="array" ref="H1686">IF(ROWS(_xlfn._xlws.FILTER(Table5[r],Table5[rxn-no-enz]=Table5[[#This Row],[rxn-no-enz]]))&gt;1,"many","1")</f>
        <v>1</v>
      </c>
      <c r="I1686" t="str">
        <f>_xlfn.XLOOKUP(SUBSTITUTE(Table5[[#This Row],[r]],"'",""),Table6[rxn],Table6[rxn],"no")</f>
        <v>no</v>
      </c>
      <c r="J1686" t="str" cm="1">
        <f t="array" ref="J1686">_xlfn.XLOOKUP(Table5[[#This Row],[r]],"'"&amp;Table6[rxn]&amp;"'",Table6[expected kapp],"")</f>
        <v/>
      </c>
      <c r="L1686" t="s">
        <v>10063</v>
      </c>
      <c r="M1686">
        <v>8988.1774343278394</v>
      </c>
      <c r="AE1686" s="1" t="s">
        <v>4730</v>
      </c>
      <c r="AF1686" s="1" t="s">
        <v>2778</v>
      </c>
      <c r="AG1686" s="9">
        <v>1.37521048999999E-10</v>
      </c>
      <c r="AH1686" s="1" t="str">
        <f>_xlfn.TEXTAFTER(Table9[[#This Row],[rxn]],"-",-1)</f>
        <v>RSM7</v>
      </c>
      <c r="AI1686" s="1" t="e">
        <f>_xlfn.TEXTAFTER(_xlfn.TEXTBEFORE(Table9[[#This Row],[rxn]],"-"&amp;Table9[[#This Row],[enz]]),"RXN-")</f>
        <v>#N/A</v>
      </c>
      <c r="AJ1686" s="1" t="e">
        <f>_xlfn.TEXTBEFORE(Table9[[#This Row],[rxn]],"_",-1)</f>
        <v>#N/A</v>
      </c>
    </row>
    <row r="1687" spans="1:36" ht="17" hidden="1" x14ac:dyDescent="0.25">
      <c r="A1687" t="s">
        <v>10222</v>
      </c>
      <c r="B1687" t="str">
        <f>_xlfn.TEXTAFTER(Table5[[#This Row],[r]],"-",-1)</f>
        <v>rt1802'</v>
      </c>
      <c r="C1687" t="str">
        <f>_xlfn.TEXTAFTER(_xlfn.TEXTBEFORE(Table5[[#This Row],[r]],"-"&amp;Table5[[#This Row],[enz]]),"'RXN-")</f>
        <v>NGLYCANS18_r_REV</v>
      </c>
      <c r="D1687">
        <v>11171.708534568001</v>
      </c>
      <c r="E1687">
        <f>_xlfn.XLOOKUP(Table5[[#This Row],[r]],Table3[r],Table3[kapp],"")</f>
        <v>8988.1774343278394</v>
      </c>
      <c r="F1687">
        <f>Table5[[#This Row],[kapp]]-Table5[[#This Row],[old]]</f>
        <v>2183.5311002401613</v>
      </c>
      <c r="G1687" t="str" cm="1">
        <f t="array" ref="G1687">IF(ROWS(_xlfn._xlws.FILTER(Table5[r],Table5[enz]=Table5[[#This Row],[enz]]))&gt;1,"many","1")</f>
        <v>many</v>
      </c>
      <c r="H1687" t="str" cm="1">
        <f t="array" ref="H1687">IF(ROWS(_xlfn._xlws.FILTER(Table5[r],Table5[rxn-no-enz]=Table5[[#This Row],[rxn-no-enz]]))&gt;1,"many","1")</f>
        <v>1</v>
      </c>
      <c r="I1687" t="str">
        <f>_xlfn.XLOOKUP(SUBSTITUTE(Table5[[#This Row],[r]],"'",""),Table6[rxn],Table6[rxn],"no")</f>
        <v>no</v>
      </c>
      <c r="J1687" t="str" cm="1">
        <f t="array" ref="J1687">_xlfn.XLOOKUP(Table5[[#This Row],[r]],"'"&amp;Table6[rxn]&amp;"'",Table6[expected kapp],"")</f>
        <v/>
      </c>
      <c r="L1687" t="s">
        <v>10064</v>
      </c>
      <c r="M1687">
        <v>8988.1774343278394</v>
      </c>
      <c r="AE1687" s="1" t="s">
        <v>4732</v>
      </c>
      <c r="AF1687" s="1" t="s">
        <v>2778</v>
      </c>
      <c r="AG1687" s="9">
        <v>2.4388470999999999E-11</v>
      </c>
      <c r="AH1687" s="1" t="str">
        <f>_xlfn.TEXTAFTER(Table9[[#This Row],[rxn]],"-",-1)</f>
        <v>SWS2</v>
      </c>
      <c r="AI1687" s="1" t="e">
        <f>_xlfn.TEXTAFTER(_xlfn.TEXTBEFORE(Table9[[#This Row],[rxn]],"-"&amp;Table9[[#This Row],[enz]]),"RXN-")</f>
        <v>#N/A</v>
      </c>
      <c r="AJ1687" s="1" t="e">
        <f>_xlfn.TEXTBEFORE(Table9[[#This Row],[rxn]],"_",-1)</f>
        <v>#N/A</v>
      </c>
    </row>
    <row r="1688" spans="1:36" ht="17" hidden="1" x14ac:dyDescent="0.25">
      <c r="A1688" t="s">
        <v>10223</v>
      </c>
      <c r="B1688" t="str">
        <f>_xlfn.TEXTAFTER(Table5[[#This Row],[r]],"-",-1)</f>
        <v>rt0564_g'</v>
      </c>
      <c r="C1688" t="str">
        <f>_xlfn.TEXTAFTER(_xlfn.TEXTBEFORE(Table5[[#This Row],[r]],"-"&amp;Table5[[#This Row],[enz]]),"'RXN-")</f>
        <v>NGLYCANS19_g_FWD</v>
      </c>
      <c r="D1688">
        <v>11171.708534568001</v>
      </c>
      <c r="E1688">
        <f>_xlfn.XLOOKUP(Table5[[#This Row],[r]],Table3[r],Table3[kapp],"")</f>
        <v>8988.1774343278394</v>
      </c>
      <c r="F1688">
        <f>Table5[[#This Row],[kapp]]-Table5[[#This Row],[old]]</f>
        <v>2183.5311002401613</v>
      </c>
      <c r="G1688" t="str" cm="1">
        <f t="array" ref="G1688">IF(ROWS(_xlfn._xlws.FILTER(Table5[r],Table5[enz]=Table5[[#This Row],[enz]]))&gt;1,"many","1")</f>
        <v>many</v>
      </c>
      <c r="H1688" t="str" cm="1">
        <f t="array" ref="H1688">IF(ROWS(_xlfn._xlws.FILTER(Table5[r],Table5[rxn-no-enz]=Table5[[#This Row],[rxn-no-enz]]))&gt;1,"many","1")</f>
        <v>many</v>
      </c>
      <c r="I1688" t="str">
        <f>_xlfn.XLOOKUP(SUBSTITUTE(Table5[[#This Row],[r]],"'",""),Table6[rxn],Table6[rxn],"no")</f>
        <v>no</v>
      </c>
      <c r="J1688" t="str" cm="1">
        <f t="array" ref="J1688">_xlfn.XLOOKUP(Table5[[#This Row],[r]],"'"&amp;Table6[rxn]&amp;"'",Table6[expected kapp],"")</f>
        <v/>
      </c>
      <c r="L1688" t="s">
        <v>10065</v>
      </c>
      <c r="M1688">
        <v>8988.1774343278394</v>
      </c>
      <c r="AE1688" s="1" t="s">
        <v>4734</v>
      </c>
      <c r="AF1688" s="1" t="s">
        <v>2778</v>
      </c>
      <c r="AG1688" s="9">
        <v>1.10051873E-10</v>
      </c>
      <c r="AH1688" s="1" t="str">
        <f>_xlfn.TEXTAFTER(Table9[[#This Row],[rxn]],"-",-1)</f>
        <v>YML6</v>
      </c>
      <c r="AI1688" s="1" t="e">
        <f>_xlfn.TEXTAFTER(_xlfn.TEXTBEFORE(Table9[[#This Row],[rxn]],"-"&amp;Table9[[#This Row],[enz]]),"RXN-")</f>
        <v>#N/A</v>
      </c>
      <c r="AJ1688" s="1" t="e">
        <f>_xlfn.TEXTBEFORE(Table9[[#This Row],[rxn]],"_",-1)</f>
        <v>#N/A</v>
      </c>
    </row>
    <row r="1689" spans="1:36" ht="17" hidden="1" x14ac:dyDescent="0.25">
      <c r="A1689" t="s">
        <v>10224</v>
      </c>
      <c r="B1689" t="str">
        <f>_xlfn.TEXTAFTER(Table5[[#This Row],[r]],"-",-1)</f>
        <v>rt0564_g'</v>
      </c>
      <c r="C1689" t="str">
        <f>_xlfn.TEXTAFTER(_xlfn.TEXTBEFORE(Table5[[#This Row],[r]],"-"&amp;Table5[[#This Row],[enz]]),"'RXN-")</f>
        <v>NGLYCANS19_g_REV</v>
      </c>
      <c r="D1689">
        <v>11171.708534568001</v>
      </c>
      <c r="E1689">
        <f>_xlfn.XLOOKUP(Table5[[#This Row],[r]],Table3[r],Table3[kapp],"")</f>
        <v>8988.1774343278394</v>
      </c>
      <c r="F1689">
        <f>Table5[[#This Row],[kapp]]-Table5[[#This Row],[old]]</f>
        <v>2183.5311002401613</v>
      </c>
      <c r="G1689" t="str" cm="1">
        <f t="array" ref="G1689">IF(ROWS(_xlfn._xlws.FILTER(Table5[r],Table5[enz]=Table5[[#This Row],[enz]]))&gt;1,"many","1")</f>
        <v>many</v>
      </c>
      <c r="H1689" t="str" cm="1">
        <f t="array" ref="H1689">IF(ROWS(_xlfn._xlws.FILTER(Table5[r],Table5[rxn-no-enz]=Table5[[#This Row],[rxn-no-enz]]))&gt;1,"many","1")</f>
        <v>many</v>
      </c>
      <c r="I1689" t="str">
        <f>_xlfn.XLOOKUP(SUBSTITUTE(Table5[[#This Row],[r]],"'",""),Table6[rxn],Table6[rxn],"no")</f>
        <v>no</v>
      </c>
      <c r="J1689" t="str" cm="1">
        <f t="array" ref="J1689">_xlfn.XLOOKUP(Table5[[#This Row],[r]],"'"&amp;Table6[rxn]&amp;"'",Table6[expected kapp],"")</f>
        <v/>
      </c>
      <c r="L1689" t="s">
        <v>10066</v>
      </c>
      <c r="M1689">
        <v>8988.1774343278394</v>
      </c>
      <c r="AE1689" s="1" t="s">
        <v>4735</v>
      </c>
      <c r="AF1689" s="1" t="s">
        <v>2778</v>
      </c>
      <c r="AG1689" s="9">
        <v>8.2625136955043297E-4</v>
      </c>
      <c r="AH1689" s="1" t="str">
        <f>_xlfn.TEXTAFTER(Table9[[#This Row],[rxn]],"-",-1)</f>
        <v>PROTDUMMYUNIDENTIFIED</v>
      </c>
      <c r="AI1689" s="1" t="e">
        <f>_xlfn.TEXTAFTER(_xlfn.TEXTBEFORE(Table9[[#This Row],[rxn]],"-"&amp;Table9[[#This Row],[enz]]),"RXN-")</f>
        <v>#N/A</v>
      </c>
      <c r="AJ1689" s="1" t="e">
        <f>_xlfn.TEXTBEFORE(Table9[[#This Row],[rxn]],"_",-1)</f>
        <v>#N/A</v>
      </c>
    </row>
    <row r="1690" spans="1:36" ht="17" hidden="1" x14ac:dyDescent="0.25">
      <c r="A1690" t="s">
        <v>10225</v>
      </c>
      <c r="B1690" t="str">
        <f>_xlfn.TEXTAFTER(Table5[[#This Row],[r]],"-",-1)</f>
        <v>rt8131'</v>
      </c>
      <c r="C1690" t="str">
        <f>_xlfn.TEXTAFTER(_xlfn.TEXTBEFORE(Table5[[#This Row],[r]],"-"&amp;Table5[[#This Row],[enz]]),"'RXN-")</f>
        <v>NGLYCANS19_g_FWD</v>
      </c>
      <c r="D1690">
        <v>11171.708534568001</v>
      </c>
      <c r="E1690">
        <f>_xlfn.XLOOKUP(Table5[[#This Row],[r]],Table3[r],Table3[kapp],"")</f>
        <v>8988.1774343278394</v>
      </c>
      <c r="F1690">
        <f>Table5[[#This Row],[kapp]]-Table5[[#This Row],[old]]</f>
        <v>2183.5311002401613</v>
      </c>
      <c r="G1690" t="str" cm="1">
        <f t="array" ref="G1690">IF(ROWS(_xlfn._xlws.FILTER(Table5[r],Table5[enz]=Table5[[#This Row],[enz]]))&gt;1,"many","1")</f>
        <v>many</v>
      </c>
      <c r="H1690" t="str" cm="1">
        <f t="array" ref="H1690">IF(ROWS(_xlfn._xlws.FILTER(Table5[r],Table5[rxn-no-enz]=Table5[[#This Row],[rxn-no-enz]]))&gt;1,"many","1")</f>
        <v>many</v>
      </c>
      <c r="I1690" t="str">
        <f>_xlfn.XLOOKUP(SUBSTITUTE(Table5[[#This Row],[r]],"'",""),Table6[rxn],Table6[rxn],"no")</f>
        <v>no</v>
      </c>
      <c r="J1690" t="str" cm="1">
        <f t="array" ref="J1690">_xlfn.XLOOKUP(Table5[[#This Row],[r]],"'"&amp;Table6[rxn]&amp;"'",Table6[expected kapp],"")</f>
        <v/>
      </c>
      <c r="L1690" t="s">
        <v>8492</v>
      </c>
      <c r="M1690">
        <v>4155.14032289225</v>
      </c>
      <c r="AE1690" s="1" t="s">
        <v>12111</v>
      </c>
      <c r="AF1690" s="1" t="s">
        <v>2778</v>
      </c>
      <c r="AG1690" s="9">
        <v>8.0505946499999897E-10</v>
      </c>
      <c r="AH1690" s="1" t="str">
        <f>_xlfn.TEXTAFTER(Table9[[#This Row],[rxn]],"-",-1)</f>
        <v>rt0004</v>
      </c>
      <c r="AI1690" s="1" t="e">
        <f>_xlfn.TEXTAFTER(_xlfn.TEXTBEFORE(Table9[[#This Row],[rxn]],"-"&amp;Table9[[#This Row],[enz]]),"RXN-")</f>
        <v>#N/A</v>
      </c>
      <c r="AJ1690" s="1" t="e">
        <f>_xlfn.TEXTBEFORE(Table9[[#This Row],[rxn]],"_",-1)</f>
        <v>#N/A</v>
      </c>
    </row>
    <row r="1691" spans="1:36" ht="17" hidden="1" x14ac:dyDescent="0.25">
      <c r="A1691" t="s">
        <v>10226</v>
      </c>
      <c r="B1691" t="str">
        <f>_xlfn.TEXTAFTER(Table5[[#This Row],[r]],"-",-1)</f>
        <v>rt8131'</v>
      </c>
      <c r="C1691" t="str">
        <f>_xlfn.TEXTAFTER(_xlfn.TEXTBEFORE(Table5[[#This Row],[r]],"-"&amp;Table5[[#This Row],[enz]]),"'RXN-")</f>
        <v>NGLYCANS19_g_REV</v>
      </c>
      <c r="D1691">
        <v>11171.708534568001</v>
      </c>
      <c r="E1691">
        <f>_xlfn.XLOOKUP(Table5[[#This Row],[r]],Table3[r],Table3[kapp],"")</f>
        <v>8988.1774343278394</v>
      </c>
      <c r="F1691">
        <f>Table5[[#This Row],[kapp]]-Table5[[#This Row],[old]]</f>
        <v>2183.5311002401613</v>
      </c>
      <c r="G1691" t="str" cm="1">
        <f t="array" ref="G1691">IF(ROWS(_xlfn._xlws.FILTER(Table5[r],Table5[enz]=Table5[[#This Row],[enz]]))&gt;1,"many","1")</f>
        <v>many</v>
      </c>
      <c r="H1691" t="str" cm="1">
        <f t="array" ref="H1691">IF(ROWS(_xlfn._xlws.FILTER(Table5[r],Table5[rxn-no-enz]=Table5[[#This Row],[rxn-no-enz]]))&gt;1,"many","1")</f>
        <v>many</v>
      </c>
      <c r="I1691" t="str">
        <f>_xlfn.XLOOKUP(SUBSTITUTE(Table5[[#This Row],[r]],"'",""),Table6[rxn],Table6[rxn],"no")</f>
        <v>no</v>
      </c>
      <c r="J1691" t="str" cm="1">
        <f t="array" ref="J1691">_xlfn.XLOOKUP(Table5[[#This Row],[r]],"'"&amp;Table6[rxn]&amp;"'",Table6[expected kapp],"")</f>
        <v/>
      </c>
      <c r="L1691" t="s">
        <v>10067</v>
      </c>
      <c r="M1691">
        <v>8988.1774343278394</v>
      </c>
      <c r="AE1691" s="1" t="s">
        <v>12112</v>
      </c>
      <c r="AF1691" s="1" t="s">
        <v>2778</v>
      </c>
      <c r="AG1691" s="9">
        <v>4.6560150000000001E-11</v>
      </c>
      <c r="AH1691" s="1" t="str">
        <f>_xlfn.TEXTAFTER(Table9[[#This Row],[rxn]],"-",-1)</f>
        <v>rt0008</v>
      </c>
      <c r="AI1691" s="1" t="e">
        <f>_xlfn.TEXTAFTER(_xlfn.TEXTBEFORE(Table9[[#This Row],[rxn]],"-"&amp;Table9[[#This Row],[enz]]),"RXN-")</f>
        <v>#N/A</v>
      </c>
      <c r="AJ1691" s="1" t="e">
        <f>_xlfn.TEXTBEFORE(Table9[[#This Row],[rxn]],"_",-1)</f>
        <v>#N/A</v>
      </c>
    </row>
    <row r="1692" spans="1:36" ht="17" hidden="1" x14ac:dyDescent="0.25">
      <c r="A1692" t="s">
        <v>10227</v>
      </c>
      <c r="B1692" t="str">
        <f>_xlfn.TEXTAFTER(Table5[[#This Row],[r]],"-",-1)</f>
        <v>ALG1314'</v>
      </c>
      <c r="C1692" t="str">
        <f>_xlfn.TEXTAFTER(_xlfn.TEXTBEFORE(Table5[[#This Row],[r]],"-"&amp;Table5[[#This Row],[enz]]),"'RXN-")</f>
        <v>NGLYCANS2_c_FWD</v>
      </c>
      <c r="D1692">
        <v>11171.708534568001</v>
      </c>
      <c r="E1692">
        <f>_xlfn.XLOOKUP(Table5[[#This Row],[r]],Table3[r],Table3[kapp],"")</f>
        <v>8988.1774343278394</v>
      </c>
      <c r="F1692">
        <f>Table5[[#This Row],[kapp]]-Table5[[#This Row],[old]]</f>
        <v>2183.5311002401613</v>
      </c>
      <c r="G1692" t="str" cm="1">
        <f t="array" ref="G1692">IF(ROWS(_xlfn._xlws.FILTER(Table5[r],Table5[enz]=Table5[[#This Row],[enz]]))&gt;1,"many","1")</f>
        <v>many</v>
      </c>
      <c r="H1692" t="str" cm="1">
        <f t="array" ref="H1692">IF(ROWS(_xlfn._xlws.FILTER(Table5[r],Table5[rxn-no-enz]=Table5[[#This Row],[rxn-no-enz]]))&gt;1,"many","1")</f>
        <v>1</v>
      </c>
      <c r="I1692" t="str">
        <f>_xlfn.XLOOKUP(SUBSTITUTE(Table5[[#This Row],[r]],"'",""),Table6[rxn],Table6[rxn],"no")</f>
        <v>no</v>
      </c>
      <c r="J1692" t="str" cm="1">
        <f t="array" ref="J1692">_xlfn.XLOOKUP(Table5[[#This Row],[r]],"'"&amp;Table6[rxn]&amp;"'",Table6[expected kapp],"")</f>
        <v/>
      </c>
      <c r="L1692" t="s">
        <v>10068</v>
      </c>
      <c r="M1692">
        <v>8988.1774343278394</v>
      </c>
      <c r="AE1692" s="1" t="s">
        <v>12113</v>
      </c>
      <c r="AF1692" s="1" t="s">
        <v>2778</v>
      </c>
      <c r="AG1692" s="9">
        <v>7.5260653E-10</v>
      </c>
      <c r="AH1692" s="1" t="str">
        <f>_xlfn.TEXTAFTER(Table9[[#This Row],[rxn]],"-",-1)</f>
        <v>rt0017</v>
      </c>
      <c r="AI1692" s="1" t="e">
        <f>_xlfn.TEXTAFTER(_xlfn.TEXTBEFORE(Table9[[#This Row],[rxn]],"-"&amp;Table9[[#This Row],[enz]]),"RXN-")</f>
        <v>#N/A</v>
      </c>
      <c r="AJ1692" s="1" t="e">
        <f>_xlfn.TEXTBEFORE(Table9[[#This Row],[rxn]],"_",-1)</f>
        <v>#N/A</v>
      </c>
    </row>
    <row r="1693" spans="1:36" ht="17" hidden="1" x14ac:dyDescent="0.25">
      <c r="A1693" t="s">
        <v>10228</v>
      </c>
      <c r="B1693" t="str">
        <f>_xlfn.TEXTAFTER(Table5[[#This Row],[r]],"-",-1)</f>
        <v>ALG1314'</v>
      </c>
      <c r="C1693" t="str">
        <f>_xlfn.TEXTAFTER(_xlfn.TEXTBEFORE(Table5[[#This Row],[r]],"-"&amp;Table5[[#This Row],[enz]]),"'RXN-")</f>
        <v>NGLYCANS2_c_REV</v>
      </c>
      <c r="D1693">
        <v>11171.708534568001</v>
      </c>
      <c r="E1693">
        <f>_xlfn.XLOOKUP(Table5[[#This Row],[r]],Table3[r],Table3[kapp],"")</f>
        <v>8988.1774343278394</v>
      </c>
      <c r="F1693">
        <f>Table5[[#This Row],[kapp]]-Table5[[#This Row],[old]]</f>
        <v>2183.5311002401613</v>
      </c>
      <c r="G1693" t="str" cm="1">
        <f t="array" ref="G1693">IF(ROWS(_xlfn._xlws.FILTER(Table5[r],Table5[enz]=Table5[[#This Row],[enz]]))&gt;1,"many","1")</f>
        <v>many</v>
      </c>
      <c r="H1693" t="str" cm="1">
        <f t="array" ref="H1693">IF(ROWS(_xlfn._xlws.FILTER(Table5[r],Table5[rxn-no-enz]=Table5[[#This Row],[rxn-no-enz]]))&gt;1,"many","1")</f>
        <v>1</v>
      </c>
      <c r="I1693" t="str">
        <f>_xlfn.XLOOKUP(SUBSTITUTE(Table5[[#This Row],[r]],"'",""),Table6[rxn],Table6[rxn],"no")</f>
        <v>no</v>
      </c>
      <c r="J1693" t="str" cm="1">
        <f t="array" ref="J1693">_xlfn.XLOOKUP(Table5[[#This Row],[r]],"'"&amp;Table6[rxn]&amp;"'",Table6[expected kapp],"")</f>
        <v/>
      </c>
      <c r="L1693" t="s">
        <v>10069</v>
      </c>
      <c r="M1693">
        <v>8988.1774343278394</v>
      </c>
      <c r="AE1693" s="1" t="s">
        <v>12114</v>
      </c>
      <c r="AF1693" s="1" t="s">
        <v>2778</v>
      </c>
      <c r="AG1693" s="9">
        <v>3.8599990699999999E-10</v>
      </c>
      <c r="AH1693" s="1" t="str">
        <f>_xlfn.TEXTAFTER(Table9[[#This Row],[rxn]],"-",-1)</f>
        <v>rt0027</v>
      </c>
      <c r="AI1693" s="1" t="e">
        <f>_xlfn.TEXTAFTER(_xlfn.TEXTBEFORE(Table9[[#This Row],[rxn]],"-"&amp;Table9[[#This Row],[enz]]),"RXN-")</f>
        <v>#N/A</v>
      </c>
      <c r="AJ1693" s="1" t="e">
        <f>_xlfn.TEXTBEFORE(Table9[[#This Row],[rxn]],"_",-1)</f>
        <v>#N/A</v>
      </c>
    </row>
    <row r="1694" spans="1:36" ht="17" hidden="1" x14ac:dyDescent="0.25">
      <c r="A1694" t="s">
        <v>10229</v>
      </c>
      <c r="B1694" t="str">
        <f>_xlfn.TEXTAFTER(Table5[[#This Row],[r]],"-",-1)</f>
        <v>rt6298'</v>
      </c>
      <c r="C1694" t="str">
        <f>_xlfn.TEXTAFTER(_xlfn.TEXTBEFORE(Table5[[#This Row],[r]],"-"&amp;Table5[[#This Row],[enz]]),"'RXN-")</f>
        <v>NGLYCANS3_c_REV</v>
      </c>
      <c r="D1694">
        <v>11171.708534568001</v>
      </c>
      <c r="E1694">
        <f>_xlfn.XLOOKUP(Table5[[#This Row],[r]],Table3[r],Table3[kapp],"")</f>
        <v>8988.1774343278394</v>
      </c>
      <c r="F1694">
        <f>Table5[[#This Row],[kapp]]-Table5[[#This Row],[old]]</f>
        <v>2183.5311002401613</v>
      </c>
      <c r="G1694" t="str" cm="1">
        <f t="array" ref="G1694">IF(ROWS(_xlfn._xlws.FILTER(Table5[r],Table5[enz]=Table5[[#This Row],[enz]]))&gt;1,"many","1")</f>
        <v>many</v>
      </c>
      <c r="H1694" t="str" cm="1">
        <f t="array" ref="H1694">IF(ROWS(_xlfn._xlws.FILTER(Table5[r],Table5[rxn-no-enz]=Table5[[#This Row],[rxn-no-enz]]))&gt;1,"many","1")</f>
        <v>1</v>
      </c>
      <c r="I1694" t="str">
        <f>_xlfn.XLOOKUP(SUBSTITUTE(Table5[[#This Row],[r]],"'",""),Table6[rxn],Table6[rxn],"no")</f>
        <v>no</v>
      </c>
      <c r="J1694" t="str" cm="1">
        <f t="array" ref="J1694">_xlfn.XLOOKUP(Table5[[#This Row],[r]],"'"&amp;Table6[rxn]&amp;"'",Table6[expected kapp],"")</f>
        <v/>
      </c>
      <c r="L1694" t="s">
        <v>10070</v>
      </c>
      <c r="M1694">
        <v>8988.1774343278394</v>
      </c>
      <c r="AE1694" s="1" t="s">
        <v>12115</v>
      </c>
      <c r="AF1694" s="1" t="s">
        <v>2778</v>
      </c>
      <c r="AG1694" s="9">
        <v>6.2793055300000003E-10</v>
      </c>
      <c r="AH1694" s="1" t="str">
        <f>_xlfn.TEXTAFTER(Table9[[#This Row],[rxn]],"-",-1)</f>
        <v>rt0031</v>
      </c>
      <c r="AI1694" s="1" t="e">
        <f>_xlfn.TEXTAFTER(_xlfn.TEXTBEFORE(Table9[[#This Row],[rxn]],"-"&amp;Table9[[#This Row],[enz]]),"RXN-")</f>
        <v>#N/A</v>
      </c>
      <c r="AJ1694" s="1" t="e">
        <f>_xlfn.TEXTBEFORE(Table9[[#This Row],[rxn]],"_",-1)</f>
        <v>#N/A</v>
      </c>
    </row>
    <row r="1695" spans="1:36" ht="17" hidden="1" x14ac:dyDescent="0.25">
      <c r="A1695" t="s">
        <v>10230</v>
      </c>
      <c r="B1695" t="str">
        <f>_xlfn.TEXTAFTER(Table5[[#This Row],[r]],"-",-1)</f>
        <v>rt1727'</v>
      </c>
      <c r="C1695" t="str">
        <f>_xlfn.TEXTAFTER(_xlfn.TEXTBEFORE(Table5[[#This Row],[r]],"-"&amp;Table5[[#This Row],[enz]]),"'RXN-")</f>
        <v>NGLYCANS4_c_REV</v>
      </c>
      <c r="D1695">
        <v>11171.708534568001</v>
      </c>
      <c r="E1695">
        <f>_xlfn.XLOOKUP(Table5[[#This Row],[r]],Table3[r],Table3[kapp],"")</f>
        <v>8988.1774343278394</v>
      </c>
      <c r="F1695">
        <f>Table5[[#This Row],[kapp]]-Table5[[#This Row],[old]]</f>
        <v>2183.5311002401613</v>
      </c>
      <c r="G1695" t="str" cm="1">
        <f t="array" ref="G1695">IF(ROWS(_xlfn._xlws.FILTER(Table5[r],Table5[enz]=Table5[[#This Row],[enz]]))&gt;1,"many","1")</f>
        <v>many</v>
      </c>
      <c r="H1695" t="str" cm="1">
        <f t="array" ref="H1695">IF(ROWS(_xlfn._xlws.FILTER(Table5[r],Table5[rxn-no-enz]=Table5[[#This Row],[rxn-no-enz]]))&gt;1,"many","1")</f>
        <v>1</v>
      </c>
      <c r="I1695" t="str">
        <f>_xlfn.XLOOKUP(SUBSTITUTE(Table5[[#This Row],[r]],"'",""),Table6[rxn],Table6[rxn],"no")</f>
        <v>no</v>
      </c>
      <c r="J1695" t="str" cm="1">
        <f t="array" ref="J1695">_xlfn.XLOOKUP(Table5[[#This Row],[r]],"'"&amp;Table6[rxn]&amp;"'",Table6[expected kapp],"")</f>
        <v/>
      </c>
      <c r="L1695" t="s">
        <v>10071</v>
      </c>
      <c r="M1695">
        <v>8988.1774343278394</v>
      </c>
      <c r="AE1695" s="1" t="s">
        <v>12116</v>
      </c>
      <c r="AF1695" s="1" t="s">
        <v>2778</v>
      </c>
      <c r="AG1695" s="9">
        <v>3.8729999999999998E-13</v>
      </c>
      <c r="AH1695" s="1" t="str">
        <f>_xlfn.TEXTAFTER(Table9[[#This Row],[rxn]],"-",-1)</f>
        <v>rt0045</v>
      </c>
      <c r="AI1695" s="1" t="e">
        <f>_xlfn.TEXTAFTER(_xlfn.TEXTBEFORE(Table9[[#This Row],[rxn]],"-"&amp;Table9[[#This Row],[enz]]),"RXN-")</f>
        <v>#N/A</v>
      </c>
      <c r="AJ1695" s="1" t="e">
        <f>_xlfn.TEXTBEFORE(Table9[[#This Row],[rxn]],"_",-1)</f>
        <v>#N/A</v>
      </c>
    </row>
    <row r="1696" spans="1:36" ht="17" hidden="1" x14ac:dyDescent="0.25">
      <c r="A1696" t="s">
        <v>10231</v>
      </c>
      <c r="B1696" t="str">
        <f>_xlfn.TEXTAFTER(Table5[[#This Row],[r]],"-",-1)</f>
        <v>rt1727'</v>
      </c>
      <c r="C1696" t="str">
        <f>_xlfn.TEXTAFTER(_xlfn.TEXTBEFORE(Table5[[#This Row],[r]],"-"&amp;Table5[[#This Row],[enz]]),"'RXN-")</f>
        <v>NGLYCANS5_c_REV</v>
      </c>
      <c r="D1696">
        <v>11171.708534568001</v>
      </c>
      <c r="E1696">
        <f>_xlfn.XLOOKUP(Table5[[#This Row],[r]],Table3[r],Table3[kapp],"")</f>
        <v>8988.1774343278394</v>
      </c>
      <c r="F1696">
        <f>Table5[[#This Row],[kapp]]-Table5[[#This Row],[old]]</f>
        <v>2183.5311002401613</v>
      </c>
      <c r="G1696" t="str" cm="1">
        <f t="array" ref="G1696">IF(ROWS(_xlfn._xlws.FILTER(Table5[r],Table5[enz]=Table5[[#This Row],[enz]]))&gt;1,"many","1")</f>
        <v>many</v>
      </c>
      <c r="H1696" t="str" cm="1">
        <f t="array" ref="H1696">IF(ROWS(_xlfn._xlws.FILTER(Table5[r],Table5[rxn-no-enz]=Table5[[#This Row],[rxn-no-enz]]))&gt;1,"many","1")</f>
        <v>1</v>
      </c>
      <c r="I1696" t="str">
        <f>_xlfn.XLOOKUP(SUBSTITUTE(Table5[[#This Row],[r]],"'",""),Table6[rxn],Table6[rxn],"no")</f>
        <v>no</v>
      </c>
      <c r="J1696" t="str" cm="1">
        <f t="array" ref="J1696">_xlfn.XLOOKUP(Table5[[#This Row],[r]],"'"&amp;Table6[rxn]&amp;"'",Table6[expected kapp],"")</f>
        <v/>
      </c>
      <c r="L1696" t="s">
        <v>8493</v>
      </c>
      <c r="M1696">
        <v>143.57908705565401</v>
      </c>
      <c r="AE1696" s="1" t="s">
        <v>12117</v>
      </c>
      <c r="AF1696" s="1" t="s">
        <v>2778</v>
      </c>
      <c r="AG1696" s="9">
        <v>1.46399444E-10</v>
      </c>
      <c r="AH1696" s="1" t="str">
        <f>_xlfn.TEXTAFTER(Table9[[#This Row],[rxn]],"-",-1)</f>
        <v>rt0063</v>
      </c>
      <c r="AI1696" s="1" t="e">
        <f>_xlfn.TEXTAFTER(_xlfn.TEXTBEFORE(Table9[[#This Row],[rxn]],"-"&amp;Table9[[#This Row],[enz]]),"RXN-")</f>
        <v>#N/A</v>
      </c>
      <c r="AJ1696" s="1" t="e">
        <f>_xlfn.TEXTBEFORE(Table9[[#This Row],[rxn]],"_",-1)</f>
        <v>#N/A</v>
      </c>
    </row>
    <row r="1697" spans="1:36" ht="17" hidden="1" x14ac:dyDescent="0.25">
      <c r="A1697" t="s">
        <v>10232</v>
      </c>
      <c r="B1697" t="str">
        <f>_xlfn.TEXTAFTER(Table5[[#This Row],[r]],"-",-1)</f>
        <v>rt1577'</v>
      </c>
      <c r="C1697" t="str">
        <f>_xlfn.TEXTAFTER(_xlfn.TEXTBEFORE(Table5[[#This Row],[r]],"-"&amp;Table5[[#This Row],[enz]]),"'RXN-")</f>
        <v>NGLYCANS6_c_REV</v>
      </c>
      <c r="D1697">
        <v>11171.708534568001</v>
      </c>
      <c r="E1697">
        <f>_xlfn.XLOOKUP(Table5[[#This Row],[r]],Table3[r],Table3[kapp],"")</f>
        <v>8988.1774343278394</v>
      </c>
      <c r="F1697">
        <f>Table5[[#This Row],[kapp]]-Table5[[#This Row],[old]]</f>
        <v>2183.5311002401613</v>
      </c>
      <c r="G1697" t="str" cm="1">
        <f t="array" ref="G1697">IF(ROWS(_xlfn._xlws.FILTER(Table5[r],Table5[enz]=Table5[[#This Row],[enz]]))&gt;1,"many","1")</f>
        <v>many</v>
      </c>
      <c r="H1697" t="str" cm="1">
        <f t="array" ref="H1697">IF(ROWS(_xlfn._xlws.FILTER(Table5[r],Table5[rxn-no-enz]=Table5[[#This Row],[rxn-no-enz]]))&gt;1,"many","1")</f>
        <v>1</v>
      </c>
      <c r="I1697" t="str">
        <f>_xlfn.XLOOKUP(SUBSTITUTE(Table5[[#This Row],[r]],"'",""),Table6[rxn],Table6[rxn],"no")</f>
        <v>no</v>
      </c>
      <c r="J1697" t="str" cm="1">
        <f t="array" ref="J1697">_xlfn.XLOOKUP(Table5[[#This Row],[r]],"'"&amp;Table6[rxn]&amp;"'",Table6[expected kapp],"")</f>
        <v/>
      </c>
      <c r="L1697" t="s">
        <v>10072</v>
      </c>
      <c r="M1697">
        <v>8988.1774343278394</v>
      </c>
      <c r="AE1697" s="1" t="s">
        <v>12118</v>
      </c>
      <c r="AF1697" s="1" t="s">
        <v>2778</v>
      </c>
      <c r="AG1697" s="9">
        <v>1.4841031000000001E-11</v>
      </c>
      <c r="AH1697" s="1" t="str">
        <f>_xlfn.TEXTAFTER(Table9[[#This Row],[rxn]],"-",-1)</f>
        <v>rt0066</v>
      </c>
      <c r="AI1697" s="1" t="e">
        <f>_xlfn.TEXTAFTER(_xlfn.TEXTBEFORE(Table9[[#This Row],[rxn]],"-"&amp;Table9[[#This Row],[enz]]),"RXN-")</f>
        <v>#N/A</v>
      </c>
      <c r="AJ1697" s="1" t="e">
        <f>_xlfn.TEXTBEFORE(Table9[[#This Row],[rxn]],"_",-1)</f>
        <v>#N/A</v>
      </c>
    </row>
    <row r="1698" spans="1:36" ht="17" hidden="1" x14ac:dyDescent="0.25">
      <c r="A1698" t="s">
        <v>10234</v>
      </c>
      <c r="B1698" t="str">
        <f>_xlfn.TEXTAFTER(Table5[[#This Row],[r]],"-",-1)</f>
        <v>rt1577'</v>
      </c>
      <c r="C1698" t="str">
        <f>_xlfn.TEXTAFTER(_xlfn.TEXTBEFORE(Table5[[#This Row],[r]],"-"&amp;Table5[[#This Row],[enz]]),"'RXN-")</f>
        <v>NGLYCANS7_c_REV</v>
      </c>
      <c r="D1698">
        <v>11171.708534568001</v>
      </c>
      <c r="E1698">
        <f>_xlfn.XLOOKUP(Table5[[#This Row],[r]],Table3[r],Table3[kapp],"")</f>
        <v>8988.1774343278394</v>
      </c>
      <c r="F1698">
        <f>Table5[[#This Row],[kapp]]-Table5[[#This Row],[old]]</f>
        <v>2183.5311002401613</v>
      </c>
      <c r="G1698" t="str" cm="1">
        <f t="array" ref="G1698">IF(ROWS(_xlfn._xlws.FILTER(Table5[r],Table5[enz]=Table5[[#This Row],[enz]]))&gt;1,"many","1")</f>
        <v>many</v>
      </c>
      <c r="H1698" t="str" cm="1">
        <f t="array" ref="H1698">IF(ROWS(_xlfn._xlws.FILTER(Table5[r],Table5[rxn-no-enz]=Table5[[#This Row],[rxn-no-enz]]))&gt;1,"many","1")</f>
        <v>1</v>
      </c>
      <c r="I1698" t="str">
        <f>_xlfn.XLOOKUP(SUBSTITUTE(Table5[[#This Row],[r]],"'",""),Table6[rxn],Table6[rxn],"no")</f>
        <v>no</v>
      </c>
      <c r="J1698" t="str" cm="1">
        <f t="array" ref="J1698">_xlfn.XLOOKUP(Table5[[#This Row],[r]],"'"&amp;Table6[rxn]&amp;"'",Table6[expected kapp],"")</f>
        <v/>
      </c>
      <c r="L1698" t="s">
        <v>10073</v>
      </c>
      <c r="M1698">
        <v>8988.1774343278394</v>
      </c>
      <c r="AE1698" s="1" t="s">
        <v>12119</v>
      </c>
      <c r="AF1698" s="1" t="s">
        <v>2778</v>
      </c>
      <c r="AG1698" s="9">
        <v>1.8898719999999998E-12</v>
      </c>
      <c r="AH1698" s="1" t="str">
        <f>_xlfn.TEXTAFTER(Table9[[#This Row],[rxn]],"-",-1)</f>
        <v>rt0073</v>
      </c>
      <c r="AI1698" s="1" t="e">
        <f>_xlfn.TEXTAFTER(_xlfn.TEXTBEFORE(Table9[[#This Row],[rxn]],"-"&amp;Table9[[#This Row],[enz]]),"RXN-")</f>
        <v>#N/A</v>
      </c>
      <c r="AJ1698" s="1" t="e">
        <f>_xlfn.TEXTBEFORE(Table9[[#This Row],[rxn]],"_",-1)</f>
        <v>#N/A</v>
      </c>
    </row>
    <row r="1699" spans="1:36" ht="17" hidden="1" x14ac:dyDescent="0.25">
      <c r="A1699" t="s">
        <v>10235</v>
      </c>
      <c r="B1699" t="str">
        <f>_xlfn.TEXTAFTER(Table5[[#This Row],[r]],"-",-1)</f>
        <v>rt5214'</v>
      </c>
      <c r="C1699" t="str">
        <f>_xlfn.TEXTAFTER(_xlfn.TEXTBEFORE(Table5[[#This Row],[r]],"-"&amp;Table5[[#This Row],[enz]]),"'RXN-")</f>
        <v>NGLYCANS8_r_FWD</v>
      </c>
      <c r="D1699">
        <v>11171.708534568001</v>
      </c>
      <c r="E1699">
        <f>_xlfn.XLOOKUP(Table5[[#This Row],[r]],Table3[r],Table3[kapp],"")</f>
        <v>8988.1774343278394</v>
      </c>
      <c r="F1699">
        <f>Table5[[#This Row],[kapp]]-Table5[[#This Row],[old]]</f>
        <v>2183.5311002401613</v>
      </c>
      <c r="G1699" t="str" cm="1">
        <f t="array" ref="G1699">IF(ROWS(_xlfn._xlws.FILTER(Table5[r],Table5[enz]=Table5[[#This Row],[enz]]))&gt;1,"many","1")</f>
        <v>many</v>
      </c>
      <c r="H1699" t="str" cm="1">
        <f t="array" ref="H1699">IF(ROWS(_xlfn._xlws.FILTER(Table5[r],Table5[rxn-no-enz]=Table5[[#This Row],[rxn-no-enz]]))&gt;1,"many","1")</f>
        <v>1</v>
      </c>
      <c r="I1699" t="str">
        <f>_xlfn.XLOOKUP(SUBSTITUTE(Table5[[#This Row],[r]],"'",""),Table6[rxn],Table6[rxn],"no")</f>
        <v>no</v>
      </c>
      <c r="J1699" t="str" cm="1">
        <f t="array" ref="J1699">_xlfn.XLOOKUP(Table5[[#This Row],[r]],"'"&amp;Table6[rxn]&amp;"'",Table6[expected kapp],"")</f>
        <v/>
      </c>
      <c r="L1699" t="s">
        <v>10074</v>
      </c>
      <c r="M1699">
        <v>8988.1774343278394</v>
      </c>
      <c r="AE1699" s="1" t="s">
        <v>12120</v>
      </c>
      <c r="AF1699" s="1" t="s">
        <v>2778</v>
      </c>
      <c r="AG1699" s="9">
        <v>7.1425346999999898E-11</v>
      </c>
      <c r="AH1699" s="1" t="str">
        <f>_xlfn.TEXTAFTER(Table9[[#This Row],[rxn]],"-",-1)</f>
        <v>rt0075</v>
      </c>
      <c r="AI1699" s="1" t="e">
        <f>_xlfn.TEXTAFTER(_xlfn.TEXTBEFORE(Table9[[#This Row],[rxn]],"-"&amp;Table9[[#This Row],[enz]]),"RXN-")</f>
        <v>#N/A</v>
      </c>
      <c r="AJ1699" s="1" t="e">
        <f>_xlfn.TEXTBEFORE(Table9[[#This Row],[rxn]],"_",-1)</f>
        <v>#N/A</v>
      </c>
    </row>
    <row r="1700" spans="1:36" ht="17" hidden="1" x14ac:dyDescent="0.25">
      <c r="A1700" t="s">
        <v>10236</v>
      </c>
      <c r="B1700" t="str">
        <f>_xlfn.TEXTAFTER(Table5[[#This Row],[r]],"-",-1)</f>
        <v>rt5214'</v>
      </c>
      <c r="C1700" t="str">
        <f>_xlfn.TEXTAFTER(_xlfn.TEXTBEFORE(Table5[[#This Row],[r]],"-"&amp;Table5[[#This Row],[enz]]),"'RXN-")</f>
        <v>NGLYCANS8_r_REV</v>
      </c>
      <c r="D1700">
        <v>11171.708534568001</v>
      </c>
      <c r="E1700">
        <f>_xlfn.XLOOKUP(Table5[[#This Row],[r]],Table3[r],Table3[kapp],"")</f>
        <v>8988.1774343278394</v>
      </c>
      <c r="F1700">
        <f>Table5[[#This Row],[kapp]]-Table5[[#This Row],[old]]</f>
        <v>2183.5311002401613</v>
      </c>
      <c r="G1700" t="str" cm="1">
        <f t="array" ref="G1700">IF(ROWS(_xlfn._xlws.FILTER(Table5[r],Table5[enz]=Table5[[#This Row],[enz]]))&gt;1,"many","1")</f>
        <v>many</v>
      </c>
      <c r="H1700" t="str" cm="1">
        <f t="array" ref="H1700">IF(ROWS(_xlfn._xlws.FILTER(Table5[r],Table5[rxn-no-enz]=Table5[[#This Row],[rxn-no-enz]]))&gt;1,"many","1")</f>
        <v>1</v>
      </c>
      <c r="I1700" t="str">
        <f>_xlfn.XLOOKUP(SUBSTITUTE(Table5[[#This Row],[r]],"'",""),Table6[rxn],Table6[rxn],"no")</f>
        <v>no</v>
      </c>
      <c r="J1700" t="str" cm="1">
        <f t="array" ref="J1700">_xlfn.XLOOKUP(Table5[[#This Row],[r]],"'"&amp;Table6[rxn]&amp;"'",Table6[expected kapp],"")</f>
        <v/>
      </c>
      <c r="L1700" t="s">
        <v>10075</v>
      </c>
      <c r="M1700">
        <v>8988.1774343278394</v>
      </c>
      <c r="AE1700" s="1" t="s">
        <v>12121</v>
      </c>
      <c r="AF1700" s="1" t="s">
        <v>2778</v>
      </c>
      <c r="AG1700" s="9">
        <v>4.3481752599999998E-10</v>
      </c>
      <c r="AH1700" s="1" t="str">
        <f>_xlfn.TEXTAFTER(Table9[[#This Row],[rxn]],"-",-1)</f>
        <v>rt0078</v>
      </c>
      <c r="AI1700" s="1" t="e">
        <f>_xlfn.TEXTAFTER(_xlfn.TEXTBEFORE(Table9[[#This Row],[rxn]],"-"&amp;Table9[[#This Row],[enz]]),"RXN-")</f>
        <v>#N/A</v>
      </c>
      <c r="AJ1700" s="1" t="e">
        <f>_xlfn.TEXTBEFORE(Table9[[#This Row],[rxn]],"_",-1)</f>
        <v>#N/A</v>
      </c>
    </row>
    <row r="1701" spans="1:36" ht="17" hidden="1" x14ac:dyDescent="0.25">
      <c r="A1701" t="s">
        <v>10237</v>
      </c>
      <c r="B1701" t="str">
        <f>_xlfn.TEXTAFTER(Table5[[#This Row],[r]],"-",-1)</f>
        <v>rt0671'</v>
      </c>
      <c r="C1701" t="str">
        <f>_xlfn.TEXTAFTER(_xlfn.TEXTBEFORE(Table5[[#This Row],[r]],"-"&amp;Table5[[#This Row],[enz]]),"'RXN-")</f>
        <v>NGLYCANS9_r_FWD</v>
      </c>
      <c r="D1701">
        <v>11171.708534568001</v>
      </c>
      <c r="E1701">
        <f>_xlfn.XLOOKUP(Table5[[#This Row],[r]],Table3[r],Table3[kapp],"")</f>
        <v>8988.1774343278394</v>
      </c>
      <c r="F1701">
        <f>Table5[[#This Row],[kapp]]-Table5[[#This Row],[old]]</f>
        <v>2183.5311002401613</v>
      </c>
      <c r="G1701" t="str" cm="1">
        <f t="array" ref="G1701">IF(ROWS(_xlfn._xlws.FILTER(Table5[r],Table5[enz]=Table5[[#This Row],[enz]]))&gt;1,"many","1")</f>
        <v>many</v>
      </c>
      <c r="H1701" t="str" cm="1">
        <f t="array" ref="H1701">IF(ROWS(_xlfn._xlws.FILTER(Table5[r],Table5[rxn-no-enz]=Table5[[#This Row],[rxn-no-enz]]))&gt;1,"many","1")</f>
        <v>1</v>
      </c>
      <c r="I1701" t="str">
        <f>_xlfn.XLOOKUP(SUBSTITUTE(Table5[[#This Row],[r]],"'",""),Table6[rxn],Table6[rxn],"no")</f>
        <v>no</v>
      </c>
      <c r="J1701" t="str" cm="1">
        <f t="array" ref="J1701">_xlfn.XLOOKUP(Table5[[#This Row],[r]],"'"&amp;Table6[rxn]&amp;"'",Table6[expected kapp],"")</f>
        <v/>
      </c>
      <c r="L1701" t="s">
        <v>8494</v>
      </c>
      <c r="M1701">
        <v>4795.0563348955802</v>
      </c>
      <c r="AE1701" s="1" t="s">
        <v>12122</v>
      </c>
      <c r="AF1701" s="1" t="s">
        <v>2778</v>
      </c>
      <c r="AG1701" s="9">
        <v>1.9383987E-11</v>
      </c>
      <c r="AH1701" s="1" t="str">
        <f>_xlfn.TEXTAFTER(Table9[[#This Row],[rxn]],"-",-1)</f>
        <v>rt0084</v>
      </c>
      <c r="AI1701" s="1" t="e">
        <f>_xlfn.TEXTAFTER(_xlfn.TEXTBEFORE(Table9[[#This Row],[rxn]],"-"&amp;Table9[[#This Row],[enz]]),"RXN-")</f>
        <v>#N/A</v>
      </c>
      <c r="AJ1701" s="1" t="e">
        <f>_xlfn.TEXTBEFORE(Table9[[#This Row],[rxn]],"_",-1)</f>
        <v>#N/A</v>
      </c>
    </row>
    <row r="1702" spans="1:36" ht="17" hidden="1" x14ac:dyDescent="0.25">
      <c r="A1702" t="s">
        <v>10238</v>
      </c>
      <c r="B1702" t="str">
        <f>_xlfn.TEXTAFTER(Table5[[#This Row],[r]],"-",-1)</f>
        <v>rt0671'</v>
      </c>
      <c r="C1702" t="str">
        <f>_xlfn.TEXTAFTER(_xlfn.TEXTBEFORE(Table5[[#This Row],[r]],"-"&amp;Table5[[#This Row],[enz]]),"'RXN-")</f>
        <v>NGLYCANS9_r_REV</v>
      </c>
      <c r="D1702">
        <v>11171.708534568001</v>
      </c>
      <c r="E1702">
        <f>_xlfn.XLOOKUP(Table5[[#This Row],[r]],Table3[r],Table3[kapp],"")</f>
        <v>8988.1774343278394</v>
      </c>
      <c r="F1702">
        <f>Table5[[#This Row],[kapp]]-Table5[[#This Row],[old]]</f>
        <v>2183.5311002401613</v>
      </c>
      <c r="G1702" t="str" cm="1">
        <f t="array" ref="G1702">IF(ROWS(_xlfn._xlws.FILTER(Table5[r],Table5[enz]=Table5[[#This Row],[enz]]))&gt;1,"many","1")</f>
        <v>many</v>
      </c>
      <c r="H1702" t="str" cm="1">
        <f t="array" ref="H1702">IF(ROWS(_xlfn._xlws.FILTER(Table5[r],Table5[rxn-no-enz]=Table5[[#This Row],[rxn-no-enz]]))&gt;1,"many","1")</f>
        <v>1</v>
      </c>
      <c r="I1702" t="str">
        <f>_xlfn.XLOOKUP(SUBSTITUTE(Table5[[#This Row],[r]],"'",""),Table6[rxn],Table6[rxn],"no")</f>
        <v>no</v>
      </c>
      <c r="J1702" t="str" cm="1">
        <f t="array" ref="J1702">_xlfn.XLOOKUP(Table5[[#This Row],[r]],"'"&amp;Table6[rxn]&amp;"'",Table6[expected kapp],"")</f>
        <v/>
      </c>
      <c r="L1702" t="s">
        <v>10076</v>
      </c>
      <c r="M1702">
        <v>8988.1774343278394</v>
      </c>
      <c r="AE1702" s="1" t="s">
        <v>12123</v>
      </c>
      <c r="AF1702" s="1" t="s">
        <v>2778</v>
      </c>
      <c r="AG1702" s="9">
        <v>1.37720699999999E-10</v>
      </c>
      <c r="AH1702" s="1" t="str">
        <f>_xlfn.TEXTAFTER(Table9[[#This Row],[rxn]],"-",-1)</f>
        <v>rt0088</v>
      </c>
      <c r="AI1702" s="1" t="e">
        <f>_xlfn.TEXTAFTER(_xlfn.TEXTBEFORE(Table9[[#This Row],[rxn]],"-"&amp;Table9[[#This Row],[enz]]),"RXN-")</f>
        <v>#N/A</v>
      </c>
      <c r="AJ1702" s="1" t="e">
        <f>_xlfn.TEXTBEFORE(Table9[[#This Row],[rxn]],"_",-1)</f>
        <v>#N/A</v>
      </c>
    </row>
    <row r="1703" spans="1:36" ht="17" hidden="1" x14ac:dyDescent="0.25">
      <c r="A1703" t="s">
        <v>10239</v>
      </c>
      <c r="B1703" t="str">
        <f>_xlfn.TEXTAFTER(Table5[[#This Row],[r]],"-",-1)</f>
        <v>rt4558'</v>
      </c>
      <c r="C1703" t="str">
        <f>_xlfn.TEXTAFTER(_xlfn.TEXTBEFORE(Table5[[#This Row],[r]],"-"&amp;Table5[[#This Row],[enz]]),"'RXN-")</f>
        <v>NH4t_c_e_REV</v>
      </c>
      <c r="D1703">
        <v>11171.708534568001</v>
      </c>
      <c r="E1703">
        <f>_xlfn.XLOOKUP(Table5[[#This Row],[r]],Table3[r],Table3[kapp],"")</f>
        <v>8988.1774343278394</v>
      </c>
      <c r="F1703">
        <f>Table5[[#This Row],[kapp]]-Table5[[#This Row],[old]]</f>
        <v>2183.5311002401613</v>
      </c>
      <c r="G1703" t="str" cm="1">
        <f t="array" ref="G1703">IF(ROWS(_xlfn._xlws.FILTER(Table5[r],Table5[enz]=Table5[[#This Row],[enz]]))&gt;1,"many","1")</f>
        <v>many</v>
      </c>
      <c r="H1703" t="str" cm="1">
        <f t="array" ref="H1703">IF(ROWS(_xlfn._xlws.FILTER(Table5[r],Table5[rxn-no-enz]=Table5[[#This Row],[rxn-no-enz]]))&gt;1,"many","1")</f>
        <v>1</v>
      </c>
      <c r="I1703" t="str">
        <f>_xlfn.XLOOKUP(SUBSTITUTE(Table5[[#This Row],[r]],"'",""),Table6[rxn],Table6[rxn],"no")</f>
        <v>no</v>
      </c>
      <c r="J1703" t="str" cm="1">
        <f t="array" ref="J1703">_xlfn.XLOOKUP(Table5[[#This Row],[r]],"'"&amp;Table6[rxn]&amp;"'",Table6[expected kapp],"")</f>
        <v/>
      </c>
      <c r="L1703" t="s">
        <v>8495</v>
      </c>
      <c r="M1703">
        <v>9694.3932789124992</v>
      </c>
      <c r="AE1703" s="1" t="s">
        <v>12124</v>
      </c>
      <c r="AF1703" s="1" t="s">
        <v>2778</v>
      </c>
      <c r="AG1703" s="9">
        <v>3.6209464999999998E-11</v>
      </c>
      <c r="AH1703" s="1" t="str">
        <f>_xlfn.TEXTAFTER(Table9[[#This Row],[rxn]],"-",-1)</f>
        <v>rt0089</v>
      </c>
      <c r="AI1703" s="1" t="e">
        <f>_xlfn.TEXTAFTER(_xlfn.TEXTBEFORE(Table9[[#This Row],[rxn]],"-"&amp;Table9[[#This Row],[enz]]),"RXN-")</f>
        <v>#N/A</v>
      </c>
      <c r="AJ1703" s="1" t="e">
        <f>_xlfn.TEXTBEFORE(Table9[[#This Row],[rxn]],"_",-1)</f>
        <v>#N/A</v>
      </c>
    </row>
    <row r="1704" spans="1:36" ht="17" hidden="1" x14ac:dyDescent="0.25">
      <c r="A1704" t="s">
        <v>10240</v>
      </c>
      <c r="B1704" t="str">
        <f>_xlfn.TEXTAFTER(Table5[[#This Row],[r]],"-",-1)</f>
        <v>rt3422'</v>
      </c>
      <c r="C1704" t="str">
        <f>_xlfn.TEXTAFTER(_xlfn.TEXTBEFORE(Table5[[#This Row],[r]],"-"&amp;Table5[[#This Row],[enz]]),"'RXN-")</f>
        <v>NITROPP_c_FWD</v>
      </c>
      <c r="D1704">
        <v>11171.708534568001</v>
      </c>
      <c r="E1704">
        <f>_xlfn.XLOOKUP(Table5[[#This Row],[r]],Table3[r],Table3[kapp],"")</f>
        <v>8988.1774343278394</v>
      </c>
      <c r="F1704">
        <f>Table5[[#This Row],[kapp]]-Table5[[#This Row],[old]]</f>
        <v>2183.5311002401613</v>
      </c>
      <c r="G1704" t="str" cm="1">
        <f t="array" ref="G1704">IF(ROWS(_xlfn._xlws.FILTER(Table5[r],Table5[enz]=Table5[[#This Row],[enz]]))&gt;1,"many","1")</f>
        <v>many</v>
      </c>
      <c r="H1704" t="str" cm="1">
        <f t="array" ref="H1704">IF(ROWS(_xlfn._xlws.FILTER(Table5[r],Table5[rxn-no-enz]=Table5[[#This Row],[rxn-no-enz]]))&gt;1,"many","1")</f>
        <v>many</v>
      </c>
      <c r="I1704" t="str">
        <f>_xlfn.XLOOKUP(SUBSTITUTE(Table5[[#This Row],[r]],"'",""),Table6[rxn],Table6[rxn],"no")</f>
        <v>no</v>
      </c>
      <c r="J1704" t="str" cm="1">
        <f t="array" ref="J1704">_xlfn.XLOOKUP(Table5[[#This Row],[r]],"'"&amp;Table6[rxn]&amp;"'",Table6[expected kapp],"")</f>
        <v/>
      </c>
      <c r="L1704" t="s">
        <v>10077</v>
      </c>
      <c r="M1704">
        <v>8988.1774343278394</v>
      </c>
      <c r="AE1704" s="1" t="s">
        <v>12125</v>
      </c>
      <c r="AF1704" s="1" t="s">
        <v>2778</v>
      </c>
      <c r="AG1704" s="9">
        <v>3.0368592000000002E-11</v>
      </c>
      <c r="AH1704" s="1" t="str">
        <f>_xlfn.TEXTAFTER(Table9[[#This Row],[rxn]],"-",-1)</f>
        <v>rt0092</v>
      </c>
      <c r="AI1704" s="1" t="e">
        <f>_xlfn.TEXTAFTER(_xlfn.TEXTBEFORE(Table9[[#This Row],[rxn]],"-"&amp;Table9[[#This Row],[enz]]),"RXN-")</f>
        <v>#N/A</v>
      </c>
      <c r="AJ1704" s="1" t="e">
        <f>_xlfn.TEXTBEFORE(Table9[[#This Row],[rxn]],"_",-1)</f>
        <v>#N/A</v>
      </c>
    </row>
    <row r="1705" spans="1:36" ht="17" hidden="1" x14ac:dyDescent="0.25">
      <c r="A1705" t="s">
        <v>10241</v>
      </c>
      <c r="B1705" t="str">
        <f>_xlfn.TEXTAFTER(Table5[[#This Row],[r]],"-",-1)</f>
        <v>rt4676'</v>
      </c>
      <c r="C1705" t="str">
        <f>_xlfn.TEXTAFTER(_xlfn.TEXTBEFORE(Table5[[#This Row],[r]],"-"&amp;Table5[[#This Row],[enz]]),"'RXN-")</f>
        <v>NITROPP_c_FWD</v>
      </c>
      <c r="D1705">
        <v>11171.708534568001</v>
      </c>
      <c r="E1705">
        <f>_xlfn.XLOOKUP(Table5[[#This Row],[r]],Table3[r],Table3[kapp],"")</f>
        <v>8988.1774343278394</v>
      </c>
      <c r="F1705">
        <f>Table5[[#This Row],[kapp]]-Table5[[#This Row],[old]]</f>
        <v>2183.5311002401613</v>
      </c>
      <c r="G1705" t="str" cm="1">
        <f t="array" ref="G1705">IF(ROWS(_xlfn._xlws.FILTER(Table5[r],Table5[enz]=Table5[[#This Row],[enz]]))&gt;1,"many","1")</f>
        <v>many</v>
      </c>
      <c r="H1705" t="str" cm="1">
        <f t="array" ref="H1705">IF(ROWS(_xlfn._xlws.FILTER(Table5[r],Table5[rxn-no-enz]=Table5[[#This Row],[rxn-no-enz]]))&gt;1,"many","1")</f>
        <v>many</v>
      </c>
      <c r="I1705" t="str">
        <f>_xlfn.XLOOKUP(SUBSTITUTE(Table5[[#This Row],[r]],"'",""),Table6[rxn],Table6[rxn],"no")</f>
        <v>no</v>
      </c>
      <c r="J1705" t="str" cm="1">
        <f t="array" ref="J1705">_xlfn.XLOOKUP(Table5[[#This Row],[r]],"'"&amp;Table6[rxn]&amp;"'",Table6[expected kapp],"")</f>
        <v/>
      </c>
      <c r="L1705" t="s">
        <v>10078</v>
      </c>
      <c r="M1705">
        <v>8988.1774343278394</v>
      </c>
      <c r="AE1705" s="1" t="s">
        <v>12126</v>
      </c>
      <c r="AF1705" s="1" t="s">
        <v>2778</v>
      </c>
      <c r="AG1705" s="9">
        <v>6.4369566000000001E-11</v>
      </c>
      <c r="AH1705" s="1" t="str">
        <f>_xlfn.TEXTAFTER(Table9[[#This Row],[rxn]],"-",-1)</f>
        <v>rt0136</v>
      </c>
      <c r="AI1705" s="1" t="e">
        <f>_xlfn.TEXTAFTER(_xlfn.TEXTBEFORE(Table9[[#This Row],[rxn]],"-"&amp;Table9[[#This Row],[enz]]),"RXN-")</f>
        <v>#N/A</v>
      </c>
      <c r="AJ1705" s="1" t="e">
        <f>_xlfn.TEXTBEFORE(Table9[[#This Row],[rxn]],"_",-1)</f>
        <v>#N/A</v>
      </c>
    </row>
    <row r="1706" spans="1:36" ht="17" hidden="1" x14ac:dyDescent="0.25">
      <c r="A1706" t="s">
        <v>10242</v>
      </c>
      <c r="B1706" t="str">
        <f>_xlfn.TEXTAFTER(Table5[[#This Row],[r]],"-",-1)</f>
        <v>rt4334'</v>
      </c>
      <c r="C1706" t="str">
        <f>_xlfn.TEXTAFTER(_xlfn.TEXTBEFORE(Table5[[#This Row],[r]],"-"&amp;Table5[[#This Row],[enz]]),"'RXN-")</f>
        <v>NITRx_c_FWD</v>
      </c>
      <c r="D1706">
        <v>11171.708534568001</v>
      </c>
      <c r="E1706">
        <f>_xlfn.XLOOKUP(Table5[[#This Row],[r]],Table3[r],Table3[kapp],"")</f>
        <v>8988.1774343278394</v>
      </c>
      <c r="F1706">
        <f>Table5[[#This Row],[kapp]]-Table5[[#This Row],[old]]</f>
        <v>2183.5311002401613</v>
      </c>
      <c r="G1706" t="str" cm="1">
        <f t="array" ref="G1706">IF(ROWS(_xlfn._xlws.FILTER(Table5[r],Table5[enz]=Table5[[#This Row],[enz]]))&gt;1,"many","1")</f>
        <v>many</v>
      </c>
      <c r="H1706" t="str" cm="1">
        <f t="array" ref="H1706">IF(ROWS(_xlfn._xlws.FILTER(Table5[r],Table5[rxn-no-enz]=Table5[[#This Row],[rxn-no-enz]]))&gt;1,"many","1")</f>
        <v>many</v>
      </c>
      <c r="I1706" t="str">
        <f>_xlfn.XLOOKUP(SUBSTITUTE(Table5[[#This Row],[r]],"'",""),Table6[rxn],Table6[rxn],"no")</f>
        <v>no</v>
      </c>
      <c r="J1706" t="str" cm="1">
        <f t="array" ref="J1706">_xlfn.XLOOKUP(Table5[[#This Row],[r]],"'"&amp;Table6[rxn]&amp;"'",Table6[expected kapp],"")</f>
        <v/>
      </c>
      <c r="L1706" t="s">
        <v>10079</v>
      </c>
      <c r="M1706">
        <v>8988.1774343278394</v>
      </c>
      <c r="AE1706" s="1" t="s">
        <v>12127</v>
      </c>
      <c r="AF1706" s="1" t="s">
        <v>2778</v>
      </c>
      <c r="AG1706" s="9">
        <v>2.7725781999999999E-11</v>
      </c>
      <c r="AH1706" s="1" t="str">
        <f>_xlfn.TEXTAFTER(Table9[[#This Row],[rxn]],"-",-1)</f>
        <v>rt0144</v>
      </c>
      <c r="AI1706" s="1" t="e">
        <f>_xlfn.TEXTAFTER(_xlfn.TEXTBEFORE(Table9[[#This Row],[rxn]],"-"&amp;Table9[[#This Row],[enz]]),"RXN-")</f>
        <v>#N/A</v>
      </c>
      <c r="AJ1706" s="1" t="e">
        <f>_xlfn.TEXTBEFORE(Table9[[#This Row],[rxn]],"_",-1)</f>
        <v>#N/A</v>
      </c>
    </row>
    <row r="1707" spans="1:36" ht="17" hidden="1" x14ac:dyDescent="0.25">
      <c r="A1707" t="s">
        <v>10243</v>
      </c>
      <c r="B1707" t="str">
        <f>_xlfn.TEXTAFTER(Table5[[#This Row],[r]],"-",-1)</f>
        <v>rt4334'</v>
      </c>
      <c r="C1707" t="str">
        <f>_xlfn.TEXTAFTER(_xlfn.TEXTBEFORE(Table5[[#This Row],[r]],"-"&amp;Table5[[#This Row],[enz]]),"'RXN-")</f>
        <v>NITRx_c_REV</v>
      </c>
      <c r="D1707">
        <v>11171.708534568001</v>
      </c>
      <c r="E1707">
        <f>_xlfn.XLOOKUP(Table5[[#This Row],[r]],Table3[r],Table3[kapp],"")</f>
        <v>8988.1774343278394</v>
      </c>
      <c r="F1707">
        <f>Table5[[#This Row],[kapp]]-Table5[[#This Row],[old]]</f>
        <v>2183.5311002401613</v>
      </c>
      <c r="G1707" t="str" cm="1">
        <f t="array" ref="G1707">IF(ROWS(_xlfn._xlws.FILTER(Table5[r],Table5[enz]=Table5[[#This Row],[enz]]))&gt;1,"many","1")</f>
        <v>many</v>
      </c>
      <c r="H1707" t="str" cm="1">
        <f t="array" ref="H1707">IF(ROWS(_xlfn._xlws.FILTER(Table5[r],Table5[rxn-no-enz]=Table5[[#This Row],[rxn-no-enz]]))&gt;1,"many","1")</f>
        <v>many</v>
      </c>
      <c r="I1707" t="str">
        <f>_xlfn.XLOOKUP(SUBSTITUTE(Table5[[#This Row],[r]],"'",""),Table6[rxn],Table6[rxn],"no")</f>
        <v>no</v>
      </c>
      <c r="J1707" t="str" cm="1">
        <f t="array" ref="J1707">_xlfn.XLOOKUP(Table5[[#This Row],[r]],"'"&amp;Table6[rxn]&amp;"'",Table6[expected kapp],"")</f>
        <v/>
      </c>
      <c r="L1707" t="s">
        <v>10080</v>
      </c>
      <c r="M1707">
        <v>8988.1774343278394</v>
      </c>
      <c r="AE1707" s="1" t="s">
        <v>12128</v>
      </c>
      <c r="AF1707" s="1" t="s">
        <v>2778</v>
      </c>
      <c r="AG1707" s="9">
        <v>3.008491E-12</v>
      </c>
      <c r="AH1707" s="1" t="str">
        <f>_xlfn.TEXTAFTER(Table9[[#This Row],[rxn]],"-",-1)</f>
        <v>rt0150</v>
      </c>
      <c r="AI1707" s="1" t="e">
        <f>_xlfn.TEXTAFTER(_xlfn.TEXTBEFORE(Table9[[#This Row],[rxn]],"-"&amp;Table9[[#This Row],[enz]]),"RXN-")</f>
        <v>#N/A</v>
      </c>
      <c r="AJ1707" s="1" t="e">
        <f>_xlfn.TEXTBEFORE(Table9[[#This Row],[rxn]],"_",-1)</f>
        <v>#N/A</v>
      </c>
    </row>
    <row r="1708" spans="1:36" ht="17" hidden="1" x14ac:dyDescent="0.25">
      <c r="A1708" t="s">
        <v>10244</v>
      </c>
      <c r="B1708" t="str">
        <f>_xlfn.TEXTAFTER(Table5[[#This Row],[r]],"-",-1)</f>
        <v>rt6640'</v>
      </c>
      <c r="C1708" t="str">
        <f>_xlfn.TEXTAFTER(_xlfn.TEXTBEFORE(Table5[[#This Row],[r]],"-"&amp;Table5[[#This Row],[enz]]),"'RXN-")</f>
        <v>NITRx_c_FWD</v>
      </c>
      <c r="D1708">
        <v>11171.708534568001</v>
      </c>
      <c r="E1708">
        <f>_xlfn.XLOOKUP(Table5[[#This Row],[r]],Table3[r],Table3[kapp],"")</f>
        <v>8988.1774343278394</v>
      </c>
      <c r="F1708">
        <f>Table5[[#This Row],[kapp]]-Table5[[#This Row],[old]]</f>
        <v>2183.5311002401613</v>
      </c>
      <c r="G1708" t="str" cm="1">
        <f t="array" ref="G1708">IF(ROWS(_xlfn._xlws.FILTER(Table5[r],Table5[enz]=Table5[[#This Row],[enz]]))&gt;1,"many","1")</f>
        <v>many</v>
      </c>
      <c r="H1708" t="str" cm="1">
        <f t="array" ref="H1708">IF(ROWS(_xlfn._xlws.FILTER(Table5[r],Table5[rxn-no-enz]=Table5[[#This Row],[rxn-no-enz]]))&gt;1,"many","1")</f>
        <v>many</v>
      </c>
      <c r="I1708" t="str">
        <f>_xlfn.XLOOKUP(SUBSTITUTE(Table5[[#This Row],[r]],"'",""),Table6[rxn],Table6[rxn],"no")</f>
        <v>no</v>
      </c>
      <c r="J1708" t="str" cm="1">
        <f t="array" ref="J1708">_xlfn.XLOOKUP(Table5[[#This Row],[r]],"'"&amp;Table6[rxn]&amp;"'",Table6[expected kapp],"")</f>
        <v/>
      </c>
      <c r="L1708" t="s">
        <v>10081</v>
      </c>
      <c r="M1708">
        <v>8988.1774343278394</v>
      </c>
      <c r="AE1708" s="1" t="s">
        <v>12129</v>
      </c>
      <c r="AF1708" s="1" t="s">
        <v>2778</v>
      </c>
      <c r="AG1708" s="9">
        <v>2.4043230699999998E-10</v>
      </c>
      <c r="AH1708" s="1" t="str">
        <f>_xlfn.TEXTAFTER(Table9[[#This Row],[rxn]],"-",-1)</f>
        <v>rt0172</v>
      </c>
      <c r="AI1708" s="1" t="e">
        <f>_xlfn.TEXTAFTER(_xlfn.TEXTBEFORE(Table9[[#This Row],[rxn]],"-"&amp;Table9[[#This Row],[enz]]),"RXN-")</f>
        <v>#N/A</v>
      </c>
      <c r="AJ1708" s="1" t="e">
        <f>_xlfn.TEXTBEFORE(Table9[[#This Row],[rxn]],"_",-1)</f>
        <v>#N/A</v>
      </c>
    </row>
    <row r="1709" spans="1:36" ht="17" hidden="1" x14ac:dyDescent="0.25">
      <c r="A1709" t="s">
        <v>10245</v>
      </c>
      <c r="B1709" t="str">
        <f>_xlfn.TEXTAFTER(Table5[[#This Row],[r]],"-",-1)</f>
        <v>rt6640'</v>
      </c>
      <c r="C1709" t="str">
        <f>_xlfn.TEXTAFTER(_xlfn.TEXTBEFORE(Table5[[#This Row],[r]],"-"&amp;Table5[[#This Row],[enz]]),"'RXN-")</f>
        <v>NITRx_c_REV</v>
      </c>
      <c r="D1709">
        <v>11171.708534568001</v>
      </c>
      <c r="E1709">
        <f>_xlfn.XLOOKUP(Table5[[#This Row],[r]],Table3[r],Table3[kapp],"")</f>
        <v>8988.1774343278394</v>
      </c>
      <c r="F1709">
        <f>Table5[[#This Row],[kapp]]-Table5[[#This Row],[old]]</f>
        <v>2183.5311002401613</v>
      </c>
      <c r="G1709" t="str" cm="1">
        <f t="array" ref="G1709">IF(ROWS(_xlfn._xlws.FILTER(Table5[r],Table5[enz]=Table5[[#This Row],[enz]]))&gt;1,"many","1")</f>
        <v>many</v>
      </c>
      <c r="H1709" t="str" cm="1">
        <f t="array" ref="H1709">IF(ROWS(_xlfn._xlws.FILTER(Table5[r],Table5[rxn-no-enz]=Table5[[#This Row],[rxn-no-enz]]))&gt;1,"many","1")</f>
        <v>many</v>
      </c>
      <c r="I1709" t="str">
        <f>_xlfn.XLOOKUP(SUBSTITUTE(Table5[[#This Row],[r]],"'",""),Table6[rxn],Table6[rxn],"no")</f>
        <v>no</v>
      </c>
      <c r="J1709" t="str" cm="1">
        <f t="array" ref="J1709">_xlfn.XLOOKUP(Table5[[#This Row],[r]],"'"&amp;Table6[rxn]&amp;"'",Table6[expected kapp],"")</f>
        <v/>
      </c>
      <c r="L1709" t="s">
        <v>10082</v>
      </c>
      <c r="M1709">
        <v>8988.1774343278394</v>
      </c>
      <c r="AE1709" s="1" t="s">
        <v>12130</v>
      </c>
      <c r="AF1709" s="1" t="s">
        <v>2778</v>
      </c>
      <c r="AG1709" s="9">
        <v>1.7694287199999999E-10</v>
      </c>
      <c r="AH1709" s="1" t="str">
        <f>_xlfn.TEXTAFTER(Table9[[#This Row],[rxn]],"-",-1)</f>
        <v>rt0180</v>
      </c>
      <c r="AI1709" s="1" t="e">
        <f>_xlfn.TEXTAFTER(_xlfn.TEXTBEFORE(Table9[[#This Row],[rxn]],"-"&amp;Table9[[#This Row],[enz]]),"RXN-")</f>
        <v>#N/A</v>
      </c>
      <c r="AJ1709" s="1" t="e">
        <f>_xlfn.TEXTBEFORE(Table9[[#This Row],[rxn]],"_",-1)</f>
        <v>#N/A</v>
      </c>
    </row>
    <row r="1710" spans="1:36" ht="17" hidden="1" x14ac:dyDescent="0.25">
      <c r="A1710" t="s">
        <v>10246</v>
      </c>
      <c r="B1710" t="str">
        <f>_xlfn.TEXTAFTER(Table5[[#This Row],[r]],"-",-1)</f>
        <v>rt6640'</v>
      </c>
      <c r="C1710" t="str">
        <f>_xlfn.TEXTAFTER(_xlfn.TEXTBEFORE(Table5[[#This Row],[r]],"-"&amp;Table5[[#This Row],[enz]]),"'RXN-")</f>
        <v>NITRy_c_FWD</v>
      </c>
      <c r="D1710">
        <v>11171.708534568001</v>
      </c>
      <c r="E1710">
        <f>_xlfn.XLOOKUP(Table5[[#This Row],[r]],Table3[r],Table3[kapp],"")</f>
        <v>8988.1774343278394</v>
      </c>
      <c r="F1710">
        <f>Table5[[#This Row],[kapp]]-Table5[[#This Row],[old]]</f>
        <v>2183.5311002401613</v>
      </c>
      <c r="G1710" t="str" cm="1">
        <f t="array" ref="G1710">IF(ROWS(_xlfn._xlws.FILTER(Table5[r],Table5[enz]=Table5[[#This Row],[enz]]))&gt;1,"many","1")</f>
        <v>many</v>
      </c>
      <c r="H1710" t="str" cm="1">
        <f t="array" ref="H1710">IF(ROWS(_xlfn._xlws.FILTER(Table5[r],Table5[rxn-no-enz]=Table5[[#This Row],[rxn-no-enz]]))&gt;1,"many","1")</f>
        <v>1</v>
      </c>
      <c r="I1710" t="str">
        <f>_xlfn.XLOOKUP(SUBSTITUTE(Table5[[#This Row],[r]],"'",""),Table6[rxn],Table6[rxn],"no")</f>
        <v>no</v>
      </c>
      <c r="J1710" t="str" cm="1">
        <f t="array" ref="J1710">_xlfn.XLOOKUP(Table5[[#This Row],[r]],"'"&amp;Table6[rxn]&amp;"'",Table6[expected kapp],"")</f>
        <v/>
      </c>
      <c r="L1710" t="s">
        <v>10083</v>
      </c>
      <c r="M1710">
        <v>8988.1774343278394</v>
      </c>
      <c r="AE1710" s="1" t="s">
        <v>12131</v>
      </c>
      <c r="AF1710" s="1" t="s">
        <v>2778</v>
      </c>
      <c r="AG1710" s="9">
        <v>1.28795921E-10</v>
      </c>
      <c r="AH1710" s="1" t="str">
        <f>_xlfn.TEXTAFTER(Table9[[#This Row],[rxn]],"-",-1)</f>
        <v>rt0201</v>
      </c>
      <c r="AI1710" s="1" t="e">
        <f>_xlfn.TEXTAFTER(_xlfn.TEXTBEFORE(Table9[[#This Row],[rxn]],"-"&amp;Table9[[#This Row],[enz]]),"RXN-")</f>
        <v>#N/A</v>
      </c>
      <c r="AJ1710" s="1" t="e">
        <f>_xlfn.TEXTBEFORE(Table9[[#This Row],[rxn]],"_",-1)</f>
        <v>#N/A</v>
      </c>
    </row>
    <row r="1711" spans="1:36" ht="17" hidden="1" x14ac:dyDescent="0.25">
      <c r="A1711" t="s">
        <v>10247</v>
      </c>
      <c r="B1711" t="str">
        <f>_xlfn.TEXTAFTER(Table5[[#This Row],[r]],"-",-1)</f>
        <v>rt3293'</v>
      </c>
      <c r="C1711" t="str">
        <f>_xlfn.TEXTAFTER(_xlfn.TEXTBEFORE(Table5[[#This Row],[r]],"-"&amp;Table5[[#This Row],[enz]]),"'RXN-")</f>
        <v>NNAM_c_FWD</v>
      </c>
      <c r="D1711">
        <v>11171.708534568001</v>
      </c>
      <c r="E1711">
        <f>_xlfn.XLOOKUP(Table5[[#This Row],[r]],Table3[r],Table3[kapp],"")</f>
        <v>8988.1774343278394</v>
      </c>
      <c r="F1711">
        <f>Table5[[#This Row],[kapp]]-Table5[[#This Row],[old]]</f>
        <v>2183.5311002401613</v>
      </c>
      <c r="G1711" t="str" cm="1">
        <f t="array" ref="G1711">IF(ROWS(_xlfn._xlws.FILTER(Table5[r],Table5[enz]=Table5[[#This Row],[enz]]))&gt;1,"many","1")</f>
        <v>1</v>
      </c>
      <c r="H1711" t="str" cm="1">
        <f t="array" ref="H1711">IF(ROWS(_xlfn._xlws.FILTER(Table5[r],Table5[rxn-no-enz]=Table5[[#This Row],[rxn-no-enz]]))&gt;1,"many","1")</f>
        <v>1</v>
      </c>
      <c r="I1711" t="str">
        <f>_xlfn.XLOOKUP(SUBSTITUTE(Table5[[#This Row],[r]],"'",""),Table6[rxn],Table6[rxn],"no")</f>
        <v>no</v>
      </c>
      <c r="J1711" t="str" cm="1">
        <f t="array" ref="J1711">_xlfn.XLOOKUP(Table5[[#This Row],[r]],"'"&amp;Table6[rxn]&amp;"'",Table6[expected kapp],"")</f>
        <v/>
      </c>
      <c r="L1711" t="s">
        <v>10084</v>
      </c>
      <c r="M1711">
        <v>8988.1774343278394</v>
      </c>
      <c r="AE1711" s="1" t="s">
        <v>12132</v>
      </c>
      <c r="AF1711" s="1" t="s">
        <v>2778</v>
      </c>
      <c r="AG1711" s="9">
        <v>1.24470696E-10</v>
      </c>
      <c r="AH1711" s="1" t="str">
        <f>_xlfn.TEXTAFTER(Table9[[#This Row],[rxn]],"-",-1)</f>
        <v>rt0207_c</v>
      </c>
      <c r="AI1711" s="1" t="e">
        <f>_xlfn.TEXTAFTER(_xlfn.TEXTBEFORE(Table9[[#This Row],[rxn]],"-"&amp;Table9[[#This Row],[enz]]),"RXN-")</f>
        <v>#N/A</v>
      </c>
      <c r="AJ1711" s="1" t="str">
        <f>_xlfn.TEXTBEFORE(Table9[[#This Row],[rxn]],"_",-1)</f>
        <v>PROWASTE-rt0207</v>
      </c>
    </row>
    <row r="1712" spans="1:36" ht="17" hidden="1" x14ac:dyDescent="0.25">
      <c r="A1712" t="s">
        <v>10248</v>
      </c>
      <c r="B1712" t="str">
        <f>_xlfn.TEXTAFTER(Table5[[#This Row],[r]],"-",-1)</f>
        <v>rt1963_c'</v>
      </c>
      <c r="C1712" t="str">
        <f>_xlfn.TEXTAFTER(_xlfn.TEXTBEFORE(Table5[[#This Row],[r]],"-"&amp;Table5[[#This Row],[enz]]),"'RXN-")</f>
        <v>NNDPR_c_FWD</v>
      </c>
      <c r="D1712">
        <v>11171.708534568001</v>
      </c>
      <c r="E1712">
        <f>_xlfn.XLOOKUP(Table5[[#This Row],[r]],Table3[r],Table3[kapp],"")</f>
        <v>8988.1774343278394</v>
      </c>
      <c r="F1712">
        <f>Table5[[#This Row],[kapp]]-Table5[[#This Row],[old]]</f>
        <v>2183.5311002401613</v>
      </c>
      <c r="G1712" t="str" cm="1">
        <f t="array" ref="G1712">IF(ROWS(_xlfn._xlws.FILTER(Table5[r],Table5[enz]=Table5[[#This Row],[enz]]))&gt;1,"many","1")</f>
        <v>1</v>
      </c>
      <c r="H1712" t="str" cm="1">
        <f t="array" ref="H1712">IF(ROWS(_xlfn._xlws.FILTER(Table5[r],Table5[rxn-no-enz]=Table5[[#This Row],[rxn-no-enz]]))&gt;1,"many","1")</f>
        <v>1</v>
      </c>
      <c r="I1712" t="str">
        <f>_xlfn.XLOOKUP(SUBSTITUTE(Table5[[#This Row],[r]],"'",""),Table6[rxn],Table6[rxn],"no")</f>
        <v>no</v>
      </c>
      <c r="J1712" t="str" cm="1">
        <f t="array" ref="J1712">_xlfn.XLOOKUP(Table5[[#This Row],[r]],"'"&amp;Table6[rxn]&amp;"'",Table6[expected kapp],"")</f>
        <v/>
      </c>
      <c r="L1712" t="s">
        <v>10085</v>
      </c>
      <c r="M1712">
        <v>8988.1774343278394</v>
      </c>
      <c r="AE1712" s="1" t="s">
        <v>12133</v>
      </c>
      <c r="AF1712" s="1" t="s">
        <v>2778</v>
      </c>
      <c r="AG1712" s="9">
        <v>1.2299572099999999E-10</v>
      </c>
      <c r="AH1712" s="1" t="str">
        <f>_xlfn.TEXTAFTER(Table9[[#This Row],[rxn]],"-",-1)</f>
        <v>rt0212</v>
      </c>
      <c r="AI1712" s="1" t="e">
        <f>_xlfn.TEXTAFTER(_xlfn.TEXTBEFORE(Table9[[#This Row],[rxn]],"-"&amp;Table9[[#This Row],[enz]]),"RXN-")</f>
        <v>#N/A</v>
      </c>
      <c r="AJ1712" s="1" t="e">
        <f>_xlfn.TEXTBEFORE(Table9[[#This Row],[rxn]],"_",-1)</f>
        <v>#N/A</v>
      </c>
    </row>
    <row r="1713" spans="1:36" ht="17" hidden="1" x14ac:dyDescent="0.25">
      <c r="A1713" t="s">
        <v>10249</v>
      </c>
      <c r="B1713" t="str">
        <f>_xlfn.TEXTAFTER(Table5[[#This Row],[r]],"-",-1)</f>
        <v>rt1963_m'</v>
      </c>
      <c r="C1713" t="str">
        <f>_xlfn.TEXTAFTER(_xlfn.TEXTBEFORE(Table5[[#This Row],[r]],"-"&amp;Table5[[#This Row],[enz]]),"'RXN-")</f>
        <v>NNDPR_m_FWD</v>
      </c>
      <c r="D1713">
        <v>11171.708534568001</v>
      </c>
      <c r="E1713">
        <f>_xlfn.XLOOKUP(Table5[[#This Row],[r]],Table3[r],Table3[kapp],"")</f>
        <v>8988.1774343278394</v>
      </c>
      <c r="F1713">
        <f>Table5[[#This Row],[kapp]]-Table5[[#This Row],[old]]</f>
        <v>2183.5311002401613</v>
      </c>
      <c r="G1713" t="str" cm="1">
        <f t="array" ref="G1713">IF(ROWS(_xlfn._xlws.FILTER(Table5[r],Table5[enz]=Table5[[#This Row],[enz]]))&gt;1,"many","1")</f>
        <v>1</v>
      </c>
      <c r="H1713" t="str" cm="1">
        <f t="array" ref="H1713">IF(ROWS(_xlfn._xlws.FILTER(Table5[r],Table5[rxn-no-enz]=Table5[[#This Row],[rxn-no-enz]]))&gt;1,"many","1")</f>
        <v>1</v>
      </c>
      <c r="I1713" t="str">
        <f>_xlfn.XLOOKUP(SUBSTITUTE(Table5[[#This Row],[r]],"'",""),Table6[rxn],Table6[rxn],"no")</f>
        <v>no</v>
      </c>
      <c r="J1713" t="str" cm="1">
        <f t="array" ref="J1713">_xlfn.XLOOKUP(Table5[[#This Row],[r]],"'"&amp;Table6[rxn]&amp;"'",Table6[expected kapp],"")</f>
        <v/>
      </c>
      <c r="L1713" t="s">
        <v>10086</v>
      </c>
      <c r="M1713">
        <v>8988.1774343278394</v>
      </c>
      <c r="AE1713" s="1" t="s">
        <v>12134</v>
      </c>
      <c r="AF1713" s="1" t="s">
        <v>2778</v>
      </c>
      <c r="AG1713" s="9">
        <v>1.1633546E-11</v>
      </c>
      <c r="AH1713" s="1" t="str">
        <f>_xlfn.TEXTAFTER(Table9[[#This Row],[rxn]],"-",-1)</f>
        <v>rt0217</v>
      </c>
      <c r="AI1713" s="1" t="e">
        <f>_xlfn.TEXTAFTER(_xlfn.TEXTBEFORE(Table9[[#This Row],[rxn]],"-"&amp;Table9[[#This Row],[enz]]),"RXN-")</f>
        <v>#N/A</v>
      </c>
      <c r="AJ1713" s="1" t="e">
        <f>_xlfn.TEXTBEFORE(Table9[[#This Row],[rxn]],"_",-1)</f>
        <v>#N/A</v>
      </c>
    </row>
    <row r="1714" spans="1:36" ht="17" hidden="1" x14ac:dyDescent="0.25">
      <c r="A1714" t="s">
        <v>10250</v>
      </c>
      <c r="B1714" t="str">
        <f>_xlfn.TEXTAFTER(Table5[[#This Row],[r]],"-",-1)</f>
        <v>rt4917'</v>
      </c>
      <c r="C1714" t="str">
        <f>_xlfn.TEXTAFTER(_xlfn.TEXTBEFORE(Table5[[#This Row],[r]],"-"&amp;Table5[[#This Row],[enz]]),"'RXN-")</f>
        <v>NNMT_c_FWD</v>
      </c>
      <c r="D1714">
        <v>11171.708534568001</v>
      </c>
      <c r="E1714">
        <f>_xlfn.XLOOKUP(Table5[[#This Row],[r]],Table3[r],Table3[kapp],"")</f>
        <v>8988.1774343278394</v>
      </c>
      <c r="F1714">
        <f>Table5[[#This Row],[kapp]]-Table5[[#This Row],[old]]</f>
        <v>2183.5311002401613</v>
      </c>
      <c r="G1714" t="str" cm="1">
        <f t="array" ref="G1714">IF(ROWS(_xlfn._xlws.FILTER(Table5[r],Table5[enz]=Table5[[#This Row],[enz]]))&gt;1,"many","1")</f>
        <v>1</v>
      </c>
      <c r="H1714" t="str" cm="1">
        <f t="array" ref="H1714">IF(ROWS(_xlfn._xlws.FILTER(Table5[r],Table5[rxn-no-enz]=Table5[[#This Row],[rxn-no-enz]]))&gt;1,"many","1")</f>
        <v>many</v>
      </c>
      <c r="I1714" t="str">
        <f>_xlfn.XLOOKUP(SUBSTITUTE(Table5[[#This Row],[r]],"'",""),Table6[rxn],Table6[rxn],"no")</f>
        <v>no</v>
      </c>
      <c r="J1714" t="str" cm="1">
        <f t="array" ref="J1714">_xlfn.XLOOKUP(Table5[[#This Row],[r]],"'"&amp;Table6[rxn]&amp;"'",Table6[expected kapp],"")</f>
        <v/>
      </c>
      <c r="L1714" t="s">
        <v>10087</v>
      </c>
      <c r="M1714">
        <v>8988.1774343278394</v>
      </c>
      <c r="AE1714" s="1" t="s">
        <v>12135</v>
      </c>
      <c r="AF1714" s="1" t="s">
        <v>2778</v>
      </c>
      <c r="AG1714" s="9">
        <v>1.07159879999999E-11</v>
      </c>
      <c r="AH1714" s="1" t="str">
        <f>_xlfn.TEXTAFTER(Table9[[#This Row],[rxn]],"-",-1)</f>
        <v>rt0221</v>
      </c>
      <c r="AI1714" s="1" t="e">
        <f>_xlfn.TEXTAFTER(_xlfn.TEXTBEFORE(Table9[[#This Row],[rxn]],"-"&amp;Table9[[#This Row],[enz]]),"RXN-")</f>
        <v>#N/A</v>
      </c>
      <c r="AJ1714" s="1" t="e">
        <f>_xlfn.TEXTBEFORE(Table9[[#This Row],[rxn]],"_",-1)</f>
        <v>#N/A</v>
      </c>
    </row>
    <row r="1715" spans="1:36" ht="17" hidden="1" x14ac:dyDescent="0.25">
      <c r="A1715" t="s">
        <v>10251</v>
      </c>
      <c r="B1715" t="str">
        <f>_xlfn.TEXTAFTER(Table5[[#This Row],[r]],"-",-1)</f>
        <v>rt5672'</v>
      </c>
      <c r="C1715" t="str">
        <f>_xlfn.TEXTAFTER(_xlfn.TEXTBEFORE(Table5[[#This Row],[r]],"-"&amp;Table5[[#This Row],[enz]]),"'RXN-")</f>
        <v>NNMT_c_FWD</v>
      </c>
      <c r="D1715">
        <v>11171.708534568001</v>
      </c>
      <c r="E1715">
        <f>_xlfn.XLOOKUP(Table5[[#This Row],[r]],Table3[r],Table3[kapp],"")</f>
        <v>8988.1774343278394</v>
      </c>
      <c r="F1715">
        <f>Table5[[#This Row],[kapp]]-Table5[[#This Row],[old]]</f>
        <v>2183.5311002401613</v>
      </c>
      <c r="G1715" t="str" cm="1">
        <f t="array" ref="G1715">IF(ROWS(_xlfn._xlws.FILTER(Table5[r],Table5[enz]=Table5[[#This Row],[enz]]))&gt;1,"many","1")</f>
        <v>1</v>
      </c>
      <c r="H1715" t="str" cm="1">
        <f t="array" ref="H1715">IF(ROWS(_xlfn._xlws.FILTER(Table5[r],Table5[rxn-no-enz]=Table5[[#This Row],[rxn-no-enz]]))&gt;1,"many","1")</f>
        <v>many</v>
      </c>
      <c r="I1715" t="str">
        <f>_xlfn.XLOOKUP(SUBSTITUTE(Table5[[#This Row],[r]],"'",""),Table6[rxn],Table6[rxn],"no")</f>
        <v>no</v>
      </c>
      <c r="J1715" t="str" cm="1">
        <f t="array" ref="J1715">_xlfn.XLOOKUP(Table5[[#This Row],[r]],"'"&amp;Table6[rxn]&amp;"'",Table6[expected kapp],"")</f>
        <v/>
      </c>
      <c r="L1715" t="s">
        <v>10088</v>
      </c>
      <c r="M1715">
        <v>8988.1774343278394</v>
      </c>
      <c r="AE1715" s="1" t="s">
        <v>12136</v>
      </c>
      <c r="AF1715" s="1" t="s">
        <v>2778</v>
      </c>
      <c r="AG1715" s="9">
        <v>1.2481399499999999E-10</v>
      </c>
      <c r="AH1715" s="1" t="str">
        <f>_xlfn.TEXTAFTER(Table9[[#This Row],[rxn]],"-",-1)</f>
        <v>rt0234</v>
      </c>
      <c r="AI1715" s="1" t="e">
        <f>_xlfn.TEXTAFTER(_xlfn.TEXTBEFORE(Table9[[#This Row],[rxn]],"-"&amp;Table9[[#This Row],[enz]]),"RXN-")</f>
        <v>#N/A</v>
      </c>
      <c r="AJ1715" s="1" t="e">
        <f>_xlfn.TEXTBEFORE(Table9[[#This Row],[rxn]],"_",-1)</f>
        <v>#N/A</v>
      </c>
    </row>
    <row r="1716" spans="1:36" ht="17" hidden="1" x14ac:dyDescent="0.25">
      <c r="A1716" t="s">
        <v>10252</v>
      </c>
      <c r="B1716" t="str">
        <f>_xlfn.TEXTAFTER(Table5[[#This Row],[r]],"-",-1)</f>
        <v>rt8212'</v>
      </c>
      <c r="C1716" t="str">
        <f>_xlfn.TEXTAFTER(_xlfn.TEXTBEFORE(Table5[[#This Row],[r]],"-"&amp;Table5[[#This Row],[enz]]),"'RXN-")</f>
        <v>NNMT_c_FWD</v>
      </c>
      <c r="D1716">
        <v>11171.708534568001</v>
      </c>
      <c r="E1716">
        <f>_xlfn.XLOOKUP(Table5[[#This Row],[r]],Table3[r],Table3[kapp],"")</f>
        <v>8988.1774343278394</v>
      </c>
      <c r="F1716">
        <f>Table5[[#This Row],[kapp]]-Table5[[#This Row],[old]]</f>
        <v>2183.5311002401613</v>
      </c>
      <c r="G1716" t="str" cm="1">
        <f t="array" ref="G1716">IF(ROWS(_xlfn._xlws.FILTER(Table5[r],Table5[enz]=Table5[[#This Row],[enz]]))&gt;1,"many","1")</f>
        <v>1</v>
      </c>
      <c r="H1716" t="str" cm="1">
        <f t="array" ref="H1716">IF(ROWS(_xlfn._xlws.FILTER(Table5[r],Table5[rxn-no-enz]=Table5[[#This Row],[rxn-no-enz]]))&gt;1,"many","1")</f>
        <v>many</v>
      </c>
      <c r="I1716" t="str">
        <f>_xlfn.XLOOKUP(SUBSTITUTE(Table5[[#This Row],[r]],"'",""),Table6[rxn],Table6[rxn],"no")</f>
        <v>no</v>
      </c>
      <c r="J1716" t="str" cm="1">
        <f t="array" ref="J1716">_xlfn.XLOOKUP(Table5[[#This Row],[r]],"'"&amp;Table6[rxn]&amp;"'",Table6[expected kapp],"")</f>
        <v/>
      </c>
      <c r="L1716" t="s">
        <v>10089</v>
      </c>
      <c r="M1716">
        <v>8988.1774343278394</v>
      </c>
      <c r="AE1716" s="1" t="s">
        <v>12137</v>
      </c>
      <c r="AF1716" s="1" t="s">
        <v>2778</v>
      </c>
      <c r="AG1716" s="9">
        <v>4.4064682300000001E-10</v>
      </c>
      <c r="AH1716" s="1" t="str">
        <f>_xlfn.TEXTAFTER(Table9[[#This Row],[rxn]],"-",-1)</f>
        <v>rt0239</v>
      </c>
      <c r="AI1716" s="1" t="e">
        <f>_xlfn.TEXTAFTER(_xlfn.TEXTBEFORE(Table9[[#This Row],[rxn]],"-"&amp;Table9[[#This Row],[enz]]),"RXN-")</f>
        <v>#N/A</v>
      </c>
      <c r="AJ1716" s="1" t="e">
        <f>_xlfn.TEXTBEFORE(Table9[[#This Row],[rxn]],"_",-1)</f>
        <v>#N/A</v>
      </c>
    </row>
    <row r="1717" spans="1:36" ht="17" hidden="1" x14ac:dyDescent="0.25">
      <c r="A1717" t="s">
        <v>10253</v>
      </c>
      <c r="B1717" t="str">
        <f>_xlfn.TEXTAFTER(Table5[[#This Row],[r]],"-",-1)</f>
        <v>rt4068'</v>
      </c>
      <c r="C1717" t="str">
        <f>_xlfn.TEXTAFTER(_xlfn.TEXTBEFORE(Table5[[#This Row],[r]],"-"&amp;Table5[[#This Row],[enz]]),"'RXN-")</f>
        <v>NO3t_c_e_FWD</v>
      </c>
      <c r="D1717">
        <v>11171.708534568001</v>
      </c>
      <c r="E1717">
        <f>_xlfn.XLOOKUP(Table5[[#This Row],[r]],Table3[r],Table3[kapp],"")</f>
        <v>8988.1774343278394</v>
      </c>
      <c r="F1717">
        <f>Table5[[#This Row],[kapp]]-Table5[[#This Row],[old]]</f>
        <v>2183.5311002401613</v>
      </c>
      <c r="G1717" t="str" cm="1">
        <f t="array" ref="G1717">IF(ROWS(_xlfn._xlws.FILTER(Table5[r],Table5[enz]=Table5[[#This Row],[enz]]))&gt;1,"many","1")</f>
        <v>many</v>
      </c>
      <c r="H1717" t="str" cm="1">
        <f t="array" ref="H1717">IF(ROWS(_xlfn._xlws.FILTER(Table5[r],Table5[rxn-no-enz]=Table5[[#This Row],[rxn-no-enz]]))&gt;1,"many","1")</f>
        <v>1</v>
      </c>
      <c r="I1717" t="str">
        <f>_xlfn.XLOOKUP(SUBSTITUTE(Table5[[#This Row],[r]],"'",""),Table6[rxn],Table6[rxn],"no")</f>
        <v>no</v>
      </c>
      <c r="J1717" t="str" cm="1">
        <f t="array" ref="J1717">_xlfn.XLOOKUP(Table5[[#This Row],[r]],"'"&amp;Table6[rxn]&amp;"'",Table6[expected kapp],"")</f>
        <v/>
      </c>
      <c r="L1717" t="s">
        <v>10090</v>
      </c>
      <c r="M1717">
        <v>8988.1774343278394</v>
      </c>
      <c r="AE1717" s="1" t="s">
        <v>12138</v>
      </c>
      <c r="AF1717" s="1" t="s">
        <v>2778</v>
      </c>
      <c r="AG1717" s="9">
        <v>2.331708E-12</v>
      </c>
      <c r="AH1717" s="1" t="str">
        <f>_xlfn.TEXTAFTER(Table9[[#This Row],[rxn]],"-",-1)</f>
        <v>rt0245</v>
      </c>
      <c r="AI1717" s="1" t="e">
        <f>_xlfn.TEXTAFTER(_xlfn.TEXTBEFORE(Table9[[#This Row],[rxn]],"-"&amp;Table9[[#This Row],[enz]]),"RXN-")</f>
        <v>#N/A</v>
      </c>
      <c r="AJ1717" s="1" t="e">
        <f>_xlfn.TEXTBEFORE(Table9[[#This Row],[rxn]],"_",-1)</f>
        <v>#N/A</v>
      </c>
    </row>
    <row r="1718" spans="1:36" ht="17" hidden="1" x14ac:dyDescent="0.25">
      <c r="A1718" t="s">
        <v>10254</v>
      </c>
      <c r="B1718" t="str">
        <f>_xlfn.TEXTAFTER(Table5[[#This Row],[r]],"-",-1)</f>
        <v>rt4068'</v>
      </c>
      <c r="C1718" t="str">
        <f>_xlfn.TEXTAFTER(_xlfn.TEXTBEFORE(Table5[[#This Row],[r]],"-"&amp;Table5[[#This Row],[enz]]),"'RXN-")</f>
        <v>NO3t_c_e_REV</v>
      </c>
      <c r="D1718">
        <v>11171.708534568001</v>
      </c>
      <c r="E1718">
        <f>_xlfn.XLOOKUP(Table5[[#This Row],[r]],Table3[r],Table3[kapp],"")</f>
        <v>8988.1774343278394</v>
      </c>
      <c r="F1718">
        <f>Table5[[#This Row],[kapp]]-Table5[[#This Row],[old]]</f>
        <v>2183.5311002401613</v>
      </c>
      <c r="G1718" t="str" cm="1">
        <f t="array" ref="G1718">IF(ROWS(_xlfn._xlws.FILTER(Table5[r],Table5[enz]=Table5[[#This Row],[enz]]))&gt;1,"many","1")</f>
        <v>many</v>
      </c>
      <c r="H1718" t="str" cm="1">
        <f t="array" ref="H1718">IF(ROWS(_xlfn._xlws.FILTER(Table5[r],Table5[rxn-no-enz]=Table5[[#This Row],[rxn-no-enz]]))&gt;1,"many","1")</f>
        <v>1</v>
      </c>
      <c r="I1718" t="str">
        <f>_xlfn.XLOOKUP(SUBSTITUTE(Table5[[#This Row],[r]],"'",""),Table6[rxn],Table6[rxn],"no")</f>
        <v>no</v>
      </c>
      <c r="J1718" t="str" cm="1">
        <f t="array" ref="J1718">_xlfn.XLOOKUP(Table5[[#This Row],[r]],"'"&amp;Table6[rxn]&amp;"'",Table6[expected kapp],"")</f>
        <v/>
      </c>
      <c r="L1718" t="s">
        <v>10091</v>
      </c>
      <c r="M1718">
        <v>8988.1774343278394</v>
      </c>
      <c r="AE1718" s="1" t="s">
        <v>12139</v>
      </c>
      <c r="AF1718" s="1" t="s">
        <v>2778</v>
      </c>
      <c r="AG1718" s="9">
        <v>2.218419E-12</v>
      </c>
      <c r="AH1718" s="1" t="str">
        <f>_xlfn.TEXTAFTER(Table9[[#This Row],[rxn]],"-",-1)</f>
        <v>rt0250</v>
      </c>
      <c r="AI1718" s="1" t="e">
        <f>_xlfn.TEXTAFTER(_xlfn.TEXTBEFORE(Table9[[#This Row],[rxn]],"-"&amp;Table9[[#This Row],[enz]]),"RXN-")</f>
        <v>#N/A</v>
      </c>
      <c r="AJ1718" s="1" t="e">
        <f>_xlfn.TEXTBEFORE(Table9[[#This Row],[rxn]],"_",-1)</f>
        <v>#N/A</v>
      </c>
    </row>
    <row r="1719" spans="1:36" ht="17" hidden="1" x14ac:dyDescent="0.25">
      <c r="A1719" t="s">
        <v>10255</v>
      </c>
      <c r="B1719" t="str">
        <f>_xlfn.TEXTAFTER(Table5[[#This Row],[r]],"-",-1)</f>
        <v>rt4914'</v>
      </c>
      <c r="C1719" t="str">
        <f>_xlfn.TEXTAFTER(_xlfn.TEXTBEFORE(Table5[[#This Row],[r]],"-"&amp;Table5[[#This Row],[enz]]),"'RXN-")</f>
        <v>NOX_c_FWD</v>
      </c>
      <c r="D1719">
        <v>11171.708534568001</v>
      </c>
      <c r="E1719">
        <f>_xlfn.XLOOKUP(Table5[[#This Row],[r]],Table3[r],Table3[kapp],"")</f>
        <v>8988.1774343278394</v>
      </c>
      <c r="F1719">
        <f>Table5[[#This Row],[kapp]]-Table5[[#This Row],[old]]</f>
        <v>2183.5311002401613</v>
      </c>
      <c r="G1719" t="str" cm="1">
        <f t="array" ref="G1719">IF(ROWS(_xlfn._xlws.FILTER(Table5[r],Table5[enz]=Table5[[#This Row],[enz]]))&gt;1,"many","1")</f>
        <v>1</v>
      </c>
      <c r="H1719" t="str" cm="1">
        <f t="array" ref="H1719">IF(ROWS(_xlfn._xlws.FILTER(Table5[r],Table5[rxn-no-enz]=Table5[[#This Row],[rxn-no-enz]]))&gt;1,"many","1")</f>
        <v>1</v>
      </c>
      <c r="I1719" t="str">
        <f>_xlfn.XLOOKUP(SUBSTITUTE(Table5[[#This Row],[r]],"'",""),Table6[rxn],Table6[rxn],"no")</f>
        <v>no</v>
      </c>
      <c r="J1719" t="str" cm="1">
        <f t="array" ref="J1719">_xlfn.XLOOKUP(Table5[[#This Row],[r]],"'"&amp;Table6[rxn]&amp;"'",Table6[expected kapp],"")</f>
        <v/>
      </c>
      <c r="L1719" t="s">
        <v>10092</v>
      </c>
      <c r="M1719">
        <v>8988.1774343278394</v>
      </c>
      <c r="AE1719" s="1" t="s">
        <v>12140</v>
      </c>
      <c r="AF1719" s="1" t="s">
        <v>2778</v>
      </c>
      <c r="AG1719" s="9">
        <v>2.6314893999999999E-11</v>
      </c>
      <c r="AH1719" s="1" t="str">
        <f>_xlfn.TEXTAFTER(Table9[[#This Row],[rxn]],"-",-1)</f>
        <v>rt0265</v>
      </c>
      <c r="AI1719" s="1" t="e">
        <f>_xlfn.TEXTAFTER(_xlfn.TEXTBEFORE(Table9[[#This Row],[rxn]],"-"&amp;Table9[[#This Row],[enz]]),"RXN-")</f>
        <v>#N/A</v>
      </c>
      <c r="AJ1719" s="1" t="e">
        <f>_xlfn.TEXTBEFORE(Table9[[#This Row],[rxn]],"_",-1)</f>
        <v>#N/A</v>
      </c>
    </row>
    <row r="1720" spans="1:36" ht="17" hidden="1" x14ac:dyDescent="0.25">
      <c r="A1720" t="s">
        <v>10256</v>
      </c>
      <c r="B1720" t="str">
        <f>_xlfn.TEXTAFTER(Table5[[#This Row],[r]],"-",-1)</f>
        <v>rt1627'</v>
      </c>
      <c r="C1720" t="str">
        <f>_xlfn.TEXTAFTER(_xlfn.TEXTBEFORE(Table5[[#This Row],[r]],"-"&amp;Table5[[#This Row],[enz]]),"'RXN-")</f>
        <v>NTD2pp_c_FWD</v>
      </c>
      <c r="D1720">
        <v>11171.708534568001</v>
      </c>
      <c r="E1720">
        <f>_xlfn.XLOOKUP(Table5[[#This Row],[r]],Table3[r],Table3[kapp],"")</f>
        <v>8988.1774343278394</v>
      </c>
      <c r="F1720">
        <f>Table5[[#This Row],[kapp]]-Table5[[#This Row],[old]]</f>
        <v>2183.5311002401613</v>
      </c>
      <c r="G1720" t="str" cm="1">
        <f t="array" ref="G1720">IF(ROWS(_xlfn._xlws.FILTER(Table5[r],Table5[enz]=Table5[[#This Row],[enz]]))&gt;1,"many","1")</f>
        <v>many</v>
      </c>
      <c r="H1720" t="str" cm="1">
        <f t="array" ref="H1720">IF(ROWS(_xlfn._xlws.FILTER(Table5[r],Table5[rxn-no-enz]=Table5[[#This Row],[rxn-no-enz]]))&gt;1,"many","1")</f>
        <v>1</v>
      </c>
      <c r="I1720" t="str">
        <f>_xlfn.XLOOKUP(SUBSTITUTE(Table5[[#This Row],[r]],"'",""),Table6[rxn],Table6[rxn],"no")</f>
        <v>no</v>
      </c>
      <c r="J1720" t="str" cm="1">
        <f t="array" ref="J1720">_xlfn.XLOOKUP(Table5[[#This Row],[r]],"'"&amp;Table6[rxn]&amp;"'",Table6[expected kapp],"")</f>
        <v/>
      </c>
      <c r="L1720" t="s">
        <v>10093</v>
      </c>
      <c r="M1720">
        <v>8988.1774343278394</v>
      </c>
      <c r="AE1720" s="1" t="s">
        <v>12141</v>
      </c>
      <c r="AF1720" s="1" t="s">
        <v>2778</v>
      </c>
      <c r="AG1720" s="9">
        <v>1.7539673999999901E-11</v>
      </c>
      <c r="AH1720" s="1" t="str">
        <f>_xlfn.TEXTAFTER(Table9[[#This Row],[rxn]],"-",-1)</f>
        <v>rt0267</v>
      </c>
      <c r="AI1720" s="1" t="e">
        <f>_xlfn.TEXTAFTER(_xlfn.TEXTBEFORE(Table9[[#This Row],[rxn]],"-"&amp;Table9[[#This Row],[enz]]),"RXN-")</f>
        <v>#N/A</v>
      </c>
      <c r="AJ1720" s="1" t="e">
        <f>_xlfn.TEXTBEFORE(Table9[[#This Row],[rxn]],"_",-1)</f>
        <v>#N/A</v>
      </c>
    </row>
    <row r="1721" spans="1:36" ht="17" hidden="1" x14ac:dyDescent="0.25">
      <c r="A1721" t="s">
        <v>10257</v>
      </c>
      <c r="B1721" t="str">
        <f>_xlfn.TEXTAFTER(Table5[[#This Row],[r]],"-",-1)</f>
        <v>rt1627'</v>
      </c>
      <c r="C1721" t="str">
        <f>_xlfn.TEXTAFTER(_xlfn.TEXTBEFORE(Table5[[#This Row],[r]],"-"&amp;Table5[[#This Row],[enz]]),"'RXN-")</f>
        <v>NTD4pp_c_FWD</v>
      </c>
      <c r="D1721">
        <v>11171.708534568001</v>
      </c>
      <c r="E1721">
        <f>_xlfn.XLOOKUP(Table5[[#This Row],[r]],Table3[r],Table3[kapp],"")</f>
        <v>8988.1774343278394</v>
      </c>
      <c r="F1721">
        <f>Table5[[#This Row],[kapp]]-Table5[[#This Row],[old]]</f>
        <v>2183.5311002401613</v>
      </c>
      <c r="G1721" t="str" cm="1">
        <f t="array" ref="G1721">IF(ROWS(_xlfn._xlws.FILTER(Table5[r],Table5[enz]=Table5[[#This Row],[enz]]))&gt;1,"many","1")</f>
        <v>many</v>
      </c>
      <c r="H1721" t="str" cm="1">
        <f t="array" ref="H1721">IF(ROWS(_xlfn._xlws.FILTER(Table5[r],Table5[rxn-no-enz]=Table5[[#This Row],[rxn-no-enz]]))&gt;1,"many","1")</f>
        <v>1</v>
      </c>
      <c r="I1721" t="str">
        <f>_xlfn.XLOOKUP(SUBSTITUTE(Table5[[#This Row],[r]],"'",""),Table6[rxn],Table6[rxn],"no")</f>
        <v>no</v>
      </c>
      <c r="J1721" t="str" cm="1">
        <f t="array" ref="J1721">_xlfn.XLOOKUP(Table5[[#This Row],[r]],"'"&amp;Table6[rxn]&amp;"'",Table6[expected kapp],"")</f>
        <v/>
      </c>
      <c r="L1721" t="s">
        <v>10094</v>
      </c>
      <c r="M1721">
        <v>8988.1774343278394</v>
      </c>
      <c r="AE1721" s="1" t="s">
        <v>12142</v>
      </c>
      <c r="AF1721" s="1" t="s">
        <v>2778</v>
      </c>
      <c r="AG1721" s="9">
        <v>5.74921182999999E-10</v>
      </c>
      <c r="AH1721" s="1" t="str">
        <f>_xlfn.TEXTAFTER(Table9[[#This Row],[rxn]],"-",-1)</f>
        <v>rt0271</v>
      </c>
      <c r="AI1721" s="1" t="e">
        <f>_xlfn.TEXTAFTER(_xlfn.TEXTBEFORE(Table9[[#This Row],[rxn]],"-"&amp;Table9[[#This Row],[enz]]),"RXN-")</f>
        <v>#N/A</v>
      </c>
      <c r="AJ1721" s="1" t="e">
        <f>_xlfn.TEXTBEFORE(Table9[[#This Row],[rxn]],"_",-1)</f>
        <v>#N/A</v>
      </c>
    </row>
    <row r="1722" spans="1:36" ht="17" hidden="1" x14ac:dyDescent="0.25">
      <c r="A1722" t="s">
        <v>10258</v>
      </c>
      <c r="B1722" t="str">
        <f>_xlfn.TEXTAFTER(Table5[[#This Row],[r]],"-",-1)</f>
        <v>rt0602_c'</v>
      </c>
      <c r="C1722" t="str">
        <f>_xlfn.TEXTAFTER(_xlfn.TEXTBEFORE(Table5[[#This Row],[r]],"-"&amp;Table5[[#This Row],[enz]]),"'RXN-")</f>
        <v>NTP10_c_FWD</v>
      </c>
      <c r="D1722">
        <v>11171.708534568001</v>
      </c>
      <c r="E1722">
        <f>_xlfn.XLOOKUP(Table5[[#This Row],[r]],Table3[r],Table3[kapp],"")</f>
        <v>8988.1774343278394</v>
      </c>
      <c r="F1722">
        <f>Table5[[#This Row],[kapp]]-Table5[[#This Row],[old]]</f>
        <v>2183.5311002401613</v>
      </c>
      <c r="G1722" t="str" cm="1">
        <f t="array" ref="G1722">IF(ROWS(_xlfn._xlws.FILTER(Table5[r],Table5[enz]=Table5[[#This Row],[enz]]))&gt;1,"many","1")</f>
        <v>many</v>
      </c>
      <c r="H1722" t="str" cm="1">
        <f t="array" ref="H1722">IF(ROWS(_xlfn._xlws.FILTER(Table5[r],Table5[rxn-no-enz]=Table5[[#This Row],[rxn-no-enz]]))&gt;1,"many","1")</f>
        <v>1</v>
      </c>
      <c r="I1722" t="str">
        <f>_xlfn.XLOOKUP(SUBSTITUTE(Table5[[#This Row],[r]],"'",""),Table6[rxn],Table6[rxn],"no")</f>
        <v>no</v>
      </c>
      <c r="J1722" t="str" cm="1">
        <f t="array" ref="J1722">_xlfn.XLOOKUP(Table5[[#This Row],[r]],"'"&amp;Table6[rxn]&amp;"'",Table6[expected kapp],"")</f>
        <v/>
      </c>
      <c r="L1722" t="s">
        <v>10095</v>
      </c>
      <c r="M1722">
        <v>8988.1774343278394</v>
      </c>
      <c r="AE1722" s="1" t="s">
        <v>12143</v>
      </c>
      <c r="AF1722" s="1" t="s">
        <v>2778</v>
      </c>
      <c r="AG1722" s="9">
        <v>9.8628546E-11</v>
      </c>
      <c r="AH1722" s="1" t="str">
        <f>_xlfn.TEXTAFTER(Table9[[#This Row],[rxn]],"-",-1)</f>
        <v>rt0283</v>
      </c>
      <c r="AI1722" s="1" t="e">
        <f>_xlfn.TEXTAFTER(_xlfn.TEXTBEFORE(Table9[[#This Row],[rxn]],"-"&amp;Table9[[#This Row],[enz]]),"RXN-")</f>
        <v>#N/A</v>
      </c>
      <c r="AJ1722" s="1" t="e">
        <f>_xlfn.TEXTBEFORE(Table9[[#This Row],[rxn]],"_",-1)</f>
        <v>#N/A</v>
      </c>
    </row>
    <row r="1723" spans="1:36" ht="17" hidden="1" x14ac:dyDescent="0.25">
      <c r="A1723" t="s">
        <v>10259</v>
      </c>
      <c r="B1723" t="str">
        <f>_xlfn.TEXTAFTER(Table5[[#This Row],[r]],"-",-1)</f>
        <v>rt0602_c'</v>
      </c>
      <c r="C1723" t="str">
        <f>_xlfn.TEXTAFTER(_xlfn.TEXTBEFORE(Table5[[#This Row],[r]],"-"&amp;Table5[[#This Row],[enz]]),"'RXN-")</f>
        <v>NTP3_c_FWD</v>
      </c>
      <c r="D1723">
        <v>11171.708534568001</v>
      </c>
      <c r="E1723">
        <f>_xlfn.XLOOKUP(Table5[[#This Row],[r]],Table3[r],Table3[kapp],"")</f>
        <v>8988.1774343278394</v>
      </c>
      <c r="F1723">
        <f>Table5[[#This Row],[kapp]]-Table5[[#This Row],[old]]</f>
        <v>2183.5311002401613</v>
      </c>
      <c r="G1723" t="str" cm="1">
        <f t="array" ref="G1723">IF(ROWS(_xlfn._xlws.FILTER(Table5[r],Table5[enz]=Table5[[#This Row],[enz]]))&gt;1,"many","1")</f>
        <v>many</v>
      </c>
      <c r="H1723" t="str" cm="1">
        <f t="array" ref="H1723">IF(ROWS(_xlfn._xlws.FILTER(Table5[r],Table5[rxn-no-enz]=Table5[[#This Row],[rxn-no-enz]]))&gt;1,"many","1")</f>
        <v>many</v>
      </c>
      <c r="I1723" t="str">
        <f>_xlfn.XLOOKUP(SUBSTITUTE(Table5[[#This Row],[r]],"'",""),Table6[rxn],Table6[rxn],"no")</f>
        <v>no</v>
      </c>
      <c r="J1723" t="str" cm="1">
        <f t="array" ref="J1723">_xlfn.XLOOKUP(Table5[[#This Row],[r]],"'"&amp;Table6[rxn]&amp;"'",Table6[expected kapp],"")</f>
        <v/>
      </c>
      <c r="L1723" t="s">
        <v>10096</v>
      </c>
      <c r="M1723">
        <v>8988.1774343278394</v>
      </c>
      <c r="AE1723" s="1" t="s">
        <v>12144</v>
      </c>
      <c r="AF1723" s="1" t="s">
        <v>2778</v>
      </c>
      <c r="AG1723" s="9">
        <v>3.7375217300000001E-10</v>
      </c>
      <c r="AH1723" s="1" t="str">
        <f>_xlfn.TEXTAFTER(Table9[[#This Row],[rxn]],"-",-1)</f>
        <v>rt0302</v>
      </c>
      <c r="AI1723" s="1" t="e">
        <f>_xlfn.TEXTAFTER(_xlfn.TEXTBEFORE(Table9[[#This Row],[rxn]],"-"&amp;Table9[[#This Row],[enz]]),"RXN-")</f>
        <v>#N/A</v>
      </c>
      <c r="AJ1723" s="1" t="e">
        <f>_xlfn.TEXTBEFORE(Table9[[#This Row],[rxn]],"_",-1)</f>
        <v>#N/A</v>
      </c>
    </row>
    <row r="1724" spans="1:36" ht="17" hidden="1" x14ac:dyDescent="0.25">
      <c r="A1724" t="s">
        <v>10260</v>
      </c>
      <c r="B1724" t="str">
        <f>_xlfn.TEXTAFTER(Table5[[#This Row],[r]],"-",-1)</f>
        <v>rt5972'</v>
      </c>
      <c r="C1724" t="str">
        <f>_xlfn.TEXTAFTER(_xlfn.TEXTBEFORE(Table5[[#This Row],[r]],"-"&amp;Table5[[#This Row],[enz]]),"'RXN-")</f>
        <v>NTP3_c_FWD</v>
      </c>
      <c r="D1724">
        <v>11171.708534568001</v>
      </c>
      <c r="E1724">
        <f>_xlfn.XLOOKUP(Table5[[#This Row],[r]],Table3[r],Table3[kapp],"")</f>
        <v>8988.1774343278394</v>
      </c>
      <c r="F1724">
        <f>Table5[[#This Row],[kapp]]-Table5[[#This Row],[old]]</f>
        <v>2183.5311002401613</v>
      </c>
      <c r="G1724" t="str" cm="1">
        <f t="array" ref="G1724">IF(ROWS(_xlfn._xlws.FILTER(Table5[r],Table5[enz]=Table5[[#This Row],[enz]]))&gt;1,"many","1")</f>
        <v>1</v>
      </c>
      <c r="H1724" t="str" cm="1">
        <f t="array" ref="H1724">IF(ROWS(_xlfn._xlws.FILTER(Table5[r],Table5[rxn-no-enz]=Table5[[#This Row],[rxn-no-enz]]))&gt;1,"many","1")</f>
        <v>many</v>
      </c>
      <c r="I1724" t="str">
        <f>_xlfn.XLOOKUP(SUBSTITUTE(Table5[[#This Row],[r]],"'",""),Table6[rxn],Table6[rxn],"no")</f>
        <v>no</v>
      </c>
      <c r="J1724" t="str" cm="1">
        <f t="array" ref="J1724">_xlfn.XLOOKUP(Table5[[#This Row],[r]],"'"&amp;Table6[rxn]&amp;"'",Table6[expected kapp],"")</f>
        <v/>
      </c>
      <c r="L1724" t="s">
        <v>10097</v>
      </c>
      <c r="M1724">
        <v>8988.1774343278394</v>
      </c>
      <c r="AE1724" s="1" t="s">
        <v>12145</v>
      </c>
      <c r="AF1724" s="1" t="s">
        <v>2778</v>
      </c>
      <c r="AG1724" s="9">
        <v>2.4525393999999999E-11</v>
      </c>
      <c r="AH1724" s="1" t="str">
        <f>_xlfn.TEXTAFTER(Table9[[#This Row],[rxn]],"-",-1)</f>
        <v>rt0303</v>
      </c>
      <c r="AI1724" s="1" t="e">
        <f>_xlfn.TEXTAFTER(_xlfn.TEXTBEFORE(Table9[[#This Row],[rxn]],"-"&amp;Table9[[#This Row],[enz]]),"RXN-")</f>
        <v>#N/A</v>
      </c>
      <c r="AJ1724" s="1" t="e">
        <f>_xlfn.TEXTBEFORE(Table9[[#This Row],[rxn]],"_",-1)</f>
        <v>#N/A</v>
      </c>
    </row>
    <row r="1725" spans="1:36" ht="17" hidden="1" x14ac:dyDescent="0.25">
      <c r="A1725" t="s">
        <v>10261</v>
      </c>
      <c r="B1725" t="str">
        <f>_xlfn.TEXTAFTER(Table5[[#This Row],[r]],"-",-1)</f>
        <v>rt7922'</v>
      </c>
      <c r="C1725" t="str">
        <f>_xlfn.TEXTAFTER(_xlfn.TEXTBEFORE(Table5[[#This Row],[r]],"-"&amp;Table5[[#This Row],[enz]]),"'RXN-")</f>
        <v>NTP3_c_FWD</v>
      </c>
      <c r="D1725">
        <v>11171.708534568001</v>
      </c>
      <c r="E1725">
        <f>_xlfn.XLOOKUP(Table5[[#This Row],[r]],Table3[r],Table3[kapp],"")</f>
        <v>8988.1774343278394</v>
      </c>
      <c r="F1725">
        <f>Table5[[#This Row],[kapp]]-Table5[[#This Row],[old]]</f>
        <v>2183.5311002401613</v>
      </c>
      <c r="G1725" t="str" cm="1">
        <f t="array" ref="G1725">IF(ROWS(_xlfn._xlws.FILTER(Table5[r],Table5[enz]=Table5[[#This Row],[enz]]))&gt;1,"many","1")</f>
        <v>1</v>
      </c>
      <c r="H1725" t="str" cm="1">
        <f t="array" ref="H1725">IF(ROWS(_xlfn._xlws.FILTER(Table5[r],Table5[rxn-no-enz]=Table5[[#This Row],[rxn-no-enz]]))&gt;1,"many","1")</f>
        <v>many</v>
      </c>
      <c r="I1725" t="str">
        <f>_xlfn.XLOOKUP(SUBSTITUTE(Table5[[#This Row],[r]],"'",""),Table6[rxn],Table6[rxn],"no")</f>
        <v>no</v>
      </c>
      <c r="J1725" t="str" cm="1">
        <f t="array" ref="J1725">_xlfn.XLOOKUP(Table5[[#This Row],[r]],"'"&amp;Table6[rxn]&amp;"'",Table6[expected kapp],"")</f>
        <v/>
      </c>
      <c r="L1725" t="s">
        <v>10098</v>
      </c>
      <c r="M1725">
        <v>8988.1774343278394</v>
      </c>
      <c r="AE1725" s="1" t="s">
        <v>12146</v>
      </c>
      <c r="AF1725" s="1" t="s">
        <v>2778</v>
      </c>
      <c r="AG1725" s="9">
        <v>2.5303828999999999E-11</v>
      </c>
      <c r="AH1725" s="1" t="str">
        <f>_xlfn.TEXTAFTER(Table9[[#This Row],[rxn]],"-",-1)</f>
        <v>rt0309</v>
      </c>
      <c r="AI1725" s="1" t="e">
        <f>_xlfn.TEXTAFTER(_xlfn.TEXTBEFORE(Table9[[#This Row],[rxn]],"-"&amp;Table9[[#This Row],[enz]]),"RXN-")</f>
        <v>#N/A</v>
      </c>
      <c r="AJ1725" s="1" t="e">
        <f>_xlfn.TEXTBEFORE(Table9[[#This Row],[rxn]],"_",-1)</f>
        <v>#N/A</v>
      </c>
    </row>
    <row r="1726" spans="1:36" ht="17" hidden="1" x14ac:dyDescent="0.25">
      <c r="A1726" t="s">
        <v>10262</v>
      </c>
      <c r="B1726" t="str">
        <f>_xlfn.TEXTAFTER(Table5[[#This Row],[r]],"-",-1)</f>
        <v>rt0602_c'</v>
      </c>
      <c r="C1726" t="str">
        <f>_xlfn.TEXTAFTER(_xlfn.TEXTBEFORE(Table5[[#This Row],[r]],"-"&amp;Table5[[#This Row],[enz]]),"'RXN-")</f>
        <v>NTP4_c_FWD</v>
      </c>
      <c r="D1726">
        <v>11171.708534568001</v>
      </c>
      <c r="E1726">
        <f>_xlfn.XLOOKUP(Table5[[#This Row],[r]],Table3[r],Table3[kapp],"")</f>
        <v>8988.1774343278394</v>
      </c>
      <c r="F1726">
        <f>Table5[[#This Row],[kapp]]-Table5[[#This Row],[old]]</f>
        <v>2183.5311002401613</v>
      </c>
      <c r="G1726" t="str" cm="1">
        <f t="array" ref="G1726">IF(ROWS(_xlfn._xlws.FILTER(Table5[r],Table5[enz]=Table5[[#This Row],[enz]]))&gt;1,"many","1")</f>
        <v>many</v>
      </c>
      <c r="H1726" t="str" cm="1">
        <f t="array" ref="H1726">IF(ROWS(_xlfn._xlws.FILTER(Table5[r],Table5[rxn-no-enz]=Table5[[#This Row],[rxn-no-enz]]))&gt;1,"many","1")</f>
        <v>1</v>
      </c>
      <c r="I1726" t="str">
        <f>_xlfn.XLOOKUP(SUBSTITUTE(Table5[[#This Row],[r]],"'",""),Table6[rxn],Table6[rxn],"no")</f>
        <v>no</v>
      </c>
      <c r="J1726" t="str" cm="1">
        <f t="array" ref="J1726">_xlfn.XLOOKUP(Table5[[#This Row],[r]],"'"&amp;Table6[rxn]&amp;"'",Table6[expected kapp],"")</f>
        <v/>
      </c>
      <c r="L1726" t="s">
        <v>10099</v>
      </c>
      <c r="M1726">
        <v>8988.1774343278394</v>
      </c>
      <c r="AE1726" s="1" t="s">
        <v>12147</v>
      </c>
      <c r="AF1726" s="1" t="s">
        <v>2778</v>
      </c>
      <c r="AG1726" s="9">
        <v>1.1587640639999999E-9</v>
      </c>
      <c r="AH1726" s="1" t="str">
        <f>_xlfn.TEXTAFTER(Table9[[#This Row],[rxn]],"-",-1)</f>
        <v>rt0310</v>
      </c>
      <c r="AI1726" s="1" t="e">
        <f>_xlfn.TEXTAFTER(_xlfn.TEXTBEFORE(Table9[[#This Row],[rxn]],"-"&amp;Table9[[#This Row],[enz]]),"RXN-")</f>
        <v>#N/A</v>
      </c>
      <c r="AJ1726" s="1" t="e">
        <f>_xlfn.TEXTBEFORE(Table9[[#This Row],[rxn]],"_",-1)</f>
        <v>#N/A</v>
      </c>
    </row>
    <row r="1727" spans="1:36" ht="17" hidden="1" x14ac:dyDescent="0.25">
      <c r="A1727" t="s">
        <v>10263</v>
      </c>
      <c r="B1727" t="str">
        <f>_xlfn.TEXTAFTER(Table5[[#This Row],[r]],"-",-1)</f>
        <v>rt0602_c'</v>
      </c>
      <c r="C1727" t="str">
        <f>_xlfn.TEXTAFTER(_xlfn.TEXTBEFORE(Table5[[#This Row],[r]],"-"&amp;Table5[[#This Row],[enz]]),"'RXN-")</f>
        <v>NTP5_c_FWD</v>
      </c>
      <c r="D1727">
        <v>11171.708534568001</v>
      </c>
      <c r="E1727">
        <f>_xlfn.XLOOKUP(Table5[[#This Row],[r]],Table3[r],Table3[kapp],"")</f>
        <v>8988.1774343278394</v>
      </c>
      <c r="F1727">
        <f>Table5[[#This Row],[kapp]]-Table5[[#This Row],[old]]</f>
        <v>2183.5311002401613</v>
      </c>
      <c r="G1727" t="str" cm="1">
        <f t="array" ref="G1727">IF(ROWS(_xlfn._xlws.FILTER(Table5[r],Table5[enz]=Table5[[#This Row],[enz]]))&gt;1,"many","1")</f>
        <v>many</v>
      </c>
      <c r="H1727" t="str" cm="1">
        <f t="array" ref="H1727">IF(ROWS(_xlfn._xlws.FILTER(Table5[r],Table5[rxn-no-enz]=Table5[[#This Row],[rxn-no-enz]]))&gt;1,"many","1")</f>
        <v>1</v>
      </c>
      <c r="I1727" t="str">
        <f>_xlfn.XLOOKUP(SUBSTITUTE(Table5[[#This Row],[r]],"'",""),Table6[rxn],Table6[rxn],"no")</f>
        <v>no</v>
      </c>
      <c r="J1727" t="str" cm="1">
        <f t="array" ref="J1727">_xlfn.XLOOKUP(Table5[[#This Row],[r]],"'"&amp;Table6[rxn]&amp;"'",Table6[expected kapp],"")</f>
        <v/>
      </c>
      <c r="L1727" t="s">
        <v>10100</v>
      </c>
      <c r="M1727">
        <v>8988.1774343278394</v>
      </c>
      <c r="AE1727" s="1" t="s">
        <v>12148</v>
      </c>
      <c r="AF1727" s="1" t="s">
        <v>2778</v>
      </c>
      <c r="AG1727" s="9">
        <v>2.6635098599999902E-10</v>
      </c>
      <c r="AH1727" s="1" t="str">
        <f>_xlfn.TEXTAFTER(Table9[[#This Row],[rxn]],"-",-1)</f>
        <v>rt0324</v>
      </c>
      <c r="AI1727" s="1" t="e">
        <f>_xlfn.TEXTAFTER(_xlfn.TEXTBEFORE(Table9[[#This Row],[rxn]],"-"&amp;Table9[[#This Row],[enz]]),"RXN-")</f>
        <v>#N/A</v>
      </c>
      <c r="AJ1727" s="1" t="e">
        <f>_xlfn.TEXTBEFORE(Table9[[#This Row],[rxn]],"_",-1)</f>
        <v>#N/A</v>
      </c>
    </row>
    <row r="1728" spans="1:36" ht="17" hidden="1" x14ac:dyDescent="0.25">
      <c r="A1728" t="s">
        <v>10264</v>
      </c>
      <c r="B1728" t="str">
        <f>_xlfn.TEXTAFTER(Table5[[#This Row],[r]],"-",-1)</f>
        <v>rt0602_c'</v>
      </c>
      <c r="C1728" t="str">
        <f>_xlfn.TEXTAFTER(_xlfn.TEXTBEFORE(Table5[[#This Row],[r]],"-"&amp;Table5[[#This Row],[enz]]),"'RXN-")</f>
        <v>NTP7_c_FWD</v>
      </c>
      <c r="D1728">
        <v>11171.708534568001</v>
      </c>
      <c r="E1728">
        <f>_xlfn.XLOOKUP(Table5[[#This Row],[r]],Table3[r],Table3[kapp],"")</f>
        <v>8988.1774343278394</v>
      </c>
      <c r="F1728">
        <f>Table5[[#This Row],[kapp]]-Table5[[#This Row],[old]]</f>
        <v>2183.5311002401613</v>
      </c>
      <c r="G1728" t="str" cm="1">
        <f t="array" ref="G1728">IF(ROWS(_xlfn._xlws.FILTER(Table5[r],Table5[enz]=Table5[[#This Row],[enz]]))&gt;1,"many","1")</f>
        <v>many</v>
      </c>
      <c r="H1728" t="str" cm="1">
        <f t="array" ref="H1728">IF(ROWS(_xlfn._xlws.FILTER(Table5[r],Table5[rxn-no-enz]=Table5[[#This Row],[rxn-no-enz]]))&gt;1,"many","1")</f>
        <v>1</v>
      </c>
      <c r="I1728" t="str">
        <f>_xlfn.XLOOKUP(SUBSTITUTE(Table5[[#This Row],[r]],"'",""),Table6[rxn],Table6[rxn],"no")</f>
        <v>no</v>
      </c>
      <c r="J1728" t="str" cm="1">
        <f t="array" ref="J1728">_xlfn.XLOOKUP(Table5[[#This Row],[r]],"'"&amp;Table6[rxn]&amp;"'",Table6[expected kapp],"")</f>
        <v/>
      </c>
      <c r="L1728" t="s">
        <v>10101</v>
      </c>
      <c r="M1728">
        <v>8988.1774343278394</v>
      </c>
      <c r="AE1728" s="1" t="s">
        <v>12149</v>
      </c>
      <c r="AF1728" s="1" t="s">
        <v>2778</v>
      </c>
      <c r="AG1728" s="9">
        <v>9.6727193E-11</v>
      </c>
      <c r="AH1728" s="1" t="str">
        <f>_xlfn.TEXTAFTER(Table9[[#This Row],[rxn]],"-",-1)</f>
        <v>rt0331</v>
      </c>
      <c r="AI1728" s="1" t="e">
        <f>_xlfn.TEXTAFTER(_xlfn.TEXTBEFORE(Table9[[#This Row],[rxn]],"-"&amp;Table9[[#This Row],[enz]]),"RXN-")</f>
        <v>#N/A</v>
      </c>
      <c r="AJ1728" s="1" t="e">
        <f>_xlfn.TEXTBEFORE(Table9[[#This Row],[rxn]],"_",-1)</f>
        <v>#N/A</v>
      </c>
    </row>
    <row r="1729" spans="1:36" ht="17" hidden="1" x14ac:dyDescent="0.25">
      <c r="A1729" t="s">
        <v>10265</v>
      </c>
      <c r="B1729" t="str">
        <f>_xlfn.TEXTAFTER(Table5[[#This Row],[r]],"-",-1)</f>
        <v>rt7226'</v>
      </c>
      <c r="C1729" t="str">
        <f>_xlfn.TEXTAFTER(_xlfn.TEXTBEFORE(Table5[[#This Row],[r]],"-"&amp;Table5[[#This Row],[enz]]),"'RXN-")</f>
        <v>OAADC_c_FWD</v>
      </c>
      <c r="D1729">
        <v>11171.708534568001</v>
      </c>
      <c r="E1729">
        <f>_xlfn.XLOOKUP(Table5[[#This Row],[r]],Table3[r],Table3[kapp],"")</f>
        <v>8988.1774343278394</v>
      </c>
      <c r="F1729">
        <f>Table5[[#This Row],[kapp]]-Table5[[#This Row],[old]]</f>
        <v>2183.5311002401613</v>
      </c>
      <c r="G1729" t="str" cm="1">
        <f t="array" ref="G1729">IF(ROWS(_xlfn._xlws.FILTER(Table5[r],Table5[enz]=Table5[[#This Row],[enz]]))&gt;1,"many","1")</f>
        <v>1</v>
      </c>
      <c r="H1729" t="str" cm="1">
        <f t="array" ref="H1729">IF(ROWS(_xlfn._xlws.FILTER(Table5[r],Table5[rxn-no-enz]=Table5[[#This Row],[rxn-no-enz]]))&gt;1,"many","1")</f>
        <v>1</v>
      </c>
      <c r="I1729" t="str">
        <f>_xlfn.XLOOKUP(SUBSTITUTE(Table5[[#This Row],[r]],"'",""),Table6[rxn],Table6[rxn],"no")</f>
        <v>no</v>
      </c>
      <c r="J1729" t="str" cm="1">
        <f t="array" ref="J1729">_xlfn.XLOOKUP(Table5[[#This Row],[r]],"'"&amp;Table6[rxn]&amp;"'",Table6[expected kapp],"")</f>
        <v/>
      </c>
      <c r="L1729" t="s">
        <v>10102</v>
      </c>
      <c r="M1729">
        <v>8988.1774343278394</v>
      </c>
      <c r="AE1729" s="1" t="s">
        <v>12150</v>
      </c>
      <c r="AF1729" s="1" t="s">
        <v>2778</v>
      </c>
      <c r="AG1729" s="9">
        <v>9.1116992999999994E-11</v>
      </c>
      <c r="AH1729" s="1" t="str">
        <f>_xlfn.TEXTAFTER(Table9[[#This Row],[rxn]],"-",-1)</f>
        <v>rt0334</v>
      </c>
      <c r="AI1729" s="1" t="e">
        <f>_xlfn.TEXTAFTER(_xlfn.TEXTBEFORE(Table9[[#This Row],[rxn]],"-"&amp;Table9[[#This Row],[enz]]),"RXN-")</f>
        <v>#N/A</v>
      </c>
      <c r="AJ1729" s="1" t="e">
        <f>_xlfn.TEXTBEFORE(Table9[[#This Row],[rxn]],"_",-1)</f>
        <v>#N/A</v>
      </c>
    </row>
    <row r="1730" spans="1:36" ht="17" hidden="1" x14ac:dyDescent="0.25">
      <c r="A1730" t="s">
        <v>10266</v>
      </c>
      <c r="B1730" t="str">
        <f>_xlfn.TEXTAFTER(Table5[[#This Row],[r]],"-",-1)</f>
        <v>rt0643'</v>
      </c>
      <c r="C1730" t="str">
        <f>_xlfn.TEXTAFTER(_xlfn.TEXTBEFORE(Table5[[#This Row],[r]],"-"&amp;Table5[[#This Row],[enz]]),"'RXN-")</f>
        <v>OAAtps_m_FWD</v>
      </c>
      <c r="D1730">
        <v>11171.708534568001</v>
      </c>
      <c r="E1730">
        <f>_xlfn.XLOOKUP(Table5[[#This Row],[r]],Table3[r],Table3[kapp],"")</f>
        <v>8988.1774343278394</v>
      </c>
      <c r="F1730">
        <f>Table5[[#This Row],[kapp]]-Table5[[#This Row],[old]]</f>
        <v>2183.5311002401613</v>
      </c>
      <c r="G1730" t="str" cm="1">
        <f t="array" ref="G1730">IF(ROWS(_xlfn._xlws.FILTER(Table5[r],Table5[enz]=Table5[[#This Row],[enz]]))&gt;1,"many","1")</f>
        <v>1</v>
      </c>
      <c r="H1730" t="str" cm="1">
        <f t="array" ref="H1730">IF(ROWS(_xlfn._xlws.FILTER(Table5[r],Table5[rxn-no-enz]=Table5[[#This Row],[rxn-no-enz]]))&gt;1,"many","1")</f>
        <v>1</v>
      </c>
      <c r="I1730" t="str">
        <f>_xlfn.XLOOKUP(SUBSTITUTE(Table5[[#This Row],[r]],"'",""),Table6[rxn],Table6[rxn],"no")</f>
        <v>no</v>
      </c>
      <c r="J1730" t="str" cm="1">
        <f t="array" ref="J1730">_xlfn.XLOOKUP(Table5[[#This Row],[r]],"'"&amp;Table6[rxn]&amp;"'",Table6[expected kapp],"")</f>
        <v/>
      </c>
      <c r="L1730" t="s">
        <v>8247</v>
      </c>
      <c r="M1730">
        <v>8988.1774343278394</v>
      </c>
      <c r="AE1730" s="1" t="s">
        <v>12151</v>
      </c>
      <c r="AF1730" s="1" t="s">
        <v>2778</v>
      </c>
      <c r="AG1730" s="9">
        <v>9.7090050999999995E-11</v>
      </c>
      <c r="AH1730" s="1" t="str">
        <f>_xlfn.TEXTAFTER(Table9[[#This Row],[rxn]],"-",-1)</f>
        <v>rt0339</v>
      </c>
      <c r="AI1730" s="1" t="e">
        <f>_xlfn.TEXTAFTER(_xlfn.TEXTBEFORE(Table9[[#This Row],[rxn]],"-"&amp;Table9[[#This Row],[enz]]),"RXN-")</f>
        <v>#N/A</v>
      </c>
      <c r="AJ1730" s="1" t="e">
        <f>_xlfn.TEXTBEFORE(Table9[[#This Row],[rxn]],"_",-1)</f>
        <v>#N/A</v>
      </c>
    </row>
    <row r="1731" spans="1:36" ht="17" hidden="1" x14ac:dyDescent="0.25">
      <c r="A1731" t="s">
        <v>10267</v>
      </c>
      <c r="B1731" t="str">
        <f>_xlfn.TEXTAFTER(Table5[[#This Row],[r]],"-",-1)</f>
        <v>rt2815_c'</v>
      </c>
      <c r="C1731" t="str">
        <f>_xlfn.TEXTAFTER(_xlfn.TEXTBEFORE(Table5[[#This Row],[r]],"-"&amp;Table5[[#This Row],[enz]]),"'RXN-")</f>
        <v>OAR1_c_FWD</v>
      </c>
      <c r="D1731">
        <v>11171.708534568001</v>
      </c>
      <c r="E1731">
        <f>_xlfn.XLOOKUP(Table5[[#This Row],[r]],Table3[r],Table3[kapp],"")</f>
        <v>8988.1774343278394</v>
      </c>
      <c r="F1731">
        <f>Table5[[#This Row],[kapp]]-Table5[[#This Row],[old]]</f>
        <v>2183.5311002401613</v>
      </c>
      <c r="G1731" t="str" cm="1">
        <f t="array" ref="G1731">IF(ROWS(_xlfn._xlws.FILTER(Table5[r],Table5[enz]=Table5[[#This Row],[enz]]))&gt;1,"many","1")</f>
        <v>many</v>
      </c>
      <c r="H1731" t="str" cm="1">
        <f t="array" ref="H1731">IF(ROWS(_xlfn._xlws.FILTER(Table5[r],Table5[rxn-no-enz]=Table5[[#This Row],[rxn-no-enz]]))&gt;1,"many","1")</f>
        <v>1</v>
      </c>
      <c r="I1731" t="str">
        <f>_xlfn.XLOOKUP(SUBSTITUTE(Table5[[#This Row],[r]],"'",""),Table6[rxn],Table6[rxn],"no")</f>
        <v>no</v>
      </c>
      <c r="J1731" t="str" cm="1">
        <f t="array" ref="J1731">_xlfn.XLOOKUP(Table5[[#This Row],[r]],"'"&amp;Table6[rxn]&amp;"'",Table6[expected kapp],"")</f>
        <v/>
      </c>
      <c r="L1731" t="s">
        <v>10103</v>
      </c>
      <c r="M1731">
        <v>8988.1774343278394</v>
      </c>
      <c r="AE1731" s="1" t="s">
        <v>12152</v>
      </c>
      <c r="AF1731" s="1" t="s">
        <v>2778</v>
      </c>
      <c r="AG1731" s="9">
        <v>2.40844229E-10</v>
      </c>
      <c r="AH1731" s="1" t="str">
        <f>_xlfn.TEXTAFTER(Table9[[#This Row],[rxn]],"-",-1)</f>
        <v>rt0341</v>
      </c>
      <c r="AI1731" s="1" t="e">
        <f>_xlfn.TEXTAFTER(_xlfn.TEXTBEFORE(Table9[[#This Row],[rxn]],"-"&amp;Table9[[#This Row],[enz]]),"RXN-")</f>
        <v>#N/A</v>
      </c>
      <c r="AJ1731" s="1" t="e">
        <f>_xlfn.TEXTBEFORE(Table9[[#This Row],[rxn]],"_",-1)</f>
        <v>#N/A</v>
      </c>
    </row>
    <row r="1732" spans="1:36" ht="17" hidden="1" x14ac:dyDescent="0.25">
      <c r="A1732" t="s">
        <v>10268</v>
      </c>
      <c r="B1732" t="str">
        <f>_xlfn.TEXTAFTER(Table5[[#This Row],[r]],"-",-1)</f>
        <v>rt2815_c'</v>
      </c>
      <c r="C1732" t="str">
        <f>_xlfn.TEXTAFTER(_xlfn.TEXTBEFORE(Table5[[#This Row],[r]],"-"&amp;Table5[[#This Row],[enz]]),"'RXN-")</f>
        <v>OAR1_c_REV</v>
      </c>
      <c r="D1732">
        <v>11171.708534568001</v>
      </c>
      <c r="E1732">
        <f>_xlfn.XLOOKUP(Table5[[#This Row],[r]],Table3[r],Table3[kapp],"")</f>
        <v>8988.1774343278394</v>
      </c>
      <c r="F1732">
        <f>Table5[[#This Row],[kapp]]-Table5[[#This Row],[old]]</f>
        <v>2183.5311002401613</v>
      </c>
      <c r="G1732" t="str" cm="1">
        <f t="array" ref="G1732">IF(ROWS(_xlfn._xlws.FILTER(Table5[r],Table5[enz]=Table5[[#This Row],[enz]]))&gt;1,"many","1")</f>
        <v>many</v>
      </c>
      <c r="H1732" t="str" cm="1">
        <f t="array" ref="H1732">IF(ROWS(_xlfn._xlws.FILTER(Table5[r],Table5[rxn-no-enz]=Table5[[#This Row],[rxn-no-enz]]))&gt;1,"many","1")</f>
        <v>1</v>
      </c>
      <c r="I1732" t="str">
        <f>_xlfn.XLOOKUP(SUBSTITUTE(Table5[[#This Row],[r]],"'",""),Table6[rxn],Table6[rxn],"no")</f>
        <v>no</v>
      </c>
      <c r="J1732" t="str" cm="1">
        <f t="array" ref="J1732">_xlfn.XLOOKUP(Table5[[#This Row],[r]],"'"&amp;Table6[rxn]&amp;"'",Table6[expected kapp],"")</f>
        <v/>
      </c>
      <c r="L1732" t="s">
        <v>10104</v>
      </c>
      <c r="M1732">
        <v>8988.1774343278394</v>
      </c>
      <c r="AE1732" s="1" t="s">
        <v>12153</v>
      </c>
      <c r="AF1732" s="1" t="s">
        <v>2778</v>
      </c>
      <c r="AG1732" s="9">
        <v>7.1777160000000004E-12</v>
      </c>
      <c r="AH1732" s="1" t="str">
        <f>_xlfn.TEXTAFTER(Table9[[#This Row],[rxn]],"-",-1)</f>
        <v>rt0344</v>
      </c>
      <c r="AI1732" s="1" t="e">
        <f>_xlfn.TEXTAFTER(_xlfn.TEXTBEFORE(Table9[[#This Row],[rxn]],"-"&amp;Table9[[#This Row],[enz]]),"RXN-")</f>
        <v>#N/A</v>
      </c>
      <c r="AJ1732" s="1" t="e">
        <f>_xlfn.TEXTBEFORE(Table9[[#This Row],[rxn]],"_",-1)</f>
        <v>#N/A</v>
      </c>
    </row>
    <row r="1733" spans="1:36" ht="17" hidden="1" x14ac:dyDescent="0.25">
      <c r="A1733" t="s">
        <v>10269</v>
      </c>
      <c r="B1733" t="str">
        <f>_xlfn.TEXTAFTER(Table5[[#This Row],[r]],"-",-1)</f>
        <v>rt2815_c'</v>
      </c>
      <c r="C1733" t="str">
        <f>_xlfn.TEXTAFTER(_xlfn.TEXTBEFORE(Table5[[#This Row],[r]],"-"&amp;Table5[[#This Row],[enz]]),"'RXN-")</f>
        <v>OAR2_c_FWD</v>
      </c>
      <c r="D1733">
        <v>11171.708534568001</v>
      </c>
      <c r="E1733">
        <f>_xlfn.XLOOKUP(Table5[[#This Row],[r]],Table3[r],Table3[kapp],"")</f>
        <v>8988.1774343278394</v>
      </c>
      <c r="F1733">
        <f>Table5[[#This Row],[kapp]]-Table5[[#This Row],[old]]</f>
        <v>2183.5311002401613</v>
      </c>
      <c r="G1733" t="str" cm="1">
        <f t="array" ref="G1733">IF(ROWS(_xlfn._xlws.FILTER(Table5[r],Table5[enz]=Table5[[#This Row],[enz]]))&gt;1,"many","1")</f>
        <v>many</v>
      </c>
      <c r="H1733" t="str" cm="1">
        <f t="array" ref="H1733">IF(ROWS(_xlfn._xlws.FILTER(Table5[r],Table5[rxn-no-enz]=Table5[[#This Row],[rxn-no-enz]]))&gt;1,"many","1")</f>
        <v>1</v>
      </c>
      <c r="I1733" t="str">
        <f>_xlfn.XLOOKUP(SUBSTITUTE(Table5[[#This Row],[r]],"'",""),Table6[rxn],Table6[rxn],"no")</f>
        <v>no</v>
      </c>
      <c r="J1733" t="str" cm="1">
        <f t="array" ref="J1733">_xlfn.XLOOKUP(Table5[[#This Row],[r]],"'"&amp;Table6[rxn]&amp;"'",Table6[expected kapp],"")</f>
        <v/>
      </c>
      <c r="L1733" t="s">
        <v>10105</v>
      </c>
      <c r="M1733">
        <v>8988.1774343278394</v>
      </c>
      <c r="AE1733" s="1" t="s">
        <v>12154</v>
      </c>
      <c r="AF1733" s="1" t="s">
        <v>2778</v>
      </c>
      <c r="AG1733" s="9">
        <v>1.2090632999999901E-11</v>
      </c>
      <c r="AH1733" s="1" t="str">
        <f>_xlfn.TEXTAFTER(Table9[[#This Row],[rxn]],"-",-1)</f>
        <v>rt0353</v>
      </c>
      <c r="AI1733" s="1" t="e">
        <f>_xlfn.TEXTAFTER(_xlfn.TEXTBEFORE(Table9[[#This Row],[rxn]],"-"&amp;Table9[[#This Row],[enz]]),"RXN-")</f>
        <v>#N/A</v>
      </c>
      <c r="AJ1733" s="1" t="e">
        <f>_xlfn.TEXTBEFORE(Table9[[#This Row],[rxn]],"_",-1)</f>
        <v>#N/A</v>
      </c>
    </row>
    <row r="1734" spans="1:36" ht="17" hidden="1" x14ac:dyDescent="0.25">
      <c r="A1734" t="s">
        <v>10270</v>
      </c>
      <c r="B1734" t="str">
        <f>_xlfn.TEXTAFTER(Table5[[#This Row],[r]],"-",-1)</f>
        <v>rt2815_c'</v>
      </c>
      <c r="C1734" t="str">
        <f>_xlfn.TEXTAFTER(_xlfn.TEXTBEFORE(Table5[[#This Row],[r]],"-"&amp;Table5[[#This Row],[enz]]),"'RXN-")</f>
        <v>OAR2_c_REV</v>
      </c>
      <c r="D1734">
        <v>11171.708534568001</v>
      </c>
      <c r="E1734">
        <f>_xlfn.XLOOKUP(Table5[[#This Row],[r]],Table3[r],Table3[kapp],"")</f>
        <v>8988.1774343278394</v>
      </c>
      <c r="F1734">
        <f>Table5[[#This Row],[kapp]]-Table5[[#This Row],[old]]</f>
        <v>2183.5311002401613</v>
      </c>
      <c r="G1734" t="str" cm="1">
        <f t="array" ref="G1734">IF(ROWS(_xlfn._xlws.FILTER(Table5[r],Table5[enz]=Table5[[#This Row],[enz]]))&gt;1,"many","1")</f>
        <v>many</v>
      </c>
      <c r="H1734" t="str" cm="1">
        <f t="array" ref="H1734">IF(ROWS(_xlfn._xlws.FILTER(Table5[r],Table5[rxn-no-enz]=Table5[[#This Row],[rxn-no-enz]]))&gt;1,"many","1")</f>
        <v>1</v>
      </c>
      <c r="I1734" t="str">
        <f>_xlfn.XLOOKUP(SUBSTITUTE(Table5[[#This Row],[r]],"'",""),Table6[rxn],Table6[rxn],"no")</f>
        <v>no</v>
      </c>
      <c r="J1734" t="str" cm="1">
        <f t="array" ref="J1734">_xlfn.XLOOKUP(Table5[[#This Row],[r]],"'"&amp;Table6[rxn]&amp;"'",Table6[expected kapp],"")</f>
        <v/>
      </c>
      <c r="L1734" t="s">
        <v>10106</v>
      </c>
      <c r="M1734">
        <v>8988.1774343278394</v>
      </c>
      <c r="AE1734" s="1" t="s">
        <v>12155</v>
      </c>
      <c r="AF1734" s="1" t="s">
        <v>2778</v>
      </c>
      <c r="AG1734" s="9">
        <v>2.0695434000000001E-11</v>
      </c>
      <c r="AH1734" s="1" t="str">
        <f>_xlfn.TEXTAFTER(Table9[[#This Row],[rxn]],"-",-1)</f>
        <v>rt0357</v>
      </c>
      <c r="AI1734" s="1" t="e">
        <f>_xlfn.TEXTAFTER(_xlfn.TEXTBEFORE(Table9[[#This Row],[rxn]],"-"&amp;Table9[[#This Row],[enz]]),"RXN-")</f>
        <v>#N/A</v>
      </c>
      <c r="AJ1734" s="1" t="e">
        <f>_xlfn.TEXTBEFORE(Table9[[#This Row],[rxn]],"_",-1)</f>
        <v>#N/A</v>
      </c>
    </row>
    <row r="1735" spans="1:36" ht="17" hidden="1" x14ac:dyDescent="0.25">
      <c r="A1735" t="s">
        <v>10271</v>
      </c>
      <c r="B1735" t="str">
        <f>_xlfn.TEXTAFTER(Table5[[#This Row],[r]],"-",-1)</f>
        <v>rt0607'</v>
      </c>
      <c r="C1735" t="str">
        <f>_xlfn.TEXTAFTER(_xlfn.TEXTBEFORE(Table5[[#This Row],[r]],"-"&amp;Table5[[#This Row],[enz]]),"'RXN-")</f>
        <v>OAR3_m_FWD</v>
      </c>
      <c r="D1735">
        <v>11171.708534568001</v>
      </c>
      <c r="E1735">
        <f>_xlfn.XLOOKUP(Table5[[#This Row],[r]],Table3[r],Table3[kapp],"")</f>
        <v>8988.1774343278394</v>
      </c>
      <c r="F1735">
        <f>Table5[[#This Row],[kapp]]-Table5[[#This Row],[old]]</f>
        <v>2183.5311002401613</v>
      </c>
      <c r="G1735" t="str" cm="1">
        <f t="array" ref="G1735">IF(ROWS(_xlfn._xlws.FILTER(Table5[r],Table5[enz]=Table5[[#This Row],[enz]]))&gt;1,"many","1")</f>
        <v>many</v>
      </c>
      <c r="H1735" t="str" cm="1">
        <f t="array" ref="H1735">IF(ROWS(_xlfn._xlws.FILTER(Table5[r],Table5[rxn-no-enz]=Table5[[#This Row],[rxn-no-enz]]))&gt;1,"many","1")</f>
        <v>1</v>
      </c>
      <c r="I1735" t="str">
        <f>_xlfn.XLOOKUP(SUBSTITUTE(Table5[[#This Row],[r]],"'",""),Table6[rxn],Table6[rxn],"no")</f>
        <v>no</v>
      </c>
      <c r="J1735" t="str" cm="1">
        <f t="array" ref="J1735">_xlfn.XLOOKUP(Table5[[#This Row],[r]],"'"&amp;Table6[rxn]&amp;"'",Table6[expected kapp],"")</f>
        <v/>
      </c>
      <c r="L1735" t="s">
        <v>8496</v>
      </c>
      <c r="M1735">
        <v>282002.860662619</v>
      </c>
      <c r="AE1735" s="1" t="s">
        <v>12156</v>
      </c>
      <c r="AF1735" s="1" t="s">
        <v>2778</v>
      </c>
      <c r="AG1735" s="9">
        <v>2.18657502999999E-10</v>
      </c>
      <c r="AH1735" s="1" t="str">
        <f>_xlfn.TEXTAFTER(Table9[[#This Row],[rxn]],"-",-1)</f>
        <v>rt0376</v>
      </c>
      <c r="AI1735" s="1" t="e">
        <f>_xlfn.TEXTAFTER(_xlfn.TEXTBEFORE(Table9[[#This Row],[rxn]],"-"&amp;Table9[[#This Row],[enz]]),"RXN-")</f>
        <v>#N/A</v>
      </c>
      <c r="AJ1735" s="1" t="e">
        <f>_xlfn.TEXTBEFORE(Table9[[#This Row],[rxn]],"_",-1)</f>
        <v>#N/A</v>
      </c>
    </row>
    <row r="1736" spans="1:36" ht="17" hidden="1" x14ac:dyDescent="0.25">
      <c r="A1736" t="s">
        <v>10272</v>
      </c>
      <c r="B1736" t="str">
        <f>_xlfn.TEXTAFTER(Table5[[#This Row],[r]],"-",-1)</f>
        <v>rt0607'</v>
      </c>
      <c r="C1736" t="str">
        <f>_xlfn.TEXTAFTER(_xlfn.TEXTBEFORE(Table5[[#This Row],[r]],"-"&amp;Table5[[#This Row],[enz]]),"'RXN-")</f>
        <v>OAR3_m_REV</v>
      </c>
      <c r="D1736">
        <v>11171.708534568001</v>
      </c>
      <c r="E1736">
        <f>_xlfn.XLOOKUP(Table5[[#This Row],[r]],Table3[r],Table3[kapp],"")</f>
        <v>8988.1774343278394</v>
      </c>
      <c r="F1736">
        <f>Table5[[#This Row],[kapp]]-Table5[[#This Row],[old]]</f>
        <v>2183.5311002401613</v>
      </c>
      <c r="G1736" t="str" cm="1">
        <f t="array" ref="G1736">IF(ROWS(_xlfn._xlws.FILTER(Table5[r],Table5[enz]=Table5[[#This Row],[enz]]))&gt;1,"many","1")</f>
        <v>many</v>
      </c>
      <c r="H1736" t="str" cm="1">
        <f t="array" ref="H1736">IF(ROWS(_xlfn._xlws.FILTER(Table5[r],Table5[rxn-no-enz]=Table5[[#This Row],[rxn-no-enz]]))&gt;1,"many","1")</f>
        <v>1</v>
      </c>
      <c r="I1736" t="str">
        <f>_xlfn.XLOOKUP(SUBSTITUTE(Table5[[#This Row],[r]],"'",""),Table6[rxn],Table6[rxn],"no")</f>
        <v>no</v>
      </c>
      <c r="J1736" t="str" cm="1">
        <f t="array" ref="J1736">_xlfn.XLOOKUP(Table5[[#This Row],[r]],"'"&amp;Table6[rxn]&amp;"'",Table6[expected kapp],"")</f>
        <v/>
      </c>
      <c r="L1736" t="s">
        <v>8497</v>
      </c>
      <c r="M1736">
        <v>161142.07114279101</v>
      </c>
      <c r="AE1736" s="1" t="s">
        <v>12157</v>
      </c>
      <c r="AF1736" s="1" t="s">
        <v>2778</v>
      </c>
      <c r="AG1736" s="9">
        <v>6.6106693499999997E-10</v>
      </c>
      <c r="AH1736" s="1" t="str">
        <f>_xlfn.TEXTAFTER(Table9[[#This Row],[rxn]],"-",-1)</f>
        <v>rt0390</v>
      </c>
      <c r="AI1736" s="1" t="e">
        <f>_xlfn.TEXTAFTER(_xlfn.TEXTBEFORE(Table9[[#This Row],[rxn]],"-"&amp;Table9[[#This Row],[enz]]),"RXN-")</f>
        <v>#N/A</v>
      </c>
      <c r="AJ1736" s="1" t="e">
        <f>_xlfn.TEXTBEFORE(Table9[[#This Row],[rxn]],"_",-1)</f>
        <v>#N/A</v>
      </c>
    </row>
    <row r="1737" spans="1:36" ht="17" hidden="1" x14ac:dyDescent="0.25">
      <c r="A1737" t="s">
        <v>10273</v>
      </c>
      <c r="B1737" t="str">
        <f>_xlfn.TEXTAFTER(Table5[[#This Row],[r]],"-",-1)</f>
        <v>rt15442799'</v>
      </c>
      <c r="C1737" t="str">
        <f>_xlfn.TEXTAFTER(_xlfn.TEXTBEFORE(Table5[[#This Row],[r]],"-"&amp;Table5[[#This Row],[enz]]),"'RXN-")</f>
        <v>OCDCAt_c_e_FWD</v>
      </c>
      <c r="D1737">
        <v>11171.708534568001</v>
      </c>
      <c r="E1737">
        <f>_xlfn.XLOOKUP(Table5[[#This Row],[r]],Table3[r],Table3[kapp],"")</f>
        <v>8988.1774343278394</v>
      </c>
      <c r="F1737">
        <f>Table5[[#This Row],[kapp]]-Table5[[#This Row],[old]]</f>
        <v>2183.5311002401613</v>
      </c>
      <c r="G1737" t="str" cm="1">
        <f t="array" ref="G1737">IF(ROWS(_xlfn._xlws.FILTER(Table5[r],Table5[enz]=Table5[[#This Row],[enz]]))&gt;1,"many","1")</f>
        <v>many</v>
      </c>
      <c r="H1737" t="str" cm="1">
        <f t="array" ref="H1737">IF(ROWS(_xlfn._xlws.FILTER(Table5[r],Table5[rxn-no-enz]=Table5[[#This Row],[rxn-no-enz]]))&gt;1,"many","1")</f>
        <v>1</v>
      </c>
      <c r="I1737" t="str">
        <f>_xlfn.XLOOKUP(SUBSTITUTE(Table5[[#This Row],[r]],"'",""),Table6[rxn],Table6[rxn],"no")</f>
        <v>no</v>
      </c>
      <c r="J1737" t="str" cm="1">
        <f t="array" ref="J1737">_xlfn.XLOOKUP(Table5[[#This Row],[r]],"'"&amp;Table6[rxn]&amp;"'",Table6[expected kapp],"")</f>
        <v/>
      </c>
      <c r="L1737" t="s">
        <v>10107</v>
      </c>
      <c r="M1737">
        <v>8988.1774343278394</v>
      </c>
      <c r="AE1737" s="1" t="s">
        <v>12158</v>
      </c>
      <c r="AF1737" s="1" t="s">
        <v>2778</v>
      </c>
      <c r="AG1737" s="9">
        <v>4.07229E-13</v>
      </c>
      <c r="AH1737" s="1" t="str">
        <f>_xlfn.TEXTAFTER(Table9[[#This Row],[rxn]],"-",-1)</f>
        <v>rt0398</v>
      </c>
      <c r="AI1737" s="1" t="e">
        <f>_xlfn.TEXTAFTER(_xlfn.TEXTBEFORE(Table9[[#This Row],[rxn]],"-"&amp;Table9[[#This Row],[enz]]),"RXN-")</f>
        <v>#N/A</v>
      </c>
      <c r="AJ1737" s="1" t="e">
        <f>_xlfn.TEXTBEFORE(Table9[[#This Row],[rxn]],"_",-1)</f>
        <v>#N/A</v>
      </c>
    </row>
    <row r="1738" spans="1:36" ht="17" hidden="1" x14ac:dyDescent="0.25">
      <c r="A1738" t="s">
        <v>10274</v>
      </c>
      <c r="B1738" t="str">
        <f>_xlfn.TEXTAFTER(Table5[[#This Row],[r]],"-",-1)</f>
        <v>rt15442799'</v>
      </c>
      <c r="C1738" t="str">
        <f>_xlfn.TEXTAFTER(_xlfn.TEXTBEFORE(Table5[[#This Row],[r]],"-"&amp;Table5[[#This Row],[enz]]),"'RXN-")</f>
        <v>OCDCAt_c_e_REV</v>
      </c>
      <c r="D1738">
        <v>11171.708534568001</v>
      </c>
      <c r="E1738">
        <f>_xlfn.XLOOKUP(Table5[[#This Row],[r]],Table3[r],Table3[kapp],"")</f>
        <v>8988.1774343278394</v>
      </c>
      <c r="F1738">
        <f>Table5[[#This Row],[kapp]]-Table5[[#This Row],[old]]</f>
        <v>2183.5311002401613</v>
      </c>
      <c r="G1738" t="str" cm="1">
        <f t="array" ref="G1738">IF(ROWS(_xlfn._xlws.FILTER(Table5[r],Table5[enz]=Table5[[#This Row],[enz]]))&gt;1,"many","1")</f>
        <v>many</v>
      </c>
      <c r="H1738" t="str" cm="1">
        <f t="array" ref="H1738">IF(ROWS(_xlfn._xlws.FILTER(Table5[r],Table5[rxn-no-enz]=Table5[[#This Row],[rxn-no-enz]]))&gt;1,"many","1")</f>
        <v>1</v>
      </c>
      <c r="I1738" t="str">
        <f>_xlfn.XLOOKUP(SUBSTITUTE(Table5[[#This Row],[r]],"'",""),Table6[rxn],Table6[rxn],"no")</f>
        <v>no</v>
      </c>
      <c r="J1738" t="str" cm="1">
        <f t="array" ref="J1738">_xlfn.XLOOKUP(Table5[[#This Row],[r]],"'"&amp;Table6[rxn]&amp;"'",Table6[expected kapp],"")</f>
        <v/>
      </c>
      <c r="L1738" t="s">
        <v>10108</v>
      </c>
      <c r="M1738">
        <v>8988.1774343278394</v>
      </c>
      <c r="AE1738" s="1" t="s">
        <v>12159</v>
      </c>
      <c r="AF1738" s="1" t="s">
        <v>2778</v>
      </c>
      <c r="AG1738" s="9">
        <v>1.2361757E-11</v>
      </c>
      <c r="AH1738" s="1" t="str">
        <f>_xlfn.TEXTAFTER(Table9[[#This Row],[rxn]],"-",-1)</f>
        <v>rt0400</v>
      </c>
      <c r="AI1738" s="1" t="e">
        <f>_xlfn.TEXTAFTER(_xlfn.TEXTBEFORE(Table9[[#This Row],[rxn]],"-"&amp;Table9[[#This Row],[enz]]),"RXN-")</f>
        <v>#N/A</v>
      </c>
      <c r="AJ1738" s="1" t="e">
        <f>_xlfn.TEXTBEFORE(Table9[[#This Row],[rxn]],"_",-1)</f>
        <v>#N/A</v>
      </c>
    </row>
    <row r="1739" spans="1:36" ht="17" hidden="1" x14ac:dyDescent="0.25">
      <c r="A1739" t="s">
        <v>10275</v>
      </c>
      <c r="B1739" t="str">
        <f>_xlfn.TEXTAFTER(Table5[[#This Row],[r]],"-",-1)</f>
        <v>rt15442799'</v>
      </c>
      <c r="C1739" t="str">
        <f>_xlfn.TEXTAFTER(_xlfn.TEXTBEFORE(Table5[[#This Row],[r]],"-"&amp;Table5[[#This Row],[enz]]),"'RXN-")</f>
        <v>OCDCEAt_c_e_FWD</v>
      </c>
      <c r="D1739">
        <v>11171.708534568001</v>
      </c>
      <c r="E1739">
        <f>_xlfn.XLOOKUP(Table5[[#This Row],[r]],Table3[r],Table3[kapp],"")</f>
        <v>8988.1774343278394</v>
      </c>
      <c r="F1739">
        <f>Table5[[#This Row],[kapp]]-Table5[[#This Row],[old]]</f>
        <v>2183.5311002401613</v>
      </c>
      <c r="G1739" t="str" cm="1">
        <f t="array" ref="G1739">IF(ROWS(_xlfn._xlws.FILTER(Table5[r],Table5[enz]=Table5[[#This Row],[enz]]))&gt;1,"many","1")</f>
        <v>many</v>
      </c>
      <c r="H1739" t="str" cm="1">
        <f t="array" ref="H1739">IF(ROWS(_xlfn._xlws.FILTER(Table5[r],Table5[rxn-no-enz]=Table5[[#This Row],[rxn-no-enz]]))&gt;1,"many","1")</f>
        <v>1</v>
      </c>
      <c r="I1739" t="str">
        <f>_xlfn.XLOOKUP(SUBSTITUTE(Table5[[#This Row],[r]],"'",""),Table6[rxn],Table6[rxn],"no")</f>
        <v>no</v>
      </c>
      <c r="J1739" t="str" cm="1">
        <f t="array" ref="J1739">_xlfn.XLOOKUP(Table5[[#This Row],[r]],"'"&amp;Table6[rxn]&amp;"'",Table6[expected kapp],"")</f>
        <v/>
      </c>
      <c r="L1739" t="s">
        <v>10109</v>
      </c>
      <c r="M1739">
        <v>8988.1774343278394</v>
      </c>
      <c r="AE1739" s="1" t="s">
        <v>12160</v>
      </c>
      <c r="AF1739" s="1" t="s">
        <v>2778</v>
      </c>
      <c r="AG1739" s="9">
        <v>3.7586649999999999E-10</v>
      </c>
      <c r="AH1739" s="1" t="str">
        <f>_xlfn.TEXTAFTER(Table9[[#This Row],[rxn]],"-",-1)</f>
        <v>rt0409</v>
      </c>
      <c r="AI1739" s="1" t="e">
        <f>_xlfn.TEXTAFTER(_xlfn.TEXTBEFORE(Table9[[#This Row],[rxn]],"-"&amp;Table9[[#This Row],[enz]]),"RXN-")</f>
        <v>#N/A</v>
      </c>
      <c r="AJ1739" s="1" t="e">
        <f>_xlfn.TEXTBEFORE(Table9[[#This Row],[rxn]],"_",-1)</f>
        <v>#N/A</v>
      </c>
    </row>
    <row r="1740" spans="1:36" ht="17" hidden="1" x14ac:dyDescent="0.25">
      <c r="A1740" t="s">
        <v>10276</v>
      </c>
      <c r="B1740" t="str">
        <f>_xlfn.TEXTAFTER(Table5[[#This Row],[r]],"-",-1)</f>
        <v>rt15442799'</v>
      </c>
      <c r="C1740" t="str">
        <f>_xlfn.TEXTAFTER(_xlfn.TEXTBEFORE(Table5[[#This Row],[r]],"-"&amp;Table5[[#This Row],[enz]]),"'RXN-")</f>
        <v>OCDCEAt_c_e_REV</v>
      </c>
      <c r="D1740">
        <v>11171.708534568001</v>
      </c>
      <c r="E1740">
        <f>_xlfn.XLOOKUP(Table5[[#This Row],[r]],Table3[r],Table3[kapp],"")</f>
        <v>8988.1774343278394</v>
      </c>
      <c r="F1740">
        <f>Table5[[#This Row],[kapp]]-Table5[[#This Row],[old]]</f>
        <v>2183.5311002401613</v>
      </c>
      <c r="G1740" t="str" cm="1">
        <f t="array" ref="G1740">IF(ROWS(_xlfn._xlws.FILTER(Table5[r],Table5[enz]=Table5[[#This Row],[enz]]))&gt;1,"many","1")</f>
        <v>many</v>
      </c>
      <c r="H1740" t="str" cm="1">
        <f t="array" ref="H1740">IF(ROWS(_xlfn._xlws.FILTER(Table5[r],Table5[rxn-no-enz]=Table5[[#This Row],[rxn-no-enz]]))&gt;1,"many","1")</f>
        <v>1</v>
      </c>
      <c r="I1740" t="str">
        <f>_xlfn.XLOOKUP(SUBSTITUTE(Table5[[#This Row],[r]],"'",""),Table6[rxn],Table6[rxn],"no")</f>
        <v>no</v>
      </c>
      <c r="J1740" t="str" cm="1">
        <f t="array" ref="J1740">_xlfn.XLOOKUP(Table5[[#This Row],[r]],"'"&amp;Table6[rxn]&amp;"'",Table6[expected kapp],"")</f>
        <v/>
      </c>
      <c r="L1740" t="s">
        <v>8498</v>
      </c>
      <c r="M1740">
        <v>9.0785840778929199</v>
      </c>
      <c r="AE1740" s="1" t="s">
        <v>12161</v>
      </c>
      <c r="AF1740" s="1" t="s">
        <v>2778</v>
      </c>
      <c r="AG1740" s="9">
        <v>0</v>
      </c>
      <c r="AH1740" s="1" t="str">
        <f>_xlfn.TEXTAFTER(Table9[[#This Row],[rxn]],"-",-1)</f>
        <v>rt0413</v>
      </c>
      <c r="AI1740" s="1" t="e">
        <f>_xlfn.TEXTAFTER(_xlfn.TEXTBEFORE(Table9[[#This Row],[rxn]],"-"&amp;Table9[[#This Row],[enz]]),"RXN-")</f>
        <v>#N/A</v>
      </c>
      <c r="AJ1740" s="1" t="e">
        <f>_xlfn.TEXTBEFORE(Table9[[#This Row],[rxn]],"_",-1)</f>
        <v>#N/A</v>
      </c>
    </row>
    <row r="1741" spans="1:36" ht="17" hidden="1" x14ac:dyDescent="0.25">
      <c r="A1741" t="s">
        <v>10277</v>
      </c>
      <c r="B1741" t="str">
        <f>_xlfn.TEXTAFTER(Table5[[#This Row],[r]],"-",-1)</f>
        <v>rt4722'</v>
      </c>
      <c r="C1741" t="str">
        <f>_xlfn.TEXTAFTER(_xlfn.TEXTBEFORE(Table5[[#This Row],[r]],"-"&amp;Table5[[#This Row],[enz]]),"'RXN-")</f>
        <v>OCOAT1_m_FWD</v>
      </c>
      <c r="D1741">
        <v>11171.708534568001</v>
      </c>
      <c r="E1741">
        <f>_xlfn.XLOOKUP(Table5[[#This Row],[r]],Table3[r],Table3[kapp],"")</f>
        <v>8988.1774343278394</v>
      </c>
      <c r="F1741">
        <f>Table5[[#This Row],[kapp]]-Table5[[#This Row],[old]]</f>
        <v>2183.5311002401613</v>
      </c>
      <c r="G1741" t="str" cm="1">
        <f t="array" ref="G1741">IF(ROWS(_xlfn._xlws.FILTER(Table5[r],Table5[enz]=Table5[[#This Row],[enz]]))&gt;1,"many","1")</f>
        <v>many</v>
      </c>
      <c r="H1741" t="str" cm="1">
        <f t="array" ref="H1741">IF(ROWS(_xlfn._xlws.FILTER(Table5[r],Table5[rxn-no-enz]=Table5[[#This Row],[rxn-no-enz]]))&gt;1,"many","1")</f>
        <v>1</v>
      </c>
      <c r="I1741" t="str">
        <f>_xlfn.XLOOKUP(SUBSTITUTE(Table5[[#This Row],[r]],"'",""),Table6[rxn],Table6[rxn],"no")</f>
        <v>no</v>
      </c>
      <c r="J1741" t="str" cm="1">
        <f t="array" ref="J1741">_xlfn.XLOOKUP(Table5[[#This Row],[r]],"'"&amp;Table6[rxn]&amp;"'",Table6[expected kapp],"")</f>
        <v/>
      </c>
      <c r="L1741" t="s">
        <v>8499</v>
      </c>
      <c r="M1741">
        <v>568502.52185739204</v>
      </c>
      <c r="AE1741" s="1" t="s">
        <v>12162</v>
      </c>
      <c r="AF1741" s="1" t="s">
        <v>2778</v>
      </c>
      <c r="AG1741" s="9">
        <v>3.0145998900000002E-10</v>
      </c>
      <c r="AH1741" s="1" t="str">
        <f>_xlfn.TEXTAFTER(Table9[[#This Row],[rxn]],"-",-1)</f>
        <v>rt0422_c</v>
      </c>
      <c r="AI1741" s="1" t="e">
        <f>_xlfn.TEXTAFTER(_xlfn.TEXTBEFORE(Table9[[#This Row],[rxn]],"-"&amp;Table9[[#This Row],[enz]]),"RXN-")</f>
        <v>#N/A</v>
      </c>
      <c r="AJ1741" s="1" t="str">
        <f>_xlfn.TEXTBEFORE(Table9[[#This Row],[rxn]],"_",-1)</f>
        <v>PROWASTE-rt0422</v>
      </c>
    </row>
    <row r="1742" spans="1:36" ht="17" hidden="1" x14ac:dyDescent="0.25">
      <c r="A1742" t="s">
        <v>10278</v>
      </c>
      <c r="B1742" t="str">
        <f>_xlfn.TEXTAFTER(Table5[[#This Row],[r]],"-",-1)</f>
        <v>rt15442799'</v>
      </c>
      <c r="C1742" t="str">
        <f>_xlfn.TEXTAFTER(_xlfn.TEXTBEFORE(Table5[[#This Row],[r]],"-"&amp;Table5[[#This Row],[enz]]),"'RXN-")</f>
        <v>OCTAt_c_e_FWD</v>
      </c>
      <c r="D1742">
        <v>11171.708534568001</v>
      </c>
      <c r="E1742">
        <f>_xlfn.XLOOKUP(Table5[[#This Row],[r]],Table3[r],Table3[kapp],"")</f>
        <v>8988.1774343278394</v>
      </c>
      <c r="F1742">
        <f>Table5[[#This Row],[kapp]]-Table5[[#This Row],[old]]</f>
        <v>2183.5311002401613</v>
      </c>
      <c r="G1742" t="str" cm="1">
        <f t="array" ref="G1742">IF(ROWS(_xlfn._xlws.FILTER(Table5[r],Table5[enz]=Table5[[#This Row],[enz]]))&gt;1,"many","1")</f>
        <v>many</v>
      </c>
      <c r="H1742" t="str" cm="1">
        <f t="array" ref="H1742">IF(ROWS(_xlfn._xlws.FILTER(Table5[r],Table5[rxn-no-enz]=Table5[[#This Row],[rxn-no-enz]]))&gt;1,"many","1")</f>
        <v>1</v>
      </c>
      <c r="I1742" t="str">
        <f>_xlfn.XLOOKUP(SUBSTITUTE(Table5[[#This Row],[r]],"'",""),Table6[rxn],Table6[rxn],"no")</f>
        <v>no</v>
      </c>
      <c r="J1742" t="str" cm="1">
        <f t="array" ref="J1742">_xlfn.XLOOKUP(Table5[[#This Row],[r]],"'"&amp;Table6[rxn]&amp;"'",Table6[expected kapp],"")</f>
        <v/>
      </c>
      <c r="L1742" t="s">
        <v>10110</v>
      </c>
      <c r="M1742">
        <v>8988.1774343278394</v>
      </c>
      <c r="AE1742" s="1" t="s">
        <v>12163</v>
      </c>
      <c r="AF1742" s="1" t="s">
        <v>2778</v>
      </c>
      <c r="AG1742" s="9">
        <v>2.3978154000000001E-10</v>
      </c>
      <c r="AH1742" s="1" t="str">
        <f>_xlfn.TEXTAFTER(Table9[[#This Row],[rxn]],"-",-1)</f>
        <v>rt0434_m</v>
      </c>
      <c r="AI1742" s="1" t="e">
        <f>_xlfn.TEXTAFTER(_xlfn.TEXTBEFORE(Table9[[#This Row],[rxn]],"-"&amp;Table9[[#This Row],[enz]]),"RXN-")</f>
        <v>#N/A</v>
      </c>
      <c r="AJ1742" s="1" t="str">
        <f>_xlfn.TEXTBEFORE(Table9[[#This Row],[rxn]],"_",-1)</f>
        <v>PROWASTE-rt0434</v>
      </c>
    </row>
    <row r="1743" spans="1:36" ht="17" hidden="1" x14ac:dyDescent="0.25">
      <c r="A1743" t="s">
        <v>10279</v>
      </c>
      <c r="B1743" t="str">
        <f>_xlfn.TEXTAFTER(Table5[[#This Row],[r]],"-",-1)</f>
        <v>rt15442799'</v>
      </c>
      <c r="C1743" t="str">
        <f>_xlfn.TEXTAFTER(_xlfn.TEXTBEFORE(Table5[[#This Row],[r]],"-"&amp;Table5[[#This Row],[enz]]),"'RXN-")</f>
        <v>OCTAt_c_e_REV</v>
      </c>
      <c r="D1743">
        <v>11171.708534568001</v>
      </c>
      <c r="E1743">
        <f>_xlfn.XLOOKUP(Table5[[#This Row],[r]],Table3[r],Table3[kapp],"")</f>
        <v>8988.1774343278394</v>
      </c>
      <c r="F1743">
        <f>Table5[[#This Row],[kapp]]-Table5[[#This Row],[old]]</f>
        <v>2183.5311002401613</v>
      </c>
      <c r="G1743" t="str" cm="1">
        <f t="array" ref="G1743">IF(ROWS(_xlfn._xlws.FILTER(Table5[r],Table5[enz]=Table5[[#This Row],[enz]]))&gt;1,"many","1")</f>
        <v>many</v>
      </c>
      <c r="H1743" t="str" cm="1">
        <f t="array" ref="H1743">IF(ROWS(_xlfn._xlws.FILTER(Table5[r],Table5[rxn-no-enz]=Table5[[#This Row],[rxn-no-enz]]))&gt;1,"many","1")</f>
        <v>1</v>
      </c>
      <c r="I1743" t="str">
        <f>_xlfn.XLOOKUP(SUBSTITUTE(Table5[[#This Row],[r]],"'",""),Table6[rxn],Table6[rxn],"no")</f>
        <v>no</v>
      </c>
      <c r="J1743" t="str" cm="1">
        <f t="array" ref="J1743">_xlfn.XLOOKUP(Table5[[#This Row],[r]],"'"&amp;Table6[rxn]&amp;"'",Table6[expected kapp],"")</f>
        <v/>
      </c>
      <c r="L1743" t="s">
        <v>10111</v>
      </c>
      <c r="M1743">
        <v>8988.1774343278394</v>
      </c>
      <c r="AE1743" s="1" t="s">
        <v>12164</v>
      </c>
      <c r="AF1743" s="1" t="s">
        <v>2778</v>
      </c>
      <c r="AG1743" s="9">
        <v>1.583780541E-9</v>
      </c>
      <c r="AH1743" s="1" t="str">
        <f>_xlfn.TEXTAFTER(Table9[[#This Row],[rxn]],"-",-1)</f>
        <v>rt0451</v>
      </c>
      <c r="AI1743" s="1" t="e">
        <f>_xlfn.TEXTAFTER(_xlfn.TEXTBEFORE(Table9[[#This Row],[rxn]],"-"&amp;Table9[[#This Row],[enz]]),"RXN-")</f>
        <v>#N/A</v>
      </c>
      <c r="AJ1743" s="1" t="e">
        <f>_xlfn.TEXTBEFORE(Table9[[#This Row],[rxn]],"_",-1)</f>
        <v>#N/A</v>
      </c>
    </row>
    <row r="1744" spans="1:36" ht="17" hidden="1" x14ac:dyDescent="0.25">
      <c r="A1744" t="s">
        <v>10280</v>
      </c>
      <c r="B1744" t="str">
        <f>_xlfn.TEXTAFTER(Table5[[#This Row],[r]],"-",-1)</f>
        <v>rt5693'</v>
      </c>
      <c r="C1744" t="str">
        <f>_xlfn.TEXTAFTER(_xlfn.TEXTBEFORE(Table5[[#This Row],[r]],"-"&amp;Table5[[#This Row],[enz]]),"'RXN-")</f>
        <v>OCTAt_c_x_FWD</v>
      </c>
      <c r="D1744">
        <v>11171.708534568001</v>
      </c>
      <c r="E1744">
        <f>_xlfn.XLOOKUP(Table5[[#This Row],[r]],Table3[r],Table3[kapp],"")</f>
        <v>8988.1774343278394</v>
      </c>
      <c r="F1744">
        <f>Table5[[#This Row],[kapp]]-Table5[[#This Row],[old]]</f>
        <v>2183.5311002401613</v>
      </c>
      <c r="G1744" t="str" cm="1">
        <f t="array" ref="G1744">IF(ROWS(_xlfn._xlws.FILTER(Table5[r],Table5[enz]=Table5[[#This Row],[enz]]))&gt;1,"many","1")</f>
        <v>many</v>
      </c>
      <c r="H1744" t="str" cm="1">
        <f t="array" ref="H1744">IF(ROWS(_xlfn._xlws.FILTER(Table5[r],Table5[rxn-no-enz]=Table5[[#This Row],[rxn-no-enz]]))&gt;1,"many","1")</f>
        <v>1</v>
      </c>
      <c r="I1744" t="str">
        <f>_xlfn.XLOOKUP(SUBSTITUTE(Table5[[#This Row],[r]],"'",""),Table6[rxn],Table6[rxn],"no")</f>
        <v>no</v>
      </c>
      <c r="J1744" t="str" cm="1">
        <f t="array" ref="J1744">_xlfn.XLOOKUP(Table5[[#This Row],[r]],"'"&amp;Table6[rxn]&amp;"'",Table6[expected kapp],"")</f>
        <v/>
      </c>
      <c r="L1744" t="s">
        <v>10112</v>
      </c>
      <c r="M1744">
        <v>8988.1774343278394</v>
      </c>
      <c r="AE1744" s="1" t="s">
        <v>12165</v>
      </c>
      <c r="AF1744" s="1" t="s">
        <v>2778</v>
      </c>
      <c r="AG1744" s="9">
        <v>2.46458128E-10</v>
      </c>
      <c r="AH1744" s="1" t="str">
        <f>_xlfn.TEXTAFTER(Table9[[#This Row],[rxn]],"-",-1)</f>
        <v>rt0467</v>
      </c>
      <c r="AI1744" s="1" t="e">
        <f>_xlfn.TEXTAFTER(_xlfn.TEXTBEFORE(Table9[[#This Row],[rxn]],"-"&amp;Table9[[#This Row],[enz]]),"RXN-")</f>
        <v>#N/A</v>
      </c>
      <c r="AJ1744" s="1" t="e">
        <f>_xlfn.TEXTBEFORE(Table9[[#This Row],[rxn]],"_",-1)</f>
        <v>#N/A</v>
      </c>
    </row>
    <row r="1745" spans="1:36" ht="17" hidden="1" x14ac:dyDescent="0.25">
      <c r="A1745" t="s">
        <v>10281</v>
      </c>
      <c r="B1745" t="str">
        <f>_xlfn.TEXTAFTER(Table5[[#This Row],[r]],"-",-1)</f>
        <v>rt5693'</v>
      </c>
      <c r="C1745" t="str">
        <f>_xlfn.TEXTAFTER(_xlfn.TEXTBEFORE(Table5[[#This Row],[r]],"-"&amp;Table5[[#This Row],[enz]]),"'RXN-")</f>
        <v>OCTAt_c_x_REV</v>
      </c>
      <c r="D1745">
        <v>11171.708534568001</v>
      </c>
      <c r="E1745">
        <f>_xlfn.XLOOKUP(Table5[[#This Row],[r]],Table3[r],Table3[kapp],"")</f>
        <v>8988.1774343278394</v>
      </c>
      <c r="F1745">
        <f>Table5[[#This Row],[kapp]]-Table5[[#This Row],[old]]</f>
        <v>2183.5311002401613</v>
      </c>
      <c r="G1745" t="str" cm="1">
        <f t="array" ref="G1745">IF(ROWS(_xlfn._xlws.FILTER(Table5[r],Table5[enz]=Table5[[#This Row],[enz]]))&gt;1,"many","1")</f>
        <v>many</v>
      </c>
      <c r="H1745" t="str" cm="1">
        <f t="array" ref="H1745">IF(ROWS(_xlfn._xlws.FILTER(Table5[r],Table5[rxn-no-enz]=Table5[[#This Row],[rxn-no-enz]]))&gt;1,"many","1")</f>
        <v>1</v>
      </c>
      <c r="I1745" t="str">
        <f>_xlfn.XLOOKUP(SUBSTITUTE(Table5[[#This Row],[r]],"'",""),Table6[rxn],Table6[rxn],"no")</f>
        <v>no</v>
      </c>
      <c r="J1745" t="str" cm="1">
        <f t="array" ref="J1745">_xlfn.XLOOKUP(Table5[[#This Row],[r]],"'"&amp;Table6[rxn]&amp;"'",Table6[expected kapp],"")</f>
        <v/>
      </c>
      <c r="L1745" t="s">
        <v>10113</v>
      </c>
      <c r="M1745">
        <v>8988.1774343278394</v>
      </c>
      <c r="AE1745" s="1" t="s">
        <v>12166</v>
      </c>
      <c r="AF1745" s="1" t="s">
        <v>2778</v>
      </c>
      <c r="AG1745" s="9">
        <v>4.8351761000000002E-11</v>
      </c>
      <c r="AH1745" s="1" t="str">
        <f>_xlfn.TEXTAFTER(Table9[[#This Row],[rxn]],"-",-1)</f>
        <v>rt0477</v>
      </c>
      <c r="AI1745" s="1" t="e">
        <f>_xlfn.TEXTAFTER(_xlfn.TEXTBEFORE(Table9[[#This Row],[rxn]],"-"&amp;Table9[[#This Row],[enz]]),"RXN-")</f>
        <v>#N/A</v>
      </c>
      <c r="AJ1745" s="1" t="e">
        <f>_xlfn.TEXTBEFORE(Table9[[#This Row],[rxn]],"_",-1)</f>
        <v>#N/A</v>
      </c>
    </row>
    <row r="1746" spans="1:36" ht="17" hidden="1" x14ac:dyDescent="0.25">
      <c r="A1746" t="s">
        <v>10282</v>
      </c>
      <c r="B1746" t="str">
        <f>_xlfn.TEXTAFTER(Table5[[#This Row],[r]],"-",-1)</f>
        <v>rt2574'</v>
      </c>
      <c r="C1746" t="str">
        <f>_xlfn.TEXTAFTER(_xlfn.TEXTBEFORE(Table5[[#This Row],[r]],"-"&amp;Table5[[#This Row],[enz]]),"'RXN-")</f>
        <v>OGLYCANS_B3GAT1_r_FWD</v>
      </c>
      <c r="D1746">
        <v>11171.708534568001</v>
      </c>
      <c r="E1746">
        <f>_xlfn.XLOOKUP(Table5[[#This Row],[r]],Table3[r],Table3[kapp],"")</f>
        <v>8988.1774343278394</v>
      </c>
      <c r="F1746">
        <f>Table5[[#This Row],[kapp]]-Table5[[#This Row],[old]]</f>
        <v>2183.5311002401613</v>
      </c>
      <c r="G1746" t="str" cm="1">
        <f t="array" ref="G1746">IF(ROWS(_xlfn._xlws.FILTER(Table5[r],Table5[enz]=Table5[[#This Row],[enz]]))&gt;1,"many","1")</f>
        <v>many</v>
      </c>
      <c r="H1746" t="str" cm="1">
        <f t="array" ref="H1746">IF(ROWS(_xlfn._xlws.FILTER(Table5[r],Table5[rxn-no-enz]=Table5[[#This Row],[rxn-no-enz]]))&gt;1,"many","1")</f>
        <v>1</v>
      </c>
      <c r="I1746" t="str">
        <f>_xlfn.XLOOKUP(SUBSTITUTE(Table5[[#This Row],[r]],"'",""),Table6[rxn],Table6[rxn],"no")</f>
        <v>no</v>
      </c>
      <c r="J1746" t="str" cm="1">
        <f t="array" ref="J1746">_xlfn.XLOOKUP(Table5[[#This Row],[r]],"'"&amp;Table6[rxn]&amp;"'",Table6[expected kapp],"")</f>
        <v/>
      </c>
      <c r="L1746" t="s">
        <v>8500</v>
      </c>
      <c r="M1746">
        <v>1091.0972163659301</v>
      </c>
      <c r="AE1746" s="1" t="s">
        <v>12167</v>
      </c>
      <c r="AF1746" s="1" t="s">
        <v>2778</v>
      </c>
      <c r="AG1746" s="9">
        <v>5.0235722999999999E-11</v>
      </c>
      <c r="AH1746" s="1" t="str">
        <f>_xlfn.TEXTAFTER(Table9[[#This Row],[rxn]],"-",-1)</f>
        <v>rt0499</v>
      </c>
      <c r="AI1746" s="1" t="e">
        <f>_xlfn.TEXTAFTER(_xlfn.TEXTBEFORE(Table9[[#This Row],[rxn]],"-"&amp;Table9[[#This Row],[enz]]),"RXN-")</f>
        <v>#N/A</v>
      </c>
      <c r="AJ1746" s="1" t="e">
        <f>_xlfn.TEXTBEFORE(Table9[[#This Row],[rxn]],"_",-1)</f>
        <v>#N/A</v>
      </c>
    </row>
    <row r="1747" spans="1:36" ht="17" hidden="1" x14ac:dyDescent="0.25">
      <c r="A1747" t="s">
        <v>10283</v>
      </c>
      <c r="B1747" t="str">
        <f>_xlfn.TEXTAFTER(Table5[[#This Row],[r]],"-",-1)</f>
        <v>rt2574'</v>
      </c>
      <c r="C1747" t="str">
        <f>_xlfn.TEXTAFTER(_xlfn.TEXTBEFORE(Table5[[#This Row],[r]],"-"&amp;Table5[[#This Row],[enz]]),"'RXN-")</f>
        <v>OGLYCANS_B3GAT1_r_REV</v>
      </c>
      <c r="D1747">
        <v>11171.708534568001</v>
      </c>
      <c r="E1747">
        <f>_xlfn.XLOOKUP(Table5[[#This Row],[r]],Table3[r],Table3[kapp],"")</f>
        <v>8988.1774343278394</v>
      </c>
      <c r="F1747">
        <f>Table5[[#This Row],[kapp]]-Table5[[#This Row],[old]]</f>
        <v>2183.5311002401613</v>
      </c>
      <c r="G1747" t="str" cm="1">
        <f t="array" ref="G1747">IF(ROWS(_xlfn._xlws.FILTER(Table5[r],Table5[enz]=Table5[[#This Row],[enz]]))&gt;1,"many","1")</f>
        <v>many</v>
      </c>
      <c r="H1747" t="str" cm="1">
        <f t="array" ref="H1747">IF(ROWS(_xlfn._xlws.FILTER(Table5[r],Table5[rxn-no-enz]=Table5[[#This Row],[rxn-no-enz]]))&gt;1,"many","1")</f>
        <v>1</v>
      </c>
      <c r="I1747" t="str">
        <f>_xlfn.XLOOKUP(SUBSTITUTE(Table5[[#This Row],[r]],"'",""),Table6[rxn],Table6[rxn],"no")</f>
        <v>no</v>
      </c>
      <c r="J1747" t="str" cm="1">
        <f t="array" ref="J1747">_xlfn.XLOOKUP(Table5[[#This Row],[r]],"'"&amp;Table6[rxn]&amp;"'",Table6[expected kapp],"")</f>
        <v/>
      </c>
      <c r="L1747" t="s">
        <v>10114</v>
      </c>
      <c r="M1747">
        <v>8988.1774343278394</v>
      </c>
      <c r="AE1747" s="1" t="s">
        <v>12168</v>
      </c>
      <c r="AF1747" s="1" t="s">
        <v>2778</v>
      </c>
      <c r="AG1747" s="9">
        <v>1.23368381E-10</v>
      </c>
      <c r="AH1747" s="1" t="str">
        <f>_xlfn.TEXTAFTER(Table9[[#This Row],[rxn]],"-",-1)</f>
        <v>rt0510</v>
      </c>
      <c r="AI1747" s="1" t="e">
        <f>_xlfn.TEXTAFTER(_xlfn.TEXTBEFORE(Table9[[#This Row],[rxn]],"-"&amp;Table9[[#This Row],[enz]]),"RXN-")</f>
        <v>#N/A</v>
      </c>
      <c r="AJ1747" s="1" t="e">
        <f>_xlfn.TEXTBEFORE(Table9[[#This Row],[rxn]],"_",-1)</f>
        <v>#N/A</v>
      </c>
    </row>
    <row r="1748" spans="1:36" ht="17" hidden="1" x14ac:dyDescent="0.25">
      <c r="A1748" t="s">
        <v>10284</v>
      </c>
      <c r="B1748" t="str">
        <f>_xlfn.TEXTAFTER(Table5[[#This Row],[r]],"-",-1)</f>
        <v>PMT12'</v>
      </c>
      <c r="C1748" t="str">
        <f>_xlfn.TEXTAFTER(_xlfn.TEXTBEFORE(Table5[[#This Row],[r]],"-"&amp;Table5[[#This Row],[enz]]),"'RXN-")</f>
        <v>OGLYCANS1_r_FWD</v>
      </c>
      <c r="D1748">
        <v>11171.708534568001</v>
      </c>
      <c r="E1748">
        <f>_xlfn.XLOOKUP(Table5[[#This Row],[r]],Table3[r],Table3[kapp],"")</f>
        <v>8988.1774343278394</v>
      </c>
      <c r="F1748">
        <f>Table5[[#This Row],[kapp]]-Table5[[#This Row],[old]]</f>
        <v>2183.5311002401613</v>
      </c>
      <c r="G1748" t="str" cm="1">
        <f t="array" ref="G1748">IF(ROWS(_xlfn._xlws.FILTER(Table5[r],Table5[enz]=Table5[[#This Row],[enz]]))&gt;1,"many","1")</f>
        <v>many</v>
      </c>
      <c r="H1748" t="str" cm="1">
        <f t="array" ref="H1748">IF(ROWS(_xlfn._xlws.FILTER(Table5[r],Table5[rxn-no-enz]=Table5[[#This Row],[rxn-no-enz]]))&gt;1,"many","1")</f>
        <v>many</v>
      </c>
      <c r="I1748" t="str">
        <f>_xlfn.XLOOKUP(SUBSTITUTE(Table5[[#This Row],[r]],"'",""),Table6[rxn],Table6[rxn],"no")</f>
        <v>no</v>
      </c>
      <c r="J1748" t="str" cm="1">
        <f t="array" ref="J1748">_xlfn.XLOOKUP(Table5[[#This Row],[r]],"'"&amp;Table6[rxn]&amp;"'",Table6[expected kapp],"")</f>
        <v/>
      </c>
      <c r="L1748" t="s">
        <v>10115</v>
      </c>
      <c r="M1748">
        <v>8988.1774343278394</v>
      </c>
      <c r="AE1748" s="1" t="s">
        <v>12169</v>
      </c>
      <c r="AF1748" s="1" t="s">
        <v>2778</v>
      </c>
      <c r="AG1748" s="9">
        <v>1.71307919E-10</v>
      </c>
      <c r="AH1748" s="1" t="str">
        <f>_xlfn.TEXTAFTER(Table9[[#This Row],[rxn]],"-",-1)</f>
        <v>rt0517</v>
      </c>
      <c r="AI1748" s="1" t="e">
        <f>_xlfn.TEXTAFTER(_xlfn.TEXTBEFORE(Table9[[#This Row],[rxn]],"-"&amp;Table9[[#This Row],[enz]]),"RXN-")</f>
        <v>#N/A</v>
      </c>
      <c r="AJ1748" s="1" t="e">
        <f>_xlfn.TEXTBEFORE(Table9[[#This Row],[rxn]],"_",-1)</f>
        <v>#N/A</v>
      </c>
    </row>
    <row r="1749" spans="1:36" ht="17" hidden="1" x14ac:dyDescent="0.25">
      <c r="A1749" t="s">
        <v>10285</v>
      </c>
      <c r="B1749" t="str">
        <f>_xlfn.TEXTAFTER(Table5[[#This Row],[r]],"-",-1)</f>
        <v>rt2093'</v>
      </c>
      <c r="C1749" t="str">
        <f>_xlfn.TEXTAFTER(_xlfn.TEXTBEFORE(Table5[[#This Row],[r]],"-"&amp;Table5[[#This Row],[enz]]),"'RXN-")</f>
        <v>OGLYCANS2_g_FWD</v>
      </c>
      <c r="D1749">
        <v>11171.708534568001</v>
      </c>
      <c r="E1749">
        <f>_xlfn.XLOOKUP(Table5[[#This Row],[r]],Table3[r],Table3[kapp],"")</f>
        <v>8988.1774343278394</v>
      </c>
      <c r="F1749">
        <f>Table5[[#This Row],[kapp]]-Table5[[#This Row],[old]]</f>
        <v>2183.5311002401613</v>
      </c>
      <c r="G1749" t="str" cm="1">
        <f t="array" ref="G1749">IF(ROWS(_xlfn._xlws.FILTER(Table5[r],Table5[enz]=Table5[[#This Row],[enz]]))&gt;1,"many","1")</f>
        <v>many</v>
      </c>
      <c r="H1749" t="str" cm="1">
        <f t="array" ref="H1749">IF(ROWS(_xlfn._xlws.FILTER(Table5[r],Table5[rxn-no-enz]=Table5[[#This Row],[rxn-no-enz]]))&gt;1,"many","1")</f>
        <v>many</v>
      </c>
      <c r="I1749" t="str">
        <f>_xlfn.XLOOKUP(SUBSTITUTE(Table5[[#This Row],[r]],"'",""),Table6[rxn],Table6[rxn],"no")</f>
        <v>no</v>
      </c>
      <c r="J1749" t="str" cm="1">
        <f t="array" ref="J1749">_xlfn.XLOOKUP(Table5[[#This Row],[r]],"'"&amp;Table6[rxn]&amp;"'",Table6[expected kapp],"")</f>
        <v/>
      </c>
      <c r="L1749" t="s">
        <v>10116</v>
      </c>
      <c r="M1749">
        <v>8988.1774343278394</v>
      </c>
      <c r="AE1749" s="1" t="s">
        <v>12170</v>
      </c>
      <c r="AF1749" s="1" t="s">
        <v>2778</v>
      </c>
      <c r="AG1749" s="9">
        <v>3.561172403E-9</v>
      </c>
      <c r="AH1749" s="1" t="str">
        <f>_xlfn.TEXTAFTER(Table9[[#This Row],[rxn]],"-",-1)</f>
        <v>rt0521</v>
      </c>
      <c r="AI1749" s="1" t="e">
        <f>_xlfn.TEXTAFTER(_xlfn.TEXTBEFORE(Table9[[#This Row],[rxn]],"-"&amp;Table9[[#This Row],[enz]]),"RXN-")</f>
        <v>#N/A</v>
      </c>
      <c r="AJ1749" s="1" t="e">
        <f>_xlfn.TEXTBEFORE(Table9[[#This Row],[rxn]],"_",-1)</f>
        <v>#N/A</v>
      </c>
    </row>
    <row r="1750" spans="1:36" ht="17" hidden="1" x14ac:dyDescent="0.25">
      <c r="A1750" t="s">
        <v>10286</v>
      </c>
      <c r="B1750" t="str">
        <f>_xlfn.TEXTAFTER(Table5[[#This Row],[r]],"-",-1)</f>
        <v>rt7201'</v>
      </c>
      <c r="C1750" t="str">
        <f>_xlfn.TEXTAFTER(_xlfn.TEXTBEFORE(Table5[[#This Row],[r]],"-"&amp;Table5[[#This Row],[enz]]),"'RXN-")</f>
        <v>OGLYCANS2_g_FWD</v>
      </c>
      <c r="D1750">
        <v>11171.708534568001</v>
      </c>
      <c r="E1750">
        <f>_xlfn.XLOOKUP(Table5[[#This Row],[r]],Table3[r],Table3[kapp],"")</f>
        <v>8988.1774343278394</v>
      </c>
      <c r="F1750">
        <f>Table5[[#This Row],[kapp]]-Table5[[#This Row],[old]]</f>
        <v>2183.5311002401613</v>
      </c>
      <c r="G1750" t="str" cm="1">
        <f t="array" ref="G1750">IF(ROWS(_xlfn._xlws.FILTER(Table5[r],Table5[enz]=Table5[[#This Row],[enz]]))&gt;1,"many","1")</f>
        <v>many</v>
      </c>
      <c r="H1750" t="str" cm="1">
        <f t="array" ref="H1750">IF(ROWS(_xlfn._xlws.FILTER(Table5[r],Table5[rxn-no-enz]=Table5[[#This Row],[rxn-no-enz]]))&gt;1,"many","1")</f>
        <v>many</v>
      </c>
      <c r="I1750" t="str">
        <f>_xlfn.XLOOKUP(SUBSTITUTE(Table5[[#This Row],[r]],"'",""),Table6[rxn],Table6[rxn],"no")</f>
        <v>no</v>
      </c>
      <c r="J1750" t="str" cm="1">
        <f t="array" ref="J1750">_xlfn.XLOOKUP(Table5[[#This Row],[r]],"'"&amp;Table6[rxn]&amp;"'",Table6[expected kapp],"")</f>
        <v/>
      </c>
      <c r="L1750" t="s">
        <v>8501</v>
      </c>
      <c r="M1750">
        <v>1190.9507799148801</v>
      </c>
      <c r="AE1750" s="1" t="s">
        <v>12171</v>
      </c>
      <c r="AF1750" s="1" t="s">
        <v>2778</v>
      </c>
      <c r="AG1750" s="9">
        <v>1.9271184E-11</v>
      </c>
      <c r="AH1750" s="1" t="str">
        <f>_xlfn.TEXTAFTER(Table9[[#This Row],[rxn]],"-",-1)</f>
        <v>rt0532</v>
      </c>
      <c r="AI1750" s="1" t="e">
        <f>_xlfn.TEXTAFTER(_xlfn.TEXTBEFORE(Table9[[#This Row],[rxn]],"-"&amp;Table9[[#This Row],[enz]]),"RXN-")</f>
        <v>#N/A</v>
      </c>
      <c r="AJ1750" s="1" t="e">
        <f>_xlfn.TEXTBEFORE(Table9[[#This Row],[rxn]],"_",-1)</f>
        <v>#N/A</v>
      </c>
    </row>
    <row r="1751" spans="1:36" ht="17" hidden="1" x14ac:dyDescent="0.25">
      <c r="A1751" t="s">
        <v>10287</v>
      </c>
      <c r="B1751" t="str">
        <f>_xlfn.TEXTAFTER(Table5[[#This Row],[r]],"-",-1)</f>
        <v>rt7295'</v>
      </c>
      <c r="C1751" t="str">
        <f>_xlfn.TEXTAFTER(_xlfn.TEXTBEFORE(Table5[[#This Row],[r]],"-"&amp;Table5[[#This Row],[enz]]),"'RXN-")</f>
        <v>OGLYCANS2_g_FWD</v>
      </c>
      <c r="D1751">
        <v>11171.708534568001</v>
      </c>
      <c r="E1751">
        <f>_xlfn.XLOOKUP(Table5[[#This Row],[r]],Table3[r],Table3[kapp],"")</f>
        <v>8988.1774343278394</v>
      </c>
      <c r="F1751">
        <f>Table5[[#This Row],[kapp]]-Table5[[#This Row],[old]]</f>
        <v>2183.5311002401613</v>
      </c>
      <c r="G1751" t="str" cm="1">
        <f t="array" ref="G1751">IF(ROWS(_xlfn._xlws.FILTER(Table5[r],Table5[enz]=Table5[[#This Row],[enz]]))&gt;1,"many","1")</f>
        <v>many</v>
      </c>
      <c r="H1751" t="str" cm="1">
        <f t="array" ref="H1751">IF(ROWS(_xlfn._xlws.FILTER(Table5[r],Table5[rxn-no-enz]=Table5[[#This Row],[rxn-no-enz]]))&gt;1,"many","1")</f>
        <v>many</v>
      </c>
      <c r="I1751" t="str">
        <f>_xlfn.XLOOKUP(SUBSTITUTE(Table5[[#This Row],[r]],"'",""),Table6[rxn],Table6[rxn],"no")</f>
        <v>no</v>
      </c>
      <c r="J1751" t="str" cm="1">
        <f t="array" ref="J1751">_xlfn.XLOOKUP(Table5[[#This Row],[r]],"'"&amp;Table6[rxn]&amp;"'",Table6[expected kapp],"")</f>
        <v/>
      </c>
      <c r="L1751" t="s">
        <v>10117</v>
      </c>
      <c r="M1751">
        <v>8988.1774343278394</v>
      </c>
      <c r="AE1751" s="1" t="s">
        <v>12172</v>
      </c>
      <c r="AF1751" s="1" t="s">
        <v>2778</v>
      </c>
      <c r="AG1751" s="9">
        <v>3.3434762999999998E-11</v>
      </c>
      <c r="AH1751" s="1" t="str">
        <f>_xlfn.TEXTAFTER(Table9[[#This Row],[rxn]],"-",-1)</f>
        <v>rt0540</v>
      </c>
      <c r="AI1751" s="1" t="e">
        <f>_xlfn.TEXTAFTER(_xlfn.TEXTBEFORE(Table9[[#This Row],[rxn]],"-"&amp;Table9[[#This Row],[enz]]),"RXN-")</f>
        <v>#N/A</v>
      </c>
      <c r="AJ1751" s="1" t="e">
        <f>_xlfn.TEXTBEFORE(Table9[[#This Row],[rxn]],"_",-1)</f>
        <v>#N/A</v>
      </c>
    </row>
    <row r="1752" spans="1:36" ht="17" hidden="1" x14ac:dyDescent="0.25">
      <c r="A1752" t="s">
        <v>10289</v>
      </c>
      <c r="B1752" t="str">
        <f>_xlfn.TEXTAFTER(Table5[[#This Row],[r]],"-",-1)</f>
        <v>rt2093'</v>
      </c>
      <c r="C1752" t="str">
        <f>_xlfn.TEXTAFTER(_xlfn.TEXTBEFORE(Table5[[#This Row],[r]],"-"&amp;Table5[[#This Row],[enz]]),"'RXN-")</f>
        <v>OGLYCANS3_g_FWD</v>
      </c>
      <c r="D1752">
        <v>11171.708534568001</v>
      </c>
      <c r="E1752">
        <f>_xlfn.XLOOKUP(Table5[[#This Row],[r]],Table3[r],Table3[kapp],"")</f>
        <v>8988.1774343278394</v>
      </c>
      <c r="F1752">
        <f>Table5[[#This Row],[kapp]]-Table5[[#This Row],[old]]</f>
        <v>2183.5311002401613</v>
      </c>
      <c r="G1752" t="str" cm="1">
        <f t="array" ref="G1752">IF(ROWS(_xlfn._xlws.FILTER(Table5[r],Table5[enz]=Table5[[#This Row],[enz]]))&gt;1,"many","1")</f>
        <v>many</v>
      </c>
      <c r="H1752" t="str" cm="1">
        <f t="array" ref="H1752">IF(ROWS(_xlfn._xlws.FILTER(Table5[r],Table5[rxn-no-enz]=Table5[[#This Row],[rxn-no-enz]]))&gt;1,"many","1")</f>
        <v>many</v>
      </c>
      <c r="I1752" t="str">
        <f>_xlfn.XLOOKUP(SUBSTITUTE(Table5[[#This Row],[r]],"'",""),Table6[rxn],Table6[rxn],"no")</f>
        <v>no</v>
      </c>
      <c r="J1752" t="str" cm="1">
        <f t="array" ref="J1752">_xlfn.XLOOKUP(Table5[[#This Row],[r]],"'"&amp;Table6[rxn]&amp;"'",Table6[expected kapp],"")</f>
        <v/>
      </c>
      <c r="L1752" t="s">
        <v>10118</v>
      </c>
      <c r="M1752">
        <v>8988.1774343278394</v>
      </c>
      <c r="AE1752" s="1" t="s">
        <v>12173</v>
      </c>
      <c r="AF1752" s="1" t="s">
        <v>2778</v>
      </c>
      <c r="AG1752" s="9">
        <v>1.521185E-12</v>
      </c>
      <c r="AH1752" s="1" t="str">
        <f>_xlfn.TEXTAFTER(Table9[[#This Row],[rxn]],"-",-1)</f>
        <v>rt0544</v>
      </c>
      <c r="AI1752" s="1" t="e">
        <f>_xlfn.TEXTAFTER(_xlfn.TEXTBEFORE(Table9[[#This Row],[rxn]],"-"&amp;Table9[[#This Row],[enz]]),"RXN-")</f>
        <v>#N/A</v>
      </c>
      <c r="AJ1752" s="1" t="e">
        <f>_xlfn.TEXTBEFORE(Table9[[#This Row],[rxn]],"_",-1)</f>
        <v>#N/A</v>
      </c>
    </row>
    <row r="1753" spans="1:36" ht="17" hidden="1" x14ac:dyDescent="0.25">
      <c r="A1753" t="s">
        <v>10290</v>
      </c>
      <c r="B1753" t="str">
        <f>_xlfn.TEXTAFTER(Table5[[#This Row],[r]],"-",-1)</f>
        <v>rt7201'</v>
      </c>
      <c r="C1753" t="str">
        <f>_xlfn.TEXTAFTER(_xlfn.TEXTBEFORE(Table5[[#This Row],[r]],"-"&amp;Table5[[#This Row],[enz]]),"'RXN-")</f>
        <v>OGLYCANS3_g_FWD</v>
      </c>
      <c r="D1753">
        <v>11171.708534568001</v>
      </c>
      <c r="E1753">
        <f>_xlfn.XLOOKUP(Table5[[#This Row],[r]],Table3[r],Table3[kapp],"")</f>
        <v>8988.1774343278394</v>
      </c>
      <c r="F1753">
        <f>Table5[[#This Row],[kapp]]-Table5[[#This Row],[old]]</f>
        <v>2183.5311002401613</v>
      </c>
      <c r="G1753" t="str" cm="1">
        <f t="array" ref="G1753">IF(ROWS(_xlfn._xlws.FILTER(Table5[r],Table5[enz]=Table5[[#This Row],[enz]]))&gt;1,"many","1")</f>
        <v>many</v>
      </c>
      <c r="H1753" t="str" cm="1">
        <f t="array" ref="H1753">IF(ROWS(_xlfn._xlws.FILTER(Table5[r],Table5[rxn-no-enz]=Table5[[#This Row],[rxn-no-enz]]))&gt;1,"many","1")</f>
        <v>many</v>
      </c>
      <c r="I1753" t="str">
        <f>_xlfn.XLOOKUP(SUBSTITUTE(Table5[[#This Row],[r]],"'",""),Table6[rxn],Table6[rxn],"no")</f>
        <v>no</v>
      </c>
      <c r="J1753" t="str" cm="1">
        <f t="array" ref="J1753">_xlfn.XLOOKUP(Table5[[#This Row],[r]],"'"&amp;Table6[rxn]&amp;"'",Table6[expected kapp],"")</f>
        <v/>
      </c>
      <c r="L1753" t="s">
        <v>10119</v>
      </c>
      <c r="M1753">
        <v>8988.1774343278394</v>
      </c>
      <c r="AE1753" s="1" t="s">
        <v>12174</v>
      </c>
      <c r="AF1753" s="1" t="s">
        <v>2778</v>
      </c>
      <c r="AG1753" s="9">
        <v>9.7362489999999997E-12</v>
      </c>
      <c r="AH1753" s="1" t="str">
        <f>_xlfn.TEXTAFTER(Table9[[#This Row],[rxn]],"-",-1)</f>
        <v>rt0548</v>
      </c>
      <c r="AI1753" s="1" t="e">
        <f>_xlfn.TEXTAFTER(_xlfn.TEXTBEFORE(Table9[[#This Row],[rxn]],"-"&amp;Table9[[#This Row],[enz]]),"RXN-")</f>
        <v>#N/A</v>
      </c>
      <c r="AJ1753" s="1" t="e">
        <f>_xlfn.TEXTBEFORE(Table9[[#This Row],[rxn]],"_",-1)</f>
        <v>#N/A</v>
      </c>
    </row>
    <row r="1754" spans="1:36" ht="17" hidden="1" x14ac:dyDescent="0.25">
      <c r="A1754" t="s">
        <v>10291</v>
      </c>
      <c r="B1754" t="str">
        <f>_xlfn.TEXTAFTER(Table5[[#This Row],[r]],"-",-1)</f>
        <v>rt7295'</v>
      </c>
      <c r="C1754" t="str">
        <f>_xlfn.TEXTAFTER(_xlfn.TEXTBEFORE(Table5[[#This Row],[r]],"-"&amp;Table5[[#This Row],[enz]]),"'RXN-")</f>
        <v>OGLYCANS3_g_FWD</v>
      </c>
      <c r="D1754">
        <v>11171.708534568001</v>
      </c>
      <c r="E1754">
        <f>_xlfn.XLOOKUP(Table5[[#This Row],[r]],Table3[r],Table3[kapp],"")</f>
        <v>8988.1774343278394</v>
      </c>
      <c r="F1754">
        <f>Table5[[#This Row],[kapp]]-Table5[[#This Row],[old]]</f>
        <v>2183.5311002401613</v>
      </c>
      <c r="G1754" t="str" cm="1">
        <f t="array" ref="G1754">IF(ROWS(_xlfn._xlws.FILTER(Table5[r],Table5[enz]=Table5[[#This Row],[enz]]))&gt;1,"many","1")</f>
        <v>many</v>
      </c>
      <c r="H1754" t="str" cm="1">
        <f t="array" ref="H1754">IF(ROWS(_xlfn._xlws.FILTER(Table5[r],Table5[rxn-no-enz]=Table5[[#This Row],[rxn-no-enz]]))&gt;1,"many","1")</f>
        <v>many</v>
      </c>
      <c r="I1754" t="str">
        <f>_xlfn.XLOOKUP(SUBSTITUTE(Table5[[#This Row],[r]],"'",""),Table6[rxn],Table6[rxn],"no")</f>
        <v>no</v>
      </c>
      <c r="J1754" t="str" cm="1">
        <f t="array" ref="J1754">_xlfn.XLOOKUP(Table5[[#This Row],[r]],"'"&amp;Table6[rxn]&amp;"'",Table6[expected kapp],"")</f>
        <v/>
      </c>
      <c r="L1754" t="s">
        <v>10120</v>
      </c>
      <c r="M1754">
        <v>8988.1774343278394</v>
      </c>
      <c r="AE1754" s="1" t="s">
        <v>12175</v>
      </c>
      <c r="AF1754" s="1" t="s">
        <v>2778</v>
      </c>
      <c r="AG1754" s="9">
        <v>3.8784520940000002E-9</v>
      </c>
      <c r="AH1754" s="1" t="str">
        <f>_xlfn.TEXTAFTER(Table9[[#This Row],[rxn]],"-",-1)</f>
        <v>rt0553</v>
      </c>
      <c r="AI1754" s="1" t="e">
        <f>_xlfn.TEXTAFTER(_xlfn.TEXTBEFORE(Table9[[#This Row],[rxn]],"-"&amp;Table9[[#This Row],[enz]]),"RXN-")</f>
        <v>#N/A</v>
      </c>
      <c r="AJ1754" s="1" t="e">
        <f>_xlfn.TEXTBEFORE(Table9[[#This Row],[rxn]],"_",-1)</f>
        <v>#N/A</v>
      </c>
    </row>
    <row r="1755" spans="1:36" ht="17" hidden="1" x14ac:dyDescent="0.25">
      <c r="A1755" t="s">
        <v>10292</v>
      </c>
      <c r="B1755" t="str">
        <f>_xlfn.TEXTAFTER(Table5[[#This Row],[r]],"-",-1)</f>
        <v>rt3226'</v>
      </c>
      <c r="C1755" t="str">
        <f>_xlfn.TEXTAFTER(_xlfn.TEXTBEFORE(Table5[[#This Row],[r]],"-"&amp;Table5[[#This Row],[enz]]),"'RXN-")</f>
        <v>OGLYCANS4_g_FWD</v>
      </c>
      <c r="D1755">
        <v>11171.708534568001</v>
      </c>
      <c r="E1755">
        <f>_xlfn.XLOOKUP(Table5[[#This Row],[r]],Table3[r],Table3[kapp],"")</f>
        <v>8988.1774343278394</v>
      </c>
      <c r="F1755">
        <f>Table5[[#This Row],[kapp]]-Table5[[#This Row],[old]]</f>
        <v>2183.5311002401613</v>
      </c>
      <c r="G1755" t="str" cm="1">
        <f t="array" ref="G1755">IF(ROWS(_xlfn._xlws.FILTER(Table5[r],Table5[enz]=Table5[[#This Row],[enz]]))&gt;1,"many","1")</f>
        <v>many</v>
      </c>
      <c r="H1755" t="str" cm="1">
        <f t="array" ref="H1755">IF(ROWS(_xlfn._xlws.FILTER(Table5[r],Table5[rxn-no-enz]=Table5[[#This Row],[rxn-no-enz]]))&gt;1,"many","1")</f>
        <v>many</v>
      </c>
      <c r="I1755" t="str">
        <f>_xlfn.XLOOKUP(SUBSTITUTE(Table5[[#This Row],[r]],"'",""),Table6[rxn],Table6[rxn],"no")</f>
        <v>no</v>
      </c>
      <c r="J1755" t="str" cm="1">
        <f t="array" ref="J1755">_xlfn.XLOOKUP(Table5[[#This Row],[r]],"'"&amp;Table6[rxn]&amp;"'",Table6[expected kapp],"")</f>
        <v/>
      </c>
      <c r="L1755" t="s">
        <v>8502</v>
      </c>
      <c r="M1755">
        <v>3672.9442903928998</v>
      </c>
      <c r="AE1755" s="1" t="s">
        <v>12176</v>
      </c>
      <c r="AF1755" s="1" t="s">
        <v>2778</v>
      </c>
      <c r="AG1755" s="9">
        <v>1.2921474999999901E-11</v>
      </c>
      <c r="AH1755" s="1" t="str">
        <f>_xlfn.TEXTAFTER(Table9[[#This Row],[rxn]],"-",-1)</f>
        <v>rt0563</v>
      </c>
      <c r="AI1755" s="1" t="e">
        <f>_xlfn.TEXTAFTER(_xlfn.TEXTBEFORE(Table9[[#This Row],[rxn]],"-"&amp;Table9[[#This Row],[enz]]),"RXN-")</f>
        <v>#N/A</v>
      </c>
      <c r="AJ1755" s="1" t="e">
        <f>_xlfn.TEXTBEFORE(Table9[[#This Row],[rxn]],"_",-1)</f>
        <v>#N/A</v>
      </c>
    </row>
    <row r="1756" spans="1:36" ht="17" hidden="1" x14ac:dyDescent="0.25">
      <c r="A1756" t="s">
        <v>10293</v>
      </c>
      <c r="B1756" t="str">
        <f>_xlfn.TEXTAFTER(Table5[[#This Row],[r]],"-",-1)</f>
        <v>rt4112'</v>
      </c>
      <c r="C1756" t="str">
        <f>_xlfn.TEXTAFTER(_xlfn.TEXTBEFORE(Table5[[#This Row],[r]],"-"&amp;Table5[[#This Row],[enz]]),"'RXN-")</f>
        <v>OGLYCANS4_g_FWD</v>
      </c>
      <c r="D1756">
        <v>11171.708534568001</v>
      </c>
      <c r="E1756">
        <f>_xlfn.XLOOKUP(Table5[[#This Row],[r]],Table3[r],Table3[kapp],"")</f>
        <v>8988.1774343278394</v>
      </c>
      <c r="F1756">
        <f>Table5[[#This Row],[kapp]]-Table5[[#This Row],[old]]</f>
        <v>2183.5311002401613</v>
      </c>
      <c r="G1756" t="str" cm="1">
        <f t="array" ref="G1756">IF(ROWS(_xlfn._xlws.FILTER(Table5[r],Table5[enz]=Table5[[#This Row],[enz]]))&gt;1,"many","1")</f>
        <v>many</v>
      </c>
      <c r="H1756" t="str" cm="1">
        <f t="array" ref="H1756">IF(ROWS(_xlfn._xlws.FILTER(Table5[r],Table5[rxn-no-enz]=Table5[[#This Row],[rxn-no-enz]]))&gt;1,"many","1")</f>
        <v>many</v>
      </c>
      <c r="I1756" t="str">
        <f>_xlfn.XLOOKUP(SUBSTITUTE(Table5[[#This Row],[r]],"'",""),Table6[rxn],Table6[rxn],"no")</f>
        <v>no</v>
      </c>
      <c r="J1756" t="str" cm="1">
        <f t="array" ref="J1756">_xlfn.XLOOKUP(Table5[[#This Row],[r]],"'"&amp;Table6[rxn]&amp;"'",Table6[expected kapp],"")</f>
        <v/>
      </c>
      <c r="L1756" t="s">
        <v>10121</v>
      </c>
      <c r="M1756">
        <v>8988.1774343278394</v>
      </c>
      <c r="AE1756" s="1" t="s">
        <v>12177</v>
      </c>
      <c r="AF1756" s="1" t="s">
        <v>2778</v>
      </c>
      <c r="AG1756" s="9">
        <v>6.7031851000000002E-11</v>
      </c>
      <c r="AH1756" s="1" t="str">
        <f>_xlfn.TEXTAFTER(Table9[[#This Row],[rxn]],"-",-1)</f>
        <v>rt0564_e</v>
      </c>
      <c r="AI1756" s="1" t="e">
        <f>_xlfn.TEXTAFTER(_xlfn.TEXTBEFORE(Table9[[#This Row],[rxn]],"-"&amp;Table9[[#This Row],[enz]]),"RXN-")</f>
        <v>#N/A</v>
      </c>
      <c r="AJ1756" s="1" t="str">
        <f>_xlfn.TEXTBEFORE(Table9[[#This Row],[rxn]],"_",-1)</f>
        <v>PROWASTE-rt0564</v>
      </c>
    </row>
    <row r="1757" spans="1:36" ht="17" hidden="1" x14ac:dyDescent="0.25">
      <c r="A1757" t="s">
        <v>10294</v>
      </c>
      <c r="B1757" t="str">
        <f>_xlfn.TEXTAFTER(Table5[[#This Row],[r]],"-",-1)</f>
        <v>rt3226'</v>
      </c>
      <c r="C1757" t="str">
        <f>_xlfn.TEXTAFTER(_xlfn.TEXTBEFORE(Table5[[#This Row],[r]],"-"&amp;Table5[[#This Row],[enz]]),"'RXN-")</f>
        <v>OGLYCANS5_g_FWD</v>
      </c>
      <c r="D1757">
        <v>11171.708534568001</v>
      </c>
      <c r="E1757">
        <f>_xlfn.XLOOKUP(Table5[[#This Row],[r]],Table3[r],Table3[kapp],"")</f>
        <v>8988.1774343278394</v>
      </c>
      <c r="F1757">
        <f>Table5[[#This Row],[kapp]]-Table5[[#This Row],[old]]</f>
        <v>2183.5311002401613</v>
      </c>
      <c r="G1757" t="str" cm="1">
        <f t="array" ref="G1757">IF(ROWS(_xlfn._xlws.FILTER(Table5[r],Table5[enz]=Table5[[#This Row],[enz]]))&gt;1,"many","1")</f>
        <v>many</v>
      </c>
      <c r="H1757" t="str" cm="1">
        <f t="array" ref="H1757">IF(ROWS(_xlfn._xlws.FILTER(Table5[r],Table5[rxn-no-enz]=Table5[[#This Row],[rxn-no-enz]]))&gt;1,"many","1")</f>
        <v>many</v>
      </c>
      <c r="I1757" t="str">
        <f>_xlfn.XLOOKUP(SUBSTITUTE(Table5[[#This Row],[r]],"'",""),Table6[rxn],Table6[rxn],"no")</f>
        <v>no</v>
      </c>
      <c r="J1757" t="str" cm="1">
        <f t="array" ref="J1757">_xlfn.XLOOKUP(Table5[[#This Row],[r]],"'"&amp;Table6[rxn]&amp;"'",Table6[expected kapp],"")</f>
        <v/>
      </c>
      <c r="L1757" t="s">
        <v>8503</v>
      </c>
      <c r="M1757">
        <v>15041.3591924382</v>
      </c>
      <c r="AE1757" s="1" t="s">
        <v>12178</v>
      </c>
      <c r="AF1757" s="1" t="s">
        <v>2778</v>
      </c>
      <c r="AG1757" s="9">
        <v>3.0564576800000001E-10</v>
      </c>
      <c r="AH1757" s="1" t="str">
        <f>_xlfn.TEXTAFTER(Table9[[#This Row],[rxn]],"-",-1)</f>
        <v>rt0568_c</v>
      </c>
      <c r="AI1757" s="1" t="e">
        <f>_xlfn.TEXTAFTER(_xlfn.TEXTBEFORE(Table9[[#This Row],[rxn]],"-"&amp;Table9[[#This Row],[enz]]),"RXN-")</f>
        <v>#N/A</v>
      </c>
      <c r="AJ1757" s="1" t="str">
        <f>_xlfn.TEXTBEFORE(Table9[[#This Row],[rxn]],"_",-1)</f>
        <v>PROWASTE-rt0568</v>
      </c>
    </row>
    <row r="1758" spans="1:36" ht="17" hidden="1" x14ac:dyDescent="0.25">
      <c r="A1758" t="s">
        <v>10295</v>
      </c>
      <c r="B1758" t="str">
        <f>_xlfn.TEXTAFTER(Table5[[#This Row],[r]],"-",-1)</f>
        <v>rt4112'</v>
      </c>
      <c r="C1758" t="str">
        <f>_xlfn.TEXTAFTER(_xlfn.TEXTBEFORE(Table5[[#This Row],[r]],"-"&amp;Table5[[#This Row],[enz]]),"'RXN-")</f>
        <v>OGLYCANS5_g_FWD</v>
      </c>
      <c r="D1758">
        <v>11171.708534568001</v>
      </c>
      <c r="E1758">
        <f>_xlfn.XLOOKUP(Table5[[#This Row],[r]],Table3[r],Table3[kapp],"")</f>
        <v>8988.1774343278394</v>
      </c>
      <c r="F1758">
        <f>Table5[[#This Row],[kapp]]-Table5[[#This Row],[old]]</f>
        <v>2183.5311002401613</v>
      </c>
      <c r="G1758" t="str" cm="1">
        <f t="array" ref="G1758">IF(ROWS(_xlfn._xlws.FILTER(Table5[r],Table5[enz]=Table5[[#This Row],[enz]]))&gt;1,"many","1")</f>
        <v>many</v>
      </c>
      <c r="H1758" t="str" cm="1">
        <f t="array" ref="H1758">IF(ROWS(_xlfn._xlws.FILTER(Table5[r],Table5[rxn-no-enz]=Table5[[#This Row],[rxn-no-enz]]))&gt;1,"many","1")</f>
        <v>many</v>
      </c>
      <c r="I1758" t="str">
        <f>_xlfn.XLOOKUP(SUBSTITUTE(Table5[[#This Row],[r]],"'",""),Table6[rxn],Table6[rxn],"no")</f>
        <v>no</v>
      </c>
      <c r="J1758" t="str" cm="1">
        <f t="array" ref="J1758">_xlfn.XLOOKUP(Table5[[#This Row],[r]],"'"&amp;Table6[rxn]&amp;"'",Table6[expected kapp],"")</f>
        <v/>
      </c>
      <c r="L1758" t="s">
        <v>10122</v>
      </c>
      <c r="M1758">
        <v>8988.1774343278394</v>
      </c>
      <c r="AE1758" s="1" t="s">
        <v>12179</v>
      </c>
      <c r="AF1758" s="1" t="s">
        <v>2778</v>
      </c>
      <c r="AG1758" s="9">
        <v>1.0836830999999999E-11</v>
      </c>
      <c r="AH1758" s="1" t="str">
        <f>_xlfn.TEXTAFTER(Table9[[#This Row],[rxn]],"-",-1)</f>
        <v>rt0594</v>
      </c>
      <c r="AI1758" s="1" t="e">
        <f>_xlfn.TEXTAFTER(_xlfn.TEXTBEFORE(Table9[[#This Row],[rxn]],"-"&amp;Table9[[#This Row],[enz]]),"RXN-")</f>
        <v>#N/A</v>
      </c>
      <c r="AJ1758" s="1" t="e">
        <f>_xlfn.TEXTBEFORE(Table9[[#This Row],[rxn]],"_",-1)</f>
        <v>#N/A</v>
      </c>
    </row>
    <row r="1759" spans="1:36" ht="17" hidden="1" x14ac:dyDescent="0.25">
      <c r="A1759" t="s">
        <v>10296</v>
      </c>
      <c r="B1759" t="str">
        <f>_xlfn.TEXTAFTER(Table5[[#This Row],[r]],"-",-1)</f>
        <v>rt6242_m'</v>
      </c>
      <c r="C1759" t="str">
        <f>_xlfn.TEXTAFTER(_xlfn.TEXTBEFORE(Table5[[#This Row],[r]],"-"&amp;Table5[[#This Row],[enz]]),"'RXN-")</f>
        <v>OMCDC_m_FWD</v>
      </c>
      <c r="D1759">
        <v>11171.708534568001</v>
      </c>
      <c r="E1759">
        <f>_xlfn.XLOOKUP(Table5[[#This Row],[r]],Table3[r],Table3[kapp],"")</f>
        <v>8988.1774343278394</v>
      </c>
      <c r="F1759">
        <f>Table5[[#This Row],[kapp]]-Table5[[#This Row],[old]]</f>
        <v>2183.5311002401613</v>
      </c>
      <c r="G1759" t="str" cm="1">
        <f t="array" ref="G1759">IF(ROWS(_xlfn._xlws.FILTER(Table5[r],Table5[enz]=Table5[[#This Row],[enz]]))&gt;1,"many","1")</f>
        <v>many</v>
      </c>
      <c r="H1759" t="str" cm="1">
        <f t="array" ref="H1759">IF(ROWS(_xlfn._xlws.FILTER(Table5[r],Table5[rxn-no-enz]=Table5[[#This Row],[rxn-no-enz]]))&gt;1,"many","1")</f>
        <v>1</v>
      </c>
      <c r="I1759" t="str">
        <f>_xlfn.XLOOKUP(SUBSTITUTE(Table5[[#This Row],[r]],"'",""),Table6[rxn],Table6[rxn],"no")</f>
        <v>no</v>
      </c>
      <c r="J1759" t="str" cm="1">
        <f t="array" ref="J1759">_xlfn.XLOOKUP(Table5[[#This Row],[r]],"'"&amp;Table6[rxn]&amp;"'",Table6[expected kapp],"")</f>
        <v/>
      </c>
      <c r="L1759" t="s">
        <v>10123</v>
      </c>
      <c r="M1759">
        <v>8988.1774343278394</v>
      </c>
      <c r="AE1759" s="1" t="s">
        <v>12180</v>
      </c>
      <c r="AF1759" s="1" t="s">
        <v>2778</v>
      </c>
      <c r="AG1759" s="9">
        <v>4.1874000999999899E-11</v>
      </c>
      <c r="AH1759" s="1" t="str">
        <f>_xlfn.TEXTAFTER(Table9[[#This Row],[rxn]],"-",-1)</f>
        <v>rt0595</v>
      </c>
      <c r="AI1759" s="1" t="e">
        <f>_xlfn.TEXTAFTER(_xlfn.TEXTBEFORE(Table9[[#This Row],[rxn]],"-"&amp;Table9[[#This Row],[enz]]),"RXN-")</f>
        <v>#N/A</v>
      </c>
      <c r="AJ1759" s="1" t="e">
        <f>_xlfn.TEXTBEFORE(Table9[[#This Row],[rxn]],"_",-1)</f>
        <v>#N/A</v>
      </c>
    </row>
    <row r="1760" spans="1:36" ht="17" hidden="1" x14ac:dyDescent="0.25">
      <c r="A1760" t="s">
        <v>10297</v>
      </c>
      <c r="B1760" t="str">
        <f>_xlfn.TEXTAFTER(Table5[[#This Row],[r]],"-",-1)</f>
        <v>rt1168'</v>
      </c>
      <c r="C1760" t="str">
        <f>_xlfn.TEXTAFTER(_xlfn.TEXTBEFORE(Table5[[#This Row],[r]],"-"&amp;Table5[[#This Row],[enz]]),"'RXN-")</f>
        <v>OPAH_c_FWD</v>
      </c>
      <c r="D1760">
        <v>11171.708534568001</v>
      </c>
      <c r="E1760">
        <f>_xlfn.XLOOKUP(Table5[[#This Row],[r]],Table3[r],Table3[kapp],"")</f>
        <v>8988.1774343278394</v>
      </c>
      <c r="F1760">
        <f>Table5[[#This Row],[kapp]]-Table5[[#This Row],[old]]</f>
        <v>2183.5311002401613</v>
      </c>
      <c r="G1760" t="str" cm="1">
        <f t="array" ref="G1760">IF(ROWS(_xlfn._xlws.FILTER(Table5[r],Table5[enz]=Table5[[#This Row],[enz]]))&gt;1,"many","1")</f>
        <v>many</v>
      </c>
      <c r="H1760" t="str" cm="1">
        <f t="array" ref="H1760">IF(ROWS(_xlfn._xlws.FILTER(Table5[r],Table5[rxn-no-enz]=Table5[[#This Row],[rxn-no-enz]]))&gt;1,"many","1")</f>
        <v>many</v>
      </c>
      <c r="I1760" t="str">
        <f>_xlfn.XLOOKUP(SUBSTITUTE(Table5[[#This Row],[r]],"'",""),Table6[rxn],Table6[rxn],"no")</f>
        <v>no</v>
      </c>
      <c r="J1760" t="str" cm="1">
        <f t="array" ref="J1760">_xlfn.XLOOKUP(Table5[[#This Row],[r]],"'"&amp;Table6[rxn]&amp;"'",Table6[expected kapp],"")</f>
        <v/>
      </c>
      <c r="L1760" t="s">
        <v>10124</v>
      </c>
      <c r="M1760">
        <v>8988.1774343278394</v>
      </c>
      <c r="AE1760" s="1" t="s">
        <v>12181</v>
      </c>
      <c r="AF1760" s="1" t="s">
        <v>2778</v>
      </c>
      <c r="AG1760" s="9">
        <v>3.234955165E-9</v>
      </c>
      <c r="AH1760" s="1" t="str">
        <f>_xlfn.TEXTAFTER(Table9[[#This Row],[rxn]],"-",-1)</f>
        <v>rt0601</v>
      </c>
      <c r="AI1760" s="1" t="e">
        <f>_xlfn.TEXTAFTER(_xlfn.TEXTBEFORE(Table9[[#This Row],[rxn]],"-"&amp;Table9[[#This Row],[enz]]),"RXN-")</f>
        <v>#N/A</v>
      </c>
      <c r="AJ1760" s="1" t="e">
        <f>_xlfn.TEXTBEFORE(Table9[[#This Row],[rxn]],"_",-1)</f>
        <v>#N/A</v>
      </c>
    </row>
    <row r="1761" spans="1:36" ht="17" hidden="1" x14ac:dyDescent="0.25">
      <c r="A1761" t="s">
        <v>10298</v>
      </c>
      <c r="B1761" t="str">
        <f>_xlfn.TEXTAFTER(Table5[[#This Row],[r]],"-",-1)</f>
        <v>rt1168'</v>
      </c>
      <c r="C1761" t="str">
        <f>_xlfn.TEXTAFTER(_xlfn.TEXTBEFORE(Table5[[#This Row],[r]],"-"&amp;Table5[[#This Row],[enz]]),"'RXN-")</f>
        <v>OPAH_c_REV</v>
      </c>
      <c r="D1761">
        <v>11171.708534568001</v>
      </c>
      <c r="E1761">
        <f>_xlfn.XLOOKUP(Table5[[#This Row],[r]],Table3[r],Table3[kapp],"")</f>
        <v>8988.1774343278394</v>
      </c>
      <c r="F1761">
        <f>Table5[[#This Row],[kapp]]-Table5[[#This Row],[old]]</f>
        <v>2183.5311002401613</v>
      </c>
      <c r="G1761" t="str" cm="1">
        <f t="array" ref="G1761">IF(ROWS(_xlfn._xlws.FILTER(Table5[r],Table5[enz]=Table5[[#This Row],[enz]]))&gt;1,"many","1")</f>
        <v>many</v>
      </c>
      <c r="H1761" t="str" cm="1">
        <f t="array" ref="H1761">IF(ROWS(_xlfn._xlws.FILTER(Table5[r],Table5[rxn-no-enz]=Table5[[#This Row],[rxn-no-enz]]))&gt;1,"many","1")</f>
        <v>many</v>
      </c>
      <c r="I1761" t="str">
        <f>_xlfn.XLOOKUP(SUBSTITUTE(Table5[[#This Row],[r]],"'",""),Table6[rxn],Table6[rxn],"no")</f>
        <v>no</v>
      </c>
      <c r="J1761" t="str" cm="1">
        <f t="array" ref="J1761">_xlfn.XLOOKUP(Table5[[#This Row],[r]],"'"&amp;Table6[rxn]&amp;"'",Table6[expected kapp],"")</f>
        <v/>
      </c>
      <c r="L1761" t="s">
        <v>10125</v>
      </c>
      <c r="M1761">
        <v>8988.1774343278394</v>
      </c>
      <c r="AE1761" s="1" t="s">
        <v>12182</v>
      </c>
      <c r="AF1761" s="1" t="s">
        <v>2778</v>
      </c>
      <c r="AG1761" s="9">
        <v>9.1874750000000007E-12</v>
      </c>
      <c r="AH1761" s="1" t="str">
        <f>_xlfn.TEXTAFTER(Table9[[#This Row],[rxn]],"-",-1)</f>
        <v>rt0602_g</v>
      </c>
      <c r="AI1761" s="1" t="e">
        <f>_xlfn.TEXTAFTER(_xlfn.TEXTBEFORE(Table9[[#This Row],[rxn]],"-"&amp;Table9[[#This Row],[enz]]),"RXN-")</f>
        <v>#N/A</v>
      </c>
      <c r="AJ1761" s="1" t="str">
        <f>_xlfn.TEXTBEFORE(Table9[[#This Row],[rxn]],"_",-1)</f>
        <v>PROWASTE-rt0602</v>
      </c>
    </row>
    <row r="1762" spans="1:36" ht="17" hidden="1" x14ac:dyDescent="0.25">
      <c r="A1762" t="s">
        <v>10299</v>
      </c>
      <c r="B1762" t="str">
        <f>_xlfn.TEXTAFTER(Table5[[#This Row],[r]],"-",-1)</f>
        <v>rt1169'</v>
      </c>
      <c r="C1762" t="str">
        <f>_xlfn.TEXTAFTER(_xlfn.TEXTBEFORE(Table5[[#This Row],[r]],"-"&amp;Table5[[#This Row],[enz]]),"'RXN-")</f>
        <v>OPAH_c_FWD</v>
      </c>
      <c r="D1762">
        <v>11171.708534568001</v>
      </c>
      <c r="E1762">
        <f>_xlfn.XLOOKUP(Table5[[#This Row],[r]],Table3[r],Table3[kapp],"")</f>
        <v>8988.1774343278394</v>
      </c>
      <c r="F1762">
        <f>Table5[[#This Row],[kapp]]-Table5[[#This Row],[old]]</f>
        <v>2183.5311002401613</v>
      </c>
      <c r="G1762" t="str" cm="1">
        <f t="array" ref="G1762">IF(ROWS(_xlfn._xlws.FILTER(Table5[r],Table5[enz]=Table5[[#This Row],[enz]]))&gt;1,"many","1")</f>
        <v>many</v>
      </c>
      <c r="H1762" t="str" cm="1">
        <f t="array" ref="H1762">IF(ROWS(_xlfn._xlws.FILTER(Table5[r],Table5[rxn-no-enz]=Table5[[#This Row],[rxn-no-enz]]))&gt;1,"many","1")</f>
        <v>many</v>
      </c>
      <c r="I1762" t="str">
        <f>_xlfn.XLOOKUP(SUBSTITUTE(Table5[[#This Row],[r]],"'",""),Table6[rxn],Table6[rxn],"no")</f>
        <v>no</v>
      </c>
      <c r="J1762" t="str" cm="1">
        <f t="array" ref="J1762">_xlfn.XLOOKUP(Table5[[#This Row],[r]],"'"&amp;Table6[rxn]&amp;"'",Table6[expected kapp],"")</f>
        <v/>
      </c>
      <c r="L1762" t="s">
        <v>10126</v>
      </c>
      <c r="M1762">
        <v>8988.1774343278394</v>
      </c>
      <c r="AE1762" s="1" t="s">
        <v>12183</v>
      </c>
      <c r="AF1762" s="1" t="s">
        <v>2778</v>
      </c>
      <c r="AG1762" s="9">
        <v>2.14536578999999E-10</v>
      </c>
      <c r="AH1762" s="1" t="str">
        <f>_xlfn.TEXTAFTER(Table9[[#This Row],[rxn]],"-",-1)</f>
        <v>rt0604</v>
      </c>
      <c r="AI1762" s="1" t="e">
        <f>_xlfn.TEXTAFTER(_xlfn.TEXTBEFORE(Table9[[#This Row],[rxn]],"-"&amp;Table9[[#This Row],[enz]]),"RXN-")</f>
        <v>#N/A</v>
      </c>
      <c r="AJ1762" s="1" t="e">
        <f>_xlfn.TEXTBEFORE(Table9[[#This Row],[rxn]],"_",-1)</f>
        <v>#N/A</v>
      </c>
    </row>
    <row r="1763" spans="1:36" ht="17" hidden="1" x14ac:dyDescent="0.25">
      <c r="A1763" t="s">
        <v>10300</v>
      </c>
      <c r="B1763" t="str">
        <f>_xlfn.TEXTAFTER(Table5[[#This Row],[r]],"-",-1)</f>
        <v>rt1169'</v>
      </c>
      <c r="C1763" t="str">
        <f>_xlfn.TEXTAFTER(_xlfn.TEXTBEFORE(Table5[[#This Row],[r]],"-"&amp;Table5[[#This Row],[enz]]),"'RXN-")</f>
        <v>OPAH_c_REV</v>
      </c>
      <c r="D1763">
        <v>11171.708534568001</v>
      </c>
      <c r="E1763">
        <f>_xlfn.XLOOKUP(Table5[[#This Row],[r]],Table3[r],Table3[kapp],"")</f>
        <v>8988.1774343278394</v>
      </c>
      <c r="F1763">
        <f>Table5[[#This Row],[kapp]]-Table5[[#This Row],[old]]</f>
        <v>2183.5311002401613</v>
      </c>
      <c r="G1763" t="str" cm="1">
        <f t="array" ref="G1763">IF(ROWS(_xlfn._xlws.FILTER(Table5[r],Table5[enz]=Table5[[#This Row],[enz]]))&gt;1,"many","1")</f>
        <v>many</v>
      </c>
      <c r="H1763" t="str" cm="1">
        <f t="array" ref="H1763">IF(ROWS(_xlfn._xlws.FILTER(Table5[r],Table5[rxn-no-enz]=Table5[[#This Row],[rxn-no-enz]]))&gt;1,"many","1")</f>
        <v>many</v>
      </c>
      <c r="I1763" t="str">
        <f>_xlfn.XLOOKUP(SUBSTITUTE(Table5[[#This Row],[r]],"'",""),Table6[rxn],Table6[rxn],"no")</f>
        <v>no</v>
      </c>
      <c r="J1763" t="str" cm="1">
        <f t="array" ref="J1763">_xlfn.XLOOKUP(Table5[[#This Row],[r]],"'"&amp;Table6[rxn]&amp;"'",Table6[expected kapp],"")</f>
        <v/>
      </c>
      <c r="L1763" t="s">
        <v>10127</v>
      </c>
      <c r="M1763">
        <v>8988.1774343278394</v>
      </c>
      <c r="AE1763" s="1" t="s">
        <v>12184</v>
      </c>
      <c r="AF1763" s="1" t="s">
        <v>2778</v>
      </c>
      <c r="AG1763" s="9">
        <v>1.7589642699999999E-10</v>
      </c>
      <c r="AH1763" s="1" t="str">
        <f>_xlfn.TEXTAFTER(Table9[[#This Row],[rxn]],"-",-1)</f>
        <v>rt0607</v>
      </c>
      <c r="AI1763" s="1" t="e">
        <f>_xlfn.TEXTAFTER(_xlfn.TEXTBEFORE(Table9[[#This Row],[rxn]],"-"&amp;Table9[[#This Row],[enz]]),"RXN-")</f>
        <v>#N/A</v>
      </c>
      <c r="AJ1763" s="1" t="e">
        <f>_xlfn.TEXTBEFORE(Table9[[#This Row],[rxn]],"_",-1)</f>
        <v>#N/A</v>
      </c>
    </row>
    <row r="1764" spans="1:36" ht="17" hidden="1" x14ac:dyDescent="0.25">
      <c r="A1764" t="s">
        <v>10301</v>
      </c>
      <c r="B1764" t="str">
        <f>_xlfn.TEXTAFTER(Table5[[#This Row],[r]],"-",-1)</f>
        <v>rt6960'</v>
      </c>
      <c r="C1764" t="str">
        <f>_xlfn.TEXTAFTER(_xlfn.TEXTBEFORE(Table5[[#This Row],[r]],"-"&amp;Table5[[#This Row],[enz]]),"'RXN-")</f>
        <v>OPAH_c_FWD</v>
      </c>
      <c r="D1764">
        <v>11171.708534568001</v>
      </c>
      <c r="E1764">
        <f>_xlfn.XLOOKUP(Table5[[#This Row],[r]],Table3[r],Table3[kapp],"")</f>
        <v>8988.1774343278394</v>
      </c>
      <c r="F1764">
        <f>Table5[[#This Row],[kapp]]-Table5[[#This Row],[old]]</f>
        <v>2183.5311002401613</v>
      </c>
      <c r="G1764" t="str" cm="1">
        <f t="array" ref="G1764">IF(ROWS(_xlfn._xlws.FILTER(Table5[r],Table5[enz]=Table5[[#This Row],[enz]]))&gt;1,"many","1")</f>
        <v>many</v>
      </c>
      <c r="H1764" t="str" cm="1">
        <f t="array" ref="H1764">IF(ROWS(_xlfn._xlws.FILTER(Table5[r],Table5[rxn-no-enz]=Table5[[#This Row],[rxn-no-enz]]))&gt;1,"many","1")</f>
        <v>many</v>
      </c>
      <c r="I1764" t="str">
        <f>_xlfn.XLOOKUP(SUBSTITUTE(Table5[[#This Row],[r]],"'",""),Table6[rxn],Table6[rxn],"no")</f>
        <v>no</v>
      </c>
      <c r="J1764" t="str" cm="1">
        <f t="array" ref="J1764">_xlfn.XLOOKUP(Table5[[#This Row],[r]],"'"&amp;Table6[rxn]&amp;"'",Table6[expected kapp],"")</f>
        <v/>
      </c>
      <c r="L1764" t="s">
        <v>10128</v>
      </c>
      <c r="M1764">
        <v>8988.1774343278394</v>
      </c>
      <c r="AE1764" s="1" t="s">
        <v>12185</v>
      </c>
      <c r="AF1764" s="1" t="s">
        <v>2778</v>
      </c>
      <c r="AG1764" s="9">
        <v>3.6201070600000001E-10</v>
      </c>
      <c r="AH1764" s="1" t="str">
        <f>_xlfn.TEXTAFTER(Table9[[#This Row],[rxn]],"-",-1)</f>
        <v>rt0620</v>
      </c>
      <c r="AI1764" s="1" t="e">
        <f>_xlfn.TEXTAFTER(_xlfn.TEXTBEFORE(Table9[[#This Row],[rxn]],"-"&amp;Table9[[#This Row],[enz]]),"RXN-")</f>
        <v>#N/A</v>
      </c>
      <c r="AJ1764" s="1" t="e">
        <f>_xlfn.TEXTBEFORE(Table9[[#This Row],[rxn]],"_",-1)</f>
        <v>#N/A</v>
      </c>
    </row>
    <row r="1765" spans="1:36" ht="17" hidden="1" x14ac:dyDescent="0.25">
      <c r="A1765" t="s">
        <v>10302</v>
      </c>
      <c r="B1765" t="str">
        <f>_xlfn.TEXTAFTER(Table5[[#This Row],[r]],"-",-1)</f>
        <v>rt6960'</v>
      </c>
      <c r="C1765" t="str">
        <f>_xlfn.TEXTAFTER(_xlfn.TEXTBEFORE(Table5[[#This Row],[r]],"-"&amp;Table5[[#This Row],[enz]]),"'RXN-")</f>
        <v>OPAH_c_REV</v>
      </c>
      <c r="D1765">
        <v>11171.708534568001</v>
      </c>
      <c r="E1765">
        <f>_xlfn.XLOOKUP(Table5[[#This Row],[r]],Table3[r],Table3[kapp],"")</f>
        <v>8988.1774343278394</v>
      </c>
      <c r="F1765">
        <f>Table5[[#This Row],[kapp]]-Table5[[#This Row],[old]]</f>
        <v>2183.5311002401613</v>
      </c>
      <c r="G1765" t="str" cm="1">
        <f t="array" ref="G1765">IF(ROWS(_xlfn._xlws.FILTER(Table5[r],Table5[enz]=Table5[[#This Row],[enz]]))&gt;1,"many","1")</f>
        <v>many</v>
      </c>
      <c r="H1765" t="str" cm="1">
        <f t="array" ref="H1765">IF(ROWS(_xlfn._xlws.FILTER(Table5[r],Table5[rxn-no-enz]=Table5[[#This Row],[rxn-no-enz]]))&gt;1,"many","1")</f>
        <v>many</v>
      </c>
      <c r="I1765" t="str">
        <f>_xlfn.XLOOKUP(SUBSTITUTE(Table5[[#This Row],[r]],"'",""),Table6[rxn],Table6[rxn],"no")</f>
        <v>no</v>
      </c>
      <c r="J1765" t="str" cm="1">
        <f t="array" ref="J1765">_xlfn.XLOOKUP(Table5[[#This Row],[r]],"'"&amp;Table6[rxn]&amp;"'",Table6[expected kapp],"")</f>
        <v/>
      </c>
      <c r="L1765" t="s">
        <v>10129</v>
      </c>
      <c r="M1765">
        <v>8988.1774343278394</v>
      </c>
      <c r="AE1765" s="1" t="s">
        <v>12186</v>
      </c>
      <c r="AF1765" s="1" t="s">
        <v>2778</v>
      </c>
      <c r="AG1765" s="9">
        <v>8.4439369999999999E-12</v>
      </c>
      <c r="AH1765" s="1" t="str">
        <f>_xlfn.TEXTAFTER(Table9[[#This Row],[rxn]],"-",-1)</f>
        <v>rt0632</v>
      </c>
      <c r="AI1765" s="1" t="e">
        <f>_xlfn.TEXTAFTER(_xlfn.TEXTBEFORE(Table9[[#This Row],[rxn]],"-"&amp;Table9[[#This Row],[enz]]),"RXN-")</f>
        <v>#N/A</v>
      </c>
      <c r="AJ1765" s="1" t="e">
        <f>_xlfn.TEXTBEFORE(Table9[[#This Row],[rxn]],"_",-1)</f>
        <v>#N/A</v>
      </c>
    </row>
    <row r="1766" spans="1:36" ht="17" hidden="1" x14ac:dyDescent="0.25">
      <c r="A1766" t="s">
        <v>10303</v>
      </c>
      <c r="B1766" t="str">
        <f>_xlfn.TEXTAFTER(Table5[[#This Row],[r]],"-",-1)</f>
        <v>rt7643'</v>
      </c>
      <c r="C1766" t="str">
        <f>_xlfn.TEXTAFTER(_xlfn.TEXTBEFORE(Table5[[#This Row],[r]],"-"&amp;Table5[[#This Row],[enz]]),"'RXN-")</f>
        <v>OPAH_c_FWD</v>
      </c>
      <c r="D1766">
        <v>11171.708534568001</v>
      </c>
      <c r="E1766">
        <f>_xlfn.XLOOKUP(Table5[[#This Row],[r]],Table3[r],Table3[kapp],"")</f>
        <v>8988.1774343278394</v>
      </c>
      <c r="F1766">
        <f>Table5[[#This Row],[kapp]]-Table5[[#This Row],[old]]</f>
        <v>2183.5311002401613</v>
      </c>
      <c r="G1766" t="str" cm="1">
        <f t="array" ref="G1766">IF(ROWS(_xlfn._xlws.FILTER(Table5[r],Table5[enz]=Table5[[#This Row],[enz]]))&gt;1,"many","1")</f>
        <v>many</v>
      </c>
      <c r="H1766" t="str" cm="1">
        <f t="array" ref="H1766">IF(ROWS(_xlfn._xlws.FILTER(Table5[r],Table5[rxn-no-enz]=Table5[[#This Row],[rxn-no-enz]]))&gt;1,"many","1")</f>
        <v>many</v>
      </c>
      <c r="I1766" t="str">
        <f>_xlfn.XLOOKUP(SUBSTITUTE(Table5[[#This Row],[r]],"'",""),Table6[rxn],Table6[rxn],"no")</f>
        <v>no</v>
      </c>
      <c r="J1766" t="str" cm="1">
        <f t="array" ref="J1766">_xlfn.XLOOKUP(Table5[[#This Row],[r]],"'"&amp;Table6[rxn]&amp;"'",Table6[expected kapp],"")</f>
        <v/>
      </c>
      <c r="L1766" t="s">
        <v>10130</v>
      </c>
      <c r="M1766">
        <v>8988.1774343278394</v>
      </c>
      <c r="AE1766" s="1" t="s">
        <v>12187</v>
      </c>
      <c r="AF1766" s="1" t="s">
        <v>2778</v>
      </c>
      <c r="AG1766" s="9">
        <v>8.9119630000000004E-12</v>
      </c>
      <c r="AH1766" s="1" t="str">
        <f>_xlfn.TEXTAFTER(Table9[[#This Row],[rxn]],"-",-1)</f>
        <v>rt0641</v>
      </c>
      <c r="AI1766" s="1" t="e">
        <f>_xlfn.TEXTAFTER(_xlfn.TEXTBEFORE(Table9[[#This Row],[rxn]],"-"&amp;Table9[[#This Row],[enz]]),"RXN-")</f>
        <v>#N/A</v>
      </c>
      <c r="AJ1766" s="1" t="e">
        <f>_xlfn.TEXTBEFORE(Table9[[#This Row],[rxn]],"_",-1)</f>
        <v>#N/A</v>
      </c>
    </row>
    <row r="1767" spans="1:36" ht="17" hidden="1" x14ac:dyDescent="0.25">
      <c r="A1767" t="s">
        <v>10304</v>
      </c>
      <c r="B1767" t="str">
        <f>_xlfn.TEXTAFTER(Table5[[#This Row],[r]],"-",-1)</f>
        <v>rt7643'</v>
      </c>
      <c r="C1767" t="str">
        <f>_xlfn.TEXTAFTER(_xlfn.TEXTBEFORE(Table5[[#This Row],[r]],"-"&amp;Table5[[#This Row],[enz]]),"'RXN-")</f>
        <v>OPAH_c_REV</v>
      </c>
      <c r="D1767">
        <v>11171.708534568001</v>
      </c>
      <c r="E1767">
        <f>_xlfn.XLOOKUP(Table5[[#This Row],[r]],Table3[r],Table3[kapp],"")</f>
        <v>8988.1774343278394</v>
      </c>
      <c r="F1767">
        <f>Table5[[#This Row],[kapp]]-Table5[[#This Row],[old]]</f>
        <v>2183.5311002401613</v>
      </c>
      <c r="G1767" t="str" cm="1">
        <f t="array" ref="G1767">IF(ROWS(_xlfn._xlws.FILTER(Table5[r],Table5[enz]=Table5[[#This Row],[enz]]))&gt;1,"many","1")</f>
        <v>many</v>
      </c>
      <c r="H1767" t="str" cm="1">
        <f t="array" ref="H1767">IF(ROWS(_xlfn._xlws.FILTER(Table5[r],Table5[rxn-no-enz]=Table5[[#This Row],[rxn-no-enz]]))&gt;1,"many","1")</f>
        <v>many</v>
      </c>
      <c r="I1767" t="str">
        <f>_xlfn.XLOOKUP(SUBSTITUTE(Table5[[#This Row],[r]],"'",""),Table6[rxn],Table6[rxn],"no")</f>
        <v>no</v>
      </c>
      <c r="J1767" t="str" cm="1">
        <f t="array" ref="J1767">_xlfn.XLOOKUP(Table5[[#This Row],[r]],"'"&amp;Table6[rxn]&amp;"'",Table6[expected kapp],"")</f>
        <v/>
      </c>
      <c r="L1767" t="s">
        <v>10131</v>
      </c>
      <c r="M1767">
        <v>8988.1774343278394</v>
      </c>
      <c r="AE1767" s="1" t="s">
        <v>12188</v>
      </c>
      <c r="AF1767" s="1" t="s">
        <v>2778</v>
      </c>
      <c r="AG1767" s="9">
        <v>8.7221952999999994E-11</v>
      </c>
      <c r="AH1767" s="1" t="str">
        <f>_xlfn.TEXTAFTER(Table9[[#This Row],[rxn]],"-",-1)</f>
        <v>rt0643</v>
      </c>
      <c r="AI1767" s="1" t="e">
        <f>_xlfn.TEXTAFTER(_xlfn.TEXTBEFORE(Table9[[#This Row],[rxn]],"-"&amp;Table9[[#This Row],[enz]]),"RXN-")</f>
        <v>#N/A</v>
      </c>
      <c r="AJ1767" s="1" t="e">
        <f>_xlfn.TEXTBEFORE(Table9[[#This Row],[rxn]],"_",-1)</f>
        <v>#N/A</v>
      </c>
    </row>
    <row r="1768" spans="1:36" ht="17" hidden="1" x14ac:dyDescent="0.25">
      <c r="A1768" t="s">
        <v>10305</v>
      </c>
      <c r="B1768" t="str">
        <f>_xlfn.TEXTAFTER(Table5[[#This Row],[r]],"-",-1)</f>
        <v>rt6574'</v>
      </c>
      <c r="C1768" t="str">
        <f>_xlfn.TEXTAFTER(_xlfn.TEXTBEFORE(Table5[[#This Row],[r]],"-"&amp;Table5[[#This Row],[enz]]),"'RXN-")</f>
        <v>ORNCD_m_FWD</v>
      </c>
      <c r="D1768">
        <v>11171.708534568001</v>
      </c>
      <c r="E1768">
        <f>_xlfn.XLOOKUP(Table5[[#This Row],[r]],Table3[r],Table3[kapp],"")</f>
        <v>8988.1774343278394</v>
      </c>
      <c r="F1768">
        <f>Table5[[#This Row],[kapp]]-Table5[[#This Row],[old]]</f>
        <v>2183.5311002401613</v>
      </c>
      <c r="G1768" t="str" cm="1">
        <f t="array" ref="G1768">IF(ROWS(_xlfn._xlws.FILTER(Table5[r],Table5[enz]=Table5[[#This Row],[enz]]))&gt;1,"many","1")</f>
        <v>1</v>
      </c>
      <c r="H1768" t="str" cm="1">
        <f t="array" ref="H1768">IF(ROWS(_xlfn._xlws.FILTER(Table5[r],Table5[rxn-no-enz]=Table5[[#This Row],[rxn-no-enz]]))&gt;1,"many","1")</f>
        <v>1</v>
      </c>
      <c r="I1768" t="str">
        <f>_xlfn.XLOOKUP(SUBSTITUTE(Table5[[#This Row],[r]],"'",""),Table6[rxn],Table6[rxn],"no")</f>
        <v>no</v>
      </c>
      <c r="J1768" t="str" cm="1">
        <f t="array" ref="J1768">_xlfn.XLOOKUP(Table5[[#This Row],[r]],"'"&amp;Table6[rxn]&amp;"'",Table6[expected kapp],"")</f>
        <v/>
      </c>
      <c r="L1768" t="s">
        <v>10132</v>
      </c>
      <c r="M1768">
        <v>8988.1774343278394</v>
      </c>
      <c r="AE1768" s="1" t="s">
        <v>12189</v>
      </c>
      <c r="AF1768" s="1" t="s">
        <v>2778</v>
      </c>
      <c r="AG1768" s="9">
        <v>3.9269075379999896E-9</v>
      </c>
      <c r="AH1768" s="1" t="str">
        <f>_xlfn.TEXTAFTER(Table9[[#This Row],[rxn]],"-",-1)</f>
        <v>rt0669</v>
      </c>
      <c r="AI1768" s="1" t="e">
        <f>_xlfn.TEXTAFTER(_xlfn.TEXTBEFORE(Table9[[#This Row],[rxn]],"-"&amp;Table9[[#This Row],[enz]]),"RXN-")</f>
        <v>#N/A</v>
      </c>
      <c r="AJ1768" s="1" t="e">
        <f>_xlfn.TEXTBEFORE(Table9[[#This Row],[rxn]],"_",-1)</f>
        <v>#N/A</v>
      </c>
    </row>
    <row r="1769" spans="1:36" ht="17" hidden="1" x14ac:dyDescent="0.25">
      <c r="A1769" t="s">
        <v>10306</v>
      </c>
      <c r="B1769" t="str">
        <f>_xlfn.TEXTAFTER(Table5[[#This Row],[r]],"-",-1)</f>
        <v>rt4267'</v>
      </c>
      <c r="C1769" t="str">
        <f>_xlfn.TEXTAFTER(_xlfn.TEXTBEFORE(Table5[[#This Row],[r]],"-"&amp;Table5[[#This Row],[enz]]),"'RXN-")</f>
        <v>ORNDC_c_FWD</v>
      </c>
      <c r="D1769">
        <v>11171.708534568001</v>
      </c>
      <c r="E1769">
        <f>_xlfn.XLOOKUP(Table5[[#This Row],[r]],Table3[r],Table3[kapp],"")</f>
        <v>8988.1774343278394</v>
      </c>
      <c r="F1769">
        <f>Table5[[#This Row],[kapp]]-Table5[[#This Row],[old]]</f>
        <v>2183.5311002401613</v>
      </c>
      <c r="G1769" t="str" cm="1">
        <f t="array" ref="G1769">IF(ROWS(_xlfn._xlws.FILTER(Table5[r],Table5[enz]=Table5[[#This Row],[enz]]))&gt;1,"many","1")</f>
        <v>1</v>
      </c>
      <c r="H1769" t="str" cm="1">
        <f t="array" ref="H1769">IF(ROWS(_xlfn._xlws.FILTER(Table5[r],Table5[rxn-no-enz]=Table5[[#This Row],[rxn-no-enz]]))&gt;1,"many","1")</f>
        <v>1</v>
      </c>
      <c r="I1769" t="str">
        <f>_xlfn.XLOOKUP(SUBSTITUTE(Table5[[#This Row],[r]],"'",""),Table6[rxn],Table6[rxn],"no")</f>
        <v>no</v>
      </c>
      <c r="J1769" t="str" cm="1">
        <f t="array" ref="J1769">_xlfn.XLOOKUP(Table5[[#This Row],[r]],"'"&amp;Table6[rxn]&amp;"'",Table6[expected kapp],"")</f>
        <v/>
      </c>
      <c r="L1769" t="s">
        <v>10133</v>
      </c>
      <c r="M1769">
        <v>8988.1774343278394</v>
      </c>
      <c r="AE1769" s="1" t="s">
        <v>12190</v>
      </c>
      <c r="AF1769" s="1" t="s">
        <v>2778</v>
      </c>
      <c r="AG1769" s="9">
        <v>2.4701543999999999E-11</v>
      </c>
      <c r="AH1769" s="1" t="str">
        <f>_xlfn.TEXTAFTER(Table9[[#This Row],[rxn]],"-",-1)</f>
        <v>rt0671</v>
      </c>
      <c r="AI1769" s="1" t="e">
        <f>_xlfn.TEXTAFTER(_xlfn.TEXTBEFORE(Table9[[#This Row],[rxn]],"-"&amp;Table9[[#This Row],[enz]]),"RXN-")</f>
        <v>#N/A</v>
      </c>
      <c r="AJ1769" s="1" t="e">
        <f>_xlfn.TEXTBEFORE(Table9[[#This Row],[rxn]],"_",-1)</f>
        <v>#N/A</v>
      </c>
    </row>
    <row r="1770" spans="1:36" ht="17" hidden="1" x14ac:dyDescent="0.25">
      <c r="A1770" t="s">
        <v>10307</v>
      </c>
      <c r="B1770" t="str">
        <f>_xlfn.TEXTAFTER(Table5[[#This Row],[r]],"-",-1)</f>
        <v>rt2880'</v>
      </c>
      <c r="C1770" t="str">
        <f>_xlfn.TEXTAFTER(_xlfn.TEXTBEFORE(Table5[[#This Row],[r]],"-"&amp;Table5[[#This Row],[enz]]),"'RXN-")</f>
        <v>ORNN5MOX_c_FWD</v>
      </c>
      <c r="D1770">
        <v>11171.708534568001</v>
      </c>
      <c r="E1770">
        <f>_xlfn.XLOOKUP(Table5[[#This Row],[r]],Table3[r],Table3[kapp],"")</f>
        <v>8988.1774343278394</v>
      </c>
      <c r="F1770">
        <f>Table5[[#This Row],[kapp]]-Table5[[#This Row],[old]]</f>
        <v>2183.5311002401613</v>
      </c>
      <c r="G1770" t="str" cm="1">
        <f t="array" ref="G1770">IF(ROWS(_xlfn._xlws.FILTER(Table5[r],Table5[enz]=Table5[[#This Row],[enz]]))&gt;1,"many","1")</f>
        <v>many</v>
      </c>
      <c r="H1770" t="str" cm="1">
        <f t="array" ref="H1770">IF(ROWS(_xlfn._xlws.FILTER(Table5[r],Table5[rxn-no-enz]=Table5[[#This Row],[rxn-no-enz]]))&gt;1,"many","1")</f>
        <v>1</v>
      </c>
      <c r="I1770" t="str">
        <f>_xlfn.XLOOKUP(SUBSTITUTE(Table5[[#This Row],[r]],"'",""),Table6[rxn],Table6[rxn],"no")</f>
        <v>no</v>
      </c>
      <c r="J1770" t="str" cm="1">
        <f t="array" ref="J1770">_xlfn.XLOOKUP(Table5[[#This Row],[r]],"'"&amp;Table6[rxn]&amp;"'",Table6[expected kapp],"")</f>
        <v/>
      </c>
      <c r="L1770" t="s">
        <v>10134</v>
      </c>
      <c r="M1770">
        <v>8988.1774343278394</v>
      </c>
      <c r="AE1770" s="1" t="s">
        <v>12191</v>
      </c>
      <c r="AF1770" s="1" t="s">
        <v>2778</v>
      </c>
      <c r="AG1770" s="9">
        <v>2.0608438E-11</v>
      </c>
      <c r="AH1770" s="1" t="str">
        <f>_xlfn.TEXTAFTER(Table9[[#This Row],[rxn]],"-",-1)</f>
        <v>rt0682</v>
      </c>
      <c r="AI1770" s="1" t="e">
        <f>_xlfn.TEXTAFTER(_xlfn.TEXTBEFORE(Table9[[#This Row],[rxn]],"-"&amp;Table9[[#This Row],[enz]]),"RXN-")</f>
        <v>#N/A</v>
      </c>
      <c r="AJ1770" s="1" t="e">
        <f>_xlfn.TEXTBEFORE(Table9[[#This Row],[rxn]],"_",-1)</f>
        <v>#N/A</v>
      </c>
    </row>
    <row r="1771" spans="1:36" ht="17" hidden="1" x14ac:dyDescent="0.25">
      <c r="A1771" t="s">
        <v>10308</v>
      </c>
      <c r="B1771" t="str">
        <f>_xlfn.TEXTAFTER(Table5[[#This Row],[r]],"-",-1)</f>
        <v>rt6698'</v>
      </c>
      <c r="C1771" t="str">
        <f>_xlfn.TEXTAFTER(_xlfn.TEXTBEFORE(Table5[[#This Row],[r]],"-"&amp;Table5[[#This Row],[enz]]),"'RXN-")</f>
        <v>ORNTA_c_FWD</v>
      </c>
      <c r="D1771">
        <v>11171.708534568001</v>
      </c>
      <c r="E1771">
        <f>_xlfn.XLOOKUP(Table5[[#This Row],[r]],Table3[r],Table3[kapp],"")</f>
        <v>8988.1774343278394</v>
      </c>
      <c r="F1771">
        <f>Table5[[#This Row],[kapp]]-Table5[[#This Row],[old]]</f>
        <v>2183.5311002401613</v>
      </c>
      <c r="G1771" t="str" cm="1">
        <f t="array" ref="G1771">IF(ROWS(_xlfn._xlws.FILTER(Table5[r],Table5[enz]=Table5[[#This Row],[enz]]))&gt;1,"many","1")</f>
        <v>1</v>
      </c>
      <c r="H1771" t="str" cm="1">
        <f t="array" ref="H1771">IF(ROWS(_xlfn._xlws.FILTER(Table5[r],Table5[rxn-no-enz]=Table5[[#This Row],[rxn-no-enz]]))&gt;1,"many","1")</f>
        <v>1</v>
      </c>
      <c r="I1771" t="str">
        <f>_xlfn.XLOOKUP(SUBSTITUTE(Table5[[#This Row],[r]],"'",""),Table6[rxn],Table6[rxn],"no")</f>
        <v>no</v>
      </c>
      <c r="J1771" t="str" cm="1">
        <f t="array" ref="J1771">_xlfn.XLOOKUP(Table5[[#This Row],[r]],"'"&amp;Table6[rxn]&amp;"'",Table6[expected kapp],"")</f>
        <v/>
      </c>
      <c r="L1771" t="s">
        <v>8504</v>
      </c>
      <c r="M1771">
        <v>4.1410146589853003</v>
      </c>
      <c r="AE1771" s="1" t="s">
        <v>12192</v>
      </c>
      <c r="AF1771" s="1" t="s">
        <v>2778</v>
      </c>
      <c r="AG1771" s="9">
        <v>2.2930632800000001E-10</v>
      </c>
      <c r="AH1771" s="1" t="str">
        <f>_xlfn.TEXTAFTER(Table9[[#This Row],[rxn]],"-",-1)</f>
        <v>rt0697</v>
      </c>
      <c r="AI1771" s="1" t="e">
        <f>_xlfn.TEXTAFTER(_xlfn.TEXTBEFORE(Table9[[#This Row],[rxn]],"-"&amp;Table9[[#This Row],[enz]]),"RXN-")</f>
        <v>#N/A</v>
      </c>
      <c r="AJ1771" s="1" t="e">
        <f>_xlfn.TEXTBEFORE(Table9[[#This Row],[rxn]],"_",-1)</f>
        <v>#N/A</v>
      </c>
    </row>
    <row r="1772" spans="1:36" ht="17" hidden="1" x14ac:dyDescent="0.25">
      <c r="A1772" t="s">
        <v>10309</v>
      </c>
      <c r="B1772" t="str">
        <f>_xlfn.TEXTAFTER(Table5[[#This Row],[r]],"-",-1)</f>
        <v>rt1689'</v>
      </c>
      <c r="C1772" t="str">
        <f>_xlfn.TEXTAFTER(_xlfn.TEXTBEFORE(Table5[[#This Row],[r]],"-"&amp;Table5[[#This Row],[enz]]),"'RXN-")</f>
        <v>ORNtps_e_FWD</v>
      </c>
      <c r="D1772">
        <v>11171.708534568001</v>
      </c>
      <c r="E1772">
        <f>_xlfn.XLOOKUP(Table5[[#This Row],[r]],Table3[r],Table3[kapp],"")</f>
        <v>8988.1774343278394</v>
      </c>
      <c r="F1772">
        <f>Table5[[#This Row],[kapp]]-Table5[[#This Row],[old]]</f>
        <v>2183.5311002401613</v>
      </c>
      <c r="G1772" t="str" cm="1">
        <f t="array" ref="G1772">IF(ROWS(_xlfn._xlws.FILTER(Table5[r],Table5[enz]=Table5[[#This Row],[enz]]))&gt;1,"many","1")</f>
        <v>many</v>
      </c>
      <c r="H1772" t="str" cm="1">
        <f t="array" ref="H1772">IF(ROWS(_xlfn._xlws.FILTER(Table5[r],Table5[rxn-no-enz]=Table5[[#This Row],[rxn-no-enz]]))&gt;1,"many","1")</f>
        <v>many</v>
      </c>
      <c r="I1772" t="str">
        <f>_xlfn.XLOOKUP(SUBSTITUTE(Table5[[#This Row],[r]],"'",""),Table6[rxn],Table6[rxn],"no")</f>
        <v>no</v>
      </c>
      <c r="J1772" t="str" cm="1">
        <f t="array" ref="J1772">_xlfn.XLOOKUP(Table5[[#This Row],[r]],"'"&amp;Table6[rxn]&amp;"'",Table6[expected kapp],"")</f>
        <v/>
      </c>
      <c r="L1772" t="s">
        <v>10135</v>
      </c>
      <c r="M1772">
        <v>8988.1774343278394</v>
      </c>
      <c r="AE1772" s="1" t="s">
        <v>12193</v>
      </c>
      <c r="AF1772" s="1" t="s">
        <v>2778</v>
      </c>
      <c r="AG1772" s="9">
        <v>3.1887947800000001E-10</v>
      </c>
      <c r="AH1772" s="1" t="str">
        <f>_xlfn.TEXTAFTER(Table9[[#This Row],[rxn]],"-",-1)</f>
        <v>rt0711</v>
      </c>
      <c r="AI1772" s="1" t="e">
        <f>_xlfn.TEXTAFTER(_xlfn.TEXTBEFORE(Table9[[#This Row],[rxn]],"-"&amp;Table9[[#This Row],[enz]]),"RXN-")</f>
        <v>#N/A</v>
      </c>
      <c r="AJ1772" s="1" t="e">
        <f>_xlfn.TEXTBEFORE(Table9[[#This Row],[rxn]],"_",-1)</f>
        <v>#N/A</v>
      </c>
    </row>
    <row r="1773" spans="1:36" ht="17" hidden="1" x14ac:dyDescent="0.25">
      <c r="A1773" t="s">
        <v>10310</v>
      </c>
      <c r="B1773" t="str">
        <f>_xlfn.TEXTAFTER(Table5[[#This Row],[r]],"-",-1)</f>
        <v>rt1689'</v>
      </c>
      <c r="C1773" t="str">
        <f>_xlfn.TEXTAFTER(_xlfn.TEXTBEFORE(Table5[[#This Row],[r]],"-"&amp;Table5[[#This Row],[enz]]),"'RXN-")</f>
        <v>ORNtps_e_REV</v>
      </c>
      <c r="D1773">
        <v>11171.708534568001</v>
      </c>
      <c r="E1773">
        <f>_xlfn.XLOOKUP(Table5[[#This Row],[r]],Table3[r],Table3[kapp],"")</f>
        <v>8988.1774343278394</v>
      </c>
      <c r="F1773">
        <f>Table5[[#This Row],[kapp]]-Table5[[#This Row],[old]]</f>
        <v>2183.5311002401613</v>
      </c>
      <c r="G1773" t="str" cm="1">
        <f t="array" ref="G1773">IF(ROWS(_xlfn._xlws.FILTER(Table5[r],Table5[enz]=Table5[[#This Row],[enz]]))&gt;1,"many","1")</f>
        <v>many</v>
      </c>
      <c r="H1773" t="str" cm="1">
        <f t="array" ref="H1773">IF(ROWS(_xlfn._xlws.FILTER(Table5[r],Table5[rxn-no-enz]=Table5[[#This Row],[rxn-no-enz]]))&gt;1,"many","1")</f>
        <v>many</v>
      </c>
      <c r="I1773" t="str">
        <f>_xlfn.XLOOKUP(SUBSTITUTE(Table5[[#This Row],[r]],"'",""),Table6[rxn],Table6[rxn],"no")</f>
        <v>no</v>
      </c>
      <c r="J1773" t="str" cm="1">
        <f t="array" ref="J1773">_xlfn.XLOOKUP(Table5[[#This Row],[r]],"'"&amp;Table6[rxn]&amp;"'",Table6[expected kapp],"")</f>
        <v/>
      </c>
      <c r="L1773" t="s">
        <v>10136</v>
      </c>
      <c r="M1773">
        <v>8988.1774343278394</v>
      </c>
      <c r="AE1773" s="1" t="s">
        <v>12194</v>
      </c>
      <c r="AF1773" s="1" t="s">
        <v>2778</v>
      </c>
      <c r="AG1773" s="9">
        <v>1.3688673989999999E-9</v>
      </c>
      <c r="AH1773" s="1" t="str">
        <f>_xlfn.TEXTAFTER(Table9[[#This Row],[rxn]],"-",-1)</f>
        <v>rt0712</v>
      </c>
      <c r="AI1773" s="1" t="e">
        <f>_xlfn.TEXTAFTER(_xlfn.TEXTBEFORE(Table9[[#This Row],[rxn]],"-"&amp;Table9[[#This Row],[enz]]),"RXN-")</f>
        <v>#N/A</v>
      </c>
      <c r="AJ1773" s="1" t="e">
        <f>_xlfn.TEXTBEFORE(Table9[[#This Row],[rxn]],"_",-1)</f>
        <v>#N/A</v>
      </c>
    </row>
    <row r="1774" spans="1:36" ht="17" hidden="1" x14ac:dyDescent="0.25">
      <c r="A1774" t="s">
        <v>10311</v>
      </c>
      <c r="B1774" t="str">
        <f>_xlfn.TEXTAFTER(Table5[[#This Row],[r]],"-",-1)</f>
        <v>rt5861'</v>
      </c>
      <c r="C1774" t="str">
        <f>_xlfn.TEXTAFTER(_xlfn.TEXTBEFORE(Table5[[#This Row],[r]],"-"&amp;Table5[[#This Row],[enz]]),"'RXN-")</f>
        <v>ORNtps_e_FWD</v>
      </c>
      <c r="D1774">
        <v>11171.708534568001</v>
      </c>
      <c r="E1774">
        <f>_xlfn.XLOOKUP(Table5[[#This Row],[r]],Table3[r],Table3[kapp],"")</f>
        <v>8988.1774343278394</v>
      </c>
      <c r="F1774">
        <f>Table5[[#This Row],[kapp]]-Table5[[#This Row],[old]]</f>
        <v>2183.5311002401613</v>
      </c>
      <c r="G1774" t="str" cm="1">
        <f t="array" ref="G1774">IF(ROWS(_xlfn._xlws.FILTER(Table5[r],Table5[enz]=Table5[[#This Row],[enz]]))&gt;1,"many","1")</f>
        <v>many</v>
      </c>
      <c r="H1774" t="str" cm="1">
        <f t="array" ref="H1774">IF(ROWS(_xlfn._xlws.FILTER(Table5[r],Table5[rxn-no-enz]=Table5[[#This Row],[rxn-no-enz]]))&gt;1,"many","1")</f>
        <v>many</v>
      </c>
      <c r="I1774" t="str">
        <f>_xlfn.XLOOKUP(SUBSTITUTE(Table5[[#This Row],[r]],"'",""),Table6[rxn],Table6[rxn],"no")</f>
        <v>no</v>
      </c>
      <c r="J1774" t="str" cm="1">
        <f t="array" ref="J1774">_xlfn.XLOOKUP(Table5[[#This Row],[r]],"'"&amp;Table6[rxn]&amp;"'",Table6[expected kapp],"")</f>
        <v/>
      </c>
      <c r="L1774" t="s">
        <v>8430</v>
      </c>
      <c r="M1774">
        <v>466547.79379000299</v>
      </c>
      <c r="AE1774" s="1" t="s">
        <v>12195</v>
      </c>
      <c r="AF1774" s="1" t="s">
        <v>2778</v>
      </c>
      <c r="AG1774" s="9">
        <v>1.24216805E-10</v>
      </c>
      <c r="AH1774" s="1" t="str">
        <f>_xlfn.TEXTAFTER(Table9[[#This Row],[rxn]],"-",-1)</f>
        <v>rt0716</v>
      </c>
      <c r="AI1774" s="1" t="e">
        <f>_xlfn.TEXTAFTER(_xlfn.TEXTBEFORE(Table9[[#This Row],[rxn]],"-"&amp;Table9[[#This Row],[enz]]),"RXN-")</f>
        <v>#N/A</v>
      </c>
      <c r="AJ1774" s="1" t="e">
        <f>_xlfn.TEXTBEFORE(Table9[[#This Row],[rxn]],"_",-1)</f>
        <v>#N/A</v>
      </c>
    </row>
    <row r="1775" spans="1:36" ht="17" hidden="1" x14ac:dyDescent="0.25">
      <c r="A1775" t="s">
        <v>10312</v>
      </c>
      <c r="B1775" t="str">
        <f>_xlfn.TEXTAFTER(Table5[[#This Row],[r]],"-",-1)</f>
        <v>rt5861'</v>
      </c>
      <c r="C1775" t="str">
        <f>_xlfn.TEXTAFTER(_xlfn.TEXTBEFORE(Table5[[#This Row],[r]],"-"&amp;Table5[[#This Row],[enz]]),"'RXN-")</f>
        <v>ORNtps_e_REV</v>
      </c>
      <c r="D1775">
        <v>11171.708534568001</v>
      </c>
      <c r="E1775">
        <f>_xlfn.XLOOKUP(Table5[[#This Row],[r]],Table3[r],Table3[kapp],"")</f>
        <v>8988.1774343278394</v>
      </c>
      <c r="F1775">
        <f>Table5[[#This Row],[kapp]]-Table5[[#This Row],[old]]</f>
        <v>2183.5311002401613</v>
      </c>
      <c r="G1775" t="str" cm="1">
        <f t="array" ref="G1775">IF(ROWS(_xlfn._xlws.FILTER(Table5[r],Table5[enz]=Table5[[#This Row],[enz]]))&gt;1,"many","1")</f>
        <v>many</v>
      </c>
      <c r="H1775" t="str" cm="1">
        <f t="array" ref="H1775">IF(ROWS(_xlfn._xlws.FILTER(Table5[r],Table5[rxn-no-enz]=Table5[[#This Row],[rxn-no-enz]]))&gt;1,"many","1")</f>
        <v>many</v>
      </c>
      <c r="I1775" t="str">
        <f>_xlfn.XLOOKUP(SUBSTITUTE(Table5[[#This Row],[r]],"'",""),Table6[rxn],Table6[rxn],"no")</f>
        <v>no</v>
      </c>
      <c r="J1775" t="str" cm="1">
        <f t="array" ref="J1775">_xlfn.XLOOKUP(Table5[[#This Row],[r]],"'"&amp;Table6[rxn]&amp;"'",Table6[expected kapp],"")</f>
        <v/>
      </c>
      <c r="L1775" t="s">
        <v>10137</v>
      </c>
      <c r="M1775">
        <v>8988.1774343278394</v>
      </c>
      <c r="AE1775" s="1" t="s">
        <v>12196</v>
      </c>
      <c r="AF1775" s="1" t="s">
        <v>2778</v>
      </c>
      <c r="AG1775" s="9">
        <v>3.7991851600000001E-10</v>
      </c>
      <c r="AH1775" s="1" t="str">
        <f>_xlfn.TEXTAFTER(Table9[[#This Row],[rxn]],"-",-1)</f>
        <v>rt0717</v>
      </c>
      <c r="AI1775" s="1" t="e">
        <f>_xlfn.TEXTAFTER(_xlfn.TEXTBEFORE(Table9[[#This Row],[rxn]],"-"&amp;Table9[[#This Row],[enz]]),"RXN-")</f>
        <v>#N/A</v>
      </c>
      <c r="AJ1775" s="1" t="e">
        <f>_xlfn.TEXTBEFORE(Table9[[#This Row],[rxn]],"_",-1)</f>
        <v>#N/A</v>
      </c>
    </row>
    <row r="1776" spans="1:36" ht="17" hidden="1" x14ac:dyDescent="0.25">
      <c r="A1776" t="s">
        <v>10313</v>
      </c>
      <c r="B1776" t="str">
        <f>_xlfn.TEXTAFTER(Table5[[#This Row],[r]],"-",-1)</f>
        <v>rt2348'</v>
      </c>
      <c r="C1776" t="str">
        <f>_xlfn.TEXTAFTER(_xlfn.TEXTBEFORE(Table5[[#This Row],[r]],"-"&amp;Table5[[#This Row],[enz]]),"'RXN-")</f>
        <v>ORPT_c_FWD</v>
      </c>
      <c r="D1776">
        <v>11171.708534568001</v>
      </c>
      <c r="E1776">
        <f>_xlfn.XLOOKUP(Table5[[#This Row],[r]],Table3[r],Table3[kapp],"")</f>
        <v>8988.1774343278394</v>
      </c>
      <c r="F1776">
        <f>Table5[[#This Row],[kapp]]-Table5[[#This Row],[old]]</f>
        <v>2183.5311002401613</v>
      </c>
      <c r="G1776" t="str" cm="1">
        <f t="array" ref="G1776">IF(ROWS(_xlfn._xlws.FILTER(Table5[r],Table5[enz]=Table5[[#This Row],[enz]]))&gt;1,"many","1")</f>
        <v>many</v>
      </c>
      <c r="H1776" t="str" cm="1">
        <f t="array" ref="H1776">IF(ROWS(_xlfn._xlws.FILTER(Table5[r],Table5[rxn-no-enz]=Table5[[#This Row],[rxn-no-enz]]))&gt;1,"many","1")</f>
        <v>1</v>
      </c>
      <c r="I1776" t="str">
        <f>_xlfn.XLOOKUP(SUBSTITUTE(Table5[[#This Row],[r]],"'",""),Table6[rxn],Table6[rxn],"no")</f>
        <v>no</v>
      </c>
      <c r="J1776" t="str" cm="1">
        <f t="array" ref="J1776">_xlfn.XLOOKUP(Table5[[#This Row],[r]],"'"&amp;Table6[rxn]&amp;"'",Table6[expected kapp],"")</f>
        <v/>
      </c>
      <c r="L1776" t="s">
        <v>10138</v>
      </c>
      <c r="M1776">
        <v>8988.1774343278394</v>
      </c>
      <c r="AE1776" s="1" t="s">
        <v>12197</v>
      </c>
      <c r="AF1776" s="1" t="s">
        <v>2778</v>
      </c>
      <c r="AG1776" s="9">
        <v>2.9399699999999998E-11</v>
      </c>
      <c r="AH1776" s="1" t="str">
        <f>_xlfn.TEXTAFTER(Table9[[#This Row],[rxn]],"-",-1)</f>
        <v>rt0720</v>
      </c>
      <c r="AI1776" s="1" t="e">
        <f>_xlfn.TEXTAFTER(_xlfn.TEXTBEFORE(Table9[[#This Row],[rxn]],"-"&amp;Table9[[#This Row],[enz]]),"RXN-")</f>
        <v>#N/A</v>
      </c>
      <c r="AJ1776" s="1" t="e">
        <f>_xlfn.TEXTBEFORE(Table9[[#This Row],[rxn]],"_",-1)</f>
        <v>#N/A</v>
      </c>
    </row>
    <row r="1777" spans="1:36" ht="17" hidden="1" x14ac:dyDescent="0.25">
      <c r="A1777" t="s">
        <v>10314</v>
      </c>
      <c r="B1777" t="str">
        <f>_xlfn.TEXTAFTER(Table5[[#This Row],[r]],"-",-1)</f>
        <v>rt0201'</v>
      </c>
      <c r="C1777" t="str">
        <f>_xlfn.TEXTAFTER(_xlfn.TEXTBEFORE(Table5[[#This Row],[r]],"-"&amp;Table5[[#This Row],[enz]]),"'RXN-")</f>
        <v>P5CD2_m_FWD</v>
      </c>
      <c r="D1777">
        <v>11171.708534568001</v>
      </c>
      <c r="E1777">
        <f>_xlfn.XLOOKUP(Table5[[#This Row],[r]],Table3[r],Table3[kapp],"")</f>
        <v>8988.1774343278394</v>
      </c>
      <c r="F1777">
        <f>Table5[[#This Row],[kapp]]-Table5[[#This Row],[old]]</f>
        <v>2183.5311002401613</v>
      </c>
      <c r="G1777" t="str" cm="1">
        <f t="array" ref="G1777">IF(ROWS(_xlfn._xlws.FILTER(Table5[r],Table5[enz]=Table5[[#This Row],[enz]]))&gt;1,"many","1")</f>
        <v>many</v>
      </c>
      <c r="H1777" t="str" cm="1">
        <f t="array" ref="H1777">IF(ROWS(_xlfn._xlws.FILTER(Table5[r],Table5[rxn-no-enz]=Table5[[#This Row],[rxn-no-enz]]))&gt;1,"many","1")</f>
        <v>1</v>
      </c>
      <c r="I1777" t="str">
        <f>_xlfn.XLOOKUP(SUBSTITUTE(Table5[[#This Row],[r]],"'",""),Table6[rxn],Table6[rxn],"no")</f>
        <v>no</v>
      </c>
      <c r="J1777" t="str" cm="1">
        <f t="array" ref="J1777">_xlfn.XLOOKUP(Table5[[#This Row],[r]],"'"&amp;Table6[rxn]&amp;"'",Table6[expected kapp],"")</f>
        <v/>
      </c>
      <c r="L1777" t="s">
        <v>10139</v>
      </c>
      <c r="M1777">
        <v>8988.1774343278394</v>
      </c>
      <c r="AE1777" s="1" t="s">
        <v>12198</v>
      </c>
      <c r="AF1777" s="1" t="s">
        <v>2778</v>
      </c>
      <c r="AG1777" s="9">
        <v>7.7306729999999995E-12</v>
      </c>
      <c r="AH1777" s="1" t="str">
        <f>_xlfn.TEXTAFTER(Table9[[#This Row],[rxn]],"-",-1)</f>
        <v>rt0745</v>
      </c>
      <c r="AI1777" s="1" t="e">
        <f>_xlfn.TEXTAFTER(_xlfn.TEXTBEFORE(Table9[[#This Row],[rxn]],"-"&amp;Table9[[#This Row],[enz]]),"RXN-")</f>
        <v>#N/A</v>
      </c>
      <c r="AJ1777" s="1" t="e">
        <f>_xlfn.TEXTBEFORE(Table9[[#This Row],[rxn]],"_",-1)</f>
        <v>#N/A</v>
      </c>
    </row>
    <row r="1778" spans="1:36" ht="17" hidden="1" x14ac:dyDescent="0.25">
      <c r="A1778" t="s">
        <v>10315</v>
      </c>
      <c r="B1778" t="str">
        <f>_xlfn.TEXTAFTER(Table5[[#This Row],[r]],"-",-1)</f>
        <v>rt6217'</v>
      </c>
      <c r="C1778" t="str">
        <f>_xlfn.TEXTAFTER(_xlfn.TEXTBEFORE(Table5[[#This Row],[r]],"-"&amp;Table5[[#This Row],[enz]]),"'RXN-")</f>
        <v>PACCOAE_c_FWD</v>
      </c>
      <c r="D1778">
        <v>11171.708534568001</v>
      </c>
      <c r="E1778">
        <f>_xlfn.XLOOKUP(Table5[[#This Row],[r]],Table3[r],Table3[kapp],"")</f>
        <v>8988.1774343278394</v>
      </c>
      <c r="F1778">
        <f>Table5[[#This Row],[kapp]]-Table5[[#This Row],[old]]</f>
        <v>2183.5311002401613</v>
      </c>
      <c r="G1778" t="str" cm="1">
        <f t="array" ref="G1778">IF(ROWS(_xlfn._xlws.FILTER(Table5[r],Table5[enz]=Table5[[#This Row],[enz]]))&gt;1,"many","1")</f>
        <v>1</v>
      </c>
      <c r="H1778" t="str" cm="1">
        <f t="array" ref="H1778">IF(ROWS(_xlfn._xlws.FILTER(Table5[r],Table5[rxn-no-enz]=Table5[[#This Row],[rxn-no-enz]]))&gt;1,"many","1")</f>
        <v>1</v>
      </c>
      <c r="I1778" t="str">
        <f>_xlfn.XLOOKUP(SUBSTITUTE(Table5[[#This Row],[r]],"'",""),Table6[rxn],Table6[rxn],"no")</f>
        <v>no</v>
      </c>
      <c r="J1778" t="str" cm="1">
        <f t="array" ref="J1778">_xlfn.XLOOKUP(Table5[[#This Row],[r]],"'"&amp;Table6[rxn]&amp;"'",Table6[expected kapp],"")</f>
        <v/>
      </c>
      <c r="L1778" t="s">
        <v>10140</v>
      </c>
      <c r="M1778">
        <v>8988.1774343278394</v>
      </c>
      <c r="AE1778" s="1" t="s">
        <v>12199</v>
      </c>
      <c r="AF1778" s="1" t="s">
        <v>2778</v>
      </c>
      <c r="AG1778" s="9">
        <v>2.3143505000000001E-11</v>
      </c>
      <c r="AH1778" s="1" t="str">
        <f>_xlfn.TEXTAFTER(Table9[[#This Row],[rxn]],"-",-1)</f>
        <v>rt0757</v>
      </c>
      <c r="AI1778" s="1" t="e">
        <f>_xlfn.TEXTAFTER(_xlfn.TEXTBEFORE(Table9[[#This Row],[rxn]],"-"&amp;Table9[[#This Row],[enz]]),"RXN-")</f>
        <v>#N/A</v>
      </c>
      <c r="AJ1778" s="1" t="e">
        <f>_xlfn.TEXTBEFORE(Table9[[#This Row],[rxn]],"_",-1)</f>
        <v>#N/A</v>
      </c>
    </row>
    <row r="1779" spans="1:36" ht="17" hidden="1" x14ac:dyDescent="0.25">
      <c r="A1779" t="s">
        <v>10316</v>
      </c>
      <c r="B1779" t="str">
        <f>_xlfn.TEXTAFTER(Table5[[#This Row],[r]],"-",-1)</f>
        <v>rt5558'</v>
      </c>
      <c r="C1779" t="str">
        <f>_xlfn.TEXTAFTER(_xlfn.TEXTBEFORE(Table5[[#This Row],[r]],"-"&amp;Table5[[#This Row],[enz]]),"'RXN-")</f>
        <v>PACCOAE_x_FWD</v>
      </c>
      <c r="D1779">
        <v>11171.708534568001</v>
      </c>
      <c r="E1779">
        <f>_xlfn.XLOOKUP(Table5[[#This Row],[r]],Table3[r],Table3[kapp],"")</f>
        <v>8988.1774343278394</v>
      </c>
      <c r="F1779">
        <f>Table5[[#This Row],[kapp]]-Table5[[#This Row],[old]]</f>
        <v>2183.5311002401613</v>
      </c>
      <c r="G1779" t="str" cm="1">
        <f t="array" ref="G1779">IF(ROWS(_xlfn._xlws.FILTER(Table5[r],Table5[enz]=Table5[[#This Row],[enz]]))&gt;1,"many","1")</f>
        <v>1</v>
      </c>
      <c r="H1779" t="str" cm="1">
        <f t="array" ref="H1779">IF(ROWS(_xlfn._xlws.FILTER(Table5[r],Table5[rxn-no-enz]=Table5[[#This Row],[rxn-no-enz]]))&gt;1,"many","1")</f>
        <v>1</v>
      </c>
      <c r="I1779" t="str">
        <f>_xlfn.XLOOKUP(SUBSTITUTE(Table5[[#This Row],[r]],"'",""),Table6[rxn],Table6[rxn],"no")</f>
        <v>no</v>
      </c>
      <c r="J1779" t="str" cm="1">
        <f t="array" ref="J1779">_xlfn.XLOOKUP(Table5[[#This Row],[r]],"'"&amp;Table6[rxn]&amp;"'",Table6[expected kapp],"")</f>
        <v/>
      </c>
      <c r="L1779" t="s">
        <v>8505</v>
      </c>
      <c r="M1779">
        <v>15097.3727179571</v>
      </c>
      <c r="AE1779" s="1" t="s">
        <v>12200</v>
      </c>
      <c r="AF1779" s="1" t="s">
        <v>2778</v>
      </c>
      <c r="AG1779" s="9">
        <v>7.4490084310000001E-9</v>
      </c>
      <c r="AH1779" s="1" t="str">
        <f>_xlfn.TEXTAFTER(Table9[[#This Row],[rxn]],"-",-1)</f>
        <v>rt0767</v>
      </c>
      <c r="AI1779" s="1" t="e">
        <f>_xlfn.TEXTAFTER(_xlfn.TEXTBEFORE(Table9[[#This Row],[rxn]],"-"&amp;Table9[[#This Row],[enz]]),"RXN-")</f>
        <v>#N/A</v>
      </c>
      <c r="AJ1779" s="1" t="e">
        <f>_xlfn.TEXTBEFORE(Table9[[#This Row],[rxn]],"_",-1)</f>
        <v>#N/A</v>
      </c>
    </row>
    <row r="1780" spans="1:36" ht="17" hidden="1" x14ac:dyDescent="0.25">
      <c r="A1780" t="s">
        <v>10317</v>
      </c>
      <c r="B1780" t="str">
        <f>_xlfn.TEXTAFTER(Table5[[#This Row],[r]],"-",-1)</f>
        <v>rt6434_x'</v>
      </c>
      <c r="C1780" t="str">
        <f>_xlfn.TEXTAFTER(_xlfn.TEXTBEFORE(Table5[[#This Row],[r]],"-"&amp;Table5[[#This Row],[enz]]),"'RXN-")</f>
        <v>PACCOAL_x_FWD</v>
      </c>
      <c r="D1780">
        <v>11171.708534568001</v>
      </c>
      <c r="E1780">
        <f>_xlfn.XLOOKUP(Table5[[#This Row],[r]],Table3[r],Table3[kapp],"")</f>
        <v>8988.1774343278394</v>
      </c>
      <c r="F1780">
        <f>Table5[[#This Row],[kapp]]-Table5[[#This Row],[old]]</f>
        <v>2183.5311002401613</v>
      </c>
      <c r="G1780" t="str" cm="1">
        <f t="array" ref="G1780">IF(ROWS(_xlfn._xlws.FILTER(Table5[r],Table5[enz]=Table5[[#This Row],[enz]]))&gt;1,"many","1")</f>
        <v>many</v>
      </c>
      <c r="H1780" t="str" cm="1">
        <f t="array" ref="H1780">IF(ROWS(_xlfn._xlws.FILTER(Table5[r],Table5[rxn-no-enz]=Table5[[#This Row],[rxn-no-enz]]))&gt;1,"many","1")</f>
        <v>1</v>
      </c>
      <c r="I1780" t="str">
        <f>_xlfn.XLOOKUP(SUBSTITUTE(Table5[[#This Row],[r]],"'",""),Table6[rxn],Table6[rxn],"no")</f>
        <v>no</v>
      </c>
      <c r="J1780" t="str" cm="1">
        <f t="array" ref="J1780">_xlfn.XLOOKUP(Table5[[#This Row],[r]],"'"&amp;Table6[rxn]&amp;"'",Table6[expected kapp],"")</f>
        <v/>
      </c>
      <c r="L1780" t="s">
        <v>10141</v>
      </c>
      <c r="M1780">
        <v>8988.1774343278394</v>
      </c>
      <c r="AE1780" s="1" t="s">
        <v>12201</v>
      </c>
      <c r="AF1780" s="1" t="s">
        <v>2778</v>
      </c>
      <c r="AG1780" s="9">
        <v>1.9069637400000001E-10</v>
      </c>
      <c r="AH1780" s="1" t="str">
        <f>_xlfn.TEXTAFTER(Table9[[#This Row],[rxn]],"-",-1)</f>
        <v>rt0769</v>
      </c>
      <c r="AI1780" s="1" t="e">
        <f>_xlfn.TEXTAFTER(_xlfn.TEXTBEFORE(Table9[[#This Row],[rxn]],"-"&amp;Table9[[#This Row],[enz]]),"RXN-")</f>
        <v>#N/A</v>
      </c>
      <c r="AJ1780" s="1" t="e">
        <f>_xlfn.TEXTBEFORE(Table9[[#This Row],[rxn]],"_",-1)</f>
        <v>#N/A</v>
      </c>
    </row>
    <row r="1781" spans="1:36" ht="17" hidden="1" x14ac:dyDescent="0.25">
      <c r="A1781" t="s">
        <v>10318</v>
      </c>
      <c r="B1781" t="str">
        <f>_xlfn.TEXTAFTER(Table5[[#This Row],[r]],"-",-1)</f>
        <v>rt1908'</v>
      </c>
      <c r="C1781" t="str">
        <f>_xlfn.TEXTAFTER(_xlfn.TEXTBEFORE(Table5[[#This Row],[r]],"-"&amp;Table5[[#This Row],[enz]]),"'RXN-")</f>
        <v>PADAH_c_FWD</v>
      </c>
      <c r="D1781">
        <v>11171.708534568001</v>
      </c>
      <c r="E1781">
        <f>_xlfn.XLOOKUP(Table5[[#This Row],[r]],Table3[r],Table3[kapp],"")</f>
        <v>8988.1774343278394</v>
      </c>
      <c r="F1781">
        <f>Table5[[#This Row],[kapp]]-Table5[[#This Row],[old]]</f>
        <v>2183.5311002401613</v>
      </c>
      <c r="G1781" t="str" cm="1">
        <f t="array" ref="G1781">IF(ROWS(_xlfn._xlws.FILTER(Table5[r],Table5[enz]=Table5[[#This Row],[enz]]))&gt;1,"many","1")</f>
        <v>many</v>
      </c>
      <c r="H1781" t="str" cm="1">
        <f t="array" ref="H1781">IF(ROWS(_xlfn._xlws.FILTER(Table5[r],Table5[rxn-no-enz]=Table5[[#This Row],[rxn-no-enz]]))&gt;1,"many","1")</f>
        <v>1</v>
      </c>
      <c r="I1781" t="str">
        <f>_xlfn.XLOOKUP(SUBSTITUTE(Table5[[#This Row],[r]],"'",""),Table6[rxn],Table6[rxn],"no")</f>
        <v>no</v>
      </c>
      <c r="J1781" t="str" cm="1">
        <f t="array" ref="J1781">_xlfn.XLOOKUP(Table5[[#This Row],[r]],"'"&amp;Table6[rxn]&amp;"'",Table6[expected kapp],"")</f>
        <v/>
      </c>
      <c r="L1781" t="s">
        <v>8506</v>
      </c>
      <c r="M1781">
        <v>10.003806311624301</v>
      </c>
      <c r="AE1781" s="1" t="s">
        <v>12202</v>
      </c>
      <c r="AF1781" s="1" t="s">
        <v>2778</v>
      </c>
      <c r="AG1781" s="9">
        <v>5.31016899999999E-10</v>
      </c>
      <c r="AH1781" s="1" t="str">
        <f>_xlfn.TEXTAFTER(Table9[[#This Row],[rxn]],"-",-1)</f>
        <v>rt0797</v>
      </c>
      <c r="AI1781" s="1" t="e">
        <f>_xlfn.TEXTAFTER(_xlfn.TEXTBEFORE(Table9[[#This Row],[rxn]],"-"&amp;Table9[[#This Row],[enz]]),"RXN-")</f>
        <v>#N/A</v>
      </c>
      <c r="AJ1781" s="1" t="e">
        <f>_xlfn.TEXTBEFORE(Table9[[#This Row],[rxn]],"_",-1)</f>
        <v>#N/A</v>
      </c>
    </row>
    <row r="1782" spans="1:36" ht="17" hidden="1" x14ac:dyDescent="0.25">
      <c r="A1782" t="s">
        <v>10319</v>
      </c>
      <c r="B1782" t="str">
        <f>_xlfn.TEXTAFTER(Table5[[#This Row],[r]],"-",-1)</f>
        <v>rt1908'</v>
      </c>
      <c r="C1782" t="str">
        <f>_xlfn.TEXTAFTER(_xlfn.TEXTBEFORE(Table5[[#This Row],[r]],"-"&amp;Table5[[#This Row],[enz]]),"'RXN-")</f>
        <v>PADAH_c_REV</v>
      </c>
      <c r="D1782">
        <v>11171.708534568001</v>
      </c>
      <c r="E1782">
        <f>_xlfn.XLOOKUP(Table5[[#This Row],[r]],Table3[r],Table3[kapp],"")</f>
        <v>8988.1774343278394</v>
      </c>
      <c r="F1782">
        <f>Table5[[#This Row],[kapp]]-Table5[[#This Row],[old]]</f>
        <v>2183.5311002401613</v>
      </c>
      <c r="G1782" t="str" cm="1">
        <f t="array" ref="G1782">IF(ROWS(_xlfn._xlws.FILTER(Table5[r],Table5[enz]=Table5[[#This Row],[enz]]))&gt;1,"many","1")</f>
        <v>many</v>
      </c>
      <c r="H1782" t="str" cm="1">
        <f t="array" ref="H1782">IF(ROWS(_xlfn._xlws.FILTER(Table5[r],Table5[rxn-no-enz]=Table5[[#This Row],[rxn-no-enz]]))&gt;1,"many","1")</f>
        <v>1</v>
      </c>
      <c r="I1782" t="str">
        <f>_xlfn.XLOOKUP(SUBSTITUTE(Table5[[#This Row],[r]],"'",""),Table6[rxn],Table6[rxn],"no")</f>
        <v>no</v>
      </c>
      <c r="J1782" t="str" cm="1">
        <f t="array" ref="J1782">_xlfn.XLOOKUP(Table5[[#This Row],[r]],"'"&amp;Table6[rxn]&amp;"'",Table6[expected kapp],"")</f>
        <v/>
      </c>
      <c r="L1782" t="s">
        <v>10142</v>
      </c>
      <c r="M1782">
        <v>8988.1774343278394</v>
      </c>
      <c r="AE1782" s="1" t="s">
        <v>12203</v>
      </c>
      <c r="AF1782" s="1" t="s">
        <v>2778</v>
      </c>
      <c r="AG1782" s="9">
        <v>1.94481077E-10</v>
      </c>
      <c r="AH1782" s="1" t="str">
        <f>_xlfn.TEXTAFTER(Table9[[#This Row],[rxn]],"-",-1)</f>
        <v>rt0799</v>
      </c>
      <c r="AI1782" s="1" t="e">
        <f>_xlfn.TEXTAFTER(_xlfn.TEXTBEFORE(Table9[[#This Row],[rxn]],"-"&amp;Table9[[#This Row],[enz]]),"RXN-")</f>
        <v>#N/A</v>
      </c>
      <c r="AJ1782" s="1" t="e">
        <f>_xlfn.TEXTBEFORE(Table9[[#This Row],[rxn]],"_",-1)</f>
        <v>#N/A</v>
      </c>
    </row>
    <row r="1783" spans="1:36" ht="17" hidden="1" x14ac:dyDescent="0.25">
      <c r="A1783" t="s">
        <v>10320</v>
      </c>
      <c r="B1783" t="str">
        <f>_xlfn.TEXTAFTER(Table5[[#This Row],[r]],"-",-1)</f>
        <v>rt3915'</v>
      </c>
      <c r="C1783" t="str">
        <f>_xlfn.TEXTAFTER(_xlfn.TEXTBEFORE(Table5[[#This Row],[r]],"-"&amp;Table5[[#This Row],[enz]]),"'RXN-")</f>
        <v>PAFH_c_FWD</v>
      </c>
      <c r="D1783">
        <v>11171.708534568001</v>
      </c>
      <c r="E1783">
        <f>_xlfn.XLOOKUP(Table5[[#This Row],[r]],Table3[r],Table3[kapp],"")</f>
        <v>8988.1774343278394</v>
      </c>
      <c r="F1783">
        <f>Table5[[#This Row],[kapp]]-Table5[[#This Row],[old]]</f>
        <v>2183.5311002401613</v>
      </c>
      <c r="G1783" t="str" cm="1">
        <f t="array" ref="G1783">IF(ROWS(_xlfn._xlws.FILTER(Table5[r],Table5[enz]=Table5[[#This Row],[enz]]))&gt;1,"many","1")</f>
        <v>1</v>
      </c>
      <c r="H1783" t="str" cm="1">
        <f t="array" ref="H1783">IF(ROWS(_xlfn._xlws.FILTER(Table5[r],Table5[rxn-no-enz]=Table5[[#This Row],[rxn-no-enz]]))&gt;1,"many","1")</f>
        <v>1</v>
      </c>
      <c r="I1783" t="str">
        <f>_xlfn.XLOOKUP(SUBSTITUTE(Table5[[#This Row],[r]],"'",""),Table6[rxn],Table6[rxn],"no")</f>
        <v>no</v>
      </c>
      <c r="J1783" t="str" cm="1">
        <f t="array" ref="J1783">_xlfn.XLOOKUP(Table5[[#This Row],[r]],"'"&amp;Table6[rxn]&amp;"'",Table6[expected kapp],"")</f>
        <v/>
      </c>
      <c r="L1783" t="s">
        <v>10143</v>
      </c>
      <c r="M1783">
        <v>8988.1774343278394</v>
      </c>
      <c r="AE1783" s="1" t="s">
        <v>12204</v>
      </c>
      <c r="AF1783" s="1" t="s">
        <v>2778</v>
      </c>
      <c r="AG1783" s="9">
        <v>2.2163364650000001E-9</v>
      </c>
      <c r="AH1783" s="1" t="str">
        <f>_xlfn.TEXTAFTER(Table9[[#This Row],[rxn]],"-",-1)</f>
        <v>rt0808</v>
      </c>
      <c r="AI1783" s="1" t="e">
        <f>_xlfn.TEXTAFTER(_xlfn.TEXTBEFORE(Table9[[#This Row],[rxn]],"-"&amp;Table9[[#This Row],[enz]]),"RXN-")</f>
        <v>#N/A</v>
      </c>
      <c r="AJ1783" s="1" t="e">
        <f>_xlfn.TEXTBEFORE(Table9[[#This Row],[rxn]],"_",-1)</f>
        <v>#N/A</v>
      </c>
    </row>
    <row r="1784" spans="1:36" ht="17" hidden="1" x14ac:dyDescent="0.25">
      <c r="A1784" t="s">
        <v>10321</v>
      </c>
      <c r="B1784" t="str">
        <f>_xlfn.TEXTAFTER(Table5[[#This Row],[r]],"-",-1)</f>
        <v>VPS15TOR1'</v>
      </c>
      <c r="C1784" t="str">
        <f>_xlfn.TEXTAFTER(_xlfn.TEXTBEFORE(Table5[[#This Row],[r]],"-"&amp;Table5[[#This Row],[enz]]),"'RXN-")</f>
        <v>PAIL3K_vm_FWD</v>
      </c>
      <c r="D1784">
        <v>11171.708534568001</v>
      </c>
      <c r="E1784">
        <f>_xlfn.XLOOKUP(Table5[[#This Row],[r]],Table3[r],Table3[kapp],"")</f>
        <v>8988.1774343278394</v>
      </c>
      <c r="F1784">
        <f>Table5[[#This Row],[kapp]]-Table5[[#This Row],[old]]</f>
        <v>2183.5311002401613</v>
      </c>
      <c r="G1784" t="str" cm="1">
        <f t="array" ref="G1784">IF(ROWS(_xlfn._xlws.FILTER(Table5[r],Table5[enz]=Table5[[#This Row],[enz]]))&gt;1,"many","1")</f>
        <v>1</v>
      </c>
      <c r="H1784" t="str" cm="1">
        <f t="array" ref="H1784">IF(ROWS(_xlfn._xlws.FILTER(Table5[r],Table5[rxn-no-enz]=Table5[[#This Row],[rxn-no-enz]]))&gt;1,"many","1")</f>
        <v>many</v>
      </c>
      <c r="I1784" t="str">
        <f>_xlfn.XLOOKUP(SUBSTITUTE(Table5[[#This Row],[r]],"'",""),Table6[rxn],Table6[rxn],"no")</f>
        <v>no</v>
      </c>
      <c r="J1784" t="str" cm="1">
        <f t="array" ref="J1784">_xlfn.XLOOKUP(Table5[[#This Row],[r]],"'"&amp;Table6[rxn]&amp;"'",Table6[expected kapp],"")</f>
        <v/>
      </c>
      <c r="L1784" t="s">
        <v>10144</v>
      </c>
      <c r="M1784">
        <v>8988.1774343278394</v>
      </c>
      <c r="AE1784" s="1" t="s">
        <v>12205</v>
      </c>
      <c r="AF1784" s="1" t="s">
        <v>2778</v>
      </c>
      <c r="AG1784" s="9">
        <v>1.4697086E-11</v>
      </c>
      <c r="AH1784" s="1" t="str">
        <f>_xlfn.TEXTAFTER(Table9[[#This Row],[rxn]],"-",-1)</f>
        <v>rt0812</v>
      </c>
      <c r="AI1784" s="1" t="e">
        <f>_xlfn.TEXTAFTER(_xlfn.TEXTBEFORE(Table9[[#This Row],[rxn]],"-"&amp;Table9[[#This Row],[enz]]),"RXN-")</f>
        <v>#N/A</v>
      </c>
      <c r="AJ1784" s="1" t="e">
        <f>_xlfn.TEXTBEFORE(Table9[[#This Row],[rxn]],"_",-1)</f>
        <v>#N/A</v>
      </c>
    </row>
    <row r="1785" spans="1:36" ht="17" hidden="1" x14ac:dyDescent="0.25">
      <c r="A1785" t="s">
        <v>10322</v>
      </c>
      <c r="B1785" t="str">
        <f>_xlfn.TEXTAFTER(Table5[[#This Row],[r]],"-",-1)</f>
        <v>VPS15VPS34'</v>
      </c>
      <c r="C1785" t="str">
        <f>_xlfn.TEXTAFTER(_xlfn.TEXTBEFORE(Table5[[#This Row],[r]],"-"&amp;Table5[[#This Row],[enz]]),"'RXN-")</f>
        <v>PAIL3K_vm_FWD</v>
      </c>
      <c r="D1785">
        <v>11171.708534568001</v>
      </c>
      <c r="E1785">
        <f>_xlfn.XLOOKUP(Table5[[#This Row],[r]],Table3[r],Table3[kapp],"")</f>
        <v>8988.1774343278394</v>
      </c>
      <c r="F1785">
        <f>Table5[[#This Row],[kapp]]-Table5[[#This Row],[old]]</f>
        <v>2183.5311002401613</v>
      </c>
      <c r="G1785" t="str" cm="1">
        <f t="array" ref="G1785">IF(ROWS(_xlfn._xlws.FILTER(Table5[r],Table5[enz]=Table5[[#This Row],[enz]]))&gt;1,"many","1")</f>
        <v>1</v>
      </c>
      <c r="H1785" t="str" cm="1">
        <f t="array" ref="H1785">IF(ROWS(_xlfn._xlws.FILTER(Table5[r],Table5[rxn-no-enz]=Table5[[#This Row],[rxn-no-enz]]))&gt;1,"many","1")</f>
        <v>many</v>
      </c>
      <c r="I1785" t="str">
        <f>_xlfn.XLOOKUP(SUBSTITUTE(Table5[[#This Row],[r]],"'",""),Table6[rxn],Table6[rxn],"no")</f>
        <v>no</v>
      </c>
      <c r="J1785" t="str" cm="1">
        <f t="array" ref="J1785">_xlfn.XLOOKUP(Table5[[#This Row],[r]],"'"&amp;Table6[rxn]&amp;"'",Table6[expected kapp],"")</f>
        <v/>
      </c>
      <c r="L1785" t="s">
        <v>10145</v>
      </c>
      <c r="M1785">
        <v>8988.1774343278394</v>
      </c>
      <c r="AE1785" s="1" t="s">
        <v>12206</v>
      </c>
      <c r="AF1785" s="1" t="s">
        <v>2778</v>
      </c>
      <c r="AG1785" s="9">
        <v>8.1271407900000001E-10</v>
      </c>
      <c r="AH1785" s="1" t="str">
        <f>_xlfn.TEXTAFTER(Table9[[#This Row],[rxn]],"-",-1)</f>
        <v>rt0830</v>
      </c>
      <c r="AI1785" s="1" t="e">
        <f>_xlfn.TEXTAFTER(_xlfn.TEXTBEFORE(Table9[[#This Row],[rxn]],"-"&amp;Table9[[#This Row],[enz]]),"RXN-")</f>
        <v>#N/A</v>
      </c>
      <c r="AJ1785" s="1" t="e">
        <f>_xlfn.TEXTBEFORE(Table9[[#This Row],[rxn]],"_",-1)</f>
        <v>#N/A</v>
      </c>
    </row>
    <row r="1786" spans="1:36" ht="17" hidden="1" x14ac:dyDescent="0.25">
      <c r="A1786" t="s">
        <v>10323</v>
      </c>
      <c r="B1786" t="str">
        <f>_xlfn.TEXTAFTER(Table5[[#This Row],[r]],"-",-1)</f>
        <v>rt6718_en'</v>
      </c>
      <c r="C1786" t="str">
        <f>_xlfn.TEXTAFTER(_xlfn.TEXTBEFORE(Table5[[#This Row],[r]],"-"&amp;Table5[[#This Row],[enz]]),"'RXN-")</f>
        <v>PAIL4K_en_FWD</v>
      </c>
      <c r="D1786">
        <v>11171.708534568001</v>
      </c>
      <c r="E1786">
        <f>_xlfn.XLOOKUP(Table5[[#This Row],[r]],Table3[r],Table3[kapp],"")</f>
        <v>8988.1774343278394</v>
      </c>
      <c r="F1786">
        <f>Table5[[#This Row],[kapp]]-Table5[[#This Row],[old]]</f>
        <v>2183.5311002401613</v>
      </c>
      <c r="G1786" t="str" cm="1">
        <f t="array" ref="G1786">IF(ROWS(_xlfn._xlws.FILTER(Table5[r],Table5[enz]=Table5[[#This Row],[enz]]))&gt;1,"many","1")</f>
        <v>1</v>
      </c>
      <c r="H1786" t="str" cm="1">
        <f t="array" ref="H1786">IF(ROWS(_xlfn._xlws.FILTER(Table5[r],Table5[rxn-no-enz]=Table5[[#This Row],[rxn-no-enz]]))&gt;1,"many","1")</f>
        <v>many</v>
      </c>
      <c r="I1786" t="str">
        <f>_xlfn.XLOOKUP(SUBSTITUTE(Table5[[#This Row],[r]],"'",""),Table6[rxn],Table6[rxn],"no")</f>
        <v>no</v>
      </c>
      <c r="J1786" t="str" cm="1">
        <f t="array" ref="J1786">_xlfn.XLOOKUP(Table5[[#This Row],[r]],"'"&amp;Table6[rxn]&amp;"'",Table6[expected kapp],"")</f>
        <v/>
      </c>
      <c r="L1786" t="s">
        <v>10146</v>
      </c>
      <c r="M1786">
        <v>8988.1774343278394</v>
      </c>
      <c r="AE1786" s="1" t="s">
        <v>12207</v>
      </c>
      <c r="AF1786" s="1" t="s">
        <v>2778</v>
      </c>
      <c r="AG1786" s="9">
        <v>1.7197991499999999E-10</v>
      </c>
      <c r="AH1786" s="1" t="str">
        <f>_xlfn.TEXTAFTER(Table9[[#This Row],[rxn]],"-",-1)</f>
        <v>rt0842</v>
      </c>
      <c r="AI1786" s="1" t="e">
        <f>_xlfn.TEXTAFTER(_xlfn.TEXTBEFORE(Table9[[#This Row],[rxn]],"-"&amp;Table9[[#This Row],[enz]]),"RXN-")</f>
        <v>#N/A</v>
      </c>
      <c r="AJ1786" s="1" t="e">
        <f>_xlfn.TEXTBEFORE(Table9[[#This Row],[rxn]],"_",-1)</f>
        <v>#N/A</v>
      </c>
    </row>
    <row r="1787" spans="1:36" ht="17" hidden="1" x14ac:dyDescent="0.25">
      <c r="A1787" t="s">
        <v>10324</v>
      </c>
      <c r="B1787" t="str">
        <f>_xlfn.TEXTAFTER(Table5[[#This Row],[r]],"-",-1)</f>
        <v>rt6791'</v>
      </c>
      <c r="C1787" t="str">
        <f>_xlfn.TEXTAFTER(_xlfn.TEXTBEFORE(Table5[[#This Row],[r]],"-"&amp;Table5[[#This Row],[enz]]),"'RXN-")</f>
        <v>PAIL4K_en_FWD</v>
      </c>
      <c r="D1787">
        <v>11171.708534568001</v>
      </c>
      <c r="E1787">
        <f>_xlfn.XLOOKUP(Table5[[#This Row],[r]],Table3[r],Table3[kapp],"")</f>
        <v>8988.1774343278394</v>
      </c>
      <c r="F1787">
        <f>Table5[[#This Row],[kapp]]-Table5[[#This Row],[old]]</f>
        <v>2183.5311002401613</v>
      </c>
      <c r="G1787" t="str" cm="1">
        <f t="array" ref="G1787">IF(ROWS(_xlfn._xlws.FILTER(Table5[r],Table5[enz]=Table5[[#This Row],[enz]]))&gt;1,"many","1")</f>
        <v>1</v>
      </c>
      <c r="H1787" t="str" cm="1">
        <f t="array" ref="H1787">IF(ROWS(_xlfn._xlws.FILTER(Table5[r],Table5[rxn-no-enz]=Table5[[#This Row],[rxn-no-enz]]))&gt;1,"many","1")</f>
        <v>many</v>
      </c>
      <c r="I1787" t="str">
        <f>_xlfn.XLOOKUP(SUBSTITUTE(Table5[[#This Row],[r]],"'",""),Table6[rxn],Table6[rxn],"no")</f>
        <v>no</v>
      </c>
      <c r="J1787" t="str" cm="1">
        <f t="array" ref="J1787">_xlfn.XLOOKUP(Table5[[#This Row],[r]],"'"&amp;Table6[rxn]&amp;"'",Table6[expected kapp],"")</f>
        <v/>
      </c>
      <c r="L1787" t="s">
        <v>8507</v>
      </c>
      <c r="M1787">
        <v>6.3781389981162304</v>
      </c>
      <c r="AE1787" s="1" t="s">
        <v>12208</v>
      </c>
      <c r="AF1787" s="1" t="s">
        <v>2778</v>
      </c>
      <c r="AG1787" s="9">
        <v>8.6774014000000005E-11</v>
      </c>
      <c r="AH1787" s="1" t="str">
        <f>_xlfn.TEXTAFTER(Table9[[#This Row],[rxn]],"-",-1)</f>
        <v>rt0848_c</v>
      </c>
      <c r="AI1787" s="1" t="e">
        <f>_xlfn.TEXTAFTER(_xlfn.TEXTBEFORE(Table9[[#This Row],[rxn]],"-"&amp;Table9[[#This Row],[enz]]),"RXN-")</f>
        <v>#N/A</v>
      </c>
      <c r="AJ1787" s="1" t="str">
        <f>_xlfn.TEXTBEFORE(Table9[[#This Row],[rxn]],"_",-1)</f>
        <v>PROWASTE-rt0848</v>
      </c>
    </row>
    <row r="1788" spans="1:36" ht="17" hidden="1" x14ac:dyDescent="0.25">
      <c r="A1788" t="s">
        <v>10325</v>
      </c>
      <c r="B1788" t="str">
        <f>_xlfn.TEXTAFTER(Table5[[#This Row],[r]],"-",-1)</f>
        <v>PIK1FRQ1'</v>
      </c>
      <c r="C1788" t="str">
        <f>_xlfn.TEXTAFTER(_xlfn.TEXTBEFORE(Table5[[#This Row],[r]],"-"&amp;Table5[[#This Row],[enz]]),"'RXN-")</f>
        <v>PAIL4K_gm_FWD</v>
      </c>
      <c r="D1788">
        <v>11171.708534568001</v>
      </c>
      <c r="E1788">
        <f>_xlfn.XLOOKUP(Table5[[#This Row],[r]],Table3[r],Table3[kapp],"")</f>
        <v>8988.1774343278394</v>
      </c>
      <c r="F1788">
        <f>Table5[[#This Row],[kapp]]-Table5[[#This Row],[old]]</f>
        <v>2183.5311002401613</v>
      </c>
      <c r="G1788" t="str" cm="1">
        <f t="array" ref="G1788">IF(ROWS(_xlfn._xlws.FILTER(Table5[r],Table5[enz]=Table5[[#This Row],[enz]]))&gt;1,"many","1")</f>
        <v>1</v>
      </c>
      <c r="H1788" t="str" cm="1">
        <f t="array" ref="H1788">IF(ROWS(_xlfn._xlws.FILTER(Table5[r],Table5[rxn-no-enz]=Table5[[#This Row],[rxn-no-enz]]))&gt;1,"many","1")</f>
        <v>1</v>
      </c>
      <c r="I1788" t="str">
        <f>_xlfn.XLOOKUP(SUBSTITUTE(Table5[[#This Row],[r]],"'",""),Table6[rxn],Table6[rxn],"no")</f>
        <v>no</v>
      </c>
      <c r="J1788" t="str" cm="1">
        <f t="array" ref="J1788">_xlfn.XLOOKUP(Table5[[#This Row],[r]],"'"&amp;Table6[rxn]&amp;"'",Table6[expected kapp],"")</f>
        <v/>
      </c>
      <c r="L1788" t="s">
        <v>10147</v>
      </c>
      <c r="M1788">
        <v>8988.1774343278394</v>
      </c>
      <c r="AE1788" s="1" t="s">
        <v>12209</v>
      </c>
      <c r="AF1788" s="1" t="s">
        <v>2778</v>
      </c>
      <c r="AG1788" s="9">
        <v>6.1967570600000002E-10</v>
      </c>
      <c r="AH1788" s="1" t="str">
        <f>_xlfn.TEXTAFTER(Table9[[#This Row],[rxn]],"-",-1)</f>
        <v>rt0852</v>
      </c>
      <c r="AI1788" s="1" t="e">
        <f>_xlfn.TEXTAFTER(_xlfn.TEXTBEFORE(Table9[[#This Row],[rxn]],"-"&amp;Table9[[#This Row],[enz]]),"RXN-")</f>
        <v>#N/A</v>
      </c>
      <c r="AJ1788" s="1" t="e">
        <f>_xlfn.TEXTBEFORE(Table9[[#This Row],[rxn]],"_",-1)</f>
        <v>#N/A</v>
      </c>
    </row>
    <row r="1789" spans="1:36" ht="17" hidden="1" x14ac:dyDescent="0.25">
      <c r="A1789" t="s">
        <v>10326</v>
      </c>
      <c r="B1789" t="str">
        <f>_xlfn.TEXTAFTER(Table5[[#This Row],[r]],"-",-1)</f>
        <v>rt1414_n'</v>
      </c>
      <c r="C1789" t="str">
        <f>_xlfn.TEXTAFTER(_xlfn.TEXTBEFORE(Table5[[#This Row],[r]],"-"&amp;Table5[[#This Row],[enz]]),"'RXN-")</f>
        <v>PAIL4K_n_FWD</v>
      </c>
      <c r="D1789">
        <v>11171.708534568001</v>
      </c>
      <c r="E1789">
        <f>_xlfn.XLOOKUP(Table5[[#This Row],[r]],Table3[r],Table3[kapp],"")</f>
        <v>8988.1774343278394</v>
      </c>
      <c r="F1789">
        <f>Table5[[#This Row],[kapp]]-Table5[[#This Row],[old]]</f>
        <v>2183.5311002401613</v>
      </c>
      <c r="G1789" t="str" cm="1">
        <f t="array" ref="G1789">IF(ROWS(_xlfn._xlws.FILTER(Table5[r],Table5[enz]=Table5[[#This Row],[enz]]))&gt;1,"many","1")</f>
        <v>1</v>
      </c>
      <c r="H1789" t="str" cm="1">
        <f t="array" ref="H1789">IF(ROWS(_xlfn._xlws.FILTER(Table5[r],Table5[rxn-no-enz]=Table5[[#This Row],[rxn-no-enz]]))&gt;1,"many","1")</f>
        <v>1</v>
      </c>
      <c r="I1789" t="str">
        <f>_xlfn.XLOOKUP(SUBSTITUTE(Table5[[#This Row],[r]],"'",""),Table6[rxn],Table6[rxn],"no")</f>
        <v>no</v>
      </c>
      <c r="J1789" t="str" cm="1">
        <f t="array" ref="J1789">_xlfn.XLOOKUP(Table5[[#This Row],[r]],"'"&amp;Table6[rxn]&amp;"'",Table6[expected kapp],"")</f>
        <v/>
      </c>
      <c r="L1789" t="s">
        <v>10148</v>
      </c>
      <c r="M1789">
        <v>8988.1774343278394</v>
      </c>
      <c r="AE1789" s="1" t="s">
        <v>12210</v>
      </c>
      <c r="AF1789" s="1" t="s">
        <v>2778</v>
      </c>
      <c r="AG1789" s="9">
        <v>3.2649573999999998E-11</v>
      </c>
      <c r="AH1789" s="1" t="str">
        <f>_xlfn.TEXTAFTER(Table9[[#This Row],[rxn]],"-",-1)</f>
        <v>rt0854</v>
      </c>
      <c r="AI1789" s="1" t="e">
        <f>_xlfn.TEXTAFTER(_xlfn.TEXTBEFORE(Table9[[#This Row],[rxn]],"-"&amp;Table9[[#This Row],[enz]]),"RXN-")</f>
        <v>#N/A</v>
      </c>
      <c r="AJ1789" s="1" t="e">
        <f>_xlfn.TEXTBEFORE(Table9[[#This Row],[rxn]],"_",-1)</f>
        <v>#N/A</v>
      </c>
    </row>
    <row r="1790" spans="1:36" ht="17" hidden="1" x14ac:dyDescent="0.25">
      <c r="A1790" t="s">
        <v>10327</v>
      </c>
      <c r="B1790" t="str">
        <f>_xlfn.TEXTAFTER(Table5[[#This Row],[r]],"-",-1)</f>
        <v>rt6718_vm'</v>
      </c>
      <c r="C1790" t="str">
        <f>_xlfn.TEXTAFTER(_xlfn.TEXTBEFORE(Table5[[#This Row],[r]],"-"&amp;Table5[[#This Row],[enz]]),"'RXN-")</f>
        <v>PAIL4K_vm_FWD</v>
      </c>
      <c r="D1790">
        <v>11171.708534568001</v>
      </c>
      <c r="E1790">
        <f>_xlfn.XLOOKUP(Table5[[#This Row],[r]],Table3[r],Table3[kapp],"")</f>
        <v>8988.1774343278394</v>
      </c>
      <c r="F1790">
        <f>Table5[[#This Row],[kapp]]-Table5[[#This Row],[old]]</f>
        <v>2183.5311002401613</v>
      </c>
      <c r="G1790" t="str" cm="1">
        <f t="array" ref="G1790">IF(ROWS(_xlfn._xlws.FILTER(Table5[r],Table5[enz]=Table5[[#This Row],[enz]]))&gt;1,"many","1")</f>
        <v>1</v>
      </c>
      <c r="H1790" t="str" cm="1">
        <f t="array" ref="H1790">IF(ROWS(_xlfn._xlws.FILTER(Table5[r],Table5[rxn-no-enz]=Table5[[#This Row],[rxn-no-enz]]))&gt;1,"many","1")</f>
        <v>1</v>
      </c>
      <c r="I1790" t="str">
        <f>_xlfn.XLOOKUP(SUBSTITUTE(Table5[[#This Row],[r]],"'",""),Table6[rxn],Table6[rxn],"no")</f>
        <v>no</v>
      </c>
      <c r="J1790" t="str" cm="1">
        <f t="array" ref="J1790">_xlfn.XLOOKUP(Table5[[#This Row],[r]],"'"&amp;Table6[rxn]&amp;"'",Table6[expected kapp],"")</f>
        <v/>
      </c>
      <c r="L1790" t="s">
        <v>10149</v>
      </c>
      <c r="M1790">
        <v>8988.1774343278394</v>
      </c>
      <c r="AE1790" s="1" t="s">
        <v>12211</v>
      </c>
      <c r="AF1790" s="1" t="s">
        <v>2778</v>
      </c>
      <c r="AG1790" s="9">
        <v>8.4614641999999997E-11</v>
      </c>
      <c r="AH1790" s="1" t="str">
        <f>_xlfn.TEXTAFTER(Table9[[#This Row],[rxn]],"-",-1)</f>
        <v>rt0872</v>
      </c>
      <c r="AI1790" s="1" t="e">
        <f>_xlfn.TEXTAFTER(_xlfn.TEXTBEFORE(Table9[[#This Row],[rxn]],"-"&amp;Table9[[#This Row],[enz]]),"RXN-")</f>
        <v>#N/A</v>
      </c>
      <c r="AJ1790" s="1" t="e">
        <f>_xlfn.TEXTBEFORE(Table9[[#This Row],[rxn]],"_",-1)</f>
        <v>#N/A</v>
      </c>
    </row>
    <row r="1791" spans="1:36" ht="17" hidden="1" x14ac:dyDescent="0.25">
      <c r="A1791" t="s">
        <v>10328</v>
      </c>
      <c r="B1791" t="str">
        <f>_xlfn.TEXTAFTER(Table5[[#This Row],[r]],"-",-1)</f>
        <v>rt4117'</v>
      </c>
      <c r="C1791" t="str">
        <f>_xlfn.TEXTAFTER(_xlfn.TEXTBEFORE(Table5[[#This Row],[r]],"-"&amp;Table5[[#This Row],[enz]]),"'RXN-")</f>
        <v>PAP_rm_FWD</v>
      </c>
      <c r="D1791">
        <v>11171.708534568001</v>
      </c>
      <c r="E1791">
        <f>_xlfn.XLOOKUP(Table5[[#This Row],[r]],Table3[r],Table3[kapp],"")</f>
        <v>8988.1774343278394</v>
      </c>
      <c r="F1791">
        <f>Table5[[#This Row],[kapp]]-Table5[[#This Row],[old]]</f>
        <v>2183.5311002401613</v>
      </c>
      <c r="G1791" t="str" cm="1">
        <f t="array" ref="G1791">IF(ROWS(_xlfn._xlws.FILTER(Table5[r],Table5[enz]=Table5[[#This Row],[enz]]))&gt;1,"many","1")</f>
        <v>1</v>
      </c>
      <c r="H1791" t="str" cm="1">
        <f t="array" ref="H1791">IF(ROWS(_xlfn._xlws.FILTER(Table5[r],Table5[rxn-no-enz]=Table5[[#This Row],[rxn-no-enz]]))&gt;1,"many","1")</f>
        <v>1</v>
      </c>
      <c r="I1791" t="str">
        <f>_xlfn.XLOOKUP(SUBSTITUTE(Table5[[#This Row],[r]],"'",""),Table6[rxn],Table6[rxn],"no")</f>
        <v>no</v>
      </c>
      <c r="J1791" t="str" cm="1">
        <f t="array" ref="J1791">_xlfn.XLOOKUP(Table5[[#This Row],[r]],"'"&amp;Table6[rxn]&amp;"'",Table6[expected kapp],"")</f>
        <v/>
      </c>
      <c r="L1791" t="s">
        <v>8508</v>
      </c>
      <c r="M1791">
        <v>3468257.4206661801</v>
      </c>
      <c r="AE1791" s="1" t="s">
        <v>12212</v>
      </c>
      <c r="AF1791" s="1" t="s">
        <v>2778</v>
      </c>
      <c r="AG1791" s="9">
        <v>1.2235217629999999E-9</v>
      </c>
      <c r="AH1791" s="1" t="str">
        <f>_xlfn.TEXTAFTER(Table9[[#This Row],[rxn]],"-",-1)</f>
        <v>rt0873</v>
      </c>
      <c r="AI1791" s="1" t="e">
        <f>_xlfn.TEXTAFTER(_xlfn.TEXTBEFORE(Table9[[#This Row],[rxn]],"-"&amp;Table9[[#This Row],[enz]]),"RXN-")</f>
        <v>#N/A</v>
      </c>
      <c r="AJ1791" s="1" t="e">
        <f>_xlfn.TEXTBEFORE(Table9[[#This Row],[rxn]],"_",-1)</f>
        <v>#N/A</v>
      </c>
    </row>
    <row r="1792" spans="1:36" ht="17" hidden="1" x14ac:dyDescent="0.25">
      <c r="A1792" t="s">
        <v>10329</v>
      </c>
      <c r="B1792" t="str">
        <f>_xlfn.TEXTAFTER(Table5[[#This Row],[r]],"-",-1)</f>
        <v>rt4719'</v>
      </c>
      <c r="C1792" t="str">
        <f>_xlfn.TEXTAFTER(_xlfn.TEXTBEFORE(Table5[[#This Row],[r]],"-"&amp;Table5[[#This Row],[enz]]),"'RXN-")</f>
        <v>PAP_vm_FWD</v>
      </c>
      <c r="D1792">
        <v>11171.708534568001</v>
      </c>
      <c r="E1792">
        <f>_xlfn.XLOOKUP(Table5[[#This Row],[r]],Table3[r],Table3[kapp],"")</f>
        <v>8988.1774343278394</v>
      </c>
      <c r="F1792">
        <f>Table5[[#This Row],[kapp]]-Table5[[#This Row],[old]]</f>
        <v>2183.5311002401613</v>
      </c>
      <c r="G1792" t="str" cm="1">
        <f t="array" ref="G1792">IF(ROWS(_xlfn._xlws.FILTER(Table5[r],Table5[enz]=Table5[[#This Row],[enz]]))&gt;1,"many","1")</f>
        <v>many</v>
      </c>
      <c r="H1792" t="str" cm="1">
        <f t="array" ref="H1792">IF(ROWS(_xlfn._xlws.FILTER(Table5[r],Table5[rxn-no-enz]=Table5[[#This Row],[rxn-no-enz]]))&gt;1,"many","1")</f>
        <v>1</v>
      </c>
      <c r="I1792" t="str">
        <f>_xlfn.XLOOKUP(SUBSTITUTE(Table5[[#This Row],[r]],"'",""),Table6[rxn],Table6[rxn],"no")</f>
        <v>no</v>
      </c>
      <c r="J1792" t="str" cm="1">
        <f t="array" ref="J1792">_xlfn.XLOOKUP(Table5[[#This Row],[r]],"'"&amp;Table6[rxn]&amp;"'",Table6[expected kapp],"")</f>
        <v/>
      </c>
      <c r="L1792" t="s">
        <v>10150</v>
      </c>
      <c r="M1792">
        <v>8988.1774343278394</v>
      </c>
      <c r="AE1792" s="1" t="s">
        <v>12213</v>
      </c>
      <c r="AF1792" s="1" t="s">
        <v>2778</v>
      </c>
      <c r="AG1792" s="9">
        <v>2.25061897E-10</v>
      </c>
      <c r="AH1792" s="1" t="str">
        <f>_xlfn.TEXTAFTER(Table9[[#This Row],[rxn]],"-",-1)</f>
        <v>rt0876</v>
      </c>
      <c r="AI1792" s="1" t="e">
        <f>_xlfn.TEXTAFTER(_xlfn.TEXTBEFORE(Table9[[#This Row],[rxn]],"-"&amp;Table9[[#This Row],[enz]]),"RXN-")</f>
        <v>#N/A</v>
      </c>
      <c r="AJ1792" s="1" t="e">
        <f>_xlfn.TEXTBEFORE(Table9[[#This Row],[rxn]],"_",-1)</f>
        <v>#N/A</v>
      </c>
    </row>
    <row r="1793" spans="1:36" ht="17" hidden="1" x14ac:dyDescent="0.25">
      <c r="A1793" t="s">
        <v>10330</v>
      </c>
      <c r="B1793" t="str">
        <f>_xlfn.TEXTAFTER(Table5[[#This Row],[r]],"-",-1)</f>
        <v>MET16TRX1'</v>
      </c>
      <c r="C1793" t="str">
        <f>_xlfn.TEXTAFTER(_xlfn.TEXTBEFORE(Table5[[#This Row],[r]],"-"&amp;Table5[[#This Row],[enz]]),"'RXN-")</f>
        <v>PAPSR_c_FWD</v>
      </c>
      <c r="D1793">
        <v>11171.708534568001</v>
      </c>
      <c r="E1793">
        <f>_xlfn.XLOOKUP(Table5[[#This Row],[r]],Table3[r],Table3[kapp],"")</f>
        <v>8988.1774343278394</v>
      </c>
      <c r="F1793">
        <f>Table5[[#This Row],[kapp]]-Table5[[#This Row],[old]]</f>
        <v>2183.5311002401613</v>
      </c>
      <c r="G1793" t="str" cm="1">
        <f t="array" ref="G1793">IF(ROWS(_xlfn._xlws.FILTER(Table5[r],Table5[enz]=Table5[[#This Row],[enz]]))&gt;1,"many","1")</f>
        <v>1</v>
      </c>
      <c r="H1793" t="str" cm="1">
        <f t="array" ref="H1793">IF(ROWS(_xlfn._xlws.FILTER(Table5[r],Table5[rxn-no-enz]=Table5[[#This Row],[rxn-no-enz]]))&gt;1,"many","1")</f>
        <v>many</v>
      </c>
      <c r="I1793" t="str">
        <f>_xlfn.XLOOKUP(SUBSTITUTE(Table5[[#This Row],[r]],"'",""),Table6[rxn],Table6[rxn],"no")</f>
        <v>no</v>
      </c>
      <c r="J1793" t="str" cm="1">
        <f t="array" ref="J1793">_xlfn.XLOOKUP(Table5[[#This Row],[r]],"'"&amp;Table6[rxn]&amp;"'",Table6[expected kapp],"")</f>
        <v/>
      </c>
      <c r="L1793" t="s">
        <v>10151</v>
      </c>
      <c r="M1793">
        <v>8988.1774343278394</v>
      </c>
      <c r="AE1793" s="1" t="s">
        <v>12214</v>
      </c>
      <c r="AF1793" s="1" t="s">
        <v>2778</v>
      </c>
      <c r="AG1793" s="9">
        <v>1.89887752E-10</v>
      </c>
      <c r="AH1793" s="1" t="str">
        <f>_xlfn.TEXTAFTER(Table9[[#This Row],[rxn]],"-",-1)</f>
        <v>rt0882</v>
      </c>
      <c r="AI1793" s="1" t="e">
        <f>_xlfn.TEXTAFTER(_xlfn.TEXTBEFORE(Table9[[#This Row],[rxn]],"-"&amp;Table9[[#This Row],[enz]]),"RXN-")</f>
        <v>#N/A</v>
      </c>
      <c r="AJ1793" s="1" t="e">
        <f>_xlfn.TEXTBEFORE(Table9[[#This Row],[rxn]],"_",-1)</f>
        <v>#N/A</v>
      </c>
    </row>
    <row r="1794" spans="1:36" ht="17" hidden="1" x14ac:dyDescent="0.25">
      <c r="A1794" t="s">
        <v>10331</v>
      </c>
      <c r="B1794" t="str">
        <f>_xlfn.TEXTAFTER(Table5[[#This Row],[r]],"-",-1)</f>
        <v>rt2107'</v>
      </c>
      <c r="C1794" t="str">
        <f>_xlfn.TEXTAFTER(_xlfn.TEXTBEFORE(Table5[[#This Row],[r]],"-"&amp;Table5[[#This Row],[enz]]),"'RXN-")</f>
        <v>PBAL_c_FWD</v>
      </c>
      <c r="D1794">
        <v>11171.708534568001</v>
      </c>
      <c r="E1794">
        <f>_xlfn.XLOOKUP(Table5[[#This Row],[r]],Table3[r],Table3[kapp],"")</f>
        <v>8988.1774343278394</v>
      </c>
      <c r="F1794">
        <f>Table5[[#This Row],[kapp]]-Table5[[#This Row],[old]]</f>
        <v>2183.5311002401613</v>
      </c>
      <c r="G1794" t="str" cm="1">
        <f t="array" ref="G1794">IF(ROWS(_xlfn._xlws.FILTER(Table5[r],Table5[enz]=Table5[[#This Row],[enz]]))&gt;1,"many","1")</f>
        <v>1</v>
      </c>
      <c r="H1794" t="str" cm="1">
        <f t="array" ref="H1794">IF(ROWS(_xlfn._xlws.FILTER(Table5[r],Table5[rxn-no-enz]=Table5[[#This Row],[rxn-no-enz]]))&gt;1,"many","1")</f>
        <v>1</v>
      </c>
      <c r="I1794" t="str">
        <f>_xlfn.XLOOKUP(SUBSTITUTE(Table5[[#This Row],[r]],"'",""),Table6[rxn],Table6[rxn],"no")</f>
        <v>no</v>
      </c>
      <c r="J1794" t="str" cm="1">
        <f t="array" ref="J1794">_xlfn.XLOOKUP(Table5[[#This Row],[r]],"'"&amp;Table6[rxn]&amp;"'",Table6[expected kapp],"")</f>
        <v/>
      </c>
      <c r="L1794" t="s">
        <v>10152</v>
      </c>
      <c r="M1794">
        <v>8988.1774343278394</v>
      </c>
      <c r="AE1794" s="1" t="s">
        <v>12215</v>
      </c>
      <c r="AF1794" s="1" t="s">
        <v>2778</v>
      </c>
      <c r="AG1794" s="9">
        <v>1.88916368E-10</v>
      </c>
      <c r="AH1794" s="1" t="str">
        <f>_xlfn.TEXTAFTER(Table9[[#This Row],[rxn]],"-",-1)</f>
        <v>rt0894</v>
      </c>
      <c r="AI1794" s="1" t="e">
        <f>_xlfn.TEXTAFTER(_xlfn.TEXTBEFORE(Table9[[#This Row],[rxn]],"-"&amp;Table9[[#This Row],[enz]]),"RXN-")</f>
        <v>#N/A</v>
      </c>
      <c r="AJ1794" s="1" t="e">
        <f>_xlfn.TEXTBEFORE(Table9[[#This Row],[rxn]],"_",-1)</f>
        <v>#N/A</v>
      </c>
    </row>
    <row r="1795" spans="1:36" ht="17" hidden="1" x14ac:dyDescent="0.25">
      <c r="A1795" t="s">
        <v>10332</v>
      </c>
      <c r="B1795" t="str">
        <f>_xlfn.TEXTAFTER(Table5[[#This Row],[r]],"-",-1)</f>
        <v>rt7325'</v>
      </c>
      <c r="C1795" t="str">
        <f>_xlfn.TEXTAFTER(_xlfn.TEXTBEFORE(Table5[[#This Row],[r]],"-"&amp;Table5[[#This Row],[enz]]),"'RXN-")</f>
        <v>PC_c_FWD</v>
      </c>
      <c r="D1795">
        <v>11171.708534568001</v>
      </c>
      <c r="E1795">
        <f>_xlfn.XLOOKUP(Table5[[#This Row],[r]],Table3[r],Table3[kapp],"")</f>
        <v>8988.1774343278394</v>
      </c>
      <c r="F1795">
        <f>Table5[[#This Row],[kapp]]-Table5[[#This Row],[old]]</f>
        <v>2183.5311002401613</v>
      </c>
      <c r="G1795" t="str" cm="1">
        <f t="array" ref="G1795">IF(ROWS(_xlfn._xlws.FILTER(Table5[r],Table5[enz]=Table5[[#This Row],[enz]]))&gt;1,"many","1")</f>
        <v>1</v>
      </c>
      <c r="H1795" t="str" cm="1">
        <f t="array" ref="H1795">IF(ROWS(_xlfn._xlws.FILTER(Table5[r],Table5[rxn-no-enz]=Table5[[#This Row],[rxn-no-enz]]))&gt;1,"many","1")</f>
        <v>many</v>
      </c>
      <c r="I1795" t="str">
        <f>_xlfn.XLOOKUP(SUBSTITUTE(Table5[[#This Row],[r]],"'",""),Table6[rxn],Table6[rxn],"no")</f>
        <v>no</v>
      </c>
      <c r="J1795" t="str" cm="1">
        <f t="array" ref="J1795">_xlfn.XLOOKUP(Table5[[#This Row],[r]],"'"&amp;Table6[rxn]&amp;"'",Table6[expected kapp],"")</f>
        <v/>
      </c>
      <c r="L1795" t="s">
        <v>10153</v>
      </c>
      <c r="M1795">
        <v>8988.1774343278394</v>
      </c>
      <c r="AE1795" s="1" t="s">
        <v>12216</v>
      </c>
      <c r="AF1795" s="1" t="s">
        <v>2778</v>
      </c>
      <c r="AG1795" s="9">
        <v>2.4859936999999901E-11</v>
      </c>
      <c r="AH1795" s="1" t="str">
        <f>_xlfn.TEXTAFTER(Table9[[#This Row],[rxn]],"-",-1)</f>
        <v>rt0899</v>
      </c>
      <c r="AI1795" s="1" t="e">
        <f>_xlfn.TEXTAFTER(_xlfn.TEXTBEFORE(Table9[[#This Row],[rxn]],"-"&amp;Table9[[#This Row],[enz]]),"RXN-")</f>
        <v>#N/A</v>
      </c>
      <c r="AJ1795" s="1" t="e">
        <f>_xlfn.TEXTBEFORE(Table9[[#This Row],[rxn]],"_",-1)</f>
        <v>#N/A</v>
      </c>
    </row>
    <row r="1796" spans="1:36" ht="17" hidden="1" x14ac:dyDescent="0.25">
      <c r="A1796" t="s">
        <v>10333</v>
      </c>
      <c r="B1796" t="str">
        <f>_xlfn.TEXTAFTER(Table5[[#This Row],[r]],"-",-1)</f>
        <v>rt4548'</v>
      </c>
      <c r="C1796" t="str">
        <f>_xlfn.TEXTAFTER(_xlfn.TEXTBEFORE(Table5[[#This Row],[r]],"-"&amp;Table5[[#This Row],[enz]]),"'RXN-")</f>
        <v>PCLAD_c_FWD</v>
      </c>
      <c r="D1796">
        <v>11171.708534568001</v>
      </c>
      <c r="E1796">
        <f>_xlfn.XLOOKUP(Table5[[#This Row],[r]],Table3[r],Table3[kapp],"")</f>
        <v>8988.1774343278394</v>
      </c>
      <c r="F1796">
        <f>Table5[[#This Row],[kapp]]-Table5[[#This Row],[old]]</f>
        <v>2183.5311002401613</v>
      </c>
      <c r="G1796" t="str" cm="1">
        <f t="array" ref="G1796">IF(ROWS(_xlfn._xlws.FILTER(Table5[r],Table5[enz]=Table5[[#This Row],[enz]]))&gt;1,"many","1")</f>
        <v>many</v>
      </c>
      <c r="H1796" t="str" cm="1">
        <f t="array" ref="H1796">IF(ROWS(_xlfn._xlws.FILTER(Table5[r],Table5[rxn-no-enz]=Table5[[#This Row],[rxn-no-enz]]))&gt;1,"many","1")</f>
        <v>1</v>
      </c>
      <c r="I1796" t="str">
        <f>_xlfn.XLOOKUP(SUBSTITUTE(Table5[[#This Row],[r]],"'",""),Table6[rxn],Table6[rxn],"no")</f>
        <v>no</v>
      </c>
      <c r="J1796" t="str" cm="1">
        <f t="array" ref="J1796">_xlfn.XLOOKUP(Table5[[#This Row],[r]],"'"&amp;Table6[rxn]&amp;"'",Table6[expected kapp],"")</f>
        <v/>
      </c>
      <c r="L1796" t="s">
        <v>10154</v>
      </c>
      <c r="M1796">
        <v>8988.1774343278394</v>
      </c>
      <c r="AE1796" s="1" t="s">
        <v>12217</v>
      </c>
      <c r="AF1796" s="1" t="s">
        <v>2778</v>
      </c>
      <c r="AG1796" s="9">
        <v>1.5780613399999899E-10</v>
      </c>
      <c r="AH1796" s="1" t="str">
        <f>_xlfn.TEXTAFTER(Table9[[#This Row],[rxn]],"-",-1)</f>
        <v>rt0910</v>
      </c>
      <c r="AI1796" s="1" t="e">
        <f>_xlfn.TEXTAFTER(_xlfn.TEXTBEFORE(Table9[[#This Row],[rxn]],"-"&amp;Table9[[#This Row],[enz]]),"RXN-")</f>
        <v>#N/A</v>
      </c>
      <c r="AJ1796" s="1" t="e">
        <f>_xlfn.TEXTBEFORE(Table9[[#This Row],[rxn]],"_",-1)</f>
        <v>#N/A</v>
      </c>
    </row>
    <row r="1797" spans="1:36" ht="17" hidden="1" x14ac:dyDescent="0.25">
      <c r="A1797" t="s">
        <v>10334</v>
      </c>
      <c r="B1797" t="str">
        <f>_xlfn.TEXTAFTER(Table5[[#This Row],[r]],"-",-1)</f>
        <v>rt4548'</v>
      </c>
      <c r="C1797" t="str">
        <f>_xlfn.TEXTAFTER(_xlfn.TEXTBEFORE(Table5[[#This Row],[r]],"-"&amp;Table5[[#This Row],[enz]]),"'RXN-")</f>
        <v>PCLAD_c_REV</v>
      </c>
      <c r="D1797">
        <v>11171.708534568001</v>
      </c>
      <c r="E1797">
        <f>_xlfn.XLOOKUP(Table5[[#This Row],[r]],Table3[r],Table3[kapp],"")</f>
        <v>8988.1774343278394</v>
      </c>
      <c r="F1797">
        <f>Table5[[#This Row],[kapp]]-Table5[[#This Row],[old]]</f>
        <v>2183.5311002401613</v>
      </c>
      <c r="G1797" t="str" cm="1">
        <f t="array" ref="G1797">IF(ROWS(_xlfn._xlws.FILTER(Table5[r],Table5[enz]=Table5[[#This Row],[enz]]))&gt;1,"many","1")</f>
        <v>many</v>
      </c>
      <c r="H1797" t="str" cm="1">
        <f t="array" ref="H1797">IF(ROWS(_xlfn._xlws.FILTER(Table5[r],Table5[rxn-no-enz]=Table5[[#This Row],[rxn-no-enz]]))&gt;1,"many","1")</f>
        <v>1</v>
      </c>
      <c r="I1797" t="str">
        <f>_xlfn.XLOOKUP(SUBSTITUTE(Table5[[#This Row],[r]],"'",""),Table6[rxn],Table6[rxn],"no")</f>
        <v>no</v>
      </c>
      <c r="J1797" t="str" cm="1">
        <f t="array" ref="J1797">_xlfn.XLOOKUP(Table5[[#This Row],[r]],"'"&amp;Table6[rxn]&amp;"'",Table6[expected kapp],"")</f>
        <v/>
      </c>
      <c r="L1797" t="s">
        <v>10155</v>
      </c>
      <c r="M1797">
        <v>8988.1774343278394</v>
      </c>
      <c r="AE1797" s="1" t="s">
        <v>12218</v>
      </c>
      <c r="AF1797" s="1" t="s">
        <v>2778</v>
      </c>
      <c r="AG1797" s="9">
        <v>4.5415122999999999E-11</v>
      </c>
      <c r="AH1797" s="1" t="str">
        <f>_xlfn.TEXTAFTER(Table9[[#This Row],[rxn]],"-",-1)</f>
        <v>rt0915_n</v>
      </c>
      <c r="AI1797" s="1" t="e">
        <f>_xlfn.TEXTAFTER(_xlfn.TEXTBEFORE(Table9[[#This Row],[rxn]],"-"&amp;Table9[[#This Row],[enz]]),"RXN-")</f>
        <v>#N/A</v>
      </c>
      <c r="AJ1797" s="1" t="str">
        <f>_xlfn.TEXTBEFORE(Table9[[#This Row],[rxn]],"_",-1)</f>
        <v>PROWASTE-rt0915</v>
      </c>
    </row>
    <row r="1798" spans="1:36" ht="17" hidden="1" x14ac:dyDescent="0.25">
      <c r="A1798" t="s">
        <v>10335</v>
      </c>
      <c r="B1798" t="str">
        <f>_xlfn.TEXTAFTER(Table5[[#This Row],[r]],"-",-1)</f>
        <v>rt0302'</v>
      </c>
      <c r="C1798" t="str">
        <f>_xlfn.TEXTAFTER(_xlfn.TEXTBEFORE(Table5[[#This Row],[r]],"-"&amp;Table5[[#This Row],[enz]]),"'RXN-")</f>
        <v>PCOATA160_c_REV</v>
      </c>
      <c r="D1798">
        <v>11171.708534568001</v>
      </c>
      <c r="E1798">
        <f>_xlfn.XLOOKUP(Table5[[#This Row],[r]],Table3[r],Table3[kapp],"")</f>
        <v>8988.1774343278394</v>
      </c>
      <c r="F1798">
        <f>Table5[[#This Row],[kapp]]-Table5[[#This Row],[old]]</f>
        <v>2183.5311002401613</v>
      </c>
      <c r="G1798" t="str" cm="1">
        <f t="array" ref="G1798">IF(ROWS(_xlfn._xlws.FILTER(Table5[r],Table5[enz]=Table5[[#This Row],[enz]]))&gt;1,"many","1")</f>
        <v>many</v>
      </c>
      <c r="H1798" t="str" cm="1">
        <f t="array" ref="H1798">IF(ROWS(_xlfn._xlws.FILTER(Table5[r],Table5[rxn-no-enz]=Table5[[#This Row],[rxn-no-enz]]))&gt;1,"many","1")</f>
        <v>1</v>
      </c>
      <c r="I1798" t="str">
        <f>_xlfn.XLOOKUP(SUBSTITUTE(Table5[[#This Row],[r]],"'",""),Table6[rxn],Table6[rxn],"no")</f>
        <v>no</v>
      </c>
      <c r="J1798" t="str" cm="1">
        <f t="array" ref="J1798">_xlfn.XLOOKUP(Table5[[#This Row],[r]],"'"&amp;Table6[rxn]&amp;"'",Table6[expected kapp],"")</f>
        <v/>
      </c>
      <c r="L1798" t="s">
        <v>10156</v>
      </c>
      <c r="M1798">
        <v>8988.1774343278394</v>
      </c>
      <c r="AE1798" s="1" t="s">
        <v>12219</v>
      </c>
      <c r="AF1798" s="1" t="s">
        <v>2778</v>
      </c>
      <c r="AG1798" s="9">
        <v>3.79950961E-10</v>
      </c>
      <c r="AH1798" s="1" t="str">
        <f>_xlfn.TEXTAFTER(Table9[[#This Row],[rxn]],"-",-1)</f>
        <v>rt0930_c</v>
      </c>
      <c r="AI1798" s="1" t="e">
        <f>_xlfn.TEXTAFTER(_xlfn.TEXTBEFORE(Table9[[#This Row],[rxn]],"-"&amp;Table9[[#This Row],[enz]]),"RXN-")</f>
        <v>#N/A</v>
      </c>
      <c r="AJ1798" s="1" t="str">
        <f>_xlfn.TEXTBEFORE(Table9[[#This Row],[rxn]],"_",-1)</f>
        <v>PROWASTE-rt0930</v>
      </c>
    </row>
    <row r="1799" spans="1:36" ht="17" hidden="1" x14ac:dyDescent="0.25">
      <c r="A1799" t="s">
        <v>10336</v>
      </c>
      <c r="B1799" t="str">
        <f>_xlfn.TEXTAFTER(Table5[[#This Row],[r]],"-",-1)</f>
        <v>rt0302'</v>
      </c>
      <c r="C1799" t="str">
        <f>_xlfn.TEXTAFTER(_xlfn.TEXTBEFORE(Table5[[#This Row],[r]],"-"&amp;Table5[[#This Row],[enz]]),"'RXN-")</f>
        <v>PCOATA180_c_REV</v>
      </c>
      <c r="D1799">
        <v>11171.708534568001</v>
      </c>
      <c r="E1799">
        <f>_xlfn.XLOOKUP(Table5[[#This Row],[r]],Table3[r],Table3[kapp],"")</f>
        <v>8988.1774343278394</v>
      </c>
      <c r="F1799">
        <f>Table5[[#This Row],[kapp]]-Table5[[#This Row],[old]]</f>
        <v>2183.5311002401613</v>
      </c>
      <c r="G1799" t="str" cm="1">
        <f t="array" ref="G1799">IF(ROWS(_xlfn._xlws.FILTER(Table5[r],Table5[enz]=Table5[[#This Row],[enz]]))&gt;1,"many","1")</f>
        <v>many</v>
      </c>
      <c r="H1799" t="str" cm="1">
        <f t="array" ref="H1799">IF(ROWS(_xlfn._xlws.FILTER(Table5[r],Table5[rxn-no-enz]=Table5[[#This Row],[rxn-no-enz]]))&gt;1,"many","1")</f>
        <v>1</v>
      </c>
      <c r="I1799" t="str">
        <f>_xlfn.XLOOKUP(SUBSTITUTE(Table5[[#This Row],[r]],"'",""),Table6[rxn],Table6[rxn],"no")</f>
        <v>no</v>
      </c>
      <c r="J1799" t="str" cm="1">
        <f t="array" ref="J1799">_xlfn.XLOOKUP(Table5[[#This Row],[r]],"'"&amp;Table6[rxn]&amp;"'",Table6[expected kapp],"")</f>
        <v/>
      </c>
      <c r="L1799" t="s">
        <v>8509</v>
      </c>
      <c r="M1799">
        <v>58.004543454077201</v>
      </c>
      <c r="AE1799" s="1" t="s">
        <v>12220</v>
      </c>
      <c r="AF1799" s="1" t="s">
        <v>2778</v>
      </c>
      <c r="AG1799" s="9">
        <v>2.2272470840000001E-9</v>
      </c>
      <c r="AH1799" s="1" t="str">
        <f>_xlfn.TEXTAFTER(Table9[[#This Row],[rxn]],"-",-1)</f>
        <v>rt0932</v>
      </c>
      <c r="AI1799" s="1" t="e">
        <f>_xlfn.TEXTAFTER(_xlfn.TEXTBEFORE(Table9[[#This Row],[rxn]],"-"&amp;Table9[[#This Row],[enz]]),"RXN-")</f>
        <v>#N/A</v>
      </c>
      <c r="AJ1799" s="1" t="e">
        <f>_xlfn.TEXTBEFORE(Table9[[#This Row],[rxn]],"_",-1)</f>
        <v>#N/A</v>
      </c>
    </row>
    <row r="1800" spans="1:36" ht="17" hidden="1" x14ac:dyDescent="0.25">
      <c r="A1800" t="s">
        <v>10337</v>
      </c>
      <c r="B1800" t="str">
        <f>_xlfn.TEXTAFTER(Table5[[#This Row],[r]],"-",-1)</f>
        <v>rt8109'</v>
      </c>
      <c r="C1800" t="str">
        <f>_xlfn.TEXTAFTER(_xlfn.TEXTBEFORE(Table5[[#This Row],[r]],"-"&amp;Table5[[#This Row],[enz]]),"'RXN-")</f>
        <v>PDAGATpc_rm_FWD</v>
      </c>
      <c r="D1800">
        <v>11171.708534568001</v>
      </c>
      <c r="E1800">
        <f>_xlfn.XLOOKUP(Table5[[#This Row],[r]],Table3[r],Table3[kapp],"")</f>
        <v>8988.1774343278394</v>
      </c>
      <c r="F1800">
        <f>Table5[[#This Row],[kapp]]-Table5[[#This Row],[old]]</f>
        <v>2183.5311002401613</v>
      </c>
      <c r="G1800" t="str" cm="1">
        <f t="array" ref="G1800">IF(ROWS(_xlfn._xlws.FILTER(Table5[r],Table5[enz]=Table5[[#This Row],[enz]]))&gt;1,"many","1")</f>
        <v>many</v>
      </c>
      <c r="H1800" t="str" cm="1">
        <f t="array" ref="H1800">IF(ROWS(_xlfn._xlws.FILTER(Table5[r],Table5[rxn-no-enz]=Table5[[#This Row],[rxn-no-enz]]))&gt;1,"many","1")</f>
        <v>1</v>
      </c>
      <c r="I1800" t="str">
        <f>_xlfn.XLOOKUP(SUBSTITUTE(Table5[[#This Row],[r]],"'",""),Table6[rxn],Table6[rxn],"no")</f>
        <v>no</v>
      </c>
      <c r="J1800" t="str" cm="1">
        <f t="array" ref="J1800">_xlfn.XLOOKUP(Table5[[#This Row],[r]],"'"&amp;Table6[rxn]&amp;"'",Table6[expected kapp],"")</f>
        <v/>
      </c>
      <c r="L1800" t="s">
        <v>10157</v>
      </c>
      <c r="M1800">
        <v>8988.1774343278394</v>
      </c>
      <c r="AE1800" s="1" t="s">
        <v>12221</v>
      </c>
      <c r="AF1800" s="1" t="s">
        <v>2778</v>
      </c>
      <c r="AG1800" s="9">
        <v>9.12188149999999E-11</v>
      </c>
      <c r="AH1800" s="1" t="str">
        <f>_xlfn.TEXTAFTER(Table9[[#This Row],[rxn]],"-",-1)</f>
        <v>rt0947</v>
      </c>
      <c r="AI1800" s="1" t="e">
        <f>_xlfn.TEXTAFTER(_xlfn.TEXTBEFORE(Table9[[#This Row],[rxn]],"-"&amp;Table9[[#This Row],[enz]]),"RXN-")</f>
        <v>#N/A</v>
      </c>
      <c r="AJ1800" s="1" t="e">
        <f>_xlfn.TEXTBEFORE(Table9[[#This Row],[rxn]],"_",-1)</f>
        <v>#N/A</v>
      </c>
    </row>
    <row r="1801" spans="1:36" ht="17" hidden="1" x14ac:dyDescent="0.25">
      <c r="A1801" t="s">
        <v>10338</v>
      </c>
      <c r="B1801" t="str">
        <f>_xlfn.TEXTAFTER(Table5[[#This Row],[r]],"-",-1)</f>
        <v>rt8109'</v>
      </c>
      <c r="C1801" t="str">
        <f>_xlfn.TEXTAFTER(_xlfn.TEXTBEFORE(Table5[[#This Row],[r]],"-"&amp;Table5[[#This Row],[enz]]),"'RXN-")</f>
        <v>PDAGATpc_rm_REV</v>
      </c>
      <c r="D1801">
        <v>11171.708534568001</v>
      </c>
      <c r="E1801">
        <f>_xlfn.XLOOKUP(Table5[[#This Row],[r]],Table3[r],Table3[kapp],"")</f>
        <v>8988.1774343278394</v>
      </c>
      <c r="F1801">
        <f>Table5[[#This Row],[kapp]]-Table5[[#This Row],[old]]</f>
        <v>2183.5311002401613</v>
      </c>
      <c r="G1801" t="str" cm="1">
        <f t="array" ref="G1801">IF(ROWS(_xlfn._xlws.FILTER(Table5[r],Table5[enz]=Table5[[#This Row],[enz]]))&gt;1,"many","1")</f>
        <v>many</v>
      </c>
      <c r="H1801" t="str" cm="1">
        <f t="array" ref="H1801">IF(ROWS(_xlfn._xlws.FILTER(Table5[r],Table5[rxn-no-enz]=Table5[[#This Row],[rxn-no-enz]]))&gt;1,"many","1")</f>
        <v>1</v>
      </c>
      <c r="I1801" t="str">
        <f>_xlfn.XLOOKUP(SUBSTITUTE(Table5[[#This Row],[r]],"'",""),Table6[rxn],Table6[rxn],"no")</f>
        <v>no</v>
      </c>
      <c r="J1801" t="str" cm="1">
        <f t="array" ref="J1801">_xlfn.XLOOKUP(Table5[[#This Row],[r]],"'"&amp;Table6[rxn]&amp;"'",Table6[expected kapp],"")</f>
        <v/>
      </c>
      <c r="L1801" t="s">
        <v>10158</v>
      </c>
      <c r="M1801">
        <v>8988.1774343278394</v>
      </c>
      <c r="AE1801" s="1" t="s">
        <v>12222</v>
      </c>
      <c r="AF1801" s="1" t="s">
        <v>2778</v>
      </c>
      <c r="AG1801" s="9">
        <v>1.1340402000000001E-11</v>
      </c>
      <c r="AH1801" s="1" t="str">
        <f>_xlfn.TEXTAFTER(Table9[[#This Row],[rxn]],"-",-1)</f>
        <v>rt0958</v>
      </c>
      <c r="AI1801" s="1" t="e">
        <f>_xlfn.TEXTAFTER(_xlfn.TEXTBEFORE(Table9[[#This Row],[rxn]],"-"&amp;Table9[[#This Row],[enz]]),"RXN-")</f>
        <v>#N/A</v>
      </c>
      <c r="AJ1801" s="1" t="e">
        <f>_xlfn.TEXTBEFORE(Table9[[#This Row],[rxn]],"_",-1)</f>
        <v>#N/A</v>
      </c>
    </row>
    <row r="1802" spans="1:36" ht="17" hidden="1" x14ac:dyDescent="0.25">
      <c r="A1802" t="s">
        <v>10339</v>
      </c>
      <c r="B1802" t="str">
        <f>_xlfn.TEXTAFTER(Table5[[#This Row],[r]],"-",-1)</f>
        <v>rt8109'</v>
      </c>
      <c r="C1802" t="str">
        <f>_xlfn.TEXTAFTER(_xlfn.TEXTBEFORE(Table5[[#This Row],[r]],"-"&amp;Table5[[#This Row],[enz]]),"'RXN-")</f>
        <v>PDAGATpe_rm_FWD</v>
      </c>
      <c r="D1802">
        <v>11171.708534568001</v>
      </c>
      <c r="E1802">
        <f>_xlfn.XLOOKUP(Table5[[#This Row],[r]],Table3[r],Table3[kapp],"")</f>
        <v>8988.1774343278394</v>
      </c>
      <c r="F1802">
        <f>Table5[[#This Row],[kapp]]-Table5[[#This Row],[old]]</f>
        <v>2183.5311002401613</v>
      </c>
      <c r="G1802" t="str" cm="1">
        <f t="array" ref="G1802">IF(ROWS(_xlfn._xlws.FILTER(Table5[r],Table5[enz]=Table5[[#This Row],[enz]]))&gt;1,"many","1")</f>
        <v>many</v>
      </c>
      <c r="H1802" t="str" cm="1">
        <f t="array" ref="H1802">IF(ROWS(_xlfn._xlws.FILTER(Table5[r],Table5[rxn-no-enz]=Table5[[#This Row],[rxn-no-enz]]))&gt;1,"many","1")</f>
        <v>1</v>
      </c>
      <c r="I1802" t="str">
        <f>_xlfn.XLOOKUP(SUBSTITUTE(Table5[[#This Row],[r]],"'",""),Table6[rxn],Table6[rxn],"no")</f>
        <v>no</v>
      </c>
      <c r="J1802" t="str" cm="1">
        <f t="array" ref="J1802">_xlfn.XLOOKUP(Table5[[#This Row],[r]],"'"&amp;Table6[rxn]&amp;"'",Table6[expected kapp],"")</f>
        <v/>
      </c>
      <c r="L1802" t="s">
        <v>10159</v>
      </c>
      <c r="M1802">
        <v>8988.1774343278394</v>
      </c>
      <c r="AE1802" s="1" t="s">
        <v>12223</v>
      </c>
      <c r="AF1802" s="1" t="s">
        <v>2778</v>
      </c>
      <c r="AG1802" s="9">
        <v>5.9874601400000001E-10</v>
      </c>
      <c r="AH1802" s="1" t="str">
        <f>_xlfn.TEXTAFTER(Table9[[#This Row],[rxn]],"-",-1)</f>
        <v>rt0963</v>
      </c>
      <c r="AI1802" s="1" t="e">
        <f>_xlfn.TEXTAFTER(_xlfn.TEXTBEFORE(Table9[[#This Row],[rxn]],"-"&amp;Table9[[#This Row],[enz]]),"RXN-")</f>
        <v>#N/A</v>
      </c>
      <c r="AJ1802" s="1" t="e">
        <f>_xlfn.TEXTBEFORE(Table9[[#This Row],[rxn]],"_",-1)</f>
        <v>#N/A</v>
      </c>
    </row>
    <row r="1803" spans="1:36" ht="17" hidden="1" x14ac:dyDescent="0.25">
      <c r="A1803" t="s">
        <v>10340</v>
      </c>
      <c r="B1803" t="str">
        <f>_xlfn.TEXTAFTER(Table5[[#This Row],[r]],"-",-1)</f>
        <v>rt8109'</v>
      </c>
      <c r="C1803" t="str">
        <f>_xlfn.TEXTAFTER(_xlfn.TEXTBEFORE(Table5[[#This Row],[r]],"-"&amp;Table5[[#This Row],[enz]]),"'RXN-")</f>
        <v>PDAGATpe_rm_REV</v>
      </c>
      <c r="D1803">
        <v>11171.708534568001</v>
      </c>
      <c r="E1803">
        <f>_xlfn.XLOOKUP(Table5[[#This Row],[r]],Table3[r],Table3[kapp],"")</f>
        <v>8988.1774343278394</v>
      </c>
      <c r="F1803">
        <f>Table5[[#This Row],[kapp]]-Table5[[#This Row],[old]]</f>
        <v>2183.5311002401613</v>
      </c>
      <c r="G1803" t="str" cm="1">
        <f t="array" ref="G1803">IF(ROWS(_xlfn._xlws.FILTER(Table5[r],Table5[enz]=Table5[[#This Row],[enz]]))&gt;1,"many","1")</f>
        <v>many</v>
      </c>
      <c r="H1803" t="str" cm="1">
        <f t="array" ref="H1803">IF(ROWS(_xlfn._xlws.FILTER(Table5[r],Table5[rxn-no-enz]=Table5[[#This Row],[rxn-no-enz]]))&gt;1,"many","1")</f>
        <v>1</v>
      </c>
      <c r="I1803" t="str">
        <f>_xlfn.XLOOKUP(SUBSTITUTE(Table5[[#This Row],[r]],"'",""),Table6[rxn],Table6[rxn],"no")</f>
        <v>no</v>
      </c>
      <c r="J1803" t="str" cm="1">
        <f t="array" ref="J1803">_xlfn.XLOOKUP(Table5[[#This Row],[r]],"'"&amp;Table6[rxn]&amp;"'",Table6[expected kapp],"")</f>
        <v/>
      </c>
      <c r="L1803" t="s">
        <v>10160</v>
      </c>
      <c r="M1803">
        <v>8988.1774343278394</v>
      </c>
      <c r="AE1803" s="1" t="s">
        <v>12224</v>
      </c>
      <c r="AF1803" s="1" t="s">
        <v>2778</v>
      </c>
      <c r="AG1803" s="9">
        <v>4.5036129999999997E-12</v>
      </c>
      <c r="AH1803" s="1" t="str">
        <f>_xlfn.TEXTAFTER(Table9[[#This Row],[rxn]],"-",-1)</f>
        <v>rt0986</v>
      </c>
      <c r="AI1803" s="1" t="e">
        <f>_xlfn.TEXTAFTER(_xlfn.TEXTBEFORE(Table9[[#This Row],[rxn]],"-"&amp;Table9[[#This Row],[enz]]),"RXN-")</f>
        <v>#N/A</v>
      </c>
      <c r="AJ1803" s="1" t="e">
        <f>_xlfn.TEXTBEFORE(Table9[[#This Row],[rxn]],"_",-1)</f>
        <v>#N/A</v>
      </c>
    </row>
    <row r="1804" spans="1:36" ht="17" hidden="1" x14ac:dyDescent="0.25">
      <c r="A1804" t="s">
        <v>10341</v>
      </c>
      <c r="B1804" t="str">
        <f>_xlfn.TEXTAFTER(Table5[[#This Row],[r]],"-",-1)</f>
        <v>rt3419'</v>
      </c>
      <c r="C1804" t="str">
        <f>_xlfn.TEXTAFTER(_xlfn.TEXTBEFORE(Table5[[#This Row],[r]],"-"&amp;Table5[[#This Row],[enz]]),"'RXN-")</f>
        <v>PDE1_c_FWD</v>
      </c>
      <c r="D1804">
        <v>11171.708534568001</v>
      </c>
      <c r="E1804">
        <f>_xlfn.XLOOKUP(Table5[[#This Row],[r]],Table3[r],Table3[kapp],"")</f>
        <v>8988.1774343278394</v>
      </c>
      <c r="F1804">
        <f>Table5[[#This Row],[kapp]]-Table5[[#This Row],[old]]</f>
        <v>2183.5311002401613</v>
      </c>
      <c r="G1804" t="str" cm="1">
        <f t="array" ref="G1804">IF(ROWS(_xlfn._xlws.FILTER(Table5[r],Table5[enz]=Table5[[#This Row],[enz]]))&gt;1,"many","1")</f>
        <v>many</v>
      </c>
      <c r="H1804" t="str" cm="1">
        <f t="array" ref="H1804">IF(ROWS(_xlfn._xlws.FILTER(Table5[r],Table5[rxn-no-enz]=Table5[[#This Row],[rxn-no-enz]]))&gt;1,"many","1")</f>
        <v>many</v>
      </c>
      <c r="I1804" t="str">
        <f>_xlfn.XLOOKUP(SUBSTITUTE(Table5[[#This Row],[r]],"'",""),Table6[rxn],Table6[rxn],"no")</f>
        <v>no</v>
      </c>
      <c r="J1804" t="str" cm="1">
        <f t="array" ref="J1804">_xlfn.XLOOKUP(Table5[[#This Row],[r]],"'"&amp;Table6[rxn]&amp;"'",Table6[expected kapp],"")</f>
        <v/>
      </c>
      <c r="L1804" t="s">
        <v>10161</v>
      </c>
      <c r="M1804">
        <v>8988.1774343278394</v>
      </c>
      <c r="AE1804" s="1" t="s">
        <v>12225</v>
      </c>
      <c r="AF1804" s="1" t="s">
        <v>2778</v>
      </c>
      <c r="AG1804" s="9">
        <v>1.7519261399999999E-10</v>
      </c>
      <c r="AH1804" s="1" t="str">
        <f>_xlfn.TEXTAFTER(Table9[[#This Row],[rxn]],"-",-1)</f>
        <v>rt0996</v>
      </c>
      <c r="AI1804" s="1" t="e">
        <f>_xlfn.TEXTAFTER(_xlfn.TEXTBEFORE(Table9[[#This Row],[rxn]],"-"&amp;Table9[[#This Row],[enz]]),"RXN-")</f>
        <v>#N/A</v>
      </c>
      <c r="AJ1804" s="1" t="e">
        <f>_xlfn.TEXTBEFORE(Table9[[#This Row],[rxn]],"_",-1)</f>
        <v>#N/A</v>
      </c>
    </row>
    <row r="1805" spans="1:36" ht="17" hidden="1" x14ac:dyDescent="0.25">
      <c r="A1805" t="s">
        <v>10342</v>
      </c>
      <c r="B1805" t="str">
        <f>_xlfn.TEXTAFTER(Table5[[#This Row],[r]],"-",-1)</f>
        <v>rt5322'</v>
      </c>
      <c r="C1805" t="str">
        <f>_xlfn.TEXTAFTER(_xlfn.TEXTBEFORE(Table5[[#This Row],[r]],"-"&amp;Table5[[#This Row],[enz]]),"'RXN-")</f>
        <v>PDE1_c_FWD</v>
      </c>
      <c r="D1805">
        <v>11171.708534568001</v>
      </c>
      <c r="E1805">
        <f>_xlfn.XLOOKUP(Table5[[#This Row],[r]],Table3[r],Table3[kapp],"")</f>
        <v>8988.1774343278394</v>
      </c>
      <c r="F1805">
        <f>Table5[[#This Row],[kapp]]-Table5[[#This Row],[old]]</f>
        <v>2183.5311002401613</v>
      </c>
      <c r="G1805" t="str" cm="1">
        <f t="array" ref="G1805">IF(ROWS(_xlfn._xlws.FILTER(Table5[r],Table5[enz]=Table5[[#This Row],[enz]]))&gt;1,"many","1")</f>
        <v>many</v>
      </c>
      <c r="H1805" t="str" cm="1">
        <f t="array" ref="H1805">IF(ROWS(_xlfn._xlws.FILTER(Table5[r],Table5[rxn-no-enz]=Table5[[#This Row],[rxn-no-enz]]))&gt;1,"many","1")</f>
        <v>many</v>
      </c>
      <c r="I1805" t="str">
        <f>_xlfn.XLOOKUP(SUBSTITUTE(Table5[[#This Row],[r]],"'",""),Table6[rxn],Table6[rxn],"no")</f>
        <v>no</v>
      </c>
      <c r="J1805" t="str" cm="1">
        <f t="array" ref="J1805">_xlfn.XLOOKUP(Table5[[#This Row],[r]],"'"&amp;Table6[rxn]&amp;"'",Table6[expected kapp],"")</f>
        <v/>
      </c>
      <c r="L1805" t="s">
        <v>10162</v>
      </c>
      <c r="M1805">
        <v>8988.1774343278394</v>
      </c>
      <c r="AE1805" s="1" t="s">
        <v>12226</v>
      </c>
      <c r="AF1805" s="1" t="s">
        <v>2778</v>
      </c>
      <c r="AG1805" s="9">
        <v>8.6174513199999995E-10</v>
      </c>
      <c r="AH1805" s="1" t="str">
        <f>_xlfn.TEXTAFTER(Table9[[#This Row],[rxn]],"-",-1)</f>
        <v>rt1009</v>
      </c>
      <c r="AI1805" s="1" t="e">
        <f>_xlfn.TEXTAFTER(_xlfn.TEXTBEFORE(Table9[[#This Row],[rxn]],"-"&amp;Table9[[#This Row],[enz]]),"RXN-")</f>
        <v>#N/A</v>
      </c>
      <c r="AJ1805" s="1" t="e">
        <f>_xlfn.TEXTBEFORE(Table9[[#This Row],[rxn]],"_",-1)</f>
        <v>#N/A</v>
      </c>
    </row>
    <row r="1806" spans="1:36" ht="17" hidden="1" x14ac:dyDescent="0.25">
      <c r="A1806" t="s">
        <v>10343</v>
      </c>
      <c r="B1806" t="str">
        <f>_xlfn.TEXTAFTER(Table5[[#This Row],[r]],"-",-1)</f>
        <v>rt3419'</v>
      </c>
      <c r="C1806" t="str">
        <f>_xlfn.TEXTAFTER(_xlfn.TEXTBEFORE(Table5[[#This Row],[r]],"-"&amp;Table5[[#This Row],[enz]]),"'RXN-")</f>
        <v>PDE2_c_FWD</v>
      </c>
      <c r="D1806">
        <v>11171.708534568001</v>
      </c>
      <c r="E1806">
        <f>_xlfn.XLOOKUP(Table5[[#This Row],[r]],Table3[r],Table3[kapp],"")</f>
        <v>8988.1774343278394</v>
      </c>
      <c r="F1806">
        <f>Table5[[#This Row],[kapp]]-Table5[[#This Row],[old]]</f>
        <v>2183.5311002401613</v>
      </c>
      <c r="G1806" t="str" cm="1">
        <f t="array" ref="G1806">IF(ROWS(_xlfn._xlws.FILTER(Table5[r],Table5[enz]=Table5[[#This Row],[enz]]))&gt;1,"many","1")</f>
        <v>many</v>
      </c>
      <c r="H1806" t="str" cm="1">
        <f t="array" ref="H1806">IF(ROWS(_xlfn._xlws.FILTER(Table5[r],Table5[rxn-no-enz]=Table5[[#This Row],[rxn-no-enz]]))&gt;1,"many","1")</f>
        <v>many</v>
      </c>
      <c r="I1806" t="str">
        <f>_xlfn.XLOOKUP(SUBSTITUTE(Table5[[#This Row],[r]],"'",""),Table6[rxn],Table6[rxn],"no")</f>
        <v>no</v>
      </c>
      <c r="J1806" t="str" cm="1">
        <f t="array" ref="J1806">_xlfn.XLOOKUP(Table5[[#This Row],[r]],"'"&amp;Table6[rxn]&amp;"'",Table6[expected kapp],"")</f>
        <v/>
      </c>
      <c r="L1806" t="s">
        <v>10163</v>
      </c>
      <c r="M1806">
        <v>8988.1774343278394</v>
      </c>
      <c r="AE1806" s="1" t="s">
        <v>12227</v>
      </c>
      <c r="AF1806" s="1" t="s">
        <v>2778</v>
      </c>
      <c r="AG1806" s="9">
        <v>3.2775454000000002E-11</v>
      </c>
      <c r="AH1806" s="1" t="str">
        <f>_xlfn.TEXTAFTER(Table9[[#This Row],[rxn]],"-",-1)</f>
        <v>rt1057</v>
      </c>
      <c r="AI1806" s="1" t="e">
        <f>_xlfn.TEXTAFTER(_xlfn.TEXTBEFORE(Table9[[#This Row],[rxn]],"-"&amp;Table9[[#This Row],[enz]]),"RXN-")</f>
        <v>#N/A</v>
      </c>
      <c r="AJ1806" s="1" t="e">
        <f>_xlfn.TEXTBEFORE(Table9[[#This Row],[rxn]],"_",-1)</f>
        <v>#N/A</v>
      </c>
    </row>
    <row r="1807" spans="1:36" ht="17" hidden="1" x14ac:dyDescent="0.25">
      <c r="A1807" t="s">
        <v>10344</v>
      </c>
      <c r="B1807" t="str">
        <f>_xlfn.TEXTAFTER(Table5[[#This Row],[r]],"-",-1)</f>
        <v>rt5322'</v>
      </c>
      <c r="C1807" t="str">
        <f>_xlfn.TEXTAFTER(_xlfn.TEXTBEFORE(Table5[[#This Row],[r]],"-"&amp;Table5[[#This Row],[enz]]),"'RXN-")</f>
        <v>PDE2_c_FWD</v>
      </c>
      <c r="D1807">
        <v>11171.708534568001</v>
      </c>
      <c r="E1807">
        <f>_xlfn.XLOOKUP(Table5[[#This Row],[r]],Table3[r],Table3[kapp],"")</f>
        <v>8988.1774343278394</v>
      </c>
      <c r="F1807">
        <f>Table5[[#This Row],[kapp]]-Table5[[#This Row],[old]]</f>
        <v>2183.5311002401613</v>
      </c>
      <c r="G1807" t="str" cm="1">
        <f t="array" ref="G1807">IF(ROWS(_xlfn._xlws.FILTER(Table5[r],Table5[enz]=Table5[[#This Row],[enz]]))&gt;1,"many","1")</f>
        <v>many</v>
      </c>
      <c r="H1807" t="str" cm="1">
        <f t="array" ref="H1807">IF(ROWS(_xlfn._xlws.FILTER(Table5[r],Table5[rxn-no-enz]=Table5[[#This Row],[rxn-no-enz]]))&gt;1,"many","1")</f>
        <v>many</v>
      </c>
      <c r="I1807" t="str">
        <f>_xlfn.XLOOKUP(SUBSTITUTE(Table5[[#This Row],[r]],"'",""),Table6[rxn],Table6[rxn],"no")</f>
        <v>no</v>
      </c>
      <c r="J1807" t="str" cm="1">
        <f t="array" ref="J1807">_xlfn.XLOOKUP(Table5[[#This Row],[r]],"'"&amp;Table6[rxn]&amp;"'",Table6[expected kapp],"")</f>
        <v/>
      </c>
      <c r="L1807" t="s">
        <v>10164</v>
      </c>
      <c r="M1807">
        <v>8988.1774343278394</v>
      </c>
      <c r="AE1807" s="1" t="s">
        <v>12228</v>
      </c>
      <c r="AF1807" s="1" t="s">
        <v>2778</v>
      </c>
      <c r="AG1807" s="9">
        <v>8.0439469999999993E-12</v>
      </c>
      <c r="AH1807" s="1" t="str">
        <f>_xlfn.TEXTAFTER(Table9[[#This Row],[rxn]],"-",-1)</f>
        <v>rt1060</v>
      </c>
      <c r="AI1807" s="1" t="e">
        <f>_xlfn.TEXTAFTER(_xlfn.TEXTBEFORE(Table9[[#This Row],[rxn]],"-"&amp;Table9[[#This Row],[enz]]),"RXN-")</f>
        <v>#N/A</v>
      </c>
      <c r="AJ1807" s="1" t="e">
        <f>_xlfn.TEXTBEFORE(Table9[[#This Row],[rxn]],"_",-1)</f>
        <v>#N/A</v>
      </c>
    </row>
    <row r="1808" spans="1:36" ht="17" hidden="1" x14ac:dyDescent="0.25">
      <c r="A1808" t="s">
        <v>10345</v>
      </c>
      <c r="B1808" t="str">
        <f>_xlfn.TEXTAFTER(Table5[[#This Row],[r]],"-",-1)</f>
        <v>rt3419'</v>
      </c>
      <c r="C1808" t="str">
        <f>_xlfn.TEXTAFTER(_xlfn.TEXTBEFORE(Table5[[#This Row],[r]],"-"&amp;Table5[[#This Row],[enz]]),"'RXN-")</f>
        <v>PDE3_c_FWD</v>
      </c>
      <c r="D1808">
        <v>11171.708534568001</v>
      </c>
      <c r="E1808">
        <f>_xlfn.XLOOKUP(Table5[[#This Row],[r]],Table3[r],Table3[kapp],"")</f>
        <v>8988.1774343278394</v>
      </c>
      <c r="F1808">
        <f>Table5[[#This Row],[kapp]]-Table5[[#This Row],[old]]</f>
        <v>2183.5311002401613</v>
      </c>
      <c r="G1808" t="str" cm="1">
        <f t="array" ref="G1808">IF(ROWS(_xlfn._xlws.FILTER(Table5[r],Table5[enz]=Table5[[#This Row],[enz]]))&gt;1,"many","1")</f>
        <v>many</v>
      </c>
      <c r="H1808" t="str" cm="1">
        <f t="array" ref="H1808">IF(ROWS(_xlfn._xlws.FILTER(Table5[r],Table5[rxn-no-enz]=Table5[[#This Row],[rxn-no-enz]]))&gt;1,"many","1")</f>
        <v>1</v>
      </c>
      <c r="I1808" t="str">
        <f>_xlfn.XLOOKUP(SUBSTITUTE(Table5[[#This Row],[r]],"'",""),Table6[rxn],Table6[rxn],"no")</f>
        <v>no</v>
      </c>
      <c r="J1808" t="str" cm="1">
        <f t="array" ref="J1808">_xlfn.XLOOKUP(Table5[[#This Row],[r]],"'"&amp;Table6[rxn]&amp;"'",Table6[expected kapp],"")</f>
        <v/>
      </c>
      <c r="L1808" t="s">
        <v>8510</v>
      </c>
      <c r="M1808">
        <v>48.952697038023302</v>
      </c>
      <c r="AE1808" s="1" t="s">
        <v>12229</v>
      </c>
      <c r="AF1808" s="1" t="s">
        <v>2778</v>
      </c>
      <c r="AG1808" s="9">
        <v>6.8983889999999999E-12</v>
      </c>
      <c r="AH1808" s="1" t="str">
        <f>_xlfn.TEXTAFTER(Table9[[#This Row],[rxn]],"-",-1)</f>
        <v>rt1067</v>
      </c>
      <c r="AI1808" s="1" t="e">
        <f>_xlfn.TEXTAFTER(_xlfn.TEXTBEFORE(Table9[[#This Row],[rxn]],"-"&amp;Table9[[#This Row],[enz]]),"RXN-")</f>
        <v>#N/A</v>
      </c>
      <c r="AJ1808" s="1" t="e">
        <f>_xlfn.TEXTBEFORE(Table9[[#This Row],[rxn]],"_",-1)</f>
        <v>#N/A</v>
      </c>
    </row>
    <row r="1809" spans="1:36" ht="17" hidden="1" x14ac:dyDescent="0.25">
      <c r="A1809" t="s">
        <v>10346</v>
      </c>
      <c r="B1809" t="str">
        <f>_xlfn.TEXTAFTER(Table5[[#This Row],[r]],"-",-1)</f>
        <v>rt3419'</v>
      </c>
      <c r="C1809" t="str">
        <f>_xlfn.TEXTAFTER(_xlfn.TEXTBEFORE(Table5[[#This Row],[r]],"-"&amp;Table5[[#This Row],[enz]]),"'RXN-")</f>
        <v>PDE4_c_FWD</v>
      </c>
      <c r="D1809">
        <v>11171.708534568001</v>
      </c>
      <c r="E1809">
        <f>_xlfn.XLOOKUP(Table5[[#This Row],[r]],Table3[r],Table3[kapp],"")</f>
        <v>8988.1774343278394</v>
      </c>
      <c r="F1809">
        <f>Table5[[#This Row],[kapp]]-Table5[[#This Row],[old]]</f>
        <v>2183.5311002401613</v>
      </c>
      <c r="G1809" t="str" cm="1">
        <f t="array" ref="G1809">IF(ROWS(_xlfn._xlws.FILTER(Table5[r],Table5[enz]=Table5[[#This Row],[enz]]))&gt;1,"many","1")</f>
        <v>many</v>
      </c>
      <c r="H1809" t="str" cm="1">
        <f t="array" ref="H1809">IF(ROWS(_xlfn._xlws.FILTER(Table5[r],Table5[rxn-no-enz]=Table5[[#This Row],[rxn-no-enz]]))&gt;1,"many","1")</f>
        <v>1</v>
      </c>
      <c r="I1809" t="str">
        <f>_xlfn.XLOOKUP(SUBSTITUTE(Table5[[#This Row],[r]],"'",""),Table6[rxn],Table6[rxn],"no")</f>
        <v>no</v>
      </c>
      <c r="J1809" t="str" cm="1">
        <f t="array" ref="J1809">_xlfn.XLOOKUP(Table5[[#This Row],[r]],"'"&amp;Table6[rxn]&amp;"'",Table6[expected kapp],"")</f>
        <v/>
      </c>
      <c r="L1809" t="s">
        <v>10165</v>
      </c>
      <c r="M1809">
        <v>8988.1774343278394</v>
      </c>
      <c r="AE1809" s="1" t="s">
        <v>12230</v>
      </c>
      <c r="AF1809" s="1" t="s">
        <v>2778</v>
      </c>
      <c r="AG1809" s="9">
        <v>2.77695736E-10</v>
      </c>
      <c r="AH1809" s="1" t="str">
        <f>_xlfn.TEXTAFTER(Table9[[#This Row],[rxn]],"-",-1)</f>
        <v>rt1089</v>
      </c>
      <c r="AI1809" s="1" t="e">
        <f>_xlfn.TEXTAFTER(_xlfn.TEXTBEFORE(Table9[[#This Row],[rxn]],"-"&amp;Table9[[#This Row],[enz]]),"RXN-")</f>
        <v>#N/A</v>
      </c>
      <c r="AJ1809" s="1" t="e">
        <f>_xlfn.TEXTBEFORE(Table9[[#This Row],[rxn]],"_",-1)</f>
        <v>#N/A</v>
      </c>
    </row>
    <row r="1810" spans="1:36" ht="17" hidden="1" x14ac:dyDescent="0.25">
      <c r="A1810" t="s">
        <v>10347</v>
      </c>
      <c r="B1810" t="str">
        <f>_xlfn.TEXTAFTER(Table5[[#This Row],[r]],"-",-1)</f>
        <v>rt3419'</v>
      </c>
      <c r="C1810" t="str">
        <f>_xlfn.TEXTAFTER(_xlfn.TEXTBEFORE(Table5[[#This Row],[r]],"-"&amp;Table5[[#This Row],[enz]]),"'RXN-")</f>
        <v>PDE5_c_FWD</v>
      </c>
      <c r="D1810">
        <v>11171.708534568001</v>
      </c>
      <c r="E1810">
        <f>_xlfn.XLOOKUP(Table5[[#This Row],[r]],Table3[r],Table3[kapp],"")</f>
        <v>8988.1774343278394</v>
      </c>
      <c r="F1810">
        <f>Table5[[#This Row],[kapp]]-Table5[[#This Row],[old]]</f>
        <v>2183.5311002401613</v>
      </c>
      <c r="G1810" t="str" cm="1">
        <f t="array" ref="G1810">IF(ROWS(_xlfn._xlws.FILTER(Table5[r],Table5[enz]=Table5[[#This Row],[enz]]))&gt;1,"many","1")</f>
        <v>many</v>
      </c>
      <c r="H1810" t="str" cm="1">
        <f t="array" ref="H1810">IF(ROWS(_xlfn._xlws.FILTER(Table5[r],Table5[rxn-no-enz]=Table5[[#This Row],[rxn-no-enz]]))&gt;1,"many","1")</f>
        <v>1</v>
      </c>
      <c r="I1810" t="str">
        <f>_xlfn.XLOOKUP(SUBSTITUTE(Table5[[#This Row],[r]],"'",""),Table6[rxn],Table6[rxn],"no")</f>
        <v>no</v>
      </c>
      <c r="J1810" t="str" cm="1">
        <f t="array" ref="J1810">_xlfn.XLOOKUP(Table5[[#This Row],[r]],"'"&amp;Table6[rxn]&amp;"'",Table6[expected kapp],"")</f>
        <v/>
      </c>
      <c r="L1810" t="s">
        <v>10166</v>
      </c>
      <c r="M1810">
        <v>8988.1774343278394</v>
      </c>
      <c r="AE1810" s="1" t="s">
        <v>12231</v>
      </c>
      <c r="AF1810" s="1" t="s">
        <v>2778</v>
      </c>
      <c r="AG1810" s="9">
        <v>1.5674952799999999E-10</v>
      </c>
      <c r="AH1810" s="1" t="str">
        <f>_xlfn.TEXTAFTER(Table9[[#This Row],[rxn]],"-",-1)</f>
        <v>rt1127</v>
      </c>
      <c r="AI1810" s="1" t="e">
        <f>_xlfn.TEXTAFTER(_xlfn.TEXTBEFORE(Table9[[#This Row],[rxn]],"-"&amp;Table9[[#This Row],[enz]]),"RXN-")</f>
        <v>#N/A</v>
      </c>
      <c r="AJ1810" s="1" t="e">
        <f>_xlfn.TEXTBEFORE(Table9[[#This Row],[rxn]],"_",-1)</f>
        <v>#N/A</v>
      </c>
    </row>
    <row r="1811" spans="1:36" ht="17" hidden="1" x14ac:dyDescent="0.25">
      <c r="A1811" t="s">
        <v>10348</v>
      </c>
      <c r="B1811" t="str">
        <f>_xlfn.TEXTAFTER(Table5[[#This Row],[r]],"-",-1)</f>
        <v>rt2312'</v>
      </c>
      <c r="C1811" t="str">
        <f>_xlfn.TEXTAFTER(_xlfn.TEXTBEFORE(Table5[[#This Row],[r]],"-"&amp;Table5[[#This Row],[enz]]),"'RXN-")</f>
        <v>PDX5POi_c_FWD</v>
      </c>
      <c r="D1811">
        <v>11171.708534568001</v>
      </c>
      <c r="E1811">
        <f>_xlfn.XLOOKUP(Table5[[#This Row],[r]],Table3[r],Table3[kapp],"")</f>
        <v>8988.1774343278394</v>
      </c>
      <c r="F1811">
        <f>Table5[[#This Row],[kapp]]-Table5[[#This Row],[old]]</f>
        <v>2183.5311002401613</v>
      </c>
      <c r="G1811" t="str" cm="1">
        <f t="array" ref="G1811">IF(ROWS(_xlfn._xlws.FILTER(Table5[r],Table5[enz]=Table5[[#This Row],[enz]]))&gt;1,"many","1")</f>
        <v>many</v>
      </c>
      <c r="H1811" t="str" cm="1">
        <f t="array" ref="H1811">IF(ROWS(_xlfn._xlws.FILTER(Table5[r],Table5[rxn-no-enz]=Table5[[#This Row],[rxn-no-enz]]))&gt;1,"many","1")</f>
        <v>1</v>
      </c>
      <c r="I1811" t="str">
        <f>_xlfn.XLOOKUP(SUBSTITUTE(Table5[[#This Row],[r]],"'",""),Table6[rxn],Table6[rxn],"no")</f>
        <v>no</v>
      </c>
      <c r="J1811" t="str" cm="1">
        <f t="array" ref="J1811">_xlfn.XLOOKUP(Table5[[#This Row],[r]],"'"&amp;Table6[rxn]&amp;"'",Table6[expected kapp],"")</f>
        <v/>
      </c>
      <c r="L1811" t="s">
        <v>10167</v>
      </c>
      <c r="M1811">
        <v>8988.1774343278394</v>
      </c>
      <c r="AE1811" s="1" t="s">
        <v>12232</v>
      </c>
      <c r="AF1811" s="1" t="s">
        <v>2778</v>
      </c>
      <c r="AG1811" s="9">
        <v>1.4712599000000001E-11</v>
      </c>
      <c r="AH1811" s="1" t="str">
        <f>_xlfn.TEXTAFTER(Table9[[#This Row],[rxn]],"-",-1)</f>
        <v>rt1131</v>
      </c>
      <c r="AI1811" s="1" t="e">
        <f>_xlfn.TEXTAFTER(_xlfn.TEXTBEFORE(Table9[[#This Row],[rxn]],"-"&amp;Table9[[#This Row],[enz]]),"RXN-")</f>
        <v>#N/A</v>
      </c>
      <c r="AJ1811" s="1" t="e">
        <f>_xlfn.TEXTBEFORE(Table9[[#This Row],[rxn]],"_",-1)</f>
        <v>#N/A</v>
      </c>
    </row>
    <row r="1812" spans="1:36" ht="17" hidden="1" x14ac:dyDescent="0.25">
      <c r="A1812" t="s">
        <v>10350</v>
      </c>
      <c r="B1812" t="str">
        <f>_xlfn.TEXTAFTER(Table5[[#This Row],[r]],"-",-1)</f>
        <v>rt1060'</v>
      </c>
      <c r="C1812" t="str">
        <f>_xlfn.TEXTAFTER(_xlfn.TEXTBEFORE(Table5[[#This Row],[r]],"-"&amp;Table5[[#This Row],[enz]]),"'RXN-")</f>
        <v>PEtabc_m_FWD</v>
      </c>
      <c r="D1812">
        <v>11171.708534568001</v>
      </c>
      <c r="E1812">
        <f>_xlfn.XLOOKUP(Table5[[#This Row],[r]],Table3[r],Table3[kapp],"")</f>
        <v>8988.1774343278394</v>
      </c>
      <c r="F1812">
        <f>Table5[[#This Row],[kapp]]-Table5[[#This Row],[old]]</f>
        <v>2183.5311002401613</v>
      </c>
      <c r="G1812" t="str" cm="1">
        <f t="array" ref="G1812">IF(ROWS(_xlfn._xlws.FILTER(Table5[r],Table5[enz]=Table5[[#This Row],[enz]]))&gt;1,"many","1")</f>
        <v>many</v>
      </c>
      <c r="H1812" t="str" cm="1">
        <f t="array" ref="H1812">IF(ROWS(_xlfn._xlws.FILTER(Table5[r],Table5[rxn-no-enz]=Table5[[#This Row],[rxn-no-enz]]))&gt;1,"many","1")</f>
        <v>many</v>
      </c>
      <c r="I1812" t="str">
        <f>_xlfn.XLOOKUP(SUBSTITUTE(Table5[[#This Row],[r]],"'",""),Table6[rxn],Table6[rxn],"no")</f>
        <v>no</v>
      </c>
      <c r="J1812" t="str" cm="1">
        <f t="array" ref="J1812">_xlfn.XLOOKUP(Table5[[#This Row],[r]],"'"&amp;Table6[rxn]&amp;"'",Table6[expected kapp],"")</f>
        <v/>
      </c>
      <c r="L1812" t="s">
        <v>10168</v>
      </c>
      <c r="M1812">
        <v>8988.1774343278394</v>
      </c>
      <c r="AE1812" s="1" t="s">
        <v>12233</v>
      </c>
      <c r="AF1812" s="1" t="s">
        <v>2778</v>
      </c>
      <c r="AG1812" s="9">
        <v>1.35470199999999E-10</v>
      </c>
      <c r="AH1812" s="1" t="str">
        <f>_xlfn.TEXTAFTER(Table9[[#This Row],[rxn]],"-",-1)</f>
        <v>rt1145</v>
      </c>
      <c r="AI1812" s="1" t="e">
        <f>_xlfn.TEXTAFTER(_xlfn.TEXTBEFORE(Table9[[#This Row],[rxn]],"-"&amp;Table9[[#This Row],[enz]]),"RXN-")</f>
        <v>#N/A</v>
      </c>
      <c r="AJ1812" s="1" t="e">
        <f>_xlfn.TEXTBEFORE(Table9[[#This Row],[rxn]],"_",-1)</f>
        <v>#N/A</v>
      </c>
    </row>
    <row r="1813" spans="1:36" ht="17" hidden="1" x14ac:dyDescent="0.25">
      <c r="A1813" t="s">
        <v>10351</v>
      </c>
      <c r="B1813" t="str">
        <f>_xlfn.TEXTAFTER(Table5[[#This Row],[r]],"-",-1)</f>
        <v>rt1060'</v>
      </c>
      <c r="C1813" t="str">
        <f>_xlfn.TEXTAFTER(_xlfn.TEXTBEFORE(Table5[[#This Row],[r]],"-"&amp;Table5[[#This Row],[enz]]),"'RXN-")</f>
        <v>PEtabc_m_REV</v>
      </c>
      <c r="D1813">
        <v>11171.708534568001</v>
      </c>
      <c r="E1813">
        <f>_xlfn.XLOOKUP(Table5[[#This Row],[r]],Table3[r],Table3[kapp],"")</f>
        <v>8988.1774343278394</v>
      </c>
      <c r="F1813">
        <f>Table5[[#This Row],[kapp]]-Table5[[#This Row],[old]]</f>
        <v>2183.5311002401613</v>
      </c>
      <c r="G1813" t="str" cm="1">
        <f t="array" ref="G1813">IF(ROWS(_xlfn._xlws.FILTER(Table5[r],Table5[enz]=Table5[[#This Row],[enz]]))&gt;1,"many","1")</f>
        <v>many</v>
      </c>
      <c r="H1813" t="str" cm="1">
        <f t="array" ref="H1813">IF(ROWS(_xlfn._xlws.FILTER(Table5[r],Table5[rxn-no-enz]=Table5[[#This Row],[rxn-no-enz]]))&gt;1,"many","1")</f>
        <v>many</v>
      </c>
      <c r="I1813" t="str">
        <f>_xlfn.XLOOKUP(SUBSTITUTE(Table5[[#This Row],[r]],"'",""),Table6[rxn],Table6[rxn],"no")</f>
        <v>no</v>
      </c>
      <c r="J1813" t="str" cm="1">
        <f t="array" ref="J1813">_xlfn.XLOOKUP(Table5[[#This Row],[r]],"'"&amp;Table6[rxn]&amp;"'",Table6[expected kapp],"")</f>
        <v/>
      </c>
      <c r="L1813" t="s">
        <v>10169</v>
      </c>
      <c r="M1813">
        <v>8988.1774343278394</v>
      </c>
      <c r="AE1813" s="1" t="s">
        <v>12234</v>
      </c>
      <c r="AF1813" s="1" t="s">
        <v>2778</v>
      </c>
      <c r="AG1813" s="9">
        <v>4.6710239999999999E-12</v>
      </c>
      <c r="AH1813" s="1" t="str">
        <f>_xlfn.TEXTAFTER(Table9[[#This Row],[rxn]],"-",-1)</f>
        <v>rt1147</v>
      </c>
      <c r="AI1813" s="1" t="e">
        <f>_xlfn.TEXTAFTER(_xlfn.TEXTBEFORE(Table9[[#This Row],[rxn]],"-"&amp;Table9[[#This Row],[enz]]),"RXN-")</f>
        <v>#N/A</v>
      </c>
      <c r="AJ1813" s="1" t="e">
        <f>_xlfn.TEXTBEFORE(Table9[[#This Row],[rxn]],"_",-1)</f>
        <v>#N/A</v>
      </c>
    </row>
    <row r="1814" spans="1:36" ht="17" hidden="1" x14ac:dyDescent="0.25">
      <c r="A1814" t="s">
        <v>10352</v>
      </c>
      <c r="B1814" t="str">
        <f>_xlfn.TEXTAFTER(Table5[[#This Row],[r]],"-",-1)</f>
        <v>rt4312'</v>
      </c>
      <c r="C1814" t="str">
        <f>_xlfn.TEXTAFTER(_xlfn.TEXTBEFORE(Table5[[#This Row],[r]],"-"&amp;Table5[[#This Row],[enz]]),"'RXN-")</f>
        <v>PEtabc_m_FWD</v>
      </c>
      <c r="D1814">
        <v>11171.708534568001</v>
      </c>
      <c r="E1814">
        <f>_xlfn.XLOOKUP(Table5[[#This Row],[r]],Table3[r],Table3[kapp],"")</f>
        <v>8988.1774343278394</v>
      </c>
      <c r="F1814">
        <f>Table5[[#This Row],[kapp]]-Table5[[#This Row],[old]]</f>
        <v>2183.5311002401613</v>
      </c>
      <c r="G1814" t="str" cm="1">
        <f t="array" ref="G1814">IF(ROWS(_xlfn._xlws.FILTER(Table5[r],Table5[enz]=Table5[[#This Row],[enz]]))&gt;1,"many","1")</f>
        <v>many</v>
      </c>
      <c r="H1814" t="str" cm="1">
        <f t="array" ref="H1814">IF(ROWS(_xlfn._xlws.FILTER(Table5[r],Table5[rxn-no-enz]=Table5[[#This Row],[rxn-no-enz]]))&gt;1,"many","1")</f>
        <v>many</v>
      </c>
      <c r="I1814" t="str">
        <f>_xlfn.XLOOKUP(SUBSTITUTE(Table5[[#This Row],[r]],"'",""),Table6[rxn],Table6[rxn],"no")</f>
        <v>no</v>
      </c>
      <c r="J1814" t="str" cm="1">
        <f t="array" ref="J1814">_xlfn.XLOOKUP(Table5[[#This Row],[r]],"'"&amp;Table6[rxn]&amp;"'",Table6[expected kapp],"")</f>
        <v/>
      </c>
      <c r="L1814" t="s">
        <v>10170</v>
      </c>
      <c r="M1814">
        <v>8988.1774343278394</v>
      </c>
      <c r="AE1814" s="1" t="s">
        <v>12235</v>
      </c>
      <c r="AF1814" s="1" t="s">
        <v>2778</v>
      </c>
      <c r="AG1814" s="9">
        <v>4.55879E-13</v>
      </c>
      <c r="AH1814" s="1" t="str">
        <f>_xlfn.TEXTAFTER(Table9[[#This Row],[rxn]],"-",-1)</f>
        <v>rt1153</v>
      </c>
      <c r="AI1814" s="1" t="e">
        <f>_xlfn.TEXTAFTER(_xlfn.TEXTBEFORE(Table9[[#This Row],[rxn]],"-"&amp;Table9[[#This Row],[enz]]),"RXN-")</f>
        <v>#N/A</v>
      </c>
      <c r="AJ1814" s="1" t="e">
        <f>_xlfn.TEXTBEFORE(Table9[[#This Row],[rxn]],"_",-1)</f>
        <v>#N/A</v>
      </c>
    </row>
    <row r="1815" spans="1:36" ht="17" hidden="1" x14ac:dyDescent="0.25">
      <c r="A1815" t="s">
        <v>10353</v>
      </c>
      <c r="B1815" t="str">
        <f>_xlfn.TEXTAFTER(Table5[[#This Row],[r]],"-",-1)</f>
        <v>rt4312'</v>
      </c>
      <c r="C1815" t="str">
        <f>_xlfn.TEXTAFTER(_xlfn.TEXTBEFORE(Table5[[#This Row],[r]],"-"&amp;Table5[[#This Row],[enz]]),"'RXN-")</f>
        <v>PEtabc_m_REV</v>
      </c>
      <c r="D1815">
        <v>11171.708534568001</v>
      </c>
      <c r="E1815">
        <f>_xlfn.XLOOKUP(Table5[[#This Row],[r]],Table3[r],Table3[kapp],"")</f>
        <v>8988.1774343278394</v>
      </c>
      <c r="F1815">
        <f>Table5[[#This Row],[kapp]]-Table5[[#This Row],[old]]</f>
        <v>2183.5311002401613</v>
      </c>
      <c r="G1815" t="str" cm="1">
        <f t="array" ref="G1815">IF(ROWS(_xlfn._xlws.FILTER(Table5[r],Table5[enz]=Table5[[#This Row],[enz]]))&gt;1,"many","1")</f>
        <v>many</v>
      </c>
      <c r="H1815" t="str" cm="1">
        <f t="array" ref="H1815">IF(ROWS(_xlfn._xlws.FILTER(Table5[r],Table5[rxn-no-enz]=Table5[[#This Row],[rxn-no-enz]]))&gt;1,"many","1")</f>
        <v>many</v>
      </c>
      <c r="I1815" t="str">
        <f>_xlfn.XLOOKUP(SUBSTITUTE(Table5[[#This Row],[r]],"'",""),Table6[rxn],Table6[rxn],"no")</f>
        <v>no</v>
      </c>
      <c r="J1815" t="str" cm="1">
        <f t="array" ref="J1815">_xlfn.XLOOKUP(Table5[[#This Row],[r]],"'"&amp;Table6[rxn]&amp;"'",Table6[expected kapp],"")</f>
        <v/>
      </c>
      <c r="L1815" t="s">
        <v>10171</v>
      </c>
      <c r="M1815">
        <v>8988.1774343278394</v>
      </c>
      <c r="AE1815" s="1" t="s">
        <v>12236</v>
      </c>
      <c r="AF1815" s="1" t="s">
        <v>2778</v>
      </c>
      <c r="AG1815" s="9">
        <v>4.6343804999999998E-11</v>
      </c>
      <c r="AH1815" s="1" t="str">
        <f>_xlfn.TEXTAFTER(Table9[[#This Row],[rxn]],"-",-1)</f>
        <v>rt1163</v>
      </c>
      <c r="AI1815" s="1" t="e">
        <f>_xlfn.TEXTAFTER(_xlfn.TEXTBEFORE(Table9[[#This Row],[rxn]],"-"&amp;Table9[[#This Row],[enz]]),"RXN-")</f>
        <v>#N/A</v>
      </c>
      <c r="AJ1815" s="1" t="e">
        <f>_xlfn.TEXTBEFORE(Table9[[#This Row],[rxn]],"_",-1)</f>
        <v>#N/A</v>
      </c>
    </row>
    <row r="1816" spans="1:36" ht="17" hidden="1" x14ac:dyDescent="0.25">
      <c r="A1816" t="s">
        <v>10354</v>
      </c>
      <c r="B1816" t="str">
        <f>_xlfn.TEXTAFTER(Table5[[#This Row],[r]],"-",-1)</f>
        <v>rt0491'</v>
      </c>
      <c r="C1816" t="str">
        <f>_xlfn.TEXTAFTER(_xlfn.TEXTBEFORE(Table5[[#This Row],[r]],"-"&amp;Table5[[#This Row],[enz]]),"'RXN-")</f>
        <v>PFK_c_FWD</v>
      </c>
      <c r="D1816">
        <v>11171.708534568001</v>
      </c>
      <c r="E1816">
        <f>_xlfn.XLOOKUP(Table5[[#This Row],[r]],Table3[r],Table3[kapp],"")</f>
        <v>8988.1774343278394</v>
      </c>
      <c r="F1816">
        <f>Table5[[#This Row],[kapp]]-Table5[[#This Row],[old]]</f>
        <v>2183.5311002401613</v>
      </c>
      <c r="G1816" t="str" cm="1">
        <f t="array" ref="G1816">IF(ROWS(_xlfn._xlws.FILTER(Table5[r],Table5[enz]=Table5[[#This Row],[enz]]))&gt;1,"many","1")</f>
        <v>1</v>
      </c>
      <c r="H1816" t="str" cm="1">
        <f t="array" ref="H1816">IF(ROWS(_xlfn._xlws.FILTER(Table5[r],Table5[rxn-no-enz]=Table5[[#This Row],[rxn-no-enz]]))&gt;1,"many","1")</f>
        <v>many</v>
      </c>
      <c r="I1816" t="str">
        <f>_xlfn.XLOOKUP(SUBSTITUTE(Table5[[#This Row],[r]],"'",""),Table6[rxn],Table6[rxn],"no")</f>
        <v>no</v>
      </c>
      <c r="J1816" t="str" cm="1">
        <f t="array" ref="J1816">_xlfn.XLOOKUP(Table5[[#This Row],[r]],"'"&amp;Table6[rxn]&amp;"'",Table6[expected kapp],"")</f>
        <v/>
      </c>
      <c r="L1816" t="s">
        <v>8511</v>
      </c>
      <c r="M1816">
        <v>28.8866095462852</v>
      </c>
      <c r="AE1816" s="1" t="s">
        <v>12237</v>
      </c>
      <c r="AF1816" s="1" t="s">
        <v>2778</v>
      </c>
      <c r="AG1816" s="9">
        <v>1.1639114699999999E-10</v>
      </c>
      <c r="AH1816" s="1" t="str">
        <f>_xlfn.TEXTAFTER(Table9[[#This Row],[rxn]],"-",-1)</f>
        <v>rt1168</v>
      </c>
      <c r="AI1816" s="1" t="e">
        <f>_xlfn.TEXTAFTER(_xlfn.TEXTBEFORE(Table9[[#This Row],[rxn]],"-"&amp;Table9[[#This Row],[enz]]),"RXN-")</f>
        <v>#N/A</v>
      </c>
      <c r="AJ1816" s="1" t="e">
        <f>_xlfn.TEXTBEFORE(Table9[[#This Row],[rxn]],"_",-1)</f>
        <v>#N/A</v>
      </c>
    </row>
    <row r="1817" spans="1:36" ht="17" hidden="1" x14ac:dyDescent="0.25">
      <c r="A1817" t="s">
        <v>10355</v>
      </c>
      <c r="B1817" t="str">
        <f>_xlfn.TEXTAFTER(Table5[[#This Row],[r]],"-",-1)</f>
        <v>rt0499'</v>
      </c>
      <c r="C1817" t="str">
        <f>_xlfn.TEXTAFTER(_xlfn.TEXTBEFORE(Table5[[#This Row],[r]],"-"&amp;Table5[[#This Row],[enz]]),"'RXN-")</f>
        <v>PFK_c_FWD</v>
      </c>
      <c r="D1817">
        <v>11171.708534568001</v>
      </c>
      <c r="E1817">
        <f>_xlfn.XLOOKUP(Table5[[#This Row],[r]],Table3[r],Table3[kapp],"")</f>
        <v>8988.1774343278394</v>
      </c>
      <c r="F1817">
        <f>Table5[[#This Row],[kapp]]-Table5[[#This Row],[old]]</f>
        <v>2183.5311002401613</v>
      </c>
      <c r="G1817" t="str" cm="1">
        <f t="array" ref="G1817">IF(ROWS(_xlfn._xlws.FILTER(Table5[r],Table5[enz]=Table5[[#This Row],[enz]]))&gt;1,"many","1")</f>
        <v>1</v>
      </c>
      <c r="H1817" t="str" cm="1">
        <f t="array" ref="H1817">IF(ROWS(_xlfn._xlws.FILTER(Table5[r],Table5[rxn-no-enz]=Table5[[#This Row],[rxn-no-enz]]))&gt;1,"many","1")</f>
        <v>many</v>
      </c>
      <c r="I1817" t="str">
        <f>_xlfn.XLOOKUP(SUBSTITUTE(Table5[[#This Row],[r]],"'",""),Table6[rxn],Table6[rxn],"no")</f>
        <v>no</v>
      </c>
      <c r="J1817" t="str" cm="1">
        <f t="array" ref="J1817">_xlfn.XLOOKUP(Table5[[#This Row],[r]],"'"&amp;Table6[rxn]&amp;"'",Table6[expected kapp],"")</f>
        <v/>
      </c>
      <c r="L1817" t="s">
        <v>10172</v>
      </c>
      <c r="M1817">
        <v>8988.1774343278394</v>
      </c>
      <c r="AE1817" s="1" t="s">
        <v>12238</v>
      </c>
      <c r="AF1817" s="1" t="s">
        <v>2778</v>
      </c>
      <c r="AG1817" s="9">
        <v>2.2844091999999999E-11</v>
      </c>
      <c r="AH1817" s="1" t="str">
        <f>_xlfn.TEXTAFTER(Table9[[#This Row],[rxn]],"-",-1)</f>
        <v>rt1169</v>
      </c>
      <c r="AI1817" s="1" t="e">
        <f>_xlfn.TEXTAFTER(_xlfn.TEXTBEFORE(Table9[[#This Row],[rxn]],"-"&amp;Table9[[#This Row],[enz]]),"RXN-")</f>
        <v>#N/A</v>
      </c>
      <c r="AJ1817" s="1" t="e">
        <f>_xlfn.TEXTBEFORE(Table9[[#This Row],[rxn]],"_",-1)</f>
        <v>#N/A</v>
      </c>
    </row>
    <row r="1818" spans="1:36" ht="17" hidden="1" x14ac:dyDescent="0.25">
      <c r="A1818" t="s">
        <v>10356</v>
      </c>
      <c r="B1818" t="str">
        <f>_xlfn.TEXTAFTER(Table5[[#This Row],[r]],"-",-1)</f>
        <v>rt4597'</v>
      </c>
      <c r="C1818" t="str">
        <f>_xlfn.TEXTAFTER(_xlfn.TEXTBEFORE(Table5[[#This Row],[r]],"-"&amp;Table5[[#This Row],[enz]]),"'RXN-")</f>
        <v>PGAMT_c_FWD</v>
      </c>
      <c r="D1818">
        <v>11171.708534568001</v>
      </c>
      <c r="E1818">
        <f>_xlfn.XLOOKUP(Table5[[#This Row],[r]],Table3[r],Table3[kapp],"")</f>
        <v>8988.1774343278394</v>
      </c>
      <c r="F1818">
        <f>Table5[[#This Row],[kapp]]-Table5[[#This Row],[old]]</f>
        <v>2183.5311002401613</v>
      </c>
      <c r="G1818" t="str" cm="1">
        <f t="array" ref="G1818">IF(ROWS(_xlfn._xlws.FILTER(Table5[r],Table5[enz]=Table5[[#This Row],[enz]]))&gt;1,"many","1")</f>
        <v>many</v>
      </c>
      <c r="H1818" t="str" cm="1">
        <f t="array" ref="H1818">IF(ROWS(_xlfn._xlws.FILTER(Table5[r],Table5[rxn-no-enz]=Table5[[#This Row],[rxn-no-enz]]))&gt;1,"many","1")</f>
        <v>1</v>
      </c>
      <c r="I1818" t="str">
        <f>_xlfn.XLOOKUP(SUBSTITUTE(Table5[[#This Row],[r]],"'",""),Table6[rxn],Table6[rxn],"no")</f>
        <v>no</v>
      </c>
      <c r="J1818" t="str" cm="1">
        <f t="array" ref="J1818">_xlfn.XLOOKUP(Table5[[#This Row],[r]],"'"&amp;Table6[rxn]&amp;"'",Table6[expected kapp],"")</f>
        <v/>
      </c>
      <c r="L1818" t="s">
        <v>10173</v>
      </c>
      <c r="M1818">
        <v>8988.1774343278394</v>
      </c>
      <c r="AE1818" s="1" t="s">
        <v>12239</v>
      </c>
      <c r="AF1818" s="1" t="s">
        <v>2778</v>
      </c>
      <c r="AG1818" s="9">
        <v>4.3790989999999996E-12</v>
      </c>
      <c r="AH1818" s="1" t="str">
        <f>_xlfn.TEXTAFTER(Table9[[#This Row],[rxn]],"-",-1)</f>
        <v>rt1203</v>
      </c>
      <c r="AI1818" s="1" t="e">
        <f>_xlfn.TEXTAFTER(_xlfn.TEXTBEFORE(Table9[[#This Row],[rxn]],"-"&amp;Table9[[#This Row],[enz]]),"RXN-")</f>
        <v>#N/A</v>
      </c>
      <c r="AJ1818" s="1" t="e">
        <f>_xlfn.TEXTBEFORE(Table9[[#This Row],[rxn]],"_",-1)</f>
        <v>#N/A</v>
      </c>
    </row>
    <row r="1819" spans="1:36" ht="17" hidden="1" x14ac:dyDescent="0.25">
      <c r="A1819" t="s">
        <v>10357</v>
      </c>
      <c r="B1819" t="str">
        <f>_xlfn.TEXTAFTER(Table5[[#This Row],[r]],"-",-1)</f>
        <v>rt4597'</v>
      </c>
      <c r="C1819" t="str">
        <f>_xlfn.TEXTAFTER(_xlfn.TEXTBEFORE(Table5[[#This Row],[r]],"-"&amp;Table5[[#This Row],[enz]]),"'RXN-")</f>
        <v>PGAMT_c_REV</v>
      </c>
      <c r="D1819">
        <v>11171.708534568001</v>
      </c>
      <c r="E1819">
        <f>_xlfn.XLOOKUP(Table5[[#This Row],[r]],Table3[r],Table3[kapp],"")</f>
        <v>8988.1774343278394</v>
      </c>
      <c r="F1819">
        <f>Table5[[#This Row],[kapp]]-Table5[[#This Row],[old]]</f>
        <v>2183.5311002401613</v>
      </c>
      <c r="G1819" t="str" cm="1">
        <f t="array" ref="G1819">IF(ROWS(_xlfn._xlws.FILTER(Table5[r],Table5[enz]=Table5[[#This Row],[enz]]))&gt;1,"many","1")</f>
        <v>many</v>
      </c>
      <c r="H1819" t="str" cm="1">
        <f t="array" ref="H1819">IF(ROWS(_xlfn._xlws.FILTER(Table5[r],Table5[rxn-no-enz]=Table5[[#This Row],[rxn-no-enz]]))&gt;1,"many","1")</f>
        <v>1</v>
      </c>
      <c r="I1819" t="str">
        <f>_xlfn.XLOOKUP(SUBSTITUTE(Table5[[#This Row],[r]],"'",""),Table6[rxn],Table6[rxn],"no")</f>
        <v>no</v>
      </c>
      <c r="J1819" t="str" cm="1">
        <f t="array" ref="J1819">_xlfn.XLOOKUP(Table5[[#This Row],[r]],"'"&amp;Table6[rxn]&amp;"'",Table6[expected kapp],"")</f>
        <v/>
      </c>
      <c r="L1819" t="s">
        <v>10174</v>
      </c>
      <c r="M1819">
        <v>8988.1774343278394</v>
      </c>
      <c r="AE1819" s="1" t="s">
        <v>12240</v>
      </c>
      <c r="AF1819" s="1" t="s">
        <v>2778</v>
      </c>
      <c r="AG1819" s="9">
        <v>3.2155099999999997E-11</v>
      </c>
      <c r="AH1819" s="1" t="str">
        <f>_xlfn.TEXTAFTER(Table9[[#This Row],[rxn]],"-",-1)</f>
        <v>rt1206</v>
      </c>
      <c r="AI1819" s="1" t="e">
        <f>_xlfn.TEXTAFTER(_xlfn.TEXTBEFORE(Table9[[#This Row],[rxn]],"-"&amp;Table9[[#This Row],[enz]]),"RXN-")</f>
        <v>#N/A</v>
      </c>
      <c r="AJ1819" s="1" t="e">
        <f>_xlfn.TEXTBEFORE(Table9[[#This Row],[rxn]],"_",-1)</f>
        <v>#N/A</v>
      </c>
    </row>
    <row r="1820" spans="1:36" ht="17" hidden="1" x14ac:dyDescent="0.25">
      <c r="A1820" t="s">
        <v>10358</v>
      </c>
      <c r="B1820" t="str">
        <f>_xlfn.TEXTAFTER(Table5[[#This Row],[r]],"-",-1)</f>
        <v>rt1147'</v>
      </c>
      <c r="C1820" t="str">
        <f>_xlfn.TEXTAFTER(_xlfn.TEXTBEFORE(Table5[[#This Row],[r]],"-"&amp;Table5[[#This Row],[enz]]),"'RXN-")</f>
        <v>PGCD_c_FWD</v>
      </c>
      <c r="D1820">
        <v>11171.708534568001</v>
      </c>
      <c r="E1820">
        <f>_xlfn.XLOOKUP(Table5[[#This Row],[r]],Table3[r],Table3[kapp],"")</f>
        <v>8988.1774343278394</v>
      </c>
      <c r="F1820">
        <f>Table5[[#This Row],[kapp]]-Table5[[#This Row],[old]]</f>
        <v>2183.5311002401613</v>
      </c>
      <c r="G1820" t="str" cm="1">
        <f t="array" ref="G1820">IF(ROWS(_xlfn._xlws.FILTER(Table5[r],Table5[enz]=Table5[[#This Row],[enz]]))&gt;1,"many","1")</f>
        <v>1</v>
      </c>
      <c r="H1820" t="str" cm="1">
        <f t="array" ref="H1820">IF(ROWS(_xlfn._xlws.FILTER(Table5[r],Table5[rxn-no-enz]=Table5[[#This Row],[rxn-no-enz]]))&gt;1,"many","1")</f>
        <v>many</v>
      </c>
      <c r="I1820" t="str">
        <f>_xlfn.XLOOKUP(SUBSTITUTE(Table5[[#This Row],[r]],"'",""),Table6[rxn],Table6[rxn],"no")</f>
        <v>no</v>
      </c>
      <c r="J1820" t="str" cm="1">
        <f t="array" ref="J1820">_xlfn.XLOOKUP(Table5[[#This Row],[r]],"'"&amp;Table6[rxn]&amp;"'",Table6[expected kapp],"")</f>
        <v/>
      </c>
      <c r="L1820" t="s">
        <v>10175</v>
      </c>
      <c r="M1820">
        <v>8988.1774343278394</v>
      </c>
      <c r="AE1820" s="1" t="s">
        <v>12241</v>
      </c>
      <c r="AF1820" s="1" t="s">
        <v>2778</v>
      </c>
      <c r="AG1820" s="9">
        <v>2.0286384879999999E-9</v>
      </c>
      <c r="AH1820" s="1" t="str">
        <f>_xlfn.TEXTAFTER(Table9[[#This Row],[rxn]],"-",-1)</f>
        <v>rt1221</v>
      </c>
      <c r="AI1820" s="1" t="e">
        <f>_xlfn.TEXTAFTER(_xlfn.TEXTBEFORE(Table9[[#This Row],[rxn]],"-"&amp;Table9[[#This Row],[enz]]),"RXN-")</f>
        <v>#N/A</v>
      </c>
      <c r="AJ1820" s="1" t="e">
        <f>_xlfn.TEXTBEFORE(Table9[[#This Row],[rxn]],"_",-1)</f>
        <v>#N/A</v>
      </c>
    </row>
    <row r="1821" spans="1:36" ht="17" hidden="1" x14ac:dyDescent="0.25">
      <c r="A1821" t="s">
        <v>10360</v>
      </c>
      <c r="B1821" t="str">
        <f>_xlfn.TEXTAFTER(Table5[[#This Row],[r]],"-",-1)</f>
        <v>rt4502'</v>
      </c>
      <c r="C1821" t="str">
        <f>_xlfn.TEXTAFTER(_xlfn.TEXTBEFORE(Table5[[#This Row],[r]],"-"&amp;Table5[[#This Row],[enz]]),"'RXN-")</f>
        <v>PGCPH_c_FWD</v>
      </c>
      <c r="D1821">
        <v>11171.708534568001</v>
      </c>
      <c r="E1821">
        <f>_xlfn.XLOOKUP(Table5[[#This Row],[r]],Table3[r],Table3[kapp],"")</f>
        <v>8988.1774343278394</v>
      </c>
      <c r="F1821">
        <f>Table5[[#This Row],[kapp]]-Table5[[#This Row],[old]]</f>
        <v>2183.5311002401613</v>
      </c>
      <c r="G1821" t="str" cm="1">
        <f t="array" ref="G1821">IF(ROWS(_xlfn._xlws.FILTER(Table5[r],Table5[enz]=Table5[[#This Row],[enz]]))&gt;1,"many","1")</f>
        <v>1</v>
      </c>
      <c r="H1821" t="str" cm="1">
        <f t="array" ref="H1821">IF(ROWS(_xlfn._xlws.FILTER(Table5[r],Table5[rxn-no-enz]=Table5[[#This Row],[rxn-no-enz]]))&gt;1,"many","1")</f>
        <v>1</v>
      </c>
      <c r="I1821" t="str">
        <f>_xlfn.XLOOKUP(SUBSTITUTE(Table5[[#This Row],[r]],"'",""),Table6[rxn],Table6[rxn],"no")</f>
        <v>no</v>
      </c>
      <c r="J1821" t="str" cm="1">
        <f t="array" ref="J1821">_xlfn.XLOOKUP(Table5[[#This Row],[r]],"'"&amp;Table6[rxn]&amp;"'",Table6[expected kapp],"")</f>
        <v/>
      </c>
      <c r="L1821" t="s">
        <v>10176</v>
      </c>
      <c r="M1821">
        <v>8988.1774343278394</v>
      </c>
      <c r="AE1821" s="1" t="s">
        <v>12242</v>
      </c>
      <c r="AF1821" s="1" t="s">
        <v>2778</v>
      </c>
      <c r="AG1821" s="9">
        <v>4.7160941200000004E-10</v>
      </c>
      <c r="AH1821" s="1" t="str">
        <f>_xlfn.TEXTAFTER(Table9[[#This Row],[rxn]],"-",-1)</f>
        <v>rt1228</v>
      </c>
      <c r="AI1821" s="1" t="e">
        <f>_xlfn.TEXTAFTER(_xlfn.TEXTBEFORE(Table9[[#This Row],[rxn]],"-"&amp;Table9[[#This Row],[enz]]),"RXN-")</f>
        <v>#N/A</v>
      </c>
      <c r="AJ1821" s="1" t="e">
        <f>_xlfn.TEXTBEFORE(Table9[[#This Row],[rxn]],"_",-1)</f>
        <v>#N/A</v>
      </c>
    </row>
    <row r="1822" spans="1:36" ht="17" hidden="1" x14ac:dyDescent="0.25">
      <c r="A1822" t="s">
        <v>10361</v>
      </c>
      <c r="B1822" t="str">
        <f>_xlfn.TEXTAFTER(Table5[[#This Row],[r]],"-",-1)</f>
        <v>rt1221'</v>
      </c>
      <c r="C1822" t="str">
        <f>_xlfn.TEXTAFTER(_xlfn.TEXTBEFORE(Table5[[#This Row],[r]],"-"&amp;Table5[[#This Row],[enz]]),"'RXN-")</f>
        <v>PGI_c_REV</v>
      </c>
      <c r="D1822">
        <v>11171.708534568001</v>
      </c>
      <c r="E1822">
        <f>_xlfn.XLOOKUP(Table5[[#This Row],[r]],Table3[r],Table3[kapp],"")</f>
        <v>8988.1774343278394</v>
      </c>
      <c r="F1822">
        <f>Table5[[#This Row],[kapp]]-Table5[[#This Row],[old]]</f>
        <v>2183.5311002401613</v>
      </c>
      <c r="G1822" t="str" cm="1">
        <f t="array" ref="G1822">IF(ROWS(_xlfn._xlws.FILTER(Table5[r],Table5[enz]=Table5[[#This Row],[enz]]))&gt;1,"many","1")</f>
        <v>many</v>
      </c>
      <c r="H1822" t="str" cm="1">
        <f t="array" ref="H1822">IF(ROWS(_xlfn._xlws.FILTER(Table5[r],Table5[rxn-no-enz]=Table5[[#This Row],[rxn-no-enz]]))&gt;1,"many","1")</f>
        <v>1</v>
      </c>
      <c r="I1822" t="str">
        <f>_xlfn.XLOOKUP(SUBSTITUTE(Table5[[#This Row],[r]],"'",""),Table6[rxn],Table6[rxn],"no")</f>
        <v>no</v>
      </c>
      <c r="J1822" t="str" cm="1">
        <f t="array" ref="J1822">_xlfn.XLOOKUP(Table5[[#This Row],[r]],"'"&amp;Table6[rxn]&amp;"'",Table6[expected kapp],"")</f>
        <v/>
      </c>
      <c r="L1822" t="s">
        <v>10177</v>
      </c>
      <c r="M1822">
        <v>8988.1774343278394</v>
      </c>
      <c r="AE1822" s="1" t="s">
        <v>12243</v>
      </c>
      <c r="AF1822" s="1" t="s">
        <v>2778</v>
      </c>
      <c r="AG1822" s="9">
        <v>3.3326198300000001E-10</v>
      </c>
      <c r="AH1822" s="1" t="str">
        <f>_xlfn.TEXTAFTER(Table9[[#This Row],[rxn]],"-",-1)</f>
        <v>rt1254</v>
      </c>
      <c r="AI1822" s="1" t="e">
        <f>_xlfn.TEXTAFTER(_xlfn.TEXTBEFORE(Table9[[#This Row],[rxn]],"-"&amp;Table9[[#This Row],[enz]]),"RXN-")</f>
        <v>#N/A</v>
      </c>
      <c r="AJ1822" s="1" t="e">
        <f>_xlfn.TEXTBEFORE(Table9[[#This Row],[rxn]],"_",-1)</f>
        <v>#N/A</v>
      </c>
    </row>
    <row r="1823" spans="1:36" ht="17" hidden="1" x14ac:dyDescent="0.25">
      <c r="A1823" t="s">
        <v>10362</v>
      </c>
      <c r="B1823" t="str">
        <f>_xlfn.TEXTAFTER(Table5[[#This Row],[r]],"-",-1)</f>
        <v>rt7353'</v>
      </c>
      <c r="C1823" t="str">
        <f>_xlfn.TEXTAFTER(_xlfn.TEXTBEFORE(Table5[[#This Row],[r]],"-"&amp;Table5[[#This Row],[enz]]),"'RXN-")</f>
        <v>PGK_c_REV</v>
      </c>
      <c r="D1823">
        <v>11171.708534568001</v>
      </c>
      <c r="E1823">
        <f>_xlfn.XLOOKUP(Table5[[#This Row],[r]],Table3[r],Table3[kapp],"")</f>
        <v>8988.1774343278394</v>
      </c>
      <c r="F1823">
        <f>Table5[[#This Row],[kapp]]-Table5[[#This Row],[old]]</f>
        <v>2183.5311002401613</v>
      </c>
      <c r="G1823" t="str" cm="1">
        <f t="array" ref="G1823">IF(ROWS(_xlfn._xlws.FILTER(Table5[r],Table5[enz]=Table5[[#This Row],[enz]]))&gt;1,"many","1")</f>
        <v>many</v>
      </c>
      <c r="H1823" t="str" cm="1">
        <f t="array" ref="H1823">IF(ROWS(_xlfn._xlws.FILTER(Table5[r],Table5[rxn-no-enz]=Table5[[#This Row],[rxn-no-enz]]))&gt;1,"many","1")</f>
        <v>1</v>
      </c>
      <c r="I1823" t="str">
        <f>_xlfn.XLOOKUP(SUBSTITUTE(Table5[[#This Row],[r]],"'",""),Table6[rxn],Table6[rxn],"no")</f>
        <v>no</v>
      </c>
      <c r="J1823" t="str" cm="1">
        <f t="array" ref="J1823">_xlfn.XLOOKUP(Table5[[#This Row],[r]],"'"&amp;Table6[rxn]&amp;"'",Table6[expected kapp],"")</f>
        <v/>
      </c>
      <c r="L1823" t="s">
        <v>10178</v>
      </c>
      <c r="M1823">
        <v>8988.1774343278394</v>
      </c>
      <c r="AE1823" s="1" t="s">
        <v>12244</v>
      </c>
      <c r="AF1823" s="1" t="s">
        <v>2778</v>
      </c>
      <c r="AG1823" s="9">
        <v>1.99960494999999E-10</v>
      </c>
      <c r="AH1823" s="1" t="str">
        <f>_xlfn.TEXTAFTER(Table9[[#This Row],[rxn]],"-",-1)</f>
        <v>rt1267</v>
      </c>
      <c r="AI1823" s="1" t="e">
        <f>_xlfn.TEXTAFTER(_xlfn.TEXTBEFORE(Table9[[#This Row],[rxn]],"-"&amp;Table9[[#This Row],[enz]]),"RXN-")</f>
        <v>#N/A</v>
      </c>
      <c r="AJ1823" s="1" t="e">
        <f>_xlfn.TEXTBEFORE(Table9[[#This Row],[rxn]],"_",-1)</f>
        <v>#N/A</v>
      </c>
    </row>
    <row r="1824" spans="1:36" ht="17" hidden="1" x14ac:dyDescent="0.25">
      <c r="A1824" t="s">
        <v>10363</v>
      </c>
      <c r="B1824" t="str">
        <f>_xlfn.TEXTAFTER(Table5[[#This Row],[r]],"-",-1)</f>
        <v>rt6131'</v>
      </c>
      <c r="C1824" t="str">
        <f>_xlfn.TEXTAFTER(_xlfn.TEXTBEFORE(Table5[[#This Row],[r]],"-"&amp;Table5[[#This Row],[enz]]),"'RXN-")</f>
        <v>PGL_c_FWD</v>
      </c>
      <c r="D1824">
        <v>11171.708534568001</v>
      </c>
      <c r="E1824">
        <f>_xlfn.XLOOKUP(Table5[[#This Row],[r]],Table3[r],Table3[kapp],"")</f>
        <v>8988.1774343278394</v>
      </c>
      <c r="F1824">
        <f>Table5[[#This Row],[kapp]]-Table5[[#This Row],[old]]</f>
        <v>2183.5311002401613</v>
      </c>
      <c r="G1824" t="str" cm="1">
        <f t="array" ref="G1824">IF(ROWS(_xlfn._xlws.FILTER(Table5[r],Table5[enz]=Table5[[#This Row],[enz]]))&gt;1,"many","1")</f>
        <v>1</v>
      </c>
      <c r="H1824" t="str" cm="1">
        <f t="array" ref="H1824">IF(ROWS(_xlfn._xlws.FILTER(Table5[r],Table5[rxn-no-enz]=Table5[[#This Row],[rxn-no-enz]]))&gt;1,"many","1")</f>
        <v>1</v>
      </c>
      <c r="I1824" t="str">
        <f>_xlfn.XLOOKUP(SUBSTITUTE(Table5[[#This Row],[r]],"'",""),Table6[rxn],Table6[rxn],"no")</f>
        <v>no</v>
      </c>
      <c r="J1824" t="str" cm="1">
        <f t="array" ref="J1824">_xlfn.XLOOKUP(Table5[[#This Row],[r]],"'"&amp;Table6[rxn]&amp;"'",Table6[expected kapp],"")</f>
        <v/>
      </c>
      <c r="L1824" t="s">
        <v>10179</v>
      </c>
      <c r="M1824">
        <v>8988.1774343278394</v>
      </c>
      <c r="AE1824" s="1" t="s">
        <v>12245</v>
      </c>
      <c r="AF1824" s="1" t="s">
        <v>2778</v>
      </c>
      <c r="AG1824" s="9">
        <v>6.0628019999999996E-11</v>
      </c>
      <c r="AH1824" s="1" t="str">
        <f>_xlfn.TEXTAFTER(Table9[[#This Row],[rxn]],"-",-1)</f>
        <v>rt1269</v>
      </c>
      <c r="AI1824" s="1" t="e">
        <f>_xlfn.TEXTAFTER(_xlfn.TEXTBEFORE(Table9[[#This Row],[rxn]],"-"&amp;Table9[[#This Row],[enz]]),"RXN-")</f>
        <v>#N/A</v>
      </c>
      <c r="AJ1824" s="1" t="e">
        <f>_xlfn.TEXTBEFORE(Table9[[#This Row],[rxn]],"_",-1)</f>
        <v>#N/A</v>
      </c>
    </row>
    <row r="1825" spans="1:36" ht="17" hidden="1" x14ac:dyDescent="0.25">
      <c r="A1825" t="s">
        <v>10364</v>
      </c>
      <c r="B1825" t="str">
        <f>_xlfn.TEXTAFTER(Table5[[#This Row],[r]],"-",-1)</f>
        <v>rt3422'</v>
      </c>
      <c r="C1825" t="str">
        <f>_xlfn.TEXTAFTER(_xlfn.TEXTBEFORE(Table5[[#This Row],[r]],"-"&amp;Table5[[#This Row],[enz]]),"'RXN-")</f>
        <v>PGLYCP_c_FWD</v>
      </c>
      <c r="D1825">
        <v>11171.708534568001</v>
      </c>
      <c r="E1825">
        <f>_xlfn.XLOOKUP(Table5[[#This Row],[r]],Table3[r],Table3[kapp],"")</f>
        <v>8988.1774343278394</v>
      </c>
      <c r="F1825">
        <f>Table5[[#This Row],[kapp]]-Table5[[#This Row],[old]]</f>
        <v>2183.5311002401613</v>
      </c>
      <c r="G1825" t="str" cm="1">
        <f t="array" ref="G1825">IF(ROWS(_xlfn._xlws.FILTER(Table5[r],Table5[enz]=Table5[[#This Row],[enz]]))&gt;1,"many","1")</f>
        <v>many</v>
      </c>
      <c r="H1825" t="str" cm="1">
        <f t="array" ref="H1825">IF(ROWS(_xlfn._xlws.FILTER(Table5[r],Table5[rxn-no-enz]=Table5[[#This Row],[rxn-no-enz]]))&gt;1,"many","1")</f>
        <v>many</v>
      </c>
      <c r="I1825" t="str">
        <f>_xlfn.XLOOKUP(SUBSTITUTE(Table5[[#This Row],[r]],"'",""),Table6[rxn],Table6[rxn],"no")</f>
        <v>no</v>
      </c>
      <c r="J1825" t="str" cm="1">
        <f t="array" ref="J1825">_xlfn.XLOOKUP(Table5[[#This Row],[r]],"'"&amp;Table6[rxn]&amp;"'",Table6[expected kapp],"")</f>
        <v/>
      </c>
      <c r="L1825" t="s">
        <v>10180</v>
      </c>
      <c r="M1825">
        <v>8988.1774343278394</v>
      </c>
      <c r="AE1825" s="1" t="s">
        <v>12246</v>
      </c>
      <c r="AF1825" s="1" t="s">
        <v>2778</v>
      </c>
      <c r="AG1825" s="9">
        <v>3.0482811400000001E-10</v>
      </c>
      <c r="AH1825" s="1" t="str">
        <f>_xlfn.TEXTAFTER(Table9[[#This Row],[rxn]],"-",-1)</f>
        <v>rt1276</v>
      </c>
      <c r="AI1825" s="1" t="e">
        <f>_xlfn.TEXTAFTER(_xlfn.TEXTBEFORE(Table9[[#This Row],[rxn]],"-"&amp;Table9[[#This Row],[enz]]),"RXN-")</f>
        <v>#N/A</v>
      </c>
      <c r="AJ1825" s="1" t="e">
        <f>_xlfn.TEXTBEFORE(Table9[[#This Row],[rxn]],"_",-1)</f>
        <v>#N/A</v>
      </c>
    </row>
    <row r="1826" spans="1:36" ht="17" hidden="1" x14ac:dyDescent="0.25">
      <c r="A1826" t="s">
        <v>10365</v>
      </c>
      <c r="B1826" t="str">
        <f>_xlfn.TEXTAFTER(Table5[[#This Row],[r]],"-",-1)</f>
        <v>rt4676'</v>
      </c>
      <c r="C1826" t="str">
        <f>_xlfn.TEXTAFTER(_xlfn.TEXTBEFORE(Table5[[#This Row],[r]],"-"&amp;Table5[[#This Row],[enz]]),"'RXN-")</f>
        <v>PGLYCP_c_FWD</v>
      </c>
      <c r="D1826">
        <v>11171.708534568001</v>
      </c>
      <c r="E1826">
        <f>_xlfn.XLOOKUP(Table5[[#This Row],[r]],Table3[r],Table3[kapp],"")</f>
        <v>8988.1774343278394</v>
      </c>
      <c r="F1826">
        <f>Table5[[#This Row],[kapp]]-Table5[[#This Row],[old]]</f>
        <v>2183.5311002401613</v>
      </c>
      <c r="G1826" t="str" cm="1">
        <f t="array" ref="G1826">IF(ROWS(_xlfn._xlws.FILTER(Table5[r],Table5[enz]=Table5[[#This Row],[enz]]))&gt;1,"many","1")</f>
        <v>many</v>
      </c>
      <c r="H1826" t="str" cm="1">
        <f t="array" ref="H1826">IF(ROWS(_xlfn._xlws.FILTER(Table5[r],Table5[rxn-no-enz]=Table5[[#This Row],[rxn-no-enz]]))&gt;1,"many","1")</f>
        <v>many</v>
      </c>
      <c r="I1826" t="str">
        <f>_xlfn.XLOOKUP(SUBSTITUTE(Table5[[#This Row],[r]],"'",""),Table6[rxn],Table6[rxn],"no")</f>
        <v>no</v>
      </c>
      <c r="J1826" t="str" cm="1">
        <f t="array" ref="J1826">_xlfn.XLOOKUP(Table5[[#This Row],[r]],"'"&amp;Table6[rxn]&amp;"'",Table6[expected kapp],"")</f>
        <v/>
      </c>
      <c r="L1826" t="s">
        <v>10181</v>
      </c>
      <c r="M1826">
        <v>8988.1774343278394</v>
      </c>
      <c r="AE1826" s="1" t="s">
        <v>12247</v>
      </c>
      <c r="AF1826" s="1" t="s">
        <v>2778</v>
      </c>
      <c r="AG1826" s="9">
        <v>5.0680199999999996E-13</v>
      </c>
      <c r="AH1826" s="1" t="str">
        <f>_xlfn.TEXTAFTER(Table9[[#This Row],[rxn]],"-",-1)</f>
        <v>rt1296</v>
      </c>
      <c r="AI1826" s="1" t="e">
        <f>_xlfn.TEXTAFTER(_xlfn.TEXTBEFORE(Table9[[#This Row],[rxn]],"-"&amp;Table9[[#This Row],[enz]]),"RXN-")</f>
        <v>#N/A</v>
      </c>
      <c r="AJ1826" s="1" t="e">
        <f>_xlfn.TEXTBEFORE(Table9[[#This Row],[rxn]],"_",-1)</f>
        <v>#N/A</v>
      </c>
    </row>
    <row r="1827" spans="1:36" ht="17" hidden="1" x14ac:dyDescent="0.25">
      <c r="A1827" t="s">
        <v>10366</v>
      </c>
      <c r="B1827" t="str">
        <f>_xlfn.TEXTAFTER(Table5[[#This Row],[r]],"-",-1)</f>
        <v>rt1542'</v>
      </c>
      <c r="C1827" t="str">
        <f>_xlfn.TEXTAFTER(_xlfn.TEXTBEFORE(Table5[[#This Row],[r]],"-"&amp;Table5[[#This Row],[enz]]),"'RXN-")</f>
        <v>PGM_c_FWD</v>
      </c>
      <c r="D1827">
        <v>11171.708534568001</v>
      </c>
      <c r="E1827">
        <f>_xlfn.XLOOKUP(Table5[[#This Row],[r]],Table3[r],Table3[kapp],"")</f>
        <v>8988.1774343278394</v>
      </c>
      <c r="F1827">
        <f>Table5[[#This Row],[kapp]]-Table5[[#This Row],[old]]</f>
        <v>2183.5311002401613</v>
      </c>
      <c r="G1827" t="str" cm="1">
        <f t="array" ref="G1827">IF(ROWS(_xlfn._xlws.FILTER(Table5[r],Table5[enz]=Table5[[#This Row],[enz]]))&gt;1,"many","1")</f>
        <v>many</v>
      </c>
      <c r="H1827" t="str" cm="1">
        <f t="array" ref="H1827">IF(ROWS(_xlfn._xlws.FILTER(Table5[r],Table5[rxn-no-enz]=Table5[[#This Row],[rxn-no-enz]]))&gt;1,"many","1")</f>
        <v>many</v>
      </c>
      <c r="I1827" t="str">
        <f>_xlfn.XLOOKUP(SUBSTITUTE(Table5[[#This Row],[r]],"'",""),Table6[rxn],Table6[rxn],"no")</f>
        <v>no</v>
      </c>
      <c r="J1827" t="str" cm="1">
        <f t="array" ref="J1827">_xlfn.XLOOKUP(Table5[[#This Row],[r]],"'"&amp;Table6[rxn]&amp;"'",Table6[expected kapp],"")</f>
        <v/>
      </c>
      <c r="L1827" t="s">
        <v>10182</v>
      </c>
      <c r="M1827">
        <v>8988.1774343278394</v>
      </c>
      <c r="AE1827" s="1" t="s">
        <v>12248</v>
      </c>
      <c r="AF1827" s="1" t="s">
        <v>2778</v>
      </c>
      <c r="AG1827" s="9">
        <v>1.7500849839999899E-9</v>
      </c>
      <c r="AH1827" s="1" t="str">
        <f>_xlfn.TEXTAFTER(Table9[[#This Row],[rxn]],"-",-1)</f>
        <v>rt1299</v>
      </c>
      <c r="AI1827" s="1" t="e">
        <f>_xlfn.TEXTAFTER(_xlfn.TEXTBEFORE(Table9[[#This Row],[rxn]],"-"&amp;Table9[[#This Row],[enz]]),"RXN-")</f>
        <v>#N/A</v>
      </c>
      <c r="AJ1827" s="1" t="e">
        <f>_xlfn.TEXTBEFORE(Table9[[#This Row],[rxn]],"_",-1)</f>
        <v>#N/A</v>
      </c>
    </row>
    <row r="1828" spans="1:36" ht="17" hidden="1" x14ac:dyDescent="0.25">
      <c r="A1828" t="s">
        <v>10367</v>
      </c>
      <c r="B1828" t="str">
        <f>_xlfn.TEXTAFTER(Table5[[#This Row],[r]],"-",-1)</f>
        <v>rt1542'</v>
      </c>
      <c r="C1828" t="str">
        <f>_xlfn.TEXTAFTER(_xlfn.TEXTBEFORE(Table5[[#This Row],[r]],"-"&amp;Table5[[#This Row],[enz]]),"'RXN-")</f>
        <v>PGM_c_REV</v>
      </c>
      <c r="D1828">
        <v>11171.708534568001</v>
      </c>
      <c r="E1828">
        <f>_xlfn.XLOOKUP(Table5[[#This Row],[r]],Table3[r],Table3[kapp],"")</f>
        <v>8988.1774343278394</v>
      </c>
      <c r="F1828">
        <f>Table5[[#This Row],[kapp]]-Table5[[#This Row],[old]]</f>
        <v>2183.5311002401613</v>
      </c>
      <c r="G1828" t="str" cm="1">
        <f t="array" ref="G1828">IF(ROWS(_xlfn._xlws.FILTER(Table5[r],Table5[enz]=Table5[[#This Row],[enz]]))&gt;1,"many","1")</f>
        <v>many</v>
      </c>
      <c r="H1828" t="str" cm="1">
        <f t="array" ref="H1828">IF(ROWS(_xlfn._xlws.FILTER(Table5[r],Table5[rxn-no-enz]=Table5[[#This Row],[rxn-no-enz]]))&gt;1,"many","1")</f>
        <v>many</v>
      </c>
      <c r="I1828" t="str">
        <f>_xlfn.XLOOKUP(SUBSTITUTE(Table5[[#This Row],[r]],"'",""),Table6[rxn],Table6[rxn],"no")</f>
        <v>no</v>
      </c>
      <c r="J1828" t="str" cm="1">
        <f t="array" ref="J1828">_xlfn.XLOOKUP(Table5[[#This Row],[r]],"'"&amp;Table6[rxn]&amp;"'",Table6[expected kapp],"")</f>
        <v/>
      </c>
      <c r="L1828" t="s">
        <v>10183</v>
      </c>
      <c r="M1828">
        <v>8988.1774343278394</v>
      </c>
      <c r="AE1828" s="1" t="s">
        <v>12249</v>
      </c>
      <c r="AF1828" s="1" t="s">
        <v>2778</v>
      </c>
      <c r="AG1828" s="9">
        <v>3.68555084E-10</v>
      </c>
      <c r="AH1828" s="1" t="str">
        <f>_xlfn.TEXTAFTER(Table9[[#This Row],[rxn]],"-",-1)</f>
        <v>rt1320</v>
      </c>
      <c r="AI1828" s="1" t="e">
        <f>_xlfn.TEXTAFTER(_xlfn.TEXTBEFORE(Table9[[#This Row],[rxn]],"-"&amp;Table9[[#This Row],[enz]]),"RXN-")</f>
        <v>#N/A</v>
      </c>
      <c r="AJ1828" s="1" t="e">
        <f>_xlfn.TEXTBEFORE(Table9[[#This Row],[rxn]],"_",-1)</f>
        <v>#N/A</v>
      </c>
    </row>
    <row r="1829" spans="1:36" ht="17" hidden="1" x14ac:dyDescent="0.25">
      <c r="A1829" t="s">
        <v>10368</v>
      </c>
      <c r="B1829" t="str">
        <f>_xlfn.TEXTAFTER(Table5[[#This Row],[r]],"-",-1)</f>
        <v>rt7057'</v>
      </c>
      <c r="C1829" t="str">
        <f>_xlfn.TEXTAFTER(_xlfn.TEXTBEFORE(Table5[[#This Row],[r]],"-"&amp;Table5[[#This Row],[enz]]),"'RXN-")</f>
        <v>PGM_c_REV</v>
      </c>
      <c r="D1829">
        <v>11171.708534568001</v>
      </c>
      <c r="E1829">
        <f>_xlfn.XLOOKUP(Table5[[#This Row],[r]],Table3[r],Table3[kapp],"")</f>
        <v>8988.1774343278394</v>
      </c>
      <c r="F1829">
        <f>Table5[[#This Row],[kapp]]-Table5[[#This Row],[old]]</f>
        <v>2183.5311002401613</v>
      </c>
      <c r="G1829" t="str" cm="1">
        <f t="array" ref="G1829">IF(ROWS(_xlfn._xlws.FILTER(Table5[r],Table5[enz]=Table5[[#This Row],[enz]]))&gt;1,"many","1")</f>
        <v>many</v>
      </c>
      <c r="H1829" t="str" cm="1">
        <f t="array" ref="H1829">IF(ROWS(_xlfn._xlws.FILTER(Table5[r],Table5[rxn-no-enz]=Table5[[#This Row],[rxn-no-enz]]))&gt;1,"many","1")</f>
        <v>many</v>
      </c>
      <c r="I1829" t="str">
        <f>_xlfn.XLOOKUP(SUBSTITUTE(Table5[[#This Row],[r]],"'",""),Table6[rxn],Table6[rxn],"no")</f>
        <v>no</v>
      </c>
      <c r="J1829" t="str" cm="1">
        <f t="array" ref="J1829">_xlfn.XLOOKUP(Table5[[#This Row],[r]],"'"&amp;Table6[rxn]&amp;"'",Table6[expected kapp],"")</f>
        <v/>
      </c>
      <c r="L1829" t="s">
        <v>10184</v>
      </c>
      <c r="M1829">
        <v>8988.1774343278394</v>
      </c>
      <c r="AE1829" s="1" t="s">
        <v>12250</v>
      </c>
      <c r="AF1829" s="1" t="s">
        <v>2778</v>
      </c>
      <c r="AG1829" s="9">
        <v>3.7067444800000001E-10</v>
      </c>
      <c r="AH1829" s="1" t="str">
        <f>_xlfn.TEXTAFTER(Table9[[#This Row],[rxn]],"-",-1)</f>
        <v>rt1321</v>
      </c>
      <c r="AI1829" s="1" t="e">
        <f>_xlfn.TEXTAFTER(_xlfn.TEXTBEFORE(Table9[[#This Row],[rxn]],"-"&amp;Table9[[#This Row],[enz]]),"RXN-")</f>
        <v>#N/A</v>
      </c>
      <c r="AJ1829" s="1" t="e">
        <f>_xlfn.TEXTBEFORE(Table9[[#This Row],[rxn]],"_",-1)</f>
        <v>#N/A</v>
      </c>
    </row>
    <row r="1830" spans="1:36" ht="17" hidden="1" x14ac:dyDescent="0.25">
      <c r="A1830" t="s">
        <v>10369</v>
      </c>
      <c r="B1830" t="str">
        <f>_xlfn.TEXTAFTER(Table5[[#This Row],[r]],"-",-1)</f>
        <v>rt1591'</v>
      </c>
      <c r="C1830" t="str">
        <f>_xlfn.TEXTAFTER(_xlfn.TEXTBEFORE(Table5[[#This Row],[r]],"-"&amp;Table5[[#This Row],[enz]]),"'RXN-")</f>
        <v>PGMT_c_REV</v>
      </c>
      <c r="D1830">
        <v>11171.708534568001</v>
      </c>
      <c r="E1830">
        <f>_xlfn.XLOOKUP(Table5[[#This Row],[r]],Table3[r],Table3[kapp],"")</f>
        <v>8988.1774343278394</v>
      </c>
      <c r="F1830">
        <f>Table5[[#This Row],[kapp]]-Table5[[#This Row],[old]]</f>
        <v>2183.5311002401613</v>
      </c>
      <c r="G1830" t="str" cm="1">
        <f t="array" ref="G1830">IF(ROWS(_xlfn._xlws.FILTER(Table5[r],Table5[enz]=Table5[[#This Row],[enz]]))&gt;1,"many","1")</f>
        <v>many</v>
      </c>
      <c r="H1830" t="str" cm="1">
        <f t="array" ref="H1830">IF(ROWS(_xlfn._xlws.FILTER(Table5[r],Table5[rxn-no-enz]=Table5[[#This Row],[rxn-no-enz]]))&gt;1,"many","1")</f>
        <v>1</v>
      </c>
      <c r="I1830" t="str">
        <f>_xlfn.XLOOKUP(SUBSTITUTE(Table5[[#This Row],[r]],"'",""),Table6[rxn],Table6[rxn],"no")</f>
        <v>no</v>
      </c>
      <c r="J1830" t="str" cm="1">
        <f t="array" ref="J1830">_xlfn.XLOOKUP(Table5[[#This Row],[r]],"'"&amp;Table6[rxn]&amp;"'",Table6[expected kapp],"")</f>
        <v/>
      </c>
      <c r="L1830" t="s">
        <v>10185</v>
      </c>
      <c r="M1830">
        <v>8988.1774343278394</v>
      </c>
      <c r="AE1830" s="1" t="s">
        <v>12251</v>
      </c>
      <c r="AF1830" s="1" t="s">
        <v>2778</v>
      </c>
      <c r="AG1830" s="9">
        <v>7.5697580000000006E-11</v>
      </c>
      <c r="AH1830" s="1" t="str">
        <f>_xlfn.TEXTAFTER(Table9[[#This Row],[rxn]],"-",-1)</f>
        <v>rt1332</v>
      </c>
      <c r="AI1830" s="1" t="e">
        <f>_xlfn.TEXTAFTER(_xlfn.TEXTBEFORE(Table9[[#This Row],[rxn]],"-"&amp;Table9[[#This Row],[enz]]),"RXN-")</f>
        <v>#N/A</v>
      </c>
      <c r="AJ1830" s="1" t="e">
        <f>_xlfn.TEXTBEFORE(Table9[[#This Row],[rxn]],"_",-1)</f>
        <v>#N/A</v>
      </c>
    </row>
    <row r="1831" spans="1:36" ht="17" hidden="1" x14ac:dyDescent="0.25">
      <c r="A1831" t="s">
        <v>10370</v>
      </c>
      <c r="B1831" t="str">
        <f>_xlfn.TEXTAFTER(Table5[[#This Row],[r]],"-",-1)</f>
        <v>rt2532'</v>
      </c>
      <c r="C1831" t="str">
        <f>_xlfn.TEXTAFTER(_xlfn.TEXTBEFORE(Table5[[#This Row],[r]],"-"&amp;Table5[[#This Row],[enz]]),"'RXN-")</f>
        <v>PGPP_mm_FWD</v>
      </c>
      <c r="D1831">
        <v>11171.708534568001</v>
      </c>
      <c r="E1831">
        <f>_xlfn.XLOOKUP(Table5[[#This Row],[r]],Table3[r],Table3[kapp],"")</f>
        <v>8988.1774343278394</v>
      </c>
      <c r="F1831">
        <f>Table5[[#This Row],[kapp]]-Table5[[#This Row],[old]]</f>
        <v>2183.5311002401613</v>
      </c>
      <c r="G1831" t="str" cm="1">
        <f t="array" ref="G1831">IF(ROWS(_xlfn._xlws.FILTER(Table5[r],Table5[enz]=Table5[[#This Row],[enz]]))&gt;1,"many","1")</f>
        <v>1</v>
      </c>
      <c r="H1831" t="str" cm="1">
        <f t="array" ref="H1831">IF(ROWS(_xlfn._xlws.FILTER(Table5[r],Table5[rxn-no-enz]=Table5[[#This Row],[rxn-no-enz]]))&gt;1,"many","1")</f>
        <v>1</v>
      </c>
      <c r="I1831" t="str">
        <f>_xlfn.XLOOKUP(SUBSTITUTE(Table5[[#This Row],[r]],"'",""),Table6[rxn],Table6[rxn],"no")</f>
        <v>no</v>
      </c>
      <c r="J1831" t="str" cm="1">
        <f t="array" ref="J1831">_xlfn.XLOOKUP(Table5[[#This Row],[r]],"'"&amp;Table6[rxn]&amp;"'",Table6[expected kapp],"")</f>
        <v/>
      </c>
      <c r="L1831" t="s">
        <v>10186</v>
      </c>
      <c r="M1831">
        <v>8988.1774343278394</v>
      </c>
      <c r="AE1831" s="1" t="s">
        <v>12252</v>
      </c>
      <c r="AF1831" s="1" t="s">
        <v>2778</v>
      </c>
      <c r="AG1831" s="9">
        <v>1.9976944000000001E-10</v>
      </c>
      <c r="AH1831" s="1" t="str">
        <f>_xlfn.TEXTAFTER(Table9[[#This Row],[rxn]],"-",-1)</f>
        <v>rt1336</v>
      </c>
      <c r="AI1831" s="1" t="e">
        <f>_xlfn.TEXTAFTER(_xlfn.TEXTBEFORE(Table9[[#This Row],[rxn]],"-"&amp;Table9[[#This Row],[enz]]),"RXN-")</f>
        <v>#N/A</v>
      </c>
      <c r="AJ1831" s="1" t="e">
        <f>_xlfn.TEXTBEFORE(Table9[[#This Row],[rxn]],"_",-1)</f>
        <v>#N/A</v>
      </c>
    </row>
    <row r="1832" spans="1:36" ht="17" hidden="1" x14ac:dyDescent="0.25">
      <c r="A1832" t="s">
        <v>10371</v>
      </c>
      <c r="B1832" t="str">
        <f>_xlfn.TEXTAFTER(Table5[[#This Row],[r]],"-",-1)</f>
        <v>rt4228'</v>
      </c>
      <c r="C1832" t="str">
        <f>_xlfn.TEXTAFTER(_xlfn.TEXTBEFORE(Table5[[#This Row],[r]],"-"&amp;Table5[[#This Row],[enz]]),"'RXN-")</f>
        <v>PGPS_mm_FWD</v>
      </c>
      <c r="D1832">
        <v>11171.708534568001</v>
      </c>
      <c r="E1832">
        <f>_xlfn.XLOOKUP(Table5[[#This Row],[r]],Table3[r],Table3[kapp],"")</f>
        <v>8988.1774343278394</v>
      </c>
      <c r="F1832">
        <f>Table5[[#This Row],[kapp]]-Table5[[#This Row],[old]]</f>
        <v>2183.5311002401613</v>
      </c>
      <c r="G1832" t="str" cm="1">
        <f t="array" ref="G1832">IF(ROWS(_xlfn._xlws.FILTER(Table5[r],Table5[enz]=Table5[[#This Row],[enz]]))&gt;1,"many","1")</f>
        <v>1</v>
      </c>
      <c r="H1832" t="str" cm="1">
        <f t="array" ref="H1832">IF(ROWS(_xlfn._xlws.FILTER(Table5[r],Table5[rxn-no-enz]=Table5[[#This Row],[rxn-no-enz]]))&gt;1,"many","1")</f>
        <v>1</v>
      </c>
      <c r="I1832" t="str">
        <f>_xlfn.XLOOKUP(SUBSTITUTE(Table5[[#This Row],[r]],"'",""),Table6[rxn],Table6[rxn],"no")</f>
        <v>no</v>
      </c>
      <c r="J1832" t="str" cm="1">
        <f t="array" ref="J1832">_xlfn.XLOOKUP(Table5[[#This Row],[r]],"'"&amp;Table6[rxn]&amp;"'",Table6[expected kapp],"")</f>
        <v/>
      </c>
      <c r="L1832" t="s">
        <v>8514</v>
      </c>
      <c r="M1832">
        <v>24690.191200089299</v>
      </c>
      <c r="AE1832" s="1" t="s">
        <v>12253</v>
      </c>
      <c r="AF1832" s="1" t="s">
        <v>2778</v>
      </c>
      <c r="AG1832" s="9">
        <v>1.2801195329999999E-9</v>
      </c>
      <c r="AH1832" s="1" t="str">
        <f>_xlfn.TEXTAFTER(Table9[[#This Row],[rxn]],"-",-1)</f>
        <v>rt1337</v>
      </c>
      <c r="AI1832" s="1" t="e">
        <f>_xlfn.TEXTAFTER(_xlfn.TEXTBEFORE(Table9[[#This Row],[rxn]],"-"&amp;Table9[[#This Row],[enz]]),"RXN-")</f>
        <v>#N/A</v>
      </c>
      <c r="AJ1832" s="1" t="e">
        <f>_xlfn.TEXTBEFORE(Table9[[#This Row],[rxn]],"_",-1)</f>
        <v>#N/A</v>
      </c>
    </row>
    <row r="1833" spans="1:36" ht="17" hidden="1" x14ac:dyDescent="0.25">
      <c r="A1833" t="s">
        <v>10372</v>
      </c>
      <c r="B1833" t="str">
        <f>_xlfn.TEXTAFTER(Table5[[#This Row],[r]],"-",-1)</f>
        <v>rt5040'</v>
      </c>
      <c r="C1833" t="str">
        <f>_xlfn.TEXTAFTER(_xlfn.TEXTBEFORE(Table5[[#This Row],[r]],"-"&amp;Table5[[#This Row],[enz]]),"'RXN-")</f>
        <v>PGS_x_FWD</v>
      </c>
      <c r="D1833">
        <v>11171.708534568001</v>
      </c>
      <c r="E1833">
        <f>_xlfn.XLOOKUP(Table5[[#This Row],[r]],Table3[r],Table3[kapp],"")</f>
        <v>8988.1774343278394</v>
      </c>
      <c r="F1833">
        <f>Table5[[#This Row],[kapp]]-Table5[[#This Row],[old]]</f>
        <v>2183.5311002401613</v>
      </c>
      <c r="G1833" t="str" cm="1">
        <f t="array" ref="G1833">IF(ROWS(_xlfn._xlws.FILTER(Table5[r],Table5[enz]=Table5[[#This Row],[enz]]))&gt;1,"many","1")</f>
        <v>1</v>
      </c>
      <c r="H1833" t="str" cm="1">
        <f t="array" ref="H1833">IF(ROWS(_xlfn._xlws.FILTER(Table5[r],Table5[rxn-no-enz]=Table5[[#This Row],[rxn-no-enz]]))&gt;1,"many","1")</f>
        <v>1</v>
      </c>
      <c r="I1833" t="str">
        <f>_xlfn.XLOOKUP(SUBSTITUTE(Table5[[#This Row],[r]],"'",""),Table6[rxn],Table6[rxn],"no")</f>
        <v>no</v>
      </c>
      <c r="J1833" t="str" cm="1">
        <f t="array" ref="J1833">_xlfn.XLOOKUP(Table5[[#This Row],[r]],"'"&amp;Table6[rxn]&amp;"'",Table6[expected kapp],"")</f>
        <v/>
      </c>
      <c r="L1833" t="s">
        <v>10187</v>
      </c>
      <c r="M1833">
        <v>8988.1774343278394</v>
      </c>
      <c r="AE1833" s="1" t="s">
        <v>12254</v>
      </c>
      <c r="AF1833" s="1" t="s">
        <v>2778</v>
      </c>
      <c r="AG1833" s="9">
        <v>2.970175E-11</v>
      </c>
      <c r="AH1833" s="1" t="str">
        <f>_xlfn.TEXTAFTER(Table9[[#This Row],[rxn]],"-",-1)</f>
        <v>rt1340</v>
      </c>
      <c r="AI1833" s="1" t="e">
        <f>_xlfn.TEXTAFTER(_xlfn.TEXTBEFORE(Table9[[#This Row],[rxn]],"-"&amp;Table9[[#This Row],[enz]]),"RXN-")</f>
        <v>#N/A</v>
      </c>
      <c r="AJ1833" s="1" t="e">
        <f>_xlfn.TEXTBEFORE(Table9[[#This Row],[rxn]],"_",-1)</f>
        <v>#N/A</v>
      </c>
    </row>
    <row r="1834" spans="1:36" ht="17" hidden="1" x14ac:dyDescent="0.25">
      <c r="A1834" t="s">
        <v>10373</v>
      </c>
      <c r="B1834" t="str">
        <f>_xlfn.TEXTAFTER(Table5[[#This Row],[r]],"-",-1)</f>
        <v>rt1060'</v>
      </c>
      <c r="C1834" t="str">
        <f>_xlfn.TEXTAFTER(_xlfn.TEXTBEFORE(Table5[[#This Row],[r]],"-"&amp;Table5[[#This Row],[enz]]),"'RXN-")</f>
        <v>PGt_c_m_FWD</v>
      </c>
      <c r="D1834">
        <v>11171.708534568001</v>
      </c>
      <c r="E1834">
        <f>_xlfn.XLOOKUP(Table5[[#This Row],[r]],Table3[r],Table3[kapp],"")</f>
        <v>8988.1774343278394</v>
      </c>
      <c r="F1834">
        <f>Table5[[#This Row],[kapp]]-Table5[[#This Row],[old]]</f>
        <v>2183.5311002401613</v>
      </c>
      <c r="G1834" t="str" cm="1">
        <f t="array" ref="G1834">IF(ROWS(_xlfn._xlws.FILTER(Table5[r],Table5[enz]=Table5[[#This Row],[enz]]))&gt;1,"many","1")</f>
        <v>many</v>
      </c>
      <c r="H1834" t="str" cm="1">
        <f t="array" ref="H1834">IF(ROWS(_xlfn._xlws.FILTER(Table5[r],Table5[rxn-no-enz]=Table5[[#This Row],[rxn-no-enz]]))&gt;1,"many","1")</f>
        <v>many</v>
      </c>
      <c r="I1834" t="str">
        <f>_xlfn.XLOOKUP(SUBSTITUTE(Table5[[#This Row],[r]],"'",""),Table6[rxn],Table6[rxn],"no")</f>
        <v>no</v>
      </c>
      <c r="J1834" t="str" cm="1">
        <f t="array" ref="J1834">_xlfn.XLOOKUP(Table5[[#This Row],[r]],"'"&amp;Table6[rxn]&amp;"'",Table6[expected kapp],"")</f>
        <v/>
      </c>
      <c r="L1834" t="s">
        <v>10188</v>
      </c>
      <c r="M1834">
        <v>8988.1774343278394</v>
      </c>
      <c r="AE1834" s="1" t="s">
        <v>12255</v>
      </c>
      <c r="AF1834" s="1" t="s">
        <v>2778</v>
      </c>
      <c r="AG1834" s="9">
        <v>1.783417E-12</v>
      </c>
      <c r="AH1834" s="1" t="str">
        <f>_xlfn.TEXTAFTER(Table9[[#This Row],[rxn]],"-",-1)</f>
        <v>rt1343</v>
      </c>
      <c r="AI1834" s="1" t="e">
        <f>_xlfn.TEXTAFTER(_xlfn.TEXTBEFORE(Table9[[#This Row],[rxn]],"-"&amp;Table9[[#This Row],[enz]]),"RXN-")</f>
        <v>#N/A</v>
      </c>
      <c r="AJ1834" s="1" t="e">
        <f>_xlfn.TEXTBEFORE(Table9[[#This Row],[rxn]],"_",-1)</f>
        <v>#N/A</v>
      </c>
    </row>
    <row r="1835" spans="1:36" ht="17" hidden="1" x14ac:dyDescent="0.25">
      <c r="A1835" t="s">
        <v>10374</v>
      </c>
      <c r="B1835" t="str">
        <f>_xlfn.TEXTAFTER(Table5[[#This Row],[r]],"-",-1)</f>
        <v>rt1060'</v>
      </c>
      <c r="C1835" t="str">
        <f>_xlfn.TEXTAFTER(_xlfn.TEXTBEFORE(Table5[[#This Row],[r]],"-"&amp;Table5[[#This Row],[enz]]),"'RXN-")</f>
        <v>PGt_c_m_REV</v>
      </c>
      <c r="D1835">
        <v>11171.708534568001</v>
      </c>
      <c r="E1835">
        <f>_xlfn.XLOOKUP(Table5[[#This Row],[r]],Table3[r],Table3[kapp],"")</f>
        <v>8988.1774343278394</v>
      </c>
      <c r="F1835">
        <f>Table5[[#This Row],[kapp]]-Table5[[#This Row],[old]]</f>
        <v>2183.5311002401613</v>
      </c>
      <c r="G1835" t="str" cm="1">
        <f t="array" ref="G1835">IF(ROWS(_xlfn._xlws.FILTER(Table5[r],Table5[enz]=Table5[[#This Row],[enz]]))&gt;1,"many","1")</f>
        <v>many</v>
      </c>
      <c r="H1835" t="str" cm="1">
        <f t="array" ref="H1835">IF(ROWS(_xlfn._xlws.FILTER(Table5[r],Table5[rxn-no-enz]=Table5[[#This Row],[rxn-no-enz]]))&gt;1,"many","1")</f>
        <v>many</v>
      </c>
      <c r="I1835" t="str">
        <f>_xlfn.XLOOKUP(SUBSTITUTE(Table5[[#This Row],[r]],"'",""),Table6[rxn],Table6[rxn],"no")</f>
        <v>no</v>
      </c>
      <c r="J1835" t="str" cm="1">
        <f t="array" ref="J1835">_xlfn.XLOOKUP(Table5[[#This Row],[r]],"'"&amp;Table6[rxn]&amp;"'",Table6[expected kapp],"")</f>
        <v/>
      </c>
      <c r="L1835" t="s">
        <v>10189</v>
      </c>
      <c r="M1835">
        <v>8988.1774343278394</v>
      </c>
      <c r="AE1835" s="1" t="s">
        <v>12256</v>
      </c>
      <c r="AF1835" s="1" t="s">
        <v>2778</v>
      </c>
      <c r="AG1835" s="9">
        <v>2.5460871309999998E-9</v>
      </c>
      <c r="AH1835" s="1" t="str">
        <f>_xlfn.TEXTAFTER(Table9[[#This Row],[rxn]],"-",-1)</f>
        <v>rt1358</v>
      </c>
      <c r="AI1835" s="1" t="e">
        <f>_xlfn.TEXTAFTER(_xlfn.TEXTBEFORE(Table9[[#This Row],[rxn]],"-"&amp;Table9[[#This Row],[enz]]),"RXN-")</f>
        <v>#N/A</v>
      </c>
      <c r="AJ1835" s="1" t="e">
        <f>_xlfn.TEXTBEFORE(Table9[[#This Row],[rxn]],"_",-1)</f>
        <v>#N/A</v>
      </c>
    </row>
    <row r="1836" spans="1:36" ht="17" hidden="1" x14ac:dyDescent="0.25">
      <c r="A1836" t="s">
        <v>10375</v>
      </c>
      <c r="B1836" t="str">
        <f>_xlfn.TEXTAFTER(Table5[[#This Row],[r]],"-",-1)</f>
        <v>rt4312'</v>
      </c>
      <c r="C1836" t="str">
        <f>_xlfn.TEXTAFTER(_xlfn.TEXTBEFORE(Table5[[#This Row],[r]],"-"&amp;Table5[[#This Row],[enz]]),"'RXN-")</f>
        <v>PGt_c_m_FWD</v>
      </c>
      <c r="D1836">
        <v>11171.708534568001</v>
      </c>
      <c r="E1836">
        <f>_xlfn.XLOOKUP(Table5[[#This Row],[r]],Table3[r],Table3[kapp],"")</f>
        <v>8988.1774343278394</v>
      </c>
      <c r="F1836">
        <f>Table5[[#This Row],[kapp]]-Table5[[#This Row],[old]]</f>
        <v>2183.5311002401613</v>
      </c>
      <c r="G1836" t="str" cm="1">
        <f t="array" ref="G1836">IF(ROWS(_xlfn._xlws.FILTER(Table5[r],Table5[enz]=Table5[[#This Row],[enz]]))&gt;1,"many","1")</f>
        <v>many</v>
      </c>
      <c r="H1836" t="str" cm="1">
        <f t="array" ref="H1836">IF(ROWS(_xlfn._xlws.FILTER(Table5[r],Table5[rxn-no-enz]=Table5[[#This Row],[rxn-no-enz]]))&gt;1,"many","1")</f>
        <v>many</v>
      </c>
      <c r="I1836" t="str">
        <f>_xlfn.XLOOKUP(SUBSTITUTE(Table5[[#This Row],[r]],"'",""),Table6[rxn],Table6[rxn],"no")</f>
        <v>no</v>
      </c>
      <c r="J1836" t="str" cm="1">
        <f t="array" ref="J1836">_xlfn.XLOOKUP(Table5[[#This Row],[r]],"'"&amp;Table6[rxn]&amp;"'",Table6[expected kapp],"")</f>
        <v/>
      </c>
      <c r="L1836" t="s">
        <v>10190</v>
      </c>
      <c r="M1836">
        <v>24690.191200089299</v>
      </c>
      <c r="AE1836" s="1" t="s">
        <v>12257</v>
      </c>
      <c r="AF1836" s="1" t="s">
        <v>2778</v>
      </c>
      <c r="AG1836" s="9">
        <v>2.00614031E-10</v>
      </c>
      <c r="AH1836" s="1" t="str">
        <f>_xlfn.TEXTAFTER(Table9[[#This Row],[rxn]],"-",-1)</f>
        <v>rt1360</v>
      </c>
      <c r="AI1836" s="1" t="e">
        <f>_xlfn.TEXTAFTER(_xlfn.TEXTBEFORE(Table9[[#This Row],[rxn]],"-"&amp;Table9[[#This Row],[enz]]),"RXN-")</f>
        <v>#N/A</v>
      </c>
      <c r="AJ1836" s="1" t="e">
        <f>_xlfn.TEXTBEFORE(Table9[[#This Row],[rxn]],"_",-1)</f>
        <v>#N/A</v>
      </c>
    </row>
    <row r="1837" spans="1:36" ht="17" hidden="1" x14ac:dyDescent="0.25">
      <c r="A1837" t="s">
        <v>10376</v>
      </c>
      <c r="B1837" t="str">
        <f>_xlfn.TEXTAFTER(Table5[[#This Row],[r]],"-",-1)</f>
        <v>rt4312'</v>
      </c>
      <c r="C1837" t="str">
        <f>_xlfn.TEXTAFTER(_xlfn.TEXTBEFORE(Table5[[#This Row],[r]],"-"&amp;Table5[[#This Row],[enz]]),"'RXN-")</f>
        <v>PGt_c_m_REV</v>
      </c>
      <c r="D1837">
        <v>11171.708534568001</v>
      </c>
      <c r="E1837">
        <f>_xlfn.XLOOKUP(Table5[[#This Row],[r]],Table3[r],Table3[kapp],"")</f>
        <v>8988.1774343278394</v>
      </c>
      <c r="F1837">
        <f>Table5[[#This Row],[kapp]]-Table5[[#This Row],[old]]</f>
        <v>2183.5311002401613</v>
      </c>
      <c r="G1837" t="str" cm="1">
        <f t="array" ref="G1837">IF(ROWS(_xlfn._xlws.FILTER(Table5[r],Table5[enz]=Table5[[#This Row],[enz]]))&gt;1,"many","1")</f>
        <v>many</v>
      </c>
      <c r="H1837" t="str" cm="1">
        <f t="array" ref="H1837">IF(ROWS(_xlfn._xlws.FILTER(Table5[r],Table5[rxn-no-enz]=Table5[[#This Row],[rxn-no-enz]]))&gt;1,"many","1")</f>
        <v>many</v>
      </c>
      <c r="I1837" t="str">
        <f>_xlfn.XLOOKUP(SUBSTITUTE(Table5[[#This Row],[r]],"'",""),Table6[rxn],Table6[rxn],"no")</f>
        <v>no</v>
      </c>
      <c r="J1837" t="str" cm="1">
        <f t="array" ref="J1837">_xlfn.XLOOKUP(Table5[[#This Row],[r]],"'"&amp;Table6[rxn]&amp;"'",Table6[expected kapp],"")</f>
        <v/>
      </c>
      <c r="L1837" t="s">
        <v>10191</v>
      </c>
      <c r="M1837">
        <v>8988.1774343278394</v>
      </c>
      <c r="AE1837" s="1" t="s">
        <v>12258</v>
      </c>
      <c r="AF1837" s="1" t="s">
        <v>2778</v>
      </c>
      <c r="AG1837" s="9">
        <v>4.7738219000000001E-11</v>
      </c>
      <c r="AH1837" s="1" t="str">
        <f>_xlfn.TEXTAFTER(Table9[[#This Row],[rxn]],"-",-1)</f>
        <v>rt1362</v>
      </c>
      <c r="AI1837" s="1" t="e">
        <f>_xlfn.TEXTAFTER(_xlfn.TEXTBEFORE(Table9[[#This Row],[rxn]],"-"&amp;Table9[[#This Row],[enz]]),"RXN-")</f>
        <v>#N/A</v>
      </c>
      <c r="AJ1837" s="1" t="e">
        <f>_xlfn.TEXTBEFORE(Table9[[#This Row],[rxn]],"_",-1)</f>
        <v>#N/A</v>
      </c>
    </row>
    <row r="1838" spans="1:36" ht="17" hidden="1" x14ac:dyDescent="0.25">
      <c r="A1838" t="s">
        <v>10377</v>
      </c>
      <c r="B1838" t="str">
        <f>_xlfn.TEXTAFTER(Table5[[#This Row],[r]],"-",-1)</f>
        <v>rt4099'</v>
      </c>
      <c r="C1838" t="str">
        <f>_xlfn.TEXTAFTER(_xlfn.TEXTBEFORE(Table5[[#This Row],[r]],"-"&amp;Table5[[#This Row],[enz]]),"'RXN-")</f>
        <v>PHACRDC1_c_FWD</v>
      </c>
      <c r="D1838">
        <v>11171.708534568001</v>
      </c>
      <c r="E1838">
        <f>_xlfn.XLOOKUP(Table5[[#This Row],[r]],Table3[r],Table3[kapp],"")</f>
        <v>8988.1774343278394</v>
      </c>
      <c r="F1838">
        <f>Table5[[#This Row],[kapp]]-Table5[[#This Row],[old]]</f>
        <v>2183.5311002401613</v>
      </c>
      <c r="G1838" t="str" cm="1">
        <f t="array" ref="G1838">IF(ROWS(_xlfn._xlws.FILTER(Table5[r],Table5[enz]=Table5[[#This Row],[enz]]))&gt;1,"many","1")</f>
        <v>many</v>
      </c>
      <c r="H1838" t="str" cm="1">
        <f t="array" ref="H1838">IF(ROWS(_xlfn._xlws.FILTER(Table5[r],Table5[rxn-no-enz]=Table5[[#This Row],[rxn-no-enz]]))&gt;1,"many","1")</f>
        <v>1</v>
      </c>
      <c r="I1838" t="str">
        <f>_xlfn.XLOOKUP(SUBSTITUTE(Table5[[#This Row],[r]],"'",""),Table6[rxn],Table6[rxn],"no")</f>
        <v>no</v>
      </c>
      <c r="J1838" t="str" cm="1">
        <f t="array" ref="J1838">_xlfn.XLOOKUP(Table5[[#This Row],[r]],"'"&amp;Table6[rxn]&amp;"'",Table6[expected kapp],"")</f>
        <v/>
      </c>
      <c r="L1838" t="s">
        <v>8512</v>
      </c>
      <c r="M1838">
        <v>24690.191200089299</v>
      </c>
      <c r="AE1838" s="1" t="s">
        <v>12259</v>
      </c>
      <c r="AF1838" s="1" t="s">
        <v>2778</v>
      </c>
      <c r="AG1838" s="9">
        <v>3.44152499999999E-12</v>
      </c>
      <c r="AH1838" s="1" t="str">
        <f>_xlfn.TEXTAFTER(Table9[[#This Row],[rxn]],"-",-1)</f>
        <v>rt1363</v>
      </c>
      <c r="AI1838" s="1" t="e">
        <f>_xlfn.TEXTAFTER(_xlfn.TEXTBEFORE(Table9[[#This Row],[rxn]],"-"&amp;Table9[[#This Row],[enz]]),"RXN-")</f>
        <v>#N/A</v>
      </c>
      <c r="AJ1838" s="1" t="e">
        <f>_xlfn.TEXTBEFORE(Table9[[#This Row],[rxn]],"_",-1)</f>
        <v>#N/A</v>
      </c>
    </row>
    <row r="1839" spans="1:36" ht="17" hidden="1" x14ac:dyDescent="0.25">
      <c r="A1839" t="s">
        <v>10378</v>
      </c>
      <c r="B1839" t="str">
        <f>_xlfn.TEXTAFTER(Table5[[#This Row],[r]],"-",-1)</f>
        <v>rt4099'</v>
      </c>
      <c r="C1839" t="str">
        <f>_xlfn.TEXTAFTER(_xlfn.TEXTBEFORE(Table5[[#This Row],[r]],"-"&amp;Table5[[#This Row],[enz]]),"'RXN-")</f>
        <v>PHACRDC1_c_REV</v>
      </c>
      <c r="D1839">
        <v>11171.708534568001</v>
      </c>
      <c r="E1839">
        <f>_xlfn.XLOOKUP(Table5[[#This Row],[r]],Table3[r],Table3[kapp],"")</f>
        <v>8988.1774343278394</v>
      </c>
      <c r="F1839">
        <f>Table5[[#This Row],[kapp]]-Table5[[#This Row],[old]]</f>
        <v>2183.5311002401613</v>
      </c>
      <c r="G1839" t="str" cm="1">
        <f t="array" ref="G1839">IF(ROWS(_xlfn._xlws.FILTER(Table5[r],Table5[enz]=Table5[[#This Row],[enz]]))&gt;1,"many","1")</f>
        <v>many</v>
      </c>
      <c r="H1839" t="str" cm="1">
        <f t="array" ref="H1839">IF(ROWS(_xlfn._xlws.FILTER(Table5[r],Table5[rxn-no-enz]=Table5[[#This Row],[rxn-no-enz]]))&gt;1,"many","1")</f>
        <v>1</v>
      </c>
      <c r="I1839" t="str">
        <f>_xlfn.XLOOKUP(SUBSTITUTE(Table5[[#This Row],[r]],"'",""),Table6[rxn],Table6[rxn],"no")</f>
        <v>no</v>
      </c>
      <c r="J1839" t="str" cm="1">
        <f t="array" ref="J1839">_xlfn.XLOOKUP(Table5[[#This Row],[r]],"'"&amp;Table6[rxn]&amp;"'",Table6[expected kapp],"")</f>
        <v/>
      </c>
      <c r="L1839" t="s">
        <v>10192</v>
      </c>
      <c r="M1839">
        <v>8988.1774343278394</v>
      </c>
      <c r="AE1839" s="1" t="s">
        <v>12260</v>
      </c>
      <c r="AF1839" s="1" t="s">
        <v>2778</v>
      </c>
      <c r="AG1839" s="9">
        <v>3.7969151399999999E-10</v>
      </c>
      <c r="AH1839" s="1" t="str">
        <f>_xlfn.TEXTAFTER(Table9[[#This Row],[rxn]],"-",-1)</f>
        <v>rt1374</v>
      </c>
      <c r="AI1839" s="1" t="e">
        <f>_xlfn.TEXTAFTER(_xlfn.TEXTBEFORE(Table9[[#This Row],[rxn]],"-"&amp;Table9[[#This Row],[enz]]),"RXN-")</f>
        <v>#N/A</v>
      </c>
      <c r="AJ1839" s="1" t="e">
        <f>_xlfn.TEXTBEFORE(Table9[[#This Row],[rxn]],"_",-1)</f>
        <v>#N/A</v>
      </c>
    </row>
    <row r="1840" spans="1:36" ht="17" hidden="1" x14ac:dyDescent="0.25">
      <c r="A1840" t="s">
        <v>10379</v>
      </c>
      <c r="B1840" t="str">
        <f>_xlfn.TEXTAFTER(Table5[[#This Row],[r]],"-",-1)</f>
        <v>rt4099'</v>
      </c>
      <c r="C1840" t="str">
        <f>_xlfn.TEXTAFTER(_xlfn.TEXTBEFORE(Table5[[#This Row],[r]],"-"&amp;Table5[[#This Row],[enz]]),"'RXN-")</f>
        <v>PHACRDC2_c_FWD</v>
      </c>
      <c r="D1840">
        <v>11171.708534568001</v>
      </c>
      <c r="E1840">
        <f>_xlfn.XLOOKUP(Table5[[#This Row],[r]],Table3[r],Table3[kapp],"")</f>
        <v>8988.1774343278394</v>
      </c>
      <c r="F1840">
        <f>Table5[[#This Row],[kapp]]-Table5[[#This Row],[old]]</f>
        <v>2183.5311002401613</v>
      </c>
      <c r="G1840" t="str" cm="1">
        <f t="array" ref="G1840">IF(ROWS(_xlfn._xlws.FILTER(Table5[r],Table5[enz]=Table5[[#This Row],[enz]]))&gt;1,"many","1")</f>
        <v>many</v>
      </c>
      <c r="H1840" t="str" cm="1">
        <f t="array" ref="H1840">IF(ROWS(_xlfn._xlws.FILTER(Table5[r],Table5[rxn-no-enz]=Table5[[#This Row],[rxn-no-enz]]))&gt;1,"many","1")</f>
        <v>1</v>
      </c>
      <c r="I1840" t="str">
        <f>_xlfn.XLOOKUP(SUBSTITUTE(Table5[[#This Row],[r]],"'",""),Table6[rxn],Table6[rxn],"no")</f>
        <v>no</v>
      </c>
      <c r="J1840" t="str" cm="1">
        <f t="array" ref="J1840">_xlfn.XLOOKUP(Table5[[#This Row],[r]],"'"&amp;Table6[rxn]&amp;"'",Table6[expected kapp],"")</f>
        <v/>
      </c>
      <c r="L1840" t="s">
        <v>8513</v>
      </c>
      <c r="M1840">
        <v>24690.191200089299</v>
      </c>
      <c r="AE1840" s="1" t="s">
        <v>12261</v>
      </c>
      <c r="AF1840" s="1" t="s">
        <v>2778</v>
      </c>
      <c r="AG1840" s="9">
        <v>5.119243E-12</v>
      </c>
      <c r="AH1840" s="1" t="str">
        <f>_xlfn.TEXTAFTER(Table9[[#This Row],[rxn]],"-",-1)</f>
        <v>rt1378</v>
      </c>
      <c r="AI1840" s="1" t="e">
        <f>_xlfn.TEXTAFTER(_xlfn.TEXTBEFORE(Table9[[#This Row],[rxn]],"-"&amp;Table9[[#This Row],[enz]]),"RXN-")</f>
        <v>#N/A</v>
      </c>
      <c r="AJ1840" s="1" t="e">
        <f>_xlfn.TEXTBEFORE(Table9[[#This Row],[rxn]],"_",-1)</f>
        <v>#N/A</v>
      </c>
    </row>
    <row r="1841" spans="1:36" ht="17" hidden="1" x14ac:dyDescent="0.25">
      <c r="A1841" t="s">
        <v>10380</v>
      </c>
      <c r="B1841" t="str">
        <f>_xlfn.TEXTAFTER(Table5[[#This Row],[r]],"-",-1)</f>
        <v>rt4099'</v>
      </c>
      <c r="C1841" t="str">
        <f>_xlfn.TEXTAFTER(_xlfn.TEXTBEFORE(Table5[[#This Row],[r]],"-"&amp;Table5[[#This Row],[enz]]),"'RXN-")</f>
        <v>PHACRDC2_c_REV</v>
      </c>
      <c r="D1841">
        <v>11171.708534568001</v>
      </c>
      <c r="E1841">
        <f>_xlfn.XLOOKUP(Table5[[#This Row],[r]],Table3[r],Table3[kapp],"")</f>
        <v>8988.1774343278394</v>
      </c>
      <c r="F1841">
        <f>Table5[[#This Row],[kapp]]-Table5[[#This Row],[old]]</f>
        <v>2183.5311002401613</v>
      </c>
      <c r="G1841" t="str" cm="1">
        <f t="array" ref="G1841">IF(ROWS(_xlfn._xlws.FILTER(Table5[r],Table5[enz]=Table5[[#This Row],[enz]]))&gt;1,"many","1")</f>
        <v>many</v>
      </c>
      <c r="H1841" t="str" cm="1">
        <f t="array" ref="H1841">IF(ROWS(_xlfn._xlws.FILTER(Table5[r],Table5[rxn-no-enz]=Table5[[#This Row],[rxn-no-enz]]))&gt;1,"many","1")</f>
        <v>1</v>
      </c>
      <c r="I1841" t="str">
        <f>_xlfn.XLOOKUP(SUBSTITUTE(Table5[[#This Row],[r]],"'",""),Table6[rxn],Table6[rxn],"no")</f>
        <v>no</v>
      </c>
      <c r="J1841" t="str" cm="1">
        <f t="array" ref="J1841">_xlfn.XLOOKUP(Table5[[#This Row],[r]],"'"&amp;Table6[rxn]&amp;"'",Table6[expected kapp],"")</f>
        <v/>
      </c>
      <c r="L1841" t="s">
        <v>10193</v>
      </c>
      <c r="M1841">
        <v>8988.1774343278394</v>
      </c>
      <c r="AE1841" s="1" t="s">
        <v>12262</v>
      </c>
      <c r="AF1841" s="1" t="s">
        <v>2778</v>
      </c>
      <c r="AG1841" s="9">
        <v>1.461965E-12</v>
      </c>
      <c r="AH1841" s="1" t="str">
        <f>_xlfn.TEXTAFTER(Table9[[#This Row],[rxn]],"-",-1)</f>
        <v>rt1384</v>
      </c>
      <c r="AI1841" s="1" t="e">
        <f>_xlfn.TEXTAFTER(_xlfn.TEXTBEFORE(Table9[[#This Row],[rxn]],"-"&amp;Table9[[#This Row],[enz]]),"RXN-")</f>
        <v>#N/A</v>
      </c>
      <c r="AJ1841" s="1" t="e">
        <f>_xlfn.TEXTBEFORE(Table9[[#This Row],[rxn]],"_",-1)</f>
        <v>#N/A</v>
      </c>
    </row>
    <row r="1842" spans="1:36" ht="17" hidden="1" x14ac:dyDescent="0.25">
      <c r="A1842" t="s">
        <v>10381</v>
      </c>
      <c r="B1842" t="str">
        <f>_xlfn.TEXTAFTER(Table5[[#This Row],[r]],"-",-1)</f>
        <v>rt4099'</v>
      </c>
      <c r="C1842" t="str">
        <f>_xlfn.TEXTAFTER(_xlfn.TEXTBEFORE(Table5[[#This Row],[r]],"-"&amp;Table5[[#This Row],[enz]]),"'RXN-")</f>
        <v>PHACRDC3_c_FWD</v>
      </c>
      <c r="D1842">
        <v>11171.708534568001</v>
      </c>
      <c r="E1842">
        <f>_xlfn.XLOOKUP(Table5[[#This Row],[r]],Table3[r],Table3[kapp],"")</f>
        <v>8988.1774343278394</v>
      </c>
      <c r="F1842">
        <f>Table5[[#This Row],[kapp]]-Table5[[#This Row],[old]]</f>
        <v>2183.5311002401613</v>
      </c>
      <c r="G1842" t="str" cm="1">
        <f t="array" ref="G1842">IF(ROWS(_xlfn._xlws.FILTER(Table5[r],Table5[enz]=Table5[[#This Row],[enz]]))&gt;1,"many","1")</f>
        <v>many</v>
      </c>
      <c r="H1842" t="str" cm="1">
        <f t="array" ref="H1842">IF(ROWS(_xlfn._xlws.FILTER(Table5[r],Table5[rxn-no-enz]=Table5[[#This Row],[rxn-no-enz]]))&gt;1,"many","1")</f>
        <v>1</v>
      </c>
      <c r="I1842" t="str">
        <f>_xlfn.XLOOKUP(SUBSTITUTE(Table5[[#This Row],[r]],"'",""),Table6[rxn],Table6[rxn],"no")</f>
        <v>no</v>
      </c>
      <c r="J1842" t="str" cm="1">
        <f t="array" ref="J1842">_xlfn.XLOOKUP(Table5[[#This Row],[r]],"'"&amp;Table6[rxn]&amp;"'",Table6[expected kapp],"")</f>
        <v/>
      </c>
      <c r="L1842" t="s">
        <v>10194</v>
      </c>
      <c r="M1842">
        <v>24690.191200089299</v>
      </c>
      <c r="AE1842" s="1" t="s">
        <v>12263</v>
      </c>
      <c r="AF1842" s="1" t="s">
        <v>2778</v>
      </c>
      <c r="AG1842" s="9">
        <v>1.548531E-11</v>
      </c>
      <c r="AH1842" s="1" t="str">
        <f>_xlfn.TEXTAFTER(Table9[[#This Row],[rxn]],"-",-1)</f>
        <v>rt1388</v>
      </c>
      <c r="AI1842" s="1" t="e">
        <f>_xlfn.TEXTAFTER(_xlfn.TEXTBEFORE(Table9[[#This Row],[rxn]],"-"&amp;Table9[[#This Row],[enz]]),"RXN-")</f>
        <v>#N/A</v>
      </c>
      <c r="AJ1842" s="1" t="e">
        <f>_xlfn.TEXTBEFORE(Table9[[#This Row],[rxn]],"_",-1)</f>
        <v>#N/A</v>
      </c>
    </row>
    <row r="1843" spans="1:36" ht="17" hidden="1" x14ac:dyDescent="0.25">
      <c r="A1843" t="s">
        <v>10382</v>
      </c>
      <c r="B1843" t="str">
        <f>_xlfn.TEXTAFTER(Table5[[#This Row],[r]],"-",-1)</f>
        <v>rt4099'</v>
      </c>
      <c r="C1843" t="str">
        <f>_xlfn.TEXTAFTER(_xlfn.TEXTBEFORE(Table5[[#This Row],[r]],"-"&amp;Table5[[#This Row],[enz]]),"'RXN-")</f>
        <v>PHACRDC3_c_REV</v>
      </c>
      <c r="D1843">
        <v>11171.708534568001</v>
      </c>
      <c r="E1843">
        <f>_xlfn.XLOOKUP(Table5[[#This Row],[r]],Table3[r],Table3[kapp],"")</f>
        <v>8988.1774343278394</v>
      </c>
      <c r="F1843">
        <f>Table5[[#This Row],[kapp]]-Table5[[#This Row],[old]]</f>
        <v>2183.5311002401613</v>
      </c>
      <c r="G1843" t="str" cm="1">
        <f t="array" ref="G1843">IF(ROWS(_xlfn._xlws.FILTER(Table5[r],Table5[enz]=Table5[[#This Row],[enz]]))&gt;1,"many","1")</f>
        <v>many</v>
      </c>
      <c r="H1843" t="str" cm="1">
        <f t="array" ref="H1843">IF(ROWS(_xlfn._xlws.FILTER(Table5[r],Table5[rxn-no-enz]=Table5[[#This Row],[rxn-no-enz]]))&gt;1,"many","1")</f>
        <v>1</v>
      </c>
      <c r="I1843" t="str">
        <f>_xlfn.XLOOKUP(SUBSTITUTE(Table5[[#This Row],[r]],"'",""),Table6[rxn],Table6[rxn],"no")</f>
        <v>no</v>
      </c>
      <c r="J1843" t="str" cm="1">
        <f t="array" ref="J1843">_xlfn.XLOOKUP(Table5[[#This Row],[r]],"'"&amp;Table6[rxn]&amp;"'",Table6[expected kapp],"")</f>
        <v/>
      </c>
      <c r="L1843" t="s">
        <v>10195</v>
      </c>
      <c r="M1843">
        <v>8988.1774343278394</v>
      </c>
      <c r="AE1843" s="1" t="s">
        <v>12264</v>
      </c>
      <c r="AF1843" s="1" t="s">
        <v>2778</v>
      </c>
      <c r="AG1843" s="9">
        <v>1.2313011999999999E-11</v>
      </c>
      <c r="AH1843" s="1" t="str">
        <f>_xlfn.TEXTAFTER(Table9[[#This Row],[rxn]],"-",-1)</f>
        <v>rt1395</v>
      </c>
      <c r="AI1843" s="1" t="e">
        <f>_xlfn.TEXTAFTER(_xlfn.TEXTBEFORE(Table9[[#This Row],[rxn]],"-"&amp;Table9[[#This Row],[enz]]),"RXN-")</f>
        <v>#N/A</v>
      </c>
      <c r="AJ1843" s="1" t="e">
        <f>_xlfn.TEXTBEFORE(Table9[[#This Row],[rxn]],"_",-1)</f>
        <v>#N/A</v>
      </c>
    </row>
    <row r="1844" spans="1:36" ht="17" hidden="1" x14ac:dyDescent="0.25">
      <c r="A1844" t="s">
        <v>10383</v>
      </c>
      <c r="B1844" t="str">
        <f>_xlfn.TEXTAFTER(Table5[[#This Row],[r]],"-",-1)</f>
        <v>rt4099'</v>
      </c>
      <c r="C1844" t="str">
        <f>_xlfn.TEXTAFTER(_xlfn.TEXTBEFORE(Table5[[#This Row],[r]],"-"&amp;Table5[[#This Row],[enz]]),"'RXN-")</f>
        <v>PHACRDC4_c_FWD</v>
      </c>
      <c r="D1844">
        <v>11171.708534568001</v>
      </c>
      <c r="E1844">
        <f>_xlfn.XLOOKUP(Table5[[#This Row],[r]],Table3[r],Table3[kapp],"")</f>
        <v>8988.1774343278394</v>
      </c>
      <c r="F1844">
        <f>Table5[[#This Row],[kapp]]-Table5[[#This Row],[old]]</f>
        <v>2183.5311002401613</v>
      </c>
      <c r="G1844" t="str" cm="1">
        <f t="array" ref="G1844">IF(ROWS(_xlfn._xlws.FILTER(Table5[r],Table5[enz]=Table5[[#This Row],[enz]]))&gt;1,"many","1")</f>
        <v>many</v>
      </c>
      <c r="H1844" t="str" cm="1">
        <f t="array" ref="H1844">IF(ROWS(_xlfn._xlws.FILTER(Table5[r],Table5[rxn-no-enz]=Table5[[#This Row],[rxn-no-enz]]))&gt;1,"many","1")</f>
        <v>1</v>
      </c>
      <c r="I1844" t="str">
        <f>_xlfn.XLOOKUP(SUBSTITUTE(Table5[[#This Row],[r]],"'",""),Table6[rxn],Table6[rxn],"no")</f>
        <v>no</v>
      </c>
      <c r="J1844" t="str" cm="1">
        <f t="array" ref="J1844">_xlfn.XLOOKUP(Table5[[#This Row],[r]],"'"&amp;Table6[rxn]&amp;"'",Table6[expected kapp],"")</f>
        <v/>
      </c>
      <c r="L1844" t="s">
        <v>10196</v>
      </c>
      <c r="M1844">
        <v>8988.1774343278394</v>
      </c>
      <c r="AE1844" s="1" t="s">
        <v>12265</v>
      </c>
      <c r="AF1844" s="1" t="s">
        <v>2778</v>
      </c>
      <c r="AG1844" s="9">
        <v>2.1356643100000001E-10</v>
      </c>
      <c r="AH1844" s="1" t="str">
        <f>_xlfn.TEXTAFTER(Table9[[#This Row],[rxn]],"-",-1)</f>
        <v>rt1397</v>
      </c>
      <c r="AI1844" s="1" t="e">
        <f>_xlfn.TEXTAFTER(_xlfn.TEXTBEFORE(Table9[[#This Row],[rxn]],"-"&amp;Table9[[#This Row],[enz]]),"RXN-")</f>
        <v>#N/A</v>
      </c>
      <c r="AJ1844" s="1" t="e">
        <f>_xlfn.TEXTBEFORE(Table9[[#This Row],[rxn]],"_",-1)</f>
        <v>#N/A</v>
      </c>
    </row>
    <row r="1845" spans="1:36" ht="17" hidden="1" x14ac:dyDescent="0.25">
      <c r="A1845" t="s">
        <v>10384</v>
      </c>
      <c r="B1845" t="str">
        <f>_xlfn.TEXTAFTER(Table5[[#This Row],[r]],"-",-1)</f>
        <v>rt4099'</v>
      </c>
      <c r="C1845" t="str">
        <f>_xlfn.TEXTAFTER(_xlfn.TEXTBEFORE(Table5[[#This Row],[r]],"-"&amp;Table5[[#This Row],[enz]]),"'RXN-")</f>
        <v>PHACRDC4_c_REV</v>
      </c>
      <c r="D1845">
        <v>11171.708534568001</v>
      </c>
      <c r="E1845">
        <f>_xlfn.XLOOKUP(Table5[[#This Row],[r]],Table3[r],Table3[kapp],"")</f>
        <v>8988.1774343278394</v>
      </c>
      <c r="F1845">
        <f>Table5[[#This Row],[kapp]]-Table5[[#This Row],[old]]</f>
        <v>2183.5311002401613</v>
      </c>
      <c r="G1845" t="str" cm="1">
        <f t="array" ref="G1845">IF(ROWS(_xlfn._xlws.FILTER(Table5[r],Table5[enz]=Table5[[#This Row],[enz]]))&gt;1,"many","1")</f>
        <v>many</v>
      </c>
      <c r="H1845" t="str" cm="1">
        <f t="array" ref="H1845">IF(ROWS(_xlfn._xlws.FILTER(Table5[r],Table5[rxn-no-enz]=Table5[[#This Row],[rxn-no-enz]]))&gt;1,"many","1")</f>
        <v>1</v>
      </c>
      <c r="I1845" t="str">
        <f>_xlfn.XLOOKUP(SUBSTITUTE(Table5[[#This Row],[r]],"'",""),Table6[rxn],Table6[rxn],"no")</f>
        <v>no</v>
      </c>
      <c r="J1845" t="str" cm="1">
        <f t="array" ref="J1845">_xlfn.XLOOKUP(Table5[[#This Row],[r]],"'"&amp;Table6[rxn]&amp;"'",Table6[expected kapp],"")</f>
        <v/>
      </c>
      <c r="L1845" t="s">
        <v>10197</v>
      </c>
      <c r="M1845">
        <v>8988.1774343278394</v>
      </c>
      <c r="AE1845" s="1" t="s">
        <v>12266</v>
      </c>
      <c r="AF1845" s="1" t="s">
        <v>2778</v>
      </c>
      <c r="AG1845" s="9">
        <v>1.4272252120000001E-9</v>
      </c>
      <c r="AH1845" s="1" t="str">
        <f>_xlfn.TEXTAFTER(Table9[[#This Row],[rxn]],"-",-1)</f>
        <v>rt1406</v>
      </c>
      <c r="AI1845" s="1" t="e">
        <f>_xlfn.TEXTAFTER(_xlfn.TEXTBEFORE(Table9[[#This Row],[rxn]],"-"&amp;Table9[[#This Row],[enz]]),"RXN-")</f>
        <v>#N/A</v>
      </c>
      <c r="AJ1845" s="1" t="e">
        <f>_xlfn.TEXTBEFORE(Table9[[#This Row],[rxn]],"_",-1)</f>
        <v>#N/A</v>
      </c>
    </row>
    <row r="1846" spans="1:36" ht="17" hidden="1" x14ac:dyDescent="0.25">
      <c r="A1846" t="s">
        <v>10385</v>
      </c>
      <c r="B1846" t="str">
        <f>_xlfn.TEXTAFTER(Table5[[#This Row],[r]],"-",-1)</f>
        <v>rt0201'</v>
      </c>
      <c r="C1846" t="str">
        <f>_xlfn.TEXTAFTER(_xlfn.TEXTBEFORE(Table5[[#This Row],[r]],"-"&amp;Table5[[#This Row],[enz]]),"'RXN-")</f>
        <v>PHCD_m_FWD</v>
      </c>
      <c r="D1846">
        <v>11171.708534568001</v>
      </c>
      <c r="E1846">
        <f>_xlfn.XLOOKUP(Table5[[#This Row],[r]],Table3[r],Table3[kapp],"")</f>
        <v>8988.1774343278394</v>
      </c>
      <c r="F1846">
        <f>Table5[[#This Row],[kapp]]-Table5[[#This Row],[old]]</f>
        <v>2183.5311002401613</v>
      </c>
      <c r="G1846" t="str" cm="1">
        <f t="array" ref="G1846">IF(ROWS(_xlfn._xlws.FILTER(Table5[r],Table5[enz]=Table5[[#This Row],[enz]]))&gt;1,"many","1")</f>
        <v>many</v>
      </c>
      <c r="H1846" t="str" cm="1">
        <f t="array" ref="H1846">IF(ROWS(_xlfn._xlws.FILTER(Table5[r],Table5[rxn-no-enz]=Table5[[#This Row],[rxn-no-enz]]))&gt;1,"many","1")</f>
        <v>1</v>
      </c>
      <c r="I1846" t="str">
        <f>_xlfn.XLOOKUP(SUBSTITUTE(Table5[[#This Row],[r]],"'",""),Table6[rxn],Table6[rxn],"no")</f>
        <v>no</v>
      </c>
      <c r="J1846" t="str" cm="1">
        <f t="array" ref="J1846">_xlfn.XLOOKUP(Table5[[#This Row],[r]],"'"&amp;Table6[rxn]&amp;"'",Table6[expected kapp],"")</f>
        <v/>
      </c>
      <c r="L1846" t="s">
        <v>10198</v>
      </c>
      <c r="M1846">
        <v>24690.191200089299</v>
      </c>
      <c r="AE1846" s="1" t="s">
        <v>12267</v>
      </c>
      <c r="AF1846" s="1" t="s">
        <v>2778</v>
      </c>
      <c r="AG1846" s="9">
        <v>2.7668950999999999E-11</v>
      </c>
      <c r="AH1846" s="1" t="str">
        <f>_xlfn.TEXTAFTER(Table9[[#This Row],[rxn]],"-",-1)</f>
        <v>rt1414_gm</v>
      </c>
      <c r="AI1846" s="1" t="e">
        <f>_xlfn.TEXTAFTER(_xlfn.TEXTBEFORE(Table9[[#This Row],[rxn]],"-"&amp;Table9[[#This Row],[enz]]),"RXN-")</f>
        <v>#N/A</v>
      </c>
      <c r="AJ1846" s="1" t="str">
        <f>_xlfn.TEXTBEFORE(Table9[[#This Row],[rxn]],"_",-1)</f>
        <v>PROWASTE-rt1414</v>
      </c>
    </row>
    <row r="1847" spans="1:36" ht="17" hidden="1" x14ac:dyDescent="0.25">
      <c r="A1847" t="s">
        <v>10386</v>
      </c>
      <c r="B1847" t="str">
        <f>_xlfn.TEXTAFTER(Table5[[#This Row],[r]],"-",-1)</f>
        <v>rt4453'</v>
      </c>
      <c r="C1847" t="str">
        <f>_xlfn.TEXTAFTER(_xlfn.TEXTBEFORE(Table5[[#This Row],[r]],"-"&amp;Table5[[#This Row],[enz]]),"'RXN-")</f>
        <v>PHEN2MOXy_c_FWD</v>
      </c>
      <c r="D1847">
        <v>11171.708534568001</v>
      </c>
      <c r="E1847">
        <f>_xlfn.XLOOKUP(Table5[[#This Row],[r]],Table3[r],Table3[kapp],"")</f>
        <v>8988.1774343278394</v>
      </c>
      <c r="F1847">
        <f>Table5[[#This Row],[kapp]]-Table5[[#This Row],[old]]</f>
        <v>2183.5311002401613</v>
      </c>
      <c r="G1847" t="str" cm="1">
        <f t="array" ref="G1847">IF(ROWS(_xlfn._xlws.FILTER(Table5[r],Table5[enz]=Table5[[#This Row],[enz]]))&gt;1,"many","1")</f>
        <v>1</v>
      </c>
      <c r="H1847" t="str" cm="1">
        <f t="array" ref="H1847">IF(ROWS(_xlfn._xlws.FILTER(Table5[r],Table5[rxn-no-enz]=Table5[[#This Row],[rxn-no-enz]]))&gt;1,"many","1")</f>
        <v>many</v>
      </c>
      <c r="I1847" t="str">
        <f>_xlfn.XLOOKUP(SUBSTITUTE(Table5[[#This Row],[r]],"'",""),Table6[rxn],Table6[rxn],"no")</f>
        <v>no</v>
      </c>
      <c r="J1847" t="str" cm="1">
        <f t="array" ref="J1847">_xlfn.XLOOKUP(Table5[[#This Row],[r]],"'"&amp;Table6[rxn]&amp;"'",Table6[expected kapp],"")</f>
        <v/>
      </c>
      <c r="L1847" t="s">
        <v>10199</v>
      </c>
      <c r="M1847">
        <v>8988.1774343278394</v>
      </c>
      <c r="AE1847" s="1" t="s">
        <v>12268</v>
      </c>
      <c r="AF1847" s="1" t="s">
        <v>2778</v>
      </c>
      <c r="AG1847" s="9">
        <v>5.5843121900000002E-10</v>
      </c>
      <c r="AH1847" s="1" t="str">
        <f>_xlfn.TEXTAFTER(Table9[[#This Row],[rxn]],"-",-1)</f>
        <v>rt1432</v>
      </c>
      <c r="AI1847" s="1" t="e">
        <f>_xlfn.TEXTAFTER(_xlfn.TEXTBEFORE(Table9[[#This Row],[rxn]],"-"&amp;Table9[[#This Row],[enz]]),"RXN-")</f>
        <v>#N/A</v>
      </c>
      <c r="AJ1847" s="1" t="e">
        <f>_xlfn.TEXTBEFORE(Table9[[#This Row],[rxn]],"_",-1)</f>
        <v>#N/A</v>
      </c>
    </row>
    <row r="1848" spans="1:36" ht="17" hidden="1" x14ac:dyDescent="0.25">
      <c r="A1848" t="s">
        <v>10387</v>
      </c>
      <c r="B1848" t="str">
        <f>_xlfn.TEXTAFTER(Table5[[#This Row],[r]],"-",-1)</f>
        <v>rt4454'</v>
      </c>
      <c r="C1848" t="str">
        <f>_xlfn.TEXTAFTER(_xlfn.TEXTBEFORE(Table5[[#This Row],[r]],"-"&amp;Table5[[#This Row],[enz]]),"'RXN-")</f>
        <v>PHEN2MOXy_c_FWD</v>
      </c>
      <c r="D1848">
        <v>11171.708534568001</v>
      </c>
      <c r="E1848">
        <f>_xlfn.XLOOKUP(Table5[[#This Row],[r]],Table3[r],Table3[kapp],"")</f>
        <v>8988.1774343278394</v>
      </c>
      <c r="F1848">
        <f>Table5[[#This Row],[kapp]]-Table5[[#This Row],[old]]</f>
        <v>2183.5311002401613</v>
      </c>
      <c r="G1848" t="str" cm="1">
        <f t="array" ref="G1848">IF(ROWS(_xlfn._xlws.FILTER(Table5[r],Table5[enz]=Table5[[#This Row],[enz]]))&gt;1,"many","1")</f>
        <v>1</v>
      </c>
      <c r="H1848" t="str" cm="1">
        <f t="array" ref="H1848">IF(ROWS(_xlfn._xlws.FILTER(Table5[r],Table5[rxn-no-enz]=Table5[[#This Row],[rxn-no-enz]]))&gt;1,"many","1")</f>
        <v>many</v>
      </c>
      <c r="I1848" t="str">
        <f>_xlfn.XLOOKUP(SUBSTITUTE(Table5[[#This Row],[r]],"'",""),Table6[rxn],Table6[rxn],"no")</f>
        <v>no</v>
      </c>
      <c r="J1848" t="str" cm="1">
        <f t="array" ref="J1848">_xlfn.XLOOKUP(Table5[[#This Row],[r]],"'"&amp;Table6[rxn]&amp;"'",Table6[expected kapp],"")</f>
        <v/>
      </c>
      <c r="L1848" t="s">
        <v>10200</v>
      </c>
      <c r="M1848">
        <v>24690.191200089299</v>
      </c>
      <c r="AE1848" s="1" t="s">
        <v>12269</v>
      </c>
      <c r="AF1848" s="1" t="s">
        <v>2778</v>
      </c>
      <c r="AG1848" s="9">
        <v>3.5268858999999999E-11</v>
      </c>
      <c r="AH1848" s="1" t="str">
        <f>_xlfn.TEXTAFTER(Table9[[#This Row],[rxn]],"-",-1)</f>
        <v>rt1437</v>
      </c>
      <c r="AI1848" s="1" t="e">
        <f>_xlfn.TEXTAFTER(_xlfn.TEXTBEFORE(Table9[[#This Row],[rxn]],"-"&amp;Table9[[#This Row],[enz]]),"RXN-")</f>
        <v>#N/A</v>
      </c>
      <c r="AJ1848" s="1" t="e">
        <f>_xlfn.TEXTBEFORE(Table9[[#This Row],[rxn]],"_",-1)</f>
        <v>#N/A</v>
      </c>
    </row>
    <row r="1849" spans="1:36" ht="17" hidden="1" x14ac:dyDescent="0.25">
      <c r="A1849" t="s">
        <v>10388</v>
      </c>
      <c r="B1849" t="str">
        <f>_xlfn.TEXTAFTER(Table5[[#This Row],[r]],"-",-1)</f>
        <v>rt4555'</v>
      </c>
      <c r="C1849" t="str">
        <f>_xlfn.TEXTAFTER(_xlfn.TEXTBEFORE(Table5[[#This Row],[r]],"-"&amp;Table5[[#This Row],[enz]]),"'RXN-")</f>
        <v>PHEN2MOXy_c_FWD</v>
      </c>
      <c r="D1849">
        <v>11171.708534568001</v>
      </c>
      <c r="E1849">
        <f>_xlfn.XLOOKUP(Table5[[#This Row],[r]],Table3[r],Table3[kapp],"")</f>
        <v>8988.1774343278394</v>
      </c>
      <c r="F1849">
        <f>Table5[[#This Row],[kapp]]-Table5[[#This Row],[old]]</f>
        <v>2183.5311002401613</v>
      </c>
      <c r="G1849" t="str" cm="1">
        <f t="array" ref="G1849">IF(ROWS(_xlfn._xlws.FILTER(Table5[r],Table5[enz]=Table5[[#This Row],[enz]]))&gt;1,"many","1")</f>
        <v>1</v>
      </c>
      <c r="H1849" t="str" cm="1">
        <f t="array" ref="H1849">IF(ROWS(_xlfn._xlws.FILTER(Table5[r],Table5[rxn-no-enz]=Table5[[#This Row],[rxn-no-enz]]))&gt;1,"many","1")</f>
        <v>many</v>
      </c>
      <c r="I1849" t="str">
        <f>_xlfn.XLOOKUP(SUBSTITUTE(Table5[[#This Row],[r]],"'",""),Table6[rxn],Table6[rxn],"no")</f>
        <v>no</v>
      </c>
      <c r="J1849" t="str" cm="1">
        <f t="array" ref="J1849">_xlfn.XLOOKUP(Table5[[#This Row],[r]],"'"&amp;Table6[rxn]&amp;"'",Table6[expected kapp],"")</f>
        <v/>
      </c>
      <c r="L1849" t="s">
        <v>10201</v>
      </c>
      <c r="M1849">
        <v>8988.1774343278394</v>
      </c>
      <c r="AE1849" s="1" t="s">
        <v>12270</v>
      </c>
      <c r="AF1849" s="1" t="s">
        <v>2778</v>
      </c>
      <c r="AG1849" s="9">
        <v>4.0628818999999899E-11</v>
      </c>
      <c r="AH1849" s="1" t="str">
        <f>_xlfn.TEXTAFTER(Table9[[#This Row],[rxn]],"-",-1)</f>
        <v>rt1454</v>
      </c>
      <c r="AI1849" s="1" t="e">
        <f>_xlfn.TEXTAFTER(_xlfn.TEXTBEFORE(Table9[[#This Row],[rxn]],"-"&amp;Table9[[#This Row],[enz]]),"RXN-")</f>
        <v>#N/A</v>
      </c>
      <c r="AJ1849" s="1" t="e">
        <f>_xlfn.TEXTBEFORE(Table9[[#This Row],[rxn]],"_",-1)</f>
        <v>#N/A</v>
      </c>
    </row>
    <row r="1850" spans="1:36" ht="17" hidden="1" x14ac:dyDescent="0.25">
      <c r="A1850" t="s">
        <v>10389</v>
      </c>
      <c r="B1850" t="str">
        <f>_xlfn.TEXTAFTER(Table5[[#This Row],[r]],"-",-1)</f>
        <v>rt1784_c'</v>
      </c>
      <c r="C1850" t="str">
        <f>_xlfn.TEXTAFTER(_xlfn.TEXTBEFORE(Table5[[#This Row],[r]],"-"&amp;Table5[[#This Row],[enz]]),"'RXN-")</f>
        <v>PHETA1_c_FWD</v>
      </c>
      <c r="D1850">
        <v>11171.708534568001</v>
      </c>
      <c r="E1850">
        <f>_xlfn.XLOOKUP(Table5[[#This Row],[r]],Table3[r],Table3[kapp],"")</f>
        <v>8988.1774343278394</v>
      </c>
      <c r="F1850">
        <f>Table5[[#This Row],[kapp]]-Table5[[#This Row],[old]]</f>
        <v>2183.5311002401613</v>
      </c>
      <c r="G1850" t="str" cm="1">
        <f t="array" ref="G1850">IF(ROWS(_xlfn._xlws.FILTER(Table5[r],Table5[enz]=Table5[[#This Row],[enz]]))&gt;1,"many","1")</f>
        <v>many</v>
      </c>
      <c r="H1850" t="str" cm="1">
        <f t="array" ref="H1850">IF(ROWS(_xlfn._xlws.FILTER(Table5[r],Table5[rxn-no-enz]=Table5[[#This Row],[rxn-no-enz]]))&gt;1,"many","1")</f>
        <v>many</v>
      </c>
      <c r="I1850" t="str">
        <f>_xlfn.XLOOKUP(SUBSTITUTE(Table5[[#This Row],[r]],"'",""),Table6[rxn],Table6[rxn],"no")</f>
        <v>no</v>
      </c>
      <c r="J1850" t="str" cm="1">
        <f t="array" ref="J1850">_xlfn.XLOOKUP(Table5[[#This Row],[r]],"'"&amp;Table6[rxn]&amp;"'",Table6[expected kapp],"")</f>
        <v/>
      </c>
      <c r="L1850" t="s">
        <v>10202</v>
      </c>
      <c r="M1850">
        <v>8988.1774343278394</v>
      </c>
      <c r="AE1850" s="1" t="s">
        <v>12271</v>
      </c>
      <c r="AF1850" s="1" t="s">
        <v>2778</v>
      </c>
      <c r="AG1850" s="9">
        <v>2.5826146549999899E-9</v>
      </c>
      <c r="AH1850" s="1" t="str">
        <f>_xlfn.TEXTAFTER(Table9[[#This Row],[rxn]],"-",-1)</f>
        <v>rt1457</v>
      </c>
      <c r="AI1850" s="1" t="e">
        <f>_xlfn.TEXTAFTER(_xlfn.TEXTBEFORE(Table9[[#This Row],[rxn]],"-"&amp;Table9[[#This Row],[enz]]),"RXN-")</f>
        <v>#N/A</v>
      </c>
      <c r="AJ1850" s="1" t="e">
        <f>_xlfn.TEXTBEFORE(Table9[[#This Row],[rxn]],"_",-1)</f>
        <v>#N/A</v>
      </c>
    </row>
    <row r="1851" spans="1:36" ht="17" hidden="1" x14ac:dyDescent="0.25">
      <c r="A1851" t="s">
        <v>10390</v>
      </c>
      <c r="B1851" t="str">
        <f>_xlfn.TEXTAFTER(Table5[[#This Row],[r]],"-",-1)</f>
        <v>rt1784_c'</v>
      </c>
      <c r="C1851" t="str">
        <f>_xlfn.TEXTAFTER(_xlfn.TEXTBEFORE(Table5[[#This Row],[r]],"-"&amp;Table5[[#This Row],[enz]]),"'RXN-")</f>
        <v>PHETA1_c_REV</v>
      </c>
      <c r="D1851">
        <v>11171.708534568001</v>
      </c>
      <c r="E1851">
        <f>_xlfn.XLOOKUP(Table5[[#This Row],[r]],Table3[r],Table3[kapp],"")</f>
        <v>8988.1774343278394</v>
      </c>
      <c r="F1851">
        <f>Table5[[#This Row],[kapp]]-Table5[[#This Row],[old]]</f>
        <v>2183.5311002401613</v>
      </c>
      <c r="G1851" t="str" cm="1">
        <f t="array" ref="G1851">IF(ROWS(_xlfn._xlws.FILTER(Table5[r],Table5[enz]=Table5[[#This Row],[enz]]))&gt;1,"many","1")</f>
        <v>many</v>
      </c>
      <c r="H1851" t="str" cm="1">
        <f t="array" ref="H1851">IF(ROWS(_xlfn._xlws.FILTER(Table5[r],Table5[rxn-no-enz]=Table5[[#This Row],[rxn-no-enz]]))&gt;1,"many","1")</f>
        <v>many</v>
      </c>
      <c r="I1851" t="str">
        <f>_xlfn.XLOOKUP(SUBSTITUTE(Table5[[#This Row],[r]],"'",""),Table6[rxn],Table6[rxn],"no")</f>
        <v>no</v>
      </c>
      <c r="J1851" t="str" cm="1">
        <f t="array" ref="J1851">_xlfn.XLOOKUP(Table5[[#This Row],[r]],"'"&amp;Table6[rxn]&amp;"'",Table6[expected kapp],"")</f>
        <v/>
      </c>
      <c r="L1851" t="s">
        <v>10203</v>
      </c>
      <c r="M1851">
        <v>8988.1774343278394</v>
      </c>
      <c r="AE1851" s="1" t="s">
        <v>12272</v>
      </c>
      <c r="AF1851" s="1" t="s">
        <v>2778</v>
      </c>
      <c r="AG1851" s="9">
        <v>3.7828833999999999E-11</v>
      </c>
      <c r="AH1851" s="1" t="str">
        <f>_xlfn.TEXTAFTER(Table9[[#This Row],[rxn]],"-",-1)</f>
        <v>rt1470</v>
      </c>
      <c r="AI1851" s="1" t="e">
        <f>_xlfn.TEXTAFTER(_xlfn.TEXTBEFORE(Table9[[#This Row],[rxn]],"-"&amp;Table9[[#This Row],[enz]]),"RXN-")</f>
        <v>#N/A</v>
      </c>
      <c r="AJ1851" s="1" t="e">
        <f>_xlfn.TEXTBEFORE(Table9[[#This Row],[rxn]],"_",-1)</f>
        <v>#N/A</v>
      </c>
    </row>
    <row r="1852" spans="1:36" ht="17" hidden="1" x14ac:dyDescent="0.25">
      <c r="A1852" t="s">
        <v>10391</v>
      </c>
      <c r="B1852" t="str">
        <f>_xlfn.TEXTAFTER(Table5[[#This Row],[r]],"-",-1)</f>
        <v>rt7471'</v>
      </c>
      <c r="C1852" t="str">
        <f>_xlfn.TEXTAFTER(_xlfn.TEXTBEFORE(Table5[[#This Row],[r]],"-"&amp;Table5[[#This Row],[enz]]),"'RXN-")</f>
        <v>PHETA1_c_FWD</v>
      </c>
      <c r="D1852">
        <v>11171.708534568001</v>
      </c>
      <c r="E1852">
        <f>_xlfn.XLOOKUP(Table5[[#This Row],[r]],Table3[r],Table3[kapp],"")</f>
        <v>8988.1774343278394</v>
      </c>
      <c r="F1852">
        <f>Table5[[#This Row],[kapp]]-Table5[[#This Row],[old]]</f>
        <v>2183.5311002401613</v>
      </c>
      <c r="G1852" t="str" cm="1">
        <f t="array" ref="G1852">IF(ROWS(_xlfn._xlws.FILTER(Table5[r],Table5[enz]=Table5[[#This Row],[enz]]))&gt;1,"many","1")</f>
        <v>many</v>
      </c>
      <c r="H1852" t="str" cm="1">
        <f t="array" ref="H1852">IF(ROWS(_xlfn._xlws.FILTER(Table5[r],Table5[rxn-no-enz]=Table5[[#This Row],[rxn-no-enz]]))&gt;1,"many","1")</f>
        <v>many</v>
      </c>
      <c r="I1852" t="str">
        <f>_xlfn.XLOOKUP(SUBSTITUTE(Table5[[#This Row],[r]],"'",""),Table6[rxn],Table6[rxn],"no")</f>
        <v>no</v>
      </c>
      <c r="J1852" t="str" cm="1">
        <f t="array" ref="J1852">_xlfn.XLOOKUP(Table5[[#This Row],[r]],"'"&amp;Table6[rxn]&amp;"'",Table6[expected kapp],"")</f>
        <v/>
      </c>
      <c r="L1852" t="s">
        <v>10204</v>
      </c>
      <c r="M1852">
        <v>8988.1774343278394</v>
      </c>
      <c r="AE1852" s="1" t="s">
        <v>12273</v>
      </c>
      <c r="AF1852" s="1" t="s">
        <v>2778</v>
      </c>
      <c r="AG1852" s="9">
        <v>7.5905894999999898E-11</v>
      </c>
      <c r="AH1852" s="1" t="str">
        <f>_xlfn.TEXTAFTER(Table9[[#This Row],[rxn]],"-",-1)</f>
        <v>rt1487</v>
      </c>
      <c r="AI1852" s="1" t="e">
        <f>_xlfn.TEXTAFTER(_xlfn.TEXTBEFORE(Table9[[#This Row],[rxn]],"-"&amp;Table9[[#This Row],[enz]]),"RXN-")</f>
        <v>#N/A</v>
      </c>
      <c r="AJ1852" s="1" t="e">
        <f>_xlfn.TEXTBEFORE(Table9[[#This Row],[rxn]],"_",-1)</f>
        <v>#N/A</v>
      </c>
    </row>
    <row r="1853" spans="1:36" ht="17" hidden="1" x14ac:dyDescent="0.25">
      <c r="A1853" t="s">
        <v>10392</v>
      </c>
      <c r="B1853" t="str">
        <f>_xlfn.TEXTAFTER(Table5[[#This Row],[r]],"-",-1)</f>
        <v>rt7471'</v>
      </c>
      <c r="C1853" t="str">
        <f>_xlfn.TEXTAFTER(_xlfn.TEXTBEFORE(Table5[[#This Row],[r]],"-"&amp;Table5[[#This Row],[enz]]),"'RXN-")</f>
        <v>PHETA1_c_REV</v>
      </c>
      <c r="D1853">
        <v>11171.708534568001</v>
      </c>
      <c r="E1853">
        <f>_xlfn.XLOOKUP(Table5[[#This Row],[r]],Table3[r],Table3[kapp],"")</f>
        <v>8988.1774343278394</v>
      </c>
      <c r="F1853">
        <f>Table5[[#This Row],[kapp]]-Table5[[#This Row],[old]]</f>
        <v>2183.5311002401613</v>
      </c>
      <c r="G1853" t="str" cm="1">
        <f t="array" ref="G1853">IF(ROWS(_xlfn._xlws.FILTER(Table5[r],Table5[enz]=Table5[[#This Row],[enz]]))&gt;1,"many","1")</f>
        <v>many</v>
      </c>
      <c r="H1853" t="str" cm="1">
        <f t="array" ref="H1853">IF(ROWS(_xlfn._xlws.FILTER(Table5[r],Table5[rxn-no-enz]=Table5[[#This Row],[rxn-no-enz]]))&gt;1,"many","1")</f>
        <v>many</v>
      </c>
      <c r="I1853" t="str">
        <f>_xlfn.XLOOKUP(SUBSTITUTE(Table5[[#This Row],[r]],"'",""),Table6[rxn],Table6[rxn],"no")</f>
        <v>no</v>
      </c>
      <c r="J1853" t="str" cm="1">
        <f t="array" ref="J1853">_xlfn.XLOOKUP(Table5[[#This Row],[r]],"'"&amp;Table6[rxn]&amp;"'",Table6[expected kapp],"")</f>
        <v/>
      </c>
      <c r="L1853" t="s">
        <v>8515</v>
      </c>
      <c r="M1853">
        <v>33035.961779061501</v>
      </c>
      <c r="AE1853" s="1" t="s">
        <v>12274</v>
      </c>
      <c r="AF1853" s="1" t="s">
        <v>2778</v>
      </c>
      <c r="AG1853" s="9">
        <v>2.32304311E-10</v>
      </c>
      <c r="AH1853" s="1" t="str">
        <f>_xlfn.TEXTAFTER(Table9[[#This Row],[rxn]],"-",-1)</f>
        <v>rt1488</v>
      </c>
      <c r="AI1853" s="1" t="e">
        <f>_xlfn.TEXTAFTER(_xlfn.TEXTBEFORE(Table9[[#This Row],[rxn]],"-"&amp;Table9[[#This Row],[enz]]),"RXN-")</f>
        <v>#N/A</v>
      </c>
      <c r="AJ1853" s="1" t="e">
        <f>_xlfn.TEXTBEFORE(Table9[[#This Row],[rxn]],"_",-1)</f>
        <v>#N/A</v>
      </c>
    </row>
    <row r="1854" spans="1:36" ht="17" x14ac:dyDescent="0.25">
      <c r="A1854" t="s">
        <v>10393</v>
      </c>
      <c r="B1854" t="str">
        <f>_xlfn.TEXTAFTER(Table5[[#This Row],[r]],"-",-1)</f>
        <v>rt7697'</v>
      </c>
      <c r="C1854" t="str">
        <f>_xlfn.TEXTAFTER(_xlfn.TEXTBEFORE(Table5[[#This Row],[r]],"-"&amp;Table5[[#This Row],[enz]]),"'RXN-")</f>
        <v>PHETA1_c_FWD</v>
      </c>
      <c r="D1854">
        <v>11171.708534568001</v>
      </c>
      <c r="E1854">
        <f>_xlfn.XLOOKUP(Table5[[#This Row],[r]],Table3[r],Table3[kapp],"")</f>
        <v>8988.1774343278394</v>
      </c>
      <c r="F1854">
        <f>Table5[[#This Row],[kapp]]-Table5[[#This Row],[old]]</f>
        <v>2183.5311002401613</v>
      </c>
      <c r="G1854" t="str" cm="1">
        <f t="array" ref="G1854">IF(ROWS(_xlfn._xlws.FILTER(Table5[r],Table5[enz]=Table5[[#This Row],[enz]]))&gt;1,"many","1")</f>
        <v>many</v>
      </c>
      <c r="H1854" t="str" cm="1">
        <f t="array" ref="H1854">IF(ROWS(_xlfn._xlws.FILTER(Table5[r],Table5[rxn-no-enz]=Table5[[#This Row],[rxn-no-enz]]))&gt;1,"many","1")</f>
        <v>many</v>
      </c>
      <c r="I1854" t="str">
        <f>_xlfn.XLOOKUP(SUBSTITUTE(Table5[[#This Row],[r]],"'",""),Table6[rxn],Table6[rxn],"no")</f>
        <v>no</v>
      </c>
      <c r="J1854" t="str" cm="1">
        <f t="array" ref="J1854">_xlfn.XLOOKUP(Table5[[#This Row],[r]],"'"&amp;Table6[rxn]&amp;"'",Table6[expected kapp],"")</f>
        <v/>
      </c>
      <c r="L1854" t="s">
        <v>10205</v>
      </c>
      <c r="M1854">
        <v>8988.1774343278394</v>
      </c>
      <c r="AE1854" s="1" t="s">
        <v>12275</v>
      </c>
      <c r="AF1854" s="1" t="s">
        <v>2778</v>
      </c>
      <c r="AG1854" s="9">
        <v>6.4729230199999901E-10</v>
      </c>
      <c r="AH1854" s="1" t="str">
        <f>_xlfn.TEXTAFTER(Table9[[#This Row],[rxn]],"-",-1)</f>
        <v>rt1518_c</v>
      </c>
      <c r="AI1854" s="1" t="e">
        <f>_xlfn.TEXTAFTER(_xlfn.TEXTBEFORE(Table9[[#This Row],[rxn]],"-"&amp;Table9[[#This Row],[enz]]),"RXN-")</f>
        <v>#N/A</v>
      </c>
      <c r="AJ1854" s="1" t="str">
        <f>_xlfn.TEXTBEFORE(Table9[[#This Row],[rxn]],"_",-1)</f>
        <v>PROWASTE-rt1518</v>
      </c>
    </row>
    <row r="1855" spans="1:36" ht="17" hidden="1" x14ac:dyDescent="0.25">
      <c r="A1855" t="s">
        <v>10394</v>
      </c>
      <c r="B1855" t="str">
        <f>_xlfn.TEXTAFTER(Table5[[#This Row],[r]],"-",-1)</f>
        <v>rt5562_m'</v>
      </c>
      <c r="C1855" t="str">
        <f>_xlfn.TEXTAFTER(_xlfn.TEXTBEFORE(Table5[[#This Row],[r]],"-"&amp;Table5[[#This Row],[enz]]),"'RXN-")</f>
        <v>PHETA1_m_FWD</v>
      </c>
      <c r="D1855">
        <v>11171.708534568001</v>
      </c>
      <c r="E1855">
        <f>_xlfn.XLOOKUP(Table5[[#This Row],[r]],Table3[r],Table3[kapp],"")</f>
        <v>8988.1774343278394</v>
      </c>
      <c r="F1855">
        <f>Table5[[#This Row],[kapp]]-Table5[[#This Row],[old]]</f>
        <v>2183.5311002401613</v>
      </c>
      <c r="G1855" t="str" cm="1">
        <f t="array" ref="G1855">IF(ROWS(_xlfn._xlws.FILTER(Table5[r],Table5[enz]=Table5[[#This Row],[enz]]))&gt;1,"many","1")</f>
        <v>many</v>
      </c>
      <c r="H1855" t="str" cm="1">
        <f t="array" ref="H1855">IF(ROWS(_xlfn._xlws.FILTER(Table5[r],Table5[rxn-no-enz]=Table5[[#This Row],[rxn-no-enz]]))&gt;1,"many","1")</f>
        <v>1</v>
      </c>
      <c r="I1855" t="str">
        <f>_xlfn.XLOOKUP(SUBSTITUTE(Table5[[#This Row],[r]],"'",""),Table6[rxn],Table6[rxn],"no")</f>
        <v>no</v>
      </c>
      <c r="J1855" t="str" cm="1">
        <f t="array" ref="J1855">_xlfn.XLOOKUP(Table5[[#This Row],[r]],"'"&amp;Table6[rxn]&amp;"'",Table6[expected kapp],"")</f>
        <v/>
      </c>
      <c r="L1855" t="s">
        <v>10206</v>
      </c>
      <c r="M1855">
        <v>8988.1774343278394</v>
      </c>
      <c r="AE1855" s="1" t="s">
        <v>12276</v>
      </c>
      <c r="AF1855" s="1" t="s">
        <v>2778</v>
      </c>
      <c r="AG1855" s="9">
        <v>5.2815150000000003E-11</v>
      </c>
      <c r="AH1855" s="1" t="str">
        <f>_xlfn.TEXTAFTER(Table9[[#This Row],[rxn]],"-",-1)</f>
        <v>rt1519</v>
      </c>
      <c r="AI1855" s="1" t="e">
        <f>_xlfn.TEXTAFTER(_xlfn.TEXTBEFORE(Table9[[#This Row],[rxn]],"-"&amp;Table9[[#This Row],[enz]]),"RXN-")</f>
        <v>#N/A</v>
      </c>
      <c r="AJ1855" s="1" t="e">
        <f>_xlfn.TEXTBEFORE(Table9[[#This Row],[rxn]],"_",-1)</f>
        <v>#N/A</v>
      </c>
    </row>
    <row r="1856" spans="1:36" ht="17" hidden="1" x14ac:dyDescent="0.25">
      <c r="A1856" t="s">
        <v>10395</v>
      </c>
      <c r="B1856" t="str">
        <f>_xlfn.TEXTAFTER(Table5[[#This Row],[r]],"-",-1)</f>
        <v>rt5861'</v>
      </c>
      <c r="C1856" t="str">
        <f>_xlfn.TEXTAFTER(_xlfn.TEXTBEFORE(Table5[[#This Row],[r]],"-"&amp;Table5[[#This Row],[enz]]),"'RXN-")</f>
        <v>PHEtps_e_FWD</v>
      </c>
      <c r="D1856">
        <v>11171.708534568001</v>
      </c>
      <c r="E1856">
        <f>_xlfn.XLOOKUP(Table5[[#This Row],[r]],Table3[r],Table3[kapp],"")</f>
        <v>8988.1774343278394</v>
      </c>
      <c r="F1856">
        <f>Table5[[#This Row],[kapp]]-Table5[[#This Row],[old]]</f>
        <v>2183.5311002401613</v>
      </c>
      <c r="G1856" t="str" cm="1">
        <f t="array" ref="G1856">IF(ROWS(_xlfn._xlws.FILTER(Table5[r],Table5[enz]=Table5[[#This Row],[enz]]))&gt;1,"many","1")</f>
        <v>many</v>
      </c>
      <c r="H1856" t="str" cm="1">
        <f t="array" ref="H1856">IF(ROWS(_xlfn._xlws.FILTER(Table5[r],Table5[rxn-no-enz]=Table5[[#This Row],[rxn-no-enz]]))&gt;1,"many","1")</f>
        <v>1</v>
      </c>
      <c r="I1856" t="str">
        <f>_xlfn.XLOOKUP(SUBSTITUTE(Table5[[#This Row],[r]],"'",""),Table6[rxn],Table6[rxn],"no")</f>
        <v>no</v>
      </c>
      <c r="J1856" t="str" cm="1">
        <f t="array" ref="J1856">_xlfn.XLOOKUP(Table5[[#This Row],[r]],"'"&amp;Table6[rxn]&amp;"'",Table6[expected kapp],"")</f>
        <v/>
      </c>
      <c r="L1856" t="s">
        <v>10207</v>
      </c>
      <c r="M1856">
        <v>8988.1774343278394</v>
      </c>
      <c r="AE1856" s="1" t="s">
        <v>12277</v>
      </c>
      <c r="AF1856" s="1" t="s">
        <v>2778</v>
      </c>
      <c r="AG1856" s="9">
        <v>3.0127669599999899E-10</v>
      </c>
      <c r="AH1856" s="1" t="str">
        <f>_xlfn.TEXTAFTER(Table9[[#This Row],[rxn]],"-",-1)</f>
        <v>rt1520</v>
      </c>
      <c r="AI1856" s="1" t="e">
        <f>_xlfn.TEXTAFTER(_xlfn.TEXTBEFORE(Table9[[#This Row],[rxn]],"-"&amp;Table9[[#This Row],[enz]]),"RXN-")</f>
        <v>#N/A</v>
      </c>
      <c r="AJ1856" s="1" t="e">
        <f>_xlfn.TEXTBEFORE(Table9[[#This Row],[rxn]],"_",-1)</f>
        <v>#N/A</v>
      </c>
    </row>
    <row r="1857" spans="1:36" ht="17" hidden="1" x14ac:dyDescent="0.25">
      <c r="A1857" t="s">
        <v>10396</v>
      </c>
      <c r="B1857" t="str">
        <f>_xlfn.TEXTAFTER(Table5[[#This Row],[r]],"-",-1)</f>
        <v>rt5861'</v>
      </c>
      <c r="C1857" t="str">
        <f>_xlfn.TEXTAFTER(_xlfn.TEXTBEFORE(Table5[[#This Row],[r]],"-"&amp;Table5[[#This Row],[enz]]),"'RXN-")</f>
        <v>PHEtps_e_REV</v>
      </c>
      <c r="D1857">
        <v>11171.708534568001</v>
      </c>
      <c r="E1857">
        <f>_xlfn.XLOOKUP(Table5[[#This Row],[r]],Table3[r],Table3[kapp],"")</f>
        <v>8988.1774343278394</v>
      </c>
      <c r="F1857">
        <f>Table5[[#This Row],[kapp]]-Table5[[#This Row],[old]]</f>
        <v>2183.5311002401613</v>
      </c>
      <c r="G1857" t="str" cm="1">
        <f t="array" ref="G1857">IF(ROWS(_xlfn._xlws.FILTER(Table5[r],Table5[enz]=Table5[[#This Row],[enz]]))&gt;1,"many","1")</f>
        <v>many</v>
      </c>
      <c r="H1857" t="str" cm="1">
        <f t="array" ref="H1857">IF(ROWS(_xlfn._xlws.FILTER(Table5[r],Table5[rxn-no-enz]=Table5[[#This Row],[rxn-no-enz]]))&gt;1,"many","1")</f>
        <v>1</v>
      </c>
      <c r="I1857" t="str">
        <f>_xlfn.XLOOKUP(SUBSTITUTE(Table5[[#This Row],[r]],"'",""),Table6[rxn],Table6[rxn],"no")</f>
        <v>no</v>
      </c>
      <c r="J1857" t="str" cm="1">
        <f t="array" ref="J1857">_xlfn.XLOOKUP(Table5[[#This Row],[r]],"'"&amp;Table6[rxn]&amp;"'",Table6[expected kapp],"")</f>
        <v/>
      </c>
      <c r="L1857" t="s">
        <v>10208</v>
      </c>
      <c r="M1857">
        <v>8988.1774343278394</v>
      </c>
      <c r="AE1857" s="1" t="s">
        <v>12278</v>
      </c>
      <c r="AF1857" s="1" t="s">
        <v>2778</v>
      </c>
      <c r="AG1857" s="9">
        <v>1.9349901000000001E-11</v>
      </c>
      <c r="AH1857" s="1" t="str">
        <f>_xlfn.TEXTAFTER(Table9[[#This Row],[rxn]],"-",-1)</f>
        <v>rt1532</v>
      </c>
      <c r="AI1857" s="1" t="e">
        <f>_xlfn.TEXTAFTER(_xlfn.TEXTBEFORE(Table9[[#This Row],[rxn]],"-"&amp;Table9[[#This Row],[enz]]),"RXN-")</f>
        <v>#N/A</v>
      </c>
      <c r="AJ1857" s="1" t="e">
        <f>_xlfn.TEXTBEFORE(Table9[[#This Row],[rxn]],"_",-1)</f>
        <v>#N/A</v>
      </c>
    </row>
    <row r="1858" spans="1:36" ht="17" hidden="1" x14ac:dyDescent="0.25">
      <c r="A1858" t="s">
        <v>10397</v>
      </c>
      <c r="B1858" t="str">
        <f>_xlfn.TEXTAFTER(Table5[[#This Row],[r]],"-",-1)</f>
        <v>rt5030'</v>
      </c>
      <c r="C1858" t="str">
        <f>_xlfn.TEXTAFTER(_xlfn.TEXTBEFORE(Table5[[#This Row],[r]],"-"&amp;Table5[[#This Row],[enz]]),"'RXN-")</f>
        <v>PHETRS_m_FWD</v>
      </c>
      <c r="D1858">
        <v>11171.708534568001</v>
      </c>
      <c r="E1858">
        <f>_xlfn.XLOOKUP(Table5[[#This Row],[r]],Table3[r],Table3[kapp],"")</f>
        <v>8988.1774343278394</v>
      </c>
      <c r="F1858">
        <f>Table5[[#This Row],[kapp]]-Table5[[#This Row],[old]]</f>
        <v>2183.5311002401613</v>
      </c>
      <c r="G1858" t="str" cm="1">
        <f t="array" ref="G1858">IF(ROWS(_xlfn._xlws.FILTER(Table5[r],Table5[enz]=Table5[[#This Row],[enz]]))&gt;1,"many","1")</f>
        <v>1</v>
      </c>
      <c r="H1858" t="str" cm="1">
        <f t="array" ref="H1858">IF(ROWS(_xlfn._xlws.FILTER(Table5[r],Table5[rxn-no-enz]=Table5[[#This Row],[rxn-no-enz]]))&gt;1,"many","1")</f>
        <v>1</v>
      </c>
      <c r="I1858" t="str">
        <f>_xlfn.XLOOKUP(SUBSTITUTE(Table5[[#This Row],[r]],"'",""),Table6[rxn],Table6[rxn],"no")</f>
        <v>no</v>
      </c>
      <c r="J1858" t="str" cm="1">
        <f t="array" ref="J1858">_xlfn.XLOOKUP(Table5[[#This Row],[r]],"'"&amp;Table6[rxn]&amp;"'",Table6[expected kapp],"")</f>
        <v/>
      </c>
      <c r="L1858" t="s">
        <v>10209</v>
      </c>
      <c r="M1858">
        <v>8988.1774343278394</v>
      </c>
      <c r="AE1858" s="1" t="s">
        <v>12279</v>
      </c>
      <c r="AF1858" s="1" t="s">
        <v>2778</v>
      </c>
      <c r="AG1858" s="9">
        <v>3.4038917120000002E-9</v>
      </c>
      <c r="AH1858" s="1" t="str">
        <f>_xlfn.TEXTAFTER(Table9[[#This Row],[rxn]],"-",-1)</f>
        <v>rt1542</v>
      </c>
      <c r="AI1858" s="1" t="e">
        <f>_xlfn.TEXTAFTER(_xlfn.TEXTBEFORE(Table9[[#This Row],[rxn]],"-"&amp;Table9[[#This Row],[enz]]),"RXN-")</f>
        <v>#N/A</v>
      </c>
      <c r="AJ1858" s="1" t="e">
        <f>_xlfn.TEXTBEFORE(Table9[[#This Row],[rxn]],"_",-1)</f>
        <v>#N/A</v>
      </c>
    </row>
    <row r="1859" spans="1:36" ht="17" hidden="1" x14ac:dyDescent="0.25">
      <c r="A1859" t="s">
        <v>10398</v>
      </c>
      <c r="B1859" t="str">
        <f>_xlfn.TEXTAFTER(Table5[[#This Row],[r]],"-",-1)</f>
        <v>rt0217'</v>
      </c>
      <c r="C1859" t="str">
        <f>_xlfn.TEXTAFTER(_xlfn.TEXTBEFORE(Table5[[#This Row],[r]],"-"&amp;Table5[[#This Row],[enz]]),"'RXN-")</f>
        <v>PHYTOED1_c_FWD</v>
      </c>
      <c r="D1859">
        <v>11171.708534568001</v>
      </c>
      <c r="E1859">
        <f>_xlfn.XLOOKUP(Table5[[#This Row],[r]],Table3[r],Table3[kapp],"")</f>
        <v>8988.1774343278394</v>
      </c>
      <c r="F1859">
        <f>Table5[[#This Row],[kapp]]-Table5[[#This Row],[old]]</f>
        <v>2183.5311002401613</v>
      </c>
      <c r="G1859" t="str" cm="1">
        <f t="array" ref="G1859">IF(ROWS(_xlfn._xlws.FILTER(Table5[r],Table5[enz]=Table5[[#This Row],[enz]]))&gt;1,"many","1")</f>
        <v>many</v>
      </c>
      <c r="H1859" t="str" cm="1">
        <f t="array" ref="H1859">IF(ROWS(_xlfn._xlws.FILTER(Table5[r],Table5[rxn-no-enz]=Table5[[#This Row],[rxn-no-enz]]))&gt;1,"many","1")</f>
        <v>1</v>
      </c>
      <c r="I1859" t="str">
        <f>_xlfn.XLOOKUP(SUBSTITUTE(Table5[[#This Row],[r]],"'",""),Table6[rxn],Table6[rxn],"no")</f>
        <v>no</v>
      </c>
      <c r="J1859" t="str" cm="1">
        <f t="array" ref="J1859">_xlfn.XLOOKUP(Table5[[#This Row],[r]],"'"&amp;Table6[rxn]&amp;"'",Table6[expected kapp],"")</f>
        <v/>
      </c>
      <c r="L1859" t="s">
        <v>10210</v>
      </c>
      <c r="M1859">
        <v>8988.1774343278394</v>
      </c>
      <c r="AE1859" s="1" t="s">
        <v>12280</v>
      </c>
      <c r="AF1859" s="1" t="s">
        <v>2778</v>
      </c>
      <c r="AG1859" s="9">
        <v>7.3855250000000002E-11</v>
      </c>
      <c r="AH1859" s="1" t="str">
        <f>_xlfn.TEXTAFTER(Table9[[#This Row],[rxn]],"-",-1)</f>
        <v>rt1544_e</v>
      </c>
      <c r="AI1859" s="1" t="e">
        <f>_xlfn.TEXTAFTER(_xlfn.TEXTBEFORE(Table9[[#This Row],[rxn]],"-"&amp;Table9[[#This Row],[enz]]),"RXN-")</f>
        <v>#N/A</v>
      </c>
      <c r="AJ1859" s="1" t="str">
        <f>_xlfn.TEXTBEFORE(Table9[[#This Row],[rxn]],"_",-1)</f>
        <v>PROWASTE-rt1544</v>
      </c>
    </row>
    <row r="1860" spans="1:36" ht="17" hidden="1" x14ac:dyDescent="0.25">
      <c r="A1860" t="s">
        <v>10399</v>
      </c>
      <c r="B1860" t="str">
        <f>_xlfn.TEXTAFTER(Table5[[#This Row],[r]],"-",-1)</f>
        <v>rt0217'</v>
      </c>
      <c r="C1860" t="str">
        <f>_xlfn.TEXTAFTER(_xlfn.TEXTBEFORE(Table5[[#This Row],[r]],"-"&amp;Table5[[#This Row],[enz]]),"'RXN-")</f>
        <v>PHYTOED2_c_FWD</v>
      </c>
      <c r="D1860">
        <v>11171.708534568001</v>
      </c>
      <c r="E1860">
        <f>_xlfn.XLOOKUP(Table5[[#This Row],[r]],Table3[r],Table3[kapp],"")</f>
        <v>8988.1774343278394</v>
      </c>
      <c r="F1860">
        <f>Table5[[#This Row],[kapp]]-Table5[[#This Row],[old]]</f>
        <v>2183.5311002401613</v>
      </c>
      <c r="G1860" t="str" cm="1">
        <f t="array" ref="G1860">IF(ROWS(_xlfn._xlws.FILTER(Table5[r],Table5[enz]=Table5[[#This Row],[enz]]))&gt;1,"many","1")</f>
        <v>many</v>
      </c>
      <c r="H1860" t="str" cm="1">
        <f t="array" ref="H1860">IF(ROWS(_xlfn._xlws.FILTER(Table5[r],Table5[rxn-no-enz]=Table5[[#This Row],[rxn-no-enz]]))&gt;1,"many","1")</f>
        <v>1</v>
      </c>
      <c r="I1860" t="str">
        <f>_xlfn.XLOOKUP(SUBSTITUTE(Table5[[#This Row],[r]],"'",""),Table6[rxn],Table6[rxn],"no")</f>
        <v>no</v>
      </c>
      <c r="J1860" t="str" cm="1">
        <f t="array" ref="J1860">_xlfn.XLOOKUP(Table5[[#This Row],[r]],"'"&amp;Table6[rxn]&amp;"'",Table6[expected kapp],"")</f>
        <v/>
      </c>
      <c r="L1860" t="s">
        <v>10211</v>
      </c>
      <c r="M1860">
        <v>8988.1774343278394</v>
      </c>
      <c r="AE1860" s="1" t="s">
        <v>12281</v>
      </c>
      <c r="AF1860" s="1" t="s">
        <v>2778</v>
      </c>
      <c r="AG1860" s="9">
        <v>7.4769431000000005E-11</v>
      </c>
      <c r="AH1860" s="1" t="str">
        <f>_xlfn.TEXTAFTER(Table9[[#This Row],[rxn]],"-",-1)</f>
        <v>rt1561</v>
      </c>
      <c r="AI1860" s="1" t="e">
        <f>_xlfn.TEXTAFTER(_xlfn.TEXTBEFORE(Table9[[#This Row],[rxn]],"-"&amp;Table9[[#This Row],[enz]]),"RXN-")</f>
        <v>#N/A</v>
      </c>
      <c r="AJ1860" s="1" t="e">
        <f>_xlfn.TEXTBEFORE(Table9[[#This Row],[rxn]],"_",-1)</f>
        <v>#N/A</v>
      </c>
    </row>
    <row r="1861" spans="1:36" ht="17" hidden="1" x14ac:dyDescent="0.25">
      <c r="A1861" t="s">
        <v>10400</v>
      </c>
      <c r="B1861" t="str">
        <f>_xlfn.TEXTAFTER(Table5[[#This Row],[r]],"-",-1)</f>
        <v>rt0217'</v>
      </c>
      <c r="C1861" t="str">
        <f>_xlfn.TEXTAFTER(_xlfn.TEXTBEFORE(Table5[[#This Row],[r]],"-"&amp;Table5[[#This Row],[enz]]),"'RXN-")</f>
        <v>PHYTOED3_c_FWD</v>
      </c>
      <c r="D1861">
        <v>11171.708534568001</v>
      </c>
      <c r="E1861">
        <f>_xlfn.XLOOKUP(Table5[[#This Row],[r]],Table3[r],Table3[kapp],"")</f>
        <v>8988.1774343278394</v>
      </c>
      <c r="F1861">
        <f>Table5[[#This Row],[kapp]]-Table5[[#This Row],[old]]</f>
        <v>2183.5311002401613</v>
      </c>
      <c r="G1861" t="str" cm="1">
        <f t="array" ref="G1861">IF(ROWS(_xlfn._xlws.FILTER(Table5[r],Table5[enz]=Table5[[#This Row],[enz]]))&gt;1,"many","1")</f>
        <v>many</v>
      </c>
      <c r="H1861" t="str" cm="1">
        <f t="array" ref="H1861">IF(ROWS(_xlfn._xlws.FILTER(Table5[r],Table5[rxn-no-enz]=Table5[[#This Row],[rxn-no-enz]]))&gt;1,"many","1")</f>
        <v>1</v>
      </c>
      <c r="I1861" t="str">
        <f>_xlfn.XLOOKUP(SUBSTITUTE(Table5[[#This Row],[r]],"'",""),Table6[rxn],Table6[rxn],"no")</f>
        <v>no</v>
      </c>
      <c r="J1861" t="str" cm="1">
        <f t="array" ref="J1861">_xlfn.XLOOKUP(Table5[[#This Row],[r]],"'"&amp;Table6[rxn]&amp;"'",Table6[expected kapp],"")</f>
        <v/>
      </c>
      <c r="L1861" t="s">
        <v>10212</v>
      </c>
      <c r="M1861">
        <v>8988.1774343278394</v>
      </c>
      <c r="AE1861" s="1" t="s">
        <v>12282</v>
      </c>
      <c r="AF1861" s="1" t="s">
        <v>2778</v>
      </c>
      <c r="AG1861" s="9">
        <v>2.1876134000000001E-11</v>
      </c>
      <c r="AH1861" s="1" t="str">
        <f>_xlfn.TEXTAFTER(Table9[[#This Row],[rxn]],"-",-1)</f>
        <v>rt1567</v>
      </c>
      <c r="AI1861" s="1" t="e">
        <f>_xlfn.TEXTAFTER(_xlfn.TEXTBEFORE(Table9[[#This Row],[rxn]],"-"&amp;Table9[[#This Row],[enz]]),"RXN-")</f>
        <v>#N/A</v>
      </c>
      <c r="AJ1861" s="1" t="e">
        <f>_xlfn.TEXTBEFORE(Table9[[#This Row],[rxn]],"_",-1)</f>
        <v>#N/A</v>
      </c>
    </row>
    <row r="1862" spans="1:36" ht="17" hidden="1" x14ac:dyDescent="0.25">
      <c r="A1862" t="s">
        <v>10401</v>
      </c>
      <c r="B1862" t="str">
        <f>_xlfn.TEXTAFTER(Table5[[#This Row],[r]],"-",-1)</f>
        <v>rt0217'</v>
      </c>
      <c r="C1862" t="str">
        <f>_xlfn.TEXTAFTER(_xlfn.TEXTBEFORE(Table5[[#This Row],[r]],"-"&amp;Table5[[#This Row],[enz]]),"'RXN-")</f>
        <v>PHYTOED4_c_FWD</v>
      </c>
      <c r="D1862">
        <v>11171.708534568001</v>
      </c>
      <c r="E1862">
        <f>_xlfn.XLOOKUP(Table5[[#This Row],[r]],Table3[r],Table3[kapp],"")</f>
        <v>8988.1774343278394</v>
      </c>
      <c r="F1862">
        <f>Table5[[#This Row],[kapp]]-Table5[[#This Row],[old]]</f>
        <v>2183.5311002401613</v>
      </c>
      <c r="G1862" t="str" cm="1">
        <f t="array" ref="G1862">IF(ROWS(_xlfn._xlws.FILTER(Table5[r],Table5[enz]=Table5[[#This Row],[enz]]))&gt;1,"many","1")</f>
        <v>many</v>
      </c>
      <c r="H1862" t="str" cm="1">
        <f t="array" ref="H1862">IF(ROWS(_xlfn._xlws.FILTER(Table5[r],Table5[rxn-no-enz]=Table5[[#This Row],[rxn-no-enz]]))&gt;1,"many","1")</f>
        <v>1</v>
      </c>
      <c r="I1862" t="str">
        <f>_xlfn.XLOOKUP(SUBSTITUTE(Table5[[#This Row],[r]],"'",""),Table6[rxn],Table6[rxn],"no")</f>
        <v>no</v>
      </c>
      <c r="J1862" t="str" cm="1">
        <f t="array" ref="J1862">_xlfn.XLOOKUP(Table5[[#This Row],[r]],"'"&amp;Table6[rxn]&amp;"'",Table6[expected kapp],"")</f>
        <v/>
      </c>
      <c r="L1862" t="s">
        <v>10213</v>
      </c>
      <c r="M1862">
        <v>8988.1774343278394</v>
      </c>
      <c r="AE1862" s="1" t="s">
        <v>12283</v>
      </c>
      <c r="AF1862" s="1" t="s">
        <v>2778</v>
      </c>
      <c r="AG1862" s="9">
        <v>3.2916120440000001E-9</v>
      </c>
      <c r="AH1862" s="1" t="str">
        <f>_xlfn.TEXTAFTER(Table9[[#This Row],[rxn]],"-",-1)</f>
        <v>rt1572</v>
      </c>
      <c r="AI1862" s="1" t="e">
        <f>_xlfn.TEXTAFTER(_xlfn.TEXTBEFORE(Table9[[#This Row],[rxn]],"-"&amp;Table9[[#This Row],[enz]]),"RXN-")</f>
        <v>#N/A</v>
      </c>
      <c r="AJ1862" s="1" t="e">
        <f>_xlfn.TEXTBEFORE(Table9[[#This Row],[rxn]],"_",-1)</f>
        <v>#N/A</v>
      </c>
    </row>
    <row r="1863" spans="1:36" ht="17" hidden="1" x14ac:dyDescent="0.25">
      <c r="A1863" t="s">
        <v>10402</v>
      </c>
      <c r="B1863" t="str">
        <f>_xlfn.TEXTAFTER(Table5[[#This Row],[r]],"-",-1)</f>
        <v>rt0217'</v>
      </c>
      <c r="C1863" t="str">
        <f>_xlfn.TEXTAFTER(_xlfn.TEXTBEFORE(Table5[[#This Row],[r]],"-"&amp;Table5[[#This Row],[enz]]),"'RXN-")</f>
        <v>PHYTOED5_c_FWD</v>
      </c>
      <c r="D1863">
        <v>11171.708534568001</v>
      </c>
      <c r="E1863">
        <f>_xlfn.XLOOKUP(Table5[[#This Row],[r]],Table3[r],Table3[kapp],"")</f>
        <v>8988.1774343278394</v>
      </c>
      <c r="F1863">
        <f>Table5[[#This Row],[kapp]]-Table5[[#This Row],[old]]</f>
        <v>2183.5311002401613</v>
      </c>
      <c r="G1863" t="str" cm="1">
        <f t="array" ref="G1863">IF(ROWS(_xlfn._xlws.FILTER(Table5[r],Table5[enz]=Table5[[#This Row],[enz]]))&gt;1,"many","1")</f>
        <v>many</v>
      </c>
      <c r="H1863" t="str" cm="1">
        <f t="array" ref="H1863">IF(ROWS(_xlfn._xlws.FILTER(Table5[r],Table5[rxn-no-enz]=Table5[[#This Row],[rxn-no-enz]]))&gt;1,"many","1")</f>
        <v>1</v>
      </c>
      <c r="I1863" t="str">
        <f>_xlfn.XLOOKUP(SUBSTITUTE(Table5[[#This Row],[r]],"'",""),Table6[rxn],Table6[rxn],"no")</f>
        <v>no</v>
      </c>
      <c r="J1863" t="str" cm="1">
        <f t="array" ref="J1863">_xlfn.XLOOKUP(Table5[[#This Row],[r]],"'"&amp;Table6[rxn]&amp;"'",Table6[expected kapp],"")</f>
        <v/>
      </c>
      <c r="L1863" t="s">
        <v>10214</v>
      </c>
      <c r="M1863">
        <v>8988.1774343278394</v>
      </c>
      <c r="AE1863" s="1" t="s">
        <v>12284</v>
      </c>
      <c r="AF1863" s="1" t="s">
        <v>2778</v>
      </c>
      <c r="AG1863" s="9">
        <v>1.7292800000000001E-12</v>
      </c>
      <c r="AH1863" s="1" t="str">
        <f>_xlfn.TEXTAFTER(Table9[[#This Row],[rxn]],"-",-1)</f>
        <v>rt1577</v>
      </c>
      <c r="AI1863" s="1" t="e">
        <f>_xlfn.TEXTAFTER(_xlfn.TEXTBEFORE(Table9[[#This Row],[rxn]],"-"&amp;Table9[[#This Row],[enz]]),"RXN-")</f>
        <v>#N/A</v>
      </c>
      <c r="AJ1863" s="1" t="e">
        <f>_xlfn.TEXTBEFORE(Table9[[#This Row],[rxn]],"_",-1)</f>
        <v>#N/A</v>
      </c>
    </row>
    <row r="1864" spans="1:36" ht="17" hidden="1" x14ac:dyDescent="0.25">
      <c r="A1864" t="s">
        <v>10403</v>
      </c>
      <c r="B1864" t="str">
        <f>_xlfn.TEXTAFTER(Table5[[#This Row],[r]],"-",-1)</f>
        <v>rt0221'</v>
      </c>
      <c r="C1864" t="str">
        <f>_xlfn.TEXTAFTER(_xlfn.TEXTBEFORE(Table5[[#This Row],[r]],"-"&amp;Table5[[#This Row],[enz]]),"'RXN-")</f>
        <v>PHYTOES_c_FWD</v>
      </c>
      <c r="D1864">
        <v>11171.708534568001</v>
      </c>
      <c r="E1864">
        <f>_xlfn.XLOOKUP(Table5[[#This Row],[r]],Table3[r],Table3[kapp],"")</f>
        <v>8988.1774343278394</v>
      </c>
      <c r="F1864">
        <f>Table5[[#This Row],[kapp]]-Table5[[#This Row],[old]]</f>
        <v>2183.5311002401613</v>
      </c>
      <c r="G1864" t="str" cm="1">
        <f t="array" ref="G1864">IF(ROWS(_xlfn._xlws.FILTER(Table5[r],Table5[enz]=Table5[[#This Row],[enz]]))&gt;1,"many","1")</f>
        <v>many</v>
      </c>
      <c r="H1864" t="str" cm="1">
        <f t="array" ref="H1864">IF(ROWS(_xlfn._xlws.FILTER(Table5[r],Table5[rxn-no-enz]=Table5[[#This Row],[rxn-no-enz]]))&gt;1,"many","1")</f>
        <v>many</v>
      </c>
      <c r="I1864" t="str">
        <f>_xlfn.XLOOKUP(SUBSTITUTE(Table5[[#This Row],[r]],"'",""),Table6[rxn],Table6[rxn],"no")</f>
        <v>no</v>
      </c>
      <c r="J1864" t="str" cm="1">
        <f t="array" ref="J1864">_xlfn.XLOOKUP(Table5[[#This Row],[r]],"'"&amp;Table6[rxn]&amp;"'",Table6[expected kapp],"")</f>
        <v/>
      </c>
      <c r="L1864" t="s">
        <v>10215</v>
      </c>
      <c r="M1864">
        <v>8988.1774343278394</v>
      </c>
      <c r="AE1864" s="1" t="s">
        <v>12285</v>
      </c>
      <c r="AF1864" s="1" t="s">
        <v>2778</v>
      </c>
      <c r="AG1864" s="9">
        <v>2.1232977239999998E-9</v>
      </c>
      <c r="AH1864" s="1" t="str">
        <f>_xlfn.TEXTAFTER(Table9[[#This Row],[rxn]],"-",-1)</f>
        <v>rt1591</v>
      </c>
      <c r="AI1864" s="1" t="e">
        <f>_xlfn.TEXTAFTER(_xlfn.TEXTBEFORE(Table9[[#This Row],[rxn]],"-"&amp;Table9[[#This Row],[enz]]),"RXN-")</f>
        <v>#N/A</v>
      </c>
      <c r="AJ1864" s="1" t="e">
        <f>_xlfn.TEXTBEFORE(Table9[[#This Row],[rxn]],"_",-1)</f>
        <v>#N/A</v>
      </c>
    </row>
    <row r="1865" spans="1:36" ht="17" hidden="1" x14ac:dyDescent="0.25">
      <c r="A1865" t="s">
        <v>10404</v>
      </c>
      <c r="B1865" t="str">
        <f>_xlfn.TEXTAFTER(Table5[[#This Row],[r]],"-",-1)</f>
        <v>rt0221'</v>
      </c>
      <c r="C1865" t="str">
        <f>_xlfn.TEXTAFTER(_xlfn.TEXTBEFORE(Table5[[#This Row],[r]],"-"&amp;Table5[[#This Row],[enz]]),"'RXN-")</f>
        <v>PHYTOES_c_REV</v>
      </c>
      <c r="D1865">
        <v>11171.708534568001</v>
      </c>
      <c r="E1865">
        <f>_xlfn.XLOOKUP(Table5[[#This Row],[r]],Table3[r],Table3[kapp],"")</f>
        <v>8988.1774343278394</v>
      </c>
      <c r="F1865">
        <f>Table5[[#This Row],[kapp]]-Table5[[#This Row],[old]]</f>
        <v>2183.5311002401613</v>
      </c>
      <c r="G1865" t="str" cm="1">
        <f t="array" ref="G1865">IF(ROWS(_xlfn._xlws.FILTER(Table5[r],Table5[enz]=Table5[[#This Row],[enz]]))&gt;1,"many","1")</f>
        <v>many</v>
      </c>
      <c r="H1865" t="str" cm="1">
        <f t="array" ref="H1865">IF(ROWS(_xlfn._xlws.FILTER(Table5[r],Table5[rxn-no-enz]=Table5[[#This Row],[rxn-no-enz]]))&gt;1,"many","1")</f>
        <v>many</v>
      </c>
      <c r="I1865" t="str">
        <f>_xlfn.XLOOKUP(SUBSTITUTE(Table5[[#This Row],[r]],"'",""),Table6[rxn],Table6[rxn],"no")</f>
        <v>no</v>
      </c>
      <c r="J1865" t="str" cm="1">
        <f t="array" ref="J1865">_xlfn.XLOOKUP(Table5[[#This Row],[r]],"'"&amp;Table6[rxn]&amp;"'",Table6[expected kapp],"")</f>
        <v/>
      </c>
      <c r="L1865" t="s">
        <v>10216</v>
      </c>
      <c r="M1865">
        <v>8988.1774343278394</v>
      </c>
      <c r="AE1865" s="1" t="s">
        <v>12286</v>
      </c>
      <c r="AF1865" s="1" t="s">
        <v>2778</v>
      </c>
      <c r="AG1865" s="9">
        <v>1.6876385999999999E-11</v>
      </c>
      <c r="AH1865" s="1" t="str">
        <f>_xlfn.TEXTAFTER(Table9[[#This Row],[rxn]],"-",-1)</f>
        <v>rt1611</v>
      </c>
      <c r="AI1865" s="1" t="e">
        <f>_xlfn.TEXTAFTER(_xlfn.TEXTBEFORE(Table9[[#This Row],[rxn]],"-"&amp;Table9[[#This Row],[enz]]),"RXN-")</f>
        <v>#N/A</v>
      </c>
      <c r="AJ1865" s="1" t="e">
        <f>_xlfn.TEXTBEFORE(Table9[[#This Row],[rxn]],"_",-1)</f>
        <v>#N/A</v>
      </c>
    </row>
    <row r="1866" spans="1:36" ht="17" hidden="1" x14ac:dyDescent="0.25">
      <c r="A1866" t="s">
        <v>10405</v>
      </c>
      <c r="B1866" t="str">
        <f>_xlfn.TEXTAFTER(Table5[[#This Row],[r]],"-",-1)</f>
        <v>rt2239'</v>
      </c>
      <c r="C1866" t="str">
        <f>_xlfn.TEXTAFTER(_xlfn.TEXTBEFORE(Table5[[#This Row],[r]],"-"&amp;Table5[[#This Row],[enz]]),"'RXN-")</f>
        <v>PHYTOES_c_FWD</v>
      </c>
      <c r="D1866">
        <v>11171.708534568001</v>
      </c>
      <c r="E1866">
        <f>_xlfn.XLOOKUP(Table5[[#This Row],[r]],Table3[r],Table3[kapp],"")</f>
        <v>8988.1774343278394</v>
      </c>
      <c r="F1866">
        <f>Table5[[#This Row],[kapp]]-Table5[[#This Row],[old]]</f>
        <v>2183.5311002401613</v>
      </c>
      <c r="G1866" t="str" cm="1">
        <f t="array" ref="G1866">IF(ROWS(_xlfn._xlws.FILTER(Table5[r],Table5[enz]=Table5[[#This Row],[enz]]))&gt;1,"many","1")</f>
        <v>many</v>
      </c>
      <c r="H1866" t="str" cm="1">
        <f t="array" ref="H1866">IF(ROWS(_xlfn._xlws.FILTER(Table5[r],Table5[rxn-no-enz]=Table5[[#This Row],[rxn-no-enz]]))&gt;1,"many","1")</f>
        <v>many</v>
      </c>
      <c r="I1866" t="str">
        <f>_xlfn.XLOOKUP(SUBSTITUTE(Table5[[#This Row],[r]],"'",""),Table6[rxn],Table6[rxn],"no")</f>
        <v>no</v>
      </c>
      <c r="J1866" t="str" cm="1">
        <f t="array" ref="J1866">_xlfn.XLOOKUP(Table5[[#This Row],[r]],"'"&amp;Table6[rxn]&amp;"'",Table6[expected kapp],"")</f>
        <v/>
      </c>
      <c r="L1866" t="s">
        <v>10217</v>
      </c>
      <c r="M1866">
        <v>8988.1774343278394</v>
      </c>
      <c r="AE1866" s="1" t="s">
        <v>12287</v>
      </c>
      <c r="AF1866" s="1" t="s">
        <v>2778</v>
      </c>
      <c r="AG1866" s="9">
        <v>5.9705654999999999E-11</v>
      </c>
      <c r="AH1866" s="1" t="str">
        <f>_xlfn.TEXTAFTER(Table9[[#This Row],[rxn]],"-",-1)</f>
        <v>rt1613</v>
      </c>
      <c r="AI1866" s="1" t="e">
        <f>_xlfn.TEXTAFTER(_xlfn.TEXTBEFORE(Table9[[#This Row],[rxn]],"-"&amp;Table9[[#This Row],[enz]]),"RXN-")</f>
        <v>#N/A</v>
      </c>
      <c r="AJ1866" s="1" t="e">
        <f>_xlfn.TEXTBEFORE(Table9[[#This Row],[rxn]],"_",-1)</f>
        <v>#N/A</v>
      </c>
    </row>
    <row r="1867" spans="1:36" ht="17" hidden="1" x14ac:dyDescent="0.25">
      <c r="A1867" t="s">
        <v>10406</v>
      </c>
      <c r="B1867" t="str">
        <f>_xlfn.TEXTAFTER(Table5[[#This Row],[r]],"-",-1)</f>
        <v>rt2239'</v>
      </c>
      <c r="C1867" t="str">
        <f>_xlfn.TEXTAFTER(_xlfn.TEXTBEFORE(Table5[[#This Row],[r]],"-"&amp;Table5[[#This Row],[enz]]),"'RXN-")</f>
        <v>PHYTOES_c_REV</v>
      </c>
      <c r="D1867">
        <v>11171.708534568001</v>
      </c>
      <c r="E1867">
        <f>_xlfn.XLOOKUP(Table5[[#This Row],[r]],Table3[r],Table3[kapp],"")</f>
        <v>8988.1774343278394</v>
      </c>
      <c r="F1867">
        <f>Table5[[#This Row],[kapp]]-Table5[[#This Row],[old]]</f>
        <v>2183.5311002401613</v>
      </c>
      <c r="G1867" t="str" cm="1">
        <f t="array" ref="G1867">IF(ROWS(_xlfn._xlws.FILTER(Table5[r],Table5[enz]=Table5[[#This Row],[enz]]))&gt;1,"many","1")</f>
        <v>many</v>
      </c>
      <c r="H1867" t="str" cm="1">
        <f t="array" ref="H1867">IF(ROWS(_xlfn._xlws.FILTER(Table5[r],Table5[rxn-no-enz]=Table5[[#This Row],[rxn-no-enz]]))&gt;1,"many","1")</f>
        <v>many</v>
      </c>
      <c r="I1867" t="str">
        <f>_xlfn.XLOOKUP(SUBSTITUTE(Table5[[#This Row],[r]],"'",""),Table6[rxn],Table6[rxn],"no")</f>
        <v>no</v>
      </c>
      <c r="J1867" t="str" cm="1">
        <f t="array" ref="J1867">_xlfn.XLOOKUP(Table5[[#This Row],[r]],"'"&amp;Table6[rxn]&amp;"'",Table6[expected kapp],"")</f>
        <v/>
      </c>
      <c r="L1867" t="s">
        <v>10218</v>
      </c>
      <c r="M1867">
        <v>8988.1774343278394</v>
      </c>
      <c r="AE1867" s="1" t="s">
        <v>12288</v>
      </c>
      <c r="AF1867" s="1" t="s">
        <v>2778</v>
      </c>
      <c r="AG1867" s="9">
        <v>2.2843974999999999E-11</v>
      </c>
      <c r="AH1867" s="1" t="str">
        <f>_xlfn.TEXTAFTER(Table9[[#This Row],[rxn]],"-",-1)</f>
        <v>rt1622_c</v>
      </c>
      <c r="AI1867" s="1" t="e">
        <f>_xlfn.TEXTAFTER(_xlfn.TEXTBEFORE(Table9[[#This Row],[rxn]],"-"&amp;Table9[[#This Row],[enz]]),"RXN-")</f>
        <v>#N/A</v>
      </c>
      <c r="AJ1867" s="1" t="str">
        <f>_xlfn.TEXTBEFORE(Table9[[#This Row],[rxn]],"_",-1)</f>
        <v>PROWASTE-rt1622</v>
      </c>
    </row>
    <row r="1868" spans="1:36" ht="17" hidden="1" x14ac:dyDescent="0.25">
      <c r="A1868" t="s">
        <v>10407</v>
      </c>
      <c r="B1868" t="str">
        <f>_xlfn.TEXTAFTER(Table5[[#This Row],[r]],"-",-1)</f>
        <v>rt7001_c'</v>
      </c>
      <c r="C1868" t="str">
        <f>_xlfn.TEXTAFTER(_xlfn.TEXTBEFORE(Table5[[#This Row],[r]],"-"&amp;Table5[[#This Row],[enz]]),"'RXN-")</f>
        <v>PI35P5P_c_FWD</v>
      </c>
      <c r="D1868">
        <v>11171.708534568001</v>
      </c>
      <c r="E1868">
        <f>_xlfn.XLOOKUP(Table5[[#This Row],[r]],Table3[r],Table3[kapp],"")</f>
        <v>8988.1774343278394</v>
      </c>
      <c r="F1868">
        <f>Table5[[#This Row],[kapp]]-Table5[[#This Row],[old]]</f>
        <v>2183.5311002401613</v>
      </c>
      <c r="G1868" t="str" cm="1">
        <f t="array" ref="G1868">IF(ROWS(_xlfn._xlws.FILTER(Table5[r],Table5[enz]=Table5[[#This Row],[enz]]))&gt;1,"many","1")</f>
        <v>many</v>
      </c>
      <c r="H1868" t="str" cm="1">
        <f t="array" ref="H1868">IF(ROWS(_xlfn._xlws.FILTER(Table5[r],Table5[rxn-no-enz]=Table5[[#This Row],[rxn-no-enz]]))&gt;1,"many","1")</f>
        <v>many</v>
      </c>
      <c r="I1868" t="str">
        <f>_xlfn.XLOOKUP(SUBSTITUTE(Table5[[#This Row],[r]],"'",""),Table6[rxn],Table6[rxn],"no")</f>
        <v>no</v>
      </c>
      <c r="J1868" t="str" cm="1">
        <f t="array" ref="J1868">_xlfn.XLOOKUP(Table5[[#This Row],[r]],"'"&amp;Table6[rxn]&amp;"'",Table6[expected kapp],"")</f>
        <v/>
      </c>
      <c r="L1868" t="s">
        <v>10219</v>
      </c>
      <c r="M1868">
        <v>8988.1774343278394</v>
      </c>
      <c r="AE1868" s="1" t="s">
        <v>12289</v>
      </c>
      <c r="AF1868" s="1" t="s">
        <v>2778</v>
      </c>
      <c r="AG1868" s="9">
        <v>4.1515137E-11</v>
      </c>
      <c r="AH1868" s="1" t="str">
        <f>_xlfn.TEXTAFTER(Table9[[#This Row],[rxn]],"-",-1)</f>
        <v>rt1627</v>
      </c>
      <c r="AI1868" s="1" t="e">
        <f>_xlfn.TEXTAFTER(_xlfn.TEXTBEFORE(Table9[[#This Row],[rxn]],"-"&amp;Table9[[#This Row],[enz]]),"RXN-")</f>
        <v>#N/A</v>
      </c>
      <c r="AJ1868" s="1" t="e">
        <f>_xlfn.TEXTBEFORE(Table9[[#This Row],[rxn]],"_",-1)</f>
        <v>#N/A</v>
      </c>
    </row>
    <row r="1869" spans="1:36" ht="17" hidden="1" x14ac:dyDescent="0.25">
      <c r="A1869" t="s">
        <v>10408</v>
      </c>
      <c r="B1869" t="str">
        <f>_xlfn.TEXTAFTER(Table5[[#This Row],[r]],"-",-1)</f>
        <v>rt7049_c'</v>
      </c>
      <c r="C1869" t="str">
        <f>_xlfn.TEXTAFTER(_xlfn.TEXTBEFORE(Table5[[#This Row],[r]],"-"&amp;Table5[[#This Row],[enz]]),"'RXN-")</f>
        <v>PI35P5P_c_FWD</v>
      </c>
      <c r="D1869">
        <v>11171.708534568001</v>
      </c>
      <c r="E1869">
        <f>_xlfn.XLOOKUP(Table5[[#This Row],[r]],Table3[r],Table3[kapp],"")</f>
        <v>8988.1774343278394</v>
      </c>
      <c r="F1869">
        <f>Table5[[#This Row],[kapp]]-Table5[[#This Row],[old]]</f>
        <v>2183.5311002401613</v>
      </c>
      <c r="G1869" t="str" cm="1">
        <f t="array" ref="G1869">IF(ROWS(_xlfn._xlws.FILTER(Table5[r],Table5[enz]=Table5[[#This Row],[enz]]))&gt;1,"many","1")</f>
        <v>many</v>
      </c>
      <c r="H1869" t="str" cm="1">
        <f t="array" ref="H1869">IF(ROWS(_xlfn._xlws.FILTER(Table5[r],Table5[rxn-no-enz]=Table5[[#This Row],[rxn-no-enz]]))&gt;1,"many","1")</f>
        <v>many</v>
      </c>
      <c r="I1869" t="str">
        <f>_xlfn.XLOOKUP(SUBSTITUTE(Table5[[#This Row],[r]],"'",""),Table6[rxn],Table6[rxn],"no")</f>
        <v>no</v>
      </c>
      <c r="J1869" t="str" cm="1">
        <f t="array" ref="J1869">_xlfn.XLOOKUP(Table5[[#This Row],[r]],"'"&amp;Table6[rxn]&amp;"'",Table6[expected kapp],"")</f>
        <v/>
      </c>
      <c r="L1869" t="s">
        <v>10220</v>
      </c>
      <c r="M1869">
        <v>8988.1774343278394</v>
      </c>
      <c r="AE1869" s="1" t="s">
        <v>12290</v>
      </c>
      <c r="AF1869" s="1" t="s">
        <v>2778</v>
      </c>
      <c r="AG1869" s="9">
        <v>1.105987637E-9</v>
      </c>
      <c r="AH1869" s="1" t="str">
        <f>_xlfn.TEXTAFTER(Table9[[#This Row],[rxn]],"-",-1)</f>
        <v>rt1632</v>
      </c>
      <c r="AI1869" s="1" t="e">
        <f>_xlfn.TEXTAFTER(_xlfn.TEXTBEFORE(Table9[[#This Row],[rxn]],"-"&amp;Table9[[#This Row],[enz]]),"RXN-")</f>
        <v>#N/A</v>
      </c>
      <c r="AJ1869" s="1" t="e">
        <f>_xlfn.TEXTBEFORE(Table9[[#This Row],[rxn]],"_",-1)</f>
        <v>#N/A</v>
      </c>
    </row>
    <row r="1870" spans="1:36" ht="17" hidden="1" x14ac:dyDescent="0.25">
      <c r="A1870" t="s">
        <v>10409</v>
      </c>
      <c r="B1870" t="str">
        <f>_xlfn.TEXTAFTER(Table5[[#This Row],[r]],"-",-1)</f>
        <v>rt7001_en'</v>
      </c>
      <c r="C1870" t="str">
        <f>_xlfn.TEXTAFTER(_xlfn.TEXTBEFORE(Table5[[#This Row],[r]],"-"&amp;Table5[[#This Row],[enz]]),"'RXN-")</f>
        <v>PI35P5P_en_FWD</v>
      </c>
      <c r="D1870">
        <v>11171.708534568001</v>
      </c>
      <c r="E1870">
        <f>_xlfn.XLOOKUP(Table5[[#This Row],[r]],Table3[r],Table3[kapp],"")</f>
        <v>8988.1774343278394</v>
      </c>
      <c r="F1870">
        <f>Table5[[#This Row],[kapp]]-Table5[[#This Row],[old]]</f>
        <v>2183.5311002401613</v>
      </c>
      <c r="G1870" t="str" cm="1">
        <f t="array" ref="G1870">IF(ROWS(_xlfn._xlws.FILTER(Table5[r],Table5[enz]=Table5[[#This Row],[enz]]))&gt;1,"many","1")</f>
        <v>many</v>
      </c>
      <c r="H1870" t="str" cm="1">
        <f t="array" ref="H1870">IF(ROWS(_xlfn._xlws.FILTER(Table5[r],Table5[rxn-no-enz]=Table5[[#This Row],[rxn-no-enz]]))&gt;1,"many","1")</f>
        <v>many</v>
      </c>
      <c r="I1870" t="str">
        <f>_xlfn.XLOOKUP(SUBSTITUTE(Table5[[#This Row],[r]],"'",""),Table6[rxn],Table6[rxn],"no")</f>
        <v>no</v>
      </c>
      <c r="J1870" t="str" cm="1">
        <f t="array" ref="J1870">_xlfn.XLOOKUP(Table5[[#This Row],[r]],"'"&amp;Table6[rxn]&amp;"'",Table6[expected kapp],"")</f>
        <v/>
      </c>
      <c r="L1870" t="s">
        <v>10221</v>
      </c>
      <c r="M1870">
        <v>8988.1774343278394</v>
      </c>
      <c r="AE1870" s="1" t="s">
        <v>12291</v>
      </c>
      <c r="AF1870" s="1" t="s">
        <v>2778</v>
      </c>
      <c r="AG1870" s="9">
        <v>6.3173281799999898E-10</v>
      </c>
      <c r="AH1870" s="1" t="str">
        <f>_xlfn.TEXTAFTER(Table9[[#This Row],[rxn]],"-",-1)</f>
        <v>rt1639</v>
      </c>
      <c r="AI1870" s="1" t="e">
        <f>_xlfn.TEXTAFTER(_xlfn.TEXTBEFORE(Table9[[#This Row],[rxn]],"-"&amp;Table9[[#This Row],[enz]]),"RXN-")</f>
        <v>#N/A</v>
      </c>
      <c r="AJ1870" s="1" t="e">
        <f>_xlfn.TEXTBEFORE(Table9[[#This Row],[rxn]],"_",-1)</f>
        <v>#N/A</v>
      </c>
    </row>
    <row r="1871" spans="1:36" ht="17" hidden="1" x14ac:dyDescent="0.25">
      <c r="A1871" t="s">
        <v>10410</v>
      </c>
      <c r="B1871" t="str">
        <f>_xlfn.TEXTAFTER(Table5[[#This Row],[r]],"-",-1)</f>
        <v>rt7049_en'</v>
      </c>
      <c r="C1871" t="str">
        <f>_xlfn.TEXTAFTER(_xlfn.TEXTBEFORE(Table5[[#This Row],[r]],"-"&amp;Table5[[#This Row],[enz]]),"'RXN-")</f>
        <v>PI35P5P_en_FWD</v>
      </c>
      <c r="D1871">
        <v>11171.708534568001</v>
      </c>
      <c r="E1871">
        <f>_xlfn.XLOOKUP(Table5[[#This Row],[r]],Table3[r],Table3[kapp],"")</f>
        <v>8988.1774343278394</v>
      </c>
      <c r="F1871">
        <f>Table5[[#This Row],[kapp]]-Table5[[#This Row],[old]]</f>
        <v>2183.5311002401613</v>
      </c>
      <c r="G1871" t="str" cm="1">
        <f t="array" ref="G1871">IF(ROWS(_xlfn._xlws.FILTER(Table5[r],Table5[enz]=Table5[[#This Row],[enz]]))&gt;1,"many","1")</f>
        <v>many</v>
      </c>
      <c r="H1871" t="str" cm="1">
        <f t="array" ref="H1871">IF(ROWS(_xlfn._xlws.FILTER(Table5[r],Table5[rxn-no-enz]=Table5[[#This Row],[rxn-no-enz]]))&gt;1,"many","1")</f>
        <v>many</v>
      </c>
      <c r="I1871" t="str">
        <f>_xlfn.XLOOKUP(SUBSTITUTE(Table5[[#This Row],[r]],"'",""),Table6[rxn],Table6[rxn],"no")</f>
        <v>no</v>
      </c>
      <c r="J1871" t="str" cm="1">
        <f t="array" ref="J1871">_xlfn.XLOOKUP(Table5[[#This Row],[r]],"'"&amp;Table6[rxn]&amp;"'",Table6[expected kapp],"")</f>
        <v/>
      </c>
      <c r="L1871" t="s">
        <v>10222</v>
      </c>
      <c r="M1871">
        <v>8988.1774343278394</v>
      </c>
      <c r="AE1871" s="1" t="s">
        <v>12292</v>
      </c>
      <c r="AF1871" s="1" t="s">
        <v>2778</v>
      </c>
      <c r="AG1871" s="9">
        <v>6.51591523E-10</v>
      </c>
      <c r="AH1871" s="1" t="str">
        <f>_xlfn.TEXTAFTER(Table9[[#This Row],[rxn]],"-",-1)</f>
        <v>rt1642</v>
      </c>
      <c r="AI1871" s="1" t="e">
        <f>_xlfn.TEXTAFTER(_xlfn.TEXTBEFORE(Table9[[#This Row],[rxn]],"-"&amp;Table9[[#This Row],[enz]]),"RXN-")</f>
        <v>#N/A</v>
      </c>
      <c r="AJ1871" s="1" t="e">
        <f>_xlfn.TEXTBEFORE(Table9[[#This Row],[rxn]],"_",-1)</f>
        <v>#N/A</v>
      </c>
    </row>
    <row r="1872" spans="1:36" ht="17" hidden="1" x14ac:dyDescent="0.25">
      <c r="A1872" t="s">
        <v>10411</v>
      </c>
      <c r="B1872" t="str">
        <f>_xlfn.TEXTAFTER(Table5[[#This Row],[r]],"-",-1)</f>
        <v>VAC14FIG4'</v>
      </c>
      <c r="C1872" t="str">
        <f>_xlfn.TEXTAFTER(_xlfn.TEXTBEFORE(Table5[[#This Row],[r]],"-"&amp;Table5[[#This Row],[enz]]),"'RXN-")</f>
        <v>PI35P5P_vm_FWD</v>
      </c>
      <c r="D1872">
        <v>11171.708534568001</v>
      </c>
      <c r="E1872">
        <f>_xlfn.XLOOKUP(Table5[[#This Row],[r]],Table3[r],Table3[kapp],"")</f>
        <v>8988.1774343278394</v>
      </c>
      <c r="F1872">
        <f>Table5[[#This Row],[kapp]]-Table5[[#This Row],[old]]</f>
        <v>2183.5311002401613</v>
      </c>
      <c r="G1872" t="str" cm="1">
        <f t="array" ref="G1872">IF(ROWS(_xlfn._xlws.FILTER(Table5[r],Table5[enz]=Table5[[#This Row],[enz]]))&gt;1,"many","1")</f>
        <v>1</v>
      </c>
      <c r="H1872" t="str" cm="1">
        <f t="array" ref="H1872">IF(ROWS(_xlfn._xlws.FILTER(Table5[r],Table5[rxn-no-enz]=Table5[[#This Row],[rxn-no-enz]]))&gt;1,"many","1")</f>
        <v>1</v>
      </c>
      <c r="I1872" t="str">
        <f>_xlfn.XLOOKUP(SUBSTITUTE(Table5[[#This Row],[r]],"'",""),Table6[rxn],Table6[rxn],"no")</f>
        <v>no</v>
      </c>
      <c r="J1872" t="str" cm="1">
        <f t="array" ref="J1872">_xlfn.XLOOKUP(Table5[[#This Row],[r]],"'"&amp;Table6[rxn]&amp;"'",Table6[expected kapp],"")</f>
        <v/>
      </c>
      <c r="L1872" t="s">
        <v>10223</v>
      </c>
      <c r="M1872">
        <v>8988.1774343278394</v>
      </c>
      <c r="AE1872" s="1" t="s">
        <v>12293</v>
      </c>
      <c r="AF1872" s="1" t="s">
        <v>2778</v>
      </c>
      <c r="AG1872" s="9">
        <v>1.3686301599999999E-10</v>
      </c>
      <c r="AH1872" s="1" t="str">
        <f>_xlfn.TEXTAFTER(Table9[[#This Row],[rxn]],"-",-1)</f>
        <v>rt1644</v>
      </c>
      <c r="AI1872" s="1" t="e">
        <f>_xlfn.TEXTAFTER(_xlfn.TEXTBEFORE(Table9[[#This Row],[rxn]],"-"&amp;Table9[[#This Row],[enz]]),"RXN-")</f>
        <v>#N/A</v>
      </c>
      <c r="AJ1872" s="1" t="e">
        <f>_xlfn.TEXTBEFORE(Table9[[#This Row],[rxn]],"_",-1)</f>
        <v>#N/A</v>
      </c>
    </row>
    <row r="1873" spans="1:36" ht="17" hidden="1" x14ac:dyDescent="0.25">
      <c r="A1873" t="s">
        <v>10412</v>
      </c>
      <c r="B1873" t="str">
        <f>_xlfn.TEXTAFTER(Table5[[#This Row],[r]],"-",-1)</f>
        <v>rt5771'</v>
      </c>
      <c r="C1873" t="str">
        <f>_xlfn.TEXTAFTER(_xlfn.TEXTBEFORE(Table5[[#This Row],[r]],"-"&amp;Table5[[#This Row],[enz]]),"'RXN-")</f>
        <v>PI3P5K_vm_FWD</v>
      </c>
      <c r="D1873">
        <v>11171.708534568001</v>
      </c>
      <c r="E1873">
        <f>_xlfn.XLOOKUP(Table5[[#This Row],[r]],Table3[r],Table3[kapp],"")</f>
        <v>8988.1774343278394</v>
      </c>
      <c r="F1873">
        <f>Table5[[#This Row],[kapp]]-Table5[[#This Row],[old]]</f>
        <v>2183.5311002401613</v>
      </c>
      <c r="G1873" t="str" cm="1">
        <f t="array" ref="G1873">IF(ROWS(_xlfn._xlws.FILTER(Table5[r],Table5[enz]=Table5[[#This Row],[enz]]))&gt;1,"many","1")</f>
        <v>1</v>
      </c>
      <c r="H1873" t="str" cm="1">
        <f t="array" ref="H1873">IF(ROWS(_xlfn._xlws.FILTER(Table5[r],Table5[rxn-no-enz]=Table5[[#This Row],[rxn-no-enz]]))&gt;1,"many","1")</f>
        <v>1</v>
      </c>
      <c r="I1873" t="str">
        <f>_xlfn.XLOOKUP(SUBSTITUTE(Table5[[#This Row],[r]],"'",""),Table6[rxn],Table6[rxn],"no")</f>
        <v>no</v>
      </c>
      <c r="J1873" t="str" cm="1">
        <f t="array" ref="J1873">_xlfn.XLOOKUP(Table5[[#This Row],[r]],"'"&amp;Table6[rxn]&amp;"'",Table6[expected kapp],"")</f>
        <v/>
      </c>
      <c r="L1873" t="s">
        <v>10224</v>
      </c>
      <c r="M1873">
        <v>8988.1774343278394</v>
      </c>
      <c r="AE1873" s="1" t="s">
        <v>12294</v>
      </c>
      <c r="AF1873" s="1" t="s">
        <v>2778</v>
      </c>
      <c r="AG1873" s="9">
        <v>1.22020481E-10</v>
      </c>
      <c r="AH1873" s="1" t="str">
        <f>_xlfn.TEXTAFTER(Table9[[#This Row],[rxn]],"-",-1)</f>
        <v>rt1648</v>
      </c>
      <c r="AI1873" s="1" t="e">
        <f>_xlfn.TEXTAFTER(_xlfn.TEXTBEFORE(Table9[[#This Row],[rxn]],"-"&amp;Table9[[#This Row],[enz]]),"RXN-")</f>
        <v>#N/A</v>
      </c>
      <c r="AJ1873" s="1" t="e">
        <f>_xlfn.TEXTBEFORE(Table9[[#This Row],[rxn]],"_",-1)</f>
        <v>#N/A</v>
      </c>
    </row>
    <row r="1874" spans="1:36" ht="17" hidden="1" x14ac:dyDescent="0.25">
      <c r="A1874" t="s">
        <v>10413</v>
      </c>
      <c r="B1874" t="str">
        <f>_xlfn.TEXTAFTER(Table5[[#This Row],[r]],"-",-1)</f>
        <v>rt6512'</v>
      </c>
      <c r="C1874" t="str">
        <f>_xlfn.TEXTAFTER(_xlfn.TEXTBEFORE(Table5[[#This Row],[r]],"-"&amp;Table5[[#This Row],[enz]]),"'RXN-")</f>
        <v>PI3PP_c_FWD</v>
      </c>
      <c r="D1874">
        <v>11171.708534568001</v>
      </c>
      <c r="E1874">
        <f>_xlfn.XLOOKUP(Table5[[#This Row],[r]],Table3[r],Table3[kapp],"")</f>
        <v>8988.1774343278394</v>
      </c>
      <c r="F1874">
        <f>Table5[[#This Row],[kapp]]-Table5[[#This Row],[old]]</f>
        <v>2183.5311002401613</v>
      </c>
      <c r="G1874" t="str" cm="1">
        <f t="array" ref="G1874">IF(ROWS(_xlfn._xlws.FILTER(Table5[r],Table5[enz]=Table5[[#This Row],[enz]]))&gt;1,"many","1")</f>
        <v>1</v>
      </c>
      <c r="H1874" t="str" cm="1">
        <f t="array" ref="H1874">IF(ROWS(_xlfn._xlws.FILTER(Table5[r],Table5[rxn-no-enz]=Table5[[#This Row],[rxn-no-enz]]))&gt;1,"many","1")</f>
        <v>many</v>
      </c>
      <c r="I1874" t="str">
        <f>_xlfn.XLOOKUP(SUBSTITUTE(Table5[[#This Row],[r]],"'",""),Table6[rxn],Table6[rxn],"no")</f>
        <v>no</v>
      </c>
      <c r="J1874" t="str" cm="1">
        <f t="array" ref="J1874">_xlfn.XLOOKUP(Table5[[#This Row],[r]],"'"&amp;Table6[rxn]&amp;"'",Table6[expected kapp],"")</f>
        <v/>
      </c>
      <c r="L1874" t="s">
        <v>10225</v>
      </c>
      <c r="M1874">
        <v>8988.1774343278394</v>
      </c>
      <c r="AE1874" s="1" t="s">
        <v>12295</v>
      </c>
      <c r="AF1874" s="1" t="s">
        <v>2778</v>
      </c>
      <c r="AG1874" s="9">
        <v>1.3192502609999899E-9</v>
      </c>
      <c r="AH1874" s="1" t="str">
        <f>_xlfn.TEXTAFTER(Table9[[#This Row],[rxn]],"-",-1)</f>
        <v>rt1672</v>
      </c>
      <c r="AI1874" s="1" t="e">
        <f>_xlfn.TEXTAFTER(_xlfn.TEXTBEFORE(Table9[[#This Row],[rxn]],"-"&amp;Table9[[#This Row],[enz]]),"RXN-")</f>
        <v>#N/A</v>
      </c>
      <c r="AJ1874" s="1" t="e">
        <f>_xlfn.TEXTBEFORE(Table9[[#This Row],[rxn]],"_",-1)</f>
        <v>#N/A</v>
      </c>
    </row>
    <row r="1875" spans="1:36" ht="17" hidden="1" x14ac:dyDescent="0.25">
      <c r="A1875" t="s">
        <v>10414</v>
      </c>
      <c r="B1875" t="str">
        <f>_xlfn.TEXTAFTER(Table5[[#This Row],[r]],"-",-1)</f>
        <v>rt7001_c'</v>
      </c>
      <c r="C1875" t="str">
        <f>_xlfn.TEXTAFTER(_xlfn.TEXTBEFORE(Table5[[#This Row],[r]],"-"&amp;Table5[[#This Row],[enz]]),"'RXN-")</f>
        <v>PI3PP_c_FWD</v>
      </c>
      <c r="D1875">
        <v>11171.708534568001</v>
      </c>
      <c r="E1875">
        <f>_xlfn.XLOOKUP(Table5[[#This Row],[r]],Table3[r],Table3[kapp],"")</f>
        <v>8988.1774343278394</v>
      </c>
      <c r="F1875">
        <f>Table5[[#This Row],[kapp]]-Table5[[#This Row],[old]]</f>
        <v>2183.5311002401613</v>
      </c>
      <c r="G1875" t="str" cm="1">
        <f t="array" ref="G1875">IF(ROWS(_xlfn._xlws.FILTER(Table5[r],Table5[enz]=Table5[[#This Row],[enz]]))&gt;1,"many","1")</f>
        <v>many</v>
      </c>
      <c r="H1875" t="str" cm="1">
        <f t="array" ref="H1875">IF(ROWS(_xlfn._xlws.FILTER(Table5[r],Table5[rxn-no-enz]=Table5[[#This Row],[rxn-no-enz]]))&gt;1,"many","1")</f>
        <v>many</v>
      </c>
      <c r="I1875" t="str">
        <f>_xlfn.XLOOKUP(SUBSTITUTE(Table5[[#This Row],[r]],"'",""),Table6[rxn],Table6[rxn],"no")</f>
        <v>no</v>
      </c>
      <c r="J1875" t="str" cm="1">
        <f t="array" ref="J1875">_xlfn.XLOOKUP(Table5[[#This Row],[r]],"'"&amp;Table6[rxn]&amp;"'",Table6[expected kapp],"")</f>
        <v/>
      </c>
      <c r="L1875" t="s">
        <v>10226</v>
      </c>
      <c r="M1875">
        <v>8988.1774343278394</v>
      </c>
      <c r="AE1875" s="1" t="s">
        <v>12296</v>
      </c>
      <c r="AF1875" s="1" t="s">
        <v>2778</v>
      </c>
      <c r="AG1875" s="9">
        <v>4.2554960000000003E-12</v>
      </c>
      <c r="AH1875" s="1" t="str">
        <f>_xlfn.TEXTAFTER(Table9[[#This Row],[rxn]],"-",-1)</f>
        <v>rt1675</v>
      </c>
      <c r="AI1875" s="1" t="e">
        <f>_xlfn.TEXTAFTER(_xlfn.TEXTBEFORE(Table9[[#This Row],[rxn]],"-"&amp;Table9[[#This Row],[enz]]),"RXN-")</f>
        <v>#N/A</v>
      </c>
      <c r="AJ1875" s="1" t="e">
        <f>_xlfn.TEXTBEFORE(Table9[[#This Row],[rxn]],"_",-1)</f>
        <v>#N/A</v>
      </c>
    </row>
    <row r="1876" spans="1:36" ht="17" hidden="1" x14ac:dyDescent="0.25">
      <c r="A1876" t="s">
        <v>10415</v>
      </c>
      <c r="B1876" t="str">
        <f>_xlfn.TEXTAFTER(Table5[[#This Row],[r]],"-",-1)</f>
        <v>rt7049_c'</v>
      </c>
      <c r="C1876" t="str">
        <f>_xlfn.TEXTAFTER(_xlfn.TEXTBEFORE(Table5[[#This Row],[r]],"-"&amp;Table5[[#This Row],[enz]]),"'RXN-")</f>
        <v>PI3PP_c_FWD</v>
      </c>
      <c r="D1876">
        <v>11171.708534568001</v>
      </c>
      <c r="E1876">
        <f>_xlfn.XLOOKUP(Table5[[#This Row],[r]],Table3[r],Table3[kapp],"")</f>
        <v>8988.1774343278394</v>
      </c>
      <c r="F1876">
        <f>Table5[[#This Row],[kapp]]-Table5[[#This Row],[old]]</f>
        <v>2183.5311002401613</v>
      </c>
      <c r="G1876" t="str" cm="1">
        <f t="array" ref="G1876">IF(ROWS(_xlfn._xlws.FILTER(Table5[r],Table5[enz]=Table5[[#This Row],[enz]]))&gt;1,"many","1")</f>
        <v>many</v>
      </c>
      <c r="H1876" t="str" cm="1">
        <f t="array" ref="H1876">IF(ROWS(_xlfn._xlws.FILTER(Table5[r],Table5[rxn-no-enz]=Table5[[#This Row],[rxn-no-enz]]))&gt;1,"many","1")</f>
        <v>many</v>
      </c>
      <c r="I1876" t="str">
        <f>_xlfn.XLOOKUP(SUBSTITUTE(Table5[[#This Row],[r]],"'",""),Table6[rxn],Table6[rxn],"no")</f>
        <v>no</v>
      </c>
      <c r="J1876" t="str" cm="1">
        <f t="array" ref="J1876">_xlfn.XLOOKUP(Table5[[#This Row],[r]],"'"&amp;Table6[rxn]&amp;"'",Table6[expected kapp],"")</f>
        <v/>
      </c>
      <c r="L1876" t="s">
        <v>10227</v>
      </c>
      <c r="M1876">
        <v>8988.1774343278394</v>
      </c>
      <c r="AE1876" s="1" t="s">
        <v>12297</v>
      </c>
      <c r="AF1876" s="1" t="s">
        <v>2778</v>
      </c>
      <c r="AG1876" s="9">
        <v>7.2692349299999998E-10</v>
      </c>
      <c r="AH1876" s="1" t="str">
        <f>_xlfn.TEXTAFTER(Table9[[#This Row],[rxn]],"-",-1)</f>
        <v>rt1701_c</v>
      </c>
      <c r="AI1876" s="1" t="e">
        <f>_xlfn.TEXTAFTER(_xlfn.TEXTBEFORE(Table9[[#This Row],[rxn]],"-"&amp;Table9[[#This Row],[enz]]),"RXN-")</f>
        <v>#N/A</v>
      </c>
      <c r="AJ1876" s="1" t="str">
        <f>_xlfn.TEXTBEFORE(Table9[[#This Row],[rxn]],"_",-1)</f>
        <v>PROWASTE-rt1701</v>
      </c>
    </row>
    <row r="1877" spans="1:36" ht="17" hidden="1" x14ac:dyDescent="0.25">
      <c r="A1877" t="s">
        <v>10416</v>
      </c>
      <c r="B1877" t="str">
        <f>_xlfn.TEXTAFTER(Table5[[#This Row],[r]],"-",-1)</f>
        <v>rt7001_en'</v>
      </c>
      <c r="C1877" t="str">
        <f>_xlfn.TEXTAFTER(_xlfn.TEXTBEFORE(Table5[[#This Row],[r]],"-"&amp;Table5[[#This Row],[enz]]),"'RXN-")</f>
        <v>PI3PP_en_FWD</v>
      </c>
      <c r="D1877">
        <v>11171.708534568001</v>
      </c>
      <c r="E1877">
        <f>_xlfn.XLOOKUP(Table5[[#This Row],[r]],Table3[r],Table3[kapp],"")</f>
        <v>8988.1774343278394</v>
      </c>
      <c r="F1877">
        <f>Table5[[#This Row],[kapp]]-Table5[[#This Row],[old]]</f>
        <v>2183.5311002401613</v>
      </c>
      <c r="G1877" t="str" cm="1">
        <f t="array" ref="G1877">IF(ROWS(_xlfn._xlws.FILTER(Table5[r],Table5[enz]=Table5[[#This Row],[enz]]))&gt;1,"many","1")</f>
        <v>many</v>
      </c>
      <c r="H1877" t="str" cm="1">
        <f t="array" ref="H1877">IF(ROWS(_xlfn._xlws.FILTER(Table5[r],Table5[rxn-no-enz]=Table5[[#This Row],[rxn-no-enz]]))&gt;1,"many","1")</f>
        <v>many</v>
      </c>
      <c r="I1877" t="str">
        <f>_xlfn.XLOOKUP(SUBSTITUTE(Table5[[#This Row],[r]],"'",""),Table6[rxn],Table6[rxn],"no")</f>
        <v>no</v>
      </c>
      <c r="J1877" t="str" cm="1">
        <f t="array" ref="J1877">_xlfn.XLOOKUP(Table5[[#This Row],[r]],"'"&amp;Table6[rxn]&amp;"'",Table6[expected kapp],"")</f>
        <v/>
      </c>
      <c r="L1877" t="s">
        <v>10228</v>
      </c>
      <c r="M1877">
        <v>8988.1774343278394</v>
      </c>
      <c r="AE1877" s="1" t="s">
        <v>12298</v>
      </c>
      <c r="AF1877" s="1" t="s">
        <v>2778</v>
      </c>
      <c r="AG1877" s="9">
        <v>3.4337516800000001E-10</v>
      </c>
      <c r="AH1877" s="1" t="str">
        <f>_xlfn.TEXTAFTER(Table9[[#This Row],[rxn]],"-",-1)</f>
        <v>rt1711</v>
      </c>
      <c r="AI1877" s="1" t="e">
        <f>_xlfn.TEXTAFTER(_xlfn.TEXTBEFORE(Table9[[#This Row],[rxn]],"-"&amp;Table9[[#This Row],[enz]]),"RXN-")</f>
        <v>#N/A</v>
      </c>
      <c r="AJ1877" s="1" t="e">
        <f>_xlfn.TEXTBEFORE(Table9[[#This Row],[rxn]],"_",-1)</f>
        <v>#N/A</v>
      </c>
    </row>
    <row r="1878" spans="1:36" ht="17" hidden="1" x14ac:dyDescent="0.25">
      <c r="A1878" t="s">
        <v>10417</v>
      </c>
      <c r="B1878" t="str">
        <f>_xlfn.TEXTAFTER(Table5[[#This Row],[r]],"-",-1)</f>
        <v>rt7049_en'</v>
      </c>
      <c r="C1878" t="str">
        <f>_xlfn.TEXTAFTER(_xlfn.TEXTBEFORE(Table5[[#This Row],[r]],"-"&amp;Table5[[#This Row],[enz]]),"'RXN-")</f>
        <v>PI3PP_en_FWD</v>
      </c>
      <c r="D1878">
        <v>11171.708534568001</v>
      </c>
      <c r="E1878">
        <f>_xlfn.XLOOKUP(Table5[[#This Row],[r]],Table3[r],Table3[kapp],"")</f>
        <v>8988.1774343278394</v>
      </c>
      <c r="F1878">
        <f>Table5[[#This Row],[kapp]]-Table5[[#This Row],[old]]</f>
        <v>2183.5311002401613</v>
      </c>
      <c r="G1878" t="str" cm="1">
        <f t="array" ref="G1878">IF(ROWS(_xlfn._xlws.FILTER(Table5[r],Table5[enz]=Table5[[#This Row],[enz]]))&gt;1,"many","1")</f>
        <v>many</v>
      </c>
      <c r="H1878" t="str" cm="1">
        <f t="array" ref="H1878">IF(ROWS(_xlfn._xlws.FILTER(Table5[r],Table5[rxn-no-enz]=Table5[[#This Row],[rxn-no-enz]]))&gt;1,"many","1")</f>
        <v>many</v>
      </c>
      <c r="I1878" t="str">
        <f>_xlfn.XLOOKUP(SUBSTITUTE(Table5[[#This Row],[r]],"'",""),Table6[rxn],Table6[rxn],"no")</f>
        <v>no</v>
      </c>
      <c r="J1878" t="str" cm="1">
        <f t="array" ref="J1878">_xlfn.XLOOKUP(Table5[[#This Row],[r]],"'"&amp;Table6[rxn]&amp;"'",Table6[expected kapp],"")</f>
        <v/>
      </c>
      <c r="L1878" t="s">
        <v>8229</v>
      </c>
      <c r="M1878">
        <v>17236.530620355199</v>
      </c>
      <c r="AE1878" s="1" t="s">
        <v>12299</v>
      </c>
      <c r="AF1878" s="1" t="s">
        <v>2778</v>
      </c>
      <c r="AG1878" s="9">
        <v>5.4523234000000002E-11</v>
      </c>
      <c r="AH1878" s="1" t="str">
        <f>_xlfn.TEXTAFTER(Table9[[#This Row],[rxn]],"-",-1)</f>
        <v>rt1727</v>
      </c>
      <c r="AI1878" s="1" t="e">
        <f>_xlfn.TEXTAFTER(_xlfn.TEXTBEFORE(Table9[[#This Row],[rxn]],"-"&amp;Table9[[#This Row],[enz]]),"RXN-")</f>
        <v>#N/A</v>
      </c>
      <c r="AJ1878" s="1" t="e">
        <f>_xlfn.TEXTBEFORE(Table9[[#This Row],[rxn]],"_",-1)</f>
        <v>#N/A</v>
      </c>
    </row>
    <row r="1879" spans="1:36" ht="17" hidden="1" x14ac:dyDescent="0.25">
      <c r="A1879" t="s">
        <v>10418</v>
      </c>
      <c r="B1879" t="str">
        <f>_xlfn.TEXTAFTER(Table5[[#This Row],[r]],"-",-1)</f>
        <v>rt3013_gm'</v>
      </c>
      <c r="C1879" t="str">
        <f>_xlfn.TEXTAFTER(_xlfn.TEXTBEFORE(Table5[[#This Row],[r]],"-"&amp;Table5[[#This Row],[enz]]),"'RXN-")</f>
        <v>PI3PP_gm_FWD</v>
      </c>
      <c r="D1879">
        <v>11171.708534568001</v>
      </c>
      <c r="E1879">
        <f>_xlfn.XLOOKUP(Table5[[#This Row],[r]],Table3[r],Table3[kapp],"")</f>
        <v>8988.1774343278394</v>
      </c>
      <c r="F1879">
        <f>Table5[[#This Row],[kapp]]-Table5[[#This Row],[old]]</f>
        <v>2183.5311002401613</v>
      </c>
      <c r="G1879" t="str" cm="1">
        <f t="array" ref="G1879">IF(ROWS(_xlfn._xlws.FILTER(Table5[r],Table5[enz]=Table5[[#This Row],[enz]]))&gt;1,"many","1")</f>
        <v>many</v>
      </c>
      <c r="H1879" t="str" cm="1">
        <f t="array" ref="H1879">IF(ROWS(_xlfn._xlws.FILTER(Table5[r],Table5[rxn-no-enz]=Table5[[#This Row],[rxn-no-enz]]))&gt;1,"many","1")</f>
        <v>1</v>
      </c>
      <c r="I1879" t="str">
        <f>_xlfn.XLOOKUP(SUBSTITUTE(Table5[[#This Row],[r]],"'",""),Table6[rxn],Table6[rxn],"no")</f>
        <v>no</v>
      </c>
      <c r="J1879" t="str" cm="1">
        <f t="array" ref="J1879">_xlfn.XLOOKUP(Table5[[#This Row],[r]],"'"&amp;Table6[rxn]&amp;"'",Table6[expected kapp],"")</f>
        <v/>
      </c>
      <c r="L1879" t="s">
        <v>10229</v>
      </c>
      <c r="M1879">
        <v>8988.1774343278394</v>
      </c>
      <c r="AE1879" s="1" t="s">
        <v>12300</v>
      </c>
      <c r="AF1879" s="1" t="s">
        <v>2778</v>
      </c>
      <c r="AG1879" s="9">
        <v>5.0887865E-11</v>
      </c>
      <c r="AH1879" s="1" t="str">
        <f>_xlfn.TEXTAFTER(Table9[[#This Row],[rxn]],"-",-1)</f>
        <v>rt1736</v>
      </c>
      <c r="AI1879" s="1" t="e">
        <f>_xlfn.TEXTAFTER(_xlfn.TEXTBEFORE(Table9[[#This Row],[rxn]],"-"&amp;Table9[[#This Row],[enz]]),"RXN-")</f>
        <v>#N/A</v>
      </c>
      <c r="AJ1879" s="1" t="e">
        <f>_xlfn.TEXTBEFORE(Table9[[#This Row],[rxn]],"_",-1)</f>
        <v>#N/A</v>
      </c>
    </row>
    <row r="1880" spans="1:36" ht="17" hidden="1" x14ac:dyDescent="0.25">
      <c r="A1880" t="s">
        <v>10419</v>
      </c>
      <c r="B1880" t="str">
        <f>_xlfn.TEXTAFTER(Table5[[#This Row],[r]],"-",-1)</f>
        <v>rt3013_rm'</v>
      </c>
      <c r="C1880" t="str">
        <f>_xlfn.TEXTAFTER(_xlfn.TEXTBEFORE(Table5[[#This Row],[r]],"-"&amp;Table5[[#This Row],[enz]]),"'RXN-")</f>
        <v>PI3PP_rm_FWD</v>
      </c>
      <c r="D1880">
        <v>11171.708534568001</v>
      </c>
      <c r="E1880">
        <f>_xlfn.XLOOKUP(Table5[[#This Row],[r]],Table3[r],Table3[kapp],"")</f>
        <v>8988.1774343278394</v>
      </c>
      <c r="F1880">
        <f>Table5[[#This Row],[kapp]]-Table5[[#This Row],[old]]</f>
        <v>2183.5311002401613</v>
      </c>
      <c r="G1880" t="str" cm="1">
        <f t="array" ref="G1880">IF(ROWS(_xlfn._xlws.FILTER(Table5[r],Table5[enz]=Table5[[#This Row],[enz]]))&gt;1,"many","1")</f>
        <v>many</v>
      </c>
      <c r="H1880" t="str" cm="1">
        <f t="array" ref="H1880">IF(ROWS(_xlfn._xlws.FILTER(Table5[r],Table5[rxn-no-enz]=Table5[[#This Row],[rxn-no-enz]]))&gt;1,"many","1")</f>
        <v>1</v>
      </c>
      <c r="I1880" t="str">
        <f>_xlfn.XLOOKUP(SUBSTITUTE(Table5[[#This Row],[r]],"'",""),Table6[rxn],Table6[rxn],"no")</f>
        <v>no</v>
      </c>
      <c r="J1880" t="str" cm="1">
        <f t="array" ref="J1880">_xlfn.XLOOKUP(Table5[[#This Row],[r]],"'"&amp;Table6[rxn]&amp;"'",Table6[expected kapp],"")</f>
        <v/>
      </c>
      <c r="L1880" t="s">
        <v>8517</v>
      </c>
      <c r="M1880">
        <v>6319.4662874899304</v>
      </c>
      <c r="AE1880" s="1" t="s">
        <v>12301</v>
      </c>
      <c r="AF1880" s="1" t="s">
        <v>2778</v>
      </c>
      <c r="AG1880" s="9">
        <v>2.5038655400000001E-10</v>
      </c>
      <c r="AH1880" s="1" t="str">
        <f>_xlfn.TEXTAFTER(Table9[[#This Row],[rxn]],"-",-1)</f>
        <v>rt1745</v>
      </c>
      <c r="AI1880" s="1" t="e">
        <f>_xlfn.TEXTAFTER(_xlfn.TEXTBEFORE(Table9[[#This Row],[rxn]],"-"&amp;Table9[[#This Row],[enz]]),"RXN-")</f>
        <v>#N/A</v>
      </c>
      <c r="AJ1880" s="1" t="e">
        <f>_xlfn.TEXTBEFORE(Table9[[#This Row],[rxn]],"_",-1)</f>
        <v>#N/A</v>
      </c>
    </row>
    <row r="1881" spans="1:36" ht="17" hidden="1" x14ac:dyDescent="0.25">
      <c r="A1881" t="s">
        <v>10420</v>
      </c>
      <c r="B1881" t="str">
        <f>_xlfn.TEXTAFTER(Table5[[#This Row],[r]],"-",-1)</f>
        <v>rt6972_c'</v>
      </c>
      <c r="C1881" t="str">
        <f>_xlfn.TEXTAFTER(_xlfn.TEXTBEFORE(Table5[[#This Row],[r]],"-"&amp;Table5[[#This Row],[enz]]),"'RXN-")</f>
        <v>PI45P5P_c_FWD</v>
      </c>
      <c r="D1881">
        <v>11171.708534568001</v>
      </c>
      <c r="E1881">
        <f>_xlfn.XLOOKUP(Table5[[#This Row],[r]],Table3[r],Table3[kapp],"")</f>
        <v>8988.1774343278394</v>
      </c>
      <c r="F1881">
        <f>Table5[[#This Row],[kapp]]-Table5[[#This Row],[old]]</f>
        <v>2183.5311002401613</v>
      </c>
      <c r="G1881" t="str" cm="1">
        <f t="array" ref="G1881">IF(ROWS(_xlfn._xlws.FILTER(Table5[r],Table5[enz]=Table5[[#This Row],[enz]]))&gt;1,"many","1")</f>
        <v>1</v>
      </c>
      <c r="H1881" t="str" cm="1">
        <f t="array" ref="H1881">IF(ROWS(_xlfn._xlws.FILTER(Table5[r],Table5[rxn-no-enz]=Table5[[#This Row],[rxn-no-enz]]))&gt;1,"many","1")</f>
        <v>many</v>
      </c>
      <c r="I1881" t="str">
        <f>_xlfn.XLOOKUP(SUBSTITUTE(Table5[[#This Row],[r]],"'",""),Table6[rxn],Table6[rxn],"no")</f>
        <v>no</v>
      </c>
      <c r="J1881" t="str" cm="1">
        <f t="array" ref="J1881">_xlfn.XLOOKUP(Table5[[#This Row],[r]],"'"&amp;Table6[rxn]&amp;"'",Table6[expected kapp],"")</f>
        <v/>
      </c>
      <c r="L1881" t="s">
        <v>10230</v>
      </c>
      <c r="M1881">
        <v>8988.1774343278394</v>
      </c>
      <c r="AE1881" s="1" t="s">
        <v>12302</v>
      </c>
      <c r="AF1881" s="1" t="s">
        <v>2778</v>
      </c>
      <c r="AG1881" s="9">
        <v>4.6933902000000003E-10</v>
      </c>
      <c r="AH1881" s="1" t="str">
        <f>_xlfn.TEXTAFTER(Table9[[#This Row],[rxn]],"-",-1)</f>
        <v>rt1768</v>
      </c>
      <c r="AI1881" s="1" t="e">
        <f>_xlfn.TEXTAFTER(_xlfn.TEXTBEFORE(Table9[[#This Row],[rxn]],"-"&amp;Table9[[#This Row],[enz]]),"RXN-")</f>
        <v>#N/A</v>
      </c>
      <c r="AJ1881" s="1" t="e">
        <f>_xlfn.TEXTBEFORE(Table9[[#This Row],[rxn]],"_",-1)</f>
        <v>#N/A</v>
      </c>
    </row>
    <row r="1882" spans="1:36" ht="17" hidden="1" x14ac:dyDescent="0.25">
      <c r="A1882" t="s">
        <v>10421</v>
      </c>
      <c r="B1882" t="str">
        <f>_xlfn.TEXTAFTER(Table5[[#This Row],[r]],"-",-1)</f>
        <v>rt7001_c'</v>
      </c>
      <c r="C1882" t="str">
        <f>_xlfn.TEXTAFTER(_xlfn.TEXTBEFORE(Table5[[#This Row],[r]],"-"&amp;Table5[[#This Row],[enz]]),"'RXN-")</f>
        <v>PI45P5P_c_FWD</v>
      </c>
      <c r="D1882">
        <v>11171.708534568001</v>
      </c>
      <c r="E1882">
        <f>_xlfn.XLOOKUP(Table5[[#This Row],[r]],Table3[r],Table3[kapp],"")</f>
        <v>8988.1774343278394</v>
      </c>
      <c r="F1882">
        <f>Table5[[#This Row],[kapp]]-Table5[[#This Row],[old]]</f>
        <v>2183.5311002401613</v>
      </c>
      <c r="G1882" t="str" cm="1">
        <f t="array" ref="G1882">IF(ROWS(_xlfn._xlws.FILTER(Table5[r],Table5[enz]=Table5[[#This Row],[enz]]))&gt;1,"many","1")</f>
        <v>many</v>
      </c>
      <c r="H1882" t="str" cm="1">
        <f t="array" ref="H1882">IF(ROWS(_xlfn._xlws.FILTER(Table5[r],Table5[rxn-no-enz]=Table5[[#This Row],[rxn-no-enz]]))&gt;1,"many","1")</f>
        <v>many</v>
      </c>
      <c r="I1882" t="str">
        <f>_xlfn.XLOOKUP(SUBSTITUTE(Table5[[#This Row],[r]],"'",""),Table6[rxn],Table6[rxn],"no")</f>
        <v>no</v>
      </c>
      <c r="J1882" t="str" cm="1">
        <f t="array" ref="J1882">_xlfn.XLOOKUP(Table5[[#This Row],[r]],"'"&amp;Table6[rxn]&amp;"'",Table6[expected kapp],"")</f>
        <v/>
      </c>
      <c r="L1882" t="s">
        <v>8516</v>
      </c>
      <c r="M1882">
        <v>6319.4662874899304</v>
      </c>
      <c r="AE1882" s="1" t="s">
        <v>12303</v>
      </c>
      <c r="AF1882" s="1" t="s">
        <v>2778</v>
      </c>
      <c r="AG1882" s="9">
        <v>3.3078295799999998E-10</v>
      </c>
      <c r="AH1882" s="1" t="str">
        <f>_xlfn.TEXTAFTER(Table9[[#This Row],[rxn]],"-",-1)</f>
        <v>rt1772</v>
      </c>
      <c r="AI1882" s="1" t="e">
        <f>_xlfn.TEXTAFTER(_xlfn.TEXTBEFORE(Table9[[#This Row],[rxn]],"-"&amp;Table9[[#This Row],[enz]]),"RXN-")</f>
        <v>#N/A</v>
      </c>
      <c r="AJ1882" s="1" t="e">
        <f>_xlfn.TEXTBEFORE(Table9[[#This Row],[rxn]],"_",-1)</f>
        <v>#N/A</v>
      </c>
    </row>
    <row r="1883" spans="1:36" ht="17" hidden="1" x14ac:dyDescent="0.25">
      <c r="A1883" t="s">
        <v>10422</v>
      </c>
      <c r="B1883" t="str">
        <f>_xlfn.TEXTAFTER(Table5[[#This Row],[r]],"-",-1)</f>
        <v>rt7049_c'</v>
      </c>
      <c r="C1883" t="str">
        <f>_xlfn.TEXTAFTER(_xlfn.TEXTBEFORE(Table5[[#This Row],[r]],"-"&amp;Table5[[#This Row],[enz]]),"'RXN-")</f>
        <v>PI45P5P_c_FWD</v>
      </c>
      <c r="D1883">
        <v>11171.708534568001</v>
      </c>
      <c r="E1883">
        <f>_xlfn.XLOOKUP(Table5[[#This Row],[r]],Table3[r],Table3[kapp],"")</f>
        <v>8988.1774343278394</v>
      </c>
      <c r="F1883">
        <f>Table5[[#This Row],[kapp]]-Table5[[#This Row],[old]]</f>
        <v>2183.5311002401613</v>
      </c>
      <c r="G1883" t="str" cm="1">
        <f t="array" ref="G1883">IF(ROWS(_xlfn._xlws.FILTER(Table5[r],Table5[enz]=Table5[[#This Row],[enz]]))&gt;1,"many","1")</f>
        <v>many</v>
      </c>
      <c r="H1883" t="str" cm="1">
        <f t="array" ref="H1883">IF(ROWS(_xlfn._xlws.FILTER(Table5[r],Table5[rxn-no-enz]=Table5[[#This Row],[rxn-no-enz]]))&gt;1,"many","1")</f>
        <v>many</v>
      </c>
      <c r="I1883" t="str">
        <f>_xlfn.XLOOKUP(SUBSTITUTE(Table5[[#This Row],[r]],"'",""),Table6[rxn],Table6[rxn],"no")</f>
        <v>no</v>
      </c>
      <c r="J1883" t="str" cm="1">
        <f t="array" ref="J1883">_xlfn.XLOOKUP(Table5[[#This Row],[r]],"'"&amp;Table6[rxn]&amp;"'",Table6[expected kapp],"")</f>
        <v/>
      </c>
      <c r="L1883" t="s">
        <v>10231</v>
      </c>
      <c r="M1883">
        <v>8988.1774343278394</v>
      </c>
      <c r="AE1883" s="1" t="s">
        <v>12304</v>
      </c>
      <c r="AF1883" s="1" t="s">
        <v>2778</v>
      </c>
      <c r="AG1883" s="9">
        <v>3.88322769E-10</v>
      </c>
      <c r="AH1883" s="1" t="str">
        <f>_xlfn.TEXTAFTER(Table9[[#This Row],[rxn]],"-",-1)</f>
        <v>rt1776</v>
      </c>
      <c r="AI1883" s="1" t="e">
        <f>_xlfn.TEXTAFTER(_xlfn.TEXTBEFORE(Table9[[#This Row],[rxn]],"-"&amp;Table9[[#This Row],[enz]]),"RXN-")</f>
        <v>#N/A</v>
      </c>
      <c r="AJ1883" s="1" t="e">
        <f>_xlfn.TEXTBEFORE(Table9[[#This Row],[rxn]],"_",-1)</f>
        <v>#N/A</v>
      </c>
    </row>
    <row r="1884" spans="1:36" ht="17" hidden="1" x14ac:dyDescent="0.25">
      <c r="A1884" t="s">
        <v>10423</v>
      </c>
      <c r="B1884" t="str">
        <f>_xlfn.TEXTAFTER(Table5[[#This Row],[r]],"-",-1)</f>
        <v>rt7177_c'</v>
      </c>
      <c r="C1884" t="str">
        <f>_xlfn.TEXTAFTER(_xlfn.TEXTBEFORE(Table5[[#This Row],[r]],"-"&amp;Table5[[#This Row],[enz]]),"'RXN-")</f>
        <v>PI45P5P_c_FWD</v>
      </c>
      <c r="D1884">
        <v>11171.708534568001</v>
      </c>
      <c r="E1884">
        <f>_xlfn.XLOOKUP(Table5[[#This Row],[r]],Table3[r],Table3[kapp],"")</f>
        <v>8988.1774343278394</v>
      </c>
      <c r="F1884">
        <f>Table5[[#This Row],[kapp]]-Table5[[#This Row],[old]]</f>
        <v>2183.5311002401613</v>
      </c>
      <c r="G1884" t="str" cm="1">
        <f t="array" ref="G1884">IF(ROWS(_xlfn._xlws.FILTER(Table5[r],Table5[enz]=Table5[[#This Row],[enz]]))&gt;1,"many","1")</f>
        <v>1</v>
      </c>
      <c r="H1884" t="str" cm="1">
        <f t="array" ref="H1884">IF(ROWS(_xlfn._xlws.FILTER(Table5[r],Table5[rxn-no-enz]=Table5[[#This Row],[rxn-no-enz]]))&gt;1,"many","1")</f>
        <v>many</v>
      </c>
      <c r="I1884" t="str">
        <f>_xlfn.XLOOKUP(SUBSTITUTE(Table5[[#This Row],[r]],"'",""),Table6[rxn],Table6[rxn],"no")</f>
        <v>no</v>
      </c>
      <c r="J1884" t="str" cm="1">
        <f t="array" ref="J1884">_xlfn.XLOOKUP(Table5[[#This Row],[r]],"'"&amp;Table6[rxn]&amp;"'",Table6[expected kapp],"")</f>
        <v/>
      </c>
      <c r="L1884" t="s">
        <v>8518</v>
      </c>
      <c r="M1884">
        <v>199249.25731041899</v>
      </c>
      <c r="AE1884" s="1" t="s">
        <v>12305</v>
      </c>
      <c r="AF1884" s="1" t="s">
        <v>2778</v>
      </c>
      <c r="AG1884" s="9">
        <v>2.9988744999999997E-11</v>
      </c>
      <c r="AH1884" s="1" t="str">
        <f>_xlfn.TEXTAFTER(Table9[[#This Row],[rxn]],"-",-1)</f>
        <v>rt1779</v>
      </c>
      <c r="AI1884" s="1" t="e">
        <f>_xlfn.TEXTAFTER(_xlfn.TEXTBEFORE(Table9[[#This Row],[rxn]],"-"&amp;Table9[[#This Row],[enz]]),"RXN-")</f>
        <v>#N/A</v>
      </c>
      <c r="AJ1884" s="1" t="e">
        <f>_xlfn.TEXTBEFORE(Table9[[#This Row],[rxn]],"_",-1)</f>
        <v>#N/A</v>
      </c>
    </row>
    <row r="1885" spans="1:36" ht="17" hidden="1" x14ac:dyDescent="0.25">
      <c r="A1885" t="s">
        <v>10424</v>
      </c>
      <c r="B1885" t="str">
        <f>_xlfn.TEXTAFTER(Table5[[#This Row],[r]],"-",-1)</f>
        <v>rt6972_en'</v>
      </c>
      <c r="C1885" t="str">
        <f>_xlfn.TEXTAFTER(_xlfn.TEXTBEFORE(Table5[[#This Row],[r]],"-"&amp;Table5[[#This Row],[enz]]),"'RXN-")</f>
        <v>PI45P5P_en_FWD</v>
      </c>
      <c r="D1885">
        <v>11171.708534568001</v>
      </c>
      <c r="E1885">
        <f>_xlfn.XLOOKUP(Table5[[#This Row],[r]],Table3[r],Table3[kapp],"")</f>
        <v>8988.1774343278394</v>
      </c>
      <c r="F1885">
        <f>Table5[[#This Row],[kapp]]-Table5[[#This Row],[old]]</f>
        <v>2183.5311002401613</v>
      </c>
      <c r="G1885" t="str" cm="1">
        <f t="array" ref="G1885">IF(ROWS(_xlfn._xlws.FILTER(Table5[r],Table5[enz]=Table5[[#This Row],[enz]]))&gt;1,"many","1")</f>
        <v>1</v>
      </c>
      <c r="H1885" t="str" cm="1">
        <f t="array" ref="H1885">IF(ROWS(_xlfn._xlws.FILTER(Table5[r],Table5[rxn-no-enz]=Table5[[#This Row],[rxn-no-enz]]))&gt;1,"many","1")</f>
        <v>many</v>
      </c>
      <c r="I1885" t="str">
        <f>_xlfn.XLOOKUP(SUBSTITUTE(Table5[[#This Row],[r]],"'",""),Table6[rxn],Table6[rxn],"no")</f>
        <v>no</v>
      </c>
      <c r="J1885" t="str" cm="1">
        <f t="array" ref="J1885">_xlfn.XLOOKUP(Table5[[#This Row],[r]],"'"&amp;Table6[rxn]&amp;"'",Table6[expected kapp],"")</f>
        <v/>
      </c>
      <c r="L1885" t="s">
        <v>10232</v>
      </c>
      <c r="M1885">
        <v>8988.1774343278394</v>
      </c>
      <c r="AE1885" s="1" t="s">
        <v>12306</v>
      </c>
      <c r="AF1885" s="1" t="s">
        <v>2778</v>
      </c>
      <c r="AG1885" s="9">
        <v>4.3620817E-11</v>
      </c>
      <c r="AH1885" s="1" t="str">
        <f>_xlfn.TEXTAFTER(Table9[[#This Row],[rxn]],"-",-1)</f>
        <v>rt1784_x</v>
      </c>
      <c r="AI1885" s="1" t="e">
        <f>_xlfn.TEXTAFTER(_xlfn.TEXTBEFORE(Table9[[#This Row],[rxn]],"-"&amp;Table9[[#This Row],[enz]]),"RXN-")</f>
        <v>#N/A</v>
      </c>
      <c r="AJ1885" s="1" t="str">
        <f>_xlfn.TEXTBEFORE(Table9[[#This Row],[rxn]],"_",-1)</f>
        <v>PROWASTE-rt1784</v>
      </c>
    </row>
    <row r="1886" spans="1:36" ht="17" hidden="1" x14ac:dyDescent="0.25">
      <c r="A1886" t="s">
        <v>10425</v>
      </c>
      <c r="B1886" t="str">
        <f>_xlfn.TEXTAFTER(Table5[[#This Row],[r]],"-",-1)</f>
        <v>rt7001_en'</v>
      </c>
      <c r="C1886" t="str">
        <f>_xlfn.TEXTAFTER(_xlfn.TEXTBEFORE(Table5[[#This Row],[r]],"-"&amp;Table5[[#This Row],[enz]]),"'RXN-")</f>
        <v>PI45P5P_en_FWD</v>
      </c>
      <c r="D1886">
        <v>11171.708534568001</v>
      </c>
      <c r="E1886">
        <f>_xlfn.XLOOKUP(Table5[[#This Row],[r]],Table3[r],Table3[kapp],"")</f>
        <v>8988.1774343278394</v>
      </c>
      <c r="F1886">
        <f>Table5[[#This Row],[kapp]]-Table5[[#This Row],[old]]</f>
        <v>2183.5311002401613</v>
      </c>
      <c r="G1886" t="str" cm="1">
        <f t="array" ref="G1886">IF(ROWS(_xlfn._xlws.FILTER(Table5[r],Table5[enz]=Table5[[#This Row],[enz]]))&gt;1,"many","1")</f>
        <v>many</v>
      </c>
      <c r="H1886" t="str" cm="1">
        <f t="array" ref="H1886">IF(ROWS(_xlfn._xlws.FILTER(Table5[r],Table5[rxn-no-enz]=Table5[[#This Row],[rxn-no-enz]]))&gt;1,"many","1")</f>
        <v>many</v>
      </c>
      <c r="I1886" t="str">
        <f>_xlfn.XLOOKUP(SUBSTITUTE(Table5[[#This Row],[r]],"'",""),Table6[rxn],Table6[rxn],"no")</f>
        <v>no</v>
      </c>
      <c r="J1886" t="str" cm="1">
        <f t="array" ref="J1886">_xlfn.XLOOKUP(Table5[[#This Row],[r]],"'"&amp;Table6[rxn]&amp;"'",Table6[expected kapp],"")</f>
        <v/>
      </c>
      <c r="L1886" t="s">
        <v>10233</v>
      </c>
      <c r="M1886">
        <v>199249.25731041899</v>
      </c>
      <c r="AE1886" s="1" t="s">
        <v>12307</v>
      </c>
      <c r="AF1886" s="1" t="s">
        <v>2778</v>
      </c>
      <c r="AG1886" s="9">
        <v>1.2163331E-11</v>
      </c>
      <c r="AH1886" s="1" t="str">
        <f>_xlfn.TEXTAFTER(Table9[[#This Row],[rxn]],"-",-1)</f>
        <v>rt1788</v>
      </c>
      <c r="AI1886" s="1" t="e">
        <f>_xlfn.TEXTAFTER(_xlfn.TEXTBEFORE(Table9[[#This Row],[rxn]],"-"&amp;Table9[[#This Row],[enz]]),"RXN-")</f>
        <v>#N/A</v>
      </c>
      <c r="AJ1886" s="1" t="e">
        <f>_xlfn.TEXTBEFORE(Table9[[#This Row],[rxn]],"_",-1)</f>
        <v>#N/A</v>
      </c>
    </row>
    <row r="1887" spans="1:36" ht="17" hidden="1" x14ac:dyDescent="0.25">
      <c r="A1887" t="s">
        <v>10426</v>
      </c>
      <c r="B1887" t="str">
        <f>_xlfn.TEXTAFTER(Table5[[#This Row],[r]],"-",-1)</f>
        <v>rt7049_en'</v>
      </c>
      <c r="C1887" t="str">
        <f>_xlfn.TEXTAFTER(_xlfn.TEXTBEFORE(Table5[[#This Row],[r]],"-"&amp;Table5[[#This Row],[enz]]),"'RXN-")</f>
        <v>PI45P5P_en_FWD</v>
      </c>
      <c r="D1887">
        <v>11171.708534568001</v>
      </c>
      <c r="E1887">
        <f>_xlfn.XLOOKUP(Table5[[#This Row],[r]],Table3[r],Table3[kapp],"")</f>
        <v>8988.1774343278394</v>
      </c>
      <c r="F1887">
        <f>Table5[[#This Row],[kapp]]-Table5[[#This Row],[old]]</f>
        <v>2183.5311002401613</v>
      </c>
      <c r="G1887" t="str" cm="1">
        <f t="array" ref="G1887">IF(ROWS(_xlfn._xlws.FILTER(Table5[r],Table5[enz]=Table5[[#This Row],[enz]]))&gt;1,"many","1")</f>
        <v>many</v>
      </c>
      <c r="H1887" t="str" cm="1">
        <f t="array" ref="H1887">IF(ROWS(_xlfn._xlws.FILTER(Table5[r],Table5[rxn-no-enz]=Table5[[#This Row],[rxn-no-enz]]))&gt;1,"many","1")</f>
        <v>many</v>
      </c>
      <c r="I1887" t="str">
        <f>_xlfn.XLOOKUP(SUBSTITUTE(Table5[[#This Row],[r]],"'",""),Table6[rxn],Table6[rxn],"no")</f>
        <v>no</v>
      </c>
      <c r="J1887" t="str" cm="1">
        <f t="array" ref="J1887">_xlfn.XLOOKUP(Table5[[#This Row],[r]],"'"&amp;Table6[rxn]&amp;"'",Table6[expected kapp],"")</f>
        <v/>
      </c>
      <c r="L1887" t="s">
        <v>10234</v>
      </c>
      <c r="M1887">
        <v>8988.1774343278394</v>
      </c>
      <c r="AE1887" s="1" t="s">
        <v>12308</v>
      </c>
      <c r="AF1887" s="1" t="s">
        <v>2778</v>
      </c>
      <c r="AG1887" s="9">
        <v>6.9504167000000001E-11</v>
      </c>
      <c r="AH1887" s="1" t="str">
        <f>_xlfn.TEXTAFTER(Table9[[#This Row],[rxn]],"-",-1)</f>
        <v>rt1802</v>
      </c>
      <c r="AI1887" s="1" t="e">
        <f>_xlfn.TEXTAFTER(_xlfn.TEXTBEFORE(Table9[[#This Row],[rxn]],"-"&amp;Table9[[#This Row],[enz]]),"RXN-")</f>
        <v>#N/A</v>
      </c>
      <c r="AJ1887" s="1" t="e">
        <f>_xlfn.TEXTBEFORE(Table9[[#This Row],[rxn]],"_",-1)</f>
        <v>#N/A</v>
      </c>
    </row>
    <row r="1888" spans="1:36" ht="17" hidden="1" x14ac:dyDescent="0.25">
      <c r="A1888" t="s">
        <v>10427</v>
      </c>
      <c r="B1888" t="str">
        <f>_xlfn.TEXTAFTER(Table5[[#This Row],[r]],"-",-1)</f>
        <v>rt7177_en'</v>
      </c>
      <c r="C1888" t="str">
        <f>_xlfn.TEXTAFTER(_xlfn.TEXTBEFORE(Table5[[#This Row],[r]],"-"&amp;Table5[[#This Row],[enz]]),"'RXN-")</f>
        <v>PI45P5P_en_FWD</v>
      </c>
      <c r="D1888">
        <v>11171.708534568001</v>
      </c>
      <c r="E1888">
        <f>_xlfn.XLOOKUP(Table5[[#This Row],[r]],Table3[r],Table3[kapp],"")</f>
        <v>8988.1774343278394</v>
      </c>
      <c r="F1888">
        <f>Table5[[#This Row],[kapp]]-Table5[[#This Row],[old]]</f>
        <v>2183.5311002401613</v>
      </c>
      <c r="G1888" t="str" cm="1">
        <f t="array" ref="G1888">IF(ROWS(_xlfn._xlws.FILTER(Table5[r],Table5[enz]=Table5[[#This Row],[enz]]))&gt;1,"many","1")</f>
        <v>1</v>
      </c>
      <c r="H1888" t="str" cm="1">
        <f t="array" ref="H1888">IF(ROWS(_xlfn._xlws.FILTER(Table5[r],Table5[rxn-no-enz]=Table5[[#This Row],[rxn-no-enz]]))&gt;1,"many","1")</f>
        <v>many</v>
      </c>
      <c r="I1888" t="str">
        <f>_xlfn.XLOOKUP(SUBSTITUTE(Table5[[#This Row],[r]],"'",""),Table6[rxn],Table6[rxn],"no")</f>
        <v>no</v>
      </c>
      <c r="J1888" t="str" cm="1">
        <f t="array" ref="J1888">_xlfn.XLOOKUP(Table5[[#This Row],[r]],"'"&amp;Table6[rxn]&amp;"'",Table6[expected kapp],"")</f>
        <v/>
      </c>
      <c r="L1888" t="s">
        <v>10235</v>
      </c>
      <c r="M1888">
        <v>8988.1774343278394</v>
      </c>
      <c r="AE1888" s="1" t="s">
        <v>12309</v>
      </c>
      <c r="AF1888" s="1" t="s">
        <v>2778</v>
      </c>
      <c r="AG1888" s="9">
        <v>6.0286637929999999E-9</v>
      </c>
      <c r="AH1888" s="1" t="str">
        <f>_xlfn.TEXTAFTER(Table9[[#This Row],[rxn]],"-",-1)</f>
        <v>rt1805</v>
      </c>
      <c r="AI1888" s="1" t="e">
        <f>_xlfn.TEXTAFTER(_xlfn.TEXTBEFORE(Table9[[#This Row],[rxn]],"-"&amp;Table9[[#This Row],[enz]]),"RXN-")</f>
        <v>#N/A</v>
      </c>
      <c r="AJ1888" s="1" t="e">
        <f>_xlfn.TEXTBEFORE(Table9[[#This Row],[rxn]],"_",-1)</f>
        <v>#N/A</v>
      </c>
    </row>
    <row r="1889" spans="1:36" ht="17" hidden="1" x14ac:dyDescent="0.25">
      <c r="A1889" t="s">
        <v>10428</v>
      </c>
      <c r="B1889" t="str">
        <f>_xlfn.TEXTAFTER(Table5[[#This Row],[r]],"-",-1)</f>
        <v>rt3510_en'</v>
      </c>
      <c r="C1889" t="str">
        <f>_xlfn.TEXTAFTER(_xlfn.TEXTBEFORE(Table5[[#This Row],[r]],"-"&amp;Table5[[#This Row],[enz]]),"'RXN-")</f>
        <v>PI4P5K_en_FWD</v>
      </c>
      <c r="D1889">
        <v>11171.708534568001</v>
      </c>
      <c r="E1889">
        <f>_xlfn.XLOOKUP(Table5[[#This Row],[r]],Table3[r],Table3[kapp],"")</f>
        <v>8988.1774343278394</v>
      </c>
      <c r="F1889">
        <f>Table5[[#This Row],[kapp]]-Table5[[#This Row],[old]]</f>
        <v>2183.5311002401613</v>
      </c>
      <c r="G1889" t="str" cm="1">
        <f t="array" ref="G1889">IF(ROWS(_xlfn._xlws.FILTER(Table5[r],Table5[enz]=Table5[[#This Row],[enz]]))&gt;1,"many","1")</f>
        <v>1</v>
      </c>
      <c r="H1889" t="str" cm="1">
        <f t="array" ref="H1889">IF(ROWS(_xlfn._xlws.FILTER(Table5[r],Table5[rxn-no-enz]=Table5[[#This Row],[rxn-no-enz]]))&gt;1,"many","1")</f>
        <v>1</v>
      </c>
      <c r="I1889" t="str">
        <f>_xlfn.XLOOKUP(SUBSTITUTE(Table5[[#This Row],[r]],"'",""),Table6[rxn],Table6[rxn],"no")</f>
        <v>no</v>
      </c>
      <c r="J1889" t="str" cm="1">
        <f t="array" ref="J1889">_xlfn.XLOOKUP(Table5[[#This Row],[r]],"'"&amp;Table6[rxn]&amp;"'",Table6[expected kapp],"")</f>
        <v/>
      </c>
      <c r="L1889" t="s">
        <v>10236</v>
      </c>
      <c r="M1889">
        <v>8988.1774343278394</v>
      </c>
      <c r="AE1889" s="1" t="s">
        <v>12310</v>
      </c>
      <c r="AF1889" s="1" t="s">
        <v>2778</v>
      </c>
      <c r="AG1889" s="9">
        <v>9.5808259999999994E-12</v>
      </c>
      <c r="AH1889" s="1" t="str">
        <f>_xlfn.TEXTAFTER(Table9[[#This Row],[rxn]],"-",-1)</f>
        <v>rt1814_c</v>
      </c>
      <c r="AI1889" s="1" t="e">
        <f>_xlfn.TEXTAFTER(_xlfn.TEXTBEFORE(Table9[[#This Row],[rxn]],"-"&amp;Table9[[#This Row],[enz]]),"RXN-")</f>
        <v>#N/A</v>
      </c>
      <c r="AJ1889" s="1" t="str">
        <f>_xlfn.TEXTBEFORE(Table9[[#This Row],[rxn]],"_",-1)</f>
        <v>PROWASTE-rt1814</v>
      </c>
    </row>
    <row r="1890" spans="1:36" ht="17" hidden="1" x14ac:dyDescent="0.25">
      <c r="A1890" t="s">
        <v>10429</v>
      </c>
      <c r="B1890" t="str">
        <f>_xlfn.TEXTAFTER(Table5[[#This Row],[r]],"-",-1)</f>
        <v>rt3510_n'</v>
      </c>
      <c r="C1890" t="str">
        <f>_xlfn.TEXTAFTER(_xlfn.TEXTBEFORE(Table5[[#This Row],[r]],"-"&amp;Table5[[#This Row],[enz]]),"'RXN-")</f>
        <v>PI4P5K_n_FWD</v>
      </c>
      <c r="D1890">
        <v>11171.708534568001</v>
      </c>
      <c r="E1890">
        <f>_xlfn.XLOOKUP(Table5[[#This Row],[r]],Table3[r],Table3[kapp],"")</f>
        <v>8988.1774343278394</v>
      </c>
      <c r="F1890">
        <f>Table5[[#This Row],[kapp]]-Table5[[#This Row],[old]]</f>
        <v>2183.5311002401613</v>
      </c>
      <c r="G1890" t="str" cm="1">
        <f t="array" ref="G1890">IF(ROWS(_xlfn._xlws.FILTER(Table5[r],Table5[enz]=Table5[[#This Row],[enz]]))&gt;1,"many","1")</f>
        <v>1</v>
      </c>
      <c r="H1890" t="str" cm="1">
        <f t="array" ref="H1890">IF(ROWS(_xlfn._xlws.FILTER(Table5[r],Table5[rxn-no-enz]=Table5[[#This Row],[rxn-no-enz]]))&gt;1,"many","1")</f>
        <v>1</v>
      </c>
      <c r="I1890" t="str">
        <f>_xlfn.XLOOKUP(SUBSTITUTE(Table5[[#This Row],[r]],"'",""),Table6[rxn],Table6[rxn],"no")</f>
        <v>no</v>
      </c>
      <c r="J1890" t="str" cm="1">
        <f t="array" ref="J1890">_xlfn.XLOOKUP(Table5[[#This Row],[r]],"'"&amp;Table6[rxn]&amp;"'",Table6[expected kapp],"")</f>
        <v/>
      </c>
      <c r="L1890" t="s">
        <v>10237</v>
      </c>
      <c r="M1890">
        <v>8988.1774343278394</v>
      </c>
      <c r="AE1890" s="1" t="s">
        <v>12311</v>
      </c>
      <c r="AF1890" s="1" t="s">
        <v>2778</v>
      </c>
      <c r="AG1890" s="9">
        <v>5.08015359999999E-11</v>
      </c>
      <c r="AH1890" s="1" t="str">
        <f>_xlfn.TEXTAFTER(Table9[[#This Row],[rxn]],"-",-1)</f>
        <v>rt1830</v>
      </c>
      <c r="AI1890" s="1" t="e">
        <f>_xlfn.TEXTAFTER(_xlfn.TEXTBEFORE(Table9[[#This Row],[rxn]],"-"&amp;Table9[[#This Row],[enz]]),"RXN-")</f>
        <v>#N/A</v>
      </c>
      <c r="AJ1890" s="1" t="e">
        <f>_xlfn.TEXTBEFORE(Table9[[#This Row],[rxn]],"_",-1)</f>
        <v>#N/A</v>
      </c>
    </row>
    <row r="1891" spans="1:36" ht="17" hidden="1" x14ac:dyDescent="0.25">
      <c r="A1891" t="s">
        <v>10430</v>
      </c>
      <c r="B1891" t="str">
        <f>_xlfn.TEXTAFTER(Table5[[#This Row],[r]],"-",-1)</f>
        <v>rt7001_c'</v>
      </c>
      <c r="C1891" t="str">
        <f>_xlfn.TEXTAFTER(_xlfn.TEXTBEFORE(Table5[[#This Row],[r]],"-"&amp;Table5[[#This Row],[enz]]),"'RXN-")</f>
        <v>PI4PP_c_FWD</v>
      </c>
      <c r="D1891">
        <v>11171.708534568001</v>
      </c>
      <c r="E1891">
        <f>_xlfn.XLOOKUP(Table5[[#This Row],[r]],Table3[r],Table3[kapp],"")</f>
        <v>8988.1774343278394</v>
      </c>
      <c r="F1891">
        <f>Table5[[#This Row],[kapp]]-Table5[[#This Row],[old]]</f>
        <v>2183.5311002401613</v>
      </c>
      <c r="G1891" t="str" cm="1">
        <f t="array" ref="G1891">IF(ROWS(_xlfn._xlws.FILTER(Table5[r],Table5[enz]=Table5[[#This Row],[enz]]))&gt;1,"many","1")</f>
        <v>many</v>
      </c>
      <c r="H1891" t="str" cm="1">
        <f t="array" ref="H1891">IF(ROWS(_xlfn._xlws.FILTER(Table5[r],Table5[rxn-no-enz]=Table5[[#This Row],[rxn-no-enz]]))&gt;1,"many","1")</f>
        <v>many</v>
      </c>
      <c r="I1891" t="str">
        <f>_xlfn.XLOOKUP(SUBSTITUTE(Table5[[#This Row],[r]],"'",""),Table6[rxn],Table6[rxn],"no")</f>
        <v>no</v>
      </c>
      <c r="J1891" t="str" cm="1">
        <f t="array" ref="J1891">_xlfn.XLOOKUP(Table5[[#This Row],[r]],"'"&amp;Table6[rxn]&amp;"'",Table6[expected kapp],"")</f>
        <v/>
      </c>
      <c r="L1891" t="s">
        <v>10238</v>
      </c>
      <c r="M1891">
        <v>8988.1774343278394</v>
      </c>
      <c r="AE1891" s="1" t="s">
        <v>12312</v>
      </c>
      <c r="AF1891" s="1" t="s">
        <v>2778</v>
      </c>
      <c r="AG1891" s="9">
        <v>1.3033059899999999E-10</v>
      </c>
      <c r="AH1891" s="1" t="str">
        <f>_xlfn.TEXTAFTER(Table9[[#This Row],[rxn]],"-",-1)</f>
        <v>rt1837</v>
      </c>
      <c r="AI1891" s="1" t="e">
        <f>_xlfn.TEXTAFTER(_xlfn.TEXTBEFORE(Table9[[#This Row],[rxn]],"-"&amp;Table9[[#This Row],[enz]]),"RXN-")</f>
        <v>#N/A</v>
      </c>
      <c r="AJ1891" s="1" t="e">
        <f>_xlfn.TEXTBEFORE(Table9[[#This Row],[rxn]],"_",-1)</f>
        <v>#N/A</v>
      </c>
    </row>
    <row r="1892" spans="1:36" ht="17" hidden="1" x14ac:dyDescent="0.25">
      <c r="A1892" t="s">
        <v>10431</v>
      </c>
      <c r="B1892" t="str">
        <f>_xlfn.TEXTAFTER(Table5[[#This Row],[r]],"-",-1)</f>
        <v>rt7049_c'</v>
      </c>
      <c r="C1892" t="str">
        <f>_xlfn.TEXTAFTER(_xlfn.TEXTBEFORE(Table5[[#This Row],[r]],"-"&amp;Table5[[#This Row],[enz]]),"'RXN-")</f>
        <v>PI4PP_c_FWD</v>
      </c>
      <c r="D1892">
        <v>11171.708534568001</v>
      </c>
      <c r="E1892">
        <f>_xlfn.XLOOKUP(Table5[[#This Row],[r]],Table3[r],Table3[kapp],"")</f>
        <v>8988.1774343278394</v>
      </c>
      <c r="F1892">
        <f>Table5[[#This Row],[kapp]]-Table5[[#This Row],[old]]</f>
        <v>2183.5311002401613</v>
      </c>
      <c r="G1892" t="str" cm="1">
        <f t="array" ref="G1892">IF(ROWS(_xlfn._xlws.FILTER(Table5[r],Table5[enz]=Table5[[#This Row],[enz]]))&gt;1,"many","1")</f>
        <v>many</v>
      </c>
      <c r="H1892" t="str" cm="1">
        <f t="array" ref="H1892">IF(ROWS(_xlfn._xlws.FILTER(Table5[r],Table5[rxn-no-enz]=Table5[[#This Row],[rxn-no-enz]]))&gt;1,"many","1")</f>
        <v>many</v>
      </c>
      <c r="I1892" t="str">
        <f>_xlfn.XLOOKUP(SUBSTITUTE(Table5[[#This Row],[r]],"'",""),Table6[rxn],Table6[rxn],"no")</f>
        <v>no</v>
      </c>
      <c r="J1892" t="str" cm="1">
        <f t="array" ref="J1892">_xlfn.XLOOKUP(Table5[[#This Row],[r]],"'"&amp;Table6[rxn]&amp;"'",Table6[expected kapp],"")</f>
        <v/>
      </c>
      <c r="L1892" t="s">
        <v>8519</v>
      </c>
      <c r="M1892">
        <v>306189505.46880698</v>
      </c>
      <c r="AE1892" s="1" t="s">
        <v>12313</v>
      </c>
      <c r="AF1892" s="1" t="s">
        <v>2778</v>
      </c>
      <c r="AG1892" s="9">
        <v>2.5060624E-11</v>
      </c>
      <c r="AH1892" s="1" t="str">
        <f>_xlfn.TEXTAFTER(Table9[[#This Row],[rxn]],"-",-1)</f>
        <v>rt1838</v>
      </c>
      <c r="AI1892" s="1" t="e">
        <f>_xlfn.TEXTAFTER(_xlfn.TEXTBEFORE(Table9[[#This Row],[rxn]],"-"&amp;Table9[[#This Row],[enz]]),"RXN-")</f>
        <v>#N/A</v>
      </c>
      <c r="AJ1892" s="1" t="e">
        <f>_xlfn.TEXTBEFORE(Table9[[#This Row],[rxn]],"_",-1)</f>
        <v>#N/A</v>
      </c>
    </row>
    <row r="1893" spans="1:36" ht="17" hidden="1" x14ac:dyDescent="0.25">
      <c r="A1893" t="s">
        <v>10432</v>
      </c>
      <c r="B1893" t="str">
        <f>_xlfn.TEXTAFTER(Table5[[#This Row],[r]],"-",-1)</f>
        <v>rt7001_en'</v>
      </c>
      <c r="C1893" t="str">
        <f>_xlfn.TEXTAFTER(_xlfn.TEXTBEFORE(Table5[[#This Row],[r]],"-"&amp;Table5[[#This Row],[enz]]),"'RXN-")</f>
        <v>PI4PP_en_FWD</v>
      </c>
      <c r="D1893">
        <v>11171.708534568001</v>
      </c>
      <c r="E1893">
        <f>_xlfn.XLOOKUP(Table5[[#This Row],[r]],Table3[r],Table3[kapp],"")</f>
        <v>8988.1774343278394</v>
      </c>
      <c r="F1893">
        <f>Table5[[#This Row],[kapp]]-Table5[[#This Row],[old]]</f>
        <v>2183.5311002401613</v>
      </c>
      <c r="G1893" t="str" cm="1">
        <f t="array" ref="G1893">IF(ROWS(_xlfn._xlws.FILTER(Table5[r],Table5[enz]=Table5[[#This Row],[enz]]))&gt;1,"many","1")</f>
        <v>many</v>
      </c>
      <c r="H1893" t="str" cm="1">
        <f t="array" ref="H1893">IF(ROWS(_xlfn._xlws.FILTER(Table5[r],Table5[rxn-no-enz]=Table5[[#This Row],[rxn-no-enz]]))&gt;1,"many","1")</f>
        <v>many</v>
      </c>
      <c r="I1893" t="str">
        <f>_xlfn.XLOOKUP(SUBSTITUTE(Table5[[#This Row],[r]],"'",""),Table6[rxn],Table6[rxn],"no")</f>
        <v>no</v>
      </c>
      <c r="J1893" t="str" cm="1">
        <f t="array" ref="J1893">_xlfn.XLOOKUP(Table5[[#This Row],[r]],"'"&amp;Table6[rxn]&amp;"'",Table6[expected kapp],"")</f>
        <v/>
      </c>
      <c r="L1893" t="s">
        <v>10239</v>
      </c>
      <c r="M1893">
        <v>8988.1774343278394</v>
      </c>
      <c r="AE1893" s="1" t="s">
        <v>12314</v>
      </c>
      <c r="AF1893" s="1" t="s">
        <v>2778</v>
      </c>
      <c r="AG1893" s="9">
        <v>9.8821074999999995E-11</v>
      </c>
      <c r="AH1893" s="1" t="str">
        <f>_xlfn.TEXTAFTER(Table9[[#This Row],[rxn]],"-",-1)</f>
        <v>rt1844</v>
      </c>
      <c r="AI1893" s="1" t="e">
        <f>_xlfn.TEXTAFTER(_xlfn.TEXTBEFORE(Table9[[#This Row],[rxn]],"-"&amp;Table9[[#This Row],[enz]]),"RXN-")</f>
        <v>#N/A</v>
      </c>
      <c r="AJ1893" s="1" t="e">
        <f>_xlfn.TEXTBEFORE(Table9[[#This Row],[rxn]],"_",-1)</f>
        <v>#N/A</v>
      </c>
    </row>
    <row r="1894" spans="1:36" ht="17" hidden="1" x14ac:dyDescent="0.25">
      <c r="A1894" t="s">
        <v>10433</v>
      </c>
      <c r="B1894" t="str">
        <f>_xlfn.TEXTAFTER(Table5[[#This Row],[r]],"-",-1)</f>
        <v>rt7049_en'</v>
      </c>
      <c r="C1894" t="str">
        <f>_xlfn.TEXTAFTER(_xlfn.TEXTBEFORE(Table5[[#This Row],[r]],"-"&amp;Table5[[#This Row],[enz]]),"'RXN-")</f>
        <v>PI4PP_en_FWD</v>
      </c>
      <c r="D1894">
        <v>11171.708534568001</v>
      </c>
      <c r="E1894">
        <f>_xlfn.XLOOKUP(Table5[[#This Row],[r]],Table3[r],Table3[kapp],"")</f>
        <v>8988.1774343278394</v>
      </c>
      <c r="F1894">
        <f>Table5[[#This Row],[kapp]]-Table5[[#This Row],[old]]</f>
        <v>2183.5311002401613</v>
      </c>
      <c r="G1894" t="str" cm="1">
        <f t="array" ref="G1894">IF(ROWS(_xlfn._xlws.FILTER(Table5[r],Table5[enz]=Table5[[#This Row],[enz]]))&gt;1,"many","1")</f>
        <v>many</v>
      </c>
      <c r="H1894" t="str" cm="1">
        <f t="array" ref="H1894">IF(ROWS(_xlfn._xlws.FILTER(Table5[r],Table5[rxn-no-enz]=Table5[[#This Row],[rxn-no-enz]]))&gt;1,"many","1")</f>
        <v>many</v>
      </c>
      <c r="I1894" t="str">
        <f>_xlfn.XLOOKUP(SUBSTITUTE(Table5[[#This Row],[r]],"'",""),Table6[rxn],Table6[rxn],"no")</f>
        <v>no</v>
      </c>
      <c r="J1894" t="str" cm="1">
        <f t="array" ref="J1894">_xlfn.XLOOKUP(Table5[[#This Row],[r]],"'"&amp;Table6[rxn]&amp;"'",Table6[expected kapp],"")</f>
        <v/>
      </c>
      <c r="L1894" t="s">
        <v>10240</v>
      </c>
      <c r="M1894">
        <v>8988.1774343278394</v>
      </c>
      <c r="AE1894" s="1" t="s">
        <v>12315</v>
      </c>
      <c r="AF1894" s="1" t="s">
        <v>2778</v>
      </c>
      <c r="AG1894" s="9">
        <v>4.6667629E-11</v>
      </c>
      <c r="AH1894" s="1" t="str">
        <f>_xlfn.TEXTAFTER(Table9[[#This Row],[rxn]],"-",-1)</f>
        <v>rt1845</v>
      </c>
      <c r="AI1894" s="1" t="e">
        <f>_xlfn.TEXTAFTER(_xlfn.TEXTBEFORE(Table9[[#This Row],[rxn]],"-"&amp;Table9[[#This Row],[enz]]),"RXN-")</f>
        <v>#N/A</v>
      </c>
      <c r="AJ1894" s="1" t="e">
        <f>_xlfn.TEXTBEFORE(Table9[[#This Row],[rxn]],"_",-1)</f>
        <v>#N/A</v>
      </c>
    </row>
    <row r="1895" spans="1:36" ht="17" hidden="1" x14ac:dyDescent="0.25">
      <c r="A1895" t="s">
        <v>10434</v>
      </c>
      <c r="B1895" t="str">
        <f>_xlfn.TEXTAFTER(Table5[[#This Row],[r]],"-",-1)</f>
        <v>rt3013_gm'</v>
      </c>
      <c r="C1895" t="str">
        <f>_xlfn.TEXTAFTER(_xlfn.TEXTBEFORE(Table5[[#This Row],[r]],"-"&amp;Table5[[#This Row],[enz]]),"'RXN-")</f>
        <v>PI4PP_gm_FWD</v>
      </c>
      <c r="D1895">
        <v>11171.708534568001</v>
      </c>
      <c r="E1895">
        <f>_xlfn.XLOOKUP(Table5[[#This Row],[r]],Table3[r],Table3[kapp],"")</f>
        <v>8988.1774343278394</v>
      </c>
      <c r="F1895">
        <f>Table5[[#This Row],[kapp]]-Table5[[#This Row],[old]]</f>
        <v>2183.5311002401613</v>
      </c>
      <c r="G1895" t="str" cm="1">
        <f t="array" ref="G1895">IF(ROWS(_xlfn._xlws.FILTER(Table5[r],Table5[enz]=Table5[[#This Row],[enz]]))&gt;1,"many","1")</f>
        <v>many</v>
      </c>
      <c r="H1895" t="str" cm="1">
        <f t="array" ref="H1895">IF(ROWS(_xlfn._xlws.FILTER(Table5[r],Table5[rxn-no-enz]=Table5[[#This Row],[rxn-no-enz]]))&gt;1,"many","1")</f>
        <v>1</v>
      </c>
      <c r="I1895" t="str">
        <f>_xlfn.XLOOKUP(SUBSTITUTE(Table5[[#This Row],[r]],"'",""),Table6[rxn],Table6[rxn],"no")</f>
        <v>no</v>
      </c>
      <c r="J1895" t="str" cm="1">
        <f t="array" ref="J1895">_xlfn.XLOOKUP(Table5[[#This Row],[r]],"'"&amp;Table6[rxn]&amp;"'",Table6[expected kapp],"")</f>
        <v/>
      </c>
      <c r="L1895" t="s">
        <v>10241</v>
      </c>
      <c r="M1895">
        <v>8988.1774343278394</v>
      </c>
      <c r="AE1895" s="1" t="s">
        <v>12316</v>
      </c>
      <c r="AF1895" s="1" t="s">
        <v>2778</v>
      </c>
      <c r="AG1895" s="9">
        <v>3.2870869999999997E-11</v>
      </c>
      <c r="AH1895" s="1" t="str">
        <f>_xlfn.TEXTAFTER(Table9[[#This Row],[rxn]],"-",-1)</f>
        <v>rt1850_c</v>
      </c>
      <c r="AI1895" s="1" t="e">
        <f>_xlfn.TEXTAFTER(_xlfn.TEXTBEFORE(Table9[[#This Row],[rxn]],"-"&amp;Table9[[#This Row],[enz]]),"RXN-")</f>
        <v>#N/A</v>
      </c>
      <c r="AJ1895" s="1" t="str">
        <f>_xlfn.TEXTBEFORE(Table9[[#This Row],[rxn]],"_",-1)</f>
        <v>PROWASTE-rt1850</v>
      </c>
    </row>
    <row r="1896" spans="1:36" ht="17" hidden="1" x14ac:dyDescent="0.25">
      <c r="A1896" t="s">
        <v>10435</v>
      </c>
      <c r="B1896" t="str">
        <f>_xlfn.TEXTAFTER(Table5[[#This Row],[r]],"-",-1)</f>
        <v>rt3013_rm'</v>
      </c>
      <c r="C1896" t="str">
        <f>_xlfn.TEXTAFTER(_xlfn.TEXTBEFORE(Table5[[#This Row],[r]],"-"&amp;Table5[[#This Row],[enz]]),"'RXN-")</f>
        <v>PI4PP_rm_FWD</v>
      </c>
      <c r="D1896">
        <v>11171.708534568001</v>
      </c>
      <c r="E1896">
        <f>_xlfn.XLOOKUP(Table5[[#This Row],[r]],Table3[r],Table3[kapp],"")</f>
        <v>8988.1774343278394</v>
      </c>
      <c r="F1896">
        <f>Table5[[#This Row],[kapp]]-Table5[[#This Row],[old]]</f>
        <v>2183.5311002401613</v>
      </c>
      <c r="G1896" t="str" cm="1">
        <f t="array" ref="G1896">IF(ROWS(_xlfn._xlws.FILTER(Table5[r],Table5[enz]=Table5[[#This Row],[enz]]))&gt;1,"many","1")</f>
        <v>many</v>
      </c>
      <c r="H1896" t="str" cm="1">
        <f t="array" ref="H1896">IF(ROWS(_xlfn._xlws.FILTER(Table5[r],Table5[rxn-no-enz]=Table5[[#This Row],[rxn-no-enz]]))&gt;1,"many","1")</f>
        <v>1</v>
      </c>
      <c r="I1896" t="str">
        <f>_xlfn.XLOOKUP(SUBSTITUTE(Table5[[#This Row],[r]],"'",""),Table6[rxn],Table6[rxn],"no")</f>
        <v>no</v>
      </c>
      <c r="J1896" t="str" cm="1">
        <f t="array" ref="J1896">_xlfn.XLOOKUP(Table5[[#This Row],[r]],"'"&amp;Table6[rxn]&amp;"'",Table6[expected kapp],"")</f>
        <v/>
      </c>
      <c r="L1896" t="s">
        <v>10242</v>
      </c>
      <c r="M1896">
        <v>8988.1774343278394</v>
      </c>
      <c r="AE1896" s="1" t="s">
        <v>12317</v>
      </c>
      <c r="AF1896" s="1" t="s">
        <v>2778</v>
      </c>
      <c r="AG1896" s="9">
        <v>4.3446199999999999E-13</v>
      </c>
      <c r="AH1896" s="1" t="str">
        <f>_xlfn.TEXTAFTER(Table9[[#This Row],[rxn]],"-",-1)</f>
        <v>rt1852</v>
      </c>
      <c r="AI1896" s="1" t="e">
        <f>_xlfn.TEXTAFTER(_xlfn.TEXTBEFORE(Table9[[#This Row],[rxn]],"-"&amp;Table9[[#This Row],[enz]]),"RXN-")</f>
        <v>#N/A</v>
      </c>
      <c r="AJ1896" s="1" t="e">
        <f>_xlfn.TEXTBEFORE(Table9[[#This Row],[rxn]],"_",-1)</f>
        <v>#N/A</v>
      </c>
    </row>
    <row r="1897" spans="1:36" ht="17" hidden="1" x14ac:dyDescent="0.25">
      <c r="A1897" t="s">
        <v>10436</v>
      </c>
      <c r="B1897" t="str">
        <f>_xlfn.TEXTAFTER(Table5[[#This Row],[r]],"-",-1)</f>
        <v>rt3050_v'</v>
      </c>
      <c r="C1897" t="str">
        <f>_xlfn.TEXTAFTER(_xlfn.TEXTBEFORE(Table5[[#This Row],[r]],"-"&amp;Table5[[#This Row],[enz]]),"'RXN-")</f>
        <v>PIt_c_v_FWD</v>
      </c>
      <c r="D1897">
        <v>11171.708534568001</v>
      </c>
      <c r="E1897">
        <f>_xlfn.XLOOKUP(Table5[[#This Row],[r]],Table3[r],Table3[kapp],"")</f>
        <v>8988.1774343278394</v>
      </c>
      <c r="F1897">
        <f>Table5[[#This Row],[kapp]]-Table5[[#This Row],[old]]</f>
        <v>2183.5311002401613</v>
      </c>
      <c r="G1897" t="str" cm="1">
        <f t="array" ref="G1897">IF(ROWS(_xlfn._xlws.FILTER(Table5[r],Table5[enz]=Table5[[#This Row],[enz]]))&gt;1,"many","1")</f>
        <v>many</v>
      </c>
      <c r="H1897" t="str" cm="1">
        <f t="array" ref="H1897">IF(ROWS(_xlfn._xlws.FILTER(Table5[r],Table5[rxn-no-enz]=Table5[[#This Row],[rxn-no-enz]]))&gt;1,"many","1")</f>
        <v>many</v>
      </c>
      <c r="I1897" t="str">
        <f>_xlfn.XLOOKUP(SUBSTITUTE(Table5[[#This Row],[r]],"'",""),Table6[rxn],Table6[rxn],"no")</f>
        <v>no</v>
      </c>
      <c r="J1897" t="str" cm="1">
        <f t="array" ref="J1897">_xlfn.XLOOKUP(Table5[[#This Row],[r]],"'"&amp;Table6[rxn]&amp;"'",Table6[expected kapp],"")</f>
        <v/>
      </c>
      <c r="L1897" t="s">
        <v>10243</v>
      </c>
      <c r="M1897">
        <v>8988.1774343278394</v>
      </c>
      <c r="AE1897" s="1" t="s">
        <v>12318</v>
      </c>
      <c r="AF1897" s="1" t="s">
        <v>2778</v>
      </c>
      <c r="AG1897" s="9">
        <v>4.5230082899999898E-10</v>
      </c>
      <c r="AH1897" s="1" t="str">
        <f>_xlfn.TEXTAFTER(Table9[[#This Row],[rxn]],"-",-1)</f>
        <v>rt1878</v>
      </c>
      <c r="AI1897" s="1" t="e">
        <f>_xlfn.TEXTAFTER(_xlfn.TEXTBEFORE(Table9[[#This Row],[rxn]],"-"&amp;Table9[[#This Row],[enz]]),"RXN-")</f>
        <v>#N/A</v>
      </c>
      <c r="AJ1897" s="1" t="e">
        <f>_xlfn.TEXTBEFORE(Table9[[#This Row],[rxn]],"_",-1)</f>
        <v>#N/A</v>
      </c>
    </row>
    <row r="1898" spans="1:36" ht="17" hidden="1" x14ac:dyDescent="0.25">
      <c r="A1898" t="s">
        <v>10437</v>
      </c>
      <c r="B1898" t="str">
        <f>_xlfn.TEXTAFTER(Table5[[#This Row],[r]],"-",-1)</f>
        <v>rt3050_v'</v>
      </c>
      <c r="C1898" t="str">
        <f>_xlfn.TEXTAFTER(_xlfn.TEXTBEFORE(Table5[[#This Row],[r]],"-"&amp;Table5[[#This Row],[enz]]),"'RXN-")</f>
        <v>PIt_c_v_REV</v>
      </c>
      <c r="D1898">
        <v>11171.708534568001</v>
      </c>
      <c r="E1898">
        <f>_xlfn.XLOOKUP(Table5[[#This Row],[r]],Table3[r],Table3[kapp],"")</f>
        <v>8988.1774343278394</v>
      </c>
      <c r="F1898">
        <f>Table5[[#This Row],[kapp]]-Table5[[#This Row],[old]]</f>
        <v>2183.5311002401613</v>
      </c>
      <c r="G1898" t="str" cm="1">
        <f t="array" ref="G1898">IF(ROWS(_xlfn._xlws.FILTER(Table5[r],Table5[enz]=Table5[[#This Row],[enz]]))&gt;1,"many","1")</f>
        <v>many</v>
      </c>
      <c r="H1898" t="str" cm="1">
        <f t="array" ref="H1898">IF(ROWS(_xlfn._xlws.FILTER(Table5[r],Table5[rxn-no-enz]=Table5[[#This Row],[rxn-no-enz]]))&gt;1,"many","1")</f>
        <v>many</v>
      </c>
      <c r="I1898" t="str">
        <f>_xlfn.XLOOKUP(SUBSTITUTE(Table5[[#This Row],[r]],"'",""),Table6[rxn],Table6[rxn],"no")</f>
        <v>no</v>
      </c>
      <c r="J1898" t="str" cm="1">
        <f t="array" ref="J1898">_xlfn.XLOOKUP(Table5[[#This Row],[r]],"'"&amp;Table6[rxn]&amp;"'",Table6[expected kapp],"")</f>
        <v/>
      </c>
      <c r="L1898" t="s">
        <v>10244</v>
      </c>
      <c r="M1898">
        <v>8988.1774343278394</v>
      </c>
      <c r="AE1898" s="1" t="s">
        <v>12319</v>
      </c>
      <c r="AF1898" s="1" t="s">
        <v>2778</v>
      </c>
      <c r="AG1898" s="9">
        <v>4.7555723999999899E-11</v>
      </c>
      <c r="AH1898" s="1" t="str">
        <f>_xlfn.TEXTAFTER(Table9[[#This Row],[rxn]],"-",-1)</f>
        <v>rt1883</v>
      </c>
      <c r="AI1898" s="1" t="e">
        <f>_xlfn.TEXTAFTER(_xlfn.TEXTBEFORE(Table9[[#This Row],[rxn]],"-"&amp;Table9[[#This Row],[enz]]),"RXN-")</f>
        <v>#N/A</v>
      </c>
      <c r="AJ1898" s="1" t="e">
        <f>_xlfn.TEXTBEFORE(Table9[[#This Row],[rxn]],"_",-1)</f>
        <v>#N/A</v>
      </c>
    </row>
    <row r="1899" spans="1:36" ht="17" hidden="1" x14ac:dyDescent="0.25">
      <c r="A1899" t="s">
        <v>10438</v>
      </c>
      <c r="B1899" t="str">
        <f>_xlfn.TEXTAFTER(Table5[[#This Row],[r]],"-",-1)</f>
        <v>rt3166_v'</v>
      </c>
      <c r="C1899" t="str">
        <f>_xlfn.TEXTAFTER(_xlfn.TEXTBEFORE(Table5[[#This Row],[r]],"-"&amp;Table5[[#This Row],[enz]]),"'RXN-")</f>
        <v>PIt_c_v_FWD</v>
      </c>
      <c r="D1899">
        <v>11171.708534568001</v>
      </c>
      <c r="E1899">
        <f>_xlfn.XLOOKUP(Table5[[#This Row],[r]],Table3[r],Table3[kapp],"")</f>
        <v>8988.1774343278394</v>
      </c>
      <c r="F1899">
        <f>Table5[[#This Row],[kapp]]-Table5[[#This Row],[old]]</f>
        <v>2183.5311002401613</v>
      </c>
      <c r="G1899" t="str" cm="1">
        <f t="array" ref="G1899">IF(ROWS(_xlfn._xlws.FILTER(Table5[r],Table5[enz]=Table5[[#This Row],[enz]]))&gt;1,"many","1")</f>
        <v>many</v>
      </c>
      <c r="H1899" t="str" cm="1">
        <f t="array" ref="H1899">IF(ROWS(_xlfn._xlws.FILTER(Table5[r],Table5[rxn-no-enz]=Table5[[#This Row],[rxn-no-enz]]))&gt;1,"many","1")</f>
        <v>many</v>
      </c>
      <c r="I1899" t="str">
        <f>_xlfn.XLOOKUP(SUBSTITUTE(Table5[[#This Row],[r]],"'",""),Table6[rxn],Table6[rxn],"no")</f>
        <v>no</v>
      </c>
      <c r="J1899" t="str" cm="1">
        <f t="array" ref="J1899">_xlfn.XLOOKUP(Table5[[#This Row],[r]],"'"&amp;Table6[rxn]&amp;"'",Table6[expected kapp],"")</f>
        <v/>
      </c>
      <c r="L1899" t="s">
        <v>10245</v>
      </c>
      <c r="M1899">
        <v>8988.1774343278394</v>
      </c>
      <c r="AE1899" s="1" t="s">
        <v>12320</v>
      </c>
      <c r="AF1899" s="1" t="s">
        <v>2778</v>
      </c>
      <c r="AG1899" s="9">
        <v>3.4719801999999999E-11</v>
      </c>
      <c r="AH1899" s="1" t="str">
        <f>_xlfn.TEXTAFTER(Table9[[#This Row],[rxn]],"-",-1)</f>
        <v>rt1893</v>
      </c>
      <c r="AI1899" s="1" t="e">
        <f>_xlfn.TEXTAFTER(_xlfn.TEXTBEFORE(Table9[[#This Row],[rxn]],"-"&amp;Table9[[#This Row],[enz]]),"RXN-")</f>
        <v>#N/A</v>
      </c>
      <c r="AJ1899" s="1" t="e">
        <f>_xlfn.TEXTBEFORE(Table9[[#This Row],[rxn]],"_",-1)</f>
        <v>#N/A</v>
      </c>
    </row>
    <row r="1900" spans="1:36" ht="17" hidden="1" x14ac:dyDescent="0.25">
      <c r="A1900" t="s">
        <v>10439</v>
      </c>
      <c r="B1900" t="str">
        <f>_xlfn.TEXTAFTER(Table5[[#This Row],[r]],"-",-1)</f>
        <v>rt3166_v'</v>
      </c>
      <c r="C1900" t="str">
        <f>_xlfn.TEXTAFTER(_xlfn.TEXTBEFORE(Table5[[#This Row],[r]],"-"&amp;Table5[[#This Row],[enz]]),"'RXN-")</f>
        <v>PIt_c_v_REV</v>
      </c>
      <c r="D1900">
        <v>11171.708534568001</v>
      </c>
      <c r="E1900">
        <f>_xlfn.XLOOKUP(Table5[[#This Row],[r]],Table3[r],Table3[kapp],"")</f>
        <v>8988.1774343278394</v>
      </c>
      <c r="F1900">
        <f>Table5[[#This Row],[kapp]]-Table5[[#This Row],[old]]</f>
        <v>2183.5311002401613</v>
      </c>
      <c r="G1900" t="str" cm="1">
        <f t="array" ref="G1900">IF(ROWS(_xlfn._xlws.FILTER(Table5[r],Table5[enz]=Table5[[#This Row],[enz]]))&gt;1,"many","1")</f>
        <v>many</v>
      </c>
      <c r="H1900" t="str" cm="1">
        <f t="array" ref="H1900">IF(ROWS(_xlfn._xlws.FILTER(Table5[r],Table5[rxn-no-enz]=Table5[[#This Row],[rxn-no-enz]]))&gt;1,"many","1")</f>
        <v>many</v>
      </c>
      <c r="I1900" t="str">
        <f>_xlfn.XLOOKUP(SUBSTITUTE(Table5[[#This Row],[r]],"'",""),Table6[rxn],Table6[rxn],"no")</f>
        <v>no</v>
      </c>
      <c r="J1900" t="str" cm="1">
        <f t="array" ref="J1900">_xlfn.XLOOKUP(Table5[[#This Row],[r]],"'"&amp;Table6[rxn]&amp;"'",Table6[expected kapp],"")</f>
        <v/>
      </c>
      <c r="L1900" t="s">
        <v>10246</v>
      </c>
      <c r="M1900">
        <v>8988.1774343278394</v>
      </c>
      <c r="AE1900" s="1" t="s">
        <v>12321</v>
      </c>
      <c r="AF1900" s="1" t="s">
        <v>2778</v>
      </c>
      <c r="AG1900" s="9">
        <v>5.2143461300000002E-10</v>
      </c>
      <c r="AH1900" s="1" t="str">
        <f>_xlfn.TEXTAFTER(Table9[[#This Row],[rxn]],"-",-1)</f>
        <v>rt1896</v>
      </c>
      <c r="AI1900" s="1" t="e">
        <f>_xlfn.TEXTAFTER(_xlfn.TEXTBEFORE(Table9[[#This Row],[rxn]],"-"&amp;Table9[[#This Row],[enz]]),"RXN-")</f>
        <v>#N/A</v>
      </c>
      <c r="AJ1900" s="1" t="e">
        <f>_xlfn.TEXTBEFORE(Table9[[#This Row],[rxn]],"_",-1)</f>
        <v>#N/A</v>
      </c>
    </row>
    <row r="1901" spans="1:36" ht="17" hidden="1" x14ac:dyDescent="0.25">
      <c r="A1901" t="s">
        <v>10440</v>
      </c>
      <c r="B1901" t="str">
        <f>_xlfn.TEXTAFTER(Table5[[#This Row],[r]],"-",-1)</f>
        <v>rt3050_vm'</v>
      </c>
      <c r="C1901" t="str">
        <f>_xlfn.TEXTAFTER(_xlfn.TEXTBEFORE(Table5[[#This Row],[r]],"-"&amp;Table5[[#This Row],[enz]]),"'RXN-")</f>
        <v>PIt_c_vm_FWD</v>
      </c>
      <c r="D1901">
        <v>11171.708534568001</v>
      </c>
      <c r="E1901">
        <f>_xlfn.XLOOKUP(Table5[[#This Row],[r]],Table3[r],Table3[kapp],"")</f>
        <v>8988.1774343278394</v>
      </c>
      <c r="F1901">
        <f>Table5[[#This Row],[kapp]]-Table5[[#This Row],[old]]</f>
        <v>2183.5311002401613</v>
      </c>
      <c r="G1901" t="str" cm="1">
        <f t="array" ref="G1901">IF(ROWS(_xlfn._xlws.FILTER(Table5[r],Table5[enz]=Table5[[#This Row],[enz]]))&gt;1,"many","1")</f>
        <v>many</v>
      </c>
      <c r="H1901" t="str" cm="1">
        <f t="array" ref="H1901">IF(ROWS(_xlfn._xlws.FILTER(Table5[r],Table5[rxn-no-enz]=Table5[[#This Row],[rxn-no-enz]]))&gt;1,"many","1")</f>
        <v>many</v>
      </c>
      <c r="I1901" t="str">
        <f>_xlfn.XLOOKUP(SUBSTITUTE(Table5[[#This Row],[r]],"'",""),Table6[rxn],Table6[rxn],"no")</f>
        <v>no</v>
      </c>
      <c r="J1901" t="str" cm="1">
        <f t="array" ref="J1901">_xlfn.XLOOKUP(Table5[[#This Row],[r]],"'"&amp;Table6[rxn]&amp;"'",Table6[expected kapp],"")</f>
        <v/>
      </c>
      <c r="L1901" t="s">
        <v>10247</v>
      </c>
      <c r="M1901">
        <v>8988.1774343278394</v>
      </c>
      <c r="AE1901" s="1" t="s">
        <v>12322</v>
      </c>
      <c r="AF1901" s="1" t="s">
        <v>2778</v>
      </c>
      <c r="AG1901" s="9">
        <v>1.68787368E-10</v>
      </c>
      <c r="AH1901" s="1" t="str">
        <f>_xlfn.TEXTAFTER(Table9[[#This Row],[rxn]],"-",-1)</f>
        <v>rt1908</v>
      </c>
      <c r="AI1901" s="1" t="e">
        <f>_xlfn.TEXTAFTER(_xlfn.TEXTBEFORE(Table9[[#This Row],[rxn]],"-"&amp;Table9[[#This Row],[enz]]),"RXN-")</f>
        <v>#N/A</v>
      </c>
      <c r="AJ1901" s="1" t="e">
        <f>_xlfn.TEXTBEFORE(Table9[[#This Row],[rxn]],"_",-1)</f>
        <v>#N/A</v>
      </c>
    </row>
    <row r="1902" spans="1:36" ht="17" hidden="1" x14ac:dyDescent="0.25">
      <c r="A1902" t="s">
        <v>10441</v>
      </c>
      <c r="B1902" t="str">
        <f>_xlfn.TEXTAFTER(Table5[[#This Row],[r]],"-",-1)</f>
        <v>rt3050_vm'</v>
      </c>
      <c r="C1902" t="str">
        <f>_xlfn.TEXTAFTER(_xlfn.TEXTBEFORE(Table5[[#This Row],[r]],"-"&amp;Table5[[#This Row],[enz]]),"'RXN-")</f>
        <v>PIt_c_vm_REV</v>
      </c>
      <c r="D1902">
        <v>11171.708534568001</v>
      </c>
      <c r="E1902">
        <f>_xlfn.XLOOKUP(Table5[[#This Row],[r]],Table3[r],Table3[kapp],"")</f>
        <v>8988.1774343278394</v>
      </c>
      <c r="F1902">
        <f>Table5[[#This Row],[kapp]]-Table5[[#This Row],[old]]</f>
        <v>2183.5311002401613</v>
      </c>
      <c r="G1902" t="str" cm="1">
        <f t="array" ref="G1902">IF(ROWS(_xlfn._xlws.FILTER(Table5[r],Table5[enz]=Table5[[#This Row],[enz]]))&gt;1,"many","1")</f>
        <v>many</v>
      </c>
      <c r="H1902" t="str" cm="1">
        <f t="array" ref="H1902">IF(ROWS(_xlfn._xlws.FILTER(Table5[r],Table5[rxn-no-enz]=Table5[[#This Row],[rxn-no-enz]]))&gt;1,"many","1")</f>
        <v>many</v>
      </c>
      <c r="I1902" t="str">
        <f>_xlfn.XLOOKUP(SUBSTITUTE(Table5[[#This Row],[r]],"'",""),Table6[rxn],Table6[rxn],"no")</f>
        <v>no</v>
      </c>
      <c r="J1902" t="str" cm="1">
        <f t="array" ref="J1902">_xlfn.XLOOKUP(Table5[[#This Row],[r]],"'"&amp;Table6[rxn]&amp;"'",Table6[expected kapp],"")</f>
        <v/>
      </c>
      <c r="L1902" t="s">
        <v>8321</v>
      </c>
      <c r="M1902">
        <v>73.145461768702503</v>
      </c>
      <c r="AE1902" s="1" t="s">
        <v>12323</v>
      </c>
      <c r="AF1902" s="1" t="s">
        <v>2778</v>
      </c>
      <c r="AG1902" s="9">
        <v>7.6962745E-11</v>
      </c>
      <c r="AH1902" s="1" t="str">
        <f>_xlfn.TEXTAFTER(Table9[[#This Row],[rxn]],"-",-1)</f>
        <v>rt1924_c</v>
      </c>
      <c r="AI1902" s="1" t="e">
        <f>_xlfn.TEXTAFTER(_xlfn.TEXTBEFORE(Table9[[#This Row],[rxn]],"-"&amp;Table9[[#This Row],[enz]]),"RXN-")</f>
        <v>#N/A</v>
      </c>
      <c r="AJ1902" s="1" t="str">
        <f>_xlfn.TEXTBEFORE(Table9[[#This Row],[rxn]],"_",-1)</f>
        <v>PROWASTE-rt1924</v>
      </c>
    </row>
    <row r="1903" spans="1:36" ht="17" hidden="1" x14ac:dyDescent="0.25">
      <c r="A1903" t="s">
        <v>10442</v>
      </c>
      <c r="B1903" t="str">
        <f>_xlfn.TEXTAFTER(Table5[[#This Row],[r]],"-",-1)</f>
        <v>rt3166_vm'</v>
      </c>
      <c r="C1903" t="str">
        <f>_xlfn.TEXTAFTER(_xlfn.TEXTBEFORE(Table5[[#This Row],[r]],"-"&amp;Table5[[#This Row],[enz]]),"'RXN-")</f>
        <v>PIt_c_vm_FWD</v>
      </c>
      <c r="D1903">
        <v>11171.708534568001</v>
      </c>
      <c r="E1903">
        <f>_xlfn.XLOOKUP(Table5[[#This Row],[r]],Table3[r],Table3[kapp],"")</f>
        <v>8988.1774343278394</v>
      </c>
      <c r="F1903">
        <f>Table5[[#This Row],[kapp]]-Table5[[#This Row],[old]]</f>
        <v>2183.5311002401613</v>
      </c>
      <c r="G1903" t="str" cm="1">
        <f t="array" ref="G1903">IF(ROWS(_xlfn._xlws.FILTER(Table5[r],Table5[enz]=Table5[[#This Row],[enz]]))&gt;1,"many","1")</f>
        <v>many</v>
      </c>
      <c r="H1903" t="str" cm="1">
        <f t="array" ref="H1903">IF(ROWS(_xlfn._xlws.FILTER(Table5[r],Table5[rxn-no-enz]=Table5[[#This Row],[rxn-no-enz]]))&gt;1,"many","1")</f>
        <v>many</v>
      </c>
      <c r="I1903" t="str">
        <f>_xlfn.XLOOKUP(SUBSTITUTE(Table5[[#This Row],[r]],"'",""),Table6[rxn],Table6[rxn],"no")</f>
        <v>no</v>
      </c>
      <c r="J1903" t="str" cm="1">
        <f t="array" ref="J1903">_xlfn.XLOOKUP(Table5[[#This Row],[r]],"'"&amp;Table6[rxn]&amp;"'",Table6[expected kapp],"")</f>
        <v/>
      </c>
      <c r="L1903" t="s">
        <v>10248</v>
      </c>
      <c r="M1903">
        <v>8988.1774343278394</v>
      </c>
      <c r="AE1903" s="1" t="s">
        <v>12324</v>
      </c>
      <c r="AF1903" s="1" t="s">
        <v>2778</v>
      </c>
      <c r="AG1903" s="9">
        <v>3.86978569999999E-11</v>
      </c>
      <c r="AH1903" s="1" t="str">
        <f>_xlfn.TEXTAFTER(Table9[[#This Row],[rxn]],"-",-1)</f>
        <v>rt1935</v>
      </c>
      <c r="AI1903" s="1" t="e">
        <f>_xlfn.TEXTAFTER(_xlfn.TEXTBEFORE(Table9[[#This Row],[rxn]],"-"&amp;Table9[[#This Row],[enz]]),"RXN-")</f>
        <v>#N/A</v>
      </c>
      <c r="AJ1903" s="1" t="e">
        <f>_xlfn.TEXTBEFORE(Table9[[#This Row],[rxn]],"_",-1)</f>
        <v>#N/A</v>
      </c>
    </row>
    <row r="1904" spans="1:36" ht="17" hidden="1" x14ac:dyDescent="0.25">
      <c r="A1904" t="s">
        <v>10443</v>
      </c>
      <c r="B1904" t="str">
        <f>_xlfn.TEXTAFTER(Table5[[#This Row],[r]],"-",-1)</f>
        <v>rt3166_vm'</v>
      </c>
      <c r="C1904" t="str">
        <f>_xlfn.TEXTAFTER(_xlfn.TEXTBEFORE(Table5[[#This Row],[r]],"-"&amp;Table5[[#This Row],[enz]]),"'RXN-")</f>
        <v>PIt_c_vm_REV</v>
      </c>
      <c r="D1904">
        <v>11171.708534568001</v>
      </c>
      <c r="E1904">
        <f>_xlfn.XLOOKUP(Table5[[#This Row],[r]],Table3[r],Table3[kapp],"")</f>
        <v>8988.1774343278394</v>
      </c>
      <c r="F1904">
        <f>Table5[[#This Row],[kapp]]-Table5[[#This Row],[old]]</f>
        <v>2183.5311002401613</v>
      </c>
      <c r="G1904" t="str" cm="1">
        <f t="array" ref="G1904">IF(ROWS(_xlfn._xlws.FILTER(Table5[r],Table5[enz]=Table5[[#This Row],[enz]]))&gt;1,"many","1")</f>
        <v>many</v>
      </c>
      <c r="H1904" t="str" cm="1">
        <f t="array" ref="H1904">IF(ROWS(_xlfn._xlws.FILTER(Table5[r],Table5[rxn-no-enz]=Table5[[#This Row],[rxn-no-enz]]))&gt;1,"many","1")</f>
        <v>many</v>
      </c>
      <c r="I1904" t="str">
        <f>_xlfn.XLOOKUP(SUBSTITUTE(Table5[[#This Row],[r]],"'",""),Table6[rxn],Table6[rxn],"no")</f>
        <v>no</v>
      </c>
      <c r="J1904" t="str" cm="1">
        <f t="array" ref="J1904">_xlfn.XLOOKUP(Table5[[#This Row],[r]],"'"&amp;Table6[rxn]&amp;"'",Table6[expected kapp],"")</f>
        <v/>
      </c>
      <c r="L1904" t="s">
        <v>10249</v>
      </c>
      <c r="M1904">
        <v>8988.1774343278394</v>
      </c>
      <c r="AE1904" s="1" t="s">
        <v>12325</v>
      </c>
      <c r="AF1904" s="1" t="s">
        <v>2778</v>
      </c>
      <c r="AG1904" s="9">
        <v>6.8502108999999902E-11</v>
      </c>
      <c r="AH1904" s="1" t="str">
        <f>_xlfn.TEXTAFTER(Table9[[#This Row],[rxn]],"-",-1)</f>
        <v>rt1936</v>
      </c>
      <c r="AI1904" s="1" t="e">
        <f>_xlfn.TEXTAFTER(_xlfn.TEXTBEFORE(Table9[[#This Row],[rxn]],"-"&amp;Table9[[#This Row],[enz]]),"RXN-")</f>
        <v>#N/A</v>
      </c>
      <c r="AJ1904" s="1" t="e">
        <f>_xlfn.TEXTBEFORE(Table9[[#This Row],[rxn]],"_",-1)</f>
        <v>#N/A</v>
      </c>
    </row>
    <row r="1905" spans="1:36" ht="17" hidden="1" x14ac:dyDescent="0.25">
      <c r="A1905" t="s">
        <v>10444</v>
      </c>
      <c r="B1905" t="str">
        <f>_xlfn.TEXTAFTER(Table5[[#This Row],[r]],"-",-1)</f>
        <v>rt1948'</v>
      </c>
      <c r="C1905" t="str">
        <f>_xlfn.TEXTAFTER(_xlfn.TEXTBEFORE(Table5[[#This Row],[r]],"-"&amp;Table5[[#This Row],[enz]]),"'RXN-")</f>
        <v>PItps_e_REV</v>
      </c>
      <c r="D1905">
        <v>11171.708534568001</v>
      </c>
      <c r="E1905">
        <f>_xlfn.XLOOKUP(Table5[[#This Row],[r]],Table3[r],Table3[kapp],"")</f>
        <v>8988.1774343278394</v>
      </c>
      <c r="F1905">
        <f>Table5[[#This Row],[kapp]]-Table5[[#This Row],[old]]</f>
        <v>2183.5311002401613</v>
      </c>
      <c r="G1905" t="str" cm="1">
        <f t="array" ref="G1905">IF(ROWS(_xlfn._xlws.FILTER(Table5[r],Table5[enz]=Table5[[#This Row],[enz]]))&gt;1,"many","1")</f>
        <v>many</v>
      </c>
      <c r="H1905" t="str" cm="1">
        <f t="array" ref="H1905">IF(ROWS(_xlfn._xlws.FILTER(Table5[r],Table5[rxn-no-enz]=Table5[[#This Row],[rxn-no-enz]]))&gt;1,"many","1")</f>
        <v>many</v>
      </c>
      <c r="I1905" t="str">
        <f>_xlfn.XLOOKUP(SUBSTITUTE(Table5[[#This Row],[r]],"'",""),Table6[rxn],Table6[rxn],"no")</f>
        <v>no</v>
      </c>
      <c r="J1905" t="str" cm="1">
        <f t="array" ref="J1905">_xlfn.XLOOKUP(Table5[[#This Row],[r]],"'"&amp;Table6[rxn]&amp;"'",Table6[expected kapp],"")</f>
        <v/>
      </c>
      <c r="L1905" t="s">
        <v>10250</v>
      </c>
      <c r="M1905">
        <v>8988.1774343278394</v>
      </c>
      <c r="AE1905" s="1" t="s">
        <v>12326</v>
      </c>
      <c r="AF1905" s="1" t="s">
        <v>2778</v>
      </c>
      <c r="AG1905" s="9">
        <v>1.0844127599999899E-10</v>
      </c>
      <c r="AH1905" s="1" t="str">
        <f>_xlfn.TEXTAFTER(Table9[[#This Row],[rxn]],"-",-1)</f>
        <v>rt1948</v>
      </c>
      <c r="AI1905" s="1" t="e">
        <f>_xlfn.TEXTAFTER(_xlfn.TEXTBEFORE(Table9[[#This Row],[rxn]],"-"&amp;Table9[[#This Row],[enz]]),"RXN-")</f>
        <v>#N/A</v>
      </c>
      <c r="AJ1905" s="1" t="e">
        <f>_xlfn.TEXTBEFORE(Table9[[#This Row],[rxn]],"_",-1)</f>
        <v>#N/A</v>
      </c>
    </row>
    <row r="1906" spans="1:36" ht="17" hidden="1" x14ac:dyDescent="0.25">
      <c r="A1906" t="s">
        <v>10445</v>
      </c>
      <c r="B1906" t="str">
        <f>_xlfn.TEXTAFTER(Table5[[#This Row],[r]],"-",-1)</f>
        <v>rt3318'</v>
      </c>
      <c r="C1906" t="str">
        <f>_xlfn.TEXTAFTER(_xlfn.TEXTBEFORE(Table5[[#This Row],[r]],"-"&amp;Table5[[#This Row],[enz]]),"'RXN-")</f>
        <v>PItps_e_FWD</v>
      </c>
      <c r="D1906">
        <v>11171.708534568001</v>
      </c>
      <c r="E1906">
        <f>_xlfn.XLOOKUP(Table5[[#This Row],[r]],Table3[r],Table3[kapp],"")</f>
        <v>8988.1774343278394</v>
      </c>
      <c r="F1906">
        <f>Table5[[#This Row],[kapp]]-Table5[[#This Row],[old]]</f>
        <v>2183.5311002401613</v>
      </c>
      <c r="G1906" t="str" cm="1">
        <f t="array" ref="G1906">IF(ROWS(_xlfn._xlws.FILTER(Table5[r],Table5[enz]=Table5[[#This Row],[enz]]))&gt;1,"many","1")</f>
        <v>many</v>
      </c>
      <c r="H1906" t="str" cm="1">
        <f t="array" ref="H1906">IF(ROWS(_xlfn._xlws.FILTER(Table5[r],Table5[rxn-no-enz]=Table5[[#This Row],[rxn-no-enz]]))&gt;1,"many","1")</f>
        <v>many</v>
      </c>
      <c r="I1906" t="str">
        <f>_xlfn.XLOOKUP(SUBSTITUTE(Table5[[#This Row],[r]],"'",""),Table6[rxn],Table6[rxn],"no")</f>
        <v>no</v>
      </c>
      <c r="J1906" t="str" cm="1">
        <f t="array" ref="J1906">_xlfn.XLOOKUP(Table5[[#This Row],[r]],"'"&amp;Table6[rxn]&amp;"'",Table6[expected kapp],"")</f>
        <v/>
      </c>
      <c r="L1906" t="s">
        <v>10251</v>
      </c>
      <c r="M1906">
        <v>8988.1774343278394</v>
      </c>
      <c r="AE1906" s="1" t="s">
        <v>12327</v>
      </c>
      <c r="AF1906" s="1" t="s">
        <v>2778</v>
      </c>
      <c r="AG1906" s="9">
        <v>5.5861029900000005E-10</v>
      </c>
      <c r="AH1906" s="1" t="str">
        <f>_xlfn.TEXTAFTER(Table9[[#This Row],[rxn]],"-",-1)</f>
        <v>rt1962</v>
      </c>
      <c r="AI1906" s="1" t="e">
        <f>_xlfn.TEXTAFTER(_xlfn.TEXTBEFORE(Table9[[#This Row],[rxn]],"-"&amp;Table9[[#This Row],[enz]]),"RXN-")</f>
        <v>#N/A</v>
      </c>
      <c r="AJ1906" s="1" t="e">
        <f>_xlfn.TEXTBEFORE(Table9[[#This Row],[rxn]],"_",-1)</f>
        <v>#N/A</v>
      </c>
    </row>
    <row r="1907" spans="1:36" ht="17" hidden="1" x14ac:dyDescent="0.25">
      <c r="A1907" t="s">
        <v>10446</v>
      </c>
      <c r="B1907" t="str">
        <f>_xlfn.TEXTAFTER(Table5[[#This Row],[r]],"-",-1)</f>
        <v>rt3318'</v>
      </c>
      <c r="C1907" t="str">
        <f>_xlfn.TEXTAFTER(_xlfn.TEXTBEFORE(Table5[[#This Row],[r]],"-"&amp;Table5[[#This Row],[enz]]),"'RXN-")</f>
        <v>PItps_e_REV</v>
      </c>
      <c r="D1907">
        <v>11171.708534568001</v>
      </c>
      <c r="E1907">
        <f>_xlfn.XLOOKUP(Table5[[#This Row],[r]],Table3[r],Table3[kapp],"")</f>
        <v>8988.1774343278394</v>
      </c>
      <c r="F1907">
        <f>Table5[[#This Row],[kapp]]-Table5[[#This Row],[old]]</f>
        <v>2183.5311002401613</v>
      </c>
      <c r="G1907" t="str" cm="1">
        <f t="array" ref="G1907">IF(ROWS(_xlfn._xlws.FILTER(Table5[r],Table5[enz]=Table5[[#This Row],[enz]]))&gt;1,"many","1")</f>
        <v>many</v>
      </c>
      <c r="H1907" t="str" cm="1">
        <f t="array" ref="H1907">IF(ROWS(_xlfn._xlws.FILTER(Table5[r],Table5[rxn-no-enz]=Table5[[#This Row],[rxn-no-enz]]))&gt;1,"many","1")</f>
        <v>many</v>
      </c>
      <c r="I1907" t="str">
        <f>_xlfn.XLOOKUP(SUBSTITUTE(Table5[[#This Row],[r]],"'",""),Table6[rxn],Table6[rxn],"no")</f>
        <v>no</v>
      </c>
      <c r="J1907" t="str" cm="1">
        <f t="array" ref="J1907">_xlfn.XLOOKUP(Table5[[#This Row],[r]],"'"&amp;Table6[rxn]&amp;"'",Table6[expected kapp],"")</f>
        <v/>
      </c>
      <c r="L1907" t="s">
        <v>10252</v>
      </c>
      <c r="M1907">
        <v>8988.1774343278394</v>
      </c>
      <c r="AE1907" s="1" t="s">
        <v>12328</v>
      </c>
      <c r="AF1907" s="1" t="s">
        <v>2778</v>
      </c>
      <c r="AG1907" s="9">
        <v>1.8454759899999999E-10</v>
      </c>
      <c r="AH1907" s="1" t="str">
        <f>_xlfn.TEXTAFTER(Table9[[#This Row],[rxn]],"-",-1)</f>
        <v>rt1963_c</v>
      </c>
      <c r="AI1907" s="1" t="e">
        <f>_xlfn.TEXTAFTER(_xlfn.TEXTBEFORE(Table9[[#This Row],[rxn]],"-"&amp;Table9[[#This Row],[enz]]),"RXN-")</f>
        <v>#N/A</v>
      </c>
      <c r="AJ1907" s="1" t="str">
        <f>_xlfn.TEXTBEFORE(Table9[[#This Row],[rxn]],"_",-1)</f>
        <v>PROWASTE-rt1963</v>
      </c>
    </row>
    <row r="1908" spans="1:36" ht="17" hidden="1" x14ac:dyDescent="0.25">
      <c r="A1908" t="s">
        <v>10447</v>
      </c>
      <c r="B1908" t="str">
        <f>_xlfn.TEXTAFTER(Table5[[#This Row],[r]],"-",-1)</f>
        <v>rt7506'</v>
      </c>
      <c r="C1908" t="str">
        <f>_xlfn.TEXTAFTER(_xlfn.TEXTBEFORE(Table5[[#This Row],[r]],"-"&amp;Table5[[#This Row],[enz]]),"'RXN-")</f>
        <v>PItps_m_FWD</v>
      </c>
      <c r="D1908">
        <v>11171.708534568001</v>
      </c>
      <c r="E1908">
        <f>_xlfn.XLOOKUP(Table5[[#This Row],[r]],Table3[r],Table3[kapp],"")</f>
        <v>8988.1774343278394</v>
      </c>
      <c r="F1908">
        <f>Table5[[#This Row],[kapp]]-Table5[[#This Row],[old]]</f>
        <v>2183.5311002401613</v>
      </c>
      <c r="G1908" t="str" cm="1">
        <f t="array" ref="G1908">IF(ROWS(_xlfn._xlws.FILTER(Table5[r],Table5[enz]=Table5[[#This Row],[enz]]))&gt;1,"many","1")</f>
        <v>1</v>
      </c>
      <c r="H1908" t="str" cm="1">
        <f t="array" ref="H1908">IF(ROWS(_xlfn._xlws.FILTER(Table5[r],Table5[rxn-no-enz]=Table5[[#This Row],[rxn-no-enz]]))&gt;1,"many","1")</f>
        <v>many</v>
      </c>
      <c r="I1908" t="str">
        <f>_xlfn.XLOOKUP(SUBSTITUTE(Table5[[#This Row],[r]],"'",""),Table6[rxn],Table6[rxn],"no")</f>
        <v>no</v>
      </c>
      <c r="J1908" t="str" cm="1">
        <f t="array" ref="J1908">_xlfn.XLOOKUP(Table5[[#This Row],[r]],"'"&amp;Table6[rxn]&amp;"'",Table6[expected kapp],"")</f>
        <v/>
      </c>
      <c r="L1908" t="s">
        <v>10253</v>
      </c>
      <c r="M1908">
        <v>8988.1774343278394</v>
      </c>
      <c r="AE1908" s="1" t="s">
        <v>12329</v>
      </c>
      <c r="AF1908" s="1" t="s">
        <v>2778</v>
      </c>
      <c r="AG1908" s="9">
        <v>4.4464321999999898E-11</v>
      </c>
      <c r="AH1908" s="1" t="str">
        <f>_xlfn.TEXTAFTER(Table9[[#This Row],[rxn]],"-",-1)</f>
        <v>rt1964</v>
      </c>
      <c r="AI1908" s="1" t="e">
        <f>_xlfn.TEXTAFTER(_xlfn.TEXTBEFORE(Table9[[#This Row],[rxn]],"-"&amp;Table9[[#This Row],[enz]]),"RXN-")</f>
        <v>#N/A</v>
      </c>
      <c r="AJ1908" s="1" t="e">
        <f>_xlfn.TEXTBEFORE(Table9[[#This Row],[rxn]],"_",-1)</f>
        <v>#N/A</v>
      </c>
    </row>
    <row r="1909" spans="1:36" ht="17" hidden="1" x14ac:dyDescent="0.25">
      <c r="A1909" t="s">
        <v>10448</v>
      </c>
      <c r="B1909" t="str">
        <f>_xlfn.TEXTAFTER(Table5[[#This Row],[r]],"-",-1)</f>
        <v>rt5014'</v>
      </c>
      <c r="C1909" t="str">
        <f>_xlfn.TEXTAFTER(_xlfn.TEXTBEFORE(Table5[[#This Row],[r]],"-"&amp;Table5[[#This Row],[enz]]),"'RXN-")</f>
        <v>PKETF_c_FWD</v>
      </c>
      <c r="D1909">
        <v>11171.708534568001</v>
      </c>
      <c r="E1909">
        <f>_xlfn.XLOOKUP(Table5[[#This Row],[r]],Table3[r],Table3[kapp],"")</f>
        <v>8988.1774343278394</v>
      </c>
      <c r="F1909">
        <f>Table5[[#This Row],[kapp]]-Table5[[#This Row],[old]]</f>
        <v>2183.5311002401613</v>
      </c>
      <c r="G1909" t="str" cm="1">
        <f t="array" ref="G1909">IF(ROWS(_xlfn._xlws.FILTER(Table5[r],Table5[enz]=Table5[[#This Row],[enz]]))&gt;1,"many","1")</f>
        <v>many</v>
      </c>
      <c r="H1909" t="str" cm="1">
        <f t="array" ref="H1909">IF(ROWS(_xlfn._xlws.FILTER(Table5[r],Table5[rxn-no-enz]=Table5[[#This Row],[rxn-no-enz]]))&gt;1,"many","1")</f>
        <v>1</v>
      </c>
      <c r="I1909" t="str">
        <f>_xlfn.XLOOKUP(SUBSTITUTE(Table5[[#This Row],[r]],"'",""),Table6[rxn],Table6[rxn],"no")</f>
        <v>no</v>
      </c>
      <c r="J1909" t="str" cm="1">
        <f t="array" ref="J1909">_xlfn.XLOOKUP(Table5[[#This Row],[r]],"'"&amp;Table6[rxn]&amp;"'",Table6[expected kapp],"")</f>
        <v/>
      </c>
      <c r="L1909" t="s">
        <v>10254</v>
      </c>
      <c r="M1909">
        <v>8988.1774343278394</v>
      </c>
      <c r="AE1909" s="1" t="s">
        <v>12330</v>
      </c>
      <c r="AF1909" s="1" t="s">
        <v>2778</v>
      </c>
      <c r="AG1909" s="9">
        <v>3.831915E-12</v>
      </c>
      <c r="AH1909" s="1" t="str">
        <f>_xlfn.TEXTAFTER(Table9[[#This Row],[rxn]],"-",-1)</f>
        <v>rt1965</v>
      </c>
      <c r="AI1909" s="1" t="e">
        <f>_xlfn.TEXTAFTER(_xlfn.TEXTBEFORE(Table9[[#This Row],[rxn]],"-"&amp;Table9[[#This Row],[enz]]),"RXN-")</f>
        <v>#N/A</v>
      </c>
      <c r="AJ1909" s="1" t="e">
        <f>_xlfn.TEXTBEFORE(Table9[[#This Row],[rxn]],"_",-1)</f>
        <v>#N/A</v>
      </c>
    </row>
    <row r="1910" spans="1:36" ht="17" hidden="1" x14ac:dyDescent="0.25">
      <c r="A1910" t="s">
        <v>10449</v>
      </c>
      <c r="B1910" t="str">
        <f>_xlfn.TEXTAFTER(Table5[[#This Row],[r]],"-",-1)</f>
        <v>rt5014'</v>
      </c>
      <c r="C1910" t="str">
        <f>_xlfn.TEXTAFTER(_xlfn.TEXTBEFORE(Table5[[#This Row],[r]],"-"&amp;Table5[[#This Row],[enz]]),"'RXN-")</f>
        <v>PKETX_c_FWD</v>
      </c>
      <c r="D1910">
        <v>11171.708534568001</v>
      </c>
      <c r="E1910">
        <f>_xlfn.XLOOKUP(Table5[[#This Row],[r]],Table3[r],Table3[kapp],"")</f>
        <v>8988.1774343278394</v>
      </c>
      <c r="F1910">
        <f>Table5[[#This Row],[kapp]]-Table5[[#This Row],[old]]</f>
        <v>2183.5311002401613</v>
      </c>
      <c r="G1910" t="str" cm="1">
        <f t="array" ref="G1910">IF(ROWS(_xlfn._xlws.FILTER(Table5[r],Table5[enz]=Table5[[#This Row],[enz]]))&gt;1,"many","1")</f>
        <v>many</v>
      </c>
      <c r="H1910" t="str" cm="1">
        <f t="array" ref="H1910">IF(ROWS(_xlfn._xlws.FILTER(Table5[r],Table5[rxn-no-enz]=Table5[[#This Row],[rxn-no-enz]]))&gt;1,"many","1")</f>
        <v>1</v>
      </c>
      <c r="I1910" t="str">
        <f>_xlfn.XLOOKUP(SUBSTITUTE(Table5[[#This Row],[r]],"'",""),Table6[rxn],Table6[rxn],"no")</f>
        <v>no</v>
      </c>
      <c r="J1910" t="str" cm="1">
        <f t="array" ref="J1910">_xlfn.XLOOKUP(Table5[[#This Row],[r]],"'"&amp;Table6[rxn]&amp;"'",Table6[expected kapp],"")</f>
        <v/>
      </c>
      <c r="L1910" t="s">
        <v>10255</v>
      </c>
      <c r="M1910">
        <v>8988.1774343278394</v>
      </c>
      <c r="AE1910" s="1" t="s">
        <v>12331</v>
      </c>
      <c r="AF1910" s="1" t="s">
        <v>2778</v>
      </c>
      <c r="AG1910" s="9">
        <v>6.4642135999999898E-11</v>
      </c>
      <c r="AH1910" s="1" t="str">
        <f>_xlfn.TEXTAFTER(Table9[[#This Row],[rxn]],"-",-1)</f>
        <v>rt1970</v>
      </c>
      <c r="AI1910" s="1" t="e">
        <f>_xlfn.TEXTAFTER(_xlfn.TEXTBEFORE(Table9[[#This Row],[rxn]],"-"&amp;Table9[[#This Row],[enz]]),"RXN-")</f>
        <v>#N/A</v>
      </c>
      <c r="AJ1910" s="1" t="e">
        <f>_xlfn.TEXTBEFORE(Table9[[#This Row],[rxn]],"_",-1)</f>
        <v>#N/A</v>
      </c>
    </row>
    <row r="1911" spans="1:36" ht="17" hidden="1" x14ac:dyDescent="0.25">
      <c r="A1911" t="s">
        <v>10450</v>
      </c>
      <c r="B1911" t="str">
        <f>_xlfn.TEXTAFTER(Table5[[#This Row],[r]],"-",-1)</f>
        <v>rt4017'</v>
      </c>
      <c r="C1911" t="str">
        <f>_xlfn.TEXTAFTER(_xlfn.TEXTBEFORE(Table5[[#This Row],[r]],"-"&amp;Table5[[#This Row],[enz]]),"'RXN-")</f>
        <v>PLAA1lpc_en_FWD</v>
      </c>
      <c r="D1911">
        <v>11171.708534568001</v>
      </c>
      <c r="E1911">
        <f>_xlfn.XLOOKUP(Table5[[#This Row],[r]],Table3[r],Table3[kapp],"")</f>
        <v>8988.1774343278394</v>
      </c>
      <c r="F1911">
        <f>Table5[[#This Row],[kapp]]-Table5[[#This Row],[old]]</f>
        <v>2183.5311002401613</v>
      </c>
      <c r="G1911" t="str" cm="1">
        <f t="array" ref="G1911">IF(ROWS(_xlfn._xlws.FILTER(Table5[r],Table5[enz]=Table5[[#This Row],[enz]]))&gt;1,"many","1")</f>
        <v>many</v>
      </c>
      <c r="H1911" t="str" cm="1">
        <f t="array" ref="H1911">IF(ROWS(_xlfn._xlws.FILTER(Table5[r],Table5[rxn-no-enz]=Table5[[#This Row],[rxn-no-enz]]))&gt;1,"many","1")</f>
        <v>1</v>
      </c>
      <c r="I1911" t="str">
        <f>_xlfn.XLOOKUP(SUBSTITUTE(Table5[[#This Row],[r]],"'",""),Table6[rxn],Table6[rxn],"no")</f>
        <v>no</v>
      </c>
      <c r="J1911" t="str" cm="1">
        <f t="array" ref="J1911">_xlfn.XLOOKUP(Table5[[#This Row],[r]],"'"&amp;Table6[rxn]&amp;"'",Table6[expected kapp],"")</f>
        <v/>
      </c>
      <c r="L1911" t="s">
        <v>10256</v>
      </c>
      <c r="M1911">
        <v>8988.1774343278394</v>
      </c>
      <c r="AE1911" s="1" t="s">
        <v>12332</v>
      </c>
      <c r="AF1911" s="1" t="s">
        <v>2778</v>
      </c>
      <c r="AG1911" s="9">
        <v>1.94875498E-10</v>
      </c>
      <c r="AH1911" s="1" t="str">
        <f>_xlfn.TEXTAFTER(Table9[[#This Row],[rxn]],"-",-1)</f>
        <v>rt1973</v>
      </c>
      <c r="AI1911" s="1" t="e">
        <f>_xlfn.TEXTAFTER(_xlfn.TEXTBEFORE(Table9[[#This Row],[rxn]],"-"&amp;Table9[[#This Row],[enz]]),"RXN-")</f>
        <v>#N/A</v>
      </c>
      <c r="AJ1911" s="1" t="e">
        <f>_xlfn.TEXTBEFORE(Table9[[#This Row],[rxn]],"_",-1)</f>
        <v>#N/A</v>
      </c>
    </row>
    <row r="1912" spans="1:36" ht="17" hidden="1" x14ac:dyDescent="0.25">
      <c r="A1912" t="s">
        <v>10451</v>
      </c>
      <c r="B1912" t="str">
        <f>_xlfn.TEXTAFTER(Table5[[#This Row],[r]],"-",-1)</f>
        <v>rt5790'</v>
      </c>
      <c r="C1912" t="str">
        <f>_xlfn.TEXTAFTER(_xlfn.TEXTBEFORE(Table5[[#This Row],[r]],"-"&amp;Table5[[#This Row],[enz]]),"'RXN-")</f>
        <v>PLAA1lpc_mm_FWD</v>
      </c>
      <c r="D1912">
        <v>11171.708534568001</v>
      </c>
      <c r="E1912">
        <f>_xlfn.XLOOKUP(Table5[[#This Row],[r]],Table3[r],Table3[kapp],"")</f>
        <v>8988.1774343278394</v>
      </c>
      <c r="F1912">
        <f>Table5[[#This Row],[kapp]]-Table5[[#This Row],[old]]</f>
        <v>2183.5311002401613</v>
      </c>
      <c r="G1912" t="str" cm="1">
        <f t="array" ref="G1912">IF(ROWS(_xlfn._xlws.FILTER(Table5[r],Table5[enz]=Table5[[#This Row],[enz]]))&gt;1,"many","1")</f>
        <v>many</v>
      </c>
      <c r="H1912" t="str" cm="1">
        <f t="array" ref="H1912">IF(ROWS(_xlfn._xlws.FILTER(Table5[r],Table5[rxn-no-enz]=Table5[[#This Row],[rxn-no-enz]]))&gt;1,"many","1")</f>
        <v>1</v>
      </c>
      <c r="I1912" t="str">
        <f>_xlfn.XLOOKUP(SUBSTITUTE(Table5[[#This Row],[r]],"'",""),Table6[rxn],Table6[rxn],"no")</f>
        <v>no</v>
      </c>
      <c r="J1912" t="str" cm="1">
        <f t="array" ref="J1912">_xlfn.XLOOKUP(Table5[[#This Row],[r]],"'"&amp;Table6[rxn]&amp;"'",Table6[expected kapp],"")</f>
        <v/>
      </c>
      <c r="L1912" t="s">
        <v>10257</v>
      </c>
      <c r="M1912">
        <v>8988.1774343278394</v>
      </c>
      <c r="AE1912" s="1" t="s">
        <v>12333</v>
      </c>
      <c r="AF1912" s="1" t="s">
        <v>2778</v>
      </c>
      <c r="AG1912" s="9">
        <v>7.1463480000000002E-12</v>
      </c>
      <c r="AH1912" s="1" t="str">
        <f>_xlfn.TEXTAFTER(Table9[[#This Row],[rxn]],"-",-1)</f>
        <v>rt1991</v>
      </c>
      <c r="AI1912" s="1" t="e">
        <f>_xlfn.TEXTAFTER(_xlfn.TEXTBEFORE(Table9[[#This Row],[rxn]],"-"&amp;Table9[[#This Row],[enz]]),"RXN-")</f>
        <v>#N/A</v>
      </c>
      <c r="AJ1912" s="1" t="e">
        <f>_xlfn.TEXTBEFORE(Table9[[#This Row],[rxn]],"_",-1)</f>
        <v>#N/A</v>
      </c>
    </row>
    <row r="1913" spans="1:36" ht="17" hidden="1" x14ac:dyDescent="0.25">
      <c r="A1913" t="s">
        <v>10452</v>
      </c>
      <c r="B1913" t="str">
        <f>_xlfn.TEXTAFTER(Table5[[#This Row],[r]],"-",-1)</f>
        <v>rt5941'</v>
      </c>
      <c r="C1913" t="str">
        <f>_xlfn.TEXTAFTER(_xlfn.TEXTBEFORE(Table5[[#This Row],[r]],"-"&amp;Table5[[#This Row],[enz]]),"'RXN-")</f>
        <v>PLAA1lpc_rm_FWD</v>
      </c>
      <c r="D1913">
        <v>11171.708534568001</v>
      </c>
      <c r="E1913">
        <f>_xlfn.XLOOKUP(Table5[[#This Row],[r]],Table3[r],Table3[kapp],"")</f>
        <v>8988.1774343278394</v>
      </c>
      <c r="F1913">
        <f>Table5[[#This Row],[kapp]]-Table5[[#This Row],[old]]</f>
        <v>2183.5311002401613</v>
      </c>
      <c r="G1913" t="str" cm="1">
        <f t="array" ref="G1913">IF(ROWS(_xlfn._xlws.FILTER(Table5[r],Table5[enz]=Table5[[#This Row],[enz]]))&gt;1,"many","1")</f>
        <v>many</v>
      </c>
      <c r="H1913" t="str" cm="1">
        <f t="array" ref="H1913">IF(ROWS(_xlfn._xlws.FILTER(Table5[r],Table5[rxn-no-enz]=Table5[[#This Row],[rxn-no-enz]]))&gt;1,"many","1")</f>
        <v>1</v>
      </c>
      <c r="I1913" t="str">
        <f>_xlfn.XLOOKUP(SUBSTITUTE(Table5[[#This Row],[r]],"'",""),Table6[rxn],Table6[rxn],"no")</f>
        <v>no</v>
      </c>
      <c r="J1913" t="str" cm="1">
        <f t="array" ref="J1913">_xlfn.XLOOKUP(Table5[[#This Row],[r]],"'"&amp;Table6[rxn]&amp;"'",Table6[expected kapp],"")</f>
        <v/>
      </c>
      <c r="L1913" t="s">
        <v>10258</v>
      </c>
      <c r="M1913">
        <v>8988.1774343278394</v>
      </c>
      <c r="AE1913" s="1" t="s">
        <v>12334</v>
      </c>
      <c r="AF1913" s="1" t="s">
        <v>2778</v>
      </c>
      <c r="AG1913" s="9">
        <v>1.2121090500000001E-10</v>
      </c>
      <c r="AH1913" s="1" t="str">
        <f>_xlfn.TEXTAFTER(Table9[[#This Row],[rxn]],"-",-1)</f>
        <v>rt2006</v>
      </c>
      <c r="AI1913" s="1" t="e">
        <f>_xlfn.TEXTAFTER(_xlfn.TEXTBEFORE(Table9[[#This Row],[rxn]],"-"&amp;Table9[[#This Row],[enz]]),"RXN-")</f>
        <v>#N/A</v>
      </c>
      <c r="AJ1913" s="1" t="e">
        <f>_xlfn.TEXTBEFORE(Table9[[#This Row],[rxn]],"_",-1)</f>
        <v>#N/A</v>
      </c>
    </row>
    <row r="1914" spans="1:36" ht="17" hidden="1" x14ac:dyDescent="0.25">
      <c r="A1914" t="s">
        <v>10453</v>
      </c>
      <c r="B1914" t="str">
        <f>_xlfn.TEXTAFTER(Table5[[#This Row],[r]],"-",-1)</f>
        <v>rt4017'</v>
      </c>
      <c r="C1914" t="str">
        <f>_xlfn.TEXTAFTER(_xlfn.TEXTBEFORE(Table5[[#This Row],[r]],"-"&amp;Table5[[#This Row],[enz]]),"'RXN-")</f>
        <v>PLAA1lpe_en_FWD</v>
      </c>
      <c r="D1914">
        <v>11171.708534568001</v>
      </c>
      <c r="E1914">
        <f>_xlfn.XLOOKUP(Table5[[#This Row],[r]],Table3[r],Table3[kapp],"")</f>
        <v>8988.1774343278394</v>
      </c>
      <c r="F1914">
        <f>Table5[[#This Row],[kapp]]-Table5[[#This Row],[old]]</f>
        <v>2183.5311002401613</v>
      </c>
      <c r="G1914" t="str" cm="1">
        <f t="array" ref="G1914">IF(ROWS(_xlfn._xlws.FILTER(Table5[r],Table5[enz]=Table5[[#This Row],[enz]]))&gt;1,"many","1")</f>
        <v>many</v>
      </c>
      <c r="H1914" t="str" cm="1">
        <f t="array" ref="H1914">IF(ROWS(_xlfn._xlws.FILTER(Table5[r],Table5[rxn-no-enz]=Table5[[#This Row],[rxn-no-enz]]))&gt;1,"many","1")</f>
        <v>1</v>
      </c>
      <c r="I1914" t="str">
        <f>_xlfn.XLOOKUP(SUBSTITUTE(Table5[[#This Row],[r]],"'",""),Table6[rxn],Table6[rxn],"no")</f>
        <v>no</v>
      </c>
      <c r="J1914" t="str" cm="1">
        <f t="array" ref="J1914">_xlfn.XLOOKUP(Table5[[#This Row],[r]],"'"&amp;Table6[rxn]&amp;"'",Table6[expected kapp],"")</f>
        <v/>
      </c>
      <c r="L1914" t="s">
        <v>10259</v>
      </c>
      <c r="M1914">
        <v>8988.1774343278394</v>
      </c>
      <c r="AE1914" s="1" t="s">
        <v>12335</v>
      </c>
      <c r="AF1914" s="1" t="s">
        <v>2778</v>
      </c>
      <c r="AG1914" s="9">
        <v>2.3035254800000001E-10</v>
      </c>
      <c r="AH1914" s="1" t="str">
        <f>_xlfn.TEXTAFTER(Table9[[#This Row],[rxn]],"-",-1)</f>
        <v>rt2040</v>
      </c>
      <c r="AI1914" s="1" t="e">
        <f>_xlfn.TEXTAFTER(_xlfn.TEXTBEFORE(Table9[[#This Row],[rxn]],"-"&amp;Table9[[#This Row],[enz]]),"RXN-")</f>
        <v>#N/A</v>
      </c>
      <c r="AJ1914" s="1" t="e">
        <f>_xlfn.TEXTBEFORE(Table9[[#This Row],[rxn]],"_",-1)</f>
        <v>#N/A</v>
      </c>
    </row>
    <row r="1915" spans="1:36" ht="17" hidden="1" x14ac:dyDescent="0.25">
      <c r="A1915" t="s">
        <v>10454</v>
      </c>
      <c r="B1915" t="str">
        <f>_xlfn.TEXTAFTER(Table5[[#This Row],[r]],"-",-1)</f>
        <v>rt5790'</v>
      </c>
      <c r="C1915" t="str">
        <f>_xlfn.TEXTAFTER(_xlfn.TEXTBEFORE(Table5[[#This Row],[r]],"-"&amp;Table5[[#This Row],[enz]]),"'RXN-")</f>
        <v>PLAA1lpe_mm_FWD</v>
      </c>
      <c r="D1915">
        <v>11171.708534568001</v>
      </c>
      <c r="E1915">
        <f>_xlfn.XLOOKUP(Table5[[#This Row],[r]],Table3[r],Table3[kapp],"")</f>
        <v>8988.1774343278394</v>
      </c>
      <c r="F1915">
        <f>Table5[[#This Row],[kapp]]-Table5[[#This Row],[old]]</f>
        <v>2183.5311002401613</v>
      </c>
      <c r="G1915" t="str" cm="1">
        <f t="array" ref="G1915">IF(ROWS(_xlfn._xlws.FILTER(Table5[r],Table5[enz]=Table5[[#This Row],[enz]]))&gt;1,"many","1")</f>
        <v>many</v>
      </c>
      <c r="H1915" t="str" cm="1">
        <f t="array" ref="H1915">IF(ROWS(_xlfn._xlws.FILTER(Table5[r],Table5[rxn-no-enz]=Table5[[#This Row],[rxn-no-enz]]))&gt;1,"many","1")</f>
        <v>1</v>
      </c>
      <c r="I1915" t="str">
        <f>_xlfn.XLOOKUP(SUBSTITUTE(Table5[[#This Row],[r]],"'",""),Table6[rxn],Table6[rxn],"no")</f>
        <v>no</v>
      </c>
      <c r="J1915" t="str" cm="1">
        <f t="array" ref="J1915">_xlfn.XLOOKUP(Table5[[#This Row],[r]],"'"&amp;Table6[rxn]&amp;"'",Table6[expected kapp],"")</f>
        <v/>
      </c>
      <c r="L1915" t="s">
        <v>10260</v>
      </c>
      <c r="M1915">
        <v>8988.1774343278394</v>
      </c>
      <c r="AE1915" s="1" t="s">
        <v>12336</v>
      </c>
      <c r="AF1915" s="1" t="s">
        <v>2778</v>
      </c>
      <c r="AG1915" s="9">
        <v>7.4236819999999997E-12</v>
      </c>
      <c r="AH1915" s="1" t="str">
        <f>_xlfn.TEXTAFTER(Table9[[#This Row],[rxn]],"-",-1)</f>
        <v>rt2053</v>
      </c>
      <c r="AI1915" s="1" t="e">
        <f>_xlfn.TEXTAFTER(_xlfn.TEXTBEFORE(Table9[[#This Row],[rxn]],"-"&amp;Table9[[#This Row],[enz]]),"RXN-")</f>
        <v>#N/A</v>
      </c>
      <c r="AJ1915" s="1" t="e">
        <f>_xlfn.TEXTBEFORE(Table9[[#This Row],[rxn]],"_",-1)</f>
        <v>#N/A</v>
      </c>
    </row>
    <row r="1916" spans="1:36" ht="17" hidden="1" x14ac:dyDescent="0.25">
      <c r="A1916" t="s">
        <v>10455</v>
      </c>
      <c r="B1916" t="str">
        <f>_xlfn.TEXTAFTER(Table5[[#This Row],[r]],"-",-1)</f>
        <v>rt4017'</v>
      </c>
      <c r="C1916" t="str">
        <f>_xlfn.TEXTAFTER(_xlfn.TEXTBEFORE(Table5[[#This Row],[r]],"-"&amp;Table5[[#This Row],[enz]]),"'RXN-")</f>
        <v>PLAA2pc_en_FWD</v>
      </c>
      <c r="D1916">
        <v>11171.708534568001</v>
      </c>
      <c r="E1916">
        <f>_xlfn.XLOOKUP(Table5[[#This Row],[r]],Table3[r],Table3[kapp],"")</f>
        <v>8988.1774343278394</v>
      </c>
      <c r="F1916">
        <f>Table5[[#This Row],[kapp]]-Table5[[#This Row],[old]]</f>
        <v>2183.5311002401613</v>
      </c>
      <c r="G1916" t="str" cm="1">
        <f t="array" ref="G1916">IF(ROWS(_xlfn._xlws.FILTER(Table5[r],Table5[enz]=Table5[[#This Row],[enz]]))&gt;1,"many","1")</f>
        <v>many</v>
      </c>
      <c r="H1916" t="str" cm="1">
        <f t="array" ref="H1916">IF(ROWS(_xlfn._xlws.FILTER(Table5[r],Table5[rxn-no-enz]=Table5[[#This Row],[rxn-no-enz]]))&gt;1,"many","1")</f>
        <v>1</v>
      </c>
      <c r="I1916" t="str">
        <f>_xlfn.XLOOKUP(SUBSTITUTE(Table5[[#This Row],[r]],"'",""),Table6[rxn],Table6[rxn],"no")</f>
        <v>no</v>
      </c>
      <c r="J1916" t="str" cm="1">
        <f t="array" ref="J1916">_xlfn.XLOOKUP(Table5[[#This Row],[r]],"'"&amp;Table6[rxn]&amp;"'",Table6[expected kapp],"")</f>
        <v/>
      </c>
      <c r="L1916" t="s">
        <v>10261</v>
      </c>
      <c r="M1916">
        <v>8988.1774343278394</v>
      </c>
      <c r="AE1916" s="1" t="s">
        <v>12337</v>
      </c>
      <c r="AF1916" s="1" t="s">
        <v>2778</v>
      </c>
      <c r="AG1916" s="9">
        <v>5.3325816E-11</v>
      </c>
      <c r="AH1916" s="1" t="str">
        <f>_xlfn.TEXTAFTER(Table9[[#This Row],[rxn]],"-",-1)</f>
        <v>rt2059_rm</v>
      </c>
      <c r="AI1916" s="1" t="e">
        <f>_xlfn.TEXTAFTER(_xlfn.TEXTBEFORE(Table9[[#This Row],[rxn]],"-"&amp;Table9[[#This Row],[enz]]),"RXN-")</f>
        <v>#N/A</v>
      </c>
      <c r="AJ1916" s="1" t="str">
        <f>_xlfn.TEXTBEFORE(Table9[[#This Row],[rxn]],"_",-1)</f>
        <v>PROWASTE-rt2059</v>
      </c>
    </row>
    <row r="1917" spans="1:36" ht="17" hidden="1" x14ac:dyDescent="0.25">
      <c r="A1917" t="s">
        <v>10456</v>
      </c>
      <c r="B1917" t="str">
        <f>_xlfn.TEXTAFTER(Table5[[#This Row],[r]],"-",-1)</f>
        <v>rt4445'</v>
      </c>
      <c r="C1917" t="str">
        <f>_xlfn.TEXTAFTER(_xlfn.TEXTBEFORE(Table5[[#This Row],[r]],"-"&amp;Table5[[#This Row],[enz]]),"'RXN-")</f>
        <v>PLAA2pc_mm_FWD</v>
      </c>
      <c r="D1917">
        <v>11171.708534568001</v>
      </c>
      <c r="E1917">
        <f>_xlfn.XLOOKUP(Table5[[#This Row],[r]],Table3[r],Table3[kapp],"")</f>
        <v>8988.1774343278394</v>
      </c>
      <c r="F1917">
        <f>Table5[[#This Row],[kapp]]-Table5[[#This Row],[old]]</f>
        <v>2183.5311002401613</v>
      </c>
      <c r="G1917" t="str" cm="1">
        <f t="array" ref="G1917">IF(ROWS(_xlfn._xlws.FILTER(Table5[r],Table5[enz]=Table5[[#This Row],[enz]]))&gt;1,"many","1")</f>
        <v>many</v>
      </c>
      <c r="H1917" t="str" cm="1">
        <f t="array" ref="H1917">IF(ROWS(_xlfn._xlws.FILTER(Table5[r],Table5[rxn-no-enz]=Table5[[#This Row],[rxn-no-enz]]))&gt;1,"many","1")</f>
        <v>1</v>
      </c>
      <c r="I1917" t="str">
        <f>_xlfn.XLOOKUP(SUBSTITUTE(Table5[[#This Row],[r]],"'",""),Table6[rxn],Table6[rxn],"no")</f>
        <v>no</v>
      </c>
      <c r="J1917" t="str" cm="1">
        <f t="array" ref="J1917">_xlfn.XLOOKUP(Table5[[#This Row],[r]],"'"&amp;Table6[rxn]&amp;"'",Table6[expected kapp],"")</f>
        <v/>
      </c>
      <c r="L1917" t="s">
        <v>10262</v>
      </c>
      <c r="M1917">
        <v>8988.1774343278394</v>
      </c>
      <c r="AE1917" s="1" t="s">
        <v>12338</v>
      </c>
      <c r="AF1917" s="1" t="s">
        <v>2778</v>
      </c>
      <c r="AG1917" s="9">
        <v>7.6415702699999901E-10</v>
      </c>
      <c r="AH1917" s="1" t="str">
        <f>_xlfn.TEXTAFTER(Table9[[#This Row],[rxn]],"-",-1)</f>
        <v>rt2060</v>
      </c>
      <c r="AI1917" s="1" t="e">
        <f>_xlfn.TEXTAFTER(_xlfn.TEXTBEFORE(Table9[[#This Row],[rxn]],"-"&amp;Table9[[#This Row],[enz]]),"RXN-")</f>
        <v>#N/A</v>
      </c>
      <c r="AJ1917" s="1" t="e">
        <f>_xlfn.TEXTBEFORE(Table9[[#This Row],[rxn]],"_",-1)</f>
        <v>#N/A</v>
      </c>
    </row>
    <row r="1918" spans="1:36" ht="17" hidden="1" x14ac:dyDescent="0.25">
      <c r="A1918" t="s">
        <v>10457</v>
      </c>
      <c r="B1918" t="str">
        <f>_xlfn.TEXTAFTER(Table5[[#This Row],[r]],"-",-1)</f>
        <v>rt5941'</v>
      </c>
      <c r="C1918" t="str">
        <f>_xlfn.TEXTAFTER(_xlfn.TEXTBEFORE(Table5[[#This Row],[r]],"-"&amp;Table5[[#This Row],[enz]]),"'RXN-")</f>
        <v>PLAA2pc_rm_FWD</v>
      </c>
      <c r="D1918">
        <v>11171.708534568001</v>
      </c>
      <c r="E1918">
        <f>_xlfn.XLOOKUP(Table5[[#This Row],[r]],Table3[r],Table3[kapp],"")</f>
        <v>8988.1774343278394</v>
      </c>
      <c r="F1918">
        <f>Table5[[#This Row],[kapp]]-Table5[[#This Row],[old]]</f>
        <v>2183.5311002401613</v>
      </c>
      <c r="G1918" t="str" cm="1">
        <f t="array" ref="G1918">IF(ROWS(_xlfn._xlws.FILTER(Table5[r],Table5[enz]=Table5[[#This Row],[enz]]))&gt;1,"many","1")</f>
        <v>many</v>
      </c>
      <c r="H1918" t="str" cm="1">
        <f t="array" ref="H1918">IF(ROWS(_xlfn._xlws.FILTER(Table5[r],Table5[rxn-no-enz]=Table5[[#This Row],[rxn-no-enz]]))&gt;1,"many","1")</f>
        <v>1</v>
      </c>
      <c r="I1918" t="str">
        <f>_xlfn.XLOOKUP(SUBSTITUTE(Table5[[#This Row],[r]],"'",""),Table6[rxn],Table6[rxn],"no")</f>
        <v>no</v>
      </c>
      <c r="J1918" t="str" cm="1">
        <f t="array" ref="J1918">_xlfn.XLOOKUP(Table5[[#This Row],[r]],"'"&amp;Table6[rxn]&amp;"'",Table6[expected kapp],"")</f>
        <v/>
      </c>
      <c r="L1918" t="s">
        <v>10263</v>
      </c>
      <c r="M1918">
        <v>8988.1774343278394</v>
      </c>
      <c r="AE1918" s="1" t="s">
        <v>12339</v>
      </c>
      <c r="AF1918" s="1" t="s">
        <v>2778</v>
      </c>
      <c r="AG1918" s="9">
        <v>1.5197065999999999E-11</v>
      </c>
      <c r="AH1918" s="1" t="str">
        <f>_xlfn.TEXTAFTER(Table9[[#This Row],[rxn]],"-",-1)</f>
        <v>rt2062_c</v>
      </c>
      <c r="AI1918" s="1" t="e">
        <f>_xlfn.TEXTAFTER(_xlfn.TEXTBEFORE(Table9[[#This Row],[rxn]],"-"&amp;Table9[[#This Row],[enz]]),"RXN-")</f>
        <v>#N/A</v>
      </c>
      <c r="AJ1918" s="1" t="str">
        <f>_xlfn.TEXTBEFORE(Table9[[#This Row],[rxn]],"_",-1)</f>
        <v>PROWASTE-rt2062</v>
      </c>
    </row>
    <row r="1919" spans="1:36" ht="17" hidden="1" x14ac:dyDescent="0.25">
      <c r="A1919" t="s">
        <v>10458</v>
      </c>
      <c r="B1919" t="str">
        <f>_xlfn.TEXTAFTER(Table5[[#This Row],[r]],"-",-1)</f>
        <v>rt4017'</v>
      </c>
      <c r="C1919" t="str">
        <f>_xlfn.TEXTAFTER(_xlfn.TEXTBEFORE(Table5[[#This Row],[r]],"-"&amp;Table5[[#This Row],[enz]]),"'RXN-")</f>
        <v>PLAA2pe_en_FWD</v>
      </c>
      <c r="D1919">
        <v>11171.708534568001</v>
      </c>
      <c r="E1919">
        <f>_xlfn.XLOOKUP(Table5[[#This Row],[r]],Table3[r],Table3[kapp],"")</f>
        <v>8988.1774343278394</v>
      </c>
      <c r="F1919">
        <f>Table5[[#This Row],[kapp]]-Table5[[#This Row],[old]]</f>
        <v>2183.5311002401613</v>
      </c>
      <c r="G1919" t="str" cm="1">
        <f t="array" ref="G1919">IF(ROWS(_xlfn._xlws.FILTER(Table5[r],Table5[enz]=Table5[[#This Row],[enz]]))&gt;1,"many","1")</f>
        <v>many</v>
      </c>
      <c r="H1919" t="str" cm="1">
        <f t="array" ref="H1919">IF(ROWS(_xlfn._xlws.FILTER(Table5[r],Table5[rxn-no-enz]=Table5[[#This Row],[rxn-no-enz]]))&gt;1,"many","1")</f>
        <v>1</v>
      </c>
      <c r="I1919" t="str">
        <f>_xlfn.XLOOKUP(SUBSTITUTE(Table5[[#This Row],[r]],"'",""),Table6[rxn],Table6[rxn],"no")</f>
        <v>no</v>
      </c>
      <c r="J1919" t="str" cm="1">
        <f t="array" ref="J1919">_xlfn.XLOOKUP(Table5[[#This Row],[r]],"'"&amp;Table6[rxn]&amp;"'",Table6[expected kapp],"")</f>
        <v/>
      </c>
      <c r="L1919" t="s">
        <v>10264</v>
      </c>
      <c r="M1919">
        <v>8988.1774343278394</v>
      </c>
      <c r="AE1919" s="1" t="s">
        <v>12340</v>
      </c>
      <c r="AF1919" s="1" t="s">
        <v>2778</v>
      </c>
      <c r="AG1919" s="9">
        <v>1.5176958999999999E-11</v>
      </c>
      <c r="AH1919" s="1" t="str">
        <f>_xlfn.TEXTAFTER(Table9[[#This Row],[rxn]],"-",-1)</f>
        <v>rt2093</v>
      </c>
      <c r="AI1919" s="1" t="e">
        <f>_xlfn.TEXTAFTER(_xlfn.TEXTBEFORE(Table9[[#This Row],[rxn]],"-"&amp;Table9[[#This Row],[enz]]),"RXN-")</f>
        <v>#N/A</v>
      </c>
      <c r="AJ1919" s="1" t="e">
        <f>_xlfn.TEXTBEFORE(Table9[[#This Row],[rxn]],"_",-1)</f>
        <v>#N/A</v>
      </c>
    </row>
    <row r="1920" spans="1:36" ht="17" hidden="1" x14ac:dyDescent="0.25">
      <c r="A1920" t="s">
        <v>10459</v>
      </c>
      <c r="B1920" t="str">
        <f>_xlfn.TEXTAFTER(Table5[[#This Row],[r]],"-",-1)</f>
        <v>rt4445'</v>
      </c>
      <c r="C1920" t="str">
        <f>_xlfn.TEXTAFTER(_xlfn.TEXTBEFORE(Table5[[#This Row],[r]],"-"&amp;Table5[[#This Row],[enz]]),"'RXN-")</f>
        <v>PLAA2pe_mm_FWD</v>
      </c>
      <c r="D1920">
        <v>11171.708534568001</v>
      </c>
      <c r="E1920">
        <f>_xlfn.XLOOKUP(Table5[[#This Row],[r]],Table3[r],Table3[kapp],"")</f>
        <v>8988.1774343278394</v>
      </c>
      <c r="F1920">
        <f>Table5[[#This Row],[kapp]]-Table5[[#This Row],[old]]</f>
        <v>2183.5311002401613</v>
      </c>
      <c r="G1920" t="str" cm="1">
        <f t="array" ref="G1920">IF(ROWS(_xlfn._xlws.FILTER(Table5[r],Table5[enz]=Table5[[#This Row],[enz]]))&gt;1,"many","1")</f>
        <v>many</v>
      </c>
      <c r="H1920" t="str" cm="1">
        <f t="array" ref="H1920">IF(ROWS(_xlfn._xlws.FILTER(Table5[r],Table5[rxn-no-enz]=Table5[[#This Row],[rxn-no-enz]]))&gt;1,"many","1")</f>
        <v>1</v>
      </c>
      <c r="I1920" t="str">
        <f>_xlfn.XLOOKUP(SUBSTITUTE(Table5[[#This Row],[r]],"'",""),Table6[rxn],Table6[rxn],"no")</f>
        <v>no</v>
      </c>
      <c r="J1920" t="str" cm="1">
        <f t="array" ref="J1920">_xlfn.XLOOKUP(Table5[[#This Row],[r]],"'"&amp;Table6[rxn]&amp;"'",Table6[expected kapp],"")</f>
        <v/>
      </c>
      <c r="L1920" t="s">
        <v>10265</v>
      </c>
      <c r="M1920">
        <v>8988.1774343278394</v>
      </c>
      <c r="AE1920" s="1" t="s">
        <v>12341</v>
      </c>
      <c r="AF1920" s="1" t="s">
        <v>2778</v>
      </c>
      <c r="AG1920" s="9">
        <v>7.8964119999999998E-12</v>
      </c>
      <c r="AH1920" s="1" t="str">
        <f>_xlfn.TEXTAFTER(Table9[[#This Row],[rxn]],"-",-1)</f>
        <v>rt2101_e</v>
      </c>
      <c r="AI1920" s="1" t="e">
        <f>_xlfn.TEXTAFTER(_xlfn.TEXTBEFORE(Table9[[#This Row],[rxn]],"-"&amp;Table9[[#This Row],[enz]]),"RXN-")</f>
        <v>#N/A</v>
      </c>
      <c r="AJ1920" s="1" t="str">
        <f>_xlfn.TEXTBEFORE(Table9[[#This Row],[rxn]],"_",-1)</f>
        <v>PROWASTE-rt2101</v>
      </c>
    </row>
    <row r="1921" spans="1:36" ht="17" hidden="1" x14ac:dyDescent="0.25">
      <c r="A1921" t="s">
        <v>10460</v>
      </c>
      <c r="B1921" t="str">
        <f>_xlfn.TEXTAFTER(Table5[[#This Row],[r]],"-",-1)</f>
        <v>rt7489_m'</v>
      </c>
      <c r="C1921" t="str">
        <f>_xlfn.TEXTAFTER(_xlfn.TEXTBEFORE(Table5[[#This Row],[r]],"-"&amp;Table5[[#This Row],[enz]]),"'RXN-")</f>
        <v>PLACipc_m_FWD</v>
      </c>
      <c r="D1921">
        <v>11171.708534568001</v>
      </c>
      <c r="E1921">
        <f>_xlfn.XLOOKUP(Table5[[#This Row],[r]],Table3[r],Table3[kapp],"")</f>
        <v>8988.1774343278394</v>
      </c>
      <c r="F1921">
        <f>Table5[[#This Row],[kapp]]-Table5[[#This Row],[old]]</f>
        <v>2183.5311002401613</v>
      </c>
      <c r="G1921" t="str" cm="1">
        <f t="array" ref="G1921">IF(ROWS(_xlfn._xlws.FILTER(Table5[r],Table5[enz]=Table5[[#This Row],[enz]]))&gt;1,"many","1")</f>
        <v>many</v>
      </c>
      <c r="H1921" t="str" cm="1">
        <f t="array" ref="H1921">IF(ROWS(_xlfn._xlws.FILTER(Table5[r],Table5[rxn-no-enz]=Table5[[#This Row],[rxn-no-enz]]))&gt;1,"many","1")</f>
        <v>1</v>
      </c>
      <c r="I1921" t="str">
        <f>_xlfn.XLOOKUP(SUBSTITUTE(Table5[[#This Row],[r]],"'",""),Table6[rxn],Table6[rxn],"no")</f>
        <v>no</v>
      </c>
      <c r="J1921" t="str" cm="1">
        <f t="array" ref="J1921">_xlfn.XLOOKUP(Table5[[#This Row],[r]],"'"&amp;Table6[rxn]&amp;"'",Table6[expected kapp],"")</f>
        <v/>
      </c>
      <c r="L1921" t="s">
        <v>10266</v>
      </c>
      <c r="M1921">
        <v>8988.1774343278394</v>
      </c>
      <c r="AE1921" s="1" t="s">
        <v>12342</v>
      </c>
      <c r="AF1921" s="1" t="s">
        <v>2778</v>
      </c>
      <c r="AG1921" s="9">
        <v>7.2739365999999995E-11</v>
      </c>
      <c r="AH1921" s="1" t="str">
        <f>_xlfn.TEXTAFTER(Table9[[#This Row],[rxn]],"-",-1)</f>
        <v>rt2107</v>
      </c>
      <c r="AI1921" s="1" t="e">
        <f>_xlfn.TEXTAFTER(_xlfn.TEXTBEFORE(Table9[[#This Row],[rxn]],"-"&amp;Table9[[#This Row],[enz]]),"RXN-")</f>
        <v>#N/A</v>
      </c>
      <c r="AJ1921" s="1" t="e">
        <f>_xlfn.TEXTBEFORE(Table9[[#This Row],[rxn]],"_",-1)</f>
        <v>#N/A</v>
      </c>
    </row>
    <row r="1922" spans="1:36" ht="17" hidden="1" x14ac:dyDescent="0.25">
      <c r="A1922" t="s">
        <v>10461</v>
      </c>
      <c r="B1922" t="str">
        <f>_xlfn.TEXTAFTER(Table5[[#This Row],[r]],"-",-1)</f>
        <v>rt7489_r'</v>
      </c>
      <c r="C1922" t="str">
        <f>_xlfn.TEXTAFTER(_xlfn.TEXTBEFORE(Table5[[#This Row],[r]],"-"&amp;Table5[[#This Row],[enz]]),"'RXN-")</f>
        <v>PLACipc_r_FWD</v>
      </c>
      <c r="D1922">
        <v>11171.708534568001</v>
      </c>
      <c r="E1922">
        <f>_xlfn.XLOOKUP(Table5[[#This Row],[r]],Table3[r],Table3[kapp],"")</f>
        <v>8988.1774343278394</v>
      </c>
      <c r="F1922">
        <f>Table5[[#This Row],[kapp]]-Table5[[#This Row],[old]]</f>
        <v>2183.5311002401613</v>
      </c>
      <c r="G1922" t="str" cm="1">
        <f t="array" ref="G1922">IF(ROWS(_xlfn._xlws.FILTER(Table5[r],Table5[enz]=Table5[[#This Row],[enz]]))&gt;1,"many","1")</f>
        <v>many</v>
      </c>
      <c r="H1922" t="str" cm="1">
        <f t="array" ref="H1922">IF(ROWS(_xlfn._xlws.FILTER(Table5[r],Table5[rxn-no-enz]=Table5[[#This Row],[rxn-no-enz]]))&gt;1,"many","1")</f>
        <v>1</v>
      </c>
      <c r="I1922" t="str">
        <f>_xlfn.XLOOKUP(SUBSTITUTE(Table5[[#This Row],[r]],"'",""),Table6[rxn],Table6[rxn],"no")</f>
        <v>no</v>
      </c>
      <c r="J1922" t="str" cm="1">
        <f t="array" ref="J1922">_xlfn.XLOOKUP(Table5[[#This Row],[r]],"'"&amp;Table6[rxn]&amp;"'",Table6[expected kapp],"")</f>
        <v/>
      </c>
      <c r="L1922" t="s">
        <v>10267</v>
      </c>
      <c r="M1922">
        <v>8988.1774343278394</v>
      </c>
      <c r="AE1922" s="1" t="s">
        <v>12343</v>
      </c>
      <c r="AF1922" s="1" t="s">
        <v>2778</v>
      </c>
      <c r="AG1922" s="9">
        <v>4.1580060000000001E-12</v>
      </c>
      <c r="AH1922" s="1" t="str">
        <f>_xlfn.TEXTAFTER(Table9[[#This Row],[rxn]],"-",-1)</f>
        <v>rt2116</v>
      </c>
      <c r="AI1922" s="1" t="e">
        <f>_xlfn.TEXTAFTER(_xlfn.TEXTBEFORE(Table9[[#This Row],[rxn]],"-"&amp;Table9[[#This Row],[enz]]),"RXN-")</f>
        <v>#N/A</v>
      </c>
      <c r="AJ1922" s="1" t="e">
        <f>_xlfn.TEXTBEFORE(Table9[[#This Row],[rxn]],"_",-1)</f>
        <v>#N/A</v>
      </c>
    </row>
    <row r="1923" spans="1:36" ht="17" hidden="1" x14ac:dyDescent="0.25">
      <c r="A1923" t="s">
        <v>10462</v>
      </c>
      <c r="B1923" t="str">
        <f>_xlfn.TEXTAFTER(Table5[[#This Row],[r]],"-",-1)</f>
        <v>rt7489_m'</v>
      </c>
      <c r="C1923" t="str">
        <f>_xlfn.TEXTAFTER(_xlfn.TEXTBEFORE(Table5[[#This Row],[r]],"-"&amp;Table5[[#This Row],[enz]]),"'RXN-")</f>
        <v>PLACmip2c_m_FWD</v>
      </c>
      <c r="D1923">
        <v>11171.708534568001</v>
      </c>
      <c r="E1923">
        <f>_xlfn.XLOOKUP(Table5[[#This Row],[r]],Table3[r],Table3[kapp],"")</f>
        <v>8988.1774343278394</v>
      </c>
      <c r="F1923">
        <f>Table5[[#This Row],[kapp]]-Table5[[#This Row],[old]]</f>
        <v>2183.5311002401613</v>
      </c>
      <c r="G1923" t="str" cm="1">
        <f t="array" ref="G1923">IF(ROWS(_xlfn._xlws.FILTER(Table5[r],Table5[enz]=Table5[[#This Row],[enz]]))&gt;1,"many","1")</f>
        <v>many</v>
      </c>
      <c r="H1923" t="str" cm="1">
        <f t="array" ref="H1923">IF(ROWS(_xlfn._xlws.FILTER(Table5[r],Table5[rxn-no-enz]=Table5[[#This Row],[rxn-no-enz]]))&gt;1,"many","1")</f>
        <v>1</v>
      </c>
      <c r="I1923" t="str">
        <f>_xlfn.XLOOKUP(SUBSTITUTE(Table5[[#This Row],[r]],"'",""),Table6[rxn],Table6[rxn],"no")</f>
        <v>no</v>
      </c>
      <c r="J1923" t="str" cm="1">
        <f t="array" ref="J1923">_xlfn.XLOOKUP(Table5[[#This Row],[r]],"'"&amp;Table6[rxn]&amp;"'",Table6[expected kapp],"")</f>
        <v/>
      </c>
      <c r="L1923" t="s">
        <v>10268</v>
      </c>
      <c r="M1923">
        <v>8988.1774343278394</v>
      </c>
      <c r="AE1923" s="1" t="s">
        <v>12344</v>
      </c>
      <c r="AF1923" s="1" t="s">
        <v>2778</v>
      </c>
      <c r="AG1923" s="9">
        <v>1.2575026E-10</v>
      </c>
      <c r="AH1923" s="1" t="str">
        <f>_xlfn.TEXTAFTER(Table9[[#This Row],[rxn]],"-",-1)</f>
        <v>rt2136</v>
      </c>
      <c r="AI1923" s="1" t="e">
        <f>_xlfn.TEXTAFTER(_xlfn.TEXTBEFORE(Table9[[#This Row],[rxn]],"-"&amp;Table9[[#This Row],[enz]]),"RXN-")</f>
        <v>#N/A</v>
      </c>
      <c r="AJ1923" s="1" t="e">
        <f>_xlfn.TEXTBEFORE(Table9[[#This Row],[rxn]],"_",-1)</f>
        <v>#N/A</v>
      </c>
    </row>
    <row r="1924" spans="1:36" ht="17" hidden="1" x14ac:dyDescent="0.25">
      <c r="A1924" t="s">
        <v>10463</v>
      </c>
      <c r="B1924" t="str">
        <f>_xlfn.TEXTAFTER(Table5[[#This Row],[r]],"-",-1)</f>
        <v>rt7489_r'</v>
      </c>
      <c r="C1924" t="str">
        <f>_xlfn.TEXTAFTER(_xlfn.TEXTBEFORE(Table5[[#This Row],[r]],"-"&amp;Table5[[#This Row],[enz]]),"'RXN-")</f>
        <v>PLACmip2c_r_FWD</v>
      </c>
      <c r="D1924">
        <v>11171.708534568001</v>
      </c>
      <c r="E1924">
        <f>_xlfn.XLOOKUP(Table5[[#This Row],[r]],Table3[r],Table3[kapp],"")</f>
        <v>8988.1774343278394</v>
      </c>
      <c r="F1924">
        <f>Table5[[#This Row],[kapp]]-Table5[[#This Row],[old]]</f>
        <v>2183.5311002401613</v>
      </c>
      <c r="G1924" t="str" cm="1">
        <f t="array" ref="G1924">IF(ROWS(_xlfn._xlws.FILTER(Table5[r],Table5[enz]=Table5[[#This Row],[enz]]))&gt;1,"many","1")</f>
        <v>many</v>
      </c>
      <c r="H1924" t="str" cm="1">
        <f t="array" ref="H1924">IF(ROWS(_xlfn._xlws.FILTER(Table5[r],Table5[rxn-no-enz]=Table5[[#This Row],[rxn-no-enz]]))&gt;1,"many","1")</f>
        <v>1</v>
      </c>
      <c r="I1924" t="str">
        <f>_xlfn.XLOOKUP(SUBSTITUTE(Table5[[#This Row],[r]],"'",""),Table6[rxn],Table6[rxn],"no")</f>
        <v>no</v>
      </c>
      <c r="J1924" t="str" cm="1">
        <f t="array" ref="J1924">_xlfn.XLOOKUP(Table5[[#This Row],[r]],"'"&amp;Table6[rxn]&amp;"'",Table6[expected kapp],"")</f>
        <v/>
      </c>
      <c r="L1924" t="s">
        <v>10269</v>
      </c>
      <c r="M1924">
        <v>8988.1774343278394</v>
      </c>
      <c r="AE1924" s="1" t="s">
        <v>12345</v>
      </c>
      <c r="AF1924" s="1" t="s">
        <v>2778</v>
      </c>
      <c r="AG1924" s="9">
        <v>7.3420411000000002E-11</v>
      </c>
      <c r="AH1924" s="1" t="str">
        <f>_xlfn.TEXTAFTER(Table9[[#This Row],[rxn]],"-",-1)</f>
        <v>rt2146</v>
      </c>
      <c r="AI1924" s="1" t="e">
        <f>_xlfn.TEXTAFTER(_xlfn.TEXTBEFORE(Table9[[#This Row],[rxn]],"-"&amp;Table9[[#This Row],[enz]]),"RXN-")</f>
        <v>#N/A</v>
      </c>
      <c r="AJ1924" s="1" t="e">
        <f>_xlfn.TEXTBEFORE(Table9[[#This Row],[rxn]],"_",-1)</f>
        <v>#N/A</v>
      </c>
    </row>
    <row r="1925" spans="1:36" ht="17" hidden="1" x14ac:dyDescent="0.25">
      <c r="A1925" t="s">
        <v>10464</v>
      </c>
      <c r="B1925" t="str">
        <f>_xlfn.TEXTAFTER(Table5[[#This Row],[r]],"-",-1)</f>
        <v>rt7489_m'</v>
      </c>
      <c r="C1925" t="str">
        <f>_xlfn.TEXTAFTER(_xlfn.TEXTBEFORE(Table5[[#This Row],[r]],"-"&amp;Table5[[#This Row],[enz]]),"'RXN-")</f>
        <v>PLACmipc_m_FWD</v>
      </c>
      <c r="D1925">
        <v>11171.708534568001</v>
      </c>
      <c r="E1925">
        <f>_xlfn.XLOOKUP(Table5[[#This Row],[r]],Table3[r],Table3[kapp],"")</f>
        <v>8988.1774343278394</v>
      </c>
      <c r="F1925">
        <f>Table5[[#This Row],[kapp]]-Table5[[#This Row],[old]]</f>
        <v>2183.5311002401613</v>
      </c>
      <c r="G1925" t="str" cm="1">
        <f t="array" ref="G1925">IF(ROWS(_xlfn._xlws.FILTER(Table5[r],Table5[enz]=Table5[[#This Row],[enz]]))&gt;1,"many","1")</f>
        <v>many</v>
      </c>
      <c r="H1925" t="str" cm="1">
        <f t="array" ref="H1925">IF(ROWS(_xlfn._xlws.FILTER(Table5[r],Table5[rxn-no-enz]=Table5[[#This Row],[rxn-no-enz]]))&gt;1,"many","1")</f>
        <v>1</v>
      </c>
      <c r="I1925" t="str">
        <f>_xlfn.XLOOKUP(SUBSTITUTE(Table5[[#This Row],[r]],"'",""),Table6[rxn],Table6[rxn],"no")</f>
        <v>no</v>
      </c>
      <c r="J1925" t="str" cm="1">
        <f t="array" ref="J1925">_xlfn.XLOOKUP(Table5[[#This Row],[r]],"'"&amp;Table6[rxn]&amp;"'",Table6[expected kapp],"")</f>
        <v/>
      </c>
      <c r="L1925" t="s">
        <v>10270</v>
      </c>
      <c r="M1925">
        <v>8988.1774343278394</v>
      </c>
      <c r="AE1925" s="1" t="s">
        <v>12346</v>
      </c>
      <c r="AF1925" s="1" t="s">
        <v>2778</v>
      </c>
      <c r="AG1925" s="9">
        <v>2.5214978199999999E-10</v>
      </c>
      <c r="AH1925" s="1" t="str">
        <f>_xlfn.TEXTAFTER(Table9[[#This Row],[rxn]],"-",-1)</f>
        <v>rt2172</v>
      </c>
      <c r="AI1925" s="1" t="e">
        <f>_xlfn.TEXTAFTER(_xlfn.TEXTBEFORE(Table9[[#This Row],[rxn]],"-"&amp;Table9[[#This Row],[enz]]),"RXN-")</f>
        <v>#N/A</v>
      </c>
      <c r="AJ1925" s="1" t="e">
        <f>_xlfn.TEXTBEFORE(Table9[[#This Row],[rxn]],"_",-1)</f>
        <v>#N/A</v>
      </c>
    </row>
    <row r="1926" spans="1:36" ht="17" hidden="1" x14ac:dyDescent="0.25">
      <c r="A1926" t="s">
        <v>10465</v>
      </c>
      <c r="B1926" t="str">
        <f>_xlfn.TEXTAFTER(Table5[[#This Row],[r]],"-",-1)</f>
        <v>rt7489_r'</v>
      </c>
      <c r="C1926" t="str">
        <f>_xlfn.TEXTAFTER(_xlfn.TEXTBEFORE(Table5[[#This Row],[r]],"-"&amp;Table5[[#This Row],[enz]]),"'RXN-")</f>
        <v>PLACmipc_r_FWD</v>
      </c>
      <c r="D1926">
        <v>11171.708534568001</v>
      </c>
      <c r="E1926">
        <f>_xlfn.XLOOKUP(Table5[[#This Row],[r]],Table3[r],Table3[kapp],"")</f>
        <v>8988.1774343278394</v>
      </c>
      <c r="F1926">
        <f>Table5[[#This Row],[kapp]]-Table5[[#This Row],[old]]</f>
        <v>2183.5311002401613</v>
      </c>
      <c r="G1926" t="str" cm="1">
        <f t="array" ref="G1926">IF(ROWS(_xlfn._xlws.FILTER(Table5[r],Table5[enz]=Table5[[#This Row],[enz]]))&gt;1,"many","1")</f>
        <v>many</v>
      </c>
      <c r="H1926" t="str" cm="1">
        <f t="array" ref="H1926">IF(ROWS(_xlfn._xlws.FILTER(Table5[r],Table5[rxn-no-enz]=Table5[[#This Row],[rxn-no-enz]]))&gt;1,"many","1")</f>
        <v>1</v>
      </c>
      <c r="I1926" t="str">
        <f>_xlfn.XLOOKUP(SUBSTITUTE(Table5[[#This Row],[r]],"'",""),Table6[rxn],Table6[rxn],"no")</f>
        <v>no</v>
      </c>
      <c r="J1926" t="str" cm="1">
        <f t="array" ref="J1926">_xlfn.XLOOKUP(Table5[[#This Row],[r]],"'"&amp;Table6[rxn]&amp;"'",Table6[expected kapp],"")</f>
        <v/>
      </c>
      <c r="L1926" t="s">
        <v>10271</v>
      </c>
      <c r="M1926">
        <v>8988.1774343278394</v>
      </c>
      <c r="AE1926" s="1" t="s">
        <v>12347</v>
      </c>
      <c r="AF1926" s="1" t="s">
        <v>2778</v>
      </c>
      <c r="AG1926" s="9">
        <v>6.5359671999999996E-10</v>
      </c>
      <c r="AH1926" s="1" t="str">
        <f>_xlfn.TEXTAFTER(Table9[[#This Row],[rxn]],"-",-1)</f>
        <v>rt2173</v>
      </c>
      <c r="AI1926" s="1" t="e">
        <f>_xlfn.TEXTAFTER(_xlfn.TEXTBEFORE(Table9[[#This Row],[rxn]],"-"&amp;Table9[[#This Row],[enz]]),"RXN-")</f>
        <v>#N/A</v>
      </c>
      <c r="AJ1926" s="1" t="e">
        <f>_xlfn.TEXTBEFORE(Table9[[#This Row],[rxn]],"_",-1)</f>
        <v>#N/A</v>
      </c>
    </row>
    <row r="1927" spans="1:36" ht="17" hidden="1" x14ac:dyDescent="0.25">
      <c r="A1927" t="s">
        <v>10466</v>
      </c>
      <c r="B1927" t="str">
        <f>_xlfn.TEXTAFTER(Table5[[#This Row],[r]],"-",-1)</f>
        <v>rt3387'</v>
      </c>
      <c r="C1927" t="str">
        <f>_xlfn.TEXTAFTER(_xlfn.TEXTBEFORE(Table5[[#This Row],[r]],"-"&amp;Table5[[#This Row],[enz]]),"'RXN-")</f>
        <v>PLACpail_c_FWD</v>
      </c>
      <c r="D1927">
        <v>11171.708534568001</v>
      </c>
      <c r="E1927">
        <f>_xlfn.XLOOKUP(Table5[[#This Row],[r]],Table3[r],Table3[kapp],"")</f>
        <v>8988.1774343278394</v>
      </c>
      <c r="F1927">
        <f>Table5[[#This Row],[kapp]]-Table5[[#This Row],[old]]</f>
        <v>2183.5311002401613</v>
      </c>
      <c r="G1927" t="str" cm="1">
        <f t="array" ref="G1927">IF(ROWS(_xlfn._xlws.FILTER(Table5[r],Table5[enz]=Table5[[#This Row],[enz]]))&gt;1,"many","1")</f>
        <v>1</v>
      </c>
      <c r="H1927" t="str" cm="1">
        <f t="array" ref="H1927">IF(ROWS(_xlfn._xlws.FILTER(Table5[r],Table5[rxn-no-enz]=Table5[[#This Row],[rxn-no-enz]]))&gt;1,"many","1")</f>
        <v>1</v>
      </c>
      <c r="I1927" t="str">
        <f>_xlfn.XLOOKUP(SUBSTITUTE(Table5[[#This Row],[r]],"'",""),Table6[rxn],Table6[rxn],"no")</f>
        <v>no</v>
      </c>
      <c r="J1927" t="str" cm="1">
        <f t="array" ref="J1927">_xlfn.XLOOKUP(Table5[[#This Row],[r]],"'"&amp;Table6[rxn]&amp;"'",Table6[expected kapp],"")</f>
        <v/>
      </c>
      <c r="L1927" t="s">
        <v>10272</v>
      </c>
      <c r="M1927">
        <v>8988.1774343278394</v>
      </c>
      <c r="AE1927" s="1" t="s">
        <v>12348</v>
      </c>
      <c r="AF1927" s="1" t="s">
        <v>2778</v>
      </c>
      <c r="AG1927" s="9">
        <v>2.6706194599999998E-10</v>
      </c>
      <c r="AH1927" s="1" t="str">
        <f>_xlfn.TEXTAFTER(Table9[[#This Row],[rxn]],"-",-1)</f>
        <v>rt2183</v>
      </c>
      <c r="AI1927" s="1" t="e">
        <f>_xlfn.TEXTAFTER(_xlfn.TEXTBEFORE(Table9[[#This Row],[rxn]],"-"&amp;Table9[[#This Row],[enz]]),"RXN-")</f>
        <v>#N/A</v>
      </c>
      <c r="AJ1927" s="1" t="e">
        <f>_xlfn.TEXTBEFORE(Table9[[#This Row],[rxn]],"_",-1)</f>
        <v>#N/A</v>
      </c>
    </row>
    <row r="1928" spans="1:36" ht="17" hidden="1" x14ac:dyDescent="0.25">
      <c r="A1928" t="s">
        <v>10467</v>
      </c>
      <c r="B1928" t="str">
        <f>_xlfn.TEXTAFTER(Table5[[#This Row],[r]],"-",-1)</f>
        <v>rt4487_c'</v>
      </c>
      <c r="C1928" t="str">
        <f>_xlfn.TEXTAFTER(_xlfn.TEXTBEFORE(Table5[[#This Row],[r]],"-"&amp;Table5[[#This Row],[enz]]),"'RXN-")</f>
        <v>PLACpail45p_c_FWD</v>
      </c>
      <c r="D1928">
        <v>11171.708534568001</v>
      </c>
      <c r="E1928">
        <f>_xlfn.XLOOKUP(Table5[[#This Row],[r]],Table3[r],Table3[kapp],"")</f>
        <v>8988.1774343278394</v>
      </c>
      <c r="F1928">
        <f>Table5[[#This Row],[kapp]]-Table5[[#This Row],[old]]</f>
        <v>2183.5311002401613</v>
      </c>
      <c r="G1928" t="str" cm="1">
        <f t="array" ref="G1928">IF(ROWS(_xlfn._xlws.FILTER(Table5[r],Table5[enz]=Table5[[#This Row],[enz]]))&gt;1,"many","1")</f>
        <v>1</v>
      </c>
      <c r="H1928" t="str" cm="1">
        <f t="array" ref="H1928">IF(ROWS(_xlfn._xlws.FILTER(Table5[r],Table5[rxn-no-enz]=Table5[[#This Row],[rxn-no-enz]]))&gt;1,"many","1")</f>
        <v>1</v>
      </c>
      <c r="I1928" t="str">
        <f>_xlfn.XLOOKUP(SUBSTITUTE(Table5[[#This Row],[r]],"'",""),Table6[rxn],Table6[rxn],"no")</f>
        <v>no</v>
      </c>
      <c r="J1928" t="str" cm="1">
        <f t="array" ref="J1928">_xlfn.XLOOKUP(Table5[[#This Row],[r]],"'"&amp;Table6[rxn]&amp;"'",Table6[expected kapp],"")</f>
        <v/>
      </c>
      <c r="L1928" t="s">
        <v>8520</v>
      </c>
      <c r="M1928">
        <v>7990.8210009088998</v>
      </c>
      <c r="AE1928" s="1" t="s">
        <v>12349</v>
      </c>
      <c r="AF1928" s="1" t="s">
        <v>2778</v>
      </c>
      <c r="AG1928" s="9">
        <v>1.40572234E-10</v>
      </c>
      <c r="AH1928" s="1" t="str">
        <f>_xlfn.TEXTAFTER(Table9[[#This Row],[rxn]],"-",-1)</f>
        <v>rt2190</v>
      </c>
      <c r="AI1928" s="1" t="e">
        <f>_xlfn.TEXTAFTER(_xlfn.TEXTBEFORE(Table9[[#This Row],[rxn]],"-"&amp;Table9[[#This Row],[enz]]),"RXN-")</f>
        <v>#N/A</v>
      </c>
      <c r="AJ1928" s="1" t="e">
        <f>_xlfn.TEXTBEFORE(Table9[[#This Row],[rxn]],"_",-1)</f>
        <v>#N/A</v>
      </c>
    </row>
    <row r="1929" spans="1:36" ht="17" hidden="1" x14ac:dyDescent="0.25">
      <c r="A1929" t="s">
        <v>10468</v>
      </c>
      <c r="B1929" t="str">
        <f>_xlfn.TEXTAFTER(Table5[[#This Row],[r]],"-",-1)</f>
        <v>rt4487_n'</v>
      </c>
      <c r="C1929" t="str">
        <f>_xlfn.TEXTAFTER(_xlfn.TEXTBEFORE(Table5[[#This Row],[r]],"-"&amp;Table5[[#This Row],[enz]]),"'RXN-")</f>
        <v>PLACpail45p_n_FWD</v>
      </c>
      <c r="D1929">
        <v>11171.708534568001</v>
      </c>
      <c r="E1929">
        <f>_xlfn.XLOOKUP(Table5[[#This Row],[r]],Table3[r],Table3[kapp],"")</f>
        <v>8988.1774343278394</v>
      </c>
      <c r="F1929">
        <f>Table5[[#This Row],[kapp]]-Table5[[#This Row],[old]]</f>
        <v>2183.5311002401613</v>
      </c>
      <c r="G1929" t="str" cm="1">
        <f t="array" ref="G1929">IF(ROWS(_xlfn._xlws.FILTER(Table5[r],Table5[enz]=Table5[[#This Row],[enz]]))&gt;1,"many","1")</f>
        <v>1</v>
      </c>
      <c r="H1929" t="str" cm="1">
        <f t="array" ref="H1929">IF(ROWS(_xlfn._xlws.FILTER(Table5[r],Table5[rxn-no-enz]=Table5[[#This Row],[rxn-no-enz]]))&gt;1,"many","1")</f>
        <v>1</v>
      </c>
      <c r="I1929" t="str">
        <f>_xlfn.XLOOKUP(SUBSTITUTE(Table5[[#This Row],[r]],"'",""),Table6[rxn],Table6[rxn],"no")</f>
        <v>no</v>
      </c>
      <c r="J1929" t="str" cm="1">
        <f t="array" ref="J1929">_xlfn.XLOOKUP(Table5[[#This Row],[r]],"'"&amp;Table6[rxn]&amp;"'",Table6[expected kapp],"")</f>
        <v/>
      </c>
      <c r="L1929" t="s">
        <v>10273</v>
      </c>
      <c r="M1929">
        <v>8988.1774343278394</v>
      </c>
      <c r="AE1929" s="1" t="s">
        <v>12350</v>
      </c>
      <c r="AF1929" s="1" t="s">
        <v>2778</v>
      </c>
      <c r="AG1929" s="9">
        <v>6.5327756000000006E-11</v>
      </c>
      <c r="AH1929" s="1" t="str">
        <f>_xlfn.TEXTAFTER(Table9[[#This Row],[rxn]],"-",-1)</f>
        <v>rt2202</v>
      </c>
      <c r="AI1929" s="1" t="e">
        <f>_xlfn.TEXTAFTER(_xlfn.TEXTBEFORE(Table9[[#This Row],[rxn]],"-"&amp;Table9[[#This Row],[enz]]),"RXN-")</f>
        <v>#N/A</v>
      </c>
      <c r="AJ1929" s="1" t="e">
        <f>_xlfn.TEXTBEFORE(Table9[[#This Row],[rxn]],"_",-1)</f>
        <v>#N/A</v>
      </c>
    </row>
    <row r="1930" spans="1:36" ht="17" hidden="1" x14ac:dyDescent="0.25">
      <c r="A1930" t="s">
        <v>10469</v>
      </c>
      <c r="B1930" t="str">
        <f>_xlfn.TEXTAFTER(Table5[[#This Row],[r]],"-",-1)</f>
        <v>rt3355'</v>
      </c>
      <c r="C1930" t="str">
        <f>_xlfn.TEXTAFTER(_xlfn.TEXTBEFORE(Table5[[#This Row],[r]],"-"&amp;Table5[[#This Row],[enz]]),"'RXN-")</f>
        <v>PLACpg_mm_FWD</v>
      </c>
      <c r="D1930">
        <v>11171.708534568001</v>
      </c>
      <c r="E1930">
        <f>_xlfn.XLOOKUP(Table5[[#This Row],[r]],Table3[r],Table3[kapp],"")</f>
        <v>8988.1774343278394</v>
      </c>
      <c r="F1930">
        <f>Table5[[#This Row],[kapp]]-Table5[[#This Row],[old]]</f>
        <v>2183.5311002401613</v>
      </c>
      <c r="G1930" t="str" cm="1">
        <f t="array" ref="G1930">IF(ROWS(_xlfn._xlws.FILTER(Table5[r],Table5[enz]=Table5[[#This Row],[enz]]))&gt;1,"many","1")</f>
        <v>1</v>
      </c>
      <c r="H1930" t="str" cm="1">
        <f t="array" ref="H1930">IF(ROWS(_xlfn._xlws.FILTER(Table5[r],Table5[rxn-no-enz]=Table5[[#This Row],[rxn-no-enz]]))&gt;1,"many","1")</f>
        <v>1</v>
      </c>
      <c r="I1930" t="str">
        <f>_xlfn.XLOOKUP(SUBSTITUTE(Table5[[#This Row],[r]],"'",""),Table6[rxn],Table6[rxn],"no")</f>
        <v>no</v>
      </c>
      <c r="J1930" t="str" cm="1">
        <f t="array" ref="J1930">_xlfn.XLOOKUP(Table5[[#This Row],[r]],"'"&amp;Table6[rxn]&amp;"'",Table6[expected kapp],"")</f>
        <v/>
      </c>
      <c r="L1930" t="s">
        <v>10274</v>
      </c>
      <c r="M1930">
        <v>8988.1774343278394</v>
      </c>
      <c r="AE1930" s="1" t="s">
        <v>12351</v>
      </c>
      <c r="AF1930" s="1" t="s">
        <v>2778</v>
      </c>
      <c r="AG1930" s="9">
        <v>1.1716991000000001E-11</v>
      </c>
      <c r="AH1930" s="1" t="str">
        <f>_xlfn.TEXTAFTER(Table9[[#This Row],[rxn]],"-",-1)</f>
        <v>rt2204</v>
      </c>
      <c r="AI1930" s="1" t="e">
        <f>_xlfn.TEXTAFTER(_xlfn.TEXTBEFORE(Table9[[#This Row],[rxn]],"-"&amp;Table9[[#This Row],[enz]]),"RXN-")</f>
        <v>#N/A</v>
      </c>
      <c r="AJ1930" s="1" t="e">
        <f>_xlfn.TEXTBEFORE(Table9[[#This Row],[rxn]],"_",-1)</f>
        <v>#N/A</v>
      </c>
    </row>
    <row r="1931" spans="1:36" ht="17" hidden="1" x14ac:dyDescent="0.25">
      <c r="A1931" t="s">
        <v>10470</v>
      </c>
      <c r="B1931" t="str">
        <f>_xlfn.TEXTAFTER(Table5[[#This Row],[r]],"-",-1)</f>
        <v>rt5655'</v>
      </c>
      <c r="C1931" t="str">
        <f>_xlfn.TEXTAFTER(_xlfn.TEXTBEFORE(Table5[[#This Row],[r]],"-"&amp;Table5[[#This Row],[enz]]),"'RXN-")</f>
        <v>PLADpc_en_FWD</v>
      </c>
      <c r="D1931">
        <v>11171.708534568001</v>
      </c>
      <c r="E1931">
        <f>_xlfn.XLOOKUP(Table5[[#This Row],[r]],Table3[r],Table3[kapp],"")</f>
        <v>8988.1774343278394</v>
      </c>
      <c r="F1931">
        <f>Table5[[#This Row],[kapp]]-Table5[[#This Row],[old]]</f>
        <v>2183.5311002401613</v>
      </c>
      <c r="G1931" t="str" cm="1">
        <f t="array" ref="G1931">IF(ROWS(_xlfn._xlws.FILTER(Table5[r],Table5[enz]=Table5[[#This Row],[enz]]))&gt;1,"many","1")</f>
        <v>1</v>
      </c>
      <c r="H1931" t="str" cm="1">
        <f t="array" ref="H1931">IF(ROWS(_xlfn._xlws.FILTER(Table5[r],Table5[rxn-no-enz]=Table5[[#This Row],[rxn-no-enz]]))&gt;1,"many","1")</f>
        <v>many</v>
      </c>
      <c r="I1931" t="str">
        <f>_xlfn.XLOOKUP(SUBSTITUTE(Table5[[#This Row],[r]],"'",""),Table6[rxn],Table6[rxn],"no")</f>
        <v>no</v>
      </c>
      <c r="J1931" t="str" cm="1">
        <f t="array" ref="J1931">_xlfn.XLOOKUP(Table5[[#This Row],[r]],"'"&amp;Table6[rxn]&amp;"'",Table6[expected kapp],"")</f>
        <v/>
      </c>
      <c r="L1931" t="s">
        <v>10275</v>
      </c>
      <c r="M1931">
        <v>8988.1774343278394</v>
      </c>
      <c r="AE1931" s="1" t="s">
        <v>12352</v>
      </c>
      <c r="AF1931" s="1" t="s">
        <v>2778</v>
      </c>
      <c r="AG1931" s="9">
        <v>3.6731744999999998E-11</v>
      </c>
      <c r="AH1931" s="1" t="str">
        <f>_xlfn.TEXTAFTER(Table9[[#This Row],[rxn]],"-",-1)</f>
        <v>rt2220</v>
      </c>
      <c r="AI1931" s="1" t="e">
        <f>_xlfn.TEXTAFTER(_xlfn.TEXTBEFORE(Table9[[#This Row],[rxn]],"-"&amp;Table9[[#This Row],[enz]]),"RXN-")</f>
        <v>#N/A</v>
      </c>
      <c r="AJ1931" s="1" t="e">
        <f>_xlfn.TEXTBEFORE(Table9[[#This Row],[rxn]],"_",-1)</f>
        <v>#N/A</v>
      </c>
    </row>
    <row r="1932" spans="1:36" ht="17" hidden="1" x14ac:dyDescent="0.25">
      <c r="A1932" t="s">
        <v>10471</v>
      </c>
      <c r="B1932" t="str">
        <f>_xlfn.TEXTAFTER(Table5[[#This Row],[r]],"-",-1)</f>
        <v>rt8446'</v>
      </c>
      <c r="C1932" t="str">
        <f>_xlfn.TEXTAFTER(_xlfn.TEXTBEFORE(Table5[[#This Row],[r]],"-"&amp;Table5[[#This Row],[enz]]),"'RXN-")</f>
        <v>PLADpc_en_FWD</v>
      </c>
      <c r="D1932">
        <v>11171.708534568001</v>
      </c>
      <c r="E1932">
        <f>_xlfn.XLOOKUP(Table5[[#This Row],[r]],Table3[r],Table3[kapp],"")</f>
        <v>8988.1774343278394</v>
      </c>
      <c r="F1932">
        <f>Table5[[#This Row],[kapp]]-Table5[[#This Row],[old]]</f>
        <v>2183.5311002401613</v>
      </c>
      <c r="G1932" t="str" cm="1">
        <f t="array" ref="G1932">IF(ROWS(_xlfn._xlws.FILTER(Table5[r],Table5[enz]=Table5[[#This Row],[enz]]))&gt;1,"many","1")</f>
        <v>1</v>
      </c>
      <c r="H1932" t="str" cm="1">
        <f t="array" ref="H1932">IF(ROWS(_xlfn._xlws.FILTER(Table5[r],Table5[rxn-no-enz]=Table5[[#This Row],[rxn-no-enz]]))&gt;1,"many","1")</f>
        <v>many</v>
      </c>
      <c r="I1932" t="str">
        <f>_xlfn.XLOOKUP(SUBSTITUTE(Table5[[#This Row],[r]],"'",""),Table6[rxn],Table6[rxn],"no")</f>
        <v>no</v>
      </c>
      <c r="J1932" t="str" cm="1">
        <f t="array" ref="J1932">_xlfn.XLOOKUP(Table5[[#This Row],[r]],"'"&amp;Table6[rxn]&amp;"'",Table6[expected kapp],"")</f>
        <v/>
      </c>
      <c r="L1932" t="s">
        <v>10276</v>
      </c>
      <c r="M1932">
        <v>8988.1774343278394</v>
      </c>
      <c r="AE1932" s="1" t="s">
        <v>12353</v>
      </c>
      <c r="AF1932" s="1" t="s">
        <v>2778</v>
      </c>
      <c r="AG1932" s="9">
        <v>4.7884159999999998E-11</v>
      </c>
      <c r="AH1932" s="1" t="str">
        <f>_xlfn.TEXTAFTER(Table9[[#This Row],[rxn]],"-",-1)</f>
        <v>rt2224</v>
      </c>
      <c r="AI1932" s="1" t="e">
        <f>_xlfn.TEXTAFTER(_xlfn.TEXTBEFORE(Table9[[#This Row],[rxn]],"-"&amp;Table9[[#This Row],[enz]]),"RXN-")</f>
        <v>#N/A</v>
      </c>
      <c r="AJ1932" s="1" t="e">
        <f>_xlfn.TEXTBEFORE(Table9[[#This Row],[rxn]],"_",-1)</f>
        <v>#N/A</v>
      </c>
    </row>
    <row r="1933" spans="1:36" ht="17" hidden="1" x14ac:dyDescent="0.25">
      <c r="A1933" t="s">
        <v>10472</v>
      </c>
      <c r="B1933" t="str">
        <f>_xlfn.TEXTAFTER(Table5[[#This Row],[r]],"-",-1)</f>
        <v>rt0873'</v>
      </c>
      <c r="C1933" t="str">
        <f>_xlfn.TEXTAFTER(_xlfn.TEXTBEFORE(Table5[[#This Row],[r]],"-"&amp;Table5[[#This Row],[enz]]),"'RXN-")</f>
        <v>PMANM_c_FWD</v>
      </c>
      <c r="D1933">
        <v>11171.708534568001</v>
      </c>
      <c r="E1933">
        <f>_xlfn.XLOOKUP(Table5[[#This Row],[r]],Table3[r],Table3[kapp],"")</f>
        <v>8988.1774343278394</v>
      </c>
      <c r="F1933">
        <f>Table5[[#This Row],[kapp]]-Table5[[#This Row],[old]]</f>
        <v>2183.5311002401613</v>
      </c>
      <c r="G1933" t="str" cm="1">
        <f t="array" ref="G1933">IF(ROWS(_xlfn._xlws.FILTER(Table5[r],Table5[enz]=Table5[[#This Row],[enz]]))&gt;1,"many","1")</f>
        <v>many</v>
      </c>
      <c r="H1933" t="str" cm="1">
        <f t="array" ref="H1933">IF(ROWS(_xlfn._xlws.FILTER(Table5[r],Table5[rxn-no-enz]=Table5[[#This Row],[rxn-no-enz]]))&gt;1,"many","1")</f>
        <v>1</v>
      </c>
      <c r="I1933" t="str">
        <f>_xlfn.XLOOKUP(SUBSTITUTE(Table5[[#This Row],[r]],"'",""),Table6[rxn],Table6[rxn],"no")</f>
        <v>no</v>
      </c>
      <c r="J1933" t="str" cm="1">
        <f t="array" ref="J1933">_xlfn.XLOOKUP(Table5[[#This Row],[r]],"'"&amp;Table6[rxn]&amp;"'",Table6[expected kapp],"")</f>
        <v/>
      </c>
      <c r="L1933" t="s">
        <v>10277</v>
      </c>
      <c r="M1933">
        <v>8988.1774343278394</v>
      </c>
      <c r="AE1933" s="1" t="s">
        <v>12354</v>
      </c>
      <c r="AF1933" s="1" t="s">
        <v>2778</v>
      </c>
      <c r="AG1933" s="9">
        <v>3.9339994499999899E-10</v>
      </c>
      <c r="AH1933" s="1" t="str">
        <f>_xlfn.TEXTAFTER(Table9[[#This Row],[rxn]],"-",-1)</f>
        <v>rt2234_c</v>
      </c>
      <c r="AI1933" s="1" t="e">
        <f>_xlfn.TEXTAFTER(_xlfn.TEXTBEFORE(Table9[[#This Row],[rxn]],"-"&amp;Table9[[#This Row],[enz]]),"RXN-")</f>
        <v>#N/A</v>
      </c>
      <c r="AJ1933" s="1" t="str">
        <f>_xlfn.TEXTBEFORE(Table9[[#This Row],[rxn]],"_",-1)</f>
        <v>PROWASTE-rt2234</v>
      </c>
    </row>
    <row r="1934" spans="1:36" ht="17" hidden="1" x14ac:dyDescent="0.25">
      <c r="A1934" t="s">
        <v>10473</v>
      </c>
      <c r="B1934" t="str">
        <f>_xlfn.TEXTAFTER(Table5[[#This Row],[r]],"-",-1)</f>
        <v>rt1395'</v>
      </c>
      <c r="C1934" t="str">
        <f>_xlfn.TEXTAFTER(_xlfn.TEXTBEFORE(Table5[[#This Row],[r]],"-"&amp;Table5[[#This Row],[enz]]),"'RXN-")</f>
        <v>PMI12346PS_c_FWD</v>
      </c>
      <c r="D1934">
        <v>11171.708534568001</v>
      </c>
      <c r="E1934">
        <f>_xlfn.XLOOKUP(Table5[[#This Row],[r]],Table3[r],Table3[kapp],"")</f>
        <v>8988.1774343278394</v>
      </c>
      <c r="F1934">
        <f>Table5[[#This Row],[kapp]]-Table5[[#This Row],[old]]</f>
        <v>2183.5311002401613</v>
      </c>
      <c r="G1934" t="str" cm="1">
        <f t="array" ref="G1934">IF(ROWS(_xlfn._xlws.FILTER(Table5[r],Table5[enz]=Table5[[#This Row],[enz]]))&gt;1,"many","1")</f>
        <v>many</v>
      </c>
      <c r="H1934" t="str" cm="1">
        <f t="array" ref="H1934">IF(ROWS(_xlfn._xlws.FILTER(Table5[r],Table5[rxn-no-enz]=Table5[[#This Row],[rxn-no-enz]]))&gt;1,"many","1")</f>
        <v>1</v>
      </c>
      <c r="I1934" t="str">
        <f>_xlfn.XLOOKUP(SUBSTITUTE(Table5[[#This Row],[r]],"'",""),Table6[rxn],Table6[rxn],"no")</f>
        <v>no</v>
      </c>
      <c r="J1934" t="str" cm="1">
        <f t="array" ref="J1934">_xlfn.XLOOKUP(Table5[[#This Row],[r]],"'"&amp;Table6[rxn]&amp;"'",Table6[expected kapp],"")</f>
        <v/>
      </c>
      <c r="L1934" t="s">
        <v>10278</v>
      </c>
      <c r="M1934">
        <v>8988.1774343278394</v>
      </c>
      <c r="AE1934" s="1" t="s">
        <v>12355</v>
      </c>
      <c r="AF1934" s="1" t="s">
        <v>2778</v>
      </c>
      <c r="AG1934" s="9">
        <v>5.2529035999999998E-11</v>
      </c>
      <c r="AH1934" s="1" t="str">
        <f>_xlfn.TEXTAFTER(Table9[[#This Row],[rxn]],"-",-1)</f>
        <v>rt2239</v>
      </c>
      <c r="AI1934" s="1" t="e">
        <f>_xlfn.TEXTAFTER(_xlfn.TEXTBEFORE(Table9[[#This Row],[rxn]],"-"&amp;Table9[[#This Row],[enz]]),"RXN-")</f>
        <v>#N/A</v>
      </c>
      <c r="AJ1934" s="1" t="e">
        <f>_xlfn.TEXTBEFORE(Table9[[#This Row],[rxn]],"_",-1)</f>
        <v>#N/A</v>
      </c>
    </row>
    <row r="1935" spans="1:36" ht="17" hidden="1" x14ac:dyDescent="0.25">
      <c r="A1935" t="s">
        <v>10474</v>
      </c>
      <c r="B1935" t="str">
        <f>_xlfn.TEXTAFTER(Table5[[#This Row],[r]],"-",-1)</f>
        <v>rt1395'</v>
      </c>
      <c r="C1935" t="str">
        <f>_xlfn.TEXTAFTER(_xlfn.TEXTBEFORE(Table5[[#This Row],[r]],"-"&amp;Table5[[#This Row],[enz]]),"'RXN-")</f>
        <v>PMI1346PS_c_FWD</v>
      </c>
      <c r="D1935">
        <v>11171.708534568001</v>
      </c>
      <c r="E1935">
        <f>_xlfn.XLOOKUP(Table5[[#This Row],[r]],Table3[r],Table3[kapp],"")</f>
        <v>8988.1774343278394</v>
      </c>
      <c r="F1935">
        <f>Table5[[#This Row],[kapp]]-Table5[[#This Row],[old]]</f>
        <v>2183.5311002401613</v>
      </c>
      <c r="G1935" t="str" cm="1">
        <f t="array" ref="G1935">IF(ROWS(_xlfn._xlws.FILTER(Table5[r],Table5[enz]=Table5[[#This Row],[enz]]))&gt;1,"many","1")</f>
        <v>many</v>
      </c>
      <c r="H1935" t="str" cm="1">
        <f t="array" ref="H1935">IF(ROWS(_xlfn._xlws.FILTER(Table5[r],Table5[rxn-no-enz]=Table5[[#This Row],[rxn-no-enz]]))&gt;1,"many","1")</f>
        <v>1</v>
      </c>
      <c r="I1935" t="str">
        <f>_xlfn.XLOOKUP(SUBSTITUTE(Table5[[#This Row],[r]],"'",""),Table6[rxn],Table6[rxn],"no")</f>
        <v>no</v>
      </c>
      <c r="J1935" t="str" cm="1">
        <f t="array" ref="J1935">_xlfn.XLOOKUP(Table5[[#This Row],[r]],"'"&amp;Table6[rxn]&amp;"'",Table6[expected kapp],"")</f>
        <v/>
      </c>
      <c r="L1935" t="s">
        <v>10279</v>
      </c>
      <c r="M1935">
        <v>8988.1774343278394</v>
      </c>
      <c r="AE1935" s="1" t="s">
        <v>12356</v>
      </c>
      <c r="AF1935" s="1" t="s">
        <v>2778</v>
      </c>
      <c r="AG1935" s="9">
        <v>6.5221391230000002E-9</v>
      </c>
      <c r="AH1935" s="1" t="str">
        <f>_xlfn.TEXTAFTER(Table9[[#This Row],[rxn]],"-",-1)</f>
        <v>rt2245</v>
      </c>
      <c r="AI1935" s="1" t="e">
        <f>_xlfn.TEXTAFTER(_xlfn.TEXTBEFORE(Table9[[#This Row],[rxn]],"-"&amp;Table9[[#This Row],[enz]]),"RXN-")</f>
        <v>#N/A</v>
      </c>
      <c r="AJ1935" s="1" t="e">
        <f>_xlfn.TEXTBEFORE(Table9[[#This Row],[rxn]],"_",-1)</f>
        <v>#N/A</v>
      </c>
    </row>
    <row r="1936" spans="1:36" ht="17" hidden="1" x14ac:dyDescent="0.25">
      <c r="A1936" t="s">
        <v>10475</v>
      </c>
      <c r="B1936" t="str">
        <f>_xlfn.TEXTAFTER(Table5[[#This Row],[r]],"-",-1)</f>
        <v>rt4410'</v>
      </c>
      <c r="C1936" t="str">
        <f>_xlfn.TEXTAFTER(_xlfn.TEXTBEFORE(Table5[[#This Row],[r]],"-"&amp;Table5[[#This Row],[enz]]),"'RXN-")</f>
        <v>PMPK_c_FWD</v>
      </c>
      <c r="D1936">
        <v>11171.708534568001</v>
      </c>
      <c r="E1936">
        <f>_xlfn.XLOOKUP(Table5[[#This Row],[r]],Table3[r],Table3[kapp],"")</f>
        <v>8988.1774343278394</v>
      </c>
      <c r="F1936">
        <f>Table5[[#This Row],[kapp]]-Table5[[#This Row],[old]]</f>
        <v>2183.5311002401613</v>
      </c>
      <c r="G1936" t="str" cm="1">
        <f t="array" ref="G1936">IF(ROWS(_xlfn._xlws.FILTER(Table5[r],Table5[enz]=Table5[[#This Row],[enz]]))&gt;1,"many","1")</f>
        <v>many</v>
      </c>
      <c r="H1936" t="str" cm="1">
        <f t="array" ref="H1936">IF(ROWS(_xlfn._xlws.FILTER(Table5[r],Table5[rxn-no-enz]=Table5[[#This Row],[rxn-no-enz]]))&gt;1,"many","1")</f>
        <v>1</v>
      </c>
      <c r="I1936" t="str">
        <f>_xlfn.XLOOKUP(SUBSTITUTE(Table5[[#This Row],[r]],"'",""),Table6[rxn],Table6[rxn],"no")</f>
        <v>no</v>
      </c>
      <c r="J1936" t="str" cm="1">
        <f t="array" ref="J1936">_xlfn.XLOOKUP(Table5[[#This Row],[r]],"'"&amp;Table6[rxn]&amp;"'",Table6[expected kapp],"")</f>
        <v/>
      </c>
      <c r="L1936" t="s">
        <v>10280</v>
      </c>
      <c r="M1936">
        <v>8988.1774343278394</v>
      </c>
      <c r="AE1936" s="1" t="s">
        <v>12357</v>
      </c>
      <c r="AF1936" s="1" t="s">
        <v>2778</v>
      </c>
      <c r="AG1936" s="9">
        <v>3.157383309E-9</v>
      </c>
      <c r="AH1936" s="1" t="str">
        <f>_xlfn.TEXTAFTER(Table9[[#This Row],[rxn]],"-",-1)</f>
        <v>rt2246</v>
      </c>
      <c r="AI1936" s="1" t="e">
        <f>_xlfn.TEXTAFTER(_xlfn.TEXTBEFORE(Table9[[#This Row],[rxn]],"-"&amp;Table9[[#This Row],[enz]]),"RXN-")</f>
        <v>#N/A</v>
      </c>
      <c r="AJ1936" s="1" t="e">
        <f>_xlfn.TEXTBEFORE(Table9[[#This Row],[rxn]],"_",-1)</f>
        <v>#N/A</v>
      </c>
    </row>
    <row r="1937" spans="1:36" ht="17" hidden="1" x14ac:dyDescent="0.25">
      <c r="A1937" t="s">
        <v>10476</v>
      </c>
      <c r="B1937" t="str">
        <f>_xlfn.TEXTAFTER(Table5[[#This Row],[r]],"-",-1)</f>
        <v>rt7908_c'</v>
      </c>
      <c r="C1937" t="str">
        <f>_xlfn.TEXTAFTER(_xlfn.TEXTBEFORE(Table5[[#This Row],[r]],"-"&amp;Table5[[#This Row],[enz]]),"'RXN-")</f>
        <v>PNP_c_FWD</v>
      </c>
      <c r="D1937">
        <v>11171.708534568001</v>
      </c>
      <c r="E1937">
        <f>_xlfn.XLOOKUP(Table5[[#This Row],[r]],Table3[r],Table3[kapp],"")</f>
        <v>8988.1774343278394</v>
      </c>
      <c r="F1937">
        <f>Table5[[#This Row],[kapp]]-Table5[[#This Row],[old]]</f>
        <v>2183.5311002401613</v>
      </c>
      <c r="G1937" t="str" cm="1">
        <f t="array" ref="G1937">IF(ROWS(_xlfn._xlws.FILTER(Table5[r],Table5[enz]=Table5[[#This Row],[enz]]))&gt;1,"many","1")</f>
        <v>many</v>
      </c>
      <c r="H1937" t="str" cm="1">
        <f t="array" ref="H1937">IF(ROWS(_xlfn._xlws.FILTER(Table5[r],Table5[rxn-no-enz]=Table5[[#This Row],[rxn-no-enz]]))&gt;1,"many","1")</f>
        <v>1</v>
      </c>
      <c r="I1937" t="str">
        <f>_xlfn.XLOOKUP(SUBSTITUTE(Table5[[#This Row],[r]],"'",""),Table6[rxn],Table6[rxn],"no")</f>
        <v>no</v>
      </c>
      <c r="J1937" t="str" cm="1">
        <f t="array" ref="J1937">_xlfn.XLOOKUP(Table5[[#This Row],[r]],"'"&amp;Table6[rxn]&amp;"'",Table6[expected kapp],"")</f>
        <v/>
      </c>
      <c r="L1937" t="s">
        <v>10281</v>
      </c>
      <c r="M1937">
        <v>8988.1774343278394</v>
      </c>
      <c r="AE1937" s="1" t="s">
        <v>12358</v>
      </c>
      <c r="AF1937" s="1" t="s">
        <v>2778</v>
      </c>
      <c r="AG1937" s="9">
        <v>4.2576968999999998E-11</v>
      </c>
      <c r="AH1937" s="1" t="str">
        <f>_xlfn.TEXTAFTER(Table9[[#This Row],[rxn]],"-",-1)</f>
        <v>rt2265</v>
      </c>
      <c r="AI1937" s="1" t="e">
        <f>_xlfn.TEXTAFTER(_xlfn.TEXTBEFORE(Table9[[#This Row],[rxn]],"-"&amp;Table9[[#This Row],[enz]]),"RXN-")</f>
        <v>#N/A</v>
      </c>
      <c r="AJ1937" s="1" t="e">
        <f>_xlfn.TEXTBEFORE(Table9[[#This Row],[rxn]],"_",-1)</f>
        <v>#N/A</v>
      </c>
    </row>
    <row r="1938" spans="1:36" ht="17" hidden="1" x14ac:dyDescent="0.25">
      <c r="A1938" t="s">
        <v>10477</v>
      </c>
      <c r="B1938" t="str">
        <f>_xlfn.TEXTAFTER(Table5[[#This Row],[r]],"-",-1)</f>
        <v>rt3985'</v>
      </c>
      <c r="C1938" t="str">
        <f>_xlfn.TEXTAFTER(_xlfn.TEXTBEFORE(Table5[[#This Row],[r]],"-"&amp;Table5[[#This Row],[enz]]),"'RXN-")</f>
        <v>PNTOtps_e_FWD</v>
      </c>
      <c r="D1938">
        <v>11171.708534568001</v>
      </c>
      <c r="E1938">
        <f>_xlfn.XLOOKUP(Table5[[#This Row],[r]],Table3[r],Table3[kapp],"")</f>
        <v>8988.1774343278394</v>
      </c>
      <c r="F1938">
        <f>Table5[[#This Row],[kapp]]-Table5[[#This Row],[old]]</f>
        <v>2183.5311002401613</v>
      </c>
      <c r="G1938" t="str" cm="1">
        <f t="array" ref="G1938">IF(ROWS(_xlfn._xlws.FILTER(Table5[r],Table5[enz]=Table5[[#This Row],[enz]]))&gt;1,"many","1")</f>
        <v>many</v>
      </c>
      <c r="H1938" t="str" cm="1">
        <f t="array" ref="H1938">IF(ROWS(_xlfn._xlws.FILTER(Table5[r],Table5[rxn-no-enz]=Table5[[#This Row],[rxn-no-enz]]))&gt;1,"many","1")</f>
        <v>1</v>
      </c>
      <c r="I1938" t="str">
        <f>_xlfn.XLOOKUP(SUBSTITUTE(Table5[[#This Row],[r]],"'",""),Table6[rxn],Table6[rxn],"no")</f>
        <v>no</v>
      </c>
      <c r="J1938" t="str" cm="1">
        <f t="array" ref="J1938">_xlfn.XLOOKUP(Table5[[#This Row],[r]],"'"&amp;Table6[rxn]&amp;"'",Table6[expected kapp],"")</f>
        <v/>
      </c>
      <c r="L1938" t="s">
        <v>10282</v>
      </c>
      <c r="M1938">
        <v>8988.1774343278394</v>
      </c>
      <c r="AE1938" s="1" t="s">
        <v>12359</v>
      </c>
      <c r="AF1938" s="1" t="s">
        <v>2778</v>
      </c>
      <c r="AG1938" s="9">
        <v>4.8459222999999999E-10</v>
      </c>
      <c r="AH1938" s="1" t="str">
        <f>_xlfn.TEXTAFTER(Table9[[#This Row],[rxn]],"-",-1)</f>
        <v>rt2267</v>
      </c>
      <c r="AI1938" s="1" t="e">
        <f>_xlfn.TEXTAFTER(_xlfn.TEXTBEFORE(Table9[[#This Row],[rxn]],"-"&amp;Table9[[#This Row],[enz]]),"RXN-")</f>
        <v>#N/A</v>
      </c>
      <c r="AJ1938" s="1" t="e">
        <f>_xlfn.TEXTBEFORE(Table9[[#This Row],[rxn]],"_",-1)</f>
        <v>#N/A</v>
      </c>
    </row>
    <row r="1939" spans="1:36" ht="17" hidden="1" x14ac:dyDescent="0.25">
      <c r="A1939" t="s">
        <v>10478</v>
      </c>
      <c r="B1939" t="str">
        <f>_xlfn.TEXTAFTER(Table5[[#This Row],[r]],"-",-1)</f>
        <v>rt3985'</v>
      </c>
      <c r="C1939" t="str">
        <f>_xlfn.TEXTAFTER(_xlfn.TEXTBEFORE(Table5[[#This Row],[r]],"-"&amp;Table5[[#This Row],[enz]]),"'RXN-")</f>
        <v>PNTOtps_e_REV</v>
      </c>
      <c r="D1939">
        <v>11171.708534568001</v>
      </c>
      <c r="E1939">
        <f>_xlfn.XLOOKUP(Table5[[#This Row],[r]],Table3[r],Table3[kapp],"")</f>
        <v>8988.1774343278394</v>
      </c>
      <c r="F1939">
        <f>Table5[[#This Row],[kapp]]-Table5[[#This Row],[old]]</f>
        <v>2183.5311002401613</v>
      </c>
      <c r="G1939" t="str" cm="1">
        <f t="array" ref="G1939">IF(ROWS(_xlfn._xlws.FILTER(Table5[r],Table5[enz]=Table5[[#This Row],[enz]]))&gt;1,"many","1")</f>
        <v>many</v>
      </c>
      <c r="H1939" t="str" cm="1">
        <f t="array" ref="H1939">IF(ROWS(_xlfn._xlws.FILTER(Table5[r],Table5[rxn-no-enz]=Table5[[#This Row],[rxn-no-enz]]))&gt;1,"many","1")</f>
        <v>1</v>
      </c>
      <c r="I1939" t="str">
        <f>_xlfn.XLOOKUP(SUBSTITUTE(Table5[[#This Row],[r]],"'",""),Table6[rxn],Table6[rxn],"no")</f>
        <v>no</v>
      </c>
      <c r="J1939" t="str" cm="1">
        <f t="array" ref="J1939">_xlfn.XLOOKUP(Table5[[#This Row],[r]],"'"&amp;Table6[rxn]&amp;"'",Table6[expected kapp],"")</f>
        <v/>
      </c>
      <c r="L1939" t="s">
        <v>10283</v>
      </c>
      <c r="M1939">
        <v>8988.1774343278394</v>
      </c>
      <c r="AE1939" s="1" t="s">
        <v>12360</v>
      </c>
      <c r="AF1939" s="1" t="s">
        <v>2778</v>
      </c>
      <c r="AG1939" s="9">
        <v>5.0151193E-11</v>
      </c>
      <c r="AH1939" s="1" t="str">
        <f>_xlfn.TEXTAFTER(Table9[[#This Row],[rxn]],"-",-1)</f>
        <v>rt2279</v>
      </c>
      <c r="AI1939" s="1" t="e">
        <f>_xlfn.TEXTAFTER(_xlfn.TEXTBEFORE(Table9[[#This Row],[rxn]],"-"&amp;Table9[[#This Row],[enz]]),"RXN-")</f>
        <v>#N/A</v>
      </c>
      <c r="AJ1939" s="1" t="e">
        <f>_xlfn.TEXTBEFORE(Table9[[#This Row],[rxn]],"_",-1)</f>
        <v>#N/A</v>
      </c>
    </row>
    <row r="1940" spans="1:36" ht="17" hidden="1" x14ac:dyDescent="0.25">
      <c r="A1940" t="s">
        <v>10479</v>
      </c>
      <c r="B1940" t="str">
        <f>_xlfn.TEXTAFTER(Table5[[#This Row],[r]],"-",-1)</f>
        <v>rt7571'</v>
      </c>
      <c r="C1940" t="str">
        <f>_xlfn.TEXTAFTER(_xlfn.TEXTBEFORE(Table5[[#This Row],[r]],"-"&amp;Table5[[#This Row],[enz]]),"'RXN-")</f>
        <v>POLYAO1_c_FWD</v>
      </c>
      <c r="D1940">
        <v>11171.708534568001</v>
      </c>
      <c r="E1940">
        <f>_xlfn.XLOOKUP(Table5[[#This Row],[r]],Table3[r],Table3[kapp],"")</f>
        <v>8988.1774343278394</v>
      </c>
      <c r="F1940">
        <f>Table5[[#This Row],[kapp]]-Table5[[#This Row],[old]]</f>
        <v>2183.5311002401613</v>
      </c>
      <c r="G1940" t="str" cm="1">
        <f t="array" ref="G1940">IF(ROWS(_xlfn._xlws.FILTER(Table5[r],Table5[enz]=Table5[[#This Row],[enz]]))&gt;1,"many","1")</f>
        <v>many</v>
      </c>
      <c r="H1940" t="str" cm="1">
        <f t="array" ref="H1940">IF(ROWS(_xlfn._xlws.FILTER(Table5[r],Table5[rxn-no-enz]=Table5[[#This Row],[rxn-no-enz]]))&gt;1,"many","1")</f>
        <v>1</v>
      </c>
      <c r="I1940" t="str">
        <f>_xlfn.XLOOKUP(SUBSTITUTE(Table5[[#This Row],[r]],"'",""),Table6[rxn],Table6[rxn],"no")</f>
        <v>no</v>
      </c>
      <c r="J1940" t="str" cm="1">
        <f t="array" ref="J1940">_xlfn.XLOOKUP(Table5[[#This Row],[r]],"'"&amp;Table6[rxn]&amp;"'",Table6[expected kapp],"")</f>
        <v/>
      </c>
      <c r="L1940" t="s">
        <v>10284</v>
      </c>
      <c r="M1940">
        <v>8988.1774343278394</v>
      </c>
      <c r="AE1940" s="1" t="s">
        <v>12361</v>
      </c>
      <c r="AF1940" s="1" t="s">
        <v>2778</v>
      </c>
      <c r="AG1940" s="9">
        <v>7.1535630000000002E-12</v>
      </c>
      <c r="AH1940" s="1" t="str">
        <f>_xlfn.TEXTAFTER(Table9[[#This Row],[rxn]],"-",-1)</f>
        <v>rt2297_rm</v>
      </c>
      <c r="AI1940" s="1" t="e">
        <f>_xlfn.TEXTAFTER(_xlfn.TEXTBEFORE(Table9[[#This Row],[rxn]],"-"&amp;Table9[[#This Row],[enz]]),"RXN-")</f>
        <v>#N/A</v>
      </c>
      <c r="AJ1940" s="1" t="str">
        <f>_xlfn.TEXTBEFORE(Table9[[#This Row],[rxn]],"_",-1)</f>
        <v>PROWASTE-rt2297</v>
      </c>
    </row>
    <row r="1941" spans="1:36" ht="17" hidden="1" x14ac:dyDescent="0.25">
      <c r="A1941" t="s">
        <v>10480</v>
      </c>
      <c r="B1941" t="str">
        <f>_xlfn.TEXTAFTER(Table5[[#This Row],[r]],"-",-1)</f>
        <v>rt7571'</v>
      </c>
      <c r="C1941" t="str">
        <f>_xlfn.TEXTAFTER(_xlfn.TEXTBEFORE(Table5[[#This Row],[r]],"-"&amp;Table5[[#This Row],[enz]]),"'RXN-")</f>
        <v>POLYAO2_c_FWD</v>
      </c>
      <c r="D1941">
        <v>11171.708534568001</v>
      </c>
      <c r="E1941">
        <f>_xlfn.XLOOKUP(Table5[[#This Row],[r]],Table3[r],Table3[kapp],"")</f>
        <v>8988.1774343278394</v>
      </c>
      <c r="F1941">
        <f>Table5[[#This Row],[kapp]]-Table5[[#This Row],[old]]</f>
        <v>2183.5311002401613</v>
      </c>
      <c r="G1941" t="str" cm="1">
        <f t="array" ref="G1941">IF(ROWS(_xlfn._xlws.FILTER(Table5[r],Table5[enz]=Table5[[#This Row],[enz]]))&gt;1,"many","1")</f>
        <v>many</v>
      </c>
      <c r="H1941" t="str" cm="1">
        <f t="array" ref="H1941">IF(ROWS(_xlfn._xlws.FILTER(Table5[r],Table5[rxn-no-enz]=Table5[[#This Row],[rxn-no-enz]]))&gt;1,"many","1")</f>
        <v>1</v>
      </c>
      <c r="I1941" t="str">
        <f>_xlfn.XLOOKUP(SUBSTITUTE(Table5[[#This Row],[r]],"'",""),Table6[rxn],Table6[rxn],"no")</f>
        <v>no</v>
      </c>
      <c r="J1941" t="str" cm="1">
        <f t="array" ref="J1941">_xlfn.XLOOKUP(Table5[[#This Row],[r]],"'"&amp;Table6[rxn]&amp;"'",Table6[expected kapp],"")</f>
        <v/>
      </c>
      <c r="L1941" t="s">
        <v>8386</v>
      </c>
      <c r="M1941">
        <v>18804.168316498501</v>
      </c>
      <c r="AE1941" s="1" t="s">
        <v>12362</v>
      </c>
      <c r="AF1941" s="1" t="s">
        <v>2778</v>
      </c>
      <c r="AG1941" s="9">
        <v>5.5964336999999996E-10</v>
      </c>
      <c r="AH1941" s="1" t="str">
        <f>_xlfn.TEXTAFTER(Table9[[#This Row],[rxn]],"-",-1)</f>
        <v>rt2305</v>
      </c>
      <c r="AI1941" s="1" t="e">
        <f>_xlfn.TEXTAFTER(_xlfn.TEXTBEFORE(Table9[[#This Row],[rxn]],"-"&amp;Table9[[#This Row],[enz]]),"RXN-")</f>
        <v>#N/A</v>
      </c>
      <c r="AJ1941" s="1" t="e">
        <f>_xlfn.TEXTBEFORE(Table9[[#This Row],[rxn]],"_",-1)</f>
        <v>#N/A</v>
      </c>
    </row>
    <row r="1942" spans="1:36" ht="17" hidden="1" x14ac:dyDescent="0.25">
      <c r="A1942" t="s">
        <v>10481</v>
      </c>
      <c r="B1942" t="str">
        <f>_xlfn.TEXTAFTER(Table5[[#This Row],[r]],"-",-1)</f>
        <v>rt7571'</v>
      </c>
      <c r="C1942" t="str">
        <f>_xlfn.TEXTAFTER(_xlfn.TEXTBEFORE(Table5[[#This Row],[r]],"-"&amp;Table5[[#This Row],[enz]]),"'RXN-")</f>
        <v>POLYAO3_c_FWD</v>
      </c>
      <c r="D1942">
        <v>11171.708534568001</v>
      </c>
      <c r="E1942">
        <f>_xlfn.XLOOKUP(Table5[[#This Row],[r]],Table3[r],Table3[kapp],"")</f>
        <v>8988.1774343278394</v>
      </c>
      <c r="F1942">
        <f>Table5[[#This Row],[kapp]]-Table5[[#This Row],[old]]</f>
        <v>2183.5311002401613</v>
      </c>
      <c r="G1942" t="str" cm="1">
        <f t="array" ref="G1942">IF(ROWS(_xlfn._xlws.FILTER(Table5[r],Table5[enz]=Table5[[#This Row],[enz]]))&gt;1,"many","1")</f>
        <v>many</v>
      </c>
      <c r="H1942" t="str" cm="1">
        <f t="array" ref="H1942">IF(ROWS(_xlfn._xlws.FILTER(Table5[r],Table5[rxn-no-enz]=Table5[[#This Row],[rxn-no-enz]]))&gt;1,"many","1")</f>
        <v>1</v>
      </c>
      <c r="I1942" t="str">
        <f>_xlfn.XLOOKUP(SUBSTITUTE(Table5[[#This Row],[r]],"'",""),Table6[rxn],Table6[rxn],"no")</f>
        <v>no</v>
      </c>
      <c r="J1942" t="str" cm="1">
        <f t="array" ref="J1942">_xlfn.XLOOKUP(Table5[[#This Row],[r]],"'"&amp;Table6[rxn]&amp;"'",Table6[expected kapp],"")</f>
        <v/>
      </c>
      <c r="L1942" t="s">
        <v>8521</v>
      </c>
      <c r="M1942">
        <v>726486.31340897898</v>
      </c>
      <c r="AE1942" s="1" t="s">
        <v>12363</v>
      </c>
      <c r="AF1942" s="1" t="s">
        <v>2778</v>
      </c>
      <c r="AG1942" s="9">
        <v>7.9771030999999996E-10</v>
      </c>
      <c r="AH1942" s="1" t="str">
        <f>_xlfn.TEXTAFTER(Table9[[#This Row],[rxn]],"-",-1)</f>
        <v>rt2306</v>
      </c>
      <c r="AI1942" s="1" t="e">
        <f>_xlfn.TEXTAFTER(_xlfn.TEXTBEFORE(Table9[[#This Row],[rxn]],"-"&amp;Table9[[#This Row],[enz]]),"RXN-")</f>
        <v>#N/A</v>
      </c>
      <c r="AJ1942" s="1" t="e">
        <f>_xlfn.TEXTBEFORE(Table9[[#This Row],[rxn]],"_",-1)</f>
        <v>#N/A</v>
      </c>
    </row>
    <row r="1943" spans="1:36" ht="17" hidden="1" x14ac:dyDescent="0.25">
      <c r="A1943" t="s">
        <v>10482</v>
      </c>
      <c r="B1943" t="str">
        <f>_xlfn.TEXTAFTER(Table5[[#This Row],[r]],"-",-1)</f>
        <v>rt0168'</v>
      </c>
      <c r="C1943" t="str">
        <f>_xlfn.TEXTAFTER(_xlfn.TEXTBEFORE(Table5[[#This Row],[r]],"-"&amp;Table5[[#This Row],[enz]]),"'RXN-")</f>
        <v>PPCDC_c_FWD</v>
      </c>
      <c r="D1943">
        <v>11171.708534568001</v>
      </c>
      <c r="E1943">
        <f>_xlfn.XLOOKUP(Table5[[#This Row],[r]],Table3[r],Table3[kapp],"")</f>
        <v>8988.1774343278394</v>
      </c>
      <c r="F1943">
        <f>Table5[[#This Row],[kapp]]-Table5[[#This Row],[old]]</f>
        <v>2183.5311002401613</v>
      </c>
      <c r="G1943" t="str" cm="1">
        <f t="array" ref="G1943">IF(ROWS(_xlfn._xlws.FILTER(Table5[r],Table5[enz]=Table5[[#This Row],[enz]]))&gt;1,"many","1")</f>
        <v>1</v>
      </c>
      <c r="H1943" t="str" cm="1">
        <f t="array" ref="H1943">IF(ROWS(_xlfn._xlws.FILTER(Table5[r],Table5[rxn-no-enz]=Table5[[#This Row],[rxn-no-enz]]))&gt;1,"many","1")</f>
        <v>1</v>
      </c>
      <c r="I1943" t="str">
        <f>_xlfn.XLOOKUP(SUBSTITUTE(Table5[[#This Row],[r]],"'",""),Table6[rxn],Table6[rxn],"no")</f>
        <v>no</v>
      </c>
      <c r="J1943" t="str" cm="1">
        <f t="array" ref="J1943">_xlfn.XLOOKUP(Table5[[#This Row],[r]],"'"&amp;Table6[rxn]&amp;"'",Table6[expected kapp],"")</f>
        <v/>
      </c>
      <c r="L1943" t="s">
        <v>10285</v>
      </c>
      <c r="M1943">
        <v>8988.1774343278394</v>
      </c>
      <c r="AE1943" s="1" t="s">
        <v>12364</v>
      </c>
      <c r="AF1943" s="1" t="s">
        <v>2778</v>
      </c>
      <c r="AG1943" s="9">
        <v>2.7909432799999998E-10</v>
      </c>
      <c r="AH1943" s="1" t="str">
        <f>_xlfn.TEXTAFTER(Table9[[#This Row],[rxn]],"-",-1)</f>
        <v>rt2309</v>
      </c>
      <c r="AI1943" s="1" t="e">
        <f>_xlfn.TEXTAFTER(_xlfn.TEXTBEFORE(Table9[[#This Row],[rxn]],"-"&amp;Table9[[#This Row],[enz]]),"RXN-")</f>
        <v>#N/A</v>
      </c>
      <c r="AJ1943" s="1" t="e">
        <f>_xlfn.TEXTBEFORE(Table9[[#This Row],[rxn]],"_",-1)</f>
        <v>#N/A</v>
      </c>
    </row>
    <row r="1944" spans="1:36" ht="17" hidden="1" x14ac:dyDescent="0.25">
      <c r="A1944" t="s">
        <v>10483</v>
      </c>
      <c r="B1944" t="str">
        <f>_xlfn.TEXTAFTER(Table5[[#This Row],[r]],"-",-1)</f>
        <v>rt2473'</v>
      </c>
      <c r="C1944" t="str">
        <f>_xlfn.TEXTAFTER(_xlfn.TEXTBEFORE(Table5[[#This Row],[r]],"-"&amp;Table5[[#This Row],[enz]]),"'RXN-")</f>
        <v>PPCK_c_FWD</v>
      </c>
      <c r="D1944">
        <v>11171.708534568001</v>
      </c>
      <c r="E1944">
        <f>_xlfn.XLOOKUP(Table5[[#This Row],[r]],Table3[r],Table3[kapp],"")</f>
        <v>8988.1774343278394</v>
      </c>
      <c r="F1944">
        <f>Table5[[#This Row],[kapp]]-Table5[[#This Row],[old]]</f>
        <v>2183.5311002401613</v>
      </c>
      <c r="G1944" t="str" cm="1">
        <f t="array" ref="G1944">IF(ROWS(_xlfn._xlws.FILTER(Table5[r],Table5[enz]=Table5[[#This Row],[enz]]))&gt;1,"many","1")</f>
        <v>1</v>
      </c>
      <c r="H1944" t="str" cm="1">
        <f t="array" ref="H1944">IF(ROWS(_xlfn._xlws.FILTER(Table5[r],Table5[rxn-no-enz]=Table5[[#This Row],[rxn-no-enz]]))&gt;1,"many","1")</f>
        <v>1</v>
      </c>
      <c r="I1944" t="str">
        <f>_xlfn.XLOOKUP(SUBSTITUTE(Table5[[#This Row],[r]],"'",""),Table6[rxn],Table6[rxn],"no")</f>
        <v>no</v>
      </c>
      <c r="J1944" t="str" cm="1">
        <f t="array" ref="J1944">_xlfn.XLOOKUP(Table5[[#This Row],[r]],"'"&amp;Table6[rxn]&amp;"'",Table6[expected kapp],"")</f>
        <v/>
      </c>
      <c r="L1944" t="s">
        <v>10286</v>
      </c>
      <c r="M1944">
        <v>8988.1774343278394</v>
      </c>
      <c r="AE1944" s="1" t="s">
        <v>12365</v>
      </c>
      <c r="AF1944" s="1" t="s">
        <v>2778</v>
      </c>
      <c r="AG1944" s="9">
        <v>3.8852305E-11</v>
      </c>
      <c r="AH1944" s="1" t="str">
        <f>_xlfn.TEXTAFTER(Table9[[#This Row],[rxn]],"-",-1)</f>
        <v>rt2312</v>
      </c>
      <c r="AI1944" s="1" t="e">
        <f>_xlfn.TEXTAFTER(_xlfn.TEXTBEFORE(Table9[[#This Row],[rxn]],"-"&amp;Table9[[#This Row],[enz]]),"RXN-")</f>
        <v>#N/A</v>
      </c>
      <c r="AJ1944" s="1" t="e">
        <f>_xlfn.TEXTBEFORE(Table9[[#This Row],[rxn]],"_",-1)</f>
        <v>#N/A</v>
      </c>
    </row>
    <row r="1945" spans="1:36" ht="17" hidden="1" x14ac:dyDescent="0.25">
      <c r="A1945" t="s">
        <v>10484</v>
      </c>
      <c r="B1945" t="str">
        <f>_xlfn.TEXTAFTER(Table5[[#This Row],[r]],"-",-1)</f>
        <v>rt8139'</v>
      </c>
      <c r="C1945" t="str">
        <f>_xlfn.TEXTAFTER(_xlfn.TEXTBEFORE(Table5[[#This Row],[r]],"-"&amp;Table5[[#This Row],[enz]]),"'RXN-")</f>
        <v>PPGPPDP_c_FWD</v>
      </c>
      <c r="D1945">
        <v>11171.708534568001</v>
      </c>
      <c r="E1945">
        <f>_xlfn.XLOOKUP(Table5[[#This Row],[r]],Table3[r],Table3[kapp],"")</f>
        <v>8988.1774343278394</v>
      </c>
      <c r="F1945">
        <f>Table5[[#This Row],[kapp]]-Table5[[#This Row],[old]]</f>
        <v>2183.5311002401613</v>
      </c>
      <c r="G1945" t="str" cm="1">
        <f t="array" ref="G1945">IF(ROWS(_xlfn._xlws.FILTER(Table5[r],Table5[enz]=Table5[[#This Row],[enz]]))&gt;1,"many","1")</f>
        <v>1</v>
      </c>
      <c r="H1945" t="str" cm="1">
        <f t="array" ref="H1945">IF(ROWS(_xlfn._xlws.FILTER(Table5[r],Table5[rxn-no-enz]=Table5[[#This Row],[rxn-no-enz]]))&gt;1,"many","1")</f>
        <v>1</v>
      </c>
      <c r="I1945" t="str">
        <f>_xlfn.XLOOKUP(SUBSTITUTE(Table5[[#This Row],[r]],"'",""),Table6[rxn],Table6[rxn],"no")</f>
        <v>no</v>
      </c>
      <c r="J1945" t="str" cm="1">
        <f t="array" ref="J1945">_xlfn.XLOOKUP(Table5[[#This Row],[r]],"'"&amp;Table6[rxn]&amp;"'",Table6[expected kapp],"")</f>
        <v/>
      </c>
      <c r="L1945" t="s">
        <v>10287</v>
      </c>
      <c r="M1945">
        <v>8988.1774343278394</v>
      </c>
      <c r="AE1945" s="1" t="s">
        <v>12366</v>
      </c>
      <c r="AF1945" s="1" t="s">
        <v>2778</v>
      </c>
      <c r="AG1945" s="9">
        <v>1.7800343460000001E-9</v>
      </c>
      <c r="AH1945" s="1" t="str">
        <f>_xlfn.TEXTAFTER(Table9[[#This Row],[rxn]],"-",-1)</f>
        <v>rt2317</v>
      </c>
      <c r="AI1945" s="1" t="e">
        <f>_xlfn.TEXTAFTER(_xlfn.TEXTBEFORE(Table9[[#This Row],[rxn]],"-"&amp;Table9[[#This Row],[enz]]),"RXN-")</f>
        <v>#N/A</v>
      </c>
      <c r="AJ1945" s="1" t="e">
        <f>_xlfn.TEXTBEFORE(Table9[[#This Row],[rxn]],"_",-1)</f>
        <v>#N/A</v>
      </c>
    </row>
    <row r="1946" spans="1:36" ht="17" hidden="1" x14ac:dyDescent="0.25">
      <c r="A1946" t="s">
        <v>10485</v>
      </c>
      <c r="B1946" t="str">
        <f>_xlfn.TEXTAFTER(Table5[[#This Row],[r]],"-",-1)</f>
        <v>rt1591'</v>
      </c>
      <c r="C1946" t="str">
        <f>_xlfn.TEXTAFTER(_xlfn.TEXTBEFORE(Table5[[#This Row],[r]],"-"&amp;Table5[[#This Row],[enz]]),"'RXN-")</f>
        <v>PPM_c_FWD</v>
      </c>
      <c r="D1946">
        <v>11171.708534568001</v>
      </c>
      <c r="E1946">
        <f>_xlfn.XLOOKUP(Table5[[#This Row],[r]],Table3[r],Table3[kapp],"")</f>
        <v>8988.1774343278394</v>
      </c>
      <c r="F1946">
        <f>Table5[[#This Row],[kapp]]-Table5[[#This Row],[old]]</f>
        <v>2183.5311002401613</v>
      </c>
      <c r="G1946" t="str" cm="1">
        <f t="array" ref="G1946">IF(ROWS(_xlfn._xlws.FILTER(Table5[r],Table5[enz]=Table5[[#This Row],[enz]]))&gt;1,"many","1")</f>
        <v>many</v>
      </c>
      <c r="H1946" t="str" cm="1">
        <f t="array" ref="H1946">IF(ROWS(_xlfn._xlws.FILTER(Table5[r],Table5[rxn-no-enz]=Table5[[#This Row],[rxn-no-enz]]))&gt;1,"many","1")</f>
        <v>many</v>
      </c>
      <c r="I1946" t="str">
        <f>_xlfn.XLOOKUP(SUBSTITUTE(Table5[[#This Row],[r]],"'",""),Table6[rxn],Table6[rxn],"no")</f>
        <v>no</v>
      </c>
      <c r="J1946" t="str" cm="1">
        <f t="array" ref="J1946">_xlfn.XLOOKUP(Table5[[#This Row],[r]],"'"&amp;Table6[rxn]&amp;"'",Table6[expected kapp],"")</f>
        <v/>
      </c>
      <c r="L1946" t="s">
        <v>10288</v>
      </c>
      <c r="M1946">
        <v>726486.31340897898</v>
      </c>
      <c r="AE1946" s="1" t="s">
        <v>12367</v>
      </c>
      <c r="AF1946" s="1" t="s">
        <v>2778</v>
      </c>
      <c r="AG1946" s="9">
        <v>1.4977897000000001E-10</v>
      </c>
      <c r="AH1946" s="1" t="str">
        <f>_xlfn.TEXTAFTER(Table9[[#This Row],[rxn]],"-",-1)</f>
        <v>rt2336</v>
      </c>
      <c r="AI1946" s="1" t="e">
        <f>_xlfn.TEXTAFTER(_xlfn.TEXTBEFORE(Table9[[#This Row],[rxn]],"-"&amp;Table9[[#This Row],[enz]]),"RXN-")</f>
        <v>#N/A</v>
      </c>
      <c r="AJ1946" s="1" t="e">
        <f>_xlfn.TEXTBEFORE(Table9[[#This Row],[rxn]],"_",-1)</f>
        <v>#N/A</v>
      </c>
    </row>
    <row r="1947" spans="1:36" ht="17" hidden="1" x14ac:dyDescent="0.25">
      <c r="A1947" t="s">
        <v>10486</v>
      </c>
      <c r="B1947" t="str">
        <f>_xlfn.TEXTAFTER(Table5[[#This Row],[r]],"-",-1)</f>
        <v>rt1591'</v>
      </c>
      <c r="C1947" t="str">
        <f>_xlfn.TEXTAFTER(_xlfn.TEXTBEFORE(Table5[[#This Row],[r]],"-"&amp;Table5[[#This Row],[enz]]),"'RXN-")</f>
        <v>PPM_c_REV</v>
      </c>
      <c r="D1947">
        <v>11171.708534568001</v>
      </c>
      <c r="E1947">
        <f>_xlfn.XLOOKUP(Table5[[#This Row],[r]],Table3[r],Table3[kapp],"")</f>
        <v>8988.1774343278394</v>
      </c>
      <c r="F1947">
        <f>Table5[[#This Row],[kapp]]-Table5[[#This Row],[old]]</f>
        <v>2183.5311002401613</v>
      </c>
      <c r="G1947" t="str" cm="1">
        <f t="array" ref="G1947">IF(ROWS(_xlfn._xlws.FILTER(Table5[r],Table5[enz]=Table5[[#This Row],[enz]]))&gt;1,"many","1")</f>
        <v>many</v>
      </c>
      <c r="H1947" t="str" cm="1">
        <f t="array" ref="H1947">IF(ROWS(_xlfn._xlws.FILTER(Table5[r],Table5[rxn-no-enz]=Table5[[#This Row],[rxn-no-enz]]))&gt;1,"many","1")</f>
        <v>many</v>
      </c>
      <c r="I1947" t="str">
        <f>_xlfn.XLOOKUP(SUBSTITUTE(Table5[[#This Row],[r]],"'",""),Table6[rxn],Table6[rxn],"no")</f>
        <v>no</v>
      </c>
      <c r="J1947" t="str" cm="1">
        <f t="array" ref="J1947">_xlfn.XLOOKUP(Table5[[#This Row],[r]],"'"&amp;Table6[rxn]&amp;"'",Table6[expected kapp],"")</f>
        <v/>
      </c>
      <c r="L1947" t="s">
        <v>10289</v>
      </c>
      <c r="M1947">
        <v>8988.1774343278394</v>
      </c>
      <c r="AE1947" s="1" t="s">
        <v>12368</v>
      </c>
      <c r="AF1947" s="1" t="s">
        <v>2778</v>
      </c>
      <c r="AG1947" s="9">
        <v>9.8780678999999906E-10</v>
      </c>
      <c r="AH1947" s="1" t="str">
        <f>_xlfn.TEXTAFTER(Table9[[#This Row],[rxn]],"-",-1)</f>
        <v>rt2348</v>
      </c>
      <c r="AI1947" s="1" t="e">
        <f>_xlfn.TEXTAFTER(_xlfn.TEXTBEFORE(Table9[[#This Row],[rxn]],"-"&amp;Table9[[#This Row],[enz]]),"RXN-")</f>
        <v>#N/A</v>
      </c>
      <c r="AJ1947" s="1" t="e">
        <f>_xlfn.TEXTBEFORE(Table9[[#This Row],[rxn]],"_",-1)</f>
        <v>#N/A</v>
      </c>
    </row>
    <row r="1948" spans="1:36" ht="17" hidden="1" x14ac:dyDescent="0.25">
      <c r="A1948" t="s">
        <v>10487</v>
      </c>
      <c r="B1948" t="str">
        <f>_xlfn.TEXTAFTER(Table5[[#This Row],[r]],"-",-1)</f>
        <v>rt5343'</v>
      </c>
      <c r="C1948" t="str">
        <f>_xlfn.TEXTAFTER(_xlfn.TEXTBEFORE(Table5[[#This Row],[r]],"-"&amp;Table5[[#This Row],[enz]]),"'RXN-")</f>
        <v>PPM_c_FWD</v>
      </c>
      <c r="D1948">
        <v>11171.708534568001</v>
      </c>
      <c r="E1948">
        <f>_xlfn.XLOOKUP(Table5[[#This Row],[r]],Table3[r],Table3[kapp],"")</f>
        <v>8988.1774343278394</v>
      </c>
      <c r="F1948">
        <f>Table5[[#This Row],[kapp]]-Table5[[#This Row],[old]]</f>
        <v>2183.5311002401613</v>
      </c>
      <c r="G1948" t="str" cm="1">
        <f t="array" ref="G1948">IF(ROWS(_xlfn._xlws.FILTER(Table5[r],Table5[enz]=Table5[[#This Row],[enz]]))&gt;1,"many","1")</f>
        <v>many</v>
      </c>
      <c r="H1948" t="str" cm="1">
        <f t="array" ref="H1948">IF(ROWS(_xlfn._xlws.FILTER(Table5[r],Table5[rxn-no-enz]=Table5[[#This Row],[rxn-no-enz]]))&gt;1,"many","1")</f>
        <v>many</v>
      </c>
      <c r="I1948" t="str">
        <f>_xlfn.XLOOKUP(SUBSTITUTE(Table5[[#This Row],[r]],"'",""),Table6[rxn],Table6[rxn],"no")</f>
        <v>no</v>
      </c>
      <c r="J1948" t="str" cm="1">
        <f t="array" ref="J1948">_xlfn.XLOOKUP(Table5[[#This Row],[r]],"'"&amp;Table6[rxn]&amp;"'",Table6[expected kapp],"")</f>
        <v/>
      </c>
      <c r="L1948" t="s">
        <v>10290</v>
      </c>
      <c r="M1948">
        <v>8988.1774343278394</v>
      </c>
      <c r="AE1948" s="1" t="s">
        <v>12369</v>
      </c>
      <c r="AF1948" s="1" t="s">
        <v>2778</v>
      </c>
      <c r="AG1948" s="9">
        <v>2.3281509999999999E-11</v>
      </c>
      <c r="AH1948" s="1" t="str">
        <f>_xlfn.TEXTAFTER(Table9[[#This Row],[rxn]],"-",-1)</f>
        <v>rt2354</v>
      </c>
      <c r="AI1948" s="1" t="e">
        <f>_xlfn.TEXTAFTER(_xlfn.TEXTBEFORE(Table9[[#This Row],[rxn]],"-"&amp;Table9[[#This Row],[enz]]),"RXN-")</f>
        <v>#N/A</v>
      </c>
      <c r="AJ1948" s="1" t="e">
        <f>_xlfn.TEXTBEFORE(Table9[[#This Row],[rxn]],"_",-1)</f>
        <v>#N/A</v>
      </c>
    </row>
    <row r="1949" spans="1:36" ht="17" hidden="1" x14ac:dyDescent="0.25">
      <c r="A1949" t="s">
        <v>10488</v>
      </c>
      <c r="B1949" t="str">
        <f>_xlfn.TEXTAFTER(Table5[[#This Row],[r]],"-",-1)</f>
        <v>rt5343'</v>
      </c>
      <c r="C1949" t="str">
        <f>_xlfn.TEXTAFTER(_xlfn.TEXTBEFORE(Table5[[#This Row],[r]],"-"&amp;Table5[[#This Row],[enz]]),"'RXN-")</f>
        <v>PPM_c_REV</v>
      </c>
      <c r="D1949">
        <v>11171.708534568001</v>
      </c>
      <c r="E1949">
        <f>_xlfn.XLOOKUP(Table5[[#This Row],[r]],Table3[r],Table3[kapp],"")</f>
        <v>8988.1774343278394</v>
      </c>
      <c r="F1949">
        <f>Table5[[#This Row],[kapp]]-Table5[[#This Row],[old]]</f>
        <v>2183.5311002401613</v>
      </c>
      <c r="G1949" t="str" cm="1">
        <f t="array" ref="G1949">IF(ROWS(_xlfn._xlws.FILTER(Table5[r],Table5[enz]=Table5[[#This Row],[enz]]))&gt;1,"many","1")</f>
        <v>many</v>
      </c>
      <c r="H1949" t="str" cm="1">
        <f t="array" ref="H1949">IF(ROWS(_xlfn._xlws.FILTER(Table5[r],Table5[rxn-no-enz]=Table5[[#This Row],[rxn-no-enz]]))&gt;1,"many","1")</f>
        <v>many</v>
      </c>
      <c r="I1949" t="str">
        <f>_xlfn.XLOOKUP(SUBSTITUTE(Table5[[#This Row],[r]],"'",""),Table6[rxn],Table6[rxn],"no")</f>
        <v>no</v>
      </c>
      <c r="J1949" t="str" cm="1">
        <f t="array" ref="J1949">_xlfn.XLOOKUP(Table5[[#This Row],[r]],"'"&amp;Table6[rxn]&amp;"'",Table6[expected kapp],"")</f>
        <v/>
      </c>
      <c r="L1949" t="s">
        <v>10291</v>
      </c>
      <c r="M1949">
        <v>8988.1774343278394</v>
      </c>
      <c r="AE1949" s="1" t="s">
        <v>12370</v>
      </c>
      <c r="AF1949" s="1" t="s">
        <v>2778</v>
      </c>
      <c r="AG1949" s="9">
        <v>2.74045125E-10</v>
      </c>
      <c r="AH1949" s="1" t="str">
        <f>_xlfn.TEXTAFTER(Table9[[#This Row],[rxn]],"-",-1)</f>
        <v>rt2385</v>
      </c>
      <c r="AI1949" s="1" t="e">
        <f>_xlfn.TEXTAFTER(_xlfn.TEXTBEFORE(Table9[[#This Row],[rxn]],"-"&amp;Table9[[#This Row],[enz]]),"RXN-")</f>
        <v>#N/A</v>
      </c>
      <c r="AJ1949" s="1" t="e">
        <f>_xlfn.TEXTBEFORE(Table9[[#This Row],[rxn]],"_",-1)</f>
        <v>#N/A</v>
      </c>
    </row>
    <row r="1950" spans="1:36" ht="17" hidden="1" x14ac:dyDescent="0.25">
      <c r="A1950" t="s">
        <v>10489</v>
      </c>
      <c r="B1950" t="str">
        <f>_xlfn.TEXTAFTER(Table5[[#This Row],[r]],"-",-1)</f>
        <v>rt0532'</v>
      </c>
      <c r="C1950" t="str">
        <f>_xlfn.TEXTAFTER(_xlfn.TEXTBEFORE(Table5[[#This Row],[r]],"-"&amp;Table5[[#This Row],[enz]]),"'RXN-")</f>
        <v>PPTT_m_FWD</v>
      </c>
      <c r="D1950">
        <v>11171.708534568001</v>
      </c>
      <c r="E1950">
        <f>_xlfn.XLOOKUP(Table5[[#This Row],[r]],Table3[r],Table3[kapp],"")</f>
        <v>8988.1774343278394</v>
      </c>
      <c r="F1950">
        <f>Table5[[#This Row],[kapp]]-Table5[[#This Row],[old]]</f>
        <v>2183.5311002401613</v>
      </c>
      <c r="G1950" t="str" cm="1">
        <f t="array" ref="G1950">IF(ROWS(_xlfn._xlws.FILTER(Table5[r],Table5[enz]=Table5[[#This Row],[enz]]))&gt;1,"many","1")</f>
        <v>1</v>
      </c>
      <c r="H1950" t="str" cm="1">
        <f t="array" ref="H1950">IF(ROWS(_xlfn._xlws.FILTER(Table5[r],Table5[rxn-no-enz]=Table5[[#This Row],[rxn-no-enz]]))&gt;1,"many","1")</f>
        <v>1</v>
      </c>
      <c r="I1950" t="str">
        <f>_xlfn.XLOOKUP(SUBSTITUTE(Table5[[#This Row],[r]],"'",""),Table6[rxn],Table6[rxn],"no")</f>
        <v>no</v>
      </c>
      <c r="J1950" t="str" cm="1">
        <f t="array" ref="J1950">_xlfn.XLOOKUP(Table5[[#This Row],[r]],"'"&amp;Table6[rxn]&amp;"'",Table6[expected kapp],"")</f>
        <v/>
      </c>
      <c r="L1950" t="s">
        <v>10292</v>
      </c>
      <c r="M1950">
        <v>8988.1774343278394</v>
      </c>
      <c r="AE1950" s="1" t="s">
        <v>12371</v>
      </c>
      <c r="AF1950" s="1" t="s">
        <v>2778</v>
      </c>
      <c r="AG1950" s="9">
        <v>1.6969535E-11</v>
      </c>
      <c r="AH1950" s="1" t="str">
        <f>_xlfn.TEXTAFTER(Table9[[#This Row],[rxn]],"-",-1)</f>
        <v>rt2393</v>
      </c>
      <c r="AI1950" s="1" t="e">
        <f>_xlfn.TEXTAFTER(_xlfn.TEXTBEFORE(Table9[[#This Row],[rxn]],"-"&amp;Table9[[#This Row],[enz]]),"RXN-")</f>
        <v>#N/A</v>
      </c>
      <c r="AJ1950" s="1" t="e">
        <f>_xlfn.TEXTBEFORE(Table9[[#This Row],[rxn]],"_",-1)</f>
        <v>#N/A</v>
      </c>
    </row>
    <row r="1951" spans="1:36" ht="17" hidden="1" x14ac:dyDescent="0.25">
      <c r="A1951" t="s">
        <v>10490</v>
      </c>
      <c r="B1951" t="str">
        <f>_xlfn.TEXTAFTER(Table5[[#This Row],[r]],"-",-1)</f>
        <v>rt4281'</v>
      </c>
      <c r="C1951" t="str">
        <f>_xlfn.TEXTAFTER(_xlfn.TEXTBEFORE(Table5[[#This Row],[r]],"-"&amp;Table5[[#This Row],[enz]]),"'RXN-")</f>
        <v>PRENT16_l_REV</v>
      </c>
      <c r="D1951">
        <v>11171.708534568001</v>
      </c>
      <c r="E1951">
        <f>_xlfn.XLOOKUP(Table5[[#This Row],[r]],Table3[r],Table3[kapp],"")</f>
        <v>8988.1774343278394</v>
      </c>
      <c r="F1951">
        <f>Table5[[#This Row],[kapp]]-Table5[[#This Row],[old]]</f>
        <v>2183.5311002401613</v>
      </c>
      <c r="G1951" t="str" cm="1">
        <f t="array" ref="G1951">IF(ROWS(_xlfn._xlws.FILTER(Table5[r],Table5[enz]=Table5[[#This Row],[enz]]))&gt;1,"many","1")</f>
        <v>many</v>
      </c>
      <c r="H1951" t="str" cm="1">
        <f t="array" ref="H1951">IF(ROWS(_xlfn._xlws.FILTER(Table5[r],Table5[rxn-no-enz]=Table5[[#This Row],[rxn-no-enz]]))&gt;1,"many","1")</f>
        <v>1</v>
      </c>
      <c r="I1951" t="str">
        <f>_xlfn.XLOOKUP(SUBSTITUTE(Table5[[#This Row],[r]],"'",""),Table6[rxn],Table6[rxn],"no")</f>
        <v>no</v>
      </c>
      <c r="J1951" t="str" cm="1">
        <f t="array" ref="J1951">_xlfn.XLOOKUP(Table5[[#This Row],[r]],"'"&amp;Table6[rxn]&amp;"'",Table6[expected kapp],"")</f>
        <v/>
      </c>
      <c r="L1951" t="s">
        <v>10293</v>
      </c>
      <c r="M1951">
        <v>8988.1774343278394</v>
      </c>
      <c r="AE1951" s="1" t="s">
        <v>12372</v>
      </c>
      <c r="AF1951" s="1" t="s">
        <v>2778</v>
      </c>
      <c r="AG1951" s="9">
        <v>9.2834233999999902E-11</v>
      </c>
      <c r="AH1951" s="1" t="str">
        <f>_xlfn.TEXTAFTER(Table9[[#This Row],[rxn]],"-",-1)</f>
        <v>rt2416</v>
      </c>
      <c r="AI1951" s="1" t="e">
        <f>_xlfn.TEXTAFTER(_xlfn.TEXTBEFORE(Table9[[#This Row],[rxn]],"-"&amp;Table9[[#This Row],[enz]]),"RXN-")</f>
        <v>#N/A</v>
      </c>
      <c r="AJ1951" s="1" t="e">
        <f>_xlfn.TEXTBEFORE(Table9[[#This Row],[rxn]],"_",-1)</f>
        <v>#N/A</v>
      </c>
    </row>
    <row r="1952" spans="1:36" ht="17" hidden="1" x14ac:dyDescent="0.25">
      <c r="A1952" t="s">
        <v>10491</v>
      </c>
      <c r="B1952" t="str">
        <f>_xlfn.TEXTAFTER(Table5[[#This Row],[r]],"-",-1)</f>
        <v>rt4281'</v>
      </c>
      <c r="C1952" t="str">
        <f>_xlfn.TEXTAFTER(_xlfn.TEXTBEFORE(Table5[[#This Row],[r]],"-"&amp;Table5[[#This Row],[enz]]),"'RXN-")</f>
        <v>PRENT17_l_REV</v>
      </c>
      <c r="D1952">
        <v>11171.708534568001</v>
      </c>
      <c r="E1952">
        <f>_xlfn.XLOOKUP(Table5[[#This Row],[r]],Table3[r],Table3[kapp],"")</f>
        <v>8988.1774343278394</v>
      </c>
      <c r="F1952">
        <f>Table5[[#This Row],[kapp]]-Table5[[#This Row],[old]]</f>
        <v>2183.5311002401613</v>
      </c>
      <c r="G1952" t="str" cm="1">
        <f t="array" ref="G1952">IF(ROWS(_xlfn._xlws.FILTER(Table5[r],Table5[enz]=Table5[[#This Row],[enz]]))&gt;1,"many","1")</f>
        <v>many</v>
      </c>
      <c r="H1952" t="str" cm="1">
        <f t="array" ref="H1952">IF(ROWS(_xlfn._xlws.FILTER(Table5[r],Table5[rxn-no-enz]=Table5[[#This Row],[rxn-no-enz]]))&gt;1,"many","1")</f>
        <v>1</v>
      </c>
      <c r="I1952" t="str">
        <f>_xlfn.XLOOKUP(SUBSTITUTE(Table5[[#This Row],[r]],"'",""),Table6[rxn],Table6[rxn],"no")</f>
        <v>no</v>
      </c>
      <c r="J1952" t="str" cm="1">
        <f t="array" ref="J1952">_xlfn.XLOOKUP(Table5[[#This Row],[r]],"'"&amp;Table6[rxn]&amp;"'",Table6[expected kapp],"")</f>
        <v/>
      </c>
      <c r="L1952" t="s">
        <v>10294</v>
      </c>
      <c r="M1952">
        <v>8988.1774343278394</v>
      </c>
      <c r="AE1952" s="1" t="s">
        <v>12373</v>
      </c>
      <c r="AF1952" s="1" t="s">
        <v>2778</v>
      </c>
      <c r="AG1952" s="9">
        <v>8.2559175000000006E-11</v>
      </c>
      <c r="AH1952" s="1" t="str">
        <f>_xlfn.TEXTAFTER(Table9[[#This Row],[rxn]],"-",-1)</f>
        <v>rt2444</v>
      </c>
      <c r="AI1952" s="1" t="e">
        <f>_xlfn.TEXTAFTER(_xlfn.TEXTBEFORE(Table9[[#This Row],[rxn]],"-"&amp;Table9[[#This Row],[enz]]),"RXN-")</f>
        <v>#N/A</v>
      </c>
      <c r="AJ1952" s="1" t="e">
        <f>_xlfn.TEXTBEFORE(Table9[[#This Row],[rxn]],"_",-1)</f>
        <v>#N/A</v>
      </c>
    </row>
    <row r="1953" spans="1:36" ht="17" hidden="1" x14ac:dyDescent="0.25">
      <c r="A1953" t="s">
        <v>10492</v>
      </c>
      <c r="B1953" t="str">
        <f>_xlfn.TEXTAFTER(Table5[[#This Row],[r]],"-",-1)</f>
        <v>rt6234'</v>
      </c>
      <c r="C1953" t="str">
        <f>_xlfn.TEXTAFTER(_xlfn.TEXTBEFORE(Table5[[#This Row],[r]],"-"&amp;Table5[[#This Row],[enz]]),"'RXN-")</f>
        <v>PROD2_m_FWD</v>
      </c>
      <c r="D1953">
        <v>11171.708534568001</v>
      </c>
      <c r="E1953">
        <f>_xlfn.XLOOKUP(Table5[[#This Row],[r]],Table3[r],Table3[kapp],"")</f>
        <v>8988.1774343278394</v>
      </c>
      <c r="F1953">
        <f>Table5[[#This Row],[kapp]]-Table5[[#This Row],[old]]</f>
        <v>2183.5311002401613</v>
      </c>
      <c r="G1953" t="str" cm="1">
        <f t="array" ref="G1953">IF(ROWS(_xlfn._xlws.FILTER(Table5[r],Table5[enz]=Table5[[#This Row],[enz]]))&gt;1,"many","1")</f>
        <v>1</v>
      </c>
      <c r="H1953" t="str" cm="1">
        <f t="array" ref="H1953">IF(ROWS(_xlfn._xlws.FILTER(Table5[r],Table5[rxn-no-enz]=Table5[[#This Row],[rxn-no-enz]]))&gt;1,"many","1")</f>
        <v>1</v>
      </c>
      <c r="I1953" t="str">
        <f>_xlfn.XLOOKUP(SUBSTITUTE(Table5[[#This Row],[r]],"'",""),Table6[rxn],Table6[rxn],"no")</f>
        <v>no</v>
      </c>
      <c r="J1953" t="str" cm="1">
        <f t="array" ref="J1953">_xlfn.XLOOKUP(Table5[[#This Row],[r]],"'"&amp;Table6[rxn]&amp;"'",Table6[expected kapp],"")</f>
        <v/>
      </c>
      <c r="L1953" t="s">
        <v>10295</v>
      </c>
      <c r="M1953">
        <v>8988.1774343278394</v>
      </c>
      <c r="AE1953" s="1" t="s">
        <v>12374</v>
      </c>
      <c r="AF1953" s="1" t="s">
        <v>2778</v>
      </c>
      <c r="AG1953" s="9">
        <v>7.2689660899999999E-10</v>
      </c>
      <c r="AH1953" s="1" t="str">
        <f>_xlfn.TEXTAFTER(Table9[[#This Row],[rxn]],"-",-1)</f>
        <v>rt2473</v>
      </c>
      <c r="AI1953" s="1" t="e">
        <f>_xlfn.TEXTAFTER(_xlfn.TEXTBEFORE(Table9[[#This Row],[rxn]],"-"&amp;Table9[[#This Row],[enz]]),"RXN-")</f>
        <v>#N/A</v>
      </c>
      <c r="AJ1953" s="1" t="e">
        <f>_xlfn.TEXTBEFORE(Table9[[#This Row],[rxn]],"_",-1)</f>
        <v>#N/A</v>
      </c>
    </row>
    <row r="1954" spans="1:36" ht="17" hidden="1" x14ac:dyDescent="0.25">
      <c r="A1954" t="s">
        <v>10493</v>
      </c>
      <c r="B1954" t="str">
        <f>_xlfn.TEXTAFTER(Table5[[#This Row],[r]],"-",-1)</f>
        <v>rt4390'</v>
      </c>
      <c r="C1954" t="str">
        <f>_xlfn.TEXTAFTER(_xlfn.TEXTBEFORE(Table5[[#This Row],[r]],"-"&amp;Table5[[#This Row],[enz]]),"'RXN-")</f>
        <v>PROtps_e_FWD</v>
      </c>
      <c r="D1954">
        <v>11171.708534568001</v>
      </c>
      <c r="E1954">
        <f>_xlfn.XLOOKUP(Table5[[#This Row],[r]],Table3[r],Table3[kapp],"")</f>
        <v>8988.1774343278394</v>
      </c>
      <c r="F1954">
        <f>Table5[[#This Row],[kapp]]-Table5[[#This Row],[old]]</f>
        <v>2183.5311002401613</v>
      </c>
      <c r="G1954" t="str" cm="1">
        <f t="array" ref="G1954">IF(ROWS(_xlfn._xlws.FILTER(Table5[r],Table5[enz]=Table5[[#This Row],[enz]]))&gt;1,"many","1")</f>
        <v>many</v>
      </c>
      <c r="H1954" t="str" cm="1">
        <f t="array" ref="H1954">IF(ROWS(_xlfn._xlws.FILTER(Table5[r],Table5[rxn-no-enz]=Table5[[#This Row],[rxn-no-enz]]))&gt;1,"many","1")</f>
        <v>many</v>
      </c>
      <c r="I1954" t="str">
        <f>_xlfn.XLOOKUP(SUBSTITUTE(Table5[[#This Row],[r]],"'",""),Table6[rxn],Table6[rxn],"no")</f>
        <v>no</v>
      </c>
      <c r="J1954" t="str" cm="1">
        <f t="array" ref="J1954">_xlfn.XLOOKUP(Table5[[#This Row],[r]],"'"&amp;Table6[rxn]&amp;"'",Table6[expected kapp],"")</f>
        <v/>
      </c>
      <c r="L1954" t="s">
        <v>8477</v>
      </c>
      <c r="M1954">
        <v>8988.1774343278394</v>
      </c>
      <c r="AE1954" s="1" t="s">
        <v>12375</v>
      </c>
      <c r="AF1954" s="1" t="s">
        <v>2778</v>
      </c>
      <c r="AG1954" s="9">
        <v>2.71821712E-10</v>
      </c>
      <c r="AH1954" s="1" t="str">
        <f>_xlfn.TEXTAFTER(Table9[[#This Row],[rxn]],"-",-1)</f>
        <v>rt2477</v>
      </c>
      <c r="AI1954" s="1" t="e">
        <f>_xlfn.TEXTAFTER(_xlfn.TEXTBEFORE(Table9[[#This Row],[rxn]],"-"&amp;Table9[[#This Row],[enz]]),"RXN-")</f>
        <v>#N/A</v>
      </c>
      <c r="AJ1954" s="1" t="e">
        <f>_xlfn.TEXTBEFORE(Table9[[#This Row],[rxn]],"_",-1)</f>
        <v>#N/A</v>
      </c>
    </row>
    <row r="1955" spans="1:36" ht="17" hidden="1" x14ac:dyDescent="0.25">
      <c r="A1955" t="s">
        <v>10494</v>
      </c>
      <c r="B1955" t="str">
        <f>_xlfn.TEXTAFTER(Table5[[#This Row],[r]],"-",-1)</f>
        <v>rt4390'</v>
      </c>
      <c r="C1955" t="str">
        <f>_xlfn.TEXTAFTER(_xlfn.TEXTBEFORE(Table5[[#This Row],[r]],"-"&amp;Table5[[#This Row],[enz]]),"'RXN-")</f>
        <v>PROtps_e_REV</v>
      </c>
      <c r="D1955">
        <v>11171.708534568001</v>
      </c>
      <c r="E1955">
        <f>_xlfn.XLOOKUP(Table5[[#This Row],[r]],Table3[r],Table3[kapp],"")</f>
        <v>8988.1774343278394</v>
      </c>
      <c r="F1955">
        <f>Table5[[#This Row],[kapp]]-Table5[[#This Row],[old]]</f>
        <v>2183.5311002401613</v>
      </c>
      <c r="G1955" t="str" cm="1">
        <f t="array" ref="G1955">IF(ROWS(_xlfn._xlws.FILTER(Table5[r],Table5[enz]=Table5[[#This Row],[enz]]))&gt;1,"many","1")</f>
        <v>many</v>
      </c>
      <c r="H1955" t="str" cm="1">
        <f t="array" ref="H1955">IF(ROWS(_xlfn._xlws.FILTER(Table5[r],Table5[rxn-no-enz]=Table5[[#This Row],[rxn-no-enz]]))&gt;1,"many","1")</f>
        <v>many</v>
      </c>
      <c r="I1955" t="str">
        <f>_xlfn.XLOOKUP(SUBSTITUTE(Table5[[#This Row],[r]],"'",""),Table6[rxn],Table6[rxn],"no")</f>
        <v>no</v>
      </c>
      <c r="J1955" t="str" cm="1">
        <f t="array" ref="J1955">_xlfn.XLOOKUP(Table5[[#This Row],[r]],"'"&amp;Table6[rxn]&amp;"'",Table6[expected kapp],"")</f>
        <v/>
      </c>
      <c r="L1955" t="s">
        <v>10296</v>
      </c>
      <c r="M1955">
        <v>8988.1774343278394</v>
      </c>
      <c r="AE1955" s="1" t="s">
        <v>12376</v>
      </c>
      <c r="AF1955" s="1" t="s">
        <v>2778</v>
      </c>
      <c r="AG1955" s="9">
        <v>5.8287957000000003E-11</v>
      </c>
      <c r="AH1955" s="1" t="str">
        <f>_xlfn.TEXTAFTER(Table9[[#This Row],[rxn]],"-",-1)</f>
        <v>rt2501</v>
      </c>
      <c r="AI1955" s="1" t="e">
        <f>_xlfn.TEXTAFTER(_xlfn.TEXTBEFORE(Table9[[#This Row],[rxn]],"-"&amp;Table9[[#This Row],[enz]]),"RXN-")</f>
        <v>#N/A</v>
      </c>
      <c r="AJ1955" s="1" t="e">
        <f>_xlfn.TEXTBEFORE(Table9[[#This Row],[rxn]],"_",-1)</f>
        <v>#N/A</v>
      </c>
    </row>
    <row r="1956" spans="1:36" ht="17" hidden="1" x14ac:dyDescent="0.25">
      <c r="A1956" t="s">
        <v>10495</v>
      </c>
      <c r="B1956" t="str">
        <f>_xlfn.TEXTAFTER(Table5[[#This Row],[r]],"-",-1)</f>
        <v>rt5861'</v>
      </c>
      <c r="C1956" t="str">
        <f>_xlfn.TEXTAFTER(_xlfn.TEXTBEFORE(Table5[[#This Row],[r]],"-"&amp;Table5[[#This Row],[enz]]),"'RXN-")</f>
        <v>PROtps_e_FWD</v>
      </c>
      <c r="D1956">
        <v>11171.708534568001</v>
      </c>
      <c r="E1956">
        <f>_xlfn.XLOOKUP(Table5[[#This Row],[r]],Table3[r],Table3[kapp],"")</f>
        <v>8988.1774343278394</v>
      </c>
      <c r="F1956">
        <f>Table5[[#This Row],[kapp]]-Table5[[#This Row],[old]]</f>
        <v>2183.5311002401613</v>
      </c>
      <c r="G1956" t="str" cm="1">
        <f t="array" ref="G1956">IF(ROWS(_xlfn._xlws.FILTER(Table5[r],Table5[enz]=Table5[[#This Row],[enz]]))&gt;1,"many","1")</f>
        <v>many</v>
      </c>
      <c r="H1956" t="str" cm="1">
        <f t="array" ref="H1956">IF(ROWS(_xlfn._xlws.FILTER(Table5[r],Table5[rxn-no-enz]=Table5[[#This Row],[rxn-no-enz]]))&gt;1,"many","1")</f>
        <v>many</v>
      </c>
      <c r="I1956" t="str">
        <f>_xlfn.XLOOKUP(SUBSTITUTE(Table5[[#This Row],[r]],"'",""),Table6[rxn],Table6[rxn],"no")</f>
        <v>no</v>
      </c>
      <c r="J1956" t="str" cm="1">
        <f t="array" ref="J1956">_xlfn.XLOOKUP(Table5[[#This Row],[r]],"'"&amp;Table6[rxn]&amp;"'",Table6[expected kapp],"")</f>
        <v/>
      </c>
      <c r="L1956" t="s">
        <v>8522</v>
      </c>
      <c r="M1956">
        <v>4793.6973893414297</v>
      </c>
      <c r="AE1956" s="1" t="s">
        <v>12377</v>
      </c>
      <c r="AF1956" s="1" t="s">
        <v>2778</v>
      </c>
      <c r="AG1956" s="9">
        <v>2.1723974E-11</v>
      </c>
      <c r="AH1956" s="1" t="str">
        <f>_xlfn.TEXTAFTER(Table9[[#This Row],[rxn]],"-",-1)</f>
        <v>rt2517_c</v>
      </c>
      <c r="AI1956" s="1" t="e">
        <f>_xlfn.TEXTAFTER(_xlfn.TEXTBEFORE(Table9[[#This Row],[rxn]],"-"&amp;Table9[[#This Row],[enz]]),"RXN-")</f>
        <v>#N/A</v>
      </c>
      <c r="AJ1956" s="1" t="str">
        <f>_xlfn.TEXTBEFORE(Table9[[#This Row],[rxn]],"_",-1)</f>
        <v>PROWASTE-rt2517</v>
      </c>
    </row>
    <row r="1957" spans="1:36" ht="17" hidden="1" x14ac:dyDescent="0.25">
      <c r="A1957" t="s">
        <v>10496</v>
      </c>
      <c r="B1957" t="str">
        <f>_xlfn.TEXTAFTER(Table5[[#This Row],[r]],"-",-1)</f>
        <v>rt5861'</v>
      </c>
      <c r="C1957" t="str">
        <f>_xlfn.TEXTAFTER(_xlfn.TEXTBEFORE(Table5[[#This Row],[r]],"-"&amp;Table5[[#This Row],[enz]]),"'RXN-")</f>
        <v>PROtps_e_REV</v>
      </c>
      <c r="D1957">
        <v>11171.708534568001</v>
      </c>
      <c r="E1957">
        <f>_xlfn.XLOOKUP(Table5[[#This Row],[r]],Table3[r],Table3[kapp],"")</f>
        <v>8988.1774343278394</v>
      </c>
      <c r="F1957">
        <f>Table5[[#This Row],[kapp]]-Table5[[#This Row],[old]]</f>
        <v>2183.5311002401613</v>
      </c>
      <c r="G1957" t="str" cm="1">
        <f t="array" ref="G1957">IF(ROWS(_xlfn._xlws.FILTER(Table5[r],Table5[enz]=Table5[[#This Row],[enz]]))&gt;1,"many","1")</f>
        <v>many</v>
      </c>
      <c r="H1957" t="str" cm="1">
        <f t="array" ref="H1957">IF(ROWS(_xlfn._xlws.FILTER(Table5[r],Table5[rxn-no-enz]=Table5[[#This Row],[rxn-no-enz]]))&gt;1,"many","1")</f>
        <v>many</v>
      </c>
      <c r="I1957" t="str">
        <f>_xlfn.XLOOKUP(SUBSTITUTE(Table5[[#This Row],[r]],"'",""),Table6[rxn],Table6[rxn],"no")</f>
        <v>no</v>
      </c>
      <c r="J1957" t="str" cm="1">
        <f t="array" ref="J1957">_xlfn.XLOOKUP(Table5[[#This Row],[r]],"'"&amp;Table6[rxn]&amp;"'",Table6[expected kapp],"")</f>
        <v/>
      </c>
      <c r="L1957" t="s">
        <v>10297</v>
      </c>
      <c r="M1957">
        <v>8988.1774343278394</v>
      </c>
      <c r="AE1957" s="1" t="s">
        <v>12378</v>
      </c>
      <c r="AF1957" s="1" t="s">
        <v>2778</v>
      </c>
      <c r="AG1957" s="9">
        <v>3.8294989000000002E-11</v>
      </c>
      <c r="AH1957" s="1" t="str">
        <f>_xlfn.TEXTAFTER(Table9[[#This Row],[rxn]],"-",-1)</f>
        <v>rt2528</v>
      </c>
      <c r="AI1957" s="1" t="e">
        <f>_xlfn.TEXTAFTER(_xlfn.TEXTBEFORE(Table9[[#This Row],[rxn]],"-"&amp;Table9[[#This Row],[enz]]),"RXN-")</f>
        <v>#N/A</v>
      </c>
      <c r="AJ1957" s="1" t="e">
        <f>_xlfn.TEXTBEFORE(Table9[[#This Row],[rxn]],"_",-1)</f>
        <v>#N/A</v>
      </c>
    </row>
    <row r="1958" spans="1:36" ht="17" hidden="1" x14ac:dyDescent="0.25">
      <c r="A1958" t="s">
        <v>10497</v>
      </c>
      <c r="B1958" t="str">
        <f>_xlfn.TEXTAFTER(Table5[[#This Row],[r]],"-",-1)</f>
        <v>rt0683_gm'</v>
      </c>
      <c r="C1958" t="str">
        <f>_xlfn.TEXTAFTER(_xlfn.TEXTBEFORE(Table5[[#This Row],[r]],"-"&amp;Table5[[#This Row],[enz]]),"'RXN-")</f>
        <v>PSD_gm_FWD</v>
      </c>
      <c r="D1958">
        <v>11171.708534568001</v>
      </c>
      <c r="E1958">
        <f>_xlfn.XLOOKUP(Table5[[#This Row],[r]],Table3[r],Table3[kapp],"")</f>
        <v>8988.1774343278394</v>
      </c>
      <c r="F1958">
        <f>Table5[[#This Row],[kapp]]-Table5[[#This Row],[old]]</f>
        <v>2183.5311002401613</v>
      </c>
      <c r="G1958" t="str" cm="1">
        <f t="array" ref="G1958">IF(ROWS(_xlfn._xlws.FILTER(Table5[r],Table5[enz]=Table5[[#This Row],[enz]]))&gt;1,"many","1")</f>
        <v>1</v>
      </c>
      <c r="H1958" t="str" cm="1">
        <f t="array" ref="H1958">IF(ROWS(_xlfn._xlws.FILTER(Table5[r],Table5[rxn-no-enz]=Table5[[#This Row],[rxn-no-enz]]))&gt;1,"many","1")</f>
        <v>many</v>
      </c>
      <c r="I1958" t="str">
        <f>_xlfn.XLOOKUP(SUBSTITUTE(Table5[[#This Row],[r]],"'",""),Table6[rxn],Table6[rxn],"no")</f>
        <v>no</v>
      </c>
      <c r="J1958" t="str" cm="1">
        <f t="array" ref="J1958">_xlfn.XLOOKUP(Table5[[#This Row],[r]],"'"&amp;Table6[rxn]&amp;"'",Table6[expected kapp],"")</f>
        <v/>
      </c>
      <c r="L1958" t="s">
        <v>10298</v>
      </c>
      <c r="M1958">
        <v>8988.1774343278394</v>
      </c>
      <c r="AE1958" s="1" t="s">
        <v>12379</v>
      </c>
      <c r="AF1958" s="1" t="s">
        <v>2778</v>
      </c>
      <c r="AG1958" s="9">
        <v>2.4024450999999999E-11</v>
      </c>
      <c r="AH1958" s="1" t="str">
        <f>_xlfn.TEXTAFTER(Table9[[#This Row],[rxn]],"-",-1)</f>
        <v>rt2532</v>
      </c>
      <c r="AI1958" s="1" t="e">
        <f>_xlfn.TEXTAFTER(_xlfn.TEXTBEFORE(Table9[[#This Row],[rxn]],"-"&amp;Table9[[#This Row],[enz]]),"RXN-")</f>
        <v>#N/A</v>
      </c>
      <c r="AJ1958" s="1" t="e">
        <f>_xlfn.TEXTBEFORE(Table9[[#This Row],[rxn]],"_",-1)</f>
        <v>#N/A</v>
      </c>
    </row>
    <row r="1959" spans="1:36" ht="17" hidden="1" x14ac:dyDescent="0.25">
      <c r="A1959" t="s">
        <v>10498</v>
      </c>
      <c r="B1959" t="str">
        <f>_xlfn.TEXTAFTER(Table5[[#This Row],[r]],"-",-1)</f>
        <v>rt2529_gm'</v>
      </c>
      <c r="C1959" t="str">
        <f>_xlfn.TEXTAFTER(_xlfn.TEXTBEFORE(Table5[[#This Row],[r]],"-"&amp;Table5[[#This Row],[enz]]),"'RXN-")</f>
        <v>PSD_gm_FWD</v>
      </c>
      <c r="D1959">
        <v>11171.708534568001</v>
      </c>
      <c r="E1959">
        <f>_xlfn.XLOOKUP(Table5[[#This Row],[r]],Table3[r],Table3[kapp],"")</f>
        <v>8988.1774343278394</v>
      </c>
      <c r="F1959">
        <f>Table5[[#This Row],[kapp]]-Table5[[#This Row],[old]]</f>
        <v>2183.5311002401613</v>
      </c>
      <c r="G1959" t="str" cm="1">
        <f t="array" ref="G1959">IF(ROWS(_xlfn._xlws.FILTER(Table5[r],Table5[enz]=Table5[[#This Row],[enz]]))&gt;1,"many","1")</f>
        <v>1</v>
      </c>
      <c r="H1959" t="str" cm="1">
        <f t="array" ref="H1959">IF(ROWS(_xlfn._xlws.FILTER(Table5[r],Table5[rxn-no-enz]=Table5[[#This Row],[rxn-no-enz]]))&gt;1,"many","1")</f>
        <v>many</v>
      </c>
      <c r="I1959" t="str">
        <f>_xlfn.XLOOKUP(SUBSTITUTE(Table5[[#This Row],[r]],"'",""),Table6[rxn],Table6[rxn],"no")</f>
        <v>no</v>
      </c>
      <c r="J1959" t="str" cm="1">
        <f t="array" ref="J1959">_xlfn.XLOOKUP(Table5[[#This Row],[r]],"'"&amp;Table6[rxn]&amp;"'",Table6[expected kapp],"")</f>
        <v/>
      </c>
      <c r="L1959" t="s">
        <v>10299</v>
      </c>
      <c r="M1959">
        <v>8988.1774343278394</v>
      </c>
      <c r="AE1959" s="1" t="s">
        <v>12380</v>
      </c>
      <c r="AF1959" s="1" t="s">
        <v>2778</v>
      </c>
      <c r="AG1959" s="9">
        <v>3.4224187700000002E-10</v>
      </c>
      <c r="AH1959" s="1" t="str">
        <f>_xlfn.TEXTAFTER(Table9[[#This Row],[rxn]],"-",-1)</f>
        <v>rt2544</v>
      </c>
      <c r="AI1959" s="1" t="e">
        <f>_xlfn.TEXTAFTER(_xlfn.TEXTBEFORE(Table9[[#This Row],[rxn]],"-"&amp;Table9[[#This Row],[enz]]),"RXN-")</f>
        <v>#N/A</v>
      </c>
      <c r="AJ1959" s="1" t="e">
        <f>_xlfn.TEXTBEFORE(Table9[[#This Row],[rxn]],"_",-1)</f>
        <v>#N/A</v>
      </c>
    </row>
    <row r="1960" spans="1:36" ht="17" hidden="1" x14ac:dyDescent="0.25">
      <c r="A1960" t="s">
        <v>10499</v>
      </c>
      <c r="B1960" t="str">
        <f>_xlfn.TEXTAFTER(Table5[[#This Row],[r]],"-",-1)</f>
        <v>rt3078_gm'</v>
      </c>
      <c r="C1960" t="str">
        <f>_xlfn.TEXTAFTER(_xlfn.TEXTBEFORE(Table5[[#This Row],[r]],"-"&amp;Table5[[#This Row],[enz]]),"'RXN-")</f>
        <v>PSD_gm_FWD</v>
      </c>
      <c r="D1960">
        <v>11171.708534568001</v>
      </c>
      <c r="E1960">
        <f>_xlfn.XLOOKUP(Table5[[#This Row],[r]],Table3[r],Table3[kapp],"")</f>
        <v>8988.1774343278394</v>
      </c>
      <c r="F1960">
        <f>Table5[[#This Row],[kapp]]-Table5[[#This Row],[old]]</f>
        <v>2183.5311002401613</v>
      </c>
      <c r="G1960" t="str" cm="1">
        <f t="array" ref="G1960">IF(ROWS(_xlfn._xlws.FILTER(Table5[r],Table5[enz]=Table5[[#This Row],[enz]]))&gt;1,"many","1")</f>
        <v>1</v>
      </c>
      <c r="H1960" t="str" cm="1">
        <f t="array" ref="H1960">IF(ROWS(_xlfn._xlws.FILTER(Table5[r],Table5[rxn-no-enz]=Table5[[#This Row],[rxn-no-enz]]))&gt;1,"many","1")</f>
        <v>many</v>
      </c>
      <c r="I1960" t="str">
        <f>_xlfn.XLOOKUP(SUBSTITUTE(Table5[[#This Row],[r]],"'",""),Table6[rxn],Table6[rxn],"no")</f>
        <v>no</v>
      </c>
      <c r="J1960" t="str" cm="1">
        <f t="array" ref="J1960">_xlfn.XLOOKUP(Table5[[#This Row],[r]],"'"&amp;Table6[rxn]&amp;"'",Table6[expected kapp],"")</f>
        <v/>
      </c>
      <c r="L1960" t="s">
        <v>10300</v>
      </c>
      <c r="M1960">
        <v>8988.1774343278394</v>
      </c>
      <c r="AE1960" s="1" t="s">
        <v>12381</v>
      </c>
      <c r="AF1960" s="1" t="s">
        <v>2778</v>
      </c>
      <c r="AG1960" s="9">
        <v>1.573405E-12</v>
      </c>
      <c r="AH1960" s="1" t="str">
        <f>_xlfn.TEXTAFTER(Table9[[#This Row],[rxn]],"-",-1)</f>
        <v>rt2566</v>
      </c>
      <c r="AI1960" s="1" t="e">
        <f>_xlfn.TEXTAFTER(_xlfn.TEXTBEFORE(Table9[[#This Row],[rxn]],"-"&amp;Table9[[#This Row],[enz]]),"RXN-")</f>
        <v>#N/A</v>
      </c>
      <c r="AJ1960" s="1" t="e">
        <f>_xlfn.TEXTBEFORE(Table9[[#This Row],[rxn]],"_",-1)</f>
        <v>#N/A</v>
      </c>
    </row>
    <row r="1961" spans="1:36" ht="17" hidden="1" x14ac:dyDescent="0.25">
      <c r="A1961" t="s">
        <v>10500</v>
      </c>
      <c r="B1961" t="str">
        <f>_xlfn.TEXTAFTER(Table5[[#This Row],[r]],"-",-1)</f>
        <v>rt2529_mm'</v>
      </c>
      <c r="C1961" t="str">
        <f>_xlfn.TEXTAFTER(_xlfn.TEXTBEFORE(Table5[[#This Row],[r]],"-"&amp;Table5[[#This Row],[enz]]),"'RXN-")</f>
        <v>PSD_mm_FWD</v>
      </c>
      <c r="D1961">
        <v>11171.708534568001</v>
      </c>
      <c r="E1961">
        <f>_xlfn.XLOOKUP(Table5[[#This Row],[r]],Table3[r],Table3[kapp],"")</f>
        <v>8988.1774343278394</v>
      </c>
      <c r="F1961">
        <f>Table5[[#This Row],[kapp]]-Table5[[#This Row],[old]]</f>
        <v>2183.5311002401613</v>
      </c>
      <c r="G1961" t="str" cm="1">
        <f t="array" ref="G1961">IF(ROWS(_xlfn._xlws.FILTER(Table5[r],Table5[enz]=Table5[[#This Row],[enz]]))&gt;1,"many","1")</f>
        <v>1</v>
      </c>
      <c r="H1961" t="str" cm="1">
        <f t="array" ref="H1961">IF(ROWS(_xlfn._xlws.FILTER(Table5[r],Table5[rxn-no-enz]=Table5[[#This Row],[rxn-no-enz]]))&gt;1,"many","1")</f>
        <v>many</v>
      </c>
      <c r="I1961" t="str">
        <f>_xlfn.XLOOKUP(SUBSTITUTE(Table5[[#This Row],[r]],"'",""),Table6[rxn],Table6[rxn],"no")</f>
        <v>no</v>
      </c>
      <c r="J1961" t="str" cm="1">
        <f t="array" ref="J1961">_xlfn.XLOOKUP(Table5[[#This Row],[r]],"'"&amp;Table6[rxn]&amp;"'",Table6[expected kapp],"")</f>
        <v/>
      </c>
      <c r="L1961" t="s">
        <v>10301</v>
      </c>
      <c r="M1961">
        <v>8988.1774343278394</v>
      </c>
      <c r="AE1961" s="1" t="s">
        <v>12382</v>
      </c>
      <c r="AF1961" s="1" t="s">
        <v>2778</v>
      </c>
      <c r="AG1961" s="9">
        <v>2.64616251E-10</v>
      </c>
      <c r="AH1961" s="1" t="str">
        <f>_xlfn.TEXTAFTER(Table9[[#This Row],[rxn]],"-",-1)</f>
        <v>rt2569</v>
      </c>
      <c r="AI1961" s="1" t="e">
        <f>_xlfn.TEXTAFTER(_xlfn.TEXTBEFORE(Table9[[#This Row],[rxn]],"-"&amp;Table9[[#This Row],[enz]]),"RXN-")</f>
        <v>#N/A</v>
      </c>
      <c r="AJ1961" s="1" t="e">
        <f>_xlfn.TEXTBEFORE(Table9[[#This Row],[rxn]],"_",-1)</f>
        <v>#N/A</v>
      </c>
    </row>
    <row r="1962" spans="1:36" ht="17" hidden="1" x14ac:dyDescent="0.25">
      <c r="A1962" t="s">
        <v>10501</v>
      </c>
      <c r="B1962" t="str">
        <f>_xlfn.TEXTAFTER(Table5[[#This Row],[r]],"-",-1)</f>
        <v>rt6186'</v>
      </c>
      <c r="C1962" t="str">
        <f>_xlfn.TEXTAFTER(_xlfn.TEXTBEFORE(Table5[[#This Row],[r]],"-"&amp;Table5[[#This Row],[enz]]),"'RXN-")</f>
        <v>PSD_mm_FWD</v>
      </c>
      <c r="D1962">
        <v>11171.708534568001</v>
      </c>
      <c r="E1962">
        <f>_xlfn.XLOOKUP(Table5[[#This Row],[r]],Table3[r],Table3[kapp],"")</f>
        <v>8988.1774343278394</v>
      </c>
      <c r="F1962">
        <f>Table5[[#This Row],[kapp]]-Table5[[#This Row],[old]]</f>
        <v>2183.5311002401613</v>
      </c>
      <c r="G1962" t="str" cm="1">
        <f t="array" ref="G1962">IF(ROWS(_xlfn._xlws.FILTER(Table5[r],Table5[enz]=Table5[[#This Row],[enz]]))&gt;1,"many","1")</f>
        <v>1</v>
      </c>
      <c r="H1962" t="str" cm="1">
        <f t="array" ref="H1962">IF(ROWS(_xlfn._xlws.FILTER(Table5[r],Table5[rxn-no-enz]=Table5[[#This Row],[rxn-no-enz]]))&gt;1,"many","1")</f>
        <v>many</v>
      </c>
      <c r="I1962" t="str">
        <f>_xlfn.XLOOKUP(SUBSTITUTE(Table5[[#This Row],[r]],"'",""),Table6[rxn],Table6[rxn],"no")</f>
        <v>no</v>
      </c>
      <c r="J1962" t="str" cm="1">
        <f t="array" ref="J1962">_xlfn.XLOOKUP(Table5[[#This Row],[r]],"'"&amp;Table6[rxn]&amp;"'",Table6[expected kapp],"")</f>
        <v/>
      </c>
      <c r="L1962" t="s">
        <v>10302</v>
      </c>
      <c r="M1962">
        <v>8988.1774343278394</v>
      </c>
      <c r="AE1962" s="1" t="s">
        <v>12383</v>
      </c>
      <c r="AF1962" s="1" t="s">
        <v>2778</v>
      </c>
      <c r="AG1962" s="9">
        <v>2.50696249999999E-11</v>
      </c>
      <c r="AH1962" s="1" t="str">
        <f>_xlfn.TEXTAFTER(Table9[[#This Row],[rxn]],"-",-1)</f>
        <v>rt2573</v>
      </c>
      <c r="AI1962" s="1" t="e">
        <f>_xlfn.TEXTAFTER(_xlfn.TEXTBEFORE(Table9[[#This Row],[rxn]],"-"&amp;Table9[[#This Row],[enz]]),"RXN-")</f>
        <v>#N/A</v>
      </c>
      <c r="AJ1962" s="1" t="e">
        <f>_xlfn.TEXTBEFORE(Table9[[#This Row],[rxn]],"_",-1)</f>
        <v>#N/A</v>
      </c>
    </row>
    <row r="1963" spans="1:36" ht="17" hidden="1" x14ac:dyDescent="0.25">
      <c r="A1963" t="s">
        <v>10502</v>
      </c>
      <c r="B1963" t="str">
        <f>_xlfn.TEXTAFTER(Table5[[#This Row],[r]],"-",-1)</f>
        <v>rt0683_vm'</v>
      </c>
      <c r="C1963" t="str">
        <f>_xlfn.TEXTAFTER(_xlfn.TEXTBEFORE(Table5[[#This Row],[r]],"-"&amp;Table5[[#This Row],[enz]]),"'RXN-")</f>
        <v>PSD_vm_FWD</v>
      </c>
      <c r="D1963">
        <v>11171.708534568001</v>
      </c>
      <c r="E1963">
        <f>_xlfn.XLOOKUP(Table5[[#This Row],[r]],Table3[r],Table3[kapp],"")</f>
        <v>8988.1774343278394</v>
      </c>
      <c r="F1963">
        <f>Table5[[#This Row],[kapp]]-Table5[[#This Row],[old]]</f>
        <v>2183.5311002401613</v>
      </c>
      <c r="G1963" t="str" cm="1">
        <f t="array" ref="G1963">IF(ROWS(_xlfn._xlws.FILTER(Table5[r],Table5[enz]=Table5[[#This Row],[enz]]))&gt;1,"many","1")</f>
        <v>1</v>
      </c>
      <c r="H1963" t="str" cm="1">
        <f t="array" ref="H1963">IF(ROWS(_xlfn._xlws.FILTER(Table5[r],Table5[rxn-no-enz]=Table5[[#This Row],[rxn-no-enz]]))&gt;1,"many","1")</f>
        <v>many</v>
      </c>
      <c r="I1963" t="str">
        <f>_xlfn.XLOOKUP(SUBSTITUTE(Table5[[#This Row],[r]],"'",""),Table6[rxn],Table6[rxn],"no")</f>
        <v>no</v>
      </c>
      <c r="J1963" t="str" cm="1">
        <f t="array" ref="J1963">_xlfn.XLOOKUP(Table5[[#This Row],[r]],"'"&amp;Table6[rxn]&amp;"'",Table6[expected kapp],"")</f>
        <v/>
      </c>
      <c r="L1963" t="s">
        <v>10303</v>
      </c>
      <c r="M1963">
        <v>8988.1774343278394</v>
      </c>
      <c r="AE1963" s="1" t="s">
        <v>12384</v>
      </c>
      <c r="AF1963" s="1" t="s">
        <v>2778</v>
      </c>
      <c r="AG1963" s="9">
        <v>2.9992680000000001E-12</v>
      </c>
      <c r="AH1963" s="1" t="str">
        <f>_xlfn.TEXTAFTER(Table9[[#This Row],[rxn]],"-",-1)</f>
        <v>rt2574</v>
      </c>
      <c r="AI1963" s="1" t="e">
        <f>_xlfn.TEXTAFTER(_xlfn.TEXTBEFORE(Table9[[#This Row],[rxn]],"-"&amp;Table9[[#This Row],[enz]]),"RXN-")</f>
        <v>#N/A</v>
      </c>
      <c r="AJ1963" s="1" t="e">
        <f>_xlfn.TEXTBEFORE(Table9[[#This Row],[rxn]],"_",-1)</f>
        <v>#N/A</v>
      </c>
    </row>
    <row r="1964" spans="1:36" ht="17" hidden="1" x14ac:dyDescent="0.25">
      <c r="A1964" t="s">
        <v>10503</v>
      </c>
      <c r="B1964" t="str">
        <f>_xlfn.TEXTAFTER(Table5[[#This Row],[r]],"-",-1)</f>
        <v>rt2529_vm'</v>
      </c>
      <c r="C1964" t="str">
        <f>_xlfn.TEXTAFTER(_xlfn.TEXTBEFORE(Table5[[#This Row],[r]],"-"&amp;Table5[[#This Row],[enz]]),"'RXN-")</f>
        <v>PSD_vm_FWD</v>
      </c>
      <c r="D1964">
        <v>11171.708534568001</v>
      </c>
      <c r="E1964">
        <f>_xlfn.XLOOKUP(Table5[[#This Row],[r]],Table3[r],Table3[kapp],"")</f>
        <v>8988.1774343278394</v>
      </c>
      <c r="F1964">
        <f>Table5[[#This Row],[kapp]]-Table5[[#This Row],[old]]</f>
        <v>2183.5311002401613</v>
      </c>
      <c r="G1964" t="str" cm="1">
        <f t="array" ref="G1964">IF(ROWS(_xlfn._xlws.FILTER(Table5[r],Table5[enz]=Table5[[#This Row],[enz]]))&gt;1,"many","1")</f>
        <v>1</v>
      </c>
      <c r="H1964" t="str" cm="1">
        <f t="array" ref="H1964">IF(ROWS(_xlfn._xlws.FILTER(Table5[r],Table5[rxn-no-enz]=Table5[[#This Row],[rxn-no-enz]]))&gt;1,"many","1")</f>
        <v>many</v>
      </c>
      <c r="I1964" t="str">
        <f>_xlfn.XLOOKUP(SUBSTITUTE(Table5[[#This Row],[r]],"'",""),Table6[rxn],Table6[rxn],"no")</f>
        <v>no</v>
      </c>
      <c r="J1964" t="str" cm="1">
        <f t="array" ref="J1964">_xlfn.XLOOKUP(Table5[[#This Row],[r]],"'"&amp;Table6[rxn]&amp;"'",Table6[expected kapp],"")</f>
        <v/>
      </c>
      <c r="L1964" t="s">
        <v>10304</v>
      </c>
      <c r="M1964">
        <v>8988.1774343278394</v>
      </c>
      <c r="AE1964" s="1" t="s">
        <v>12385</v>
      </c>
      <c r="AF1964" s="1" t="s">
        <v>2778</v>
      </c>
      <c r="AG1964" s="9">
        <v>2.6025979999999999E-11</v>
      </c>
      <c r="AH1964" s="1" t="str">
        <f>_xlfn.TEXTAFTER(Table9[[#This Row],[rxn]],"-",-1)</f>
        <v>rt2577</v>
      </c>
      <c r="AI1964" s="1" t="e">
        <f>_xlfn.TEXTAFTER(_xlfn.TEXTBEFORE(Table9[[#This Row],[rxn]],"-"&amp;Table9[[#This Row],[enz]]),"RXN-")</f>
        <v>#N/A</v>
      </c>
      <c r="AJ1964" s="1" t="e">
        <f>_xlfn.TEXTBEFORE(Table9[[#This Row],[rxn]],"_",-1)</f>
        <v>#N/A</v>
      </c>
    </row>
    <row r="1965" spans="1:36" ht="17" hidden="1" x14ac:dyDescent="0.25">
      <c r="A1965" t="s">
        <v>10504</v>
      </c>
      <c r="B1965" t="str">
        <f>_xlfn.TEXTAFTER(Table5[[#This Row],[r]],"-",-1)</f>
        <v>rt3078_vm'</v>
      </c>
      <c r="C1965" t="str">
        <f>_xlfn.TEXTAFTER(_xlfn.TEXTBEFORE(Table5[[#This Row],[r]],"-"&amp;Table5[[#This Row],[enz]]),"'RXN-")</f>
        <v>PSD_vm_FWD</v>
      </c>
      <c r="D1965">
        <v>11171.708534568001</v>
      </c>
      <c r="E1965">
        <f>_xlfn.XLOOKUP(Table5[[#This Row],[r]],Table3[r],Table3[kapp],"")</f>
        <v>8988.1774343278394</v>
      </c>
      <c r="F1965">
        <f>Table5[[#This Row],[kapp]]-Table5[[#This Row],[old]]</f>
        <v>2183.5311002401613</v>
      </c>
      <c r="G1965" t="str" cm="1">
        <f t="array" ref="G1965">IF(ROWS(_xlfn._xlws.FILTER(Table5[r],Table5[enz]=Table5[[#This Row],[enz]]))&gt;1,"many","1")</f>
        <v>1</v>
      </c>
      <c r="H1965" t="str" cm="1">
        <f t="array" ref="H1965">IF(ROWS(_xlfn._xlws.FILTER(Table5[r],Table5[rxn-no-enz]=Table5[[#This Row],[rxn-no-enz]]))&gt;1,"many","1")</f>
        <v>many</v>
      </c>
      <c r="I1965" t="str">
        <f>_xlfn.XLOOKUP(SUBSTITUTE(Table5[[#This Row],[r]],"'",""),Table6[rxn],Table6[rxn],"no")</f>
        <v>no</v>
      </c>
      <c r="J1965" t="str" cm="1">
        <f t="array" ref="J1965">_xlfn.XLOOKUP(Table5[[#This Row],[r]],"'"&amp;Table6[rxn]&amp;"'",Table6[expected kapp],"")</f>
        <v/>
      </c>
      <c r="L1965" t="s">
        <v>10305</v>
      </c>
      <c r="M1965">
        <v>8988.1774343278394</v>
      </c>
      <c r="AE1965" s="1" t="s">
        <v>12386</v>
      </c>
      <c r="AF1965" s="1" t="s">
        <v>2778</v>
      </c>
      <c r="AG1965" s="9">
        <v>6.2879099999999996E-12</v>
      </c>
      <c r="AH1965" s="1" t="str">
        <f>_xlfn.TEXTAFTER(Table9[[#This Row],[rxn]],"-",-1)</f>
        <v>rt2578</v>
      </c>
      <c r="AI1965" s="1" t="e">
        <f>_xlfn.TEXTAFTER(_xlfn.TEXTBEFORE(Table9[[#This Row],[rxn]],"-"&amp;Table9[[#This Row],[enz]]),"RXN-")</f>
        <v>#N/A</v>
      </c>
      <c r="AJ1965" s="1" t="e">
        <f>_xlfn.TEXTBEFORE(Table9[[#This Row],[rxn]],"_",-1)</f>
        <v>#N/A</v>
      </c>
    </row>
    <row r="1966" spans="1:36" ht="17" hidden="1" x14ac:dyDescent="0.25">
      <c r="A1966" t="s">
        <v>10505</v>
      </c>
      <c r="B1966" t="str">
        <f>_xlfn.TEXTAFTER(Table5[[#This Row],[r]],"-",-1)</f>
        <v>rt3557'</v>
      </c>
      <c r="C1966" t="str">
        <f>_xlfn.TEXTAFTER(_xlfn.TEXTBEFORE(Table5[[#This Row],[r]],"-"&amp;Table5[[#This Row],[enz]]),"'RXN-")</f>
        <v>PSPHPL_r_FWD</v>
      </c>
      <c r="D1966">
        <v>11171.708534568001</v>
      </c>
      <c r="E1966">
        <f>_xlfn.XLOOKUP(Table5[[#This Row],[r]],Table3[r],Table3[kapp],"")</f>
        <v>8988.1774343278394</v>
      </c>
      <c r="F1966">
        <f>Table5[[#This Row],[kapp]]-Table5[[#This Row],[old]]</f>
        <v>2183.5311002401613</v>
      </c>
      <c r="G1966" t="str" cm="1">
        <f t="array" ref="G1966">IF(ROWS(_xlfn._xlws.FILTER(Table5[r],Table5[enz]=Table5[[#This Row],[enz]]))&gt;1,"many","1")</f>
        <v>many</v>
      </c>
      <c r="H1966" t="str" cm="1">
        <f t="array" ref="H1966">IF(ROWS(_xlfn._xlws.FILTER(Table5[r],Table5[rxn-no-enz]=Table5[[#This Row],[rxn-no-enz]]))&gt;1,"many","1")</f>
        <v>1</v>
      </c>
      <c r="I1966" t="str">
        <f>_xlfn.XLOOKUP(SUBSTITUTE(Table5[[#This Row],[r]],"'",""),Table6[rxn],Table6[rxn],"no")</f>
        <v>no</v>
      </c>
      <c r="J1966" t="str" cm="1">
        <f t="array" ref="J1966">_xlfn.XLOOKUP(Table5[[#This Row],[r]],"'"&amp;Table6[rxn]&amp;"'",Table6[expected kapp],"")</f>
        <v/>
      </c>
      <c r="L1966" t="s">
        <v>10306</v>
      </c>
      <c r="M1966">
        <v>8988.1774343278394</v>
      </c>
      <c r="AE1966" s="1" t="s">
        <v>12387</v>
      </c>
      <c r="AF1966" s="1" t="s">
        <v>2778</v>
      </c>
      <c r="AG1966" s="9">
        <v>9.1509884999999994E-11</v>
      </c>
      <c r="AH1966" s="1" t="str">
        <f>_xlfn.TEXTAFTER(Table9[[#This Row],[rxn]],"-",-1)</f>
        <v>rt2593</v>
      </c>
      <c r="AI1966" s="1" t="e">
        <f>_xlfn.TEXTAFTER(_xlfn.TEXTBEFORE(Table9[[#This Row],[rxn]],"-"&amp;Table9[[#This Row],[enz]]),"RXN-")</f>
        <v>#N/A</v>
      </c>
      <c r="AJ1966" s="1" t="e">
        <f>_xlfn.TEXTBEFORE(Table9[[#This Row],[rxn]],"_",-1)</f>
        <v>#N/A</v>
      </c>
    </row>
    <row r="1967" spans="1:36" ht="17" hidden="1" x14ac:dyDescent="0.25">
      <c r="A1967" t="s">
        <v>10506</v>
      </c>
      <c r="B1967" t="str">
        <f>_xlfn.TEXTAFTER(Table5[[#This Row],[r]],"-",-1)</f>
        <v>rt1060'</v>
      </c>
      <c r="C1967" t="str">
        <f>_xlfn.TEXTAFTER(_xlfn.TEXTBEFORE(Table5[[#This Row],[r]],"-"&amp;Table5[[#This Row],[enz]]),"'RXN-")</f>
        <v>PSt_c_m_FWD</v>
      </c>
      <c r="D1967">
        <v>11171.708534568001</v>
      </c>
      <c r="E1967">
        <f>_xlfn.XLOOKUP(Table5[[#This Row],[r]],Table3[r],Table3[kapp],"")</f>
        <v>8988.1774343278394</v>
      </c>
      <c r="F1967">
        <f>Table5[[#This Row],[kapp]]-Table5[[#This Row],[old]]</f>
        <v>2183.5311002401613</v>
      </c>
      <c r="G1967" t="str" cm="1">
        <f t="array" ref="G1967">IF(ROWS(_xlfn._xlws.FILTER(Table5[r],Table5[enz]=Table5[[#This Row],[enz]]))&gt;1,"many","1")</f>
        <v>many</v>
      </c>
      <c r="H1967" t="str" cm="1">
        <f t="array" ref="H1967">IF(ROWS(_xlfn._xlws.FILTER(Table5[r],Table5[rxn-no-enz]=Table5[[#This Row],[rxn-no-enz]]))&gt;1,"many","1")</f>
        <v>many</v>
      </c>
      <c r="I1967" t="str">
        <f>_xlfn.XLOOKUP(SUBSTITUTE(Table5[[#This Row],[r]],"'",""),Table6[rxn],Table6[rxn],"no")</f>
        <v>no</v>
      </c>
      <c r="J1967" t="str" cm="1">
        <f t="array" ref="J1967">_xlfn.XLOOKUP(Table5[[#This Row],[r]],"'"&amp;Table6[rxn]&amp;"'",Table6[expected kapp],"")</f>
        <v/>
      </c>
      <c r="L1967" t="s">
        <v>10307</v>
      </c>
      <c r="M1967">
        <v>8988.1774343278394</v>
      </c>
      <c r="AE1967" s="1" t="s">
        <v>12388</v>
      </c>
      <c r="AF1967" s="1" t="s">
        <v>2778</v>
      </c>
      <c r="AG1967" s="9">
        <v>3.5909291699999999E-10</v>
      </c>
      <c r="AH1967" s="1" t="str">
        <f>_xlfn.TEXTAFTER(Table9[[#This Row],[rxn]],"-",-1)</f>
        <v>rt2613</v>
      </c>
      <c r="AI1967" s="1" t="e">
        <f>_xlfn.TEXTAFTER(_xlfn.TEXTBEFORE(Table9[[#This Row],[rxn]],"-"&amp;Table9[[#This Row],[enz]]),"RXN-")</f>
        <v>#N/A</v>
      </c>
      <c r="AJ1967" s="1" t="e">
        <f>_xlfn.TEXTBEFORE(Table9[[#This Row],[rxn]],"_",-1)</f>
        <v>#N/A</v>
      </c>
    </row>
    <row r="1968" spans="1:36" ht="17" hidden="1" x14ac:dyDescent="0.25">
      <c r="A1968" t="s">
        <v>10507</v>
      </c>
      <c r="B1968" t="str">
        <f>_xlfn.TEXTAFTER(Table5[[#This Row],[r]],"-",-1)</f>
        <v>rt1060'</v>
      </c>
      <c r="C1968" t="str">
        <f>_xlfn.TEXTAFTER(_xlfn.TEXTBEFORE(Table5[[#This Row],[r]],"-"&amp;Table5[[#This Row],[enz]]),"'RXN-")</f>
        <v>PSt_c_m_REV</v>
      </c>
      <c r="D1968">
        <v>11171.708534568001</v>
      </c>
      <c r="E1968">
        <f>_xlfn.XLOOKUP(Table5[[#This Row],[r]],Table3[r],Table3[kapp],"")</f>
        <v>8988.1774343278394</v>
      </c>
      <c r="F1968">
        <f>Table5[[#This Row],[kapp]]-Table5[[#This Row],[old]]</f>
        <v>2183.5311002401613</v>
      </c>
      <c r="G1968" t="str" cm="1">
        <f t="array" ref="G1968">IF(ROWS(_xlfn._xlws.FILTER(Table5[r],Table5[enz]=Table5[[#This Row],[enz]]))&gt;1,"many","1")</f>
        <v>many</v>
      </c>
      <c r="H1968" t="str" cm="1">
        <f t="array" ref="H1968">IF(ROWS(_xlfn._xlws.FILTER(Table5[r],Table5[rxn-no-enz]=Table5[[#This Row],[rxn-no-enz]]))&gt;1,"many","1")</f>
        <v>many</v>
      </c>
      <c r="I1968" t="str">
        <f>_xlfn.XLOOKUP(SUBSTITUTE(Table5[[#This Row],[r]],"'",""),Table6[rxn],Table6[rxn],"no")</f>
        <v>no</v>
      </c>
      <c r="J1968" t="str" cm="1">
        <f t="array" ref="J1968">_xlfn.XLOOKUP(Table5[[#This Row],[r]],"'"&amp;Table6[rxn]&amp;"'",Table6[expected kapp],"")</f>
        <v/>
      </c>
      <c r="L1968" t="s">
        <v>10308</v>
      </c>
      <c r="M1968">
        <v>8988.1774343278394</v>
      </c>
      <c r="AE1968" s="1" t="s">
        <v>12389</v>
      </c>
      <c r="AF1968" s="1" t="s">
        <v>2778</v>
      </c>
      <c r="AG1968" s="9">
        <v>7.3480463000000003E-10</v>
      </c>
      <c r="AH1968" s="1" t="str">
        <f>_xlfn.TEXTAFTER(Table9[[#This Row],[rxn]],"-",-1)</f>
        <v>rt2621</v>
      </c>
      <c r="AI1968" s="1" t="e">
        <f>_xlfn.TEXTAFTER(_xlfn.TEXTBEFORE(Table9[[#This Row],[rxn]],"-"&amp;Table9[[#This Row],[enz]]),"RXN-")</f>
        <v>#N/A</v>
      </c>
      <c r="AJ1968" s="1" t="e">
        <f>_xlfn.TEXTBEFORE(Table9[[#This Row],[rxn]],"_",-1)</f>
        <v>#N/A</v>
      </c>
    </row>
    <row r="1969" spans="1:36" ht="17" hidden="1" x14ac:dyDescent="0.25">
      <c r="A1969" t="s">
        <v>10508</v>
      </c>
      <c r="B1969" t="str">
        <f>_xlfn.TEXTAFTER(Table5[[#This Row],[r]],"-",-1)</f>
        <v>rt4312'</v>
      </c>
      <c r="C1969" t="str">
        <f>_xlfn.TEXTAFTER(_xlfn.TEXTBEFORE(Table5[[#This Row],[r]],"-"&amp;Table5[[#This Row],[enz]]),"'RXN-")</f>
        <v>PSt_c_m_FWD</v>
      </c>
      <c r="D1969">
        <v>11171.708534568001</v>
      </c>
      <c r="E1969">
        <f>_xlfn.XLOOKUP(Table5[[#This Row],[r]],Table3[r],Table3[kapp],"")</f>
        <v>8988.1774343278394</v>
      </c>
      <c r="F1969">
        <f>Table5[[#This Row],[kapp]]-Table5[[#This Row],[old]]</f>
        <v>2183.5311002401613</v>
      </c>
      <c r="G1969" t="str" cm="1">
        <f t="array" ref="G1969">IF(ROWS(_xlfn._xlws.FILTER(Table5[r],Table5[enz]=Table5[[#This Row],[enz]]))&gt;1,"many","1")</f>
        <v>many</v>
      </c>
      <c r="H1969" t="str" cm="1">
        <f t="array" ref="H1969">IF(ROWS(_xlfn._xlws.FILTER(Table5[r],Table5[rxn-no-enz]=Table5[[#This Row],[rxn-no-enz]]))&gt;1,"many","1")</f>
        <v>many</v>
      </c>
      <c r="I1969" t="str">
        <f>_xlfn.XLOOKUP(SUBSTITUTE(Table5[[#This Row],[r]],"'",""),Table6[rxn],Table6[rxn],"no")</f>
        <v>no</v>
      </c>
      <c r="J1969" t="str" cm="1">
        <f t="array" ref="J1969">_xlfn.XLOOKUP(Table5[[#This Row],[r]],"'"&amp;Table6[rxn]&amp;"'",Table6[expected kapp],"")</f>
        <v/>
      </c>
      <c r="L1969" t="s">
        <v>8523</v>
      </c>
      <c r="M1969">
        <v>5166.5725250319001</v>
      </c>
      <c r="AE1969" s="1" t="s">
        <v>12390</v>
      </c>
      <c r="AF1969" s="1" t="s">
        <v>2778</v>
      </c>
      <c r="AG1969" s="9">
        <v>8.4098676999999901E-11</v>
      </c>
      <c r="AH1969" s="1" t="str">
        <f>_xlfn.TEXTAFTER(Table9[[#This Row],[rxn]],"-",-1)</f>
        <v>rt2643_c</v>
      </c>
      <c r="AI1969" s="1" t="e">
        <f>_xlfn.TEXTAFTER(_xlfn.TEXTBEFORE(Table9[[#This Row],[rxn]],"-"&amp;Table9[[#This Row],[enz]]),"RXN-")</f>
        <v>#N/A</v>
      </c>
      <c r="AJ1969" s="1" t="str">
        <f>_xlfn.TEXTBEFORE(Table9[[#This Row],[rxn]],"_",-1)</f>
        <v>PROWASTE-rt2643</v>
      </c>
    </row>
    <row r="1970" spans="1:36" ht="17" hidden="1" x14ac:dyDescent="0.25">
      <c r="A1970" t="s">
        <v>10509</v>
      </c>
      <c r="B1970" t="str">
        <f>_xlfn.TEXTAFTER(Table5[[#This Row],[r]],"-",-1)</f>
        <v>rt4312'</v>
      </c>
      <c r="C1970" t="str">
        <f>_xlfn.TEXTAFTER(_xlfn.TEXTBEFORE(Table5[[#This Row],[r]],"-"&amp;Table5[[#This Row],[enz]]),"'RXN-")</f>
        <v>PSt_c_m_REV</v>
      </c>
      <c r="D1970">
        <v>11171.708534568001</v>
      </c>
      <c r="E1970">
        <f>_xlfn.XLOOKUP(Table5[[#This Row],[r]],Table3[r],Table3[kapp],"")</f>
        <v>8988.1774343278394</v>
      </c>
      <c r="F1970">
        <f>Table5[[#This Row],[kapp]]-Table5[[#This Row],[old]]</f>
        <v>2183.5311002401613</v>
      </c>
      <c r="G1970" t="str" cm="1">
        <f t="array" ref="G1970">IF(ROWS(_xlfn._xlws.FILTER(Table5[r],Table5[enz]=Table5[[#This Row],[enz]]))&gt;1,"many","1")</f>
        <v>many</v>
      </c>
      <c r="H1970" t="str" cm="1">
        <f t="array" ref="H1970">IF(ROWS(_xlfn._xlws.FILTER(Table5[r],Table5[rxn-no-enz]=Table5[[#This Row],[rxn-no-enz]]))&gt;1,"many","1")</f>
        <v>many</v>
      </c>
      <c r="I1970" t="str">
        <f>_xlfn.XLOOKUP(SUBSTITUTE(Table5[[#This Row],[r]],"'",""),Table6[rxn],Table6[rxn],"no")</f>
        <v>no</v>
      </c>
      <c r="J1970" t="str" cm="1">
        <f t="array" ref="J1970">_xlfn.XLOOKUP(Table5[[#This Row],[r]],"'"&amp;Table6[rxn]&amp;"'",Table6[expected kapp],"")</f>
        <v/>
      </c>
      <c r="L1970" t="s">
        <v>8524</v>
      </c>
      <c r="M1970">
        <v>245860.30872695899</v>
      </c>
      <c r="AE1970" s="1" t="s">
        <v>12391</v>
      </c>
      <c r="AF1970" s="1" t="s">
        <v>2778</v>
      </c>
      <c r="AG1970" s="9">
        <v>1.6652399999999999E-13</v>
      </c>
      <c r="AH1970" s="1" t="str">
        <f>_xlfn.TEXTAFTER(Table9[[#This Row],[rxn]],"-",-1)</f>
        <v>rt2649_e</v>
      </c>
      <c r="AI1970" s="1" t="e">
        <f>_xlfn.TEXTAFTER(_xlfn.TEXTBEFORE(Table9[[#This Row],[rxn]],"-"&amp;Table9[[#This Row],[enz]]),"RXN-")</f>
        <v>#N/A</v>
      </c>
      <c r="AJ1970" s="1" t="str">
        <f>_xlfn.TEXTBEFORE(Table9[[#This Row],[rxn]],"_",-1)</f>
        <v>PROWASTE-rt2649</v>
      </c>
    </row>
    <row r="1971" spans="1:36" ht="17" hidden="1" x14ac:dyDescent="0.25">
      <c r="A1971" t="s">
        <v>10510</v>
      </c>
      <c r="B1971" t="str">
        <f>_xlfn.TEXTAFTER(Table5[[#This Row],[r]],"-",-1)</f>
        <v>rt7678'</v>
      </c>
      <c r="C1971" t="str">
        <f>_xlfn.TEXTAFTER(_xlfn.TEXTBEFORE(Table5[[#This Row],[r]],"-"&amp;Table5[[#This Row],[enz]]),"'RXN-")</f>
        <v>PTRCAT1_c_FWD</v>
      </c>
      <c r="D1971">
        <v>11171.708534568001</v>
      </c>
      <c r="E1971">
        <f>_xlfn.XLOOKUP(Table5[[#This Row],[r]],Table3[r],Table3[kapp],"")</f>
        <v>8988.1774343278394</v>
      </c>
      <c r="F1971">
        <f>Table5[[#This Row],[kapp]]-Table5[[#This Row],[old]]</f>
        <v>2183.5311002401613</v>
      </c>
      <c r="G1971" t="str" cm="1">
        <f t="array" ref="G1971">IF(ROWS(_xlfn._xlws.FILTER(Table5[r],Table5[enz]=Table5[[#This Row],[enz]]))&gt;1,"many","1")</f>
        <v>many</v>
      </c>
      <c r="H1971" t="str" cm="1">
        <f t="array" ref="H1971">IF(ROWS(_xlfn._xlws.FILTER(Table5[r],Table5[rxn-no-enz]=Table5[[#This Row],[rxn-no-enz]]))&gt;1,"many","1")</f>
        <v>1</v>
      </c>
      <c r="I1971" t="str">
        <f>_xlfn.XLOOKUP(SUBSTITUTE(Table5[[#This Row],[r]],"'",""),Table6[rxn],Table6[rxn],"no")</f>
        <v>no</v>
      </c>
      <c r="J1971" t="str" cm="1">
        <f t="array" ref="J1971">_xlfn.XLOOKUP(Table5[[#This Row],[r]],"'"&amp;Table6[rxn]&amp;"'",Table6[expected kapp],"")</f>
        <v/>
      </c>
      <c r="L1971" t="s">
        <v>10309</v>
      </c>
      <c r="M1971">
        <v>8988.1774343278394</v>
      </c>
      <c r="AE1971" s="1" t="s">
        <v>12392</v>
      </c>
      <c r="AF1971" s="1" t="s">
        <v>2778</v>
      </c>
      <c r="AG1971" s="9">
        <v>9.1882566000000005E-11</v>
      </c>
      <c r="AH1971" s="1" t="str">
        <f>_xlfn.TEXTAFTER(Table9[[#This Row],[rxn]],"-",-1)</f>
        <v>rt2654</v>
      </c>
      <c r="AI1971" s="1" t="e">
        <f>_xlfn.TEXTAFTER(_xlfn.TEXTBEFORE(Table9[[#This Row],[rxn]],"-"&amp;Table9[[#This Row],[enz]]),"RXN-")</f>
        <v>#N/A</v>
      </c>
      <c r="AJ1971" s="1" t="e">
        <f>_xlfn.TEXTBEFORE(Table9[[#This Row],[rxn]],"_",-1)</f>
        <v>#N/A</v>
      </c>
    </row>
    <row r="1972" spans="1:36" ht="17" hidden="1" x14ac:dyDescent="0.25">
      <c r="A1972" t="s">
        <v>10511</v>
      </c>
      <c r="B1972" t="str">
        <f>_xlfn.TEXTAFTER(Table5[[#This Row],[r]],"-",-1)</f>
        <v>rt7678'</v>
      </c>
      <c r="C1972" t="str">
        <f>_xlfn.TEXTAFTER(_xlfn.TEXTBEFORE(Table5[[#This Row],[r]],"-"&amp;Table5[[#This Row],[enz]]),"'RXN-")</f>
        <v>PTRCAT1_c_REV</v>
      </c>
      <c r="D1972">
        <v>11171.708534568001</v>
      </c>
      <c r="E1972">
        <f>_xlfn.XLOOKUP(Table5[[#This Row],[r]],Table3[r],Table3[kapp],"")</f>
        <v>8988.1774343278394</v>
      </c>
      <c r="F1972">
        <f>Table5[[#This Row],[kapp]]-Table5[[#This Row],[old]]</f>
        <v>2183.5311002401613</v>
      </c>
      <c r="G1972" t="str" cm="1">
        <f t="array" ref="G1972">IF(ROWS(_xlfn._xlws.FILTER(Table5[r],Table5[enz]=Table5[[#This Row],[enz]]))&gt;1,"many","1")</f>
        <v>many</v>
      </c>
      <c r="H1972" t="str" cm="1">
        <f t="array" ref="H1972">IF(ROWS(_xlfn._xlws.FILTER(Table5[r],Table5[rxn-no-enz]=Table5[[#This Row],[rxn-no-enz]]))&gt;1,"many","1")</f>
        <v>1</v>
      </c>
      <c r="I1972" t="str">
        <f>_xlfn.XLOOKUP(SUBSTITUTE(Table5[[#This Row],[r]],"'",""),Table6[rxn],Table6[rxn],"no")</f>
        <v>no</v>
      </c>
      <c r="J1972" t="str" cm="1">
        <f t="array" ref="J1972">_xlfn.XLOOKUP(Table5[[#This Row],[r]],"'"&amp;Table6[rxn]&amp;"'",Table6[expected kapp],"")</f>
        <v/>
      </c>
      <c r="L1972" t="s">
        <v>10310</v>
      </c>
      <c r="M1972">
        <v>8988.1774343278394</v>
      </c>
      <c r="AE1972" s="1" t="s">
        <v>12393</v>
      </c>
      <c r="AF1972" s="1" t="s">
        <v>2778</v>
      </c>
      <c r="AG1972" s="9">
        <v>9.3547655E-11</v>
      </c>
      <c r="AH1972" s="1" t="str">
        <f>_xlfn.TEXTAFTER(Table9[[#This Row],[rxn]],"-",-1)</f>
        <v>rt2671</v>
      </c>
      <c r="AI1972" s="1" t="e">
        <f>_xlfn.TEXTAFTER(_xlfn.TEXTBEFORE(Table9[[#This Row],[rxn]],"-"&amp;Table9[[#This Row],[enz]]),"RXN-")</f>
        <v>#N/A</v>
      </c>
      <c r="AJ1972" s="1" t="e">
        <f>_xlfn.TEXTBEFORE(Table9[[#This Row],[rxn]],"_",-1)</f>
        <v>#N/A</v>
      </c>
    </row>
    <row r="1973" spans="1:36" ht="17" hidden="1" x14ac:dyDescent="0.25">
      <c r="A1973" t="s">
        <v>10512</v>
      </c>
      <c r="B1973" t="str">
        <f>_xlfn.TEXTAFTER(Table5[[#This Row],[r]],"-",-1)</f>
        <v>rt1939_e'</v>
      </c>
      <c r="C1973" t="str">
        <f>_xlfn.TEXTAFTER(_xlfn.TEXTBEFORE(Table5[[#This Row],[r]],"-"&amp;Table5[[#This Row],[enz]]),"'RXN-")</f>
        <v>PTRCtpa_e_FWD</v>
      </c>
      <c r="D1973">
        <v>11171.708534568001</v>
      </c>
      <c r="E1973">
        <f>_xlfn.XLOOKUP(Table5[[#This Row],[r]],Table3[r],Table3[kapp],"")</f>
        <v>8988.1774343278394</v>
      </c>
      <c r="F1973">
        <f>Table5[[#This Row],[kapp]]-Table5[[#This Row],[old]]</f>
        <v>2183.5311002401613</v>
      </c>
      <c r="G1973" t="str" cm="1">
        <f t="array" ref="G1973">IF(ROWS(_xlfn._xlws.FILTER(Table5[r],Table5[enz]=Table5[[#This Row],[enz]]))&gt;1,"many","1")</f>
        <v>many</v>
      </c>
      <c r="H1973" t="str" cm="1">
        <f t="array" ref="H1973">IF(ROWS(_xlfn._xlws.FILTER(Table5[r],Table5[rxn-no-enz]=Table5[[#This Row],[rxn-no-enz]]))&gt;1,"many","1")</f>
        <v>many</v>
      </c>
      <c r="I1973" t="str">
        <f>_xlfn.XLOOKUP(SUBSTITUTE(Table5[[#This Row],[r]],"'",""),Table6[rxn],Table6[rxn],"no")</f>
        <v>no</v>
      </c>
      <c r="J1973" t="str" cm="1">
        <f t="array" ref="J1973">_xlfn.XLOOKUP(Table5[[#This Row],[r]],"'"&amp;Table6[rxn]&amp;"'",Table6[expected kapp],"")</f>
        <v/>
      </c>
      <c r="L1973" t="s">
        <v>10311</v>
      </c>
      <c r="M1973">
        <v>8988.1774343278394</v>
      </c>
      <c r="AE1973" s="1" t="s">
        <v>12394</v>
      </c>
      <c r="AF1973" s="1" t="s">
        <v>2778</v>
      </c>
      <c r="AG1973" s="9">
        <v>2.0412643999999998E-11</v>
      </c>
      <c r="AH1973" s="1" t="str">
        <f>_xlfn.TEXTAFTER(Table9[[#This Row],[rxn]],"-",-1)</f>
        <v>rt2682</v>
      </c>
      <c r="AI1973" s="1" t="e">
        <f>_xlfn.TEXTAFTER(_xlfn.TEXTBEFORE(Table9[[#This Row],[rxn]],"-"&amp;Table9[[#This Row],[enz]]),"RXN-")</f>
        <v>#N/A</v>
      </c>
      <c r="AJ1973" s="1" t="e">
        <f>_xlfn.TEXTBEFORE(Table9[[#This Row],[rxn]],"_",-1)</f>
        <v>#N/A</v>
      </c>
    </row>
    <row r="1974" spans="1:36" ht="17" hidden="1" x14ac:dyDescent="0.25">
      <c r="A1974" t="s">
        <v>10513</v>
      </c>
      <c r="B1974" t="str">
        <f>_xlfn.TEXTAFTER(Table5[[#This Row],[r]],"-",-1)</f>
        <v>rt1939_e'</v>
      </c>
      <c r="C1974" t="str">
        <f>_xlfn.TEXTAFTER(_xlfn.TEXTBEFORE(Table5[[#This Row],[r]],"-"&amp;Table5[[#This Row],[enz]]),"'RXN-")</f>
        <v>PTRCtpa_e_REV</v>
      </c>
      <c r="D1974">
        <v>11171.708534568001</v>
      </c>
      <c r="E1974">
        <f>_xlfn.XLOOKUP(Table5[[#This Row],[r]],Table3[r],Table3[kapp],"")</f>
        <v>8988.1774343278394</v>
      </c>
      <c r="F1974">
        <f>Table5[[#This Row],[kapp]]-Table5[[#This Row],[old]]</f>
        <v>2183.5311002401613</v>
      </c>
      <c r="G1974" t="str" cm="1">
        <f t="array" ref="G1974">IF(ROWS(_xlfn._xlws.FILTER(Table5[r],Table5[enz]=Table5[[#This Row],[enz]]))&gt;1,"many","1")</f>
        <v>many</v>
      </c>
      <c r="H1974" t="str" cm="1">
        <f t="array" ref="H1974">IF(ROWS(_xlfn._xlws.FILTER(Table5[r],Table5[rxn-no-enz]=Table5[[#This Row],[rxn-no-enz]]))&gt;1,"many","1")</f>
        <v>many</v>
      </c>
      <c r="I1974" t="str">
        <f>_xlfn.XLOOKUP(SUBSTITUTE(Table5[[#This Row],[r]],"'",""),Table6[rxn],Table6[rxn],"no")</f>
        <v>no</v>
      </c>
      <c r="J1974" t="str" cm="1">
        <f t="array" ref="J1974">_xlfn.XLOOKUP(Table5[[#This Row],[r]],"'"&amp;Table6[rxn]&amp;"'",Table6[expected kapp],"")</f>
        <v/>
      </c>
      <c r="L1974" t="s">
        <v>10312</v>
      </c>
      <c r="M1974">
        <v>8988.1774343278394</v>
      </c>
      <c r="AE1974" s="1" t="s">
        <v>12395</v>
      </c>
      <c r="AF1974" s="1" t="s">
        <v>2778</v>
      </c>
      <c r="AG1974" s="9">
        <v>1.4088857699999999E-10</v>
      </c>
      <c r="AH1974" s="1" t="str">
        <f>_xlfn.TEXTAFTER(Table9[[#This Row],[rxn]],"-",-1)</f>
        <v>rt2684</v>
      </c>
      <c r="AI1974" s="1" t="e">
        <f>_xlfn.TEXTAFTER(_xlfn.TEXTBEFORE(Table9[[#This Row],[rxn]],"-"&amp;Table9[[#This Row],[enz]]),"RXN-")</f>
        <v>#N/A</v>
      </c>
      <c r="AJ1974" s="1" t="e">
        <f>_xlfn.TEXTBEFORE(Table9[[#This Row],[rxn]],"_",-1)</f>
        <v>#N/A</v>
      </c>
    </row>
    <row r="1975" spans="1:36" ht="17" hidden="1" x14ac:dyDescent="0.25">
      <c r="A1975" t="s">
        <v>10514</v>
      </c>
      <c r="B1975" t="str">
        <f>_xlfn.TEXTAFTER(Table5[[#This Row],[r]],"-",-1)</f>
        <v>rt1987_e'</v>
      </c>
      <c r="C1975" t="str">
        <f>_xlfn.TEXTAFTER(_xlfn.TEXTBEFORE(Table5[[#This Row],[r]],"-"&amp;Table5[[#This Row],[enz]]),"'RXN-")</f>
        <v>PTRCtpa_e_FWD</v>
      </c>
      <c r="D1975">
        <v>11171.708534568001</v>
      </c>
      <c r="E1975">
        <f>_xlfn.XLOOKUP(Table5[[#This Row],[r]],Table3[r],Table3[kapp],"")</f>
        <v>8988.1774343278394</v>
      </c>
      <c r="F1975">
        <f>Table5[[#This Row],[kapp]]-Table5[[#This Row],[old]]</f>
        <v>2183.5311002401613</v>
      </c>
      <c r="G1975" t="str" cm="1">
        <f t="array" ref="G1975">IF(ROWS(_xlfn._xlws.FILTER(Table5[r],Table5[enz]=Table5[[#This Row],[enz]]))&gt;1,"many","1")</f>
        <v>many</v>
      </c>
      <c r="H1975" t="str" cm="1">
        <f t="array" ref="H1975">IF(ROWS(_xlfn._xlws.FILTER(Table5[r],Table5[rxn-no-enz]=Table5[[#This Row],[rxn-no-enz]]))&gt;1,"many","1")</f>
        <v>many</v>
      </c>
      <c r="I1975" t="str">
        <f>_xlfn.XLOOKUP(SUBSTITUTE(Table5[[#This Row],[r]],"'",""),Table6[rxn],Table6[rxn],"no")</f>
        <v>no</v>
      </c>
      <c r="J1975" t="str" cm="1">
        <f t="array" ref="J1975">_xlfn.XLOOKUP(Table5[[#This Row],[r]],"'"&amp;Table6[rxn]&amp;"'",Table6[expected kapp],"")</f>
        <v/>
      </c>
      <c r="L1975" t="s">
        <v>10313</v>
      </c>
      <c r="M1975">
        <v>8988.1774343278394</v>
      </c>
      <c r="AE1975" s="1" t="s">
        <v>12396</v>
      </c>
      <c r="AF1975" s="1" t="s">
        <v>2778</v>
      </c>
      <c r="AG1975" s="9">
        <v>6.5874341299999997E-10</v>
      </c>
      <c r="AH1975" s="1" t="str">
        <f>_xlfn.TEXTAFTER(Table9[[#This Row],[rxn]],"-",-1)</f>
        <v>rt2696</v>
      </c>
      <c r="AI1975" s="1" t="e">
        <f>_xlfn.TEXTAFTER(_xlfn.TEXTBEFORE(Table9[[#This Row],[rxn]],"-"&amp;Table9[[#This Row],[enz]]),"RXN-")</f>
        <v>#N/A</v>
      </c>
      <c r="AJ1975" s="1" t="e">
        <f>_xlfn.TEXTBEFORE(Table9[[#This Row],[rxn]],"_",-1)</f>
        <v>#N/A</v>
      </c>
    </row>
    <row r="1976" spans="1:36" ht="17" hidden="1" x14ac:dyDescent="0.25">
      <c r="A1976" t="s">
        <v>10515</v>
      </c>
      <c r="B1976" t="str">
        <f>_xlfn.TEXTAFTER(Table5[[#This Row],[r]],"-",-1)</f>
        <v>rt1987_e'</v>
      </c>
      <c r="C1976" t="str">
        <f>_xlfn.TEXTAFTER(_xlfn.TEXTBEFORE(Table5[[#This Row],[r]],"-"&amp;Table5[[#This Row],[enz]]),"'RXN-")</f>
        <v>PTRCtpa_e_REV</v>
      </c>
      <c r="D1976">
        <v>11171.708534568001</v>
      </c>
      <c r="E1976">
        <f>_xlfn.XLOOKUP(Table5[[#This Row],[r]],Table3[r],Table3[kapp],"")</f>
        <v>8988.1774343278394</v>
      </c>
      <c r="F1976">
        <f>Table5[[#This Row],[kapp]]-Table5[[#This Row],[old]]</f>
        <v>2183.5311002401613</v>
      </c>
      <c r="G1976" t="str" cm="1">
        <f t="array" ref="G1976">IF(ROWS(_xlfn._xlws.FILTER(Table5[r],Table5[enz]=Table5[[#This Row],[enz]]))&gt;1,"many","1")</f>
        <v>many</v>
      </c>
      <c r="H1976" t="str" cm="1">
        <f t="array" ref="H1976">IF(ROWS(_xlfn._xlws.FILTER(Table5[r],Table5[rxn-no-enz]=Table5[[#This Row],[rxn-no-enz]]))&gt;1,"many","1")</f>
        <v>many</v>
      </c>
      <c r="I1976" t="str">
        <f>_xlfn.XLOOKUP(SUBSTITUTE(Table5[[#This Row],[r]],"'",""),Table6[rxn],Table6[rxn],"no")</f>
        <v>no</v>
      </c>
      <c r="J1976" t="str" cm="1">
        <f t="array" ref="J1976">_xlfn.XLOOKUP(Table5[[#This Row],[r]],"'"&amp;Table6[rxn]&amp;"'",Table6[expected kapp],"")</f>
        <v/>
      </c>
      <c r="L1976" t="s">
        <v>8525</v>
      </c>
      <c r="M1976">
        <v>2827.55062149371</v>
      </c>
      <c r="AE1976" s="1" t="s">
        <v>12397</v>
      </c>
      <c r="AF1976" s="1" t="s">
        <v>2778</v>
      </c>
      <c r="AG1976" s="9">
        <v>8.82833E-13</v>
      </c>
      <c r="AH1976" s="1" t="str">
        <f>_xlfn.TEXTAFTER(Table9[[#This Row],[rxn]],"-",-1)</f>
        <v>rt2707</v>
      </c>
      <c r="AI1976" s="1" t="e">
        <f>_xlfn.TEXTAFTER(_xlfn.TEXTBEFORE(Table9[[#This Row],[rxn]],"-"&amp;Table9[[#This Row],[enz]]),"RXN-")</f>
        <v>#N/A</v>
      </c>
      <c r="AJ1976" s="1" t="e">
        <f>_xlfn.TEXTBEFORE(Table9[[#This Row],[rxn]],"_",-1)</f>
        <v>#N/A</v>
      </c>
    </row>
    <row r="1977" spans="1:36" ht="17" hidden="1" x14ac:dyDescent="0.25">
      <c r="A1977" t="s">
        <v>10516</v>
      </c>
      <c r="B1977" t="str">
        <f>_xlfn.TEXTAFTER(Table5[[#This Row],[r]],"-",-1)</f>
        <v>rt2649_e'</v>
      </c>
      <c r="C1977" t="str">
        <f>_xlfn.TEXTAFTER(_xlfn.TEXTBEFORE(Table5[[#This Row],[r]],"-"&amp;Table5[[#This Row],[enz]]),"'RXN-")</f>
        <v>PTRCtpa_e_FWD</v>
      </c>
      <c r="D1977">
        <v>11171.708534568001</v>
      </c>
      <c r="E1977">
        <f>_xlfn.XLOOKUP(Table5[[#This Row],[r]],Table3[r],Table3[kapp],"")</f>
        <v>8988.1774343278394</v>
      </c>
      <c r="F1977">
        <f>Table5[[#This Row],[kapp]]-Table5[[#This Row],[old]]</f>
        <v>2183.5311002401613</v>
      </c>
      <c r="G1977" t="str" cm="1">
        <f t="array" ref="G1977">IF(ROWS(_xlfn._xlws.FILTER(Table5[r],Table5[enz]=Table5[[#This Row],[enz]]))&gt;1,"many","1")</f>
        <v>many</v>
      </c>
      <c r="H1977" t="str" cm="1">
        <f t="array" ref="H1977">IF(ROWS(_xlfn._xlws.FILTER(Table5[r],Table5[rxn-no-enz]=Table5[[#This Row],[rxn-no-enz]]))&gt;1,"many","1")</f>
        <v>many</v>
      </c>
      <c r="I1977" t="str">
        <f>_xlfn.XLOOKUP(SUBSTITUTE(Table5[[#This Row],[r]],"'",""),Table6[rxn],Table6[rxn],"no")</f>
        <v>no</v>
      </c>
      <c r="J1977" t="str" cm="1">
        <f t="array" ref="J1977">_xlfn.XLOOKUP(Table5[[#This Row],[r]],"'"&amp;Table6[rxn]&amp;"'",Table6[expected kapp],"")</f>
        <v/>
      </c>
      <c r="L1977" t="s">
        <v>10314</v>
      </c>
      <c r="M1977">
        <v>8988.1774343278394</v>
      </c>
      <c r="AE1977" s="1" t="s">
        <v>12398</v>
      </c>
      <c r="AF1977" s="1" t="s">
        <v>2778</v>
      </c>
      <c r="AG1977" s="9">
        <v>2.0672472E-11</v>
      </c>
      <c r="AH1977" s="1" t="str">
        <f>_xlfn.TEXTAFTER(Table9[[#This Row],[rxn]],"-",-1)</f>
        <v>rt2726</v>
      </c>
      <c r="AI1977" s="1" t="e">
        <f>_xlfn.TEXTAFTER(_xlfn.TEXTBEFORE(Table9[[#This Row],[rxn]],"-"&amp;Table9[[#This Row],[enz]]),"RXN-")</f>
        <v>#N/A</v>
      </c>
      <c r="AJ1977" s="1" t="e">
        <f>_xlfn.TEXTBEFORE(Table9[[#This Row],[rxn]],"_",-1)</f>
        <v>#N/A</v>
      </c>
    </row>
    <row r="1978" spans="1:36" ht="17" hidden="1" x14ac:dyDescent="0.25">
      <c r="A1978" t="s">
        <v>10517</v>
      </c>
      <c r="B1978" t="str">
        <f>_xlfn.TEXTAFTER(Table5[[#This Row],[r]],"-",-1)</f>
        <v>rt2649_e'</v>
      </c>
      <c r="C1978" t="str">
        <f>_xlfn.TEXTAFTER(_xlfn.TEXTBEFORE(Table5[[#This Row],[r]],"-"&amp;Table5[[#This Row],[enz]]),"'RXN-")</f>
        <v>PTRCtpa_e_REV</v>
      </c>
      <c r="D1978">
        <v>11171.708534568001</v>
      </c>
      <c r="E1978">
        <f>_xlfn.XLOOKUP(Table5[[#This Row],[r]],Table3[r],Table3[kapp],"")</f>
        <v>8988.1774343278394</v>
      </c>
      <c r="F1978">
        <f>Table5[[#This Row],[kapp]]-Table5[[#This Row],[old]]</f>
        <v>2183.5311002401613</v>
      </c>
      <c r="G1978" t="str" cm="1">
        <f t="array" ref="G1978">IF(ROWS(_xlfn._xlws.FILTER(Table5[r],Table5[enz]=Table5[[#This Row],[enz]]))&gt;1,"many","1")</f>
        <v>many</v>
      </c>
      <c r="H1978" t="str" cm="1">
        <f t="array" ref="H1978">IF(ROWS(_xlfn._xlws.FILTER(Table5[r],Table5[rxn-no-enz]=Table5[[#This Row],[rxn-no-enz]]))&gt;1,"many","1")</f>
        <v>many</v>
      </c>
      <c r="I1978" t="str">
        <f>_xlfn.XLOOKUP(SUBSTITUTE(Table5[[#This Row],[r]],"'",""),Table6[rxn],Table6[rxn],"no")</f>
        <v>no</v>
      </c>
      <c r="J1978" t="str" cm="1">
        <f t="array" ref="J1978">_xlfn.XLOOKUP(Table5[[#This Row],[r]],"'"&amp;Table6[rxn]&amp;"'",Table6[expected kapp],"")</f>
        <v/>
      </c>
      <c r="L1978" t="s">
        <v>8466</v>
      </c>
      <c r="M1978">
        <v>13789.5102264241</v>
      </c>
      <c r="AE1978" s="1" t="s">
        <v>12399</v>
      </c>
      <c r="AF1978" s="1" t="s">
        <v>2778</v>
      </c>
      <c r="AG1978" s="9">
        <v>2.1951392999999999E-11</v>
      </c>
      <c r="AH1978" s="1" t="str">
        <f>_xlfn.TEXTAFTER(Table9[[#This Row],[rxn]],"-",-1)</f>
        <v>rt2746</v>
      </c>
      <c r="AI1978" s="1" t="e">
        <f>_xlfn.TEXTAFTER(_xlfn.TEXTBEFORE(Table9[[#This Row],[rxn]],"-"&amp;Table9[[#This Row],[enz]]),"RXN-")</f>
        <v>#N/A</v>
      </c>
      <c r="AJ1978" s="1" t="e">
        <f>_xlfn.TEXTBEFORE(Table9[[#This Row],[rxn]],"_",-1)</f>
        <v>#N/A</v>
      </c>
    </row>
    <row r="1979" spans="1:36" ht="17" hidden="1" x14ac:dyDescent="0.25">
      <c r="A1979" t="s">
        <v>10518</v>
      </c>
      <c r="B1979" t="str">
        <f>_xlfn.TEXTAFTER(Table5[[#This Row],[r]],"-",-1)</f>
        <v>rt2739_e'</v>
      </c>
      <c r="C1979" t="str">
        <f>_xlfn.TEXTAFTER(_xlfn.TEXTBEFORE(Table5[[#This Row],[r]],"-"&amp;Table5[[#This Row],[enz]]),"'RXN-")</f>
        <v>PTRCtpa_e_FWD</v>
      </c>
      <c r="D1979">
        <v>11171.708534568001</v>
      </c>
      <c r="E1979">
        <f>_xlfn.XLOOKUP(Table5[[#This Row],[r]],Table3[r],Table3[kapp],"")</f>
        <v>8988.1774343278394</v>
      </c>
      <c r="F1979">
        <f>Table5[[#This Row],[kapp]]-Table5[[#This Row],[old]]</f>
        <v>2183.5311002401613</v>
      </c>
      <c r="G1979" t="str" cm="1">
        <f t="array" ref="G1979">IF(ROWS(_xlfn._xlws.FILTER(Table5[r],Table5[enz]=Table5[[#This Row],[enz]]))&gt;1,"many","1")</f>
        <v>many</v>
      </c>
      <c r="H1979" t="str" cm="1">
        <f t="array" ref="H1979">IF(ROWS(_xlfn._xlws.FILTER(Table5[r],Table5[rxn-no-enz]=Table5[[#This Row],[rxn-no-enz]]))&gt;1,"many","1")</f>
        <v>many</v>
      </c>
      <c r="I1979" t="str">
        <f>_xlfn.XLOOKUP(SUBSTITUTE(Table5[[#This Row],[r]],"'",""),Table6[rxn],Table6[rxn],"no")</f>
        <v>no</v>
      </c>
      <c r="J1979" t="str" cm="1">
        <f t="array" ref="J1979">_xlfn.XLOOKUP(Table5[[#This Row],[r]],"'"&amp;Table6[rxn]&amp;"'",Table6[expected kapp],"")</f>
        <v/>
      </c>
      <c r="L1979" t="s">
        <v>10315</v>
      </c>
      <c r="M1979">
        <v>8988.1774343278394</v>
      </c>
      <c r="AE1979" s="1" t="s">
        <v>12400</v>
      </c>
      <c r="AF1979" s="1" t="s">
        <v>2778</v>
      </c>
      <c r="AG1979" s="9">
        <v>1.2280632500000001E-10</v>
      </c>
      <c r="AH1979" s="1" t="str">
        <f>_xlfn.TEXTAFTER(Table9[[#This Row],[rxn]],"-",-1)</f>
        <v>rt2749</v>
      </c>
      <c r="AI1979" s="1" t="e">
        <f>_xlfn.TEXTAFTER(_xlfn.TEXTBEFORE(Table9[[#This Row],[rxn]],"-"&amp;Table9[[#This Row],[enz]]),"RXN-")</f>
        <v>#N/A</v>
      </c>
      <c r="AJ1979" s="1" t="e">
        <f>_xlfn.TEXTBEFORE(Table9[[#This Row],[rxn]],"_",-1)</f>
        <v>#N/A</v>
      </c>
    </row>
    <row r="1980" spans="1:36" ht="17" hidden="1" x14ac:dyDescent="0.25">
      <c r="A1980" t="s">
        <v>10519</v>
      </c>
      <c r="B1980" t="str">
        <f>_xlfn.TEXTAFTER(Table5[[#This Row],[r]],"-",-1)</f>
        <v>rt2739_e'</v>
      </c>
      <c r="C1980" t="str">
        <f>_xlfn.TEXTAFTER(_xlfn.TEXTBEFORE(Table5[[#This Row],[r]],"-"&amp;Table5[[#This Row],[enz]]),"'RXN-")</f>
        <v>PTRCtpa_e_REV</v>
      </c>
      <c r="D1980">
        <v>11171.708534568001</v>
      </c>
      <c r="E1980">
        <f>_xlfn.XLOOKUP(Table5[[#This Row],[r]],Table3[r],Table3[kapp],"")</f>
        <v>8988.1774343278394</v>
      </c>
      <c r="F1980">
        <f>Table5[[#This Row],[kapp]]-Table5[[#This Row],[old]]</f>
        <v>2183.5311002401613</v>
      </c>
      <c r="G1980" t="str" cm="1">
        <f t="array" ref="G1980">IF(ROWS(_xlfn._xlws.FILTER(Table5[r],Table5[enz]=Table5[[#This Row],[enz]]))&gt;1,"many","1")</f>
        <v>many</v>
      </c>
      <c r="H1980" t="str" cm="1">
        <f t="array" ref="H1980">IF(ROWS(_xlfn._xlws.FILTER(Table5[r],Table5[rxn-no-enz]=Table5[[#This Row],[rxn-no-enz]]))&gt;1,"many","1")</f>
        <v>many</v>
      </c>
      <c r="I1980" t="str">
        <f>_xlfn.XLOOKUP(SUBSTITUTE(Table5[[#This Row],[r]],"'",""),Table6[rxn],Table6[rxn],"no")</f>
        <v>no</v>
      </c>
      <c r="J1980" t="str" cm="1">
        <f t="array" ref="J1980">_xlfn.XLOOKUP(Table5[[#This Row],[r]],"'"&amp;Table6[rxn]&amp;"'",Table6[expected kapp],"")</f>
        <v/>
      </c>
      <c r="L1980" t="s">
        <v>10316</v>
      </c>
      <c r="M1980">
        <v>8988.1774343278394</v>
      </c>
      <c r="AE1980" s="1" t="s">
        <v>12401</v>
      </c>
      <c r="AF1980" s="1" t="s">
        <v>2778</v>
      </c>
      <c r="AG1980" s="9">
        <v>1.0588018329999901E-9</v>
      </c>
      <c r="AH1980" s="1" t="str">
        <f>_xlfn.TEXTAFTER(Table9[[#This Row],[rxn]],"-",-1)</f>
        <v>rt2756_c</v>
      </c>
      <c r="AI1980" s="1" t="e">
        <f>_xlfn.TEXTAFTER(_xlfn.TEXTBEFORE(Table9[[#This Row],[rxn]],"-"&amp;Table9[[#This Row],[enz]]),"RXN-")</f>
        <v>#N/A</v>
      </c>
      <c r="AJ1980" s="1" t="str">
        <f>_xlfn.TEXTBEFORE(Table9[[#This Row],[rxn]],"_",-1)</f>
        <v>PROWASTE-rt2756</v>
      </c>
    </row>
    <row r="1981" spans="1:36" ht="17" hidden="1" x14ac:dyDescent="0.25">
      <c r="A1981" t="s">
        <v>10520</v>
      </c>
      <c r="B1981" t="str">
        <f>_xlfn.TEXTAFTER(Table5[[#This Row],[r]],"-",-1)</f>
        <v>rt1939_v'</v>
      </c>
      <c r="C1981" t="str">
        <f>_xlfn.TEXTAFTER(_xlfn.TEXTBEFORE(Table5[[#This Row],[r]],"-"&amp;Table5[[#This Row],[enz]]),"'RXN-")</f>
        <v>PTRCtpa_v_FWD</v>
      </c>
      <c r="D1981">
        <v>11171.708534568001</v>
      </c>
      <c r="E1981">
        <f>_xlfn.XLOOKUP(Table5[[#This Row],[r]],Table3[r],Table3[kapp],"")</f>
        <v>8988.1774343278394</v>
      </c>
      <c r="F1981">
        <f>Table5[[#This Row],[kapp]]-Table5[[#This Row],[old]]</f>
        <v>2183.5311002401613</v>
      </c>
      <c r="G1981" t="str" cm="1">
        <f t="array" ref="G1981">IF(ROWS(_xlfn._xlws.FILTER(Table5[r],Table5[enz]=Table5[[#This Row],[enz]]))&gt;1,"many","1")</f>
        <v>many</v>
      </c>
      <c r="H1981" t="str" cm="1">
        <f t="array" ref="H1981">IF(ROWS(_xlfn._xlws.FILTER(Table5[r],Table5[rxn-no-enz]=Table5[[#This Row],[rxn-no-enz]]))&gt;1,"many","1")</f>
        <v>many</v>
      </c>
      <c r="I1981" t="str">
        <f>_xlfn.XLOOKUP(SUBSTITUTE(Table5[[#This Row],[r]],"'",""),Table6[rxn],Table6[rxn],"no")</f>
        <v>no</v>
      </c>
      <c r="J1981" t="str" cm="1">
        <f t="array" ref="J1981">_xlfn.XLOOKUP(Table5[[#This Row],[r]],"'"&amp;Table6[rxn]&amp;"'",Table6[expected kapp],"")</f>
        <v/>
      </c>
      <c r="L1981" t="s">
        <v>10317</v>
      </c>
      <c r="M1981">
        <v>8988.1774343278394</v>
      </c>
      <c r="AE1981" s="1" t="s">
        <v>12402</v>
      </c>
      <c r="AF1981" s="1" t="s">
        <v>2778</v>
      </c>
      <c r="AG1981" s="9">
        <v>2.4217820409999901E-9</v>
      </c>
      <c r="AH1981" s="1" t="str">
        <f>_xlfn.TEXTAFTER(Table9[[#This Row],[rxn]],"-",-1)</f>
        <v>rt2761</v>
      </c>
      <c r="AI1981" s="1" t="e">
        <f>_xlfn.TEXTAFTER(_xlfn.TEXTBEFORE(Table9[[#This Row],[rxn]],"-"&amp;Table9[[#This Row],[enz]]),"RXN-")</f>
        <v>#N/A</v>
      </c>
      <c r="AJ1981" s="1" t="e">
        <f>_xlfn.TEXTBEFORE(Table9[[#This Row],[rxn]],"_",-1)</f>
        <v>#N/A</v>
      </c>
    </row>
    <row r="1982" spans="1:36" ht="17" hidden="1" x14ac:dyDescent="0.25">
      <c r="A1982" t="s">
        <v>10521</v>
      </c>
      <c r="B1982" t="str">
        <f>_xlfn.TEXTAFTER(Table5[[#This Row],[r]],"-",-1)</f>
        <v>rt1939_v'</v>
      </c>
      <c r="C1982" t="str">
        <f>_xlfn.TEXTAFTER(_xlfn.TEXTBEFORE(Table5[[#This Row],[r]],"-"&amp;Table5[[#This Row],[enz]]),"'RXN-")</f>
        <v>PTRCtpa_v_REV</v>
      </c>
      <c r="D1982">
        <v>11171.708534568001</v>
      </c>
      <c r="E1982">
        <f>_xlfn.XLOOKUP(Table5[[#This Row],[r]],Table3[r],Table3[kapp],"")</f>
        <v>8988.1774343278394</v>
      </c>
      <c r="F1982">
        <f>Table5[[#This Row],[kapp]]-Table5[[#This Row],[old]]</f>
        <v>2183.5311002401613</v>
      </c>
      <c r="G1982" t="str" cm="1">
        <f t="array" ref="G1982">IF(ROWS(_xlfn._xlws.FILTER(Table5[r],Table5[enz]=Table5[[#This Row],[enz]]))&gt;1,"many","1")</f>
        <v>many</v>
      </c>
      <c r="H1982" t="str" cm="1">
        <f t="array" ref="H1982">IF(ROWS(_xlfn._xlws.FILTER(Table5[r],Table5[rxn-no-enz]=Table5[[#This Row],[rxn-no-enz]]))&gt;1,"many","1")</f>
        <v>many</v>
      </c>
      <c r="I1982" t="str">
        <f>_xlfn.XLOOKUP(SUBSTITUTE(Table5[[#This Row],[r]],"'",""),Table6[rxn],Table6[rxn],"no")</f>
        <v>no</v>
      </c>
      <c r="J1982" t="str" cm="1">
        <f t="array" ref="J1982">_xlfn.XLOOKUP(Table5[[#This Row],[r]],"'"&amp;Table6[rxn]&amp;"'",Table6[expected kapp],"")</f>
        <v/>
      </c>
      <c r="L1982" t="s">
        <v>10318</v>
      </c>
      <c r="M1982">
        <v>8988.1774343278394</v>
      </c>
      <c r="AE1982" s="1" t="s">
        <v>12403</v>
      </c>
      <c r="AF1982" s="1" t="s">
        <v>2778</v>
      </c>
      <c r="AG1982" s="9">
        <v>3.6940499999999998E-13</v>
      </c>
      <c r="AH1982" s="1" t="str">
        <f>_xlfn.TEXTAFTER(Table9[[#This Row],[rxn]],"-",-1)</f>
        <v>rt2769</v>
      </c>
      <c r="AI1982" s="1" t="e">
        <f>_xlfn.TEXTAFTER(_xlfn.TEXTBEFORE(Table9[[#This Row],[rxn]],"-"&amp;Table9[[#This Row],[enz]]),"RXN-")</f>
        <v>#N/A</v>
      </c>
      <c r="AJ1982" s="1" t="e">
        <f>_xlfn.TEXTBEFORE(Table9[[#This Row],[rxn]],"_",-1)</f>
        <v>#N/A</v>
      </c>
    </row>
    <row r="1983" spans="1:36" ht="17" hidden="1" x14ac:dyDescent="0.25">
      <c r="A1983" t="s">
        <v>10522</v>
      </c>
      <c r="B1983" t="str">
        <f>_xlfn.TEXTAFTER(Table5[[#This Row],[r]],"-",-1)</f>
        <v>rt1987_v'</v>
      </c>
      <c r="C1983" t="str">
        <f>_xlfn.TEXTAFTER(_xlfn.TEXTBEFORE(Table5[[#This Row],[r]],"-"&amp;Table5[[#This Row],[enz]]),"'RXN-")</f>
        <v>PTRCtpa_v_FWD</v>
      </c>
      <c r="D1983">
        <v>11171.708534568001</v>
      </c>
      <c r="E1983">
        <f>_xlfn.XLOOKUP(Table5[[#This Row],[r]],Table3[r],Table3[kapp],"")</f>
        <v>8988.1774343278394</v>
      </c>
      <c r="F1983">
        <f>Table5[[#This Row],[kapp]]-Table5[[#This Row],[old]]</f>
        <v>2183.5311002401613</v>
      </c>
      <c r="G1983" t="str" cm="1">
        <f t="array" ref="G1983">IF(ROWS(_xlfn._xlws.FILTER(Table5[r],Table5[enz]=Table5[[#This Row],[enz]]))&gt;1,"many","1")</f>
        <v>many</v>
      </c>
      <c r="H1983" t="str" cm="1">
        <f t="array" ref="H1983">IF(ROWS(_xlfn._xlws.FILTER(Table5[r],Table5[rxn-no-enz]=Table5[[#This Row],[rxn-no-enz]]))&gt;1,"many","1")</f>
        <v>many</v>
      </c>
      <c r="I1983" t="str">
        <f>_xlfn.XLOOKUP(SUBSTITUTE(Table5[[#This Row],[r]],"'",""),Table6[rxn],Table6[rxn],"no")</f>
        <v>no</v>
      </c>
      <c r="J1983" t="str" cm="1">
        <f t="array" ref="J1983">_xlfn.XLOOKUP(Table5[[#This Row],[r]],"'"&amp;Table6[rxn]&amp;"'",Table6[expected kapp],"")</f>
        <v/>
      </c>
      <c r="L1983" t="s">
        <v>10319</v>
      </c>
      <c r="M1983">
        <v>8988.1774343278394</v>
      </c>
      <c r="AE1983" s="1" t="s">
        <v>12404</v>
      </c>
      <c r="AF1983" s="1" t="s">
        <v>2778</v>
      </c>
      <c r="AG1983" s="9">
        <v>1.4607397300000001E-10</v>
      </c>
      <c r="AH1983" s="1" t="str">
        <f>_xlfn.TEXTAFTER(Table9[[#This Row],[rxn]],"-",-1)</f>
        <v>rt2777</v>
      </c>
      <c r="AI1983" s="1" t="e">
        <f>_xlfn.TEXTAFTER(_xlfn.TEXTBEFORE(Table9[[#This Row],[rxn]],"-"&amp;Table9[[#This Row],[enz]]),"RXN-")</f>
        <v>#N/A</v>
      </c>
      <c r="AJ1983" s="1" t="e">
        <f>_xlfn.TEXTBEFORE(Table9[[#This Row],[rxn]],"_",-1)</f>
        <v>#N/A</v>
      </c>
    </row>
    <row r="1984" spans="1:36" ht="17" hidden="1" x14ac:dyDescent="0.25">
      <c r="A1984" t="s">
        <v>10523</v>
      </c>
      <c r="B1984" t="str">
        <f>_xlfn.TEXTAFTER(Table5[[#This Row],[r]],"-",-1)</f>
        <v>rt1987_v'</v>
      </c>
      <c r="C1984" t="str">
        <f>_xlfn.TEXTAFTER(_xlfn.TEXTBEFORE(Table5[[#This Row],[r]],"-"&amp;Table5[[#This Row],[enz]]),"'RXN-")</f>
        <v>PTRCtpa_v_REV</v>
      </c>
      <c r="D1984">
        <v>11171.708534568001</v>
      </c>
      <c r="E1984">
        <f>_xlfn.XLOOKUP(Table5[[#This Row],[r]],Table3[r],Table3[kapp],"")</f>
        <v>8988.1774343278394</v>
      </c>
      <c r="F1984">
        <f>Table5[[#This Row],[kapp]]-Table5[[#This Row],[old]]</f>
        <v>2183.5311002401613</v>
      </c>
      <c r="G1984" t="str" cm="1">
        <f t="array" ref="G1984">IF(ROWS(_xlfn._xlws.FILTER(Table5[r],Table5[enz]=Table5[[#This Row],[enz]]))&gt;1,"many","1")</f>
        <v>many</v>
      </c>
      <c r="H1984" t="str" cm="1">
        <f t="array" ref="H1984">IF(ROWS(_xlfn._xlws.FILTER(Table5[r],Table5[rxn-no-enz]=Table5[[#This Row],[rxn-no-enz]]))&gt;1,"many","1")</f>
        <v>many</v>
      </c>
      <c r="I1984" t="str">
        <f>_xlfn.XLOOKUP(SUBSTITUTE(Table5[[#This Row],[r]],"'",""),Table6[rxn],Table6[rxn],"no")</f>
        <v>no</v>
      </c>
      <c r="J1984" t="str" cm="1">
        <f t="array" ref="J1984">_xlfn.XLOOKUP(Table5[[#This Row],[r]],"'"&amp;Table6[rxn]&amp;"'",Table6[expected kapp],"")</f>
        <v/>
      </c>
      <c r="L1984" t="s">
        <v>10320</v>
      </c>
      <c r="M1984">
        <v>8988.1774343278394</v>
      </c>
      <c r="AE1984" s="1" t="s">
        <v>12405</v>
      </c>
      <c r="AF1984" s="1" t="s">
        <v>2778</v>
      </c>
      <c r="AG1984" s="9">
        <v>1.4178445099999999E-10</v>
      </c>
      <c r="AH1984" s="1" t="str">
        <f>_xlfn.TEXTAFTER(Table9[[#This Row],[rxn]],"-",-1)</f>
        <v>rt2799_rm</v>
      </c>
      <c r="AI1984" s="1" t="e">
        <f>_xlfn.TEXTAFTER(_xlfn.TEXTBEFORE(Table9[[#This Row],[rxn]],"-"&amp;Table9[[#This Row],[enz]]),"RXN-")</f>
        <v>#N/A</v>
      </c>
      <c r="AJ1984" s="1" t="str">
        <f>_xlfn.TEXTBEFORE(Table9[[#This Row],[rxn]],"_",-1)</f>
        <v>PROWASTE-rt2799</v>
      </c>
    </row>
    <row r="1985" spans="1:36" ht="17" hidden="1" x14ac:dyDescent="0.25">
      <c r="A1985" t="s">
        <v>10524</v>
      </c>
      <c r="B1985" t="str">
        <f>_xlfn.TEXTAFTER(Table5[[#This Row],[r]],"-",-1)</f>
        <v>rt2649_v'</v>
      </c>
      <c r="C1985" t="str">
        <f>_xlfn.TEXTAFTER(_xlfn.TEXTBEFORE(Table5[[#This Row],[r]],"-"&amp;Table5[[#This Row],[enz]]),"'RXN-")</f>
        <v>PTRCtpa_v_FWD</v>
      </c>
      <c r="D1985">
        <v>11171.708534568001</v>
      </c>
      <c r="E1985">
        <f>_xlfn.XLOOKUP(Table5[[#This Row],[r]],Table3[r],Table3[kapp],"")</f>
        <v>8988.1774343278394</v>
      </c>
      <c r="F1985">
        <f>Table5[[#This Row],[kapp]]-Table5[[#This Row],[old]]</f>
        <v>2183.5311002401613</v>
      </c>
      <c r="G1985" t="str" cm="1">
        <f t="array" ref="G1985">IF(ROWS(_xlfn._xlws.FILTER(Table5[r],Table5[enz]=Table5[[#This Row],[enz]]))&gt;1,"many","1")</f>
        <v>many</v>
      </c>
      <c r="H1985" t="str" cm="1">
        <f t="array" ref="H1985">IF(ROWS(_xlfn._xlws.FILTER(Table5[r],Table5[rxn-no-enz]=Table5[[#This Row],[rxn-no-enz]]))&gt;1,"many","1")</f>
        <v>many</v>
      </c>
      <c r="I1985" t="str">
        <f>_xlfn.XLOOKUP(SUBSTITUTE(Table5[[#This Row],[r]],"'",""),Table6[rxn],Table6[rxn],"no")</f>
        <v>no</v>
      </c>
      <c r="J1985" t="str" cm="1">
        <f t="array" ref="J1985">_xlfn.XLOOKUP(Table5[[#This Row],[r]],"'"&amp;Table6[rxn]&amp;"'",Table6[expected kapp],"")</f>
        <v/>
      </c>
      <c r="L1985" t="s">
        <v>10321</v>
      </c>
      <c r="M1985">
        <v>8988.1774343278394</v>
      </c>
      <c r="AE1985" s="1" t="s">
        <v>12406</v>
      </c>
      <c r="AF1985" s="1" t="s">
        <v>2778</v>
      </c>
      <c r="AG1985" s="9">
        <v>2.7109294E-11</v>
      </c>
      <c r="AH1985" s="1" t="str">
        <f>_xlfn.TEXTAFTER(Table9[[#This Row],[rxn]],"-",-1)</f>
        <v>rt2804_n</v>
      </c>
      <c r="AI1985" s="1" t="e">
        <f>_xlfn.TEXTAFTER(_xlfn.TEXTBEFORE(Table9[[#This Row],[rxn]],"-"&amp;Table9[[#This Row],[enz]]),"RXN-")</f>
        <v>#N/A</v>
      </c>
      <c r="AJ1985" s="1" t="str">
        <f>_xlfn.TEXTBEFORE(Table9[[#This Row],[rxn]],"_",-1)</f>
        <v>PROWASTE-rt2804</v>
      </c>
    </row>
    <row r="1986" spans="1:36" ht="17" hidden="1" x14ac:dyDescent="0.25">
      <c r="A1986" t="s">
        <v>10525</v>
      </c>
      <c r="B1986" t="str">
        <f>_xlfn.TEXTAFTER(Table5[[#This Row],[r]],"-",-1)</f>
        <v>rt2649_v'</v>
      </c>
      <c r="C1986" t="str">
        <f>_xlfn.TEXTAFTER(_xlfn.TEXTBEFORE(Table5[[#This Row],[r]],"-"&amp;Table5[[#This Row],[enz]]),"'RXN-")</f>
        <v>PTRCtpa_v_REV</v>
      </c>
      <c r="D1986">
        <v>11171.708534568001</v>
      </c>
      <c r="E1986">
        <f>_xlfn.XLOOKUP(Table5[[#This Row],[r]],Table3[r],Table3[kapp],"")</f>
        <v>8988.1774343278394</v>
      </c>
      <c r="F1986">
        <f>Table5[[#This Row],[kapp]]-Table5[[#This Row],[old]]</f>
        <v>2183.5311002401613</v>
      </c>
      <c r="G1986" t="str" cm="1">
        <f t="array" ref="G1986">IF(ROWS(_xlfn._xlws.FILTER(Table5[r],Table5[enz]=Table5[[#This Row],[enz]]))&gt;1,"many","1")</f>
        <v>many</v>
      </c>
      <c r="H1986" t="str" cm="1">
        <f t="array" ref="H1986">IF(ROWS(_xlfn._xlws.FILTER(Table5[r],Table5[rxn-no-enz]=Table5[[#This Row],[rxn-no-enz]]))&gt;1,"many","1")</f>
        <v>many</v>
      </c>
      <c r="I1986" t="str">
        <f>_xlfn.XLOOKUP(SUBSTITUTE(Table5[[#This Row],[r]],"'",""),Table6[rxn],Table6[rxn],"no")</f>
        <v>no</v>
      </c>
      <c r="J1986" t="str" cm="1">
        <f t="array" ref="J1986">_xlfn.XLOOKUP(Table5[[#This Row],[r]],"'"&amp;Table6[rxn]&amp;"'",Table6[expected kapp],"")</f>
        <v/>
      </c>
      <c r="L1986" t="s">
        <v>10322</v>
      </c>
      <c r="M1986">
        <v>8988.1774343278394</v>
      </c>
      <c r="AE1986" s="1" t="s">
        <v>12407</v>
      </c>
      <c r="AF1986" s="1" t="s">
        <v>2778</v>
      </c>
      <c r="AG1986" s="9">
        <v>5.6374401790000002E-9</v>
      </c>
      <c r="AH1986" s="1" t="str">
        <f>_xlfn.TEXTAFTER(Table9[[#This Row],[rxn]],"-",-1)</f>
        <v>rt2810</v>
      </c>
      <c r="AI1986" s="1" t="e">
        <f>_xlfn.TEXTAFTER(_xlfn.TEXTBEFORE(Table9[[#This Row],[rxn]],"-"&amp;Table9[[#This Row],[enz]]),"RXN-")</f>
        <v>#N/A</v>
      </c>
      <c r="AJ1986" s="1" t="e">
        <f>_xlfn.TEXTBEFORE(Table9[[#This Row],[rxn]],"_",-1)</f>
        <v>#N/A</v>
      </c>
    </row>
    <row r="1987" spans="1:36" ht="17" hidden="1" x14ac:dyDescent="0.25">
      <c r="A1987" t="s">
        <v>10526</v>
      </c>
      <c r="B1987" t="str">
        <f>_xlfn.TEXTAFTER(Table5[[#This Row],[r]],"-",-1)</f>
        <v>rt2739_v'</v>
      </c>
      <c r="C1987" t="str">
        <f>_xlfn.TEXTAFTER(_xlfn.TEXTBEFORE(Table5[[#This Row],[r]],"-"&amp;Table5[[#This Row],[enz]]),"'RXN-")</f>
        <v>PTRCtpa_v_FWD</v>
      </c>
      <c r="D1987">
        <v>11171.708534568001</v>
      </c>
      <c r="E1987">
        <f>_xlfn.XLOOKUP(Table5[[#This Row],[r]],Table3[r],Table3[kapp],"")</f>
        <v>8988.1774343278394</v>
      </c>
      <c r="F1987">
        <f>Table5[[#This Row],[kapp]]-Table5[[#This Row],[old]]</f>
        <v>2183.5311002401613</v>
      </c>
      <c r="G1987" t="str" cm="1">
        <f t="array" ref="G1987">IF(ROWS(_xlfn._xlws.FILTER(Table5[r],Table5[enz]=Table5[[#This Row],[enz]]))&gt;1,"many","1")</f>
        <v>many</v>
      </c>
      <c r="H1987" t="str" cm="1">
        <f t="array" ref="H1987">IF(ROWS(_xlfn._xlws.FILTER(Table5[r],Table5[rxn-no-enz]=Table5[[#This Row],[rxn-no-enz]]))&gt;1,"many","1")</f>
        <v>many</v>
      </c>
      <c r="I1987" t="str">
        <f>_xlfn.XLOOKUP(SUBSTITUTE(Table5[[#This Row],[r]],"'",""),Table6[rxn],Table6[rxn],"no")</f>
        <v>no</v>
      </c>
      <c r="J1987" t="str" cm="1">
        <f t="array" ref="J1987">_xlfn.XLOOKUP(Table5[[#This Row],[r]],"'"&amp;Table6[rxn]&amp;"'",Table6[expected kapp],"")</f>
        <v/>
      </c>
      <c r="L1987" t="s">
        <v>10323</v>
      </c>
      <c r="M1987">
        <v>8988.1774343278394</v>
      </c>
      <c r="AE1987" s="1" t="s">
        <v>12408</v>
      </c>
      <c r="AF1987" s="1" t="s">
        <v>2778</v>
      </c>
      <c r="AG1987" s="9">
        <v>3.0801553999999998E-11</v>
      </c>
      <c r="AH1987" s="1" t="str">
        <f>_xlfn.TEXTAFTER(Table9[[#This Row],[rxn]],"-",-1)</f>
        <v>rt2815_c</v>
      </c>
      <c r="AI1987" s="1" t="e">
        <f>_xlfn.TEXTAFTER(_xlfn.TEXTBEFORE(Table9[[#This Row],[rxn]],"-"&amp;Table9[[#This Row],[enz]]),"RXN-")</f>
        <v>#N/A</v>
      </c>
      <c r="AJ1987" s="1" t="str">
        <f>_xlfn.TEXTBEFORE(Table9[[#This Row],[rxn]],"_",-1)</f>
        <v>PROWASTE-rt2815</v>
      </c>
    </row>
    <row r="1988" spans="1:36" ht="17" hidden="1" x14ac:dyDescent="0.25">
      <c r="A1988" t="s">
        <v>10527</v>
      </c>
      <c r="B1988" t="str">
        <f>_xlfn.TEXTAFTER(Table5[[#This Row],[r]],"-",-1)</f>
        <v>rt2739_v'</v>
      </c>
      <c r="C1988" t="str">
        <f>_xlfn.TEXTAFTER(_xlfn.TEXTBEFORE(Table5[[#This Row],[r]],"-"&amp;Table5[[#This Row],[enz]]),"'RXN-")</f>
        <v>PTRCtpa_v_REV</v>
      </c>
      <c r="D1988">
        <v>11171.708534568001</v>
      </c>
      <c r="E1988">
        <f>_xlfn.XLOOKUP(Table5[[#This Row],[r]],Table3[r],Table3[kapp],"")</f>
        <v>8988.1774343278394</v>
      </c>
      <c r="F1988">
        <f>Table5[[#This Row],[kapp]]-Table5[[#This Row],[old]]</f>
        <v>2183.5311002401613</v>
      </c>
      <c r="G1988" t="str" cm="1">
        <f t="array" ref="G1988">IF(ROWS(_xlfn._xlws.FILTER(Table5[r],Table5[enz]=Table5[[#This Row],[enz]]))&gt;1,"many","1")</f>
        <v>many</v>
      </c>
      <c r="H1988" t="str" cm="1">
        <f t="array" ref="H1988">IF(ROWS(_xlfn._xlws.FILTER(Table5[r],Table5[rxn-no-enz]=Table5[[#This Row],[rxn-no-enz]]))&gt;1,"many","1")</f>
        <v>many</v>
      </c>
      <c r="I1988" t="str">
        <f>_xlfn.XLOOKUP(SUBSTITUTE(Table5[[#This Row],[r]],"'",""),Table6[rxn],Table6[rxn],"no")</f>
        <v>no</v>
      </c>
      <c r="J1988" t="str" cm="1">
        <f t="array" ref="J1988">_xlfn.XLOOKUP(Table5[[#This Row],[r]],"'"&amp;Table6[rxn]&amp;"'",Table6[expected kapp],"")</f>
        <v/>
      </c>
      <c r="L1988" t="s">
        <v>10324</v>
      </c>
      <c r="M1988">
        <v>8988.1774343278394</v>
      </c>
      <c r="AE1988" s="1" t="s">
        <v>12409</v>
      </c>
      <c r="AF1988" s="1" t="s">
        <v>2778</v>
      </c>
      <c r="AG1988" s="9">
        <v>1.1553828E-11</v>
      </c>
      <c r="AH1988" s="1" t="str">
        <f>_xlfn.TEXTAFTER(Table9[[#This Row],[rxn]],"-",-1)</f>
        <v>rt2833</v>
      </c>
      <c r="AI1988" s="1" t="e">
        <f>_xlfn.TEXTAFTER(_xlfn.TEXTBEFORE(Table9[[#This Row],[rxn]],"-"&amp;Table9[[#This Row],[enz]]),"RXN-")</f>
        <v>#N/A</v>
      </c>
      <c r="AJ1988" s="1" t="e">
        <f>_xlfn.TEXTBEFORE(Table9[[#This Row],[rxn]],"_",-1)</f>
        <v>#N/A</v>
      </c>
    </row>
    <row r="1989" spans="1:36" ht="17" hidden="1" x14ac:dyDescent="0.25">
      <c r="A1989" t="s">
        <v>10528</v>
      </c>
      <c r="B1989" t="str">
        <f>_xlfn.TEXTAFTER(Table5[[#This Row],[r]],"-",-1)</f>
        <v>rt7908_c'</v>
      </c>
      <c r="C1989" t="str">
        <f>_xlfn.TEXTAFTER(_xlfn.TEXTBEFORE(Table5[[#This Row],[r]],"-"&amp;Table5[[#This Row],[enz]]),"'RXN-")</f>
        <v>PUNP3_c_FWD</v>
      </c>
      <c r="D1989">
        <v>11171.708534568001</v>
      </c>
      <c r="E1989">
        <f>_xlfn.XLOOKUP(Table5[[#This Row],[r]],Table3[r],Table3[kapp],"")</f>
        <v>8988.1774343278394</v>
      </c>
      <c r="F1989">
        <f>Table5[[#This Row],[kapp]]-Table5[[#This Row],[old]]</f>
        <v>2183.5311002401613</v>
      </c>
      <c r="G1989" t="str" cm="1">
        <f t="array" ref="G1989">IF(ROWS(_xlfn._xlws.FILTER(Table5[r],Table5[enz]=Table5[[#This Row],[enz]]))&gt;1,"many","1")</f>
        <v>many</v>
      </c>
      <c r="H1989" t="str" cm="1">
        <f t="array" ref="H1989">IF(ROWS(_xlfn._xlws.FILTER(Table5[r],Table5[rxn-no-enz]=Table5[[#This Row],[rxn-no-enz]]))&gt;1,"many","1")</f>
        <v>1</v>
      </c>
      <c r="I1989" t="str">
        <f>_xlfn.XLOOKUP(SUBSTITUTE(Table5[[#This Row],[r]],"'",""),Table6[rxn],Table6[rxn],"no")</f>
        <v>no</v>
      </c>
      <c r="J1989" t="str" cm="1">
        <f t="array" ref="J1989">_xlfn.XLOOKUP(Table5[[#This Row],[r]],"'"&amp;Table6[rxn]&amp;"'",Table6[expected kapp],"")</f>
        <v/>
      </c>
      <c r="L1989" t="s">
        <v>10325</v>
      </c>
      <c r="M1989">
        <v>8988.1774343278394</v>
      </c>
      <c r="AE1989" s="1" t="s">
        <v>12410</v>
      </c>
      <c r="AF1989" s="1" t="s">
        <v>2778</v>
      </c>
      <c r="AG1989" s="9">
        <v>5.2148889999999996E-12</v>
      </c>
      <c r="AH1989" s="1" t="str">
        <f>_xlfn.TEXTAFTER(Table9[[#This Row],[rxn]],"-",-1)</f>
        <v>rt2834</v>
      </c>
      <c r="AI1989" s="1" t="e">
        <f>_xlfn.TEXTAFTER(_xlfn.TEXTBEFORE(Table9[[#This Row],[rxn]],"-"&amp;Table9[[#This Row],[enz]]),"RXN-")</f>
        <v>#N/A</v>
      </c>
      <c r="AJ1989" s="1" t="e">
        <f>_xlfn.TEXTBEFORE(Table9[[#This Row],[rxn]],"_",-1)</f>
        <v>#N/A</v>
      </c>
    </row>
    <row r="1990" spans="1:36" ht="17" hidden="1" x14ac:dyDescent="0.25">
      <c r="A1990" t="s">
        <v>10529</v>
      </c>
      <c r="B1990" t="str">
        <f>_xlfn.TEXTAFTER(Table5[[#This Row],[r]],"-",-1)</f>
        <v>rt7908_c'</v>
      </c>
      <c r="C1990" t="str">
        <f>_xlfn.TEXTAFTER(_xlfn.TEXTBEFORE(Table5[[#This Row],[r]],"-"&amp;Table5[[#This Row],[enz]]),"'RXN-")</f>
        <v>PUNP3_c_REV</v>
      </c>
      <c r="D1990">
        <v>11171.708534568001</v>
      </c>
      <c r="E1990">
        <f>_xlfn.XLOOKUP(Table5[[#This Row],[r]],Table3[r],Table3[kapp],"")</f>
        <v>8988.1774343278394</v>
      </c>
      <c r="F1990">
        <f>Table5[[#This Row],[kapp]]-Table5[[#This Row],[old]]</f>
        <v>2183.5311002401613</v>
      </c>
      <c r="G1990" t="str" cm="1">
        <f t="array" ref="G1990">IF(ROWS(_xlfn._xlws.FILTER(Table5[r],Table5[enz]=Table5[[#This Row],[enz]]))&gt;1,"many","1")</f>
        <v>many</v>
      </c>
      <c r="H1990" t="str" cm="1">
        <f t="array" ref="H1990">IF(ROWS(_xlfn._xlws.FILTER(Table5[r],Table5[rxn-no-enz]=Table5[[#This Row],[rxn-no-enz]]))&gt;1,"many","1")</f>
        <v>1</v>
      </c>
      <c r="I1990" t="str">
        <f>_xlfn.XLOOKUP(SUBSTITUTE(Table5[[#This Row],[r]],"'",""),Table6[rxn],Table6[rxn],"no")</f>
        <v>no</v>
      </c>
      <c r="J1990" t="str" cm="1">
        <f t="array" ref="J1990">_xlfn.XLOOKUP(Table5[[#This Row],[r]],"'"&amp;Table6[rxn]&amp;"'",Table6[expected kapp],"")</f>
        <v/>
      </c>
      <c r="L1990" t="s">
        <v>10326</v>
      </c>
      <c r="M1990">
        <v>8988.1774343278394</v>
      </c>
      <c r="AE1990" s="1" t="s">
        <v>12411</v>
      </c>
      <c r="AF1990" s="1" t="s">
        <v>2778</v>
      </c>
      <c r="AG1990" s="9">
        <v>1.1285132799999999E-10</v>
      </c>
      <c r="AH1990" s="1" t="str">
        <f>_xlfn.TEXTAFTER(Table9[[#This Row],[rxn]],"-",-1)</f>
        <v>rt2835</v>
      </c>
      <c r="AI1990" s="1" t="e">
        <f>_xlfn.TEXTAFTER(_xlfn.TEXTBEFORE(Table9[[#This Row],[rxn]],"-"&amp;Table9[[#This Row],[enz]]),"RXN-")</f>
        <v>#N/A</v>
      </c>
      <c r="AJ1990" s="1" t="e">
        <f>_xlfn.TEXTBEFORE(Table9[[#This Row],[rxn]],"_",-1)</f>
        <v>#N/A</v>
      </c>
    </row>
    <row r="1991" spans="1:36" ht="17" hidden="1" x14ac:dyDescent="0.25">
      <c r="A1991" t="s">
        <v>10530</v>
      </c>
      <c r="B1991" t="str">
        <f>_xlfn.TEXTAFTER(Table5[[#This Row],[r]],"-",-1)</f>
        <v>rt7908_m'</v>
      </c>
      <c r="C1991" t="str">
        <f>_xlfn.TEXTAFTER(_xlfn.TEXTBEFORE(Table5[[#This Row],[r]],"-"&amp;Table5[[#This Row],[enz]]),"'RXN-")</f>
        <v>PUNP3_m_FWD</v>
      </c>
      <c r="D1991">
        <v>11171.708534568001</v>
      </c>
      <c r="E1991">
        <f>_xlfn.XLOOKUP(Table5[[#This Row],[r]],Table3[r],Table3[kapp],"")</f>
        <v>8988.1774343278394</v>
      </c>
      <c r="F1991">
        <f>Table5[[#This Row],[kapp]]-Table5[[#This Row],[old]]</f>
        <v>2183.5311002401613</v>
      </c>
      <c r="G1991" t="str" cm="1">
        <f t="array" ref="G1991">IF(ROWS(_xlfn._xlws.FILTER(Table5[r],Table5[enz]=Table5[[#This Row],[enz]]))&gt;1,"many","1")</f>
        <v>many</v>
      </c>
      <c r="H1991" t="str" cm="1">
        <f t="array" ref="H1991">IF(ROWS(_xlfn._xlws.FILTER(Table5[r],Table5[rxn-no-enz]=Table5[[#This Row],[rxn-no-enz]]))&gt;1,"many","1")</f>
        <v>1</v>
      </c>
      <c r="I1991" t="str">
        <f>_xlfn.XLOOKUP(SUBSTITUTE(Table5[[#This Row],[r]],"'",""),Table6[rxn],Table6[rxn],"no")</f>
        <v>no</v>
      </c>
      <c r="J1991" t="str" cm="1">
        <f t="array" ref="J1991">_xlfn.XLOOKUP(Table5[[#This Row],[r]],"'"&amp;Table6[rxn]&amp;"'",Table6[expected kapp],"")</f>
        <v/>
      </c>
      <c r="L1991" t="s">
        <v>10327</v>
      </c>
      <c r="M1991">
        <v>8988.1774343278394</v>
      </c>
      <c r="AE1991" s="1" t="s">
        <v>12412</v>
      </c>
      <c r="AF1991" s="1" t="s">
        <v>2778</v>
      </c>
      <c r="AG1991" s="9">
        <v>6.1925944999999901E-11</v>
      </c>
      <c r="AH1991" s="1" t="str">
        <f>_xlfn.TEXTAFTER(Table9[[#This Row],[rxn]],"-",-1)</f>
        <v>rt2839</v>
      </c>
      <c r="AI1991" s="1" t="e">
        <f>_xlfn.TEXTAFTER(_xlfn.TEXTBEFORE(Table9[[#This Row],[rxn]],"-"&amp;Table9[[#This Row],[enz]]),"RXN-")</f>
        <v>#N/A</v>
      </c>
      <c r="AJ1991" s="1" t="e">
        <f>_xlfn.TEXTBEFORE(Table9[[#This Row],[rxn]],"_",-1)</f>
        <v>#N/A</v>
      </c>
    </row>
    <row r="1992" spans="1:36" ht="17" hidden="1" x14ac:dyDescent="0.25">
      <c r="A1992" t="s">
        <v>10531</v>
      </c>
      <c r="B1992" t="str">
        <f>_xlfn.TEXTAFTER(Table5[[#This Row],[r]],"-",-1)</f>
        <v>rt7908_m'</v>
      </c>
      <c r="C1992" t="str">
        <f>_xlfn.TEXTAFTER(_xlfn.TEXTBEFORE(Table5[[#This Row],[r]],"-"&amp;Table5[[#This Row],[enz]]),"'RXN-")</f>
        <v>PUNP3_m_REV</v>
      </c>
      <c r="D1992">
        <v>11171.708534568001</v>
      </c>
      <c r="E1992">
        <f>_xlfn.XLOOKUP(Table5[[#This Row],[r]],Table3[r],Table3[kapp],"")</f>
        <v>8988.1774343278394</v>
      </c>
      <c r="F1992">
        <f>Table5[[#This Row],[kapp]]-Table5[[#This Row],[old]]</f>
        <v>2183.5311002401613</v>
      </c>
      <c r="G1992" t="str" cm="1">
        <f t="array" ref="G1992">IF(ROWS(_xlfn._xlws.FILTER(Table5[r],Table5[enz]=Table5[[#This Row],[enz]]))&gt;1,"many","1")</f>
        <v>many</v>
      </c>
      <c r="H1992" t="str" cm="1">
        <f t="array" ref="H1992">IF(ROWS(_xlfn._xlws.FILTER(Table5[r],Table5[rxn-no-enz]=Table5[[#This Row],[rxn-no-enz]]))&gt;1,"many","1")</f>
        <v>1</v>
      </c>
      <c r="I1992" t="str">
        <f>_xlfn.XLOOKUP(SUBSTITUTE(Table5[[#This Row],[r]],"'",""),Table6[rxn],Table6[rxn],"no")</f>
        <v>no</v>
      </c>
      <c r="J1992" t="str" cm="1">
        <f t="array" ref="J1992">_xlfn.XLOOKUP(Table5[[#This Row],[r]],"'"&amp;Table6[rxn]&amp;"'",Table6[expected kapp],"")</f>
        <v/>
      </c>
      <c r="L1992" t="s">
        <v>8526</v>
      </c>
      <c r="M1992">
        <v>6656.6892264724702</v>
      </c>
      <c r="AE1992" s="1" t="s">
        <v>12413</v>
      </c>
      <c r="AF1992" s="1" t="s">
        <v>2778</v>
      </c>
      <c r="AG1992" s="9">
        <v>2.2433344999999999E-11</v>
      </c>
      <c r="AH1992" s="1" t="str">
        <f>_xlfn.TEXTAFTER(Table9[[#This Row],[rxn]],"-",-1)</f>
        <v>rt2849</v>
      </c>
      <c r="AI1992" s="1" t="e">
        <f>_xlfn.TEXTAFTER(_xlfn.TEXTBEFORE(Table9[[#This Row],[rxn]],"-"&amp;Table9[[#This Row],[enz]]),"RXN-")</f>
        <v>#N/A</v>
      </c>
      <c r="AJ1992" s="1" t="e">
        <f>_xlfn.TEXTBEFORE(Table9[[#This Row],[rxn]],"_",-1)</f>
        <v>#N/A</v>
      </c>
    </row>
    <row r="1993" spans="1:36" ht="17" hidden="1" x14ac:dyDescent="0.25">
      <c r="A1993" t="s">
        <v>10532</v>
      </c>
      <c r="B1993" t="str">
        <f>_xlfn.TEXTAFTER(Table5[[#This Row],[r]],"-",-1)</f>
        <v>rt7908_c'</v>
      </c>
      <c r="C1993" t="str">
        <f>_xlfn.TEXTAFTER(_xlfn.TEXTBEFORE(Table5[[#This Row],[r]],"-"&amp;Table5[[#This Row],[enz]]),"'RXN-")</f>
        <v>PUNP5_c_FWD</v>
      </c>
      <c r="D1993">
        <v>11171.708534568001</v>
      </c>
      <c r="E1993">
        <f>_xlfn.XLOOKUP(Table5[[#This Row],[r]],Table3[r],Table3[kapp],"")</f>
        <v>8988.1774343278394</v>
      </c>
      <c r="F1993">
        <f>Table5[[#This Row],[kapp]]-Table5[[#This Row],[old]]</f>
        <v>2183.5311002401613</v>
      </c>
      <c r="G1993" t="str" cm="1">
        <f t="array" ref="G1993">IF(ROWS(_xlfn._xlws.FILTER(Table5[r],Table5[enz]=Table5[[#This Row],[enz]]))&gt;1,"many","1")</f>
        <v>many</v>
      </c>
      <c r="H1993" t="str" cm="1">
        <f t="array" ref="H1993">IF(ROWS(_xlfn._xlws.FILTER(Table5[r],Table5[rxn-no-enz]=Table5[[#This Row],[rxn-no-enz]]))&gt;1,"many","1")</f>
        <v>1</v>
      </c>
      <c r="I1993" t="str">
        <f>_xlfn.XLOOKUP(SUBSTITUTE(Table5[[#This Row],[r]],"'",""),Table6[rxn],Table6[rxn],"no")</f>
        <v>no</v>
      </c>
      <c r="J1993" t="str" cm="1">
        <f t="array" ref="J1993">_xlfn.XLOOKUP(Table5[[#This Row],[r]],"'"&amp;Table6[rxn]&amp;"'",Table6[expected kapp],"")</f>
        <v/>
      </c>
      <c r="L1993" t="s">
        <v>10328</v>
      </c>
      <c r="M1993">
        <v>8988.1774343278394</v>
      </c>
      <c r="AE1993" s="1" t="s">
        <v>12414</v>
      </c>
      <c r="AF1993" s="1" t="s">
        <v>2778</v>
      </c>
      <c r="AG1993" s="9">
        <v>6.4787749000000003E-11</v>
      </c>
      <c r="AH1993" s="1" t="str">
        <f>_xlfn.TEXTAFTER(Table9[[#This Row],[rxn]],"-",-1)</f>
        <v>rt2880</v>
      </c>
      <c r="AI1993" s="1" t="e">
        <f>_xlfn.TEXTAFTER(_xlfn.TEXTBEFORE(Table9[[#This Row],[rxn]],"-"&amp;Table9[[#This Row],[enz]]),"RXN-")</f>
        <v>#N/A</v>
      </c>
      <c r="AJ1993" s="1" t="e">
        <f>_xlfn.TEXTBEFORE(Table9[[#This Row],[rxn]],"_",-1)</f>
        <v>#N/A</v>
      </c>
    </row>
    <row r="1994" spans="1:36" ht="17" hidden="1" x14ac:dyDescent="0.25">
      <c r="A1994" t="s">
        <v>10533</v>
      </c>
      <c r="B1994" t="str">
        <f>_xlfn.TEXTAFTER(Table5[[#This Row],[r]],"-",-1)</f>
        <v>rt7908_c'</v>
      </c>
      <c r="C1994" t="str">
        <f>_xlfn.TEXTAFTER(_xlfn.TEXTBEFORE(Table5[[#This Row],[r]],"-"&amp;Table5[[#This Row],[enz]]),"'RXN-")</f>
        <v>PUNP5_c_REV</v>
      </c>
      <c r="D1994">
        <v>11171.708534568001</v>
      </c>
      <c r="E1994">
        <f>_xlfn.XLOOKUP(Table5[[#This Row],[r]],Table3[r],Table3[kapp],"")</f>
        <v>8988.1774343278394</v>
      </c>
      <c r="F1994">
        <f>Table5[[#This Row],[kapp]]-Table5[[#This Row],[old]]</f>
        <v>2183.5311002401613</v>
      </c>
      <c r="G1994" t="str" cm="1">
        <f t="array" ref="G1994">IF(ROWS(_xlfn._xlws.FILTER(Table5[r],Table5[enz]=Table5[[#This Row],[enz]]))&gt;1,"many","1")</f>
        <v>many</v>
      </c>
      <c r="H1994" t="str" cm="1">
        <f t="array" ref="H1994">IF(ROWS(_xlfn._xlws.FILTER(Table5[r],Table5[rxn-no-enz]=Table5[[#This Row],[rxn-no-enz]]))&gt;1,"many","1")</f>
        <v>1</v>
      </c>
      <c r="I1994" t="str">
        <f>_xlfn.XLOOKUP(SUBSTITUTE(Table5[[#This Row],[r]],"'",""),Table6[rxn],Table6[rxn],"no")</f>
        <v>no</v>
      </c>
      <c r="J1994" t="str" cm="1">
        <f t="array" ref="J1994">_xlfn.XLOOKUP(Table5[[#This Row],[r]],"'"&amp;Table6[rxn]&amp;"'",Table6[expected kapp],"")</f>
        <v/>
      </c>
      <c r="L1994" t="s">
        <v>10329</v>
      </c>
      <c r="M1994">
        <v>8988.1774343278394</v>
      </c>
      <c r="AE1994" s="1" t="s">
        <v>12415</v>
      </c>
      <c r="AF1994" s="1" t="s">
        <v>2778</v>
      </c>
      <c r="AG1994" s="9">
        <v>2.5668789999999999E-12</v>
      </c>
      <c r="AH1994" s="1" t="str">
        <f>_xlfn.TEXTAFTER(Table9[[#This Row],[rxn]],"-",-1)</f>
        <v>rt2898</v>
      </c>
      <c r="AI1994" s="1" t="e">
        <f>_xlfn.TEXTAFTER(_xlfn.TEXTBEFORE(Table9[[#This Row],[rxn]],"-"&amp;Table9[[#This Row],[enz]]),"RXN-")</f>
        <v>#N/A</v>
      </c>
      <c r="AJ1994" s="1" t="e">
        <f>_xlfn.TEXTBEFORE(Table9[[#This Row],[rxn]],"_",-1)</f>
        <v>#N/A</v>
      </c>
    </row>
    <row r="1995" spans="1:36" ht="17" hidden="1" x14ac:dyDescent="0.25">
      <c r="A1995" t="s">
        <v>10534</v>
      </c>
      <c r="B1995" t="str">
        <f>_xlfn.TEXTAFTER(Table5[[#This Row],[r]],"-",-1)</f>
        <v>rt2312'</v>
      </c>
      <c r="C1995" t="str">
        <f>_xlfn.TEXTAFTER(_xlfn.TEXTBEFORE(Table5[[#This Row],[r]],"-"&amp;Table5[[#This Row],[enz]]),"'RXN-")</f>
        <v>PYAM5PO_c_FWD</v>
      </c>
      <c r="D1995">
        <v>11171.708534568001</v>
      </c>
      <c r="E1995">
        <f>_xlfn.XLOOKUP(Table5[[#This Row],[r]],Table3[r],Table3[kapp],"")</f>
        <v>8988.1774343278394</v>
      </c>
      <c r="F1995">
        <f>Table5[[#This Row],[kapp]]-Table5[[#This Row],[old]]</f>
        <v>2183.5311002401613</v>
      </c>
      <c r="G1995" t="str" cm="1">
        <f t="array" ref="G1995">IF(ROWS(_xlfn._xlws.FILTER(Table5[r],Table5[enz]=Table5[[#This Row],[enz]]))&gt;1,"many","1")</f>
        <v>many</v>
      </c>
      <c r="H1995" t="str" cm="1">
        <f t="array" ref="H1995">IF(ROWS(_xlfn._xlws.FILTER(Table5[r],Table5[rxn-no-enz]=Table5[[#This Row],[rxn-no-enz]]))&gt;1,"many","1")</f>
        <v>1</v>
      </c>
      <c r="I1995" t="str">
        <f>_xlfn.XLOOKUP(SUBSTITUTE(Table5[[#This Row],[r]],"'",""),Table6[rxn],Table6[rxn],"no")</f>
        <v>no</v>
      </c>
      <c r="J1995" t="str" cm="1">
        <f t="array" ref="J1995">_xlfn.XLOOKUP(Table5[[#This Row],[r]],"'"&amp;Table6[rxn]&amp;"'",Table6[expected kapp],"")</f>
        <v/>
      </c>
      <c r="L1995" t="s">
        <v>10330</v>
      </c>
      <c r="M1995">
        <v>8988.1774343278394</v>
      </c>
      <c r="AE1995" s="1" t="s">
        <v>12416</v>
      </c>
      <c r="AF1995" s="1" t="s">
        <v>2778</v>
      </c>
      <c r="AG1995" s="9">
        <v>2.675926E-12</v>
      </c>
      <c r="AH1995" s="1" t="str">
        <f>_xlfn.TEXTAFTER(Table9[[#This Row],[rxn]],"-",-1)</f>
        <v>rt2901</v>
      </c>
      <c r="AI1995" s="1" t="e">
        <f>_xlfn.TEXTAFTER(_xlfn.TEXTBEFORE(Table9[[#This Row],[rxn]],"-"&amp;Table9[[#This Row],[enz]]),"RXN-")</f>
        <v>#N/A</v>
      </c>
      <c r="AJ1995" s="1" t="e">
        <f>_xlfn.TEXTBEFORE(Table9[[#This Row],[rxn]],"_",-1)</f>
        <v>#N/A</v>
      </c>
    </row>
    <row r="1996" spans="1:36" ht="17" hidden="1" x14ac:dyDescent="0.25">
      <c r="A1996" t="s">
        <v>10535</v>
      </c>
      <c r="B1996" t="str">
        <f>_xlfn.TEXTAFTER(Table5[[#This Row],[r]],"-",-1)</f>
        <v>rt6177'</v>
      </c>
      <c r="C1996" t="str">
        <f>_xlfn.TEXTAFTER(_xlfn.TEXTBEFORE(Table5[[#This Row],[r]],"-"&amp;Table5[[#This Row],[enz]]),"'RXN-")</f>
        <v>PYDAMK_c_FWD</v>
      </c>
      <c r="D1996">
        <v>11171.708534568001</v>
      </c>
      <c r="E1996">
        <f>_xlfn.XLOOKUP(Table5[[#This Row],[r]],Table3[r],Table3[kapp],"")</f>
        <v>8988.1774343278394</v>
      </c>
      <c r="F1996">
        <f>Table5[[#This Row],[kapp]]-Table5[[#This Row],[old]]</f>
        <v>2183.5311002401613</v>
      </c>
      <c r="G1996" t="str" cm="1">
        <f t="array" ref="G1996">IF(ROWS(_xlfn._xlws.FILTER(Table5[r],Table5[enz]=Table5[[#This Row],[enz]]))&gt;1,"many","1")</f>
        <v>many</v>
      </c>
      <c r="H1996" t="str" cm="1">
        <f t="array" ref="H1996">IF(ROWS(_xlfn._xlws.FILTER(Table5[r],Table5[rxn-no-enz]=Table5[[#This Row],[rxn-no-enz]]))&gt;1,"many","1")</f>
        <v>1</v>
      </c>
      <c r="I1996" t="str">
        <f>_xlfn.XLOOKUP(SUBSTITUTE(Table5[[#This Row],[r]],"'",""),Table6[rxn],Table6[rxn],"no")</f>
        <v>no</v>
      </c>
      <c r="J1996" t="str" cm="1">
        <f t="array" ref="J1996">_xlfn.XLOOKUP(Table5[[#This Row],[r]],"'"&amp;Table6[rxn]&amp;"'",Table6[expected kapp],"")</f>
        <v/>
      </c>
      <c r="L1996" t="s">
        <v>8527</v>
      </c>
      <c r="M1996">
        <v>94980.108515544503</v>
      </c>
      <c r="AE1996" s="1" t="s">
        <v>12417</v>
      </c>
      <c r="AF1996" s="1" t="s">
        <v>2778</v>
      </c>
      <c r="AG1996" s="9">
        <v>1.5939903000000001E-11</v>
      </c>
      <c r="AH1996" s="1" t="str">
        <f>_xlfn.TEXTAFTER(Table9[[#This Row],[rxn]],"-",-1)</f>
        <v>rt2904</v>
      </c>
      <c r="AI1996" s="1" t="e">
        <f>_xlfn.TEXTAFTER(_xlfn.TEXTBEFORE(Table9[[#This Row],[rxn]],"-"&amp;Table9[[#This Row],[enz]]),"RXN-")</f>
        <v>#N/A</v>
      </c>
      <c r="AJ1996" s="1" t="e">
        <f>_xlfn.TEXTBEFORE(Table9[[#This Row],[rxn]],"_",-1)</f>
        <v>#N/A</v>
      </c>
    </row>
    <row r="1997" spans="1:36" ht="17" hidden="1" x14ac:dyDescent="0.25">
      <c r="A1997" t="s">
        <v>10536</v>
      </c>
      <c r="B1997" t="str">
        <f>_xlfn.TEXTAFTER(Table5[[#This Row],[r]],"-",-1)</f>
        <v>rt6177'</v>
      </c>
      <c r="C1997" t="str">
        <f>_xlfn.TEXTAFTER(_xlfn.TEXTBEFORE(Table5[[#This Row],[r]],"-"&amp;Table5[[#This Row],[enz]]),"'RXN-")</f>
        <v>PYDXK_c_FWD</v>
      </c>
      <c r="D1997">
        <v>11171.708534568001</v>
      </c>
      <c r="E1997">
        <f>_xlfn.XLOOKUP(Table5[[#This Row],[r]],Table3[r],Table3[kapp],"")</f>
        <v>8988.1774343278394</v>
      </c>
      <c r="F1997">
        <f>Table5[[#This Row],[kapp]]-Table5[[#This Row],[old]]</f>
        <v>2183.5311002401613</v>
      </c>
      <c r="G1997" t="str" cm="1">
        <f t="array" ref="G1997">IF(ROWS(_xlfn._xlws.FILTER(Table5[r],Table5[enz]=Table5[[#This Row],[enz]]))&gt;1,"many","1")</f>
        <v>many</v>
      </c>
      <c r="H1997" t="str" cm="1">
        <f t="array" ref="H1997">IF(ROWS(_xlfn._xlws.FILTER(Table5[r],Table5[rxn-no-enz]=Table5[[#This Row],[rxn-no-enz]]))&gt;1,"many","1")</f>
        <v>1</v>
      </c>
      <c r="I1997" t="str">
        <f>_xlfn.XLOOKUP(SUBSTITUTE(Table5[[#This Row],[r]],"'",""),Table6[rxn],Table6[rxn],"no")</f>
        <v>no</v>
      </c>
      <c r="J1997" t="str" cm="1">
        <f t="array" ref="J1997">_xlfn.XLOOKUP(Table5[[#This Row],[r]],"'"&amp;Table6[rxn]&amp;"'",Table6[expected kapp],"")</f>
        <v/>
      </c>
      <c r="L1997" t="s">
        <v>10331</v>
      </c>
      <c r="M1997">
        <v>8988.1774343278394</v>
      </c>
      <c r="AE1997" s="1" t="s">
        <v>12418</v>
      </c>
      <c r="AF1997" s="1" t="s">
        <v>2778</v>
      </c>
      <c r="AG1997" s="9">
        <v>4.57610744E-10</v>
      </c>
      <c r="AH1997" s="1" t="str">
        <f>_xlfn.TEXTAFTER(Table9[[#This Row],[rxn]],"-",-1)</f>
        <v>rt2922_c</v>
      </c>
      <c r="AI1997" s="1" t="e">
        <f>_xlfn.TEXTAFTER(_xlfn.TEXTBEFORE(Table9[[#This Row],[rxn]],"-"&amp;Table9[[#This Row],[enz]]),"RXN-")</f>
        <v>#N/A</v>
      </c>
      <c r="AJ1997" s="1" t="str">
        <f>_xlfn.TEXTBEFORE(Table9[[#This Row],[rxn]],"_",-1)</f>
        <v>PROWASTE-rt2922</v>
      </c>
    </row>
    <row r="1998" spans="1:36" ht="17" hidden="1" x14ac:dyDescent="0.25">
      <c r="A1998" t="s">
        <v>10537</v>
      </c>
      <c r="B1998" t="str">
        <f>_xlfn.TEXTAFTER(Table5[[#This Row],[r]],"-",-1)</f>
        <v>rt6177'</v>
      </c>
      <c r="C1998" t="str">
        <f>_xlfn.TEXTAFTER(_xlfn.TEXTBEFORE(Table5[[#This Row],[r]],"-"&amp;Table5[[#This Row],[enz]]),"'RXN-")</f>
        <v>PYDXNK_c_FWD</v>
      </c>
      <c r="D1998">
        <v>11171.708534568001</v>
      </c>
      <c r="E1998">
        <f>_xlfn.XLOOKUP(Table5[[#This Row],[r]],Table3[r],Table3[kapp],"")</f>
        <v>8988.1774343278394</v>
      </c>
      <c r="F1998">
        <f>Table5[[#This Row],[kapp]]-Table5[[#This Row],[old]]</f>
        <v>2183.5311002401613</v>
      </c>
      <c r="G1998" t="str" cm="1">
        <f t="array" ref="G1998">IF(ROWS(_xlfn._xlws.FILTER(Table5[r],Table5[enz]=Table5[[#This Row],[enz]]))&gt;1,"many","1")</f>
        <v>many</v>
      </c>
      <c r="H1998" t="str" cm="1">
        <f t="array" ref="H1998">IF(ROWS(_xlfn._xlws.FILTER(Table5[r],Table5[rxn-no-enz]=Table5[[#This Row],[rxn-no-enz]]))&gt;1,"many","1")</f>
        <v>1</v>
      </c>
      <c r="I1998" t="str">
        <f>_xlfn.XLOOKUP(SUBSTITUTE(Table5[[#This Row],[r]],"'",""),Table6[rxn],Table6[rxn],"no")</f>
        <v>no</v>
      </c>
      <c r="J1998" t="str" cm="1">
        <f t="array" ref="J1998">_xlfn.XLOOKUP(Table5[[#This Row],[r]],"'"&amp;Table6[rxn]&amp;"'",Table6[expected kapp],"")</f>
        <v/>
      </c>
      <c r="L1998" t="s">
        <v>10332</v>
      </c>
      <c r="M1998">
        <v>8988.1774343278394</v>
      </c>
      <c r="AE1998" s="1" t="s">
        <v>12419</v>
      </c>
      <c r="AF1998" s="1" t="s">
        <v>2778</v>
      </c>
      <c r="AG1998" s="9">
        <v>1.9429250679999999E-9</v>
      </c>
      <c r="AH1998" s="1" t="str">
        <f>_xlfn.TEXTAFTER(Table9[[#This Row],[rxn]],"-",-1)</f>
        <v>rt2949</v>
      </c>
      <c r="AI1998" s="1" t="e">
        <f>_xlfn.TEXTAFTER(_xlfn.TEXTBEFORE(Table9[[#This Row],[rxn]],"-"&amp;Table9[[#This Row],[enz]]),"RXN-")</f>
        <v>#N/A</v>
      </c>
      <c r="AJ1998" s="1" t="e">
        <f>_xlfn.TEXTBEFORE(Table9[[#This Row],[rxn]],"_",-1)</f>
        <v>#N/A</v>
      </c>
    </row>
    <row r="1999" spans="1:36" ht="17" hidden="1" x14ac:dyDescent="0.25">
      <c r="A1999" t="s">
        <v>10538</v>
      </c>
      <c r="B1999" t="str">
        <f>_xlfn.TEXTAFTER(Table5[[#This Row],[r]],"-",-1)</f>
        <v>rt2312'</v>
      </c>
      <c r="C1999" t="str">
        <f>_xlfn.TEXTAFTER(_xlfn.TEXTBEFORE(Table5[[#This Row],[r]],"-"&amp;Table5[[#This Row],[enz]]),"'RXN-")</f>
        <v>PYDXNO_c_FWD</v>
      </c>
      <c r="D1999">
        <v>11171.708534568001</v>
      </c>
      <c r="E1999">
        <f>_xlfn.XLOOKUP(Table5[[#This Row],[r]],Table3[r],Table3[kapp],"")</f>
        <v>8988.1774343278394</v>
      </c>
      <c r="F1999">
        <f>Table5[[#This Row],[kapp]]-Table5[[#This Row],[old]]</f>
        <v>2183.5311002401613</v>
      </c>
      <c r="G1999" t="str" cm="1">
        <f t="array" ref="G1999">IF(ROWS(_xlfn._xlws.FILTER(Table5[r],Table5[enz]=Table5[[#This Row],[enz]]))&gt;1,"many","1")</f>
        <v>many</v>
      </c>
      <c r="H1999" t="str" cm="1">
        <f t="array" ref="H1999">IF(ROWS(_xlfn._xlws.FILTER(Table5[r],Table5[rxn-no-enz]=Table5[[#This Row],[rxn-no-enz]]))&gt;1,"many","1")</f>
        <v>1</v>
      </c>
      <c r="I1999" t="str">
        <f>_xlfn.XLOOKUP(SUBSTITUTE(Table5[[#This Row],[r]],"'",""),Table6[rxn],Table6[rxn],"no")</f>
        <v>no</v>
      </c>
      <c r="J1999" t="str" cm="1">
        <f t="array" ref="J1999">_xlfn.XLOOKUP(Table5[[#This Row],[r]],"'"&amp;Table6[rxn]&amp;"'",Table6[expected kapp],"")</f>
        <v/>
      </c>
      <c r="L1999" t="s">
        <v>8528</v>
      </c>
      <c r="M1999">
        <v>22536.392913182801</v>
      </c>
      <c r="AE1999" s="1" t="s">
        <v>12420</v>
      </c>
      <c r="AF1999" s="1" t="s">
        <v>2778</v>
      </c>
      <c r="AG1999" s="9">
        <v>4.6615715910000001E-9</v>
      </c>
      <c r="AH1999" s="1" t="str">
        <f>_xlfn.TEXTAFTER(Table9[[#This Row],[rxn]],"-",-1)</f>
        <v>rt2960</v>
      </c>
      <c r="AI1999" s="1" t="e">
        <f>_xlfn.TEXTAFTER(_xlfn.TEXTBEFORE(Table9[[#This Row],[rxn]],"-"&amp;Table9[[#This Row],[enz]]),"RXN-")</f>
        <v>#N/A</v>
      </c>
      <c r="AJ1999" s="1" t="e">
        <f>_xlfn.TEXTBEFORE(Table9[[#This Row],[rxn]],"_",-1)</f>
        <v>#N/A</v>
      </c>
    </row>
    <row r="2000" spans="1:36" ht="17" hidden="1" x14ac:dyDescent="0.25">
      <c r="A2000" t="s">
        <v>10539</v>
      </c>
      <c r="B2000" t="str">
        <f>_xlfn.TEXTAFTER(Table5[[#This Row],[r]],"-",-1)</f>
        <v>rt3182'</v>
      </c>
      <c r="C2000" t="str">
        <f>_xlfn.TEXTAFTER(_xlfn.TEXTBEFORE(Table5[[#This Row],[r]],"-"&amp;Table5[[#This Row],[enz]]),"'RXN-")</f>
        <v>PYDXNOR_c_FWD</v>
      </c>
      <c r="D2000">
        <v>11171.708534568001</v>
      </c>
      <c r="E2000">
        <f>_xlfn.XLOOKUP(Table5[[#This Row],[r]],Table3[r],Table3[kapp],"")</f>
        <v>8988.1774343278394</v>
      </c>
      <c r="F2000">
        <f>Table5[[#This Row],[kapp]]-Table5[[#This Row],[old]]</f>
        <v>2183.5311002401613</v>
      </c>
      <c r="G2000" t="str" cm="1">
        <f t="array" ref="G2000">IF(ROWS(_xlfn._xlws.FILTER(Table5[r],Table5[enz]=Table5[[#This Row],[enz]]))&gt;1,"many","1")</f>
        <v>many</v>
      </c>
      <c r="H2000" t="str" cm="1">
        <f t="array" ref="H2000">IF(ROWS(_xlfn._xlws.FILTER(Table5[r],Table5[rxn-no-enz]=Table5[[#This Row],[rxn-no-enz]]))&gt;1,"many","1")</f>
        <v>many</v>
      </c>
      <c r="I2000" t="str">
        <f>_xlfn.XLOOKUP(SUBSTITUTE(Table5[[#This Row],[r]],"'",""),Table6[rxn],Table6[rxn],"no")</f>
        <v>no</v>
      </c>
      <c r="J2000" t="str" cm="1">
        <f t="array" ref="J2000">_xlfn.XLOOKUP(Table5[[#This Row],[r]],"'"&amp;Table6[rxn]&amp;"'",Table6[expected kapp],"")</f>
        <v/>
      </c>
      <c r="L2000" t="s">
        <v>10333</v>
      </c>
      <c r="M2000">
        <v>8988.1774343278394</v>
      </c>
      <c r="AE2000" s="1" t="s">
        <v>12421</v>
      </c>
      <c r="AF2000" s="1" t="s">
        <v>2778</v>
      </c>
      <c r="AG2000" s="9">
        <v>1.710857153E-9</v>
      </c>
      <c r="AH2000" s="1" t="str">
        <f>_xlfn.TEXTAFTER(Table9[[#This Row],[rxn]],"-",-1)</f>
        <v>rt2963</v>
      </c>
      <c r="AI2000" s="1" t="e">
        <f>_xlfn.TEXTAFTER(_xlfn.TEXTBEFORE(Table9[[#This Row],[rxn]],"-"&amp;Table9[[#This Row],[enz]]),"RXN-")</f>
        <v>#N/A</v>
      </c>
      <c r="AJ2000" s="1" t="e">
        <f>_xlfn.TEXTBEFORE(Table9[[#This Row],[rxn]],"_",-1)</f>
        <v>#N/A</v>
      </c>
    </row>
    <row r="2001" spans="1:36" ht="17" hidden="1" x14ac:dyDescent="0.25">
      <c r="A2001" t="s">
        <v>10540</v>
      </c>
      <c r="B2001" t="str">
        <f>_xlfn.TEXTAFTER(Table5[[#This Row],[r]],"-",-1)</f>
        <v>rt3182'</v>
      </c>
      <c r="C2001" t="str">
        <f>_xlfn.TEXTAFTER(_xlfn.TEXTBEFORE(Table5[[#This Row],[r]],"-"&amp;Table5[[#This Row],[enz]]),"'RXN-")</f>
        <v>PYDXNOR_c_REV</v>
      </c>
      <c r="D2001">
        <v>11171.708534568001</v>
      </c>
      <c r="E2001">
        <f>_xlfn.XLOOKUP(Table5[[#This Row],[r]],Table3[r],Table3[kapp],"")</f>
        <v>8988.1774343278394</v>
      </c>
      <c r="F2001">
        <f>Table5[[#This Row],[kapp]]-Table5[[#This Row],[old]]</f>
        <v>2183.5311002401613</v>
      </c>
      <c r="G2001" t="str" cm="1">
        <f t="array" ref="G2001">IF(ROWS(_xlfn._xlws.FILTER(Table5[r],Table5[enz]=Table5[[#This Row],[enz]]))&gt;1,"many","1")</f>
        <v>many</v>
      </c>
      <c r="H2001" t="str" cm="1">
        <f t="array" ref="H2001">IF(ROWS(_xlfn._xlws.FILTER(Table5[r],Table5[rxn-no-enz]=Table5[[#This Row],[rxn-no-enz]]))&gt;1,"many","1")</f>
        <v>many</v>
      </c>
      <c r="I2001" t="str">
        <f>_xlfn.XLOOKUP(SUBSTITUTE(Table5[[#This Row],[r]],"'",""),Table6[rxn],Table6[rxn],"no")</f>
        <v>no</v>
      </c>
      <c r="J2001" t="str" cm="1">
        <f t="array" ref="J2001">_xlfn.XLOOKUP(Table5[[#This Row],[r]],"'"&amp;Table6[rxn]&amp;"'",Table6[expected kapp],"")</f>
        <v/>
      </c>
      <c r="L2001" t="s">
        <v>10334</v>
      </c>
      <c r="M2001">
        <v>8988.1774343278394</v>
      </c>
      <c r="AE2001" s="1" t="s">
        <v>12422</v>
      </c>
      <c r="AF2001" s="1" t="s">
        <v>2778</v>
      </c>
      <c r="AG2001" s="9">
        <v>5.9804983999999998E-11</v>
      </c>
      <c r="AH2001" s="1" t="str">
        <f>_xlfn.TEXTAFTER(Table9[[#This Row],[rxn]],"-",-1)</f>
        <v>rt2964</v>
      </c>
      <c r="AI2001" s="1" t="e">
        <f>_xlfn.TEXTAFTER(_xlfn.TEXTBEFORE(Table9[[#This Row],[rxn]],"-"&amp;Table9[[#This Row],[enz]]),"RXN-")</f>
        <v>#N/A</v>
      </c>
      <c r="AJ2001" s="1" t="e">
        <f>_xlfn.TEXTBEFORE(Table9[[#This Row],[rxn]],"_",-1)</f>
        <v>#N/A</v>
      </c>
    </row>
    <row r="2002" spans="1:36" ht="17" hidden="1" x14ac:dyDescent="0.25">
      <c r="A2002" t="s">
        <v>10541</v>
      </c>
      <c r="B2002" t="str">
        <f>_xlfn.TEXTAFTER(Table5[[#This Row],[r]],"-",-1)</f>
        <v>rt6001'</v>
      </c>
      <c r="C2002" t="str">
        <f>_xlfn.TEXTAFTER(_xlfn.TEXTBEFORE(Table5[[#This Row],[r]],"-"&amp;Table5[[#This Row],[enz]]),"'RXN-")</f>
        <v>PYDXNOR_c_FWD</v>
      </c>
      <c r="D2002">
        <v>11171.708534568001</v>
      </c>
      <c r="E2002">
        <f>_xlfn.XLOOKUP(Table5[[#This Row],[r]],Table3[r],Table3[kapp],"")</f>
        <v>8988.1774343278394</v>
      </c>
      <c r="F2002">
        <f>Table5[[#This Row],[kapp]]-Table5[[#This Row],[old]]</f>
        <v>2183.5311002401613</v>
      </c>
      <c r="G2002" t="str" cm="1">
        <f t="array" ref="G2002">IF(ROWS(_xlfn._xlws.FILTER(Table5[r],Table5[enz]=Table5[[#This Row],[enz]]))&gt;1,"many","1")</f>
        <v>many</v>
      </c>
      <c r="H2002" t="str" cm="1">
        <f t="array" ref="H2002">IF(ROWS(_xlfn._xlws.FILTER(Table5[r],Table5[rxn-no-enz]=Table5[[#This Row],[rxn-no-enz]]))&gt;1,"many","1")</f>
        <v>many</v>
      </c>
      <c r="I2002" t="str">
        <f>_xlfn.XLOOKUP(SUBSTITUTE(Table5[[#This Row],[r]],"'",""),Table6[rxn],Table6[rxn],"no")</f>
        <v>no</v>
      </c>
      <c r="J2002" t="str" cm="1">
        <f t="array" ref="J2002">_xlfn.XLOOKUP(Table5[[#This Row],[r]],"'"&amp;Table6[rxn]&amp;"'",Table6[expected kapp],"")</f>
        <v/>
      </c>
      <c r="L2002" t="s">
        <v>8253</v>
      </c>
      <c r="M2002">
        <v>8988.1774343278394</v>
      </c>
      <c r="AE2002" s="1" t="s">
        <v>12423</v>
      </c>
      <c r="AF2002" s="1" t="s">
        <v>2778</v>
      </c>
      <c r="AG2002" s="9">
        <v>1.1617519999999999E-12</v>
      </c>
      <c r="AH2002" s="1" t="str">
        <f>_xlfn.TEXTAFTER(Table9[[#This Row],[rxn]],"-",-1)</f>
        <v>rt2975</v>
      </c>
      <c r="AI2002" s="1" t="e">
        <f>_xlfn.TEXTAFTER(_xlfn.TEXTBEFORE(Table9[[#This Row],[rxn]],"-"&amp;Table9[[#This Row],[enz]]),"RXN-")</f>
        <v>#N/A</v>
      </c>
      <c r="AJ2002" s="1" t="e">
        <f>_xlfn.TEXTBEFORE(Table9[[#This Row],[rxn]],"_",-1)</f>
        <v>#N/A</v>
      </c>
    </row>
    <row r="2003" spans="1:36" ht="17" hidden="1" x14ac:dyDescent="0.25">
      <c r="A2003" t="s">
        <v>10542</v>
      </c>
      <c r="B2003" t="str">
        <f>_xlfn.TEXTAFTER(Table5[[#This Row],[r]],"-",-1)</f>
        <v>rt6001'</v>
      </c>
      <c r="C2003" t="str">
        <f>_xlfn.TEXTAFTER(_xlfn.TEXTBEFORE(Table5[[#This Row],[r]],"-"&amp;Table5[[#This Row],[enz]]),"'RXN-")</f>
        <v>PYDXNOR_c_REV</v>
      </c>
      <c r="D2003">
        <v>11171.708534568001</v>
      </c>
      <c r="E2003">
        <f>_xlfn.XLOOKUP(Table5[[#This Row],[r]],Table3[r],Table3[kapp],"")</f>
        <v>8988.1774343278394</v>
      </c>
      <c r="F2003">
        <f>Table5[[#This Row],[kapp]]-Table5[[#This Row],[old]]</f>
        <v>2183.5311002401613</v>
      </c>
      <c r="G2003" t="str" cm="1">
        <f t="array" ref="G2003">IF(ROWS(_xlfn._xlws.FILTER(Table5[r],Table5[enz]=Table5[[#This Row],[enz]]))&gt;1,"many","1")</f>
        <v>many</v>
      </c>
      <c r="H2003" t="str" cm="1">
        <f t="array" ref="H2003">IF(ROWS(_xlfn._xlws.FILTER(Table5[r],Table5[rxn-no-enz]=Table5[[#This Row],[rxn-no-enz]]))&gt;1,"many","1")</f>
        <v>many</v>
      </c>
      <c r="I2003" t="str">
        <f>_xlfn.XLOOKUP(SUBSTITUTE(Table5[[#This Row],[r]],"'",""),Table6[rxn],Table6[rxn],"no")</f>
        <v>no</v>
      </c>
      <c r="J2003" t="str" cm="1">
        <f t="array" ref="J2003">_xlfn.XLOOKUP(Table5[[#This Row],[r]],"'"&amp;Table6[rxn]&amp;"'",Table6[expected kapp],"")</f>
        <v/>
      </c>
      <c r="L2003" t="s">
        <v>10335</v>
      </c>
      <c r="M2003">
        <v>8988.1774343278394</v>
      </c>
      <c r="AE2003" s="1" t="s">
        <v>12424</v>
      </c>
      <c r="AF2003" s="1" t="s">
        <v>2778</v>
      </c>
      <c r="AG2003" s="9">
        <v>5.7275659999999997E-12</v>
      </c>
      <c r="AH2003" s="1" t="str">
        <f>_xlfn.TEXTAFTER(Table9[[#This Row],[rxn]],"-",-1)</f>
        <v>rt2983</v>
      </c>
      <c r="AI2003" s="1" t="e">
        <f>_xlfn.TEXTAFTER(_xlfn.TEXTBEFORE(Table9[[#This Row],[rxn]],"-"&amp;Table9[[#This Row],[enz]]),"RXN-")</f>
        <v>#N/A</v>
      </c>
      <c r="AJ2003" s="1" t="e">
        <f>_xlfn.TEXTBEFORE(Table9[[#This Row],[rxn]],"_",-1)</f>
        <v>#N/A</v>
      </c>
    </row>
    <row r="2004" spans="1:36" ht="17" hidden="1" x14ac:dyDescent="0.25">
      <c r="A2004" t="s">
        <v>10543</v>
      </c>
      <c r="B2004" t="str">
        <f>_xlfn.TEXTAFTER(Table5[[#This Row],[r]],"-",-1)</f>
        <v>rt2312'</v>
      </c>
      <c r="C2004" t="str">
        <f>_xlfn.TEXTAFTER(_xlfn.TEXTBEFORE(Table5[[#This Row],[r]],"-"&amp;Table5[[#This Row],[enz]]),"'RXN-")</f>
        <v>PYDXO_c_FWD</v>
      </c>
      <c r="D2004">
        <v>11171.708534568001</v>
      </c>
      <c r="E2004">
        <f>_xlfn.XLOOKUP(Table5[[#This Row],[r]],Table3[r],Table3[kapp],"")</f>
        <v>8988.1774343278394</v>
      </c>
      <c r="F2004">
        <f>Table5[[#This Row],[kapp]]-Table5[[#This Row],[old]]</f>
        <v>2183.5311002401613</v>
      </c>
      <c r="G2004" t="str" cm="1">
        <f t="array" ref="G2004">IF(ROWS(_xlfn._xlws.FILTER(Table5[r],Table5[enz]=Table5[[#This Row],[enz]]))&gt;1,"many","1")</f>
        <v>many</v>
      </c>
      <c r="H2004" t="str" cm="1">
        <f t="array" ref="H2004">IF(ROWS(_xlfn._xlws.FILTER(Table5[r],Table5[rxn-no-enz]=Table5[[#This Row],[rxn-no-enz]]))&gt;1,"many","1")</f>
        <v>1</v>
      </c>
      <c r="I2004" t="str">
        <f>_xlfn.XLOOKUP(SUBSTITUTE(Table5[[#This Row],[r]],"'",""),Table6[rxn],Table6[rxn],"no")</f>
        <v>no</v>
      </c>
      <c r="J2004" t="str" cm="1">
        <f t="array" ref="J2004">_xlfn.XLOOKUP(Table5[[#This Row],[r]],"'"&amp;Table6[rxn]&amp;"'",Table6[expected kapp],"")</f>
        <v/>
      </c>
      <c r="L2004" t="s">
        <v>8242</v>
      </c>
      <c r="M2004">
        <v>8988.1774343278394</v>
      </c>
      <c r="AE2004" s="1" t="s">
        <v>12425</v>
      </c>
      <c r="AF2004" s="1" t="s">
        <v>2778</v>
      </c>
      <c r="AG2004" s="9">
        <v>4.61727956E-10</v>
      </c>
      <c r="AH2004" s="1" t="str">
        <f>_xlfn.TEXTAFTER(Table9[[#This Row],[rxn]],"-",-1)</f>
        <v>rt2994</v>
      </c>
      <c r="AI2004" s="1" t="e">
        <f>_xlfn.TEXTAFTER(_xlfn.TEXTBEFORE(Table9[[#This Row],[rxn]],"-"&amp;Table9[[#This Row],[enz]]),"RXN-")</f>
        <v>#N/A</v>
      </c>
      <c r="AJ2004" s="1" t="e">
        <f>_xlfn.TEXTBEFORE(Table9[[#This Row],[rxn]],"_",-1)</f>
        <v>#N/A</v>
      </c>
    </row>
    <row r="2005" spans="1:36" ht="17" hidden="1" x14ac:dyDescent="0.25">
      <c r="A2005" t="s">
        <v>10544</v>
      </c>
      <c r="B2005" t="str">
        <f>_xlfn.TEXTAFTER(Table5[[#This Row],[r]],"-",-1)</f>
        <v>rt7423'</v>
      </c>
      <c r="C2005" t="str">
        <f>_xlfn.TEXTAFTER(_xlfn.TEXTBEFORE(Table5[[#This Row],[r]],"-"&amp;Table5[[#This Row],[enz]]),"'RXN-")</f>
        <v>PYRDC_c_FWD</v>
      </c>
      <c r="D2005">
        <v>11171.708534568001</v>
      </c>
      <c r="E2005">
        <f>_xlfn.XLOOKUP(Table5[[#This Row],[r]],Table3[r],Table3[kapp],"")</f>
        <v>8988.1774343278394</v>
      </c>
      <c r="F2005">
        <f>Table5[[#This Row],[kapp]]-Table5[[#This Row],[old]]</f>
        <v>2183.5311002401613</v>
      </c>
      <c r="G2005" t="str" cm="1">
        <f t="array" ref="G2005">IF(ROWS(_xlfn._xlws.FILTER(Table5[r],Table5[enz]=Table5[[#This Row],[enz]]))&gt;1,"many","1")</f>
        <v>many</v>
      </c>
      <c r="H2005" t="str" cm="1">
        <f t="array" ref="H2005">IF(ROWS(_xlfn._xlws.FILTER(Table5[r],Table5[rxn-no-enz]=Table5[[#This Row],[rxn-no-enz]]))&gt;1,"many","1")</f>
        <v>1</v>
      </c>
      <c r="I2005" t="str">
        <f>_xlfn.XLOOKUP(SUBSTITUTE(Table5[[#This Row],[r]],"'",""),Table6[rxn],Table6[rxn],"no")</f>
        <v>no</v>
      </c>
      <c r="J2005" t="str" cm="1">
        <f t="array" ref="J2005">_xlfn.XLOOKUP(Table5[[#This Row],[r]],"'"&amp;Table6[rxn]&amp;"'",Table6[expected kapp],"")</f>
        <v/>
      </c>
      <c r="L2005" t="s">
        <v>10336</v>
      </c>
      <c r="M2005">
        <v>8988.1774343278394</v>
      </c>
      <c r="AE2005" s="1" t="s">
        <v>12426</v>
      </c>
      <c r="AF2005" s="1" t="s">
        <v>2778</v>
      </c>
      <c r="AG2005" s="9">
        <v>1.8353969900000001E-10</v>
      </c>
      <c r="AH2005" s="1" t="str">
        <f>_xlfn.TEXTAFTER(Table9[[#This Row],[rxn]],"-",-1)</f>
        <v>rt3013_rm</v>
      </c>
      <c r="AI2005" s="1" t="e">
        <f>_xlfn.TEXTAFTER(_xlfn.TEXTBEFORE(Table9[[#This Row],[rxn]],"-"&amp;Table9[[#This Row],[enz]]),"RXN-")</f>
        <v>#N/A</v>
      </c>
      <c r="AJ2005" s="1" t="str">
        <f>_xlfn.TEXTBEFORE(Table9[[#This Row],[rxn]],"_",-1)</f>
        <v>PROWASTE-rt3013</v>
      </c>
    </row>
    <row r="2006" spans="1:36" ht="17" hidden="1" x14ac:dyDescent="0.25">
      <c r="A2006" t="s">
        <v>10545</v>
      </c>
      <c r="B2006" t="str">
        <f>_xlfn.TEXTAFTER(Table5[[#This Row],[r]],"-",-1)</f>
        <v>rt7423'</v>
      </c>
      <c r="C2006" t="str">
        <f>_xlfn.TEXTAFTER(_xlfn.TEXTBEFORE(Table5[[#This Row],[r]],"-"&amp;Table5[[#This Row],[enz]]),"'RXN-")</f>
        <v>PYRDC2_c_FWD</v>
      </c>
      <c r="D2006">
        <v>11171.708534568001</v>
      </c>
      <c r="E2006">
        <f>_xlfn.XLOOKUP(Table5[[#This Row],[r]],Table3[r],Table3[kapp],"")</f>
        <v>8988.1774343278394</v>
      </c>
      <c r="F2006">
        <f>Table5[[#This Row],[kapp]]-Table5[[#This Row],[old]]</f>
        <v>2183.5311002401613</v>
      </c>
      <c r="G2006" t="str" cm="1">
        <f t="array" ref="G2006">IF(ROWS(_xlfn._xlws.FILTER(Table5[r],Table5[enz]=Table5[[#This Row],[enz]]))&gt;1,"many","1")</f>
        <v>many</v>
      </c>
      <c r="H2006" t="str" cm="1">
        <f t="array" ref="H2006">IF(ROWS(_xlfn._xlws.FILTER(Table5[r],Table5[rxn-no-enz]=Table5[[#This Row],[rxn-no-enz]]))&gt;1,"many","1")</f>
        <v>1</v>
      </c>
      <c r="I2006" t="str">
        <f>_xlfn.XLOOKUP(SUBSTITUTE(Table5[[#This Row],[r]],"'",""),Table6[rxn],Table6[rxn],"no")</f>
        <v>no</v>
      </c>
      <c r="J2006" t="str" cm="1">
        <f t="array" ref="J2006">_xlfn.XLOOKUP(Table5[[#This Row],[r]],"'"&amp;Table6[rxn]&amp;"'",Table6[expected kapp],"")</f>
        <v/>
      </c>
      <c r="L2006" t="s">
        <v>10337</v>
      </c>
      <c r="M2006">
        <v>8988.1774343278394</v>
      </c>
      <c r="AE2006" s="1" t="s">
        <v>12427</v>
      </c>
      <c r="AF2006" s="1" t="s">
        <v>2778</v>
      </c>
      <c r="AG2006" s="9">
        <v>1.0251007200000001E-10</v>
      </c>
      <c r="AH2006" s="1" t="str">
        <f>_xlfn.TEXTAFTER(Table9[[#This Row],[rxn]],"-",-1)</f>
        <v>rt3021</v>
      </c>
      <c r="AI2006" s="1" t="e">
        <f>_xlfn.TEXTAFTER(_xlfn.TEXTBEFORE(Table9[[#This Row],[rxn]],"-"&amp;Table9[[#This Row],[enz]]),"RXN-")</f>
        <v>#N/A</v>
      </c>
      <c r="AJ2006" s="1" t="e">
        <f>_xlfn.TEXTBEFORE(Table9[[#This Row],[rxn]],"_",-1)</f>
        <v>#N/A</v>
      </c>
    </row>
    <row r="2007" spans="1:36" ht="17" hidden="1" x14ac:dyDescent="0.25">
      <c r="A2007" t="s">
        <v>10546</v>
      </c>
      <c r="B2007" t="str">
        <f>_xlfn.TEXTAFTER(Table5[[#This Row],[r]],"-",-1)</f>
        <v>rt1816_e'</v>
      </c>
      <c r="C2007" t="str">
        <f>_xlfn.TEXTAFTER(_xlfn.TEXTBEFORE(Table5[[#This Row],[r]],"-"&amp;Table5[[#This Row],[enz]]),"'RXN-")</f>
        <v>PYRtps_e_FWD</v>
      </c>
      <c r="D2007">
        <v>11171.708534568001</v>
      </c>
      <c r="E2007">
        <f>_xlfn.XLOOKUP(Table5[[#This Row],[r]],Table3[r],Table3[kapp],"")</f>
        <v>8988.1774343278394</v>
      </c>
      <c r="F2007">
        <f>Table5[[#This Row],[kapp]]-Table5[[#This Row],[old]]</f>
        <v>2183.5311002401613</v>
      </c>
      <c r="G2007" t="str" cm="1">
        <f t="array" ref="G2007">IF(ROWS(_xlfn._xlws.FILTER(Table5[r],Table5[enz]=Table5[[#This Row],[enz]]))&gt;1,"many","1")</f>
        <v>many</v>
      </c>
      <c r="H2007" t="str" cm="1">
        <f t="array" ref="H2007">IF(ROWS(_xlfn._xlws.FILTER(Table5[r],Table5[rxn-no-enz]=Table5[[#This Row],[rxn-no-enz]]))&gt;1,"many","1")</f>
        <v>1</v>
      </c>
      <c r="I2007" t="str">
        <f>_xlfn.XLOOKUP(SUBSTITUTE(Table5[[#This Row],[r]],"'",""),Table6[rxn],Table6[rxn],"no")</f>
        <v>no</v>
      </c>
      <c r="J2007" t="str" cm="1">
        <f t="array" ref="J2007">_xlfn.XLOOKUP(Table5[[#This Row],[r]],"'"&amp;Table6[rxn]&amp;"'",Table6[expected kapp],"")</f>
        <v/>
      </c>
      <c r="L2007" t="s">
        <v>10338</v>
      </c>
      <c r="M2007">
        <v>8988.1774343278394</v>
      </c>
      <c r="AE2007" s="1" t="s">
        <v>12428</v>
      </c>
      <c r="AF2007" s="1" t="s">
        <v>2778</v>
      </c>
      <c r="AG2007" s="9">
        <v>1.0187640999999999E-11</v>
      </c>
      <c r="AH2007" s="1" t="str">
        <f>_xlfn.TEXTAFTER(Table9[[#This Row],[rxn]],"-",-1)</f>
        <v>rt3023_r</v>
      </c>
      <c r="AI2007" s="1" t="e">
        <f>_xlfn.TEXTAFTER(_xlfn.TEXTBEFORE(Table9[[#This Row],[rxn]],"-"&amp;Table9[[#This Row],[enz]]),"RXN-")</f>
        <v>#N/A</v>
      </c>
      <c r="AJ2007" s="1" t="str">
        <f>_xlfn.TEXTBEFORE(Table9[[#This Row],[rxn]],"_",-1)</f>
        <v>PROWASTE-rt3023</v>
      </c>
    </row>
    <row r="2008" spans="1:36" ht="17" hidden="1" x14ac:dyDescent="0.25">
      <c r="A2008" t="s">
        <v>10547</v>
      </c>
      <c r="B2008" t="str">
        <f>_xlfn.TEXTAFTER(Table5[[#This Row],[r]],"-",-1)</f>
        <v>rt1816_e'</v>
      </c>
      <c r="C2008" t="str">
        <f>_xlfn.TEXTAFTER(_xlfn.TEXTBEFORE(Table5[[#This Row],[r]],"-"&amp;Table5[[#This Row],[enz]]),"'RXN-")</f>
        <v>PYRtps_e_REV</v>
      </c>
      <c r="D2008">
        <v>11171.708534568001</v>
      </c>
      <c r="E2008">
        <f>_xlfn.XLOOKUP(Table5[[#This Row],[r]],Table3[r],Table3[kapp],"")</f>
        <v>8988.1774343278394</v>
      </c>
      <c r="F2008">
        <f>Table5[[#This Row],[kapp]]-Table5[[#This Row],[old]]</f>
        <v>2183.5311002401613</v>
      </c>
      <c r="G2008" t="str" cm="1">
        <f t="array" ref="G2008">IF(ROWS(_xlfn._xlws.FILTER(Table5[r],Table5[enz]=Table5[[#This Row],[enz]]))&gt;1,"many","1")</f>
        <v>many</v>
      </c>
      <c r="H2008" t="str" cm="1">
        <f t="array" ref="H2008">IF(ROWS(_xlfn._xlws.FILTER(Table5[r],Table5[rxn-no-enz]=Table5[[#This Row],[rxn-no-enz]]))&gt;1,"many","1")</f>
        <v>1</v>
      </c>
      <c r="I2008" t="str">
        <f>_xlfn.XLOOKUP(SUBSTITUTE(Table5[[#This Row],[r]],"'",""),Table6[rxn],Table6[rxn],"no")</f>
        <v>no</v>
      </c>
      <c r="J2008" t="str" cm="1">
        <f t="array" ref="J2008">_xlfn.XLOOKUP(Table5[[#This Row],[r]],"'"&amp;Table6[rxn]&amp;"'",Table6[expected kapp],"")</f>
        <v/>
      </c>
      <c r="L2008" t="s">
        <v>10339</v>
      </c>
      <c r="M2008">
        <v>8988.1774343278394</v>
      </c>
      <c r="AE2008" s="1" t="s">
        <v>12429</v>
      </c>
      <c r="AF2008" s="1" t="s">
        <v>2778</v>
      </c>
      <c r="AG2008" s="9">
        <v>1.0385321699999899E-9</v>
      </c>
      <c r="AH2008" s="1" t="str">
        <f>_xlfn.TEXTAFTER(Table9[[#This Row],[rxn]],"-",-1)</f>
        <v>rt3052</v>
      </c>
      <c r="AI2008" s="1" t="e">
        <f>_xlfn.TEXTAFTER(_xlfn.TEXTBEFORE(Table9[[#This Row],[rxn]],"-"&amp;Table9[[#This Row],[enz]]),"RXN-")</f>
        <v>#N/A</v>
      </c>
      <c r="AJ2008" s="1" t="e">
        <f>_xlfn.TEXTBEFORE(Table9[[#This Row],[rxn]],"_",-1)</f>
        <v>#N/A</v>
      </c>
    </row>
    <row r="2009" spans="1:36" ht="17" hidden="1" x14ac:dyDescent="0.25">
      <c r="A2009" t="s">
        <v>10548</v>
      </c>
      <c r="B2009" t="str">
        <f>_xlfn.TEXTAFTER(Table5[[#This Row],[r]],"-",-1)</f>
        <v>MPC13'</v>
      </c>
      <c r="C2009" t="str">
        <f>_xlfn.TEXTAFTER(_xlfn.TEXTBEFORE(Table5[[#This Row],[r]],"-"&amp;Table5[[#This Row],[enz]]),"'RXN-")</f>
        <v>PYRtps_m_FWD</v>
      </c>
      <c r="D2009">
        <v>11171.708534568001</v>
      </c>
      <c r="E2009">
        <f>_xlfn.XLOOKUP(Table5[[#This Row],[r]],Table3[r],Table3[kapp],"")</f>
        <v>8988.1774343278394</v>
      </c>
      <c r="F2009">
        <f>Table5[[#This Row],[kapp]]-Table5[[#This Row],[old]]</f>
        <v>2183.5311002401613</v>
      </c>
      <c r="G2009" t="str" cm="1">
        <f t="array" ref="G2009">IF(ROWS(_xlfn._xlws.FILTER(Table5[r],Table5[enz]=Table5[[#This Row],[enz]]))&gt;1,"many","1")</f>
        <v>1</v>
      </c>
      <c r="H2009" t="str" cm="1">
        <f t="array" ref="H2009">IF(ROWS(_xlfn._xlws.FILTER(Table5[r],Table5[rxn-no-enz]=Table5[[#This Row],[rxn-no-enz]]))&gt;1,"many","1")</f>
        <v>1</v>
      </c>
      <c r="I2009" t="str">
        <f>_xlfn.XLOOKUP(SUBSTITUTE(Table5[[#This Row],[r]],"'",""),Table6[rxn],Table6[rxn],"no")</f>
        <v>no</v>
      </c>
      <c r="J2009" t="str" cm="1">
        <f t="array" ref="J2009">_xlfn.XLOOKUP(Table5[[#This Row],[r]],"'"&amp;Table6[rxn]&amp;"'",Table6[expected kapp],"")</f>
        <v/>
      </c>
      <c r="L2009" t="s">
        <v>10340</v>
      </c>
      <c r="M2009">
        <v>8988.1774343278394</v>
      </c>
      <c r="AE2009" s="1" t="s">
        <v>12430</v>
      </c>
      <c r="AF2009" s="1" t="s">
        <v>2778</v>
      </c>
      <c r="AG2009" s="9">
        <v>2.9073508999999999E-11</v>
      </c>
      <c r="AH2009" s="1" t="str">
        <f>_xlfn.TEXTAFTER(Table9[[#This Row],[rxn]],"-",-1)</f>
        <v>rt3078_gm</v>
      </c>
      <c r="AI2009" s="1" t="e">
        <f>_xlfn.TEXTAFTER(_xlfn.TEXTBEFORE(Table9[[#This Row],[rxn]],"-"&amp;Table9[[#This Row],[enz]]),"RXN-")</f>
        <v>#N/A</v>
      </c>
      <c r="AJ2009" s="1" t="str">
        <f>_xlfn.TEXTBEFORE(Table9[[#This Row],[rxn]],"_",-1)</f>
        <v>PROWASTE-rt3078</v>
      </c>
    </row>
    <row r="2010" spans="1:36" ht="17" hidden="1" x14ac:dyDescent="0.25">
      <c r="A2010" t="s">
        <v>10549</v>
      </c>
      <c r="B2010" t="str">
        <f>_xlfn.TEXTAFTER(Table5[[#This Row],[r]],"-",-1)</f>
        <v>rt7829'</v>
      </c>
      <c r="C2010" t="str">
        <f>_xlfn.TEXTAFTER(_xlfn.TEXTBEFORE(Table5[[#This Row],[r]],"-"&amp;Table5[[#This Row],[enz]]),"'RXN-")</f>
        <v>Q9MO_m_FWD</v>
      </c>
      <c r="D2010">
        <v>11171.708534568001</v>
      </c>
      <c r="E2010">
        <f>_xlfn.XLOOKUP(Table5[[#This Row],[r]],Table3[r],Table3[kapp],"")</f>
        <v>8988.1774343278394</v>
      </c>
      <c r="F2010">
        <f>Table5[[#This Row],[kapp]]-Table5[[#This Row],[old]]</f>
        <v>2183.5311002401613</v>
      </c>
      <c r="G2010" t="str" cm="1">
        <f t="array" ref="G2010">IF(ROWS(_xlfn._xlws.FILTER(Table5[r],Table5[enz]=Table5[[#This Row],[enz]]))&gt;1,"many","1")</f>
        <v>many</v>
      </c>
      <c r="H2010" t="str" cm="1">
        <f t="array" ref="H2010">IF(ROWS(_xlfn._xlws.FILTER(Table5[r],Table5[rxn-no-enz]=Table5[[#This Row],[rxn-no-enz]]))&gt;1,"many","1")</f>
        <v>1</v>
      </c>
      <c r="I2010" t="str">
        <f>_xlfn.XLOOKUP(SUBSTITUTE(Table5[[#This Row],[r]],"'",""),Table6[rxn],Table6[rxn],"no")</f>
        <v>no</v>
      </c>
      <c r="J2010" t="str" cm="1">
        <f t="array" ref="J2010">_xlfn.XLOOKUP(Table5[[#This Row],[r]],"'"&amp;Table6[rxn]&amp;"'",Table6[expected kapp],"")</f>
        <v/>
      </c>
      <c r="L2010" t="s">
        <v>10341</v>
      </c>
      <c r="M2010">
        <v>8988.1774343278394</v>
      </c>
      <c r="AE2010" s="1" t="s">
        <v>12431</v>
      </c>
      <c r="AF2010" s="1" t="s">
        <v>2778</v>
      </c>
      <c r="AG2010" s="9">
        <v>1.49369719E-10</v>
      </c>
      <c r="AH2010" s="1" t="str">
        <f>_xlfn.TEXTAFTER(Table9[[#This Row],[rxn]],"-",-1)</f>
        <v>rt3095</v>
      </c>
      <c r="AI2010" s="1" t="e">
        <f>_xlfn.TEXTAFTER(_xlfn.TEXTBEFORE(Table9[[#This Row],[rxn]],"-"&amp;Table9[[#This Row],[enz]]),"RXN-")</f>
        <v>#N/A</v>
      </c>
      <c r="AJ2010" s="1" t="e">
        <f>_xlfn.TEXTBEFORE(Table9[[#This Row],[rxn]],"_",-1)</f>
        <v>#N/A</v>
      </c>
    </row>
    <row r="2011" spans="1:36" ht="17" hidden="1" x14ac:dyDescent="0.25">
      <c r="A2011" t="s">
        <v>10550</v>
      </c>
      <c r="B2011" t="str">
        <f>_xlfn.TEXTAFTER(Table5[[#This Row],[r]],"-",-1)</f>
        <v>COQCPLX'</v>
      </c>
      <c r="C2011" t="str">
        <f>_xlfn.TEXTAFTER(_xlfn.TEXTBEFORE(Table5[[#This Row],[r]],"-"&amp;Table5[[#This Row],[enz]]),"'RXN-")</f>
        <v>Q9MT1_m_FWD</v>
      </c>
      <c r="D2011">
        <v>11171.708534568001</v>
      </c>
      <c r="E2011">
        <f>_xlfn.XLOOKUP(Table5[[#This Row],[r]],Table3[r],Table3[kapp],"")</f>
        <v>8988.1774343278394</v>
      </c>
      <c r="F2011">
        <f>Table5[[#This Row],[kapp]]-Table5[[#This Row],[old]]</f>
        <v>2183.5311002401613</v>
      </c>
      <c r="G2011" t="str" cm="1">
        <f t="array" ref="G2011">IF(ROWS(_xlfn._xlws.FILTER(Table5[r],Table5[enz]=Table5[[#This Row],[enz]]))&gt;1,"many","1")</f>
        <v>1</v>
      </c>
      <c r="H2011" t="str" cm="1">
        <f t="array" ref="H2011">IF(ROWS(_xlfn._xlws.FILTER(Table5[r],Table5[rxn-no-enz]=Table5[[#This Row],[rxn-no-enz]]))&gt;1,"many","1")</f>
        <v>1</v>
      </c>
      <c r="I2011" t="str">
        <f>_xlfn.XLOOKUP(SUBSTITUTE(Table5[[#This Row],[r]],"'",""),Table6[rxn],Table6[rxn],"no")</f>
        <v>no</v>
      </c>
      <c r="J2011" t="str" cm="1">
        <f t="array" ref="J2011">_xlfn.XLOOKUP(Table5[[#This Row],[r]],"'"&amp;Table6[rxn]&amp;"'",Table6[expected kapp],"")</f>
        <v/>
      </c>
      <c r="L2011" t="s">
        <v>10342</v>
      </c>
      <c r="M2011">
        <v>8988.1774343278394</v>
      </c>
      <c r="AE2011" s="1" t="s">
        <v>12432</v>
      </c>
      <c r="AF2011" s="1" t="s">
        <v>2778</v>
      </c>
      <c r="AG2011" s="9">
        <v>1.8450923999999999E-11</v>
      </c>
      <c r="AH2011" s="1" t="str">
        <f>_xlfn.TEXTAFTER(Table9[[#This Row],[rxn]],"-",-1)</f>
        <v>rt3097</v>
      </c>
      <c r="AI2011" s="1" t="e">
        <f>_xlfn.TEXTAFTER(_xlfn.TEXTBEFORE(Table9[[#This Row],[rxn]],"-"&amp;Table9[[#This Row],[enz]]),"RXN-")</f>
        <v>#N/A</v>
      </c>
      <c r="AJ2011" s="1" t="e">
        <f>_xlfn.TEXTBEFORE(Table9[[#This Row],[rxn]],"_",-1)</f>
        <v>#N/A</v>
      </c>
    </row>
    <row r="2012" spans="1:36" ht="17" hidden="1" x14ac:dyDescent="0.25">
      <c r="A2012" t="s">
        <v>10551</v>
      </c>
      <c r="B2012" t="str">
        <f>_xlfn.TEXTAFTER(Table5[[#This Row],[r]],"-",-1)</f>
        <v>rt3097'</v>
      </c>
      <c r="C2012" t="str">
        <f>_xlfn.TEXTAFTER(_xlfn.TEXTBEFORE(Table5[[#This Row],[r]],"-"&amp;Table5[[#This Row],[enz]]),"'RXN-")</f>
        <v>Q9MT2_m_FWD</v>
      </c>
      <c r="D2012">
        <v>11171.708534568001</v>
      </c>
      <c r="E2012">
        <f>_xlfn.XLOOKUP(Table5[[#This Row],[r]],Table3[r],Table3[kapp],"")</f>
        <v>8988.1774343278394</v>
      </c>
      <c r="F2012">
        <f>Table5[[#This Row],[kapp]]-Table5[[#This Row],[old]]</f>
        <v>2183.5311002401613</v>
      </c>
      <c r="G2012" t="str" cm="1">
        <f t="array" ref="G2012">IF(ROWS(_xlfn._xlws.FILTER(Table5[r],Table5[enz]=Table5[[#This Row],[enz]]))&gt;1,"many","1")</f>
        <v>many</v>
      </c>
      <c r="H2012" t="str" cm="1">
        <f t="array" ref="H2012">IF(ROWS(_xlfn._xlws.FILTER(Table5[r],Table5[rxn-no-enz]=Table5[[#This Row],[rxn-no-enz]]))&gt;1,"many","1")</f>
        <v>1</v>
      </c>
      <c r="I2012" t="str">
        <f>_xlfn.XLOOKUP(SUBSTITUTE(Table5[[#This Row],[r]],"'",""),Table6[rxn],Table6[rxn],"no")</f>
        <v>no</v>
      </c>
      <c r="J2012" t="str" cm="1">
        <f t="array" ref="J2012">_xlfn.XLOOKUP(Table5[[#This Row],[r]],"'"&amp;Table6[rxn]&amp;"'",Table6[expected kapp],"")</f>
        <v/>
      </c>
      <c r="L2012" t="s">
        <v>10343</v>
      </c>
      <c r="M2012">
        <v>8988.1774343278394</v>
      </c>
      <c r="AE2012" s="1" t="s">
        <v>12433</v>
      </c>
      <c r="AF2012" s="1" t="s">
        <v>2778</v>
      </c>
      <c r="AG2012" s="9">
        <v>8.4705905000000005E-11</v>
      </c>
      <c r="AH2012" s="1" t="str">
        <f>_xlfn.TEXTAFTER(Table9[[#This Row],[rxn]],"-",-1)</f>
        <v>rt3101</v>
      </c>
      <c r="AI2012" s="1" t="e">
        <f>_xlfn.TEXTAFTER(_xlfn.TEXTBEFORE(Table9[[#This Row],[rxn]],"-"&amp;Table9[[#This Row],[enz]]),"RXN-")</f>
        <v>#N/A</v>
      </c>
      <c r="AJ2012" s="1" t="e">
        <f>_xlfn.TEXTBEFORE(Table9[[#This Row],[rxn]],"_",-1)</f>
        <v>#N/A</v>
      </c>
    </row>
    <row r="2013" spans="1:36" ht="17" hidden="1" x14ac:dyDescent="0.25">
      <c r="A2013" t="s">
        <v>10552</v>
      </c>
      <c r="B2013" t="str">
        <f>_xlfn.TEXTAFTER(Table5[[#This Row],[r]],"-",-1)</f>
        <v>Q9ORCPLX'</v>
      </c>
      <c r="C2013" t="str">
        <f>_xlfn.TEXTAFTER(_xlfn.TEXTBEFORE(Table5[[#This Row],[r]],"-"&amp;Table5[[#This Row],[enz]]),"'RXN-")</f>
        <v>Q9OR_m_FWD</v>
      </c>
      <c r="D2013">
        <v>11171.708534568001</v>
      </c>
      <c r="E2013">
        <f>_xlfn.XLOOKUP(Table5[[#This Row],[r]],Table3[r],Table3[kapp],"")</f>
        <v>8988.1774343278394</v>
      </c>
      <c r="F2013">
        <f>Table5[[#This Row],[kapp]]-Table5[[#This Row],[old]]</f>
        <v>2183.5311002401613</v>
      </c>
      <c r="G2013" t="str" cm="1">
        <f t="array" ref="G2013">IF(ROWS(_xlfn._xlws.FILTER(Table5[r],Table5[enz]=Table5[[#This Row],[enz]]))&gt;1,"many","1")</f>
        <v>1</v>
      </c>
      <c r="H2013" t="str" cm="1">
        <f t="array" ref="H2013">IF(ROWS(_xlfn._xlws.FILTER(Table5[r],Table5[rxn-no-enz]=Table5[[#This Row],[rxn-no-enz]]))&gt;1,"many","1")</f>
        <v>1</v>
      </c>
      <c r="I2013" t="str">
        <f>_xlfn.XLOOKUP(SUBSTITUTE(Table5[[#This Row],[r]],"'",""),Table6[rxn],Table6[rxn],"no")</f>
        <v>no</v>
      </c>
      <c r="J2013" t="str" cm="1">
        <f t="array" ref="J2013">_xlfn.XLOOKUP(Table5[[#This Row],[r]],"'"&amp;Table6[rxn]&amp;"'",Table6[expected kapp],"")</f>
        <v/>
      </c>
      <c r="L2013" t="s">
        <v>10344</v>
      </c>
      <c r="M2013">
        <v>8988.1774343278394</v>
      </c>
      <c r="AE2013" s="1" t="s">
        <v>12434</v>
      </c>
      <c r="AF2013" s="1" t="s">
        <v>2778</v>
      </c>
      <c r="AG2013" s="9">
        <v>3.2309471000000001E-11</v>
      </c>
      <c r="AH2013" s="1" t="str">
        <f>_xlfn.TEXTAFTER(Table9[[#This Row],[rxn]],"-",-1)</f>
        <v>rt3107</v>
      </c>
      <c r="AI2013" s="1" t="e">
        <f>_xlfn.TEXTAFTER(_xlfn.TEXTBEFORE(Table9[[#This Row],[rxn]],"-"&amp;Table9[[#This Row],[enz]]),"RXN-")</f>
        <v>#N/A</v>
      </c>
      <c r="AJ2013" s="1" t="e">
        <f>_xlfn.TEXTBEFORE(Table9[[#This Row],[rxn]],"_",-1)</f>
        <v>#N/A</v>
      </c>
    </row>
    <row r="2014" spans="1:36" ht="17" hidden="1" x14ac:dyDescent="0.25">
      <c r="A2014" t="s">
        <v>10553</v>
      </c>
      <c r="B2014" t="str">
        <f>_xlfn.TEXTAFTER(Table5[[#This Row],[r]],"-",-1)</f>
        <v>rt5341'</v>
      </c>
      <c r="C2014" t="str">
        <f>_xlfn.TEXTAFTER(_xlfn.TEXTBEFORE(Table5[[#This Row],[r]],"-"&amp;Table5[[#This Row],[enz]]),"'RXN-")</f>
        <v>QUINDH_c_FWD</v>
      </c>
      <c r="D2014">
        <v>11171.708534568001</v>
      </c>
      <c r="E2014">
        <f>_xlfn.XLOOKUP(Table5[[#This Row],[r]],Table3[r],Table3[kapp],"")</f>
        <v>8988.1774343278394</v>
      </c>
      <c r="F2014">
        <f>Table5[[#This Row],[kapp]]-Table5[[#This Row],[old]]</f>
        <v>2183.5311002401613</v>
      </c>
      <c r="G2014" t="str" cm="1">
        <f t="array" ref="G2014">IF(ROWS(_xlfn._xlws.FILTER(Table5[r],Table5[enz]=Table5[[#This Row],[enz]]))&gt;1,"many","1")</f>
        <v>many</v>
      </c>
      <c r="H2014" t="str" cm="1">
        <f t="array" ref="H2014">IF(ROWS(_xlfn._xlws.FILTER(Table5[r],Table5[rxn-no-enz]=Table5[[#This Row],[rxn-no-enz]]))&gt;1,"many","1")</f>
        <v>1</v>
      </c>
      <c r="I2014" t="str">
        <f>_xlfn.XLOOKUP(SUBSTITUTE(Table5[[#This Row],[r]],"'",""),Table6[rxn],Table6[rxn],"no")</f>
        <v>no</v>
      </c>
      <c r="J2014" t="str" cm="1">
        <f t="array" ref="J2014">_xlfn.XLOOKUP(Table5[[#This Row],[r]],"'"&amp;Table6[rxn]&amp;"'",Table6[expected kapp],"")</f>
        <v/>
      </c>
      <c r="L2014" t="s">
        <v>10345</v>
      </c>
      <c r="M2014">
        <v>8988.1774343278394</v>
      </c>
      <c r="AE2014" s="1" t="s">
        <v>12435</v>
      </c>
      <c r="AF2014" s="1" t="s">
        <v>2778</v>
      </c>
      <c r="AG2014" s="9">
        <v>8.7634057699999996E-10</v>
      </c>
      <c r="AH2014" s="1" t="str">
        <f>_xlfn.TEXTAFTER(Table9[[#This Row],[rxn]],"-",-1)</f>
        <v>rt3118</v>
      </c>
      <c r="AI2014" s="1" t="e">
        <f>_xlfn.TEXTAFTER(_xlfn.TEXTBEFORE(Table9[[#This Row],[rxn]],"-"&amp;Table9[[#This Row],[enz]]),"RXN-")</f>
        <v>#N/A</v>
      </c>
      <c r="AJ2014" s="1" t="e">
        <f>_xlfn.TEXTBEFORE(Table9[[#This Row],[rxn]],"_",-1)</f>
        <v>#N/A</v>
      </c>
    </row>
    <row r="2015" spans="1:36" ht="17" hidden="1" x14ac:dyDescent="0.25">
      <c r="A2015" t="s">
        <v>10554</v>
      </c>
      <c r="B2015" t="str">
        <f>_xlfn.TEXTAFTER(Table5[[#This Row],[r]],"-",-1)</f>
        <v>rt5341'</v>
      </c>
      <c r="C2015" t="str">
        <f>_xlfn.TEXTAFTER(_xlfn.TEXTBEFORE(Table5[[#This Row],[r]],"-"&amp;Table5[[#This Row],[enz]]),"'RXN-")</f>
        <v>QUINDH_c_REV</v>
      </c>
      <c r="D2015">
        <v>11171.708534568001</v>
      </c>
      <c r="E2015">
        <f>_xlfn.XLOOKUP(Table5[[#This Row],[r]],Table3[r],Table3[kapp],"")</f>
        <v>8988.1774343278394</v>
      </c>
      <c r="F2015">
        <f>Table5[[#This Row],[kapp]]-Table5[[#This Row],[old]]</f>
        <v>2183.5311002401613</v>
      </c>
      <c r="G2015" t="str" cm="1">
        <f t="array" ref="G2015">IF(ROWS(_xlfn._xlws.FILTER(Table5[r],Table5[enz]=Table5[[#This Row],[enz]]))&gt;1,"many","1")</f>
        <v>many</v>
      </c>
      <c r="H2015" t="str" cm="1">
        <f t="array" ref="H2015">IF(ROWS(_xlfn._xlws.FILTER(Table5[r],Table5[rxn-no-enz]=Table5[[#This Row],[rxn-no-enz]]))&gt;1,"many","1")</f>
        <v>1</v>
      </c>
      <c r="I2015" t="str">
        <f>_xlfn.XLOOKUP(SUBSTITUTE(Table5[[#This Row],[r]],"'",""),Table6[rxn],Table6[rxn],"no")</f>
        <v>no</v>
      </c>
      <c r="J2015" t="str" cm="1">
        <f t="array" ref="J2015">_xlfn.XLOOKUP(Table5[[#This Row],[r]],"'"&amp;Table6[rxn]&amp;"'",Table6[expected kapp],"")</f>
        <v/>
      </c>
      <c r="L2015" t="s">
        <v>10346</v>
      </c>
      <c r="M2015">
        <v>8988.1774343278394</v>
      </c>
      <c r="AE2015" s="1" t="s">
        <v>12436</v>
      </c>
      <c r="AF2015" s="1" t="s">
        <v>2778</v>
      </c>
      <c r="AG2015" s="9">
        <v>5.8797136299999998E-10</v>
      </c>
      <c r="AH2015" s="1" t="str">
        <f>_xlfn.TEXTAFTER(Table9[[#This Row],[rxn]],"-",-1)</f>
        <v>rt3157</v>
      </c>
      <c r="AI2015" s="1" t="e">
        <f>_xlfn.TEXTAFTER(_xlfn.TEXTBEFORE(Table9[[#This Row],[rxn]],"-"&amp;Table9[[#This Row],[enz]]),"RXN-")</f>
        <v>#N/A</v>
      </c>
      <c r="AJ2015" s="1" t="e">
        <f>_xlfn.TEXTBEFORE(Table9[[#This Row],[rxn]],"_",-1)</f>
        <v>#N/A</v>
      </c>
    </row>
    <row r="2016" spans="1:36" ht="17" hidden="1" x14ac:dyDescent="0.25">
      <c r="A2016" t="s">
        <v>10555</v>
      </c>
      <c r="B2016" t="str">
        <f>_xlfn.TEXTAFTER(Table5[[#This Row],[r]],"-",-1)</f>
        <v>rt3125'</v>
      </c>
      <c r="C2016" t="str">
        <f>_xlfn.TEXTAFTER(_xlfn.TEXTBEFORE(Table5[[#This Row],[r]],"-"&amp;Table5[[#This Row],[enz]]),"'RXN-")</f>
        <v>QUINt_c_e_FWD</v>
      </c>
      <c r="D2016">
        <v>11171.708534568001</v>
      </c>
      <c r="E2016">
        <f>_xlfn.XLOOKUP(Table5[[#This Row],[r]],Table3[r],Table3[kapp],"")</f>
        <v>8988.1774343278394</v>
      </c>
      <c r="F2016">
        <f>Table5[[#This Row],[kapp]]-Table5[[#This Row],[old]]</f>
        <v>2183.5311002401613</v>
      </c>
      <c r="G2016" t="str" cm="1">
        <f t="array" ref="G2016">IF(ROWS(_xlfn._xlws.FILTER(Table5[r],Table5[enz]=Table5[[#This Row],[enz]]))&gt;1,"many","1")</f>
        <v>many</v>
      </c>
      <c r="H2016" t="str" cm="1">
        <f t="array" ref="H2016">IF(ROWS(_xlfn._xlws.FILTER(Table5[r],Table5[rxn-no-enz]=Table5[[#This Row],[rxn-no-enz]]))&gt;1,"many","1")</f>
        <v>many</v>
      </c>
      <c r="I2016" t="str">
        <f>_xlfn.XLOOKUP(SUBSTITUTE(Table5[[#This Row],[r]],"'",""),Table6[rxn],Table6[rxn],"no")</f>
        <v>no</v>
      </c>
      <c r="J2016" t="str" cm="1">
        <f t="array" ref="J2016">_xlfn.XLOOKUP(Table5[[#This Row],[r]],"'"&amp;Table6[rxn]&amp;"'",Table6[expected kapp],"")</f>
        <v/>
      </c>
      <c r="L2016" t="s">
        <v>10347</v>
      </c>
      <c r="M2016">
        <v>8988.1774343278394</v>
      </c>
      <c r="AE2016" s="1" t="s">
        <v>12437</v>
      </c>
      <c r="AF2016" s="1" t="s">
        <v>2778</v>
      </c>
      <c r="AG2016" s="9">
        <v>5.0309986999999998E-11</v>
      </c>
      <c r="AH2016" s="1" t="str">
        <f>_xlfn.TEXTAFTER(Table9[[#This Row],[rxn]],"-",-1)</f>
        <v>rt3174_c</v>
      </c>
      <c r="AI2016" s="1" t="e">
        <f>_xlfn.TEXTAFTER(_xlfn.TEXTBEFORE(Table9[[#This Row],[rxn]],"-"&amp;Table9[[#This Row],[enz]]),"RXN-")</f>
        <v>#N/A</v>
      </c>
      <c r="AJ2016" s="1" t="str">
        <f>_xlfn.TEXTBEFORE(Table9[[#This Row],[rxn]],"_",-1)</f>
        <v>PROWASTE-rt3174</v>
      </c>
    </row>
    <row r="2017" spans="1:36" ht="17" hidden="1" x14ac:dyDescent="0.25">
      <c r="A2017" t="s">
        <v>10556</v>
      </c>
      <c r="B2017" t="str">
        <f>_xlfn.TEXTAFTER(Table5[[#This Row],[r]],"-",-1)</f>
        <v>rt3125'</v>
      </c>
      <c r="C2017" t="str">
        <f>_xlfn.TEXTAFTER(_xlfn.TEXTBEFORE(Table5[[#This Row],[r]],"-"&amp;Table5[[#This Row],[enz]]),"'RXN-")</f>
        <v>QUINt_c_e_REV</v>
      </c>
      <c r="D2017">
        <v>11171.708534568001</v>
      </c>
      <c r="E2017">
        <f>_xlfn.XLOOKUP(Table5[[#This Row],[r]],Table3[r],Table3[kapp],"")</f>
        <v>8988.1774343278394</v>
      </c>
      <c r="F2017">
        <f>Table5[[#This Row],[kapp]]-Table5[[#This Row],[old]]</f>
        <v>2183.5311002401613</v>
      </c>
      <c r="G2017" t="str" cm="1">
        <f t="array" ref="G2017">IF(ROWS(_xlfn._xlws.FILTER(Table5[r],Table5[enz]=Table5[[#This Row],[enz]]))&gt;1,"many","1")</f>
        <v>many</v>
      </c>
      <c r="H2017" t="str" cm="1">
        <f t="array" ref="H2017">IF(ROWS(_xlfn._xlws.FILTER(Table5[r],Table5[rxn-no-enz]=Table5[[#This Row],[rxn-no-enz]]))&gt;1,"many","1")</f>
        <v>many</v>
      </c>
      <c r="I2017" t="str">
        <f>_xlfn.XLOOKUP(SUBSTITUTE(Table5[[#This Row],[r]],"'",""),Table6[rxn],Table6[rxn],"no")</f>
        <v>no</v>
      </c>
      <c r="J2017" t="str" cm="1">
        <f t="array" ref="J2017">_xlfn.XLOOKUP(Table5[[#This Row],[r]],"'"&amp;Table6[rxn]&amp;"'",Table6[expected kapp],"")</f>
        <v/>
      </c>
      <c r="L2017" t="s">
        <v>8529</v>
      </c>
      <c r="M2017">
        <v>177547.461026362</v>
      </c>
      <c r="AE2017" s="1" t="s">
        <v>12438</v>
      </c>
      <c r="AF2017" s="1" t="s">
        <v>2778</v>
      </c>
      <c r="AG2017" s="9">
        <v>2.15375369999999E-11</v>
      </c>
      <c r="AH2017" s="1" t="str">
        <f>_xlfn.TEXTAFTER(Table9[[#This Row],[rxn]],"-",-1)</f>
        <v>rt3215</v>
      </c>
      <c r="AI2017" s="1" t="e">
        <f>_xlfn.TEXTAFTER(_xlfn.TEXTBEFORE(Table9[[#This Row],[rxn]],"-"&amp;Table9[[#This Row],[enz]]),"RXN-")</f>
        <v>#N/A</v>
      </c>
      <c r="AJ2017" s="1" t="e">
        <f>_xlfn.TEXTBEFORE(Table9[[#This Row],[rxn]],"_",-1)</f>
        <v>#N/A</v>
      </c>
    </row>
    <row r="2018" spans="1:36" ht="17" hidden="1" x14ac:dyDescent="0.25">
      <c r="A2018" t="s">
        <v>10557</v>
      </c>
      <c r="B2018" t="str">
        <f>_xlfn.TEXTAFTER(Table5[[#This Row],[r]],"-",-1)</f>
        <v>rt5359'</v>
      </c>
      <c r="C2018" t="str">
        <f>_xlfn.TEXTAFTER(_xlfn.TEXTBEFORE(Table5[[#This Row],[r]],"-"&amp;Table5[[#This Row],[enz]]),"'RXN-")</f>
        <v>QUINt_c_e_FWD</v>
      </c>
      <c r="D2018">
        <v>11171.708534568001</v>
      </c>
      <c r="E2018">
        <f>_xlfn.XLOOKUP(Table5[[#This Row],[r]],Table3[r],Table3[kapp],"")</f>
        <v>8988.1774343278394</v>
      </c>
      <c r="F2018">
        <f>Table5[[#This Row],[kapp]]-Table5[[#This Row],[old]]</f>
        <v>2183.5311002401613</v>
      </c>
      <c r="G2018" t="str" cm="1">
        <f t="array" ref="G2018">IF(ROWS(_xlfn._xlws.FILTER(Table5[r],Table5[enz]=Table5[[#This Row],[enz]]))&gt;1,"many","1")</f>
        <v>many</v>
      </c>
      <c r="H2018" t="str" cm="1">
        <f t="array" ref="H2018">IF(ROWS(_xlfn._xlws.FILTER(Table5[r],Table5[rxn-no-enz]=Table5[[#This Row],[rxn-no-enz]]))&gt;1,"many","1")</f>
        <v>many</v>
      </c>
      <c r="I2018" t="str">
        <f>_xlfn.XLOOKUP(SUBSTITUTE(Table5[[#This Row],[r]],"'",""),Table6[rxn],Table6[rxn],"no")</f>
        <v>no</v>
      </c>
      <c r="J2018" t="str" cm="1">
        <f t="array" ref="J2018">_xlfn.XLOOKUP(Table5[[#This Row],[r]],"'"&amp;Table6[rxn]&amp;"'",Table6[expected kapp],"")</f>
        <v/>
      </c>
      <c r="L2018" t="s">
        <v>8531</v>
      </c>
      <c r="M2018">
        <v>8988.1774343278394</v>
      </c>
      <c r="AE2018" s="1" t="s">
        <v>12439</v>
      </c>
      <c r="AF2018" s="1" t="s">
        <v>2778</v>
      </c>
      <c r="AG2018" s="9">
        <v>3.1352651699999998E-10</v>
      </c>
      <c r="AH2018" s="1" t="str">
        <f>_xlfn.TEXTAFTER(Table9[[#This Row],[rxn]],"-",-1)</f>
        <v>rt3236</v>
      </c>
      <c r="AI2018" s="1" t="e">
        <f>_xlfn.TEXTAFTER(_xlfn.TEXTBEFORE(Table9[[#This Row],[rxn]],"-"&amp;Table9[[#This Row],[enz]]),"RXN-")</f>
        <v>#N/A</v>
      </c>
      <c r="AJ2018" s="1" t="e">
        <f>_xlfn.TEXTBEFORE(Table9[[#This Row],[rxn]],"_",-1)</f>
        <v>#N/A</v>
      </c>
    </row>
    <row r="2019" spans="1:36" ht="17" hidden="1" x14ac:dyDescent="0.25">
      <c r="A2019" t="s">
        <v>10558</v>
      </c>
      <c r="B2019" t="str">
        <f>_xlfn.TEXTAFTER(Table5[[#This Row],[r]],"-",-1)</f>
        <v>rt5359'</v>
      </c>
      <c r="C2019" t="str">
        <f>_xlfn.TEXTAFTER(_xlfn.TEXTBEFORE(Table5[[#This Row],[r]],"-"&amp;Table5[[#This Row],[enz]]),"'RXN-")</f>
        <v>QUINt_c_e_REV</v>
      </c>
      <c r="D2019">
        <v>11171.708534568001</v>
      </c>
      <c r="E2019">
        <f>_xlfn.XLOOKUP(Table5[[#This Row],[r]],Table3[r],Table3[kapp],"")</f>
        <v>8988.1774343278394</v>
      </c>
      <c r="F2019">
        <f>Table5[[#This Row],[kapp]]-Table5[[#This Row],[old]]</f>
        <v>2183.5311002401613</v>
      </c>
      <c r="G2019" t="str" cm="1">
        <f t="array" ref="G2019">IF(ROWS(_xlfn._xlws.FILTER(Table5[r],Table5[enz]=Table5[[#This Row],[enz]]))&gt;1,"many","1")</f>
        <v>many</v>
      </c>
      <c r="H2019" t="str" cm="1">
        <f t="array" ref="H2019">IF(ROWS(_xlfn._xlws.FILTER(Table5[r],Table5[rxn-no-enz]=Table5[[#This Row],[rxn-no-enz]]))&gt;1,"many","1")</f>
        <v>many</v>
      </c>
      <c r="I2019" t="str">
        <f>_xlfn.XLOOKUP(SUBSTITUTE(Table5[[#This Row],[r]],"'",""),Table6[rxn],Table6[rxn],"no")</f>
        <v>no</v>
      </c>
      <c r="J2019" t="str" cm="1">
        <f t="array" ref="J2019">_xlfn.XLOOKUP(Table5[[#This Row],[r]],"'"&amp;Table6[rxn]&amp;"'",Table6[expected kapp],"")</f>
        <v/>
      </c>
      <c r="L2019" t="s">
        <v>10348</v>
      </c>
      <c r="M2019">
        <v>8988.1774343278394</v>
      </c>
      <c r="AE2019" s="1" t="s">
        <v>12440</v>
      </c>
      <c r="AF2019" s="1" t="s">
        <v>2778</v>
      </c>
      <c r="AG2019" s="9">
        <v>1.4357502800000001E-10</v>
      </c>
      <c r="AH2019" s="1" t="str">
        <f>_xlfn.TEXTAFTER(Table9[[#This Row],[rxn]],"-",-1)</f>
        <v>rt3242_e</v>
      </c>
      <c r="AI2019" s="1" t="e">
        <f>_xlfn.TEXTAFTER(_xlfn.TEXTBEFORE(Table9[[#This Row],[rxn]],"-"&amp;Table9[[#This Row],[enz]]),"RXN-")</f>
        <v>#N/A</v>
      </c>
      <c r="AJ2019" s="1" t="str">
        <f>_xlfn.TEXTBEFORE(Table9[[#This Row],[rxn]],"_",-1)</f>
        <v>PROWASTE-rt3242</v>
      </c>
    </row>
    <row r="2020" spans="1:36" ht="17" hidden="1" x14ac:dyDescent="0.25">
      <c r="A2020" t="s">
        <v>10559</v>
      </c>
      <c r="B2020" t="str">
        <f>_xlfn.TEXTAFTER(Table5[[#This Row],[r]],"-",-1)</f>
        <v>rt5363'</v>
      </c>
      <c r="C2020" t="str">
        <f>_xlfn.TEXTAFTER(_xlfn.TEXTBEFORE(Table5[[#This Row],[r]],"-"&amp;Table5[[#This Row],[enz]]),"'RXN-")</f>
        <v>QUINt_c_e_FWD</v>
      </c>
      <c r="D2020">
        <v>11171.708534568001</v>
      </c>
      <c r="E2020">
        <f>_xlfn.XLOOKUP(Table5[[#This Row],[r]],Table3[r],Table3[kapp],"")</f>
        <v>8988.1774343278394</v>
      </c>
      <c r="F2020">
        <f>Table5[[#This Row],[kapp]]-Table5[[#This Row],[old]]</f>
        <v>2183.5311002401613</v>
      </c>
      <c r="G2020" t="str" cm="1">
        <f t="array" ref="G2020">IF(ROWS(_xlfn._xlws.FILTER(Table5[r],Table5[enz]=Table5[[#This Row],[enz]]))&gt;1,"many","1")</f>
        <v>many</v>
      </c>
      <c r="H2020" t="str" cm="1">
        <f t="array" ref="H2020">IF(ROWS(_xlfn._xlws.FILTER(Table5[r],Table5[rxn-no-enz]=Table5[[#This Row],[rxn-no-enz]]))&gt;1,"many","1")</f>
        <v>many</v>
      </c>
      <c r="I2020" t="str">
        <f>_xlfn.XLOOKUP(SUBSTITUTE(Table5[[#This Row],[r]],"'",""),Table6[rxn],Table6[rxn],"no")</f>
        <v>no</v>
      </c>
      <c r="J2020" t="str" cm="1">
        <f t="array" ref="J2020">_xlfn.XLOOKUP(Table5[[#This Row],[r]],"'"&amp;Table6[rxn]&amp;"'",Table6[expected kapp],"")</f>
        <v/>
      </c>
      <c r="L2020" t="s">
        <v>8532</v>
      </c>
      <c r="M2020">
        <v>1741.4615255798001</v>
      </c>
      <c r="AE2020" s="1" t="s">
        <v>12441</v>
      </c>
      <c r="AF2020" s="1" t="s">
        <v>2778</v>
      </c>
      <c r="AG2020" s="9">
        <v>1.3594799209999999E-9</v>
      </c>
      <c r="AH2020" s="1" t="str">
        <f>_xlfn.TEXTAFTER(Table9[[#This Row],[rxn]],"-",-1)</f>
        <v>rt3250</v>
      </c>
      <c r="AI2020" s="1" t="e">
        <f>_xlfn.TEXTAFTER(_xlfn.TEXTBEFORE(Table9[[#This Row],[rxn]],"-"&amp;Table9[[#This Row],[enz]]),"RXN-")</f>
        <v>#N/A</v>
      </c>
      <c r="AJ2020" s="1" t="e">
        <f>_xlfn.TEXTBEFORE(Table9[[#This Row],[rxn]],"_",-1)</f>
        <v>#N/A</v>
      </c>
    </row>
    <row r="2021" spans="1:36" ht="17" hidden="1" x14ac:dyDescent="0.25">
      <c r="A2021" t="s">
        <v>10560</v>
      </c>
      <c r="B2021" t="str">
        <f>_xlfn.TEXTAFTER(Table5[[#This Row],[r]],"-",-1)</f>
        <v>rt5363'</v>
      </c>
      <c r="C2021" t="str">
        <f>_xlfn.TEXTAFTER(_xlfn.TEXTBEFORE(Table5[[#This Row],[r]],"-"&amp;Table5[[#This Row],[enz]]),"'RXN-")</f>
        <v>QUINt_c_e_REV</v>
      </c>
      <c r="D2021">
        <v>11171.708534568001</v>
      </c>
      <c r="E2021">
        <f>_xlfn.XLOOKUP(Table5[[#This Row],[r]],Table3[r],Table3[kapp],"")</f>
        <v>8988.1774343278394</v>
      </c>
      <c r="F2021">
        <f>Table5[[#This Row],[kapp]]-Table5[[#This Row],[old]]</f>
        <v>2183.5311002401613</v>
      </c>
      <c r="G2021" t="str" cm="1">
        <f t="array" ref="G2021">IF(ROWS(_xlfn._xlws.FILTER(Table5[r],Table5[enz]=Table5[[#This Row],[enz]]))&gt;1,"many","1")</f>
        <v>many</v>
      </c>
      <c r="H2021" t="str" cm="1">
        <f t="array" ref="H2021">IF(ROWS(_xlfn._xlws.FILTER(Table5[r],Table5[rxn-no-enz]=Table5[[#This Row],[rxn-no-enz]]))&gt;1,"many","1")</f>
        <v>many</v>
      </c>
      <c r="I2021" t="str">
        <f>_xlfn.XLOOKUP(SUBSTITUTE(Table5[[#This Row],[r]],"'",""),Table6[rxn],Table6[rxn],"no")</f>
        <v>no</v>
      </c>
      <c r="J2021" t="str" cm="1">
        <f t="array" ref="J2021">_xlfn.XLOOKUP(Table5[[#This Row],[r]],"'"&amp;Table6[rxn]&amp;"'",Table6[expected kapp],"")</f>
        <v/>
      </c>
      <c r="L2021" t="s">
        <v>10349</v>
      </c>
      <c r="M2021">
        <v>1741.4615255798001</v>
      </c>
      <c r="AE2021" s="1" t="s">
        <v>12442</v>
      </c>
      <c r="AF2021" s="1" t="s">
        <v>2778</v>
      </c>
      <c r="AG2021" s="9">
        <v>1.2695091999999999E-11</v>
      </c>
      <c r="AH2021" s="1" t="str">
        <f>_xlfn.TEXTAFTER(Table9[[#This Row],[rxn]],"-",-1)</f>
        <v>rt3253</v>
      </c>
      <c r="AI2021" s="1" t="e">
        <f>_xlfn.TEXTAFTER(_xlfn.TEXTBEFORE(Table9[[#This Row],[rxn]],"-"&amp;Table9[[#This Row],[enz]]),"RXN-")</f>
        <v>#N/A</v>
      </c>
      <c r="AJ2021" s="1" t="e">
        <f>_xlfn.TEXTBEFORE(Table9[[#This Row],[rxn]],"_",-1)</f>
        <v>#N/A</v>
      </c>
    </row>
    <row r="2022" spans="1:36" ht="17" hidden="1" x14ac:dyDescent="0.25">
      <c r="A2022" t="s">
        <v>10561</v>
      </c>
      <c r="B2022" t="str">
        <f>_xlfn.TEXTAFTER(Table5[[#This Row],[r]],"-",-1)</f>
        <v>rt5058'</v>
      </c>
      <c r="C2022" t="str">
        <f>_xlfn.TEXTAFTER(_xlfn.TEXTBEFORE(Table5[[#This Row],[r]],"-"&amp;Table5[[#This Row],[enz]]),"'RXN-")</f>
        <v>RADHx_m_FWD</v>
      </c>
      <c r="D2022">
        <v>11171.708534568001</v>
      </c>
      <c r="E2022">
        <f>_xlfn.XLOOKUP(Table5[[#This Row],[r]],Table3[r],Table3[kapp],"")</f>
        <v>8988.1774343278394</v>
      </c>
      <c r="F2022">
        <f>Table5[[#This Row],[kapp]]-Table5[[#This Row],[old]]</f>
        <v>2183.5311002401613</v>
      </c>
      <c r="G2022" t="str" cm="1">
        <f t="array" ref="G2022">IF(ROWS(_xlfn._xlws.FILTER(Table5[r],Table5[enz]=Table5[[#This Row],[enz]]))&gt;1,"many","1")</f>
        <v>1</v>
      </c>
      <c r="H2022" t="str" cm="1">
        <f t="array" ref="H2022">IF(ROWS(_xlfn._xlws.FILTER(Table5[r],Table5[rxn-no-enz]=Table5[[#This Row],[rxn-no-enz]]))&gt;1,"many","1")</f>
        <v>1</v>
      </c>
      <c r="I2022" t="str">
        <f>_xlfn.XLOOKUP(SUBSTITUTE(Table5[[#This Row],[r]],"'",""),Table6[rxn],Table6[rxn],"no")</f>
        <v>no</v>
      </c>
      <c r="J2022" t="str" cm="1">
        <f t="array" ref="J2022">_xlfn.XLOOKUP(Table5[[#This Row],[r]],"'"&amp;Table6[rxn]&amp;"'",Table6[expected kapp],"")</f>
        <v/>
      </c>
      <c r="L2022" t="s">
        <v>10350</v>
      </c>
      <c r="M2022">
        <v>8988.1774343278394</v>
      </c>
      <c r="AE2022" s="1" t="s">
        <v>12443</v>
      </c>
      <c r="AF2022" s="1" t="s">
        <v>2778</v>
      </c>
      <c r="AG2022" s="9">
        <v>1.308751959E-9</v>
      </c>
      <c r="AH2022" s="1" t="str">
        <f>_xlfn.TEXTAFTER(Table9[[#This Row],[rxn]],"-",-1)</f>
        <v>rt3255</v>
      </c>
      <c r="AI2022" s="1" t="e">
        <f>_xlfn.TEXTAFTER(_xlfn.TEXTBEFORE(Table9[[#This Row],[rxn]],"-"&amp;Table9[[#This Row],[enz]]),"RXN-")</f>
        <v>#N/A</v>
      </c>
      <c r="AJ2022" s="1" t="e">
        <f>_xlfn.TEXTBEFORE(Table9[[#This Row],[rxn]],"_",-1)</f>
        <v>#N/A</v>
      </c>
    </row>
    <row r="2023" spans="1:36" ht="17" hidden="1" x14ac:dyDescent="0.25">
      <c r="A2023" t="s">
        <v>10562</v>
      </c>
      <c r="B2023" t="str">
        <f>_xlfn.TEXTAFTER(Table5[[#This Row],[r]],"-",-1)</f>
        <v>rt3242_e'</v>
      </c>
      <c r="C2023" t="str">
        <f>_xlfn.TEXTAFTER(_xlfn.TEXTBEFORE(Table5[[#This Row],[r]],"-"&amp;Table5[[#This Row],[enz]]),"'RXN-")</f>
        <v>RAFH_e_FWD</v>
      </c>
      <c r="D2023">
        <v>11171.708534568001</v>
      </c>
      <c r="E2023">
        <f>_xlfn.XLOOKUP(Table5[[#This Row],[r]],Table3[r],Table3[kapp],"")</f>
        <v>8988.1774343278394</v>
      </c>
      <c r="F2023">
        <f>Table5[[#This Row],[kapp]]-Table5[[#This Row],[old]]</f>
        <v>2183.5311002401613</v>
      </c>
      <c r="G2023" t="str" cm="1">
        <f t="array" ref="G2023">IF(ROWS(_xlfn._xlws.FILTER(Table5[r],Table5[enz]=Table5[[#This Row],[enz]]))&gt;1,"many","1")</f>
        <v>1</v>
      </c>
      <c r="H2023" t="str" cm="1">
        <f t="array" ref="H2023">IF(ROWS(_xlfn._xlws.FILTER(Table5[r],Table5[rxn-no-enz]=Table5[[#This Row],[rxn-no-enz]]))&gt;1,"many","1")</f>
        <v>1</v>
      </c>
      <c r="I2023" t="str">
        <f>_xlfn.XLOOKUP(SUBSTITUTE(Table5[[#This Row],[r]],"'",""),Table6[rxn],Table6[rxn],"no")</f>
        <v>no</v>
      </c>
      <c r="J2023" t="str" cm="1">
        <f t="array" ref="J2023">_xlfn.XLOOKUP(Table5[[#This Row],[r]],"'"&amp;Table6[rxn]&amp;"'",Table6[expected kapp],"")</f>
        <v/>
      </c>
      <c r="L2023" t="s">
        <v>10351</v>
      </c>
      <c r="M2023">
        <v>8988.1774343278394</v>
      </c>
      <c r="AE2023" s="1" t="s">
        <v>12444</v>
      </c>
      <c r="AF2023" s="1" t="s">
        <v>2778</v>
      </c>
      <c r="AG2023" s="9">
        <v>9.81184721E-10</v>
      </c>
      <c r="AH2023" s="1" t="str">
        <f>_xlfn.TEXTAFTER(Table9[[#This Row],[rxn]],"-",-1)</f>
        <v>rt3256</v>
      </c>
      <c r="AI2023" s="1" t="e">
        <f>_xlfn.TEXTAFTER(_xlfn.TEXTBEFORE(Table9[[#This Row],[rxn]],"-"&amp;Table9[[#This Row],[enz]]),"RXN-")</f>
        <v>#N/A</v>
      </c>
      <c r="AJ2023" s="1" t="e">
        <f>_xlfn.TEXTBEFORE(Table9[[#This Row],[rxn]],"_",-1)</f>
        <v>#N/A</v>
      </c>
    </row>
    <row r="2024" spans="1:36" ht="17" hidden="1" x14ac:dyDescent="0.25">
      <c r="A2024" t="s">
        <v>10563</v>
      </c>
      <c r="B2024" t="str">
        <f>_xlfn.TEXTAFTER(Table5[[#This Row],[r]],"-",-1)</f>
        <v>rt0930_m'</v>
      </c>
      <c r="C2024" t="str">
        <f>_xlfn.TEXTAFTER(_xlfn.TEXTBEFORE(Table5[[#This Row],[r]],"-"&amp;Table5[[#This Row],[enz]]),"'RXN-")</f>
        <v>RBFK_m_FWD</v>
      </c>
      <c r="D2024">
        <v>11171.708534568001</v>
      </c>
      <c r="E2024">
        <f>_xlfn.XLOOKUP(Table5[[#This Row],[r]],Table3[r],Table3[kapp],"")</f>
        <v>8988.1774343278394</v>
      </c>
      <c r="F2024">
        <f>Table5[[#This Row],[kapp]]-Table5[[#This Row],[old]]</f>
        <v>2183.5311002401613</v>
      </c>
      <c r="G2024" t="str" cm="1">
        <f t="array" ref="G2024">IF(ROWS(_xlfn._xlws.FILTER(Table5[r],Table5[enz]=Table5[[#This Row],[enz]]))&gt;1,"many","1")</f>
        <v>1</v>
      </c>
      <c r="H2024" t="str" cm="1">
        <f t="array" ref="H2024">IF(ROWS(_xlfn._xlws.FILTER(Table5[r],Table5[rxn-no-enz]=Table5[[#This Row],[rxn-no-enz]]))&gt;1,"many","1")</f>
        <v>1</v>
      </c>
      <c r="I2024" t="str">
        <f>_xlfn.XLOOKUP(SUBSTITUTE(Table5[[#This Row],[r]],"'",""),Table6[rxn],Table6[rxn],"no")</f>
        <v>no</v>
      </c>
      <c r="J2024" t="str" cm="1">
        <f t="array" ref="J2024">_xlfn.XLOOKUP(Table5[[#This Row],[r]],"'"&amp;Table6[rxn]&amp;"'",Table6[expected kapp],"")</f>
        <v/>
      </c>
      <c r="L2024" t="s">
        <v>10352</v>
      </c>
      <c r="M2024">
        <v>8988.1774343278394</v>
      </c>
      <c r="AE2024" s="1" t="s">
        <v>12445</v>
      </c>
      <c r="AF2024" s="1" t="s">
        <v>2778</v>
      </c>
      <c r="AG2024" s="9">
        <v>1.081294E-10</v>
      </c>
      <c r="AH2024" s="1" t="str">
        <f>_xlfn.TEXTAFTER(Table9[[#This Row],[rxn]],"-",-1)</f>
        <v>rt3261</v>
      </c>
      <c r="AI2024" s="1" t="e">
        <f>_xlfn.TEXTAFTER(_xlfn.TEXTBEFORE(Table9[[#This Row],[rxn]],"-"&amp;Table9[[#This Row],[enz]]),"RXN-")</f>
        <v>#N/A</v>
      </c>
      <c r="AJ2024" s="1" t="e">
        <f>_xlfn.TEXTBEFORE(Table9[[#This Row],[rxn]],"_",-1)</f>
        <v>#N/A</v>
      </c>
    </row>
    <row r="2025" spans="1:36" ht="17" hidden="1" x14ac:dyDescent="0.25">
      <c r="A2025" t="s">
        <v>10564</v>
      </c>
      <c r="B2025" t="str">
        <f>_xlfn.TEXTAFTER(Table5[[#This Row],[r]],"-",-1)</f>
        <v>rt2501'</v>
      </c>
      <c r="C2025" t="str">
        <f>_xlfn.TEXTAFTER(_xlfn.TEXTBEFORE(Table5[[#This Row],[r]],"-"&amp;Table5[[#This Row],[enz]]),"'RXN-")</f>
        <v>RBK_c_FWD</v>
      </c>
      <c r="D2025">
        <v>11171.708534568001</v>
      </c>
      <c r="E2025">
        <f>_xlfn.XLOOKUP(Table5[[#This Row],[r]],Table3[r],Table3[kapp],"")</f>
        <v>8988.1774343278394</v>
      </c>
      <c r="F2025">
        <f>Table5[[#This Row],[kapp]]-Table5[[#This Row],[old]]</f>
        <v>2183.5311002401613</v>
      </c>
      <c r="G2025" t="str" cm="1">
        <f t="array" ref="G2025">IF(ROWS(_xlfn._xlws.FILTER(Table5[r],Table5[enz]=Table5[[#This Row],[enz]]))&gt;1,"many","1")</f>
        <v>many</v>
      </c>
      <c r="H2025" t="str" cm="1">
        <f t="array" ref="H2025">IF(ROWS(_xlfn._xlws.FILTER(Table5[r],Table5[rxn-no-enz]=Table5[[#This Row],[rxn-no-enz]]))&gt;1,"many","1")</f>
        <v>1</v>
      </c>
      <c r="I2025" t="str">
        <f>_xlfn.XLOOKUP(SUBSTITUTE(Table5[[#This Row],[r]],"'",""),Table6[rxn],Table6[rxn],"no")</f>
        <v>no</v>
      </c>
      <c r="J2025" t="str" cm="1">
        <f t="array" ref="J2025">_xlfn.XLOOKUP(Table5[[#This Row],[r]],"'"&amp;Table6[rxn]&amp;"'",Table6[expected kapp],"")</f>
        <v/>
      </c>
      <c r="L2025" t="s">
        <v>10353</v>
      </c>
      <c r="M2025">
        <v>8988.1774343278394</v>
      </c>
      <c r="AE2025" s="1" t="s">
        <v>12446</v>
      </c>
      <c r="AF2025" s="1" t="s">
        <v>2778</v>
      </c>
      <c r="AG2025" s="9">
        <v>2.3127845999999999E-11</v>
      </c>
      <c r="AH2025" s="1" t="str">
        <f>_xlfn.TEXTAFTER(Table9[[#This Row],[rxn]],"-",-1)</f>
        <v>rt3274</v>
      </c>
      <c r="AI2025" s="1" t="e">
        <f>_xlfn.TEXTAFTER(_xlfn.TEXTBEFORE(Table9[[#This Row],[rxn]],"-"&amp;Table9[[#This Row],[enz]]),"RXN-")</f>
        <v>#N/A</v>
      </c>
      <c r="AJ2025" s="1" t="e">
        <f>_xlfn.TEXTBEFORE(Table9[[#This Row],[rxn]],"_",-1)</f>
        <v>#N/A</v>
      </c>
    </row>
    <row r="2026" spans="1:36" ht="17" hidden="1" x14ac:dyDescent="0.25">
      <c r="A2026" t="s">
        <v>10565</v>
      </c>
      <c r="B2026" t="str">
        <f>_xlfn.TEXTAFTER(Table5[[#This Row],[r]],"-",-1)</f>
        <v>rt6000'</v>
      </c>
      <c r="C2026" t="str">
        <f>_xlfn.TEXTAFTER(_xlfn.TEXTBEFORE(Table5[[#This Row],[r]],"-"&amp;Table5[[#This Row],[enz]]),"'RXN-")</f>
        <v>RBK_D_c_FWD</v>
      </c>
      <c r="D2026">
        <v>11171.708534568001</v>
      </c>
      <c r="E2026">
        <f>_xlfn.XLOOKUP(Table5[[#This Row],[r]],Table3[r],Table3[kapp],"")</f>
        <v>8988.1774343278394</v>
      </c>
      <c r="F2026">
        <f>Table5[[#This Row],[kapp]]-Table5[[#This Row],[old]]</f>
        <v>2183.5311002401613</v>
      </c>
      <c r="G2026" t="str" cm="1">
        <f t="array" ref="G2026">IF(ROWS(_xlfn._xlws.FILTER(Table5[r],Table5[enz]=Table5[[#This Row],[enz]]))&gt;1,"many","1")</f>
        <v>1</v>
      </c>
      <c r="H2026" t="str" cm="1">
        <f t="array" ref="H2026">IF(ROWS(_xlfn._xlws.FILTER(Table5[r],Table5[rxn-no-enz]=Table5[[#This Row],[rxn-no-enz]]))&gt;1,"many","1")</f>
        <v>1</v>
      </c>
      <c r="I2026" t="str">
        <f>_xlfn.XLOOKUP(SUBSTITUTE(Table5[[#This Row],[r]],"'",""),Table6[rxn],Table6[rxn],"no")</f>
        <v>no</v>
      </c>
      <c r="J2026" t="str" cm="1">
        <f t="array" ref="J2026">_xlfn.XLOOKUP(Table5[[#This Row],[r]],"'"&amp;Table6[rxn]&amp;"'",Table6[expected kapp],"")</f>
        <v/>
      </c>
      <c r="L2026" t="s">
        <v>10354</v>
      </c>
      <c r="M2026">
        <v>8988.1774343278394</v>
      </c>
      <c r="AE2026" s="1" t="s">
        <v>12447</v>
      </c>
      <c r="AF2026" s="1" t="s">
        <v>2778</v>
      </c>
      <c r="AG2026" s="9">
        <v>1.34726017E-10</v>
      </c>
      <c r="AH2026" s="1" t="str">
        <f>_xlfn.TEXTAFTER(Table9[[#This Row],[rxn]],"-",-1)</f>
        <v>rt3278</v>
      </c>
      <c r="AI2026" s="1" t="e">
        <f>_xlfn.TEXTAFTER(_xlfn.TEXTBEFORE(Table9[[#This Row],[rxn]],"-"&amp;Table9[[#This Row],[enz]]),"RXN-")</f>
        <v>#N/A</v>
      </c>
      <c r="AJ2026" s="1" t="e">
        <f>_xlfn.TEXTBEFORE(Table9[[#This Row],[rxn]],"_",-1)</f>
        <v>#N/A</v>
      </c>
    </row>
    <row r="2027" spans="1:36" ht="17" hidden="1" x14ac:dyDescent="0.25">
      <c r="A2027" t="s">
        <v>10566</v>
      </c>
      <c r="B2027" t="str">
        <f>_xlfn.TEXTAFTER(Table5[[#This Row],[r]],"-",-1)</f>
        <v>rt5407'</v>
      </c>
      <c r="C2027" t="str">
        <f>_xlfn.TEXTAFTER(_xlfn.TEXTBEFORE(Table5[[#This Row],[r]],"-"&amp;Table5[[#This Row],[enz]]),"'RXN-")</f>
        <v>RDH_c_FWD</v>
      </c>
      <c r="D2027">
        <v>11171.708534568001</v>
      </c>
      <c r="E2027">
        <f>_xlfn.XLOOKUP(Table5[[#This Row],[r]],Table3[r],Table3[kapp],"")</f>
        <v>8988.1774343278394</v>
      </c>
      <c r="F2027">
        <f>Table5[[#This Row],[kapp]]-Table5[[#This Row],[old]]</f>
        <v>2183.5311002401613</v>
      </c>
      <c r="G2027" t="str" cm="1">
        <f t="array" ref="G2027">IF(ROWS(_xlfn._xlws.FILTER(Table5[r],Table5[enz]=Table5[[#This Row],[enz]]))&gt;1,"many","1")</f>
        <v>many</v>
      </c>
      <c r="H2027" t="str" cm="1">
        <f t="array" ref="H2027">IF(ROWS(_xlfn._xlws.FILTER(Table5[r],Table5[rxn-no-enz]=Table5[[#This Row],[rxn-no-enz]]))&gt;1,"many","1")</f>
        <v>1</v>
      </c>
      <c r="I2027" t="str">
        <f>_xlfn.XLOOKUP(SUBSTITUTE(Table5[[#This Row],[r]],"'",""),Table6[rxn],Table6[rxn],"no")</f>
        <v>no</v>
      </c>
      <c r="J2027" t="str" cm="1">
        <f t="array" ref="J2027">_xlfn.XLOOKUP(Table5[[#This Row],[r]],"'"&amp;Table6[rxn]&amp;"'",Table6[expected kapp],"")</f>
        <v/>
      </c>
      <c r="L2027" t="s">
        <v>8533</v>
      </c>
      <c r="M2027">
        <v>398.194347966348</v>
      </c>
      <c r="AE2027" s="1" t="s">
        <v>12448</v>
      </c>
      <c r="AF2027" s="1" t="s">
        <v>2778</v>
      </c>
      <c r="AG2027" s="9">
        <v>4.8326283000000002E-11</v>
      </c>
      <c r="AH2027" s="1" t="str">
        <f>_xlfn.TEXTAFTER(Table9[[#This Row],[rxn]],"-",-1)</f>
        <v>rt3279</v>
      </c>
      <c r="AI2027" s="1" t="e">
        <f>_xlfn.TEXTAFTER(_xlfn.TEXTBEFORE(Table9[[#This Row],[rxn]],"-"&amp;Table9[[#This Row],[enz]]),"RXN-")</f>
        <v>#N/A</v>
      </c>
      <c r="AJ2027" s="1" t="e">
        <f>_xlfn.TEXTBEFORE(Table9[[#This Row],[rxn]],"_",-1)</f>
        <v>#N/A</v>
      </c>
    </row>
    <row r="2028" spans="1:36" ht="17" hidden="1" x14ac:dyDescent="0.25">
      <c r="A2028" t="s">
        <v>10567</v>
      </c>
      <c r="B2028" t="str">
        <f>_xlfn.TEXTAFTER(Table5[[#This Row],[r]],"-",-1)</f>
        <v>rt5407'</v>
      </c>
      <c r="C2028" t="str">
        <f>_xlfn.TEXTAFTER(_xlfn.TEXTBEFORE(Table5[[#This Row],[r]],"-"&amp;Table5[[#This Row],[enz]]),"'RXN-")</f>
        <v>RDH_c_REV</v>
      </c>
      <c r="D2028">
        <v>11171.708534568001</v>
      </c>
      <c r="E2028">
        <f>_xlfn.XLOOKUP(Table5[[#This Row],[r]],Table3[r],Table3[kapp],"")</f>
        <v>8988.1774343278394</v>
      </c>
      <c r="F2028">
        <f>Table5[[#This Row],[kapp]]-Table5[[#This Row],[old]]</f>
        <v>2183.5311002401613</v>
      </c>
      <c r="G2028" t="str" cm="1">
        <f t="array" ref="G2028">IF(ROWS(_xlfn._xlws.FILTER(Table5[r],Table5[enz]=Table5[[#This Row],[enz]]))&gt;1,"many","1")</f>
        <v>many</v>
      </c>
      <c r="H2028" t="str" cm="1">
        <f t="array" ref="H2028">IF(ROWS(_xlfn._xlws.FILTER(Table5[r],Table5[rxn-no-enz]=Table5[[#This Row],[rxn-no-enz]]))&gt;1,"many","1")</f>
        <v>1</v>
      </c>
      <c r="I2028" t="str">
        <f>_xlfn.XLOOKUP(SUBSTITUTE(Table5[[#This Row],[r]],"'",""),Table6[rxn],Table6[rxn],"no")</f>
        <v>no</v>
      </c>
      <c r="J2028" t="str" cm="1">
        <f t="array" ref="J2028">_xlfn.XLOOKUP(Table5[[#This Row],[r]],"'"&amp;Table6[rxn]&amp;"'",Table6[expected kapp],"")</f>
        <v/>
      </c>
      <c r="L2028" t="s">
        <v>10355</v>
      </c>
      <c r="M2028">
        <v>8988.1774343278394</v>
      </c>
      <c r="AE2028" s="1" t="s">
        <v>12449</v>
      </c>
      <c r="AF2028" s="1" t="s">
        <v>2778</v>
      </c>
      <c r="AG2028" s="9">
        <v>1.2685130999999901E-11</v>
      </c>
      <c r="AH2028" s="1" t="str">
        <f>_xlfn.TEXTAFTER(Table9[[#This Row],[rxn]],"-",-1)</f>
        <v>rt3300</v>
      </c>
      <c r="AI2028" s="1" t="e">
        <f>_xlfn.TEXTAFTER(_xlfn.TEXTBEFORE(Table9[[#This Row],[rxn]],"-"&amp;Table9[[#This Row],[enz]]),"RXN-")</f>
        <v>#N/A</v>
      </c>
      <c r="AJ2028" s="1" t="e">
        <f>_xlfn.TEXTBEFORE(Table9[[#This Row],[rxn]],"_",-1)</f>
        <v>#N/A</v>
      </c>
    </row>
    <row r="2029" spans="1:36" ht="17" hidden="1" x14ac:dyDescent="0.25">
      <c r="A2029" t="s">
        <v>10568</v>
      </c>
      <c r="B2029" t="str">
        <f>_xlfn.TEXTAFTER(Table5[[#This Row],[r]],"-",-1)</f>
        <v>rt1893'</v>
      </c>
      <c r="C2029" t="str">
        <f>_xlfn.TEXTAFTER(_xlfn.TEXTBEFORE(Table5[[#This Row],[r]],"-"&amp;Table5[[#This Row],[enz]]),"'RXN-")</f>
        <v>RHMND2_c_FWD</v>
      </c>
      <c r="D2029">
        <v>11171.708534568001</v>
      </c>
      <c r="E2029">
        <f>_xlfn.XLOOKUP(Table5[[#This Row],[r]],Table3[r],Table3[kapp],"")</f>
        <v>8988.1774343278394</v>
      </c>
      <c r="F2029">
        <f>Table5[[#This Row],[kapp]]-Table5[[#This Row],[old]]</f>
        <v>2183.5311002401613</v>
      </c>
      <c r="G2029" t="str" cm="1">
        <f t="array" ref="G2029">IF(ROWS(_xlfn._xlws.FILTER(Table5[r],Table5[enz]=Table5[[#This Row],[enz]]))&gt;1,"many","1")</f>
        <v>many</v>
      </c>
      <c r="H2029" t="str" cm="1">
        <f t="array" ref="H2029">IF(ROWS(_xlfn._xlws.FILTER(Table5[r],Table5[rxn-no-enz]=Table5[[#This Row],[rxn-no-enz]]))&gt;1,"many","1")</f>
        <v>1</v>
      </c>
      <c r="I2029" t="str">
        <f>_xlfn.XLOOKUP(SUBSTITUTE(Table5[[#This Row],[r]],"'",""),Table6[rxn],Table6[rxn],"no")</f>
        <v>no</v>
      </c>
      <c r="J2029" t="str" cm="1">
        <f t="array" ref="J2029">_xlfn.XLOOKUP(Table5[[#This Row],[r]],"'"&amp;Table6[rxn]&amp;"'",Table6[expected kapp],"")</f>
        <v/>
      </c>
      <c r="L2029" t="s">
        <v>10356</v>
      </c>
      <c r="M2029">
        <v>8988.1774343278394</v>
      </c>
      <c r="AE2029" s="1" t="s">
        <v>12450</v>
      </c>
      <c r="AF2029" s="1" t="s">
        <v>2778</v>
      </c>
      <c r="AG2029" s="9">
        <v>1.1557900000000001E-12</v>
      </c>
      <c r="AH2029" s="1" t="str">
        <f>_xlfn.TEXTAFTER(Table9[[#This Row],[rxn]],"-",-1)</f>
        <v>rt3311</v>
      </c>
      <c r="AI2029" s="1" t="e">
        <f>_xlfn.TEXTAFTER(_xlfn.TEXTBEFORE(Table9[[#This Row],[rxn]],"-"&amp;Table9[[#This Row],[enz]]),"RXN-")</f>
        <v>#N/A</v>
      </c>
      <c r="AJ2029" s="1" t="e">
        <f>_xlfn.TEXTBEFORE(Table9[[#This Row],[rxn]],"_",-1)</f>
        <v>#N/A</v>
      </c>
    </row>
    <row r="2030" spans="1:36" ht="17" hidden="1" x14ac:dyDescent="0.25">
      <c r="A2030" t="s">
        <v>10569</v>
      </c>
      <c r="B2030" t="str">
        <f>_xlfn.TEXTAFTER(Table5[[#This Row],[r]],"-",-1)</f>
        <v>rt1893'</v>
      </c>
      <c r="C2030" t="str">
        <f>_xlfn.TEXTAFTER(_xlfn.TEXTBEFORE(Table5[[#This Row],[r]],"-"&amp;Table5[[#This Row],[enz]]),"'RXN-")</f>
        <v>RHMND2_c_REV</v>
      </c>
      <c r="D2030">
        <v>11171.708534568001</v>
      </c>
      <c r="E2030">
        <f>_xlfn.XLOOKUP(Table5[[#This Row],[r]],Table3[r],Table3[kapp],"")</f>
        <v>8988.1774343278394</v>
      </c>
      <c r="F2030">
        <f>Table5[[#This Row],[kapp]]-Table5[[#This Row],[old]]</f>
        <v>2183.5311002401613</v>
      </c>
      <c r="G2030" t="str" cm="1">
        <f t="array" ref="G2030">IF(ROWS(_xlfn._xlws.FILTER(Table5[r],Table5[enz]=Table5[[#This Row],[enz]]))&gt;1,"many","1")</f>
        <v>many</v>
      </c>
      <c r="H2030" t="str" cm="1">
        <f t="array" ref="H2030">IF(ROWS(_xlfn._xlws.FILTER(Table5[r],Table5[rxn-no-enz]=Table5[[#This Row],[rxn-no-enz]]))&gt;1,"many","1")</f>
        <v>1</v>
      </c>
      <c r="I2030" t="str">
        <f>_xlfn.XLOOKUP(SUBSTITUTE(Table5[[#This Row],[r]],"'",""),Table6[rxn],Table6[rxn],"no")</f>
        <v>no</v>
      </c>
      <c r="J2030" t="str" cm="1">
        <f t="array" ref="J2030">_xlfn.XLOOKUP(Table5[[#This Row],[r]],"'"&amp;Table6[rxn]&amp;"'",Table6[expected kapp],"")</f>
        <v/>
      </c>
      <c r="L2030" t="s">
        <v>10357</v>
      </c>
      <c r="M2030">
        <v>8988.1774343278394</v>
      </c>
      <c r="AE2030" s="1" t="s">
        <v>12451</v>
      </c>
      <c r="AF2030" s="1" t="s">
        <v>2778</v>
      </c>
      <c r="AG2030" s="9">
        <v>1.300854986E-9</v>
      </c>
      <c r="AH2030" s="1" t="str">
        <f>_xlfn.TEXTAFTER(Table9[[#This Row],[rxn]],"-",-1)</f>
        <v>rt3313</v>
      </c>
      <c r="AI2030" s="1" t="e">
        <f>_xlfn.TEXTAFTER(_xlfn.TEXTBEFORE(Table9[[#This Row],[rxn]],"-"&amp;Table9[[#This Row],[enz]]),"RXN-")</f>
        <v>#N/A</v>
      </c>
      <c r="AJ2030" s="1" t="e">
        <f>_xlfn.TEXTBEFORE(Table9[[#This Row],[rxn]],"_",-1)</f>
        <v>#N/A</v>
      </c>
    </row>
    <row r="2031" spans="1:36" ht="17" hidden="1" x14ac:dyDescent="0.25">
      <c r="A2031" t="s">
        <v>10570</v>
      </c>
      <c r="B2031" t="str">
        <f>_xlfn.TEXTAFTER(Table5[[#This Row],[r]],"-",-1)</f>
        <v>rt4960'</v>
      </c>
      <c r="C2031" t="str">
        <f>_xlfn.TEXTAFTER(_xlfn.TEXTBEFORE(Table5[[#This Row],[r]],"-"&amp;Table5[[#This Row],[enz]]),"'RXN-")</f>
        <v>RLFC2O_c_FWD</v>
      </c>
      <c r="D2031">
        <v>11171.708534568001</v>
      </c>
      <c r="E2031">
        <f>_xlfn.XLOOKUP(Table5[[#This Row],[r]],Table3[r],Table3[kapp],"")</f>
        <v>8988.1774343278394</v>
      </c>
      <c r="F2031">
        <f>Table5[[#This Row],[kapp]]-Table5[[#This Row],[old]]</f>
        <v>2183.5311002401613</v>
      </c>
      <c r="G2031" t="str" cm="1">
        <f t="array" ref="G2031">IF(ROWS(_xlfn._xlws.FILTER(Table5[r],Table5[enz]=Table5[[#This Row],[enz]]))&gt;1,"many","1")</f>
        <v>1</v>
      </c>
      <c r="H2031" t="str" cm="1">
        <f t="array" ref="H2031">IF(ROWS(_xlfn._xlws.FILTER(Table5[r],Table5[rxn-no-enz]=Table5[[#This Row],[rxn-no-enz]]))&gt;1,"many","1")</f>
        <v>1</v>
      </c>
      <c r="I2031" t="str">
        <f>_xlfn.XLOOKUP(SUBSTITUTE(Table5[[#This Row],[r]],"'",""),Table6[rxn],Table6[rxn],"no")</f>
        <v>no</v>
      </c>
      <c r="J2031" t="str" cm="1">
        <f t="array" ref="J2031">_xlfn.XLOOKUP(Table5[[#This Row],[r]],"'"&amp;Table6[rxn]&amp;"'",Table6[expected kapp],"")</f>
        <v/>
      </c>
      <c r="L2031" t="s">
        <v>8534</v>
      </c>
      <c r="M2031">
        <v>229691.742281627</v>
      </c>
      <c r="AE2031" s="1" t="s">
        <v>12452</v>
      </c>
      <c r="AF2031" s="1" t="s">
        <v>2778</v>
      </c>
      <c r="AG2031" s="9">
        <v>8.77533914999999E-10</v>
      </c>
      <c r="AH2031" s="1" t="str">
        <f>_xlfn.TEXTAFTER(Table9[[#This Row],[rxn]],"-",-1)</f>
        <v>rt3314</v>
      </c>
      <c r="AI2031" s="1" t="e">
        <f>_xlfn.TEXTAFTER(_xlfn.TEXTBEFORE(Table9[[#This Row],[rxn]],"-"&amp;Table9[[#This Row],[enz]]),"RXN-")</f>
        <v>#N/A</v>
      </c>
      <c r="AJ2031" s="1" t="e">
        <f>_xlfn.TEXTBEFORE(Table9[[#This Row],[rxn]],"_",-1)</f>
        <v>#N/A</v>
      </c>
    </row>
    <row r="2032" spans="1:36" ht="17" hidden="1" x14ac:dyDescent="0.25">
      <c r="A2032" t="s">
        <v>10571</v>
      </c>
      <c r="B2032" t="str">
        <f>_xlfn.TEXTAFTER(Table5[[#This Row],[r]],"-",-1)</f>
        <v>rt8275'</v>
      </c>
      <c r="C2032" t="str">
        <f>_xlfn.TEXTAFTER(_xlfn.TEXTBEFORE(Table5[[#This Row],[r]],"-"&amp;Table5[[#This Row],[enz]]),"'RXN-")</f>
        <v>RLFC2O_m_FWD</v>
      </c>
      <c r="D2032">
        <v>11171.708534568001</v>
      </c>
      <c r="E2032">
        <f>_xlfn.XLOOKUP(Table5[[#This Row],[r]],Table3[r],Table3[kapp],"")</f>
        <v>8988.1774343278394</v>
      </c>
      <c r="F2032">
        <f>Table5[[#This Row],[kapp]]-Table5[[#This Row],[old]]</f>
        <v>2183.5311002401613</v>
      </c>
      <c r="G2032" t="str" cm="1">
        <f t="array" ref="G2032">IF(ROWS(_xlfn._xlws.FILTER(Table5[r],Table5[enz]=Table5[[#This Row],[enz]]))&gt;1,"many","1")</f>
        <v>1</v>
      </c>
      <c r="H2032" t="str" cm="1">
        <f t="array" ref="H2032">IF(ROWS(_xlfn._xlws.FILTER(Table5[r],Table5[rxn-no-enz]=Table5[[#This Row],[rxn-no-enz]]))&gt;1,"many","1")</f>
        <v>1</v>
      </c>
      <c r="I2032" t="str">
        <f>_xlfn.XLOOKUP(SUBSTITUTE(Table5[[#This Row],[r]],"'",""),Table6[rxn],Table6[rxn],"no")</f>
        <v>no</v>
      </c>
      <c r="J2032" t="str" cm="1">
        <f t="array" ref="J2032">_xlfn.XLOOKUP(Table5[[#This Row],[r]],"'"&amp;Table6[rxn]&amp;"'",Table6[expected kapp],"")</f>
        <v/>
      </c>
      <c r="L2032" t="s">
        <v>10358</v>
      </c>
      <c r="M2032">
        <v>8988.1774343278394</v>
      </c>
      <c r="AE2032" s="1" t="s">
        <v>12453</v>
      </c>
      <c r="AF2032" s="1" t="s">
        <v>2778</v>
      </c>
      <c r="AG2032" s="9">
        <v>3.0146802399999999E-10</v>
      </c>
      <c r="AH2032" s="1" t="str">
        <f>_xlfn.TEXTAFTER(Table9[[#This Row],[rxn]],"-",-1)</f>
        <v>rt3334</v>
      </c>
      <c r="AI2032" s="1" t="e">
        <f>_xlfn.TEXTAFTER(_xlfn.TEXTBEFORE(Table9[[#This Row],[rxn]],"-"&amp;Table9[[#This Row],[enz]]),"RXN-")</f>
        <v>#N/A</v>
      </c>
      <c r="AJ2032" s="1" t="e">
        <f>_xlfn.TEXTBEFORE(Table9[[#This Row],[rxn]],"_",-1)</f>
        <v>#N/A</v>
      </c>
    </row>
    <row r="2033" spans="1:36" ht="17" hidden="1" x14ac:dyDescent="0.25">
      <c r="A2033" t="s">
        <v>10572</v>
      </c>
      <c r="B2033" t="str">
        <f>_xlfn.TEXTAFTER(Table5[[#This Row],[r]],"-",-1)</f>
        <v>RNR124'</v>
      </c>
      <c r="C2033" t="str">
        <f>_xlfn.TEXTAFTER(_xlfn.TEXTBEFORE(Table5[[#This Row],[r]],"-"&amp;Table5[[#This Row],[enz]]),"'RXN-")</f>
        <v>RNDR1_n_FWD</v>
      </c>
      <c r="D2033">
        <v>11171.708534568001</v>
      </c>
      <c r="E2033">
        <f>_xlfn.XLOOKUP(Table5[[#This Row],[r]],Table3[r],Table3[kapp],"")</f>
        <v>8988.1774343278394</v>
      </c>
      <c r="F2033">
        <f>Table5[[#This Row],[kapp]]-Table5[[#This Row],[old]]</f>
        <v>2183.5311002401613</v>
      </c>
      <c r="G2033" t="str" cm="1">
        <f t="array" ref="G2033">IF(ROWS(_xlfn._xlws.FILTER(Table5[r],Table5[enz]=Table5[[#This Row],[enz]]))&gt;1,"many","1")</f>
        <v>many</v>
      </c>
      <c r="H2033" t="str" cm="1">
        <f t="array" ref="H2033">IF(ROWS(_xlfn._xlws.FILTER(Table5[r],Table5[rxn-no-enz]=Table5[[#This Row],[rxn-no-enz]]))&gt;1,"many","1")</f>
        <v>1</v>
      </c>
      <c r="I2033" t="str">
        <f>_xlfn.XLOOKUP(SUBSTITUTE(Table5[[#This Row],[r]],"'",""),Table6[rxn],Table6[rxn],"no")</f>
        <v>no</v>
      </c>
      <c r="J2033" t="str" cm="1">
        <f t="array" ref="J2033">_xlfn.XLOOKUP(Table5[[#This Row],[r]],"'"&amp;Table6[rxn]&amp;"'",Table6[expected kapp],"")</f>
        <v/>
      </c>
      <c r="L2033" t="s">
        <v>10359</v>
      </c>
      <c r="M2033">
        <v>229691.742281627</v>
      </c>
      <c r="AE2033" s="1" t="s">
        <v>12454</v>
      </c>
      <c r="AF2033" s="1" t="s">
        <v>2778</v>
      </c>
      <c r="AG2033" s="9">
        <v>9.6715529999999995E-11</v>
      </c>
      <c r="AH2033" s="1" t="str">
        <f>_xlfn.TEXTAFTER(Table9[[#This Row],[rxn]],"-",-1)</f>
        <v>rt3348</v>
      </c>
      <c r="AI2033" s="1" t="e">
        <f>_xlfn.TEXTAFTER(_xlfn.TEXTBEFORE(Table9[[#This Row],[rxn]],"-"&amp;Table9[[#This Row],[enz]]),"RXN-")</f>
        <v>#N/A</v>
      </c>
      <c r="AJ2033" s="1" t="e">
        <f>_xlfn.TEXTBEFORE(Table9[[#This Row],[rxn]],"_",-1)</f>
        <v>#N/A</v>
      </c>
    </row>
    <row r="2034" spans="1:36" ht="17" hidden="1" x14ac:dyDescent="0.25">
      <c r="A2034" t="s">
        <v>10573</v>
      </c>
      <c r="B2034" t="str">
        <f>_xlfn.TEXTAFTER(Table5[[#This Row],[r]],"-",-1)</f>
        <v>RNR124'</v>
      </c>
      <c r="C2034" t="str">
        <f>_xlfn.TEXTAFTER(_xlfn.TEXTBEFORE(Table5[[#This Row],[r]],"-"&amp;Table5[[#This Row],[enz]]),"'RXN-")</f>
        <v>RNDR2_n_FWD</v>
      </c>
      <c r="D2034">
        <v>11171.708534568001</v>
      </c>
      <c r="E2034">
        <f>_xlfn.XLOOKUP(Table5[[#This Row],[r]],Table3[r],Table3[kapp],"")</f>
        <v>8988.1774343278394</v>
      </c>
      <c r="F2034">
        <f>Table5[[#This Row],[kapp]]-Table5[[#This Row],[old]]</f>
        <v>2183.5311002401613</v>
      </c>
      <c r="G2034" t="str" cm="1">
        <f t="array" ref="G2034">IF(ROWS(_xlfn._xlws.FILTER(Table5[r],Table5[enz]=Table5[[#This Row],[enz]]))&gt;1,"many","1")</f>
        <v>many</v>
      </c>
      <c r="H2034" t="str" cm="1">
        <f t="array" ref="H2034">IF(ROWS(_xlfn._xlws.FILTER(Table5[r],Table5[rxn-no-enz]=Table5[[#This Row],[rxn-no-enz]]))&gt;1,"many","1")</f>
        <v>1</v>
      </c>
      <c r="I2034" t="str">
        <f>_xlfn.XLOOKUP(SUBSTITUTE(Table5[[#This Row],[r]],"'",""),Table6[rxn],Table6[rxn],"no")</f>
        <v>no</v>
      </c>
      <c r="J2034" t="str" cm="1">
        <f t="array" ref="J2034">_xlfn.XLOOKUP(Table5[[#This Row],[r]],"'"&amp;Table6[rxn]&amp;"'",Table6[expected kapp],"")</f>
        <v/>
      </c>
      <c r="L2034" t="s">
        <v>10360</v>
      </c>
      <c r="M2034">
        <v>8988.1774343278394</v>
      </c>
      <c r="AE2034" s="1" t="s">
        <v>12455</v>
      </c>
      <c r="AF2034" s="1" t="s">
        <v>2778</v>
      </c>
      <c r="AG2034" s="9">
        <v>3.1590530000000001E-12</v>
      </c>
      <c r="AH2034" s="1" t="str">
        <f>_xlfn.TEXTAFTER(Table9[[#This Row],[rxn]],"-",-1)</f>
        <v>rt3355</v>
      </c>
      <c r="AI2034" s="1" t="e">
        <f>_xlfn.TEXTAFTER(_xlfn.TEXTBEFORE(Table9[[#This Row],[rxn]],"-"&amp;Table9[[#This Row],[enz]]),"RXN-")</f>
        <v>#N/A</v>
      </c>
      <c r="AJ2034" s="1" t="e">
        <f>_xlfn.TEXTBEFORE(Table9[[#This Row],[rxn]],"_",-1)</f>
        <v>#N/A</v>
      </c>
    </row>
    <row r="2035" spans="1:36" ht="17" hidden="1" x14ac:dyDescent="0.25">
      <c r="A2035" t="s">
        <v>10574</v>
      </c>
      <c r="B2035" t="str">
        <f>_xlfn.TEXTAFTER(Table5[[#This Row],[r]],"-",-1)</f>
        <v>RNR124'</v>
      </c>
      <c r="C2035" t="str">
        <f>_xlfn.TEXTAFTER(_xlfn.TEXTBEFORE(Table5[[#This Row],[r]],"-"&amp;Table5[[#This Row],[enz]]),"'RXN-")</f>
        <v>RNDR3_n_FWD</v>
      </c>
      <c r="D2035">
        <v>11171.708534568001</v>
      </c>
      <c r="E2035">
        <f>_xlfn.XLOOKUP(Table5[[#This Row],[r]],Table3[r],Table3[kapp],"")</f>
        <v>8988.1774343278394</v>
      </c>
      <c r="F2035">
        <f>Table5[[#This Row],[kapp]]-Table5[[#This Row],[old]]</f>
        <v>2183.5311002401613</v>
      </c>
      <c r="G2035" t="str" cm="1">
        <f t="array" ref="G2035">IF(ROWS(_xlfn._xlws.FILTER(Table5[r],Table5[enz]=Table5[[#This Row],[enz]]))&gt;1,"many","1")</f>
        <v>many</v>
      </c>
      <c r="H2035" t="str" cm="1">
        <f t="array" ref="H2035">IF(ROWS(_xlfn._xlws.FILTER(Table5[r],Table5[rxn-no-enz]=Table5[[#This Row],[rxn-no-enz]]))&gt;1,"many","1")</f>
        <v>1</v>
      </c>
      <c r="I2035" t="str">
        <f>_xlfn.XLOOKUP(SUBSTITUTE(Table5[[#This Row],[r]],"'",""),Table6[rxn],Table6[rxn],"no")</f>
        <v>no</v>
      </c>
      <c r="J2035" t="str" cm="1">
        <f t="array" ref="J2035">_xlfn.XLOOKUP(Table5[[#This Row],[r]],"'"&amp;Table6[rxn]&amp;"'",Table6[expected kapp],"")</f>
        <v/>
      </c>
      <c r="L2035" t="s">
        <v>8536</v>
      </c>
      <c r="M2035">
        <v>59779.8966060975</v>
      </c>
      <c r="AE2035" s="1" t="s">
        <v>12456</v>
      </c>
      <c r="AF2035" s="1" t="s">
        <v>2778</v>
      </c>
      <c r="AG2035" s="9">
        <v>5.8490709999999996E-12</v>
      </c>
      <c r="AH2035" s="1" t="str">
        <f>_xlfn.TEXTAFTER(Table9[[#This Row],[rxn]],"-",-1)</f>
        <v>rt3356</v>
      </c>
      <c r="AI2035" s="1" t="e">
        <f>_xlfn.TEXTAFTER(_xlfn.TEXTBEFORE(Table9[[#This Row],[rxn]],"-"&amp;Table9[[#This Row],[enz]]),"RXN-")</f>
        <v>#N/A</v>
      </c>
      <c r="AJ2035" s="1" t="e">
        <f>_xlfn.TEXTBEFORE(Table9[[#This Row],[rxn]],"_",-1)</f>
        <v>#N/A</v>
      </c>
    </row>
    <row r="2036" spans="1:36" ht="17" hidden="1" x14ac:dyDescent="0.25">
      <c r="A2036" t="s">
        <v>10575</v>
      </c>
      <c r="B2036" t="str">
        <f>_xlfn.TEXTAFTER(Table5[[#This Row],[r]],"-",-1)</f>
        <v>RNR124'</v>
      </c>
      <c r="C2036" t="str">
        <f>_xlfn.TEXTAFTER(_xlfn.TEXTBEFORE(Table5[[#This Row],[r]],"-"&amp;Table5[[#This Row],[enz]]),"'RXN-")</f>
        <v>RNDR4_c_FWD</v>
      </c>
      <c r="D2036">
        <v>11171.708534568001</v>
      </c>
      <c r="E2036">
        <f>_xlfn.XLOOKUP(Table5[[#This Row],[r]],Table3[r],Table3[kapp],"")</f>
        <v>8988.1774343278394</v>
      </c>
      <c r="F2036">
        <f>Table5[[#This Row],[kapp]]-Table5[[#This Row],[old]]</f>
        <v>2183.5311002401613</v>
      </c>
      <c r="G2036" t="str" cm="1">
        <f t="array" ref="G2036">IF(ROWS(_xlfn._xlws.FILTER(Table5[r],Table5[enz]=Table5[[#This Row],[enz]]))&gt;1,"many","1")</f>
        <v>many</v>
      </c>
      <c r="H2036" t="str" cm="1">
        <f t="array" ref="H2036">IF(ROWS(_xlfn._xlws.FILTER(Table5[r],Table5[rxn-no-enz]=Table5[[#This Row],[rxn-no-enz]]))&gt;1,"many","1")</f>
        <v>1</v>
      </c>
      <c r="I2036" t="str">
        <f>_xlfn.XLOOKUP(SUBSTITUTE(Table5[[#This Row],[r]],"'",""),Table6[rxn],Table6[rxn],"no")</f>
        <v>no</v>
      </c>
      <c r="J2036" t="str" cm="1">
        <f t="array" ref="J2036">_xlfn.XLOOKUP(Table5[[#This Row],[r]],"'"&amp;Table6[rxn]&amp;"'",Table6[expected kapp],"")</f>
        <v/>
      </c>
      <c r="L2036" t="s">
        <v>10361</v>
      </c>
      <c r="M2036">
        <v>8988.1774343278394</v>
      </c>
      <c r="AE2036" s="1" t="s">
        <v>12457</v>
      </c>
      <c r="AF2036" s="1" t="s">
        <v>2778</v>
      </c>
      <c r="AG2036" s="9">
        <v>4.8560630000000003E-12</v>
      </c>
      <c r="AH2036" s="1" t="str">
        <f>_xlfn.TEXTAFTER(Table9[[#This Row],[rxn]],"-",-1)</f>
        <v>rt3373</v>
      </c>
      <c r="AI2036" s="1" t="e">
        <f>_xlfn.TEXTAFTER(_xlfn.TEXTBEFORE(Table9[[#This Row],[rxn]],"-"&amp;Table9[[#This Row],[enz]]),"RXN-")</f>
        <v>#N/A</v>
      </c>
      <c r="AJ2036" s="1" t="e">
        <f>_xlfn.TEXTBEFORE(Table9[[#This Row],[rxn]],"_",-1)</f>
        <v>#N/A</v>
      </c>
    </row>
    <row r="2037" spans="1:36" ht="17" hidden="1" x14ac:dyDescent="0.25">
      <c r="A2037" t="s">
        <v>10576</v>
      </c>
      <c r="B2037" t="str">
        <f>_xlfn.TEXTAFTER(Table5[[#This Row],[r]],"-",-1)</f>
        <v>RNR124'</v>
      </c>
      <c r="C2037" t="str">
        <f>_xlfn.TEXTAFTER(_xlfn.TEXTBEFORE(Table5[[#This Row],[r]],"-"&amp;Table5[[#This Row],[enz]]),"'RXN-")</f>
        <v>RNDR4_n_FWD</v>
      </c>
      <c r="D2037">
        <v>11171.708534568001</v>
      </c>
      <c r="E2037">
        <f>_xlfn.XLOOKUP(Table5[[#This Row],[r]],Table3[r],Table3[kapp],"")</f>
        <v>8988.1774343278394</v>
      </c>
      <c r="F2037">
        <f>Table5[[#This Row],[kapp]]-Table5[[#This Row],[old]]</f>
        <v>2183.5311002401613</v>
      </c>
      <c r="G2037" t="str" cm="1">
        <f t="array" ref="G2037">IF(ROWS(_xlfn._xlws.FILTER(Table5[r],Table5[enz]=Table5[[#This Row],[enz]]))&gt;1,"many","1")</f>
        <v>many</v>
      </c>
      <c r="H2037" t="str" cm="1">
        <f t="array" ref="H2037">IF(ROWS(_xlfn._xlws.FILTER(Table5[r],Table5[rxn-no-enz]=Table5[[#This Row],[rxn-no-enz]]))&gt;1,"many","1")</f>
        <v>1</v>
      </c>
      <c r="I2037" t="str">
        <f>_xlfn.XLOOKUP(SUBSTITUTE(Table5[[#This Row],[r]],"'",""),Table6[rxn],Table6[rxn],"no")</f>
        <v>no</v>
      </c>
      <c r="J2037" t="str" cm="1">
        <f t="array" ref="J2037">_xlfn.XLOOKUP(Table5[[#This Row],[r]],"'"&amp;Table6[rxn]&amp;"'",Table6[expected kapp],"")</f>
        <v/>
      </c>
      <c r="L2037" t="s">
        <v>8537</v>
      </c>
      <c r="M2037">
        <v>109235.42088634</v>
      </c>
      <c r="AE2037" s="1" t="s">
        <v>12458</v>
      </c>
      <c r="AF2037" s="1" t="s">
        <v>2778</v>
      </c>
      <c r="AG2037" s="9">
        <v>1.713749906E-9</v>
      </c>
      <c r="AH2037" s="1" t="str">
        <f>_xlfn.TEXTAFTER(Table9[[#This Row],[rxn]],"-",-1)</f>
        <v>rt3384</v>
      </c>
      <c r="AI2037" s="1" t="e">
        <f>_xlfn.TEXTAFTER(_xlfn.TEXTBEFORE(Table9[[#This Row],[rxn]],"-"&amp;Table9[[#This Row],[enz]]),"RXN-")</f>
        <v>#N/A</v>
      </c>
      <c r="AJ2037" s="1" t="e">
        <f>_xlfn.TEXTBEFORE(Table9[[#This Row],[rxn]],"_",-1)</f>
        <v>#N/A</v>
      </c>
    </row>
    <row r="2038" spans="1:36" ht="17" hidden="1" x14ac:dyDescent="0.25">
      <c r="A2038" t="s">
        <v>10577</v>
      </c>
      <c r="B2038" t="str">
        <f>_xlfn.TEXTAFTER(Table5[[#This Row],[r]],"-",-1)</f>
        <v>rt6206'</v>
      </c>
      <c r="C2038" t="str">
        <f>_xlfn.TEXTAFTER(_xlfn.TEXTBEFORE(Table5[[#This Row],[r]],"-"&amp;Table5[[#This Row],[enz]]),"'RXN-")</f>
        <v>RNMK_c_FWD</v>
      </c>
      <c r="D2038">
        <v>11171.708534568001</v>
      </c>
      <c r="E2038">
        <f>_xlfn.XLOOKUP(Table5[[#This Row],[r]],Table3[r],Table3[kapp],"")</f>
        <v>8988.1774343278394</v>
      </c>
      <c r="F2038">
        <f>Table5[[#This Row],[kapp]]-Table5[[#This Row],[old]]</f>
        <v>2183.5311002401613</v>
      </c>
      <c r="G2038" t="str" cm="1">
        <f t="array" ref="G2038">IF(ROWS(_xlfn._xlws.FILTER(Table5[r],Table5[enz]=Table5[[#This Row],[enz]]))&gt;1,"many","1")</f>
        <v>1</v>
      </c>
      <c r="H2038" t="str" cm="1">
        <f t="array" ref="H2038">IF(ROWS(_xlfn._xlws.FILTER(Table5[r],Table5[rxn-no-enz]=Table5[[#This Row],[rxn-no-enz]]))&gt;1,"many","1")</f>
        <v>1</v>
      </c>
      <c r="I2038" t="str">
        <f>_xlfn.XLOOKUP(SUBSTITUTE(Table5[[#This Row],[r]],"'",""),Table6[rxn],Table6[rxn],"no")</f>
        <v>no</v>
      </c>
      <c r="J2038" t="str" cm="1">
        <f t="array" ref="J2038">_xlfn.XLOOKUP(Table5[[#This Row],[r]],"'"&amp;Table6[rxn]&amp;"'",Table6[expected kapp],"")</f>
        <v/>
      </c>
      <c r="L2038" t="s">
        <v>10362</v>
      </c>
      <c r="M2038">
        <v>8988.1774343278394</v>
      </c>
      <c r="AE2038" s="1" t="s">
        <v>12459</v>
      </c>
      <c r="AF2038" s="1" t="s">
        <v>2778</v>
      </c>
      <c r="AG2038" s="9">
        <v>6.7836899999999999E-13</v>
      </c>
      <c r="AH2038" s="1" t="str">
        <f>_xlfn.TEXTAFTER(Table9[[#This Row],[rxn]],"-",-1)</f>
        <v>rt3388</v>
      </c>
      <c r="AI2038" s="1" t="e">
        <f>_xlfn.TEXTAFTER(_xlfn.TEXTBEFORE(Table9[[#This Row],[rxn]],"-"&amp;Table9[[#This Row],[enz]]),"RXN-")</f>
        <v>#N/A</v>
      </c>
      <c r="AJ2038" s="1" t="e">
        <f>_xlfn.TEXTBEFORE(Table9[[#This Row],[rxn]],"_",-1)</f>
        <v>#N/A</v>
      </c>
    </row>
    <row r="2039" spans="1:36" ht="17" hidden="1" x14ac:dyDescent="0.25">
      <c r="A2039" t="s">
        <v>10578</v>
      </c>
      <c r="B2039" t="str">
        <f>_xlfn.TEXTAFTER(Table5[[#This Row],[r]],"-",-1)</f>
        <v>rt3505'</v>
      </c>
      <c r="C2039" t="str">
        <f>_xlfn.TEXTAFTER(_xlfn.TEXTBEFORE(Table5[[#This Row],[r]],"-"&amp;Table5[[#This Row],[enz]]),"'RXN-")</f>
        <v>RPE_c_FWD</v>
      </c>
      <c r="D2039">
        <v>11171.708534568001</v>
      </c>
      <c r="E2039">
        <f>_xlfn.XLOOKUP(Table5[[#This Row],[r]],Table3[r],Table3[kapp],"")</f>
        <v>8988.1774343278394</v>
      </c>
      <c r="F2039">
        <f>Table5[[#This Row],[kapp]]-Table5[[#This Row],[old]]</f>
        <v>2183.5311002401613</v>
      </c>
      <c r="G2039" t="str" cm="1">
        <f t="array" ref="G2039">IF(ROWS(_xlfn._xlws.FILTER(Table5[r],Table5[enz]=Table5[[#This Row],[enz]]))&gt;1,"many","1")</f>
        <v>many</v>
      </c>
      <c r="H2039" t="str" cm="1">
        <f t="array" ref="H2039">IF(ROWS(_xlfn._xlws.FILTER(Table5[r],Table5[rxn-no-enz]=Table5[[#This Row],[rxn-no-enz]]))&gt;1,"many","1")</f>
        <v>many</v>
      </c>
      <c r="I2039" t="str">
        <f>_xlfn.XLOOKUP(SUBSTITUTE(Table5[[#This Row],[r]],"'",""),Table6[rxn],Table6[rxn],"no")</f>
        <v>no</v>
      </c>
      <c r="J2039" t="str" cm="1">
        <f t="array" ref="J2039">_xlfn.XLOOKUP(Table5[[#This Row],[r]],"'"&amp;Table6[rxn]&amp;"'",Table6[expected kapp],"")</f>
        <v/>
      </c>
      <c r="L2039" t="s">
        <v>10363</v>
      </c>
      <c r="M2039">
        <v>8988.1774343278394</v>
      </c>
      <c r="AE2039" s="1" t="s">
        <v>12460</v>
      </c>
      <c r="AF2039" s="1" t="s">
        <v>2778</v>
      </c>
      <c r="AG2039" s="9">
        <v>3.4261690099999999E-10</v>
      </c>
      <c r="AH2039" s="1" t="str">
        <f>_xlfn.TEXTAFTER(Table9[[#This Row],[rxn]],"-",-1)</f>
        <v>rt3408</v>
      </c>
      <c r="AI2039" s="1" t="e">
        <f>_xlfn.TEXTAFTER(_xlfn.TEXTBEFORE(Table9[[#This Row],[rxn]],"-"&amp;Table9[[#This Row],[enz]]),"RXN-")</f>
        <v>#N/A</v>
      </c>
      <c r="AJ2039" s="1" t="e">
        <f>_xlfn.TEXTBEFORE(Table9[[#This Row],[rxn]],"_",-1)</f>
        <v>#N/A</v>
      </c>
    </row>
    <row r="2040" spans="1:36" ht="17" hidden="1" x14ac:dyDescent="0.25">
      <c r="A2040" t="s">
        <v>10579</v>
      </c>
      <c r="B2040" t="str">
        <f>_xlfn.TEXTAFTER(Table5[[#This Row],[r]],"-",-1)</f>
        <v>rt7896'</v>
      </c>
      <c r="C2040" t="str">
        <f>_xlfn.TEXTAFTER(_xlfn.TEXTBEFORE(Table5[[#This Row],[r]],"-"&amp;Table5[[#This Row],[enz]]),"'RXN-")</f>
        <v>RPE_c_FWD</v>
      </c>
      <c r="D2040">
        <v>11171.708534568001</v>
      </c>
      <c r="E2040">
        <f>_xlfn.XLOOKUP(Table5[[#This Row],[r]],Table3[r],Table3[kapp],"")</f>
        <v>8988.1774343278394</v>
      </c>
      <c r="F2040">
        <f>Table5[[#This Row],[kapp]]-Table5[[#This Row],[old]]</f>
        <v>2183.5311002401613</v>
      </c>
      <c r="G2040" t="str" cm="1">
        <f t="array" ref="G2040">IF(ROWS(_xlfn._xlws.FILTER(Table5[r],Table5[enz]=Table5[[#This Row],[enz]]))&gt;1,"many","1")</f>
        <v>many</v>
      </c>
      <c r="H2040" t="str" cm="1">
        <f t="array" ref="H2040">IF(ROWS(_xlfn._xlws.FILTER(Table5[r],Table5[rxn-no-enz]=Table5[[#This Row],[rxn-no-enz]]))&gt;1,"many","1")</f>
        <v>many</v>
      </c>
      <c r="I2040" t="str">
        <f>_xlfn.XLOOKUP(SUBSTITUTE(Table5[[#This Row],[r]],"'",""),Table6[rxn],Table6[rxn],"no")</f>
        <v>no</v>
      </c>
      <c r="J2040" t="str" cm="1">
        <f t="array" ref="J2040">_xlfn.XLOOKUP(Table5[[#This Row],[r]],"'"&amp;Table6[rxn]&amp;"'",Table6[expected kapp],"")</f>
        <v/>
      </c>
      <c r="L2040" t="s">
        <v>10364</v>
      </c>
      <c r="M2040">
        <v>8988.1774343278394</v>
      </c>
      <c r="AE2040" s="1" t="s">
        <v>12461</v>
      </c>
      <c r="AF2040" s="1" t="s">
        <v>2778</v>
      </c>
      <c r="AG2040" s="9">
        <v>1.9294189999999999E-12</v>
      </c>
      <c r="AH2040" s="1" t="str">
        <f>_xlfn.TEXTAFTER(Table9[[#This Row],[rxn]],"-",-1)</f>
        <v>rt3417</v>
      </c>
      <c r="AI2040" s="1" t="e">
        <f>_xlfn.TEXTAFTER(_xlfn.TEXTBEFORE(Table9[[#This Row],[rxn]],"-"&amp;Table9[[#This Row],[enz]]),"RXN-")</f>
        <v>#N/A</v>
      </c>
      <c r="AJ2040" s="1" t="e">
        <f>_xlfn.TEXTBEFORE(Table9[[#This Row],[rxn]],"_",-1)</f>
        <v>#N/A</v>
      </c>
    </row>
    <row r="2041" spans="1:36" ht="17" hidden="1" x14ac:dyDescent="0.25">
      <c r="A2041" t="s">
        <v>10580</v>
      </c>
      <c r="B2041" t="str">
        <f>_xlfn.TEXTAFTER(Table5[[#This Row],[r]],"-",-1)</f>
        <v>rt7896'</v>
      </c>
      <c r="C2041" t="str">
        <f>_xlfn.TEXTAFTER(_xlfn.TEXTBEFORE(Table5[[#This Row],[r]],"-"&amp;Table5[[#This Row],[enz]]),"'RXN-")</f>
        <v>RPE_c_REV</v>
      </c>
      <c r="D2041">
        <v>11171.708534568001</v>
      </c>
      <c r="E2041">
        <f>_xlfn.XLOOKUP(Table5[[#This Row],[r]],Table3[r],Table3[kapp],"")</f>
        <v>8988.1774343278394</v>
      </c>
      <c r="F2041">
        <f>Table5[[#This Row],[kapp]]-Table5[[#This Row],[old]]</f>
        <v>2183.5311002401613</v>
      </c>
      <c r="G2041" t="str" cm="1">
        <f t="array" ref="G2041">IF(ROWS(_xlfn._xlws.FILTER(Table5[r],Table5[enz]=Table5[[#This Row],[enz]]))&gt;1,"many","1")</f>
        <v>many</v>
      </c>
      <c r="H2041" t="str" cm="1">
        <f t="array" ref="H2041">IF(ROWS(_xlfn._xlws.FILTER(Table5[r],Table5[rxn-no-enz]=Table5[[#This Row],[rxn-no-enz]]))&gt;1,"many","1")</f>
        <v>many</v>
      </c>
      <c r="I2041" t="str">
        <f>_xlfn.XLOOKUP(SUBSTITUTE(Table5[[#This Row],[r]],"'",""),Table6[rxn],Table6[rxn],"no")</f>
        <v>no</v>
      </c>
      <c r="J2041" t="str" cm="1">
        <f t="array" ref="J2041">_xlfn.XLOOKUP(Table5[[#This Row],[r]],"'"&amp;Table6[rxn]&amp;"'",Table6[expected kapp],"")</f>
        <v/>
      </c>
      <c r="L2041" t="s">
        <v>10365</v>
      </c>
      <c r="M2041">
        <v>8988.1774343278394</v>
      </c>
      <c r="AE2041" s="1" t="s">
        <v>12462</v>
      </c>
      <c r="AF2041" s="1" t="s">
        <v>2778</v>
      </c>
      <c r="AG2041" s="9">
        <v>2.9225339999999997E-11</v>
      </c>
      <c r="AH2041" s="1" t="str">
        <f>_xlfn.TEXTAFTER(Table9[[#This Row],[rxn]],"-",-1)</f>
        <v>rt3419</v>
      </c>
      <c r="AI2041" s="1" t="e">
        <f>_xlfn.TEXTAFTER(_xlfn.TEXTBEFORE(Table9[[#This Row],[rxn]],"-"&amp;Table9[[#This Row],[enz]]),"RXN-")</f>
        <v>#N/A</v>
      </c>
      <c r="AJ2041" s="1" t="e">
        <f>_xlfn.TEXTBEFORE(Table9[[#This Row],[rxn]],"_",-1)</f>
        <v>#N/A</v>
      </c>
    </row>
    <row r="2042" spans="1:36" ht="17" hidden="1" x14ac:dyDescent="0.25">
      <c r="A2042" t="s">
        <v>10581</v>
      </c>
      <c r="B2042" t="str">
        <f>_xlfn.TEXTAFTER(Table5[[#This Row],[r]],"-",-1)</f>
        <v>rt4920'</v>
      </c>
      <c r="C2042" t="str">
        <f>_xlfn.TEXTAFTER(_xlfn.TEXTBEFORE(Table5[[#This Row],[r]],"-"&amp;Table5[[#This Row],[enz]]),"'RXN-")</f>
        <v>RPI_c_REV</v>
      </c>
      <c r="D2042">
        <v>11171.708534568001</v>
      </c>
      <c r="E2042">
        <f>_xlfn.XLOOKUP(Table5[[#This Row],[r]],Table3[r],Table3[kapp],"")</f>
        <v>8988.1774343278394</v>
      </c>
      <c r="F2042">
        <f>Table5[[#This Row],[kapp]]-Table5[[#This Row],[old]]</f>
        <v>2183.5311002401613</v>
      </c>
      <c r="G2042" t="str" cm="1">
        <f t="array" ref="G2042">IF(ROWS(_xlfn._xlws.FILTER(Table5[r],Table5[enz]=Table5[[#This Row],[enz]]))&gt;1,"many","1")</f>
        <v>many</v>
      </c>
      <c r="H2042" t="str" cm="1">
        <f t="array" ref="H2042">IF(ROWS(_xlfn._xlws.FILTER(Table5[r],Table5[rxn-no-enz]=Table5[[#This Row],[rxn-no-enz]]))&gt;1,"many","1")</f>
        <v>1</v>
      </c>
      <c r="I2042" t="str">
        <f>_xlfn.XLOOKUP(SUBSTITUTE(Table5[[#This Row],[r]],"'",""),Table6[rxn],Table6[rxn],"no")</f>
        <v>no</v>
      </c>
      <c r="J2042" t="str" cm="1">
        <f t="array" ref="J2042">_xlfn.XLOOKUP(Table5[[#This Row],[r]],"'"&amp;Table6[rxn]&amp;"'",Table6[expected kapp],"")</f>
        <v/>
      </c>
      <c r="L2042" t="s">
        <v>10366</v>
      </c>
      <c r="M2042">
        <v>8988.1774343278394</v>
      </c>
      <c r="AE2042" s="1" t="s">
        <v>12463</v>
      </c>
      <c r="AF2042" s="1" t="s">
        <v>2778</v>
      </c>
      <c r="AG2042" s="9">
        <v>3.8780746999999999E-11</v>
      </c>
      <c r="AH2042" s="1" t="str">
        <f>_xlfn.TEXTAFTER(Table9[[#This Row],[rxn]],"-",-1)</f>
        <v>rt3422</v>
      </c>
      <c r="AI2042" s="1" t="e">
        <f>_xlfn.TEXTAFTER(_xlfn.TEXTBEFORE(Table9[[#This Row],[rxn]],"-"&amp;Table9[[#This Row],[enz]]),"RXN-")</f>
        <v>#N/A</v>
      </c>
      <c r="AJ2042" s="1" t="e">
        <f>_xlfn.TEXTBEFORE(Table9[[#This Row],[rxn]],"_",-1)</f>
        <v>#N/A</v>
      </c>
    </row>
    <row r="2043" spans="1:36" ht="17" hidden="1" x14ac:dyDescent="0.25">
      <c r="A2043" t="s">
        <v>10583</v>
      </c>
      <c r="B2043" t="str">
        <f>_xlfn.TEXTAFTER(Table5[[#This Row],[r]],"-",-1)</f>
        <v>rt1970'</v>
      </c>
      <c r="C2043" t="str">
        <f>_xlfn.TEXTAFTER(_xlfn.TEXTBEFORE(Table5[[#This Row],[r]],"-"&amp;Table5[[#This Row],[enz]]),"'RXN-")</f>
        <v>SALCMOX_x_FWD</v>
      </c>
      <c r="D2043">
        <v>11171.708534568001</v>
      </c>
      <c r="E2043">
        <f>_xlfn.XLOOKUP(Table5[[#This Row],[r]],Table3[r],Table3[kapp],"")</f>
        <v>8988.1774343278394</v>
      </c>
      <c r="F2043">
        <f>Table5[[#This Row],[kapp]]-Table5[[#This Row],[old]]</f>
        <v>2183.5311002401613</v>
      </c>
      <c r="G2043" t="str" cm="1">
        <f t="array" ref="G2043">IF(ROWS(_xlfn._xlws.FILTER(Table5[r],Table5[enz]=Table5[[#This Row],[enz]]))&gt;1,"many","1")</f>
        <v>1</v>
      </c>
      <c r="H2043" t="str" cm="1">
        <f t="array" ref="H2043">IF(ROWS(_xlfn._xlws.FILTER(Table5[r],Table5[rxn-no-enz]=Table5[[#This Row],[rxn-no-enz]]))&gt;1,"many","1")</f>
        <v>many</v>
      </c>
      <c r="I2043" t="str">
        <f>_xlfn.XLOOKUP(SUBSTITUTE(Table5[[#This Row],[r]],"'",""),Table6[rxn],Table6[rxn],"no")</f>
        <v>no</v>
      </c>
      <c r="J2043" t="str" cm="1">
        <f t="array" ref="J2043">_xlfn.XLOOKUP(Table5[[#This Row],[r]],"'"&amp;Table6[rxn]&amp;"'",Table6[expected kapp],"")</f>
        <v/>
      </c>
      <c r="L2043" t="s">
        <v>10367</v>
      </c>
      <c r="M2043">
        <v>8988.1774343278394</v>
      </c>
      <c r="AE2043" s="1" t="s">
        <v>12464</v>
      </c>
      <c r="AF2043" s="1" t="s">
        <v>2778</v>
      </c>
      <c r="AG2043" s="9">
        <v>3.1088306399999998E-10</v>
      </c>
      <c r="AH2043" s="1" t="str">
        <f>_xlfn.TEXTAFTER(Table9[[#This Row],[rxn]],"-",-1)</f>
        <v>rt3425</v>
      </c>
      <c r="AI2043" s="1" t="e">
        <f>_xlfn.TEXTAFTER(_xlfn.TEXTBEFORE(Table9[[#This Row],[rxn]],"-"&amp;Table9[[#This Row],[enz]]),"RXN-")</f>
        <v>#N/A</v>
      </c>
      <c r="AJ2043" s="1" t="e">
        <f>_xlfn.TEXTBEFORE(Table9[[#This Row],[rxn]],"_",-1)</f>
        <v>#N/A</v>
      </c>
    </row>
    <row r="2044" spans="1:36" ht="17" hidden="1" x14ac:dyDescent="0.25">
      <c r="A2044" t="s">
        <v>10584</v>
      </c>
      <c r="B2044" t="str">
        <f>_xlfn.TEXTAFTER(Table5[[#This Row],[r]],"-",-1)</f>
        <v>rt2557'</v>
      </c>
      <c r="C2044" t="str">
        <f>_xlfn.TEXTAFTER(_xlfn.TEXTBEFORE(Table5[[#This Row],[r]],"-"&amp;Table5[[#This Row],[enz]]),"'RXN-")</f>
        <v>SALCMOX_x_FWD</v>
      </c>
      <c r="D2044">
        <v>11171.708534568001</v>
      </c>
      <c r="E2044">
        <f>_xlfn.XLOOKUP(Table5[[#This Row],[r]],Table3[r],Table3[kapp],"")</f>
        <v>8988.1774343278394</v>
      </c>
      <c r="F2044">
        <f>Table5[[#This Row],[kapp]]-Table5[[#This Row],[old]]</f>
        <v>2183.5311002401613</v>
      </c>
      <c r="G2044" t="str" cm="1">
        <f t="array" ref="G2044">IF(ROWS(_xlfn._xlws.FILTER(Table5[r],Table5[enz]=Table5[[#This Row],[enz]]))&gt;1,"many","1")</f>
        <v>1</v>
      </c>
      <c r="H2044" t="str" cm="1">
        <f t="array" ref="H2044">IF(ROWS(_xlfn._xlws.FILTER(Table5[r],Table5[rxn-no-enz]=Table5[[#This Row],[rxn-no-enz]]))&gt;1,"many","1")</f>
        <v>many</v>
      </c>
      <c r="I2044" t="str">
        <f>_xlfn.XLOOKUP(SUBSTITUTE(Table5[[#This Row],[r]],"'",""),Table6[rxn],Table6[rxn],"no")</f>
        <v>no</v>
      </c>
      <c r="J2044" t="str" cm="1">
        <f t="array" ref="J2044">_xlfn.XLOOKUP(Table5[[#This Row],[r]],"'"&amp;Table6[rxn]&amp;"'",Table6[expected kapp],"")</f>
        <v/>
      </c>
      <c r="L2044" t="s">
        <v>8538</v>
      </c>
      <c r="M2044">
        <v>3092596.02250419</v>
      </c>
      <c r="AE2044" s="1" t="s">
        <v>12465</v>
      </c>
      <c r="AF2044" s="1" t="s">
        <v>2778</v>
      </c>
      <c r="AG2044" s="9">
        <v>3.3679473E-11</v>
      </c>
      <c r="AH2044" s="1" t="str">
        <f>_xlfn.TEXTAFTER(Table9[[#This Row],[rxn]],"-",-1)</f>
        <v>rt3441</v>
      </c>
      <c r="AI2044" s="1" t="e">
        <f>_xlfn.TEXTAFTER(_xlfn.TEXTBEFORE(Table9[[#This Row],[rxn]],"-"&amp;Table9[[#This Row],[enz]]),"RXN-")</f>
        <v>#N/A</v>
      </c>
      <c r="AJ2044" s="1" t="e">
        <f>_xlfn.TEXTBEFORE(Table9[[#This Row],[rxn]],"_",-1)</f>
        <v>#N/A</v>
      </c>
    </row>
    <row r="2045" spans="1:36" ht="17" hidden="1" x14ac:dyDescent="0.25">
      <c r="A2045" t="s">
        <v>10585</v>
      </c>
      <c r="B2045" t="str">
        <f>_xlfn.TEXTAFTER(Table5[[#This Row],[r]],"-",-1)</f>
        <v>rt3875'</v>
      </c>
      <c r="C2045" t="str">
        <f>_xlfn.TEXTAFTER(_xlfn.TEXTBEFORE(Table5[[#This Row],[r]],"-"&amp;Table5[[#This Row],[enz]]),"'RXN-")</f>
        <v>SALCMOX_x_FWD</v>
      </c>
      <c r="D2045">
        <v>11171.708534568001</v>
      </c>
      <c r="E2045">
        <f>_xlfn.XLOOKUP(Table5[[#This Row],[r]],Table3[r],Table3[kapp],"")</f>
        <v>8988.1774343278394</v>
      </c>
      <c r="F2045">
        <f>Table5[[#This Row],[kapp]]-Table5[[#This Row],[old]]</f>
        <v>2183.5311002401613</v>
      </c>
      <c r="G2045" t="str" cm="1">
        <f t="array" ref="G2045">IF(ROWS(_xlfn._xlws.FILTER(Table5[r],Table5[enz]=Table5[[#This Row],[enz]]))&gt;1,"many","1")</f>
        <v>1</v>
      </c>
      <c r="H2045" t="str" cm="1">
        <f t="array" ref="H2045">IF(ROWS(_xlfn._xlws.FILTER(Table5[r],Table5[rxn-no-enz]=Table5[[#This Row],[rxn-no-enz]]))&gt;1,"many","1")</f>
        <v>many</v>
      </c>
      <c r="I2045" t="str">
        <f>_xlfn.XLOOKUP(SUBSTITUTE(Table5[[#This Row],[r]],"'",""),Table6[rxn],Table6[rxn],"no")</f>
        <v>no</v>
      </c>
      <c r="J2045" t="str" cm="1">
        <f t="array" ref="J2045">_xlfn.XLOOKUP(Table5[[#This Row],[r]],"'"&amp;Table6[rxn]&amp;"'",Table6[expected kapp],"")</f>
        <v/>
      </c>
      <c r="L2045" t="s">
        <v>10368</v>
      </c>
      <c r="M2045">
        <v>8988.1774343278394</v>
      </c>
      <c r="AE2045" s="1" t="s">
        <v>12466</v>
      </c>
      <c r="AF2045" s="1" t="s">
        <v>2778</v>
      </c>
      <c r="AG2045" s="9">
        <v>5.1199377999999998E-11</v>
      </c>
      <c r="AH2045" s="1" t="str">
        <f>_xlfn.TEXTAFTER(Table9[[#This Row],[rxn]],"-",-1)</f>
        <v>rt3469</v>
      </c>
      <c r="AI2045" s="1" t="e">
        <f>_xlfn.TEXTAFTER(_xlfn.TEXTBEFORE(Table9[[#This Row],[rxn]],"-"&amp;Table9[[#This Row],[enz]]),"RXN-")</f>
        <v>#N/A</v>
      </c>
      <c r="AJ2045" s="1" t="e">
        <f>_xlfn.TEXTBEFORE(Table9[[#This Row],[rxn]],"_",-1)</f>
        <v>#N/A</v>
      </c>
    </row>
    <row r="2046" spans="1:36" ht="17" hidden="1" x14ac:dyDescent="0.25">
      <c r="A2046" t="s">
        <v>10586</v>
      </c>
      <c r="B2046" t="str">
        <f>_xlfn.TEXTAFTER(Table5[[#This Row],[r]],"-",-1)</f>
        <v>rt5198'</v>
      </c>
      <c r="C2046" t="str">
        <f>_xlfn.TEXTAFTER(_xlfn.TEXTBEFORE(Table5[[#This Row],[r]],"-"&amp;Table5[[#This Row],[enz]]),"'RXN-")</f>
        <v>SALCMOX_x_FWD</v>
      </c>
      <c r="D2046">
        <v>11171.708534568001</v>
      </c>
      <c r="E2046">
        <f>_xlfn.XLOOKUP(Table5[[#This Row],[r]],Table3[r],Table3[kapp],"")</f>
        <v>8988.1774343278394</v>
      </c>
      <c r="F2046">
        <f>Table5[[#This Row],[kapp]]-Table5[[#This Row],[old]]</f>
        <v>2183.5311002401613</v>
      </c>
      <c r="G2046" t="str" cm="1">
        <f t="array" ref="G2046">IF(ROWS(_xlfn._xlws.FILTER(Table5[r],Table5[enz]=Table5[[#This Row],[enz]]))&gt;1,"many","1")</f>
        <v>1</v>
      </c>
      <c r="H2046" t="str" cm="1">
        <f t="array" ref="H2046">IF(ROWS(_xlfn._xlws.FILTER(Table5[r],Table5[rxn-no-enz]=Table5[[#This Row],[rxn-no-enz]]))&gt;1,"many","1")</f>
        <v>many</v>
      </c>
      <c r="I2046" t="str">
        <f>_xlfn.XLOOKUP(SUBSTITUTE(Table5[[#This Row],[r]],"'",""),Table6[rxn],Table6[rxn],"no")</f>
        <v>no</v>
      </c>
      <c r="J2046" t="str" cm="1">
        <f t="array" ref="J2046">_xlfn.XLOOKUP(Table5[[#This Row],[r]],"'"&amp;Table6[rxn]&amp;"'",Table6[expected kapp],"")</f>
        <v/>
      </c>
      <c r="L2046" t="s">
        <v>8539</v>
      </c>
      <c r="M2046">
        <v>6618.3458245745996</v>
      </c>
      <c r="AE2046" s="1" t="s">
        <v>12467</v>
      </c>
      <c r="AF2046" s="1" t="s">
        <v>2778</v>
      </c>
      <c r="AG2046" s="9">
        <v>9.4833908899999999E-10</v>
      </c>
      <c r="AH2046" s="1" t="str">
        <f>_xlfn.TEXTAFTER(Table9[[#This Row],[rxn]],"-",-1)</f>
        <v>rt3476</v>
      </c>
      <c r="AI2046" s="1" t="e">
        <f>_xlfn.TEXTAFTER(_xlfn.TEXTBEFORE(Table9[[#This Row],[rxn]],"-"&amp;Table9[[#This Row],[enz]]),"RXN-")</f>
        <v>#N/A</v>
      </c>
      <c r="AJ2046" s="1" t="e">
        <f>_xlfn.TEXTBEFORE(Table9[[#This Row],[rxn]],"_",-1)</f>
        <v>#N/A</v>
      </c>
    </row>
    <row r="2047" spans="1:36" ht="17" hidden="1" x14ac:dyDescent="0.25">
      <c r="A2047" t="s">
        <v>10587</v>
      </c>
      <c r="B2047" t="str">
        <f>_xlfn.TEXTAFTER(Table5[[#This Row],[r]],"-",-1)</f>
        <v>rt5285'</v>
      </c>
      <c r="C2047" t="str">
        <f>_xlfn.TEXTAFTER(_xlfn.TEXTBEFORE(Table5[[#This Row],[r]],"-"&amp;Table5[[#This Row],[enz]]),"'RXN-")</f>
        <v>SALCMOX_x_FWD</v>
      </c>
      <c r="D2047">
        <v>11171.708534568001</v>
      </c>
      <c r="E2047">
        <f>_xlfn.XLOOKUP(Table5[[#This Row],[r]],Table3[r],Table3[kapp],"")</f>
        <v>8988.1774343278394</v>
      </c>
      <c r="F2047">
        <f>Table5[[#This Row],[kapp]]-Table5[[#This Row],[old]]</f>
        <v>2183.5311002401613</v>
      </c>
      <c r="G2047" t="str" cm="1">
        <f t="array" ref="G2047">IF(ROWS(_xlfn._xlws.FILTER(Table5[r],Table5[enz]=Table5[[#This Row],[enz]]))&gt;1,"many","1")</f>
        <v>1</v>
      </c>
      <c r="H2047" t="str" cm="1">
        <f t="array" ref="H2047">IF(ROWS(_xlfn._xlws.FILTER(Table5[r],Table5[rxn-no-enz]=Table5[[#This Row],[rxn-no-enz]]))&gt;1,"many","1")</f>
        <v>many</v>
      </c>
      <c r="I2047" t="str">
        <f>_xlfn.XLOOKUP(SUBSTITUTE(Table5[[#This Row],[r]],"'",""),Table6[rxn],Table6[rxn],"no")</f>
        <v>no</v>
      </c>
      <c r="J2047" t="str" cm="1">
        <f t="array" ref="J2047">_xlfn.XLOOKUP(Table5[[#This Row],[r]],"'"&amp;Table6[rxn]&amp;"'",Table6[expected kapp],"")</f>
        <v/>
      </c>
      <c r="L2047" t="s">
        <v>10369</v>
      </c>
      <c r="M2047">
        <v>8988.1774343278394</v>
      </c>
      <c r="AE2047" s="1" t="s">
        <v>12468</v>
      </c>
      <c r="AF2047" s="1" t="s">
        <v>2778</v>
      </c>
      <c r="AG2047" s="9">
        <v>2.6875249999999999E-12</v>
      </c>
      <c r="AH2047" s="1" t="str">
        <f>_xlfn.TEXTAFTER(Table9[[#This Row],[rxn]],"-",-1)</f>
        <v>rt3492</v>
      </c>
      <c r="AI2047" s="1" t="e">
        <f>_xlfn.TEXTAFTER(_xlfn.TEXTBEFORE(Table9[[#This Row],[rxn]],"-"&amp;Table9[[#This Row],[enz]]),"RXN-")</f>
        <v>#N/A</v>
      </c>
      <c r="AJ2047" s="1" t="e">
        <f>_xlfn.TEXTBEFORE(Table9[[#This Row],[rxn]],"_",-1)</f>
        <v>#N/A</v>
      </c>
    </row>
    <row r="2048" spans="1:36" ht="17" hidden="1" x14ac:dyDescent="0.25">
      <c r="A2048" t="s">
        <v>10588</v>
      </c>
      <c r="B2048" t="str">
        <f>_xlfn.TEXTAFTER(Table5[[#This Row],[r]],"-",-1)</f>
        <v>rt5815'</v>
      </c>
      <c r="C2048" t="str">
        <f>_xlfn.TEXTAFTER(_xlfn.TEXTBEFORE(Table5[[#This Row],[r]],"-"&amp;Table5[[#This Row],[enz]]),"'RXN-")</f>
        <v>SALCMOX_x_FWD</v>
      </c>
      <c r="D2048">
        <v>11171.708534568001</v>
      </c>
      <c r="E2048">
        <f>_xlfn.XLOOKUP(Table5[[#This Row],[r]],Table3[r],Table3[kapp],"")</f>
        <v>8988.1774343278394</v>
      </c>
      <c r="F2048">
        <f>Table5[[#This Row],[kapp]]-Table5[[#This Row],[old]]</f>
        <v>2183.5311002401613</v>
      </c>
      <c r="G2048" t="str" cm="1">
        <f t="array" ref="G2048">IF(ROWS(_xlfn._xlws.FILTER(Table5[r],Table5[enz]=Table5[[#This Row],[enz]]))&gt;1,"many","1")</f>
        <v>1</v>
      </c>
      <c r="H2048" t="str" cm="1">
        <f t="array" ref="H2048">IF(ROWS(_xlfn._xlws.FILTER(Table5[r],Table5[rxn-no-enz]=Table5[[#This Row],[rxn-no-enz]]))&gt;1,"many","1")</f>
        <v>many</v>
      </c>
      <c r="I2048" t="str">
        <f>_xlfn.XLOOKUP(SUBSTITUTE(Table5[[#This Row],[r]],"'",""),Table6[rxn],Table6[rxn],"no")</f>
        <v>no</v>
      </c>
      <c r="J2048" t="str" cm="1">
        <f t="array" ref="J2048">_xlfn.XLOOKUP(Table5[[#This Row],[r]],"'"&amp;Table6[rxn]&amp;"'",Table6[expected kapp],"")</f>
        <v/>
      </c>
      <c r="L2048" t="s">
        <v>10370</v>
      </c>
      <c r="M2048">
        <v>8988.1774343278394</v>
      </c>
      <c r="AE2048" s="1" t="s">
        <v>12469</v>
      </c>
      <c r="AF2048" s="1" t="s">
        <v>2778</v>
      </c>
      <c r="AG2048" s="9">
        <v>1.0737493E-11</v>
      </c>
      <c r="AH2048" s="1" t="str">
        <f>_xlfn.TEXTAFTER(Table9[[#This Row],[rxn]],"-",-1)</f>
        <v>rt3499</v>
      </c>
      <c r="AI2048" s="1" t="e">
        <f>_xlfn.TEXTAFTER(_xlfn.TEXTBEFORE(Table9[[#This Row],[rxn]],"-"&amp;Table9[[#This Row],[enz]]),"RXN-")</f>
        <v>#N/A</v>
      </c>
      <c r="AJ2048" s="1" t="e">
        <f>_xlfn.TEXTBEFORE(Table9[[#This Row],[rxn]],"_",-1)</f>
        <v>#N/A</v>
      </c>
    </row>
    <row r="2049" spans="1:36" ht="17" hidden="1" x14ac:dyDescent="0.25">
      <c r="A2049" t="s">
        <v>10589</v>
      </c>
      <c r="B2049" t="str">
        <f>_xlfn.TEXTAFTER(Table5[[#This Row],[r]],"-",-1)</f>
        <v>rt7337'</v>
      </c>
      <c r="C2049" t="str">
        <f>_xlfn.TEXTAFTER(_xlfn.TEXTBEFORE(Table5[[#This Row],[r]],"-"&amp;Table5[[#This Row],[enz]]),"'RXN-")</f>
        <v>SALCMOX_x_FWD</v>
      </c>
      <c r="D2049">
        <v>11171.708534568001</v>
      </c>
      <c r="E2049">
        <f>_xlfn.XLOOKUP(Table5[[#This Row],[r]],Table3[r],Table3[kapp],"")</f>
        <v>8988.1774343278394</v>
      </c>
      <c r="F2049">
        <f>Table5[[#This Row],[kapp]]-Table5[[#This Row],[old]]</f>
        <v>2183.5311002401613</v>
      </c>
      <c r="G2049" t="str" cm="1">
        <f t="array" ref="G2049">IF(ROWS(_xlfn._xlws.FILTER(Table5[r],Table5[enz]=Table5[[#This Row],[enz]]))&gt;1,"many","1")</f>
        <v>1</v>
      </c>
      <c r="H2049" t="str" cm="1">
        <f t="array" ref="H2049">IF(ROWS(_xlfn._xlws.FILTER(Table5[r],Table5[rxn-no-enz]=Table5[[#This Row],[rxn-no-enz]]))&gt;1,"many","1")</f>
        <v>many</v>
      </c>
      <c r="I2049" t="str">
        <f>_xlfn.XLOOKUP(SUBSTITUTE(Table5[[#This Row],[r]],"'",""),Table6[rxn],Table6[rxn],"no")</f>
        <v>no</v>
      </c>
      <c r="J2049" t="str" cm="1">
        <f t="array" ref="J2049">_xlfn.XLOOKUP(Table5[[#This Row],[r]],"'"&amp;Table6[rxn]&amp;"'",Table6[expected kapp],"")</f>
        <v/>
      </c>
      <c r="L2049" t="s">
        <v>10371</v>
      </c>
      <c r="M2049">
        <v>8988.1774343278394</v>
      </c>
      <c r="AE2049" s="1" t="s">
        <v>12470</v>
      </c>
      <c r="AF2049" s="1" t="s">
        <v>2778</v>
      </c>
      <c r="AG2049" s="9">
        <v>6.7021999999999904E-13</v>
      </c>
      <c r="AH2049" s="1" t="str">
        <f>_xlfn.TEXTAFTER(Table9[[#This Row],[rxn]],"-",-1)</f>
        <v>rt3505</v>
      </c>
      <c r="AI2049" s="1" t="e">
        <f>_xlfn.TEXTAFTER(_xlfn.TEXTBEFORE(Table9[[#This Row],[rxn]],"-"&amp;Table9[[#This Row],[enz]]),"RXN-")</f>
        <v>#N/A</v>
      </c>
      <c r="AJ2049" s="1" t="e">
        <f>_xlfn.TEXTBEFORE(Table9[[#This Row],[rxn]],"_",-1)</f>
        <v>#N/A</v>
      </c>
    </row>
    <row r="2050" spans="1:36" ht="17" hidden="1" x14ac:dyDescent="0.25">
      <c r="A2050" t="s">
        <v>10590</v>
      </c>
      <c r="B2050" t="str">
        <f>_xlfn.TEXTAFTER(Table5[[#This Row],[r]],"-",-1)</f>
        <v>rt7373'</v>
      </c>
      <c r="C2050" t="str">
        <f>_xlfn.TEXTAFTER(_xlfn.TEXTBEFORE(Table5[[#This Row],[r]],"-"&amp;Table5[[#This Row],[enz]]),"'RXN-")</f>
        <v>SALCMOX_x_FWD</v>
      </c>
      <c r="D2050">
        <v>11171.708534568001</v>
      </c>
      <c r="E2050">
        <f>_xlfn.XLOOKUP(Table5[[#This Row],[r]],Table3[r],Table3[kapp],"")</f>
        <v>8988.1774343278394</v>
      </c>
      <c r="F2050">
        <f>Table5[[#This Row],[kapp]]-Table5[[#This Row],[old]]</f>
        <v>2183.5311002401613</v>
      </c>
      <c r="G2050" t="str" cm="1">
        <f t="array" ref="G2050">IF(ROWS(_xlfn._xlws.FILTER(Table5[r],Table5[enz]=Table5[[#This Row],[enz]]))&gt;1,"many","1")</f>
        <v>1</v>
      </c>
      <c r="H2050" t="str" cm="1">
        <f t="array" ref="H2050">IF(ROWS(_xlfn._xlws.FILTER(Table5[r],Table5[rxn-no-enz]=Table5[[#This Row],[rxn-no-enz]]))&gt;1,"many","1")</f>
        <v>many</v>
      </c>
      <c r="I2050" t="str">
        <f>_xlfn.XLOOKUP(SUBSTITUTE(Table5[[#This Row],[r]],"'",""),Table6[rxn],Table6[rxn],"no")</f>
        <v>no</v>
      </c>
      <c r="J2050" t="str" cm="1">
        <f t="array" ref="J2050">_xlfn.XLOOKUP(Table5[[#This Row],[r]],"'"&amp;Table6[rxn]&amp;"'",Table6[expected kapp],"")</f>
        <v/>
      </c>
      <c r="L2050" t="s">
        <v>10372</v>
      </c>
      <c r="M2050">
        <v>8988.1774343278394</v>
      </c>
      <c r="AE2050" s="1" t="s">
        <v>12471</v>
      </c>
      <c r="AF2050" s="1" t="s">
        <v>2778</v>
      </c>
      <c r="AG2050" s="9">
        <v>1.9986619999999998E-12</v>
      </c>
      <c r="AH2050" s="1" t="str">
        <f>_xlfn.TEXTAFTER(Table9[[#This Row],[rxn]],"-",-1)</f>
        <v>rt3508</v>
      </c>
      <c r="AI2050" s="1" t="e">
        <f>_xlfn.TEXTAFTER(_xlfn.TEXTBEFORE(Table9[[#This Row],[rxn]],"-"&amp;Table9[[#This Row],[enz]]),"RXN-")</f>
        <v>#N/A</v>
      </c>
      <c r="AJ2050" s="1" t="e">
        <f>_xlfn.TEXTBEFORE(Table9[[#This Row],[rxn]],"_",-1)</f>
        <v>#N/A</v>
      </c>
    </row>
    <row r="2051" spans="1:36" ht="17" hidden="1" x14ac:dyDescent="0.25">
      <c r="A2051" t="s">
        <v>10591</v>
      </c>
      <c r="B2051" t="str">
        <f>_xlfn.TEXTAFTER(Table5[[#This Row],[r]],"-",-1)</f>
        <v>rt4269'</v>
      </c>
      <c r="C2051" t="str">
        <f>_xlfn.TEXTAFTER(_xlfn.TEXTBEFORE(Table5[[#This Row],[r]],"-"&amp;Table5[[#This Row],[enz]]),"'RXN-")</f>
        <v>SBP_c_FWD</v>
      </c>
      <c r="D2051">
        <v>11171.708534568001</v>
      </c>
      <c r="E2051">
        <f>_xlfn.XLOOKUP(Table5[[#This Row],[r]],Table3[r],Table3[kapp],"")</f>
        <v>8988.1774343278394</v>
      </c>
      <c r="F2051">
        <f>Table5[[#This Row],[kapp]]-Table5[[#This Row],[old]]</f>
        <v>2183.5311002401613</v>
      </c>
      <c r="G2051" t="str" cm="1">
        <f t="array" ref="G2051">IF(ROWS(_xlfn._xlws.FILTER(Table5[r],Table5[enz]=Table5[[#This Row],[enz]]))&gt;1,"many","1")</f>
        <v>1</v>
      </c>
      <c r="H2051" t="str" cm="1">
        <f t="array" ref="H2051">IF(ROWS(_xlfn._xlws.FILTER(Table5[r],Table5[rxn-no-enz]=Table5[[#This Row],[rxn-no-enz]]))&gt;1,"many","1")</f>
        <v>1</v>
      </c>
      <c r="I2051" t="str">
        <f>_xlfn.XLOOKUP(SUBSTITUTE(Table5[[#This Row],[r]],"'",""),Table6[rxn],Table6[rxn],"no")</f>
        <v>no</v>
      </c>
      <c r="J2051" t="str" cm="1">
        <f t="array" ref="J2051">_xlfn.XLOOKUP(Table5[[#This Row],[r]],"'"&amp;Table6[rxn]&amp;"'",Table6[expected kapp],"")</f>
        <v/>
      </c>
      <c r="L2051" t="s">
        <v>10373</v>
      </c>
      <c r="M2051">
        <v>8988.1774343278394</v>
      </c>
      <c r="AE2051" s="1" t="s">
        <v>12472</v>
      </c>
      <c r="AF2051" s="1" t="s">
        <v>2778</v>
      </c>
      <c r="AG2051" s="9">
        <v>1.2327168E-11</v>
      </c>
      <c r="AH2051" s="1" t="str">
        <f>_xlfn.TEXTAFTER(Table9[[#This Row],[rxn]],"-",-1)</f>
        <v>rt3510_en</v>
      </c>
      <c r="AI2051" s="1" t="e">
        <f>_xlfn.TEXTAFTER(_xlfn.TEXTBEFORE(Table9[[#This Row],[rxn]],"-"&amp;Table9[[#This Row],[enz]]),"RXN-")</f>
        <v>#N/A</v>
      </c>
      <c r="AJ2051" s="1" t="str">
        <f>_xlfn.TEXTBEFORE(Table9[[#This Row],[rxn]],"_",-1)</f>
        <v>PROWASTE-rt3510</v>
      </c>
    </row>
    <row r="2052" spans="1:36" ht="17" hidden="1" x14ac:dyDescent="0.25">
      <c r="A2052" t="s">
        <v>10592</v>
      </c>
      <c r="B2052" t="str">
        <f>_xlfn.TEXTAFTER(Table5[[#This Row],[r]],"-",-1)</f>
        <v>rt5044'</v>
      </c>
      <c r="C2052" t="str">
        <f>_xlfn.TEXTAFTER(_xlfn.TEXTBEFORE(Table5[[#This Row],[r]],"-"&amp;Table5[[#This Row],[enz]]),"'RXN-")</f>
        <v>SBPP1_r_FWD</v>
      </c>
      <c r="D2052">
        <v>11171.708534568001</v>
      </c>
      <c r="E2052">
        <f>_xlfn.XLOOKUP(Table5[[#This Row],[r]],Table3[r],Table3[kapp],"")</f>
        <v>8988.1774343278394</v>
      </c>
      <c r="F2052">
        <f>Table5[[#This Row],[kapp]]-Table5[[#This Row],[old]]</f>
        <v>2183.5311002401613</v>
      </c>
      <c r="G2052" t="str" cm="1">
        <f t="array" ref="G2052">IF(ROWS(_xlfn._xlws.FILTER(Table5[r],Table5[enz]=Table5[[#This Row],[enz]]))&gt;1,"many","1")</f>
        <v>many</v>
      </c>
      <c r="H2052" t="str" cm="1">
        <f t="array" ref="H2052">IF(ROWS(_xlfn._xlws.FILTER(Table5[r],Table5[rxn-no-enz]=Table5[[#This Row],[rxn-no-enz]]))&gt;1,"many","1")</f>
        <v>1</v>
      </c>
      <c r="I2052" t="str">
        <f>_xlfn.XLOOKUP(SUBSTITUTE(Table5[[#This Row],[r]],"'",""),Table6[rxn],Table6[rxn],"no")</f>
        <v>no</v>
      </c>
      <c r="J2052" t="str" cm="1">
        <f t="array" ref="J2052">_xlfn.XLOOKUP(Table5[[#This Row],[r]],"'"&amp;Table6[rxn]&amp;"'",Table6[expected kapp],"")</f>
        <v/>
      </c>
      <c r="L2052" t="s">
        <v>10374</v>
      </c>
      <c r="M2052">
        <v>8988.1774343278394</v>
      </c>
      <c r="AE2052" s="1" t="s">
        <v>12473</v>
      </c>
      <c r="AF2052" s="1" t="s">
        <v>2778</v>
      </c>
      <c r="AG2052" s="9">
        <v>1.06027496E-10</v>
      </c>
      <c r="AH2052" s="1" t="str">
        <f>_xlfn.TEXTAFTER(Table9[[#This Row],[rxn]],"-",-1)</f>
        <v>rt3514</v>
      </c>
      <c r="AI2052" s="1" t="e">
        <f>_xlfn.TEXTAFTER(_xlfn.TEXTBEFORE(Table9[[#This Row],[rxn]],"-"&amp;Table9[[#This Row],[enz]]),"RXN-")</f>
        <v>#N/A</v>
      </c>
      <c r="AJ2052" s="1" t="e">
        <f>_xlfn.TEXTBEFORE(Table9[[#This Row],[rxn]],"_",-1)</f>
        <v>#N/A</v>
      </c>
    </row>
    <row r="2053" spans="1:36" ht="17" hidden="1" x14ac:dyDescent="0.25">
      <c r="A2053" t="s">
        <v>10593</v>
      </c>
      <c r="B2053" t="str">
        <f>_xlfn.TEXTAFTER(Table5[[#This Row],[r]],"-",-1)</f>
        <v>rt5044'</v>
      </c>
      <c r="C2053" t="str">
        <f>_xlfn.TEXTAFTER(_xlfn.TEXTBEFORE(Table5[[#This Row],[r]],"-"&amp;Table5[[#This Row],[enz]]),"'RXN-")</f>
        <v>SBPP2_r_FWD</v>
      </c>
      <c r="D2053">
        <v>11171.708534568001</v>
      </c>
      <c r="E2053">
        <f>_xlfn.XLOOKUP(Table5[[#This Row],[r]],Table3[r],Table3[kapp],"")</f>
        <v>8988.1774343278394</v>
      </c>
      <c r="F2053">
        <f>Table5[[#This Row],[kapp]]-Table5[[#This Row],[old]]</f>
        <v>2183.5311002401613</v>
      </c>
      <c r="G2053" t="str" cm="1">
        <f t="array" ref="G2053">IF(ROWS(_xlfn._xlws.FILTER(Table5[r],Table5[enz]=Table5[[#This Row],[enz]]))&gt;1,"many","1")</f>
        <v>many</v>
      </c>
      <c r="H2053" t="str" cm="1">
        <f t="array" ref="H2053">IF(ROWS(_xlfn._xlws.FILTER(Table5[r],Table5[rxn-no-enz]=Table5[[#This Row],[rxn-no-enz]]))&gt;1,"many","1")</f>
        <v>1</v>
      </c>
      <c r="I2053" t="str">
        <f>_xlfn.XLOOKUP(SUBSTITUTE(Table5[[#This Row],[r]],"'",""),Table6[rxn],Table6[rxn],"no")</f>
        <v>no</v>
      </c>
      <c r="J2053" t="str" cm="1">
        <f t="array" ref="J2053">_xlfn.XLOOKUP(Table5[[#This Row],[r]],"'"&amp;Table6[rxn]&amp;"'",Table6[expected kapp],"")</f>
        <v/>
      </c>
      <c r="L2053" t="s">
        <v>10375</v>
      </c>
      <c r="M2053">
        <v>8988.1774343278394</v>
      </c>
      <c r="AE2053" s="1" t="s">
        <v>12474</v>
      </c>
      <c r="AF2053" s="1" t="s">
        <v>2778</v>
      </c>
      <c r="AG2053" s="9">
        <v>8.0881439999999994E-12</v>
      </c>
      <c r="AH2053" s="1" t="str">
        <f>_xlfn.TEXTAFTER(Table9[[#This Row],[rxn]],"-",-1)</f>
        <v>rt3516</v>
      </c>
      <c r="AI2053" s="1" t="e">
        <f>_xlfn.TEXTAFTER(_xlfn.TEXTBEFORE(Table9[[#This Row],[rxn]],"-"&amp;Table9[[#This Row],[enz]]),"RXN-")</f>
        <v>#N/A</v>
      </c>
      <c r="AJ2053" s="1" t="e">
        <f>_xlfn.TEXTBEFORE(Table9[[#This Row],[rxn]],"_",-1)</f>
        <v>#N/A</v>
      </c>
    </row>
    <row r="2054" spans="1:36" ht="17" hidden="1" x14ac:dyDescent="0.25">
      <c r="A2054" t="s">
        <v>10594</v>
      </c>
      <c r="B2054" t="str">
        <f>_xlfn.TEXTAFTER(Table5[[#This Row],[r]],"-",-1)</f>
        <v>rt4606'</v>
      </c>
      <c r="C2054" t="str">
        <f>_xlfn.TEXTAFTER(_xlfn.TEXTBEFORE(Table5[[#This Row],[r]],"-"&amp;Table5[[#This Row],[enz]]),"'RXN-")</f>
        <v>SBTD_D2_c_FWD</v>
      </c>
      <c r="D2054">
        <v>11171.708534568001</v>
      </c>
      <c r="E2054">
        <f>_xlfn.XLOOKUP(Table5[[#This Row],[r]],Table3[r],Table3[kapp],"")</f>
        <v>8988.1774343278394</v>
      </c>
      <c r="F2054">
        <f>Table5[[#This Row],[kapp]]-Table5[[#This Row],[old]]</f>
        <v>2183.5311002401613</v>
      </c>
      <c r="G2054" t="str" cm="1">
        <f t="array" ref="G2054">IF(ROWS(_xlfn._xlws.FILTER(Table5[r],Table5[enz]=Table5[[#This Row],[enz]]))&gt;1,"many","1")</f>
        <v>many</v>
      </c>
      <c r="H2054" t="str" cm="1">
        <f t="array" ref="H2054">IF(ROWS(_xlfn._xlws.FILTER(Table5[r],Table5[rxn-no-enz]=Table5[[#This Row],[rxn-no-enz]]))&gt;1,"many","1")</f>
        <v>many</v>
      </c>
      <c r="I2054" t="str">
        <f>_xlfn.XLOOKUP(SUBSTITUTE(Table5[[#This Row],[r]],"'",""),Table6[rxn],Table6[rxn],"no")</f>
        <v>no</v>
      </c>
      <c r="J2054" t="str" cm="1">
        <f t="array" ref="J2054">_xlfn.XLOOKUP(Table5[[#This Row],[r]],"'"&amp;Table6[rxn]&amp;"'",Table6[expected kapp],"")</f>
        <v/>
      </c>
      <c r="L2054" t="s">
        <v>10376</v>
      </c>
      <c r="M2054">
        <v>8988.1774343278394</v>
      </c>
      <c r="AE2054" s="1" t="s">
        <v>12475</v>
      </c>
      <c r="AF2054" s="1" t="s">
        <v>2778</v>
      </c>
      <c r="AG2054" s="9">
        <v>4.9172153999999999E-11</v>
      </c>
      <c r="AH2054" s="1" t="str">
        <f>_xlfn.TEXTAFTER(Table9[[#This Row],[rxn]],"-",-1)</f>
        <v>rt3531</v>
      </c>
      <c r="AI2054" s="1" t="e">
        <f>_xlfn.TEXTAFTER(_xlfn.TEXTBEFORE(Table9[[#This Row],[rxn]],"-"&amp;Table9[[#This Row],[enz]]),"RXN-")</f>
        <v>#N/A</v>
      </c>
      <c r="AJ2054" s="1" t="e">
        <f>_xlfn.TEXTBEFORE(Table9[[#This Row],[rxn]],"_",-1)</f>
        <v>#N/A</v>
      </c>
    </row>
    <row r="2055" spans="1:36" ht="17" hidden="1" x14ac:dyDescent="0.25">
      <c r="A2055" t="s">
        <v>10595</v>
      </c>
      <c r="B2055" t="str">
        <f>_xlfn.TEXTAFTER(Table5[[#This Row],[r]],"-",-1)</f>
        <v>rt8084'</v>
      </c>
      <c r="C2055" t="str">
        <f>_xlfn.TEXTAFTER(_xlfn.TEXTBEFORE(Table5[[#This Row],[r]],"-"&amp;Table5[[#This Row],[enz]]),"'RXN-")</f>
        <v>SBTD_D2_c_FWD</v>
      </c>
      <c r="D2055">
        <v>11171.708534568001</v>
      </c>
      <c r="E2055">
        <f>_xlfn.XLOOKUP(Table5[[#This Row],[r]],Table3[r],Table3[kapp],"")</f>
        <v>8988.1774343278394</v>
      </c>
      <c r="F2055">
        <f>Table5[[#This Row],[kapp]]-Table5[[#This Row],[old]]</f>
        <v>2183.5311002401613</v>
      </c>
      <c r="G2055" t="str" cm="1">
        <f t="array" ref="G2055">IF(ROWS(_xlfn._xlws.FILTER(Table5[r],Table5[enz]=Table5[[#This Row],[enz]]))&gt;1,"many","1")</f>
        <v>many</v>
      </c>
      <c r="H2055" t="str" cm="1">
        <f t="array" ref="H2055">IF(ROWS(_xlfn._xlws.FILTER(Table5[r],Table5[rxn-no-enz]=Table5[[#This Row],[rxn-no-enz]]))&gt;1,"many","1")</f>
        <v>many</v>
      </c>
      <c r="I2055" t="str">
        <f>_xlfn.XLOOKUP(SUBSTITUTE(Table5[[#This Row],[r]],"'",""),Table6[rxn],Table6[rxn],"no")</f>
        <v>no</v>
      </c>
      <c r="J2055" t="str" cm="1">
        <f t="array" ref="J2055">_xlfn.XLOOKUP(Table5[[#This Row],[r]],"'"&amp;Table6[rxn]&amp;"'",Table6[expected kapp],"")</f>
        <v/>
      </c>
      <c r="L2055" t="s">
        <v>10377</v>
      </c>
      <c r="M2055">
        <v>8988.1774343278394</v>
      </c>
      <c r="AE2055" s="1" t="s">
        <v>12476</v>
      </c>
      <c r="AF2055" s="1" t="s">
        <v>2778</v>
      </c>
      <c r="AG2055" s="9">
        <v>1.78899538E-10</v>
      </c>
      <c r="AH2055" s="1" t="str">
        <f>_xlfn.TEXTAFTER(Table9[[#This Row],[rxn]],"-",-1)</f>
        <v>rt3539</v>
      </c>
      <c r="AI2055" s="1" t="e">
        <f>_xlfn.TEXTAFTER(_xlfn.TEXTBEFORE(Table9[[#This Row],[rxn]],"-"&amp;Table9[[#This Row],[enz]]),"RXN-")</f>
        <v>#N/A</v>
      </c>
      <c r="AJ2055" s="1" t="e">
        <f>_xlfn.TEXTBEFORE(Table9[[#This Row],[rxn]],"_",-1)</f>
        <v>#N/A</v>
      </c>
    </row>
    <row r="2056" spans="1:36" ht="17" hidden="1" x14ac:dyDescent="0.25">
      <c r="A2056" t="s">
        <v>10596</v>
      </c>
      <c r="B2056" t="str">
        <f>_xlfn.TEXTAFTER(Table5[[#This Row],[r]],"-",-1)</f>
        <v>rt4606'</v>
      </c>
      <c r="C2056" t="str">
        <f>_xlfn.TEXTAFTER(_xlfn.TEXTBEFORE(Table5[[#This Row],[r]],"-"&amp;Table5[[#This Row],[enz]]),"'RXN-")</f>
        <v>SBTD_L_c_FWD</v>
      </c>
      <c r="D2056">
        <v>11171.708534568001</v>
      </c>
      <c r="E2056">
        <f>_xlfn.XLOOKUP(Table5[[#This Row],[r]],Table3[r],Table3[kapp],"")</f>
        <v>8988.1774343278394</v>
      </c>
      <c r="F2056">
        <f>Table5[[#This Row],[kapp]]-Table5[[#This Row],[old]]</f>
        <v>2183.5311002401613</v>
      </c>
      <c r="G2056" t="str" cm="1">
        <f t="array" ref="G2056">IF(ROWS(_xlfn._xlws.FILTER(Table5[r],Table5[enz]=Table5[[#This Row],[enz]]))&gt;1,"many","1")</f>
        <v>many</v>
      </c>
      <c r="H2056" t="str" cm="1">
        <f t="array" ref="H2056">IF(ROWS(_xlfn._xlws.FILTER(Table5[r],Table5[rxn-no-enz]=Table5[[#This Row],[rxn-no-enz]]))&gt;1,"many","1")</f>
        <v>1</v>
      </c>
      <c r="I2056" t="str">
        <f>_xlfn.XLOOKUP(SUBSTITUTE(Table5[[#This Row],[r]],"'",""),Table6[rxn],Table6[rxn],"no")</f>
        <v>no</v>
      </c>
      <c r="J2056" t="str" cm="1">
        <f t="array" ref="J2056">_xlfn.XLOOKUP(Table5[[#This Row],[r]],"'"&amp;Table6[rxn]&amp;"'",Table6[expected kapp],"")</f>
        <v/>
      </c>
      <c r="L2056" t="s">
        <v>10378</v>
      </c>
      <c r="M2056">
        <v>8988.1774343278394</v>
      </c>
      <c r="AE2056" s="1" t="s">
        <v>12477</v>
      </c>
      <c r="AF2056" s="1" t="s">
        <v>2778</v>
      </c>
      <c r="AG2056" s="9">
        <v>8.3224949000000005E-11</v>
      </c>
      <c r="AH2056" s="1" t="str">
        <f>_xlfn.TEXTAFTER(Table9[[#This Row],[rxn]],"-",-1)</f>
        <v>rt3541</v>
      </c>
      <c r="AI2056" s="1" t="e">
        <f>_xlfn.TEXTAFTER(_xlfn.TEXTBEFORE(Table9[[#This Row],[rxn]],"-"&amp;Table9[[#This Row],[enz]]),"RXN-")</f>
        <v>#N/A</v>
      </c>
      <c r="AJ2056" s="1" t="e">
        <f>_xlfn.TEXTBEFORE(Table9[[#This Row],[rxn]],"_",-1)</f>
        <v>#N/A</v>
      </c>
    </row>
    <row r="2057" spans="1:36" ht="17" hidden="1" x14ac:dyDescent="0.25">
      <c r="A2057" t="s">
        <v>10597</v>
      </c>
      <c r="B2057" t="str">
        <f>_xlfn.TEXTAFTER(Table5[[#This Row],[r]],"-",-1)</f>
        <v>rt3986'</v>
      </c>
      <c r="C2057" t="str">
        <f>_xlfn.TEXTAFTER(_xlfn.TEXTBEFORE(Table5[[#This Row],[r]],"-"&amp;Table5[[#This Row],[enz]]),"'RXN-")</f>
        <v>SDPDS_c_FWD</v>
      </c>
      <c r="D2057">
        <v>11171.708534568001</v>
      </c>
      <c r="E2057">
        <f>_xlfn.XLOOKUP(Table5[[#This Row],[r]],Table3[r],Table3[kapp],"")</f>
        <v>8988.1774343278394</v>
      </c>
      <c r="F2057">
        <f>Table5[[#This Row],[kapp]]-Table5[[#This Row],[old]]</f>
        <v>2183.5311002401613</v>
      </c>
      <c r="G2057" t="str" cm="1">
        <f t="array" ref="G2057">IF(ROWS(_xlfn._xlws.FILTER(Table5[r],Table5[enz]=Table5[[#This Row],[enz]]))&gt;1,"many","1")</f>
        <v>1</v>
      </c>
      <c r="H2057" t="str" cm="1">
        <f t="array" ref="H2057">IF(ROWS(_xlfn._xlws.FILTER(Table5[r],Table5[rxn-no-enz]=Table5[[#This Row],[rxn-no-enz]]))&gt;1,"many","1")</f>
        <v>1</v>
      </c>
      <c r="I2057" t="str">
        <f>_xlfn.XLOOKUP(SUBSTITUTE(Table5[[#This Row],[r]],"'",""),Table6[rxn],Table6[rxn],"no")</f>
        <v>no</v>
      </c>
      <c r="J2057" t="str" cm="1">
        <f t="array" ref="J2057">_xlfn.XLOOKUP(Table5[[#This Row],[r]],"'"&amp;Table6[rxn]&amp;"'",Table6[expected kapp],"")</f>
        <v/>
      </c>
      <c r="L2057" t="s">
        <v>10379</v>
      </c>
      <c r="M2057">
        <v>8988.1774343278394</v>
      </c>
      <c r="AE2057" s="1" t="s">
        <v>12478</v>
      </c>
      <c r="AF2057" s="1" t="s">
        <v>2778</v>
      </c>
      <c r="AG2057" s="9">
        <v>2.0650111200000001E-10</v>
      </c>
      <c r="AH2057" s="1" t="str">
        <f>_xlfn.TEXTAFTER(Table9[[#This Row],[rxn]],"-",-1)</f>
        <v>rt3542</v>
      </c>
      <c r="AI2057" s="1" t="e">
        <f>_xlfn.TEXTAFTER(_xlfn.TEXTBEFORE(Table9[[#This Row],[rxn]],"-"&amp;Table9[[#This Row],[enz]]),"RXN-")</f>
        <v>#N/A</v>
      </c>
      <c r="AJ2057" s="1" t="e">
        <f>_xlfn.TEXTBEFORE(Table9[[#This Row],[rxn]],"_",-1)</f>
        <v>#N/A</v>
      </c>
    </row>
    <row r="2058" spans="1:36" ht="17" hidden="1" x14ac:dyDescent="0.25">
      <c r="A2058" t="s">
        <v>10598</v>
      </c>
      <c r="B2058" t="str">
        <f>_xlfn.TEXTAFTER(Table5[[#This Row],[r]],"-",-1)</f>
        <v>rt6880'</v>
      </c>
      <c r="C2058" t="str">
        <f>_xlfn.TEXTAFTER(_xlfn.TEXTBEFORE(Table5[[#This Row],[r]],"-"&amp;Table5[[#This Row],[enz]]),"'RXN-")</f>
        <v>SERAT_c_FWD</v>
      </c>
      <c r="D2058">
        <v>11171.708534568001</v>
      </c>
      <c r="E2058">
        <f>_xlfn.XLOOKUP(Table5[[#This Row],[r]],Table3[r],Table3[kapp],"")</f>
        <v>8988.1774343278394</v>
      </c>
      <c r="F2058">
        <f>Table5[[#This Row],[kapp]]-Table5[[#This Row],[old]]</f>
        <v>2183.5311002401613</v>
      </c>
      <c r="G2058" t="str" cm="1">
        <f t="array" ref="G2058">IF(ROWS(_xlfn._xlws.FILTER(Table5[r],Table5[enz]=Table5[[#This Row],[enz]]))&gt;1,"many","1")</f>
        <v>1</v>
      </c>
      <c r="H2058" t="str" cm="1">
        <f t="array" ref="H2058">IF(ROWS(_xlfn._xlws.FILTER(Table5[r],Table5[rxn-no-enz]=Table5[[#This Row],[rxn-no-enz]]))&gt;1,"many","1")</f>
        <v>1</v>
      </c>
      <c r="I2058" t="str">
        <f>_xlfn.XLOOKUP(SUBSTITUTE(Table5[[#This Row],[r]],"'",""),Table6[rxn],Table6[rxn],"no")</f>
        <v>no</v>
      </c>
      <c r="J2058" t="str" cm="1">
        <f t="array" ref="J2058">_xlfn.XLOOKUP(Table5[[#This Row],[r]],"'"&amp;Table6[rxn]&amp;"'",Table6[expected kapp],"")</f>
        <v/>
      </c>
      <c r="L2058" t="s">
        <v>10380</v>
      </c>
      <c r="M2058">
        <v>8988.1774343278394</v>
      </c>
      <c r="AE2058" s="1" t="s">
        <v>12479</v>
      </c>
      <c r="AF2058" s="1" t="s">
        <v>2778</v>
      </c>
      <c r="AG2058" s="9">
        <v>2.1120659E-11</v>
      </c>
      <c r="AH2058" s="1" t="str">
        <f>_xlfn.TEXTAFTER(Table9[[#This Row],[rxn]],"-",-1)</f>
        <v>rt3556</v>
      </c>
      <c r="AI2058" s="1" t="e">
        <f>_xlfn.TEXTAFTER(_xlfn.TEXTBEFORE(Table9[[#This Row],[rxn]],"-"&amp;Table9[[#This Row],[enz]]),"RXN-")</f>
        <v>#N/A</v>
      </c>
      <c r="AJ2058" s="1" t="e">
        <f>_xlfn.TEXTBEFORE(Table9[[#This Row],[rxn]],"_",-1)</f>
        <v>#N/A</v>
      </c>
    </row>
    <row r="2059" spans="1:36" ht="17" hidden="1" x14ac:dyDescent="0.25">
      <c r="A2059" t="s">
        <v>10599</v>
      </c>
      <c r="B2059" t="str">
        <f>_xlfn.TEXTAFTER(Table5[[#This Row],[r]],"-",-1)</f>
        <v>rt0848_c'</v>
      </c>
      <c r="C2059" t="str">
        <f>_xlfn.TEXTAFTER(_xlfn.TEXTBEFORE(Table5[[#This Row],[r]],"-"&amp;Table5[[#This Row],[enz]]),"'RXN-")</f>
        <v>SERD_L_c_FWD</v>
      </c>
      <c r="D2059">
        <v>11171.708534568001</v>
      </c>
      <c r="E2059">
        <f>_xlfn.XLOOKUP(Table5[[#This Row],[r]],Table3[r],Table3[kapp],"")</f>
        <v>8988.1774343278394</v>
      </c>
      <c r="F2059">
        <f>Table5[[#This Row],[kapp]]-Table5[[#This Row],[old]]</f>
        <v>2183.5311002401613</v>
      </c>
      <c r="G2059" t="str" cm="1">
        <f t="array" ref="G2059">IF(ROWS(_xlfn._xlws.FILTER(Table5[r],Table5[enz]=Table5[[#This Row],[enz]]))&gt;1,"many","1")</f>
        <v>1</v>
      </c>
      <c r="H2059" t="str" cm="1">
        <f t="array" ref="H2059">IF(ROWS(_xlfn._xlws.FILTER(Table5[r],Table5[rxn-no-enz]=Table5[[#This Row],[rxn-no-enz]]))&gt;1,"many","1")</f>
        <v>1</v>
      </c>
      <c r="I2059" t="str">
        <f>_xlfn.XLOOKUP(SUBSTITUTE(Table5[[#This Row],[r]],"'",""),Table6[rxn],Table6[rxn],"no")</f>
        <v>no</v>
      </c>
      <c r="J2059" t="str" cm="1">
        <f t="array" ref="J2059">_xlfn.XLOOKUP(Table5[[#This Row],[r]],"'"&amp;Table6[rxn]&amp;"'",Table6[expected kapp],"")</f>
        <v/>
      </c>
      <c r="L2059" t="s">
        <v>10381</v>
      </c>
      <c r="M2059">
        <v>8988.1774343278394</v>
      </c>
      <c r="AE2059" s="1" t="s">
        <v>12480</v>
      </c>
      <c r="AF2059" s="1" t="s">
        <v>2778</v>
      </c>
      <c r="AG2059" s="9">
        <v>9.4536915999999994E-11</v>
      </c>
      <c r="AH2059" s="1" t="str">
        <f>_xlfn.TEXTAFTER(Table9[[#This Row],[rxn]],"-",-1)</f>
        <v>rt3557</v>
      </c>
      <c r="AI2059" s="1" t="e">
        <f>_xlfn.TEXTAFTER(_xlfn.TEXTBEFORE(Table9[[#This Row],[rxn]],"-"&amp;Table9[[#This Row],[enz]]),"RXN-")</f>
        <v>#N/A</v>
      </c>
      <c r="AJ2059" s="1" t="e">
        <f>_xlfn.TEXTBEFORE(Table9[[#This Row],[rxn]],"_",-1)</f>
        <v>#N/A</v>
      </c>
    </row>
    <row r="2060" spans="1:36" ht="17" hidden="1" x14ac:dyDescent="0.25">
      <c r="A2060" t="s">
        <v>10600</v>
      </c>
      <c r="B2060" t="str">
        <f>_xlfn.TEXTAFTER(Table5[[#This Row],[r]],"-",-1)</f>
        <v>rt7910'</v>
      </c>
      <c r="C2060" t="str">
        <f>_xlfn.TEXTAFTER(_xlfn.TEXTBEFORE(Table5[[#This Row],[r]],"-"&amp;Table5[[#This Row],[enz]]),"'RXN-")</f>
        <v>SERt_c_m_FWD</v>
      </c>
      <c r="D2060">
        <v>11171.708534568001</v>
      </c>
      <c r="E2060">
        <f>_xlfn.XLOOKUP(Table5[[#This Row],[r]],Table3[r],Table3[kapp],"")</f>
        <v>8988.1774343278394</v>
      </c>
      <c r="F2060">
        <f>Table5[[#This Row],[kapp]]-Table5[[#This Row],[old]]</f>
        <v>2183.5311002401613</v>
      </c>
      <c r="G2060" t="str" cm="1">
        <f t="array" ref="G2060">IF(ROWS(_xlfn._xlws.FILTER(Table5[r],Table5[enz]=Table5[[#This Row],[enz]]))&gt;1,"many","1")</f>
        <v>many</v>
      </c>
      <c r="H2060" t="str" cm="1">
        <f t="array" ref="H2060">IF(ROWS(_xlfn._xlws.FILTER(Table5[r],Table5[rxn-no-enz]=Table5[[#This Row],[rxn-no-enz]]))&gt;1,"many","1")</f>
        <v>1</v>
      </c>
      <c r="I2060" t="str">
        <f>_xlfn.XLOOKUP(SUBSTITUTE(Table5[[#This Row],[r]],"'",""),Table6[rxn],Table6[rxn],"no")</f>
        <v>no</v>
      </c>
      <c r="J2060" t="str" cm="1">
        <f t="array" ref="J2060">_xlfn.XLOOKUP(Table5[[#This Row],[r]],"'"&amp;Table6[rxn]&amp;"'",Table6[expected kapp],"")</f>
        <v/>
      </c>
      <c r="L2060" t="s">
        <v>10382</v>
      </c>
      <c r="M2060">
        <v>8988.1774343278394</v>
      </c>
      <c r="AE2060" s="1" t="s">
        <v>12481</v>
      </c>
      <c r="AF2060" s="1" t="s">
        <v>2778</v>
      </c>
      <c r="AG2060" s="9">
        <v>3.50344849E-10</v>
      </c>
      <c r="AH2060" s="1" t="str">
        <f>_xlfn.TEXTAFTER(Table9[[#This Row],[rxn]],"-",-1)</f>
        <v>rt3577</v>
      </c>
      <c r="AI2060" s="1" t="e">
        <f>_xlfn.TEXTAFTER(_xlfn.TEXTBEFORE(Table9[[#This Row],[rxn]],"-"&amp;Table9[[#This Row],[enz]]),"RXN-")</f>
        <v>#N/A</v>
      </c>
      <c r="AJ2060" s="1" t="e">
        <f>_xlfn.TEXTBEFORE(Table9[[#This Row],[rxn]],"_",-1)</f>
        <v>#N/A</v>
      </c>
    </row>
    <row r="2061" spans="1:36" ht="17" hidden="1" x14ac:dyDescent="0.25">
      <c r="A2061" t="s">
        <v>10601</v>
      </c>
      <c r="B2061" t="str">
        <f>_xlfn.TEXTAFTER(Table5[[#This Row],[r]],"-",-1)</f>
        <v>rt0594'</v>
      </c>
      <c r="C2061" t="str">
        <f>_xlfn.TEXTAFTER(_xlfn.TEXTBEFORE(Table5[[#This Row],[r]],"-"&amp;Table5[[#This Row],[enz]]),"'RXN-")</f>
        <v>SERtps_e_FWD</v>
      </c>
      <c r="D2061">
        <v>11171.708534568001</v>
      </c>
      <c r="E2061">
        <f>_xlfn.XLOOKUP(Table5[[#This Row],[r]],Table3[r],Table3[kapp],"")</f>
        <v>8988.1774343278394</v>
      </c>
      <c r="F2061">
        <f>Table5[[#This Row],[kapp]]-Table5[[#This Row],[old]]</f>
        <v>2183.5311002401613</v>
      </c>
      <c r="G2061" t="str" cm="1">
        <f t="array" ref="G2061">IF(ROWS(_xlfn._xlws.FILTER(Table5[r],Table5[enz]=Table5[[#This Row],[enz]]))&gt;1,"many","1")</f>
        <v>many</v>
      </c>
      <c r="H2061" t="str" cm="1">
        <f t="array" ref="H2061">IF(ROWS(_xlfn._xlws.FILTER(Table5[r],Table5[rxn-no-enz]=Table5[[#This Row],[rxn-no-enz]]))&gt;1,"many","1")</f>
        <v>many</v>
      </c>
      <c r="I2061" t="str">
        <f>_xlfn.XLOOKUP(SUBSTITUTE(Table5[[#This Row],[r]],"'",""),Table6[rxn],Table6[rxn],"no")</f>
        <v>no</v>
      </c>
      <c r="J2061" t="str" cm="1">
        <f t="array" ref="J2061">_xlfn.XLOOKUP(Table5[[#This Row],[r]],"'"&amp;Table6[rxn]&amp;"'",Table6[expected kapp],"")</f>
        <v/>
      </c>
      <c r="L2061" t="s">
        <v>10383</v>
      </c>
      <c r="M2061">
        <v>8988.1774343278394</v>
      </c>
      <c r="AE2061" s="1" t="s">
        <v>12482</v>
      </c>
      <c r="AF2061" s="1" t="s">
        <v>2778</v>
      </c>
      <c r="AG2061" s="9">
        <v>9.30125401E-10</v>
      </c>
      <c r="AH2061" s="1" t="str">
        <f>_xlfn.TEXTAFTER(Table9[[#This Row],[rxn]],"-",-1)</f>
        <v>rt3590</v>
      </c>
      <c r="AI2061" s="1" t="e">
        <f>_xlfn.TEXTAFTER(_xlfn.TEXTBEFORE(Table9[[#This Row],[rxn]],"-"&amp;Table9[[#This Row],[enz]]),"RXN-")</f>
        <v>#N/A</v>
      </c>
      <c r="AJ2061" s="1" t="e">
        <f>_xlfn.TEXTBEFORE(Table9[[#This Row],[rxn]],"_",-1)</f>
        <v>#N/A</v>
      </c>
    </row>
    <row r="2062" spans="1:36" ht="17" hidden="1" x14ac:dyDescent="0.25">
      <c r="A2062" t="s">
        <v>10602</v>
      </c>
      <c r="B2062" t="str">
        <f>_xlfn.TEXTAFTER(Table5[[#This Row],[r]],"-",-1)</f>
        <v>rt0594'</v>
      </c>
      <c r="C2062" t="str">
        <f>_xlfn.TEXTAFTER(_xlfn.TEXTBEFORE(Table5[[#This Row],[r]],"-"&amp;Table5[[#This Row],[enz]]),"'RXN-")</f>
        <v>SERtps_e_REV</v>
      </c>
      <c r="D2062">
        <v>11171.708534568001</v>
      </c>
      <c r="E2062">
        <f>_xlfn.XLOOKUP(Table5[[#This Row],[r]],Table3[r],Table3[kapp],"")</f>
        <v>8988.1774343278394</v>
      </c>
      <c r="F2062">
        <f>Table5[[#This Row],[kapp]]-Table5[[#This Row],[old]]</f>
        <v>2183.5311002401613</v>
      </c>
      <c r="G2062" t="str" cm="1">
        <f t="array" ref="G2062">IF(ROWS(_xlfn._xlws.FILTER(Table5[r],Table5[enz]=Table5[[#This Row],[enz]]))&gt;1,"many","1")</f>
        <v>many</v>
      </c>
      <c r="H2062" t="str" cm="1">
        <f t="array" ref="H2062">IF(ROWS(_xlfn._xlws.FILTER(Table5[r],Table5[rxn-no-enz]=Table5[[#This Row],[rxn-no-enz]]))&gt;1,"many","1")</f>
        <v>many</v>
      </c>
      <c r="I2062" t="str">
        <f>_xlfn.XLOOKUP(SUBSTITUTE(Table5[[#This Row],[r]],"'",""),Table6[rxn],Table6[rxn],"no")</f>
        <v>no</v>
      </c>
      <c r="J2062" t="str" cm="1">
        <f t="array" ref="J2062">_xlfn.XLOOKUP(Table5[[#This Row],[r]],"'"&amp;Table6[rxn]&amp;"'",Table6[expected kapp],"")</f>
        <v/>
      </c>
      <c r="L2062" t="s">
        <v>10384</v>
      </c>
      <c r="M2062">
        <v>8988.1774343278394</v>
      </c>
      <c r="AE2062" s="1" t="s">
        <v>12483</v>
      </c>
      <c r="AF2062" s="1" t="s">
        <v>2778</v>
      </c>
      <c r="AG2062" s="9">
        <v>4.7540029999999899E-11</v>
      </c>
      <c r="AH2062" s="1" t="str">
        <f>_xlfn.TEXTAFTER(Table9[[#This Row],[rxn]],"-",-1)</f>
        <v>rt3591</v>
      </c>
      <c r="AI2062" s="1" t="e">
        <f>_xlfn.TEXTAFTER(_xlfn.TEXTBEFORE(Table9[[#This Row],[rxn]],"-"&amp;Table9[[#This Row],[enz]]),"RXN-")</f>
        <v>#N/A</v>
      </c>
      <c r="AJ2062" s="1" t="e">
        <f>_xlfn.TEXTBEFORE(Table9[[#This Row],[rxn]],"_",-1)</f>
        <v>#N/A</v>
      </c>
    </row>
    <row r="2063" spans="1:36" ht="17" hidden="1" x14ac:dyDescent="0.25">
      <c r="A2063" t="s">
        <v>10603</v>
      </c>
      <c r="B2063" t="str">
        <f>_xlfn.TEXTAFTER(Table5[[#This Row],[r]],"-",-1)</f>
        <v>rt2976'</v>
      </c>
      <c r="C2063" t="str">
        <f>_xlfn.TEXTAFTER(_xlfn.TEXTBEFORE(Table5[[#This Row],[r]],"-"&amp;Table5[[#This Row],[enz]]),"'RXN-")</f>
        <v>SERtps_e_FWD</v>
      </c>
      <c r="D2063">
        <v>11171.708534568001</v>
      </c>
      <c r="E2063">
        <f>_xlfn.XLOOKUP(Table5[[#This Row],[r]],Table3[r],Table3[kapp],"")</f>
        <v>8988.1774343278394</v>
      </c>
      <c r="F2063">
        <f>Table5[[#This Row],[kapp]]-Table5[[#This Row],[old]]</f>
        <v>2183.5311002401613</v>
      </c>
      <c r="G2063" t="str" cm="1">
        <f t="array" ref="G2063">IF(ROWS(_xlfn._xlws.FILTER(Table5[r],Table5[enz]=Table5[[#This Row],[enz]]))&gt;1,"many","1")</f>
        <v>many</v>
      </c>
      <c r="H2063" t="str" cm="1">
        <f t="array" ref="H2063">IF(ROWS(_xlfn._xlws.FILTER(Table5[r],Table5[rxn-no-enz]=Table5[[#This Row],[rxn-no-enz]]))&gt;1,"many","1")</f>
        <v>many</v>
      </c>
      <c r="I2063" t="str">
        <f>_xlfn.XLOOKUP(SUBSTITUTE(Table5[[#This Row],[r]],"'",""),Table6[rxn],Table6[rxn],"no")</f>
        <v>no</v>
      </c>
      <c r="J2063" t="str" cm="1">
        <f t="array" ref="J2063">_xlfn.XLOOKUP(Table5[[#This Row],[r]],"'"&amp;Table6[rxn]&amp;"'",Table6[expected kapp],"")</f>
        <v/>
      </c>
      <c r="L2063" t="s">
        <v>10385</v>
      </c>
      <c r="M2063">
        <v>8988.1774343278394</v>
      </c>
      <c r="AE2063" s="1" t="s">
        <v>12484</v>
      </c>
      <c r="AF2063" s="1" t="s">
        <v>2778</v>
      </c>
      <c r="AG2063" s="9">
        <v>3.67489006E-10</v>
      </c>
      <c r="AH2063" s="1" t="str">
        <f>_xlfn.TEXTAFTER(Table9[[#This Row],[rxn]],"-",-1)</f>
        <v>rt3599</v>
      </c>
      <c r="AI2063" s="1" t="e">
        <f>_xlfn.TEXTAFTER(_xlfn.TEXTBEFORE(Table9[[#This Row],[rxn]],"-"&amp;Table9[[#This Row],[enz]]),"RXN-")</f>
        <v>#N/A</v>
      </c>
      <c r="AJ2063" s="1" t="e">
        <f>_xlfn.TEXTBEFORE(Table9[[#This Row],[rxn]],"_",-1)</f>
        <v>#N/A</v>
      </c>
    </row>
    <row r="2064" spans="1:36" ht="17" hidden="1" x14ac:dyDescent="0.25">
      <c r="A2064" t="s">
        <v>10604</v>
      </c>
      <c r="B2064" t="str">
        <f>_xlfn.TEXTAFTER(Table5[[#This Row],[r]],"-",-1)</f>
        <v>rt2976'</v>
      </c>
      <c r="C2064" t="str">
        <f>_xlfn.TEXTAFTER(_xlfn.TEXTBEFORE(Table5[[#This Row],[r]],"-"&amp;Table5[[#This Row],[enz]]),"'RXN-")</f>
        <v>SERtps_e_REV</v>
      </c>
      <c r="D2064">
        <v>11171.708534568001</v>
      </c>
      <c r="E2064">
        <f>_xlfn.XLOOKUP(Table5[[#This Row],[r]],Table3[r],Table3[kapp],"")</f>
        <v>8988.1774343278394</v>
      </c>
      <c r="F2064">
        <f>Table5[[#This Row],[kapp]]-Table5[[#This Row],[old]]</f>
        <v>2183.5311002401613</v>
      </c>
      <c r="G2064" t="str" cm="1">
        <f t="array" ref="G2064">IF(ROWS(_xlfn._xlws.FILTER(Table5[r],Table5[enz]=Table5[[#This Row],[enz]]))&gt;1,"many","1")</f>
        <v>many</v>
      </c>
      <c r="H2064" t="str" cm="1">
        <f t="array" ref="H2064">IF(ROWS(_xlfn._xlws.FILTER(Table5[r],Table5[rxn-no-enz]=Table5[[#This Row],[rxn-no-enz]]))&gt;1,"many","1")</f>
        <v>many</v>
      </c>
      <c r="I2064" t="str">
        <f>_xlfn.XLOOKUP(SUBSTITUTE(Table5[[#This Row],[r]],"'",""),Table6[rxn],Table6[rxn],"no")</f>
        <v>no</v>
      </c>
      <c r="J2064" t="str" cm="1">
        <f t="array" ref="J2064">_xlfn.XLOOKUP(Table5[[#This Row],[r]],"'"&amp;Table6[rxn]&amp;"'",Table6[expected kapp],"")</f>
        <v/>
      </c>
      <c r="L2064" t="s">
        <v>10386</v>
      </c>
      <c r="M2064">
        <v>8988.1774343278394</v>
      </c>
      <c r="AE2064" s="1" t="s">
        <v>12485</v>
      </c>
      <c r="AF2064" s="1" t="s">
        <v>2778</v>
      </c>
      <c r="AG2064" s="9">
        <v>2.5728933000000001E-10</v>
      </c>
      <c r="AH2064" s="1" t="str">
        <f>_xlfn.TEXTAFTER(Table9[[#This Row],[rxn]],"-",-1)</f>
        <v>rt3605</v>
      </c>
      <c r="AI2064" s="1" t="e">
        <f>_xlfn.TEXTAFTER(_xlfn.TEXTBEFORE(Table9[[#This Row],[rxn]],"-"&amp;Table9[[#This Row],[enz]]),"RXN-")</f>
        <v>#N/A</v>
      </c>
      <c r="AJ2064" s="1" t="e">
        <f>_xlfn.TEXTBEFORE(Table9[[#This Row],[rxn]],"_",-1)</f>
        <v>#N/A</v>
      </c>
    </row>
    <row r="2065" spans="1:36" ht="17" hidden="1" x14ac:dyDescent="0.25">
      <c r="A2065" t="s">
        <v>10605</v>
      </c>
      <c r="B2065" t="str">
        <f>_xlfn.TEXTAFTER(Table5[[#This Row],[r]],"-",-1)</f>
        <v>rt5861'</v>
      </c>
      <c r="C2065" t="str">
        <f>_xlfn.TEXTAFTER(_xlfn.TEXTBEFORE(Table5[[#This Row],[r]],"-"&amp;Table5[[#This Row],[enz]]),"'RXN-")</f>
        <v>SERtps_e_FWD</v>
      </c>
      <c r="D2065">
        <v>11171.708534568001</v>
      </c>
      <c r="E2065">
        <f>_xlfn.XLOOKUP(Table5[[#This Row],[r]],Table3[r],Table3[kapp],"")</f>
        <v>8988.1774343278394</v>
      </c>
      <c r="F2065">
        <f>Table5[[#This Row],[kapp]]-Table5[[#This Row],[old]]</f>
        <v>2183.5311002401613</v>
      </c>
      <c r="G2065" t="str" cm="1">
        <f t="array" ref="G2065">IF(ROWS(_xlfn._xlws.FILTER(Table5[r],Table5[enz]=Table5[[#This Row],[enz]]))&gt;1,"many","1")</f>
        <v>many</v>
      </c>
      <c r="H2065" t="str" cm="1">
        <f t="array" ref="H2065">IF(ROWS(_xlfn._xlws.FILTER(Table5[r],Table5[rxn-no-enz]=Table5[[#This Row],[rxn-no-enz]]))&gt;1,"many","1")</f>
        <v>many</v>
      </c>
      <c r="I2065" t="str">
        <f>_xlfn.XLOOKUP(SUBSTITUTE(Table5[[#This Row],[r]],"'",""),Table6[rxn],Table6[rxn],"no")</f>
        <v>no</v>
      </c>
      <c r="J2065" t="str" cm="1">
        <f t="array" ref="J2065">_xlfn.XLOOKUP(Table5[[#This Row],[r]],"'"&amp;Table6[rxn]&amp;"'",Table6[expected kapp],"")</f>
        <v/>
      </c>
      <c r="L2065" t="s">
        <v>10387</v>
      </c>
      <c r="M2065">
        <v>8988.1774343278394</v>
      </c>
      <c r="AE2065" s="1" t="s">
        <v>12486</v>
      </c>
      <c r="AF2065" s="1" t="s">
        <v>2778</v>
      </c>
      <c r="AG2065" s="9">
        <v>2.07215633999999E-10</v>
      </c>
      <c r="AH2065" s="1" t="str">
        <f>_xlfn.TEXTAFTER(Table9[[#This Row],[rxn]],"-",-1)</f>
        <v>rt3609</v>
      </c>
      <c r="AI2065" s="1" t="e">
        <f>_xlfn.TEXTAFTER(_xlfn.TEXTBEFORE(Table9[[#This Row],[rxn]],"-"&amp;Table9[[#This Row],[enz]]),"RXN-")</f>
        <v>#N/A</v>
      </c>
      <c r="AJ2065" s="1" t="e">
        <f>_xlfn.TEXTBEFORE(Table9[[#This Row],[rxn]],"_",-1)</f>
        <v>#N/A</v>
      </c>
    </row>
    <row r="2066" spans="1:36" ht="17" hidden="1" x14ac:dyDescent="0.25">
      <c r="A2066" t="s">
        <v>10606</v>
      </c>
      <c r="B2066" t="str">
        <f>_xlfn.TEXTAFTER(Table5[[#This Row],[r]],"-",-1)</f>
        <v>rt5861'</v>
      </c>
      <c r="C2066" t="str">
        <f>_xlfn.TEXTAFTER(_xlfn.TEXTBEFORE(Table5[[#This Row],[r]],"-"&amp;Table5[[#This Row],[enz]]),"'RXN-")</f>
        <v>SERtps_e_REV</v>
      </c>
      <c r="D2066">
        <v>11171.708534568001</v>
      </c>
      <c r="E2066">
        <f>_xlfn.XLOOKUP(Table5[[#This Row],[r]],Table3[r],Table3[kapp],"")</f>
        <v>8988.1774343278394</v>
      </c>
      <c r="F2066">
        <f>Table5[[#This Row],[kapp]]-Table5[[#This Row],[old]]</f>
        <v>2183.5311002401613</v>
      </c>
      <c r="G2066" t="str" cm="1">
        <f t="array" ref="G2066">IF(ROWS(_xlfn._xlws.FILTER(Table5[r],Table5[enz]=Table5[[#This Row],[enz]]))&gt;1,"many","1")</f>
        <v>many</v>
      </c>
      <c r="H2066" t="str" cm="1">
        <f t="array" ref="H2066">IF(ROWS(_xlfn._xlws.FILTER(Table5[r],Table5[rxn-no-enz]=Table5[[#This Row],[rxn-no-enz]]))&gt;1,"many","1")</f>
        <v>many</v>
      </c>
      <c r="I2066" t="str">
        <f>_xlfn.XLOOKUP(SUBSTITUTE(Table5[[#This Row],[r]],"'",""),Table6[rxn],Table6[rxn],"no")</f>
        <v>no</v>
      </c>
      <c r="J2066" t="str" cm="1">
        <f t="array" ref="J2066">_xlfn.XLOOKUP(Table5[[#This Row],[r]],"'"&amp;Table6[rxn]&amp;"'",Table6[expected kapp],"")</f>
        <v/>
      </c>
      <c r="L2066" t="s">
        <v>10388</v>
      </c>
      <c r="M2066">
        <v>8988.1774343278394</v>
      </c>
      <c r="AE2066" s="1" t="s">
        <v>12487</v>
      </c>
      <c r="AF2066" s="1" t="s">
        <v>2778</v>
      </c>
      <c r="AG2066" s="9">
        <v>4.66674516E-10</v>
      </c>
      <c r="AH2066" s="1" t="str">
        <f>_xlfn.TEXTAFTER(Table9[[#This Row],[rxn]],"-",-1)</f>
        <v>rt3614</v>
      </c>
      <c r="AI2066" s="1" t="e">
        <f>_xlfn.TEXTAFTER(_xlfn.TEXTBEFORE(Table9[[#This Row],[rxn]],"-"&amp;Table9[[#This Row],[enz]]),"RXN-")</f>
        <v>#N/A</v>
      </c>
      <c r="AJ2066" s="1" t="e">
        <f>_xlfn.TEXTBEFORE(Table9[[#This Row],[rxn]],"_",-1)</f>
        <v>#N/A</v>
      </c>
    </row>
    <row r="2067" spans="1:36" ht="17" hidden="1" x14ac:dyDescent="0.25">
      <c r="A2067" t="s">
        <v>10607</v>
      </c>
      <c r="B2067" t="str">
        <f>_xlfn.TEXTAFTER(Table5[[#This Row],[r]],"-",-1)</f>
        <v>rt1878'</v>
      </c>
      <c r="C2067" t="str">
        <f>_xlfn.TEXTAFTER(_xlfn.TEXTBEFORE(Table5[[#This Row],[r]],"-"&amp;Table5[[#This Row],[enz]]),"'RXN-")</f>
        <v>SERTRS_c_FWD</v>
      </c>
      <c r="D2067">
        <v>11171.708534568001</v>
      </c>
      <c r="E2067">
        <f>_xlfn.XLOOKUP(Table5[[#This Row],[r]],Table3[r],Table3[kapp],"")</f>
        <v>8988.1774343278394</v>
      </c>
      <c r="F2067">
        <f>Table5[[#This Row],[kapp]]-Table5[[#This Row],[old]]</f>
        <v>2183.5311002401613</v>
      </c>
      <c r="G2067" t="str" cm="1">
        <f t="array" ref="G2067">IF(ROWS(_xlfn._xlws.FILTER(Table5[r],Table5[enz]=Table5[[#This Row],[enz]]))&gt;1,"many","1")</f>
        <v>1</v>
      </c>
      <c r="H2067" t="str" cm="1">
        <f t="array" ref="H2067">IF(ROWS(_xlfn._xlws.FILTER(Table5[r],Table5[rxn-no-enz]=Table5[[#This Row],[rxn-no-enz]]))&gt;1,"many","1")</f>
        <v>many</v>
      </c>
      <c r="I2067" t="str">
        <f>_xlfn.XLOOKUP(SUBSTITUTE(Table5[[#This Row],[r]],"'",""),Table6[rxn],Table6[rxn],"no")</f>
        <v>no</v>
      </c>
      <c r="J2067" t="str" cm="1">
        <f t="array" ref="J2067">_xlfn.XLOOKUP(Table5[[#This Row],[r]],"'"&amp;Table6[rxn]&amp;"'",Table6[expected kapp],"")</f>
        <v/>
      </c>
      <c r="L2067" t="s">
        <v>10389</v>
      </c>
      <c r="M2067">
        <v>8988.1774343278394</v>
      </c>
      <c r="AE2067" s="1" t="s">
        <v>12488</v>
      </c>
      <c r="AF2067" s="1" t="s">
        <v>2778</v>
      </c>
      <c r="AG2067" s="9">
        <v>7.4600045999999994E-11</v>
      </c>
      <c r="AH2067" s="1" t="str">
        <f>_xlfn.TEXTAFTER(Table9[[#This Row],[rxn]],"-",-1)</f>
        <v>rt3621</v>
      </c>
      <c r="AI2067" s="1" t="e">
        <f>_xlfn.TEXTAFTER(_xlfn.TEXTBEFORE(Table9[[#This Row],[rxn]],"-"&amp;Table9[[#This Row],[enz]]),"RXN-")</f>
        <v>#N/A</v>
      </c>
      <c r="AJ2067" s="1" t="e">
        <f>_xlfn.TEXTBEFORE(Table9[[#This Row],[rxn]],"_",-1)</f>
        <v>#N/A</v>
      </c>
    </row>
    <row r="2068" spans="1:36" ht="17" hidden="1" x14ac:dyDescent="0.25">
      <c r="A2068" t="s">
        <v>10608</v>
      </c>
      <c r="B2068" t="str">
        <f>_xlfn.TEXTAFTER(Table5[[#This Row],[r]],"-",-1)</f>
        <v>rt1276'</v>
      </c>
      <c r="C2068" t="str">
        <f>_xlfn.TEXTAFTER(_xlfn.TEXTBEFORE(Table5[[#This Row],[r]],"-"&amp;Table5[[#This Row],[enz]]),"'RXN-")</f>
        <v>SFGTHi_c_FWD</v>
      </c>
      <c r="D2068">
        <v>11171.708534568001</v>
      </c>
      <c r="E2068">
        <f>_xlfn.XLOOKUP(Table5[[#This Row],[r]],Table3[r],Table3[kapp],"")</f>
        <v>8988.1774343278394</v>
      </c>
      <c r="F2068">
        <f>Table5[[#This Row],[kapp]]-Table5[[#This Row],[old]]</f>
        <v>2183.5311002401613</v>
      </c>
      <c r="G2068" t="str" cm="1">
        <f t="array" ref="G2068">IF(ROWS(_xlfn._xlws.FILTER(Table5[r],Table5[enz]=Table5[[#This Row],[enz]]))&gt;1,"many","1")</f>
        <v>many</v>
      </c>
      <c r="H2068" t="str" cm="1">
        <f t="array" ref="H2068">IF(ROWS(_xlfn._xlws.FILTER(Table5[r],Table5[rxn-no-enz]=Table5[[#This Row],[rxn-no-enz]]))&gt;1,"many","1")</f>
        <v>1</v>
      </c>
      <c r="I2068" t="str">
        <f>_xlfn.XLOOKUP(SUBSTITUTE(Table5[[#This Row],[r]],"'",""),Table6[rxn],Table6[rxn],"no")</f>
        <v>no</v>
      </c>
      <c r="J2068" t="str" cm="1">
        <f t="array" ref="J2068">_xlfn.XLOOKUP(Table5[[#This Row],[r]],"'"&amp;Table6[rxn]&amp;"'",Table6[expected kapp],"")</f>
        <v/>
      </c>
      <c r="L2068" t="s">
        <v>10390</v>
      </c>
      <c r="M2068">
        <v>8988.1774343278394</v>
      </c>
      <c r="AE2068" s="1" t="s">
        <v>12489</v>
      </c>
      <c r="AF2068" s="1" t="s">
        <v>2778</v>
      </c>
      <c r="AG2068" s="9">
        <v>1.3650051399999999E-10</v>
      </c>
      <c r="AH2068" s="1" t="str">
        <f>_xlfn.TEXTAFTER(Table9[[#This Row],[rxn]],"-",-1)</f>
        <v>rt3625</v>
      </c>
      <c r="AI2068" s="1" t="e">
        <f>_xlfn.TEXTAFTER(_xlfn.TEXTBEFORE(Table9[[#This Row],[rxn]],"-"&amp;Table9[[#This Row],[enz]]),"RXN-")</f>
        <v>#N/A</v>
      </c>
      <c r="AJ2068" s="1" t="e">
        <f>_xlfn.TEXTBEFORE(Table9[[#This Row],[rxn]],"_",-1)</f>
        <v>#N/A</v>
      </c>
    </row>
    <row r="2069" spans="1:36" ht="17" hidden="1" x14ac:dyDescent="0.25">
      <c r="A2069" t="s">
        <v>10609</v>
      </c>
      <c r="B2069" t="str">
        <f>_xlfn.TEXTAFTER(Table5[[#This Row],[r]],"-",-1)</f>
        <v>rt1276'</v>
      </c>
      <c r="C2069" t="str">
        <f>_xlfn.TEXTAFTER(_xlfn.TEXTBEFORE(Table5[[#This Row],[r]],"-"&amp;Table5[[#This Row],[enz]]),"'RXN-")</f>
        <v>SFGTHi_c_REV</v>
      </c>
      <c r="D2069">
        <v>11171.708534568001</v>
      </c>
      <c r="E2069">
        <f>_xlfn.XLOOKUP(Table5[[#This Row],[r]],Table3[r],Table3[kapp],"")</f>
        <v>8988.1774343278394</v>
      </c>
      <c r="F2069">
        <f>Table5[[#This Row],[kapp]]-Table5[[#This Row],[old]]</f>
        <v>2183.5311002401613</v>
      </c>
      <c r="G2069" t="str" cm="1">
        <f t="array" ref="G2069">IF(ROWS(_xlfn._xlws.FILTER(Table5[r],Table5[enz]=Table5[[#This Row],[enz]]))&gt;1,"many","1")</f>
        <v>many</v>
      </c>
      <c r="H2069" t="str" cm="1">
        <f t="array" ref="H2069">IF(ROWS(_xlfn._xlws.FILTER(Table5[r],Table5[rxn-no-enz]=Table5[[#This Row],[rxn-no-enz]]))&gt;1,"many","1")</f>
        <v>1</v>
      </c>
      <c r="I2069" t="str">
        <f>_xlfn.XLOOKUP(SUBSTITUTE(Table5[[#This Row],[r]],"'",""),Table6[rxn],Table6[rxn],"no")</f>
        <v>no</v>
      </c>
      <c r="J2069" t="str" cm="1">
        <f t="array" ref="J2069">_xlfn.XLOOKUP(Table5[[#This Row],[r]],"'"&amp;Table6[rxn]&amp;"'",Table6[expected kapp],"")</f>
        <v/>
      </c>
      <c r="L2069" t="s">
        <v>10391</v>
      </c>
      <c r="M2069">
        <v>8988.1774343278394</v>
      </c>
      <c r="AE2069" s="1" t="s">
        <v>12490</v>
      </c>
      <c r="AF2069" s="1" t="s">
        <v>2778</v>
      </c>
      <c r="AG2069" s="9">
        <v>8.2513737E-11</v>
      </c>
      <c r="AH2069" s="1" t="str">
        <f>_xlfn.TEXTAFTER(Table9[[#This Row],[rxn]],"-",-1)</f>
        <v>rt3639</v>
      </c>
      <c r="AI2069" s="1" t="e">
        <f>_xlfn.TEXTAFTER(_xlfn.TEXTBEFORE(Table9[[#This Row],[rxn]],"-"&amp;Table9[[#This Row],[enz]]),"RXN-")</f>
        <v>#N/A</v>
      </c>
      <c r="AJ2069" s="1" t="e">
        <f>_xlfn.TEXTBEFORE(Table9[[#This Row],[rxn]],"_",-1)</f>
        <v>#N/A</v>
      </c>
    </row>
    <row r="2070" spans="1:36" ht="17" hidden="1" x14ac:dyDescent="0.25">
      <c r="A2070" t="s">
        <v>10610</v>
      </c>
      <c r="B2070" t="str">
        <f>_xlfn.TEXTAFTER(Table5[[#This Row],[r]],"-",-1)</f>
        <v>rt1131'</v>
      </c>
      <c r="C2070" t="str">
        <f>_xlfn.TEXTAFTER(_xlfn.TEXTBEFORE(Table5[[#This Row],[r]],"-"&amp;Table5[[#This Row],[enz]]),"'RXN-")</f>
        <v>SHSL1_c_FWD</v>
      </c>
      <c r="D2070">
        <v>11171.708534568001</v>
      </c>
      <c r="E2070">
        <f>_xlfn.XLOOKUP(Table5[[#This Row],[r]],Table3[r],Table3[kapp],"")</f>
        <v>8988.1774343278394</v>
      </c>
      <c r="F2070">
        <f>Table5[[#This Row],[kapp]]-Table5[[#This Row],[old]]</f>
        <v>2183.5311002401613</v>
      </c>
      <c r="G2070" t="str" cm="1">
        <f t="array" ref="G2070">IF(ROWS(_xlfn._xlws.FILTER(Table5[r],Table5[enz]=Table5[[#This Row],[enz]]))&gt;1,"many","1")</f>
        <v>many</v>
      </c>
      <c r="H2070" t="str" cm="1">
        <f t="array" ref="H2070">IF(ROWS(_xlfn._xlws.FILTER(Table5[r],Table5[rxn-no-enz]=Table5[[#This Row],[rxn-no-enz]]))&gt;1,"many","1")</f>
        <v>many</v>
      </c>
      <c r="I2070" t="str">
        <f>_xlfn.XLOOKUP(SUBSTITUTE(Table5[[#This Row],[r]],"'",""),Table6[rxn],Table6[rxn],"no")</f>
        <v>no</v>
      </c>
      <c r="J2070" t="str" cm="1">
        <f t="array" ref="J2070">_xlfn.XLOOKUP(Table5[[#This Row],[r]],"'"&amp;Table6[rxn]&amp;"'",Table6[expected kapp],"")</f>
        <v/>
      </c>
      <c r="L2070" t="s">
        <v>10392</v>
      </c>
      <c r="M2070">
        <v>8988.1774343278394</v>
      </c>
      <c r="AE2070" s="1" t="s">
        <v>12491</v>
      </c>
      <c r="AF2070" s="1" t="s">
        <v>2778</v>
      </c>
      <c r="AG2070" s="9">
        <v>3.1471685800000001E-10</v>
      </c>
      <c r="AH2070" s="1" t="str">
        <f>_xlfn.TEXTAFTER(Table9[[#This Row],[rxn]],"-",-1)</f>
        <v>rt3663</v>
      </c>
      <c r="AI2070" s="1" t="e">
        <f>_xlfn.TEXTAFTER(_xlfn.TEXTBEFORE(Table9[[#This Row],[rxn]],"-"&amp;Table9[[#This Row],[enz]]),"RXN-")</f>
        <v>#N/A</v>
      </c>
      <c r="AJ2070" s="1" t="e">
        <f>_xlfn.TEXTBEFORE(Table9[[#This Row],[rxn]],"_",-1)</f>
        <v>#N/A</v>
      </c>
    </row>
    <row r="2071" spans="1:36" ht="17" hidden="1" x14ac:dyDescent="0.25">
      <c r="A2071" t="s">
        <v>10611</v>
      </c>
      <c r="B2071" t="str">
        <f>_xlfn.TEXTAFTER(Table5[[#This Row],[r]],"-",-1)</f>
        <v>rt1131'</v>
      </c>
      <c r="C2071" t="str">
        <f>_xlfn.TEXTAFTER(_xlfn.TEXTBEFORE(Table5[[#This Row],[r]],"-"&amp;Table5[[#This Row],[enz]]),"'RXN-")</f>
        <v>SHSL1_c_REV</v>
      </c>
      <c r="D2071">
        <v>11171.708534568001</v>
      </c>
      <c r="E2071">
        <f>_xlfn.XLOOKUP(Table5[[#This Row],[r]],Table3[r],Table3[kapp],"")</f>
        <v>8988.1774343278394</v>
      </c>
      <c r="F2071">
        <f>Table5[[#This Row],[kapp]]-Table5[[#This Row],[old]]</f>
        <v>2183.5311002401613</v>
      </c>
      <c r="G2071" t="str" cm="1">
        <f t="array" ref="G2071">IF(ROWS(_xlfn._xlws.FILTER(Table5[r],Table5[enz]=Table5[[#This Row],[enz]]))&gt;1,"many","1")</f>
        <v>many</v>
      </c>
      <c r="H2071" t="str" cm="1">
        <f t="array" ref="H2071">IF(ROWS(_xlfn._xlws.FILTER(Table5[r],Table5[rxn-no-enz]=Table5[[#This Row],[rxn-no-enz]]))&gt;1,"many","1")</f>
        <v>many</v>
      </c>
      <c r="I2071" t="str">
        <f>_xlfn.XLOOKUP(SUBSTITUTE(Table5[[#This Row],[r]],"'",""),Table6[rxn],Table6[rxn],"no")</f>
        <v>no</v>
      </c>
      <c r="J2071" t="str" cm="1">
        <f t="array" ref="J2071">_xlfn.XLOOKUP(Table5[[#This Row],[r]],"'"&amp;Table6[rxn]&amp;"'",Table6[expected kapp],"")</f>
        <v/>
      </c>
      <c r="L2071" t="s">
        <v>10393</v>
      </c>
      <c r="M2071">
        <v>8988.1774343278394</v>
      </c>
      <c r="AE2071" s="1" t="s">
        <v>12492</v>
      </c>
      <c r="AF2071" s="1" t="s">
        <v>2778</v>
      </c>
      <c r="AG2071" s="9">
        <v>7.2185634999999902E-11</v>
      </c>
      <c r="AH2071" s="1" t="str">
        <f>_xlfn.TEXTAFTER(Table9[[#This Row],[rxn]],"-",-1)</f>
        <v>rt3664</v>
      </c>
      <c r="AI2071" s="1" t="e">
        <f>_xlfn.TEXTAFTER(_xlfn.TEXTBEFORE(Table9[[#This Row],[rxn]],"-"&amp;Table9[[#This Row],[enz]]),"RXN-")</f>
        <v>#N/A</v>
      </c>
      <c r="AJ2071" s="1" t="e">
        <f>_xlfn.TEXTBEFORE(Table9[[#This Row],[rxn]],"_",-1)</f>
        <v>#N/A</v>
      </c>
    </row>
    <row r="2072" spans="1:36" ht="17" hidden="1" x14ac:dyDescent="0.25">
      <c r="A2072" t="s">
        <v>10612</v>
      </c>
      <c r="B2072" t="str">
        <f>_xlfn.TEXTAFTER(Table5[[#This Row],[r]],"-",-1)</f>
        <v>rt3095'</v>
      </c>
      <c r="C2072" t="str">
        <f>_xlfn.TEXTAFTER(_xlfn.TEXTBEFORE(Table5[[#This Row],[r]],"-"&amp;Table5[[#This Row],[enz]]),"'RXN-")</f>
        <v>SHSL1_c_FWD</v>
      </c>
      <c r="D2072">
        <v>11171.708534568001</v>
      </c>
      <c r="E2072">
        <f>_xlfn.XLOOKUP(Table5[[#This Row],[r]],Table3[r],Table3[kapp],"")</f>
        <v>8988.1774343278394</v>
      </c>
      <c r="F2072">
        <f>Table5[[#This Row],[kapp]]-Table5[[#This Row],[old]]</f>
        <v>2183.5311002401613</v>
      </c>
      <c r="G2072" t="str" cm="1">
        <f t="array" ref="G2072">IF(ROWS(_xlfn._xlws.FILTER(Table5[r],Table5[enz]=Table5[[#This Row],[enz]]))&gt;1,"many","1")</f>
        <v>many</v>
      </c>
      <c r="H2072" t="str" cm="1">
        <f t="array" ref="H2072">IF(ROWS(_xlfn._xlws.FILTER(Table5[r],Table5[rxn-no-enz]=Table5[[#This Row],[rxn-no-enz]]))&gt;1,"many","1")</f>
        <v>many</v>
      </c>
      <c r="I2072" t="str">
        <f>_xlfn.XLOOKUP(SUBSTITUTE(Table5[[#This Row],[r]],"'",""),Table6[rxn],Table6[rxn],"no")</f>
        <v>no</v>
      </c>
      <c r="J2072" t="str" cm="1">
        <f t="array" ref="J2072">_xlfn.XLOOKUP(Table5[[#This Row],[r]],"'"&amp;Table6[rxn]&amp;"'",Table6[expected kapp],"")</f>
        <v/>
      </c>
      <c r="L2072" t="s">
        <v>8540</v>
      </c>
      <c r="M2072">
        <v>8988.1774343278394</v>
      </c>
      <c r="AE2072" s="1" t="s">
        <v>12493</v>
      </c>
      <c r="AF2072" s="1" t="s">
        <v>2778</v>
      </c>
      <c r="AG2072" s="9">
        <v>1.4266056799999999E-10</v>
      </c>
      <c r="AH2072" s="1" t="str">
        <f>_xlfn.TEXTAFTER(Table9[[#This Row],[rxn]],"-",-1)</f>
        <v>rt3666</v>
      </c>
      <c r="AI2072" s="1" t="e">
        <f>_xlfn.TEXTAFTER(_xlfn.TEXTBEFORE(Table9[[#This Row],[rxn]],"-"&amp;Table9[[#This Row],[enz]]),"RXN-")</f>
        <v>#N/A</v>
      </c>
      <c r="AJ2072" s="1" t="e">
        <f>_xlfn.TEXTBEFORE(Table9[[#This Row],[rxn]],"_",-1)</f>
        <v>#N/A</v>
      </c>
    </row>
    <row r="2073" spans="1:36" ht="17" hidden="1" x14ac:dyDescent="0.25">
      <c r="A2073" t="s">
        <v>10613</v>
      </c>
      <c r="B2073" t="str">
        <f>_xlfn.TEXTAFTER(Table5[[#This Row],[r]],"-",-1)</f>
        <v>rt3095'</v>
      </c>
      <c r="C2073" t="str">
        <f>_xlfn.TEXTAFTER(_xlfn.TEXTBEFORE(Table5[[#This Row],[r]],"-"&amp;Table5[[#This Row],[enz]]),"'RXN-")</f>
        <v>SHSL1_c_REV</v>
      </c>
      <c r="D2073">
        <v>11171.708534568001</v>
      </c>
      <c r="E2073">
        <f>_xlfn.XLOOKUP(Table5[[#This Row],[r]],Table3[r],Table3[kapp],"")</f>
        <v>8988.1774343278394</v>
      </c>
      <c r="F2073">
        <f>Table5[[#This Row],[kapp]]-Table5[[#This Row],[old]]</f>
        <v>2183.5311002401613</v>
      </c>
      <c r="G2073" t="str" cm="1">
        <f t="array" ref="G2073">IF(ROWS(_xlfn._xlws.FILTER(Table5[r],Table5[enz]=Table5[[#This Row],[enz]]))&gt;1,"many","1")</f>
        <v>many</v>
      </c>
      <c r="H2073" t="str" cm="1">
        <f t="array" ref="H2073">IF(ROWS(_xlfn._xlws.FILTER(Table5[r],Table5[rxn-no-enz]=Table5[[#This Row],[rxn-no-enz]]))&gt;1,"many","1")</f>
        <v>many</v>
      </c>
      <c r="I2073" t="str">
        <f>_xlfn.XLOOKUP(SUBSTITUTE(Table5[[#This Row],[r]],"'",""),Table6[rxn],Table6[rxn],"no")</f>
        <v>no</v>
      </c>
      <c r="J2073" t="str" cm="1">
        <f t="array" ref="J2073">_xlfn.XLOOKUP(Table5[[#This Row],[r]],"'"&amp;Table6[rxn]&amp;"'",Table6[expected kapp],"")</f>
        <v/>
      </c>
      <c r="L2073" t="s">
        <v>10394</v>
      </c>
      <c r="M2073">
        <v>8988.1774343278394</v>
      </c>
      <c r="AE2073" s="1" t="s">
        <v>12494</v>
      </c>
      <c r="AF2073" s="1" t="s">
        <v>2778</v>
      </c>
      <c r="AG2073" s="9">
        <v>1.098728067E-9</v>
      </c>
      <c r="AH2073" s="1" t="str">
        <f>_xlfn.TEXTAFTER(Table9[[#This Row],[rxn]],"-",-1)</f>
        <v>rt3670</v>
      </c>
      <c r="AI2073" s="1" t="e">
        <f>_xlfn.TEXTAFTER(_xlfn.TEXTBEFORE(Table9[[#This Row],[rxn]],"-"&amp;Table9[[#This Row],[enz]]),"RXN-")</f>
        <v>#N/A</v>
      </c>
      <c r="AJ2073" s="1" t="e">
        <f>_xlfn.TEXTBEFORE(Table9[[#This Row],[rxn]],"_",-1)</f>
        <v>#N/A</v>
      </c>
    </row>
    <row r="2074" spans="1:36" ht="17" hidden="1" x14ac:dyDescent="0.25">
      <c r="A2074" t="s">
        <v>10614</v>
      </c>
      <c r="B2074" t="str">
        <f>_xlfn.TEXTAFTER(Table5[[#This Row],[r]],"-",-1)</f>
        <v>rt2023'</v>
      </c>
      <c r="C2074" t="str">
        <f>_xlfn.TEXTAFTER(_xlfn.TEXTBEFORE(Table5[[#This Row],[r]],"-"&amp;Table5[[#This Row],[enz]]),"'RXN-")</f>
        <v>SLCBK1_r_FWD</v>
      </c>
      <c r="D2074">
        <v>11171.708534568001</v>
      </c>
      <c r="E2074">
        <f>_xlfn.XLOOKUP(Table5[[#This Row],[r]],Table3[r],Table3[kapp],"")</f>
        <v>8988.1774343278394</v>
      </c>
      <c r="F2074">
        <f>Table5[[#This Row],[kapp]]-Table5[[#This Row],[old]]</f>
        <v>2183.5311002401613</v>
      </c>
      <c r="G2074" t="str" cm="1">
        <f t="array" ref="G2074">IF(ROWS(_xlfn._xlws.FILTER(Table5[r],Table5[enz]=Table5[[#This Row],[enz]]))&gt;1,"many","1")</f>
        <v>many</v>
      </c>
      <c r="H2074" t="str" cm="1">
        <f t="array" ref="H2074">IF(ROWS(_xlfn._xlws.FILTER(Table5[r],Table5[rxn-no-enz]=Table5[[#This Row],[rxn-no-enz]]))&gt;1,"many","1")</f>
        <v>1</v>
      </c>
      <c r="I2074" t="str">
        <f>_xlfn.XLOOKUP(SUBSTITUTE(Table5[[#This Row],[r]],"'",""),Table6[rxn],Table6[rxn],"no")</f>
        <v>no</v>
      </c>
      <c r="J2074" t="str" cm="1">
        <f t="array" ref="J2074">_xlfn.XLOOKUP(Table5[[#This Row],[r]],"'"&amp;Table6[rxn]&amp;"'",Table6[expected kapp],"")</f>
        <v/>
      </c>
      <c r="L2074" t="s">
        <v>10395</v>
      </c>
      <c r="M2074">
        <v>8988.1774343278394</v>
      </c>
      <c r="AE2074" s="1" t="s">
        <v>12495</v>
      </c>
      <c r="AF2074" s="1" t="s">
        <v>2778</v>
      </c>
      <c r="AG2074" s="9">
        <v>4.5013306449999997E-9</v>
      </c>
      <c r="AH2074" s="1" t="str">
        <f>_xlfn.TEXTAFTER(Table9[[#This Row],[rxn]],"-",-1)</f>
        <v>rt3674_c</v>
      </c>
      <c r="AI2074" s="1" t="e">
        <f>_xlfn.TEXTAFTER(_xlfn.TEXTBEFORE(Table9[[#This Row],[rxn]],"-"&amp;Table9[[#This Row],[enz]]),"RXN-")</f>
        <v>#N/A</v>
      </c>
      <c r="AJ2074" s="1" t="str">
        <f>_xlfn.TEXTBEFORE(Table9[[#This Row],[rxn]],"_",-1)</f>
        <v>PROWASTE-rt3674</v>
      </c>
    </row>
    <row r="2075" spans="1:36" ht="17" hidden="1" x14ac:dyDescent="0.25">
      <c r="A2075" t="s">
        <v>10615</v>
      </c>
      <c r="B2075" t="str">
        <f>_xlfn.TEXTAFTER(Table5[[#This Row],[r]],"-",-1)</f>
        <v>rt4278'</v>
      </c>
      <c r="C2075" t="str">
        <f>_xlfn.TEXTAFTER(_xlfn.TEXTBEFORE(Table5[[#This Row],[r]],"-"&amp;Table5[[#This Row],[enz]]),"'RXN-")</f>
        <v>SO3t_c_e_FWD</v>
      </c>
      <c r="D2075">
        <v>11171.708534568001</v>
      </c>
      <c r="E2075">
        <f>_xlfn.XLOOKUP(Table5[[#This Row],[r]],Table3[r],Table3[kapp],"")</f>
        <v>8988.1774343278394</v>
      </c>
      <c r="F2075">
        <f>Table5[[#This Row],[kapp]]-Table5[[#This Row],[old]]</f>
        <v>2183.5311002401613</v>
      </c>
      <c r="G2075" t="str" cm="1">
        <f t="array" ref="G2075">IF(ROWS(_xlfn._xlws.FILTER(Table5[r],Table5[enz]=Table5[[#This Row],[enz]]))&gt;1,"many","1")</f>
        <v>1</v>
      </c>
      <c r="H2075" t="str" cm="1">
        <f t="array" ref="H2075">IF(ROWS(_xlfn._xlws.FILTER(Table5[r],Table5[rxn-no-enz]=Table5[[#This Row],[rxn-no-enz]]))&gt;1,"many","1")</f>
        <v>1</v>
      </c>
      <c r="I2075" t="str">
        <f>_xlfn.XLOOKUP(SUBSTITUTE(Table5[[#This Row],[r]],"'",""),Table6[rxn],Table6[rxn],"no")</f>
        <v>no</v>
      </c>
      <c r="J2075" t="str" cm="1">
        <f t="array" ref="J2075">_xlfn.XLOOKUP(Table5[[#This Row],[r]],"'"&amp;Table6[rxn]&amp;"'",Table6[expected kapp],"")</f>
        <v/>
      </c>
      <c r="L2075" t="s">
        <v>10396</v>
      </c>
      <c r="M2075">
        <v>8988.1774343278394</v>
      </c>
      <c r="AE2075" s="1" t="s">
        <v>12496</v>
      </c>
      <c r="AF2075" s="1" t="s">
        <v>2778</v>
      </c>
      <c r="AG2075" s="9">
        <v>2.1039487E-11</v>
      </c>
      <c r="AH2075" s="1" t="str">
        <f>_xlfn.TEXTAFTER(Table9[[#This Row],[rxn]],"-",-1)</f>
        <v>rt3682</v>
      </c>
      <c r="AI2075" s="1" t="e">
        <f>_xlfn.TEXTAFTER(_xlfn.TEXTBEFORE(Table9[[#This Row],[rxn]],"-"&amp;Table9[[#This Row],[enz]]),"RXN-")</f>
        <v>#N/A</v>
      </c>
      <c r="AJ2075" s="1" t="e">
        <f>_xlfn.TEXTBEFORE(Table9[[#This Row],[rxn]],"_",-1)</f>
        <v>#N/A</v>
      </c>
    </row>
    <row r="2076" spans="1:36" ht="17" hidden="1" x14ac:dyDescent="0.25">
      <c r="A2076" t="s">
        <v>10616</v>
      </c>
      <c r="B2076" t="str">
        <f>_xlfn.TEXTAFTER(Table5[[#This Row],[r]],"-",-1)</f>
        <v>rt5751'</v>
      </c>
      <c r="C2076" t="str">
        <f>_xlfn.TEXTAFTER(_xlfn.TEXTBEFORE(Table5[[#This Row],[r]],"-"&amp;Table5[[#This Row],[enz]]),"'RXN-")</f>
        <v>SO4t_c_e_FWD</v>
      </c>
      <c r="D2076">
        <v>11171.708534568001</v>
      </c>
      <c r="E2076">
        <f>_xlfn.XLOOKUP(Table5[[#This Row],[r]],Table3[r],Table3[kapp],"")</f>
        <v>8988.1774343278394</v>
      </c>
      <c r="F2076">
        <f>Table5[[#This Row],[kapp]]-Table5[[#This Row],[old]]</f>
        <v>2183.5311002401613</v>
      </c>
      <c r="G2076" t="str" cm="1">
        <f t="array" ref="G2076">IF(ROWS(_xlfn._xlws.FILTER(Table5[r],Table5[enz]=Table5[[#This Row],[enz]]))&gt;1,"many","1")</f>
        <v>1</v>
      </c>
      <c r="H2076" t="str" cm="1">
        <f t="array" ref="H2076">IF(ROWS(_xlfn._xlws.FILTER(Table5[r],Table5[rxn-no-enz]=Table5[[#This Row],[rxn-no-enz]]))&gt;1,"many","1")</f>
        <v>many</v>
      </c>
      <c r="I2076" t="str">
        <f>_xlfn.XLOOKUP(SUBSTITUTE(Table5[[#This Row],[r]],"'",""),Table6[rxn],Table6[rxn],"no")</f>
        <v>no</v>
      </c>
      <c r="J2076" t="str" cm="1">
        <f t="array" ref="J2076">_xlfn.XLOOKUP(Table5[[#This Row],[r]],"'"&amp;Table6[rxn]&amp;"'",Table6[expected kapp],"")</f>
        <v/>
      </c>
      <c r="L2076" t="s">
        <v>8541</v>
      </c>
      <c r="M2076">
        <v>6599.3860777830596</v>
      </c>
      <c r="AE2076" s="1" t="s">
        <v>12497</v>
      </c>
      <c r="AF2076" s="1" t="s">
        <v>2778</v>
      </c>
      <c r="AG2076" s="9">
        <v>5.6084790000000001E-11</v>
      </c>
      <c r="AH2076" s="1" t="str">
        <f>_xlfn.TEXTAFTER(Table9[[#This Row],[rxn]],"-",-1)</f>
        <v>rt3683</v>
      </c>
      <c r="AI2076" s="1" t="e">
        <f>_xlfn.TEXTAFTER(_xlfn.TEXTBEFORE(Table9[[#This Row],[rxn]],"-"&amp;Table9[[#This Row],[enz]]),"RXN-")</f>
        <v>#N/A</v>
      </c>
      <c r="AJ2076" s="1" t="e">
        <f>_xlfn.TEXTBEFORE(Table9[[#This Row],[rxn]],"_",-1)</f>
        <v>#N/A</v>
      </c>
    </row>
    <row r="2077" spans="1:36" ht="17" hidden="1" x14ac:dyDescent="0.25">
      <c r="A2077" t="s">
        <v>10617</v>
      </c>
      <c r="B2077" t="str">
        <f>_xlfn.TEXTAFTER(Table5[[#This Row],[r]],"-",-1)</f>
        <v>rt7368'</v>
      </c>
      <c r="C2077" t="str">
        <f>_xlfn.TEXTAFTER(_xlfn.TEXTBEFORE(Table5[[#This Row],[r]],"-"&amp;Table5[[#This Row],[enz]]),"'RXN-")</f>
        <v>SO4t_c_e_FWD</v>
      </c>
      <c r="D2077">
        <v>11171.708534568001</v>
      </c>
      <c r="E2077">
        <f>_xlfn.XLOOKUP(Table5[[#This Row],[r]],Table3[r],Table3[kapp],"")</f>
        <v>8988.1774343278394</v>
      </c>
      <c r="F2077">
        <f>Table5[[#This Row],[kapp]]-Table5[[#This Row],[old]]</f>
        <v>2183.5311002401613</v>
      </c>
      <c r="G2077" t="str" cm="1">
        <f t="array" ref="G2077">IF(ROWS(_xlfn._xlws.FILTER(Table5[r],Table5[enz]=Table5[[#This Row],[enz]]))&gt;1,"many","1")</f>
        <v>1</v>
      </c>
      <c r="H2077" t="str" cm="1">
        <f t="array" ref="H2077">IF(ROWS(_xlfn._xlws.FILTER(Table5[r],Table5[rxn-no-enz]=Table5[[#This Row],[rxn-no-enz]]))&gt;1,"many","1")</f>
        <v>many</v>
      </c>
      <c r="I2077" t="str">
        <f>_xlfn.XLOOKUP(SUBSTITUTE(Table5[[#This Row],[r]],"'",""),Table6[rxn],Table6[rxn],"no")</f>
        <v>no</v>
      </c>
      <c r="J2077" t="str" cm="1">
        <f t="array" ref="J2077">_xlfn.XLOOKUP(Table5[[#This Row],[r]],"'"&amp;Table6[rxn]&amp;"'",Table6[expected kapp],"")</f>
        <v/>
      </c>
      <c r="L2077" t="s">
        <v>10397</v>
      </c>
      <c r="M2077">
        <v>8988.1774343278394</v>
      </c>
      <c r="AE2077" s="1" t="s">
        <v>12498</v>
      </c>
      <c r="AF2077" s="1" t="s">
        <v>2778</v>
      </c>
      <c r="AG2077" s="9">
        <v>2.0147245699999999E-10</v>
      </c>
      <c r="AH2077" s="1" t="str">
        <f>_xlfn.TEXTAFTER(Table9[[#This Row],[rxn]],"-",-1)</f>
        <v>rt3712</v>
      </c>
      <c r="AI2077" s="1" t="e">
        <f>_xlfn.TEXTAFTER(_xlfn.TEXTBEFORE(Table9[[#This Row],[rxn]],"-"&amp;Table9[[#This Row],[enz]]),"RXN-")</f>
        <v>#N/A</v>
      </c>
      <c r="AJ2077" s="1" t="e">
        <f>_xlfn.TEXTBEFORE(Table9[[#This Row],[rxn]],"_",-1)</f>
        <v>#N/A</v>
      </c>
    </row>
    <row r="2078" spans="1:36" ht="17" hidden="1" x14ac:dyDescent="0.25">
      <c r="A2078" t="s">
        <v>10618</v>
      </c>
      <c r="B2078" t="str">
        <f>_xlfn.TEXTAFTER(Table5[[#This Row],[r]],"-",-1)</f>
        <v>rt3023_c'</v>
      </c>
      <c r="C2078" t="str">
        <f>_xlfn.TEXTAFTER(_xlfn.TEXTBEFORE(Table5[[#This Row],[r]],"-"&amp;Table5[[#This Row],[enz]]),"'RXN-")</f>
        <v>SPHGAT181_c_FWD</v>
      </c>
      <c r="D2078">
        <v>11171.708534568001</v>
      </c>
      <c r="E2078">
        <f>_xlfn.XLOOKUP(Table5[[#This Row],[r]],Table3[r],Table3[kapp],"")</f>
        <v>8988.1774343278394</v>
      </c>
      <c r="F2078">
        <f>Table5[[#This Row],[kapp]]-Table5[[#This Row],[old]]</f>
        <v>2183.5311002401613</v>
      </c>
      <c r="G2078" t="str" cm="1">
        <f t="array" ref="G2078">IF(ROWS(_xlfn._xlws.FILTER(Table5[r],Table5[enz]=Table5[[#This Row],[enz]]))&gt;1,"many","1")</f>
        <v>many</v>
      </c>
      <c r="H2078" t="str" cm="1">
        <f t="array" ref="H2078">IF(ROWS(_xlfn._xlws.FILTER(Table5[r],Table5[rxn-no-enz]=Table5[[#This Row],[rxn-no-enz]]))&gt;1,"many","1")</f>
        <v>1</v>
      </c>
      <c r="I2078" t="str">
        <f>_xlfn.XLOOKUP(SUBSTITUTE(Table5[[#This Row],[r]],"'",""),Table6[rxn],Table6[rxn],"no")</f>
        <v>no</v>
      </c>
      <c r="J2078" t="str" cm="1">
        <f t="array" ref="J2078">_xlfn.XLOOKUP(Table5[[#This Row],[r]],"'"&amp;Table6[rxn]&amp;"'",Table6[expected kapp],"")</f>
        <v/>
      </c>
      <c r="L2078" t="s">
        <v>10398</v>
      </c>
      <c r="M2078">
        <v>8988.1774343278394</v>
      </c>
      <c r="AE2078" s="1" t="s">
        <v>12499</v>
      </c>
      <c r="AF2078" s="1" t="s">
        <v>2778</v>
      </c>
      <c r="AG2078" s="9">
        <v>2.7034619199999998E-10</v>
      </c>
      <c r="AH2078" s="1" t="str">
        <f>_xlfn.TEXTAFTER(Table9[[#This Row],[rxn]],"-",-1)</f>
        <v>rt3730</v>
      </c>
      <c r="AI2078" s="1" t="e">
        <f>_xlfn.TEXTAFTER(_xlfn.TEXTBEFORE(Table9[[#This Row],[rxn]],"-"&amp;Table9[[#This Row],[enz]]),"RXN-")</f>
        <v>#N/A</v>
      </c>
      <c r="AJ2078" s="1" t="e">
        <f>_xlfn.TEXTBEFORE(Table9[[#This Row],[rxn]],"_",-1)</f>
        <v>#N/A</v>
      </c>
    </row>
    <row r="2079" spans="1:36" ht="17" hidden="1" x14ac:dyDescent="0.25">
      <c r="A2079" t="s">
        <v>10619</v>
      </c>
      <c r="B2079" t="str">
        <f>_xlfn.TEXTAFTER(Table5[[#This Row],[r]],"-",-1)</f>
        <v>rt3023_c'</v>
      </c>
      <c r="C2079" t="str">
        <f>_xlfn.TEXTAFTER(_xlfn.TEXTBEFORE(Table5[[#This Row],[r]],"-"&amp;Table5[[#This Row],[enz]]),"'RXN-")</f>
        <v>SPHGAT181_c_REV</v>
      </c>
      <c r="D2079">
        <v>11171.708534568001</v>
      </c>
      <c r="E2079">
        <f>_xlfn.XLOOKUP(Table5[[#This Row],[r]],Table3[r],Table3[kapp],"")</f>
        <v>8988.1774343278394</v>
      </c>
      <c r="F2079">
        <f>Table5[[#This Row],[kapp]]-Table5[[#This Row],[old]]</f>
        <v>2183.5311002401613</v>
      </c>
      <c r="G2079" t="str" cm="1">
        <f t="array" ref="G2079">IF(ROWS(_xlfn._xlws.FILTER(Table5[r],Table5[enz]=Table5[[#This Row],[enz]]))&gt;1,"many","1")</f>
        <v>many</v>
      </c>
      <c r="H2079" t="str" cm="1">
        <f t="array" ref="H2079">IF(ROWS(_xlfn._xlws.FILTER(Table5[r],Table5[rxn-no-enz]=Table5[[#This Row],[rxn-no-enz]]))&gt;1,"many","1")</f>
        <v>1</v>
      </c>
      <c r="I2079" t="str">
        <f>_xlfn.XLOOKUP(SUBSTITUTE(Table5[[#This Row],[r]],"'",""),Table6[rxn],Table6[rxn],"no")</f>
        <v>no</v>
      </c>
      <c r="J2079" t="str" cm="1">
        <f t="array" ref="J2079">_xlfn.XLOOKUP(Table5[[#This Row],[r]],"'"&amp;Table6[rxn]&amp;"'",Table6[expected kapp],"")</f>
        <v/>
      </c>
      <c r="L2079" t="s">
        <v>10399</v>
      </c>
      <c r="M2079">
        <v>8988.1774343278394</v>
      </c>
      <c r="AE2079" s="1" t="s">
        <v>12500</v>
      </c>
      <c r="AF2079" s="1" t="s">
        <v>2778</v>
      </c>
      <c r="AG2079" s="9">
        <v>2.4233073300000001E-10</v>
      </c>
      <c r="AH2079" s="1" t="str">
        <f>_xlfn.TEXTAFTER(Table9[[#This Row],[rxn]],"-",-1)</f>
        <v>rt3748</v>
      </c>
      <c r="AI2079" s="1" t="e">
        <f>_xlfn.TEXTAFTER(_xlfn.TEXTBEFORE(Table9[[#This Row],[rxn]],"-"&amp;Table9[[#This Row],[enz]]),"RXN-")</f>
        <v>#N/A</v>
      </c>
      <c r="AJ2079" s="1" t="e">
        <f>_xlfn.TEXTBEFORE(Table9[[#This Row],[rxn]],"_",-1)</f>
        <v>#N/A</v>
      </c>
    </row>
    <row r="2080" spans="1:36" ht="17" hidden="1" x14ac:dyDescent="0.25">
      <c r="A2080" t="s">
        <v>10620</v>
      </c>
      <c r="B2080" t="str">
        <f>_xlfn.TEXTAFTER(Table5[[#This Row],[r]],"-",-1)</f>
        <v>rt2023'</v>
      </c>
      <c r="C2080" t="str">
        <f>_xlfn.TEXTAFTER(_xlfn.TEXTBEFORE(Table5[[#This Row],[r]],"-"&amp;Table5[[#This Row],[enz]]),"'RXN-")</f>
        <v>SPHGLpK_r_FWD</v>
      </c>
      <c r="D2080">
        <v>11171.708534568001</v>
      </c>
      <c r="E2080">
        <f>_xlfn.XLOOKUP(Table5[[#This Row],[r]],Table3[r],Table3[kapp],"")</f>
        <v>8988.1774343278394</v>
      </c>
      <c r="F2080">
        <f>Table5[[#This Row],[kapp]]-Table5[[#This Row],[old]]</f>
        <v>2183.5311002401613</v>
      </c>
      <c r="G2080" t="str" cm="1">
        <f t="array" ref="G2080">IF(ROWS(_xlfn._xlws.FILTER(Table5[r],Table5[enz]=Table5[[#This Row],[enz]]))&gt;1,"many","1")</f>
        <v>many</v>
      </c>
      <c r="H2080" t="str" cm="1">
        <f t="array" ref="H2080">IF(ROWS(_xlfn._xlws.FILTER(Table5[r],Table5[rxn-no-enz]=Table5[[#This Row],[rxn-no-enz]]))&gt;1,"many","1")</f>
        <v>1</v>
      </c>
      <c r="I2080" t="str">
        <f>_xlfn.XLOOKUP(SUBSTITUTE(Table5[[#This Row],[r]],"'",""),Table6[rxn],Table6[rxn],"no")</f>
        <v>no</v>
      </c>
      <c r="J2080" t="str" cm="1">
        <f t="array" ref="J2080">_xlfn.XLOOKUP(Table5[[#This Row],[r]],"'"&amp;Table6[rxn]&amp;"'",Table6[expected kapp],"")</f>
        <v/>
      </c>
      <c r="L2080" t="s">
        <v>10400</v>
      </c>
      <c r="M2080">
        <v>8988.1774343278394</v>
      </c>
      <c r="AE2080" s="1" t="s">
        <v>12501</v>
      </c>
      <c r="AF2080" s="1" t="s">
        <v>2778</v>
      </c>
      <c r="AG2080" s="9">
        <v>2.9132770399999998E-10</v>
      </c>
      <c r="AH2080" s="1" t="str">
        <f>_xlfn.TEXTAFTER(Table9[[#This Row],[rxn]],"-",-1)</f>
        <v>rt3750</v>
      </c>
      <c r="AI2080" s="1" t="e">
        <f>_xlfn.TEXTAFTER(_xlfn.TEXTBEFORE(Table9[[#This Row],[rxn]],"-"&amp;Table9[[#This Row],[enz]]),"RXN-")</f>
        <v>#N/A</v>
      </c>
      <c r="AJ2080" s="1" t="e">
        <f>_xlfn.TEXTBEFORE(Table9[[#This Row],[rxn]],"_",-1)</f>
        <v>#N/A</v>
      </c>
    </row>
    <row r="2081" spans="1:36" ht="17" hidden="1" x14ac:dyDescent="0.25">
      <c r="A2081" t="s">
        <v>10621</v>
      </c>
      <c r="B2081" t="str">
        <f>_xlfn.TEXTAFTER(Table5[[#This Row],[r]],"-",-1)</f>
        <v>rt8393'</v>
      </c>
      <c r="C2081" t="str">
        <f>_xlfn.TEXTAFTER(_xlfn.TEXTBEFORE(Table5[[#This Row],[r]],"-"&amp;Table5[[#This Row],[enz]]),"'RXN-")</f>
        <v>SPHINGSt_c_e_FWD</v>
      </c>
      <c r="D2081">
        <v>11171.708534568001</v>
      </c>
      <c r="E2081">
        <f>_xlfn.XLOOKUP(Table5[[#This Row],[r]],Table3[r],Table3[kapp],"")</f>
        <v>8988.1774343278394</v>
      </c>
      <c r="F2081">
        <f>Table5[[#This Row],[kapp]]-Table5[[#This Row],[old]]</f>
        <v>2183.5311002401613</v>
      </c>
      <c r="G2081" t="str" cm="1">
        <f t="array" ref="G2081">IF(ROWS(_xlfn._xlws.FILTER(Table5[r],Table5[enz]=Table5[[#This Row],[enz]]))&gt;1,"many","1")</f>
        <v>many</v>
      </c>
      <c r="H2081" t="str" cm="1">
        <f t="array" ref="H2081">IF(ROWS(_xlfn._xlws.FILTER(Table5[r],Table5[rxn-no-enz]=Table5[[#This Row],[rxn-no-enz]]))&gt;1,"many","1")</f>
        <v>1</v>
      </c>
      <c r="I2081" t="str">
        <f>_xlfn.XLOOKUP(SUBSTITUTE(Table5[[#This Row],[r]],"'",""),Table6[rxn],Table6[rxn],"no")</f>
        <v>no</v>
      </c>
      <c r="J2081" t="str" cm="1">
        <f t="array" ref="J2081">_xlfn.XLOOKUP(Table5[[#This Row],[r]],"'"&amp;Table6[rxn]&amp;"'",Table6[expected kapp],"")</f>
        <v/>
      </c>
      <c r="L2081" t="s">
        <v>10401</v>
      </c>
      <c r="M2081">
        <v>8988.1774343278394</v>
      </c>
      <c r="AE2081" s="1" t="s">
        <v>12502</v>
      </c>
      <c r="AF2081" s="1" t="s">
        <v>2778</v>
      </c>
      <c r="AG2081" s="9">
        <v>2.8241004999999999E-11</v>
      </c>
      <c r="AH2081" s="1" t="str">
        <f>_xlfn.TEXTAFTER(Table9[[#This Row],[rxn]],"-",-1)</f>
        <v>rt3753</v>
      </c>
      <c r="AI2081" s="1" t="e">
        <f>_xlfn.TEXTAFTER(_xlfn.TEXTBEFORE(Table9[[#This Row],[rxn]],"-"&amp;Table9[[#This Row],[enz]]),"RXN-")</f>
        <v>#N/A</v>
      </c>
      <c r="AJ2081" s="1" t="e">
        <f>_xlfn.TEXTBEFORE(Table9[[#This Row],[rxn]],"_",-1)</f>
        <v>#N/A</v>
      </c>
    </row>
    <row r="2082" spans="1:36" ht="17" hidden="1" x14ac:dyDescent="0.25">
      <c r="A2082" t="s">
        <v>10622</v>
      </c>
      <c r="B2082" t="str">
        <f>_xlfn.TEXTAFTER(Table5[[#This Row],[r]],"-",-1)</f>
        <v>rt8393'</v>
      </c>
      <c r="C2082" t="str">
        <f>_xlfn.TEXTAFTER(_xlfn.TEXTBEFORE(Table5[[#This Row],[r]],"-"&amp;Table5[[#This Row],[enz]]),"'RXN-")</f>
        <v>SPHINGSt_c_e_REV</v>
      </c>
      <c r="D2082">
        <v>11171.708534568001</v>
      </c>
      <c r="E2082">
        <f>_xlfn.XLOOKUP(Table5[[#This Row],[r]],Table3[r],Table3[kapp],"")</f>
        <v>8988.1774343278394</v>
      </c>
      <c r="F2082">
        <f>Table5[[#This Row],[kapp]]-Table5[[#This Row],[old]]</f>
        <v>2183.5311002401613</v>
      </c>
      <c r="G2082" t="str" cm="1">
        <f t="array" ref="G2082">IF(ROWS(_xlfn._xlws.FILTER(Table5[r],Table5[enz]=Table5[[#This Row],[enz]]))&gt;1,"many","1")</f>
        <v>many</v>
      </c>
      <c r="H2082" t="str" cm="1">
        <f t="array" ref="H2082">IF(ROWS(_xlfn._xlws.FILTER(Table5[r],Table5[rxn-no-enz]=Table5[[#This Row],[rxn-no-enz]]))&gt;1,"many","1")</f>
        <v>1</v>
      </c>
      <c r="I2082" t="str">
        <f>_xlfn.XLOOKUP(SUBSTITUTE(Table5[[#This Row],[r]],"'",""),Table6[rxn],Table6[rxn],"no")</f>
        <v>no</v>
      </c>
      <c r="J2082" t="str" cm="1">
        <f t="array" ref="J2082">_xlfn.XLOOKUP(Table5[[#This Row],[r]],"'"&amp;Table6[rxn]&amp;"'",Table6[expected kapp],"")</f>
        <v/>
      </c>
      <c r="L2082" t="s">
        <v>10402</v>
      </c>
      <c r="M2082">
        <v>8988.1774343278394</v>
      </c>
      <c r="AE2082" s="1" t="s">
        <v>12503</v>
      </c>
      <c r="AF2082" s="1" t="s">
        <v>2778</v>
      </c>
      <c r="AG2082" s="9">
        <v>8.6349046699999997E-10</v>
      </c>
      <c r="AH2082" s="1" t="str">
        <f>_xlfn.TEXTAFTER(Table9[[#This Row],[rxn]],"-",-1)</f>
        <v>rt3754_c</v>
      </c>
      <c r="AI2082" s="1" t="e">
        <f>_xlfn.TEXTAFTER(_xlfn.TEXTBEFORE(Table9[[#This Row],[rxn]],"-"&amp;Table9[[#This Row],[enz]]),"RXN-")</f>
        <v>#N/A</v>
      </c>
      <c r="AJ2082" s="1" t="str">
        <f>_xlfn.TEXTBEFORE(Table9[[#This Row],[rxn]],"_",-1)</f>
        <v>PROWASTE-rt3754</v>
      </c>
    </row>
    <row r="2083" spans="1:36" ht="17" hidden="1" x14ac:dyDescent="0.25">
      <c r="A2083" t="s">
        <v>10623</v>
      </c>
      <c r="B2083" t="str">
        <f>_xlfn.TEXTAFTER(Table5[[#This Row],[r]],"-",-1)</f>
        <v>rt3557'</v>
      </c>
      <c r="C2083" t="str">
        <f>_xlfn.TEXTAFTER(_xlfn.TEXTBEFORE(Table5[[#This Row],[r]],"-"&amp;Table5[[#This Row],[enz]]),"'RXN-")</f>
        <v>SPHPL_r_FWD</v>
      </c>
      <c r="D2083">
        <v>11171.708534568001</v>
      </c>
      <c r="E2083">
        <f>_xlfn.XLOOKUP(Table5[[#This Row],[r]],Table3[r],Table3[kapp],"")</f>
        <v>8988.1774343278394</v>
      </c>
      <c r="F2083">
        <f>Table5[[#This Row],[kapp]]-Table5[[#This Row],[old]]</f>
        <v>2183.5311002401613</v>
      </c>
      <c r="G2083" t="str" cm="1">
        <f t="array" ref="G2083">IF(ROWS(_xlfn._xlws.FILTER(Table5[r],Table5[enz]=Table5[[#This Row],[enz]]))&gt;1,"many","1")</f>
        <v>many</v>
      </c>
      <c r="H2083" t="str" cm="1">
        <f t="array" ref="H2083">IF(ROWS(_xlfn._xlws.FILTER(Table5[r],Table5[rxn-no-enz]=Table5[[#This Row],[rxn-no-enz]]))&gt;1,"many","1")</f>
        <v>1</v>
      </c>
      <c r="I2083" t="str">
        <f>_xlfn.XLOOKUP(SUBSTITUTE(Table5[[#This Row],[r]],"'",""),Table6[rxn],Table6[rxn],"no")</f>
        <v>no</v>
      </c>
      <c r="J2083" t="str" cm="1">
        <f t="array" ref="J2083">_xlfn.XLOOKUP(Table5[[#This Row],[r]],"'"&amp;Table6[rxn]&amp;"'",Table6[expected kapp],"")</f>
        <v/>
      </c>
      <c r="L2083" t="s">
        <v>10403</v>
      </c>
      <c r="M2083">
        <v>8988.1774343278394</v>
      </c>
      <c r="AE2083" s="1" t="s">
        <v>12504</v>
      </c>
      <c r="AF2083" s="1" t="s">
        <v>2778</v>
      </c>
      <c r="AG2083" s="9">
        <v>3.0098055E-10</v>
      </c>
      <c r="AH2083" s="1" t="str">
        <f>_xlfn.TEXTAFTER(Table9[[#This Row],[rxn]],"-",-1)</f>
        <v>rt3764</v>
      </c>
      <c r="AI2083" s="1" t="e">
        <f>_xlfn.TEXTAFTER(_xlfn.TEXTBEFORE(Table9[[#This Row],[rxn]],"-"&amp;Table9[[#This Row],[enz]]),"RXN-")</f>
        <v>#N/A</v>
      </c>
      <c r="AJ2083" s="1" t="e">
        <f>_xlfn.TEXTBEFORE(Table9[[#This Row],[rxn]],"_",-1)</f>
        <v>#N/A</v>
      </c>
    </row>
    <row r="2084" spans="1:36" ht="17" hidden="1" x14ac:dyDescent="0.25">
      <c r="A2084" t="s">
        <v>10624</v>
      </c>
      <c r="B2084" t="str">
        <f>_xlfn.TEXTAFTER(Table5[[#This Row],[r]],"-",-1)</f>
        <v>rt1939_e'</v>
      </c>
      <c r="C2084" t="str">
        <f>_xlfn.TEXTAFTER(_xlfn.TEXTBEFORE(Table5[[#This Row],[r]],"-"&amp;Table5[[#This Row],[enz]]),"'RXN-")</f>
        <v>SPMDtpa_e_FWD</v>
      </c>
      <c r="D2084">
        <v>11171.708534568001</v>
      </c>
      <c r="E2084">
        <f>_xlfn.XLOOKUP(Table5[[#This Row],[r]],Table3[r],Table3[kapp],"")</f>
        <v>8988.1774343278394</v>
      </c>
      <c r="F2084">
        <f>Table5[[#This Row],[kapp]]-Table5[[#This Row],[old]]</f>
        <v>2183.5311002401613</v>
      </c>
      <c r="G2084" t="str" cm="1">
        <f t="array" ref="G2084">IF(ROWS(_xlfn._xlws.FILTER(Table5[r],Table5[enz]=Table5[[#This Row],[enz]]))&gt;1,"many","1")</f>
        <v>many</v>
      </c>
      <c r="H2084" t="str" cm="1">
        <f t="array" ref="H2084">IF(ROWS(_xlfn._xlws.FILTER(Table5[r],Table5[rxn-no-enz]=Table5[[#This Row],[rxn-no-enz]]))&gt;1,"many","1")</f>
        <v>many</v>
      </c>
      <c r="I2084" t="str">
        <f>_xlfn.XLOOKUP(SUBSTITUTE(Table5[[#This Row],[r]],"'",""),Table6[rxn],Table6[rxn],"no")</f>
        <v>no</v>
      </c>
      <c r="J2084" t="str" cm="1">
        <f t="array" ref="J2084">_xlfn.XLOOKUP(Table5[[#This Row],[r]],"'"&amp;Table6[rxn]&amp;"'",Table6[expected kapp],"")</f>
        <v/>
      </c>
      <c r="L2084" t="s">
        <v>10404</v>
      </c>
      <c r="M2084">
        <v>8988.1774343278394</v>
      </c>
      <c r="AE2084" s="1" t="s">
        <v>12505</v>
      </c>
      <c r="AF2084" s="1" t="s">
        <v>2778</v>
      </c>
      <c r="AG2084" s="9">
        <v>1.90488404999999E-10</v>
      </c>
      <c r="AH2084" s="1" t="str">
        <f>_xlfn.TEXTAFTER(Table9[[#This Row],[rxn]],"-",-1)</f>
        <v>rt3786_x</v>
      </c>
      <c r="AI2084" s="1" t="e">
        <f>_xlfn.TEXTAFTER(_xlfn.TEXTBEFORE(Table9[[#This Row],[rxn]],"-"&amp;Table9[[#This Row],[enz]]),"RXN-")</f>
        <v>#N/A</v>
      </c>
      <c r="AJ2084" s="1" t="str">
        <f>_xlfn.TEXTBEFORE(Table9[[#This Row],[rxn]],"_",-1)</f>
        <v>PROWASTE-rt3786</v>
      </c>
    </row>
    <row r="2085" spans="1:36" ht="17" hidden="1" x14ac:dyDescent="0.25">
      <c r="A2085" t="s">
        <v>10625</v>
      </c>
      <c r="B2085" t="str">
        <f>_xlfn.TEXTAFTER(Table5[[#This Row],[r]],"-",-1)</f>
        <v>rt1939_e'</v>
      </c>
      <c r="C2085" t="str">
        <f>_xlfn.TEXTAFTER(_xlfn.TEXTBEFORE(Table5[[#This Row],[r]],"-"&amp;Table5[[#This Row],[enz]]),"'RXN-")</f>
        <v>SPMDtpa_e_REV</v>
      </c>
      <c r="D2085">
        <v>11171.708534568001</v>
      </c>
      <c r="E2085">
        <f>_xlfn.XLOOKUP(Table5[[#This Row],[r]],Table3[r],Table3[kapp],"")</f>
        <v>8988.1774343278394</v>
      </c>
      <c r="F2085">
        <f>Table5[[#This Row],[kapp]]-Table5[[#This Row],[old]]</f>
        <v>2183.5311002401613</v>
      </c>
      <c r="G2085" t="str" cm="1">
        <f t="array" ref="G2085">IF(ROWS(_xlfn._xlws.FILTER(Table5[r],Table5[enz]=Table5[[#This Row],[enz]]))&gt;1,"many","1")</f>
        <v>many</v>
      </c>
      <c r="H2085" t="str" cm="1">
        <f t="array" ref="H2085">IF(ROWS(_xlfn._xlws.FILTER(Table5[r],Table5[rxn-no-enz]=Table5[[#This Row],[rxn-no-enz]]))&gt;1,"many","1")</f>
        <v>many</v>
      </c>
      <c r="I2085" t="str">
        <f>_xlfn.XLOOKUP(SUBSTITUTE(Table5[[#This Row],[r]],"'",""),Table6[rxn],Table6[rxn],"no")</f>
        <v>no</v>
      </c>
      <c r="J2085" t="str" cm="1">
        <f t="array" ref="J2085">_xlfn.XLOOKUP(Table5[[#This Row],[r]],"'"&amp;Table6[rxn]&amp;"'",Table6[expected kapp],"")</f>
        <v/>
      </c>
      <c r="L2085" t="s">
        <v>10405</v>
      </c>
      <c r="M2085">
        <v>8988.1774343278394</v>
      </c>
      <c r="AE2085" s="1" t="s">
        <v>12506</v>
      </c>
      <c r="AF2085" s="1" t="s">
        <v>2778</v>
      </c>
      <c r="AG2085" s="9">
        <v>3.1924434100000002E-10</v>
      </c>
      <c r="AH2085" s="1" t="str">
        <f>_xlfn.TEXTAFTER(Table9[[#This Row],[rxn]],"-",-1)</f>
        <v>rt3787_c</v>
      </c>
      <c r="AI2085" s="1" t="e">
        <f>_xlfn.TEXTAFTER(_xlfn.TEXTBEFORE(Table9[[#This Row],[rxn]],"-"&amp;Table9[[#This Row],[enz]]),"RXN-")</f>
        <v>#N/A</v>
      </c>
      <c r="AJ2085" s="1" t="str">
        <f>_xlfn.TEXTBEFORE(Table9[[#This Row],[rxn]],"_",-1)</f>
        <v>PROWASTE-rt3787</v>
      </c>
    </row>
    <row r="2086" spans="1:36" ht="17" hidden="1" x14ac:dyDescent="0.25">
      <c r="A2086" t="s">
        <v>10626</v>
      </c>
      <c r="B2086" t="str">
        <f>_xlfn.TEXTAFTER(Table5[[#This Row],[r]],"-",-1)</f>
        <v>rt1987_e'</v>
      </c>
      <c r="C2086" t="str">
        <f>_xlfn.TEXTAFTER(_xlfn.TEXTBEFORE(Table5[[#This Row],[r]],"-"&amp;Table5[[#This Row],[enz]]),"'RXN-")</f>
        <v>SPMDtpa_e_FWD</v>
      </c>
      <c r="D2086">
        <v>11171.708534568001</v>
      </c>
      <c r="E2086">
        <f>_xlfn.XLOOKUP(Table5[[#This Row],[r]],Table3[r],Table3[kapp],"")</f>
        <v>8988.1774343278394</v>
      </c>
      <c r="F2086">
        <f>Table5[[#This Row],[kapp]]-Table5[[#This Row],[old]]</f>
        <v>2183.5311002401613</v>
      </c>
      <c r="G2086" t="str" cm="1">
        <f t="array" ref="G2086">IF(ROWS(_xlfn._xlws.FILTER(Table5[r],Table5[enz]=Table5[[#This Row],[enz]]))&gt;1,"many","1")</f>
        <v>many</v>
      </c>
      <c r="H2086" t="str" cm="1">
        <f t="array" ref="H2086">IF(ROWS(_xlfn._xlws.FILTER(Table5[r],Table5[rxn-no-enz]=Table5[[#This Row],[rxn-no-enz]]))&gt;1,"many","1")</f>
        <v>many</v>
      </c>
      <c r="I2086" t="str">
        <f>_xlfn.XLOOKUP(SUBSTITUTE(Table5[[#This Row],[r]],"'",""),Table6[rxn],Table6[rxn],"no")</f>
        <v>no</v>
      </c>
      <c r="J2086" t="str" cm="1">
        <f t="array" ref="J2086">_xlfn.XLOOKUP(Table5[[#This Row],[r]],"'"&amp;Table6[rxn]&amp;"'",Table6[expected kapp],"")</f>
        <v/>
      </c>
      <c r="L2086" t="s">
        <v>10406</v>
      </c>
      <c r="M2086">
        <v>8988.1774343278394</v>
      </c>
      <c r="AE2086" s="1" t="s">
        <v>12507</v>
      </c>
      <c r="AF2086" s="1" t="s">
        <v>2778</v>
      </c>
      <c r="AG2086" s="9">
        <v>5.7210213000000002E-11</v>
      </c>
      <c r="AH2086" s="1" t="str">
        <f>_xlfn.TEXTAFTER(Table9[[#This Row],[rxn]],"-",-1)</f>
        <v>rt3790</v>
      </c>
      <c r="AI2086" s="1" t="e">
        <f>_xlfn.TEXTAFTER(_xlfn.TEXTBEFORE(Table9[[#This Row],[rxn]],"-"&amp;Table9[[#This Row],[enz]]),"RXN-")</f>
        <v>#N/A</v>
      </c>
      <c r="AJ2086" s="1" t="e">
        <f>_xlfn.TEXTBEFORE(Table9[[#This Row],[rxn]],"_",-1)</f>
        <v>#N/A</v>
      </c>
    </row>
    <row r="2087" spans="1:36" ht="17" hidden="1" x14ac:dyDescent="0.25">
      <c r="A2087" t="s">
        <v>10627</v>
      </c>
      <c r="B2087" t="str">
        <f>_xlfn.TEXTAFTER(Table5[[#This Row],[r]],"-",-1)</f>
        <v>rt1987_e'</v>
      </c>
      <c r="C2087" t="str">
        <f>_xlfn.TEXTAFTER(_xlfn.TEXTBEFORE(Table5[[#This Row],[r]],"-"&amp;Table5[[#This Row],[enz]]),"'RXN-")</f>
        <v>SPMDtpa_e_REV</v>
      </c>
      <c r="D2087">
        <v>11171.708534568001</v>
      </c>
      <c r="E2087">
        <f>_xlfn.XLOOKUP(Table5[[#This Row],[r]],Table3[r],Table3[kapp],"")</f>
        <v>8988.1774343278394</v>
      </c>
      <c r="F2087">
        <f>Table5[[#This Row],[kapp]]-Table5[[#This Row],[old]]</f>
        <v>2183.5311002401613</v>
      </c>
      <c r="G2087" t="str" cm="1">
        <f t="array" ref="G2087">IF(ROWS(_xlfn._xlws.FILTER(Table5[r],Table5[enz]=Table5[[#This Row],[enz]]))&gt;1,"many","1")</f>
        <v>many</v>
      </c>
      <c r="H2087" t="str" cm="1">
        <f t="array" ref="H2087">IF(ROWS(_xlfn._xlws.FILTER(Table5[r],Table5[rxn-no-enz]=Table5[[#This Row],[rxn-no-enz]]))&gt;1,"many","1")</f>
        <v>many</v>
      </c>
      <c r="I2087" t="str">
        <f>_xlfn.XLOOKUP(SUBSTITUTE(Table5[[#This Row],[r]],"'",""),Table6[rxn],Table6[rxn],"no")</f>
        <v>no</v>
      </c>
      <c r="J2087" t="str" cm="1">
        <f t="array" ref="J2087">_xlfn.XLOOKUP(Table5[[#This Row],[r]],"'"&amp;Table6[rxn]&amp;"'",Table6[expected kapp],"")</f>
        <v/>
      </c>
      <c r="L2087" t="s">
        <v>10407</v>
      </c>
      <c r="M2087">
        <v>8988.1774343278394</v>
      </c>
      <c r="AE2087" s="1" t="s">
        <v>12508</v>
      </c>
      <c r="AF2087" s="1" t="s">
        <v>2778</v>
      </c>
      <c r="AG2087" s="9">
        <v>3.0816352900000001E-10</v>
      </c>
      <c r="AH2087" s="1" t="str">
        <f>_xlfn.TEXTAFTER(Table9[[#This Row],[rxn]],"-",-1)</f>
        <v>rt3791_c</v>
      </c>
      <c r="AI2087" s="1" t="e">
        <f>_xlfn.TEXTAFTER(_xlfn.TEXTBEFORE(Table9[[#This Row],[rxn]],"-"&amp;Table9[[#This Row],[enz]]),"RXN-")</f>
        <v>#N/A</v>
      </c>
      <c r="AJ2087" s="1" t="str">
        <f>_xlfn.TEXTBEFORE(Table9[[#This Row],[rxn]],"_",-1)</f>
        <v>PROWASTE-rt3791</v>
      </c>
    </row>
    <row r="2088" spans="1:36" ht="17" hidden="1" x14ac:dyDescent="0.25">
      <c r="A2088" t="s">
        <v>10628</v>
      </c>
      <c r="B2088" t="str">
        <f>_xlfn.TEXTAFTER(Table5[[#This Row],[r]],"-",-1)</f>
        <v>rt2649_e'</v>
      </c>
      <c r="C2088" t="str">
        <f>_xlfn.TEXTAFTER(_xlfn.TEXTBEFORE(Table5[[#This Row],[r]],"-"&amp;Table5[[#This Row],[enz]]),"'RXN-")</f>
        <v>SPMDtpa_e_FWD</v>
      </c>
      <c r="D2088">
        <v>11171.708534568001</v>
      </c>
      <c r="E2088">
        <f>_xlfn.XLOOKUP(Table5[[#This Row],[r]],Table3[r],Table3[kapp],"")</f>
        <v>8988.1774343278394</v>
      </c>
      <c r="F2088">
        <f>Table5[[#This Row],[kapp]]-Table5[[#This Row],[old]]</f>
        <v>2183.5311002401613</v>
      </c>
      <c r="G2088" t="str" cm="1">
        <f t="array" ref="G2088">IF(ROWS(_xlfn._xlws.FILTER(Table5[r],Table5[enz]=Table5[[#This Row],[enz]]))&gt;1,"many","1")</f>
        <v>many</v>
      </c>
      <c r="H2088" t="str" cm="1">
        <f t="array" ref="H2088">IF(ROWS(_xlfn._xlws.FILTER(Table5[r],Table5[rxn-no-enz]=Table5[[#This Row],[rxn-no-enz]]))&gt;1,"many","1")</f>
        <v>many</v>
      </c>
      <c r="I2088" t="str">
        <f>_xlfn.XLOOKUP(SUBSTITUTE(Table5[[#This Row],[r]],"'",""),Table6[rxn],Table6[rxn],"no")</f>
        <v>no</v>
      </c>
      <c r="J2088" t="str" cm="1">
        <f t="array" ref="J2088">_xlfn.XLOOKUP(Table5[[#This Row],[r]],"'"&amp;Table6[rxn]&amp;"'",Table6[expected kapp],"")</f>
        <v/>
      </c>
      <c r="L2088" t="s">
        <v>10408</v>
      </c>
      <c r="M2088">
        <v>8988.1774343278394</v>
      </c>
      <c r="AE2088" s="1" t="s">
        <v>12509</v>
      </c>
      <c r="AF2088" s="1" t="s">
        <v>2778</v>
      </c>
      <c r="AG2088" s="9">
        <v>5.7966062300000005E-10</v>
      </c>
      <c r="AH2088" s="1" t="str">
        <f>_xlfn.TEXTAFTER(Table9[[#This Row],[rxn]],"-",-1)</f>
        <v>rt3802</v>
      </c>
      <c r="AI2088" s="1" t="e">
        <f>_xlfn.TEXTAFTER(_xlfn.TEXTBEFORE(Table9[[#This Row],[rxn]],"-"&amp;Table9[[#This Row],[enz]]),"RXN-")</f>
        <v>#N/A</v>
      </c>
      <c r="AJ2088" s="1" t="e">
        <f>_xlfn.TEXTBEFORE(Table9[[#This Row],[rxn]],"_",-1)</f>
        <v>#N/A</v>
      </c>
    </row>
    <row r="2089" spans="1:36" ht="17" hidden="1" x14ac:dyDescent="0.25">
      <c r="A2089" t="s">
        <v>10629</v>
      </c>
      <c r="B2089" t="str">
        <f>_xlfn.TEXTAFTER(Table5[[#This Row],[r]],"-",-1)</f>
        <v>rt2649_e'</v>
      </c>
      <c r="C2089" t="str">
        <f>_xlfn.TEXTAFTER(_xlfn.TEXTBEFORE(Table5[[#This Row],[r]],"-"&amp;Table5[[#This Row],[enz]]),"'RXN-")</f>
        <v>SPMDtpa_e_REV</v>
      </c>
      <c r="D2089">
        <v>11171.708534568001</v>
      </c>
      <c r="E2089">
        <f>_xlfn.XLOOKUP(Table5[[#This Row],[r]],Table3[r],Table3[kapp],"")</f>
        <v>8988.1774343278394</v>
      </c>
      <c r="F2089">
        <f>Table5[[#This Row],[kapp]]-Table5[[#This Row],[old]]</f>
        <v>2183.5311002401613</v>
      </c>
      <c r="G2089" t="str" cm="1">
        <f t="array" ref="G2089">IF(ROWS(_xlfn._xlws.FILTER(Table5[r],Table5[enz]=Table5[[#This Row],[enz]]))&gt;1,"many","1")</f>
        <v>many</v>
      </c>
      <c r="H2089" t="str" cm="1">
        <f t="array" ref="H2089">IF(ROWS(_xlfn._xlws.FILTER(Table5[r],Table5[rxn-no-enz]=Table5[[#This Row],[rxn-no-enz]]))&gt;1,"many","1")</f>
        <v>many</v>
      </c>
      <c r="I2089" t="str">
        <f>_xlfn.XLOOKUP(SUBSTITUTE(Table5[[#This Row],[r]],"'",""),Table6[rxn],Table6[rxn],"no")</f>
        <v>no</v>
      </c>
      <c r="J2089" t="str" cm="1">
        <f t="array" ref="J2089">_xlfn.XLOOKUP(Table5[[#This Row],[r]],"'"&amp;Table6[rxn]&amp;"'",Table6[expected kapp],"")</f>
        <v/>
      </c>
      <c r="L2089" t="s">
        <v>10409</v>
      </c>
      <c r="M2089">
        <v>8988.1774343278394</v>
      </c>
      <c r="AE2089" s="1" t="s">
        <v>12510</v>
      </c>
      <c r="AF2089" s="1" t="s">
        <v>2778</v>
      </c>
      <c r="AG2089" s="9">
        <v>9.7766293800000009E-10</v>
      </c>
      <c r="AH2089" s="1" t="str">
        <f>_xlfn.TEXTAFTER(Table9[[#This Row],[rxn]],"-",-1)</f>
        <v>rt3852</v>
      </c>
      <c r="AI2089" s="1" t="e">
        <f>_xlfn.TEXTAFTER(_xlfn.TEXTBEFORE(Table9[[#This Row],[rxn]],"-"&amp;Table9[[#This Row],[enz]]),"RXN-")</f>
        <v>#N/A</v>
      </c>
      <c r="AJ2089" s="1" t="e">
        <f>_xlfn.TEXTBEFORE(Table9[[#This Row],[rxn]],"_",-1)</f>
        <v>#N/A</v>
      </c>
    </row>
    <row r="2090" spans="1:36" ht="17" hidden="1" x14ac:dyDescent="0.25">
      <c r="A2090" t="s">
        <v>10630</v>
      </c>
      <c r="B2090" t="str">
        <f>_xlfn.TEXTAFTER(Table5[[#This Row],[r]],"-",-1)</f>
        <v>rt2739_e'</v>
      </c>
      <c r="C2090" t="str">
        <f>_xlfn.TEXTAFTER(_xlfn.TEXTBEFORE(Table5[[#This Row],[r]],"-"&amp;Table5[[#This Row],[enz]]),"'RXN-")</f>
        <v>SPMDtpa_e_FWD</v>
      </c>
      <c r="D2090">
        <v>11171.708534568001</v>
      </c>
      <c r="E2090">
        <f>_xlfn.XLOOKUP(Table5[[#This Row],[r]],Table3[r],Table3[kapp],"")</f>
        <v>8988.1774343278394</v>
      </c>
      <c r="F2090">
        <f>Table5[[#This Row],[kapp]]-Table5[[#This Row],[old]]</f>
        <v>2183.5311002401613</v>
      </c>
      <c r="G2090" t="str" cm="1">
        <f t="array" ref="G2090">IF(ROWS(_xlfn._xlws.FILTER(Table5[r],Table5[enz]=Table5[[#This Row],[enz]]))&gt;1,"many","1")</f>
        <v>many</v>
      </c>
      <c r="H2090" t="str" cm="1">
        <f t="array" ref="H2090">IF(ROWS(_xlfn._xlws.FILTER(Table5[r],Table5[rxn-no-enz]=Table5[[#This Row],[rxn-no-enz]]))&gt;1,"many","1")</f>
        <v>many</v>
      </c>
      <c r="I2090" t="str">
        <f>_xlfn.XLOOKUP(SUBSTITUTE(Table5[[#This Row],[r]],"'",""),Table6[rxn],Table6[rxn],"no")</f>
        <v>no</v>
      </c>
      <c r="J2090" t="str" cm="1">
        <f t="array" ref="J2090">_xlfn.XLOOKUP(Table5[[#This Row],[r]],"'"&amp;Table6[rxn]&amp;"'",Table6[expected kapp],"")</f>
        <v/>
      </c>
      <c r="L2090" t="s">
        <v>10410</v>
      </c>
      <c r="M2090">
        <v>8988.1774343278394</v>
      </c>
      <c r="AE2090" s="1" t="s">
        <v>12511</v>
      </c>
      <c r="AF2090" s="1" t="s">
        <v>2778</v>
      </c>
      <c r="AG2090" s="9">
        <v>3.4856448799999999E-10</v>
      </c>
      <c r="AH2090" s="1" t="str">
        <f>_xlfn.TEXTAFTER(Table9[[#This Row],[rxn]],"-",-1)</f>
        <v>rt3853</v>
      </c>
      <c r="AI2090" s="1" t="e">
        <f>_xlfn.TEXTAFTER(_xlfn.TEXTBEFORE(Table9[[#This Row],[rxn]],"-"&amp;Table9[[#This Row],[enz]]),"RXN-")</f>
        <v>#N/A</v>
      </c>
      <c r="AJ2090" s="1" t="e">
        <f>_xlfn.TEXTBEFORE(Table9[[#This Row],[rxn]],"_",-1)</f>
        <v>#N/A</v>
      </c>
    </row>
    <row r="2091" spans="1:36" ht="17" hidden="1" x14ac:dyDescent="0.25">
      <c r="A2091" t="s">
        <v>10631</v>
      </c>
      <c r="B2091" t="str">
        <f>_xlfn.TEXTAFTER(Table5[[#This Row],[r]],"-",-1)</f>
        <v>rt2739_e'</v>
      </c>
      <c r="C2091" t="str">
        <f>_xlfn.TEXTAFTER(_xlfn.TEXTBEFORE(Table5[[#This Row],[r]],"-"&amp;Table5[[#This Row],[enz]]),"'RXN-")</f>
        <v>SPMDtpa_e_REV</v>
      </c>
      <c r="D2091">
        <v>11171.708534568001</v>
      </c>
      <c r="E2091">
        <f>_xlfn.XLOOKUP(Table5[[#This Row],[r]],Table3[r],Table3[kapp],"")</f>
        <v>8988.1774343278394</v>
      </c>
      <c r="F2091">
        <f>Table5[[#This Row],[kapp]]-Table5[[#This Row],[old]]</f>
        <v>2183.5311002401613</v>
      </c>
      <c r="G2091" t="str" cm="1">
        <f t="array" ref="G2091">IF(ROWS(_xlfn._xlws.FILTER(Table5[r],Table5[enz]=Table5[[#This Row],[enz]]))&gt;1,"many","1")</f>
        <v>many</v>
      </c>
      <c r="H2091" t="str" cm="1">
        <f t="array" ref="H2091">IF(ROWS(_xlfn._xlws.FILTER(Table5[r],Table5[rxn-no-enz]=Table5[[#This Row],[rxn-no-enz]]))&gt;1,"many","1")</f>
        <v>many</v>
      </c>
      <c r="I2091" t="str">
        <f>_xlfn.XLOOKUP(SUBSTITUTE(Table5[[#This Row],[r]],"'",""),Table6[rxn],Table6[rxn],"no")</f>
        <v>no</v>
      </c>
      <c r="J2091" t="str" cm="1">
        <f t="array" ref="J2091">_xlfn.XLOOKUP(Table5[[#This Row],[r]],"'"&amp;Table6[rxn]&amp;"'",Table6[expected kapp],"")</f>
        <v/>
      </c>
      <c r="L2091" t="s">
        <v>10411</v>
      </c>
      <c r="M2091">
        <v>8988.1774343278394</v>
      </c>
      <c r="AE2091" s="1" t="s">
        <v>12512</v>
      </c>
      <c r="AF2091" s="1" t="s">
        <v>2778</v>
      </c>
      <c r="AG2091" s="9">
        <v>2.1501807E-11</v>
      </c>
      <c r="AH2091" s="1" t="str">
        <f>_xlfn.TEXTAFTER(Table9[[#This Row],[rxn]],"-",-1)</f>
        <v>rt3874</v>
      </c>
      <c r="AI2091" s="1" t="e">
        <f>_xlfn.TEXTAFTER(_xlfn.TEXTBEFORE(Table9[[#This Row],[rxn]],"-"&amp;Table9[[#This Row],[enz]]),"RXN-")</f>
        <v>#N/A</v>
      </c>
      <c r="AJ2091" s="1" t="e">
        <f>_xlfn.TEXTBEFORE(Table9[[#This Row],[rxn]],"_",-1)</f>
        <v>#N/A</v>
      </c>
    </row>
    <row r="2092" spans="1:36" ht="17" hidden="1" x14ac:dyDescent="0.25">
      <c r="A2092" t="s">
        <v>10632</v>
      </c>
      <c r="B2092" t="str">
        <f>_xlfn.TEXTAFTER(Table5[[#This Row],[r]],"-",-1)</f>
        <v>rt5861'</v>
      </c>
      <c r="C2092" t="str">
        <f>_xlfn.TEXTAFTER(_xlfn.TEXTBEFORE(Table5[[#This Row],[r]],"-"&amp;Table5[[#This Row],[enz]]),"'RXN-")</f>
        <v>SPMDtpa_e_FWD</v>
      </c>
      <c r="D2092">
        <v>11171.708534568001</v>
      </c>
      <c r="E2092">
        <f>_xlfn.XLOOKUP(Table5[[#This Row],[r]],Table3[r],Table3[kapp],"")</f>
        <v>8988.1774343278394</v>
      </c>
      <c r="F2092">
        <f>Table5[[#This Row],[kapp]]-Table5[[#This Row],[old]]</f>
        <v>2183.5311002401613</v>
      </c>
      <c r="G2092" t="str" cm="1">
        <f t="array" ref="G2092">IF(ROWS(_xlfn._xlws.FILTER(Table5[r],Table5[enz]=Table5[[#This Row],[enz]]))&gt;1,"many","1")</f>
        <v>many</v>
      </c>
      <c r="H2092" t="str" cm="1">
        <f t="array" ref="H2092">IF(ROWS(_xlfn._xlws.FILTER(Table5[r],Table5[rxn-no-enz]=Table5[[#This Row],[rxn-no-enz]]))&gt;1,"many","1")</f>
        <v>many</v>
      </c>
      <c r="I2092" t="str">
        <f>_xlfn.XLOOKUP(SUBSTITUTE(Table5[[#This Row],[r]],"'",""),Table6[rxn],Table6[rxn],"no")</f>
        <v>no</v>
      </c>
      <c r="J2092" t="str" cm="1">
        <f t="array" ref="J2092">_xlfn.XLOOKUP(Table5[[#This Row],[r]],"'"&amp;Table6[rxn]&amp;"'",Table6[expected kapp],"")</f>
        <v/>
      </c>
      <c r="L2092" t="s">
        <v>10412</v>
      </c>
      <c r="M2092">
        <v>8988.1774343278394</v>
      </c>
      <c r="AE2092" s="1" t="s">
        <v>12513</v>
      </c>
      <c r="AF2092" s="1" t="s">
        <v>2778</v>
      </c>
      <c r="AG2092" s="9">
        <v>2.4628933589999999E-9</v>
      </c>
      <c r="AH2092" s="1" t="str">
        <f>_xlfn.TEXTAFTER(Table9[[#This Row],[rxn]],"-",-1)</f>
        <v>rt3880</v>
      </c>
      <c r="AI2092" s="1" t="e">
        <f>_xlfn.TEXTAFTER(_xlfn.TEXTBEFORE(Table9[[#This Row],[rxn]],"-"&amp;Table9[[#This Row],[enz]]),"RXN-")</f>
        <v>#N/A</v>
      </c>
      <c r="AJ2092" s="1" t="e">
        <f>_xlfn.TEXTBEFORE(Table9[[#This Row],[rxn]],"_",-1)</f>
        <v>#N/A</v>
      </c>
    </row>
    <row r="2093" spans="1:36" ht="17" hidden="1" x14ac:dyDescent="0.25">
      <c r="A2093" t="s">
        <v>10633</v>
      </c>
      <c r="B2093" t="str">
        <f>_xlfn.TEXTAFTER(Table5[[#This Row],[r]],"-",-1)</f>
        <v>rt5861'</v>
      </c>
      <c r="C2093" t="str">
        <f>_xlfn.TEXTAFTER(_xlfn.TEXTBEFORE(Table5[[#This Row],[r]],"-"&amp;Table5[[#This Row],[enz]]),"'RXN-")</f>
        <v>SPMDtpa_e_REV</v>
      </c>
      <c r="D2093">
        <v>11171.708534568001</v>
      </c>
      <c r="E2093">
        <f>_xlfn.XLOOKUP(Table5[[#This Row],[r]],Table3[r],Table3[kapp],"")</f>
        <v>8988.1774343278394</v>
      </c>
      <c r="F2093">
        <f>Table5[[#This Row],[kapp]]-Table5[[#This Row],[old]]</f>
        <v>2183.5311002401613</v>
      </c>
      <c r="G2093" t="str" cm="1">
        <f t="array" ref="G2093">IF(ROWS(_xlfn._xlws.FILTER(Table5[r],Table5[enz]=Table5[[#This Row],[enz]]))&gt;1,"many","1")</f>
        <v>many</v>
      </c>
      <c r="H2093" t="str" cm="1">
        <f t="array" ref="H2093">IF(ROWS(_xlfn._xlws.FILTER(Table5[r],Table5[rxn-no-enz]=Table5[[#This Row],[rxn-no-enz]]))&gt;1,"many","1")</f>
        <v>many</v>
      </c>
      <c r="I2093" t="str">
        <f>_xlfn.XLOOKUP(SUBSTITUTE(Table5[[#This Row],[r]],"'",""),Table6[rxn],Table6[rxn],"no")</f>
        <v>no</v>
      </c>
      <c r="J2093" t="str" cm="1">
        <f t="array" ref="J2093">_xlfn.XLOOKUP(Table5[[#This Row],[r]],"'"&amp;Table6[rxn]&amp;"'",Table6[expected kapp],"")</f>
        <v/>
      </c>
      <c r="L2093" t="s">
        <v>10413</v>
      </c>
      <c r="M2093">
        <v>8988.1774343278394</v>
      </c>
      <c r="AE2093" s="1" t="s">
        <v>12514</v>
      </c>
      <c r="AF2093" s="1" t="s">
        <v>2778</v>
      </c>
      <c r="AG2093" s="9">
        <v>1.91355748E-10</v>
      </c>
      <c r="AH2093" s="1" t="str">
        <f>_xlfn.TEXTAFTER(Table9[[#This Row],[rxn]],"-",-1)</f>
        <v>rt3897</v>
      </c>
      <c r="AI2093" s="1" t="e">
        <f>_xlfn.TEXTAFTER(_xlfn.TEXTBEFORE(Table9[[#This Row],[rxn]],"-"&amp;Table9[[#This Row],[enz]]),"RXN-")</f>
        <v>#N/A</v>
      </c>
      <c r="AJ2093" s="1" t="e">
        <f>_xlfn.TEXTBEFORE(Table9[[#This Row],[rxn]],"_",-1)</f>
        <v>#N/A</v>
      </c>
    </row>
    <row r="2094" spans="1:36" ht="17" hidden="1" x14ac:dyDescent="0.25">
      <c r="A2094" t="s">
        <v>10634</v>
      </c>
      <c r="B2094" t="str">
        <f>_xlfn.TEXTAFTER(Table5[[#This Row],[r]],"-",-1)</f>
        <v>rt7439'</v>
      </c>
      <c r="C2094" t="str">
        <f>_xlfn.TEXTAFTER(_xlfn.TEXTBEFORE(Table5[[#This Row],[r]],"-"&amp;Table5[[#This Row],[enz]]),"'RXN-")</f>
        <v>SPMDtpa_e_FWD</v>
      </c>
      <c r="D2094">
        <v>11171.708534568001</v>
      </c>
      <c r="E2094">
        <f>_xlfn.XLOOKUP(Table5[[#This Row],[r]],Table3[r],Table3[kapp],"")</f>
        <v>8988.1774343278394</v>
      </c>
      <c r="F2094">
        <f>Table5[[#This Row],[kapp]]-Table5[[#This Row],[old]]</f>
        <v>2183.5311002401613</v>
      </c>
      <c r="G2094" t="str" cm="1">
        <f t="array" ref="G2094">IF(ROWS(_xlfn._xlws.FILTER(Table5[r],Table5[enz]=Table5[[#This Row],[enz]]))&gt;1,"many","1")</f>
        <v>many</v>
      </c>
      <c r="H2094" t="str" cm="1">
        <f t="array" ref="H2094">IF(ROWS(_xlfn._xlws.FILTER(Table5[r],Table5[rxn-no-enz]=Table5[[#This Row],[rxn-no-enz]]))&gt;1,"many","1")</f>
        <v>many</v>
      </c>
      <c r="I2094" t="str">
        <f>_xlfn.XLOOKUP(SUBSTITUTE(Table5[[#This Row],[r]],"'",""),Table6[rxn],Table6[rxn],"no")</f>
        <v>no</v>
      </c>
      <c r="J2094" t="str" cm="1">
        <f t="array" ref="J2094">_xlfn.XLOOKUP(Table5[[#This Row],[r]],"'"&amp;Table6[rxn]&amp;"'",Table6[expected kapp],"")</f>
        <v/>
      </c>
      <c r="L2094" t="s">
        <v>10414</v>
      </c>
      <c r="M2094">
        <v>8988.1774343278394</v>
      </c>
      <c r="AE2094" s="1" t="s">
        <v>12515</v>
      </c>
      <c r="AF2094" s="1" t="s">
        <v>2778</v>
      </c>
      <c r="AG2094" s="9">
        <v>1.1566398E-10</v>
      </c>
      <c r="AH2094" s="1" t="str">
        <f>_xlfn.TEXTAFTER(Table9[[#This Row],[rxn]],"-",-1)</f>
        <v>rt3901</v>
      </c>
      <c r="AI2094" s="1" t="e">
        <f>_xlfn.TEXTAFTER(_xlfn.TEXTBEFORE(Table9[[#This Row],[rxn]],"-"&amp;Table9[[#This Row],[enz]]),"RXN-")</f>
        <v>#N/A</v>
      </c>
      <c r="AJ2094" s="1" t="e">
        <f>_xlfn.TEXTBEFORE(Table9[[#This Row],[rxn]],"_",-1)</f>
        <v>#N/A</v>
      </c>
    </row>
    <row r="2095" spans="1:36" ht="17" hidden="1" x14ac:dyDescent="0.25">
      <c r="A2095" t="s">
        <v>10635</v>
      </c>
      <c r="B2095" t="str">
        <f>_xlfn.TEXTAFTER(Table5[[#This Row],[r]],"-",-1)</f>
        <v>rt7439'</v>
      </c>
      <c r="C2095" t="str">
        <f>_xlfn.TEXTAFTER(_xlfn.TEXTBEFORE(Table5[[#This Row],[r]],"-"&amp;Table5[[#This Row],[enz]]),"'RXN-")</f>
        <v>SPMDtpa_e_REV</v>
      </c>
      <c r="D2095">
        <v>11171.708534568001</v>
      </c>
      <c r="E2095">
        <f>_xlfn.XLOOKUP(Table5[[#This Row],[r]],Table3[r],Table3[kapp],"")</f>
        <v>8988.1774343278394</v>
      </c>
      <c r="F2095">
        <f>Table5[[#This Row],[kapp]]-Table5[[#This Row],[old]]</f>
        <v>2183.5311002401613</v>
      </c>
      <c r="G2095" t="str" cm="1">
        <f t="array" ref="G2095">IF(ROWS(_xlfn._xlws.FILTER(Table5[r],Table5[enz]=Table5[[#This Row],[enz]]))&gt;1,"many","1")</f>
        <v>many</v>
      </c>
      <c r="H2095" t="str" cm="1">
        <f t="array" ref="H2095">IF(ROWS(_xlfn._xlws.FILTER(Table5[r],Table5[rxn-no-enz]=Table5[[#This Row],[rxn-no-enz]]))&gt;1,"many","1")</f>
        <v>many</v>
      </c>
      <c r="I2095" t="str">
        <f>_xlfn.XLOOKUP(SUBSTITUTE(Table5[[#This Row],[r]],"'",""),Table6[rxn],Table6[rxn],"no")</f>
        <v>no</v>
      </c>
      <c r="J2095" t="str" cm="1">
        <f t="array" ref="J2095">_xlfn.XLOOKUP(Table5[[#This Row],[r]],"'"&amp;Table6[rxn]&amp;"'",Table6[expected kapp],"")</f>
        <v/>
      </c>
      <c r="L2095" t="s">
        <v>10415</v>
      </c>
      <c r="M2095">
        <v>8988.1774343278394</v>
      </c>
      <c r="AE2095" s="1" t="s">
        <v>12516</v>
      </c>
      <c r="AF2095" s="1" t="s">
        <v>2778</v>
      </c>
      <c r="AG2095" s="9">
        <v>3.025095E-12</v>
      </c>
      <c r="AH2095" s="1" t="str">
        <f>_xlfn.TEXTAFTER(Table9[[#This Row],[rxn]],"-",-1)</f>
        <v>rt3915</v>
      </c>
      <c r="AI2095" s="1" t="e">
        <f>_xlfn.TEXTAFTER(_xlfn.TEXTBEFORE(Table9[[#This Row],[rxn]],"-"&amp;Table9[[#This Row],[enz]]),"RXN-")</f>
        <v>#N/A</v>
      </c>
      <c r="AJ2095" s="1" t="e">
        <f>_xlfn.TEXTBEFORE(Table9[[#This Row],[rxn]],"_",-1)</f>
        <v>#N/A</v>
      </c>
    </row>
    <row r="2096" spans="1:36" ht="17" hidden="1" x14ac:dyDescent="0.25">
      <c r="A2096" t="s">
        <v>10636</v>
      </c>
      <c r="B2096" t="str">
        <f>_xlfn.TEXTAFTER(Table5[[#This Row],[r]],"-",-1)</f>
        <v>rt1939_v'</v>
      </c>
      <c r="C2096" t="str">
        <f>_xlfn.TEXTAFTER(_xlfn.TEXTBEFORE(Table5[[#This Row],[r]],"-"&amp;Table5[[#This Row],[enz]]),"'RXN-")</f>
        <v>SPMDtpa_v_FWD</v>
      </c>
      <c r="D2096">
        <v>11171.708534568001</v>
      </c>
      <c r="E2096">
        <f>_xlfn.XLOOKUP(Table5[[#This Row],[r]],Table3[r],Table3[kapp],"")</f>
        <v>8988.1774343278394</v>
      </c>
      <c r="F2096">
        <f>Table5[[#This Row],[kapp]]-Table5[[#This Row],[old]]</f>
        <v>2183.5311002401613</v>
      </c>
      <c r="G2096" t="str" cm="1">
        <f t="array" ref="G2096">IF(ROWS(_xlfn._xlws.FILTER(Table5[r],Table5[enz]=Table5[[#This Row],[enz]]))&gt;1,"many","1")</f>
        <v>many</v>
      </c>
      <c r="H2096" t="str" cm="1">
        <f t="array" ref="H2096">IF(ROWS(_xlfn._xlws.FILTER(Table5[r],Table5[rxn-no-enz]=Table5[[#This Row],[rxn-no-enz]]))&gt;1,"many","1")</f>
        <v>many</v>
      </c>
      <c r="I2096" t="str">
        <f>_xlfn.XLOOKUP(SUBSTITUTE(Table5[[#This Row],[r]],"'",""),Table6[rxn],Table6[rxn],"no")</f>
        <v>no</v>
      </c>
      <c r="J2096" t="str" cm="1">
        <f t="array" ref="J2096">_xlfn.XLOOKUP(Table5[[#This Row],[r]],"'"&amp;Table6[rxn]&amp;"'",Table6[expected kapp],"")</f>
        <v/>
      </c>
      <c r="L2096" t="s">
        <v>10416</v>
      </c>
      <c r="M2096">
        <v>8988.1774343278394</v>
      </c>
      <c r="AE2096" s="1" t="s">
        <v>12517</v>
      </c>
      <c r="AF2096" s="1" t="s">
        <v>2778</v>
      </c>
      <c r="AG2096" s="9">
        <v>2.1023162900000001E-10</v>
      </c>
      <c r="AH2096" s="1" t="str">
        <f>_xlfn.TEXTAFTER(Table9[[#This Row],[rxn]],"-",-1)</f>
        <v>rt3923</v>
      </c>
      <c r="AI2096" s="1" t="e">
        <f>_xlfn.TEXTAFTER(_xlfn.TEXTBEFORE(Table9[[#This Row],[rxn]],"-"&amp;Table9[[#This Row],[enz]]),"RXN-")</f>
        <v>#N/A</v>
      </c>
      <c r="AJ2096" s="1" t="e">
        <f>_xlfn.TEXTBEFORE(Table9[[#This Row],[rxn]],"_",-1)</f>
        <v>#N/A</v>
      </c>
    </row>
    <row r="2097" spans="1:36" ht="17" hidden="1" x14ac:dyDescent="0.25">
      <c r="A2097" t="s">
        <v>10637</v>
      </c>
      <c r="B2097" t="str">
        <f>_xlfn.TEXTAFTER(Table5[[#This Row],[r]],"-",-1)</f>
        <v>rt1939_v'</v>
      </c>
      <c r="C2097" t="str">
        <f>_xlfn.TEXTAFTER(_xlfn.TEXTBEFORE(Table5[[#This Row],[r]],"-"&amp;Table5[[#This Row],[enz]]),"'RXN-")</f>
        <v>SPMDtpa_v_REV</v>
      </c>
      <c r="D2097">
        <v>11171.708534568001</v>
      </c>
      <c r="E2097">
        <f>_xlfn.XLOOKUP(Table5[[#This Row],[r]],Table3[r],Table3[kapp],"")</f>
        <v>8988.1774343278394</v>
      </c>
      <c r="F2097">
        <f>Table5[[#This Row],[kapp]]-Table5[[#This Row],[old]]</f>
        <v>2183.5311002401613</v>
      </c>
      <c r="G2097" t="str" cm="1">
        <f t="array" ref="G2097">IF(ROWS(_xlfn._xlws.FILTER(Table5[r],Table5[enz]=Table5[[#This Row],[enz]]))&gt;1,"many","1")</f>
        <v>many</v>
      </c>
      <c r="H2097" t="str" cm="1">
        <f t="array" ref="H2097">IF(ROWS(_xlfn._xlws.FILTER(Table5[r],Table5[rxn-no-enz]=Table5[[#This Row],[rxn-no-enz]]))&gt;1,"many","1")</f>
        <v>many</v>
      </c>
      <c r="I2097" t="str">
        <f>_xlfn.XLOOKUP(SUBSTITUTE(Table5[[#This Row],[r]],"'",""),Table6[rxn],Table6[rxn],"no")</f>
        <v>no</v>
      </c>
      <c r="J2097" t="str" cm="1">
        <f t="array" ref="J2097">_xlfn.XLOOKUP(Table5[[#This Row],[r]],"'"&amp;Table6[rxn]&amp;"'",Table6[expected kapp],"")</f>
        <v/>
      </c>
      <c r="L2097" t="s">
        <v>10417</v>
      </c>
      <c r="M2097">
        <v>8988.1774343278394</v>
      </c>
      <c r="AE2097" s="1" t="s">
        <v>12518</v>
      </c>
      <c r="AF2097" s="1" t="s">
        <v>2778</v>
      </c>
      <c r="AG2097" s="9">
        <v>9.8400106999999995E-11</v>
      </c>
      <c r="AH2097" s="1" t="str">
        <f>_xlfn.TEXTAFTER(Table9[[#This Row],[rxn]],"-",-1)</f>
        <v>rt3932</v>
      </c>
      <c r="AI2097" s="1" t="e">
        <f>_xlfn.TEXTAFTER(_xlfn.TEXTBEFORE(Table9[[#This Row],[rxn]],"-"&amp;Table9[[#This Row],[enz]]),"RXN-")</f>
        <v>#N/A</v>
      </c>
      <c r="AJ2097" s="1" t="e">
        <f>_xlfn.TEXTBEFORE(Table9[[#This Row],[rxn]],"_",-1)</f>
        <v>#N/A</v>
      </c>
    </row>
    <row r="2098" spans="1:36" ht="17" hidden="1" x14ac:dyDescent="0.25">
      <c r="A2098" t="s">
        <v>10638</v>
      </c>
      <c r="B2098" t="str">
        <f>_xlfn.TEXTAFTER(Table5[[#This Row],[r]],"-",-1)</f>
        <v>rt1987_v'</v>
      </c>
      <c r="C2098" t="str">
        <f>_xlfn.TEXTAFTER(_xlfn.TEXTBEFORE(Table5[[#This Row],[r]],"-"&amp;Table5[[#This Row],[enz]]),"'RXN-")</f>
        <v>SPMDtpa_v_FWD</v>
      </c>
      <c r="D2098">
        <v>11171.708534568001</v>
      </c>
      <c r="E2098">
        <f>_xlfn.XLOOKUP(Table5[[#This Row],[r]],Table3[r],Table3[kapp],"")</f>
        <v>8988.1774343278394</v>
      </c>
      <c r="F2098">
        <f>Table5[[#This Row],[kapp]]-Table5[[#This Row],[old]]</f>
        <v>2183.5311002401613</v>
      </c>
      <c r="G2098" t="str" cm="1">
        <f t="array" ref="G2098">IF(ROWS(_xlfn._xlws.FILTER(Table5[r],Table5[enz]=Table5[[#This Row],[enz]]))&gt;1,"many","1")</f>
        <v>many</v>
      </c>
      <c r="H2098" t="str" cm="1">
        <f t="array" ref="H2098">IF(ROWS(_xlfn._xlws.FILTER(Table5[r],Table5[rxn-no-enz]=Table5[[#This Row],[rxn-no-enz]]))&gt;1,"many","1")</f>
        <v>many</v>
      </c>
      <c r="I2098" t="str">
        <f>_xlfn.XLOOKUP(SUBSTITUTE(Table5[[#This Row],[r]],"'",""),Table6[rxn],Table6[rxn],"no")</f>
        <v>no</v>
      </c>
      <c r="J2098" t="str" cm="1">
        <f t="array" ref="J2098">_xlfn.XLOOKUP(Table5[[#This Row],[r]],"'"&amp;Table6[rxn]&amp;"'",Table6[expected kapp],"")</f>
        <v/>
      </c>
      <c r="L2098" t="s">
        <v>10418</v>
      </c>
      <c r="M2098">
        <v>8988.1774343278394</v>
      </c>
      <c r="AE2098" s="1" t="s">
        <v>12519</v>
      </c>
      <c r="AF2098" s="1" t="s">
        <v>2778</v>
      </c>
      <c r="AG2098" s="9">
        <v>3.2550511100000002E-10</v>
      </c>
      <c r="AH2098" s="1" t="str">
        <f>_xlfn.TEXTAFTER(Table9[[#This Row],[rxn]],"-",-1)</f>
        <v>rt3934</v>
      </c>
      <c r="AI2098" s="1" t="e">
        <f>_xlfn.TEXTAFTER(_xlfn.TEXTBEFORE(Table9[[#This Row],[rxn]],"-"&amp;Table9[[#This Row],[enz]]),"RXN-")</f>
        <v>#N/A</v>
      </c>
      <c r="AJ2098" s="1" t="e">
        <f>_xlfn.TEXTBEFORE(Table9[[#This Row],[rxn]],"_",-1)</f>
        <v>#N/A</v>
      </c>
    </row>
    <row r="2099" spans="1:36" ht="17" hidden="1" x14ac:dyDescent="0.25">
      <c r="A2099" t="s">
        <v>10639</v>
      </c>
      <c r="B2099" t="str">
        <f>_xlfn.TEXTAFTER(Table5[[#This Row],[r]],"-",-1)</f>
        <v>rt1987_v'</v>
      </c>
      <c r="C2099" t="str">
        <f>_xlfn.TEXTAFTER(_xlfn.TEXTBEFORE(Table5[[#This Row],[r]],"-"&amp;Table5[[#This Row],[enz]]),"'RXN-")</f>
        <v>SPMDtpa_v_REV</v>
      </c>
      <c r="D2099">
        <v>11171.708534568001</v>
      </c>
      <c r="E2099">
        <f>_xlfn.XLOOKUP(Table5[[#This Row],[r]],Table3[r],Table3[kapp],"")</f>
        <v>8988.1774343278394</v>
      </c>
      <c r="F2099">
        <f>Table5[[#This Row],[kapp]]-Table5[[#This Row],[old]]</f>
        <v>2183.5311002401613</v>
      </c>
      <c r="G2099" t="str" cm="1">
        <f t="array" ref="G2099">IF(ROWS(_xlfn._xlws.FILTER(Table5[r],Table5[enz]=Table5[[#This Row],[enz]]))&gt;1,"many","1")</f>
        <v>many</v>
      </c>
      <c r="H2099" t="str" cm="1">
        <f t="array" ref="H2099">IF(ROWS(_xlfn._xlws.FILTER(Table5[r],Table5[rxn-no-enz]=Table5[[#This Row],[rxn-no-enz]]))&gt;1,"many","1")</f>
        <v>many</v>
      </c>
      <c r="I2099" t="str">
        <f>_xlfn.XLOOKUP(SUBSTITUTE(Table5[[#This Row],[r]],"'",""),Table6[rxn],Table6[rxn],"no")</f>
        <v>no</v>
      </c>
      <c r="J2099" t="str" cm="1">
        <f t="array" ref="J2099">_xlfn.XLOOKUP(Table5[[#This Row],[r]],"'"&amp;Table6[rxn]&amp;"'",Table6[expected kapp],"")</f>
        <v/>
      </c>
      <c r="L2099" t="s">
        <v>10419</v>
      </c>
      <c r="M2099">
        <v>8988.1774343278394</v>
      </c>
      <c r="AE2099" s="1" t="s">
        <v>12520</v>
      </c>
      <c r="AF2099" s="1" t="s">
        <v>2778</v>
      </c>
      <c r="AG2099" s="9">
        <v>4.1121698E-11</v>
      </c>
      <c r="AH2099" s="1" t="str">
        <f>_xlfn.TEXTAFTER(Table9[[#This Row],[rxn]],"-",-1)</f>
        <v>rt3937</v>
      </c>
      <c r="AI2099" s="1" t="e">
        <f>_xlfn.TEXTAFTER(_xlfn.TEXTBEFORE(Table9[[#This Row],[rxn]],"-"&amp;Table9[[#This Row],[enz]]),"RXN-")</f>
        <v>#N/A</v>
      </c>
      <c r="AJ2099" s="1" t="e">
        <f>_xlfn.TEXTBEFORE(Table9[[#This Row],[rxn]],"_",-1)</f>
        <v>#N/A</v>
      </c>
    </row>
    <row r="2100" spans="1:36" ht="17" hidden="1" x14ac:dyDescent="0.25">
      <c r="A2100" t="s">
        <v>10640</v>
      </c>
      <c r="B2100" t="str">
        <f>_xlfn.TEXTAFTER(Table5[[#This Row],[r]],"-",-1)</f>
        <v>rt2649_v'</v>
      </c>
      <c r="C2100" t="str">
        <f>_xlfn.TEXTAFTER(_xlfn.TEXTBEFORE(Table5[[#This Row],[r]],"-"&amp;Table5[[#This Row],[enz]]),"'RXN-")</f>
        <v>SPMDtpa_v_FWD</v>
      </c>
      <c r="D2100">
        <v>11171.708534568001</v>
      </c>
      <c r="E2100">
        <f>_xlfn.XLOOKUP(Table5[[#This Row],[r]],Table3[r],Table3[kapp],"")</f>
        <v>8988.1774343278394</v>
      </c>
      <c r="F2100">
        <f>Table5[[#This Row],[kapp]]-Table5[[#This Row],[old]]</f>
        <v>2183.5311002401613</v>
      </c>
      <c r="G2100" t="str" cm="1">
        <f t="array" ref="G2100">IF(ROWS(_xlfn._xlws.FILTER(Table5[r],Table5[enz]=Table5[[#This Row],[enz]]))&gt;1,"many","1")</f>
        <v>many</v>
      </c>
      <c r="H2100" t="str" cm="1">
        <f t="array" ref="H2100">IF(ROWS(_xlfn._xlws.FILTER(Table5[r],Table5[rxn-no-enz]=Table5[[#This Row],[rxn-no-enz]]))&gt;1,"many","1")</f>
        <v>many</v>
      </c>
      <c r="I2100" t="str">
        <f>_xlfn.XLOOKUP(SUBSTITUTE(Table5[[#This Row],[r]],"'",""),Table6[rxn],Table6[rxn],"no")</f>
        <v>no</v>
      </c>
      <c r="J2100" t="str" cm="1">
        <f t="array" ref="J2100">_xlfn.XLOOKUP(Table5[[#This Row],[r]],"'"&amp;Table6[rxn]&amp;"'",Table6[expected kapp],"")</f>
        <v/>
      </c>
      <c r="L2100" t="s">
        <v>10420</v>
      </c>
      <c r="M2100">
        <v>8988.1774343278394</v>
      </c>
      <c r="AE2100" s="1" t="s">
        <v>12521</v>
      </c>
      <c r="AF2100" s="1" t="s">
        <v>2778</v>
      </c>
      <c r="AG2100" s="9">
        <v>3.7894195000000003E-11</v>
      </c>
      <c r="AH2100" s="1" t="str">
        <f>_xlfn.TEXTAFTER(Table9[[#This Row],[rxn]],"-",-1)</f>
        <v>rt3938</v>
      </c>
      <c r="AI2100" s="1" t="e">
        <f>_xlfn.TEXTAFTER(_xlfn.TEXTBEFORE(Table9[[#This Row],[rxn]],"-"&amp;Table9[[#This Row],[enz]]),"RXN-")</f>
        <v>#N/A</v>
      </c>
      <c r="AJ2100" s="1" t="e">
        <f>_xlfn.TEXTBEFORE(Table9[[#This Row],[rxn]],"_",-1)</f>
        <v>#N/A</v>
      </c>
    </row>
    <row r="2101" spans="1:36" ht="17" hidden="1" x14ac:dyDescent="0.25">
      <c r="A2101" t="s">
        <v>10641</v>
      </c>
      <c r="B2101" t="str">
        <f>_xlfn.TEXTAFTER(Table5[[#This Row],[r]],"-",-1)</f>
        <v>rt2649_v'</v>
      </c>
      <c r="C2101" t="str">
        <f>_xlfn.TEXTAFTER(_xlfn.TEXTBEFORE(Table5[[#This Row],[r]],"-"&amp;Table5[[#This Row],[enz]]),"'RXN-")</f>
        <v>SPMDtpa_v_REV</v>
      </c>
      <c r="D2101">
        <v>11171.708534568001</v>
      </c>
      <c r="E2101">
        <f>_xlfn.XLOOKUP(Table5[[#This Row],[r]],Table3[r],Table3[kapp],"")</f>
        <v>8988.1774343278394</v>
      </c>
      <c r="F2101">
        <f>Table5[[#This Row],[kapp]]-Table5[[#This Row],[old]]</f>
        <v>2183.5311002401613</v>
      </c>
      <c r="G2101" t="str" cm="1">
        <f t="array" ref="G2101">IF(ROWS(_xlfn._xlws.FILTER(Table5[r],Table5[enz]=Table5[[#This Row],[enz]]))&gt;1,"many","1")</f>
        <v>many</v>
      </c>
      <c r="H2101" t="str" cm="1">
        <f t="array" ref="H2101">IF(ROWS(_xlfn._xlws.FILTER(Table5[r],Table5[rxn-no-enz]=Table5[[#This Row],[rxn-no-enz]]))&gt;1,"many","1")</f>
        <v>many</v>
      </c>
      <c r="I2101" t="str">
        <f>_xlfn.XLOOKUP(SUBSTITUTE(Table5[[#This Row],[r]],"'",""),Table6[rxn],Table6[rxn],"no")</f>
        <v>no</v>
      </c>
      <c r="J2101" t="str" cm="1">
        <f t="array" ref="J2101">_xlfn.XLOOKUP(Table5[[#This Row],[r]],"'"&amp;Table6[rxn]&amp;"'",Table6[expected kapp],"")</f>
        <v/>
      </c>
      <c r="L2101" t="s">
        <v>10421</v>
      </c>
      <c r="M2101">
        <v>8988.1774343278394</v>
      </c>
      <c r="AE2101" s="1" t="s">
        <v>12522</v>
      </c>
      <c r="AF2101" s="1" t="s">
        <v>2778</v>
      </c>
      <c r="AG2101" s="9">
        <v>6.0404454999999999E-11</v>
      </c>
      <c r="AH2101" s="1" t="str">
        <f>_xlfn.TEXTAFTER(Table9[[#This Row],[rxn]],"-",-1)</f>
        <v>rt3939_c</v>
      </c>
      <c r="AI2101" s="1" t="e">
        <f>_xlfn.TEXTAFTER(_xlfn.TEXTBEFORE(Table9[[#This Row],[rxn]],"-"&amp;Table9[[#This Row],[enz]]),"RXN-")</f>
        <v>#N/A</v>
      </c>
      <c r="AJ2101" s="1" t="str">
        <f>_xlfn.TEXTBEFORE(Table9[[#This Row],[rxn]],"_",-1)</f>
        <v>PROWASTE-rt3939</v>
      </c>
    </row>
    <row r="2102" spans="1:36" ht="17" hidden="1" x14ac:dyDescent="0.25">
      <c r="A2102" t="s">
        <v>10642</v>
      </c>
      <c r="B2102" t="str">
        <f>_xlfn.TEXTAFTER(Table5[[#This Row],[r]],"-",-1)</f>
        <v>rt2739_v'</v>
      </c>
      <c r="C2102" t="str">
        <f>_xlfn.TEXTAFTER(_xlfn.TEXTBEFORE(Table5[[#This Row],[r]],"-"&amp;Table5[[#This Row],[enz]]),"'RXN-")</f>
        <v>SPMDtpa_v_FWD</v>
      </c>
      <c r="D2102">
        <v>11171.708534568001</v>
      </c>
      <c r="E2102">
        <f>_xlfn.XLOOKUP(Table5[[#This Row],[r]],Table3[r],Table3[kapp],"")</f>
        <v>8988.1774343278394</v>
      </c>
      <c r="F2102">
        <f>Table5[[#This Row],[kapp]]-Table5[[#This Row],[old]]</f>
        <v>2183.5311002401613</v>
      </c>
      <c r="G2102" t="str" cm="1">
        <f t="array" ref="G2102">IF(ROWS(_xlfn._xlws.FILTER(Table5[r],Table5[enz]=Table5[[#This Row],[enz]]))&gt;1,"many","1")</f>
        <v>many</v>
      </c>
      <c r="H2102" t="str" cm="1">
        <f t="array" ref="H2102">IF(ROWS(_xlfn._xlws.FILTER(Table5[r],Table5[rxn-no-enz]=Table5[[#This Row],[rxn-no-enz]]))&gt;1,"many","1")</f>
        <v>many</v>
      </c>
      <c r="I2102" t="str">
        <f>_xlfn.XLOOKUP(SUBSTITUTE(Table5[[#This Row],[r]],"'",""),Table6[rxn],Table6[rxn],"no")</f>
        <v>no</v>
      </c>
      <c r="J2102" t="str" cm="1">
        <f t="array" ref="J2102">_xlfn.XLOOKUP(Table5[[#This Row],[r]],"'"&amp;Table6[rxn]&amp;"'",Table6[expected kapp],"")</f>
        <v/>
      </c>
      <c r="L2102" t="s">
        <v>10422</v>
      </c>
      <c r="M2102">
        <v>8988.1774343278394</v>
      </c>
      <c r="AE2102" s="1" t="s">
        <v>12523</v>
      </c>
      <c r="AF2102" s="1" t="s">
        <v>2778</v>
      </c>
      <c r="AG2102" s="9">
        <v>0</v>
      </c>
      <c r="AH2102" s="1" t="str">
        <f>_xlfn.TEXTAFTER(Table9[[#This Row],[rxn]],"-",-1)</f>
        <v>rt3985</v>
      </c>
      <c r="AI2102" s="1" t="e">
        <f>_xlfn.TEXTAFTER(_xlfn.TEXTBEFORE(Table9[[#This Row],[rxn]],"-"&amp;Table9[[#This Row],[enz]]),"RXN-")</f>
        <v>#N/A</v>
      </c>
      <c r="AJ2102" s="1" t="e">
        <f>_xlfn.TEXTBEFORE(Table9[[#This Row],[rxn]],"_",-1)</f>
        <v>#N/A</v>
      </c>
    </row>
    <row r="2103" spans="1:36" ht="17" hidden="1" x14ac:dyDescent="0.25">
      <c r="A2103" t="s">
        <v>10643</v>
      </c>
      <c r="B2103" t="str">
        <f>_xlfn.TEXTAFTER(Table5[[#This Row],[r]],"-",-1)</f>
        <v>rt2739_v'</v>
      </c>
      <c r="C2103" t="str">
        <f>_xlfn.TEXTAFTER(_xlfn.TEXTBEFORE(Table5[[#This Row],[r]],"-"&amp;Table5[[#This Row],[enz]]),"'RXN-")</f>
        <v>SPMDtpa_v_REV</v>
      </c>
      <c r="D2103">
        <v>11171.708534568001</v>
      </c>
      <c r="E2103">
        <f>_xlfn.XLOOKUP(Table5[[#This Row],[r]],Table3[r],Table3[kapp],"")</f>
        <v>8988.1774343278394</v>
      </c>
      <c r="F2103">
        <f>Table5[[#This Row],[kapp]]-Table5[[#This Row],[old]]</f>
        <v>2183.5311002401613</v>
      </c>
      <c r="G2103" t="str" cm="1">
        <f t="array" ref="G2103">IF(ROWS(_xlfn._xlws.FILTER(Table5[r],Table5[enz]=Table5[[#This Row],[enz]]))&gt;1,"many","1")</f>
        <v>many</v>
      </c>
      <c r="H2103" t="str" cm="1">
        <f t="array" ref="H2103">IF(ROWS(_xlfn._xlws.FILTER(Table5[r],Table5[rxn-no-enz]=Table5[[#This Row],[rxn-no-enz]]))&gt;1,"many","1")</f>
        <v>many</v>
      </c>
      <c r="I2103" t="str">
        <f>_xlfn.XLOOKUP(SUBSTITUTE(Table5[[#This Row],[r]],"'",""),Table6[rxn],Table6[rxn],"no")</f>
        <v>no</v>
      </c>
      <c r="J2103" t="str" cm="1">
        <f t="array" ref="J2103">_xlfn.XLOOKUP(Table5[[#This Row],[r]],"'"&amp;Table6[rxn]&amp;"'",Table6[expected kapp],"")</f>
        <v/>
      </c>
      <c r="L2103" t="s">
        <v>10423</v>
      </c>
      <c r="M2103">
        <v>8988.1774343278394</v>
      </c>
      <c r="AE2103" s="1" t="s">
        <v>12524</v>
      </c>
      <c r="AF2103" s="1" t="s">
        <v>2778</v>
      </c>
      <c r="AG2103" s="9">
        <v>7.8693599999999999E-13</v>
      </c>
      <c r="AH2103" s="1" t="str">
        <f>_xlfn.TEXTAFTER(Table9[[#This Row],[rxn]],"-",-1)</f>
        <v>rt3986</v>
      </c>
      <c r="AI2103" s="1" t="e">
        <f>_xlfn.TEXTAFTER(_xlfn.TEXTBEFORE(Table9[[#This Row],[rxn]],"-"&amp;Table9[[#This Row],[enz]]),"RXN-")</f>
        <v>#N/A</v>
      </c>
      <c r="AJ2103" s="1" t="e">
        <f>_xlfn.TEXTBEFORE(Table9[[#This Row],[rxn]],"_",-1)</f>
        <v>#N/A</v>
      </c>
    </row>
    <row r="2104" spans="1:36" ht="17" hidden="1" x14ac:dyDescent="0.25">
      <c r="A2104" t="s">
        <v>10644</v>
      </c>
      <c r="B2104" t="str">
        <f>_xlfn.TEXTAFTER(Table5[[#This Row],[r]],"-",-1)</f>
        <v>rt1145'</v>
      </c>
      <c r="C2104" t="str">
        <f>_xlfn.TEXTAFTER(_xlfn.TEXTBEFORE(Table5[[#This Row],[r]],"-"&amp;Table5[[#This Row],[enz]]),"'RXN-")</f>
        <v>SPRMAT_c_FWD</v>
      </c>
      <c r="D2104">
        <v>11171.708534568001</v>
      </c>
      <c r="E2104">
        <f>_xlfn.XLOOKUP(Table5[[#This Row],[r]],Table3[r],Table3[kapp],"")</f>
        <v>8988.1774343278394</v>
      </c>
      <c r="F2104">
        <f>Table5[[#This Row],[kapp]]-Table5[[#This Row],[old]]</f>
        <v>2183.5311002401613</v>
      </c>
      <c r="G2104" t="str" cm="1">
        <f t="array" ref="G2104">IF(ROWS(_xlfn._xlws.FILTER(Table5[r],Table5[enz]=Table5[[#This Row],[enz]]))&gt;1,"many","1")</f>
        <v>1</v>
      </c>
      <c r="H2104" t="str" cm="1">
        <f t="array" ref="H2104">IF(ROWS(_xlfn._xlws.FILTER(Table5[r],Table5[rxn-no-enz]=Table5[[#This Row],[rxn-no-enz]]))&gt;1,"many","1")</f>
        <v>1</v>
      </c>
      <c r="I2104" t="str">
        <f>_xlfn.XLOOKUP(SUBSTITUTE(Table5[[#This Row],[r]],"'",""),Table6[rxn],Table6[rxn],"no")</f>
        <v>no</v>
      </c>
      <c r="J2104" t="str" cm="1">
        <f t="array" ref="J2104">_xlfn.XLOOKUP(Table5[[#This Row],[r]],"'"&amp;Table6[rxn]&amp;"'",Table6[expected kapp],"")</f>
        <v/>
      </c>
      <c r="L2104" t="s">
        <v>10424</v>
      </c>
      <c r="M2104">
        <v>8988.1774343278394</v>
      </c>
      <c r="AE2104" s="1" t="s">
        <v>12525</v>
      </c>
      <c r="AF2104" s="1" t="s">
        <v>2778</v>
      </c>
      <c r="AG2104" s="9">
        <v>5.7825530000000004E-12</v>
      </c>
      <c r="AH2104" s="1" t="str">
        <f>_xlfn.TEXTAFTER(Table9[[#This Row],[rxn]],"-",-1)</f>
        <v>rt4016</v>
      </c>
      <c r="AI2104" s="1" t="e">
        <f>_xlfn.TEXTAFTER(_xlfn.TEXTBEFORE(Table9[[#This Row],[rxn]],"-"&amp;Table9[[#This Row],[enz]]),"RXN-")</f>
        <v>#N/A</v>
      </c>
      <c r="AJ2104" s="1" t="e">
        <f>_xlfn.TEXTBEFORE(Table9[[#This Row],[rxn]],"_",-1)</f>
        <v>#N/A</v>
      </c>
    </row>
    <row r="2105" spans="1:36" ht="17" hidden="1" x14ac:dyDescent="0.25">
      <c r="A2105" t="s">
        <v>10645</v>
      </c>
      <c r="B2105" t="str">
        <f>_xlfn.TEXTAFTER(Table5[[#This Row],[r]],"-",-1)</f>
        <v>rt4913'</v>
      </c>
      <c r="C2105" t="str">
        <f>_xlfn.TEXTAFTER(_xlfn.TEXTBEFORE(Table5[[#This Row],[r]],"-"&amp;Table5[[#This Row],[enz]]),"'RXN-")</f>
        <v>SPRMS_c_FWD</v>
      </c>
      <c r="D2105">
        <v>11171.708534568001</v>
      </c>
      <c r="E2105">
        <f>_xlfn.XLOOKUP(Table5[[#This Row],[r]],Table3[r],Table3[kapp],"")</f>
        <v>8988.1774343278394</v>
      </c>
      <c r="F2105">
        <f>Table5[[#This Row],[kapp]]-Table5[[#This Row],[old]]</f>
        <v>2183.5311002401613</v>
      </c>
      <c r="G2105" t="str" cm="1">
        <f t="array" ref="G2105">IF(ROWS(_xlfn._xlws.FILTER(Table5[r],Table5[enz]=Table5[[#This Row],[enz]]))&gt;1,"many","1")</f>
        <v>1</v>
      </c>
      <c r="H2105" t="str" cm="1">
        <f t="array" ref="H2105">IF(ROWS(_xlfn._xlws.FILTER(Table5[r],Table5[rxn-no-enz]=Table5[[#This Row],[rxn-no-enz]]))&gt;1,"many","1")</f>
        <v>1</v>
      </c>
      <c r="I2105" t="str">
        <f>_xlfn.XLOOKUP(SUBSTITUTE(Table5[[#This Row],[r]],"'",""),Table6[rxn],Table6[rxn],"no")</f>
        <v>no</v>
      </c>
      <c r="J2105" t="str" cm="1">
        <f t="array" ref="J2105">_xlfn.XLOOKUP(Table5[[#This Row],[r]],"'"&amp;Table6[rxn]&amp;"'",Table6[expected kapp],"")</f>
        <v/>
      </c>
      <c r="L2105" t="s">
        <v>10425</v>
      </c>
      <c r="M2105">
        <v>8988.1774343278394</v>
      </c>
      <c r="AE2105" s="1" t="s">
        <v>12526</v>
      </c>
      <c r="AF2105" s="1" t="s">
        <v>2778</v>
      </c>
      <c r="AG2105" s="9">
        <v>4.7620040999999997E-11</v>
      </c>
      <c r="AH2105" s="1" t="str">
        <f>_xlfn.TEXTAFTER(Table9[[#This Row],[rxn]],"-",-1)</f>
        <v>rt4019</v>
      </c>
      <c r="AI2105" s="1" t="e">
        <f>_xlfn.TEXTAFTER(_xlfn.TEXTBEFORE(Table9[[#This Row],[rxn]],"-"&amp;Table9[[#This Row],[enz]]),"RXN-")</f>
        <v>#N/A</v>
      </c>
      <c r="AJ2105" s="1" t="e">
        <f>_xlfn.TEXTBEFORE(Table9[[#This Row],[rxn]],"_",-1)</f>
        <v>#N/A</v>
      </c>
    </row>
    <row r="2106" spans="1:36" ht="17" hidden="1" x14ac:dyDescent="0.25">
      <c r="A2106" t="s">
        <v>10646</v>
      </c>
      <c r="B2106" t="str">
        <f>_xlfn.TEXTAFTER(Table5[[#This Row],[r]],"-",-1)</f>
        <v>rt1939_e'</v>
      </c>
      <c r="C2106" t="str">
        <f>_xlfn.TEXTAFTER(_xlfn.TEXTBEFORE(Table5[[#This Row],[r]],"-"&amp;Table5[[#This Row],[enz]]),"'RXN-")</f>
        <v>SPRMtpa_e_FWD</v>
      </c>
      <c r="D2106">
        <v>11171.708534568001</v>
      </c>
      <c r="E2106">
        <f>_xlfn.XLOOKUP(Table5[[#This Row],[r]],Table3[r],Table3[kapp],"")</f>
        <v>8988.1774343278394</v>
      </c>
      <c r="F2106">
        <f>Table5[[#This Row],[kapp]]-Table5[[#This Row],[old]]</f>
        <v>2183.5311002401613</v>
      </c>
      <c r="G2106" t="str" cm="1">
        <f t="array" ref="G2106">IF(ROWS(_xlfn._xlws.FILTER(Table5[r],Table5[enz]=Table5[[#This Row],[enz]]))&gt;1,"many","1")</f>
        <v>many</v>
      </c>
      <c r="H2106" t="str" cm="1">
        <f t="array" ref="H2106">IF(ROWS(_xlfn._xlws.FILTER(Table5[r],Table5[rxn-no-enz]=Table5[[#This Row],[rxn-no-enz]]))&gt;1,"many","1")</f>
        <v>many</v>
      </c>
      <c r="I2106" t="str">
        <f>_xlfn.XLOOKUP(SUBSTITUTE(Table5[[#This Row],[r]],"'",""),Table6[rxn],Table6[rxn],"no")</f>
        <v>no</v>
      </c>
      <c r="J2106" t="str" cm="1">
        <f t="array" ref="J2106">_xlfn.XLOOKUP(Table5[[#This Row],[r]],"'"&amp;Table6[rxn]&amp;"'",Table6[expected kapp],"")</f>
        <v/>
      </c>
      <c r="L2106" t="s">
        <v>10426</v>
      </c>
      <c r="M2106">
        <v>8988.1774343278394</v>
      </c>
      <c r="AE2106" s="1" t="s">
        <v>12527</v>
      </c>
      <c r="AF2106" s="1" t="s">
        <v>2778</v>
      </c>
      <c r="AG2106" s="9">
        <v>1.3292482699999999E-10</v>
      </c>
      <c r="AH2106" s="1" t="str">
        <f>_xlfn.TEXTAFTER(Table9[[#This Row],[rxn]],"-",-1)</f>
        <v>rt4023</v>
      </c>
      <c r="AI2106" s="1" t="e">
        <f>_xlfn.TEXTAFTER(_xlfn.TEXTBEFORE(Table9[[#This Row],[rxn]],"-"&amp;Table9[[#This Row],[enz]]),"RXN-")</f>
        <v>#N/A</v>
      </c>
      <c r="AJ2106" s="1" t="e">
        <f>_xlfn.TEXTBEFORE(Table9[[#This Row],[rxn]],"_",-1)</f>
        <v>#N/A</v>
      </c>
    </row>
    <row r="2107" spans="1:36" ht="17" hidden="1" x14ac:dyDescent="0.25">
      <c r="A2107" t="s">
        <v>10647</v>
      </c>
      <c r="B2107" t="str">
        <f>_xlfn.TEXTAFTER(Table5[[#This Row],[r]],"-",-1)</f>
        <v>rt1939_e'</v>
      </c>
      <c r="C2107" t="str">
        <f>_xlfn.TEXTAFTER(_xlfn.TEXTBEFORE(Table5[[#This Row],[r]],"-"&amp;Table5[[#This Row],[enz]]),"'RXN-")</f>
        <v>SPRMtpa_e_REV</v>
      </c>
      <c r="D2107">
        <v>11171.708534568001</v>
      </c>
      <c r="E2107">
        <f>_xlfn.XLOOKUP(Table5[[#This Row],[r]],Table3[r],Table3[kapp],"")</f>
        <v>8988.1774343278394</v>
      </c>
      <c r="F2107">
        <f>Table5[[#This Row],[kapp]]-Table5[[#This Row],[old]]</f>
        <v>2183.5311002401613</v>
      </c>
      <c r="G2107" t="str" cm="1">
        <f t="array" ref="G2107">IF(ROWS(_xlfn._xlws.FILTER(Table5[r],Table5[enz]=Table5[[#This Row],[enz]]))&gt;1,"many","1")</f>
        <v>many</v>
      </c>
      <c r="H2107" t="str" cm="1">
        <f t="array" ref="H2107">IF(ROWS(_xlfn._xlws.FILTER(Table5[r],Table5[rxn-no-enz]=Table5[[#This Row],[rxn-no-enz]]))&gt;1,"many","1")</f>
        <v>many</v>
      </c>
      <c r="I2107" t="str">
        <f>_xlfn.XLOOKUP(SUBSTITUTE(Table5[[#This Row],[r]],"'",""),Table6[rxn],Table6[rxn],"no")</f>
        <v>no</v>
      </c>
      <c r="J2107" t="str" cm="1">
        <f t="array" ref="J2107">_xlfn.XLOOKUP(Table5[[#This Row],[r]],"'"&amp;Table6[rxn]&amp;"'",Table6[expected kapp],"")</f>
        <v/>
      </c>
      <c r="L2107" t="s">
        <v>10427</v>
      </c>
      <c r="M2107">
        <v>8988.1774343278394</v>
      </c>
      <c r="AE2107" s="1" t="s">
        <v>12528</v>
      </c>
      <c r="AF2107" s="1" t="s">
        <v>2778</v>
      </c>
      <c r="AG2107" s="9">
        <v>1.2562947800000001E-10</v>
      </c>
      <c r="AH2107" s="1" t="str">
        <f>_xlfn.TEXTAFTER(Table9[[#This Row],[rxn]],"-",-1)</f>
        <v>rt4039</v>
      </c>
      <c r="AI2107" s="1" t="e">
        <f>_xlfn.TEXTAFTER(_xlfn.TEXTBEFORE(Table9[[#This Row],[rxn]],"-"&amp;Table9[[#This Row],[enz]]),"RXN-")</f>
        <v>#N/A</v>
      </c>
      <c r="AJ2107" s="1" t="e">
        <f>_xlfn.TEXTBEFORE(Table9[[#This Row],[rxn]],"_",-1)</f>
        <v>#N/A</v>
      </c>
    </row>
    <row r="2108" spans="1:36" ht="17" hidden="1" x14ac:dyDescent="0.25">
      <c r="A2108" t="s">
        <v>10648</v>
      </c>
      <c r="B2108" t="str">
        <f>_xlfn.TEXTAFTER(Table5[[#This Row],[r]],"-",-1)</f>
        <v>rt1987_e'</v>
      </c>
      <c r="C2108" t="str">
        <f>_xlfn.TEXTAFTER(_xlfn.TEXTBEFORE(Table5[[#This Row],[r]],"-"&amp;Table5[[#This Row],[enz]]),"'RXN-")</f>
        <v>SPRMtpa_e_FWD</v>
      </c>
      <c r="D2108">
        <v>11171.708534568001</v>
      </c>
      <c r="E2108">
        <f>_xlfn.XLOOKUP(Table5[[#This Row],[r]],Table3[r],Table3[kapp],"")</f>
        <v>8988.1774343278394</v>
      </c>
      <c r="F2108">
        <f>Table5[[#This Row],[kapp]]-Table5[[#This Row],[old]]</f>
        <v>2183.5311002401613</v>
      </c>
      <c r="G2108" t="str" cm="1">
        <f t="array" ref="G2108">IF(ROWS(_xlfn._xlws.FILTER(Table5[r],Table5[enz]=Table5[[#This Row],[enz]]))&gt;1,"many","1")</f>
        <v>many</v>
      </c>
      <c r="H2108" t="str" cm="1">
        <f t="array" ref="H2108">IF(ROWS(_xlfn._xlws.FILTER(Table5[r],Table5[rxn-no-enz]=Table5[[#This Row],[rxn-no-enz]]))&gt;1,"many","1")</f>
        <v>many</v>
      </c>
      <c r="I2108" t="str">
        <f>_xlfn.XLOOKUP(SUBSTITUTE(Table5[[#This Row],[r]],"'",""),Table6[rxn],Table6[rxn],"no")</f>
        <v>no</v>
      </c>
      <c r="J2108" t="str" cm="1">
        <f t="array" ref="J2108">_xlfn.XLOOKUP(Table5[[#This Row],[r]],"'"&amp;Table6[rxn]&amp;"'",Table6[expected kapp],"")</f>
        <v/>
      </c>
      <c r="L2108" t="s">
        <v>10428</v>
      </c>
      <c r="M2108">
        <v>8988.1774343278394</v>
      </c>
      <c r="AE2108" s="1" t="s">
        <v>12529</v>
      </c>
      <c r="AF2108" s="1" t="s">
        <v>2778</v>
      </c>
      <c r="AG2108" s="9">
        <v>2.598858E-11</v>
      </c>
      <c r="AH2108" s="1" t="str">
        <f>_xlfn.TEXTAFTER(Table9[[#This Row],[rxn]],"-",-1)</f>
        <v>rt4042</v>
      </c>
      <c r="AI2108" s="1" t="e">
        <f>_xlfn.TEXTAFTER(_xlfn.TEXTBEFORE(Table9[[#This Row],[rxn]],"-"&amp;Table9[[#This Row],[enz]]),"RXN-")</f>
        <v>#N/A</v>
      </c>
      <c r="AJ2108" s="1" t="e">
        <f>_xlfn.TEXTBEFORE(Table9[[#This Row],[rxn]],"_",-1)</f>
        <v>#N/A</v>
      </c>
    </row>
    <row r="2109" spans="1:36" ht="17" hidden="1" x14ac:dyDescent="0.25">
      <c r="A2109" t="s">
        <v>10649</v>
      </c>
      <c r="B2109" t="str">
        <f>_xlfn.TEXTAFTER(Table5[[#This Row],[r]],"-",-1)</f>
        <v>rt1987_e'</v>
      </c>
      <c r="C2109" t="str">
        <f>_xlfn.TEXTAFTER(_xlfn.TEXTBEFORE(Table5[[#This Row],[r]],"-"&amp;Table5[[#This Row],[enz]]),"'RXN-")</f>
        <v>SPRMtpa_e_REV</v>
      </c>
      <c r="D2109">
        <v>11171.708534568001</v>
      </c>
      <c r="E2109">
        <f>_xlfn.XLOOKUP(Table5[[#This Row],[r]],Table3[r],Table3[kapp],"")</f>
        <v>8988.1774343278394</v>
      </c>
      <c r="F2109">
        <f>Table5[[#This Row],[kapp]]-Table5[[#This Row],[old]]</f>
        <v>2183.5311002401613</v>
      </c>
      <c r="G2109" t="str" cm="1">
        <f t="array" ref="G2109">IF(ROWS(_xlfn._xlws.FILTER(Table5[r],Table5[enz]=Table5[[#This Row],[enz]]))&gt;1,"many","1")</f>
        <v>many</v>
      </c>
      <c r="H2109" t="str" cm="1">
        <f t="array" ref="H2109">IF(ROWS(_xlfn._xlws.FILTER(Table5[r],Table5[rxn-no-enz]=Table5[[#This Row],[rxn-no-enz]]))&gt;1,"many","1")</f>
        <v>many</v>
      </c>
      <c r="I2109" t="str">
        <f>_xlfn.XLOOKUP(SUBSTITUTE(Table5[[#This Row],[r]],"'",""),Table6[rxn],Table6[rxn],"no")</f>
        <v>no</v>
      </c>
      <c r="J2109" t="str" cm="1">
        <f t="array" ref="J2109">_xlfn.XLOOKUP(Table5[[#This Row],[r]],"'"&amp;Table6[rxn]&amp;"'",Table6[expected kapp],"")</f>
        <v/>
      </c>
      <c r="L2109" t="s">
        <v>10429</v>
      </c>
      <c r="M2109">
        <v>8988.1774343278394</v>
      </c>
      <c r="AE2109" s="1" t="s">
        <v>12530</v>
      </c>
      <c r="AF2109" s="1" t="s">
        <v>2778</v>
      </c>
      <c r="AG2109" s="9">
        <v>1.029753219E-9</v>
      </c>
      <c r="AH2109" s="1" t="str">
        <f>_xlfn.TEXTAFTER(Table9[[#This Row],[rxn]],"-",-1)</f>
        <v>rt4053</v>
      </c>
      <c r="AI2109" s="1" t="e">
        <f>_xlfn.TEXTAFTER(_xlfn.TEXTBEFORE(Table9[[#This Row],[rxn]],"-"&amp;Table9[[#This Row],[enz]]),"RXN-")</f>
        <v>#N/A</v>
      </c>
      <c r="AJ2109" s="1" t="e">
        <f>_xlfn.TEXTBEFORE(Table9[[#This Row],[rxn]],"_",-1)</f>
        <v>#N/A</v>
      </c>
    </row>
    <row r="2110" spans="1:36" ht="17" hidden="1" x14ac:dyDescent="0.25">
      <c r="A2110" t="s">
        <v>10650</v>
      </c>
      <c r="B2110" t="str">
        <f>_xlfn.TEXTAFTER(Table5[[#This Row],[r]],"-",-1)</f>
        <v>rt2649_e'</v>
      </c>
      <c r="C2110" t="str">
        <f>_xlfn.TEXTAFTER(_xlfn.TEXTBEFORE(Table5[[#This Row],[r]],"-"&amp;Table5[[#This Row],[enz]]),"'RXN-")</f>
        <v>SPRMtpa_e_FWD</v>
      </c>
      <c r="D2110">
        <v>11171.708534568001</v>
      </c>
      <c r="E2110">
        <f>_xlfn.XLOOKUP(Table5[[#This Row],[r]],Table3[r],Table3[kapp],"")</f>
        <v>8988.1774343278394</v>
      </c>
      <c r="F2110">
        <f>Table5[[#This Row],[kapp]]-Table5[[#This Row],[old]]</f>
        <v>2183.5311002401613</v>
      </c>
      <c r="G2110" t="str" cm="1">
        <f t="array" ref="G2110">IF(ROWS(_xlfn._xlws.FILTER(Table5[r],Table5[enz]=Table5[[#This Row],[enz]]))&gt;1,"many","1")</f>
        <v>many</v>
      </c>
      <c r="H2110" t="str" cm="1">
        <f t="array" ref="H2110">IF(ROWS(_xlfn._xlws.FILTER(Table5[r],Table5[rxn-no-enz]=Table5[[#This Row],[rxn-no-enz]]))&gt;1,"many","1")</f>
        <v>many</v>
      </c>
      <c r="I2110" t="str">
        <f>_xlfn.XLOOKUP(SUBSTITUTE(Table5[[#This Row],[r]],"'",""),Table6[rxn],Table6[rxn],"no")</f>
        <v>no</v>
      </c>
      <c r="J2110" t="str" cm="1">
        <f t="array" ref="J2110">_xlfn.XLOOKUP(Table5[[#This Row],[r]],"'"&amp;Table6[rxn]&amp;"'",Table6[expected kapp],"")</f>
        <v/>
      </c>
      <c r="L2110" t="s">
        <v>10430</v>
      </c>
      <c r="M2110">
        <v>8988.1774343278394</v>
      </c>
      <c r="AE2110" s="1" t="s">
        <v>12531</v>
      </c>
      <c r="AF2110" s="1" t="s">
        <v>2778</v>
      </c>
      <c r="AG2110" s="9">
        <v>9.9268930999999994E-11</v>
      </c>
      <c r="AH2110" s="1" t="str">
        <f>_xlfn.TEXTAFTER(Table9[[#This Row],[rxn]],"-",-1)</f>
        <v>rt4066</v>
      </c>
      <c r="AI2110" s="1" t="e">
        <f>_xlfn.TEXTAFTER(_xlfn.TEXTBEFORE(Table9[[#This Row],[rxn]],"-"&amp;Table9[[#This Row],[enz]]),"RXN-")</f>
        <v>#N/A</v>
      </c>
      <c r="AJ2110" s="1" t="e">
        <f>_xlfn.TEXTBEFORE(Table9[[#This Row],[rxn]],"_",-1)</f>
        <v>#N/A</v>
      </c>
    </row>
    <row r="2111" spans="1:36" ht="17" hidden="1" x14ac:dyDescent="0.25">
      <c r="A2111" t="s">
        <v>10651</v>
      </c>
      <c r="B2111" t="str">
        <f>_xlfn.TEXTAFTER(Table5[[#This Row],[r]],"-",-1)</f>
        <v>rt2649_e'</v>
      </c>
      <c r="C2111" t="str">
        <f>_xlfn.TEXTAFTER(_xlfn.TEXTBEFORE(Table5[[#This Row],[r]],"-"&amp;Table5[[#This Row],[enz]]),"'RXN-")</f>
        <v>SPRMtpa_e_REV</v>
      </c>
      <c r="D2111">
        <v>11171.708534568001</v>
      </c>
      <c r="E2111">
        <f>_xlfn.XLOOKUP(Table5[[#This Row],[r]],Table3[r],Table3[kapp],"")</f>
        <v>8988.1774343278394</v>
      </c>
      <c r="F2111">
        <f>Table5[[#This Row],[kapp]]-Table5[[#This Row],[old]]</f>
        <v>2183.5311002401613</v>
      </c>
      <c r="G2111" t="str" cm="1">
        <f t="array" ref="G2111">IF(ROWS(_xlfn._xlws.FILTER(Table5[r],Table5[enz]=Table5[[#This Row],[enz]]))&gt;1,"many","1")</f>
        <v>many</v>
      </c>
      <c r="H2111" t="str" cm="1">
        <f t="array" ref="H2111">IF(ROWS(_xlfn._xlws.FILTER(Table5[r],Table5[rxn-no-enz]=Table5[[#This Row],[rxn-no-enz]]))&gt;1,"many","1")</f>
        <v>many</v>
      </c>
      <c r="I2111" t="str">
        <f>_xlfn.XLOOKUP(SUBSTITUTE(Table5[[#This Row],[r]],"'",""),Table6[rxn],Table6[rxn],"no")</f>
        <v>no</v>
      </c>
      <c r="J2111" t="str" cm="1">
        <f t="array" ref="J2111">_xlfn.XLOOKUP(Table5[[#This Row],[r]],"'"&amp;Table6[rxn]&amp;"'",Table6[expected kapp],"")</f>
        <v/>
      </c>
      <c r="L2111" t="s">
        <v>10431</v>
      </c>
      <c r="M2111">
        <v>8988.1774343278394</v>
      </c>
      <c r="AE2111" s="1" t="s">
        <v>12532</v>
      </c>
      <c r="AF2111" s="1" t="s">
        <v>2778</v>
      </c>
      <c r="AG2111" s="9">
        <v>5.8426149999999999E-12</v>
      </c>
      <c r="AH2111" s="1" t="str">
        <f>_xlfn.TEXTAFTER(Table9[[#This Row],[rxn]],"-",-1)</f>
        <v>rt4069</v>
      </c>
      <c r="AI2111" s="1" t="e">
        <f>_xlfn.TEXTAFTER(_xlfn.TEXTBEFORE(Table9[[#This Row],[rxn]],"-"&amp;Table9[[#This Row],[enz]]),"RXN-")</f>
        <v>#N/A</v>
      </c>
      <c r="AJ2111" s="1" t="e">
        <f>_xlfn.TEXTBEFORE(Table9[[#This Row],[rxn]],"_",-1)</f>
        <v>#N/A</v>
      </c>
    </row>
    <row r="2112" spans="1:36" ht="17" hidden="1" x14ac:dyDescent="0.25">
      <c r="A2112" t="s">
        <v>10652</v>
      </c>
      <c r="B2112" t="str">
        <f>_xlfn.TEXTAFTER(Table5[[#This Row],[r]],"-",-1)</f>
        <v>rt2739_e'</v>
      </c>
      <c r="C2112" t="str">
        <f>_xlfn.TEXTAFTER(_xlfn.TEXTBEFORE(Table5[[#This Row],[r]],"-"&amp;Table5[[#This Row],[enz]]),"'RXN-")</f>
        <v>SPRMtpa_e_FWD</v>
      </c>
      <c r="D2112">
        <v>11171.708534568001</v>
      </c>
      <c r="E2112">
        <f>_xlfn.XLOOKUP(Table5[[#This Row],[r]],Table3[r],Table3[kapp],"")</f>
        <v>8988.1774343278394</v>
      </c>
      <c r="F2112">
        <f>Table5[[#This Row],[kapp]]-Table5[[#This Row],[old]]</f>
        <v>2183.5311002401613</v>
      </c>
      <c r="G2112" t="str" cm="1">
        <f t="array" ref="G2112">IF(ROWS(_xlfn._xlws.FILTER(Table5[r],Table5[enz]=Table5[[#This Row],[enz]]))&gt;1,"many","1")</f>
        <v>many</v>
      </c>
      <c r="H2112" t="str" cm="1">
        <f t="array" ref="H2112">IF(ROWS(_xlfn._xlws.FILTER(Table5[r],Table5[rxn-no-enz]=Table5[[#This Row],[rxn-no-enz]]))&gt;1,"many","1")</f>
        <v>many</v>
      </c>
      <c r="I2112" t="str">
        <f>_xlfn.XLOOKUP(SUBSTITUTE(Table5[[#This Row],[r]],"'",""),Table6[rxn],Table6[rxn],"no")</f>
        <v>no</v>
      </c>
      <c r="J2112" t="str" cm="1">
        <f t="array" ref="J2112">_xlfn.XLOOKUP(Table5[[#This Row],[r]],"'"&amp;Table6[rxn]&amp;"'",Table6[expected kapp],"")</f>
        <v/>
      </c>
      <c r="L2112" t="s">
        <v>10432</v>
      </c>
      <c r="M2112">
        <v>8988.1774343278394</v>
      </c>
      <c r="AE2112" s="1" t="s">
        <v>12533</v>
      </c>
      <c r="AF2112" s="1" t="s">
        <v>2778</v>
      </c>
      <c r="AG2112" s="9">
        <v>2.28073196E-10</v>
      </c>
      <c r="AH2112" s="1" t="str">
        <f>_xlfn.TEXTAFTER(Table9[[#This Row],[rxn]],"-",-1)</f>
        <v>rt4077</v>
      </c>
      <c r="AI2112" s="1" t="e">
        <f>_xlfn.TEXTAFTER(_xlfn.TEXTBEFORE(Table9[[#This Row],[rxn]],"-"&amp;Table9[[#This Row],[enz]]),"RXN-")</f>
        <v>#N/A</v>
      </c>
      <c r="AJ2112" s="1" t="e">
        <f>_xlfn.TEXTBEFORE(Table9[[#This Row],[rxn]],"_",-1)</f>
        <v>#N/A</v>
      </c>
    </row>
    <row r="2113" spans="1:36" ht="17" hidden="1" x14ac:dyDescent="0.25">
      <c r="A2113" t="s">
        <v>10653</v>
      </c>
      <c r="B2113" t="str">
        <f>_xlfn.TEXTAFTER(Table5[[#This Row],[r]],"-",-1)</f>
        <v>rt2739_e'</v>
      </c>
      <c r="C2113" t="str">
        <f>_xlfn.TEXTAFTER(_xlfn.TEXTBEFORE(Table5[[#This Row],[r]],"-"&amp;Table5[[#This Row],[enz]]),"'RXN-")</f>
        <v>SPRMtpa_e_REV</v>
      </c>
      <c r="D2113">
        <v>11171.708534568001</v>
      </c>
      <c r="E2113">
        <f>_xlfn.XLOOKUP(Table5[[#This Row],[r]],Table3[r],Table3[kapp],"")</f>
        <v>8988.1774343278394</v>
      </c>
      <c r="F2113">
        <f>Table5[[#This Row],[kapp]]-Table5[[#This Row],[old]]</f>
        <v>2183.5311002401613</v>
      </c>
      <c r="G2113" t="str" cm="1">
        <f t="array" ref="G2113">IF(ROWS(_xlfn._xlws.FILTER(Table5[r],Table5[enz]=Table5[[#This Row],[enz]]))&gt;1,"many","1")</f>
        <v>many</v>
      </c>
      <c r="H2113" t="str" cm="1">
        <f t="array" ref="H2113">IF(ROWS(_xlfn._xlws.FILTER(Table5[r],Table5[rxn-no-enz]=Table5[[#This Row],[rxn-no-enz]]))&gt;1,"many","1")</f>
        <v>many</v>
      </c>
      <c r="I2113" t="str">
        <f>_xlfn.XLOOKUP(SUBSTITUTE(Table5[[#This Row],[r]],"'",""),Table6[rxn],Table6[rxn],"no")</f>
        <v>no</v>
      </c>
      <c r="J2113" t="str" cm="1">
        <f t="array" ref="J2113">_xlfn.XLOOKUP(Table5[[#This Row],[r]],"'"&amp;Table6[rxn]&amp;"'",Table6[expected kapp],"")</f>
        <v/>
      </c>
      <c r="L2113" t="s">
        <v>10433</v>
      </c>
      <c r="M2113">
        <v>8988.1774343278394</v>
      </c>
      <c r="AE2113" s="1" t="s">
        <v>12534</v>
      </c>
      <c r="AF2113" s="1" t="s">
        <v>2778</v>
      </c>
      <c r="AG2113" s="9">
        <v>3.4506511000000001E-10</v>
      </c>
      <c r="AH2113" s="1" t="str">
        <f>_xlfn.TEXTAFTER(Table9[[#This Row],[rxn]],"-",-1)</f>
        <v>rt4102</v>
      </c>
      <c r="AI2113" s="1" t="e">
        <f>_xlfn.TEXTAFTER(_xlfn.TEXTBEFORE(Table9[[#This Row],[rxn]],"-"&amp;Table9[[#This Row],[enz]]),"RXN-")</f>
        <v>#N/A</v>
      </c>
      <c r="AJ2113" s="1" t="e">
        <f>_xlfn.TEXTBEFORE(Table9[[#This Row],[rxn]],"_",-1)</f>
        <v>#N/A</v>
      </c>
    </row>
    <row r="2114" spans="1:36" ht="17" hidden="1" x14ac:dyDescent="0.25">
      <c r="A2114" t="s">
        <v>10654</v>
      </c>
      <c r="B2114" t="str">
        <f>_xlfn.TEXTAFTER(Table5[[#This Row],[r]],"-",-1)</f>
        <v>rt3281_e'</v>
      </c>
      <c r="C2114" t="str">
        <f>_xlfn.TEXTAFTER(_xlfn.TEXTBEFORE(Table5[[#This Row],[r]],"-"&amp;Table5[[#This Row],[enz]]),"'RXN-")</f>
        <v>SPRMtpa_e_FWD</v>
      </c>
      <c r="D2114">
        <v>11171.708534568001</v>
      </c>
      <c r="E2114">
        <f>_xlfn.XLOOKUP(Table5[[#This Row],[r]],Table3[r],Table3[kapp],"")</f>
        <v>8988.1774343278394</v>
      </c>
      <c r="F2114">
        <f>Table5[[#This Row],[kapp]]-Table5[[#This Row],[old]]</f>
        <v>2183.5311002401613</v>
      </c>
      <c r="G2114" t="str" cm="1">
        <f t="array" ref="G2114">IF(ROWS(_xlfn._xlws.FILTER(Table5[r],Table5[enz]=Table5[[#This Row],[enz]]))&gt;1,"many","1")</f>
        <v>many</v>
      </c>
      <c r="H2114" t="str" cm="1">
        <f t="array" ref="H2114">IF(ROWS(_xlfn._xlws.FILTER(Table5[r],Table5[rxn-no-enz]=Table5[[#This Row],[rxn-no-enz]]))&gt;1,"many","1")</f>
        <v>many</v>
      </c>
      <c r="I2114" t="str">
        <f>_xlfn.XLOOKUP(SUBSTITUTE(Table5[[#This Row],[r]],"'",""),Table6[rxn],Table6[rxn],"no")</f>
        <v>no</v>
      </c>
      <c r="J2114" t="str" cm="1">
        <f t="array" ref="J2114">_xlfn.XLOOKUP(Table5[[#This Row],[r]],"'"&amp;Table6[rxn]&amp;"'",Table6[expected kapp],"")</f>
        <v/>
      </c>
      <c r="L2114" t="s">
        <v>10434</v>
      </c>
      <c r="M2114">
        <v>8988.1774343278394</v>
      </c>
      <c r="AE2114" s="1" t="s">
        <v>12535</v>
      </c>
      <c r="AF2114" s="1" t="s">
        <v>2778</v>
      </c>
      <c r="AG2114" s="9">
        <v>3.9175336999999997E-11</v>
      </c>
      <c r="AH2114" s="1" t="str">
        <f>_xlfn.TEXTAFTER(Table9[[#This Row],[rxn]],"-",-1)</f>
        <v>rt4107</v>
      </c>
      <c r="AI2114" s="1" t="e">
        <f>_xlfn.TEXTAFTER(_xlfn.TEXTBEFORE(Table9[[#This Row],[rxn]],"-"&amp;Table9[[#This Row],[enz]]),"RXN-")</f>
        <v>#N/A</v>
      </c>
      <c r="AJ2114" s="1" t="e">
        <f>_xlfn.TEXTBEFORE(Table9[[#This Row],[rxn]],"_",-1)</f>
        <v>#N/A</v>
      </c>
    </row>
    <row r="2115" spans="1:36" ht="17" hidden="1" x14ac:dyDescent="0.25">
      <c r="A2115" t="s">
        <v>10655</v>
      </c>
      <c r="B2115" t="str">
        <f>_xlfn.TEXTAFTER(Table5[[#This Row],[r]],"-",-1)</f>
        <v>rt3281_e'</v>
      </c>
      <c r="C2115" t="str">
        <f>_xlfn.TEXTAFTER(_xlfn.TEXTBEFORE(Table5[[#This Row],[r]],"-"&amp;Table5[[#This Row],[enz]]),"'RXN-")</f>
        <v>SPRMtpa_e_REV</v>
      </c>
      <c r="D2115">
        <v>11171.708534568001</v>
      </c>
      <c r="E2115">
        <f>_xlfn.XLOOKUP(Table5[[#This Row],[r]],Table3[r],Table3[kapp],"")</f>
        <v>8988.1774343278394</v>
      </c>
      <c r="F2115">
        <f>Table5[[#This Row],[kapp]]-Table5[[#This Row],[old]]</f>
        <v>2183.5311002401613</v>
      </c>
      <c r="G2115" t="str" cm="1">
        <f t="array" ref="G2115">IF(ROWS(_xlfn._xlws.FILTER(Table5[r],Table5[enz]=Table5[[#This Row],[enz]]))&gt;1,"many","1")</f>
        <v>many</v>
      </c>
      <c r="H2115" t="str" cm="1">
        <f t="array" ref="H2115">IF(ROWS(_xlfn._xlws.FILTER(Table5[r],Table5[rxn-no-enz]=Table5[[#This Row],[rxn-no-enz]]))&gt;1,"many","1")</f>
        <v>many</v>
      </c>
      <c r="I2115" t="str">
        <f>_xlfn.XLOOKUP(SUBSTITUTE(Table5[[#This Row],[r]],"'",""),Table6[rxn],Table6[rxn],"no")</f>
        <v>no</v>
      </c>
      <c r="J2115" t="str" cm="1">
        <f t="array" ref="J2115">_xlfn.XLOOKUP(Table5[[#This Row],[r]],"'"&amp;Table6[rxn]&amp;"'",Table6[expected kapp],"")</f>
        <v/>
      </c>
      <c r="L2115" t="s">
        <v>10435</v>
      </c>
      <c r="M2115">
        <v>8988.1774343278394</v>
      </c>
      <c r="AE2115" s="1" t="s">
        <v>12536</v>
      </c>
      <c r="AF2115" s="1" t="s">
        <v>2778</v>
      </c>
      <c r="AG2115" s="9">
        <v>1.6529599999999999E-11</v>
      </c>
      <c r="AH2115" s="1" t="str">
        <f>_xlfn.TEXTAFTER(Table9[[#This Row],[rxn]],"-",-1)</f>
        <v>rt4112</v>
      </c>
      <c r="AI2115" s="1" t="e">
        <f>_xlfn.TEXTAFTER(_xlfn.TEXTBEFORE(Table9[[#This Row],[rxn]],"-"&amp;Table9[[#This Row],[enz]]),"RXN-")</f>
        <v>#N/A</v>
      </c>
      <c r="AJ2115" s="1" t="e">
        <f>_xlfn.TEXTBEFORE(Table9[[#This Row],[rxn]],"_",-1)</f>
        <v>#N/A</v>
      </c>
    </row>
    <row r="2116" spans="1:36" ht="17" hidden="1" x14ac:dyDescent="0.25">
      <c r="A2116" t="s">
        <v>10656</v>
      </c>
      <c r="B2116" t="str">
        <f>_xlfn.TEXTAFTER(Table5[[#This Row],[r]],"-",-1)</f>
        <v>rt6406_e'</v>
      </c>
      <c r="C2116" t="str">
        <f>_xlfn.TEXTAFTER(_xlfn.TEXTBEFORE(Table5[[#This Row],[r]],"-"&amp;Table5[[#This Row],[enz]]),"'RXN-")</f>
        <v>SPRMtpa_e_FWD</v>
      </c>
      <c r="D2116">
        <v>11171.708534568001</v>
      </c>
      <c r="E2116">
        <f>_xlfn.XLOOKUP(Table5[[#This Row],[r]],Table3[r],Table3[kapp],"")</f>
        <v>8988.1774343278394</v>
      </c>
      <c r="F2116">
        <f>Table5[[#This Row],[kapp]]-Table5[[#This Row],[old]]</f>
        <v>2183.5311002401613</v>
      </c>
      <c r="G2116" t="str" cm="1">
        <f t="array" ref="G2116">IF(ROWS(_xlfn._xlws.FILTER(Table5[r],Table5[enz]=Table5[[#This Row],[enz]]))&gt;1,"many","1")</f>
        <v>many</v>
      </c>
      <c r="H2116" t="str" cm="1">
        <f t="array" ref="H2116">IF(ROWS(_xlfn._xlws.FILTER(Table5[r],Table5[rxn-no-enz]=Table5[[#This Row],[rxn-no-enz]]))&gt;1,"many","1")</f>
        <v>many</v>
      </c>
      <c r="I2116" t="str">
        <f>_xlfn.XLOOKUP(SUBSTITUTE(Table5[[#This Row],[r]],"'",""),Table6[rxn],Table6[rxn],"no")</f>
        <v>no</v>
      </c>
      <c r="J2116" t="str" cm="1">
        <f t="array" ref="J2116">_xlfn.XLOOKUP(Table5[[#This Row],[r]],"'"&amp;Table6[rxn]&amp;"'",Table6[expected kapp],"")</f>
        <v/>
      </c>
      <c r="L2116" t="s">
        <v>10436</v>
      </c>
      <c r="M2116">
        <v>8988.1774343278394</v>
      </c>
      <c r="AE2116" s="1" t="s">
        <v>12537</v>
      </c>
      <c r="AF2116" s="1" t="s">
        <v>2778</v>
      </c>
      <c r="AG2116" s="9">
        <v>2.4754297000000001E-11</v>
      </c>
      <c r="AH2116" s="1" t="str">
        <f>_xlfn.TEXTAFTER(Table9[[#This Row],[rxn]],"-",-1)</f>
        <v>rt4117</v>
      </c>
      <c r="AI2116" s="1" t="e">
        <f>_xlfn.TEXTAFTER(_xlfn.TEXTBEFORE(Table9[[#This Row],[rxn]],"-"&amp;Table9[[#This Row],[enz]]),"RXN-")</f>
        <v>#N/A</v>
      </c>
      <c r="AJ2116" s="1" t="e">
        <f>_xlfn.TEXTBEFORE(Table9[[#This Row],[rxn]],"_",-1)</f>
        <v>#N/A</v>
      </c>
    </row>
    <row r="2117" spans="1:36" ht="17" hidden="1" x14ac:dyDescent="0.25">
      <c r="A2117" t="s">
        <v>10657</v>
      </c>
      <c r="B2117" t="str">
        <f>_xlfn.TEXTAFTER(Table5[[#This Row],[r]],"-",-1)</f>
        <v>rt6406_e'</v>
      </c>
      <c r="C2117" t="str">
        <f>_xlfn.TEXTAFTER(_xlfn.TEXTBEFORE(Table5[[#This Row],[r]],"-"&amp;Table5[[#This Row],[enz]]),"'RXN-")</f>
        <v>SPRMtpa_e_REV</v>
      </c>
      <c r="D2117">
        <v>11171.708534568001</v>
      </c>
      <c r="E2117">
        <f>_xlfn.XLOOKUP(Table5[[#This Row],[r]],Table3[r],Table3[kapp],"")</f>
        <v>8988.1774343278394</v>
      </c>
      <c r="F2117">
        <f>Table5[[#This Row],[kapp]]-Table5[[#This Row],[old]]</f>
        <v>2183.5311002401613</v>
      </c>
      <c r="G2117" t="str" cm="1">
        <f t="array" ref="G2117">IF(ROWS(_xlfn._xlws.FILTER(Table5[r],Table5[enz]=Table5[[#This Row],[enz]]))&gt;1,"many","1")</f>
        <v>many</v>
      </c>
      <c r="H2117" t="str" cm="1">
        <f t="array" ref="H2117">IF(ROWS(_xlfn._xlws.FILTER(Table5[r],Table5[rxn-no-enz]=Table5[[#This Row],[rxn-no-enz]]))&gt;1,"many","1")</f>
        <v>many</v>
      </c>
      <c r="I2117" t="str">
        <f>_xlfn.XLOOKUP(SUBSTITUTE(Table5[[#This Row],[r]],"'",""),Table6[rxn],Table6[rxn],"no")</f>
        <v>no</v>
      </c>
      <c r="J2117" t="str" cm="1">
        <f t="array" ref="J2117">_xlfn.XLOOKUP(Table5[[#This Row],[r]],"'"&amp;Table6[rxn]&amp;"'",Table6[expected kapp],"")</f>
        <v/>
      </c>
      <c r="L2117" t="s">
        <v>10437</v>
      </c>
      <c r="M2117">
        <v>8988.1774343278394</v>
      </c>
      <c r="AE2117" s="1" t="s">
        <v>12538</v>
      </c>
      <c r="AF2117" s="1" t="s">
        <v>2778</v>
      </c>
      <c r="AG2117" s="9">
        <v>3.7635536799999999E-10</v>
      </c>
      <c r="AH2117" s="1" t="str">
        <f>_xlfn.TEXTAFTER(Table9[[#This Row],[rxn]],"-",-1)</f>
        <v>rt4127</v>
      </c>
      <c r="AI2117" s="1" t="e">
        <f>_xlfn.TEXTAFTER(_xlfn.TEXTBEFORE(Table9[[#This Row],[rxn]],"-"&amp;Table9[[#This Row],[enz]]),"RXN-")</f>
        <v>#N/A</v>
      </c>
      <c r="AJ2117" s="1" t="e">
        <f>_xlfn.TEXTBEFORE(Table9[[#This Row],[rxn]],"_",-1)</f>
        <v>#N/A</v>
      </c>
    </row>
    <row r="2118" spans="1:36" ht="17" hidden="1" x14ac:dyDescent="0.25">
      <c r="A2118" t="s">
        <v>10658</v>
      </c>
      <c r="B2118" t="str">
        <f>_xlfn.TEXTAFTER(Table5[[#This Row],[r]],"-",-1)</f>
        <v>rt1939_v'</v>
      </c>
      <c r="C2118" t="str">
        <f>_xlfn.TEXTAFTER(_xlfn.TEXTBEFORE(Table5[[#This Row],[r]],"-"&amp;Table5[[#This Row],[enz]]),"'RXN-")</f>
        <v>SPRMtpa_v_FWD</v>
      </c>
      <c r="D2118">
        <v>11171.708534568001</v>
      </c>
      <c r="E2118">
        <f>_xlfn.XLOOKUP(Table5[[#This Row],[r]],Table3[r],Table3[kapp],"")</f>
        <v>8988.1774343278394</v>
      </c>
      <c r="F2118">
        <f>Table5[[#This Row],[kapp]]-Table5[[#This Row],[old]]</f>
        <v>2183.5311002401613</v>
      </c>
      <c r="G2118" t="str" cm="1">
        <f t="array" ref="G2118">IF(ROWS(_xlfn._xlws.FILTER(Table5[r],Table5[enz]=Table5[[#This Row],[enz]]))&gt;1,"many","1")</f>
        <v>many</v>
      </c>
      <c r="H2118" t="str" cm="1">
        <f t="array" ref="H2118">IF(ROWS(_xlfn._xlws.FILTER(Table5[r],Table5[rxn-no-enz]=Table5[[#This Row],[rxn-no-enz]]))&gt;1,"many","1")</f>
        <v>many</v>
      </c>
      <c r="I2118" t="str">
        <f>_xlfn.XLOOKUP(SUBSTITUTE(Table5[[#This Row],[r]],"'",""),Table6[rxn],Table6[rxn],"no")</f>
        <v>no</v>
      </c>
      <c r="J2118" t="str" cm="1">
        <f t="array" ref="J2118">_xlfn.XLOOKUP(Table5[[#This Row],[r]],"'"&amp;Table6[rxn]&amp;"'",Table6[expected kapp],"")</f>
        <v/>
      </c>
      <c r="L2118" t="s">
        <v>10438</v>
      </c>
      <c r="M2118">
        <v>8988.1774343278394</v>
      </c>
      <c r="AE2118" s="1" t="s">
        <v>12539</v>
      </c>
      <c r="AF2118" s="1" t="s">
        <v>2778</v>
      </c>
      <c r="AG2118" s="9">
        <v>6.9894801999999997E-11</v>
      </c>
      <c r="AH2118" s="1" t="str">
        <f>_xlfn.TEXTAFTER(Table9[[#This Row],[rxn]],"-",-1)</f>
        <v>rt4145</v>
      </c>
      <c r="AI2118" s="1" t="e">
        <f>_xlfn.TEXTAFTER(_xlfn.TEXTBEFORE(Table9[[#This Row],[rxn]],"-"&amp;Table9[[#This Row],[enz]]),"RXN-")</f>
        <v>#N/A</v>
      </c>
      <c r="AJ2118" s="1" t="e">
        <f>_xlfn.TEXTBEFORE(Table9[[#This Row],[rxn]],"_",-1)</f>
        <v>#N/A</v>
      </c>
    </row>
    <row r="2119" spans="1:36" ht="17" hidden="1" x14ac:dyDescent="0.25">
      <c r="A2119" t="s">
        <v>10659</v>
      </c>
      <c r="B2119" t="str">
        <f>_xlfn.TEXTAFTER(Table5[[#This Row],[r]],"-",-1)</f>
        <v>rt1939_v'</v>
      </c>
      <c r="C2119" t="str">
        <f>_xlfn.TEXTAFTER(_xlfn.TEXTBEFORE(Table5[[#This Row],[r]],"-"&amp;Table5[[#This Row],[enz]]),"'RXN-")</f>
        <v>SPRMtpa_v_REV</v>
      </c>
      <c r="D2119">
        <v>11171.708534568001</v>
      </c>
      <c r="E2119">
        <f>_xlfn.XLOOKUP(Table5[[#This Row],[r]],Table3[r],Table3[kapp],"")</f>
        <v>8988.1774343278394</v>
      </c>
      <c r="F2119">
        <f>Table5[[#This Row],[kapp]]-Table5[[#This Row],[old]]</f>
        <v>2183.5311002401613</v>
      </c>
      <c r="G2119" t="str" cm="1">
        <f t="array" ref="G2119">IF(ROWS(_xlfn._xlws.FILTER(Table5[r],Table5[enz]=Table5[[#This Row],[enz]]))&gt;1,"many","1")</f>
        <v>many</v>
      </c>
      <c r="H2119" t="str" cm="1">
        <f t="array" ref="H2119">IF(ROWS(_xlfn._xlws.FILTER(Table5[r],Table5[rxn-no-enz]=Table5[[#This Row],[rxn-no-enz]]))&gt;1,"many","1")</f>
        <v>many</v>
      </c>
      <c r="I2119" t="str">
        <f>_xlfn.XLOOKUP(SUBSTITUTE(Table5[[#This Row],[r]],"'",""),Table6[rxn],Table6[rxn],"no")</f>
        <v>no</v>
      </c>
      <c r="J2119" t="str" cm="1">
        <f t="array" ref="J2119">_xlfn.XLOOKUP(Table5[[#This Row],[r]],"'"&amp;Table6[rxn]&amp;"'",Table6[expected kapp],"")</f>
        <v/>
      </c>
      <c r="L2119" t="s">
        <v>10439</v>
      </c>
      <c r="M2119">
        <v>8988.1774343278394</v>
      </c>
      <c r="AE2119" s="1" t="s">
        <v>12540</v>
      </c>
      <c r="AF2119" s="1" t="s">
        <v>2778</v>
      </c>
      <c r="AG2119" s="9">
        <v>2.5349675500000002E-10</v>
      </c>
      <c r="AH2119" s="1" t="str">
        <f>_xlfn.TEXTAFTER(Table9[[#This Row],[rxn]],"-",-1)</f>
        <v>rt4150</v>
      </c>
      <c r="AI2119" s="1" t="e">
        <f>_xlfn.TEXTAFTER(_xlfn.TEXTBEFORE(Table9[[#This Row],[rxn]],"-"&amp;Table9[[#This Row],[enz]]),"RXN-")</f>
        <v>#N/A</v>
      </c>
      <c r="AJ2119" s="1" t="e">
        <f>_xlfn.TEXTBEFORE(Table9[[#This Row],[rxn]],"_",-1)</f>
        <v>#N/A</v>
      </c>
    </row>
    <row r="2120" spans="1:36" ht="17" hidden="1" x14ac:dyDescent="0.25">
      <c r="A2120" t="s">
        <v>10660</v>
      </c>
      <c r="B2120" t="str">
        <f>_xlfn.TEXTAFTER(Table5[[#This Row],[r]],"-",-1)</f>
        <v>rt1987_v'</v>
      </c>
      <c r="C2120" t="str">
        <f>_xlfn.TEXTAFTER(_xlfn.TEXTBEFORE(Table5[[#This Row],[r]],"-"&amp;Table5[[#This Row],[enz]]),"'RXN-")</f>
        <v>SPRMtpa_v_FWD</v>
      </c>
      <c r="D2120">
        <v>11171.708534568001</v>
      </c>
      <c r="E2120">
        <f>_xlfn.XLOOKUP(Table5[[#This Row],[r]],Table3[r],Table3[kapp],"")</f>
        <v>8988.1774343278394</v>
      </c>
      <c r="F2120">
        <f>Table5[[#This Row],[kapp]]-Table5[[#This Row],[old]]</f>
        <v>2183.5311002401613</v>
      </c>
      <c r="G2120" t="str" cm="1">
        <f t="array" ref="G2120">IF(ROWS(_xlfn._xlws.FILTER(Table5[r],Table5[enz]=Table5[[#This Row],[enz]]))&gt;1,"many","1")</f>
        <v>many</v>
      </c>
      <c r="H2120" t="str" cm="1">
        <f t="array" ref="H2120">IF(ROWS(_xlfn._xlws.FILTER(Table5[r],Table5[rxn-no-enz]=Table5[[#This Row],[rxn-no-enz]]))&gt;1,"many","1")</f>
        <v>many</v>
      </c>
      <c r="I2120" t="str">
        <f>_xlfn.XLOOKUP(SUBSTITUTE(Table5[[#This Row],[r]],"'",""),Table6[rxn],Table6[rxn],"no")</f>
        <v>no</v>
      </c>
      <c r="J2120" t="str" cm="1">
        <f t="array" ref="J2120">_xlfn.XLOOKUP(Table5[[#This Row],[r]],"'"&amp;Table6[rxn]&amp;"'",Table6[expected kapp],"")</f>
        <v/>
      </c>
      <c r="L2120" t="s">
        <v>10440</v>
      </c>
      <c r="M2120">
        <v>8988.1774343278394</v>
      </c>
      <c r="AE2120" s="1" t="s">
        <v>12541</v>
      </c>
      <c r="AF2120" s="1" t="s">
        <v>2778</v>
      </c>
      <c r="AG2120" s="9">
        <v>1.43547168E-10</v>
      </c>
      <c r="AH2120" s="1" t="str">
        <f>_xlfn.TEXTAFTER(Table9[[#This Row],[rxn]],"-",-1)</f>
        <v>rt4177</v>
      </c>
      <c r="AI2120" s="1" t="e">
        <f>_xlfn.TEXTAFTER(_xlfn.TEXTBEFORE(Table9[[#This Row],[rxn]],"-"&amp;Table9[[#This Row],[enz]]),"RXN-")</f>
        <v>#N/A</v>
      </c>
      <c r="AJ2120" s="1" t="e">
        <f>_xlfn.TEXTBEFORE(Table9[[#This Row],[rxn]],"_",-1)</f>
        <v>#N/A</v>
      </c>
    </row>
    <row r="2121" spans="1:36" ht="17" hidden="1" x14ac:dyDescent="0.25">
      <c r="A2121" t="s">
        <v>10661</v>
      </c>
      <c r="B2121" t="str">
        <f>_xlfn.TEXTAFTER(Table5[[#This Row],[r]],"-",-1)</f>
        <v>rt1987_v'</v>
      </c>
      <c r="C2121" t="str">
        <f>_xlfn.TEXTAFTER(_xlfn.TEXTBEFORE(Table5[[#This Row],[r]],"-"&amp;Table5[[#This Row],[enz]]),"'RXN-")</f>
        <v>SPRMtpa_v_REV</v>
      </c>
      <c r="D2121">
        <v>11171.708534568001</v>
      </c>
      <c r="E2121">
        <f>_xlfn.XLOOKUP(Table5[[#This Row],[r]],Table3[r],Table3[kapp],"")</f>
        <v>8988.1774343278394</v>
      </c>
      <c r="F2121">
        <f>Table5[[#This Row],[kapp]]-Table5[[#This Row],[old]]</f>
        <v>2183.5311002401613</v>
      </c>
      <c r="G2121" t="str" cm="1">
        <f t="array" ref="G2121">IF(ROWS(_xlfn._xlws.FILTER(Table5[r],Table5[enz]=Table5[[#This Row],[enz]]))&gt;1,"many","1")</f>
        <v>many</v>
      </c>
      <c r="H2121" t="str" cm="1">
        <f t="array" ref="H2121">IF(ROWS(_xlfn._xlws.FILTER(Table5[r],Table5[rxn-no-enz]=Table5[[#This Row],[rxn-no-enz]]))&gt;1,"many","1")</f>
        <v>many</v>
      </c>
      <c r="I2121" t="str">
        <f>_xlfn.XLOOKUP(SUBSTITUTE(Table5[[#This Row],[r]],"'",""),Table6[rxn],Table6[rxn],"no")</f>
        <v>no</v>
      </c>
      <c r="J2121" t="str" cm="1">
        <f t="array" ref="J2121">_xlfn.XLOOKUP(Table5[[#This Row],[r]],"'"&amp;Table6[rxn]&amp;"'",Table6[expected kapp],"")</f>
        <v/>
      </c>
      <c r="L2121" t="s">
        <v>10441</v>
      </c>
      <c r="M2121">
        <v>8988.1774343278394</v>
      </c>
      <c r="AE2121" s="1" t="s">
        <v>12542</v>
      </c>
      <c r="AF2121" s="1" t="s">
        <v>2778</v>
      </c>
      <c r="AG2121" s="9">
        <v>1.6970149999999999E-12</v>
      </c>
      <c r="AH2121" s="1" t="str">
        <f>_xlfn.TEXTAFTER(Table9[[#This Row],[rxn]],"-",-1)</f>
        <v>rt4178</v>
      </c>
      <c r="AI2121" s="1" t="e">
        <f>_xlfn.TEXTAFTER(_xlfn.TEXTBEFORE(Table9[[#This Row],[rxn]],"-"&amp;Table9[[#This Row],[enz]]),"RXN-")</f>
        <v>#N/A</v>
      </c>
      <c r="AJ2121" s="1" t="e">
        <f>_xlfn.TEXTBEFORE(Table9[[#This Row],[rxn]],"_",-1)</f>
        <v>#N/A</v>
      </c>
    </row>
    <row r="2122" spans="1:36" ht="17" hidden="1" x14ac:dyDescent="0.25">
      <c r="A2122" t="s">
        <v>10662</v>
      </c>
      <c r="B2122" t="str">
        <f>_xlfn.TEXTAFTER(Table5[[#This Row],[r]],"-",-1)</f>
        <v>rt2649_v'</v>
      </c>
      <c r="C2122" t="str">
        <f>_xlfn.TEXTAFTER(_xlfn.TEXTBEFORE(Table5[[#This Row],[r]],"-"&amp;Table5[[#This Row],[enz]]),"'RXN-")</f>
        <v>SPRMtpa_v_FWD</v>
      </c>
      <c r="D2122">
        <v>11171.708534568001</v>
      </c>
      <c r="E2122">
        <f>_xlfn.XLOOKUP(Table5[[#This Row],[r]],Table3[r],Table3[kapp],"")</f>
        <v>8988.1774343278394</v>
      </c>
      <c r="F2122">
        <f>Table5[[#This Row],[kapp]]-Table5[[#This Row],[old]]</f>
        <v>2183.5311002401613</v>
      </c>
      <c r="G2122" t="str" cm="1">
        <f t="array" ref="G2122">IF(ROWS(_xlfn._xlws.FILTER(Table5[r],Table5[enz]=Table5[[#This Row],[enz]]))&gt;1,"many","1")</f>
        <v>many</v>
      </c>
      <c r="H2122" t="str" cm="1">
        <f t="array" ref="H2122">IF(ROWS(_xlfn._xlws.FILTER(Table5[r],Table5[rxn-no-enz]=Table5[[#This Row],[rxn-no-enz]]))&gt;1,"many","1")</f>
        <v>many</v>
      </c>
      <c r="I2122" t="str">
        <f>_xlfn.XLOOKUP(SUBSTITUTE(Table5[[#This Row],[r]],"'",""),Table6[rxn],Table6[rxn],"no")</f>
        <v>no</v>
      </c>
      <c r="J2122" t="str" cm="1">
        <f t="array" ref="J2122">_xlfn.XLOOKUP(Table5[[#This Row],[r]],"'"&amp;Table6[rxn]&amp;"'",Table6[expected kapp],"")</f>
        <v/>
      </c>
      <c r="L2122" t="s">
        <v>10442</v>
      </c>
      <c r="M2122">
        <v>8988.1774343278394</v>
      </c>
      <c r="AE2122" s="1" t="s">
        <v>12543</v>
      </c>
      <c r="AF2122" s="1" t="s">
        <v>2778</v>
      </c>
      <c r="AG2122" s="9">
        <v>2.7454865E-11</v>
      </c>
      <c r="AH2122" s="1" t="str">
        <f>_xlfn.TEXTAFTER(Table9[[#This Row],[rxn]],"-",-1)</f>
        <v>rt4183</v>
      </c>
      <c r="AI2122" s="1" t="e">
        <f>_xlfn.TEXTAFTER(_xlfn.TEXTBEFORE(Table9[[#This Row],[rxn]],"-"&amp;Table9[[#This Row],[enz]]),"RXN-")</f>
        <v>#N/A</v>
      </c>
      <c r="AJ2122" s="1" t="e">
        <f>_xlfn.TEXTBEFORE(Table9[[#This Row],[rxn]],"_",-1)</f>
        <v>#N/A</v>
      </c>
    </row>
    <row r="2123" spans="1:36" ht="17" hidden="1" x14ac:dyDescent="0.25">
      <c r="A2123" t="s">
        <v>10663</v>
      </c>
      <c r="B2123" t="str">
        <f>_xlfn.TEXTAFTER(Table5[[#This Row],[r]],"-",-1)</f>
        <v>rt2649_v'</v>
      </c>
      <c r="C2123" t="str">
        <f>_xlfn.TEXTAFTER(_xlfn.TEXTBEFORE(Table5[[#This Row],[r]],"-"&amp;Table5[[#This Row],[enz]]),"'RXN-")</f>
        <v>SPRMtpa_v_REV</v>
      </c>
      <c r="D2123">
        <v>11171.708534568001</v>
      </c>
      <c r="E2123">
        <f>_xlfn.XLOOKUP(Table5[[#This Row],[r]],Table3[r],Table3[kapp],"")</f>
        <v>8988.1774343278394</v>
      </c>
      <c r="F2123">
        <f>Table5[[#This Row],[kapp]]-Table5[[#This Row],[old]]</f>
        <v>2183.5311002401613</v>
      </c>
      <c r="G2123" t="str" cm="1">
        <f t="array" ref="G2123">IF(ROWS(_xlfn._xlws.FILTER(Table5[r],Table5[enz]=Table5[[#This Row],[enz]]))&gt;1,"many","1")</f>
        <v>many</v>
      </c>
      <c r="H2123" t="str" cm="1">
        <f t="array" ref="H2123">IF(ROWS(_xlfn._xlws.FILTER(Table5[r],Table5[rxn-no-enz]=Table5[[#This Row],[rxn-no-enz]]))&gt;1,"many","1")</f>
        <v>many</v>
      </c>
      <c r="I2123" t="str">
        <f>_xlfn.XLOOKUP(SUBSTITUTE(Table5[[#This Row],[r]],"'",""),Table6[rxn],Table6[rxn],"no")</f>
        <v>no</v>
      </c>
      <c r="J2123" t="str" cm="1">
        <f t="array" ref="J2123">_xlfn.XLOOKUP(Table5[[#This Row],[r]],"'"&amp;Table6[rxn]&amp;"'",Table6[expected kapp],"")</f>
        <v/>
      </c>
      <c r="L2123" t="s">
        <v>10443</v>
      </c>
      <c r="M2123">
        <v>8988.1774343278394</v>
      </c>
      <c r="AE2123" s="1" t="s">
        <v>12544</v>
      </c>
      <c r="AF2123" s="1" t="s">
        <v>2778</v>
      </c>
      <c r="AG2123" s="9">
        <v>8.5202677999999995E-11</v>
      </c>
      <c r="AH2123" s="1" t="str">
        <f>_xlfn.TEXTAFTER(Table9[[#This Row],[rxn]],"-",-1)</f>
        <v>rt4186</v>
      </c>
      <c r="AI2123" s="1" t="e">
        <f>_xlfn.TEXTAFTER(_xlfn.TEXTBEFORE(Table9[[#This Row],[rxn]],"-"&amp;Table9[[#This Row],[enz]]),"RXN-")</f>
        <v>#N/A</v>
      </c>
      <c r="AJ2123" s="1" t="e">
        <f>_xlfn.TEXTBEFORE(Table9[[#This Row],[rxn]],"_",-1)</f>
        <v>#N/A</v>
      </c>
    </row>
    <row r="2124" spans="1:36" ht="17" hidden="1" x14ac:dyDescent="0.25">
      <c r="A2124" t="s">
        <v>10664</v>
      </c>
      <c r="B2124" t="str">
        <f>_xlfn.TEXTAFTER(Table5[[#This Row],[r]],"-",-1)</f>
        <v>rt2739_v'</v>
      </c>
      <c r="C2124" t="str">
        <f>_xlfn.TEXTAFTER(_xlfn.TEXTBEFORE(Table5[[#This Row],[r]],"-"&amp;Table5[[#This Row],[enz]]),"'RXN-")</f>
        <v>SPRMtpa_v_FWD</v>
      </c>
      <c r="D2124">
        <v>11171.708534568001</v>
      </c>
      <c r="E2124">
        <f>_xlfn.XLOOKUP(Table5[[#This Row],[r]],Table3[r],Table3[kapp],"")</f>
        <v>8988.1774343278394</v>
      </c>
      <c r="F2124">
        <f>Table5[[#This Row],[kapp]]-Table5[[#This Row],[old]]</f>
        <v>2183.5311002401613</v>
      </c>
      <c r="G2124" t="str" cm="1">
        <f t="array" ref="G2124">IF(ROWS(_xlfn._xlws.FILTER(Table5[r],Table5[enz]=Table5[[#This Row],[enz]]))&gt;1,"many","1")</f>
        <v>many</v>
      </c>
      <c r="H2124" t="str" cm="1">
        <f t="array" ref="H2124">IF(ROWS(_xlfn._xlws.FILTER(Table5[r],Table5[rxn-no-enz]=Table5[[#This Row],[rxn-no-enz]]))&gt;1,"many","1")</f>
        <v>many</v>
      </c>
      <c r="I2124" t="str">
        <f>_xlfn.XLOOKUP(SUBSTITUTE(Table5[[#This Row],[r]],"'",""),Table6[rxn],Table6[rxn],"no")</f>
        <v>no</v>
      </c>
      <c r="J2124" t="str" cm="1">
        <f t="array" ref="J2124">_xlfn.XLOOKUP(Table5[[#This Row],[r]],"'"&amp;Table6[rxn]&amp;"'",Table6[expected kapp],"")</f>
        <v/>
      </c>
      <c r="L2124" t="s">
        <v>8542</v>
      </c>
      <c r="M2124">
        <v>55175.645244714797</v>
      </c>
      <c r="AE2124" s="1" t="s">
        <v>12545</v>
      </c>
      <c r="AF2124" s="1" t="s">
        <v>2778</v>
      </c>
      <c r="AG2124" s="9">
        <v>1.4438784999999999E-10</v>
      </c>
      <c r="AH2124" s="1" t="str">
        <f>_xlfn.TEXTAFTER(Table9[[#This Row],[rxn]],"-",-1)</f>
        <v>rt4187</v>
      </c>
      <c r="AI2124" s="1" t="e">
        <f>_xlfn.TEXTAFTER(_xlfn.TEXTBEFORE(Table9[[#This Row],[rxn]],"-"&amp;Table9[[#This Row],[enz]]),"RXN-")</f>
        <v>#N/A</v>
      </c>
      <c r="AJ2124" s="1" t="e">
        <f>_xlfn.TEXTBEFORE(Table9[[#This Row],[rxn]],"_",-1)</f>
        <v>#N/A</v>
      </c>
    </row>
    <row r="2125" spans="1:36" ht="17" hidden="1" x14ac:dyDescent="0.25">
      <c r="A2125" t="s">
        <v>10665</v>
      </c>
      <c r="B2125" t="str">
        <f>_xlfn.TEXTAFTER(Table5[[#This Row],[r]],"-",-1)</f>
        <v>rt2739_v'</v>
      </c>
      <c r="C2125" t="str">
        <f>_xlfn.TEXTAFTER(_xlfn.TEXTBEFORE(Table5[[#This Row],[r]],"-"&amp;Table5[[#This Row],[enz]]),"'RXN-")</f>
        <v>SPRMtpa_v_REV</v>
      </c>
      <c r="D2125">
        <v>11171.708534568001</v>
      </c>
      <c r="E2125">
        <f>_xlfn.XLOOKUP(Table5[[#This Row],[r]],Table3[r],Table3[kapp],"")</f>
        <v>8988.1774343278394</v>
      </c>
      <c r="F2125">
        <f>Table5[[#This Row],[kapp]]-Table5[[#This Row],[old]]</f>
        <v>2183.5311002401613</v>
      </c>
      <c r="G2125" t="str" cm="1">
        <f t="array" ref="G2125">IF(ROWS(_xlfn._xlws.FILTER(Table5[r],Table5[enz]=Table5[[#This Row],[enz]]))&gt;1,"many","1")</f>
        <v>many</v>
      </c>
      <c r="H2125" t="str" cm="1">
        <f t="array" ref="H2125">IF(ROWS(_xlfn._xlws.FILTER(Table5[r],Table5[rxn-no-enz]=Table5[[#This Row],[rxn-no-enz]]))&gt;1,"many","1")</f>
        <v>many</v>
      </c>
      <c r="I2125" t="str">
        <f>_xlfn.XLOOKUP(SUBSTITUTE(Table5[[#This Row],[r]],"'",""),Table6[rxn],Table6[rxn],"no")</f>
        <v>no</v>
      </c>
      <c r="J2125" t="str" cm="1">
        <f t="array" ref="J2125">_xlfn.XLOOKUP(Table5[[#This Row],[r]],"'"&amp;Table6[rxn]&amp;"'",Table6[expected kapp],"")</f>
        <v/>
      </c>
      <c r="L2125" t="s">
        <v>10444</v>
      </c>
      <c r="M2125">
        <v>8988.1774343278394</v>
      </c>
      <c r="AE2125" s="1" t="s">
        <v>12546</v>
      </c>
      <c r="AF2125" s="1" t="s">
        <v>2778</v>
      </c>
      <c r="AG2125" s="9">
        <v>2.1362653999999901E-11</v>
      </c>
      <c r="AH2125" s="1" t="str">
        <f>_xlfn.TEXTAFTER(Table9[[#This Row],[rxn]],"-",-1)</f>
        <v>rt4194</v>
      </c>
      <c r="AI2125" s="1" t="e">
        <f>_xlfn.TEXTAFTER(_xlfn.TEXTBEFORE(Table9[[#This Row],[rxn]],"-"&amp;Table9[[#This Row],[enz]]),"RXN-")</f>
        <v>#N/A</v>
      </c>
      <c r="AJ2125" s="1" t="e">
        <f>_xlfn.TEXTBEFORE(Table9[[#This Row],[rxn]],"_",-1)</f>
        <v>#N/A</v>
      </c>
    </row>
    <row r="2126" spans="1:36" ht="17" hidden="1" x14ac:dyDescent="0.25">
      <c r="A2126" t="s">
        <v>10666</v>
      </c>
      <c r="B2126" t="str">
        <f>_xlfn.TEXTAFTER(Table5[[#This Row],[r]],"-",-1)</f>
        <v>rt3281_v'</v>
      </c>
      <c r="C2126" t="str">
        <f>_xlfn.TEXTAFTER(_xlfn.TEXTBEFORE(Table5[[#This Row],[r]],"-"&amp;Table5[[#This Row],[enz]]),"'RXN-")</f>
        <v>SPRMtpa_v_FWD</v>
      </c>
      <c r="D2126">
        <v>11171.708534568001</v>
      </c>
      <c r="E2126">
        <f>_xlfn.XLOOKUP(Table5[[#This Row],[r]],Table3[r],Table3[kapp],"")</f>
        <v>8988.1774343278394</v>
      </c>
      <c r="F2126">
        <f>Table5[[#This Row],[kapp]]-Table5[[#This Row],[old]]</f>
        <v>2183.5311002401613</v>
      </c>
      <c r="G2126" t="str" cm="1">
        <f t="array" ref="G2126">IF(ROWS(_xlfn._xlws.FILTER(Table5[r],Table5[enz]=Table5[[#This Row],[enz]]))&gt;1,"many","1")</f>
        <v>many</v>
      </c>
      <c r="H2126" t="str" cm="1">
        <f t="array" ref="H2126">IF(ROWS(_xlfn._xlws.FILTER(Table5[r],Table5[rxn-no-enz]=Table5[[#This Row],[rxn-no-enz]]))&gt;1,"many","1")</f>
        <v>many</v>
      </c>
      <c r="I2126" t="str">
        <f>_xlfn.XLOOKUP(SUBSTITUTE(Table5[[#This Row],[r]],"'",""),Table6[rxn],Table6[rxn],"no")</f>
        <v>no</v>
      </c>
      <c r="J2126" t="str" cm="1">
        <f t="array" ref="J2126">_xlfn.XLOOKUP(Table5[[#This Row],[r]],"'"&amp;Table6[rxn]&amp;"'",Table6[expected kapp],"")</f>
        <v/>
      </c>
      <c r="L2126" t="s">
        <v>10445</v>
      </c>
      <c r="M2126">
        <v>8988.1774343278394</v>
      </c>
      <c r="AE2126" s="1" t="s">
        <v>12547</v>
      </c>
      <c r="AF2126" s="1" t="s">
        <v>2778</v>
      </c>
      <c r="AG2126" s="9">
        <v>4.3477152999999999E-11</v>
      </c>
      <c r="AH2126" s="1" t="str">
        <f>_xlfn.TEXTAFTER(Table9[[#This Row],[rxn]],"-",-1)</f>
        <v>rt4202</v>
      </c>
      <c r="AI2126" s="1" t="e">
        <f>_xlfn.TEXTAFTER(_xlfn.TEXTBEFORE(Table9[[#This Row],[rxn]],"-"&amp;Table9[[#This Row],[enz]]),"RXN-")</f>
        <v>#N/A</v>
      </c>
      <c r="AJ2126" s="1" t="e">
        <f>_xlfn.TEXTBEFORE(Table9[[#This Row],[rxn]],"_",-1)</f>
        <v>#N/A</v>
      </c>
    </row>
    <row r="2127" spans="1:36" ht="17" hidden="1" x14ac:dyDescent="0.25">
      <c r="A2127" t="s">
        <v>10667</v>
      </c>
      <c r="B2127" t="str">
        <f>_xlfn.TEXTAFTER(Table5[[#This Row],[r]],"-",-1)</f>
        <v>rt3281_v'</v>
      </c>
      <c r="C2127" t="str">
        <f>_xlfn.TEXTAFTER(_xlfn.TEXTBEFORE(Table5[[#This Row],[r]],"-"&amp;Table5[[#This Row],[enz]]),"'RXN-")</f>
        <v>SPRMtpa_v_REV</v>
      </c>
      <c r="D2127">
        <v>11171.708534568001</v>
      </c>
      <c r="E2127">
        <f>_xlfn.XLOOKUP(Table5[[#This Row],[r]],Table3[r],Table3[kapp],"")</f>
        <v>8988.1774343278394</v>
      </c>
      <c r="F2127">
        <f>Table5[[#This Row],[kapp]]-Table5[[#This Row],[old]]</f>
        <v>2183.5311002401613</v>
      </c>
      <c r="G2127" t="str" cm="1">
        <f t="array" ref="G2127">IF(ROWS(_xlfn._xlws.FILTER(Table5[r],Table5[enz]=Table5[[#This Row],[enz]]))&gt;1,"many","1")</f>
        <v>many</v>
      </c>
      <c r="H2127" t="str" cm="1">
        <f t="array" ref="H2127">IF(ROWS(_xlfn._xlws.FILTER(Table5[r],Table5[rxn-no-enz]=Table5[[#This Row],[rxn-no-enz]]))&gt;1,"many","1")</f>
        <v>many</v>
      </c>
      <c r="I2127" t="str">
        <f>_xlfn.XLOOKUP(SUBSTITUTE(Table5[[#This Row],[r]],"'",""),Table6[rxn],Table6[rxn],"no")</f>
        <v>no</v>
      </c>
      <c r="J2127" t="str" cm="1">
        <f t="array" ref="J2127">_xlfn.XLOOKUP(Table5[[#This Row],[r]],"'"&amp;Table6[rxn]&amp;"'",Table6[expected kapp],"")</f>
        <v/>
      </c>
      <c r="L2127" t="s">
        <v>10446</v>
      </c>
      <c r="M2127">
        <v>8988.1774343278394</v>
      </c>
      <c r="AE2127" s="1" t="s">
        <v>12548</v>
      </c>
      <c r="AF2127" s="1" t="s">
        <v>2778</v>
      </c>
      <c r="AG2127" s="9">
        <v>8.9697368599999997E-10</v>
      </c>
      <c r="AH2127" s="1" t="str">
        <f>_xlfn.TEXTAFTER(Table9[[#This Row],[rxn]],"-",-1)</f>
        <v>rt4213</v>
      </c>
      <c r="AI2127" s="1" t="e">
        <f>_xlfn.TEXTAFTER(_xlfn.TEXTBEFORE(Table9[[#This Row],[rxn]],"-"&amp;Table9[[#This Row],[enz]]),"RXN-")</f>
        <v>#N/A</v>
      </c>
      <c r="AJ2127" s="1" t="e">
        <f>_xlfn.TEXTBEFORE(Table9[[#This Row],[rxn]],"_",-1)</f>
        <v>#N/A</v>
      </c>
    </row>
    <row r="2128" spans="1:36" ht="17" hidden="1" x14ac:dyDescent="0.25">
      <c r="A2128" t="s">
        <v>10668</v>
      </c>
      <c r="B2128" t="str">
        <f>_xlfn.TEXTAFTER(Table5[[#This Row],[r]],"-",-1)</f>
        <v>rt6406_v'</v>
      </c>
      <c r="C2128" t="str">
        <f>_xlfn.TEXTAFTER(_xlfn.TEXTBEFORE(Table5[[#This Row],[r]],"-"&amp;Table5[[#This Row],[enz]]),"'RXN-")</f>
        <v>SPRMtpa_v_FWD</v>
      </c>
      <c r="D2128">
        <v>11171.708534568001</v>
      </c>
      <c r="E2128">
        <f>_xlfn.XLOOKUP(Table5[[#This Row],[r]],Table3[r],Table3[kapp],"")</f>
        <v>8988.1774343278394</v>
      </c>
      <c r="F2128">
        <f>Table5[[#This Row],[kapp]]-Table5[[#This Row],[old]]</f>
        <v>2183.5311002401613</v>
      </c>
      <c r="G2128" t="str" cm="1">
        <f t="array" ref="G2128">IF(ROWS(_xlfn._xlws.FILTER(Table5[r],Table5[enz]=Table5[[#This Row],[enz]]))&gt;1,"many","1")</f>
        <v>many</v>
      </c>
      <c r="H2128" t="str" cm="1">
        <f t="array" ref="H2128">IF(ROWS(_xlfn._xlws.FILTER(Table5[r],Table5[rxn-no-enz]=Table5[[#This Row],[rxn-no-enz]]))&gt;1,"many","1")</f>
        <v>many</v>
      </c>
      <c r="I2128" t="str">
        <f>_xlfn.XLOOKUP(SUBSTITUTE(Table5[[#This Row],[r]],"'",""),Table6[rxn],Table6[rxn],"no")</f>
        <v>no</v>
      </c>
      <c r="J2128" t="str" cm="1">
        <f t="array" ref="J2128">_xlfn.XLOOKUP(Table5[[#This Row],[r]],"'"&amp;Table6[rxn]&amp;"'",Table6[expected kapp],"")</f>
        <v/>
      </c>
      <c r="L2128" t="s">
        <v>8543</v>
      </c>
      <c r="M2128">
        <v>579294.29613513395</v>
      </c>
      <c r="AE2128" s="1" t="s">
        <v>12549</v>
      </c>
      <c r="AF2128" s="1" t="s">
        <v>2778</v>
      </c>
      <c r="AG2128" s="9">
        <v>2.5735844800000001E-10</v>
      </c>
      <c r="AH2128" s="1" t="str">
        <f>_xlfn.TEXTAFTER(Table9[[#This Row],[rxn]],"-",-1)</f>
        <v>rt4220</v>
      </c>
      <c r="AI2128" s="1" t="e">
        <f>_xlfn.TEXTAFTER(_xlfn.TEXTBEFORE(Table9[[#This Row],[rxn]],"-"&amp;Table9[[#This Row],[enz]]),"RXN-")</f>
        <v>#N/A</v>
      </c>
      <c r="AJ2128" s="1" t="e">
        <f>_xlfn.TEXTBEFORE(Table9[[#This Row],[rxn]],"_",-1)</f>
        <v>#N/A</v>
      </c>
    </row>
    <row r="2129" spans="1:36" ht="17" hidden="1" x14ac:dyDescent="0.25">
      <c r="A2129" t="s">
        <v>10669</v>
      </c>
      <c r="B2129" t="str">
        <f>_xlfn.TEXTAFTER(Table5[[#This Row],[r]],"-",-1)</f>
        <v>rt6406_v'</v>
      </c>
      <c r="C2129" t="str">
        <f>_xlfn.TEXTAFTER(_xlfn.TEXTBEFORE(Table5[[#This Row],[r]],"-"&amp;Table5[[#This Row],[enz]]),"'RXN-")</f>
        <v>SPRMtpa_v_REV</v>
      </c>
      <c r="D2129">
        <v>11171.708534568001</v>
      </c>
      <c r="E2129">
        <f>_xlfn.XLOOKUP(Table5[[#This Row],[r]],Table3[r],Table3[kapp],"")</f>
        <v>8988.1774343278394</v>
      </c>
      <c r="F2129">
        <f>Table5[[#This Row],[kapp]]-Table5[[#This Row],[old]]</f>
        <v>2183.5311002401613</v>
      </c>
      <c r="G2129" t="str" cm="1">
        <f t="array" ref="G2129">IF(ROWS(_xlfn._xlws.FILTER(Table5[r],Table5[enz]=Table5[[#This Row],[enz]]))&gt;1,"many","1")</f>
        <v>many</v>
      </c>
      <c r="H2129" t="str" cm="1">
        <f t="array" ref="H2129">IF(ROWS(_xlfn._xlws.FILTER(Table5[r],Table5[rxn-no-enz]=Table5[[#This Row],[rxn-no-enz]]))&gt;1,"many","1")</f>
        <v>many</v>
      </c>
      <c r="I2129" t="str">
        <f>_xlfn.XLOOKUP(SUBSTITUTE(Table5[[#This Row],[r]],"'",""),Table6[rxn],Table6[rxn],"no")</f>
        <v>no</v>
      </c>
      <c r="J2129" t="str" cm="1">
        <f t="array" ref="J2129">_xlfn.XLOOKUP(Table5[[#This Row],[r]],"'"&amp;Table6[rxn]&amp;"'",Table6[expected kapp],"")</f>
        <v/>
      </c>
      <c r="L2129" t="s">
        <v>10447</v>
      </c>
      <c r="M2129">
        <v>8988.1774343278394</v>
      </c>
      <c r="AE2129" s="1" t="s">
        <v>12550</v>
      </c>
      <c r="AF2129" s="1" t="s">
        <v>2778</v>
      </c>
      <c r="AG2129" s="9">
        <v>2.97577099999999E-12</v>
      </c>
      <c r="AH2129" s="1" t="str">
        <f>_xlfn.TEXTAFTER(Table9[[#This Row],[rxn]],"-",-1)</f>
        <v>rt4228</v>
      </c>
      <c r="AI2129" s="1" t="e">
        <f>_xlfn.TEXTAFTER(_xlfn.TEXTBEFORE(Table9[[#This Row],[rxn]],"-"&amp;Table9[[#This Row],[enz]]),"RXN-")</f>
        <v>#N/A</v>
      </c>
      <c r="AJ2129" s="1" t="e">
        <f>_xlfn.TEXTBEFORE(Table9[[#This Row],[rxn]],"_",-1)</f>
        <v>#N/A</v>
      </c>
    </row>
    <row r="2130" spans="1:36" ht="17" hidden="1" x14ac:dyDescent="0.25">
      <c r="A2130" t="s">
        <v>10670</v>
      </c>
      <c r="B2130" t="str">
        <f>_xlfn.TEXTAFTER(Table5[[#This Row],[r]],"-",-1)</f>
        <v>rt5361'</v>
      </c>
      <c r="C2130" t="str">
        <f>_xlfn.TEXTAFTER(_xlfn.TEXTBEFORE(Table5[[#This Row],[r]],"-"&amp;Table5[[#This Row],[enz]]),"'RXN-")</f>
        <v>SQLEx_r_FWD</v>
      </c>
      <c r="D2130">
        <v>11171.708534568001</v>
      </c>
      <c r="E2130">
        <f>_xlfn.XLOOKUP(Table5[[#This Row],[r]],Table3[r],Table3[kapp],"")</f>
        <v>8988.1774343278394</v>
      </c>
      <c r="F2130">
        <f>Table5[[#This Row],[kapp]]-Table5[[#This Row],[old]]</f>
        <v>2183.5311002401613</v>
      </c>
      <c r="G2130" t="str" cm="1">
        <f t="array" ref="G2130">IF(ROWS(_xlfn._xlws.FILTER(Table5[r],Table5[enz]=Table5[[#This Row],[enz]]))&gt;1,"many","1")</f>
        <v>many</v>
      </c>
      <c r="H2130" t="str" cm="1">
        <f t="array" ref="H2130">IF(ROWS(_xlfn._xlws.FILTER(Table5[r],Table5[rxn-no-enz]=Table5[[#This Row],[rxn-no-enz]]))&gt;1,"many","1")</f>
        <v>1</v>
      </c>
      <c r="I2130" t="str">
        <f>_xlfn.XLOOKUP(SUBSTITUTE(Table5[[#This Row],[r]],"'",""),Table6[rxn],Table6[rxn],"no")</f>
        <v>no</v>
      </c>
      <c r="J2130" t="str" cm="1">
        <f t="array" ref="J2130">_xlfn.XLOOKUP(Table5[[#This Row],[r]],"'"&amp;Table6[rxn]&amp;"'",Table6[expected kapp],"")</f>
        <v/>
      </c>
      <c r="L2130" t="s">
        <v>10448</v>
      </c>
      <c r="M2130">
        <v>8988.1774343278394</v>
      </c>
      <c r="AE2130" s="1" t="s">
        <v>12551</v>
      </c>
      <c r="AF2130" s="1" t="s">
        <v>2778</v>
      </c>
      <c r="AG2130" s="9">
        <v>5.53254079999999E-11</v>
      </c>
      <c r="AH2130" s="1" t="str">
        <f>_xlfn.TEXTAFTER(Table9[[#This Row],[rxn]],"-",-1)</f>
        <v>rt4237</v>
      </c>
      <c r="AI2130" s="1" t="e">
        <f>_xlfn.TEXTAFTER(_xlfn.TEXTBEFORE(Table9[[#This Row],[rxn]],"-"&amp;Table9[[#This Row],[enz]]),"RXN-")</f>
        <v>#N/A</v>
      </c>
      <c r="AJ2130" s="1" t="e">
        <f>_xlfn.TEXTBEFORE(Table9[[#This Row],[rxn]],"_",-1)</f>
        <v>#N/A</v>
      </c>
    </row>
    <row r="2131" spans="1:36" ht="17" hidden="1" x14ac:dyDescent="0.25">
      <c r="A2131" t="s">
        <v>10671</v>
      </c>
      <c r="B2131" t="str">
        <f>_xlfn.TEXTAFTER(Table5[[#This Row],[r]],"-",-1)</f>
        <v>rt0324'</v>
      </c>
      <c r="C2131" t="str">
        <f>_xlfn.TEXTAFTER(_xlfn.TEXTBEFORE(Table5[[#This Row],[r]],"-"&amp;Table5[[#This Row],[enz]]),"'RXN-")</f>
        <v>SSALy_c_FWD</v>
      </c>
      <c r="D2131">
        <v>11171.708534568001</v>
      </c>
      <c r="E2131">
        <f>_xlfn.XLOOKUP(Table5[[#This Row],[r]],Table3[r],Table3[kapp],"")</f>
        <v>8988.1774343278394</v>
      </c>
      <c r="F2131">
        <f>Table5[[#This Row],[kapp]]-Table5[[#This Row],[old]]</f>
        <v>2183.5311002401613</v>
      </c>
      <c r="G2131" t="str" cm="1">
        <f t="array" ref="G2131">IF(ROWS(_xlfn._xlws.FILTER(Table5[r],Table5[enz]=Table5[[#This Row],[enz]]))&gt;1,"many","1")</f>
        <v>1</v>
      </c>
      <c r="H2131" t="str" cm="1">
        <f t="array" ref="H2131">IF(ROWS(_xlfn._xlws.FILTER(Table5[r],Table5[rxn-no-enz]=Table5[[#This Row],[rxn-no-enz]]))&gt;1,"many","1")</f>
        <v>many</v>
      </c>
      <c r="I2131" t="str">
        <f>_xlfn.XLOOKUP(SUBSTITUTE(Table5[[#This Row],[r]],"'",""),Table6[rxn],Table6[rxn],"no")</f>
        <v>no</v>
      </c>
      <c r="J2131" t="str" cm="1">
        <f t="array" ref="J2131">_xlfn.XLOOKUP(Table5[[#This Row],[r]],"'"&amp;Table6[rxn]&amp;"'",Table6[expected kapp],"")</f>
        <v/>
      </c>
      <c r="L2131" t="s">
        <v>10449</v>
      </c>
      <c r="M2131">
        <v>8988.1774343278394</v>
      </c>
      <c r="AE2131" s="1" t="s">
        <v>12552</v>
      </c>
      <c r="AF2131" s="1" t="s">
        <v>2778</v>
      </c>
      <c r="AG2131" s="9">
        <v>4.6728849999999998E-12</v>
      </c>
      <c r="AH2131" s="1" t="str">
        <f>_xlfn.TEXTAFTER(Table9[[#This Row],[rxn]],"-",-1)</f>
        <v>rt4254</v>
      </c>
      <c r="AI2131" s="1" t="e">
        <f>_xlfn.TEXTAFTER(_xlfn.TEXTBEFORE(Table9[[#This Row],[rxn]],"-"&amp;Table9[[#This Row],[enz]]),"RXN-")</f>
        <v>#N/A</v>
      </c>
      <c r="AJ2131" s="1" t="e">
        <f>_xlfn.TEXTBEFORE(Table9[[#This Row],[rxn]],"_",-1)</f>
        <v>#N/A</v>
      </c>
    </row>
    <row r="2132" spans="1:36" ht="17" hidden="1" x14ac:dyDescent="0.25">
      <c r="A2132" t="s">
        <v>10672</v>
      </c>
      <c r="B2132" t="str">
        <f>_xlfn.TEXTAFTER(Table5[[#This Row],[r]],"-",-1)</f>
        <v>rt8468'</v>
      </c>
      <c r="C2132" t="str">
        <f>_xlfn.TEXTAFTER(_xlfn.TEXTBEFORE(Table5[[#This Row],[r]],"-"&amp;Table5[[#This Row],[enz]]),"'RXN-")</f>
        <v>SSALy_c_FWD</v>
      </c>
      <c r="D2132">
        <v>11171.708534568001</v>
      </c>
      <c r="E2132">
        <f>_xlfn.XLOOKUP(Table5[[#This Row],[r]],Table3[r],Table3[kapp],"")</f>
        <v>8988.1774343278394</v>
      </c>
      <c r="F2132">
        <f>Table5[[#This Row],[kapp]]-Table5[[#This Row],[old]]</f>
        <v>2183.5311002401613</v>
      </c>
      <c r="G2132" t="str" cm="1">
        <f t="array" ref="G2132">IF(ROWS(_xlfn._xlws.FILTER(Table5[r],Table5[enz]=Table5[[#This Row],[enz]]))&gt;1,"many","1")</f>
        <v>1</v>
      </c>
      <c r="H2132" t="str" cm="1">
        <f t="array" ref="H2132">IF(ROWS(_xlfn._xlws.FILTER(Table5[r],Table5[rxn-no-enz]=Table5[[#This Row],[rxn-no-enz]]))&gt;1,"many","1")</f>
        <v>many</v>
      </c>
      <c r="I2132" t="str">
        <f>_xlfn.XLOOKUP(SUBSTITUTE(Table5[[#This Row],[r]],"'",""),Table6[rxn],Table6[rxn],"no")</f>
        <v>no</v>
      </c>
      <c r="J2132" t="str" cm="1">
        <f t="array" ref="J2132">_xlfn.XLOOKUP(Table5[[#This Row],[r]],"'"&amp;Table6[rxn]&amp;"'",Table6[expected kapp],"")</f>
        <v/>
      </c>
      <c r="L2132" t="s">
        <v>10450</v>
      </c>
      <c r="M2132">
        <v>8988.1774343278394</v>
      </c>
      <c r="AE2132" s="1" t="s">
        <v>12553</v>
      </c>
      <c r="AF2132" s="1" t="s">
        <v>2778</v>
      </c>
      <c r="AG2132" s="9">
        <v>1.2689274899999999E-10</v>
      </c>
      <c r="AH2132" s="1" t="str">
        <f>_xlfn.TEXTAFTER(Table9[[#This Row],[rxn]],"-",-1)</f>
        <v>rt4257</v>
      </c>
      <c r="AI2132" s="1" t="e">
        <f>_xlfn.TEXTAFTER(_xlfn.TEXTBEFORE(Table9[[#This Row],[rxn]],"-"&amp;Table9[[#This Row],[enz]]),"RXN-")</f>
        <v>#N/A</v>
      </c>
      <c r="AJ2132" s="1" t="e">
        <f>_xlfn.TEXTBEFORE(Table9[[#This Row],[rxn]],"_",-1)</f>
        <v>#N/A</v>
      </c>
    </row>
    <row r="2133" spans="1:36" ht="17" hidden="1" x14ac:dyDescent="0.25">
      <c r="A2133" t="s">
        <v>10673</v>
      </c>
      <c r="B2133" t="str">
        <f>_xlfn.TEXTAFTER(Table5[[#This Row],[r]],"-",-1)</f>
        <v>rt3431'</v>
      </c>
      <c r="C2133" t="str">
        <f>_xlfn.TEXTAFTER(_xlfn.TEXTBEFORE(Table5[[#This Row],[r]],"-"&amp;Table5[[#This Row],[enz]]),"'RXN-")</f>
        <v>STATg_rm_FWD</v>
      </c>
      <c r="D2133">
        <v>11171.708534568001</v>
      </c>
      <c r="E2133">
        <f>_xlfn.XLOOKUP(Table5[[#This Row],[r]],Table3[r],Table3[kapp],"")</f>
        <v>8988.1774343278394</v>
      </c>
      <c r="F2133">
        <f>Table5[[#This Row],[kapp]]-Table5[[#This Row],[old]]</f>
        <v>2183.5311002401613</v>
      </c>
      <c r="G2133" t="str" cm="1">
        <f t="array" ref="G2133">IF(ROWS(_xlfn._xlws.FILTER(Table5[r],Table5[enz]=Table5[[#This Row],[enz]]))&gt;1,"many","1")</f>
        <v>1</v>
      </c>
      <c r="H2133" t="str" cm="1">
        <f t="array" ref="H2133">IF(ROWS(_xlfn._xlws.FILTER(Table5[r],Table5[rxn-no-enz]=Table5[[#This Row],[rxn-no-enz]]))&gt;1,"many","1")</f>
        <v>1</v>
      </c>
      <c r="I2133" t="str">
        <f>_xlfn.XLOOKUP(SUBSTITUTE(Table5[[#This Row],[r]],"'",""),Table6[rxn],Table6[rxn],"no")</f>
        <v>no</v>
      </c>
      <c r="J2133" t="str" cm="1">
        <f t="array" ref="J2133">_xlfn.XLOOKUP(Table5[[#This Row],[r]],"'"&amp;Table6[rxn]&amp;"'",Table6[expected kapp],"")</f>
        <v/>
      </c>
      <c r="L2133" t="s">
        <v>10451</v>
      </c>
      <c r="M2133">
        <v>8988.1774343278394</v>
      </c>
      <c r="AE2133" s="1" t="s">
        <v>12554</v>
      </c>
      <c r="AF2133" s="1" t="s">
        <v>2778</v>
      </c>
      <c r="AG2133" s="9">
        <v>0</v>
      </c>
      <c r="AH2133" s="1" t="str">
        <f>_xlfn.TEXTAFTER(Table9[[#This Row],[rxn]],"-",-1)</f>
        <v>rt4267</v>
      </c>
      <c r="AI2133" s="1" t="e">
        <f>_xlfn.TEXTAFTER(_xlfn.TEXTBEFORE(Table9[[#This Row],[rxn]],"-"&amp;Table9[[#This Row],[enz]]),"RXN-")</f>
        <v>#N/A</v>
      </c>
      <c r="AJ2133" s="1" t="e">
        <f>_xlfn.TEXTBEFORE(Table9[[#This Row],[rxn]],"_",-1)</f>
        <v>#N/A</v>
      </c>
    </row>
    <row r="2134" spans="1:36" ht="17" hidden="1" x14ac:dyDescent="0.25">
      <c r="A2134" t="s">
        <v>10674</v>
      </c>
      <c r="B2134" t="str">
        <f>_xlfn.TEXTAFTER(Table5[[#This Row],[r]],"-",-1)</f>
        <v>rt5879'</v>
      </c>
      <c r="C2134" t="str">
        <f>_xlfn.TEXTAFTER(_xlfn.TEXTBEFORE(Table5[[#This Row],[r]],"-"&amp;Table5[[#This Row],[enz]]),"'RXN-")</f>
        <v>STEHz161_en_FWD</v>
      </c>
      <c r="D2134">
        <v>11171.708534568001</v>
      </c>
      <c r="E2134">
        <f>_xlfn.XLOOKUP(Table5[[#This Row],[r]],Table3[r],Table3[kapp],"")</f>
        <v>8988.1774343278394</v>
      </c>
      <c r="F2134">
        <f>Table5[[#This Row],[kapp]]-Table5[[#This Row],[old]]</f>
        <v>2183.5311002401613</v>
      </c>
      <c r="G2134" t="str" cm="1">
        <f t="array" ref="G2134">IF(ROWS(_xlfn._xlws.FILTER(Table5[r],Table5[enz]=Table5[[#This Row],[enz]]))&gt;1,"many","1")</f>
        <v>many</v>
      </c>
      <c r="H2134" t="str" cm="1">
        <f t="array" ref="H2134">IF(ROWS(_xlfn._xlws.FILTER(Table5[r],Table5[rxn-no-enz]=Table5[[#This Row],[rxn-no-enz]]))&gt;1,"many","1")</f>
        <v>1</v>
      </c>
      <c r="I2134" t="str">
        <f>_xlfn.XLOOKUP(SUBSTITUTE(Table5[[#This Row],[r]],"'",""),Table6[rxn],Table6[rxn],"no")</f>
        <v>no</v>
      </c>
      <c r="J2134" t="str" cm="1">
        <f t="array" ref="J2134">_xlfn.XLOOKUP(Table5[[#This Row],[r]],"'"&amp;Table6[rxn]&amp;"'",Table6[expected kapp],"")</f>
        <v/>
      </c>
      <c r="L2134" t="s">
        <v>10452</v>
      </c>
      <c r="M2134">
        <v>8988.1774343278394</v>
      </c>
      <c r="AE2134" s="1" t="s">
        <v>12555</v>
      </c>
      <c r="AF2134" s="1" t="s">
        <v>2778</v>
      </c>
      <c r="AG2134" s="9">
        <v>1.71983713E-10</v>
      </c>
      <c r="AH2134" s="1" t="str">
        <f>_xlfn.TEXTAFTER(Table9[[#This Row],[rxn]],"-",-1)</f>
        <v>rt4269</v>
      </c>
      <c r="AI2134" s="1" t="e">
        <f>_xlfn.TEXTAFTER(_xlfn.TEXTBEFORE(Table9[[#This Row],[rxn]],"-"&amp;Table9[[#This Row],[enz]]),"RXN-")</f>
        <v>#N/A</v>
      </c>
      <c r="AJ2134" s="1" t="e">
        <f>_xlfn.TEXTBEFORE(Table9[[#This Row],[rxn]],"_",-1)</f>
        <v>#N/A</v>
      </c>
    </row>
    <row r="2135" spans="1:36" ht="17" hidden="1" x14ac:dyDescent="0.25">
      <c r="A2135" t="s">
        <v>10675</v>
      </c>
      <c r="B2135" t="str">
        <f>_xlfn.TEXTAFTER(Table5[[#This Row],[r]],"-",-1)</f>
        <v>rt6249'</v>
      </c>
      <c r="C2135" t="str">
        <f>_xlfn.TEXTAFTER(_xlfn.TEXTBEFORE(Table5[[#This Row],[r]],"-"&amp;Table5[[#This Row],[enz]]),"'RXN-")</f>
        <v>STEHz161_rm_FWD</v>
      </c>
      <c r="D2135">
        <v>11171.708534568001</v>
      </c>
      <c r="E2135">
        <f>_xlfn.XLOOKUP(Table5[[#This Row],[r]],Table3[r],Table3[kapp],"")</f>
        <v>8988.1774343278394</v>
      </c>
      <c r="F2135">
        <f>Table5[[#This Row],[kapp]]-Table5[[#This Row],[old]]</f>
        <v>2183.5311002401613</v>
      </c>
      <c r="G2135" t="str" cm="1">
        <f t="array" ref="G2135">IF(ROWS(_xlfn._xlws.FILTER(Table5[r],Table5[enz]=Table5[[#This Row],[enz]]))&gt;1,"many","1")</f>
        <v>many</v>
      </c>
      <c r="H2135" t="str" cm="1">
        <f t="array" ref="H2135">IF(ROWS(_xlfn._xlws.FILTER(Table5[r],Table5[rxn-no-enz]=Table5[[#This Row],[rxn-no-enz]]))&gt;1,"many","1")</f>
        <v>1</v>
      </c>
      <c r="I2135" t="str">
        <f>_xlfn.XLOOKUP(SUBSTITUTE(Table5[[#This Row],[r]],"'",""),Table6[rxn],Table6[rxn],"no")</f>
        <v>no</v>
      </c>
      <c r="J2135" t="str" cm="1">
        <f t="array" ref="J2135">_xlfn.XLOOKUP(Table5[[#This Row],[r]],"'"&amp;Table6[rxn]&amp;"'",Table6[expected kapp],"")</f>
        <v/>
      </c>
      <c r="L2135" t="s">
        <v>10453</v>
      </c>
      <c r="M2135">
        <v>8988.1774343278394</v>
      </c>
      <c r="AE2135" s="1" t="s">
        <v>12556</v>
      </c>
      <c r="AF2135" s="1" t="s">
        <v>2778</v>
      </c>
      <c r="AG2135" s="9">
        <v>9.4222422000000001E-11</v>
      </c>
      <c r="AH2135" s="1" t="str">
        <f>_xlfn.TEXTAFTER(Table9[[#This Row],[rxn]],"-",-1)</f>
        <v>rt4271</v>
      </c>
      <c r="AI2135" s="1" t="e">
        <f>_xlfn.TEXTAFTER(_xlfn.TEXTBEFORE(Table9[[#This Row],[rxn]],"-"&amp;Table9[[#This Row],[enz]]),"RXN-")</f>
        <v>#N/A</v>
      </c>
      <c r="AJ2135" s="1" t="e">
        <f>_xlfn.TEXTBEFORE(Table9[[#This Row],[rxn]],"_",-1)</f>
        <v>#N/A</v>
      </c>
    </row>
    <row r="2136" spans="1:36" ht="17" hidden="1" x14ac:dyDescent="0.25">
      <c r="A2136" t="s">
        <v>10676</v>
      </c>
      <c r="B2136" t="str">
        <f>_xlfn.TEXTAFTER(Table5[[#This Row],[r]],"-",-1)</f>
        <v>rt5879'</v>
      </c>
      <c r="C2136" t="str">
        <f>_xlfn.TEXTAFTER(_xlfn.TEXTBEFORE(Table5[[#This Row],[r]],"-"&amp;Table5[[#This Row],[enz]]),"'RXN-")</f>
        <v>STEHz181_en_FWD</v>
      </c>
      <c r="D2136">
        <v>11171.708534568001</v>
      </c>
      <c r="E2136">
        <f>_xlfn.XLOOKUP(Table5[[#This Row],[r]],Table3[r],Table3[kapp],"")</f>
        <v>8988.1774343278394</v>
      </c>
      <c r="F2136">
        <f>Table5[[#This Row],[kapp]]-Table5[[#This Row],[old]]</f>
        <v>2183.5311002401613</v>
      </c>
      <c r="G2136" t="str" cm="1">
        <f t="array" ref="G2136">IF(ROWS(_xlfn._xlws.FILTER(Table5[r],Table5[enz]=Table5[[#This Row],[enz]]))&gt;1,"many","1")</f>
        <v>many</v>
      </c>
      <c r="H2136" t="str" cm="1">
        <f t="array" ref="H2136">IF(ROWS(_xlfn._xlws.FILTER(Table5[r],Table5[rxn-no-enz]=Table5[[#This Row],[rxn-no-enz]]))&gt;1,"many","1")</f>
        <v>1</v>
      </c>
      <c r="I2136" t="str">
        <f>_xlfn.XLOOKUP(SUBSTITUTE(Table5[[#This Row],[r]],"'",""),Table6[rxn],Table6[rxn],"no")</f>
        <v>no</v>
      </c>
      <c r="J2136" t="str" cm="1">
        <f t="array" ref="J2136">_xlfn.XLOOKUP(Table5[[#This Row],[r]],"'"&amp;Table6[rxn]&amp;"'",Table6[expected kapp],"")</f>
        <v/>
      </c>
      <c r="L2136" t="s">
        <v>10454</v>
      </c>
      <c r="M2136">
        <v>8988.1774343278394</v>
      </c>
      <c r="AE2136" s="1" t="s">
        <v>12557</v>
      </c>
      <c r="AF2136" s="1" t="s">
        <v>2778</v>
      </c>
      <c r="AG2136" s="9">
        <v>7.6294193100000001E-10</v>
      </c>
      <c r="AH2136" s="1" t="str">
        <f>_xlfn.TEXTAFTER(Table9[[#This Row],[rxn]],"-",-1)</f>
        <v>rt4274</v>
      </c>
      <c r="AI2136" s="1" t="e">
        <f>_xlfn.TEXTAFTER(_xlfn.TEXTBEFORE(Table9[[#This Row],[rxn]],"-"&amp;Table9[[#This Row],[enz]]),"RXN-")</f>
        <v>#N/A</v>
      </c>
      <c r="AJ2136" s="1" t="e">
        <f>_xlfn.TEXTBEFORE(Table9[[#This Row],[rxn]],"_",-1)</f>
        <v>#N/A</v>
      </c>
    </row>
    <row r="2137" spans="1:36" ht="17" hidden="1" x14ac:dyDescent="0.25">
      <c r="A2137" t="s">
        <v>10677</v>
      </c>
      <c r="B2137" t="str">
        <f>_xlfn.TEXTAFTER(Table5[[#This Row],[r]],"-",-1)</f>
        <v>rt6249'</v>
      </c>
      <c r="C2137" t="str">
        <f>_xlfn.TEXTAFTER(_xlfn.TEXTBEFORE(Table5[[#This Row],[r]],"-"&amp;Table5[[#This Row],[enz]]),"'RXN-")</f>
        <v>STEHz181_rm_FWD</v>
      </c>
      <c r="D2137">
        <v>11171.708534568001</v>
      </c>
      <c r="E2137">
        <f>_xlfn.XLOOKUP(Table5[[#This Row],[r]],Table3[r],Table3[kapp],"")</f>
        <v>8988.1774343278394</v>
      </c>
      <c r="F2137">
        <f>Table5[[#This Row],[kapp]]-Table5[[#This Row],[old]]</f>
        <v>2183.5311002401613</v>
      </c>
      <c r="G2137" t="str" cm="1">
        <f t="array" ref="G2137">IF(ROWS(_xlfn._xlws.FILTER(Table5[r],Table5[enz]=Table5[[#This Row],[enz]]))&gt;1,"many","1")</f>
        <v>many</v>
      </c>
      <c r="H2137" t="str" cm="1">
        <f t="array" ref="H2137">IF(ROWS(_xlfn._xlws.FILTER(Table5[r],Table5[rxn-no-enz]=Table5[[#This Row],[rxn-no-enz]]))&gt;1,"many","1")</f>
        <v>1</v>
      </c>
      <c r="I2137" t="str">
        <f>_xlfn.XLOOKUP(SUBSTITUTE(Table5[[#This Row],[r]],"'",""),Table6[rxn],Table6[rxn],"no")</f>
        <v>no</v>
      </c>
      <c r="J2137" t="str" cm="1">
        <f t="array" ref="J2137">_xlfn.XLOOKUP(Table5[[#This Row],[r]],"'"&amp;Table6[rxn]&amp;"'",Table6[expected kapp],"")</f>
        <v/>
      </c>
      <c r="L2137" t="s">
        <v>10455</v>
      </c>
      <c r="M2137">
        <v>8988.1774343278394</v>
      </c>
      <c r="AE2137" s="1" t="s">
        <v>12558</v>
      </c>
      <c r="AF2137" s="1" t="s">
        <v>2778</v>
      </c>
      <c r="AG2137" s="9">
        <v>3.2226969999999999E-12</v>
      </c>
      <c r="AH2137" s="1" t="str">
        <f>_xlfn.TEXTAFTER(Table9[[#This Row],[rxn]],"-",-1)</f>
        <v>rt4278</v>
      </c>
      <c r="AI2137" s="1" t="e">
        <f>_xlfn.TEXTAFTER(_xlfn.TEXTBEFORE(Table9[[#This Row],[rxn]],"-"&amp;Table9[[#This Row],[enz]]),"RXN-")</f>
        <v>#N/A</v>
      </c>
      <c r="AJ2137" s="1" t="e">
        <f>_xlfn.TEXTBEFORE(Table9[[#This Row],[rxn]],"_",-1)</f>
        <v>#N/A</v>
      </c>
    </row>
    <row r="2138" spans="1:36" ht="17" hidden="1" x14ac:dyDescent="0.25">
      <c r="A2138" t="s">
        <v>10678</v>
      </c>
      <c r="B2138" t="str">
        <f>_xlfn.TEXTAFTER(Table5[[#This Row],[r]],"-",-1)</f>
        <v>rt5142'</v>
      </c>
      <c r="C2138" t="str">
        <f>_xlfn.TEXTAFTER(_xlfn.TEXTBEFORE(Table5[[#This Row],[r]],"-"&amp;Table5[[#This Row],[enz]]),"'RXN-")</f>
        <v>SUCCt2_m_FWD</v>
      </c>
      <c r="D2138">
        <v>11171.708534568001</v>
      </c>
      <c r="E2138">
        <f>_xlfn.XLOOKUP(Table5[[#This Row],[r]],Table3[r],Table3[kapp],"")</f>
        <v>8988.1774343278394</v>
      </c>
      <c r="F2138">
        <f>Table5[[#This Row],[kapp]]-Table5[[#This Row],[old]]</f>
        <v>2183.5311002401613</v>
      </c>
      <c r="G2138" t="str" cm="1">
        <f t="array" ref="G2138">IF(ROWS(_xlfn._xlws.FILTER(Table5[r],Table5[enz]=Table5[[#This Row],[enz]]))&gt;1,"many","1")</f>
        <v>many</v>
      </c>
      <c r="H2138" t="str" cm="1">
        <f t="array" ref="H2138">IF(ROWS(_xlfn._xlws.FILTER(Table5[r],Table5[rxn-no-enz]=Table5[[#This Row],[rxn-no-enz]]))&gt;1,"many","1")</f>
        <v>1</v>
      </c>
      <c r="I2138" t="str">
        <f>_xlfn.XLOOKUP(SUBSTITUTE(Table5[[#This Row],[r]],"'",""),Table6[rxn],Table6[rxn],"no")</f>
        <v>no</v>
      </c>
      <c r="J2138" t="str" cm="1">
        <f t="array" ref="J2138">_xlfn.XLOOKUP(Table5[[#This Row],[r]],"'"&amp;Table6[rxn]&amp;"'",Table6[expected kapp],"")</f>
        <v/>
      </c>
      <c r="L2138" t="s">
        <v>10456</v>
      </c>
      <c r="M2138">
        <v>8988.1774343278394</v>
      </c>
      <c r="AE2138" s="1" t="s">
        <v>12559</v>
      </c>
      <c r="AF2138" s="1" t="s">
        <v>2778</v>
      </c>
      <c r="AG2138" s="9">
        <v>1.9277159999999999E-11</v>
      </c>
      <c r="AH2138" s="1" t="str">
        <f>_xlfn.TEXTAFTER(Table9[[#This Row],[rxn]],"-",-1)</f>
        <v>rt4281</v>
      </c>
      <c r="AI2138" s="1" t="e">
        <f>_xlfn.TEXTAFTER(_xlfn.TEXTBEFORE(Table9[[#This Row],[rxn]],"-"&amp;Table9[[#This Row],[enz]]),"RXN-")</f>
        <v>#N/A</v>
      </c>
      <c r="AJ2138" s="1" t="e">
        <f>_xlfn.TEXTBEFORE(Table9[[#This Row],[rxn]],"_",-1)</f>
        <v>#N/A</v>
      </c>
    </row>
    <row r="2139" spans="1:36" ht="17" hidden="1" x14ac:dyDescent="0.25">
      <c r="A2139" t="s">
        <v>10679</v>
      </c>
      <c r="B2139" t="str">
        <f>_xlfn.TEXTAFTER(Table5[[#This Row],[r]],"-",-1)</f>
        <v>SDH1234'</v>
      </c>
      <c r="C2139" t="str">
        <f>_xlfn.TEXTAFTER(_xlfn.TEXTBEFORE(Table5[[#This Row],[r]],"-"&amp;Table5[[#This Row],[enz]]),"'RXN-")</f>
        <v>SUCDq9_m_REV</v>
      </c>
      <c r="D2139">
        <v>11171.708534568001</v>
      </c>
      <c r="E2139">
        <f>_xlfn.XLOOKUP(Table5[[#This Row],[r]],Table3[r],Table3[kapp],"")</f>
        <v>8988.1774343278394</v>
      </c>
      <c r="F2139">
        <f>Table5[[#This Row],[kapp]]-Table5[[#This Row],[old]]</f>
        <v>2183.5311002401613</v>
      </c>
      <c r="G2139" t="str" cm="1">
        <f t="array" ref="G2139">IF(ROWS(_xlfn._xlws.FILTER(Table5[r],Table5[enz]=Table5[[#This Row],[enz]]))&gt;1,"many","1")</f>
        <v>many</v>
      </c>
      <c r="H2139" t="str" cm="1">
        <f t="array" ref="H2139">IF(ROWS(_xlfn._xlws.FILTER(Table5[r],Table5[rxn-no-enz]=Table5[[#This Row],[rxn-no-enz]]))&gt;1,"many","1")</f>
        <v>1</v>
      </c>
      <c r="I2139" t="str">
        <f>_xlfn.XLOOKUP(SUBSTITUTE(Table5[[#This Row],[r]],"'",""),Table6[rxn],Table6[rxn],"no")</f>
        <v>no</v>
      </c>
      <c r="J2139" t="str" cm="1">
        <f t="array" ref="J2139">_xlfn.XLOOKUP(Table5[[#This Row],[r]],"'"&amp;Table6[rxn]&amp;"'",Table6[expected kapp],"")</f>
        <v/>
      </c>
      <c r="L2139" t="s">
        <v>10457</v>
      </c>
      <c r="M2139">
        <v>8988.1774343278394</v>
      </c>
      <c r="AE2139" s="1" t="s">
        <v>12560</v>
      </c>
      <c r="AF2139" s="1" t="s">
        <v>2778</v>
      </c>
      <c r="AG2139" s="9">
        <v>1.2410338999999999E-11</v>
      </c>
      <c r="AH2139" s="1" t="str">
        <f>_xlfn.TEXTAFTER(Table9[[#This Row],[rxn]],"-",-1)</f>
        <v>rt4312</v>
      </c>
      <c r="AI2139" s="1" t="e">
        <f>_xlfn.TEXTAFTER(_xlfn.TEXTBEFORE(Table9[[#This Row],[rxn]],"-"&amp;Table9[[#This Row],[enz]]),"RXN-")</f>
        <v>#N/A</v>
      </c>
      <c r="AJ2139" s="1" t="e">
        <f>_xlfn.TEXTBEFORE(Table9[[#This Row],[rxn]],"_",-1)</f>
        <v>#N/A</v>
      </c>
    </row>
    <row r="2140" spans="1:36" ht="17" hidden="1" x14ac:dyDescent="0.25">
      <c r="A2140" t="s">
        <v>10680</v>
      </c>
      <c r="B2140" t="str">
        <f>_xlfn.TEXTAFTER(Table5[[#This Row],[r]],"-",-1)</f>
        <v>rt6458'</v>
      </c>
      <c r="C2140" t="str">
        <f>_xlfn.TEXTAFTER(_xlfn.TEXTBEFORE(Table5[[#This Row],[r]],"-"&amp;Table5[[#This Row],[enz]]),"'RXN-")</f>
        <v>SUCR_e_FWD</v>
      </c>
      <c r="D2140">
        <v>11171.708534568001</v>
      </c>
      <c r="E2140">
        <f>_xlfn.XLOOKUP(Table5[[#This Row],[r]],Table3[r],Table3[kapp],"")</f>
        <v>8988.1774343278394</v>
      </c>
      <c r="F2140">
        <f>Table5[[#This Row],[kapp]]-Table5[[#This Row],[old]]</f>
        <v>2183.5311002401613</v>
      </c>
      <c r="G2140" t="str" cm="1">
        <f t="array" ref="G2140">IF(ROWS(_xlfn._xlws.FILTER(Table5[r],Table5[enz]=Table5[[#This Row],[enz]]))&gt;1,"many","1")</f>
        <v>1</v>
      </c>
      <c r="H2140" t="str" cm="1">
        <f t="array" ref="H2140">IF(ROWS(_xlfn._xlws.FILTER(Table5[r],Table5[rxn-no-enz]=Table5[[#This Row],[rxn-no-enz]]))&gt;1,"many","1")</f>
        <v>1</v>
      </c>
      <c r="I2140" t="str">
        <f>_xlfn.XLOOKUP(SUBSTITUTE(Table5[[#This Row],[r]],"'",""),Table6[rxn],Table6[rxn],"no")</f>
        <v>no</v>
      </c>
      <c r="J2140" t="str" cm="1">
        <f t="array" ref="J2140">_xlfn.XLOOKUP(Table5[[#This Row],[r]],"'"&amp;Table6[rxn]&amp;"'",Table6[expected kapp],"")</f>
        <v/>
      </c>
      <c r="L2140" t="s">
        <v>10458</v>
      </c>
      <c r="M2140">
        <v>8988.1774343278394</v>
      </c>
      <c r="AE2140" s="1" t="s">
        <v>12561</v>
      </c>
      <c r="AF2140" s="1" t="s">
        <v>2778</v>
      </c>
      <c r="AG2140" s="9">
        <v>8.9620120000000004E-12</v>
      </c>
      <c r="AH2140" s="1" t="str">
        <f>_xlfn.TEXTAFTER(Table9[[#This Row],[rxn]],"-",-1)</f>
        <v>rt4334</v>
      </c>
      <c r="AI2140" s="1" t="e">
        <f>_xlfn.TEXTAFTER(_xlfn.TEXTBEFORE(Table9[[#This Row],[rxn]],"-"&amp;Table9[[#This Row],[enz]]),"RXN-")</f>
        <v>#N/A</v>
      </c>
      <c r="AJ2140" s="1" t="e">
        <f>_xlfn.TEXTBEFORE(Table9[[#This Row],[rxn]],"_",-1)</f>
        <v>#N/A</v>
      </c>
    </row>
    <row r="2141" spans="1:36" ht="17" hidden="1" x14ac:dyDescent="0.25">
      <c r="A2141" t="s">
        <v>10681</v>
      </c>
      <c r="B2141" t="str">
        <f>_xlfn.TEXTAFTER(Table5[[#This Row],[r]],"-",-1)</f>
        <v>rt8390'</v>
      </c>
      <c r="C2141" t="str">
        <f>_xlfn.TEXTAFTER(_xlfn.TEXTBEFORE(Table5[[#This Row],[r]],"-"&amp;Table5[[#This Row],[enz]]),"'RXN-")</f>
        <v>SULFOX2_c_FWD</v>
      </c>
      <c r="D2141">
        <v>11171.708534568001</v>
      </c>
      <c r="E2141">
        <f>_xlfn.XLOOKUP(Table5[[#This Row],[r]],Table3[r],Table3[kapp],"")</f>
        <v>8988.1774343278394</v>
      </c>
      <c r="F2141">
        <f>Table5[[#This Row],[kapp]]-Table5[[#This Row],[old]]</f>
        <v>2183.5311002401613</v>
      </c>
      <c r="G2141" t="str" cm="1">
        <f t="array" ref="G2141">IF(ROWS(_xlfn._xlws.FILTER(Table5[r],Table5[enz]=Table5[[#This Row],[enz]]))&gt;1,"many","1")</f>
        <v>1</v>
      </c>
      <c r="H2141" t="str" cm="1">
        <f t="array" ref="H2141">IF(ROWS(_xlfn._xlws.FILTER(Table5[r],Table5[rxn-no-enz]=Table5[[#This Row],[rxn-no-enz]]))&gt;1,"many","1")</f>
        <v>1</v>
      </c>
      <c r="I2141" t="str">
        <f>_xlfn.XLOOKUP(SUBSTITUTE(Table5[[#This Row],[r]],"'",""),Table6[rxn],Table6[rxn],"no")</f>
        <v>no</v>
      </c>
      <c r="J2141" t="str" cm="1">
        <f t="array" ref="J2141">_xlfn.XLOOKUP(Table5[[#This Row],[r]],"'"&amp;Table6[rxn]&amp;"'",Table6[expected kapp],"")</f>
        <v/>
      </c>
      <c r="L2141" t="s">
        <v>10459</v>
      </c>
      <c r="M2141">
        <v>8988.1774343278394</v>
      </c>
      <c r="AE2141" s="1" t="s">
        <v>12562</v>
      </c>
      <c r="AF2141" s="1" t="s">
        <v>2778</v>
      </c>
      <c r="AG2141" s="9">
        <v>7.8828141059999997E-9</v>
      </c>
      <c r="AH2141" s="1" t="str">
        <f>_xlfn.TEXTAFTER(Table9[[#This Row],[rxn]],"-",-1)</f>
        <v>rt4336</v>
      </c>
      <c r="AI2141" s="1" t="e">
        <f>_xlfn.TEXTAFTER(_xlfn.TEXTBEFORE(Table9[[#This Row],[rxn]],"-"&amp;Table9[[#This Row],[enz]]),"RXN-")</f>
        <v>#N/A</v>
      </c>
      <c r="AJ2141" s="1" t="e">
        <f>_xlfn.TEXTBEFORE(Table9[[#This Row],[rxn]],"_",-1)</f>
        <v>#N/A</v>
      </c>
    </row>
    <row r="2142" spans="1:36" ht="17" hidden="1" x14ac:dyDescent="0.25">
      <c r="A2142" t="s">
        <v>10682</v>
      </c>
      <c r="B2142" t="str">
        <f>_xlfn.TEXTAFTER(Table5[[#This Row],[r]],"-",-1)</f>
        <v>rt1378'</v>
      </c>
      <c r="C2142" t="str">
        <f>_xlfn.TEXTAFTER(_xlfn.TEXTBEFORE(Table5[[#This Row],[r]],"-"&amp;Table5[[#This Row],[enz]]),"'RXN-")</f>
        <v>TAGL_l_FWD</v>
      </c>
      <c r="D2142">
        <v>11171.708534568001</v>
      </c>
      <c r="E2142">
        <f>_xlfn.XLOOKUP(Table5[[#This Row],[r]],Table3[r],Table3[kapp],"")</f>
        <v>8988.1774343278394</v>
      </c>
      <c r="F2142">
        <f>Table5[[#This Row],[kapp]]-Table5[[#This Row],[old]]</f>
        <v>2183.5311002401613</v>
      </c>
      <c r="G2142" t="str" cm="1">
        <f t="array" ref="G2142">IF(ROWS(_xlfn._xlws.FILTER(Table5[r],Table5[enz]=Table5[[#This Row],[enz]]))&gt;1,"many","1")</f>
        <v>many</v>
      </c>
      <c r="H2142" t="str" cm="1">
        <f t="array" ref="H2142">IF(ROWS(_xlfn._xlws.FILTER(Table5[r],Table5[rxn-no-enz]=Table5[[#This Row],[rxn-no-enz]]))&gt;1,"many","1")</f>
        <v>1</v>
      </c>
      <c r="I2142" t="str">
        <f>_xlfn.XLOOKUP(SUBSTITUTE(Table5[[#This Row],[r]],"'",""),Table6[rxn],Table6[rxn],"no")</f>
        <v>no</v>
      </c>
      <c r="J2142" t="str" cm="1">
        <f t="array" ref="J2142">_xlfn.XLOOKUP(Table5[[#This Row],[r]],"'"&amp;Table6[rxn]&amp;"'",Table6[expected kapp],"")</f>
        <v/>
      </c>
      <c r="L2142" t="s">
        <v>10460</v>
      </c>
      <c r="M2142">
        <v>8988.1774343278394</v>
      </c>
      <c r="AE2142" s="1" t="s">
        <v>12563</v>
      </c>
      <c r="AF2142" s="1" t="s">
        <v>2778</v>
      </c>
      <c r="AG2142" s="9">
        <v>3.7348513E-11</v>
      </c>
      <c r="AH2142" s="1" t="str">
        <f>_xlfn.TEXTAFTER(Table9[[#This Row],[rxn]],"-",-1)</f>
        <v>rt4363</v>
      </c>
      <c r="AI2142" s="1" t="e">
        <f>_xlfn.TEXTAFTER(_xlfn.TEXTBEFORE(Table9[[#This Row],[rxn]],"-"&amp;Table9[[#This Row],[enz]]),"RXN-")</f>
        <v>#N/A</v>
      </c>
      <c r="AJ2142" s="1" t="e">
        <f>_xlfn.TEXTBEFORE(Table9[[#This Row],[rxn]],"_",-1)</f>
        <v>#N/A</v>
      </c>
    </row>
    <row r="2143" spans="1:36" ht="17" hidden="1" x14ac:dyDescent="0.25">
      <c r="A2143" t="s">
        <v>10683</v>
      </c>
      <c r="B2143" t="str">
        <f>_xlfn.TEXTAFTER(Table5[[#This Row],[r]],"-",-1)</f>
        <v>rt0632'</v>
      </c>
      <c r="C2143" t="str">
        <f>_xlfn.TEXTAFTER(_xlfn.TEXTBEFORE(Table5[[#This Row],[r]],"-"&amp;Table5[[#This Row],[enz]]),"'RXN-")</f>
        <v>TAGL_m_FWD</v>
      </c>
      <c r="D2143">
        <v>11171.708534568001</v>
      </c>
      <c r="E2143">
        <f>_xlfn.XLOOKUP(Table5[[#This Row],[r]],Table3[r],Table3[kapp],"")</f>
        <v>8988.1774343278394</v>
      </c>
      <c r="F2143">
        <f>Table5[[#This Row],[kapp]]-Table5[[#This Row],[old]]</f>
        <v>2183.5311002401613</v>
      </c>
      <c r="G2143" t="str" cm="1">
        <f t="array" ref="G2143">IF(ROWS(_xlfn._xlws.FILTER(Table5[r],Table5[enz]=Table5[[#This Row],[enz]]))&gt;1,"many","1")</f>
        <v>many</v>
      </c>
      <c r="H2143" t="str" cm="1">
        <f t="array" ref="H2143">IF(ROWS(_xlfn._xlws.FILTER(Table5[r],Table5[rxn-no-enz]=Table5[[#This Row],[rxn-no-enz]]))&gt;1,"many","1")</f>
        <v>many</v>
      </c>
      <c r="I2143" t="str">
        <f>_xlfn.XLOOKUP(SUBSTITUTE(Table5[[#This Row],[r]],"'",""),Table6[rxn],Table6[rxn],"no")</f>
        <v>no</v>
      </c>
      <c r="J2143" t="str" cm="1">
        <f t="array" ref="J2143">_xlfn.XLOOKUP(Table5[[#This Row],[r]],"'"&amp;Table6[rxn]&amp;"'",Table6[expected kapp],"")</f>
        <v/>
      </c>
      <c r="L2143" t="s">
        <v>10461</v>
      </c>
      <c r="M2143">
        <v>8988.1774343278394</v>
      </c>
      <c r="AE2143" s="1" t="s">
        <v>12564</v>
      </c>
      <c r="AF2143" s="1" t="s">
        <v>2778</v>
      </c>
      <c r="AG2143" s="9">
        <v>1.7915778999999901E-11</v>
      </c>
      <c r="AH2143" s="1" t="str">
        <f>_xlfn.TEXTAFTER(Table9[[#This Row],[rxn]],"-",-1)</f>
        <v>rt4368</v>
      </c>
      <c r="AI2143" s="1" t="e">
        <f>_xlfn.TEXTAFTER(_xlfn.TEXTBEFORE(Table9[[#This Row],[rxn]],"-"&amp;Table9[[#This Row],[enz]]),"RXN-")</f>
        <v>#N/A</v>
      </c>
      <c r="AJ2143" s="1" t="e">
        <f>_xlfn.TEXTBEFORE(Table9[[#This Row],[rxn]],"_",-1)</f>
        <v>#N/A</v>
      </c>
    </row>
    <row r="2144" spans="1:36" ht="17" hidden="1" x14ac:dyDescent="0.25">
      <c r="A2144" t="s">
        <v>10684</v>
      </c>
      <c r="B2144" t="str">
        <f>_xlfn.TEXTAFTER(Table5[[#This Row],[r]],"-",-1)</f>
        <v>rt5949'</v>
      </c>
      <c r="C2144" t="str">
        <f>_xlfn.TEXTAFTER(_xlfn.TEXTBEFORE(Table5[[#This Row],[r]],"-"&amp;Table5[[#This Row],[enz]]),"'RXN-")</f>
        <v>TAGL_m_FWD</v>
      </c>
      <c r="D2144">
        <v>11171.708534568001</v>
      </c>
      <c r="E2144">
        <f>_xlfn.XLOOKUP(Table5[[#This Row],[r]],Table3[r],Table3[kapp],"")</f>
        <v>8988.1774343278394</v>
      </c>
      <c r="F2144">
        <f>Table5[[#This Row],[kapp]]-Table5[[#This Row],[old]]</f>
        <v>2183.5311002401613</v>
      </c>
      <c r="G2144" t="str" cm="1">
        <f t="array" ref="G2144">IF(ROWS(_xlfn._xlws.FILTER(Table5[r],Table5[enz]=Table5[[#This Row],[enz]]))&gt;1,"many","1")</f>
        <v>many</v>
      </c>
      <c r="H2144" t="str" cm="1">
        <f t="array" ref="H2144">IF(ROWS(_xlfn._xlws.FILTER(Table5[r],Table5[rxn-no-enz]=Table5[[#This Row],[rxn-no-enz]]))&gt;1,"many","1")</f>
        <v>many</v>
      </c>
      <c r="I2144" t="str">
        <f>_xlfn.XLOOKUP(SUBSTITUTE(Table5[[#This Row],[r]],"'",""),Table6[rxn],Table6[rxn],"no")</f>
        <v>no</v>
      </c>
      <c r="J2144" t="str" cm="1">
        <f t="array" ref="J2144">_xlfn.XLOOKUP(Table5[[#This Row],[r]],"'"&amp;Table6[rxn]&amp;"'",Table6[expected kapp],"")</f>
        <v/>
      </c>
      <c r="L2144" t="s">
        <v>10462</v>
      </c>
      <c r="M2144">
        <v>8988.1774343278394</v>
      </c>
      <c r="AE2144" s="1" t="s">
        <v>12565</v>
      </c>
      <c r="AF2144" s="1" t="s">
        <v>2778</v>
      </c>
      <c r="AG2144" s="9">
        <v>8.9177810999999902E-11</v>
      </c>
      <c r="AH2144" s="1" t="str">
        <f>_xlfn.TEXTAFTER(Table9[[#This Row],[rxn]],"-",-1)</f>
        <v>rt4374</v>
      </c>
      <c r="AI2144" s="1" t="e">
        <f>_xlfn.TEXTAFTER(_xlfn.TEXTBEFORE(Table9[[#This Row],[rxn]],"-"&amp;Table9[[#This Row],[enz]]),"RXN-")</f>
        <v>#N/A</v>
      </c>
      <c r="AJ2144" s="1" t="e">
        <f>_xlfn.TEXTBEFORE(Table9[[#This Row],[rxn]],"_",-1)</f>
        <v>#N/A</v>
      </c>
    </row>
    <row r="2145" spans="1:36" ht="17" hidden="1" x14ac:dyDescent="0.25">
      <c r="A2145" t="s">
        <v>10685</v>
      </c>
      <c r="B2145" t="str">
        <f>_xlfn.TEXTAFTER(Table5[[#This Row],[r]],"-",-1)</f>
        <v>rt1805'</v>
      </c>
      <c r="C2145" t="str">
        <f>_xlfn.TEXTAFTER(_xlfn.TEXTBEFORE(Table5[[#This Row],[r]],"-"&amp;Table5[[#This Row],[enz]]),"'RXN-")</f>
        <v>TALA_c_FWD</v>
      </c>
      <c r="D2145">
        <v>11171.708534568001</v>
      </c>
      <c r="E2145">
        <f>_xlfn.XLOOKUP(Table5[[#This Row],[r]],Table3[r],Table3[kapp],"")</f>
        <v>8988.1774343278394</v>
      </c>
      <c r="F2145">
        <f>Table5[[#This Row],[kapp]]-Table5[[#This Row],[old]]</f>
        <v>2183.5311002401613</v>
      </c>
      <c r="G2145" t="str" cm="1">
        <f t="array" ref="G2145">IF(ROWS(_xlfn._xlws.FILTER(Table5[r],Table5[enz]=Table5[[#This Row],[enz]]))&gt;1,"many","1")</f>
        <v>many</v>
      </c>
      <c r="H2145" t="str" cm="1">
        <f t="array" ref="H2145">IF(ROWS(_xlfn._xlws.FILTER(Table5[r],Table5[rxn-no-enz]=Table5[[#This Row],[rxn-no-enz]]))&gt;1,"many","1")</f>
        <v>1</v>
      </c>
      <c r="I2145" t="str">
        <f>_xlfn.XLOOKUP(SUBSTITUTE(Table5[[#This Row],[r]],"'",""),Table6[rxn],Table6[rxn],"no")</f>
        <v>no</v>
      </c>
      <c r="J2145" t="str" cm="1">
        <f t="array" ref="J2145">_xlfn.XLOOKUP(Table5[[#This Row],[r]],"'"&amp;Table6[rxn]&amp;"'",Table6[expected kapp],"")</f>
        <v/>
      </c>
      <c r="L2145" t="s">
        <v>10463</v>
      </c>
      <c r="M2145">
        <v>8988.1774343278394</v>
      </c>
      <c r="AE2145" s="1" t="s">
        <v>12566</v>
      </c>
      <c r="AF2145" s="1" t="s">
        <v>2778</v>
      </c>
      <c r="AG2145" s="9">
        <v>3.8546345999999899E-11</v>
      </c>
      <c r="AH2145" s="1" t="str">
        <f>_xlfn.TEXTAFTER(Table9[[#This Row],[rxn]],"-",-1)</f>
        <v>rt4375</v>
      </c>
      <c r="AI2145" s="1" t="e">
        <f>_xlfn.TEXTAFTER(_xlfn.TEXTBEFORE(Table9[[#This Row],[rxn]],"-"&amp;Table9[[#This Row],[enz]]),"RXN-")</f>
        <v>#N/A</v>
      </c>
      <c r="AJ2145" s="1" t="e">
        <f>_xlfn.TEXTBEFORE(Table9[[#This Row],[rxn]],"_",-1)</f>
        <v>#N/A</v>
      </c>
    </row>
    <row r="2146" spans="1:36" ht="17" hidden="1" x14ac:dyDescent="0.25">
      <c r="A2146" t="s">
        <v>10686</v>
      </c>
      <c r="B2146" t="str">
        <f>_xlfn.TEXTAFTER(Table5[[#This Row],[r]],"-",-1)</f>
        <v>rt0250'</v>
      </c>
      <c r="C2146" t="str">
        <f>_xlfn.TEXTAFTER(_xlfn.TEXTBEFORE(Table5[[#This Row],[r]],"-"&amp;Table5[[#This Row],[enz]]),"'RXN-")</f>
        <v>TAUDO_c_FWD</v>
      </c>
      <c r="D2146">
        <v>11171.708534568001</v>
      </c>
      <c r="E2146">
        <f>_xlfn.XLOOKUP(Table5[[#This Row],[r]],Table3[r],Table3[kapp],"")</f>
        <v>8988.1774343278394</v>
      </c>
      <c r="F2146">
        <f>Table5[[#This Row],[kapp]]-Table5[[#This Row],[old]]</f>
        <v>2183.5311002401613</v>
      </c>
      <c r="G2146" t="str" cm="1">
        <f t="array" ref="G2146">IF(ROWS(_xlfn._xlws.FILTER(Table5[r],Table5[enz]=Table5[[#This Row],[enz]]))&gt;1,"many","1")</f>
        <v>1</v>
      </c>
      <c r="H2146" t="str" cm="1">
        <f t="array" ref="H2146">IF(ROWS(_xlfn._xlws.FILTER(Table5[r],Table5[rxn-no-enz]=Table5[[#This Row],[rxn-no-enz]]))&gt;1,"many","1")</f>
        <v>many</v>
      </c>
      <c r="I2146" t="str">
        <f>_xlfn.XLOOKUP(SUBSTITUTE(Table5[[#This Row],[r]],"'",""),Table6[rxn],Table6[rxn],"no")</f>
        <v>no</v>
      </c>
      <c r="J2146" t="str" cm="1">
        <f t="array" ref="J2146">_xlfn.XLOOKUP(Table5[[#This Row],[r]],"'"&amp;Table6[rxn]&amp;"'",Table6[expected kapp],"")</f>
        <v/>
      </c>
      <c r="L2146" t="s">
        <v>10464</v>
      </c>
      <c r="M2146">
        <v>8988.1774343278394</v>
      </c>
      <c r="AE2146" s="1" t="s">
        <v>12567</v>
      </c>
      <c r="AF2146" s="1" t="s">
        <v>2778</v>
      </c>
      <c r="AG2146" s="9">
        <v>2.12536721999999E-10</v>
      </c>
      <c r="AH2146" s="1" t="str">
        <f>_xlfn.TEXTAFTER(Table9[[#This Row],[rxn]],"-",-1)</f>
        <v>rt4380</v>
      </c>
      <c r="AI2146" s="1" t="e">
        <f>_xlfn.TEXTAFTER(_xlfn.TEXTBEFORE(Table9[[#This Row],[rxn]],"-"&amp;Table9[[#This Row],[enz]]),"RXN-")</f>
        <v>#N/A</v>
      </c>
      <c r="AJ2146" s="1" t="e">
        <f>_xlfn.TEXTBEFORE(Table9[[#This Row],[rxn]],"_",-1)</f>
        <v>#N/A</v>
      </c>
    </row>
    <row r="2147" spans="1:36" ht="17" hidden="1" x14ac:dyDescent="0.25">
      <c r="A2147" t="s">
        <v>10687</v>
      </c>
      <c r="B2147" t="str">
        <f>_xlfn.TEXTAFTER(Table5[[#This Row],[r]],"-",-1)</f>
        <v>rt1858'</v>
      </c>
      <c r="C2147" t="str">
        <f>_xlfn.TEXTAFTER(_xlfn.TEXTBEFORE(Table5[[#This Row],[r]],"-"&amp;Table5[[#This Row],[enz]]),"'RXN-")</f>
        <v>TAUDO_c_FWD</v>
      </c>
      <c r="D2147">
        <v>11171.708534568001</v>
      </c>
      <c r="E2147">
        <f>_xlfn.XLOOKUP(Table5[[#This Row],[r]],Table3[r],Table3[kapp],"")</f>
        <v>8988.1774343278394</v>
      </c>
      <c r="F2147">
        <f>Table5[[#This Row],[kapp]]-Table5[[#This Row],[old]]</f>
        <v>2183.5311002401613</v>
      </c>
      <c r="G2147" t="str" cm="1">
        <f t="array" ref="G2147">IF(ROWS(_xlfn._xlws.FILTER(Table5[r],Table5[enz]=Table5[[#This Row],[enz]]))&gt;1,"many","1")</f>
        <v>1</v>
      </c>
      <c r="H2147" t="str" cm="1">
        <f t="array" ref="H2147">IF(ROWS(_xlfn._xlws.FILTER(Table5[r],Table5[rxn-no-enz]=Table5[[#This Row],[rxn-no-enz]]))&gt;1,"many","1")</f>
        <v>many</v>
      </c>
      <c r="I2147" t="str">
        <f>_xlfn.XLOOKUP(SUBSTITUTE(Table5[[#This Row],[r]],"'",""),Table6[rxn],Table6[rxn],"no")</f>
        <v>no</v>
      </c>
      <c r="J2147" t="str" cm="1">
        <f t="array" ref="J2147">_xlfn.XLOOKUP(Table5[[#This Row],[r]],"'"&amp;Table6[rxn]&amp;"'",Table6[expected kapp],"")</f>
        <v/>
      </c>
      <c r="L2147" t="s">
        <v>10465</v>
      </c>
      <c r="M2147">
        <v>8988.1774343278394</v>
      </c>
      <c r="AE2147" s="1" t="s">
        <v>12568</v>
      </c>
      <c r="AF2147" s="1" t="s">
        <v>2778</v>
      </c>
      <c r="AG2147" s="9">
        <v>9.4879129999999998E-12</v>
      </c>
      <c r="AH2147" s="1" t="str">
        <f>_xlfn.TEXTAFTER(Table9[[#This Row],[rxn]],"-",-1)</f>
        <v>rt4385</v>
      </c>
      <c r="AI2147" s="1" t="e">
        <f>_xlfn.TEXTAFTER(_xlfn.TEXTBEFORE(Table9[[#This Row],[rxn]],"-"&amp;Table9[[#This Row],[enz]]),"RXN-")</f>
        <v>#N/A</v>
      </c>
      <c r="AJ2147" s="1" t="e">
        <f>_xlfn.TEXTBEFORE(Table9[[#This Row],[rxn]],"_",-1)</f>
        <v>#N/A</v>
      </c>
    </row>
    <row r="2148" spans="1:36" ht="17" hidden="1" x14ac:dyDescent="0.25">
      <c r="A2148" t="s">
        <v>10688</v>
      </c>
      <c r="B2148" t="str">
        <f>_xlfn.TEXTAFTER(Table5[[#This Row],[r]],"-",-1)</f>
        <v>rt0777'</v>
      </c>
      <c r="C2148" t="str">
        <f>_xlfn.TEXTAFTER(_xlfn.TEXTBEFORE(Table5[[#This Row],[r]],"-"&amp;Table5[[#This Row],[enz]]),"'RXN-")</f>
        <v>TCHOLAtabc_v_FWD</v>
      </c>
      <c r="D2148">
        <v>11171.708534568001</v>
      </c>
      <c r="E2148">
        <f>_xlfn.XLOOKUP(Table5[[#This Row],[r]],Table3[r],Table3[kapp],"")</f>
        <v>8988.1774343278394</v>
      </c>
      <c r="F2148">
        <f>Table5[[#This Row],[kapp]]-Table5[[#This Row],[old]]</f>
        <v>2183.5311002401613</v>
      </c>
      <c r="G2148" t="str" cm="1">
        <f t="array" ref="G2148">IF(ROWS(_xlfn._xlws.FILTER(Table5[r],Table5[enz]=Table5[[#This Row],[enz]]))&gt;1,"many","1")</f>
        <v>1</v>
      </c>
      <c r="H2148" t="str" cm="1">
        <f t="array" ref="H2148">IF(ROWS(_xlfn._xlws.FILTER(Table5[r],Table5[rxn-no-enz]=Table5[[#This Row],[rxn-no-enz]]))&gt;1,"many","1")</f>
        <v>many</v>
      </c>
      <c r="I2148" t="str">
        <f>_xlfn.XLOOKUP(SUBSTITUTE(Table5[[#This Row],[r]],"'",""),Table6[rxn],Table6[rxn],"no")</f>
        <v>no</v>
      </c>
      <c r="J2148" t="str" cm="1">
        <f t="array" ref="J2148">_xlfn.XLOOKUP(Table5[[#This Row],[r]],"'"&amp;Table6[rxn]&amp;"'",Table6[expected kapp],"")</f>
        <v/>
      </c>
      <c r="L2148" t="s">
        <v>10466</v>
      </c>
      <c r="M2148">
        <v>8988.1774343278394</v>
      </c>
      <c r="AE2148" s="1" t="s">
        <v>12569</v>
      </c>
      <c r="AF2148" s="1" t="s">
        <v>2778</v>
      </c>
      <c r="AG2148" s="9">
        <v>0</v>
      </c>
      <c r="AH2148" s="1" t="str">
        <f>_xlfn.TEXTAFTER(Table9[[#This Row],[rxn]],"-",-1)</f>
        <v>rt4390</v>
      </c>
      <c r="AI2148" s="1" t="e">
        <f>_xlfn.TEXTAFTER(_xlfn.TEXTBEFORE(Table9[[#This Row],[rxn]],"-"&amp;Table9[[#This Row],[enz]]),"RXN-")</f>
        <v>#N/A</v>
      </c>
      <c r="AJ2148" s="1" t="e">
        <f>_xlfn.TEXTBEFORE(Table9[[#This Row],[rxn]],"_",-1)</f>
        <v>#N/A</v>
      </c>
    </row>
    <row r="2149" spans="1:36" ht="17" hidden="1" x14ac:dyDescent="0.25">
      <c r="A2149" t="s">
        <v>10689</v>
      </c>
      <c r="B2149" t="str">
        <f>_xlfn.TEXTAFTER(Table5[[#This Row],[r]],"-",-1)</f>
        <v>rt2898'</v>
      </c>
      <c r="C2149" t="str">
        <f>_xlfn.TEXTAFTER(_xlfn.TEXTBEFORE(Table5[[#This Row],[r]],"-"&amp;Table5[[#This Row],[enz]]),"'RXN-")</f>
        <v>TCHOLAtabc_v_FWD</v>
      </c>
      <c r="D2149">
        <v>11171.708534568001</v>
      </c>
      <c r="E2149">
        <f>_xlfn.XLOOKUP(Table5[[#This Row],[r]],Table3[r],Table3[kapp],"")</f>
        <v>8988.1774343278394</v>
      </c>
      <c r="F2149">
        <f>Table5[[#This Row],[kapp]]-Table5[[#This Row],[old]]</f>
        <v>2183.5311002401613</v>
      </c>
      <c r="G2149" t="str" cm="1">
        <f t="array" ref="G2149">IF(ROWS(_xlfn._xlws.FILTER(Table5[r],Table5[enz]=Table5[[#This Row],[enz]]))&gt;1,"many","1")</f>
        <v>1</v>
      </c>
      <c r="H2149" t="str" cm="1">
        <f t="array" ref="H2149">IF(ROWS(_xlfn._xlws.FILTER(Table5[r],Table5[rxn-no-enz]=Table5[[#This Row],[rxn-no-enz]]))&gt;1,"many","1")</f>
        <v>many</v>
      </c>
      <c r="I2149" t="str">
        <f>_xlfn.XLOOKUP(SUBSTITUTE(Table5[[#This Row],[r]],"'",""),Table6[rxn],Table6[rxn],"no")</f>
        <v>no</v>
      </c>
      <c r="J2149" t="str" cm="1">
        <f t="array" ref="J2149">_xlfn.XLOOKUP(Table5[[#This Row],[r]],"'"&amp;Table6[rxn]&amp;"'",Table6[expected kapp],"")</f>
        <v/>
      </c>
      <c r="L2149" t="s">
        <v>10467</v>
      </c>
      <c r="M2149">
        <v>8988.1774343278394</v>
      </c>
      <c r="AE2149" s="1" t="s">
        <v>12570</v>
      </c>
      <c r="AF2149" s="1" t="s">
        <v>2778</v>
      </c>
      <c r="AG2149" s="9">
        <v>2.25219092999999E-10</v>
      </c>
      <c r="AH2149" s="1" t="str">
        <f>_xlfn.TEXTAFTER(Table9[[#This Row],[rxn]],"-",-1)</f>
        <v>rt4393</v>
      </c>
      <c r="AI2149" s="1" t="e">
        <f>_xlfn.TEXTAFTER(_xlfn.TEXTBEFORE(Table9[[#This Row],[rxn]],"-"&amp;Table9[[#This Row],[enz]]),"RXN-")</f>
        <v>#N/A</v>
      </c>
      <c r="AJ2149" s="1" t="e">
        <f>_xlfn.TEXTBEFORE(Table9[[#This Row],[rxn]],"_",-1)</f>
        <v>#N/A</v>
      </c>
    </row>
    <row r="2150" spans="1:36" ht="17" hidden="1" x14ac:dyDescent="0.25">
      <c r="A2150" t="s">
        <v>10690</v>
      </c>
      <c r="B2150" t="str">
        <f>_xlfn.TEXTAFTER(Table5[[#This Row],[r]],"-",-1)</f>
        <v>rt6095'</v>
      </c>
      <c r="C2150" t="str">
        <f>_xlfn.TEXTAFTER(_xlfn.TEXTBEFORE(Table5[[#This Row],[r]],"-"&amp;Table5[[#This Row],[enz]]),"'RXN-")</f>
        <v>TCHOLAtabc_v_FWD</v>
      </c>
      <c r="D2150">
        <v>11171.708534568001</v>
      </c>
      <c r="E2150">
        <f>_xlfn.XLOOKUP(Table5[[#This Row],[r]],Table3[r],Table3[kapp],"")</f>
        <v>8988.1774343278394</v>
      </c>
      <c r="F2150">
        <f>Table5[[#This Row],[kapp]]-Table5[[#This Row],[old]]</f>
        <v>2183.5311002401613</v>
      </c>
      <c r="G2150" t="str" cm="1">
        <f t="array" ref="G2150">IF(ROWS(_xlfn._xlws.FILTER(Table5[r],Table5[enz]=Table5[[#This Row],[enz]]))&gt;1,"many","1")</f>
        <v>1</v>
      </c>
      <c r="H2150" t="str" cm="1">
        <f t="array" ref="H2150">IF(ROWS(_xlfn._xlws.FILTER(Table5[r],Table5[rxn-no-enz]=Table5[[#This Row],[rxn-no-enz]]))&gt;1,"many","1")</f>
        <v>many</v>
      </c>
      <c r="I2150" t="str">
        <f>_xlfn.XLOOKUP(SUBSTITUTE(Table5[[#This Row],[r]],"'",""),Table6[rxn],Table6[rxn],"no")</f>
        <v>no</v>
      </c>
      <c r="J2150" t="str" cm="1">
        <f t="array" ref="J2150">_xlfn.XLOOKUP(Table5[[#This Row],[r]],"'"&amp;Table6[rxn]&amp;"'",Table6[expected kapp],"")</f>
        <v/>
      </c>
      <c r="L2150" t="s">
        <v>10468</v>
      </c>
      <c r="M2150">
        <v>8988.1774343278394</v>
      </c>
      <c r="AE2150" s="1" t="s">
        <v>12571</v>
      </c>
      <c r="AF2150" s="1" t="s">
        <v>2778</v>
      </c>
      <c r="AG2150" s="9">
        <v>8.1948609000000004E-11</v>
      </c>
      <c r="AH2150" s="1" t="str">
        <f>_xlfn.TEXTAFTER(Table9[[#This Row],[rxn]],"-",-1)</f>
        <v>rt4410</v>
      </c>
      <c r="AI2150" s="1" t="e">
        <f>_xlfn.TEXTAFTER(_xlfn.TEXTBEFORE(Table9[[#This Row],[rxn]],"-"&amp;Table9[[#This Row],[enz]]),"RXN-")</f>
        <v>#N/A</v>
      </c>
      <c r="AJ2150" s="1" t="e">
        <f>_xlfn.TEXTBEFORE(Table9[[#This Row],[rxn]],"_",-1)</f>
        <v>#N/A</v>
      </c>
    </row>
    <row r="2151" spans="1:36" ht="17" hidden="1" x14ac:dyDescent="0.25">
      <c r="A2151" t="s">
        <v>10691</v>
      </c>
      <c r="B2151" t="str">
        <f>_xlfn.TEXTAFTER(Table5[[#This Row],[r]],"-",-1)</f>
        <v>rt6476'</v>
      </c>
      <c r="C2151" t="str">
        <f>_xlfn.TEXTAFTER(_xlfn.TEXTBEFORE(Table5[[#This Row],[r]],"-"&amp;Table5[[#This Row],[enz]]),"'RXN-")</f>
        <v>TCHOLAtabc_v_FWD</v>
      </c>
      <c r="D2151">
        <v>11171.708534568001</v>
      </c>
      <c r="E2151">
        <f>_xlfn.XLOOKUP(Table5[[#This Row],[r]],Table3[r],Table3[kapp],"")</f>
        <v>8988.1774343278394</v>
      </c>
      <c r="F2151">
        <f>Table5[[#This Row],[kapp]]-Table5[[#This Row],[old]]</f>
        <v>2183.5311002401613</v>
      </c>
      <c r="G2151" t="str" cm="1">
        <f t="array" ref="G2151">IF(ROWS(_xlfn._xlws.FILTER(Table5[r],Table5[enz]=Table5[[#This Row],[enz]]))&gt;1,"many","1")</f>
        <v>1</v>
      </c>
      <c r="H2151" t="str" cm="1">
        <f t="array" ref="H2151">IF(ROWS(_xlfn._xlws.FILTER(Table5[r],Table5[rxn-no-enz]=Table5[[#This Row],[rxn-no-enz]]))&gt;1,"many","1")</f>
        <v>many</v>
      </c>
      <c r="I2151" t="str">
        <f>_xlfn.XLOOKUP(SUBSTITUTE(Table5[[#This Row],[r]],"'",""),Table6[rxn],Table6[rxn],"no")</f>
        <v>no</v>
      </c>
      <c r="J2151" t="str" cm="1">
        <f t="array" ref="J2151">_xlfn.XLOOKUP(Table5[[#This Row],[r]],"'"&amp;Table6[rxn]&amp;"'",Table6[expected kapp],"")</f>
        <v/>
      </c>
      <c r="L2151" t="s">
        <v>10469</v>
      </c>
      <c r="M2151">
        <v>8988.1774343278394</v>
      </c>
      <c r="AE2151" s="1" t="s">
        <v>12572</v>
      </c>
      <c r="AF2151" s="1" t="s">
        <v>2778</v>
      </c>
      <c r="AG2151" s="9">
        <v>4.6461169999999999E-12</v>
      </c>
      <c r="AH2151" s="1" t="str">
        <f>_xlfn.TEXTAFTER(Table9[[#This Row],[rxn]],"-",-1)</f>
        <v>rt4413</v>
      </c>
      <c r="AI2151" s="1" t="e">
        <f>_xlfn.TEXTAFTER(_xlfn.TEXTBEFORE(Table9[[#This Row],[rxn]],"-"&amp;Table9[[#This Row],[enz]]),"RXN-")</f>
        <v>#N/A</v>
      </c>
      <c r="AJ2151" s="1" t="e">
        <f>_xlfn.TEXTBEFORE(Table9[[#This Row],[rxn]],"_",-1)</f>
        <v>#N/A</v>
      </c>
    </row>
    <row r="2152" spans="1:36" ht="17" hidden="1" x14ac:dyDescent="0.25">
      <c r="A2152" t="s">
        <v>10692</v>
      </c>
      <c r="B2152" t="str">
        <f>_xlfn.TEXTAFTER(Table5[[#This Row],[r]],"-",-1)</f>
        <v>rt3425'</v>
      </c>
      <c r="C2152" t="str">
        <f>_xlfn.TEXTAFTER(_xlfn.TEXTBEFORE(Table5[[#This Row],[r]],"-"&amp;Table5[[#This Row],[enz]]),"'RXN-")</f>
        <v>TDPDRR_c_FWD</v>
      </c>
      <c r="D2152">
        <v>11171.708534568001</v>
      </c>
      <c r="E2152">
        <f>_xlfn.XLOOKUP(Table5[[#This Row],[r]],Table3[r],Table3[kapp],"")</f>
        <v>8988.1774343278394</v>
      </c>
      <c r="F2152">
        <f>Table5[[#This Row],[kapp]]-Table5[[#This Row],[old]]</f>
        <v>2183.5311002401613</v>
      </c>
      <c r="G2152" t="str" cm="1">
        <f t="array" ref="G2152">IF(ROWS(_xlfn._xlws.FILTER(Table5[r],Table5[enz]=Table5[[#This Row],[enz]]))&gt;1,"many","1")</f>
        <v>1</v>
      </c>
      <c r="H2152" t="str" cm="1">
        <f t="array" ref="H2152">IF(ROWS(_xlfn._xlws.FILTER(Table5[r],Table5[rxn-no-enz]=Table5[[#This Row],[rxn-no-enz]]))&gt;1,"many","1")</f>
        <v>1</v>
      </c>
      <c r="I2152" t="str">
        <f>_xlfn.XLOOKUP(SUBSTITUTE(Table5[[#This Row],[r]],"'",""),Table6[rxn],Table6[rxn],"no")</f>
        <v>no</v>
      </c>
      <c r="J2152" t="str" cm="1">
        <f t="array" ref="J2152">_xlfn.XLOOKUP(Table5[[#This Row],[r]],"'"&amp;Table6[rxn]&amp;"'",Table6[expected kapp],"")</f>
        <v/>
      </c>
      <c r="L2152" t="s">
        <v>10470</v>
      </c>
      <c r="M2152">
        <v>8988.1774343278394</v>
      </c>
      <c r="AE2152" s="1" t="s">
        <v>12573</v>
      </c>
      <c r="AF2152" s="1" t="s">
        <v>2778</v>
      </c>
      <c r="AG2152" s="9">
        <v>2.0244616999999999E-11</v>
      </c>
      <c r="AH2152" s="1" t="str">
        <f>_xlfn.TEXTAFTER(Table9[[#This Row],[rxn]],"-",-1)</f>
        <v>rt4416</v>
      </c>
      <c r="AI2152" s="1" t="e">
        <f>_xlfn.TEXTAFTER(_xlfn.TEXTBEFORE(Table9[[#This Row],[rxn]],"-"&amp;Table9[[#This Row],[enz]]),"RXN-")</f>
        <v>#N/A</v>
      </c>
      <c r="AJ2152" s="1" t="e">
        <f>_xlfn.TEXTBEFORE(Table9[[#This Row],[rxn]],"_",-1)</f>
        <v>#N/A</v>
      </c>
    </row>
    <row r="2153" spans="1:36" ht="17" hidden="1" x14ac:dyDescent="0.25">
      <c r="A2153" t="s">
        <v>10693</v>
      </c>
      <c r="B2153" t="str">
        <f>_xlfn.TEXTAFTER(Table5[[#This Row],[r]],"-",-1)</f>
        <v>rt6435'</v>
      </c>
      <c r="C2153" t="str">
        <f>_xlfn.TEXTAFTER(_xlfn.TEXTBEFORE(Table5[[#This Row],[r]],"-"&amp;Table5[[#This Row],[enz]]),"'RXN-")</f>
        <v>THFGLUS_c_FWD</v>
      </c>
      <c r="D2153">
        <v>11171.708534568001</v>
      </c>
      <c r="E2153">
        <f>_xlfn.XLOOKUP(Table5[[#This Row],[r]],Table3[r],Table3[kapp],"")</f>
        <v>8988.1774343278394</v>
      </c>
      <c r="F2153">
        <f>Table5[[#This Row],[kapp]]-Table5[[#This Row],[old]]</f>
        <v>2183.5311002401613</v>
      </c>
      <c r="G2153" t="str" cm="1">
        <f t="array" ref="G2153">IF(ROWS(_xlfn._xlws.FILTER(Table5[r],Table5[enz]=Table5[[#This Row],[enz]]))&gt;1,"many","1")</f>
        <v>many</v>
      </c>
      <c r="H2153" t="str" cm="1">
        <f t="array" ref="H2153">IF(ROWS(_xlfn._xlws.FILTER(Table5[r],Table5[rxn-no-enz]=Table5[[#This Row],[rxn-no-enz]]))&gt;1,"many","1")</f>
        <v>1</v>
      </c>
      <c r="I2153" t="str">
        <f>_xlfn.XLOOKUP(SUBSTITUTE(Table5[[#This Row],[r]],"'",""),Table6[rxn],Table6[rxn],"no")</f>
        <v>no</v>
      </c>
      <c r="J2153" t="str" cm="1">
        <f t="array" ref="J2153">_xlfn.XLOOKUP(Table5[[#This Row],[r]],"'"&amp;Table6[rxn]&amp;"'",Table6[expected kapp],"")</f>
        <v/>
      </c>
      <c r="L2153" t="s">
        <v>10471</v>
      </c>
      <c r="M2153">
        <v>8988.1774343278394</v>
      </c>
      <c r="AE2153" s="1" t="s">
        <v>12574</v>
      </c>
      <c r="AF2153" s="1" t="s">
        <v>2778</v>
      </c>
      <c r="AG2153" s="9">
        <v>8.9474900000000003E-13</v>
      </c>
      <c r="AH2153" s="1" t="str">
        <f>_xlfn.TEXTAFTER(Table9[[#This Row],[rxn]],"-",-1)</f>
        <v>rt4419</v>
      </c>
      <c r="AI2153" s="1" t="e">
        <f>_xlfn.TEXTAFTER(_xlfn.TEXTBEFORE(Table9[[#This Row],[rxn]],"-"&amp;Table9[[#This Row],[enz]]),"RXN-")</f>
        <v>#N/A</v>
      </c>
      <c r="AJ2153" s="1" t="e">
        <f>_xlfn.TEXTBEFORE(Table9[[#This Row],[rxn]],"_",-1)</f>
        <v>#N/A</v>
      </c>
    </row>
    <row r="2154" spans="1:36" ht="17" hidden="1" x14ac:dyDescent="0.25">
      <c r="A2154" t="s">
        <v>10694</v>
      </c>
      <c r="B2154" t="str">
        <f>_xlfn.TEXTAFTER(Table5[[#This Row],[r]],"-",-1)</f>
        <v>rt6435'</v>
      </c>
      <c r="C2154" t="str">
        <f>_xlfn.TEXTAFTER(_xlfn.TEXTBEFORE(Table5[[#This Row],[r]],"-"&amp;Table5[[#This Row],[enz]]),"'RXN-")</f>
        <v>THFGLUS_c_REV</v>
      </c>
      <c r="D2154">
        <v>11171.708534568001</v>
      </c>
      <c r="E2154">
        <f>_xlfn.XLOOKUP(Table5[[#This Row],[r]],Table3[r],Table3[kapp],"")</f>
        <v>8988.1774343278394</v>
      </c>
      <c r="F2154">
        <f>Table5[[#This Row],[kapp]]-Table5[[#This Row],[old]]</f>
        <v>2183.5311002401613</v>
      </c>
      <c r="G2154" t="str" cm="1">
        <f t="array" ref="G2154">IF(ROWS(_xlfn._xlws.FILTER(Table5[r],Table5[enz]=Table5[[#This Row],[enz]]))&gt;1,"many","1")</f>
        <v>many</v>
      </c>
      <c r="H2154" t="str" cm="1">
        <f t="array" ref="H2154">IF(ROWS(_xlfn._xlws.FILTER(Table5[r],Table5[rxn-no-enz]=Table5[[#This Row],[rxn-no-enz]]))&gt;1,"many","1")</f>
        <v>1</v>
      </c>
      <c r="I2154" t="str">
        <f>_xlfn.XLOOKUP(SUBSTITUTE(Table5[[#This Row],[r]],"'",""),Table6[rxn],Table6[rxn],"no")</f>
        <v>no</v>
      </c>
      <c r="J2154" t="str" cm="1">
        <f t="array" ref="J2154">_xlfn.XLOOKUP(Table5[[#This Row],[r]],"'"&amp;Table6[rxn]&amp;"'",Table6[expected kapp],"")</f>
        <v/>
      </c>
      <c r="L2154" t="s">
        <v>10472</v>
      </c>
      <c r="M2154">
        <v>8988.1774343278394</v>
      </c>
      <c r="AE2154" s="1" t="s">
        <v>12575</v>
      </c>
      <c r="AF2154" s="1" t="s">
        <v>2778</v>
      </c>
      <c r="AG2154" s="9">
        <v>1.7608305999999999E-11</v>
      </c>
      <c r="AH2154" s="1" t="str">
        <f>_xlfn.TEXTAFTER(Table9[[#This Row],[rxn]],"-",-1)</f>
        <v>rt4427</v>
      </c>
      <c r="AI2154" s="1" t="e">
        <f>_xlfn.TEXTAFTER(_xlfn.TEXTBEFORE(Table9[[#This Row],[rxn]],"-"&amp;Table9[[#This Row],[enz]]),"RXN-")</f>
        <v>#N/A</v>
      </c>
      <c r="AJ2154" s="1" t="e">
        <f>_xlfn.TEXTBEFORE(Table9[[#This Row],[rxn]],"_",-1)</f>
        <v>#N/A</v>
      </c>
    </row>
    <row r="2155" spans="1:36" ht="17" hidden="1" x14ac:dyDescent="0.25">
      <c r="A2155" t="s">
        <v>10695</v>
      </c>
      <c r="B2155" t="str">
        <f>_xlfn.TEXTAFTER(Table5[[#This Row],[r]],"-",-1)</f>
        <v>rt0553'</v>
      </c>
      <c r="C2155" t="str">
        <f>_xlfn.TEXTAFTER(_xlfn.TEXTBEFORE(Table5[[#This Row],[r]],"-"&amp;Table5[[#This Row],[enz]]),"'RXN-")</f>
        <v>THIORDXi_m_FWD</v>
      </c>
      <c r="D2155">
        <v>11171.708534568001</v>
      </c>
      <c r="E2155">
        <f>_xlfn.XLOOKUP(Table5[[#This Row],[r]],Table3[r],Table3[kapp],"")</f>
        <v>8988.1774343278394</v>
      </c>
      <c r="F2155">
        <f>Table5[[#This Row],[kapp]]-Table5[[#This Row],[old]]</f>
        <v>2183.5311002401613</v>
      </c>
      <c r="G2155" t="str" cm="1">
        <f t="array" ref="G2155">IF(ROWS(_xlfn._xlws.FILTER(Table5[r],Table5[enz]=Table5[[#This Row],[enz]]))&gt;1,"many","1")</f>
        <v>1</v>
      </c>
      <c r="H2155" t="str" cm="1">
        <f t="array" ref="H2155">IF(ROWS(_xlfn._xlws.FILTER(Table5[r],Table5[rxn-no-enz]=Table5[[#This Row],[rxn-no-enz]]))&gt;1,"many","1")</f>
        <v>1</v>
      </c>
      <c r="I2155" t="str">
        <f>_xlfn.XLOOKUP(SUBSTITUTE(Table5[[#This Row],[r]],"'",""),Table6[rxn],Table6[rxn],"no")</f>
        <v>no</v>
      </c>
      <c r="J2155" t="str" cm="1">
        <f t="array" ref="J2155">_xlfn.XLOOKUP(Table5[[#This Row],[r]],"'"&amp;Table6[rxn]&amp;"'",Table6[expected kapp],"")</f>
        <v/>
      </c>
      <c r="L2155" t="s">
        <v>8544</v>
      </c>
      <c r="M2155">
        <v>6982.7995364710996</v>
      </c>
      <c r="AE2155" s="1" t="s">
        <v>12576</v>
      </c>
      <c r="AF2155" s="1" t="s">
        <v>2778</v>
      </c>
      <c r="AG2155" s="9">
        <v>9.4297680000000002E-12</v>
      </c>
      <c r="AH2155" s="1" t="str">
        <f>_xlfn.TEXTAFTER(Table9[[#This Row],[rxn]],"-",-1)</f>
        <v>rt4445</v>
      </c>
      <c r="AI2155" s="1" t="e">
        <f>_xlfn.TEXTAFTER(_xlfn.TEXTBEFORE(Table9[[#This Row],[rxn]],"-"&amp;Table9[[#This Row],[enz]]),"RXN-")</f>
        <v>#N/A</v>
      </c>
      <c r="AJ2155" s="1" t="e">
        <f>_xlfn.TEXTBEFORE(Table9[[#This Row],[rxn]],"_",-1)</f>
        <v>#N/A</v>
      </c>
    </row>
    <row r="2156" spans="1:36" ht="17" hidden="1" x14ac:dyDescent="0.25">
      <c r="A2156" t="s">
        <v>10696</v>
      </c>
      <c r="B2156" t="str">
        <f>_xlfn.TEXTAFTER(Table5[[#This Row],[r]],"-",-1)</f>
        <v>rt6669'</v>
      </c>
      <c r="C2156" t="str">
        <f>_xlfn.TEXTAFTER(_xlfn.TEXTBEFORE(Table5[[#This Row],[r]],"-"&amp;Table5[[#This Row],[enz]]),"'RXN-")</f>
        <v>THIORDXi_n_FWD</v>
      </c>
      <c r="D2156">
        <v>11171.708534568001</v>
      </c>
      <c r="E2156">
        <f>_xlfn.XLOOKUP(Table5[[#This Row],[r]],Table3[r],Table3[kapp],"")</f>
        <v>8988.1774343278394</v>
      </c>
      <c r="F2156">
        <f>Table5[[#This Row],[kapp]]-Table5[[#This Row],[old]]</f>
        <v>2183.5311002401613</v>
      </c>
      <c r="G2156" t="str" cm="1">
        <f t="array" ref="G2156">IF(ROWS(_xlfn._xlws.FILTER(Table5[r],Table5[enz]=Table5[[#This Row],[enz]]))&gt;1,"many","1")</f>
        <v>1</v>
      </c>
      <c r="H2156" t="str" cm="1">
        <f t="array" ref="H2156">IF(ROWS(_xlfn._xlws.FILTER(Table5[r],Table5[rxn-no-enz]=Table5[[#This Row],[rxn-no-enz]]))&gt;1,"many","1")</f>
        <v>1</v>
      </c>
      <c r="I2156" t="str">
        <f>_xlfn.XLOOKUP(SUBSTITUTE(Table5[[#This Row],[r]],"'",""),Table6[rxn],Table6[rxn],"no")</f>
        <v>no</v>
      </c>
      <c r="J2156" t="str" cm="1">
        <f t="array" ref="J2156">_xlfn.XLOOKUP(Table5[[#This Row],[r]],"'"&amp;Table6[rxn]&amp;"'",Table6[expected kapp],"")</f>
        <v/>
      </c>
      <c r="L2156" t="s">
        <v>8530</v>
      </c>
      <c r="M2156">
        <v>8988.1774343278394</v>
      </c>
      <c r="AE2156" s="1" t="s">
        <v>12577</v>
      </c>
      <c r="AF2156" s="1" t="s">
        <v>2778</v>
      </c>
      <c r="AG2156" s="9">
        <v>5.3975340000000002E-12</v>
      </c>
      <c r="AH2156" s="1" t="str">
        <f>_xlfn.TEXTAFTER(Table9[[#This Row],[rxn]],"-",-1)</f>
        <v>rt4454</v>
      </c>
      <c r="AI2156" s="1" t="e">
        <f>_xlfn.TEXTAFTER(_xlfn.TEXTBEFORE(Table9[[#This Row],[rxn]],"-"&amp;Table9[[#This Row],[enz]]),"RXN-")</f>
        <v>#N/A</v>
      </c>
      <c r="AJ2156" s="1" t="e">
        <f>_xlfn.TEXTBEFORE(Table9[[#This Row],[rxn]],"_",-1)</f>
        <v>#N/A</v>
      </c>
    </row>
    <row r="2157" spans="1:36" ht="17" hidden="1" x14ac:dyDescent="0.25">
      <c r="A2157" t="s">
        <v>10697</v>
      </c>
      <c r="B2157" t="str">
        <f>_xlfn.TEXTAFTER(Table5[[#This Row],[r]],"-",-1)</f>
        <v>rt4894'</v>
      </c>
      <c r="C2157" t="str">
        <f>_xlfn.TEXTAFTER(_xlfn.TEXTBEFORE(Table5[[#This Row],[r]],"-"&amp;Table5[[#This Row],[enz]]),"'RXN-")</f>
        <v>THIORDXi_x_FWD</v>
      </c>
      <c r="D2157">
        <v>11171.708534568001</v>
      </c>
      <c r="E2157">
        <f>_xlfn.XLOOKUP(Table5[[#This Row],[r]],Table3[r],Table3[kapp],"")</f>
        <v>8988.1774343278394</v>
      </c>
      <c r="F2157">
        <f>Table5[[#This Row],[kapp]]-Table5[[#This Row],[old]]</f>
        <v>2183.5311002401613</v>
      </c>
      <c r="G2157" t="str" cm="1">
        <f t="array" ref="G2157">IF(ROWS(_xlfn._xlws.FILTER(Table5[r],Table5[enz]=Table5[[#This Row],[enz]]))&gt;1,"many","1")</f>
        <v>1</v>
      </c>
      <c r="H2157" t="str" cm="1">
        <f t="array" ref="H2157">IF(ROWS(_xlfn._xlws.FILTER(Table5[r],Table5[rxn-no-enz]=Table5[[#This Row],[rxn-no-enz]]))&gt;1,"many","1")</f>
        <v>1</v>
      </c>
      <c r="I2157" t="str">
        <f>_xlfn.XLOOKUP(SUBSTITUTE(Table5[[#This Row],[r]],"'",""),Table6[rxn],Table6[rxn],"no")</f>
        <v>no</v>
      </c>
      <c r="J2157" t="str" cm="1">
        <f t="array" ref="J2157">_xlfn.XLOOKUP(Table5[[#This Row],[r]],"'"&amp;Table6[rxn]&amp;"'",Table6[expected kapp],"")</f>
        <v/>
      </c>
      <c r="L2157" t="s">
        <v>8545</v>
      </c>
      <c r="M2157">
        <v>54563.615596317599</v>
      </c>
      <c r="AE2157" s="1" t="s">
        <v>12578</v>
      </c>
      <c r="AF2157" s="1" t="s">
        <v>2778</v>
      </c>
      <c r="AG2157" s="9">
        <v>1.16466985E-10</v>
      </c>
      <c r="AH2157" s="1" t="str">
        <f>_xlfn.TEXTAFTER(Table9[[#This Row],[rxn]],"-",-1)</f>
        <v>rt4475</v>
      </c>
      <c r="AI2157" s="1" t="e">
        <f>_xlfn.TEXTAFTER(_xlfn.TEXTBEFORE(Table9[[#This Row],[rxn]],"-"&amp;Table9[[#This Row],[enz]]),"RXN-")</f>
        <v>#N/A</v>
      </c>
      <c r="AJ2157" s="1" t="e">
        <f>_xlfn.TEXTBEFORE(Table9[[#This Row],[rxn]],"_",-1)</f>
        <v>#N/A</v>
      </c>
    </row>
    <row r="2158" spans="1:36" ht="17" hidden="1" x14ac:dyDescent="0.25">
      <c r="A2158" t="s">
        <v>10698</v>
      </c>
      <c r="B2158" t="str">
        <f>_xlfn.TEXTAFTER(Table5[[#This Row],[r]],"-",-1)</f>
        <v>rt2517_c'</v>
      </c>
      <c r="C2158" t="str">
        <f>_xlfn.TEXTAFTER(_xlfn.TEXTBEFORE(Table5[[#This Row],[r]],"-"&amp;Table5[[#This Row],[enz]]),"'RXN-")</f>
        <v>THMP_c_FWD</v>
      </c>
      <c r="D2158">
        <v>11171.708534568001</v>
      </c>
      <c r="E2158">
        <f>_xlfn.XLOOKUP(Table5[[#This Row],[r]],Table3[r],Table3[kapp],"")</f>
        <v>8988.1774343278394</v>
      </c>
      <c r="F2158">
        <f>Table5[[#This Row],[kapp]]-Table5[[#This Row],[old]]</f>
        <v>2183.5311002401613</v>
      </c>
      <c r="G2158" t="str" cm="1">
        <f t="array" ref="G2158">IF(ROWS(_xlfn._xlws.FILTER(Table5[r],Table5[enz]=Table5[[#This Row],[enz]]))&gt;1,"many","1")</f>
        <v>1</v>
      </c>
      <c r="H2158" t="str" cm="1">
        <f t="array" ref="H2158">IF(ROWS(_xlfn._xlws.FILTER(Table5[r],Table5[rxn-no-enz]=Table5[[#This Row],[rxn-no-enz]]))&gt;1,"many","1")</f>
        <v>1</v>
      </c>
      <c r="I2158" t="str">
        <f>_xlfn.XLOOKUP(SUBSTITUTE(Table5[[#This Row],[r]],"'",""),Table6[rxn],Table6[rxn],"no")</f>
        <v>no</v>
      </c>
      <c r="J2158" t="str" cm="1">
        <f t="array" ref="J2158">_xlfn.XLOOKUP(Table5[[#This Row],[r]],"'"&amp;Table6[rxn]&amp;"'",Table6[expected kapp],"")</f>
        <v/>
      </c>
      <c r="L2158" t="s">
        <v>10473</v>
      </c>
      <c r="M2158">
        <v>8988.1774343278394</v>
      </c>
      <c r="AE2158" s="1" t="s">
        <v>12579</v>
      </c>
      <c r="AF2158" s="1" t="s">
        <v>2778</v>
      </c>
      <c r="AG2158" s="9">
        <v>2.185349E-12</v>
      </c>
      <c r="AH2158" s="1" t="str">
        <f>_xlfn.TEXTAFTER(Table9[[#This Row],[rxn]],"-",-1)</f>
        <v>rt4487_n</v>
      </c>
      <c r="AI2158" s="1" t="e">
        <f>_xlfn.TEXTAFTER(_xlfn.TEXTBEFORE(Table9[[#This Row],[rxn]],"-"&amp;Table9[[#This Row],[enz]]),"RXN-")</f>
        <v>#N/A</v>
      </c>
      <c r="AJ2158" s="1" t="str">
        <f>_xlfn.TEXTBEFORE(Table9[[#This Row],[rxn]],"_",-1)</f>
        <v>PROWASTE-rt4487</v>
      </c>
    </row>
    <row r="2159" spans="1:36" ht="17" hidden="1" x14ac:dyDescent="0.25">
      <c r="A2159" t="s">
        <v>10699</v>
      </c>
      <c r="B2159" t="str">
        <f>_xlfn.TEXTAFTER(Table5[[#This Row],[r]],"-",-1)</f>
        <v>rt0854'</v>
      </c>
      <c r="C2159" t="str">
        <f>_xlfn.TEXTAFTER(_xlfn.TEXTBEFORE(Table5[[#This Row],[r]],"-"&amp;Table5[[#This Row],[enz]]),"'RXN-")</f>
        <v>THRA_c_FWD</v>
      </c>
      <c r="D2159">
        <v>11171.708534568001</v>
      </c>
      <c r="E2159">
        <f>_xlfn.XLOOKUP(Table5[[#This Row],[r]],Table3[r],Table3[kapp],"")</f>
        <v>8988.1774343278394</v>
      </c>
      <c r="F2159">
        <f>Table5[[#This Row],[kapp]]-Table5[[#This Row],[old]]</f>
        <v>2183.5311002401613</v>
      </c>
      <c r="G2159" t="str" cm="1">
        <f t="array" ref="G2159">IF(ROWS(_xlfn._xlws.FILTER(Table5[r],Table5[enz]=Table5[[#This Row],[enz]]))&gt;1,"many","1")</f>
        <v>many</v>
      </c>
      <c r="H2159" t="str" cm="1">
        <f t="array" ref="H2159">IF(ROWS(_xlfn._xlws.FILTER(Table5[r],Table5[rxn-no-enz]=Table5[[#This Row],[rxn-no-enz]]))&gt;1,"many","1")</f>
        <v>many</v>
      </c>
      <c r="I2159" t="str">
        <f>_xlfn.XLOOKUP(SUBSTITUTE(Table5[[#This Row],[r]],"'",""),Table6[rxn],Table6[rxn],"no")</f>
        <v>no</v>
      </c>
      <c r="J2159" t="str" cm="1">
        <f t="array" ref="J2159">_xlfn.XLOOKUP(Table5[[#This Row],[r]],"'"&amp;Table6[rxn]&amp;"'",Table6[expected kapp],"")</f>
        <v/>
      </c>
      <c r="L2159" t="s">
        <v>10474</v>
      </c>
      <c r="M2159">
        <v>8988.1774343278394</v>
      </c>
      <c r="AE2159" s="1" t="s">
        <v>12580</v>
      </c>
      <c r="AF2159" s="1" t="s">
        <v>2778</v>
      </c>
      <c r="AG2159" s="9">
        <v>1.05807287E-10</v>
      </c>
      <c r="AH2159" s="1" t="str">
        <f>_xlfn.TEXTAFTER(Table9[[#This Row],[rxn]],"-",-1)</f>
        <v>rt4499</v>
      </c>
      <c r="AI2159" s="1" t="e">
        <f>_xlfn.TEXTAFTER(_xlfn.TEXTBEFORE(Table9[[#This Row],[rxn]],"-"&amp;Table9[[#This Row],[enz]]),"RXN-")</f>
        <v>#N/A</v>
      </c>
      <c r="AJ2159" s="1" t="e">
        <f>_xlfn.TEXTBEFORE(Table9[[#This Row],[rxn]],"_",-1)</f>
        <v>#N/A</v>
      </c>
    </row>
    <row r="2160" spans="1:36" ht="17" hidden="1" x14ac:dyDescent="0.25">
      <c r="A2160" t="s">
        <v>10700</v>
      </c>
      <c r="B2160" t="str">
        <f>_xlfn.TEXTAFTER(Table5[[#This Row],[r]],"-",-1)</f>
        <v>rt7814'</v>
      </c>
      <c r="C2160" t="str">
        <f>_xlfn.TEXTAFTER(_xlfn.TEXTBEFORE(Table5[[#This Row],[r]],"-"&amp;Table5[[#This Row],[enz]]),"'RXN-")</f>
        <v>THRA_c_FWD</v>
      </c>
      <c r="D2160">
        <v>11171.708534568001</v>
      </c>
      <c r="E2160">
        <f>_xlfn.XLOOKUP(Table5[[#This Row],[r]],Table3[r],Table3[kapp],"")</f>
        <v>8988.1774343278394</v>
      </c>
      <c r="F2160">
        <f>Table5[[#This Row],[kapp]]-Table5[[#This Row],[old]]</f>
        <v>2183.5311002401613</v>
      </c>
      <c r="G2160" t="str" cm="1">
        <f t="array" ref="G2160">IF(ROWS(_xlfn._xlws.FILTER(Table5[r],Table5[enz]=Table5[[#This Row],[enz]]))&gt;1,"many","1")</f>
        <v>1</v>
      </c>
      <c r="H2160" t="str" cm="1">
        <f t="array" ref="H2160">IF(ROWS(_xlfn._xlws.FILTER(Table5[r],Table5[rxn-no-enz]=Table5[[#This Row],[rxn-no-enz]]))&gt;1,"many","1")</f>
        <v>many</v>
      </c>
      <c r="I2160" t="str">
        <f>_xlfn.XLOOKUP(SUBSTITUTE(Table5[[#This Row],[r]],"'",""),Table6[rxn],Table6[rxn],"no")</f>
        <v>no</v>
      </c>
      <c r="J2160" t="str" cm="1">
        <f t="array" ref="J2160">_xlfn.XLOOKUP(Table5[[#This Row],[r]],"'"&amp;Table6[rxn]&amp;"'",Table6[expected kapp],"")</f>
        <v/>
      </c>
      <c r="L2160" t="s">
        <v>10475</v>
      </c>
      <c r="M2160">
        <v>8988.1774343278394</v>
      </c>
      <c r="AE2160" s="1" t="s">
        <v>12581</v>
      </c>
      <c r="AF2160" s="1" t="s">
        <v>2778</v>
      </c>
      <c r="AG2160" s="9">
        <v>6.2007517999999899E-11</v>
      </c>
      <c r="AH2160" s="1" t="str">
        <f>_xlfn.TEXTAFTER(Table9[[#This Row],[rxn]],"-",-1)</f>
        <v>rt4502</v>
      </c>
      <c r="AI2160" s="1" t="e">
        <f>_xlfn.TEXTAFTER(_xlfn.TEXTBEFORE(Table9[[#This Row],[rxn]],"-"&amp;Table9[[#This Row],[enz]]),"RXN-")</f>
        <v>#N/A</v>
      </c>
      <c r="AJ2160" s="1" t="e">
        <f>_xlfn.TEXTBEFORE(Table9[[#This Row],[rxn]],"_",-1)</f>
        <v>#N/A</v>
      </c>
    </row>
    <row r="2161" spans="1:36" ht="17" hidden="1" x14ac:dyDescent="0.25">
      <c r="A2161" t="s">
        <v>10701</v>
      </c>
      <c r="B2161" t="str">
        <f>_xlfn.TEXTAFTER(Table5[[#This Row],[r]],"-",-1)</f>
        <v>rt0854'</v>
      </c>
      <c r="C2161" t="str">
        <f>_xlfn.TEXTAFTER(_xlfn.TEXTBEFORE(Table5[[#This Row],[r]],"-"&amp;Table5[[#This Row],[enz]]),"'RXN-")</f>
        <v>THRA2_c_FWD</v>
      </c>
      <c r="D2161">
        <v>11171.708534568001</v>
      </c>
      <c r="E2161">
        <f>_xlfn.XLOOKUP(Table5[[#This Row],[r]],Table3[r],Table3[kapp],"")</f>
        <v>8988.1774343278394</v>
      </c>
      <c r="F2161">
        <f>Table5[[#This Row],[kapp]]-Table5[[#This Row],[old]]</f>
        <v>2183.5311002401613</v>
      </c>
      <c r="G2161" t="str" cm="1">
        <f t="array" ref="G2161">IF(ROWS(_xlfn._xlws.FILTER(Table5[r],Table5[enz]=Table5[[#This Row],[enz]]))&gt;1,"many","1")</f>
        <v>many</v>
      </c>
      <c r="H2161" t="str" cm="1">
        <f t="array" ref="H2161">IF(ROWS(_xlfn._xlws.FILTER(Table5[r],Table5[rxn-no-enz]=Table5[[#This Row],[rxn-no-enz]]))&gt;1,"many","1")</f>
        <v>1</v>
      </c>
      <c r="I2161" t="str">
        <f>_xlfn.XLOOKUP(SUBSTITUTE(Table5[[#This Row],[r]],"'",""),Table6[rxn],Table6[rxn],"no")</f>
        <v>no</v>
      </c>
      <c r="J2161" t="str" cm="1">
        <f t="array" ref="J2161">_xlfn.XLOOKUP(Table5[[#This Row],[r]],"'"&amp;Table6[rxn]&amp;"'",Table6[expected kapp],"")</f>
        <v/>
      </c>
      <c r="L2161" t="s">
        <v>10476</v>
      </c>
      <c r="M2161">
        <v>8988.1774343278394</v>
      </c>
      <c r="AE2161" s="1" t="s">
        <v>12582</v>
      </c>
      <c r="AF2161" s="1" t="s">
        <v>2778</v>
      </c>
      <c r="AG2161" s="9">
        <v>4.4068075000000003E-11</v>
      </c>
      <c r="AH2161" s="1" t="str">
        <f>_xlfn.TEXTAFTER(Table9[[#This Row],[rxn]],"-",-1)</f>
        <v>rt4513_rm</v>
      </c>
      <c r="AI2161" s="1" t="e">
        <f>_xlfn.TEXTAFTER(_xlfn.TEXTBEFORE(Table9[[#This Row],[rxn]],"-"&amp;Table9[[#This Row],[enz]]),"RXN-")</f>
        <v>#N/A</v>
      </c>
      <c r="AJ2161" s="1" t="str">
        <f>_xlfn.TEXTBEFORE(Table9[[#This Row],[rxn]],"_",-1)</f>
        <v>PROWASTE-rt4513</v>
      </c>
    </row>
    <row r="2162" spans="1:36" ht="17" hidden="1" x14ac:dyDescent="0.25">
      <c r="A2162" t="s">
        <v>10702</v>
      </c>
      <c r="B2162" t="str">
        <f>_xlfn.TEXTAFTER(Table5[[#This Row],[r]],"-",-1)</f>
        <v>rt0848_m'</v>
      </c>
      <c r="C2162" t="str">
        <f>_xlfn.TEXTAFTER(_xlfn.TEXTBEFORE(Table5[[#This Row],[r]],"-"&amp;Table5[[#This Row],[enz]]),"'RXN-")</f>
        <v>THRD_L_m_FWD</v>
      </c>
      <c r="D2162">
        <v>11171.708534568001</v>
      </c>
      <c r="E2162">
        <f>_xlfn.XLOOKUP(Table5[[#This Row],[r]],Table3[r],Table3[kapp],"")</f>
        <v>8988.1774343278394</v>
      </c>
      <c r="F2162">
        <f>Table5[[#This Row],[kapp]]-Table5[[#This Row],[old]]</f>
        <v>2183.5311002401613</v>
      </c>
      <c r="G2162" t="str" cm="1">
        <f t="array" ref="G2162">IF(ROWS(_xlfn._xlws.FILTER(Table5[r],Table5[enz]=Table5[[#This Row],[enz]]))&gt;1,"many","1")</f>
        <v>1</v>
      </c>
      <c r="H2162" t="str" cm="1">
        <f t="array" ref="H2162">IF(ROWS(_xlfn._xlws.FILTER(Table5[r],Table5[rxn-no-enz]=Table5[[#This Row],[rxn-no-enz]]))&gt;1,"many","1")</f>
        <v>many</v>
      </c>
      <c r="I2162" t="str">
        <f>_xlfn.XLOOKUP(SUBSTITUTE(Table5[[#This Row],[r]],"'",""),Table6[rxn],Table6[rxn],"no")</f>
        <v>no</v>
      </c>
      <c r="J2162" t="str" cm="1">
        <f t="array" ref="J2162">_xlfn.XLOOKUP(Table5[[#This Row],[r]],"'"&amp;Table6[rxn]&amp;"'",Table6[expected kapp],"")</f>
        <v/>
      </c>
      <c r="L2162" t="s">
        <v>8546</v>
      </c>
      <c r="M2162">
        <v>20.0904366064043</v>
      </c>
      <c r="AE2162" s="1" t="s">
        <v>12583</v>
      </c>
      <c r="AF2162" s="1" t="s">
        <v>2778</v>
      </c>
      <c r="AG2162" s="9">
        <v>3.6172789999999998E-11</v>
      </c>
      <c r="AH2162" s="1" t="str">
        <f>_xlfn.TEXTAFTER(Table9[[#This Row],[rxn]],"-",-1)</f>
        <v>rt4526</v>
      </c>
      <c r="AI2162" s="1" t="e">
        <f>_xlfn.TEXTAFTER(_xlfn.TEXTBEFORE(Table9[[#This Row],[rxn]],"-"&amp;Table9[[#This Row],[enz]]),"RXN-")</f>
        <v>#N/A</v>
      </c>
      <c r="AJ2162" s="1" t="e">
        <f>_xlfn.TEXTBEFORE(Table9[[#This Row],[rxn]],"_",-1)</f>
        <v>#N/A</v>
      </c>
    </row>
    <row r="2163" spans="1:36" ht="17" hidden="1" x14ac:dyDescent="0.25">
      <c r="A2163" t="s">
        <v>10703</v>
      </c>
      <c r="B2163" t="str">
        <f>_xlfn.TEXTAFTER(Table5[[#This Row],[r]],"-",-1)</f>
        <v>rt5861'</v>
      </c>
      <c r="C2163" t="str">
        <f>_xlfn.TEXTAFTER(_xlfn.TEXTBEFORE(Table5[[#This Row],[r]],"-"&amp;Table5[[#This Row],[enz]]),"'RXN-")</f>
        <v>THRtps_e_FWD</v>
      </c>
      <c r="D2163">
        <v>11171.708534568001</v>
      </c>
      <c r="E2163">
        <f>_xlfn.XLOOKUP(Table5[[#This Row],[r]],Table3[r],Table3[kapp],"")</f>
        <v>8988.1774343278394</v>
      </c>
      <c r="F2163">
        <f>Table5[[#This Row],[kapp]]-Table5[[#This Row],[old]]</f>
        <v>2183.5311002401613</v>
      </c>
      <c r="G2163" t="str" cm="1">
        <f t="array" ref="G2163">IF(ROWS(_xlfn._xlws.FILTER(Table5[r],Table5[enz]=Table5[[#This Row],[enz]]))&gt;1,"many","1")</f>
        <v>many</v>
      </c>
      <c r="H2163" t="str" cm="1">
        <f t="array" ref="H2163">IF(ROWS(_xlfn._xlws.FILTER(Table5[r],Table5[rxn-no-enz]=Table5[[#This Row],[rxn-no-enz]]))&gt;1,"many","1")</f>
        <v>1</v>
      </c>
      <c r="I2163" t="str">
        <f>_xlfn.XLOOKUP(SUBSTITUTE(Table5[[#This Row],[r]],"'",""),Table6[rxn],Table6[rxn],"no")</f>
        <v>no</v>
      </c>
      <c r="J2163" t="str" cm="1">
        <f t="array" ref="J2163">_xlfn.XLOOKUP(Table5[[#This Row],[r]],"'"&amp;Table6[rxn]&amp;"'",Table6[expected kapp],"")</f>
        <v/>
      </c>
      <c r="L2163" t="s">
        <v>10477</v>
      </c>
      <c r="M2163">
        <v>8988.1774343278394</v>
      </c>
      <c r="AE2163" s="1" t="s">
        <v>12584</v>
      </c>
      <c r="AF2163" s="1" t="s">
        <v>2778</v>
      </c>
      <c r="AG2163" s="9">
        <v>4.3741430399999999E-10</v>
      </c>
      <c r="AH2163" s="1" t="str">
        <f>_xlfn.TEXTAFTER(Table9[[#This Row],[rxn]],"-",-1)</f>
        <v>rt4530</v>
      </c>
      <c r="AI2163" s="1" t="e">
        <f>_xlfn.TEXTAFTER(_xlfn.TEXTBEFORE(Table9[[#This Row],[rxn]],"-"&amp;Table9[[#This Row],[enz]]),"RXN-")</f>
        <v>#N/A</v>
      </c>
      <c r="AJ2163" s="1" t="e">
        <f>_xlfn.TEXTBEFORE(Table9[[#This Row],[rxn]],"_",-1)</f>
        <v>#N/A</v>
      </c>
    </row>
    <row r="2164" spans="1:36" ht="17" hidden="1" x14ac:dyDescent="0.25">
      <c r="A2164" t="s">
        <v>10704</v>
      </c>
      <c r="B2164" t="str">
        <f>_xlfn.TEXTAFTER(Table5[[#This Row],[r]],"-",-1)</f>
        <v>rt5861'</v>
      </c>
      <c r="C2164" t="str">
        <f>_xlfn.TEXTAFTER(_xlfn.TEXTBEFORE(Table5[[#This Row],[r]],"-"&amp;Table5[[#This Row],[enz]]),"'RXN-")</f>
        <v>THRtps_e_REV</v>
      </c>
      <c r="D2164">
        <v>11171.708534568001</v>
      </c>
      <c r="E2164">
        <f>_xlfn.XLOOKUP(Table5[[#This Row],[r]],Table3[r],Table3[kapp],"")</f>
        <v>8988.1774343278394</v>
      </c>
      <c r="F2164">
        <f>Table5[[#This Row],[kapp]]-Table5[[#This Row],[old]]</f>
        <v>2183.5311002401613</v>
      </c>
      <c r="G2164" t="str" cm="1">
        <f t="array" ref="G2164">IF(ROWS(_xlfn._xlws.FILTER(Table5[r],Table5[enz]=Table5[[#This Row],[enz]]))&gt;1,"many","1")</f>
        <v>many</v>
      </c>
      <c r="H2164" t="str" cm="1">
        <f t="array" ref="H2164">IF(ROWS(_xlfn._xlws.FILTER(Table5[r],Table5[rxn-no-enz]=Table5[[#This Row],[rxn-no-enz]]))&gt;1,"many","1")</f>
        <v>1</v>
      </c>
      <c r="I2164" t="str">
        <f>_xlfn.XLOOKUP(SUBSTITUTE(Table5[[#This Row],[r]],"'",""),Table6[rxn],Table6[rxn],"no")</f>
        <v>no</v>
      </c>
      <c r="J2164" t="str" cm="1">
        <f t="array" ref="J2164">_xlfn.XLOOKUP(Table5[[#This Row],[r]],"'"&amp;Table6[rxn]&amp;"'",Table6[expected kapp],"")</f>
        <v/>
      </c>
      <c r="L2164" t="s">
        <v>10478</v>
      </c>
      <c r="M2164">
        <v>8988.1774343278394</v>
      </c>
      <c r="AE2164" s="1" t="s">
        <v>12585</v>
      </c>
      <c r="AF2164" s="1" t="s">
        <v>2778</v>
      </c>
      <c r="AG2164" s="9">
        <v>0</v>
      </c>
      <c r="AH2164" s="1" t="str">
        <f>_xlfn.TEXTAFTER(Table9[[#This Row],[rxn]],"-",-1)</f>
        <v>rt4541</v>
      </c>
      <c r="AI2164" s="1" t="e">
        <f>_xlfn.TEXTAFTER(_xlfn.TEXTBEFORE(Table9[[#This Row],[rxn]],"-"&amp;Table9[[#This Row],[enz]]),"RXN-")</f>
        <v>#N/A</v>
      </c>
      <c r="AJ2164" s="1" t="e">
        <f>_xlfn.TEXTBEFORE(Table9[[#This Row],[rxn]],"_",-1)</f>
        <v>#N/A</v>
      </c>
    </row>
    <row r="2165" spans="1:36" ht="17" hidden="1" x14ac:dyDescent="0.25">
      <c r="A2165" t="s">
        <v>10705</v>
      </c>
      <c r="B2165" t="str">
        <f>_xlfn.TEXTAFTER(Table5[[#This Row],[r]],"-",-1)</f>
        <v>rt7263_c'</v>
      </c>
      <c r="C2165" t="str">
        <f>_xlfn.TEXTAFTER(_xlfn.TEXTBEFORE(Table5[[#This Row],[r]],"-"&amp;Table5[[#This Row],[enz]]),"'RXN-")</f>
        <v>TKT1_c_FWD</v>
      </c>
      <c r="D2165">
        <v>11171.708534568001</v>
      </c>
      <c r="E2165">
        <f>_xlfn.XLOOKUP(Table5[[#This Row],[r]],Table3[r],Table3[kapp],"")</f>
        <v>8988.1774343278394</v>
      </c>
      <c r="F2165">
        <f>Table5[[#This Row],[kapp]]-Table5[[#This Row],[old]]</f>
        <v>2183.5311002401613</v>
      </c>
      <c r="G2165" t="str" cm="1">
        <f t="array" ref="G2165">IF(ROWS(_xlfn._xlws.FILTER(Table5[r],Table5[enz]=Table5[[#This Row],[enz]]))&gt;1,"many","1")</f>
        <v>many</v>
      </c>
      <c r="H2165" t="str" cm="1">
        <f t="array" ref="H2165">IF(ROWS(_xlfn._xlws.FILTER(Table5[r],Table5[rxn-no-enz]=Table5[[#This Row],[rxn-no-enz]]))&gt;1,"many","1")</f>
        <v>1</v>
      </c>
      <c r="I2165" t="str">
        <f>_xlfn.XLOOKUP(SUBSTITUTE(Table5[[#This Row],[r]],"'",""),Table6[rxn],Table6[rxn],"no")</f>
        <v>no</v>
      </c>
      <c r="J2165" t="str" cm="1">
        <f t="array" ref="J2165">_xlfn.XLOOKUP(Table5[[#This Row],[r]],"'"&amp;Table6[rxn]&amp;"'",Table6[expected kapp],"")</f>
        <v/>
      </c>
      <c r="L2165" t="s">
        <v>10479</v>
      </c>
      <c r="M2165">
        <v>8988.1774343278394</v>
      </c>
      <c r="AE2165" s="1" t="s">
        <v>12586</v>
      </c>
      <c r="AF2165" s="1" t="s">
        <v>2778</v>
      </c>
      <c r="AG2165" s="9">
        <v>9.0939701799999995E-10</v>
      </c>
      <c r="AH2165" s="1" t="str">
        <f>_xlfn.TEXTAFTER(Table9[[#This Row],[rxn]],"-",-1)</f>
        <v>rt4544</v>
      </c>
      <c r="AI2165" s="1" t="e">
        <f>_xlfn.TEXTAFTER(_xlfn.TEXTBEFORE(Table9[[#This Row],[rxn]],"-"&amp;Table9[[#This Row],[enz]]),"RXN-")</f>
        <v>#N/A</v>
      </c>
      <c r="AJ2165" s="1" t="e">
        <f>_xlfn.TEXTBEFORE(Table9[[#This Row],[rxn]],"_",-1)</f>
        <v>#N/A</v>
      </c>
    </row>
    <row r="2166" spans="1:36" ht="17" hidden="1" x14ac:dyDescent="0.25">
      <c r="A2166" t="s">
        <v>10706</v>
      </c>
      <c r="B2166" t="str">
        <f>_xlfn.TEXTAFTER(Table5[[#This Row],[r]],"-",-1)</f>
        <v>rt7263_c'</v>
      </c>
      <c r="C2166" t="str">
        <f>_xlfn.TEXTAFTER(_xlfn.TEXTBEFORE(Table5[[#This Row],[r]],"-"&amp;Table5[[#This Row],[enz]]),"'RXN-")</f>
        <v>TKT2_c_FWD</v>
      </c>
      <c r="D2166">
        <v>11171.708534568001</v>
      </c>
      <c r="E2166">
        <f>_xlfn.XLOOKUP(Table5[[#This Row],[r]],Table3[r],Table3[kapp],"")</f>
        <v>8988.1774343278394</v>
      </c>
      <c r="F2166">
        <f>Table5[[#This Row],[kapp]]-Table5[[#This Row],[old]]</f>
        <v>2183.5311002401613</v>
      </c>
      <c r="G2166" t="str" cm="1">
        <f t="array" ref="G2166">IF(ROWS(_xlfn._xlws.FILTER(Table5[r],Table5[enz]=Table5[[#This Row],[enz]]))&gt;1,"many","1")</f>
        <v>many</v>
      </c>
      <c r="H2166" t="str" cm="1">
        <f t="array" ref="H2166">IF(ROWS(_xlfn._xlws.FILTER(Table5[r],Table5[rxn-no-enz]=Table5[[#This Row],[rxn-no-enz]]))&gt;1,"many","1")</f>
        <v>1</v>
      </c>
      <c r="I2166" t="str">
        <f>_xlfn.XLOOKUP(SUBSTITUTE(Table5[[#This Row],[r]],"'",""),Table6[rxn],Table6[rxn],"no")</f>
        <v>no</v>
      </c>
      <c r="J2166" t="str" cm="1">
        <f t="array" ref="J2166">_xlfn.XLOOKUP(Table5[[#This Row],[r]],"'"&amp;Table6[rxn]&amp;"'",Table6[expected kapp],"")</f>
        <v/>
      </c>
      <c r="L2166" t="s">
        <v>10480</v>
      </c>
      <c r="M2166">
        <v>8988.1774343278394</v>
      </c>
      <c r="AE2166" s="1" t="s">
        <v>12587</v>
      </c>
      <c r="AF2166" s="1" t="s">
        <v>2778</v>
      </c>
      <c r="AG2166" s="9">
        <v>4.8983754999999998E-11</v>
      </c>
      <c r="AH2166" s="1" t="str">
        <f>_xlfn.TEXTAFTER(Table9[[#This Row],[rxn]],"-",-1)</f>
        <v>rt4548</v>
      </c>
      <c r="AI2166" s="1" t="e">
        <f>_xlfn.TEXTAFTER(_xlfn.TEXTBEFORE(Table9[[#This Row],[rxn]],"-"&amp;Table9[[#This Row],[enz]]),"RXN-")</f>
        <v>#N/A</v>
      </c>
      <c r="AJ2166" s="1" t="e">
        <f>_xlfn.TEXTBEFORE(Table9[[#This Row],[rxn]],"_",-1)</f>
        <v>#N/A</v>
      </c>
    </row>
    <row r="2167" spans="1:36" ht="17" hidden="1" x14ac:dyDescent="0.25">
      <c r="A2167" t="s">
        <v>10707</v>
      </c>
      <c r="B2167" t="str">
        <f>_xlfn.TEXTAFTER(Table5[[#This Row],[r]],"-",-1)</f>
        <v>rt7955_m'</v>
      </c>
      <c r="C2167" t="str">
        <f>_xlfn.TEXTAFTER(_xlfn.TEXTBEFORE(Table5[[#This Row],[r]],"-"&amp;Table5[[#This Row],[enz]]),"'RXN-")</f>
        <v>TMABADH_m_FWD</v>
      </c>
      <c r="D2167">
        <v>11171.708534568001</v>
      </c>
      <c r="E2167">
        <f>_xlfn.XLOOKUP(Table5[[#This Row],[r]],Table3[r],Table3[kapp],"")</f>
        <v>8988.1774343278394</v>
      </c>
      <c r="F2167">
        <f>Table5[[#This Row],[kapp]]-Table5[[#This Row],[old]]</f>
        <v>2183.5311002401613</v>
      </c>
      <c r="G2167" t="str" cm="1">
        <f t="array" ref="G2167">IF(ROWS(_xlfn._xlws.FILTER(Table5[r],Table5[enz]=Table5[[#This Row],[enz]]))&gt;1,"many","1")</f>
        <v>1</v>
      </c>
      <c r="H2167" t="str" cm="1">
        <f t="array" ref="H2167">IF(ROWS(_xlfn._xlws.FILTER(Table5[r],Table5[rxn-no-enz]=Table5[[#This Row],[rxn-no-enz]]))&gt;1,"many","1")</f>
        <v>1</v>
      </c>
      <c r="I2167" t="str">
        <f>_xlfn.XLOOKUP(SUBSTITUTE(Table5[[#This Row],[r]],"'",""),Table6[rxn],Table6[rxn],"no")</f>
        <v>no</v>
      </c>
      <c r="J2167" t="str" cm="1">
        <f t="array" ref="J2167">_xlfn.XLOOKUP(Table5[[#This Row],[r]],"'"&amp;Table6[rxn]&amp;"'",Table6[expected kapp],"")</f>
        <v/>
      </c>
      <c r="L2167" t="s">
        <v>10481</v>
      </c>
      <c r="M2167">
        <v>8988.1774343278394</v>
      </c>
      <c r="AE2167" s="1" t="s">
        <v>12588</v>
      </c>
      <c r="AF2167" s="1" t="s">
        <v>2778</v>
      </c>
      <c r="AG2167" s="9">
        <v>2.07819739999999E-11</v>
      </c>
      <c r="AH2167" s="1" t="str">
        <f>_xlfn.TEXTAFTER(Table9[[#This Row],[rxn]],"-",-1)</f>
        <v>rt4555</v>
      </c>
      <c r="AI2167" s="1" t="e">
        <f>_xlfn.TEXTAFTER(_xlfn.TEXTBEFORE(Table9[[#This Row],[rxn]],"-"&amp;Table9[[#This Row],[enz]]),"RXN-")</f>
        <v>#N/A</v>
      </c>
      <c r="AJ2167" s="1" t="e">
        <f>_xlfn.TEXTBEFORE(Table9[[#This Row],[rxn]],"_",-1)</f>
        <v>#N/A</v>
      </c>
    </row>
    <row r="2168" spans="1:36" ht="17" hidden="1" x14ac:dyDescent="0.25">
      <c r="A2168" t="s">
        <v>10708</v>
      </c>
      <c r="B2168" t="str">
        <f>_xlfn.TEXTAFTER(Table5[[#This Row],[r]],"-",-1)</f>
        <v>rt8116'</v>
      </c>
      <c r="C2168" t="str">
        <f>_xlfn.TEXTAFTER(_xlfn.TEXTBEFORE(Table5[[#This Row],[r]],"-"&amp;Table5[[#This Row],[enz]]),"'RXN-")</f>
        <v>TMDPPK_c_FWD</v>
      </c>
      <c r="D2168">
        <v>11171.708534568001</v>
      </c>
      <c r="E2168">
        <f>_xlfn.XLOOKUP(Table5[[#This Row],[r]],Table3[r],Table3[kapp],"")</f>
        <v>8988.1774343278394</v>
      </c>
      <c r="F2168">
        <f>Table5[[#This Row],[kapp]]-Table5[[#This Row],[old]]</f>
        <v>2183.5311002401613</v>
      </c>
      <c r="G2168" t="str" cm="1">
        <f t="array" ref="G2168">IF(ROWS(_xlfn._xlws.FILTER(Table5[r],Table5[enz]=Table5[[#This Row],[enz]]))&gt;1,"many","1")</f>
        <v>many</v>
      </c>
      <c r="H2168" t="str" cm="1">
        <f t="array" ref="H2168">IF(ROWS(_xlfn._xlws.FILTER(Table5[r],Table5[rxn-no-enz]=Table5[[#This Row],[rxn-no-enz]]))&gt;1,"many","1")</f>
        <v>1</v>
      </c>
      <c r="I2168" t="str">
        <f>_xlfn.XLOOKUP(SUBSTITUTE(Table5[[#This Row],[r]],"'",""),Table6[rxn],Table6[rxn],"no")</f>
        <v>no</v>
      </c>
      <c r="J2168" t="str" cm="1">
        <f t="array" ref="J2168">_xlfn.XLOOKUP(Table5[[#This Row],[r]],"'"&amp;Table6[rxn]&amp;"'",Table6[expected kapp],"")</f>
        <v/>
      </c>
      <c r="L2168" t="s">
        <v>8547</v>
      </c>
      <c r="M2168">
        <v>31327.2729849926</v>
      </c>
      <c r="AE2168" s="1" t="s">
        <v>12589</v>
      </c>
      <c r="AF2168" s="1" t="s">
        <v>2778</v>
      </c>
      <c r="AG2168" s="9">
        <v>1.90825E-13</v>
      </c>
      <c r="AH2168" s="1" t="str">
        <f>_xlfn.TEXTAFTER(Table9[[#This Row],[rxn]],"-",-1)</f>
        <v>rt4558</v>
      </c>
      <c r="AI2168" s="1" t="e">
        <f>_xlfn.TEXTAFTER(_xlfn.TEXTBEFORE(Table9[[#This Row],[rxn]],"-"&amp;Table9[[#This Row],[enz]]),"RXN-")</f>
        <v>#N/A</v>
      </c>
      <c r="AJ2168" s="1" t="e">
        <f>_xlfn.TEXTBEFORE(Table9[[#This Row],[rxn]],"_",-1)</f>
        <v>#N/A</v>
      </c>
    </row>
    <row r="2169" spans="1:36" ht="17" hidden="1" x14ac:dyDescent="0.25">
      <c r="A2169" t="s">
        <v>10709</v>
      </c>
      <c r="B2169" t="str">
        <f>_xlfn.TEXTAFTER(Table5[[#This Row],[r]],"-",-1)</f>
        <v>rt2476'</v>
      </c>
      <c r="C2169" t="str">
        <f>_xlfn.TEXTAFTER(_xlfn.TEXTBEFORE(Table5[[#This Row],[r]],"-"&amp;Table5[[#This Row],[enz]]),"'RXN-")</f>
        <v>TMDS_c_FWD</v>
      </c>
      <c r="D2169">
        <v>11171.708534568001</v>
      </c>
      <c r="E2169">
        <f>_xlfn.XLOOKUP(Table5[[#This Row],[r]],Table3[r],Table3[kapp],"")</f>
        <v>8988.1774343278394</v>
      </c>
      <c r="F2169">
        <f>Table5[[#This Row],[kapp]]-Table5[[#This Row],[old]]</f>
        <v>2183.5311002401613</v>
      </c>
      <c r="G2169" t="str" cm="1">
        <f t="array" ref="G2169">IF(ROWS(_xlfn._xlws.FILTER(Table5[r],Table5[enz]=Table5[[#This Row],[enz]]))&gt;1,"many","1")</f>
        <v>1</v>
      </c>
      <c r="H2169" t="str" cm="1">
        <f t="array" ref="H2169">IF(ROWS(_xlfn._xlws.FILTER(Table5[r],Table5[rxn-no-enz]=Table5[[#This Row],[rxn-no-enz]]))&gt;1,"many","1")</f>
        <v>many</v>
      </c>
      <c r="I2169" t="str">
        <f>_xlfn.XLOOKUP(SUBSTITUTE(Table5[[#This Row],[r]],"'",""),Table6[rxn],Table6[rxn],"no")</f>
        <v>no</v>
      </c>
      <c r="J2169" t="str" cm="1">
        <f t="array" ref="J2169">_xlfn.XLOOKUP(Table5[[#This Row],[r]],"'"&amp;Table6[rxn]&amp;"'",Table6[expected kapp],"")</f>
        <v/>
      </c>
      <c r="L2169" t="s">
        <v>8548</v>
      </c>
      <c r="M2169">
        <v>159.35256751407701</v>
      </c>
      <c r="AE2169" s="1" t="s">
        <v>12590</v>
      </c>
      <c r="AF2169" s="1" t="s">
        <v>2778</v>
      </c>
      <c r="AG2169" s="9">
        <v>8.1213169999999995E-12</v>
      </c>
      <c r="AH2169" s="1" t="str">
        <f>_xlfn.TEXTAFTER(Table9[[#This Row],[rxn]],"-",-1)</f>
        <v>rt4559</v>
      </c>
      <c r="AI2169" s="1" t="e">
        <f>_xlfn.TEXTAFTER(_xlfn.TEXTBEFORE(Table9[[#This Row],[rxn]],"-"&amp;Table9[[#This Row],[enz]]),"RXN-")</f>
        <v>#N/A</v>
      </c>
      <c r="AJ2169" s="1" t="e">
        <f>_xlfn.TEXTBEFORE(Table9[[#This Row],[rxn]],"_",-1)</f>
        <v>#N/A</v>
      </c>
    </row>
    <row r="2170" spans="1:36" ht="17" hidden="1" x14ac:dyDescent="0.25">
      <c r="A2170" t="s">
        <v>10710</v>
      </c>
      <c r="B2170" t="str">
        <f>_xlfn.TEXTAFTER(Table5[[#This Row],[r]],"-",-1)</f>
        <v>rt0812'</v>
      </c>
      <c r="C2170" t="str">
        <f>_xlfn.TEXTAFTER(_xlfn.TEXTBEFORE(Table5[[#This Row],[r]],"-"&amp;Table5[[#This Row],[enz]]),"'RXN-")</f>
        <v>TMLYSOX_m_FWD</v>
      </c>
      <c r="D2170">
        <v>11171.708534568001</v>
      </c>
      <c r="E2170">
        <f>_xlfn.XLOOKUP(Table5[[#This Row],[r]],Table3[r],Table3[kapp],"")</f>
        <v>8988.1774343278394</v>
      </c>
      <c r="F2170">
        <f>Table5[[#This Row],[kapp]]-Table5[[#This Row],[old]]</f>
        <v>2183.5311002401613</v>
      </c>
      <c r="G2170" t="str" cm="1">
        <f t="array" ref="G2170">IF(ROWS(_xlfn._xlws.FILTER(Table5[r],Table5[enz]=Table5[[#This Row],[enz]]))&gt;1,"many","1")</f>
        <v>1</v>
      </c>
      <c r="H2170" t="str" cm="1">
        <f t="array" ref="H2170">IF(ROWS(_xlfn._xlws.FILTER(Table5[r],Table5[rxn-no-enz]=Table5[[#This Row],[rxn-no-enz]]))&gt;1,"many","1")</f>
        <v>1</v>
      </c>
      <c r="I2170" t="str">
        <f>_xlfn.XLOOKUP(SUBSTITUTE(Table5[[#This Row],[r]],"'",""),Table6[rxn],Table6[rxn],"no")</f>
        <v>no</v>
      </c>
      <c r="J2170" t="str" cm="1">
        <f t="array" ref="J2170">_xlfn.XLOOKUP(Table5[[#This Row],[r]],"'"&amp;Table6[rxn]&amp;"'",Table6[expected kapp],"")</f>
        <v/>
      </c>
      <c r="L2170" t="s">
        <v>8549</v>
      </c>
      <c r="M2170">
        <v>110.87160413195301</v>
      </c>
      <c r="AE2170" s="1" t="s">
        <v>12591</v>
      </c>
      <c r="AF2170" s="1" t="s">
        <v>2778</v>
      </c>
      <c r="AG2170" s="9">
        <v>4.37797448E-10</v>
      </c>
      <c r="AH2170" s="1" t="str">
        <f>_xlfn.TEXTAFTER(Table9[[#This Row],[rxn]],"-",-1)</f>
        <v>rt4576</v>
      </c>
      <c r="AI2170" s="1" t="e">
        <f>_xlfn.TEXTAFTER(_xlfn.TEXTBEFORE(Table9[[#This Row],[rxn]],"-"&amp;Table9[[#This Row],[enz]]),"RXN-")</f>
        <v>#N/A</v>
      </c>
      <c r="AJ2170" s="1" t="e">
        <f>_xlfn.TEXTBEFORE(Table9[[#This Row],[rxn]],"_",-1)</f>
        <v>#N/A</v>
      </c>
    </row>
    <row r="2171" spans="1:36" ht="17" hidden="1" x14ac:dyDescent="0.25">
      <c r="A2171" t="s">
        <v>10711</v>
      </c>
      <c r="B2171" t="str">
        <f>_xlfn.TEXTAFTER(Table5[[#This Row],[r]],"-",-1)</f>
        <v>rt4410'</v>
      </c>
      <c r="C2171" t="str">
        <f>_xlfn.TEXTAFTER(_xlfn.TEXTBEFORE(Table5[[#This Row],[r]],"-"&amp;Table5[[#This Row],[enz]]),"'RXN-")</f>
        <v>TMN_c_FWD</v>
      </c>
      <c r="D2171">
        <v>11171.708534568001</v>
      </c>
      <c r="E2171">
        <f>_xlfn.XLOOKUP(Table5[[#This Row],[r]],Table3[r],Table3[kapp],"")</f>
        <v>8988.1774343278394</v>
      </c>
      <c r="F2171">
        <f>Table5[[#This Row],[kapp]]-Table5[[#This Row],[old]]</f>
        <v>2183.5311002401613</v>
      </c>
      <c r="G2171" t="str" cm="1">
        <f t="array" ref="G2171">IF(ROWS(_xlfn._xlws.FILTER(Table5[r],Table5[enz]=Table5[[#This Row],[enz]]))&gt;1,"many","1")</f>
        <v>many</v>
      </c>
      <c r="H2171" t="str" cm="1">
        <f t="array" ref="H2171">IF(ROWS(_xlfn._xlws.FILTER(Table5[r],Table5[rxn-no-enz]=Table5[[#This Row],[rxn-no-enz]]))&gt;1,"many","1")</f>
        <v>1</v>
      </c>
      <c r="I2171" t="str">
        <f>_xlfn.XLOOKUP(SUBSTITUTE(Table5[[#This Row],[r]],"'",""),Table6[rxn],Table6[rxn],"no")</f>
        <v>no</v>
      </c>
      <c r="J2171" t="str" cm="1">
        <f t="array" ref="J2171">_xlfn.XLOOKUP(Table5[[#This Row],[r]],"'"&amp;Table6[rxn]&amp;"'",Table6[expected kapp],"")</f>
        <v/>
      </c>
      <c r="L2171" t="s">
        <v>10482</v>
      </c>
      <c r="M2171">
        <v>8988.1774343278394</v>
      </c>
      <c r="AE2171" s="1" t="s">
        <v>12592</v>
      </c>
      <c r="AF2171" s="1" t="s">
        <v>2778</v>
      </c>
      <c r="AG2171" s="9">
        <v>1.2324282699999999E-10</v>
      </c>
      <c r="AH2171" s="1" t="str">
        <f>_xlfn.TEXTAFTER(Table9[[#This Row],[rxn]],"-",-1)</f>
        <v>rt4597</v>
      </c>
      <c r="AI2171" s="1" t="e">
        <f>_xlfn.TEXTAFTER(_xlfn.TEXTBEFORE(Table9[[#This Row],[rxn]],"-"&amp;Table9[[#This Row],[enz]]),"RXN-")</f>
        <v>#N/A</v>
      </c>
      <c r="AJ2171" s="1" t="e">
        <f>_xlfn.TEXTBEFORE(Table9[[#This Row],[rxn]],"_",-1)</f>
        <v>#N/A</v>
      </c>
    </row>
    <row r="2172" spans="1:36" ht="17" hidden="1" x14ac:dyDescent="0.25">
      <c r="A2172" t="s">
        <v>10712</v>
      </c>
      <c r="B2172" t="str">
        <f>_xlfn.TEXTAFTER(Table5[[#This Row],[r]],"-",-1)</f>
        <v>rt7845'</v>
      </c>
      <c r="C2172" t="str">
        <f>_xlfn.TEXTAFTER(_xlfn.TEXTBEFORE(Table5[[#This Row],[r]],"-"&amp;Table5[[#This Row],[enz]]),"'RXN-")</f>
        <v>TMPPP_c_FWD</v>
      </c>
      <c r="D2172">
        <v>11171.708534568001</v>
      </c>
      <c r="E2172">
        <f>_xlfn.XLOOKUP(Table5[[#This Row],[r]],Table3[r],Table3[kapp],"")</f>
        <v>8988.1774343278394</v>
      </c>
      <c r="F2172">
        <f>Table5[[#This Row],[kapp]]-Table5[[#This Row],[old]]</f>
        <v>2183.5311002401613</v>
      </c>
      <c r="G2172" t="str" cm="1">
        <f t="array" ref="G2172">IF(ROWS(_xlfn._xlws.FILTER(Table5[r],Table5[enz]=Table5[[#This Row],[enz]]))&gt;1,"many","1")</f>
        <v>many</v>
      </c>
      <c r="H2172" t="str" cm="1">
        <f t="array" ref="H2172">IF(ROWS(_xlfn._xlws.FILTER(Table5[r],Table5[rxn-no-enz]=Table5[[#This Row],[rxn-no-enz]]))&gt;1,"many","1")</f>
        <v>1</v>
      </c>
      <c r="I2172" t="str">
        <f>_xlfn.XLOOKUP(SUBSTITUTE(Table5[[#This Row],[r]],"'",""),Table6[rxn],Table6[rxn],"no")</f>
        <v>no</v>
      </c>
      <c r="J2172" t="str" cm="1">
        <f t="array" ref="J2172">_xlfn.XLOOKUP(Table5[[#This Row],[r]],"'"&amp;Table6[rxn]&amp;"'",Table6[expected kapp],"")</f>
        <v/>
      </c>
      <c r="L2172" t="s">
        <v>10483</v>
      </c>
      <c r="M2172">
        <v>8988.1774343278394</v>
      </c>
      <c r="AE2172" s="1" t="s">
        <v>12593</v>
      </c>
      <c r="AF2172" s="1" t="s">
        <v>2778</v>
      </c>
      <c r="AG2172" s="9">
        <v>6.3499352140000002E-9</v>
      </c>
      <c r="AH2172" s="1" t="str">
        <f>_xlfn.TEXTAFTER(Table9[[#This Row],[rxn]],"-",-1)</f>
        <v>rt4598</v>
      </c>
      <c r="AI2172" s="1" t="e">
        <f>_xlfn.TEXTAFTER(_xlfn.TEXTBEFORE(Table9[[#This Row],[rxn]],"-"&amp;Table9[[#This Row],[enz]]),"RXN-")</f>
        <v>#N/A</v>
      </c>
      <c r="AJ2172" s="1" t="e">
        <f>_xlfn.TEXTBEFORE(Table9[[#This Row],[rxn]],"_",-1)</f>
        <v>#N/A</v>
      </c>
    </row>
    <row r="2173" spans="1:36" ht="17" hidden="1" x14ac:dyDescent="0.25">
      <c r="A2173" t="s">
        <v>10713</v>
      </c>
      <c r="B2173" t="str">
        <f>_xlfn.TEXTAFTER(Table5[[#This Row],[r]],"-",-1)</f>
        <v>rt0932'</v>
      </c>
      <c r="C2173" t="str">
        <f>_xlfn.TEXTAFTER(_xlfn.TEXTBEFORE(Table5[[#This Row],[r]],"-"&amp;Table5[[#This Row],[enz]]),"'RXN-")</f>
        <v>TPI_c_REV</v>
      </c>
      <c r="D2173">
        <v>11171.708534568001</v>
      </c>
      <c r="E2173">
        <f>_xlfn.XLOOKUP(Table5[[#This Row],[r]],Table3[r],Table3[kapp],"")</f>
        <v>8988.1774343278394</v>
      </c>
      <c r="F2173">
        <f>Table5[[#This Row],[kapp]]-Table5[[#This Row],[old]]</f>
        <v>2183.5311002401613</v>
      </c>
      <c r="G2173" t="str" cm="1">
        <f t="array" ref="G2173">IF(ROWS(_xlfn._xlws.FILTER(Table5[r],Table5[enz]=Table5[[#This Row],[enz]]))&gt;1,"many","1")</f>
        <v>many</v>
      </c>
      <c r="H2173" t="str" cm="1">
        <f t="array" ref="H2173">IF(ROWS(_xlfn._xlws.FILTER(Table5[r],Table5[rxn-no-enz]=Table5[[#This Row],[rxn-no-enz]]))&gt;1,"many","1")</f>
        <v>1</v>
      </c>
      <c r="I2173" t="str">
        <f>_xlfn.XLOOKUP(SUBSTITUTE(Table5[[#This Row],[r]],"'",""),Table6[rxn],Table6[rxn],"no")</f>
        <v>no</v>
      </c>
      <c r="J2173" t="str" cm="1">
        <f t="array" ref="J2173">_xlfn.XLOOKUP(Table5[[#This Row],[r]],"'"&amp;Table6[rxn]&amp;"'",Table6[expected kapp],"")</f>
        <v/>
      </c>
      <c r="L2173" t="s">
        <v>10484</v>
      </c>
      <c r="M2173">
        <v>8988.1774343278394</v>
      </c>
      <c r="AE2173" s="1" t="s">
        <v>12594</v>
      </c>
      <c r="AF2173" s="1" t="s">
        <v>2778</v>
      </c>
      <c r="AG2173" s="9">
        <v>7.44961765999999E-10</v>
      </c>
      <c r="AH2173" s="1" t="str">
        <f>_xlfn.TEXTAFTER(Table9[[#This Row],[rxn]],"-",-1)</f>
        <v>rt4609</v>
      </c>
      <c r="AI2173" s="1" t="e">
        <f>_xlfn.TEXTAFTER(_xlfn.TEXTBEFORE(Table9[[#This Row],[rxn]],"-"&amp;Table9[[#This Row],[enz]]),"RXN-")</f>
        <v>#N/A</v>
      </c>
      <c r="AJ2173" s="1" t="e">
        <f>_xlfn.TEXTBEFORE(Table9[[#This Row],[rxn]],"_",-1)</f>
        <v>#N/A</v>
      </c>
    </row>
    <row r="2174" spans="1:36" ht="17" hidden="1" x14ac:dyDescent="0.25">
      <c r="A2174" t="s">
        <v>10714</v>
      </c>
      <c r="B2174" t="str">
        <f>_xlfn.TEXTAFTER(Table5[[#This Row],[r]],"-",-1)</f>
        <v>rt7114_m'</v>
      </c>
      <c r="C2174" t="str">
        <f>_xlfn.TEXTAFTER(_xlfn.TEXTBEFORE(Table5[[#This Row],[r]],"-"&amp;Table5[[#This Row],[enz]]),"'RXN-")</f>
        <v>TRDR_m_FWD</v>
      </c>
      <c r="D2174">
        <v>11171.708534568001</v>
      </c>
      <c r="E2174">
        <f>_xlfn.XLOOKUP(Table5[[#This Row],[r]],Table3[r],Table3[kapp],"")</f>
        <v>8988.1774343278394</v>
      </c>
      <c r="F2174">
        <f>Table5[[#This Row],[kapp]]-Table5[[#This Row],[old]]</f>
        <v>2183.5311002401613</v>
      </c>
      <c r="G2174" t="str" cm="1">
        <f t="array" ref="G2174">IF(ROWS(_xlfn._xlws.FILTER(Table5[r],Table5[enz]=Table5[[#This Row],[enz]]))&gt;1,"many","1")</f>
        <v>1</v>
      </c>
      <c r="H2174" t="str" cm="1">
        <f t="array" ref="H2174">IF(ROWS(_xlfn._xlws.FILTER(Table5[r],Table5[rxn-no-enz]=Table5[[#This Row],[rxn-no-enz]]))&gt;1,"many","1")</f>
        <v>1</v>
      </c>
      <c r="I2174" t="str">
        <f>_xlfn.XLOOKUP(SUBSTITUTE(Table5[[#This Row],[r]],"'",""),Table6[rxn],Table6[rxn],"no")</f>
        <v>no</v>
      </c>
      <c r="J2174" t="str" cm="1">
        <f t="array" ref="J2174">_xlfn.XLOOKUP(Table5[[#This Row],[r]],"'"&amp;Table6[rxn]&amp;"'",Table6[expected kapp],"")</f>
        <v/>
      </c>
      <c r="L2174" t="s">
        <v>10485</v>
      </c>
      <c r="M2174">
        <v>8988.1774343278394</v>
      </c>
      <c r="AE2174" s="1" t="s">
        <v>12595</v>
      </c>
      <c r="AF2174" s="1" t="s">
        <v>2778</v>
      </c>
      <c r="AG2174" s="9">
        <v>3.031766983E-9</v>
      </c>
      <c r="AH2174" s="1" t="str">
        <f>_xlfn.TEXTAFTER(Table9[[#This Row],[rxn]],"-",-1)</f>
        <v>rt4634</v>
      </c>
      <c r="AI2174" s="1" t="e">
        <f>_xlfn.TEXTAFTER(_xlfn.TEXTBEFORE(Table9[[#This Row],[rxn]],"-"&amp;Table9[[#This Row],[enz]]),"RXN-")</f>
        <v>#N/A</v>
      </c>
      <c r="AJ2174" s="1" t="e">
        <f>_xlfn.TEXTBEFORE(Table9[[#This Row],[rxn]],"_",-1)</f>
        <v>#N/A</v>
      </c>
    </row>
    <row r="2175" spans="1:36" ht="17" hidden="1" x14ac:dyDescent="0.25">
      <c r="A2175" t="s">
        <v>10715</v>
      </c>
      <c r="B2175" t="str">
        <f>_xlfn.TEXTAFTER(Table5[[#This Row],[r]],"-",-1)</f>
        <v>TPS12TSL1'</v>
      </c>
      <c r="C2175" t="str">
        <f>_xlfn.TEXTAFTER(_xlfn.TEXTBEFORE(Table5[[#This Row],[r]],"-"&amp;Table5[[#This Row],[enz]]),"'RXN-")</f>
        <v>TRE6PP_c_FWD</v>
      </c>
      <c r="D2175">
        <v>11171.708534568001</v>
      </c>
      <c r="E2175">
        <f>_xlfn.XLOOKUP(Table5[[#This Row],[r]],Table3[r],Table3[kapp],"")</f>
        <v>8988.1774343278394</v>
      </c>
      <c r="F2175">
        <f>Table5[[#This Row],[kapp]]-Table5[[#This Row],[old]]</f>
        <v>2183.5311002401613</v>
      </c>
      <c r="G2175" t="str" cm="1">
        <f t="array" ref="G2175">IF(ROWS(_xlfn._xlws.FILTER(Table5[r],Table5[enz]=Table5[[#This Row],[enz]]))&gt;1,"many","1")</f>
        <v>many</v>
      </c>
      <c r="H2175" t="str" cm="1">
        <f t="array" ref="H2175">IF(ROWS(_xlfn._xlws.FILTER(Table5[r],Table5[rxn-no-enz]=Table5[[#This Row],[rxn-no-enz]]))&gt;1,"many","1")</f>
        <v>1</v>
      </c>
      <c r="I2175" t="str">
        <f>_xlfn.XLOOKUP(SUBSTITUTE(Table5[[#This Row],[r]],"'",""),Table6[rxn],Table6[rxn],"no")</f>
        <v>no</v>
      </c>
      <c r="J2175" t="str" cm="1">
        <f t="array" ref="J2175">_xlfn.XLOOKUP(Table5[[#This Row],[r]],"'"&amp;Table6[rxn]&amp;"'",Table6[expected kapp],"")</f>
        <v/>
      </c>
      <c r="L2175" t="s">
        <v>10486</v>
      </c>
      <c r="M2175">
        <v>8988.1774343278394</v>
      </c>
      <c r="AE2175" s="1" t="s">
        <v>12596</v>
      </c>
      <c r="AF2175" s="1" t="s">
        <v>2778</v>
      </c>
      <c r="AG2175" s="9">
        <v>1.2072193639999999E-9</v>
      </c>
      <c r="AH2175" s="1" t="str">
        <f>_xlfn.TEXTAFTER(Table9[[#This Row],[rxn]],"-",-1)</f>
        <v>rt4639</v>
      </c>
      <c r="AI2175" s="1" t="e">
        <f>_xlfn.TEXTAFTER(_xlfn.TEXTBEFORE(Table9[[#This Row],[rxn]],"-"&amp;Table9[[#This Row],[enz]]),"RXN-")</f>
        <v>#N/A</v>
      </c>
      <c r="AJ2175" s="1" t="e">
        <f>_xlfn.TEXTBEFORE(Table9[[#This Row],[rxn]],"_",-1)</f>
        <v>#N/A</v>
      </c>
    </row>
    <row r="2176" spans="1:36" ht="17" hidden="1" x14ac:dyDescent="0.25">
      <c r="A2176" t="s">
        <v>10716</v>
      </c>
      <c r="B2176" t="str">
        <f>_xlfn.TEXTAFTER(Table5[[#This Row],[r]],"-",-1)</f>
        <v>TPS12TSL1'</v>
      </c>
      <c r="C2176" t="str">
        <f>_xlfn.TEXTAFTER(_xlfn.TEXTBEFORE(Table5[[#This Row],[r]],"-"&amp;Table5[[#This Row],[enz]]),"'RXN-")</f>
        <v>TRE6PS_c_FWD</v>
      </c>
      <c r="D2176">
        <v>11171.708534568001</v>
      </c>
      <c r="E2176">
        <f>_xlfn.XLOOKUP(Table5[[#This Row],[r]],Table3[r],Table3[kapp],"")</f>
        <v>8988.1774343278394</v>
      </c>
      <c r="F2176">
        <f>Table5[[#This Row],[kapp]]-Table5[[#This Row],[old]]</f>
        <v>2183.5311002401613</v>
      </c>
      <c r="G2176" t="str" cm="1">
        <f t="array" ref="G2176">IF(ROWS(_xlfn._xlws.FILTER(Table5[r],Table5[enz]=Table5[[#This Row],[enz]]))&gt;1,"many","1")</f>
        <v>many</v>
      </c>
      <c r="H2176" t="str" cm="1">
        <f t="array" ref="H2176">IF(ROWS(_xlfn._xlws.FILTER(Table5[r],Table5[rxn-no-enz]=Table5[[#This Row],[rxn-no-enz]]))&gt;1,"many","1")</f>
        <v>1</v>
      </c>
      <c r="I2176" t="str">
        <f>_xlfn.XLOOKUP(SUBSTITUTE(Table5[[#This Row],[r]],"'",""),Table6[rxn],Table6[rxn],"no")</f>
        <v>no</v>
      </c>
      <c r="J2176" t="str" cm="1">
        <f t="array" ref="J2176">_xlfn.XLOOKUP(Table5[[#This Row],[r]],"'"&amp;Table6[rxn]&amp;"'",Table6[expected kapp],"")</f>
        <v/>
      </c>
      <c r="L2176" t="s">
        <v>10487</v>
      </c>
      <c r="M2176">
        <v>8988.1774343278394</v>
      </c>
      <c r="AE2176" s="1" t="s">
        <v>12597</v>
      </c>
      <c r="AF2176" s="1" t="s">
        <v>2778</v>
      </c>
      <c r="AG2176" s="9">
        <v>2.4146923100000002E-10</v>
      </c>
      <c r="AH2176" s="1" t="str">
        <f>_xlfn.TEXTAFTER(Table9[[#This Row],[rxn]],"-",-1)</f>
        <v>rt4649</v>
      </c>
      <c r="AI2176" s="1" t="e">
        <f>_xlfn.TEXTAFTER(_xlfn.TEXTBEFORE(Table9[[#This Row],[rxn]],"-"&amp;Table9[[#This Row],[enz]]),"RXN-")</f>
        <v>#N/A</v>
      </c>
      <c r="AJ2176" s="1" t="e">
        <f>_xlfn.TEXTBEFORE(Table9[[#This Row],[rxn]],"_",-1)</f>
        <v>#N/A</v>
      </c>
    </row>
    <row r="2177" spans="1:36" ht="17" hidden="1" x14ac:dyDescent="0.25">
      <c r="A2177" t="s">
        <v>10717</v>
      </c>
      <c r="B2177" t="str">
        <f>_xlfn.TEXTAFTER(Table5[[#This Row],[r]],"-",-1)</f>
        <v>rt0008'</v>
      </c>
      <c r="C2177" t="str">
        <f>_xlfn.TEXTAFTER(_xlfn.TEXTBEFORE(Table5[[#This Row],[r]],"-"&amp;Table5[[#This Row],[enz]]),"'RXN-")</f>
        <v>TREH_v_FWD</v>
      </c>
      <c r="D2177">
        <v>11171.708534568001</v>
      </c>
      <c r="E2177">
        <f>_xlfn.XLOOKUP(Table5[[#This Row],[r]],Table3[r],Table3[kapp],"")</f>
        <v>8988.1774343278394</v>
      </c>
      <c r="F2177">
        <f>Table5[[#This Row],[kapp]]-Table5[[#This Row],[old]]</f>
        <v>2183.5311002401613</v>
      </c>
      <c r="G2177" t="str" cm="1">
        <f t="array" ref="G2177">IF(ROWS(_xlfn._xlws.FILTER(Table5[r],Table5[enz]=Table5[[#This Row],[enz]]))&gt;1,"many","1")</f>
        <v>1</v>
      </c>
      <c r="H2177" t="str" cm="1">
        <f t="array" ref="H2177">IF(ROWS(_xlfn._xlws.FILTER(Table5[r],Table5[rxn-no-enz]=Table5[[#This Row],[rxn-no-enz]]))&gt;1,"many","1")</f>
        <v>many</v>
      </c>
      <c r="I2177" t="str">
        <f>_xlfn.XLOOKUP(SUBSTITUTE(Table5[[#This Row],[r]],"'",""),Table6[rxn],Table6[rxn],"no")</f>
        <v>no</v>
      </c>
      <c r="J2177" t="str" cm="1">
        <f t="array" ref="J2177">_xlfn.XLOOKUP(Table5[[#This Row],[r]],"'"&amp;Table6[rxn]&amp;"'",Table6[expected kapp],"")</f>
        <v/>
      </c>
      <c r="L2177" t="s">
        <v>10488</v>
      </c>
      <c r="M2177">
        <v>8988.1774343278394</v>
      </c>
      <c r="AE2177" s="1" t="s">
        <v>12598</v>
      </c>
      <c r="AF2177" s="1" t="s">
        <v>2778</v>
      </c>
      <c r="AG2177" s="9">
        <v>3.4114764399999898E-10</v>
      </c>
      <c r="AH2177" s="1" t="str">
        <f>_xlfn.TEXTAFTER(Table9[[#This Row],[rxn]],"-",-1)</f>
        <v>rt4673</v>
      </c>
      <c r="AI2177" s="1" t="e">
        <f>_xlfn.TEXTAFTER(_xlfn.TEXTBEFORE(Table9[[#This Row],[rxn]],"-"&amp;Table9[[#This Row],[enz]]),"RXN-")</f>
        <v>#N/A</v>
      </c>
      <c r="AJ2177" s="1" t="e">
        <f>_xlfn.TEXTBEFORE(Table9[[#This Row],[rxn]],"_",-1)</f>
        <v>#N/A</v>
      </c>
    </row>
    <row r="2178" spans="1:36" ht="17" hidden="1" x14ac:dyDescent="0.25">
      <c r="A2178" t="s">
        <v>10718</v>
      </c>
      <c r="B2178" t="str">
        <f>_xlfn.TEXTAFTER(Table5[[#This Row],[r]],"-",-1)</f>
        <v>rt0212'</v>
      </c>
      <c r="C2178" t="str">
        <f>_xlfn.TEXTAFTER(_xlfn.TEXTBEFORE(Table5[[#This Row],[r]],"-"&amp;Table5[[#This Row],[enz]]),"'RXN-")</f>
        <v>TREH_v_FWD</v>
      </c>
      <c r="D2178">
        <v>11171.708534568001</v>
      </c>
      <c r="E2178">
        <f>_xlfn.XLOOKUP(Table5[[#This Row],[r]],Table3[r],Table3[kapp],"")</f>
        <v>8988.1774343278394</v>
      </c>
      <c r="F2178">
        <f>Table5[[#This Row],[kapp]]-Table5[[#This Row],[old]]</f>
        <v>2183.5311002401613</v>
      </c>
      <c r="G2178" t="str" cm="1">
        <f t="array" ref="G2178">IF(ROWS(_xlfn._xlws.FILTER(Table5[r],Table5[enz]=Table5[[#This Row],[enz]]))&gt;1,"many","1")</f>
        <v>1</v>
      </c>
      <c r="H2178" t="str" cm="1">
        <f t="array" ref="H2178">IF(ROWS(_xlfn._xlws.FILTER(Table5[r],Table5[rxn-no-enz]=Table5[[#This Row],[rxn-no-enz]]))&gt;1,"many","1")</f>
        <v>many</v>
      </c>
      <c r="I2178" t="str">
        <f>_xlfn.XLOOKUP(SUBSTITUTE(Table5[[#This Row],[r]],"'",""),Table6[rxn],Table6[rxn],"no")</f>
        <v>no</v>
      </c>
      <c r="J2178" t="str" cm="1">
        <f t="array" ref="J2178">_xlfn.XLOOKUP(Table5[[#This Row],[r]],"'"&amp;Table6[rxn]&amp;"'",Table6[expected kapp],"")</f>
        <v/>
      </c>
      <c r="L2178" t="s">
        <v>8550</v>
      </c>
      <c r="M2178">
        <v>9.0077888645221993</v>
      </c>
      <c r="AE2178" s="1" t="s">
        <v>12599</v>
      </c>
      <c r="AF2178" s="1" t="s">
        <v>2778</v>
      </c>
      <c r="AG2178" s="9">
        <v>9.3746739999999895E-12</v>
      </c>
      <c r="AH2178" s="1" t="str">
        <f>_xlfn.TEXTAFTER(Table9[[#This Row],[rxn]],"-",-1)</f>
        <v>rt4674</v>
      </c>
      <c r="AI2178" s="1" t="e">
        <f>_xlfn.TEXTAFTER(_xlfn.TEXTBEFORE(Table9[[#This Row],[rxn]],"-"&amp;Table9[[#This Row],[enz]]),"RXN-")</f>
        <v>#N/A</v>
      </c>
      <c r="AJ2178" s="1" t="e">
        <f>_xlfn.TEXTBEFORE(Table9[[#This Row],[rxn]],"_",-1)</f>
        <v>#N/A</v>
      </c>
    </row>
    <row r="2179" spans="1:36" ht="17" hidden="1" x14ac:dyDescent="0.25">
      <c r="A2179" t="s">
        <v>10719</v>
      </c>
      <c r="B2179" t="str">
        <f>_xlfn.TEXTAFTER(Table5[[#This Row],[r]],"-",-1)</f>
        <v>rt0769'</v>
      </c>
      <c r="C2179" t="str">
        <f>_xlfn.TEXTAFTER(_xlfn.TEXTBEFORE(Table5[[#This Row],[r]],"-"&amp;Table5[[#This Row],[enz]]),"'RXN-")</f>
        <v>TREtps_e_FWD</v>
      </c>
      <c r="D2179">
        <v>11171.708534568001</v>
      </c>
      <c r="E2179">
        <f>_xlfn.XLOOKUP(Table5[[#This Row],[r]],Table3[r],Table3[kapp],"")</f>
        <v>8988.1774343278394</v>
      </c>
      <c r="F2179">
        <f>Table5[[#This Row],[kapp]]-Table5[[#This Row],[old]]</f>
        <v>2183.5311002401613</v>
      </c>
      <c r="G2179" t="str" cm="1">
        <f t="array" ref="G2179">IF(ROWS(_xlfn._xlws.FILTER(Table5[r],Table5[enz]=Table5[[#This Row],[enz]]))&gt;1,"many","1")</f>
        <v>many</v>
      </c>
      <c r="H2179" t="str" cm="1">
        <f t="array" ref="H2179">IF(ROWS(_xlfn._xlws.FILTER(Table5[r],Table5[rxn-no-enz]=Table5[[#This Row],[rxn-no-enz]]))&gt;1,"many","1")</f>
        <v>1</v>
      </c>
      <c r="I2179" t="str">
        <f>_xlfn.XLOOKUP(SUBSTITUTE(Table5[[#This Row],[r]],"'",""),Table6[rxn],Table6[rxn],"no")</f>
        <v>no</v>
      </c>
      <c r="J2179" t="str" cm="1">
        <f t="array" ref="J2179">_xlfn.XLOOKUP(Table5[[#This Row],[r]],"'"&amp;Table6[rxn]&amp;"'",Table6[expected kapp],"")</f>
        <v/>
      </c>
      <c r="L2179" t="s">
        <v>8551</v>
      </c>
      <c r="M2179">
        <v>16529.899383656099</v>
      </c>
      <c r="AE2179" s="1" t="s">
        <v>12600</v>
      </c>
      <c r="AF2179" s="1" t="s">
        <v>2778</v>
      </c>
      <c r="AG2179" s="9">
        <v>1.75031211E-10</v>
      </c>
      <c r="AH2179" s="1" t="str">
        <f>_xlfn.TEXTAFTER(Table9[[#This Row],[rxn]],"-",-1)</f>
        <v>rt4676</v>
      </c>
      <c r="AI2179" s="1" t="e">
        <f>_xlfn.TEXTAFTER(_xlfn.TEXTBEFORE(Table9[[#This Row],[rxn]],"-"&amp;Table9[[#This Row],[enz]]),"RXN-")</f>
        <v>#N/A</v>
      </c>
      <c r="AJ2179" s="1" t="e">
        <f>_xlfn.TEXTBEFORE(Table9[[#This Row],[rxn]],"_",-1)</f>
        <v>#N/A</v>
      </c>
    </row>
    <row r="2180" spans="1:36" ht="17" hidden="1" x14ac:dyDescent="0.25">
      <c r="A2180" t="s">
        <v>10720</v>
      </c>
      <c r="B2180" t="str">
        <f>_xlfn.TEXTAFTER(Table5[[#This Row],[r]],"-",-1)</f>
        <v>rt0769'</v>
      </c>
      <c r="C2180" t="str">
        <f>_xlfn.TEXTAFTER(_xlfn.TEXTBEFORE(Table5[[#This Row],[r]],"-"&amp;Table5[[#This Row],[enz]]),"'RXN-")</f>
        <v>TREtps_e_REV</v>
      </c>
      <c r="D2180">
        <v>11171.708534568001</v>
      </c>
      <c r="E2180">
        <f>_xlfn.XLOOKUP(Table5[[#This Row],[r]],Table3[r],Table3[kapp],"")</f>
        <v>8988.1774343278394</v>
      </c>
      <c r="F2180">
        <f>Table5[[#This Row],[kapp]]-Table5[[#This Row],[old]]</f>
        <v>2183.5311002401613</v>
      </c>
      <c r="G2180" t="str" cm="1">
        <f t="array" ref="G2180">IF(ROWS(_xlfn._xlws.FILTER(Table5[r],Table5[enz]=Table5[[#This Row],[enz]]))&gt;1,"many","1")</f>
        <v>many</v>
      </c>
      <c r="H2180" t="str" cm="1">
        <f t="array" ref="H2180">IF(ROWS(_xlfn._xlws.FILTER(Table5[r],Table5[rxn-no-enz]=Table5[[#This Row],[rxn-no-enz]]))&gt;1,"many","1")</f>
        <v>1</v>
      </c>
      <c r="I2180" t="str">
        <f>_xlfn.XLOOKUP(SUBSTITUTE(Table5[[#This Row],[r]],"'",""),Table6[rxn],Table6[rxn],"no")</f>
        <v>no</v>
      </c>
      <c r="J2180" t="str" cm="1">
        <f t="array" ref="J2180">_xlfn.XLOOKUP(Table5[[#This Row],[r]],"'"&amp;Table6[rxn]&amp;"'",Table6[expected kapp],"")</f>
        <v/>
      </c>
      <c r="L2180" t="s">
        <v>8327</v>
      </c>
      <c r="M2180">
        <v>23175.853295980902</v>
      </c>
      <c r="AE2180" s="1" t="s">
        <v>12601</v>
      </c>
      <c r="AF2180" s="1" t="s">
        <v>2778</v>
      </c>
      <c r="AG2180" s="9">
        <v>4.2052486E-11</v>
      </c>
      <c r="AH2180" s="1" t="str">
        <f>_xlfn.TEXTAFTER(Table9[[#This Row],[rxn]],"-",-1)</f>
        <v>rt4680</v>
      </c>
      <c r="AI2180" s="1" t="e">
        <f>_xlfn.TEXTAFTER(_xlfn.TEXTBEFORE(Table9[[#This Row],[rxn]],"-"&amp;Table9[[#This Row],[enz]]),"RXN-")</f>
        <v>#N/A</v>
      </c>
      <c r="AJ2180" s="1" t="e">
        <f>_xlfn.TEXTBEFORE(Table9[[#This Row],[rxn]],"_",-1)</f>
        <v>#N/A</v>
      </c>
    </row>
    <row r="2181" spans="1:36" ht="17" hidden="1" x14ac:dyDescent="0.25">
      <c r="A2181" t="s">
        <v>10721</v>
      </c>
      <c r="B2181" t="str">
        <f>_xlfn.TEXTAFTER(Table5[[#This Row],[r]],"-",-1)</f>
        <v>rt0537'</v>
      </c>
      <c r="C2181" t="str">
        <f>_xlfn.TEXTAFTER(_xlfn.TEXTBEFORE(Table5[[#This Row],[r]],"-"&amp;Table5[[#This Row],[enz]]),"'RXN-")</f>
        <v>TROPNDH_c_FWD</v>
      </c>
      <c r="D2181">
        <v>11171.708534568001</v>
      </c>
      <c r="E2181">
        <f>_xlfn.XLOOKUP(Table5[[#This Row],[r]],Table3[r],Table3[kapp],"")</f>
        <v>8988.1774343278394</v>
      </c>
      <c r="F2181">
        <f>Table5[[#This Row],[kapp]]-Table5[[#This Row],[old]]</f>
        <v>2183.5311002401613</v>
      </c>
      <c r="G2181" t="str" cm="1">
        <f t="array" ref="G2181">IF(ROWS(_xlfn._xlws.FILTER(Table5[r],Table5[enz]=Table5[[#This Row],[enz]]))&gt;1,"many","1")</f>
        <v>many</v>
      </c>
      <c r="H2181" t="str" cm="1">
        <f t="array" ref="H2181">IF(ROWS(_xlfn._xlws.FILTER(Table5[r],Table5[rxn-no-enz]=Table5[[#This Row],[rxn-no-enz]]))&gt;1,"many","1")</f>
        <v>1</v>
      </c>
      <c r="I2181" t="str">
        <f>_xlfn.XLOOKUP(SUBSTITUTE(Table5[[#This Row],[r]],"'",""),Table6[rxn],Table6[rxn],"no")</f>
        <v>no</v>
      </c>
      <c r="J2181" t="str" cm="1">
        <f t="array" ref="J2181">_xlfn.XLOOKUP(Table5[[#This Row],[r]],"'"&amp;Table6[rxn]&amp;"'",Table6[expected kapp],"")</f>
        <v/>
      </c>
      <c r="L2181" t="s">
        <v>8552</v>
      </c>
      <c r="M2181">
        <v>51.746705059878998</v>
      </c>
      <c r="AE2181" s="1" t="s">
        <v>12602</v>
      </c>
      <c r="AF2181" s="1" t="s">
        <v>2778</v>
      </c>
      <c r="AG2181" s="9">
        <v>3.5550676300000002E-10</v>
      </c>
      <c r="AH2181" s="1" t="str">
        <f>_xlfn.TEXTAFTER(Table9[[#This Row],[rxn]],"-",-1)</f>
        <v>rt4692</v>
      </c>
      <c r="AI2181" s="1" t="e">
        <f>_xlfn.TEXTAFTER(_xlfn.TEXTBEFORE(Table9[[#This Row],[rxn]],"-"&amp;Table9[[#This Row],[enz]]),"RXN-")</f>
        <v>#N/A</v>
      </c>
      <c r="AJ2181" s="1" t="e">
        <f>_xlfn.TEXTBEFORE(Table9[[#This Row],[rxn]],"_",-1)</f>
        <v>#N/A</v>
      </c>
    </row>
    <row r="2182" spans="1:36" ht="17" hidden="1" x14ac:dyDescent="0.25">
      <c r="A2182" t="s">
        <v>10722</v>
      </c>
      <c r="B2182" t="str">
        <f>_xlfn.TEXTAFTER(Table5[[#This Row],[r]],"-",-1)</f>
        <v>rt0537'</v>
      </c>
      <c r="C2182" t="str">
        <f>_xlfn.TEXTAFTER(_xlfn.TEXTBEFORE(Table5[[#This Row],[r]],"-"&amp;Table5[[#This Row],[enz]]),"'RXN-")</f>
        <v>TROPNDH_c_REV</v>
      </c>
      <c r="D2182">
        <v>11171.708534568001</v>
      </c>
      <c r="E2182">
        <f>_xlfn.XLOOKUP(Table5[[#This Row],[r]],Table3[r],Table3[kapp],"")</f>
        <v>8988.1774343278394</v>
      </c>
      <c r="F2182">
        <f>Table5[[#This Row],[kapp]]-Table5[[#This Row],[old]]</f>
        <v>2183.5311002401613</v>
      </c>
      <c r="G2182" t="str" cm="1">
        <f t="array" ref="G2182">IF(ROWS(_xlfn._xlws.FILTER(Table5[r],Table5[enz]=Table5[[#This Row],[enz]]))&gt;1,"many","1")</f>
        <v>many</v>
      </c>
      <c r="H2182" t="str" cm="1">
        <f t="array" ref="H2182">IF(ROWS(_xlfn._xlws.FILTER(Table5[r],Table5[rxn-no-enz]=Table5[[#This Row],[rxn-no-enz]]))&gt;1,"many","1")</f>
        <v>1</v>
      </c>
      <c r="I2182" t="str">
        <f>_xlfn.XLOOKUP(SUBSTITUTE(Table5[[#This Row],[r]],"'",""),Table6[rxn],Table6[rxn],"no")</f>
        <v>no</v>
      </c>
      <c r="J2182" t="str" cm="1">
        <f t="array" ref="J2182">_xlfn.XLOOKUP(Table5[[#This Row],[r]],"'"&amp;Table6[rxn]&amp;"'",Table6[expected kapp],"")</f>
        <v/>
      </c>
      <c r="L2182" t="s">
        <v>8414</v>
      </c>
      <c r="M2182">
        <v>134054.137984951</v>
      </c>
      <c r="AE2182" s="1" t="s">
        <v>12603</v>
      </c>
      <c r="AF2182" s="1" t="s">
        <v>2778</v>
      </c>
      <c r="AG2182" s="9">
        <v>4.9277749999999997E-11</v>
      </c>
      <c r="AH2182" s="1" t="str">
        <f>_xlfn.TEXTAFTER(Table9[[#This Row],[rxn]],"-",-1)</f>
        <v>rt4714</v>
      </c>
      <c r="AI2182" s="1" t="e">
        <f>_xlfn.TEXTAFTER(_xlfn.TEXTBEFORE(Table9[[#This Row],[rxn]],"-"&amp;Table9[[#This Row],[enz]]),"RXN-")</f>
        <v>#N/A</v>
      </c>
      <c r="AJ2182" s="1" t="e">
        <f>_xlfn.TEXTBEFORE(Table9[[#This Row],[rxn]],"_",-1)</f>
        <v>#N/A</v>
      </c>
    </row>
    <row r="2183" spans="1:36" ht="17" hidden="1" x14ac:dyDescent="0.25">
      <c r="A2183" t="s">
        <v>10723</v>
      </c>
      <c r="B2183" t="str">
        <f>_xlfn.TEXTAFTER(Table5[[#This Row],[r]],"-",-1)</f>
        <v>rt1736'</v>
      </c>
      <c r="C2183" t="str">
        <f>_xlfn.TEXTAFTER(_xlfn.TEXTBEFORE(Table5[[#This Row],[r]],"-"&amp;Table5[[#This Row],[enz]]),"'RXN-")</f>
        <v>TRPDC_c_FWD</v>
      </c>
      <c r="D2183">
        <v>11171.708534568001</v>
      </c>
      <c r="E2183">
        <f>_xlfn.XLOOKUP(Table5[[#This Row],[r]],Table3[r],Table3[kapp],"")</f>
        <v>8988.1774343278394</v>
      </c>
      <c r="F2183">
        <f>Table5[[#This Row],[kapp]]-Table5[[#This Row],[old]]</f>
        <v>2183.5311002401613</v>
      </c>
      <c r="G2183" t="str" cm="1">
        <f t="array" ref="G2183">IF(ROWS(_xlfn._xlws.FILTER(Table5[r],Table5[enz]=Table5[[#This Row],[enz]]))&gt;1,"many","1")</f>
        <v>many</v>
      </c>
      <c r="H2183" t="str" cm="1">
        <f t="array" ref="H2183">IF(ROWS(_xlfn._xlws.FILTER(Table5[r],Table5[rxn-no-enz]=Table5[[#This Row],[rxn-no-enz]]))&gt;1,"many","1")</f>
        <v>1</v>
      </c>
      <c r="I2183" t="str">
        <f>_xlfn.XLOOKUP(SUBSTITUTE(Table5[[#This Row],[r]],"'",""),Table6[rxn],Table6[rxn],"no")</f>
        <v>no</v>
      </c>
      <c r="J2183" t="str" cm="1">
        <f t="array" ref="J2183">_xlfn.XLOOKUP(Table5[[#This Row],[r]],"'"&amp;Table6[rxn]&amp;"'",Table6[expected kapp],"")</f>
        <v/>
      </c>
      <c r="L2183" t="s">
        <v>10489</v>
      </c>
      <c r="M2183">
        <v>8988.1774343278394</v>
      </c>
      <c r="AE2183" s="1" t="s">
        <v>12604</v>
      </c>
      <c r="AF2183" s="1" t="s">
        <v>2778</v>
      </c>
      <c r="AG2183" s="9">
        <v>3.6313739800000001E-10</v>
      </c>
      <c r="AH2183" s="1" t="str">
        <f>_xlfn.TEXTAFTER(Table9[[#This Row],[rxn]],"-",-1)</f>
        <v>rt4722</v>
      </c>
      <c r="AI2183" s="1" t="e">
        <f>_xlfn.TEXTAFTER(_xlfn.TEXTBEFORE(Table9[[#This Row],[rxn]],"-"&amp;Table9[[#This Row],[enz]]),"RXN-")</f>
        <v>#N/A</v>
      </c>
      <c r="AJ2183" s="1" t="e">
        <f>_xlfn.TEXTBEFORE(Table9[[#This Row],[rxn]],"_",-1)</f>
        <v>#N/A</v>
      </c>
    </row>
    <row r="2184" spans="1:36" ht="17" hidden="1" x14ac:dyDescent="0.25">
      <c r="A2184" t="s">
        <v>10724</v>
      </c>
      <c r="B2184" t="str">
        <f>_xlfn.TEXTAFTER(Table5[[#This Row],[r]],"-",-1)</f>
        <v>rt1736'</v>
      </c>
      <c r="C2184" t="str">
        <f>_xlfn.TEXTAFTER(_xlfn.TEXTBEFORE(Table5[[#This Row],[r]],"-"&amp;Table5[[#This Row],[enz]]),"'RXN-")</f>
        <v>TRPDC_c_REV</v>
      </c>
      <c r="D2184">
        <v>11171.708534568001</v>
      </c>
      <c r="E2184">
        <f>_xlfn.XLOOKUP(Table5[[#This Row],[r]],Table3[r],Table3[kapp],"")</f>
        <v>8988.1774343278394</v>
      </c>
      <c r="F2184">
        <f>Table5[[#This Row],[kapp]]-Table5[[#This Row],[old]]</f>
        <v>2183.5311002401613</v>
      </c>
      <c r="G2184" t="str" cm="1">
        <f t="array" ref="G2184">IF(ROWS(_xlfn._xlws.FILTER(Table5[r],Table5[enz]=Table5[[#This Row],[enz]]))&gt;1,"many","1")</f>
        <v>many</v>
      </c>
      <c r="H2184" t="str" cm="1">
        <f t="array" ref="H2184">IF(ROWS(_xlfn._xlws.FILTER(Table5[r],Table5[rxn-no-enz]=Table5[[#This Row],[rxn-no-enz]]))&gt;1,"many","1")</f>
        <v>1</v>
      </c>
      <c r="I2184" t="str">
        <f>_xlfn.XLOOKUP(SUBSTITUTE(Table5[[#This Row],[r]],"'",""),Table6[rxn],Table6[rxn],"no")</f>
        <v>no</v>
      </c>
      <c r="J2184" t="str" cm="1">
        <f t="array" ref="J2184">_xlfn.XLOOKUP(Table5[[#This Row],[r]],"'"&amp;Table6[rxn]&amp;"'",Table6[expected kapp],"")</f>
        <v/>
      </c>
      <c r="L2184" t="s">
        <v>8554</v>
      </c>
      <c r="M2184">
        <v>4700.77538538101</v>
      </c>
      <c r="AE2184" s="1" t="s">
        <v>12605</v>
      </c>
      <c r="AF2184" s="1" t="s">
        <v>2778</v>
      </c>
      <c r="AG2184" s="9">
        <v>8.9030422999999994E-11</v>
      </c>
      <c r="AH2184" s="1" t="str">
        <f>_xlfn.TEXTAFTER(Table9[[#This Row],[rxn]],"-",-1)</f>
        <v>rt4736</v>
      </c>
      <c r="AI2184" s="1" t="e">
        <f>_xlfn.TEXTAFTER(_xlfn.TEXTBEFORE(Table9[[#This Row],[rxn]],"-"&amp;Table9[[#This Row],[enz]]),"RXN-")</f>
        <v>#N/A</v>
      </c>
      <c r="AJ2184" s="1" t="e">
        <f>_xlfn.TEXTBEFORE(Table9[[#This Row],[rxn]],"_",-1)</f>
        <v>#N/A</v>
      </c>
    </row>
    <row r="2185" spans="1:36" ht="17" hidden="1" x14ac:dyDescent="0.25">
      <c r="A2185" t="s">
        <v>10725</v>
      </c>
      <c r="B2185" t="str">
        <f>_xlfn.TEXTAFTER(Table5[[#This Row],[r]],"-",-1)</f>
        <v>rt7555'</v>
      </c>
      <c r="C2185" t="str">
        <f>_xlfn.TEXTAFTER(_xlfn.TEXTBEFORE(Table5[[#This Row],[r]],"-"&amp;Table5[[#This Row],[enz]]),"'RXN-")</f>
        <v>TRPO2_c_FWD</v>
      </c>
      <c r="D2185">
        <v>11171.708534568001</v>
      </c>
      <c r="E2185">
        <f>_xlfn.XLOOKUP(Table5[[#This Row],[r]],Table3[r],Table3[kapp],"")</f>
        <v>8988.1774343278394</v>
      </c>
      <c r="F2185">
        <f>Table5[[#This Row],[kapp]]-Table5[[#This Row],[old]]</f>
        <v>2183.5311002401613</v>
      </c>
      <c r="G2185" t="str" cm="1">
        <f t="array" ref="G2185">IF(ROWS(_xlfn._xlws.FILTER(Table5[r],Table5[enz]=Table5[[#This Row],[enz]]))&gt;1,"many","1")</f>
        <v>1</v>
      </c>
      <c r="H2185" t="str" cm="1">
        <f t="array" ref="H2185">IF(ROWS(_xlfn._xlws.FILTER(Table5[r],Table5[rxn-no-enz]=Table5[[#This Row],[rxn-no-enz]]))&gt;1,"many","1")</f>
        <v>1</v>
      </c>
      <c r="I2185" t="str">
        <f>_xlfn.XLOOKUP(SUBSTITUTE(Table5[[#This Row],[r]],"'",""),Table6[rxn],Table6[rxn],"no")</f>
        <v>no</v>
      </c>
      <c r="J2185" t="str" cm="1">
        <f t="array" ref="J2185">_xlfn.XLOOKUP(Table5[[#This Row],[r]],"'"&amp;Table6[rxn]&amp;"'",Table6[expected kapp],"")</f>
        <v/>
      </c>
      <c r="L2185" t="s">
        <v>8476</v>
      </c>
      <c r="M2185">
        <v>11160.574239276701</v>
      </c>
      <c r="AE2185" s="1" t="s">
        <v>12606</v>
      </c>
      <c r="AF2185" s="1" t="s">
        <v>2778</v>
      </c>
      <c r="AG2185" s="9">
        <v>2.9284267999999899E-11</v>
      </c>
      <c r="AH2185" s="1" t="str">
        <f>_xlfn.TEXTAFTER(Table9[[#This Row],[rxn]],"-",-1)</f>
        <v>rt4769</v>
      </c>
      <c r="AI2185" s="1" t="e">
        <f>_xlfn.TEXTAFTER(_xlfn.TEXTBEFORE(Table9[[#This Row],[rxn]],"-"&amp;Table9[[#This Row],[enz]]),"RXN-")</f>
        <v>#N/A</v>
      </c>
      <c r="AJ2185" s="1" t="e">
        <f>_xlfn.TEXTBEFORE(Table9[[#This Row],[rxn]],"_",-1)</f>
        <v>#N/A</v>
      </c>
    </row>
    <row r="2186" spans="1:36" ht="17" hidden="1" x14ac:dyDescent="0.25">
      <c r="A2186" t="s">
        <v>10726</v>
      </c>
      <c r="B2186" t="str">
        <f>_xlfn.TEXTAFTER(Table5[[#This Row],[r]],"-",-1)</f>
        <v>rt7471'</v>
      </c>
      <c r="C2186" t="str">
        <f>_xlfn.TEXTAFTER(_xlfn.TEXTBEFORE(Table5[[#This Row],[r]],"-"&amp;Table5[[#This Row],[enz]]),"'RXN-")</f>
        <v>TRPTA_c_FWD</v>
      </c>
      <c r="D2186">
        <v>11171.708534568001</v>
      </c>
      <c r="E2186">
        <f>_xlfn.XLOOKUP(Table5[[#This Row],[r]],Table3[r],Table3[kapp],"")</f>
        <v>8988.1774343278394</v>
      </c>
      <c r="F2186">
        <f>Table5[[#This Row],[kapp]]-Table5[[#This Row],[old]]</f>
        <v>2183.5311002401613</v>
      </c>
      <c r="G2186" t="str" cm="1">
        <f t="array" ref="G2186">IF(ROWS(_xlfn._xlws.FILTER(Table5[r],Table5[enz]=Table5[[#This Row],[enz]]))&gt;1,"many","1")</f>
        <v>many</v>
      </c>
      <c r="H2186" t="str" cm="1">
        <f t="array" ref="H2186">IF(ROWS(_xlfn._xlws.FILTER(Table5[r],Table5[rxn-no-enz]=Table5[[#This Row],[rxn-no-enz]]))&gt;1,"many","1")</f>
        <v>1</v>
      </c>
      <c r="I2186" t="str">
        <f>_xlfn.XLOOKUP(SUBSTITUTE(Table5[[#This Row],[r]],"'",""),Table6[rxn],Table6[rxn],"no")</f>
        <v>no</v>
      </c>
      <c r="J2186" t="str" cm="1">
        <f t="array" ref="J2186">_xlfn.XLOOKUP(Table5[[#This Row],[r]],"'"&amp;Table6[rxn]&amp;"'",Table6[expected kapp],"")</f>
        <v/>
      </c>
      <c r="L2186" t="s">
        <v>8553</v>
      </c>
      <c r="M2186">
        <v>4700.77538538101</v>
      </c>
      <c r="AE2186" s="1" t="s">
        <v>12607</v>
      </c>
      <c r="AF2186" s="1" t="s">
        <v>2778</v>
      </c>
      <c r="AG2186" s="9">
        <v>1.53130807E-10</v>
      </c>
      <c r="AH2186" s="1" t="str">
        <f>_xlfn.TEXTAFTER(Table9[[#This Row],[rxn]],"-",-1)</f>
        <v>rt4772</v>
      </c>
      <c r="AI2186" s="1" t="e">
        <f>_xlfn.TEXTAFTER(_xlfn.TEXTBEFORE(Table9[[#This Row],[rxn]],"-"&amp;Table9[[#This Row],[enz]]),"RXN-")</f>
        <v>#N/A</v>
      </c>
      <c r="AJ2186" s="1" t="e">
        <f>_xlfn.TEXTBEFORE(Table9[[#This Row],[rxn]],"_",-1)</f>
        <v>#N/A</v>
      </c>
    </row>
    <row r="2187" spans="1:36" ht="17" hidden="1" x14ac:dyDescent="0.25">
      <c r="A2187" t="s">
        <v>10727</v>
      </c>
      <c r="B2187" t="str">
        <f>_xlfn.TEXTAFTER(Table5[[#This Row],[r]],"-",-1)</f>
        <v>rt7165'</v>
      </c>
      <c r="C2187" t="str">
        <f>_xlfn.TEXTAFTER(_xlfn.TEXTBEFORE(Table5[[#This Row],[r]],"-"&amp;Table5[[#This Row],[enz]]),"'RXN-")</f>
        <v>TRPTRS_m_FWD</v>
      </c>
      <c r="D2187">
        <v>11171.708534568001</v>
      </c>
      <c r="E2187">
        <f>_xlfn.XLOOKUP(Table5[[#This Row],[r]],Table3[r],Table3[kapp],"")</f>
        <v>8988.1774343278394</v>
      </c>
      <c r="F2187">
        <f>Table5[[#This Row],[kapp]]-Table5[[#This Row],[old]]</f>
        <v>2183.5311002401613</v>
      </c>
      <c r="G2187" t="str" cm="1">
        <f t="array" ref="G2187">IF(ROWS(_xlfn._xlws.FILTER(Table5[r],Table5[enz]=Table5[[#This Row],[enz]]))&gt;1,"many","1")</f>
        <v>1</v>
      </c>
      <c r="H2187" t="str" cm="1">
        <f t="array" ref="H2187">IF(ROWS(_xlfn._xlws.FILTER(Table5[r],Table5[rxn-no-enz]=Table5[[#This Row],[rxn-no-enz]]))&gt;1,"many","1")</f>
        <v>1</v>
      </c>
      <c r="I2187" t="str">
        <f>_xlfn.XLOOKUP(SUBSTITUTE(Table5[[#This Row],[r]],"'",""),Table6[rxn],Table6[rxn],"no")</f>
        <v>no</v>
      </c>
      <c r="J2187" t="str" cm="1">
        <f t="array" ref="J2187">_xlfn.XLOOKUP(Table5[[#This Row],[r]],"'"&amp;Table6[rxn]&amp;"'",Table6[expected kapp],"")</f>
        <v/>
      </c>
      <c r="L2187" t="s">
        <v>8458</v>
      </c>
      <c r="M2187">
        <v>16479.497564346701</v>
      </c>
      <c r="AE2187" s="1" t="s">
        <v>12608</v>
      </c>
      <c r="AF2187" s="1" t="s">
        <v>2778</v>
      </c>
      <c r="AG2187" s="9">
        <v>4.5734856499999999E-10</v>
      </c>
      <c r="AH2187" s="1" t="str">
        <f>_xlfn.TEXTAFTER(Table9[[#This Row],[rxn]],"-",-1)</f>
        <v>rt4793</v>
      </c>
      <c r="AI2187" s="1" t="e">
        <f>_xlfn.TEXTAFTER(_xlfn.TEXTBEFORE(Table9[[#This Row],[rxn]],"-"&amp;Table9[[#This Row],[enz]]),"RXN-")</f>
        <v>#N/A</v>
      </c>
      <c r="AJ2187" s="1" t="e">
        <f>_xlfn.TEXTBEFORE(Table9[[#This Row],[rxn]],"_",-1)</f>
        <v>#N/A</v>
      </c>
    </row>
    <row r="2188" spans="1:36" ht="17" hidden="1" x14ac:dyDescent="0.25">
      <c r="A2188" t="s">
        <v>10728</v>
      </c>
      <c r="B2188" t="str">
        <f>_xlfn.TEXTAFTER(Table5[[#This Row],[r]],"-",-1)</f>
        <v>rt15442799'</v>
      </c>
      <c r="C2188" t="str">
        <f>_xlfn.TEXTAFTER(_xlfn.TEXTBEFORE(Table5[[#This Row],[r]],"-"&amp;Table5[[#This Row],[enz]]),"'RXN-")</f>
        <v>TTDCAt_c_e_FWD</v>
      </c>
      <c r="D2188">
        <v>11171.708534568001</v>
      </c>
      <c r="E2188">
        <f>_xlfn.XLOOKUP(Table5[[#This Row],[r]],Table3[r],Table3[kapp],"")</f>
        <v>8988.1774343278394</v>
      </c>
      <c r="F2188">
        <f>Table5[[#This Row],[kapp]]-Table5[[#This Row],[old]]</f>
        <v>2183.5311002401613</v>
      </c>
      <c r="G2188" t="str" cm="1">
        <f t="array" ref="G2188">IF(ROWS(_xlfn._xlws.FILTER(Table5[r],Table5[enz]=Table5[[#This Row],[enz]]))&gt;1,"many","1")</f>
        <v>many</v>
      </c>
      <c r="H2188" t="str" cm="1">
        <f t="array" ref="H2188">IF(ROWS(_xlfn._xlws.FILTER(Table5[r],Table5[rxn-no-enz]=Table5[[#This Row],[rxn-no-enz]]))&gt;1,"many","1")</f>
        <v>1</v>
      </c>
      <c r="I2188" t="str">
        <f>_xlfn.XLOOKUP(SUBSTITUTE(Table5[[#This Row],[r]],"'",""),Table6[rxn],Table6[rxn],"no")</f>
        <v>no</v>
      </c>
      <c r="J2188" t="str" cm="1">
        <f t="array" ref="J2188">_xlfn.XLOOKUP(Table5[[#This Row],[r]],"'"&amp;Table6[rxn]&amp;"'",Table6[expected kapp],"")</f>
        <v/>
      </c>
      <c r="L2188" t="s">
        <v>8555</v>
      </c>
      <c r="M2188">
        <v>2171.3074272176</v>
      </c>
      <c r="AE2188" s="1" t="s">
        <v>12609</v>
      </c>
      <c r="AF2188" s="1" t="s">
        <v>2778</v>
      </c>
      <c r="AG2188" s="9">
        <v>1.1566928000000001E-11</v>
      </c>
      <c r="AH2188" s="1" t="str">
        <f>_xlfn.TEXTAFTER(Table9[[#This Row],[rxn]],"-",-1)</f>
        <v>rt4799</v>
      </c>
      <c r="AI2188" s="1" t="e">
        <f>_xlfn.TEXTAFTER(_xlfn.TEXTBEFORE(Table9[[#This Row],[rxn]],"-"&amp;Table9[[#This Row],[enz]]),"RXN-")</f>
        <v>#N/A</v>
      </c>
      <c r="AJ2188" s="1" t="e">
        <f>_xlfn.TEXTBEFORE(Table9[[#This Row],[rxn]],"_",-1)</f>
        <v>#N/A</v>
      </c>
    </row>
    <row r="2189" spans="1:36" ht="17" hidden="1" x14ac:dyDescent="0.25">
      <c r="A2189" t="s">
        <v>10729</v>
      </c>
      <c r="B2189" t="str">
        <f>_xlfn.TEXTAFTER(Table5[[#This Row],[r]],"-",-1)</f>
        <v>rt15442799'</v>
      </c>
      <c r="C2189" t="str">
        <f>_xlfn.TEXTAFTER(_xlfn.TEXTBEFORE(Table5[[#This Row],[r]],"-"&amp;Table5[[#This Row],[enz]]),"'RXN-")</f>
        <v>TTDCAt_c_e_REV</v>
      </c>
      <c r="D2189">
        <v>11171.708534568001</v>
      </c>
      <c r="E2189">
        <f>_xlfn.XLOOKUP(Table5[[#This Row],[r]],Table3[r],Table3[kapp],"")</f>
        <v>8988.1774343278394</v>
      </c>
      <c r="F2189">
        <f>Table5[[#This Row],[kapp]]-Table5[[#This Row],[old]]</f>
        <v>2183.5311002401613</v>
      </c>
      <c r="G2189" t="str" cm="1">
        <f t="array" ref="G2189">IF(ROWS(_xlfn._xlws.FILTER(Table5[r],Table5[enz]=Table5[[#This Row],[enz]]))&gt;1,"many","1")</f>
        <v>many</v>
      </c>
      <c r="H2189" t="str" cm="1">
        <f t="array" ref="H2189">IF(ROWS(_xlfn._xlws.FILTER(Table5[r],Table5[rxn-no-enz]=Table5[[#This Row],[rxn-no-enz]]))&gt;1,"many","1")</f>
        <v>1</v>
      </c>
      <c r="I2189" t="str">
        <f>_xlfn.XLOOKUP(SUBSTITUTE(Table5[[#This Row],[r]],"'",""),Table6[rxn],Table6[rxn],"no")</f>
        <v>no</v>
      </c>
      <c r="J2189" t="str" cm="1">
        <f t="array" ref="J2189">_xlfn.XLOOKUP(Table5[[#This Row],[r]],"'"&amp;Table6[rxn]&amp;"'",Table6[expected kapp],"")</f>
        <v/>
      </c>
      <c r="L2189" t="s">
        <v>8460</v>
      </c>
      <c r="M2189">
        <v>16479.497564346701</v>
      </c>
      <c r="AE2189" s="1" t="s">
        <v>12610</v>
      </c>
      <c r="AF2189" s="1" t="s">
        <v>2778</v>
      </c>
      <c r="AG2189" s="9">
        <v>2.5782148200000001E-10</v>
      </c>
      <c r="AH2189" s="1" t="str">
        <f>_xlfn.TEXTAFTER(Table9[[#This Row],[rxn]],"-",-1)</f>
        <v>rt4822_c</v>
      </c>
      <c r="AI2189" s="1" t="e">
        <f>_xlfn.TEXTAFTER(_xlfn.TEXTBEFORE(Table9[[#This Row],[rxn]],"-"&amp;Table9[[#This Row],[enz]]),"RXN-")</f>
        <v>#N/A</v>
      </c>
      <c r="AJ2189" s="1" t="str">
        <f>_xlfn.TEXTBEFORE(Table9[[#This Row],[rxn]],"_",-1)</f>
        <v>PROWASTE-rt4822</v>
      </c>
    </row>
    <row r="2190" spans="1:36" ht="17" hidden="1" x14ac:dyDescent="0.25">
      <c r="A2190" t="s">
        <v>10730</v>
      </c>
      <c r="B2190" t="str">
        <f>_xlfn.TEXTAFTER(Table5[[#This Row],[r]],"-",-1)</f>
        <v>rt5693'</v>
      </c>
      <c r="C2190" t="str">
        <f>_xlfn.TEXTAFTER(_xlfn.TEXTBEFORE(Table5[[#This Row],[r]],"-"&amp;Table5[[#This Row],[enz]]),"'RXN-")</f>
        <v>TTDCAt_c_x_FWD</v>
      </c>
      <c r="D2190">
        <v>11171.708534568001</v>
      </c>
      <c r="E2190">
        <f>_xlfn.XLOOKUP(Table5[[#This Row],[r]],Table3[r],Table3[kapp],"")</f>
        <v>8988.1774343278394</v>
      </c>
      <c r="F2190">
        <f>Table5[[#This Row],[kapp]]-Table5[[#This Row],[old]]</f>
        <v>2183.5311002401613</v>
      </c>
      <c r="G2190" t="str" cm="1">
        <f t="array" ref="G2190">IF(ROWS(_xlfn._xlws.FILTER(Table5[r],Table5[enz]=Table5[[#This Row],[enz]]))&gt;1,"many","1")</f>
        <v>many</v>
      </c>
      <c r="H2190" t="str" cm="1">
        <f t="array" ref="H2190">IF(ROWS(_xlfn._xlws.FILTER(Table5[r],Table5[rxn-no-enz]=Table5[[#This Row],[rxn-no-enz]]))&gt;1,"many","1")</f>
        <v>1</v>
      </c>
      <c r="I2190" t="str">
        <f>_xlfn.XLOOKUP(SUBSTITUTE(Table5[[#This Row],[r]],"'",""),Table6[rxn],Table6[rxn],"no")</f>
        <v>no</v>
      </c>
      <c r="J2190" t="str" cm="1">
        <f t="array" ref="J2190">_xlfn.XLOOKUP(Table5[[#This Row],[r]],"'"&amp;Table6[rxn]&amp;"'",Table6[expected kapp],"")</f>
        <v/>
      </c>
      <c r="L2190" t="s">
        <v>8421</v>
      </c>
      <c r="M2190">
        <v>134054.137984951</v>
      </c>
      <c r="AE2190" s="1" t="s">
        <v>12611</v>
      </c>
      <c r="AF2190" s="1" t="s">
        <v>2778</v>
      </c>
      <c r="AG2190" s="9">
        <v>4.5530585100000002E-10</v>
      </c>
      <c r="AH2190" s="1" t="str">
        <f>_xlfn.TEXTAFTER(Table9[[#This Row],[rxn]],"-",-1)</f>
        <v>rt4846</v>
      </c>
      <c r="AI2190" s="1" t="e">
        <f>_xlfn.TEXTAFTER(_xlfn.TEXTBEFORE(Table9[[#This Row],[rxn]],"-"&amp;Table9[[#This Row],[enz]]),"RXN-")</f>
        <v>#N/A</v>
      </c>
      <c r="AJ2190" s="1" t="e">
        <f>_xlfn.TEXTBEFORE(Table9[[#This Row],[rxn]],"_",-1)</f>
        <v>#N/A</v>
      </c>
    </row>
    <row r="2191" spans="1:36" ht="17" hidden="1" x14ac:dyDescent="0.25">
      <c r="A2191" t="s">
        <v>10731</v>
      </c>
      <c r="B2191" t="str">
        <f>_xlfn.TEXTAFTER(Table5[[#This Row],[r]],"-",-1)</f>
        <v>rt5693'</v>
      </c>
      <c r="C2191" t="str">
        <f>_xlfn.TEXTAFTER(_xlfn.TEXTBEFORE(Table5[[#This Row],[r]],"-"&amp;Table5[[#This Row],[enz]]),"'RXN-")</f>
        <v>TTDCAt_c_x_REV</v>
      </c>
      <c r="D2191">
        <v>11171.708534568001</v>
      </c>
      <c r="E2191">
        <f>_xlfn.XLOOKUP(Table5[[#This Row],[r]],Table3[r],Table3[kapp],"")</f>
        <v>8988.1774343278394</v>
      </c>
      <c r="F2191">
        <f>Table5[[#This Row],[kapp]]-Table5[[#This Row],[old]]</f>
        <v>2183.5311002401613</v>
      </c>
      <c r="G2191" t="str" cm="1">
        <f t="array" ref="G2191">IF(ROWS(_xlfn._xlws.FILTER(Table5[r],Table5[enz]=Table5[[#This Row],[enz]]))&gt;1,"many","1")</f>
        <v>many</v>
      </c>
      <c r="H2191" t="str" cm="1">
        <f t="array" ref="H2191">IF(ROWS(_xlfn._xlws.FILTER(Table5[r],Table5[rxn-no-enz]=Table5[[#This Row],[rxn-no-enz]]))&gt;1,"many","1")</f>
        <v>1</v>
      </c>
      <c r="I2191" t="str">
        <f>_xlfn.XLOOKUP(SUBSTITUTE(Table5[[#This Row],[r]],"'",""),Table6[rxn],Table6[rxn],"no")</f>
        <v>no</v>
      </c>
      <c r="J2191" t="str" cm="1">
        <f t="array" ref="J2191">_xlfn.XLOOKUP(Table5[[#This Row],[r]],"'"&amp;Table6[rxn]&amp;"'",Table6[expected kapp],"")</f>
        <v/>
      </c>
      <c r="L2191" t="s">
        <v>8425</v>
      </c>
      <c r="M2191">
        <v>134054.137984951</v>
      </c>
      <c r="AE2191" s="1" t="s">
        <v>12612</v>
      </c>
      <c r="AF2191" s="1" t="s">
        <v>2778</v>
      </c>
      <c r="AG2191" s="9">
        <v>3.56592839999999E-11</v>
      </c>
      <c r="AH2191" s="1" t="str">
        <f>_xlfn.TEXTAFTER(Table9[[#This Row],[rxn]],"-",-1)</f>
        <v>rt4860</v>
      </c>
      <c r="AI2191" s="1" t="e">
        <f>_xlfn.TEXTAFTER(_xlfn.TEXTBEFORE(Table9[[#This Row],[rxn]],"-"&amp;Table9[[#This Row],[enz]]),"RXN-")</f>
        <v>#N/A</v>
      </c>
      <c r="AJ2191" s="1" t="e">
        <f>_xlfn.TEXTBEFORE(Table9[[#This Row],[rxn]],"_",-1)</f>
        <v>#N/A</v>
      </c>
    </row>
    <row r="2192" spans="1:36" ht="17" hidden="1" x14ac:dyDescent="0.25">
      <c r="A2192" t="s">
        <v>10732</v>
      </c>
      <c r="B2192" t="str">
        <f>_xlfn.TEXTAFTER(Table5[[#This Row],[r]],"-",-1)</f>
        <v>rt5309'</v>
      </c>
      <c r="C2192" t="str">
        <f>_xlfn.TEXTAFTER(_xlfn.TEXTBEFORE(Table5[[#This Row],[r]],"-"&amp;Table5[[#This Row],[enz]]),"'RXN-")</f>
        <v>TYRCBOX_x_FWD</v>
      </c>
      <c r="D2192">
        <v>11171.708534568001</v>
      </c>
      <c r="E2192">
        <f>_xlfn.XLOOKUP(Table5[[#This Row],[r]],Table3[r],Table3[kapp],"")</f>
        <v>8988.1774343278394</v>
      </c>
      <c r="F2192">
        <f>Table5[[#This Row],[kapp]]-Table5[[#This Row],[old]]</f>
        <v>2183.5311002401613</v>
      </c>
      <c r="G2192" t="str" cm="1">
        <f t="array" ref="G2192">IF(ROWS(_xlfn._xlws.FILTER(Table5[r],Table5[enz]=Table5[[#This Row],[enz]]))&gt;1,"many","1")</f>
        <v>many</v>
      </c>
      <c r="H2192" t="str" cm="1">
        <f t="array" ref="H2192">IF(ROWS(_xlfn._xlws.FILTER(Table5[r],Table5[rxn-no-enz]=Table5[[#This Row],[rxn-no-enz]]))&gt;1,"many","1")</f>
        <v>1</v>
      </c>
      <c r="I2192" t="str">
        <f>_xlfn.XLOOKUP(SUBSTITUTE(Table5[[#This Row],[r]],"'",""),Table6[rxn],Table6[rxn],"no")</f>
        <v>no</v>
      </c>
      <c r="J2192" t="str" cm="1">
        <f t="array" ref="J2192">_xlfn.XLOOKUP(Table5[[#This Row],[r]],"'"&amp;Table6[rxn]&amp;"'",Table6[expected kapp],"")</f>
        <v/>
      </c>
      <c r="L2192" t="s">
        <v>8413</v>
      </c>
      <c r="M2192">
        <v>134054.137984951</v>
      </c>
      <c r="AE2192" s="1" t="s">
        <v>12613</v>
      </c>
      <c r="AF2192" s="1" t="s">
        <v>2778</v>
      </c>
      <c r="AG2192" s="9">
        <v>2.5187825899999899E-10</v>
      </c>
      <c r="AH2192" s="1" t="str">
        <f>_xlfn.TEXTAFTER(Table9[[#This Row],[rxn]],"-",-1)</f>
        <v>rt4862</v>
      </c>
      <c r="AI2192" s="1" t="e">
        <f>_xlfn.TEXTAFTER(_xlfn.TEXTBEFORE(Table9[[#This Row],[rxn]],"-"&amp;Table9[[#This Row],[enz]]),"RXN-")</f>
        <v>#N/A</v>
      </c>
      <c r="AJ2192" s="1" t="e">
        <f>_xlfn.TEXTBEFORE(Table9[[#This Row],[rxn]],"_",-1)</f>
        <v>#N/A</v>
      </c>
    </row>
    <row r="2193" spans="1:36" ht="17" hidden="1" x14ac:dyDescent="0.25">
      <c r="A2193" t="s">
        <v>10733</v>
      </c>
      <c r="B2193" t="str">
        <f>_xlfn.TEXTAFTER(Table5[[#This Row],[r]],"-",-1)</f>
        <v>rt5309'</v>
      </c>
      <c r="C2193" t="str">
        <f>_xlfn.TEXTAFTER(_xlfn.TEXTBEFORE(Table5[[#This Row],[r]],"-"&amp;Table5[[#This Row],[enz]]),"'RXN-")</f>
        <v>TYRCBOX_x_REV</v>
      </c>
      <c r="D2193">
        <v>11171.708534568001</v>
      </c>
      <c r="E2193">
        <f>_xlfn.XLOOKUP(Table5[[#This Row],[r]],Table3[r],Table3[kapp],"")</f>
        <v>8988.1774343278394</v>
      </c>
      <c r="F2193">
        <f>Table5[[#This Row],[kapp]]-Table5[[#This Row],[old]]</f>
        <v>2183.5311002401613</v>
      </c>
      <c r="G2193" t="str" cm="1">
        <f t="array" ref="G2193">IF(ROWS(_xlfn._xlws.FILTER(Table5[r],Table5[enz]=Table5[[#This Row],[enz]]))&gt;1,"many","1")</f>
        <v>many</v>
      </c>
      <c r="H2193" t="str" cm="1">
        <f t="array" ref="H2193">IF(ROWS(_xlfn._xlws.FILTER(Table5[r],Table5[rxn-no-enz]=Table5[[#This Row],[rxn-no-enz]]))&gt;1,"many","1")</f>
        <v>1</v>
      </c>
      <c r="I2193" t="str">
        <f>_xlfn.XLOOKUP(SUBSTITUTE(Table5[[#This Row],[r]],"'",""),Table6[rxn],Table6[rxn],"no")</f>
        <v>no</v>
      </c>
      <c r="J2193" t="str" cm="1">
        <f t="array" ref="J2193">_xlfn.XLOOKUP(Table5[[#This Row],[r]],"'"&amp;Table6[rxn]&amp;"'",Table6[expected kapp],"")</f>
        <v/>
      </c>
      <c r="L2193" t="s">
        <v>8410</v>
      </c>
      <c r="M2193">
        <v>134054.137984951</v>
      </c>
      <c r="AE2193" s="1" t="s">
        <v>12614</v>
      </c>
      <c r="AF2193" s="1" t="s">
        <v>2778</v>
      </c>
      <c r="AG2193" s="9">
        <v>4.1857120999999997E-11</v>
      </c>
      <c r="AH2193" s="1" t="str">
        <f>_xlfn.TEXTAFTER(Table9[[#This Row],[rxn]],"-",-1)</f>
        <v>rt4871</v>
      </c>
      <c r="AI2193" s="1" t="e">
        <f>_xlfn.TEXTAFTER(_xlfn.TEXTBEFORE(Table9[[#This Row],[rxn]],"-"&amp;Table9[[#This Row],[enz]]),"RXN-")</f>
        <v>#N/A</v>
      </c>
      <c r="AJ2193" s="1" t="e">
        <f>_xlfn.TEXTBEFORE(Table9[[#This Row],[rxn]],"_",-1)</f>
        <v>#N/A</v>
      </c>
    </row>
    <row r="2194" spans="1:36" ht="17" hidden="1" x14ac:dyDescent="0.25">
      <c r="A2194" t="s">
        <v>10734</v>
      </c>
      <c r="B2194" t="str">
        <f>_xlfn.TEXTAFTER(Table5[[#This Row],[r]],"-",-1)</f>
        <v>rt6501'</v>
      </c>
      <c r="C2194" t="str">
        <f>_xlfn.TEXTAFTER(_xlfn.TEXTBEFORE(Table5[[#This Row],[r]],"-"&amp;Table5[[#This Row],[enz]]),"'RXN-")</f>
        <v>TYRt_c_v_FWD</v>
      </c>
      <c r="D2194">
        <v>11171.708534568001</v>
      </c>
      <c r="E2194">
        <f>_xlfn.XLOOKUP(Table5[[#This Row],[r]],Table3[r],Table3[kapp],"")</f>
        <v>8988.1774343278394</v>
      </c>
      <c r="F2194">
        <f>Table5[[#This Row],[kapp]]-Table5[[#This Row],[old]]</f>
        <v>2183.5311002401613</v>
      </c>
      <c r="G2194" t="str" cm="1">
        <f t="array" ref="G2194">IF(ROWS(_xlfn._xlws.FILTER(Table5[r],Table5[enz]=Table5[[#This Row],[enz]]))&gt;1,"many","1")</f>
        <v>many</v>
      </c>
      <c r="H2194" t="str" cm="1">
        <f t="array" ref="H2194">IF(ROWS(_xlfn._xlws.FILTER(Table5[r],Table5[rxn-no-enz]=Table5[[#This Row],[rxn-no-enz]]))&gt;1,"many","1")</f>
        <v>1</v>
      </c>
      <c r="I2194" t="str">
        <f>_xlfn.XLOOKUP(SUBSTITUTE(Table5[[#This Row],[r]],"'",""),Table6[rxn],Table6[rxn],"no")</f>
        <v>no</v>
      </c>
      <c r="J2194" t="str" cm="1">
        <f t="array" ref="J2194">_xlfn.XLOOKUP(Table5[[#This Row],[r]],"'"&amp;Table6[rxn]&amp;"'",Table6[expected kapp],"")</f>
        <v/>
      </c>
      <c r="L2194" t="s">
        <v>8411</v>
      </c>
      <c r="M2194">
        <v>134054.137984951</v>
      </c>
      <c r="AE2194" s="1" t="s">
        <v>12615</v>
      </c>
      <c r="AF2194" s="1" t="s">
        <v>2778</v>
      </c>
      <c r="AG2194" s="9">
        <v>3.13674553E-10</v>
      </c>
      <c r="AH2194" s="1" t="str">
        <f>_xlfn.TEXTAFTER(Table9[[#This Row],[rxn]],"-",-1)</f>
        <v>rt4881</v>
      </c>
      <c r="AI2194" s="1" t="e">
        <f>_xlfn.TEXTAFTER(_xlfn.TEXTBEFORE(Table9[[#This Row],[rxn]],"-"&amp;Table9[[#This Row],[enz]]),"RXN-")</f>
        <v>#N/A</v>
      </c>
      <c r="AJ2194" s="1" t="e">
        <f>_xlfn.TEXTBEFORE(Table9[[#This Row],[rxn]],"_",-1)</f>
        <v>#N/A</v>
      </c>
    </row>
    <row r="2195" spans="1:36" ht="17" hidden="1" x14ac:dyDescent="0.25">
      <c r="A2195" t="s">
        <v>10735</v>
      </c>
      <c r="B2195" t="str">
        <f>_xlfn.TEXTAFTER(Table5[[#This Row],[r]],"-",-1)</f>
        <v>rt7471'</v>
      </c>
      <c r="C2195" t="str">
        <f>_xlfn.TEXTAFTER(_xlfn.TEXTBEFORE(Table5[[#This Row],[r]],"-"&amp;Table5[[#This Row],[enz]]),"'RXN-")</f>
        <v>TYRTA_c_REV</v>
      </c>
      <c r="D2195">
        <v>11171.708534568001</v>
      </c>
      <c r="E2195">
        <f>_xlfn.XLOOKUP(Table5[[#This Row],[r]],Table3[r],Table3[kapp],"")</f>
        <v>8988.1774343278394</v>
      </c>
      <c r="F2195">
        <f>Table5[[#This Row],[kapp]]-Table5[[#This Row],[old]]</f>
        <v>2183.5311002401613</v>
      </c>
      <c r="G2195" t="str" cm="1">
        <f t="array" ref="G2195">IF(ROWS(_xlfn._xlws.FILTER(Table5[r],Table5[enz]=Table5[[#This Row],[enz]]))&gt;1,"many","1")</f>
        <v>many</v>
      </c>
      <c r="H2195" t="str" cm="1">
        <f t="array" ref="H2195">IF(ROWS(_xlfn._xlws.FILTER(Table5[r],Table5[rxn-no-enz]=Table5[[#This Row],[rxn-no-enz]]))&gt;1,"many","1")</f>
        <v>many</v>
      </c>
      <c r="I2195" t="str">
        <f>_xlfn.XLOOKUP(SUBSTITUTE(Table5[[#This Row],[r]],"'",""),Table6[rxn],Table6[rxn],"no")</f>
        <v>no</v>
      </c>
      <c r="J2195" t="str" cm="1">
        <f t="array" ref="J2195">_xlfn.XLOOKUP(Table5[[#This Row],[r]],"'"&amp;Table6[rxn]&amp;"'",Table6[expected kapp],"")</f>
        <v/>
      </c>
      <c r="L2195" t="s">
        <v>8419</v>
      </c>
      <c r="M2195">
        <v>134054.137984951</v>
      </c>
      <c r="AE2195" s="1" t="s">
        <v>12616</v>
      </c>
      <c r="AF2195" s="1" t="s">
        <v>2778</v>
      </c>
      <c r="AG2195" s="9">
        <v>1.8807830999999999E-11</v>
      </c>
      <c r="AH2195" s="1" t="str">
        <f>_xlfn.TEXTAFTER(Table9[[#This Row],[rxn]],"-",-1)</f>
        <v>rt4892</v>
      </c>
      <c r="AI2195" s="1" t="e">
        <f>_xlfn.TEXTAFTER(_xlfn.TEXTBEFORE(Table9[[#This Row],[rxn]],"-"&amp;Table9[[#This Row],[enz]]),"RXN-")</f>
        <v>#N/A</v>
      </c>
      <c r="AJ2195" s="1" t="e">
        <f>_xlfn.TEXTBEFORE(Table9[[#This Row],[rxn]],"_",-1)</f>
        <v>#N/A</v>
      </c>
    </row>
    <row r="2196" spans="1:36" ht="17" x14ac:dyDescent="0.25">
      <c r="A2196" t="s">
        <v>10736</v>
      </c>
      <c r="B2196" t="str">
        <f>_xlfn.TEXTAFTER(Table5[[#This Row],[r]],"-",-1)</f>
        <v>rt7697'</v>
      </c>
      <c r="C2196" t="str">
        <f>_xlfn.TEXTAFTER(_xlfn.TEXTBEFORE(Table5[[#This Row],[r]],"-"&amp;Table5[[#This Row],[enz]]),"'RXN-")</f>
        <v>TYRTA_c_FWD</v>
      </c>
      <c r="D2196">
        <v>11171.708534568001</v>
      </c>
      <c r="E2196">
        <f>_xlfn.XLOOKUP(Table5[[#This Row],[r]],Table3[r],Table3[kapp],"")</f>
        <v>8988.1774343278394</v>
      </c>
      <c r="F2196">
        <f>Table5[[#This Row],[kapp]]-Table5[[#This Row],[old]]</f>
        <v>2183.5311002401613</v>
      </c>
      <c r="G2196" t="str" cm="1">
        <f t="array" ref="G2196">IF(ROWS(_xlfn._xlws.FILTER(Table5[r],Table5[enz]=Table5[[#This Row],[enz]]))&gt;1,"many","1")</f>
        <v>many</v>
      </c>
      <c r="H2196" t="str" cm="1">
        <f t="array" ref="H2196">IF(ROWS(_xlfn._xlws.FILTER(Table5[r],Table5[rxn-no-enz]=Table5[[#This Row],[rxn-no-enz]]))&gt;1,"many","1")</f>
        <v>many</v>
      </c>
      <c r="I2196" t="str">
        <f>_xlfn.XLOOKUP(SUBSTITUTE(Table5[[#This Row],[r]],"'",""),Table6[rxn],Table6[rxn],"no")</f>
        <v>no</v>
      </c>
      <c r="J2196" t="str" cm="1">
        <f t="array" ref="J2196">_xlfn.XLOOKUP(Table5[[#This Row],[r]],"'"&amp;Table6[rxn]&amp;"'",Table6[expected kapp],"")</f>
        <v/>
      </c>
      <c r="L2196" t="s">
        <v>8423</v>
      </c>
      <c r="M2196">
        <v>134054.137984951</v>
      </c>
      <c r="AE2196" s="1" t="s">
        <v>12617</v>
      </c>
      <c r="AF2196" s="1" t="s">
        <v>2778</v>
      </c>
      <c r="AG2196" s="9">
        <v>9.2155649499999997E-10</v>
      </c>
      <c r="AH2196" s="1" t="str">
        <f>_xlfn.TEXTAFTER(Table9[[#This Row],[rxn]],"-",-1)</f>
        <v>rt4894</v>
      </c>
      <c r="AI2196" s="1" t="e">
        <f>_xlfn.TEXTAFTER(_xlfn.TEXTBEFORE(Table9[[#This Row],[rxn]],"-"&amp;Table9[[#This Row],[enz]]),"RXN-")</f>
        <v>#N/A</v>
      </c>
      <c r="AJ2196" s="1" t="e">
        <f>_xlfn.TEXTBEFORE(Table9[[#This Row],[rxn]],"_",-1)</f>
        <v>#N/A</v>
      </c>
    </row>
    <row r="2197" spans="1:36" ht="17" x14ac:dyDescent="0.25">
      <c r="A2197" t="s">
        <v>10737</v>
      </c>
      <c r="B2197" t="str">
        <f>_xlfn.TEXTAFTER(Table5[[#This Row],[r]],"-",-1)</f>
        <v>rt7697'</v>
      </c>
      <c r="C2197" t="str">
        <f>_xlfn.TEXTAFTER(_xlfn.TEXTBEFORE(Table5[[#This Row],[r]],"-"&amp;Table5[[#This Row],[enz]]),"'RXN-")</f>
        <v>TYRTA_c_REV</v>
      </c>
      <c r="D2197">
        <v>11171.708534568001</v>
      </c>
      <c r="E2197">
        <f>_xlfn.XLOOKUP(Table5[[#This Row],[r]],Table3[r],Table3[kapp],"")</f>
        <v>8988.1774343278394</v>
      </c>
      <c r="F2197">
        <f>Table5[[#This Row],[kapp]]-Table5[[#This Row],[old]]</f>
        <v>2183.5311002401613</v>
      </c>
      <c r="G2197" t="str" cm="1">
        <f t="array" ref="G2197">IF(ROWS(_xlfn._xlws.FILTER(Table5[r],Table5[enz]=Table5[[#This Row],[enz]]))&gt;1,"many","1")</f>
        <v>many</v>
      </c>
      <c r="H2197" t="str" cm="1">
        <f t="array" ref="H2197">IF(ROWS(_xlfn._xlws.FILTER(Table5[r],Table5[rxn-no-enz]=Table5[[#This Row],[rxn-no-enz]]))&gt;1,"many","1")</f>
        <v>many</v>
      </c>
      <c r="I2197" t="str">
        <f>_xlfn.XLOOKUP(SUBSTITUTE(Table5[[#This Row],[r]],"'",""),Table6[rxn],Table6[rxn],"no")</f>
        <v>no</v>
      </c>
      <c r="J2197" t="str" cm="1">
        <f t="array" ref="J2197">_xlfn.XLOOKUP(Table5[[#This Row],[r]],"'"&amp;Table6[rxn]&amp;"'",Table6[expected kapp],"")</f>
        <v/>
      </c>
      <c r="L2197" t="s">
        <v>10490</v>
      </c>
      <c r="M2197">
        <v>8988.1774343278394</v>
      </c>
      <c r="AE2197" s="1" t="s">
        <v>12618</v>
      </c>
      <c r="AF2197" s="1" t="s">
        <v>2778</v>
      </c>
      <c r="AG2197" s="9">
        <v>1.0317607E-11</v>
      </c>
      <c r="AH2197" s="1" t="str">
        <f>_xlfn.TEXTAFTER(Table9[[#This Row],[rxn]],"-",-1)</f>
        <v>rt4896</v>
      </c>
      <c r="AI2197" s="1" t="e">
        <f>_xlfn.TEXTAFTER(_xlfn.TEXTBEFORE(Table9[[#This Row],[rxn]],"-"&amp;Table9[[#This Row],[enz]]),"RXN-")</f>
        <v>#N/A</v>
      </c>
      <c r="AJ2197" s="1" t="e">
        <f>_xlfn.TEXTBEFORE(Table9[[#This Row],[rxn]],"_",-1)</f>
        <v>#N/A</v>
      </c>
    </row>
    <row r="2198" spans="1:36" ht="17" hidden="1" x14ac:dyDescent="0.25">
      <c r="A2198" t="s">
        <v>10738</v>
      </c>
      <c r="B2198" t="str">
        <f>_xlfn.TEXTAFTER(Table5[[#This Row],[r]],"-",-1)</f>
        <v>rt5562_m'</v>
      </c>
      <c r="C2198" t="str">
        <f>_xlfn.TEXTAFTER(_xlfn.TEXTBEFORE(Table5[[#This Row],[r]],"-"&amp;Table5[[#This Row],[enz]]),"'RXN-")</f>
        <v>TYRTA_m_FWD</v>
      </c>
      <c r="D2198">
        <v>11171.708534568001</v>
      </c>
      <c r="E2198">
        <f>_xlfn.XLOOKUP(Table5[[#This Row],[r]],Table3[r],Table3[kapp],"")</f>
        <v>8988.1774343278394</v>
      </c>
      <c r="F2198">
        <f>Table5[[#This Row],[kapp]]-Table5[[#This Row],[old]]</f>
        <v>2183.5311002401613</v>
      </c>
      <c r="G2198" t="str" cm="1">
        <f t="array" ref="G2198">IF(ROWS(_xlfn._xlws.FILTER(Table5[r],Table5[enz]=Table5[[#This Row],[enz]]))&gt;1,"many","1")</f>
        <v>many</v>
      </c>
      <c r="H2198" t="str" cm="1">
        <f t="array" ref="H2198">IF(ROWS(_xlfn._xlws.FILTER(Table5[r],Table5[rxn-no-enz]=Table5[[#This Row],[rxn-no-enz]]))&gt;1,"many","1")</f>
        <v>1</v>
      </c>
      <c r="I2198" t="str">
        <f>_xlfn.XLOOKUP(SUBSTITUTE(Table5[[#This Row],[r]],"'",""),Table6[rxn],Table6[rxn],"no")</f>
        <v>no</v>
      </c>
      <c r="J2198" t="str" cm="1">
        <f t="array" ref="J2198">_xlfn.XLOOKUP(Table5[[#This Row],[r]],"'"&amp;Table6[rxn]&amp;"'",Table6[expected kapp],"")</f>
        <v/>
      </c>
      <c r="L2198" t="s">
        <v>8416</v>
      </c>
      <c r="M2198">
        <v>134054.137984951</v>
      </c>
      <c r="AE2198" s="1" t="s">
        <v>12619</v>
      </c>
      <c r="AF2198" s="1" t="s">
        <v>2778</v>
      </c>
      <c r="AG2198" s="9">
        <v>4.1947727699999998E-10</v>
      </c>
      <c r="AH2198" s="1" t="str">
        <f>_xlfn.TEXTAFTER(Table9[[#This Row],[rxn]],"-",-1)</f>
        <v>rt4897</v>
      </c>
      <c r="AI2198" s="1" t="e">
        <f>_xlfn.TEXTAFTER(_xlfn.TEXTBEFORE(Table9[[#This Row],[rxn]],"-"&amp;Table9[[#This Row],[enz]]),"RXN-")</f>
        <v>#N/A</v>
      </c>
      <c r="AJ2198" s="1" t="e">
        <f>_xlfn.TEXTBEFORE(Table9[[#This Row],[rxn]],"_",-1)</f>
        <v>#N/A</v>
      </c>
    </row>
    <row r="2199" spans="1:36" ht="17" hidden="1" x14ac:dyDescent="0.25">
      <c r="A2199" t="s">
        <v>10739</v>
      </c>
      <c r="B2199" t="str">
        <f>_xlfn.TEXTAFTER(Table5[[#This Row],[r]],"-",-1)</f>
        <v>rt0568_x'</v>
      </c>
      <c r="C2199" t="str">
        <f>_xlfn.TEXTAFTER(_xlfn.TEXTBEFORE(Table5[[#This Row],[r]],"-"&amp;Table5[[#This Row],[enz]]),"'RXN-")</f>
        <v>TYRTAi_x_FWD</v>
      </c>
      <c r="D2199">
        <v>11171.708534568001</v>
      </c>
      <c r="E2199">
        <f>_xlfn.XLOOKUP(Table5[[#This Row],[r]],Table3[r],Table3[kapp],"")</f>
        <v>8988.1774343278394</v>
      </c>
      <c r="F2199">
        <f>Table5[[#This Row],[kapp]]-Table5[[#This Row],[old]]</f>
        <v>2183.5311002401613</v>
      </c>
      <c r="G2199" t="str" cm="1">
        <f t="array" ref="G2199">IF(ROWS(_xlfn._xlws.FILTER(Table5[r],Table5[enz]=Table5[[#This Row],[enz]]))&gt;1,"many","1")</f>
        <v>many</v>
      </c>
      <c r="H2199" t="str" cm="1">
        <f t="array" ref="H2199">IF(ROWS(_xlfn._xlws.FILTER(Table5[r],Table5[rxn-no-enz]=Table5[[#This Row],[rxn-no-enz]]))&gt;1,"many","1")</f>
        <v>many</v>
      </c>
      <c r="I2199" t="str">
        <f>_xlfn.XLOOKUP(SUBSTITUTE(Table5[[#This Row],[r]],"'",""),Table6[rxn],Table6[rxn],"no")</f>
        <v>no</v>
      </c>
      <c r="J2199" t="str" cm="1">
        <f t="array" ref="J2199">_xlfn.XLOOKUP(Table5[[#This Row],[r]],"'"&amp;Table6[rxn]&amp;"'",Table6[expected kapp],"")</f>
        <v/>
      </c>
      <c r="L2199" t="s">
        <v>10491</v>
      </c>
      <c r="M2199">
        <v>8988.1774343278394</v>
      </c>
      <c r="AE2199" s="1" t="s">
        <v>12620</v>
      </c>
      <c r="AF2199" s="1" t="s">
        <v>2778</v>
      </c>
      <c r="AG2199" s="9">
        <v>0</v>
      </c>
      <c r="AH2199" s="1" t="str">
        <f>_xlfn.TEXTAFTER(Table9[[#This Row],[rxn]],"-",-1)</f>
        <v>rt4913</v>
      </c>
      <c r="AI2199" s="1" t="e">
        <f>_xlfn.TEXTAFTER(_xlfn.TEXTBEFORE(Table9[[#This Row],[rxn]],"-"&amp;Table9[[#This Row],[enz]]),"RXN-")</f>
        <v>#N/A</v>
      </c>
      <c r="AJ2199" s="1" t="e">
        <f>_xlfn.TEXTBEFORE(Table9[[#This Row],[rxn]],"_",-1)</f>
        <v>#N/A</v>
      </c>
    </row>
    <row r="2200" spans="1:36" ht="17" hidden="1" x14ac:dyDescent="0.25">
      <c r="A2200" t="s">
        <v>10740</v>
      </c>
      <c r="B2200" t="str">
        <f>_xlfn.TEXTAFTER(Table5[[#This Row],[r]],"-",-1)</f>
        <v>rt1784_x'</v>
      </c>
      <c r="C2200" t="str">
        <f>_xlfn.TEXTAFTER(_xlfn.TEXTBEFORE(Table5[[#This Row],[r]],"-"&amp;Table5[[#This Row],[enz]]),"'RXN-")</f>
        <v>TYRTAi_x_FWD</v>
      </c>
      <c r="D2200">
        <v>11171.708534568001</v>
      </c>
      <c r="E2200">
        <f>_xlfn.XLOOKUP(Table5[[#This Row],[r]],Table3[r],Table3[kapp],"")</f>
        <v>8988.1774343278394</v>
      </c>
      <c r="F2200">
        <f>Table5[[#This Row],[kapp]]-Table5[[#This Row],[old]]</f>
        <v>2183.5311002401613</v>
      </c>
      <c r="G2200" t="str" cm="1">
        <f t="array" ref="G2200">IF(ROWS(_xlfn._xlws.FILTER(Table5[r],Table5[enz]=Table5[[#This Row],[enz]]))&gt;1,"many","1")</f>
        <v>1</v>
      </c>
      <c r="H2200" t="str" cm="1">
        <f t="array" ref="H2200">IF(ROWS(_xlfn._xlws.FILTER(Table5[r],Table5[rxn-no-enz]=Table5[[#This Row],[rxn-no-enz]]))&gt;1,"many","1")</f>
        <v>many</v>
      </c>
      <c r="I2200" t="str">
        <f>_xlfn.XLOOKUP(SUBSTITUTE(Table5[[#This Row],[r]],"'",""),Table6[rxn],Table6[rxn],"no")</f>
        <v>no</v>
      </c>
      <c r="J2200" t="str" cm="1">
        <f t="array" ref="J2200">_xlfn.XLOOKUP(Table5[[#This Row],[r]],"'"&amp;Table6[rxn]&amp;"'",Table6[expected kapp],"")</f>
        <v/>
      </c>
      <c r="L2200" t="s">
        <v>8422</v>
      </c>
      <c r="M2200">
        <v>134054.137984951</v>
      </c>
      <c r="AE2200" s="1" t="s">
        <v>12621</v>
      </c>
      <c r="AF2200" s="1" t="s">
        <v>2778</v>
      </c>
      <c r="AG2200" s="9">
        <v>2.0262299999999999E-12</v>
      </c>
      <c r="AH2200" s="1" t="str">
        <f>_xlfn.TEXTAFTER(Table9[[#This Row],[rxn]],"-",-1)</f>
        <v>rt4917</v>
      </c>
      <c r="AI2200" s="1" t="e">
        <f>_xlfn.TEXTAFTER(_xlfn.TEXTBEFORE(Table9[[#This Row],[rxn]],"-"&amp;Table9[[#This Row],[enz]]),"RXN-")</f>
        <v>#N/A</v>
      </c>
      <c r="AJ2200" s="1" t="e">
        <f>_xlfn.TEXTBEFORE(Table9[[#This Row],[rxn]],"_",-1)</f>
        <v>#N/A</v>
      </c>
    </row>
    <row r="2201" spans="1:36" ht="17" hidden="1" x14ac:dyDescent="0.25">
      <c r="A2201" t="s">
        <v>10741</v>
      </c>
      <c r="B2201" t="str">
        <f>_xlfn.TEXTAFTER(Table5[[#This Row],[r]],"-",-1)</f>
        <v>rt5562_x'</v>
      </c>
      <c r="C2201" t="str">
        <f>_xlfn.TEXTAFTER(_xlfn.TEXTBEFORE(Table5[[#This Row],[r]],"-"&amp;Table5[[#This Row],[enz]]),"'RXN-")</f>
        <v>TYRTAi_x_FWD</v>
      </c>
      <c r="D2201">
        <v>11171.708534568001</v>
      </c>
      <c r="E2201">
        <f>_xlfn.XLOOKUP(Table5[[#This Row],[r]],Table3[r],Table3[kapp],"")</f>
        <v>8988.1774343278394</v>
      </c>
      <c r="F2201">
        <f>Table5[[#This Row],[kapp]]-Table5[[#This Row],[old]]</f>
        <v>2183.5311002401613</v>
      </c>
      <c r="G2201" t="str" cm="1">
        <f t="array" ref="G2201">IF(ROWS(_xlfn._xlws.FILTER(Table5[r],Table5[enz]=Table5[[#This Row],[enz]]))&gt;1,"many","1")</f>
        <v>many</v>
      </c>
      <c r="H2201" t="str" cm="1">
        <f t="array" ref="H2201">IF(ROWS(_xlfn._xlws.FILTER(Table5[r],Table5[rxn-no-enz]=Table5[[#This Row],[rxn-no-enz]]))&gt;1,"many","1")</f>
        <v>many</v>
      </c>
      <c r="I2201" t="str">
        <f>_xlfn.XLOOKUP(SUBSTITUTE(Table5[[#This Row],[r]],"'",""),Table6[rxn],Table6[rxn],"no")</f>
        <v>no</v>
      </c>
      <c r="J2201" t="str" cm="1">
        <f t="array" ref="J2201">_xlfn.XLOOKUP(Table5[[#This Row],[r]],"'"&amp;Table6[rxn]&amp;"'",Table6[expected kapp],"")</f>
        <v/>
      </c>
      <c r="L2201" t="s">
        <v>8424</v>
      </c>
      <c r="M2201">
        <v>134054.137984951</v>
      </c>
      <c r="AE2201" s="1" t="s">
        <v>12622</v>
      </c>
      <c r="AF2201" s="1" t="s">
        <v>2778</v>
      </c>
      <c r="AG2201" s="9">
        <v>2.89786879E-10</v>
      </c>
      <c r="AH2201" s="1" t="str">
        <f>_xlfn.TEXTAFTER(Table9[[#This Row],[rxn]],"-",-1)</f>
        <v>rt4918</v>
      </c>
      <c r="AI2201" s="1" t="e">
        <f>_xlfn.TEXTAFTER(_xlfn.TEXTBEFORE(Table9[[#This Row],[rxn]],"-"&amp;Table9[[#This Row],[enz]]),"RXN-")</f>
        <v>#N/A</v>
      </c>
      <c r="AJ2201" s="1" t="e">
        <f>_xlfn.TEXTBEFORE(Table9[[#This Row],[rxn]],"_",-1)</f>
        <v>#N/A</v>
      </c>
    </row>
    <row r="2202" spans="1:36" ht="17" hidden="1" x14ac:dyDescent="0.25">
      <c r="A2202" t="s">
        <v>10742</v>
      </c>
      <c r="B2202" t="str">
        <f>_xlfn.TEXTAFTER(Table5[[#This Row],[r]],"-",-1)</f>
        <v>rt0111'</v>
      </c>
      <c r="C2202" t="str">
        <f>_xlfn.TEXTAFTER(_xlfn.TEXTBEFORE(Table5[[#This Row],[r]],"-"&amp;Table5[[#This Row],[enz]]),"'RXN-")</f>
        <v>TYRtpa_v_FWD</v>
      </c>
      <c r="D2202">
        <v>11171.708534568001</v>
      </c>
      <c r="E2202">
        <f>_xlfn.XLOOKUP(Table5[[#This Row],[r]],Table3[r],Table3[kapp],"")</f>
        <v>8988.1774343278394</v>
      </c>
      <c r="F2202">
        <f>Table5[[#This Row],[kapp]]-Table5[[#This Row],[old]]</f>
        <v>2183.5311002401613</v>
      </c>
      <c r="G2202" t="str" cm="1">
        <f t="array" ref="G2202">IF(ROWS(_xlfn._xlws.FILTER(Table5[r],Table5[enz]=Table5[[#This Row],[enz]]))&gt;1,"many","1")</f>
        <v>many</v>
      </c>
      <c r="H2202" t="str" cm="1">
        <f t="array" ref="H2202">IF(ROWS(_xlfn._xlws.FILTER(Table5[r],Table5[rxn-no-enz]=Table5[[#This Row],[rxn-no-enz]]))&gt;1,"many","1")</f>
        <v>many</v>
      </c>
      <c r="I2202" t="str">
        <f>_xlfn.XLOOKUP(SUBSTITUTE(Table5[[#This Row],[r]],"'",""),Table6[rxn],Table6[rxn],"no")</f>
        <v>no</v>
      </c>
      <c r="J2202" t="str" cm="1">
        <f t="array" ref="J2202">_xlfn.XLOOKUP(Table5[[#This Row],[r]],"'"&amp;Table6[rxn]&amp;"'",Table6[expected kapp],"")</f>
        <v/>
      </c>
      <c r="L2202" t="s">
        <v>8428</v>
      </c>
      <c r="M2202">
        <v>134054.137984951</v>
      </c>
      <c r="AE2202" s="1" t="s">
        <v>12623</v>
      </c>
      <c r="AF2202" s="1" t="s">
        <v>2778</v>
      </c>
      <c r="AG2202" s="9">
        <v>5.4093929999999998E-11</v>
      </c>
      <c r="AH2202" s="1" t="str">
        <f>_xlfn.TEXTAFTER(Table9[[#This Row],[rxn]],"-",-1)</f>
        <v>rt4919</v>
      </c>
      <c r="AI2202" s="1" t="e">
        <f>_xlfn.TEXTAFTER(_xlfn.TEXTBEFORE(Table9[[#This Row],[rxn]],"-"&amp;Table9[[#This Row],[enz]]),"RXN-")</f>
        <v>#N/A</v>
      </c>
      <c r="AJ2202" s="1" t="e">
        <f>_xlfn.TEXTBEFORE(Table9[[#This Row],[rxn]],"_",-1)</f>
        <v>#N/A</v>
      </c>
    </row>
    <row r="2203" spans="1:36" ht="17" hidden="1" x14ac:dyDescent="0.25">
      <c r="A2203" t="s">
        <v>10743</v>
      </c>
      <c r="B2203" t="str">
        <f>_xlfn.TEXTAFTER(Table5[[#This Row],[r]],"-",-1)</f>
        <v>rt7819'</v>
      </c>
      <c r="C2203" t="str">
        <f>_xlfn.TEXTAFTER(_xlfn.TEXTBEFORE(Table5[[#This Row],[r]],"-"&amp;Table5[[#This Row],[enz]]),"'RXN-")</f>
        <v>TYRtpa_v_FWD</v>
      </c>
      <c r="D2203">
        <v>11171.708534568001</v>
      </c>
      <c r="E2203">
        <f>_xlfn.XLOOKUP(Table5[[#This Row],[r]],Table3[r],Table3[kapp],"")</f>
        <v>8988.1774343278394</v>
      </c>
      <c r="F2203">
        <f>Table5[[#This Row],[kapp]]-Table5[[#This Row],[old]]</f>
        <v>2183.5311002401613</v>
      </c>
      <c r="G2203" t="str" cm="1">
        <f t="array" ref="G2203">IF(ROWS(_xlfn._xlws.FILTER(Table5[r],Table5[enz]=Table5[[#This Row],[enz]]))&gt;1,"many","1")</f>
        <v>many</v>
      </c>
      <c r="H2203" t="str" cm="1">
        <f t="array" ref="H2203">IF(ROWS(_xlfn._xlws.FILTER(Table5[r],Table5[rxn-no-enz]=Table5[[#This Row],[rxn-no-enz]]))&gt;1,"many","1")</f>
        <v>many</v>
      </c>
      <c r="I2203" t="str">
        <f>_xlfn.XLOOKUP(SUBSTITUTE(Table5[[#This Row],[r]],"'",""),Table6[rxn],Table6[rxn],"no")</f>
        <v>no</v>
      </c>
      <c r="J2203" t="str" cm="1">
        <f t="array" ref="J2203">_xlfn.XLOOKUP(Table5[[#This Row],[r]],"'"&amp;Table6[rxn]&amp;"'",Table6[expected kapp],"")</f>
        <v/>
      </c>
      <c r="L2203" t="s">
        <v>8427</v>
      </c>
      <c r="M2203">
        <v>134054.137984951</v>
      </c>
      <c r="AE2203" s="1" t="s">
        <v>12624</v>
      </c>
      <c r="AF2203" s="1" t="s">
        <v>2778</v>
      </c>
      <c r="AG2203" s="9">
        <v>2.1034339700000001E-10</v>
      </c>
      <c r="AH2203" s="1" t="str">
        <f>_xlfn.TEXTAFTER(Table9[[#This Row],[rxn]],"-",-1)</f>
        <v>rt4920</v>
      </c>
      <c r="AI2203" s="1" t="e">
        <f>_xlfn.TEXTAFTER(_xlfn.TEXTBEFORE(Table9[[#This Row],[rxn]],"-"&amp;Table9[[#This Row],[enz]]),"RXN-")</f>
        <v>#N/A</v>
      </c>
      <c r="AJ2203" s="1" t="e">
        <f>_xlfn.TEXTBEFORE(Table9[[#This Row],[rxn]],"_",-1)</f>
        <v>#N/A</v>
      </c>
    </row>
    <row r="2204" spans="1:36" ht="17" hidden="1" x14ac:dyDescent="0.25">
      <c r="A2204" t="s">
        <v>10744</v>
      </c>
      <c r="B2204" t="str">
        <f>_xlfn.TEXTAFTER(Table5[[#This Row],[r]],"-",-1)</f>
        <v>rt4375'</v>
      </c>
      <c r="C2204" t="str">
        <f>_xlfn.TEXTAFTER(_xlfn.TEXTBEFORE(Table5[[#This Row],[r]],"-"&amp;Table5[[#This Row],[enz]]),"'RXN-")</f>
        <v>TYRtps_v_FWD</v>
      </c>
      <c r="D2204">
        <v>11171.708534568001</v>
      </c>
      <c r="E2204">
        <f>_xlfn.XLOOKUP(Table5[[#This Row],[r]],Table3[r],Table3[kapp],"")</f>
        <v>8988.1774343278394</v>
      </c>
      <c r="F2204">
        <f>Table5[[#This Row],[kapp]]-Table5[[#This Row],[old]]</f>
        <v>2183.5311002401613</v>
      </c>
      <c r="G2204" t="str" cm="1">
        <f t="array" ref="G2204">IF(ROWS(_xlfn._xlws.FILTER(Table5[r],Table5[enz]=Table5[[#This Row],[enz]]))&gt;1,"many","1")</f>
        <v>many</v>
      </c>
      <c r="H2204" t="str" cm="1">
        <f t="array" ref="H2204">IF(ROWS(_xlfn._xlws.FILTER(Table5[r],Table5[rxn-no-enz]=Table5[[#This Row],[rxn-no-enz]]))&gt;1,"many","1")</f>
        <v>1</v>
      </c>
      <c r="I2204" t="str">
        <f>_xlfn.XLOOKUP(SUBSTITUTE(Table5[[#This Row],[r]],"'",""),Table6[rxn],Table6[rxn],"no")</f>
        <v>no</v>
      </c>
      <c r="J2204" t="str" cm="1">
        <f t="array" ref="J2204">_xlfn.XLOOKUP(Table5[[#This Row],[r]],"'"&amp;Table6[rxn]&amp;"'",Table6[expected kapp],"")</f>
        <v/>
      </c>
      <c r="L2204" t="s">
        <v>8426</v>
      </c>
      <c r="M2204">
        <v>134054.137984951</v>
      </c>
      <c r="AE2204" s="1" t="s">
        <v>12625</v>
      </c>
      <c r="AF2204" s="1" t="s">
        <v>2778</v>
      </c>
      <c r="AG2204" s="9">
        <v>4.81354877999999E-10</v>
      </c>
      <c r="AH2204" s="1" t="str">
        <f>_xlfn.TEXTAFTER(Table9[[#This Row],[rxn]],"-",-1)</f>
        <v>rt4929</v>
      </c>
      <c r="AI2204" s="1" t="e">
        <f>_xlfn.TEXTAFTER(_xlfn.TEXTBEFORE(Table9[[#This Row],[rxn]],"-"&amp;Table9[[#This Row],[enz]]),"RXN-")</f>
        <v>#N/A</v>
      </c>
      <c r="AJ2204" s="1" t="e">
        <f>_xlfn.TEXTBEFORE(Table9[[#This Row],[rxn]],"_",-1)</f>
        <v>#N/A</v>
      </c>
    </row>
    <row r="2205" spans="1:36" ht="17" hidden="1" x14ac:dyDescent="0.25">
      <c r="A2205" t="s">
        <v>10745</v>
      </c>
      <c r="B2205" t="str">
        <f>_xlfn.TEXTAFTER(Table5[[#This Row],[r]],"-",-1)</f>
        <v>rt4769'</v>
      </c>
      <c r="C2205" t="str">
        <f>_xlfn.TEXTAFTER(_xlfn.TEXTBEFORE(Table5[[#This Row],[r]],"-"&amp;Table5[[#This Row],[enz]]),"'RXN-")</f>
        <v>TYRTRS_m_FWD</v>
      </c>
      <c r="D2205">
        <v>11171.708534568001</v>
      </c>
      <c r="E2205">
        <f>_xlfn.XLOOKUP(Table5[[#This Row],[r]],Table3[r],Table3[kapp],"")</f>
        <v>8988.1774343278394</v>
      </c>
      <c r="F2205">
        <f>Table5[[#This Row],[kapp]]-Table5[[#This Row],[old]]</f>
        <v>2183.5311002401613</v>
      </c>
      <c r="G2205" t="str" cm="1">
        <f t="array" ref="G2205">IF(ROWS(_xlfn._xlws.FILTER(Table5[r],Table5[enz]=Table5[[#This Row],[enz]]))&gt;1,"many","1")</f>
        <v>1</v>
      </c>
      <c r="H2205" t="str" cm="1">
        <f t="array" ref="H2205">IF(ROWS(_xlfn._xlws.FILTER(Table5[r],Table5[rxn-no-enz]=Table5[[#This Row],[rxn-no-enz]]))&gt;1,"many","1")</f>
        <v>1</v>
      </c>
      <c r="I2205" t="str">
        <f>_xlfn.XLOOKUP(SUBSTITUTE(Table5[[#This Row],[r]],"'",""),Table6[rxn],Table6[rxn],"no")</f>
        <v>no</v>
      </c>
      <c r="J2205" t="str" cm="1">
        <f t="array" ref="J2205">_xlfn.XLOOKUP(Table5[[#This Row],[r]],"'"&amp;Table6[rxn]&amp;"'",Table6[expected kapp],"")</f>
        <v/>
      </c>
      <c r="L2205" t="s">
        <v>8417</v>
      </c>
      <c r="M2205">
        <v>134054.137984951</v>
      </c>
      <c r="AE2205" s="1" t="s">
        <v>12626</v>
      </c>
      <c r="AF2205" s="1" t="s">
        <v>2778</v>
      </c>
      <c r="AG2205" s="9">
        <v>2.9255497700000001E-10</v>
      </c>
      <c r="AH2205" s="1" t="str">
        <f>_xlfn.TEXTAFTER(Table9[[#This Row],[rxn]],"-",-1)</f>
        <v>rt4934</v>
      </c>
      <c r="AI2205" s="1" t="e">
        <f>_xlfn.TEXTAFTER(_xlfn.TEXTBEFORE(Table9[[#This Row],[rxn]],"-"&amp;Table9[[#This Row],[enz]]),"RXN-")</f>
        <v>#N/A</v>
      </c>
      <c r="AJ2205" s="1" t="e">
        <f>_xlfn.TEXTBEFORE(Table9[[#This Row],[rxn]],"_",-1)</f>
        <v>#N/A</v>
      </c>
    </row>
    <row r="2206" spans="1:36" ht="17" hidden="1" x14ac:dyDescent="0.25">
      <c r="A2206" t="s">
        <v>10746</v>
      </c>
      <c r="B2206" t="str">
        <f>_xlfn.TEXTAFTER(Table5[[#This Row],[r]],"-",-1)</f>
        <v>rt0711'</v>
      </c>
      <c r="C2206" t="str">
        <f>_xlfn.TEXTAFTER(_xlfn.TEXTBEFORE(Table5[[#This Row],[r]],"-"&amp;Table5[[#This Row],[enz]]),"'RXN-")</f>
        <v>UAGDP_c_REV</v>
      </c>
      <c r="D2206">
        <v>11171.708534568001</v>
      </c>
      <c r="E2206">
        <f>_xlfn.XLOOKUP(Table5[[#This Row],[r]],Table3[r],Table3[kapp],"")</f>
        <v>8988.1774343278394</v>
      </c>
      <c r="F2206">
        <f>Table5[[#This Row],[kapp]]-Table5[[#This Row],[old]]</f>
        <v>2183.5311002401613</v>
      </c>
      <c r="G2206" t="str" cm="1">
        <f t="array" ref="G2206">IF(ROWS(_xlfn._xlws.FILTER(Table5[r],Table5[enz]=Table5[[#This Row],[enz]]))&gt;1,"many","1")</f>
        <v>many</v>
      </c>
      <c r="H2206" t="str" cm="1">
        <f t="array" ref="H2206">IF(ROWS(_xlfn._xlws.FILTER(Table5[r],Table5[rxn-no-enz]=Table5[[#This Row],[rxn-no-enz]]))&gt;1,"many","1")</f>
        <v>1</v>
      </c>
      <c r="I2206" t="str">
        <f>_xlfn.XLOOKUP(SUBSTITUTE(Table5[[#This Row],[r]],"'",""),Table6[rxn],Table6[rxn],"no")</f>
        <v>no</v>
      </c>
      <c r="J2206" t="str" cm="1">
        <f t="array" ref="J2206">_xlfn.XLOOKUP(Table5[[#This Row],[r]],"'"&amp;Table6[rxn]&amp;"'",Table6[expected kapp],"")</f>
        <v/>
      </c>
      <c r="L2206" t="s">
        <v>8418</v>
      </c>
      <c r="M2206">
        <v>134054.137984951</v>
      </c>
      <c r="AE2206" s="1" t="s">
        <v>12627</v>
      </c>
      <c r="AF2206" s="1" t="s">
        <v>2778</v>
      </c>
      <c r="AG2206" s="9">
        <v>9.5129859999999995E-12</v>
      </c>
      <c r="AH2206" s="1" t="str">
        <f>_xlfn.TEXTAFTER(Table9[[#This Row],[rxn]],"-",-1)</f>
        <v>rt4951</v>
      </c>
      <c r="AI2206" s="1" t="e">
        <f>_xlfn.TEXTAFTER(_xlfn.TEXTBEFORE(Table9[[#This Row],[rxn]],"-"&amp;Table9[[#This Row],[enz]]),"RXN-")</f>
        <v>#N/A</v>
      </c>
      <c r="AJ2206" s="1" t="e">
        <f>_xlfn.TEXTBEFORE(Table9[[#This Row],[rxn]],"_",-1)</f>
        <v>#N/A</v>
      </c>
    </row>
    <row r="2207" spans="1:36" ht="17" hidden="1" x14ac:dyDescent="0.25">
      <c r="A2207" t="s">
        <v>10747</v>
      </c>
      <c r="B2207" t="str">
        <f>_xlfn.TEXTAFTER(Table5[[#This Row],[r]],"-",-1)</f>
        <v>rt0601'</v>
      </c>
      <c r="C2207" t="str">
        <f>_xlfn.TEXTAFTER(_xlfn.TEXTBEFORE(Table5[[#This Row],[r]],"-"&amp;Table5[[#This Row],[enz]]),"'RXN-")</f>
        <v>UDPG4E_c_FWD</v>
      </c>
      <c r="D2207">
        <v>11171.708534568001</v>
      </c>
      <c r="E2207">
        <f>_xlfn.XLOOKUP(Table5[[#This Row],[r]],Table3[r],Table3[kapp],"")</f>
        <v>8988.1774343278394</v>
      </c>
      <c r="F2207">
        <f>Table5[[#This Row],[kapp]]-Table5[[#This Row],[old]]</f>
        <v>2183.5311002401613</v>
      </c>
      <c r="G2207" t="str" cm="1">
        <f t="array" ref="G2207">IF(ROWS(_xlfn._xlws.FILTER(Table5[r],Table5[enz]=Table5[[#This Row],[enz]]))&gt;1,"many","1")</f>
        <v>many</v>
      </c>
      <c r="H2207" t="str" cm="1">
        <f t="array" ref="H2207">IF(ROWS(_xlfn._xlws.FILTER(Table5[r],Table5[rxn-no-enz]=Table5[[#This Row],[rxn-no-enz]]))&gt;1,"many","1")</f>
        <v>1</v>
      </c>
      <c r="I2207" t="str">
        <f>_xlfn.XLOOKUP(SUBSTITUTE(Table5[[#This Row],[r]],"'",""),Table6[rxn],Table6[rxn],"no")</f>
        <v>no</v>
      </c>
      <c r="J2207" t="str" cm="1">
        <f t="array" ref="J2207">_xlfn.XLOOKUP(Table5[[#This Row],[r]],"'"&amp;Table6[rxn]&amp;"'",Table6[expected kapp],"")</f>
        <v/>
      </c>
      <c r="L2207" t="s">
        <v>8415</v>
      </c>
      <c r="M2207">
        <v>134054.137984951</v>
      </c>
      <c r="AE2207" s="1" t="s">
        <v>12628</v>
      </c>
      <c r="AF2207" s="1" t="s">
        <v>2778</v>
      </c>
      <c r="AG2207" s="9">
        <v>8.4833662E-11</v>
      </c>
      <c r="AH2207" s="1" t="str">
        <f>_xlfn.TEXTAFTER(Table9[[#This Row],[rxn]],"-",-1)</f>
        <v>rt4960</v>
      </c>
      <c r="AI2207" s="1" t="e">
        <f>_xlfn.TEXTAFTER(_xlfn.TEXTBEFORE(Table9[[#This Row],[rxn]],"-"&amp;Table9[[#This Row],[enz]]),"RXN-")</f>
        <v>#N/A</v>
      </c>
      <c r="AJ2207" s="1" t="e">
        <f>_xlfn.TEXTBEFORE(Table9[[#This Row],[rxn]],"_",-1)</f>
        <v>#N/A</v>
      </c>
    </row>
    <row r="2208" spans="1:36" ht="17" hidden="1" x14ac:dyDescent="0.25">
      <c r="A2208" t="s">
        <v>10748</v>
      </c>
      <c r="B2208" t="str">
        <f>_xlfn.TEXTAFTER(Table5[[#This Row],[r]],"-",-1)</f>
        <v>rt0601'</v>
      </c>
      <c r="C2208" t="str">
        <f>_xlfn.TEXTAFTER(_xlfn.TEXTBEFORE(Table5[[#This Row],[r]],"-"&amp;Table5[[#This Row],[enz]]),"'RXN-")</f>
        <v>UDPG4E_c_REV</v>
      </c>
      <c r="D2208">
        <v>11171.708534568001</v>
      </c>
      <c r="E2208">
        <f>_xlfn.XLOOKUP(Table5[[#This Row],[r]],Table3[r],Table3[kapp],"")</f>
        <v>8988.1774343278394</v>
      </c>
      <c r="F2208">
        <f>Table5[[#This Row],[kapp]]-Table5[[#This Row],[old]]</f>
        <v>2183.5311002401613</v>
      </c>
      <c r="G2208" t="str" cm="1">
        <f t="array" ref="G2208">IF(ROWS(_xlfn._xlws.FILTER(Table5[r],Table5[enz]=Table5[[#This Row],[enz]]))&gt;1,"many","1")</f>
        <v>many</v>
      </c>
      <c r="H2208" t="str" cm="1">
        <f t="array" ref="H2208">IF(ROWS(_xlfn._xlws.FILTER(Table5[r],Table5[rxn-no-enz]=Table5[[#This Row],[rxn-no-enz]]))&gt;1,"many","1")</f>
        <v>1</v>
      </c>
      <c r="I2208" t="str">
        <f>_xlfn.XLOOKUP(SUBSTITUTE(Table5[[#This Row],[r]],"'",""),Table6[rxn],Table6[rxn],"no")</f>
        <v>no</v>
      </c>
      <c r="J2208" t="str" cm="1">
        <f t="array" ref="J2208">_xlfn.XLOOKUP(Table5[[#This Row],[r]],"'"&amp;Table6[rxn]&amp;"'",Table6[expected kapp],"")</f>
        <v/>
      </c>
      <c r="L2208" t="s">
        <v>8556</v>
      </c>
      <c r="M2208">
        <v>5128.7423974069698</v>
      </c>
      <c r="AE2208" s="1" t="s">
        <v>12629</v>
      </c>
      <c r="AF2208" s="1" t="s">
        <v>2778</v>
      </c>
      <c r="AG2208" s="9">
        <v>4.6719041999999998E-11</v>
      </c>
      <c r="AH2208" s="1" t="str">
        <f>_xlfn.TEXTAFTER(Table9[[#This Row],[rxn]],"-",-1)</f>
        <v>rt5001_rm</v>
      </c>
      <c r="AI2208" s="1" t="e">
        <f>_xlfn.TEXTAFTER(_xlfn.TEXTBEFORE(Table9[[#This Row],[rxn]],"-"&amp;Table9[[#This Row],[enz]]),"RXN-")</f>
        <v>#N/A</v>
      </c>
      <c r="AJ2208" s="1" t="str">
        <f>_xlfn.TEXTBEFORE(Table9[[#This Row],[rxn]],"_",-1)</f>
        <v>PROWASTE-rt5001</v>
      </c>
    </row>
    <row r="2209" spans="1:36" ht="17" hidden="1" x14ac:dyDescent="0.25">
      <c r="A2209" t="s">
        <v>10749</v>
      </c>
      <c r="B2209" t="str">
        <f>_xlfn.TEXTAFTER(Table5[[#This Row],[r]],"-",-1)</f>
        <v>rt7574'</v>
      </c>
      <c r="C2209" t="str">
        <f>_xlfn.TEXTAFTER(_xlfn.TEXTBEFORE(Table5[[#This Row],[r]],"-"&amp;Table5[[#This Row],[enz]]),"'RXN-")</f>
        <v>UDPGALt_c_g_FWD</v>
      </c>
      <c r="D2209">
        <v>11171.708534568001</v>
      </c>
      <c r="E2209">
        <f>_xlfn.XLOOKUP(Table5[[#This Row],[r]],Table3[r],Table3[kapp],"")</f>
        <v>8988.1774343278394</v>
      </c>
      <c r="F2209">
        <f>Table5[[#This Row],[kapp]]-Table5[[#This Row],[old]]</f>
        <v>2183.5311002401613</v>
      </c>
      <c r="G2209" t="str" cm="1">
        <f t="array" ref="G2209">IF(ROWS(_xlfn._xlws.FILTER(Table5[r],Table5[enz]=Table5[[#This Row],[enz]]))&gt;1,"many","1")</f>
        <v>1</v>
      </c>
      <c r="H2209" t="str" cm="1">
        <f t="array" ref="H2209">IF(ROWS(_xlfn._xlws.FILTER(Table5[r],Table5[rxn-no-enz]=Table5[[#This Row],[rxn-no-enz]]))&gt;1,"many","1")</f>
        <v>1</v>
      </c>
      <c r="I2209" t="str">
        <f>_xlfn.XLOOKUP(SUBSTITUTE(Table5[[#This Row],[r]],"'",""),Table6[rxn],Table6[rxn],"no")</f>
        <v>no</v>
      </c>
      <c r="J2209" t="str" cm="1">
        <f t="array" ref="J2209">_xlfn.XLOOKUP(Table5[[#This Row],[r]],"'"&amp;Table6[rxn]&amp;"'",Table6[expected kapp],"")</f>
        <v/>
      </c>
      <c r="L2209" t="s">
        <v>8557</v>
      </c>
      <c r="M2209">
        <v>5154.6036011214901</v>
      </c>
      <c r="AE2209" s="1" t="s">
        <v>12630</v>
      </c>
      <c r="AF2209" s="1" t="s">
        <v>2778</v>
      </c>
      <c r="AG2209" s="9">
        <v>1.6313656099999999E-10</v>
      </c>
      <c r="AH2209" s="1" t="str">
        <f>_xlfn.TEXTAFTER(Table9[[#This Row],[rxn]],"-",-1)</f>
        <v>rt5012</v>
      </c>
      <c r="AI2209" s="1" t="e">
        <f>_xlfn.TEXTAFTER(_xlfn.TEXTBEFORE(Table9[[#This Row],[rxn]],"-"&amp;Table9[[#This Row],[enz]]),"RXN-")</f>
        <v>#N/A</v>
      </c>
      <c r="AJ2209" s="1" t="e">
        <f>_xlfn.TEXTBEFORE(Table9[[#This Row],[rxn]],"_",-1)</f>
        <v>#N/A</v>
      </c>
    </row>
    <row r="2210" spans="1:36" ht="17" hidden="1" x14ac:dyDescent="0.25">
      <c r="A2210" t="s">
        <v>10750</v>
      </c>
      <c r="B2210" t="str">
        <f>_xlfn.TEXTAFTER(Table5[[#This Row],[r]],"-",-1)</f>
        <v>rt3408'</v>
      </c>
      <c r="C2210" t="str">
        <f>_xlfn.TEXTAFTER(_xlfn.TEXTBEFORE(Table5[[#This Row],[r]],"-"&amp;Table5[[#This Row],[enz]]),"'RXN-")</f>
        <v>UDPGD_c_FWD</v>
      </c>
      <c r="D2210">
        <v>11171.708534568001</v>
      </c>
      <c r="E2210">
        <f>_xlfn.XLOOKUP(Table5[[#This Row],[r]],Table3[r],Table3[kapp],"")</f>
        <v>8988.1774343278394</v>
      </c>
      <c r="F2210">
        <f>Table5[[#This Row],[kapp]]-Table5[[#This Row],[old]]</f>
        <v>2183.5311002401613</v>
      </c>
      <c r="G2210" t="str" cm="1">
        <f t="array" ref="G2210">IF(ROWS(_xlfn._xlws.FILTER(Table5[r],Table5[enz]=Table5[[#This Row],[enz]]))&gt;1,"many","1")</f>
        <v>many</v>
      </c>
      <c r="H2210" t="str" cm="1">
        <f t="array" ref="H2210">IF(ROWS(_xlfn._xlws.FILTER(Table5[r],Table5[rxn-no-enz]=Table5[[#This Row],[rxn-no-enz]]))&gt;1,"many","1")</f>
        <v>1</v>
      </c>
      <c r="I2210" t="str">
        <f>_xlfn.XLOOKUP(SUBSTITUTE(Table5[[#This Row],[r]],"'",""),Table6[rxn],Table6[rxn],"no")</f>
        <v>no</v>
      </c>
      <c r="J2210" t="str" cm="1">
        <f t="array" ref="J2210">_xlfn.XLOOKUP(Table5[[#This Row],[r]],"'"&amp;Table6[rxn]&amp;"'",Table6[expected kapp],"")</f>
        <v/>
      </c>
      <c r="L2210" t="s">
        <v>10492</v>
      </c>
      <c r="M2210">
        <v>8988.1774343278394</v>
      </c>
      <c r="AE2210" s="1" t="s">
        <v>12631</v>
      </c>
      <c r="AF2210" s="1" t="s">
        <v>2778</v>
      </c>
      <c r="AG2210" s="9">
        <v>1.96563649E-10</v>
      </c>
      <c r="AH2210" s="1" t="str">
        <f>_xlfn.TEXTAFTER(Table9[[#This Row],[rxn]],"-",-1)</f>
        <v>rt5014</v>
      </c>
      <c r="AI2210" s="1" t="e">
        <f>_xlfn.TEXTAFTER(_xlfn.TEXTBEFORE(Table9[[#This Row],[rxn]],"-"&amp;Table9[[#This Row],[enz]]),"RXN-")</f>
        <v>#N/A</v>
      </c>
      <c r="AJ2210" s="1" t="e">
        <f>_xlfn.TEXTBEFORE(Table9[[#This Row],[rxn]],"_",-1)</f>
        <v>#N/A</v>
      </c>
    </row>
    <row r="2211" spans="1:36" ht="17" hidden="1" x14ac:dyDescent="0.25">
      <c r="A2211" t="s">
        <v>10751</v>
      </c>
      <c r="B2211" t="str">
        <f>_xlfn.TEXTAFTER(Table5[[#This Row],[r]],"-",-1)</f>
        <v>rt7050'</v>
      </c>
      <c r="C2211" t="str">
        <f>_xlfn.TEXTAFTER(_xlfn.TEXTBEFORE(Table5[[#This Row],[r]],"-"&amp;Table5[[#This Row],[enz]]),"'RXN-")</f>
        <v>UDPGLDC_c_FWD</v>
      </c>
      <c r="D2211">
        <v>11171.708534568001</v>
      </c>
      <c r="E2211">
        <f>_xlfn.XLOOKUP(Table5[[#This Row],[r]],Table3[r],Table3[kapp],"")</f>
        <v>8988.1774343278394</v>
      </c>
      <c r="F2211">
        <f>Table5[[#This Row],[kapp]]-Table5[[#This Row],[old]]</f>
        <v>2183.5311002401613</v>
      </c>
      <c r="G2211" t="str" cm="1">
        <f t="array" ref="G2211">IF(ROWS(_xlfn._xlws.FILTER(Table5[r],Table5[enz]=Table5[[#This Row],[enz]]))&gt;1,"many","1")</f>
        <v>1</v>
      </c>
      <c r="H2211" t="str" cm="1">
        <f t="array" ref="H2211">IF(ROWS(_xlfn._xlws.FILTER(Table5[r],Table5[rxn-no-enz]=Table5[[#This Row],[rxn-no-enz]]))&gt;1,"many","1")</f>
        <v>1</v>
      </c>
      <c r="I2211" t="str">
        <f>_xlfn.XLOOKUP(SUBSTITUTE(Table5[[#This Row],[r]],"'",""),Table6[rxn],Table6[rxn],"no")</f>
        <v>no</v>
      </c>
      <c r="J2211" t="str" cm="1">
        <f t="array" ref="J2211">_xlfn.XLOOKUP(Table5[[#This Row],[r]],"'"&amp;Table6[rxn]&amp;"'",Table6[expected kapp],"")</f>
        <v/>
      </c>
      <c r="L2211" t="s">
        <v>10493</v>
      </c>
      <c r="M2211">
        <v>8988.1774343278394</v>
      </c>
      <c r="AE2211" s="1" t="s">
        <v>12632</v>
      </c>
      <c r="AF2211" s="1" t="s">
        <v>2778</v>
      </c>
      <c r="AG2211" s="9">
        <v>2.1289462000000001E-11</v>
      </c>
      <c r="AH2211" s="1" t="str">
        <f>_xlfn.TEXTAFTER(Table9[[#This Row],[rxn]],"-",-1)</f>
        <v>rt5015</v>
      </c>
      <c r="AI2211" s="1" t="e">
        <f>_xlfn.TEXTAFTER(_xlfn.TEXTBEFORE(Table9[[#This Row],[rxn]],"-"&amp;Table9[[#This Row],[enz]]),"RXN-")</f>
        <v>#N/A</v>
      </c>
      <c r="AJ2211" s="1" t="e">
        <f>_xlfn.TEXTBEFORE(Table9[[#This Row],[rxn]],"_",-1)</f>
        <v>#N/A</v>
      </c>
    </row>
    <row r="2212" spans="1:36" ht="17" hidden="1" x14ac:dyDescent="0.25">
      <c r="A2212" t="s">
        <v>10752</v>
      </c>
      <c r="B2212" t="str">
        <f>_xlfn.TEXTAFTER(Table5[[#This Row],[r]],"-",-1)</f>
        <v>rt2964'</v>
      </c>
      <c r="C2212" t="str">
        <f>_xlfn.TEXTAFTER(_xlfn.TEXTBEFORE(Table5[[#This Row],[r]],"-"&amp;Table5[[#This Row],[enz]]),"'RXN-")</f>
        <v>UGLT_c_FWD</v>
      </c>
      <c r="D2212">
        <v>11171.708534568001</v>
      </c>
      <c r="E2212">
        <f>_xlfn.XLOOKUP(Table5[[#This Row],[r]],Table3[r],Table3[kapp],"")</f>
        <v>8988.1774343278394</v>
      </c>
      <c r="F2212">
        <f>Table5[[#This Row],[kapp]]-Table5[[#This Row],[old]]</f>
        <v>2183.5311002401613</v>
      </c>
      <c r="G2212" t="str" cm="1">
        <f t="array" ref="G2212">IF(ROWS(_xlfn._xlws.FILTER(Table5[r],Table5[enz]=Table5[[#This Row],[enz]]))&gt;1,"many","1")</f>
        <v>many</v>
      </c>
      <c r="H2212" t="str" cm="1">
        <f t="array" ref="H2212">IF(ROWS(_xlfn._xlws.FILTER(Table5[r],Table5[rxn-no-enz]=Table5[[#This Row],[rxn-no-enz]]))&gt;1,"many","1")</f>
        <v>1</v>
      </c>
      <c r="I2212" t="str">
        <f>_xlfn.XLOOKUP(SUBSTITUTE(Table5[[#This Row],[r]],"'",""),Table6[rxn],Table6[rxn],"no")</f>
        <v>no</v>
      </c>
      <c r="J2212" t="str" cm="1">
        <f t="array" ref="J2212">_xlfn.XLOOKUP(Table5[[#This Row],[r]],"'"&amp;Table6[rxn]&amp;"'",Table6[expected kapp],"")</f>
        <v/>
      </c>
      <c r="L2212" t="s">
        <v>10494</v>
      </c>
      <c r="M2212">
        <v>8988.1774343278394</v>
      </c>
      <c r="AE2212" s="1" t="s">
        <v>12633</v>
      </c>
      <c r="AF2212" s="1" t="s">
        <v>2778</v>
      </c>
      <c r="AG2212" s="9">
        <v>1.11083153E-10</v>
      </c>
      <c r="AH2212" s="1" t="str">
        <f>_xlfn.TEXTAFTER(Table9[[#This Row],[rxn]],"-",-1)</f>
        <v>rt5017</v>
      </c>
      <c r="AI2212" s="1" t="e">
        <f>_xlfn.TEXTAFTER(_xlfn.TEXTBEFORE(Table9[[#This Row],[rxn]],"-"&amp;Table9[[#This Row],[enz]]),"RXN-")</f>
        <v>#N/A</v>
      </c>
      <c r="AJ2212" s="1" t="e">
        <f>_xlfn.TEXTBEFORE(Table9[[#This Row],[rxn]],"_",-1)</f>
        <v>#N/A</v>
      </c>
    </row>
    <row r="2213" spans="1:36" ht="17" hidden="1" x14ac:dyDescent="0.25">
      <c r="A2213" t="s">
        <v>10753</v>
      </c>
      <c r="B2213" t="str">
        <f>_xlfn.TEXTAFTER(Table5[[#This Row],[r]],"-",-1)</f>
        <v>rt4822_n'</v>
      </c>
      <c r="C2213" t="str">
        <f>_xlfn.TEXTAFTER(_xlfn.TEXTBEFORE(Table5[[#This Row],[r]],"-"&amp;Table5[[#This Row],[enz]]),"'RXN-")</f>
        <v>UMPK_n_FWD</v>
      </c>
      <c r="D2213">
        <v>11171.708534568001</v>
      </c>
      <c r="E2213">
        <f>_xlfn.XLOOKUP(Table5[[#This Row],[r]],Table3[r],Table3[kapp],"")</f>
        <v>8988.1774343278394</v>
      </c>
      <c r="F2213">
        <f>Table5[[#This Row],[kapp]]-Table5[[#This Row],[old]]</f>
        <v>2183.5311002401613</v>
      </c>
      <c r="G2213" t="str" cm="1">
        <f t="array" ref="G2213">IF(ROWS(_xlfn._xlws.FILTER(Table5[r],Table5[enz]=Table5[[#This Row],[enz]]))&gt;1,"many","1")</f>
        <v>many</v>
      </c>
      <c r="H2213" t="str" cm="1">
        <f t="array" ref="H2213">IF(ROWS(_xlfn._xlws.FILTER(Table5[r],Table5[rxn-no-enz]=Table5[[#This Row],[rxn-no-enz]]))&gt;1,"many","1")</f>
        <v>1</v>
      </c>
      <c r="I2213" t="str">
        <f>_xlfn.XLOOKUP(SUBSTITUTE(Table5[[#This Row],[r]],"'",""),Table6[rxn],Table6[rxn],"no")</f>
        <v>no</v>
      </c>
      <c r="J2213" t="str" cm="1">
        <f t="array" ref="J2213">_xlfn.XLOOKUP(Table5[[#This Row],[r]],"'"&amp;Table6[rxn]&amp;"'",Table6[expected kapp],"")</f>
        <v/>
      </c>
      <c r="L2213" t="s">
        <v>10495</v>
      </c>
      <c r="M2213">
        <v>8988.1774343278394</v>
      </c>
      <c r="AE2213" s="1" t="s">
        <v>12634</v>
      </c>
      <c r="AF2213" s="1" t="s">
        <v>2778</v>
      </c>
      <c r="AG2213" s="9">
        <v>3.2074874599999999E-10</v>
      </c>
      <c r="AH2213" s="1" t="str">
        <f>_xlfn.TEXTAFTER(Table9[[#This Row],[rxn]],"-",-1)</f>
        <v>rt5026</v>
      </c>
      <c r="AI2213" s="1" t="e">
        <f>_xlfn.TEXTAFTER(_xlfn.TEXTBEFORE(Table9[[#This Row],[rxn]],"-"&amp;Table9[[#This Row],[enz]]),"RXN-")</f>
        <v>#N/A</v>
      </c>
      <c r="AJ2213" s="1" t="e">
        <f>_xlfn.TEXTBEFORE(Table9[[#This Row],[rxn]],"_",-1)</f>
        <v>#N/A</v>
      </c>
    </row>
    <row r="2214" spans="1:36" ht="17" hidden="1" x14ac:dyDescent="0.25">
      <c r="A2214" t="s">
        <v>10757</v>
      </c>
      <c r="B2214" t="str">
        <f>_xlfn.TEXTAFTER(Table5[[#This Row],[r]],"-",-1)</f>
        <v>rt2147'</v>
      </c>
      <c r="C2214" t="str">
        <f>_xlfn.TEXTAFTER(_xlfn.TEXTBEFORE(Table5[[#This Row],[r]],"-"&amp;Table5[[#This Row],[enz]]),"'RXN-")</f>
        <v>UPP3S_c_FWD</v>
      </c>
      <c r="D2214">
        <v>11171.708534568001</v>
      </c>
      <c r="E2214">
        <f>_xlfn.XLOOKUP(Table5[[#This Row],[r]],Table3[r],Table3[kapp],"")</f>
        <v>8988.1774343278394</v>
      </c>
      <c r="F2214">
        <f>Table5[[#This Row],[kapp]]-Table5[[#This Row],[old]]</f>
        <v>2183.5311002401613</v>
      </c>
      <c r="G2214" t="str" cm="1">
        <f t="array" ref="G2214">IF(ROWS(_xlfn._xlws.FILTER(Table5[r],Table5[enz]=Table5[[#This Row],[enz]]))&gt;1,"many","1")</f>
        <v>1</v>
      </c>
      <c r="H2214" t="str" cm="1">
        <f t="array" ref="H2214">IF(ROWS(_xlfn._xlws.FILTER(Table5[r],Table5[rxn-no-enz]=Table5[[#This Row],[rxn-no-enz]]))&gt;1,"many","1")</f>
        <v>1</v>
      </c>
      <c r="I2214" t="str">
        <f>_xlfn.XLOOKUP(SUBSTITUTE(Table5[[#This Row],[r]],"'",""),Table6[rxn],Table6[rxn],"no")</f>
        <v>no</v>
      </c>
      <c r="J2214" t="str" cm="1">
        <f t="array" ref="J2214">_xlfn.XLOOKUP(Table5[[#This Row],[r]],"'"&amp;Table6[rxn]&amp;"'",Table6[expected kapp],"")</f>
        <v/>
      </c>
      <c r="L2214" t="s">
        <v>10496</v>
      </c>
      <c r="M2214">
        <v>8988.1774343278394</v>
      </c>
      <c r="AE2214" s="1" t="s">
        <v>12635</v>
      </c>
      <c r="AF2214" s="1" t="s">
        <v>2778</v>
      </c>
      <c r="AG2214" s="9">
        <v>1.54444205E-10</v>
      </c>
      <c r="AH2214" s="1" t="str">
        <f>_xlfn.TEXTAFTER(Table9[[#This Row],[rxn]],"-",-1)</f>
        <v>rt5030</v>
      </c>
      <c r="AI2214" s="1" t="e">
        <f>_xlfn.TEXTAFTER(_xlfn.TEXTBEFORE(Table9[[#This Row],[rxn]],"-"&amp;Table9[[#This Row],[enz]]),"RXN-")</f>
        <v>#N/A</v>
      </c>
      <c r="AJ2214" s="1" t="e">
        <f>_xlfn.TEXTBEFORE(Table9[[#This Row],[rxn]],"_",-1)</f>
        <v>#N/A</v>
      </c>
    </row>
    <row r="2215" spans="1:36" ht="17" hidden="1" x14ac:dyDescent="0.25">
      <c r="A2215" t="s">
        <v>10758</v>
      </c>
      <c r="B2215" t="str">
        <f>_xlfn.TEXTAFTER(Table5[[#This Row],[r]],"-",-1)</f>
        <v>rt5873'</v>
      </c>
      <c r="C2215" t="str">
        <f>_xlfn.TEXTAFTER(_xlfn.TEXTBEFORE(Table5[[#This Row],[r]],"-"&amp;Table5[[#This Row],[enz]]),"'RXN-")</f>
        <v>UPPRT_c_FWD</v>
      </c>
      <c r="D2215">
        <v>11171.708534568001</v>
      </c>
      <c r="E2215">
        <f>_xlfn.XLOOKUP(Table5[[#This Row],[r]],Table3[r],Table3[kapp],"")</f>
        <v>8988.1774343278394</v>
      </c>
      <c r="F2215">
        <f>Table5[[#This Row],[kapp]]-Table5[[#This Row],[old]]</f>
        <v>2183.5311002401613</v>
      </c>
      <c r="G2215" t="str" cm="1">
        <f t="array" ref="G2215">IF(ROWS(_xlfn._xlws.FILTER(Table5[r],Table5[enz]=Table5[[#This Row],[enz]]))&gt;1,"many","1")</f>
        <v>1</v>
      </c>
      <c r="H2215" t="str" cm="1">
        <f t="array" ref="H2215">IF(ROWS(_xlfn._xlws.FILTER(Table5[r],Table5[rxn-no-enz]=Table5[[#This Row],[rxn-no-enz]]))&gt;1,"many","1")</f>
        <v>many</v>
      </c>
      <c r="I2215" t="str">
        <f>_xlfn.XLOOKUP(SUBSTITUTE(Table5[[#This Row],[r]],"'",""),Table6[rxn],Table6[rxn],"no")</f>
        <v>no</v>
      </c>
      <c r="J2215" t="str" cm="1">
        <f t="array" ref="J2215">_xlfn.XLOOKUP(Table5[[#This Row],[r]],"'"&amp;Table6[rxn]&amp;"'",Table6[expected kapp],"")</f>
        <v/>
      </c>
      <c r="L2215" t="s">
        <v>8558</v>
      </c>
      <c r="M2215">
        <v>2726.4283042585898</v>
      </c>
      <c r="AE2215" s="1" t="s">
        <v>12636</v>
      </c>
      <c r="AF2215" s="1" t="s">
        <v>2778</v>
      </c>
      <c r="AG2215" s="9">
        <v>2.9686149999999999E-12</v>
      </c>
      <c r="AH2215" s="1" t="str">
        <f>_xlfn.TEXTAFTER(Table9[[#This Row],[rxn]],"-",-1)</f>
        <v>rt5041</v>
      </c>
      <c r="AI2215" s="1" t="e">
        <f>_xlfn.TEXTAFTER(_xlfn.TEXTBEFORE(Table9[[#This Row],[rxn]],"-"&amp;Table9[[#This Row],[enz]]),"RXN-")</f>
        <v>#N/A</v>
      </c>
      <c r="AJ2215" s="1" t="e">
        <f>_xlfn.TEXTBEFORE(Table9[[#This Row],[rxn]],"_",-1)</f>
        <v>#N/A</v>
      </c>
    </row>
    <row r="2216" spans="1:36" ht="17" hidden="1" x14ac:dyDescent="0.25">
      <c r="A2216" t="s">
        <v>10759</v>
      </c>
      <c r="B2216" t="str">
        <f>_xlfn.TEXTAFTER(Table5[[#This Row],[r]],"-",-1)</f>
        <v>rt6727'</v>
      </c>
      <c r="C2216" t="str">
        <f>_xlfn.TEXTAFTER(_xlfn.TEXTBEFORE(Table5[[#This Row],[r]],"-"&amp;Table5[[#This Row],[enz]]),"'RXN-")</f>
        <v>UPPRT_c_FWD</v>
      </c>
      <c r="D2216">
        <v>11171.708534568001</v>
      </c>
      <c r="E2216">
        <f>_xlfn.XLOOKUP(Table5[[#This Row],[r]],Table3[r],Table3[kapp],"")</f>
        <v>8988.1774343278394</v>
      </c>
      <c r="F2216">
        <f>Table5[[#This Row],[kapp]]-Table5[[#This Row],[old]]</f>
        <v>2183.5311002401613</v>
      </c>
      <c r="G2216" t="str" cm="1">
        <f t="array" ref="G2216">IF(ROWS(_xlfn._xlws.FILTER(Table5[r],Table5[enz]=Table5[[#This Row],[enz]]))&gt;1,"many","1")</f>
        <v>1</v>
      </c>
      <c r="H2216" t="str" cm="1">
        <f t="array" ref="H2216">IF(ROWS(_xlfn._xlws.FILTER(Table5[r],Table5[rxn-no-enz]=Table5[[#This Row],[rxn-no-enz]]))&gt;1,"many","1")</f>
        <v>many</v>
      </c>
      <c r="I2216" t="str">
        <f>_xlfn.XLOOKUP(SUBSTITUTE(Table5[[#This Row],[r]],"'",""),Table6[rxn],Table6[rxn],"no")</f>
        <v>no</v>
      </c>
      <c r="J2216" t="str" cm="1">
        <f t="array" ref="J2216">_xlfn.XLOOKUP(Table5[[#This Row],[r]],"'"&amp;Table6[rxn]&amp;"'",Table6[expected kapp],"")</f>
        <v/>
      </c>
      <c r="L2216" t="s">
        <v>8559</v>
      </c>
      <c r="M2216">
        <v>15238.2937178911</v>
      </c>
      <c r="AE2216" s="1" t="s">
        <v>12637</v>
      </c>
      <c r="AF2216" s="1" t="s">
        <v>2778</v>
      </c>
      <c r="AG2216" s="9">
        <v>6.531033E-12</v>
      </c>
      <c r="AH2216" s="1" t="str">
        <f>_xlfn.TEXTAFTER(Table9[[#This Row],[rxn]],"-",-1)</f>
        <v>rt5044</v>
      </c>
      <c r="AI2216" s="1" t="e">
        <f>_xlfn.TEXTAFTER(_xlfn.TEXTBEFORE(Table9[[#This Row],[rxn]],"-"&amp;Table9[[#This Row],[enz]]),"RXN-")</f>
        <v>#N/A</v>
      </c>
      <c r="AJ2216" s="1" t="e">
        <f>_xlfn.TEXTBEFORE(Table9[[#This Row],[rxn]],"_",-1)</f>
        <v>#N/A</v>
      </c>
    </row>
    <row r="2217" spans="1:36" ht="17" hidden="1" x14ac:dyDescent="0.25">
      <c r="A2217" t="s">
        <v>10760</v>
      </c>
      <c r="B2217" t="str">
        <f>_xlfn.TEXTAFTER(Table5[[#This Row],[r]],"-",-1)</f>
        <v>rt4541'</v>
      </c>
      <c r="C2217" t="str">
        <f>_xlfn.TEXTAFTER(_xlfn.TEXTBEFORE(Table5[[#This Row],[r]],"-"&amp;Table5[[#This Row],[enz]]),"'RXN-")</f>
        <v>URAtps_e_FWD</v>
      </c>
      <c r="D2217">
        <v>11171.708534568001</v>
      </c>
      <c r="E2217">
        <f>_xlfn.XLOOKUP(Table5[[#This Row],[r]],Table3[r],Table3[kapp],"")</f>
        <v>8988.1774343278394</v>
      </c>
      <c r="F2217">
        <f>Table5[[#This Row],[kapp]]-Table5[[#This Row],[old]]</f>
        <v>2183.5311002401613</v>
      </c>
      <c r="G2217" t="str" cm="1">
        <f t="array" ref="G2217">IF(ROWS(_xlfn._xlws.FILTER(Table5[r],Table5[enz]=Table5[[#This Row],[enz]]))&gt;1,"many","1")</f>
        <v>1</v>
      </c>
      <c r="H2217" t="str" cm="1">
        <f t="array" ref="H2217">IF(ROWS(_xlfn._xlws.FILTER(Table5[r],Table5[rxn-no-enz]=Table5[[#This Row],[rxn-no-enz]]))&gt;1,"many","1")</f>
        <v>1</v>
      </c>
      <c r="I2217" t="str">
        <f>_xlfn.XLOOKUP(SUBSTITUTE(Table5[[#This Row],[r]],"'",""),Table6[rxn],Table6[rxn],"no")</f>
        <v>no</v>
      </c>
      <c r="J2217" t="str" cm="1">
        <f t="array" ref="J2217">_xlfn.XLOOKUP(Table5[[#This Row],[r]],"'"&amp;Table6[rxn]&amp;"'",Table6[expected kapp],"")</f>
        <v/>
      </c>
      <c r="L2217" t="s">
        <v>8381</v>
      </c>
      <c r="M2217">
        <v>101094.68648264</v>
      </c>
      <c r="AE2217" s="1" t="s">
        <v>12638</v>
      </c>
      <c r="AF2217" s="1" t="s">
        <v>2778</v>
      </c>
      <c r="AG2217" s="9">
        <v>2.02938563E-10</v>
      </c>
      <c r="AH2217" s="1" t="str">
        <f>_xlfn.TEXTAFTER(Table9[[#This Row],[rxn]],"-",-1)</f>
        <v>rt5045</v>
      </c>
      <c r="AI2217" s="1" t="e">
        <f>_xlfn.TEXTAFTER(_xlfn.TEXTBEFORE(Table9[[#This Row],[rxn]],"-"&amp;Table9[[#This Row],[enz]]),"RXN-")</f>
        <v>#N/A</v>
      </c>
      <c r="AJ2217" s="1" t="e">
        <f>_xlfn.TEXTBEFORE(Table9[[#This Row],[rxn]],"_",-1)</f>
        <v>#N/A</v>
      </c>
    </row>
    <row r="2218" spans="1:36" ht="17" hidden="1" x14ac:dyDescent="0.25">
      <c r="A2218" t="s">
        <v>10761</v>
      </c>
      <c r="B2218" t="str">
        <f>_xlfn.TEXTAFTER(Table5[[#This Row],[r]],"-",-1)</f>
        <v>rt2839'</v>
      </c>
      <c r="C2218" t="str">
        <f>_xlfn.TEXTAFTER(_xlfn.TEXTBEFORE(Table5[[#This Row],[r]],"-"&amp;Table5[[#This Row],[enz]]),"'RXN-")</f>
        <v>UREA_c_FWD</v>
      </c>
      <c r="D2218">
        <v>11171.708534568001</v>
      </c>
      <c r="E2218">
        <f>_xlfn.XLOOKUP(Table5[[#This Row],[r]],Table3[r],Table3[kapp],"")</f>
        <v>8988.1774343278394</v>
      </c>
      <c r="F2218">
        <f>Table5[[#This Row],[kapp]]-Table5[[#This Row],[old]]</f>
        <v>2183.5311002401613</v>
      </c>
      <c r="G2218" t="str" cm="1">
        <f t="array" ref="G2218">IF(ROWS(_xlfn._xlws.FILTER(Table5[r],Table5[enz]=Table5[[#This Row],[enz]]))&gt;1,"many","1")</f>
        <v>many</v>
      </c>
      <c r="H2218" t="str" cm="1">
        <f t="array" ref="H2218">IF(ROWS(_xlfn._xlws.FILTER(Table5[r],Table5[rxn-no-enz]=Table5[[#This Row],[rxn-no-enz]]))&gt;1,"many","1")</f>
        <v>1</v>
      </c>
      <c r="I2218" t="str">
        <f>_xlfn.XLOOKUP(SUBSTITUTE(Table5[[#This Row],[r]],"'",""),Table6[rxn],Table6[rxn],"no")</f>
        <v>no</v>
      </c>
      <c r="J2218" t="str" cm="1">
        <f t="array" ref="J2218">_xlfn.XLOOKUP(Table5[[#This Row],[r]],"'"&amp;Table6[rxn]&amp;"'",Table6[expected kapp],"")</f>
        <v/>
      </c>
      <c r="L2218" t="s">
        <v>10497</v>
      </c>
      <c r="M2218">
        <v>8988.1774343278394</v>
      </c>
      <c r="AE2218" s="1" t="s">
        <v>12639</v>
      </c>
      <c r="AF2218" s="1" t="s">
        <v>2778</v>
      </c>
      <c r="AG2218" s="9">
        <v>2.399924E-12</v>
      </c>
      <c r="AH2218" s="1" t="str">
        <f>_xlfn.TEXTAFTER(Table9[[#This Row],[rxn]],"-",-1)</f>
        <v>rt5051</v>
      </c>
      <c r="AI2218" s="1" t="e">
        <f>_xlfn.TEXTAFTER(_xlfn.TEXTBEFORE(Table9[[#This Row],[rxn]],"-"&amp;Table9[[#This Row],[enz]]),"RXN-")</f>
        <v>#N/A</v>
      </c>
      <c r="AJ2218" s="1" t="e">
        <f>_xlfn.TEXTBEFORE(Table9[[#This Row],[rxn]],"_",-1)</f>
        <v>#N/A</v>
      </c>
    </row>
    <row r="2219" spans="1:36" ht="17" hidden="1" x14ac:dyDescent="0.25">
      <c r="A2219" t="s">
        <v>10762</v>
      </c>
      <c r="B2219" t="str">
        <f>_xlfn.TEXTAFTER(Table5[[#This Row],[r]],"-",-1)</f>
        <v>rt2839'</v>
      </c>
      <c r="C2219" t="str">
        <f>_xlfn.TEXTAFTER(_xlfn.TEXTBEFORE(Table5[[#This Row],[r]],"-"&amp;Table5[[#This Row],[enz]]),"'RXN-")</f>
        <v>UREA_c_REV</v>
      </c>
      <c r="D2219">
        <v>11171.708534568001</v>
      </c>
      <c r="E2219">
        <f>_xlfn.XLOOKUP(Table5[[#This Row],[r]],Table3[r],Table3[kapp],"")</f>
        <v>8988.1774343278394</v>
      </c>
      <c r="F2219">
        <f>Table5[[#This Row],[kapp]]-Table5[[#This Row],[old]]</f>
        <v>2183.5311002401613</v>
      </c>
      <c r="G2219" t="str" cm="1">
        <f t="array" ref="G2219">IF(ROWS(_xlfn._xlws.FILTER(Table5[r],Table5[enz]=Table5[[#This Row],[enz]]))&gt;1,"many","1")</f>
        <v>many</v>
      </c>
      <c r="H2219" t="str" cm="1">
        <f t="array" ref="H2219">IF(ROWS(_xlfn._xlws.FILTER(Table5[r],Table5[rxn-no-enz]=Table5[[#This Row],[rxn-no-enz]]))&gt;1,"many","1")</f>
        <v>1</v>
      </c>
      <c r="I2219" t="str">
        <f>_xlfn.XLOOKUP(SUBSTITUTE(Table5[[#This Row],[r]],"'",""),Table6[rxn],Table6[rxn],"no")</f>
        <v>no</v>
      </c>
      <c r="J2219" t="str" cm="1">
        <f t="array" ref="J2219">_xlfn.XLOOKUP(Table5[[#This Row],[r]],"'"&amp;Table6[rxn]&amp;"'",Table6[expected kapp],"")</f>
        <v/>
      </c>
      <c r="L2219" t="s">
        <v>10498</v>
      </c>
      <c r="M2219">
        <v>8988.1774343278394</v>
      </c>
      <c r="AE2219" s="1" t="s">
        <v>12640</v>
      </c>
      <c r="AF2219" s="1" t="s">
        <v>2778</v>
      </c>
      <c r="AG2219" s="9">
        <v>3.968209721E-9</v>
      </c>
      <c r="AH2219" s="1" t="str">
        <f>_xlfn.TEXTAFTER(Table9[[#This Row],[rxn]],"-",-1)</f>
        <v>rt5056</v>
      </c>
      <c r="AI2219" s="1" t="e">
        <f>_xlfn.TEXTAFTER(_xlfn.TEXTBEFORE(Table9[[#This Row],[rxn]],"-"&amp;Table9[[#This Row],[enz]]),"RXN-")</f>
        <v>#N/A</v>
      </c>
      <c r="AJ2219" s="1" t="e">
        <f>_xlfn.TEXTBEFORE(Table9[[#This Row],[rxn]],"_",-1)</f>
        <v>#N/A</v>
      </c>
    </row>
    <row r="2220" spans="1:36" ht="17" hidden="1" x14ac:dyDescent="0.25">
      <c r="A2220" t="s">
        <v>10763</v>
      </c>
      <c r="B2220" t="str">
        <f>_xlfn.TEXTAFTER(Table5[[#This Row],[r]],"-",-1)</f>
        <v>rt0958'</v>
      </c>
      <c r="C2220" t="str">
        <f>_xlfn.TEXTAFTER(_xlfn.TEXTBEFORE(Table5[[#This Row],[r]],"-"&amp;Table5[[#This Row],[enz]]),"'RXN-")</f>
        <v>UREASE_c_FWD</v>
      </c>
      <c r="D2220">
        <v>11171.708534568001</v>
      </c>
      <c r="E2220">
        <f>_xlfn.XLOOKUP(Table5[[#This Row],[r]],Table3[r],Table3[kapp],"")</f>
        <v>8988.1774343278394</v>
      </c>
      <c r="F2220">
        <f>Table5[[#This Row],[kapp]]-Table5[[#This Row],[old]]</f>
        <v>2183.5311002401613</v>
      </c>
      <c r="G2220" t="str" cm="1">
        <f t="array" ref="G2220">IF(ROWS(_xlfn._xlws.FILTER(Table5[r],Table5[enz]=Table5[[#This Row],[enz]]))&gt;1,"many","1")</f>
        <v>many</v>
      </c>
      <c r="H2220" t="str" cm="1">
        <f t="array" ref="H2220">IF(ROWS(_xlfn._xlws.FILTER(Table5[r],Table5[rxn-no-enz]=Table5[[#This Row],[rxn-no-enz]]))&gt;1,"many","1")</f>
        <v>1</v>
      </c>
      <c r="I2220" t="str">
        <f>_xlfn.XLOOKUP(SUBSTITUTE(Table5[[#This Row],[r]],"'",""),Table6[rxn],Table6[rxn],"no")</f>
        <v>no</v>
      </c>
      <c r="J2220" t="str" cm="1">
        <f t="array" ref="J2220">_xlfn.XLOOKUP(Table5[[#This Row],[r]],"'"&amp;Table6[rxn]&amp;"'",Table6[expected kapp],"")</f>
        <v/>
      </c>
      <c r="L2220" t="s">
        <v>10499</v>
      </c>
      <c r="M2220">
        <v>8988.1774343278394</v>
      </c>
      <c r="AE2220" s="1" t="s">
        <v>12641</v>
      </c>
      <c r="AF2220" s="1" t="s">
        <v>2778</v>
      </c>
      <c r="AG2220" s="9">
        <v>9.9091104999999898E-11</v>
      </c>
      <c r="AH2220" s="1" t="str">
        <f>_xlfn.TEXTAFTER(Table9[[#This Row],[rxn]],"-",-1)</f>
        <v>rt5058</v>
      </c>
      <c r="AI2220" s="1" t="e">
        <f>_xlfn.TEXTAFTER(_xlfn.TEXTBEFORE(Table9[[#This Row],[rxn]],"-"&amp;Table9[[#This Row],[enz]]),"RXN-")</f>
        <v>#N/A</v>
      </c>
      <c r="AJ2220" s="1" t="e">
        <f>_xlfn.TEXTBEFORE(Table9[[#This Row],[rxn]],"_",-1)</f>
        <v>#N/A</v>
      </c>
    </row>
    <row r="2221" spans="1:36" ht="17" hidden="1" x14ac:dyDescent="0.25">
      <c r="A2221" t="s">
        <v>10764</v>
      </c>
      <c r="B2221" t="str">
        <f>_xlfn.TEXTAFTER(Table5[[#This Row],[r]],"-",-1)</f>
        <v>rt7439'</v>
      </c>
      <c r="C2221" t="str">
        <f>_xlfn.TEXTAFTER(_xlfn.TEXTBEFORE(Table5[[#This Row],[r]],"-"&amp;Table5[[#This Row],[enz]]),"'RXN-")</f>
        <v>UREAtps_e_FWD</v>
      </c>
      <c r="D2221">
        <v>11171.708534568001</v>
      </c>
      <c r="E2221">
        <f>_xlfn.XLOOKUP(Table5[[#This Row],[r]],Table3[r],Table3[kapp],"")</f>
        <v>8988.1774343278394</v>
      </c>
      <c r="F2221">
        <f>Table5[[#This Row],[kapp]]-Table5[[#This Row],[old]]</f>
        <v>2183.5311002401613</v>
      </c>
      <c r="G2221" t="str" cm="1">
        <f t="array" ref="G2221">IF(ROWS(_xlfn._xlws.FILTER(Table5[r],Table5[enz]=Table5[[#This Row],[enz]]))&gt;1,"many","1")</f>
        <v>many</v>
      </c>
      <c r="H2221" t="str" cm="1">
        <f t="array" ref="H2221">IF(ROWS(_xlfn._xlws.FILTER(Table5[r],Table5[rxn-no-enz]=Table5[[#This Row],[rxn-no-enz]]))&gt;1,"many","1")</f>
        <v>1</v>
      </c>
      <c r="I2221" t="str">
        <f>_xlfn.XLOOKUP(SUBSTITUTE(Table5[[#This Row],[r]],"'",""),Table6[rxn],Table6[rxn],"no")</f>
        <v>no</v>
      </c>
      <c r="J2221" t="str" cm="1">
        <f t="array" ref="J2221">_xlfn.XLOOKUP(Table5[[#This Row],[r]],"'"&amp;Table6[rxn]&amp;"'",Table6[expected kapp],"")</f>
        <v/>
      </c>
      <c r="L2221" t="s">
        <v>8560</v>
      </c>
      <c r="M2221">
        <v>9020.4784721390806</v>
      </c>
      <c r="AE2221" s="1" t="s">
        <v>12642</v>
      </c>
      <c r="AF2221" s="1" t="s">
        <v>2778</v>
      </c>
      <c r="AG2221" s="9">
        <v>1.7326791999999899E-10</v>
      </c>
      <c r="AH2221" s="1" t="str">
        <f>_xlfn.TEXTAFTER(Table9[[#This Row],[rxn]],"-",-1)</f>
        <v>rt5064</v>
      </c>
      <c r="AI2221" s="1" t="e">
        <f>_xlfn.TEXTAFTER(_xlfn.TEXTBEFORE(Table9[[#This Row],[rxn]],"-"&amp;Table9[[#This Row],[enz]]),"RXN-")</f>
        <v>#N/A</v>
      </c>
      <c r="AJ2221" s="1" t="e">
        <f>_xlfn.TEXTBEFORE(Table9[[#This Row],[rxn]],"_",-1)</f>
        <v>#N/A</v>
      </c>
    </row>
    <row r="2222" spans="1:36" ht="17" hidden="1" x14ac:dyDescent="0.25">
      <c r="A2222" t="s">
        <v>10765</v>
      </c>
      <c r="B2222" t="str">
        <f>_xlfn.TEXTAFTER(Table5[[#This Row],[r]],"-",-1)</f>
        <v>rt7439'</v>
      </c>
      <c r="C2222" t="str">
        <f>_xlfn.TEXTAFTER(_xlfn.TEXTBEFORE(Table5[[#This Row],[r]],"-"&amp;Table5[[#This Row],[enz]]),"'RXN-")</f>
        <v>UREAtps_e_REV</v>
      </c>
      <c r="D2222">
        <v>11171.708534568001</v>
      </c>
      <c r="E2222">
        <f>_xlfn.XLOOKUP(Table5[[#This Row],[r]],Table3[r],Table3[kapp],"")</f>
        <v>8988.1774343278394</v>
      </c>
      <c r="F2222">
        <f>Table5[[#This Row],[kapp]]-Table5[[#This Row],[old]]</f>
        <v>2183.5311002401613</v>
      </c>
      <c r="G2222" t="str" cm="1">
        <f t="array" ref="G2222">IF(ROWS(_xlfn._xlws.FILTER(Table5[r],Table5[enz]=Table5[[#This Row],[enz]]))&gt;1,"many","1")</f>
        <v>many</v>
      </c>
      <c r="H2222" t="str" cm="1">
        <f t="array" ref="H2222">IF(ROWS(_xlfn._xlws.FILTER(Table5[r],Table5[rxn-no-enz]=Table5[[#This Row],[rxn-no-enz]]))&gt;1,"many","1")</f>
        <v>1</v>
      </c>
      <c r="I2222" t="str">
        <f>_xlfn.XLOOKUP(SUBSTITUTE(Table5[[#This Row],[r]],"'",""),Table6[rxn],Table6[rxn],"no")</f>
        <v>no</v>
      </c>
      <c r="J2222" t="str" cm="1">
        <f t="array" ref="J2222">_xlfn.XLOOKUP(Table5[[#This Row],[r]],"'"&amp;Table6[rxn]&amp;"'",Table6[expected kapp],"")</f>
        <v/>
      </c>
      <c r="L2222" t="s">
        <v>10500</v>
      </c>
      <c r="M2222">
        <v>8988.1774343278394</v>
      </c>
      <c r="AE2222" s="1" t="s">
        <v>12643</v>
      </c>
      <c r="AF2222" s="1" t="s">
        <v>2778</v>
      </c>
      <c r="AG2222" s="9">
        <v>4.7760232399999996E-10</v>
      </c>
      <c r="AH2222" s="1" t="str">
        <f>_xlfn.TEXTAFTER(Table9[[#This Row],[rxn]],"-",-1)</f>
        <v>rt5075</v>
      </c>
      <c r="AI2222" s="1" t="e">
        <f>_xlfn.TEXTAFTER(_xlfn.TEXTBEFORE(Table9[[#This Row],[rxn]],"-"&amp;Table9[[#This Row],[enz]]),"RXN-")</f>
        <v>#N/A</v>
      </c>
      <c r="AJ2222" s="1" t="e">
        <f>_xlfn.TEXTBEFORE(Table9[[#This Row],[rxn]],"_",-1)</f>
        <v>#N/A</v>
      </c>
    </row>
    <row r="2223" spans="1:36" ht="17" hidden="1" x14ac:dyDescent="0.25">
      <c r="A2223" t="s">
        <v>10766</v>
      </c>
      <c r="B2223" t="str">
        <f>_xlfn.TEXTAFTER(Table5[[#This Row],[r]],"-",-1)</f>
        <v>rt4822_n'</v>
      </c>
      <c r="C2223" t="str">
        <f>_xlfn.TEXTAFTER(_xlfn.TEXTBEFORE(Table5[[#This Row],[r]],"-"&amp;Table5[[#This Row],[enz]]),"'RXN-")</f>
        <v>URIDK2_n_FWD</v>
      </c>
      <c r="D2223">
        <v>11171.708534568001</v>
      </c>
      <c r="E2223">
        <f>_xlfn.XLOOKUP(Table5[[#This Row],[r]],Table3[r],Table3[kapp],"")</f>
        <v>8988.1774343278394</v>
      </c>
      <c r="F2223">
        <f>Table5[[#This Row],[kapp]]-Table5[[#This Row],[old]]</f>
        <v>2183.5311002401613</v>
      </c>
      <c r="G2223" t="str" cm="1">
        <f t="array" ref="G2223">IF(ROWS(_xlfn._xlws.FILTER(Table5[r],Table5[enz]=Table5[[#This Row],[enz]]))&gt;1,"many","1")</f>
        <v>many</v>
      </c>
      <c r="H2223" t="str" cm="1">
        <f t="array" ref="H2223">IF(ROWS(_xlfn._xlws.FILTER(Table5[r],Table5[rxn-no-enz]=Table5[[#This Row],[rxn-no-enz]]))&gt;1,"many","1")</f>
        <v>1</v>
      </c>
      <c r="I2223" t="str">
        <f>_xlfn.XLOOKUP(SUBSTITUTE(Table5[[#This Row],[r]],"'",""),Table6[rxn],Table6[rxn],"no")</f>
        <v>no</v>
      </c>
      <c r="J2223" t="str" cm="1">
        <f t="array" ref="J2223">_xlfn.XLOOKUP(Table5[[#This Row],[r]],"'"&amp;Table6[rxn]&amp;"'",Table6[expected kapp],"")</f>
        <v/>
      </c>
      <c r="L2223" t="s">
        <v>10501</v>
      </c>
      <c r="M2223">
        <v>8988.1774343278394</v>
      </c>
      <c r="AE2223" s="1" t="s">
        <v>12644</v>
      </c>
      <c r="AF2223" s="1" t="s">
        <v>2778</v>
      </c>
      <c r="AG2223" s="9">
        <v>2.25377299999999E-12</v>
      </c>
      <c r="AH2223" s="1" t="str">
        <f>_xlfn.TEXTAFTER(Table9[[#This Row],[rxn]],"-",-1)</f>
        <v>rt5076</v>
      </c>
      <c r="AI2223" s="1" t="e">
        <f>_xlfn.TEXTAFTER(_xlfn.TEXTBEFORE(Table9[[#This Row],[rxn]],"-"&amp;Table9[[#This Row],[enz]]),"RXN-")</f>
        <v>#N/A</v>
      </c>
      <c r="AJ2223" s="1" t="e">
        <f>_xlfn.TEXTBEFORE(Table9[[#This Row],[rxn]],"_",-1)</f>
        <v>#N/A</v>
      </c>
    </row>
    <row r="2224" spans="1:36" ht="17" hidden="1" x14ac:dyDescent="0.25">
      <c r="A2224" t="s">
        <v>10767</v>
      </c>
      <c r="B2224" t="str">
        <f>_xlfn.TEXTAFTER(Table5[[#This Row],[r]],"-",-1)</f>
        <v>rt4822_c'</v>
      </c>
      <c r="C2224" t="str">
        <f>_xlfn.TEXTAFTER(_xlfn.TEXTBEFORE(Table5[[#This Row],[r]],"-"&amp;Table5[[#This Row],[enz]]),"'RXN-")</f>
        <v>URIDK2i_c_FWD</v>
      </c>
      <c r="D2224">
        <v>11171.708534568001</v>
      </c>
      <c r="E2224">
        <f>_xlfn.XLOOKUP(Table5[[#This Row],[r]],Table3[r],Table3[kapp],"")</f>
        <v>8988.1774343278394</v>
      </c>
      <c r="F2224">
        <f>Table5[[#This Row],[kapp]]-Table5[[#This Row],[old]]</f>
        <v>2183.5311002401613</v>
      </c>
      <c r="G2224" t="str" cm="1">
        <f t="array" ref="G2224">IF(ROWS(_xlfn._xlws.FILTER(Table5[r],Table5[enz]=Table5[[#This Row],[enz]]))&gt;1,"many","1")</f>
        <v>many</v>
      </c>
      <c r="H2224" t="str" cm="1">
        <f t="array" ref="H2224">IF(ROWS(_xlfn._xlws.FILTER(Table5[r],Table5[rxn-no-enz]=Table5[[#This Row],[rxn-no-enz]]))&gt;1,"many","1")</f>
        <v>1</v>
      </c>
      <c r="I2224" t="str">
        <f>_xlfn.XLOOKUP(SUBSTITUTE(Table5[[#This Row],[r]],"'",""),Table6[rxn],Table6[rxn],"no")</f>
        <v>no</v>
      </c>
      <c r="J2224" t="str" cm="1">
        <f t="array" ref="J2224">_xlfn.XLOOKUP(Table5[[#This Row],[r]],"'"&amp;Table6[rxn]&amp;"'",Table6[expected kapp],"")</f>
        <v/>
      </c>
      <c r="L2224" t="s">
        <v>10502</v>
      </c>
      <c r="M2224">
        <v>8988.1774343278394</v>
      </c>
      <c r="AE2224" s="1" t="s">
        <v>12645</v>
      </c>
      <c r="AF2224" s="1" t="s">
        <v>2778</v>
      </c>
      <c r="AG2224" s="9">
        <v>8.6257616999999996E-11</v>
      </c>
      <c r="AH2224" s="1" t="str">
        <f>_xlfn.TEXTAFTER(Table9[[#This Row],[rxn]],"-",-1)</f>
        <v>rt5077</v>
      </c>
      <c r="AI2224" s="1" t="e">
        <f>_xlfn.TEXTAFTER(_xlfn.TEXTBEFORE(Table9[[#This Row],[rxn]],"-"&amp;Table9[[#This Row],[enz]]),"RXN-")</f>
        <v>#N/A</v>
      </c>
      <c r="AJ2224" s="1" t="e">
        <f>_xlfn.TEXTBEFORE(Table9[[#This Row],[rxn]],"_",-1)</f>
        <v>#N/A</v>
      </c>
    </row>
    <row r="2225" spans="1:36" ht="17" hidden="1" x14ac:dyDescent="0.25">
      <c r="A2225" t="s">
        <v>10768</v>
      </c>
      <c r="B2225" t="str">
        <f>_xlfn.TEXTAFTER(Table5[[#This Row],[r]],"-",-1)</f>
        <v>rt4016'</v>
      </c>
      <c r="C2225" t="str">
        <f>_xlfn.TEXTAFTER(_xlfn.TEXTBEFORE(Table5[[#This Row],[r]],"-"&amp;Table5[[#This Row],[enz]]),"'RXN-")</f>
        <v>URIH_c_FWD</v>
      </c>
      <c r="D2225">
        <v>11171.708534568001</v>
      </c>
      <c r="E2225">
        <f>_xlfn.XLOOKUP(Table5[[#This Row],[r]],Table3[r],Table3[kapp],"")</f>
        <v>8988.1774343278394</v>
      </c>
      <c r="F2225">
        <f>Table5[[#This Row],[kapp]]-Table5[[#This Row],[old]]</f>
        <v>2183.5311002401613</v>
      </c>
      <c r="G2225" t="str" cm="1">
        <f t="array" ref="G2225">IF(ROWS(_xlfn._xlws.FILTER(Table5[r],Table5[enz]=Table5[[#This Row],[enz]]))&gt;1,"many","1")</f>
        <v>1</v>
      </c>
      <c r="H2225" t="str" cm="1">
        <f t="array" ref="H2225">IF(ROWS(_xlfn._xlws.FILTER(Table5[r],Table5[rxn-no-enz]=Table5[[#This Row],[rxn-no-enz]]))&gt;1,"many","1")</f>
        <v>many</v>
      </c>
      <c r="I2225" t="str">
        <f>_xlfn.XLOOKUP(SUBSTITUTE(Table5[[#This Row],[r]],"'",""),Table6[rxn],Table6[rxn],"no")</f>
        <v>no</v>
      </c>
      <c r="J2225" t="str" cm="1">
        <f t="array" ref="J2225">_xlfn.XLOOKUP(Table5[[#This Row],[r]],"'"&amp;Table6[rxn]&amp;"'",Table6[expected kapp],"")</f>
        <v/>
      </c>
      <c r="L2225" t="s">
        <v>10503</v>
      </c>
      <c r="M2225">
        <v>8988.1774343278394</v>
      </c>
      <c r="AE2225" s="1" t="s">
        <v>12646</v>
      </c>
      <c r="AF2225" s="1" t="s">
        <v>2778</v>
      </c>
      <c r="AG2225" s="9">
        <v>2.7609244999999998E-10</v>
      </c>
      <c r="AH2225" s="1" t="str">
        <f>_xlfn.TEXTAFTER(Table9[[#This Row],[rxn]],"-",-1)</f>
        <v>rt5078</v>
      </c>
      <c r="AI2225" s="1" t="e">
        <f>_xlfn.TEXTAFTER(_xlfn.TEXTBEFORE(Table9[[#This Row],[rxn]],"-"&amp;Table9[[#This Row],[enz]]),"RXN-")</f>
        <v>#N/A</v>
      </c>
      <c r="AJ2225" s="1" t="e">
        <f>_xlfn.TEXTBEFORE(Table9[[#This Row],[rxn]],"_",-1)</f>
        <v>#N/A</v>
      </c>
    </row>
    <row r="2226" spans="1:36" ht="17" hidden="1" x14ac:dyDescent="0.25">
      <c r="A2226" t="s">
        <v>10769</v>
      </c>
      <c r="B2226" t="str">
        <f>_xlfn.TEXTAFTER(Table5[[#This Row],[r]],"-",-1)</f>
        <v>rt5402'</v>
      </c>
      <c r="C2226" t="str">
        <f>_xlfn.TEXTAFTER(_xlfn.TEXTBEFORE(Table5[[#This Row],[r]],"-"&amp;Table5[[#This Row],[enz]]),"'RXN-")</f>
        <v>URIH_c_FWD</v>
      </c>
      <c r="D2226">
        <v>11171.708534568001</v>
      </c>
      <c r="E2226">
        <f>_xlfn.XLOOKUP(Table5[[#This Row],[r]],Table3[r],Table3[kapp],"")</f>
        <v>8988.1774343278394</v>
      </c>
      <c r="F2226">
        <f>Table5[[#This Row],[kapp]]-Table5[[#This Row],[old]]</f>
        <v>2183.5311002401613</v>
      </c>
      <c r="G2226" t="str" cm="1">
        <f t="array" ref="G2226">IF(ROWS(_xlfn._xlws.FILTER(Table5[r],Table5[enz]=Table5[[#This Row],[enz]]))&gt;1,"many","1")</f>
        <v>1</v>
      </c>
      <c r="H2226" t="str" cm="1">
        <f t="array" ref="H2226">IF(ROWS(_xlfn._xlws.FILTER(Table5[r],Table5[rxn-no-enz]=Table5[[#This Row],[rxn-no-enz]]))&gt;1,"many","1")</f>
        <v>many</v>
      </c>
      <c r="I2226" t="str">
        <f>_xlfn.XLOOKUP(SUBSTITUTE(Table5[[#This Row],[r]],"'",""),Table6[rxn],Table6[rxn],"no")</f>
        <v>no</v>
      </c>
      <c r="J2226" t="str" cm="1">
        <f t="array" ref="J2226">_xlfn.XLOOKUP(Table5[[#This Row],[r]],"'"&amp;Table6[rxn]&amp;"'",Table6[expected kapp],"")</f>
        <v/>
      </c>
      <c r="L2226" t="s">
        <v>10504</v>
      </c>
      <c r="M2226">
        <v>8988.1774343278394</v>
      </c>
      <c r="AE2226" s="1" t="s">
        <v>12647</v>
      </c>
      <c r="AF2226" s="1" t="s">
        <v>2778</v>
      </c>
      <c r="AG2226" s="9">
        <v>5.0280663000000001E-11</v>
      </c>
      <c r="AH2226" s="1" t="str">
        <f>_xlfn.TEXTAFTER(Table9[[#This Row],[rxn]],"-",-1)</f>
        <v>rt5116</v>
      </c>
      <c r="AI2226" s="1" t="e">
        <f>_xlfn.TEXTAFTER(_xlfn.TEXTBEFORE(Table9[[#This Row],[rxn]],"-"&amp;Table9[[#This Row],[enz]]),"RXN-")</f>
        <v>#N/A</v>
      </c>
      <c r="AJ2226" s="1" t="e">
        <f>_xlfn.TEXTBEFORE(Table9[[#This Row],[rxn]],"_",-1)</f>
        <v>#N/A</v>
      </c>
    </row>
    <row r="2227" spans="1:36" ht="17" hidden="1" x14ac:dyDescent="0.25">
      <c r="A2227" t="s">
        <v>10770</v>
      </c>
      <c r="B2227" t="str">
        <f>_xlfn.TEXTAFTER(Table5[[#This Row],[r]],"-",-1)</f>
        <v>rt0265'</v>
      </c>
      <c r="C2227" t="str">
        <f>_xlfn.TEXTAFTER(_xlfn.TEXTBEFORE(Table5[[#This Row],[r]],"-"&amp;Table5[[#This Row],[enz]]),"'RXN-")</f>
        <v>URIK1_c_FWD</v>
      </c>
      <c r="D2227">
        <v>11171.708534568001</v>
      </c>
      <c r="E2227">
        <f>_xlfn.XLOOKUP(Table5[[#This Row],[r]],Table3[r],Table3[kapp],"")</f>
        <v>8988.1774343278394</v>
      </c>
      <c r="F2227">
        <f>Table5[[#This Row],[kapp]]-Table5[[#This Row],[old]]</f>
        <v>2183.5311002401613</v>
      </c>
      <c r="G2227" t="str" cm="1">
        <f t="array" ref="G2227">IF(ROWS(_xlfn._xlws.FILTER(Table5[r],Table5[enz]=Table5[[#This Row],[enz]]))&gt;1,"many","1")</f>
        <v>many</v>
      </c>
      <c r="H2227" t="str" cm="1">
        <f t="array" ref="H2227">IF(ROWS(_xlfn._xlws.FILTER(Table5[r],Table5[rxn-no-enz]=Table5[[#This Row],[rxn-no-enz]]))&gt;1,"many","1")</f>
        <v>1</v>
      </c>
      <c r="I2227" t="str">
        <f>_xlfn.XLOOKUP(SUBSTITUTE(Table5[[#This Row],[r]],"'",""),Table6[rxn],Table6[rxn],"no")</f>
        <v>no</v>
      </c>
      <c r="J2227" t="str" cm="1">
        <f t="array" ref="J2227">_xlfn.XLOOKUP(Table5[[#This Row],[r]],"'"&amp;Table6[rxn]&amp;"'",Table6[expected kapp],"")</f>
        <v/>
      </c>
      <c r="L2227" t="s">
        <v>8561</v>
      </c>
      <c r="M2227">
        <v>665870.44703773898</v>
      </c>
      <c r="AE2227" s="1" t="s">
        <v>12648</v>
      </c>
      <c r="AF2227" s="1" t="s">
        <v>2778</v>
      </c>
      <c r="AG2227" s="9">
        <v>1.5196952000000001E-11</v>
      </c>
      <c r="AH2227" s="1" t="str">
        <f>_xlfn.TEXTAFTER(Table9[[#This Row],[rxn]],"-",-1)</f>
        <v>rt5142</v>
      </c>
      <c r="AI2227" s="1" t="e">
        <f>_xlfn.TEXTAFTER(_xlfn.TEXTBEFORE(Table9[[#This Row],[rxn]],"-"&amp;Table9[[#This Row],[enz]]),"RXN-")</f>
        <v>#N/A</v>
      </c>
      <c r="AJ2227" s="1" t="e">
        <f>_xlfn.TEXTBEFORE(Table9[[#This Row],[rxn]],"_",-1)</f>
        <v>#N/A</v>
      </c>
    </row>
    <row r="2228" spans="1:36" ht="17" hidden="1" x14ac:dyDescent="0.25">
      <c r="A2228" t="s">
        <v>10771</v>
      </c>
      <c r="B2228" t="str">
        <f>_xlfn.TEXTAFTER(Table5[[#This Row],[r]],"-",-1)</f>
        <v>rt0265'</v>
      </c>
      <c r="C2228" t="str">
        <f>_xlfn.TEXTAFTER(_xlfn.TEXTBEFORE(Table5[[#This Row],[r]],"-"&amp;Table5[[#This Row],[enz]]),"'RXN-")</f>
        <v>URIK2_c_FWD</v>
      </c>
      <c r="D2228">
        <v>11171.708534568001</v>
      </c>
      <c r="E2228">
        <f>_xlfn.XLOOKUP(Table5[[#This Row],[r]],Table3[r],Table3[kapp],"")</f>
        <v>8988.1774343278394</v>
      </c>
      <c r="F2228">
        <f>Table5[[#This Row],[kapp]]-Table5[[#This Row],[old]]</f>
        <v>2183.5311002401613</v>
      </c>
      <c r="G2228" t="str" cm="1">
        <f t="array" ref="G2228">IF(ROWS(_xlfn._xlws.FILTER(Table5[r],Table5[enz]=Table5[[#This Row],[enz]]))&gt;1,"many","1")</f>
        <v>many</v>
      </c>
      <c r="H2228" t="str" cm="1">
        <f t="array" ref="H2228">IF(ROWS(_xlfn._xlws.FILTER(Table5[r],Table5[rxn-no-enz]=Table5[[#This Row],[rxn-no-enz]]))&gt;1,"many","1")</f>
        <v>1</v>
      </c>
      <c r="I2228" t="str">
        <f>_xlfn.XLOOKUP(SUBSTITUTE(Table5[[#This Row],[r]],"'",""),Table6[rxn],Table6[rxn],"no")</f>
        <v>no</v>
      </c>
      <c r="J2228" t="str" cm="1">
        <f t="array" ref="J2228">_xlfn.XLOOKUP(Table5[[#This Row],[r]],"'"&amp;Table6[rxn]&amp;"'",Table6[expected kapp],"")</f>
        <v/>
      </c>
      <c r="L2228" t="s">
        <v>8535</v>
      </c>
      <c r="M2228">
        <v>8988.1774343278394</v>
      </c>
      <c r="AE2228" s="1" t="s">
        <v>12649</v>
      </c>
      <c r="AF2228" s="1" t="s">
        <v>2778</v>
      </c>
      <c r="AG2228" s="9">
        <v>1.13307865E-10</v>
      </c>
      <c r="AH2228" s="1" t="str">
        <f>_xlfn.TEXTAFTER(Table9[[#This Row],[rxn]],"-",-1)</f>
        <v>rt5185</v>
      </c>
      <c r="AI2228" s="1" t="e">
        <f>_xlfn.TEXTAFTER(_xlfn.TEXTBEFORE(Table9[[#This Row],[rxn]],"-"&amp;Table9[[#This Row],[enz]]),"RXN-")</f>
        <v>#N/A</v>
      </c>
      <c r="AJ2228" s="1" t="e">
        <f>_xlfn.TEXTBEFORE(Table9[[#This Row],[rxn]],"_",-1)</f>
        <v>#N/A</v>
      </c>
    </row>
    <row r="2229" spans="1:36" ht="17" hidden="1" x14ac:dyDescent="0.25">
      <c r="A2229" t="s">
        <v>10772</v>
      </c>
      <c r="B2229" t="str">
        <f>_xlfn.TEXTAFTER(Table5[[#This Row],[r]],"-",-1)</f>
        <v>rt1991'</v>
      </c>
      <c r="C2229" t="str">
        <f>_xlfn.TEXTAFTER(_xlfn.TEXTBEFORE(Table5[[#This Row],[r]],"-"&amp;Table5[[#This Row],[enz]]),"'RXN-")</f>
        <v>URItps_e_FWD</v>
      </c>
      <c r="D2229">
        <v>11171.708534568001</v>
      </c>
      <c r="E2229">
        <f>_xlfn.XLOOKUP(Table5[[#This Row],[r]],Table3[r],Table3[kapp],"")</f>
        <v>8988.1774343278394</v>
      </c>
      <c r="F2229">
        <f>Table5[[#This Row],[kapp]]-Table5[[#This Row],[old]]</f>
        <v>2183.5311002401613</v>
      </c>
      <c r="G2229" t="str" cm="1">
        <f t="array" ref="G2229">IF(ROWS(_xlfn._xlws.FILTER(Table5[r],Table5[enz]=Table5[[#This Row],[enz]]))&gt;1,"many","1")</f>
        <v>1</v>
      </c>
      <c r="H2229" t="str" cm="1">
        <f t="array" ref="H2229">IF(ROWS(_xlfn._xlws.FILTER(Table5[r],Table5[rxn-no-enz]=Table5[[#This Row],[rxn-no-enz]]))&gt;1,"many","1")</f>
        <v>1</v>
      </c>
      <c r="I2229" t="str">
        <f>_xlfn.XLOOKUP(SUBSTITUTE(Table5[[#This Row],[r]],"'",""),Table6[rxn],Table6[rxn],"no")</f>
        <v>no</v>
      </c>
      <c r="J2229" t="str" cm="1">
        <f t="array" ref="J2229">_xlfn.XLOOKUP(Table5[[#This Row],[r]],"'"&amp;Table6[rxn]&amp;"'",Table6[expected kapp],"")</f>
        <v/>
      </c>
      <c r="L2229" t="s">
        <v>10505</v>
      </c>
      <c r="M2229">
        <v>8988.1774343278394</v>
      </c>
      <c r="AE2229" s="1" t="s">
        <v>12650</v>
      </c>
      <c r="AF2229" s="1" t="s">
        <v>2778</v>
      </c>
      <c r="AG2229" s="9">
        <v>1.3833016E-11</v>
      </c>
      <c r="AH2229" s="1" t="str">
        <f>_xlfn.TEXTAFTER(Table9[[#This Row],[rxn]],"-",-1)</f>
        <v>rt5194</v>
      </c>
      <c r="AI2229" s="1" t="e">
        <f>_xlfn.TEXTAFTER(_xlfn.TEXTBEFORE(Table9[[#This Row],[rxn]],"-"&amp;Table9[[#This Row],[enz]]),"RXN-")</f>
        <v>#N/A</v>
      </c>
      <c r="AJ2229" s="1" t="e">
        <f>_xlfn.TEXTBEFORE(Table9[[#This Row],[rxn]],"_",-1)</f>
        <v>#N/A</v>
      </c>
    </row>
    <row r="2230" spans="1:36" ht="17" hidden="1" x14ac:dyDescent="0.25">
      <c r="A2230" t="s">
        <v>10773</v>
      </c>
      <c r="B2230" t="str">
        <f>_xlfn.TEXTAFTER(Table5[[#This Row],[r]],"-",-1)</f>
        <v>rt2202'</v>
      </c>
      <c r="C2230" t="str">
        <f>_xlfn.TEXTAFTER(_xlfn.TEXTBEFORE(Table5[[#This Row],[r]],"-"&amp;Table5[[#This Row],[enz]]),"'RXN-")</f>
        <v>URO_c_FWD</v>
      </c>
      <c r="D2230">
        <v>11171.708534568001</v>
      </c>
      <c r="E2230">
        <f>_xlfn.XLOOKUP(Table5[[#This Row],[r]],Table3[r],Table3[kapp],"")</f>
        <v>8988.1774343278394</v>
      </c>
      <c r="F2230">
        <f>Table5[[#This Row],[kapp]]-Table5[[#This Row],[old]]</f>
        <v>2183.5311002401613</v>
      </c>
      <c r="G2230" t="str" cm="1">
        <f t="array" ref="G2230">IF(ROWS(_xlfn._xlws.FILTER(Table5[r],Table5[enz]=Table5[[#This Row],[enz]]))&gt;1,"many","1")</f>
        <v>1</v>
      </c>
      <c r="H2230" t="str" cm="1">
        <f t="array" ref="H2230">IF(ROWS(_xlfn._xlws.FILTER(Table5[r],Table5[rxn-no-enz]=Table5[[#This Row],[rxn-no-enz]]))&gt;1,"many","1")</f>
        <v>1</v>
      </c>
      <c r="I2230" t="str">
        <f>_xlfn.XLOOKUP(SUBSTITUTE(Table5[[#This Row],[r]],"'",""),Table6[rxn],Table6[rxn],"no")</f>
        <v>no</v>
      </c>
      <c r="J2230" t="str" cm="1">
        <f t="array" ref="J2230">_xlfn.XLOOKUP(Table5[[#This Row],[r]],"'"&amp;Table6[rxn]&amp;"'",Table6[expected kapp],"")</f>
        <v/>
      </c>
      <c r="L2230" t="s">
        <v>8352</v>
      </c>
      <c r="M2230">
        <v>4823.4173483833702</v>
      </c>
      <c r="AE2230" s="1" t="s">
        <v>12651</v>
      </c>
      <c r="AF2230" s="1" t="s">
        <v>2778</v>
      </c>
      <c r="AG2230" s="9">
        <v>6.5092039999999903E-11</v>
      </c>
      <c r="AH2230" s="1" t="str">
        <f>_xlfn.TEXTAFTER(Table9[[#This Row],[rxn]],"-",-1)</f>
        <v>rt5195</v>
      </c>
      <c r="AI2230" s="1" t="e">
        <f>_xlfn.TEXTAFTER(_xlfn.TEXTBEFORE(Table9[[#This Row],[rxn]],"-"&amp;Table9[[#This Row],[enz]]),"RXN-")</f>
        <v>#N/A</v>
      </c>
      <c r="AJ2230" s="1" t="e">
        <f>_xlfn.TEXTBEFORE(Table9[[#This Row],[rxn]],"_",-1)</f>
        <v>#N/A</v>
      </c>
    </row>
    <row r="2231" spans="1:36" ht="17" hidden="1" x14ac:dyDescent="0.25">
      <c r="A2231" t="s">
        <v>10774</v>
      </c>
      <c r="B2231" t="str">
        <f>_xlfn.TEXTAFTER(Table5[[#This Row],[r]],"-",-1)</f>
        <v>rt4019'</v>
      </c>
      <c r="C2231" t="str">
        <f>_xlfn.TEXTAFTER(_xlfn.TEXTBEFORE(Table5[[#This Row],[r]],"-"&amp;Table5[[#This Row],[enz]]),"'RXN-")</f>
        <v>UTPt_c_m_FWD</v>
      </c>
      <c r="D2231">
        <v>11171.708534568001</v>
      </c>
      <c r="E2231">
        <f>_xlfn.XLOOKUP(Table5[[#This Row],[r]],Table3[r],Table3[kapp],"")</f>
        <v>8988.1774343278394</v>
      </c>
      <c r="F2231">
        <f>Table5[[#This Row],[kapp]]-Table5[[#This Row],[old]]</f>
        <v>2183.5311002401613</v>
      </c>
      <c r="G2231" t="str" cm="1">
        <f t="array" ref="G2231">IF(ROWS(_xlfn._xlws.FILTER(Table5[r],Table5[enz]=Table5[[#This Row],[enz]]))&gt;1,"many","1")</f>
        <v>many</v>
      </c>
      <c r="H2231" t="str" cm="1">
        <f t="array" ref="H2231">IF(ROWS(_xlfn._xlws.FILTER(Table5[r],Table5[rxn-no-enz]=Table5[[#This Row],[rxn-no-enz]]))&gt;1,"many","1")</f>
        <v>1</v>
      </c>
      <c r="I2231" t="str">
        <f>_xlfn.XLOOKUP(SUBSTITUTE(Table5[[#This Row],[r]],"'",""),Table6[rxn],Table6[rxn],"no")</f>
        <v>no</v>
      </c>
      <c r="J2231" t="str" cm="1">
        <f t="array" ref="J2231">_xlfn.XLOOKUP(Table5[[#This Row],[r]],"'"&amp;Table6[rxn]&amp;"'",Table6[expected kapp],"")</f>
        <v/>
      </c>
      <c r="L2231" t="s">
        <v>8562</v>
      </c>
      <c r="M2231">
        <v>55418.606842857698</v>
      </c>
      <c r="AE2231" s="1" t="s">
        <v>12652</v>
      </c>
      <c r="AF2231" s="1" t="s">
        <v>2778</v>
      </c>
      <c r="AG2231" s="9">
        <v>1.6886842999999999E-11</v>
      </c>
      <c r="AH2231" s="1" t="str">
        <f>_xlfn.TEXTAFTER(Table9[[#This Row],[rxn]],"-",-1)</f>
        <v>rt5201</v>
      </c>
      <c r="AI2231" s="1" t="e">
        <f>_xlfn.TEXTAFTER(_xlfn.TEXTBEFORE(Table9[[#This Row],[rxn]],"-"&amp;Table9[[#This Row],[enz]]),"RXN-")</f>
        <v>#N/A</v>
      </c>
      <c r="AJ2231" s="1" t="e">
        <f>_xlfn.TEXTBEFORE(Table9[[#This Row],[rxn]],"_",-1)</f>
        <v>#N/A</v>
      </c>
    </row>
    <row r="2232" spans="1:36" ht="17" hidden="1" x14ac:dyDescent="0.25">
      <c r="A2232" t="s">
        <v>10775</v>
      </c>
      <c r="B2232" t="str">
        <f>_xlfn.TEXTAFTER(Table5[[#This Row],[r]],"-",-1)</f>
        <v>rt4019'</v>
      </c>
      <c r="C2232" t="str">
        <f>_xlfn.TEXTAFTER(_xlfn.TEXTBEFORE(Table5[[#This Row],[r]],"-"&amp;Table5[[#This Row],[enz]]),"'RXN-")</f>
        <v>UTPUMPtp_m_FWD</v>
      </c>
      <c r="D2232">
        <v>11171.708534568001</v>
      </c>
      <c r="E2232">
        <f>_xlfn.XLOOKUP(Table5[[#This Row],[r]],Table3[r],Table3[kapp],"")</f>
        <v>8988.1774343278394</v>
      </c>
      <c r="F2232">
        <f>Table5[[#This Row],[kapp]]-Table5[[#This Row],[old]]</f>
        <v>2183.5311002401613</v>
      </c>
      <c r="G2232" t="str" cm="1">
        <f t="array" ref="G2232">IF(ROWS(_xlfn._xlws.FILTER(Table5[r],Table5[enz]=Table5[[#This Row],[enz]]))&gt;1,"many","1")</f>
        <v>many</v>
      </c>
      <c r="H2232" t="str" cm="1">
        <f t="array" ref="H2232">IF(ROWS(_xlfn._xlws.FILTER(Table5[r],Table5[rxn-no-enz]=Table5[[#This Row],[rxn-no-enz]]))&gt;1,"many","1")</f>
        <v>1</v>
      </c>
      <c r="I2232" t="str">
        <f>_xlfn.XLOOKUP(SUBSTITUTE(Table5[[#This Row],[r]],"'",""),Table6[rxn],Table6[rxn],"no")</f>
        <v>no</v>
      </c>
      <c r="J2232" t="str" cm="1">
        <f t="array" ref="J2232">_xlfn.XLOOKUP(Table5[[#This Row],[r]],"'"&amp;Table6[rxn]&amp;"'",Table6[expected kapp],"")</f>
        <v/>
      </c>
      <c r="L2232" t="s">
        <v>10506</v>
      </c>
      <c r="M2232">
        <v>8988.1774343278394</v>
      </c>
      <c r="AE2232" s="1" t="s">
        <v>12653</v>
      </c>
      <c r="AF2232" s="1" t="s">
        <v>2778</v>
      </c>
      <c r="AG2232" s="9">
        <v>1.5653947E-10</v>
      </c>
      <c r="AH2232" s="1" t="str">
        <f>_xlfn.TEXTAFTER(Table9[[#This Row],[rxn]],"-",-1)</f>
        <v>rt5212_x</v>
      </c>
      <c r="AI2232" s="1" t="e">
        <f>_xlfn.TEXTAFTER(_xlfn.TEXTBEFORE(Table9[[#This Row],[rxn]],"-"&amp;Table9[[#This Row],[enz]]),"RXN-")</f>
        <v>#N/A</v>
      </c>
      <c r="AJ2232" s="1" t="str">
        <f>_xlfn.TEXTBEFORE(Table9[[#This Row],[rxn]],"_",-1)</f>
        <v>PROWASTE-rt5212</v>
      </c>
    </row>
    <row r="2233" spans="1:36" ht="17" hidden="1" x14ac:dyDescent="0.25">
      <c r="A2233" t="s">
        <v>10776</v>
      </c>
      <c r="B2233" t="str">
        <f>_xlfn.TEXTAFTER(Table5[[#This Row],[r]],"-",-1)</f>
        <v>rt5646'</v>
      </c>
      <c r="C2233" t="str">
        <f>_xlfn.TEXTAFTER(_xlfn.TEXTBEFORE(Table5[[#This Row],[r]],"-"&amp;Table5[[#This Row],[enz]]),"'RXN-")</f>
        <v>VALTA_c_FWD</v>
      </c>
      <c r="D2233">
        <v>11171.708534568001</v>
      </c>
      <c r="E2233">
        <f>_xlfn.XLOOKUP(Table5[[#This Row],[r]],Table3[r],Table3[kapp],"")</f>
        <v>8988.1774343278394</v>
      </c>
      <c r="F2233">
        <f>Table5[[#This Row],[kapp]]-Table5[[#This Row],[old]]</f>
        <v>2183.5311002401613</v>
      </c>
      <c r="G2233" t="str" cm="1">
        <f t="array" ref="G2233">IF(ROWS(_xlfn._xlws.FILTER(Table5[r],Table5[enz]=Table5[[#This Row],[enz]]))&gt;1,"many","1")</f>
        <v>many</v>
      </c>
      <c r="H2233" t="str" cm="1">
        <f t="array" ref="H2233">IF(ROWS(_xlfn._xlws.FILTER(Table5[r],Table5[rxn-no-enz]=Table5[[#This Row],[rxn-no-enz]]))&gt;1,"many","1")</f>
        <v>many</v>
      </c>
      <c r="I2233" t="str">
        <f>_xlfn.XLOOKUP(SUBSTITUTE(Table5[[#This Row],[r]],"'",""),Table6[rxn],Table6[rxn],"no")</f>
        <v>no</v>
      </c>
      <c r="J2233" t="str" cm="1">
        <f t="array" ref="J2233">_xlfn.XLOOKUP(Table5[[#This Row],[r]],"'"&amp;Table6[rxn]&amp;"'",Table6[expected kapp],"")</f>
        <v/>
      </c>
      <c r="L2233" t="s">
        <v>10507</v>
      </c>
      <c r="M2233">
        <v>8988.1774343278394</v>
      </c>
      <c r="AE2233" s="1" t="s">
        <v>12654</v>
      </c>
      <c r="AF2233" s="1" t="s">
        <v>2778</v>
      </c>
      <c r="AG2233" s="9">
        <v>1.3476906000000001E-11</v>
      </c>
      <c r="AH2233" s="1" t="str">
        <f>_xlfn.TEXTAFTER(Table9[[#This Row],[rxn]],"-",-1)</f>
        <v>rt5214</v>
      </c>
      <c r="AI2233" s="1" t="e">
        <f>_xlfn.TEXTAFTER(_xlfn.TEXTBEFORE(Table9[[#This Row],[rxn]],"-"&amp;Table9[[#This Row],[enz]]),"RXN-")</f>
        <v>#N/A</v>
      </c>
      <c r="AJ2233" s="1" t="e">
        <f>_xlfn.TEXTBEFORE(Table9[[#This Row],[rxn]],"_",-1)</f>
        <v>#N/A</v>
      </c>
    </row>
    <row r="2234" spans="1:36" ht="17" hidden="1" x14ac:dyDescent="0.25">
      <c r="A2234" t="s">
        <v>10777</v>
      </c>
      <c r="B2234" t="str">
        <f>_xlfn.TEXTAFTER(Table5[[#This Row],[r]],"-",-1)</f>
        <v>rt5646'</v>
      </c>
      <c r="C2234" t="str">
        <f>_xlfn.TEXTAFTER(_xlfn.TEXTBEFORE(Table5[[#This Row],[r]],"-"&amp;Table5[[#This Row],[enz]]),"'RXN-")</f>
        <v>VALTA_c_REV</v>
      </c>
      <c r="D2234">
        <v>11171.708534568001</v>
      </c>
      <c r="E2234">
        <f>_xlfn.XLOOKUP(Table5[[#This Row],[r]],Table3[r],Table3[kapp],"")</f>
        <v>8988.1774343278394</v>
      </c>
      <c r="F2234">
        <f>Table5[[#This Row],[kapp]]-Table5[[#This Row],[old]]</f>
        <v>2183.5311002401613</v>
      </c>
      <c r="G2234" t="str" cm="1">
        <f t="array" ref="G2234">IF(ROWS(_xlfn._xlws.FILTER(Table5[r],Table5[enz]=Table5[[#This Row],[enz]]))&gt;1,"many","1")</f>
        <v>many</v>
      </c>
      <c r="H2234" t="str" cm="1">
        <f t="array" ref="H2234">IF(ROWS(_xlfn._xlws.FILTER(Table5[r],Table5[rxn-no-enz]=Table5[[#This Row],[rxn-no-enz]]))&gt;1,"many","1")</f>
        <v>many</v>
      </c>
      <c r="I2234" t="str">
        <f>_xlfn.XLOOKUP(SUBSTITUTE(Table5[[#This Row],[r]],"'",""),Table6[rxn],Table6[rxn],"no")</f>
        <v>no</v>
      </c>
      <c r="J2234" t="str" cm="1">
        <f t="array" ref="J2234">_xlfn.XLOOKUP(Table5[[#This Row],[r]],"'"&amp;Table6[rxn]&amp;"'",Table6[expected kapp],"")</f>
        <v/>
      </c>
      <c r="L2234" t="s">
        <v>10508</v>
      </c>
      <c r="M2234">
        <v>8988.1774343278394</v>
      </c>
      <c r="AE2234" s="1" t="s">
        <v>12655</v>
      </c>
      <c r="AF2234" s="1" t="s">
        <v>2778</v>
      </c>
      <c r="AG2234" s="9">
        <v>2.35434636E-10</v>
      </c>
      <c r="AH2234" s="1" t="str">
        <f>_xlfn.TEXTAFTER(Table9[[#This Row],[rxn]],"-",-1)</f>
        <v>rt5227</v>
      </c>
      <c r="AI2234" s="1" t="e">
        <f>_xlfn.TEXTAFTER(_xlfn.TEXTBEFORE(Table9[[#This Row],[rxn]],"-"&amp;Table9[[#This Row],[enz]]),"RXN-")</f>
        <v>#N/A</v>
      </c>
      <c r="AJ2234" s="1" t="e">
        <f>_xlfn.TEXTBEFORE(Table9[[#This Row],[rxn]],"_",-1)</f>
        <v>#N/A</v>
      </c>
    </row>
    <row r="2235" spans="1:36" ht="17" hidden="1" x14ac:dyDescent="0.25">
      <c r="A2235" t="s">
        <v>10778</v>
      </c>
      <c r="B2235" t="str">
        <f>_xlfn.TEXTAFTER(Table5[[#This Row],[r]],"-",-1)</f>
        <v>rt6485'</v>
      </c>
      <c r="C2235" t="str">
        <f>_xlfn.TEXTAFTER(_xlfn.TEXTBEFORE(Table5[[#This Row],[r]],"-"&amp;Table5[[#This Row],[enz]]),"'RXN-")</f>
        <v>VALTA_c_FWD</v>
      </c>
      <c r="D2235">
        <v>11171.708534568001</v>
      </c>
      <c r="E2235">
        <f>_xlfn.XLOOKUP(Table5[[#This Row],[r]],Table3[r],Table3[kapp],"")</f>
        <v>8988.1774343278394</v>
      </c>
      <c r="F2235">
        <f>Table5[[#This Row],[kapp]]-Table5[[#This Row],[old]]</f>
        <v>2183.5311002401613</v>
      </c>
      <c r="G2235" t="str" cm="1">
        <f t="array" ref="G2235">IF(ROWS(_xlfn._xlws.FILTER(Table5[r],Table5[enz]=Table5[[#This Row],[enz]]))&gt;1,"many","1")</f>
        <v>many</v>
      </c>
      <c r="H2235" t="str" cm="1">
        <f t="array" ref="H2235">IF(ROWS(_xlfn._xlws.FILTER(Table5[r],Table5[rxn-no-enz]=Table5[[#This Row],[rxn-no-enz]]))&gt;1,"many","1")</f>
        <v>many</v>
      </c>
      <c r="I2235" t="str">
        <f>_xlfn.XLOOKUP(SUBSTITUTE(Table5[[#This Row],[r]],"'",""),Table6[rxn],Table6[rxn],"no")</f>
        <v>no</v>
      </c>
      <c r="J2235" t="str" cm="1">
        <f t="array" ref="J2235">_xlfn.XLOOKUP(Table5[[#This Row],[r]],"'"&amp;Table6[rxn]&amp;"'",Table6[expected kapp],"")</f>
        <v/>
      </c>
      <c r="L2235" t="s">
        <v>10509</v>
      </c>
      <c r="M2235">
        <v>8988.1774343278394</v>
      </c>
      <c r="AE2235" s="1" t="s">
        <v>12656</v>
      </c>
      <c r="AF2235" s="1" t="s">
        <v>2778</v>
      </c>
      <c r="AG2235" s="9">
        <v>5.1053865800000002E-10</v>
      </c>
      <c r="AH2235" s="1" t="str">
        <f>_xlfn.TEXTAFTER(Table9[[#This Row],[rxn]],"-",-1)</f>
        <v>rt5246</v>
      </c>
      <c r="AI2235" s="1" t="e">
        <f>_xlfn.TEXTAFTER(_xlfn.TEXTBEFORE(Table9[[#This Row],[rxn]],"-"&amp;Table9[[#This Row],[enz]]),"RXN-")</f>
        <v>#N/A</v>
      </c>
      <c r="AJ2235" s="1" t="e">
        <f>_xlfn.TEXTBEFORE(Table9[[#This Row],[rxn]],"_",-1)</f>
        <v>#N/A</v>
      </c>
    </row>
    <row r="2236" spans="1:36" ht="17" hidden="1" x14ac:dyDescent="0.25">
      <c r="A2236" t="s">
        <v>10779</v>
      </c>
      <c r="B2236" t="str">
        <f>_xlfn.TEXTAFTER(Table5[[#This Row],[r]],"-",-1)</f>
        <v>rt6485'</v>
      </c>
      <c r="C2236" t="str">
        <f>_xlfn.TEXTAFTER(_xlfn.TEXTBEFORE(Table5[[#This Row],[r]],"-"&amp;Table5[[#This Row],[enz]]),"'RXN-")</f>
        <v>VALTA_c_REV</v>
      </c>
      <c r="D2236">
        <v>11171.708534568001</v>
      </c>
      <c r="E2236">
        <f>_xlfn.XLOOKUP(Table5[[#This Row],[r]],Table3[r],Table3[kapp],"")</f>
        <v>8988.1774343278394</v>
      </c>
      <c r="F2236">
        <f>Table5[[#This Row],[kapp]]-Table5[[#This Row],[old]]</f>
        <v>2183.5311002401613</v>
      </c>
      <c r="G2236" t="str" cm="1">
        <f t="array" ref="G2236">IF(ROWS(_xlfn._xlws.FILTER(Table5[r],Table5[enz]=Table5[[#This Row],[enz]]))&gt;1,"many","1")</f>
        <v>many</v>
      </c>
      <c r="H2236" t="str" cm="1">
        <f t="array" ref="H2236">IF(ROWS(_xlfn._xlws.FILTER(Table5[r],Table5[rxn-no-enz]=Table5[[#This Row],[rxn-no-enz]]))&gt;1,"many","1")</f>
        <v>many</v>
      </c>
      <c r="I2236" t="str">
        <f>_xlfn.XLOOKUP(SUBSTITUTE(Table5[[#This Row],[r]],"'",""),Table6[rxn],Table6[rxn],"no")</f>
        <v>no</v>
      </c>
      <c r="J2236" t="str" cm="1">
        <f t="array" ref="J2236">_xlfn.XLOOKUP(Table5[[#This Row],[r]],"'"&amp;Table6[rxn]&amp;"'",Table6[expected kapp],"")</f>
        <v/>
      </c>
      <c r="L2236" t="s">
        <v>8563</v>
      </c>
      <c r="M2236">
        <v>61.864025962011297</v>
      </c>
      <c r="AE2236" s="1" t="s">
        <v>12657</v>
      </c>
      <c r="AF2236" s="1" t="s">
        <v>2778</v>
      </c>
      <c r="AG2236" s="9">
        <v>9.9929310599999999E-10</v>
      </c>
      <c r="AH2236" s="1" t="str">
        <f>_xlfn.TEXTAFTER(Table9[[#This Row],[rxn]],"-",-1)</f>
        <v>rt5249</v>
      </c>
      <c r="AI2236" s="1" t="e">
        <f>_xlfn.TEXTAFTER(_xlfn.TEXTBEFORE(Table9[[#This Row],[rxn]],"-"&amp;Table9[[#This Row],[enz]]),"RXN-")</f>
        <v>#N/A</v>
      </c>
      <c r="AJ2236" s="1" t="e">
        <f>_xlfn.TEXTBEFORE(Table9[[#This Row],[rxn]],"_",-1)</f>
        <v>#N/A</v>
      </c>
    </row>
    <row r="2237" spans="1:36" ht="17" hidden="1" x14ac:dyDescent="0.25">
      <c r="A2237" t="s">
        <v>10780</v>
      </c>
      <c r="B2237" t="str">
        <f>_xlfn.TEXTAFTER(Table5[[#This Row],[r]],"-",-1)</f>
        <v>rt6242_m'</v>
      </c>
      <c r="C2237" t="str">
        <f>_xlfn.TEXTAFTER(_xlfn.TEXTBEFORE(Table5[[#This Row],[r]],"-"&amp;Table5[[#This Row],[enz]]),"'RXN-")</f>
        <v>VALTA_m_FWD</v>
      </c>
      <c r="D2237">
        <v>11171.708534568001</v>
      </c>
      <c r="E2237">
        <f>_xlfn.XLOOKUP(Table5[[#This Row],[r]],Table3[r],Table3[kapp],"")</f>
        <v>8988.1774343278394</v>
      </c>
      <c r="F2237">
        <f>Table5[[#This Row],[kapp]]-Table5[[#This Row],[old]]</f>
        <v>2183.5311002401613</v>
      </c>
      <c r="G2237" t="str" cm="1">
        <f t="array" ref="G2237">IF(ROWS(_xlfn._xlws.FILTER(Table5[r],Table5[enz]=Table5[[#This Row],[enz]]))&gt;1,"many","1")</f>
        <v>many</v>
      </c>
      <c r="H2237" t="str" cm="1">
        <f t="array" ref="H2237">IF(ROWS(_xlfn._xlws.FILTER(Table5[r],Table5[rxn-no-enz]=Table5[[#This Row],[rxn-no-enz]]))&gt;1,"many","1")</f>
        <v>1</v>
      </c>
      <c r="I2237" t="str">
        <f>_xlfn.XLOOKUP(SUBSTITUTE(Table5[[#This Row],[r]],"'",""),Table6[rxn],Table6[rxn],"no")</f>
        <v>no</v>
      </c>
      <c r="J2237" t="str" cm="1">
        <f t="array" ref="J2237">_xlfn.XLOOKUP(Table5[[#This Row],[r]],"'"&amp;Table6[rxn]&amp;"'",Table6[expected kapp],"")</f>
        <v/>
      </c>
      <c r="L2237" t="s">
        <v>10510</v>
      </c>
      <c r="M2237">
        <v>8988.1774343278394</v>
      </c>
      <c r="AE2237" s="1" t="s">
        <v>12658</v>
      </c>
      <c r="AF2237" s="1" t="s">
        <v>2778</v>
      </c>
      <c r="AG2237" s="9">
        <v>3.3590118000000001E-11</v>
      </c>
      <c r="AH2237" s="1" t="str">
        <f>_xlfn.TEXTAFTER(Table9[[#This Row],[rxn]],"-",-1)</f>
        <v>rt5259</v>
      </c>
      <c r="AI2237" s="1" t="e">
        <f>_xlfn.TEXTAFTER(_xlfn.TEXTBEFORE(Table9[[#This Row],[rxn]],"-"&amp;Table9[[#This Row],[enz]]),"RXN-")</f>
        <v>#N/A</v>
      </c>
      <c r="AJ2237" s="1" t="e">
        <f>_xlfn.TEXTBEFORE(Table9[[#This Row],[rxn]],"_",-1)</f>
        <v>#N/A</v>
      </c>
    </row>
    <row r="2238" spans="1:36" ht="17" hidden="1" x14ac:dyDescent="0.25">
      <c r="A2238" t="s">
        <v>10781</v>
      </c>
      <c r="B2238" t="str">
        <f>_xlfn.TEXTAFTER(Table5[[#This Row],[r]],"-",-1)</f>
        <v>rt6242_m'</v>
      </c>
      <c r="C2238" t="str">
        <f>_xlfn.TEXTAFTER(_xlfn.TEXTBEFORE(Table5[[#This Row],[r]],"-"&amp;Table5[[#This Row],[enz]]),"'RXN-")</f>
        <v>VALTA_m_REV</v>
      </c>
      <c r="D2238">
        <v>11171.708534568001</v>
      </c>
      <c r="E2238">
        <f>_xlfn.XLOOKUP(Table5[[#This Row],[r]],Table3[r],Table3[kapp],"")</f>
        <v>8988.1774343278394</v>
      </c>
      <c r="F2238">
        <f>Table5[[#This Row],[kapp]]-Table5[[#This Row],[old]]</f>
        <v>2183.5311002401613</v>
      </c>
      <c r="G2238" t="str" cm="1">
        <f t="array" ref="G2238">IF(ROWS(_xlfn._xlws.FILTER(Table5[r],Table5[enz]=Table5[[#This Row],[enz]]))&gt;1,"many","1")</f>
        <v>many</v>
      </c>
      <c r="H2238" t="str" cm="1">
        <f t="array" ref="H2238">IF(ROWS(_xlfn._xlws.FILTER(Table5[r],Table5[rxn-no-enz]=Table5[[#This Row],[rxn-no-enz]]))&gt;1,"many","1")</f>
        <v>1</v>
      </c>
      <c r="I2238" t="str">
        <f>_xlfn.XLOOKUP(SUBSTITUTE(Table5[[#This Row],[r]],"'",""),Table6[rxn],Table6[rxn],"no")</f>
        <v>no</v>
      </c>
      <c r="J2238" t="str" cm="1">
        <f t="array" ref="J2238">_xlfn.XLOOKUP(Table5[[#This Row],[r]],"'"&amp;Table6[rxn]&amp;"'",Table6[expected kapp],"")</f>
        <v/>
      </c>
      <c r="L2238" t="s">
        <v>10511</v>
      </c>
      <c r="M2238">
        <v>8988.1774343278394</v>
      </c>
      <c r="AE2238" s="1" t="s">
        <v>12659</v>
      </c>
      <c r="AF2238" s="1" t="s">
        <v>2778</v>
      </c>
      <c r="AG2238" s="9">
        <v>1.8457887749999999E-9</v>
      </c>
      <c r="AH2238" s="1" t="str">
        <f>_xlfn.TEXTAFTER(Table9[[#This Row],[rxn]],"-",-1)</f>
        <v>rt5260</v>
      </c>
      <c r="AI2238" s="1" t="e">
        <f>_xlfn.TEXTAFTER(_xlfn.TEXTBEFORE(Table9[[#This Row],[rxn]],"-"&amp;Table9[[#This Row],[enz]]),"RXN-")</f>
        <v>#N/A</v>
      </c>
      <c r="AJ2238" s="1" t="e">
        <f>_xlfn.TEXTBEFORE(Table9[[#This Row],[rxn]],"_",-1)</f>
        <v>#N/A</v>
      </c>
    </row>
    <row r="2239" spans="1:36" ht="17" hidden="1" x14ac:dyDescent="0.25">
      <c r="A2239" t="s">
        <v>10782</v>
      </c>
      <c r="B2239" t="str">
        <f>_xlfn.TEXTAFTER(Table5[[#This Row],[r]],"-",-1)</f>
        <v>rt5861'</v>
      </c>
      <c r="C2239" t="str">
        <f>_xlfn.TEXTAFTER(_xlfn.TEXTBEFORE(Table5[[#This Row],[r]],"-"&amp;Table5[[#This Row],[enz]]),"'RXN-")</f>
        <v>VALtps_e_FWD</v>
      </c>
      <c r="D2239">
        <v>11171.708534568001</v>
      </c>
      <c r="E2239">
        <f>_xlfn.XLOOKUP(Table5[[#This Row],[r]],Table3[r],Table3[kapp],"")</f>
        <v>8988.1774343278394</v>
      </c>
      <c r="F2239">
        <f>Table5[[#This Row],[kapp]]-Table5[[#This Row],[old]]</f>
        <v>2183.5311002401613</v>
      </c>
      <c r="G2239" t="str" cm="1">
        <f t="array" ref="G2239">IF(ROWS(_xlfn._xlws.FILTER(Table5[r],Table5[enz]=Table5[[#This Row],[enz]]))&gt;1,"many","1")</f>
        <v>many</v>
      </c>
      <c r="H2239" t="str" cm="1">
        <f t="array" ref="H2239">IF(ROWS(_xlfn._xlws.FILTER(Table5[r],Table5[rxn-no-enz]=Table5[[#This Row],[rxn-no-enz]]))&gt;1,"many","1")</f>
        <v>1</v>
      </c>
      <c r="I2239" t="str">
        <f>_xlfn.XLOOKUP(SUBSTITUTE(Table5[[#This Row],[r]],"'",""),Table6[rxn],Table6[rxn],"no")</f>
        <v>no</v>
      </c>
      <c r="J2239" t="str" cm="1">
        <f t="array" ref="J2239">_xlfn.XLOOKUP(Table5[[#This Row],[r]],"'"&amp;Table6[rxn]&amp;"'",Table6[expected kapp],"")</f>
        <v/>
      </c>
      <c r="L2239" t="s">
        <v>10512</v>
      </c>
      <c r="M2239">
        <v>8988.1774343278394</v>
      </c>
      <c r="AE2239" s="1" t="s">
        <v>12660</v>
      </c>
      <c r="AF2239" s="1" t="s">
        <v>2778</v>
      </c>
      <c r="AG2239" s="9">
        <v>1.327157787E-9</v>
      </c>
      <c r="AH2239" s="1" t="str">
        <f>_xlfn.TEXTAFTER(Table9[[#This Row],[rxn]],"-",-1)</f>
        <v>rt5262</v>
      </c>
      <c r="AI2239" s="1" t="e">
        <f>_xlfn.TEXTAFTER(_xlfn.TEXTBEFORE(Table9[[#This Row],[rxn]],"-"&amp;Table9[[#This Row],[enz]]),"RXN-")</f>
        <v>#N/A</v>
      </c>
      <c r="AJ2239" s="1" t="e">
        <f>_xlfn.TEXTBEFORE(Table9[[#This Row],[rxn]],"_",-1)</f>
        <v>#N/A</v>
      </c>
    </row>
    <row r="2240" spans="1:36" ht="17" hidden="1" x14ac:dyDescent="0.25">
      <c r="A2240" t="s">
        <v>10783</v>
      </c>
      <c r="B2240" t="str">
        <f>_xlfn.TEXTAFTER(Table5[[#This Row],[r]],"-",-1)</f>
        <v>rt5861'</v>
      </c>
      <c r="C2240" t="str">
        <f>_xlfn.TEXTAFTER(_xlfn.TEXTBEFORE(Table5[[#This Row],[r]],"-"&amp;Table5[[#This Row],[enz]]),"'RXN-")</f>
        <v>VALtps_e_REV</v>
      </c>
      <c r="D2240">
        <v>11171.708534568001</v>
      </c>
      <c r="E2240">
        <f>_xlfn.XLOOKUP(Table5[[#This Row],[r]],Table3[r],Table3[kapp],"")</f>
        <v>8988.1774343278394</v>
      </c>
      <c r="F2240">
        <f>Table5[[#This Row],[kapp]]-Table5[[#This Row],[old]]</f>
        <v>2183.5311002401613</v>
      </c>
      <c r="G2240" t="str" cm="1">
        <f t="array" ref="G2240">IF(ROWS(_xlfn._xlws.FILTER(Table5[r],Table5[enz]=Table5[[#This Row],[enz]]))&gt;1,"many","1")</f>
        <v>many</v>
      </c>
      <c r="H2240" t="str" cm="1">
        <f t="array" ref="H2240">IF(ROWS(_xlfn._xlws.FILTER(Table5[r],Table5[rxn-no-enz]=Table5[[#This Row],[rxn-no-enz]]))&gt;1,"many","1")</f>
        <v>1</v>
      </c>
      <c r="I2240" t="str">
        <f>_xlfn.XLOOKUP(SUBSTITUTE(Table5[[#This Row],[r]],"'",""),Table6[rxn],Table6[rxn],"no")</f>
        <v>no</v>
      </c>
      <c r="J2240" t="str" cm="1">
        <f t="array" ref="J2240">_xlfn.XLOOKUP(Table5[[#This Row],[r]],"'"&amp;Table6[rxn]&amp;"'",Table6[expected kapp],"")</f>
        <v/>
      </c>
      <c r="L2240" t="s">
        <v>10513</v>
      </c>
      <c r="M2240">
        <v>8988.1774343278394</v>
      </c>
      <c r="AE2240" s="1" t="s">
        <v>12661</v>
      </c>
      <c r="AF2240" s="1" t="s">
        <v>2778</v>
      </c>
      <c r="AG2240" s="9">
        <v>5.5534299999999904E-13</v>
      </c>
      <c r="AH2240" s="1" t="str">
        <f>_xlfn.TEXTAFTER(Table9[[#This Row],[rxn]],"-",-1)</f>
        <v>rt5285</v>
      </c>
      <c r="AI2240" s="1" t="e">
        <f>_xlfn.TEXTAFTER(_xlfn.TEXTBEFORE(Table9[[#This Row],[rxn]],"-"&amp;Table9[[#This Row],[enz]]),"RXN-")</f>
        <v>#N/A</v>
      </c>
      <c r="AJ2240" s="1" t="e">
        <f>_xlfn.TEXTBEFORE(Table9[[#This Row],[rxn]],"_",-1)</f>
        <v>#N/A</v>
      </c>
    </row>
    <row r="2241" spans="1:36" ht="17" hidden="1" x14ac:dyDescent="0.25">
      <c r="A2241" t="s">
        <v>10784</v>
      </c>
      <c r="B2241" t="str">
        <f>_xlfn.TEXTAFTER(Table5[[#This Row],[r]],"-",-1)</f>
        <v>rt8160_m'</v>
      </c>
      <c r="C2241" t="str">
        <f>_xlfn.TEXTAFTER(_xlfn.TEXTBEFORE(Table5[[#This Row],[r]],"-"&amp;Table5[[#This Row],[enz]]),"'RXN-")</f>
        <v>VALTRS_m_FWD</v>
      </c>
      <c r="D2241">
        <v>11171.708534568001</v>
      </c>
      <c r="E2241">
        <f>_xlfn.XLOOKUP(Table5[[#This Row],[r]],Table3[r],Table3[kapp],"")</f>
        <v>8988.1774343278394</v>
      </c>
      <c r="F2241">
        <f>Table5[[#This Row],[kapp]]-Table5[[#This Row],[old]]</f>
        <v>2183.5311002401613</v>
      </c>
      <c r="G2241" t="str" cm="1">
        <f t="array" ref="G2241">IF(ROWS(_xlfn._xlws.FILTER(Table5[r],Table5[enz]=Table5[[#This Row],[enz]]))&gt;1,"many","1")</f>
        <v>1</v>
      </c>
      <c r="H2241" t="str" cm="1">
        <f t="array" ref="H2241">IF(ROWS(_xlfn._xlws.FILTER(Table5[r],Table5[rxn-no-enz]=Table5[[#This Row],[rxn-no-enz]]))&gt;1,"many","1")</f>
        <v>1</v>
      </c>
      <c r="I2241" t="str">
        <f>_xlfn.XLOOKUP(SUBSTITUTE(Table5[[#This Row],[r]],"'",""),Table6[rxn],Table6[rxn],"no")</f>
        <v>no</v>
      </c>
      <c r="J2241" t="str" cm="1">
        <f t="array" ref="J2241">_xlfn.XLOOKUP(Table5[[#This Row],[r]],"'"&amp;Table6[rxn]&amp;"'",Table6[expected kapp],"")</f>
        <v/>
      </c>
      <c r="L2241" t="s">
        <v>10514</v>
      </c>
      <c r="M2241">
        <v>8988.1774343278394</v>
      </c>
      <c r="AE2241" s="1" t="s">
        <v>12662</v>
      </c>
      <c r="AF2241" s="1" t="s">
        <v>2778</v>
      </c>
      <c r="AG2241" s="9">
        <v>1.0897293999999999E-11</v>
      </c>
      <c r="AH2241" s="1" t="str">
        <f>_xlfn.TEXTAFTER(Table9[[#This Row],[rxn]],"-",-1)</f>
        <v>rt5301</v>
      </c>
      <c r="AI2241" s="1" t="e">
        <f>_xlfn.TEXTAFTER(_xlfn.TEXTBEFORE(Table9[[#This Row],[rxn]],"-"&amp;Table9[[#This Row],[enz]]),"RXN-")</f>
        <v>#N/A</v>
      </c>
      <c r="AJ2241" s="1" t="e">
        <f>_xlfn.TEXTBEFORE(Table9[[#This Row],[rxn]],"_",-1)</f>
        <v>#N/A</v>
      </c>
    </row>
    <row r="2242" spans="1:36" ht="17" hidden="1" x14ac:dyDescent="0.25">
      <c r="A2242" t="s">
        <v>10785</v>
      </c>
      <c r="B2242" t="str">
        <f>_xlfn.TEXTAFTER(Table5[[#This Row],[r]],"-",-1)</f>
        <v>rt7726'</v>
      </c>
      <c r="C2242" t="str">
        <f>_xlfn.TEXTAFTER(_xlfn.TEXTBEFORE(Table5[[#This Row],[r]],"-"&amp;Table5[[#This Row],[enz]]),"'RXN-")</f>
        <v>VANLLOX_x_FWD</v>
      </c>
      <c r="D2242">
        <v>11171.708534568001</v>
      </c>
      <c r="E2242">
        <f>_xlfn.XLOOKUP(Table5[[#This Row],[r]],Table3[r],Table3[kapp],"")</f>
        <v>8988.1774343278394</v>
      </c>
      <c r="F2242">
        <f>Table5[[#This Row],[kapp]]-Table5[[#This Row],[old]]</f>
        <v>2183.5311002401613</v>
      </c>
      <c r="G2242" t="str" cm="1">
        <f t="array" ref="G2242">IF(ROWS(_xlfn._xlws.FILTER(Table5[r],Table5[enz]=Table5[[#This Row],[enz]]))&gt;1,"many","1")</f>
        <v>1</v>
      </c>
      <c r="H2242" t="str" cm="1">
        <f t="array" ref="H2242">IF(ROWS(_xlfn._xlws.FILTER(Table5[r],Table5[rxn-no-enz]=Table5[[#This Row],[rxn-no-enz]]))&gt;1,"many","1")</f>
        <v>1</v>
      </c>
      <c r="I2242" t="str">
        <f>_xlfn.XLOOKUP(SUBSTITUTE(Table5[[#This Row],[r]],"'",""),Table6[rxn],Table6[rxn],"no")</f>
        <v>no</v>
      </c>
      <c r="J2242" t="str" cm="1">
        <f t="array" ref="J2242">_xlfn.XLOOKUP(Table5[[#This Row],[r]],"'"&amp;Table6[rxn]&amp;"'",Table6[expected kapp],"")</f>
        <v/>
      </c>
      <c r="L2242" t="s">
        <v>10515</v>
      </c>
      <c r="M2242">
        <v>8988.1774343278394</v>
      </c>
      <c r="AE2242" s="1" t="s">
        <v>12663</v>
      </c>
      <c r="AF2242" s="1" t="s">
        <v>2778</v>
      </c>
      <c r="AG2242" s="9">
        <v>5.7496129999999999E-12</v>
      </c>
      <c r="AH2242" s="1" t="str">
        <f>_xlfn.TEXTAFTER(Table9[[#This Row],[rxn]],"-",-1)</f>
        <v>rt5309</v>
      </c>
      <c r="AI2242" s="1" t="e">
        <f>_xlfn.TEXTAFTER(_xlfn.TEXTBEFORE(Table9[[#This Row],[rxn]],"-"&amp;Table9[[#This Row],[enz]]),"RXN-")</f>
        <v>#N/A</v>
      </c>
      <c r="AJ2242" s="1" t="e">
        <f>_xlfn.TEXTBEFORE(Table9[[#This Row],[rxn]],"_",-1)</f>
        <v>#N/A</v>
      </c>
    </row>
    <row r="2243" spans="1:36" ht="17" hidden="1" x14ac:dyDescent="0.25">
      <c r="A2243" t="s">
        <v>10786</v>
      </c>
      <c r="B2243" t="str">
        <f>_xlfn.TEXTAFTER(Table5[[#This Row],[r]],"-",-1)</f>
        <v>rt7594'</v>
      </c>
      <c r="C2243" t="str">
        <f>_xlfn.TEXTAFTER(_xlfn.TEXTBEFORE(Table5[[#This Row],[r]],"-"&amp;Table5[[#This Row],[enz]]),"'RXN-")</f>
        <v>XAND_c_FWD</v>
      </c>
      <c r="D2243">
        <v>11171.708534568001</v>
      </c>
      <c r="E2243">
        <f>_xlfn.XLOOKUP(Table5[[#This Row],[r]],Table3[r],Table3[kapp],"")</f>
        <v>8988.1774343278394</v>
      </c>
      <c r="F2243">
        <f>Table5[[#This Row],[kapp]]-Table5[[#This Row],[old]]</f>
        <v>2183.5311002401613</v>
      </c>
      <c r="G2243" t="str" cm="1">
        <f t="array" ref="G2243">IF(ROWS(_xlfn._xlws.FILTER(Table5[r],Table5[enz]=Table5[[#This Row],[enz]]))&gt;1,"many","1")</f>
        <v>many</v>
      </c>
      <c r="H2243" t="str" cm="1">
        <f t="array" ref="H2243">IF(ROWS(_xlfn._xlws.FILTER(Table5[r],Table5[rxn-no-enz]=Table5[[#This Row],[rxn-no-enz]]))&gt;1,"many","1")</f>
        <v>1</v>
      </c>
      <c r="I2243" t="str">
        <f>_xlfn.XLOOKUP(SUBSTITUTE(Table5[[#This Row],[r]],"'",""),Table6[rxn],Table6[rxn],"no")</f>
        <v>no</v>
      </c>
      <c r="J2243" t="str" cm="1">
        <f t="array" ref="J2243">_xlfn.XLOOKUP(Table5[[#This Row],[r]],"'"&amp;Table6[rxn]&amp;"'",Table6[expected kapp],"")</f>
        <v/>
      </c>
      <c r="L2243" t="s">
        <v>10516</v>
      </c>
      <c r="M2243">
        <v>8988.1774343278394</v>
      </c>
      <c r="AE2243" s="1" t="s">
        <v>12664</v>
      </c>
      <c r="AF2243" s="1" t="s">
        <v>2778</v>
      </c>
      <c r="AG2243" s="9">
        <v>1.6032460999999901E-11</v>
      </c>
      <c r="AH2243" s="1" t="str">
        <f>_xlfn.TEXTAFTER(Table9[[#This Row],[rxn]],"-",-1)</f>
        <v>rt5312</v>
      </c>
      <c r="AI2243" s="1" t="e">
        <f>_xlfn.TEXTAFTER(_xlfn.TEXTBEFORE(Table9[[#This Row],[rxn]],"-"&amp;Table9[[#This Row],[enz]]),"RXN-")</f>
        <v>#N/A</v>
      </c>
      <c r="AJ2243" s="1" t="e">
        <f>_xlfn.TEXTBEFORE(Table9[[#This Row],[rxn]],"_",-1)</f>
        <v>#N/A</v>
      </c>
    </row>
    <row r="2244" spans="1:36" ht="17" hidden="1" x14ac:dyDescent="0.25">
      <c r="A2244" t="s">
        <v>10787</v>
      </c>
      <c r="B2244" t="str">
        <f>_xlfn.TEXTAFTER(Table5[[#This Row],[r]],"-",-1)</f>
        <v>rt7594'</v>
      </c>
      <c r="C2244" t="str">
        <f>_xlfn.TEXTAFTER(_xlfn.TEXTBEFORE(Table5[[#This Row],[r]],"-"&amp;Table5[[#This Row],[enz]]),"'RXN-")</f>
        <v>XAND_c_REV</v>
      </c>
      <c r="D2244">
        <v>11171.708534568001</v>
      </c>
      <c r="E2244">
        <f>_xlfn.XLOOKUP(Table5[[#This Row],[r]],Table3[r],Table3[kapp],"")</f>
        <v>8988.1774343278394</v>
      </c>
      <c r="F2244">
        <f>Table5[[#This Row],[kapp]]-Table5[[#This Row],[old]]</f>
        <v>2183.5311002401613</v>
      </c>
      <c r="G2244" t="str" cm="1">
        <f t="array" ref="G2244">IF(ROWS(_xlfn._xlws.FILTER(Table5[r],Table5[enz]=Table5[[#This Row],[enz]]))&gt;1,"many","1")</f>
        <v>many</v>
      </c>
      <c r="H2244" t="str" cm="1">
        <f t="array" ref="H2244">IF(ROWS(_xlfn._xlws.FILTER(Table5[r],Table5[rxn-no-enz]=Table5[[#This Row],[rxn-no-enz]]))&gt;1,"many","1")</f>
        <v>1</v>
      </c>
      <c r="I2244" t="str">
        <f>_xlfn.XLOOKUP(SUBSTITUTE(Table5[[#This Row],[r]],"'",""),Table6[rxn],Table6[rxn],"no")</f>
        <v>no</v>
      </c>
      <c r="J2244" t="str" cm="1">
        <f t="array" ref="J2244">_xlfn.XLOOKUP(Table5[[#This Row],[r]],"'"&amp;Table6[rxn]&amp;"'",Table6[expected kapp],"")</f>
        <v/>
      </c>
      <c r="L2244" t="s">
        <v>10517</v>
      </c>
      <c r="M2244">
        <v>8988.1774343278394</v>
      </c>
      <c r="AE2244" s="1" t="s">
        <v>12665</v>
      </c>
      <c r="AF2244" s="1" t="s">
        <v>2778</v>
      </c>
      <c r="AG2244" s="9">
        <v>5.2214159999999999E-12</v>
      </c>
      <c r="AH2244" s="1" t="str">
        <f>_xlfn.TEXTAFTER(Table9[[#This Row],[rxn]],"-",-1)</f>
        <v>rt5322</v>
      </c>
      <c r="AI2244" s="1" t="e">
        <f>_xlfn.TEXTAFTER(_xlfn.TEXTBEFORE(Table9[[#This Row],[rxn]],"-"&amp;Table9[[#This Row],[enz]]),"RXN-")</f>
        <v>#N/A</v>
      </c>
      <c r="AJ2244" s="1" t="e">
        <f>_xlfn.TEXTBEFORE(Table9[[#This Row],[rxn]],"_",-1)</f>
        <v>#N/A</v>
      </c>
    </row>
    <row r="2245" spans="1:36" ht="17" hidden="1" x14ac:dyDescent="0.25">
      <c r="A2245" t="s">
        <v>10788</v>
      </c>
      <c r="B2245" t="str">
        <f>_xlfn.TEXTAFTER(Table5[[#This Row],[r]],"-",-1)</f>
        <v>rt4077'</v>
      </c>
      <c r="C2245" t="str">
        <f>_xlfn.TEXTAFTER(_xlfn.TEXTBEFORE(Table5[[#This Row],[r]],"-"&amp;Table5[[#This Row],[enz]]),"'RXN-")</f>
        <v>XPPT_c_FWD</v>
      </c>
      <c r="D2245">
        <v>11171.708534568001</v>
      </c>
      <c r="E2245">
        <f>_xlfn.XLOOKUP(Table5[[#This Row],[r]],Table3[r],Table3[kapp],"")</f>
        <v>8988.1774343278394</v>
      </c>
      <c r="F2245">
        <f>Table5[[#This Row],[kapp]]-Table5[[#This Row],[old]]</f>
        <v>2183.5311002401613</v>
      </c>
      <c r="G2245" t="str" cm="1">
        <f t="array" ref="G2245">IF(ROWS(_xlfn._xlws.FILTER(Table5[r],Table5[enz]=Table5[[#This Row],[enz]]))&gt;1,"many","1")</f>
        <v>many</v>
      </c>
      <c r="H2245" t="str" cm="1">
        <f t="array" ref="H2245">IF(ROWS(_xlfn._xlws.FILTER(Table5[r],Table5[rxn-no-enz]=Table5[[#This Row],[rxn-no-enz]]))&gt;1,"many","1")</f>
        <v>1</v>
      </c>
      <c r="I2245" t="str">
        <f>_xlfn.XLOOKUP(SUBSTITUTE(Table5[[#This Row],[r]],"'",""),Table6[rxn],Table6[rxn],"no")</f>
        <v>no</v>
      </c>
      <c r="J2245" t="str" cm="1">
        <f t="array" ref="J2245">_xlfn.XLOOKUP(Table5[[#This Row],[r]],"'"&amp;Table6[rxn]&amp;"'",Table6[expected kapp],"")</f>
        <v/>
      </c>
      <c r="L2245" t="s">
        <v>10518</v>
      </c>
      <c r="M2245">
        <v>8988.1774343278394</v>
      </c>
      <c r="AE2245" s="1" t="s">
        <v>12666</v>
      </c>
      <c r="AF2245" s="1" t="s">
        <v>2778</v>
      </c>
      <c r="AG2245" s="9">
        <v>4.2831188099999999E-10</v>
      </c>
      <c r="AH2245" s="1" t="str">
        <f>_xlfn.TEXTAFTER(Table9[[#This Row],[rxn]],"-",-1)</f>
        <v>rt5326</v>
      </c>
      <c r="AI2245" s="1" t="e">
        <f>_xlfn.TEXTAFTER(_xlfn.TEXTBEFORE(Table9[[#This Row],[rxn]],"-"&amp;Table9[[#This Row],[enz]]),"RXN-")</f>
        <v>#N/A</v>
      </c>
      <c r="AJ2245" s="1" t="e">
        <f>_xlfn.TEXTBEFORE(Table9[[#This Row],[rxn]],"_",-1)</f>
        <v>#N/A</v>
      </c>
    </row>
    <row r="2246" spans="1:36" ht="17" hidden="1" x14ac:dyDescent="0.25">
      <c r="A2246" t="s">
        <v>10789</v>
      </c>
      <c r="B2246" t="str">
        <f>_xlfn.TEXTAFTER(Table5[[#This Row],[r]],"-",-1)</f>
        <v>rt7263_x'</v>
      </c>
      <c r="C2246" t="str">
        <f>_xlfn.TEXTAFTER(_xlfn.TEXTBEFORE(Table5[[#This Row],[r]],"-"&amp;Table5[[#This Row],[enz]]),"'RXN-")</f>
        <v>XU5PFGT_x_FWD</v>
      </c>
      <c r="D2246">
        <v>11171.708534568001</v>
      </c>
      <c r="E2246">
        <f>_xlfn.XLOOKUP(Table5[[#This Row],[r]],Table3[r],Table3[kapp],"")</f>
        <v>8988.1774343278394</v>
      </c>
      <c r="F2246">
        <f>Table5[[#This Row],[kapp]]-Table5[[#This Row],[old]]</f>
        <v>2183.5311002401613</v>
      </c>
      <c r="G2246" t="str" cm="1">
        <f t="array" ref="G2246">IF(ROWS(_xlfn._xlws.FILTER(Table5[r],Table5[enz]=Table5[[#This Row],[enz]]))&gt;1,"many","1")</f>
        <v>1</v>
      </c>
      <c r="H2246" t="str" cm="1">
        <f t="array" ref="H2246">IF(ROWS(_xlfn._xlws.FILTER(Table5[r],Table5[rxn-no-enz]=Table5[[#This Row],[rxn-no-enz]]))&gt;1,"many","1")</f>
        <v>1</v>
      </c>
      <c r="I2246" t="str">
        <f>_xlfn.XLOOKUP(SUBSTITUTE(Table5[[#This Row],[r]],"'",""),Table6[rxn],Table6[rxn],"no")</f>
        <v>no</v>
      </c>
      <c r="J2246" t="str" cm="1">
        <f t="array" ref="J2246">_xlfn.XLOOKUP(Table5[[#This Row],[r]],"'"&amp;Table6[rxn]&amp;"'",Table6[expected kapp],"")</f>
        <v/>
      </c>
      <c r="L2246" t="s">
        <v>10519</v>
      </c>
      <c r="M2246">
        <v>8988.1774343278394</v>
      </c>
      <c r="AE2246" s="1" t="s">
        <v>12667</v>
      </c>
      <c r="AF2246" s="1" t="s">
        <v>2778</v>
      </c>
      <c r="AG2246" s="9">
        <v>7.638012E-12</v>
      </c>
      <c r="AH2246" s="1" t="str">
        <f>_xlfn.TEXTAFTER(Table9[[#This Row],[rxn]],"-",-1)</f>
        <v>rt5328</v>
      </c>
      <c r="AI2246" s="1" t="e">
        <f>_xlfn.TEXTAFTER(_xlfn.TEXTBEFORE(Table9[[#This Row],[rxn]],"-"&amp;Table9[[#This Row],[enz]]),"RXN-")</f>
        <v>#N/A</v>
      </c>
      <c r="AJ2246" s="1" t="e">
        <f>_xlfn.TEXTBEFORE(Table9[[#This Row],[rxn]],"_",-1)</f>
        <v>#N/A</v>
      </c>
    </row>
    <row r="2247" spans="1:36" ht="17" hidden="1" x14ac:dyDescent="0.25">
      <c r="A2247" t="s">
        <v>10790</v>
      </c>
      <c r="B2247" t="str">
        <f>_xlfn.TEXTAFTER(Table5[[#This Row],[r]],"-",-1)</f>
        <v>rt0738'</v>
      </c>
      <c r="C2247" t="str">
        <f>_xlfn.TEXTAFTER(_xlfn.TEXTBEFORE(Table5[[#This Row],[r]],"-"&amp;Table5[[#This Row],[enz]]),"'RXN-")</f>
        <v>XYLI1_c_FWD</v>
      </c>
      <c r="D2247">
        <v>11171.708534568001</v>
      </c>
      <c r="E2247">
        <f>_xlfn.XLOOKUP(Table5[[#This Row],[r]],Table3[r],Table3[kapp],"")</f>
        <v>8988.1774343278394</v>
      </c>
      <c r="F2247">
        <f>Table5[[#This Row],[kapp]]-Table5[[#This Row],[old]]</f>
        <v>2183.5311002401613</v>
      </c>
      <c r="G2247" t="str" cm="1">
        <f t="array" ref="G2247">IF(ROWS(_xlfn._xlws.FILTER(Table5[r],Table5[enz]=Table5[[#This Row],[enz]]))&gt;1,"many","1")</f>
        <v>many</v>
      </c>
      <c r="H2247" t="str" cm="1">
        <f t="array" ref="H2247">IF(ROWS(_xlfn._xlws.FILTER(Table5[r],Table5[rxn-no-enz]=Table5[[#This Row],[rxn-no-enz]]))&gt;1,"many","1")</f>
        <v>many</v>
      </c>
      <c r="I2247" t="str">
        <f>_xlfn.XLOOKUP(SUBSTITUTE(Table5[[#This Row],[r]],"'",""),Table6[rxn],Table6[rxn],"no")</f>
        <v>no</v>
      </c>
      <c r="J2247" t="str" cm="1">
        <f t="array" ref="J2247">_xlfn.XLOOKUP(Table5[[#This Row],[r]],"'"&amp;Table6[rxn]&amp;"'",Table6[expected kapp],"")</f>
        <v/>
      </c>
      <c r="L2247" t="s">
        <v>10520</v>
      </c>
      <c r="M2247">
        <v>8988.1774343278394</v>
      </c>
      <c r="AE2247" s="1" t="s">
        <v>12668</v>
      </c>
      <c r="AF2247" s="1" t="s">
        <v>2778</v>
      </c>
      <c r="AG2247" s="9">
        <v>7.1946836999999997E-11</v>
      </c>
      <c r="AH2247" s="1" t="str">
        <f>_xlfn.TEXTAFTER(Table9[[#This Row],[rxn]],"-",-1)</f>
        <v>rt5332_x</v>
      </c>
      <c r="AI2247" s="1" t="e">
        <f>_xlfn.TEXTAFTER(_xlfn.TEXTBEFORE(Table9[[#This Row],[rxn]],"-"&amp;Table9[[#This Row],[enz]]),"RXN-")</f>
        <v>#N/A</v>
      </c>
      <c r="AJ2247" s="1" t="str">
        <f>_xlfn.TEXTBEFORE(Table9[[#This Row],[rxn]],"_",-1)</f>
        <v>PROWASTE-rt5332</v>
      </c>
    </row>
    <row r="2248" spans="1:36" ht="17" hidden="1" x14ac:dyDescent="0.25">
      <c r="A2248" t="s">
        <v>10791</v>
      </c>
      <c r="B2248" t="str">
        <f>_xlfn.TEXTAFTER(Table5[[#This Row],[r]],"-",-1)</f>
        <v>rt0738'</v>
      </c>
      <c r="C2248" t="str">
        <f>_xlfn.TEXTAFTER(_xlfn.TEXTBEFORE(Table5[[#This Row],[r]],"-"&amp;Table5[[#This Row],[enz]]),"'RXN-")</f>
        <v>XYLI1_c_REV</v>
      </c>
      <c r="D2248">
        <v>11171.708534568001</v>
      </c>
      <c r="E2248">
        <f>_xlfn.XLOOKUP(Table5[[#This Row],[r]],Table3[r],Table3[kapp],"")</f>
        <v>8988.1774343278394</v>
      </c>
      <c r="F2248">
        <f>Table5[[#This Row],[kapp]]-Table5[[#This Row],[old]]</f>
        <v>2183.5311002401613</v>
      </c>
      <c r="G2248" t="str" cm="1">
        <f t="array" ref="G2248">IF(ROWS(_xlfn._xlws.FILTER(Table5[r],Table5[enz]=Table5[[#This Row],[enz]]))&gt;1,"many","1")</f>
        <v>many</v>
      </c>
      <c r="H2248" t="str" cm="1">
        <f t="array" ref="H2248">IF(ROWS(_xlfn._xlws.FILTER(Table5[r],Table5[rxn-no-enz]=Table5[[#This Row],[rxn-no-enz]]))&gt;1,"many","1")</f>
        <v>many</v>
      </c>
      <c r="I2248" t="str">
        <f>_xlfn.XLOOKUP(SUBSTITUTE(Table5[[#This Row],[r]],"'",""),Table6[rxn],Table6[rxn],"no")</f>
        <v>no</v>
      </c>
      <c r="J2248" t="str" cm="1">
        <f t="array" ref="J2248">_xlfn.XLOOKUP(Table5[[#This Row],[r]],"'"&amp;Table6[rxn]&amp;"'",Table6[expected kapp],"")</f>
        <v/>
      </c>
      <c r="L2248" t="s">
        <v>10521</v>
      </c>
      <c r="M2248">
        <v>8988.1774343278394</v>
      </c>
      <c r="AE2248" s="1" t="s">
        <v>12669</v>
      </c>
      <c r="AF2248" s="1" t="s">
        <v>2778</v>
      </c>
      <c r="AG2248" s="9">
        <v>1.99786117999999E-10</v>
      </c>
      <c r="AH2248" s="1" t="str">
        <f>_xlfn.TEXTAFTER(Table9[[#This Row],[rxn]],"-",-1)</f>
        <v>rt5340</v>
      </c>
      <c r="AI2248" s="1" t="e">
        <f>_xlfn.TEXTAFTER(_xlfn.TEXTBEFORE(Table9[[#This Row],[rxn]],"-"&amp;Table9[[#This Row],[enz]]),"RXN-")</f>
        <v>#N/A</v>
      </c>
      <c r="AJ2248" s="1" t="e">
        <f>_xlfn.TEXTBEFORE(Table9[[#This Row],[rxn]],"_",-1)</f>
        <v>#N/A</v>
      </c>
    </row>
    <row r="2249" spans="1:36" ht="17" hidden="1" x14ac:dyDescent="0.25">
      <c r="A2249" t="s">
        <v>10792</v>
      </c>
      <c r="B2249" t="str">
        <f>_xlfn.TEXTAFTER(Table5[[#This Row],[r]],"-",-1)</f>
        <v>rt5360'</v>
      </c>
      <c r="C2249" t="str">
        <f>_xlfn.TEXTAFTER(_xlfn.TEXTBEFORE(Table5[[#This Row],[r]],"-"&amp;Table5[[#This Row],[enz]]),"'RXN-")</f>
        <v>XYLI1_c_FWD</v>
      </c>
      <c r="D2249">
        <v>11171.708534568001</v>
      </c>
      <c r="E2249">
        <f>_xlfn.XLOOKUP(Table5[[#This Row],[r]],Table3[r],Table3[kapp],"")</f>
        <v>8988.1774343278394</v>
      </c>
      <c r="F2249">
        <f>Table5[[#This Row],[kapp]]-Table5[[#This Row],[old]]</f>
        <v>2183.5311002401613</v>
      </c>
      <c r="G2249" t="str" cm="1">
        <f t="array" ref="G2249">IF(ROWS(_xlfn._xlws.FILTER(Table5[r],Table5[enz]=Table5[[#This Row],[enz]]))&gt;1,"many","1")</f>
        <v>many</v>
      </c>
      <c r="H2249" t="str" cm="1">
        <f t="array" ref="H2249">IF(ROWS(_xlfn._xlws.FILTER(Table5[r],Table5[rxn-no-enz]=Table5[[#This Row],[rxn-no-enz]]))&gt;1,"many","1")</f>
        <v>many</v>
      </c>
      <c r="I2249" t="str">
        <f>_xlfn.XLOOKUP(SUBSTITUTE(Table5[[#This Row],[r]],"'",""),Table6[rxn],Table6[rxn],"no")</f>
        <v>no</v>
      </c>
      <c r="J2249" t="str" cm="1">
        <f t="array" ref="J2249">_xlfn.XLOOKUP(Table5[[#This Row],[r]],"'"&amp;Table6[rxn]&amp;"'",Table6[expected kapp],"")</f>
        <v/>
      </c>
      <c r="L2249" t="s">
        <v>10522</v>
      </c>
      <c r="M2249">
        <v>8988.1774343278394</v>
      </c>
      <c r="AE2249" s="1" t="s">
        <v>12670</v>
      </c>
      <c r="AF2249" s="1" t="s">
        <v>2778</v>
      </c>
      <c r="AG2249" s="9">
        <v>2.69209649999999E-11</v>
      </c>
      <c r="AH2249" s="1" t="str">
        <f>_xlfn.TEXTAFTER(Table9[[#This Row],[rxn]],"-",-1)</f>
        <v>rt5341</v>
      </c>
      <c r="AI2249" s="1" t="e">
        <f>_xlfn.TEXTAFTER(_xlfn.TEXTBEFORE(Table9[[#This Row],[rxn]],"-"&amp;Table9[[#This Row],[enz]]),"RXN-")</f>
        <v>#N/A</v>
      </c>
      <c r="AJ2249" s="1" t="e">
        <f>_xlfn.TEXTBEFORE(Table9[[#This Row],[rxn]],"_",-1)</f>
        <v>#N/A</v>
      </c>
    </row>
    <row r="2250" spans="1:36" ht="17" hidden="1" x14ac:dyDescent="0.25">
      <c r="A2250" t="s">
        <v>10793</v>
      </c>
      <c r="B2250" t="str">
        <f>_xlfn.TEXTAFTER(Table5[[#This Row],[r]],"-",-1)</f>
        <v>rt5360'</v>
      </c>
      <c r="C2250" t="str">
        <f>_xlfn.TEXTAFTER(_xlfn.TEXTBEFORE(Table5[[#This Row],[r]],"-"&amp;Table5[[#This Row],[enz]]),"'RXN-")</f>
        <v>XYLI1_c_REV</v>
      </c>
      <c r="D2250">
        <v>11171.708534568001</v>
      </c>
      <c r="E2250">
        <f>_xlfn.XLOOKUP(Table5[[#This Row],[r]],Table3[r],Table3[kapp],"")</f>
        <v>8988.1774343278394</v>
      </c>
      <c r="F2250">
        <f>Table5[[#This Row],[kapp]]-Table5[[#This Row],[old]]</f>
        <v>2183.5311002401613</v>
      </c>
      <c r="G2250" t="str" cm="1">
        <f t="array" ref="G2250">IF(ROWS(_xlfn._xlws.FILTER(Table5[r],Table5[enz]=Table5[[#This Row],[enz]]))&gt;1,"many","1")</f>
        <v>many</v>
      </c>
      <c r="H2250" t="str" cm="1">
        <f t="array" ref="H2250">IF(ROWS(_xlfn._xlws.FILTER(Table5[r],Table5[rxn-no-enz]=Table5[[#This Row],[rxn-no-enz]]))&gt;1,"many","1")</f>
        <v>many</v>
      </c>
      <c r="I2250" t="str">
        <f>_xlfn.XLOOKUP(SUBSTITUTE(Table5[[#This Row],[r]],"'",""),Table6[rxn],Table6[rxn],"no")</f>
        <v>no</v>
      </c>
      <c r="J2250" t="str" cm="1">
        <f t="array" ref="J2250">_xlfn.XLOOKUP(Table5[[#This Row],[r]],"'"&amp;Table6[rxn]&amp;"'",Table6[expected kapp],"")</f>
        <v/>
      </c>
      <c r="L2250" t="s">
        <v>10523</v>
      </c>
      <c r="M2250">
        <v>8988.1774343278394</v>
      </c>
      <c r="AE2250" s="1" t="s">
        <v>12671</v>
      </c>
      <c r="AF2250" s="1" t="s">
        <v>2778</v>
      </c>
      <c r="AG2250" s="9">
        <v>6.6135709999999996E-11</v>
      </c>
      <c r="AH2250" s="1" t="str">
        <f>_xlfn.TEXTAFTER(Table9[[#This Row],[rxn]],"-",-1)</f>
        <v>rt5343</v>
      </c>
      <c r="AI2250" s="1" t="e">
        <f>_xlfn.TEXTAFTER(_xlfn.TEXTBEFORE(Table9[[#This Row],[rxn]],"-"&amp;Table9[[#This Row],[enz]]),"RXN-")</f>
        <v>#N/A</v>
      </c>
      <c r="AJ2250" s="1" t="e">
        <f>_xlfn.TEXTBEFORE(Table9[[#This Row],[rxn]],"_",-1)</f>
        <v>#N/A</v>
      </c>
    </row>
    <row r="2251" spans="1:36" ht="17" hidden="1" x14ac:dyDescent="0.25">
      <c r="A2251" t="s">
        <v>10794</v>
      </c>
      <c r="B2251" t="str">
        <f>_xlfn.TEXTAFTER(Table5[[#This Row],[r]],"-",-1)</f>
        <v>rt0738'</v>
      </c>
      <c r="C2251" t="str">
        <f>_xlfn.TEXTAFTER(_xlfn.TEXTBEFORE(Table5[[#This Row],[r]],"-"&amp;Table5[[#This Row],[enz]]),"'RXN-")</f>
        <v>XYLI2_c_FWD</v>
      </c>
      <c r="D2251">
        <v>11171.708534568001</v>
      </c>
      <c r="E2251">
        <f>_xlfn.XLOOKUP(Table5[[#This Row],[r]],Table3[r],Table3[kapp],"")</f>
        <v>8988.1774343278394</v>
      </c>
      <c r="F2251">
        <f>Table5[[#This Row],[kapp]]-Table5[[#This Row],[old]]</f>
        <v>2183.5311002401613</v>
      </c>
      <c r="G2251" t="str" cm="1">
        <f t="array" ref="G2251">IF(ROWS(_xlfn._xlws.FILTER(Table5[r],Table5[enz]=Table5[[#This Row],[enz]]))&gt;1,"many","1")</f>
        <v>many</v>
      </c>
      <c r="H2251" t="str" cm="1">
        <f t="array" ref="H2251">IF(ROWS(_xlfn._xlws.FILTER(Table5[r],Table5[rxn-no-enz]=Table5[[#This Row],[rxn-no-enz]]))&gt;1,"many","1")</f>
        <v>many</v>
      </c>
      <c r="I2251" t="str">
        <f>_xlfn.XLOOKUP(SUBSTITUTE(Table5[[#This Row],[r]],"'",""),Table6[rxn],Table6[rxn],"no")</f>
        <v>no</v>
      </c>
      <c r="J2251" t="str" cm="1">
        <f t="array" ref="J2251">_xlfn.XLOOKUP(Table5[[#This Row],[r]],"'"&amp;Table6[rxn]&amp;"'",Table6[expected kapp],"")</f>
        <v/>
      </c>
      <c r="L2251" t="s">
        <v>10524</v>
      </c>
      <c r="M2251">
        <v>8988.1774343278394</v>
      </c>
      <c r="AE2251" s="1" t="s">
        <v>12672</v>
      </c>
      <c r="AF2251" s="1" t="s">
        <v>2778</v>
      </c>
      <c r="AG2251" s="9">
        <v>5.2885759199999998E-10</v>
      </c>
      <c r="AH2251" s="1" t="str">
        <f>_xlfn.TEXTAFTER(Table9[[#This Row],[rxn]],"-",-1)</f>
        <v>rt5354</v>
      </c>
      <c r="AI2251" s="1" t="e">
        <f>_xlfn.TEXTAFTER(_xlfn.TEXTBEFORE(Table9[[#This Row],[rxn]],"-"&amp;Table9[[#This Row],[enz]]),"RXN-")</f>
        <v>#N/A</v>
      </c>
      <c r="AJ2251" s="1" t="e">
        <f>_xlfn.TEXTBEFORE(Table9[[#This Row],[rxn]],"_",-1)</f>
        <v>#N/A</v>
      </c>
    </row>
    <row r="2252" spans="1:36" ht="17" hidden="1" x14ac:dyDescent="0.25">
      <c r="A2252" t="s">
        <v>10795</v>
      </c>
      <c r="B2252" t="str">
        <f>_xlfn.TEXTAFTER(Table5[[#This Row],[r]],"-",-1)</f>
        <v>rt5360'</v>
      </c>
      <c r="C2252" t="str">
        <f>_xlfn.TEXTAFTER(_xlfn.TEXTBEFORE(Table5[[#This Row],[r]],"-"&amp;Table5[[#This Row],[enz]]),"'RXN-")</f>
        <v>XYLI2_c_FWD</v>
      </c>
      <c r="D2252">
        <v>11171.708534568001</v>
      </c>
      <c r="E2252">
        <f>_xlfn.XLOOKUP(Table5[[#This Row],[r]],Table3[r],Table3[kapp],"")</f>
        <v>8988.1774343278394</v>
      </c>
      <c r="F2252">
        <f>Table5[[#This Row],[kapp]]-Table5[[#This Row],[old]]</f>
        <v>2183.5311002401613</v>
      </c>
      <c r="G2252" t="str" cm="1">
        <f t="array" ref="G2252">IF(ROWS(_xlfn._xlws.FILTER(Table5[r],Table5[enz]=Table5[[#This Row],[enz]]))&gt;1,"many","1")</f>
        <v>many</v>
      </c>
      <c r="H2252" t="str" cm="1">
        <f t="array" ref="H2252">IF(ROWS(_xlfn._xlws.FILTER(Table5[r],Table5[rxn-no-enz]=Table5[[#This Row],[rxn-no-enz]]))&gt;1,"many","1")</f>
        <v>many</v>
      </c>
      <c r="I2252" t="str">
        <f>_xlfn.XLOOKUP(SUBSTITUTE(Table5[[#This Row],[r]],"'",""),Table6[rxn],Table6[rxn],"no")</f>
        <v>no</v>
      </c>
      <c r="J2252" t="str" cm="1">
        <f t="array" ref="J2252">_xlfn.XLOOKUP(Table5[[#This Row],[r]],"'"&amp;Table6[rxn]&amp;"'",Table6[expected kapp],"")</f>
        <v/>
      </c>
      <c r="L2252" t="s">
        <v>10525</v>
      </c>
      <c r="M2252">
        <v>8988.1774343278394</v>
      </c>
      <c r="AE2252" s="1" t="s">
        <v>12673</v>
      </c>
      <c r="AF2252" s="1" t="s">
        <v>2778</v>
      </c>
      <c r="AG2252" s="9">
        <v>2.4764031999999901E-11</v>
      </c>
      <c r="AH2252" s="1" t="str">
        <f>_xlfn.TEXTAFTER(Table9[[#This Row],[rxn]],"-",-1)</f>
        <v>rt5356</v>
      </c>
      <c r="AI2252" s="1" t="e">
        <f>_xlfn.TEXTAFTER(_xlfn.TEXTBEFORE(Table9[[#This Row],[rxn]],"-"&amp;Table9[[#This Row],[enz]]),"RXN-")</f>
        <v>#N/A</v>
      </c>
      <c r="AJ2252" s="1" t="e">
        <f>_xlfn.TEXTBEFORE(Table9[[#This Row],[rxn]],"_",-1)</f>
        <v>#N/A</v>
      </c>
    </row>
    <row r="2253" spans="1:36" ht="17" hidden="1" x14ac:dyDescent="0.25">
      <c r="A2253" t="s">
        <v>10796</v>
      </c>
      <c r="B2253" t="str">
        <f>_xlfn.TEXTAFTER(Table5[[#This Row],[r]],"-",-1)</f>
        <v>rt8482'</v>
      </c>
      <c r="C2253" t="str">
        <f>_xlfn.TEXTAFTER(_xlfn.TEXTBEFORE(Table5[[#This Row],[r]],"-"&amp;Table5[[#This Row],[enz]]),"'RXN-")</f>
        <v>XYLK_c_FWD</v>
      </c>
      <c r="D2253">
        <v>11171.708534568001</v>
      </c>
      <c r="E2253">
        <f>_xlfn.XLOOKUP(Table5[[#This Row],[r]],Table3[r],Table3[kapp],"")</f>
        <v>8988.1774343278394</v>
      </c>
      <c r="F2253">
        <f>Table5[[#This Row],[kapp]]-Table5[[#This Row],[old]]</f>
        <v>2183.5311002401613</v>
      </c>
      <c r="G2253" t="str" cm="1">
        <f t="array" ref="G2253">IF(ROWS(_xlfn._xlws.FILTER(Table5[r],Table5[enz]=Table5[[#This Row],[enz]]))&gt;1,"many","1")</f>
        <v>1</v>
      </c>
      <c r="H2253" t="str" cm="1">
        <f t="array" ref="H2253">IF(ROWS(_xlfn._xlws.FILTER(Table5[r],Table5[rxn-no-enz]=Table5[[#This Row],[rxn-no-enz]]))&gt;1,"many","1")</f>
        <v>1</v>
      </c>
      <c r="I2253" t="str">
        <f>_xlfn.XLOOKUP(SUBSTITUTE(Table5[[#This Row],[r]],"'",""),Table6[rxn],Table6[rxn],"no")</f>
        <v>no</v>
      </c>
      <c r="J2253" t="str" cm="1">
        <f t="array" ref="J2253">_xlfn.XLOOKUP(Table5[[#This Row],[r]],"'"&amp;Table6[rxn]&amp;"'",Table6[expected kapp],"")</f>
        <v/>
      </c>
      <c r="L2253" t="s">
        <v>10526</v>
      </c>
      <c r="M2253">
        <v>8988.1774343278394</v>
      </c>
      <c r="AE2253" s="1" t="s">
        <v>12674</v>
      </c>
      <c r="AF2253" s="1" t="s">
        <v>2778</v>
      </c>
      <c r="AG2253" s="9">
        <v>1.2450672E-11</v>
      </c>
      <c r="AH2253" s="1" t="str">
        <f>_xlfn.TEXTAFTER(Table9[[#This Row],[rxn]],"-",-1)</f>
        <v>rt5361</v>
      </c>
      <c r="AI2253" s="1" t="e">
        <f>_xlfn.TEXTAFTER(_xlfn.TEXTBEFORE(Table9[[#This Row],[rxn]],"-"&amp;Table9[[#This Row],[enz]]),"RXN-")</f>
        <v>#N/A</v>
      </c>
      <c r="AJ2253" s="1" t="e">
        <f>_xlfn.TEXTBEFORE(Table9[[#This Row],[rxn]],"_",-1)</f>
        <v>#N/A</v>
      </c>
    </row>
    <row r="2254" spans="1:36" ht="17" hidden="1" x14ac:dyDescent="0.25">
      <c r="A2254" t="s">
        <v>10797</v>
      </c>
      <c r="B2254" t="str">
        <f>_xlfn.TEXTAFTER(Table5[[#This Row],[r]],"-",-1)</f>
        <v>rt1406'</v>
      </c>
      <c r="C2254" t="str">
        <f>_xlfn.TEXTAFTER(_xlfn.TEXTBEFORE(Table5[[#This Row],[r]],"-"&amp;Table5[[#This Row],[enz]]),"'RXN-")</f>
        <v>XYLRy_c_FWD</v>
      </c>
      <c r="D2254">
        <v>11171.708534568001</v>
      </c>
      <c r="E2254">
        <f>_xlfn.XLOOKUP(Table5[[#This Row],[r]],Table3[r],Table3[kapp],"")</f>
        <v>8988.1774343278394</v>
      </c>
      <c r="F2254">
        <f>Table5[[#This Row],[kapp]]-Table5[[#This Row],[old]]</f>
        <v>2183.5311002401613</v>
      </c>
      <c r="G2254" t="str" cm="1">
        <f t="array" ref="G2254">IF(ROWS(_xlfn._xlws.FILTER(Table5[r],Table5[enz]=Table5[[#This Row],[enz]]))&gt;1,"many","1")</f>
        <v>many</v>
      </c>
      <c r="H2254" t="str" cm="1">
        <f t="array" ref="H2254">IF(ROWS(_xlfn._xlws.FILTER(Table5[r],Table5[rxn-no-enz]=Table5[[#This Row],[rxn-no-enz]]))&gt;1,"many","1")</f>
        <v>1</v>
      </c>
      <c r="I2254" t="str">
        <f>_xlfn.XLOOKUP(SUBSTITUTE(Table5[[#This Row],[r]],"'",""),Table6[rxn],Table6[rxn],"no")</f>
        <v>no</v>
      </c>
      <c r="J2254" t="str" cm="1">
        <f t="array" ref="J2254">_xlfn.XLOOKUP(Table5[[#This Row],[r]],"'"&amp;Table6[rxn]&amp;"'",Table6[expected kapp],"")</f>
        <v/>
      </c>
      <c r="L2254" t="s">
        <v>10527</v>
      </c>
      <c r="M2254">
        <v>8988.1774343278394</v>
      </c>
      <c r="AE2254" s="1" t="s">
        <v>12675</v>
      </c>
      <c r="AF2254" s="1" t="s">
        <v>2778</v>
      </c>
      <c r="AG2254" s="9">
        <v>3.0224193999999998E-11</v>
      </c>
      <c r="AH2254" s="1" t="str">
        <f>_xlfn.TEXTAFTER(Table9[[#This Row],[rxn]],"-",-1)</f>
        <v>rt5363</v>
      </c>
      <c r="AI2254" s="1" t="e">
        <f>_xlfn.TEXTAFTER(_xlfn.TEXTBEFORE(Table9[[#This Row],[rxn]],"-"&amp;Table9[[#This Row],[enz]]),"RXN-")</f>
        <v>#N/A</v>
      </c>
      <c r="AJ2254" s="1" t="e">
        <f>_xlfn.TEXTBEFORE(Table9[[#This Row],[rxn]],"_",-1)</f>
        <v>#N/A</v>
      </c>
    </row>
    <row r="2255" spans="1:36" ht="17" hidden="1" x14ac:dyDescent="0.25">
      <c r="A2255" t="s">
        <v>10798</v>
      </c>
      <c r="B2255" t="str">
        <f>_xlfn.TEXTAFTER(Table5[[#This Row],[r]],"-",-1)</f>
        <v>rt1406'</v>
      </c>
      <c r="C2255" t="str">
        <f>_xlfn.TEXTAFTER(_xlfn.TEXTBEFORE(Table5[[#This Row],[r]],"-"&amp;Table5[[#This Row],[enz]]),"'RXN-")</f>
        <v>XYLRy_c_REV</v>
      </c>
      <c r="D2255">
        <v>11171.708534568001</v>
      </c>
      <c r="E2255">
        <f>_xlfn.XLOOKUP(Table5[[#This Row],[r]],Table3[r],Table3[kapp],"")</f>
        <v>8988.1774343278394</v>
      </c>
      <c r="F2255">
        <f>Table5[[#This Row],[kapp]]-Table5[[#This Row],[old]]</f>
        <v>2183.5311002401613</v>
      </c>
      <c r="G2255" t="str" cm="1">
        <f t="array" ref="G2255">IF(ROWS(_xlfn._xlws.FILTER(Table5[r],Table5[enz]=Table5[[#This Row],[enz]]))&gt;1,"many","1")</f>
        <v>many</v>
      </c>
      <c r="H2255" t="str" cm="1">
        <f t="array" ref="H2255">IF(ROWS(_xlfn._xlws.FILTER(Table5[r],Table5[rxn-no-enz]=Table5[[#This Row],[rxn-no-enz]]))&gt;1,"many","1")</f>
        <v>1</v>
      </c>
      <c r="I2255" t="str">
        <f>_xlfn.XLOOKUP(SUBSTITUTE(Table5[[#This Row],[r]],"'",""),Table6[rxn],Table6[rxn],"no")</f>
        <v>no</v>
      </c>
      <c r="J2255" t="str" cm="1">
        <f t="array" ref="J2255">_xlfn.XLOOKUP(Table5[[#This Row],[r]],"'"&amp;Table6[rxn]&amp;"'",Table6[expected kapp],"")</f>
        <v/>
      </c>
      <c r="L2255" t="s">
        <v>10528</v>
      </c>
      <c r="M2255">
        <v>8988.1774343278394</v>
      </c>
      <c r="AE2255" s="1" t="s">
        <v>12676</v>
      </c>
      <c r="AF2255" s="1" t="s">
        <v>2778</v>
      </c>
      <c r="AG2255" s="9">
        <v>8.8287293E-10</v>
      </c>
      <c r="AH2255" s="1" t="str">
        <f>_xlfn.TEXTAFTER(Table9[[#This Row],[rxn]],"-",-1)</f>
        <v>rt5389</v>
      </c>
      <c r="AI2255" s="1" t="e">
        <f>_xlfn.TEXTAFTER(_xlfn.TEXTBEFORE(Table9[[#This Row],[rxn]],"-"&amp;Table9[[#This Row],[enz]]),"RXN-")</f>
        <v>#N/A</v>
      </c>
      <c r="AJ2255" s="1" t="e">
        <f>_xlfn.TEXTBEFORE(Table9[[#This Row],[rxn]],"_",-1)</f>
        <v>#N/A</v>
      </c>
    </row>
    <row r="2256" spans="1:36" ht="17" hidden="1" x14ac:dyDescent="0.25">
      <c r="A2256" t="s">
        <v>10799</v>
      </c>
      <c r="B2256" t="str">
        <f>_xlfn.TEXTAFTER(Table5[[#This Row],[r]],"-",-1)</f>
        <v>rt4609'</v>
      </c>
      <c r="C2256" t="str">
        <f>_xlfn.TEXTAFTER(_xlfn.TEXTBEFORE(Table5[[#This Row],[r]],"-"&amp;Table5[[#This Row],[enz]]),"'RXN-")</f>
        <v>XYLTOR_c_FWD</v>
      </c>
      <c r="D2256">
        <v>11171.708534568001</v>
      </c>
      <c r="E2256">
        <f>_xlfn.XLOOKUP(Table5[[#This Row],[r]],Table3[r],Table3[kapp],"")</f>
        <v>8988.1774343278394</v>
      </c>
      <c r="F2256">
        <f>Table5[[#This Row],[kapp]]-Table5[[#This Row],[old]]</f>
        <v>2183.5311002401613</v>
      </c>
      <c r="G2256" t="str" cm="1">
        <f t="array" ref="G2256">IF(ROWS(_xlfn._xlws.FILTER(Table5[r],Table5[enz]=Table5[[#This Row],[enz]]))&gt;1,"many","1")</f>
        <v>many</v>
      </c>
      <c r="H2256" t="str" cm="1">
        <f t="array" ref="H2256">IF(ROWS(_xlfn._xlws.FILTER(Table5[r],Table5[rxn-no-enz]=Table5[[#This Row],[rxn-no-enz]]))&gt;1,"many","1")</f>
        <v>1</v>
      </c>
      <c r="I2256" t="str">
        <f>_xlfn.XLOOKUP(SUBSTITUTE(Table5[[#This Row],[r]],"'",""),Table6[rxn],Table6[rxn],"no")</f>
        <v>no</v>
      </c>
      <c r="J2256" t="str" cm="1">
        <f t="array" ref="J2256">_xlfn.XLOOKUP(Table5[[#This Row],[r]],"'"&amp;Table6[rxn]&amp;"'",Table6[expected kapp],"")</f>
        <v/>
      </c>
      <c r="L2256" t="s">
        <v>10529</v>
      </c>
      <c r="M2256">
        <v>8988.1774343278394</v>
      </c>
      <c r="AE2256" s="1" t="s">
        <v>12677</v>
      </c>
      <c r="AF2256" s="1" t="s">
        <v>2778</v>
      </c>
      <c r="AG2256" s="9">
        <v>3.5035077999999998E-11</v>
      </c>
      <c r="AH2256" s="1" t="str">
        <f>_xlfn.TEXTAFTER(Table9[[#This Row],[rxn]],"-",-1)</f>
        <v>rt5398</v>
      </c>
      <c r="AI2256" s="1" t="e">
        <f>_xlfn.TEXTAFTER(_xlfn.TEXTBEFORE(Table9[[#This Row],[rxn]],"-"&amp;Table9[[#This Row],[enz]]),"RXN-")</f>
        <v>#N/A</v>
      </c>
      <c r="AJ2256" s="1" t="e">
        <f>_xlfn.TEXTBEFORE(Table9[[#This Row],[rxn]],"_",-1)</f>
        <v>#N/A</v>
      </c>
    </row>
    <row r="2257" spans="1:36" ht="17" hidden="1" x14ac:dyDescent="0.25">
      <c r="A2257" t="s">
        <v>10800</v>
      </c>
      <c r="B2257" t="str">
        <f>_xlfn.TEXTAFTER(Table5[[#This Row],[r]],"-",-1)</f>
        <v>rt4609'</v>
      </c>
      <c r="C2257" t="str">
        <f>_xlfn.TEXTAFTER(_xlfn.TEXTBEFORE(Table5[[#This Row],[r]],"-"&amp;Table5[[#This Row],[enz]]),"'RXN-")</f>
        <v>XYLTOR_c_REV</v>
      </c>
      <c r="D2257">
        <v>11171.708534568001</v>
      </c>
      <c r="E2257">
        <f>_xlfn.XLOOKUP(Table5[[#This Row],[r]],Table3[r],Table3[kapp],"")</f>
        <v>8988.1774343278394</v>
      </c>
      <c r="F2257">
        <f>Table5[[#This Row],[kapp]]-Table5[[#This Row],[old]]</f>
        <v>2183.5311002401613</v>
      </c>
      <c r="G2257" t="str" cm="1">
        <f t="array" ref="G2257">IF(ROWS(_xlfn._xlws.FILTER(Table5[r],Table5[enz]=Table5[[#This Row],[enz]]))&gt;1,"many","1")</f>
        <v>many</v>
      </c>
      <c r="H2257" t="str" cm="1">
        <f t="array" ref="H2257">IF(ROWS(_xlfn._xlws.FILTER(Table5[r],Table5[rxn-no-enz]=Table5[[#This Row],[rxn-no-enz]]))&gt;1,"many","1")</f>
        <v>1</v>
      </c>
      <c r="I2257" t="str">
        <f>_xlfn.XLOOKUP(SUBSTITUTE(Table5[[#This Row],[r]],"'",""),Table6[rxn],Table6[rxn],"no")</f>
        <v>no</v>
      </c>
      <c r="J2257" t="str" cm="1">
        <f t="array" ref="J2257">_xlfn.XLOOKUP(Table5[[#This Row],[r]],"'"&amp;Table6[rxn]&amp;"'",Table6[expected kapp],"")</f>
        <v/>
      </c>
      <c r="L2257" t="s">
        <v>10530</v>
      </c>
      <c r="M2257">
        <v>8988.1774343278394</v>
      </c>
      <c r="AE2257" s="1" t="s">
        <v>12678</v>
      </c>
      <c r="AF2257" s="1" t="s">
        <v>2778</v>
      </c>
      <c r="AG2257" s="9">
        <v>5.4336734999999999E-11</v>
      </c>
      <c r="AH2257" s="1" t="str">
        <f>_xlfn.TEXTAFTER(Table9[[#This Row],[rxn]],"-",-1)</f>
        <v>rt5402</v>
      </c>
      <c r="AI2257" s="1" t="e">
        <f>_xlfn.TEXTAFTER(_xlfn.TEXTBEFORE(Table9[[#This Row],[rxn]],"-"&amp;Table9[[#This Row],[enz]]),"RXN-")</f>
        <v>#N/A</v>
      </c>
      <c r="AJ2257" s="1" t="e">
        <f>_xlfn.TEXTBEFORE(Table9[[#This Row],[rxn]],"_",-1)</f>
        <v>#N/A</v>
      </c>
    </row>
    <row r="2258" spans="1:36" ht="17" hidden="1" x14ac:dyDescent="0.25">
      <c r="A2258" t="s">
        <v>10801</v>
      </c>
      <c r="B2258" t="str">
        <f>_xlfn.TEXTAFTER(Table5[[#This Row],[r]],"-",-1)</f>
        <v>rt0620'</v>
      </c>
      <c r="C2258" t="str">
        <f>_xlfn.TEXTAFTER(_xlfn.TEXTBEFORE(Table5[[#This Row],[r]],"-"&amp;Table5[[#This Row],[enz]]),"'RXN-")</f>
        <v>XYLURx_c_FWD</v>
      </c>
      <c r="D2258">
        <v>11171.708534568001</v>
      </c>
      <c r="E2258">
        <f>_xlfn.XLOOKUP(Table5[[#This Row],[r]],Table3[r],Table3[kapp],"")</f>
        <v>8988.1774343278394</v>
      </c>
      <c r="F2258">
        <f>Table5[[#This Row],[kapp]]-Table5[[#This Row],[old]]</f>
        <v>2183.5311002401613</v>
      </c>
      <c r="G2258" t="str" cm="1">
        <f t="array" ref="G2258">IF(ROWS(_xlfn._xlws.FILTER(Table5[r],Table5[enz]=Table5[[#This Row],[enz]]))&gt;1,"many","1")</f>
        <v>many</v>
      </c>
      <c r="H2258" t="str" cm="1">
        <f t="array" ref="H2258">IF(ROWS(_xlfn._xlws.FILTER(Table5[r],Table5[rxn-no-enz]=Table5[[#This Row],[rxn-no-enz]]))&gt;1,"many","1")</f>
        <v>many</v>
      </c>
      <c r="I2258" t="str">
        <f>_xlfn.XLOOKUP(SUBSTITUTE(Table5[[#This Row],[r]],"'",""),Table6[rxn],Table6[rxn],"no")</f>
        <v>no</v>
      </c>
      <c r="J2258" t="str" cm="1">
        <f t="array" ref="J2258">_xlfn.XLOOKUP(Table5[[#This Row],[r]],"'"&amp;Table6[rxn]&amp;"'",Table6[expected kapp],"")</f>
        <v/>
      </c>
      <c r="L2258" t="s">
        <v>10531</v>
      </c>
      <c r="M2258">
        <v>8988.1774343278394</v>
      </c>
      <c r="AE2258" s="1" t="s">
        <v>12679</v>
      </c>
      <c r="AF2258" s="1" t="s">
        <v>2778</v>
      </c>
      <c r="AG2258" s="9">
        <v>2.304503423E-9</v>
      </c>
      <c r="AH2258" s="1" t="str">
        <f>_xlfn.TEXTAFTER(Table9[[#This Row],[rxn]],"-",-1)</f>
        <v>rt5403</v>
      </c>
      <c r="AI2258" s="1" t="e">
        <f>_xlfn.TEXTAFTER(_xlfn.TEXTBEFORE(Table9[[#This Row],[rxn]],"-"&amp;Table9[[#This Row],[enz]]),"RXN-")</f>
        <v>#N/A</v>
      </c>
      <c r="AJ2258" s="1" t="e">
        <f>_xlfn.TEXTBEFORE(Table9[[#This Row],[rxn]],"_",-1)</f>
        <v>#N/A</v>
      </c>
    </row>
    <row r="2259" spans="1:36" ht="17" hidden="1" x14ac:dyDescent="0.25">
      <c r="A2259" t="s">
        <v>10802</v>
      </c>
      <c r="B2259" t="str">
        <f>_xlfn.TEXTAFTER(Table5[[#This Row],[r]],"-",-1)</f>
        <v>rt0736'</v>
      </c>
      <c r="C2259" t="str">
        <f>_xlfn.TEXTAFTER(_xlfn.TEXTBEFORE(Table5[[#This Row],[r]],"-"&amp;Table5[[#This Row],[enz]]),"'RXN-")</f>
        <v>XYLURx_c_FWD</v>
      </c>
      <c r="D2259">
        <v>11171.708534568001</v>
      </c>
      <c r="E2259">
        <f>_xlfn.XLOOKUP(Table5[[#This Row],[r]],Table3[r],Table3[kapp],"")</f>
        <v>8988.1774343278394</v>
      </c>
      <c r="F2259">
        <f>Table5[[#This Row],[kapp]]-Table5[[#This Row],[old]]</f>
        <v>2183.5311002401613</v>
      </c>
      <c r="G2259" t="str" cm="1">
        <f t="array" ref="G2259">IF(ROWS(_xlfn._xlws.FILTER(Table5[r],Table5[enz]=Table5[[#This Row],[enz]]))&gt;1,"many","1")</f>
        <v>many</v>
      </c>
      <c r="H2259" t="str" cm="1">
        <f t="array" ref="H2259">IF(ROWS(_xlfn._xlws.FILTER(Table5[r],Table5[rxn-no-enz]=Table5[[#This Row],[rxn-no-enz]]))&gt;1,"many","1")</f>
        <v>many</v>
      </c>
      <c r="I2259" t="str">
        <f>_xlfn.XLOOKUP(SUBSTITUTE(Table5[[#This Row],[r]],"'",""),Table6[rxn],Table6[rxn],"no")</f>
        <v>no</v>
      </c>
      <c r="J2259" t="str" cm="1">
        <f t="array" ref="J2259">_xlfn.XLOOKUP(Table5[[#This Row],[r]],"'"&amp;Table6[rxn]&amp;"'",Table6[expected kapp],"")</f>
        <v/>
      </c>
      <c r="L2259" t="s">
        <v>10532</v>
      </c>
      <c r="M2259">
        <v>8988.1774343278394</v>
      </c>
      <c r="AE2259" s="1" t="s">
        <v>12680</v>
      </c>
      <c r="AF2259" s="1" t="s">
        <v>2778</v>
      </c>
      <c r="AG2259" s="9">
        <v>2.9288429000000001E-11</v>
      </c>
      <c r="AH2259" s="1" t="str">
        <f>_xlfn.TEXTAFTER(Table9[[#This Row],[rxn]],"-",-1)</f>
        <v>rt5407</v>
      </c>
      <c r="AI2259" s="1" t="e">
        <f>_xlfn.TEXTAFTER(_xlfn.TEXTBEFORE(Table9[[#This Row],[rxn]],"-"&amp;Table9[[#This Row],[enz]]),"RXN-")</f>
        <v>#N/A</v>
      </c>
      <c r="AJ2259" s="1" t="e">
        <f>_xlfn.TEXTBEFORE(Table9[[#This Row],[rxn]],"_",-1)</f>
        <v>#N/A</v>
      </c>
    </row>
    <row r="2260" spans="1:36" ht="17" hidden="1" x14ac:dyDescent="0.25">
      <c r="A2260" t="s">
        <v>10803</v>
      </c>
      <c r="B2260" t="str">
        <f>_xlfn.TEXTAFTER(Table5[[#This Row],[r]],"-",-1)</f>
        <v>rt0620'</v>
      </c>
      <c r="C2260" t="str">
        <f>_xlfn.TEXTAFTER(_xlfn.TEXTBEFORE(Table5[[#This Row],[r]],"-"&amp;Table5[[#This Row],[enz]]),"'RXN-")</f>
        <v>XYLURy_c_FWD</v>
      </c>
      <c r="D2260">
        <v>11171.708534568001</v>
      </c>
      <c r="E2260">
        <f>_xlfn.XLOOKUP(Table5[[#This Row],[r]],Table3[r],Table3[kapp],"")</f>
        <v>8988.1774343278394</v>
      </c>
      <c r="F2260">
        <f>Table5[[#This Row],[kapp]]-Table5[[#This Row],[old]]</f>
        <v>2183.5311002401613</v>
      </c>
      <c r="G2260" t="str" cm="1">
        <f t="array" ref="G2260">IF(ROWS(_xlfn._xlws.FILTER(Table5[r],Table5[enz]=Table5[[#This Row],[enz]]))&gt;1,"many","1")</f>
        <v>many</v>
      </c>
      <c r="H2260" t="str" cm="1">
        <f t="array" ref="H2260">IF(ROWS(_xlfn._xlws.FILTER(Table5[r],Table5[rxn-no-enz]=Table5[[#This Row],[rxn-no-enz]]))&gt;1,"many","1")</f>
        <v>many</v>
      </c>
      <c r="I2260" t="str">
        <f>_xlfn.XLOOKUP(SUBSTITUTE(Table5[[#This Row],[r]],"'",""),Table6[rxn],Table6[rxn],"no")</f>
        <v>no</v>
      </c>
      <c r="J2260" t="str" cm="1">
        <f t="array" ref="J2260">_xlfn.XLOOKUP(Table5[[#This Row],[r]],"'"&amp;Table6[rxn]&amp;"'",Table6[expected kapp],"")</f>
        <v/>
      </c>
      <c r="L2260" t="s">
        <v>10533</v>
      </c>
      <c r="M2260">
        <v>8988.1774343278394</v>
      </c>
      <c r="AE2260" s="1" t="s">
        <v>12681</v>
      </c>
      <c r="AF2260" s="1" t="s">
        <v>2778</v>
      </c>
      <c r="AG2260" s="9">
        <v>1.8318253000000001E-11</v>
      </c>
      <c r="AH2260" s="1" t="str">
        <f>_xlfn.TEXTAFTER(Table9[[#This Row],[rxn]],"-",-1)</f>
        <v>rt5418</v>
      </c>
      <c r="AI2260" s="1" t="e">
        <f>_xlfn.TEXTAFTER(_xlfn.TEXTBEFORE(Table9[[#This Row],[rxn]],"-"&amp;Table9[[#This Row],[enz]]),"RXN-")</f>
        <v>#N/A</v>
      </c>
      <c r="AJ2260" s="1" t="e">
        <f>_xlfn.TEXTBEFORE(Table9[[#This Row],[rxn]],"_",-1)</f>
        <v>#N/A</v>
      </c>
    </row>
    <row r="2261" spans="1:36" ht="17" hidden="1" x14ac:dyDescent="0.25">
      <c r="A2261" t="s">
        <v>10804</v>
      </c>
      <c r="B2261" t="str">
        <f>_xlfn.TEXTAFTER(Table5[[#This Row],[r]],"-",-1)</f>
        <v>rt0736'</v>
      </c>
      <c r="C2261" t="str">
        <f>_xlfn.TEXTAFTER(_xlfn.TEXTBEFORE(Table5[[#This Row],[r]],"-"&amp;Table5[[#This Row],[enz]]),"'RXN-")</f>
        <v>XYLURy_c_FWD</v>
      </c>
      <c r="D2261">
        <v>11171.708534568001</v>
      </c>
      <c r="E2261">
        <f>_xlfn.XLOOKUP(Table5[[#This Row],[r]],Table3[r],Table3[kapp],"")</f>
        <v>8988.1774343278394</v>
      </c>
      <c r="F2261">
        <f>Table5[[#This Row],[kapp]]-Table5[[#This Row],[old]]</f>
        <v>2183.5311002401613</v>
      </c>
      <c r="G2261" t="str" cm="1">
        <f t="array" ref="G2261">IF(ROWS(_xlfn._xlws.FILTER(Table5[r],Table5[enz]=Table5[[#This Row],[enz]]))&gt;1,"many","1")</f>
        <v>many</v>
      </c>
      <c r="H2261" t="str" cm="1">
        <f t="array" ref="H2261">IF(ROWS(_xlfn._xlws.FILTER(Table5[r],Table5[rxn-no-enz]=Table5[[#This Row],[rxn-no-enz]]))&gt;1,"many","1")</f>
        <v>many</v>
      </c>
      <c r="I2261" t="str">
        <f>_xlfn.XLOOKUP(SUBSTITUTE(Table5[[#This Row],[r]],"'",""),Table6[rxn],Table6[rxn],"no")</f>
        <v>no</v>
      </c>
      <c r="J2261" t="str" cm="1">
        <f t="array" ref="J2261">_xlfn.XLOOKUP(Table5[[#This Row],[r]],"'"&amp;Table6[rxn]&amp;"'",Table6[expected kapp],"")</f>
        <v/>
      </c>
      <c r="L2261" t="s">
        <v>10534</v>
      </c>
      <c r="M2261">
        <v>8988.1774343278394</v>
      </c>
      <c r="AE2261" s="1" t="s">
        <v>12682</v>
      </c>
      <c r="AF2261" s="1" t="s">
        <v>2778</v>
      </c>
      <c r="AG2261" s="9">
        <v>1.6589878900000001E-10</v>
      </c>
      <c r="AH2261" s="1" t="str">
        <f>_xlfn.TEXTAFTER(Table9[[#This Row],[rxn]],"-",-1)</f>
        <v>rt5429</v>
      </c>
      <c r="AI2261" s="1" t="e">
        <f>_xlfn.TEXTAFTER(_xlfn.TEXTBEFORE(Table9[[#This Row],[rxn]],"-"&amp;Table9[[#This Row],[enz]]),"RXN-")</f>
        <v>#N/A</v>
      </c>
      <c r="AJ2261" s="1" t="e">
        <f>_xlfn.TEXTBEFORE(Table9[[#This Row],[rxn]],"_",-1)</f>
        <v>#N/A</v>
      </c>
    </row>
    <row r="2262" spans="1:36" ht="17" hidden="1" x14ac:dyDescent="0.25">
      <c r="A2262" t="s">
        <v>10805</v>
      </c>
      <c r="B2262" t="str">
        <f>_xlfn.TEXTAFTER(Table5[[#This Row],[r]],"-",-1)</f>
        <v>rt6068'</v>
      </c>
      <c r="C2262" t="str">
        <f>_xlfn.TEXTAFTER(_xlfn.TEXTBEFORE(Table5[[#This Row],[r]],"-"&amp;Table5[[#This Row],[enz]]),"'RXN-")</f>
        <v>YUMPS_c_FWD</v>
      </c>
      <c r="D2262">
        <v>11171.708534568001</v>
      </c>
      <c r="E2262">
        <f>_xlfn.XLOOKUP(Table5[[#This Row],[r]],Table3[r],Table3[kapp],"")</f>
        <v>8988.1774343278394</v>
      </c>
      <c r="F2262">
        <f>Table5[[#This Row],[kapp]]-Table5[[#This Row],[old]]</f>
        <v>2183.5311002401613</v>
      </c>
      <c r="G2262" t="str" cm="1">
        <f t="array" ref="G2262">IF(ROWS(_xlfn._xlws.FILTER(Table5[r],Table5[enz]=Table5[[#This Row],[enz]]))&gt;1,"many","1")</f>
        <v>many</v>
      </c>
      <c r="H2262" t="str" cm="1">
        <f t="array" ref="H2262">IF(ROWS(_xlfn._xlws.FILTER(Table5[r],Table5[rxn-no-enz]=Table5[[#This Row],[rxn-no-enz]]))&gt;1,"many","1")</f>
        <v>many</v>
      </c>
      <c r="I2262" t="str">
        <f>_xlfn.XLOOKUP(SUBSTITUTE(Table5[[#This Row],[r]],"'",""),Table6[rxn],Table6[rxn],"no")</f>
        <v>no</v>
      </c>
      <c r="J2262" t="str" cm="1">
        <f t="array" ref="J2262">_xlfn.XLOOKUP(Table5[[#This Row],[r]],"'"&amp;Table6[rxn]&amp;"'",Table6[expected kapp],"")</f>
        <v/>
      </c>
      <c r="L2262" t="s">
        <v>10535</v>
      </c>
      <c r="M2262">
        <v>8988.1774343278394</v>
      </c>
      <c r="AE2262" s="1" t="s">
        <v>12683</v>
      </c>
      <c r="AF2262" s="1" t="s">
        <v>2778</v>
      </c>
      <c r="AG2262" s="9">
        <v>3.9086079200000003E-10</v>
      </c>
      <c r="AH2262" s="1" t="str">
        <f>_xlfn.TEXTAFTER(Table9[[#This Row],[rxn]],"-",-1)</f>
        <v>rt5445</v>
      </c>
      <c r="AI2262" s="1" t="e">
        <f>_xlfn.TEXTAFTER(_xlfn.TEXTBEFORE(Table9[[#This Row],[rxn]],"-"&amp;Table9[[#This Row],[enz]]),"RXN-")</f>
        <v>#N/A</v>
      </c>
      <c r="AJ2262" s="1" t="e">
        <f>_xlfn.TEXTBEFORE(Table9[[#This Row],[rxn]],"_",-1)</f>
        <v>#N/A</v>
      </c>
    </row>
    <row r="2263" spans="1:36" ht="17" hidden="1" x14ac:dyDescent="0.25">
      <c r="A2263" t="s">
        <v>10806</v>
      </c>
      <c r="B2263" t="str">
        <f>_xlfn.TEXTAFTER(Table5[[#This Row],[r]],"-",-1)</f>
        <v>rt6068'</v>
      </c>
      <c r="C2263" t="str">
        <f>_xlfn.TEXTAFTER(_xlfn.TEXTBEFORE(Table5[[#This Row],[r]],"-"&amp;Table5[[#This Row],[enz]]),"'RXN-")</f>
        <v>YUMPS_c_REV</v>
      </c>
      <c r="D2263">
        <v>11171.708534568001</v>
      </c>
      <c r="E2263">
        <f>_xlfn.XLOOKUP(Table5[[#This Row],[r]],Table3[r],Table3[kapp],"")</f>
        <v>8988.1774343278394</v>
      </c>
      <c r="F2263">
        <f>Table5[[#This Row],[kapp]]-Table5[[#This Row],[old]]</f>
        <v>2183.5311002401613</v>
      </c>
      <c r="G2263" t="str" cm="1">
        <f t="array" ref="G2263">IF(ROWS(_xlfn._xlws.FILTER(Table5[r],Table5[enz]=Table5[[#This Row],[enz]]))&gt;1,"many","1")</f>
        <v>many</v>
      </c>
      <c r="H2263" t="str" cm="1">
        <f t="array" ref="H2263">IF(ROWS(_xlfn._xlws.FILTER(Table5[r],Table5[rxn-no-enz]=Table5[[#This Row],[rxn-no-enz]]))&gt;1,"many","1")</f>
        <v>many</v>
      </c>
      <c r="I2263" t="str">
        <f>_xlfn.XLOOKUP(SUBSTITUTE(Table5[[#This Row],[r]],"'",""),Table6[rxn],Table6[rxn],"no")</f>
        <v>no</v>
      </c>
      <c r="J2263" t="str" cm="1">
        <f t="array" ref="J2263">_xlfn.XLOOKUP(Table5[[#This Row],[r]],"'"&amp;Table6[rxn]&amp;"'",Table6[expected kapp],"")</f>
        <v/>
      </c>
      <c r="L2263" t="s">
        <v>8564</v>
      </c>
      <c r="M2263">
        <v>1505.3662549088201</v>
      </c>
      <c r="AE2263" s="1" t="s">
        <v>12684</v>
      </c>
      <c r="AF2263" s="1" t="s">
        <v>2778</v>
      </c>
      <c r="AG2263" s="9">
        <v>1.0178866E-11</v>
      </c>
      <c r="AH2263" s="1" t="str">
        <f>_xlfn.TEXTAFTER(Table9[[#This Row],[rxn]],"-",-1)</f>
        <v>rt5466</v>
      </c>
      <c r="AI2263" s="1" t="e">
        <f>_xlfn.TEXTAFTER(_xlfn.TEXTBEFORE(Table9[[#This Row],[rxn]],"-"&amp;Table9[[#This Row],[enz]]),"RXN-")</f>
        <v>#N/A</v>
      </c>
      <c r="AJ2263" s="1" t="e">
        <f>_xlfn.TEXTBEFORE(Table9[[#This Row],[rxn]],"_",-1)</f>
        <v>#N/A</v>
      </c>
    </row>
    <row r="2264" spans="1:36" ht="17" hidden="1" x14ac:dyDescent="0.25">
      <c r="A2264" t="s">
        <v>10807</v>
      </c>
      <c r="B2264" t="str">
        <f>_xlfn.TEXTAFTER(Table5[[#This Row],[r]],"-",-1)</f>
        <v>rt7720'</v>
      </c>
      <c r="C2264" t="str">
        <f>_xlfn.TEXTAFTER(_xlfn.TEXTBEFORE(Table5[[#This Row],[r]],"-"&amp;Table5[[#This Row],[enz]]),"'RXN-")</f>
        <v>YUMPS_c_FWD</v>
      </c>
      <c r="D2264">
        <v>11171.708534568001</v>
      </c>
      <c r="E2264">
        <f>_xlfn.XLOOKUP(Table5[[#This Row],[r]],Table3[r],Table3[kapp],"")</f>
        <v>8988.1774343278394</v>
      </c>
      <c r="F2264">
        <f>Table5[[#This Row],[kapp]]-Table5[[#This Row],[old]]</f>
        <v>2183.5311002401613</v>
      </c>
      <c r="G2264" t="str" cm="1">
        <f t="array" ref="G2264">IF(ROWS(_xlfn._xlws.FILTER(Table5[r],Table5[enz]=Table5[[#This Row],[enz]]))&gt;1,"many","1")</f>
        <v>many</v>
      </c>
      <c r="H2264" t="str" cm="1">
        <f t="array" ref="H2264">IF(ROWS(_xlfn._xlws.FILTER(Table5[r],Table5[rxn-no-enz]=Table5[[#This Row],[rxn-no-enz]]))&gt;1,"many","1")</f>
        <v>many</v>
      </c>
      <c r="I2264" t="str">
        <f>_xlfn.XLOOKUP(SUBSTITUTE(Table5[[#This Row],[r]],"'",""),Table6[rxn],Table6[rxn],"no")</f>
        <v>no</v>
      </c>
      <c r="J2264" t="str" cm="1">
        <f t="array" ref="J2264">_xlfn.XLOOKUP(Table5[[#This Row],[r]],"'"&amp;Table6[rxn]&amp;"'",Table6[expected kapp],"")</f>
        <v/>
      </c>
      <c r="L2264" t="s">
        <v>10536</v>
      </c>
      <c r="M2264">
        <v>8988.1774343278394</v>
      </c>
      <c r="AE2264" s="1" t="s">
        <v>12685</v>
      </c>
      <c r="AF2264" s="1" t="s">
        <v>2778</v>
      </c>
      <c r="AG2264" s="9">
        <v>1.8824591E-11</v>
      </c>
      <c r="AH2264" s="1" t="str">
        <f>_xlfn.TEXTAFTER(Table9[[#This Row],[rxn]],"-",-1)</f>
        <v>rt5472</v>
      </c>
      <c r="AI2264" s="1" t="e">
        <f>_xlfn.TEXTAFTER(_xlfn.TEXTBEFORE(Table9[[#This Row],[rxn]],"-"&amp;Table9[[#This Row],[enz]]),"RXN-")</f>
        <v>#N/A</v>
      </c>
      <c r="AJ2264" s="1" t="e">
        <f>_xlfn.TEXTBEFORE(Table9[[#This Row],[rxn]],"_",-1)</f>
        <v>#N/A</v>
      </c>
    </row>
    <row r="2265" spans="1:36" ht="17" hidden="1" x14ac:dyDescent="0.25">
      <c r="A2265" t="s">
        <v>10808</v>
      </c>
      <c r="B2265" t="str">
        <f>_xlfn.TEXTAFTER(Table5[[#This Row],[r]],"-",-1)</f>
        <v>rt7720'</v>
      </c>
      <c r="C2265" t="str">
        <f>_xlfn.TEXTAFTER(_xlfn.TEXTBEFORE(Table5[[#This Row],[r]],"-"&amp;Table5[[#This Row],[enz]]),"'RXN-")</f>
        <v>YUMPS_c_REV</v>
      </c>
      <c r="D2265">
        <v>11171.708534568001</v>
      </c>
      <c r="E2265">
        <f>_xlfn.XLOOKUP(Table5[[#This Row],[r]],Table3[r],Table3[kapp],"")</f>
        <v>8988.1774343278394</v>
      </c>
      <c r="F2265">
        <f>Table5[[#This Row],[kapp]]-Table5[[#This Row],[old]]</f>
        <v>2183.5311002401613</v>
      </c>
      <c r="G2265" t="str" cm="1">
        <f t="array" ref="G2265">IF(ROWS(_xlfn._xlws.FILTER(Table5[r],Table5[enz]=Table5[[#This Row],[enz]]))&gt;1,"many","1")</f>
        <v>many</v>
      </c>
      <c r="H2265" t="str" cm="1">
        <f t="array" ref="H2265">IF(ROWS(_xlfn._xlws.FILTER(Table5[r],Table5[rxn-no-enz]=Table5[[#This Row],[rxn-no-enz]]))&gt;1,"many","1")</f>
        <v>many</v>
      </c>
      <c r="I2265" t="str">
        <f>_xlfn.XLOOKUP(SUBSTITUTE(Table5[[#This Row],[r]],"'",""),Table6[rxn],Table6[rxn],"no")</f>
        <v>no</v>
      </c>
      <c r="J2265" t="str" cm="1">
        <f t="array" ref="J2265">_xlfn.XLOOKUP(Table5[[#This Row],[r]],"'"&amp;Table6[rxn]&amp;"'",Table6[expected kapp],"")</f>
        <v/>
      </c>
      <c r="L2265" t="s">
        <v>10537</v>
      </c>
      <c r="M2265">
        <v>8988.1774343278394</v>
      </c>
      <c r="AE2265" s="1" t="s">
        <v>12686</v>
      </c>
      <c r="AF2265" s="1" t="s">
        <v>2778</v>
      </c>
      <c r="AG2265" s="9">
        <v>7.0727564300000001E-10</v>
      </c>
      <c r="AH2265" s="1" t="str">
        <f>_xlfn.TEXTAFTER(Table9[[#This Row],[rxn]],"-",-1)</f>
        <v>rt5474</v>
      </c>
      <c r="AI2265" s="1" t="e">
        <f>_xlfn.TEXTAFTER(_xlfn.TEXTBEFORE(Table9[[#This Row],[rxn]],"-"&amp;Table9[[#This Row],[enz]]),"RXN-")</f>
        <v>#N/A</v>
      </c>
      <c r="AJ2265" s="1" t="e">
        <f>_xlfn.TEXTBEFORE(Table9[[#This Row],[rxn]],"_",-1)</f>
        <v>#N/A</v>
      </c>
    </row>
    <row r="2266" spans="1:36" ht="17" hidden="1" x14ac:dyDescent="0.25">
      <c r="A2266" t="s">
        <v>10809</v>
      </c>
      <c r="B2266" t="str">
        <f>_xlfn.TEXTAFTER(Table5[[#This Row],[r]],"-",-1)</f>
        <v>rt8055'</v>
      </c>
      <c r="C2266" t="str">
        <f>_xlfn.TEXTAFTER(_xlfn.TEXTBEFORE(Table5[[#This Row],[r]],"-"&amp;Table5[[#This Row],[enz]]),"'RXN-")</f>
        <v>YUMPS_c_FWD</v>
      </c>
      <c r="D2266">
        <v>11171.708534568001</v>
      </c>
      <c r="E2266">
        <f>_xlfn.XLOOKUP(Table5[[#This Row],[r]],Table3[r],Table3[kapp],"")</f>
        <v>8988.1774343278394</v>
      </c>
      <c r="F2266">
        <f>Table5[[#This Row],[kapp]]-Table5[[#This Row],[old]]</f>
        <v>2183.5311002401613</v>
      </c>
      <c r="G2266" t="str" cm="1">
        <f t="array" ref="G2266">IF(ROWS(_xlfn._xlws.FILTER(Table5[r],Table5[enz]=Table5[[#This Row],[enz]]))&gt;1,"many","1")</f>
        <v>many</v>
      </c>
      <c r="H2266" t="str" cm="1">
        <f t="array" ref="H2266">IF(ROWS(_xlfn._xlws.FILTER(Table5[r],Table5[rxn-no-enz]=Table5[[#This Row],[rxn-no-enz]]))&gt;1,"many","1")</f>
        <v>many</v>
      </c>
      <c r="I2266" t="str">
        <f>_xlfn.XLOOKUP(SUBSTITUTE(Table5[[#This Row],[r]],"'",""),Table6[rxn],Table6[rxn],"no")</f>
        <v>no</v>
      </c>
      <c r="J2266" t="str" cm="1">
        <f t="array" ref="J2266">_xlfn.XLOOKUP(Table5[[#This Row],[r]],"'"&amp;Table6[rxn]&amp;"'",Table6[expected kapp],"")</f>
        <v/>
      </c>
      <c r="L2266" t="s">
        <v>10538</v>
      </c>
      <c r="M2266">
        <v>8988.1774343278394</v>
      </c>
      <c r="AE2266" s="1" t="s">
        <v>12687</v>
      </c>
      <c r="AF2266" s="1" t="s">
        <v>2778</v>
      </c>
      <c r="AG2266" s="9">
        <v>9.88587091E-10</v>
      </c>
      <c r="AH2266" s="1" t="str">
        <f>_xlfn.TEXTAFTER(Table9[[#This Row],[rxn]],"-",-1)</f>
        <v>rt5526</v>
      </c>
      <c r="AI2266" s="1" t="e">
        <f>_xlfn.TEXTAFTER(_xlfn.TEXTBEFORE(Table9[[#This Row],[rxn]],"-"&amp;Table9[[#This Row],[enz]]),"RXN-")</f>
        <v>#N/A</v>
      </c>
      <c r="AJ2266" s="1" t="e">
        <f>_xlfn.TEXTBEFORE(Table9[[#This Row],[rxn]],"_",-1)</f>
        <v>#N/A</v>
      </c>
    </row>
    <row r="2267" spans="1:36" ht="17" hidden="1" x14ac:dyDescent="0.25">
      <c r="A2267" t="s">
        <v>10810</v>
      </c>
      <c r="B2267" t="str">
        <f>_xlfn.TEXTAFTER(Table5[[#This Row],[r]],"-",-1)</f>
        <v>rt8055'</v>
      </c>
      <c r="C2267" t="str">
        <f>_xlfn.TEXTAFTER(_xlfn.TEXTBEFORE(Table5[[#This Row],[r]],"-"&amp;Table5[[#This Row],[enz]]),"'RXN-")</f>
        <v>YUMPS_c_REV</v>
      </c>
      <c r="D2267">
        <v>11171.708534568001</v>
      </c>
      <c r="E2267">
        <f>_xlfn.XLOOKUP(Table5[[#This Row],[r]],Table3[r],Table3[kapp],"")</f>
        <v>8988.1774343278394</v>
      </c>
      <c r="F2267">
        <f>Table5[[#This Row],[kapp]]-Table5[[#This Row],[old]]</f>
        <v>2183.5311002401613</v>
      </c>
      <c r="G2267" t="str" cm="1">
        <f t="array" ref="G2267">IF(ROWS(_xlfn._xlws.FILTER(Table5[r],Table5[enz]=Table5[[#This Row],[enz]]))&gt;1,"many","1")</f>
        <v>many</v>
      </c>
      <c r="H2267" t="str" cm="1">
        <f t="array" ref="H2267">IF(ROWS(_xlfn._xlws.FILTER(Table5[r],Table5[rxn-no-enz]=Table5[[#This Row],[rxn-no-enz]]))&gt;1,"many","1")</f>
        <v>many</v>
      </c>
      <c r="I2267" t="str">
        <f>_xlfn.XLOOKUP(SUBSTITUTE(Table5[[#This Row],[r]],"'",""),Table6[rxn],Table6[rxn],"no")</f>
        <v>no</v>
      </c>
      <c r="J2267" t="str" cm="1">
        <f t="array" ref="J2267">_xlfn.XLOOKUP(Table5[[#This Row],[r]],"'"&amp;Table6[rxn]&amp;"'",Table6[expected kapp],"")</f>
        <v/>
      </c>
      <c r="L2267" t="s">
        <v>10539</v>
      </c>
      <c r="M2267">
        <v>8988.1774343278394</v>
      </c>
      <c r="AE2267" s="1" t="s">
        <v>12688</v>
      </c>
      <c r="AF2267" s="1" t="s">
        <v>2778</v>
      </c>
      <c r="AG2267" s="9">
        <v>1.5497402699999999E-10</v>
      </c>
      <c r="AH2267" s="1" t="str">
        <f>_xlfn.TEXTAFTER(Table9[[#This Row],[rxn]],"-",-1)</f>
        <v>rt5532</v>
      </c>
      <c r="AI2267" s="1" t="e">
        <f>_xlfn.TEXTAFTER(_xlfn.TEXTBEFORE(Table9[[#This Row],[rxn]],"-"&amp;Table9[[#This Row],[enz]]),"RXN-")</f>
        <v>#N/A</v>
      </c>
      <c r="AJ2267" s="1" t="e">
        <f>_xlfn.TEXTBEFORE(Table9[[#This Row],[rxn]],"_",-1)</f>
        <v>#N/A</v>
      </c>
    </row>
    <row r="2268" spans="1:36" ht="17" hidden="1" x14ac:dyDescent="0.25">
      <c r="A2268" t="s">
        <v>10811</v>
      </c>
      <c r="B2268" t="str">
        <f>_xlfn.TEXTAFTER(Table5[[#This Row],[r]],"-",-1)</f>
        <v>rt0235'</v>
      </c>
      <c r="C2268" t="str">
        <f>_xlfn.TEXTAFTER(_xlfn.TEXTBEFORE(Table5[[#This Row],[r]],"-"&amp;Table5[[#This Row],[enz]]),"'RXN-")</f>
        <v>ZEAEPOX1_c_FWD</v>
      </c>
      <c r="D2268">
        <v>11171.708534568001</v>
      </c>
      <c r="E2268">
        <f>_xlfn.XLOOKUP(Table5[[#This Row],[r]],Table3[r],Table3[kapp],"")</f>
        <v>8988.1774343278394</v>
      </c>
      <c r="F2268">
        <f>Table5[[#This Row],[kapp]]-Table5[[#This Row],[old]]</f>
        <v>2183.5311002401613</v>
      </c>
      <c r="G2268" t="str" cm="1">
        <f t="array" ref="G2268">IF(ROWS(_xlfn._xlws.FILTER(Table5[r],Table5[enz]=Table5[[#This Row],[enz]]))&gt;1,"many","1")</f>
        <v>many</v>
      </c>
      <c r="H2268" t="str" cm="1">
        <f t="array" ref="H2268">IF(ROWS(_xlfn._xlws.FILTER(Table5[r],Table5[rxn-no-enz]=Table5[[#This Row],[rxn-no-enz]]))&gt;1,"many","1")</f>
        <v>many</v>
      </c>
      <c r="I2268" t="str">
        <f>_xlfn.XLOOKUP(SUBSTITUTE(Table5[[#This Row],[r]],"'",""),Table6[rxn],Table6[rxn],"no")</f>
        <v>no</v>
      </c>
      <c r="J2268" t="str" cm="1">
        <f t="array" ref="J2268">_xlfn.XLOOKUP(Table5[[#This Row],[r]],"'"&amp;Table6[rxn]&amp;"'",Table6[expected kapp],"")</f>
        <v/>
      </c>
      <c r="L2268" t="s">
        <v>10540</v>
      </c>
      <c r="M2268">
        <v>8988.1774343278394</v>
      </c>
      <c r="AE2268" s="1" t="s">
        <v>12689</v>
      </c>
      <c r="AF2268" s="1" t="s">
        <v>2778</v>
      </c>
      <c r="AG2268" s="9">
        <v>4.4523019999999999E-12</v>
      </c>
      <c r="AH2268" s="1" t="str">
        <f>_xlfn.TEXTAFTER(Table9[[#This Row],[rxn]],"-",-1)</f>
        <v>rt5535</v>
      </c>
      <c r="AI2268" s="1" t="e">
        <f>_xlfn.TEXTAFTER(_xlfn.TEXTBEFORE(Table9[[#This Row],[rxn]],"-"&amp;Table9[[#This Row],[enz]]),"RXN-")</f>
        <v>#N/A</v>
      </c>
      <c r="AJ2268" s="1" t="e">
        <f>_xlfn.TEXTBEFORE(Table9[[#This Row],[rxn]],"_",-1)</f>
        <v>#N/A</v>
      </c>
    </row>
    <row r="2269" spans="1:36" ht="17" hidden="1" x14ac:dyDescent="0.25">
      <c r="A2269" t="s">
        <v>10812</v>
      </c>
      <c r="B2269" t="str">
        <f>_xlfn.TEXTAFTER(Table5[[#This Row],[r]],"-",-1)</f>
        <v>rt3591'</v>
      </c>
      <c r="C2269" t="str">
        <f>_xlfn.TEXTAFTER(_xlfn.TEXTBEFORE(Table5[[#This Row],[r]],"-"&amp;Table5[[#This Row],[enz]]),"'RXN-")</f>
        <v>ZEAEPOX1_c_FWD</v>
      </c>
      <c r="D2269">
        <v>11171.708534568001</v>
      </c>
      <c r="E2269">
        <f>_xlfn.XLOOKUP(Table5[[#This Row],[r]],Table3[r],Table3[kapp],"")</f>
        <v>8988.1774343278394</v>
      </c>
      <c r="F2269">
        <f>Table5[[#This Row],[kapp]]-Table5[[#This Row],[old]]</f>
        <v>2183.5311002401613</v>
      </c>
      <c r="G2269" t="str" cm="1">
        <f t="array" ref="G2269">IF(ROWS(_xlfn._xlws.FILTER(Table5[r],Table5[enz]=Table5[[#This Row],[enz]]))&gt;1,"many","1")</f>
        <v>many</v>
      </c>
      <c r="H2269" t="str" cm="1">
        <f t="array" ref="H2269">IF(ROWS(_xlfn._xlws.FILTER(Table5[r],Table5[rxn-no-enz]=Table5[[#This Row],[rxn-no-enz]]))&gt;1,"many","1")</f>
        <v>many</v>
      </c>
      <c r="I2269" t="str">
        <f>_xlfn.XLOOKUP(SUBSTITUTE(Table5[[#This Row],[r]],"'",""),Table6[rxn],Table6[rxn],"no")</f>
        <v>no</v>
      </c>
      <c r="J2269" t="str" cm="1">
        <f t="array" ref="J2269">_xlfn.XLOOKUP(Table5[[#This Row],[r]],"'"&amp;Table6[rxn]&amp;"'",Table6[expected kapp],"")</f>
        <v/>
      </c>
      <c r="L2269" t="s">
        <v>10541</v>
      </c>
      <c r="M2269">
        <v>8988.1774343278394</v>
      </c>
      <c r="AE2269" s="1" t="s">
        <v>12690</v>
      </c>
      <c r="AF2269" s="1" t="s">
        <v>2778</v>
      </c>
      <c r="AG2269" s="9">
        <v>1.7551083999999999E-11</v>
      </c>
      <c r="AH2269" s="1" t="str">
        <f>_xlfn.TEXTAFTER(Table9[[#This Row],[rxn]],"-",-1)</f>
        <v>rt5549</v>
      </c>
      <c r="AI2269" s="1" t="e">
        <f>_xlfn.TEXTAFTER(_xlfn.TEXTBEFORE(Table9[[#This Row],[rxn]],"-"&amp;Table9[[#This Row],[enz]]),"RXN-")</f>
        <v>#N/A</v>
      </c>
      <c r="AJ2269" s="1" t="e">
        <f>_xlfn.TEXTBEFORE(Table9[[#This Row],[rxn]],"_",-1)</f>
        <v>#N/A</v>
      </c>
    </row>
    <row r="2270" spans="1:36" ht="17" hidden="1" x14ac:dyDescent="0.25">
      <c r="A2270" t="s">
        <v>10813</v>
      </c>
      <c r="B2270" t="str">
        <f>_xlfn.TEXTAFTER(Table5[[#This Row],[r]],"-",-1)</f>
        <v>rt3595'</v>
      </c>
      <c r="C2270" t="str">
        <f>_xlfn.TEXTAFTER(_xlfn.TEXTBEFORE(Table5[[#This Row],[r]],"-"&amp;Table5[[#This Row],[enz]]),"'RXN-")</f>
        <v>ZEAEPOX1_c_FWD</v>
      </c>
      <c r="D2270">
        <v>11171.708534568001</v>
      </c>
      <c r="E2270">
        <f>_xlfn.XLOOKUP(Table5[[#This Row],[r]],Table3[r],Table3[kapp],"")</f>
        <v>8988.1774343278394</v>
      </c>
      <c r="F2270">
        <f>Table5[[#This Row],[kapp]]-Table5[[#This Row],[old]]</f>
        <v>2183.5311002401613</v>
      </c>
      <c r="G2270" t="str" cm="1">
        <f t="array" ref="G2270">IF(ROWS(_xlfn._xlws.FILTER(Table5[r],Table5[enz]=Table5[[#This Row],[enz]]))&gt;1,"many","1")</f>
        <v>many</v>
      </c>
      <c r="H2270" t="str" cm="1">
        <f t="array" ref="H2270">IF(ROWS(_xlfn._xlws.FILTER(Table5[r],Table5[rxn-no-enz]=Table5[[#This Row],[rxn-no-enz]]))&gt;1,"many","1")</f>
        <v>many</v>
      </c>
      <c r="I2270" t="str">
        <f>_xlfn.XLOOKUP(SUBSTITUTE(Table5[[#This Row],[r]],"'",""),Table6[rxn],Table6[rxn],"no")</f>
        <v>no</v>
      </c>
      <c r="J2270" t="str" cm="1">
        <f t="array" ref="J2270">_xlfn.XLOOKUP(Table5[[#This Row],[r]],"'"&amp;Table6[rxn]&amp;"'",Table6[expected kapp],"")</f>
        <v/>
      </c>
      <c r="L2270" t="s">
        <v>10542</v>
      </c>
      <c r="M2270">
        <v>8988.1774343278394</v>
      </c>
      <c r="AE2270" s="1" t="s">
        <v>12691</v>
      </c>
      <c r="AF2270" s="1" t="s">
        <v>2778</v>
      </c>
      <c r="AG2270" s="9">
        <v>2.2423939000000001E-11</v>
      </c>
      <c r="AH2270" s="1" t="str">
        <f>_xlfn.TEXTAFTER(Table9[[#This Row],[rxn]],"-",-1)</f>
        <v>rt5558</v>
      </c>
      <c r="AI2270" s="1" t="e">
        <f>_xlfn.TEXTAFTER(_xlfn.TEXTBEFORE(Table9[[#This Row],[rxn]],"-"&amp;Table9[[#This Row],[enz]]),"RXN-")</f>
        <v>#N/A</v>
      </c>
      <c r="AJ2270" s="1" t="e">
        <f>_xlfn.TEXTBEFORE(Table9[[#This Row],[rxn]],"_",-1)</f>
        <v>#N/A</v>
      </c>
    </row>
    <row r="2271" spans="1:36" ht="17" hidden="1" x14ac:dyDescent="0.25">
      <c r="A2271" t="s">
        <v>10814</v>
      </c>
      <c r="B2271" t="str">
        <f>_xlfn.TEXTAFTER(Table5[[#This Row],[r]],"-",-1)</f>
        <v>rt0235'</v>
      </c>
      <c r="C2271" t="str">
        <f>_xlfn.TEXTAFTER(_xlfn.TEXTBEFORE(Table5[[#This Row],[r]],"-"&amp;Table5[[#This Row],[enz]]),"'RXN-")</f>
        <v>ZEAEPOX2_c_FWD</v>
      </c>
      <c r="D2271">
        <v>11171.708534568001</v>
      </c>
      <c r="E2271">
        <f>_xlfn.XLOOKUP(Table5[[#This Row],[r]],Table3[r],Table3[kapp],"")</f>
        <v>8988.1774343278394</v>
      </c>
      <c r="F2271">
        <f>Table5[[#This Row],[kapp]]-Table5[[#This Row],[old]]</f>
        <v>2183.5311002401613</v>
      </c>
      <c r="G2271" t="str" cm="1">
        <f t="array" ref="G2271">IF(ROWS(_xlfn._xlws.FILTER(Table5[r],Table5[enz]=Table5[[#This Row],[enz]]))&gt;1,"many","1")</f>
        <v>many</v>
      </c>
      <c r="H2271" t="str" cm="1">
        <f t="array" ref="H2271">IF(ROWS(_xlfn._xlws.FILTER(Table5[r],Table5[rxn-no-enz]=Table5[[#This Row],[rxn-no-enz]]))&gt;1,"many","1")</f>
        <v>many</v>
      </c>
      <c r="I2271" t="str">
        <f>_xlfn.XLOOKUP(SUBSTITUTE(Table5[[#This Row],[r]],"'",""),Table6[rxn],Table6[rxn],"no")</f>
        <v>no</v>
      </c>
      <c r="J2271" t="str" cm="1">
        <f t="array" ref="J2271">_xlfn.XLOOKUP(Table5[[#This Row],[r]],"'"&amp;Table6[rxn]&amp;"'",Table6[expected kapp],"")</f>
        <v/>
      </c>
      <c r="L2271" t="s">
        <v>10543</v>
      </c>
      <c r="M2271">
        <v>8988.1774343278394</v>
      </c>
      <c r="AE2271" s="1" t="s">
        <v>12692</v>
      </c>
      <c r="AF2271" s="1" t="s">
        <v>2778</v>
      </c>
      <c r="AG2271" s="9">
        <v>4.2034247999999999E-11</v>
      </c>
      <c r="AH2271" s="1" t="str">
        <f>_xlfn.TEXTAFTER(Table9[[#This Row],[rxn]],"-",-1)</f>
        <v>rt5562_x</v>
      </c>
      <c r="AI2271" s="1" t="e">
        <f>_xlfn.TEXTAFTER(_xlfn.TEXTBEFORE(Table9[[#This Row],[rxn]],"-"&amp;Table9[[#This Row],[enz]]),"RXN-")</f>
        <v>#N/A</v>
      </c>
      <c r="AJ2271" s="1" t="str">
        <f>_xlfn.TEXTBEFORE(Table9[[#This Row],[rxn]],"_",-1)</f>
        <v>PROWASTE-rt5562</v>
      </c>
    </row>
    <row r="2272" spans="1:36" ht="17" hidden="1" x14ac:dyDescent="0.25">
      <c r="A2272" t="s">
        <v>10815</v>
      </c>
      <c r="B2272" t="str">
        <f>_xlfn.TEXTAFTER(Table5[[#This Row],[r]],"-",-1)</f>
        <v>rt3591'</v>
      </c>
      <c r="C2272" t="str">
        <f>_xlfn.TEXTAFTER(_xlfn.TEXTBEFORE(Table5[[#This Row],[r]],"-"&amp;Table5[[#This Row],[enz]]),"'RXN-")</f>
        <v>ZEAEPOX2_c_FWD</v>
      </c>
      <c r="D2272">
        <v>11171.708534568001</v>
      </c>
      <c r="E2272">
        <f>_xlfn.XLOOKUP(Table5[[#This Row],[r]],Table3[r],Table3[kapp],"")</f>
        <v>8988.1774343278394</v>
      </c>
      <c r="F2272">
        <f>Table5[[#This Row],[kapp]]-Table5[[#This Row],[old]]</f>
        <v>2183.5311002401613</v>
      </c>
      <c r="G2272" t="str" cm="1">
        <f t="array" ref="G2272">IF(ROWS(_xlfn._xlws.FILTER(Table5[r],Table5[enz]=Table5[[#This Row],[enz]]))&gt;1,"many","1")</f>
        <v>many</v>
      </c>
      <c r="H2272" t="str" cm="1">
        <f t="array" ref="H2272">IF(ROWS(_xlfn._xlws.FILTER(Table5[r],Table5[rxn-no-enz]=Table5[[#This Row],[rxn-no-enz]]))&gt;1,"many","1")</f>
        <v>many</v>
      </c>
      <c r="I2272" t="str">
        <f>_xlfn.XLOOKUP(SUBSTITUTE(Table5[[#This Row],[r]],"'",""),Table6[rxn],Table6[rxn],"no")</f>
        <v>no</v>
      </c>
      <c r="J2272" t="str" cm="1">
        <f t="array" ref="J2272">_xlfn.XLOOKUP(Table5[[#This Row],[r]],"'"&amp;Table6[rxn]&amp;"'",Table6[expected kapp],"")</f>
        <v/>
      </c>
      <c r="L2272" t="s">
        <v>8565</v>
      </c>
      <c r="M2272">
        <v>38656.267137193398</v>
      </c>
      <c r="AE2272" s="1" t="s">
        <v>12693</v>
      </c>
      <c r="AF2272" s="1" t="s">
        <v>2778</v>
      </c>
      <c r="AG2272" s="9">
        <v>9.4581733899999994E-10</v>
      </c>
      <c r="AH2272" s="1" t="str">
        <f>_xlfn.TEXTAFTER(Table9[[#This Row],[rxn]],"-",-1)</f>
        <v>rt5579</v>
      </c>
      <c r="AI2272" s="1" t="e">
        <f>_xlfn.TEXTAFTER(_xlfn.TEXTBEFORE(Table9[[#This Row],[rxn]],"-"&amp;Table9[[#This Row],[enz]]),"RXN-")</f>
        <v>#N/A</v>
      </c>
      <c r="AJ2272" s="1" t="e">
        <f>_xlfn.TEXTBEFORE(Table9[[#This Row],[rxn]],"_",-1)</f>
        <v>#N/A</v>
      </c>
    </row>
    <row r="2273" spans="1:36" ht="17" hidden="1" x14ac:dyDescent="0.25">
      <c r="A2273" t="s">
        <v>10816</v>
      </c>
      <c r="B2273" t="str">
        <f>_xlfn.TEXTAFTER(Table5[[#This Row],[r]],"-",-1)</f>
        <v>rt3595'</v>
      </c>
      <c r="C2273" t="str">
        <f>_xlfn.TEXTAFTER(_xlfn.TEXTBEFORE(Table5[[#This Row],[r]],"-"&amp;Table5[[#This Row],[enz]]),"'RXN-")</f>
        <v>ZEAEPOX2_c_FWD</v>
      </c>
      <c r="D2273">
        <v>11171.708534568001</v>
      </c>
      <c r="E2273">
        <f>_xlfn.XLOOKUP(Table5[[#This Row],[r]],Table3[r],Table3[kapp],"")</f>
        <v>8988.1774343278394</v>
      </c>
      <c r="F2273">
        <f>Table5[[#This Row],[kapp]]-Table5[[#This Row],[old]]</f>
        <v>2183.5311002401613</v>
      </c>
      <c r="G2273" t="str" cm="1">
        <f t="array" ref="G2273">IF(ROWS(_xlfn._xlws.FILTER(Table5[r],Table5[enz]=Table5[[#This Row],[enz]]))&gt;1,"many","1")</f>
        <v>many</v>
      </c>
      <c r="H2273" t="str" cm="1">
        <f t="array" ref="H2273">IF(ROWS(_xlfn._xlws.FILTER(Table5[r],Table5[rxn-no-enz]=Table5[[#This Row],[rxn-no-enz]]))&gt;1,"many","1")</f>
        <v>many</v>
      </c>
      <c r="I2273" t="str">
        <f>_xlfn.XLOOKUP(SUBSTITUTE(Table5[[#This Row],[r]],"'",""),Table6[rxn],Table6[rxn],"no")</f>
        <v>no</v>
      </c>
      <c r="J2273" t="str" cm="1">
        <f t="array" ref="J2273">_xlfn.XLOOKUP(Table5[[#This Row],[r]],"'"&amp;Table6[rxn]&amp;"'",Table6[expected kapp],"")</f>
        <v/>
      </c>
      <c r="L2273" t="s">
        <v>10544</v>
      </c>
      <c r="M2273">
        <v>8988.1774343278394</v>
      </c>
      <c r="AE2273" s="1" t="s">
        <v>12694</v>
      </c>
      <c r="AF2273" s="1" t="s">
        <v>2778</v>
      </c>
      <c r="AG2273" s="9">
        <v>4.7977224099999998E-10</v>
      </c>
      <c r="AH2273" s="1" t="str">
        <f>_xlfn.TEXTAFTER(Table9[[#This Row],[rxn]],"-",-1)</f>
        <v>rt5580</v>
      </c>
      <c r="AI2273" s="1" t="e">
        <f>_xlfn.TEXTAFTER(_xlfn.TEXTBEFORE(Table9[[#This Row],[rxn]],"-"&amp;Table9[[#This Row],[enz]]),"RXN-")</f>
        <v>#N/A</v>
      </c>
      <c r="AJ2273" s="1" t="e">
        <f>_xlfn.TEXTBEFORE(Table9[[#This Row],[rxn]],"_",-1)</f>
        <v>#N/A</v>
      </c>
    </row>
    <row r="2274" spans="1:36" ht="17" hidden="1" x14ac:dyDescent="0.25">
      <c r="A2274" t="s">
        <v>10817</v>
      </c>
      <c r="B2274" t="str">
        <f>_xlfn.TEXTAFTER(Table5[[#This Row],[r]],"-",-1)</f>
        <v>THFATcplx'</v>
      </c>
      <c r="C2274" t="str">
        <f>_xlfn.TEXTAFTER(_xlfn.TEXTBEFORE(Table5[[#This Row],[r]],"-"&amp;Table5[[#This Row],[enz]]),"'RXN-")</f>
        <v>THFAT_m_FWD</v>
      </c>
      <c r="D2274">
        <v>11171.708534568001</v>
      </c>
      <c r="E2274">
        <f>_xlfn.XLOOKUP(Table5[[#This Row],[r]],Table3[r],Table3[kapp],"")</f>
        <v>8988.1774343278394</v>
      </c>
      <c r="F2274">
        <f>Table5[[#This Row],[kapp]]-Table5[[#This Row],[old]]</f>
        <v>2183.5311002401613</v>
      </c>
      <c r="G2274" t="str" cm="1">
        <f t="array" ref="G2274">IF(ROWS(_xlfn._xlws.FILTER(Table5[r],Table5[enz]=Table5[[#This Row],[enz]]))&gt;1,"many","1")</f>
        <v>1</v>
      </c>
      <c r="H2274" t="str" cm="1">
        <f t="array" ref="H2274">IF(ROWS(_xlfn._xlws.FILTER(Table5[r],Table5[rxn-no-enz]=Table5[[#This Row],[rxn-no-enz]]))&gt;1,"many","1")</f>
        <v>1</v>
      </c>
      <c r="I2274" t="str">
        <f>_xlfn.XLOOKUP(SUBSTITUTE(Table5[[#This Row],[r]],"'",""),Table6[rxn],Table6[rxn],"no")</f>
        <v>no</v>
      </c>
      <c r="J2274" t="str" cm="1">
        <f t="array" ref="J2274">_xlfn.XLOOKUP(Table5[[#This Row],[r]],"'"&amp;Table6[rxn]&amp;"'",Table6[expected kapp],"")</f>
        <v/>
      </c>
      <c r="L2274" t="s">
        <v>10545</v>
      </c>
      <c r="M2274">
        <v>8988.1774343278394</v>
      </c>
      <c r="AE2274" s="1" t="s">
        <v>12695</v>
      </c>
      <c r="AF2274" s="1" t="s">
        <v>2778</v>
      </c>
      <c r="AG2274" s="9">
        <v>1.1173220000000001E-12</v>
      </c>
      <c r="AH2274" s="1" t="str">
        <f>_xlfn.TEXTAFTER(Table9[[#This Row],[rxn]],"-",-1)</f>
        <v>rt5601</v>
      </c>
      <c r="AI2274" s="1" t="e">
        <f>_xlfn.TEXTAFTER(_xlfn.TEXTBEFORE(Table9[[#This Row],[rxn]],"-"&amp;Table9[[#This Row],[enz]]),"RXN-")</f>
        <v>#N/A</v>
      </c>
      <c r="AJ2274" s="1" t="e">
        <f>_xlfn.TEXTBEFORE(Table9[[#This Row],[rxn]],"_",-1)</f>
        <v>#N/A</v>
      </c>
    </row>
    <row r="2275" spans="1:36" ht="17" hidden="1" x14ac:dyDescent="0.25">
      <c r="A2275" t="s">
        <v>8576</v>
      </c>
      <c r="B2275" t="str">
        <f>_xlfn.TEXTAFTER(Table5[[#This Row],[r]],"-",-1)</f>
        <v>rt5719'</v>
      </c>
      <c r="C2275" t="str">
        <f>_xlfn.TEXTAFTER(_xlfn.TEXTBEFORE(Table5[[#This Row],[r]],"-"&amp;Table5[[#This Row],[enz]]),"'RXN-")</f>
        <v>SACCD2_c_FWD</v>
      </c>
      <c r="D2275">
        <v>3100.2851243661598</v>
      </c>
      <c r="E2275">
        <f>_xlfn.XLOOKUP(Table5[[#This Row],[r]],Table3[r],Table3[kapp],"")</f>
        <v>1176.8574058471399</v>
      </c>
      <c r="F2275">
        <f>Table5[[#This Row],[kapp]]-Table5[[#This Row],[old]]</f>
        <v>1923.4277185190199</v>
      </c>
      <c r="G2275" t="str" cm="1">
        <f t="array" ref="G2275">IF(ROWS(_xlfn._xlws.FILTER(Table5[r],Table5[enz]=Table5[[#This Row],[enz]]))&gt;1,"many","1")</f>
        <v>1</v>
      </c>
      <c r="H2275" t="str" cm="1">
        <f t="array" ref="H2275">IF(ROWS(_xlfn._xlws.FILTER(Table5[r],Table5[rxn-no-enz]=Table5[[#This Row],[rxn-no-enz]]))&gt;1,"many","1")</f>
        <v>many</v>
      </c>
      <c r="I2275" t="str">
        <f>_xlfn.XLOOKUP(SUBSTITUTE(Table5[[#This Row],[r]],"'",""),Table6[rxn],Table6[rxn],"no")</f>
        <v>no</v>
      </c>
      <c r="J2275" t="str" cm="1">
        <f t="array" ref="J2275">_xlfn.XLOOKUP(Table5[[#This Row],[r]],"'"&amp;Table6[rxn]&amp;"'",Table6[expected kapp],"")</f>
        <v/>
      </c>
      <c r="L2275" t="s">
        <v>10546</v>
      </c>
      <c r="M2275">
        <v>8988.1774343278394</v>
      </c>
      <c r="AE2275" s="1" t="s">
        <v>12696</v>
      </c>
      <c r="AF2275" s="1" t="s">
        <v>2778</v>
      </c>
      <c r="AG2275" s="9">
        <v>1.4690169299999999E-10</v>
      </c>
      <c r="AH2275" s="1" t="str">
        <f>_xlfn.TEXTAFTER(Table9[[#This Row],[rxn]],"-",-1)</f>
        <v>rt5611</v>
      </c>
      <c r="AI2275" s="1" t="e">
        <f>_xlfn.TEXTAFTER(_xlfn.TEXTBEFORE(Table9[[#This Row],[rxn]],"-"&amp;Table9[[#This Row],[enz]]),"RXN-")</f>
        <v>#N/A</v>
      </c>
      <c r="AJ2275" s="1" t="e">
        <f>_xlfn.TEXTBEFORE(Table9[[#This Row],[rxn]],"_",-1)</f>
        <v>#N/A</v>
      </c>
    </row>
    <row r="2276" spans="1:36" ht="17" hidden="1" x14ac:dyDescent="0.25">
      <c r="A2276" t="s">
        <v>8487</v>
      </c>
      <c r="B2276" t="str">
        <f>_xlfn.TEXTAFTER(Table5[[#This Row],[r]],"-",-1)</f>
        <v>rt0808'</v>
      </c>
      <c r="C2276" t="str">
        <f>_xlfn.TEXTAFTER(_xlfn.TEXTBEFORE(Table5[[#This Row],[r]],"-"&amp;Table5[[#This Row],[enz]]),"'RXN-")</f>
        <v>KARA1i_m_FWD</v>
      </c>
      <c r="D2276">
        <v>4715.1060754680502</v>
      </c>
      <c r="E2276">
        <f>_xlfn.XLOOKUP(Table5[[#This Row],[r]],Table3[r],Table3[kapp],"")</f>
        <v>2897.7420411307999</v>
      </c>
      <c r="F2276">
        <f>Table5[[#This Row],[kapp]]-Table5[[#This Row],[old]]</f>
        <v>1817.3640343372504</v>
      </c>
      <c r="G2276" t="str" cm="1">
        <f t="array" ref="G2276">IF(ROWS(_xlfn._xlws.FILTER(Table5[r],Table5[enz]=Table5[[#This Row],[enz]]))&gt;1,"many","1")</f>
        <v>many</v>
      </c>
      <c r="H2276" t="str" cm="1">
        <f t="array" ref="H2276">IF(ROWS(_xlfn._xlws.FILTER(Table5[r],Table5[rxn-no-enz]=Table5[[#This Row],[rxn-no-enz]]))&gt;1,"many","1")</f>
        <v>1</v>
      </c>
      <c r="I2276" t="str">
        <f>_xlfn.XLOOKUP(SUBSTITUTE(Table5[[#This Row],[r]],"'",""),Table6[rxn],Table6[rxn],"no")</f>
        <v>no</v>
      </c>
      <c r="J2276" t="str" cm="1">
        <f t="array" ref="J2276">_xlfn.XLOOKUP(Table5[[#This Row],[r]],"'"&amp;Table6[rxn]&amp;"'",Table6[expected kapp],"")</f>
        <v/>
      </c>
      <c r="L2276" t="s">
        <v>10547</v>
      </c>
      <c r="M2276">
        <v>8988.1774343278394</v>
      </c>
      <c r="AE2276" s="1" t="s">
        <v>12697</v>
      </c>
      <c r="AF2276" s="1" t="s">
        <v>2778</v>
      </c>
      <c r="AG2276" s="9">
        <v>2.76953534E-10</v>
      </c>
      <c r="AH2276" s="1" t="str">
        <f>_xlfn.TEXTAFTER(Table9[[#This Row],[rxn]],"-",-1)</f>
        <v>rt5622</v>
      </c>
      <c r="AI2276" s="1" t="e">
        <f>_xlfn.TEXTAFTER(_xlfn.TEXTBEFORE(Table9[[#This Row],[rxn]],"-"&amp;Table9[[#This Row],[enz]]),"RXN-")</f>
        <v>#N/A</v>
      </c>
      <c r="AJ2276" s="1" t="e">
        <f>_xlfn.TEXTBEFORE(Table9[[#This Row],[rxn]],"_",-1)</f>
        <v>#N/A</v>
      </c>
    </row>
    <row r="2277" spans="1:36" ht="17" hidden="1" x14ac:dyDescent="0.25">
      <c r="A2277" t="s">
        <v>8259</v>
      </c>
      <c r="B2277" t="str">
        <f>_xlfn.TEXTAFTER(Table5[[#This Row],[r]],"-",-1)</f>
        <v>rt8327'</v>
      </c>
      <c r="C2277" t="str">
        <f>_xlfn.TEXTAFTER(_xlfn.TEXTBEFORE(Table5[[#This Row],[r]],"-"&amp;Table5[[#This Row],[enz]]),"'RXN-")</f>
        <v>3OACR220_rm_FWD</v>
      </c>
      <c r="D2277">
        <v>4163.8223337056797</v>
      </c>
      <c r="E2277">
        <f>_xlfn.XLOOKUP(Table5[[#This Row],[r]],Table3[r],Table3[kapp],"")</f>
        <v>3110.2600412490001</v>
      </c>
      <c r="F2277">
        <f>Table5[[#This Row],[kapp]]-Table5[[#This Row],[old]]</f>
        <v>1053.5622924566796</v>
      </c>
      <c r="G2277" t="str" cm="1">
        <f t="array" ref="G2277">IF(ROWS(_xlfn._xlws.FILTER(Table5[r],Table5[enz]=Table5[[#This Row],[enz]]))&gt;1,"many","1")</f>
        <v>many</v>
      </c>
      <c r="H2277" t="str" cm="1">
        <f t="array" ref="H2277">IF(ROWS(_xlfn._xlws.FILTER(Table5[r],Table5[rxn-no-enz]=Table5[[#This Row],[rxn-no-enz]]))&gt;1,"many","1")</f>
        <v>1</v>
      </c>
      <c r="I2277" t="str">
        <f>_xlfn.XLOOKUP(SUBSTITUTE(Table5[[#This Row],[r]],"'",""),Table6[rxn],Table6[rxn],"no")</f>
        <v>no</v>
      </c>
      <c r="J2277" t="str" cm="1">
        <f t="array" ref="J2277">_xlfn.XLOOKUP(Table5[[#This Row],[r]],"'"&amp;Table6[rxn]&amp;"'",Table6[expected kapp],"")</f>
        <v/>
      </c>
      <c r="L2277" t="s">
        <v>10548</v>
      </c>
      <c r="M2277">
        <v>8988.1774343278394</v>
      </c>
      <c r="AE2277" s="1" t="s">
        <v>12698</v>
      </c>
      <c r="AF2277" s="1" t="s">
        <v>2778</v>
      </c>
      <c r="AG2277" s="9">
        <v>9.8391067000000006E-10</v>
      </c>
      <c r="AH2277" s="1" t="str">
        <f>_xlfn.TEXTAFTER(Table9[[#This Row],[rxn]],"-",-1)</f>
        <v>rt5633_c</v>
      </c>
      <c r="AI2277" s="1" t="e">
        <f>_xlfn.TEXTAFTER(_xlfn.TEXTBEFORE(Table9[[#This Row],[rxn]],"-"&amp;Table9[[#This Row],[enz]]),"RXN-")</f>
        <v>#N/A</v>
      </c>
      <c r="AJ2277" s="1" t="str">
        <f>_xlfn.TEXTBEFORE(Table9[[#This Row],[rxn]],"_",-1)</f>
        <v>PROWASTE-rt5633</v>
      </c>
    </row>
    <row r="2278" spans="1:36" ht="17" hidden="1" x14ac:dyDescent="0.25">
      <c r="A2278" t="s">
        <v>8260</v>
      </c>
      <c r="B2278" t="str">
        <f>_xlfn.TEXTAFTER(Table5[[#This Row],[r]],"-",-1)</f>
        <v>rt8327'</v>
      </c>
      <c r="C2278" t="str">
        <f>_xlfn.TEXTAFTER(_xlfn.TEXTBEFORE(Table5[[#This Row],[r]],"-"&amp;Table5[[#This Row],[enz]]),"'RXN-")</f>
        <v>3OACR200_rm_FWD</v>
      </c>
      <c r="D2278">
        <v>4163.8223337056797</v>
      </c>
      <c r="E2278">
        <f>_xlfn.XLOOKUP(Table5[[#This Row],[r]],Table3[r],Table3[kapp],"")</f>
        <v>3110.2600412490001</v>
      </c>
      <c r="F2278">
        <f>Table5[[#This Row],[kapp]]-Table5[[#This Row],[old]]</f>
        <v>1053.5622924566796</v>
      </c>
      <c r="G2278" t="str" cm="1">
        <f t="array" ref="G2278">IF(ROWS(_xlfn._xlws.FILTER(Table5[r],Table5[enz]=Table5[[#This Row],[enz]]))&gt;1,"many","1")</f>
        <v>many</v>
      </c>
      <c r="H2278" t="str" cm="1">
        <f t="array" ref="H2278">IF(ROWS(_xlfn._xlws.FILTER(Table5[r],Table5[rxn-no-enz]=Table5[[#This Row],[rxn-no-enz]]))&gt;1,"many","1")</f>
        <v>1</v>
      </c>
      <c r="I2278" t="str">
        <f>_xlfn.XLOOKUP(SUBSTITUTE(Table5[[#This Row],[r]],"'",""),Table6[rxn],Table6[rxn],"no")</f>
        <v>no</v>
      </c>
      <c r="J2278" t="str" cm="1">
        <f t="array" ref="J2278">_xlfn.XLOOKUP(Table5[[#This Row],[r]],"'"&amp;Table6[rxn]&amp;"'",Table6[expected kapp],"")</f>
        <v/>
      </c>
      <c r="L2278" t="s">
        <v>10549</v>
      </c>
      <c r="M2278">
        <v>8988.1774343278394</v>
      </c>
      <c r="AE2278" s="1" t="s">
        <v>12699</v>
      </c>
      <c r="AF2278" s="1" t="s">
        <v>2778</v>
      </c>
      <c r="AG2278" s="9">
        <v>9.4820779000000006E-11</v>
      </c>
      <c r="AH2278" s="1" t="str">
        <f>_xlfn.TEXTAFTER(Table9[[#This Row],[rxn]],"-",-1)</f>
        <v>rt5634</v>
      </c>
      <c r="AI2278" s="1" t="e">
        <f>_xlfn.TEXTAFTER(_xlfn.TEXTBEFORE(Table9[[#This Row],[rxn]],"-"&amp;Table9[[#This Row],[enz]]),"RXN-")</f>
        <v>#N/A</v>
      </c>
      <c r="AJ2278" s="1" t="e">
        <f>_xlfn.TEXTBEFORE(Table9[[#This Row],[rxn]],"_",-1)</f>
        <v>#N/A</v>
      </c>
    </row>
    <row r="2279" spans="1:36" ht="17" hidden="1" x14ac:dyDescent="0.25">
      <c r="A2279" t="s">
        <v>8281</v>
      </c>
      <c r="B2279" t="str">
        <f>_xlfn.TEXTAFTER(Table5[[#This Row],[r]],"-",-1)</f>
        <v>rt0172'</v>
      </c>
      <c r="C2279" t="str">
        <f>_xlfn.TEXTAFTER(_xlfn.TEXTBEFORE(Table5[[#This Row],[r]],"-"&amp;Table5[[#This Row],[enz]]),"'RXN-")</f>
        <v>AATA_c_FWD</v>
      </c>
      <c r="D2279">
        <v>6054.64394519698</v>
      </c>
      <c r="E2279">
        <f>_xlfn.XLOOKUP(Table5[[#This Row],[r]],Table3[r],Table3[kapp],"")</f>
        <v>5038.8024755017505</v>
      </c>
      <c r="F2279">
        <f>Table5[[#This Row],[kapp]]-Table5[[#This Row],[old]]</f>
        <v>1015.8414696952295</v>
      </c>
      <c r="G2279" t="str" cm="1">
        <f t="array" ref="G2279">IF(ROWS(_xlfn._xlws.FILTER(Table5[r],Table5[enz]=Table5[[#This Row],[enz]]))&gt;1,"many","1")</f>
        <v>many</v>
      </c>
      <c r="H2279" t="str" cm="1">
        <f t="array" ref="H2279">IF(ROWS(_xlfn._xlws.FILTER(Table5[r],Table5[rxn-no-enz]=Table5[[#This Row],[rxn-no-enz]]))&gt;1,"many","1")</f>
        <v>many</v>
      </c>
      <c r="I2279" t="str">
        <f>_xlfn.XLOOKUP(SUBSTITUTE(Table5[[#This Row],[r]],"'",""),Table6[rxn],Table6[rxn],"no")</f>
        <v>no</v>
      </c>
      <c r="J2279" t="str" cm="1">
        <f t="array" ref="J2279">_xlfn.XLOOKUP(Table5[[#This Row],[r]],"'"&amp;Table6[rxn]&amp;"'",Table6[expected kapp],"")</f>
        <v/>
      </c>
      <c r="L2279" t="s">
        <v>10550</v>
      </c>
      <c r="M2279">
        <v>8988.1774343278394</v>
      </c>
      <c r="AE2279" s="1" t="s">
        <v>12700</v>
      </c>
      <c r="AF2279" s="1" t="s">
        <v>2778</v>
      </c>
      <c r="AG2279" s="9">
        <v>4.0029799999999998E-13</v>
      </c>
      <c r="AH2279" s="1" t="str">
        <f>_xlfn.TEXTAFTER(Table9[[#This Row],[rxn]],"-",-1)</f>
        <v>rt5646</v>
      </c>
      <c r="AI2279" s="1" t="e">
        <f>_xlfn.TEXTAFTER(_xlfn.TEXTBEFORE(Table9[[#This Row],[rxn]],"-"&amp;Table9[[#This Row],[enz]]),"RXN-")</f>
        <v>#N/A</v>
      </c>
      <c r="AJ2279" s="1" t="e">
        <f>_xlfn.TEXTBEFORE(Table9[[#This Row],[rxn]],"_",-1)</f>
        <v>#N/A</v>
      </c>
    </row>
    <row r="2280" spans="1:36" ht="17" hidden="1" x14ac:dyDescent="0.25">
      <c r="A2280" t="s">
        <v>8392</v>
      </c>
      <c r="B2280" t="str">
        <f>_xlfn.TEXTAFTER(Table5[[#This Row],[r]],"-",-1)</f>
        <v>rt7873'</v>
      </c>
      <c r="C2280" t="str">
        <f>_xlfn.TEXTAFTER(_xlfn.TEXTBEFORE(Table5[[#This Row],[r]],"-"&amp;Table5[[#This Row],[enz]]),"'RXN-")</f>
        <v>ECOAR240_rm_FWD</v>
      </c>
      <c r="D2280">
        <v>11376.061156109399</v>
      </c>
      <c r="E2280">
        <f>_xlfn.XLOOKUP(Table5[[#This Row],[r]],Table3[r],Table3[kapp],"")</f>
        <v>10388.202284969901</v>
      </c>
      <c r="F2280">
        <f>Table5[[#This Row],[kapp]]-Table5[[#This Row],[old]]</f>
        <v>987.85887113949866</v>
      </c>
      <c r="G2280" t="str" cm="1">
        <f t="array" ref="G2280">IF(ROWS(_xlfn._xlws.FILTER(Table5[r],Table5[enz]=Table5[[#This Row],[enz]]))&gt;1,"many","1")</f>
        <v>many</v>
      </c>
      <c r="H2280" t="str" cm="1">
        <f t="array" ref="H2280">IF(ROWS(_xlfn._xlws.FILTER(Table5[r],Table5[rxn-no-enz]=Table5[[#This Row],[rxn-no-enz]]))&gt;1,"many","1")</f>
        <v>1</v>
      </c>
      <c r="I2280" t="str">
        <f>_xlfn.XLOOKUP(SUBSTITUTE(Table5[[#This Row],[r]],"'",""),Table6[rxn],Table6[rxn],"no")</f>
        <v>no</v>
      </c>
      <c r="J2280" t="str" cm="1">
        <f t="array" ref="J2280">_xlfn.XLOOKUP(Table5[[#This Row],[r]],"'"&amp;Table6[rxn]&amp;"'",Table6[expected kapp],"")</f>
        <v/>
      </c>
      <c r="L2280" t="s">
        <v>10551</v>
      </c>
      <c r="M2280">
        <v>8988.1774343278394</v>
      </c>
      <c r="AE2280" s="1" t="s">
        <v>12701</v>
      </c>
      <c r="AF2280" s="1" t="s">
        <v>2778</v>
      </c>
      <c r="AG2280" s="9">
        <v>1.7337444999999999E-10</v>
      </c>
      <c r="AH2280" s="1" t="str">
        <f>_xlfn.TEXTAFTER(Table9[[#This Row],[rxn]],"-",-1)</f>
        <v>rt5654_c</v>
      </c>
      <c r="AI2280" s="1" t="e">
        <f>_xlfn.TEXTAFTER(_xlfn.TEXTBEFORE(Table9[[#This Row],[rxn]],"-"&amp;Table9[[#This Row],[enz]]),"RXN-")</f>
        <v>#N/A</v>
      </c>
      <c r="AJ2280" s="1" t="str">
        <f>_xlfn.TEXTBEFORE(Table9[[#This Row],[rxn]],"_",-1)</f>
        <v>PROWASTE-rt5654</v>
      </c>
    </row>
    <row r="2281" spans="1:36" ht="17" hidden="1" x14ac:dyDescent="0.25">
      <c r="A2281" t="s">
        <v>8235</v>
      </c>
      <c r="B2281" t="str">
        <f>_xlfn.TEXTAFTER(Table5[[#This Row],[r]],"-",-1)</f>
        <v>rt2309'</v>
      </c>
      <c r="C2281" t="str">
        <f>_xlfn.TEXTAFTER(_xlfn.TEXTBEFORE(Table5[[#This Row],[r]],"-"&amp;Table5[[#This Row],[enz]]),"'RXN-")</f>
        <v>3HACD220_rm_FWD</v>
      </c>
      <c r="D2281">
        <v>3788.0092811884301</v>
      </c>
      <c r="E2281">
        <f>_xlfn.XLOOKUP(Table5[[#This Row],[r]],Table3[r],Table3[kapp],"")</f>
        <v>2829.5380923891098</v>
      </c>
      <c r="F2281">
        <f>Table5[[#This Row],[kapp]]-Table5[[#This Row],[old]]</f>
        <v>958.47118879932032</v>
      </c>
      <c r="G2281" t="str" cm="1">
        <f t="array" ref="G2281">IF(ROWS(_xlfn._xlws.FILTER(Table5[r],Table5[enz]=Table5[[#This Row],[enz]]))&gt;1,"many","1")</f>
        <v>many</v>
      </c>
      <c r="H2281" t="str" cm="1">
        <f t="array" ref="H2281">IF(ROWS(_xlfn._xlws.FILTER(Table5[r],Table5[rxn-no-enz]=Table5[[#This Row],[rxn-no-enz]]))&gt;1,"many","1")</f>
        <v>1</v>
      </c>
      <c r="I2281" t="str">
        <f>_xlfn.XLOOKUP(SUBSTITUTE(Table5[[#This Row],[r]],"'",""),Table6[rxn],Table6[rxn],"no")</f>
        <v>no</v>
      </c>
      <c r="J2281" t="str" cm="1">
        <f t="array" ref="J2281">_xlfn.XLOOKUP(Table5[[#This Row],[r]],"'"&amp;Table6[rxn]&amp;"'",Table6[expected kapp],"")</f>
        <v/>
      </c>
      <c r="L2281" t="s">
        <v>10552</v>
      </c>
      <c r="M2281">
        <v>8988.1774343278394</v>
      </c>
      <c r="AE2281" s="1" t="s">
        <v>12702</v>
      </c>
      <c r="AF2281" s="1" t="s">
        <v>2778</v>
      </c>
      <c r="AG2281" s="9">
        <v>1.3298234E-11</v>
      </c>
      <c r="AH2281" s="1" t="str">
        <f>_xlfn.TEXTAFTER(Table9[[#This Row],[rxn]],"-",-1)</f>
        <v>rt5655</v>
      </c>
      <c r="AI2281" s="1" t="e">
        <f>_xlfn.TEXTAFTER(_xlfn.TEXTBEFORE(Table9[[#This Row],[rxn]],"-"&amp;Table9[[#This Row],[enz]]),"RXN-")</f>
        <v>#N/A</v>
      </c>
      <c r="AJ2281" s="1" t="e">
        <f>_xlfn.TEXTBEFORE(Table9[[#This Row],[rxn]],"_",-1)</f>
        <v>#N/A</v>
      </c>
    </row>
    <row r="2282" spans="1:36" ht="17" hidden="1" x14ac:dyDescent="0.25">
      <c r="A2282" t="s">
        <v>8236</v>
      </c>
      <c r="B2282" t="str">
        <f>_xlfn.TEXTAFTER(Table5[[#This Row],[r]],"-",-1)</f>
        <v>rt2309'</v>
      </c>
      <c r="C2282" t="str">
        <f>_xlfn.TEXTAFTER(_xlfn.TEXTBEFORE(Table5[[#This Row],[r]],"-"&amp;Table5[[#This Row],[enz]]),"'RXN-")</f>
        <v>3HACD200_rm_FWD</v>
      </c>
      <c r="D2282">
        <v>3788.0092811884301</v>
      </c>
      <c r="E2282">
        <f>_xlfn.XLOOKUP(Table5[[#This Row],[r]],Table3[r],Table3[kapp],"")</f>
        <v>2829.5380923891098</v>
      </c>
      <c r="F2282">
        <f>Table5[[#This Row],[kapp]]-Table5[[#This Row],[old]]</f>
        <v>958.47118879932032</v>
      </c>
      <c r="G2282" t="str" cm="1">
        <f t="array" ref="G2282">IF(ROWS(_xlfn._xlws.FILTER(Table5[r],Table5[enz]=Table5[[#This Row],[enz]]))&gt;1,"many","1")</f>
        <v>many</v>
      </c>
      <c r="H2282" t="str" cm="1">
        <f t="array" ref="H2282">IF(ROWS(_xlfn._xlws.FILTER(Table5[r],Table5[rxn-no-enz]=Table5[[#This Row],[rxn-no-enz]]))&gt;1,"many","1")</f>
        <v>1</v>
      </c>
      <c r="I2282" t="str">
        <f>_xlfn.XLOOKUP(SUBSTITUTE(Table5[[#This Row],[r]],"'",""),Table6[rxn],Table6[rxn],"no")</f>
        <v>no</v>
      </c>
      <c r="J2282" t="str" cm="1">
        <f t="array" ref="J2282">_xlfn.XLOOKUP(Table5[[#This Row],[r]],"'"&amp;Table6[rxn]&amp;"'",Table6[expected kapp],"")</f>
        <v/>
      </c>
      <c r="L2282" t="s">
        <v>10553</v>
      </c>
      <c r="M2282">
        <v>8988.1774343278394</v>
      </c>
      <c r="AE2282" s="1" t="s">
        <v>12703</v>
      </c>
      <c r="AF2282" s="1" t="s">
        <v>2778</v>
      </c>
      <c r="AG2282" s="9">
        <v>3.09240827E-10</v>
      </c>
      <c r="AH2282" s="1" t="str">
        <f>_xlfn.TEXTAFTER(Table9[[#This Row],[rxn]],"-",-1)</f>
        <v>rt5669</v>
      </c>
      <c r="AI2282" s="1" t="e">
        <f>_xlfn.TEXTAFTER(_xlfn.TEXTBEFORE(Table9[[#This Row],[rxn]],"-"&amp;Table9[[#This Row],[enz]]),"RXN-")</f>
        <v>#N/A</v>
      </c>
      <c r="AJ2282" s="1" t="e">
        <f>_xlfn.TEXTBEFORE(Table9[[#This Row],[rxn]],"_",-1)</f>
        <v>#N/A</v>
      </c>
    </row>
    <row r="2283" spans="1:36" ht="17" hidden="1" x14ac:dyDescent="0.25">
      <c r="A2283" t="s">
        <v>8306</v>
      </c>
      <c r="B2283" t="str">
        <f>_xlfn.TEXTAFTER(Table5[[#This Row],[r]],"-",-1)</f>
        <v>rt7437'</v>
      </c>
      <c r="C2283" t="str">
        <f>_xlfn.TEXTAFTER(_xlfn.TEXTBEFORE(Table5[[#This Row],[r]],"-"&amp;Table5[[#This Row],[enz]]),"'RXN-")</f>
        <v>ADSL2i_c_FWD</v>
      </c>
      <c r="D2283">
        <v>25702.645701492402</v>
      </c>
      <c r="E2283">
        <f>_xlfn.XLOOKUP(Table5[[#This Row],[r]],Table3[r],Table3[kapp],"")</f>
        <v>25015.1521730903</v>
      </c>
      <c r="F2283">
        <f>Table5[[#This Row],[kapp]]-Table5[[#This Row],[old]]</f>
        <v>687.49352840210122</v>
      </c>
      <c r="G2283" t="str" cm="1">
        <f t="array" ref="G2283">IF(ROWS(_xlfn._xlws.FILTER(Table5[r],Table5[enz]=Table5[[#This Row],[enz]]))&gt;1,"many","1")</f>
        <v>many</v>
      </c>
      <c r="H2283" t="str" cm="1">
        <f t="array" ref="H2283">IF(ROWS(_xlfn._xlws.FILTER(Table5[r],Table5[rxn-no-enz]=Table5[[#This Row],[rxn-no-enz]]))&gt;1,"many","1")</f>
        <v>1</v>
      </c>
      <c r="I2283" t="str">
        <f>_xlfn.XLOOKUP(SUBSTITUTE(Table5[[#This Row],[r]],"'",""),Table6[rxn],Table6[rxn],"no")</f>
        <v>no</v>
      </c>
      <c r="J2283" t="str" cm="1">
        <f t="array" ref="J2283">_xlfn.XLOOKUP(Table5[[#This Row],[r]],"'"&amp;Table6[rxn]&amp;"'",Table6[expected kapp],"")</f>
        <v/>
      </c>
      <c r="L2283" t="s">
        <v>10554</v>
      </c>
      <c r="M2283">
        <v>8988.1774343278394</v>
      </c>
      <c r="AE2283" s="1" t="s">
        <v>12704</v>
      </c>
      <c r="AF2283" s="1" t="s">
        <v>2778</v>
      </c>
      <c r="AG2283" s="9">
        <v>1.7567040000000001E-12</v>
      </c>
      <c r="AH2283" s="1" t="str">
        <f>_xlfn.TEXTAFTER(Table9[[#This Row],[rxn]],"-",-1)</f>
        <v>rt5684</v>
      </c>
      <c r="AI2283" s="1" t="e">
        <f>_xlfn.TEXTAFTER(_xlfn.TEXTBEFORE(Table9[[#This Row],[rxn]],"-"&amp;Table9[[#This Row],[enz]]),"RXN-")</f>
        <v>#N/A</v>
      </c>
      <c r="AJ2283" s="1" t="e">
        <f>_xlfn.TEXTBEFORE(Table9[[#This Row],[rxn]],"_",-1)</f>
        <v>#N/A</v>
      </c>
    </row>
    <row r="2284" spans="1:36" ht="17" hidden="1" x14ac:dyDescent="0.25">
      <c r="A2284" t="s">
        <v>8262</v>
      </c>
      <c r="B2284" t="str">
        <f>_xlfn.TEXTAFTER(Table5[[#This Row],[r]],"-",-1)</f>
        <v>rt8327'</v>
      </c>
      <c r="C2284" t="str">
        <f>_xlfn.TEXTAFTER(_xlfn.TEXTBEFORE(Table5[[#This Row],[r]],"-"&amp;Table5[[#This Row],[enz]]),"'RXN-")</f>
        <v>3OACR240_rm_FWD</v>
      </c>
      <c r="D2284">
        <v>3406.0280566392898</v>
      </c>
      <c r="E2284">
        <f>_xlfn.XLOOKUP(Table5[[#This Row],[r]],Table3[r],Table3[kapp],"")</f>
        <v>3110.2600412490001</v>
      </c>
      <c r="F2284">
        <f>Table5[[#This Row],[kapp]]-Table5[[#This Row],[old]]</f>
        <v>295.76801539028975</v>
      </c>
      <c r="G2284" t="str" cm="1">
        <f t="array" ref="G2284">IF(ROWS(_xlfn._xlws.FILTER(Table5[r],Table5[enz]=Table5[[#This Row],[enz]]))&gt;1,"many","1")</f>
        <v>many</v>
      </c>
      <c r="H2284" t="str" cm="1">
        <f t="array" ref="H2284">IF(ROWS(_xlfn._xlws.FILTER(Table5[r],Table5[rxn-no-enz]=Table5[[#This Row],[rxn-no-enz]]))&gt;1,"many","1")</f>
        <v>1</v>
      </c>
      <c r="I2284" t="str">
        <f>_xlfn.XLOOKUP(SUBSTITUTE(Table5[[#This Row],[r]],"'",""),Table6[rxn],Table6[rxn],"no")</f>
        <v>no</v>
      </c>
      <c r="J2284" t="str" cm="1">
        <f t="array" ref="J2284">_xlfn.XLOOKUP(Table5[[#This Row],[r]],"'"&amp;Table6[rxn]&amp;"'",Table6[expected kapp],"")</f>
        <v/>
      </c>
      <c r="L2284" t="s">
        <v>10555</v>
      </c>
      <c r="M2284">
        <v>8988.1774343278394</v>
      </c>
      <c r="AE2284" s="1" t="s">
        <v>12705</v>
      </c>
      <c r="AF2284" s="1" t="s">
        <v>2778</v>
      </c>
      <c r="AG2284" s="9">
        <v>6.2833742999999995E-10</v>
      </c>
      <c r="AH2284" s="1" t="str">
        <f>_xlfn.TEXTAFTER(Table9[[#This Row],[rxn]],"-",-1)</f>
        <v>rt5693</v>
      </c>
      <c r="AI2284" s="1" t="e">
        <f>_xlfn.TEXTAFTER(_xlfn.TEXTBEFORE(Table9[[#This Row],[rxn]],"-"&amp;Table9[[#This Row],[enz]]),"RXN-")</f>
        <v>#N/A</v>
      </c>
      <c r="AJ2284" s="1" t="e">
        <f>_xlfn.TEXTBEFORE(Table9[[#This Row],[rxn]],"_",-1)</f>
        <v>#N/A</v>
      </c>
    </row>
    <row r="2285" spans="1:36" ht="17" hidden="1" x14ac:dyDescent="0.25">
      <c r="A2285" t="s">
        <v>8234</v>
      </c>
      <c r="B2285" t="str">
        <f>_xlfn.TEXTAFTER(Table5[[#This Row],[r]],"-",-1)</f>
        <v>rt2309'</v>
      </c>
      <c r="C2285" t="str">
        <f>_xlfn.TEXTAFTER(_xlfn.TEXTBEFORE(Table5[[#This Row],[r]],"-"&amp;Table5[[#This Row],[enz]]),"'RXN-")</f>
        <v>3HACD240_rm_FWD</v>
      </c>
      <c r="D2285">
        <v>3098.6110492988701</v>
      </c>
      <c r="E2285">
        <f>_xlfn.XLOOKUP(Table5[[#This Row],[r]],Table3[r],Table3[kapp],"")</f>
        <v>2829.5380923891098</v>
      </c>
      <c r="F2285">
        <f>Table5[[#This Row],[kapp]]-Table5[[#This Row],[old]]</f>
        <v>269.07295690976025</v>
      </c>
      <c r="G2285" t="str" cm="1">
        <f t="array" ref="G2285">IF(ROWS(_xlfn._xlws.FILTER(Table5[r],Table5[enz]=Table5[[#This Row],[enz]]))&gt;1,"many","1")</f>
        <v>many</v>
      </c>
      <c r="H2285" t="str" cm="1">
        <f t="array" ref="H2285">IF(ROWS(_xlfn._xlws.FILTER(Table5[r],Table5[rxn-no-enz]=Table5[[#This Row],[rxn-no-enz]]))&gt;1,"many","1")</f>
        <v>1</v>
      </c>
      <c r="I2285" t="str">
        <f>_xlfn.XLOOKUP(SUBSTITUTE(Table5[[#This Row],[r]],"'",""),Table6[rxn],Table6[rxn],"no")</f>
        <v>no</v>
      </c>
      <c r="J2285" t="str" cm="1">
        <f t="array" ref="J2285">_xlfn.XLOOKUP(Table5[[#This Row],[r]],"'"&amp;Table6[rxn]&amp;"'",Table6[expected kapp],"")</f>
        <v/>
      </c>
      <c r="L2285" t="s">
        <v>10556</v>
      </c>
      <c r="M2285">
        <v>8988.1774343278394</v>
      </c>
      <c r="AE2285" s="1" t="s">
        <v>12706</v>
      </c>
      <c r="AF2285" s="1" t="s">
        <v>2778</v>
      </c>
      <c r="AG2285" s="9">
        <v>2.5697457499999902E-10</v>
      </c>
      <c r="AH2285" s="1" t="str">
        <f>_xlfn.TEXTAFTER(Table9[[#This Row],[rxn]],"-",-1)</f>
        <v>rt5702</v>
      </c>
      <c r="AI2285" s="1" t="e">
        <f>_xlfn.TEXTAFTER(_xlfn.TEXTBEFORE(Table9[[#This Row],[rxn]],"-"&amp;Table9[[#This Row],[enz]]),"RXN-")</f>
        <v>#N/A</v>
      </c>
      <c r="AJ2285" s="1" t="e">
        <f>_xlfn.TEXTBEFORE(Table9[[#This Row],[rxn]],"_",-1)</f>
        <v>#N/A</v>
      </c>
    </row>
    <row r="2286" spans="1:36" ht="17" hidden="1" x14ac:dyDescent="0.25">
      <c r="A2286" t="s">
        <v>8374</v>
      </c>
      <c r="B2286" t="str">
        <f>_xlfn.TEXTAFTER(Table5[[#This Row],[r]],"-",-1)</f>
        <v>rt3791_c'</v>
      </c>
      <c r="C2286" t="str">
        <f>_xlfn.TEXTAFTER(_xlfn.TEXTBEFORE(Table5[[#This Row],[r]],"-"&amp;Table5[[#This Row],[enz]]),"'RXN-")</f>
        <v>DHFRi_c_FWD</v>
      </c>
      <c r="D2286">
        <v>518.91403003096798</v>
      </c>
      <c r="E2286">
        <f>_xlfn.XLOOKUP(Table5[[#This Row],[r]],Table3[r],Table3[kapp],"")</f>
        <v>263.06311293848103</v>
      </c>
      <c r="F2286">
        <f>Table5[[#This Row],[kapp]]-Table5[[#This Row],[old]]</f>
        <v>255.85091709248695</v>
      </c>
      <c r="G2286" t="str" cm="1">
        <f t="array" ref="G2286">IF(ROWS(_xlfn._xlws.FILTER(Table5[r],Table5[enz]=Table5[[#This Row],[enz]]))&gt;1,"many","1")</f>
        <v>many</v>
      </c>
      <c r="H2286" t="str" cm="1">
        <f t="array" ref="H2286">IF(ROWS(_xlfn._xlws.FILTER(Table5[r],Table5[rxn-no-enz]=Table5[[#This Row],[rxn-no-enz]]))&gt;1,"many","1")</f>
        <v>1</v>
      </c>
      <c r="I2286" t="str">
        <f>_xlfn.XLOOKUP(SUBSTITUTE(Table5[[#This Row],[r]],"'",""),Table6[rxn],Table6[rxn],"no")</f>
        <v>no</v>
      </c>
      <c r="J2286" t="str" cm="1">
        <f t="array" ref="J2286">_xlfn.XLOOKUP(Table5[[#This Row],[r]],"'"&amp;Table6[rxn]&amp;"'",Table6[expected kapp],"")</f>
        <v/>
      </c>
      <c r="L2286" t="s">
        <v>10557</v>
      </c>
      <c r="M2286">
        <v>8988.1774343278394</v>
      </c>
      <c r="AE2286" s="1" t="s">
        <v>12707</v>
      </c>
      <c r="AF2286" s="1" t="s">
        <v>2778</v>
      </c>
      <c r="AG2286" s="9">
        <v>6.9499753799999999E-10</v>
      </c>
      <c r="AH2286" s="1" t="str">
        <f>_xlfn.TEXTAFTER(Table9[[#This Row],[rxn]],"-",-1)</f>
        <v>rt5713</v>
      </c>
      <c r="AI2286" s="1" t="e">
        <f>_xlfn.TEXTAFTER(_xlfn.TEXTBEFORE(Table9[[#This Row],[rxn]],"-"&amp;Table9[[#This Row],[enz]]),"RXN-")</f>
        <v>#N/A</v>
      </c>
      <c r="AJ2286" s="1" t="e">
        <f>_xlfn.TEXTBEFORE(Table9[[#This Row],[rxn]],"_",-1)</f>
        <v>#N/A</v>
      </c>
    </row>
    <row r="2287" spans="1:36" ht="17" hidden="1" x14ac:dyDescent="0.25">
      <c r="A2287" t="s">
        <v>8400</v>
      </c>
      <c r="B2287" t="str">
        <f>_xlfn.TEXTAFTER(Table5[[#This Row],[r]],"-",-1)</f>
        <v>rt2799_l'</v>
      </c>
      <c r="C2287" t="str">
        <f>_xlfn.TEXTAFTER(_xlfn.TEXTBEFORE(Table5[[#This Row],[r]],"-"&amp;Table5[[#This Row],[enz]]),"'RXN-")</f>
        <v>FACOAL182_l_FWD</v>
      </c>
      <c r="D2287">
        <v>244.90805523093701</v>
      </c>
      <c r="E2287">
        <f>_xlfn.XLOOKUP(Table5[[#This Row],[r]],Table3[r],Table3[kapp],"")</f>
        <v>149.650330230127</v>
      </c>
      <c r="F2287">
        <f>Table5[[#This Row],[kapp]]-Table5[[#This Row],[old]]</f>
        <v>95.257725000810012</v>
      </c>
      <c r="G2287" t="str" cm="1">
        <f t="array" ref="G2287">IF(ROWS(_xlfn._xlws.FILTER(Table5[r],Table5[enz]=Table5[[#This Row],[enz]]))&gt;1,"many","1")</f>
        <v>many</v>
      </c>
      <c r="H2287" t="str" cm="1">
        <f t="array" ref="H2287">IF(ROWS(_xlfn._xlws.FILTER(Table5[r],Table5[rxn-no-enz]=Table5[[#This Row],[rxn-no-enz]]))&gt;1,"many","1")</f>
        <v>1</v>
      </c>
      <c r="I2287" t="str">
        <f>_xlfn.XLOOKUP(SUBSTITUTE(Table5[[#This Row],[r]],"'",""),Table6[rxn],Table6[rxn],"no")</f>
        <v>no</v>
      </c>
      <c r="J2287" t="str" cm="1">
        <f t="array" ref="J2287">_xlfn.XLOOKUP(Table5[[#This Row],[r]],"'"&amp;Table6[rxn]&amp;"'",Table6[expected kapp],"")</f>
        <v/>
      </c>
      <c r="L2287" t="s">
        <v>10558</v>
      </c>
      <c r="M2287">
        <v>8988.1774343278394</v>
      </c>
      <c r="AE2287" s="1" t="s">
        <v>12708</v>
      </c>
      <c r="AF2287" s="1" t="s">
        <v>2778</v>
      </c>
      <c r="AG2287" s="9">
        <v>4.6954778400000001E-10</v>
      </c>
      <c r="AH2287" s="1" t="str">
        <f>_xlfn.TEXTAFTER(Table9[[#This Row],[rxn]],"-",-1)</f>
        <v>rt5719</v>
      </c>
      <c r="AI2287" s="1" t="e">
        <f>_xlfn.TEXTAFTER(_xlfn.TEXTBEFORE(Table9[[#This Row],[rxn]],"-"&amp;Table9[[#This Row],[enz]]),"RXN-")</f>
        <v>#N/A</v>
      </c>
      <c r="AJ2287" s="1" t="e">
        <f>_xlfn.TEXTBEFORE(Table9[[#This Row],[rxn]],"_",-1)</f>
        <v>#N/A</v>
      </c>
    </row>
    <row r="2288" spans="1:36" ht="17" hidden="1" x14ac:dyDescent="0.25">
      <c r="A2288" t="s">
        <v>8397</v>
      </c>
      <c r="B2288" t="str">
        <f>_xlfn.TEXTAFTER(Table5[[#This Row],[r]],"-",-1)</f>
        <v>rt2799_l'</v>
      </c>
      <c r="C2288" t="str">
        <f>_xlfn.TEXTAFTER(_xlfn.TEXTBEFORE(Table5[[#This Row],[r]],"-"&amp;Table5[[#This Row],[enz]]),"'RXN-")</f>
        <v>FACOAL181_l_FWD</v>
      </c>
      <c r="D2288">
        <v>192.00651851611201</v>
      </c>
      <c r="E2288">
        <f>_xlfn.XLOOKUP(Table5[[#This Row],[r]],Table3[r],Table3[kapp],"")</f>
        <v>149.650330230127</v>
      </c>
      <c r="F2288">
        <f>Table5[[#This Row],[kapp]]-Table5[[#This Row],[old]]</f>
        <v>42.356188285985013</v>
      </c>
      <c r="G2288" t="str" cm="1">
        <f t="array" ref="G2288">IF(ROWS(_xlfn._xlws.FILTER(Table5[r],Table5[enz]=Table5[[#This Row],[enz]]))&gt;1,"many","1")</f>
        <v>many</v>
      </c>
      <c r="H2288" t="str" cm="1">
        <f t="array" ref="H2288">IF(ROWS(_xlfn._xlws.FILTER(Table5[r],Table5[rxn-no-enz]=Table5[[#This Row],[rxn-no-enz]]))&gt;1,"many","1")</f>
        <v>1</v>
      </c>
      <c r="I2288" t="str">
        <f>_xlfn.XLOOKUP(SUBSTITUTE(Table5[[#This Row],[r]],"'",""),Table6[rxn],Table6[rxn],"no")</f>
        <v>no</v>
      </c>
      <c r="J2288" t="str" cm="1">
        <f t="array" ref="J2288">_xlfn.XLOOKUP(Table5[[#This Row],[r]],"'"&amp;Table6[rxn]&amp;"'",Table6[expected kapp],"")</f>
        <v/>
      </c>
      <c r="L2288" t="s">
        <v>10559</v>
      </c>
      <c r="M2288">
        <v>8988.1774343278394</v>
      </c>
      <c r="AE2288" s="1" t="s">
        <v>12709</v>
      </c>
      <c r="AF2288" s="1" t="s">
        <v>2778</v>
      </c>
      <c r="AG2288" s="9">
        <v>2.9076830999999901E-11</v>
      </c>
      <c r="AH2288" s="1" t="str">
        <f>_xlfn.TEXTAFTER(Table9[[#This Row],[rxn]],"-",-1)</f>
        <v>rt5734</v>
      </c>
      <c r="AI2288" s="1" t="e">
        <f>_xlfn.TEXTAFTER(_xlfn.TEXTBEFORE(Table9[[#This Row],[rxn]],"-"&amp;Table9[[#This Row],[enz]]),"RXN-")</f>
        <v>#N/A</v>
      </c>
      <c r="AJ2288" s="1" t="e">
        <f>_xlfn.TEXTBEFORE(Table9[[#This Row],[rxn]],"_",-1)</f>
        <v>#N/A</v>
      </c>
    </row>
    <row r="2289" spans="1:36" ht="17" hidden="1" x14ac:dyDescent="0.25">
      <c r="A2289" t="s">
        <v>8398</v>
      </c>
      <c r="B2289" t="str">
        <f>_xlfn.TEXTAFTER(Table5[[#This Row],[r]],"-",-1)</f>
        <v>rt2799_l'</v>
      </c>
      <c r="C2289" t="str">
        <f>_xlfn.TEXTAFTER(_xlfn.TEXTBEFORE(Table5[[#This Row],[r]],"-"&amp;Table5[[#This Row],[enz]]),"'RXN-")</f>
        <v>FACOAL160_l_FWD</v>
      </c>
      <c r="D2289">
        <v>156.90625191380599</v>
      </c>
      <c r="E2289">
        <f>_xlfn.XLOOKUP(Table5[[#This Row],[r]],Table3[r],Table3[kapp],"")</f>
        <v>149.650330230127</v>
      </c>
      <c r="F2289">
        <f>Table5[[#This Row],[kapp]]-Table5[[#This Row],[old]]</f>
        <v>7.2559216836789915</v>
      </c>
      <c r="G2289" t="str" cm="1">
        <f t="array" ref="G2289">IF(ROWS(_xlfn._xlws.FILTER(Table5[r],Table5[enz]=Table5[[#This Row],[enz]]))&gt;1,"many","1")</f>
        <v>many</v>
      </c>
      <c r="H2289" t="str" cm="1">
        <f t="array" ref="H2289">IF(ROWS(_xlfn._xlws.FILTER(Table5[r],Table5[rxn-no-enz]=Table5[[#This Row],[rxn-no-enz]]))&gt;1,"many","1")</f>
        <v>1</v>
      </c>
      <c r="I2289" t="str">
        <f>_xlfn.XLOOKUP(SUBSTITUTE(Table5[[#This Row],[r]],"'",""),Table6[rxn],Table6[rxn],"no")</f>
        <v>no</v>
      </c>
      <c r="J2289" t="str" cm="1">
        <f t="array" ref="J2289">_xlfn.XLOOKUP(Table5[[#This Row],[r]],"'"&amp;Table6[rxn]&amp;"'",Table6[expected kapp],"")</f>
        <v/>
      </c>
      <c r="L2289" t="s">
        <v>10560</v>
      </c>
      <c r="M2289">
        <v>8988.1774343278394</v>
      </c>
      <c r="AE2289" s="1" t="s">
        <v>12710</v>
      </c>
      <c r="AF2289" s="1" t="s">
        <v>2778</v>
      </c>
      <c r="AG2289" s="9">
        <v>9.2267688799999997E-10</v>
      </c>
      <c r="AH2289" s="1" t="str">
        <f>_xlfn.TEXTAFTER(Table9[[#This Row],[rxn]],"-",-1)</f>
        <v>rt5740</v>
      </c>
      <c r="AI2289" s="1" t="e">
        <f>_xlfn.TEXTAFTER(_xlfn.TEXTBEFORE(Table9[[#This Row],[rxn]],"-"&amp;Table9[[#This Row],[enz]]),"RXN-")</f>
        <v>#N/A</v>
      </c>
      <c r="AJ2289" s="1" t="e">
        <f>_xlfn.TEXTBEFORE(Table9[[#This Row],[rxn]],"_",-1)</f>
        <v>#N/A</v>
      </c>
    </row>
    <row r="2290" spans="1:36" ht="17" x14ac:dyDescent="0.25">
      <c r="A2290" t="s">
        <v>8603</v>
      </c>
      <c r="B2290" t="str">
        <f>_xlfn.TEXTAFTER(Table5[[#This Row],[r]],"-",-1)</f>
        <v>rt6242_c'</v>
      </c>
      <c r="C2290" t="str">
        <f>_xlfn.TEXTAFTER(_xlfn.TEXTBEFORE(Table5[[#This Row],[r]],"-"&amp;Table5[[#This Row],[enz]]),"'RXN-")</f>
        <v>UNK3_c_FWD</v>
      </c>
      <c r="D2290">
        <v>2.8308391877339099</v>
      </c>
      <c r="E2290">
        <f>_xlfn.XLOOKUP(Table5[[#This Row],[r]],Table3[r],Table3[kapp],"")</f>
        <v>2.4465875424365802</v>
      </c>
      <c r="F2290">
        <f>Table5[[#This Row],[kapp]]-Table5[[#This Row],[old]]</f>
        <v>0.38425164529732969</v>
      </c>
      <c r="G2290" t="str" cm="1">
        <f t="array" ref="G2290">IF(ROWS(_xlfn._xlws.FILTER(Table5[r],Table5[enz]=Table5[[#This Row],[enz]]))&gt;1,"many","1")</f>
        <v>1</v>
      </c>
      <c r="H2290" t="str" cm="1">
        <f t="array" ref="H2290">IF(ROWS(_xlfn._xlws.FILTER(Table5[r],Table5[rxn-no-enz]=Table5[[#This Row],[rxn-no-enz]]))&gt;1,"many","1")</f>
        <v>many</v>
      </c>
      <c r="I2290" t="str">
        <f>_xlfn.XLOOKUP(SUBSTITUTE(Table5[[#This Row],[r]],"'",""),Table6[rxn],Table6[rxn],"no")</f>
        <v>no</v>
      </c>
      <c r="J2290" t="str" cm="1">
        <f t="array" ref="J2290">_xlfn.XLOOKUP(Table5[[#This Row],[r]],"'"&amp;Table6[rxn]&amp;"'",Table6[expected kapp],"")</f>
        <v/>
      </c>
      <c r="L2290" t="s">
        <v>10561</v>
      </c>
      <c r="M2290">
        <v>8988.1774343278394</v>
      </c>
      <c r="AE2290" s="1" t="s">
        <v>12711</v>
      </c>
      <c r="AF2290" s="1" t="s">
        <v>2778</v>
      </c>
      <c r="AG2290" s="9">
        <v>1.4793567499999999E-9</v>
      </c>
      <c r="AH2290" s="1" t="str">
        <f>_xlfn.TEXTAFTER(Table9[[#This Row],[rxn]],"-",-1)</f>
        <v>rt5758</v>
      </c>
      <c r="AI2290" s="1" t="e">
        <f>_xlfn.TEXTAFTER(_xlfn.TEXTBEFORE(Table9[[#This Row],[rxn]],"-"&amp;Table9[[#This Row],[enz]]),"RXN-")</f>
        <v>#N/A</v>
      </c>
      <c r="AJ2290" s="1" t="e">
        <f>_xlfn.TEXTBEFORE(Table9[[#This Row],[rxn]],"_",-1)</f>
        <v>#N/A</v>
      </c>
    </row>
    <row r="2291" spans="1:36" ht="17" hidden="1" x14ac:dyDescent="0.25">
      <c r="A2291" t="s">
        <v>8228</v>
      </c>
      <c r="B2291" t="str">
        <f>_xlfn.TEXTAFTER(Table5[[#This Row],[r]],"-",-1)</f>
        <v>rt7616'</v>
      </c>
      <c r="C2291" t="str">
        <f>_xlfn.TEXTAFTER(_xlfn.TEXTBEFORE(Table5[[#This Row],[r]],"-"&amp;Table5[[#This Row],[enz]]),"'RXN-")</f>
        <v>13GS_c_FWD</v>
      </c>
      <c r="D2291">
        <v>610777.82531784498</v>
      </c>
      <c r="E2291">
        <f>_xlfn.XLOOKUP(Table5[[#This Row],[r]],Table3[r],Table3[kapp],"")</f>
        <v>610777.82531784498</v>
      </c>
      <c r="F2291">
        <f>Table5[[#This Row],[kapp]]-Table5[[#This Row],[old]]</f>
        <v>0</v>
      </c>
      <c r="G2291" t="str" cm="1">
        <f t="array" ref="G2291">IF(ROWS(_xlfn._xlws.FILTER(Table5[r],Table5[enz]=Table5[[#This Row],[enz]]))&gt;1,"many","1")</f>
        <v>1</v>
      </c>
      <c r="H2291" t="str" cm="1">
        <f t="array" ref="H2291">IF(ROWS(_xlfn._xlws.FILTER(Table5[r],Table5[rxn-no-enz]=Table5[[#This Row],[rxn-no-enz]]))&gt;1,"many","1")</f>
        <v>1</v>
      </c>
      <c r="I2291" t="str">
        <f>_xlfn.XLOOKUP(SUBSTITUTE(Table5[[#This Row],[r]],"'",""),Table6[rxn],Table6[rxn],"no")</f>
        <v>no</v>
      </c>
      <c r="J2291" t="str" cm="1">
        <f t="array" ref="J2291">_xlfn.XLOOKUP(Table5[[#This Row],[r]],"'"&amp;Table6[rxn]&amp;"'",Table6[expected kapp],"")</f>
        <v/>
      </c>
      <c r="L2291" t="s">
        <v>10562</v>
      </c>
      <c r="M2291">
        <v>8988.1774343278394</v>
      </c>
      <c r="AE2291" s="1" t="s">
        <v>12712</v>
      </c>
      <c r="AF2291" s="1" t="s">
        <v>2778</v>
      </c>
      <c r="AG2291" s="9">
        <v>6.3266265999999995E-11</v>
      </c>
      <c r="AH2291" s="1" t="str">
        <f>_xlfn.TEXTAFTER(Table9[[#This Row],[rxn]],"-",-1)</f>
        <v>rt5764</v>
      </c>
      <c r="AI2291" s="1" t="e">
        <f>_xlfn.TEXTAFTER(_xlfn.TEXTBEFORE(Table9[[#This Row],[rxn]],"-"&amp;Table9[[#This Row],[enz]]),"RXN-")</f>
        <v>#N/A</v>
      </c>
      <c r="AJ2291" s="1" t="e">
        <f>_xlfn.TEXTBEFORE(Table9[[#This Row],[rxn]],"_",-1)</f>
        <v>#N/A</v>
      </c>
    </row>
    <row r="2292" spans="1:36" ht="17" hidden="1" x14ac:dyDescent="0.25">
      <c r="A2292" t="s">
        <v>8229</v>
      </c>
      <c r="B2292" t="str">
        <f>_xlfn.TEXTAFTER(Table5[[#This Row],[r]],"-",-1)</f>
        <v>rt6298'</v>
      </c>
      <c r="C2292" t="str">
        <f>_xlfn.TEXTAFTER(_xlfn.TEXTBEFORE(Table5[[#This Row],[r]],"-"&amp;Table5[[#This Row],[enz]]),"'RXN-")</f>
        <v>NGLYCANS3_c_FWD</v>
      </c>
      <c r="D2292">
        <v>17236.530620355199</v>
      </c>
      <c r="E2292">
        <f>_xlfn.XLOOKUP(Table5[[#This Row],[r]],Table3[r],Table3[kapp],"")</f>
        <v>17236.530620355199</v>
      </c>
      <c r="F2292">
        <f>Table5[[#This Row],[kapp]]-Table5[[#This Row],[old]]</f>
        <v>0</v>
      </c>
      <c r="G2292" t="str" cm="1">
        <f t="array" ref="G2292">IF(ROWS(_xlfn._xlws.FILTER(Table5[r],Table5[enz]=Table5[[#This Row],[enz]]))&gt;1,"many","1")</f>
        <v>many</v>
      </c>
      <c r="H2292" t="str" cm="1">
        <f t="array" ref="H2292">IF(ROWS(_xlfn._xlws.FILTER(Table5[r],Table5[rxn-no-enz]=Table5[[#This Row],[rxn-no-enz]]))&gt;1,"many","1")</f>
        <v>1</v>
      </c>
      <c r="I2292" t="str">
        <f>_xlfn.XLOOKUP(SUBSTITUTE(Table5[[#This Row],[r]],"'",""),Table6[rxn],Table6[rxn],"no")</f>
        <v>no</v>
      </c>
      <c r="J2292" t="str" cm="1">
        <f t="array" ref="J2292">_xlfn.XLOOKUP(Table5[[#This Row],[r]],"'"&amp;Table6[rxn]&amp;"'",Table6[expected kapp],"")</f>
        <v/>
      </c>
      <c r="L2292" t="s">
        <v>8566</v>
      </c>
      <c r="M2292">
        <v>2.9270473308691098</v>
      </c>
      <c r="AE2292" s="1" t="s">
        <v>12713</v>
      </c>
      <c r="AF2292" s="1" t="s">
        <v>2778</v>
      </c>
      <c r="AG2292" s="9">
        <v>2.668089E-12</v>
      </c>
      <c r="AH2292" s="1" t="str">
        <f>_xlfn.TEXTAFTER(Table9[[#This Row],[rxn]],"-",-1)</f>
        <v>rt5771</v>
      </c>
      <c r="AI2292" s="1" t="e">
        <f>_xlfn.TEXTAFTER(_xlfn.TEXTBEFORE(Table9[[#This Row],[rxn]],"-"&amp;Table9[[#This Row],[enz]]),"RXN-")</f>
        <v>#N/A</v>
      </c>
      <c r="AJ2292" s="1" t="e">
        <f>_xlfn.TEXTBEFORE(Table9[[#This Row],[rxn]],"_",-1)</f>
        <v>#N/A</v>
      </c>
    </row>
    <row r="2293" spans="1:36" ht="17" hidden="1" x14ac:dyDescent="0.25">
      <c r="A2293" t="s">
        <v>8230</v>
      </c>
      <c r="B2293" t="str">
        <f>_xlfn.TEXTAFTER(Table5[[#This Row],[r]],"-",-1)</f>
        <v>rt3279'</v>
      </c>
      <c r="C2293" t="str">
        <f>_xlfn.TEXTAFTER(_xlfn.TEXTBEFORE(Table5[[#This Row],[r]],"-"&amp;Table5[[#This Row],[enz]]),"'RXN-")</f>
        <v>16GS_c_FWD</v>
      </c>
      <c r="D2293">
        <v>60581.210098402698</v>
      </c>
      <c r="E2293">
        <f>_xlfn.XLOOKUP(Table5[[#This Row],[r]],Table3[r],Table3[kapp],"")</f>
        <v>60581.210098402698</v>
      </c>
      <c r="F2293">
        <f>Table5[[#This Row],[kapp]]-Table5[[#This Row],[old]]</f>
        <v>0</v>
      </c>
      <c r="G2293" t="str" cm="1">
        <f t="array" ref="G2293">IF(ROWS(_xlfn._xlws.FILTER(Table5[r],Table5[enz]=Table5[[#This Row],[enz]]))&gt;1,"many","1")</f>
        <v>1</v>
      </c>
      <c r="H2293" t="str" cm="1">
        <f t="array" ref="H2293">IF(ROWS(_xlfn._xlws.FILTER(Table5[r],Table5[rxn-no-enz]=Table5[[#This Row],[rxn-no-enz]]))&gt;1,"many","1")</f>
        <v>many</v>
      </c>
      <c r="I2293" t="str">
        <f>_xlfn.XLOOKUP(SUBSTITUTE(Table5[[#This Row],[r]],"'",""),Table6[rxn],Table6[rxn],"no")</f>
        <v>no</v>
      </c>
      <c r="J2293" t="str" cm="1">
        <f t="array" ref="J2293">_xlfn.XLOOKUP(Table5[[#This Row],[r]],"'"&amp;Table6[rxn]&amp;"'",Table6[expected kapp],"")</f>
        <v/>
      </c>
      <c r="L2293" t="s">
        <v>10563</v>
      </c>
      <c r="M2293">
        <v>8988.1774343278394</v>
      </c>
      <c r="AE2293" s="1" t="s">
        <v>12714</v>
      </c>
      <c r="AF2293" s="1" t="s">
        <v>2778</v>
      </c>
      <c r="AG2293" s="9">
        <v>6.3060314999999994E-11</v>
      </c>
      <c r="AH2293" s="1" t="str">
        <f>_xlfn.TEXTAFTER(Table9[[#This Row],[rxn]],"-",-1)</f>
        <v>rt5790</v>
      </c>
      <c r="AI2293" s="1" t="e">
        <f>_xlfn.TEXTAFTER(_xlfn.TEXTBEFORE(Table9[[#This Row],[rxn]],"-"&amp;Table9[[#This Row],[enz]]),"RXN-")</f>
        <v>#N/A</v>
      </c>
      <c r="AJ2293" s="1" t="e">
        <f>_xlfn.TEXTBEFORE(Table9[[#This Row],[rxn]],"_",-1)</f>
        <v>#N/A</v>
      </c>
    </row>
    <row r="2294" spans="1:36" ht="17" hidden="1" x14ac:dyDescent="0.25">
      <c r="A2294" t="s">
        <v>8233</v>
      </c>
      <c r="B2294" t="str">
        <f>_xlfn.TEXTAFTER(Table5[[#This Row],[r]],"-",-1)</f>
        <v>rt1611'</v>
      </c>
      <c r="C2294" t="str">
        <f>_xlfn.TEXTAFTER(_xlfn.TEXTBEFORE(Table5[[#This Row],[r]],"-"&amp;Table5[[#This Row],[enz]]),"'RXN-")</f>
        <v>3DSPHR_r_FWD</v>
      </c>
      <c r="D2294">
        <v>2660.5748172912399</v>
      </c>
      <c r="E2294">
        <f>_xlfn.XLOOKUP(Table5[[#This Row],[r]],Table3[r],Table3[kapp],"")</f>
        <v>2660.5748172912399</v>
      </c>
      <c r="F2294">
        <f>Table5[[#This Row],[kapp]]-Table5[[#This Row],[old]]</f>
        <v>0</v>
      </c>
      <c r="G2294" t="str" cm="1">
        <f t="array" ref="G2294">IF(ROWS(_xlfn._xlws.FILTER(Table5[r],Table5[enz]=Table5[[#This Row],[enz]]))&gt;1,"many","1")</f>
        <v>1</v>
      </c>
      <c r="H2294" t="str" cm="1">
        <f t="array" ref="H2294">IF(ROWS(_xlfn._xlws.FILTER(Table5[r],Table5[rxn-no-enz]=Table5[[#This Row],[rxn-no-enz]]))&gt;1,"many","1")</f>
        <v>1</v>
      </c>
      <c r="I2294" t="str">
        <f>_xlfn.XLOOKUP(SUBSTITUTE(Table5[[#This Row],[r]],"'",""),Table6[rxn],Table6[rxn],"no")</f>
        <v>no</v>
      </c>
      <c r="J2294" t="str" cm="1">
        <f t="array" ref="J2294">_xlfn.XLOOKUP(Table5[[#This Row],[r]],"'"&amp;Table6[rxn]&amp;"'",Table6[expected kapp],"")</f>
        <v/>
      </c>
      <c r="L2294" t="s">
        <v>8567</v>
      </c>
      <c r="M2294">
        <v>14.089391945214601</v>
      </c>
      <c r="AE2294" s="1" t="s">
        <v>12715</v>
      </c>
      <c r="AF2294" s="1" t="s">
        <v>2778</v>
      </c>
      <c r="AG2294" s="9">
        <v>8.9007019999999994E-12</v>
      </c>
      <c r="AH2294" s="1" t="str">
        <f>_xlfn.TEXTAFTER(Table9[[#This Row],[rxn]],"-",-1)</f>
        <v>rt5791</v>
      </c>
      <c r="AI2294" s="1" t="e">
        <f>_xlfn.TEXTAFTER(_xlfn.TEXTBEFORE(Table9[[#This Row],[rxn]],"-"&amp;Table9[[#This Row],[enz]]),"RXN-")</f>
        <v>#N/A</v>
      </c>
      <c r="AJ2294" s="1" t="e">
        <f>_xlfn.TEXTBEFORE(Table9[[#This Row],[rxn]],"_",-1)</f>
        <v>#N/A</v>
      </c>
    </row>
    <row r="2295" spans="1:36" ht="17" hidden="1" x14ac:dyDescent="0.25">
      <c r="A2295" t="s">
        <v>8279</v>
      </c>
      <c r="B2295" t="str">
        <f>_xlfn.TEXTAFTER(Table5[[#This Row],[r]],"-",-1)</f>
        <v>rt1374'</v>
      </c>
      <c r="C2295" t="str">
        <f>_xlfn.TEXTAFTER(_xlfn.TEXTBEFORE(Table5[[#This Row],[r]],"-"&amp;Table5[[#This Row],[enz]]),"'RXN-")</f>
        <v>THRS_c_FWD</v>
      </c>
      <c r="D2295">
        <v>7259.4777579212896</v>
      </c>
      <c r="E2295">
        <f>_xlfn.XLOOKUP(Table5[[#This Row],[r]],Table3[r],Table3[kapp],"")</f>
        <v>7259.4777579212896</v>
      </c>
      <c r="F2295">
        <f>Table5[[#This Row],[kapp]]-Table5[[#This Row],[old]]</f>
        <v>0</v>
      </c>
      <c r="G2295" t="str" cm="1">
        <f t="array" ref="G2295">IF(ROWS(_xlfn._xlws.FILTER(Table5[r],Table5[enz]=Table5[[#This Row],[enz]]))&gt;1,"many","1")</f>
        <v>many</v>
      </c>
      <c r="H2295" t="str" cm="1">
        <f t="array" ref="H2295">IF(ROWS(_xlfn._xlws.FILTER(Table5[r],Table5[rxn-no-enz]=Table5[[#This Row],[rxn-no-enz]]))&gt;1,"many","1")</f>
        <v>1</v>
      </c>
      <c r="I2295" t="str">
        <f>_xlfn.XLOOKUP(SUBSTITUTE(Table5[[#This Row],[r]],"'",""),Table6[rxn],Table6[rxn],"no")</f>
        <v>no</v>
      </c>
      <c r="J2295" t="str" cm="1">
        <f t="array" ref="J2295">_xlfn.XLOOKUP(Table5[[#This Row],[r]],"'"&amp;Table6[rxn]&amp;"'",Table6[expected kapp],"")</f>
        <v/>
      </c>
      <c r="L2295" t="s">
        <v>8568</v>
      </c>
      <c r="M2295">
        <v>5.9076943298460103</v>
      </c>
      <c r="AE2295" s="1" t="s">
        <v>12716</v>
      </c>
      <c r="AF2295" s="1" t="s">
        <v>2778</v>
      </c>
      <c r="AG2295" s="9">
        <v>2.7658392400000001E-10</v>
      </c>
      <c r="AH2295" s="1" t="str">
        <f>_xlfn.TEXTAFTER(Table9[[#This Row],[rxn]],"-",-1)</f>
        <v>rt5794</v>
      </c>
      <c r="AI2295" s="1" t="e">
        <f>_xlfn.TEXTAFTER(_xlfn.TEXTBEFORE(Table9[[#This Row],[rxn]],"-"&amp;Table9[[#This Row],[enz]]),"RXN-")</f>
        <v>#N/A</v>
      </c>
      <c r="AJ2295" s="1" t="e">
        <f>_xlfn.TEXTBEFORE(Table9[[#This Row],[rxn]],"_",-1)</f>
        <v>#N/A</v>
      </c>
    </row>
    <row r="2296" spans="1:36" ht="17" hidden="1" x14ac:dyDescent="0.25">
      <c r="A2296" t="s">
        <v>8280</v>
      </c>
      <c r="B2296" t="str">
        <f>_xlfn.TEXTAFTER(Table5[[#This Row],[r]],"-",-1)</f>
        <v>LYS25'</v>
      </c>
      <c r="C2296" t="str">
        <f>_xlfn.TEXTAFTER(_xlfn.TEXTBEFORE(Table5[[#This Row],[r]],"-"&amp;Table5[[#This Row],[enz]]),"'RXN-")</f>
        <v>AASADy_c_FWD</v>
      </c>
      <c r="D2296">
        <v>1675328.64169775</v>
      </c>
      <c r="E2296">
        <f>_xlfn.XLOOKUP(Table5[[#This Row],[r]],Table3[r],Table3[kapp],"")</f>
        <v>1675328.64169775</v>
      </c>
      <c r="F2296">
        <f>Table5[[#This Row],[kapp]]-Table5[[#This Row],[old]]</f>
        <v>0</v>
      </c>
      <c r="G2296" t="str" cm="1">
        <f t="array" ref="G2296">IF(ROWS(_xlfn._xlws.FILTER(Table5[r],Table5[enz]=Table5[[#This Row],[enz]]))&gt;1,"many","1")</f>
        <v>1</v>
      </c>
      <c r="H2296" t="str" cm="1">
        <f t="array" ref="H2296">IF(ROWS(_xlfn._xlws.FILTER(Table5[r],Table5[rxn-no-enz]=Table5[[#This Row],[rxn-no-enz]]))&gt;1,"many","1")</f>
        <v>1</v>
      </c>
      <c r="I2296" t="str">
        <f>_xlfn.XLOOKUP(SUBSTITUTE(Table5[[#This Row],[r]],"'",""),Table6[rxn],Table6[rxn],"no")</f>
        <v>no</v>
      </c>
      <c r="J2296" t="str" cm="1">
        <f t="array" ref="J2296">_xlfn.XLOOKUP(Table5[[#This Row],[r]],"'"&amp;Table6[rxn]&amp;"'",Table6[expected kapp],"")</f>
        <v/>
      </c>
      <c r="L2296" t="s">
        <v>10564</v>
      </c>
      <c r="M2296">
        <v>8988.1774343278394</v>
      </c>
      <c r="AE2296" s="1" t="s">
        <v>12717</v>
      </c>
      <c r="AF2296" s="1" t="s">
        <v>2778</v>
      </c>
      <c r="AG2296" s="9">
        <v>1.13377E-13</v>
      </c>
      <c r="AH2296" s="1" t="str">
        <f>_xlfn.TEXTAFTER(Table9[[#This Row],[rxn]],"-",-1)</f>
        <v>rt5802</v>
      </c>
      <c r="AI2296" s="1" t="e">
        <f>_xlfn.TEXTAFTER(_xlfn.TEXTBEFORE(Table9[[#This Row],[rxn]],"-"&amp;Table9[[#This Row],[enz]]),"RXN-")</f>
        <v>#N/A</v>
      </c>
      <c r="AJ2296" s="1" t="e">
        <f>_xlfn.TEXTBEFORE(Table9[[#This Row],[rxn]],"_",-1)</f>
        <v>#N/A</v>
      </c>
    </row>
    <row r="2297" spans="1:36" ht="17" hidden="1" x14ac:dyDescent="0.25">
      <c r="A2297" t="s">
        <v>8283</v>
      </c>
      <c r="B2297" t="str">
        <f>_xlfn.TEXTAFTER(Table5[[#This Row],[r]],"-",-1)</f>
        <v>rt1622_c'</v>
      </c>
      <c r="C2297" t="str">
        <f>_xlfn.TEXTAFTER(_xlfn.TEXTBEFORE(Table5[[#This Row],[r]],"-"&amp;Table5[[#This Row],[enz]]),"'RXN-")</f>
        <v>ABTD2Dx_c_REV</v>
      </c>
      <c r="D2297">
        <v>2535248.4634648301</v>
      </c>
      <c r="E2297">
        <f>_xlfn.XLOOKUP(Table5[[#This Row],[r]],Table3[r],Table3[kapp],"")</f>
        <v>2535248.4634648301</v>
      </c>
      <c r="F2297">
        <f>Table5[[#This Row],[kapp]]-Table5[[#This Row],[old]]</f>
        <v>0</v>
      </c>
      <c r="G2297" t="str" cm="1">
        <f t="array" ref="G2297">IF(ROWS(_xlfn._xlws.FILTER(Table5[r],Table5[enz]=Table5[[#This Row],[enz]]))&gt;1,"many","1")</f>
        <v>many</v>
      </c>
      <c r="H2297" t="str" cm="1">
        <f t="array" ref="H2297">IF(ROWS(_xlfn._xlws.FILTER(Table5[r],Table5[rxn-no-enz]=Table5[[#This Row],[rxn-no-enz]]))&gt;1,"many","1")</f>
        <v>1</v>
      </c>
      <c r="I2297" t="str">
        <f>_xlfn.XLOOKUP(SUBSTITUTE(Table5[[#This Row],[r]],"'",""),Table6[rxn],Table6[rxn],"no")</f>
        <v>no</v>
      </c>
      <c r="J2297" t="str" cm="1">
        <f t="array" ref="J2297">_xlfn.XLOOKUP(Table5[[#This Row],[r]],"'"&amp;Table6[rxn]&amp;"'",Table6[expected kapp],"")</f>
        <v/>
      </c>
      <c r="L2297" t="s">
        <v>10565</v>
      </c>
      <c r="M2297">
        <v>8988.1774343278394</v>
      </c>
      <c r="AE2297" s="1" t="s">
        <v>12718</v>
      </c>
      <c r="AF2297" s="1" t="s">
        <v>2778</v>
      </c>
      <c r="AG2297" s="9">
        <v>6.9237157000000005E-11</v>
      </c>
      <c r="AH2297" s="1" t="str">
        <f>_xlfn.TEXTAFTER(Table9[[#This Row],[rxn]],"-",-1)</f>
        <v>rt5811</v>
      </c>
      <c r="AI2297" s="1" t="e">
        <f>_xlfn.TEXTAFTER(_xlfn.TEXTBEFORE(Table9[[#This Row],[rxn]],"-"&amp;Table9[[#This Row],[enz]]),"RXN-")</f>
        <v>#N/A</v>
      </c>
      <c r="AJ2297" s="1" t="e">
        <f>_xlfn.TEXTBEFORE(Table9[[#This Row],[rxn]],"_",-1)</f>
        <v>#N/A</v>
      </c>
    </row>
    <row r="2298" spans="1:36" ht="17" hidden="1" x14ac:dyDescent="0.25">
      <c r="A2298" t="s">
        <v>8284</v>
      </c>
      <c r="B2298" t="str">
        <f>_xlfn.TEXTAFTER(Table5[[#This Row],[r]],"-",-1)</f>
        <v>rt0310'</v>
      </c>
      <c r="C2298" t="str">
        <f>_xlfn.TEXTAFTER(_xlfn.TEXTBEFORE(Table5[[#This Row],[r]],"-"&amp;Table5[[#This Row],[enz]]),"'RXN-")</f>
        <v>ACACT40ir_c_FWD</v>
      </c>
      <c r="D2298">
        <v>8580.9920456384298</v>
      </c>
      <c r="E2298">
        <f>_xlfn.XLOOKUP(Table5[[#This Row],[r]],Table3[r],Table3[kapp],"")</f>
        <v>8580.9920456384298</v>
      </c>
      <c r="F2298">
        <f>Table5[[#This Row],[kapp]]-Table5[[#This Row],[old]]</f>
        <v>0</v>
      </c>
      <c r="G2298" t="str" cm="1">
        <f t="array" ref="G2298">IF(ROWS(_xlfn._xlws.FILTER(Table5[r],Table5[enz]=Table5[[#This Row],[enz]]))&gt;1,"many","1")</f>
        <v>1</v>
      </c>
      <c r="H2298" t="str" cm="1">
        <f t="array" ref="H2298">IF(ROWS(_xlfn._xlws.FILTER(Table5[r],Table5[rxn-no-enz]=Table5[[#This Row],[rxn-no-enz]]))&gt;1,"many","1")</f>
        <v>1</v>
      </c>
      <c r="I2298" t="str">
        <f>_xlfn.XLOOKUP(SUBSTITUTE(Table5[[#This Row],[r]],"'",""),Table6[rxn],Table6[rxn],"no")</f>
        <v>no</v>
      </c>
      <c r="J2298" t="str" cm="1">
        <f t="array" ref="J2298">_xlfn.XLOOKUP(Table5[[#This Row],[r]],"'"&amp;Table6[rxn]&amp;"'",Table6[expected kapp],"")</f>
        <v/>
      </c>
      <c r="L2298" t="s">
        <v>10566</v>
      </c>
      <c r="M2298">
        <v>8988.1774343278394</v>
      </c>
      <c r="AE2298" s="1" t="s">
        <v>12719</v>
      </c>
      <c r="AF2298" s="1" t="s">
        <v>2778</v>
      </c>
      <c r="AG2298" s="9">
        <v>5.5313697000000002E-11</v>
      </c>
      <c r="AH2298" s="1" t="str">
        <f>_xlfn.TEXTAFTER(Table9[[#This Row],[rxn]],"-",-1)</f>
        <v>rt5817</v>
      </c>
      <c r="AI2298" s="1" t="e">
        <f>_xlfn.TEXTAFTER(_xlfn.TEXTBEFORE(Table9[[#This Row],[rxn]],"-"&amp;Table9[[#This Row],[enz]]),"RXN-")</f>
        <v>#N/A</v>
      </c>
      <c r="AJ2298" s="1" t="e">
        <f>_xlfn.TEXTBEFORE(Table9[[#This Row],[rxn]],"_",-1)</f>
        <v>#N/A</v>
      </c>
    </row>
    <row r="2299" spans="1:36" ht="17" hidden="1" x14ac:dyDescent="0.25">
      <c r="A2299" t="s">
        <v>8285</v>
      </c>
      <c r="B2299" t="str">
        <f>_xlfn.TEXTAFTER(Table5[[#This Row],[r]],"-",-1)</f>
        <v>rt0271'</v>
      </c>
      <c r="C2299" t="str">
        <f>_xlfn.TEXTAFTER(_xlfn.TEXTBEFORE(Table5[[#This Row],[r]],"-"&amp;Table5[[#This Row],[enz]]),"'RXN-")</f>
        <v>ACCOAC_c_FWD</v>
      </c>
      <c r="D2299">
        <v>82228.894249706296</v>
      </c>
      <c r="E2299">
        <f>_xlfn.XLOOKUP(Table5[[#This Row],[r]],Table3[r],Table3[kapp],"")</f>
        <v>82228.894249706296</v>
      </c>
      <c r="F2299">
        <f>Table5[[#This Row],[kapp]]-Table5[[#This Row],[old]]</f>
        <v>0</v>
      </c>
      <c r="G2299" t="str" cm="1">
        <f t="array" ref="G2299">IF(ROWS(_xlfn._xlws.FILTER(Table5[r],Table5[enz]=Table5[[#This Row],[enz]]))&gt;1,"many","1")</f>
        <v>1</v>
      </c>
      <c r="H2299" t="str" cm="1">
        <f t="array" ref="H2299">IF(ROWS(_xlfn._xlws.FILTER(Table5[r],Table5[rxn-no-enz]=Table5[[#This Row],[rxn-no-enz]]))&gt;1,"many","1")</f>
        <v>1</v>
      </c>
      <c r="I2299" t="str">
        <f>_xlfn.XLOOKUP(SUBSTITUTE(Table5[[#This Row],[r]],"'",""),Table6[rxn],Table6[rxn],"no")</f>
        <v>no</v>
      </c>
      <c r="J2299" t="str" cm="1">
        <f t="array" ref="J2299">_xlfn.XLOOKUP(Table5[[#This Row],[r]],"'"&amp;Table6[rxn]&amp;"'",Table6[expected kapp],"")</f>
        <v/>
      </c>
      <c r="L2299" t="s">
        <v>10567</v>
      </c>
      <c r="M2299">
        <v>8988.1774343278394</v>
      </c>
      <c r="AE2299" s="1" t="s">
        <v>12720</v>
      </c>
      <c r="AF2299" s="1" t="s">
        <v>2778</v>
      </c>
      <c r="AG2299" s="9">
        <v>2.4564552999999998E-11</v>
      </c>
      <c r="AH2299" s="1" t="str">
        <f>_xlfn.TEXTAFTER(Table9[[#This Row],[rxn]],"-",-1)</f>
        <v>rt5827</v>
      </c>
      <c r="AI2299" s="1" t="e">
        <f>_xlfn.TEXTAFTER(_xlfn.TEXTBEFORE(Table9[[#This Row],[rxn]],"-"&amp;Table9[[#This Row],[enz]]),"RXN-")</f>
        <v>#N/A</v>
      </c>
      <c r="AJ2299" s="1" t="e">
        <f>_xlfn.TEXTBEFORE(Table9[[#This Row],[rxn]],"_",-1)</f>
        <v>#N/A</v>
      </c>
    </row>
    <row r="2300" spans="1:36" ht="17" hidden="1" x14ac:dyDescent="0.25">
      <c r="A2300" t="s">
        <v>8286</v>
      </c>
      <c r="B2300" t="str">
        <f>_xlfn.TEXTAFTER(Table5[[#This Row],[r]],"-",-1)</f>
        <v>rt5429'</v>
      </c>
      <c r="C2300" t="str">
        <f>_xlfn.TEXTAFTER(_xlfn.TEXTBEFORE(Table5[[#This Row],[r]],"-"&amp;Table5[[#This Row],[enz]]),"'RXN-")</f>
        <v>ACCOATsucac_m_FWD</v>
      </c>
      <c r="D2300">
        <v>6698.36313482285</v>
      </c>
      <c r="E2300">
        <f>_xlfn.XLOOKUP(Table5[[#This Row],[r]],Table3[r],Table3[kapp],"")</f>
        <v>6698.36313482285</v>
      </c>
      <c r="F2300">
        <f>Table5[[#This Row],[kapp]]-Table5[[#This Row],[old]]</f>
        <v>0</v>
      </c>
      <c r="G2300" t="str" cm="1">
        <f t="array" ref="G2300">IF(ROWS(_xlfn._xlws.FILTER(Table5[r],Table5[enz]=Table5[[#This Row],[enz]]))&gt;1,"many","1")</f>
        <v>many</v>
      </c>
      <c r="H2300" t="str" cm="1">
        <f t="array" ref="H2300">IF(ROWS(_xlfn._xlws.FILTER(Table5[r],Table5[rxn-no-enz]=Table5[[#This Row],[rxn-no-enz]]))&gt;1,"many","1")</f>
        <v>1</v>
      </c>
      <c r="I2300" t="str">
        <f>_xlfn.XLOOKUP(SUBSTITUTE(Table5[[#This Row],[r]],"'",""),Table6[rxn],Table6[rxn],"no")</f>
        <v>no</v>
      </c>
      <c r="J2300" t="str" cm="1">
        <f t="array" ref="J2300">_xlfn.XLOOKUP(Table5[[#This Row],[r]],"'"&amp;Table6[rxn]&amp;"'",Table6[expected kapp],"")</f>
        <v/>
      </c>
      <c r="L2300" t="s">
        <v>10568</v>
      </c>
      <c r="M2300">
        <v>8988.1774343278394</v>
      </c>
      <c r="AE2300" s="1" t="s">
        <v>12721</v>
      </c>
      <c r="AF2300" s="1" t="s">
        <v>2778</v>
      </c>
      <c r="AG2300" s="9">
        <v>1.017582143E-9</v>
      </c>
      <c r="AH2300" s="1" t="str">
        <f>_xlfn.TEXTAFTER(Table9[[#This Row],[rxn]],"-",-1)</f>
        <v>rt5828</v>
      </c>
      <c r="AI2300" s="1" t="e">
        <f>_xlfn.TEXTAFTER(_xlfn.TEXTBEFORE(Table9[[#This Row],[rxn]],"-"&amp;Table9[[#This Row],[enz]]),"RXN-")</f>
        <v>#N/A</v>
      </c>
      <c r="AJ2300" s="1" t="e">
        <f>_xlfn.TEXTBEFORE(Table9[[#This Row],[rxn]],"_",-1)</f>
        <v>#N/A</v>
      </c>
    </row>
    <row r="2301" spans="1:36" ht="17" hidden="1" x14ac:dyDescent="0.25">
      <c r="A2301" t="s">
        <v>8287</v>
      </c>
      <c r="B2301" t="str">
        <f>_xlfn.TEXTAFTER(Table5[[#This Row],[r]],"-",-1)</f>
        <v>rt4107'</v>
      </c>
      <c r="C2301" t="str">
        <f>_xlfn.TEXTAFTER(_xlfn.TEXTBEFORE(Table5[[#This Row],[r]],"-"&amp;Table5[[#This Row],[enz]]),"'RXN-")</f>
        <v>ACGAM6PS_c_FWD</v>
      </c>
      <c r="D2301">
        <v>20328.651321490401</v>
      </c>
      <c r="E2301">
        <f>_xlfn.XLOOKUP(Table5[[#This Row],[r]],Table3[r],Table3[kapp],"")</f>
        <v>20328.651321490401</v>
      </c>
      <c r="F2301">
        <f>Table5[[#This Row],[kapp]]-Table5[[#This Row],[old]]</f>
        <v>0</v>
      </c>
      <c r="G2301" t="str" cm="1">
        <f t="array" ref="G2301">IF(ROWS(_xlfn._xlws.FILTER(Table5[r],Table5[enz]=Table5[[#This Row],[enz]]))&gt;1,"many","1")</f>
        <v>many</v>
      </c>
      <c r="H2301" t="str" cm="1">
        <f t="array" ref="H2301">IF(ROWS(_xlfn._xlws.FILTER(Table5[r],Table5[rxn-no-enz]=Table5[[#This Row],[rxn-no-enz]]))&gt;1,"many","1")</f>
        <v>1</v>
      </c>
      <c r="I2301" t="str">
        <f>_xlfn.XLOOKUP(SUBSTITUTE(Table5[[#This Row],[r]],"'",""),Table6[rxn],Table6[rxn],"no")</f>
        <v>no</v>
      </c>
      <c r="J2301" t="str" cm="1">
        <f t="array" ref="J2301">_xlfn.XLOOKUP(Table5[[#This Row],[r]],"'"&amp;Table6[rxn]&amp;"'",Table6[expected kapp],"")</f>
        <v/>
      </c>
      <c r="L2301" t="s">
        <v>10569</v>
      </c>
      <c r="M2301">
        <v>8988.1774343278394</v>
      </c>
      <c r="AE2301" s="1" t="s">
        <v>12722</v>
      </c>
      <c r="AF2301" s="1" t="s">
        <v>2778</v>
      </c>
      <c r="AG2301" s="9">
        <v>2.5573764E-11</v>
      </c>
      <c r="AH2301" s="1" t="str">
        <f>_xlfn.TEXTAFTER(Table9[[#This Row],[rxn]],"-",-1)</f>
        <v>rt5829</v>
      </c>
      <c r="AI2301" s="1" t="e">
        <f>_xlfn.TEXTAFTER(_xlfn.TEXTBEFORE(Table9[[#This Row],[rxn]],"-"&amp;Table9[[#This Row],[enz]]),"RXN-")</f>
        <v>#N/A</v>
      </c>
      <c r="AJ2301" s="1" t="e">
        <f>_xlfn.TEXTBEFORE(Table9[[#This Row],[rxn]],"_",-1)</f>
        <v>#N/A</v>
      </c>
    </row>
    <row r="2302" spans="1:36" ht="17" hidden="1" x14ac:dyDescent="0.25">
      <c r="A2302" t="s">
        <v>8288</v>
      </c>
      <c r="B2302" t="str">
        <f>_xlfn.TEXTAFTER(Table5[[#This Row],[r]],"-",-1)</f>
        <v>rt4597'</v>
      </c>
      <c r="C2302" t="str">
        <f>_xlfn.TEXTAFTER(_xlfn.TEXTBEFORE(Table5[[#This Row],[r]],"-"&amp;Table5[[#This Row],[enz]]),"'RXN-")</f>
        <v>ACGAMPM_c_FWD</v>
      </c>
      <c r="D2302">
        <v>6461.8914423473998</v>
      </c>
      <c r="E2302">
        <f>_xlfn.XLOOKUP(Table5[[#This Row],[r]],Table3[r],Table3[kapp],"")</f>
        <v>6461.8914423473998</v>
      </c>
      <c r="F2302">
        <f>Table5[[#This Row],[kapp]]-Table5[[#This Row],[old]]</f>
        <v>0</v>
      </c>
      <c r="G2302" t="str" cm="1">
        <f t="array" ref="G2302">IF(ROWS(_xlfn._xlws.FILTER(Table5[r],Table5[enz]=Table5[[#This Row],[enz]]))&gt;1,"many","1")</f>
        <v>many</v>
      </c>
      <c r="H2302" t="str" cm="1">
        <f t="array" ref="H2302">IF(ROWS(_xlfn._xlws.FILTER(Table5[r],Table5[rxn-no-enz]=Table5[[#This Row],[rxn-no-enz]]))&gt;1,"many","1")</f>
        <v>1</v>
      </c>
      <c r="I2302" t="str">
        <f>_xlfn.XLOOKUP(SUBSTITUTE(Table5[[#This Row],[r]],"'",""),Table6[rxn],Table6[rxn],"no")</f>
        <v>no</v>
      </c>
      <c r="J2302" t="str" cm="1">
        <f t="array" ref="J2302">_xlfn.XLOOKUP(Table5[[#This Row],[r]],"'"&amp;Table6[rxn]&amp;"'",Table6[expected kapp],"")</f>
        <v/>
      </c>
      <c r="L2302" t="s">
        <v>10570</v>
      </c>
      <c r="M2302">
        <v>8988.1774343278394</v>
      </c>
      <c r="AE2302" s="1" t="s">
        <v>12723</v>
      </c>
      <c r="AF2302" s="1" t="s">
        <v>2778</v>
      </c>
      <c r="AG2302" s="9">
        <v>2.32516692999999E-10</v>
      </c>
      <c r="AH2302" s="1" t="str">
        <f>_xlfn.TEXTAFTER(Table9[[#This Row],[rxn]],"-",-1)</f>
        <v>rt5845</v>
      </c>
      <c r="AI2302" s="1" t="e">
        <f>_xlfn.TEXTAFTER(_xlfn.TEXTBEFORE(Table9[[#This Row],[rxn]],"-"&amp;Table9[[#This Row],[enz]]),"RXN-")</f>
        <v>#N/A</v>
      </c>
      <c r="AJ2302" s="1" t="e">
        <f>_xlfn.TEXTBEFORE(Table9[[#This Row],[rxn]],"_",-1)</f>
        <v>#N/A</v>
      </c>
    </row>
    <row r="2303" spans="1:36" ht="17" hidden="1" x14ac:dyDescent="0.25">
      <c r="A2303" t="s">
        <v>8289</v>
      </c>
      <c r="B2303" t="str">
        <f>_xlfn.TEXTAFTER(Table5[[#This Row],[r]],"-",-1)</f>
        <v>rt1009'</v>
      </c>
      <c r="C2303" t="str">
        <f>_xlfn.TEXTAFTER(_xlfn.TEXTBEFORE(Table5[[#This Row],[r]],"-"&amp;Table5[[#This Row],[enz]]),"'RXN-")</f>
        <v>AGPRi_m_FWD</v>
      </c>
      <c r="D2303">
        <v>5428.20752732868</v>
      </c>
      <c r="E2303">
        <f>_xlfn.XLOOKUP(Table5[[#This Row],[r]],Table3[r],Table3[kapp],"")</f>
        <v>5428.20752732868</v>
      </c>
      <c r="F2303">
        <f>Table5[[#This Row],[kapp]]-Table5[[#This Row],[old]]</f>
        <v>0</v>
      </c>
      <c r="G2303" t="str" cm="1">
        <f t="array" ref="G2303">IF(ROWS(_xlfn._xlws.FILTER(Table5[r],Table5[enz]=Table5[[#This Row],[enz]]))&gt;1,"many","1")</f>
        <v>many</v>
      </c>
      <c r="H2303" t="str" cm="1">
        <f t="array" ref="H2303">IF(ROWS(_xlfn._xlws.FILTER(Table5[r],Table5[rxn-no-enz]=Table5[[#This Row],[rxn-no-enz]]))&gt;1,"many","1")</f>
        <v>1</v>
      </c>
      <c r="I2303" t="str">
        <f>_xlfn.XLOOKUP(SUBSTITUTE(Table5[[#This Row],[r]],"'",""),Table6[rxn],Table6[rxn],"no")</f>
        <v>RXN-AGPRi_m_FWD-rt1009</v>
      </c>
      <c r="J2303" cm="1">
        <f t="array" ref="J2303">_xlfn.XLOOKUP(Table5[[#This Row],[r]],"'"&amp;Table6[rxn]&amp;"'",Table6[expected kapp],"")</f>
        <v>54282.075273286675</v>
      </c>
      <c r="L2303" t="s">
        <v>10571</v>
      </c>
      <c r="M2303">
        <v>8988.1774343278394</v>
      </c>
      <c r="AE2303" s="1" t="s">
        <v>12724</v>
      </c>
      <c r="AF2303" s="1" t="s">
        <v>2778</v>
      </c>
      <c r="AG2303" s="9">
        <v>1.7485243E-11</v>
      </c>
      <c r="AH2303" s="1" t="str">
        <f>_xlfn.TEXTAFTER(Table9[[#This Row],[rxn]],"-",-1)</f>
        <v>rt5857</v>
      </c>
      <c r="AI2303" s="1" t="e">
        <f>_xlfn.TEXTAFTER(_xlfn.TEXTBEFORE(Table9[[#This Row],[rxn]],"-"&amp;Table9[[#This Row],[enz]]),"RXN-")</f>
        <v>#N/A</v>
      </c>
      <c r="AJ2303" s="1" t="e">
        <f>_xlfn.TEXTBEFORE(Table9[[#This Row],[rxn]],"_",-1)</f>
        <v>#N/A</v>
      </c>
    </row>
    <row r="2304" spans="1:36" ht="17" hidden="1" x14ac:dyDescent="0.25">
      <c r="A2304" t="s">
        <v>8290</v>
      </c>
      <c r="B2304" t="str">
        <f>_xlfn.TEXTAFTER(Table5[[#This Row],[r]],"-",-1)</f>
        <v>rt1009'</v>
      </c>
      <c r="C2304" t="str">
        <f>_xlfn.TEXTAFTER(_xlfn.TEXTBEFORE(Table5[[#This Row],[r]],"-"&amp;Table5[[#This Row],[enz]]),"'RXN-")</f>
        <v>ACGK_m_FWD</v>
      </c>
      <c r="D2304">
        <v>5428.20752732868</v>
      </c>
      <c r="E2304">
        <f>_xlfn.XLOOKUP(Table5[[#This Row],[r]],Table3[r],Table3[kapp],"")</f>
        <v>5428.20752732868</v>
      </c>
      <c r="F2304">
        <f>Table5[[#This Row],[kapp]]-Table5[[#This Row],[old]]</f>
        <v>0</v>
      </c>
      <c r="G2304" t="str" cm="1">
        <f t="array" ref="G2304">IF(ROWS(_xlfn._xlws.FILTER(Table5[r],Table5[enz]=Table5[[#This Row],[enz]]))&gt;1,"many","1")</f>
        <v>many</v>
      </c>
      <c r="H2304" t="str" cm="1">
        <f t="array" ref="H2304">IF(ROWS(_xlfn._xlws.FILTER(Table5[r],Table5[rxn-no-enz]=Table5[[#This Row],[rxn-no-enz]]))&gt;1,"many","1")</f>
        <v>1</v>
      </c>
      <c r="I2304" t="str">
        <f>_xlfn.XLOOKUP(SUBSTITUTE(Table5[[#This Row],[r]],"'",""),Table6[rxn],Table6[rxn],"no")</f>
        <v>RXN-ACGK_m_FWD-rt1009</v>
      </c>
      <c r="J2304" cm="1">
        <f t="array" ref="J2304">_xlfn.XLOOKUP(Table5[[#This Row],[r]],"'"&amp;Table6[rxn]&amp;"'",Table6[expected kapp],"")</f>
        <v>54282.075273286675</v>
      </c>
      <c r="L2304" t="s">
        <v>8570</v>
      </c>
      <c r="M2304">
        <v>7447.80670681827</v>
      </c>
      <c r="AE2304" s="1" t="s">
        <v>12725</v>
      </c>
      <c r="AF2304" s="1" t="s">
        <v>2778</v>
      </c>
      <c r="AG2304" s="9">
        <v>5.4461060999999997E-11</v>
      </c>
      <c r="AH2304" s="1" t="str">
        <f>_xlfn.TEXTAFTER(Table9[[#This Row],[rxn]],"-",-1)</f>
        <v>rt5869_n</v>
      </c>
      <c r="AI2304" s="1" t="e">
        <f>_xlfn.TEXTAFTER(_xlfn.TEXTBEFORE(Table9[[#This Row],[rxn]],"-"&amp;Table9[[#This Row],[enz]]),"RXN-")</f>
        <v>#N/A</v>
      </c>
      <c r="AJ2304" s="1" t="str">
        <f>_xlfn.TEXTBEFORE(Table9[[#This Row],[rxn]],"_",-1)</f>
        <v>PROWASTE-rt5869</v>
      </c>
    </row>
    <row r="2305" spans="1:36" ht="17" hidden="1" x14ac:dyDescent="0.25">
      <c r="A2305" t="s">
        <v>8293</v>
      </c>
      <c r="B2305" t="str">
        <f>_xlfn.TEXTAFTER(Table5[[#This Row],[r]],"-",-1)</f>
        <v>rt1358'</v>
      </c>
      <c r="C2305" t="str">
        <f>_xlfn.TEXTAFTER(_xlfn.TEXTBEFORE(Table5[[#This Row],[r]],"-"&amp;Table5[[#This Row],[enz]]),"'RXN-")</f>
        <v>ACITL_c_FWD</v>
      </c>
      <c r="D2305">
        <v>96278.915351880394</v>
      </c>
      <c r="E2305">
        <f>_xlfn.XLOOKUP(Table5[[#This Row],[r]],Table3[r],Table3[kapp],"")</f>
        <v>96278.915351880394</v>
      </c>
      <c r="F2305">
        <f>Table5[[#This Row],[kapp]]-Table5[[#This Row],[old]]</f>
        <v>0</v>
      </c>
      <c r="G2305" t="str" cm="1">
        <f t="array" ref="G2305">IF(ROWS(_xlfn._xlws.FILTER(Table5[r],Table5[enz]=Table5[[#This Row],[enz]]))&gt;1,"many","1")</f>
        <v>1</v>
      </c>
      <c r="H2305" t="str" cm="1">
        <f t="array" ref="H2305">IF(ROWS(_xlfn._xlws.FILTER(Table5[r],Table5[rxn-no-enz]=Table5[[#This Row],[rxn-no-enz]]))&gt;1,"many","1")</f>
        <v>1</v>
      </c>
      <c r="I2305" t="str">
        <f>_xlfn.XLOOKUP(SUBSTITUTE(Table5[[#This Row],[r]],"'",""),Table6[rxn],Table6[rxn],"no")</f>
        <v>no</v>
      </c>
      <c r="J2305" t="str" cm="1">
        <f t="array" ref="J2305">_xlfn.XLOOKUP(Table5[[#This Row],[r]],"'"&amp;Table6[rxn]&amp;"'",Table6[expected kapp],"")</f>
        <v/>
      </c>
      <c r="L2305" t="s">
        <v>10572</v>
      </c>
      <c r="M2305">
        <v>8988.1774343278394</v>
      </c>
      <c r="AE2305" s="1" t="s">
        <v>12726</v>
      </c>
      <c r="AF2305" s="1" t="s">
        <v>2778</v>
      </c>
      <c r="AG2305" s="9">
        <v>1.1986341400000001E-10</v>
      </c>
      <c r="AH2305" s="1" t="str">
        <f>_xlfn.TEXTAFTER(Table9[[#This Row],[rxn]],"-",-1)</f>
        <v>rt5873</v>
      </c>
      <c r="AI2305" s="1" t="e">
        <f>_xlfn.TEXTAFTER(_xlfn.TEXTBEFORE(Table9[[#This Row],[rxn]],"-"&amp;Table9[[#This Row],[enz]]),"RXN-")</f>
        <v>#N/A</v>
      </c>
      <c r="AJ2305" s="1" t="e">
        <f>_xlfn.TEXTBEFORE(Table9[[#This Row],[rxn]],"_",-1)</f>
        <v>#N/A</v>
      </c>
    </row>
    <row r="2306" spans="1:36" ht="17" hidden="1" x14ac:dyDescent="0.25">
      <c r="A2306" t="s">
        <v>8294</v>
      </c>
      <c r="B2306" t="str">
        <f>_xlfn.TEXTAFTER(Table5[[#This Row],[r]],"-",-1)</f>
        <v>rt1362'</v>
      </c>
      <c r="C2306" t="str">
        <f>_xlfn.TEXTAFTER(_xlfn.TEXTBEFORE(Table5[[#This Row],[r]],"-"&amp;Table5[[#This Row],[enz]]),"'RXN-")</f>
        <v>ACOADS180_rm_FWD</v>
      </c>
      <c r="D2306">
        <v>35116.968931810101</v>
      </c>
      <c r="E2306">
        <f>_xlfn.XLOOKUP(Table5[[#This Row],[r]],Table3[r],Table3[kapp],"")</f>
        <v>35116.968931810101</v>
      </c>
      <c r="F2306">
        <f>Table5[[#This Row],[kapp]]-Table5[[#This Row],[old]]</f>
        <v>0</v>
      </c>
      <c r="G2306" t="str" cm="1">
        <f t="array" ref="G2306">IF(ROWS(_xlfn._xlws.FILTER(Table5[r],Table5[enz]=Table5[[#This Row],[enz]]))&gt;1,"many","1")</f>
        <v>many</v>
      </c>
      <c r="H2306" t="str" cm="1">
        <f t="array" ref="H2306">IF(ROWS(_xlfn._xlws.FILTER(Table5[r],Table5[rxn-no-enz]=Table5[[#This Row],[rxn-no-enz]]))&gt;1,"many","1")</f>
        <v>1</v>
      </c>
      <c r="I2306" t="str">
        <f>_xlfn.XLOOKUP(SUBSTITUTE(Table5[[#This Row],[r]],"'",""),Table6[rxn],Table6[rxn],"no")</f>
        <v>no</v>
      </c>
      <c r="J2306" t="str" cm="1">
        <f t="array" ref="J2306">_xlfn.XLOOKUP(Table5[[#This Row],[r]],"'"&amp;Table6[rxn]&amp;"'",Table6[expected kapp],"")</f>
        <v/>
      </c>
      <c r="L2306" t="s">
        <v>8571</v>
      </c>
      <c r="M2306">
        <v>7447.80670681827</v>
      </c>
      <c r="AE2306" s="1" t="s">
        <v>12727</v>
      </c>
      <c r="AF2306" s="1" t="s">
        <v>2778</v>
      </c>
      <c r="AG2306" s="9">
        <v>3.0142871799999898E-10</v>
      </c>
      <c r="AH2306" s="1" t="str">
        <f>_xlfn.TEXTAFTER(Table9[[#This Row],[rxn]],"-",-1)</f>
        <v>rt5877_x</v>
      </c>
      <c r="AI2306" s="1" t="e">
        <f>_xlfn.TEXTAFTER(_xlfn.TEXTBEFORE(Table9[[#This Row],[rxn]],"-"&amp;Table9[[#This Row],[enz]]),"RXN-")</f>
        <v>#N/A</v>
      </c>
      <c r="AJ2306" s="1" t="str">
        <f>_xlfn.TEXTBEFORE(Table9[[#This Row],[rxn]],"_",-1)</f>
        <v>PROWASTE-rt5877</v>
      </c>
    </row>
    <row r="2307" spans="1:36" ht="17" hidden="1" x14ac:dyDescent="0.25">
      <c r="A2307" t="s">
        <v>8299</v>
      </c>
      <c r="B2307" t="str">
        <f>_xlfn.TEXTAFTER(Table5[[#This Row],[r]],"-",-1)</f>
        <v>rt6510'</v>
      </c>
      <c r="C2307" t="str">
        <f>_xlfn.TEXTAFTER(_xlfn.TEXTBEFORE(Table5[[#This Row],[r]],"-"&amp;Table5[[#This Row],[enz]]),"'RXN-")</f>
        <v>ACOTAi_m_FWD</v>
      </c>
      <c r="D2307">
        <v>12990.2021108517</v>
      </c>
      <c r="E2307">
        <f>_xlfn.XLOOKUP(Table5[[#This Row],[r]],Table3[r],Table3[kapp],"")</f>
        <v>12990.2021108517</v>
      </c>
      <c r="F2307">
        <f>Table5[[#This Row],[kapp]]-Table5[[#This Row],[old]]</f>
        <v>0</v>
      </c>
      <c r="G2307" t="str" cm="1">
        <f t="array" ref="G2307">IF(ROWS(_xlfn._xlws.FILTER(Table5[r],Table5[enz]=Table5[[#This Row],[enz]]))&gt;1,"many","1")</f>
        <v>1</v>
      </c>
      <c r="H2307" t="str" cm="1">
        <f t="array" ref="H2307">IF(ROWS(_xlfn._xlws.FILTER(Table5[r],Table5[rxn-no-enz]=Table5[[#This Row],[rxn-no-enz]]))&gt;1,"many","1")</f>
        <v>1</v>
      </c>
      <c r="I2307" t="str">
        <f>_xlfn.XLOOKUP(SUBSTITUTE(Table5[[#This Row],[r]],"'",""),Table6[rxn],Table6[rxn],"no")</f>
        <v>no</v>
      </c>
      <c r="J2307" t="str" cm="1">
        <f t="array" ref="J2307">_xlfn.XLOOKUP(Table5[[#This Row],[r]],"'"&amp;Table6[rxn]&amp;"'",Table6[expected kapp],"")</f>
        <v/>
      </c>
      <c r="L2307" t="s">
        <v>10573</v>
      </c>
      <c r="M2307">
        <v>8988.1774343278394</v>
      </c>
      <c r="AE2307" s="1" t="s">
        <v>12728</v>
      </c>
      <c r="AF2307" s="1" t="s">
        <v>2778</v>
      </c>
      <c r="AG2307" s="9">
        <v>1.0878033000000001E-11</v>
      </c>
      <c r="AH2307" s="1" t="str">
        <f>_xlfn.TEXTAFTER(Table9[[#This Row],[rxn]],"-",-1)</f>
        <v>rt5879</v>
      </c>
      <c r="AI2307" s="1" t="e">
        <f>_xlfn.TEXTAFTER(_xlfn.TEXTBEFORE(Table9[[#This Row],[rxn]],"-"&amp;Table9[[#This Row],[enz]]),"RXN-")</f>
        <v>#N/A</v>
      </c>
      <c r="AJ2307" s="1" t="e">
        <f>_xlfn.TEXTBEFORE(Table9[[#This Row],[rxn]],"_",-1)</f>
        <v>#N/A</v>
      </c>
    </row>
    <row r="2308" spans="1:36" ht="17" hidden="1" x14ac:dyDescent="0.25">
      <c r="A2308" t="s">
        <v>8300</v>
      </c>
      <c r="B2308" t="str">
        <f>_xlfn.TEXTAFTER(Table5[[#This Row],[r]],"-",-1)</f>
        <v>rt3932'</v>
      </c>
      <c r="C2308" t="str">
        <f>_xlfn.TEXTAFTER(_xlfn.TEXTBEFORE(Table5[[#This Row],[r]],"-"&amp;Table5[[#This Row],[enz]]),"'RXN-")</f>
        <v>ADK1_c_FWD</v>
      </c>
      <c r="D2308">
        <v>241792.896343325</v>
      </c>
      <c r="E2308">
        <f>_xlfn.XLOOKUP(Table5[[#This Row],[r]],Table3[r],Table3[kapp],"")</f>
        <v>241792.896343325</v>
      </c>
      <c r="F2308">
        <f>Table5[[#This Row],[kapp]]-Table5[[#This Row],[old]]</f>
        <v>0</v>
      </c>
      <c r="G2308" t="str" cm="1">
        <f t="array" ref="G2308">IF(ROWS(_xlfn._xlws.FILTER(Table5[r],Table5[enz]=Table5[[#This Row],[enz]]))&gt;1,"many","1")</f>
        <v>many</v>
      </c>
      <c r="H2308" t="str" cm="1">
        <f t="array" ref="H2308">IF(ROWS(_xlfn._xlws.FILTER(Table5[r],Table5[rxn-no-enz]=Table5[[#This Row],[rxn-no-enz]]))&gt;1,"many","1")</f>
        <v>many</v>
      </c>
      <c r="I2308" t="str">
        <f>_xlfn.XLOOKUP(SUBSTITUTE(Table5[[#This Row],[r]],"'",""),Table6[rxn],Table6[rxn],"no")</f>
        <v>no</v>
      </c>
      <c r="J2308" t="str" cm="1">
        <f t="array" ref="J2308">_xlfn.XLOOKUP(Table5[[#This Row],[r]],"'"&amp;Table6[rxn]&amp;"'",Table6[expected kapp],"")</f>
        <v/>
      </c>
      <c r="L2308" t="s">
        <v>8569</v>
      </c>
      <c r="M2308">
        <v>7447.80670681827</v>
      </c>
      <c r="AE2308" s="1" t="s">
        <v>12729</v>
      </c>
      <c r="AF2308" s="1" t="s">
        <v>2778</v>
      </c>
      <c r="AG2308" s="9">
        <v>2.3010865400000001E-10</v>
      </c>
      <c r="AH2308" s="1" t="str">
        <f>_xlfn.TEXTAFTER(Table9[[#This Row],[rxn]],"-",-1)</f>
        <v>rt5884</v>
      </c>
      <c r="AI2308" s="1" t="e">
        <f>_xlfn.TEXTAFTER(_xlfn.TEXTBEFORE(Table9[[#This Row],[rxn]],"-"&amp;Table9[[#This Row],[enz]]),"RXN-")</f>
        <v>#N/A</v>
      </c>
      <c r="AJ2308" s="1" t="e">
        <f>_xlfn.TEXTBEFORE(Table9[[#This Row],[rxn]],"_",-1)</f>
        <v>#N/A</v>
      </c>
    </row>
    <row r="2309" spans="1:36" ht="17" hidden="1" x14ac:dyDescent="0.25">
      <c r="A2309" t="s">
        <v>8301</v>
      </c>
      <c r="B2309" t="str">
        <f>_xlfn.TEXTAFTER(Table5[[#This Row],[r]],"-",-1)</f>
        <v>rt2849'</v>
      </c>
      <c r="C2309" t="str">
        <f>_xlfn.TEXTAFTER(_xlfn.TEXTBEFORE(Table5[[#This Row],[r]],"-"&amp;Table5[[#This Row],[enz]]),"'RXN-")</f>
        <v>ADMDC_c_FWD</v>
      </c>
      <c r="D2309">
        <v>49.535828801657999</v>
      </c>
      <c r="E2309">
        <f>_xlfn.XLOOKUP(Table5[[#This Row],[r]],Table3[r],Table3[kapp],"")</f>
        <v>49.535828801657999</v>
      </c>
      <c r="F2309">
        <f>Table5[[#This Row],[kapp]]-Table5[[#This Row],[old]]</f>
        <v>0</v>
      </c>
      <c r="G2309" t="str" cm="1">
        <f t="array" ref="G2309">IF(ROWS(_xlfn._xlws.FILTER(Table5[r],Table5[enz]=Table5[[#This Row],[enz]]))&gt;1,"many","1")</f>
        <v>1</v>
      </c>
      <c r="H2309" t="str" cm="1">
        <f t="array" ref="H2309">IF(ROWS(_xlfn._xlws.FILTER(Table5[r],Table5[rxn-no-enz]=Table5[[#This Row],[rxn-no-enz]]))&gt;1,"many","1")</f>
        <v>1</v>
      </c>
      <c r="I2309" t="str">
        <f>_xlfn.XLOOKUP(SUBSTITUTE(Table5[[#This Row],[r]],"'",""),Table6[rxn],Table6[rxn],"no")</f>
        <v>RXN-ADMDC_c_FWD-rt2849</v>
      </c>
      <c r="J2309" cm="1">
        <f t="array" ref="J2309">_xlfn.XLOOKUP(Table5[[#This Row],[r]],"'"&amp;Table6[rxn]&amp;"'",Table6[expected kapp],"")</f>
        <v>495.35828801658073</v>
      </c>
      <c r="L2309" t="s">
        <v>10574</v>
      </c>
      <c r="M2309">
        <v>8988.1774343278394</v>
      </c>
      <c r="AE2309" s="1" t="s">
        <v>12730</v>
      </c>
      <c r="AF2309" s="1" t="s">
        <v>2778</v>
      </c>
      <c r="AG2309" s="9">
        <v>5.9945476399999898E-10</v>
      </c>
      <c r="AH2309" s="1" t="str">
        <f>_xlfn.TEXTAFTER(Table9[[#This Row],[rxn]],"-",-1)</f>
        <v>rt5888</v>
      </c>
      <c r="AI2309" s="1" t="e">
        <f>_xlfn.TEXTAFTER(_xlfn.TEXTBEFORE(Table9[[#This Row],[rxn]],"-"&amp;Table9[[#This Row],[enz]]),"RXN-")</f>
        <v>#N/A</v>
      </c>
      <c r="AJ2309" s="1" t="e">
        <f>_xlfn.TEXTBEFORE(Table9[[#This Row],[rxn]],"_",-1)</f>
        <v>#N/A</v>
      </c>
    </row>
    <row r="2310" spans="1:36" ht="17" hidden="1" x14ac:dyDescent="0.25">
      <c r="A2310" t="s">
        <v>8302</v>
      </c>
      <c r="B2310" t="str">
        <f>_xlfn.TEXTAFTER(Table5[[#This Row],[r]],"-",-1)</f>
        <v>rt0017'</v>
      </c>
      <c r="C2310" t="str">
        <f>_xlfn.TEXTAFTER(_xlfn.TEXTBEFORE(Table5[[#This Row],[r]],"-"&amp;Table5[[#This Row],[enz]]),"'RXN-")</f>
        <v>ADNK1_c_FWD</v>
      </c>
      <c r="D2310">
        <v>3338.0188170895999</v>
      </c>
      <c r="E2310">
        <f>_xlfn.XLOOKUP(Table5[[#This Row],[r]],Table3[r],Table3[kapp],"")</f>
        <v>3338.0188170895999</v>
      </c>
      <c r="F2310">
        <f>Table5[[#This Row],[kapp]]-Table5[[#This Row],[old]]</f>
        <v>0</v>
      </c>
      <c r="G2310" t="str" cm="1">
        <f t="array" ref="G2310">IF(ROWS(_xlfn._xlws.FILTER(Table5[r],Table5[enz]=Table5[[#This Row],[enz]]))&gt;1,"many","1")</f>
        <v>1</v>
      </c>
      <c r="H2310" t="str" cm="1">
        <f t="array" ref="H2310">IF(ROWS(_xlfn._xlws.FILTER(Table5[r],Table5[rxn-no-enz]=Table5[[#This Row],[rxn-no-enz]]))&gt;1,"many","1")</f>
        <v>1</v>
      </c>
      <c r="I2310" t="str">
        <f>_xlfn.XLOOKUP(SUBSTITUTE(Table5[[#This Row],[r]],"'",""),Table6[rxn],Table6[rxn],"no")</f>
        <v>no</v>
      </c>
      <c r="J2310" t="str" cm="1">
        <f t="array" ref="J2310">_xlfn.XLOOKUP(Table5[[#This Row],[r]],"'"&amp;Table6[rxn]&amp;"'",Table6[expected kapp],"")</f>
        <v/>
      </c>
      <c r="L2310" t="s">
        <v>10575</v>
      </c>
      <c r="M2310">
        <v>8988.1774343278394</v>
      </c>
      <c r="AE2310" s="1" t="s">
        <v>12731</v>
      </c>
      <c r="AF2310" s="1" t="s">
        <v>2778</v>
      </c>
      <c r="AG2310" s="9">
        <v>4.5102722900000001E-10</v>
      </c>
      <c r="AH2310" s="1" t="str">
        <f>_xlfn.TEXTAFTER(Table9[[#This Row],[rxn]],"-",-1)</f>
        <v>rt5890</v>
      </c>
      <c r="AI2310" s="1" t="e">
        <f>_xlfn.TEXTAFTER(_xlfn.TEXTBEFORE(Table9[[#This Row],[rxn]],"-"&amp;Table9[[#This Row],[enz]]),"RXN-")</f>
        <v>#N/A</v>
      </c>
      <c r="AJ2310" s="1" t="e">
        <f>_xlfn.TEXTBEFORE(Table9[[#This Row],[rxn]],"_",-1)</f>
        <v>#N/A</v>
      </c>
    </row>
    <row r="2311" spans="1:36" ht="17" hidden="1" x14ac:dyDescent="0.25">
      <c r="A2311" t="s">
        <v>8303</v>
      </c>
      <c r="B2311" t="str">
        <f>_xlfn.TEXTAFTER(Table5[[#This Row],[r]],"-",-1)</f>
        <v>rt4336'</v>
      </c>
      <c r="C2311" t="str">
        <f>_xlfn.TEXTAFTER(_xlfn.TEXTBEFORE(Table5[[#This Row],[r]],"-"&amp;Table5[[#This Row],[enz]]),"'RXN-")</f>
        <v>ADPATPt_c_m_FWD</v>
      </c>
      <c r="D2311">
        <v>261999.47240240299</v>
      </c>
      <c r="E2311">
        <f>_xlfn.XLOOKUP(Table5[[#This Row],[r]],Table3[r],Table3[kapp],"")</f>
        <v>261999.47240240299</v>
      </c>
      <c r="F2311">
        <f>Table5[[#This Row],[kapp]]-Table5[[#This Row],[old]]</f>
        <v>0</v>
      </c>
      <c r="G2311" t="str" cm="1">
        <f t="array" ref="G2311">IF(ROWS(_xlfn._xlws.FILTER(Table5[r],Table5[enz]=Table5[[#This Row],[enz]]))&gt;1,"many","1")</f>
        <v>many</v>
      </c>
      <c r="H2311" t="str" cm="1">
        <f t="array" ref="H2311">IF(ROWS(_xlfn._xlws.FILTER(Table5[r],Table5[rxn-no-enz]=Table5[[#This Row],[rxn-no-enz]]))&gt;1,"many","1")</f>
        <v>1</v>
      </c>
      <c r="I2311" t="str">
        <f>_xlfn.XLOOKUP(SUBSTITUTE(Table5[[#This Row],[r]],"'",""),Table6[rxn],Table6[rxn],"no")</f>
        <v>no</v>
      </c>
      <c r="J2311" t="str" cm="1">
        <f t="array" ref="J2311">_xlfn.XLOOKUP(Table5[[#This Row],[r]],"'"&amp;Table6[rxn]&amp;"'",Table6[expected kapp],"")</f>
        <v/>
      </c>
      <c r="L2311" t="s">
        <v>10576</v>
      </c>
      <c r="M2311">
        <v>8988.1774343278394</v>
      </c>
      <c r="AE2311" s="1" t="s">
        <v>12732</v>
      </c>
      <c r="AF2311" s="1" t="s">
        <v>2778</v>
      </c>
      <c r="AG2311" s="9">
        <v>5.7246149900000003E-10</v>
      </c>
      <c r="AH2311" s="1" t="str">
        <f>_xlfn.TEXTAFTER(Table9[[#This Row],[rxn]],"-",-1)</f>
        <v>rt5891</v>
      </c>
      <c r="AI2311" s="1" t="e">
        <f>_xlfn.TEXTAFTER(_xlfn.TEXTBEFORE(Table9[[#This Row],[rxn]],"-"&amp;Table9[[#This Row],[enz]]),"RXN-")</f>
        <v>#N/A</v>
      </c>
      <c r="AJ2311" s="1" t="e">
        <f>_xlfn.TEXTBEFORE(Table9[[#This Row],[rxn]],"_",-1)</f>
        <v>#N/A</v>
      </c>
    </row>
    <row r="2312" spans="1:36" ht="17" hidden="1" x14ac:dyDescent="0.25">
      <c r="A2312" t="s">
        <v>8304</v>
      </c>
      <c r="B2312" t="str">
        <f>_xlfn.TEXTAFTER(Table5[[#This Row],[r]],"-",-1)</f>
        <v>rt7825'</v>
      </c>
      <c r="C2312" t="str">
        <f>_xlfn.TEXTAFTER(_xlfn.TEXTBEFORE(Table5[[#This Row],[r]],"-"&amp;Table5[[#This Row],[enz]]),"'RXN-")</f>
        <v>ADPT_c_FWD</v>
      </c>
      <c r="D2312">
        <v>9.0145700644418891</v>
      </c>
      <c r="E2312">
        <f>_xlfn.XLOOKUP(Table5[[#This Row],[r]],Table3[r],Table3[kapp],"")</f>
        <v>9.0145700644418891</v>
      </c>
      <c r="F2312">
        <f>Table5[[#This Row],[kapp]]-Table5[[#This Row],[old]]</f>
        <v>0</v>
      </c>
      <c r="G2312" t="str" cm="1">
        <f t="array" ref="G2312">IF(ROWS(_xlfn._xlws.FILTER(Table5[r],Table5[enz]=Table5[[#This Row],[enz]]))&gt;1,"many","1")</f>
        <v>many</v>
      </c>
      <c r="H2312" t="str" cm="1">
        <f t="array" ref="H2312">IF(ROWS(_xlfn._xlws.FILTER(Table5[r],Table5[rxn-no-enz]=Table5[[#This Row],[rxn-no-enz]]))&gt;1,"many","1")</f>
        <v>1</v>
      </c>
      <c r="I2312" t="str">
        <f>_xlfn.XLOOKUP(SUBSTITUTE(Table5[[#This Row],[r]],"'",""),Table6[rxn],Table6[rxn],"no")</f>
        <v>no</v>
      </c>
      <c r="J2312" t="str" cm="1">
        <f t="array" ref="J2312">_xlfn.XLOOKUP(Table5[[#This Row],[r]],"'"&amp;Table6[rxn]&amp;"'",Table6[expected kapp],"")</f>
        <v/>
      </c>
      <c r="L2312" t="s">
        <v>10577</v>
      </c>
      <c r="M2312">
        <v>8988.1774343278394</v>
      </c>
      <c r="AE2312" s="1" t="s">
        <v>12733</v>
      </c>
      <c r="AF2312" s="1" t="s">
        <v>2778</v>
      </c>
      <c r="AG2312" s="9">
        <v>9.1138021099999996E-10</v>
      </c>
      <c r="AH2312" s="1" t="str">
        <f>_xlfn.TEXTAFTER(Table9[[#This Row],[rxn]],"-",-1)</f>
        <v>rt5893</v>
      </c>
      <c r="AI2312" s="1" t="e">
        <f>_xlfn.TEXTAFTER(_xlfn.TEXTBEFORE(Table9[[#This Row],[rxn]],"-"&amp;Table9[[#This Row],[enz]]),"RXN-")</f>
        <v>#N/A</v>
      </c>
      <c r="AJ2312" s="1" t="e">
        <f>_xlfn.TEXTBEFORE(Table9[[#This Row],[rxn]],"_",-1)</f>
        <v>#N/A</v>
      </c>
    </row>
    <row r="2313" spans="1:36" ht="17" hidden="1" x14ac:dyDescent="0.25">
      <c r="A2313" t="s">
        <v>8305</v>
      </c>
      <c r="B2313" t="str">
        <f>_xlfn.TEXTAFTER(Table5[[#This Row],[r]],"-",-1)</f>
        <v>rt0341'</v>
      </c>
      <c r="C2313" t="str">
        <f>_xlfn.TEXTAFTER(_xlfn.TEXTBEFORE(Table5[[#This Row],[r]],"-"&amp;Table5[[#This Row],[enz]]),"'RXN-")</f>
        <v>ADSK_c_FWD</v>
      </c>
      <c r="D2313">
        <v>3830.1054075008301</v>
      </c>
      <c r="E2313">
        <f>_xlfn.XLOOKUP(Table5[[#This Row],[r]],Table3[r],Table3[kapp],"")</f>
        <v>3830.1054075008301</v>
      </c>
      <c r="F2313">
        <f>Table5[[#This Row],[kapp]]-Table5[[#This Row],[old]]</f>
        <v>0</v>
      </c>
      <c r="G2313" t="str" cm="1">
        <f t="array" ref="G2313">IF(ROWS(_xlfn._xlws.FILTER(Table5[r],Table5[enz]=Table5[[#This Row],[enz]]))&gt;1,"many","1")</f>
        <v>1</v>
      </c>
      <c r="H2313" t="str" cm="1">
        <f t="array" ref="H2313">IF(ROWS(_xlfn._xlws.FILTER(Table5[r],Table5[rxn-no-enz]=Table5[[#This Row],[rxn-no-enz]]))&gt;1,"many","1")</f>
        <v>1</v>
      </c>
      <c r="I2313" t="str">
        <f>_xlfn.XLOOKUP(SUBSTITUTE(Table5[[#This Row],[r]],"'",""),Table6[rxn],Table6[rxn],"no")</f>
        <v>no</v>
      </c>
      <c r="J2313" t="str" cm="1">
        <f t="array" ref="J2313">_xlfn.XLOOKUP(Table5[[#This Row],[r]],"'"&amp;Table6[rxn]&amp;"'",Table6[expected kapp],"")</f>
        <v/>
      </c>
      <c r="L2313" t="s">
        <v>10578</v>
      </c>
      <c r="M2313">
        <v>8988.1774343278394</v>
      </c>
      <c r="AE2313" s="1" t="s">
        <v>12734</v>
      </c>
      <c r="AF2313" s="1" t="s">
        <v>2778</v>
      </c>
      <c r="AG2313" s="9">
        <v>3.7974479999999897E-12</v>
      </c>
      <c r="AH2313" s="1" t="str">
        <f>_xlfn.TEXTAFTER(Table9[[#This Row],[rxn]],"-",-1)</f>
        <v>rt5909</v>
      </c>
      <c r="AI2313" s="1" t="e">
        <f>_xlfn.TEXTAFTER(_xlfn.TEXTBEFORE(Table9[[#This Row],[rxn]],"-"&amp;Table9[[#This Row],[enz]]),"RXN-")</f>
        <v>#N/A</v>
      </c>
      <c r="AJ2313" s="1" t="e">
        <f>_xlfn.TEXTBEFORE(Table9[[#This Row],[rxn]],"_",-1)</f>
        <v>#N/A</v>
      </c>
    </row>
    <row r="2314" spans="1:36" ht="17" hidden="1" x14ac:dyDescent="0.25">
      <c r="A2314" t="s">
        <v>8308</v>
      </c>
      <c r="B2314" t="str">
        <f>_xlfn.TEXTAFTER(Table5[[#This Row],[r]],"-",-1)</f>
        <v>rt3802'</v>
      </c>
      <c r="C2314" t="str">
        <f>_xlfn.TEXTAFTER(_xlfn.TEXTBEFORE(Table5[[#This Row],[r]],"-"&amp;Table5[[#This Row],[enz]]),"'RXN-")</f>
        <v>ADSS_c_FWD</v>
      </c>
      <c r="D2314">
        <v>4394.04467399656</v>
      </c>
      <c r="E2314">
        <f>_xlfn.XLOOKUP(Table5[[#This Row],[r]],Table3[r],Table3[kapp],"")</f>
        <v>4394.04467399656</v>
      </c>
      <c r="F2314">
        <f>Table5[[#This Row],[kapp]]-Table5[[#This Row],[old]]</f>
        <v>0</v>
      </c>
      <c r="G2314" t="str" cm="1">
        <f t="array" ref="G2314">IF(ROWS(_xlfn._xlws.FILTER(Table5[r],Table5[enz]=Table5[[#This Row],[enz]]))&gt;1,"many","1")</f>
        <v>1</v>
      </c>
      <c r="H2314" t="str" cm="1">
        <f t="array" ref="H2314">IF(ROWS(_xlfn._xlws.FILTER(Table5[r],Table5[rxn-no-enz]=Table5[[#This Row],[rxn-no-enz]]))&gt;1,"many","1")</f>
        <v>1</v>
      </c>
      <c r="I2314" t="str">
        <f>_xlfn.XLOOKUP(SUBSTITUTE(Table5[[#This Row],[r]],"'",""),Table6[rxn],Table6[rxn],"no")</f>
        <v>no</v>
      </c>
      <c r="J2314" t="str" cm="1">
        <f t="array" ref="J2314">_xlfn.XLOOKUP(Table5[[#This Row],[r]],"'"&amp;Table6[rxn]&amp;"'",Table6[expected kapp],"")</f>
        <v/>
      </c>
      <c r="L2314" t="s">
        <v>8572</v>
      </c>
      <c r="M2314">
        <v>5062266.7983939601</v>
      </c>
      <c r="AE2314" s="1" t="s">
        <v>12735</v>
      </c>
      <c r="AF2314" s="1" t="s">
        <v>2778</v>
      </c>
      <c r="AG2314" s="9">
        <v>1.4646341849999899E-9</v>
      </c>
      <c r="AH2314" s="1" t="str">
        <f>_xlfn.TEXTAFTER(Table9[[#This Row],[rxn]],"-",-1)</f>
        <v>rt5913_x</v>
      </c>
      <c r="AI2314" s="1" t="e">
        <f>_xlfn.TEXTAFTER(_xlfn.TEXTBEFORE(Table9[[#This Row],[rxn]],"-"&amp;Table9[[#This Row],[enz]]),"RXN-")</f>
        <v>#N/A</v>
      </c>
      <c r="AJ2314" s="1" t="str">
        <f>_xlfn.TEXTBEFORE(Table9[[#This Row],[rxn]],"_",-1)</f>
        <v>PROWASTE-rt5913</v>
      </c>
    </row>
    <row r="2315" spans="1:36" ht="17" hidden="1" x14ac:dyDescent="0.25">
      <c r="A2315" t="s">
        <v>8309</v>
      </c>
      <c r="B2315" t="str">
        <f>_xlfn.TEXTAFTER(Table5[[#This Row],[r]],"-",-1)</f>
        <v>rt3174_c'</v>
      </c>
      <c r="C2315" t="str">
        <f>_xlfn.TEXTAFTER(_xlfn.TEXTBEFORE(Table5[[#This Row],[r]],"-"&amp;Table5[[#This Row],[enz]]),"'RXN-")</f>
        <v>AFAT_c_FWD</v>
      </c>
      <c r="D2315">
        <v>11.0517960655399</v>
      </c>
      <c r="E2315">
        <f>_xlfn.XLOOKUP(Table5[[#This Row],[r]],Table3[r],Table3[kapp],"")</f>
        <v>11.0517960655399</v>
      </c>
      <c r="F2315">
        <f>Table5[[#This Row],[kapp]]-Table5[[#This Row],[old]]</f>
        <v>0</v>
      </c>
      <c r="G2315" t="str" cm="1">
        <f t="array" ref="G2315">IF(ROWS(_xlfn._xlws.FILTER(Table5[r],Table5[enz]=Table5[[#This Row],[enz]]))&gt;1,"many","1")</f>
        <v>1</v>
      </c>
      <c r="H2315" t="str" cm="1">
        <f t="array" ref="H2315">IF(ROWS(_xlfn._xlws.FILTER(Table5[r],Table5[rxn-no-enz]=Table5[[#This Row],[rxn-no-enz]]))&gt;1,"many","1")</f>
        <v>1</v>
      </c>
      <c r="I2315" t="str">
        <f>_xlfn.XLOOKUP(SUBSTITUTE(Table5[[#This Row],[r]],"'",""),Table6[rxn],Table6[rxn],"no")</f>
        <v>RXN-AFAT_c_FWD-rt3174_c</v>
      </c>
      <c r="J2315" cm="1">
        <f t="array" ref="J2315">_xlfn.XLOOKUP(Table5[[#This Row],[r]],"'"&amp;Table6[rxn]&amp;"'",Table6[expected kapp],"")</f>
        <v>110.51796065539962</v>
      </c>
      <c r="L2315" t="s">
        <v>10579</v>
      </c>
      <c r="M2315">
        <v>8988.1774343278394</v>
      </c>
      <c r="AE2315" s="1" t="s">
        <v>12736</v>
      </c>
      <c r="AF2315" s="1" t="s">
        <v>2778</v>
      </c>
      <c r="AG2315" s="9">
        <v>2.647916E-12</v>
      </c>
      <c r="AH2315" s="1" t="str">
        <f>_xlfn.TEXTAFTER(Table9[[#This Row],[rxn]],"-",-1)</f>
        <v>rt5934</v>
      </c>
      <c r="AI2315" s="1" t="e">
        <f>_xlfn.TEXTAFTER(_xlfn.TEXTBEFORE(Table9[[#This Row],[rxn]],"-"&amp;Table9[[#This Row],[enz]]),"RXN-")</f>
        <v>#N/A</v>
      </c>
      <c r="AJ2315" s="1" t="e">
        <f>_xlfn.TEXTBEFORE(Table9[[#This Row],[rxn]],"_",-1)</f>
        <v>#N/A</v>
      </c>
    </row>
    <row r="2316" spans="1:36" ht="17" hidden="1" x14ac:dyDescent="0.25">
      <c r="A2316" t="s">
        <v>8312</v>
      </c>
      <c r="B2316" t="str">
        <f>_xlfn.TEXTAFTER(Table5[[#This Row],[r]],"-",-1)</f>
        <v>rt4544'</v>
      </c>
      <c r="C2316" t="str">
        <f>_xlfn.TEXTAFTER(_xlfn.TEXTBEFORE(Table5[[#This Row],[r]],"-"&amp;Table5[[#This Row],[enz]]),"'RXN-")</f>
        <v>AHCi_c_FWD</v>
      </c>
      <c r="D2316">
        <v>2762.5060436159802</v>
      </c>
      <c r="E2316">
        <f>_xlfn.XLOOKUP(Table5[[#This Row],[r]],Table3[r],Table3[kapp],"")</f>
        <v>2762.5060436159802</v>
      </c>
      <c r="F2316">
        <f>Table5[[#This Row],[kapp]]-Table5[[#This Row],[old]]</f>
        <v>0</v>
      </c>
      <c r="G2316" t="str" cm="1">
        <f t="array" ref="G2316">IF(ROWS(_xlfn._xlws.FILTER(Table5[r],Table5[enz]=Table5[[#This Row],[enz]]))&gt;1,"many","1")</f>
        <v>1</v>
      </c>
      <c r="H2316" t="str" cm="1">
        <f t="array" ref="H2316">IF(ROWS(_xlfn._xlws.FILTER(Table5[r],Table5[rxn-no-enz]=Table5[[#This Row],[rxn-no-enz]]))&gt;1,"many","1")</f>
        <v>1</v>
      </c>
      <c r="I2316" t="str">
        <f>_xlfn.XLOOKUP(SUBSTITUTE(Table5[[#This Row],[r]],"'",""),Table6[rxn],Table6[rxn],"no")</f>
        <v>no</v>
      </c>
      <c r="J2316" t="str" cm="1">
        <f t="array" ref="J2316">_xlfn.XLOOKUP(Table5[[#This Row],[r]],"'"&amp;Table6[rxn]&amp;"'",Table6[expected kapp],"")</f>
        <v/>
      </c>
      <c r="L2316" t="s">
        <v>10580</v>
      </c>
      <c r="M2316">
        <v>8988.1774343278394</v>
      </c>
      <c r="AE2316" s="1" t="s">
        <v>12737</v>
      </c>
      <c r="AF2316" s="1" t="s">
        <v>2778</v>
      </c>
      <c r="AG2316" s="9">
        <v>3.4183860999999998E-11</v>
      </c>
      <c r="AH2316" s="1" t="str">
        <f>_xlfn.TEXTAFTER(Table9[[#This Row],[rxn]],"-",-1)</f>
        <v>rt5941</v>
      </c>
      <c r="AI2316" s="1" t="e">
        <f>_xlfn.TEXTAFTER(_xlfn.TEXTBEFORE(Table9[[#This Row],[rxn]],"-"&amp;Table9[[#This Row],[enz]]),"RXN-")</f>
        <v>#N/A</v>
      </c>
      <c r="AJ2316" s="1" t="e">
        <f>_xlfn.TEXTBEFORE(Table9[[#This Row],[rxn]],"_",-1)</f>
        <v>#N/A</v>
      </c>
    </row>
    <row r="2317" spans="1:36" ht="17" hidden="1" x14ac:dyDescent="0.25">
      <c r="A2317" t="s">
        <v>8313</v>
      </c>
      <c r="B2317" t="str">
        <f>_xlfn.TEXTAFTER(Table5[[#This Row],[r]],"-",-1)</f>
        <v>rt8250'</v>
      </c>
      <c r="C2317" t="str">
        <f>_xlfn.TEXTAFTER(_xlfn.TEXTBEFORE(Table5[[#This Row],[r]],"-"&amp;Table5[[#This Row],[enz]]),"'RXN-")</f>
        <v>AHSERL2_c_FWD</v>
      </c>
      <c r="D2317">
        <v>87214.784450969804</v>
      </c>
      <c r="E2317">
        <f>_xlfn.XLOOKUP(Table5[[#This Row],[r]],Table3[r],Table3[kapp],"")</f>
        <v>87214.784450969804</v>
      </c>
      <c r="F2317">
        <f>Table5[[#This Row],[kapp]]-Table5[[#This Row],[old]]</f>
        <v>0</v>
      </c>
      <c r="G2317" t="str" cm="1">
        <f t="array" ref="G2317">IF(ROWS(_xlfn._xlws.FILTER(Table5[r],Table5[enz]=Table5[[#This Row],[enz]]))&gt;1,"many","1")</f>
        <v>many</v>
      </c>
      <c r="H2317" t="str" cm="1">
        <f t="array" ref="H2317">IF(ROWS(_xlfn._xlws.FILTER(Table5[r],Table5[rxn-no-enz]=Table5[[#This Row],[rxn-no-enz]]))&gt;1,"many","1")</f>
        <v>1</v>
      </c>
      <c r="I2317" t="str">
        <f>_xlfn.XLOOKUP(SUBSTITUTE(Table5[[#This Row],[r]],"'",""),Table6[rxn],Table6[rxn],"no")</f>
        <v>no</v>
      </c>
      <c r="J2317" t="str" cm="1">
        <f t="array" ref="J2317">_xlfn.XLOOKUP(Table5[[#This Row],[r]],"'"&amp;Table6[rxn]&amp;"'",Table6[expected kapp],"")</f>
        <v/>
      </c>
      <c r="L2317" t="s">
        <v>8573</v>
      </c>
      <c r="M2317">
        <v>16108.8174160043</v>
      </c>
      <c r="AE2317" s="1" t="s">
        <v>12738</v>
      </c>
      <c r="AF2317" s="1" t="s">
        <v>2778</v>
      </c>
      <c r="AG2317" s="9">
        <v>6.1950089999999997E-12</v>
      </c>
      <c r="AH2317" s="1" t="str">
        <f>_xlfn.TEXTAFTER(Table9[[#This Row],[rxn]],"-",-1)</f>
        <v>rt5949</v>
      </c>
      <c r="AI2317" s="1" t="e">
        <f>_xlfn.TEXTAFTER(_xlfn.TEXTBEFORE(Table9[[#This Row],[rxn]],"-"&amp;Table9[[#This Row],[enz]]),"RXN-")</f>
        <v>#N/A</v>
      </c>
      <c r="AJ2317" s="1" t="e">
        <f>_xlfn.TEXTBEFORE(Table9[[#This Row],[rxn]],"_",-1)</f>
        <v>#N/A</v>
      </c>
    </row>
    <row r="2318" spans="1:36" ht="17" hidden="1" x14ac:dyDescent="0.25">
      <c r="A2318" t="s">
        <v>8314</v>
      </c>
      <c r="B2318" t="str">
        <f>_xlfn.TEXTAFTER(Table5[[#This Row],[r]],"-",-1)</f>
        <v>rt4053'</v>
      </c>
      <c r="C2318" t="str">
        <f>_xlfn.TEXTAFTER(_xlfn.TEXTBEFORE(Table5[[#This Row],[r]],"-"&amp;Table5[[#This Row],[enz]]),"'RXN-")</f>
        <v>AICART_c_FWD</v>
      </c>
      <c r="D2318">
        <v>4050.63811255985</v>
      </c>
      <c r="E2318">
        <f>_xlfn.XLOOKUP(Table5[[#This Row],[r]],Table3[r],Table3[kapp],"")</f>
        <v>4050.63811255985</v>
      </c>
      <c r="F2318">
        <f>Table5[[#This Row],[kapp]]-Table5[[#This Row],[old]]</f>
        <v>0</v>
      </c>
      <c r="G2318" t="str" cm="1">
        <f t="array" ref="G2318">IF(ROWS(_xlfn._xlws.FILTER(Table5[r],Table5[enz]=Table5[[#This Row],[enz]]))&gt;1,"many","1")</f>
        <v>many</v>
      </c>
      <c r="H2318" t="str" cm="1">
        <f t="array" ref="H2318">IF(ROWS(_xlfn._xlws.FILTER(Table5[r],Table5[rxn-no-enz]=Table5[[#This Row],[rxn-no-enz]]))&gt;1,"many","1")</f>
        <v>1</v>
      </c>
      <c r="I2318" t="str">
        <f>_xlfn.XLOOKUP(SUBSTITUTE(Table5[[#This Row],[r]],"'",""),Table6[rxn],Table6[rxn],"no")</f>
        <v>no</v>
      </c>
      <c r="J2318" t="str" cm="1">
        <f t="array" ref="J2318">_xlfn.XLOOKUP(Table5[[#This Row],[r]],"'"&amp;Table6[rxn]&amp;"'",Table6[expected kapp],"")</f>
        <v/>
      </c>
      <c r="L2318" t="s">
        <v>10581</v>
      </c>
      <c r="M2318">
        <v>8988.1774343278394</v>
      </c>
      <c r="AE2318" s="1" t="s">
        <v>12739</v>
      </c>
      <c r="AF2318" s="1" t="s">
        <v>2778</v>
      </c>
      <c r="AG2318" s="9">
        <v>3.8871299999999998E-11</v>
      </c>
      <c r="AH2318" s="1" t="str">
        <f>_xlfn.TEXTAFTER(Table9[[#This Row],[rxn]],"-",-1)</f>
        <v>rt5966</v>
      </c>
      <c r="AI2318" s="1" t="e">
        <f>_xlfn.TEXTAFTER(_xlfn.TEXTBEFORE(Table9[[#This Row],[rxn]],"-"&amp;Table9[[#This Row],[enz]]),"RXN-")</f>
        <v>#N/A</v>
      </c>
      <c r="AJ2318" s="1" t="e">
        <f>_xlfn.TEXTBEFORE(Table9[[#This Row],[rxn]],"_",-1)</f>
        <v>#N/A</v>
      </c>
    </row>
    <row r="2319" spans="1:36" ht="17" hidden="1" x14ac:dyDescent="0.25">
      <c r="A2319" t="s">
        <v>8315</v>
      </c>
      <c r="B2319" t="str">
        <f>_xlfn.TEXTAFTER(Table5[[#This Row],[r]],"-",-1)</f>
        <v>rt4053'</v>
      </c>
      <c r="C2319" t="str">
        <f>_xlfn.TEXTAFTER(_xlfn.TEXTBEFORE(Table5[[#This Row],[r]],"-"&amp;Table5[[#This Row],[enz]]),"'RXN-")</f>
        <v>IMPC_c_FWD</v>
      </c>
      <c r="D2319">
        <v>4050.63811255985</v>
      </c>
      <c r="E2319">
        <f>_xlfn.XLOOKUP(Table5[[#This Row],[r]],Table3[r],Table3[kapp],"")</f>
        <v>4050.63811255985</v>
      </c>
      <c r="F2319">
        <f>Table5[[#This Row],[kapp]]-Table5[[#This Row],[old]]</f>
        <v>0</v>
      </c>
      <c r="G2319" t="str" cm="1">
        <f t="array" ref="G2319">IF(ROWS(_xlfn._xlws.FILTER(Table5[r],Table5[enz]=Table5[[#This Row],[enz]]))&gt;1,"many","1")</f>
        <v>many</v>
      </c>
      <c r="H2319" t="str" cm="1">
        <f t="array" ref="H2319">IF(ROWS(_xlfn._xlws.FILTER(Table5[r],Table5[rxn-no-enz]=Table5[[#This Row],[rxn-no-enz]]))&gt;1,"many","1")</f>
        <v>1</v>
      </c>
      <c r="I2319" t="str">
        <f>_xlfn.XLOOKUP(SUBSTITUTE(Table5[[#This Row],[r]],"'",""),Table6[rxn],Table6[rxn],"no")</f>
        <v>no</v>
      </c>
      <c r="J2319" t="str" cm="1">
        <f t="array" ref="J2319">_xlfn.XLOOKUP(Table5[[#This Row],[r]],"'"&amp;Table6[rxn]&amp;"'",Table6[expected kapp],"")</f>
        <v/>
      </c>
      <c r="L2319" t="s">
        <v>8574</v>
      </c>
      <c r="M2319">
        <v>8988.1774343278394</v>
      </c>
      <c r="AE2319" s="1" t="s">
        <v>12740</v>
      </c>
      <c r="AF2319" s="1" t="s">
        <v>2778</v>
      </c>
      <c r="AG2319" s="9">
        <v>8.1409105999999994E-11</v>
      </c>
      <c r="AH2319" s="1" t="str">
        <f>_xlfn.TEXTAFTER(Table9[[#This Row],[rxn]],"-",-1)</f>
        <v>rt5972</v>
      </c>
      <c r="AI2319" s="1" t="e">
        <f>_xlfn.TEXTAFTER(_xlfn.TEXTBEFORE(Table9[[#This Row],[rxn]],"-"&amp;Table9[[#This Row],[enz]]),"RXN-")</f>
        <v>#N/A</v>
      </c>
      <c r="AJ2319" s="1" t="e">
        <f>_xlfn.TEXTBEFORE(Table9[[#This Row],[rxn]],"_",-1)</f>
        <v>#N/A</v>
      </c>
    </row>
    <row r="2320" spans="1:36" ht="17" hidden="1" x14ac:dyDescent="0.25">
      <c r="A2320" t="s">
        <v>8316</v>
      </c>
      <c r="B2320" t="str">
        <f>_xlfn.TEXTAFTER(Table5[[#This Row],[r]],"-",-1)</f>
        <v>rt3764'</v>
      </c>
      <c r="C2320" t="str">
        <f>_xlfn.TEXTAFTER(_xlfn.TEXTBEFORE(Table5[[#This Row],[r]],"-"&amp;Table5[[#This Row],[enz]]),"'RXN-")</f>
        <v>AIRC1_c_FWD</v>
      </c>
      <c r="D2320">
        <v>4470.4100119364002</v>
      </c>
      <c r="E2320">
        <f>_xlfn.XLOOKUP(Table5[[#This Row],[r]],Table3[r],Table3[kapp],"")</f>
        <v>4470.4100119364002</v>
      </c>
      <c r="F2320">
        <f>Table5[[#This Row],[kapp]]-Table5[[#This Row],[old]]</f>
        <v>0</v>
      </c>
      <c r="G2320" t="str" cm="1">
        <f t="array" ref="G2320">IF(ROWS(_xlfn._xlws.FILTER(Table5[r],Table5[enz]=Table5[[#This Row],[enz]]))&gt;1,"many","1")</f>
        <v>1</v>
      </c>
      <c r="H2320" t="str" cm="1">
        <f t="array" ref="H2320">IF(ROWS(_xlfn._xlws.FILTER(Table5[r],Table5[rxn-no-enz]=Table5[[#This Row],[rxn-no-enz]]))&gt;1,"many","1")</f>
        <v>1</v>
      </c>
      <c r="I2320" t="str">
        <f>_xlfn.XLOOKUP(SUBSTITUTE(Table5[[#This Row],[r]],"'",""),Table6[rxn],Table6[rxn],"no")</f>
        <v>no</v>
      </c>
      <c r="J2320" t="str" cm="1">
        <f t="array" ref="J2320">_xlfn.XLOOKUP(Table5[[#This Row],[r]],"'"&amp;Table6[rxn]&amp;"'",Table6[expected kapp],"")</f>
        <v/>
      </c>
      <c r="L2320" t="s">
        <v>8576</v>
      </c>
      <c r="M2320">
        <v>1176.8574058471399</v>
      </c>
      <c r="AE2320" s="1" t="s">
        <v>12741</v>
      </c>
      <c r="AF2320" s="1" t="s">
        <v>2778</v>
      </c>
      <c r="AG2320" s="9">
        <v>1.6575246200000001E-10</v>
      </c>
      <c r="AH2320" s="1" t="str">
        <f>_xlfn.TEXTAFTER(Table9[[#This Row],[rxn]],"-",-1)</f>
        <v>rt6000</v>
      </c>
      <c r="AI2320" s="1" t="e">
        <f>_xlfn.TEXTAFTER(_xlfn.TEXTBEFORE(Table9[[#This Row],[rxn]],"-"&amp;Table9[[#This Row],[enz]]),"RXN-")</f>
        <v>#N/A</v>
      </c>
      <c r="AJ2320" s="1" t="e">
        <f>_xlfn.TEXTBEFORE(Table9[[#This Row],[rxn]],"_",-1)</f>
        <v>#N/A</v>
      </c>
    </row>
    <row r="2321" spans="1:36" ht="17" hidden="1" x14ac:dyDescent="0.25">
      <c r="A2321" t="s">
        <v>8317</v>
      </c>
      <c r="B2321" t="str">
        <f>_xlfn.TEXTAFTER(Table5[[#This Row],[r]],"-",-1)</f>
        <v>KGDCPLX'</v>
      </c>
      <c r="C2321" t="str">
        <f>_xlfn.TEXTAFTER(_xlfn.TEXTBEFORE(Table5[[#This Row],[r]],"-"&amp;Table5[[#This Row],[enz]]),"'RXN-")</f>
        <v>AKGDH_m_FWD</v>
      </c>
      <c r="D2321">
        <v>57973.530798132597</v>
      </c>
      <c r="E2321">
        <f>_xlfn.XLOOKUP(Table5[[#This Row],[r]],Table3[r],Table3[kapp],"")</f>
        <v>57973.530798132597</v>
      </c>
      <c r="F2321">
        <f>Table5[[#This Row],[kapp]]-Table5[[#This Row],[old]]</f>
        <v>0</v>
      </c>
      <c r="G2321" t="str" cm="1">
        <f t="array" ref="G2321">IF(ROWS(_xlfn._xlws.FILTER(Table5[r],Table5[enz]=Table5[[#This Row],[enz]]))&gt;1,"many","1")</f>
        <v>1</v>
      </c>
      <c r="H2321" t="str" cm="1">
        <f t="array" ref="H2321">IF(ROWS(_xlfn._xlws.FILTER(Table5[r],Table5[rxn-no-enz]=Table5[[#This Row],[rxn-no-enz]]))&gt;1,"many","1")</f>
        <v>many</v>
      </c>
      <c r="I2321" t="str">
        <f>_xlfn.XLOOKUP(SUBSTITUTE(Table5[[#This Row],[r]],"'",""),Table6[rxn],Table6[rxn],"no")</f>
        <v>no</v>
      </c>
      <c r="J2321" t="str" cm="1">
        <f t="array" ref="J2321">_xlfn.XLOOKUP(Table5[[#This Row],[r]],"'"&amp;Table6[rxn]&amp;"'",Table6[expected kapp],"")</f>
        <v/>
      </c>
      <c r="L2321" t="s">
        <v>10582</v>
      </c>
      <c r="M2321">
        <v>1176.8574058471399</v>
      </c>
      <c r="AE2321" s="1" t="s">
        <v>12742</v>
      </c>
      <c r="AF2321" s="1" t="s">
        <v>2778</v>
      </c>
      <c r="AG2321" s="9">
        <v>6.3824727999999995E-11</v>
      </c>
      <c r="AH2321" s="1" t="str">
        <f>_xlfn.TEXTAFTER(Table9[[#This Row],[rxn]],"-",-1)</f>
        <v>rt6001</v>
      </c>
      <c r="AI2321" s="1" t="e">
        <f>_xlfn.TEXTAFTER(_xlfn.TEXTBEFORE(Table9[[#This Row],[rxn]],"-"&amp;Table9[[#This Row],[enz]]),"RXN-")</f>
        <v>#N/A</v>
      </c>
      <c r="AJ2321" s="1" t="e">
        <f>_xlfn.TEXTBEFORE(Table9[[#This Row],[rxn]],"_",-1)</f>
        <v>#N/A</v>
      </c>
    </row>
    <row r="2322" spans="1:36" ht="17" hidden="1" x14ac:dyDescent="0.25">
      <c r="A2322" t="s">
        <v>8318</v>
      </c>
      <c r="B2322" t="str">
        <f>_xlfn.TEXTAFTER(Table5[[#This Row],[r]],"-",-1)</f>
        <v>rt0309'</v>
      </c>
      <c r="C2322" t="str">
        <f>_xlfn.TEXTAFTER(_xlfn.TEXTBEFORE(Table5[[#This Row],[r]],"-"&amp;Table5[[#This Row],[enz]]),"'RXN-")</f>
        <v>ALAS_m_FWD</v>
      </c>
      <c r="D2322">
        <v>351.34927873651401</v>
      </c>
      <c r="E2322">
        <f>_xlfn.XLOOKUP(Table5[[#This Row],[r]],Table3[r],Table3[kapp],"")</f>
        <v>351.34927873651401</v>
      </c>
      <c r="F2322">
        <f>Table5[[#This Row],[kapp]]-Table5[[#This Row],[old]]</f>
        <v>0</v>
      </c>
      <c r="G2322" t="str" cm="1">
        <f t="array" ref="G2322">IF(ROWS(_xlfn._xlws.FILTER(Table5[r],Table5[enz]=Table5[[#This Row],[enz]]))&gt;1,"many","1")</f>
        <v>1</v>
      </c>
      <c r="H2322" t="str" cm="1">
        <f t="array" ref="H2322">IF(ROWS(_xlfn._xlws.FILTER(Table5[r],Table5[rxn-no-enz]=Table5[[#This Row],[rxn-no-enz]]))&gt;1,"many","1")</f>
        <v>1</v>
      </c>
      <c r="I2322" t="str">
        <f>_xlfn.XLOOKUP(SUBSTITUTE(Table5[[#This Row],[r]],"'",""),Table6[rxn],Table6[rxn],"no")</f>
        <v>RXN-ALAS_m_FWD-rt0309</v>
      </c>
      <c r="J2322" cm="1">
        <f t="array" ref="J2322">_xlfn.XLOOKUP(Table5[[#This Row],[r]],"'"&amp;Table6[rxn]&amp;"'",Table6[expected kapp],"")</f>
        <v>3513.4927873651404</v>
      </c>
      <c r="L2322" t="s">
        <v>8577</v>
      </c>
      <c r="M2322">
        <v>11588.6218051124</v>
      </c>
      <c r="AE2322" s="1" t="s">
        <v>12743</v>
      </c>
      <c r="AF2322" s="1" t="s">
        <v>2778</v>
      </c>
      <c r="AG2322" s="9">
        <v>4.0942951E-11</v>
      </c>
      <c r="AH2322" s="1" t="str">
        <f>_xlfn.TEXTAFTER(Table9[[#This Row],[rxn]],"-",-1)</f>
        <v>rt6009</v>
      </c>
      <c r="AI2322" s="1" t="e">
        <f>_xlfn.TEXTAFTER(_xlfn.TEXTBEFORE(Table9[[#This Row],[rxn]],"-"&amp;Table9[[#This Row],[enz]]),"RXN-")</f>
        <v>#N/A</v>
      </c>
      <c r="AJ2322" s="1" t="e">
        <f>_xlfn.TEXTBEFORE(Table9[[#This Row],[rxn]],"_",-1)</f>
        <v>#N/A</v>
      </c>
    </row>
    <row r="2323" spans="1:36" ht="17" hidden="1" x14ac:dyDescent="0.25">
      <c r="A2323" t="s">
        <v>8319</v>
      </c>
      <c r="B2323" t="str">
        <f>_xlfn.TEXTAFTER(Table5[[#This Row],[r]],"-",-1)</f>
        <v>rt1267'</v>
      </c>
      <c r="C2323" t="str">
        <f>_xlfn.TEXTAFTER(_xlfn.TEXTBEFORE(Table5[[#This Row],[r]],"-"&amp;Table5[[#This Row],[enz]]),"'RXN-")</f>
        <v>ALATA_L_m_REV</v>
      </c>
      <c r="D2323">
        <v>35524.667776574897</v>
      </c>
      <c r="E2323">
        <f>_xlfn.XLOOKUP(Table5[[#This Row],[r]],Table3[r],Table3[kapp],"")</f>
        <v>35524.667776574897</v>
      </c>
      <c r="F2323">
        <f>Table5[[#This Row],[kapp]]-Table5[[#This Row],[old]]</f>
        <v>0</v>
      </c>
      <c r="G2323" t="str" cm="1">
        <f t="array" ref="G2323">IF(ROWS(_xlfn._xlws.FILTER(Table5[r],Table5[enz]=Table5[[#This Row],[enz]]))&gt;1,"many","1")</f>
        <v>many</v>
      </c>
      <c r="H2323" t="str" cm="1">
        <f t="array" ref="H2323">IF(ROWS(_xlfn._xlws.FILTER(Table5[r],Table5[rxn-no-enz]=Table5[[#This Row],[rxn-no-enz]]))&gt;1,"many","1")</f>
        <v>1</v>
      </c>
      <c r="I2323" t="str">
        <f>_xlfn.XLOOKUP(SUBSTITUTE(Table5[[#This Row],[r]],"'",""),Table6[rxn],Table6[rxn],"no")</f>
        <v>no</v>
      </c>
      <c r="J2323" t="str" cm="1">
        <f t="array" ref="J2323">_xlfn.XLOOKUP(Table5[[#This Row],[r]],"'"&amp;Table6[rxn]&amp;"'",Table6[expected kapp],"")</f>
        <v/>
      </c>
      <c r="L2323" t="s">
        <v>10583</v>
      </c>
      <c r="M2323">
        <v>8988.1774343278394</v>
      </c>
      <c r="AE2323" s="1" t="s">
        <v>12744</v>
      </c>
      <c r="AF2323" s="1" t="s">
        <v>2778</v>
      </c>
      <c r="AG2323" s="9">
        <v>1.8427054300000001E-10</v>
      </c>
      <c r="AH2323" s="1" t="str">
        <f>_xlfn.TEXTAFTER(Table9[[#This Row],[rxn]],"-",-1)</f>
        <v>rt6050</v>
      </c>
      <c r="AI2323" s="1" t="e">
        <f>_xlfn.TEXTAFTER(_xlfn.TEXTBEFORE(Table9[[#This Row],[rxn]],"-"&amp;Table9[[#This Row],[enz]]),"RXN-")</f>
        <v>#N/A</v>
      </c>
      <c r="AJ2323" s="1" t="e">
        <f>_xlfn.TEXTBEFORE(Table9[[#This Row],[rxn]],"_",-1)</f>
        <v>#N/A</v>
      </c>
    </row>
    <row r="2324" spans="1:36" ht="17" hidden="1" x14ac:dyDescent="0.25">
      <c r="A2324" t="s">
        <v>8320</v>
      </c>
      <c r="B2324" t="str">
        <f>_xlfn.TEXTAFTER(Table5[[#This Row],[r]],"-",-1)</f>
        <v>rt3605'</v>
      </c>
      <c r="C2324" t="str">
        <f>_xlfn.TEXTAFTER(_xlfn.TEXTBEFORE(Table5[[#This Row],[r]],"-"&amp;Table5[[#This Row],[enz]]),"'RXN-")</f>
        <v>ALATRS_c_FWD</v>
      </c>
      <c r="D2324">
        <v>13804.556435578201</v>
      </c>
      <c r="E2324">
        <f>_xlfn.XLOOKUP(Table5[[#This Row],[r]],Table3[r],Table3[kapp],"")</f>
        <v>13804.556435578201</v>
      </c>
      <c r="F2324">
        <f>Table5[[#This Row],[kapp]]-Table5[[#This Row],[old]]</f>
        <v>0</v>
      </c>
      <c r="G2324" t="str" cm="1">
        <f t="array" ref="G2324">IF(ROWS(_xlfn._xlws.FILTER(Table5[r],Table5[enz]=Table5[[#This Row],[enz]]))&gt;1,"many","1")</f>
        <v>1</v>
      </c>
      <c r="H2324" t="str" cm="1">
        <f t="array" ref="H2324">IF(ROWS(_xlfn._xlws.FILTER(Table5[r],Table5[rxn-no-enz]=Table5[[#This Row],[rxn-no-enz]]))&gt;1,"many","1")</f>
        <v>1</v>
      </c>
      <c r="I2324" t="str">
        <f>_xlfn.XLOOKUP(SUBSTITUTE(Table5[[#This Row],[r]],"'",""),Table6[rxn],Table6[rxn],"no")</f>
        <v>no</v>
      </c>
      <c r="J2324" t="str" cm="1">
        <f t="array" ref="J2324">_xlfn.XLOOKUP(Table5[[#This Row],[r]],"'"&amp;Table6[rxn]&amp;"'",Table6[expected kapp],"")</f>
        <v/>
      </c>
      <c r="L2324" t="s">
        <v>10584</v>
      </c>
      <c r="M2324">
        <v>8988.1774343278394</v>
      </c>
      <c r="AE2324" s="1" t="s">
        <v>12745</v>
      </c>
      <c r="AF2324" s="1" t="s">
        <v>2778</v>
      </c>
      <c r="AG2324" s="9">
        <v>1.2496871999999999E-11</v>
      </c>
      <c r="AH2324" s="1" t="str">
        <f>_xlfn.TEXTAFTER(Table9[[#This Row],[rxn]],"-",-1)</f>
        <v>rt6068</v>
      </c>
      <c r="AI2324" s="1" t="e">
        <f>_xlfn.TEXTAFTER(_xlfn.TEXTBEFORE(Table9[[#This Row],[rxn]],"-"&amp;Table9[[#This Row],[enz]]),"RXN-")</f>
        <v>#N/A</v>
      </c>
      <c r="AJ2324" s="1" t="e">
        <f>_xlfn.TEXTBEFORE(Table9[[#This Row],[rxn]],"_",-1)</f>
        <v>#N/A</v>
      </c>
    </row>
    <row r="2325" spans="1:36" ht="17" hidden="1" x14ac:dyDescent="0.25">
      <c r="A2325" t="s">
        <v>8321</v>
      </c>
      <c r="B2325" t="str">
        <f>_xlfn.TEXTAFTER(Table5[[#This Row],[r]],"-",-1)</f>
        <v>rt2062_c'</v>
      </c>
      <c r="C2325" t="str">
        <f>_xlfn.TEXTAFTER(_xlfn.TEXTBEFORE(Table5[[#This Row],[r]],"-"&amp;Table5[[#This Row],[enz]]),"'RXN-")</f>
        <v>NNATi_c_FWD</v>
      </c>
      <c r="D2325">
        <v>73.145461768702503</v>
      </c>
      <c r="E2325">
        <f>_xlfn.XLOOKUP(Table5[[#This Row],[r]],Table3[r],Table3[kapp],"")</f>
        <v>73.145461768702503</v>
      </c>
      <c r="F2325">
        <f>Table5[[#This Row],[kapp]]-Table5[[#This Row],[old]]</f>
        <v>0</v>
      </c>
      <c r="G2325" t="str" cm="1">
        <f t="array" ref="G2325">IF(ROWS(_xlfn._xlws.FILTER(Table5[r],Table5[enz]=Table5[[#This Row],[enz]]))&gt;1,"many","1")</f>
        <v>many</v>
      </c>
      <c r="H2325" t="str" cm="1">
        <f t="array" ref="H2325">IF(ROWS(_xlfn._xlws.FILTER(Table5[r],Table5[rxn-no-enz]=Table5[[#This Row],[rxn-no-enz]]))&gt;1,"many","1")</f>
        <v>1</v>
      </c>
      <c r="I2325" t="str">
        <f>_xlfn.XLOOKUP(SUBSTITUTE(Table5[[#This Row],[r]],"'",""),Table6[rxn],Table6[rxn],"no")</f>
        <v>RXN-NNATi_c_FWD-rt2062_c</v>
      </c>
      <c r="J2325" cm="1">
        <f t="array" ref="J2325">_xlfn.XLOOKUP(Table5[[#This Row],[r]],"'"&amp;Table6[rxn]&amp;"'",Table6[expected kapp],"")</f>
        <v>731.45461768702637</v>
      </c>
      <c r="L2325" t="s">
        <v>10585</v>
      </c>
      <c r="M2325">
        <v>8988.1774343278394</v>
      </c>
      <c r="AE2325" s="1" t="s">
        <v>12746</v>
      </c>
      <c r="AF2325" s="1" t="s">
        <v>2778</v>
      </c>
      <c r="AG2325" s="9">
        <v>4.3619722000000001E-11</v>
      </c>
      <c r="AH2325" s="1" t="str">
        <f>_xlfn.TEXTAFTER(Table9[[#This Row],[rxn]],"-",-1)</f>
        <v>rt6091</v>
      </c>
      <c r="AI2325" s="1" t="e">
        <f>_xlfn.TEXTAFTER(_xlfn.TEXTBEFORE(Table9[[#This Row],[rxn]],"-"&amp;Table9[[#This Row],[enz]]),"RXN-")</f>
        <v>#N/A</v>
      </c>
      <c r="AJ2325" s="1" t="e">
        <f>_xlfn.TEXTBEFORE(Table9[[#This Row],[rxn]],"_",-1)</f>
        <v>#N/A</v>
      </c>
    </row>
    <row r="2326" spans="1:36" ht="17" hidden="1" x14ac:dyDescent="0.25">
      <c r="A2326" t="s">
        <v>8322</v>
      </c>
      <c r="B2326" t="str">
        <f>_xlfn.TEXTAFTER(Table5[[#This Row],[r]],"-",-1)</f>
        <v>rt1532'</v>
      </c>
      <c r="C2326" t="str">
        <f>_xlfn.TEXTAFTER(_xlfn.TEXTBEFORE(Table5[[#This Row],[r]],"-"&amp;Table5[[#This Row],[enz]]),"'RXN-")</f>
        <v>ANPRT_c_FWD</v>
      </c>
      <c r="D2326">
        <v>22485.8027134408</v>
      </c>
      <c r="E2326">
        <f>_xlfn.XLOOKUP(Table5[[#This Row],[r]],Table3[r],Table3[kapp],"")</f>
        <v>22485.8027134408</v>
      </c>
      <c r="F2326">
        <f>Table5[[#This Row],[kapp]]-Table5[[#This Row],[old]]</f>
        <v>0</v>
      </c>
      <c r="G2326" t="str" cm="1">
        <f t="array" ref="G2326">IF(ROWS(_xlfn._xlws.FILTER(Table5[r],Table5[enz]=Table5[[#This Row],[enz]]))&gt;1,"many","1")</f>
        <v>1</v>
      </c>
      <c r="H2326" t="str" cm="1">
        <f t="array" ref="H2326">IF(ROWS(_xlfn._xlws.FILTER(Table5[r],Table5[rxn-no-enz]=Table5[[#This Row],[rxn-no-enz]]))&gt;1,"many","1")</f>
        <v>1</v>
      </c>
      <c r="I2326" t="str">
        <f>_xlfn.XLOOKUP(SUBSTITUTE(Table5[[#This Row],[r]],"'",""),Table6[rxn],Table6[rxn],"no")</f>
        <v>no</v>
      </c>
      <c r="J2326" t="str" cm="1">
        <f t="array" ref="J2326">_xlfn.XLOOKUP(Table5[[#This Row],[r]],"'"&amp;Table6[rxn]&amp;"'",Table6[expected kapp],"")</f>
        <v/>
      </c>
      <c r="L2326" t="s">
        <v>10586</v>
      </c>
      <c r="M2326">
        <v>8988.1774343278394</v>
      </c>
      <c r="AE2326" s="1" t="s">
        <v>12747</v>
      </c>
      <c r="AF2326" s="1" t="s">
        <v>2778</v>
      </c>
      <c r="AG2326" s="9">
        <v>9.1730489999999998E-12</v>
      </c>
      <c r="AH2326" s="1" t="str">
        <f>_xlfn.TEXTAFTER(Table9[[#This Row],[rxn]],"-",-1)</f>
        <v>rt6095</v>
      </c>
      <c r="AI2326" s="1" t="e">
        <f>_xlfn.TEXTAFTER(_xlfn.TEXTBEFORE(Table9[[#This Row],[rxn]],"-"&amp;Table9[[#This Row],[enz]]),"RXN-")</f>
        <v>#N/A</v>
      </c>
      <c r="AJ2326" s="1" t="e">
        <f>_xlfn.TEXTBEFORE(Table9[[#This Row],[rxn]],"_",-1)</f>
        <v>#N/A</v>
      </c>
    </row>
    <row r="2327" spans="1:36" ht="17" hidden="1" x14ac:dyDescent="0.25">
      <c r="A2327" t="s">
        <v>8323</v>
      </c>
      <c r="B2327" t="str">
        <f>_xlfn.TEXTAFTER(Table5[[#This Row],[r]],"-",-1)</f>
        <v>TRP23'</v>
      </c>
      <c r="C2327" t="str">
        <f>_xlfn.TEXTAFTER(_xlfn.TEXTBEFORE(Table5[[#This Row],[r]],"-"&amp;Table5[[#This Row],[enz]]),"'RXN-")</f>
        <v>ANS_c_FWD</v>
      </c>
      <c r="D2327">
        <v>11108.8201582907</v>
      </c>
      <c r="E2327">
        <f>_xlfn.XLOOKUP(Table5[[#This Row],[r]],Table3[r],Table3[kapp],"")</f>
        <v>11108.8201582907</v>
      </c>
      <c r="F2327">
        <f>Table5[[#This Row],[kapp]]-Table5[[#This Row],[old]]</f>
        <v>0</v>
      </c>
      <c r="G2327" t="str" cm="1">
        <f t="array" ref="G2327">IF(ROWS(_xlfn._xlws.FILTER(Table5[r],Table5[enz]=Table5[[#This Row],[enz]]))&gt;1,"many","1")</f>
        <v>1</v>
      </c>
      <c r="H2327" t="str" cm="1">
        <f t="array" ref="H2327">IF(ROWS(_xlfn._xlws.FILTER(Table5[r],Table5[rxn-no-enz]=Table5[[#This Row],[rxn-no-enz]]))&gt;1,"many","1")</f>
        <v>1</v>
      </c>
      <c r="I2327" t="str">
        <f>_xlfn.XLOOKUP(SUBSTITUTE(Table5[[#This Row],[r]],"'",""),Table6[rxn],Table6[rxn],"no")</f>
        <v>no</v>
      </c>
      <c r="J2327" t="str" cm="1">
        <f t="array" ref="J2327">_xlfn.XLOOKUP(Table5[[#This Row],[r]],"'"&amp;Table6[rxn]&amp;"'",Table6[expected kapp],"")</f>
        <v/>
      </c>
      <c r="L2327" t="s">
        <v>10587</v>
      </c>
      <c r="M2327">
        <v>8988.1774343278394</v>
      </c>
      <c r="AE2327" s="1" t="s">
        <v>12748</v>
      </c>
      <c r="AF2327" s="1" t="s">
        <v>2778</v>
      </c>
      <c r="AG2327" s="9">
        <v>9.2710049999999992E-12</v>
      </c>
      <c r="AH2327" s="1" t="str">
        <f>_xlfn.TEXTAFTER(Table9[[#This Row],[rxn]],"-",-1)</f>
        <v>rt6112</v>
      </c>
      <c r="AI2327" s="1" t="e">
        <f>_xlfn.TEXTAFTER(_xlfn.TEXTBEFORE(Table9[[#This Row],[rxn]],"-"&amp;Table9[[#This Row],[enz]]),"RXN-")</f>
        <v>#N/A</v>
      </c>
      <c r="AJ2327" s="1" t="e">
        <f>_xlfn.TEXTBEFORE(Table9[[#This Row],[rxn]],"_",-1)</f>
        <v>#N/A</v>
      </c>
    </row>
    <row r="2328" spans="1:36" ht="17" hidden="1" x14ac:dyDescent="0.25">
      <c r="A2328" t="s">
        <v>8324</v>
      </c>
      <c r="B2328" t="str">
        <f>_xlfn.TEXTAFTER(Table5[[#This Row],[r]],"-",-1)</f>
        <v>rt3236'</v>
      </c>
      <c r="C2328" t="str">
        <f>_xlfn.TEXTAFTER(_xlfn.TEXTBEFORE(Table5[[#This Row],[r]],"-"&amp;Table5[[#This Row],[enz]]),"'RXN-")</f>
        <v>ARGSL_c_FWD</v>
      </c>
      <c r="D2328">
        <v>7456.3213088062903</v>
      </c>
      <c r="E2328">
        <f>_xlfn.XLOOKUP(Table5[[#This Row],[r]],Table3[r],Table3[kapp],"")</f>
        <v>7456.3213088062903</v>
      </c>
      <c r="F2328">
        <f>Table5[[#This Row],[kapp]]-Table5[[#This Row],[old]]</f>
        <v>0</v>
      </c>
      <c r="G2328" t="str" cm="1">
        <f t="array" ref="G2328">IF(ROWS(_xlfn._xlws.FILTER(Table5[r],Table5[enz]=Table5[[#This Row],[enz]]))&gt;1,"many","1")</f>
        <v>many</v>
      </c>
      <c r="H2328" t="str" cm="1">
        <f t="array" ref="H2328">IF(ROWS(_xlfn._xlws.FILTER(Table5[r],Table5[rxn-no-enz]=Table5[[#This Row],[rxn-no-enz]]))&gt;1,"many","1")</f>
        <v>1</v>
      </c>
      <c r="I2328" t="str">
        <f>_xlfn.XLOOKUP(SUBSTITUTE(Table5[[#This Row],[r]],"'",""),Table6[rxn],Table6[rxn],"no")</f>
        <v>no</v>
      </c>
      <c r="J2328" t="str" cm="1">
        <f t="array" ref="J2328">_xlfn.XLOOKUP(Table5[[#This Row],[r]],"'"&amp;Table6[rxn]&amp;"'",Table6[expected kapp],"")</f>
        <v/>
      </c>
      <c r="L2328" t="s">
        <v>10588</v>
      </c>
      <c r="M2328">
        <v>8988.1774343278394</v>
      </c>
      <c r="AE2328" s="1" t="s">
        <v>12749</v>
      </c>
      <c r="AF2328" s="1" t="s">
        <v>2778</v>
      </c>
      <c r="AG2328" s="9">
        <v>8.5275318300000001E-10</v>
      </c>
      <c r="AH2328" s="1" t="str">
        <f>_xlfn.TEXTAFTER(Table9[[#This Row],[rxn]],"-",-1)</f>
        <v>rt6131</v>
      </c>
      <c r="AI2328" s="1" t="e">
        <f>_xlfn.TEXTAFTER(_xlfn.TEXTBEFORE(Table9[[#This Row],[rxn]],"-"&amp;Table9[[#This Row],[enz]]),"RXN-")</f>
        <v>#N/A</v>
      </c>
      <c r="AJ2328" s="1" t="e">
        <f>_xlfn.TEXTBEFORE(Table9[[#This Row],[rxn]],"_",-1)</f>
        <v>#N/A</v>
      </c>
    </row>
    <row r="2329" spans="1:36" ht="17" hidden="1" x14ac:dyDescent="0.25">
      <c r="A2329" t="s">
        <v>8325</v>
      </c>
      <c r="B2329" t="str">
        <f>_xlfn.TEXTAFTER(Table5[[#This Row],[r]],"-",-1)</f>
        <v>rt7828'</v>
      </c>
      <c r="C2329" t="str">
        <f>_xlfn.TEXTAFTER(_xlfn.TEXTBEFORE(Table5[[#This Row],[r]],"-"&amp;Table5[[#This Row],[enz]]),"'RXN-")</f>
        <v>ARGSS_c_FWD</v>
      </c>
      <c r="D2329">
        <v>2848.3044595390602</v>
      </c>
      <c r="E2329">
        <f>_xlfn.XLOOKUP(Table5[[#This Row],[r]],Table3[r],Table3[kapp],"")</f>
        <v>2848.3044595390602</v>
      </c>
      <c r="F2329">
        <f>Table5[[#This Row],[kapp]]-Table5[[#This Row],[old]]</f>
        <v>0</v>
      </c>
      <c r="G2329" t="str" cm="1">
        <f t="array" ref="G2329">IF(ROWS(_xlfn._xlws.FILTER(Table5[r],Table5[enz]=Table5[[#This Row],[enz]]))&gt;1,"many","1")</f>
        <v>many</v>
      </c>
      <c r="H2329" t="str" cm="1">
        <f t="array" ref="H2329">IF(ROWS(_xlfn._xlws.FILTER(Table5[r],Table5[rxn-no-enz]=Table5[[#This Row],[rxn-no-enz]]))&gt;1,"many","1")</f>
        <v>1</v>
      </c>
      <c r="I2329" t="str">
        <f>_xlfn.XLOOKUP(SUBSTITUTE(Table5[[#This Row],[r]],"'",""),Table6[rxn],Table6[rxn],"no")</f>
        <v>no</v>
      </c>
      <c r="J2329" t="str" cm="1">
        <f t="array" ref="J2329">_xlfn.XLOOKUP(Table5[[#This Row],[r]],"'"&amp;Table6[rxn]&amp;"'",Table6[expected kapp],"")</f>
        <v/>
      </c>
      <c r="L2329" t="s">
        <v>10589</v>
      </c>
      <c r="M2329">
        <v>8988.1774343278394</v>
      </c>
      <c r="AE2329" s="1" t="s">
        <v>12750</v>
      </c>
      <c r="AF2329" s="1" t="s">
        <v>2778</v>
      </c>
      <c r="AG2329" s="9">
        <v>1.3508077999999901E-11</v>
      </c>
      <c r="AH2329" s="1" t="str">
        <f>_xlfn.TEXTAFTER(Table9[[#This Row],[rxn]],"-",-1)</f>
        <v>rt6162</v>
      </c>
      <c r="AI2329" s="1" t="e">
        <f>_xlfn.TEXTAFTER(_xlfn.TEXTBEFORE(Table9[[#This Row],[rxn]],"-"&amp;Table9[[#This Row],[enz]]),"RXN-")</f>
        <v>#N/A</v>
      </c>
      <c r="AJ2329" s="1" t="e">
        <f>_xlfn.TEXTBEFORE(Table9[[#This Row],[rxn]],"_",-1)</f>
        <v>#N/A</v>
      </c>
    </row>
    <row r="2330" spans="1:36" ht="17" hidden="1" x14ac:dyDescent="0.25">
      <c r="A2330" t="s">
        <v>8326</v>
      </c>
      <c r="B2330" t="str">
        <f>_xlfn.TEXTAFTER(Table5[[#This Row],[r]],"-",-1)</f>
        <v>rt1711'</v>
      </c>
      <c r="C2330" t="str">
        <f>_xlfn.TEXTAFTER(_xlfn.TEXTBEFORE(Table5[[#This Row],[r]],"-"&amp;Table5[[#This Row],[enz]]),"'RXN-")</f>
        <v>ARGTRS_c_FWD</v>
      </c>
      <c r="D2330">
        <v>6808.1639726654303</v>
      </c>
      <c r="E2330">
        <f>_xlfn.XLOOKUP(Table5[[#This Row],[r]],Table3[r],Table3[kapp],"")</f>
        <v>6808.1639726654303</v>
      </c>
      <c r="F2330">
        <f>Table5[[#This Row],[kapp]]-Table5[[#This Row],[old]]</f>
        <v>0</v>
      </c>
      <c r="G2330" t="str" cm="1">
        <f t="array" ref="G2330">IF(ROWS(_xlfn._xlws.FILTER(Table5[r],Table5[enz]=Table5[[#This Row],[enz]]))&gt;1,"many","1")</f>
        <v>1</v>
      </c>
      <c r="H2330" t="str" cm="1">
        <f t="array" ref="H2330">IF(ROWS(_xlfn._xlws.FILTER(Table5[r],Table5[rxn-no-enz]=Table5[[#This Row],[rxn-no-enz]]))&gt;1,"many","1")</f>
        <v>1</v>
      </c>
      <c r="I2330" t="str">
        <f>_xlfn.XLOOKUP(SUBSTITUTE(Table5[[#This Row],[r]],"'",""),Table6[rxn],Table6[rxn],"no")</f>
        <v>no</v>
      </c>
      <c r="J2330" t="str" cm="1">
        <f t="array" ref="J2330">_xlfn.XLOOKUP(Table5[[#This Row],[r]],"'"&amp;Table6[rxn]&amp;"'",Table6[expected kapp],"")</f>
        <v/>
      </c>
      <c r="L2330" t="s">
        <v>10590</v>
      </c>
      <c r="M2330">
        <v>8988.1774343278394</v>
      </c>
      <c r="AE2330" s="1" t="s">
        <v>12751</v>
      </c>
      <c r="AF2330" s="1" t="s">
        <v>2778</v>
      </c>
      <c r="AG2330" s="9">
        <v>1.5590906000000001E-11</v>
      </c>
      <c r="AH2330" s="1" t="str">
        <f>_xlfn.TEXTAFTER(Table9[[#This Row],[rxn]],"-",-1)</f>
        <v>rt6173</v>
      </c>
      <c r="AI2330" s="1" t="e">
        <f>_xlfn.TEXTAFTER(_xlfn.TEXTBEFORE(Table9[[#This Row],[rxn]],"-"&amp;Table9[[#This Row],[enz]]),"RXN-")</f>
        <v>#N/A</v>
      </c>
      <c r="AJ2330" s="1" t="e">
        <f>_xlfn.TEXTBEFORE(Table9[[#This Row],[rxn]],"_",-1)</f>
        <v>#N/A</v>
      </c>
    </row>
    <row r="2331" spans="1:36" ht="17" hidden="1" x14ac:dyDescent="0.25">
      <c r="A2331" t="s">
        <v>8327</v>
      </c>
      <c r="B2331" t="str">
        <f>_xlfn.TEXTAFTER(Table5[[#This Row],[r]],"-",-1)</f>
        <v>rt5827'</v>
      </c>
      <c r="C2331" t="str">
        <f>_xlfn.TEXTAFTER(_xlfn.TEXTBEFORE(Table5[[#This Row],[r]],"-"&amp;Table5[[#This Row],[enz]]),"'RXN-")</f>
        <v>PPNDH_c_FWD</v>
      </c>
      <c r="D2331">
        <v>23175.853295980902</v>
      </c>
      <c r="E2331">
        <f>_xlfn.XLOOKUP(Table5[[#This Row],[r]],Table3[r],Table3[kapp],"")</f>
        <v>23175.853295980902</v>
      </c>
      <c r="F2331">
        <f>Table5[[#This Row],[kapp]]-Table5[[#This Row],[old]]</f>
        <v>0</v>
      </c>
      <c r="G2331" t="str" cm="1">
        <f t="array" ref="G2331">IF(ROWS(_xlfn._xlws.FILTER(Table5[r],Table5[enz]=Table5[[#This Row],[enz]]))&gt;1,"many","1")</f>
        <v>many</v>
      </c>
      <c r="H2331" t="str" cm="1">
        <f t="array" ref="H2331">IF(ROWS(_xlfn._xlws.FILTER(Table5[r],Table5[rxn-no-enz]=Table5[[#This Row],[rxn-no-enz]]))&gt;1,"many","1")</f>
        <v>1</v>
      </c>
      <c r="I2331" t="str">
        <f>_xlfn.XLOOKUP(SUBSTITUTE(Table5[[#This Row],[r]],"'",""),Table6[rxn],Table6[rxn],"no")</f>
        <v>no</v>
      </c>
      <c r="J2331" t="str" cm="1">
        <f t="array" ref="J2331">_xlfn.XLOOKUP(Table5[[#This Row],[r]],"'"&amp;Table6[rxn]&amp;"'",Table6[expected kapp],"")</f>
        <v/>
      </c>
      <c r="L2331" t="s">
        <v>8578</v>
      </c>
      <c r="M2331">
        <v>3206.21738753205</v>
      </c>
      <c r="AE2331" s="1" t="s">
        <v>12752</v>
      </c>
      <c r="AF2331" s="1" t="s">
        <v>2778</v>
      </c>
      <c r="AG2331" s="9">
        <v>1.41843826E-10</v>
      </c>
      <c r="AH2331" s="1" t="str">
        <f>_xlfn.TEXTAFTER(Table9[[#This Row],[rxn]],"-",-1)</f>
        <v>rt6177</v>
      </c>
      <c r="AI2331" s="1" t="e">
        <f>_xlfn.TEXTAFTER(_xlfn.TEXTBEFORE(Table9[[#This Row],[rxn]],"-"&amp;Table9[[#This Row],[enz]]),"RXN-")</f>
        <v>#N/A</v>
      </c>
      <c r="AJ2331" s="1" t="e">
        <f>_xlfn.TEXTBEFORE(Table9[[#This Row],[rxn]],"_",-1)</f>
        <v>#N/A</v>
      </c>
    </row>
    <row r="2332" spans="1:36" ht="17" hidden="1" x14ac:dyDescent="0.25">
      <c r="A2332" t="s">
        <v>8328</v>
      </c>
      <c r="B2332" t="str">
        <f>_xlfn.TEXTAFTER(Table5[[#This Row],[r]],"-",-1)</f>
        <v>rt1962'</v>
      </c>
      <c r="C2332" t="str">
        <f>_xlfn.TEXTAFTER(_xlfn.TEXTBEFORE(Table5[[#This Row],[r]],"-"&amp;Table5[[#This Row],[enz]]),"'RXN-")</f>
        <v>ASAD_c_FWD</v>
      </c>
      <c r="D2332">
        <v>6585.6660622337004</v>
      </c>
      <c r="E2332">
        <f>_xlfn.XLOOKUP(Table5[[#This Row],[r]],Table3[r],Table3[kapp],"")</f>
        <v>6585.6660622337004</v>
      </c>
      <c r="F2332">
        <f>Table5[[#This Row],[kapp]]-Table5[[#This Row],[old]]</f>
        <v>0</v>
      </c>
      <c r="G2332" t="str" cm="1">
        <f t="array" ref="G2332">IF(ROWS(_xlfn._xlws.FILTER(Table5[r],Table5[enz]=Table5[[#This Row],[enz]]))&gt;1,"many","1")</f>
        <v>1</v>
      </c>
      <c r="H2332" t="str" cm="1">
        <f t="array" ref="H2332">IF(ROWS(_xlfn._xlws.FILTER(Table5[r],Table5[rxn-no-enz]=Table5[[#This Row],[rxn-no-enz]]))&gt;1,"many","1")</f>
        <v>1</v>
      </c>
      <c r="I2332" t="str">
        <f>_xlfn.XLOOKUP(SUBSTITUTE(Table5[[#This Row],[r]],"'",""),Table6[rxn],Table6[rxn],"no")</f>
        <v>no</v>
      </c>
      <c r="J2332" t="str" cm="1">
        <f t="array" ref="J2332">_xlfn.XLOOKUP(Table5[[#This Row],[r]],"'"&amp;Table6[rxn]&amp;"'",Table6[expected kapp],"")</f>
        <v/>
      </c>
      <c r="L2332" t="s">
        <v>10591</v>
      </c>
      <c r="M2332">
        <v>8988.1774343278394</v>
      </c>
      <c r="AE2332" s="1" t="s">
        <v>12753</v>
      </c>
      <c r="AF2332" s="1" t="s">
        <v>2778</v>
      </c>
      <c r="AG2332" s="9">
        <v>6.3450706999999999E-11</v>
      </c>
      <c r="AH2332" s="1" t="str">
        <f>_xlfn.TEXTAFTER(Table9[[#This Row],[rxn]],"-",-1)</f>
        <v>rt6186</v>
      </c>
      <c r="AI2332" s="1" t="e">
        <f>_xlfn.TEXTAFTER(_xlfn.TEXTBEFORE(Table9[[#This Row],[rxn]],"-"&amp;Table9[[#This Row],[enz]]),"RXN-")</f>
        <v>#N/A</v>
      </c>
      <c r="AJ2332" s="1" t="e">
        <f>_xlfn.TEXTBEFORE(Table9[[#This Row],[rxn]],"_",-1)</f>
        <v>#N/A</v>
      </c>
    </row>
    <row r="2333" spans="1:36" ht="17" hidden="1" x14ac:dyDescent="0.25">
      <c r="A2333" t="s">
        <v>8329</v>
      </c>
      <c r="B2333" t="str">
        <f>_xlfn.TEXTAFTER(Table5[[#This Row],[r]],"-",-1)</f>
        <v>rt6769'</v>
      </c>
      <c r="C2333" t="str">
        <f>_xlfn.TEXTAFTER(_xlfn.TEXTBEFORE(Table5[[#This Row],[r]],"-"&amp;Table5[[#This Row],[enz]]),"'RXN-")</f>
        <v>ASNS1_c_FWD</v>
      </c>
      <c r="D2333">
        <v>2285.8590823162999</v>
      </c>
      <c r="E2333">
        <f>_xlfn.XLOOKUP(Table5[[#This Row],[r]],Table3[r],Table3[kapp],"")</f>
        <v>2285.8590823162999</v>
      </c>
      <c r="F2333">
        <f>Table5[[#This Row],[kapp]]-Table5[[#This Row],[old]]</f>
        <v>0</v>
      </c>
      <c r="G2333" t="str" cm="1">
        <f t="array" ref="G2333">IF(ROWS(_xlfn._xlws.FILTER(Table5[r],Table5[enz]=Table5[[#This Row],[enz]]))&gt;1,"many","1")</f>
        <v>1</v>
      </c>
      <c r="H2333" t="str" cm="1">
        <f t="array" ref="H2333">IF(ROWS(_xlfn._xlws.FILTER(Table5[r],Table5[rxn-no-enz]=Table5[[#This Row],[rxn-no-enz]]))&gt;1,"many","1")</f>
        <v>1</v>
      </c>
      <c r="I2333" t="str">
        <f>_xlfn.XLOOKUP(SUBSTITUTE(Table5[[#This Row],[r]],"'",""),Table6[rxn],Table6[rxn],"no")</f>
        <v>no</v>
      </c>
      <c r="J2333" t="str" cm="1">
        <f t="array" ref="J2333">_xlfn.XLOOKUP(Table5[[#This Row],[r]],"'"&amp;Table6[rxn]&amp;"'",Table6[expected kapp],"")</f>
        <v/>
      </c>
      <c r="L2333" t="s">
        <v>10592</v>
      </c>
      <c r="M2333">
        <v>8988.1774343278394</v>
      </c>
      <c r="AE2333" s="1" t="s">
        <v>12754</v>
      </c>
      <c r="AF2333" s="1" t="s">
        <v>2778</v>
      </c>
      <c r="AG2333" s="9">
        <v>5.5524502E-11</v>
      </c>
      <c r="AH2333" s="1" t="str">
        <f>_xlfn.TEXTAFTER(Table9[[#This Row],[rxn]],"-",-1)</f>
        <v>rt6190</v>
      </c>
      <c r="AI2333" s="1" t="e">
        <f>_xlfn.TEXTAFTER(_xlfn.TEXTBEFORE(Table9[[#This Row],[rxn]],"-"&amp;Table9[[#This Row],[enz]]),"RXN-")</f>
        <v>#N/A</v>
      </c>
      <c r="AJ2333" s="1" t="e">
        <f>_xlfn.TEXTBEFORE(Table9[[#This Row],[rxn]],"_",-1)</f>
        <v>#N/A</v>
      </c>
    </row>
    <row r="2334" spans="1:36" ht="17" hidden="1" x14ac:dyDescent="0.25">
      <c r="A2334" t="s">
        <v>8330</v>
      </c>
      <c r="B2334" t="str">
        <f>_xlfn.TEXTAFTER(Table5[[#This Row],[r]],"-",-1)</f>
        <v>rt0799'</v>
      </c>
      <c r="C2334" t="str">
        <f>_xlfn.TEXTAFTER(_xlfn.TEXTBEFORE(Table5[[#This Row],[r]],"-"&amp;Table5[[#This Row],[enz]]),"'RXN-")</f>
        <v>ASNTRS_c_FWD</v>
      </c>
      <c r="D2334">
        <v>4349.1881716766102</v>
      </c>
      <c r="E2334">
        <f>_xlfn.XLOOKUP(Table5[[#This Row],[r]],Table3[r],Table3[kapp],"")</f>
        <v>4349.1881716766102</v>
      </c>
      <c r="F2334">
        <f>Table5[[#This Row],[kapp]]-Table5[[#This Row],[old]]</f>
        <v>0</v>
      </c>
      <c r="G2334" t="str" cm="1">
        <f t="array" ref="G2334">IF(ROWS(_xlfn._xlws.FILTER(Table5[r],Table5[enz]=Table5[[#This Row],[enz]]))&gt;1,"many","1")</f>
        <v>1</v>
      </c>
      <c r="H2334" t="str" cm="1">
        <f t="array" ref="H2334">IF(ROWS(_xlfn._xlws.FILTER(Table5[r],Table5[rxn-no-enz]=Table5[[#This Row],[rxn-no-enz]]))&gt;1,"many","1")</f>
        <v>1</v>
      </c>
      <c r="I2334" t="str">
        <f>_xlfn.XLOOKUP(SUBSTITUTE(Table5[[#This Row],[r]],"'",""),Table6[rxn],Table6[rxn],"no")</f>
        <v>no</v>
      </c>
      <c r="J2334" t="str" cm="1">
        <f t="array" ref="J2334">_xlfn.XLOOKUP(Table5[[#This Row],[r]],"'"&amp;Table6[rxn]&amp;"'",Table6[expected kapp],"")</f>
        <v/>
      </c>
      <c r="L2334" t="s">
        <v>10593</v>
      </c>
      <c r="M2334">
        <v>8988.1774343278394</v>
      </c>
      <c r="AE2334" s="1" t="s">
        <v>12755</v>
      </c>
      <c r="AF2334" s="1" t="s">
        <v>2778</v>
      </c>
      <c r="AG2334" s="9">
        <v>1.3138172199999999E-10</v>
      </c>
      <c r="AH2334" s="1" t="str">
        <f>_xlfn.TEXTAFTER(Table9[[#This Row],[rxn]],"-",-1)</f>
        <v>rt6191</v>
      </c>
      <c r="AI2334" s="1" t="e">
        <f>_xlfn.TEXTAFTER(_xlfn.TEXTBEFORE(Table9[[#This Row],[rxn]],"-"&amp;Table9[[#This Row],[enz]]),"RXN-")</f>
        <v>#N/A</v>
      </c>
      <c r="AJ2334" s="1" t="e">
        <f>_xlfn.TEXTBEFORE(Table9[[#This Row],[rxn]],"_",-1)</f>
        <v>#N/A</v>
      </c>
    </row>
    <row r="2335" spans="1:36" ht="17" hidden="1" x14ac:dyDescent="0.25">
      <c r="A2335" t="s">
        <v>8333</v>
      </c>
      <c r="B2335" t="str">
        <f>_xlfn.TEXTAFTER(Table5[[#This Row],[r]],"-",-1)</f>
        <v>rt6294'</v>
      </c>
      <c r="C2335" t="str">
        <f>_xlfn.TEXTAFTER(_xlfn.TEXTBEFORE(Table5[[#This Row],[r]],"-"&amp;Table5[[#This Row],[enz]]),"'RXN-")</f>
        <v>ASPK_c_FWD</v>
      </c>
      <c r="D2335">
        <v>18450.321881175401</v>
      </c>
      <c r="E2335">
        <f>_xlfn.XLOOKUP(Table5[[#This Row],[r]],Table3[r],Table3[kapp],"")</f>
        <v>18450.321881175401</v>
      </c>
      <c r="F2335">
        <f>Table5[[#This Row],[kapp]]-Table5[[#This Row],[old]]</f>
        <v>0</v>
      </c>
      <c r="G2335" t="str" cm="1">
        <f t="array" ref="G2335">IF(ROWS(_xlfn._xlws.FILTER(Table5[r],Table5[enz]=Table5[[#This Row],[enz]]))&gt;1,"many","1")</f>
        <v>1</v>
      </c>
      <c r="H2335" t="str" cm="1">
        <f t="array" ref="H2335">IF(ROWS(_xlfn._xlws.FILTER(Table5[r],Table5[rxn-no-enz]=Table5[[#This Row],[rxn-no-enz]]))&gt;1,"many","1")</f>
        <v>1</v>
      </c>
      <c r="I2335" t="str">
        <f>_xlfn.XLOOKUP(SUBSTITUTE(Table5[[#This Row],[r]],"'",""),Table6[rxn],Table6[rxn],"no")</f>
        <v>no</v>
      </c>
      <c r="J2335" t="str" cm="1">
        <f t="array" ref="J2335">_xlfn.XLOOKUP(Table5[[#This Row],[r]],"'"&amp;Table6[rxn]&amp;"'",Table6[expected kapp],"")</f>
        <v/>
      </c>
      <c r="L2335" t="s">
        <v>10594</v>
      </c>
      <c r="M2335">
        <v>8988.1774343278394</v>
      </c>
      <c r="AE2335" s="1" t="s">
        <v>12756</v>
      </c>
      <c r="AF2335" s="1" t="s">
        <v>2778</v>
      </c>
      <c r="AG2335" s="9">
        <v>1.1593497E-11</v>
      </c>
      <c r="AH2335" s="1" t="str">
        <f>_xlfn.TEXTAFTER(Table9[[#This Row],[rxn]],"-",-1)</f>
        <v>rt6197</v>
      </c>
      <c r="AI2335" s="1" t="e">
        <f>_xlfn.TEXTAFTER(_xlfn.TEXTBEFORE(Table9[[#This Row],[rxn]],"-"&amp;Table9[[#This Row],[enz]]),"RXN-")</f>
        <v>#N/A</v>
      </c>
      <c r="AJ2335" s="1" t="e">
        <f>_xlfn.TEXTBEFORE(Table9[[#This Row],[rxn]],"_",-1)</f>
        <v>#N/A</v>
      </c>
    </row>
    <row r="2336" spans="1:36" ht="17" hidden="1" x14ac:dyDescent="0.25">
      <c r="A2336" t="s">
        <v>8334</v>
      </c>
      <c r="B2336" t="str">
        <f>_xlfn.TEXTAFTER(Table5[[#This Row],[r]],"-",-1)</f>
        <v>rt0568_c'</v>
      </c>
      <c r="C2336" t="str">
        <f>_xlfn.TEXTAFTER(_xlfn.TEXTBEFORE(Table5[[#This Row],[r]],"-"&amp;Table5[[#This Row],[enz]]),"'RXN-")</f>
        <v>ASPTA_c_FWD</v>
      </c>
      <c r="D2336">
        <v>2333968.6363793798</v>
      </c>
      <c r="E2336">
        <f>_xlfn.XLOOKUP(Table5[[#This Row],[r]],Table3[r],Table3[kapp],"")</f>
        <v>2333968.6363793798</v>
      </c>
      <c r="F2336">
        <f>Table5[[#This Row],[kapp]]-Table5[[#This Row],[old]]</f>
        <v>0</v>
      </c>
      <c r="G2336" t="str" cm="1">
        <f t="array" ref="G2336">IF(ROWS(_xlfn._xlws.FILTER(Table5[r],Table5[enz]=Table5[[#This Row],[enz]]))&gt;1,"many","1")</f>
        <v>many</v>
      </c>
      <c r="H2336" t="str" cm="1">
        <f t="array" ref="H2336">IF(ROWS(_xlfn._xlws.FILTER(Table5[r],Table5[rxn-no-enz]=Table5[[#This Row],[rxn-no-enz]]))&gt;1,"many","1")</f>
        <v>1</v>
      </c>
      <c r="I2336" t="str">
        <f>_xlfn.XLOOKUP(SUBSTITUTE(Table5[[#This Row],[r]],"'",""),Table6[rxn],Table6[rxn],"no")</f>
        <v>no</v>
      </c>
      <c r="J2336" t="str" cm="1">
        <f t="array" ref="J2336">_xlfn.XLOOKUP(Table5[[#This Row],[r]],"'"&amp;Table6[rxn]&amp;"'",Table6[expected kapp],"")</f>
        <v/>
      </c>
      <c r="L2336" t="s">
        <v>10595</v>
      </c>
      <c r="M2336">
        <v>8988.1774343278394</v>
      </c>
      <c r="AE2336" s="1" t="s">
        <v>12757</v>
      </c>
      <c r="AF2336" s="1" t="s">
        <v>2778</v>
      </c>
      <c r="AG2336" s="9">
        <v>1.38525309999999E-10</v>
      </c>
      <c r="AH2336" s="1" t="str">
        <f>_xlfn.TEXTAFTER(Table9[[#This Row],[rxn]],"-",-1)</f>
        <v>rt6199</v>
      </c>
      <c r="AI2336" s="1" t="e">
        <f>_xlfn.TEXTAFTER(_xlfn.TEXTBEFORE(Table9[[#This Row],[rxn]],"-"&amp;Table9[[#This Row],[enz]]),"RXN-")</f>
        <v>#N/A</v>
      </c>
      <c r="AJ2336" s="1" t="e">
        <f>_xlfn.TEXTBEFORE(Table9[[#This Row],[rxn]],"_",-1)</f>
        <v>#N/A</v>
      </c>
    </row>
    <row r="2337" spans="1:36" ht="17" hidden="1" x14ac:dyDescent="0.25">
      <c r="A2337" t="s">
        <v>8335</v>
      </c>
      <c r="B2337" t="str">
        <f>_xlfn.TEXTAFTER(Table5[[#This Row],[r]],"-",-1)</f>
        <v>rt5562_m'</v>
      </c>
      <c r="C2337" t="str">
        <f>_xlfn.TEXTAFTER(_xlfn.TEXTBEFORE(Table5[[#This Row],[r]],"-"&amp;Table5[[#This Row],[enz]]),"'RXN-")</f>
        <v>ASPTAi_m_FWD</v>
      </c>
      <c r="D2337">
        <v>8787513.6926594898</v>
      </c>
      <c r="E2337">
        <f>_xlfn.XLOOKUP(Table5[[#This Row],[r]],Table3[r],Table3[kapp],"")</f>
        <v>8787513.6926594898</v>
      </c>
      <c r="F2337">
        <f>Table5[[#This Row],[kapp]]-Table5[[#This Row],[old]]</f>
        <v>0</v>
      </c>
      <c r="G2337" t="str" cm="1">
        <f t="array" ref="G2337">IF(ROWS(_xlfn._xlws.FILTER(Table5[r],Table5[enz]=Table5[[#This Row],[enz]]))&gt;1,"many","1")</f>
        <v>many</v>
      </c>
      <c r="H2337" t="str" cm="1">
        <f t="array" ref="H2337">IF(ROWS(_xlfn._xlws.FILTER(Table5[r],Table5[rxn-no-enz]=Table5[[#This Row],[rxn-no-enz]]))&gt;1,"many","1")</f>
        <v>many</v>
      </c>
      <c r="I2337" t="str">
        <f>_xlfn.XLOOKUP(SUBSTITUTE(Table5[[#This Row],[r]],"'",""),Table6[rxn],Table6[rxn],"no")</f>
        <v>no</v>
      </c>
      <c r="J2337" t="str" cm="1">
        <f t="array" ref="J2337">_xlfn.XLOOKUP(Table5[[#This Row],[r]],"'"&amp;Table6[rxn]&amp;"'",Table6[expected kapp],"")</f>
        <v/>
      </c>
      <c r="L2337" t="s">
        <v>10596</v>
      </c>
      <c r="M2337">
        <v>8988.1774343278394</v>
      </c>
      <c r="AE2337" s="1" t="s">
        <v>12758</v>
      </c>
      <c r="AF2337" s="1" t="s">
        <v>2778</v>
      </c>
      <c r="AG2337" s="9">
        <v>1.41119012E-10</v>
      </c>
      <c r="AH2337" s="1" t="str">
        <f>_xlfn.TEXTAFTER(Table9[[#This Row],[rxn]],"-",-1)</f>
        <v>rt6208_c</v>
      </c>
      <c r="AI2337" s="1" t="e">
        <f>_xlfn.TEXTAFTER(_xlfn.TEXTBEFORE(Table9[[#This Row],[rxn]],"-"&amp;Table9[[#This Row],[enz]]),"RXN-")</f>
        <v>#N/A</v>
      </c>
      <c r="AJ2337" s="1" t="str">
        <f>_xlfn.TEXTBEFORE(Table9[[#This Row],[rxn]],"_",-1)</f>
        <v>PROWASTE-rt6208</v>
      </c>
    </row>
    <row r="2338" spans="1:36" ht="17" hidden="1" x14ac:dyDescent="0.25">
      <c r="A2338" t="s">
        <v>8336</v>
      </c>
      <c r="B2338" t="str">
        <f>_xlfn.TEXTAFTER(Table5[[#This Row],[r]],"-",-1)</f>
        <v>rt5890'</v>
      </c>
      <c r="C2338" t="str">
        <f>_xlfn.TEXTAFTER(_xlfn.TEXTBEFORE(Table5[[#This Row],[r]],"-"&amp;Table5[[#This Row],[enz]]),"'RXN-")</f>
        <v>ASPTRS_c_FWD</v>
      </c>
      <c r="D2338">
        <v>4023.5538861145301</v>
      </c>
      <c r="E2338">
        <f>_xlfn.XLOOKUP(Table5[[#This Row],[r]],Table3[r],Table3[kapp],"")</f>
        <v>4023.5538861145301</v>
      </c>
      <c r="F2338">
        <f>Table5[[#This Row],[kapp]]-Table5[[#This Row],[old]]</f>
        <v>0</v>
      </c>
      <c r="G2338" t="str" cm="1">
        <f t="array" ref="G2338">IF(ROWS(_xlfn._xlws.FILTER(Table5[r],Table5[enz]=Table5[[#This Row],[enz]]))&gt;1,"many","1")</f>
        <v>1</v>
      </c>
      <c r="H2338" t="str" cm="1">
        <f t="array" ref="H2338">IF(ROWS(_xlfn._xlws.FILTER(Table5[r],Table5[rxn-no-enz]=Table5[[#This Row],[rxn-no-enz]]))&gt;1,"many","1")</f>
        <v>1</v>
      </c>
      <c r="I2338" t="str">
        <f>_xlfn.XLOOKUP(SUBSTITUTE(Table5[[#This Row],[r]],"'",""),Table6[rxn],Table6[rxn],"no")</f>
        <v>no</v>
      </c>
      <c r="J2338" t="str" cm="1">
        <f t="array" ref="J2338">_xlfn.XLOOKUP(Table5[[#This Row],[r]],"'"&amp;Table6[rxn]&amp;"'",Table6[expected kapp],"")</f>
        <v/>
      </c>
      <c r="L2338" t="s">
        <v>10597</v>
      </c>
      <c r="M2338">
        <v>8988.1774343278394</v>
      </c>
      <c r="AE2338" s="1" t="s">
        <v>12759</v>
      </c>
      <c r="AF2338" s="1" t="s">
        <v>2778</v>
      </c>
      <c r="AG2338" s="9">
        <v>5.2601098999999999E-10</v>
      </c>
      <c r="AH2338" s="1" t="str">
        <f>_xlfn.TEXTAFTER(Table9[[#This Row],[rxn]],"-",-1)</f>
        <v>rt6217</v>
      </c>
      <c r="AI2338" s="1" t="e">
        <f>_xlfn.TEXTAFTER(_xlfn.TEXTBEFORE(Table9[[#This Row],[rxn]],"-"&amp;Table9[[#This Row],[enz]]),"RXN-")</f>
        <v>#N/A</v>
      </c>
      <c r="AJ2338" s="1" t="e">
        <f>_xlfn.TEXTBEFORE(Table9[[#This Row],[rxn]],"_",-1)</f>
        <v>#N/A</v>
      </c>
    </row>
    <row r="2339" spans="1:36" ht="17" hidden="1" x14ac:dyDescent="0.25">
      <c r="A2339" t="s">
        <v>8337</v>
      </c>
      <c r="B2339" t="str">
        <f>_xlfn.TEXTAFTER(Table5[[#This Row],[r]],"-",-1)</f>
        <v>rt0602_c'</v>
      </c>
      <c r="C2339" t="str">
        <f>_xlfn.TEXTAFTER(_xlfn.TEXTBEFORE(Table5[[#This Row],[r]],"-"&amp;Table5[[#This Row],[enz]]),"'RXN-")</f>
        <v>ATPASEP2e_c_FWD</v>
      </c>
      <c r="D2339">
        <v>1420807.7154812301</v>
      </c>
      <c r="E2339">
        <f>_xlfn.XLOOKUP(Table5[[#This Row],[r]],Table3[r],Table3[kapp],"")</f>
        <v>1420807.7154812301</v>
      </c>
      <c r="F2339">
        <f>Table5[[#This Row],[kapp]]-Table5[[#This Row],[old]]</f>
        <v>0</v>
      </c>
      <c r="G2339" t="str" cm="1">
        <f t="array" ref="G2339">IF(ROWS(_xlfn._xlws.FILTER(Table5[r],Table5[enz]=Table5[[#This Row],[enz]]))&gt;1,"many","1")</f>
        <v>many</v>
      </c>
      <c r="H2339" t="str" cm="1">
        <f t="array" ref="H2339">IF(ROWS(_xlfn._xlws.FILTER(Table5[r],Table5[rxn-no-enz]=Table5[[#This Row],[rxn-no-enz]]))&gt;1,"many","1")</f>
        <v>many</v>
      </c>
      <c r="I2339" t="str">
        <f>_xlfn.XLOOKUP(SUBSTITUTE(Table5[[#This Row],[r]],"'",""),Table6[rxn],Table6[rxn],"no")</f>
        <v>no</v>
      </c>
      <c r="J2339" t="str" cm="1">
        <f t="array" ref="J2339">_xlfn.XLOOKUP(Table5[[#This Row],[r]],"'"&amp;Table6[rxn]&amp;"'",Table6[expected kapp],"")</f>
        <v/>
      </c>
      <c r="L2339" t="s">
        <v>10598</v>
      </c>
      <c r="M2339">
        <v>8988.1774343278394</v>
      </c>
      <c r="AE2339" s="1" t="s">
        <v>12760</v>
      </c>
      <c r="AF2339" s="1" t="s">
        <v>2778</v>
      </c>
      <c r="AG2339" s="9">
        <v>7.0323102600000002E-10</v>
      </c>
      <c r="AH2339" s="1" t="str">
        <f>_xlfn.TEXTAFTER(Table9[[#This Row],[rxn]],"-",-1)</f>
        <v>rt6229_n</v>
      </c>
      <c r="AI2339" s="1" t="e">
        <f>_xlfn.TEXTAFTER(_xlfn.TEXTBEFORE(Table9[[#This Row],[rxn]],"-"&amp;Table9[[#This Row],[enz]]),"RXN-")</f>
        <v>#N/A</v>
      </c>
      <c r="AJ2339" s="1" t="str">
        <f>_xlfn.TEXTBEFORE(Table9[[#This Row],[rxn]],"_",-1)</f>
        <v>PROWASTE-rt6229</v>
      </c>
    </row>
    <row r="2340" spans="1:36" ht="17" hidden="1" x14ac:dyDescent="0.25">
      <c r="A2340" t="s">
        <v>8338</v>
      </c>
      <c r="B2340" t="str">
        <f>_xlfn.TEXTAFTER(Table5[[#This Row],[r]],"-",-1)</f>
        <v>rt1520'</v>
      </c>
      <c r="C2340" t="str">
        <f>_xlfn.TEXTAFTER(_xlfn.TEXTBEFORE(Table5[[#This Row],[r]],"-"&amp;Table5[[#This Row],[enz]]),"'RXN-")</f>
        <v>ATPPRT_c_FWD</v>
      </c>
      <c r="D2340">
        <v>2456.4540352447002</v>
      </c>
      <c r="E2340">
        <f>_xlfn.XLOOKUP(Table5[[#This Row],[r]],Table3[r],Table3[kapp],"")</f>
        <v>2456.4540352447002</v>
      </c>
      <c r="F2340">
        <f>Table5[[#This Row],[kapp]]-Table5[[#This Row],[old]]</f>
        <v>0</v>
      </c>
      <c r="G2340" t="str" cm="1">
        <f t="array" ref="G2340">IF(ROWS(_xlfn._xlws.FILTER(Table5[r],Table5[enz]=Table5[[#This Row],[enz]]))&gt;1,"many","1")</f>
        <v>1</v>
      </c>
      <c r="H2340" t="str" cm="1">
        <f t="array" ref="H2340">IF(ROWS(_xlfn._xlws.FILTER(Table5[r],Table5[rxn-no-enz]=Table5[[#This Row],[rxn-no-enz]]))&gt;1,"many","1")</f>
        <v>1</v>
      </c>
      <c r="I2340" t="str">
        <f>_xlfn.XLOOKUP(SUBSTITUTE(Table5[[#This Row],[r]],"'",""),Table6[rxn],Table6[rxn],"no")</f>
        <v>no</v>
      </c>
      <c r="J2340" t="str" cm="1">
        <f t="array" ref="J2340">_xlfn.XLOOKUP(Table5[[#This Row],[r]],"'"&amp;Table6[rxn]&amp;"'",Table6[expected kapp],"")</f>
        <v/>
      </c>
      <c r="L2340" t="s">
        <v>10599</v>
      </c>
      <c r="M2340">
        <v>8988.1774343278394</v>
      </c>
      <c r="AE2340" s="1" t="s">
        <v>12761</v>
      </c>
      <c r="AF2340" s="1" t="s">
        <v>2778</v>
      </c>
      <c r="AG2340" s="9">
        <v>5.4387219999999997E-11</v>
      </c>
      <c r="AH2340" s="1" t="str">
        <f>_xlfn.TEXTAFTER(Table9[[#This Row],[rxn]],"-",-1)</f>
        <v>rt6232</v>
      </c>
      <c r="AI2340" s="1" t="e">
        <f>_xlfn.TEXTAFTER(_xlfn.TEXTBEFORE(Table9[[#This Row],[rxn]],"-"&amp;Table9[[#This Row],[enz]]),"RXN-")</f>
        <v>#N/A</v>
      </c>
      <c r="AJ2340" s="1" t="e">
        <f>_xlfn.TEXTBEFORE(Table9[[#This Row],[rxn]],"_",-1)</f>
        <v>#N/A</v>
      </c>
    </row>
    <row r="2341" spans="1:36" ht="17" hidden="1" x14ac:dyDescent="0.25">
      <c r="A2341" t="s">
        <v>8339</v>
      </c>
      <c r="B2341" t="str">
        <f>_xlfn.TEXTAFTER(Table5[[#This Row],[r]],"-",-1)</f>
        <v>ATPSCPLX'</v>
      </c>
      <c r="C2341" t="str">
        <f>_xlfn.TEXTAFTER(_xlfn.TEXTBEFORE(Table5[[#This Row],[r]],"-"&amp;Table5[[#This Row],[enz]]),"'RXN-")</f>
        <v>ATPS_m_FWD</v>
      </c>
      <c r="D2341">
        <v>931866.14397804602</v>
      </c>
      <c r="E2341">
        <f>_xlfn.XLOOKUP(Table5[[#This Row],[r]],Table3[r],Table3[kapp],"")</f>
        <v>931866.14397804602</v>
      </c>
      <c r="F2341">
        <f>Table5[[#This Row],[kapp]]-Table5[[#This Row],[old]]</f>
        <v>0</v>
      </c>
      <c r="G2341" t="str" cm="1">
        <f t="array" ref="G2341">IF(ROWS(_xlfn._xlws.FILTER(Table5[r],Table5[enz]=Table5[[#This Row],[enz]]))&gt;1,"many","1")</f>
        <v>1</v>
      </c>
      <c r="H2341" t="str" cm="1">
        <f t="array" ref="H2341">IF(ROWS(_xlfn._xlws.FILTER(Table5[r],Table5[rxn-no-enz]=Table5[[#This Row],[rxn-no-enz]]))&gt;1,"many","1")</f>
        <v>1</v>
      </c>
      <c r="I2341" t="str">
        <f>_xlfn.XLOOKUP(SUBSTITUTE(Table5[[#This Row],[r]],"'",""),Table6[rxn],Table6[rxn],"no")</f>
        <v>no</v>
      </c>
      <c r="J2341" t="str" cm="1">
        <f t="array" ref="J2341">_xlfn.XLOOKUP(Table5[[#This Row],[r]],"'"&amp;Table6[rxn]&amp;"'",Table6[expected kapp],"")</f>
        <v/>
      </c>
      <c r="L2341" t="s">
        <v>8579</v>
      </c>
      <c r="M2341">
        <v>2320.5878497986</v>
      </c>
      <c r="AE2341" s="1" t="s">
        <v>12762</v>
      </c>
      <c r="AF2341" s="1" t="s">
        <v>2778</v>
      </c>
      <c r="AG2341" s="9">
        <v>6.1906600000000002E-13</v>
      </c>
      <c r="AH2341" s="1" t="str">
        <f>_xlfn.TEXTAFTER(Table9[[#This Row],[rxn]],"-",-1)</f>
        <v>rt6234</v>
      </c>
      <c r="AI2341" s="1" t="e">
        <f>_xlfn.TEXTAFTER(_xlfn.TEXTBEFORE(Table9[[#This Row],[rxn]],"-"&amp;Table9[[#This Row],[enz]]),"RXN-")</f>
        <v>#N/A</v>
      </c>
      <c r="AJ2341" s="1" t="e">
        <f>_xlfn.TEXTBEFORE(Table9[[#This Row],[rxn]],"_",-1)</f>
        <v>#N/A</v>
      </c>
    </row>
    <row r="2342" spans="1:36" ht="17" hidden="1" x14ac:dyDescent="0.25">
      <c r="A2342" t="s">
        <v>8340</v>
      </c>
      <c r="B2342" t="str">
        <f>_xlfn.TEXTAFTER(Table5[[#This Row],[r]],"-",-1)</f>
        <v>rt2305'</v>
      </c>
      <c r="C2342" t="str">
        <f>_xlfn.TEXTAFTER(_xlfn.TEXTBEFORE(Table5[[#This Row],[r]],"-"&amp;Table5[[#This Row],[enz]]),"'RXN-")</f>
        <v>BPNT_c_FWD</v>
      </c>
      <c r="D2342">
        <v>824.14876507835299</v>
      </c>
      <c r="E2342">
        <f>_xlfn.XLOOKUP(Table5[[#This Row],[r]],Table3[r],Table3[kapp],"")</f>
        <v>824.14876507835299</v>
      </c>
      <c r="F2342">
        <f>Table5[[#This Row],[kapp]]-Table5[[#This Row],[old]]</f>
        <v>0</v>
      </c>
      <c r="G2342" t="str" cm="1">
        <f t="array" ref="G2342">IF(ROWS(_xlfn._xlws.FILTER(Table5[r],Table5[enz]=Table5[[#This Row],[enz]]))&gt;1,"many","1")</f>
        <v>1</v>
      </c>
      <c r="H2342" t="str" cm="1">
        <f t="array" ref="H2342">IF(ROWS(_xlfn._xlws.FILTER(Table5[r],Table5[rxn-no-enz]=Table5[[#This Row],[rxn-no-enz]]))&gt;1,"many","1")</f>
        <v>1</v>
      </c>
      <c r="I2342" t="str">
        <f>_xlfn.XLOOKUP(SUBSTITUTE(Table5[[#This Row],[r]],"'",""),Table6[rxn],Table6[rxn],"no")</f>
        <v>no</v>
      </c>
      <c r="J2342" t="str" cm="1">
        <f t="array" ref="J2342">_xlfn.XLOOKUP(Table5[[#This Row],[r]],"'"&amp;Table6[rxn]&amp;"'",Table6[expected kapp],"")</f>
        <v/>
      </c>
      <c r="L2342" t="s">
        <v>10600</v>
      </c>
      <c r="M2342">
        <v>8988.1774343278394</v>
      </c>
      <c r="AE2342" s="1" t="s">
        <v>12763</v>
      </c>
      <c r="AF2342" s="1" t="s">
        <v>2778</v>
      </c>
      <c r="AG2342" s="9">
        <v>3.9255297600000002E-10</v>
      </c>
      <c r="AH2342" s="1" t="str">
        <f>_xlfn.TEXTAFTER(Table9[[#This Row],[rxn]],"-",-1)</f>
        <v>rt6242_c</v>
      </c>
      <c r="AI2342" s="1" t="e">
        <f>_xlfn.TEXTAFTER(_xlfn.TEXTBEFORE(Table9[[#This Row],[rxn]],"-"&amp;Table9[[#This Row],[enz]]),"RXN-")</f>
        <v>#N/A</v>
      </c>
      <c r="AJ2342" s="1" t="str">
        <f>_xlfn.TEXTBEFORE(Table9[[#This Row],[rxn]],"_",-1)</f>
        <v>PROWASTE-rt6242</v>
      </c>
    </row>
    <row r="2343" spans="1:36" ht="17" hidden="1" x14ac:dyDescent="0.25">
      <c r="A2343" t="s">
        <v>8341</v>
      </c>
      <c r="B2343" t="str">
        <f>_xlfn.TEXTAFTER(Table5[[#This Row],[r]],"-",-1)</f>
        <v>rt0303'</v>
      </c>
      <c r="C2343" t="str">
        <f>_xlfn.TEXTAFTER(_xlfn.TEXTBEFORE(Table5[[#This Row],[r]],"-"&amp;Table5[[#This Row],[enz]]),"'RXN-")</f>
        <v>C14STR_c_FWD</v>
      </c>
      <c r="D2343">
        <v>46475.5814133194</v>
      </c>
      <c r="E2343">
        <f>_xlfn.XLOOKUP(Table5[[#This Row],[r]],Table3[r],Table3[kapp],"")</f>
        <v>46475.5814133194</v>
      </c>
      <c r="F2343">
        <f>Table5[[#This Row],[kapp]]-Table5[[#This Row],[old]]</f>
        <v>0</v>
      </c>
      <c r="G2343" t="str" cm="1">
        <f t="array" ref="G2343">IF(ROWS(_xlfn._xlws.FILTER(Table5[r],Table5[enz]=Table5[[#This Row],[enz]]))&gt;1,"many","1")</f>
        <v>1</v>
      </c>
      <c r="H2343" t="str" cm="1">
        <f t="array" ref="H2343">IF(ROWS(_xlfn._xlws.FILTER(Table5[r],Table5[rxn-no-enz]=Table5[[#This Row],[rxn-no-enz]]))&gt;1,"many","1")</f>
        <v>1</v>
      </c>
      <c r="I2343" t="str">
        <f>_xlfn.XLOOKUP(SUBSTITUTE(Table5[[#This Row],[r]],"'",""),Table6[rxn],Table6[rxn],"no")</f>
        <v>no</v>
      </c>
      <c r="J2343" t="str" cm="1">
        <f t="array" ref="J2343">_xlfn.XLOOKUP(Table5[[#This Row],[r]],"'"&amp;Table6[rxn]&amp;"'",Table6[expected kapp],"")</f>
        <v/>
      </c>
      <c r="L2343" t="s">
        <v>8580</v>
      </c>
      <c r="M2343">
        <v>1001980.00021364</v>
      </c>
      <c r="AE2343" s="1" t="s">
        <v>12764</v>
      </c>
      <c r="AF2343" s="1" t="s">
        <v>2778</v>
      </c>
      <c r="AG2343" s="9">
        <v>4.7457377599999995E-10</v>
      </c>
      <c r="AH2343" s="1" t="str">
        <f>_xlfn.TEXTAFTER(Table9[[#This Row],[rxn]],"-",-1)</f>
        <v>rt6247</v>
      </c>
      <c r="AI2343" s="1" t="e">
        <f>_xlfn.TEXTAFTER(_xlfn.TEXTBEFORE(Table9[[#This Row],[rxn]],"-"&amp;Table9[[#This Row],[enz]]),"RXN-")</f>
        <v>#N/A</v>
      </c>
      <c r="AJ2343" s="1" t="e">
        <f>_xlfn.TEXTBEFORE(Table9[[#This Row],[rxn]],"_",-1)</f>
        <v>#N/A</v>
      </c>
    </row>
    <row r="2344" spans="1:36" ht="17" hidden="1" x14ac:dyDescent="0.25">
      <c r="A2344" t="s">
        <v>8342</v>
      </c>
      <c r="B2344" t="str">
        <f>_xlfn.TEXTAFTER(Table5[[#This Row],[r]],"-",-1)</f>
        <v>rt0467'</v>
      </c>
      <c r="C2344" t="str">
        <f>_xlfn.TEXTAFTER(_xlfn.TEXTBEFORE(Table5[[#This Row],[r]],"-"&amp;Table5[[#This Row],[enz]]),"'RXN-")</f>
        <v>C3STDH1_c_FWD</v>
      </c>
      <c r="D2344">
        <v>9249.7007312157002</v>
      </c>
      <c r="E2344">
        <f>_xlfn.XLOOKUP(Table5[[#This Row],[r]],Table3[r],Table3[kapp],"")</f>
        <v>9249.7007312157002</v>
      </c>
      <c r="F2344">
        <f>Table5[[#This Row],[kapp]]-Table5[[#This Row],[old]]</f>
        <v>0</v>
      </c>
      <c r="G2344" t="str" cm="1">
        <f t="array" ref="G2344">IF(ROWS(_xlfn._xlws.FILTER(Table5[r],Table5[enz]=Table5[[#This Row],[enz]]))&gt;1,"many","1")</f>
        <v>many</v>
      </c>
      <c r="H2344" t="str" cm="1">
        <f t="array" ref="H2344">IF(ROWS(_xlfn._xlws.FILTER(Table5[r],Table5[rxn-no-enz]=Table5[[#This Row],[rxn-no-enz]]))&gt;1,"many","1")</f>
        <v>many</v>
      </c>
      <c r="I2344" t="str">
        <f>_xlfn.XLOOKUP(SUBSTITUTE(Table5[[#This Row],[r]],"'",""),Table6[rxn],Table6[rxn],"no")</f>
        <v>no</v>
      </c>
      <c r="J2344" t="str" cm="1">
        <f t="array" ref="J2344">_xlfn.XLOOKUP(Table5[[#This Row],[r]],"'"&amp;Table6[rxn]&amp;"'",Table6[expected kapp],"")</f>
        <v/>
      </c>
      <c r="L2344" t="s">
        <v>10601</v>
      </c>
      <c r="M2344">
        <v>8988.1774343278394</v>
      </c>
      <c r="AE2344" s="1" t="s">
        <v>12765</v>
      </c>
      <c r="AF2344" s="1" t="s">
        <v>2778</v>
      </c>
      <c r="AG2344" s="9">
        <v>1.5528749999999999E-11</v>
      </c>
      <c r="AH2344" s="1" t="str">
        <f>_xlfn.TEXTAFTER(Table9[[#This Row],[rxn]],"-",-1)</f>
        <v>rt6249</v>
      </c>
      <c r="AI2344" s="1" t="e">
        <f>_xlfn.TEXTAFTER(_xlfn.TEXTBEFORE(Table9[[#This Row],[rxn]],"-"&amp;Table9[[#This Row],[enz]]),"RXN-")</f>
        <v>#N/A</v>
      </c>
      <c r="AJ2344" s="1" t="e">
        <f>_xlfn.TEXTBEFORE(Table9[[#This Row],[rxn]],"_",-1)</f>
        <v>#N/A</v>
      </c>
    </row>
    <row r="2345" spans="1:36" ht="17" hidden="1" x14ac:dyDescent="0.25">
      <c r="A2345" t="s">
        <v>8343</v>
      </c>
      <c r="B2345" t="str">
        <f>_xlfn.TEXTAFTER(Table5[[#This Row],[r]],"-",-1)</f>
        <v>rt0467'</v>
      </c>
      <c r="C2345" t="str">
        <f>_xlfn.TEXTAFTER(_xlfn.TEXTBEFORE(Table5[[#This Row],[r]],"-"&amp;Table5[[#This Row],[enz]]),"'RXN-")</f>
        <v>C3STDH2_c_FWD</v>
      </c>
      <c r="D2345">
        <v>9249.7007312157002</v>
      </c>
      <c r="E2345">
        <f>_xlfn.XLOOKUP(Table5[[#This Row],[r]],Table3[r],Table3[kapp],"")</f>
        <v>9249.7007312157002</v>
      </c>
      <c r="F2345">
        <f>Table5[[#This Row],[kapp]]-Table5[[#This Row],[old]]</f>
        <v>0</v>
      </c>
      <c r="G2345" t="str" cm="1">
        <f t="array" ref="G2345">IF(ROWS(_xlfn._xlws.FILTER(Table5[r],Table5[enz]=Table5[[#This Row],[enz]]))&gt;1,"many","1")</f>
        <v>many</v>
      </c>
      <c r="H2345" t="str" cm="1">
        <f t="array" ref="H2345">IF(ROWS(_xlfn._xlws.FILTER(Table5[r],Table5[rxn-no-enz]=Table5[[#This Row],[rxn-no-enz]]))&gt;1,"many","1")</f>
        <v>many</v>
      </c>
      <c r="I2345" t="str">
        <f>_xlfn.XLOOKUP(SUBSTITUTE(Table5[[#This Row],[r]],"'",""),Table6[rxn],Table6[rxn],"no")</f>
        <v>no</v>
      </c>
      <c r="J2345" t="str" cm="1">
        <f t="array" ref="J2345">_xlfn.XLOOKUP(Table5[[#This Row],[r]],"'"&amp;Table6[rxn]&amp;"'",Table6[expected kapp],"")</f>
        <v/>
      </c>
      <c r="L2345" t="s">
        <v>10602</v>
      </c>
      <c r="M2345">
        <v>8988.1774343278394</v>
      </c>
      <c r="AE2345" s="1" t="s">
        <v>12766</v>
      </c>
      <c r="AF2345" s="1" t="s">
        <v>2778</v>
      </c>
      <c r="AG2345" s="9">
        <v>7.5592184999999996E-11</v>
      </c>
      <c r="AH2345" s="1" t="str">
        <f>_xlfn.TEXTAFTER(Table9[[#This Row],[rxn]],"-",-1)</f>
        <v>rt6258</v>
      </c>
      <c r="AI2345" s="1" t="e">
        <f>_xlfn.TEXTAFTER(_xlfn.TEXTBEFORE(Table9[[#This Row],[rxn]],"-"&amp;Table9[[#This Row],[enz]]),"RXN-")</f>
        <v>#N/A</v>
      </c>
      <c r="AJ2345" s="1" t="e">
        <f>_xlfn.TEXTBEFORE(Table9[[#This Row],[rxn]],"_",-1)</f>
        <v>#N/A</v>
      </c>
    </row>
    <row r="2346" spans="1:36" ht="17" hidden="1" x14ac:dyDescent="0.25">
      <c r="A2346" t="s">
        <v>8344</v>
      </c>
      <c r="B2346" t="str">
        <f>_xlfn.TEXTAFTER(Table5[[#This Row],[r]],"-",-1)</f>
        <v>rt8272'</v>
      </c>
      <c r="C2346" t="str">
        <f>_xlfn.TEXTAFTER(_xlfn.TEXTBEFORE(Table5[[#This Row],[r]],"-"&amp;Table5[[#This Row],[enz]]),"'RXN-")</f>
        <v>C4STMO1_c_FWD</v>
      </c>
      <c r="D2346">
        <v>496210.330876427</v>
      </c>
      <c r="E2346">
        <f>_xlfn.XLOOKUP(Table5[[#This Row],[r]],Table3[r],Table3[kapp],"")</f>
        <v>496210.330876427</v>
      </c>
      <c r="F2346">
        <f>Table5[[#This Row],[kapp]]-Table5[[#This Row],[old]]</f>
        <v>0</v>
      </c>
      <c r="G2346" t="str" cm="1">
        <f t="array" ref="G2346">IF(ROWS(_xlfn._xlws.FILTER(Table5[r],Table5[enz]=Table5[[#This Row],[enz]]))&gt;1,"many","1")</f>
        <v>many</v>
      </c>
      <c r="H2346" t="str" cm="1">
        <f t="array" ref="H2346">IF(ROWS(_xlfn._xlws.FILTER(Table5[r],Table5[rxn-no-enz]=Table5[[#This Row],[rxn-no-enz]]))&gt;1,"many","1")</f>
        <v>1</v>
      </c>
      <c r="I2346" t="str">
        <f>_xlfn.XLOOKUP(SUBSTITUTE(Table5[[#This Row],[r]],"'",""),Table6[rxn],Table6[rxn],"no")</f>
        <v>no</v>
      </c>
      <c r="J2346" t="str" cm="1">
        <f t="array" ref="J2346">_xlfn.XLOOKUP(Table5[[#This Row],[r]],"'"&amp;Table6[rxn]&amp;"'",Table6[expected kapp],"")</f>
        <v/>
      </c>
      <c r="L2346" t="s">
        <v>10603</v>
      </c>
      <c r="M2346">
        <v>8988.1774343278394</v>
      </c>
      <c r="AE2346" s="1" t="s">
        <v>12767</v>
      </c>
      <c r="AF2346" s="1" t="s">
        <v>2778</v>
      </c>
      <c r="AG2346" s="9">
        <v>3.7491296999999997E-11</v>
      </c>
      <c r="AH2346" s="1" t="str">
        <f>_xlfn.TEXTAFTER(Table9[[#This Row],[rxn]],"-",-1)</f>
        <v>rt6259</v>
      </c>
      <c r="AI2346" s="1" t="e">
        <f>_xlfn.TEXTAFTER(_xlfn.TEXTBEFORE(Table9[[#This Row],[rxn]],"-"&amp;Table9[[#This Row],[enz]]),"RXN-")</f>
        <v>#N/A</v>
      </c>
      <c r="AJ2346" s="1" t="e">
        <f>_xlfn.TEXTBEFORE(Table9[[#This Row],[rxn]],"_",-1)</f>
        <v>#N/A</v>
      </c>
    </row>
    <row r="2347" spans="1:36" ht="17" hidden="1" x14ac:dyDescent="0.25">
      <c r="A2347" t="s">
        <v>8345</v>
      </c>
      <c r="B2347" t="str">
        <f>_xlfn.TEXTAFTER(Table5[[#This Row],[r]],"-",-1)</f>
        <v>rt8272'</v>
      </c>
      <c r="C2347" t="str">
        <f>_xlfn.TEXTAFTER(_xlfn.TEXTBEFORE(Table5[[#This Row],[r]],"-"&amp;Table5[[#This Row],[enz]]),"'RXN-")</f>
        <v>C4STMO2_c_FWD</v>
      </c>
      <c r="D2347">
        <v>496210.330876427</v>
      </c>
      <c r="E2347">
        <f>_xlfn.XLOOKUP(Table5[[#This Row],[r]],Table3[r],Table3[kapp],"")</f>
        <v>496210.330876427</v>
      </c>
      <c r="F2347">
        <f>Table5[[#This Row],[kapp]]-Table5[[#This Row],[old]]</f>
        <v>0</v>
      </c>
      <c r="G2347" t="str" cm="1">
        <f t="array" ref="G2347">IF(ROWS(_xlfn._xlws.FILTER(Table5[r],Table5[enz]=Table5[[#This Row],[enz]]))&gt;1,"many","1")</f>
        <v>many</v>
      </c>
      <c r="H2347" t="str" cm="1">
        <f t="array" ref="H2347">IF(ROWS(_xlfn._xlws.FILTER(Table5[r],Table5[rxn-no-enz]=Table5[[#This Row],[rxn-no-enz]]))&gt;1,"many","1")</f>
        <v>1</v>
      </c>
      <c r="I2347" t="str">
        <f>_xlfn.XLOOKUP(SUBSTITUTE(Table5[[#This Row],[r]],"'",""),Table6[rxn],Table6[rxn],"no")</f>
        <v>no</v>
      </c>
      <c r="J2347" t="str" cm="1">
        <f t="array" ref="J2347">_xlfn.XLOOKUP(Table5[[#This Row],[r]],"'"&amp;Table6[rxn]&amp;"'",Table6[expected kapp],"")</f>
        <v/>
      </c>
      <c r="L2347" t="s">
        <v>10604</v>
      </c>
      <c r="M2347">
        <v>8988.1774343278394</v>
      </c>
      <c r="AE2347" s="1" t="s">
        <v>12768</v>
      </c>
      <c r="AF2347" s="1" t="s">
        <v>2778</v>
      </c>
      <c r="AG2347" s="9">
        <v>1.9939060699999999E-10</v>
      </c>
      <c r="AH2347" s="1" t="str">
        <f>_xlfn.TEXTAFTER(Table9[[#This Row],[rxn]],"-",-1)</f>
        <v>rt6294</v>
      </c>
      <c r="AI2347" s="1" t="e">
        <f>_xlfn.TEXTAFTER(_xlfn.TEXTBEFORE(Table9[[#This Row],[rxn]],"-"&amp;Table9[[#This Row],[enz]]),"RXN-")</f>
        <v>#N/A</v>
      </c>
      <c r="AJ2347" s="1" t="e">
        <f>_xlfn.TEXTBEFORE(Table9[[#This Row],[rxn]],"_",-1)</f>
        <v>#N/A</v>
      </c>
    </row>
    <row r="2348" spans="1:36" ht="17" hidden="1" x14ac:dyDescent="0.25">
      <c r="A2348" t="s">
        <v>8346</v>
      </c>
      <c r="B2348" t="str">
        <f>_xlfn.TEXTAFTER(Table5[[#This Row],[r]],"-",-1)</f>
        <v>rt8272'</v>
      </c>
      <c r="C2348" t="str">
        <f>_xlfn.TEXTAFTER(_xlfn.TEXTBEFORE(Table5[[#This Row],[r]],"-"&amp;Table5[[#This Row],[enz]]),"'RXN-")</f>
        <v>C4STMO3_c_FWD</v>
      </c>
      <c r="D2348">
        <v>496210.330876427</v>
      </c>
      <c r="E2348">
        <f>_xlfn.XLOOKUP(Table5[[#This Row],[r]],Table3[r],Table3[kapp],"")</f>
        <v>496210.330876427</v>
      </c>
      <c r="F2348">
        <f>Table5[[#This Row],[kapp]]-Table5[[#This Row],[old]]</f>
        <v>0</v>
      </c>
      <c r="G2348" t="str" cm="1">
        <f t="array" ref="G2348">IF(ROWS(_xlfn._xlws.FILTER(Table5[r],Table5[enz]=Table5[[#This Row],[enz]]))&gt;1,"many","1")</f>
        <v>many</v>
      </c>
      <c r="H2348" t="str" cm="1">
        <f t="array" ref="H2348">IF(ROWS(_xlfn._xlws.FILTER(Table5[r],Table5[rxn-no-enz]=Table5[[#This Row],[rxn-no-enz]]))&gt;1,"many","1")</f>
        <v>1</v>
      </c>
      <c r="I2348" t="str">
        <f>_xlfn.XLOOKUP(SUBSTITUTE(Table5[[#This Row],[r]],"'",""),Table6[rxn],Table6[rxn],"no")</f>
        <v>no</v>
      </c>
      <c r="J2348" t="str" cm="1">
        <f t="array" ref="J2348">_xlfn.XLOOKUP(Table5[[#This Row],[r]],"'"&amp;Table6[rxn]&amp;"'",Table6[expected kapp],"")</f>
        <v/>
      </c>
      <c r="L2348" t="s">
        <v>10605</v>
      </c>
      <c r="M2348">
        <v>8988.1774343278394</v>
      </c>
      <c r="AE2348" s="1" t="s">
        <v>12769</v>
      </c>
      <c r="AF2348" s="1" t="s">
        <v>2778</v>
      </c>
      <c r="AG2348" s="9">
        <v>9.9949849999999995E-12</v>
      </c>
      <c r="AH2348" s="1" t="str">
        <f>_xlfn.TEXTAFTER(Table9[[#This Row],[rxn]],"-",-1)</f>
        <v>rt6298</v>
      </c>
      <c r="AI2348" s="1" t="e">
        <f>_xlfn.TEXTAFTER(_xlfn.TEXTBEFORE(Table9[[#This Row],[rxn]],"-"&amp;Table9[[#This Row],[enz]]),"RXN-")</f>
        <v>#N/A</v>
      </c>
      <c r="AJ2348" s="1" t="e">
        <f>_xlfn.TEXTBEFORE(Table9[[#This Row],[rxn]],"_",-1)</f>
        <v>#N/A</v>
      </c>
    </row>
    <row r="2349" spans="1:36" ht="17" hidden="1" x14ac:dyDescent="0.25">
      <c r="A2349" t="s">
        <v>8347</v>
      </c>
      <c r="B2349" t="str">
        <f>_xlfn.TEXTAFTER(Table5[[#This Row],[r]],"-",-1)</f>
        <v>rt8272'</v>
      </c>
      <c r="C2349" t="str">
        <f>_xlfn.TEXTAFTER(_xlfn.TEXTBEFORE(Table5[[#This Row],[r]],"-"&amp;Table5[[#This Row],[enz]]),"'RXN-")</f>
        <v>C4STMO4_c_FWD</v>
      </c>
      <c r="D2349">
        <v>496210.330876427</v>
      </c>
      <c r="E2349">
        <f>_xlfn.XLOOKUP(Table5[[#This Row],[r]],Table3[r],Table3[kapp],"")</f>
        <v>496210.330876427</v>
      </c>
      <c r="F2349">
        <f>Table5[[#This Row],[kapp]]-Table5[[#This Row],[old]]</f>
        <v>0</v>
      </c>
      <c r="G2349" t="str" cm="1">
        <f t="array" ref="G2349">IF(ROWS(_xlfn._xlws.FILTER(Table5[r],Table5[enz]=Table5[[#This Row],[enz]]))&gt;1,"many","1")</f>
        <v>many</v>
      </c>
      <c r="H2349" t="str" cm="1">
        <f t="array" ref="H2349">IF(ROWS(_xlfn._xlws.FILTER(Table5[r],Table5[rxn-no-enz]=Table5[[#This Row],[rxn-no-enz]]))&gt;1,"many","1")</f>
        <v>1</v>
      </c>
      <c r="I2349" t="str">
        <f>_xlfn.XLOOKUP(SUBSTITUTE(Table5[[#This Row],[r]],"'",""),Table6[rxn],Table6[rxn],"no")</f>
        <v>no</v>
      </c>
      <c r="J2349" t="str" cm="1">
        <f t="array" ref="J2349">_xlfn.XLOOKUP(Table5[[#This Row],[r]],"'"&amp;Table6[rxn]&amp;"'",Table6[expected kapp],"")</f>
        <v/>
      </c>
      <c r="L2349" t="s">
        <v>10606</v>
      </c>
      <c r="M2349">
        <v>8988.1774343278394</v>
      </c>
      <c r="AE2349" s="1" t="s">
        <v>12770</v>
      </c>
      <c r="AF2349" s="1" t="s">
        <v>2778</v>
      </c>
      <c r="AG2349" s="9">
        <v>2.6494865699999999E-10</v>
      </c>
      <c r="AH2349" s="1" t="str">
        <f>_xlfn.TEXTAFTER(Table9[[#This Row],[rxn]],"-",-1)</f>
        <v>rt6341</v>
      </c>
      <c r="AI2349" s="1" t="e">
        <f>_xlfn.TEXTAFTER(_xlfn.TEXTBEFORE(Table9[[#This Row],[rxn]],"-"&amp;Table9[[#This Row],[enz]]),"RXN-")</f>
        <v>#N/A</v>
      </c>
      <c r="AJ2349" s="1" t="e">
        <f>_xlfn.TEXTBEFORE(Table9[[#This Row],[rxn]],"_",-1)</f>
        <v>#N/A</v>
      </c>
    </row>
    <row r="2350" spans="1:36" ht="17" hidden="1" x14ac:dyDescent="0.25">
      <c r="A2350" t="s">
        <v>8348</v>
      </c>
      <c r="B2350" t="str">
        <f>_xlfn.TEXTAFTER(Table5[[#This Row],[r]],"-",-1)</f>
        <v>rt1745'</v>
      </c>
      <c r="C2350" t="str">
        <f>_xlfn.TEXTAFTER(_xlfn.TEXTBEFORE(Table5[[#This Row],[r]],"-"&amp;Table5[[#This Row],[enz]]),"'RXN-")</f>
        <v>C8STI_c_FWD</v>
      </c>
      <c r="D2350">
        <v>4552.2890435406598</v>
      </c>
      <c r="E2350">
        <f>_xlfn.XLOOKUP(Table5[[#This Row],[r]],Table3[r],Table3[kapp],"")</f>
        <v>4552.2890435406598</v>
      </c>
      <c r="F2350">
        <f>Table5[[#This Row],[kapp]]-Table5[[#This Row],[old]]</f>
        <v>0</v>
      </c>
      <c r="G2350" t="str" cm="1">
        <f t="array" ref="G2350">IF(ROWS(_xlfn._xlws.FILTER(Table5[r],Table5[enz]=Table5[[#This Row],[enz]]))&gt;1,"many","1")</f>
        <v>1</v>
      </c>
      <c r="H2350" t="str" cm="1">
        <f t="array" ref="H2350">IF(ROWS(_xlfn._xlws.FILTER(Table5[r],Table5[rxn-no-enz]=Table5[[#This Row],[rxn-no-enz]]))&gt;1,"many","1")</f>
        <v>1</v>
      </c>
      <c r="I2350" t="str">
        <f>_xlfn.XLOOKUP(SUBSTITUTE(Table5[[#This Row],[r]],"'",""),Table6[rxn],Table6[rxn],"no")</f>
        <v>no</v>
      </c>
      <c r="J2350" t="str" cm="1">
        <f t="array" ref="J2350">_xlfn.XLOOKUP(Table5[[#This Row],[r]],"'"&amp;Table6[rxn]&amp;"'",Table6[expected kapp],"")</f>
        <v/>
      </c>
      <c r="L2350" t="s">
        <v>10607</v>
      </c>
      <c r="M2350">
        <v>8988.1774343278394</v>
      </c>
      <c r="AE2350" s="1" t="s">
        <v>12771</v>
      </c>
      <c r="AF2350" s="1" t="s">
        <v>2778</v>
      </c>
      <c r="AG2350" s="9">
        <v>6.9739089999999999E-12</v>
      </c>
      <c r="AH2350" s="1" t="str">
        <f>_xlfn.TEXTAFTER(Table9[[#This Row],[rxn]],"-",-1)</f>
        <v>rt6350</v>
      </c>
      <c r="AI2350" s="1" t="e">
        <f>_xlfn.TEXTAFTER(_xlfn.TEXTBEFORE(Table9[[#This Row],[rxn]],"-"&amp;Table9[[#This Row],[enz]]),"RXN-")</f>
        <v>#N/A</v>
      </c>
      <c r="AJ2350" s="1" t="e">
        <f>_xlfn.TEXTBEFORE(Table9[[#This Row],[rxn]],"_",-1)</f>
        <v>#N/A</v>
      </c>
    </row>
    <row r="2351" spans="1:36" ht="17" hidden="1" x14ac:dyDescent="0.25">
      <c r="A2351" t="s">
        <v>8349</v>
      </c>
      <c r="B2351" t="str">
        <f>_xlfn.TEXTAFTER(Table5[[#This Row],[r]],"-",-1)</f>
        <v>CPA12'</v>
      </c>
      <c r="C2351" t="str">
        <f>_xlfn.TEXTAFTER(_xlfn.TEXTBEFORE(Table5[[#This Row],[r]],"-"&amp;Table5[[#This Row],[enz]]),"'RXN-")</f>
        <v>CBPS_c_FWD</v>
      </c>
      <c r="D2351">
        <v>7757.87568137788</v>
      </c>
      <c r="E2351">
        <f>_xlfn.XLOOKUP(Table5[[#This Row],[r]],Table3[r],Table3[kapp],"")</f>
        <v>7757.87568137788</v>
      </c>
      <c r="F2351">
        <f>Table5[[#This Row],[kapp]]-Table5[[#This Row],[old]]</f>
        <v>0</v>
      </c>
      <c r="G2351" t="str" cm="1">
        <f t="array" ref="G2351">IF(ROWS(_xlfn._xlws.FILTER(Table5[r],Table5[enz]=Table5[[#This Row],[enz]]))&gt;1,"many","1")</f>
        <v>1</v>
      </c>
      <c r="H2351" t="str" cm="1">
        <f t="array" ref="H2351">IF(ROWS(_xlfn._xlws.FILTER(Table5[r],Table5[rxn-no-enz]=Table5[[#This Row],[rxn-no-enz]]))&gt;1,"many","1")</f>
        <v>many</v>
      </c>
      <c r="I2351" t="str">
        <f>_xlfn.XLOOKUP(SUBSTITUTE(Table5[[#This Row],[r]],"'",""),Table6[rxn],Table6[rxn],"no")</f>
        <v>no</v>
      </c>
      <c r="J2351" t="str" cm="1">
        <f t="array" ref="J2351">_xlfn.XLOOKUP(Table5[[#This Row],[r]],"'"&amp;Table6[rxn]&amp;"'",Table6[expected kapp],"")</f>
        <v/>
      </c>
      <c r="L2351" t="s">
        <v>8581</v>
      </c>
      <c r="M2351">
        <v>87363.950993789898</v>
      </c>
      <c r="AE2351" s="1" t="s">
        <v>12772</v>
      </c>
      <c r="AF2351" s="1" t="s">
        <v>2778</v>
      </c>
      <c r="AG2351" s="9">
        <v>6.1614035000000004E-11</v>
      </c>
      <c r="AH2351" s="1" t="str">
        <f>_xlfn.TEXTAFTER(Table9[[#This Row],[rxn]],"-",-1)</f>
        <v>rt6356</v>
      </c>
      <c r="AI2351" s="1" t="e">
        <f>_xlfn.TEXTAFTER(_xlfn.TEXTBEFORE(Table9[[#This Row],[rxn]],"-"&amp;Table9[[#This Row],[enz]]),"RXN-")</f>
        <v>#N/A</v>
      </c>
      <c r="AJ2351" s="1" t="e">
        <f>_xlfn.TEXTBEFORE(Table9[[#This Row],[rxn]],"_",-1)</f>
        <v>#N/A</v>
      </c>
    </row>
    <row r="2352" spans="1:36" ht="17" hidden="1" x14ac:dyDescent="0.25">
      <c r="A2352" t="s">
        <v>8350</v>
      </c>
      <c r="B2352" t="str">
        <f>_xlfn.TEXTAFTER(Table5[[#This Row],[r]],"-",-1)</f>
        <v>rt4513_rm'</v>
      </c>
      <c r="C2352" t="str">
        <f>_xlfn.TEXTAFTER(_xlfn.TEXTBEFORE(Table5[[#This Row],[r]],"-"&amp;Table5[[#This Row],[enz]]),"'RXN-")</f>
        <v>CDPDAGS_rm_FWD</v>
      </c>
      <c r="D2352">
        <v>38938.401746167699</v>
      </c>
      <c r="E2352">
        <f>_xlfn.XLOOKUP(Table5[[#This Row],[r]],Table3[r],Table3[kapp],"")</f>
        <v>38938.401746167699</v>
      </c>
      <c r="F2352">
        <f>Table5[[#This Row],[kapp]]-Table5[[#This Row],[old]]</f>
        <v>0</v>
      </c>
      <c r="G2352" t="str" cm="1">
        <f t="array" ref="G2352">IF(ROWS(_xlfn._xlws.FILTER(Table5[r],Table5[enz]=Table5[[#This Row],[enz]]))&gt;1,"many","1")</f>
        <v>1</v>
      </c>
      <c r="H2352" t="str" cm="1">
        <f t="array" ref="H2352">IF(ROWS(_xlfn._xlws.FILTER(Table5[r],Table5[rxn-no-enz]=Table5[[#This Row],[rxn-no-enz]]))&gt;1,"many","1")</f>
        <v>1</v>
      </c>
      <c r="I2352" t="str">
        <f>_xlfn.XLOOKUP(SUBSTITUTE(Table5[[#This Row],[r]],"'",""),Table6[rxn],Table6[rxn],"no")</f>
        <v>no</v>
      </c>
      <c r="J2352" t="str" cm="1">
        <f t="array" ref="J2352">_xlfn.XLOOKUP(Table5[[#This Row],[r]],"'"&amp;Table6[rxn]&amp;"'",Table6[expected kapp],"")</f>
        <v/>
      </c>
      <c r="L2352" t="s">
        <v>10608</v>
      </c>
      <c r="M2352">
        <v>8988.1774343278394</v>
      </c>
      <c r="AE2352" s="1" t="s">
        <v>12773</v>
      </c>
      <c r="AF2352" s="1" t="s">
        <v>2778</v>
      </c>
      <c r="AG2352" s="9">
        <v>1.7419497E-11</v>
      </c>
      <c r="AH2352" s="1" t="str">
        <f>_xlfn.TEXTAFTER(Table9[[#This Row],[rxn]],"-",-1)</f>
        <v>rt6375</v>
      </c>
      <c r="AI2352" s="1" t="e">
        <f>_xlfn.TEXTAFTER(_xlfn.TEXTBEFORE(Table9[[#This Row],[rxn]],"-"&amp;Table9[[#This Row],[enz]]),"RXN-")</f>
        <v>#N/A</v>
      </c>
      <c r="AJ2352" s="1" t="e">
        <f>_xlfn.TEXTBEFORE(Table9[[#This Row],[rxn]],"_",-1)</f>
        <v>#N/A</v>
      </c>
    </row>
    <row r="2353" spans="1:36" ht="17" hidden="1" x14ac:dyDescent="0.25">
      <c r="A2353" t="s">
        <v>8351</v>
      </c>
      <c r="B2353" t="str">
        <f>_xlfn.TEXTAFTER(Table5[[#This Row],[r]],"-",-1)</f>
        <v>rt6946'</v>
      </c>
      <c r="C2353" t="str">
        <f>_xlfn.TEXTAFTER(_xlfn.TEXTBEFORE(Table5[[#This Row],[r]],"-"&amp;Table5[[#This Row],[enz]]),"'RXN-")</f>
        <v>CERH126A_r_FWD</v>
      </c>
      <c r="D2353">
        <v>4823.4173483833702</v>
      </c>
      <c r="E2353">
        <f>_xlfn.XLOOKUP(Table5[[#This Row],[r]],Table3[r],Table3[kapp],"")</f>
        <v>4823.4173483833702</v>
      </c>
      <c r="F2353">
        <f>Table5[[#This Row],[kapp]]-Table5[[#This Row],[old]]</f>
        <v>0</v>
      </c>
      <c r="G2353" t="str" cm="1">
        <f t="array" ref="G2353">IF(ROWS(_xlfn._xlws.FILTER(Table5[r],Table5[enz]=Table5[[#This Row],[enz]]))&gt;1,"many","1")</f>
        <v>many</v>
      </c>
      <c r="H2353" t="str" cm="1">
        <f t="array" ref="H2353">IF(ROWS(_xlfn._xlws.FILTER(Table5[r],Table5[rxn-no-enz]=Table5[[#This Row],[rxn-no-enz]]))&gt;1,"many","1")</f>
        <v>1</v>
      </c>
      <c r="I2353" t="str">
        <f>_xlfn.XLOOKUP(SUBSTITUTE(Table5[[#This Row],[r]],"'",""),Table6[rxn],Table6[rxn],"no")</f>
        <v>no</v>
      </c>
      <c r="J2353" t="str" cm="1">
        <f t="array" ref="J2353">_xlfn.XLOOKUP(Table5[[#This Row],[r]],"'"&amp;Table6[rxn]&amp;"'",Table6[expected kapp],"")</f>
        <v/>
      </c>
      <c r="L2353" t="s">
        <v>10609</v>
      </c>
      <c r="M2353">
        <v>8988.1774343278394</v>
      </c>
      <c r="AE2353" s="1" t="s">
        <v>12774</v>
      </c>
      <c r="AF2353" s="1" t="s">
        <v>2778</v>
      </c>
      <c r="AG2353" s="9">
        <v>1.2299892E-11</v>
      </c>
      <c r="AH2353" s="1" t="str">
        <f>_xlfn.TEXTAFTER(Table9[[#This Row],[rxn]],"-",-1)</f>
        <v>rt6386</v>
      </c>
      <c r="AI2353" s="1" t="e">
        <f>_xlfn.TEXTAFTER(_xlfn.TEXTBEFORE(Table9[[#This Row],[rxn]],"-"&amp;Table9[[#This Row],[enz]]),"RXN-")</f>
        <v>#N/A</v>
      </c>
      <c r="AJ2353" s="1" t="e">
        <f>_xlfn.TEXTBEFORE(Table9[[#This Row],[rxn]],"_",-1)</f>
        <v>#N/A</v>
      </c>
    </row>
    <row r="2354" spans="1:36" ht="17" hidden="1" x14ac:dyDescent="0.25">
      <c r="A2354" t="s">
        <v>8352</v>
      </c>
      <c r="B2354" t="str">
        <f>_xlfn.TEXTAFTER(Table5[[#This Row],[r]],"-",-1)</f>
        <v>rt6946'</v>
      </c>
      <c r="C2354" t="str">
        <f>_xlfn.TEXTAFTER(_xlfn.TEXTBEFORE(Table5[[#This Row],[r]],"-"&amp;Table5[[#This Row],[enz]]),"'RXN-")</f>
        <v>PSPHS_r_FWD</v>
      </c>
      <c r="D2354">
        <v>4823.4173483833702</v>
      </c>
      <c r="E2354">
        <f>_xlfn.XLOOKUP(Table5[[#This Row],[r]],Table3[r],Table3[kapp],"")</f>
        <v>4823.4173483833702</v>
      </c>
      <c r="F2354">
        <f>Table5[[#This Row],[kapp]]-Table5[[#This Row],[old]]</f>
        <v>0</v>
      </c>
      <c r="G2354" t="str" cm="1">
        <f t="array" ref="G2354">IF(ROWS(_xlfn._xlws.FILTER(Table5[r],Table5[enz]=Table5[[#This Row],[enz]]))&gt;1,"many","1")</f>
        <v>many</v>
      </c>
      <c r="H2354" t="str" cm="1">
        <f t="array" ref="H2354">IF(ROWS(_xlfn._xlws.FILTER(Table5[r],Table5[rxn-no-enz]=Table5[[#This Row],[rxn-no-enz]]))&gt;1,"many","1")</f>
        <v>1</v>
      </c>
      <c r="I2354" t="str">
        <f>_xlfn.XLOOKUP(SUBSTITUTE(Table5[[#This Row],[r]],"'",""),Table6[rxn],Table6[rxn],"no")</f>
        <v>no</v>
      </c>
      <c r="J2354" t="str" cm="1">
        <f t="array" ref="J2354">_xlfn.XLOOKUP(Table5[[#This Row],[r]],"'"&amp;Table6[rxn]&amp;"'",Table6[expected kapp],"")</f>
        <v/>
      </c>
      <c r="L2354" t="s">
        <v>8582</v>
      </c>
      <c r="M2354">
        <v>5.9795422551065201E-3</v>
      </c>
      <c r="AE2354" s="1" t="s">
        <v>12775</v>
      </c>
      <c r="AF2354" s="1" t="s">
        <v>2778</v>
      </c>
      <c r="AG2354" s="9">
        <v>1.2875556E-11</v>
      </c>
      <c r="AH2354" s="1" t="str">
        <f>_xlfn.TEXTAFTER(Table9[[#This Row],[rxn]],"-",-1)</f>
        <v>rt6409</v>
      </c>
      <c r="AI2354" s="1" t="e">
        <f>_xlfn.TEXTAFTER(_xlfn.TEXTBEFORE(Table9[[#This Row],[rxn]],"-"&amp;Table9[[#This Row],[enz]]),"RXN-")</f>
        <v>#N/A</v>
      </c>
      <c r="AJ2354" s="1" t="e">
        <f>_xlfn.TEXTBEFORE(Table9[[#This Row],[rxn]],"_",-1)</f>
        <v>#N/A</v>
      </c>
    </row>
    <row r="2355" spans="1:36" ht="17" hidden="1" x14ac:dyDescent="0.25">
      <c r="A2355" t="s">
        <v>8355</v>
      </c>
      <c r="B2355" t="str">
        <f>_xlfn.TEXTAFTER(Table5[[#This Row],[r]],"-",-1)</f>
        <v>rt1336'</v>
      </c>
      <c r="C2355" t="str">
        <f>_xlfn.TEXTAFTER(_xlfn.TEXTBEFORE(Table5[[#This Row],[r]],"-"&amp;Table5[[#This Row],[enz]]),"'RXN-")</f>
        <v>CHORM_c_FWD</v>
      </c>
      <c r="D2355">
        <v>9466.80417681781</v>
      </c>
      <c r="E2355">
        <f>_xlfn.XLOOKUP(Table5[[#This Row],[r]],Table3[r],Table3[kapp],"")</f>
        <v>9466.80417681781</v>
      </c>
      <c r="F2355">
        <f>Table5[[#This Row],[kapp]]-Table5[[#This Row],[old]]</f>
        <v>0</v>
      </c>
      <c r="G2355" t="str" cm="1">
        <f t="array" ref="G2355">IF(ROWS(_xlfn._xlws.FILTER(Table5[r],Table5[enz]=Table5[[#This Row],[enz]]))&gt;1,"many","1")</f>
        <v>1</v>
      </c>
      <c r="H2355" t="str" cm="1">
        <f t="array" ref="H2355">IF(ROWS(_xlfn._xlws.FILTER(Table5[r],Table5[rxn-no-enz]=Table5[[#This Row],[rxn-no-enz]]))&gt;1,"many","1")</f>
        <v>1</v>
      </c>
      <c r="I2355" t="str">
        <f>_xlfn.XLOOKUP(SUBSTITUTE(Table5[[#This Row],[r]],"'",""),Table6[rxn],Table6[rxn],"no")</f>
        <v>no</v>
      </c>
      <c r="J2355" t="str" cm="1">
        <f t="array" ref="J2355">_xlfn.XLOOKUP(Table5[[#This Row],[r]],"'"&amp;Table6[rxn]&amp;"'",Table6[expected kapp],"")</f>
        <v/>
      </c>
      <c r="L2355" t="s">
        <v>8583</v>
      </c>
      <c r="M2355">
        <v>5.9795422551065201E-3</v>
      </c>
      <c r="AE2355" s="1" t="s">
        <v>12776</v>
      </c>
      <c r="AF2355" s="1" t="s">
        <v>2778</v>
      </c>
      <c r="AG2355" s="9">
        <v>2.023834687E-9</v>
      </c>
      <c r="AH2355" s="1" t="str">
        <f>_xlfn.TEXTAFTER(Table9[[#This Row],[rxn]],"-",-1)</f>
        <v>rt6418</v>
      </c>
      <c r="AI2355" s="1" t="e">
        <f>_xlfn.TEXTAFTER(_xlfn.TEXTBEFORE(Table9[[#This Row],[rxn]],"-"&amp;Table9[[#This Row],[enz]]),"RXN-")</f>
        <v>#N/A</v>
      </c>
      <c r="AJ2355" s="1" t="e">
        <f>_xlfn.TEXTBEFORE(Table9[[#This Row],[rxn]],"_",-1)</f>
        <v>#N/A</v>
      </c>
    </row>
    <row r="2356" spans="1:36" ht="17" hidden="1" x14ac:dyDescent="0.25">
      <c r="A2356" t="s">
        <v>8356</v>
      </c>
      <c r="B2356" t="str">
        <f>_xlfn.TEXTAFTER(Table5[[#This Row],[r]],"-",-1)</f>
        <v>rt5669'</v>
      </c>
      <c r="C2356" t="str">
        <f>_xlfn.TEXTAFTER(_xlfn.TEXTBEFORE(Table5[[#This Row],[r]],"-"&amp;Table5[[#This Row],[enz]]),"'RXN-")</f>
        <v>CHORS_c_FWD</v>
      </c>
      <c r="D2356">
        <v>7522.5391226924103</v>
      </c>
      <c r="E2356">
        <f>_xlfn.XLOOKUP(Table5[[#This Row],[r]],Table3[r],Table3[kapp],"")</f>
        <v>7522.5391226924103</v>
      </c>
      <c r="F2356">
        <f>Table5[[#This Row],[kapp]]-Table5[[#This Row],[old]]</f>
        <v>0</v>
      </c>
      <c r="G2356" t="str" cm="1">
        <f t="array" ref="G2356">IF(ROWS(_xlfn._xlws.FILTER(Table5[r],Table5[enz]=Table5[[#This Row],[enz]]))&gt;1,"many","1")</f>
        <v>1</v>
      </c>
      <c r="H2356" t="str" cm="1">
        <f t="array" ref="H2356">IF(ROWS(_xlfn._xlws.FILTER(Table5[r],Table5[rxn-no-enz]=Table5[[#This Row],[rxn-no-enz]]))&gt;1,"many","1")</f>
        <v>1</v>
      </c>
      <c r="I2356" t="str">
        <f>_xlfn.XLOOKUP(SUBSTITUTE(Table5[[#This Row],[r]],"'",""),Table6[rxn],Table6[rxn],"no")</f>
        <v>no</v>
      </c>
      <c r="J2356" t="str" cm="1">
        <f t="array" ref="J2356">_xlfn.XLOOKUP(Table5[[#This Row],[r]],"'"&amp;Table6[rxn]&amp;"'",Table6[expected kapp],"")</f>
        <v/>
      </c>
      <c r="L2356" t="s">
        <v>8380</v>
      </c>
      <c r="M2356">
        <v>101094.68648264</v>
      </c>
      <c r="AE2356" s="1" t="s">
        <v>12777</v>
      </c>
      <c r="AF2356" s="1" t="s">
        <v>2778</v>
      </c>
      <c r="AG2356" s="9">
        <v>8.6472399999999996E-13</v>
      </c>
      <c r="AH2356" s="1" t="str">
        <f>_xlfn.TEXTAFTER(Table9[[#This Row],[rxn]],"-",-1)</f>
        <v>rt6420</v>
      </c>
      <c r="AI2356" s="1" t="e">
        <f>_xlfn.TEXTAFTER(_xlfn.TEXTBEFORE(Table9[[#This Row],[rxn]],"-"&amp;Table9[[#This Row],[enz]]),"RXN-")</f>
        <v>#N/A</v>
      </c>
      <c r="AJ2356" s="1" t="e">
        <f>_xlfn.TEXTBEFORE(Table9[[#This Row],[rxn]],"_",-1)</f>
        <v>#N/A</v>
      </c>
    </row>
    <row r="2357" spans="1:36" ht="17" hidden="1" x14ac:dyDescent="0.25">
      <c r="A2357" t="s">
        <v>8357</v>
      </c>
      <c r="B2357" t="str">
        <f>_xlfn.TEXTAFTER(Table5[[#This Row],[r]],"-",-1)</f>
        <v>rt6592'</v>
      </c>
      <c r="C2357" t="str">
        <f>_xlfn.TEXTAFTER(_xlfn.TEXTBEFORE(Table5[[#This Row],[r]],"-"&amp;Table5[[#This Row],[enz]]),"'RXN-")</f>
        <v>CHTNS_c_FWD</v>
      </c>
      <c r="D2357">
        <v>6677.6681259495899</v>
      </c>
      <c r="E2357">
        <f>_xlfn.XLOOKUP(Table5[[#This Row],[r]],Table3[r],Table3[kapp],"")</f>
        <v>6677.6681259495899</v>
      </c>
      <c r="F2357">
        <f>Table5[[#This Row],[kapp]]-Table5[[#This Row],[old]]</f>
        <v>0</v>
      </c>
      <c r="G2357" t="str" cm="1">
        <f t="array" ref="G2357">IF(ROWS(_xlfn._xlws.FILTER(Table5[r],Table5[enz]=Table5[[#This Row],[enz]]))&gt;1,"many","1")</f>
        <v>1</v>
      </c>
      <c r="H2357" t="str" cm="1">
        <f t="array" ref="H2357">IF(ROWS(_xlfn._xlws.FILTER(Table5[r],Table5[rxn-no-enz]=Table5[[#This Row],[rxn-no-enz]]))&gt;1,"many","1")</f>
        <v>many</v>
      </c>
      <c r="I2357" t="str">
        <f>_xlfn.XLOOKUP(SUBSTITUTE(Table5[[#This Row],[r]],"'",""),Table6[rxn],Table6[rxn],"no")</f>
        <v>no</v>
      </c>
      <c r="J2357" t="str" cm="1">
        <f t="array" ref="J2357">_xlfn.XLOOKUP(Table5[[#This Row],[r]],"'"&amp;Table6[rxn]&amp;"'",Table6[expected kapp],"")</f>
        <v/>
      </c>
      <c r="L2357" t="s">
        <v>8378</v>
      </c>
      <c r="M2357">
        <v>101094.68648264</v>
      </c>
      <c r="AE2357" s="1" t="s">
        <v>12778</v>
      </c>
      <c r="AF2357" s="1" t="s">
        <v>2778</v>
      </c>
      <c r="AG2357" s="9">
        <v>1.71979149E-10</v>
      </c>
      <c r="AH2357" s="1" t="str">
        <f>_xlfn.TEXTAFTER(Table9[[#This Row],[rxn]],"-",-1)</f>
        <v>rt6434_x</v>
      </c>
      <c r="AI2357" s="1" t="e">
        <f>_xlfn.TEXTAFTER(_xlfn.TEXTBEFORE(Table9[[#This Row],[rxn]],"-"&amp;Table9[[#This Row],[enz]]),"RXN-")</f>
        <v>#N/A</v>
      </c>
      <c r="AJ2357" s="1" t="str">
        <f>_xlfn.TEXTBEFORE(Table9[[#This Row],[rxn]],"_",-1)</f>
        <v>PROWASTE-rt6434</v>
      </c>
    </row>
    <row r="2358" spans="1:36" ht="17" hidden="1" x14ac:dyDescent="0.25">
      <c r="A2358" t="s">
        <v>8360</v>
      </c>
      <c r="B2358" t="str">
        <f>_xlfn.TEXTAFTER(Table5[[#This Row],[r]],"-",-1)</f>
        <v>rt5829'</v>
      </c>
      <c r="C2358" t="str">
        <f>_xlfn.TEXTAFTER(_xlfn.TEXTBEFORE(Table5[[#This Row],[r]],"-"&amp;Table5[[#This Row],[enz]]),"'RXN-")</f>
        <v>CPPPGO_c_FWD</v>
      </c>
      <c r="D2358">
        <v>86.906234745663696</v>
      </c>
      <c r="E2358">
        <f>_xlfn.XLOOKUP(Table5[[#This Row],[r]],Table3[r],Table3[kapp],"")</f>
        <v>86.906234745663696</v>
      </c>
      <c r="F2358">
        <f>Table5[[#This Row],[kapp]]-Table5[[#This Row],[old]]</f>
        <v>0</v>
      </c>
      <c r="G2358" t="str" cm="1">
        <f t="array" ref="G2358">IF(ROWS(_xlfn._xlws.FILTER(Table5[r],Table5[enz]=Table5[[#This Row],[enz]]))&gt;1,"many","1")</f>
        <v>1</v>
      </c>
      <c r="H2358" t="str" cm="1">
        <f t="array" ref="H2358">IF(ROWS(_xlfn._xlws.FILTER(Table5[r],Table5[rxn-no-enz]=Table5[[#This Row],[rxn-no-enz]]))&gt;1,"many","1")</f>
        <v>1</v>
      </c>
      <c r="I2358" t="str">
        <f>_xlfn.XLOOKUP(SUBSTITUTE(Table5[[#This Row],[r]],"'",""),Table6[rxn],Table6[rxn],"no")</f>
        <v>RXN-CPPPGO_c_FWD-rt5829</v>
      </c>
      <c r="J2358" cm="1">
        <f t="array" ref="J2358">_xlfn.XLOOKUP(Table5[[#This Row],[r]],"'"&amp;Table6[rxn]&amp;"'",Table6[expected kapp],"")</f>
        <v>869.06234745663392</v>
      </c>
      <c r="L2358" t="s">
        <v>10610</v>
      </c>
      <c r="M2358">
        <v>8988.1774343278394</v>
      </c>
      <c r="AE2358" s="1" t="s">
        <v>12779</v>
      </c>
      <c r="AF2358" s="1" t="s">
        <v>2778</v>
      </c>
      <c r="AG2358" s="9">
        <v>1.5220638500000001E-10</v>
      </c>
      <c r="AH2358" s="1" t="str">
        <f>_xlfn.TEXTAFTER(Table9[[#This Row],[rxn]],"-",-1)</f>
        <v>rt6435</v>
      </c>
      <c r="AI2358" s="1" t="e">
        <f>_xlfn.TEXTAFTER(_xlfn.TEXTBEFORE(Table9[[#This Row],[rxn]],"-"&amp;Table9[[#This Row],[enz]]),"RXN-")</f>
        <v>#N/A</v>
      </c>
      <c r="AJ2358" s="1" t="e">
        <f>_xlfn.TEXTBEFORE(Table9[[#This Row],[rxn]],"_",-1)</f>
        <v>#N/A</v>
      </c>
    </row>
    <row r="2359" spans="1:36" ht="17" hidden="1" x14ac:dyDescent="0.25">
      <c r="A2359" t="s">
        <v>8361</v>
      </c>
      <c r="B2359" t="str">
        <f>_xlfn.TEXTAFTER(Table5[[#This Row],[r]],"-",-1)</f>
        <v>rt2963'</v>
      </c>
      <c r="C2359" t="str">
        <f>_xlfn.TEXTAFTER(_xlfn.TEXTBEFORE(Table5[[#This Row],[r]],"-"&amp;Table5[[#This Row],[enz]]),"'RXN-")</f>
        <v>CS_m_FWD</v>
      </c>
      <c r="D2359">
        <v>49587.928154860703</v>
      </c>
      <c r="E2359">
        <f>_xlfn.XLOOKUP(Table5[[#This Row],[r]],Table3[r],Table3[kapp],"")</f>
        <v>49587.928154860703</v>
      </c>
      <c r="F2359">
        <f>Table5[[#This Row],[kapp]]-Table5[[#This Row],[old]]</f>
        <v>0</v>
      </c>
      <c r="G2359" t="str" cm="1">
        <f t="array" ref="G2359">IF(ROWS(_xlfn._xlws.FILTER(Table5[r],Table5[enz]=Table5[[#This Row],[enz]]))&gt;1,"many","1")</f>
        <v>many</v>
      </c>
      <c r="H2359" t="str" cm="1">
        <f t="array" ref="H2359">IF(ROWS(_xlfn._xlws.FILTER(Table5[r],Table5[rxn-no-enz]=Table5[[#This Row],[rxn-no-enz]]))&gt;1,"many","1")</f>
        <v>many</v>
      </c>
      <c r="I2359" t="str">
        <f>_xlfn.XLOOKUP(SUBSTITUTE(Table5[[#This Row],[r]],"'",""),Table6[rxn],Table6[rxn],"no")</f>
        <v>no</v>
      </c>
      <c r="J2359" t="str" cm="1">
        <f t="array" ref="J2359">_xlfn.XLOOKUP(Table5[[#This Row],[r]],"'"&amp;Table6[rxn]&amp;"'",Table6[expected kapp],"")</f>
        <v/>
      </c>
      <c r="L2359" t="s">
        <v>10611</v>
      </c>
      <c r="M2359">
        <v>8988.1774343278394</v>
      </c>
      <c r="AE2359" s="1" t="s">
        <v>12780</v>
      </c>
      <c r="AF2359" s="1" t="s">
        <v>2778</v>
      </c>
      <c r="AG2359" s="9">
        <v>5.7100562099999902E-10</v>
      </c>
      <c r="AH2359" s="1" t="str">
        <f>_xlfn.TEXTAFTER(Table9[[#This Row],[rxn]],"-",-1)</f>
        <v>rt6437</v>
      </c>
      <c r="AI2359" s="1" t="e">
        <f>_xlfn.TEXTAFTER(_xlfn.TEXTBEFORE(Table9[[#This Row],[rxn]],"-"&amp;Table9[[#This Row],[enz]]),"RXN-")</f>
        <v>#N/A</v>
      </c>
      <c r="AJ2359" s="1" t="e">
        <f>_xlfn.TEXTBEFORE(Table9[[#This Row],[rxn]],"_",-1)</f>
        <v>#N/A</v>
      </c>
    </row>
    <row r="2360" spans="1:36" ht="17" hidden="1" x14ac:dyDescent="0.25">
      <c r="A2360" t="s">
        <v>8362</v>
      </c>
      <c r="B2360" t="str">
        <f>_xlfn.TEXTAFTER(Table5[[#This Row],[r]],"-",-1)</f>
        <v>rt8107'</v>
      </c>
      <c r="C2360" t="str">
        <f>_xlfn.TEXTAFTER(_xlfn.TEXTBEFORE(Table5[[#This Row],[r]],"-"&amp;Table5[[#This Row],[enz]]),"'RXN-")</f>
        <v>CTPS1_c_FWD</v>
      </c>
      <c r="D2360">
        <v>5973.4274669113802</v>
      </c>
      <c r="E2360">
        <f>_xlfn.XLOOKUP(Table5[[#This Row],[r]],Table3[r],Table3[kapp],"")</f>
        <v>5973.4274669113802</v>
      </c>
      <c r="F2360">
        <f>Table5[[#This Row],[kapp]]-Table5[[#This Row],[old]]</f>
        <v>0</v>
      </c>
      <c r="G2360" t="str" cm="1">
        <f t="array" ref="G2360">IF(ROWS(_xlfn._xlws.FILTER(Table5[r],Table5[enz]=Table5[[#This Row],[enz]]))&gt;1,"many","1")</f>
        <v>many</v>
      </c>
      <c r="H2360" t="str" cm="1">
        <f t="array" ref="H2360">IF(ROWS(_xlfn._xlws.FILTER(Table5[r],Table5[rxn-no-enz]=Table5[[#This Row],[rxn-no-enz]]))&gt;1,"many","1")</f>
        <v>1</v>
      </c>
      <c r="I2360" t="str">
        <f>_xlfn.XLOOKUP(SUBSTITUTE(Table5[[#This Row],[r]],"'",""),Table6[rxn],Table6[rxn],"no")</f>
        <v>no</v>
      </c>
      <c r="J2360" t="str" cm="1">
        <f t="array" ref="J2360">_xlfn.XLOOKUP(Table5[[#This Row],[r]],"'"&amp;Table6[rxn]&amp;"'",Table6[expected kapp],"")</f>
        <v/>
      </c>
      <c r="L2360" t="s">
        <v>10612</v>
      </c>
      <c r="M2360">
        <v>8988.1774343278394</v>
      </c>
      <c r="AE2360" s="1" t="s">
        <v>12781</v>
      </c>
      <c r="AF2360" s="1" t="s">
        <v>2778</v>
      </c>
      <c r="AG2360" s="9">
        <v>2.6138715999999998E-11</v>
      </c>
      <c r="AH2360" s="1" t="str">
        <f>_xlfn.TEXTAFTER(Table9[[#This Row],[rxn]],"-",-1)</f>
        <v>rt6468</v>
      </c>
      <c r="AI2360" s="1" t="e">
        <f>_xlfn.TEXTAFTER(_xlfn.TEXTBEFORE(Table9[[#This Row],[rxn]],"-"&amp;Table9[[#This Row],[enz]]),"RXN-")</f>
        <v>#N/A</v>
      </c>
      <c r="AJ2360" s="1" t="e">
        <f>_xlfn.TEXTBEFORE(Table9[[#This Row],[rxn]],"_",-1)</f>
        <v>#N/A</v>
      </c>
    </row>
    <row r="2361" spans="1:36" ht="17" hidden="1" x14ac:dyDescent="0.25">
      <c r="A2361" t="s">
        <v>8363</v>
      </c>
      <c r="B2361" t="str">
        <f>_xlfn.TEXTAFTER(Table5[[#This Row],[r]],"-",-1)</f>
        <v>rt1131'</v>
      </c>
      <c r="C2361" t="str">
        <f>_xlfn.TEXTAFTER(_xlfn.TEXTBEFORE(Table5[[#This Row],[r]],"-"&amp;Table5[[#This Row],[enz]]),"'RXN-")</f>
        <v>CYSTGL_c_FWD</v>
      </c>
      <c r="D2361">
        <v>24394.507651420801</v>
      </c>
      <c r="E2361">
        <f>_xlfn.XLOOKUP(Table5[[#This Row],[r]],Table3[r],Table3[kapp],"")</f>
        <v>24394.507651420801</v>
      </c>
      <c r="F2361">
        <f>Table5[[#This Row],[kapp]]-Table5[[#This Row],[old]]</f>
        <v>0</v>
      </c>
      <c r="G2361" t="str" cm="1">
        <f t="array" ref="G2361">IF(ROWS(_xlfn._xlws.FILTER(Table5[r],Table5[enz]=Table5[[#This Row],[enz]]))&gt;1,"many","1")</f>
        <v>many</v>
      </c>
      <c r="H2361" t="str" cm="1">
        <f t="array" ref="H2361">IF(ROWS(_xlfn._xlws.FILTER(Table5[r],Table5[rxn-no-enz]=Table5[[#This Row],[rxn-no-enz]]))&gt;1,"many","1")</f>
        <v>1</v>
      </c>
      <c r="I2361" t="str">
        <f>_xlfn.XLOOKUP(SUBSTITUTE(Table5[[#This Row],[r]],"'",""),Table6[rxn],Table6[rxn],"no")</f>
        <v>no</v>
      </c>
      <c r="J2361" t="str" cm="1">
        <f t="array" ref="J2361">_xlfn.XLOOKUP(Table5[[#This Row],[r]],"'"&amp;Table6[rxn]&amp;"'",Table6[expected kapp],"")</f>
        <v/>
      </c>
      <c r="L2361" t="s">
        <v>10613</v>
      </c>
      <c r="M2361">
        <v>8988.1774343278394</v>
      </c>
      <c r="AE2361" s="1" t="s">
        <v>12782</v>
      </c>
      <c r="AF2361" s="1" t="s">
        <v>2778</v>
      </c>
      <c r="AG2361" s="9">
        <v>7.8769225999999996E-11</v>
      </c>
      <c r="AH2361" s="1" t="str">
        <f>_xlfn.TEXTAFTER(Table9[[#This Row],[rxn]],"-",-1)</f>
        <v>rt6471</v>
      </c>
      <c r="AI2361" s="1" t="e">
        <f>_xlfn.TEXTAFTER(_xlfn.TEXTBEFORE(Table9[[#This Row],[rxn]],"-"&amp;Table9[[#This Row],[enz]]),"RXN-")</f>
        <v>#N/A</v>
      </c>
      <c r="AJ2361" s="1" t="e">
        <f>_xlfn.TEXTBEFORE(Table9[[#This Row],[rxn]],"_",-1)</f>
        <v>#N/A</v>
      </c>
    </row>
    <row r="2362" spans="1:36" ht="17" hidden="1" x14ac:dyDescent="0.25">
      <c r="A2362" t="s">
        <v>8364</v>
      </c>
      <c r="B2362" t="str">
        <f>_xlfn.TEXTAFTER(Table5[[#This Row],[r]],"-",-1)</f>
        <v>rt1487'</v>
      </c>
      <c r="C2362" t="str">
        <f>_xlfn.TEXTAFTER(_xlfn.TEXTBEFORE(Table5[[#This Row],[r]],"-"&amp;Table5[[#This Row],[enz]]),"'RXN-")</f>
        <v>CYSTRS_c_FWD</v>
      </c>
      <c r="D2362">
        <v>4713.66988325886</v>
      </c>
      <c r="E2362">
        <f>_xlfn.XLOOKUP(Table5[[#This Row],[r]],Table3[r],Table3[kapp],"")</f>
        <v>4713.66988325886</v>
      </c>
      <c r="F2362">
        <f>Table5[[#This Row],[kapp]]-Table5[[#This Row],[old]]</f>
        <v>0</v>
      </c>
      <c r="G2362" t="str" cm="1">
        <f t="array" ref="G2362">IF(ROWS(_xlfn._xlws.FILTER(Table5[r],Table5[enz]=Table5[[#This Row],[enz]]))&gt;1,"many","1")</f>
        <v>1</v>
      </c>
      <c r="H2362" t="str" cm="1">
        <f t="array" ref="H2362">IF(ROWS(_xlfn._xlws.FILTER(Table5[r],Table5[rxn-no-enz]=Table5[[#This Row],[rxn-no-enz]]))&gt;1,"many","1")</f>
        <v>1</v>
      </c>
      <c r="I2362" t="str">
        <f>_xlfn.XLOOKUP(SUBSTITUTE(Table5[[#This Row],[r]],"'",""),Table6[rxn],Table6[rxn],"no")</f>
        <v>no</v>
      </c>
      <c r="J2362" t="str" cm="1">
        <f t="array" ref="J2362">_xlfn.XLOOKUP(Table5[[#This Row],[r]],"'"&amp;Table6[rxn]&amp;"'",Table6[expected kapp],"")</f>
        <v/>
      </c>
      <c r="L2362" t="s">
        <v>10614</v>
      </c>
      <c r="M2362">
        <v>8988.1774343278394</v>
      </c>
      <c r="AE2362" s="1" t="s">
        <v>12783</v>
      </c>
      <c r="AF2362" s="1" t="s">
        <v>2778</v>
      </c>
      <c r="AG2362" s="9">
        <v>2.3344620999999999E-11</v>
      </c>
      <c r="AH2362" s="1" t="str">
        <f>_xlfn.TEXTAFTER(Table9[[#This Row],[rxn]],"-",-1)</f>
        <v>rt6476</v>
      </c>
      <c r="AI2362" s="1" t="e">
        <f>_xlfn.TEXTAFTER(_xlfn.TEXTBEFORE(Table9[[#This Row],[rxn]],"-"&amp;Table9[[#This Row],[enz]]),"RXN-")</f>
        <v>#N/A</v>
      </c>
      <c r="AJ2362" s="1" t="e">
        <f>_xlfn.TEXTBEFORE(Table9[[#This Row],[rxn]],"_",-1)</f>
        <v>#N/A</v>
      </c>
    </row>
    <row r="2363" spans="1:36" ht="17" hidden="1" x14ac:dyDescent="0.25">
      <c r="A2363" t="s">
        <v>8365</v>
      </c>
      <c r="B2363" t="str">
        <f>_xlfn.TEXTAFTER(Table5[[#This Row],[r]],"-",-1)</f>
        <v>rt7344'</v>
      </c>
      <c r="C2363" t="str">
        <f>_xlfn.TEXTAFTER(_xlfn.TEXTBEFORE(Table5[[#This Row],[r]],"-"&amp;Table5[[#This Row],[enz]]),"'RXN-")</f>
        <v>CYSTS_c_FWD</v>
      </c>
      <c r="D2363">
        <v>1958.7989289995301</v>
      </c>
      <c r="E2363">
        <f>_xlfn.XLOOKUP(Table5[[#This Row],[r]],Table3[r],Table3[kapp],"")</f>
        <v>1958.7989289995301</v>
      </c>
      <c r="F2363">
        <f>Table5[[#This Row],[kapp]]-Table5[[#This Row],[old]]</f>
        <v>0</v>
      </c>
      <c r="G2363" t="str" cm="1">
        <f t="array" ref="G2363">IF(ROWS(_xlfn._xlws.FILTER(Table5[r],Table5[enz]=Table5[[#This Row],[enz]]))&gt;1,"many","1")</f>
        <v>1</v>
      </c>
      <c r="H2363" t="str" cm="1">
        <f t="array" ref="H2363">IF(ROWS(_xlfn._xlws.FILTER(Table5[r],Table5[rxn-no-enz]=Table5[[#This Row],[rxn-no-enz]]))&gt;1,"many","1")</f>
        <v>1</v>
      </c>
      <c r="I2363" t="str">
        <f>_xlfn.XLOOKUP(SUBSTITUTE(Table5[[#This Row],[r]],"'",""),Table6[rxn],Table6[rxn],"no")</f>
        <v>no</v>
      </c>
      <c r="J2363" t="str" cm="1">
        <f t="array" ref="J2363">_xlfn.XLOOKUP(Table5[[#This Row],[r]],"'"&amp;Table6[rxn]&amp;"'",Table6[expected kapp],"")</f>
        <v/>
      </c>
      <c r="L2363" t="s">
        <v>8584</v>
      </c>
      <c r="M2363">
        <v>8437.4766136101498</v>
      </c>
      <c r="AE2363" s="1" t="s">
        <v>12784</v>
      </c>
      <c r="AF2363" s="1" t="s">
        <v>2778</v>
      </c>
      <c r="AG2363" s="9">
        <v>8.9814769999999892E-12</v>
      </c>
      <c r="AH2363" s="1" t="str">
        <f>_xlfn.TEXTAFTER(Table9[[#This Row],[rxn]],"-",-1)</f>
        <v>rt6481</v>
      </c>
      <c r="AI2363" s="1" t="e">
        <f>_xlfn.TEXTAFTER(_xlfn.TEXTBEFORE(Table9[[#This Row],[rxn]],"-"&amp;Table9[[#This Row],[enz]]),"RXN-")</f>
        <v>#N/A</v>
      </c>
      <c r="AJ2363" s="1" t="e">
        <f>_xlfn.TEXTBEFORE(Table9[[#This Row],[rxn]],"_",-1)</f>
        <v>#N/A</v>
      </c>
    </row>
    <row r="2364" spans="1:36" ht="17" hidden="1" x14ac:dyDescent="0.25">
      <c r="A2364" t="s">
        <v>8366</v>
      </c>
      <c r="B2364" t="str">
        <f>_xlfn.TEXTAFTER(Table5[[#This Row],[r]],"-",-1)</f>
        <v>rt1788'</v>
      </c>
      <c r="C2364" t="str">
        <f>_xlfn.TEXTAFTER(_xlfn.TEXTBEFORE(Table5[[#This Row],[r]],"-"&amp;Table5[[#This Row],[enz]]),"'RXN-")</f>
        <v>DAGK_rm_FWD</v>
      </c>
      <c r="D2364">
        <v>40025.429491971401</v>
      </c>
      <c r="E2364">
        <f>_xlfn.XLOOKUP(Table5[[#This Row],[r]],Table3[r],Table3[kapp],"")</f>
        <v>40025.429491971401</v>
      </c>
      <c r="F2364">
        <f>Table5[[#This Row],[kapp]]-Table5[[#This Row],[old]]</f>
        <v>0</v>
      </c>
      <c r="G2364" t="str" cm="1">
        <f t="array" ref="G2364">IF(ROWS(_xlfn._xlws.FILTER(Table5[r],Table5[enz]=Table5[[#This Row],[enz]]))&gt;1,"many","1")</f>
        <v>1</v>
      </c>
      <c r="H2364" t="str" cm="1">
        <f t="array" ref="H2364">IF(ROWS(_xlfn._xlws.FILTER(Table5[r],Table5[rxn-no-enz]=Table5[[#This Row],[rxn-no-enz]]))&gt;1,"many","1")</f>
        <v>1</v>
      </c>
      <c r="I2364" t="str">
        <f>_xlfn.XLOOKUP(SUBSTITUTE(Table5[[#This Row],[r]],"'",""),Table6[rxn],Table6[rxn],"no")</f>
        <v>no</v>
      </c>
      <c r="J2364" t="str" cm="1">
        <f t="array" ref="J2364">_xlfn.XLOOKUP(Table5[[#This Row],[r]],"'"&amp;Table6[rxn]&amp;"'",Table6[expected kapp],"")</f>
        <v/>
      </c>
      <c r="L2364" t="s">
        <v>10615</v>
      </c>
      <c r="M2364">
        <v>8988.1774343278394</v>
      </c>
      <c r="AE2364" s="1" t="s">
        <v>12785</v>
      </c>
      <c r="AF2364" s="1" t="s">
        <v>2778</v>
      </c>
      <c r="AG2364" s="9">
        <v>9.4670041300000005E-10</v>
      </c>
      <c r="AH2364" s="1" t="str">
        <f>_xlfn.TEXTAFTER(Table9[[#This Row],[rxn]],"-",-1)</f>
        <v>rt6488_n</v>
      </c>
      <c r="AI2364" s="1" t="e">
        <f>_xlfn.TEXTAFTER(_xlfn.TEXTBEFORE(Table9[[#This Row],[rxn]],"-"&amp;Table9[[#This Row],[enz]]),"RXN-")</f>
        <v>#N/A</v>
      </c>
      <c r="AJ2364" s="1" t="str">
        <f>_xlfn.TEXTBEFORE(Table9[[#This Row],[rxn]],"_",-1)</f>
        <v>PROWASTE-rt6488</v>
      </c>
    </row>
    <row r="2365" spans="1:36" ht="17" hidden="1" x14ac:dyDescent="0.25">
      <c r="A2365" t="s">
        <v>8367</v>
      </c>
      <c r="B2365" t="str">
        <f>_xlfn.TEXTAFTER(Table5[[#This Row],[r]],"-",-1)</f>
        <v>rt8298'</v>
      </c>
      <c r="C2365" t="str">
        <f>_xlfn.TEXTAFTER(_xlfn.TEXTBEFORE(Table5[[#This Row],[r]],"-"&amp;Table5[[#This Row],[enz]]),"'RXN-")</f>
        <v>DB4PS_c_FWD</v>
      </c>
      <c r="D2365">
        <v>35.729445833100201</v>
      </c>
      <c r="E2365">
        <f>_xlfn.XLOOKUP(Table5[[#This Row],[r]],Table3[r],Table3[kapp],"")</f>
        <v>35.729445833100201</v>
      </c>
      <c r="F2365">
        <f>Table5[[#This Row],[kapp]]-Table5[[#This Row],[old]]</f>
        <v>0</v>
      </c>
      <c r="G2365" t="str" cm="1">
        <f t="array" ref="G2365">IF(ROWS(_xlfn._xlws.FILTER(Table5[r],Table5[enz]=Table5[[#This Row],[enz]]))&gt;1,"many","1")</f>
        <v>1</v>
      </c>
      <c r="H2365" t="str" cm="1">
        <f t="array" ref="H2365">IF(ROWS(_xlfn._xlws.FILTER(Table5[r],Table5[rxn-no-enz]=Table5[[#This Row],[rxn-no-enz]]))&gt;1,"many","1")</f>
        <v>1</v>
      </c>
      <c r="I2365" t="str">
        <f>_xlfn.XLOOKUP(SUBSTITUTE(Table5[[#This Row],[r]],"'",""),Table6[rxn],Table6[rxn],"no")</f>
        <v>RXN-DB4PS_c_FWD-rt8298</v>
      </c>
      <c r="J2365" cm="1">
        <f t="array" ref="J2365">_xlfn.XLOOKUP(Table5[[#This Row],[r]],"'"&amp;Table6[rxn]&amp;"'",Table6[expected kapp],"")</f>
        <v>357.29445833100311</v>
      </c>
      <c r="L2365" t="s">
        <v>10616</v>
      </c>
      <c r="M2365">
        <v>8988.1774343278394</v>
      </c>
      <c r="AE2365" s="1" t="s">
        <v>12786</v>
      </c>
      <c r="AF2365" s="1" t="s">
        <v>2778</v>
      </c>
      <c r="AG2365" s="9">
        <v>6.4086091200000001E-10</v>
      </c>
      <c r="AH2365" s="1" t="str">
        <f>_xlfn.TEXTAFTER(Table9[[#This Row],[rxn]],"-",-1)</f>
        <v>rt6498</v>
      </c>
      <c r="AI2365" s="1" t="e">
        <f>_xlfn.TEXTAFTER(_xlfn.TEXTBEFORE(Table9[[#This Row],[rxn]],"-"&amp;Table9[[#This Row],[enz]]),"RXN-")</f>
        <v>#N/A</v>
      </c>
      <c r="AJ2365" s="1" t="e">
        <f>_xlfn.TEXTBEFORE(Table9[[#This Row],[rxn]],"_",-1)</f>
        <v>#N/A</v>
      </c>
    </row>
    <row r="2366" spans="1:36" ht="17" hidden="1" x14ac:dyDescent="0.25">
      <c r="A2366" t="s">
        <v>8368</v>
      </c>
      <c r="B2366" t="str">
        <f>_xlfn.TEXTAFTER(Table5[[#This Row],[r]],"-",-1)</f>
        <v>rt0757'</v>
      </c>
      <c r="C2366" t="str">
        <f>_xlfn.TEXTAFTER(_xlfn.TEXTBEFORE(Table5[[#This Row],[r]],"-"&amp;Table5[[#This Row],[enz]]),"'RXN-")</f>
        <v>DCMPDA_c_FWD</v>
      </c>
      <c r="D2366">
        <v>1703.37037775618</v>
      </c>
      <c r="E2366">
        <f>_xlfn.XLOOKUP(Table5[[#This Row],[r]],Table3[r],Table3[kapp],"")</f>
        <v>1703.37037775618</v>
      </c>
      <c r="F2366">
        <f>Table5[[#This Row],[kapp]]-Table5[[#This Row],[old]]</f>
        <v>0</v>
      </c>
      <c r="G2366" t="str" cm="1">
        <f t="array" ref="G2366">IF(ROWS(_xlfn._xlws.FILTER(Table5[r],Table5[enz]=Table5[[#This Row],[enz]]))&gt;1,"many","1")</f>
        <v>many</v>
      </c>
      <c r="H2366" t="str" cm="1">
        <f t="array" ref="H2366">IF(ROWS(_xlfn._xlws.FILTER(Table5[r],Table5[rxn-no-enz]=Table5[[#This Row],[rxn-no-enz]]))&gt;1,"many","1")</f>
        <v>many</v>
      </c>
      <c r="I2366" t="str">
        <f>_xlfn.XLOOKUP(SUBSTITUTE(Table5[[#This Row],[r]],"'",""),Table6[rxn],Table6[rxn],"no")</f>
        <v>no</v>
      </c>
      <c r="J2366" t="str" cm="1">
        <f t="array" ref="J2366">_xlfn.XLOOKUP(Table5[[#This Row],[r]],"'"&amp;Table6[rxn]&amp;"'",Table6[expected kapp],"")</f>
        <v/>
      </c>
      <c r="L2366" t="s">
        <v>10617</v>
      </c>
      <c r="M2366">
        <v>8988.1774343278394</v>
      </c>
      <c r="AE2366" s="1" t="s">
        <v>12787</v>
      </c>
      <c r="AF2366" s="1" t="s">
        <v>2778</v>
      </c>
      <c r="AG2366" s="9">
        <v>1.27116099E-10</v>
      </c>
      <c r="AH2366" s="1" t="str">
        <f>_xlfn.TEXTAFTER(Table9[[#This Row],[rxn]],"-",-1)</f>
        <v>rt6500</v>
      </c>
      <c r="AI2366" s="1" t="e">
        <f>_xlfn.TEXTAFTER(_xlfn.TEXTBEFORE(Table9[[#This Row],[rxn]],"-"&amp;Table9[[#This Row],[enz]]),"RXN-")</f>
        <v>#N/A</v>
      </c>
      <c r="AJ2366" s="1" t="e">
        <f>_xlfn.TEXTBEFORE(Table9[[#This Row],[rxn]],"_",-1)</f>
        <v>#N/A</v>
      </c>
    </row>
    <row r="2367" spans="1:36" ht="17" hidden="1" x14ac:dyDescent="0.25">
      <c r="A2367" t="s">
        <v>8369</v>
      </c>
      <c r="B2367" t="str">
        <f>_xlfn.TEXTAFTER(Table5[[#This Row],[r]],"-",-1)</f>
        <v>rt2234_m'</v>
      </c>
      <c r="C2367" t="str">
        <f>_xlfn.TEXTAFTER(_xlfn.TEXTBEFORE(Table5[[#This Row],[r]],"-"&amp;Table5[[#This Row],[enz]]),"'RXN-")</f>
        <v>DDPA_m_FWD</v>
      </c>
      <c r="D2367">
        <v>5913.2601596956001</v>
      </c>
      <c r="E2367">
        <f>_xlfn.XLOOKUP(Table5[[#This Row],[r]],Table3[r],Table3[kapp],"")</f>
        <v>5913.2601596956001</v>
      </c>
      <c r="F2367">
        <f>Table5[[#This Row],[kapp]]-Table5[[#This Row],[old]]</f>
        <v>0</v>
      </c>
      <c r="G2367" t="str" cm="1">
        <f t="array" ref="G2367">IF(ROWS(_xlfn._xlws.FILTER(Table5[r],Table5[enz]=Table5[[#This Row],[enz]]))&gt;1,"many","1")</f>
        <v>1</v>
      </c>
      <c r="H2367" t="str" cm="1">
        <f t="array" ref="H2367">IF(ROWS(_xlfn._xlws.FILTER(Table5[r],Table5[rxn-no-enz]=Table5[[#This Row],[rxn-no-enz]]))&gt;1,"many","1")</f>
        <v>many</v>
      </c>
      <c r="I2367" t="str">
        <f>_xlfn.XLOOKUP(SUBSTITUTE(Table5[[#This Row],[r]],"'",""),Table6[rxn],Table6[rxn],"no")</f>
        <v>no</v>
      </c>
      <c r="J2367" t="str" cm="1">
        <f t="array" ref="J2367">_xlfn.XLOOKUP(Table5[[#This Row],[r]],"'"&amp;Table6[rxn]&amp;"'",Table6[expected kapp],"")</f>
        <v/>
      </c>
      <c r="L2367" t="s">
        <v>10618</v>
      </c>
      <c r="M2367">
        <v>8988.1774343278394</v>
      </c>
      <c r="AE2367" s="1" t="s">
        <v>12788</v>
      </c>
      <c r="AF2367" s="1" t="s">
        <v>2778</v>
      </c>
      <c r="AG2367" s="9">
        <v>5.4968899999999998E-13</v>
      </c>
      <c r="AH2367" s="1" t="str">
        <f>_xlfn.TEXTAFTER(Table9[[#This Row],[rxn]],"-",-1)</f>
        <v>rt6501</v>
      </c>
      <c r="AI2367" s="1" t="e">
        <f>_xlfn.TEXTAFTER(_xlfn.TEXTBEFORE(Table9[[#This Row],[rxn]],"-"&amp;Table9[[#This Row],[enz]]),"RXN-")</f>
        <v>#N/A</v>
      </c>
      <c r="AJ2367" s="1" t="e">
        <f>_xlfn.TEXTBEFORE(Table9[[#This Row],[rxn]],"_",-1)</f>
        <v>#N/A</v>
      </c>
    </row>
    <row r="2368" spans="1:36" ht="17" hidden="1" x14ac:dyDescent="0.25">
      <c r="A2368" t="s">
        <v>8370</v>
      </c>
      <c r="B2368" t="str">
        <f>_xlfn.TEXTAFTER(Table5[[#This Row],[r]],"-",-1)</f>
        <v>rt3157'</v>
      </c>
      <c r="C2368" t="str">
        <f>_xlfn.TEXTAFTER(_xlfn.TEXTBEFORE(Table5[[#This Row],[r]],"-"&amp;Table5[[#This Row],[enz]]),"'RXN-")</f>
        <v>GK1_c_FWD</v>
      </c>
      <c r="D2368">
        <v>1381.10719910179</v>
      </c>
      <c r="E2368">
        <f>_xlfn.XLOOKUP(Table5[[#This Row],[r]],Table3[r],Table3[kapp],"")</f>
        <v>1381.10719910179</v>
      </c>
      <c r="F2368">
        <f>Table5[[#This Row],[kapp]]-Table5[[#This Row],[old]]</f>
        <v>0</v>
      </c>
      <c r="G2368" t="str" cm="1">
        <f t="array" ref="G2368">IF(ROWS(_xlfn._xlws.FILTER(Table5[r],Table5[enz]=Table5[[#This Row],[enz]]))&gt;1,"many","1")</f>
        <v>many</v>
      </c>
      <c r="H2368" t="str" cm="1">
        <f t="array" ref="H2368">IF(ROWS(_xlfn._xlws.FILTER(Table5[r],Table5[rxn-no-enz]=Table5[[#This Row],[rxn-no-enz]]))&gt;1,"many","1")</f>
        <v>many</v>
      </c>
      <c r="I2368" t="str">
        <f>_xlfn.XLOOKUP(SUBSTITUTE(Table5[[#This Row],[r]],"'",""),Table6[rxn],Table6[rxn],"no")</f>
        <v>no</v>
      </c>
      <c r="J2368" t="str" cm="1">
        <f t="array" ref="J2368">_xlfn.XLOOKUP(Table5[[#This Row],[r]],"'"&amp;Table6[rxn]&amp;"'",Table6[expected kapp],"")</f>
        <v/>
      </c>
      <c r="L2368" t="s">
        <v>10619</v>
      </c>
      <c r="M2368">
        <v>8988.1774343278394</v>
      </c>
      <c r="AE2368" s="1" t="s">
        <v>12789</v>
      </c>
      <c r="AF2368" s="1" t="s">
        <v>2778</v>
      </c>
      <c r="AG2368" s="9">
        <v>1.8004844600000001E-10</v>
      </c>
      <c r="AH2368" s="1" t="str">
        <f>_xlfn.TEXTAFTER(Table9[[#This Row],[rxn]],"-",-1)</f>
        <v>rt6510</v>
      </c>
      <c r="AI2368" s="1" t="e">
        <f>_xlfn.TEXTAFTER(_xlfn.TEXTBEFORE(Table9[[#This Row],[rxn]],"-"&amp;Table9[[#This Row],[enz]]),"RXN-")</f>
        <v>#N/A</v>
      </c>
      <c r="AJ2368" s="1" t="e">
        <f>_xlfn.TEXTBEFORE(Table9[[#This Row],[rxn]],"_",-1)</f>
        <v>#N/A</v>
      </c>
    </row>
    <row r="2369" spans="1:36" ht="17" hidden="1" x14ac:dyDescent="0.25">
      <c r="A2369" t="s">
        <v>8375</v>
      </c>
      <c r="B2369" t="str">
        <f>_xlfn.TEXTAFTER(Table5[[#This Row],[r]],"-",-1)</f>
        <v>rt6498'</v>
      </c>
      <c r="C2369" t="str">
        <f>_xlfn.TEXTAFTER(_xlfn.TEXTBEFORE(Table5[[#This Row],[r]],"-"&amp;Table5[[#This Row],[enz]]),"'RXN-")</f>
        <v>DHORDfum_c_FWD</v>
      </c>
      <c r="D2369">
        <v>2179.15748262949</v>
      </c>
      <c r="E2369">
        <f>_xlfn.XLOOKUP(Table5[[#This Row],[r]],Table3[r],Table3[kapp],"")</f>
        <v>2179.15748262949</v>
      </c>
      <c r="F2369">
        <f>Table5[[#This Row],[kapp]]-Table5[[#This Row],[old]]</f>
        <v>0</v>
      </c>
      <c r="G2369" t="str" cm="1">
        <f t="array" ref="G2369">IF(ROWS(_xlfn._xlws.FILTER(Table5[r],Table5[enz]=Table5[[#This Row],[enz]]))&gt;1,"many","1")</f>
        <v>1</v>
      </c>
      <c r="H2369" t="str" cm="1">
        <f t="array" ref="H2369">IF(ROWS(_xlfn._xlws.FILTER(Table5[r],Table5[rxn-no-enz]=Table5[[#This Row],[rxn-no-enz]]))&gt;1,"many","1")</f>
        <v>1</v>
      </c>
      <c r="I2369" t="str">
        <f>_xlfn.XLOOKUP(SUBSTITUTE(Table5[[#This Row],[r]],"'",""),Table6[rxn],Table6[rxn],"no")</f>
        <v>no</v>
      </c>
      <c r="J2369" t="str" cm="1">
        <f t="array" ref="J2369">_xlfn.XLOOKUP(Table5[[#This Row],[r]],"'"&amp;Table6[rxn]&amp;"'",Table6[expected kapp],"")</f>
        <v/>
      </c>
      <c r="L2369" t="s">
        <v>10620</v>
      </c>
      <c r="M2369">
        <v>8988.1774343278394</v>
      </c>
      <c r="AE2369" s="1" t="s">
        <v>12790</v>
      </c>
      <c r="AF2369" s="1" t="s">
        <v>2778</v>
      </c>
      <c r="AG2369" s="9">
        <v>2.0446564999999999E-11</v>
      </c>
      <c r="AH2369" s="1" t="str">
        <f>_xlfn.TEXTAFTER(Table9[[#This Row],[rxn]],"-",-1)</f>
        <v>rt6512</v>
      </c>
      <c r="AI2369" s="1" t="e">
        <f>_xlfn.TEXTAFTER(_xlfn.TEXTBEFORE(Table9[[#This Row],[rxn]],"-"&amp;Table9[[#This Row],[enz]]),"RXN-")</f>
        <v>#N/A</v>
      </c>
      <c r="AJ2369" s="1" t="e">
        <f>_xlfn.TEXTBEFORE(Table9[[#This Row],[rxn]],"_",-1)</f>
        <v>#N/A</v>
      </c>
    </row>
    <row r="2370" spans="1:36" ht="17" hidden="1" x14ac:dyDescent="0.25">
      <c r="A2370" t="s">
        <v>8376</v>
      </c>
      <c r="B2370" t="str">
        <f>_xlfn.TEXTAFTER(Table5[[#This Row],[r]],"-",-1)</f>
        <v>rt3923'</v>
      </c>
      <c r="C2370" t="str">
        <f>_xlfn.TEXTAFTER(_xlfn.TEXTBEFORE(Table5[[#This Row],[r]],"-"&amp;Table5[[#This Row],[enz]]),"'RXN-")</f>
        <v>DHORTS_c_REV</v>
      </c>
      <c r="D2370">
        <v>6642.8484511204897</v>
      </c>
      <c r="E2370">
        <f>_xlfn.XLOOKUP(Table5[[#This Row],[r]],Table3[r],Table3[kapp],"")</f>
        <v>6642.8484511204897</v>
      </c>
      <c r="F2370">
        <f>Table5[[#This Row],[kapp]]-Table5[[#This Row],[old]]</f>
        <v>0</v>
      </c>
      <c r="G2370" t="str" cm="1">
        <f t="array" ref="G2370">IF(ROWS(_xlfn._xlws.FILTER(Table5[r],Table5[enz]=Table5[[#This Row],[enz]]))&gt;1,"many","1")</f>
        <v>many</v>
      </c>
      <c r="H2370" t="str" cm="1">
        <f t="array" ref="H2370">IF(ROWS(_xlfn._xlws.FILTER(Table5[r],Table5[rxn-no-enz]=Table5[[#This Row],[rxn-no-enz]]))&gt;1,"many","1")</f>
        <v>1</v>
      </c>
      <c r="I2370" t="str">
        <f>_xlfn.XLOOKUP(SUBSTITUTE(Table5[[#This Row],[r]],"'",""),Table6[rxn],Table6[rxn],"no")</f>
        <v>no</v>
      </c>
      <c r="J2370" t="str" cm="1">
        <f t="array" ref="J2370">_xlfn.XLOOKUP(Table5[[#This Row],[r]],"'"&amp;Table6[rxn]&amp;"'",Table6[expected kapp],"")</f>
        <v/>
      </c>
      <c r="L2370" t="s">
        <v>10621</v>
      </c>
      <c r="M2370">
        <v>8988.1774343278394</v>
      </c>
      <c r="AE2370" s="1" t="s">
        <v>12791</v>
      </c>
      <c r="AF2370" s="1" t="s">
        <v>2778</v>
      </c>
      <c r="AG2370" s="9">
        <v>8.5987310000000006E-12</v>
      </c>
      <c r="AH2370" s="1" t="str">
        <f>_xlfn.TEXTAFTER(Table9[[#This Row],[rxn]],"-",-1)</f>
        <v>rt6518</v>
      </c>
      <c r="AI2370" s="1" t="e">
        <f>_xlfn.TEXTAFTER(_xlfn.TEXTBEFORE(Table9[[#This Row],[rxn]],"-"&amp;Table9[[#This Row],[enz]]),"RXN-")</f>
        <v>#N/A</v>
      </c>
      <c r="AJ2370" s="1" t="e">
        <f>_xlfn.TEXTBEFORE(Table9[[#This Row],[rxn]],"_",-1)</f>
        <v>#N/A</v>
      </c>
    </row>
    <row r="2371" spans="1:36" ht="17" hidden="1" x14ac:dyDescent="0.25">
      <c r="A2371" t="s">
        <v>8377</v>
      </c>
      <c r="B2371" t="str">
        <f>_xlfn.TEXTAFTER(Table5[[#This Row],[r]],"-",-1)</f>
        <v>rt7138'</v>
      </c>
      <c r="C2371" t="str">
        <f>_xlfn.TEXTAFTER(_xlfn.TEXTBEFORE(Table5[[#This Row],[r]],"-"&amp;Table5[[#This Row],[enz]]),"'RXN-")</f>
        <v>DHPPDA2_c_FWD</v>
      </c>
      <c r="D2371">
        <v>165.927439960258</v>
      </c>
      <c r="E2371">
        <f>_xlfn.XLOOKUP(Table5[[#This Row],[r]],Table3[r],Table3[kapp],"")</f>
        <v>165.927439960258</v>
      </c>
      <c r="F2371">
        <f>Table5[[#This Row],[kapp]]-Table5[[#This Row],[old]]</f>
        <v>0</v>
      </c>
      <c r="G2371" t="str" cm="1">
        <f t="array" ref="G2371">IF(ROWS(_xlfn._xlws.FILTER(Table5[r],Table5[enz]=Table5[[#This Row],[enz]]))&gt;1,"many","1")</f>
        <v>1</v>
      </c>
      <c r="H2371" t="str" cm="1">
        <f t="array" ref="H2371">IF(ROWS(_xlfn._xlws.FILTER(Table5[r],Table5[rxn-no-enz]=Table5[[#This Row],[rxn-no-enz]]))&gt;1,"many","1")</f>
        <v>1</v>
      </c>
      <c r="I2371" t="str">
        <f>_xlfn.XLOOKUP(SUBSTITUTE(Table5[[#This Row],[r]],"'",""),Table6[rxn],Table6[rxn],"no")</f>
        <v>no</v>
      </c>
      <c r="J2371" t="str" cm="1">
        <f t="array" ref="J2371">_xlfn.XLOOKUP(Table5[[#This Row],[r]],"'"&amp;Table6[rxn]&amp;"'",Table6[expected kapp],"")</f>
        <v/>
      </c>
      <c r="L2371" t="s">
        <v>10622</v>
      </c>
      <c r="M2371">
        <v>8988.1774343278394</v>
      </c>
      <c r="AE2371" s="1" t="s">
        <v>12792</v>
      </c>
      <c r="AF2371" s="1" t="s">
        <v>2778</v>
      </c>
      <c r="AG2371" s="9">
        <v>2.5709822999999999E-11</v>
      </c>
      <c r="AH2371" s="1" t="str">
        <f>_xlfn.TEXTAFTER(Table9[[#This Row],[rxn]],"-",-1)</f>
        <v>rt6543</v>
      </c>
      <c r="AI2371" s="1" t="e">
        <f>_xlfn.TEXTAFTER(_xlfn.TEXTBEFORE(Table9[[#This Row],[rxn]],"-"&amp;Table9[[#This Row],[enz]]),"RXN-")</f>
        <v>#N/A</v>
      </c>
      <c r="AJ2371" s="1" t="e">
        <f>_xlfn.TEXTBEFORE(Table9[[#This Row],[rxn]],"_",-1)</f>
        <v>#N/A</v>
      </c>
    </row>
    <row r="2372" spans="1:36" ht="17" hidden="1" x14ac:dyDescent="0.25">
      <c r="A2372" t="s">
        <v>8378</v>
      </c>
      <c r="B2372" t="str">
        <f>_xlfn.TEXTAFTER(Table5[[#This Row],[r]],"-",-1)</f>
        <v>rt5884'</v>
      </c>
      <c r="C2372" t="str">
        <f>_xlfn.TEXTAFTER(_xlfn.TEXTBEFORE(Table5[[#This Row],[r]],"-"&amp;Table5[[#This Row],[enz]]),"'RXN-")</f>
        <v>SHKK_c_FWD</v>
      </c>
      <c r="D2372">
        <v>101094.68648264</v>
      </c>
      <c r="E2372">
        <f>_xlfn.XLOOKUP(Table5[[#This Row],[r]],Table3[r],Table3[kapp],"")</f>
        <v>101094.68648264</v>
      </c>
      <c r="F2372">
        <f>Table5[[#This Row],[kapp]]-Table5[[#This Row],[old]]</f>
        <v>0</v>
      </c>
      <c r="G2372" t="str" cm="1">
        <f t="array" ref="G2372">IF(ROWS(_xlfn._xlws.FILTER(Table5[r],Table5[enz]=Table5[[#This Row],[enz]]))&gt;1,"many","1")</f>
        <v>many</v>
      </c>
      <c r="H2372" t="str" cm="1">
        <f t="array" ref="H2372">IF(ROWS(_xlfn._xlws.FILTER(Table5[r],Table5[rxn-no-enz]=Table5[[#This Row],[rxn-no-enz]]))&gt;1,"many","1")</f>
        <v>1</v>
      </c>
      <c r="I2372" t="str">
        <f>_xlfn.XLOOKUP(SUBSTITUTE(Table5[[#This Row],[r]],"'",""),Table6[rxn],Table6[rxn],"no")</f>
        <v>no</v>
      </c>
      <c r="J2372" t="str" cm="1">
        <f t="array" ref="J2372">_xlfn.XLOOKUP(Table5[[#This Row],[r]],"'"&amp;Table6[rxn]&amp;"'",Table6[expected kapp],"")</f>
        <v/>
      </c>
      <c r="L2372" t="s">
        <v>10623</v>
      </c>
      <c r="M2372">
        <v>8988.1774343278394</v>
      </c>
      <c r="AE2372" s="1" t="s">
        <v>12793</v>
      </c>
      <c r="AF2372" s="1" t="s">
        <v>2778</v>
      </c>
      <c r="AG2372" s="9">
        <v>1.3575975299999999E-9</v>
      </c>
      <c r="AH2372" s="1" t="str">
        <f>_xlfn.TEXTAFTER(Table9[[#This Row],[rxn]],"-",-1)</f>
        <v>rt6544</v>
      </c>
      <c r="AI2372" s="1" t="e">
        <f>_xlfn.TEXTAFTER(_xlfn.TEXTBEFORE(Table9[[#This Row],[rxn]],"-"&amp;Table9[[#This Row],[enz]]),"RXN-")</f>
        <v>#N/A</v>
      </c>
      <c r="AJ2372" s="1" t="e">
        <f>_xlfn.TEXTBEFORE(Table9[[#This Row],[rxn]],"_",-1)</f>
        <v>#N/A</v>
      </c>
    </row>
    <row r="2373" spans="1:36" ht="17" hidden="1" x14ac:dyDescent="0.25">
      <c r="A2373" t="s">
        <v>8379</v>
      </c>
      <c r="B2373" t="str">
        <f>_xlfn.TEXTAFTER(Table5[[#This Row],[r]],"-",-1)</f>
        <v>rt5884'</v>
      </c>
      <c r="C2373" t="str">
        <f>_xlfn.TEXTAFTER(_xlfn.TEXTBEFORE(Table5[[#This Row],[r]],"-"&amp;Table5[[#This Row],[enz]]),"'RXN-")</f>
        <v>DHQTi_c_FWD</v>
      </c>
      <c r="D2373">
        <v>101094.68648264</v>
      </c>
      <c r="E2373">
        <f>_xlfn.XLOOKUP(Table5[[#This Row],[r]],Table3[r],Table3[kapp],"")</f>
        <v>101094.68648264</v>
      </c>
      <c r="F2373">
        <f>Table5[[#This Row],[kapp]]-Table5[[#This Row],[old]]</f>
        <v>0</v>
      </c>
      <c r="G2373" t="str" cm="1">
        <f t="array" ref="G2373">IF(ROWS(_xlfn._xlws.FILTER(Table5[r],Table5[enz]=Table5[[#This Row],[enz]]))&gt;1,"many","1")</f>
        <v>many</v>
      </c>
      <c r="H2373" t="str" cm="1">
        <f t="array" ref="H2373">IF(ROWS(_xlfn._xlws.FILTER(Table5[r],Table5[rxn-no-enz]=Table5[[#This Row],[rxn-no-enz]]))&gt;1,"many","1")</f>
        <v>many</v>
      </c>
      <c r="I2373" t="str">
        <f>_xlfn.XLOOKUP(SUBSTITUTE(Table5[[#This Row],[r]],"'",""),Table6[rxn],Table6[rxn],"no")</f>
        <v>no</v>
      </c>
      <c r="J2373" t="str" cm="1">
        <f t="array" ref="J2373">_xlfn.XLOOKUP(Table5[[#This Row],[r]],"'"&amp;Table6[rxn]&amp;"'",Table6[expected kapp],"")</f>
        <v/>
      </c>
      <c r="L2373" t="s">
        <v>10624</v>
      </c>
      <c r="M2373">
        <v>8988.1774343278394</v>
      </c>
      <c r="AE2373" s="1" t="s">
        <v>12794</v>
      </c>
      <c r="AF2373" s="1" t="s">
        <v>2778</v>
      </c>
      <c r="AG2373" s="9">
        <v>4.0232578699999899E-10</v>
      </c>
      <c r="AH2373" s="1" t="str">
        <f>_xlfn.TEXTAFTER(Table9[[#This Row],[rxn]],"-",-1)</f>
        <v>rt6546</v>
      </c>
      <c r="AI2373" s="1" t="e">
        <f>_xlfn.TEXTAFTER(_xlfn.TEXTBEFORE(Table9[[#This Row],[rxn]],"-"&amp;Table9[[#This Row],[enz]]),"RXN-")</f>
        <v>#N/A</v>
      </c>
      <c r="AJ2373" s="1" t="e">
        <f>_xlfn.TEXTBEFORE(Table9[[#This Row],[rxn]],"_",-1)</f>
        <v>#N/A</v>
      </c>
    </row>
    <row r="2374" spans="1:36" ht="17" hidden="1" x14ac:dyDescent="0.25">
      <c r="A2374" t="s">
        <v>8380</v>
      </c>
      <c r="B2374" t="str">
        <f>_xlfn.TEXTAFTER(Table5[[#This Row],[r]],"-",-1)</f>
        <v>rt5884'</v>
      </c>
      <c r="C2374" t="str">
        <f>_xlfn.TEXTAFTER(_xlfn.TEXTBEFORE(Table5[[#This Row],[r]],"-"&amp;Table5[[#This Row],[enz]]),"'RXN-")</f>
        <v>SHK3Di_c_FWD</v>
      </c>
      <c r="D2374">
        <v>101094.68648264</v>
      </c>
      <c r="E2374">
        <f>_xlfn.XLOOKUP(Table5[[#This Row],[r]],Table3[r],Table3[kapp],"")</f>
        <v>101094.68648264</v>
      </c>
      <c r="F2374">
        <f>Table5[[#This Row],[kapp]]-Table5[[#This Row],[old]]</f>
        <v>0</v>
      </c>
      <c r="G2374" t="str" cm="1">
        <f t="array" ref="G2374">IF(ROWS(_xlfn._xlws.FILTER(Table5[r],Table5[enz]=Table5[[#This Row],[enz]]))&gt;1,"many","1")</f>
        <v>many</v>
      </c>
      <c r="H2374" t="str" cm="1">
        <f t="array" ref="H2374">IF(ROWS(_xlfn._xlws.FILTER(Table5[r],Table5[rxn-no-enz]=Table5[[#This Row],[rxn-no-enz]]))&gt;1,"many","1")</f>
        <v>1</v>
      </c>
      <c r="I2374" t="str">
        <f>_xlfn.XLOOKUP(SUBSTITUTE(Table5[[#This Row],[r]],"'",""),Table6[rxn],Table6[rxn],"no")</f>
        <v>no</v>
      </c>
      <c r="J2374" t="str" cm="1">
        <f t="array" ref="J2374">_xlfn.XLOOKUP(Table5[[#This Row],[r]],"'"&amp;Table6[rxn]&amp;"'",Table6[expected kapp],"")</f>
        <v/>
      </c>
      <c r="L2374" t="s">
        <v>10625</v>
      </c>
      <c r="M2374">
        <v>8988.1774343278394</v>
      </c>
      <c r="AE2374" s="1" t="s">
        <v>12795</v>
      </c>
      <c r="AF2374" s="1" t="s">
        <v>2778</v>
      </c>
      <c r="AG2374" s="9">
        <v>1.69927598E-10</v>
      </c>
      <c r="AH2374" s="1" t="str">
        <f>_xlfn.TEXTAFTER(Table9[[#This Row],[rxn]],"-",-1)</f>
        <v>rt6557</v>
      </c>
      <c r="AI2374" s="1" t="e">
        <f>_xlfn.TEXTAFTER(_xlfn.TEXTBEFORE(Table9[[#This Row],[rxn]],"-"&amp;Table9[[#This Row],[enz]]),"RXN-")</f>
        <v>#N/A</v>
      </c>
      <c r="AJ2374" s="1" t="e">
        <f>_xlfn.TEXTBEFORE(Table9[[#This Row],[rxn]],"_",-1)</f>
        <v>#N/A</v>
      </c>
    </row>
    <row r="2375" spans="1:36" ht="17" hidden="1" x14ac:dyDescent="0.25">
      <c r="A2375" t="s">
        <v>8381</v>
      </c>
      <c r="B2375" t="str">
        <f>_xlfn.TEXTAFTER(Table5[[#This Row],[r]],"-",-1)</f>
        <v>rt5884'</v>
      </c>
      <c r="C2375" t="str">
        <f>_xlfn.TEXTAFTER(_xlfn.TEXTBEFORE(Table5[[#This Row],[r]],"-"&amp;Table5[[#This Row],[enz]]),"'RXN-")</f>
        <v>PSCIT_c_FWD</v>
      </c>
      <c r="D2375">
        <v>101094.68648264</v>
      </c>
      <c r="E2375">
        <f>_xlfn.XLOOKUP(Table5[[#This Row],[r]],Table3[r],Table3[kapp],"")</f>
        <v>101094.68648264</v>
      </c>
      <c r="F2375">
        <f>Table5[[#This Row],[kapp]]-Table5[[#This Row],[old]]</f>
        <v>0</v>
      </c>
      <c r="G2375" t="str" cm="1">
        <f t="array" ref="G2375">IF(ROWS(_xlfn._xlws.FILTER(Table5[r],Table5[enz]=Table5[[#This Row],[enz]]))&gt;1,"many","1")</f>
        <v>many</v>
      </c>
      <c r="H2375" t="str" cm="1">
        <f t="array" ref="H2375">IF(ROWS(_xlfn._xlws.FILTER(Table5[r],Table5[rxn-no-enz]=Table5[[#This Row],[rxn-no-enz]]))&gt;1,"many","1")</f>
        <v>1</v>
      </c>
      <c r="I2375" t="str">
        <f>_xlfn.XLOOKUP(SUBSTITUTE(Table5[[#This Row],[r]],"'",""),Table6[rxn],Table6[rxn],"no")</f>
        <v>no</v>
      </c>
      <c r="J2375" t="str" cm="1">
        <f t="array" ref="J2375">_xlfn.XLOOKUP(Table5[[#This Row],[r]],"'"&amp;Table6[rxn]&amp;"'",Table6[expected kapp],"")</f>
        <v/>
      </c>
      <c r="L2375" t="s">
        <v>10626</v>
      </c>
      <c r="M2375">
        <v>8988.1774343278394</v>
      </c>
      <c r="AE2375" s="1" t="s">
        <v>12796</v>
      </c>
      <c r="AF2375" s="1" t="s">
        <v>2778</v>
      </c>
      <c r="AG2375" s="9">
        <v>4.5517798999999998E-11</v>
      </c>
      <c r="AH2375" s="1" t="str">
        <f>_xlfn.TEXTAFTER(Table9[[#This Row],[rxn]],"-",-1)</f>
        <v>rt6574</v>
      </c>
      <c r="AI2375" s="1" t="e">
        <f>_xlfn.TEXTAFTER(_xlfn.TEXTBEFORE(Table9[[#This Row],[rxn]],"-"&amp;Table9[[#This Row],[enz]]),"RXN-")</f>
        <v>#N/A</v>
      </c>
      <c r="AJ2375" s="1" t="e">
        <f>_xlfn.TEXTBEFORE(Table9[[#This Row],[rxn]],"_",-1)</f>
        <v>#N/A</v>
      </c>
    </row>
    <row r="2376" spans="1:36" ht="17" hidden="1" x14ac:dyDescent="0.25">
      <c r="A2376" t="s">
        <v>8382</v>
      </c>
      <c r="B2376" t="str">
        <f>_xlfn.TEXTAFTER(Table5[[#This Row],[r]],"-",-1)</f>
        <v>rt5884'</v>
      </c>
      <c r="C2376" t="str">
        <f>_xlfn.TEXTAFTER(_xlfn.TEXTBEFORE(Table5[[#This Row],[r]],"-"&amp;Table5[[#This Row],[enz]]),"'RXN-")</f>
        <v>DHQS_c_FWD</v>
      </c>
      <c r="D2376">
        <v>101094.68648264</v>
      </c>
      <c r="E2376">
        <f>_xlfn.XLOOKUP(Table5[[#This Row],[r]],Table3[r],Table3[kapp],"")</f>
        <v>101094.68648264</v>
      </c>
      <c r="F2376">
        <f>Table5[[#This Row],[kapp]]-Table5[[#This Row],[old]]</f>
        <v>0</v>
      </c>
      <c r="G2376" t="str" cm="1">
        <f t="array" ref="G2376">IF(ROWS(_xlfn._xlws.FILTER(Table5[r],Table5[enz]=Table5[[#This Row],[enz]]))&gt;1,"many","1")</f>
        <v>many</v>
      </c>
      <c r="H2376" t="str" cm="1">
        <f t="array" ref="H2376">IF(ROWS(_xlfn._xlws.FILTER(Table5[r],Table5[rxn-no-enz]=Table5[[#This Row],[rxn-no-enz]]))&gt;1,"many","1")</f>
        <v>many</v>
      </c>
      <c r="I2376" t="str">
        <f>_xlfn.XLOOKUP(SUBSTITUTE(Table5[[#This Row],[r]],"'",""),Table6[rxn],Table6[rxn],"no")</f>
        <v>no</v>
      </c>
      <c r="J2376" t="str" cm="1">
        <f t="array" ref="J2376">_xlfn.XLOOKUP(Table5[[#This Row],[r]],"'"&amp;Table6[rxn]&amp;"'",Table6[expected kapp],"")</f>
        <v/>
      </c>
      <c r="L2376" t="s">
        <v>10627</v>
      </c>
      <c r="M2376">
        <v>8988.1774343278394</v>
      </c>
      <c r="AE2376" s="1" t="s">
        <v>12797</v>
      </c>
      <c r="AF2376" s="1" t="s">
        <v>2778</v>
      </c>
      <c r="AG2376" s="9">
        <v>3.7490899E-11</v>
      </c>
      <c r="AH2376" s="1" t="str">
        <f>_xlfn.TEXTAFTER(Table9[[#This Row],[rxn]],"-",-1)</f>
        <v>rt6582</v>
      </c>
      <c r="AI2376" s="1" t="e">
        <f>_xlfn.TEXTAFTER(_xlfn.TEXTBEFORE(Table9[[#This Row],[rxn]],"-"&amp;Table9[[#This Row],[enz]]),"RXN-")</f>
        <v>#N/A</v>
      </c>
      <c r="AJ2376" s="1" t="e">
        <f>_xlfn.TEXTBEFORE(Table9[[#This Row],[rxn]],"_",-1)</f>
        <v>#N/A</v>
      </c>
    </row>
    <row r="2377" spans="1:36" ht="17" hidden="1" x14ac:dyDescent="0.25">
      <c r="A2377" t="s">
        <v>8383</v>
      </c>
      <c r="B2377" t="str">
        <f>_xlfn.TEXTAFTER(Table5[[#This Row],[r]],"-",-1)</f>
        <v>rt7962_DKMPPH_c'</v>
      </c>
      <c r="C2377" t="str">
        <f>_xlfn.TEXTAFTER(_xlfn.TEXTBEFORE(Table5[[#This Row],[r]],"-"&amp;Table5[[#This Row],[enz]]),"'RXN-")</f>
        <v>DKMPPH_c_FWD</v>
      </c>
      <c r="D2377">
        <v>4.2314258099041897</v>
      </c>
      <c r="E2377">
        <f>_xlfn.XLOOKUP(Table5[[#This Row],[r]],Table3[r],Table3[kapp],"")</f>
        <v>4.2314258099041897</v>
      </c>
      <c r="F2377">
        <f>Table5[[#This Row],[kapp]]-Table5[[#This Row],[old]]</f>
        <v>0</v>
      </c>
      <c r="G2377" t="str" cm="1">
        <f t="array" ref="G2377">IF(ROWS(_xlfn._xlws.FILTER(Table5[r],Table5[enz]=Table5[[#This Row],[enz]]))&gt;1,"many","1")</f>
        <v>1</v>
      </c>
      <c r="H2377" t="str" cm="1">
        <f t="array" ref="H2377">IF(ROWS(_xlfn._xlws.FILTER(Table5[r],Table5[rxn-no-enz]=Table5[[#This Row],[rxn-no-enz]]))&gt;1,"many","1")</f>
        <v>1</v>
      </c>
      <c r="I2377" t="str">
        <f>_xlfn.XLOOKUP(SUBSTITUTE(Table5[[#This Row],[r]],"'",""),Table6[rxn],Table6[rxn],"no")</f>
        <v>RXN-DKMPPH_c_FWD-rt7962_DKMPPH_c</v>
      </c>
      <c r="J2377" cm="1">
        <f t="array" ref="J2377">_xlfn.XLOOKUP(Table5[[#This Row],[r]],"'"&amp;Table6[rxn]&amp;"'",Table6[expected kapp],"")</f>
        <v>42.314258099041993</v>
      </c>
      <c r="L2377" t="s">
        <v>10628</v>
      </c>
      <c r="M2377">
        <v>8988.1774343278394</v>
      </c>
      <c r="AE2377" s="1" t="s">
        <v>12798</v>
      </c>
      <c r="AF2377" s="1" t="s">
        <v>2778</v>
      </c>
      <c r="AG2377" s="9">
        <v>8.9087662400000005E-10</v>
      </c>
      <c r="AH2377" s="1" t="str">
        <f>_xlfn.TEXTAFTER(Table9[[#This Row],[rxn]],"-",-1)</f>
        <v>rt6588</v>
      </c>
      <c r="AI2377" s="1" t="e">
        <f>_xlfn.TEXTAFTER(_xlfn.TEXTBEFORE(Table9[[#This Row],[rxn]],"-"&amp;Table9[[#This Row],[enz]]),"RXN-")</f>
        <v>#N/A</v>
      </c>
      <c r="AJ2377" s="1" t="e">
        <f>_xlfn.TEXTBEFORE(Table9[[#This Row],[rxn]],"_",-1)</f>
        <v>#N/A</v>
      </c>
    </row>
    <row r="2378" spans="1:36" ht="17" hidden="1" x14ac:dyDescent="0.25">
      <c r="A2378" t="s">
        <v>8384</v>
      </c>
      <c r="B2378" t="str">
        <f>_xlfn.TEXTAFTER(Table5[[#This Row],[r]],"-",-1)</f>
        <v>rt4576'</v>
      </c>
      <c r="C2378" t="str">
        <f>_xlfn.TEXTAFTER(_xlfn.TEXTBEFORE(Table5[[#This Row],[r]],"-"&amp;Table5[[#This Row],[enz]]),"'RXN-")</f>
        <v>DMATT_c_FWD</v>
      </c>
      <c r="D2378">
        <v>11206.342443695799</v>
      </c>
      <c r="E2378">
        <f>_xlfn.XLOOKUP(Table5[[#This Row],[r]],Table3[r],Table3[kapp],"")</f>
        <v>11206.342443695799</v>
      </c>
      <c r="F2378">
        <f>Table5[[#This Row],[kapp]]-Table5[[#This Row],[old]]</f>
        <v>0</v>
      </c>
      <c r="G2378" t="str" cm="1">
        <f t="array" ref="G2378">IF(ROWS(_xlfn._xlws.FILTER(Table5[r],Table5[enz]=Table5[[#This Row],[enz]]))&gt;1,"many","1")</f>
        <v>many</v>
      </c>
      <c r="H2378" t="str" cm="1">
        <f t="array" ref="H2378">IF(ROWS(_xlfn._xlws.FILTER(Table5[r],Table5[rxn-no-enz]=Table5[[#This Row],[rxn-no-enz]]))&gt;1,"many","1")</f>
        <v>1</v>
      </c>
      <c r="I2378" t="str">
        <f>_xlfn.XLOOKUP(SUBSTITUTE(Table5[[#This Row],[r]],"'",""),Table6[rxn],Table6[rxn],"no")</f>
        <v>no</v>
      </c>
      <c r="J2378" t="str" cm="1">
        <f t="array" ref="J2378">_xlfn.XLOOKUP(Table5[[#This Row],[r]],"'"&amp;Table6[rxn]&amp;"'",Table6[expected kapp],"")</f>
        <v/>
      </c>
      <c r="L2378" t="s">
        <v>10629</v>
      </c>
      <c r="M2378">
        <v>8988.1774343278394</v>
      </c>
      <c r="AE2378" s="1" t="s">
        <v>12799</v>
      </c>
      <c r="AF2378" s="1" t="s">
        <v>2778</v>
      </c>
      <c r="AG2378" s="9">
        <v>3.9389870000000002E-11</v>
      </c>
      <c r="AH2378" s="1" t="str">
        <f>_xlfn.TEXTAFTER(Table9[[#This Row],[rxn]],"-",-1)</f>
        <v>rt6592</v>
      </c>
      <c r="AI2378" s="1" t="e">
        <f>_xlfn.TEXTAFTER(_xlfn.TEXTBEFORE(Table9[[#This Row],[rxn]],"-"&amp;Table9[[#This Row],[enz]]),"RXN-")</f>
        <v>#N/A</v>
      </c>
      <c r="AJ2378" s="1" t="e">
        <f>_xlfn.TEXTBEFORE(Table9[[#This Row],[rxn]],"_",-1)</f>
        <v>#N/A</v>
      </c>
    </row>
    <row r="2379" spans="1:36" ht="17" hidden="1" x14ac:dyDescent="0.25">
      <c r="A2379" t="s">
        <v>8385</v>
      </c>
      <c r="B2379" t="str">
        <f>_xlfn.TEXTAFTER(Table5[[#This Row],[r]],"-",-1)</f>
        <v>rt4576'</v>
      </c>
      <c r="C2379" t="str">
        <f>_xlfn.TEXTAFTER(_xlfn.TEXTBEFORE(Table5[[#This Row],[r]],"-"&amp;Table5[[#This Row],[enz]]),"'RXN-")</f>
        <v>GRTT_c_FWD</v>
      </c>
      <c r="D2379">
        <v>11206.342443695799</v>
      </c>
      <c r="E2379">
        <f>_xlfn.XLOOKUP(Table5[[#This Row],[r]],Table3[r],Table3[kapp],"")</f>
        <v>11206.342443695799</v>
      </c>
      <c r="F2379">
        <f>Table5[[#This Row],[kapp]]-Table5[[#This Row],[old]]</f>
        <v>0</v>
      </c>
      <c r="G2379" t="str" cm="1">
        <f t="array" ref="G2379">IF(ROWS(_xlfn._xlws.FILTER(Table5[r],Table5[enz]=Table5[[#This Row],[enz]]))&gt;1,"many","1")</f>
        <v>many</v>
      </c>
      <c r="H2379" t="str" cm="1">
        <f t="array" ref="H2379">IF(ROWS(_xlfn._xlws.FILTER(Table5[r],Table5[rxn-no-enz]=Table5[[#This Row],[rxn-no-enz]]))&gt;1,"many","1")</f>
        <v>1</v>
      </c>
      <c r="I2379" t="str">
        <f>_xlfn.XLOOKUP(SUBSTITUTE(Table5[[#This Row],[r]],"'",""),Table6[rxn],Table6[rxn],"no")</f>
        <v>no</v>
      </c>
      <c r="J2379" t="str" cm="1">
        <f t="array" ref="J2379">_xlfn.XLOOKUP(Table5[[#This Row],[r]],"'"&amp;Table6[rxn]&amp;"'",Table6[expected kapp],"")</f>
        <v/>
      </c>
      <c r="L2379" t="s">
        <v>10630</v>
      </c>
      <c r="M2379">
        <v>8988.1774343278394</v>
      </c>
      <c r="AE2379" s="1" t="s">
        <v>12800</v>
      </c>
      <c r="AF2379" s="1" t="s">
        <v>2778</v>
      </c>
      <c r="AG2379" s="9">
        <v>1.8123833600000001E-10</v>
      </c>
      <c r="AH2379" s="1" t="str">
        <f>_xlfn.TEXTAFTER(Table9[[#This Row],[rxn]],"-",-1)</f>
        <v>rt6603</v>
      </c>
      <c r="AI2379" s="1" t="e">
        <f>_xlfn.TEXTAFTER(_xlfn.TEXTBEFORE(Table9[[#This Row],[rxn]],"-"&amp;Table9[[#This Row],[enz]]),"RXN-")</f>
        <v>#N/A</v>
      </c>
      <c r="AJ2379" s="1" t="e">
        <f>_xlfn.TEXTBEFORE(Table9[[#This Row],[rxn]],"_",-1)</f>
        <v>#N/A</v>
      </c>
    </row>
    <row r="2380" spans="1:36" ht="17" hidden="1" x14ac:dyDescent="0.25">
      <c r="A2380" t="s">
        <v>8386</v>
      </c>
      <c r="B2380" t="str">
        <f>_xlfn.TEXTAFTER(Table5[[#This Row],[r]],"-",-1)</f>
        <v>rt3753'</v>
      </c>
      <c r="C2380" t="str">
        <f>_xlfn.TEXTAFTER(_xlfn.TEXTBEFORE(Table5[[#This Row],[r]],"-"&amp;Table5[[#This Row],[enz]]),"'RXN-")</f>
        <v>OGLYCANS1_r_FWD</v>
      </c>
      <c r="D2380">
        <v>18804.168316498501</v>
      </c>
      <c r="E2380">
        <f>_xlfn.XLOOKUP(Table5[[#This Row],[r]],Table3[r],Table3[kapp],"")</f>
        <v>18804.168316498501</v>
      </c>
      <c r="F2380">
        <f>Table5[[#This Row],[kapp]]-Table5[[#This Row],[old]]</f>
        <v>0</v>
      </c>
      <c r="G2380" t="str" cm="1">
        <f t="array" ref="G2380">IF(ROWS(_xlfn._xlws.FILTER(Table5[r],Table5[enz]=Table5[[#This Row],[enz]]))&gt;1,"many","1")</f>
        <v>many</v>
      </c>
      <c r="H2380" t="str" cm="1">
        <f t="array" ref="H2380">IF(ROWS(_xlfn._xlws.FILTER(Table5[r],Table5[rxn-no-enz]=Table5[[#This Row],[rxn-no-enz]]))&gt;1,"many","1")</f>
        <v>many</v>
      </c>
      <c r="I2380" t="str">
        <f>_xlfn.XLOOKUP(SUBSTITUTE(Table5[[#This Row],[r]],"'",""),Table6[rxn],Table6[rxn],"no")</f>
        <v>no</v>
      </c>
      <c r="J2380" t="str" cm="1">
        <f t="array" ref="J2380">_xlfn.XLOOKUP(Table5[[#This Row],[r]],"'"&amp;Table6[rxn]&amp;"'",Table6[expected kapp],"")</f>
        <v/>
      </c>
      <c r="L2380" t="s">
        <v>10631</v>
      </c>
      <c r="M2380">
        <v>8988.1774343278394</v>
      </c>
      <c r="AE2380" s="1" t="s">
        <v>12801</v>
      </c>
      <c r="AF2380" s="1" t="s">
        <v>2778</v>
      </c>
      <c r="AG2380" s="9">
        <v>2.333059E-12</v>
      </c>
      <c r="AH2380" s="1" t="str">
        <f>_xlfn.TEXTAFTER(Table9[[#This Row],[rxn]],"-",-1)</f>
        <v>rt6611</v>
      </c>
      <c r="AI2380" s="1" t="e">
        <f>_xlfn.TEXTAFTER(_xlfn.TEXTBEFORE(Table9[[#This Row],[rxn]],"-"&amp;Table9[[#This Row],[enz]]),"RXN-")</f>
        <v>#N/A</v>
      </c>
      <c r="AJ2380" s="1" t="e">
        <f>_xlfn.TEXTBEFORE(Table9[[#This Row],[rxn]],"_",-1)</f>
        <v>#N/A</v>
      </c>
    </row>
    <row r="2381" spans="1:36" ht="17" hidden="1" x14ac:dyDescent="0.25">
      <c r="A2381" t="s">
        <v>8387</v>
      </c>
      <c r="B2381" t="str">
        <f>_xlfn.TEXTAFTER(Table5[[#This Row],[r]],"-",-1)</f>
        <v>rt5116'</v>
      </c>
      <c r="C2381" t="str">
        <f>_xlfn.TEXTAFTER(_xlfn.TEXTBEFORE(Table5[[#This Row],[r]],"-"&amp;Table5[[#This Row],[enz]]),"'RXN-")</f>
        <v>DOLPMT_c_FWD</v>
      </c>
      <c r="D2381">
        <v>25580.704800825399</v>
      </c>
      <c r="E2381">
        <f>_xlfn.XLOOKUP(Table5[[#This Row],[r]],Table3[r],Table3[kapp],"")</f>
        <v>25580.704800825399</v>
      </c>
      <c r="F2381">
        <f>Table5[[#This Row],[kapp]]-Table5[[#This Row],[old]]</f>
        <v>0</v>
      </c>
      <c r="G2381" t="str" cm="1">
        <f t="array" ref="G2381">IF(ROWS(_xlfn._xlws.FILTER(Table5[r],Table5[enz]=Table5[[#This Row],[enz]]))&gt;1,"many","1")</f>
        <v>1</v>
      </c>
      <c r="H2381" t="str" cm="1">
        <f t="array" ref="H2381">IF(ROWS(_xlfn._xlws.FILTER(Table5[r],Table5[rxn-no-enz]=Table5[[#This Row],[rxn-no-enz]]))&gt;1,"many","1")</f>
        <v>1</v>
      </c>
      <c r="I2381" t="str">
        <f>_xlfn.XLOOKUP(SUBSTITUTE(Table5[[#This Row],[r]],"'",""),Table6[rxn],Table6[rxn],"no")</f>
        <v>no</v>
      </c>
      <c r="J2381" t="str" cm="1">
        <f t="array" ref="J2381">_xlfn.XLOOKUP(Table5[[#This Row],[r]],"'"&amp;Table6[rxn]&amp;"'",Table6[expected kapp],"")</f>
        <v/>
      </c>
      <c r="L2381" t="s">
        <v>10632</v>
      </c>
      <c r="M2381">
        <v>8988.1774343278394</v>
      </c>
      <c r="AE2381" s="1" t="s">
        <v>12802</v>
      </c>
      <c r="AF2381" s="1" t="s">
        <v>2778</v>
      </c>
      <c r="AG2381" s="9">
        <v>0</v>
      </c>
      <c r="AH2381" s="1" t="str">
        <f>_xlfn.TEXTAFTER(Table9[[#This Row],[rxn]],"-",-1)</f>
        <v>rt6640</v>
      </c>
      <c r="AI2381" s="1" t="e">
        <f>_xlfn.TEXTAFTER(_xlfn.TEXTBEFORE(Table9[[#This Row],[rxn]],"-"&amp;Table9[[#This Row],[enz]]),"RXN-")</f>
        <v>#N/A</v>
      </c>
      <c r="AJ2381" s="1" t="e">
        <f>_xlfn.TEXTBEFORE(Table9[[#This Row],[rxn]],"_",-1)</f>
        <v>#N/A</v>
      </c>
    </row>
    <row r="2382" spans="1:36" ht="17" hidden="1" x14ac:dyDescent="0.25">
      <c r="A2382" t="s">
        <v>8388</v>
      </c>
      <c r="B2382" t="str">
        <f>_xlfn.TEXTAFTER(Table5[[#This Row],[r]],"-",-1)</f>
        <v>rt2746'</v>
      </c>
      <c r="C2382" t="str">
        <f>_xlfn.TEXTAFTER(_xlfn.TEXTBEFORE(Table5[[#This Row],[r]],"-"&amp;Table5[[#This Row],[enz]]),"'RXN-")</f>
        <v>DPCOAK_c_FWD</v>
      </c>
      <c r="D2382">
        <v>50.623697101787997</v>
      </c>
      <c r="E2382">
        <f>_xlfn.XLOOKUP(Table5[[#This Row],[r]],Table3[r],Table3[kapp],"")</f>
        <v>50.623697101787997</v>
      </c>
      <c r="F2382">
        <f>Table5[[#This Row],[kapp]]-Table5[[#This Row],[old]]</f>
        <v>0</v>
      </c>
      <c r="G2382" t="str" cm="1">
        <f t="array" ref="G2382">IF(ROWS(_xlfn._xlws.FILTER(Table5[r],Table5[enz]=Table5[[#This Row],[enz]]))&gt;1,"many","1")</f>
        <v>1</v>
      </c>
      <c r="H2382" t="str" cm="1">
        <f t="array" ref="H2382">IF(ROWS(_xlfn._xlws.FILTER(Table5[r],Table5[rxn-no-enz]=Table5[[#This Row],[rxn-no-enz]]))&gt;1,"many","1")</f>
        <v>1</v>
      </c>
      <c r="I2382" t="str">
        <f>_xlfn.XLOOKUP(SUBSTITUTE(Table5[[#This Row],[r]],"'",""),Table6[rxn],Table6[rxn],"no")</f>
        <v>RXN-DPCOAK_c_FWD-rt2746</v>
      </c>
      <c r="J2382" cm="1">
        <f t="array" ref="J2382">_xlfn.XLOOKUP(Table5[[#This Row],[r]],"'"&amp;Table6[rxn]&amp;"'",Table6[expected kapp],"")</f>
        <v>506.23697101788144</v>
      </c>
      <c r="L2382" t="s">
        <v>10633</v>
      </c>
      <c r="M2382">
        <v>8988.1774343278394</v>
      </c>
      <c r="AE2382" s="1" t="s">
        <v>12803</v>
      </c>
      <c r="AF2382" s="1" t="s">
        <v>2778</v>
      </c>
      <c r="AG2382" s="9">
        <v>2.6234627499999998E-10</v>
      </c>
      <c r="AH2382" s="1" t="str">
        <f>_xlfn.TEXTAFTER(Table9[[#This Row],[rxn]],"-",-1)</f>
        <v>rt6665</v>
      </c>
      <c r="AI2382" s="1" t="e">
        <f>_xlfn.TEXTAFTER(_xlfn.TEXTBEFORE(Table9[[#This Row],[rxn]],"-"&amp;Table9[[#This Row],[enz]]),"RXN-")</f>
        <v>#N/A</v>
      </c>
      <c r="AJ2382" s="1" t="e">
        <f>_xlfn.TEXTBEFORE(Table9[[#This Row],[rxn]],"_",-1)</f>
        <v>#N/A</v>
      </c>
    </row>
    <row r="2383" spans="1:36" ht="17" hidden="1" x14ac:dyDescent="0.25">
      <c r="A2383" t="s">
        <v>8389</v>
      </c>
      <c r="B2383" t="str">
        <f>_xlfn.TEXTAFTER(Table5[[#This Row],[r]],"-",-1)</f>
        <v>rt3542'</v>
      </c>
      <c r="C2383" t="str">
        <f>_xlfn.TEXTAFTER(_xlfn.TEXTBEFORE(Table5[[#This Row],[r]],"-"&amp;Table5[[#This Row],[enz]]),"'RXN-")</f>
        <v>DPMVD_c_FWD</v>
      </c>
      <c r="D2383">
        <v>48151.5334941158</v>
      </c>
      <c r="E2383">
        <f>_xlfn.XLOOKUP(Table5[[#This Row],[r]],Table3[r],Table3[kapp],"")</f>
        <v>48151.5334941158</v>
      </c>
      <c r="F2383">
        <f>Table5[[#This Row],[kapp]]-Table5[[#This Row],[old]]</f>
        <v>0</v>
      </c>
      <c r="G2383" t="str" cm="1">
        <f t="array" ref="G2383">IF(ROWS(_xlfn._xlws.FILTER(Table5[r],Table5[enz]=Table5[[#This Row],[enz]]))&gt;1,"many","1")</f>
        <v>1</v>
      </c>
      <c r="H2383" t="str" cm="1">
        <f t="array" ref="H2383">IF(ROWS(_xlfn._xlws.FILTER(Table5[r],Table5[rxn-no-enz]=Table5[[#This Row],[rxn-no-enz]]))&gt;1,"many","1")</f>
        <v>1</v>
      </c>
      <c r="I2383" t="str">
        <f>_xlfn.XLOOKUP(SUBSTITUTE(Table5[[#This Row],[r]],"'",""),Table6[rxn],Table6[rxn],"no")</f>
        <v>no</v>
      </c>
      <c r="J2383" t="str" cm="1">
        <f t="array" ref="J2383">_xlfn.XLOOKUP(Table5[[#This Row],[r]],"'"&amp;Table6[rxn]&amp;"'",Table6[expected kapp],"")</f>
        <v/>
      </c>
      <c r="L2383" t="s">
        <v>10634</v>
      </c>
      <c r="M2383">
        <v>8988.1774343278394</v>
      </c>
      <c r="AE2383" s="1" t="s">
        <v>12804</v>
      </c>
      <c r="AF2383" s="1" t="s">
        <v>2778</v>
      </c>
      <c r="AG2383" s="9">
        <v>1.23184565E-10</v>
      </c>
      <c r="AH2383" s="1" t="str">
        <f>_xlfn.TEXTAFTER(Table9[[#This Row],[rxn]],"-",-1)</f>
        <v>rt6669</v>
      </c>
      <c r="AI2383" s="1" t="e">
        <f>_xlfn.TEXTAFTER(_xlfn.TEXTBEFORE(Table9[[#This Row],[rxn]],"-"&amp;Table9[[#This Row],[enz]]),"RXN-")</f>
        <v>#N/A</v>
      </c>
      <c r="AJ2383" s="1" t="e">
        <f>_xlfn.TEXTBEFORE(Table9[[#This Row],[rxn]],"_",-1)</f>
        <v>#N/A</v>
      </c>
    </row>
    <row r="2384" spans="1:36" ht="17" hidden="1" x14ac:dyDescent="0.25">
      <c r="A2384" t="s">
        <v>8390</v>
      </c>
      <c r="B2384" t="str">
        <f>_xlfn.TEXTAFTER(Table5[[#This Row],[r]],"-",-1)</f>
        <v>rt8469'</v>
      </c>
      <c r="C2384" t="str">
        <f>_xlfn.TEXTAFTER(_xlfn.TEXTBEFORE(Table5[[#This Row],[r]],"-"&amp;Table5[[#This Row],[enz]]),"'RXN-")</f>
        <v>DRAPPRy_c_FWD</v>
      </c>
      <c r="D2384">
        <v>287.97440661278102</v>
      </c>
      <c r="E2384">
        <f>_xlfn.XLOOKUP(Table5[[#This Row],[r]],Table3[r],Table3[kapp],"")</f>
        <v>287.97440661278102</v>
      </c>
      <c r="F2384">
        <f>Table5[[#This Row],[kapp]]-Table5[[#This Row],[old]]</f>
        <v>0</v>
      </c>
      <c r="G2384" t="str" cm="1">
        <f t="array" ref="G2384">IF(ROWS(_xlfn._xlws.FILTER(Table5[r],Table5[enz]=Table5[[#This Row],[enz]]))&gt;1,"many","1")</f>
        <v>1</v>
      </c>
      <c r="H2384" t="str" cm="1">
        <f t="array" ref="H2384">IF(ROWS(_xlfn._xlws.FILTER(Table5[r],Table5[rxn-no-enz]=Table5[[#This Row],[rxn-no-enz]]))&gt;1,"many","1")</f>
        <v>1</v>
      </c>
      <c r="I2384" t="str">
        <f>_xlfn.XLOOKUP(SUBSTITUTE(Table5[[#This Row],[r]],"'",""),Table6[rxn],Table6[rxn],"no")</f>
        <v>no</v>
      </c>
      <c r="J2384" t="str" cm="1">
        <f t="array" ref="J2384">_xlfn.XLOOKUP(Table5[[#This Row],[r]],"'"&amp;Table6[rxn]&amp;"'",Table6[expected kapp],"")</f>
        <v/>
      </c>
      <c r="L2384" t="s">
        <v>10635</v>
      </c>
      <c r="M2384">
        <v>8988.1774343278394</v>
      </c>
      <c r="AE2384" s="1" t="s">
        <v>12805</v>
      </c>
      <c r="AF2384" s="1" t="s">
        <v>2778</v>
      </c>
      <c r="AG2384" s="9">
        <v>3.7447408E-11</v>
      </c>
      <c r="AH2384" s="1" t="str">
        <f>_xlfn.TEXTAFTER(Table9[[#This Row],[rxn]],"-",-1)</f>
        <v>rt6691</v>
      </c>
      <c r="AI2384" s="1" t="e">
        <f>_xlfn.TEXTAFTER(_xlfn.TEXTBEFORE(Table9[[#This Row],[rxn]],"-"&amp;Table9[[#This Row],[enz]]),"RXN-")</f>
        <v>#N/A</v>
      </c>
      <c r="AJ2384" s="1" t="e">
        <f>_xlfn.TEXTBEFORE(Table9[[#This Row],[rxn]],"_",-1)</f>
        <v>#N/A</v>
      </c>
    </row>
    <row r="2385" spans="1:36" ht="17" hidden="1" x14ac:dyDescent="0.25">
      <c r="A2385" t="s">
        <v>8391</v>
      </c>
      <c r="B2385" t="str">
        <f>_xlfn.TEXTAFTER(Table5[[#This Row],[r]],"-",-1)</f>
        <v>rt6884'</v>
      </c>
      <c r="C2385" t="str">
        <f>_xlfn.TEXTAFTER(_xlfn.TEXTBEFORE(Table5[[#This Row],[r]],"-"&amp;Table5[[#This Row],[enz]]),"'RXN-")</f>
        <v>DTMPK_c_FWD</v>
      </c>
      <c r="D2385">
        <v>396.33318661898898</v>
      </c>
      <c r="E2385">
        <f>_xlfn.XLOOKUP(Table5[[#This Row],[r]],Table3[r],Table3[kapp],"")</f>
        <v>396.33318661898898</v>
      </c>
      <c r="F2385">
        <f>Table5[[#This Row],[kapp]]-Table5[[#This Row],[old]]</f>
        <v>0</v>
      </c>
      <c r="G2385" t="str" cm="1">
        <f t="array" ref="G2385">IF(ROWS(_xlfn._xlws.FILTER(Table5[r],Table5[enz]=Table5[[#This Row],[enz]]))&gt;1,"many","1")</f>
        <v>1</v>
      </c>
      <c r="H2385" t="str" cm="1">
        <f t="array" ref="H2385">IF(ROWS(_xlfn._xlws.FILTER(Table5[r],Table5[rxn-no-enz]=Table5[[#This Row],[rxn-no-enz]]))&gt;1,"many","1")</f>
        <v>1</v>
      </c>
      <c r="I2385" t="str">
        <f>_xlfn.XLOOKUP(SUBSTITUTE(Table5[[#This Row],[r]],"'",""),Table6[rxn],Table6[rxn],"no")</f>
        <v>no</v>
      </c>
      <c r="J2385" t="str" cm="1">
        <f t="array" ref="J2385">_xlfn.XLOOKUP(Table5[[#This Row],[r]],"'"&amp;Table6[rxn]&amp;"'",Table6[expected kapp],"")</f>
        <v/>
      </c>
      <c r="L2385" t="s">
        <v>10636</v>
      </c>
      <c r="M2385">
        <v>8988.1774343278394</v>
      </c>
      <c r="AE2385" s="1" t="s">
        <v>12806</v>
      </c>
      <c r="AF2385" s="1" t="s">
        <v>2778</v>
      </c>
      <c r="AG2385" s="9">
        <v>4.8119447000000002E-11</v>
      </c>
      <c r="AH2385" s="1" t="str">
        <f>_xlfn.TEXTAFTER(Table9[[#This Row],[rxn]],"-",-1)</f>
        <v>rt6692_c</v>
      </c>
      <c r="AI2385" s="1" t="e">
        <f>_xlfn.TEXTAFTER(_xlfn.TEXTBEFORE(Table9[[#This Row],[rxn]],"-"&amp;Table9[[#This Row],[enz]]),"RXN-")</f>
        <v>#N/A</v>
      </c>
      <c r="AJ2385" s="1" t="str">
        <f>_xlfn.TEXTBEFORE(Table9[[#This Row],[rxn]],"_",-1)</f>
        <v>PROWASTE-rt6692</v>
      </c>
    </row>
    <row r="2386" spans="1:36" ht="17" hidden="1" x14ac:dyDescent="0.25">
      <c r="A2386" t="s">
        <v>8396</v>
      </c>
      <c r="B2386" t="str">
        <f>_xlfn.TEXTAFTER(Table5[[#This Row],[r]],"-",-1)</f>
        <v>rt0669'</v>
      </c>
      <c r="C2386" t="str">
        <f>_xlfn.TEXTAFTER(_xlfn.TEXTBEFORE(Table5[[#This Row],[r]],"-"&amp;Table5[[#This Row],[enz]]),"'RXN-")</f>
        <v>ENO_c_FWD</v>
      </c>
      <c r="D2386">
        <v>31029.339403916401</v>
      </c>
      <c r="E2386">
        <f>_xlfn.XLOOKUP(Table5[[#This Row],[r]],Table3[r],Table3[kapp],"")</f>
        <v>31029.339403916401</v>
      </c>
      <c r="F2386">
        <f>Table5[[#This Row],[kapp]]-Table5[[#This Row],[old]]</f>
        <v>0</v>
      </c>
      <c r="G2386" t="str" cm="1">
        <f t="array" ref="G2386">IF(ROWS(_xlfn._xlws.FILTER(Table5[r],Table5[enz]=Table5[[#This Row],[enz]]))&gt;1,"many","1")</f>
        <v>many</v>
      </c>
      <c r="H2386" t="str" cm="1">
        <f t="array" ref="H2386">IF(ROWS(_xlfn._xlws.FILTER(Table5[r],Table5[rxn-no-enz]=Table5[[#This Row],[rxn-no-enz]]))&gt;1,"many","1")</f>
        <v>1</v>
      </c>
      <c r="I2386" t="str">
        <f>_xlfn.XLOOKUP(SUBSTITUTE(Table5[[#This Row],[r]],"'",""),Table6[rxn],Table6[rxn],"no")</f>
        <v>no</v>
      </c>
      <c r="J2386" t="str" cm="1">
        <f t="array" ref="J2386">_xlfn.XLOOKUP(Table5[[#This Row],[r]],"'"&amp;Table6[rxn]&amp;"'",Table6[expected kapp],"")</f>
        <v/>
      </c>
      <c r="L2386" t="s">
        <v>10637</v>
      </c>
      <c r="M2386">
        <v>8988.1774343278394</v>
      </c>
      <c r="AE2386" s="1" t="s">
        <v>12807</v>
      </c>
      <c r="AF2386" s="1" t="s">
        <v>2778</v>
      </c>
      <c r="AG2386" s="9">
        <v>9.0834005999999997E-11</v>
      </c>
      <c r="AH2386" s="1" t="str">
        <f>_xlfn.TEXTAFTER(Table9[[#This Row],[rxn]],"-",-1)</f>
        <v>rt6698</v>
      </c>
      <c r="AI2386" s="1" t="e">
        <f>_xlfn.TEXTAFTER(_xlfn.TEXTBEFORE(Table9[[#This Row],[rxn]],"-"&amp;Table9[[#This Row],[enz]]),"RXN-")</f>
        <v>#N/A</v>
      </c>
      <c r="AJ2386" s="1" t="e">
        <f>_xlfn.TEXTBEFORE(Table9[[#This Row],[rxn]],"_",-1)</f>
        <v>#N/A</v>
      </c>
    </row>
    <row r="2387" spans="1:36" ht="17" hidden="1" x14ac:dyDescent="0.25">
      <c r="A2387" t="s">
        <v>8402</v>
      </c>
      <c r="B2387" t="str">
        <f>_xlfn.TEXTAFTER(Table5[[#This Row],[r]],"-",-1)</f>
        <v>rt1544_l'</v>
      </c>
      <c r="C2387" t="str">
        <f>_xlfn.TEXTAFTER(_xlfn.TEXTBEFORE(Table5[[#This Row],[r]],"-"&amp;Table5[[#This Row],[enz]]),"'RXN-")</f>
        <v>FACOAL220_l_FWD</v>
      </c>
      <c r="D2387">
        <v>8.4533143983551309</v>
      </c>
      <c r="E2387">
        <f>_xlfn.XLOOKUP(Table5[[#This Row],[r]],Table3[r],Table3[kapp],"")</f>
        <v>8.4533143983551309</v>
      </c>
      <c r="F2387">
        <f>Table5[[#This Row],[kapp]]-Table5[[#This Row],[old]]</f>
        <v>0</v>
      </c>
      <c r="G2387" t="str" cm="1">
        <f t="array" ref="G2387">IF(ROWS(_xlfn._xlws.FILTER(Table5[r],Table5[enz]=Table5[[#This Row],[enz]]))&gt;1,"many","1")</f>
        <v>many</v>
      </c>
      <c r="H2387" t="str" cm="1">
        <f t="array" ref="H2387">IF(ROWS(_xlfn._xlws.FILTER(Table5[r],Table5[rxn-no-enz]=Table5[[#This Row],[rxn-no-enz]]))&gt;1,"many","1")</f>
        <v>1</v>
      </c>
      <c r="I2387" t="str">
        <f>_xlfn.XLOOKUP(SUBSTITUTE(Table5[[#This Row],[r]],"'",""),Table6[rxn],Table6[rxn],"no")</f>
        <v>no</v>
      </c>
      <c r="J2387" t="str" cm="1">
        <f t="array" ref="J2387">_xlfn.XLOOKUP(Table5[[#This Row],[r]],"'"&amp;Table6[rxn]&amp;"'",Table6[expected kapp],"")</f>
        <v/>
      </c>
      <c r="L2387" t="s">
        <v>10638</v>
      </c>
      <c r="M2387">
        <v>8988.1774343278394</v>
      </c>
      <c r="AE2387" s="1" t="s">
        <v>12808</v>
      </c>
      <c r="AF2387" s="1" t="s">
        <v>2778</v>
      </c>
      <c r="AG2387" s="9">
        <v>0</v>
      </c>
      <c r="AH2387" s="1" t="str">
        <f>_xlfn.TEXTAFTER(Table9[[#This Row],[rxn]],"-",-1)</f>
        <v>rt6718_vm</v>
      </c>
      <c r="AI2387" s="1" t="e">
        <f>_xlfn.TEXTAFTER(_xlfn.TEXTBEFORE(Table9[[#This Row],[rxn]],"-"&amp;Table9[[#This Row],[enz]]),"RXN-")</f>
        <v>#N/A</v>
      </c>
      <c r="AJ2387" s="1" t="str">
        <f>_xlfn.TEXTBEFORE(Table9[[#This Row],[rxn]],"_",-1)</f>
        <v>PROWASTE-rt6718</v>
      </c>
    </row>
    <row r="2388" spans="1:36" ht="17" hidden="1" x14ac:dyDescent="0.25">
      <c r="A2388" t="s">
        <v>8403</v>
      </c>
      <c r="B2388" t="str">
        <f>_xlfn.TEXTAFTER(Table5[[#This Row],[r]],"-",-1)</f>
        <v>rt7052'</v>
      </c>
      <c r="C2388" t="str">
        <f>_xlfn.TEXTAFTER(_xlfn.TEXTBEFORE(Table5[[#This Row],[r]],"-"&amp;Table5[[#This Row],[enz]]),"'RXN-")</f>
        <v>FBA_c_FWD</v>
      </c>
      <c r="D2388">
        <v>43474.724271413899</v>
      </c>
      <c r="E2388">
        <f>_xlfn.XLOOKUP(Table5[[#This Row],[r]],Table3[r],Table3[kapp],"")</f>
        <v>43474.724271413899</v>
      </c>
      <c r="F2388">
        <f>Table5[[#This Row],[kapp]]-Table5[[#This Row],[old]]</f>
        <v>0</v>
      </c>
      <c r="G2388" t="str" cm="1">
        <f t="array" ref="G2388">IF(ROWS(_xlfn._xlws.FILTER(Table5[r],Table5[enz]=Table5[[#This Row],[enz]]))&gt;1,"many","1")</f>
        <v>many</v>
      </c>
      <c r="H2388" t="str" cm="1">
        <f t="array" ref="H2388">IF(ROWS(_xlfn._xlws.FILTER(Table5[r],Table5[rxn-no-enz]=Table5[[#This Row],[rxn-no-enz]]))&gt;1,"many","1")</f>
        <v>1</v>
      </c>
      <c r="I2388" t="str">
        <f>_xlfn.XLOOKUP(SUBSTITUTE(Table5[[#This Row],[r]],"'",""),Table6[rxn],Table6[rxn],"no")</f>
        <v>no</v>
      </c>
      <c r="J2388" t="str" cm="1">
        <f t="array" ref="J2388">_xlfn.XLOOKUP(Table5[[#This Row],[r]],"'"&amp;Table6[rxn]&amp;"'",Table6[expected kapp],"")</f>
        <v/>
      </c>
      <c r="L2388" t="s">
        <v>10639</v>
      </c>
      <c r="M2388">
        <v>8988.1774343278394</v>
      </c>
      <c r="AE2388" s="1" t="s">
        <v>12809</v>
      </c>
      <c r="AF2388" s="1" t="s">
        <v>2778</v>
      </c>
      <c r="AG2388" s="9">
        <v>1.6878250999999999E-11</v>
      </c>
      <c r="AH2388" s="1" t="str">
        <f>_xlfn.TEXTAFTER(Table9[[#This Row],[rxn]],"-",-1)</f>
        <v>rt6727</v>
      </c>
      <c r="AI2388" s="1" t="e">
        <f>_xlfn.TEXTAFTER(_xlfn.TEXTBEFORE(Table9[[#This Row],[rxn]],"-"&amp;Table9[[#This Row],[enz]]),"RXN-")</f>
        <v>#N/A</v>
      </c>
      <c r="AJ2388" s="1" t="e">
        <f>_xlfn.TEXTBEFORE(Table9[[#This Row],[rxn]],"_",-1)</f>
        <v>#N/A</v>
      </c>
    </row>
    <row r="2389" spans="1:36" ht="17" hidden="1" x14ac:dyDescent="0.25">
      <c r="A2389" t="s">
        <v>8404</v>
      </c>
      <c r="B2389" t="str">
        <f>_xlfn.TEXTAFTER(Table5[[#This Row],[r]],"-",-1)</f>
        <v>rt7907'</v>
      </c>
      <c r="C2389" t="str">
        <f>_xlfn.TEXTAFTER(_xlfn.TEXTBEFORE(Table5[[#This Row],[r]],"-"&amp;Table5[[#This Row],[enz]]),"'RXN-")</f>
        <v>FCLT_m_FWD</v>
      </c>
      <c r="D2389">
        <v>75.202828758421504</v>
      </c>
      <c r="E2389">
        <f>_xlfn.XLOOKUP(Table5[[#This Row],[r]],Table3[r],Table3[kapp],"")</f>
        <v>75.202828758421504</v>
      </c>
      <c r="F2389">
        <f>Table5[[#This Row],[kapp]]-Table5[[#This Row],[old]]</f>
        <v>0</v>
      </c>
      <c r="G2389" t="str" cm="1">
        <f t="array" ref="G2389">IF(ROWS(_xlfn._xlws.FILTER(Table5[r],Table5[enz]=Table5[[#This Row],[enz]]))&gt;1,"many","1")</f>
        <v>1</v>
      </c>
      <c r="H2389" t="str" cm="1">
        <f t="array" ref="H2389">IF(ROWS(_xlfn._xlws.FILTER(Table5[r],Table5[rxn-no-enz]=Table5[[#This Row],[rxn-no-enz]]))&gt;1,"many","1")</f>
        <v>1</v>
      </c>
      <c r="I2389" t="str">
        <f>_xlfn.XLOOKUP(SUBSTITUTE(Table5[[#This Row],[r]],"'",""),Table6[rxn],Table6[rxn],"no")</f>
        <v>RXN-FCLT_m_FWD-rt7907</v>
      </c>
      <c r="J2389" cm="1">
        <f t="array" ref="J2389">_xlfn.XLOOKUP(Table5[[#This Row],[r]],"'"&amp;Table6[rxn]&amp;"'",Table6[expected kapp],"")</f>
        <v>752.02828758420981</v>
      </c>
      <c r="L2389" t="s">
        <v>10640</v>
      </c>
      <c r="M2389">
        <v>8988.1774343278394</v>
      </c>
      <c r="AE2389" s="1" t="s">
        <v>12810</v>
      </c>
      <c r="AF2389" s="1" t="s">
        <v>2778</v>
      </c>
      <c r="AG2389" s="9">
        <v>7.8333799999999999E-11</v>
      </c>
      <c r="AH2389" s="1" t="str">
        <f>_xlfn.TEXTAFTER(Table9[[#This Row],[rxn]],"-",-1)</f>
        <v>rt6741</v>
      </c>
      <c r="AI2389" s="1" t="e">
        <f>_xlfn.TEXTAFTER(_xlfn.TEXTBEFORE(Table9[[#This Row],[rxn]],"-"&amp;Table9[[#This Row],[enz]]),"RXN-")</f>
        <v>#N/A</v>
      </c>
      <c r="AJ2389" s="1" t="e">
        <f>_xlfn.TEXTBEFORE(Table9[[#This Row],[rxn]],"_",-1)</f>
        <v>#N/A</v>
      </c>
    </row>
    <row r="2390" spans="1:36" ht="17" hidden="1" x14ac:dyDescent="0.25">
      <c r="A2390" t="s">
        <v>8405</v>
      </c>
      <c r="B2390" t="str">
        <f>_xlfn.TEXTAFTER(Table5[[#This Row],[r]],"-",-1)</f>
        <v>rt0996'</v>
      </c>
      <c r="C2390" t="str">
        <f>_xlfn.TEXTAFTER(_xlfn.TEXTBEFORE(Table5[[#This Row],[r]],"-"&amp;Table5[[#This Row],[enz]]),"'RXN-")</f>
        <v>FE2t_c_e_FWD</v>
      </c>
      <c r="D2390">
        <v>50.645245633121597</v>
      </c>
      <c r="E2390">
        <f>_xlfn.XLOOKUP(Table5[[#This Row],[r]],Table3[r],Table3[kapp],"")</f>
        <v>50.645245633121597</v>
      </c>
      <c r="F2390">
        <f>Table5[[#This Row],[kapp]]-Table5[[#This Row],[old]]</f>
        <v>0</v>
      </c>
      <c r="G2390" t="str" cm="1">
        <f t="array" ref="G2390">IF(ROWS(_xlfn._xlws.FILTER(Table5[r],Table5[enz]=Table5[[#This Row],[enz]]))&gt;1,"many","1")</f>
        <v>1</v>
      </c>
      <c r="H2390" t="str" cm="1">
        <f t="array" ref="H2390">IF(ROWS(_xlfn._xlws.FILTER(Table5[r],Table5[rxn-no-enz]=Table5[[#This Row],[rxn-no-enz]]))&gt;1,"many","1")</f>
        <v>many</v>
      </c>
      <c r="I2390" t="str">
        <f>_xlfn.XLOOKUP(SUBSTITUTE(Table5[[#This Row],[r]],"'",""),Table6[rxn],Table6[rxn],"no")</f>
        <v>no</v>
      </c>
      <c r="J2390" t="str" cm="1">
        <f t="array" ref="J2390">_xlfn.XLOOKUP(Table5[[#This Row],[r]],"'"&amp;Table6[rxn]&amp;"'",Table6[expected kapp],"")</f>
        <v/>
      </c>
      <c r="L2390" t="s">
        <v>10641</v>
      </c>
      <c r="M2390">
        <v>8988.1774343278394</v>
      </c>
      <c r="AE2390" s="1" t="s">
        <v>12811</v>
      </c>
      <c r="AF2390" s="1" t="s">
        <v>2778</v>
      </c>
      <c r="AG2390" s="9">
        <v>7.8471456000000002E-11</v>
      </c>
      <c r="AH2390" s="1" t="str">
        <f>_xlfn.TEXTAFTER(Table9[[#This Row],[rxn]],"-",-1)</f>
        <v>rt6753</v>
      </c>
      <c r="AI2390" s="1" t="e">
        <f>_xlfn.TEXTAFTER(_xlfn.TEXTBEFORE(Table9[[#This Row],[rxn]],"-"&amp;Table9[[#This Row],[enz]]),"RXN-")</f>
        <v>#N/A</v>
      </c>
      <c r="AJ2390" s="1" t="e">
        <f>_xlfn.TEXTBEFORE(Table9[[#This Row],[rxn]],"_",-1)</f>
        <v>#N/A</v>
      </c>
    </row>
    <row r="2391" spans="1:36" ht="17" hidden="1" x14ac:dyDescent="0.25">
      <c r="A2391" t="s">
        <v>8406</v>
      </c>
      <c r="B2391" t="str">
        <f>_xlfn.TEXTAFTER(Table5[[#This Row],[r]],"-",-1)</f>
        <v>rt74770996'</v>
      </c>
      <c r="C2391" t="str">
        <f>_xlfn.TEXTAFTER(_xlfn.TEXTBEFORE(Table5[[#This Row],[r]],"-"&amp;Table5[[#This Row],[enz]]),"'RXN-")</f>
        <v>FE3t_c_e_FWD</v>
      </c>
      <c r="D2391">
        <v>2.45933878374672E-3</v>
      </c>
      <c r="E2391">
        <f>_xlfn.XLOOKUP(Table5[[#This Row],[r]],Table3[r],Table3[kapp],"")</f>
        <v>2.45933878374672E-3</v>
      </c>
      <c r="F2391">
        <f>Table5[[#This Row],[kapp]]-Table5[[#This Row],[old]]</f>
        <v>0</v>
      </c>
      <c r="G2391" t="str" cm="1">
        <f t="array" ref="G2391">IF(ROWS(_xlfn._xlws.FILTER(Table5[r],Table5[enz]=Table5[[#This Row],[enz]]))&gt;1,"many","1")</f>
        <v>1</v>
      </c>
      <c r="H2391" t="str" cm="1">
        <f t="array" ref="H2391">IF(ROWS(_xlfn._xlws.FILTER(Table5[r],Table5[rxn-no-enz]=Table5[[#This Row],[rxn-no-enz]]))&gt;1,"many","1")</f>
        <v>1</v>
      </c>
      <c r="I2391" t="str">
        <f>_xlfn.XLOOKUP(SUBSTITUTE(Table5[[#This Row],[r]],"'",""),Table6[rxn],Table6[rxn],"no")</f>
        <v>no</v>
      </c>
      <c r="J2391" t="str" cm="1">
        <f t="array" ref="J2391">_xlfn.XLOOKUP(Table5[[#This Row],[r]],"'"&amp;Table6[rxn]&amp;"'",Table6[expected kapp],"")</f>
        <v/>
      </c>
      <c r="L2391" t="s">
        <v>10642</v>
      </c>
      <c r="M2391">
        <v>8988.1774343278394</v>
      </c>
      <c r="AE2391" s="1" t="s">
        <v>12812</v>
      </c>
      <c r="AF2391" s="1" t="s">
        <v>2778</v>
      </c>
      <c r="AG2391" s="9">
        <v>2.23022178E-10</v>
      </c>
      <c r="AH2391" s="1" t="str">
        <f>_xlfn.TEXTAFTER(Table9[[#This Row],[rxn]],"-",-1)</f>
        <v>rt6761</v>
      </c>
      <c r="AI2391" s="1" t="e">
        <f>_xlfn.TEXTAFTER(_xlfn.TEXTBEFORE(Table9[[#This Row],[rxn]],"-"&amp;Table9[[#This Row],[enz]]),"RXN-")</f>
        <v>#N/A</v>
      </c>
      <c r="AJ2391" s="1" t="e">
        <f>_xlfn.TEXTBEFORE(Table9[[#This Row],[rxn]],"_",-1)</f>
        <v>#N/A</v>
      </c>
    </row>
    <row r="2392" spans="1:36" ht="17" hidden="1" x14ac:dyDescent="0.25">
      <c r="A2392" t="s">
        <v>8407</v>
      </c>
      <c r="B2392" t="str">
        <f>_xlfn.TEXTAFTER(Table5[[#This Row],[r]],"-",-1)</f>
        <v>FECOORCPLX1'</v>
      </c>
      <c r="C2392" t="str">
        <f>_xlfn.TEXTAFTER(_xlfn.TEXTBEFORE(Table5[[#This Row],[r]],"-"&amp;Table5[[#This Row],[enz]]),"'RXN-")</f>
        <v>FECOOR_m_FWD</v>
      </c>
      <c r="D2392">
        <v>123065671.861167</v>
      </c>
      <c r="E2392">
        <f>_xlfn.XLOOKUP(Table5[[#This Row],[r]],Table3[r],Table3[kapp],"")</f>
        <v>123065671.861167</v>
      </c>
      <c r="F2392">
        <f>Table5[[#This Row],[kapp]]-Table5[[#This Row],[old]]</f>
        <v>0</v>
      </c>
      <c r="G2392" t="str" cm="1">
        <f t="array" ref="G2392">IF(ROWS(_xlfn._xlws.FILTER(Table5[r],Table5[enz]=Table5[[#This Row],[enz]]))&gt;1,"many","1")</f>
        <v>1</v>
      </c>
      <c r="H2392" t="str" cm="1">
        <f t="array" ref="H2392">IF(ROWS(_xlfn._xlws.FILTER(Table5[r],Table5[rxn-no-enz]=Table5[[#This Row],[rxn-no-enz]]))&gt;1,"many","1")</f>
        <v>many</v>
      </c>
      <c r="I2392" t="str">
        <f>_xlfn.XLOOKUP(SUBSTITUTE(Table5[[#This Row],[r]],"'",""),Table6[rxn],Table6[rxn],"no")</f>
        <v>no</v>
      </c>
      <c r="J2392" t="str" cm="1">
        <f t="array" ref="J2392">_xlfn.XLOOKUP(Table5[[#This Row],[r]],"'"&amp;Table6[rxn]&amp;"'",Table6[expected kapp],"")</f>
        <v/>
      </c>
      <c r="L2392" t="s">
        <v>10643</v>
      </c>
      <c r="M2392">
        <v>8988.1774343278394</v>
      </c>
      <c r="AE2392" s="1" t="s">
        <v>12813</v>
      </c>
      <c r="AF2392" s="1" t="s">
        <v>2778</v>
      </c>
      <c r="AG2392" s="9">
        <v>3.7002928399999999E-10</v>
      </c>
      <c r="AH2392" s="1" t="str">
        <f>_xlfn.TEXTAFTER(Table9[[#This Row],[rxn]],"-",-1)</f>
        <v>rt6769</v>
      </c>
      <c r="AI2392" s="1" t="e">
        <f>_xlfn.TEXTAFTER(_xlfn.TEXTBEFORE(Table9[[#This Row],[rxn]],"-"&amp;Table9[[#This Row],[enz]]),"RXN-")</f>
        <v>#N/A</v>
      </c>
      <c r="AJ2392" s="1" t="e">
        <f>_xlfn.TEXTBEFORE(Table9[[#This Row],[rxn]],"_",-1)</f>
        <v>#N/A</v>
      </c>
    </row>
    <row r="2393" spans="1:36" ht="17" hidden="1" x14ac:dyDescent="0.25">
      <c r="A2393" t="s">
        <v>8408</v>
      </c>
      <c r="B2393" t="str">
        <f>_xlfn.TEXTAFTER(Table5[[#This Row],[r]],"-",-1)</f>
        <v>FECRq9CPLX'</v>
      </c>
      <c r="C2393" t="str">
        <f>_xlfn.TEXTAFTER(_xlfn.TEXTBEFORE(Table5[[#This Row],[r]],"-"&amp;Table5[[#This Row],[enz]]),"'RXN-")</f>
        <v>FECRq9_m_FWD</v>
      </c>
      <c r="D2393">
        <v>3649374.17961798</v>
      </c>
      <c r="E2393">
        <f>_xlfn.XLOOKUP(Table5[[#This Row],[r]],Table3[r],Table3[kapp],"")</f>
        <v>3649374.17961798</v>
      </c>
      <c r="F2393">
        <f>Table5[[#This Row],[kapp]]-Table5[[#This Row],[old]]</f>
        <v>0</v>
      </c>
      <c r="G2393" t="str" cm="1">
        <f t="array" ref="G2393">IF(ROWS(_xlfn._xlws.FILTER(Table5[r],Table5[enz]=Table5[[#This Row],[enz]]))&gt;1,"many","1")</f>
        <v>1</v>
      </c>
      <c r="H2393" t="str" cm="1">
        <f t="array" ref="H2393">IF(ROWS(_xlfn._xlws.FILTER(Table5[r],Table5[rxn-no-enz]=Table5[[#This Row],[rxn-no-enz]]))&gt;1,"many","1")</f>
        <v>1</v>
      </c>
      <c r="I2393" t="str">
        <f>_xlfn.XLOOKUP(SUBSTITUTE(Table5[[#This Row],[r]],"'",""),Table6[rxn],Table6[rxn],"no")</f>
        <v>no</v>
      </c>
      <c r="J2393" t="str" cm="1">
        <f t="array" ref="J2393">_xlfn.XLOOKUP(Table5[[#This Row],[r]],"'"&amp;Table6[rxn]&amp;"'",Table6[expected kapp],"")</f>
        <v/>
      </c>
      <c r="L2393" t="s">
        <v>8575</v>
      </c>
      <c r="M2393">
        <v>8988.1774343278394</v>
      </c>
      <c r="AE2393" s="1" t="s">
        <v>12814</v>
      </c>
      <c r="AF2393" s="1" t="s">
        <v>2778</v>
      </c>
      <c r="AG2393" s="9">
        <v>4.3039240000000002E-11</v>
      </c>
      <c r="AH2393" s="1" t="str">
        <f>_xlfn.TEXTAFTER(Table9[[#This Row],[rxn]],"-",-1)</f>
        <v>rt6791</v>
      </c>
      <c r="AI2393" s="1" t="e">
        <f>_xlfn.TEXTAFTER(_xlfn.TEXTBEFORE(Table9[[#This Row],[rxn]],"-"&amp;Table9[[#This Row],[enz]]),"RXN-")</f>
        <v>#N/A</v>
      </c>
      <c r="AJ2393" s="1" t="e">
        <f>_xlfn.TEXTBEFORE(Table9[[#This Row],[rxn]],"_",-1)</f>
        <v>#N/A</v>
      </c>
    </row>
    <row r="2394" spans="1:36" ht="17" hidden="1" x14ac:dyDescent="0.25">
      <c r="A2394" t="s">
        <v>8409</v>
      </c>
      <c r="B2394" t="str">
        <f>_xlfn.TEXTAFTER(Table5[[#This Row],[r]],"-",-1)</f>
        <v>rt8485'</v>
      </c>
      <c r="C2394" t="str">
        <f>_xlfn.TEXTAFTER(_xlfn.TEXTBEFORE(Table5[[#This Row],[r]],"-"&amp;Table5[[#This Row],[enz]]),"'RXN-")</f>
        <v>FMNRx_c_FWD</v>
      </c>
      <c r="D2394">
        <v>1.66624861623139E-4</v>
      </c>
      <c r="E2394">
        <f>_xlfn.XLOOKUP(Table5[[#This Row],[r]],Table3[r],Table3[kapp],"")</f>
        <v>1.66624861623139E-4</v>
      </c>
      <c r="F2394">
        <f>Table5[[#This Row],[kapp]]-Table5[[#This Row],[old]]</f>
        <v>0</v>
      </c>
      <c r="G2394" t="str" cm="1">
        <f t="array" ref="G2394">IF(ROWS(_xlfn._xlws.FILTER(Table5[r],Table5[enz]=Table5[[#This Row],[enz]]))&gt;1,"many","1")</f>
        <v>many</v>
      </c>
      <c r="H2394" t="str" cm="1">
        <f t="array" ref="H2394">IF(ROWS(_xlfn._xlws.FILTER(Table5[r],Table5[rxn-no-enz]=Table5[[#This Row],[rxn-no-enz]]))&gt;1,"many","1")</f>
        <v>1</v>
      </c>
      <c r="I2394" t="str">
        <f>_xlfn.XLOOKUP(SUBSTITUTE(Table5[[#This Row],[r]],"'",""),Table6[rxn],Table6[rxn],"no")</f>
        <v>no</v>
      </c>
      <c r="J2394" t="str" cm="1">
        <f t="array" ref="J2394">_xlfn.XLOOKUP(Table5[[#This Row],[r]],"'"&amp;Table6[rxn]&amp;"'",Table6[expected kapp],"")</f>
        <v/>
      </c>
      <c r="L2394" t="s">
        <v>10644</v>
      </c>
      <c r="M2394">
        <v>8988.1774343278394</v>
      </c>
      <c r="AE2394" s="1" t="s">
        <v>12815</v>
      </c>
      <c r="AF2394" s="1" t="s">
        <v>2778</v>
      </c>
      <c r="AG2394" s="9">
        <v>2.8638958329999999E-9</v>
      </c>
      <c r="AH2394" s="1" t="str">
        <f>_xlfn.TEXTAFTER(Table9[[#This Row],[rxn]],"-",-1)</f>
        <v>rt6799</v>
      </c>
      <c r="AI2394" s="1" t="e">
        <f>_xlfn.TEXTAFTER(_xlfn.TEXTBEFORE(Table9[[#This Row],[rxn]],"-"&amp;Table9[[#This Row],[enz]]),"RXN-")</f>
        <v>#N/A</v>
      </c>
      <c r="AJ2394" s="1" t="e">
        <f>_xlfn.TEXTBEFORE(Table9[[#This Row],[rxn]],"_",-1)</f>
        <v>#N/A</v>
      </c>
    </row>
    <row r="2395" spans="1:36" ht="17" hidden="1" x14ac:dyDescent="0.25">
      <c r="A2395" t="s">
        <v>8429</v>
      </c>
      <c r="B2395" t="str">
        <f>_xlfn.TEXTAFTER(Table5[[#This Row],[r]],"-",-1)</f>
        <v>rt3556'</v>
      </c>
      <c r="C2395" t="str">
        <f>_xlfn.TEXTAFTER(_xlfn.TEXTBEFORE(Table5[[#This Row],[r]],"-"&amp;Table5[[#This Row],[enz]]),"'RXN-")</f>
        <v>GLCt_c_e_FWD</v>
      </c>
      <c r="D2395">
        <v>6407210.9674127698</v>
      </c>
      <c r="E2395">
        <f>_xlfn.XLOOKUP(Table5[[#This Row],[r]],Table3[r],Table3[kapp],"")</f>
        <v>6407210.9674127698</v>
      </c>
      <c r="F2395">
        <f>Table5[[#This Row],[kapp]]-Table5[[#This Row],[old]]</f>
        <v>0</v>
      </c>
      <c r="G2395" t="str" cm="1">
        <f t="array" ref="G2395">IF(ROWS(_xlfn._xlws.FILTER(Table5[r],Table5[enz]=Table5[[#This Row],[enz]]))&gt;1,"many","1")</f>
        <v>many</v>
      </c>
      <c r="H2395" t="str" cm="1">
        <f t="array" ref="H2395">IF(ROWS(_xlfn._xlws.FILTER(Table5[r],Table5[rxn-no-enz]=Table5[[#This Row],[rxn-no-enz]]))&gt;1,"many","1")</f>
        <v>many</v>
      </c>
      <c r="I2395" t="str">
        <f>_xlfn.XLOOKUP(SUBSTITUTE(Table5[[#This Row],[r]],"'",""),Table6[rxn],Table6[rxn],"no")</f>
        <v>no</v>
      </c>
      <c r="J2395" t="str" cm="1">
        <f t="array" ref="J2395">_xlfn.XLOOKUP(Table5[[#This Row],[r]],"'"&amp;Table6[rxn]&amp;"'",Table6[expected kapp],"")</f>
        <v/>
      </c>
      <c r="L2395" t="s">
        <v>10645</v>
      </c>
      <c r="M2395">
        <v>8988.1774343278394</v>
      </c>
      <c r="AE2395" s="1" t="s">
        <v>12816</v>
      </c>
      <c r="AF2395" s="1" t="s">
        <v>2778</v>
      </c>
      <c r="AG2395" s="9">
        <v>4.8444198100000001E-10</v>
      </c>
      <c r="AH2395" s="1" t="str">
        <f>_xlfn.TEXTAFTER(Table9[[#This Row],[rxn]],"-",-1)</f>
        <v>rt6811</v>
      </c>
      <c r="AI2395" s="1" t="e">
        <f>_xlfn.TEXTAFTER(_xlfn.TEXTBEFORE(Table9[[#This Row],[rxn]],"-"&amp;Table9[[#This Row],[enz]]),"RXN-")</f>
        <v>#N/A</v>
      </c>
      <c r="AJ2395" s="1" t="e">
        <f>_xlfn.TEXTBEFORE(Table9[[#This Row],[rxn]],"_",-1)</f>
        <v>#N/A</v>
      </c>
    </row>
    <row r="2396" spans="1:36" ht="17" hidden="1" x14ac:dyDescent="0.25">
      <c r="A2396" t="s">
        <v>8430</v>
      </c>
      <c r="B2396" t="str">
        <f>_xlfn.TEXTAFTER(Table5[[#This Row],[r]],"-",-1)</f>
        <v>rt6998'</v>
      </c>
      <c r="C2396" t="str">
        <f>_xlfn.TEXTAFTER(_xlfn.TEXTBEFORE(Table5[[#This Row],[r]],"-"&amp;Table5[[#This Row],[enz]]),"'RXN-")</f>
        <v>MTHFD_c_FWD</v>
      </c>
      <c r="D2396">
        <v>466547.79379000299</v>
      </c>
      <c r="E2396">
        <f>_xlfn.XLOOKUP(Table5[[#This Row],[r]],Table3[r],Table3[kapp],"")</f>
        <v>466547.79379000299</v>
      </c>
      <c r="F2396">
        <f>Table5[[#This Row],[kapp]]-Table5[[#This Row],[old]]</f>
        <v>0</v>
      </c>
      <c r="G2396" t="str" cm="1">
        <f t="array" ref="G2396">IF(ROWS(_xlfn._xlws.FILTER(Table5[r],Table5[enz]=Table5[[#This Row],[enz]]))&gt;1,"many","1")</f>
        <v>many</v>
      </c>
      <c r="H2396" t="str" cm="1">
        <f t="array" ref="H2396">IF(ROWS(_xlfn._xlws.FILTER(Table5[r],Table5[rxn-no-enz]=Table5[[#This Row],[rxn-no-enz]]))&gt;1,"many","1")</f>
        <v>1</v>
      </c>
      <c r="I2396" t="str">
        <f>_xlfn.XLOOKUP(SUBSTITUTE(Table5[[#This Row],[r]],"'",""),Table6[rxn],Table6[rxn],"no")</f>
        <v>no</v>
      </c>
      <c r="J2396" t="str" cm="1">
        <f t="array" ref="J2396">_xlfn.XLOOKUP(Table5[[#This Row],[r]],"'"&amp;Table6[rxn]&amp;"'",Table6[expected kapp],"")</f>
        <v/>
      </c>
      <c r="L2396" t="s">
        <v>10646</v>
      </c>
      <c r="M2396">
        <v>8988.1774343278394</v>
      </c>
      <c r="AE2396" s="1" t="s">
        <v>12817</v>
      </c>
      <c r="AF2396" s="1" t="s">
        <v>2778</v>
      </c>
      <c r="AG2396" s="9">
        <v>9.9089943000000003E-11</v>
      </c>
      <c r="AH2396" s="1" t="str">
        <f>_xlfn.TEXTAFTER(Table9[[#This Row],[rxn]],"-",-1)</f>
        <v>rt6812</v>
      </c>
      <c r="AI2396" s="1" t="e">
        <f>_xlfn.TEXTAFTER(_xlfn.TEXTBEFORE(Table9[[#This Row],[rxn]],"-"&amp;Table9[[#This Row],[enz]]),"RXN-")</f>
        <v>#N/A</v>
      </c>
      <c r="AJ2396" s="1" t="e">
        <f>_xlfn.TEXTBEFORE(Table9[[#This Row],[rxn]],"_",-1)</f>
        <v>#N/A</v>
      </c>
    </row>
    <row r="2397" spans="1:36" ht="17" hidden="1" x14ac:dyDescent="0.25">
      <c r="A2397" t="s">
        <v>8431</v>
      </c>
      <c r="B2397" t="str">
        <f>_xlfn.TEXTAFTER(Table5[[#This Row],[r]],"-",-1)</f>
        <v>rt5633_c'</v>
      </c>
      <c r="C2397" t="str">
        <f>_xlfn.TEXTAFTER(_xlfn.TEXTBEFORE(Table5[[#This Row],[r]],"-"&amp;Table5[[#This Row],[enz]]),"'RXN-")</f>
        <v>FUM_c_FWD</v>
      </c>
      <c r="D2397">
        <v>5037.8437790241496</v>
      </c>
      <c r="E2397">
        <f>_xlfn.XLOOKUP(Table5[[#This Row],[r]],Table3[r],Table3[kapp],"")</f>
        <v>5037.8437790241496</v>
      </c>
      <c r="F2397">
        <f>Table5[[#This Row],[kapp]]-Table5[[#This Row],[old]]</f>
        <v>0</v>
      </c>
      <c r="G2397" t="str" cm="1">
        <f t="array" ref="G2397">IF(ROWS(_xlfn._xlws.FILTER(Table5[r],Table5[enz]=Table5[[#This Row],[enz]]))&gt;1,"many","1")</f>
        <v>many</v>
      </c>
      <c r="H2397" t="str" cm="1">
        <f t="array" ref="H2397">IF(ROWS(_xlfn._xlws.FILTER(Table5[r],Table5[rxn-no-enz]=Table5[[#This Row],[rxn-no-enz]]))&gt;1,"many","1")</f>
        <v>1</v>
      </c>
      <c r="I2397" t="str">
        <f>_xlfn.XLOOKUP(SUBSTITUTE(Table5[[#This Row],[r]],"'",""),Table6[rxn],Table6[rxn],"no")</f>
        <v>no</v>
      </c>
      <c r="J2397" t="str" cm="1">
        <f t="array" ref="J2397">_xlfn.XLOOKUP(Table5[[#This Row],[r]],"'"&amp;Table6[rxn]&amp;"'",Table6[expected kapp],"")</f>
        <v/>
      </c>
      <c r="L2397" t="s">
        <v>10647</v>
      </c>
      <c r="M2397">
        <v>8988.1774343278394</v>
      </c>
      <c r="AE2397" s="1" t="s">
        <v>12818</v>
      </c>
      <c r="AF2397" s="1" t="s">
        <v>2778</v>
      </c>
      <c r="AG2397" s="9">
        <v>1.6514613E-10</v>
      </c>
      <c r="AH2397" s="1" t="str">
        <f>_xlfn.TEXTAFTER(Table9[[#This Row],[rxn]],"-",-1)</f>
        <v>rt6816</v>
      </c>
      <c r="AI2397" s="1" t="e">
        <f>_xlfn.TEXTAFTER(_xlfn.TEXTBEFORE(Table9[[#This Row],[rxn]],"-"&amp;Table9[[#This Row],[enz]]),"RXN-")</f>
        <v>#N/A</v>
      </c>
      <c r="AJ2397" s="1" t="e">
        <f>_xlfn.TEXTBEFORE(Table9[[#This Row],[rxn]],"_",-1)</f>
        <v>#N/A</v>
      </c>
    </row>
    <row r="2398" spans="1:36" ht="17" hidden="1" x14ac:dyDescent="0.25">
      <c r="A2398" t="s">
        <v>8432</v>
      </c>
      <c r="B2398" t="str">
        <f>_xlfn.TEXTAFTER(Table5[[#This Row],[r]],"-",-1)</f>
        <v>rt2297_l'</v>
      </c>
      <c r="C2398" t="str">
        <f>_xlfn.TEXTAFTER(_xlfn.TEXTBEFORE(Table5[[#This Row],[r]],"-"&amp;Table5[[#This Row],[enz]]),"'RXN-")</f>
        <v>G3PAT_l_FWD</v>
      </c>
      <c r="D2398">
        <v>171816.181616552</v>
      </c>
      <c r="E2398">
        <f>_xlfn.XLOOKUP(Table5[[#This Row],[r]],Table3[r],Table3[kapp],"")</f>
        <v>171816.181616552</v>
      </c>
      <c r="F2398">
        <f>Table5[[#This Row],[kapp]]-Table5[[#This Row],[old]]</f>
        <v>0</v>
      </c>
      <c r="G2398" t="str" cm="1">
        <f t="array" ref="G2398">IF(ROWS(_xlfn._xlws.FILTER(Table5[r],Table5[enz]=Table5[[#This Row],[enz]]))&gt;1,"many","1")</f>
        <v>1</v>
      </c>
      <c r="H2398" t="str" cm="1">
        <f t="array" ref="H2398">IF(ROWS(_xlfn._xlws.FILTER(Table5[r],Table5[rxn-no-enz]=Table5[[#This Row],[rxn-no-enz]]))&gt;1,"many","1")</f>
        <v>1</v>
      </c>
      <c r="I2398" t="str">
        <f>_xlfn.XLOOKUP(SUBSTITUTE(Table5[[#This Row],[r]],"'",""),Table6[rxn],Table6[rxn],"no")</f>
        <v>no</v>
      </c>
      <c r="J2398" t="str" cm="1">
        <f t="array" ref="J2398">_xlfn.XLOOKUP(Table5[[#This Row],[r]],"'"&amp;Table6[rxn]&amp;"'",Table6[expected kapp],"")</f>
        <v/>
      </c>
      <c r="L2398" t="s">
        <v>10648</v>
      </c>
      <c r="M2398">
        <v>8988.1774343278394</v>
      </c>
      <c r="AE2398" s="1" t="s">
        <v>12819</v>
      </c>
      <c r="AF2398" s="1" t="s">
        <v>2778</v>
      </c>
      <c r="AG2398" s="9">
        <v>4.0610598999999999E-11</v>
      </c>
      <c r="AH2398" s="1" t="str">
        <f>_xlfn.TEXTAFTER(Table9[[#This Row],[rxn]],"-",-1)</f>
        <v>rt6820</v>
      </c>
      <c r="AI2398" s="1" t="e">
        <f>_xlfn.TEXTAFTER(_xlfn.TEXTBEFORE(Table9[[#This Row],[rxn]],"-"&amp;Table9[[#This Row],[enz]]),"RXN-")</f>
        <v>#N/A</v>
      </c>
      <c r="AJ2398" s="1" t="e">
        <f>_xlfn.TEXTBEFORE(Table9[[#This Row],[rxn]],"_",-1)</f>
        <v>#N/A</v>
      </c>
    </row>
    <row r="2399" spans="1:36" ht="17" hidden="1" x14ac:dyDescent="0.25">
      <c r="A2399" t="s">
        <v>8433</v>
      </c>
      <c r="B2399" t="str">
        <f>_xlfn.TEXTAFTER(Table5[[#This Row],[r]],"-",-1)</f>
        <v>rt3786_c'</v>
      </c>
      <c r="C2399" t="str">
        <f>_xlfn.TEXTAFTER(_xlfn.TEXTBEFORE(Table5[[#This Row],[r]],"-"&amp;Table5[[#This Row],[enz]]),"'RXN-")</f>
        <v>G3PD1r_c_FWD</v>
      </c>
      <c r="D2399">
        <v>6301.1388662032896</v>
      </c>
      <c r="E2399">
        <f>_xlfn.XLOOKUP(Table5[[#This Row],[r]],Table3[r],Table3[kapp],"")</f>
        <v>6301.1388662032896</v>
      </c>
      <c r="F2399">
        <f>Table5[[#This Row],[kapp]]-Table5[[#This Row],[old]]</f>
        <v>0</v>
      </c>
      <c r="G2399" t="str" cm="1">
        <f t="array" ref="G2399">IF(ROWS(_xlfn._xlws.FILTER(Table5[r],Table5[enz]=Table5[[#This Row],[enz]]))&gt;1,"many","1")</f>
        <v>many</v>
      </c>
      <c r="H2399" t="str" cm="1">
        <f t="array" ref="H2399">IF(ROWS(_xlfn._xlws.FILTER(Table5[r],Table5[rxn-no-enz]=Table5[[#This Row],[rxn-no-enz]]))&gt;1,"many","1")</f>
        <v>many</v>
      </c>
      <c r="I2399" t="str">
        <f>_xlfn.XLOOKUP(SUBSTITUTE(Table5[[#This Row],[r]],"'",""),Table6[rxn],Table6[rxn],"no")</f>
        <v>no</v>
      </c>
      <c r="J2399" t="str" cm="1">
        <f t="array" ref="J2399">_xlfn.XLOOKUP(Table5[[#This Row],[r]],"'"&amp;Table6[rxn]&amp;"'",Table6[expected kapp],"")</f>
        <v/>
      </c>
      <c r="L2399" t="s">
        <v>10649</v>
      </c>
      <c r="M2399">
        <v>8988.1774343278394</v>
      </c>
      <c r="AE2399" s="1" t="s">
        <v>12820</v>
      </c>
      <c r="AF2399" s="1" t="s">
        <v>2778</v>
      </c>
      <c r="AG2399" s="9">
        <v>8.0617545E-11</v>
      </c>
      <c r="AH2399" s="1" t="str">
        <f>_xlfn.TEXTAFTER(Table9[[#This Row],[rxn]],"-",-1)</f>
        <v>rt6827</v>
      </c>
      <c r="AI2399" s="1" t="e">
        <f>_xlfn.TEXTAFTER(_xlfn.TEXTBEFORE(Table9[[#This Row],[rxn]],"-"&amp;Table9[[#This Row],[enz]]),"RXN-")</f>
        <v>#N/A</v>
      </c>
      <c r="AJ2399" s="1" t="e">
        <f>_xlfn.TEXTBEFORE(Table9[[#This Row],[rxn]],"_",-1)</f>
        <v>#N/A</v>
      </c>
    </row>
    <row r="2400" spans="1:36" ht="17" hidden="1" x14ac:dyDescent="0.25">
      <c r="A2400" t="s">
        <v>8434</v>
      </c>
      <c r="B2400" t="str">
        <f>_xlfn.TEXTAFTER(Table5[[#This Row],[r]],"-",-1)</f>
        <v>rt7905'</v>
      </c>
      <c r="C2400" t="str">
        <f>_xlfn.TEXTAFTER(_xlfn.TEXTBEFORE(Table5[[#This Row],[r]],"-"&amp;Table5[[#This Row],[enz]]),"'RXN-")</f>
        <v>G5SDy_c_FWD</v>
      </c>
      <c r="D2400">
        <v>5932.5394263358203</v>
      </c>
      <c r="E2400">
        <f>_xlfn.XLOOKUP(Table5[[#This Row],[r]],Table3[r],Table3[kapp],"")</f>
        <v>5932.5394263358203</v>
      </c>
      <c r="F2400">
        <f>Table5[[#This Row],[kapp]]-Table5[[#This Row],[old]]</f>
        <v>0</v>
      </c>
      <c r="G2400" t="str" cm="1">
        <f t="array" ref="G2400">IF(ROWS(_xlfn._xlws.FILTER(Table5[r],Table5[enz]=Table5[[#This Row],[enz]]))&gt;1,"many","1")</f>
        <v>1</v>
      </c>
      <c r="H2400" t="str" cm="1">
        <f t="array" ref="H2400">IF(ROWS(_xlfn._xlws.FILTER(Table5[r],Table5[rxn-no-enz]=Table5[[#This Row],[rxn-no-enz]]))&gt;1,"many","1")</f>
        <v>1</v>
      </c>
      <c r="I2400" t="str">
        <f>_xlfn.XLOOKUP(SUBSTITUTE(Table5[[#This Row],[r]],"'",""),Table6[rxn],Table6[rxn],"no")</f>
        <v>no</v>
      </c>
      <c r="J2400" t="str" cm="1">
        <f t="array" ref="J2400">_xlfn.XLOOKUP(Table5[[#This Row],[r]],"'"&amp;Table6[rxn]&amp;"'",Table6[expected kapp],"")</f>
        <v/>
      </c>
      <c r="L2400" t="s">
        <v>10650</v>
      </c>
      <c r="M2400">
        <v>8988.1774343278394</v>
      </c>
      <c r="AE2400" s="1" t="s">
        <v>12821</v>
      </c>
      <c r="AF2400" s="1" t="s">
        <v>2778</v>
      </c>
      <c r="AG2400" s="9">
        <v>3.8123497499999899E-10</v>
      </c>
      <c r="AH2400" s="1" t="str">
        <f>_xlfn.TEXTAFTER(Table9[[#This Row],[rxn]],"-",-1)</f>
        <v>rt6850</v>
      </c>
      <c r="AI2400" s="1" t="e">
        <f>_xlfn.TEXTAFTER(_xlfn.TEXTBEFORE(Table9[[#This Row],[rxn]],"-"&amp;Table9[[#This Row],[enz]]),"RXN-")</f>
        <v>#N/A</v>
      </c>
      <c r="AJ2400" s="1" t="e">
        <f>_xlfn.TEXTBEFORE(Table9[[#This Row],[rxn]],"_",-1)</f>
        <v>#N/A</v>
      </c>
    </row>
    <row r="2401" spans="1:36" ht="17" hidden="1" x14ac:dyDescent="0.25">
      <c r="A2401" t="s">
        <v>8435</v>
      </c>
      <c r="B2401" t="str">
        <f>_xlfn.TEXTAFTER(Table5[[#This Row],[r]],"-",-1)</f>
        <v>rt3384'</v>
      </c>
      <c r="C2401" t="str">
        <f>_xlfn.TEXTAFTER(_xlfn.TEXTBEFORE(Table5[[#This Row],[r]],"-"&amp;Table5[[#This Row],[enz]]),"'RXN-")</f>
        <v>GALUi_c_FWD</v>
      </c>
      <c r="D2401">
        <v>8199.9821439009593</v>
      </c>
      <c r="E2401">
        <f>_xlfn.XLOOKUP(Table5[[#This Row],[r]],Table3[r],Table3[kapp],"")</f>
        <v>8199.9821439009593</v>
      </c>
      <c r="F2401">
        <f>Table5[[#This Row],[kapp]]-Table5[[#This Row],[old]]</f>
        <v>0</v>
      </c>
      <c r="G2401" t="str" cm="1">
        <f t="array" ref="G2401">IF(ROWS(_xlfn._xlws.FILTER(Table5[r],Table5[enz]=Table5[[#This Row],[enz]]))&gt;1,"many","1")</f>
        <v>many</v>
      </c>
      <c r="H2401" t="str" cm="1">
        <f t="array" ref="H2401">IF(ROWS(_xlfn._xlws.FILTER(Table5[r],Table5[rxn-no-enz]=Table5[[#This Row],[rxn-no-enz]]))&gt;1,"many","1")</f>
        <v>1</v>
      </c>
      <c r="I2401" t="str">
        <f>_xlfn.XLOOKUP(SUBSTITUTE(Table5[[#This Row],[r]],"'",""),Table6[rxn],Table6[rxn],"no")</f>
        <v>no</v>
      </c>
      <c r="J2401" t="str" cm="1">
        <f t="array" ref="J2401">_xlfn.XLOOKUP(Table5[[#This Row],[r]],"'"&amp;Table6[rxn]&amp;"'",Table6[expected kapp],"")</f>
        <v/>
      </c>
      <c r="L2401" t="s">
        <v>10651</v>
      </c>
      <c r="M2401">
        <v>8988.1774343278394</v>
      </c>
      <c r="AE2401" s="1" t="s">
        <v>12822</v>
      </c>
      <c r="AF2401" s="1" t="s">
        <v>2778</v>
      </c>
      <c r="AG2401" s="9">
        <v>1.61122112999999E-10</v>
      </c>
      <c r="AH2401" s="1" t="str">
        <f>_xlfn.TEXTAFTER(Table9[[#This Row],[rxn]],"-",-1)</f>
        <v>rt6860</v>
      </c>
      <c r="AI2401" s="1" t="e">
        <f>_xlfn.TEXTAFTER(_xlfn.TEXTBEFORE(Table9[[#This Row],[rxn]],"-"&amp;Table9[[#This Row],[enz]]),"RXN-")</f>
        <v>#N/A</v>
      </c>
      <c r="AJ2401" s="1" t="e">
        <f>_xlfn.TEXTBEFORE(Table9[[#This Row],[rxn]],"_",-1)</f>
        <v>#N/A</v>
      </c>
    </row>
    <row r="2402" spans="1:36" ht="17" hidden="1" x14ac:dyDescent="0.25">
      <c r="A2402" t="s">
        <v>8436</v>
      </c>
      <c r="B2402" t="str">
        <f>_xlfn.TEXTAFTER(Table5[[#This Row],[r]],"-",-1)</f>
        <v>rt3311'</v>
      </c>
      <c r="C2402" t="str">
        <f>_xlfn.TEXTAFTER(_xlfn.TEXTBEFORE(Table5[[#This Row],[r]],"-"&amp;Table5[[#This Row],[enz]]),"'RXN-")</f>
        <v>GAPD_c_FWD</v>
      </c>
      <c r="D2402">
        <v>768290799.01306403</v>
      </c>
      <c r="E2402">
        <f>_xlfn.XLOOKUP(Table5[[#This Row],[r]],Table3[r],Table3[kapp],"")</f>
        <v>768290799.01306403</v>
      </c>
      <c r="F2402">
        <f>Table5[[#This Row],[kapp]]-Table5[[#This Row],[old]]</f>
        <v>0</v>
      </c>
      <c r="G2402" t="str" cm="1">
        <f t="array" ref="G2402">IF(ROWS(_xlfn._xlws.FILTER(Table5[r],Table5[enz]=Table5[[#This Row],[enz]]))&gt;1,"many","1")</f>
        <v>many</v>
      </c>
      <c r="H2402" t="str" cm="1">
        <f t="array" ref="H2402">IF(ROWS(_xlfn._xlws.FILTER(Table5[r],Table5[rxn-no-enz]=Table5[[#This Row],[rxn-no-enz]]))&gt;1,"many","1")</f>
        <v>many</v>
      </c>
      <c r="I2402" t="str">
        <f>_xlfn.XLOOKUP(SUBSTITUTE(Table5[[#This Row],[r]],"'",""),Table6[rxn],Table6[rxn],"no")</f>
        <v>no</v>
      </c>
      <c r="J2402" t="str" cm="1">
        <f t="array" ref="J2402">_xlfn.XLOOKUP(Table5[[#This Row],[r]],"'"&amp;Table6[rxn]&amp;"'",Table6[expected kapp],"")</f>
        <v/>
      </c>
      <c r="L2402" t="s">
        <v>10652</v>
      </c>
      <c r="M2402">
        <v>8988.1774343278394</v>
      </c>
      <c r="AE2402" s="1" t="s">
        <v>12823</v>
      </c>
      <c r="AF2402" s="1" t="s">
        <v>2778</v>
      </c>
      <c r="AG2402" s="9">
        <v>5.7580389000000001E-11</v>
      </c>
      <c r="AH2402" s="1" t="str">
        <f>_xlfn.TEXTAFTER(Table9[[#This Row],[rxn]],"-",-1)</f>
        <v>rt6872</v>
      </c>
      <c r="AI2402" s="1" t="e">
        <f>_xlfn.TEXTAFTER(_xlfn.TEXTBEFORE(Table9[[#This Row],[rxn]],"-"&amp;Table9[[#This Row],[enz]]),"RXN-")</f>
        <v>#N/A</v>
      </c>
      <c r="AJ2402" s="1" t="e">
        <f>_xlfn.TEXTBEFORE(Table9[[#This Row],[rxn]],"_",-1)</f>
        <v>#N/A</v>
      </c>
    </row>
    <row r="2403" spans="1:36" ht="17" hidden="1" x14ac:dyDescent="0.25">
      <c r="A2403" t="s">
        <v>8437</v>
      </c>
      <c r="B2403" t="str">
        <f>_xlfn.TEXTAFTER(Table5[[#This Row],[r]],"-",-1)</f>
        <v>rt5227'</v>
      </c>
      <c r="C2403" t="str">
        <f>_xlfn.TEXTAFTER(_xlfn.TEXTBEFORE(Table5[[#This Row],[r]],"-"&amp;Table5[[#This Row],[enz]]),"'RXN-")</f>
        <v>GARFT_c_FWD</v>
      </c>
      <c r="D2403">
        <v>5714.9894440601402</v>
      </c>
      <c r="E2403">
        <f>_xlfn.XLOOKUP(Table5[[#This Row],[r]],Table3[r],Table3[kapp],"")</f>
        <v>5714.9894440601402</v>
      </c>
      <c r="F2403">
        <f>Table5[[#This Row],[kapp]]-Table5[[#This Row],[old]]</f>
        <v>0</v>
      </c>
      <c r="G2403" t="str" cm="1">
        <f t="array" ref="G2403">IF(ROWS(_xlfn._xlws.FILTER(Table5[r],Table5[enz]=Table5[[#This Row],[enz]]))&gt;1,"many","1")</f>
        <v>1</v>
      </c>
      <c r="H2403" t="str" cm="1">
        <f t="array" ref="H2403">IF(ROWS(_xlfn._xlws.FILTER(Table5[r],Table5[rxn-no-enz]=Table5[[#This Row],[rxn-no-enz]]))&gt;1,"many","1")</f>
        <v>1</v>
      </c>
      <c r="I2403" t="str">
        <f>_xlfn.XLOOKUP(SUBSTITUTE(Table5[[#This Row],[r]],"'",""),Table6[rxn],Table6[rxn],"no")</f>
        <v>no</v>
      </c>
      <c r="J2403" t="str" cm="1">
        <f t="array" ref="J2403">_xlfn.XLOOKUP(Table5[[#This Row],[r]],"'"&amp;Table6[rxn]&amp;"'",Table6[expected kapp],"")</f>
        <v/>
      </c>
      <c r="L2403" t="s">
        <v>10653</v>
      </c>
      <c r="M2403">
        <v>8988.1774343278394</v>
      </c>
      <c r="AE2403" s="1" t="s">
        <v>12824</v>
      </c>
      <c r="AF2403" s="1" t="s">
        <v>2778</v>
      </c>
      <c r="AG2403" s="9">
        <v>1.5017555000000001E-11</v>
      </c>
      <c r="AH2403" s="1" t="str">
        <f>_xlfn.TEXTAFTER(Table9[[#This Row],[rxn]],"-",-1)</f>
        <v>rt6880</v>
      </c>
      <c r="AI2403" s="1" t="e">
        <f>_xlfn.TEXTAFTER(_xlfn.TEXTBEFORE(Table9[[#This Row],[rxn]],"-"&amp;Table9[[#This Row],[enz]]),"RXN-")</f>
        <v>#N/A</v>
      </c>
      <c r="AJ2403" s="1" t="e">
        <f>_xlfn.TEXTBEFORE(Table9[[#This Row],[rxn]],"_",-1)</f>
        <v>#N/A</v>
      </c>
    </row>
    <row r="2404" spans="1:36" ht="17" hidden="1" x14ac:dyDescent="0.25">
      <c r="A2404" t="s">
        <v>8438</v>
      </c>
      <c r="B2404" t="str">
        <f>_xlfn.TEXTAFTER(Table5[[#This Row],[r]],"-",-1)</f>
        <v>rt1299'</v>
      </c>
      <c r="C2404" t="str">
        <f>_xlfn.TEXTAFTER(_xlfn.TEXTBEFORE(Table5[[#This Row],[r]],"-"&amp;Table5[[#This Row],[enz]]),"'RXN-")</f>
        <v>GHMT2r_c_FWD</v>
      </c>
      <c r="D2404">
        <v>106448.30273795201</v>
      </c>
      <c r="E2404">
        <f>_xlfn.XLOOKUP(Table5[[#This Row],[r]],Table3[r],Table3[kapp],"")</f>
        <v>106448.30273795201</v>
      </c>
      <c r="F2404">
        <f>Table5[[#This Row],[kapp]]-Table5[[#This Row],[old]]</f>
        <v>0</v>
      </c>
      <c r="G2404" t="str" cm="1">
        <f t="array" ref="G2404">IF(ROWS(_xlfn._xlws.FILTER(Table5[r],Table5[enz]=Table5[[#This Row],[enz]]))&gt;1,"many","1")</f>
        <v>many</v>
      </c>
      <c r="H2404" t="str" cm="1">
        <f t="array" ref="H2404">IF(ROWS(_xlfn._xlws.FILTER(Table5[r],Table5[rxn-no-enz]=Table5[[#This Row],[rxn-no-enz]]))&gt;1,"many","1")</f>
        <v>1</v>
      </c>
      <c r="I2404" t="str">
        <f>_xlfn.XLOOKUP(SUBSTITUTE(Table5[[#This Row],[r]],"'",""),Table6[rxn],Table6[rxn],"no")</f>
        <v>no</v>
      </c>
      <c r="J2404" t="str" cm="1">
        <f t="array" ref="J2404">_xlfn.XLOOKUP(Table5[[#This Row],[r]],"'"&amp;Table6[rxn]&amp;"'",Table6[expected kapp],"")</f>
        <v/>
      </c>
      <c r="L2404" t="s">
        <v>10654</v>
      </c>
      <c r="M2404">
        <v>8988.1774343278394</v>
      </c>
      <c r="AE2404" s="1" t="s">
        <v>12825</v>
      </c>
      <c r="AF2404" s="1" t="s">
        <v>2778</v>
      </c>
      <c r="AG2404" s="9">
        <v>9.9466717000000005E-11</v>
      </c>
      <c r="AH2404" s="1" t="str">
        <f>_xlfn.TEXTAFTER(Table9[[#This Row],[rxn]],"-",-1)</f>
        <v>rt6884</v>
      </c>
      <c r="AI2404" s="1" t="e">
        <f>_xlfn.TEXTAFTER(_xlfn.TEXTBEFORE(Table9[[#This Row],[rxn]],"-"&amp;Table9[[#This Row],[enz]]),"RXN-")</f>
        <v>#N/A</v>
      </c>
      <c r="AJ2404" s="1" t="e">
        <f>_xlfn.TEXTBEFORE(Table9[[#This Row],[rxn]],"_",-1)</f>
        <v>#N/A</v>
      </c>
    </row>
    <row r="2405" spans="1:36" ht="17" hidden="1" x14ac:dyDescent="0.25">
      <c r="A2405" t="s">
        <v>8439</v>
      </c>
      <c r="B2405" t="str">
        <f>_xlfn.TEXTAFTER(Table5[[#This Row],[r]],"-",-1)</f>
        <v>rt3476'</v>
      </c>
      <c r="C2405" t="str">
        <f>_xlfn.TEXTAFTER(_xlfn.TEXTBEFORE(Table5[[#This Row],[r]],"-"&amp;Table5[[#This Row],[enz]]),"'RXN-")</f>
        <v>GLNS_c_FWD</v>
      </c>
      <c r="D2405">
        <v>94986.529889880199</v>
      </c>
      <c r="E2405">
        <f>_xlfn.XLOOKUP(Table5[[#This Row],[r]],Table3[r],Table3[kapp],"")</f>
        <v>94986.529889880199</v>
      </c>
      <c r="F2405">
        <f>Table5[[#This Row],[kapp]]-Table5[[#This Row],[old]]</f>
        <v>0</v>
      </c>
      <c r="G2405" t="str" cm="1">
        <f t="array" ref="G2405">IF(ROWS(_xlfn._xlws.FILTER(Table5[r],Table5[enz]=Table5[[#This Row],[enz]]))&gt;1,"many","1")</f>
        <v>1</v>
      </c>
      <c r="H2405" t="str" cm="1">
        <f t="array" ref="H2405">IF(ROWS(_xlfn._xlws.FILTER(Table5[r],Table5[rxn-no-enz]=Table5[[#This Row],[rxn-no-enz]]))&gt;1,"many","1")</f>
        <v>1</v>
      </c>
      <c r="I2405" t="str">
        <f>_xlfn.XLOOKUP(SUBSTITUTE(Table5[[#This Row],[r]],"'",""),Table6[rxn],Table6[rxn],"no")</f>
        <v>no</v>
      </c>
      <c r="J2405" t="str" cm="1">
        <f t="array" ref="J2405">_xlfn.XLOOKUP(Table5[[#This Row],[r]],"'"&amp;Table6[rxn]&amp;"'",Table6[expected kapp],"")</f>
        <v/>
      </c>
      <c r="L2405" t="s">
        <v>10655</v>
      </c>
      <c r="M2405">
        <v>8988.1774343278394</v>
      </c>
      <c r="AE2405" s="1" t="s">
        <v>12826</v>
      </c>
      <c r="AF2405" s="1" t="s">
        <v>2778</v>
      </c>
      <c r="AG2405" s="9">
        <v>3.8133150000000001E-12</v>
      </c>
      <c r="AH2405" s="1" t="str">
        <f>_xlfn.TEXTAFTER(Table9[[#This Row],[rxn]],"-",-1)</f>
        <v>rt6885</v>
      </c>
      <c r="AI2405" s="1" t="e">
        <f>_xlfn.TEXTAFTER(_xlfn.TEXTBEFORE(Table9[[#This Row],[rxn]],"-"&amp;Table9[[#This Row],[enz]]),"RXN-")</f>
        <v>#N/A</v>
      </c>
      <c r="AJ2405" s="1" t="e">
        <f>_xlfn.TEXTBEFORE(Table9[[#This Row],[rxn]],"_",-1)</f>
        <v>#N/A</v>
      </c>
    </row>
    <row r="2406" spans="1:36" ht="17" hidden="1" x14ac:dyDescent="0.25">
      <c r="A2406" t="s">
        <v>8440</v>
      </c>
      <c r="B2406" t="str">
        <f>_xlfn.TEXTAFTER(Table5[[#This Row],[r]],"-",-1)</f>
        <v>rt5012'</v>
      </c>
      <c r="C2406" t="str">
        <f>_xlfn.TEXTAFTER(_xlfn.TEXTBEFORE(Table5[[#This Row],[r]],"-"&amp;Table5[[#This Row],[enz]]),"'RXN-")</f>
        <v>GLNTRS_c_FWD</v>
      </c>
      <c r="D2406">
        <v>7367.1520823236297</v>
      </c>
      <c r="E2406">
        <f>_xlfn.XLOOKUP(Table5[[#This Row],[r]],Table3[r],Table3[kapp],"")</f>
        <v>7367.1520823236297</v>
      </c>
      <c r="F2406">
        <f>Table5[[#This Row],[kapp]]-Table5[[#This Row],[old]]</f>
        <v>0</v>
      </c>
      <c r="G2406" t="str" cm="1">
        <f t="array" ref="G2406">IF(ROWS(_xlfn._xlws.FILTER(Table5[r],Table5[enz]=Table5[[#This Row],[enz]]))&gt;1,"many","1")</f>
        <v>1</v>
      </c>
      <c r="H2406" t="str" cm="1">
        <f t="array" ref="H2406">IF(ROWS(_xlfn._xlws.FILTER(Table5[r],Table5[rxn-no-enz]=Table5[[#This Row],[rxn-no-enz]]))&gt;1,"many","1")</f>
        <v>1</v>
      </c>
      <c r="I2406" t="str">
        <f>_xlfn.XLOOKUP(SUBSTITUTE(Table5[[#This Row],[r]],"'",""),Table6[rxn],Table6[rxn],"no")</f>
        <v>no</v>
      </c>
      <c r="J2406" t="str" cm="1">
        <f t="array" ref="J2406">_xlfn.XLOOKUP(Table5[[#This Row],[r]],"'"&amp;Table6[rxn]&amp;"'",Table6[expected kapp],"")</f>
        <v/>
      </c>
      <c r="L2406" t="s">
        <v>10656</v>
      </c>
      <c r="M2406">
        <v>8988.1774343278394</v>
      </c>
      <c r="AE2406" s="1" t="s">
        <v>12827</v>
      </c>
      <c r="AF2406" s="1" t="s">
        <v>2778</v>
      </c>
      <c r="AG2406" s="9">
        <v>4.6671961200000003E-10</v>
      </c>
      <c r="AH2406" s="1" t="str">
        <f>_xlfn.TEXTAFTER(Table9[[#This Row],[rxn]],"-",-1)</f>
        <v>rt6908</v>
      </c>
      <c r="AI2406" s="1" t="e">
        <f>_xlfn.TEXTAFTER(_xlfn.TEXTBEFORE(Table9[[#This Row],[rxn]],"-"&amp;Table9[[#This Row],[enz]]),"RXN-")</f>
        <v>#N/A</v>
      </c>
      <c r="AJ2406" s="1" t="e">
        <f>_xlfn.TEXTBEFORE(Table9[[#This Row],[rxn]],"_",-1)</f>
        <v>#N/A</v>
      </c>
    </row>
    <row r="2407" spans="1:36" ht="17" hidden="1" x14ac:dyDescent="0.25">
      <c r="A2407" t="s">
        <v>8441</v>
      </c>
      <c r="B2407" t="str">
        <f>_xlfn.TEXTAFTER(Table5[[#This Row],[r]],"-",-1)</f>
        <v>rt6820'</v>
      </c>
      <c r="C2407" t="str">
        <f>_xlfn.TEXTAFTER(_xlfn.TEXTBEFORE(Table5[[#This Row],[r]],"-"&amp;Table5[[#This Row],[enz]]),"'RXN-")</f>
        <v>GLU5K_c_FWD</v>
      </c>
      <c r="D2407">
        <v>58833.8963112294</v>
      </c>
      <c r="E2407">
        <f>_xlfn.XLOOKUP(Table5[[#This Row],[r]],Table3[r],Table3[kapp],"")</f>
        <v>58833.8963112294</v>
      </c>
      <c r="F2407">
        <f>Table5[[#This Row],[kapp]]-Table5[[#This Row],[old]]</f>
        <v>0</v>
      </c>
      <c r="G2407" t="str" cm="1">
        <f t="array" ref="G2407">IF(ROWS(_xlfn._xlws.FILTER(Table5[r],Table5[enz]=Table5[[#This Row],[enz]]))&gt;1,"many","1")</f>
        <v>1</v>
      </c>
      <c r="H2407" t="str" cm="1">
        <f t="array" ref="H2407">IF(ROWS(_xlfn._xlws.FILTER(Table5[r],Table5[rxn-no-enz]=Table5[[#This Row],[rxn-no-enz]]))&gt;1,"many","1")</f>
        <v>1</v>
      </c>
      <c r="I2407" t="str">
        <f>_xlfn.XLOOKUP(SUBSTITUTE(Table5[[#This Row],[r]],"'",""),Table6[rxn],Table6[rxn],"no")</f>
        <v>no</v>
      </c>
      <c r="J2407" t="str" cm="1">
        <f t="array" ref="J2407">_xlfn.XLOOKUP(Table5[[#This Row],[r]],"'"&amp;Table6[rxn]&amp;"'",Table6[expected kapp],"")</f>
        <v/>
      </c>
      <c r="L2407" t="s">
        <v>10657</v>
      </c>
      <c r="M2407">
        <v>8988.1774343278394</v>
      </c>
      <c r="AE2407" s="1" t="s">
        <v>12828</v>
      </c>
      <c r="AF2407" s="1" t="s">
        <v>2778</v>
      </c>
      <c r="AG2407" s="9">
        <v>1.3591674100000001E-10</v>
      </c>
      <c r="AH2407" s="1" t="str">
        <f>_xlfn.TEXTAFTER(Table9[[#This Row],[rxn]],"-",-1)</f>
        <v>rt6932</v>
      </c>
      <c r="AI2407" s="1" t="e">
        <f>_xlfn.TEXTAFTER(_xlfn.TEXTBEFORE(Table9[[#This Row],[rxn]],"-"&amp;Table9[[#This Row],[enz]]),"RXN-")</f>
        <v>#N/A</v>
      </c>
      <c r="AJ2407" s="1" t="e">
        <f>_xlfn.TEXTBEFORE(Table9[[#This Row],[rxn]],"_",-1)</f>
        <v>#N/A</v>
      </c>
    </row>
    <row r="2408" spans="1:36" ht="17" hidden="1" x14ac:dyDescent="0.25">
      <c r="A2408" t="s">
        <v>8442</v>
      </c>
      <c r="B2408" t="str">
        <f>_xlfn.TEXTAFTER(Table5[[#This Row],[r]],"-",-1)</f>
        <v>rt3880'</v>
      </c>
      <c r="C2408" t="str">
        <f>_xlfn.TEXTAFTER(_xlfn.TEXTBEFORE(Table5[[#This Row],[r]],"-"&amp;Table5[[#This Row],[enz]]),"'RXN-")</f>
        <v>GLUDy_c_FWD</v>
      </c>
      <c r="D2408">
        <v>338006.43664764601</v>
      </c>
      <c r="E2408">
        <f>_xlfn.XLOOKUP(Table5[[#This Row],[r]],Table3[r],Table3[kapp],"")</f>
        <v>338006.43664764601</v>
      </c>
      <c r="F2408">
        <f>Table5[[#This Row],[kapp]]-Table5[[#This Row],[old]]</f>
        <v>0</v>
      </c>
      <c r="G2408" t="str" cm="1">
        <f t="array" ref="G2408">IF(ROWS(_xlfn._xlws.FILTER(Table5[r],Table5[enz]=Table5[[#This Row],[enz]]))&gt;1,"many","1")</f>
        <v>1</v>
      </c>
      <c r="H2408" t="str" cm="1">
        <f t="array" ref="H2408">IF(ROWS(_xlfn._xlws.FILTER(Table5[r],Table5[rxn-no-enz]=Table5[[#This Row],[rxn-no-enz]]))&gt;1,"many","1")</f>
        <v>1</v>
      </c>
      <c r="I2408" t="str">
        <f>_xlfn.XLOOKUP(SUBSTITUTE(Table5[[#This Row],[r]],"'",""),Table6[rxn],Table6[rxn],"no")</f>
        <v>no</v>
      </c>
      <c r="J2408" t="str" cm="1">
        <f t="array" ref="J2408">_xlfn.XLOOKUP(Table5[[#This Row],[r]],"'"&amp;Table6[rxn]&amp;"'",Table6[expected kapp],"")</f>
        <v/>
      </c>
      <c r="L2408" t="s">
        <v>10658</v>
      </c>
      <c r="M2408">
        <v>8988.1774343278394</v>
      </c>
      <c r="AE2408" s="1" t="s">
        <v>12829</v>
      </c>
      <c r="AF2408" s="1" t="s">
        <v>2778</v>
      </c>
      <c r="AG2408" s="9">
        <v>8.8952141000000002E-11</v>
      </c>
      <c r="AH2408" s="1" t="str">
        <f>_xlfn.TEXTAFTER(Table9[[#This Row],[rxn]],"-",-1)</f>
        <v>rt6941</v>
      </c>
      <c r="AI2408" s="1" t="e">
        <f>_xlfn.TEXTAFTER(_xlfn.TEXTBEFORE(Table9[[#This Row],[rxn]],"-"&amp;Table9[[#This Row],[enz]]),"RXN-")</f>
        <v>#N/A</v>
      </c>
      <c r="AJ2408" s="1" t="e">
        <f>_xlfn.TEXTBEFORE(Table9[[#This Row],[rxn]],"_",-1)</f>
        <v>#N/A</v>
      </c>
    </row>
    <row r="2409" spans="1:36" ht="17" hidden="1" x14ac:dyDescent="0.25">
      <c r="A2409" t="s">
        <v>8443</v>
      </c>
      <c r="B2409" t="str">
        <f>_xlfn.TEXTAFTER(Table5[[#This Row],[r]],"-",-1)</f>
        <v>rt6932'</v>
      </c>
      <c r="C2409" t="str">
        <f>_xlfn.TEXTAFTER(_xlfn.TEXTBEFORE(Table5[[#This Row],[r]],"-"&amp;Table5[[#This Row],[enz]]),"'RXN-")</f>
        <v>GLUPRT_c_FWD</v>
      </c>
      <c r="D2409">
        <v>9899.4903490714205</v>
      </c>
      <c r="E2409">
        <f>_xlfn.XLOOKUP(Table5[[#This Row],[r]],Table3[r],Table3[kapp],"")</f>
        <v>9899.4903490714205</v>
      </c>
      <c r="F2409">
        <f>Table5[[#This Row],[kapp]]-Table5[[#This Row],[old]]</f>
        <v>0</v>
      </c>
      <c r="G2409" t="str" cm="1">
        <f t="array" ref="G2409">IF(ROWS(_xlfn._xlws.FILTER(Table5[r],Table5[enz]=Table5[[#This Row],[enz]]))&gt;1,"many","1")</f>
        <v>1</v>
      </c>
      <c r="H2409" t="str" cm="1">
        <f t="array" ref="H2409">IF(ROWS(_xlfn._xlws.FILTER(Table5[r],Table5[rxn-no-enz]=Table5[[#This Row],[rxn-no-enz]]))&gt;1,"many","1")</f>
        <v>1</v>
      </c>
      <c r="I2409" t="str">
        <f>_xlfn.XLOOKUP(SUBSTITUTE(Table5[[#This Row],[r]],"'",""),Table6[rxn],Table6[rxn],"no")</f>
        <v>no</v>
      </c>
      <c r="J2409" t="str" cm="1">
        <f t="array" ref="J2409">_xlfn.XLOOKUP(Table5[[#This Row],[r]],"'"&amp;Table6[rxn]&amp;"'",Table6[expected kapp],"")</f>
        <v/>
      </c>
      <c r="L2409" t="s">
        <v>10659</v>
      </c>
      <c r="M2409">
        <v>8988.1774343278394</v>
      </c>
      <c r="AE2409" s="1" t="s">
        <v>12830</v>
      </c>
      <c r="AF2409" s="1" t="s">
        <v>2778</v>
      </c>
      <c r="AG2409" s="9">
        <v>9.308937E-12</v>
      </c>
      <c r="AH2409" s="1" t="str">
        <f>_xlfn.TEXTAFTER(Table9[[#This Row],[rxn]],"-",-1)</f>
        <v>rt6946</v>
      </c>
      <c r="AI2409" s="1" t="e">
        <f>_xlfn.TEXTAFTER(_xlfn.TEXTBEFORE(Table9[[#This Row],[rxn]],"-"&amp;Table9[[#This Row],[enz]]),"RXN-")</f>
        <v>#N/A</v>
      </c>
      <c r="AJ2409" s="1" t="e">
        <f>_xlfn.TEXTBEFORE(Table9[[#This Row],[rxn]],"_",-1)</f>
        <v>#N/A</v>
      </c>
    </row>
    <row r="2410" spans="1:36" ht="17" hidden="1" x14ac:dyDescent="0.25">
      <c r="A2410" t="s">
        <v>8444</v>
      </c>
      <c r="B2410" t="str">
        <f>_xlfn.TEXTAFTER(Table5[[#This Row],[r]],"-",-1)</f>
        <v>rt2385'</v>
      </c>
      <c r="C2410" t="str">
        <f>_xlfn.TEXTAFTER(_xlfn.TEXTBEFORE(Table5[[#This Row],[r]],"-"&amp;Table5[[#This Row],[enz]]),"'RXN-")</f>
        <v>GLUTRS_c_FWD</v>
      </c>
      <c r="D2410">
        <v>7734.9933704473697</v>
      </c>
      <c r="E2410">
        <f>_xlfn.XLOOKUP(Table5[[#This Row],[r]],Table3[r],Table3[kapp],"")</f>
        <v>7734.9933704473697</v>
      </c>
      <c r="F2410">
        <f>Table5[[#This Row],[kapp]]-Table5[[#This Row],[old]]</f>
        <v>0</v>
      </c>
      <c r="G2410" t="str" cm="1">
        <f t="array" ref="G2410">IF(ROWS(_xlfn._xlws.FILTER(Table5[r],Table5[enz]=Table5[[#This Row],[enz]]))&gt;1,"many","1")</f>
        <v>1</v>
      </c>
      <c r="H2410" t="str" cm="1">
        <f t="array" ref="H2410">IF(ROWS(_xlfn._xlws.FILTER(Table5[r],Table5[rxn-no-enz]=Table5[[#This Row],[rxn-no-enz]]))&gt;1,"many","1")</f>
        <v>1</v>
      </c>
      <c r="I2410" t="str">
        <f>_xlfn.XLOOKUP(SUBSTITUTE(Table5[[#This Row],[r]],"'",""),Table6[rxn],Table6[rxn],"no")</f>
        <v>no</v>
      </c>
      <c r="J2410" t="str" cm="1">
        <f t="array" ref="J2410">_xlfn.XLOOKUP(Table5[[#This Row],[r]],"'"&amp;Table6[rxn]&amp;"'",Table6[expected kapp],"")</f>
        <v/>
      </c>
      <c r="L2410" t="s">
        <v>10660</v>
      </c>
      <c r="M2410">
        <v>8988.1774343278394</v>
      </c>
      <c r="AE2410" s="1" t="s">
        <v>12831</v>
      </c>
      <c r="AF2410" s="1" t="s">
        <v>2778</v>
      </c>
      <c r="AG2410" s="9">
        <v>1.31163641999999E-10</v>
      </c>
      <c r="AH2410" s="1" t="str">
        <f>_xlfn.TEXTAFTER(Table9[[#This Row],[rxn]],"-",-1)</f>
        <v>rt6960</v>
      </c>
      <c r="AI2410" s="1" t="e">
        <f>_xlfn.TEXTAFTER(_xlfn.TEXTBEFORE(Table9[[#This Row],[rxn]],"-"&amp;Table9[[#This Row],[enz]]),"RXN-")</f>
        <v>#N/A</v>
      </c>
      <c r="AJ2410" s="1" t="e">
        <f>_xlfn.TEXTBEFORE(Table9[[#This Row],[rxn]],"_",-1)</f>
        <v>#N/A</v>
      </c>
    </row>
    <row r="2411" spans="1:36" ht="17" hidden="1" x14ac:dyDescent="0.25">
      <c r="A2411" t="s">
        <v>8445</v>
      </c>
      <c r="B2411" t="str">
        <f>_xlfn.TEXTAFTER(Table5[[#This Row],[r]],"-",-1)</f>
        <v>GCV123LPD1'</v>
      </c>
      <c r="C2411" t="str">
        <f>_xlfn.TEXTAFTER(_xlfn.TEXTBEFORE(Table5[[#This Row],[r]],"-"&amp;Table5[[#This Row],[enz]]),"'RXN-")</f>
        <v>GLYCL_m_FWD</v>
      </c>
      <c r="D2411">
        <v>350185.46848704701</v>
      </c>
      <c r="E2411">
        <f>_xlfn.XLOOKUP(Table5[[#This Row],[r]],Table3[r],Table3[kapp],"")</f>
        <v>350185.46848704701</v>
      </c>
      <c r="F2411">
        <f>Table5[[#This Row],[kapp]]-Table5[[#This Row],[old]]</f>
        <v>0</v>
      </c>
      <c r="G2411" t="str" cm="1">
        <f t="array" ref="G2411">IF(ROWS(_xlfn._xlws.FILTER(Table5[r],Table5[enz]=Table5[[#This Row],[enz]]))&gt;1,"many","1")</f>
        <v>many</v>
      </c>
      <c r="H2411" t="str" cm="1">
        <f t="array" ref="H2411">IF(ROWS(_xlfn._xlws.FILTER(Table5[r],Table5[rxn-no-enz]=Table5[[#This Row],[rxn-no-enz]]))&gt;1,"many","1")</f>
        <v>1</v>
      </c>
      <c r="I2411" t="str">
        <f>_xlfn.XLOOKUP(SUBSTITUTE(Table5[[#This Row],[r]],"'",""),Table6[rxn],Table6[rxn],"no")</f>
        <v>no</v>
      </c>
      <c r="J2411" t="str" cm="1">
        <f t="array" ref="J2411">_xlfn.XLOOKUP(Table5[[#This Row],[r]],"'"&amp;Table6[rxn]&amp;"'",Table6[expected kapp],"")</f>
        <v/>
      </c>
      <c r="L2411" t="s">
        <v>10661</v>
      </c>
      <c r="M2411">
        <v>8988.1774343278394</v>
      </c>
      <c r="AE2411" s="1" t="s">
        <v>12832</v>
      </c>
      <c r="AF2411" s="1" t="s">
        <v>2778</v>
      </c>
      <c r="AG2411" s="9">
        <v>7.3316780999999995E-11</v>
      </c>
      <c r="AH2411" s="1" t="str">
        <f>_xlfn.TEXTAFTER(Table9[[#This Row],[rxn]],"-",-1)</f>
        <v>rt6971_n</v>
      </c>
      <c r="AI2411" s="1" t="e">
        <f>_xlfn.TEXTAFTER(_xlfn.TEXTBEFORE(Table9[[#This Row],[rxn]],"-"&amp;Table9[[#This Row],[enz]]),"RXN-")</f>
        <v>#N/A</v>
      </c>
      <c r="AJ2411" s="1" t="str">
        <f>_xlfn.TEXTBEFORE(Table9[[#This Row],[rxn]],"_",-1)</f>
        <v>PROWASTE-rt6971</v>
      </c>
    </row>
    <row r="2412" spans="1:36" ht="17" hidden="1" x14ac:dyDescent="0.25">
      <c r="A2412" t="s">
        <v>8446</v>
      </c>
      <c r="B2412" t="str">
        <f>_xlfn.TEXTAFTER(Table5[[#This Row],[r]],"-",-1)</f>
        <v>rt2654'</v>
      </c>
      <c r="C2412" t="str">
        <f>_xlfn.TEXTAFTER(_xlfn.TEXTBEFORE(Table5[[#This Row],[r]],"-"&amp;Table5[[#This Row],[enz]]),"'RXN-")</f>
        <v>GLYK_c_FWD</v>
      </c>
      <c r="D2412">
        <v>313.48688517449199</v>
      </c>
      <c r="E2412">
        <f>_xlfn.XLOOKUP(Table5[[#This Row],[r]],Table3[r],Table3[kapp],"")</f>
        <v>313.48688517449199</v>
      </c>
      <c r="F2412">
        <f>Table5[[#This Row],[kapp]]-Table5[[#This Row],[old]]</f>
        <v>0</v>
      </c>
      <c r="G2412" t="str" cm="1">
        <f t="array" ref="G2412">IF(ROWS(_xlfn._xlws.FILTER(Table5[r],Table5[enz]=Table5[[#This Row],[enz]]))&gt;1,"many","1")</f>
        <v>1</v>
      </c>
      <c r="H2412" t="str" cm="1">
        <f t="array" ref="H2412">IF(ROWS(_xlfn._xlws.FILTER(Table5[r],Table5[rxn-no-enz]=Table5[[#This Row],[rxn-no-enz]]))&gt;1,"many","1")</f>
        <v>1</v>
      </c>
      <c r="I2412" t="str">
        <f>_xlfn.XLOOKUP(SUBSTITUTE(Table5[[#This Row],[r]],"'",""),Table6[rxn],Table6[rxn],"no")</f>
        <v>no</v>
      </c>
      <c r="J2412" t="str" cm="1">
        <f t="array" ref="J2412">_xlfn.XLOOKUP(Table5[[#This Row],[r]],"'"&amp;Table6[rxn]&amp;"'",Table6[expected kapp],"")</f>
        <v/>
      </c>
      <c r="L2412" t="s">
        <v>10662</v>
      </c>
      <c r="M2412">
        <v>8988.1774343278394</v>
      </c>
      <c r="AE2412" s="1" t="s">
        <v>12833</v>
      </c>
      <c r="AF2412" s="1" t="s">
        <v>2778</v>
      </c>
      <c r="AG2412" s="9">
        <v>1.2188146E-11</v>
      </c>
      <c r="AH2412" s="1" t="str">
        <f>_xlfn.TEXTAFTER(Table9[[#This Row],[rxn]],"-",-1)</f>
        <v>rt6972_c</v>
      </c>
      <c r="AI2412" s="1" t="e">
        <f>_xlfn.TEXTAFTER(_xlfn.TEXTBEFORE(Table9[[#This Row],[rxn]],"-"&amp;Table9[[#This Row],[enz]]),"RXN-")</f>
        <v>#N/A</v>
      </c>
      <c r="AJ2412" s="1" t="str">
        <f>_xlfn.TEXTBEFORE(Table9[[#This Row],[rxn]],"_",-1)</f>
        <v>PROWASTE-rt6972</v>
      </c>
    </row>
    <row r="2413" spans="1:36" ht="17" hidden="1" x14ac:dyDescent="0.25">
      <c r="A2413" t="s">
        <v>8447</v>
      </c>
      <c r="B2413" t="str">
        <f>_xlfn.TEXTAFTER(Table5[[#This Row],[r]],"-",-1)</f>
        <v>rt0066'</v>
      </c>
      <c r="C2413" t="str">
        <f>_xlfn.TEXTAFTER(_xlfn.TEXTBEFORE(Table5[[#This Row],[r]],"-"&amp;Table5[[#This Row],[enz]]),"'RXN-")</f>
        <v>GLYt_c_m_FWD</v>
      </c>
      <c r="D2413">
        <v>12301599.8119832</v>
      </c>
      <c r="E2413">
        <f>_xlfn.XLOOKUP(Table5[[#This Row],[r]],Table3[r],Table3[kapp],"")</f>
        <v>12301599.8119832</v>
      </c>
      <c r="F2413">
        <f>Table5[[#This Row],[kapp]]-Table5[[#This Row],[old]]</f>
        <v>0</v>
      </c>
      <c r="G2413" t="str" cm="1">
        <f t="array" ref="G2413">IF(ROWS(_xlfn._xlws.FILTER(Table5[r],Table5[enz]=Table5[[#This Row],[enz]]))&gt;1,"many","1")</f>
        <v>many</v>
      </c>
      <c r="H2413" t="str" cm="1">
        <f t="array" ref="H2413">IF(ROWS(_xlfn._xlws.FILTER(Table5[r],Table5[rxn-no-enz]=Table5[[#This Row],[rxn-no-enz]]))&gt;1,"many","1")</f>
        <v>many</v>
      </c>
      <c r="I2413" t="str">
        <f>_xlfn.XLOOKUP(SUBSTITUTE(Table5[[#This Row],[r]],"'",""),Table6[rxn],Table6[rxn],"no")</f>
        <v>no</v>
      </c>
      <c r="J2413" t="str" cm="1">
        <f t="array" ref="J2413">_xlfn.XLOOKUP(Table5[[#This Row],[r]],"'"&amp;Table6[rxn]&amp;"'",Table6[expected kapp],"")</f>
        <v/>
      </c>
      <c r="L2413" t="s">
        <v>10663</v>
      </c>
      <c r="M2413">
        <v>8988.1774343278394</v>
      </c>
      <c r="AE2413" s="1" t="s">
        <v>12834</v>
      </c>
      <c r="AF2413" s="1" t="s">
        <v>2778</v>
      </c>
      <c r="AG2413" s="9">
        <v>3.6790798999999999E-11</v>
      </c>
      <c r="AH2413" s="1" t="str">
        <f>_xlfn.TEXTAFTER(Table9[[#This Row],[rxn]],"-",-1)</f>
        <v>rt6980</v>
      </c>
      <c r="AI2413" s="1" t="e">
        <f>_xlfn.TEXTAFTER(_xlfn.TEXTBEFORE(Table9[[#This Row],[rxn]],"-"&amp;Table9[[#This Row],[enz]]),"RXN-")</f>
        <v>#N/A</v>
      </c>
      <c r="AJ2413" s="1" t="e">
        <f>_xlfn.TEXTBEFORE(Table9[[#This Row],[rxn]],"_",-1)</f>
        <v>#N/A</v>
      </c>
    </row>
    <row r="2414" spans="1:36" ht="17" hidden="1" x14ac:dyDescent="0.25">
      <c r="A2414" t="s">
        <v>8448</v>
      </c>
      <c r="B2414" t="str">
        <f>_xlfn.TEXTAFTER(Table5[[#This Row],[r]],"-",-1)</f>
        <v>rt7136'</v>
      </c>
      <c r="C2414" t="str">
        <f>_xlfn.TEXTAFTER(_xlfn.TEXTBEFORE(Table5[[#This Row],[r]],"-"&amp;Table5[[#This Row],[enz]]),"'RXN-")</f>
        <v>GLYTRS_c_FWD</v>
      </c>
      <c r="D2414">
        <v>5976.6013286452198</v>
      </c>
      <c r="E2414">
        <f>_xlfn.XLOOKUP(Table5[[#This Row],[r]],Table3[r],Table3[kapp],"")</f>
        <v>5976.6013286452198</v>
      </c>
      <c r="F2414">
        <f>Table5[[#This Row],[kapp]]-Table5[[#This Row],[old]]</f>
        <v>0</v>
      </c>
      <c r="G2414" t="str" cm="1">
        <f t="array" ref="G2414">IF(ROWS(_xlfn._xlws.FILTER(Table5[r],Table5[enz]=Table5[[#This Row],[enz]]))&gt;1,"many","1")</f>
        <v>1</v>
      </c>
      <c r="H2414" t="str" cm="1">
        <f t="array" ref="H2414">IF(ROWS(_xlfn._xlws.FILTER(Table5[r],Table5[rxn-no-enz]=Table5[[#This Row],[rxn-no-enz]]))&gt;1,"many","1")</f>
        <v>1</v>
      </c>
      <c r="I2414" t="str">
        <f>_xlfn.XLOOKUP(SUBSTITUTE(Table5[[#This Row],[r]],"'",""),Table6[rxn],Table6[rxn],"no")</f>
        <v>no</v>
      </c>
      <c r="J2414" t="str" cm="1">
        <f t="array" ref="J2414">_xlfn.XLOOKUP(Table5[[#This Row],[r]],"'"&amp;Table6[rxn]&amp;"'",Table6[expected kapp],"")</f>
        <v/>
      </c>
      <c r="L2414" t="s">
        <v>10664</v>
      </c>
      <c r="M2414">
        <v>8988.1774343278394</v>
      </c>
      <c r="AE2414" s="1" t="s">
        <v>12835</v>
      </c>
      <c r="AF2414" s="1" t="s">
        <v>2778</v>
      </c>
      <c r="AG2414" s="9">
        <v>6.5501971400000001E-10</v>
      </c>
      <c r="AH2414" s="1" t="str">
        <f>_xlfn.TEXTAFTER(Table9[[#This Row],[rxn]],"-",-1)</f>
        <v>rt6983</v>
      </c>
      <c r="AI2414" s="1" t="e">
        <f>_xlfn.TEXTAFTER(_xlfn.TEXTBEFORE(Table9[[#This Row],[rxn]],"-"&amp;Table9[[#This Row],[enz]]),"RXN-")</f>
        <v>#N/A</v>
      </c>
      <c r="AJ2414" s="1" t="e">
        <f>_xlfn.TEXTBEFORE(Table9[[#This Row],[rxn]],"_",-1)</f>
        <v>#N/A</v>
      </c>
    </row>
    <row r="2415" spans="1:36" ht="17" hidden="1" x14ac:dyDescent="0.25">
      <c r="A2415" t="s">
        <v>8449</v>
      </c>
      <c r="B2415" t="str">
        <f>_xlfn.TEXTAFTER(Table5[[#This Row],[r]],"-",-1)</f>
        <v>rt7388'</v>
      </c>
      <c r="C2415" t="str">
        <f>_xlfn.TEXTAFTER(_xlfn.TEXTBEFORE(Table5[[#This Row],[r]],"-"&amp;Table5[[#This Row],[enz]]),"'RXN-")</f>
        <v>GMPS2_c_FWD</v>
      </c>
      <c r="D2415">
        <v>1874.2124708984099</v>
      </c>
      <c r="E2415">
        <f>_xlfn.XLOOKUP(Table5[[#This Row],[r]],Table3[r],Table3[kapp],"")</f>
        <v>1874.2124708984099</v>
      </c>
      <c r="F2415">
        <f>Table5[[#This Row],[kapp]]-Table5[[#This Row],[old]]</f>
        <v>0</v>
      </c>
      <c r="G2415" t="str" cm="1">
        <f t="array" ref="G2415">IF(ROWS(_xlfn._xlws.FILTER(Table5[r],Table5[enz]=Table5[[#This Row],[enz]]))&gt;1,"many","1")</f>
        <v>1</v>
      </c>
      <c r="H2415" t="str" cm="1">
        <f t="array" ref="H2415">IF(ROWS(_xlfn._xlws.FILTER(Table5[r],Table5[rxn-no-enz]=Table5[[#This Row],[rxn-no-enz]]))&gt;1,"many","1")</f>
        <v>1</v>
      </c>
      <c r="I2415" t="str">
        <f>_xlfn.XLOOKUP(SUBSTITUTE(Table5[[#This Row],[r]],"'",""),Table6[rxn],Table6[rxn],"no")</f>
        <v>no</v>
      </c>
      <c r="J2415" t="str" cm="1">
        <f t="array" ref="J2415">_xlfn.XLOOKUP(Table5[[#This Row],[r]],"'"&amp;Table6[rxn]&amp;"'",Table6[expected kapp],"")</f>
        <v/>
      </c>
      <c r="L2415" t="s">
        <v>10665</v>
      </c>
      <c r="M2415">
        <v>8988.1774343278394</v>
      </c>
      <c r="AE2415" s="1" t="s">
        <v>12836</v>
      </c>
      <c r="AF2415" s="1" t="s">
        <v>2778</v>
      </c>
      <c r="AG2415" s="9">
        <v>7.8508126199999996E-10</v>
      </c>
      <c r="AH2415" s="1" t="str">
        <f>_xlfn.TEXTAFTER(Table9[[#This Row],[rxn]],"-",-1)</f>
        <v>rt6998</v>
      </c>
      <c r="AI2415" s="1" t="e">
        <f>_xlfn.TEXTAFTER(_xlfn.TEXTBEFORE(Table9[[#This Row],[rxn]],"-"&amp;Table9[[#This Row],[enz]]),"RXN-")</f>
        <v>#N/A</v>
      </c>
      <c r="AJ2415" s="1" t="e">
        <f>_xlfn.TEXTBEFORE(Table9[[#This Row],[rxn]],"_",-1)</f>
        <v>#N/A</v>
      </c>
    </row>
    <row r="2416" spans="1:36" ht="17" hidden="1" x14ac:dyDescent="0.25">
      <c r="A2416" t="s">
        <v>8450</v>
      </c>
      <c r="B2416" t="str">
        <f>_xlfn.TEXTAFTER(Table5[[#This Row],[r]],"-",-1)</f>
        <v>rt1519'</v>
      </c>
      <c r="C2416" t="str">
        <f>_xlfn.TEXTAFTER(_xlfn.TEXTBEFORE(Table5[[#This Row],[r]],"-"&amp;Table5[[#This Row],[enz]]),"'RXN-")</f>
        <v>GPIA2_c_FWD</v>
      </c>
      <c r="D2416">
        <v>3574.5718376121299</v>
      </c>
      <c r="E2416">
        <f>_xlfn.XLOOKUP(Table5[[#This Row],[r]],Table3[r],Table3[kapp],"")</f>
        <v>3574.5718376121299</v>
      </c>
      <c r="F2416">
        <f>Table5[[#This Row],[kapp]]-Table5[[#This Row],[old]]</f>
        <v>0</v>
      </c>
      <c r="G2416" t="str" cm="1">
        <f t="array" ref="G2416">IF(ROWS(_xlfn._xlws.FILTER(Table5[r],Table5[enz]=Table5[[#This Row],[enz]]))&gt;1,"many","1")</f>
        <v>1</v>
      </c>
      <c r="H2416" t="str" cm="1">
        <f t="array" ref="H2416">IF(ROWS(_xlfn._xlws.FILTER(Table5[r],Table5[rxn-no-enz]=Table5[[#This Row],[rxn-no-enz]]))&gt;1,"many","1")</f>
        <v>1</v>
      </c>
      <c r="I2416" t="str">
        <f>_xlfn.XLOOKUP(SUBSTITUTE(Table5[[#This Row],[r]],"'",""),Table6[rxn],Table6[rxn],"no")</f>
        <v>no</v>
      </c>
      <c r="J2416" t="str" cm="1">
        <f t="array" ref="J2416">_xlfn.XLOOKUP(Table5[[#This Row],[r]],"'"&amp;Table6[rxn]&amp;"'",Table6[expected kapp],"")</f>
        <v/>
      </c>
      <c r="L2416" t="s">
        <v>10666</v>
      </c>
      <c r="M2416">
        <v>8988.1774343278394</v>
      </c>
      <c r="AE2416" s="1" t="s">
        <v>12837</v>
      </c>
      <c r="AF2416" s="1" t="s">
        <v>2778</v>
      </c>
      <c r="AG2416" s="9">
        <v>1.50399165E-10</v>
      </c>
      <c r="AH2416" s="1" t="str">
        <f>_xlfn.TEXTAFTER(Table9[[#This Row],[rxn]],"-",-1)</f>
        <v>rt7036</v>
      </c>
      <c r="AI2416" s="1" t="e">
        <f>_xlfn.TEXTAFTER(_xlfn.TEXTBEFORE(Table9[[#This Row],[rxn]],"-"&amp;Table9[[#This Row],[enz]]),"RXN-")</f>
        <v>#N/A</v>
      </c>
      <c r="AJ2416" s="1" t="e">
        <f>_xlfn.TEXTBEFORE(Table9[[#This Row],[rxn]],"_",-1)</f>
        <v>#N/A</v>
      </c>
    </row>
    <row r="2417" spans="1:36" ht="17" hidden="1" x14ac:dyDescent="0.25">
      <c r="A2417" t="s">
        <v>8451</v>
      </c>
      <c r="B2417" t="str">
        <f>_xlfn.TEXTAFTER(Table5[[#This Row],[r]],"-",-1)</f>
        <v>rt4069'</v>
      </c>
      <c r="C2417" t="str">
        <f>_xlfn.TEXTAFTER(_xlfn.TEXTBEFORE(Table5[[#This Row],[r]],"-"&amp;Table5[[#This Row],[enz]]),"'RXN-")</f>
        <v>GPIA9a_r_FWD</v>
      </c>
      <c r="D2417">
        <v>32312.8522264905</v>
      </c>
      <c r="E2417">
        <f>_xlfn.XLOOKUP(Table5[[#This Row],[r]],Table3[r],Table3[kapp],"")</f>
        <v>32312.8522264905</v>
      </c>
      <c r="F2417">
        <f>Table5[[#This Row],[kapp]]-Table5[[#This Row],[old]]</f>
        <v>0</v>
      </c>
      <c r="G2417" t="str" cm="1">
        <f t="array" ref="G2417">IF(ROWS(_xlfn._xlws.FILTER(Table5[r],Table5[enz]=Table5[[#This Row],[enz]]))&gt;1,"many","1")</f>
        <v>many</v>
      </c>
      <c r="H2417" t="str" cm="1">
        <f t="array" ref="H2417">IF(ROWS(_xlfn._xlws.FILTER(Table5[r],Table5[rxn-no-enz]=Table5[[#This Row],[rxn-no-enz]]))&gt;1,"many","1")</f>
        <v>1</v>
      </c>
      <c r="I2417" t="str">
        <f>_xlfn.XLOOKUP(SUBSTITUTE(Table5[[#This Row],[r]],"'",""),Table6[rxn],Table6[rxn],"no")</f>
        <v>no</v>
      </c>
      <c r="J2417" t="str" cm="1">
        <f t="array" ref="J2417">_xlfn.XLOOKUP(Table5[[#This Row],[r]],"'"&amp;Table6[rxn]&amp;"'",Table6[expected kapp],"")</f>
        <v/>
      </c>
      <c r="L2417" t="s">
        <v>10667</v>
      </c>
      <c r="M2417">
        <v>8988.1774343278394</v>
      </c>
      <c r="AE2417" s="1" t="s">
        <v>12838</v>
      </c>
      <c r="AF2417" s="1" t="s">
        <v>2778</v>
      </c>
      <c r="AG2417" s="9">
        <v>4.6277972300000001E-10</v>
      </c>
      <c r="AH2417" s="1" t="str">
        <f>_xlfn.TEXTAFTER(Table9[[#This Row],[rxn]],"-",-1)</f>
        <v>rt7041</v>
      </c>
      <c r="AI2417" s="1" t="e">
        <f>_xlfn.TEXTAFTER(_xlfn.TEXTBEFORE(Table9[[#This Row],[rxn]],"-"&amp;Table9[[#This Row],[enz]]),"RXN-")</f>
        <v>#N/A</v>
      </c>
      <c r="AJ2417" s="1" t="e">
        <f>_xlfn.TEXTBEFORE(Table9[[#This Row],[rxn]],"_",-1)</f>
        <v>#N/A</v>
      </c>
    </row>
    <row r="2418" spans="1:36" ht="17" hidden="1" x14ac:dyDescent="0.25">
      <c r="A2418" t="s">
        <v>8452</v>
      </c>
      <c r="B2418" t="str">
        <f>_xlfn.TEXTAFTER(Table5[[#This Row],[r]],"-",-1)</f>
        <v>rt4183'</v>
      </c>
      <c r="C2418" t="str">
        <f>_xlfn.TEXTAFTER(_xlfn.TEXTBEFORE(Table5[[#This Row],[r]],"-"&amp;Table5[[#This Row],[enz]]),"'RXN-")</f>
        <v>GTPCII2_c_FWD</v>
      </c>
      <c r="D2418">
        <v>40.491775453252103</v>
      </c>
      <c r="E2418">
        <f>_xlfn.XLOOKUP(Table5[[#This Row],[r]],Table3[r],Table3[kapp],"")</f>
        <v>40.491775453252103</v>
      </c>
      <c r="F2418">
        <f>Table5[[#This Row],[kapp]]-Table5[[#This Row],[old]]</f>
        <v>0</v>
      </c>
      <c r="G2418" t="str" cm="1">
        <f t="array" ref="G2418">IF(ROWS(_xlfn._xlws.FILTER(Table5[r],Table5[enz]=Table5[[#This Row],[enz]]))&gt;1,"many","1")</f>
        <v>1</v>
      </c>
      <c r="H2418" t="str" cm="1">
        <f t="array" ref="H2418">IF(ROWS(_xlfn._xlws.FILTER(Table5[r],Table5[rxn-no-enz]=Table5[[#This Row],[rxn-no-enz]]))&gt;1,"many","1")</f>
        <v>1</v>
      </c>
      <c r="I2418" t="str">
        <f>_xlfn.XLOOKUP(SUBSTITUTE(Table5[[#This Row],[r]],"'",""),Table6[rxn],Table6[rxn],"no")</f>
        <v>RXN-GTPCII2_c_FWD-rt4183</v>
      </c>
      <c r="J2418" cm="1">
        <f t="array" ref="J2418">_xlfn.XLOOKUP(Table5[[#This Row],[r]],"'"&amp;Table6[rxn]&amp;"'",Table6[expected kapp],"")</f>
        <v>404.91775453252131</v>
      </c>
      <c r="L2418" t="s">
        <v>10668</v>
      </c>
      <c r="M2418">
        <v>8988.1774343278394</v>
      </c>
      <c r="AE2418" s="1" t="s">
        <v>12839</v>
      </c>
      <c r="AF2418" s="1" t="s">
        <v>2778</v>
      </c>
      <c r="AG2418" s="9">
        <v>2.3118427E-11</v>
      </c>
      <c r="AH2418" s="1" t="str">
        <f>_xlfn.TEXTAFTER(Table9[[#This Row],[rxn]],"-",-1)</f>
        <v>rt7050</v>
      </c>
      <c r="AI2418" s="1" t="e">
        <f>_xlfn.TEXTAFTER(_xlfn.TEXTBEFORE(Table9[[#This Row],[rxn]],"-"&amp;Table9[[#This Row],[enz]]),"RXN-")</f>
        <v>#N/A</v>
      </c>
      <c r="AJ2418" s="1" t="e">
        <f>_xlfn.TEXTBEFORE(Table9[[#This Row],[rxn]],"_",-1)</f>
        <v>#N/A</v>
      </c>
    </row>
    <row r="2419" spans="1:36" ht="17" hidden="1" x14ac:dyDescent="0.25">
      <c r="A2419" t="s">
        <v>8455</v>
      </c>
      <c r="B2419" t="str">
        <f>_xlfn.TEXTAFTER(Table5[[#This Row],[r]],"-",-1)</f>
        <v>rt6488_m'</v>
      </c>
      <c r="C2419" t="str">
        <f>_xlfn.TEXTAFTER(_xlfn.TEXTBEFORE(Table5[[#This Row],[r]],"-"&amp;Table5[[#This Row],[enz]]),"'RXN-")</f>
        <v>HCITS_m_FWD</v>
      </c>
      <c r="D2419">
        <v>1537.6902660073499</v>
      </c>
      <c r="E2419">
        <f>_xlfn.XLOOKUP(Table5[[#This Row],[r]],Table3[r],Table3[kapp],"")</f>
        <v>1537.6902660073499</v>
      </c>
      <c r="F2419">
        <f>Table5[[#This Row],[kapp]]-Table5[[#This Row],[old]]</f>
        <v>0</v>
      </c>
      <c r="G2419" t="str" cm="1">
        <f t="array" ref="G2419">IF(ROWS(_xlfn._xlws.FILTER(Table5[r],Table5[enz]=Table5[[#This Row],[enz]]))&gt;1,"many","1")</f>
        <v>1</v>
      </c>
      <c r="H2419" t="str" cm="1">
        <f t="array" ref="H2419">IF(ROWS(_xlfn._xlws.FILTER(Table5[r],Table5[rxn-no-enz]=Table5[[#This Row],[rxn-no-enz]]))&gt;1,"many","1")</f>
        <v>1</v>
      </c>
      <c r="I2419" t="str">
        <f>_xlfn.XLOOKUP(SUBSTITUTE(Table5[[#This Row],[r]],"'",""),Table6[rxn],Table6[rxn],"no")</f>
        <v>RXN-HCITS_m_FWD-rt6488_m</v>
      </c>
      <c r="J2419" cm="1">
        <f t="array" ref="J2419">_xlfn.XLOOKUP(Table5[[#This Row],[r]],"'"&amp;Table6[rxn]&amp;"'",Table6[expected kapp],"")</f>
        <v>15376.902660073552</v>
      </c>
      <c r="L2419" t="s">
        <v>10669</v>
      </c>
      <c r="M2419">
        <v>8988.1774343278394</v>
      </c>
      <c r="AE2419" s="1" t="s">
        <v>12840</v>
      </c>
      <c r="AF2419" s="1" t="s">
        <v>2778</v>
      </c>
      <c r="AG2419" s="9">
        <v>2.594859092E-9</v>
      </c>
      <c r="AH2419" s="1" t="str">
        <f>_xlfn.TEXTAFTER(Table9[[#This Row],[rxn]],"-",-1)</f>
        <v>rt7052</v>
      </c>
      <c r="AI2419" s="1" t="e">
        <f>_xlfn.TEXTAFTER(_xlfn.TEXTBEFORE(Table9[[#This Row],[rxn]],"-"&amp;Table9[[#This Row],[enz]]),"RXN-")</f>
        <v>#N/A</v>
      </c>
      <c r="AJ2419" s="1" t="e">
        <f>_xlfn.TEXTBEFORE(Table9[[#This Row],[rxn]],"_",-1)</f>
        <v>#N/A</v>
      </c>
    </row>
    <row r="2420" spans="1:36" ht="17" hidden="1" x14ac:dyDescent="0.25">
      <c r="A2420" t="s">
        <v>8456</v>
      </c>
      <c r="B2420" t="str">
        <f>_xlfn.TEXTAFTER(Table5[[#This Row],[r]],"-",-1)</f>
        <v>rt3614'</v>
      </c>
      <c r="C2420" t="str">
        <f>_xlfn.TEXTAFTER(_xlfn.TEXTBEFORE(Table5[[#This Row],[r]],"-"&amp;Table5[[#This Row],[enz]]),"'RXN-")</f>
        <v>HEX1_c_FWD</v>
      </c>
      <c r="D2420">
        <v>289976.23181691999</v>
      </c>
      <c r="E2420">
        <f>_xlfn.XLOOKUP(Table5[[#This Row],[r]],Table3[r],Table3[kapp],"")</f>
        <v>289976.23181691999</v>
      </c>
      <c r="F2420">
        <f>Table5[[#This Row],[kapp]]-Table5[[#This Row],[old]]</f>
        <v>0</v>
      </c>
      <c r="G2420" t="str" cm="1">
        <f t="array" ref="G2420">IF(ROWS(_xlfn._xlws.FILTER(Table5[r],Table5[enz]=Table5[[#This Row],[enz]]))&gt;1,"many","1")</f>
        <v>many</v>
      </c>
      <c r="H2420" t="str" cm="1">
        <f t="array" ref="H2420">IF(ROWS(_xlfn._xlws.FILTER(Table5[r],Table5[rxn-no-enz]=Table5[[#This Row],[rxn-no-enz]]))&gt;1,"many","1")</f>
        <v>many</v>
      </c>
      <c r="I2420" t="str">
        <f>_xlfn.XLOOKUP(SUBSTITUTE(Table5[[#This Row],[r]],"'",""),Table6[rxn],Table6[rxn],"no")</f>
        <v>no</v>
      </c>
      <c r="J2420" t="str" cm="1">
        <f t="array" ref="J2420">_xlfn.XLOOKUP(Table5[[#This Row],[r]],"'"&amp;Table6[rxn]&amp;"'",Table6[expected kapp],"")</f>
        <v/>
      </c>
      <c r="L2420" t="s">
        <v>10670</v>
      </c>
      <c r="M2420">
        <v>8988.1774343278394</v>
      </c>
      <c r="AE2420" s="1" t="s">
        <v>12841</v>
      </c>
      <c r="AF2420" s="1" t="s">
        <v>2778</v>
      </c>
      <c r="AG2420" s="9">
        <v>1.721135499E-9</v>
      </c>
      <c r="AH2420" s="1" t="str">
        <f>_xlfn.TEXTAFTER(Table9[[#This Row],[rxn]],"-",-1)</f>
        <v>rt7055</v>
      </c>
      <c r="AI2420" s="1" t="e">
        <f>_xlfn.TEXTAFTER(_xlfn.TEXTBEFORE(Table9[[#This Row],[rxn]],"-"&amp;Table9[[#This Row],[enz]]),"RXN-")</f>
        <v>#N/A</v>
      </c>
      <c r="AJ2420" s="1" t="e">
        <f>_xlfn.TEXTBEFORE(Table9[[#This Row],[rxn]],"_",-1)</f>
        <v>#N/A</v>
      </c>
    </row>
    <row r="2421" spans="1:36" ht="17" hidden="1" x14ac:dyDescent="0.25">
      <c r="A2421" t="s">
        <v>8457</v>
      </c>
      <c r="B2421" t="str">
        <f>_xlfn.TEXTAFTER(Table5[[#This Row],[r]],"-",-1)</f>
        <v>rt2060'</v>
      </c>
      <c r="C2421" t="str">
        <f>_xlfn.TEXTAFTER(_xlfn.TEXTBEFORE(Table5[[#This Row],[r]],"-"&amp;Table5[[#This Row],[enz]]),"'RXN-")</f>
        <v>HICITD_m_FWD</v>
      </c>
      <c r="D2421">
        <v>1905.0168451214199</v>
      </c>
      <c r="E2421">
        <f>_xlfn.XLOOKUP(Table5[[#This Row],[r]],Table3[r],Table3[kapp],"")</f>
        <v>1905.0168451214199</v>
      </c>
      <c r="F2421">
        <f>Table5[[#This Row],[kapp]]-Table5[[#This Row],[old]]</f>
        <v>0</v>
      </c>
      <c r="G2421" t="str" cm="1">
        <f t="array" ref="G2421">IF(ROWS(_xlfn._xlws.FILTER(Table5[r],Table5[enz]=Table5[[#This Row],[enz]]))&gt;1,"many","1")</f>
        <v>1</v>
      </c>
      <c r="H2421" t="str" cm="1">
        <f t="array" ref="H2421">IF(ROWS(_xlfn._xlws.FILTER(Table5[r],Table5[rxn-no-enz]=Table5[[#This Row],[rxn-no-enz]]))&gt;1,"many","1")</f>
        <v>1</v>
      </c>
      <c r="I2421" t="str">
        <f>_xlfn.XLOOKUP(SUBSTITUTE(Table5[[#This Row],[r]],"'",""),Table6[rxn],Table6[rxn],"no")</f>
        <v>RXN-HICITD_m_FWD-rt2060</v>
      </c>
      <c r="J2421" cm="1">
        <f t="array" ref="J2421">_xlfn.XLOOKUP(Table5[[#This Row],[r]],"'"&amp;Table6[rxn]&amp;"'",Table6[expected kapp],"")</f>
        <v>19050.168451214264</v>
      </c>
      <c r="L2421" t="s">
        <v>8585</v>
      </c>
      <c r="M2421">
        <v>91547.824531720005</v>
      </c>
      <c r="AE2421" s="1" t="s">
        <v>12842</v>
      </c>
      <c r="AF2421" s="1" t="s">
        <v>2778</v>
      </c>
      <c r="AG2421" s="9">
        <v>2.7482472699999998E-10</v>
      </c>
      <c r="AH2421" s="1" t="str">
        <f>_xlfn.TEXTAFTER(Table9[[#This Row],[rxn]],"-",-1)</f>
        <v>rt7056</v>
      </c>
      <c r="AI2421" s="1" t="e">
        <f>_xlfn.TEXTAFTER(_xlfn.TEXTBEFORE(Table9[[#This Row],[rxn]],"-"&amp;Table9[[#This Row],[enz]]),"RXN-")</f>
        <v>#N/A</v>
      </c>
      <c r="AJ2421" s="1" t="e">
        <f>_xlfn.TEXTBEFORE(Table9[[#This Row],[rxn]],"_",-1)</f>
        <v>#N/A</v>
      </c>
    </row>
    <row r="2422" spans="1:36" ht="17" hidden="1" x14ac:dyDescent="0.25">
      <c r="A2422" t="s">
        <v>8458</v>
      </c>
      <c r="B2422" t="str">
        <f>_xlfn.TEXTAFTER(Table5[[#This Row],[r]],"-",-1)</f>
        <v>rt3278'</v>
      </c>
      <c r="C2422" t="str">
        <f>_xlfn.TEXTAFTER(_xlfn.TEXTBEFORE(Table5[[#This Row],[r]],"-"&amp;Table5[[#This Row],[enz]]),"'RXN-")</f>
        <v>PRAMPC_c_FWD</v>
      </c>
      <c r="D2422">
        <v>16479.497564346701</v>
      </c>
      <c r="E2422">
        <f>_xlfn.XLOOKUP(Table5[[#This Row],[r]],Table3[r],Table3[kapp],"")</f>
        <v>16479.497564346701</v>
      </c>
      <c r="F2422">
        <f>Table5[[#This Row],[kapp]]-Table5[[#This Row],[old]]</f>
        <v>0</v>
      </c>
      <c r="G2422" t="str" cm="1">
        <f t="array" ref="G2422">IF(ROWS(_xlfn._xlws.FILTER(Table5[r],Table5[enz]=Table5[[#This Row],[enz]]))&gt;1,"many","1")</f>
        <v>many</v>
      </c>
      <c r="H2422" t="str" cm="1">
        <f t="array" ref="H2422">IF(ROWS(_xlfn._xlws.FILTER(Table5[r],Table5[rxn-no-enz]=Table5[[#This Row],[rxn-no-enz]]))&gt;1,"many","1")</f>
        <v>1</v>
      </c>
      <c r="I2422" t="str">
        <f>_xlfn.XLOOKUP(SUBSTITUTE(Table5[[#This Row],[r]],"'",""),Table6[rxn],Table6[rxn],"no")</f>
        <v>no</v>
      </c>
      <c r="J2422" t="str" cm="1">
        <f t="array" ref="J2422">_xlfn.XLOOKUP(Table5[[#This Row],[r]],"'"&amp;Table6[rxn]&amp;"'",Table6[expected kapp],"")</f>
        <v/>
      </c>
      <c r="L2422" t="s">
        <v>8586</v>
      </c>
      <c r="M2422">
        <v>4990.3376998511703</v>
      </c>
      <c r="AE2422" s="1" t="s">
        <v>12843</v>
      </c>
      <c r="AF2422" s="1" t="s">
        <v>2778</v>
      </c>
      <c r="AG2422" s="9">
        <v>1.9700172E-11</v>
      </c>
      <c r="AH2422" s="1" t="str">
        <f>_xlfn.TEXTAFTER(Table9[[#This Row],[rxn]],"-",-1)</f>
        <v>rt7057</v>
      </c>
      <c r="AI2422" s="1" t="e">
        <f>_xlfn.TEXTAFTER(_xlfn.TEXTBEFORE(Table9[[#This Row],[rxn]],"-"&amp;Table9[[#This Row],[enz]]),"RXN-")</f>
        <v>#N/A</v>
      </c>
      <c r="AJ2422" s="1" t="e">
        <f>_xlfn.TEXTBEFORE(Table9[[#This Row],[rxn]],"_",-1)</f>
        <v>#N/A</v>
      </c>
    </row>
    <row r="2423" spans="1:36" ht="17" hidden="1" x14ac:dyDescent="0.25">
      <c r="A2423" t="s">
        <v>8459</v>
      </c>
      <c r="B2423" t="str">
        <f>_xlfn.TEXTAFTER(Table5[[#This Row],[r]],"-",-1)</f>
        <v>rt3278'</v>
      </c>
      <c r="C2423" t="str">
        <f>_xlfn.TEXTAFTER(_xlfn.TEXTBEFORE(Table5[[#This Row],[r]],"-"&amp;Table5[[#This Row],[enz]]),"'RXN-")</f>
        <v>HISTD_c_FWD</v>
      </c>
      <c r="D2423">
        <v>16479.497564346701</v>
      </c>
      <c r="E2423">
        <f>_xlfn.XLOOKUP(Table5[[#This Row],[r]],Table3[r],Table3[kapp],"")</f>
        <v>16479.497564346701</v>
      </c>
      <c r="F2423">
        <f>Table5[[#This Row],[kapp]]-Table5[[#This Row],[old]]</f>
        <v>0</v>
      </c>
      <c r="G2423" t="str" cm="1">
        <f t="array" ref="G2423">IF(ROWS(_xlfn._xlws.FILTER(Table5[r],Table5[enz]=Table5[[#This Row],[enz]]))&gt;1,"many","1")</f>
        <v>many</v>
      </c>
      <c r="H2423" t="str" cm="1">
        <f t="array" ref="H2423">IF(ROWS(_xlfn._xlws.FILTER(Table5[r],Table5[rxn-no-enz]=Table5[[#This Row],[rxn-no-enz]]))&gt;1,"many","1")</f>
        <v>1</v>
      </c>
      <c r="I2423" t="str">
        <f>_xlfn.XLOOKUP(SUBSTITUTE(Table5[[#This Row],[r]],"'",""),Table6[rxn],Table6[rxn],"no")</f>
        <v>no</v>
      </c>
      <c r="J2423" t="str" cm="1">
        <f t="array" ref="J2423">_xlfn.XLOOKUP(Table5[[#This Row],[r]],"'"&amp;Table6[rxn]&amp;"'",Table6[expected kapp],"")</f>
        <v/>
      </c>
      <c r="L2423" t="s">
        <v>10671</v>
      </c>
      <c r="M2423">
        <v>8988.1774343278394</v>
      </c>
      <c r="AE2423" s="1" t="s">
        <v>12844</v>
      </c>
      <c r="AF2423" s="1" t="s">
        <v>2778</v>
      </c>
      <c r="AG2423" s="9">
        <v>3.3804545000000002E-11</v>
      </c>
      <c r="AH2423" s="1" t="str">
        <f>_xlfn.TEXTAFTER(Table9[[#This Row],[rxn]],"-",-1)</f>
        <v>rt7067</v>
      </c>
      <c r="AI2423" s="1" t="e">
        <f>_xlfn.TEXTAFTER(_xlfn.TEXTBEFORE(Table9[[#This Row],[rxn]],"-"&amp;Table9[[#This Row],[enz]]),"RXN-")</f>
        <v>#N/A</v>
      </c>
      <c r="AJ2423" s="1" t="e">
        <f>_xlfn.TEXTBEFORE(Table9[[#This Row],[rxn]],"_",-1)</f>
        <v>#N/A</v>
      </c>
    </row>
    <row r="2424" spans="1:36" ht="17" hidden="1" x14ac:dyDescent="0.25">
      <c r="A2424" t="s">
        <v>8460</v>
      </c>
      <c r="B2424" t="str">
        <f>_xlfn.TEXTAFTER(Table5[[#This Row],[r]],"-",-1)</f>
        <v>rt3278'</v>
      </c>
      <c r="C2424" t="str">
        <f>_xlfn.TEXTAFTER(_xlfn.TEXTBEFORE(Table5[[#This Row],[r]],"-"&amp;Table5[[#This Row],[enz]]),"'RXN-")</f>
        <v>PRATPP_c_FWD</v>
      </c>
      <c r="D2424">
        <v>16479.497564346701</v>
      </c>
      <c r="E2424">
        <f>_xlfn.XLOOKUP(Table5[[#This Row],[r]],Table3[r],Table3[kapp],"")</f>
        <v>16479.497564346701</v>
      </c>
      <c r="F2424">
        <f>Table5[[#This Row],[kapp]]-Table5[[#This Row],[old]]</f>
        <v>0</v>
      </c>
      <c r="G2424" t="str" cm="1">
        <f t="array" ref="G2424">IF(ROWS(_xlfn._xlws.FILTER(Table5[r],Table5[enz]=Table5[[#This Row],[enz]]))&gt;1,"many","1")</f>
        <v>many</v>
      </c>
      <c r="H2424" t="str" cm="1">
        <f t="array" ref="H2424">IF(ROWS(_xlfn._xlws.FILTER(Table5[r],Table5[rxn-no-enz]=Table5[[#This Row],[rxn-no-enz]]))&gt;1,"many","1")</f>
        <v>1</v>
      </c>
      <c r="I2424" t="str">
        <f>_xlfn.XLOOKUP(SUBSTITUTE(Table5[[#This Row],[r]],"'",""),Table6[rxn],Table6[rxn],"no")</f>
        <v>no</v>
      </c>
      <c r="J2424" t="str" cm="1">
        <f t="array" ref="J2424">_xlfn.XLOOKUP(Table5[[#This Row],[r]],"'"&amp;Table6[rxn]&amp;"'",Table6[expected kapp],"")</f>
        <v/>
      </c>
      <c r="L2424" t="s">
        <v>10672</v>
      </c>
      <c r="M2424">
        <v>8988.1774343278394</v>
      </c>
      <c r="AE2424" s="1" t="s">
        <v>12845</v>
      </c>
      <c r="AF2424" s="1" t="s">
        <v>2778</v>
      </c>
      <c r="AG2424" s="9">
        <v>7.0684223299999995E-10</v>
      </c>
      <c r="AH2424" s="1" t="str">
        <f>_xlfn.TEXTAFTER(Table9[[#This Row],[rxn]],"-",-1)</f>
        <v>rt7070</v>
      </c>
      <c r="AI2424" s="1" t="e">
        <f>_xlfn.TEXTAFTER(_xlfn.TEXTBEFORE(Table9[[#This Row],[rxn]],"-"&amp;Table9[[#This Row],[enz]]),"RXN-")</f>
        <v>#N/A</v>
      </c>
      <c r="AJ2424" s="1" t="e">
        <f>_xlfn.TEXTBEFORE(Table9[[#This Row],[rxn]],"_",-1)</f>
        <v>#N/A</v>
      </c>
    </row>
    <row r="2425" spans="1:36" ht="17" hidden="1" x14ac:dyDescent="0.25">
      <c r="A2425" t="s">
        <v>8461</v>
      </c>
      <c r="B2425" t="str">
        <f>_xlfn.TEXTAFTER(Table5[[#This Row],[r]],"-",-1)</f>
        <v>rt1838'</v>
      </c>
      <c r="C2425" t="str">
        <f>_xlfn.TEXTAFTER(_xlfn.TEXTBEFORE(Table5[[#This Row],[r]],"-"&amp;Table5[[#This Row],[enz]]),"'RXN-")</f>
        <v>HISTP_c_FWD</v>
      </c>
      <c r="D2425">
        <v>29531.282213733099</v>
      </c>
      <c r="E2425">
        <f>_xlfn.XLOOKUP(Table5[[#This Row],[r]],Table3[r],Table3[kapp],"")</f>
        <v>29531.282213733099</v>
      </c>
      <c r="F2425">
        <f>Table5[[#This Row],[kapp]]-Table5[[#This Row],[old]]</f>
        <v>0</v>
      </c>
      <c r="G2425" t="str" cm="1">
        <f t="array" ref="G2425">IF(ROWS(_xlfn._xlws.FILTER(Table5[r],Table5[enz]=Table5[[#This Row],[enz]]))&gt;1,"many","1")</f>
        <v>1</v>
      </c>
      <c r="H2425" t="str" cm="1">
        <f t="array" ref="H2425">IF(ROWS(_xlfn._xlws.FILTER(Table5[r],Table5[rxn-no-enz]=Table5[[#This Row],[rxn-no-enz]]))&gt;1,"many","1")</f>
        <v>1</v>
      </c>
      <c r="I2425" t="str">
        <f>_xlfn.XLOOKUP(SUBSTITUTE(Table5[[#This Row],[r]],"'",""),Table6[rxn],Table6[rxn],"no")</f>
        <v>no</v>
      </c>
      <c r="J2425" t="str" cm="1">
        <f t="array" ref="J2425">_xlfn.XLOOKUP(Table5[[#This Row],[r]],"'"&amp;Table6[rxn]&amp;"'",Table6[expected kapp],"")</f>
        <v/>
      </c>
      <c r="L2425" t="s">
        <v>10673</v>
      </c>
      <c r="M2425">
        <v>8988.1774343278394</v>
      </c>
      <c r="AE2425" s="1" t="s">
        <v>12846</v>
      </c>
      <c r="AF2425" s="1" t="s">
        <v>2778</v>
      </c>
      <c r="AG2425" s="9">
        <v>1.3252318E-11</v>
      </c>
      <c r="AH2425" s="1" t="str">
        <f>_xlfn.TEXTAFTER(Table9[[#This Row],[rxn]],"-",-1)</f>
        <v>rt7081</v>
      </c>
      <c r="AI2425" s="1" t="e">
        <f>_xlfn.TEXTAFTER(_xlfn.TEXTBEFORE(Table9[[#This Row],[rxn]],"-"&amp;Table9[[#This Row],[enz]]),"RXN-")</f>
        <v>#N/A</v>
      </c>
      <c r="AJ2425" s="1" t="e">
        <f>_xlfn.TEXTBEFORE(Table9[[#This Row],[rxn]],"_",-1)</f>
        <v>#N/A</v>
      </c>
    </row>
    <row r="2426" spans="1:36" ht="17" hidden="1" x14ac:dyDescent="0.25">
      <c r="A2426" t="s">
        <v>8462</v>
      </c>
      <c r="B2426" t="str">
        <f>_xlfn.TEXTAFTER(Table5[[#This Row],[r]],"-",-1)</f>
        <v>rt0207_c'</v>
      </c>
      <c r="C2426" t="str">
        <f>_xlfn.TEXTAFTER(_xlfn.TEXTBEFORE(Table5[[#This Row],[r]],"-"&amp;Table5[[#This Row],[enz]]),"'RXN-")</f>
        <v>HISTRS_c_FWD</v>
      </c>
      <c r="D2426">
        <v>5945.7557482421998</v>
      </c>
      <c r="E2426">
        <f>_xlfn.XLOOKUP(Table5[[#This Row],[r]],Table3[r],Table3[kapp],"")</f>
        <v>5945.7557482421998</v>
      </c>
      <c r="F2426">
        <f>Table5[[#This Row],[kapp]]-Table5[[#This Row],[old]]</f>
        <v>0</v>
      </c>
      <c r="G2426" t="str" cm="1">
        <f t="array" ref="G2426">IF(ROWS(_xlfn._xlws.FILTER(Table5[r],Table5[enz]=Table5[[#This Row],[enz]]))&gt;1,"many","1")</f>
        <v>1</v>
      </c>
      <c r="H2426" t="str" cm="1">
        <f t="array" ref="H2426">IF(ROWS(_xlfn._xlws.FILTER(Table5[r],Table5[rxn-no-enz]=Table5[[#This Row],[rxn-no-enz]]))&gt;1,"many","1")</f>
        <v>1</v>
      </c>
      <c r="I2426" t="str">
        <f>_xlfn.XLOOKUP(SUBSTITUTE(Table5[[#This Row],[r]],"'",""),Table6[rxn],Table6[rxn],"no")</f>
        <v>no</v>
      </c>
      <c r="J2426" t="str" cm="1">
        <f t="array" ref="J2426">_xlfn.XLOOKUP(Table5[[#This Row],[r]],"'"&amp;Table6[rxn]&amp;"'",Table6[expected kapp],"")</f>
        <v/>
      </c>
      <c r="L2426" t="s">
        <v>10674</v>
      </c>
      <c r="M2426">
        <v>8988.1774343278394</v>
      </c>
      <c r="AE2426" s="1" t="s">
        <v>12847</v>
      </c>
      <c r="AF2426" s="1" t="s">
        <v>2778</v>
      </c>
      <c r="AG2426" s="9">
        <v>2.7363462800000002E-10</v>
      </c>
      <c r="AH2426" s="1" t="str">
        <f>_xlfn.TEXTAFTER(Table9[[#This Row],[rxn]],"-",-1)</f>
        <v>rt7110</v>
      </c>
      <c r="AI2426" s="1" t="e">
        <f>_xlfn.TEXTAFTER(_xlfn.TEXTBEFORE(Table9[[#This Row],[rxn]],"-"&amp;Table9[[#This Row],[enz]]),"RXN-")</f>
        <v>#N/A</v>
      </c>
      <c r="AJ2426" s="1" t="e">
        <f>_xlfn.TEXTBEFORE(Table9[[#This Row],[rxn]],"_",-1)</f>
        <v>#N/A</v>
      </c>
    </row>
    <row r="2427" spans="1:36" ht="17" hidden="1" x14ac:dyDescent="0.25">
      <c r="A2427" t="s">
        <v>8463</v>
      </c>
      <c r="B2427" t="str">
        <f>_xlfn.TEXTAFTER(Table5[[#This Row],[r]],"-",-1)</f>
        <v>rt1206'</v>
      </c>
      <c r="C2427" t="str">
        <f>_xlfn.TEXTAFTER(_xlfn.TEXTBEFORE(Table5[[#This Row],[r]],"-"&amp;Table5[[#This Row],[enz]]),"'RXN-")</f>
        <v>HMGCOAR_c_FWD</v>
      </c>
      <c r="D2427">
        <v>309230.73644496698</v>
      </c>
      <c r="E2427">
        <f>_xlfn.XLOOKUP(Table5[[#This Row],[r]],Table3[r],Table3[kapp],"")</f>
        <v>309230.73644496698</v>
      </c>
      <c r="F2427">
        <f>Table5[[#This Row],[kapp]]-Table5[[#This Row],[old]]</f>
        <v>0</v>
      </c>
      <c r="G2427" t="str" cm="1">
        <f t="array" ref="G2427">IF(ROWS(_xlfn._xlws.FILTER(Table5[r],Table5[enz]=Table5[[#This Row],[enz]]))&gt;1,"many","1")</f>
        <v>1</v>
      </c>
      <c r="H2427" t="str" cm="1">
        <f t="array" ref="H2427">IF(ROWS(_xlfn._xlws.FILTER(Table5[r],Table5[rxn-no-enz]=Table5[[#This Row],[rxn-no-enz]]))&gt;1,"many","1")</f>
        <v>1</v>
      </c>
      <c r="I2427" t="str">
        <f>_xlfn.XLOOKUP(SUBSTITUTE(Table5[[#This Row],[r]],"'",""),Table6[rxn],Table6[rxn],"no")</f>
        <v>no</v>
      </c>
      <c r="J2427" t="str" cm="1">
        <f t="array" ref="J2427">_xlfn.XLOOKUP(Table5[[#This Row],[r]],"'"&amp;Table6[rxn]&amp;"'",Table6[expected kapp],"")</f>
        <v/>
      </c>
      <c r="L2427" t="s">
        <v>10675</v>
      </c>
      <c r="M2427">
        <v>8988.1774343278394</v>
      </c>
      <c r="AE2427" s="1" t="s">
        <v>12848</v>
      </c>
      <c r="AF2427" s="1" t="s">
        <v>2778</v>
      </c>
      <c r="AG2427" s="9">
        <v>3.2217690800000002E-10</v>
      </c>
      <c r="AH2427" s="1" t="str">
        <f>_xlfn.TEXTAFTER(Table9[[#This Row],[rxn]],"-",-1)</f>
        <v>rt7114_c</v>
      </c>
      <c r="AI2427" s="1" t="e">
        <f>_xlfn.TEXTAFTER(_xlfn.TEXTBEFORE(Table9[[#This Row],[rxn]],"-"&amp;Table9[[#This Row],[enz]]),"RXN-")</f>
        <v>#N/A</v>
      </c>
      <c r="AJ2427" s="1" t="str">
        <f>_xlfn.TEXTBEFORE(Table9[[#This Row],[rxn]],"_",-1)</f>
        <v>PROWASTE-rt7114</v>
      </c>
    </row>
    <row r="2428" spans="1:36" ht="17" hidden="1" x14ac:dyDescent="0.25">
      <c r="A2428" t="s">
        <v>8464</v>
      </c>
      <c r="B2428" t="str">
        <f>_xlfn.TEXTAFTER(Table5[[#This Row],[r]],"-",-1)</f>
        <v>rt3754_c'</v>
      </c>
      <c r="C2428" t="str">
        <f>_xlfn.TEXTAFTER(_xlfn.TEXTBEFORE(Table5[[#This Row],[r]],"-"&amp;Table5[[#This Row],[enz]]),"'RXN-")</f>
        <v>HMGCOAS_c_FWD</v>
      </c>
      <c r="D2428">
        <v>11515.292397654999</v>
      </c>
      <c r="E2428">
        <f>_xlfn.XLOOKUP(Table5[[#This Row],[r]],Table3[r],Table3[kapp],"")</f>
        <v>11515.292397654999</v>
      </c>
      <c r="F2428">
        <f>Table5[[#This Row],[kapp]]-Table5[[#This Row],[old]]</f>
        <v>0</v>
      </c>
      <c r="G2428" t="str" cm="1">
        <f t="array" ref="G2428">IF(ROWS(_xlfn._xlws.FILTER(Table5[r],Table5[enz]=Table5[[#This Row],[enz]]))&gt;1,"many","1")</f>
        <v>1</v>
      </c>
      <c r="H2428" t="str" cm="1">
        <f t="array" ref="H2428">IF(ROWS(_xlfn._xlws.FILTER(Table5[r],Table5[rxn-no-enz]=Table5[[#This Row],[rxn-no-enz]]))&gt;1,"many","1")</f>
        <v>1</v>
      </c>
      <c r="I2428" t="str">
        <f>_xlfn.XLOOKUP(SUBSTITUTE(Table5[[#This Row],[r]],"'",""),Table6[rxn],Table6[rxn],"no")</f>
        <v>no</v>
      </c>
      <c r="J2428" t="str" cm="1">
        <f t="array" ref="J2428">_xlfn.XLOOKUP(Table5[[#This Row],[r]],"'"&amp;Table6[rxn]&amp;"'",Table6[expected kapp],"")</f>
        <v/>
      </c>
      <c r="L2428" t="s">
        <v>10676</v>
      </c>
      <c r="M2428">
        <v>8988.1774343278394</v>
      </c>
      <c r="AE2428" s="1" t="s">
        <v>12849</v>
      </c>
      <c r="AF2428" s="1" t="s">
        <v>2778</v>
      </c>
      <c r="AG2428" s="9">
        <v>1.01864311E-10</v>
      </c>
      <c r="AH2428" s="1" t="str">
        <f>_xlfn.TEXTAFTER(Table9[[#This Row],[rxn]],"-",-1)</f>
        <v>rt7115</v>
      </c>
      <c r="AI2428" s="1" t="e">
        <f>_xlfn.TEXTAFTER(_xlfn.TEXTBEFORE(Table9[[#This Row],[rxn]],"-"&amp;Table9[[#This Row],[enz]]),"RXN-")</f>
        <v>#N/A</v>
      </c>
      <c r="AJ2428" s="1" t="e">
        <f>_xlfn.TEXTBEFORE(Table9[[#This Row],[rxn]],"_",-1)</f>
        <v>#N/A</v>
      </c>
    </row>
    <row r="2429" spans="1:36" ht="17" hidden="1" x14ac:dyDescent="0.25">
      <c r="A2429" t="s">
        <v>8465</v>
      </c>
      <c r="B2429" t="str">
        <f>_xlfn.TEXTAFTER(Table5[[#This Row],[r]],"-",-1)</f>
        <v>COX15ARH1YAH1'</v>
      </c>
      <c r="C2429" t="str">
        <f>_xlfn.TEXTAFTER(_xlfn.TEXTBEFORE(Table5[[#This Row],[r]],"-"&amp;Table5[[#This Row],[enz]]),"'RXN-")</f>
        <v>HOMOX_m_FWD</v>
      </c>
      <c r="D2429">
        <v>31.342301925787599</v>
      </c>
      <c r="E2429">
        <f>_xlfn.XLOOKUP(Table5[[#This Row],[r]],Table3[r],Table3[kapp],"")</f>
        <v>31.342301925787599</v>
      </c>
      <c r="F2429">
        <f>Table5[[#This Row],[kapp]]-Table5[[#This Row],[old]]</f>
        <v>0</v>
      </c>
      <c r="G2429" t="str" cm="1">
        <f t="array" ref="G2429">IF(ROWS(_xlfn._xlws.FILTER(Table5[r],Table5[enz]=Table5[[#This Row],[enz]]))&gt;1,"many","1")</f>
        <v>1</v>
      </c>
      <c r="H2429" t="str" cm="1">
        <f t="array" ref="H2429">IF(ROWS(_xlfn._xlws.FILTER(Table5[r],Table5[rxn-no-enz]=Table5[[#This Row],[rxn-no-enz]]))&gt;1,"many","1")</f>
        <v>1</v>
      </c>
      <c r="I2429" t="str">
        <f>_xlfn.XLOOKUP(SUBSTITUTE(Table5[[#This Row],[r]],"'",""),Table6[rxn],Table6[rxn],"no")</f>
        <v>RXN-HOMOX_m_FWD-COX15ARH1YAH1</v>
      </c>
      <c r="J2429" cm="1">
        <f t="array" ref="J2429">_xlfn.XLOOKUP(Table5[[#This Row],[r]],"'"&amp;Table6[rxn]&amp;"'",Table6[expected kapp],"")</f>
        <v>313.42301925787422</v>
      </c>
      <c r="L2429" t="s">
        <v>10677</v>
      </c>
      <c r="M2429">
        <v>8988.1774343278394</v>
      </c>
      <c r="AE2429" s="1" t="s">
        <v>12850</v>
      </c>
      <c r="AF2429" s="1" t="s">
        <v>2778</v>
      </c>
      <c r="AG2429" s="9">
        <v>1.4186944620000001E-9</v>
      </c>
      <c r="AH2429" s="1" t="str">
        <f>_xlfn.TEXTAFTER(Table9[[#This Row],[rxn]],"-",-1)</f>
        <v>rt7120</v>
      </c>
      <c r="AI2429" s="1" t="e">
        <f>_xlfn.TEXTAFTER(_xlfn.TEXTBEFORE(Table9[[#This Row],[rxn]],"-"&amp;Table9[[#This Row],[enz]]),"RXN-")</f>
        <v>#N/A</v>
      </c>
      <c r="AJ2429" s="1" t="e">
        <f>_xlfn.TEXTBEFORE(Table9[[#This Row],[rxn]],"_",-1)</f>
        <v>#N/A</v>
      </c>
    </row>
    <row r="2430" spans="1:36" ht="17" hidden="1" x14ac:dyDescent="0.25">
      <c r="A2430" t="s">
        <v>8466</v>
      </c>
      <c r="B2430" t="str">
        <f>_xlfn.TEXTAFTER(Table5[[#This Row],[r]],"-",-1)</f>
        <v>rt5064'</v>
      </c>
      <c r="C2430" t="str">
        <f>_xlfn.TEXTAFTER(_xlfn.TEXTBEFORE(Table5[[#This Row],[r]],"-"&amp;Table5[[#This Row],[enz]]),"'RXN-")</f>
        <v>P5CR_c_FWD</v>
      </c>
      <c r="D2430">
        <v>13789.5102264241</v>
      </c>
      <c r="E2430">
        <f>_xlfn.XLOOKUP(Table5[[#This Row],[r]],Table3[r],Table3[kapp],"")</f>
        <v>13789.5102264241</v>
      </c>
      <c r="F2430">
        <f>Table5[[#This Row],[kapp]]-Table5[[#This Row],[old]]</f>
        <v>0</v>
      </c>
      <c r="G2430" t="str" cm="1">
        <f t="array" ref="G2430">IF(ROWS(_xlfn._xlws.FILTER(Table5[r],Table5[enz]=Table5[[#This Row],[enz]]))&gt;1,"many","1")</f>
        <v>many</v>
      </c>
      <c r="H2430" t="str" cm="1">
        <f t="array" ref="H2430">IF(ROWS(_xlfn._xlws.FILTER(Table5[r],Table5[rxn-no-enz]=Table5[[#This Row],[rxn-no-enz]]))&gt;1,"many","1")</f>
        <v>1</v>
      </c>
      <c r="I2430" t="str">
        <f>_xlfn.XLOOKUP(SUBSTITUTE(Table5[[#This Row],[r]],"'",""),Table6[rxn],Table6[rxn],"no")</f>
        <v>no</v>
      </c>
      <c r="J2430" t="str" cm="1">
        <f t="array" ref="J2430">_xlfn.XLOOKUP(Table5[[#This Row],[r]],"'"&amp;Table6[rxn]&amp;"'",Table6[expected kapp],"")</f>
        <v/>
      </c>
      <c r="L2430" t="s">
        <v>10678</v>
      </c>
      <c r="M2430">
        <v>8988.1774343278394</v>
      </c>
      <c r="AE2430" s="1" t="s">
        <v>12851</v>
      </c>
      <c r="AF2430" s="1" t="s">
        <v>2778</v>
      </c>
      <c r="AG2430" s="9">
        <v>1.2495235899999999E-9</v>
      </c>
      <c r="AH2430" s="1" t="str">
        <f>_xlfn.TEXTAFTER(Table9[[#This Row],[rxn]],"-",-1)</f>
        <v>rt7128_c</v>
      </c>
      <c r="AI2430" s="1" t="e">
        <f>_xlfn.TEXTAFTER(_xlfn.TEXTBEFORE(Table9[[#This Row],[rxn]],"-"&amp;Table9[[#This Row],[enz]]),"RXN-")</f>
        <v>#N/A</v>
      </c>
      <c r="AJ2430" s="1" t="str">
        <f>_xlfn.TEXTBEFORE(Table9[[#This Row],[rxn]],"_",-1)</f>
        <v>PROWASTE-rt7128</v>
      </c>
    </row>
    <row r="2431" spans="1:36" ht="17" hidden="1" x14ac:dyDescent="0.25">
      <c r="A2431" t="s">
        <v>8467</v>
      </c>
      <c r="B2431" t="str">
        <f>_xlfn.TEXTAFTER(Table5[[#This Row],[r]],"-",-1)</f>
        <v>rt3712'</v>
      </c>
      <c r="C2431" t="str">
        <f>_xlfn.TEXTAFTER(_xlfn.TEXTBEFORE(Table5[[#This Row],[r]],"-"&amp;Table5[[#This Row],[enz]]),"'RXN-")</f>
        <v>HSDx_c_FWD</v>
      </c>
      <c r="D2431">
        <v>36519.343079207698</v>
      </c>
      <c r="E2431">
        <f>_xlfn.XLOOKUP(Table5[[#This Row],[r]],Table3[r],Table3[kapp],"")</f>
        <v>36519.343079207698</v>
      </c>
      <c r="F2431">
        <f>Table5[[#This Row],[kapp]]-Table5[[#This Row],[old]]</f>
        <v>0</v>
      </c>
      <c r="G2431" t="str" cm="1">
        <f t="array" ref="G2431">IF(ROWS(_xlfn._xlws.FILTER(Table5[r],Table5[enz]=Table5[[#This Row],[enz]]))&gt;1,"many","1")</f>
        <v>many</v>
      </c>
      <c r="H2431" t="str" cm="1">
        <f t="array" ref="H2431">IF(ROWS(_xlfn._xlws.FILTER(Table5[r],Table5[rxn-no-enz]=Table5[[#This Row],[rxn-no-enz]]))&gt;1,"many","1")</f>
        <v>many</v>
      </c>
      <c r="I2431" t="str">
        <f>_xlfn.XLOOKUP(SUBSTITUTE(Table5[[#This Row],[r]],"'",""),Table6[rxn],Table6[rxn],"no")</f>
        <v>no</v>
      </c>
      <c r="J2431" t="str" cm="1">
        <f t="array" ref="J2431">_xlfn.XLOOKUP(Table5[[#This Row],[r]],"'"&amp;Table6[rxn]&amp;"'",Table6[expected kapp],"")</f>
        <v/>
      </c>
      <c r="L2431" t="s">
        <v>8587</v>
      </c>
      <c r="M2431">
        <v>71379.359199458893</v>
      </c>
      <c r="AE2431" s="1" t="s">
        <v>12852</v>
      </c>
      <c r="AF2431" s="1" t="s">
        <v>2778</v>
      </c>
      <c r="AG2431" s="9">
        <v>4.2847245999999999E-11</v>
      </c>
      <c r="AH2431" s="1" t="str">
        <f>_xlfn.TEXTAFTER(Table9[[#This Row],[rxn]],"-",-1)</f>
        <v>rt7131</v>
      </c>
      <c r="AI2431" s="1" t="e">
        <f>_xlfn.TEXTAFTER(_xlfn.TEXTBEFORE(Table9[[#This Row],[rxn]],"-"&amp;Table9[[#This Row],[enz]]),"RXN-")</f>
        <v>#N/A</v>
      </c>
      <c r="AJ2431" s="1" t="e">
        <f>_xlfn.TEXTBEFORE(Table9[[#This Row],[rxn]],"_",-1)</f>
        <v>#N/A</v>
      </c>
    </row>
    <row r="2432" spans="1:36" ht="17" hidden="1" x14ac:dyDescent="0.25">
      <c r="A2432" t="s">
        <v>8468</v>
      </c>
      <c r="B2432" t="str">
        <f>_xlfn.TEXTAFTER(Table5[[#This Row],[r]],"-",-1)</f>
        <v>rt4145'</v>
      </c>
      <c r="C2432" t="str">
        <f>_xlfn.TEXTAFTER(_xlfn.TEXTBEFORE(Table5[[#This Row],[r]],"-"&amp;Table5[[#This Row],[enz]]),"'RXN-")</f>
        <v>HSERTA_c_FWD</v>
      </c>
      <c r="D2432">
        <v>13197.816716330501</v>
      </c>
      <c r="E2432">
        <f>_xlfn.XLOOKUP(Table5[[#This Row],[r]],Table3[r],Table3[kapp],"")</f>
        <v>13197.816716330501</v>
      </c>
      <c r="F2432">
        <f>Table5[[#This Row],[kapp]]-Table5[[#This Row],[old]]</f>
        <v>0</v>
      </c>
      <c r="G2432" t="str" cm="1">
        <f t="array" ref="G2432">IF(ROWS(_xlfn._xlws.FILTER(Table5[r],Table5[enz]=Table5[[#This Row],[enz]]))&gt;1,"many","1")</f>
        <v>1</v>
      </c>
      <c r="H2432" t="str" cm="1">
        <f t="array" ref="H2432">IF(ROWS(_xlfn._xlws.FILTER(Table5[r],Table5[rxn-no-enz]=Table5[[#This Row],[rxn-no-enz]]))&gt;1,"many","1")</f>
        <v>1</v>
      </c>
      <c r="I2432" t="str">
        <f>_xlfn.XLOOKUP(SUBSTITUTE(Table5[[#This Row],[r]],"'",""),Table6[rxn],Table6[rxn],"no")</f>
        <v>no</v>
      </c>
      <c r="J2432" t="str" cm="1">
        <f t="array" ref="J2432">_xlfn.XLOOKUP(Table5[[#This Row],[r]],"'"&amp;Table6[rxn]&amp;"'",Table6[expected kapp],"")</f>
        <v/>
      </c>
      <c r="L2432" t="s">
        <v>10679</v>
      </c>
      <c r="M2432">
        <v>8988.1774343278394</v>
      </c>
      <c r="AE2432" s="1" t="s">
        <v>12853</v>
      </c>
      <c r="AF2432" s="1" t="s">
        <v>2778</v>
      </c>
      <c r="AG2432" s="9">
        <v>3.9816134999999898E-10</v>
      </c>
      <c r="AH2432" s="1" t="str">
        <f>_xlfn.TEXTAFTER(Table9[[#This Row],[rxn]],"-",-1)</f>
        <v>rt7136</v>
      </c>
      <c r="AI2432" s="1" t="e">
        <f>_xlfn.TEXTAFTER(_xlfn.TEXTBEFORE(Table9[[#This Row],[rxn]],"-"&amp;Table9[[#This Row],[enz]]),"RXN-")</f>
        <v>#N/A</v>
      </c>
      <c r="AJ2432" s="1" t="e">
        <f>_xlfn.TEXTBEFORE(Table9[[#This Row],[rxn]],"_",-1)</f>
        <v>#N/A</v>
      </c>
    </row>
    <row r="2433" spans="1:36" ht="17" hidden="1" x14ac:dyDescent="0.25">
      <c r="A2433" t="s">
        <v>8469</v>
      </c>
      <c r="B2433" t="str">
        <f>_xlfn.TEXTAFTER(Table5[[#This Row],[r]],"-",-1)</f>
        <v>rt0283'</v>
      </c>
      <c r="C2433" t="str">
        <f>_xlfn.TEXTAFTER(_xlfn.TEXTBEFORE(Table5[[#This Row],[r]],"-"&amp;Table5[[#This Row],[enz]]),"'RXN-")</f>
        <v>HSK_c_FWD</v>
      </c>
      <c r="D2433">
        <v>27946.899882895101</v>
      </c>
      <c r="E2433">
        <f>_xlfn.XLOOKUP(Table5[[#This Row],[r]],Table3[r],Table3[kapp],"")</f>
        <v>27946.899882895101</v>
      </c>
      <c r="F2433">
        <f>Table5[[#This Row],[kapp]]-Table5[[#This Row],[old]]</f>
        <v>0</v>
      </c>
      <c r="G2433" t="str" cm="1">
        <f t="array" ref="G2433">IF(ROWS(_xlfn._xlws.FILTER(Table5[r],Table5[enz]=Table5[[#This Row],[enz]]))&gt;1,"many","1")</f>
        <v>1</v>
      </c>
      <c r="H2433" t="str" cm="1">
        <f t="array" ref="H2433">IF(ROWS(_xlfn._xlws.FILTER(Table5[r],Table5[rxn-no-enz]=Table5[[#This Row],[rxn-no-enz]]))&gt;1,"many","1")</f>
        <v>1</v>
      </c>
      <c r="I2433" t="str">
        <f>_xlfn.XLOOKUP(SUBSTITUTE(Table5[[#This Row],[r]],"'",""),Table6[rxn],Table6[rxn],"no")</f>
        <v>no</v>
      </c>
      <c r="J2433" t="str" cm="1">
        <f t="array" ref="J2433">_xlfn.XLOOKUP(Table5[[#This Row],[r]],"'"&amp;Table6[rxn]&amp;"'",Table6[expected kapp],"")</f>
        <v/>
      </c>
      <c r="L2433" t="s">
        <v>8588</v>
      </c>
      <c r="M2433">
        <v>25242.233335790199</v>
      </c>
      <c r="AE2433" s="1" t="s">
        <v>12854</v>
      </c>
      <c r="AF2433" s="1" t="s">
        <v>2778</v>
      </c>
      <c r="AG2433" s="9">
        <v>6.6998939999999898E-12</v>
      </c>
      <c r="AH2433" s="1" t="str">
        <f>_xlfn.TEXTAFTER(Table9[[#This Row],[rxn]],"-",-1)</f>
        <v>rt7138</v>
      </c>
      <c r="AI2433" s="1" t="e">
        <f>_xlfn.TEXTAFTER(_xlfn.TEXTBEFORE(Table9[[#This Row],[rxn]],"-"&amp;Table9[[#This Row],[enz]]),"RXN-")</f>
        <v>#N/A</v>
      </c>
      <c r="AJ2433" s="1" t="e">
        <f>_xlfn.TEXTBEFORE(Table9[[#This Row],[rxn]],"_",-1)</f>
        <v>#N/A</v>
      </c>
    </row>
    <row r="2434" spans="1:36" ht="17" hidden="1" x14ac:dyDescent="0.25">
      <c r="A2434" t="s">
        <v>8470</v>
      </c>
      <c r="B2434" t="str">
        <f>_xlfn.TEXTAFTER(Table5[[#This Row],[r]],"-",-1)</f>
        <v>rt4862'</v>
      </c>
      <c r="C2434" t="str">
        <f>_xlfn.TEXTAFTER(_xlfn.TEXTBEFORE(Table5[[#This Row],[r]],"-"&amp;Table5[[#This Row],[enz]]),"'RXN-")</f>
        <v>HSTPT_c_FWD</v>
      </c>
      <c r="D2434">
        <v>2938.2145131941602</v>
      </c>
      <c r="E2434">
        <f>_xlfn.XLOOKUP(Table5[[#This Row],[r]],Table3[r],Table3[kapp],"")</f>
        <v>2938.2145131941602</v>
      </c>
      <c r="F2434">
        <f>Table5[[#This Row],[kapp]]-Table5[[#This Row],[old]]</f>
        <v>0</v>
      </c>
      <c r="G2434" t="str" cm="1">
        <f t="array" ref="G2434">IF(ROWS(_xlfn._xlws.FILTER(Table5[r],Table5[enz]=Table5[[#This Row],[enz]]))&gt;1,"many","1")</f>
        <v>1</v>
      </c>
      <c r="H2434" t="str" cm="1">
        <f t="array" ref="H2434">IF(ROWS(_xlfn._xlws.FILTER(Table5[r],Table5[rxn-no-enz]=Table5[[#This Row],[rxn-no-enz]]))&gt;1,"many","1")</f>
        <v>1</v>
      </c>
      <c r="I2434" t="str">
        <f>_xlfn.XLOOKUP(SUBSTITUTE(Table5[[#This Row],[r]],"'",""),Table6[rxn],Table6[rxn],"no")</f>
        <v>no</v>
      </c>
      <c r="J2434" t="str" cm="1">
        <f t="array" ref="J2434">_xlfn.XLOOKUP(Table5[[#This Row],[r]],"'"&amp;Table6[rxn]&amp;"'",Table6[expected kapp],"")</f>
        <v/>
      </c>
      <c r="L2434" t="s">
        <v>8486</v>
      </c>
      <c r="M2434">
        <v>8988.1774343278394</v>
      </c>
      <c r="AE2434" s="1" t="s">
        <v>12855</v>
      </c>
      <c r="AF2434" s="1" t="s">
        <v>2778</v>
      </c>
      <c r="AG2434" s="9">
        <v>6.4508536999999994E-11</v>
      </c>
      <c r="AH2434" s="1" t="str">
        <f>_xlfn.TEXTAFTER(Table9[[#This Row],[rxn]],"-",-1)</f>
        <v>rt7150</v>
      </c>
      <c r="AI2434" s="1" t="e">
        <f>_xlfn.TEXTAFTER(_xlfn.TEXTBEFORE(Table9[[#This Row],[rxn]],"-"&amp;Table9[[#This Row],[enz]]),"RXN-")</f>
        <v>#N/A</v>
      </c>
      <c r="AJ2434" s="1" t="e">
        <f>_xlfn.TEXTBEFORE(Table9[[#This Row],[rxn]],"_",-1)</f>
        <v>#N/A</v>
      </c>
    </row>
    <row r="2435" spans="1:36" ht="17" hidden="1" x14ac:dyDescent="0.25">
      <c r="A2435" t="s">
        <v>8471</v>
      </c>
      <c r="B2435" t="str">
        <f>_xlfn.TEXTAFTER(Table5[[#This Row],[r]],"-",-1)</f>
        <v>IDH12'</v>
      </c>
      <c r="C2435" t="str">
        <f>_xlfn.TEXTAFTER(_xlfn.TEXTBEFORE(Table5[[#This Row],[r]],"-"&amp;Table5[[#This Row],[enz]]),"'RXN-")</f>
        <v>ICDHx_m_FWD</v>
      </c>
      <c r="D2435">
        <v>45487.000066015004</v>
      </c>
      <c r="E2435">
        <f>_xlfn.XLOOKUP(Table5[[#This Row],[r]],Table3[r],Table3[kapp],"")</f>
        <v>45487.000066015004</v>
      </c>
      <c r="F2435">
        <f>Table5[[#This Row],[kapp]]-Table5[[#This Row],[old]]</f>
        <v>0</v>
      </c>
      <c r="G2435" t="str" cm="1">
        <f t="array" ref="G2435">IF(ROWS(_xlfn._xlws.FILTER(Table5[r],Table5[enz]=Table5[[#This Row],[enz]]))&gt;1,"many","1")</f>
        <v>1</v>
      </c>
      <c r="H2435" t="str" cm="1">
        <f t="array" ref="H2435">IF(ROWS(_xlfn._xlws.FILTER(Table5[r],Table5[rxn-no-enz]=Table5[[#This Row],[rxn-no-enz]]))&gt;1,"many","1")</f>
        <v>1</v>
      </c>
      <c r="I2435" t="str">
        <f>_xlfn.XLOOKUP(SUBSTITUTE(Table5[[#This Row],[r]],"'",""),Table6[rxn],Table6[rxn],"no")</f>
        <v>no</v>
      </c>
      <c r="J2435" t="str" cm="1">
        <f t="array" ref="J2435">_xlfn.XLOOKUP(Table5[[#This Row],[r]],"'"&amp;Table6[rxn]&amp;"'",Table6[expected kapp],"")</f>
        <v/>
      </c>
      <c r="L2435" t="s">
        <v>10680</v>
      </c>
      <c r="M2435">
        <v>8988.1774343278394</v>
      </c>
      <c r="AE2435" s="1" t="s">
        <v>12856</v>
      </c>
      <c r="AF2435" s="1" t="s">
        <v>2778</v>
      </c>
      <c r="AG2435" s="9">
        <v>1.9915979E-11</v>
      </c>
      <c r="AH2435" s="1" t="str">
        <f>_xlfn.TEXTAFTER(Table9[[#This Row],[rxn]],"-",-1)</f>
        <v>rt7165</v>
      </c>
      <c r="AI2435" s="1" t="e">
        <f>_xlfn.TEXTAFTER(_xlfn.TEXTBEFORE(Table9[[#This Row],[rxn]],"-"&amp;Table9[[#This Row],[enz]]),"RXN-")</f>
        <v>#N/A</v>
      </c>
      <c r="AJ2435" s="1" t="e">
        <f>_xlfn.TEXTBEFORE(Table9[[#This Row],[rxn]],"_",-1)</f>
        <v>#N/A</v>
      </c>
    </row>
    <row r="2436" spans="1:36" ht="17" hidden="1" x14ac:dyDescent="0.25">
      <c r="A2436" t="s">
        <v>8472</v>
      </c>
      <c r="B2436" t="str">
        <f>_xlfn.TEXTAFTER(Table5[[#This Row],[r]],"-",-1)</f>
        <v>rt2761'</v>
      </c>
      <c r="C2436" t="str">
        <f>_xlfn.TEXTAFTER(_xlfn.TEXTBEFORE(Table5[[#This Row],[r]],"-"&amp;Table5[[#This Row],[enz]]),"'RXN-")</f>
        <v>ICDHyi_m_FWD</v>
      </c>
      <c r="D2436">
        <v>3617.6818998763401</v>
      </c>
      <c r="E2436">
        <f>_xlfn.XLOOKUP(Table5[[#This Row],[r]],Table3[r],Table3[kapp],"")</f>
        <v>3617.6818998763401</v>
      </c>
      <c r="F2436">
        <f>Table5[[#This Row],[kapp]]-Table5[[#This Row],[old]]</f>
        <v>0</v>
      </c>
      <c r="G2436" t="str" cm="1">
        <f t="array" ref="G2436">IF(ROWS(_xlfn._xlws.FILTER(Table5[r],Table5[enz]=Table5[[#This Row],[enz]]))&gt;1,"many","1")</f>
        <v>1</v>
      </c>
      <c r="H2436" t="str" cm="1">
        <f t="array" ref="H2436">IF(ROWS(_xlfn._xlws.FILTER(Table5[r],Table5[rxn-no-enz]=Table5[[#This Row],[rxn-no-enz]]))&gt;1,"many","1")</f>
        <v>1</v>
      </c>
      <c r="I2436" t="str">
        <f>_xlfn.XLOOKUP(SUBSTITUTE(Table5[[#This Row],[r]],"'",""),Table6[rxn],Table6[rxn],"no")</f>
        <v>no</v>
      </c>
      <c r="J2436" t="str" cm="1">
        <f t="array" ref="J2436">_xlfn.XLOOKUP(Table5[[#This Row],[r]],"'"&amp;Table6[rxn]&amp;"'",Table6[expected kapp],"")</f>
        <v/>
      </c>
      <c r="L2436" t="s">
        <v>10681</v>
      </c>
      <c r="M2436">
        <v>8988.1774343278394</v>
      </c>
      <c r="AE2436" s="1" t="s">
        <v>12857</v>
      </c>
      <c r="AF2436" s="1" t="s">
        <v>2778</v>
      </c>
      <c r="AG2436" s="9">
        <v>5.476279E-12</v>
      </c>
      <c r="AH2436" s="1" t="str">
        <f>_xlfn.TEXTAFTER(Table9[[#This Row],[rxn]],"-",-1)</f>
        <v>rt7177_en</v>
      </c>
      <c r="AI2436" s="1" t="e">
        <f>_xlfn.TEXTAFTER(_xlfn.TEXTBEFORE(Table9[[#This Row],[rxn]],"-"&amp;Table9[[#This Row],[enz]]),"RXN-")</f>
        <v>#N/A</v>
      </c>
      <c r="AJ2436" s="1" t="str">
        <f>_xlfn.TEXTBEFORE(Table9[[#This Row],[rxn]],"_",-1)</f>
        <v>PROWASTE-rt7177</v>
      </c>
    </row>
    <row r="2437" spans="1:36" ht="17" hidden="1" x14ac:dyDescent="0.25">
      <c r="A2437" t="s">
        <v>8473</v>
      </c>
      <c r="B2437" t="str">
        <f>_xlfn.TEXTAFTER(Table5[[#This Row],[r]],"-",-1)</f>
        <v>rt0716'</v>
      </c>
      <c r="C2437" t="str">
        <f>_xlfn.TEXTAFTER(_xlfn.TEXTBEFORE(Table5[[#This Row],[r]],"-"&amp;Table5[[#This Row],[enz]]),"'RXN-")</f>
        <v>IG3PS_c_FWD</v>
      </c>
      <c r="D2437">
        <v>2978.9542467067099</v>
      </c>
      <c r="E2437">
        <f>_xlfn.XLOOKUP(Table5[[#This Row],[r]],Table3[r],Table3[kapp],"")</f>
        <v>2978.9542467067099</v>
      </c>
      <c r="F2437">
        <f>Table5[[#This Row],[kapp]]-Table5[[#This Row],[old]]</f>
        <v>0</v>
      </c>
      <c r="G2437" t="str" cm="1">
        <f t="array" ref="G2437">IF(ROWS(_xlfn._xlws.FILTER(Table5[r],Table5[enz]=Table5[[#This Row],[enz]]))&gt;1,"many","1")</f>
        <v>1</v>
      </c>
      <c r="H2437" t="str" cm="1">
        <f t="array" ref="H2437">IF(ROWS(_xlfn._xlws.FILTER(Table5[r],Table5[rxn-no-enz]=Table5[[#This Row],[rxn-no-enz]]))&gt;1,"many","1")</f>
        <v>1</v>
      </c>
      <c r="I2437" t="str">
        <f>_xlfn.XLOOKUP(SUBSTITUTE(Table5[[#This Row],[r]],"'",""),Table6[rxn],Table6[rxn],"no")</f>
        <v>no</v>
      </c>
      <c r="J2437" t="str" cm="1">
        <f t="array" ref="J2437">_xlfn.XLOOKUP(Table5[[#This Row],[r]],"'"&amp;Table6[rxn]&amp;"'",Table6[expected kapp],"")</f>
        <v/>
      </c>
      <c r="L2437" t="s">
        <v>10682</v>
      </c>
      <c r="M2437">
        <v>8988.1774343278394</v>
      </c>
      <c r="AE2437" s="1" t="s">
        <v>12858</v>
      </c>
      <c r="AF2437" s="1" t="s">
        <v>2778</v>
      </c>
      <c r="AG2437" s="9">
        <v>3.0581098E-11</v>
      </c>
      <c r="AH2437" s="1" t="str">
        <f>_xlfn.TEXTAFTER(Table9[[#This Row],[rxn]],"-",-1)</f>
        <v>rt7188</v>
      </c>
      <c r="AI2437" s="1" t="e">
        <f>_xlfn.TEXTAFTER(_xlfn.TEXTBEFORE(Table9[[#This Row],[rxn]],"-"&amp;Table9[[#This Row],[enz]]),"RXN-")</f>
        <v>#N/A</v>
      </c>
      <c r="AJ2437" s="1" t="e">
        <f>_xlfn.TEXTBEFORE(Table9[[#This Row],[rxn]],"_",-1)</f>
        <v>#N/A</v>
      </c>
    </row>
    <row r="2438" spans="1:36" ht="17" hidden="1" x14ac:dyDescent="0.25">
      <c r="A2438" t="s">
        <v>8474</v>
      </c>
      <c r="B2438" t="str">
        <f>_xlfn.TEXTAFTER(Table5[[#This Row],[r]],"-",-1)</f>
        <v>rt0339'</v>
      </c>
      <c r="C2438" t="str">
        <f>_xlfn.TEXTAFTER(_xlfn.TEXTBEFORE(Table5[[#This Row],[r]],"-"&amp;Table5[[#This Row],[enz]]),"'RXN-")</f>
        <v>IGPDH_c_FWD</v>
      </c>
      <c r="D2438">
        <v>7622.5354803337405</v>
      </c>
      <c r="E2438">
        <f>_xlfn.XLOOKUP(Table5[[#This Row],[r]],Table3[r],Table3[kapp],"")</f>
        <v>7622.5354803337405</v>
      </c>
      <c r="F2438">
        <f>Table5[[#This Row],[kapp]]-Table5[[#This Row],[old]]</f>
        <v>0</v>
      </c>
      <c r="G2438" t="str" cm="1">
        <f t="array" ref="G2438">IF(ROWS(_xlfn._xlws.FILTER(Table5[r],Table5[enz]=Table5[[#This Row],[enz]]))&gt;1,"many","1")</f>
        <v>1</v>
      </c>
      <c r="H2438" t="str" cm="1">
        <f t="array" ref="H2438">IF(ROWS(_xlfn._xlws.FILTER(Table5[r],Table5[rxn-no-enz]=Table5[[#This Row],[rxn-no-enz]]))&gt;1,"many","1")</f>
        <v>1</v>
      </c>
      <c r="I2438" t="str">
        <f>_xlfn.XLOOKUP(SUBSTITUTE(Table5[[#This Row],[r]],"'",""),Table6[rxn],Table6[rxn],"no")</f>
        <v>no</v>
      </c>
      <c r="J2438" t="str" cm="1">
        <f t="array" ref="J2438">_xlfn.XLOOKUP(Table5[[#This Row],[r]],"'"&amp;Table6[rxn]&amp;"'",Table6[expected kapp],"")</f>
        <v/>
      </c>
      <c r="L2438" t="s">
        <v>10683</v>
      </c>
      <c r="M2438">
        <v>8988.1774343278394</v>
      </c>
      <c r="AE2438" s="1" t="s">
        <v>12859</v>
      </c>
      <c r="AF2438" s="1" t="s">
        <v>2778</v>
      </c>
      <c r="AG2438" s="9">
        <v>4.1958221999999998E-11</v>
      </c>
      <c r="AH2438" s="1" t="str">
        <f>_xlfn.TEXTAFTER(Table9[[#This Row],[rxn]],"-",-1)</f>
        <v>rt7201</v>
      </c>
      <c r="AI2438" s="1" t="e">
        <f>_xlfn.TEXTAFTER(_xlfn.TEXTBEFORE(Table9[[#This Row],[rxn]],"-"&amp;Table9[[#This Row],[enz]]),"RXN-")</f>
        <v>#N/A</v>
      </c>
      <c r="AJ2438" s="1" t="e">
        <f>_xlfn.TEXTBEFORE(Table9[[#This Row],[rxn]],"_",-1)</f>
        <v>#N/A</v>
      </c>
    </row>
    <row r="2439" spans="1:36" ht="17" hidden="1" x14ac:dyDescent="0.25">
      <c r="A2439" t="s">
        <v>8475</v>
      </c>
      <c r="B2439" t="str">
        <f>_xlfn.TEXTAFTER(Table5[[#This Row],[r]],"-",-1)</f>
        <v>rt8196'</v>
      </c>
      <c r="C2439" t="str">
        <f>_xlfn.TEXTAFTER(_xlfn.TEXTBEFORE(Table5[[#This Row],[r]],"-"&amp;Table5[[#This Row],[enz]]),"'RXN-")</f>
        <v>IGPS_c_FWD</v>
      </c>
      <c r="D2439">
        <v>11160.574239276701</v>
      </c>
      <c r="E2439">
        <f>_xlfn.XLOOKUP(Table5[[#This Row],[r]],Table3[r],Table3[kapp],"")</f>
        <v>11160.574239276701</v>
      </c>
      <c r="F2439">
        <f>Table5[[#This Row],[kapp]]-Table5[[#This Row],[old]]</f>
        <v>0</v>
      </c>
      <c r="G2439" t="str" cm="1">
        <f t="array" ref="G2439">IF(ROWS(_xlfn._xlws.FILTER(Table5[r],Table5[enz]=Table5[[#This Row],[enz]]))&gt;1,"many","1")</f>
        <v>many</v>
      </c>
      <c r="H2439" t="str" cm="1">
        <f t="array" ref="H2439">IF(ROWS(_xlfn._xlws.FILTER(Table5[r],Table5[rxn-no-enz]=Table5[[#This Row],[rxn-no-enz]]))&gt;1,"many","1")</f>
        <v>1</v>
      </c>
      <c r="I2439" t="str">
        <f>_xlfn.XLOOKUP(SUBSTITUTE(Table5[[#This Row],[r]],"'",""),Table6[rxn],Table6[rxn],"no")</f>
        <v>no</v>
      </c>
      <c r="J2439" t="str" cm="1">
        <f t="array" ref="J2439">_xlfn.XLOOKUP(Table5[[#This Row],[r]],"'"&amp;Table6[rxn]&amp;"'",Table6[expected kapp],"")</f>
        <v/>
      </c>
      <c r="L2439" t="s">
        <v>10684</v>
      </c>
      <c r="M2439">
        <v>8988.1774343278394</v>
      </c>
      <c r="AE2439" s="1" t="s">
        <v>12860</v>
      </c>
      <c r="AF2439" s="1" t="s">
        <v>2778</v>
      </c>
      <c r="AG2439" s="9">
        <v>3.3406664999999998E-11</v>
      </c>
      <c r="AH2439" s="1" t="str">
        <f>_xlfn.TEXTAFTER(Table9[[#This Row],[rxn]],"-",-1)</f>
        <v>rt7207_rm</v>
      </c>
      <c r="AI2439" s="1" t="e">
        <f>_xlfn.TEXTAFTER(_xlfn.TEXTBEFORE(Table9[[#This Row],[rxn]],"-"&amp;Table9[[#This Row],[enz]]),"RXN-")</f>
        <v>#N/A</v>
      </c>
      <c r="AJ2439" s="1" t="str">
        <f>_xlfn.TEXTBEFORE(Table9[[#This Row],[rxn]],"_",-1)</f>
        <v>PROWASTE-rt7207</v>
      </c>
    </row>
    <row r="2440" spans="1:36" ht="17" hidden="1" x14ac:dyDescent="0.25">
      <c r="A2440" t="s">
        <v>8476</v>
      </c>
      <c r="B2440" t="str">
        <f>_xlfn.TEXTAFTER(Table5[[#This Row],[r]],"-",-1)</f>
        <v>rt8196'</v>
      </c>
      <c r="C2440" t="str">
        <f>_xlfn.TEXTAFTER(_xlfn.TEXTBEFORE(Table5[[#This Row],[r]],"-"&amp;Table5[[#This Row],[enz]]),"'RXN-")</f>
        <v>PRAIi_c_FWD</v>
      </c>
      <c r="D2440">
        <v>11160.574239276701</v>
      </c>
      <c r="E2440">
        <f>_xlfn.XLOOKUP(Table5[[#This Row],[r]],Table3[r],Table3[kapp],"")</f>
        <v>11160.574239276701</v>
      </c>
      <c r="F2440">
        <f>Table5[[#This Row],[kapp]]-Table5[[#This Row],[old]]</f>
        <v>0</v>
      </c>
      <c r="G2440" t="str" cm="1">
        <f t="array" ref="G2440">IF(ROWS(_xlfn._xlws.FILTER(Table5[r],Table5[enz]=Table5[[#This Row],[enz]]))&gt;1,"many","1")</f>
        <v>many</v>
      </c>
      <c r="H2440" t="str" cm="1">
        <f t="array" ref="H2440">IF(ROWS(_xlfn._xlws.FILTER(Table5[r],Table5[rxn-no-enz]=Table5[[#This Row],[rxn-no-enz]]))&gt;1,"many","1")</f>
        <v>1</v>
      </c>
      <c r="I2440" t="str">
        <f>_xlfn.XLOOKUP(SUBSTITUTE(Table5[[#This Row],[r]],"'",""),Table6[rxn],Table6[rxn],"no")</f>
        <v>no</v>
      </c>
      <c r="J2440" t="str" cm="1">
        <f t="array" ref="J2440">_xlfn.XLOOKUP(Table5[[#This Row],[r]],"'"&amp;Table6[rxn]&amp;"'",Table6[expected kapp],"")</f>
        <v/>
      </c>
      <c r="L2440" t="s">
        <v>10685</v>
      </c>
      <c r="M2440">
        <v>8988.1774343278394</v>
      </c>
      <c r="AE2440" s="1" t="s">
        <v>12861</v>
      </c>
      <c r="AF2440" s="1" t="s">
        <v>2778</v>
      </c>
      <c r="AG2440" s="9">
        <v>3.5720636259999998E-9</v>
      </c>
      <c r="AH2440" s="1" t="str">
        <f>_xlfn.TEXTAFTER(Table9[[#This Row],[rxn]],"-",-1)</f>
        <v>rt7221</v>
      </c>
      <c r="AI2440" s="1" t="e">
        <f>_xlfn.TEXTAFTER(_xlfn.TEXTBEFORE(Table9[[#This Row],[rxn]],"-"&amp;Table9[[#This Row],[enz]]),"RXN-")</f>
        <v>#N/A</v>
      </c>
      <c r="AJ2440" s="1" t="e">
        <f>_xlfn.TEXTBEFORE(Table9[[#This Row],[rxn]],"_",-1)</f>
        <v>#N/A</v>
      </c>
    </row>
    <row r="2441" spans="1:36" ht="17" hidden="1" x14ac:dyDescent="0.25">
      <c r="A2441" t="s">
        <v>8478</v>
      </c>
      <c r="B2441" t="str">
        <f>_xlfn.TEXTAFTER(Table5[[#This Row],[r]],"-",-1)</f>
        <v>rt5078'</v>
      </c>
      <c r="C2441" t="str">
        <f>_xlfn.TEXTAFTER(_xlfn.TEXTBEFORE(Table5[[#This Row],[r]],"-"&amp;Table5[[#This Row],[enz]]),"'RXN-")</f>
        <v>ILETRS_c_FWD</v>
      </c>
      <c r="D2441">
        <v>4336.3756882658799</v>
      </c>
      <c r="E2441">
        <f>_xlfn.XLOOKUP(Table5[[#This Row],[r]],Table3[r],Table3[kapp],"")</f>
        <v>4336.3756882658799</v>
      </c>
      <c r="F2441">
        <f>Table5[[#This Row],[kapp]]-Table5[[#This Row],[old]]</f>
        <v>0</v>
      </c>
      <c r="G2441" t="str" cm="1">
        <f t="array" ref="G2441">IF(ROWS(_xlfn._xlws.FILTER(Table5[r],Table5[enz]=Table5[[#This Row],[enz]]))&gt;1,"many","1")</f>
        <v>1</v>
      </c>
      <c r="H2441" t="str" cm="1">
        <f t="array" ref="H2441">IF(ROWS(_xlfn._xlws.FILTER(Table5[r],Table5[rxn-no-enz]=Table5[[#This Row],[rxn-no-enz]]))&gt;1,"many","1")</f>
        <v>1</v>
      </c>
      <c r="I2441" t="str">
        <f>_xlfn.XLOOKUP(SUBSTITUTE(Table5[[#This Row],[r]],"'",""),Table6[rxn],Table6[rxn],"no")</f>
        <v>no</v>
      </c>
      <c r="J2441" t="str" cm="1">
        <f t="array" ref="J2441">_xlfn.XLOOKUP(Table5[[#This Row],[r]],"'"&amp;Table6[rxn]&amp;"'",Table6[expected kapp],"")</f>
        <v/>
      </c>
      <c r="L2441" t="s">
        <v>8589</v>
      </c>
      <c r="M2441">
        <v>88.456909877194803</v>
      </c>
      <c r="AE2441" s="1" t="s">
        <v>12862</v>
      </c>
      <c r="AF2441" s="1" t="s">
        <v>2778</v>
      </c>
      <c r="AG2441" s="9">
        <v>2.6224242E-11</v>
      </c>
      <c r="AH2441" s="1" t="str">
        <f>_xlfn.TEXTAFTER(Table9[[#This Row],[rxn]],"-",-1)</f>
        <v>rt7226</v>
      </c>
      <c r="AI2441" s="1" t="e">
        <f>_xlfn.TEXTAFTER(_xlfn.TEXTBEFORE(Table9[[#This Row],[rxn]],"-"&amp;Table9[[#This Row],[enz]]),"RXN-")</f>
        <v>#N/A</v>
      </c>
      <c r="AJ2441" s="1" t="e">
        <f>_xlfn.TEXTBEFORE(Table9[[#This Row],[rxn]],"_",-1)</f>
        <v>#N/A</v>
      </c>
    </row>
    <row r="2442" spans="1:36" ht="17" hidden="1" x14ac:dyDescent="0.25">
      <c r="A2442" t="s">
        <v>8479</v>
      </c>
      <c r="B2442" t="str">
        <f>_xlfn.TEXTAFTER(Table5[[#This Row],[r]],"-",-1)</f>
        <v>rt0027'</v>
      </c>
      <c r="C2442" t="str">
        <f>_xlfn.TEXTAFTER(_xlfn.TEXTBEFORE(Table5[[#This Row],[r]],"-"&amp;Table5[[#This Row],[enz]]),"'RXN-")</f>
        <v>IMPD_c_FWD</v>
      </c>
      <c r="D2442">
        <v>8415.0433048089908</v>
      </c>
      <c r="E2442">
        <f>_xlfn.XLOOKUP(Table5[[#This Row],[r]],Table3[r],Table3[kapp],"")</f>
        <v>8415.0433048089908</v>
      </c>
      <c r="F2442">
        <f>Table5[[#This Row],[kapp]]-Table5[[#This Row],[old]]</f>
        <v>0</v>
      </c>
      <c r="G2442" t="str" cm="1">
        <f t="array" ref="G2442">IF(ROWS(_xlfn._xlws.FILTER(Table5[r],Table5[enz]=Table5[[#This Row],[enz]]))&gt;1,"many","1")</f>
        <v>1</v>
      </c>
      <c r="H2442" t="str" cm="1">
        <f t="array" ref="H2442">IF(ROWS(_xlfn._xlws.FILTER(Table5[r],Table5[rxn-no-enz]=Table5[[#This Row],[rxn-no-enz]]))&gt;1,"many","1")</f>
        <v>1</v>
      </c>
      <c r="I2442" t="str">
        <f>_xlfn.XLOOKUP(SUBSTITUTE(Table5[[#This Row],[r]],"'",""),Table6[rxn],Table6[rxn],"no")</f>
        <v>no</v>
      </c>
      <c r="J2442" t="str" cm="1">
        <f t="array" ref="J2442">_xlfn.XLOOKUP(Table5[[#This Row],[r]],"'"&amp;Table6[rxn]&amp;"'",Table6[expected kapp],"")</f>
        <v/>
      </c>
      <c r="L2442" t="s">
        <v>10686</v>
      </c>
      <c r="M2442">
        <v>8988.1774343278394</v>
      </c>
      <c r="AE2442" s="1" t="s">
        <v>12863</v>
      </c>
      <c r="AF2442" s="1" t="s">
        <v>2778</v>
      </c>
      <c r="AG2442" s="9">
        <v>1.7180444469999999E-9</v>
      </c>
      <c r="AH2442" s="1" t="str">
        <f>_xlfn.TEXTAFTER(Table9[[#This Row],[rxn]],"-",-1)</f>
        <v>rt7263_c</v>
      </c>
      <c r="AI2442" s="1" t="e">
        <f>_xlfn.TEXTAFTER(_xlfn.TEXTBEFORE(Table9[[#This Row],[rxn]],"-"&amp;Table9[[#This Row],[enz]]),"RXN-")</f>
        <v>#N/A</v>
      </c>
      <c r="AJ2442" s="1" t="str">
        <f>_xlfn.TEXTBEFORE(Table9[[#This Row],[rxn]],"_",-1)</f>
        <v>PROWASTE-rt7263</v>
      </c>
    </row>
    <row r="2443" spans="1:36" ht="17" hidden="1" x14ac:dyDescent="0.25">
      <c r="A2443" t="s">
        <v>8480</v>
      </c>
      <c r="B2443" t="str">
        <f>_xlfn.TEXTAFTER(Table5[[#This Row],[r]],"-",-1)</f>
        <v>rt4559'</v>
      </c>
      <c r="C2443" t="str">
        <f>_xlfn.TEXTAFTER(_xlfn.TEXTBEFORE(Table5[[#This Row],[r]],"-"&amp;Table5[[#This Row],[enz]]),"'RXN-")</f>
        <v>IPCS_g_FWD</v>
      </c>
      <c r="D2443">
        <v>11057.538189593301</v>
      </c>
      <c r="E2443">
        <f>_xlfn.XLOOKUP(Table5[[#This Row],[r]],Table3[r],Table3[kapp],"")</f>
        <v>11057.538189593301</v>
      </c>
      <c r="F2443">
        <f>Table5[[#This Row],[kapp]]-Table5[[#This Row],[old]]</f>
        <v>0</v>
      </c>
      <c r="G2443" t="str" cm="1">
        <f t="array" ref="G2443">IF(ROWS(_xlfn._xlws.FILTER(Table5[r],Table5[enz]=Table5[[#This Row],[enz]]))&gt;1,"many","1")</f>
        <v>1</v>
      </c>
      <c r="H2443" t="str" cm="1">
        <f t="array" ref="H2443">IF(ROWS(_xlfn._xlws.FILTER(Table5[r],Table5[rxn-no-enz]=Table5[[#This Row],[rxn-no-enz]]))&gt;1,"many","1")</f>
        <v>1</v>
      </c>
      <c r="I2443" t="str">
        <f>_xlfn.XLOOKUP(SUBSTITUTE(Table5[[#This Row],[r]],"'",""),Table6[rxn],Table6[rxn],"no")</f>
        <v>no</v>
      </c>
      <c r="J2443" t="str" cm="1">
        <f t="array" ref="J2443">_xlfn.XLOOKUP(Table5[[#This Row],[r]],"'"&amp;Table6[rxn]&amp;"'",Table6[expected kapp],"")</f>
        <v/>
      </c>
      <c r="L2443" t="s">
        <v>10687</v>
      </c>
      <c r="M2443">
        <v>8988.1774343278394</v>
      </c>
      <c r="AE2443" s="1" t="s">
        <v>12864</v>
      </c>
      <c r="AF2443" s="1" t="s">
        <v>2778</v>
      </c>
      <c r="AG2443" s="9">
        <v>5.7978870000000003E-12</v>
      </c>
      <c r="AH2443" s="1" t="str">
        <f>_xlfn.TEXTAFTER(Table9[[#This Row],[rxn]],"-",-1)</f>
        <v>rt7295</v>
      </c>
      <c r="AI2443" s="1" t="e">
        <f>_xlfn.TEXTAFTER(_xlfn.TEXTBEFORE(Table9[[#This Row],[rxn]],"-"&amp;Table9[[#This Row],[enz]]),"RXN-")</f>
        <v>#N/A</v>
      </c>
      <c r="AJ2443" s="1" t="e">
        <f>_xlfn.TEXTBEFORE(Table9[[#This Row],[rxn]],"_",-1)</f>
        <v>#N/A</v>
      </c>
    </row>
    <row r="2444" spans="1:36" ht="17" hidden="1" x14ac:dyDescent="0.25">
      <c r="A2444" t="s">
        <v>8481</v>
      </c>
      <c r="B2444" t="str">
        <f>_xlfn.TEXTAFTER(Table5[[#This Row],[r]],"-",-1)</f>
        <v>rt7835'</v>
      </c>
      <c r="C2444" t="str">
        <f>_xlfn.TEXTAFTER(_xlfn.TEXTBEFORE(Table5[[#This Row],[r]],"-"&amp;Table5[[#This Row],[enz]]),"'RXN-")</f>
        <v>IPDDI_c_FWD</v>
      </c>
      <c r="D2444">
        <v>15065.2254309031</v>
      </c>
      <c r="E2444">
        <f>_xlfn.XLOOKUP(Table5[[#This Row],[r]],Table3[r],Table3[kapp],"")</f>
        <v>15065.2254309031</v>
      </c>
      <c r="F2444">
        <f>Table5[[#This Row],[kapp]]-Table5[[#This Row],[old]]</f>
        <v>0</v>
      </c>
      <c r="G2444" t="str" cm="1">
        <f t="array" ref="G2444">IF(ROWS(_xlfn._xlws.FILTER(Table5[r],Table5[enz]=Table5[[#This Row],[enz]]))&gt;1,"many","1")</f>
        <v>many</v>
      </c>
      <c r="H2444" t="str" cm="1">
        <f t="array" ref="H2444">IF(ROWS(_xlfn._xlws.FILTER(Table5[r],Table5[rxn-no-enz]=Table5[[#This Row],[rxn-no-enz]]))&gt;1,"many","1")</f>
        <v>1</v>
      </c>
      <c r="I2444" t="str">
        <f>_xlfn.XLOOKUP(SUBSTITUTE(Table5[[#This Row],[r]],"'",""),Table6[rxn],Table6[rxn],"no")</f>
        <v>no</v>
      </c>
      <c r="J2444" t="str" cm="1">
        <f t="array" ref="J2444">_xlfn.XLOOKUP(Table5[[#This Row],[r]],"'"&amp;Table6[rxn]&amp;"'",Table6[expected kapp],"")</f>
        <v/>
      </c>
      <c r="L2444" t="s">
        <v>10688</v>
      </c>
      <c r="M2444">
        <v>8988.1774343278394</v>
      </c>
      <c r="AE2444" s="1" t="s">
        <v>12865</v>
      </c>
      <c r="AF2444" s="1" t="s">
        <v>2778</v>
      </c>
      <c r="AG2444" s="9">
        <v>3.7198061249999998E-9</v>
      </c>
      <c r="AH2444" s="1" t="str">
        <f>_xlfn.TEXTAFTER(Table9[[#This Row],[rxn]],"-",-1)</f>
        <v>rt7311</v>
      </c>
      <c r="AI2444" s="1" t="e">
        <f>_xlfn.TEXTAFTER(_xlfn.TEXTBEFORE(Table9[[#This Row],[rxn]],"-"&amp;Table9[[#This Row],[enz]]),"RXN-")</f>
        <v>#N/A</v>
      </c>
      <c r="AJ2444" s="1" t="e">
        <f>_xlfn.TEXTBEFORE(Table9[[#This Row],[rxn]],"_",-1)</f>
        <v>#N/A</v>
      </c>
    </row>
    <row r="2445" spans="1:36" ht="17" hidden="1" x14ac:dyDescent="0.25">
      <c r="A2445" t="s">
        <v>8482</v>
      </c>
      <c r="B2445" t="str">
        <f>_xlfn.TEXTAFTER(Table5[[#This Row],[r]],"-",-1)</f>
        <v>rt5526'</v>
      </c>
      <c r="C2445" t="str">
        <f>_xlfn.TEXTAFTER(_xlfn.TEXTBEFORE(Table5[[#This Row],[r]],"-"&amp;Table5[[#This Row],[enz]]),"'RXN-")</f>
        <v>IPMD_c_FWD</v>
      </c>
      <c r="D2445">
        <v>6376.5868691251999</v>
      </c>
      <c r="E2445">
        <f>_xlfn.XLOOKUP(Table5[[#This Row],[r]],Table3[r],Table3[kapp],"")</f>
        <v>6376.5868691251999</v>
      </c>
      <c r="F2445">
        <f>Table5[[#This Row],[kapp]]-Table5[[#This Row],[old]]</f>
        <v>0</v>
      </c>
      <c r="G2445" t="str" cm="1">
        <f t="array" ref="G2445">IF(ROWS(_xlfn._xlws.FILTER(Table5[r],Table5[enz]=Table5[[#This Row],[enz]]))&gt;1,"many","1")</f>
        <v>1</v>
      </c>
      <c r="H2445" t="str" cm="1">
        <f t="array" ref="H2445">IF(ROWS(_xlfn._xlws.FILTER(Table5[r],Table5[rxn-no-enz]=Table5[[#This Row],[rxn-no-enz]]))&gt;1,"many","1")</f>
        <v>1</v>
      </c>
      <c r="I2445" t="str">
        <f>_xlfn.XLOOKUP(SUBSTITUTE(Table5[[#This Row],[r]],"'",""),Table6[rxn],Table6[rxn],"no")</f>
        <v>no</v>
      </c>
      <c r="J2445" t="str" cm="1">
        <f t="array" ref="J2445">_xlfn.XLOOKUP(Table5[[#This Row],[r]],"'"&amp;Table6[rxn]&amp;"'",Table6[expected kapp],"")</f>
        <v/>
      </c>
      <c r="L2445" t="s">
        <v>10689</v>
      </c>
      <c r="M2445">
        <v>8988.1774343278394</v>
      </c>
      <c r="AE2445" s="1" t="s">
        <v>12866</v>
      </c>
      <c r="AF2445" s="1" t="s">
        <v>2778</v>
      </c>
      <c r="AG2445" s="9">
        <v>5.04551648E-10</v>
      </c>
      <c r="AH2445" s="1" t="str">
        <f>_xlfn.TEXTAFTER(Table9[[#This Row],[rxn]],"-",-1)</f>
        <v>rt7313</v>
      </c>
      <c r="AI2445" s="1" t="e">
        <f>_xlfn.TEXTAFTER(_xlfn.TEXTBEFORE(Table9[[#This Row],[rxn]],"-"&amp;Table9[[#This Row],[enz]]),"RXN-")</f>
        <v>#N/A</v>
      </c>
      <c r="AJ2445" s="1" t="e">
        <f>_xlfn.TEXTBEFORE(Table9[[#This Row],[rxn]],"_",-1)</f>
        <v>#N/A</v>
      </c>
    </row>
    <row r="2446" spans="1:36" ht="17" hidden="1" x14ac:dyDescent="0.25">
      <c r="A2446" t="s">
        <v>8483</v>
      </c>
      <c r="B2446" t="str">
        <f>_xlfn.TEXTAFTER(Table5[[#This Row],[r]],"-",-1)</f>
        <v>rt6546'</v>
      </c>
      <c r="C2446" t="str">
        <f>_xlfn.TEXTAFTER(_xlfn.TEXTBEFORE(Table5[[#This Row],[r]],"-"&amp;Table5[[#This Row],[enz]]),"'RXN-")</f>
        <v>IPPMIb_c_REV</v>
      </c>
      <c r="D2446">
        <v>15668.425126681699</v>
      </c>
      <c r="E2446">
        <f>_xlfn.XLOOKUP(Table5[[#This Row],[r]],Table3[r],Table3[kapp],"")</f>
        <v>15668.425126681699</v>
      </c>
      <c r="F2446">
        <f>Table5[[#This Row],[kapp]]-Table5[[#This Row],[old]]</f>
        <v>0</v>
      </c>
      <c r="G2446" t="str" cm="1">
        <f t="array" ref="G2446">IF(ROWS(_xlfn._xlws.FILTER(Table5[r],Table5[enz]=Table5[[#This Row],[enz]]))&gt;1,"many","1")</f>
        <v>many</v>
      </c>
      <c r="H2446" t="str" cm="1">
        <f t="array" ref="H2446">IF(ROWS(_xlfn._xlws.FILTER(Table5[r],Table5[rxn-no-enz]=Table5[[#This Row],[rxn-no-enz]]))&gt;1,"many","1")</f>
        <v>1</v>
      </c>
      <c r="I2446" t="str">
        <f>_xlfn.XLOOKUP(SUBSTITUTE(Table5[[#This Row],[r]],"'",""),Table6[rxn],Table6[rxn],"no")</f>
        <v>no</v>
      </c>
      <c r="J2446" t="str" cm="1">
        <f t="array" ref="J2446">_xlfn.XLOOKUP(Table5[[#This Row],[r]],"'"&amp;Table6[rxn]&amp;"'",Table6[expected kapp],"")</f>
        <v/>
      </c>
      <c r="L2446" t="s">
        <v>10690</v>
      </c>
      <c r="M2446">
        <v>8988.1774343278394</v>
      </c>
      <c r="AE2446" s="1" t="s">
        <v>12867</v>
      </c>
      <c r="AF2446" s="1" t="s">
        <v>2778</v>
      </c>
      <c r="AG2446" s="9">
        <v>3.8929430300000002E-10</v>
      </c>
      <c r="AH2446" s="1" t="str">
        <f>_xlfn.TEXTAFTER(Table9[[#This Row],[rxn]],"-",-1)</f>
        <v>rt7317</v>
      </c>
      <c r="AI2446" s="1" t="e">
        <f>_xlfn.TEXTAFTER(_xlfn.TEXTBEFORE(Table9[[#This Row],[rxn]],"-"&amp;Table9[[#This Row],[enz]]),"RXN-")</f>
        <v>#N/A</v>
      </c>
      <c r="AJ2446" s="1" t="e">
        <f>_xlfn.TEXTBEFORE(Table9[[#This Row],[rxn]],"_",-1)</f>
        <v>#N/A</v>
      </c>
    </row>
    <row r="2447" spans="1:36" ht="17" hidden="1" x14ac:dyDescent="0.25">
      <c r="A2447" t="s">
        <v>8484</v>
      </c>
      <c r="B2447" t="str">
        <f>_xlfn.TEXTAFTER(Table5[[#This Row],[r]],"-",-1)</f>
        <v>rt6546'</v>
      </c>
      <c r="C2447" t="str">
        <f>_xlfn.TEXTAFTER(_xlfn.TEXTBEFORE(Table5[[#This Row],[r]],"-"&amp;Table5[[#This Row],[enz]]),"'RXN-")</f>
        <v>IPPMIa_c_REV</v>
      </c>
      <c r="D2447">
        <v>15668.425126681699</v>
      </c>
      <c r="E2447">
        <f>_xlfn.XLOOKUP(Table5[[#This Row],[r]],Table3[r],Table3[kapp],"")</f>
        <v>15668.425126681699</v>
      </c>
      <c r="F2447">
        <f>Table5[[#This Row],[kapp]]-Table5[[#This Row],[old]]</f>
        <v>0</v>
      </c>
      <c r="G2447" t="str" cm="1">
        <f t="array" ref="G2447">IF(ROWS(_xlfn._xlws.FILTER(Table5[r],Table5[enz]=Table5[[#This Row],[enz]]))&gt;1,"many","1")</f>
        <v>many</v>
      </c>
      <c r="H2447" t="str" cm="1">
        <f t="array" ref="H2447">IF(ROWS(_xlfn._xlws.FILTER(Table5[r],Table5[rxn-no-enz]=Table5[[#This Row],[rxn-no-enz]]))&gt;1,"many","1")</f>
        <v>1</v>
      </c>
      <c r="I2447" t="str">
        <f>_xlfn.XLOOKUP(SUBSTITUTE(Table5[[#This Row],[r]],"'",""),Table6[rxn],Table6[rxn],"no")</f>
        <v>no</v>
      </c>
      <c r="J2447" t="str" cm="1">
        <f t="array" ref="J2447">_xlfn.XLOOKUP(Table5[[#This Row],[r]],"'"&amp;Table6[rxn]&amp;"'",Table6[expected kapp],"")</f>
        <v/>
      </c>
      <c r="L2447" t="s">
        <v>10691</v>
      </c>
      <c r="M2447">
        <v>8988.1774343278394</v>
      </c>
      <c r="AE2447" s="1" t="s">
        <v>12868</v>
      </c>
      <c r="AF2447" s="1" t="s">
        <v>2778</v>
      </c>
      <c r="AG2447" s="9">
        <v>2.1301779E-11</v>
      </c>
      <c r="AH2447" s="1" t="str">
        <f>_xlfn.TEXTAFTER(Table9[[#This Row],[rxn]],"-",-1)</f>
        <v>rt7325</v>
      </c>
      <c r="AI2447" s="1" t="e">
        <f>_xlfn.TEXTAFTER(_xlfn.TEXTBEFORE(Table9[[#This Row],[rxn]],"-"&amp;Table9[[#This Row],[enz]]),"RXN-")</f>
        <v>#N/A</v>
      </c>
      <c r="AJ2447" s="1" t="e">
        <f>_xlfn.TEXTBEFORE(Table9[[#This Row],[rxn]],"_",-1)</f>
        <v>#N/A</v>
      </c>
    </row>
    <row r="2448" spans="1:36" ht="17" hidden="1" x14ac:dyDescent="0.25">
      <c r="A2448" t="s">
        <v>8485</v>
      </c>
      <c r="B2448" t="str">
        <f>_xlfn.TEXTAFTER(Table5[[#This Row],[r]],"-",-1)</f>
        <v>rt7120'</v>
      </c>
      <c r="C2448" t="str">
        <f>_xlfn.TEXTAFTER(_xlfn.TEXTBEFORE(Table5[[#This Row],[r]],"-"&amp;Table5[[#This Row],[enz]]),"'RXN-")</f>
        <v>IPPS_c_FWD</v>
      </c>
      <c r="D2448">
        <v>2221.6945345292802</v>
      </c>
      <c r="E2448">
        <f>_xlfn.XLOOKUP(Table5[[#This Row],[r]],Table3[r],Table3[kapp],"")</f>
        <v>2221.6945345292802</v>
      </c>
      <c r="F2448">
        <f>Table5[[#This Row],[kapp]]-Table5[[#This Row],[old]]</f>
        <v>0</v>
      </c>
      <c r="G2448" t="str" cm="1">
        <f t="array" ref="G2448">IF(ROWS(_xlfn._xlws.FILTER(Table5[r],Table5[enz]=Table5[[#This Row],[enz]]))&gt;1,"many","1")</f>
        <v>1</v>
      </c>
      <c r="H2448" t="str" cm="1">
        <f t="array" ref="H2448">IF(ROWS(_xlfn._xlws.FILTER(Table5[r],Table5[rxn-no-enz]=Table5[[#This Row],[rxn-no-enz]]))&gt;1,"many","1")</f>
        <v>1</v>
      </c>
      <c r="I2448" t="str">
        <f>_xlfn.XLOOKUP(SUBSTITUTE(Table5[[#This Row],[r]],"'",""),Table6[rxn],Table6[rxn],"no")</f>
        <v>no</v>
      </c>
      <c r="J2448" t="str" cm="1">
        <f t="array" ref="J2448">_xlfn.XLOOKUP(Table5[[#This Row],[r]],"'"&amp;Table6[rxn]&amp;"'",Table6[expected kapp],"")</f>
        <v/>
      </c>
      <c r="L2448" t="s">
        <v>10692</v>
      </c>
      <c r="M2448">
        <v>8988.1774343278394</v>
      </c>
      <c r="AE2448" s="1" t="s">
        <v>12869</v>
      </c>
      <c r="AF2448" s="1" t="s">
        <v>2778</v>
      </c>
      <c r="AG2448" s="9">
        <v>7.6574313000000002E-11</v>
      </c>
      <c r="AH2448" s="1" t="str">
        <f>_xlfn.TEXTAFTER(Table9[[#This Row],[rxn]],"-",-1)</f>
        <v>rt7326</v>
      </c>
      <c r="AI2448" s="1" t="e">
        <f>_xlfn.TEXTAFTER(_xlfn.TEXTBEFORE(Table9[[#This Row],[rxn]],"-"&amp;Table9[[#This Row],[enz]]),"RXN-")</f>
        <v>#N/A</v>
      </c>
      <c r="AJ2448" s="1" t="e">
        <f>_xlfn.TEXTBEFORE(Table9[[#This Row],[rxn]],"_",-1)</f>
        <v>#N/A</v>
      </c>
    </row>
    <row r="2449" spans="1:36" ht="17" hidden="1" x14ac:dyDescent="0.25">
      <c r="A2449" t="s">
        <v>8486</v>
      </c>
      <c r="B2449" t="str">
        <f>_xlfn.TEXTAFTER(Table5[[#This Row],[r]],"-",-1)</f>
        <v>LSC12'</v>
      </c>
      <c r="C2449" t="str">
        <f>_xlfn.TEXTAFTER(_xlfn.TEXTBEFORE(Table5[[#This Row],[r]],"-"&amp;Table5[[#This Row],[enz]]),"'RXN-")</f>
        <v>SUCOAS_m_FWD</v>
      </c>
      <c r="D2449">
        <v>8988.1774343278394</v>
      </c>
      <c r="E2449">
        <f>_xlfn.XLOOKUP(Table5[[#This Row],[r]],Table3[r],Table3[kapp],"")</f>
        <v>8988.1774343278394</v>
      </c>
      <c r="F2449">
        <f>Table5[[#This Row],[kapp]]-Table5[[#This Row],[old]]</f>
        <v>0</v>
      </c>
      <c r="G2449" t="str" cm="1">
        <f t="array" ref="G2449">IF(ROWS(_xlfn._xlws.FILTER(Table5[r],Table5[enz]=Table5[[#This Row],[enz]]))&gt;1,"many","1")</f>
        <v>many</v>
      </c>
      <c r="H2449" t="str" cm="1">
        <f t="array" ref="H2449">IF(ROWS(_xlfn._xlws.FILTER(Table5[r],Table5[rxn-no-enz]=Table5[[#This Row],[rxn-no-enz]]))&gt;1,"many","1")</f>
        <v>1</v>
      </c>
      <c r="I2449" t="str">
        <f>_xlfn.XLOOKUP(SUBSTITUTE(Table5[[#This Row],[r]],"'",""),Table6[rxn],Table6[rxn],"no")</f>
        <v>no</v>
      </c>
      <c r="J2449" t="str" cm="1">
        <f t="array" ref="J2449">_xlfn.XLOOKUP(Table5[[#This Row],[r]],"'"&amp;Table6[rxn]&amp;"'",Table6[expected kapp],"")</f>
        <v/>
      </c>
      <c r="L2449" t="s">
        <v>10693</v>
      </c>
      <c r="M2449">
        <v>8988.1774343278394</v>
      </c>
      <c r="AE2449" s="1" t="s">
        <v>12870</v>
      </c>
      <c r="AF2449" s="1" t="s">
        <v>2778</v>
      </c>
      <c r="AG2449" s="9">
        <v>1.83227896E-10</v>
      </c>
      <c r="AH2449" s="1" t="str">
        <f>_xlfn.TEXTAFTER(Table9[[#This Row],[rxn]],"-",-1)</f>
        <v>rt7344</v>
      </c>
      <c r="AI2449" s="1" t="e">
        <f>_xlfn.TEXTAFTER(_xlfn.TEXTBEFORE(Table9[[#This Row],[rxn]],"-"&amp;Table9[[#This Row],[enz]]),"RXN-")</f>
        <v>#N/A</v>
      </c>
      <c r="AJ2449" s="1" t="e">
        <f>_xlfn.TEXTBEFORE(Table9[[#This Row],[rxn]],"_",-1)</f>
        <v>#N/A</v>
      </c>
    </row>
    <row r="2450" spans="1:36" ht="17" hidden="1" x14ac:dyDescent="0.25">
      <c r="A2450" t="s">
        <v>8489</v>
      </c>
      <c r="B2450" t="str">
        <f>_xlfn.TEXTAFTER(Table5[[#This Row],[r]],"-",-1)</f>
        <v>rt1776'</v>
      </c>
      <c r="C2450" t="str">
        <f>_xlfn.TEXTAFTER(_xlfn.TEXTBEFORE(Table5[[#This Row],[r]],"-"&amp;Table5[[#This Row],[enz]]),"'RXN-")</f>
        <v>LEUTRS_c_FWD</v>
      </c>
      <c r="D2450">
        <v>8116.7162636113599</v>
      </c>
      <c r="E2450">
        <f>_xlfn.XLOOKUP(Table5[[#This Row],[r]],Table3[r],Table3[kapp],"")</f>
        <v>8116.7162636113599</v>
      </c>
      <c r="F2450">
        <f>Table5[[#This Row],[kapp]]-Table5[[#This Row],[old]]</f>
        <v>0</v>
      </c>
      <c r="G2450" t="str" cm="1">
        <f t="array" ref="G2450">IF(ROWS(_xlfn._xlws.FILTER(Table5[r],Table5[enz]=Table5[[#This Row],[enz]]))&gt;1,"many","1")</f>
        <v>1</v>
      </c>
      <c r="H2450" t="str" cm="1">
        <f t="array" ref="H2450">IF(ROWS(_xlfn._xlws.FILTER(Table5[r],Table5[rxn-no-enz]=Table5[[#This Row],[rxn-no-enz]]))&gt;1,"many","1")</f>
        <v>1</v>
      </c>
      <c r="I2450" t="str">
        <f>_xlfn.XLOOKUP(SUBSTITUTE(Table5[[#This Row],[r]],"'",""),Table6[rxn],Table6[rxn],"no")</f>
        <v>no</v>
      </c>
      <c r="J2450" t="str" cm="1">
        <f t="array" ref="J2450">_xlfn.XLOOKUP(Table5[[#This Row],[r]],"'"&amp;Table6[rxn]&amp;"'",Table6[expected kapp],"")</f>
        <v/>
      </c>
      <c r="L2450" t="s">
        <v>10694</v>
      </c>
      <c r="M2450">
        <v>8988.1774343278394</v>
      </c>
      <c r="AE2450" s="1" t="s">
        <v>12871</v>
      </c>
      <c r="AF2450" s="1" t="s">
        <v>2778</v>
      </c>
      <c r="AG2450" s="9">
        <v>1.01680435E-10</v>
      </c>
      <c r="AH2450" s="1" t="str">
        <f>_xlfn.TEXTAFTER(Table9[[#This Row],[rxn]],"-",-1)</f>
        <v>rt7345</v>
      </c>
      <c r="AI2450" s="1" t="e">
        <f>_xlfn.TEXTAFTER(_xlfn.TEXTBEFORE(Table9[[#This Row],[rxn]],"-"&amp;Table9[[#This Row],[enz]]),"RXN-")</f>
        <v>#N/A</v>
      </c>
      <c r="AJ2450" s="1" t="e">
        <f>_xlfn.TEXTBEFORE(Table9[[#This Row],[rxn]],"_",-1)</f>
        <v>#N/A</v>
      </c>
    </row>
    <row r="2451" spans="1:36" ht="17" hidden="1" x14ac:dyDescent="0.25">
      <c r="A2451" t="s">
        <v>8490</v>
      </c>
      <c r="B2451" t="str">
        <f>_xlfn.TEXTAFTER(Table5[[#This Row],[r]],"-",-1)</f>
        <v>ERG11NCP1'</v>
      </c>
      <c r="C2451" t="str">
        <f>_xlfn.TEXTAFTER(_xlfn.TEXTBEFORE(Table5[[#This Row],[r]],"-"&amp;Table5[[#This Row],[enz]]),"'RXN-")</f>
        <v>LNS14DMy_c_FWD</v>
      </c>
      <c r="D2451">
        <v>4893.3694284102103</v>
      </c>
      <c r="E2451">
        <f>_xlfn.XLOOKUP(Table5[[#This Row],[r]],Table3[r],Table3[kapp],"")</f>
        <v>4893.3694284102103</v>
      </c>
      <c r="F2451">
        <f>Table5[[#This Row],[kapp]]-Table5[[#This Row],[old]]</f>
        <v>0</v>
      </c>
      <c r="G2451" t="str" cm="1">
        <f t="array" ref="G2451">IF(ROWS(_xlfn._xlws.FILTER(Table5[r],Table5[enz]=Table5[[#This Row],[enz]]))&gt;1,"many","1")</f>
        <v>1</v>
      </c>
      <c r="H2451" t="str" cm="1">
        <f t="array" ref="H2451">IF(ROWS(_xlfn._xlws.FILTER(Table5[r],Table5[rxn-no-enz]=Table5[[#This Row],[rxn-no-enz]]))&gt;1,"many","1")</f>
        <v>1</v>
      </c>
      <c r="I2451" t="str">
        <f>_xlfn.XLOOKUP(SUBSTITUTE(Table5[[#This Row],[r]],"'",""),Table6[rxn],Table6[rxn],"no")</f>
        <v>no</v>
      </c>
      <c r="J2451" t="str" cm="1">
        <f t="array" ref="J2451">_xlfn.XLOOKUP(Table5[[#This Row],[r]],"'"&amp;Table6[rxn]&amp;"'",Table6[expected kapp],"")</f>
        <v/>
      </c>
      <c r="L2451" t="s">
        <v>10695</v>
      </c>
      <c r="M2451">
        <v>8988.1774343278394</v>
      </c>
      <c r="AE2451" s="1" t="s">
        <v>12872</v>
      </c>
      <c r="AF2451" s="1" t="s">
        <v>2778</v>
      </c>
      <c r="AG2451" s="9">
        <v>2.0322685079999999E-9</v>
      </c>
      <c r="AH2451" s="1" t="str">
        <f>_xlfn.TEXTAFTER(Table9[[#This Row],[rxn]],"-",-1)</f>
        <v>rt7353</v>
      </c>
      <c r="AI2451" s="1" t="e">
        <f>_xlfn.TEXTAFTER(_xlfn.TEXTBEFORE(Table9[[#This Row],[rxn]],"-"&amp;Table9[[#This Row],[enz]]),"RXN-")</f>
        <v>#N/A</v>
      </c>
      <c r="AJ2451" s="1" t="e">
        <f>_xlfn.TEXTBEFORE(Table9[[#This Row],[rxn]],"_",-1)</f>
        <v>#N/A</v>
      </c>
    </row>
    <row r="2452" spans="1:36" ht="17" hidden="1" x14ac:dyDescent="0.25">
      <c r="A2452" t="s">
        <v>8491</v>
      </c>
      <c r="B2452" t="str">
        <f>_xlfn.TEXTAFTER(Table5[[#This Row],[r]],"-",-1)</f>
        <v>rt0872'</v>
      </c>
      <c r="C2452" t="str">
        <f>_xlfn.TEXTAFTER(_xlfn.TEXTBEFORE(Table5[[#This Row],[r]],"-"&amp;Table5[[#This Row],[enz]]),"'RXN-")</f>
        <v>LNSTLS_c_FWD</v>
      </c>
      <c r="D2452">
        <v>13470.859670538801</v>
      </c>
      <c r="E2452">
        <f>_xlfn.XLOOKUP(Table5[[#This Row],[r]],Table3[r],Table3[kapp],"")</f>
        <v>13470.859670538801</v>
      </c>
      <c r="F2452">
        <f>Table5[[#This Row],[kapp]]-Table5[[#This Row],[old]]</f>
        <v>0</v>
      </c>
      <c r="G2452" t="str" cm="1">
        <f t="array" ref="G2452">IF(ROWS(_xlfn._xlws.FILTER(Table5[r],Table5[enz]=Table5[[#This Row],[enz]]))&gt;1,"many","1")</f>
        <v>1</v>
      </c>
      <c r="H2452" t="str" cm="1">
        <f t="array" ref="H2452">IF(ROWS(_xlfn._xlws.FILTER(Table5[r],Table5[rxn-no-enz]=Table5[[#This Row],[rxn-no-enz]]))&gt;1,"many","1")</f>
        <v>1</v>
      </c>
      <c r="I2452" t="str">
        <f>_xlfn.XLOOKUP(SUBSTITUTE(Table5[[#This Row],[r]],"'",""),Table6[rxn],Table6[rxn],"no")</f>
        <v>no</v>
      </c>
      <c r="J2452" t="str" cm="1">
        <f t="array" ref="J2452">_xlfn.XLOOKUP(Table5[[#This Row],[r]],"'"&amp;Table6[rxn]&amp;"'",Table6[expected kapp],"")</f>
        <v/>
      </c>
      <c r="L2452" t="s">
        <v>10696</v>
      </c>
      <c r="M2452">
        <v>8988.1774343278394</v>
      </c>
      <c r="AE2452" s="1" t="s">
        <v>12873</v>
      </c>
      <c r="AF2452" s="1" t="s">
        <v>2778</v>
      </c>
      <c r="AG2452" s="9">
        <v>6.6161819999999896E-12</v>
      </c>
      <c r="AH2452" s="1" t="str">
        <f>_xlfn.TEXTAFTER(Table9[[#This Row],[rxn]],"-",-1)</f>
        <v>rt7368</v>
      </c>
      <c r="AI2452" s="1" t="e">
        <f>_xlfn.TEXTAFTER(_xlfn.TEXTBEFORE(Table9[[#This Row],[rxn]],"-"&amp;Table9[[#This Row],[enz]]),"RXN-")</f>
        <v>#N/A</v>
      </c>
      <c r="AJ2452" s="1" t="e">
        <f>_xlfn.TEXTBEFORE(Table9[[#This Row],[rxn]],"_",-1)</f>
        <v>#N/A</v>
      </c>
    </row>
    <row r="2453" spans="1:36" ht="17" hidden="1" x14ac:dyDescent="0.25">
      <c r="A2453" t="s">
        <v>8492</v>
      </c>
      <c r="B2453" t="str">
        <f>_xlfn.TEXTAFTER(Table5[[#This Row],[r]],"-",-1)</f>
        <v>rt3577'</v>
      </c>
      <c r="C2453" t="str">
        <f>_xlfn.TEXTAFTER(_xlfn.TEXTBEFORE(Table5[[#This Row],[r]],"-"&amp;Table5[[#This Row],[enz]]),"'RXN-")</f>
        <v>LYSTRS_c_FWD</v>
      </c>
      <c r="D2453">
        <v>4155.14032289225</v>
      </c>
      <c r="E2453">
        <f>_xlfn.XLOOKUP(Table5[[#This Row],[r]],Table3[r],Table3[kapp],"")</f>
        <v>4155.14032289225</v>
      </c>
      <c r="F2453">
        <f>Table5[[#This Row],[kapp]]-Table5[[#This Row],[old]]</f>
        <v>0</v>
      </c>
      <c r="G2453" t="str" cm="1">
        <f t="array" ref="G2453">IF(ROWS(_xlfn._xlws.FILTER(Table5[r],Table5[enz]=Table5[[#This Row],[enz]]))&gt;1,"many","1")</f>
        <v>1</v>
      </c>
      <c r="H2453" t="str" cm="1">
        <f t="array" ref="H2453">IF(ROWS(_xlfn._xlws.FILTER(Table5[r],Table5[rxn-no-enz]=Table5[[#This Row],[rxn-no-enz]]))&gt;1,"many","1")</f>
        <v>1</v>
      </c>
      <c r="I2453" t="str">
        <f>_xlfn.XLOOKUP(SUBSTITUTE(Table5[[#This Row],[r]],"'",""),Table6[rxn],Table6[rxn],"no")</f>
        <v>no</v>
      </c>
      <c r="J2453" t="str" cm="1">
        <f t="array" ref="J2453">_xlfn.XLOOKUP(Table5[[#This Row],[r]],"'"&amp;Table6[rxn]&amp;"'",Table6[expected kapp],"")</f>
        <v/>
      </c>
      <c r="L2453" t="s">
        <v>10697</v>
      </c>
      <c r="M2453">
        <v>8988.1774343278394</v>
      </c>
      <c r="AE2453" s="1" t="s">
        <v>12874</v>
      </c>
      <c r="AF2453" s="1" t="s">
        <v>2778</v>
      </c>
      <c r="AG2453" s="9">
        <v>3.0260878199999998E-10</v>
      </c>
      <c r="AH2453" s="1" t="str">
        <f>_xlfn.TEXTAFTER(Table9[[#This Row],[rxn]],"-",-1)</f>
        <v>rt7376</v>
      </c>
      <c r="AI2453" s="1" t="e">
        <f>_xlfn.TEXTAFTER(_xlfn.TEXTBEFORE(Table9[[#This Row],[rxn]],"-"&amp;Table9[[#This Row],[enz]]),"RXN-")</f>
        <v>#N/A</v>
      </c>
      <c r="AJ2453" s="1" t="e">
        <f>_xlfn.TEXTBEFORE(Table9[[#This Row],[rxn]],"_",-1)</f>
        <v>#N/A</v>
      </c>
    </row>
    <row r="2454" spans="1:36" ht="17" hidden="1" x14ac:dyDescent="0.25">
      <c r="A2454" t="s">
        <v>8493</v>
      </c>
      <c r="B2454" t="str">
        <f>_xlfn.TEXTAFTER(Table5[[#This Row],[r]],"-",-1)</f>
        <v>rt1360'</v>
      </c>
      <c r="C2454" t="str">
        <f>_xlfn.TEXTAFTER(_xlfn.TEXTBEFORE(Table5[[#This Row],[r]],"-"&amp;Table5[[#This Row],[enz]]),"'RXN-")</f>
        <v>MAGL_l_FWD</v>
      </c>
      <c r="D2454">
        <v>143.57908705565401</v>
      </c>
      <c r="E2454">
        <f>_xlfn.XLOOKUP(Table5[[#This Row],[r]],Table3[r],Table3[kapp],"")</f>
        <v>143.57908705565401</v>
      </c>
      <c r="F2454">
        <f>Table5[[#This Row],[kapp]]-Table5[[#This Row],[old]]</f>
        <v>0</v>
      </c>
      <c r="G2454" t="str" cm="1">
        <f t="array" ref="G2454">IF(ROWS(_xlfn._xlws.FILTER(Table5[r],Table5[enz]=Table5[[#This Row],[enz]]))&gt;1,"many","1")</f>
        <v>1</v>
      </c>
      <c r="H2454" t="str" cm="1">
        <f t="array" ref="H2454">IF(ROWS(_xlfn._xlws.FILTER(Table5[r],Table5[rxn-no-enz]=Table5[[#This Row],[rxn-no-enz]]))&gt;1,"many","1")</f>
        <v>1</v>
      </c>
      <c r="I2454" t="str">
        <f>_xlfn.XLOOKUP(SUBSTITUTE(Table5[[#This Row],[r]],"'",""),Table6[rxn],Table6[rxn],"no")</f>
        <v>no</v>
      </c>
      <c r="J2454" t="str" cm="1">
        <f t="array" ref="J2454">_xlfn.XLOOKUP(Table5[[#This Row],[r]],"'"&amp;Table6[rxn]&amp;"'",Table6[expected kapp],"")</f>
        <v/>
      </c>
      <c r="L2454" t="s">
        <v>10698</v>
      </c>
      <c r="M2454">
        <v>8988.1774343278394</v>
      </c>
      <c r="AE2454" s="1" t="s">
        <v>12875</v>
      </c>
      <c r="AF2454" s="1" t="s">
        <v>2778</v>
      </c>
      <c r="AG2454" s="9">
        <v>1.5049552600000001E-10</v>
      </c>
      <c r="AH2454" s="1" t="str">
        <f>_xlfn.TEXTAFTER(Table9[[#This Row],[rxn]],"-",-1)</f>
        <v>rt7380</v>
      </c>
      <c r="AI2454" s="1" t="e">
        <f>_xlfn.TEXTAFTER(_xlfn.TEXTBEFORE(Table9[[#This Row],[rxn]],"-"&amp;Table9[[#This Row],[enz]]),"RXN-")</f>
        <v>#N/A</v>
      </c>
      <c r="AJ2454" s="1" t="e">
        <f>_xlfn.TEXTBEFORE(Table9[[#This Row],[rxn]],"_",-1)</f>
        <v>#N/A</v>
      </c>
    </row>
    <row r="2455" spans="1:36" ht="17" hidden="1" x14ac:dyDescent="0.25">
      <c r="A2455" t="s">
        <v>8494</v>
      </c>
      <c r="B2455" t="str">
        <f>_xlfn.TEXTAFTER(Table5[[#This Row],[r]],"-",-1)</f>
        <v>rt6588'</v>
      </c>
      <c r="C2455" t="str">
        <f>_xlfn.TEXTAFTER(_xlfn.TEXTBEFORE(Table5[[#This Row],[r]],"-"&amp;Table5[[#This Row],[enz]]),"'RXN-")</f>
        <v>MAN1PT_c_FWD</v>
      </c>
      <c r="D2455">
        <v>4795.0563348955802</v>
      </c>
      <c r="E2455">
        <f>_xlfn.XLOOKUP(Table5[[#This Row],[r]],Table3[r],Table3[kapp],"")</f>
        <v>4795.0563348955802</v>
      </c>
      <c r="F2455">
        <f>Table5[[#This Row],[kapp]]-Table5[[#This Row],[old]]</f>
        <v>0</v>
      </c>
      <c r="G2455" t="str" cm="1">
        <f t="array" ref="G2455">IF(ROWS(_xlfn._xlws.FILTER(Table5[r],Table5[enz]=Table5[[#This Row],[enz]]))&gt;1,"many","1")</f>
        <v>1</v>
      </c>
      <c r="H2455" t="str" cm="1">
        <f t="array" ref="H2455">IF(ROWS(_xlfn._xlws.FILTER(Table5[r],Table5[rxn-no-enz]=Table5[[#This Row],[rxn-no-enz]]))&gt;1,"many","1")</f>
        <v>1</v>
      </c>
      <c r="I2455" t="str">
        <f>_xlfn.XLOOKUP(SUBSTITUTE(Table5[[#This Row],[r]],"'",""),Table6[rxn],Table6[rxn],"no")</f>
        <v>no</v>
      </c>
      <c r="J2455" t="str" cm="1">
        <f t="array" ref="J2455">_xlfn.XLOOKUP(Table5[[#This Row],[r]],"'"&amp;Table6[rxn]&amp;"'",Table6[expected kapp],"")</f>
        <v/>
      </c>
      <c r="L2455" t="s">
        <v>10699</v>
      </c>
      <c r="M2455">
        <v>8988.1774343278394</v>
      </c>
      <c r="AE2455" s="1" t="s">
        <v>12876</v>
      </c>
      <c r="AF2455" s="1" t="s">
        <v>2778</v>
      </c>
      <c r="AG2455" s="9">
        <v>8.127629E-12</v>
      </c>
      <c r="AH2455" s="1" t="str">
        <f>_xlfn.TEXTAFTER(Table9[[#This Row],[rxn]],"-",-1)</f>
        <v>rt7383</v>
      </c>
      <c r="AI2455" s="1" t="e">
        <f>_xlfn.TEXTAFTER(_xlfn.TEXTBEFORE(Table9[[#This Row],[rxn]],"-"&amp;Table9[[#This Row],[enz]]),"RXN-")</f>
        <v>#N/A</v>
      </c>
      <c r="AJ2455" s="1" t="e">
        <f>_xlfn.TEXTBEFORE(Table9[[#This Row],[rxn]],"_",-1)</f>
        <v>#N/A</v>
      </c>
    </row>
    <row r="2456" spans="1:36" ht="17" hidden="1" x14ac:dyDescent="0.25">
      <c r="A2456" t="s">
        <v>8495</v>
      </c>
      <c r="B2456" t="str">
        <f>_xlfn.TEXTAFTER(Table5[[#This Row],[r]],"-",-1)</f>
        <v>rt0239'</v>
      </c>
      <c r="C2456" t="str">
        <f>_xlfn.TEXTAFTER(_xlfn.TEXTBEFORE(Table5[[#This Row],[r]],"-"&amp;Table5[[#This Row],[enz]]),"'RXN-")</f>
        <v>MAN6PI_c_REV</v>
      </c>
      <c r="D2456">
        <v>9694.3932789124992</v>
      </c>
      <c r="E2456">
        <f>_xlfn.XLOOKUP(Table5[[#This Row],[r]],Table3[r],Table3[kapp],"")</f>
        <v>9694.3932789124992</v>
      </c>
      <c r="F2456">
        <f>Table5[[#This Row],[kapp]]-Table5[[#This Row],[old]]</f>
        <v>0</v>
      </c>
      <c r="G2456" t="str" cm="1">
        <f t="array" ref="G2456">IF(ROWS(_xlfn._xlws.FILTER(Table5[r],Table5[enz]=Table5[[#This Row],[enz]]))&gt;1,"many","1")</f>
        <v>many</v>
      </c>
      <c r="H2456" t="str" cm="1">
        <f t="array" ref="H2456">IF(ROWS(_xlfn._xlws.FILTER(Table5[r],Table5[rxn-no-enz]=Table5[[#This Row],[rxn-no-enz]]))&gt;1,"many","1")</f>
        <v>1</v>
      </c>
      <c r="I2456" t="str">
        <f>_xlfn.XLOOKUP(SUBSTITUTE(Table5[[#This Row],[r]],"'",""),Table6[rxn],Table6[rxn],"no")</f>
        <v>no</v>
      </c>
      <c r="J2456" t="str" cm="1">
        <f t="array" ref="J2456">_xlfn.XLOOKUP(Table5[[#This Row],[r]],"'"&amp;Table6[rxn]&amp;"'",Table6[expected kapp],"")</f>
        <v/>
      </c>
      <c r="L2456" t="s">
        <v>10700</v>
      </c>
      <c r="M2456">
        <v>8988.1774343278394</v>
      </c>
      <c r="AE2456" s="1" t="s">
        <v>12877</v>
      </c>
      <c r="AF2456" s="1" t="s">
        <v>2778</v>
      </c>
      <c r="AG2456" s="9">
        <v>4.3327610699999998E-10</v>
      </c>
      <c r="AH2456" s="1" t="str">
        <f>_xlfn.TEXTAFTER(Table9[[#This Row],[rxn]],"-",-1)</f>
        <v>rt7388</v>
      </c>
      <c r="AI2456" s="1" t="e">
        <f>_xlfn.TEXTAFTER(_xlfn.TEXTBEFORE(Table9[[#This Row],[rxn]],"-"&amp;Table9[[#This Row],[enz]]),"RXN-")</f>
        <v>#N/A</v>
      </c>
      <c r="AJ2456" s="1" t="e">
        <f>_xlfn.TEXTBEFORE(Table9[[#This Row],[rxn]],"_",-1)</f>
        <v>#N/A</v>
      </c>
    </row>
    <row r="2457" spans="1:36" ht="17" hidden="1" x14ac:dyDescent="0.25">
      <c r="A2457" t="s">
        <v>8496</v>
      </c>
      <c r="B2457" t="str">
        <f>_xlfn.TEXTAFTER(Table5[[#This Row],[r]],"-",-1)</f>
        <v>rt2246'</v>
      </c>
      <c r="C2457" t="str">
        <f>_xlfn.TEXTAFTER(_xlfn.TEXTBEFORE(Table5[[#This Row],[r]],"-"&amp;Table5[[#This Row],[enz]]),"'RXN-")</f>
        <v>MDH_c_REV</v>
      </c>
      <c r="D2457">
        <v>282002.860662619</v>
      </c>
      <c r="E2457">
        <f>_xlfn.XLOOKUP(Table5[[#This Row],[r]],Table3[r],Table3[kapp],"")</f>
        <v>282002.860662619</v>
      </c>
      <c r="F2457">
        <f>Table5[[#This Row],[kapp]]-Table5[[#This Row],[old]]</f>
        <v>0</v>
      </c>
      <c r="G2457" t="str" cm="1">
        <f t="array" ref="G2457">IF(ROWS(_xlfn._xlws.FILTER(Table5[r],Table5[enz]=Table5[[#This Row],[enz]]))&gt;1,"many","1")</f>
        <v>many</v>
      </c>
      <c r="H2457" t="str" cm="1">
        <f t="array" ref="H2457">IF(ROWS(_xlfn._xlws.FILTER(Table5[r],Table5[rxn-no-enz]=Table5[[#This Row],[rxn-no-enz]]))&gt;1,"many","1")</f>
        <v>1</v>
      </c>
      <c r="I2457" t="str">
        <f>_xlfn.XLOOKUP(SUBSTITUTE(Table5[[#This Row],[r]],"'",""),Table6[rxn],Table6[rxn],"no")</f>
        <v>no</v>
      </c>
      <c r="J2457" t="str" cm="1">
        <f t="array" ref="J2457">_xlfn.XLOOKUP(Table5[[#This Row],[r]],"'"&amp;Table6[rxn]&amp;"'",Table6[expected kapp],"")</f>
        <v/>
      </c>
      <c r="L2457" t="s">
        <v>10701</v>
      </c>
      <c r="M2457">
        <v>8988.1774343278394</v>
      </c>
      <c r="AE2457" s="1" t="s">
        <v>12878</v>
      </c>
      <c r="AF2457" s="1" t="s">
        <v>2778</v>
      </c>
      <c r="AG2457" s="9">
        <v>1.8808321399999999E-10</v>
      </c>
      <c r="AH2457" s="1" t="str">
        <f>_xlfn.TEXTAFTER(Table9[[#This Row],[rxn]],"-",-1)</f>
        <v>rt7390</v>
      </c>
      <c r="AI2457" s="1" t="e">
        <f>_xlfn.TEXTAFTER(_xlfn.TEXTBEFORE(Table9[[#This Row],[rxn]],"-"&amp;Table9[[#This Row],[enz]]),"RXN-")</f>
        <v>#N/A</v>
      </c>
      <c r="AJ2457" s="1" t="e">
        <f>_xlfn.TEXTBEFORE(Table9[[#This Row],[rxn]],"_",-1)</f>
        <v>#N/A</v>
      </c>
    </row>
    <row r="2458" spans="1:36" ht="17" hidden="1" x14ac:dyDescent="0.25">
      <c r="A2458" t="s">
        <v>8497</v>
      </c>
      <c r="B2458" t="str">
        <f>_xlfn.TEXTAFTER(Table5[[#This Row],[r]],"-",-1)</f>
        <v>rt2810'</v>
      </c>
      <c r="C2458" t="str">
        <f>_xlfn.TEXTAFTER(_xlfn.TEXTBEFORE(Table5[[#This Row],[r]],"-"&amp;Table5[[#This Row],[enz]]),"'RXN-")</f>
        <v>MDH_m_FWD</v>
      </c>
      <c r="D2458">
        <v>161142.07114279101</v>
      </c>
      <c r="E2458">
        <f>_xlfn.XLOOKUP(Table5[[#This Row],[r]],Table3[r],Table3[kapp],"")</f>
        <v>161142.07114279101</v>
      </c>
      <c r="F2458">
        <f>Table5[[#This Row],[kapp]]-Table5[[#This Row],[old]]</f>
        <v>0</v>
      </c>
      <c r="G2458" t="str" cm="1">
        <f t="array" ref="G2458">IF(ROWS(_xlfn._xlws.FILTER(Table5[r],Table5[enz]=Table5[[#This Row],[enz]]))&gt;1,"many","1")</f>
        <v>many</v>
      </c>
      <c r="H2458" t="str" cm="1">
        <f t="array" ref="H2458">IF(ROWS(_xlfn._xlws.FILTER(Table5[r],Table5[rxn-no-enz]=Table5[[#This Row],[rxn-no-enz]]))&gt;1,"many","1")</f>
        <v>1</v>
      </c>
      <c r="I2458" t="str">
        <f>_xlfn.XLOOKUP(SUBSTITUTE(Table5[[#This Row],[r]],"'",""),Table6[rxn],Table6[rxn],"no")</f>
        <v>no</v>
      </c>
      <c r="J2458" t="str" cm="1">
        <f t="array" ref="J2458">_xlfn.XLOOKUP(Table5[[#This Row],[r]],"'"&amp;Table6[rxn]&amp;"'",Table6[expected kapp],"")</f>
        <v/>
      </c>
      <c r="L2458" t="s">
        <v>10702</v>
      </c>
      <c r="M2458">
        <v>8988.1774343278394</v>
      </c>
      <c r="AE2458" s="1" t="s">
        <v>12879</v>
      </c>
      <c r="AF2458" s="1" t="s">
        <v>2778</v>
      </c>
      <c r="AG2458" s="9">
        <v>5.0022498E-11</v>
      </c>
      <c r="AH2458" s="1" t="str">
        <f>_xlfn.TEXTAFTER(Table9[[#This Row],[rxn]],"-",-1)</f>
        <v>rt7391</v>
      </c>
      <c r="AI2458" s="1" t="e">
        <f>_xlfn.TEXTAFTER(_xlfn.TEXTBEFORE(Table9[[#This Row],[rxn]],"-"&amp;Table9[[#This Row],[enz]]),"RXN-")</f>
        <v>#N/A</v>
      </c>
      <c r="AJ2458" s="1" t="e">
        <f>_xlfn.TEXTBEFORE(Table9[[#This Row],[rxn]],"_",-1)</f>
        <v>#N/A</v>
      </c>
    </row>
    <row r="2459" spans="1:36" ht="17" hidden="1" x14ac:dyDescent="0.25">
      <c r="A2459" t="s">
        <v>8498</v>
      </c>
      <c r="B2459" t="str">
        <f>_xlfn.TEXTAFTER(Table5[[#This Row],[r]],"-",-1)</f>
        <v>rt7461'</v>
      </c>
      <c r="C2459" t="str">
        <f>_xlfn.TEXTAFTER(_xlfn.TEXTBEFORE(Table5[[#This Row],[r]],"-"&amp;Table5[[#This Row],[enz]]),"'RXN-")</f>
        <v>MDRPD_c_FWD</v>
      </c>
      <c r="D2459">
        <v>9.0785840778929199</v>
      </c>
      <c r="E2459">
        <f>_xlfn.XLOOKUP(Table5[[#This Row],[r]],Table3[r],Table3[kapp],"")</f>
        <v>9.0785840778929199</v>
      </c>
      <c r="F2459">
        <f>Table5[[#This Row],[kapp]]-Table5[[#This Row],[old]]</f>
        <v>0</v>
      </c>
      <c r="G2459" t="str" cm="1">
        <f t="array" ref="G2459">IF(ROWS(_xlfn._xlws.FILTER(Table5[r],Table5[enz]=Table5[[#This Row],[enz]]))&gt;1,"many","1")</f>
        <v>1</v>
      </c>
      <c r="H2459" t="str" cm="1">
        <f t="array" ref="H2459">IF(ROWS(_xlfn._xlws.FILTER(Table5[r],Table5[rxn-no-enz]=Table5[[#This Row],[rxn-no-enz]]))&gt;1,"many","1")</f>
        <v>1</v>
      </c>
      <c r="I2459" t="str">
        <f>_xlfn.XLOOKUP(SUBSTITUTE(Table5[[#This Row],[r]],"'",""),Table6[rxn],Table6[rxn],"no")</f>
        <v>RXN-MDRPD_c_FWD-rt7461</v>
      </c>
      <c r="J2459" cm="1">
        <f t="array" ref="J2459">_xlfn.XLOOKUP(Table5[[#This Row],[r]],"'"&amp;Table6[rxn]&amp;"'",Table6[expected kapp],"")</f>
        <v>90.785840778929327</v>
      </c>
      <c r="L2459" t="s">
        <v>8590</v>
      </c>
      <c r="M2459">
        <v>10073.108939256201</v>
      </c>
      <c r="AE2459" s="1" t="s">
        <v>12880</v>
      </c>
      <c r="AF2459" s="1" t="s">
        <v>2778</v>
      </c>
      <c r="AG2459" s="9">
        <v>7.58696E-13</v>
      </c>
      <c r="AH2459" s="1" t="str">
        <f>_xlfn.TEXTAFTER(Table9[[#This Row],[rxn]],"-",-1)</f>
        <v>rt7394</v>
      </c>
      <c r="AI2459" s="1" t="e">
        <f>_xlfn.TEXTAFTER(_xlfn.TEXTBEFORE(Table9[[#This Row],[rxn]],"-"&amp;Table9[[#This Row],[enz]]),"RXN-")</f>
        <v>#N/A</v>
      </c>
      <c r="AJ2459" s="1" t="e">
        <f>_xlfn.TEXTBEFORE(Table9[[#This Row],[rxn]],"_",-1)</f>
        <v>#N/A</v>
      </c>
    </row>
    <row r="2460" spans="1:36" ht="17" hidden="1" x14ac:dyDescent="0.25">
      <c r="A2460" t="s">
        <v>8499</v>
      </c>
      <c r="B2460" t="str">
        <f>_xlfn.TEXTAFTER(Table5[[#This Row],[r]],"-",-1)</f>
        <v>rt5549'</v>
      </c>
      <c r="C2460" t="str">
        <f>_xlfn.TEXTAFTER(_xlfn.TEXTBEFORE(Table5[[#This Row],[r]],"-"&amp;Table5[[#This Row],[enz]]),"'RXN-")</f>
        <v>ME1_m_FWD</v>
      </c>
      <c r="D2460">
        <v>568502.52185739204</v>
      </c>
      <c r="E2460">
        <f>_xlfn.XLOOKUP(Table5[[#This Row],[r]],Table3[r],Table3[kapp],"")</f>
        <v>568502.52185739204</v>
      </c>
      <c r="F2460">
        <f>Table5[[#This Row],[kapp]]-Table5[[#This Row],[old]]</f>
        <v>0</v>
      </c>
      <c r="G2460" t="str" cm="1">
        <f t="array" ref="G2460">IF(ROWS(_xlfn._xlws.FILTER(Table5[r],Table5[enz]=Table5[[#This Row],[enz]]))&gt;1,"many","1")</f>
        <v>many</v>
      </c>
      <c r="H2460" t="str" cm="1">
        <f t="array" ref="H2460">IF(ROWS(_xlfn._xlws.FILTER(Table5[r],Table5[rxn-no-enz]=Table5[[#This Row],[rxn-no-enz]]))&gt;1,"many","1")</f>
        <v>1</v>
      </c>
      <c r="I2460" t="str">
        <f>_xlfn.XLOOKUP(SUBSTITUTE(Table5[[#This Row],[r]],"'",""),Table6[rxn],Table6[rxn],"no")</f>
        <v>no</v>
      </c>
      <c r="J2460" t="str" cm="1">
        <f t="array" ref="J2460">_xlfn.XLOOKUP(Table5[[#This Row],[r]],"'"&amp;Table6[rxn]&amp;"'",Table6[expected kapp],"")</f>
        <v/>
      </c>
      <c r="L2460" t="s">
        <v>8279</v>
      </c>
      <c r="M2460">
        <v>7259.4777579212896</v>
      </c>
      <c r="AE2460" s="1" t="s">
        <v>12881</v>
      </c>
      <c r="AF2460" s="1" t="s">
        <v>2778</v>
      </c>
      <c r="AG2460" s="9">
        <v>1.61117179999999E-10</v>
      </c>
      <c r="AH2460" s="1" t="str">
        <f>_xlfn.TEXTAFTER(Table9[[#This Row],[rxn]],"-",-1)</f>
        <v>rt7405</v>
      </c>
      <c r="AI2460" s="1" t="e">
        <f>_xlfn.TEXTAFTER(_xlfn.TEXTBEFORE(Table9[[#This Row],[rxn]],"-"&amp;Table9[[#This Row],[enz]]),"RXN-")</f>
        <v>#N/A</v>
      </c>
      <c r="AJ2460" s="1" t="e">
        <f>_xlfn.TEXTBEFORE(Table9[[#This Row],[rxn]],"_",-1)</f>
        <v>#N/A</v>
      </c>
    </row>
    <row r="2461" spans="1:36" ht="17" hidden="1" x14ac:dyDescent="0.25">
      <c r="A2461" t="s">
        <v>8500</v>
      </c>
      <c r="B2461" t="str">
        <f>_xlfn.TEXTAFTER(Table5[[#This Row],[r]],"-",-1)</f>
        <v>rt5403'</v>
      </c>
      <c r="C2461" t="str">
        <f>_xlfn.TEXTAFTER(_xlfn.TEXTBEFORE(Table5[[#This Row],[r]],"-"&amp;Table5[[#This Row],[enz]]),"'RXN-")</f>
        <v>METAT_c_FWD</v>
      </c>
      <c r="D2461">
        <v>1091.0972163659301</v>
      </c>
      <c r="E2461">
        <f>_xlfn.XLOOKUP(Table5[[#This Row],[r]],Table3[r],Table3[kapp],"")</f>
        <v>1091.0972163659301</v>
      </c>
      <c r="F2461">
        <f>Table5[[#This Row],[kapp]]-Table5[[#This Row],[old]]</f>
        <v>0</v>
      </c>
      <c r="G2461" t="str" cm="1">
        <f t="array" ref="G2461">IF(ROWS(_xlfn._xlws.FILTER(Table5[r],Table5[enz]=Table5[[#This Row],[enz]]))&gt;1,"many","1")</f>
        <v>1</v>
      </c>
      <c r="H2461" t="str" cm="1">
        <f t="array" ref="H2461">IF(ROWS(_xlfn._xlws.FILTER(Table5[r],Table5[rxn-no-enz]=Table5[[#This Row],[rxn-no-enz]]))&gt;1,"many","1")</f>
        <v>1</v>
      </c>
      <c r="I2461" t="str">
        <f>_xlfn.XLOOKUP(SUBSTITUTE(Table5[[#This Row],[r]],"'",""),Table6[rxn],Table6[rxn],"no")</f>
        <v>no</v>
      </c>
      <c r="J2461" t="str" cm="1">
        <f t="array" ref="J2461">_xlfn.XLOOKUP(Table5[[#This Row],[r]],"'"&amp;Table6[rxn]&amp;"'",Table6[expected kapp],"")</f>
        <v/>
      </c>
      <c r="L2461" t="s">
        <v>10703</v>
      </c>
      <c r="M2461">
        <v>8988.1774343278394</v>
      </c>
      <c r="AE2461" s="1" t="s">
        <v>12882</v>
      </c>
      <c r="AF2461" s="1" t="s">
        <v>2778</v>
      </c>
      <c r="AG2461" s="9">
        <v>1.04071768E-10</v>
      </c>
      <c r="AH2461" s="1" t="str">
        <f>_xlfn.TEXTAFTER(Table9[[#This Row],[rxn]],"-",-1)</f>
        <v>rt7415_x</v>
      </c>
      <c r="AI2461" s="1" t="e">
        <f>_xlfn.TEXTAFTER(_xlfn.TEXTBEFORE(Table9[[#This Row],[rxn]],"-"&amp;Table9[[#This Row],[enz]]),"RXN-")</f>
        <v>#N/A</v>
      </c>
      <c r="AJ2461" s="1" t="str">
        <f>_xlfn.TEXTBEFORE(Table9[[#This Row],[rxn]],"_",-1)</f>
        <v>PROWASTE-rt7415</v>
      </c>
    </row>
    <row r="2462" spans="1:36" ht="17" hidden="1" x14ac:dyDescent="0.25">
      <c r="A2462" t="s">
        <v>8501</v>
      </c>
      <c r="B2462" t="str">
        <f>_xlfn.TEXTAFTER(Table5[[#This Row],[r]],"-",-1)</f>
        <v>rt1457'</v>
      </c>
      <c r="C2462" t="str">
        <f>_xlfn.TEXTAFTER(_xlfn.TEXTBEFORE(Table5[[#This Row],[r]],"-"&amp;Table5[[#This Row],[enz]]),"'RXN-")</f>
        <v>METS_c_FWD</v>
      </c>
      <c r="D2462">
        <v>1190.9507799148801</v>
      </c>
      <c r="E2462">
        <f>_xlfn.XLOOKUP(Table5[[#This Row],[r]],Table3[r],Table3[kapp],"")</f>
        <v>1190.9507799148801</v>
      </c>
      <c r="F2462">
        <f>Table5[[#This Row],[kapp]]-Table5[[#This Row],[old]]</f>
        <v>0</v>
      </c>
      <c r="G2462" t="str" cm="1">
        <f t="array" ref="G2462">IF(ROWS(_xlfn._xlws.FILTER(Table5[r],Table5[enz]=Table5[[#This Row],[enz]]))&gt;1,"many","1")</f>
        <v>many</v>
      </c>
      <c r="H2462" t="str" cm="1">
        <f t="array" ref="H2462">IF(ROWS(_xlfn._xlws.FILTER(Table5[r],Table5[rxn-no-enz]=Table5[[#This Row],[rxn-no-enz]]))&gt;1,"many","1")</f>
        <v>1</v>
      </c>
      <c r="I2462" t="str">
        <f>_xlfn.XLOOKUP(SUBSTITUTE(Table5[[#This Row],[r]],"'",""),Table6[rxn],Table6[rxn],"no")</f>
        <v>no</v>
      </c>
      <c r="J2462" t="str" cm="1">
        <f t="array" ref="J2462">_xlfn.XLOOKUP(Table5[[#This Row],[r]],"'"&amp;Table6[rxn]&amp;"'",Table6[expected kapp],"")</f>
        <v/>
      </c>
      <c r="L2462" t="s">
        <v>10704</v>
      </c>
      <c r="M2462">
        <v>8988.1774343278394</v>
      </c>
      <c r="AE2462" s="1" t="s">
        <v>12883</v>
      </c>
      <c r="AF2462" s="1" t="s">
        <v>2778</v>
      </c>
      <c r="AG2462" s="9">
        <v>1.36136491E-10</v>
      </c>
      <c r="AH2462" s="1" t="str">
        <f>_xlfn.TEXTAFTER(Table9[[#This Row],[rxn]],"-",-1)</f>
        <v>rt7423</v>
      </c>
      <c r="AI2462" s="1" t="e">
        <f>_xlfn.TEXTAFTER(_xlfn.TEXTBEFORE(Table9[[#This Row],[rxn]],"-"&amp;Table9[[#This Row],[enz]]),"RXN-")</f>
        <v>#N/A</v>
      </c>
      <c r="AJ2462" s="1" t="e">
        <f>_xlfn.TEXTBEFORE(Table9[[#This Row],[rxn]],"_",-1)</f>
        <v>#N/A</v>
      </c>
    </row>
    <row r="2463" spans="1:36" ht="17" hidden="1" x14ac:dyDescent="0.25">
      <c r="A2463" t="s">
        <v>8502</v>
      </c>
      <c r="B2463" t="str">
        <f>_xlfn.TEXTAFTER(Table5[[#This Row],[r]],"-",-1)</f>
        <v>rt4772'</v>
      </c>
      <c r="C2463" t="str">
        <f>_xlfn.TEXTAFTER(_xlfn.TEXTBEFORE(Table5[[#This Row],[r]],"-"&amp;Table5[[#This Row],[enz]]),"'RXN-")</f>
        <v>METTRS_c_FWD</v>
      </c>
      <c r="D2463">
        <v>3672.9442903928998</v>
      </c>
      <c r="E2463">
        <f>_xlfn.XLOOKUP(Table5[[#This Row],[r]],Table3[r],Table3[kapp],"")</f>
        <v>3672.9442903928998</v>
      </c>
      <c r="F2463">
        <f>Table5[[#This Row],[kapp]]-Table5[[#This Row],[old]]</f>
        <v>0</v>
      </c>
      <c r="G2463" t="str" cm="1">
        <f t="array" ref="G2463">IF(ROWS(_xlfn._xlws.FILTER(Table5[r],Table5[enz]=Table5[[#This Row],[enz]]))&gt;1,"many","1")</f>
        <v>1</v>
      </c>
      <c r="H2463" t="str" cm="1">
        <f t="array" ref="H2463">IF(ROWS(_xlfn._xlws.FILTER(Table5[r],Table5[rxn-no-enz]=Table5[[#This Row],[rxn-no-enz]]))&gt;1,"many","1")</f>
        <v>1</v>
      </c>
      <c r="I2463" t="str">
        <f>_xlfn.XLOOKUP(SUBSTITUTE(Table5[[#This Row],[r]],"'",""),Table6[rxn],Table6[rxn],"no")</f>
        <v>no</v>
      </c>
      <c r="J2463" t="str" cm="1">
        <f t="array" ref="J2463">_xlfn.XLOOKUP(Table5[[#This Row],[r]],"'"&amp;Table6[rxn]&amp;"'",Table6[expected kapp],"")</f>
        <v/>
      </c>
      <c r="L2463" t="s">
        <v>8591</v>
      </c>
      <c r="M2463">
        <v>6176.2129019732201</v>
      </c>
      <c r="AE2463" s="1" t="s">
        <v>12884</v>
      </c>
      <c r="AF2463" s="1" t="s">
        <v>2778</v>
      </c>
      <c r="AG2463" s="9">
        <v>4.1879158399999999E-10</v>
      </c>
      <c r="AH2463" s="1" t="str">
        <f>_xlfn.TEXTAFTER(Table9[[#This Row],[rxn]],"-",-1)</f>
        <v>rt7437</v>
      </c>
      <c r="AI2463" s="1" t="e">
        <f>_xlfn.TEXTAFTER(_xlfn.TEXTBEFORE(Table9[[#This Row],[rxn]],"-"&amp;Table9[[#This Row],[enz]]),"RXN-")</f>
        <v>#N/A</v>
      </c>
      <c r="AJ2463" s="1" t="e">
        <f>_xlfn.TEXTBEFORE(Table9[[#This Row],[rxn]],"_",-1)</f>
        <v>#N/A</v>
      </c>
    </row>
    <row r="2464" spans="1:36" ht="17" hidden="1" x14ac:dyDescent="0.25">
      <c r="A2464" t="s">
        <v>8503</v>
      </c>
      <c r="B2464" t="str">
        <f>_xlfn.TEXTAFTER(Table5[[#This Row],[r]],"-",-1)</f>
        <v>rt0390'</v>
      </c>
      <c r="C2464" t="str">
        <f>_xlfn.TEXTAFTER(_xlfn.TEXTBEFORE(Table5[[#This Row],[r]],"-"&amp;Table5[[#This Row],[enz]]),"'RXN-")</f>
        <v>MEVK1_c_FWD</v>
      </c>
      <c r="D2464">
        <v>15041.3591924382</v>
      </c>
      <c r="E2464">
        <f>_xlfn.XLOOKUP(Table5[[#This Row],[r]],Table3[r],Table3[kapp],"")</f>
        <v>15041.3591924382</v>
      </c>
      <c r="F2464">
        <f>Table5[[#This Row],[kapp]]-Table5[[#This Row],[old]]</f>
        <v>0</v>
      </c>
      <c r="G2464" t="str" cm="1">
        <f t="array" ref="G2464">IF(ROWS(_xlfn._xlws.FILTER(Table5[r],Table5[enz]=Table5[[#This Row],[enz]]))&gt;1,"many","1")</f>
        <v>many</v>
      </c>
      <c r="H2464" t="str" cm="1">
        <f t="array" ref="H2464">IF(ROWS(_xlfn._xlws.FILTER(Table5[r],Table5[rxn-no-enz]=Table5[[#This Row],[rxn-no-enz]]))&gt;1,"many","1")</f>
        <v>1</v>
      </c>
      <c r="I2464" t="str">
        <f>_xlfn.XLOOKUP(SUBSTITUTE(Table5[[#This Row],[r]],"'",""),Table6[rxn],Table6[rxn],"no")</f>
        <v>no</v>
      </c>
      <c r="J2464" t="str" cm="1">
        <f t="array" ref="J2464">_xlfn.XLOOKUP(Table5[[#This Row],[r]],"'"&amp;Table6[rxn]&amp;"'",Table6[expected kapp],"")</f>
        <v/>
      </c>
      <c r="L2464" t="s">
        <v>10705</v>
      </c>
      <c r="M2464">
        <v>8988.1774343278394</v>
      </c>
      <c r="AE2464" s="1" t="s">
        <v>12885</v>
      </c>
      <c r="AF2464" s="1" t="s">
        <v>2778</v>
      </c>
      <c r="AG2464" s="9">
        <v>2.3251809999999901E-12</v>
      </c>
      <c r="AH2464" s="1" t="str">
        <f>_xlfn.TEXTAFTER(Table9[[#This Row],[rxn]],"-",-1)</f>
        <v>rt7438</v>
      </c>
      <c r="AI2464" s="1" t="e">
        <f>_xlfn.TEXTAFTER(_xlfn.TEXTBEFORE(Table9[[#This Row],[rxn]],"-"&amp;Table9[[#This Row],[enz]]),"RXN-")</f>
        <v>#N/A</v>
      </c>
      <c r="AJ2464" s="1" t="e">
        <f>_xlfn.TEXTBEFORE(Table9[[#This Row],[rxn]],"_",-1)</f>
        <v>#N/A</v>
      </c>
    </row>
    <row r="2465" spans="1:36" ht="17" hidden="1" x14ac:dyDescent="0.25">
      <c r="A2465" t="s">
        <v>8504</v>
      </c>
      <c r="B2465" t="str">
        <f>_xlfn.TEXTAFTER(Table5[[#This Row],[r]],"-",-1)</f>
        <v>rt0004'</v>
      </c>
      <c r="C2465" t="str">
        <f>_xlfn.TEXTAFTER(_xlfn.TEXTBEFORE(Table5[[#This Row],[r]],"-"&amp;Table5[[#This Row],[enz]]),"'RXN-")</f>
        <v>MTAP_c_FWD</v>
      </c>
      <c r="D2465">
        <v>4.1410146589853003</v>
      </c>
      <c r="E2465">
        <f>_xlfn.XLOOKUP(Table5[[#This Row],[r]],Table3[r],Table3[kapp],"")</f>
        <v>4.1410146589853003</v>
      </c>
      <c r="F2465">
        <f>Table5[[#This Row],[kapp]]-Table5[[#This Row],[old]]</f>
        <v>0</v>
      </c>
      <c r="G2465" t="str" cm="1">
        <f t="array" ref="G2465">IF(ROWS(_xlfn._xlws.FILTER(Table5[r],Table5[enz]=Table5[[#This Row],[enz]]))&gt;1,"many","1")</f>
        <v>1</v>
      </c>
      <c r="H2465" t="str" cm="1">
        <f t="array" ref="H2465">IF(ROWS(_xlfn._xlws.FILTER(Table5[r],Table5[rxn-no-enz]=Table5[[#This Row],[rxn-no-enz]]))&gt;1,"many","1")</f>
        <v>1</v>
      </c>
      <c r="I2465" t="str">
        <f>_xlfn.XLOOKUP(SUBSTITUTE(Table5[[#This Row],[r]],"'",""),Table6[rxn],Table6[rxn],"no")</f>
        <v>RXN-MTAP_c_FWD-rt0004</v>
      </c>
      <c r="J2465" cm="1">
        <f t="array" ref="J2465">_xlfn.XLOOKUP(Table5[[#This Row],[r]],"'"&amp;Table6[rxn]&amp;"'",Table6[expected kapp],"")</f>
        <v>41.410146589853035</v>
      </c>
      <c r="L2465" t="s">
        <v>8592</v>
      </c>
      <c r="M2465">
        <v>3949.6418942415598</v>
      </c>
      <c r="AE2465" s="1" t="s">
        <v>12886</v>
      </c>
      <c r="AF2465" s="1" t="s">
        <v>2778</v>
      </c>
      <c r="AG2465" s="9">
        <v>2.039474E-11</v>
      </c>
      <c r="AH2465" s="1" t="str">
        <f>_xlfn.TEXTAFTER(Table9[[#This Row],[rxn]],"-",-1)</f>
        <v>rt7460</v>
      </c>
      <c r="AI2465" s="1" t="e">
        <f>_xlfn.TEXTAFTER(_xlfn.TEXTBEFORE(Table9[[#This Row],[rxn]],"-"&amp;Table9[[#This Row],[enz]]),"RXN-")</f>
        <v>#N/A</v>
      </c>
      <c r="AJ2465" s="1" t="e">
        <f>_xlfn.TEXTBEFORE(Table9[[#This Row],[rxn]],"_",-1)</f>
        <v>#N/A</v>
      </c>
    </row>
    <row r="2466" spans="1:36" ht="17" hidden="1" x14ac:dyDescent="0.25">
      <c r="A2466" t="s">
        <v>8505</v>
      </c>
      <c r="B2466" t="str">
        <f>_xlfn.TEXTAFTER(Table5[[#This Row],[r]],"-",-1)</f>
        <v>MET1213'</v>
      </c>
      <c r="C2466" t="str">
        <f>_xlfn.TEXTAFTER(_xlfn.TEXTBEFORE(Table5[[#This Row],[r]],"-"&amp;Table5[[#This Row],[enz]]),"'RXN-")</f>
        <v>MTHFR3_c_FWD</v>
      </c>
      <c r="D2466">
        <v>15097.3727179571</v>
      </c>
      <c r="E2466">
        <f>_xlfn.XLOOKUP(Table5[[#This Row],[r]],Table3[r],Table3[kapp],"")</f>
        <v>15097.3727179571</v>
      </c>
      <c r="F2466">
        <f>Table5[[#This Row],[kapp]]-Table5[[#This Row],[old]]</f>
        <v>0</v>
      </c>
      <c r="G2466" t="str" cm="1">
        <f t="array" ref="G2466">IF(ROWS(_xlfn._xlws.FILTER(Table5[r],Table5[enz]=Table5[[#This Row],[enz]]))&gt;1,"many","1")</f>
        <v>1</v>
      </c>
      <c r="H2466" t="str" cm="1">
        <f t="array" ref="H2466">IF(ROWS(_xlfn._xlws.FILTER(Table5[r],Table5[rxn-no-enz]=Table5[[#This Row],[rxn-no-enz]]))&gt;1,"many","1")</f>
        <v>1</v>
      </c>
      <c r="I2466" t="str">
        <f>_xlfn.XLOOKUP(SUBSTITUTE(Table5[[#This Row],[r]],"'",""),Table6[rxn],Table6[rxn],"no")</f>
        <v>no</v>
      </c>
      <c r="J2466" t="str" cm="1">
        <f t="array" ref="J2466">_xlfn.XLOOKUP(Table5[[#This Row],[r]],"'"&amp;Table6[rxn]&amp;"'",Table6[expected kapp],"")</f>
        <v/>
      </c>
      <c r="L2466" t="s">
        <v>10706</v>
      </c>
      <c r="M2466">
        <v>8988.1774343278394</v>
      </c>
      <c r="AE2466" s="1" t="s">
        <v>12887</v>
      </c>
      <c r="AF2466" s="1" t="s">
        <v>2778</v>
      </c>
      <c r="AG2466" s="9">
        <v>1.22403928E-10</v>
      </c>
      <c r="AH2466" s="1" t="str">
        <f>_xlfn.TEXTAFTER(Table9[[#This Row],[rxn]],"-",-1)</f>
        <v>rt7461</v>
      </c>
      <c r="AI2466" s="1" t="e">
        <f>_xlfn.TEXTAFTER(_xlfn.TEXTBEFORE(Table9[[#This Row],[rxn]],"-"&amp;Table9[[#This Row],[enz]]),"RXN-")</f>
        <v>#N/A</v>
      </c>
      <c r="AJ2466" s="1" t="e">
        <f>_xlfn.TEXTBEFORE(Table9[[#This Row],[rxn]],"_",-1)</f>
        <v>#N/A</v>
      </c>
    </row>
    <row r="2467" spans="1:36" ht="17" hidden="1" x14ac:dyDescent="0.25">
      <c r="A2467" t="s">
        <v>8506</v>
      </c>
      <c r="B2467" t="str">
        <f>_xlfn.TEXTAFTER(Table5[[#This Row],[r]],"-",-1)</f>
        <v>rt5017'</v>
      </c>
      <c r="C2467" t="str">
        <f>_xlfn.TEXTAFTER(_xlfn.TEXTBEFORE(Table5[[#This Row],[r]],"-"&amp;Table5[[#This Row],[enz]]),"'RXN-")</f>
        <v>MTRI_c_FWD</v>
      </c>
      <c r="D2467">
        <v>10.003806311624301</v>
      </c>
      <c r="E2467">
        <f>_xlfn.XLOOKUP(Table5[[#This Row],[r]],Table3[r],Table3[kapp],"")</f>
        <v>10.003806311624301</v>
      </c>
      <c r="F2467">
        <f>Table5[[#This Row],[kapp]]-Table5[[#This Row],[old]]</f>
        <v>0</v>
      </c>
      <c r="G2467" t="str" cm="1">
        <f t="array" ref="G2467">IF(ROWS(_xlfn._xlws.FILTER(Table5[r],Table5[enz]=Table5[[#This Row],[enz]]))&gt;1,"many","1")</f>
        <v>many</v>
      </c>
      <c r="H2467" t="str" cm="1">
        <f t="array" ref="H2467">IF(ROWS(_xlfn._xlws.FILTER(Table5[r],Table5[rxn-no-enz]=Table5[[#This Row],[rxn-no-enz]]))&gt;1,"many","1")</f>
        <v>1</v>
      </c>
      <c r="I2467" t="str">
        <f>_xlfn.XLOOKUP(SUBSTITUTE(Table5[[#This Row],[r]],"'",""),Table6[rxn],Table6[rxn],"no")</f>
        <v>RXN-MTRI_c_FWD-rt5017</v>
      </c>
      <c r="J2467" cm="1">
        <f t="array" ref="J2467">_xlfn.XLOOKUP(Table5[[#This Row],[r]],"'"&amp;Table6[rxn]&amp;"'",Table6[expected kapp],"")</f>
        <v>100.03806311624344</v>
      </c>
      <c r="L2467" t="s">
        <v>8593</v>
      </c>
      <c r="M2467">
        <v>3949.6418942415598</v>
      </c>
      <c r="AE2467" s="1" t="s">
        <v>12888</v>
      </c>
      <c r="AF2467" s="1" t="s">
        <v>2778</v>
      </c>
      <c r="AG2467" s="9">
        <v>4.8472053999999998E-11</v>
      </c>
      <c r="AH2467" s="1" t="str">
        <f>_xlfn.TEXTAFTER(Table9[[#This Row],[rxn]],"-",-1)</f>
        <v>rt7471</v>
      </c>
      <c r="AI2467" s="1" t="e">
        <f>_xlfn.TEXTAFTER(_xlfn.TEXTBEFORE(Table9[[#This Row],[rxn]],"-"&amp;Table9[[#This Row],[enz]]),"RXN-")</f>
        <v>#N/A</v>
      </c>
      <c r="AJ2467" s="1" t="e">
        <f>_xlfn.TEXTBEFORE(Table9[[#This Row],[rxn]],"_",-1)</f>
        <v>#N/A</v>
      </c>
    </row>
    <row r="2468" spans="1:36" ht="17" hidden="1" x14ac:dyDescent="0.25">
      <c r="A2468" t="s">
        <v>8507</v>
      </c>
      <c r="B2468" t="str">
        <f>_xlfn.TEXTAFTER(Table5[[#This Row],[r]],"-",-1)</f>
        <v>rt3853'</v>
      </c>
      <c r="C2468" t="str">
        <f>_xlfn.TEXTAFTER(_xlfn.TEXTBEFORE(Table5[[#This Row],[r]],"-"&amp;Table5[[#This Row],[enz]]),"'RXN-")</f>
        <v>NACt_c_e_FWD</v>
      </c>
      <c r="D2468">
        <v>6.3781389981162304</v>
      </c>
      <c r="E2468">
        <f>_xlfn.XLOOKUP(Table5[[#This Row],[r]],Table3[r],Table3[kapp],"")</f>
        <v>6.3781389981162304</v>
      </c>
      <c r="F2468">
        <f>Table5[[#This Row],[kapp]]-Table5[[#This Row],[old]]</f>
        <v>0</v>
      </c>
      <c r="G2468" t="str" cm="1">
        <f t="array" ref="G2468">IF(ROWS(_xlfn._xlws.FILTER(Table5[r],Table5[enz]=Table5[[#This Row],[enz]]))&gt;1,"many","1")</f>
        <v>many</v>
      </c>
      <c r="H2468" t="str" cm="1">
        <f t="array" ref="H2468">IF(ROWS(_xlfn._xlws.FILTER(Table5[r],Table5[rxn-no-enz]=Table5[[#This Row],[rxn-no-enz]]))&gt;1,"many","1")</f>
        <v>1</v>
      </c>
      <c r="I2468" t="str">
        <f>_xlfn.XLOOKUP(SUBSTITUTE(Table5[[#This Row],[r]],"'",""),Table6[rxn],Table6[rxn],"no")</f>
        <v>RXN-NACt_c_e_FWD-rt3853</v>
      </c>
      <c r="J2468" cm="1">
        <f t="array" ref="J2468">_xlfn.XLOOKUP(Table5[[#This Row],[r]],"'"&amp;Table6[rxn]&amp;"'",Table6[expected kapp],"")</f>
        <v>63.781389981162413</v>
      </c>
      <c r="L2468" t="s">
        <v>10707</v>
      </c>
      <c r="M2468">
        <v>8988.1774343278394</v>
      </c>
      <c r="AE2468" s="1" t="s">
        <v>12889</v>
      </c>
      <c r="AF2468" s="1" t="s">
        <v>2778</v>
      </c>
      <c r="AG2468" s="9">
        <v>7.5205109999999996E-12</v>
      </c>
      <c r="AH2468" s="1" t="str">
        <f>_xlfn.TEXTAFTER(Table9[[#This Row],[rxn]],"-",-1)</f>
        <v>rt7477</v>
      </c>
      <c r="AI2468" s="1" t="e">
        <f>_xlfn.TEXTAFTER(_xlfn.TEXTBEFORE(Table9[[#This Row],[rxn]],"-"&amp;Table9[[#This Row],[enz]]),"RXN-")</f>
        <v>#N/A</v>
      </c>
      <c r="AJ2468" s="1" t="e">
        <f>_xlfn.TEXTBEFORE(Table9[[#This Row],[rxn]],"_",-1)</f>
        <v>#N/A</v>
      </c>
    </row>
    <row r="2469" spans="1:36" ht="17" hidden="1" x14ac:dyDescent="0.25">
      <c r="A2469" t="s">
        <v>8508</v>
      </c>
      <c r="B2469" t="str">
        <f>_xlfn.TEXTAFTER(Table5[[#This Row],[r]],"-",-1)</f>
        <v>NADHCPLX1'</v>
      </c>
      <c r="C2469" t="str">
        <f>_xlfn.TEXTAFTER(_xlfn.TEXTBEFORE(Table5[[#This Row],[r]],"-"&amp;Table5[[#This Row],[enz]]),"'RXN-")</f>
        <v>NADHcplxI_c_m_FWD</v>
      </c>
      <c r="D2469">
        <v>3468257.4206661801</v>
      </c>
      <c r="E2469">
        <f>_xlfn.XLOOKUP(Table5[[#This Row],[r]],Table3[r],Table3[kapp],"")</f>
        <v>3468257.4206661801</v>
      </c>
      <c r="F2469">
        <f>Table5[[#This Row],[kapp]]-Table5[[#This Row],[old]]</f>
        <v>0</v>
      </c>
      <c r="G2469" t="str" cm="1">
        <f t="array" ref="G2469">IF(ROWS(_xlfn._xlws.FILTER(Table5[r],Table5[enz]=Table5[[#This Row],[enz]]))&gt;1,"many","1")</f>
        <v>1</v>
      </c>
      <c r="H2469" t="str" cm="1">
        <f t="array" ref="H2469">IF(ROWS(_xlfn._xlws.FILTER(Table5[r],Table5[rxn-no-enz]=Table5[[#This Row],[rxn-no-enz]]))&gt;1,"many","1")</f>
        <v>many</v>
      </c>
      <c r="I2469" t="str">
        <f>_xlfn.XLOOKUP(SUBSTITUTE(Table5[[#This Row],[r]],"'",""),Table6[rxn],Table6[rxn],"no")</f>
        <v>no</v>
      </c>
      <c r="J2469" t="str" cm="1">
        <f t="array" ref="J2469">_xlfn.XLOOKUP(Table5[[#This Row],[r]],"'"&amp;Table6[rxn]&amp;"'",Table6[expected kapp],"")</f>
        <v/>
      </c>
      <c r="L2469" t="s">
        <v>8594</v>
      </c>
      <c r="M2469">
        <v>415.18472865800101</v>
      </c>
      <c r="AE2469" s="1" t="s">
        <v>12890</v>
      </c>
      <c r="AF2469" s="1" t="s">
        <v>2778</v>
      </c>
      <c r="AG2469" s="9">
        <v>3.1055084299999998E-10</v>
      </c>
      <c r="AH2469" s="1" t="str">
        <f>_xlfn.TEXTAFTER(Table9[[#This Row],[rxn]],"-",-1)</f>
        <v>rt7480</v>
      </c>
      <c r="AI2469" s="1" t="e">
        <f>_xlfn.TEXTAFTER(_xlfn.TEXTBEFORE(Table9[[#This Row],[rxn]],"-"&amp;Table9[[#This Row],[enz]]),"RXN-")</f>
        <v>#N/A</v>
      </c>
      <c r="AJ2469" s="1" t="e">
        <f>_xlfn.TEXTBEFORE(Table9[[#This Row],[rxn]],"_",-1)</f>
        <v>#N/A</v>
      </c>
    </row>
    <row r="2470" spans="1:36" ht="17" hidden="1" x14ac:dyDescent="0.25">
      <c r="A2470" t="s">
        <v>8509</v>
      </c>
      <c r="B2470" t="str">
        <f>_xlfn.TEXTAFTER(Table5[[#This Row],[r]],"-",-1)</f>
        <v>rt1814_c'</v>
      </c>
      <c r="C2470" t="str">
        <f>_xlfn.TEXTAFTER(_xlfn.TEXTBEFORE(Table5[[#This Row],[r]],"-"&amp;Table5[[#This Row],[enz]]),"'RXN-")</f>
        <v>NADHK1_c_FWD</v>
      </c>
      <c r="D2470">
        <v>58.004543454077201</v>
      </c>
      <c r="E2470">
        <f>_xlfn.XLOOKUP(Table5[[#This Row],[r]],Table3[r],Table3[kapp],"")</f>
        <v>58.004543454077201</v>
      </c>
      <c r="F2470">
        <f>Table5[[#This Row],[kapp]]-Table5[[#This Row],[old]]</f>
        <v>0</v>
      </c>
      <c r="G2470" t="str" cm="1">
        <f t="array" ref="G2470">IF(ROWS(_xlfn._xlws.FILTER(Table5[r],Table5[enz]=Table5[[#This Row],[enz]]))&gt;1,"many","1")</f>
        <v>many</v>
      </c>
      <c r="H2470" t="str" cm="1">
        <f t="array" ref="H2470">IF(ROWS(_xlfn._xlws.FILTER(Table5[r],Table5[rxn-no-enz]=Table5[[#This Row],[rxn-no-enz]]))&gt;1,"many","1")</f>
        <v>1</v>
      </c>
      <c r="I2470" t="str">
        <f>_xlfn.XLOOKUP(SUBSTITUTE(Table5[[#This Row],[r]],"'",""),Table6[rxn],Table6[rxn],"no")</f>
        <v>no</v>
      </c>
      <c r="J2470" t="str" cm="1">
        <f t="array" ref="J2470">_xlfn.XLOOKUP(Table5[[#This Row],[r]],"'"&amp;Table6[rxn]&amp;"'",Table6[expected kapp],"")</f>
        <v/>
      </c>
      <c r="L2470" t="s">
        <v>10708</v>
      </c>
      <c r="M2470">
        <v>8988.1774343278394</v>
      </c>
      <c r="AE2470" s="1" t="s">
        <v>12891</v>
      </c>
      <c r="AF2470" s="1" t="s">
        <v>2778</v>
      </c>
      <c r="AG2470" s="9">
        <v>8.5491010000000002E-12</v>
      </c>
      <c r="AH2470" s="1" t="str">
        <f>_xlfn.TEXTAFTER(Table9[[#This Row],[rxn]],"-",-1)</f>
        <v>rt7489_r</v>
      </c>
      <c r="AI2470" s="1" t="e">
        <f>_xlfn.TEXTAFTER(_xlfn.TEXTBEFORE(Table9[[#This Row],[rxn]],"-"&amp;Table9[[#This Row],[enz]]),"RXN-")</f>
        <v>#N/A</v>
      </c>
      <c r="AJ2470" s="1" t="str">
        <f>_xlfn.TEXTBEFORE(Table9[[#This Row],[rxn]],"_",-1)</f>
        <v>PROWASTE-rt7489</v>
      </c>
    </row>
    <row r="2471" spans="1:36" ht="17" hidden="1" x14ac:dyDescent="0.25">
      <c r="A2471" t="s">
        <v>8510</v>
      </c>
      <c r="B2471" t="str">
        <f>_xlfn.TEXTAFTER(Table5[[#This Row],[r]],"-",-1)</f>
        <v>rt0915_c'</v>
      </c>
      <c r="C2471" t="str">
        <f>_xlfn.TEXTAFTER(_xlfn.TEXTBEFORE(Table5[[#This Row],[r]],"-"&amp;Table5[[#This Row],[enz]]),"'RXN-")</f>
        <v>NADS2_c_FWD</v>
      </c>
      <c r="D2471">
        <v>48.952697038023302</v>
      </c>
      <c r="E2471">
        <f>_xlfn.XLOOKUP(Table5[[#This Row],[r]],Table3[r],Table3[kapp],"")</f>
        <v>48.952697038023302</v>
      </c>
      <c r="F2471">
        <f>Table5[[#This Row],[kapp]]-Table5[[#This Row],[old]]</f>
        <v>0</v>
      </c>
      <c r="G2471" t="str" cm="1">
        <f t="array" ref="G2471">IF(ROWS(_xlfn._xlws.FILTER(Table5[r],Table5[enz]=Table5[[#This Row],[enz]]))&gt;1,"many","1")</f>
        <v>1</v>
      </c>
      <c r="H2471" t="str" cm="1">
        <f t="array" ref="H2471">IF(ROWS(_xlfn._xlws.FILTER(Table5[r],Table5[rxn-no-enz]=Table5[[#This Row],[rxn-no-enz]]))&gt;1,"many","1")</f>
        <v>1</v>
      </c>
      <c r="I2471" t="str">
        <f>_xlfn.XLOOKUP(SUBSTITUTE(Table5[[#This Row],[r]],"'",""),Table6[rxn],Table6[rxn],"no")</f>
        <v>RXN-NADS2_c_FWD-rt0915_c</v>
      </c>
      <c r="J2471" cm="1">
        <f t="array" ref="J2471">_xlfn.XLOOKUP(Table5[[#This Row],[r]],"'"&amp;Table6[rxn]&amp;"'",Table6[expected kapp],"")</f>
        <v>489.52697038023388</v>
      </c>
      <c r="L2471" t="s">
        <v>10709</v>
      </c>
      <c r="M2471">
        <v>8988.1774343278394</v>
      </c>
      <c r="AE2471" s="1" t="s">
        <v>12892</v>
      </c>
      <c r="AF2471" s="1" t="s">
        <v>2778</v>
      </c>
      <c r="AG2471" s="9">
        <v>3.7874054800000001E-10</v>
      </c>
      <c r="AH2471" s="1" t="str">
        <f>_xlfn.TEXTAFTER(Table9[[#This Row],[rxn]],"-",-1)</f>
        <v>rt7496</v>
      </c>
      <c r="AI2471" s="1" t="e">
        <f>_xlfn.TEXTAFTER(_xlfn.TEXTBEFORE(Table9[[#This Row],[rxn]],"-"&amp;Table9[[#This Row],[enz]]),"RXN-")</f>
        <v>#N/A</v>
      </c>
      <c r="AJ2471" s="1" t="e">
        <f>_xlfn.TEXTBEFORE(Table9[[#This Row],[rxn]],"_",-1)</f>
        <v>#N/A</v>
      </c>
    </row>
    <row r="2472" spans="1:36" ht="17" hidden="1" x14ac:dyDescent="0.25">
      <c r="A2472" t="s">
        <v>8511</v>
      </c>
      <c r="B2472" t="str">
        <f>_xlfn.TEXTAFTER(Table5[[#This Row],[r]],"-",-1)</f>
        <v>rt1924_c'</v>
      </c>
      <c r="C2472" t="str">
        <f>_xlfn.TEXTAFTER(_xlfn.TEXTBEFORE(Table5[[#This Row],[r]],"-"&amp;Table5[[#This Row],[enz]]),"'RXN-")</f>
        <v>NAMNPP_c_FWD</v>
      </c>
      <c r="D2472">
        <v>28.8866095462852</v>
      </c>
      <c r="E2472">
        <f>_xlfn.XLOOKUP(Table5[[#This Row],[r]],Table3[r],Table3[kapp],"")</f>
        <v>28.8866095462852</v>
      </c>
      <c r="F2472">
        <f>Table5[[#This Row],[kapp]]-Table5[[#This Row],[old]]</f>
        <v>0</v>
      </c>
      <c r="G2472" t="str" cm="1">
        <f t="array" ref="G2472">IF(ROWS(_xlfn._xlws.FILTER(Table5[r],Table5[enz]=Table5[[#This Row],[enz]]))&gt;1,"many","1")</f>
        <v>1</v>
      </c>
      <c r="H2472" t="str" cm="1">
        <f t="array" ref="H2472">IF(ROWS(_xlfn._xlws.FILTER(Table5[r],Table5[rxn-no-enz]=Table5[[#This Row],[rxn-no-enz]]))&gt;1,"many","1")</f>
        <v>1</v>
      </c>
      <c r="I2472" t="str">
        <f>_xlfn.XLOOKUP(SUBSTITUTE(Table5[[#This Row],[r]],"'",""),Table6[rxn],Table6[rxn],"no")</f>
        <v>RXN-NAMNPP_c_FWD-rt1924_c</v>
      </c>
      <c r="J2472" cm="1">
        <f t="array" ref="J2472">_xlfn.XLOOKUP(Table5[[#This Row],[r]],"'"&amp;Table6[rxn]&amp;"'",Table6[expected kapp],"")</f>
        <v>288.86609546285274</v>
      </c>
      <c r="L2472" t="s">
        <v>8595</v>
      </c>
      <c r="M2472">
        <v>290.05748286246302</v>
      </c>
      <c r="AE2472" s="1" t="s">
        <v>12893</v>
      </c>
      <c r="AF2472" s="1" t="s">
        <v>2778</v>
      </c>
      <c r="AG2472" s="9">
        <v>3.2339667999999997E-11</v>
      </c>
      <c r="AH2472" s="1" t="str">
        <f>_xlfn.TEXTAFTER(Table9[[#This Row],[rxn]],"-",-1)</f>
        <v>rt7506</v>
      </c>
      <c r="AI2472" s="1" t="e">
        <f>_xlfn.TEXTAFTER(_xlfn.TEXTBEFORE(Table9[[#This Row],[rxn]],"-"&amp;Table9[[#This Row],[enz]]),"RXN-")</f>
        <v>#N/A</v>
      </c>
      <c r="AJ2472" s="1" t="e">
        <f>_xlfn.TEXTBEFORE(Table9[[#This Row],[rxn]],"_",-1)</f>
        <v>#N/A</v>
      </c>
    </row>
    <row r="2473" spans="1:36" ht="17" hidden="1" x14ac:dyDescent="0.25">
      <c r="A2473" t="s">
        <v>8515</v>
      </c>
      <c r="B2473" t="str">
        <f>_xlfn.TEXTAFTER(Table5[[#This Row],[r]],"-",-1)</f>
        <v>rt2834'</v>
      </c>
      <c r="C2473" t="str">
        <f>_xlfn.TEXTAFTER(_xlfn.TEXTBEFORE(Table5[[#This Row],[r]],"-"&amp;Table5[[#This Row],[enz]]),"'RXN-")</f>
        <v>NGLYCANS1_c_FWD</v>
      </c>
      <c r="D2473">
        <v>33035.961779061501</v>
      </c>
      <c r="E2473">
        <f>_xlfn.XLOOKUP(Table5[[#This Row],[r]],Table3[r],Table3[kapp],"")</f>
        <v>33035.961779061501</v>
      </c>
      <c r="F2473">
        <f>Table5[[#This Row],[kapp]]-Table5[[#This Row],[old]]</f>
        <v>0</v>
      </c>
      <c r="G2473" t="str" cm="1">
        <f t="array" ref="G2473">IF(ROWS(_xlfn._xlws.FILTER(Table5[r],Table5[enz]=Table5[[#This Row],[enz]]))&gt;1,"many","1")</f>
        <v>1</v>
      </c>
      <c r="H2473" t="str" cm="1">
        <f t="array" ref="H2473">IF(ROWS(_xlfn._xlws.FILTER(Table5[r],Table5[rxn-no-enz]=Table5[[#This Row],[rxn-no-enz]]))&gt;1,"many","1")</f>
        <v>1</v>
      </c>
      <c r="I2473" t="str">
        <f>_xlfn.XLOOKUP(SUBSTITUTE(Table5[[#This Row],[r]],"'",""),Table6[rxn],Table6[rxn],"no")</f>
        <v>no</v>
      </c>
      <c r="J2473" t="str" cm="1">
        <f t="array" ref="J2473">_xlfn.XLOOKUP(Table5[[#This Row],[r]],"'"&amp;Table6[rxn]&amp;"'",Table6[expected kapp],"")</f>
        <v/>
      </c>
      <c r="L2473" t="s">
        <v>10710</v>
      </c>
      <c r="M2473">
        <v>8988.1774343278394</v>
      </c>
      <c r="AE2473" s="1" t="s">
        <v>12894</v>
      </c>
      <c r="AF2473" s="1" t="s">
        <v>2778</v>
      </c>
      <c r="AG2473" s="9">
        <v>2.566498283E-9</v>
      </c>
      <c r="AH2473" s="1" t="str">
        <f>_xlfn.TEXTAFTER(Table9[[#This Row],[rxn]],"-",-1)</f>
        <v>rt7511</v>
      </c>
      <c r="AI2473" s="1" t="e">
        <f>_xlfn.TEXTAFTER(_xlfn.TEXTBEFORE(Table9[[#This Row],[rxn]],"-"&amp;Table9[[#This Row],[enz]]),"RXN-")</f>
        <v>#N/A</v>
      </c>
      <c r="AJ2473" s="1" t="e">
        <f>_xlfn.TEXTBEFORE(Table9[[#This Row],[rxn]],"_",-1)</f>
        <v>#N/A</v>
      </c>
    </row>
    <row r="2474" spans="1:36" ht="17" hidden="1" x14ac:dyDescent="0.25">
      <c r="A2474" t="s">
        <v>8516</v>
      </c>
      <c r="B2474" t="str">
        <f>_xlfn.TEXTAFTER(Table5[[#This Row],[r]],"-",-1)</f>
        <v>rt1727'</v>
      </c>
      <c r="C2474" t="str">
        <f>_xlfn.TEXTAFTER(_xlfn.TEXTBEFORE(Table5[[#This Row],[r]],"-"&amp;Table5[[#This Row],[enz]]),"'RXN-")</f>
        <v>NGLYCANS5_c_FWD</v>
      </c>
      <c r="D2474">
        <v>6319.4662874899304</v>
      </c>
      <c r="E2474">
        <f>_xlfn.XLOOKUP(Table5[[#This Row],[r]],Table3[r],Table3[kapp],"")</f>
        <v>6319.4662874899304</v>
      </c>
      <c r="F2474">
        <f>Table5[[#This Row],[kapp]]-Table5[[#This Row],[old]]</f>
        <v>0</v>
      </c>
      <c r="G2474" t="str" cm="1">
        <f t="array" ref="G2474">IF(ROWS(_xlfn._xlws.FILTER(Table5[r],Table5[enz]=Table5[[#This Row],[enz]]))&gt;1,"many","1")</f>
        <v>many</v>
      </c>
      <c r="H2474" t="str" cm="1">
        <f t="array" ref="H2474">IF(ROWS(_xlfn._xlws.FILTER(Table5[r],Table5[rxn-no-enz]=Table5[[#This Row],[rxn-no-enz]]))&gt;1,"many","1")</f>
        <v>1</v>
      </c>
      <c r="I2474" t="str">
        <f>_xlfn.XLOOKUP(SUBSTITUTE(Table5[[#This Row],[r]],"'",""),Table6[rxn],Table6[rxn],"no")</f>
        <v>no</v>
      </c>
      <c r="J2474" t="str" cm="1">
        <f t="array" ref="J2474">_xlfn.XLOOKUP(Table5[[#This Row],[r]],"'"&amp;Table6[rxn]&amp;"'",Table6[expected kapp],"")</f>
        <v/>
      </c>
      <c r="L2474" t="s">
        <v>10711</v>
      </c>
      <c r="M2474">
        <v>8988.1774343278394</v>
      </c>
      <c r="AE2474" s="1" t="s">
        <v>12895</v>
      </c>
      <c r="AF2474" s="1" t="s">
        <v>2778</v>
      </c>
      <c r="AG2474" s="9">
        <v>1.7180649300000001E-10</v>
      </c>
      <c r="AH2474" s="1" t="str">
        <f>_xlfn.TEXTAFTER(Table9[[#This Row],[rxn]],"-",-1)</f>
        <v>rt7537</v>
      </c>
      <c r="AI2474" s="1" t="e">
        <f>_xlfn.TEXTAFTER(_xlfn.TEXTBEFORE(Table9[[#This Row],[rxn]],"-"&amp;Table9[[#This Row],[enz]]),"RXN-")</f>
        <v>#N/A</v>
      </c>
      <c r="AJ2474" s="1" t="e">
        <f>_xlfn.TEXTBEFORE(Table9[[#This Row],[rxn]],"_",-1)</f>
        <v>#N/A</v>
      </c>
    </row>
    <row r="2475" spans="1:36" ht="17" hidden="1" x14ac:dyDescent="0.25">
      <c r="A2475" t="s">
        <v>8517</v>
      </c>
      <c r="B2475" t="str">
        <f>_xlfn.TEXTAFTER(Table5[[#This Row],[r]],"-",-1)</f>
        <v>rt1727'</v>
      </c>
      <c r="C2475" t="str">
        <f>_xlfn.TEXTAFTER(_xlfn.TEXTBEFORE(Table5[[#This Row],[r]],"-"&amp;Table5[[#This Row],[enz]]),"'RXN-")</f>
        <v>NGLYCANS4_c_FWD</v>
      </c>
      <c r="D2475">
        <v>6319.4662874899304</v>
      </c>
      <c r="E2475">
        <f>_xlfn.XLOOKUP(Table5[[#This Row],[r]],Table3[r],Table3[kapp],"")</f>
        <v>6319.4662874899304</v>
      </c>
      <c r="F2475">
        <f>Table5[[#This Row],[kapp]]-Table5[[#This Row],[old]]</f>
        <v>0</v>
      </c>
      <c r="G2475" t="str" cm="1">
        <f t="array" ref="G2475">IF(ROWS(_xlfn._xlws.FILTER(Table5[r],Table5[enz]=Table5[[#This Row],[enz]]))&gt;1,"many","1")</f>
        <v>many</v>
      </c>
      <c r="H2475" t="str" cm="1">
        <f t="array" ref="H2475">IF(ROWS(_xlfn._xlws.FILTER(Table5[r],Table5[rxn-no-enz]=Table5[[#This Row],[rxn-no-enz]]))&gt;1,"many","1")</f>
        <v>1</v>
      </c>
      <c r="I2475" t="str">
        <f>_xlfn.XLOOKUP(SUBSTITUTE(Table5[[#This Row],[r]],"'",""),Table6[rxn],Table6[rxn],"no")</f>
        <v>no</v>
      </c>
      <c r="J2475" t="str" cm="1">
        <f t="array" ref="J2475">_xlfn.XLOOKUP(Table5[[#This Row],[r]],"'"&amp;Table6[rxn]&amp;"'",Table6[expected kapp],"")</f>
        <v/>
      </c>
      <c r="L2475" t="s">
        <v>10712</v>
      </c>
      <c r="M2475">
        <v>8988.1774343278394</v>
      </c>
      <c r="AE2475" s="1" t="s">
        <v>12896</v>
      </c>
      <c r="AF2475" s="1" t="s">
        <v>2778</v>
      </c>
      <c r="AG2475" s="9">
        <v>6.4138095000000003E-11</v>
      </c>
      <c r="AH2475" s="1" t="str">
        <f>_xlfn.TEXTAFTER(Table9[[#This Row],[rxn]],"-",-1)</f>
        <v>rt7540_c</v>
      </c>
      <c r="AI2475" s="1" t="e">
        <f>_xlfn.TEXTAFTER(_xlfn.TEXTBEFORE(Table9[[#This Row],[rxn]],"-"&amp;Table9[[#This Row],[enz]]),"RXN-")</f>
        <v>#N/A</v>
      </c>
      <c r="AJ2475" s="1" t="str">
        <f>_xlfn.TEXTBEFORE(Table9[[#This Row],[rxn]],"_",-1)</f>
        <v>PROWASTE-rt7540</v>
      </c>
    </row>
    <row r="2476" spans="1:36" ht="17" hidden="1" x14ac:dyDescent="0.25">
      <c r="A2476" t="s">
        <v>8519</v>
      </c>
      <c r="B2476" t="str">
        <f>_xlfn.TEXTAFTER(Table5[[#This Row],[r]],"-",-1)</f>
        <v>rt4558'</v>
      </c>
      <c r="C2476" t="str">
        <f>_xlfn.TEXTAFTER(_xlfn.TEXTBEFORE(Table5[[#This Row],[r]],"-"&amp;Table5[[#This Row],[enz]]),"'RXN-")</f>
        <v>NH4t_c_e_FWD</v>
      </c>
      <c r="D2476">
        <v>306189505.46880698</v>
      </c>
      <c r="E2476">
        <f>_xlfn.XLOOKUP(Table5[[#This Row],[r]],Table3[r],Table3[kapp],"")</f>
        <v>306189505.46880698</v>
      </c>
      <c r="F2476">
        <f>Table5[[#This Row],[kapp]]-Table5[[#This Row],[old]]</f>
        <v>0</v>
      </c>
      <c r="G2476" t="str" cm="1">
        <f t="array" ref="G2476">IF(ROWS(_xlfn._xlws.FILTER(Table5[r],Table5[enz]=Table5[[#This Row],[enz]]))&gt;1,"many","1")</f>
        <v>many</v>
      </c>
      <c r="H2476" t="str" cm="1">
        <f t="array" ref="H2476">IF(ROWS(_xlfn._xlws.FILTER(Table5[r],Table5[rxn-no-enz]=Table5[[#This Row],[rxn-no-enz]]))&gt;1,"many","1")</f>
        <v>1</v>
      </c>
      <c r="I2476" t="str">
        <f>_xlfn.XLOOKUP(SUBSTITUTE(Table5[[#This Row],[r]],"'",""),Table6[rxn],Table6[rxn],"no")</f>
        <v>no</v>
      </c>
      <c r="J2476" t="str" cm="1">
        <f t="array" ref="J2476">_xlfn.XLOOKUP(Table5[[#This Row],[r]],"'"&amp;Table6[rxn]&amp;"'",Table6[expected kapp],"")</f>
        <v/>
      </c>
      <c r="L2476" t="s">
        <v>8596</v>
      </c>
      <c r="M2476">
        <v>100222.818082328</v>
      </c>
      <c r="AE2476" s="1" t="s">
        <v>12897</v>
      </c>
      <c r="AF2476" s="1" t="s">
        <v>2778</v>
      </c>
      <c r="AG2476" s="9">
        <v>6.2970253999999995E-11</v>
      </c>
      <c r="AH2476" s="1" t="str">
        <f>_xlfn.TEXTAFTER(Table9[[#This Row],[rxn]],"-",-1)</f>
        <v>rt7571</v>
      </c>
      <c r="AI2476" s="1" t="e">
        <f>_xlfn.TEXTAFTER(_xlfn.TEXTBEFORE(Table9[[#This Row],[rxn]],"-"&amp;Table9[[#This Row],[enz]]),"RXN-")</f>
        <v>#N/A</v>
      </c>
      <c r="AJ2476" s="1" t="e">
        <f>_xlfn.TEXTBEFORE(Table9[[#This Row],[rxn]],"_",-1)</f>
        <v>#N/A</v>
      </c>
    </row>
    <row r="2477" spans="1:36" ht="17" hidden="1" x14ac:dyDescent="0.25">
      <c r="A2477" t="s">
        <v>8520</v>
      </c>
      <c r="B2477" t="str">
        <f>_xlfn.TEXTAFTER(Table5[[#This Row],[r]],"-",-1)</f>
        <v>rt4934'</v>
      </c>
      <c r="C2477" t="str">
        <f>_xlfn.TEXTAFTER(_xlfn.TEXTBEFORE(Table5[[#This Row],[r]],"-"&amp;Table5[[#This Row],[enz]]),"'RXN-")</f>
        <v>OCBT_c_FWD</v>
      </c>
      <c r="D2477">
        <v>7990.8210009088998</v>
      </c>
      <c r="E2477">
        <f>_xlfn.XLOOKUP(Table5[[#This Row],[r]],Table3[r],Table3[kapp],"")</f>
        <v>7990.8210009088998</v>
      </c>
      <c r="F2477">
        <f>Table5[[#This Row],[kapp]]-Table5[[#This Row],[old]]</f>
        <v>0</v>
      </c>
      <c r="G2477" t="str" cm="1">
        <f t="array" ref="G2477">IF(ROWS(_xlfn._xlws.FILTER(Table5[r],Table5[enz]=Table5[[#This Row],[enz]]))&gt;1,"many","1")</f>
        <v>1</v>
      </c>
      <c r="H2477" t="str" cm="1">
        <f t="array" ref="H2477">IF(ROWS(_xlfn._xlws.FILTER(Table5[r],Table5[rxn-no-enz]=Table5[[#This Row],[rxn-no-enz]]))&gt;1,"many","1")</f>
        <v>1</v>
      </c>
      <c r="I2477" t="str">
        <f>_xlfn.XLOOKUP(SUBSTITUTE(Table5[[#This Row],[r]],"'",""),Table6[rxn],Table6[rxn],"no")</f>
        <v>no</v>
      </c>
      <c r="J2477" t="str" cm="1">
        <f t="array" ref="J2477">_xlfn.XLOOKUP(Table5[[#This Row],[r]],"'"&amp;Table6[rxn]&amp;"'",Table6[expected kapp],"")</f>
        <v/>
      </c>
      <c r="L2477" t="s">
        <v>10713</v>
      </c>
      <c r="M2477">
        <v>8988.1774343278394</v>
      </c>
      <c r="AE2477" s="1" t="s">
        <v>12898</v>
      </c>
      <c r="AF2477" s="1" t="s">
        <v>2778</v>
      </c>
      <c r="AG2477" s="9">
        <v>1.205289E-12</v>
      </c>
      <c r="AH2477" s="1" t="str">
        <f>_xlfn.TEXTAFTER(Table9[[#This Row],[rxn]],"-",-1)</f>
        <v>rt7574</v>
      </c>
      <c r="AI2477" s="1" t="e">
        <f>_xlfn.TEXTAFTER(_xlfn.TEXTBEFORE(Table9[[#This Row],[rxn]],"-"&amp;Table9[[#This Row],[enz]]),"RXN-")</f>
        <v>#N/A</v>
      </c>
      <c r="AJ2477" s="1" t="e">
        <f>_xlfn.TEXTBEFORE(Table9[[#This Row],[rxn]],"_",-1)</f>
        <v>#N/A</v>
      </c>
    </row>
    <row r="2478" spans="1:36" ht="17" hidden="1" x14ac:dyDescent="0.25">
      <c r="A2478" t="s">
        <v>8522</v>
      </c>
      <c r="B2478" t="str">
        <f>_xlfn.TEXTAFTER(Table5[[#This Row],[r]],"-",-1)</f>
        <v>rt3750'</v>
      </c>
      <c r="C2478" t="str">
        <f>_xlfn.TEXTAFTER(_xlfn.TEXTBEFORE(Table5[[#This Row],[r]],"-"&amp;Table5[[#This Row],[enz]]),"'RXN-")</f>
        <v>OMPDC_c_FWD</v>
      </c>
      <c r="D2478">
        <v>4793.6973893414297</v>
      </c>
      <c r="E2478">
        <f>_xlfn.XLOOKUP(Table5[[#This Row],[r]],Table3[r],Table3[kapp],"")</f>
        <v>4793.6973893414297</v>
      </c>
      <c r="F2478">
        <f>Table5[[#This Row],[kapp]]-Table5[[#This Row],[old]]</f>
        <v>0</v>
      </c>
      <c r="G2478" t="str" cm="1">
        <f t="array" ref="G2478">IF(ROWS(_xlfn._xlws.FILTER(Table5[r],Table5[enz]=Table5[[#This Row],[enz]]))&gt;1,"many","1")</f>
        <v>1</v>
      </c>
      <c r="H2478" t="str" cm="1">
        <f t="array" ref="H2478">IF(ROWS(_xlfn._xlws.FILTER(Table5[r],Table5[rxn-no-enz]=Table5[[#This Row],[rxn-no-enz]]))&gt;1,"many","1")</f>
        <v>1</v>
      </c>
      <c r="I2478" t="str">
        <f>_xlfn.XLOOKUP(SUBSTITUTE(Table5[[#This Row],[r]],"'",""),Table6[rxn],Table6[rxn],"no")</f>
        <v>no</v>
      </c>
      <c r="J2478" t="str" cm="1">
        <f t="array" ref="J2478">_xlfn.XLOOKUP(Table5[[#This Row],[r]],"'"&amp;Table6[rxn]&amp;"'",Table6[expected kapp],"")</f>
        <v/>
      </c>
      <c r="L2478" t="s">
        <v>8597</v>
      </c>
      <c r="M2478">
        <v>3598.5620828470601</v>
      </c>
      <c r="AE2478" s="1" t="s">
        <v>12899</v>
      </c>
      <c r="AF2478" s="1" t="s">
        <v>2778</v>
      </c>
      <c r="AG2478" s="9">
        <v>4.59197941E-10</v>
      </c>
      <c r="AH2478" s="1" t="str">
        <f>_xlfn.TEXTAFTER(Table9[[#This Row],[rxn]],"-",-1)</f>
        <v>rt7579</v>
      </c>
      <c r="AI2478" s="1" t="e">
        <f>_xlfn.TEXTAFTER(_xlfn.TEXTBEFORE(Table9[[#This Row],[rxn]],"-"&amp;Table9[[#This Row],[enz]]),"RXN-")</f>
        <v>#N/A</v>
      </c>
      <c r="AJ2478" s="1" t="e">
        <f>_xlfn.TEXTBEFORE(Table9[[#This Row],[rxn]],"_",-1)</f>
        <v>#N/A</v>
      </c>
    </row>
    <row r="2479" spans="1:36" ht="17" hidden="1" x14ac:dyDescent="0.25">
      <c r="A2479" t="s">
        <v>8523</v>
      </c>
      <c r="B2479" t="str">
        <f>_xlfn.TEXTAFTER(Table5[[#This Row],[r]],"-",-1)</f>
        <v>rt7840'</v>
      </c>
      <c r="C2479" t="str">
        <f>_xlfn.TEXTAFTER(_xlfn.TEXTBEFORE(Table5[[#This Row],[r]],"-"&amp;Table5[[#This Row],[enz]]),"'RXN-")</f>
        <v>ORNTACi_m_FWD</v>
      </c>
      <c r="D2479">
        <v>5166.5725250319001</v>
      </c>
      <c r="E2479">
        <f>_xlfn.XLOOKUP(Table5[[#This Row],[r]],Table3[r],Table3[kapp],"")</f>
        <v>5166.5725250319001</v>
      </c>
      <c r="F2479">
        <f>Table5[[#This Row],[kapp]]-Table5[[#This Row],[old]]</f>
        <v>0</v>
      </c>
      <c r="G2479" t="str" cm="1">
        <f t="array" ref="G2479">IF(ROWS(_xlfn._xlws.FILTER(Table5[r],Table5[enz]=Table5[[#This Row],[enz]]))&gt;1,"many","1")</f>
        <v>1</v>
      </c>
      <c r="H2479" t="str" cm="1">
        <f t="array" ref="H2479">IF(ROWS(_xlfn._xlws.FILTER(Table5[r],Table5[rxn-no-enz]=Table5[[#This Row],[rxn-no-enz]]))&gt;1,"many","1")</f>
        <v>1</v>
      </c>
      <c r="I2479" t="str">
        <f>_xlfn.XLOOKUP(SUBSTITUTE(Table5[[#This Row],[r]],"'",""),Table6[rxn],Table6[rxn],"no")</f>
        <v>no</v>
      </c>
      <c r="J2479" t="str" cm="1">
        <f t="array" ref="J2479">_xlfn.XLOOKUP(Table5[[#This Row],[r]],"'"&amp;Table6[rxn]&amp;"'",Table6[expected kapp],"")</f>
        <v/>
      </c>
      <c r="L2479" t="s">
        <v>10714</v>
      </c>
      <c r="M2479">
        <v>8988.1774343278394</v>
      </c>
      <c r="AE2479" s="1" t="s">
        <v>12900</v>
      </c>
      <c r="AF2479" s="1" t="s">
        <v>2778</v>
      </c>
      <c r="AG2479" s="9">
        <v>2.5295872299999999E-10</v>
      </c>
      <c r="AH2479" s="1" t="str">
        <f>_xlfn.TEXTAFTER(Table9[[#This Row],[rxn]],"-",-1)</f>
        <v>rt7589</v>
      </c>
      <c r="AI2479" s="1" t="e">
        <f>_xlfn.TEXTAFTER(_xlfn.TEXTBEFORE(Table9[[#This Row],[rxn]],"-"&amp;Table9[[#This Row],[enz]]),"RXN-")</f>
        <v>#N/A</v>
      </c>
      <c r="AJ2479" s="1" t="e">
        <f>_xlfn.TEXTBEFORE(Table9[[#This Row],[rxn]],"_",-1)</f>
        <v>#N/A</v>
      </c>
    </row>
    <row r="2480" spans="1:36" ht="17" hidden="1" x14ac:dyDescent="0.25">
      <c r="A2480" t="s">
        <v>8524</v>
      </c>
      <c r="B2480" t="str">
        <f>_xlfn.TEXTAFTER(Table5[[#This Row],[r]],"-",-1)</f>
        <v>rt4951'</v>
      </c>
      <c r="C2480" t="str">
        <f>_xlfn.TEXTAFTER(_xlfn.TEXTBEFORE(Table5[[#This Row],[r]],"-"&amp;Table5[[#This Row],[enz]]),"'RXN-")</f>
        <v>ORNtpa_m_FWD</v>
      </c>
      <c r="D2480">
        <v>245860.30872695899</v>
      </c>
      <c r="E2480">
        <f>_xlfn.XLOOKUP(Table5[[#This Row],[r]],Table3[r],Table3[kapp],"")</f>
        <v>245860.30872695899</v>
      </c>
      <c r="F2480">
        <f>Table5[[#This Row],[kapp]]-Table5[[#This Row],[old]]</f>
        <v>0</v>
      </c>
      <c r="G2480" t="str" cm="1">
        <f t="array" ref="G2480">IF(ROWS(_xlfn._xlws.FILTER(Table5[r],Table5[enz]=Table5[[#This Row],[enz]]))&gt;1,"many","1")</f>
        <v>1</v>
      </c>
      <c r="H2480" t="str" cm="1">
        <f t="array" ref="H2480">IF(ROWS(_xlfn._xlws.FILTER(Table5[r],Table5[rxn-no-enz]=Table5[[#This Row],[rxn-no-enz]]))&gt;1,"many","1")</f>
        <v>1</v>
      </c>
      <c r="I2480" t="str">
        <f>_xlfn.XLOOKUP(SUBSTITUTE(Table5[[#This Row],[r]],"'",""),Table6[rxn],Table6[rxn],"no")</f>
        <v>no</v>
      </c>
      <c r="J2480" t="str" cm="1">
        <f t="array" ref="J2480">_xlfn.XLOOKUP(Table5[[#This Row],[r]],"'"&amp;Table6[rxn]&amp;"'",Table6[expected kapp],"")</f>
        <v/>
      </c>
      <c r="L2480" t="s">
        <v>10715</v>
      </c>
      <c r="M2480">
        <v>8988.1774343278394</v>
      </c>
      <c r="AE2480" s="1" t="s">
        <v>12901</v>
      </c>
      <c r="AF2480" s="1" t="s">
        <v>2778</v>
      </c>
      <c r="AG2480" s="9">
        <v>9.5209829999999905E-12</v>
      </c>
      <c r="AH2480" s="1" t="str">
        <f>_xlfn.TEXTAFTER(Table9[[#This Row],[rxn]],"-",-1)</f>
        <v>rt7594</v>
      </c>
      <c r="AI2480" s="1" t="e">
        <f>_xlfn.TEXTAFTER(_xlfn.TEXTBEFORE(Table9[[#This Row],[rxn]],"-"&amp;Table9[[#This Row],[enz]]),"RXN-")</f>
        <v>#N/A</v>
      </c>
      <c r="AJ2480" s="1" t="e">
        <f>_xlfn.TEXTBEFORE(Table9[[#This Row],[rxn]],"_",-1)</f>
        <v>#N/A</v>
      </c>
    </row>
    <row r="2481" spans="1:36" ht="17" hidden="1" x14ac:dyDescent="0.25">
      <c r="A2481" t="s">
        <v>8525</v>
      </c>
      <c r="B2481" t="str">
        <f>_xlfn.TEXTAFTER(Table5[[#This Row],[r]],"-",-1)</f>
        <v>rt2348'</v>
      </c>
      <c r="C2481" t="str">
        <f>_xlfn.TEXTAFTER(_xlfn.TEXTBEFORE(Table5[[#This Row],[r]],"-"&amp;Table5[[#This Row],[enz]]),"'RXN-")</f>
        <v>ORPT_c_REV</v>
      </c>
      <c r="D2481">
        <v>2827.55062149371</v>
      </c>
      <c r="E2481">
        <f>_xlfn.XLOOKUP(Table5[[#This Row],[r]],Table3[r],Table3[kapp],"")</f>
        <v>2827.55062149371</v>
      </c>
      <c r="F2481">
        <f>Table5[[#This Row],[kapp]]-Table5[[#This Row],[old]]</f>
        <v>0</v>
      </c>
      <c r="G2481" t="str" cm="1">
        <f t="array" ref="G2481">IF(ROWS(_xlfn._xlws.FILTER(Table5[r],Table5[enz]=Table5[[#This Row],[enz]]))&gt;1,"many","1")</f>
        <v>many</v>
      </c>
      <c r="H2481" t="str" cm="1">
        <f t="array" ref="H2481">IF(ROWS(_xlfn._xlws.FILTER(Table5[r],Table5[rxn-no-enz]=Table5[[#This Row],[rxn-no-enz]]))&gt;1,"many","1")</f>
        <v>1</v>
      </c>
      <c r="I2481" t="str">
        <f>_xlfn.XLOOKUP(SUBSTITUTE(Table5[[#This Row],[r]],"'",""),Table6[rxn],Table6[rxn],"no")</f>
        <v>no</v>
      </c>
      <c r="J2481" t="str" cm="1">
        <f t="array" ref="J2481">_xlfn.XLOOKUP(Table5[[#This Row],[r]],"'"&amp;Table6[rxn]&amp;"'",Table6[expected kapp],"")</f>
        <v/>
      </c>
      <c r="L2481" t="s">
        <v>10716</v>
      </c>
      <c r="M2481">
        <v>8988.1774343278394</v>
      </c>
      <c r="AE2481" s="1" t="s">
        <v>12902</v>
      </c>
      <c r="AF2481" s="1" t="s">
        <v>2778</v>
      </c>
      <c r="AG2481" s="9">
        <v>3.37084135E-10</v>
      </c>
      <c r="AH2481" s="1" t="str">
        <f>_xlfn.TEXTAFTER(Table9[[#This Row],[rxn]],"-",-1)</f>
        <v>rt7595</v>
      </c>
      <c r="AI2481" s="1" t="e">
        <f>_xlfn.TEXTAFTER(_xlfn.TEXTBEFORE(Table9[[#This Row],[rxn]],"-"&amp;Table9[[#This Row],[enz]]),"RXN-")</f>
        <v>#N/A</v>
      </c>
      <c r="AJ2481" s="1" t="e">
        <f>_xlfn.TEXTBEFORE(Table9[[#This Row],[rxn]],"_",-1)</f>
        <v>#N/A</v>
      </c>
    </row>
    <row r="2482" spans="1:36" ht="17" hidden="1" x14ac:dyDescent="0.25">
      <c r="A2482" t="s">
        <v>8526</v>
      </c>
      <c r="B2482" t="str">
        <f>_xlfn.TEXTAFTER(Table5[[#This Row],[r]],"-",-1)</f>
        <v>rt6753'</v>
      </c>
      <c r="C2482" t="str">
        <f>_xlfn.TEXTAFTER(_xlfn.TEXTBEFORE(Table5[[#This Row],[r]],"-"&amp;Table5[[#This Row],[enz]]),"'RXN-")</f>
        <v>PAILS_rm_FWD</v>
      </c>
      <c r="D2482">
        <v>6656.6892264724702</v>
      </c>
      <c r="E2482">
        <f>_xlfn.XLOOKUP(Table5[[#This Row],[r]],Table3[r],Table3[kapp],"")</f>
        <v>6656.6892264724702</v>
      </c>
      <c r="F2482">
        <f>Table5[[#This Row],[kapp]]-Table5[[#This Row],[old]]</f>
        <v>0</v>
      </c>
      <c r="G2482" t="str" cm="1">
        <f t="array" ref="G2482">IF(ROWS(_xlfn._xlws.FILTER(Table5[r],Table5[enz]=Table5[[#This Row],[enz]]))&gt;1,"many","1")</f>
        <v>1</v>
      </c>
      <c r="H2482" t="str" cm="1">
        <f t="array" ref="H2482">IF(ROWS(_xlfn._xlws.FILTER(Table5[r],Table5[rxn-no-enz]=Table5[[#This Row],[rxn-no-enz]]))&gt;1,"many","1")</f>
        <v>1</v>
      </c>
      <c r="I2482" t="str">
        <f>_xlfn.XLOOKUP(SUBSTITUTE(Table5[[#This Row],[r]],"'",""),Table6[rxn],Table6[rxn],"no")</f>
        <v>no</v>
      </c>
      <c r="J2482" t="str" cm="1">
        <f t="array" ref="J2482">_xlfn.XLOOKUP(Table5[[#This Row],[r]],"'"&amp;Table6[rxn]&amp;"'",Table6[expected kapp],"")</f>
        <v/>
      </c>
      <c r="L2482" t="s">
        <v>10717</v>
      </c>
      <c r="M2482">
        <v>8988.1774343278394</v>
      </c>
      <c r="AE2482" s="1" t="s">
        <v>12903</v>
      </c>
      <c r="AF2482" s="1" t="s">
        <v>2778</v>
      </c>
      <c r="AG2482" s="9">
        <v>1.438403669E-9</v>
      </c>
      <c r="AH2482" s="1" t="str">
        <f>_xlfn.TEXTAFTER(Table9[[#This Row],[rxn]],"-",-1)</f>
        <v>rt7599</v>
      </c>
      <c r="AI2482" s="1" t="e">
        <f>_xlfn.TEXTAFTER(_xlfn.TEXTBEFORE(Table9[[#This Row],[rxn]],"-"&amp;Table9[[#This Row],[enz]]),"RXN-")</f>
        <v>#N/A</v>
      </c>
      <c r="AJ2482" s="1" t="e">
        <f>_xlfn.TEXTBEFORE(Table9[[#This Row],[rxn]],"_",-1)</f>
        <v>#N/A</v>
      </c>
    </row>
    <row r="2483" spans="1:36" ht="17" hidden="1" x14ac:dyDescent="0.25">
      <c r="A2483" t="s">
        <v>8527</v>
      </c>
      <c r="B2483" t="str">
        <f>_xlfn.TEXTAFTER(Table5[[#This Row],[r]],"-",-1)</f>
        <v>MET16TRX2'</v>
      </c>
      <c r="C2483" t="str">
        <f>_xlfn.TEXTAFTER(_xlfn.TEXTBEFORE(Table5[[#This Row],[r]],"-"&amp;Table5[[#This Row],[enz]]),"'RXN-")</f>
        <v>PAPSR_c_FWD</v>
      </c>
      <c r="D2483">
        <v>94980.108515544503</v>
      </c>
      <c r="E2483">
        <f>_xlfn.XLOOKUP(Table5[[#This Row],[r]],Table3[r],Table3[kapp],"")</f>
        <v>94980.108515544503</v>
      </c>
      <c r="F2483">
        <f>Table5[[#This Row],[kapp]]-Table5[[#This Row],[old]]</f>
        <v>0</v>
      </c>
      <c r="G2483" t="str" cm="1">
        <f t="array" ref="G2483">IF(ROWS(_xlfn._xlws.FILTER(Table5[r],Table5[enz]=Table5[[#This Row],[enz]]))&gt;1,"many","1")</f>
        <v>1</v>
      </c>
      <c r="H2483" t="str" cm="1">
        <f t="array" ref="H2483">IF(ROWS(_xlfn._xlws.FILTER(Table5[r],Table5[rxn-no-enz]=Table5[[#This Row],[rxn-no-enz]]))&gt;1,"many","1")</f>
        <v>many</v>
      </c>
      <c r="I2483" t="str">
        <f>_xlfn.XLOOKUP(SUBSTITUTE(Table5[[#This Row],[r]],"'",""),Table6[rxn],Table6[rxn],"no")</f>
        <v>no</v>
      </c>
      <c r="J2483" t="str" cm="1">
        <f t="array" ref="J2483">_xlfn.XLOOKUP(Table5[[#This Row],[r]],"'"&amp;Table6[rxn]&amp;"'",Table6[expected kapp],"")</f>
        <v/>
      </c>
      <c r="L2483" t="s">
        <v>10718</v>
      </c>
      <c r="M2483">
        <v>8988.1774343278394</v>
      </c>
      <c r="AE2483" s="1" t="s">
        <v>12904</v>
      </c>
      <c r="AF2483" s="1" t="s">
        <v>2778</v>
      </c>
      <c r="AG2483" s="9">
        <v>3.9551810099999902E-10</v>
      </c>
      <c r="AH2483" s="1" t="str">
        <f>_xlfn.TEXTAFTER(Table9[[#This Row],[rxn]],"-",-1)</f>
        <v>rt7605</v>
      </c>
      <c r="AI2483" s="1" t="e">
        <f>_xlfn.TEXTAFTER(_xlfn.TEXTBEFORE(Table9[[#This Row],[rxn]],"-"&amp;Table9[[#This Row],[enz]]),"RXN-")</f>
        <v>#N/A</v>
      </c>
      <c r="AJ2483" s="1" t="e">
        <f>_xlfn.TEXTBEFORE(Table9[[#This Row],[rxn]],"_",-1)</f>
        <v>#N/A</v>
      </c>
    </row>
    <row r="2484" spans="1:36" ht="17" hidden="1" x14ac:dyDescent="0.25">
      <c r="A2484" t="s">
        <v>8528</v>
      </c>
      <c r="B2484" t="str">
        <f>_xlfn.TEXTAFTER(Table5[[#This Row],[r]],"-",-1)</f>
        <v>rt8262'</v>
      </c>
      <c r="C2484" t="str">
        <f>_xlfn.TEXTAFTER(_xlfn.TEXTBEFORE(Table5[[#This Row],[r]],"-"&amp;Table5[[#This Row],[enz]]),"'RXN-")</f>
        <v>PC_c_FWD</v>
      </c>
      <c r="D2484">
        <v>22536.392913182801</v>
      </c>
      <c r="E2484">
        <f>_xlfn.XLOOKUP(Table5[[#This Row],[r]],Table3[r],Table3[kapp],"")</f>
        <v>22536.392913182801</v>
      </c>
      <c r="F2484">
        <f>Table5[[#This Row],[kapp]]-Table5[[#This Row],[old]]</f>
        <v>0</v>
      </c>
      <c r="G2484" t="str" cm="1">
        <f t="array" ref="G2484">IF(ROWS(_xlfn._xlws.FILTER(Table5[r],Table5[enz]=Table5[[#This Row],[enz]]))&gt;1,"many","1")</f>
        <v>1</v>
      </c>
      <c r="H2484" t="str" cm="1">
        <f t="array" ref="H2484">IF(ROWS(_xlfn._xlws.FILTER(Table5[r],Table5[rxn-no-enz]=Table5[[#This Row],[rxn-no-enz]]))&gt;1,"many","1")</f>
        <v>many</v>
      </c>
      <c r="I2484" t="str">
        <f>_xlfn.XLOOKUP(SUBSTITUTE(Table5[[#This Row],[r]],"'",""),Table6[rxn],Table6[rxn],"no")</f>
        <v>no</v>
      </c>
      <c r="J2484" t="str" cm="1">
        <f t="array" ref="J2484">_xlfn.XLOOKUP(Table5[[#This Row],[r]],"'"&amp;Table6[rxn]&amp;"'",Table6[expected kapp],"")</f>
        <v/>
      </c>
      <c r="L2484" t="s">
        <v>10719</v>
      </c>
      <c r="M2484">
        <v>8988.1774343278394</v>
      </c>
      <c r="AE2484" s="1" t="s">
        <v>12905</v>
      </c>
      <c r="AF2484" s="1" t="s">
        <v>2778</v>
      </c>
      <c r="AG2484" s="9">
        <v>2.2397518E-11</v>
      </c>
      <c r="AH2484" s="1" t="str">
        <f>_xlfn.TEXTAFTER(Table9[[#This Row],[rxn]],"-",-1)</f>
        <v>rt7614</v>
      </c>
      <c r="AI2484" s="1" t="e">
        <f>_xlfn.TEXTAFTER(_xlfn.TEXTBEFORE(Table9[[#This Row],[rxn]],"-"&amp;Table9[[#This Row],[enz]]),"RXN-")</f>
        <v>#N/A</v>
      </c>
      <c r="AJ2484" s="1" t="e">
        <f>_xlfn.TEXTBEFORE(Table9[[#This Row],[rxn]],"_",-1)</f>
        <v>#N/A</v>
      </c>
    </row>
    <row r="2485" spans="1:36" ht="17" hidden="1" x14ac:dyDescent="0.25">
      <c r="A2485" t="s">
        <v>8529</v>
      </c>
      <c r="B2485" t="str">
        <f>_xlfn.TEXTAFTER(Table5[[#This Row],[r]],"-",-1)</f>
        <v>PDHCPLX'</v>
      </c>
      <c r="C2485" t="str">
        <f>_xlfn.TEXTAFTER(_xlfn.TEXTBEFORE(Table5[[#This Row],[r]],"-"&amp;Table5[[#This Row],[enz]]),"'RXN-")</f>
        <v>PDH_m_FWD</v>
      </c>
      <c r="D2485">
        <v>177547.461026362</v>
      </c>
      <c r="E2485">
        <f>_xlfn.XLOOKUP(Table5[[#This Row],[r]],Table3[r],Table3[kapp],"")</f>
        <v>177547.461026362</v>
      </c>
      <c r="F2485">
        <f>Table5[[#This Row],[kapp]]-Table5[[#This Row],[old]]</f>
        <v>0</v>
      </c>
      <c r="G2485" t="str" cm="1">
        <f t="array" ref="G2485">IF(ROWS(_xlfn._xlws.FILTER(Table5[r],Table5[enz]=Table5[[#This Row],[enz]]))&gt;1,"many","1")</f>
        <v>1</v>
      </c>
      <c r="H2485" t="str" cm="1">
        <f t="array" ref="H2485">IF(ROWS(_xlfn._xlws.FILTER(Table5[r],Table5[rxn-no-enz]=Table5[[#This Row],[rxn-no-enz]]))&gt;1,"many","1")</f>
        <v>1</v>
      </c>
      <c r="I2485" t="str">
        <f>_xlfn.XLOOKUP(SUBSTITUTE(Table5[[#This Row],[r]],"'",""),Table6[rxn],Table6[rxn],"no")</f>
        <v>no</v>
      </c>
      <c r="J2485" t="str" cm="1">
        <f t="array" ref="J2485">_xlfn.XLOOKUP(Table5[[#This Row],[r]],"'"&amp;Table6[rxn]&amp;"'",Table6[expected kapp],"")</f>
        <v/>
      </c>
      <c r="L2485" t="s">
        <v>10720</v>
      </c>
      <c r="M2485">
        <v>8988.1774343278394</v>
      </c>
      <c r="AE2485" s="1" t="s">
        <v>12906</v>
      </c>
      <c r="AF2485" s="1" t="s">
        <v>2778</v>
      </c>
      <c r="AG2485" s="9">
        <v>1.8214567999999901E-11</v>
      </c>
      <c r="AH2485" s="1" t="str">
        <f>_xlfn.TEXTAFTER(Table9[[#This Row],[rxn]],"-",-1)</f>
        <v>rt7616</v>
      </c>
      <c r="AI2485" s="1" t="e">
        <f>_xlfn.TEXTAFTER(_xlfn.TEXTBEFORE(Table9[[#This Row],[rxn]],"-"&amp;Table9[[#This Row],[enz]]),"RXN-")</f>
        <v>#N/A</v>
      </c>
      <c r="AJ2485" s="1" t="e">
        <f>_xlfn.TEXTBEFORE(Table9[[#This Row],[rxn]],"_",-1)</f>
        <v>#N/A</v>
      </c>
    </row>
    <row r="2486" spans="1:36" ht="17" hidden="1" x14ac:dyDescent="0.25">
      <c r="A2486" t="s">
        <v>8533</v>
      </c>
      <c r="B2486" t="str">
        <f>_xlfn.TEXTAFTER(Table5[[#This Row],[r]],"-",-1)</f>
        <v>rt0495'</v>
      </c>
      <c r="C2486" t="str">
        <f>_xlfn.TEXTAFTER(_xlfn.TEXTBEFORE(Table5[[#This Row],[r]],"-"&amp;Table5[[#This Row],[enz]]),"'RXN-")</f>
        <v>PFK_c_FWD</v>
      </c>
      <c r="D2486">
        <v>398.194347966348</v>
      </c>
      <c r="E2486">
        <f>_xlfn.XLOOKUP(Table5[[#This Row],[r]],Table3[r],Table3[kapp],"")</f>
        <v>398.194347966348</v>
      </c>
      <c r="F2486">
        <f>Table5[[#This Row],[kapp]]-Table5[[#This Row],[old]]</f>
        <v>0</v>
      </c>
      <c r="G2486" t="str" cm="1">
        <f t="array" ref="G2486">IF(ROWS(_xlfn._xlws.FILTER(Table5[r],Table5[enz]=Table5[[#This Row],[enz]]))&gt;1,"many","1")</f>
        <v>1</v>
      </c>
      <c r="H2486" t="str" cm="1">
        <f t="array" ref="H2486">IF(ROWS(_xlfn._xlws.FILTER(Table5[r],Table5[rxn-no-enz]=Table5[[#This Row],[rxn-no-enz]]))&gt;1,"many","1")</f>
        <v>many</v>
      </c>
      <c r="I2486" t="str">
        <f>_xlfn.XLOOKUP(SUBSTITUTE(Table5[[#This Row],[r]],"'",""),Table6[rxn],Table6[rxn],"no")</f>
        <v>no</v>
      </c>
      <c r="J2486" t="str" cm="1">
        <f t="array" ref="J2486">_xlfn.XLOOKUP(Table5[[#This Row],[r]],"'"&amp;Table6[rxn]&amp;"'",Table6[expected kapp],"")</f>
        <v/>
      </c>
      <c r="L2486" t="s">
        <v>10721</v>
      </c>
      <c r="M2486">
        <v>8988.1774343278394</v>
      </c>
      <c r="AE2486" s="1" t="s">
        <v>12907</v>
      </c>
      <c r="AF2486" s="1" t="s">
        <v>2778</v>
      </c>
      <c r="AG2486" s="9">
        <v>3.05656303E-10</v>
      </c>
      <c r="AH2486" s="1" t="str">
        <f>_xlfn.TEXTAFTER(Table9[[#This Row],[rxn]],"-",-1)</f>
        <v>rt7626</v>
      </c>
      <c r="AI2486" s="1" t="e">
        <f>_xlfn.TEXTAFTER(_xlfn.TEXTBEFORE(Table9[[#This Row],[rxn]],"-"&amp;Table9[[#This Row],[enz]]),"RXN-")</f>
        <v>#N/A</v>
      </c>
      <c r="AJ2486" s="1" t="e">
        <f>_xlfn.TEXTBEFORE(Table9[[#This Row],[rxn]],"_",-1)</f>
        <v>#N/A</v>
      </c>
    </row>
    <row r="2487" spans="1:36" ht="17" hidden="1" x14ac:dyDescent="0.25">
      <c r="A2487" t="s">
        <v>8536</v>
      </c>
      <c r="B2487" t="str">
        <f>_xlfn.TEXTAFTER(Table5[[#This Row],[r]],"-",-1)</f>
        <v>rt1221'</v>
      </c>
      <c r="C2487" t="str">
        <f>_xlfn.TEXTAFTER(_xlfn.TEXTBEFORE(Table5[[#This Row],[r]],"-"&amp;Table5[[#This Row],[enz]]),"'RXN-")</f>
        <v>PGI_c_FWD</v>
      </c>
      <c r="D2487">
        <v>59779.8966060975</v>
      </c>
      <c r="E2487">
        <f>_xlfn.XLOOKUP(Table5[[#This Row],[r]],Table3[r],Table3[kapp],"")</f>
        <v>59779.8966060975</v>
      </c>
      <c r="F2487">
        <f>Table5[[#This Row],[kapp]]-Table5[[#This Row],[old]]</f>
        <v>0</v>
      </c>
      <c r="G2487" t="str" cm="1">
        <f t="array" ref="G2487">IF(ROWS(_xlfn._xlws.FILTER(Table5[r],Table5[enz]=Table5[[#This Row],[enz]]))&gt;1,"many","1")</f>
        <v>many</v>
      </c>
      <c r="H2487" t="str" cm="1">
        <f t="array" ref="H2487">IF(ROWS(_xlfn._xlws.FILTER(Table5[r],Table5[rxn-no-enz]=Table5[[#This Row],[rxn-no-enz]]))&gt;1,"many","1")</f>
        <v>1</v>
      </c>
      <c r="I2487" t="str">
        <f>_xlfn.XLOOKUP(SUBSTITUTE(Table5[[#This Row],[r]],"'",""),Table6[rxn],Table6[rxn],"no")</f>
        <v>no</v>
      </c>
      <c r="J2487" t="str" cm="1">
        <f t="array" ref="J2487">_xlfn.XLOOKUP(Table5[[#This Row],[r]],"'"&amp;Table6[rxn]&amp;"'",Table6[expected kapp],"")</f>
        <v/>
      </c>
      <c r="L2487" t="s">
        <v>10722</v>
      </c>
      <c r="M2487">
        <v>8988.1774343278394</v>
      </c>
      <c r="AE2487" s="1" t="s">
        <v>12908</v>
      </c>
      <c r="AF2487" s="1" t="s">
        <v>2778</v>
      </c>
      <c r="AG2487" s="9">
        <v>5.0144242999999898E-11</v>
      </c>
      <c r="AH2487" s="1" t="str">
        <f>_xlfn.TEXTAFTER(Table9[[#This Row],[rxn]],"-",-1)</f>
        <v>rt7643</v>
      </c>
      <c r="AI2487" s="1" t="e">
        <f>_xlfn.TEXTAFTER(_xlfn.TEXTBEFORE(Table9[[#This Row],[rxn]],"-"&amp;Table9[[#This Row],[enz]]),"RXN-")</f>
        <v>#N/A</v>
      </c>
      <c r="AJ2487" s="1" t="e">
        <f>_xlfn.TEXTBEFORE(Table9[[#This Row],[rxn]],"_",-1)</f>
        <v>#N/A</v>
      </c>
    </row>
    <row r="2488" spans="1:36" ht="17" hidden="1" x14ac:dyDescent="0.25">
      <c r="A2488" t="s">
        <v>8537</v>
      </c>
      <c r="B2488" t="str">
        <f>_xlfn.TEXTAFTER(Table5[[#This Row],[r]],"-",-1)</f>
        <v>rt7353'</v>
      </c>
      <c r="C2488" t="str">
        <f>_xlfn.TEXTAFTER(_xlfn.TEXTBEFORE(Table5[[#This Row],[r]],"-"&amp;Table5[[#This Row],[enz]]),"'RXN-")</f>
        <v>PGK_c_FWD</v>
      </c>
      <c r="D2488">
        <v>109235.42088634</v>
      </c>
      <c r="E2488">
        <f>_xlfn.XLOOKUP(Table5[[#This Row],[r]],Table3[r],Table3[kapp],"")</f>
        <v>109235.42088634</v>
      </c>
      <c r="F2488">
        <f>Table5[[#This Row],[kapp]]-Table5[[#This Row],[old]]</f>
        <v>0</v>
      </c>
      <c r="G2488" t="str" cm="1">
        <f t="array" ref="G2488">IF(ROWS(_xlfn._xlws.FILTER(Table5[r],Table5[enz]=Table5[[#This Row],[enz]]))&gt;1,"many","1")</f>
        <v>many</v>
      </c>
      <c r="H2488" t="str" cm="1">
        <f t="array" ref="H2488">IF(ROWS(_xlfn._xlws.FILTER(Table5[r],Table5[rxn-no-enz]=Table5[[#This Row],[rxn-no-enz]]))&gt;1,"many","1")</f>
        <v>1</v>
      </c>
      <c r="I2488" t="str">
        <f>_xlfn.XLOOKUP(SUBSTITUTE(Table5[[#This Row],[r]],"'",""),Table6[rxn],Table6[rxn],"no")</f>
        <v>no</v>
      </c>
      <c r="J2488" t="str" cm="1">
        <f t="array" ref="J2488">_xlfn.XLOOKUP(Table5[[#This Row],[r]],"'"&amp;Table6[rxn]&amp;"'",Table6[expected kapp],"")</f>
        <v/>
      </c>
      <c r="L2488" t="s">
        <v>10723</v>
      </c>
      <c r="M2488">
        <v>8988.1774343278394</v>
      </c>
      <c r="AE2488" s="1" t="s">
        <v>12909</v>
      </c>
      <c r="AF2488" s="1" t="s">
        <v>2778</v>
      </c>
      <c r="AG2488" s="9">
        <v>2.17960092999999E-10</v>
      </c>
      <c r="AH2488" s="1" t="str">
        <f>_xlfn.TEXTAFTER(Table9[[#This Row],[rxn]],"-",-1)</f>
        <v>rt7648</v>
      </c>
      <c r="AI2488" s="1" t="e">
        <f>_xlfn.TEXTAFTER(_xlfn.TEXTBEFORE(Table9[[#This Row],[rxn]],"-"&amp;Table9[[#This Row],[enz]]),"RXN-")</f>
        <v>#N/A</v>
      </c>
      <c r="AJ2488" s="1" t="e">
        <f>_xlfn.TEXTBEFORE(Table9[[#This Row],[rxn]],"_",-1)</f>
        <v>#N/A</v>
      </c>
    </row>
    <row r="2489" spans="1:36" ht="17" hidden="1" x14ac:dyDescent="0.25">
      <c r="A2489" t="s">
        <v>8538</v>
      </c>
      <c r="B2489" t="str">
        <f>_xlfn.TEXTAFTER(Table5[[#This Row],[r]],"-",-1)</f>
        <v>rt7057'</v>
      </c>
      <c r="C2489" t="str">
        <f>_xlfn.TEXTAFTER(_xlfn.TEXTBEFORE(Table5[[#This Row],[r]],"-"&amp;Table5[[#This Row],[enz]]),"'RXN-")</f>
        <v>PGM_c_FWD</v>
      </c>
      <c r="D2489">
        <v>3092596.02250419</v>
      </c>
      <c r="E2489">
        <f>_xlfn.XLOOKUP(Table5[[#This Row],[r]],Table3[r],Table3[kapp],"")</f>
        <v>3092596.02250419</v>
      </c>
      <c r="F2489">
        <f>Table5[[#This Row],[kapp]]-Table5[[#This Row],[old]]</f>
        <v>0</v>
      </c>
      <c r="G2489" t="str" cm="1">
        <f t="array" ref="G2489">IF(ROWS(_xlfn._xlws.FILTER(Table5[r],Table5[enz]=Table5[[#This Row],[enz]]))&gt;1,"many","1")</f>
        <v>many</v>
      </c>
      <c r="H2489" t="str" cm="1">
        <f t="array" ref="H2489">IF(ROWS(_xlfn._xlws.FILTER(Table5[r],Table5[rxn-no-enz]=Table5[[#This Row],[rxn-no-enz]]))&gt;1,"many","1")</f>
        <v>many</v>
      </c>
      <c r="I2489" t="str">
        <f>_xlfn.XLOOKUP(SUBSTITUTE(Table5[[#This Row],[r]],"'",""),Table6[rxn],Table6[rxn],"no")</f>
        <v>no</v>
      </c>
      <c r="J2489" t="str" cm="1">
        <f t="array" ref="J2489">_xlfn.XLOOKUP(Table5[[#This Row],[r]],"'"&amp;Table6[rxn]&amp;"'",Table6[expected kapp],"")</f>
        <v/>
      </c>
      <c r="L2489" t="s">
        <v>10724</v>
      </c>
      <c r="M2489">
        <v>8988.1774343278394</v>
      </c>
      <c r="AE2489" s="1" t="s">
        <v>12910</v>
      </c>
      <c r="AF2489" s="1" t="s">
        <v>2778</v>
      </c>
      <c r="AG2489" s="9">
        <v>1.3303991240000001E-9</v>
      </c>
      <c r="AH2489" s="1" t="str">
        <f>_xlfn.TEXTAFTER(Table9[[#This Row],[rxn]],"-",-1)</f>
        <v>rt7651_x</v>
      </c>
      <c r="AI2489" s="1" t="e">
        <f>_xlfn.TEXTAFTER(_xlfn.TEXTBEFORE(Table9[[#This Row],[rxn]],"-"&amp;Table9[[#This Row],[enz]]),"RXN-")</f>
        <v>#N/A</v>
      </c>
      <c r="AJ2489" s="1" t="str">
        <f>_xlfn.TEXTBEFORE(Table9[[#This Row],[rxn]],"_",-1)</f>
        <v>PROWASTE-rt7651</v>
      </c>
    </row>
    <row r="2490" spans="1:36" ht="17" hidden="1" x14ac:dyDescent="0.25">
      <c r="A2490" t="s">
        <v>8539</v>
      </c>
      <c r="B2490" t="str">
        <f>_xlfn.TEXTAFTER(Table5[[#This Row],[r]],"-",-1)</f>
        <v>rt1591'</v>
      </c>
      <c r="C2490" t="str">
        <f>_xlfn.TEXTAFTER(_xlfn.TEXTBEFORE(Table5[[#This Row],[r]],"-"&amp;Table5[[#This Row],[enz]]),"'RXN-")</f>
        <v>PGMT_c_FWD</v>
      </c>
      <c r="D2490">
        <v>6618.3458245745996</v>
      </c>
      <c r="E2490">
        <f>_xlfn.XLOOKUP(Table5[[#This Row],[r]],Table3[r],Table3[kapp],"")</f>
        <v>6618.3458245745996</v>
      </c>
      <c r="F2490">
        <f>Table5[[#This Row],[kapp]]-Table5[[#This Row],[old]]</f>
        <v>0</v>
      </c>
      <c r="G2490" t="str" cm="1">
        <f t="array" ref="G2490">IF(ROWS(_xlfn._xlws.FILTER(Table5[r],Table5[enz]=Table5[[#This Row],[enz]]))&gt;1,"many","1")</f>
        <v>many</v>
      </c>
      <c r="H2490" t="str" cm="1">
        <f t="array" ref="H2490">IF(ROWS(_xlfn._xlws.FILTER(Table5[r],Table5[rxn-no-enz]=Table5[[#This Row],[rxn-no-enz]]))&gt;1,"many","1")</f>
        <v>1</v>
      </c>
      <c r="I2490" t="str">
        <f>_xlfn.XLOOKUP(SUBSTITUTE(Table5[[#This Row],[r]],"'",""),Table6[rxn],Table6[rxn],"no")</f>
        <v>no</v>
      </c>
      <c r="J2490" t="str" cm="1">
        <f t="array" ref="J2490">_xlfn.XLOOKUP(Table5[[#This Row],[r]],"'"&amp;Table6[rxn]&amp;"'",Table6[expected kapp],"")</f>
        <v/>
      </c>
      <c r="L2490" t="s">
        <v>10725</v>
      </c>
      <c r="M2490">
        <v>8988.1774343278394</v>
      </c>
      <c r="AE2490" s="1" t="s">
        <v>12911</v>
      </c>
      <c r="AF2490" s="1" t="s">
        <v>2778</v>
      </c>
      <c r="AG2490" s="9">
        <v>8.6566339999999995E-12</v>
      </c>
      <c r="AH2490" s="1" t="str">
        <f>_xlfn.TEXTAFTER(Table9[[#This Row],[rxn]],"-",-1)</f>
        <v>rt7662</v>
      </c>
      <c r="AI2490" s="1" t="e">
        <f>_xlfn.TEXTAFTER(_xlfn.TEXTBEFORE(Table9[[#This Row],[rxn]],"-"&amp;Table9[[#This Row],[enz]]),"RXN-")</f>
        <v>#N/A</v>
      </c>
      <c r="AJ2490" s="1" t="e">
        <f>_xlfn.TEXTBEFORE(Table9[[#This Row],[rxn]],"_",-1)</f>
        <v>#N/A</v>
      </c>
    </row>
    <row r="2491" spans="1:36" ht="17" hidden="1" x14ac:dyDescent="0.25">
      <c r="A2491" t="s">
        <v>8541</v>
      </c>
      <c r="B2491" t="str">
        <f>_xlfn.TEXTAFTER(Table5[[#This Row],[r]],"-",-1)</f>
        <v>FRS12'</v>
      </c>
      <c r="C2491" t="str">
        <f>_xlfn.TEXTAFTER(_xlfn.TEXTBEFORE(Table5[[#This Row],[r]],"-"&amp;Table5[[#This Row],[enz]]),"'RXN-")</f>
        <v>PHETRS_c_FWD</v>
      </c>
      <c r="D2491">
        <v>6599.3860777830596</v>
      </c>
      <c r="E2491">
        <f>_xlfn.XLOOKUP(Table5[[#This Row],[r]],Table3[r],Table3[kapp],"")</f>
        <v>6599.3860777830596</v>
      </c>
      <c r="F2491">
        <f>Table5[[#This Row],[kapp]]-Table5[[#This Row],[old]]</f>
        <v>0</v>
      </c>
      <c r="G2491" t="str" cm="1">
        <f t="array" ref="G2491">IF(ROWS(_xlfn._xlws.FILTER(Table5[r],Table5[enz]=Table5[[#This Row],[enz]]))&gt;1,"many","1")</f>
        <v>1</v>
      </c>
      <c r="H2491" t="str" cm="1">
        <f t="array" ref="H2491">IF(ROWS(_xlfn._xlws.FILTER(Table5[r],Table5[rxn-no-enz]=Table5[[#This Row],[rxn-no-enz]]))&gt;1,"many","1")</f>
        <v>1</v>
      </c>
      <c r="I2491" t="str">
        <f>_xlfn.XLOOKUP(SUBSTITUTE(Table5[[#This Row],[r]],"'",""),Table6[rxn],Table6[rxn],"no")</f>
        <v>no</v>
      </c>
      <c r="J2491" t="str" cm="1">
        <f t="array" ref="J2491">_xlfn.XLOOKUP(Table5[[#This Row],[r]],"'"&amp;Table6[rxn]&amp;"'",Table6[expected kapp],"")</f>
        <v/>
      </c>
      <c r="L2491" t="s">
        <v>8598</v>
      </c>
      <c r="M2491">
        <v>2303.1251988044901</v>
      </c>
      <c r="AE2491" s="1" t="s">
        <v>12912</v>
      </c>
      <c r="AF2491" s="1" t="s">
        <v>2778</v>
      </c>
      <c r="AG2491" s="9">
        <v>3.7651187999999898E-11</v>
      </c>
      <c r="AH2491" s="1" t="str">
        <f>_xlfn.TEXTAFTER(Table9[[#This Row],[rxn]],"-",-1)</f>
        <v>rt7669</v>
      </c>
      <c r="AI2491" s="1" t="e">
        <f>_xlfn.TEXTAFTER(_xlfn.TEXTBEFORE(Table9[[#This Row],[rxn]],"-"&amp;Table9[[#This Row],[enz]]),"RXN-")</f>
        <v>#N/A</v>
      </c>
      <c r="AJ2491" s="1" t="e">
        <f>_xlfn.TEXTBEFORE(Table9[[#This Row],[rxn]],"_",-1)</f>
        <v>#N/A</v>
      </c>
    </row>
    <row r="2492" spans="1:36" ht="17" hidden="1" x14ac:dyDescent="0.25">
      <c r="A2492" t="s">
        <v>8542</v>
      </c>
      <c r="B2492" t="str">
        <f>_xlfn.TEXTAFTER(Table5[[#This Row],[r]],"-",-1)</f>
        <v>rt1948'</v>
      </c>
      <c r="C2492" t="str">
        <f>_xlfn.TEXTAFTER(_xlfn.TEXTBEFORE(Table5[[#This Row],[r]],"-"&amp;Table5[[#This Row],[enz]]),"'RXN-")</f>
        <v>PItps_e_FWD</v>
      </c>
      <c r="D2492">
        <v>55175.645244714797</v>
      </c>
      <c r="E2492">
        <f>_xlfn.XLOOKUP(Table5[[#This Row],[r]],Table3[r],Table3[kapp],"")</f>
        <v>55175.645244714797</v>
      </c>
      <c r="F2492">
        <f>Table5[[#This Row],[kapp]]-Table5[[#This Row],[old]]</f>
        <v>0</v>
      </c>
      <c r="G2492" t="str" cm="1">
        <f t="array" ref="G2492">IF(ROWS(_xlfn._xlws.FILTER(Table5[r],Table5[enz]=Table5[[#This Row],[enz]]))&gt;1,"many","1")</f>
        <v>many</v>
      </c>
      <c r="H2492" t="str" cm="1">
        <f t="array" ref="H2492">IF(ROWS(_xlfn._xlws.FILTER(Table5[r],Table5[rxn-no-enz]=Table5[[#This Row],[rxn-no-enz]]))&gt;1,"many","1")</f>
        <v>many</v>
      </c>
      <c r="I2492" t="str">
        <f>_xlfn.XLOOKUP(SUBSTITUTE(Table5[[#This Row],[r]],"'",""),Table6[rxn],Table6[rxn],"no")</f>
        <v>no</v>
      </c>
      <c r="J2492" t="str" cm="1">
        <f t="array" ref="J2492">_xlfn.XLOOKUP(Table5[[#This Row],[r]],"'"&amp;Table6[rxn]&amp;"'",Table6[expected kapp],"")</f>
        <v/>
      </c>
      <c r="L2492" t="s">
        <v>10726</v>
      </c>
      <c r="M2492">
        <v>8988.1774343278394</v>
      </c>
      <c r="AE2492" s="1" t="s">
        <v>12913</v>
      </c>
      <c r="AF2492" s="1" t="s">
        <v>2778</v>
      </c>
      <c r="AG2492" s="9">
        <v>3.35213729E-10</v>
      </c>
      <c r="AH2492" s="1" t="str">
        <f>_xlfn.TEXTAFTER(Table9[[#This Row],[rxn]],"-",-1)</f>
        <v>rt7678</v>
      </c>
      <c r="AI2492" s="1" t="e">
        <f>_xlfn.TEXTAFTER(_xlfn.TEXTBEFORE(Table9[[#This Row],[rxn]],"-"&amp;Table9[[#This Row],[enz]]),"RXN-")</f>
        <v>#N/A</v>
      </c>
      <c r="AJ2492" s="1" t="e">
        <f>_xlfn.TEXTBEFORE(Table9[[#This Row],[rxn]],"_",-1)</f>
        <v>#N/A</v>
      </c>
    </row>
    <row r="2493" spans="1:36" ht="17" hidden="1" x14ac:dyDescent="0.25">
      <c r="A2493" t="s">
        <v>8543</v>
      </c>
      <c r="B2493" t="str">
        <f>_xlfn.TEXTAFTER(Table5[[#This Row],[r]],"-",-1)</f>
        <v>rt0521'</v>
      </c>
      <c r="C2493" t="str">
        <f>_xlfn.TEXTAFTER(_xlfn.TEXTBEFORE(Table5[[#This Row],[r]],"-"&amp;Table5[[#This Row],[enz]]),"'RXN-")</f>
        <v>PItps_m_FWD</v>
      </c>
      <c r="D2493">
        <v>579294.29613513395</v>
      </c>
      <c r="E2493">
        <f>_xlfn.XLOOKUP(Table5[[#This Row],[r]],Table3[r],Table3[kapp],"")</f>
        <v>579294.29613513395</v>
      </c>
      <c r="F2493">
        <f>Table5[[#This Row],[kapp]]-Table5[[#This Row],[old]]</f>
        <v>0</v>
      </c>
      <c r="G2493" t="str" cm="1">
        <f t="array" ref="G2493">IF(ROWS(_xlfn._xlws.FILTER(Table5[r],Table5[enz]=Table5[[#This Row],[enz]]))&gt;1,"many","1")</f>
        <v>1</v>
      </c>
      <c r="H2493" t="str" cm="1">
        <f t="array" ref="H2493">IF(ROWS(_xlfn._xlws.FILTER(Table5[r],Table5[rxn-no-enz]=Table5[[#This Row],[rxn-no-enz]]))&gt;1,"many","1")</f>
        <v>many</v>
      </c>
      <c r="I2493" t="str">
        <f>_xlfn.XLOOKUP(SUBSTITUTE(Table5[[#This Row],[r]],"'",""),Table6[rxn],Table6[rxn],"no")</f>
        <v>no</v>
      </c>
      <c r="J2493" t="str" cm="1">
        <f t="array" ref="J2493">_xlfn.XLOOKUP(Table5[[#This Row],[r]],"'"&amp;Table6[rxn]&amp;"'",Table6[expected kapp],"")</f>
        <v/>
      </c>
      <c r="L2493" t="s">
        <v>8599</v>
      </c>
      <c r="M2493">
        <v>1642.1975959106101</v>
      </c>
      <c r="AE2493" s="1" t="s">
        <v>12914</v>
      </c>
      <c r="AF2493" s="1" t="s">
        <v>2778</v>
      </c>
      <c r="AG2493" s="9">
        <v>5.3269842E-11</v>
      </c>
      <c r="AH2493" s="1" t="str">
        <f>_xlfn.TEXTAFTER(Table9[[#This Row],[rxn]],"-",-1)</f>
        <v>rt7680</v>
      </c>
      <c r="AI2493" s="1" t="e">
        <f>_xlfn.TEXTAFTER(_xlfn.TEXTBEFORE(Table9[[#This Row],[rxn]],"-"&amp;Table9[[#This Row],[enz]]),"RXN-")</f>
        <v>#N/A</v>
      </c>
      <c r="AJ2493" s="1" t="e">
        <f>_xlfn.TEXTBEFORE(Table9[[#This Row],[rxn]],"_",-1)</f>
        <v>#N/A</v>
      </c>
    </row>
    <row r="2494" spans="1:36" ht="17" hidden="1" x14ac:dyDescent="0.25">
      <c r="A2494" t="s">
        <v>8544</v>
      </c>
      <c r="B2494" t="str">
        <f>_xlfn.TEXTAFTER(Table5[[#This Row],[r]],"-",-1)</f>
        <v>rt0873'</v>
      </c>
      <c r="C2494" t="str">
        <f>_xlfn.TEXTAFTER(_xlfn.TEXTBEFORE(Table5[[#This Row],[r]],"-"&amp;Table5[[#This Row],[enz]]),"'RXN-")</f>
        <v>PMANM_c_REV</v>
      </c>
      <c r="D2494">
        <v>6982.7995364710996</v>
      </c>
      <c r="E2494">
        <f>_xlfn.XLOOKUP(Table5[[#This Row],[r]],Table3[r],Table3[kapp],"")</f>
        <v>6982.7995364710996</v>
      </c>
      <c r="F2494">
        <f>Table5[[#This Row],[kapp]]-Table5[[#This Row],[old]]</f>
        <v>0</v>
      </c>
      <c r="G2494" t="str" cm="1">
        <f t="array" ref="G2494">IF(ROWS(_xlfn._xlws.FILTER(Table5[r],Table5[enz]=Table5[[#This Row],[enz]]))&gt;1,"many","1")</f>
        <v>many</v>
      </c>
      <c r="H2494" t="str" cm="1">
        <f t="array" ref="H2494">IF(ROWS(_xlfn._xlws.FILTER(Table5[r],Table5[rxn-no-enz]=Table5[[#This Row],[rxn-no-enz]]))&gt;1,"many","1")</f>
        <v>1</v>
      </c>
      <c r="I2494" t="str">
        <f>_xlfn.XLOOKUP(SUBSTITUTE(Table5[[#This Row],[r]],"'",""),Table6[rxn],Table6[rxn],"no")</f>
        <v>no</v>
      </c>
      <c r="J2494" t="str" cm="1">
        <f t="array" ref="J2494">_xlfn.XLOOKUP(Table5[[#This Row],[r]],"'"&amp;Table6[rxn]&amp;"'",Table6[expected kapp],"")</f>
        <v/>
      </c>
      <c r="L2494" t="s">
        <v>10727</v>
      </c>
      <c r="M2494">
        <v>8988.1774343278394</v>
      </c>
      <c r="AE2494" s="1" t="s">
        <v>12915</v>
      </c>
      <c r="AF2494" s="1" t="s">
        <v>2778</v>
      </c>
      <c r="AG2494" s="9">
        <v>1.278051E-11</v>
      </c>
      <c r="AH2494" s="1" t="str">
        <f>_xlfn.TEXTAFTER(Table9[[#This Row],[rxn]],"-",-1)</f>
        <v>rt7697</v>
      </c>
      <c r="AI2494" s="1" t="e">
        <f>_xlfn.TEXTAFTER(_xlfn.TEXTBEFORE(Table9[[#This Row],[rxn]],"-"&amp;Table9[[#This Row],[enz]]),"RXN-")</f>
        <v>#N/A</v>
      </c>
      <c r="AJ2494" s="1" t="e">
        <f>_xlfn.TEXTBEFORE(Table9[[#This Row],[rxn]],"_",-1)</f>
        <v>#N/A</v>
      </c>
    </row>
    <row r="2495" spans="1:36" ht="17" hidden="1" x14ac:dyDescent="0.25">
      <c r="A2495" t="s">
        <v>8545</v>
      </c>
      <c r="B2495" t="str">
        <f>_xlfn.TEXTAFTER(Table5[[#This Row],[r]],"-",-1)</f>
        <v>rt0334'</v>
      </c>
      <c r="C2495" t="str">
        <f>_xlfn.TEXTAFTER(_xlfn.TEXTBEFORE(Table5[[#This Row],[r]],"-"&amp;Table5[[#This Row],[enz]]),"'RXN-")</f>
        <v>PMEVK_c_FWD</v>
      </c>
      <c r="D2495">
        <v>54563.615596317599</v>
      </c>
      <c r="E2495">
        <f>_xlfn.XLOOKUP(Table5[[#This Row],[r]],Table3[r],Table3[kapp],"")</f>
        <v>54563.615596317599</v>
      </c>
      <c r="F2495">
        <f>Table5[[#This Row],[kapp]]-Table5[[#This Row],[old]]</f>
        <v>0</v>
      </c>
      <c r="G2495" t="str" cm="1">
        <f t="array" ref="G2495">IF(ROWS(_xlfn._xlws.FILTER(Table5[r],Table5[enz]=Table5[[#This Row],[enz]]))&gt;1,"many","1")</f>
        <v>1</v>
      </c>
      <c r="H2495" t="str" cm="1">
        <f t="array" ref="H2495">IF(ROWS(_xlfn._xlws.FILTER(Table5[r],Table5[rxn-no-enz]=Table5[[#This Row],[rxn-no-enz]]))&gt;1,"many","1")</f>
        <v>1</v>
      </c>
      <c r="I2495" t="str">
        <f>_xlfn.XLOOKUP(SUBSTITUTE(Table5[[#This Row],[r]],"'",""),Table6[rxn],Table6[rxn],"no")</f>
        <v>no</v>
      </c>
      <c r="J2495" t="str" cm="1">
        <f t="array" ref="J2495">_xlfn.XLOOKUP(Table5[[#This Row],[r]],"'"&amp;Table6[rxn]&amp;"'",Table6[expected kapp],"")</f>
        <v/>
      </c>
      <c r="L2495" t="s">
        <v>10728</v>
      </c>
      <c r="M2495">
        <v>8988.1774343278394</v>
      </c>
      <c r="AE2495" s="1" t="s">
        <v>12916</v>
      </c>
      <c r="AF2495" s="1" t="s">
        <v>2778</v>
      </c>
      <c r="AG2495" s="9">
        <v>3.4673853999999997E-11</v>
      </c>
      <c r="AH2495" s="1" t="str">
        <f>_xlfn.TEXTAFTER(Table9[[#This Row],[rxn]],"-",-1)</f>
        <v>rt7720</v>
      </c>
      <c r="AI2495" s="1" t="e">
        <f>_xlfn.TEXTAFTER(_xlfn.TEXTBEFORE(Table9[[#This Row],[rxn]],"-"&amp;Table9[[#This Row],[enz]]),"RXN-")</f>
        <v>#N/A</v>
      </c>
      <c r="AJ2495" s="1" t="e">
        <f>_xlfn.TEXTBEFORE(Table9[[#This Row],[rxn]],"_",-1)</f>
        <v>#N/A</v>
      </c>
    </row>
    <row r="2496" spans="1:36" ht="17" hidden="1" x14ac:dyDescent="0.25">
      <c r="A2496" t="s">
        <v>8546</v>
      </c>
      <c r="B2496" t="str">
        <f>_xlfn.TEXTAFTER(Table5[[#This Row],[r]],"-",-1)</f>
        <v>rt5817'</v>
      </c>
      <c r="C2496" t="str">
        <f>_xlfn.TEXTAFTER(_xlfn.TEXTBEFORE(Table5[[#This Row],[r]],"-"&amp;Table5[[#This Row],[enz]]),"'RXN-")</f>
        <v>PNTK_c_FWD</v>
      </c>
      <c r="D2496">
        <v>20.0904366064043</v>
      </c>
      <c r="E2496">
        <f>_xlfn.XLOOKUP(Table5[[#This Row],[r]],Table3[r],Table3[kapp],"")</f>
        <v>20.0904366064043</v>
      </c>
      <c r="F2496">
        <f>Table5[[#This Row],[kapp]]-Table5[[#This Row],[old]]</f>
        <v>0</v>
      </c>
      <c r="G2496" t="str" cm="1">
        <f t="array" ref="G2496">IF(ROWS(_xlfn._xlws.FILTER(Table5[r],Table5[enz]=Table5[[#This Row],[enz]]))&gt;1,"many","1")</f>
        <v>1</v>
      </c>
      <c r="H2496" t="str" cm="1">
        <f t="array" ref="H2496">IF(ROWS(_xlfn._xlws.FILTER(Table5[r],Table5[rxn-no-enz]=Table5[[#This Row],[rxn-no-enz]]))&gt;1,"many","1")</f>
        <v>1</v>
      </c>
      <c r="I2496" t="str">
        <f>_xlfn.XLOOKUP(SUBSTITUTE(Table5[[#This Row],[r]],"'",""),Table6[rxn],Table6[rxn],"no")</f>
        <v>RXN-PNTK_c_FWD-rt5817</v>
      </c>
      <c r="J2496" cm="1">
        <f t="array" ref="J2496">_xlfn.XLOOKUP(Table5[[#This Row],[r]],"'"&amp;Table6[rxn]&amp;"'",Table6[expected kapp],"")</f>
        <v>200.90436606404322</v>
      </c>
      <c r="L2496" t="s">
        <v>10729</v>
      </c>
      <c r="M2496">
        <v>8988.1774343278394</v>
      </c>
      <c r="AE2496" s="1" t="s">
        <v>12917</v>
      </c>
      <c r="AF2496" s="1" t="s">
        <v>2778</v>
      </c>
      <c r="AG2496" s="9">
        <v>3.8007858999999998E-11</v>
      </c>
      <c r="AH2496" s="1" t="str">
        <f>_xlfn.TEXTAFTER(Table9[[#This Row],[rxn]],"-",-1)</f>
        <v>rt7760</v>
      </c>
      <c r="AI2496" s="1" t="e">
        <f>_xlfn.TEXTAFTER(_xlfn.TEXTBEFORE(Table9[[#This Row],[rxn]],"-"&amp;Table9[[#This Row],[enz]]),"RXN-")</f>
        <v>#N/A</v>
      </c>
      <c r="AJ2496" s="1" t="e">
        <f>_xlfn.TEXTBEFORE(Table9[[#This Row],[rxn]],"_",-1)</f>
        <v>#N/A</v>
      </c>
    </row>
    <row r="2497" spans="1:36" ht="17" hidden="1" x14ac:dyDescent="0.25">
      <c r="A2497" t="s">
        <v>8547</v>
      </c>
      <c r="B2497" t="str">
        <f>_xlfn.TEXTAFTER(Table5[[#This Row],[r]],"-",-1)</f>
        <v>rt7511'</v>
      </c>
      <c r="C2497" t="str">
        <f>_xlfn.TEXTAFTER(_xlfn.TEXTBEFORE(Table5[[#This Row],[r]],"-"&amp;Table5[[#This Row],[enz]]),"'RXN-")</f>
        <v>PPA_c_FWD</v>
      </c>
      <c r="D2497">
        <v>31327.2729849926</v>
      </c>
      <c r="E2497">
        <f>_xlfn.XLOOKUP(Table5[[#This Row],[r]],Table3[r],Table3[kapp],"")</f>
        <v>31327.2729849926</v>
      </c>
      <c r="F2497">
        <f>Table5[[#This Row],[kapp]]-Table5[[#This Row],[old]]</f>
        <v>0</v>
      </c>
      <c r="G2497" t="str" cm="1">
        <f t="array" ref="G2497">IF(ROWS(_xlfn._xlws.FILTER(Table5[r],Table5[enz]=Table5[[#This Row],[enz]]))&gt;1,"many","1")</f>
        <v>1</v>
      </c>
      <c r="H2497" t="str" cm="1">
        <f t="array" ref="H2497">IF(ROWS(_xlfn._xlws.FILTER(Table5[r],Table5[rxn-no-enz]=Table5[[#This Row],[rxn-no-enz]]))&gt;1,"many","1")</f>
        <v>1</v>
      </c>
      <c r="I2497" t="str">
        <f>_xlfn.XLOOKUP(SUBSTITUTE(Table5[[#This Row],[r]],"'",""),Table6[rxn],Table6[rxn],"no")</f>
        <v>no</v>
      </c>
      <c r="J2497" t="str" cm="1">
        <f t="array" ref="J2497">_xlfn.XLOOKUP(Table5[[#This Row],[r]],"'"&amp;Table6[rxn]&amp;"'",Table6[expected kapp],"")</f>
        <v/>
      </c>
      <c r="L2497" t="s">
        <v>10730</v>
      </c>
      <c r="M2497">
        <v>8988.1774343278394</v>
      </c>
      <c r="AE2497" s="1" t="s">
        <v>12918</v>
      </c>
      <c r="AF2497" s="1" t="s">
        <v>2778</v>
      </c>
      <c r="AG2497" s="9">
        <v>4.4392650000000003E-12</v>
      </c>
      <c r="AH2497" s="1" t="str">
        <f>_xlfn.TEXTAFTER(Table9[[#This Row],[rxn]],"-",-1)</f>
        <v>rt7761</v>
      </c>
      <c r="AI2497" s="1" t="e">
        <f>_xlfn.TEXTAFTER(_xlfn.TEXTBEFORE(Table9[[#This Row],[rxn]],"-"&amp;Table9[[#This Row],[enz]]),"RXN-")</f>
        <v>#N/A</v>
      </c>
      <c r="AJ2497" s="1" t="e">
        <f>_xlfn.TEXTBEFORE(Table9[[#This Row],[rxn]],"_",-1)</f>
        <v>#N/A</v>
      </c>
    </row>
    <row r="2498" spans="1:36" ht="17" hidden="1" x14ac:dyDescent="0.25">
      <c r="A2498" t="s">
        <v>8548</v>
      </c>
      <c r="B2498" t="str">
        <f>_xlfn.TEXTAFTER(Table5[[#This Row],[r]],"-",-1)</f>
        <v>rt6350'</v>
      </c>
      <c r="C2498" t="str">
        <f>_xlfn.TEXTAFTER(_xlfn.TEXTBEFORE(Table5[[#This Row],[r]],"-"&amp;Table5[[#This Row],[enz]]),"'RXN-")</f>
        <v>PPBNGD_c_FWD</v>
      </c>
      <c r="D2498">
        <v>159.35256751407701</v>
      </c>
      <c r="E2498">
        <f>_xlfn.XLOOKUP(Table5[[#This Row],[r]],Table3[r],Table3[kapp],"")</f>
        <v>159.35256751407701</v>
      </c>
      <c r="F2498">
        <f>Table5[[#This Row],[kapp]]-Table5[[#This Row],[old]]</f>
        <v>0</v>
      </c>
      <c r="G2498" t="str" cm="1">
        <f t="array" ref="G2498">IF(ROWS(_xlfn._xlws.FILTER(Table5[r],Table5[enz]=Table5[[#This Row],[enz]]))&gt;1,"many","1")</f>
        <v>1</v>
      </c>
      <c r="H2498" t="str" cm="1">
        <f t="array" ref="H2498">IF(ROWS(_xlfn._xlws.FILTER(Table5[r],Table5[rxn-no-enz]=Table5[[#This Row],[rxn-no-enz]]))&gt;1,"many","1")</f>
        <v>1</v>
      </c>
      <c r="I2498" t="str">
        <f>_xlfn.XLOOKUP(SUBSTITUTE(Table5[[#This Row],[r]],"'",""),Table6[rxn],Table6[rxn],"no")</f>
        <v>RXN-PPBNGD_c_FWD-rt6350</v>
      </c>
      <c r="J2498" cm="1">
        <f t="array" ref="J2498">_xlfn.XLOOKUP(Table5[[#This Row],[r]],"'"&amp;Table6[rxn]&amp;"'",Table6[expected kapp],"")</f>
        <v>1593.5256751407637</v>
      </c>
      <c r="L2498" t="s">
        <v>10731</v>
      </c>
      <c r="M2498">
        <v>8988.1774343278394</v>
      </c>
      <c r="AE2498" s="1" t="s">
        <v>12919</v>
      </c>
      <c r="AF2498" s="1" t="s">
        <v>2778</v>
      </c>
      <c r="AG2498" s="9">
        <v>1.425387151E-9</v>
      </c>
      <c r="AH2498" s="1" t="str">
        <f>_xlfn.TEXTAFTER(Table9[[#This Row],[rxn]],"-",-1)</f>
        <v>rt7776</v>
      </c>
      <c r="AI2498" s="1" t="e">
        <f>_xlfn.TEXTAFTER(_xlfn.TEXTBEFORE(Table9[[#This Row],[rxn]],"-"&amp;Table9[[#This Row],[enz]]),"RXN-")</f>
        <v>#N/A</v>
      </c>
      <c r="AJ2498" s="1" t="e">
        <f>_xlfn.TEXTBEFORE(Table9[[#This Row],[rxn]],"_",-1)</f>
        <v>#N/A</v>
      </c>
    </row>
    <row r="2499" spans="1:36" ht="17" hidden="1" x14ac:dyDescent="0.25">
      <c r="A2499" t="s">
        <v>8549</v>
      </c>
      <c r="B2499" t="str">
        <f>_xlfn.TEXTAFTER(Table5[[#This Row],[r]],"-",-1)</f>
        <v>rt5026'</v>
      </c>
      <c r="C2499" t="str">
        <f>_xlfn.TEXTAFTER(_xlfn.TEXTBEFORE(Table5[[#This Row],[r]],"-"&amp;Table5[[#This Row],[enz]]),"'RXN-")</f>
        <v>PPBNGS_1_c_FWD</v>
      </c>
      <c r="D2499">
        <v>110.87160413195301</v>
      </c>
      <c r="E2499">
        <f>_xlfn.XLOOKUP(Table5[[#This Row],[r]],Table3[r],Table3[kapp],"")</f>
        <v>110.87160413195301</v>
      </c>
      <c r="F2499">
        <f>Table5[[#This Row],[kapp]]-Table5[[#This Row],[old]]</f>
        <v>0</v>
      </c>
      <c r="G2499" t="str" cm="1">
        <f t="array" ref="G2499">IF(ROWS(_xlfn._xlws.FILTER(Table5[r],Table5[enz]=Table5[[#This Row],[enz]]))&gt;1,"many","1")</f>
        <v>1</v>
      </c>
      <c r="H2499" t="str" cm="1">
        <f t="array" ref="H2499">IF(ROWS(_xlfn._xlws.FILTER(Table5[r],Table5[rxn-no-enz]=Table5[[#This Row],[rxn-no-enz]]))&gt;1,"many","1")</f>
        <v>1</v>
      </c>
      <c r="I2499" t="str">
        <f>_xlfn.XLOOKUP(SUBSTITUTE(Table5[[#This Row],[r]],"'",""),Table6[rxn],Table6[rxn],"no")</f>
        <v>RXN-PPBNGS_1_c_FWD-rt5026</v>
      </c>
      <c r="J2499" cm="1">
        <f t="array" ref="J2499">_xlfn.XLOOKUP(Table5[[#This Row],[r]],"'"&amp;Table6[rxn]&amp;"'",Table6[expected kapp],"")</f>
        <v>1108.7160413195395</v>
      </c>
      <c r="L2499" t="s">
        <v>10732</v>
      </c>
      <c r="M2499">
        <v>8988.1774343278394</v>
      </c>
      <c r="AE2499" s="1" t="s">
        <v>12920</v>
      </c>
      <c r="AF2499" s="1" t="s">
        <v>2778</v>
      </c>
      <c r="AG2499" s="9">
        <v>2.0534989999999901E-11</v>
      </c>
      <c r="AH2499" s="1" t="str">
        <f>_xlfn.TEXTAFTER(Table9[[#This Row],[rxn]],"-",-1)</f>
        <v>rt7777</v>
      </c>
      <c r="AI2499" s="1" t="e">
        <f>_xlfn.TEXTAFTER(_xlfn.TEXTBEFORE(Table9[[#This Row],[rxn]],"-"&amp;Table9[[#This Row],[enz]]),"RXN-")</f>
        <v>#N/A</v>
      </c>
      <c r="AJ2499" s="1" t="e">
        <f>_xlfn.TEXTBEFORE(Table9[[#This Row],[rxn]],"_",-1)</f>
        <v>#N/A</v>
      </c>
    </row>
    <row r="2500" spans="1:36" ht="17" hidden="1" x14ac:dyDescent="0.25">
      <c r="A2500" t="s">
        <v>8550</v>
      </c>
      <c r="B2500" t="str">
        <f>_xlfn.TEXTAFTER(Table5[[#This Row],[r]],"-",-1)</f>
        <v>rt0510'</v>
      </c>
      <c r="C2500" t="str">
        <f>_xlfn.TEXTAFTER(_xlfn.TEXTBEFORE(Table5[[#This Row],[r]],"-"&amp;Table5[[#This Row],[enz]]),"'RXN-")</f>
        <v>PPNCL2_c_FWD</v>
      </c>
      <c r="D2500">
        <v>9.0077888645221993</v>
      </c>
      <c r="E2500">
        <f>_xlfn.XLOOKUP(Table5[[#This Row],[r]],Table3[r],Table3[kapp],"")</f>
        <v>9.0077888645221993</v>
      </c>
      <c r="F2500">
        <f>Table5[[#This Row],[kapp]]-Table5[[#This Row],[old]]</f>
        <v>0</v>
      </c>
      <c r="G2500" t="str" cm="1">
        <f t="array" ref="G2500">IF(ROWS(_xlfn._xlws.FILTER(Table5[r],Table5[enz]=Table5[[#This Row],[enz]]))&gt;1,"many","1")</f>
        <v>1</v>
      </c>
      <c r="H2500" t="str" cm="1">
        <f t="array" ref="H2500">IF(ROWS(_xlfn._xlws.FILTER(Table5[r],Table5[rxn-no-enz]=Table5[[#This Row],[rxn-no-enz]]))&gt;1,"many","1")</f>
        <v>1</v>
      </c>
      <c r="I2500" t="str">
        <f>_xlfn.XLOOKUP(SUBSTITUTE(Table5[[#This Row],[r]],"'",""),Table6[rxn],Table6[rxn],"no")</f>
        <v>RXN-PPNCL2_c_FWD-rt0510</v>
      </c>
      <c r="J2500" cm="1">
        <f t="array" ref="J2500">_xlfn.XLOOKUP(Table5[[#This Row],[r]],"'"&amp;Table6[rxn]&amp;"'",Table6[expected kapp],"")</f>
        <v>90.077888645222387</v>
      </c>
      <c r="L2500" t="s">
        <v>10733</v>
      </c>
      <c r="M2500">
        <v>8988.1774343278394</v>
      </c>
      <c r="AE2500" s="1" t="s">
        <v>12921</v>
      </c>
      <c r="AF2500" s="1" t="s">
        <v>2778</v>
      </c>
      <c r="AG2500" s="9">
        <v>1.9141311100000001E-10</v>
      </c>
      <c r="AH2500" s="1" t="str">
        <f>_xlfn.TEXTAFTER(Table9[[#This Row],[rxn]],"-",-1)</f>
        <v>rt7813</v>
      </c>
      <c r="AI2500" s="1" t="e">
        <f>_xlfn.TEXTAFTER(_xlfn.TEXTBEFORE(Table9[[#This Row],[rxn]],"-"&amp;Table9[[#This Row],[enz]]),"RXN-")</f>
        <v>#N/A</v>
      </c>
      <c r="AJ2500" s="1" t="e">
        <f>_xlfn.TEXTBEFORE(Table9[[#This Row],[rxn]],"_",-1)</f>
        <v>#N/A</v>
      </c>
    </row>
    <row r="2501" spans="1:36" ht="17" hidden="1" x14ac:dyDescent="0.25">
      <c r="A2501" t="s">
        <v>8551</v>
      </c>
      <c r="B2501" t="str">
        <f>_xlfn.TEXTAFTER(Table5[[#This Row],[r]],"-",-1)</f>
        <v>rt7857'</v>
      </c>
      <c r="C2501" t="str">
        <f>_xlfn.TEXTAFTER(_xlfn.TEXTBEFORE(Table5[[#This Row],[r]],"-"&amp;Table5[[#This Row],[enz]]),"'RXN-")</f>
        <v>PPND2_c_FWD</v>
      </c>
      <c r="D2501">
        <v>16529.899383656099</v>
      </c>
      <c r="E2501">
        <f>_xlfn.XLOOKUP(Table5[[#This Row],[r]],Table3[r],Table3[kapp],"")</f>
        <v>16529.899383656099</v>
      </c>
      <c r="F2501">
        <f>Table5[[#This Row],[kapp]]-Table5[[#This Row],[old]]</f>
        <v>0</v>
      </c>
      <c r="G2501" t="str" cm="1">
        <f t="array" ref="G2501">IF(ROWS(_xlfn._xlws.FILTER(Table5[r],Table5[enz]=Table5[[#This Row],[enz]]))&gt;1,"many","1")</f>
        <v>1</v>
      </c>
      <c r="H2501" t="str" cm="1">
        <f t="array" ref="H2501">IF(ROWS(_xlfn._xlws.FILTER(Table5[r],Table5[rxn-no-enz]=Table5[[#This Row],[rxn-no-enz]]))&gt;1,"many","1")</f>
        <v>1</v>
      </c>
      <c r="I2501" t="str">
        <f>_xlfn.XLOOKUP(SUBSTITUTE(Table5[[#This Row],[r]],"'",""),Table6[rxn],Table6[rxn],"no")</f>
        <v>no</v>
      </c>
      <c r="J2501" t="str" cm="1">
        <f t="array" ref="J2501">_xlfn.XLOOKUP(Table5[[#This Row],[r]],"'"&amp;Table6[rxn]&amp;"'",Table6[expected kapp],"")</f>
        <v/>
      </c>
      <c r="L2501" t="s">
        <v>10734</v>
      </c>
      <c r="M2501">
        <v>8988.1774343278394</v>
      </c>
      <c r="AE2501" s="1" t="s">
        <v>12922</v>
      </c>
      <c r="AF2501" s="1" t="s">
        <v>2778</v>
      </c>
      <c r="AG2501" s="9">
        <v>6.3218441000000001E-11</v>
      </c>
      <c r="AH2501" s="1" t="str">
        <f>_xlfn.TEXTAFTER(Table9[[#This Row],[rxn]],"-",-1)</f>
        <v>rt7814</v>
      </c>
      <c r="AI2501" s="1" t="e">
        <f>_xlfn.TEXTAFTER(_xlfn.TEXTBEFORE(Table9[[#This Row],[rxn]],"-"&amp;Table9[[#This Row],[enz]]),"RXN-")</f>
        <v>#N/A</v>
      </c>
      <c r="AJ2501" s="1" t="e">
        <f>_xlfn.TEXTBEFORE(Table9[[#This Row],[rxn]],"_",-1)</f>
        <v>#N/A</v>
      </c>
    </row>
    <row r="2502" spans="1:36" ht="17" hidden="1" x14ac:dyDescent="0.25">
      <c r="A2502" t="s">
        <v>8552</v>
      </c>
      <c r="B2502" t="str">
        <f>_xlfn.TEXTAFTER(Table5[[#This Row],[r]],"-",-1)</f>
        <v>rt3499'</v>
      </c>
      <c r="C2502" t="str">
        <f>_xlfn.TEXTAFTER(_xlfn.TEXTBEFORE(Table5[[#This Row],[r]],"-"&amp;Table5[[#This Row],[enz]]),"'RXN-")</f>
        <v>PPPGO_m_FWD</v>
      </c>
      <c r="D2502">
        <v>51.746705059878998</v>
      </c>
      <c r="E2502">
        <f>_xlfn.XLOOKUP(Table5[[#This Row],[r]],Table3[r],Table3[kapp],"")</f>
        <v>51.746705059878998</v>
      </c>
      <c r="F2502">
        <f>Table5[[#This Row],[kapp]]-Table5[[#This Row],[old]]</f>
        <v>0</v>
      </c>
      <c r="G2502" t="str" cm="1">
        <f t="array" ref="G2502">IF(ROWS(_xlfn._xlws.FILTER(Table5[r],Table5[enz]=Table5[[#This Row],[enz]]))&gt;1,"many","1")</f>
        <v>1</v>
      </c>
      <c r="H2502" t="str" cm="1">
        <f t="array" ref="H2502">IF(ROWS(_xlfn._xlws.FILTER(Table5[r],Table5[rxn-no-enz]=Table5[[#This Row],[rxn-no-enz]]))&gt;1,"many","1")</f>
        <v>1</v>
      </c>
      <c r="I2502" t="str">
        <f>_xlfn.XLOOKUP(SUBSTITUTE(Table5[[#This Row],[r]],"'",""),Table6[rxn],Table6[rxn],"no")</f>
        <v>RXN-PPPGO_m_FWD-rt3499</v>
      </c>
      <c r="J2502" cm="1">
        <f t="array" ref="J2502">_xlfn.XLOOKUP(Table5[[#This Row],[r]],"'"&amp;Table6[rxn]&amp;"'",Table6[expected kapp],"")</f>
        <v>517.46705059879321</v>
      </c>
      <c r="L2502" t="s">
        <v>8282</v>
      </c>
      <c r="M2502">
        <v>8988.1774343278394</v>
      </c>
      <c r="AE2502" s="1" t="s">
        <v>12923</v>
      </c>
      <c r="AF2502" s="1" t="s">
        <v>2778</v>
      </c>
      <c r="AG2502" s="9">
        <v>1.91021E-13</v>
      </c>
      <c r="AH2502" s="1" t="str">
        <f>_xlfn.TEXTAFTER(Table9[[#This Row],[rxn]],"-",-1)</f>
        <v>rt7817</v>
      </c>
      <c r="AI2502" s="1" t="e">
        <f>_xlfn.TEXTAFTER(_xlfn.TEXTBEFORE(Table9[[#This Row],[rxn]],"-"&amp;Table9[[#This Row],[enz]]),"RXN-")</f>
        <v>#N/A</v>
      </c>
      <c r="AJ2502" s="1" t="e">
        <f>_xlfn.TEXTBEFORE(Table9[[#This Row],[rxn]],"_",-1)</f>
        <v>#N/A</v>
      </c>
    </row>
    <row r="2503" spans="1:36" ht="17" hidden="1" x14ac:dyDescent="0.25">
      <c r="A2503" t="s">
        <v>8553</v>
      </c>
      <c r="B2503" t="str">
        <f>_xlfn.TEXTAFTER(Table5[[#This Row],[r]],"-",-1)</f>
        <v>rt5891'</v>
      </c>
      <c r="C2503" t="str">
        <f>_xlfn.TEXTAFTER(_xlfn.TEXTBEFORE(Table5[[#This Row],[r]],"-"&amp;Table5[[#This Row],[enz]]),"'RXN-")</f>
        <v>PRAIS_c_FWD</v>
      </c>
      <c r="D2503">
        <v>4700.77538538101</v>
      </c>
      <c r="E2503">
        <f>_xlfn.XLOOKUP(Table5[[#This Row],[r]],Table3[r],Table3[kapp],"")</f>
        <v>4700.77538538101</v>
      </c>
      <c r="F2503">
        <f>Table5[[#This Row],[kapp]]-Table5[[#This Row],[old]]</f>
        <v>0</v>
      </c>
      <c r="G2503" t="str" cm="1">
        <f t="array" ref="G2503">IF(ROWS(_xlfn._xlws.FILTER(Table5[r],Table5[enz]=Table5[[#This Row],[enz]]))&gt;1,"many","1")</f>
        <v>many</v>
      </c>
      <c r="H2503" t="str" cm="1">
        <f t="array" ref="H2503">IF(ROWS(_xlfn._xlws.FILTER(Table5[r],Table5[rxn-no-enz]=Table5[[#This Row],[rxn-no-enz]]))&gt;1,"many","1")</f>
        <v>1</v>
      </c>
      <c r="I2503" t="str">
        <f>_xlfn.XLOOKUP(SUBSTITUTE(Table5[[#This Row],[r]],"'",""),Table6[rxn],Table6[rxn],"no")</f>
        <v>no</v>
      </c>
      <c r="J2503" t="str" cm="1">
        <f t="array" ref="J2503">_xlfn.XLOOKUP(Table5[[#This Row],[r]],"'"&amp;Table6[rxn]&amp;"'",Table6[expected kapp],"")</f>
        <v/>
      </c>
      <c r="L2503" t="s">
        <v>10735</v>
      </c>
      <c r="M2503">
        <v>8988.1774343278394</v>
      </c>
      <c r="AE2503" s="1" t="s">
        <v>12924</v>
      </c>
      <c r="AF2503" s="1" t="s">
        <v>2778</v>
      </c>
      <c r="AG2503" s="9">
        <v>3.38601999999999E-12</v>
      </c>
      <c r="AH2503" s="1" t="str">
        <f>_xlfn.TEXTAFTER(Table9[[#This Row],[rxn]],"-",-1)</f>
        <v>rt7819</v>
      </c>
      <c r="AI2503" s="1" t="e">
        <f>_xlfn.TEXTAFTER(_xlfn.TEXTBEFORE(Table9[[#This Row],[rxn]],"-"&amp;Table9[[#This Row],[enz]]),"RXN-")</f>
        <v>#N/A</v>
      </c>
      <c r="AJ2503" s="1" t="e">
        <f>_xlfn.TEXTBEFORE(Table9[[#This Row],[rxn]],"_",-1)</f>
        <v>#N/A</v>
      </c>
    </row>
    <row r="2504" spans="1:36" ht="17" hidden="1" x14ac:dyDescent="0.25">
      <c r="A2504" t="s">
        <v>8554</v>
      </c>
      <c r="B2504" t="str">
        <f>_xlfn.TEXTAFTER(Table5[[#This Row],[r]],"-",-1)</f>
        <v>rt5891'</v>
      </c>
      <c r="C2504" t="str">
        <f>_xlfn.TEXTAFTER(_xlfn.TEXTBEFORE(Table5[[#This Row],[r]],"-"&amp;Table5[[#This Row],[enz]]),"'RXN-")</f>
        <v>PRAGSi_c_FWD</v>
      </c>
      <c r="D2504">
        <v>4700.77538538101</v>
      </c>
      <c r="E2504">
        <f>_xlfn.XLOOKUP(Table5[[#This Row],[r]],Table3[r],Table3[kapp],"")</f>
        <v>4700.77538538101</v>
      </c>
      <c r="F2504">
        <f>Table5[[#This Row],[kapp]]-Table5[[#This Row],[old]]</f>
        <v>0</v>
      </c>
      <c r="G2504" t="str" cm="1">
        <f t="array" ref="G2504">IF(ROWS(_xlfn._xlws.FILTER(Table5[r],Table5[enz]=Table5[[#This Row],[enz]]))&gt;1,"many","1")</f>
        <v>many</v>
      </c>
      <c r="H2504" t="str" cm="1">
        <f t="array" ref="H2504">IF(ROWS(_xlfn._xlws.FILTER(Table5[r],Table5[rxn-no-enz]=Table5[[#This Row],[rxn-no-enz]]))&gt;1,"many","1")</f>
        <v>1</v>
      </c>
      <c r="I2504" t="str">
        <f>_xlfn.XLOOKUP(SUBSTITUTE(Table5[[#This Row],[r]],"'",""),Table6[rxn],Table6[rxn],"no")</f>
        <v>no</v>
      </c>
      <c r="J2504" t="str" cm="1">
        <f t="array" ref="J2504">_xlfn.XLOOKUP(Table5[[#This Row],[r]],"'"&amp;Table6[rxn]&amp;"'",Table6[expected kapp],"")</f>
        <v/>
      </c>
      <c r="L2504" t="s">
        <v>10736</v>
      </c>
      <c r="M2504">
        <v>8988.1774343278394</v>
      </c>
      <c r="AE2504" s="1" t="s">
        <v>12925</v>
      </c>
      <c r="AF2504" s="1" t="s">
        <v>2778</v>
      </c>
      <c r="AG2504" s="9">
        <v>1.2327313899999999E-10</v>
      </c>
      <c r="AH2504" s="1" t="str">
        <f>_xlfn.TEXTAFTER(Table9[[#This Row],[rxn]],"-",-1)</f>
        <v>rt7825</v>
      </c>
      <c r="AI2504" s="1" t="e">
        <f>_xlfn.TEXTAFTER(_xlfn.TEXTBEFORE(Table9[[#This Row],[rxn]],"-"&amp;Table9[[#This Row],[enz]]),"RXN-")</f>
        <v>#N/A</v>
      </c>
      <c r="AJ2504" s="1" t="e">
        <f>_xlfn.TEXTBEFORE(Table9[[#This Row],[rxn]],"_",-1)</f>
        <v>#N/A</v>
      </c>
    </row>
    <row r="2505" spans="1:36" ht="17" hidden="1" x14ac:dyDescent="0.25">
      <c r="A2505" t="s">
        <v>8555</v>
      </c>
      <c r="B2505" t="str">
        <f>_xlfn.TEXTAFTER(Table5[[#This Row],[r]],"-",-1)</f>
        <v>rt0852'</v>
      </c>
      <c r="C2505" t="str">
        <f>_xlfn.TEXTAFTER(_xlfn.TEXTBEFORE(Table5[[#This Row],[r]],"-"&amp;Table5[[#This Row],[enz]]),"'RXN-")</f>
        <v>PRASCSi_c_FWD</v>
      </c>
      <c r="D2505">
        <v>2171.3074272176</v>
      </c>
      <c r="E2505">
        <f>_xlfn.XLOOKUP(Table5[[#This Row],[r]],Table3[r],Table3[kapp],"")</f>
        <v>2171.3074272176</v>
      </c>
      <c r="F2505">
        <f>Table5[[#This Row],[kapp]]-Table5[[#This Row],[old]]</f>
        <v>0</v>
      </c>
      <c r="G2505" t="str" cm="1">
        <f t="array" ref="G2505">IF(ROWS(_xlfn._xlws.FILTER(Table5[r],Table5[enz]=Table5[[#This Row],[enz]]))&gt;1,"many","1")</f>
        <v>1</v>
      </c>
      <c r="H2505" t="str" cm="1">
        <f t="array" ref="H2505">IF(ROWS(_xlfn._xlws.FILTER(Table5[r],Table5[rxn-no-enz]=Table5[[#This Row],[rxn-no-enz]]))&gt;1,"many","1")</f>
        <v>1</v>
      </c>
      <c r="I2505" t="str">
        <f>_xlfn.XLOOKUP(SUBSTITUTE(Table5[[#This Row],[r]],"'",""),Table6[rxn],Table6[rxn],"no")</f>
        <v>no</v>
      </c>
      <c r="J2505" t="str" cm="1">
        <f t="array" ref="J2505">_xlfn.XLOOKUP(Table5[[#This Row],[r]],"'"&amp;Table6[rxn]&amp;"'",Table6[expected kapp],"")</f>
        <v/>
      </c>
      <c r="L2505" t="s">
        <v>10737</v>
      </c>
      <c r="M2505">
        <v>8988.1774343278394</v>
      </c>
      <c r="AE2505" s="1" t="s">
        <v>12926</v>
      </c>
      <c r="AF2505" s="1" t="s">
        <v>2778</v>
      </c>
      <c r="AG2505" s="9">
        <v>8.2075300700000002E-10</v>
      </c>
      <c r="AH2505" s="1" t="str">
        <f>_xlfn.TEXTAFTER(Table9[[#This Row],[rxn]],"-",-1)</f>
        <v>rt7828</v>
      </c>
      <c r="AI2505" s="1" t="e">
        <f>_xlfn.TEXTAFTER(_xlfn.TEXTBEFORE(Table9[[#This Row],[rxn]],"-"&amp;Table9[[#This Row],[enz]]),"RXN-")</f>
        <v>#N/A</v>
      </c>
      <c r="AJ2505" s="1" t="e">
        <f>_xlfn.TEXTBEFORE(Table9[[#This Row],[rxn]],"_",-1)</f>
        <v>#N/A</v>
      </c>
    </row>
    <row r="2506" spans="1:36" ht="17" hidden="1" x14ac:dyDescent="0.25">
      <c r="A2506" t="s">
        <v>8556</v>
      </c>
      <c r="B2506" t="str">
        <f>_xlfn.TEXTAFTER(Table5[[#This Row],[r]],"-",-1)</f>
        <v>rt6665'</v>
      </c>
      <c r="C2506" t="str">
        <f>_xlfn.TEXTAFTER(_xlfn.TEXTBEFORE(Table5[[#This Row],[r]],"-"&amp;Table5[[#This Row],[enz]]),"'RXN-")</f>
        <v>PRFGS_c_FWD</v>
      </c>
      <c r="D2506">
        <v>5128.7423974069698</v>
      </c>
      <c r="E2506">
        <f>_xlfn.XLOOKUP(Table5[[#This Row],[r]],Table3[r],Table3[kapp],"")</f>
        <v>5128.7423974069698</v>
      </c>
      <c r="F2506">
        <f>Table5[[#This Row],[kapp]]-Table5[[#This Row],[old]]</f>
        <v>0</v>
      </c>
      <c r="G2506" t="str" cm="1">
        <f t="array" ref="G2506">IF(ROWS(_xlfn._xlws.FILTER(Table5[r],Table5[enz]=Table5[[#This Row],[enz]]))&gt;1,"many","1")</f>
        <v>1</v>
      </c>
      <c r="H2506" t="str" cm="1">
        <f t="array" ref="H2506">IF(ROWS(_xlfn._xlws.FILTER(Table5[r],Table5[rxn-no-enz]=Table5[[#This Row],[rxn-no-enz]]))&gt;1,"many","1")</f>
        <v>1</v>
      </c>
      <c r="I2506" t="str">
        <f>_xlfn.XLOOKUP(SUBSTITUTE(Table5[[#This Row],[r]],"'",""),Table6[rxn],Table6[rxn],"no")</f>
        <v>no</v>
      </c>
      <c r="J2506" t="str" cm="1">
        <f t="array" ref="J2506">_xlfn.XLOOKUP(Table5[[#This Row],[r]],"'"&amp;Table6[rxn]&amp;"'",Table6[expected kapp],"")</f>
        <v/>
      </c>
      <c r="L2506" t="s">
        <v>10738</v>
      </c>
      <c r="M2506">
        <v>8988.1774343278394</v>
      </c>
      <c r="AE2506" s="1" t="s">
        <v>12927</v>
      </c>
      <c r="AF2506" s="1" t="s">
        <v>2778</v>
      </c>
      <c r="AG2506" s="9">
        <v>4.8008030999999998E-11</v>
      </c>
      <c r="AH2506" s="1" t="str">
        <f>_xlfn.TEXTAFTER(Table9[[#This Row],[rxn]],"-",-1)</f>
        <v>rt7829</v>
      </c>
      <c r="AI2506" s="1" t="e">
        <f>_xlfn.TEXTAFTER(_xlfn.TEXTBEFORE(Table9[[#This Row],[rxn]],"-"&amp;Table9[[#This Row],[enz]]),"RXN-")</f>
        <v>#N/A</v>
      </c>
      <c r="AJ2506" s="1" t="e">
        <f>_xlfn.TEXTBEFORE(Table9[[#This Row],[rxn]],"_",-1)</f>
        <v>#N/A</v>
      </c>
    </row>
    <row r="2507" spans="1:36" ht="17" hidden="1" x14ac:dyDescent="0.25">
      <c r="A2507" t="s">
        <v>8557</v>
      </c>
      <c r="B2507" t="str">
        <f>_xlfn.TEXTAFTER(Table5[[#This Row],[r]],"-",-1)</f>
        <v>rt3242_c'</v>
      </c>
      <c r="C2507" t="str">
        <f>_xlfn.TEXTAFTER(_xlfn.TEXTBEFORE(Table5[[#This Row],[r]],"-"&amp;Table5[[#This Row],[enz]]),"'RXN-")</f>
        <v>PRMICI_c_FWD</v>
      </c>
      <c r="D2507">
        <v>5154.6036011214901</v>
      </c>
      <c r="E2507">
        <f>_xlfn.XLOOKUP(Table5[[#This Row],[r]],Table3[r],Table3[kapp],"")</f>
        <v>5154.6036011214901</v>
      </c>
      <c r="F2507">
        <f>Table5[[#This Row],[kapp]]-Table5[[#This Row],[old]]</f>
        <v>0</v>
      </c>
      <c r="G2507" t="str" cm="1">
        <f t="array" ref="G2507">IF(ROWS(_xlfn._xlws.FILTER(Table5[r],Table5[enz]=Table5[[#This Row],[enz]]))&gt;1,"many","1")</f>
        <v>1</v>
      </c>
      <c r="H2507" t="str" cm="1">
        <f t="array" ref="H2507">IF(ROWS(_xlfn._xlws.FILTER(Table5[r],Table5[rxn-no-enz]=Table5[[#This Row],[rxn-no-enz]]))&gt;1,"many","1")</f>
        <v>1</v>
      </c>
      <c r="I2507" t="str">
        <f>_xlfn.XLOOKUP(SUBSTITUTE(Table5[[#This Row],[r]],"'",""),Table6[rxn],Table6[rxn],"no")</f>
        <v>no</v>
      </c>
      <c r="J2507" t="str" cm="1">
        <f t="array" ref="J2507">_xlfn.XLOOKUP(Table5[[#This Row],[r]],"'"&amp;Table6[rxn]&amp;"'",Table6[expected kapp],"")</f>
        <v/>
      </c>
      <c r="L2507" t="s">
        <v>10739</v>
      </c>
      <c r="M2507">
        <v>8988.1774343278394</v>
      </c>
      <c r="AE2507" s="1" t="s">
        <v>12928</v>
      </c>
      <c r="AF2507" s="1" t="s">
        <v>2778</v>
      </c>
      <c r="AG2507" s="9">
        <v>1.6282889799999999E-10</v>
      </c>
      <c r="AH2507" s="1" t="str">
        <f>_xlfn.TEXTAFTER(Table9[[#This Row],[rxn]],"-",-1)</f>
        <v>rt7835</v>
      </c>
      <c r="AI2507" s="1" t="e">
        <f>_xlfn.TEXTAFTER(_xlfn.TEXTBEFORE(Table9[[#This Row],[rxn]],"-"&amp;Table9[[#This Row],[enz]]),"RXN-")</f>
        <v>#N/A</v>
      </c>
      <c r="AJ2507" s="1" t="e">
        <f>_xlfn.TEXTBEFORE(Table9[[#This Row],[rxn]],"_",-1)</f>
        <v>#N/A</v>
      </c>
    </row>
    <row r="2508" spans="1:36" ht="17" hidden="1" x14ac:dyDescent="0.25">
      <c r="A2508" t="s">
        <v>8558</v>
      </c>
      <c r="B2508" t="str">
        <f>_xlfn.TEXTAFTER(Table5[[#This Row],[r]],"-",-1)</f>
        <v>rt3118'</v>
      </c>
      <c r="C2508" t="str">
        <f>_xlfn.TEXTAFTER(_xlfn.TEXTBEFORE(Table5[[#This Row],[r]],"-"&amp;Table5[[#This Row],[enz]]),"'RXN-")</f>
        <v>PROTRS_c_FWD</v>
      </c>
      <c r="D2508">
        <v>2726.4283042585898</v>
      </c>
      <c r="E2508">
        <f>_xlfn.XLOOKUP(Table5[[#This Row],[r]],Table3[r],Table3[kapp],"")</f>
        <v>2726.4283042585898</v>
      </c>
      <c r="F2508">
        <f>Table5[[#This Row],[kapp]]-Table5[[#This Row],[old]]</f>
        <v>0</v>
      </c>
      <c r="G2508" t="str" cm="1">
        <f t="array" ref="G2508">IF(ROWS(_xlfn._xlws.FILTER(Table5[r],Table5[enz]=Table5[[#This Row],[enz]]))&gt;1,"many","1")</f>
        <v>1</v>
      </c>
      <c r="H2508" t="str" cm="1">
        <f t="array" ref="H2508">IF(ROWS(_xlfn._xlws.FILTER(Table5[r],Table5[rxn-no-enz]=Table5[[#This Row],[rxn-no-enz]]))&gt;1,"many","1")</f>
        <v>1</v>
      </c>
      <c r="I2508" t="str">
        <f>_xlfn.XLOOKUP(SUBSTITUTE(Table5[[#This Row],[r]],"'",""),Table6[rxn],Table6[rxn],"no")</f>
        <v>no</v>
      </c>
      <c r="J2508" t="str" cm="1">
        <f t="array" ref="J2508">_xlfn.XLOOKUP(Table5[[#This Row],[r]],"'"&amp;Table6[rxn]&amp;"'",Table6[expected kapp],"")</f>
        <v/>
      </c>
      <c r="L2508" t="s">
        <v>10740</v>
      </c>
      <c r="M2508">
        <v>8988.1774343278394</v>
      </c>
      <c r="AE2508" s="1" t="s">
        <v>12929</v>
      </c>
      <c r="AF2508" s="1" t="s">
        <v>2778</v>
      </c>
      <c r="AG2508" s="9">
        <v>2.75815509E-10</v>
      </c>
      <c r="AH2508" s="1" t="str">
        <f>_xlfn.TEXTAFTER(Table9[[#This Row],[rxn]],"-",-1)</f>
        <v>rt7838</v>
      </c>
      <c r="AI2508" s="1" t="e">
        <f>_xlfn.TEXTAFTER(_xlfn.TEXTBEFORE(Table9[[#This Row],[rxn]],"-"&amp;Table9[[#This Row],[enz]]),"RXN-")</f>
        <v>#N/A</v>
      </c>
      <c r="AJ2508" s="1" t="e">
        <f>_xlfn.TEXTBEFORE(Table9[[#This Row],[rxn]],"_",-1)</f>
        <v>#N/A</v>
      </c>
    </row>
    <row r="2509" spans="1:36" ht="17" hidden="1" x14ac:dyDescent="0.25">
      <c r="A2509" t="s">
        <v>8559</v>
      </c>
      <c r="B2509" t="str">
        <f>_xlfn.TEXTAFTER(Table5[[#This Row],[r]],"-",-1)</f>
        <v>PRS23'</v>
      </c>
      <c r="C2509" t="str">
        <f>_xlfn.TEXTAFTER(_xlfn.TEXTBEFORE(Table5[[#This Row],[r]],"-"&amp;Table5[[#This Row],[enz]]),"'RXN-")</f>
        <v>PRPPS_c_FWD</v>
      </c>
      <c r="D2509">
        <v>15238.2937178911</v>
      </c>
      <c r="E2509">
        <f>_xlfn.XLOOKUP(Table5[[#This Row],[r]],Table3[r],Table3[kapp],"")</f>
        <v>15238.2937178911</v>
      </c>
      <c r="F2509">
        <f>Table5[[#This Row],[kapp]]-Table5[[#This Row],[old]]</f>
        <v>0</v>
      </c>
      <c r="G2509" t="str" cm="1">
        <f t="array" ref="G2509">IF(ROWS(_xlfn._xlws.FILTER(Table5[r],Table5[enz]=Table5[[#This Row],[enz]]))&gt;1,"many","1")</f>
        <v>1</v>
      </c>
      <c r="H2509" t="str" cm="1">
        <f t="array" ref="H2509">IF(ROWS(_xlfn._xlws.FILTER(Table5[r],Table5[rxn-no-enz]=Table5[[#This Row],[rxn-no-enz]]))&gt;1,"many","1")</f>
        <v>1</v>
      </c>
      <c r="I2509" t="str">
        <f>_xlfn.XLOOKUP(SUBSTITUTE(Table5[[#This Row],[r]],"'",""),Table6[rxn],Table6[rxn],"no")</f>
        <v>no</v>
      </c>
      <c r="J2509" t="str" cm="1">
        <f t="array" ref="J2509">_xlfn.XLOOKUP(Table5[[#This Row],[r]],"'"&amp;Table6[rxn]&amp;"'",Table6[expected kapp],"")</f>
        <v/>
      </c>
      <c r="L2509" t="s">
        <v>10741</v>
      </c>
      <c r="M2509">
        <v>8988.1774343278394</v>
      </c>
      <c r="AE2509" s="1" t="s">
        <v>12930</v>
      </c>
      <c r="AF2509" s="1" t="s">
        <v>2778</v>
      </c>
      <c r="AG2509" s="9">
        <v>2.26345967E-10</v>
      </c>
      <c r="AH2509" s="1" t="str">
        <f>_xlfn.TEXTAFTER(Table9[[#This Row],[rxn]],"-",-1)</f>
        <v>rt7840</v>
      </c>
      <c r="AI2509" s="1" t="e">
        <f>_xlfn.TEXTAFTER(_xlfn.TEXTBEFORE(Table9[[#This Row],[rxn]],"-"&amp;Table9[[#This Row],[enz]]),"RXN-")</f>
        <v>#N/A</v>
      </c>
      <c r="AJ2509" s="1" t="e">
        <f>_xlfn.TEXTBEFORE(Table9[[#This Row],[rxn]],"_",-1)</f>
        <v>#N/A</v>
      </c>
    </row>
    <row r="2510" spans="1:36" ht="17" hidden="1" x14ac:dyDescent="0.25">
      <c r="A2510" t="s">
        <v>8560</v>
      </c>
      <c r="B2510" t="str">
        <f>_xlfn.TEXTAFTER(Table5[[#This Row],[r]],"-",-1)</f>
        <v>rt2136'</v>
      </c>
      <c r="C2510" t="str">
        <f>_xlfn.TEXTAFTER(_xlfn.TEXTBEFORE(Table5[[#This Row],[r]],"-"&amp;Table5[[#This Row],[enz]]),"'RXN-")</f>
        <v>PSD_mm_FWD</v>
      </c>
      <c r="D2510">
        <v>9020.4784721390806</v>
      </c>
      <c r="E2510">
        <f>_xlfn.XLOOKUP(Table5[[#This Row],[r]],Table3[r],Table3[kapp],"")</f>
        <v>9020.4784721390806</v>
      </c>
      <c r="F2510">
        <f>Table5[[#This Row],[kapp]]-Table5[[#This Row],[old]]</f>
        <v>0</v>
      </c>
      <c r="G2510" t="str" cm="1">
        <f t="array" ref="G2510">IF(ROWS(_xlfn._xlws.FILTER(Table5[r],Table5[enz]=Table5[[#This Row],[enz]]))&gt;1,"many","1")</f>
        <v>1</v>
      </c>
      <c r="H2510" t="str" cm="1">
        <f t="array" ref="H2510">IF(ROWS(_xlfn._xlws.FILTER(Table5[r],Table5[rxn-no-enz]=Table5[[#This Row],[rxn-no-enz]]))&gt;1,"many","1")</f>
        <v>many</v>
      </c>
      <c r="I2510" t="str">
        <f>_xlfn.XLOOKUP(SUBSTITUTE(Table5[[#This Row],[r]],"'",""),Table6[rxn],Table6[rxn],"no")</f>
        <v>no</v>
      </c>
      <c r="J2510" t="str" cm="1">
        <f t="array" ref="J2510">_xlfn.XLOOKUP(Table5[[#This Row],[r]],"'"&amp;Table6[rxn]&amp;"'",Table6[expected kapp],"")</f>
        <v/>
      </c>
      <c r="L2510" t="s">
        <v>10742</v>
      </c>
      <c r="M2510">
        <v>8988.1774343278394</v>
      </c>
      <c r="AE2510" s="1" t="s">
        <v>12931</v>
      </c>
      <c r="AF2510" s="1" t="s">
        <v>2778</v>
      </c>
      <c r="AG2510" s="9">
        <v>4.3831840999999898E-11</v>
      </c>
      <c r="AH2510" s="1" t="str">
        <f>_xlfn.TEXTAFTER(Table9[[#This Row],[rxn]],"-",-1)</f>
        <v>rt7845</v>
      </c>
      <c r="AI2510" s="1" t="e">
        <f>_xlfn.TEXTAFTER(_xlfn.TEXTBEFORE(Table9[[#This Row],[rxn]],"-"&amp;Table9[[#This Row],[enz]]),"RXN-")</f>
        <v>#N/A</v>
      </c>
      <c r="AJ2510" s="1" t="e">
        <f>_xlfn.TEXTBEFORE(Table9[[#This Row],[rxn]],"_",-1)</f>
        <v>#N/A</v>
      </c>
    </row>
    <row r="2511" spans="1:36" ht="17" hidden="1" x14ac:dyDescent="0.25">
      <c r="A2511" t="s">
        <v>8561</v>
      </c>
      <c r="B2511" t="str">
        <f>_xlfn.TEXTAFTER(Table5[[#This Row],[r]],"-",-1)</f>
        <v>rt7036'</v>
      </c>
      <c r="C2511" t="str">
        <f>_xlfn.TEXTAFTER(_xlfn.TEXTBEFORE(Table5[[#This Row],[r]],"-"&amp;Table5[[#This Row],[enz]]),"'RXN-")</f>
        <v>PSERT_c_FWD</v>
      </c>
      <c r="D2511">
        <v>665870.44703773898</v>
      </c>
      <c r="E2511">
        <f>_xlfn.XLOOKUP(Table5[[#This Row],[r]],Table3[r],Table3[kapp],"")</f>
        <v>665870.44703773898</v>
      </c>
      <c r="F2511">
        <f>Table5[[#This Row],[kapp]]-Table5[[#This Row],[old]]</f>
        <v>0</v>
      </c>
      <c r="G2511" t="str" cm="1">
        <f t="array" ref="G2511">IF(ROWS(_xlfn._xlws.FILTER(Table5[r],Table5[enz]=Table5[[#This Row],[enz]]))&gt;1,"many","1")</f>
        <v>1</v>
      </c>
      <c r="H2511" t="str" cm="1">
        <f t="array" ref="H2511">IF(ROWS(_xlfn._xlws.FILTER(Table5[r],Table5[rxn-no-enz]=Table5[[#This Row],[rxn-no-enz]]))&gt;1,"many","1")</f>
        <v>1</v>
      </c>
      <c r="I2511" t="str">
        <f>_xlfn.XLOOKUP(SUBSTITUTE(Table5[[#This Row],[r]],"'",""),Table6[rxn],Table6[rxn],"no")</f>
        <v>no</v>
      </c>
      <c r="J2511" t="str" cm="1">
        <f t="array" ref="J2511">_xlfn.XLOOKUP(Table5[[#This Row],[r]],"'"&amp;Table6[rxn]&amp;"'",Table6[expected kapp],"")</f>
        <v/>
      </c>
      <c r="L2511" t="s">
        <v>10743</v>
      </c>
      <c r="M2511">
        <v>8988.1774343278394</v>
      </c>
      <c r="AE2511" s="1" t="s">
        <v>12932</v>
      </c>
      <c r="AF2511" s="1" t="s">
        <v>2778</v>
      </c>
      <c r="AG2511" s="9">
        <v>4.5527756E-11</v>
      </c>
      <c r="AH2511" s="1" t="str">
        <f>_xlfn.TEXTAFTER(Table9[[#This Row],[rxn]],"-",-1)</f>
        <v>rt7857</v>
      </c>
      <c r="AI2511" s="1" t="e">
        <f>_xlfn.TEXTAFTER(_xlfn.TEXTBEFORE(Table9[[#This Row],[rxn]],"-"&amp;Table9[[#This Row],[enz]]),"RXN-")</f>
        <v>#N/A</v>
      </c>
      <c r="AJ2511" s="1" t="e">
        <f>_xlfn.TEXTBEFORE(Table9[[#This Row],[rxn]],"_",-1)</f>
        <v>#N/A</v>
      </c>
    </row>
    <row r="2512" spans="1:36" ht="17" hidden="1" x14ac:dyDescent="0.25">
      <c r="A2512" t="s">
        <v>8562</v>
      </c>
      <c r="B2512" t="str">
        <f>_xlfn.TEXTAFTER(Table5[[#This Row],[r]],"-",-1)</f>
        <v>rt3215'</v>
      </c>
      <c r="C2512" t="str">
        <f>_xlfn.TEXTAFTER(_xlfn.TEXTBEFORE(Table5[[#This Row],[r]],"-"&amp;Table5[[#This Row],[enz]]),"'RXN-")</f>
        <v>PSSA_rm_FWD</v>
      </c>
      <c r="D2512">
        <v>55418.606842857698</v>
      </c>
      <c r="E2512">
        <f>_xlfn.XLOOKUP(Table5[[#This Row],[r]],Table3[r],Table3[kapp],"")</f>
        <v>55418.606842857698</v>
      </c>
      <c r="F2512">
        <f>Table5[[#This Row],[kapp]]-Table5[[#This Row],[old]]</f>
        <v>0</v>
      </c>
      <c r="G2512" t="str" cm="1">
        <f t="array" ref="G2512">IF(ROWS(_xlfn._xlws.FILTER(Table5[r],Table5[enz]=Table5[[#This Row],[enz]]))&gt;1,"many","1")</f>
        <v>1</v>
      </c>
      <c r="H2512" t="str" cm="1">
        <f t="array" ref="H2512">IF(ROWS(_xlfn._xlws.FILTER(Table5[r],Table5[rxn-no-enz]=Table5[[#This Row],[rxn-no-enz]]))&gt;1,"many","1")</f>
        <v>1</v>
      </c>
      <c r="I2512" t="str">
        <f>_xlfn.XLOOKUP(SUBSTITUTE(Table5[[#This Row],[r]],"'",""),Table6[rxn],Table6[rxn],"no")</f>
        <v>no</v>
      </c>
      <c r="J2512" t="str" cm="1">
        <f t="array" ref="J2512">_xlfn.XLOOKUP(Table5[[#This Row],[r]],"'"&amp;Table6[rxn]&amp;"'",Table6[expected kapp],"")</f>
        <v/>
      </c>
      <c r="L2512" t="s">
        <v>10744</v>
      </c>
      <c r="M2512">
        <v>8988.1774343278394</v>
      </c>
      <c r="AE2512" s="1" t="s">
        <v>12933</v>
      </c>
      <c r="AF2512" s="1" t="s">
        <v>2778</v>
      </c>
      <c r="AG2512" s="9">
        <v>8.2097490000000005E-12</v>
      </c>
      <c r="AH2512" s="1" t="str">
        <f>_xlfn.TEXTAFTER(Table9[[#This Row],[rxn]],"-",-1)</f>
        <v>rt7872</v>
      </c>
      <c r="AI2512" s="1" t="e">
        <f>_xlfn.TEXTAFTER(_xlfn.TEXTBEFORE(Table9[[#This Row],[rxn]],"-"&amp;Table9[[#This Row],[enz]]),"RXN-")</f>
        <v>#N/A</v>
      </c>
      <c r="AJ2512" s="1" t="e">
        <f>_xlfn.TEXTBEFORE(Table9[[#This Row],[rxn]],"_",-1)</f>
        <v>#N/A</v>
      </c>
    </row>
    <row r="2513" spans="1:36" ht="17" hidden="1" x14ac:dyDescent="0.25">
      <c r="A2513" t="s">
        <v>8563</v>
      </c>
      <c r="B2513" t="str">
        <f>_xlfn.TEXTAFTER(Table5[[#This Row],[r]],"-",-1)</f>
        <v>rt6481'</v>
      </c>
      <c r="C2513" t="str">
        <f>_xlfn.TEXTAFTER(_xlfn.TEXTBEFORE(Table5[[#This Row],[r]],"-"&amp;Table5[[#This Row],[enz]]),"'RXN-")</f>
        <v>PTPAT_c_FWD</v>
      </c>
      <c r="D2513">
        <v>61.864025962011297</v>
      </c>
      <c r="E2513">
        <f>_xlfn.XLOOKUP(Table5[[#This Row],[r]],Table3[r],Table3[kapp],"")</f>
        <v>61.864025962011297</v>
      </c>
      <c r="F2513">
        <f>Table5[[#This Row],[kapp]]-Table5[[#This Row],[old]]</f>
        <v>0</v>
      </c>
      <c r="G2513" t="str" cm="1">
        <f t="array" ref="G2513">IF(ROWS(_xlfn._xlws.FILTER(Table5[r],Table5[enz]=Table5[[#This Row],[enz]]))&gt;1,"many","1")</f>
        <v>1</v>
      </c>
      <c r="H2513" t="str" cm="1">
        <f t="array" ref="H2513">IF(ROWS(_xlfn._xlws.FILTER(Table5[r],Table5[rxn-no-enz]=Table5[[#This Row],[rxn-no-enz]]))&gt;1,"many","1")</f>
        <v>1</v>
      </c>
      <c r="I2513" t="str">
        <f>_xlfn.XLOOKUP(SUBSTITUTE(Table5[[#This Row],[r]],"'",""),Table6[rxn],Table6[rxn],"no")</f>
        <v>RXN-PTPAT_c_FWD-rt6481</v>
      </c>
      <c r="J2513" cm="1">
        <f t="array" ref="J2513">_xlfn.XLOOKUP(Table5[[#This Row],[r]],"'"&amp;Table6[rxn]&amp;"'",Table6[expected kapp],"")</f>
        <v>618.64025962011397</v>
      </c>
      <c r="L2513" t="s">
        <v>8600</v>
      </c>
      <c r="M2513">
        <v>2747.9139976940901</v>
      </c>
      <c r="AE2513" s="1" t="s">
        <v>12934</v>
      </c>
      <c r="AF2513" s="1" t="s">
        <v>2778</v>
      </c>
      <c r="AG2513" s="9">
        <v>7.6019701000000001E-11</v>
      </c>
      <c r="AH2513" s="1" t="str">
        <f>_xlfn.TEXTAFTER(Table9[[#This Row],[rxn]],"-",-1)</f>
        <v>rt7873</v>
      </c>
      <c r="AI2513" s="1" t="e">
        <f>_xlfn.TEXTAFTER(_xlfn.TEXTBEFORE(Table9[[#This Row],[rxn]],"-"&amp;Table9[[#This Row],[enz]]),"RXN-")</f>
        <v>#N/A</v>
      </c>
      <c r="AJ2513" s="1" t="e">
        <f>_xlfn.TEXTBEFORE(Table9[[#This Row],[rxn]],"_",-1)</f>
        <v>#N/A</v>
      </c>
    </row>
    <row r="2514" spans="1:36" ht="17" hidden="1" x14ac:dyDescent="0.25">
      <c r="A2514" t="s">
        <v>8564</v>
      </c>
      <c r="B2514" t="str">
        <f>_xlfn.TEXTAFTER(Table5[[#This Row],[r]],"-",-1)</f>
        <v>SNZ1SNO1'</v>
      </c>
      <c r="C2514" t="str">
        <f>_xlfn.TEXTAFTER(_xlfn.TEXTBEFORE(Table5[[#This Row],[r]],"-"&amp;Table5[[#This Row],[enz]]),"'RXN-")</f>
        <v>PYDX5PS_c_FWD</v>
      </c>
      <c r="D2514">
        <v>1505.3662549088201</v>
      </c>
      <c r="E2514">
        <f>_xlfn.XLOOKUP(Table5[[#This Row],[r]],Table3[r],Table3[kapp],"")</f>
        <v>1505.3662549088201</v>
      </c>
      <c r="F2514">
        <f>Table5[[#This Row],[kapp]]-Table5[[#This Row],[old]]</f>
        <v>0</v>
      </c>
      <c r="G2514" t="str" cm="1">
        <f t="array" ref="G2514">IF(ROWS(_xlfn._xlws.FILTER(Table5[r],Table5[enz]=Table5[[#This Row],[enz]]))&gt;1,"many","1")</f>
        <v>1</v>
      </c>
      <c r="H2514" t="str" cm="1">
        <f t="array" ref="H2514">IF(ROWS(_xlfn._xlws.FILTER(Table5[r],Table5[rxn-no-enz]=Table5[[#This Row],[rxn-no-enz]]))&gt;1,"many","1")</f>
        <v>1</v>
      </c>
      <c r="I2514" t="str">
        <f>_xlfn.XLOOKUP(SUBSTITUTE(Table5[[#This Row],[r]],"'",""),Table6[rxn],Table6[rxn],"no")</f>
        <v>no</v>
      </c>
      <c r="J2514" t="str" cm="1">
        <f t="array" ref="J2514">_xlfn.XLOOKUP(Table5[[#This Row],[r]],"'"&amp;Table6[rxn]&amp;"'",Table6[expected kapp],"")</f>
        <v/>
      </c>
      <c r="L2514" t="s">
        <v>10745</v>
      </c>
      <c r="M2514">
        <v>8988.1774343278394</v>
      </c>
      <c r="AE2514" s="1" t="s">
        <v>12935</v>
      </c>
      <c r="AF2514" s="1" t="s">
        <v>2778</v>
      </c>
      <c r="AG2514" s="9">
        <v>2.1459432200000001E-10</v>
      </c>
      <c r="AH2514" s="1" t="str">
        <f>_xlfn.TEXTAFTER(Table9[[#This Row],[rxn]],"-",-1)</f>
        <v>rt7877</v>
      </c>
      <c r="AI2514" s="1" t="e">
        <f>_xlfn.TEXTAFTER(_xlfn.TEXTBEFORE(Table9[[#This Row],[rxn]],"-"&amp;Table9[[#This Row],[enz]]),"RXN-")</f>
        <v>#N/A</v>
      </c>
      <c r="AJ2514" s="1" t="e">
        <f>_xlfn.TEXTBEFORE(Table9[[#This Row],[rxn]],"_",-1)</f>
        <v>#N/A</v>
      </c>
    </row>
    <row r="2515" spans="1:36" ht="17" hidden="1" x14ac:dyDescent="0.25">
      <c r="A2515" t="s">
        <v>8565</v>
      </c>
      <c r="B2515" t="str">
        <f>_xlfn.TEXTAFTER(Table5[[#This Row],[r]],"-",-1)</f>
        <v>rt4634'</v>
      </c>
      <c r="C2515" t="str">
        <f>_xlfn.TEXTAFTER(_xlfn.TEXTBEFORE(Table5[[#This Row],[r]],"-"&amp;Table5[[#This Row],[enz]]),"'RXN-")</f>
        <v>PYK_c_FWD</v>
      </c>
      <c r="D2515">
        <v>38656.267137193398</v>
      </c>
      <c r="E2515">
        <f>_xlfn.XLOOKUP(Table5[[#This Row],[r]],Table3[r],Table3[kapp],"")</f>
        <v>38656.267137193398</v>
      </c>
      <c r="F2515">
        <f>Table5[[#This Row],[kapp]]-Table5[[#This Row],[old]]</f>
        <v>0</v>
      </c>
      <c r="G2515" t="str" cm="1">
        <f t="array" ref="G2515">IF(ROWS(_xlfn._xlws.FILTER(Table5[r],Table5[enz]=Table5[[#This Row],[enz]]))&gt;1,"many","1")</f>
        <v>1</v>
      </c>
      <c r="H2515" t="str" cm="1">
        <f t="array" ref="H2515">IF(ROWS(_xlfn._xlws.FILTER(Table5[r],Table5[rxn-no-enz]=Table5[[#This Row],[rxn-no-enz]]))&gt;1,"many","1")</f>
        <v>1</v>
      </c>
      <c r="I2515" t="str">
        <f>_xlfn.XLOOKUP(SUBSTITUTE(Table5[[#This Row],[r]],"'",""),Table6[rxn],Table6[rxn],"no")</f>
        <v>no</v>
      </c>
      <c r="J2515" t="str" cm="1">
        <f t="array" ref="J2515">_xlfn.XLOOKUP(Table5[[#This Row],[r]],"'"&amp;Table6[rxn]&amp;"'",Table6[expected kapp],"")</f>
        <v/>
      </c>
      <c r="L2515" t="s">
        <v>8601</v>
      </c>
      <c r="M2515">
        <v>2497.43813250531</v>
      </c>
      <c r="AE2515" s="1" t="s">
        <v>12936</v>
      </c>
      <c r="AF2515" s="1" t="s">
        <v>2778</v>
      </c>
      <c r="AG2515" s="9">
        <v>1.90020757E-10</v>
      </c>
      <c r="AH2515" s="1" t="str">
        <f>_xlfn.TEXTAFTER(Table9[[#This Row],[rxn]],"-",-1)</f>
        <v>rt7896</v>
      </c>
      <c r="AI2515" s="1" t="e">
        <f>_xlfn.TEXTAFTER(_xlfn.TEXTBEFORE(Table9[[#This Row],[rxn]],"-"&amp;Table9[[#This Row],[enz]]),"RXN-")</f>
        <v>#N/A</v>
      </c>
      <c r="AJ2515" s="1" t="e">
        <f>_xlfn.TEXTBEFORE(Table9[[#This Row],[rxn]],"_",-1)</f>
        <v>#N/A</v>
      </c>
    </row>
    <row r="2516" spans="1:36" ht="17" hidden="1" x14ac:dyDescent="0.25">
      <c r="A2516" t="s">
        <v>8566</v>
      </c>
      <c r="B2516" t="str">
        <f>_xlfn.TEXTAFTER(Table5[[#This Row],[r]],"-",-1)</f>
        <v>rt0930_c'</v>
      </c>
      <c r="C2516" t="str">
        <f>_xlfn.TEXTAFTER(_xlfn.TEXTBEFORE(Table5[[#This Row],[r]],"-"&amp;Table5[[#This Row],[enz]]),"'RXN-")</f>
        <v>RBFK_c_FWD</v>
      </c>
      <c r="D2516">
        <v>2.9270473308691098</v>
      </c>
      <c r="E2516">
        <f>_xlfn.XLOOKUP(Table5[[#This Row],[r]],Table3[r],Table3[kapp],"")</f>
        <v>2.9270473308691098</v>
      </c>
      <c r="F2516">
        <f>Table5[[#This Row],[kapp]]-Table5[[#This Row],[old]]</f>
        <v>0</v>
      </c>
      <c r="G2516" t="str" cm="1">
        <f t="array" ref="G2516">IF(ROWS(_xlfn._xlws.FILTER(Table5[r],Table5[enz]=Table5[[#This Row],[enz]]))&gt;1,"many","1")</f>
        <v>1</v>
      </c>
      <c r="H2516" t="str" cm="1">
        <f t="array" ref="H2516">IF(ROWS(_xlfn._xlws.FILTER(Table5[r],Table5[rxn-no-enz]=Table5[[#This Row],[rxn-no-enz]]))&gt;1,"many","1")</f>
        <v>1</v>
      </c>
      <c r="I2516" t="str">
        <f>_xlfn.XLOOKUP(SUBSTITUTE(Table5[[#This Row],[r]],"'",""),Table6[rxn],Table6[rxn],"no")</f>
        <v>RXN-RBFK_c_FWD-rt0930_c</v>
      </c>
      <c r="J2516" cm="1">
        <f t="array" ref="J2516">_xlfn.XLOOKUP(Table5[[#This Row],[r]],"'"&amp;Table6[rxn]&amp;"'",Table6[expected kapp],"")</f>
        <v>29.270473308690871</v>
      </c>
      <c r="L2516" t="s">
        <v>10746</v>
      </c>
      <c r="M2516">
        <v>8988.1774343278394</v>
      </c>
      <c r="AE2516" s="1" t="s">
        <v>12937</v>
      </c>
      <c r="AF2516" s="1" t="s">
        <v>2778</v>
      </c>
      <c r="AG2516" s="9">
        <v>3.0782751000000001E-11</v>
      </c>
      <c r="AH2516" s="1" t="str">
        <f>_xlfn.TEXTAFTER(Table9[[#This Row],[rxn]],"-",-1)</f>
        <v>rt7899</v>
      </c>
      <c r="AI2516" s="1" t="e">
        <f>_xlfn.TEXTAFTER(_xlfn.TEXTBEFORE(Table9[[#This Row],[rxn]],"-"&amp;Table9[[#This Row],[enz]]),"RXN-")</f>
        <v>#N/A</v>
      </c>
      <c r="AJ2516" s="1" t="e">
        <f>_xlfn.TEXTBEFORE(Table9[[#This Row],[rxn]],"_",-1)</f>
        <v>#N/A</v>
      </c>
    </row>
    <row r="2517" spans="1:36" ht="17" hidden="1" x14ac:dyDescent="0.25">
      <c r="A2517" t="s">
        <v>8567</v>
      </c>
      <c r="B2517" t="str">
        <f>_xlfn.TEXTAFTER(Table5[[#This Row],[r]],"-",-1)</f>
        <v>rt0910'</v>
      </c>
      <c r="C2517" t="str">
        <f>_xlfn.TEXTAFTER(_xlfn.TEXTBEFORE(Table5[[#This Row],[r]],"-"&amp;Table5[[#This Row],[enz]]),"'RXN-")</f>
        <v>RBFSa_c_FWD</v>
      </c>
      <c r="D2517">
        <v>14.089391945214601</v>
      </c>
      <c r="E2517">
        <f>_xlfn.XLOOKUP(Table5[[#This Row],[r]],Table3[r],Table3[kapp],"")</f>
        <v>14.089391945214601</v>
      </c>
      <c r="F2517">
        <f>Table5[[#This Row],[kapp]]-Table5[[#This Row],[old]]</f>
        <v>0</v>
      </c>
      <c r="G2517" t="str" cm="1">
        <f t="array" ref="G2517">IF(ROWS(_xlfn._xlws.FILTER(Table5[r],Table5[enz]=Table5[[#This Row],[enz]]))&gt;1,"many","1")</f>
        <v>1</v>
      </c>
      <c r="H2517" t="str" cm="1">
        <f t="array" ref="H2517">IF(ROWS(_xlfn._xlws.FILTER(Table5[r],Table5[rxn-no-enz]=Table5[[#This Row],[rxn-no-enz]]))&gt;1,"many","1")</f>
        <v>1</v>
      </c>
      <c r="I2517" t="str">
        <f>_xlfn.XLOOKUP(SUBSTITUTE(Table5[[#This Row],[r]],"'",""),Table6[rxn],Table6[rxn],"no")</f>
        <v>RXN-RBFSa_c_FWD-rt0910</v>
      </c>
      <c r="J2517" cm="1">
        <f t="array" ref="J2517">_xlfn.XLOOKUP(Table5[[#This Row],[r]],"'"&amp;Table6[rxn]&amp;"'",Table6[expected kapp],"")</f>
        <v>140.89391945214714</v>
      </c>
      <c r="L2517" t="s">
        <v>10747</v>
      </c>
      <c r="M2517">
        <v>8988.1774343278394</v>
      </c>
      <c r="AE2517" s="1" t="s">
        <v>12938</v>
      </c>
      <c r="AF2517" s="1" t="s">
        <v>2778</v>
      </c>
      <c r="AG2517" s="9">
        <v>4.0274148799999998E-10</v>
      </c>
      <c r="AH2517" s="1" t="str">
        <f>_xlfn.TEXTAFTER(Table9[[#This Row],[rxn]],"-",-1)</f>
        <v>rt7905</v>
      </c>
      <c r="AI2517" s="1" t="e">
        <f>_xlfn.TEXTAFTER(_xlfn.TEXTBEFORE(Table9[[#This Row],[rxn]],"-"&amp;Table9[[#This Row],[enz]]),"RXN-")</f>
        <v>#N/A</v>
      </c>
      <c r="AJ2517" s="1" t="e">
        <f>_xlfn.TEXTBEFORE(Table9[[#This Row],[rxn]],"_",-1)</f>
        <v>#N/A</v>
      </c>
    </row>
    <row r="2518" spans="1:36" ht="17" hidden="1" x14ac:dyDescent="0.25">
      <c r="A2518" t="s">
        <v>8568</v>
      </c>
      <c r="B2518" t="str">
        <f>_xlfn.TEXTAFTER(Table5[[#This Row],[r]],"-",-1)</f>
        <v>rt4127'</v>
      </c>
      <c r="C2518" t="str">
        <f>_xlfn.TEXTAFTER(_xlfn.TEXTBEFORE(Table5[[#This Row],[r]],"-"&amp;Table5[[#This Row],[enz]]),"'RXN-")</f>
        <v>RBFSb_c_FWD</v>
      </c>
      <c r="D2518">
        <v>5.9076943298460103</v>
      </c>
      <c r="E2518">
        <f>_xlfn.XLOOKUP(Table5[[#This Row],[r]],Table3[r],Table3[kapp],"")</f>
        <v>5.9076943298460103</v>
      </c>
      <c r="F2518">
        <f>Table5[[#This Row],[kapp]]-Table5[[#This Row],[old]]</f>
        <v>0</v>
      </c>
      <c r="G2518" t="str" cm="1">
        <f t="array" ref="G2518">IF(ROWS(_xlfn._xlws.FILTER(Table5[r],Table5[enz]=Table5[[#This Row],[enz]]))&gt;1,"many","1")</f>
        <v>1</v>
      </c>
      <c r="H2518" t="str" cm="1">
        <f t="array" ref="H2518">IF(ROWS(_xlfn._xlws.FILTER(Table5[r],Table5[rxn-no-enz]=Table5[[#This Row],[rxn-no-enz]]))&gt;1,"many","1")</f>
        <v>1</v>
      </c>
      <c r="I2518" t="str">
        <f>_xlfn.XLOOKUP(SUBSTITUTE(Table5[[#This Row],[r]],"'",""),Table6[rxn],Table6[rxn],"no")</f>
        <v>RXN-RBFSb_c_FWD-rt4127</v>
      </c>
      <c r="J2518" cm="1">
        <f t="array" ref="J2518">_xlfn.XLOOKUP(Table5[[#This Row],[r]],"'"&amp;Table6[rxn]&amp;"'",Table6[expected kapp],"")</f>
        <v>59.076943298460243</v>
      </c>
      <c r="L2518" t="s">
        <v>10748</v>
      </c>
      <c r="M2518">
        <v>8988.1774343278394</v>
      </c>
      <c r="AE2518" s="1" t="s">
        <v>12939</v>
      </c>
      <c r="AF2518" s="1" t="s">
        <v>2778</v>
      </c>
      <c r="AG2518" s="9">
        <v>1.4776834999999901E-11</v>
      </c>
      <c r="AH2518" s="1" t="str">
        <f>_xlfn.TEXTAFTER(Table9[[#This Row],[rxn]],"-",-1)</f>
        <v>rt7907</v>
      </c>
      <c r="AI2518" s="1" t="e">
        <f>_xlfn.TEXTAFTER(_xlfn.TEXTBEFORE(Table9[[#This Row],[rxn]],"-"&amp;Table9[[#This Row],[enz]]),"RXN-")</f>
        <v>#N/A</v>
      </c>
      <c r="AJ2518" s="1" t="e">
        <f>_xlfn.TEXTBEFORE(Table9[[#This Row],[rxn]],"_",-1)</f>
        <v>#N/A</v>
      </c>
    </row>
    <row r="2519" spans="1:36" ht="17" hidden="1" x14ac:dyDescent="0.25">
      <c r="A2519" t="s">
        <v>8572</v>
      </c>
      <c r="B2519" t="str">
        <f>_xlfn.TEXTAFTER(Table5[[#This Row],[r]],"-",-1)</f>
        <v>rt3505'</v>
      </c>
      <c r="C2519" t="str">
        <f>_xlfn.TEXTAFTER(_xlfn.TEXTBEFORE(Table5[[#This Row],[r]],"-"&amp;Table5[[#This Row],[enz]]),"'RXN-")</f>
        <v>RPE_c_REV</v>
      </c>
      <c r="D2519">
        <v>5062266.7983939601</v>
      </c>
      <c r="E2519">
        <f>_xlfn.XLOOKUP(Table5[[#This Row],[r]],Table3[r],Table3[kapp],"")</f>
        <v>5062266.7983939601</v>
      </c>
      <c r="F2519">
        <f>Table5[[#This Row],[kapp]]-Table5[[#This Row],[old]]</f>
        <v>0</v>
      </c>
      <c r="G2519" t="str" cm="1">
        <f t="array" ref="G2519">IF(ROWS(_xlfn._xlws.FILTER(Table5[r],Table5[enz]=Table5[[#This Row],[enz]]))&gt;1,"many","1")</f>
        <v>many</v>
      </c>
      <c r="H2519" t="str" cm="1">
        <f t="array" ref="H2519">IF(ROWS(_xlfn._xlws.FILTER(Table5[r],Table5[rxn-no-enz]=Table5[[#This Row],[rxn-no-enz]]))&gt;1,"many","1")</f>
        <v>many</v>
      </c>
      <c r="I2519" t="str">
        <f>_xlfn.XLOOKUP(SUBSTITUTE(Table5[[#This Row],[r]],"'",""),Table6[rxn],Table6[rxn],"no")</f>
        <v>no</v>
      </c>
      <c r="J2519" t="str" cm="1">
        <f t="array" ref="J2519">_xlfn.XLOOKUP(Table5[[#This Row],[r]],"'"&amp;Table6[rxn]&amp;"'",Table6[expected kapp],"")</f>
        <v/>
      </c>
      <c r="L2519" t="s">
        <v>10749</v>
      </c>
      <c r="M2519">
        <v>8988.1774343278394</v>
      </c>
      <c r="AE2519" s="1" t="s">
        <v>12940</v>
      </c>
      <c r="AF2519" s="1" t="s">
        <v>2778</v>
      </c>
      <c r="AG2519" s="9">
        <v>6.9590042999999995E-11</v>
      </c>
      <c r="AH2519" s="1" t="str">
        <f>_xlfn.TEXTAFTER(Table9[[#This Row],[rxn]],"-",-1)</f>
        <v>rt7908_c</v>
      </c>
      <c r="AI2519" s="1" t="e">
        <f>_xlfn.TEXTAFTER(_xlfn.TEXTBEFORE(Table9[[#This Row],[rxn]],"-"&amp;Table9[[#This Row],[enz]]),"RXN-")</f>
        <v>#N/A</v>
      </c>
      <c r="AJ2519" s="1" t="str">
        <f>_xlfn.TEXTBEFORE(Table9[[#This Row],[rxn]],"_",-1)</f>
        <v>PROWASTE-rt7908</v>
      </c>
    </row>
    <row r="2520" spans="1:36" ht="17" hidden="1" x14ac:dyDescent="0.25">
      <c r="A2520" t="s">
        <v>8573</v>
      </c>
      <c r="B2520" t="str">
        <f>_xlfn.TEXTAFTER(Table5[[#This Row],[r]],"-",-1)</f>
        <v>rt4920'</v>
      </c>
      <c r="C2520" t="str">
        <f>_xlfn.TEXTAFTER(_xlfn.TEXTBEFORE(Table5[[#This Row],[r]],"-"&amp;Table5[[#This Row],[enz]]),"'RXN-")</f>
        <v>RPI_c_FWD</v>
      </c>
      <c r="D2520">
        <v>16108.8174160043</v>
      </c>
      <c r="E2520">
        <f>_xlfn.XLOOKUP(Table5[[#This Row],[r]],Table3[r],Table3[kapp],"")</f>
        <v>16108.8174160043</v>
      </c>
      <c r="F2520">
        <f>Table5[[#This Row],[kapp]]-Table5[[#This Row],[old]]</f>
        <v>0</v>
      </c>
      <c r="G2520" t="str" cm="1">
        <f t="array" ref="G2520">IF(ROWS(_xlfn._xlws.FILTER(Table5[r],Table5[enz]=Table5[[#This Row],[enz]]))&gt;1,"many","1")</f>
        <v>many</v>
      </c>
      <c r="H2520" t="str" cm="1">
        <f t="array" ref="H2520">IF(ROWS(_xlfn._xlws.FILTER(Table5[r],Table5[rxn-no-enz]=Table5[[#This Row],[rxn-no-enz]]))&gt;1,"many","1")</f>
        <v>1</v>
      </c>
      <c r="I2520" t="str">
        <f>_xlfn.XLOOKUP(SUBSTITUTE(Table5[[#This Row],[r]],"'",""),Table6[rxn],Table6[rxn],"no")</f>
        <v>no</v>
      </c>
      <c r="J2520" t="str" cm="1">
        <f t="array" ref="J2520">_xlfn.XLOOKUP(Table5[[#This Row],[r]],"'"&amp;Table6[rxn]&amp;"'",Table6[expected kapp],"")</f>
        <v/>
      </c>
      <c r="L2520" t="s">
        <v>10750</v>
      </c>
      <c r="M2520">
        <v>8988.1774343278394</v>
      </c>
      <c r="AE2520" s="1" t="s">
        <v>12941</v>
      </c>
      <c r="AF2520" s="1" t="s">
        <v>2778</v>
      </c>
      <c r="AG2520" s="9">
        <v>9.1099387000000002E-11</v>
      </c>
      <c r="AH2520" s="1" t="str">
        <f>_xlfn.TEXTAFTER(Table9[[#This Row],[rxn]],"-",-1)</f>
        <v>rt7910</v>
      </c>
      <c r="AI2520" s="1" t="e">
        <f>_xlfn.TEXTAFTER(_xlfn.TEXTBEFORE(Table9[[#This Row],[rxn]],"-"&amp;Table9[[#This Row],[enz]]),"RXN-")</f>
        <v>#N/A</v>
      </c>
      <c r="AJ2520" s="1" t="e">
        <f>_xlfn.TEXTBEFORE(Table9[[#This Row],[rxn]],"_",-1)</f>
        <v>#N/A</v>
      </c>
    </row>
    <row r="2521" spans="1:36" ht="17" hidden="1" x14ac:dyDescent="0.25">
      <c r="A2521" t="s">
        <v>8577</v>
      </c>
      <c r="B2521" t="str">
        <f>_xlfn.TEXTAFTER(Table5[[#This Row],[r]],"-",-1)</f>
        <v>rt5075'</v>
      </c>
      <c r="C2521" t="str">
        <f>_xlfn.TEXTAFTER(_xlfn.TEXTBEFORE(Table5[[#This Row],[r]],"-"&amp;Table5[[#This Row],[enz]]),"'RXN-")</f>
        <v>SADT_c_FWD</v>
      </c>
      <c r="D2521">
        <v>11588.6218051124</v>
      </c>
      <c r="E2521">
        <f>_xlfn.XLOOKUP(Table5[[#This Row],[r]],Table3[r],Table3[kapp],"")</f>
        <v>11588.6218051124</v>
      </c>
      <c r="F2521">
        <f>Table5[[#This Row],[kapp]]-Table5[[#This Row],[old]]</f>
        <v>0</v>
      </c>
      <c r="G2521" t="str" cm="1">
        <f t="array" ref="G2521">IF(ROWS(_xlfn._xlws.FILTER(Table5[r],Table5[enz]=Table5[[#This Row],[enz]]))&gt;1,"many","1")</f>
        <v>1</v>
      </c>
      <c r="H2521" t="str" cm="1">
        <f t="array" ref="H2521">IF(ROWS(_xlfn._xlws.FILTER(Table5[r],Table5[rxn-no-enz]=Table5[[#This Row],[rxn-no-enz]]))&gt;1,"many","1")</f>
        <v>1</v>
      </c>
      <c r="I2521" t="str">
        <f>_xlfn.XLOOKUP(SUBSTITUTE(Table5[[#This Row],[r]],"'",""),Table6[rxn],Table6[rxn],"no")</f>
        <v>no</v>
      </c>
      <c r="J2521" t="str" cm="1">
        <f t="array" ref="J2521">_xlfn.XLOOKUP(Table5[[#This Row],[r]],"'"&amp;Table6[rxn]&amp;"'",Table6[expected kapp],"")</f>
        <v/>
      </c>
      <c r="L2521" t="s">
        <v>10751</v>
      </c>
      <c r="M2521">
        <v>8988.1774343278394</v>
      </c>
      <c r="AE2521" s="1" t="s">
        <v>12942</v>
      </c>
      <c r="AF2521" s="1" t="s">
        <v>2778</v>
      </c>
      <c r="AG2521" s="9">
        <v>2.72710743E-10</v>
      </c>
      <c r="AH2521" s="1" t="str">
        <f>_xlfn.TEXTAFTER(Table9[[#This Row],[rxn]],"-",-1)</f>
        <v>rt7912</v>
      </c>
      <c r="AI2521" s="1" t="e">
        <f>_xlfn.TEXTAFTER(_xlfn.TEXTBEFORE(Table9[[#This Row],[rxn]],"-"&amp;Table9[[#This Row],[enz]]),"RXN-")</f>
        <v>#N/A</v>
      </c>
      <c r="AJ2521" s="1" t="e">
        <f>_xlfn.TEXTBEFORE(Table9[[#This Row],[rxn]],"_",-1)</f>
        <v>#N/A</v>
      </c>
    </row>
    <row r="2522" spans="1:36" ht="17" hidden="1" x14ac:dyDescent="0.25">
      <c r="A2522" t="s">
        <v>8578</v>
      </c>
      <c r="B2522" t="str">
        <f>_xlfn.TEXTAFTER(Table5[[#This Row],[r]],"-",-1)</f>
        <v>rt4692'</v>
      </c>
      <c r="C2522" t="str">
        <f>_xlfn.TEXTAFTER(_xlfn.TEXTBEFORE(Table5[[#This Row],[r]],"-"&amp;Table5[[#This Row],[enz]]),"'RXN-")</f>
        <v>SAM24MT_c_FWD</v>
      </c>
      <c r="D2522">
        <v>3206.21738753205</v>
      </c>
      <c r="E2522">
        <f>_xlfn.XLOOKUP(Table5[[#This Row],[r]],Table3[r],Table3[kapp],"")</f>
        <v>3206.21738753205</v>
      </c>
      <c r="F2522">
        <f>Table5[[#This Row],[kapp]]-Table5[[#This Row],[old]]</f>
        <v>0</v>
      </c>
      <c r="G2522" t="str" cm="1">
        <f t="array" ref="G2522">IF(ROWS(_xlfn._xlws.FILTER(Table5[r],Table5[enz]=Table5[[#This Row],[enz]]))&gt;1,"many","1")</f>
        <v>1</v>
      </c>
      <c r="H2522" t="str" cm="1">
        <f t="array" ref="H2522">IF(ROWS(_xlfn._xlws.FILTER(Table5[r],Table5[rxn-no-enz]=Table5[[#This Row],[rxn-no-enz]]))&gt;1,"many","1")</f>
        <v>1</v>
      </c>
      <c r="I2522" t="str">
        <f>_xlfn.XLOOKUP(SUBSTITUTE(Table5[[#This Row],[r]],"'",""),Table6[rxn],Table6[rxn],"no")</f>
        <v>no</v>
      </c>
      <c r="J2522" t="str" cm="1">
        <f t="array" ref="J2522">_xlfn.XLOOKUP(Table5[[#This Row],[r]],"'"&amp;Table6[rxn]&amp;"'",Table6[expected kapp],"")</f>
        <v/>
      </c>
      <c r="L2522" t="s">
        <v>10752</v>
      </c>
      <c r="M2522">
        <v>8988.1774343278394</v>
      </c>
      <c r="AE2522" s="1" t="s">
        <v>12943</v>
      </c>
      <c r="AF2522" s="1" t="s">
        <v>2778</v>
      </c>
      <c r="AG2522" s="9">
        <v>2.9140071299999999E-10</v>
      </c>
      <c r="AH2522" s="1" t="str">
        <f>_xlfn.TEXTAFTER(Table9[[#This Row],[rxn]],"-",-1)</f>
        <v>rt7913</v>
      </c>
      <c r="AI2522" s="1" t="e">
        <f>_xlfn.TEXTAFTER(_xlfn.TEXTBEFORE(Table9[[#This Row],[rxn]],"-"&amp;Table9[[#This Row],[enz]]),"RXN-")</f>
        <v>#N/A</v>
      </c>
      <c r="AJ2522" s="1" t="e">
        <f>_xlfn.TEXTBEFORE(Table9[[#This Row],[rxn]],"_",-1)</f>
        <v>#N/A</v>
      </c>
    </row>
    <row r="2523" spans="1:36" ht="17" hidden="1" x14ac:dyDescent="0.25">
      <c r="A2523" t="s">
        <v>8579</v>
      </c>
      <c r="B2523" t="str">
        <f>_xlfn.TEXTAFTER(Table5[[#This Row],[r]],"-",-1)</f>
        <v>rt10571935'</v>
      </c>
      <c r="C2523" t="str">
        <f>_xlfn.TEXTAFTER(_xlfn.TEXTBEFORE(Table5[[#This Row],[r]],"-"&amp;Table5[[#This Row],[enz]]),"'RXN-")</f>
        <v>SERPT_r_FWD</v>
      </c>
      <c r="D2523">
        <v>2320.5878497986</v>
      </c>
      <c r="E2523">
        <f>_xlfn.XLOOKUP(Table5[[#This Row],[r]],Table3[r],Table3[kapp],"")</f>
        <v>2320.5878497986</v>
      </c>
      <c r="F2523">
        <f>Table5[[#This Row],[kapp]]-Table5[[#This Row],[old]]</f>
        <v>0</v>
      </c>
      <c r="G2523" t="str" cm="1">
        <f t="array" ref="G2523">IF(ROWS(_xlfn._xlws.FILTER(Table5[r],Table5[enz]=Table5[[#This Row],[enz]]))&gt;1,"many","1")</f>
        <v>1</v>
      </c>
      <c r="H2523" t="str" cm="1">
        <f t="array" ref="H2523">IF(ROWS(_xlfn._xlws.FILTER(Table5[r],Table5[rxn-no-enz]=Table5[[#This Row],[rxn-no-enz]]))&gt;1,"many","1")</f>
        <v>1</v>
      </c>
      <c r="I2523" t="str">
        <f>_xlfn.XLOOKUP(SUBSTITUTE(Table5[[#This Row],[r]],"'",""),Table6[rxn],Table6[rxn],"no")</f>
        <v>no</v>
      </c>
      <c r="J2523" t="str" cm="1">
        <f t="array" ref="J2523">_xlfn.XLOOKUP(Table5[[#This Row],[r]],"'"&amp;Table6[rxn]&amp;"'",Table6[expected kapp],"")</f>
        <v/>
      </c>
      <c r="L2523" t="s">
        <v>8602</v>
      </c>
      <c r="M2523">
        <v>6084.8914054019897</v>
      </c>
      <c r="AE2523" s="1" t="s">
        <v>12944</v>
      </c>
      <c r="AF2523" s="1" t="s">
        <v>2778</v>
      </c>
      <c r="AG2523" s="9">
        <v>4.9994060999999998E-11</v>
      </c>
      <c r="AH2523" s="1" t="str">
        <f>_xlfn.TEXTAFTER(Table9[[#This Row],[rxn]],"-",-1)</f>
        <v>rt7916_x</v>
      </c>
      <c r="AI2523" s="1" t="e">
        <f>_xlfn.TEXTAFTER(_xlfn.TEXTBEFORE(Table9[[#This Row],[rxn]],"-"&amp;Table9[[#This Row],[enz]]),"RXN-")</f>
        <v>#N/A</v>
      </c>
      <c r="AJ2523" s="1" t="str">
        <f>_xlfn.TEXTBEFORE(Table9[[#This Row],[rxn]],"_",-1)</f>
        <v>PROWASTE-rt7916</v>
      </c>
    </row>
    <row r="2524" spans="1:36" ht="17" hidden="1" x14ac:dyDescent="0.25">
      <c r="A2524" t="s">
        <v>8580</v>
      </c>
      <c r="B2524" t="str">
        <f>_xlfn.TEXTAFTER(Table5[[#This Row],[r]],"-",-1)</f>
        <v>rt7910'</v>
      </c>
      <c r="C2524" t="str">
        <f>_xlfn.TEXTAFTER(_xlfn.TEXTBEFORE(Table5[[#This Row],[r]],"-"&amp;Table5[[#This Row],[enz]]),"'RXN-")</f>
        <v>SERt_c_m_REV</v>
      </c>
      <c r="D2524">
        <v>1001980.00021364</v>
      </c>
      <c r="E2524">
        <f>_xlfn.XLOOKUP(Table5[[#This Row],[r]],Table3[r],Table3[kapp],"")</f>
        <v>1001980.00021364</v>
      </c>
      <c r="F2524">
        <f>Table5[[#This Row],[kapp]]-Table5[[#This Row],[old]]</f>
        <v>0</v>
      </c>
      <c r="G2524" t="str" cm="1">
        <f t="array" ref="G2524">IF(ROWS(_xlfn._xlws.FILTER(Table5[r],Table5[enz]=Table5[[#This Row],[enz]]))&gt;1,"many","1")</f>
        <v>many</v>
      </c>
      <c r="H2524" t="str" cm="1">
        <f t="array" ref="H2524">IF(ROWS(_xlfn._xlws.FILTER(Table5[r],Table5[rxn-no-enz]=Table5[[#This Row],[rxn-no-enz]]))&gt;1,"many","1")</f>
        <v>1</v>
      </c>
      <c r="I2524" t="str">
        <f>_xlfn.XLOOKUP(SUBSTITUTE(Table5[[#This Row],[r]],"'",""),Table6[rxn],Table6[rxn],"no")</f>
        <v>no</v>
      </c>
      <c r="J2524" t="str" cm="1">
        <f t="array" ref="J2524">_xlfn.XLOOKUP(Table5[[#This Row],[r]],"'"&amp;Table6[rxn]&amp;"'",Table6[expected kapp],"")</f>
        <v/>
      </c>
      <c r="L2524" t="s">
        <v>10753</v>
      </c>
      <c r="M2524">
        <v>8988.1774343278394</v>
      </c>
      <c r="AE2524" s="1" t="s">
        <v>12945</v>
      </c>
      <c r="AF2524" s="1" t="s">
        <v>2778</v>
      </c>
      <c r="AG2524" s="9">
        <v>5.2230777E-11</v>
      </c>
      <c r="AH2524" s="1" t="str">
        <f>_xlfn.TEXTAFTER(Table9[[#This Row],[rxn]],"-",-1)</f>
        <v>rt7917</v>
      </c>
      <c r="AI2524" s="1" t="e">
        <f>_xlfn.TEXTAFTER(_xlfn.TEXTBEFORE(Table9[[#This Row],[rxn]],"-"&amp;Table9[[#This Row],[enz]]),"RXN-")</f>
        <v>#N/A</v>
      </c>
      <c r="AJ2524" s="1" t="e">
        <f>_xlfn.TEXTBEFORE(Table9[[#This Row],[rxn]],"_",-1)</f>
        <v>#N/A</v>
      </c>
    </row>
    <row r="2525" spans="1:36" ht="17" hidden="1" x14ac:dyDescent="0.25">
      <c r="A2525" t="s">
        <v>8581</v>
      </c>
      <c r="B2525" t="str">
        <f>_xlfn.TEXTAFTER(Table5[[#This Row],[r]],"-",-1)</f>
        <v>rt5857'</v>
      </c>
      <c r="C2525" t="str">
        <f>_xlfn.TEXTAFTER(_xlfn.TEXTBEFORE(Table5[[#This Row],[r]],"-"&amp;Table5[[#This Row],[enz]]),"'RXN-")</f>
        <v>SERTRS_c_FWD</v>
      </c>
      <c r="D2525">
        <v>87363.950993789898</v>
      </c>
      <c r="E2525">
        <f>_xlfn.XLOOKUP(Table5[[#This Row],[r]],Table3[r],Table3[kapp],"")</f>
        <v>87363.950993789898</v>
      </c>
      <c r="F2525">
        <f>Table5[[#This Row],[kapp]]-Table5[[#This Row],[old]]</f>
        <v>0</v>
      </c>
      <c r="G2525" t="str" cm="1">
        <f t="array" ref="G2525">IF(ROWS(_xlfn._xlws.FILTER(Table5[r],Table5[enz]=Table5[[#This Row],[enz]]))&gt;1,"many","1")</f>
        <v>1</v>
      </c>
      <c r="H2525" t="str" cm="1">
        <f t="array" ref="H2525">IF(ROWS(_xlfn._xlws.FILTER(Table5[r],Table5[rxn-no-enz]=Table5[[#This Row],[rxn-no-enz]]))&gt;1,"many","1")</f>
        <v>many</v>
      </c>
      <c r="I2525" t="str">
        <f>_xlfn.XLOOKUP(SUBSTITUTE(Table5[[#This Row],[r]],"'",""),Table6[rxn],Table6[rxn],"no")</f>
        <v>no</v>
      </c>
      <c r="J2525" t="str" cm="1">
        <f t="array" ref="J2525">_xlfn.XLOOKUP(Table5[[#This Row],[r]],"'"&amp;Table6[rxn]&amp;"'",Table6[expected kapp],"")</f>
        <v/>
      </c>
      <c r="L2525" t="s">
        <v>10754</v>
      </c>
      <c r="M2525">
        <v>2.4465875424365802</v>
      </c>
      <c r="AE2525" s="1" t="s">
        <v>12946</v>
      </c>
      <c r="AF2525" s="1" t="s">
        <v>2778</v>
      </c>
      <c r="AG2525" s="9">
        <v>2.6155010999999999E-11</v>
      </c>
      <c r="AH2525" s="1" t="str">
        <f>_xlfn.TEXTAFTER(Table9[[#This Row],[rxn]],"-",-1)</f>
        <v>rt7919</v>
      </c>
      <c r="AI2525" s="1" t="e">
        <f>_xlfn.TEXTAFTER(_xlfn.TEXTBEFORE(Table9[[#This Row],[rxn]],"-"&amp;Table9[[#This Row],[enz]]),"RXN-")</f>
        <v>#N/A</v>
      </c>
      <c r="AJ2525" s="1" t="e">
        <f>_xlfn.TEXTBEFORE(Table9[[#This Row],[rxn]],"_",-1)</f>
        <v>#N/A</v>
      </c>
    </row>
    <row r="2526" spans="1:36" ht="17" hidden="1" x14ac:dyDescent="0.25">
      <c r="A2526" t="s">
        <v>8582</v>
      </c>
      <c r="B2526" t="str">
        <f>_xlfn.TEXTAFTER(Table5[[#This Row],[r]],"-",-1)</f>
        <v>rt5201'</v>
      </c>
      <c r="C2526" t="str">
        <f>_xlfn.TEXTAFTER(_xlfn.TEXTBEFORE(Table5[[#This Row],[r]],"-"&amp;Table5[[#This Row],[enz]]),"'RXN-")</f>
        <v>SHCHD2_c_FWD</v>
      </c>
      <c r="D2526">
        <v>5.9795422551065201E-3</v>
      </c>
      <c r="E2526">
        <f>_xlfn.XLOOKUP(Table5[[#This Row],[r]],Table3[r],Table3[kapp],"")</f>
        <v>5.9795422551065201E-3</v>
      </c>
      <c r="F2526">
        <f>Table5[[#This Row],[kapp]]-Table5[[#This Row],[old]]</f>
        <v>0</v>
      </c>
      <c r="G2526" t="str" cm="1">
        <f t="array" ref="G2526">IF(ROWS(_xlfn._xlws.FILTER(Table5[r],Table5[enz]=Table5[[#This Row],[enz]]))&gt;1,"many","1")</f>
        <v>many</v>
      </c>
      <c r="H2526" t="str" cm="1">
        <f t="array" ref="H2526">IF(ROWS(_xlfn._xlws.FILTER(Table5[r],Table5[rxn-no-enz]=Table5[[#This Row],[rxn-no-enz]]))&gt;1,"many","1")</f>
        <v>1</v>
      </c>
      <c r="I2526" t="str">
        <f>_xlfn.XLOOKUP(SUBSTITUTE(Table5[[#This Row],[r]],"'",""),Table6[rxn],Table6[rxn],"no")</f>
        <v>RXN-SHCHD2_c_FWD-rt5201</v>
      </c>
      <c r="J2526" cm="1">
        <f t="array" ref="J2526">_xlfn.XLOOKUP(Table5[[#This Row],[r]],"'"&amp;Table6[rxn]&amp;"'",Table6[expected kapp],"")</f>
        <v>5.9795422551065257E-2</v>
      </c>
      <c r="L2526" t="s">
        <v>8603</v>
      </c>
      <c r="M2526">
        <v>2.4465875424365802</v>
      </c>
      <c r="AE2526" s="1" t="s">
        <v>12947</v>
      </c>
      <c r="AF2526" s="1" t="s">
        <v>2778</v>
      </c>
      <c r="AG2526" s="9">
        <v>8.6845201999999999E-11</v>
      </c>
      <c r="AH2526" s="1" t="str">
        <f>_xlfn.TEXTAFTER(Table9[[#This Row],[rxn]],"-",-1)</f>
        <v>rt7922</v>
      </c>
      <c r="AI2526" s="1" t="e">
        <f>_xlfn.TEXTAFTER(_xlfn.TEXTBEFORE(Table9[[#This Row],[rxn]],"-"&amp;Table9[[#This Row],[enz]]),"RXN-")</f>
        <v>#N/A</v>
      </c>
      <c r="AJ2526" s="1" t="e">
        <f>_xlfn.TEXTBEFORE(Table9[[#This Row],[rxn]],"_",-1)</f>
        <v>#N/A</v>
      </c>
    </row>
    <row r="2527" spans="1:36" ht="17" hidden="1" x14ac:dyDescent="0.25">
      <c r="A2527" t="s">
        <v>8583</v>
      </c>
      <c r="B2527" t="str">
        <f>_xlfn.TEXTAFTER(Table5[[#This Row],[r]],"-",-1)</f>
        <v>rt5201'</v>
      </c>
      <c r="C2527" t="str">
        <f>_xlfn.TEXTAFTER(_xlfn.TEXTBEFORE(Table5[[#This Row],[r]],"-"&amp;Table5[[#This Row],[enz]]),"'RXN-")</f>
        <v>SHCHF_c_FWD</v>
      </c>
      <c r="D2527">
        <v>5.9795422551065201E-3</v>
      </c>
      <c r="E2527">
        <f>_xlfn.XLOOKUP(Table5[[#This Row],[r]],Table3[r],Table3[kapp],"")</f>
        <v>5.9795422551065201E-3</v>
      </c>
      <c r="F2527">
        <f>Table5[[#This Row],[kapp]]-Table5[[#This Row],[old]]</f>
        <v>0</v>
      </c>
      <c r="G2527" t="str" cm="1">
        <f t="array" ref="G2527">IF(ROWS(_xlfn._xlws.FILTER(Table5[r],Table5[enz]=Table5[[#This Row],[enz]]))&gt;1,"many","1")</f>
        <v>many</v>
      </c>
      <c r="H2527" t="str" cm="1">
        <f t="array" ref="H2527">IF(ROWS(_xlfn._xlws.FILTER(Table5[r],Table5[rxn-no-enz]=Table5[[#This Row],[rxn-no-enz]]))&gt;1,"many","1")</f>
        <v>1</v>
      </c>
      <c r="I2527" t="str">
        <f>_xlfn.XLOOKUP(SUBSTITUTE(Table5[[#This Row],[r]],"'",""),Table6[rxn],Table6[rxn],"no")</f>
        <v>RXN-SHCHF_c_FWD-rt5201</v>
      </c>
      <c r="J2527" cm="1">
        <f t="array" ref="J2527">_xlfn.XLOOKUP(Table5[[#This Row],[r]],"'"&amp;Table6[rxn]&amp;"'",Table6[expected kapp],"")</f>
        <v>5.9795422551065257E-2</v>
      </c>
      <c r="L2527" t="s">
        <v>10755</v>
      </c>
      <c r="M2527">
        <v>2.4465875424365802</v>
      </c>
      <c r="AE2527" s="1" t="s">
        <v>12948</v>
      </c>
      <c r="AF2527" s="1" t="s">
        <v>2778</v>
      </c>
      <c r="AG2527" s="9">
        <v>2.2451988E-10</v>
      </c>
      <c r="AH2527" s="1" t="str">
        <f>_xlfn.TEXTAFTER(Table9[[#This Row],[rxn]],"-",-1)</f>
        <v>rt7955_c</v>
      </c>
      <c r="AI2527" s="1" t="e">
        <f>_xlfn.TEXTAFTER(_xlfn.TEXTBEFORE(Table9[[#This Row],[rxn]],"-"&amp;Table9[[#This Row],[enz]]),"RXN-")</f>
        <v>#N/A</v>
      </c>
      <c r="AJ2527" s="1" t="str">
        <f>_xlfn.TEXTBEFORE(Table9[[#This Row],[rxn]],"_",-1)</f>
        <v>PROWASTE-rt7955</v>
      </c>
    </row>
    <row r="2528" spans="1:36" ht="17" hidden="1" x14ac:dyDescent="0.25">
      <c r="A2528" t="s">
        <v>8584</v>
      </c>
      <c r="B2528" t="str">
        <f>_xlfn.TEXTAFTER(Table5[[#This Row],[r]],"-",-1)</f>
        <v>rt20063076'</v>
      </c>
      <c r="C2528" t="str">
        <f>_xlfn.TEXTAFTER(_xlfn.TEXTBEFORE(Table5[[#This Row],[r]],"-"&amp;Table5[[#This Row],[enz]]),"'RXN-")</f>
        <v>SO3R_c_FWD</v>
      </c>
      <c r="D2528">
        <v>8437.4766136101498</v>
      </c>
      <c r="E2528">
        <f>_xlfn.XLOOKUP(Table5[[#This Row],[r]],Table3[r],Table3[kapp],"")</f>
        <v>8437.4766136101498</v>
      </c>
      <c r="F2528">
        <f>Table5[[#This Row],[kapp]]-Table5[[#This Row],[old]]</f>
        <v>0</v>
      </c>
      <c r="G2528" t="str" cm="1">
        <f t="array" ref="G2528">IF(ROWS(_xlfn._xlws.FILTER(Table5[r],Table5[enz]=Table5[[#This Row],[enz]]))&gt;1,"many","1")</f>
        <v>1</v>
      </c>
      <c r="H2528" t="str" cm="1">
        <f t="array" ref="H2528">IF(ROWS(_xlfn._xlws.FILTER(Table5[r],Table5[rxn-no-enz]=Table5[[#This Row],[rxn-no-enz]]))&gt;1,"many","1")</f>
        <v>1</v>
      </c>
      <c r="I2528" t="str">
        <f>_xlfn.XLOOKUP(SUBSTITUTE(Table5[[#This Row],[r]],"'",""),Table6[rxn],Table6[rxn],"no")</f>
        <v>no</v>
      </c>
      <c r="J2528" t="str" cm="1">
        <f t="array" ref="J2528">_xlfn.XLOOKUP(Table5[[#This Row],[r]],"'"&amp;Table6[rxn]&amp;"'",Table6[expected kapp],"")</f>
        <v/>
      </c>
      <c r="L2528" t="s">
        <v>10756</v>
      </c>
      <c r="M2528">
        <v>2.4465875424365802</v>
      </c>
      <c r="AE2528" s="1" t="s">
        <v>12949</v>
      </c>
      <c r="AF2528" s="1" t="s">
        <v>2778</v>
      </c>
      <c r="AG2528" s="9">
        <v>2.62619362E-10</v>
      </c>
      <c r="AH2528" s="1" t="str">
        <f>_xlfn.TEXTAFTER(Table9[[#This Row],[rxn]],"-",-1)</f>
        <v>rt7962_DKMPPH_c</v>
      </c>
      <c r="AI2528" s="1" t="e">
        <f>_xlfn.TEXTAFTER(_xlfn.TEXTBEFORE(Table9[[#This Row],[rxn]],"-"&amp;Table9[[#This Row],[enz]]),"RXN-")</f>
        <v>#N/A</v>
      </c>
      <c r="AJ2528" s="1" t="str">
        <f>_xlfn.TEXTBEFORE(Table9[[#This Row],[rxn]],"_",-1)</f>
        <v>PROWASTE-rt7962_DKMPPH</v>
      </c>
    </row>
    <row r="2529" spans="1:36" ht="17" hidden="1" x14ac:dyDescent="0.25">
      <c r="A2529" t="s">
        <v>8585</v>
      </c>
      <c r="B2529" t="str">
        <f>_xlfn.TEXTAFTER(Table5[[#This Row],[r]],"-",-1)</f>
        <v>rt5361'</v>
      </c>
      <c r="C2529" t="str">
        <f>_xlfn.TEXTAFTER(_xlfn.TEXTBEFORE(Table5[[#This Row],[r]],"-"&amp;Table5[[#This Row],[enz]]),"'RXN-")</f>
        <v>SQLEy_r_FWD</v>
      </c>
      <c r="D2529">
        <v>91547.824531720005</v>
      </c>
      <c r="E2529">
        <f>_xlfn.XLOOKUP(Table5[[#This Row],[r]],Table3[r],Table3[kapp],"")</f>
        <v>91547.824531720005</v>
      </c>
      <c r="F2529">
        <f>Table5[[#This Row],[kapp]]-Table5[[#This Row],[old]]</f>
        <v>0</v>
      </c>
      <c r="G2529" t="str" cm="1">
        <f t="array" ref="G2529">IF(ROWS(_xlfn._xlws.FILTER(Table5[r],Table5[enz]=Table5[[#This Row],[enz]]))&gt;1,"many","1")</f>
        <v>many</v>
      </c>
      <c r="H2529" t="str" cm="1">
        <f t="array" ref="H2529">IF(ROWS(_xlfn._xlws.FILTER(Table5[r],Table5[rxn-no-enz]=Table5[[#This Row],[rxn-no-enz]]))&gt;1,"many","1")</f>
        <v>1</v>
      </c>
      <c r="I2529" t="str">
        <f>_xlfn.XLOOKUP(SUBSTITUTE(Table5[[#This Row],[r]],"'",""),Table6[rxn],Table6[rxn],"no")</f>
        <v>no</v>
      </c>
      <c r="J2529" t="str" cm="1">
        <f t="array" ref="J2529">_xlfn.XLOOKUP(Table5[[#This Row],[r]],"'"&amp;Table6[rxn]&amp;"'",Table6[expected kapp],"")</f>
        <v/>
      </c>
      <c r="L2529" t="s">
        <v>8604</v>
      </c>
      <c r="M2529">
        <v>2.4733589241406899E-3</v>
      </c>
      <c r="AE2529" s="1" t="s">
        <v>12950</v>
      </c>
      <c r="AF2529" s="1" t="s">
        <v>2778</v>
      </c>
      <c r="AG2529" s="9">
        <v>4.7038225470000004E-9</v>
      </c>
      <c r="AH2529" s="1" t="str">
        <f>_xlfn.TEXTAFTER(Table9[[#This Row],[rxn]],"-",-1)</f>
        <v>rt7991</v>
      </c>
      <c r="AI2529" s="1" t="e">
        <f>_xlfn.TEXTAFTER(_xlfn.TEXTBEFORE(Table9[[#This Row],[rxn]],"-"&amp;Table9[[#This Row],[enz]]),"RXN-")</f>
        <v>#N/A</v>
      </c>
      <c r="AJ2529" s="1" t="e">
        <f>_xlfn.TEXTBEFORE(Table9[[#This Row],[rxn]],"_",-1)</f>
        <v>#N/A</v>
      </c>
    </row>
    <row r="2530" spans="1:36" ht="17" hidden="1" x14ac:dyDescent="0.25">
      <c r="A2530" t="s">
        <v>8586</v>
      </c>
      <c r="B2530" t="str">
        <f>_xlfn.TEXTAFTER(Table5[[#This Row],[r]],"-",-1)</f>
        <v>rt8223'</v>
      </c>
      <c r="C2530" t="str">
        <f>_xlfn.TEXTAFTER(_xlfn.TEXTBEFORE(Table5[[#This Row],[r]],"-"&amp;Table5[[#This Row],[enz]]),"'RXN-")</f>
        <v>SQLS_c_FWD</v>
      </c>
      <c r="D2530">
        <v>4990.3376998511703</v>
      </c>
      <c r="E2530">
        <f>_xlfn.XLOOKUP(Table5[[#This Row],[r]],Table3[r],Table3[kapp],"")</f>
        <v>4990.3376998511703</v>
      </c>
      <c r="F2530">
        <f>Table5[[#This Row],[kapp]]-Table5[[#This Row],[old]]</f>
        <v>0</v>
      </c>
      <c r="G2530" t="str" cm="1">
        <f t="array" ref="G2530">IF(ROWS(_xlfn._xlws.FILTER(Table5[r],Table5[enz]=Table5[[#This Row],[enz]]))&gt;1,"many","1")</f>
        <v>1</v>
      </c>
      <c r="H2530" t="str" cm="1">
        <f t="array" ref="H2530">IF(ROWS(_xlfn._xlws.FILTER(Table5[r],Table5[rxn-no-enz]=Table5[[#This Row],[rxn-no-enz]]))&gt;1,"many","1")</f>
        <v>1</v>
      </c>
      <c r="I2530" t="str">
        <f>_xlfn.XLOOKUP(SUBSTITUTE(Table5[[#This Row],[r]],"'",""),Table6[rxn],Table6[rxn],"no")</f>
        <v>no</v>
      </c>
      <c r="J2530" t="str" cm="1">
        <f t="array" ref="J2530">_xlfn.XLOOKUP(Table5[[#This Row],[r]],"'"&amp;Table6[rxn]&amp;"'",Table6[expected kapp],"")</f>
        <v/>
      </c>
      <c r="L2530" t="s">
        <v>10757</v>
      </c>
      <c r="M2530">
        <v>8988.1774343278394</v>
      </c>
      <c r="AE2530" s="1" t="s">
        <v>12951</v>
      </c>
      <c r="AF2530" s="1" t="s">
        <v>2778</v>
      </c>
      <c r="AG2530" s="9">
        <v>7.4457912999999998E-11</v>
      </c>
      <c r="AH2530" s="1" t="str">
        <f>_xlfn.TEXTAFTER(Table9[[#This Row],[rxn]],"-",-1)</f>
        <v>rt8001</v>
      </c>
      <c r="AI2530" s="1" t="e">
        <f>_xlfn.TEXTAFTER(_xlfn.TEXTBEFORE(Table9[[#This Row],[rxn]],"-"&amp;Table9[[#This Row],[enz]]),"RXN-")</f>
        <v>#N/A</v>
      </c>
      <c r="AJ2530" s="1" t="e">
        <f>_xlfn.TEXTBEFORE(Table9[[#This Row],[rxn]],"_",-1)</f>
        <v>#N/A</v>
      </c>
    </row>
    <row r="2531" spans="1:36" ht="17" hidden="1" x14ac:dyDescent="0.25">
      <c r="A2531" t="s">
        <v>8587</v>
      </c>
      <c r="B2531" t="str">
        <f>_xlfn.TEXTAFTER(Table5[[#This Row],[r]],"-",-1)</f>
        <v>SDH1234'</v>
      </c>
      <c r="C2531" t="str">
        <f>_xlfn.TEXTAFTER(_xlfn.TEXTBEFORE(Table5[[#This Row],[r]],"-"&amp;Table5[[#This Row],[enz]]),"'RXN-")</f>
        <v>SUCDq9_m_FWD</v>
      </c>
      <c r="D2531">
        <v>71379.359199458893</v>
      </c>
      <c r="E2531">
        <f>_xlfn.XLOOKUP(Table5[[#This Row],[r]],Table3[r],Table3[kapp],"")</f>
        <v>71379.359199458893</v>
      </c>
      <c r="F2531">
        <f>Table5[[#This Row],[kapp]]-Table5[[#This Row],[old]]</f>
        <v>0</v>
      </c>
      <c r="G2531" t="str" cm="1">
        <f t="array" ref="G2531">IF(ROWS(_xlfn._xlws.FILTER(Table5[r],Table5[enz]=Table5[[#This Row],[enz]]))&gt;1,"many","1")</f>
        <v>many</v>
      </c>
      <c r="H2531" t="str" cm="1">
        <f t="array" ref="H2531">IF(ROWS(_xlfn._xlws.FILTER(Table5[r],Table5[rxn-no-enz]=Table5[[#This Row],[rxn-no-enz]]))&gt;1,"many","1")</f>
        <v>1</v>
      </c>
      <c r="I2531" t="str">
        <f>_xlfn.XLOOKUP(SUBSTITUTE(Table5[[#This Row],[r]],"'",""),Table6[rxn],Table6[rxn],"no")</f>
        <v>no</v>
      </c>
      <c r="J2531" t="str" cm="1">
        <f t="array" ref="J2531">_xlfn.XLOOKUP(Table5[[#This Row],[r]],"'"&amp;Table6[rxn]&amp;"'",Table6[expected kapp],"")</f>
        <v/>
      </c>
      <c r="L2531" t="s">
        <v>8605</v>
      </c>
      <c r="M2531">
        <v>32.100097781854203</v>
      </c>
      <c r="AE2531" s="1" t="s">
        <v>12952</v>
      </c>
      <c r="AF2531" s="1" t="s">
        <v>2778</v>
      </c>
      <c r="AG2531" s="9">
        <v>4.4882884299999997E-10</v>
      </c>
      <c r="AH2531" s="1" t="str">
        <f>_xlfn.TEXTAFTER(Table9[[#This Row],[rxn]],"-",-1)</f>
        <v>rt8029</v>
      </c>
      <c r="AI2531" s="1" t="e">
        <f>_xlfn.TEXTAFTER(_xlfn.TEXTBEFORE(Table9[[#This Row],[rxn]],"-"&amp;Table9[[#This Row],[enz]]),"RXN-")</f>
        <v>#N/A</v>
      </c>
      <c r="AJ2531" s="1" t="e">
        <f>_xlfn.TEXTBEFORE(Table9[[#This Row],[rxn]],"_",-1)</f>
        <v>#N/A</v>
      </c>
    </row>
    <row r="2532" spans="1:36" ht="17" hidden="1" x14ac:dyDescent="0.25">
      <c r="A2532" t="s">
        <v>8588</v>
      </c>
      <c r="B2532" t="str">
        <f>_xlfn.TEXTAFTER(Table5[[#This Row],[r]],"-",-1)</f>
        <v>rt4237'</v>
      </c>
      <c r="C2532" t="str">
        <f>_xlfn.TEXTAFTER(_xlfn.TEXTBEFORE(Table5[[#This Row],[r]],"-"&amp;Table5[[#This Row],[enz]]),"'RXN-")</f>
        <v>SUCFUMt_c_m_FWD</v>
      </c>
      <c r="D2532">
        <v>25242.233335790199</v>
      </c>
      <c r="E2532">
        <f>_xlfn.XLOOKUP(Table5[[#This Row],[r]],Table3[r],Table3[kapp],"")</f>
        <v>25242.233335790199</v>
      </c>
      <c r="F2532">
        <f>Table5[[#This Row],[kapp]]-Table5[[#This Row],[old]]</f>
        <v>0</v>
      </c>
      <c r="G2532" t="str" cm="1">
        <f t="array" ref="G2532">IF(ROWS(_xlfn._xlws.FILTER(Table5[r],Table5[enz]=Table5[[#This Row],[enz]]))&gt;1,"many","1")</f>
        <v>1</v>
      </c>
      <c r="H2532" t="str" cm="1">
        <f t="array" ref="H2532">IF(ROWS(_xlfn._xlws.FILTER(Table5[r],Table5[rxn-no-enz]=Table5[[#This Row],[rxn-no-enz]]))&gt;1,"many","1")</f>
        <v>1</v>
      </c>
      <c r="I2532" t="str">
        <f>_xlfn.XLOOKUP(SUBSTITUTE(Table5[[#This Row],[r]],"'",""),Table6[rxn],Table6[rxn],"no")</f>
        <v>no</v>
      </c>
      <c r="J2532" t="str" cm="1">
        <f t="array" ref="J2532">_xlfn.XLOOKUP(Table5[[#This Row],[r]],"'"&amp;Table6[rxn]&amp;"'",Table6[expected kapp],"")</f>
        <v/>
      </c>
      <c r="L2532" t="s">
        <v>10758</v>
      </c>
      <c r="M2532">
        <v>8988.1774343278394</v>
      </c>
      <c r="AE2532" s="1" t="s">
        <v>12953</v>
      </c>
      <c r="AF2532" s="1" t="s">
        <v>2778</v>
      </c>
      <c r="AG2532" s="9">
        <v>3.5132397E-11</v>
      </c>
      <c r="AH2532" s="1" t="str">
        <f>_xlfn.TEXTAFTER(Table9[[#This Row],[rxn]],"-",-1)</f>
        <v>rt8036_c</v>
      </c>
      <c r="AI2532" s="1" t="e">
        <f>_xlfn.TEXTAFTER(_xlfn.TEXTBEFORE(Table9[[#This Row],[rxn]],"-"&amp;Table9[[#This Row],[enz]]),"RXN-")</f>
        <v>#N/A</v>
      </c>
      <c r="AJ2532" s="1" t="str">
        <f>_xlfn.TEXTBEFORE(Table9[[#This Row],[rxn]],"_",-1)</f>
        <v>PROWASTE-rt8036</v>
      </c>
    </row>
    <row r="2533" spans="1:36" ht="17" hidden="1" x14ac:dyDescent="0.25">
      <c r="A2533" t="s">
        <v>8589</v>
      </c>
      <c r="B2533" t="str">
        <f>_xlfn.TEXTAFTER(Table5[[#This Row],[r]],"-",-1)</f>
        <v>rt1805'</v>
      </c>
      <c r="C2533" t="str">
        <f>_xlfn.TEXTAFTER(_xlfn.TEXTBEFORE(Table5[[#This Row],[r]],"-"&amp;Table5[[#This Row],[enz]]),"'RXN-")</f>
        <v>TALA_c_REV</v>
      </c>
      <c r="D2533">
        <v>88.456909877194803</v>
      </c>
      <c r="E2533">
        <f>_xlfn.XLOOKUP(Table5[[#This Row],[r]],Table3[r],Table3[kapp],"")</f>
        <v>88.456909877194803</v>
      </c>
      <c r="F2533">
        <f>Table5[[#This Row],[kapp]]-Table5[[#This Row],[old]]</f>
        <v>0</v>
      </c>
      <c r="G2533" t="str" cm="1">
        <f t="array" ref="G2533">IF(ROWS(_xlfn._xlws.FILTER(Table5[r],Table5[enz]=Table5[[#This Row],[enz]]))&gt;1,"many","1")</f>
        <v>many</v>
      </c>
      <c r="H2533" t="str" cm="1">
        <f t="array" ref="H2533">IF(ROWS(_xlfn._xlws.FILTER(Table5[r],Table5[rxn-no-enz]=Table5[[#This Row],[rxn-no-enz]]))&gt;1,"many","1")</f>
        <v>1</v>
      </c>
      <c r="I2533" t="str">
        <f>_xlfn.XLOOKUP(SUBSTITUTE(Table5[[#This Row],[r]],"'",""),Table6[rxn],Table6[rxn],"no")</f>
        <v>no</v>
      </c>
      <c r="J2533" t="str" cm="1">
        <f t="array" ref="J2533">_xlfn.XLOOKUP(Table5[[#This Row],[r]],"'"&amp;Table6[rxn]&amp;"'",Table6[expected kapp],"")</f>
        <v/>
      </c>
      <c r="L2533" t="s">
        <v>10759</v>
      </c>
      <c r="M2533">
        <v>8988.1774343278394</v>
      </c>
      <c r="AE2533" s="1" t="s">
        <v>12954</v>
      </c>
      <c r="AF2533" s="1" t="s">
        <v>2778</v>
      </c>
      <c r="AG2533" s="9">
        <v>3.7576729999999897E-12</v>
      </c>
      <c r="AH2533" s="1" t="str">
        <f>_xlfn.TEXTAFTER(Table9[[#This Row],[rxn]],"-",-1)</f>
        <v>rt8047</v>
      </c>
      <c r="AI2533" s="1" t="e">
        <f>_xlfn.TEXTAFTER(_xlfn.TEXTBEFORE(Table9[[#This Row],[rxn]],"-"&amp;Table9[[#This Row],[enz]]),"RXN-")</f>
        <v>#N/A</v>
      </c>
      <c r="AJ2533" s="1" t="e">
        <f>_xlfn.TEXTBEFORE(Table9[[#This Row],[rxn]],"_",-1)</f>
        <v>#N/A</v>
      </c>
    </row>
    <row r="2534" spans="1:36" ht="17" hidden="1" x14ac:dyDescent="0.25">
      <c r="A2534" t="s">
        <v>8590</v>
      </c>
      <c r="B2534" t="str">
        <f>_xlfn.TEXTAFTER(Table5[[#This Row],[r]],"-",-1)</f>
        <v>rt3541'</v>
      </c>
      <c r="C2534" t="str">
        <f>_xlfn.TEXTAFTER(_xlfn.TEXTBEFORE(Table5[[#This Row],[r]],"-"&amp;Table5[[#This Row],[enz]]),"'RXN-")</f>
        <v>THRD_L_m_FWD</v>
      </c>
      <c r="D2534">
        <v>10073.108939256201</v>
      </c>
      <c r="E2534">
        <f>_xlfn.XLOOKUP(Table5[[#This Row],[r]],Table3[r],Table3[kapp],"")</f>
        <v>10073.108939256201</v>
      </c>
      <c r="F2534">
        <f>Table5[[#This Row],[kapp]]-Table5[[#This Row],[old]]</f>
        <v>0</v>
      </c>
      <c r="G2534" t="str" cm="1">
        <f t="array" ref="G2534">IF(ROWS(_xlfn._xlws.FILTER(Table5[r],Table5[enz]=Table5[[#This Row],[enz]]))&gt;1,"many","1")</f>
        <v>1</v>
      </c>
      <c r="H2534" t="str" cm="1">
        <f t="array" ref="H2534">IF(ROWS(_xlfn._xlws.FILTER(Table5[r],Table5[rxn-no-enz]=Table5[[#This Row],[rxn-no-enz]]))&gt;1,"many","1")</f>
        <v>many</v>
      </c>
      <c r="I2534" t="str">
        <f>_xlfn.XLOOKUP(SUBSTITUTE(Table5[[#This Row],[r]],"'",""),Table6[rxn],Table6[rxn],"no")</f>
        <v>no</v>
      </c>
      <c r="J2534" t="str" cm="1">
        <f t="array" ref="J2534">_xlfn.XLOOKUP(Table5[[#This Row],[r]],"'"&amp;Table6[rxn]&amp;"'",Table6[expected kapp],"")</f>
        <v/>
      </c>
      <c r="L2534" t="s">
        <v>10760</v>
      </c>
      <c r="M2534">
        <v>8988.1774343278394</v>
      </c>
      <c r="AE2534" s="1" t="s">
        <v>12955</v>
      </c>
      <c r="AF2534" s="1" t="s">
        <v>2778</v>
      </c>
      <c r="AG2534" s="9">
        <v>3.5336695000000003E-11</v>
      </c>
      <c r="AH2534" s="1" t="str">
        <f>_xlfn.TEXTAFTER(Table9[[#This Row],[rxn]],"-",-1)</f>
        <v>rt8055</v>
      </c>
      <c r="AI2534" s="1" t="e">
        <f>_xlfn.TEXTAFTER(_xlfn.TEXTBEFORE(Table9[[#This Row],[rxn]],"-"&amp;Table9[[#This Row],[enz]]),"RXN-")</f>
        <v>#N/A</v>
      </c>
      <c r="AJ2534" s="1" t="e">
        <f>_xlfn.TEXTBEFORE(Table9[[#This Row],[rxn]],"_",-1)</f>
        <v>#N/A</v>
      </c>
    </row>
    <row r="2535" spans="1:36" ht="17" hidden="1" x14ac:dyDescent="0.25">
      <c r="A2535" t="s">
        <v>8591</v>
      </c>
      <c r="B2535" t="str">
        <f>_xlfn.TEXTAFTER(Table5[[#This Row],[r]],"-",-1)</f>
        <v>rt7480'</v>
      </c>
      <c r="C2535" t="str">
        <f>_xlfn.TEXTAFTER(_xlfn.TEXTBEFORE(Table5[[#This Row],[r]],"-"&amp;Table5[[#This Row],[enz]]),"'RXN-")</f>
        <v>THRTRS_c_FWD</v>
      </c>
      <c r="D2535">
        <v>6176.2129019732201</v>
      </c>
      <c r="E2535">
        <f>_xlfn.XLOOKUP(Table5[[#This Row],[r]],Table3[r],Table3[kapp],"")</f>
        <v>6176.2129019732201</v>
      </c>
      <c r="F2535">
        <f>Table5[[#This Row],[kapp]]-Table5[[#This Row],[old]]</f>
        <v>0</v>
      </c>
      <c r="G2535" t="str" cm="1">
        <f t="array" ref="G2535">IF(ROWS(_xlfn._xlws.FILTER(Table5[r],Table5[enz]=Table5[[#This Row],[enz]]))&gt;1,"many","1")</f>
        <v>1</v>
      </c>
      <c r="H2535" t="str" cm="1">
        <f t="array" ref="H2535">IF(ROWS(_xlfn._xlws.FILTER(Table5[r],Table5[rxn-no-enz]=Table5[[#This Row],[rxn-no-enz]]))&gt;1,"many","1")</f>
        <v>1</v>
      </c>
      <c r="I2535" t="str">
        <f>_xlfn.XLOOKUP(SUBSTITUTE(Table5[[#This Row],[r]],"'",""),Table6[rxn],Table6[rxn],"no")</f>
        <v>no</v>
      </c>
      <c r="J2535" t="str" cm="1">
        <f t="array" ref="J2535">_xlfn.XLOOKUP(Table5[[#This Row],[r]],"'"&amp;Table6[rxn]&amp;"'",Table6[expected kapp],"")</f>
        <v/>
      </c>
      <c r="L2535" t="s">
        <v>10761</v>
      </c>
      <c r="M2535">
        <v>8988.1774343278394</v>
      </c>
      <c r="AE2535" s="1" t="s">
        <v>12956</v>
      </c>
      <c r="AF2535" s="1" t="s">
        <v>2778</v>
      </c>
      <c r="AG2535" s="9">
        <v>2.0345743000000001E-11</v>
      </c>
      <c r="AH2535" s="1" t="str">
        <f>_xlfn.TEXTAFTER(Table9[[#This Row],[rxn]],"-",-1)</f>
        <v>rt8084</v>
      </c>
      <c r="AI2535" s="1" t="e">
        <f>_xlfn.TEXTAFTER(_xlfn.TEXTBEFORE(Table9[[#This Row],[rxn]],"-"&amp;Table9[[#This Row],[enz]]),"RXN-")</f>
        <v>#N/A</v>
      </c>
      <c r="AJ2535" s="1" t="e">
        <f>_xlfn.TEXTBEFORE(Table9[[#This Row],[rxn]],"_",-1)</f>
        <v>#N/A</v>
      </c>
    </row>
    <row r="2536" spans="1:36" ht="17" hidden="1" x14ac:dyDescent="0.25">
      <c r="A2536" t="s">
        <v>8594</v>
      </c>
      <c r="B2536" t="str">
        <f>_xlfn.TEXTAFTER(Table5[[#This Row],[r]],"-",-1)</f>
        <v>rt8116'</v>
      </c>
      <c r="C2536" t="str">
        <f>_xlfn.TEXTAFTER(_xlfn.TEXTBEFORE(Table5[[#This Row],[r]],"-"&amp;Table5[[#This Row],[enz]]),"'RXN-")</f>
        <v>TMDPK_c_FWD</v>
      </c>
      <c r="D2536">
        <v>415.18472865800101</v>
      </c>
      <c r="E2536">
        <f>_xlfn.XLOOKUP(Table5[[#This Row],[r]],Table3[r],Table3[kapp],"")</f>
        <v>415.18472865800101</v>
      </c>
      <c r="F2536">
        <f>Table5[[#This Row],[kapp]]-Table5[[#This Row],[old]]</f>
        <v>0</v>
      </c>
      <c r="G2536" t="str" cm="1">
        <f t="array" ref="G2536">IF(ROWS(_xlfn._xlws.FILTER(Table5[r],Table5[enz]=Table5[[#This Row],[enz]]))&gt;1,"many","1")</f>
        <v>many</v>
      </c>
      <c r="H2536" t="str" cm="1">
        <f t="array" ref="H2536">IF(ROWS(_xlfn._xlws.FILTER(Table5[r],Table5[rxn-no-enz]=Table5[[#This Row],[rxn-no-enz]]))&gt;1,"many","1")</f>
        <v>1</v>
      </c>
      <c r="I2536" t="str">
        <f>_xlfn.XLOOKUP(SUBSTITUTE(Table5[[#This Row],[r]],"'",""),Table6[rxn],Table6[rxn],"no")</f>
        <v>no</v>
      </c>
      <c r="J2536" t="str" cm="1">
        <f t="array" ref="J2536">_xlfn.XLOOKUP(Table5[[#This Row],[r]],"'"&amp;Table6[rxn]&amp;"'",Table6[expected kapp],"")</f>
        <v/>
      </c>
      <c r="L2536" t="s">
        <v>10762</v>
      </c>
      <c r="M2536">
        <v>8988.1774343278394</v>
      </c>
      <c r="AE2536" s="1" t="s">
        <v>12957</v>
      </c>
      <c r="AF2536" s="1" t="s">
        <v>2778</v>
      </c>
      <c r="AG2536" s="9">
        <v>2.7389499999999901E-12</v>
      </c>
      <c r="AH2536" s="1" t="str">
        <f>_xlfn.TEXTAFTER(Table9[[#This Row],[rxn]],"-",-1)</f>
        <v>rt8085</v>
      </c>
      <c r="AI2536" s="1" t="e">
        <f>_xlfn.TEXTAFTER(_xlfn.TEXTBEFORE(Table9[[#This Row],[rxn]],"-"&amp;Table9[[#This Row],[enz]]),"RXN-")</f>
        <v>#N/A</v>
      </c>
      <c r="AJ2536" s="1" t="e">
        <f>_xlfn.TEXTBEFORE(Table9[[#This Row],[rxn]],"_",-1)</f>
        <v>#N/A</v>
      </c>
    </row>
    <row r="2537" spans="1:36" ht="17" hidden="1" x14ac:dyDescent="0.25">
      <c r="A2537" t="s">
        <v>8595</v>
      </c>
      <c r="B2537" t="str">
        <f>_xlfn.TEXTAFTER(Table5[[#This Row],[r]],"-",-1)</f>
        <v>rt2477'</v>
      </c>
      <c r="C2537" t="str">
        <f>_xlfn.TEXTAFTER(_xlfn.TEXTBEFORE(Table5[[#This Row],[r]],"-"&amp;Table5[[#This Row],[enz]]),"'RXN-")</f>
        <v>TMDS_c_FWD</v>
      </c>
      <c r="D2537">
        <v>290.05748286246302</v>
      </c>
      <c r="E2537">
        <f>_xlfn.XLOOKUP(Table5[[#This Row],[r]],Table3[r],Table3[kapp],"")</f>
        <v>290.05748286246302</v>
      </c>
      <c r="F2537">
        <f>Table5[[#This Row],[kapp]]-Table5[[#This Row],[old]]</f>
        <v>0</v>
      </c>
      <c r="G2537" t="str" cm="1">
        <f t="array" ref="G2537">IF(ROWS(_xlfn._xlws.FILTER(Table5[r],Table5[enz]=Table5[[#This Row],[enz]]))&gt;1,"many","1")</f>
        <v>1</v>
      </c>
      <c r="H2537" t="str" cm="1">
        <f t="array" ref="H2537">IF(ROWS(_xlfn._xlws.FILTER(Table5[r],Table5[rxn-no-enz]=Table5[[#This Row],[rxn-no-enz]]))&gt;1,"many","1")</f>
        <v>many</v>
      </c>
      <c r="I2537" t="str">
        <f>_xlfn.XLOOKUP(SUBSTITUTE(Table5[[#This Row],[r]],"'",""),Table6[rxn],Table6[rxn],"no")</f>
        <v>no</v>
      </c>
      <c r="J2537" t="str" cm="1">
        <f t="array" ref="J2537">_xlfn.XLOOKUP(Table5[[#This Row],[r]],"'"&amp;Table6[rxn]&amp;"'",Table6[expected kapp],"")</f>
        <v/>
      </c>
      <c r="L2537" t="s">
        <v>10763</v>
      </c>
      <c r="M2537">
        <v>8988.1774343278394</v>
      </c>
      <c r="AE2537" s="1" t="s">
        <v>12958</v>
      </c>
      <c r="AF2537" s="1" t="s">
        <v>2778</v>
      </c>
      <c r="AG2537" s="9">
        <v>1.6573840999999901E-11</v>
      </c>
      <c r="AH2537" s="1" t="str">
        <f>_xlfn.TEXTAFTER(Table9[[#This Row],[rxn]],"-",-1)</f>
        <v>rt8106</v>
      </c>
      <c r="AI2537" s="1" t="e">
        <f>_xlfn.TEXTAFTER(_xlfn.TEXTBEFORE(Table9[[#This Row],[rxn]],"-"&amp;Table9[[#This Row],[enz]]),"RXN-")</f>
        <v>#N/A</v>
      </c>
      <c r="AJ2537" s="1" t="e">
        <f>_xlfn.TEXTBEFORE(Table9[[#This Row],[rxn]],"_",-1)</f>
        <v>#N/A</v>
      </c>
    </row>
    <row r="2538" spans="1:36" ht="17" hidden="1" x14ac:dyDescent="0.25">
      <c r="A2538" t="s">
        <v>8596</v>
      </c>
      <c r="B2538" t="str">
        <f>_xlfn.TEXTAFTER(Table5[[#This Row],[r]],"-",-1)</f>
        <v>rt0932'</v>
      </c>
      <c r="C2538" t="str">
        <f>_xlfn.TEXTAFTER(_xlfn.TEXTBEFORE(Table5[[#This Row],[r]],"-"&amp;Table5[[#This Row],[enz]]),"'RXN-")</f>
        <v>TPI_c_FWD</v>
      </c>
      <c r="D2538">
        <v>100222.818082328</v>
      </c>
      <c r="E2538">
        <f>_xlfn.XLOOKUP(Table5[[#This Row],[r]],Table3[r],Table3[kapp],"")</f>
        <v>100222.818082328</v>
      </c>
      <c r="F2538">
        <f>Table5[[#This Row],[kapp]]-Table5[[#This Row],[old]]</f>
        <v>0</v>
      </c>
      <c r="G2538" t="str" cm="1">
        <f t="array" ref="G2538">IF(ROWS(_xlfn._xlws.FILTER(Table5[r],Table5[enz]=Table5[[#This Row],[enz]]))&gt;1,"many","1")</f>
        <v>many</v>
      </c>
      <c r="H2538" t="str" cm="1">
        <f t="array" ref="H2538">IF(ROWS(_xlfn._xlws.FILTER(Table5[r],Table5[rxn-no-enz]=Table5[[#This Row],[rxn-no-enz]]))&gt;1,"many","1")</f>
        <v>1</v>
      </c>
      <c r="I2538" t="str">
        <f>_xlfn.XLOOKUP(SUBSTITUTE(Table5[[#This Row],[r]],"'",""),Table6[rxn],Table6[rxn],"no")</f>
        <v>no</v>
      </c>
      <c r="J2538" t="str" cm="1">
        <f t="array" ref="J2538">_xlfn.XLOOKUP(Table5[[#This Row],[r]],"'"&amp;Table6[rxn]&amp;"'",Table6[expected kapp],"")</f>
        <v/>
      </c>
      <c r="L2538" t="s">
        <v>10764</v>
      </c>
      <c r="M2538">
        <v>8988.1774343278394</v>
      </c>
      <c r="AE2538" s="1" t="s">
        <v>12959</v>
      </c>
      <c r="AF2538" s="1" t="s">
        <v>2778</v>
      </c>
      <c r="AG2538" s="9">
        <v>1.6500732799999999E-10</v>
      </c>
      <c r="AH2538" s="1" t="str">
        <f>_xlfn.TEXTAFTER(Table9[[#This Row],[rxn]],"-",-1)</f>
        <v>rt8107</v>
      </c>
      <c r="AI2538" s="1" t="e">
        <f>_xlfn.TEXTAFTER(_xlfn.TEXTBEFORE(Table9[[#This Row],[rxn]],"-"&amp;Table9[[#This Row],[enz]]),"RXN-")</f>
        <v>#N/A</v>
      </c>
      <c r="AJ2538" s="1" t="e">
        <f>_xlfn.TEXTBEFORE(Table9[[#This Row],[rxn]],"_",-1)</f>
        <v>#N/A</v>
      </c>
    </row>
    <row r="2539" spans="1:36" ht="17" hidden="1" x14ac:dyDescent="0.25">
      <c r="A2539" t="s">
        <v>8597</v>
      </c>
      <c r="B2539" t="str">
        <f>_xlfn.TEXTAFTER(Table5[[#This Row],[r]],"-",-1)</f>
        <v>rt1320'</v>
      </c>
      <c r="C2539" t="str">
        <f>_xlfn.TEXTAFTER(_xlfn.TEXTBEFORE(Table5[[#This Row],[r]],"-"&amp;Table5[[#This Row],[enz]]),"'RXN-")</f>
        <v>TRDR_c_FWD</v>
      </c>
      <c r="D2539">
        <v>3598.5620828470601</v>
      </c>
      <c r="E2539">
        <f>_xlfn.XLOOKUP(Table5[[#This Row],[r]],Table3[r],Table3[kapp],"")</f>
        <v>3598.5620828470601</v>
      </c>
      <c r="F2539">
        <f>Table5[[#This Row],[kapp]]-Table5[[#This Row],[old]]</f>
        <v>0</v>
      </c>
      <c r="G2539" t="str" cm="1">
        <f t="array" ref="G2539">IF(ROWS(_xlfn._xlws.FILTER(Table5[r],Table5[enz]=Table5[[#This Row],[enz]]))&gt;1,"many","1")</f>
        <v>1</v>
      </c>
      <c r="H2539" t="str" cm="1">
        <f t="array" ref="H2539">IF(ROWS(_xlfn._xlws.FILTER(Table5[r],Table5[rxn-no-enz]=Table5[[#This Row],[rxn-no-enz]]))&gt;1,"many","1")</f>
        <v>1</v>
      </c>
      <c r="I2539" t="str">
        <f>_xlfn.XLOOKUP(SUBSTITUTE(Table5[[#This Row],[r]],"'",""),Table6[rxn],Table6[rxn],"no")</f>
        <v>no</v>
      </c>
      <c r="J2539" t="str" cm="1">
        <f t="array" ref="J2539">_xlfn.XLOOKUP(Table5[[#This Row],[r]],"'"&amp;Table6[rxn]&amp;"'",Table6[expected kapp],"")</f>
        <v/>
      </c>
      <c r="L2539" t="s">
        <v>10765</v>
      </c>
      <c r="M2539">
        <v>8988.1774343278394</v>
      </c>
      <c r="AE2539" s="1" t="s">
        <v>12960</v>
      </c>
      <c r="AF2539" s="1" t="s">
        <v>2778</v>
      </c>
      <c r="AG2539" s="9">
        <v>1.9055400000000001E-11</v>
      </c>
      <c r="AH2539" s="1" t="str">
        <f>_xlfn.TEXTAFTER(Table9[[#This Row],[rxn]],"-",-1)</f>
        <v>rt8109</v>
      </c>
      <c r="AI2539" s="1" t="e">
        <f>_xlfn.TEXTAFTER(_xlfn.TEXTBEFORE(Table9[[#This Row],[rxn]],"-"&amp;Table9[[#This Row],[enz]]),"RXN-")</f>
        <v>#N/A</v>
      </c>
      <c r="AJ2539" s="1" t="e">
        <f>_xlfn.TEXTBEFORE(Table9[[#This Row],[rxn]],"_",-1)</f>
        <v>#N/A</v>
      </c>
    </row>
    <row r="2540" spans="1:36" ht="17" hidden="1" x14ac:dyDescent="0.25">
      <c r="A2540" t="s">
        <v>8598</v>
      </c>
      <c r="B2540" t="str">
        <f>_xlfn.TEXTAFTER(Table5[[#This Row],[r]],"-",-1)</f>
        <v>rt0894'</v>
      </c>
      <c r="C2540" t="str">
        <f>_xlfn.TEXTAFTER(_xlfn.TEXTBEFORE(Table5[[#This Row],[r]],"-"&amp;Table5[[#This Row],[enz]]),"'RXN-")</f>
        <v>TRPS1_c_FWD</v>
      </c>
      <c r="D2540">
        <v>2303.1251988044901</v>
      </c>
      <c r="E2540">
        <f>_xlfn.XLOOKUP(Table5[[#This Row],[r]],Table3[r],Table3[kapp],"")</f>
        <v>2303.1251988044901</v>
      </c>
      <c r="F2540">
        <f>Table5[[#This Row],[kapp]]-Table5[[#This Row],[old]]</f>
        <v>0</v>
      </c>
      <c r="G2540" t="str" cm="1">
        <f t="array" ref="G2540">IF(ROWS(_xlfn._xlws.FILTER(Table5[r],Table5[enz]=Table5[[#This Row],[enz]]))&gt;1,"many","1")</f>
        <v>1</v>
      </c>
      <c r="H2540" t="str" cm="1">
        <f t="array" ref="H2540">IF(ROWS(_xlfn._xlws.FILTER(Table5[r],Table5[rxn-no-enz]=Table5[[#This Row],[rxn-no-enz]]))&gt;1,"many","1")</f>
        <v>1</v>
      </c>
      <c r="I2540" t="str">
        <f>_xlfn.XLOOKUP(SUBSTITUTE(Table5[[#This Row],[r]],"'",""),Table6[rxn],Table6[rxn],"no")</f>
        <v>no</v>
      </c>
      <c r="J2540" t="str" cm="1">
        <f t="array" ref="J2540">_xlfn.XLOOKUP(Table5[[#This Row],[r]],"'"&amp;Table6[rxn]&amp;"'",Table6[expected kapp],"")</f>
        <v/>
      </c>
      <c r="L2540" t="s">
        <v>10766</v>
      </c>
      <c r="M2540">
        <v>8988.1774343278394</v>
      </c>
      <c r="AE2540" s="1" t="s">
        <v>12961</v>
      </c>
      <c r="AF2540" s="1" t="s">
        <v>2778</v>
      </c>
      <c r="AG2540" s="9">
        <v>1.3388659999999899E-12</v>
      </c>
      <c r="AH2540" s="1" t="str">
        <f>_xlfn.TEXTAFTER(Table9[[#This Row],[rxn]],"-",-1)</f>
        <v>rt8116</v>
      </c>
      <c r="AI2540" s="1" t="e">
        <f>_xlfn.TEXTAFTER(_xlfn.TEXTBEFORE(Table9[[#This Row],[rxn]],"-"&amp;Table9[[#This Row],[enz]]),"RXN-")</f>
        <v>#N/A</v>
      </c>
      <c r="AJ2540" s="1" t="e">
        <f>_xlfn.TEXTBEFORE(Table9[[#This Row],[rxn]],"_",-1)</f>
        <v>#N/A</v>
      </c>
    </row>
    <row r="2541" spans="1:36" ht="17" hidden="1" x14ac:dyDescent="0.25">
      <c r="A2541" t="s">
        <v>8599</v>
      </c>
      <c r="B2541" t="str">
        <f>_xlfn.TEXTAFTER(Table5[[#This Row],[r]],"-",-1)</f>
        <v>rt6341'</v>
      </c>
      <c r="C2541" t="str">
        <f>_xlfn.TEXTAFTER(_xlfn.TEXTBEFORE(Table5[[#This Row],[r]],"-"&amp;Table5[[#This Row],[enz]]),"'RXN-")</f>
        <v>TRPTRS_c_FWD</v>
      </c>
      <c r="D2541">
        <v>1642.1975959106101</v>
      </c>
      <c r="E2541">
        <f>_xlfn.XLOOKUP(Table5[[#This Row],[r]],Table3[r],Table3[kapp],"")</f>
        <v>1642.1975959106101</v>
      </c>
      <c r="F2541">
        <f>Table5[[#This Row],[kapp]]-Table5[[#This Row],[old]]</f>
        <v>0</v>
      </c>
      <c r="G2541" t="str" cm="1">
        <f t="array" ref="G2541">IF(ROWS(_xlfn._xlws.FILTER(Table5[r],Table5[enz]=Table5[[#This Row],[enz]]))&gt;1,"many","1")</f>
        <v>1</v>
      </c>
      <c r="H2541" t="str" cm="1">
        <f t="array" ref="H2541">IF(ROWS(_xlfn._xlws.FILTER(Table5[r],Table5[rxn-no-enz]=Table5[[#This Row],[rxn-no-enz]]))&gt;1,"many","1")</f>
        <v>1</v>
      </c>
      <c r="I2541" t="str">
        <f>_xlfn.XLOOKUP(SUBSTITUTE(Table5[[#This Row],[r]],"'",""),Table6[rxn],Table6[rxn],"no")</f>
        <v>no</v>
      </c>
      <c r="J2541" t="str" cm="1">
        <f t="array" ref="J2541">_xlfn.XLOOKUP(Table5[[#This Row],[r]],"'"&amp;Table6[rxn]&amp;"'",Table6[expected kapp],"")</f>
        <v/>
      </c>
      <c r="L2541" t="s">
        <v>10767</v>
      </c>
      <c r="M2541">
        <v>8988.1774343278394</v>
      </c>
      <c r="AE2541" s="1" t="s">
        <v>12962</v>
      </c>
      <c r="AF2541" s="1" t="s">
        <v>2778</v>
      </c>
      <c r="AG2541" s="9">
        <v>1.7740230000000001E-12</v>
      </c>
      <c r="AH2541" s="1" t="str">
        <f>_xlfn.TEXTAFTER(Table9[[#This Row],[rxn]],"-",-1)</f>
        <v>rt8131</v>
      </c>
      <c r="AI2541" s="1" t="e">
        <f>_xlfn.TEXTAFTER(_xlfn.TEXTBEFORE(Table9[[#This Row],[rxn]],"-"&amp;Table9[[#This Row],[enz]]),"RXN-")</f>
        <v>#N/A</v>
      </c>
      <c r="AJ2541" s="1" t="e">
        <f>_xlfn.TEXTBEFORE(Table9[[#This Row],[rxn]],"_",-1)</f>
        <v>#N/A</v>
      </c>
    </row>
    <row r="2542" spans="1:36" ht="17" hidden="1" x14ac:dyDescent="0.25">
      <c r="A2542" t="s">
        <v>8600</v>
      </c>
      <c r="B2542" t="str">
        <f>_xlfn.TEXTAFTER(Table5[[#This Row],[r]],"-",-1)</f>
        <v>rt8273'</v>
      </c>
      <c r="C2542" t="str">
        <f>_xlfn.TEXTAFTER(_xlfn.TEXTBEFORE(Table5[[#This Row],[r]],"-"&amp;Table5[[#This Row],[enz]]),"'RXN-")</f>
        <v>TYRTRS_c_FWD</v>
      </c>
      <c r="D2542">
        <v>2747.9139976940901</v>
      </c>
      <c r="E2542">
        <f>_xlfn.XLOOKUP(Table5[[#This Row],[r]],Table3[r],Table3[kapp],"")</f>
        <v>2747.9139976940901</v>
      </c>
      <c r="F2542">
        <f>Table5[[#This Row],[kapp]]-Table5[[#This Row],[old]]</f>
        <v>0</v>
      </c>
      <c r="G2542" t="str" cm="1">
        <f t="array" ref="G2542">IF(ROWS(_xlfn._xlws.FILTER(Table5[r],Table5[enz]=Table5[[#This Row],[enz]]))&gt;1,"many","1")</f>
        <v>1</v>
      </c>
      <c r="H2542" t="str" cm="1">
        <f t="array" ref="H2542">IF(ROWS(_xlfn._xlws.FILTER(Table5[r],Table5[rxn-no-enz]=Table5[[#This Row],[rxn-no-enz]]))&gt;1,"many","1")</f>
        <v>1</v>
      </c>
      <c r="I2542" t="str">
        <f>_xlfn.XLOOKUP(SUBSTITUTE(Table5[[#This Row],[r]],"'",""),Table6[rxn],Table6[rxn],"no")</f>
        <v>no</v>
      </c>
      <c r="J2542" t="str" cm="1">
        <f t="array" ref="J2542">_xlfn.XLOOKUP(Table5[[#This Row],[r]],"'"&amp;Table6[rxn]&amp;"'",Table6[expected kapp],"")</f>
        <v/>
      </c>
      <c r="L2542" t="s">
        <v>10768</v>
      </c>
      <c r="M2542">
        <v>8988.1774343278394</v>
      </c>
      <c r="AE2542" s="1" t="s">
        <v>12963</v>
      </c>
      <c r="AF2542" s="1" t="s">
        <v>2778</v>
      </c>
      <c r="AG2542" s="9">
        <v>6.0756432999999995E-11</v>
      </c>
      <c r="AH2542" s="1" t="str">
        <f>_xlfn.TEXTAFTER(Table9[[#This Row],[rxn]],"-",-1)</f>
        <v>rt8135</v>
      </c>
      <c r="AI2542" s="1" t="e">
        <f>_xlfn.TEXTAFTER(_xlfn.TEXTBEFORE(Table9[[#This Row],[rxn]],"-"&amp;Table9[[#This Row],[enz]]),"RXN-")</f>
        <v>#N/A</v>
      </c>
      <c r="AJ2542" s="1" t="e">
        <f>_xlfn.TEXTBEFORE(Table9[[#This Row],[rxn]],"_",-1)</f>
        <v>#N/A</v>
      </c>
    </row>
    <row r="2543" spans="1:36" ht="17" hidden="1" x14ac:dyDescent="0.25">
      <c r="A2543" t="s">
        <v>8601</v>
      </c>
      <c r="B2543" t="str">
        <f>_xlfn.TEXTAFTER(Table5[[#This Row],[r]],"-",-1)</f>
        <v>rt0711'</v>
      </c>
      <c r="C2543" t="str">
        <f>_xlfn.TEXTAFTER(_xlfn.TEXTBEFORE(Table5[[#This Row],[r]],"-"&amp;Table5[[#This Row],[enz]]),"'RXN-")</f>
        <v>UAGDP_c_FWD</v>
      </c>
      <c r="D2543">
        <v>2497.43813250531</v>
      </c>
      <c r="E2543">
        <f>_xlfn.XLOOKUP(Table5[[#This Row],[r]],Table3[r],Table3[kapp],"")</f>
        <v>2497.43813250531</v>
      </c>
      <c r="F2543">
        <f>Table5[[#This Row],[kapp]]-Table5[[#This Row],[old]]</f>
        <v>0</v>
      </c>
      <c r="G2543" t="str" cm="1">
        <f t="array" ref="G2543">IF(ROWS(_xlfn._xlws.FILTER(Table5[r],Table5[enz]=Table5[[#This Row],[enz]]))&gt;1,"many","1")</f>
        <v>many</v>
      </c>
      <c r="H2543" t="str" cm="1">
        <f t="array" ref="H2543">IF(ROWS(_xlfn._xlws.FILTER(Table5[r],Table5[rxn-no-enz]=Table5[[#This Row],[rxn-no-enz]]))&gt;1,"many","1")</f>
        <v>1</v>
      </c>
      <c r="I2543" t="str">
        <f>_xlfn.XLOOKUP(SUBSTITUTE(Table5[[#This Row],[r]],"'",""),Table6[rxn],Table6[rxn],"no")</f>
        <v>no</v>
      </c>
      <c r="J2543" t="str" cm="1">
        <f t="array" ref="J2543">_xlfn.XLOOKUP(Table5[[#This Row],[r]],"'"&amp;Table6[rxn]&amp;"'",Table6[expected kapp],"")</f>
        <v/>
      </c>
      <c r="L2543" t="s">
        <v>10769</v>
      </c>
      <c r="M2543">
        <v>8988.1774343278394</v>
      </c>
      <c r="AE2543" s="1" t="s">
        <v>12964</v>
      </c>
      <c r="AF2543" s="1" t="s">
        <v>2778</v>
      </c>
      <c r="AG2543" s="9">
        <v>3.8819721999999899E-11</v>
      </c>
      <c r="AH2543" s="1" t="str">
        <f>_xlfn.TEXTAFTER(Table9[[#This Row],[rxn]],"-",-1)</f>
        <v>rt8137</v>
      </c>
      <c r="AI2543" s="1" t="e">
        <f>_xlfn.TEXTAFTER(_xlfn.TEXTBEFORE(Table9[[#This Row],[rxn]],"-"&amp;Table9[[#This Row],[enz]]),"RXN-")</f>
        <v>#N/A</v>
      </c>
      <c r="AJ2543" s="1" t="e">
        <f>_xlfn.TEXTBEFORE(Table9[[#This Row],[rxn]],"_",-1)</f>
        <v>#N/A</v>
      </c>
    </row>
    <row r="2544" spans="1:36" ht="17" hidden="1" x14ac:dyDescent="0.25">
      <c r="A2544" t="s">
        <v>8602</v>
      </c>
      <c r="B2544" t="str">
        <f>_xlfn.TEXTAFTER(Table5[[#This Row],[r]],"-",-1)</f>
        <v>rt4822_c'</v>
      </c>
      <c r="C2544" t="str">
        <f>_xlfn.TEXTAFTER(_xlfn.TEXTBEFORE(Table5[[#This Row],[r]],"-"&amp;Table5[[#This Row],[enz]]),"'RXN-")</f>
        <v>UMPK_c_FWD</v>
      </c>
      <c r="D2544">
        <v>6084.8914054019897</v>
      </c>
      <c r="E2544">
        <f>_xlfn.XLOOKUP(Table5[[#This Row],[r]],Table3[r],Table3[kapp],"")</f>
        <v>6084.8914054019897</v>
      </c>
      <c r="F2544">
        <f>Table5[[#This Row],[kapp]]-Table5[[#This Row],[old]]</f>
        <v>0</v>
      </c>
      <c r="G2544" t="str" cm="1">
        <f t="array" ref="G2544">IF(ROWS(_xlfn._xlws.FILTER(Table5[r],Table5[enz]=Table5[[#This Row],[enz]]))&gt;1,"many","1")</f>
        <v>many</v>
      </c>
      <c r="H2544" t="str" cm="1">
        <f t="array" ref="H2544">IF(ROWS(_xlfn._xlws.FILTER(Table5[r],Table5[rxn-no-enz]=Table5[[#This Row],[rxn-no-enz]]))&gt;1,"many","1")</f>
        <v>1</v>
      </c>
      <c r="I2544" t="str">
        <f>_xlfn.XLOOKUP(SUBSTITUTE(Table5[[#This Row],[r]],"'",""),Table6[rxn],Table6[rxn],"no")</f>
        <v>no</v>
      </c>
      <c r="J2544" t="str" cm="1">
        <f t="array" ref="J2544">_xlfn.XLOOKUP(Table5[[#This Row],[r]],"'"&amp;Table6[rxn]&amp;"'",Table6[expected kapp],"")</f>
        <v/>
      </c>
      <c r="L2544" t="s">
        <v>10770</v>
      </c>
      <c r="M2544">
        <v>8988.1774343278394</v>
      </c>
      <c r="AE2544" s="1" t="s">
        <v>12965</v>
      </c>
      <c r="AF2544" s="1" t="s">
        <v>2778</v>
      </c>
      <c r="AG2544" s="9">
        <v>4.3993743999999998E-11</v>
      </c>
      <c r="AH2544" s="1" t="str">
        <f>_xlfn.TEXTAFTER(Table9[[#This Row],[rxn]],"-",-1)</f>
        <v>rt8139</v>
      </c>
      <c r="AI2544" s="1" t="e">
        <f>_xlfn.TEXTAFTER(_xlfn.TEXTBEFORE(Table9[[#This Row],[rxn]],"-"&amp;Table9[[#This Row],[enz]]),"RXN-")</f>
        <v>#N/A</v>
      </c>
      <c r="AJ2544" s="1" t="e">
        <f>_xlfn.TEXTBEFORE(Table9[[#This Row],[rxn]],"_",-1)</f>
        <v>#N/A</v>
      </c>
    </row>
    <row r="2545" spans="1:36" ht="17" hidden="1" x14ac:dyDescent="0.25">
      <c r="A2545" t="s">
        <v>8604</v>
      </c>
      <c r="B2545" t="str">
        <f>_xlfn.TEXTAFTER(Table5[[#This Row],[r]],"-",-1)</f>
        <v>rt2682'</v>
      </c>
      <c r="C2545" t="str">
        <f>_xlfn.TEXTAFTER(_xlfn.TEXTBEFORE(Table5[[#This Row],[r]],"-"&amp;Table5[[#This Row],[enz]]),"'RXN-")</f>
        <v>UPP3MT_2_c_FWD</v>
      </c>
      <c r="D2545">
        <v>2.4733589241406899E-3</v>
      </c>
      <c r="E2545">
        <f>_xlfn.XLOOKUP(Table5[[#This Row],[r]],Table3[r],Table3[kapp],"")</f>
        <v>2.4733589241406899E-3</v>
      </c>
      <c r="F2545">
        <f>Table5[[#This Row],[kapp]]-Table5[[#This Row],[old]]</f>
        <v>0</v>
      </c>
      <c r="G2545" t="str" cm="1">
        <f t="array" ref="G2545">IF(ROWS(_xlfn._xlws.FILTER(Table5[r],Table5[enz]=Table5[[#This Row],[enz]]))&gt;1,"many","1")</f>
        <v>1</v>
      </c>
      <c r="H2545" t="str" cm="1">
        <f t="array" ref="H2545">IF(ROWS(_xlfn._xlws.FILTER(Table5[r],Table5[rxn-no-enz]=Table5[[#This Row],[rxn-no-enz]]))&gt;1,"many","1")</f>
        <v>1</v>
      </c>
      <c r="I2545" t="str">
        <f>_xlfn.XLOOKUP(SUBSTITUTE(Table5[[#This Row],[r]],"'",""),Table6[rxn],Table6[rxn],"no")</f>
        <v>RXN-UPP3MT_2_c_FWD-rt2682</v>
      </c>
      <c r="J2545" cm="1">
        <f t="array" ref="J2545">_xlfn.XLOOKUP(Table5[[#This Row],[r]],"'"&amp;Table6[rxn]&amp;"'",Table6[expected kapp],"")</f>
        <v>2.4733589241407051E-2</v>
      </c>
      <c r="L2545" t="s">
        <v>10771</v>
      </c>
      <c r="M2545">
        <v>8988.1774343278394</v>
      </c>
      <c r="AE2545" s="1" t="s">
        <v>12966</v>
      </c>
      <c r="AF2545" s="1" t="s">
        <v>2778</v>
      </c>
      <c r="AG2545" s="9">
        <v>1.2216580799999999E-10</v>
      </c>
      <c r="AH2545" s="1" t="str">
        <f>_xlfn.TEXTAFTER(Table9[[#This Row],[rxn]],"-",-1)</f>
        <v>rt8143</v>
      </c>
      <c r="AI2545" s="1" t="e">
        <f>_xlfn.TEXTAFTER(_xlfn.TEXTBEFORE(Table9[[#This Row],[rxn]],"-"&amp;Table9[[#This Row],[enz]]),"RXN-")</f>
        <v>#N/A</v>
      </c>
      <c r="AJ2545" s="1" t="e">
        <f>_xlfn.TEXTBEFORE(Table9[[#This Row],[rxn]],"_",-1)</f>
        <v>#N/A</v>
      </c>
    </row>
    <row r="2546" spans="1:36" ht="17" hidden="1" x14ac:dyDescent="0.25">
      <c r="A2546" t="s">
        <v>8605</v>
      </c>
      <c r="B2546" t="str">
        <f>_xlfn.TEXTAFTER(Table5[[#This Row],[r]],"-",-1)</f>
        <v>rt5811'</v>
      </c>
      <c r="C2546" t="str">
        <f>_xlfn.TEXTAFTER(_xlfn.TEXTBEFORE(Table5[[#This Row],[r]],"-"&amp;Table5[[#This Row],[enz]]),"'RXN-")</f>
        <v>UPPDC1_c_FWD</v>
      </c>
      <c r="D2546">
        <v>32.100097781854203</v>
      </c>
      <c r="E2546">
        <f>_xlfn.XLOOKUP(Table5[[#This Row],[r]],Table3[r],Table3[kapp],"")</f>
        <v>32.100097781854203</v>
      </c>
      <c r="F2546">
        <f>Table5[[#This Row],[kapp]]-Table5[[#This Row],[old]]</f>
        <v>0</v>
      </c>
      <c r="G2546" t="str" cm="1">
        <f t="array" ref="G2546">IF(ROWS(_xlfn._xlws.FILTER(Table5[r],Table5[enz]=Table5[[#This Row],[enz]]))&gt;1,"many","1")</f>
        <v>1</v>
      </c>
      <c r="H2546" t="str" cm="1">
        <f t="array" ref="H2546">IF(ROWS(_xlfn._xlws.FILTER(Table5[r],Table5[rxn-no-enz]=Table5[[#This Row],[rxn-no-enz]]))&gt;1,"many","1")</f>
        <v>1</v>
      </c>
      <c r="I2546" t="str">
        <f>_xlfn.XLOOKUP(SUBSTITUTE(Table5[[#This Row],[r]],"'",""),Table6[rxn],Table6[rxn],"no")</f>
        <v>RXN-UPPDC1_c_FWD-rt5811</v>
      </c>
      <c r="J2546" cm="1">
        <f t="array" ref="J2546">_xlfn.XLOOKUP(Table5[[#This Row],[r]],"'"&amp;Table6[rxn]&amp;"'",Table6[expected kapp],"")</f>
        <v>321.00097781854049</v>
      </c>
      <c r="L2546" t="s">
        <v>10772</v>
      </c>
      <c r="M2546">
        <v>8988.1774343278394</v>
      </c>
      <c r="AE2546" s="1" t="s">
        <v>12967</v>
      </c>
      <c r="AF2546" s="1" t="s">
        <v>2778</v>
      </c>
      <c r="AG2546" s="9">
        <v>3.7834221999999898E-11</v>
      </c>
      <c r="AH2546" s="1" t="str">
        <f>_xlfn.TEXTAFTER(Table9[[#This Row],[rxn]],"-",-1)</f>
        <v>rt8147</v>
      </c>
      <c r="AI2546" s="1" t="e">
        <f>_xlfn.TEXTAFTER(_xlfn.TEXTBEFORE(Table9[[#This Row],[rxn]],"-"&amp;Table9[[#This Row],[enz]]),"RXN-")</f>
        <v>#N/A</v>
      </c>
      <c r="AJ2546" s="1" t="e">
        <f>_xlfn.TEXTBEFORE(Table9[[#This Row],[rxn]],"_",-1)</f>
        <v>#N/A</v>
      </c>
    </row>
    <row r="2547" spans="1:36" ht="17" hidden="1" x14ac:dyDescent="0.25">
      <c r="A2547" t="s">
        <v>8606</v>
      </c>
      <c r="B2547" t="str">
        <f>_xlfn.TEXTAFTER(Table5[[#This Row],[r]],"-",-1)</f>
        <v>rt8160_c'</v>
      </c>
      <c r="C2547" t="str">
        <f>_xlfn.TEXTAFTER(_xlfn.TEXTBEFORE(Table5[[#This Row],[r]],"-"&amp;Table5[[#This Row],[enz]]),"'RXN-")</f>
        <v>VALTRS_c_FWD</v>
      </c>
      <c r="D2547">
        <v>8342.93878928718</v>
      </c>
      <c r="E2547">
        <f>_xlfn.XLOOKUP(Table5[[#This Row],[r]],Table3[r],Table3[kapp],"")</f>
        <v>8342.93878928718</v>
      </c>
      <c r="F2547">
        <f>Table5[[#This Row],[kapp]]-Table5[[#This Row],[old]]</f>
        <v>0</v>
      </c>
      <c r="G2547" t="str" cm="1">
        <f t="array" ref="G2547">IF(ROWS(_xlfn._xlws.FILTER(Table5[r],Table5[enz]=Table5[[#This Row],[enz]]))&gt;1,"many","1")</f>
        <v>1</v>
      </c>
      <c r="H2547" t="str" cm="1">
        <f t="array" ref="H2547">IF(ROWS(_xlfn._xlws.FILTER(Table5[r],Table5[rxn-no-enz]=Table5[[#This Row],[rxn-no-enz]]))&gt;1,"many","1")</f>
        <v>1</v>
      </c>
      <c r="I2547" t="str">
        <f>_xlfn.XLOOKUP(SUBSTITUTE(Table5[[#This Row],[r]],"'",""),Table6[rxn],Table6[rxn],"no")</f>
        <v>no</v>
      </c>
      <c r="J2547" t="str" cm="1">
        <f t="array" ref="J2547">_xlfn.XLOOKUP(Table5[[#This Row],[r]],"'"&amp;Table6[rxn]&amp;"'",Table6[expected kapp],"")</f>
        <v/>
      </c>
      <c r="L2547" t="s">
        <v>10773</v>
      </c>
      <c r="M2547">
        <v>8988.1774343278394</v>
      </c>
      <c r="AE2547" s="1" t="s">
        <v>12968</v>
      </c>
      <c r="AF2547" s="1" t="s">
        <v>2778</v>
      </c>
      <c r="AG2547" s="9">
        <v>5.8252816999999997E-11</v>
      </c>
      <c r="AH2547" s="1" t="str">
        <f>_xlfn.TEXTAFTER(Table9[[#This Row],[rxn]],"-",-1)</f>
        <v>rt8149</v>
      </c>
      <c r="AI2547" s="1" t="e">
        <f>_xlfn.TEXTAFTER(_xlfn.TEXTBEFORE(Table9[[#This Row],[rxn]],"-"&amp;Table9[[#This Row],[enz]]),"RXN-")</f>
        <v>#N/A</v>
      </c>
      <c r="AJ2547" s="1" t="e">
        <f>_xlfn.TEXTBEFORE(Table9[[#This Row],[rxn]],"_",-1)</f>
        <v>#N/A</v>
      </c>
    </row>
    <row r="2548" spans="1:36" ht="17" hidden="1" x14ac:dyDescent="0.25">
      <c r="A2548" t="s">
        <v>8401</v>
      </c>
      <c r="B2548" t="str">
        <f>_xlfn.TEXTAFTER(Table5[[#This Row],[r]],"-",-1)</f>
        <v>rt2799_l'</v>
      </c>
      <c r="C2548" t="str">
        <f>_xlfn.TEXTAFTER(_xlfn.TEXTBEFORE(Table5[[#This Row],[r]],"-"&amp;Table5[[#This Row],[enz]]),"'RXN-")</f>
        <v>FACOAL180_l_FWD</v>
      </c>
      <c r="D2548">
        <v>104.599800910851</v>
      </c>
      <c r="E2548">
        <f>_xlfn.XLOOKUP(Table5[[#This Row],[r]],Table3[r],Table3[kapp],"")</f>
        <v>149.650330230127</v>
      </c>
      <c r="F2548">
        <f>Table5[[#This Row],[kapp]]-Table5[[#This Row],[old]]</f>
        <v>-45.050529319275995</v>
      </c>
      <c r="G2548" t="str" cm="1">
        <f t="array" ref="G2548">IF(ROWS(_xlfn._xlws.FILTER(Table5[r],Table5[enz]=Table5[[#This Row],[enz]]))&gt;1,"many","1")</f>
        <v>many</v>
      </c>
      <c r="H2548" t="str" cm="1">
        <f t="array" ref="H2548">IF(ROWS(_xlfn._xlws.FILTER(Table5[r],Table5[rxn-no-enz]=Table5[[#This Row],[rxn-no-enz]]))&gt;1,"many","1")</f>
        <v>1</v>
      </c>
      <c r="I2548" t="str">
        <f>_xlfn.XLOOKUP(SUBSTITUTE(Table5[[#This Row],[r]],"'",""),Table6[rxn],Table6[rxn],"no")</f>
        <v>no</v>
      </c>
      <c r="J2548" t="str" cm="1">
        <f t="array" ref="J2548">_xlfn.XLOOKUP(Table5[[#This Row],[r]],"'"&amp;Table6[rxn]&amp;"'",Table6[expected kapp],"")</f>
        <v/>
      </c>
      <c r="L2548" t="s">
        <v>10774</v>
      </c>
      <c r="M2548">
        <v>8988.1774343278394</v>
      </c>
      <c r="AE2548" s="1" t="s">
        <v>12969</v>
      </c>
      <c r="AF2548" s="1" t="s">
        <v>2778</v>
      </c>
      <c r="AG2548" s="9">
        <v>1.2545690499999999E-10</v>
      </c>
      <c r="AH2548" s="1" t="str">
        <f>_xlfn.TEXTAFTER(Table9[[#This Row],[rxn]],"-",-1)</f>
        <v>rt8154</v>
      </c>
      <c r="AI2548" s="1" t="e">
        <f>_xlfn.TEXTAFTER(_xlfn.TEXTBEFORE(Table9[[#This Row],[rxn]],"-"&amp;Table9[[#This Row],[enz]]),"RXN-")</f>
        <v>#N/A</v>
      </c>
      <c r="AJ2548" s="1" t="e">
        <f>_xlfn.TEXTBEFORE(Table9[[#This Row],[rxn]],"_",-1)</f>
        <v>#N/A</v>
      </c>
    </row>
    <row r="2549" spans="1:36" ht="17" hidden="1" x14ac:dyDescent="0.25">
      <c r="A2549" t="s">
        <v>8399</v>
      </c>
      <c r="B2549" t="str">
        <f>_xlfn.TEXTAFTER(Table5[[#This Row],[r]],"-",-1)</f>
        <v>rt2799_l'</v>
      </c>
      <c r="C2549" t="str">
        <f>_xlfn.TEXTAFTER(_xlfn.TEXTBEFORE(Table5[[#This Row],[r]],"-"&amp;Table5[[#This Row],[enz]]),"'RXN-")</f>
        <v>FACOAL183_l_FWD</v>
      </c>
      <c r="D2549">
        <v>49.831024578929302</v>
      </c>
      <c r="E2549">
        <f>_xlfn.XLOOKUP(Table5[[#This Row],[r]],Table3[r],Table3[kapp],"")</f>
        <v>149.650330230127</v>
      </c>
      <c r="F2549">
        <f>Table5[[#This Row],[kapp]]-Table5[[#This Row],[old]]</f>
        <v>-99.819305651197695</v>
      </c>
      <c r="G2549" t="str" cm="1">
        <f t="array" ref="G2549">IF(ROWS(_xlfn._xlws.FILTER(Table5[r],Table5[enz]=Table5[[#This Row],[enz]]))&gt;1,"many","1")</f>
        <v>many</v>
      </c>
      <c r="H2549" t="str" cm="1">
        <f t="array" ref="H2549">IF(ROWS(_xlfn._xlws.FILTER(Table5[r],Table5[rxn-no-enz]=Table5[[#This Row],[rxn-no-enz]]))&gt;1,"many","1")</f>
        <v>1</v>
      </c>
      <c r="I2549" t="str">
        <f>_xlfn.XLOOKUP(SUBSTITUTE(Table5[[#This Row],[r]],"'",""),Table6[rxn],Table6[rxn],"no")</f>
        <v>no</v>
      </c>
      <c r="J2549" t="str" cm="1">
        <f t="array" ref="J2549">_xlfn.XLOOKUP(Table5[[#This Row],[r]],"'"&amp;Table6[rxn]&amp;"'",Table6[expected kapp],"")</f>
        <v/>
      </c>
      <c r="L2549" t="s">
        <v>10775</v>
      </c>
      <c r="M2549">
        <v>8988.1774343278394</v>
      </c>
      <c r="AE2549" s="1" t="s">
        <v>12970</v>
      </c>
      <c r="AF2549" s="1" t="s">
        <v>2778</v>
      </c>
      <c r="AG2549" s="9">
        <v>2.4850056899999998E-10</v>
      </c>
      <c r="AH2549" s="1" t="str">
        <f>_xlfn.TEXTAFTER(Table9[[#This Row],[rxn]],"-",-1)</f>
        <v>rt8160_c</v>
      </c>
      <c r="AI2549" s="1" t="e">
        <f>_xlfn.TEXTAFTER(_xlfn.TEXTBEFORE(Table9[[#This Row],[rxn]],"-"&amp;Table9[[#This Row],[enz]]),"RXN-")</f>
        <v>#N/A</v>
      </c>
      <c r="AJ2549" s="1" t="str">
        <f>_xlfn.TEXTBEFORE(Table9[[#This Row],[rxn]],"_",-1)</f>
        <v>PROWASTE-rt8160</v>
      </c>
    </row>
    <row r="2550" spans="1:36" ht="17" hidden="1" x14ac:dyDescent="0.25">
      <c r="A2550" t="s">
        <v>8373</v>
      </c>
      <c r="B2550" t="str">
        <f>_xlfn.TEXTAFTER(Table5[[#This Row],[r]],"-",-1)</f>
        <v>rt3791_c'</v>
      </c>
      <c r="C2550" t="str">
        <f>_xlfn.TEXTAFTER(_xlfn.TEXTBEFORE(Table5[[#This Row],[r]],"-"&amp;Table5[[#This Row],[enz]]),"'RXN-")</f>
        <v>FOLR_c_FWD</v>
      </c>
      <c r="D2550">
        <v>7.2121958459952404</v>
      </c>
      <c r="E2550">
        <f>_xlfn.XLOOKUP(Table5[[#This Row],[r]],Table3[r],Table3[kapp],"")</f>
        <v>263.06311293848103</v>
      </c>
      <c r="F2550">
        <f>Table5[[#This Row],[kapp]]-Table5[[#This Row],[old]]</f>
        <v>-255.85091709248579</v>
      </c>
      <c r="G2550" t="str" cm="1">
        <f t="array" ref="G2550">IF(ROWS(_xlfn._xlws.FILTER(Table5[r],Table5[enz]=Table5[[#This Row],[enz]]))&gt;1,"many","1")</f>
        <v>many</v>
      </c>
      <c r="H2550" t="str" cm="1">
        <f t="array" ref="H2550">IF(ROWS(_xlfn._xlws.FILTER(Table5[r],Table5[rxn-no-enz]=Table5[[#This Row],[rxn-no-enz]]))&gt;1,"many","1")</f>
        <v>1</v>
      </c>
      <c r="I2550" t="str">
        <f>_xlfn.XLOOKUP(SUBSTITUTE(Table5[[#This Row],[r]],"'",""),Table6[rxn],Table6[rxn],"no")</f>
        <v>no</v>
      </c>
      <c r="J2550" t="str" cm="1">
        <f t="array" ref="J2550">_xlfn.XLOOKUP(Table5[[#This Row],[r]],"'"&amp;Table6[rxn]&amp;"'",Table6[expected kapp],"")</f>
        <v/>
      </c>
      <c r="L2550" t="s">
        <v>10776</v>
      </c>
      <c r="M2550">
        <v>8988.1774343278394</v>
      </c>
      <c r="AE2550" s="1" t="s">
        <v>12971</v>
      </c>
      <c r="AF2550" s="1" t="s">
        <v>2778</v>
      </c>
      <c r="AG2550" s="9">
        <v>1.1339620000000001E-12</v>
      </c>
      <c r="AH2550" s="1" t="str">
        <f>_xlfn.TEXTAFTER(Table9[[#This Row],[rxn]],"-",-1)</f>
        <v>rt8174</v>
      </c>
      <c r="AI2550" s="1" t="e">
        <f>_xlfn.TEXTAFTER(_xlfn.TEXTBEFORE(Table9[[#This Row],[rxn]],"-"&amp;Table9[[#This Row],[enz]]),"RXN-")</f>
        <v>#N/A</v>
      </c>
      <c r="AJ2550" s="1" t="e">
        <f>_xlfn.TEXTBEFORE(Table9[[#This Row],[rxn]],"_",-1)</f>
        <v>#N/A</v>
      </c>
    </row>
    <row r="2551" spans="1:36" ht="17" hidden="1" x14ac:dyDescent="0.25">
      <c r="A2551" t="s">
        <v>8571</v>
      </c>
      <c r="B2551" t="str">
        <f>_xlfn.TEXTAFTER(Table5[[#This Row],[r]],"-",-1)</f>
        <v>RNR124'</v>
      </c>
      <c r="C2551" t="str">
        <f>_xlfn.TEXTAFTER(_xlfn.TEXTBEFORE(Table5[[#This Row],[r]],"-"&amp;Table5[[#This Row],[enz]]),"'RXN-")</f>
        <v>RNDR2_c_FWD</v>
      </c>
      <c r="D2551">
        <v>6809.1610386920402</v>
      </c>
      <c r="E2551">
        <f>_xlfn.XLOOKUP(Table5[[#This Row],[r]],Table3[r],Table3[kapp],"")</f>
        <v>7447.80670681827</v>
      </c>
      <c r="F2551">
        <f>Table5[[#This Row],[kapp]]-Table5[[#This Row],[old]]</f>
        <v>-638.64566812622979</v>
      </c>
      <c r="G2551" t="str" cm="1">
        <f t="array" ref="G2551">IF(ROWS(_xlfn._xlws.FILTER(Table5[r],Table5[enz]=Table5[[#This Row],[enz]]))&gt;1,"many","1")</f>
        <v>many</v>
      </c>
      <c r="H2551" t="str" cm="1">
        <f t="array" ref="H2551">IF(ROWS(_xlfn._xlws.FILTER(Table5[r],Table5[rxn-no-enz]=Table5[[#This Row],[rxn-no-enz]]))&gt;1,"many","1")</f>
        <v>1</v>
      </c>
      <c r="I2551" t="str">
        <f>_xlfn.XLOOKUP(SUBSTITUTE(Table5[[#This Row],[r]],"'",""),Table6[rxn],Table6[rxn],"no")</f>
        <v>no</v>
      </c>
      <c r="J2551" t="str" cm="1">
        <f t="array" ref="J2551">_xlfn.XLOOKUP(Table5[[#This Row],[r]],"'"&amp;Table6[rxn]&amp;"'",Table6[expected kapp],"")</f>
        <v/>
      </c>
      <c r="L2551" t="s">
        <v>10777</v>
      </c>
      <c r="M2551">
        <v>8988.1774343278394</v>
      </c>
      <c r="AE2551" s="1" t="s">
        <v>12972</v>
      </c>
      <c r="AF2551" s="1" t="s">
        <v>2778</v>
      </c>
      <c r="AG2551" s="9">
        <v>1.0803775799999999E-10</v>
      </c>
      <c r="AH2551" s="1" t="str">
        <f>_xlfn.TEXTAFTER(Table9[[#This Row],[rxn]],"-",-1)</f>
        <v>rt8181</v>
      </c>
      <c r="AI2551" s="1" t="e">
        <f>_xlfn.TEXTAFTER(_xlfn.TEXTBEFORE(Table9[[#This Row],[rxn]],"-"&amp;Table9[[#This Row],[enz]]),"RXN-")</f>
        <v>#N/A</v>
      </c>
      <c r="AJ2551" s="1" t="e">
        <f>_xlfn.TEXTBEFORE(Table9[[#This Row],[rxn]],"_",-1)</f>
        <v>#N/A</v>
      </c>
    </row>
    <row r="2552" spans="1:36" ht="17" hidden="1" x14ac:dyDescent="0.25">
      <c r="A2552" t="s">
        <v>8307</v>
      </c>
      <c r="B2552" t="str">
        <f>_xlfn.TEXTAFTER(Table5[[#This Row],[r]],"-",-1)</f>
        <v>rt7437'</v>
      </c>
      <c r="C2552" t="str">
        <f>_xlfn.TEXTAFTER(_xlfn.TEXTBEFORE(Table5[[#This Row],[r]],"-"&amp;Table5[[#This Row],[enz]]),"'RXN-")</f>
        <v>ADSL1r_c_FWD</v>
      </c>
      <c r="D2552">
        <v>24327.658644688199</v>
      </c>
      <c r="E2552">
        <f>_xlfn.XLOOKUP(Table5[[#This Row],[r]],Table3[r],Table3[kapp],"")</f>
        <v>25015.1521730903</v>
      </c>
      <c r="F2552">
        <f>Table5[[#This Row],[kapp]]-Table5[[#This Row],[old]]</f>
        <v>-687.49352840210122</v>
      </c>
      <c r="G2552" t="str" cm="1">
        <f t="array" ref="G2552">IF(ROWS(_xlfn._xlws.FILTER(Table5[r],Table5[enz]=Table5[[#This Row],[enz]]))&gt;1,"many","1")</f>
        <v>many</v>
      </c>
      <c r="H2552" t="str" cm="1">
        <f t="array" ref="H2552">IF(ROWS(_xlfn._xlws.FILTER(Table5[r],Table5[rxn-no-enz]=Table5[[#This Row],[rxn-no-enz]]))&gt;1,"many","1")</f>
        <v>1</v>
      </c>
      <c r="I2552" t="str">
        <f>_xlfn.XLOOKUP(SUBSTITUTE(Table5[[#This Row],[r]],"'",""),Table6[rxn],Table6[rxn],"no")</f>
        <v>no</v>
      </c>
      <c r="J2552" t="str" cm="1">
        <f t="array" ref="J2552">_xlfn.XLOOKUP(Table5[[#This Row],[r]],"'"&amp;Table6[rxn]&amp;"'",Table6[expected kapp],"")</f>
        <v/>
      </c>
      <c r="L2552" t="s">
        <v>10778</v>
      </c>
      <c r="M2552">
        <v>8988.1774343278394</v>
      </c>
      <c r="AE2552" s="1" t="s">
        <v>12973</v>
      </c>
      <c r="AF2552" s="1" t="s">
        <v>2778</v>
      </c>
      <c r="AG2552" s="9">
        <v>3.7446884999999899E-11</v>
      </c>
      <c r="AH2552" s="1" t="str">
        <f>_xlfn.TEXTAFTER(Table9[[#This Row],[rxn]],"-",-1)</f>
        <v>rt8184</v>
      </c>
      <c r="AI2552" s="1" t="e">
        <f>_xlfn.TEXTAFTER(_xlfn.TEXTBEFORE(Table9[[#This Row],[rxn]],"-"&amp;Table9[[#This Row],[enz]]),"RXN-")</f>
        <v>#N/A</v>
      </c>
      <c r="AJ2552" s="1" t="e">
        <f>_xlfn.TEXTBEFORE(Table9[[#This Row],[rxn]],"_",-1)</f>
        <v>#N/A</v>
      </c>
    </row>
    <row r="2553" spans="1:36" ht="17" hidden="1" x14ac:dyDescent="0.25">
      <c r="A2553" t="s">
        <v>8488</v>
      </c>
      <c r="B2553" t="str">
        <f>_xlfn.TEXTAFTER(Table5[[#This Row],[r]],"-",-1)</f>
        <v>rt0808'</v>
      </c>
      <c r="C2553" t="str">
        <f>_xlfn.TEXTAFTER(_xlfn.TEXTBEFORE(Table5[[#This Row],[r]],"-"&amp;Table5[[#This Row],[enz]]),"'RXN-")</f>
        <v>KARA2i_m_FWD</v>
      </c>
      <c r="D2553">
        <v>1080.37800679355</v>
      </c>
      <c r="E2553">
        <f>_xlfn.XLOOKUP(Table5[[#This Row],[r]],Table3[r],Table3[kapp],"")</f>
        <v>2897.7420411307999</v>
      </c>
      <c r="F2553">
        <f>Table5[[#This Row],[kapp]]-Table5[[#This Row],[old]]</f>
        <v>-1817.3640343372499</v>
      </c>
      <c r="G2553" t="str" cm="1">
        <f t="array" ref="G2553">IF(ROWS(_xlfn._xlws.FILTER(Table5[r],Table5[enz]=Table5[[#This Row],[enz]]))&gt;1,"many","1")</f>
        <v>many</v>
      </c>
      <c r="H2553" t="str" cm="1">
        <f t="array" ref="H2553">IF(ROWS(_xlfn._xlws.FILTER(Table5[r],Table5[rxn-no-enz]=Table5[[#This Row],[rxn-no-enz]]))&gt;1,"many","1")</f>
        <v>1</v>
      </c>
      <c r="I2553" t="str">
        <f>_xlfn.XLOOKUP(SUBSTITUTE(Table5[[#This Row],[r]],"'",""),Table6[rxn],Table6[rxn],"no")</f>
        <v>no</v>
      </c>
      <c r="J2553" t="str" cm="1">
        <f t="array" ref="J2553">_xlfn.XLOOKUP(Table5[[#This Row],[r]],"'"&amp;Table6[rxn]&amp;"'",Table6[expected kapp],"")</f>
        <v/>
      </c>
      <c r="L2553" t="s">
        <v>10779</v>
      </c>
      <c r="M2553">
        <v>8988.1774343278394</v>
      </c>
      <c r="AE2553" s="1" t="s">
        <v>12974</v>
      </c>
      <c r="AF2553" s="1" t="s">
        <v>2778</v>
      </c>
      <c r="AG2553" s="9">
        <v>1.5630434899999999E-10</v>
      </c>
      <c r="AH2553" s="1" t="str">
        <f>_xlfn.TEXTAFTER(Table9[[#This Row],[rxn]],"-",-1)</f>
        <v>rt8196</v>
      </c>
      <c r="AI2553" s="1" t="e">
        <f>_xlfn.TEXTAFTER(_xlfn.TEXTBEFORE(Table9[[#This Row],[rxn]],"-"&amp;Table9[[#This Row],[enz]]),"RXN-")</f>
        <v>#N/A</v>
      </c>
      <c r="AJ2553" s="1" t="e">
        <f>_xlfn.TEXTBEFORE(Table9[[#This Row],[rxn]],"_",-1)</f>
        <v>#N/A</v>
      </c>
    </row>
    <row r="2554" spans="1:36" ht="17" hidden="1" x14ac:dyDescent="0.25">
      <c r="A2554" t="s">
        <v>8419</v>
      </c>
      <c r="B2554" t="str">
        <f>_xlfn.TEXTAFTER(Table5[[#This Row],[r]],"-",-1)</f>
        <v>rt4281'</v>
      </c>
      <c r="C2554" t="str">
        <f>_xlfn.TEXTAFTER(_xlfn.TEXTBEFORE(Table5[[#This Row],[r]],"-"&amp;Table5[[#This Row],[enz]]),"'RXN-")</f>
        <v>PRENT15_l_FWD</v>
      </c>
      <c r="D2554">
        <v>132068.15075554399</v>
      </c>
      <c r="E2554">
        <f>_xlfn.XLOOKUP(Table5[[#This Row],[r]],Table3[r],Table3[kapp],"")</f>
        <v>134054.137984951</v>
      </c>
      <c r="F2554">
        <f>Table5[[#This Row],[kapp]]-Table5[[#This Row],[old]]</f>
        <v>-1985.9872294070083</v>
      </c>
      <c r="G2554" t="str" cm="1">
        <f t="array" ref="G2554">IF(ROWS(_xlfn._xlws.FILTER(Table5[r],Table5[enz]=Table5[[#This Row],[enz]]))&gt;1,"many","1")</f>
        <v>many</v>
      </c>
      <c r="H2554" t="str" cm="1">
        <f t="array" ref="H2554">IF(ROWS(_xlfn._xlws.FILTER(Table5[r],Table5[rxn-no-enz]=Table5[[#This Row],[rxn-no-enz]]))&gt;1,"many","1")</f>
        <v>1</v>
      </c>
      <c r="I2554" t="str">
        <f>_xlfn.XLOOKUP(SUBSTITUTE(Table5[[#This Row],[r]],"'",""),Table6[rxn],Table6[rxn],"no")</f>
        <v>no</v>
      </c>
      <c r="J2554" t="str" cm="1">
        <f t="array" ref="J2554">_xlfn.XLOOKUP(Table5[[#This Row],[r]],"'"&amp;Table6[rxn]&amp;"'",Table6[expected kapp],"")</f>
        <v/>
      </c>
      <c r="L2554" t="s">
        <v>10780</v>
      </c>
      <c r="M2554">
        <v>8988.1774343278394</v>
      </c>
      <c r="AE2554" s="1" t="s">
        <v>12975</v>
      </c>
      <c r="AF2554" s="1" t="s">
        <v>2778</v>
      </c>
      <c r="AG2554" s="9">
        <v>2.2840778199999999E-10</v>
      </c>
      <c r="AH2554" s="1" t="str">
        <f>_xlfn.TEXTAFTER(Table9[[#This Row],[rxn]],"-",-1)</f>
        <v>rt8223</v>
      </c>
      <c r="AI2554" s="1" t="e">
        <f>_xlfn.TEXTAFTER(_xlfn.TEXTBEFORE(Table9[[#This Row],[rxn]],"-"&amp;Table9[[#This Row],[enz]]),"RXN-")</f>
        <v>#N/A</v>
      </c>
      <c r="AJ2554" s="1" t="e">
        <f>_xlfn.TEXTBEFORE(Table9[[#This Row],[rxn]],"_",-1)</f>
        <v>#N/A</v>
      </c>
    </row>
    <row r="2555" spans="1:36" ht="17" hidden="1" x14ac:dyDescent="0.25">
      <c r="A2555" t="s">
        <v>8237</v>
      </c>
      <c r="B2555" t="str">
        <f>_xlfn.TEXTAFTER(Table5[[#This Row],[r]],"-",-1)</f>
        <v>rt2309'</v>
      </c>
      <c r="C2555" t="str">
        <f>_xlfn.TEXTAFTER(_xlfn.TEXTBEFORE(Table5[[#This Row],[r]],"-"&amp;Table5[[#This Row],[enz]]),"'RXN-")</f>
        <v>3HACD260_rm_FWD</v>
      </c>
      <c r="D2555">
        <v>643.52275788069801</v>
      </c>
      <c r="E2555">
        <f>_xlfn.XLOOKUP(Table5[[#This Row],[r]],Table3[r],Table3[kapp],"")</f>
        <v>2829.5380923891098</v>
      </c>
      <c r="F2555">
        <f>Table5[[#This Row],[kapp]]-Table5[[#This Row],[old]]</f>
        <v>-2186.0153345084118</v>
      </c>
      <c r="G2555" t="str" cm="1">
        <f t="array" ref="G2555">IF(ROWS(_xlfn._xlws.FILTER(Table5[r],Table5[enz]=Table5[[#This Row],[enz]]))&gt;1,"many","1")</f>
        <v>many</v>
      </c>
      <c r="H2555" t="str" cm="1">
        <f t="array" ref="H2555">IF(ROWS(_xlfn._xlws.FILTER(Table5[r],Table5[rxn-no-enz]=Table5[[#This Row],[rxn-no-enz]]))&gt;1,"many","1")</f>
        <v>1</v>
      </c>
      <c r="I2555" t="str">
        <f>_xlfn.XLOOKUP(SUBSTITUTE(Table5[[#This Row],[r]],"'",""),Table6[rxn],Table6[rxn],"no")</f>
        <v>no</v>
      </c>
      <c r="J2555" t="str" cm="1">
        <f t="array" ref="J2555">_xlfn.XLOOKUP(Table5[[#This Row],[r]],"'"&amp;Table6[rxn]&amp;"'",Table6[expected kapp],"")</f>
        <v/>
      </c>
      <c r="L2555" t="s">
        <v>10781</v>
      </c>
      <c r="M2555">
        <v>8988.1774343278394</v>
      </c>
      <c r="AE2555" s="1" t="s">
        <v>12976</v>
      </c>
      <c r="AF2555" s="1" t="s">
        <v>2778</v>
      </c>
      <c r="AG2555" s="9">
        <v>2.5728262199999999E-10</v>
      </c>
      <c r="AH2555" s="1" t="str">
        <f>_xlfn.TEXTAFTER(Table9[[#This Row],[rxn]],"-",-1)</f>
        <v>rt8224</v>
      </c>
      <c r="AI2555" s="1" t="e">
        <f>_xlfn.TEXTAFTER(_xlfn.TEXTBEFORE(Table9[[#This Row],[rxn]],"-"&amp;Table9[[#This Row],[enz]]),"RXN-")</f>
        <v>#N/A</v>
      </c>
      <c r="AJ2555" s="1" t="e">
        <f>_xlfn.TEXTBEFORE(Table9[[#This Row],[rxn]],"_",-1)</f>
        <v>#N/A</v>
      </c>
    </row>
    <row r="2556" spans="1:36" ht="17" hidden="1" x14ac:dyDescent="0.25">
      <c r="A2556" t="s">
        <v>8353</v>
      </c>
      <c r="B2556" t="str">
        <f>_xlfn.TEXTAFTER(Table5[[#This Row],[r]],"-",-1)</f>
        <v>rt3023_c'</v>
      </c>
      <c r="C2556" t="str">
        <f>_xlfn.TEXTAFTER(_xlfn.TEXTBEFORE(Table5[[#This Row],[r]],"-"&amp;Table5[[#This Row],[enz]]),"'RXN-")</f>
        <v>CERS124_c_FWD</v>
      </c>
      <c r="D2556">
        <v>4407.3881900510896</v>
      </c>
      <c r="E2556">
        <f>_xlfn.XLOOKUP(Table5[[#This Row],[r]],Table3[r],Table3[kapp],"")</f>
        <v>6611.0822850766399</v>
      </c>
      <c r="F2556">
        <f>Table5[[#This Row],[kapp]]-Table5[[#This Row],[old]]</f>
        <v>-2203.6940950255503</v>
      </c>
      <c r="G2556" t="str" cm="1">
        <f t="array" ref="G2556">IF(ROWS(_xlfn._xlws.FILTER(Table5[r],Table5[enz]=Table5[[#This Row],[enz]]))&gt;1,"many","1")</f>
        <v>many</v>
      </c>
      <c r="H2556" t="str" cm="1">
        <f t="array" ref="H2556">IF(ROWS(_xlfn._xlws.FILTER(Table5[r],Table5[rxn-no-enz]=Table5[[#This Row],[rxn-no-enz]]))&gt;1,"many","1")</f>
        <v>many</v>
      </c>
      <c r="I2556" t="str">
        <f>_xlfn.XLOOKUP(SUBSTITUTE(Table5[[#This Row],[r]],"'",""),Table6[rxn],Table6[rxn],"no")</f>
        <v>no</v>
      </c>
      <c r="J2556" t="str" cm="1">
        <f t="array" ref="J2556">_xlfn.XLOOKUP(Table5[[#This Row],[r]],"'"&amp;Table6[rxn]&amp;"'",Table6[expected kapp],"")</f>
        <v/>
      </c>
      <c r="L2556" t="s">
        <v>10782</v>
      </c>
      <c r="M2556">
        <v>8988.1774343278394</v>
      </c>
      <c r="AE2556" s="1" t="s">
        <v>12977</v>
      </c>
      <c r="AF2556" s="1" t="s">
        <v>2778</v>
      </c>
      <c r="AG2556" s="9">
        <v>6.1084055999999999E-11</v>
      </c>
      <c r="AH2556" s="1" t="str">
        <f>_xlfn.TEXTAFTER(Table9[[#This Row],[rxn]],"-",-1)</f>
        <v>rt8239</v>
      </c>
      <c r="AI2556" s="1" t="e">
        <f>_xlfn.TEXTAFTER(_xlfn.TEXTBEFORE(Table9[[#This Row],[rxn]],"-"&amp;Table9[[#This Row],[enz]]),"RXN-")</f>
        <v>#N/A</v>
      </c>
      <c r="AJ2556" s="1" t="e">
        <f>_xlfn.TEXTBEFORE(Table9[[#This Row],[rxn]],"_",-1)</f>
        <v>#N/A</v>
      </c>
    </row>
    <row r="2557" spans="1:36" ht="17" hidden="1" x14ac:dyDescent="0.25">
      <c r="A2557" t="s">
        <v>8261</v>
      </c>
      <c r="B2557" t="str">
        <f>_xlfn.TEXTAFTER(Table5[[#This Row],[r]],"-",-1)</f>
        <v>rt8327'</v>
      </c>
      <c r="C2557" t="str">
        <f>_xlfn.TEXTAFTER(_xlfn.TEXTBEFORE(Table5[[#This Row],[r]],"-"&amp;Table5[[#This Row],[enz]]),"'RXN-")</f>
        <v>3OACR260_rm_FWD</v>
      </c>
      <c r="D2557">
        <v>707.36744094535698</v>
      </c>
      <c r="E2557">
        <f>_xlfn.XLOOKUP(Table5[[#This Row],[r]],Table3[r],Table3[kapp],"")</f>
        <v>3110.2600412490001</v>
      </c>
      <c r="F2557">
        <f>Table5[[#This Row],[kapp]]-Table5[[#This Row],[old]]</f>
        <v>-2402.8926003036431</v>
      </c>
      <c r="G2557" t="str" cm="1">
        <f t="array" ref="G2557">IF(ROWS(_xlfn._xlws.FILTER(Table5[r],Table5[enz]=Table5[[#This Row],[enz]]))&gt;1,"many","1")</f>
        <v>many</v>
      </c>
      <c r="H2557" t="str" cm="1">
        <f t="array" ref="H2557">IF(ROWS(_xlfn._xlws.FILTER(Table5[r],Table5[rxn-no-enz]=Table5[[#This Row],[rxn-no-enz]]))&gt;1,"many","1")</f>
        <v>1</v>
      </c>
      <c r="I2557" t="str">
        <f>_xlfn.XLOOKUP(SUBSTITUTE(Table5[[#This Row],[r]],"'",""),Table6[rxn],Table6[rxn],"no")</f>
        <v>no</v>
      </c>
      <c r="J2557" t="str" cm="1">
        <f t="array" ref="J2557">_xlfn.XLOOKUP(Table5[[#This Row],[r]],"'"&amp;Table6[rxn]&amp;"'",Table6[expected kapp],"")</f>
        <v/>
      </c>
      <c r="L2557" t="s">
        <v>10783</v>
      </c>
      <c r="M2557">
        <v>8988.1774343278394</v>
      </c>
      <c r="AE2557" s="1" t="s">
        <v>12978</v>
      </c>
      <c r="AF2557" s="1" t="s">
        <v>2778</v>
      </c>
      <c r="AG2557" s="9">
        <v>1.0576863000000001E-11</v>
      </c>
      <c r="AH2557" s="1" t="str">
        <f>_xlfn.TEXTAFTER(Table9[[#This Row],[rxn]],"-",-1)</f>
        <v>rt8250</v>
      </c>
      <c r="AI2557" s="1" t="e">
        <f>_xlfn.TEXTAFTER(_xlfn.TEXTBEFORE(Table9[[#This Row],[rxn]],"-"&amp;Table9[[#This Row],[enz]]),"RXN-")</f>
        <v>#N/A</v>
      </c>
      <c r="AJ2557" s="1" t="e">
        <f>_xlfn.TEXTBEFORE(Table9[[#This Row],[rxn]],"_",-1)</f>
        <v>#N/A</v>
      </c>
    </row>
    <row r="2558" spans="1:36" ht="17" hidden="1" x14ac:dyDescent="0.25">
      <c r="A2558" t="s">
        <v>8592</v>
      </c>
      <c r="B2558" t="str">
        <f>_xlfn.TEXTAFTER(Table5[[#This Row],[r]],"-",-1)</f>
        <v>rt7263_c'</v>
      </c>
      <c r="C2558" t="str">
        <f>_xlfn.TEXTAFTER(_xlfn.TEXTBEFORE(Table5[[#This Row],[r]],"-"&amp;Table5[[#This Row],[enz]]),"'RXN-")</f>
        <v>TKT1_c_REV</v>
      </c>
      <c r="D2558">
        <v>1241.5906255245</v>
      </c>
      <c r="E2558">
        <f>_xlfn.XLOOKUP(Table5[[#This Row],[r]],Table3[r],Table3[kapp],"")</f>
        <v>3949.6418942415598</v>
      </c>
      <c r="F2558">
        <f>Table5[[#This Row],[kapp]]-Table5[[#This Row],[old]]</f>
        <v>-2708.0512687170599</v>
      </c>
      <c r="G2558" t="str" cm="1">
        <f t="array" ref="G2558">IF(ROWS(_xlfn._xlws.FILTER(Table5[r],Table5[enz]=Table5[[#This Row],[enz]]))&gt;1,"many","1")</f>
        <v>many</v>
      </c>
      <c r="H2558" t="str" cm="1">
        <f t="array" ref="H2558">IF(ROWS(_xlfn._xlws.FILTER(Table5[r],Table5[rxn-no-enz]=Table5[[#This Row],[rxn-no-enz]]))&gt;1,"many","1")</f>
        <v>1</v>
      </c>
      <c r="I2558" t="str">
        <f>_xlfn.XLOOKUP(SUBSTITUTE(Table5[[#This Row],[r]],"'",""),Table6[rxn],Table6[rxn],"no")</f>
        <v>no</v>
      </c>
      <c r="J2558" t="str" cm="1">
        <f t="array" ref="J2558">_xlfn.XLOOKUP(Table5[[#This Row],[r]],"'"&amp;Table6[rxn]&amp;"'",Table6[expected kapp],"")</f>
        <v/>
      </c>
      <c r="L2558" t="s">
        <v>8606</v>
      </c>
      <c r="M2558">
        <v>8342.93878928718</v>
      </c>
      <c r="AE2558" s="1" t="s">
        <v>12979</v>
      </c>
      <c r="AF2558" s="1" t="s">
        <v>2778</v>
      </c>
      <c r="AG2558" s="9">
        <v>1.2256007E-11</v>
      </c>
      <c r="AH2558" s="1" t="str">
        <f>_xlfn.TEXTAFTER(Table9[[#This Row],[rxn]],"-",-1)</f>
        <v>rt8251</v>
      </c>
      <c r="AI2558" s="1" t="e">
        <f>_xlfn.TEXTAFTER(_xlfn.TEXTBEFORE(Table9[[#This Row],[rxn]],"-"&amp;Table9[[#This Row],[enz]]),"RXN-")</f>
        <v>#N/A</v>
      </c>
      <c r="AJ2558" s="1" t="e">
        <f>_xlfn.TEXTBEFORE(Table9[[#This Row],[rxn]],"_",-1)</f>
        <v>#N/A</v>
      </c>
    </row>
    <row r="2559" spans="1:36" ht="17" hidden="1" x14ac:dyDescent="0.25">
      <c r="A2559" t="s">
        <v>8570</v>
      </c>
      <c r="B2559" t="str">
        <f>_xlfn.TEXTAFTER(Table5[[#This Row],[r]],"-",-1)</f>
        <v>RNR124'</v>
      </c>
      <c r="C2559" t="str">
        <f>_xlfn.TEXTAFTER(_xlfn.TEXTBEFORE(Table5[[#This Row],[r]],"-"&amp;Table5[[#This Row],[enz]]),"'RXN-")</f>
        <v>RNDR1_c_FWD</v>
      </c>
      <c r="D2559">
        <v>4362.5505471947699</v>
      </c>
      <c r="E2559">
        <f>_xlfn.XLOOKUP(Table5[[#This Row],[r]],Table3[r],Table3[kapp],"")</f>
        <v>7447.80670681827</v>
      </c>
      <c r="F2559">
        <f>Table5[[#This Row],[kapp]]-Table5[[#This Row],[old]]</f>
        <v>-3085.2561596235</v>
      </c>
      <c r="G2559" t="str" cm="1">
        <f t="array" ref="G2559">IF(ROWS(_xlfn._xlws.FILTER(Table5[r],Table5[enz]=Table5[[#This Row],[enz]]))&gt;1,"many","1")</f>
        <v>many</v>
      </c>
      <c r="H2559" t="str" cm="1">
        <f t="array" ref="H2559">IF(ROWS(_xlfn._xlws.FILTER(Table5[r],Table5[rxn-no-enz]=Table5[[#This Row],[rxn-no-enz]]))&gt;1,"many","1")</f>
        <v>1</v>
      </c>
      <c r="I2559" t="str">
        <f>_xlfn.XLOOKUP(SUBSTITUTE(Table5[[#This Row],[r]],"'",""),Table6[rxn],Table6[rxn],"no")</f>
        <v>no</v>
      </c>
      <c r="J2559" t="str" cm="1">
        <f t="array" ref="J2559">_xlfn.XLOOKUP(Table5[[#This Row],[r]],"'"&amp;Table6[rxn]&amp;"'",Table6[expected kapp],"")</f>
        <v/>
      </c>
      <c r="L2559" t="s">
        <v>10784</v>
      </c>
      <c r="M2559">
        <v>8988.1774343278394</v>
      </c>
      <c r="AE2559" s="1" t="s">
        <v>12980</v>
      </c>
      <c r="AF2559" s="1" t="s">
        <v>2778</v>
      </c>
      <c r="AG2559" s="9">
        <v>1.2081843559999899E-9</v>
      </c>
      <c r="AH2559" s="1" t="str">
        <f>_xlfn.TEXTAFTER(Table9[[#This Row],[rxn]],"-",-1)</f>
        <v>rt8262</v>
      </c>
      <c r="AI2559" s="1" t="e">
        <f>_xlfn.TEXTAFTER(_xlfn.TEXTBEFORE(Table9[[#This Row],[rxn]],"-"&amp;Table9[[#This Row],[enz]]),"RXN-")</f>
        <v>#N/A</v>
      </c>
      <c r="AJ2559" s="1" t="e">
        <f>_xlfn.TEXTBEFORE(Table9[[#This Row],[rxn]],"_",-1)</f>
        <v>#N/A</v>
      </c>
    </row>
    <row r="2560" spans="1:36" ht="17" hidden="1" x14ac:dyDescent="0.25">
      <c r="A2560" t="s">
        <v>8530</v>
      </c>
      <c r="B2560" t="str">
        <f>_xlfn.TEXTAFTER(Table5[[#This Row],[r]],"-",-1)</f>
        <v>rt4380'</v>
      </c>
      <c r="C2560" t="str">
        <f>_xlfn.TEXTAFTER(_xlfn.TEXTBEFORE(Table5[[#This Row],[r]],"-"&amp;Table5[[#This Row],[enz]]),"'RXN-")</f>
        <v>PMEMT_rm_FWD</v>
      </c>
      <c r="D2560">
        <v>4304.7704243853696</v>
      </c>
      <c r="E2560">
        <f>_xlfn.XLOOKUP(Table5[[#This Row],[r]],Table3[r],Table3[kapp],"")</f>
        <v>8988.1774343278394</v>
      </c>
      <c r="F2560">
        <f>Table5[[#This Row],[kapp]]-Table5[[#This Row],[old]]</f>
        <v>-4683.4070099424698</v>
      </c>
      <c r="G2560" t="str" cm="1">
        <f t="array" ref="G2560">IF(ROWS(_xlfn._xlws.FILTER(Table5[r],Table5[enz]=Table5[[#This Row],[enz]]))&gt;1,"many","1")</f>
        <v>many</v>
      </c>
      <c r="H2560" t="str" cm="1">
        <f t="array" ref="H2560">IF(ROWS(_xlfn._xlws.FILTER(Table5[r],Table5[rxn-no-enz]=Table5[[#This Row],[rxn-no-enz]]))&gt;1,"many","1")</f>
        <v>1</v>
      </c>
      <c r="I2560" t="str">
        <f>_xlfn.XLOOKUP(SUBSTITUTE(Table5[[#This Row],[r]],"'",""),Table6[rxn],Table6[rxn],"no")</f>
        <v>no</v>
      </c>
      <c r="J2560" t="str" cm="1">
        <f t="array" ref="J2560">_xlfn.XLOOKUP(Table5[[#This Row],[r]],"'"&amp;Table6[rxn]&amp;"'",Table6[expected kapp],"")</f>
        <v/>
      </c>
      <c r="L2560" t="s">
        <v>10785</v>
      </c>
      <c r="M2560">
        <v>8988.1774343278394</v>
      </c>
      <c r="AE2560" s="1" t="s">
        <v>12981</v>
      </c>
      <c r="AF2560" s="1" t="s">
        <v>2778</v>
      </c>
      <c r="AG2560" s="9">
        <v>4.6581320000000002E-11</v>
      </c>
      <c r="AH2560" s="1" t="str">
        <f>_xlfn.TEXTAFTER(Table9[[#This Row],[rxn]],"-",-1)</f>
        <v>rt8267_x</v>
      </c>
      <c r="AI2560" s="1" t="e">
        <f>_xlfn.TEXTAFTER(_xlfn.TEXTBEFORE(Table9[[#This Row],[rxn]],"-"&amp;Table9[[#This Row],[enz]]),"RXN-")</f>
        <v>#N/A</v>
      </c>
      <c r="AJ2560" s="1" t="str">
        <f>_xlfn.TEXTBEFORE(Table9[[#This Row],[rxn]],"_",-1)</f>
        <v>PROWASTE-rt8267</v>
      </c>
    </row>
    <row r="2561" spans="1:36" ht="17" hidden="1" x14ac:dyDescent="0.25">
      <c r="A2561" t="s">
        <v>8531</v>
      </c>
      <c r="B2561" t="str">
        <f>_xlfn.TEXTAFTER(Table5[[#This Row],[r]],"-",-1)</f>
        <v>rt4380'</v>
      </c>
      <c r="C2561" t="str">
        <f>_xlfn.TEXTAFTER(_xlfn.TEXTBEFORE(Table5[[#This Row],[r]],"-"&amp;Table5[[#This Row],[enz]]),"'RXN-")</f>
        <v>PDMEMT_rm_FWD</v>
      </c>
      <c r="D2561">
        <v>4304.7704243853696</v>
      </c>
      <c r="E2561">
        <f>_xlfn.XLOOKUP(Table5[[#This Row],[r]],Table3[r],Table3[kapp],"")</f>
        <v>8988.1774343278394</v>
      </c>
      <c r="F2561">
        <f>Table5[[#This Row],[kapp]]-Table5[[#This Row],[old]]</f>
        <v>-4683.4070099424698</v>
      </c>
      <c r="G2561" t="str" cm="1">
        <f t="array" ref="G2561">IF(ROWS(_xlfn._xlws.FILTER(Table5[r],Table5[enz]=Table5[[#This Row],[enz]]))&gt;1,"many","1")</f>
        <v>many</v>
      </c>
      <c r="H2561" t="str" cm="1">
        <f t="array" ref="H2561">IF(ROWS(_xlfn._xlws.FILTER(Table5[r],Table5[rxn-no-enz]=Table5[[#This Row],[rxn-no-enz]]))&gt;1,"many","1")</f>
        <v>1</v>
      </c>
      <c r="I2561" t="str">
        <f>_xlfn.XLOOKUP(SUBSTITUTE(Table5[[#This Row],[r]],"'",""),Table6[rxn],Table6[rxn],"no")</f>
        <v>no</v>
      </c>
      <c r="J2561" t="str" cm="1">
        <f t="array" ref="J2561">_xlfn.XLOOKUP(Table5[[#This Row],[r]],"'"&amp;Table6[rxn]&amp;"'",Table6[expected kapp],"")</f>
        <v/>
      </c>
      <c r="L2561" t="s">
        <v>10786</v>
      </c>
      <c r="M2561">
        <v>8988.1774343278394</v>
      </c>
      <c r="AE2561" s="1" t="s">
        <v>12982</v>
      </c>
      <c r="AF2561" s="1" t="s">
        <v>2778</v>
      </c>
      <c r="AG2561" s="9">
        <v>2.0182200000000001E-13</v>
      </c>
      <c r="AH2561" s="1" t="str">
        <f>_xlfn.TEXTAFTER(Table9[[#This Row],[rxn]],"-",-1)</f>
        <v>rt8268</v>
      </c>
      <c r="AI2561" s="1" t="e">
        <f>_xlfn.TEXTAFTER(_xlfn.TEXTBEFORE(Table9[[#This Row],[rxn]],"-"&amp;Table9[[#This Row],[enz]]),"RXN-")</f>
        <v>#N/A</v>
      </c>
      <c r="AJ2561" s="1" t="e">
        <f>_xlfn.TEXTBEFORE(Table9[[#This Row],[rxn]],"_",-1)</f>
        <v>#N/A</v>
      </c>
    </row>
    <row r="2562" spans="1:36" ht="17" hidden="1" x14ac:dyDescent="0.25">
      <c r="A2562" t="s">
        <v>8574</v>
      </c>
      <c r="B2562" t="str">
        <f>_xlfn.TEXTAFTER(Table5[[#This Row],[r]],"-",-1)</f>
        <v>rt8465'</v>
      </c>
      <c r="C2562" t="str">
        <f>_xlfn.TEXTAFTER(_xlfn.TEXTBEFORE(Table5[[#This Row],[r]],"-"&amp;Table5[[#This Row],[enz]]),"'RXN-")</f>
        <v>SACCD1_c_FWD</v>
      </c>
      <c r="D2562">
        <v>3793.8452001277601</v>
      </c>
      <c r="E2562">
        <f>_xlfn.XLOOKUP(Table5[[#This Row],[r]],Table3[r],Table3[kapp],"")</f>
        <v>8988.1774343278394</v>
      </c>
      <c r="F2562">
        <f>Table5[[#This Row],[kapp]]-Table5[[#This Row],[old]]</f>
        <v>-5194.3322342000793</v>
      </c>
      <c r="G2562" t="str" cm="1">
        <f t="array" ref="G2562">IF(ROWS(_xlfn._xlws.FILTER(Table5[r],Table5[enz]=Table5[[#This Row],[enz]]))&gt;1,"many","1")</f>
        <v>many</v>
      </c>
      <c r="H2562" t="str" cm="1">
        <f t="array" ref="H2562">IF(ROWS(_xlfn._xlws.FILTER(Table5[r],Table5[rxn-no-enz]=Table5[[#This Row],[rxn-no-enz]]))&gt;1,"many","1")</f>
        <v>1</v>
      </c>
      <c r="I2562" t="str">
        <f>_xlfn.XLOOKUP(SUBSTITUTE(Table5[[#This Row],[r]],"'",""),Table6[rxn],Table6[rxn],"no")</f>
        <v>no</v>
      </c>
      <c r="J2562" t="str" cm="1">
        <f t="array" ref="J2562">_xlfn.XLOOKUP(Table5[[#This Row],[r]],"'"&amp;Table6[rxn]&amp;"'",Table6[expected kapp],"")</f>
        <v/>
      </c>
      <c r="L2562" t="s">
        <v>10787</v>
      </c>
      <c r="M2562">
        <v>8988.1774343278394</v>
      </c>
      <c r="AE2562" s="1" t="s">
        <v>12983</v>
      </c>
      <c r="AF2562" s="1" t="s">
        <v>2778</v>
      </c>
      <c r="AG2562" s="9">
        <v>9.1882970000000002E-12</v>
      </c>
      <c r="AH2562" s="1" t="str">
        <f>_xlfn.TEXTAFTER(Table9[[#This Row],[rxn]],"-",-1)</f>
        <v>rt8272</v>
      </c>
      <c r="AI2562" s="1" t="e">
        <f>_xlfn.TEXTAFTER(_xlfn.TEXTBEFORE(Table9[[#This Row],[rxn]],"-"&amp;Table9[[#This Row],[enz]]),"RXN-")</f>
        <v>#N/A</v>
      </c>
      <c r="AJ2562" s="1" t="e">
        <f>_xlfn.TEXTBEFORE(Table9[[#This Row],[rxn]],"_",-1)</f>
        <v>#N/A</v>
      </c>
    </row>
    <row r="2563" spans="1:36" ht="17" hidden="1" x14ac:dyDescent="0.25">
      <c r="A2563" t="s">
        <v>8291</v>
      </c>
      <c r="B2563" t="str">
        <f>_xlfn.TEXTAFTER(Table5[[#This Row],[r]],"-",-1)</f>
        <v>ILV26'</v>
      </c>
      <c r="C2563" t="str">
        <f>_xlfn.TEXTAFTER(_xlfn.TEXTBEFORE(Table5[[#This Row],[r]],"-"&amp;Table5[[#This Row],[enz]]),"'RXN-")</f>
        <v>ACHBS_m_FWD</v>
      </c>
      <c r="D2563">
        <v>4287.8712575744203</v>
      </c>
      <c r="E2563">
        <f>_xlfn.XLOOKUP(Table5[[#This Row],[r]],Table3[r],Table3[kapp],"")</f>
        <v>11500.7383822133</v>
      </c>
      <c r="F2563">
        <f>Table5[[#This Row],[kapp]]-Table5[[#This Row],[old]]</f>
        <v>-7212.8671246388794</v>
      </c>
      <c r="G2563" t="str" cm="1">
        <f t="array" ref="G2563">IF(ROWS(_xlfn._xlws.FILTER(Table5[r],Table5[enz]=Table5[[#This Row],[enz]]))&gt;1,"many","1")</f>
        <v>many</v>
      </c>
      <c r="H2563" t="str" cm="1">
        <f t="array" ref="H2563">IF(ROWS(_xlfn._xlws.FILTER(Table5[r],Table5[rxn-no-enz]=Table5[[#This Row],[rxn-no-enz]]))&gt;1,"many","1")</f>
        <v>many</v>
      </c>
      <c r="I2563" t="str">
        <f>_xlfn.XLOOKUP(SUBSTITUTE(Table5[[#This Row],[r]],"'",""),Table6[rxn],Table6[rxn],"no")</f>
        <v>no</v>
      </c>
      <c r="J2563" t="str" cm="1">
        <f t="array" ref="J2563">_xlfn.XLOOKUP(Table5[[#This Row],[r]],"'"&amp;Table6[rxn]&amp;"'",Table6[expected kapp],"")</f>
        <v/>
      </c>
      <c r="L2563" t="s">
        <v>10788</v>
      </c>
      <c r="M2563">
        <v>8988.1774343278394</v>
      </c>
      <c r="AE2563" s="1" t="s">
        <v>12984</v>
      </c>
      <c r="AF2563" s="1" t="s">
        <v>2778</v>
      </c>
      <c r="AG2563" s="9">
        <v>2.7386928199999999E-10</v>
      </c>
      <c r="AH2563" s="1" t="str">
        <f>_xlfn.TEXTAFTER(Table9[[#This Row],[rxn]],"-",-1)</f>
        <v>rt8273</v>
      </c>
      <c r="AI2563" s="1" t="e">
        <f>_xlfn.TEXTAFTER(_xlfn.TEXTBEFORE(Table9[[#This Row],[rxn]],"-"&amp;Table9[[#This Row],[enz]]),"RXN-")</f>
        <v>#N/A</v>
      </c>
      <c r="AJ2563" s="1" t="e">
        <f>_xlfn.TEXTBEFORE(Table9[[#This Row],[rxn]],"_",-1)</f>
        <v>#N/A</v>
      </c>
    </row>
    <row r="2564" spans="1:36" ht="17" hidden="1" x14ac:dyDescent="0.25">
      <c r="A2564" t="s">
        <v>8393</v>
      </c>
      <c r="B2564" t="str">
        <f>_xlfn.TEXTAFTER(Table5[[#This Row],[r]],"-",-1)</f>
        <v>rt7873'</v>
      </c>
      <c r="C2564" t="str">
        <f>_xlfn.TEXTAFTER(_xlfn.TEXTBEFORE(Table5[[#This Row],[r]],"-"&amp;Table5[[#This Row],[enz]]),"'RXN-")</f>
        <v>ECOAR260_rm_FWD</v>
      </c>
      <c r="D2564">
        <v>2362.5921848614998</v>
      </c>
      <c r="E2564">
        <f>_xlfn.XLOOKUP(Table5[[#This Row],[r]],Table3[r],Table3[kapp],"")</f>
        <v>10388.202284969901</v>
      </c>
      <c r="F2564">
        <f>Table5[[#This Row],[kapp]]-Table5[[#This Row],[old]]</f>
        <v>-8025.6101001084007</v>
      </c>
      <c r="G2564" t="str" cm="1">
        <f t="array" ref="G2564">IF(ROWS(_xlfn._xlws.FILTER(Table5[r],Table5[enz]=Table5[[#This Row],[enz]]))&gt;1,"many","1")</f>
        <v>many</v>
      </c>
      <c r="H2564" t="str" cm="1">
        <f t="array" ref="H2564">IF(ROWS(_xlfn._xlws.FILTER(Table5[r],Table5[rxn-no-enz]=Table5[[#This Row],[rxn-no-enz]]))&gt;1,"many","1")</f>
        <v>1</v>
      </c>
      <c r="I2564" t="str">
        <f>_xlfn.XLOOKUP(SUBSTITUTE(Table5[[#This Row],[r]],"'",""),Table6[rxn],Table6[rxn],"no")</f>
        <v>no</v>
      </c>
      <c r="J2564" t="str" cm="1">
        <f t="array" ref="J2564">_xlfn.XLOOKUP(Table5[[#This Row],[r]],"'"&amp;Table6[rxn]&amp;"'",Table6[expected kapp],"")</f>
        <v/>
      </c>
      <c r="L2564" t="s">
        <v>10789</v>
      </c>
      <c r="M2564">
        <v>8988.1774343278394</v>
      </c>
      <c r="AE2564" s="1" t="s">
        <v>12985</v>
      </c>
      <c r="AF2564" s="1" t="s">
        <v>2778</v>
      </c>
      <c r="AG2564" s="9">
        <v>2.79732131E-10</v>
      </c>
      <c r="AH2564" s="1" t="str">
        <f>_xlfn.TEXTAFTER(Table9[[#This Row],[rxn]],"-",-1)</f>
        <v>rt8275</v>
      </c>
      <c r="AI2564" s="1" t="e">
        <f>_xlfn.TEXTAFTER(_xlfn.TEXTBEFORE(Table9[[#This Row],[rxn]],"-"&amp;Table9[[#This Row],[enz]]),"RXN-")</f>
        <v>#N/A</v>
      </c>
      <c r="AJ2564" s="1" t="e">
        <f>_xlfn.TEXTBEFORE(Table9[[#This Row],[rxn]],"_",-1)</f>
        <v>#N/A</v>
      </c>
    </row>
    <row r="2565" spans="1:36" ht="17" hidden="1" x14ac:dyDescent="0.25">
      <c r="A2565" t="s">
        <v>8575</v>
      </c>
      <c r="B2565" t="str">
        <f>_xlfn.TEXTAFTER(Table5[[#This Row],[r]],"-",-1)</f>
        <v>rt8465'</v>
      </c>
      <c r="C2565" t="str">
        <f>_xlfn.TEXTAFTER(_xlfn.TEXTBEFORE(Table5[[#This Row],[r]],"-"&amp;Table5[[#This Row],[enz]]),"'RXN-")</f>
        <v>SPMS_c_FWD</v>
      </c>
      <c r="D2565">
        <v>2.8960872933820498</v>
      </c>
      <c r="E2565">
        <f>_xlfn.XLOOKUP(Table5[[#This Row],[r]],Table3[r],Table3[kapp],"")</f>
        <v>8988.1774343278394</v>
      </c>
      <c r="F2565">
        <f>Table5[[#This Row],[kapp]]-Table5[[#This Row],[old]]</f>
        <v>-8985.2813470344572</v>
      </c>
      <c r="G2565" t="str" cm="1">
        <f t="array" ref="G2565">IF(ROWS(_xlfn._xlws.FILTER(Table5[r],Table5[enz]=Table5[[#This Row],[enz]]))&gt;1,"many","1")</f>
        <v>many</v>
      </c>
      <c r="H2565" t="str" cm="1">
        <f t="array" ref="H2565">IF(ROWS(_xlfn._xlws.FILTER(Table5[r],Table5[rxn-no-enz]=Table5[[#This Row],[rxn-no-enz]]))&gt;1,"many","1")</f>
        <v>1</v>
      </c>
      <c r="I2565" t="str">
        <f>_xlfn.XLOOKUP(SUBSTITUTE(Table5[[#This Row],[r]],"'",""),Table6[rxn],Table6[rxn],"no")</f>
        <v>no</v>
      </c>
      <c r="J2565" t="str" cm="1">
        <f t="array" ref="J2565">_xlfn.XLOOKUP(Table5[[#This Row],[r]],"'"&amp;Table6[rxn]&amp;"'",Table6[expected kapp],"")</f>
        <v/>
      </c>
      <c r="L2565" t="s">
        <v>10790</v>
      </c>
      <c r="M2565">
        <v>8988.1774343278394</v>
      </c>
      <c r="AE2565" s="1" t="s">
        <v>12986</v>
      </c>
      <c r="AF2565" s="1" t="s">
        <v>2778</v>
      </c>
      <c r="AG2565" s="9">
        <v>0</v>
      </c>
      <c r="AH2565" s="1" t="str">
        <f>_xlfn.TEXTAFTER(Table9[[#This Row],[rxn]],"-",-1)</f>
        <v>rt8287</v>
      </c>
      <c r="AI2565" s="1" t="e">
        <f>_xlfn.TEXTAFTER(_xlfn.TEXTBEFORE(Table9[[#This Row],[rxn]],"-"&amp;Table9[[#This Row],[enz]]),"RXN-")</f>
        <v>#N/A</v>
      </c>
      <c r="AJ2565" s="1" t="e">
        <f>_xlfn.TEXTBEFORE(Table9[[#This Row],[rxn]],"_",-1)</f>
        <v>#N/A</v>
      </c>
    </row>
    <row r="2566" spans="1:36" ht="17" hidden="1" x14ac:dyDescent="0.25">
      <c r="A2566" t="s">
        <v>8371</v>
      </c>
      <c r="B2566" t="str">
        <f>_xlfn.TEXTAFTER(Table5[[#This Row],[r]],"-",-1)</f>
        <v>rt1321'</v>
      </c>
      <c r="C2566" t="str">
        <f>_xlfn.TEXTAFTER(_xlfn.TEXTBEFORE(Table5[[#This Row],[r]],"-"&amp;Table5[[#This Row],[enz]]),"'RXN-")</f>
        <v>DHAD2_m_FWD</v>
      </c>
      <c r="D2566">
        <v>6459.7956181751197</v>
      </c>
      <c r="E2566">
        <f>_xlfn.XLOOKUP(Table5[[#This Row],[r]],Table3[r],Table3[kapp],"")</f>
        <v>17326.177710201599</v>
      </c>
      <c r="F2566">
        <f>Table5[[#This Row],[kapp]]-Table5[[#This Row],[old]]</f>
        <v>-10866.382092026479</v>
      </c>
      <c r="G2566" t="str" cm="1">
        <f t="array" ref="G2566">IF(ROWS(_xlfn._xlws.FILTER(Table5[r],Table5[enz]=Table5[[#This Row],[enz]]))&gt;1,"many","1")</f>
        <v>many</v>
      </c>
      <c r="H2566" t="str" cm="1">
        <f t="array" ref="H2566">IF(ROWS(_xlfn._xlws.FILTER(Table5[r],Table5[rxn-no-enz]=Table5[[#This Row],[rxn-no-enz]]))&gt;1,"many","1")</f>
        <v>1</v>
      </c>
      <c r="I2566" t="str">
        <f>_xlfn.XLOOKUP(SUBSTITUTE(Table5[[#This Row],[r]],"'",""),Table6[rxn],Table6[rxn],"no")</f>
        <v>no</v>
      </c>
      <c r="J2566" t="str" cm="1">
        <f t="array" ref="J2566">_xlfn.XLOOKUP(Table5[[#This Row],[r]],"'"&amp;Table6[rxn]&amp;"'",Table6[expected kapp],"")</f>
        <v/>
      </c>
      <c r="L2566" t="s">
        <v>10791</v>
      </c>
      <c r="M2566">
        <v>8988.1774343278394</v>
      </c>
      <c r="AE2566" s="1" t="s">
        <v>12987</v>
      </c>
      <c r="AF2566" s="1" t="s">
        <v>2778</v>
      </c>
      <c r="AG2566" s="9">
        <v>7.9597850999999995E-11</v>
      </c>
      <c r="AH2566" s="1" t="str">
        <f>_xlfn.TEXTAFTER(Table9[[#This Row],[rxn]],"-",-1)</f>
        <v>rt8291</v>
      </c>
      <c r="AI2566" s="1" t="e">
        <f>_xlfn.TEXTAFTER(_xlfn.TEXTBEFORE(Table9[[#This Row],[rxn]],"-"&amp;Table9[[#This Row],[enz]]),"RXN-")</f>
        <v>#N/A</v>
      </c>
      <c r="AJ2566" s="1" t="e">
        <f>_xlfn.TEXTBEFORE(Table9[[#This Row],[rxn]],"_",-1)</f>
        <v>#N/A</v>
      </c>
    </row>
    <row r="2567" spans="1:36" ht="17" hidden="1" x14ac:dyDescent="0.25">
      <c r="A2567" t="s">
        <v>10190</v>
      </c>
      <c r="B2567" t="str">
        <f>_xlfn.TEXTAFTER(Table5[[#This Row],[r]],"-",-1)</f>
        <v>rt7311'</v>
      </c>
      <c r="C2567" t="str">
        <f>_xlfn.TEXTAFTER(_xlfn.TEXTBEFORE(Table5[[#This Row],[r]],"-"&amp;Table5[[#This Row],[enz]]),"'RXN-")</f>
        <v>NDPK2_c_FWD</v>
      </c>
      <c r="D2567">
        <v>11171.708534568001</v>
      </c>
      <c r="E2567">
        <f>_xlfn.XLOOKUP(Table5[[#This Row],[r]],Table3[r],Table3[kapp],"")</f>
        <v>24690.191200089299</v>
      </c>
      <c r="F2567">
        <f>Table5[[#This Row],[kapp]]-Table5[[#This Row],[old]]</f>
        <v>-13518.482665521298</v>
      </c>
      <c r="G2567" t="str" cm="1">
        <f t="array" ref="G2567">IF(ROWS(_xlfn._xlws.FILTER(Table5[r],Table5[enz]=Table5[[#This Row],[enz]]))&gt;1,"many","1")</f>
        <v>many</v>
      </c>
      <c r="H2567" t="str" cm="1">
        <f t="array" ref="H2567">IF(ROWS(_xlfn._xlws.FILTER(Table5[r],Table5[rxn-no-enz]=Table5[[#This Row],[rxn-no-enz]]))&gt;1,"many","1")</f>
        <v>many</v>
      </c>
      <c r="I2567" t="str">
        <f>_xlfn.XLOOKUP(SUBSTITUTE(Table5[[#This Row],[r]],"'",""),Table6[rxn],Table6[rxn],"no")</f>
        <v>no</v>
      </c>
      <c r="J2567" t="str" cm="1">
        <f t="array" ref="J2567">_xlfn.XLOOKUP(Table5[[#This Row],[r]],"'"&amp;Table6[rxn]&amp;"'",Table6[expected kapp],"")</f>
        <v/>
      </c>
      <c r="L2567" t="s">
        <v>10792</v>
      </c>
      <c r="M2567">
        <v>8988.1774343278394</v>
      </c>
      <c r="AE2567" s="1" t="s">
        <v>12988</v>
      </c>
      <c r="AF2567" s="1" t="s">
        <v>2778</v>
      </c>
      <c r="AG2567" s="9">
        <v>1.24457149E-10</v>
      </c>
      <c r="AH2567" s="1" t="str">
        <f>_xlfn.TEXTAFTER(Table9[[#This Row],[rxn]],"-",-1)</f>
        <v>rt8298</v>
      </c>
      <c r="AI2567" s="1" t="e">
        <f>_xlfn.TEXTAFTER(_xlfn.TEXTBEFORE(Table9[[#This Row],[rxn]],"-"&amp;Table9[[#This Row],[enz]]),"RXN-")</f>
        <v>#N/A</v>
      </c>
      <c r="AJ2567" s="1" t="e">
        <f>_xlfn.TEXTBEFORE(Table9[[#This Row],[rxn]],"_",-1)</f>
        <v>#N/A</v>
      </c>
    </row>
    <row r="2568" spans="1:36" ht="17" hidden="1" x14ac:dyDescent="0.25">
      <c r="A2568" t="s">
        <v>10194</v>
      </c>
      <c r="B2568" t="str">
        <f>_xlfn.TEXTAFTER(Table5[[#This Row],[r]],"-",-1)</f>
        <v>rt7311'</v>
      </c>
      <c r="C2568" t="str">
        <f>_xlfn.TEXTAFTER(_xlfn.TEXTBEFORE(Table5[[#This Row],[r]],"-"&amp;Table5[[#This Row],[enz]]),"'RXN-")</f>
        <v>NDPK5_c_FWD</v>
      </c>
      <c r="D2568">
        <v>11171.708534568001</v>
      </c>
      <c r="E2568">
        <f>_xlfn.XLOOKUP(Table5[[#This Row],[r]],Table3[r],Table3[kapp],"")</f>
        <v>24690.191200089299</v>
      </c>
      <c r="F2568">
        <f>Table5[[#This Row],[kapp]]-Table5[[#This Row],[old]]</f>
        <v>-13518.482665521298</v>
      </c>
      <c r="G2568" t="str" cm="1">
        <f t="array" ref="G2568">IF(ROWS(_xlfn._xlws.FILTER(Table5[r],Table5[enz]=Table5[[#This Row],[enz]]))&gt;1,"many","1")</f>
        <v>many</v>
      </c>
      <c r="H2568" t="str" cm="1">
        <f t="array" ref="H2568">IF(ROWS(_xlfn._xlws.FILTER(Table5[r],Table5[rxn-no-enz]=Table5[[#This Row],[rxn-no-enz]]))&gt;1,"many","1")</f>
        <v>many</v>
      </c>
      <c r="I2568" t="str">
        <f>_xlfn.XLOOKUP(SUBSTITUTE(Table5[[#This Row],[r]],"'",""),Table6[rxn],Table6[rxn],"no")</f>
        <v>no</v>
      </c>
      <c r="J2568" t="str" cm="1">
        <f t="array" ref="J2568">_xlfn.XLOOKUP(Table5[[#This Row],[r]],"'"&amp;Table6[rxn]&amp;"'",Table6[expected kapp],"")</f>
        <v/>
      </c>
      <c r="L2568" t="s">
        <v>10793</v>
      </c>
      <c r="M2568">
        <v>8988.1774343278394</v>
      </c>
      <c r="AE2568" s="1" t="s">
        <v>12989</v>
      </c>
      <c r="AF2568" s="1" t="s">
        <v>2778</v>
      </c>
      <c r="AG2568" s="9">
        <v>3.9521901299999899E-10</v>
      </c>
      <c r="AH2568" s="1" t="str">
        <f>_xlfn.TEXTAFTER(Table9[[#This Row],[rxn]],"-",-1)</f>
        <v>rt8313</v>
      </c>
      <c r="AI2568" s="1" t="e">
        <f>_xlfn.TEXTAFTER(_xlfn.TEXTBEFORE(Table9[[#This Row],[rxn]],"-"&amp;Table9[[#This Row],[enz]]),"RXN-")</f>
        <v>#N/A</v>
      </c>
      <c r="AJ2568" s="1" t="e">
        <f>_xlfn.TEXTBEFORE(Table9[[#This Row],[rxn]],"_",-1)</f>
        <v>#N/A</v>
      </c>
    </row>
    <row r="2569" spans="1:36" ht="17" hidden="1" x14ac:dyDescent="0.25">
      <c r="A2569" t="s">
        <v>10198</v>
      </c>
      <c r="B2569" t="str">
        <f>_xlfn.TEXTAFTER(Table5[[#This Row],[r]],"-",-1)</f>
        <v>rt7311'</v>
      </c>
      <c r="C2569" t="str">
        <f>_xlfn.TEXTAFTER(_xlfn.TEXTBEFORE(Table5[[#This Row],[r]],"-"&amp;Table5[[#This Row],[enz]]),"'RXN-")</f>
        <v>NDPK7_c_FWD</v>
      </c>
      <c r="D2569">
        <v>11171.708534568001</v>
      </c>
      <c r="E2569">
        <f>_xlfn.XLOOKUP(Table5[[#This Row],[r]],Table3[r],Table3[kapp],"")</f>
        <v>24690.191200089299</v>
      </c>
      <c r="F2569">
        <f>Table5[[#This Row],[kapp]]-Table5[[#This Row],[old]]</f>
        <v>-13518.482665521298</v>
      </c>
      <c r="G2569" t="str" cm="1">
        <f t="array" ref="G2569">IF(ROWS(_xlfn._xlws.FILTER(Table5[r],Table5[enz]=Table5[[#This Row],[enz]]))&gt;1,"many","1")</f>
        <v>many</v>
      </c>
      <c r="H2569" t="str" cm="1">
        <f t="array" ref="H2569">IF(ROWS(_xlfn._xlws.FILTER(Table5[r],Table5[rxn-no-enz]=Table5[[#This Row],[rxn-no-enz]]))&gt;1,"many","1")</f>
        <v>many</v>
      </c>
      <c r="I2569" t="str">
        <f>_xlfn.XLOOKUP(SUBSTITUTE(Table5[[#This Row],[r]],"'",""),Table6[rxn],Table6[rxn],"no")</f>
        <v>no</v>
      </c>
      <c r="J2569" t="str" cm="1">
        <f t="array" ref="J2569">_xlfn.XLOOKUP(Table5[[#This Row],[r]],"'"&amp;Table6[rxn]&amp;"'",Table6[expected kapp],"")</f>
        <v/>
      </c>
      <c r="L2569" t="s">
        <v>10794</v>
      </c>
      <c r="M2569">
        <v>8988.1774343278394</v>
      </c>
      <c r="AE2569" s="1" t="s">
        <v>12990</v>
      </c>
      <c r="AF2569" s="1" t="s">
        <v>2778</v>
      </c>
      <c r="AG2569" s="9">
        <v>2.5390418199999899E-10</v>
      </c>
      <c r="AH2569" s="1" t="str">
        <f>_xlfn.TEXTAFTER(Table9[[#This Row],[rxn]],"-",-1)</f>
        <v>rt8327</v>
      </c>
      <c r="AI2569" s="1" t="e">
        <f>_xlfn.TEXTAFTER(_xlfn.TEXTBEFORE(Table9[[#This Row],[rxn]],"-"&amp;Table9[[#This Row],[enz]]),"RXN-")</f>
        <v>#N/A</v>
      </c>
      <c r="AJ2569" s="1" t="e">
        <f>_xlfn.TEXTBEFORE(Table9[[#This Row],[rxn]],"_",-1)</f>
        <v>#N/A</v>
      </c>
    </row>
    <row r="2570" spans="1:36" ht="17" hidden="1" x14ac:dyDescent="0.25">
      <c r="A2570" t="s">
        <v>10200</v>
      </c>
      <c r="B2570" t="str">
        <f>_xlfn.TEXTAFTER(Table5[[#This Row],[r]],"-",-1)</f>
        <v>rt7311'</v>
      </c>
      <c r="C2570" t="str">
        <f>_xlfn.TEXTAFTER(_xlfn.TEXTBEFORE(Table5[[#This Row],[r]],"-"&amp;Table5[[#This Row],[enz]]),"'RXN-")</f>
        <v>NDPK8_c_FWD</v>
      </c>
      <c r="D2570">
        <v>11171.708534568001</v>
      </c>
      <c r="E2570">
        <f>_xlfn.XLOOKUP(Table5[[#This Row],[r]],Table3[r],Table3[kapp],"")</f>
        <v>24690.191200089299</v>
      </c>
      <c r="F2570">
        <f>Table5[[#This Row],[kapp]]-Table5[[#This Row],[old]]</f>
        <v>-13518.482665521298</v>
      </c>
      <c r="G2570" t="str" cm="1">
        <f t="array" ref="G2570">IF(ROWS(_xlfn._xlws.FILTER(Table5[r],Table5[enz]=Table5[[#This Row],[enz]]))&gt;1,"many","1")</f>
        <v>many</v>
      </c>
      <c r="H2570" t="str" cm="1">
        <f t="array" ref="H2570">IF(ROWS(_xlfn._xlws.FILTER(Table5[r],Table5[rxn-no-enz]=Table5[[#This Row],[rxn-no-enz]]))&gt;1,"many","1")</f>
        <v>many</v>
      </c>
      <c r="I2570" t="str">
        <f>_xlfn.XLOOKUP(SUBSTITUTE(Table5[[#This Row],[r]],"'",""),Table6[rxn],Table6[rxn],"no")</f>
        <v>no</v>
      </c>
      <c r="J2570" t="str" cm="1">
        <f t="array" ref="J2570">_xlfn.XLOOKUP(Table5[[#This Row],[r]],"'"&amp;Table6[rxn]&amp;"'",Table6[expected kapp],"")</f>
        <v/>
      </c>
      <c r="L2570" t="s">
        <v>10795</v>
      </c>
      <c r="M2570">
        <v>8988.1774343278394</v>
      </c>
      <c r="AE2570" s="1" t="s">
        <v>12991</v>
      </c>
      <c r="AF2570" s="1" t="s">
        <v>2778</v>
      </c>
      <c r="AG2570" s="9">
        <v>3.08244921E-10</v>
      </c>
      <c r="AH2570" s="1" t="str">
        <f>_xlfn.TEXTAFTER(Table9[[#This Row],[rxn]],"-",-1)</f>
        <v>rt8345</v>
      </c>
      <c r="AI2570" s="1" t="e">
        <f>_xlfn.TEXTAFTER(_xlfn.TEXTBEFORE(Table9[[#This Row],[rxn]],"-"&amp;Table9[[#This Row],[enz]]),"RXN-")</f>
        <v>#N/A</v>
      </c>
      <c r="AJ2570" s="1" t="e">
        <f>_xlfn.TEXTBEFORE(Table9[[#This Row],[rxn]],"_",-1)</f>
        <v>#N/A</v>
      </c>
    </row>
    <row r="2571" spans="1:36" ht="17" hidden="1" x14ac:dyDescent="0.25">
      <c r="A2571" t="s">
        <v>8295</v>
      </c>
      <c r="B2571" t="str">
        <f>_xlfn.TEXTAFTER(Table5[[#This Row],[r]],"-",-1)</f>
        <v>rt0477'</v>
      </c>
      <c r="C2571" t="str">
        <f>_xlfn.TEXTAFTER(_xlfn.TEXTBEFORE(Table5[[#This Row],[r]],"-"&amp;Table5[[#This Row],[enz]]),"'RXN-")</f>
        <v>ACOADS182_rm_FWD</v>
      </c>
      <c r="D2571">
        <v>9359.1833418547194</v>
      </c>
      <c r="E2571">
        <f>_xlfn.XLOOKUP(Table5[[#This Row],[r]],Table3[r],Table3[kapp],"")</f>
        <v>28331.156790446501</v>
      </c>
      <c r="F2571">
        <f>Table5[[#This Row],[kapp]]-Table5[[#This Row],[old]]</f>
        <v>-18971.97344859178</v>
      </c>
      <c r="G2571" t="str" cm="1">
        <f t="array" ref="G2571">IF(ROWS(_xlfn._xlws.FILTER(Table5[r],Table5[enz]=Table5[[#This Row],[enz]]))&gt;1,"many","1")</f>
        <v>many</v>
      </c>
      <c r="H2571" t="str" cm="1">
        <f t="array" ref="H2571">IF(ROWS(_xlfn._xlws.FILTER(Table5[r],Table5[rxn-no-enz]=Table5[[#This Row],[rxn-no-enz]]))&gt;1,"many","1")</f>
        <v>1</v>
      </c>
      <c r="I2571" t="str">
        <f>_xlfn.XLOOKUP(SUBSTITUTE(Table5[[#This Row],[r]],"'",""),Table6[rxn],Table6[rxn],"no")</f>
        <v>no</v>
      </c>
      <c r="J2571" t="str" cm="1">
        <f t="array" ref="J2571">_xlfn.XLOOKUP(Table5[[#This Row],[r]],"'"&amp;Table6[rxn]&amp;"'",Table6[expected kapp],"")</f>
        <v/>
      </c>
      <c r="L2571" t="s">
        <v>10796</v>
      </c>
      <c r="M2571">
        <v>8988.1774343278394</v>
      </c>
      <c r="AE2571" s="1" t="s">
        <v>12992</v>
      </c>
      <c r="AF2571" s="1" t="s">
        <v>2778</v>
      </c>
      <c r="AG2571" s="9">
        <v>7.8052349999999894E-12</v>
      </c>
      <c r="AH2571" s="1" t="str">
        <f>_xlfn.TEXTAFTER(Table9[[#This Row],[rxn]],"-",-1)</f>
        <v>rt8357</v>
      </c>
      <c r="AI2571" s="1" t="e">
        <f>_xlfn.TEXTAFTER(_xlfn.TEXTBEFORE(Table9[[#This Row],[rxn]],"-"&amp;Table9[[#This Row],[enz]]),"RXN-")</f>
        <v>#N/A</v>
      </c>
      <c r="AJ2571" s="1" t="e">
        <f>_xlfn.TEXTBEFORE(Table9[[#This Row],[rxn]],"_",-1)</f>
        <v>#N/A</v>
      </c>
    </row>
    <row r="2572" spans="1:36" ht="17" hidden="1" x14ac:dyDescent="0.25">
      <c r="A2572" t="s">
        <v>8423</v>
      </c>
      <c r="B2572" t="str">
        <f>_xlfn.TEXTAFTER(Table5[[#This Row],[r]],"-",-1)</f>
        <v>rt4281'</v>
      </c>
      <c r="C2572" t="str">
        <f>_xlfn.TEXTAFTER(_xlfn.TEXTBEFORE(Table5[[#This Row],[r]],"-"&amp;Table5[[#This Row],[enz]]),"'RXN-")</f>
        <v>PRENT16_l_FWD</v>
      </c>
      <c r="D2572">
        <v>113201.27207618</v>
      </c>
      <c r="E2572">
        <f>_xlfn.XLOOKUP(Table5[[#This Row],[r]],Table3[r],Table3[kapp],"")</f>
        <v>134054.137984951</v>
      </c>
      <c r="F2572">
        <f>Table5[[#This Row],[kapp]]-Table5[[#This Row],[old]]</f>
        <v>-20852.865908770997</v>
      </c>
      <c r="G2572" t="str" cm="1">
        <f t="array" ref="G2572">IF(ROWS(_xlfn._xlws.FILTER(Table5[r],Table5[enz]=Table5[[#This Row],[enz]]))&gt;1,"many","1")</f>
        <v>many</v>
      </c>
      <c r="H2572" t="str" cm="1">
        <f t="array" ref="H2572">IF(ROWS(_xlfn._xlws.FILTER(Table5[r],Table5[rxn-no-enz]=Table5[[#This Row],[rxn-no-enz]]))&gt;1,"many","1")</f>
        <v>1</v>
      </c>
      <c r="I2572" t="str">
        <f>_xlfn.XLOOKUP(SUBSTITUTE(Table5[[#This Row],[r]],"'",""),Table6[rxn],Table6[rxn],"no")</f>
        <v>no</v>
      </c>
      <c r="J2572" t="str" cm="1">
        <f t="array" ref="J2572">_xlfn.XLOOKUP(Table5[[#This Row],[r]],"'"&amp;Table6[rxn]&amp;"'",Table6[expected kapp],"")</f>
        <v/>
      </c>
      <c r="L2572" t="s">
        <v>10797</v>
      </c>
      <c r="M2572">
        <v>8988.1774343278394</v>
      </c>
      <c r="AE2572" s="1" t="s">
        <v>12993</v>
      </c>
      <c r="AF2572" s="1" t="s">
        <v>2778</v>
      </c>
      <c r="AG2572" s="9">
        <v>6.6511352000000003E-11</v>
      </c>
      <c r="AH2572" s="1" t="str">
        <f>_xlfn.TEXTAFTER(Table9[[#This Row],[rxn]],"-",-1)</f>
        <v>rt8364</v>
      </c>
      <c r="AI2572" s="1" t="e">
        <f>_xlfn.TEXTAFTER(_xlfn.TEXTBEFORE(Table9[[#This Row],[rxn]],"-"&amp;Table9[[#This Row],[enz]]),"RXN-")</f>
        <v>#N/A</v>
      </c>
      <c r="AJ2572" s="1" t="e">
        <f>_xlfn.TEXTBEFORE(Table9[[#This Row],[rxn]],"_",-1)</f>
        <v>#N/A</v>
      </c>
    </row>
    <row r="2573" spans="1:36" ht="17" hidden="1" x14ac:dyDescent="0.25">
      <c r="A2573" t="s">
        <v>8512</v>
      </c>
      <c r="B2573" t="str">
        <f>_xlfn.TEXTAFTER(Table5[[#This Row],[r]],"-",-1)</f>
        <v>rt7311'</v>
      </c>
      <c r="C2573" t="str">
        <f>_xlfn.TEXTAFTER(_xlfn.TEXTBEFORE(Table5[[#This Row],[r]],"-"&amp;Table5[[#This Row],[enz]]),"'RXN-")</f>
        <v>NDPK3_c_FWD</v>
      </c>
      <c r="D2573">
        <v>1614.5917913944099</v>
      </c>
      <c r="E2573">
        <f>_xlfn.XLOOKUP(Table5[[#This Row],[r]],Table3[r],Table3[kapp],"")</f>
        <v>24690.191200089299</v>
      </c>
      <c r="F2573">
        <f>Table5[[#This Row],[kapp]]-Table5[[#This Row],[old]]</f>
        <v>-23075.599408694889</v>
      </c>
      <c r="G2573" t="str" cm="1">
        <f t="array" ref="G2573">IF(ROWS(_xlfn._xlws.FILTER(Table5[r],Table5[enz]=Table5[[#This Row],[enz]]))&gt;1,"many","1")</f>
        <v>many</v>
      </c>
      <c r="H2573" t="str" cm="1">
        <f t="array" ref="H2573">IF(ROWS(_xlfn._xlws.FILTER(Table5[r],Table5[rxn-no-enz]=Table5[[#This Row],[rxn-no-enz]]))&gt;1,"many","1")</f>
        <v>many</v>
      </c>
      <c r="I2573" t="str">
        <f>_xlfn.XLOOKUP(SUBSTITUTE(Table5[[#This Row],[r]],"'",""),Table6[rxn],Table6[rxn],"no")</f>
        <v>no</v>
      </c>
      <c r="J2573" t="str" cm="1">
        <f t="array" ref="J2573">_xlfn.XLOOKUP(Table5[[#This Row],[r]],"'"&amp;Table6[rxn]&amp;"'",Table6[expected kapp],"")</f>
        <v/>
      </c>
      <c r="L2573" t="s">
        <v>10798</v>
      </c>
      <c r="M2573">
        <v>8988.1774343278394</v>
      </c>
      <c r="AE2573" s="1" t="s">
        <v>12994</v>
      </c>
      <c r="AF2573" s="1" t="s">
        <v>2778</v>
      </c>
      <c r="AG2573" s="9">
        <v>1.5184373699999999E-10</v>
      </c>
      <c r="AH2573" s="1" t="str">
        <f>_xlfn.TEXTAFTER(Table9[[#This Row],[rxn]],"-",-1)</f>
        <v>rt8374</v>
      </c>
      <c r="AI2573" s="1" t="e">
        <f>_xlfn.TEXTAFTER(_xlfn.TEXTBEFORE(Table9[[#This Row],[rxn]],"-"&amp;Table9[[#This Row],[enz]]),"RXN-")</f>
        <v>#N/A</v>
      </c>
      <c r="AJ2573" s="1" t="e">
        <f>_xlfn.TEXTBEFORE(Table9[[#This Row],[rxn]],"_",-1)</f>
        <v>#N/A</v>
      </c>
    </row>
    <row r="2574" spans="1:36" ht="17" hidden="1" x14ac:dyDescent="0.25">
      <c r="A2574" t="s">
        <v>8513</v>
      </c>
      <c r="B2574" t="str">
        <f>_xlfn.TEXTAFTER(Table5[[#This Row],[r]],"-",-1)</f>
        <v>rt7311'</v>
      </c>
      <c r="C2574" t="str">
        <f>_xlfn.TEXTAFTER(_xlfn.TEXTBEFORE(Table5[[#This Row],[r]],"-"&amp;Table5[[#This Row],[enz]]),"'RXN-")</f>
        <v>NDPK4_c_FWD</v>
      </c>
      <c r="D2574">
        <v>63.587121677432599</v>
      </c>
      <c r="E2574">
        <f>_xlfn.XLOOKUP(Table5[[#This Row],[r]],Table3[r],Table3[kapp],"")</f>
        <v>24690.191200089299</v>
      </c>
      <c r="F2574">
        <f>Table5[[#This Row],[kapp]]-Table5[[#This Row],[old]]</f>
        <v>-24626.604078411867</v>
      </c>
      <c r="G2574" t="str" cm="1">
        <f t="array" ref="G2574">IF(ROWS(_xlfn._xlws.FILTER(Table5[r],Table5[enz]=Table5[[#This Row],[enz]]))&gt;1,"many","1")</f>
        <v>many</v>
      </c>
      <c r="H2574" t="str" cm="1">
        <f t="array" ref="H2574">IF(ROWS(_xlfn._xlws.FILTER(Table5[r],Table5[rxn-no-enz]=Table5[[#This Row],[rxn-no-enz]]))&gt;1,"many","1")</f>
        <v>many</v>
      </c>
      <c r="I2574" t="str">
        <f>_xlfn.XLOOKUP(SUBSTITUTE(Table5[[#This Row],[r]],"'",""),Table6[rxn],Table6[rxn],"no")</f>
        <v>no</v>
      </c>
      <c r="J2574" t="str" cm="1">
        <f t="array" ref="J2574">_xlfn.XLOOKUP(Table5[[#This Row],[r]],"'"&amp;Table6[rxn]&amp;"'",Table6[expected kapp],"")</f>
        <v/>
      </c>
      <c r="L2574" t="s">
        <v>10799</v>
      </c>
      <c r="M2574">
        <v>8988.1774343278394</v>
      </c>
      <c r="AE2574" s="1" t="s">
        <v>12995</v>
      </c>
      <c r="AF2574" s="1" t="s">
        <v>2778</v>
      </c>
      <c r="AG2574" s="9">
        <v>3.50031209E-10</v>
      </c>
      <c r="AH2574" s="1" t="str">
        <f>_xlfn.TEXTAFTER(Table9[[#This Row],[rxn]],"-",-1)</f>
        <v>rt8378</v>
      </c>
      <c r="AI2574" s="1" t="e">
        <f>_xlfn.TEXTAFTER(_xlfn.TEXTBEFORE(Table9[[#This Row],[rxn]],"-"&amp;Table9[[#This Row],[enz]]),"RXN-")</f>
        <v>#N/A</v>
      </c>
      <c r="AJ2574" s="1" t="e">
        <f>_xlfn.TEXTBEFORE(Table9[[#This Row],[rxn]],"_",-1)</f>
        <v>#N/A</v>
      </c>
    </row>
    <row r="2575" spans="1:36" ht="17" hidden="1" x14ac:dyDescent="0.25">
      <c r="A2575" t="s">
        <v>8416</v>
      </c>
      <c r="B2575" t="str">
        <f>_xlfn.TEXTAFTER(Table5[[#This Row],[r]],"-",-1)</f>
        <v>rt4281'</v>
      </c>
      <c r="C2575" t="str">
        <f>_xlfn.TEXTAFTER(_xlfn.TEXTBEFORE(Table5[[#This Row],[r]],"-"&amp;Table5[[#This Row],[enz]]),"'RXN-")</f>
        <v>PRENT17_l_FWD</v>
      </c>
      <c r="D2575">
        <v>94334.393396817395</v>
      </c>
      <c r="E2575">
        <f>_xlfn.XLOOKUP(Table5[[#This Row],[r]],Table3[r],Table3[kapp],"")</f>
        <v>134054.137984951</v>
      </c>
      <c r="F2575">
        <f>Table5[[#This Row],[kapp]]-Table5[[#This Row],[old]]</f>
        <v>-39719.744588133603</v>
      </c>
      <c r="G2575" t="str" cm="1">
        <f t="array" ref="G2575">IF(ROWS(_xlfn._xlws.FILTER(Table5[r],Table5[enz]=Table5[[#This Row],[enz]]))&gt;1,"many","1")</f>
        <v>many</v>
      </c>
      <c r="H2575" t="str" cm="1">
        <f t="array" ref="H2575">IF(ROWS(_xlfn._xlws.FILTER(Table5[r],Table5[rxn-no-enz]=Table5[[#This Row],[rxn-no-enz]]))&gt;1,"many","1")</f>
        <v>1</v>
      </c>
      <c r="I2575" t="str">
        <f>_xlfn.XLOOKUP(SUBSTITUTE(Table5[[#This Row],[r]],"'",""),Table6[rxn],Table6[rxn],"no")</f>
        <v>no</v>
      </c>
      <c r="J2575" t="str" cm="1">
        <f t="array" ref="J2575">_xlfn.XLOOKUP(Table5[[#This Row],[r]],"'"&amp;Table6[rxn]&amp;"'",Table6[expected kapp],"")</f>
        <v/>
      </c>
      <c r="L2575" t="s">
        <v>10800</v>
      </c>
      <c r="M2575">
        <v>8988.1774343278394</v>
      </c>
      <c r="AE2575" s="1" t="s">
        <v>12996</v>
      </c>
      <c r="AF2575" s="1" t="s">
        <v>2778</v>
      </c>
      <c r="AG2575" s="9">
        <v>1.3332418000000001E-11</v>
      </c>
      <c r="AH2575" s="1" t="str">
        <f>_xlfn.TEXTAFTER(Table9[[#This Row],[rxn]],"-",-1)</f>
        <v>rt8390</v>
      </c>
      <c r="AI2575" s="1" t="e">
        <f>_xlfn.TEXTAFTER(_xlfn.TEXTBEFORE(Table9[[#This Row],[rxn]],"-"&amp;Table9[[#This Row],[enz]]),"RXN-")</f>
        <v>#N/A</v>
      </c>
      <c r="AJ2575" s="1" t="e">
        <f>_xlfn.TEXTBEFORE(Table9[[#This Row],[rxn]],"_",-1)</f>
        <v>#N/A</v>
      </c>
    </row>
    <row r="2576" spans="1:36" ht="17" hidden="1" x14ac:dyDescent="0.25">
      <c r="A2576" t="s">
        <v>8422</v>
      </c>
      <c r="B2576" t="str">
        <f>_xlfn.TEXTAFTER(Table5[[#This Row],[r]],"-",-1)</f>
        <v>rt4281'</v>
      </c>
      <c r="C2576" t="str">
        <f>_xlfn.TEXTAFTER(_xlfn.TEXTBEFORE(Table5[[#This Row],[r]],"-"&amp;Table5[[#This Row],[enz]]),"'RXN-")</f>
        <v>PRENT18_l_FWD</v>
      </c>
      <c r="D2576">
        <v>75467.514717453902</v>
      </c>
      <c r="E2576">
        <f>_xlfn.XLOOKUP(Table5[[#This Row],[r]],Table3[r],Table3[kapp],"")</f>
        <v>134054.137984951</v>
      </c>
      <c r="F2576">
        <f>Table5[[#This Row],[kapp]]-Table5[[#This Row],[old]]</f>
        <v>-58586.623267497096</v>
      </c>
      <c r="G2576" t="str" cm="1">
        <f t="array" ref="G2576">IF(ROWS(_xlfn._xlws.FILTER(Table5[r],Table5[enz]=Table5[[#This Row],[enz]]))&gt;1,"many","1")</f>
        <v>many</v>
      </c>
      <c r="H2576" t="str" cm="1">
        <f t="array" ref="H2576">IF(ROWS(_xlfn._xlws.FILTER(Table5[r],Table5[rxn-no-enz]=Table5[[#This Row],[rxn-no-enz]]))&gt;1,"many","1")</f>
        <v>1</v>
      </c>
      <c r="I2576" t="str">
        <f>_xlfn.XLOOKUP(SUBSTITUTE(Table5[[#This Row],[r]],"'",""),Table6[rxn],Table6[rxn],"no")</f>
        <v>no</v>
      </c>
      <c r="J2576" t="str" cm="1">
        <f t="array" ref="J2576">_xlfn.XLOOKUP(Table5[[#This Row],[r]],"'"&amp;Table6[rxn]&amp;"'",Table6[expected kapp],"")</f>
        <v/>
      </c>
      <c r="L2576" t="s">
        <v>10801</v>
      </c>
      <c r="M2576">
        <v>8988.1774343278394</v>
      </c>
      <c r="AE2576" s="1" t="s">
        <v>12997</v>
      </c>
      <c r="AF2576" s="1" t="s">
        <v>2778</v>
      </c>
      <c r="AG2576" s="9">
        <v>8.9650159999999994E-12</v>
      </c>
      <c r="AH2576" s="1" t="str">
        <f>_xlfn.TEXTAFTER(Table9[[#This Row],[rxn]],"-",-1)</f>
        <v>rt8393</v>
      </c>
      <c r="AI2576" s="1" t="e">
        <f>_xlfn.TEXTAFTER(_xlfn.TEXTBEFORE(Table9[[#This Row],[rxn]],"-"&amp;Table9[[#This Row],[enz]]),"RXN-")</f>
        <v>#N/A</v>
      </c>
      <c r="AJ2576" s="1" t="e">
        <f>_xlfn.TEXTBEFORE(Table9[[#This Row],[rxn]],"_",-1)</f>
        <v>#N/A</v>
      </c>
    </row>
    <row r="2577" spans="1:36" ht="17" hidden="1" x14ac:dyDescent="0.25">
      <c r="A2577" t="s">
        <v>8424</v>
      </c>
      <c r="B2577" t="str">
        <f>_xlfn.TEXTAFTER(Table5[[#This Row],[r]],"-",-1)</f>
        <v>rt4281'</v>
      </c>
      <c r="C2577" t="str">
        <f>_xlfn.TEXTAFTER(_xlfn.TEXTBEFORE(Table5[[#This Row],[r]],"-"&amp;Table5[[#This Row],[enz]]),"'RXN-")</f>
        <v>PRENT19_l_FWD</v>
      </c>
      <c r="D2577">
        <v>56600.636038090401</v>
      </c>
      <c r="E2577">
        <f>_xlfn.XLOOKUP(Table5[[#This Row],[r]],Table3[r],Table3[kapp],"")</f>
        <v>134054.137984951</v>
      </c>
      <c r="F2577">
        <f>Table5[[#This Row],[kapp]]-Table5[[#This Row],[old]]</f>
        <v>-77453.501946860604</v>
      </c>
      <c r="G2577" t="str" cm="1">
        <f t="array" ref="G2577">IF(ROWS(_xlfn._xlws.FILTER(Table5[r],Table5[enz]=Table5[[#This Row],[enz]]))&gt;1,"many","1")</f>
        <v>many</v>
      </c>
      <c r="H2577" t="str" cm="1">
        <f t="array" ref="H2577">IF(ROWS(_xlfn._xlws.FILTER(Table5[r],Table5[rxn-no-enz]=Table5[[#This Row],[rxn-no-enz]]))&gt;1,"many","1")</f>
        <v>1</v>
      </c>
      <c r="I2577" t="str">
        <f>_xlfn.XLOOKUP(SUBSTITUTE(Table5[[#This Row],[r]],"'",""),Table6[rxn],Table6[rxn],"no")</f>
        <v>no</v>
      </c>
      <c r="J2577" t="str" cm="1">
        <f t="array" ref="J2577">_xlfn.XLOOKUP(Table5[[#This Row],[r]],"'"&amp;Table6[rxn]&amp;"'",Table6[expected kapp],"")</f>
        <v/>
      </c>
      <c r="L2577" t="s">
        <v>10802</v>
      </c>
      <c r="M2577">
        <v>8988.1774343278394</v>
      </c>
      <c r="AE2577" s="1" t="s">
        <v>12998</v>
      </c>
      <c r="AF2577" s="1" t="s">
        <v>2778</v>
      </c>
      <c r="AG2577" s="9">
        <v>3.5455588999999999E-11</v>
      </c>
      <c r="AH2577" s="1" t="str">
        <f>_xlfn.TEXTAFTER(Table9[[#This Row],[rxn]],"-",-1)</f>
        <v>rt8407</v>
      </c>
      <c r="AI2577" s="1" t="e">
        <f>_xlfn.TEXTAFTER(_xlfn.TEXTBEFORE(Table9[[#This Row],[rxn]],"-"&amp;Table9[[#This Row],[enz]]),"RXN-")</f>
        <v>#N/A</v>
      </c>
      <c r="AJ2577" s="1" t="e">
        <f>_xlfn.TEXTBEFORE(Table9[[#This Row],[rxn]],"_",-1)</f>
        <v>#N/A</v>
      </c>
    </row>
    <row r="2578" spans="1:36" ht="17" hidden="1" x14ac:dyDescent="0.25">
      <c r="A2578" t="s">
        <v>8428</v>
      </c>
      <c r="B2578" t="str">
        <f>_xlfn.TEXTAFTER(Table5[[#This Row],[r]],"-",-1)</f>
        <v>rt4281'</v>
      </c>
      <c r="C2578" t="str">
        <f>_xlfn.TEXTAFTER(_xlfn.TEXTBEFORE(Table5[[#This Row],[r]],"-"&amp;Table5[[#This Row],[enz]]),"'RXN-")</f>
        <v>PRENT20_l_FWD</v>
      </c>
      <c r="D2578">
        <v>37733.7573587269</v>
      </c>
      <c r="E2578">
        <f>_xlfn.XLOOKUP(Table5[[#This Row],[r]],Table3[r],Table3[kapp],"")</f>
        <v>134054.137984951</v>
      </c>
      <c r="F2578">
        <f>Table5[[#This Row],[kapp]]-Table5[[#This Row],[old]]</f>
        <v>-96320.380626224098</v>
      </c>
      <c r="G2578" t="str" cm="1">
        <f t="array" ref="G2578">IF(ROWS(_xlfn._xlws.FILTER(Table5[r],Table5[enz]=Table5[[#This Row],[enz]]))&gt;1,"many","1")</f>
        <v>many</v>
      </c>
      <c r="H2578" t="str" cm="1">
        <f t="array" ref="H2578">IF(ROWS(_xlfn._xlws.FILTER(Table5[r],Table5[rxn-no-enz]=Table5[[#This Row],[rxn-no-enz]]))&gt;1,"many","1")</f>
        <v>1</v>
      </c>
      <c r="I2578" t="str">
        <f>_xlfn.XLOOKUP(SUBSTITUTE(Table5[[#This Row],[r]],"'",""),Table6[rxn],Table6[rxn],"no")</f>
        <v>no</v>
      </c>
      <c r="J2578" t="str" cm="1">
        <f t="array" ref="J2578">_xlfn.XLOOKUP(Table5[[#This Row],[r]],"'"&amp;Table6[rxn]&amp;"'",Table6[expected kapp],"")</f>
        <v/>
      </c>
      <c r="L2578" t="s">
        <v>10803</v>
      </c>
      <c r="M2578">
        <v>8988.1774343278394</v>
      </c>
      <c r="AE2578" s="1" t="s">
        <v>12999</v>
      </c>
      <c r="AF2578" s="1" t="s">
        <v>2778</v>
      </c>
      <c r="AG2578" s="9">
        <v>1.5561939999999999E-10</v>
      </c>
      <c r="AH2578" s="1" t="str">
        <f>_xlfn.TEXTAFTER(Table9[[#This Row],[rxn]],"-",-1)</f>
        <v>rt8431</v>
      </c>
      <c r="AI2578" s="1" t="e">
        <f>_xlfn.TEXTAFTER(_xlfn.TEXTBEFORE(Table9[[#This Row],[rxn]],"-"&amp;Table9[[#This Row],[enz]]),"RXN-")</f>
        <v>#N/A</v>
      </c>
      <c r="AJ2578" s="1" t="e">
        <f>_xlfn.TEXTBEFORE(Table9[[#This Row],[rxn]],"_",-1)</f>
        <v>#N/A</v>
      </c>
    </row>
    <row r="2579" spans="1:36" ht="17" hidden="1" x14ac:dyDescent="0.25">
      <c r="A2579" t="s">
        <v>8518</v>
      </c>
      <c r="B2579" t="str">
        <f>_xlfn.TEXTAFTER(Table5[[#This Row],[r]],"-",-1)</f>
        <v>rt1577'</v>
      </c>
      <c r="C2579" t="str">
        <f>_xlfn.TEXTAFTER(_xlfn.TEXTBEFORE(Table5[[#This Row],[r]],"-"&amp;Table5[[#This Row],[enz]]),"'RXN-")</f>
        <v>NGLYCANS6_c_FWD</v>
      </c>
      <c r="D2579">
        <v>99682.272459275802</v>
      </c>
      <c r="E2579">
        <f>_xlfn.XLOOKUP(Table5[[#This Row],[r]],Table3[r],Table3[kapp],"")</f>
        <v>199249.25731041899</v>
      </c>
      <c r="F2579">
        <f>Table5[[#This Row],[kapp]]-Table5[[#This Row],[old]]</f>
        <v>-99566.984851143192</v>
      </c>
      <c r="G2579" t="str" cm="1">
        <f t="array" ref="G2579">IF(ROWS(_xlfn._xlws.FILTER(Table5[r],Table5[enz]=Table5[[#This Row],[enz]]))&gt;1,"many","1")</f>
        <v>many</v>
      </c>
      <c r="H2579" t="str" cm="1">
        <f t="array" ref="H2579">IF(ROWS(_xlfn._xlws.FILTER(Table5[r],Table5[rxn-no-enz]=Table5[[#This Row],[rxn-no-enz]]))&gt;1,"many","1")</f>
        <v>1</v>
      </c>
      <c r="I2579" t="str">
        <f>_xlfn.XLOOKUP(SUBSTITUTE(Table5[[#This Row],[r]],"'",""),Table6[rxn],Table6[rxn],"no")</f>
        <v>no</v>
      </c>
      <c r="J2579" t="str" cm="1">
        <f t="array" ref="J2579">_xlfn.XLOOKUP(Table5[[#This Row],[r]],"'"&amp;Table6[rxn]&amp;"'",Table6[expected kapp],"")</f>
        <v/>
      </c>
      <c r="L2579" t="s">
        <v>10804</v>
      </c>
      <c r="M2579">
        <v>8988.1774343278394</v>
      </c>
      <c r="AE2579" s="1" t="s">
        <v>13000</v>
      </c>
      <c r="AF2579" s="1" t="s">
        <v>2778</v>
      </c>
      <c r="AG2579" s="9">
        <v>4.9533069999999999E-12</v>
      </c>
      <c r="AH2579" s="1" t="str">
        <f>_xlfn.TEXTAFTER(Table9[[#This Row],[rxn]],"-",-1)</f>
        <v>rt8446</v>
      </c>
      <c r="AI2579" s="1" t="e">
        <f>_xlfn.TEXTAFTER(_xlfn.TEXTBEFORE(Table9[[#This Row],[rxn]],"-"&amp;Table9[[#This Row],[enz]]),"RXN-")</f>
        <v>#N/A</v>
      </c>
      <c r="AJ2579" s="1" t="e">
        <f>_xlfn.TEXTBEFORE(Table9[[#This Row],[rxn]],"_",-1)</f>
        <v>#N/A</v>
      </c>
    </row>
    <row r="2580" spans="1:36" ht="17" hidden="1" x14ac:dyDescent="0.25">
      <c r="A2580" t="s">
        <v>8427</v>
      </c>
      <c r="B2580" t="str">
        <f>_xlfn.TEXTAFTER(Table5[[#This Row],[r]],"-",-1)</f>
        <v>rt4281'</v>
      </c>
      <c r="C2580" t="str">
        <f>_xlfn.TEXTAFTER(_xlfn.TEXTBEFORE(Table5[[#This Row],[r]],"-"&amp;Table5[[#This Row],[enz]]),"'RXN-")</f>
        <v>PRENT21_l_FWD</v>
      </c>
      <c r="D2580">
        <v>18866.878679363501</v>
      </c>
      <c r="E2580">
        <f>_xlfn.XLOOKUP(Table5[[#This Row],[r]],Table3[r],Table3[kapp],"")</f>
        <v>134054.137984951</v>
      </c>
      <c r="F2580">
        <f>Table5[[#This Row],[kapp]]-Table5[[#This Row],[old]]</f>
        <v>-115187.2593055875</v>
      </c>
      <c r="G2580" t="str" cm="1">
        <f t="array" ref="G2580">IF(ROWS(_xlfn._xlws.FILTER(Table5[r],Table5[enz]=Table5[[#This Row],[enz]]))&gt;1,"many","1")</f>
        <v>many</v>
      </c>
      <c r="H2580" t="str" cm="1">
        <f t="array" ref="H2580">IF(ROWS(_xlfn._xlws.FILTER(Table5[r],Table5[rxn-no-enz]=Table5[[#This Row],[rxn-no-enz]]))&gt;1,"many","1")</f>
        <v>1</v>
      </c>
      <c r="I2580" t="str">
        <f>_xlfn.XLOOKUP(SUBSTITUTE(Table5[[#This Row],[r]],"'",""),Table6[rxn],Table6[rxn],"no")</f>
        <v>no</v>
      </c>
      <c r="J2580" t="str" cm="1">
        <f t="array" ref="J2580">_xlfn.XLOOKUP(Table5[[#This Row],[r]],"'"&amp;Table6[rxn]&amp;"'",Table6[expected kapp],"")</f>
        <v/>
      </c>
      <c r="L2580" t="s">
        <v>10805</v>
      </c>
      <c r="M2580">
        <v>8988.1774343278394</v>
      </c>
      <c r="AE2580" s="1" t="s">
        <v>13001</v>
      </c>
      <c r="AF2580" s="1" t="s">
        <v>2778</v>
      </c>
      <c r="AG2580" s="9">
        <v>7.6741771600000002E-10</v>
      </c>
      <c r="AH2580" s="1" t="str">
        <f>_xlfn.TEXTAFTER(Table9[[#This Row],[rxn]],"-",-1)</f>
        <v>rt8465</v>
      </c>
      <c r="AI2580" s="1" t="e">
        <f>_xlfn.TEXTAFTER(_xlfn.TEXTBEFORE(Table9[[#This Row],[rxn]],"-"&amp;Table9[[#This Row],[enz]]),"RXN-")</f>
        <v>#N/A</v>
      </c>
      <c r="AJ2580" s="1" t="e">
        <f>_xlfn.TEXTBEFORE(Table9[[#This Row],[rxn]],"_",-1)</f>
        <v>#N/A</v>
      </c>
    </row>
    <row r="2581" spans="1:36" ht="17" hidden="1" x14ac:dyDescent="0.25">
      <c r="A2581" t="s">
        <v>10233</v>
      </c>
      <c r="B2581" t="str">
        <f>_xlfn.TEXTAFTER(Table5[[#This Row],[r]],"-",-1)</f>
        <v>rt1577'</v>
      </c>
      <c r="C2581" t="str">
        <f>_xlfn.TEXTAFTER(_xlfn.TEXTBEFORE(Table5[[#This Row],[r]],"-"&amp;Table5[[#This Row],[enz]]),"'RXN-")</f>
        <v>NGLYCANS7_c_FWD</v>
      </c>
      <c r="D2581">
        <v>11171.708534568001</v>
      </c>
      <c r="E2581">
        <f>_xlfn.XLOOKUP(Table5[[#This Row],[r]],Table3[r],Table3[kapp],"")</f>
        <v>199249.25731041899</v>
      </c>
      <c r="F2581">
        <f>Table5[[#This Row],[kapp]]-Table5[[#This Row],[old]]</f>
        <v>-188077.548775851</v>
      </c>
      <c r="G2581" t="str" cm="1">
        <f t="array" ref="G2581">IF(ROWS(_xlfn._xlws.FILTER(Table5[r],Table5[enz]=Table5[[#This Row],[enz]]))&gt;1,"many","1")</f>
        <v>many</v>
      </c>
      <c r="H2581" t="str" cm="1">
        <f t="array" ref="H2581">IF(ROWS(_xlfn._xlws.FILTER(Table5[r],Table5[rxn-no-enz]=Table5[[#This Row],[rxn-no-enz]]))&gt;1,"many","1")</f>
        <v>1</v>
      </c>
      <c r="I2581" t="str">
        <f>_xlfn.XLOOKUP(SUBSTITUTE(Table5[[#This Row],[r]],"'",""),Table6[rxn],Table6[rxn],"no")</f>
        <v>no</v>
      </c>
      <c r="J2581" t="str" cm="1">
        <f t="array" ref="J2581">_xlfn.XLOOKUP(Table5[[#This Row],[r]],"'"&amp;Table6[rxn]&amp;"'",Table6[expected kapp],"")</f>
        <v/>
      </c>
      <c r="L2581" t="s">
        <v>10806</v>
      </c>
      <c r="M2581">
        <v>8988.1774343278394</v>
      </c>
      <c r="AE2581" s="1" t="s">
        <v>13002</v>
      </c>
      <c r="AF2581" s="1" t="s">
        <v>2778</v>
      </c>
      <c r="AG2581" s="9">
        <v>2.4348740599999898E-10</v>
      </c>
      <c r="AH2581" s="1" t="str">
        <f>_xlfn.TEXTAFTER(Table9[[#This Row],[rxn]],"-",-1)</f>
        <v>rt8468</v>
      </c>
      <c r="AI2581" s="1" t="e">
        <f>_xlfn.TEXTAFTER(_xlfn.TEXTBEFORE(Table9[[#This Row],[rxn]],"-"&amp;Table9[[#This Row],[enz]]),"RXN-")</f>
        <v>#N/A</v>
      </c>
      <c r="AJ2581" s="1" t="e">
        <f>_xlfn.TEXTBEFORE(Table9[[#This Row],[rxn]],"_",-1)</f>
        <v>#N/A</v>
      </c>
    </row>
    <row r="2582" spans="1:36" ht="17" hidden="1" x14ac:dyDescent="0.25">
      <c r="A2582" t="s">
        <v>10359</v>
      </c>
      <c r="B2582" t="str">
        <f>_xlfn.TEXTAFTER(Table5[[#This Row],[r]],"-",-1)</f>
        <v>rt3683'</v>
      </c>
      <c r="C2582" t="str">
        <f>_xlfn.TEXTAFTER(_xlfn.TEXTBEFORE(Table5[[#This Row],[r]],"-"&amp;Table5[[#This Row],[enz]]),"'RXN-")</f>
        <v>PGCD_c_FWD</v>
      </c>
      <c r="D2582">
        <v>11171.708534568001</v>
      </c>
      <c r="E2582">
        <f>_xlfn.XLOOKUP(Table5[[#This Row],[r]],Table3[r],Table3[kapp],"")</f>
        <v>229691.742281627</v>
      </c>
      <c r="F2582">
        <f>Table5[[#This Row],[kapp]]-Table5[[#This Row],[old]]</f>
        <v>-218520.033747059</v>
      </c>
      <c r="G2582" t="str" cm="1">
        <f t="array" ref="G2582">IF(ROWS(_xlfn._xlws.FILTER(Table5[r],Table5[enz]=Table5[[#This Row],[enz]]))&gt;1,"many","1")</f>
        <v>many</v>
      </c>
      <c r="H2582" t="str" cm="1">
        <f t="array" ref="H2582">IF(ROWS(_xlfn._xlws.FILTER(Table5[r],Table5[rxn-no-enz]=Table5[[#This Row],[rxn-no-enz]]))&gt;1,"many","1")</f>
        <v>many</v>
      </c>
      <c r="I2582" t="str">
        <f>_xlfn.XLOOKUP(SUBSTITUTE(Table5[[#This Row],[r]],"'",""),Table6[rxn],Table6[rxn],"no")</f>
        <v>no</v>
      </c>
      <c r="J2582" t="str" cm="1">
        <f t="array" ref="J2582">_xlfn.XLOOKUP(Table5[[#This Row],[r]],"'"&amp;Table6[rxn]&amp;"'",Table6[expected kapp],"")</f>
        <v/>
      </c>
      <c r="L2582" t="s">
        <v>10807</v>
      </c>
      <c r="M2582">
        <v>8988.1774343278394</v>
      </c>
      <c r="AE2582" s="1" t="s">
        <v>13003</v>
      </c>
      <c r="AF2582" s="1" t="s">
        <v>2778</v>
      </c>
      <c r="AG2582" s="9">
        <v>7.7207989999999994E-12</v>
      </c>
      <c r="AH2582" s="1" t="str">
        <f>_xlfn.TEXTAFTER(Table9[[#This Row],[rxn]],"-",-1)</f>
        <v>rt8469</v>
      </c>
      <c r="AI2582" s="1" t="e">
        <f>_xlfn.TEXTAFTER(_xlfn.TEXTBEFORE(Table9[[#This Row],[rxn]],"-"&amp;Table9[[#This Row],[enz]]),"RXN-")</f>
        <v>#N/A</v>
      </c>
      <c r="AJ2582" s="1" t="e">
        <f>_xlfn.TEXTBEFORE(Table9[[#This Row],[rxn]],"_",-1)</f>
        <v>#N/A</v>
      </c>
    </row>
    <row r="2583" spans="1:36" ht="17" hidden="1" x14ac:dyDescent="0.25">
      <c r="A2583" t="s">
        <v>8310</v>
      </c>
      <c r="B2583" t="str">
        <f>_xlfn.TEXTAFTER(Table5[[#This Row],[r]],"-",-1)</f>
        <v>rt1378'</v>
      </c>
      <c r="C2583" t="str">
        <f>_xlfn.TEXTAFTER(_xlfn.TEXTBEFORE(Table5[[#This Row],[r]],"-"&amp;Table5[[#This Row],[enz]]),"'RXN-")</f>
        <v>DAGL_l_FWD</v>
      </c>
      <c r="D2583">
        <v>11253.218973245701</v>
      </c>
      <c r="E2583">
        <f>_xlfn.XLOOKUP(Table5[[#This Row],[r]],Table3[r],Table3[kapp],"")</f>
        <v>245720.30011116099</v>
      </c>
      <c r="F2583">
        <f>Table5[[#This Row],[kapp]]-Table5[[#This Row],[old]]</f>
        <v>-234467.08113791529</v>
      </c>
      <c r="G2583" t="str" cm="1">
        <f t="array" ref="G2583">IF(ROWS(_xlfn._xlws.FILTER(Table5[r],Table5[enz]=Table5[[#This Row],[enz]]))&gt;1,"many","1")</f>
        <v>many</v>
      </c>
      <c r="H2583" t="str" cm="1">
        <f t="array" ref="H2583">IF(ROWS(_xlfn._xlws.FILTER(Table5[r],Table5[rxn-no-enz]=Table5[[#This Row],[rxn-no-enz]]))&gt;1,"many","1")</f>
        <v>1</v>
      </c>
      <c r="I2583" t="str">
        <f>_xlfn.XLOOKUP(SUBSTITUTE(Table5[[#This Row],[r]],"'",""),Table6[rxn],Table6[rxn],"no")</f>
        <v>no</v>
      </c>
      <c r="J2583" t="str" cm="1">
        <f t="array" ref="J2583">_xlfn.XLOOKUP(Table5[[#This Row],[r]],"'"&amp;Table6[rxn]&amp;"'",Table6[expected kapp],"")</f>
        <v/>
      </c>
      <c r="L2583" t="s">
        <v>10808</v>
      </c>
      <c r="M2583">
        <v>8988.1774343278394</v>
      </c>
      <c r="AE2583" s="1" t="s">
        <v>13004</v>
      </c>
      <c r="AF2583" s="1" t="s">
        <v>2778</v>
      </c>
      <c r="AG2583" s="9">
        <v>4.2698342999999998E-11</v>
      </c>
      <c r="AH2583" s="1" t="str">
        <f>_xlfn.TEXTAFTER(Table9[[#This Row],[rxn]],"-",-1)</f>
        <v>rt8483</v>
      </c>
      <c r="AI2583" s="1" t="e">
        <f>_xlfn.TEXTAFTER(_xlfn.TEXTBEFORE(Table9[[#This Row],[rxn]],"-"&amp;Table9[[#This Row],[enz]]),"RXN-")</f>
        <v>#N/A</v>
      </c>
      <c r="AJ2583" s="1" t="e">
        <f>_xlfn.TEXTBEFORE(Table9[[#This Row],[rxn]],"_",-1)</f>
        <v>#N/A</v>
      </c>
    </row>
    <row r="2584" spans="1:36" ht="17" hidden="1" x14ac:dyDescent="0.25">
      <c r="A2584" t="s">
        <v>8521</v>
      </c>
      <c r="B2584" t="str">
        <f>_xlfn.TEXTAFTER(Table5[[#This Row],[r]],"-",-1)</f>
        <v>rt1384'</v>
      </c>
      <c r="C2584" t="str">
        <f>_xlfn.TEXTAFTER(_xlfn.TEXTBEFORE(Table5[[#This Row],[r]],"-"&amp;Table5[[#This Row],[enz]]),"'RXN-")</f>
        <v>OGLYCANS2_g_FWD</v>
      </c>
      <c r="D2584">
        <v>363491.78913113603</v>
      </c>
      <c r="E2584">
        <f>_xlfn.XLOOKUP(Table5[[#This Row],[r]],Table3[r],Table3[kapp],"")</f>
        <v>726486.31340897898</v>
      </c>
      <c r="F2584">
        <f>Table5[[#This Row],[kapp]]-Table5[[#This Row],[old]]</f>
        <v>-362994.52427784295</v>
      </c>
      <c r="G2584" t="str" cm="1">
        <f t="array" ref="G2584">IF(ROWS(_xlfn._xlws.FILTER(Table5[r],Table5[enz]=Table5[[#This Row],[enz]]))&gt;1,"many","1")</f>
        <v>many</v>
      </c>
      <c r="H2584" t="str" cm="1">
        <f t="array" ref="H2584">IF(ROWS(_xlfn._xlws.FILTER(Table5[r],Table5[rxn-no-enz]=Table5[[#This Row],[rxn-no-enz]]))&gt;1,"many","1")</f>
        <v>many</v>
      </c>
      <c r="I2584" t="str">
        <f>_xlfn.XLOOKUP(SUBSTITUTE(Table5[[#This Row],[r]],"'",""),Table6[rxn],Table6[rxn],"no")</f>
        <v>no</v>
      </c>
      <c r="J2584" t="str" cm="1">
        <f t="array" ref="J2584">_xlfn.XLOOKUP(Table5[[#This Row],[r]],"'"&amp;Table6[rxn]&amp;"'",Table6[expected kapp],"")</f>
        <v/>
      </c>
      <c r="L2584" t="s">
        <v>10809</v>
      </c>
      <c r="M2584">
        <v>8988.1774343278394</v>
      </c>
      <c r="AE2584" s="1" t="s">
        <v>13005</v>
      </c>
      <c r="AF2584" s="1" t="s">
        <v>2778</v>
      </c>
      <c r="AG2584" s="9">
        <v>1.3205823E-11</v>
      </c>
      <c r="AH2584" s="1" t="str">
        <f>_xlfn.TEXTAFTER(Table9[[#This Row],[rxn]],"-",-1)</f>
        <v>rt8484</v>
      </c>
      <c r="AI2584" s="1" t="e">
        <f>_xlfn.TEXTAFTER(_xlfn.TEXTBEFORE(Table9[[#This Row],[rxn]],"-"&amp;Table9[[#This Row],[enz]]),"RXN-")</f>
        <v>#N/A</v>
      </c>
      <c r="AJ2584" s="1" t="e">
        <f>_xlfn.TEXTBEFORE(Table9[[#This Row],[rxn]],"_",-1)</f>
        <v>#N/A</v>
      </c>
    </row>
    <row r="2585" spans="1:36" ht="17" hidden="1" x14ac:dyDescent="0.25">
      <c r="A2585" t="s">
        <v>8258</v>
      </c>
      <c r="B2585" t="str">
        <f>_xlfn.TEXTAFTER(Table5[[#This Row],[r]],"-",-1)</f>
        <v>rt2975'</v>
      </c>
      <c r="C2585" t="str">
        <f>_xlfn.TEXTAFTER(_xlfn.TEXTBEFORE(Table5[[#This Row],[r]],"-"&amp;Table5[[#This Row],[enz]]),"'RXN-")</f>
        <v>3OACE260_rm_FWD</v>
      </c>
      <c r="D2585">
        <v>38682.595466976403</v>
      </c>
      <c r="E2585">
        <f>_xlfn.XLOOKUP(Table5[[#This Row],[r]],Table3[r],Table3[kapp],"")</f>
        <v>679756.30404460197</v>
      </c>
      <c r="F2585">
        <f>Table5[[#This Row],[kapp]]-Table5[[#This Row],[old]]</f>
        <v>-641073.70857762557</v>
      </c>
      <c r="G2585" t="str" cm="1">
        <f t="array" ref="G2585">IF(ROWS(_xlfn._xlws.FILTER(Table5[r],Table5[enz]=Table5[[#This Row],[enz]]))&gt;1,"many","1")</f>
        <v>many</v>
      </c>
      <c r="H2585" t="str" cm="1">
        <f t="array" ref="H2585">IF(ROWS(_xlfn._xlws.FILTER(Table5[r],Table5[rxn-no-enz]=Table5[[#This Row],[rxn-no-enz]]))&gt;1,"many","1")</f>
        <v>many</v>
      </c>
      <c r="I2585" t="str">
        <f>_xlfn.XLOOKUP(SUBSTITUTE(Table5[[#This Row],[r]],"'",""),Table6[rxn],Table6[rxn],"no")</f>
        <v>no</v>
      </c>
      <c r="J2585" t="str" cm="1">
        <f t="array" ref="J2585">_xlfn.XLOOKUP(Table5[[#This Row],[r]],"'"&amp;Table6[rxn]&amp;"'",Table6[expected kapp],"")</f>
        <v/>
      </c>
      <c r="L2585" t="s">
        <v>10810</v>
      </c>
      <c r="M2585">
        <v>8988.1774343278394</v>
      </c>
      <c r="AE2585" s="1" t="s">
        <v>13006</v>
      </c>
      <c r="AF2585" s="1" t="s">
        <v>2778</v>
      </c>
      <c r="AG2585" s="9">
        <v>3.7118209599999899E-10</v>
      </c>
      <c r="AH2585" s="1" t="str">
        <f>_xlfn.TEXTAFTER(Table9[[#This Row],[rxn]],"-",-1)</f>
        <v>rt8485</v>
      </c>
      <c r="AI2585" s="1" t="e">
        <f>_xlfn.TEXTAFTER(_xlfn.TEXTBEFORE(Table9[[#This Row],[rxn]],"-"&amp;Table9[[#This Row],[enz]]),"RXN-")</f>
        <v>#N/A</v>
      </c>
      <c r="AJ2585" s="1" t="e">
        <f>_xlfn.TEXTBEFORE(Table9[[#This Row],[rxn]],"_",-1)</f>
        <v>#N/A</v>
      </c>
    </row>
    <row r="2586" spans="1:36" ht="17" hidden="1" x14ac:dyDescent="0.25">
      <c r="A2586" t="s">
        <v>8651</v>
      </c>
      <c r="B2586" t="str">
        <f>_xlfn.TEXTAFTER(Table5[[#This Row],[r]],"-",-1)</f>
        <v>rt2975'</v>
      </c>
      <c r="C2586" t="str">
        <f>_xlfn.TEXTAFTER(_xlfn.TEXTBEFORE(Table5[[#This Row],[r]],"-"&amp;Table5[[#This Row],[enz]]),"'RXN-")</f>
        <v>3OACE200_rm_FWD</v>
      </c>
      <c r="D2586">
        <v>11171.708534568001</v>
      </c>
      <c r="E2586">
        <f>_xlfn.XLOOKUP(Table5[[#This Row],[r]],Table3[r],Table3[kapp],"")</f>
        <v>679756.30404460197</v>
      </c>
      <c r="F2586">
        <f>Table5[[#This Row],[kapp]]-Table5[[#This Row],[old]]</f>
        <v>-668584.59551003401</v>
      </c>
      <c r="G2586" t="str" cm="1">
        <f t="array" ref="G2586">IF(ROWS(_xlfn._xlws.FILTER(Table5[r],Table5[enz]=Table5[[#This Row],[enz]]))&gt;1,"many","1")</f>
        <v>many</v>
      </c>
      <c r="H2586" t="str" cm="1">
        <f t="array" ref="H2586">IF(ROWS(_xlfn._xlws.FILTER(Table5[r],Table5[rxn-no-enz]=Table5[[#This Row],[rxn-no-enz]]))&gt;1,"many","1")</f>
        <v>many</v>
      </c>
      <c r="I2586" t="str">
        <f>_xlfn.XLOOKUP(SUBSTITUTE(Table5[[#This Row],[r]],"'",""),Table6[rxn],Table6[rxn],"no")</f>
        <v>no</v>
      </c>
      <c r="J2586" t="str" cm="1">
        <f t="array" ref="J2586">_xlfn.XLOOKUP(Table5[[#This Row],[r]],"'"&amp;Table6[rxn]&amp;"'",Table6[expected kapp],"")</f>
        <v/>
      </c>
      <c r="L2586" t="s">
        <v>10811</v>
      </c>
      <c r="M2586">
        <v>8988.1774343278394</v>
      </c>
      <c r="AE2586" s="1" t="s">
        <v>13007</v>
      </c>
      <c r="AF2586" s="1" t="s">
        <v>2778</v>
      </c>
      <c r="AG2586" s="9">
        <v>2.3723902459999998E-9</v>
      </c>
      <c r="AH2586" s="1" t="str">
        <f>_xlfn.TEXTAFTER(Table9[[#This Row],[rxn]],"-",-1)</f>
        <v>ASC1</v>
      </c>
      <c r="AI2586" s="1" t="e">
        <f>_xlfn.TEXTAFTER(_xlfn.TEXTBEFORE(Table9[[#This Row],[rxn]],"-"&amp;Table9[[#This Row],[enz]]),"RXN-")</f>
        <v>#N/A</v>
      </c>
      <c r="AJ2586" s="1" t="e">
        <f>_xlfn.TEXTBEFORE(Table9[[#This Row],[rxn]],"_",-1)</f>
        <v>#N/A</v>
      </c>
    </row>
    <row r="2587" spans="1:36" ht="17" hidden="1" x14ac:dyDescent="0.25">
      <c r="A2587" t="s">
        <v>8653</v>
      </c>
      <c r="B2587" t="str">
        <f>_xlfn.TEXTAFTER(Table5[[#This Row],[r]],"-",-1)</f>
        <v>rt2975'</v>
      </c>
      <c r="C2587" t="str">
        <f>_xlfn.TEXTAFTER(_xlfn.TEXTBEFORE(Table5[[#This Row],[r]],"-"&amp;Table5[[#This Row],[enz]]),"'RXN-")</f>
        <v>3OACE220_rm_FWD</v>
      </c>
      <c r="D2587">
        <v>11171.708534568001</v>
      </c>
      <c r="E2587">
        <f>_xlfn.XLOOKUP(Table5[[#This Row],[r]],Table3[r],Table3[kapp],"")</f>
        <v>679756.30404460197</v>
      </c>
      <c r="F2587">
        <f>Table5[[#This Row],[kapp]]-Table5[[#This Row],[old]]</f>
        <v>-668584.59551003401</v>
      </c>
      <c r="G2587" t="str" cm="1">
        <f t="array" ref="G2587">IF(ROWS(_xlfn._xlws.FILTER(Table5[r],Table5[enz]=Table5[[#This Row],[enz]]))&gt;1,"many","1")</f>
        <v>many</v>
      </c>
      <c r="H2587" t="str" cm="1">
        <f t="array" ref="H2587">IF(ROWS(_xlfn._xlws.FILTER(Table5[r],Table5[rxn-no-enz]=Table5[[#This Row],[rxn-no-enz]]))&gt;1,"many","1")</f>
        <v>many</v>
      </c>
      <c r="I2587" t="str">
        <f>_xlfn.XLOOKUP(SUBSTITUTE(Table5[[#This Row],[r]],"'",""),Table6[rxn],Table6[rxn],"no")</f>
        <v>no</v>
      </c>
      <c r="J2587" t="str" cm="1">
        <f t="array" ref="J2587">_xlfn.XLOOKUP(Table5[[#This Row],[r]],"'"&amp;Table6[rxn]&amp;"'",Table6[expected kapp],"")</f>
        <v/>
      </c>
      <c r="L2587" t="s">
        <v>10812</v>
      </c>
      <c r="M2587">
        <v>8988.1774343278394</v>
      </c>
      <c r="AE2587" s="1" t="s">
        <v>13008</v>
      </c>
      <c r="AF2587" s="1" t="s">
        <v>2778</v>
      </c>
      <c r="AG2587" s="9">
        <v>6.9913080599999996E-10</v>
      </c>
      <c r="AH2587" s="1" t="str">
        <f>_xlfn.TEXTAFTER(Table9[[#This Row],[rxn]],"-",-1)</f>
        <v>RPL10</v>
      </c>
      <c r="AI2587" s="1" t="e">
        <f>_xlfn.TEXTAFTER(_xlfn.TEXTBEFORE(Table9[[#This Row],[rxn]],"-"&amp;Table9[[#This Row],[enz]]),"RXN-")</f>
        <v>#N/A</v>
      </c>
      <c r="AJ2587" s="1" t="e">
        <f>_xlfn.TEXTBEFORE(Table9[[#This Row],[rxn]],"_",-1)</f>
        <v>#N/A</v>
      </c>
    </row>
    <row r="2588" spans="1:36" ht="17" hidden="1" x14ac:dyDescent="0.25">
      <c r="A2588" t="s">
        <v>8655</v>
      </c>
      <c r="B2588" t="str">
        <f>_xlfn.TEXTAFTER(Table5[[#This Row],[r]],"-",-1)</f>
        <v>rt2975'</v>
      </c>
      <c r="C2588" t="str">
        <f>_xlfn.TEXTAFTER(_xlfn.TEXTBEFORE(Table5[[#This Row],[r]],"-"&amp;Table5[[#This Row],[enz]]),"'RXN-")</f>
        <v>3OACE240_rm_FWD</v>
      </c>
      <c r="D2588">
        <v>11171.708534568001</v>
      </c>
      <c r="E2588">
        <f>_xlfn.XLOOKUP(Table5[[#This Row],[r]],Table3[r],Table3[kapp],"")</f>
        <v>679756.30404460197</v>
      </c>
      <c r="F2588">
        <f>Table5[[#This Row],[kapp]]-Table5[[#This Row],[old]]</f>
        <v>-668584.59551003401</v>
      </c>
      <c r="G2588" t="str" cm="1">
        <f t="array" ref="G2588">IF(ROWS(_xlfn._xlws.FILTER(Table5[r],Table5[enz]=Table5[[#This Row],[enz]]))&gt;1,"many","1")</f>
        <v>many</v>
      </c>
      <c r="H2588" t="str" cm="1">
        <f t="array" ref="H2588">IF(ROWS(_xlfn._xlws.FILTER(Table5[r],Table5[rxn-no-enz]=Table5[[#This Row],[rxn-no-enz]]))&gt;1,"many","1")</f>
        <v>many</v>
      </c>
      <c r="I2588" t="str">
        <f>_xlfn.XLOOKUP(SUBSTITUTE(Table5[[#This Row],[r]],"'",""),Table6[rxn],Table6[rxn],"no")</f>
        <v>no</v>
      </c>
      <c r="J2588" t="str" cm="1">
        <f t="array" ref="J2588">_xlfn.XLOOKUP(Table5[[#This Row],[r]],"'"&amp;Table6[rxn]&amp;"'",Table6[expected kapp],"")</f>
        <v/>
      </c>
      <c r="L2588" t="s">
        <v>10813</v>
      </c>
      <c r="M2588">
        <v>8988.1774343278394</v>
      </c>
      <c r="AE2588" s="1" t="s">
        <v>13009</v>
      </c>
      <c r="AF2588" s="1" t="s">
        <v>2778</v>
      </c>
      <c r="AG2588" s="9">
        <v>2.0114123600000001E-10</v>
      </c>
      <c r="AH2588" s="1" t="str">
        <f>_xlfn.TEXTAFTER(Table9[[#This Row],[rxn]],"-",-1)</f>
        <v>RPL11A</v>
      </c>
      <c r="AI2588" s="1" t="e">
        <f>_xlfn.TEXTAFTER(_xlfn.TEXTBEFORE(Table9[[#This Row],[rxn]],"-"&amp;Table9[[#This Row],[enz]]),"RXN-")</f>
        <v>#N/A</v>
      </c>
      <c r="AJ2588" s="1" t="e">
        <f>_xlfn.TEXTBEFORE(Table9[[#This Row],[rxn]],"_",-1)</f>
        <v>#N/A</v>
      </c>
    </row>
    <row r="2589" spans="1:36" ht="17" hidden="1" x14ac:dyDescent="0.25">
      <c r="A2589" t="s">
        <v>10288</v>
      </c>
      <c r="B2589" t="str">
        <f>_xlfn.TEXTAFTER(Table5[[#This Row],[r]],"-",-1)</f>
        <v>rt1384'</v>
      </c>
      <c r="C2589" t="str">
        <f>_xlfn.TEXTAFTER(_xlfn.TEXTBEFORE(Table5[[#This Row],[r]],"-"&amp;Table5[[#This Row],[enz]]),"'RXN-")</f>
        <v>OGLYCANS3_g_FWD</v>
      </c>
      <c r="D2589">
        <v>11171.708534568001</v>
      </c>
      <c r="E2589">
        <f>_xlfn.XLOOKUP(Table5[[#This Row],[r]],Table3[r],Table3[kapp],"")</f>
        <v>726486.31340897898</v>
      </c>
      <c r="F2589">
        <f>Table5[[#This Row],[kapp]]-Table5[[#This Row],[old]]</f>
        <v>-715314.60487441102</v>
      </c>
      <c r="G2589" t="str" cm="1">
        <f t="array" ref="G2589">IF(ROWS(_xlfn._xlws.FILTER(Table5[r],Table5[enz]=Table5[[#This Row],[enz]]))&gt;1,"many","1")</f>
        <v>many</v>
      </c>
      <c r="H2589" t="str" cm="1">
        <f t="array" ref="H2589">IF(ROWS(_xlfn._xlws.FILTER(Table5[r],Table5[rxn-no-enz]=Table5[[#This Row],[rxn-no-enz]]))&gt;1,"many","1")</f>
        <v>many</v>
      </c>
      <c r="I2589" t="str">
        <f>_xlfn.XLOOKUP(SUBSTITUTE(Table5[[#This Row],[r]],"'",""),Table6[rxn],Table6[rxn],"no")</f>
        <v>no</v>
      </c>
      <c r="J2589" t="str" cm="1">
        <f t="array" ref="J2589">_xlfn.XLOOKUP(Table5[[#This Row],[r]],"'"&amp;Table6[rxn]&amp;"'",Table6[expected kapp],"")</f>
        <v/>
      </c>
      <c r="L2589" t="s">
        <v>10814</v>
      </c>
      <c r="M2589">
        <v>8988.1774343278394</v>
      </c>
      <c r="AE2589" s="1" t="s">
        <v>13010</v>
      </c>
      <c r="AF2589" s="1" t="s">
        <v>2778</v>
      </c>
      <c r="AG2589" s="9">
        <v>1.3270562240000001E-9</v>
      </c>
      <c r="AH2589" s="1" t="str">
        <f>_xlfn.TEXTAFTER(Table9[[#This Row],[rxn]],"-",-1)</f>
        <v>RPL12A</v>
      </c>
      <c r="AI2589" s="1" t="e">
        <f>_xlfn.TEXTAFTER(_xlfn.TEXTBEFORE(Table9[[#This Row],[rxn]],"-"&amp;Table9[[#This Row],[enz]]),"RXN-")</f>
        <v>#N/A</v>
      </c>
      <c r="AJ2589" s="1" t="e">
        <f>_xlfn.TEXTBEFORE(Table9[[#This Row],[rxn]],"_",-1)</f>
        <v>#N/A</v>
      </c>
    </row>
    <row r="2590" spans="1:36" ht="17" hidden="1" x14ac:dyDescent="0.25">
      <c r="A2590" t="s">
        <v>8359</v>
      </c>
      <c r="B2590" t="str">
        <f>_xlfn.TEXTAFTER(Table5[[#This Row],[r]],"-",-1)</f>
        <v>rt2146'</v>
      </c>
      <c r="C2590" t="str">
        <f>_xlfn.TEXTAFTER(_xlfn.TEXTBEFORE(Table5[[#This Row],[r]],"-"&amp;Table5[[#This Row],[enz]]),"'RXN-")</f>
        <v>CITt3_m_REV</v>
      </c>
      <c r="D2590">
        <v>63368.651441264701</v>
      </c>
      <c r="E2590">
        <f>_xlfn.XLOOKUP(Table5[[#This Row],[r]],Table3[r],Table3[kapp],"")</f>
        <v>834694.68323685904</v>
      </c>
      <c r="F2590">
        <f>Table5[[#This Row],[kapp]]-Table5[[#This Row],[old]]</f>
        <v>-771326.03179559438</v>
      </c>
      <c r="G2590" t="str" cm="1">
        <f t="array" ref="G2590">IF(ROWS(_xlfn._xlws.FILTER(Table5[r],Table5[enz]=Table5[[#This Row],[enz]]))&gt;1,"many","1")</f>
        <v>many</v>
      </c>
      <c r="H2590" t="str" cm="1">
        <f t="array" ref="H2590">IF(ROWS(_xlfn._xlws.FILTER(Table5[r],Table5[rxn-no-enz]=Table5[[#This Row],[rxn-no-enz]]))&gt;1,"many","1")</f>
        <v>1</v>
      </c>
      <c r="I2590" t="str">
        <f>_xlfn.XLOOKUP(SUBSTITUTE(Table5[[#This Row],[r]],"'",""),Table6[rxn],Table6[rxn],"no")</f>
        <v>no</v>
      </c>
      <c r="J2590" t="str" cm="1">
        <f t="array" ref="J2590">_xlfn.XLOOKUP(Table5[[#This Row],[r]],"'"&amp;Table6[rxn]&amp;"'",Table6[expected kapp],"")</f>
        <v/>
      </c>
      <c r="L2590" t="s">
        <v>10815</v>
      </c>
      <c r="M2590">
        <v>8988.1774343278394</v>
      </c>
      <c r="AE2590" s="1" t="s">
        <v>13011</v>
      </c>
      <c r="AF2590" s="1" t="s">
        <v>2778</v>
      </c>
      <c r="AG2590" s="9">
        <v>1.4399283599999999E-10</v>
      </c>
      <c r="AH2590" s="1" t="str">
        <f>_xlfn.TEXTAFTER(Table9[[#This Row],[rxn]],"-",-1)</f>
        <v>RPL13A</v>
      </c>
      <c r="AI2590" s="1" t="e">
        <f>_xlfn.TEXTAFTER(_xlfn.TEXTBEFORE(Table9[[#This Row],[rxn]],"-"&amp;Table9[[#This Row],[enz]]),"RXN-")</f>
        <v>#N/A</v>
      </c>
      <c r="AJ2590" s="1" t="e">
        <f>_xlfn.TEXTBEFORE(Table9[[#This Row],[rxn]],"_",-1)</f>
        <v>#N/A</v>
      </c>
    </row>
    <row r="2591" spans="1:36" ht="17" hidden="1" x14ac:dyDescent="0.25">
      <c r="A2591" t="s">
        <v>8231</v>
      </c>
      <c r="B2591" t="str">
        <f>_xlfn.TEXTAFTER(Table5[[#This Row],[r]],"-",-1)</f>
        <v>rt2267'</v>
      </c>
      <c r="C2591" t="str">
        <f>_xlfn.TEXTAFTER(_xlfn.TEXTBEFORE(Table5[[#This Row],[r]],"-"&amp;Table5[[#This Row],[enz]]),"'RXN-")</f>
        <v>2OXOADPt_c_m_FWD</v>
      </c>
      <c r="D2591">
        <v>6008.0699617118398</v>
      </c>
      <c r="E2591">
        <f>_xlfn.XLOOKUP(Table5[[#This Row],[r]],Table3[r],Table3[kapp],"")</f>
        <v>810270.38455692504</v>
      </c>
      <c r="F2591">
        <f>Table5[[#This Row],[kapp]]-Table5[[#This Row],[old]]</f>
        <v>-804262.31459521316</v>
      </c>
      <c r="G2591" t="str" cm="1">
        <f t="array" ref="G2591">IF(ROWS(_xlfn._xlws.FILTER(Table5[r],Table5[enz]=Table5[[#This Row],[enz]]))&gt;1,"many","1")</f>
        <v>many</v>
      </c>
      <c r="H2591" t="str" cm="1">
        <f t="array" ref="H2591">IF(ROWS(_xlfn._xlws.FILTER(Table5[r],Table5[rxn-no-enz]=Table5[[#This Row],[rxn-no-enz]]))&gt;1,"many","1")</f>
        <v>1</v>
      </c>
      <c r="I2591" t="str">
        <f>_xlfn.XLOOKUP(SUBSTITUTE(Table5[[#This Row],[r]],"'",""),Table6[rxn],Table6[rxn],"no")</f>
        <v>no</v>
      </c>
      <c r="J2591" t="str" cm="1">
        <f t="array" ref="J2591">_xlfn.XLOOKUP(Table5[[#This Row],[r]],"'"&amp;Table6[rxn]&amp;"'",Table6[expected kapp],"")</f>
        <v/>
      </c>
      <c r="L2591" t="s">
        <v>10816</v>
      </c>
      <c r="M2591">
        <v>8988.1774343278394</v>
      </c>
      <c r="AE2591" s="1" t="s">
        <v>13012</v>
      </c>
      <c r="AF2591" s="1" t="s">
        <v>2778</v>
      </c>
      <c r="AG2591" s="9">
        <v>8.9375033899999996E-10</v>
      </c>
      <c r="AH2591" s="1" t="str">
        <f>_xlfn.TEXTAFTER(Table9[[#This Row],[rxn]],"-",-1)</f>
        <v>RPL16A</v>
      </c>
      <c r="AI2591" s="1" t="e">
        <f>_xlfn.TEXTAFTER(_xlfn.TEXTBEFORE(Table9[[#This Row],[rxn]],"-"&amp;Table9[[#This Row],[enz]]),"RXN-")</f>
        <v>#N/A</v>
      </c>
      <c r="AJ2591" s="1" t="e">
        <f>_xlfn.TEXTBEFORE(Table9[[#This Row],[rxn]],"_",-1)</f>
        <v>#N/A</v>
      </c>
    </row>
    <row r="2592" spans="1:36" ht="17" hidden="1" x14ac:dyDescent="0.25">
      <c r="A2592" t="s">
        <v>8332</v>
      </c>
      <c r="B2592" t="str">
        <f>_xlfn.TEXTAFTER(Table5[[#This Row],[r]],"-",-1)</f>
        <v>rt8431'</v>
      </c>
      <c r="C2592" t="str">
        <f>_xlfn.TEXTAFTER(_xlfn.TEXTBEFORE(Table5[[#This Row],[r]],"-"&amp;Table5[[#This Row],[enz]]),"'RXN-")</f>
        <v>GLUt_c_m_FWD</v>
      </c>
      <c r="D2592">
        <v>188303.872918348</v>
      </c>
      <c r="E2592">
        <f>_xlfn.XLOOKUP(Table5[[#This Row],[r]],Table3[r],Table3[kapp],"")</f>
        <v>2467741.1684958199</v>
      </c>
      <c r="F2592">
        <f>Table5[[#This Row],[kapp]]-Table5[[#This Row],[old]]</f>
        <v>-2279437.2955774721</v>
      </c>
      <c r="G2592" t="str" cm="1">
        <f t="array" ref="G2592">IF(ROWS(_xlfn._xlws.FILTER(Table5[r],Table5[enz]=Table5[[#This Row],[enz]]))&gt;1,"many","1")</f>
        <v>many</v>
      </c>
      <c r="H2592" t="str" cm="1">
        <f t="array" ref="H2592">IF(ROWS(_xlfn._xlws.FILTER(Table5[r],Table5[rxn-no-enz]=Table5[[#This Row],[rxn-no-enz]]))&gt;1,"many","1")</f>
        <v>many</v>
      </c>
      <c r="I2592" t="str">
        <f>_xlfn.XLOOKUP(SUBSTITUTE(Table5[[#This Row],[r]],"'",""),Table6[rxn],Table6[rxn],"no")</f>
        <v>no</v>
      </c>
      <c r="J2592" t="str" cm="1">
        <f t="array" ref="J2592">_xlfn.XLOOKUP(Table5[[#This Row],[r]],"'"&amp;Table6[rxn]&amp;"'",Table6[expected kapp],"")</f>
        <v/>
      </c>
      <c r="L2592" t="s">
        <v>10817</v>
      </c>
      <c r="M2592">
        <v>8988.1774343278394</v>
      </c>
      <c r="AE2592" s="1" t="s">
        <v>13013</v>
      </c>
      <c r="AF2592" s="1" t="s">
        <v>2778</v>
      </c>
      <c r="AG2592" s="9">
        <v>1.4419224179999899E-9</v>
      </c>
      <c r="AH2592" s="1" t="str">
        <f>_xlfn.TEXTAFTER(Table9[[#This Row],[rxn]],"-",-1)</f>
        <v>RPL17A</v>
      </c>
      <c r="AI2592" s="1" t="e">
        <f>_xlfn.TEXTAFTER(_xlfn.TEXTBEFORE(Table9[[#This Row],[rxn]],"-"&amp;Table9[[#This Row],[enz]]),"RXN-")</f>
        <v>#N/A</v>
      </c>
      <c r="AJ2592" s="1" t="e">
        <f>_xlfn.TEXTBEFORE(Table9[[#This Row],[rxn]],"_",-1)</f>
        <v>#N/A</v>
      </c>
    </row>
    <row r="2593" spans="7:36" ht="17" hidden="1" x14ac:dyDescent="0.25">
      <c r="G2593" t="str" cm="1">
        <f t="array" ref="G2593">IF(ROWS(_xlfn._xlws.FILTER(Table5[r],Table5[enz]=Table5[[#This Row],[enz]]))&gt;1,"many","1")</f>
        <v>1</v>
      </c>
      <c r="H2593" t="str" cm="1">
        <f t="array" ref="H2593">IF(ROWS(_xlfn._xlws.FILTER(Table5[r],Table5[rxn-no-enz]=Table5[[#This Row],[rxn-no-enz]]))&gt;1,"many","1")</f>
        <v>1</v>
      </c>
      <c r="I2593" t="str">
        <f>_xlfn.XLOOKUP(SUBSTITUTE(Table5[[#This Row],[r]],"'",""),Table6[rxn],Table6[rxn],"no")</f>
        <v>no</v>
      </c>
      <c r="J2593" t="str" cm="1">
        <f t="array" ref="J2593">_xlfn.XLOOKUP(Table5[[#This Row],[r]],"'"&amp;Table6[rxn]&amp;"'",Table6[expected kapp],"")</f>
        <v/>
      </c>
      <c r="L2593" t="s">
        <v>8227</v>
      </c>
      <c r="AE2593" s="1" t="s">
        <v>13014</v>
      </c>
      <c r="AF2593" s="1" t="s">
        <v>2778</v>
      </c>
      <c r="AG2593" s="9">
        <v>4.5823858999999999E-10</v>
      </c>
      <c r="AH2593" s="1" t="str">
        <f>_xlfn.TEXTAFTER(Table9[[#This Row],[rxn]],"-",-1)</f>
        <v>RPL18A</v>
      </c>
      <c r="AI2593" s="1" t="e">
        <f>_xlfn.TEXTAFTER(_xlfn.TEXTBEFORE(Table9[[#This Row],[rxn]],"-"&amp;Table9[[#This Row],[enz]]),"RXN-")</f>
        <v>#N/A</v>
      </c>
      <c r="AJ2593" s="1" t="e">
        <f>_xlfn.TEXTBEFORE(Table9[[#This Row],[rxn]],"_",-1)</f>
        <v>#N/A</v>
      </c>
    </row>
    <row r="2594" spans="7:36" ht="17" x14ac:dyDescent="0.25">
      <c r="AE2594" s="1" t="s">
        <v>13015</v>
      </c>
      <c r="AF2594" s="1" t="s">
        <v>2778</v>
      </c>
      <c r="AG2594" s="9">
        <v>1.6074049579999999E-9</v>
      </c>
      <c r="AH2594" s="1" t="str">
        <f>_xlfn.TEXTAFTER(Table9[[#This Row],[rxn]],"-",-1)</f>
        <v>RPL19A</v>
      </c>
      <c r="AI2594" s="1" t="e">
        <f>_xlfn.TEXTAFTER(_xlfn.TEXTBEFORE(Table9[[#This Row],[rxn]],"-"&amp;Table9[[#This Row],[enz]]),"RXN-")</f>
        <v>#N/A</v>
      </c>
      <c r="AJ2594" s="1" t="e">
        <f>_xlfn.TEXTBEFORE(Table9[[#This Row],[rxn]],"_",-1)</f>
        <v>#N/A</v>
      </c>
    </row>
    <row r="2595" spans="7:36" ht="17" x14ac:dyDescent="0.25">
      <c r="AE2595" s="1" t="s">
        <v>13016</v>
      </c>
      <c r="AF2595" s="1" t="s">
        <v>2778</v>
      </c>
      <c r="AG2595" s="9">
        <v>8.1817117799999997E-10</v>
      </c>
      <c r="AH2595" s="1" t="str">
        <f>_xlfn.TEXTAFTER(Table9[[#This Row],[rxn]],"-",-1)</f>
        <v>RPL1A</v>
      </c>
      <c r="AI2595" s="1" t="e">
        <f>_xlfn.TEXTAFTER(_xlfn.TEXTBEFORE(Table9[[#This Row],[rxn]],"-"&amp;Table9[[#This Row],[enz]]),"RXN-")</f>
        <v>#N/A</v>
      </c>
      <c r="AJ2595" s="1" t="e">
        <f>_xlfn.TEXTBEFORE(Table9[[#This Row],[rxn]],"_",-1)</f>
        <v>#N/A</v>
      </c>
    </row>
    <row r="2596" spans="7:36" ht="17" x14ac:dyDescent="0.25">
      <c r="AE2596" s="1" t="s">
        <v>13017</v>
      </c>
      <c r="AF2596" s="1" t="s">
        <v>2778</v>
      </c>
      <c r="AG2596" s="9">
        <v>1.0240405459999999E-9</v>
      </c>
      <c r="AH2596" s="1" t="str">
        <f>_xlfn.TEXTAFTER(Table9[[#This Row],[rxn]],"-",-1)</f>
        <v>RPL20A</v>
      </c>
      <c r="AI2596" s="1" t="e">
        <f>_xlfn.TEXTAFTER(_xlfn.TEXTBEFORE(Table9[[#This Row],[rxn]],"-"&amp;Table9[[#This Row],[enz]]),"RXN-")</f>
        <v>#N/A</v>
      </c>
      <c r="AJ2596" s="1" t="e">
        <f>_xlfn.TEXTBEFORE(Table9[[#This Row],[rxn]],"_",-1)</f>
        <v>#N/A</v>
      </c>
    </row>
    <row r="2597" spans="7:36" ht="17" x14ac:dyDescent="0.25">
      <c r="AE2597" s="1" t="s">
        <v>13018</v>
      </c>
      <c r="AF2597" s="1" t="s">
        <v>2778</v>
      </c>
      <c r="AG2597" s="9">
        <v>1.28931479E-10</v>
      </c>
      <c r="AH2597" s="1" t="str">
        <f>_xlfn.TEXTAFTER(Table9[[#This Row],[rxn]],"-",-1)</f>
        <v>RPL21A</v>
      </c>
      <c r="AI2597" s="1" t="e">
        <f>_xlfn.TEXTAFTER(_xlfn.TEXTBEFORE(Table9[[#This Row],[rxn]],"-"&amp;Table9[[#This Row],[enz]]),"RXN-")</f>
        <v>#N/A</v>
      </c>
      <c r="AJ2597" s="1" t="e">
        <f>_xlfn.TEXTBEFORE(Table9[[#This Row],[rxn]],"_",-1)</f>
        <v>#N/A</v>
      </c>
    </row>
    <row r="2598" spans="7:36" ht="17" x14ac:dyDescent="0.25">
      <c r="AE2598" s="1" t="s">
        <v>13019</v>
      </c>
      <c r="AF2598" s="1" t="s">
        <v>2778</v>
      </c>
      <c r="AG2598" s="9">
        <v>7.7304478900000004E-10</v>
      </c>
      <c r="AH2598" s="1" t="str">
        <f>_xlfn.TEXTAFTER(Table9[[#This Row],[rxn]],"-",-1)</f>
        <v>RPL21B</v>
      </c>
      <c r="AI2598" s="1" t="e">
        <f>_xlfn.TEXTAFTER(_xlfn.TEXTBEFORE(Table9[[#This Row],[rxn]],"-"&amp;Table9[[#This Row],[enz]]),"RXN-")</f>
        <v>#N/A</v>
      </c>
      <c r="AJ2598" s="1" t="e">
        <f>_xlfn.TEXTBEFORE(Table9[[#This Row],[rxn]],"_",-1)</f>
        <v>#N/A</v>
      </c>
    </row>
    <row r="2599" spans="7:36" ht="17" x14ac:dyDescent="0.25">
      <c r="AE2599" s="1" t="s">
        <v>13020</v>
      </c>
      <c r="AF2599" s="1" t="s">
        <v>2778</v>
      </c>
      <c r="AG2599" s="9">
        <v>1.9498998650000002E-9</v>
      </c>
      <c r="AH2599" s="1" t="str">
        <f>_xlfn.TEXTAFTER(Table9[[#This Row],[rxn]],"-",-1)</f>
        <v>RPL22A</v>
      </c>
      <c r="AI2599" s="1" t="e">
        <f>_xlfn.TEXTAFTER(_xlfn.TEXTBEFORE(Table9[[#This Row],[rxn]],"-"&amp;Table9[[#This Row],[enz]]),"RXN-")</f>
        <v>#N/A</v>
      </c>
      <c r="AJ2599" s="1" t="e">
        <f>_xlfn.TEXTBEFORE(Table9[[#This Row],[rxn]],"_",-1)</f>
        <v>#N/A</v>
      </c>
    </row>
    <row r="2600" spans="7:36" ht="17" x14ac:dyDescent="0.25">
      <c r="AE2600" s="1" t="s">
        <v>13021</v>
      </c>
      <c r="AF2600" s="1" t="s">
        <v>2778</v>
      </c>
      <c r="AG2600" s="9">
        <v>9.8248183300000002E-10</v>
      </c>
      <c r="AH2600" s="1" t="str">
        <f>_xlfn.TEXTAFTER(Table9[[#This Row],[rxn]],"-",-1)</f>
        <v>RPL23A</v>
      </c>
      <c r="AI2600" s="1" t="e">
        <f>_xlfn.TEXTAFTER(_xlfn.TEXTBEFORE(Table9[[#This Row],[rxn]],"-"&amp;Table9[[#This Row],[enz]]),"RXN-")</f>
        <v>#N/A</v>
      </c>
      <c r="AJ2600" s="1" t="e">
        <f>_xlfn.TEXTBEFORE(Table9[[#This Row],[rxn]],"_",-1)</f>
        <v>#N/A</v>
      </c>
    </row>
    <row r="2601" spans="7:36" ht="17" x14ac:dyDescent="0.25">
      <c r="AE2601" s="1" t="s">
        <v>13022</v>
      </c>
      <c r="AF2601" s="1" t="s">
        <v>2778</v>
      </c>
      <c r="AG2601" s="9">
        <v>3.6944163999999997E-11</v>
      </c>
      <c r="AH2601" s="1" t="str">
        <f>_xlfn.TEXTAFTER(Table9[[#This Row],[rxn]],"-",-1)</f>
        <v>RPL24A</v>
      </c>
      <c r="AI2601" s="1" t="e">
        <f>_xlfn.TEXTAFTER(_xlfn.TEXTBEFORE(Table9[[#This Row],[rxn]],"-"&amp;Table9[[#This Row],[enz]]),"RXN-")</f>
        <v>#N/A</v>
      </c>
      <c r="AJ2601" s="1" t="e">
        <f>_xlfn.TEXTBEFORE(Table9[[#This Row],[rxn]],"_",-1)</f>
        <v>#N/A</v>
      </c>
    </row>
    <row r="2602" spans="7:36" ht="17" x14ac:dyDescent="0.25">
      <c r="AE2602" s="1" t="s">
        <v>13023</v>
      </c>
      <c r="AF2602" s="1" t="s">
        <v>2778</v>
      </c>
      <c r="AG2602" s="9">
        <v>1.7541099699999999E-9</v>
      </c>
      <c r="AH2602" s="1" t="str">
        <f>_xlfn.TEXTAFTER(Table9[[#This Row],[rxn]],"-",-1)</f>
        <v>RPL25</v>
      </c>
      <c r="AI2602" s="1" t="e">
        <f>_xlfn.TEXTAFTER(_xlfn.TEXTBEFORE(Table9[[#This Row],[rxn]],"-"&amp;Table9[[#This Row],[enz]]),"RXN-")</f>
        <v>#N/A</v>
      </c>
      <c r="AJ2602" s="1" t="e">
        <f>_xlfn.TEXTBEFORE(Table9[[#This Row],[rxn]],"_",-1)</f>
        <v>#N/A</v>
      </c>
    </row>
    <row r="2603" spans="7:36" ht="17" x14ac:dyDescent="0.25">
      <c r="AE2603" s="1" t="s">
        <v>13024</v>
      </c>
      <c r="AF2603" s="1" t="s">
        <v>2778</v>
      </c>
      <c r="AG2603" s="9">
        <v>1.9599601340000001E-9</v>
      </c>
      <c r="AH2603" s="1" t="str">
        <f>_xlfn.TEXTAFTER(Table9[[#This Row],[rxn]],"-",-1)</f>
        <v>RPL26A</v>
      </c>
      <c r="AI2603" s="1" t="e">
        <f>_xlfn.TEXTAFTER(_xlfn.TEXTBEFORE(Table9[[#This Row],[rxn]],"-"&amp;Table9[[#This Row],[enz]]),"RXN-")</f>
        <v>#N/A</v>
      </c>
      <c r="AJ2603" s="1" t="e">
        <f>_xlfn.TEXTBEFORE(Table9[[#This Row],[rxn]],"_",-1)</f>
        <v>#N/A</v>
      </c>
    </row>
    <row r="2604" spans="7:36" ht="17" x14ac:dyDescent="0.25">
      <c r="AE2604" s="1" t="s">
        <v>13025</v>
      </c>
      <c r="AF2604" s="1" t="s">
        <v>2778</v>
      </c>
      <c r="AG2604" s="9">
        <v>9.04304607E-10</v>
      </c>
      <c r="AH2604" s="1" t="str">
        <f>_xlfn.TEXTAFTER(Table9[[#This Row],[rxn]],"-",-1)</f>
        <v>RPL27A</v>
      </c>
      <c r="AI2604" s="1" t="e">
        <f>_xlfn.TEXTAFTER(_xlfn.TEXTBEFORE(Table9[[#This Row],[rxn]],"-"&amp;Table9[[#This Row],[enz]]),"RXN-")</f>
        <v>#N/A</v>
      </c>
      <c r="AJ2604" s="1" t="e">
        <f>_xlfn.TEXTBEFORE(Table9[[#This Row],[rxn]],"_",-1)</f>
        <v>#N/A</v>
      </c>
    </row>
    <row r="2605" spans="7:36" ht="17" x14ac:dyDescent="0.25">
      <c r="AE2605" s="1" t="s">
        <v>13026</v>
      </c>
      <c r="AF2605" s="1" t="s">
        <v>2778</v>
      </c>
      <c r="AG2605" s="9">
        <v>1.30484293E-9</v>
      </c>
      <c r="AH2605" s="1" t="str">
        <f>_xlfn.TEXTAFTER(Table9[[#This Row],[rxn]],"-",-1)</f>
        <v>RPL28</v>
      </c>
      <c r="AI2605" s="1" t="e">
        <f>_xlfn.TEXTAFTER(_xlfn.TEXTBEFORE(Table9[[#This Row],[rxn]],"-"&amp;Table9[[#This Row],[enz]]),"RXN-")</f>
        <v>#N/A</v>
      </c>
      <c r="AJ2605" s="1" t="e">
        <f>_xlfn.TEXTBEFORE(Table9[[#This Row],[rxn]],"_",-1)</f>
        <v>#N/A</v>
      </c>
    </row>
    <row r="2606" spans="7:36" ht="17" x14ac:dyDescent="0.25">
      <c r="AE2606" s="1" t="s">
        <v>13027</v>
      </c>
      <c r="AF2606" s="1" t="s">
        <v>2778</v>
      </c>
      <c r="AG2606" s="9">
        <v>3.0762094100000001E-10</v>
      </c>
      <c r="AH2606" s="1" t="str">
        <f>_xlfn.TEXTAFTER(Table9[[#This Row],[rxn]],"-",-1)</f>
        <v>RPL3</v>
      </c>
      <c r="AI2606" s="1" t="e">
        <f>_xlfn.TEXTAFTER(_xlfn.TEXTBEFORE(Table9[[#This Row],[rxn]],"-"&amp;Table9[[#This Row],[enz]]),"RXN-")</f>
        <v>#N/A</v>
      </c>
      <c r="AJ2606" s="1" t="e">
        <f>_xlfn.TEXTBEFORE(Table9[[#This Row],[rxn]],"_",-1)</f>
        <v>#N/A</v>
      </c>
    </row>
    <row r="2607" spans="7:36" ht="17" x14ac:dyDescent="0.25">
      <c r="AE2607" s="1" t="s">
        <v>13028</v>
      </c>
      <c r="AF2607" s="1" t="s">
        <v>2778</v>
      </c>
      <c r="AG2607" s="9">
        <v>6.9551573100000004E-10</v>
      </c>
      <c r="AH2607" s="1" t="str">
        <f>_xlfn.TEXTAFTER(Table9[[#This Row],[rxn]],"-",-1)</f>
        <v>RPL30</v>
      </c>
      <c r="AI2607" s="1" t="e">
        <f>_xlfn.TEXTAFTER(_xlfn.TEXTBEFORE(Table9[[#This Row],[rxn]],"-"&amp;Table9[[#This Row],[enz]]),"RXN-")</f>
        <v>#N/A</v>
      </c>
      <c r="AJ2607" s="1" t="e">
        <f>_xlfn.TEXTBEFORE(Table9[[#This Row],[rxn]],"_",-1)</f>
        <v>#N/A</v>
      </c>
    </row>
    <row r="2608" spans="7:36" ht="17" x14ac:dyDescent="0.25">
      <c r="AE2608" s="1" t="s">
        <v>13029</v>
      </c>
      <c r="AF2608" s="1" t="s">
        <v>2778</v>
      </c>
      <c r="AG2608" s="9">
        <v>1.8437271830000001E-9</v>
      </c>
      <c r="AH2608" s="1" t="str">
        <f>_xlfn.TEXTAFTER(Table9[[#This Row],[rxn]],"-",-1)</f>
        <v>RPL31A</v>
      </c>
      <c r="AI2608" s="1" t="e">
        <f>_xlfn.TEXTAFTER(_xlfn.TEXTBEFORE(Table9[[#This Row],[rxn]],"-"&amp;Table9[[#This Row],[enz]]),"RXN-")</f>
        <v>#N/A</v>
      </c>
      <c r="AJ2608" s="1" t="e">
        <f>_xlfn.TEXTBEFORE(Table9[[#This Row],[rxn]],"_",-1)</f>
        <v>#N/A</v>
      </c>
    </row>
    <row r="2609" spans="31:36" ht="17" x14ac:dyDescent="0.25">
      <c r="AE2609" s="1" t="s">
        <v>13030</v>
      </c>
      <c r="AF2609" s="1" t="s">
        <v>2778</v>
      </c>
      <c r="AG2609" s="9">
        <v>8.14046872E-10</v>
      </c>
      <c r="AH2609" s="1" t="str">
        <f>_xlfn.TEXTAFTER(Table9[[#This Row],[rxn]],"-",-1)</f>
        <v>RPL32</v>
      </c>
      <c r="AI2609" s="1" t="e">
        <f>_xlfn.TEXTAFTER(_xlfn.TEXTBEFORE(Table9[[#This Row],[rxn]],"-"&amp;Table9[[#This Row],[enz]]),"RXN-")</f>
        <v>#N/A</v>
      </c>
      <c r="AJ2609" s="1" t="e">
        <f>_xlfn.TEXTBEFORE(Table9[[#This Row],[rxn]],"_",-1)</f>
        <v>#N/A</v>
      </c>
    </row>
    <row r="2610" spans="31:36" ht="17" x14ac:dyDescent="0.25">
      <c r="AE2610" s="1" t="s">
        <v>13031</v>
      </c>
      <c r="AF2610" s="1" t="s">
        <v>2778</v>
      </c>
      <c r="AG2610" s="9">
        <v>3.8589908349999998E-9</v>
      </c>
      <c r="AH2610" s="1" t="str">
        <f>_xlfn.TEXTAFTER(Table9[[#This Row],[rxn]],"-",-1)</f>
        <v>RPL33A</v>
      </c>
      <c r="AI2610" s="1" t="e">
        <f>_xlfn.TEXTAFTER(_xlfn.TEXTBEFORE(Table9[[#This Row],[rxn]],"-"&amp;Table9[[#This Row],[enz]]),"RXN-")</f>
        <v>#N/A</v>
      </c>
      <c r="AJ2610" s="1" t="e">
        <f>_xlfn.TEXTBEFORE(Table9[[#This Row],[rxn]],"_",-1)</f>
        <v>#N/A</v>
      </c>
    </row>
    <row r="2611" spans="31:36" ht="17" x14ac:dyDescent="0.25">
      <c r="AE2611" s="1" t="s">
        <v>13032</v>
      </c>
      <c r="AF2611" s="1" t="s">
        <v>2778</v>
      </c>
      <c r="AG2611" s="9">
        <v>7.1378899999999996E-10</v>
      </c>
      <c r="AH2611" s="1" t="str">
        <f>_xlfn.TEXTAFTER(Table9[[#This Row],[rxn]],"-",-1)</f>
        <v>RPL34A</v>
      </c>
      <c r="AI2611" s="1" t="e">
        <f>_xlfn.TEXTAFTER(_xlfn.TEXTBEFORE(Table9[[#This Row],[rxn]],"-"&amp;Table9[[#This Row],[enz]]),"RXN-")</f>
        <v>#N/A</v>
      </c>
      <c r="AJ2611" s="1" t="e">
        <f>_xlfn.TEXTBEFORE(Table9[[#This Row],[rxn]],"_",-1)</f>
        <v>#N/A</v>
      </c>
    </row>
    <row r="2612" spans="31:36" ht="17" x14ac:dyDescent="0.25">
      <c r="AE2612" s="1" t="s">
        <v>13033</v>
      </c>
      <c r="AF2612" s="1" t="s">
        <v>2778</v>
      </c>
      <c r="AG2612" s="9">
        <v>3.2220817899999998E-10</v>
      </c>
      <c r="AH2612" s="1" t="str">
        <f>_xlfn.TEXTAFTER(Table9[[#This Row],[rxn]],"-",-1)</f>
        <v>RPL35A</v>
      </c>
      <c r="AI2612" s="1" t="e">
        <f>_xlfn.TEXTAFTER(_xlfn.TEXTBEFORE(Table9[[#This Row],[rxn]],"-"&amp;Table9[[#This Row],[enz]]),"RXN-")</f>
        <v>#N/A</v>
      </c>
      <c r="AJ2612" s="1" t="e">
        <f>_xlfn.TEXTBEFORE(Table9[[#This Row],[rxn]],"_",-1)</f>
        <v>#N/A</v>
      </c>
    </row>
    <row r="2613" spans="31:36" ht="17" x14ac:dyDescent="0.25">
      <c r="AE2613" s="1" t="s">
        <v>13034</v>
      </c>
      <c r="AF2613" s="1" t="s">
        <v>2778</v>
      </c>
      <c r="AG2613" s="9">
        <v>9.34548356E-10</v>
      </c>
      <c r="AH2613" s="1" t="str">
        <f>_xlfn.TEXTAFTER(Table9[[#This Row],[rxn]],"-",-1)</f>
        <v>RPL36A</v>
      </c>
      <c r="AI2613" s="1" t="e">
        <f>_xlfn.TEXTAFTER(_xlfn.TEXTBEFORE(Table9[[#This Row],[rxn]],"-"&amp;Table9[[#This Row],[enz]]),"RXN-")</f>
        <v>#N/A</v>
      </c>
      <c r="AJ2613" s="1" t="e">
        <f>_xlfn.TEXTBEFORE(Table9[[#This Row],[rxn]],"_",-1)</f>
        <v>#N/A</v>
      </c>
    </row>
    <row r="2614" spans="31:36" ht="17" x14ac:dyDescent="0.25">
      <c r="AE2614" s="1" t="s">
        <v>13035</v>
      </c>
      <c r="AF2614" s="1" t="s">
        <v>2778</v>
      </c>
      <c r="AG2614" s="9">
        <v>4.6462051000000002E-11</v>
      </c>
      <c r="AH2614" s="1" t="str">
        <f>_xlfn.TEXTAFTER(Table9[[#This Row],[rxn]],"-",-1)</f>
        <v>RPL37A</v>
      </c>
      <c r="AI2614" s="1" t="e">
        <f>_xlfn.TEXTAFTER(_xlfn.TEXTBEFORE(Table9[[#This Row],[rxn]],"-"&amp;Table9[[#This Row],[enz]]),"RXN-")</f>
        <v>#N/A</v>
      </c>
      <c r="AJ2614" s="1" t="e">
        <f>_xlfn.TEXTBEFORE(Table9[[#This Row],[rxn]],"_",-1)</f>
        <v>#N/A</v>
      </c>
    </row>
    <row r="2615" spans="31:36" ht="17" x14ac:dyDescent="0.25">
      <c r="AE2615" s="1" t="s">
        <v>13036</v>
      </c>
      <c r="AF2615" s="1" t="s">
        <v>2778</v>
      </c>
      <c r="AG2615" s="9">
        <v>1.0897472529999899E-9</v>
      </c>
      <c r="AH2615" s="1" t="str">
        <f>_xlfn.TEXTAFTER(Table9[[#This Row],[rxn]],"-",-1)</f>
        <v>RPL38</v>
      </c>
      <c r="AI2615" s="1" t="e">
        <f>_xlfn.TEXTAFTER(_xlfn.TEXTBEFORE(Table9[[#This Row],[rxn]],"-"&amp;Table9[[#This Row],[enz]]),"RXN-")</f>
        <v>#N/A</v>
      </c>
      <c r="AJ2615" s="1" t="e">
        <f>_xlfn.TEXTBEFORE(Table9[[#This Row],[rxn]],"_",-1)</f>
        <v>#N/A</v>
      </c>
    </row>
    <row r="2616" spans="31:36" ht="17" x14ac:dyDescent="0.25">
      <c r="AE2616" s="1" t="s">
        <v>13037</v>
      </c>
      <c r="AF2616" s="1" t="s">
        <v>2778</v>
      </c>
      <c r="AG2616" s="9">
        <v>1.7156353699999999E-10</v>
      </c>
      <c r="AH2616" s="1" t="str">
        <f>_xlfn.TEXTAFTER(Table9[[#This Row],[rxn]],"-",-1)</f>
        <v>RPL42A</v>
      </c>
      <c r="AI2616" s="1" t="e">
        <f>_xlfn.TEXTAFTER(_xlfn.TEXTBEFORE(Table9[[#This Row],[rxn]],"-"&amp;Table9[[#This Row],[enz]]),"RXN-")</f>
        <v>#N/A</v>
      </c>
      <c r="AJ2616" s="1" t="e">
        <f>_xlfn.TEXTBEFORE(Table9[[#This Row],[rxn]],"_",-1)</f>
        <v>#N/A</v>
      </c>
    </row>
    <row r="2617" spans="31:36" ht="17" x14ac:dyDescent="0.25">
      <c r="AE2617" s="1" t="s">
        <v>13038</v>
      </c>
      <c r="AF2617" s="1" t="s">
        <v>2778</v>
      </c>
      <c r="AG2617" s="9">
        <v>3.97613634E-10</v>
      </c>
      <c r="AH2617" s="1" t="str">
        <f>_xlfn.TEXTAFTER(Table9[[#This Row],[rxn]],"-",-1)</f>
        <v>RPL43A</v>
      </c>
      <c r="AI2617" s="1" t="e">
        <f>_xlfn.TEXTAFTER(_xlfn.TEXTBEFORE(Table9[[#This Row],[rxn]],"-"&amp;Table9[[#This Row],[enz]]),"RXN-")</f>
        <v>#N/A</v>
      </c>
      <c r="AJ2617" s="1" t="e">
        <f>_xlfn.TEXTBEFORE(Table9[[#This Row],[rxn]],"_",-1)</f>
        <v>#N/A</v>
      </c>
    </row>
    <row r="2618" spans="31:36" ht="17" x14ac:dyDescent="0.25">
      <c r="AE2618" s="1" t="s">
        <v>13039</v>
      </c>
      <c r="AF2618" s="1" t="s">
        <v>2778</v>
      </c>
      <c r="AG2618" s="9">
        <v>1.279662156E-9</v>
      </c>
      <c r="AH2618" s="1" t="str">
        <f>_xlfn.TEXTAFTER(Table9[[#This Row],[rxn]],"-",-1)</f>
        <v>RPL4A</v>
      </c>
      <c r="AI2618" s="1" t="e">
        <f>_xlfn.TEXTAFTER(_xlfn.TEXTBEFORE(Table9[[#This Row],[rxn]],"-"&amp;Table9[[#This Row],[enz]]),"RXN-")</f>
        <v>#N/A</v>
      </c>
      <c r="AJ2618" s="1" t="e">
        <f>_xlfn.TEXTBEFORE(Table9[[#This Row],[rxn]],"_",-1)</f>
        <v>#N/A</v>
      </c>
    </row>
    <row r="2619" spans="31:36" ht="17" x14ac:dyDescent="0.25">
      <c r="AE2619" s="1" t="s">
        <v>13040</v>
      </c>
      <c r="AF2619" s="1" t="s">
        <v>2778</v>
      </c>
      <c r="AG2619" s="9">
        <v>7.7382224300000001E-10</v>
      </c>
      <c r="AH2619" s="1" t="str">
        <f>_xlfn.TEXTAFTER(Table9[[#This Row],[rxn]],"-",-1)</f>
        <v>RPL5</v>
      </c>
      <c r="AI2619" s="1" t="e">
        <f>_xlfn.TEXTAFTER(_xlfn.TEXTBEFORE(Table9[[#This Row],[rxn]],"-"&amp;Table9[[#This Row],[enz]]),"RXN-")</f>
        <v>#N/A</v>
      </c>
      <c r="AJ2619" s="1" t="e">
        <f>_xlfn.TEXTBEFORE(Table9[[#This Row],[rxn]],"_",-1)</f>
        <v>#N/A</v>
      </c>
    </row>
    <row r="2620" spans="31:36" ht="17" x14ac:dyDescent="0.25">
      <c r="AE2620" s="1" t="s">
        <v>13041</v>
      </c>
      <c r="AF2620" s="1" t="s">
        <v>2778</v>
      </c>
      <c r="AG2620" s="9">
        <v>8.9837508299999999E-10</v>
      </c>
      <c r="AH2620" s="1" t="str">
        <f>_xlfn.TEXTAFTER(Table9[[#This Row],[rxn]],"-",-1)</f>
        <v>RPL6A</v>
      </c>
      <c r="AI2620" s="1" t="e">
        <f>_xlfn.TEXTAFTER(_xlfn.TEXTBEFORE(Table9[[#This Row],[rxn]],"-"&amp;Table9[[#This Row],[enz]]),"RXN-")</f>
        <v>#N/A</v>
      </c>
      <c r="AJ2620" s="1" t="e">
        <f>_xlfn.TEXTBEFORE(Table9[[#This Row],[rxn]],"_",-1)</f>
        <v>#N/A</v>
      </c>
    </row>
    <row r="2621" spans="31:36" ht="17" x14ac:dyDescent="0.25">
      <c r="AE2621" s="1" t="s">
        <v>13042</v>
      </c>
      <c r="AF2621" s="1" t="s">
        <v>2778</v>
      </c>
      <c r="AG2621" s="9">
        <v>1.315253171E-9</v>
      </c>
      <c r="AH2621" s="1" t="str">
        <f>_xlfn.TEXTAFTER(Table9[[#This Row],[rxn]],"-",-1)</f>
        <v>RPL7A</v>
      </c>
      <c r="AI2621" s="1" t="e">
        <f>_xlfn.TEXTAFTER(_xlfn.TEXTBEFORE(Table9[[#This Row],[rxn]],"-"&amp;Table9[[#This Row],[enz]]),"RXN-")</f>
        <v>#N/A</v>
      </c>
      <c r="AJ2621" s="1" t="e">
        <f>_xlfn.TEXTBEFORE(Table9[[#This Row],[rxn]],"_",-1)</f>
        <v>#N/A</v>
      </c>
    </row>
    <row r="2622" spans="31:36" ht="17" x14ac:dyDescent="0.25">
      <c r="AE2622" s="1" t="s">
        <v>13043</v>
      </c>
      <c r="AF2622" s="1" t="s">
        <v>2778</v>
      </c>
      <c r="AG2622" s="9">
        <v>1.195441978E-9</v>
      </c>
      <c r="AH2622" s="1" t="str">
        <f>_xlfn.TEXTAFTER(Table9[[#This Row],[rxn]],"-",-1)</f>
        <v>RPL8A</v>
      </c>
      <c r="AI2622" s="1" t="e">
        <f>_xlfn.TEXTAFTER(_xlfn.TEXTBEFORE(Table9[[#This Row],[rxn]],"-"&amp;Table9[[#This Row],[enz]]),"RXN-")</f>
        <v>#N/A</v>
      </c>
      <c r="AJ2622" s="1" t="e">
        <f>_xlfn.TEXTBEFORE(Table9[[#This Row],[rxn]],"_",-1)</f>
        <v>#N/A</v>
      </c>
    </row>
    <row r="2623" spans="31:36" ht="17" x14ac:dyDescent="0.25">
      <c r="AE2623" s="1" t="s">
        <v>13044</v>
      </c>
      <c r="AF2623" s="1" t="s">
        <v>2778</v>
      </c>
      <c r="AG2623" s="9">
        <v>3.0389066000000002E-10</v>
      </c>
      <c r="AH2623" s="1" t="str">
        <f>_xlfn.TEXTAFTER(Table9[[#This Row],[rxn]],"-",-1)</f>
        <v>RPL8B</v>
      </c>
      <c r="AI2623" s="1" t="e">
        <f>_xlfn.TEXTAFTER(_xlfn.TEXTBEFORE(Table9[[#This Row],[rxn]],"-"&amp;Table9[[#This Row],[enz]]),"RXN-")</f>
        <v>#N/A</v>
      </c>
      <c r="AJ2623" s="1" t="e">
        <f>_xlfn.TEXTBEFORE(Table9[[#This Row],[rxn]],"_",-1)</f>
        <v>#N/A</v>
      </c>
    </row>
    <row r="2624" spans="31:36" ht="17" x14ac:dyDescent="0.25">
      <c r="AE2624" s="1" t="s">
        <v>13045</v>
      </c>
      <c r="AF2624" s="1" t="s">
        <v>2778</v>
      </c>
      <c r="AG2624" s="9">
        <v>2.288121651E-9</v>
      </c>
      <c r="AH2624" s="1" t="str">
        <f>_xlfn.TEXTAFTER(Table9[[#This Row],[rxn]],"-",-1)</f>
        <v>RPL9A</v>
      </c>
      <c r="AI2624" s="1" t="e">
        <f>_xlfn.TEXTAFTER(_xlfn.TEXTBEFORE(Table9[[#This Row],[rxn]],"-"&amp;Table9[[#This Row],[enz]]),"RXN-")</f>
        <v>#N/A</v>
      </c>
      <c r="AJ2624" s="1" t="e">
        <f>_xlfn.TEXTBEFORE(Table9[[#This Row],[rxn]],"_",-1)</f>
        <v>#N/A</v>
      </c>
    </row>
    <row r="2625" spans="31:36" ht="17" x14ac:dyDescent="0.25">
      <c r="AE2625" s="1" t="s">
        <v>13046</v>
      </c>
      <c r="AF2625" s="1" t="s">
        <v>2778</v>
      </c>
      <c r="AG2625" s="9">
        <v>2.716493656E-9</v>
      </c>
      <c r="AH2625" s="1" t="str">
        <f>_xlfn.TEXTAFTER(Table9[[#This Row],[rxn]],"-",-1)</f>
        <v>RPP0</v>
      </c>
      <c r="AI2625" s="1" t="e">
        <f>_xlfn.TEXTAFTER(_xlfn.TEXTBEFORE(Table9[[#This Row],[rxn]],"-"&amp;Table9[[#This Row],[enz]]),"RXN-")</f>
        <v>#N/A</v>
      </c>
      <c r="AJ2625" s="1" t="e">
        <f>_xlfn.TEXTBEFORE(Table9[[#This Row],[rxn]],"_",-1)</f>
        <v>#N/A</v>
      </c>
    </row>
    <row r="2626" spans="31:36" ht="17" x14ac:dyDescent="0.25">
      <c r="AE2626" s="1" t="s">
        <v>13047</v>
      </c>
      <c r="AF2626" s="1" t="s">
        <v>2778</v>
      </c>
      <c r="AG2626" s="9">
        <v>7.3546206579999997E-9</v>
      </c>
      <c r="AH2626" s="1" t="str">
        <f>_xlfn.TEXTAFTER(Table9[[#This Row],[rxn]],"-",-1)</f>
        <v>RPP2A</v>
      </c>
      <c r="AI2626" s="1" t="e">
        <f>_xlfn.TEXTAFTER(_xlfn.TEXTBEFORE(Table9[[#This Row],[rxn]],"-"&amp;Table9[[#This Row],[enz]]),"RXN-")</f>
        <v>#N/A</v>
      </c>
      <c r="AJ2626" s="1" t="e">
        <f>_xlfn.TEXTBEFORE(Table9[[#This Row],[rxn]],"_",-1)</f>
        <v>#N/A</v>
      </c>
    </row>
    <row r="2627" spans="31:36" ht="17" x14ac:dyDescent="0.25">
      <c r="AE2627" s="1" t="s">
        <v>13048</v>
      </c>
      <c r="AF2627" s="1" t="s">
        <v>2778</v>
      </c>
      <c r="AG2627" s="9">
        <v>1.6773111409999999E-9</v>
      </c>
      <c r="AH2627" s="1" t="str">
        <f>_xlfn.TEXTAFTER(Table9[[#This Row],[rxn]],"-",-1)</f>
        <v>RPS0A</v>
      </c>
      <c r="AI2627" s="1" t="e">
        <f>_xlfn.TEXTAFTER(_xlfn.TEXTBEFORE(Table9[[#This Row],[rxn]],"-"&amp;Table9[[#This Row],[enz]]),"RXN-")</f>
        <v>#N/A</v>
      </c>
      <c r="AJ2627" s="1" t="e">
        <f>_xlfn.TEXTBEFORE(Table9[[#This Row],[rxn]],"_",-1)</f>
        <v>#N/A</v>
      </c>
    </row>
    <row r="2628" spans="31:36" ht="17" x14ac:dyDescent="0.25">
      <c r="AE2628" s="1" t="s">
        <v>13049</v>
      </c>
      <c r="AF2628" s="1" t="s">
        <v>2778</v>
      </c>
      <c r="AG2628" s="9">
        <v>1.415256317E-9</v>
      </c>
      <c r="AH2628" s="1" t="str">
        <f>_xlfn.TEXTAFTER(Table9[[#This Row],[rxn]],"-",-1)</f>
        <v>RPS10A</v>
      </c>
      <c r="AI2628" s="1" t="e">
        <f>_xlfn.TEXTAFTER(_xlfn.TEXTBEFORE(Table9[[#This Row],[rxn]],"-"&amp;Table9[[#This Row],[enz]]),"RXN-")</f>
        <v>#N/A</v>
      </c>
      <c r="AJ2628" s="1" t="e">
        <f>_xlfn.TEXTBEFORE(Table9[[#This Row],[rxn]],"_",-1)</f>
        <v>#N/A</v>
      </c>
    </row>
    <row r="2629" spans="31:36" ht="17" x14ac:dyDescent="0.25">
      <c r="AE2629" s="1" t="s">
        <v>13050</v>
      </c>
      <c r="AF2629" s="1" t="s">
        <v>2778</v>
      </c>
      <c r="AG2629" s="9">
        <v>4.49181089E-10</v>
      </c>
      <c r="AH2629" s="1" t="str">
        <f>_xlfn.TEXTAFTER(Table9[[#This Row],[rxn]],"-",-1)</f>
        <v>RPS11A</v>
      </c>
      <c r="AI2629" s="1" t="e">
        <f>_xlfn.TEXTAFTER(_xlfn.TEXTBEFORE(Table9[[#This Row],[rxn]],"-"&amp;Table9[[#This Row],[enz]]),"RXN-")</f>
        <v>#N/A</v>
      </c>
      <c r="AJ2629" s="1" t="e">
        <f>_xlfn.TEXTBEFORE(Table9[[#This Row],[rxn]],"_",-1)</f>
        <v>#N/A</v>
      </c>
    </row>
    <row r="2630" spans="31:36" ht="17" x14ac:dyDescent="0.25">
      <c r="AE2630" s="1" t="s">
        <v>13051</v>
      </c>
      <c r="AF2630" s="1" t="s">
        <v>2778</v>
      </c>
      <c r="AG2630" s="9">
        <v>1.4927227099999899E-9</v>
      </c>
      <c r="AH2630" s="1" t="str">
        <f>_xlfn.TEXTAFTER(Table9[[#This Row],[rxn]],"-",-1)</f>
        <v>RPS12</v>
      </c>
      <c r="AI2630" s="1" t="e">
        <f>_xlfn.TEXTAFTER(_xlfn.TEXTBEFORE(Table9[[#This Row],[rxn]],"-"&amp;Table9[[#This Row],[enz]]),"RXN-")</f>
        <v>#N/A</v>
      </c>
      <c r="AJ2630" s="1" t="e">
        <f>_xlfn.TEXTBEFORE(Table9[[#This Row],[rxn]],"_",-1)</f>
        <v>#N/A</v>
      </c>
    </row>
    <row r="2631" spans="31:36" ht="17" x14ac:dyDescent="0.25">
      <c r="AE2631" s="1" t="s">
        <v>13052</v>
      </c>
      <c r="AF2631" s="1" t="s">
        <v>2778</v>
      </c>
      <c r="AG2631" s="9">
        <v>2.4887855799999998E-10</v>
      </c>
      <c r="AH2631" s="1" t="str">
        <f>_xlfn.TEXTAFTER(Table9[[#This Row],[rxn]],"-",-1)</f>
        <v>RPS13</v>
      </c>
      <c r="AI2631" s="1" t="e">
        <f>_xlfn.TEXTAFTER(_xlfn.TEXTBEFORE(Table9[[#This Row],[rxn]],"-"&amp;Table9[[#This Row],[enz]]),"RXN-")</f>
        <v>#N/A</v>
      </c>
      <c r="AJ2631" s="1" t="e">
        <f>_xlfn.TEXTBEFORE(Table9[[#This Row],[rxn]],"_",-1)</f>
        <v>#N/A</v>
      </c>
    </row>
    <row r="2632" spans="31:36" ht="17" x14ac:dyDescent="0.25">
      <c r="AE2632" s="1" t="s">
        <v>13053</v>
      </c>
      <c r="AF2632" s="1" t="s">
        <v>2778</v>
      </c>
      <c r="AG2632" s="9">
        <v>9.6033702699999999E-10</v>
      </c>
      <c r="AH2632" s="1" t="str">
        <f>_xlfn.TEXTAFTER(Table9[[#This Row],[rxn]],"-",-1)</f>
        <v>RPS14A</v>
      </c>
      <c r="AI2632" s="1" t="e">
        <f>_xlfn.TEXTAFTER(_xlfn.TEXTBEFORE(Table9[[#This Row],[rxn]],"-"&amp;Table9[[#This Row],[enz]]),"RXN-")</f>
        <v>#N/A</v>
      </c>
      <c r="AJ2632" s="1" t="e">
        <f>_xlfn.TEXTBEFORE(Table9[[#This Row],[rxn]],"_",-1)</f>
        <v>#N/A</v>
      </c>
    </row>
    <row r="2633" spans="31:36" ht="17" x14ac:dyDescent="0.25">
      <c r="AE2633" s="1" t="s">
        <v>13054</v>
      </c>
      <c r="AF2633" s="1" t="s">
        <v>2778</v>
      </c>
      <c r="AG2633" s="9">
        <v>1.8291149299999999E-10</v>
      </c>
      <c r="AH2633" s="1" t="str">
        <f>_xlfn.TEXTAFTER(Table9[[#This Row],[rxn]],"-",-1)</f>
        <v>RPS15</v>
      </c>
      <c r="AI2633" s="1" t="e">
        <f>_xlfn.TEXTAFTER(_xlfn.TEXTBEFORE(Table9[[#This Row],[rxn]],"-"&amp;Table9[[#This Row],[enz]]),"RXN-")</f>
        <v>#N/A</v>
      </c>
      <c r="AJ2633" s="1" t="e">
        <f>_xlfn.TEXTBEFORE(Table9[[#This Row],[rxn]],"_",-1)</f>
        <v>#N/A</v>
      </c>
    </row>
    <row r="2634" spans="31:36" ht="17" x14ac:dyDescent="0.25">
      <c r="AE2634" s="1" t="s">
        <v>13055</v>
      </c>
      <c r="AF2634" s="1" t="s">
        <v>2778</v>
      </c>
      <c r="AG2634" s="9">
        <v>1.8717733550000002E-9</v>
      </c>
      <c r="AH2634" s="1" t="str">
        <f>_xlfn.TEXTAFTER(Table9[[#This Row],[rxn]],"-",-1)</f>
        <v>RPS16A</v>
      </c>
      <c r="AI2634" s="1" t="e">
        <f>_xlfn.TEXTAFTER(_xlfn.TEXTBEFORE(Table9[[#This Row],[rxn]],"-"&amp;Table9[[#This Row],[enz]]),"RXN-")</f>
        <v>#N/A</v>
      </c>
      <c r="AJ2634" s="1" t="e">
        <f>_xlfn.TEXTBEFORE(Table9[[#This Row],[rxn]],"_",-1)</f>
        <v>#N/A</v>
      </c>
    </row>
    <row r="2635" spans="31:36" ht="17" x14ac:dyDescent="0.25">
      <c r="AE2635" s="1" t="s">
        <v>13056</v>
      </c>
      <c r="AF2635" s="1" t="s">
        <v>2778</v>
      </c>
      <c r="AG2635" s="9">
        <v>4.0125333400000001E-10</v>
      </c>
      <c r="AH2635" s="1" t="str">
        <f>_xlfn.TEXTAFTER(Table9[[#This Row],[rxn]],"-",-1)</f>
        <v>RPS17A</v>
      </c>
      <c r="AI2635" s="1" t="e">
        <f>_xlfn.TEXTAFTER(_xlfn.TEXTBEFORE(Table9[[#This Row],[rxn]],"-"&amp;Table9[[#This Row],[enz]]),"RXN-")</f>
        <v>#N/A</v>
      </c>
      <c r="AJ2635" s="1" t="e">
        <f>_xlfn.TEXTBEFORE(Table9[[#This Row],[rxn]],"_",-1)</f>
        <v>#N/A</v>
      </c>
    </row>
    <row r="2636" spans="31:36" ht="17" x14ac:dyDescent="0.25">
      <c r="AE2636" s="1" t="s">
        <v>13057</v>
      </c>
      <c r="AF2636" s="1" t="s">
        <v>2778</v>
      </c>
      <c r="AG2636" s="9">
        <v>2.4707160850000002E-9</v>
      </c>
      <c r="AH2636" s="1" t="str">
        <f>_xlfn.TEXTAFTER(Table9[[#This Row],[rxn]],"-",-1)</f>
        <v>RPS18A</v>
      </c>
      <c r="AI2636" s="1" t="e">
        <f>_xlfn.TEXTAFTER(_xlfn.TEXTBEFORE(Table9[[#This Row],[rxn]],"-"&amp;Table9[[#This Row],[enz]]),"RXN-")</f>
        <v>#N/A</v>
      </c>
      <c r="AJ2636" s="1" t="e">
        <f>_xlfn.TEXTBEFORE(Table9[[#This Row],[rxn]],"_",-1)</f>
        <v>#N/A</v>
      </c>
    </row>
    <row r="2637" spans="31:36" ht="17" x14ac:dyDescent="0.25">
      <c r="AE2637" s="1" t="s">
        <v>13058</v>
      </c>
      <c r="AF2637" s="1" t="s">
        <v>2778</v>
      </c>
      <c r="AG2637" s="9">
        <v>3.1302351949999999E-9</v>
      </c>
      <c r="AH2637" s="1" t="str">
        <f>_xlfn.TEXTAFTER(Table9[[#This Row],[rxn]],"-",-1)</f>
        <v>RPS19A</v>
      </c>
      <c r="AI2637" s="1" t="e">
        <f>_xlfn.TEXTAFTER(_xlfn.TEXTBEFORE(Table9[[#This Row],[rxn]],"-"&amp;Table9[[#This Row],[enz]]),"RXN-")</f>
        <v>#N/A</v>
      </c>
      <c r="AJ2637" s="1" t="e">
        <f>_xlfn.TEXTBEFORE(Table9[[#This Row],[rxn]],"_",-1)</f>
        <v>#N/A</v>
      </c>
    </row>
    <row r="2638" spans="31:36" ht="17" x14ac:dyDescent="0.25">
      <c r="AE2638" s="1" t="s">
        <v>13059</v>
      </c>
      <c r="AF2638" s="1" t="s">
        <v>2778</v>
      </c>
      <c r="AG2638" s="9">
        <v>1.7412913650000001E-9</v>
      </c>
      <c r="AH2638" s="1" t="str">
        <f>_xlfn.TEXTAFTER(Table9[[#This Row],[rxn]],"-",-1)</f>
        <v>RPS1A</v>
      </c>
      <c r="AI2638" s="1" t="e">
        <f>_xlfn.TEXTAFTER(_xlfn.TEXTBEFORE(Table9[[#This Row],[rxn]],"-"&amp;Table9[[#This Row],[enz]]),"RXN-")</f>
        <v>#N/A</v>
      </c>
      <c r="AJ2638" s="1" t="e">
        <f>_xlfn.TEXTBEFORE(Table9[[#This Row],[rxn]],"_",-1)</f>
        <v>#N/A</v>
      </c>
    </row>
    <row r="2639" spans="31:36" ht="17" x14ac:dyDescent="0.25">
      <c r="AE2639" s="1" t="s">
        <v>13060</v>
      </c>
      <c r="AF2639" s="1" t="s">
        <v>2778</v>
      </c>
      <c r="AG2639" s="9">
        <v>8.7711178299999998E-10</v>
      </c>
      <c r="AH2639" s="1" t="str">
        <f>_xlfn.TEXTAFTER(Table9[[#This Row],[rxn]],"-",-1)</f>
        <v>RPS2</v>
      </c>
      <c r="AI2639" s="1" t="e">
        <f>_xlfn.TEXTAFTER(_xlfn.TEXTBEFORE(Table9[[#This Row],[rxn]],"-"&amp;Table9[[#This Row],[enz]]),"RXN-")</f>
        <v>#N/A</v>
      </c>
      <c r="AJ2639" s="1" t="e">
        <f>_xlfn.TEXTBEFORE(Table9[[#This Row],[rxn]],"_",-1)</f>
        <v>#N/A</v>
      </c>
    </row>
    <row r="2640" spans="31:36" ht="17" x14ac:dyDescent="0.25">
      <c r="AE2640" s="1" t="s">
        <v>13061</v>
      </c>
      <c r="AF2640" s="1" t="s">
        <v>2778</v>
      </c>
      <c r="AG2640" s="9">
        <v>2.3069828639999999E-9</v>
      </c>
      <c r="AH2640" s="1" t="str">
        <f>_xlfn.TEXTAFTER(Table9[[#This Row],[rxn]],"-",-1)</f>
        <v>RPS20</v>
      </c>
      <c r="AI2640" s="1" t="e">
        <f>_xlfn.TEXTAFTER(_xlfn.TEXTBEFORE(Table9[[#This Row],[rxn]],"-"&amp;Table9[[#This Row],[enz]]),"RXN-")</f>
        <v>#N/A</v>
      </c>
      <c r="AJ2640" s="1" t="e">
        <f>_xlfn.TEXTBEFORE(Table9[[#This Row],[rxn]],"_",-1)</f>
        <v>#N/A</v>
      </c>
    </row>
    <row r="2641" spans="31:36" ht="17" x14ac:dyDescent="0.25">
      <c r="AE2641" s="1" t="s">
        <v>13062</v>
      </c>
      <c r="AF2641" s="1" t="s">
        <v>2778</v>
      </c>
      <c r="AG2641" s="9">
        <v>2.1971898469999999E-9</v>
      </c>
      <c r="AH2641" s="1" t="str">
        <f>_xlfn.TEXTAFTER(Table9[[#This Row],[rxn]],"-",-1)</f>
        <v>RPS21A</v>
      </c>
      <c r="AI2641" s="1" t="e">
        <f>_xlfn.TEXTAFTER(_xlfn.TEXTBEFORE(Table9[[#This Row],[rxn]],"-"&amp;Table9[[#This Row],[enz]]),"RXN-")</f>
        <v>#N/A</v>
      </c>
      <c r="AJ2641" s="1" t="e">
        <f>_xlfn.TEXTBEFORE(Table9[[#This Row],[rxn]],"_",-1)</f>
        <v>#N/A</v>
      </c>
    </row>
    <row r="2642" spans="31:36" ht="17" x14ac:dyDescent="0.25">
      <c r="AE2642" s="1" t="s">
        <v>13063</v>
      </c>
      <c r="AF2642" s="1" t="s">
        <v>2778</v>
      </c>
      <c r="AG2642" s="9">
        <v>1.2296405779999999E-9</v>
      </c>
      <c r="AH2642" s="1" t="str">
        <f>_xlfn.TEXTAFTER(Table9[[#This Row],[rxn]],"-",-1)</f>
        <v>RPS22A</v>
      </c>
      <c r="AI2642" s="1" t="e">
        <f>_xlfn.TEXTAFTER(_xlfn.TEXTBEFORE(Table9[[#This Row],[rxn]],"-"&amp;Table9[[#This Row],[enz]]),"RXN-")</f>
        <v>#N/A</v>
      </c>
      <c r="AJ2642" s="1" t="e">
        <f>_xlfn.TEXTBEFORE(Table9[[#This Row],[rxn]],"_",-1)</f>
        <v>#N/A</v>
      </c>
    </row>
    <row r="2643" spans="31:36" ht="17" x14ac:dyDescent="0.25">
      <c r="AE2643" s="1" t="s">
        <v>13064</v>
      </c>
      <c r="AF2643" s="1" t="s">
        <v>2778</v>
      </c>
      <c r="AG2643" s="9">
        <v>2.7919119900000002E-10</v>
      </c>
      <c r="AH2643" s="1" t="str">
        <f>_xlfn.TEXTAFTER(Table9[[#This Row],[rxn]],"-",-1)</f>
        <v>RPS24A</v>
      </c>
      <c r="AI2643" s="1" t="e">
        <f>_xlfn.TEXTAFTER(_xlfn.TEXTBEFORE(Table9[[#This Row],[rxn]],"-"&amp;Table9[[#This Row],[enz]]),"RXN-")</f>
        <v>#N/A</v>
      </c>
      <c r="AJ2643" s="1" t="e">
        <f>_xlfn.TEXTBEFORE(Table9[[#This Row],[rxn]],"_",-1)</f>
        <v>#N/A</v>
      </c>
    </row>
    <row r="2644" spans="31:36" ht="17" x14ac:dyDescent="0.25">
      <c r="AE2644" s="1" t="s">
        <v>13065</v>
      </c>
      <c r="AF2644" s="1" t="s">
        <v>2778</v>
      </c>
      <c r="AG2644" s="9">
        <v>2.2693318309999999E-9</v>
      </c>
      <c r="AH2644" s="1" t="str">
        <f>_xlfn.TEXTAFTER(Table9[[#This Row],[rxn]],"-",-1)</f>
        <v>RPS25A</v>
      </c>
      <c r="AI2644" s="1" t="e">
        <f>_xlfn.TEXTAFTER(_xlfn.TEXTBEFORE(Table9[[#This Row],[rxn]],"-"&amp;Table9[[#This Row],[enz]]),"RXN-")</f>
        <v>#N/A</v>
      </c>
      <c r="AJ2644" s="1" t="e">
        <f>_xlfn.TEXTBEFORE(Table9[[#This Row],[rxn]],"_",-1)</f>
        <v>#N/A</v>
      </c>
    </row>
    <row r="2645" spans="31:36" ht="17" x14ac:dyDescent="0.25">
      <c r="AE2645" s="1" t="s">
        <v>13066</v>
      </c>
      <c r="AF2645" s="1" t="s">
        <v>2778</v>
      </c>
      <c r="AG2645" s="9">
        <v>6.4477043499999898E-10</v>
      </c>
      <c r="AH2645" s="1" t="str">
        <f>_xlfn.TEXTAFTER(Table9[[#This Row],[rxn]],"-",-1)</f>
        <v>RPS26A</v>
      </c>
      <c r="AI2645" s="1" t="e">
        <f>_xlfn.TEXTAFTER(_xlfn.TEXTBEFORE(Table9[[#This Row],[rxn]],"-"&amp;Table9[[#This Row],[enz]]),"RXN-")</f>
        <v>#N/A</v>
      </c>
      <c r="AJ2645" s="1" t="e">
        <f>_xlfn.TEXTBEFORE(Table9[[#This Row],[rxn]],"_",-1)</f>
        <v>#N/A</v>
      </c>
    </row>
    <row r="2646" spans="31:36" ht="17" x14ac:dyDescent="0.25">
      <c r="AE2646" s="1" t="s">
        <v>13067</v>
      </c>
      <c r="AF2646" s="1" t="s">
        <v>2778</v>
      </c>
      <c r="AG2646" s="9">
        <v>8.5280654899999997E-10</v>
      </c>
      <c r="AH2646" s="1" t="str">
        <f>_xlfn.TEXTAFTER(Table9[[#This Row],[rxn]],"-",-1)</f>
        <v>RPS27A</v>
      </c>
      <c r="AI2646" s="1" t="e">
        <f>_xlfn.TEXTAFTER(_xlfn.TEXTBEFORE(Table9[[#This Row],[rxn]],"-"&amp;Table9[[#This Row],[enz]]),"RXN-")</f>
        <v>#N/A</v>
      </c>
      <c r="AJ2646" s="1" t="e">
        <f>_xlfn.TEXTBEFORE(Table9[[#This Row],[rxn]],"_",-1)</f>
        <v>#N/A</v>
      </c>
    </row>
    <row r="2647" spans="31:36" ht="17" x14ac:dyDescent="0.25">
      <c r="AE2647" s="1" t="s">
        <v>13068</v>
      </c>
      <c r="AF2647" s="1" t="s">
        <v>2778</v>
      </c>
      <c r="AG2647" s="9">
        <v>1.714601176E-9</v>
      </c>
      <c r="AH2647" s="1" t="str">
        <f>_xlfn.TEXTAFTER(Table9[[#This Row],[rxn]],"-",-1)</f>
        <v>RPS28A</v>
      </c>
      <c r="AI2647" s="1" t="e">
        <f>_xlfn.TEXTAFTER(_xlfn.TEXTBEFORE(Table9[[#This Row],[rxn]],"-"&amp;Table9[[#This Row],[enz]]),"RXN-")</f>
        <v>#N/A</v>
      </c>
      <c r="AJ2647" s="1" t="e">
        <f>_xlfn.TEXTBEFORE(Table9[[#This Row],[rxn]],"_",-1)</f>
        <v>#N/A</v>
      </c>
    </row>
    <row r="2648" spans="31:36" ht="17" x14ac:dyDescent="0.25">
      <c r="AE2648" s="1" t="s">
        <v>13069</v>
      </c>
      <c r="AF2648" s="1" t="s">
        <v>2778</v>
      </c>
      <c r="AG2648" s="9">
        <v>7.58578741E-10</v>
      </c>
      <c r="AH2648" s="1" t="str">
        <f>_xlfn.TEXTAFTER(Table9[[#This Row],[rxn]],"-",-1)</f>
        <v>RPS29A</v>
      </c>
      <c r="AI2648" s="1" t="e">
        <f>_xlfn.TEXTAFTER(_xlfn.TEXTBEFORE(Table9[[#This Row],[rxn]],"-"&amp;Table9[[#This Row],[enz]]),"RXN-")</f>
        <v>#N/A</v>
      </c>
      <c r="AJ2648" s="1" t="e">
        <f>_xlfn.TEXTBEFORE(Table9[[#This Row],[rxn]],"_",-1)</f>
        <v>#N/A</v>
      </c>
    </row>
    <row r="2649" spans="31:36" ht="17" x14ac:dyDescent="0.25">
      <c r="AE2649" s="1" t="s">
        <v>13070</v>
      </c>
      <c r="AF2649" s="1" t="s">
        <v>2778</v>
      </c>
      <c r="AG2649" s="9">
        <v>2.630569277E-9</v>
      </c>
      <c r="AH2649" s="1" t="str">
        <f>_xlfn.TEXTAFTER(Table9[[#This Row],[rxn]],"-",-1)</f>
        <v>RPS3</v>
      </c>
      <c r="AI2649" s="1" t="e">
        <f>_xlfn.TEXTAFTER(_xlfn.TEXTBEFORE(Table9[[#This Row],[rxn]],"-"&amp;Table9[[#This Row],[enz]]),"RXN-")</f>
        <v>#N/A</v>
      </c>
      <c r="AJ2649" s="1" t="e">
        <f>_xlfn.TEXTBEFORE(Table9[[#This Row],[rxn]],"_",-1)</f>
        <v>#N/A</v>
      </c>
    </row>
    <row r="2650" spans="31:36" ht="17" x14ac:dyDescent="0.25">
      <c r="AE2650" s="1" t="s">
        <v>13071</v>
      </c>
      <c r="AF2650" s="1" t="s">
        <v>2778</v>
      </c>
      <c r="AG2650" s="9">
        <v>4.55825487E-10</v>
      </c>
      <c r="AH2650" s="1" t="str">
        <f>_xlfn.TEXTAFTER(Table9[[#This Row],[rxn]],"-",-1)</f>
        <v>RPS31</v>
      </c>
      <c r="AI2650" s="1" t="e">
        <f>_xlfn.TEXTAFTER(_xlfn.TEXTBEFORE(Table9[[#This Row],[rxn]],"-"&amp;Table9[[#This Row],[enz]]),"RXN-")</f>
        <v>#N/A</v>
      </c>
      <c r="AJ2650" s="1" t="e">
        <f>_xlfn.TEXTBEFORE(Table9[[#This Row],[rxn]],"_",-1)</f>
        <v>#N/A</v>
      </c>
    </row>
    <row r="2651" spans="31:36" ht="17" x14ac:dyDescent="0.25">
      <c r="AE2651" s="1" t="s">
        <v>13072</v>
      </c>
      <c r="AF2651" s="1" t="s">
        <v>2778</v>
      </c>
      <c r="AG2651" s="9">
        <v>1.2116517050000001E-9</v>
      </c>
      <c r="AH2651" s="1" t="str">
        <f>_xlfn.TEXTAFTER(Table9[[#This Row],[rxn]],"-",-1)</f>
        <v>RPS4A</v>
      </c>
      <c r="AI2651" s="1" t="e">
        <f>_xlfn.TEXTAFTER(_xlfn.TEXTBEFORE(Table9[[#This Row],[rxn]],"-"&amp;Table9[[#This Row],[enz]]),"RXN-")</f>
        <v>#N/A</v>
      </c>
      <c r="AJ2651" s="1" t="e">
        <f>_xlfn.TEXTBEFORE(Table9[[#This Row],[rxn]],"_",-1)</f>
        <v>#N/A</v>
      </c>
    </row>
    <row r="2652" spans="31:36" ht="17" x14ac:dyDescent="0.25">
      <c r="AE2652" s="1" t="s">
        <v>13073</v>
      </c>
      <c r="AF2652" s="1" t="s">
        <v>2778</v>
      </c>
      <c r="AG2652" s="9">
        <v>2.52834566E-9</v>
      </c>
      <c r="AH2652" s="1" t="str">
        <f>_xlfn.TEXTAFTER(Table9[[#This Row],[rxn]],"-",-1)</f>
        <v>RPS5</v>
      </c>
      <c r="AI2652" s="1" t="e">
        <f>_xlfn.TEXTAFTER(_xlfn.TEXTBEFORE(Table9[[#This Row],[rxn]],"-"&amp;Table9[[#This Row],[enz]]),"RXN-")</f>
        <v>#N/A</v>
      </c>
      <c r="AJ2652" s="1" t="e">
        <f>_xlfn.TEXTBEFORE(Table9[[#This Row],[rxn]],"_",-1)</f>
        <v>#N/A</v>
      </c>
    </row>
    <row r="2653" spans="31:36" ht="17" x14ac:dyDescent="0.25">
      <c r="AE2653" s="1" t="s">
        <v>13074</v>
      </c>
      <c r="AF2653" s="1" t="s">
        <v>2778</v>
      </c>
      <c r="AG2653" s="9">
        <v>1.77691435999999E-10</v>
      </c>
      <c r="AH2653" s="1" t="str">
        <f>_xlfn.TEXTAFTER(Table9[[#This Row],[rxn]],"-",-1)</f>
        <v>RPS6A</v>
      </c>
      <c r="AI2653" s="1" t="e">
        <f>_xlfn.TEXTAFTER(_xlfn.TEXTBEFORE(Table9[[#This Row],[rxn]],"-"&amp;Table9[[#This Row],[enz]]),"RXN-")</f>
        <v>#N/A</v>
      </c>
      <c r="AJ2653" s="1" t="e">
        <f>_xlfn.TEXTBEFORE(Table9[[#This Row],[rxn]],"_",-1)</f>
        <v>#N/A</v>
      </c>
    </row>
    <row r="2654" spans="31:36" ht="17" x14ac:dyDescent="0.25">
      <c r="AE2654" s="1" t="s">
        <v>13075</v>
      </c>
      <c r="AF2654" s="1" t="s">
        <v>2778</v>
      </c>
      <c r="AG2654" s="9">
        <v>1.5819464869999999E-9</v>
      </c>
      <c r="AH2654" s="1" t="str">
        <f>_xlfn.TEXTAFTER(Table9[[#This Row],[rxn]],"-",-1)</f>
        <v>RPS7A</v>
      </c>
      <c r="AI2654" s="1" t="e">
        <f>_xlfn.TEXTAFTER(_xlfn.TEXTBEFORE(Table9[[#This Row],[rxn]],"-"&amp;Table9[[#This Row],[enz]]),"RXN-")</f>
        <v>#N/A</v>
      </c>
      <c r="AJ2654" s="1" t="e">
        <f>_xlfn.TEXTBEFORE(Table9[[#This Row],[rxn]],"_",-1)</f>
        <v>#N/A</v>
      </c>
    </row>
    <row r="2655" spans="31:36" ht="17" x14ac:dyDescent="0.25">
      <c r="AE2655" s="1" t="s">
        <v>13076</v>
      </c>
      <c r="AF2655" s="1" t="s">
        <v>2778</v>
      </c>
      <c r="AG2655" s="9">
        <v>1.18860644E-9</v>
      </c>
      <c r="AH2655" s="1" t="str">
        <f>_xlfn.TEXTAFTER(Table9[[#This Row],[rxn]],"-",-1)</f>
        <v>RPS8A</v>
      </c>
      <c r="AI2655" s="1" t="e">
        <f>_xlfn.TEXTAFTER(_xlfn.TEXTBEFORE(Table9[[#This Row],[rxn]],"-"&amp;Table9[[#This Row],[enz]]),"RXN-")</f>
        <v>#N/A</v>
      </c>
      <c r="AJ2655" s="1" t="e">
        <f>_xlfn.TEXTBEFORE(Table9[[#This Row],[rxn]],"_",-1)</f>
        <v>#N/A</v>
      </c>
    </row>
    <row r="2656" spans="31:36" ht="17" x14ac:dyDescent="0.25">
      <c r="AE2656" s="1" t="s">
        <v>13077</v>
      </c>
      <c r="AF2656" s="1" t="s">
        <v>2778</v>
      </c>
      <c r="AG2656" s="9">
        <v>2.0404475829999999E-9</v>
      </c>
      <c r="AH2656" s="1" t="str">
        <f>_xlfn.TEXTAFTER(Table9[[#This Row],[rxn]],"-",-1)</f>
        <v>RPS9A</v>
      </c>
      <c r="AI2656" s="1" t="e">
        <f>_xlfn.TEXTAFTER(_xlfn.TEXTBEFORE(Table9[[#This Row],[rxn]],"-"&amp;Table9[[#This Row],[enz]]),"RXN-")</f>
        <v>#N/A</v>
      </c>
      <c r="AJ2656" s="1" t="e">
        <f>_xlfn.TEXTBEFORE(Table9[[#This Row],[rxn]],"_",-1)</f>
        <v>#N/A</v>
      </c>
    </row>
    <row r="2657" spans="31:36" ht="17" x14ac:dyDescent="0.25">
      <c r="AE2657" s="1" t="s">
        <v>13078</v>
      </c>
      <c r="AF2657" s="1" t="s">
        <v>2778</v>
      </c>
      <c r="AG2657" s="9">
        <v>7.2803437999999901E-11</v>
      </c>
      <c r="AH2657" s="1" t="str">
        <f>_xlfn.TEXTAFTER(Table9[[#This Row],[rxn]],"-",-1)</f>
        <v>IMG1</v>
      </c>
      <c r="AI2657" s="1" t="e">
        <f>_xlfn.TEXTAFTER(_xlfn.TEXTBEFORE(Table9[[#This Row],[rxn]],"-"&amp;Table9[[#This Row],[enz]]),"RXN-")</f>
        <v>#N/A</v>
      </c>
      <c r="AJ2657" s="1" t="e">
        <f>_xlfn.TEXTBEFORE(Table9[[#This Row],[rxn]],"_",-1)</f>
        <v>#N/A</v>
      </c>
    </row>
    <row r="2658" spans="31:36" ht="17" x14ac:dyDescent="0.25">
      <c r="AE2658" s="1" t="s">
        <v>13079</v>
      </c>
      <c r="AF2658" s="1" t="s">
        <v>2778</v>
      </c>
      <c r="AG2658" s="9">
        <v>4.5136888199999998E-10</v>
      </c>
      <c r="AH2658" s="1" t="str">
        <f>_xlfn.TEXTAFTER(Table9[[#This Row],[rxn]],"-",-1)</f>
        <v>IMG2</v>
      </c>
      <c r="AI2658" s="1" t="e">
        <f>_xlfn.TEXTAFTER(_xlfn.TEXTBEFORE(Table9[[#This Row],[rxn]],"-"&amp;Table9[[#This Row],[enz]]),"RXN-")</f>
        <v>#N/A</v>
      </c>
      <c r="AJ2658" s="1" t="e">
        <f>_xlfn.TEXTBEFORE(Table9[[#This Row],[rxn]],"_",-1)</f>
        <v>#N/A</v>
      </c>
    </row>
    <row r="2659" spans="31:36" ht="17" x14ac:dyDescent="0.25">
      <c r="AE2659" s="1" t="s">
        <v>13080</v>
      </c>
      <c r="AF2659" s="1" t="s">
        <v>2778</v>
      </c>
      <c r="AG2659" s="9">
        <v>3.5538853000000002E-10</v>
      </c>
      <c r="AH2659" s="1" t="str">
        <f>_xlfn.TEXTAFTER(Table9[[#This Row],[rxn]],"-",-1)</f>
        <v>MNP1</v>
      </c>
      <c r="AI2659" s="1" t="e">
        <f>_xlfn.TEXTAFTER(_xlfn.TEXTBEFORE(Table9[[#This Row],[rxn]],"-"&amp;Table9[[#This Row],[enz]]),"RXN-")</f>
        <v>#N/A</v>
      </c>
      <c r="AJ2659" s="1" t="e">
        <f>_xlfn.TEXTBEFORE(Table9[[#This Row],[rxn]],"_",-1)</f>
        <v>#N/A</v>
      </c>
    </row>
    <row r="2660" spans="31:36" ht="17" x14ac:dyDescent="0.25">
      <c r="AE2660" s="1" t="s">
        <v>13081</v>
      </c>
      <c r="AF2660" s="1" t="s">
        <v>2778</v>
      </c>
      <c r="AG2660" s="9">
        <v>2.3565066500000002E-10</v>
      </c>
      <c r="AH2660" s="1" t="str">
        <f>_xlfn.TEXTAFTER(Table9[[#This Row],[rxn]],"-",-1)</f>
        <v>MRP17</v>
      </c>
      <c r="AI2660" s="1" t="e">
        <f>_xlfn.TEXTAFTER(_xlfn.TEXTBEFORE(Table9[[#This Row],[rxn]],"-"&amp;Table9[[#This Row],[enz]]),"RXN-")</f>
        <v>#N/A</v>
      </c>
      <c r="AJ2660" s="1" t="e">
        <f>_xlfn.TEXTBEFORE(Table9[[#This Row],[rxn]],"_",-1)</f>
        <v>#N/A</v>
      </c>
    </row>
    <row r="2661" spans="31:36" ht="17" x14ac:dyDescent="0.25">
      <c r="AE2661" s="1" t="s">
        <v>13082</v>
      </c>
      <c r="AF2661" s="1" t="s">
        <v>2778</v>
      </c>
      <c r="AG2661" s="9">
        <v>8.2218651999999999E-11</v>
      </c>
      <c r="AH2661" s="1" t="str">
        <f>_xlfn.TEXTAFTER(Table9[[#This Row],[rxn]],"-",-1)</f>
        <v>MRP2</v>
      </c>
      <c r="AI2661" s="1" t="e">
        <f>_xlfn.TEXTAFTER(_xlfn.TEXTBEFORE(Table9[[#This Row],[rxn]],"-"&amp;Table9[[#This Row],[enz]]),"RXN-")</f>
        <v>#N/A</v>
      </c>
      <c r="AJ2661" s="1" t="e">
        <f>_xlfn.TEXTBEFORE(Table9[[#This Row],[rxn]],"_",-1)</f>
        <v>#N/A</v>
      </c>
    </row>
    <row r="2662" spans="31:36" ht="17" x14ac:dyDescent="0.25">
      <c r="AE2662" s="1" t="s">
        <v>13083</v>
      </c>
      <c r="AF2662" s="1" t="s">
        <v>2778</v>
      </c>
      <c r="AG2662" s="9">
        <v>1.6109555999999999E-10</v>
      </c>
      <c r="AH2662" s="1" t="str">
        <f>_xlfn.TEXTAFTER(Table9[[#This Row],[rxn]],"-",-1)</f>
        <v>MRP20</v>
      </c>
      <c r="AI2662" s="1" t="e">
        <f>_xlfn.TEXTAFTER(_xlfn.TEXTBEFORE(Table9[[#This Row],[rxn]],"-"&amp;Table9[[#This Row],[enz]]),"RXN-")</f>
        <v>#N/A</v>
      </c>
      <c r="AJ2662" s="1" t="e">
        <f>_xlfn.TEXTBEFORE(Table9[[#This Row],[rxn]],"_",-1)</f>
        <v>#N/A</v>
      </c>
    </row>
    <row r="2663" spans="31:36" ht="17" x14ac:dyDescent="0.25">
      <c r="AE2663" s="1" t="s">
        <v>13084</v>
      </c>
      <c r="AF2663" s="1" t="s">
        <v>2778</v>
      </c>
      <c r="AG2663" s="9">
        <v>7.6568027999999999E-11</v>
      </c>
      <c r="AH2663" s="1" t="str">
        <f>_xlfn.TEXTAFTER(Table9[[#This Row],[rxn]],"-",-1)</f>
        <v>MRP4</v>
      </c>
      <c r="AI2663" s="1" t="e">
        <f>_xlfn.TEXTAFTER(_xlfn.TEXTBEFORE(Table9[[#This Row],[rxn]],"-"&amp;Table9[[#This Row],[enz]]),"RXN-")</f>
        <v>#N/A</v>
      </c>
      <c r="AJ2663" s="1" t="e">
        <f>_xlfn.TEXTBEFORE(Table9[[#This Row],[rxn]],"_",-1)</f>
        <v>#N/A</v>
      </c>
    </row>
    <row r="2664" spans="31:36" ht="17" x14ac:dyDescent="0.25">
      <c r="AE2664" s="1" t="s">
        <v>13085</v>
      </c>
      <c r="AF2664" s="1" t="s">
        <v>2778</v>
      </c>
      <c r="AG2664" s="9">
        <v>1.65103947999999E-10</v>
      </c>
      <c r="AH2664" s="1" t="str">
        <f>_xlfn.TEXTAFTER(Table9[[#This Row],[rxn]],"-",-1)</f>
        <v>MRP7</v>
      </c>
      <c r="AI2664" s="1" t="e">
        <f>_xlfn.TEXTAFTER(_xlfn.TEXTBEFORE(Table9[[#This Row],[rxn]],"-"&amp;Table9[[#This Row],[enz]]),"RXN-")</f>
        <v>#N/A</v>
      </c>
      <c r="AJ2664" s="1" t="e">
        <f>_xlfn.TEXTBEFORE(Table9[[#This Row],[rxn]],"_",-1)</f>
        <v>#N/A</v>
      </c>
    </row>
    <row r="2665" spans="31:36" ht="17" x14ac:dyDescent="0.25">
      <c r="AE2665" s="1" t="s">
        <v>13086</v>
      </c>
      <c r="AF2665" s="1" t="s">
        <v>2778</v>
      </c>
      <c r="AG2665" s="9">
        <v>2.2602040900000001E-10</v>
      </c>
      <c r="AH2665" s="1" t="str">
        <f>_xlfn.TEXTAFTER(Table9[[#This Row],[rxn]],"-",-1)</f>
        <v>MRPL1</v>
      </c>
      <c r="AI2665" s="1" t="e">
        <f>_xlfn.TEXTAFTER(_xlfn.TEXTBEFORE(Table9[[#This Row],[rxn]],"-"&amp;Table9[[#This Row],[enz]]),"RXN-")</f>
        <v>#N/A</v>
      </c>
      <c r="AJ2665" s="1" t="e">
        <f>_xlfn.TEXTBEFORE(Table9[[#This Row],[rxn]],"_",-1)</f>
        <v>#N/A</v>
      </c>
    </row>
    <row r="2666" spans="31:36" ht="17" x14ac:dyDescent="0.25">
      <c r="AE2666" s="1" t="s">
        <v>13087</v>
      </c>
      <c r="AF2666" s="1" t="s">
        <v>2778</v>
      </c>
      <c r="AG2666" s="9">
        <v>1.50462902E-10</v>
      </c>
      <c r="AH2666" s="1" t="str">
        <f>_xlfn.TEXTAFTER(Table9[[#This Row],[rxn]],"-",-1)</f>
        <v>MRPL10</v>
      </c>
      <c r="AI2666" s="1" t="e">
        <f>_xlfn.TEXTAFTER(_xlfn.TEXTBEFORE(Table9[[#This Row],[rxn]],"-"&amp;Table9[[#This Row],[enz]]),"RXN-")</f>
        <v>#N/A</v>
      </c>
      <c r="AJ2666" s="1" t="e">
        <f>_xlfn.TEXTBEFORE(Table9[[#This Row],[rxn]],"_",-1)</f>
        <v>#N/A</v>
      </c>
    </row>
    <row r="2667" spans="31:36" ht="17" x14ac:dyDescent="0.25">
      <c r="AE2667" s="1" t="s">
        <v>13088</v>
      </c>
      <c r="AF2667" s="1" t="s">
        <v>2778</v>
      </c>
      <c r="AG2667" s="9">
        <v>5.6169302699999997E-10</v>
      </c>
      <c r="AH2667" s="1" t="str">
        <f>_xlfn.TEXTAFTER(Table9[[#This Row],[rxn]],"-",-1)</f>
        <v>MRPL11</v>
      </c>
      <c r="AI2667" s="1" t="e">
        <f>_xlfn.TEXTAFTER(_xlfn.TEXTBEFORE(Table9[[#This Row],[rxn]],"-"&amp;Table9[[#This Row],[enz]]),"RXN-")</f>
        <v>#N/A</v>
      </c>
      <c r="AJ2667" s="1" t="e">
        <f>_xlfn.TEXTBEFORE(Table9[[#This Row],[rxn]],"_",-1)</f>
        <v>#N/A</v>
      </c>
    </row>
    <row r="2668" spans="31:36" ht="17" x14ac:dyDescent="0.25">
      <c r="AE2668" s="1" t="s">
        <v>13089</v>
      </c>
      <c r="AF2668" s="1" t="s">
        <v>2778</v>
      </c>
      <c r="AG2668" s="9">
        <v>8.5664167E-11</v>
      </c>
      <c r="AH2668" s="1" t="str">
        <f>_xlfn.TEXTAFTER(Table9[[#This Row],[rxn]],"-",-1)</f>
        <v>MRPL16</v>
      </c>
      <c r="AI2668" s="1" t="e">
        <f>_xlfn.TEXTAFTER(_xlfn.TEXTBEFORE(Table9[[#This Row],[rxn]],"-"&amp;Table9[[#This Row],[enz]]),"RXN-")</f>
        <v>#N/A</v>
      </c>
      <c r="AJ2668" s="1" t="e">
        <f>_xlfn.TEXTBEFORE(Table9[[#This Row],[rxn]],"_",-1)</f>
        <v>#N/A</v>
      </c>
    </row>
    <row r="2669" spans="31:36" ht="17" x14ac:dyDescent="0.25">
      <c r="AE2669" s="1" t="s">
        <v>13090</v>
      </c>
      <c r="AF2669" s="1" t="s">
        <v>2778</v>
      </c>
      <c r="AG2669" s="9">
        <v>1.5219212700000001E-10</v>
      </c>
      <c r="AH2669" s="1" t="str">
        <f>_xlfn.TEXTAFTER(Table9[[#This Row],[rxn]],"-",-1)</f>
        <v>MRPL17</v>
      </c>
      <c r="AI2669" s="1" t="e">
        <f>_xlfn.TEXTAFTER(_xlfn.TEXTBEFORE(Table9[[#This Row],[rxn]],"-"&amp;Table9[[#This Row],[enz]]),"RXN-")</f>
        <v>#N/A</v>
      </c>
      <c r="AJ2669" s="1" t="e">
        <f>_xlfn.TEXTBEFORE(Table9[[#This Row],[rxn]],"_",-1)</f>
        <v>#N/A</v>
      </c>
    </row>
    <row r="2670" spans="31:36" ht="17" x14ac:dyDescent="0.25">
      <c r="AE2670" s="1" t="s">
        <v>13091</v>
      </c>
      <c r="AF2670" s="1" t="s">
        <v>2778</v>
      </c>
      <c r="AG2670" s="9">
        <v>4.9170760000000001E-10</v>
      </c>
      <c r="AH2670" s="1" t="str">
        <f>_xlfn.TEXTAFTER(Table9[[#This Row],[rxn]],"-",-1)</f>
        <v>MRPL19</v>
      </c>
      <c r="AI2670" s="1" t="e">
        <f>_xlfn.TEXTAFTER(_xlfn.TEXTBEFORE(Table9[[#This Row],[rxn]],"-"&amp;Table9[[#This Row],[enz]]),"RXN-")</f>
        <v>#N/A</v>
      </c>
      <c r="AJ2670" s="1" t="e">
        <f>_xlfn.TEXTBEFORE(Table9[[#This Row],[rxn]],"_",-1)</f>
        <v>#N/A</v>
      </c>
    </row>
    <row r="2671" spans="31:36" ht="17" x14ac:dyDescent="0.25">
      <c r="AE2671" s="1" t="s">
        <v>13092</v>
      </c>
      <c r="AF2671" s="1" t="s">
        <v>2778</v>
      </c>
      <c r="AG2671" s="9">
        <v>2.9317883000000001E-11</v>
      </c>
      <c r="AH2671" s="1" t="str">
        <f>_xlfn.TEXTAFTER(Table9[[#This Row],[rxn]],"-",-1)</f>
        <v>MRPL20</v>
      </c>
      <c r="AI2671" s="1" t="e">
        <f>_xlfn.TEXTAFTER(_xlfn.TEXTBEFORE(Table9[[#This Row],[rxn]],"-"&amp;Table9[[#This Row],[enz]]),"RXN-")</f>
        <v>#N/A</v>
      </c>
      <c r="AJ2671" s="1" t="e">
        <f>_xlfn.TEXTBEFORE(Table9[[#This Row],[rxn]],"_",-1)</f>
        <v>#N/A</v>
      </c>
    </row>
    <row r="2672" spans="31:36" ht="17" x14ac:dyDescent="0.25">
      <c r="AE2672" s="1" t="s">
        <v>13093</v>
      </c>
      <c r="AF2672" s="1" t="s">
        <v>2778</v>
      </c>
      <c r="AG2672" s="9">
        <v>7.3962907999999994E-11</v>
      </c>
      <c r="AH2672" s="1" t="str">
        <f>_xlfn.TEXTAFTER(Table9[[#This Row],[rxn]],"-",-1)</f>
        <v>MRPL22</v>
      </c>
      <c r="AI2672" s="1" t="e">
        <f>_xlfn.TEXTAFTER(_xlfn.TEXTBEFORE(Table9[[#This Row],[rxn]],"-"&amp;Table9[[#This Row],[enz]]),"RXN-")</f>
        <v>#N/A</v>
      </c>
      <c r="AJ2672" s="1" t="e">
        <f>_xlfn.TEXTBEFORE(Table9[[#This Row],[rxn]],"_",-1)</f>
        <v>#N/A</v>
      </c>
    </row>
    <row r="2673" spans="31:36" ht="17" x14ac:dyDescent="0.25">
      <c r="AE2673" s="1" t="s">
        <v>13094</v>
      </c>
      <c r="AF2673" s="1" t="s">
        <v>2778</v>
      </c>
      <c r="AG2673" s="9">
        <v>2.8919831100000001E-10</v>
      </c>
      <c r="AH2673" s="1" t="str">
        <f>_xlfn.TEXTAFTER(Table9[[#This Row],[rxn]],"-",-1)</f>
        <v>MRPL23</v>
      </c>
      <c r="AI2673" s="1" t="e">
        <f>_xlfn.TEXTAFTER(_xlfn.TEXTBEFORE(Table9[[#This Row],[rxn]],"-"&amp;Table9[[#This Row],[enz]]),"RXN-")</f>
        <v>#N/A</v>
      </c>
      <c r="AJ2673" s="1" t="e">
        <f>_xlfn.TEXTBEFORE(Table9[[#This Row],[rxn]],"_",-1)</f>
        <v>#N/A</v>
      </c>
    </row>
    <row r="2674" spans="31:36" ht="17" x14ac:dyDescent="0.25">
      <c r="AE2674" s="1" t="s">
        <v>13095</v>
      </c>
      <c r="AF2674" s="1" t="s">
        <v>2778</v>
      </c>
      <c r="AG2674" s="9">
        <v>1.56817816999999E-10</v>
      </c>
      <c r="AH2674" s="1" t="str">
        <f>_xlfn.TEXTAFTER(Table9[[#This Row],[rxn]],"-",-1)</f>
        <v>MRPL24</v>
      </c>
      <c r="AI2674" s="1" t="e">
        <f>_xlfn.TEXTAFTER(_xlfn.TEXTBEFORE(Table9[[#This Row],[rxn]],"-"&amp;Table9[[#This Row],[enz]]),"RXN-")</f>
        <v>#N/A</v>
      </c>
      <c r="AJ2674" s="1" t="e">
        <f>_xlfn.TEXTBEFORE(Table9[[#This Row],[rxn]],"_",-1)</f>
        <v>#N/A</v>
      </c>
    </row>
    <row r="2675" spans="31:36" ht="17" x14ac:dyDescent="0.25">
      <c r="AE2675" s="1" t="s">
        <v>13096</v>
      </c>
      <c r="AF2675" s="1" t="s">
        <v>2778</v>
      </c>
      <c r="AG2675" s="9">
        <v>2.7347416700000002E-10</v>
      </c>
      <c r="AH2675" s="1" t="str">
        <f>_xlfn.TEXTAFTER(Table9[[#This Row],[rxn]],"-",-1)</f>
        <v>MRPL28</v>
      </c>
      <c r="AI2675" s="1" t="e">
        <f>_xlfn.TEXTAFTER(_xlfn.TEXTBEFORE(Table9[[#This Row],[rxn]],"-"&amp;Table9[[#This Row],[enz]]),"RXN-")</f>
        <v>#N/A</v>
      </c>
      <c r="AJ2675" s="1" t="e">
        <f>_xlfn.TEXTBEFORE(Table9[[#This Row],[rxn]],"_",-1)</f>
        <v>#N/A</v>
      </c>
    </row>
    <row r="2676" spans="31:36" ht="17" x14ac:dyDescent="0.25">
      <c r="AE2676" s="1" t="s">
        <v>13097</v>
      </c>
      <c r="AF2676" s="1" t="s">
        <v>2778</v>
      </c>
      <c r="AG2676" s="9">
        <v>2.5844955899999998E-10</v>
      </c>
      <c r="AH2676" s="1" t="str">
        <f>_xlfn.TEXTAFTER(Table9[[#This Row],[rxn]],"-",-1)</f>
        <v>MRPL3</v>
      </c>
      <c r="AI2676" s="1" t="e">
        <f>_xlfn.TEXTAFTER(_xlfn.TEXTBEFORE(Table9[[#This Row],[rxn]],"-"&amp;Table9[[#This Row],[enz]]),"RXN-")</f>
        <v>#N/A</v>
      </c>
      <c r="AJ2676" s="1" t="e">
        <f>_xlfn.TEXTBEFORE(Table9[[#This Row],[rxn]],"_",-1)</f>
        <v>#N/A</v>
      </c>
    </row>
    <row r="2677" spans="31:36" ht="17" x14ac:dyDescent="0.25">
      <c r="AE2677" s="1" t="s">
        <v>13098</v>
      </c>
      <c r="AF2677" s="1" t="s">
        <v>2778</v>
      </c>
      <c r="AG2677" s="9">
        <v>2.6846413E-11</v>
      </c>
      <c r="AH2677" s="1" t="str">
        <f>_xlfn.TEXTAFTER(Table9[[#This Row],[rxn]],"-",-1)</f>
        <v>MRPL31</v>
      </c>
      <c r="AI2677" s="1" t="e">
        <f>_xlfn.TEXTAFTER(_xlfn.TEXTBEFORE(Table9[[#This Row],[rxn]],"-"&amp;Table9[[#This Row],[enz]]),"RXN-")</f>
        <v>#N/A</v>
      </c>
      <c r="AJ2677" s="1" t="e">
        <f>_xlfn.TEXTBEFORE(Table9[[#This Row],[rxn]],"_",-1)</f>
        <v>#N/A</v>
      </c>
    </row>
    <row r="2678" spans="31:36" ht="17" x14ac:dyDescent="0.25">
      <c r="AE2678" s="1" t="s">
        <v>13099</v>
      </c>
      <c r="AF2678" s="1" t="s">
        <v>2778</v>
      </c>
      <c r="AG2678" s="9">
        <v>1.4847501500000001E-10</v>
      </c>
      <c r="AH2678" s="1" t="str">
        <f>_xlfn.TEXTAFTER(Table9[[#This Row],[rxn]],"-",-1)</f>
        <v>MRPL33</v>
      </c>
      <c r="AI2678" s="1" t="e">
        <f>_xlfn.TEXTAFTER(_xlfn.TEXTBEFORE(Table9[[#This Row],[rxn]],"-"&amp;Table9[[#This Row],[enz]]),"RXN-")</f>
        <v>#N/A</v>
      </c>
      <c r="AJ2678" s="1" t="e">
        <f>_xlfn.TEXTBEFORE(Table9[[#This Row],[rxn]],"_",-1)</f>
        <v>#N/A</v>
      </c>
    </row>
    <row r="2679" spans="31:36" ht="17" x14ac:dyDescent="0.25">
      <c r="AE2679" s="1" t="s">
        <v>13100</v>
      </c>
      <c r="AF2679" s="1" t="s">
        <v>2778</v>
      </c>
      <c r="AG2679" s="9">
        <v>8.2847042999999996E-11</v>
      </c>
      <c r="AH2679" s="1" t="str">
        <f>_xlfn.TEXTAFTER(Table9[[#This Row],[rxn]],"-",-1)</f>
        <v>MRPL35</v>
      </c>
      <c r="AI2679" s="1" t="e">
        <f>_xlfn.TEXTAFTER(_xlfn.TEXTBEFORE(Table9[[#This Row],[rxn]],"-"&amp;Table9[[#This Row],[enz]]),"RXN-")</f>
        <v>#N/A</v>
      </c>
      <c r="AJ2679" s="1" t="e">
        <f>_xlfn.TEXTBEFORE(Table9[[#This Row],[rxn]],"_",-1)</f>
        <v>#N/A</v>
      </c>
    </row>
    <row r="2680" spans="31:36" ht="17" x14ac:dyDescent="0.25">
      <c r="AE2680" s="1" t="s">
        <v>13101</v>
      </c>
      <c r="AF2680" s="1" t="s">
        <v>2778</v>
      </c>
      <c r="AG2680" s="9">
        <v>2.8271671000000001E-11</v>
      </c>
      <c r="AH2680" s="1" t="str">
        <f>_xlfn.TEXTAFTER(Table9[[#This Row],[rxn]],"-",-1)</f>
        <v>MRPL37</v>
      </c>
      <c r="AI2680" s="1" t="e">
        <f>_xlfn.TEXTAFTER(_xlfn.TEXTBEFORE(Table9[[#This Row],[rxn]],"-"&amp;Table9[[#This Row],[enz]]),"RXN-")</f>
        <v>#N/A</v>
      </c>
      <c r="AJ2680" s="1" t="e">
        <f>_xlfn.TEXTBEFORE(Table9[[#This Row],[rxn]],"_",-1)</f>
        <v>#N/A</v>
      </c>
    </row>
    <row r="2681" spans="31:36" ht="17" x14ac:dyDescent="0.25">
      <c r="AE2681" s="1" t="s">
        <v>13102</v>
      </c>
      <c r="AF2681" s="1" t="s">
        <v>2778</v>
      </c>
      <c r="AG2681" s="9">
        <v>2.18156264999999E-10</v>
      </c>
      <c r="AH2681" s="1" t="str">
        <f>_xlfn.TEXTAFTER(Table9[[#This Row],[rxn]],"-",-1)</f>
        <v>MRPL39</v>
      </c>
      <c r="AI2681" s="1" t="e">
        <f>_xlfn.TEXTAFTER(_xlfn.TEXTBEFORE(Table9[[#This Row],[rxn]],"-"&amp;Table9[[#This Row],[enz]]),"RXN-")</f>
        <v>#N/A</v>
      </c>
      <c r="AJ2681" s="1" t="e">
        <f>_xlfn.TEXTBEFORE(Table9[[#This Row],[rxn]],"_",-1)</f>
        <v>#N/A</v>
      </c>
    </row>
    <row r="2682" spans="31:36" ht="17" x14ac:dyDescent="0.25">
      <c r="AE2682" s="1" t="s">
        <v>13103</v>
      </c>
      <c r="AF2682" s="1" t="s">
        <v>2778</v>
      </c>
      <c r="AG2682" s="9">
        <v>1.3330718800000001E-10</v>
      </c>
      <c r="AH2682" s="1" t="str">
        <f>_xlfn.TEXTAFTER(Table9[[#This Row],[rxn]],"-",-1)</f>
        <v>MRPL4</v>
      </c>
      <c r="AI2682" s="1" t="e">
        <f>_xlfn.TEXTAFTER(_xlfn.TEXTBEFORE(Table9[[#This Row],[rxn]],"-"&amp;Table9[[#This Row],[enz]]),"RXN-")</f>
        <v>#N/A</v>
      </c>
      <c r="AJ2682" s="1" t="e">
        <f>_xlfn.TEXTBEFORE(Table9[[#This Row],[rxn]],"_",-1)</f>
        <v>#N/A</v>
      </c>
    </row>
    <row r="2683" spans="31:36" ht="17" x14ac:dyDescent="0.25">
      <c r="AE2683" s="1" t="s">
        <v>13104</v>
      </c>
      <c r="AF2683" s="1" t="s">
        <v>2778</v>
      </c>
      <c r="AG2683" s="9">
        <v>1.74108817999999E-10</v>
      </c>
      <c r="AH2683" s="1" t="str">
        <f>_xlfn.TEXTAFTER(Table9[[#This Row],[rxn]],"-",-1)</f>
        <v>MRPL49</v>
      </c>
      <c r="AI2683" s="1" t="e">
        <f>_xlfn.TEXTAFTER(_xlfn.TEXTBEFORE(Table9[[#This Row],[rxn]],"-"&amp;Table9[[#This Row],[enz]]),"RXN-")</f>
        <v>#N/A</v>
      </c>
      <c r="AJ2683" s="1" t="e">
        <f>_xlfn.TEXTBEFORE(Table9[[#This Row],[rxn]],"_",-1)</f>
        <v>#N/A</v>
      </c>
    </row>
    <row r="2684" spans="31:36" ht="17" x14ac:dyDescent="0.25">
      <c r="AE2684" s="1" t="s">
        <v>13105</v>
      </c>
      <c r="AF2684" s="1" t="s">
        <v>2778</v>
      </c>
      <c r="AG2684" s="9">
        <v>4.5475440800000002E-10</v>
      </c>
      <c r="AH2684" s="1" t="str">
        <f>_xlfn.TEXTAFTER(Table9[[#This Row],[rxn]],"-",-1)</f>
        <v>MRPL51</v>
      </c>
      <c r="AI2684" s="1" t="e">
        <f>_xlfn.TEXTAFTER(_xlfn.TEXTBEFORE(Table9[[#This Row],[rxn]],"-"&amp;Table9[[#This Row],[enz]]),"RXN-")</f>
        <v>#N/A</v>
      </c>
      <c r="AJ2684" s="1" t="e">
        <f>_xlfn.TEXTBEFORE(Table9[[#This Row],[rxn]],"_",-1)</f>
        <v>#N/A</v>
      </c>
    </row>
    <row r="2685" spans="31:36" ht="17" x14ac:dyDescent="0.25">
      <c r="AE2685" s="1" t="s">
        <v>13106</v>
      </c>
      <c r="AF2685" s="1" t="s">
        <v>2778</v>
      </c>
      <c r="AG2685" s="9">
        <v>1.8665913199999999E-10</v>
      </c>
      <c r="AH2685" s="1" t="str">
        <f>_xlfn.TEXTAFTER(Table9[[#This Row],[rxn]],"-",-1)</f>
        <v>MRPL6</v>
      </c>
      <c r="AI2685" s="1" t="e">
        <f>_xlfn.TEXTAFTER(_xlfn.TEXTBEFORE(Table9[[#This Row],[rxn]],"-"&amp;Table9[[#This Row],[enz]]),"RXN-")</f>
        <v>#N/A</v>
      </c>
      <c r="AJ2685" s="1" t="e">
        <f>_xlfn.TEXTBEFORE(Table9[[#This Row],[rxn]],"_",-1)</f>
        <v>#N/A</v>
      </c>
    </row>
    <row r="2686" spans="31:36" ht="17" x14ac:dyDescent="0.25">
      <c r="AE2686" s="1" t="s">
        <v>13107</v>
      </c>
      <c r="AF2686" s="1" t="s">
        <v>2778</v>
      </c>
      <c r="AG2686" s="9">
        <v>1.21271471999999E-10</v>
      </c>
      <c r="AH2686" s="1" t="str">
        <f>_xlfn.TEXTAFTER(Table9[[#This Row],[rxn]],"-",-1)</f>
        <v>MRPL7</v>
      </c>
      <c r="AI2686" s="1" t="e">
        <f>_xlfn.TEXTAFTER(_xlfn.TEXTBEFORE(Table9[[#This Row],[rxn]],"-"&amp;Table9[[#This Row],[enz]]),"RXN-")</f>
        <v>#N/A</v>
      </c>
      <c r="AJ2686" s="1" t="e">
        <f>_xlfn.TEXTBEFORE(Table9[[#This Row],[rxn]],"_",-1)</f>
        <v>#N/A</v>
      </c>
    </row>
    <row r="2687" spans="31:36" ht="17" x14ac:dyDescent="0.25">
      <c r="AE2687" s="1" t="s">
        <v>13108</v>
      </c>
      <c r="AF2687" s="1" t="s">
        <v>2778</v>
      </c>
      <c r="AG2687" s="9">
        <v>6.3399488999999901E-11</v>
      </c>
      <c r="AH2687" s="1" t="str">
        <f>_xlfn.TEXTAFTER(Table9[[#This Row],[rxn]],"-",-1)</f>
        <v>MRPL9</v>
      </c>
      <c r="AI2687" s="1" t="e">
        <f>_xlfn.TEXTAFTER(_xlfn.TEXTBEFORE(Table9[[#This Row],[rxn]],"-"&amp;Table9[[#This Row],[enz]]),"RXN-")</f>
        <v>#N/A</v>
      </c>
      <c r="AJ2687" s="1" t="e">
        <f>_xlfn.TEXTBEFORE(Table9[[#This Row],[rxn]],"_",-1)</f>
        <v>#N/A</v>
      </c>
    </row>
    <row r="2688" spans="31:36" ht="17" x14ac:dyDescent="0.25">
      <c r="AE2688" s="1" t="s">
        <v>13109</v>
      </c>
      <c r="AF2688" s="1" t="s">
        <v>2778</v>
      </c>
      <c r="AG2688" s="9">
        <v>2.3703365799999999E-10</v>
      </c>
      <c r="AH2688" s="1" t="str">
        <f>_xlfn.TEXTAFTER(Table9[[#This Row],[rxn]],"-",-1)</f>
        <v>MRPS16</v>
      </c>
      <c r="AI2688" s="1" t="e">
        <f>_xlfn.TEXTAFTER(_xlfn.TEXTBEFORE(Table9[[#This Row],[rxn]],"-"&amp;Table9[[#This Row],[enz]]),"RXN-")</f>
        <v>#N/A</v>
      </c>
      <c r="AJ2688" s="1" t="e">
        <f>_xlfn.TEXTBEFORE(Table9[[#This Row],[rxn]],"_",-1)</f>
        <v>#N/A</v>
      </c>
    </row>
    <row r="2689" spans="31:36" ht="17" x14ac:dyDescent="0.25">
      <c r="AE2689" s="1" t="s">
        <v>13110</v>
      </c>
      <c r="AF2689" s="1" t="s">
        <v>2778</v>
      </c>
      <c r="AG2689" s="9">
        <v>1.2340869599999999E-10</v>
      </c>
      <c r="AH2689" s="1" t="str">
        <f>_xlfn.TEXTAFTER(Table9[[#This Row],[rxn]],"-",-1)</f>
        <v>MRPS18</v>
      </c>
      <c r="AI2689" s="1" t="e">
        <f>_xlfn.TEXTAFTER(_xlfn.TEXTBEFORE(Table9[[#This Row],[rxn]],"-"&amp;Table9[[#This Row],[enz]]),"RXN-")</f>
        <v>#N/A</v>
      </c>
      <c r="AJ2689" s="1" t="e">
        <f>_xlfn.TEXTBEFORE(Table9[[#This Row],[rxn]],"_",-1)</f>
        <v>#N/A</v>
      </c>
    </row>
    <row r="2690" spans="31:36" ht="17" x14ac:dyDescent="0.25">
      <c r="AE2690" s="1" t="s">
        <v>13111</v>
      </c>
      <c r="AF2690" s="1" t="s">
        <v>2778</v>
      </c>
      <c r="AG2690" s="9">
        <v>4.3460219999999899E-11</v>
      </c>
      <c r="AH2690" s="1" t="str">
        <f>_xlfn.TEXTAFTER(Table9[[#This Row],[rxn]],"-",-1)</f>
        <v>MRPS28</v>
      </c>
      <c r="AI2690" s="1" t="e">
        <f>_xlfn.TEXTAFTER(_xlfn.TEXTBEFORE(Table9[[#This Row],[rxn]],"-"&amp;Table9[[#This Row],[enz]]),"RXN-")</f>
        <v>#N/A</v>
      </c>
      <c r="AJ2690" s="1" t="e">
        <f>_xlfn.TEXTBEFORE(Table9[[#This Row],[rxn]],"_",-1)</f>
        <v>#N/A</v>
      </c>
    </row>
    <row r="2691" spans="31:36" ht="17" x14ac:dyDescent="0.25">
      <c r="AE2691" s="1" t="s">
        <v>13112</v>
      </c>
      <c r="AF2691" s="1" t="s">
        <v>2778</v>
      </c>
      <c r="AG2691" s="9">
        <v>5.3620170399999997E-10</v>
      </c>
      <c r="AH2691" s="1" t="str">
        <f>_xlfn.TEXTAFTER(Table9[[#This Row],[rxn]],"-",-1)</f>
        <v>MRPS5</v>
      </c>
      <c r="AI2691" s="1" t="e">
        <f>_xlfn.TEXTAFTER(_xlfn.TEXTBEFORE(Table9[[#This Row],[rxn]],"-"&amp;Table9[[#This Row],[enz]]),"RXN-")</f>
        <v>#N/A</v>
      </c>
      <c r="AJ2691" s="1" t="e">
        <f>_xlfn.TEXTBEFORE(Table9[[#This Row],[rxn]],"_",-1)</f>
        <v>#N/A</v>
      </c>
    </row>
    <row r="2692" spans="31:36" ht="17" x14ac:dyDescent="0.25">
      <c r="AE2692" s="1" t="s">
        <v>13113</v>
      </c>
      <c r="AF2692" s="1" t="s">
        <v>2778</v>
      </c>
      <c r="AG2692" s="9">
        <v>2.3872796300000001E-10</v>
      </c>
      <c r="AH2692" s="1" t="str">
        <f>_xlfn.TEXTAFTER(Table9[[#This Row],[rxn]],"-",-1)</f>
        <v>MRPS8</v>
      </c>
      <c r="AI2692" s="1" t="e">
        <f>_xlfn.TEXTAFTER(_xlfn.TEXTBEFORE(Table9[[#This Row],[rxn]],"-"&amp;Table9[[#This Row],[enz]]),"RXN-")</f>
        <v>#N/A</v>
      </c>
      <c r="AJ2692" s="1" t="e">
        <f>_xlfn.TEXTBEFORE(Table9[[#This Row],[rxn]],"_",-1)</f>
        <v>#N/A</v>
      </c>
    </row>
    <row r="2693" spans="31:36" ht="17" x14ac:dyDescent="0.25">
      <c r="AE2693" s="1" t="s">
        <v>13114</v>
      </c>
      <c r="AF2693" s="1" t="s">
        <v>2778</v>
      </c>
      <c r="AG2693" s="9">
        <v>1.29306339E-10</v>
      </c>
      <c r="AH2693" s="1" t="str">
        <f>_xlfn.TEXTAFTER(Table9[[#This Row],[rxn]],"-",-1)</f>
        <v>MRPS9</v>
      </c>
      <c r="AI2693" s="1" t="e">
        <f>_xlfn.TEXTAFTER(_xlfn.TEXTBEFORE(Table9[[#This Row],[rxn]],"-"&amp;Table9[[#This Row],[enz]]),"RXN-")</f>
        <v>#N/A</v>
      </c>
      <c r="AJ2693" s="1" t="e">
        <f>_xlfn.TEXTBEFORE(Table9[[#This Row],[rxn]],"_",-1)</f>
        <v>#N/A</v>
      </c>
    </row>
    <row r="2694" spans="31:36" ht="17" x14ac:dyDescent="0.25">
      <c r="AE2694" s="1" t="s">
        <v>13115</v>
      </c>
      <c r="AF2694" s="1" t="s">
        <v>2778</v>
      </c>
      <c r="AG2694" s="9">
        <v>1.2835905499999999E-10</v>
      </c>
      <c r="AH2694" s="1" t="str">
        <f>_xlfn.TEXTAFTER(Table9[[#This Row],[rxn]],"-",-1)</f>
        <v>NAM9</v>
      </c>
      <c r="AI2694" s="1" t="e">
        <f>_xlfn.TEXTAFTER(_xlfn.TEXTBEFORE(Table9[[#This Row],[rxn]],"-"&amp;Table9[[#This Row],[enz]]),"RXN-")</f>
        <v>#N/A</v>
      </c>
      <c r="AJ2694" s="1" t="e">
        <f>_xlfn.TEXTBEFORE(Table9[[#This Row],[rxn]],"_",-1)</f>
        <v>#N/A</v>
      </c>
    </row>
    <row r="2695" spans="31:36" ht="17" x14ac:dyDescent="0.25">
      <c r="AE2695" s="1" t="s">
        <v>13116</v>
      </c>
      <c r="AF2695" s="1" t="s">
        <v>2778</v>
      </c>
      <c r="AG2695" s="9">
        <v>1.4507803600000001E-10</v>
      </c>
      <c r="AH2695" s="1" t="str">
        <f>_xlfn.TEXTAFTER(Table9[[#This Row],[rxn]],"-",-1)</f>
        <v>RML2</v>
      </c>
      <c r="AI2695" s="1" t="e">
        <f>_xlfn.TEXTAFTER(_xlfn.TEXTBEFORE(Table9[[#This Row],[rxn]],"-"&amp;Table9[[#This Row],[enz]]),"RXN-")</f>
        <v>#N/A</v>
      </c>
      <c r="AJ2695" s="1" t="e">
        <f>_xlfn.TEXTBEFORE(Table9[[#This Row],[rxn]],"_",-1)</f>
        <v>#N/A</v>
      </c>
    </row>
    <row r="2696" spans="31:36" ht="17" x14ac:dyDescent="0.25">
      <c r="AE2696" s="1" t="s">
        <v>13117</v>
      </c>
      <c r="AF2696" s="1" t="s">
        <v>2778</v>
      </c>
      <c r="AG2696" s="9">
        <v>1.7365544800000001E-10</v>
      </c>
      <c r="AH2696" s="1" t="str">
        <f>_xlfn.TEXTAFTER(Table9[[#This Row],[rxn]],"-",-1)</f>
        <v>RSM10</v>
      </c>
      <c r="AI2696" s="1" t="e">
        <f>_xlfn.TEXTAFTER(_xlfn.TEXTBEFORE(Table9[[#This Row],[rxn]],"-"&amp;Table9[[#This Row],[enz]]),"RXN-")</f>
        <v>#N/A</v>
      </c>
      <c r="AJ2696" s="1" t="e">
        <f>_xlfn.TEXTBEFORE(Table9[[#This Row],[rxn]],"_",-1)</f>
        <v>#N/A</v>
      </c>
    </row>
    <row r="2697" spans="31:36" ht="17" x14ac:dyDescent="0.25">
      <c r="AE2697" s="1" t="s">
        <v>13118</v>
      </c>
      <c r="AF2697" s="1" t="s">
        <v>2778</v>
      </c>
      <c r="AG2697" s="9">
        <v>1.02751822E-10</v>
      </c>
      <c r="AH2697" s="1" t="str">
        <f>_xlfn.TEXTAFTER(Table9[[#This Row],[rxn]],"-",-1)</f>
        <v>RSM18</v>
      </c>
      <c r="AI2697" s="1" t="e">
        <f>_xlfn.TEXTAFTER(_xlfn.TEXTBEFORE(Table9[[#This Row],[rxn]],"-"&amp;Table9[[#This Row],[enz]]),"RXN-")</f>
        <v>#N/A</v>
      </c>
      <c r="AJ2697" s="1" t="e">
        <f>_xlfn.TEXTBEFORE(Table9[[#This Row],[rxn]],"_",-1)</f>
        <v>#N/A</v>
      </c>
    </row>
    <row r="2698" spans="31:36" ht="17" x14ac:dyDescent="0.25">
      <c r="AE2698" s="1" t="s">
        <v>13119</v>
      </c>
      <c r="AF2698" s="1" t="s">
        <v>2778</v>
      </c>
      <c r="AG2698" s="9">
        <v>1.2115913300000001E-10</v>
      </c>
      <c r="AH2698" s="1" t="str">
        <f>_xlfn.TEXTAFTER(Table9[[#This Row],[rxn]],"-",-1)</f>
        <v>RSM23</v>
      </c>
      <c r="AI2698" s="1" t="e">
        <f>_xlfn.TEXTAFTER(_xlfn.TEXTBEFORE(Table9[[#This Row],[rxn]],"-"&amp;Table9[[#This Row],[enz]]),"RXN-")</f>
        <v>#N/A</v>
      </c>
      <c r="AJ2698" s="1" t="e">
        <f>_xlfn.TEXTBEFORE(Table9[[#This Row],[rxn]],"_",-1)</f>
        <v>#N/A</v>
      </c>
    </row>
    <row r="2699" spans="31:36" ht="17" x14ac:dyDescent="0.25">
      <c r="AE2699" s="1" t="s">
        <v>13120</v>
      </c>
      <c r="AF2699" s="1" t="s">
        <v>2778</v>
      </c>
      <c r="AG2699" s="9">
        <v>1.7436576499999999E-10</v>
      </c>
      <c r="AH2699" s="1" t="str">
        <f>_xlfn.TEXTAFTER(Table9[[#This Row],[rxn]],"-",-1)</f>
        <v>RSM24</v>
      </c>
      <c r="AI2699" s="1" t="e">
        <f>_xlfn.TEXTAFTER(_xlfn.TEXTBEFORE(Table9[[#This Row],[rxn]],"-"&amp;Table9[[#This Row],[enz]]),"RXN-")</f>
        <v>#N/A</v>
      </c>
      <c r="AJ2699" s="1" t="e">
        <f>_xlfn.TEXTBEFORE(Table9[[#This Row],[rxn]],"_",-1)</f>
        <v>#N/A</v>
      </c>
    </row>
    <row r="2700" spans="31:36" ht="17" x14ac:dyDescent="0.25">
      <c r="AE2700" s="1" t="s">
        <v>13121</v>
      </c>
      <c r="AF2700" s="1" t="s">
        <v>2778</v>
      </c>
      <c r="AG2700" s="9">
        <v>6.9339981999999902E-11</v>
      </c>
      <c r="AH2700" s="1" t="str">
        <f>_xlfn.TEXTAFTER(Table9[[#This Row],[rxn]],"-",-1)</f>
        <v>RSM27</v>
      </c>
      <c r="AI2700" s="1" t="e">
        <f>_xlfn.TEXTAFTER(_xlfn.TEXTBEFORE(Table9[[#This Row],[rxn]],"-"&amp;Table9[[#This Row],[enz]]),"RXN-")</f>
        <v>#N/A</v>
      </c>
      <c r="AJ2700" s="1" t="e">
        <f>_xlfn.TEXTBEFORE(Table9[[#This Row],[rxn]],"_",-1)</f>
        <v>#N/A</v>
      </c>
    </row>
    <row r="2701" spans="31:36" ht="17" x14ac:dyDescent="0.25">
      <c r="AE2701" s="1" t="s">
        <v>13122</v>
      </c>
      <c r="AF2701" s="1" t="s">
        <v>2778</v>
      </c>
      <c r="AG2701" s="9">
        <v>1.37521048999999E-10</v>
      </c>
      <c r="AH2701" s="1" t="str">
        <f>_xlfn.TEXTAFTER(Table9[[#This Row],[rxn]],"-",-1)</f>
        <v>RSM7</v>
      </c>
      <c r="AI2701" s="1" t="e">
        <f>_xlfn.TEXTAFTER(_xlfn.TEXTBEFORE(Table9[[#This Row],[rxn]],"-"&amp;Table9[[#This Row],[enz]]),"RXN-")</f>
        <v>#N/A</v>
      </c>
      <c r="AJ2701" s="1" t="e">
        <f>_xlfn.TEXTBEFORE(Table9[[#This Row],[rxn]],"_",-1)</f>
        <v>#N/A</v>
      </c>
    </row>
    <row r="2702" spans="31:36" ht="17" x14ac:dyDescent="0.25">
      <c r="AE2702" s="1" t="s">
        <v>13123</v>
      </c>
      <c r="AF2702" s="1" t="s">
        <v>2778</v>
      </c>
      <c r="AG2702" s="9">
        <v>2.4388470999999999E-11</v>
      </c>
      <c r="AH2702" s="1" t="str">
        <f>_xlfn.TEXTAFTER(Table9[[#This Row],[rxn]],"-",-1)</f>
        <v>SWS2</v>
      </c>
      <c r="AI2702" s="1" t="e">
        <f>_xlfn.TEXTAFTER(_xlfn.TEXTBEFORE(Table9[[#This Row],[rxn]],"-"&amp;Table9[[#This Row],[enz]]),"RXN-")</f>
        <v>#N/A</v>
      </c>
      <c r="AJ2702" s="1" t="e">
        <f>_xlfn.TEXTBEFORE(Table9[[#This Row],[rxn]],"_",-1)</f>
        <v>#N/A</v>
      </c>
    </row>
    <row r="2703" spans="31:36" ht="17" x14ac:dyDescent="0.25">
      <c r="AE2703" s="1" t="s">
        <v>13124</v>
      </c>
      <c r="AF2703" s="1" t="s">
        <v>2778</v>
      </c>
      <c r="AG2703" s="9">
        <v>1.10051873E-10</v>
      </c>
      <c r="AH2703" s="1" t="str">
        <f>_xlfn.TEXTAFTER(Table9[[#This Row],[rxn]],"-",-1)</f>
        <v>YML6</v>
      </c>
      <c r="AI2703" s="1" t="e">
        <f>_xlfn.TEXTAFTER(_xlfn.TEXTBEFORE(Table9[[#This Row],[rxn]],"-"&amp;Table9[[#This Row],[enz]]),"RXN-")</f>
        <v>#N/A</v>
      </c>
      <c r="AJ2703" s="1" t="e">
        <f>_xlfn.TEXTBEFORE(Table9[[#This Row],[rxn]],"_",-1)</f>
        <v>#N/A</v>
      </c>
    </row>
    <row r="2704" spans="31:36" ht="17" x14ac:dyDescent="0.25">
      <c r="AE2704" s="1" t="s">
        <v>13125</v>
      </c>
      <c r="AF2704" s="1" t="s">
        <v>2778</v>
      </c>
      <c r="AG2704" s="9">
        <v>1.6442948741184E-5</v>
      </c>
      <c r="AH2704" s="1" t="str">
        <f>_xlfn.TEXTAFTER(Table9[[#This Row],[rxn]],"-",-1)</f>
        <v>TOTALPROTEIN</v>
      </c>
      <c r="AI2704" s="1" t="e">
        <f>_xlfn.TEXTAFTER(_xlfn.TEXTBEFORE(Table9[[#This Row],[rxn]],"-"&amp;Table9[[#This Row],[enz]]),"RXN-")</f>
        <v>#N/A</v>
      </c>
      <c r="AJ2704" s="1" t="e">
        <f>_xlfn.TEXTBEFORE(Table9[[#This Row],[rxn]],"_",-1)</f>
        <v>#N/A</v>
      </c>
    </row>
    <row r="2705" spans="31:36" ht="17" x14ac:dyDescent="0.25">
      <c r="AE2705" s="1" t="s">
        <v>4736</v>
      </c>
      <c r="AF2705" s="1" t="s">
        <v>2778</v>
      </c>
      <c r="AG2705" s="9">
        <v>0.1</v>
      </c>
      <c r="AH2705" s="1" t="str">
        <f>_xlfn.TEXTAFTER(Table9[[#This Row],[rxn]],"-",-1)</f>
        <v>BIODILAERO</v>
      </c>
      <c r="AI2705" s="1" t="e">
        <f>_xlfn.TEXTAFTER(_xlfn.TEXTBEFORE(Table9[[#This Row],[rxn]],"-"&amp;Table9[[#This Row],[enz]]),"RXN-")</f>
        <v>#N/A</v>
      </c>
      <c r="AJ2705" s="1" t="e">
        <f>_xlfn.TEXTBEFORE(Table9[[#This Row],[rxn]],"_",-1)</f>
        <v>#N/A</v>
      </c>
    </row>
    <row r="2706" spans="31:36" ht="17" x14ac:dyDescent="0.25">
      <c r="AE2706" s="1" t="s">
        <v>4737</v>
      </c>
      <c r="AF2706" s="1" t="s">
        <v>2778</v>
      </c>
      <c r="AG2706" s="9">
        <v>3.67955332398886E-2</v>
      </c>
      <c r="AH2706" s="1" t="str">
        <f>_xlfn.TEXTAFTER(Table9[[#This Row],[rxn]],"-",-1)</f>
        <v>PROTTOBIO</v>
      </c>
      <c r="AI2706" s="1" t="e">
        <f>_xlfn.TEXTAFTER(_xlfn.TEXTBEFORE(Table9[[#This Row],[rxn]],"-"&amp;Table9[[#This Row],[enz]]),"RXN-")</f>
        <v>#N/A</v>
      </c>
      <c r="AJ2706" s="1" t="e">
        <f>_xlfn.TEXTBEFORE(Table9[[#This Row],[rxn]],"_",-1)</f>
        <v>#N/A</v>
      </c>
    </row>
    <row r="2707" spans="31:36" ht="17" x14ac:dyDescent="0.25">
      <c r="AE2707" s="1" t="s">
        <v>4738</v>
      </c>
      <c r="AF2707" s="1" t="s">
        <v>2778</v>
      </c>
      <c r="AG2707" s="9">
        <v>1.6925945290348701E-2</v>
      </c>
      <c r="AH2707" s="1" t="str">
        <f>_xlfn.TEXTAFTER(Table9[[#This Row],[rxn]],"-",-1)</f>
        <v>PROTMODELED</v>
      </c>
      <c r="AI2707" s="1" t="e">
        <f>_xlfn.TEXTAFTER(_xlfn.TEXTBEFORE(Table9[[#This Row],[rxn]],"-"&amp;Table9[[#This Row],[enz]]),"RXN-")</f>
        <v>#N/A</v>
      </c>
      <c r="AJ2707" s="1" t="e">
        <f>_xlfn.TEXTBEFORE(Table9[[#This Row],[rxn]],"_",-1)</f>
        <v>#N/A</v>
      </c>
    </row>
    <row r="2708" spans="31:36" ht="17" x14ac:dyDescent="0.25">
      <c r="AE2708" s="1" t="s">
        <v>4739</v>
      </c>
      <c r="AF2708" s="1" t="s">
        <v>2778</v>
      </c>
      <c r="AG2708" s="9">
        <v>1.9869587949539799E-2</v>
      </c>
      <c r="AH2708" s="1" t="str">
        <f>_xlfn.TEXTAFTER(Table9[[#This Row],[rxn]],"-",-1)</f>
        <v>PROTDUMMY</v>
      </c>
      <c r="AI2708" s="1" t="e">
        <f>_xlfn.TEXTAFTER(_xlfn.TEXTBEFORE(Table9[[#This Row],[rxn]],"-"&amp;Table9[[#This Row],[enz]]),"RXN-")</f>
        <v>#N/A</v>
      </c>
      <c r="AJ2708" s="1" t="e">
        <f>_xlfn.TEXTBEFORE(Table9[[#This Row],[rxn]],"_",-1)</f>
        <v>#N/A</v>
      </c>
    </row>
    <row r="2709" spans="31:36" ht="17" x14ac:dyDescent="0.25">
      <c r="AE2709" s="1" t="s">
        <v>13126</v>
      </c>
      <c r="AF2709" s="1" t="s">
        <v>2778</v>
      </c>
      <c r="AG2709" s="9">
        <v>1.69090418127655E-2</v>
      </c>
      <c r="AH2709" s="1" t="str">
        <f>_xlfn.TEXTAFTER(Table9[[#This Row],[rxn]],"-",-1)</f>
        <v>PROTDUMMY2</v>
      </c>
      <c r="AI2709" s="1" t="e">
        <f>_xlfn.TEXTAFTER(_xlfn.TEXTBEFORE(Table9[[#This Row],[rxn]],"-"&amp;Table9[[#This Row],[enz]]),"RXN-")</f>
        <v>#N/A</v>
      </c>
      <c r="AJ2709" s="1" t="e">
        <f>_xlfn.TEXTBEFORE(Table9[[#This Row],[rxn]],"_",-1)</f>
        <v>#N/A</v>
      </c>
    </row>
    <row r="2710" spans="31:36" ht="17" x14ac:dyDescent="0.25">
      <c r="AE2710" s="1" t="s">
        <v>4740</v>
      </c>
      <c r="AF2710" s="1" t="s">
        <v>2778</v>
      </c>
      <c r="AG2710" s="9">
        <v>1.2784492223221001E-5</v>
      </c>
      <c r="AH2710" s="1" t="str">
        <f>_xlfn.TEXTAFTER(Table9[[#This Row],[rxn]],"-",-1)</f>
        <v>PROTCYT</v>
      </c>
      <c r="AI2710" s="1" t="e">
        <f>_xlfn.TEXTAFTER(_xlfn.TEXTBEFORE(Table9[[#This Row],[rxn]],"-"&amp;Table9[[#This Row],[enz]]),"RXN-")</f>
        <v>#N/A</v>
      </c>
      <c r="AJ2710" s="1" t="e">
        <f>_xlfn.TEXTBEFORE(Table9[[#This Row],[rxn]],"_",-1)</f>
        <v>#N/A</v>
      </c>
    </row>
    <row r="2711" spans="31:36" ht="17" x14ac:dyDescent="0.25">
      <c r="AE2711" s="1" t="s">
        <v>4741</v>
      </c>
      <c r="AF2711" s="1" t="s">
        <v>2778</v>
      </c>
      <c r="AG2711" s="9">
        <v>4.1189853600000001E-6</v>
      </c>
      <c r="AH2711" s="1" t="str">
        <f>_xlfn.TEXTAFTER(Table9[[#This Row],[rxn]],"-",-1)</f>
        <v>PROTMITO</v>
      </c>
      <c r="AI2711" s="1" t="e">
        <f>_xlfn.TEXTAFTER(_xlfn.TEXTBEFORE(Table9[[#This Row],[rxn]],"-"&amp;Table9[[#This Row],[enz]]),"RXN-")</f>
        <v>#N/A</v>
      </c>
      <c r="AJ2711" s="1" t="e">
        <f>_xlfn.TEXTBEFORE(Table9[[#This Row],[rxn]],"_",-1)</f>
        <v>#N/A</v>
      </c>
    </row>
    <row r="2712" spans="31:36" ht="17" x14ac:dyDescent="0.25">
      <c r="AE2712" s="1" t="s">
        <v>4742</v>
      </c>
      <c r="AF2712" s="1" t="s">
        <v>2778</v>
      </c>
      <c r="AG2712" s="9">
        <v>3.6442355754161999E-2</v>
      </c>
      <c r="AH2712" s="1" t="str">
        <f>_xlfn.TEXTAFTER(Table9[[#This Row],[rxn]],"-",-1)</f>
        <v>CARB</v>
      </c>
      <c r="AI2712" s="1" t="e">
        <f>_xlfn.TEXTAFTER(_xlfn.TEXTBEFORE(Table9[[#This Row],[rxn]],"-"&amp;Table9[[#This Row],[enz]]),"RXN-")</f>
        <v>#N/A</v>
      </c>
      <c r="AJ2712" s="1" t="e">
        <f>_xlfn.TEXTBEFORE(Table9[[#This Row],[rxn]],"_",-1)</f>
        <v>#N/A</v>
      </c>
    </row>
    <row r="2713" spans="31:36" ht="17" x14ac:dyDescent="0.25">
      <c r="AE2713" s="1" t="s">
        <v>4743</v>
      </c>
      <c r="AF2713" s="1" t="s">
        <v>2778</v>
      </c>
      <c r="AG2713" s="9">
        <v>1.8879154890299201E-3</v>
      </c>
      <c r="AH2713" s="1" t="str">
        <f>_xlfn.TEXTAFTER(Table9[[#This Row],[rxn]],"-",-1)</f>
        <v>CARB1</v>
      </c>
      <c r="AI2713" s="1" t="e">
        <f>_xlfn.TEXTAFTER(_xlfn.TEXTBEFORE(Table9[[#This Row],[rxn]],"-"&amp;Table9[[#This Row],[enz]]),"RXN-")</f>
        <v>#N/A</v>
      </c>
      <c r="AJ2713" s="1" t="e">
        <f>_xlfn.TEXTBEFORE(Table9[[#This Row],[rxn]],"_",-1)</f>
        <v>#N/A</v>
      </c>
    </row>
    <row r="2714" spans="31:36" ht="17" x14ac:dyDescent="0.25">
      <c r="AE2714" s="1" t="s">
        <v>4744</v>
      </c>
      <c r="AF2714" s="1" t="s">
        <v>2778</v>
      </c>
      <c r="AG2714" s="9">
        <v>1.72278869137766E-3</v>
      </c>
      <c r="AH2714" s="1" t="str">
        <f>_xlfn.TEXTAFTER(Table9[[#This Row],[rxn]],"-",-1)</f>
        <v>CARB2</v>
      </c>
      <c r="AI2714" s="1" t="e">
        <f>_xlfn.TEXTAFTER(_xlfn.TEXTBEFORE(Table9[[#This Row],[rxn]],"-"&amp;Table9[[#This Row],[enz]]),"RXN-")</f>
        <v>#N/A</v>
      </c>
      <c r="AJ2714" s="1" t="e">
        <f>_xlfn.TEXTBEFORE(Table9[[#This Row],[rxn]],"_",-1)</f>
        <v>#N/A</v>
      </c>
    </row>
    <row r="2715" spans="31:36" ht="17" x14ac:dyDescent="0.25">
      <c r="AE2715" s="1" t="s">
        <v>4745</v>
      </c>
      <c r="AF2715" s="1" t="s">
        <v>2778</v>
      </c>
      <c r="AG2715" s="9">
        <v>5.3104861140086902E-3</v>
      </c>
      <c r="AH2715" s="1" t="str">
        <f>_xlfn.TEXTAFTER(Table9[[#This Row],[rxn]],"-",-1)</f>
        <v>CARB3</v>
      </c>
      <c r="AI2715" s="1" t="e">
        <f>_xlfn.TEXTAFTER(_xlfn.TEXTBEFORE(Table9[[#This Row],[rxn]],"-"&amp;Table9[[#This Row],[enz]]),"RXN-")</f>
        <v>#N/A</v>
      </c>
      <c r="AJ2715" s="1" t="e">
        <f>_xlfn.TEXTBEFORE(Table9[[#This Row],[rxn]],"_",-1)</f>
        <v>#N/A</v>
      </c>
    </row>
    <row r="2716" spans="31:36" ht="17" x14ac:dyDescent="0.25">
      <c r="AE2716" s="1" t="s">
        <v>4746</v>
      </c>
      <c r="AF2716" s="1" t="s">
        <v>2778</v>
      </c>
      <c r="AG2716" s="9">
        <v>0.11125053930560901</v>
      </c>
      <c r="AH2716" s="1" t="str">
        <f>_xlfn.TEXTAFTER(Table9[[#This Row],[rxn]],"-",-1)</f>
        <v>CARB4</v>
      </c>
      <c r="AI2716" s="1" t="e">
        <f>_xlfn.TEXTAFTER(_xlfn.TEXTBEFORE(Table9[[#This Row],[rxn]],"-"&amp;Table9[[#This Row],[enz]]),"RXN-")</f>
        <v>#N/A</v>
      </c>
      <c r="AJ2716" s="1" t="e">
        <f>_xlfn.TEXTBEFORE(Table9[[#This Row],[rxn]],"_",-1)</f>
        <v>#N/A</v>
      </c>
    </row>
    <row r="2717" spans="31:36" ht="17" x14ac:dyDescent="0.25">
      <c r="AE2717" s="1" t="s">
        <v>4747</v>
      </c>
      <c r="AF2717" s="1" t="s">
        <v>2778</v>
      </c>
      <c r="AG2717" s="9">
        <v>2.9276646981216198E-2</v>
      </c>
      <c r="AH2717" s="1" t="str">
        <f>_xlfn.TEXTAFTER(Table9[[#This Row],[rxn]],"-",-1)</f>
        <v>CARB5</v>
      </c>
      <c r="AI2717" s="1" t="e">
        <f>_xlfn.TEXTAFTER(_xlfn.TEXTBEFORE(Table9[[#This Row],[rxn]],"-"&amp;Table9[[#This Row],[enz]]),"RXN-")</f>
        <v>#N/A</v>
      </c>
      <c r="AJ2717" s="1" t="e">
        <f>_xlfn.TEXTBEFORE(Table9[[#This Row],[rxn]],"_",-1)</f>
        <v>#N/A</v>
      </c>
    </row>
    <row r="2718" spans="31:36" ht="17" x14ac:dyDescent="0.25">
      <c r="AE2718" s="1" t="s">
        <v>4748</v>
      </c>
      <c r="AF2718" s="1" t="s">
        <v>2778</v>
      </c>
      <c r="AG2718" s="9">
        <v>2.6303248118318E-3</v>
      </c>
      <c r="AH2718" s="1" t="str">
        <f>_xlfn.TEXTAFTER(Table9[[#This Row],[rxn]],"-",-1)</f>
        <v>CARB6</v>
      </c>
      <c r="AI2718" s="1" t="e">
        <f>_xlfn.TEXTAFTER(_xlfn.TEXTBEFORE(Table9[[#This Row],[rxn]],"-"&amp;Table9[[#This Row],[enz]]),"RXN-")</f>
        <v>#N/A</v>
      </c>
      <c r="AJ2718" s="1" t="e">
        <f>_xlfn.TEXTBEFORE(Table9[[#This Row],[rxn]],"_",-1)</f>
        <v>#N/A</v>
      </c>
    </row>
    <row r="2719" spans="31:36" ht="17" x14ac:dyDescent="0.25">
      <c r="AE2719" s="1" t="s">
        <v>4749</v>
      </c>
      <c r="AF2719" s="1" t="s">
        <v>2778</v>
      </c>
      <c r="AG2719" s="9">
        <v>7.4754113026153403E-3</v>
      </c>
      <c r="AH2719" s="1" t="str">
        <f>_xlfn.TEXTAFTER(Table9[[#This Row],[rxn]],"-",-1)</f>
        <v>RNA</v>
      </c>
      <c r="AI2719" s="1" t="e">
        <f>_xlfn.TEXTAFTER(_xlfn.TEXTBEFORE(Table9[[#This Row],[rxn]],"-"&amp;Table9[[#This Row],[enz]]),"RXN-")</f>
        <v>#N/A</v>
      </c>
      <c r="AJ2719" s="1" t="e">
        <f>_xlfn.TEXTBEFORE(Table9[[#This Row],[rxn]],"_",-1)</f>
        <v>#N/A</v>
      </c>
    </row>
    <row r="2720" spans="31:36" ht="17" x14ac:dyDescent="0.25">
      <c r="AE2720" s="1" t="s">
        <v>4750</v>
      </c>
      <c r="AF2720" s="1" t="s">
        <v>2778</v>
      </c>
      <c r="AG2720" s="9">
        <v>4.4896874170163E-3</v>
      </c>
      <c r="AH2720" s="1" t="str">
        <f>_xlfn.TEXTAFTER(Table9[[#This Row],[rxn]],"-",-1)</f>
        <v>RNA1</v>
      </c>
      <c r="AI2720" s="1" t="e">
        <f>_xlfn.TEXTAFTER(_xlfn.TEXTBEFORE(Table9[[#This Row],[rxn]],"-"&amp;Table9[[#This Row],[enz]]),"RXN-")</f>
        <v>#N/A</v>
      </c>
      <c r="AJ2720" s="1" t="e">
        <f>_xlfn.TEXTBEFORE(Table9[[#This Row],[rxn]],"_",-1)</f>
        <v>#N/A</v>
      </c>
    </row>
    <row r="2721" spans="31:36" ht="17" x14ac:dyDescent="0.25">
      <c r="AE2721" s="1" t="s">
        <v>4751</v>
      </c>
      <c r="AF2721" s="1" t="s">
        <v>2778</v>
      </c>
      <c r="AG2721" s="9">
        <v>7.8368761500014102E-3</v>
      </c>
      <c r="AH2721" s="1" t="str">
        <f>_xlfn.TEXTAFTER(Table9[[#This Row],[rxn]],"-",-1)</f>
        <v>RNA2</v>
      </c>
      <c r="AI2721" s="1" t="e">
        <f>_xlfn.TEXTAFTER(_xlfn.TEXTBEFORE(Table9[[#This Row],[rxn]],"-"&amp;Table9[[#This Row],[enz]]),"RXN-")</f>
        <v>#N/A</v>
      </c>
      <c r="AJ2721" s="1" t="e">
        <f>_xlfn.TEXTBEFORE(Table9[[#This Row],[rxn]],"_",-1)</f>
        <v>#N/A</v>
      </c>
    </row>
    <row r="2722" spans="31:36" ht="17" x14ac:dyDescent="0.25">
      <c r="AE2722" s="1" t="s">
        <v>4752</v>
      </c>
      <c r="AF2722" s="1" t="s">
        <v>2778</v>
      </c>
      <c r="AG2722" s="9">
        <v>6.8667812691120197E-3</v>
      </c>
      <c r="AH2722" s="1" t="str">
        <f>_xlfn.TEXTAFTER(Table9[[#This Row],[rxn]],"-",-1)</f>
        <v>RNA3</v>
      </c>
      <c r="AI2722" s="1" t="e">
        <f>_xlfn.TEXTAFTER(_xlfn.TEXTBEFORE(Table9[[#This Row],[rxn]],"-"&amp;Table9[[#This Row],[enz]]),"RXN-")</f>
        <v>#N/A</v>
      </c>
      <c r="AJ2722" s="1" t="e">
        <f>_xlfn.TEXTBEFORE(Table9[[#This Row],[rxn]],"_",-1)</f>
        <v>#N/A</v>
      </c>
    </row>
    <row r="2723" spans="31:36" ht="17" x14ac:dyDescent="0.25">
      <c r="AE2723" s="1" t="s">
        <v>4753</v>
      </c>
      <c r="AF2723" s="1" t="s">
        <v>2778</v>
      </c>
      <c r="AG2723" s="9">
        <v>4.1079713493896398E-3</v>
      </c>
      <c r="AH2723" s="1" t="str">
        <f>_xlfn.TEXTAFTER(Table9[[#This Row],[rxn]],"-",-1)</f>
        <v>RNA4</v>
      </c>
      <c r="AI2723" s="1" t="e">
        <f>_xlfn.TEXTAFTER(_xlfn.TEXTBEFORE(Table9[[#This Row],[rxn]],"-"&amp;Table9[[#This Row],[enz]]),"RXN-")</f>
        <v>#N/A</v>
      </c>
      <c r="AJ2723" s="1" t="e">
        <f>_xlfn.TEXTBEFORE(Table9[[#This Row],[rxn]],"_",-1)</f>
        <v>#N/A</v>
      </c>
    </row>
    <row r="2724" spans="31:36" ht="17" x14ac:dyDescent="0.25">
      <c r="AE2724" s="1" t="s">
        <v>4754</v>
      </c>
      <c r="AF2724" s="1" t="s">
        <v>2778</v>
      </c>
      <c r="AG2724" s="9">
        <v>1.1213116953923E-3</v>
      </c>
      <c r="AH2724" s="1" t="str">
        <f>_xlfn.TEXTAFTER(Table9[[#This Row],[rxn]],"-",-1)</f>
        <v>RNA5</v>
      </c>
      <c r="AI2724" s="1" t="e">
        <f>_xlfn.TEXTAFTER(_xlfn.TEXTBEFORE(Table9[[#This Row],[rxn]],"-"&amp;Table9[[#This Row],[enz]]),"RXN-")</f>
        <v>#N/A</v>
      </c>
      <c r="AJ2724" s="1" t="e">
        <f>_xlfn.TEXTBEFORE(Table9[[#This Row],[rxn]],"_",-1)</f>
        <v>#N/A</v>
      </c>
    </row>
    <row r="2725" spans="31:36" ht="17" x14ac:dyDescent="0.25">
      <c r="AE2725" s="1" t="s">
        <v>4755</v>
      </c>
      <c r="AF2725" s="1" t="s">
        <v>2778</v>
      </c>
      <c r="AG2725" s="9">
        <v>3.7377056513076699E-4</v>
      </c>
      <c r="AH2725" s="1" t="str">
        <f>_xlfn.TEXTAFTER(Table9[[#This Row],[rxn]],"-",-1)</f>
        <v>RNA6</v>
      </c>
      <c r="AI2725" s="1" t="e">
        <f>_xlfn.TEXTAFTER(_xlfn.TEXTBEFORE(Table9[[#This Row],[rxn]],"-"&amp;Table9[[#This Row],[enz]]),"RXN-")</f>
        <v>#N/A</v>
      </c>
      <c r="AJ2725" s="1" t="e">
        <f>_xlfn.TEXTBEFORE(Table9[[#This Row],[rxn]],"_",-1)</f>
        <v>#N/A</v>
      </c>
    </row>
    <row r="2726" spans="31:36" ht="17" x14ac:dyDescent="0.25">
      <c r="AE2726" s="1" t="s">
        <v>4756</v>
      </c>
      <c r="AF2726" s="1" t="s">
        <v>2778</v>
      </c>
      <c r="AG2726" s="9">
        <v>5.9792961330628197E-3</v>
      </c>
      <c r="AH2726" s="1" t="str">
        <f>_xlfn.TEXTAFTER(Table9[[#This Row],[rxn]],"-",-1)</f>
        <v>RNA7</v>
      </c>
      <c r="AI2726" s="1" t="e">
        <f>_xlfn.TEXTAFTER(_xlfn.TEXTBEFORE(Table9[[#This Row],[rxn]],"-"&amp;Table9[[#This Row],[enz]]),"RXN-")</f>
        <v>#N/A</v>
      </c>
      <c r="AJ2726" s="1" t="e">
        <f>_xlfn.TEXTBEFORE(Table9[[#This Row],[rxn]],"_",-1)</f>
        <v>#N/A</v>
      </c>
    </row>
    <row r="2727" spans="31:36" ht="17" x14ac:dyDescent="0.25">
      <c r="AE2727" s="1" t="s">
        <v>4757</v>
      </c>
      <c r="AF2727" s="1" t="s">
        <v>2778</v>
      </c>
      <c r="AG2727" s="9">
        <v>1.36980222283232E-2</v>
      </c>
      <c r="AH2727" s="1" t="str">
        <f>_xlfn.TEXTAFTER(Table9[[#This Row],[rxn]],"-",-1)</f>
        <v>LIPID</v>
      </c>
      <c r="AI2727" s="1" t="e">
        <f>_xlfn.TEXTAFTER(_xlfn.TEXTBEFORE(Table9[[#This Row],[rxn]],"-"&amp;Table9[[#This Row],[enz]]),"RXN-")</f>
        <v>#N/A</v>
      </c>
      <c r="AJ2727" s="1" t="e">
        <f>_xlfn.TEXTBEFORE(Table9[[#This Row],[rxn]],"_",-1)</f>
        <v>#N/A</v>
      </c>
    </row>
    <row r="2728" spans="31:36" ht="17" x14ac:dyDescent="0.25">
      <c r="AE2728" s="1" t="s">
        <v>4758</v>
      </c>
      <c r="AF2728" s="1" t="s">
        <v>2778</v>
      </c>
      <c r="AG2728" s="9">
        <v>1.1398319652365299E-2</v>
      </c>
      <c r="AH2728" s="1" t="str">
        <f>_xlfn.TEXTAFTER(Table9[[#This Row],[rxn]],"-",-1)</f>
        <v>LIPID1</v>
      </c>
      <c r="AI2728" s="1" t="e">
        <f>_xlfn.TEXTAFTER(_xlfn.TEXTBEFORE(Table9[[#This Row],[rxn]],"-"&amp;Table9[[#This Row],[enz]]),"RXN-")</f>
        <v>#N/A</v>
      </c>
      <c r="AJ2728" s="1" t="e">
        <f>_xlfn.TEXTBEFORE(Table9[[#This Row],[rxn]],"_",-1)</f>
        <v>#N/A</v>
      </c>
    </row>
    <row r="2729" spans="31:36" ht="17" x14ac:dyDescent="0.25">
      <c r="AE2729" s="1" t="s">
        <v>4759</v>
      </c>
      <c r="AF2729" s="1" t="s">
        <v>2778</v>
      </c>
      <c r="AG2729" s="9">
        <v>1.40529899318728E-3</v>
      </c>
      <c r="AH2729" s="1" t="str">
        <f>_xlfn.TEXTAFTER(Table9[[#This Row],[rxn]],"-",-1)</f>
        <v>LIPID2</v>
      </c>
      <c r="AI2729" s="1" t="e">
        <f>_xlfn.TEXTAFTER(_xlfn.TEXTBEFORE(Table9[[#This Row],[rxn]],"-"&amp;Table9[[#This Row],[enz]]),"RXN-")</f>
        <v>#N/A</v>
      </c>
      <c r="AJ2729" s="1" t="e">
        <f>_xlfn.TEXTBEFORE(Table9[[#This Row],[rxn]],"_",-1)</f>
        <v>#N/A</v>
      </c>
    </row>
    <row r="2730" spans="31:36" ht="17" x14ac:dyDescent="0.25">
      <c r="AE2730" s="1" t="s">
        <v>4760</v>
      </c>
      <c r="AF2730" s="1" t="s">
        <v>2778</v>
      </c>
      <c r="AG2730" s="9">
        <v>5.3094148761974998E-5</v>
      </c>
      <c r="AH2730" s="1" t="str">
        <f>_xlfn.TEXTAFTER(Table9[[#This Row],[rxn]],"-",-1)</f>
        <v>LIPID3</v>
      </c>
      <c r="AI2730" s="1" t="e">
        <f>_xlfn.TEXTAFTER(_xlfn.TEXTBEFORE(Table9[[#This Row],[rxn]],"-"&amp;Table9[[#This Row],[enz]]),"RXN-")</f>
        <v>#N/A</v>
      </c>
      <c r="AJ2730" s="1" t="e">
        <f>_xlfn.TEXTBEFORE(Table9[[#This Row],[rxn]],"_",-1)</f>
        <v>#N/A</v>
      </c>
    </row>
    <row r="2731" spans="31:36" ht="17" x14ac:dyDescent="0.25">
      <c r="AE2731" s="1" t="s">
        <v>4761</v>
      </c>
      <c r="AF2731" s="1" t="s">
        <v>2778</v>
      </c>
      <c r="AG2731" s="9">
        <v>3.5323983394672003E-5</v>
      </c>
      <c r="AH2731" s="1" t="str">
        <f>_xlfn.TEXTAFTER(Table9[[#This Row],[rxn]],"-",-1)</f>
        <v>LIPID4</v>
      </c>
      <c r="AI2731" s="1" t="e">
        <f>_xlfn.TEXTAFTER(_xlfn.TEXTBEFORE(Table9[[#This Row],[rxn]],"-"&amp;Table9[[#This Row],[enz]]),"RXN-")</f>
        <v>#N/A</v>
      </c>
      <c r="AJ2731" s="1" t="e">
        <f>_xlfn.TEXTBEFORE(Table9[[#This Row],[rxn]],"_",-1)</f>
        <v>#N/A</v>
      </c>
    </row>
    <row r="2732" spans="31:36" ht="17" x14ac:dyDescent="0.25">
      <c r="AE2732" s="1" t="s">
        <v>4762</v>
      </c>
      <c r="AF2732" s="1" t="s">
        <v>2778</v>
      </c>
      <c r="AG2732" s="9">
        <v>6.4875711505491004E-5</v>
      </c>
      <c r="AH2732" s="1" t="str">
        <f>_xlfn.TEXTAFTER(Table9[[#This Row],[rxn]],"-",-1)</f>
        <v>LIPID5</v>
      </c>
      <c r="AI2732" s="1" t="e">
        <f>_xlfn.TEXTAFTER(_xlfn.TEXTBEFORE(Table9[[#This Row],[rxn]],"-"&amp;Table9[[#This Row],[enz]]),"RXN-")</f>
        <v>#N/A</v>
      </c>
      <c r="AJ2732" s="1" t="e">
        <f>_xlfn.TEXTBEFORE(Table9[[#This Row],[rxn]],"_",-1)</f>
        <v>#N/A</v>
      </c>
    </row>
    <row r="2733" spans="31:36" ht="17" x14ac:dyDescent="0.25">
      <c r="AE2733" s="1" t="s">
        <v>4763</v>
      </c>
      <c r="AF2733" s="1" t="s">
        <v>2778</v>
      </c>
      <c r="AG2733" s="1">
        <v>1.3544246258318299E-4</v>
      </c>
      <c r="AH2733" s="1" t="str">
        <f>_xlfn.TEXTAFTER(Table9[[#This Row],[rxn]],"-",-1)</f>
        <v>LIPID6</v>
      </c>
      <c r="AI2733" s="1" t="e">
        <f>_xlfn.TEXTAFTER(_xlfn.TEXTBEFORE(Table9[[#This Row],[rxn]],"-"&amp;Table9[[#This Row],[enz]]),"RXN-")</f>
        <v>#N/A</v>
      </c>
      <c r="AJ2733" s="1" t="e">
        <f>_xlfn.TEXTBEFORE(Table9[[#This Row],[rxn]],"_",-1)</f>
        <v>#N/A</v>
      </c>
    </row>
    <row r="2734" spans="31:36" ht="17" x14ac:dyDescent="0.25">
      <c r="AE2734" s="1" t="s">
        <v>4764</v>
      </c>
      <c r="AF2734" s="1" t="s">
        <v>2778</v>
      </c>
      <c r="AG2734" s="9">
        <v>3.6340956020077001E-5</v>
      </c>
      <c r="AH2734" s="1" t="str">
        <f>_xlfn.TEXTAFTER(Table9[[#This Row],[rxn]],"-",-1)</f>
        <v>LIPID7</v>
      </c>
      <c r="AI2734" s="1" t="e">
        <f>_xlfn.TEXTAFTER(_xlfn.TEXTBEFORE(Table9[[#This Row],[rxn]],"-"&amp;Table9[[#This Row],[enz]]),"RXN-")</f>
        <v>#N/A</v>
      </c>
      <c r="AJ2734" s="1" t="e">
        <f>_xlfn.TEXTBEFORE(Table9[[#This Row],[rxn]],"_",-1)</f>
        <v>#N/A</v>
      </c>
    </row>
    <row r="2735" spans="31:36" ht="17" x14ac:dyDescent="0.25">
      <c r="AE2735" s="1" t="s">
        <v>4765</v>
      </c>
      <c r="AF2735" s="1" t="s">
        <v>2778</v>
      </c>
      <c r="AG2735" s="9">
        <v>4.5582758206599996E-6</v>
      </c>
      <c r="AH2735" s="1" t="str">
        <f>_xlfn.TEXTAFTER(Table9[[#This Row],[rxn]],"-",-1)</f>
        <v>LIPID8</v>
      </c>
      <c r="AI2735" s="1" t="e">
        <f>_xlfn.TEXTAFTER(_xlfn.TEXTBEFORE(Table9[[#This Row],[rxn]],"-"&amp;Table9[[#This Row],[enz]]),"RXN-")</f>
        <v>#N/A</v>
      </c>
      <c r="AJ2735" s="1" t="e">
        <f>_xlfn.TEXTBEFORE(Table9[[#This Row],[rxn]],"_",-1)</f>
        <v>#N/A</v>
      </c>
    </row>
    <row r="2736" spans="31:36" ht="17" x14ac:dyDescent="0.25">
      <c r="AE2736" s="1" t="s">
        <v>4766</v>
      </c>
      <c r="AF2736" s="1" t="s">
        <v>2778</v>
      </c>
      <c r="AG2736" s="9">
        <v>2.8019935140139001E-5</v>
      </c>
      <c r="AH2736" s="1" t="str">
        <f>_xlfn.TEXTAFTER(Table9[[#This Row],[rxn]],"-",-1)</f>
        <v>LIPID9</v>
      </c>
      <c r="AI2736" s="1" t="e">
        <f>_xlfn.TEXTAFTER(_xlfn.TEXTBEFORE(Table9[[#This Row],[rxn]],"-"&amp;Table9[[#This Row],[enz]]),"RXN-")</f>
        <v>#N/A</v>
      </c>
      <c r="AJ2736" s="1" t="e">
        <f>_xlfn.TEXTBEFORE(Table9[[#This Row],[rxn]],"_",-1)</f>
        <v>#N/A</v>
      </c>
    </row>
    <row r="2737" spans="31:36" ht="17" x14ac:dyDescent="0.25">
      <c r="AE2737" s="1" t="s">
        <v>4767</v>
      </c>
      <c r="AF2737" s="1" t="s">
        <v>2778</v>
      </c>
      <c r="AG2737" s="1">
        <v>2.43766768667911E-3</v>
      </c>
      <c r="AH2737" s="1" t="str">
        <f>_xlfn.TEXTAFTER(Table9[[#This Row],[rxn]],"-",-1)</f>
        <v>LIPID10</v>
      </c>
      <c r="AI2737" s="1" t="e">
        <f>_xlfn.TEXTAFTER(_xlfn.TEXTBEFORE(Table9[[#This Row],[rxn]],"-"&amp;Table9[[#This Row],[enz]]),"RXN-")</f>
        <v>#N/A</v>
      </c>
      <c r="AJ2737" s="1" t="e">
        <f>_xlfn.TEXTBEFORE(Table9[[#This Row],[rxn]],"_",-1)</f>
        <v>#N/A</v>
      </c>
    </row>
    <row r="2738" spans="31:36" ht="17" x14ac:dyDescent="0.25">
      <c r="AE2738" s="1" t="s">
        <v>4768</v>
      </c>
      <c r="AF2738" s="1" t="s">
        <v>2778</v>
      </c>
      <c r="AG2738" s="9">
        <v>4.5746089731990803E-3</v>
      </c>
      <c r="AH2738" s="1" t="str">
        <f>_xlfn.TEXTAFTER(Table9[[#This Row],[rxn]],"-",-1)</f>
        <v>LIPID11</v>
      </c>
      <c r="AI2738" s="1" t="e">
        <f>_xlfn.TEXTAFTER(_xlfn.TEXTBEFORE(Table9[[#This Row],[rxn]],"-"&amp;Table9[[#This Row],[enz]]),"RXN-")</f>
        <v>#N/A</v>
      </c>
      <c r="AJ2738" s="1" t="e">
        <f>_xlfn.TEXTBEFORE(Table9[[#This Row],[rxn]],"_",-1)</f>
        <v>#N/A</v>
      </c>
    </row>
    <row r="2739" spans="31:36" ht="17" x14ac:dyDescent="0.25">
      <c r="AE2739" s="1" t="s">
        <v>4769</v>
      </c>
      <c r="AF2739" s="1" t="s">
        <v>2778</v>
      </c>
      <c r="AG2739" s="9">
        <v>1.10491971915068E-3</v>
      </c>
      <c r="AH2739" s="1" t="str">
        <f>_xlfn.TEXTAFTER(Table9[[#This Row],[rxn]],"-",-1)</f>
        <v>LIPID12</v>
      </c>
      <c r="AI2739" s="1" t="e">
        <f>_xlfn.TEXTAFTER(_xlfn.TEXTBEFORE(Table9[[#This Row],[rxn]],"-"&amp;Table9[[#This Row],[enz]]),"RXN-")</f>
        <v>#N/A</v>
      </c>
      <c r="AJ2739" s="1" t="e">
        <f>_xlfn.TEXTBEFORE(Table9[[#This Row],[rxn]],"_",-1)</f>
        <v>#N/A</v>
      </c>
    </row>
    <row r="2740" spans="31:36" ht="17" x14ac:dyDescent="0.25">
      <c r="AE2740" s="1" t="s">
        <v>4770</v>
      </c>
      <c r="AF2740" s="1" t="s">
        <v>2778</v>
      </c>
      <c r="AG2740" s="1">
        <v>5.9252804085807402E-4</v>
      </c>
      <c r="AH2740" s="1" t="str">
        <f>_xlfn.TEXTAFTER(Table9[[#This Row],[rxn]],"-",-1)</f>
        <v>LIPID13</v>
      </c>
      <c r="AI2740" s="1" t="e">
        <f>_xlfn.TEXTAFTER(_xlfn.TEXTBEFORE(Table9[[#This Row],[rxn]],"-"&amp;Table9[[#This Row],[enz]]),"RXN-")</f>
        <v>#N/A</v>
      </c>
      <c r="AJ2740" s="1" t="e">
        <f>_xlfn.TEXTBEFORE(Table9[[#This Row],[rxn]],"_",-1)</f>
        <v>#N/A</v>
      </c>
    </row>
    <row r="2741" spans="31:36" ht="17" x14ac:dyDescent="0.25">
      <c r="AE2741" s="1" t="s">
        <v>4771</v>
      </c>
      <c r="AF2741" s="1" t="s">
        <v>2778</v>
      </c>
      <c r="AG2741" s="1">
        <v>8.9801775857439598E-4</v>
      </c>
      <c r="AH2741" s="1" t="str">
        <f>_xlfn.TEXTAFTER(Table9[[#This Row],[rxn]],"-",-1)</f>
        <v>LIPID14</v>
      </c>
      <c r="AI2741" s="1" t="e">
        <f>_xlfn.TEXTAFTER(_xlfn.TEXTBEFORE(Table9[[#This Row],[rxn]],"-"&amp;Table9[[#This Row],[enz]]),"RXN-")</f>
        <v>#N/A</v>
      </c>
      <c r="AJ2741" s="1" t="e">
        <f>_xlfn.TEXTBEFORE(Table9[[#This Row],[rxn]],"_",-1)</f>
        <v>#N/A</v>
      </c>
    </row>
    <row r="2742" spans="31:36" ht="17" x14ac:dyDescent="0.25">
      <c r="AE2742" s="1" t="s">
        <v>4772</v>
      </c>
      <c r="AF2742" s="1" t="s">
        <v>2778</v>
      </c>
      <c r="AG2742" s="1">
        <v>1.24370684793151E-3</v>
      </c>
      <c r="AH2742" s="1" t="str">
        <f>_xlfn.TEXTAFTER(Table9[[#This Row],[rxn]],"-",-1)</f>
        <v>DNA</v>
      </c>
      <c r="AI2742" s="1" t="e">
        <f>_xlfn.TEXTAFTER(_xlfn.TEXTBEFORE(Table9[[#This Row],[rxn]],"-"&amp;Table9[[#This Row],[enz]]),"RXN-")</f>
        <v>#N/A</v>
      </c>
      <c r="AJ2742" s="1" t="e">
        <f>_xlfn.TEXTBEFORE(Table9[[#This Row],[rxn]],"_",-1)</f>
        <v>#N/A</v>
      </c>
    </row>
    <row r="2743" spans="31:36" ht="17" x14ac:dyDescent="0.25">
      <c r="AE2743" s="1" t="s">
        <v>4773</v>
      </c>
      <c r="AF2743" s="1" t="s">
        <v>2778</v>
      </c>
      <c r="AG2743" s="1">
        <v>7.88437773712321E-4</v>
      </c>
      <c r="AH2743" s="1" t="str">
        <f>_xlfn.TEXTAFTER(Table9[[#This Row],[rxn]],"-",-1)</f>
        <v>DNA1</v>
      </c>
      <c r="AI2743" s="1" t="e">
        <f>_xlfn.TEXTAFTER(_xlfn.TEXTBEFORE(Table9[[#This Row],[rxn]],"-"&amp;Table9[[#This Row],[enz]]),"RXN-")</f>
        <v>#N/A</v>
      </c>
      <c r="AJ2743" s="1" t="e">
        <f>_xlfn.TEXTBEFORE(Table9[[#This Row],[rxn]],"_",-1)</f>
        <v>#N/A</v>
      </c>
    </row>
    <row r="2744" spans="31:36" ht="17" x14ac:dyDescent="0.25">
      <c r="AE2744" s="1" t="s">
        <v>4774</v>
      </c>
      <c r="AF2744" s="1" t="s">
        <v>2778</v>
      </c>
      <c r="AG2744" s="1">
        <v>1.2306083370197899E-3</v>
      </c>
      <c r="AH2744" s="1" t="str">
        <f>_xlfn.TEXTAFTER(Table9[[#This Row],[rxn]],"-",-1)</f>
        <v>DNA2</v>
      </c>
      <c r="AI2744" s="1" t="e">
        <f>_xlfn.TEXTAFTER(_xlfn.TEXTBEFORE(Table9[[#This Row],[rxn]],"-"&amp;Table9[[#This Row],[enz]]),"RXN-")</f>
        <v>#N/A</v>
      </c>
      <c r="AJ2744" s="1" t="e">
        <f>_xlfn.TEXTBEFORE(Table9[[#This Row],[rxn]],"_",-1)</f>
        <v>#N/A</v>
      </c>
    </row>
    <row r="2745" spans="31:36" ht="17" x14ac:dyDescent="0.25">
      <c r="AE2745" s="1" t="s">
        <v>4775</v>
      </c>
      <c r="AF2745" s="1" t="s">
        <v>2778</v>
      </c>
      <c r="AG2745" s="1">
        <v>1.2306103303827999E-3</v>
      </c>
      <c r="AH2745" s="1" t="str">
        <f>_xlfn.TEXTAFTER(Table9[[#This Row],[rxn]],"-",-1)</f>
        <v>DNA3</v>
      </c>
      <c r="AI2745" s="1" t="e">
        <f>_xlfn.TEXTAFTER(_xlfn.TEXTBEFORE(Table9[[#This Row],[rxn]],"-"&amp;Table9[[#This Row],[enz]]),"RXN-")</f>
        <v>#N/A</v>
      </c>
      <c r="AJ2745" s="1" t="e">
        <f>_xlfn.TEXTBEFORE(Table9[[#This Row],[rxn]],"_",-1)</f>
        <v>#N/A</v>
      </c>
    </row>
    <row r="2746" spans="31:36" ht="17" x14ac:dyDescent="0.25">
      <c r="AE2746" s="1" t="s">
        <v>4776</v>
      </c>
      <c r="AF2746" s="1" t="s">
        <v>2778</v>
      </c>
      <c r="AG2746" s="1">
        <v>7.8843921561466495E-4</v>
      </c>
      <c r="AH2746" s="1" t="str">
        <f>_xlfn.TEXTAFTER(Table9[[#This Row],[rxn]],"-",-1)</f>
        <v>DNA4</v>
      </c>
      <c r="AI2746" s="1" t="e">
        <f>_xlfn.TEXTAFTER(_xlfn.TEXTBEFORE(Table9[[#This Row],[rxn]],"-"&amp;Table9[[#This Row],[enz]]),"RXN-")</f>
        <v>#N/A</v>
      </c>
      <c r="AJ2746" s="1" t="e">
        <f>_xlfn.TEXTBEFORE(Table9[[#This Row],[rxn]],"_",-1)</f>
        <v>#N/A</v>
      </c>
    </row>
    <row r="2747" spans="31:36" ht="17" x14ac:dyDescent="0.25">
      <c r="AE2747" s="1" t="s">
        <v>4777</v>
      </c>
      <c r="AF2747" s="1" t="s">
        <v>2778</v>
      </c>
      <c r="AG2747" s="1">
        <v>2.8172386602276899E-3</v>
      </c>
      <c r="AH2747" s="1" t="str">
        <f>_xlfn.TEXTAFTER(Table9[[#This Row],[rxn]],"-",-1)</f>
        <v>METAL</v>
      </c>
      <c r="AI2747" s="1" t="e">
        <f>_xlfn.TEXTAFTER(_xlfn.TEXTBEFORE(Table9[[#This Row],[rxn]],"-"&amp;Table9[[#This Row],[enz]]),"RXN-")</f>
        <v>#N/A</v>
      </c>
      <c r="AJ2747" s="1" t="e">
        <f>_xlfn.TEXTBEFORE(Table9[[#This Row],[rxn]],"_",-1)</f>
        <v>#N/A</v>
      </c>
    </row>
    <row r="2748" spans="31:36" ht="17" x14ac:dyDescent="0.25">
      <c r="AE2748" s="1" t="s">
        <v>4778</v>
      </c>
      <c r="AF2748" s="1" t="s">
        <v>2778</v>
      </c>
      <c r="AG2748" s="1">
        <v>1.4290748530971801E-4</v>
      </c>
      <c r="AH2748" s="1" t="str">
        <f>_xlfn.TEXTAFTER(Table9[[#This Row],[rxn]],"-",-1)</f>
        <v>METAL1</v>
      </c>
      <c r="AI2748" s="1" t="e">
        <f>_xlfn.TEXTAFTER(_xlfn.TEXTBEFORE(Table9[[#This Row],[rxn]],"-"&amp;Table9[[#This Row],[enz]]),"RXN-")</f>
        <v>#N/A</v>
      </c>
      <c r="AJ2748" s="1" t="e">
        <f>_xlfn.TEXTBEFORE(Table9[[#This Row],[rxn]],"_",-1)</f>
        <v>#N/A</v>
      </c>
    </row>
    <row r="2749" spans="31:36" ht="17" x14ac:dyDescent="0.25">
      <c r="AE2749" s="1" t="s">
        <v>4779</v>
      </c>
      <c r="AF2749" s="1" t="s">
        <v>2778</v>
      </c>
      <c r="AG2749" s="9">
        <v>1.26794803264579E-5</v>
      </c>
      <c r="AH2749" s="1" t="str">
        <f>_xlfn.TEXTAFTER(Table9[[#This Row],[rxn]],"-",-1)</f>
        <v>METAL2</v>
      </c>
      <c r="AI2749" s="1" t="e">
        <f>_xlfn.TEXTAFTER(_xlfn.TEXTBEFORE(Table9[[#This Row],[rxn]],"-"&amp;Table9[[#This Row],[enz]]),"RXN-")</f>
        <v>#N/A</v>
      </c>
      <c r="AJ2749" s="1" t="e">
        <f>_xlfn.TEXTBEFORE(Table9[[#This Row],[rxn]],"_",-1)</f>
        <v>#N/A</v>
      </c>
    </row>
    <row r="2750" spans="31:36" ht="17" x14ac:dyDescent="0.25">
      <c r="AE2750" s="1" t="s">
        <v>4780</v>
      </c>
      <c r="AF2750" s="1" t="s">
        <v>2778</v>
      </c>
      <c r="AG2750" s="9">
        <v>7.3804640700387005E-5</v>
      </c>
      <c r="AH2750" s="1" t="str">
        <f>_xlfn.TEXTAFTER(Table9[[#This Row],[rxn]],"-",-1)</f>
        <v>METAL3</v>
      </c>
      <c r="AI2750" s="1" t="e">
        <f>_xlfn.TEXTAFTER(_xlfn.TEXTBEFORE(Table9[[#This Row],[rxn]],"-"&amp;Table9[[#This Row],[enz]]),"RXN-")</f>
        <v>#N/A</v>
      </c>
      <c r="AJ2750" s="1" t="e">
        <f>_xlfn.TEXTBEFORE(Table9[[#This Row],[rxn]],"_",-1)</f>
        <v>#N/A</v>
      </c>
    </row>
    <row r="2751" spans="31:36" ht="17" x14ac:dyDescent="0.25">
      <c r="AE2751" s="1" t="s">
        <v>4781</v>
      </c>
      <c r="AF2751" s="1" t="s">
        <v>2778</v>
      </c>
      <c r="AG2751" s="1">
        <v>6.7081811742599903E-2</v>
      </c>
      <c r="AH2751" s="1" t="str">
        <f>_xlfn.TEXTAFTER(Table9[[#This Row],[rxn]],"-",-1)</f>
        <v>METAL4</v>
      </c>
      <c r="AI2751" s="1" t="e">
        <f>_xlfn.TEXTAFTER(_xlfn.TEXTBEFORE(Table9[[#This Row],[rxn]],"-"&amp;Table9[[#This Row],[enz]]),"RXN-")</f>
        <v>#N/A</v>
      </c>
      <c r="AJ2751" s="1" t="e">
        <f>_xlfn.TEXTBEFORE(Table9[[#This Row],[rxn]],"_",-1)</f>
        <v>#N/A</v>
      </c>
    </row>
    <row r="2752" spans="31:36" ht="17" x14ac:dyDescent="0.25">
      <c r="AE2752" s="1" t="s">
        <v>4782</v>
      </c>
      <c r="AF2752" s="1" t="s">
        <v>2778</v>
      </c>
      <c r="AG2752" s="1">
        <v>7.0684234000964697E-3</v>
      </c>
      <c r="AH2752" s="1" t="str">
        <f>_xlfn.TEXTAFTER(Table9[[#This Row],[rxn]],"-",-1)</f>
        <v>METAL5</v>
      </c>
      <c r="AI2752" s="1" t="e">
        <f>_xlfn.TEXTAFTER(_xlfn.TEXTBEFORE(Table9[[#This Row],[rxn]],"-"&amp;Table9[[#This Row],[enz]]),"RXN-")</f>
        <v>#N/A</v>
      </c>
      <c r="AJ2752" s="1" t="e">
        <f>_xlfn.TEXTBEFORE(Table9[[#This Row],[rxn]],"_",-1)</f>
        <v>#N/A</v>
      </c>
    </row>
    <row r="2753" spans="31:36" ht="17" x14ac:dyDescent="0.25">
      <c r="AE2753" s="1" t="s">
        <v>4783</v>
      </c>
      <c r="AF2753" s="1" t="s">
        <v>2778</v>
      </c>
      <c r="AG2753" s="9">
        <v>1.0461186914093E-5</v>
      </c>
      <c r="AH2753" s="1" t="str">
        <f>_xlfn.TEXTAFTER(Table9[[#This Row],[rxn]],"-",-1)</f>
        <v>METAL6</v>
      </c>
      <c r="AI2753" s="1" t="e">
        <f>_xlfn.TEXTAFTER(_xlfn.TEXTBEFORE(Table9[[#This Row],[rxn]],"-"&amp;Table9[[#This Row],[enz]]),"RXN-")</f>
        <v>#N/A</v>
      </c>
      <c r="AJ2753" s="1" t="e">
        <f>_xlfn.TEXTBEFORE(Table9[[#This Row],[rxn]],"_",-1)</f>
        <v>#N/A</v>
      </c>
    </row>
    <row r="2754" spans="31:36" ht="17" x14ac:dyDescent="0.25">
      <c r="AE2754" s="1" t="s">
        <v>4784</v>
      </c>
      <c r="AF2754" s="1" t="s">
        <v>2778</v>
      </c>
      <c r="AG2754" s="1">
        <v>1.7511865884315301E-4</v>
      </c>
      <c r="AH2754" s="1" t="str">
        <f>_xlfn.TEXTAFTER(Table9[[#This Row],[rxn]],"-",-1)</f>
        <v>METAL7</v>
      </c>
      <c r="AI2754" s="1" t="e">
        <f>_xlfn.TEXTAFTER(_xlfn.TEXTBEFORE(Table9[[#This Row],[rxn]],"-"&amp;Table9[[#This Row],[enz]]),"RXN-")</f>
        <v>#N/A</v>
      </c>
      <c r="AJ2754" s="1" t="e">
        <f>_xlfn.TEXTBEFORE(Table9[[#This Row],[rxn]],"_",-1)</f>
        <v>#N/A</v>
      </c>
    </row>
    <row r="2755" spans="31:36" ht="17" x14ac:dyDescent="0.25">
      <c r="AE2755" s="1" t="s">
        <v>4785</v>
      </c>
      <c r="AF2755" s="1" t="s">
        <v>2778</v>
      </c>
      <c r="AG2755" s="9">
        <v>6.7529686542473001E-5</v>
      </c>
      <c r="AH2755" s="1" t="str">
        <f>_xlfn.TEXTAFTER(Table9[[#This Row],[rxn]],"-",-1)</f>
        <v>COFACTOR</v>
      </c>
      <c r="AI2755" s="1" t="e">
        <f>_xlfn.TEXTAFTER(_xlfn.TEXTBEFORE(Table9[[#This Row],[rxn]],"-"&amp;Table9[[#This Row],[enz]]),"RXN-")</f>
        <v>#N/A</v>
      </c>
      <c r="AJ2755" s="1" t="e">
        <f>_xlfn.TEXTBEFORE(Table9[[#This Row],[rxn]],"_",-1)</f>
        <v>#N/A</v>
      </c>
    </row>
    <row r="2756" spans="31:36" ht="17" x14ac:dyDescent="0.25">
      <c r="AE2756" s="1" t="s">
        <v>4786</v>
      </c>
      <c r="AF2756" s="1" t="s">
        <v>2778</v>
      </c>
      <c r="AG2756" s="9">
        <v>1.1112652121901001E-5</v>
      </c>
      <c r="AH2756" s="1" t="str">
        <f>_xlfn.TEXTAFTER(Table9[[#This Row],[rxn]],"-",-1)</f>
        <v>COFACTOR1</v>
      </c>
      <c r="AI2756" s="1" t="e">
        <f>_xlfn.TEXTAFTER(_xlfn.TEXTBEFORE(Table9[[#This Row],[rxn]],"-"&amp;Table9[[#This Row],[enz]]),"RXN-")</f>
        <v>#N/A</v>
      </c>
      <c r="AJ2756" s="1" t="e">
        <f>_xlfn.TEXTBEFORE(Table9[[#This Row],[rxn]],"_",-1)</f>
        <v>#N/A</v>
      </c>
    </row>
    <row r="2757" spans="31:36" ht="17" x14ac:dyDescent="0.25">
      <c r="AE2757" s="1" t="s">
        <v>4787</v>
      </c>
      <c r="AF2757" s="1" t="s">
        <v>2778</v>
      </c>
      <c r="AG2757" s="9">
        <v>1.1112580266082E-5</v>
      </c>
      <c r="AH2757" s="1" t="str">
        <f>_xlfn.TEXTAFTER(Table9[[#This Row],[rxn]],"-",-1)</f>
        <v>COFACTOR2</v>
      </c>
      <c r="AI2757" s="1" t="e">
        <f>_xlfn.TEXTAFTER(_xlfn.TEXTBEFORE(Table9[[#This Row],[rxn]],"-"&amp;Table9[[#This Row],[enz]]),"RXN-")</f>
        <v>#N/A</v>
      </c>
      <c r="AJ2757" s="1" t="e">
        <f>_xlfn.TEXTBEFORE(Table9[[#This Row],[rxn]],"_",-1)</f>
        <v>#N/A</v>
      </c>
    </row>
    <row r="2758" spans="31:36" ht="17" x14ac:dyDescent="0.25">
      <c r="AE2758" s="1" t="s">
        <v>4788</v>
      </c>
      <c r="AF2758" s="1" t="s">
        <v>2778</v>
      </c>
      <c r="AG2758" s="9">
        <v>1.1112643919112001E-5</v>
      </c>
      <c r="AH2758" s="1" t="str">
        <f>_xlfn.TEXTAFTER(Table9[[#This Row],[rxn]],"-",-1)</f>
        <v>COFACTOR3</v>
      </c>
      <c r="AI2758" s="1" t="e">
        <f>_xlfn.TEXTAFTER(_xlfn.TEXTBEFORE(Table9[[#This Row],[rxn]],"-"&amp;Table9[[#This Row],[enz]]),"RXN-")</f>
        <v>#N/A</v>
      </c>
      <c r="AJ2758" s="1" t="e">
        <f>_xlfn.TEXTBEFORE(Table9[[#This Row],[rxn]],"_",-1)</f>
        <v>#N/A</v>
      </c>
    </row>
    <row r="2759" spans="31:36" ht="17" x14ac:dyDescent="0.25">
      <c r="AE2759" s="1" t="s">
        <v>4789</v>
      </c>
      <c r="AF2759" s="1" t="s">
        <v>2778</v>
      </c>
      <c r="AG2759" s="9">
        <v>1.1112650401387E-5</v>
      </c>
      <c r="AH2759" s="1" t="str">
        <f>_xlfn.TEXTAFTER(Table9[[#This Row],[rxn]],"-",-1)</f>
        <v>COFACTOR4</v>
      </c>
      <c r="AI2759" s="1" t="e">
        <f>_xlfn.TEXTAFTER(_xlfn.TEXTBEFORE(Table9[[#This Row],[rxn]],"-"&amp;Table9[[#This Row],[enz]]),"RXN-")</f>
        <v>#N/A</v>
      </c>
      <c r="AJ2759" s="1" t="e">
        <f>_xlfn.TEXTBEFORE(Table9[[#This Row],[rxn]],"_",-1)</f>
        <v>#N/A</v>
      </c>
    </row>
    <row r="2760" spans="31:36" ht="17" x14ac:dyDescent="0.25">
      <c r="AE2760" s="1" t="s">
        <v>4790</v>
      </c>
      <c r="AF2760" s="1" t="s">
        <v>2778</v>
      </c>
      <c r="AG2760" s="9">
        <v>1.1112585127912E-5</v>
      </c>
      <c r="AH2760" s="1" t="str">
        <f>_xlfn.TEXTAFTER(Table9[[#This Row],[rxn]],"-",-1)</f>
        <v>COFACTOR5</v>
      </c>
      <c r="AI2760" s="1" t="e">
        <f>_xlfn.TEXTAFTER(_xlfn.TEXTBEFORE(Table9[[#This Row],[rxn]],"-"&amp;Table9[[#This Row],[enz]]),"RXN-")</f>
        <v>#N/A</v>
      </c>
      <c r="AJ2760" s="1" t="e">
        <f>_xlfn.TEXTBEFORE(Table9[[#This Row],[rxn]],"_",-1)</f>
        <v>#N/A</v>
      </c>
    </row>
    <row r="2761" spans="31:36" ht="17" x14ac:dyDescent="0.25">
      <c r="AE2761" s="1" t="s">
        <v>4791</v>
      </c>
      <c r="AF2761" s="1" t="s">
        <v>2778</v>
      </c>
      <c r="AG2761" s="9">
        <v>1.1112606577171E-5</v>
      </c>
      <c r="AH2761" s="1" t="str">
        <f>_xlfn.TEXTAFTER(Table9[[#This Row],[rxn]],"-",-1)</f>
        <v>COFACTOR6</v>
      </c>
      <c r="AI2761" s="1" t="e">
        <f>_xlfn.TEXTAFTER(_xlfn.TEXTBEFORE(Table9[[#This Row],[rxn]],"-"&amp;Table9[[#This Row],[enz]]),"RXN-")</f>
        <v>#N/A</v>
      </c>
      <c r="AJ2761" s="1" t="e">
        <f>_xlfn.TEXTBEFORE(Table9[[#This Row],[rxn]],"_",-1)</f>
        <v>#N/A</v>
      </c>
    </row>
    <row r="2762" spans="31:36" ht="17" x14ac:dyDescent="0.25">
      <c r="AE2762" s="1" t="s">
        <v>4792</v>
      </c>
      <c r="AF2762" s="1" t="s">
        <v>2778</v>
      </c>
      <c r="AG2762" s="9">
        <v>1.1112678626092E-5</v>
      </c>
      <c r="AH2762" s="1" t="str">
        <f>_xlfn.TEXTAFTER(Table9[[#This Row],[rxn]],"-",-1)</f>
        <v>COFACTOR7</v>
      </c>
      <c r="AI2762" s="1" t="e">
        <f>_xlfn.TEXTAFTER(_xlfn.TEXTBEFORE(Table9[[#This Row],[rxn]],"-"&amp;Table9[[#This Row],[enz]]),"RXN-")</f>
        <v>#N/A</v>
      </c>
      <c r="AJ2762" s="1" t="e">
        <f>_xlfn.TEXTBEFORE(Table9[[#This Row],[rxn]],"_",-1)</f>
        <v>#N/A</v>
      </c>
    </row>
    <row r="2763" spans="31:36" ht="17" x14ac:dyDescent="0.25">
      <c r="AE2763" s="1" t="s">
        <v>4793</v>
      </c>
      <c r="AF2763" s="1" t="s">
        <v>2778</v>
      </c>
      <c r="AG2763" s="9">
        <v>1.1112572083289999E-5</v>
      </c>
      <c r="AH2763" s="1" t="str">
        <f>_xlfn.TEXTAFTER(Table9[[#This Row],[rxn]],"-",-1)</f>
        <v>COFACTOR8</v>
      </c>
      <c r="AI2763" s="1" t="e">
        <f>_xlfn.TEXTAFTER(_xlfn.TEXTBEFORE(Table9[[#This Row],[rxn]],"-"&amp;Table9[[#This Row],[enz]]),"RXN-")</f>
        <v>#N/A</v>
      </c>
      <c r="AJ2763" s="1" t="e">
        <f>_xlfn.TEXTBEFORE(Table9[[#This Row],[rxn]],"_",-1)</f>
        <v>#N/A</v>
      </c>
    </row>
    <row r="2764" spans="31:36" ht="17" x14ac:dyDescent="0.25">
      <c r="AE2764" s="1" t="s">
        <v>4794</v>
      </c>
      <c r="AF2764" s="1" t="s">
        <v>2778</v>
      </c>
      <c r="AG2764" s="9">
        <v>1.1112597611966899E-5</v>
      </c>
      <c r="AH2764" s="1" t="str">
        <f>_xlfn.TEXTAFTER(Table9[[#This Row],[rxn]],"-",-1)</f>
        <v>COFACTOR9</v>
      </c>
      <c r="AI2764" s="1" t="e">
        <f>_xlfn.TEXTAFTER(_xlfn.TEXTBEFORE(Table9[[#This Row],[rxn]],"-"&amp;Table9[[#This Row],[enz]]),"RXN-")</f>
        <v>#N/A</v>
      </c>
      <c r="AJ2764" s="1" t="e">
        <f>_xlfn.TEXTBEFORE(Table9[[#This Row],[rxn]],"_",-1)</f>
        <v>#N/A</v>
      </c>
    </row>
    <row r="2765" spans="31:36" ht="17" x14ac:dyDescent="0.25">
      <c r="AE2765" s="1" t="s">
        <v>4795</v>
      </c>
      <c r="AF2765" s="1" t="s">
        <v>2778</v>
      </c>
      <c r="AG2765" s="9">
        <v>1.1112701404369999E-5</v>
      </c>
      <c r="AH2765" s="1" t="str">
        <f>_xlfn.TEXTAFTER(Table9[[#This Row],[rxn]],"-",-1)</f>
        <v>COFACTOR10</v>
      </c>
      <c r="AI2765" s="1" t="e">
        <f>_xlfn.TEXTAFTER(_xlfn.TEXTBEFORE(Table9[[#This Row],[rxn]],"-"&amp;Table9[[#This Row],[enz]]),"RXN-")</f>
        <v>#N/A</v>
      </c>
      <c r="AJ2765" s="1" t="e">
        <f>_xlfn.TEXTBEFORE(Table9[[#This Row],[rxn]],"_",-1)</f>
        <v>#N/A</v>
      </c>
    </row>
    <row r="2766" spans="31:36" ht="17" x14ac:dyDescent="0.25">
      <c r="AE2766" s="1" t="s">
        <v>4796</v>
      </c>
      <c r="AF2766" s="1" t="s">
        <v>2778</v>
      </c>
      <c r="AG2766" s="9">
        <v>1.1112703245474999E-5</v>
      </c>
      <c r="AH2766" s="1" t="str">
        <f>_xlfn.TEXTAFTER(Table9[[#This Row],[rxn]],"-",-1)</f>
        <v>COFACTOR11</v>
      </c>
      <c r="AI2766" s="1" t="e">
        <f>_xlfn.TEXTAFTER(_xlfn.TEXTBEFORE(Table9[[#This Row],[rxn]],"-"&amp;Table9[[#This Row],[enz]]),"RXN-")</f>
        <v>#N/A</v>
      </c>
      <c r="AJ2766" s="1" t="e">
        <f>_xlfn.TEXTBEFORE(Table9[[#This Row],[rxn]],"_",-1)</f>
        <v>#N/A</v>
      </c>
    </row>
    <row r="2767" spans="31:36" ht="17" x14ac:dyDescent="0.25">
      <c r="AE2767" s="1" t="s">
        <v>4797</v>
      </c>
      <c r="AF2767" s="1" t="s">
        <v>2778</v>
      </c>
      <c r="AG2767" s="9">
        <v>1.1112543481148001E-5</v>
      </c>
      <c r="AH2767" s="1" t="str">
        <f>_xlfn.TEXTAFTER(Table9[[#This Row],[rxn]],"-",-1)</f>
        <v>COFACTOR12</v>
      </c>
      <c r="AI2767" s="1" t="e">
        <f>_xlfn.TEXTAFTER(_xlfn.TEXTBEFORE(Table9[[#This Row],[rxn]],"-"&amp;Table9[[#This Row],[enz]]),"RXN-")</f>
        <v>#N/A</v>
      </c>
      <c r="AJ2767" s="1" t="e">
        <f>_xlfn.TEXTBEFORE(Table9[[#This Row],[rxn]],"_",-1)</f>
        <v>#N/A</v>
      </c>
    </row>
    <row r="2768" spans="31:36" ht="17" x14ac:dyDescent="0.25">
      <c r="AE2768" s="1" t="s">
        <v>4798</v>
      </c>
      <c r="AF2768" s="1" t="s">
        <v>2778</v>
      </c>
      <c r="AG2768" s="1">
        <v>3.46967609789516E-3</v>
      </c>
      <c r="AH2768" s="1" t="str">
        <f>_xlfn.TEXTAFTER(Table9[[#This Row],[rxn]],"-",-1)</f>
        <v>SO4</v>
      </c>
      <c r="AI2768" s="1" t="e">
        <f>_xlfn.TEXTAFTER(_xlfn.TEXTBEFORE(Table9[[#This Row],[rxn]],"-"&amp;Table9[[#This Row],[enz]]),"RXN-")</f>
        <v>#N/A</v>
      </c>
      <c r="AJ2768" s="1" t="e">
        <f>_xlfn.TEXTBEFORE(Table9[[#This Row],[rxn]],"_",-1)</f>
        <v>#N/A</v>
      </c>
    </row>
    <row r="2769" spans="31:36" ht="17" x14ac:dyDescent="0.25">
      <c r="AE2769" s="1" t="s">
        <v>4799</v>
      </c>
      <c r="AF2769" s="1" t="s">
        <v>2778</v>
      </c>
      <c r="AG2769" s="1">
        <v>1.1741055702987901E-2</v>
      </c>
      <c r="AH2769" s="1" t="str">
        <f>_xlfn.TEXTAFTER(Table9[[#This Row],[rxn]],"-",-1)</f>
        <v>PI</v>
      </c>
      <c r="AI2769" s="1" t="e">
        <f>_xlfn.TEXTAFTER(_xlfn.TEXTBEFORE(Table9[[#This Row],[rxn]],"-"&amp;Table9[[#This Row],[enz]]),"RXN-")</f>
        <v>#N/A</v>
      </c>
      <c r="AJ2769" s="1" t="e">
        <f>_xlfn.TEXTBEFORE(Table9[[#This Row],[rxn]],"_",-1)</f>
        <v>#N/A</v>
      </c>
    </row>
    <row r="2770" spans="31:36" ht="17" x14ac:dyDescent="0.25">
      <c r="AE2770" s="1"/>
      <c r="AF2770" s="1"/>
      <c r="AG2770" s="1"/>
      <c r="AH2770" s="1" t="e">
        <f>_xlfn.TEXTAFTER(Table9[[#This Row],[rxn]],"-",-1)</f>
        <v>#VALUE!</v>
      </c>
      <c r="AI2770" s="1" t="e">
        <f>_xlfn.TEXTAFTER(_xlfn.TEXTBEFORE(Table9[[#This Row],[rxn]],"-"&amp;Table9[[#This Row],[enz]]),"RXN-")</f>
        <v>#VALUE!</v>
      </c>
      <c r="AJ2770" s="1" t="e">
        <f>_xlfn.TEXTBEFORE(Table9[[#This Row],[rxn]],"_",-1)</f>
        <v>#VALUE!</v>
      </c>
    </row>
    <row r="2771" spans="31:36" ht="17" x14ac:dyDescent="0.25">
      <c r="AE2771" s="1"/>
      <c r="AF2771" s="1"/>
      <c r="AG2771" s="1"/>
      <c r="AH2771" s="1" t="e">
        <f>_xlfn.TEXTAFTER(Table9[[#This Row],[rxn]],"-",-1)</f>
        <v>#VALUE!</v>
      </c>
      <c r="AI2771" s="1" t="e">
        <f>_xlfn.TEXTAFTER(_xlfn.TEXTBEFORE(Table9[[#This Row],[rxn]],"-"&amp;Table9[[#This Row],[enz]]),"RXN-")</f>
        <v>#VALUE!</v>
      </c>
      <c r="AJ2771" s="1" t="e">
        <f>_xlfn.TEXTBEFORE(Table9[[#This Row],[rxn]],"_",-1)</f>
        <v>#VALUE!</v>
      </c>
    </row>
    <row r="2772" spans="31:36" ht="17" x14ac:dyDescent="0.25">
      <c r="AE2772" s="1"/>
      <c r="AF2772" s="1"/>
      <c r="AG2772" s="1"/>
      <c r="AH2772" s="1" t="e">
        <f>_xlfn.TEXTAFTER(Table9[[#This Row],[rxn]],"-",-1)</f>
        <v>#VALUE!</v>
      </c>
      <c r="AI2772" s="1" t="e">
        <f>_xlfn.TEXTAFTER(_xlfn.TEXTBEFORE(Table9[[#This Row],[rxn]],"-"&amp;Table9[[#This Row],[enz]]),"RXN-")</f>
        <v>#VALUE!</v>
      </c>
      <c r="AJ2772" s="1" t="e">
        <f>_xlfn.TEXTBEFORE(Table9[[#This Row],[rxn]],"_",-1)</f>
        <v>#VALUE!</v>
      </c>
    </row>
    <row r="2773" spans="31:36" ht="17" x14ac:dyDescent="0.25">
      <c r="AE2773" s="1"/>
      <c r="AF2773" s="1"/>
      <c r="AG2773" s="1"/>
      <c r="AH2773" s="1" t="e">
        <f>_xlfn.TEXTAFTER(Table9[[#This Row],[rxn]],"-",-1)</f>
        <v>#VALUE!</v>
      </c>
      <c r="AI2773" s="1" t="e">
        <f>_xlfn.TEXTAFTER(_xlfn.TEXTBEFORE(Table9[[#This Row],[rxn]],"-"&amp;Table9[[#This Row],[enz]]),"RXN-")</f>
        <v>#VALUE!</v>
      </c>
      <c r="AJ2773" s="1" t="e">
        <f>_xlfn.TEXTBEFORE(Table9[[#This Row],[rxn]],"_",-1)</f>
        <v>#VALUE!</v>
      </c>
    </row>
    <row r="2774" spans="31:36" ht="17" x14ac:dyDescent="0.25">
      <c r="AE2774" s="1"/>
      <c r="AF2774" s="1"/>
      <c r="AG2774" s="1"/>
      <c r="AH2774" s="1" t="e">
        <f>_xlfn.TEXTAFTER(Table9[[#This Row],[rxn]],"-",-1)</f>
        <v>#VALUE!</v>
      </c>
      <c r="AI2774" s="1" t="e">
        <f>_xlfn.TEXTAFTER(_xlfn.TEXTBEFORE(Table9[[#This Row],[rxn]],"-"&amp;Table9[[#This Row],[enz]]),"RXN-")</f>
        <v>#VALUE!</v>
      </c>
      <c r="AJ2774" s="1" t="e">
        <f>_xlfn.TEXTBEFORE(Table9[[#This Row],[rxn]],"_",-1)</f>
        <v>#VALUE!</v>
      </c>
    </row>
    <row r="2775" spans="31:36" ht="17" x14ac:dyDescent="0.25">
      <c r="AE2775" s="1"/>
      <c r="AF2775" s="1"/>
      <c r="AG2775" s="1"/>
      <c r="AH2775" s="1" t="e">
        <f>_xlfn.TEXTAFTER(Table9[[#This Row],[rxn]],"-",-1)</f>
        <v>#VALUE!</v>
      </c>
      <c r="AI2775" s="1" t="e">
        <f>_xlfn.TEXTAFTER(_xlfn.TEXTBEFORE(Table9[[#This Row],[rxn]],"-"&amp;Table9[[#This Row],[enz]]),"RXN-")</f>
        <v>#VALUE!</v>
      </c>
      <c r="AJ2775" s="1" t="e">
        <f>_xlfn.TEXTBEFORE(Table9[[#This Row],[rxn]],"_",-1)</f>
        <v>#VALUE!</v>
      </c>
    </row>
    <row r="2776" spans="31:36" ht="17" x14ac:dyDescent="0.25">
      <c r="AE2776" s="1"/>
      <c r="AF2776" s="1"/>
      <c r="AG2776" s="1"/>
      <c r="AH2776" s="1" t="e">
        <f>_xlfn.TEXTAFTER(Table9[[#This Row],[rxn]],"-",-1)</f>
        <v>#VALUE!</v>
      </c>
      <c r="AI2776" s="1" t="e">
        <f>_xlfn.TEXTAFTER(_xlfn.TEXTBEFORE(Table9[[#This Row],[rxn]],"-"&amp;Table9[[#This Row],[enz]]),"RXN-")</f>
        <v>#VALUE!</v>
      </c>
      <c r="AJ2776" s="1" t="e">
        <f>_xlfn.TEXTBEFORE(Table9[[#This Row],[rxn]],"_",-1)</f>
        <v>#VALUE!</v>
      </c>
    </row>
    <row r="2777" spans="31:36" ht="17" x14ac:dyDescent="0.25">
      <c r="AE2777" s="1"/>
      <c r="AF2777" s="1"/>
      <c r="AG2777" s="9"/>
      <c r="AH2777" s="1" t="e">
        <f>_xlfn.TEXTAFTER(Table9[[#This Row],[rxn]],"-",-1)</f>
        <v>#VALUE!</v>
      </c>
      <c r="AI2777" s="1" t="e">
        <f>_xlfn.TEXTAFTER(_xlfn.TEXTBEFORE(Table9[[#This Row],[rxn]],"-"&amp;Table9[[#This Row],[enz]]),"RXN-")</f>
        <v>#VALUE!</v>
      </c>
      <c r="AJ2777" s="1" t="e">
        <f>_xlfn.TEXTBEFORE(Table9[[#This Row],[rxn]],"_",-1)</f>
        <v>#VALUE!</v>
      </c>
    </row>
    <row r="2778" spans="31:36" ht="17" x14ac:dyDescent="0.25">
      <c r="AE2778" s="1"/>
      <c r="AF2778" s="1"/>
      <c r="AG2778" s="9"/>
      <c r="AH2778" s="1" t="e">
        <f>_xlfn.TEXTAFTER(Table9[[#This Row],[rxn]],"-",-1)</f>
        <v>#VALUE!</v>
      </c>
      <c r="AI2778" s="1" t="e">
        <f>_xlfn.TEXTAFTER(_xlfn.TEXTBEFORE(Table9[[#This Row],[rxn]],"-"&amp;Table9[[#This Row],[enz]]),"RXN-")</f>
        <v>#VALUE!</v>
      </c>
      <c r="AJ2778" s="1" t="e">
        <f>_xlfn.TEXTBEFORE(Table9[[#This Row],[rxn]],"_",-1)</f>
        <v>#VALUE!</v>
      </c>
    </row>
    <row r="2779" spans="31:36" ht="17" x14ac:dyDescent="0.25">
      <c r="AE2779" s="1"/>
      <c r="AF2779" s="1"/>
      <c r="AG2779" s="1"/>
      <c r="AH2779" s="1" t="e">
        <f>_xlfn.TEXTAFTER(Table9[[#This Row],[rxn]],"-",-1)</f>
        <v>#VALUE!</v>
      </c>
      <c r="AI2779" s="1" t="e">
        <f>_xlfn.TEXTAFTER(_xlfn.TEXTBEFORE(Table9[[#This Row],[rxn]],"-"&amp;Table9[[#This Row],[enz]]),"RXN-")</f>
        <v>#VALUE!</v>
      </c>
      <c r="AJ2779" s="1" t="e">
        <f>_xlfn.TEXTBEFORE(Table9[[#This Row],[rxn]],"_",-1)</f>
        <v>#VALUE!</v>
      </c>
    </row>
    <row r="2780" spans="31:36" ht="17" x14ac:dyDescent="0.25">
      <c r="AE2780" s="1"/>
      <c r="AF2780" s="1"/>
      <c r="AG2780" s="1"/>
      <c r="AH2780" s="1" t="e">
        <f>_xlfn.TEXTAFTER(Table9[[#This Row],[rxn]],"-",-1)</f>
        <v>#VALUE!</v>
      </c>
      <c r="AI2780" s="1" t="e">
        <f>_xlfn.TEXTAFTER(_xlfn.TEXTBEFORE(Table9[[#This Row],[rxn]],"-"&amp;Table9[[#This Row],[enz]]),"RXN-")</f>
        <v>#VALUE!</v>
      </c>
      <c r="AJ2780" s="1" t="e">
        <f>_xlfn.TEXTBEFORE(Table9[[#This Row],[rxn]],"_",-1)</f>
        <v>#VALUE!</v>
      </c>
    </row>
    <row r="2781" spans="31:36" ht="17" x14ac:dyDescent="0.25">
      <c r="AE2781" s="1"/>
      <c r="AF2781" s="1"/>
      <c r="AG2781" s="9"/>
      <c r="AH2781" s="1" t="e">
        <f>_xlfn.TEXTAFTER(Table9[[#This Row],[rxn]],"-",-1)</f>
        <v>#VALUE!</v>
      </c>
      <c r="AI2781" s="1" t="e">
        <f>_xlfn.TEXTAFTER(_xlfn.TEXTBEFORE(Table9[[#This Row],[rxn]],"-"&amp;Table9[[#This Row],[enz]]),"RXN-")</f>
        <v>#VALUE!</v>
      </c>
      <c r="AJ2781" s="1" t="e">
        <f>_xlfn.TEXTBEFORE(Table9[[#This Row],[rxn]],"_",-1)</f>
        <v>#VALUE!</v>
      </c>
    </row>
    <row r="2782" spans="31:36" ht="17" x14ac:dyDescent="0.25">
      <c r="AE2782" s="1"/>
      <c r="AF2782" s="1"/>
      <c r="AG2782" s="1"/>
      <c r="AH2782" s="1" t="e">
        <f>_xlfn.TEXTAFTER(Table9[[#This Row],[rxn]],"-",-1)</f>
        <v>#VALUE!</v>
      </c>
      <c r="AI2782" s="1" t="e">
        <f>_xlfn.TEXTAFTER(_xlfn.TEXTBEFORE(Table9[[#This Row],[rxn]],"-"&amp;Table9[[#This Row],[enz]]),"RXN-")</f>
        <v>#VALUE!</v>
      </c>
      <c r="AJ2782" s="1" t="e">
        <f>_xlfn.TEXTBEFORE(Table9[[#This Row],[rxn]],"_",-1)</f>
        <v>#VALUE!</v>
      </c>
    </row>
    <row r="2783" spans="31:36" ht="17" x14ac:dyDescent="0.25">
      <c r="AE2783" s="1"/>
      <c r="AF2783" s="1"/>
      <c r="AG2783" s="9"/>
      <c r="AH2783" s="1" t="e">
        <f>_xlfn.TEXTAFTER(Table9[[#This Row],[rxn]],"-",-1)</f>
        <v>#VALUE!</v>
      </c>
      <c r="AI2783" s="1" t="e">
        <f>_xlfn.TEXTAFTER(_xlfn.TEXTBEFORE(Table9[[#This Row],[rxn]],"-"&amp;Table9[[#This Row],[enz]]),"RXN-")</f>
        <v>#VALUE!</v>
      </c>
      <c r="AJ2783" s="1" t="e">
        <f>_xlfn.TEXTBEFORE(Table9[[#This Row],[rxn]],"_",-1)</f>
        <v>#VALUE!</v>
      </c>
    </row>
    <row r="2784" spans="31:36" ht="17" x14ac:dyDescent="0.25">
      <c r="AE2784" s="1"/>
      <c r="AF2784" s="1"/>
      <c r="AG2784" s="9"/>
      <c r="AH2784" s="1" t="e">
        <f>_xlfn.TEXTAFTER(Table9[[#This Row],[rxn]],"-",-1)</f>
        <v>#VALUE!</v>
      </c>
      <c r="AI2784" s="1" t="e">
        <f>_xlfn.TEXTAFTER(_xlfn.TEXTBEFORE(Table9[[#This Row],[rxn]],"-"&amp;Table9[[#This Row],[enz]]),"RXN-")</f>
        <v>#VALUE!</v>
      </c>
      <c r="AJ2784" s="1" t="e">
        <f>_xlfn.TEXTBEFORE(Table9[[#This Row],[rxn]],"_",-1)</f>
        <v>#VALUE!</v>
      </c>
    </row>
    <row r="2785" spans="31:36" ht="17" x14ac:dyDescent="0.25">
      <c r="AE2785" s="1"/>
      <c r="AF2785" s="1"/>
      <c r="AG2785" s="9"/>
      <c r="AH2785" s="1" t="e">
        <f>_xlfn.TEXTAFTER(Table9[[#This Row],[rxn]],"-",-1)</f>
        <v>#VALUE!</v>
      </c>
      <c r="AI2785" s="1" t="e">
        <f>_xlfn.TEXTAFTER(_xlfn.TEXTBEFORE(Table9[[#This Row],[rxn]],"-"&amp;Table9[[#This Row],[enz]]),"RXN-")</f>
        <v>#VALUE!</v>
      </c>
      <c r="AJ2785" s="1" t="e">
        <f>_xlfn.TEXTBEFORE(Table9[[#This Row],[rxn]],"_",-1)</f>
        <v>#VALUE!</v>
      </c>
    </row>
    <row r="2786" spans="31:36" ht="17" x14ac:dyDescent="0.25">
      <c r="AE2786" s="1"/>
      <c r="AF2786" s="1"/>
      <c r="AG2786" s="9"/>
      <c r="AH2786" s="1" t="e">
        <f>_xlfn.TEXTAFTER(Table9[[#This Row],[rxn]],"-",-1)</f>
        <v>#VALUE!</v>
      </c>
      <c r="AI2786" s="1" t="e">
        <f>_xlfn.TEXTAFTER(_xlfn.TEXTBEFORE(Table9[[#This Row],[rxn]],"-"&amp;Table9[[#This Row],[enz]]),"RXN-")</f>
        <v>#VALUE!</v>
      </c>
      <c r="AJ2786" s="1" t="e">
        <f>_xlfn.TEXTBEFORE(Table9[[#This Row],[rxn]],"_",-1)</f>
        <v>#VALUE!</v>
      </c>
    </row>
    <row r="2787" spans="31:36" ht="17" x14ac:dyDescent="0.25">
      <c r="AE2787" s="1"/>
      <c r="AF2787" s="1"/>
      <c r="AG2787" s="9"/>
      <c r="AH2787" s="1" t="e">
        <f>_xlfn.TEXTAFTER(Table9[[#This Row],[rxn]],"-",-1)</f>
        <v>#VALUE!</v>
      </c>
      <c r="AI2787" s="1" t="e">
        <f>_xlfn.TEXTAFTER(_xlfn.TEXTBEFORE(Table9[[#This Row],[rxn]],"-"&amp;Table9[[#This Row],[enz]]),"RXN-")</f>
        <v>#VALUE!</v>
      </c>
      <c r="AJ2787" s="1" t="e">
        <f>_xlfn.TEXTBEFORE(Table9[[#This Row],[rxn]],"_",-1)</f>
        <v>#VALUE!</v>
      </c>
    </row>
    <row r="2788" spans="31:36" ht="17" x14ac:dyDescent="0.25">
      <c r="AE2788" s="1"/>
      <c r="AF2788" s="1"/>
      <c r="AG2788" s="9"/>
      <c r="AH2788" s="1" t="e">
        <f>_xlfn.TEXTAFTER(Table9[[#This Row],[rxn]],"-",-1)</f>
        <v>#VALUE!</v>
      </c>
      <c r="AI2788" s="1" t="e">
        <f>_xlfn.TEXTAFTER(_xlfn.TEXTBEFORE(Table9[[#This Row],[rxn]],"-"&amp;Table9[[#This Row],[enz]]),"RXN-")</f>
        <v>#VALUE!</v>
      </c>
      <c r="AJ2788" s="1" t="e">
        <f>_xlfn.TEXTBEFORE(Table9[[#This Row],[rxn]],"_",-1)</f>
        <v>#VALUE!</v>
      </c>
    </row>
    <row r="2789" spans="31:36" ht="17" x14ac:dyDescent="0.25">
      <c r="AE2789" s="1"/>
      <c r="AF2789" s="1"/>
      <c r="AG2789" s="9"/>
      <c r="AH2789" s="1" t="e">
        <f>_xlfn.TEXTAFTER(Table9[[#This Row],[rxn]],"-",-1)</f>
        <v>#VALUE!</v>
      </c>
      <c r="AI2789" s="1" t="e">
        <f>_xlfn.TEXTAFTER(_xlfn.TEXTBEFORE(Table9[[#This Row],[rxn]],"-"&amp;Table9[[#This Row],[enz]]),"RXN-")</f>
        <v>#VALUE!</v>
      </c>
      <c r="AJ2789" s="1" t="e">
        <f>_xlfn.TEXTBEFORE(Table9[[#This Row],[rxn]],"_",-1)</f>
        <v>#VALUE!</v>
      </c>
    </row>
    <row r="2790" spans="31:36" ht="17" x14ac:dyDescent="0.25">
      <c r="AE2790" s="1"/>
      <c r="AF2790" s="1"/>
      <c r="AG2790" s="9"/>
      <c r="AH2790" s="1" t="e">
        <f>_xlfn.TEXTAFTER(Table9[[#This Row],[rxn]],"-",-1)</f>
        <v>#VALUE!</v>
      </c>
      <c r="AI2790" s="1" t="e">
        <f>_xlfn.TEXTAFTER(_xlfn.TEXTBEFORE(Table9[[#This Row],[rxn]],"-"&amp;Table9[[#This Row],[enz]]),"RXN-")</f>
        <v>#VALUE!</v>
      </c>
      <c r="AJ2790" s="1" t="e">
        <f>_xlfn.TEXTBEFORE(Table9[[#This Row],[rxn]],"_",-1)</f>
        <v>#VALUE!</v>
      </c>
    </row>
    <row r="2791" spans="31:36" ht="17" x14ac:dyDescent="0.25">
      <c r="AE2791" s="1"/>
      <c r="AF2791" s="1"/>
      <c r="AG2791" s="9"/>
      <c r="AH2791" s="1" t="e">
        <f>_xlfn.TEXTAFTER(Table9[[#This Row],[rxn]],"-",-1)</f>
        <v>#VALUE!</v>
      </c>
      <c r="AI2791" s="1" t="e">
        <f>_xlfn.TEXTAFTER(_xlfn.TEXTBEFORE(Table9[[#This Row],[rxn]],"-"&amp;Table9[[#This Row],[enz]]),"RXN-")</f>
        <v>#VALUE!</v>
      </c>
      <c r="AJ2791" s="1" t="e">
        <f>_xlfn.TEXTBEFORE(Table9[[#This Row],[rxn]],"_",-1)</f>
        <v>#VALUE!</v>
      </c>
    </row>
    <row r="2792" spans="31:36" ht="17" x14ac:dyDescent="0.25">
      <c r="AE2792" s="1"/>
      <c r="AF2792" s="1"/>
      <c r="AG2792" s="9"/>
      <c r="AH2792" s="1" t="e">
        <f>_xlfn.TEXTAFTER(Table9[[#This Row],[rxn]],"-",-1)</f>
        <v>#VALUE!</v>
      </c>
      <c r="AI2792" s="1" t="e">
        <f>_xlfn.TEXTAFTER(_xlfn.TEXTBEFORE(Table9[[#This Row],[rxn]],"-"&amp;Table9[[#This Row],[enz]]),"RXN-")</f>
        <v>#VALUE!</v>
      </c>
      <c r="AJ2792" s="1" t="e">
        <f>_xlfn.TEXTBEFORE(Table9[[#This Row],[rxn]],"_",-1)</f>
        <v>#VALUE!</v>
      </c>
    </row>
    <row r="2793" spans="31:36" ht="17" x14ac:dyDescent="0.25">
      <c r="AE2793" s="1"/>
      <c r="AF2793" s="1"/>
      <c r="AG2793" s="9"/>
      <c r="AH2793" s="1" t="e">
        <f>_xlfn.TEXTAFTER(Table9[[#This Row],[rxn]],"-",-1)</f>
        <v>#VALUE!</v>
      </c>
      <c r="AI2793" s="1" t="e">
        <f>_xlfn.TEXTAFTER(_xlfn.TEXTBEFORE(Table9[[#This Row],[rxn]],"-"&amp;Table9[[#This Row],[enz]]),"RXN-")</f>
        <v>#VALUE!</v>
      </c>
      <c r="AJ2793" s="1" t="e">
        <f>_xlfn.TEXTBEFORE(Table9[[#This Row],[rxn]],"_",-1)</f>
        <v>#VALUE!</v>
      </c>
    </row>
    <row r="2794" spans="31:36" ht="17" x14ac:dyDescent="0.25">
      <c r="AE2794" s="1"/>
      <c r="AF2794" s="1"/>
      <c r="AG2794" s="9"/>
      <c r="AH2794" s="1" t="e">
        <f>_xlfn.TEXTAFTER(Table9[[#This Row],[rxn]],"-",-1)</f>
        <v>#VALUE!</v>
      </c>
      <c r="AI2794" s="1" t="e">
        <f>_xlfn.TEXTAFTER(_xlfn.TEXTBEFORE(Table9[[#This Row],[rxn]],"-"&amp;Table9[[#This Row],[enz]]),"RXN-")</f>
        <v>#VALUE!</v>
      </c>
      <c r="AJ2794" s="1" t="e">
        <f>_xlfn.TEXTBEFORE(Table9[[#This Row],[rxn]],"_",-1)</f>
        <v>#VALUE!</v>
      </c>
    </row>
    <row r="2795" spans="31:36" ht="17" x14ac:dyDescent="0.25">
      <c r="AE2795" s="1"/>
      <c r="AF2795" s="1"/>
      <c r="AG2795" s="9"/>
      <c r="AH2795" s="1" t="e">
        <f>_xlfn.TEXTAFTER(Table9[[#This Row],[rxn]],"-",-1)</f>
        <v>#VALUE!</v>
      </c>
      <c r="AI2795" s="1" t="e">
        <f>_xlfn.TEXTAFTER(_xlfn.TEXTBEFORE(Table9[[#This Row],[rxn]],"-"&amp;Table9[[#This Row],[enz]]),"RXN-")</f>
        <v>#VALUE!</v>
      </c>
      <c r="AJ2795" s="1" t="e">
        <f>_xlfn.TEXTBEFORE(Table9[[#This Row],[rxn]],"_",-1)</f>
        <v>#VALUE!</v>
      </c>
    </row>
    <row r="2796" spans="31:36" ht="17" x14ac:dyDescent="0.25">
      <c r="AE2796" s="1"/>
      <c r="AF2796" s="1"/>
      <c r="AG2796" s="1"/>
      <c r="AH2796" s="1" t="e">
        <f>_xlfn.TEXTAFTER(Table9[[#This Row],[rxn]],"-",-1)</f>
        <v>#VALUE!</v>
      </c>
      <c r="AI2796" s="1" t="e">
        <f>_xlfn.TEXTAFTER(_xlfn.TEXTBEFORE(Table9[[#This Row],[rxn]],"-"&amp;Table9[[#This Row],[enz]]),"RXN-")</f>
        <v>#VALUE!</v>
      </c>
      <c r="AJ2796" s="1" t="e">
        <f>_xlfn.TEXTBEFORE(Table9[[#This Row],[rxn]],"_",-1)</f>
        <v>#VALUE!</v>
      </c>
    </row>
    <row r="2797" spans="31:36" ht="17" x14ac:dyDescent="0.25">
      <c r="AE2797" s="1"/>
      <c r="AF2797" s="1"/>
      <c r="AG2797" s="1"/>
      <c r="AH2797" s="1" t="e">
        <f>_xlfn.TEXTAFTER(Table9[[#This Row],[rxn]],"-",-1)</f>
        <v>#VALUE!</v>
      </c>
      <c r="AI2797" s="1" t="e">
        <f>_xlfn.TEXTAFTER(_xlfn.TEXTBEFORE(Table9[[#This Row],[rxn]],"-"&amp;Table9[[#This Row],[enz]]),"RXN-")</f>
        <v>#VALUE!</v>
      </c>
      <c r="AJ2797" s="1" t="e">
        <f>_xlfn.TEXTBEFORE(Table9[[#This Row],[rxn]],"_",-1)</f>
        <v>#VALUE!</v>
      </c>
    </row>
  </sheetData>
  <phoneticPr fontId="2" type="noConversion"/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E7E31-5EBD-DF42-9937-4F8A3EF8A6FC}">
  <dimension ref="A1:AR2972"/>
  <sheetViews>
    <sheetView workbookViewId="0">
      <selection activeCell="E1" sqref="E1"/>
    </sheetView>
  </sheetViews>
  <sheetFormatPr baseColWidth="10" defaultRowHeight="16" x14ac:dyDescent="0.2"/>
  <cols>
    <col min="1" max="1" width="36.33203125" bestFit="1" customWidth="1"/>
    <col min="3" max="4" width="36.33203125" customWidth="1"/>
    <col min="9" max="9" width="20.5" bestFit="1" customWidth="1"/>
    <col min="17" max="20" width="11.6640625" style="4" customWidth="1"/>
    <col min="23" max="23" width="11.6640625" bestFit="1" customWidth="1"/>
    <col min="25" max="25" width="14" bestFit="1" customWidth="1"/>
    <col min="26" max="27" width="14" customWidth="1"/>
    <col min="29" max="29" width="11.6640625" customWidth="1"/>
    <col min="31" max="31" width="14" bestFit="1" customWidth="1"/>
    <col min="37" max="37" width="10.83203125" customWidth="1"/>
    <col min="40" max="42" width="11" customWidth="1"/>
  </cols>
  <sheetData>
    <row r="1" spans="1:44" x14ac:dyDescent="0.2">
      <c r="A1" t="s">
        <v>10819</v>
      </c>
      <c r="B1" t="str">
        <f>"median: "&amp;MEDIAN(Table513[kapp (1/s)])</f>
        <v>median: 17.5299130230137</v>
      </c>
      <c r="E1">
        <f>MEDIAN(Table513[old])</f>
        <v>4.38254677860838</v>
      </c>
      <c r="F1" cm="1">
        <f t="array" ref="F1">_xlfn.LET(_xlpm.d,Table513[(new-old)/old],AVERAGE(_xlfn._xlws.FILTER(_xlpm.d,ISNUMBER(_xlpm.d))))</f>
        <v>215728.89415271382</v>
      </c>
      <c r="M1" t="s">
        <v>10820</v>
      </c>
      <c r="N1">
        <f>MEDIAN(Table312[kapp (1/s)])</f>
        <v>4.8478030538617398</v>
      </c>
      <c r="P1" s="4" t="s">
        <v>10829</v>
      </c>
      <c r="T1"/>
      <c r="AB1" t="s">
        <v>10830</v>
      </c>
      <c r="AF1" t="s">
        <v>13773</v>
      </c>
      <c r="AP1" cm="1">
        <f t="array" ref="AP1">MEDIAN(_xlfn._xlws.FILTER(Table17[flux],LEFT(Table17[rxn],4)="RXN-"))</f>
        <v>3.2860522937453999E-2</v>
      </c>
    </row>
    <row r="2" spans="1:44" s="2" customFormat="1" ht="52" x14ac:dyDescent="0.25">
      <c r="A2" s="2" t="s">
        <v>13183</v>
      </c>
      <c r="B2" s="2" t="s">
        <v>13184</v>
      </c>
      <c r="C2" s="2" t="s">
        <v>4806</v>
      </c>
      <c r="D2" s="2" t="s">
        <v>10822</v>
      </c>
      <c r="E2" s="2" t="s">
        <v>10820</v>
      </c>
      <c r="F2" s="2" t="s">
        <v>13181</v>
      </c>
      <c r="G2" s="2" t="s">
        <v>13182</v>
      </c>
      <c r="H2" s="2" t="s">
        <v>10824</v>
      </c>
      <c r="I2" s="2" t="s">
        <v>10823</v>
      </c>
      <c r="J2" s="2" t="s">
        <v>10825</v>
      </c>
      <c r="K2" s="2" t="s">
        <v>13129</v>
      </c>
      <c r="M2" s="2" t="s">
        <v>13183</v>
      </c>
      <c r="N2" s="2" t="s">
        <v>13184</v>
      </c>
      <c r="P2" s="7" t="s">
        <v>1</v>
      </c>
      <c r="Q2" s="5" t="s">
        <v>4807</v>
      </c>
      <c r="R2" s="5" t="s">
        <v>4808</v>
      </c>
      <c r="S2" s="5" t="s">
        <v>4809</v>
      </c>
      <c r="T2" s="6" t="s">
        <v>4806</v>
      </c>
      <c r="U2" s="2" t="s">
        <v>10822</v>
      </c>
      <c r="V2" s="6" t="s">
        <v>10827</v>
      </c>
      <c r="W2" s="6" t="s">
        <v>10828</v>
      </c>
      <c r="X2" s="6" t="s">
        <v>13130</v>
      </c>
      <c r="Y2" s="6" t="s">
        <v>13128</v>
      </c>
      <c r="Z2" s="6" t="s">
        <v>13129</v>
      </c>
      <c r="AB2" s="7" t="s">
        <v>0</v>
      </c>
      <c r="AC2" s="8" t="s">
        <v>1</v>
      </c>
      <c r="AD2" s="8" t="s">
        <v>2</v>
      </c>
      <c r="AF2" s="1" t="s">
        <v>1</v>
      </c>
      <c r="AG2" s="10" t="s">
        <v>13127</v>
      </c>
      <c r="AH2" s="10" t="s">
        <v>2</v>
      </c>
      <c r="AI2" s="10" t="s">
        <v>4806</v>
      </c>
      <c r="AJ2" s="10" t="s">
        <v>10822</v>
      </c>
      <c r="AK2" s="10" t="s">
        <v>10827</v>
      </c>
      <c r="AL2" s="2" t="s">
        <v>4800</v>
      </c>
      <c r="AN2" s="1" t="s">
        <v>1</v>
      </c>
      <c r="AO2" s="10" t="s">
        <v>13127</v>
      </c>
      <c r="AP2" s="10" t="s">
        <v>2</v>
      </c>
      <c r="AQ2" s="10" t="s">
        <v>10822</v>
      </c>
      <c r="AR2" s="10" t="s">
        <v>10827</v>
      </c>
    </row>
    <row r="3" spans="1:44" ht="17" x14ac:dyDescent="0.25">
      <c r="A3" t="s">
        <v>8020</v>
      </c>
      <c r="B3">
        <v>21.944330788036499</v>
      </c>
      <c r="C3" t="str">
        <f>_xlfn.TEXTAFTER(Table513[[#This Row],[rxnid]],"-",-1)</f>
        <v>LSC12</v>
      </c>
      <c r="D3" t="str">
        <f>_xlfn.TEXTAFTER(_xlfn.TEXTBEFORE(Table513[[#This Row],[rxnid]],"-"&amp;Table513[[#This Row],[enz]]),"RXN-")</f>
        <v>SUCOAS_m_FWD</v>
      </c>
      <c r="E3">
        <f>_xlfn.XLOOKUP(Table513[[#This Row],[rxnid]],Table312[rxnid],Table312[kapp (1/s)],"")</f>
        <v>2.2614546393117099</v>
      </c>
      <c r="F3">
        <f>(Table513[[#This Row],[kapp (1/s)]]-Table513[[#This Row],[old]])/Table513[[#This Row],[old]]</f>
        <v>8.703635176478894</v>
      </c>
      <c r="G3">
        <f>ABS(Table513[[#This Row],[(new-old)/old]])</f>
        <v>8.703635176478894</v>
      </c>
      <c r="H3" t="str" cm="1">
        <f t="array" ref="H3">IF(ROWS(_xlfn._xlws.FILTER(Table513[rxnid],Table513[enz]=Table513[[#This Row],[enz]]))&gt;1,"many","1")</f>
        <v>1</v>
      </c>
      <c r="I3" t="e" cm="1">
        <f t="array" ref="I3">IF(ROWS(_xlfn._xlws.FILTER(Table513[rxnid],Table513[rxn-no-enz]=Table513[[#This Row],[rxn-no-enz]]))&gt;1,"many","1")</f>
        <v>#N/A</v>
      </c>
      <c r="J3" t="str">
        <f>_xlfn.XLOOKUP(SUBSTITUTE(Table513[[#This Row],[rxnid]],"'",""),Table614[rxn],Table614[rxn],"no")</f>
        <v>no</v>
      </c>
      <c r="K3" t="str" cm="1">
        <f t="array" ref="K3">_xlfn.XLOOKUP(Table513[[#This Row],[rxnid]],"'"&amp;Table614[rxn]&amp;"'",Table614[expected kapp],"")</f>
        <v/>
      </c>
      <c r="M3" t="s">
        <v>3190</v>
      </c>
      <c r="N3">
        <v>1.9152398912669999</v>
      </c>
      <c r="P3" s="7" t="s">
        <v>2854</v>
      </c>
      <c r="Q3" s="5">
        <v>5428.20752732868</v>
      </c>
      <c r="R3" s="5">
        <v>1.8639829638758301</v>
      </c>
      <c r="S3" s="5">
        <v>0</v>
      </c>
      <c r="T3" s="5" t="str">
        <f>_xlfn.TEXTAFTER(Table614[[#This Row],[rxn]],"-",-1)</f>
        <v>rt1009</v>
      </c>
      <c r="U3" s="5" t="str">
        <f>_xlfn.TEXTAFTER(_xlfn.TEXTBEFORE(Table614[[#This Row],[rxn]],"-"&amp;Table614[[#This Row],[enz]]),"RXN-")</f>
        <v>ACGK_m_FWD</v>
      </c>
      <c r="V3" s="5" t="str">
        <f>_xlfn.TEXTBEFORE(Table614[[#This Row],[rxn-no-enz]],"_",-1)</f>
        <v>ACGK_m</v>
      </c>
      <c r="W3" s="5" t="e">
        <f>_xlfn.XLOOKUP(Table614[[#This Row],[rxn-no-dir]],[2]!rxns[Column1.id],[2]!rxns[Column1.subsystem],"")</f>
        <v>#REF!</v>
      </c>
      <c r="X3" s="5">
        <f>_xlfn.XLOOKUP(SUBSTITUTE(Table614[[#This Row],[rxn]],"RXN-","ENZLOAD-"),Table815[rxn],Table815[flux],Table614[[#This Row],[rxn flux]]/Table614[[#This Row],[kapp_old]])</f>
        <v>4.3087256590966302E-7</v>
      </c>
      <c r="Y3" s="5">
        <f>_xlfn.XLOOKUP(Table614[[#This Row],[rxn]],Table916[type],Table916[enz],_xlfn.XLOOKUP(Table614[[#This Row],[rxn-no-enz]],Table916[rxn-no-dir],Table916[enz],0))</f>
        <v>0</v>
      </c>
      <c r="Z3" s="5">
        <f>Table614[[#This Row],[rxn flux]]/Table614[[#This Row],[enzload flux]]</f>
        <v>0</v>
      </c>
      <c r="AB3" s="7" t="s">
        <v>10831</v>
      </c>
      <c r="AC3" s="7" t="str">
        <f>_xlfn.TEXTBEFORE(Table815[[#This Row],[raw]]," ")</f>
        <v>ENZSYN-rt7616</v>
      </c>
      <c r="AD3" s="7">
        <f>_xlfn.NUMBERVALUE(_xlfn.TEXTAFTER(Table815[[#This Row],[raw]]," "))</f>
        <v>1.8214567506231099E-8</v>
      </c>
      <c r="AF3" s="1" t="s">
        <v>2777</v>
      </c>
      <c r="AG3" s="1" t="s">
        <v>2778</v>
      </c>
      <c r="AH3" s="9">
        <v>1.1112763326699E-5</v>
      </c>
      <c r="AI3" s="1" t="e">
        <f>_xlfn.TEXTAFTER(Table916[[#This Row],[type]],"-",-1)</f>
        <v>#N/A</v>
      </c>
      <c r="AJ3" s="1" t="str">
        <f ca="1">_xlfn.TEXTAFTER(_xlfn.TEXTBEFORE(Table916[[#This Row],[type]],"-"&amp;Table916[[#This Row],[rxn-no-enz]]),"RXN-")</f>
        <v>EX_pnto__R_e_REV</v>
      </c>
      <c r="AK3" s="1" t="e">
        <f>_xlfn.TEXTBEFORE(Table916[[#This Row],[type]],"_",-1)</f>
        <v>#N/A</v>
      </c>
      <c r="AN3" t="s">
        <v>2777</v>
      </c>
      <c r="AO3" t="s">
        <v>2778</v>
      </c>
      <c r="AP3" s="3">
        <v>3.8000698791578999E-5</v>
      </c>
      <c r="AQ3" t="str">
        <f>_xlfn.TEXTBEFORE(Table17[[#This Row],[rxn]],"-",-1)</f>
        <v>RXN-EX_pnto__R_e_REV</v>
      </c>
    </row>
    <row r="4" spans="1:44" ht="17" x14ac:dyDescent="0.25">
      <c r="A4" t="s">
        <v>5927</v>
      </c>
      <c r="B4" s="3">
        <v>3.0595556233691301</v>
      </c>
      <c r="C4" t="str">
        <f>_xlfn.TEXTAFTER(Table513[[#This Row],[rxnid]],"-",-1)</f>
        <v>rt3348</v>
      </c>
      <c r="D4" t="str">
        <f>_xlfn.TEXTAFTER(_xlfn.TEXTBEFORE(Table513[[#This Row],[rxnid]],"-"&amp;Table513[[#This Row],[enz]]),"RXN-")</f>
        <v>C22STDSy_c_FWD</v>
      </c>
      <c r="E4" t="str">
        <f>_xlfn.XLOOKUP(Table513[[#This Row],[rxnid]],Table312[rxnid],Table312[kapp (1/s)],"")</f>
        <v/>
      </c>
      <c r="F4" t="e">
        <f>(Table513[[#This Row],[kapp (1/s)]]-Table513[[#This Row],[old]])/Table513[[#This Row],[old]]</f>
        <v>#VALUE!</v>
      </c>
      <c r="G4" t="e">
        <f>ABS(Table513[[#This Row],[(new-old)/old]])</f>
        <v>#VALUE!</v>
      </c>
      <c r="H4" t="str" cm="1">
        <f t="array" ref="H4">IF(ROWS(_xlfn._xlws.FILTER(Table513[rxnid],Table513[enz]=Table513[[#This Row],[enz]]))&gt;1,"many","1")</f>
        <v>1</v>
      </c>
      <c r="I4" t="e" cm="1">
        <f t="array" ref="I4">IF(ROWS(_xlfn._xlws.FILTER(Table513[rxnid],Table513[rxn-no-enz]=Table513[[#This Row],[rxn-no-enz]]))&gt;1,"many","1")</f>
        <v>#N/A</v>
      </c>
      <c r="J4" t="str">
        <f>_xlfn.XLOOKUP(SUBSTITUTE(Table513[[#This Row],[rxnid]],"'",""),Table614[rxn],Table614[rxn],"no")</f>
        <v>no</v>
      </c>
      <c r="K4" t="str" cm="1">
        <f t="array" ref="K4">_xlfn.XLOOKUP(Table513[[#This Row],[rxnid]],"'"&amp;Table614[rxn]&amp;"'",Table614[expected kapp],"")</f>
        <v/>
      </c>
      <c r="M4" t="s">
        <v>4819</v>
      </c>
      <c r="N4">
        <v>2.15743439400965E-2</v>
      </c>
      <c r="P4" s="7" t="s">
        <v>2868</v>
      </c>
      <c r="Q4" s="5">
        <v>49.535828801657999</v>
      </c>
      <c r="R4" s="5">
        <v>1.111254348115E-3</v>
      </c>
      <c r="S4" s="5">
        <v>0</v>
      </c>
      <c r="T4" s="5" t="str">
        <f>_xlfn.TEXTAFTER(Table614[[#This Row],[rxn]],"-",-1)</f>
        <v>rt2849</v>
      </c>
      <c r="U4" s="5" t="str">
        <f>_xlfn.TEXTAFTER(_xlfn.TEXTBEFORE(Table614[[#This Row],[rxn]],"-"&amp;Table614[[#This Row],[enz]]),"RXN-")</f>
        <v>ADMDC_c_FWD</v>
      </c>
      <c r="V4" s="5" t="str">
        <f>_xlfn.TEXTBEFORE(Table614[[#This Row],[rxn-no-enz]],"_",-1)</f>
        <v>ADMDC_c</v>
      </c>
      <c r="W4" s="5" t="e">
        <f>_xlfn.XLOOKUP(Table614[[#This Row],[rxn-no-dir]],[2]!rxns[Column1.id],[2]!rxns[Column1.subsystem],"")</f>
        <v>#REF!</v>
      </c>
      <c r="X4" s="5">
        <f>_xlfn.XLOOKUP(SUBSTITUTE(Table614[[#This Row],[rxn]],"RXN-","ENZLOAD-"),Table815[rxn],Table815[flux],Table614[[#This Row],[rxn flux]]/Table614[[#This Row],[kapp_old]])</f>
        <v>2.24333452169393E-8</v>
      </c>
      <c r="Y4" s="5">
        <f>_xlfn.XLOOKUP(Table614[[#This Row],[rxn]],Table916[type],Table916[enz],_xlfn.XLOOKUP(Table614[[#This Row],[rxn-no-enz]],Table916[rxn-no-dir],Table916[enz],0))</f>
        <v>0</v>
      </c>
      <c r="Z4" s="5">
        <f>Table614[[#This Row],[rxn flux]]/Table614[[#This Row],[enzload flux]]</f>
        <v>0</v>
      </c>
      <c r="AB4" s="7" t="s">
        <v>10832</v>
      </c>
      <c r="AC4" s="7" t="str">
        <f>_xlfn.TEXTBEFORE(Table815[[#This Row],[raw]]," ")</f>
        <v>ENZSYN-rt6298</v>
      </c>
      <c r="AD4" s="7">
        <f>_xlfn.NUMBERVALUE(_xlfn.TEXTAFTER(Table815[[#This Row],[raw]]," "))</f>
        <v>9.9949852399134595E-9</v>
      </c>
      <c r="AF4" s="1" t="s">
        <v>4892</v>
      </c>
      <c r="AG4" s="1" t="s">
        <v>2778</v>
      </c>
      <c r="AH4" s="1">
        <v>0.58428706942581599</v>
      </c>
      <c r="AI4" s="1" t="e">
        <f>_xlfn.TEXTAFTER(Table916[[#This Row],[type]],"-",-1)</f>
        <v>#N/A</v>
      </c>
      <c r="AJ4" s="1" t="str">
        <f ca="1">_xlfn.TEXTAFTER(_xlfn.TEXTBEFORE(Table916[[#This Row],[type]],"-"&amp;Table916[[#This Row],[rxn-no-enz]]),"RXN-")</f>
        <v>EX_nh4_e_REV</v>
      </c>
      <c r="AK4" s="1" t="e">
        <f>_xlfn.TEXTBEFORE(Table916[[#This Row],[type]],"_",-1)</f>
        <v>#N/A</v>
      </c>
      <c r="AN4" t="s">
        <v>4892</v>
      </c>
      <c r="AO4" t="s">
        <v>2778</v>
      </c>
      <c r="AP4">
        <v>1.99389706174086</v>
      </c>
      <c r="AQ4" t="str">
        <f>_xlfn.TEXTBEFORE(Table17[[#This Row],[rxn]],"-",-1)</f>
        <v>RXN-EX_nh4_e_REV</v>
      </c>
    </row>
    <row r="5" spans="1:44" ht="17" x14ac:dyDescent="0.25">
      <c r="A5" t="s">
        <v>3283</v>
      </c>
      <c r="B5">
        <v>41.0671051999432</v>
      </c>
      <c r="C5" t="str">
        <f>_xlfn.TEXTAFTER(Table513[[#This Row],[rxnid]],"-",-1)</f>
        <v>PRS23</v>
      </c>
      <c r="D5" t="str">
        <f>_xlfn.TEXTAFTER(_xlfn.TEXTBEFORE(Table513[[#This Row],[rxnid]],"-"&amp;Table513[[#This Row],[enz]]),"RXN-")</f>
        <v>PRPPS_c_FWD</v>
      </c>
      <c r="E5">
        <f>_xlfn.XLOOKUP(Table513[[#This Row],[rxnid]],Table312[rxnid],Table312[kapp (1/s)],"")</f>
        <v>7.2185865616926996</v>
      </c>
      <c r="F5">
        <f>(Table513[[#This Row],[kapp (1/s)]]-Table513[[#This Row],[old]])/Table513[[#This Row],[old]]</f>
        <v>4.6890784434000459</v>
      </c>
      <c r="G5">
        <f>ABS(Table513[[#This Row],[(new-old)/old]])</f>
        <v>4.6890784434000459</v>
      </c>
      <c r="H5" t="str" cm="1">
        <f t="array" ref="H5">IF(ROWS(_xlfn._xlws.FILTER(Table513[rxnid],Table513[enz]=Table513[[#This Row],[enz]]))&gt;1,"many","1")</f>
        <v>1</v>
      </c>
      <c r="I5" t="e" cm="1">
        <f t="array" ref="I5">IF(ROWS(_xlfn._xlws.FILTER(Table513[rxnid],Table513[rxn-no-enz]=Table513[[#This Row],[rxn-no-enz]]))&gt;1,"many","1")</f>
        <v>#N/A</v>
      </c>
      <c r="J5" t="str">
        <f>_xlfn.XLOOKUP(SUBSTITUTE(Table513[[#This Row],[rxnid]],"'",""),Table614[rxn],Table614[rxn],"no")</f>
        <v>no</v>
      </c>
      <c r="K5" t="str" cm="1">
        <f t="array" ref="K5">_xlfn.XLOOKUP(Table513[[#This Row],[rxnid]],"'"&amp;Table614[rxn]&amp;"'",Table614[expected kapp],"")</f>
        <v/>
      </c>
      <c r="M5" t="s">
        <v>3328</v>
      </c>
      <c r="N5">
        <v>36.313061430936102</v>
      </c>
      <c r="P5" s="7" t="s">
        <v>2875</v>
      </c>
      <c r="Q5" s="5">
        <v>11.0517960655399</v>
      </c>
      <c r="R5" s="5">
        <v>1.343066115899E-3</v>
      </c>
      <c r="S5" s="5">
        <v>0</v>
      </c>
      <c r="T5" s="5" t="str">
        <f>_xlfn.TEXTAFTER(Table614[[#This Row],[rxn]],"-",-1)</f>
        <v>rt3174_c</v>
      </c>
      <c r="U5" s="5" t="str">
        <f>_xlfn.TEXTAFTER(_xlfn.TEXTBEFORE(Table614[[#This Row],[rxn]],"-"&amp;Table614[[#This Row],[enz]]),"RXN-")</f>
        <v>AFAT_c_FWD</v>
      </c>
      <c r="V5" s="5" t="str">
        <f>_xlfn.TEXTBEFORE(Table614[[#This Row],[rxn-no-enz]],"_",-1)</f>
        <v>AFAT_c</v>
      </c>
      <c r="W5" s="5" t="e">
        <f>_xlfn.XLOOKUP(Table614[[#This Row],[rxn-no-dir]],[2]!rxns[Column1.id],[2]!rxns[Column1.subsystem],"")</f>
        <v>#REF!</v>
      </c>
      <c r="X5" s="5">
        <f>_xlfn.XLOOKUP(SUBSTITUTE(Table614[[#This Row],[rxn]],"RXN-","ENZLOAD-"),Table815[rxn],Table815[flux],Table614[[#This Row],[rxn flux]]/Table614[[#This Row],[kapp_old]])</f>
        <v>1.0061997401891699E-7</v>
      </c>
      <c r="Y5" s="5">
        <f>_xlfn.XLOOKUP(Table614[[#This Row],[rxn]],Table916[type],Table916[enz],_xlfn.XLOOKUP(Table614[[#This Row],[rxn-no-enz]],Table916[rxn-no-dir],Table916[enz],0))</f>
        <v>0</v>
      </c>
      <c r="Z5" s="5">
        <f>Table614[[#This Row],[rxn flux]]/Table614[[#This Row],[enzload flux]]</f>
        <v>0</v>
      </c>
      <c r="AB5" s="7" t="s">
        <v>10833</v>
      </c>
      <c r="AC5" s="7" t="str">
        <f>_xlfn.TEXTBEFORE(Table815[[#This Row],[raw]]," ")</f>
        <v>ENZSYN-rt3279</v>
      </c>
      <c r="AD5" s="7">
        <f>_xlfn.NUMBERVALUE(_xlfn.TEXTAFTER(Table815[[#This Row],[raw]]," "))</f>
        <v>4.83262829079542E-8</v>
      </c>
      <c r="AF5" s="1" t="s">
        <v>4895</v>
      </c>
      <c r="AG5" s="1" t="s">
        <v>2778</v>
      </c>
      <c r="AH5" s="1">
        <v>4.00809376245192</v>
      </c>
      <c r="AI5" s="1" t="e">
        <f>_xlfn.TEXTAFTER(Table916[[#This Row],[type]],"-",-1)</f>
        <v>#N/A</v>
      </c>
      <c r="AJ5" s="1" t="str">
        <f ca="1">_xlfn.TEXTAFTER(_xlfn.TEXTBEFORE(Table916[[#This Row],[type]],"-"&amp;Table916[[#This Row],[rxn-no-enz]]),"RXN-")</f>
        <v>EX_co2_e_FWD</v>
      </c>
      <c r="AK5" s="1" t="e">
        <f>_xlfn.TEXTBEFORE(Table916[[#This Row],[type]],"_",-1)</f>
        <v>#N/A</v>
      </c>
      <c r="AN5" t="s">
        <v>4895</v>
      </c>
      <c r="AO5" t="s">
        <v>2778</v>
      </c>
      <c r="AP5">
        <v>16.5881555703522</v>
      </c>
      <c r="AQ5" t="str">
        <f>_xlfn.TEXTBEFORE(Table17[[#This Row],[rxn]],"-",-1)</f>
        <v>RXN-EX_co2_e_FWD</v>
      </c>
    </row>
    <row r="6" spans="1:44" ht="17" x14ac:dyDescent="0.25">
      <c r="A6" t="s">
        <v>2897</v>
      </c>
      <c r="B6" s="3">
        <v>3.9008653303652299</v>
      </c>
      <c r="C6" t="str">
        <f>_xlfn.TEXTAFTER(Table513[[#This Row],[rxnid]],"-",-1)</f>
        <v>rt1711</v>
      </c>
      <c r="D6" t="str">
        <f>_xlfn.TEXTAFTER(_xlfn.TEXTBEFORE(Table513[[#This Row],[rxnid]],"-"&amp;Table513[[#This Row],[enz]]),"RXN-")</f>
        <v>ARGTRS_c_FWD</v>
      </c>
      <c r="E6">
        <f>_xlfn.XLOOKUP(Table513[[#This Row],[rxnid]],Table312[rxnid],Table312[kapp (1/s)],"")</f>
        <v>1.63178066752352</v>
      </c>
      <c r="F6">
        <f>(Table513[[#This Row],[kapp (1/s)]]-Table513[[#This Row],[old]])/Table513[[#This Row],[old]]</f>
        <v>1.3905573880130577</v>
      </c>
      <c r="G6">
        <f>ABS(Table513[[#This Row],[(new-old)/old]])</f>
        <v>1.3905573880130577</v>
      </c>
      <c r="H6" t="str" cm="1">
        <f t="array" ref="H6">IF(ROWS(_xlfn._xlws.FILTER(Table513[rxnid],Table513[enz]=Table513[[#This Row],[enz]]))&gt;1,"many","1")</f>
        <v>1</v>
      </c>
      <c r="I6" t="e" cm="1">
        <f t="array" ref="I6">IF(ROWS(_xlfn._xlws.FILTER(Table513[rxnid],Table513[rxn-no-enz]=Table513[[#This Row],[rxn-no-enz]]))&gt;1,"many","1")</f>
        <v>#N/A</v>
      </c>
      <c r="J6" t="str">
        <f>_xlfn.XLOOKUP(SUBSTITUTE(Table513[[#This Row],[rxnid]],"'",""),Table614[rxn],Table614[rxn],"no")</f>
        <v>no</v>
      </c>
      <c r="K6" t="str" cm="1">
        <f t="array" ref="K6">_xlfn.XLOOKUP(Table513[[#This Row],[rxnid]],"'"&amp;Table614[rxn]&amp;"'",Table614[expected kapp],"")</f>
        <v/>
      </c>
      <c r="M6" t="s">
        <v>2894</v>
      </c>
      <c r="N6">
        <v>2.4417952829881</v>
      </c>
      <c r="P6" s="7" t="s">
        <v>2877</v>
      </c>
      <c r="Q6" s="5">
        <v>5428.20752732868</v>
      </c>
      <c r="R6" s="5">
        <v>0.41114039210342401</v>
      </c>
      <c r="S6" s="5">
        <v>0</v>
      </c>
      <c r="T6" s="5" t="str">
        <f>_xlfn.TEXTAFTER(Table614[[#This Row],[rxn]],"-",-1)</f>
        <v>rt1009</v>
      </c>
      <c r="U6" s="5" t="str">
        <f>_xlfn.TEXTAFTER(_xlfn.TEXTBEFORE(Table614[[#This Row],[rxn]],"-"&amp;Table614[[#This Row],[enz]]),"RXN-")</f>
        <v>AGPRi_m_FWD</v>
      </c>
      <c r="V6" s="5" t="str">
        <f>_xlfn.TEXTBEFORE(Table614[[#This Row],[rxn-no-enz]],"_",-1)</f>
        <v>AGPRi_m</v>
      </c>
      <c r="W6" s="5" t="e">
        <f>_xlfn.XLOOKUP(Table614[[#This Row],[rxn-no-dir]],[2]!rxns[Column1.id],[2]!rxns[Column1.subsystem],"")</f>
        <v>#REF!</v>
      </c>
      <c r="X6" s="5">
        <f>_xlfn.XLOOKUP(SUBSTITUTE(Table614[[#This Row],[rxn]],"RXN-","ENZLOAD-"),Table815[rxn],Table815[flux],Table614[[#This Row],[rxn flux]]/Table614[[#This Row],[kapp_old]])</f>
        <v>4.3087256590966302E-7</v>
      </c>
      <c r="Y6" s="5">
        <f>_xlfn.XLOOKUP(Table614[[#This Row],[rxn]],Table916[type],Table916[enz],_xlfn.XLOOKUP(Table614[[#This Row],[rxn-no-enz]],Table916[rxn-no-dir],Table916[enz],0))</f>
        <v>0</v>
      </c>
      <c r="Z6" s="5">
        <f>Table614[[#This Row],[rxn flux]]/Table614[[#This Row],[enzload flux]]</f>
        <v>0</v>
      </c>
      <c r="AB6" s="7" t="s">
        <v>10834</v>
      </c>
      <c r="AC6" s="7" t="str">
        <f>_xlfn.TEXTBEFORE(Table815[[#This Row],[raw]]," ")</f>
        <v>ENZSYN-rt2267</v>
      </c>
      <c r="AD6" s="7">
        <f>_xlfn.NUMBERVALUE(_xlfn.TEXTAFTER(Table815[[#This Row],[raw]]," "))</f>
        <v>4.8459222964500104E-7</v>
      </c>
      <c r="AF6" s="1" t="s">
        <v>2780</v>
      </c>
      <c r="AG6" s="1" t="s">
        <v>2778</v>
      </c>
      <c r="AH6" s="1">
        <v>1.353245177</v>
      </c>
      <c r="AI6" s="1" t="e">
        <f>_xlfn.TEXTAFTER(Table916[[#This Row],[type]],"-",-1)</f>
        <v>#N/A</v>
      </c>
      <c r="AJ6" s="1" t="str">
        <f ca="1">_xlfn.TEXTAFTER(_xlfn.TEXTBEFORE(Table916[[#This Row],[type]],"-"&amp;Table916[[#This Row],[rxn-no-enz]]),"RXN-")</f>
        <v>EX_glc__D_e_REV</v>
      </c>
      <c r="AK6" s="1" t="e">
        <f>_xlfn.TEXTBEFORE(Table916[[#This Row],[type]],"_",-1)</f>
        <v>#N/A</v>
      </c>
      <c r="AN6" t="s">
        <v>2780</v>
      </c>
      <c r="AO6" t="s">
        <v>2778</v>
      </c>
      <c r="AP6">
        <v>5.3259663404197601</v>
      </c>
      <c r="AQ6" t="str">
        <f>_xlfn.TEXTBEFORE(Table17[[#This Row],[rxn]],"-",-1)</f>
        <v>RXN-EX_glc__D_e_REV</v>
      </c>
    </row>
    <row r="7" spans="1:44" ht="17" x14ac:dyDescent="0.25">
      <c r="A7" t="s">
        <v>3060</v>
      </c>
      <c r="B7">
        <v>1.2038223590936901</v>
      </c>
      <c r="C7" t="str">
        <f>_xlfn.TEXTAFTER(Table513[[#This Row],[rxnid]],"-",-1)</f>
        <v>rt7388</v>
      </c>
      <c r="D7" t="str">
        <f>_xlfn.TEXTAFTER(_xlfn.TEXTBEFORE(Table513[[#This Row],[rxnid]],"-"&amp;Table513[[#This Row],[enz]]),"RXN-")</f>
        <v>GMPS2_c_FWD</v>
      </c>
      <c r="E7">
        <f>_xlfn.XLOOKUP(Table513[[#This Row],[rxnid]],Table312[rxnid],Table312[kapp (1/s)],"")</f>
        <v>0.52061132935115695</v>
      </c>
      <c r="F7">
        <f>(Table513[[#This Row],[kapp (1/s)]]-Table513[[#This Row],[old]])/Table513[[#This Row],[old]]</f>
        <v>1.3123245523566032</v>
      </c>
      <c r="G7">
        <f>ABS(Table513[[#This Row],[(new-old)/old]])</f>
        <v>1.3123245523566032</v>
      </c>
      <c r="H7" t="str" cm="1">
        <f t="array" ref="H7">IF(ROWS(_xlfn._xlws.FILTER(Table513[rxnid],Table513[enz]=Table513[[#This Row],[enz]]))&gt;1,"many","1")</f>
        <v>1</v>
      </c>
      <c r="I7" t="e" cm="1">
        <f t="array" ref="I7">IF(ROWS(_xlfn._xlws.FILTER(Table513[rxnid],Table513[rxn-no-enz]=Table513[[#This Row],[rxn-no-enz]]))&gt;1,"many","1")</f>
        <v>#N/A</v>
      </c>
      <c r="J7" t="str">
        <f>_xlfn.XLOOKUP(SUBSTITUTE(Table513[[#This Row],[rxnid]],"'",""),Table614[rxn],Table614[rxn],"no")</f>
        <v>no</v>
      </c>
      <c r="K7" t="str" cm="1">
        <f t="array" ref="K7">_xlfn.XLOOKUP(Table513[[#This Row],[rxnid]],"'"&amp;Table614[rxn]&amp;"'",Table614[expected kapp],"")</f>
        <v/>
      </c>
      <c r="M7" t="s">
        <v>2853</v>
      </c>
      <c r="N7">
        <v>1.7949698451306</v>
      </c>
      <c r="P7" s="7" t="s">
        <v>2885</v>
      </c>
      <c r="Q7" s="5">
        <v>351.34927873651401</v>
      </c>
      <c r="R7" s="5">
        <v>1.0455610835202999E-2</v>
      </c>
      <c r="S7" s="5">
        <v>0</v>
      </c>
      <c r="T7" s="5" t="str">
        <f>_xlfn.TEXTAFTER(Table614[[#This Row],[rxn]],"-",-1)</f>
        <v>rt0309</v>
      </c>
      <c r="U7" s="5" t="str">
        <f>_xlfn.TEXTAFTER(_xlfn.TEXTBEFORE(Table614[[#This Row],[rxn]],"-"&amp;Table614[[#This Row],[enz]]),"RXN-")</f>
        <v>ALAS_m_FWD</v>
      </c>
      <c r="V7" s="5" t="str">
        <f>_xlfn.TEXTBEFORE(Table614[[#This Row],[rxn-no-enz]],"_",-1)</f>
        <v>ALAS_m</v>
      </c>
      <c r="W7" s="5" t="e">
        <f>_xlfn.XLOOKUP(Table614[[#This Row],[rxn-no-dir]],[2]!rxns[Column1.id],[2]!rxns[Column1.subsystem],"")</f>
        <v>#REF!</v>
      </c>
      <c r="X7" s="5">
        <f>_xlfn.XLOOKUP(SUBSTITUTE(Table614[[#This Row],[rxn]],"RXN-","ENZLOAD-"),Table815[rxn],Table815[flux],Table614[[#This Row],[rxn flux]]/Table614[[#This Row],[kapp_old]])</f>
        <v>2.5303828782304699E-8</v>
      </c>
      <c r="Y7" s="5">
        <f>_xlfn.XLOOKUP(Table614[[#This Row],[rxn]],Table916[type],Table916[enz],_xlfn.XLOOKUP(Table614[[#This Row],[rxn-no-enz]],Table916[rxn-no-dir],Table916[enz],0))</f>
        <v>0</v>
      </c>
      <c r="Z7" s="5">
        <f>Table614[[#This Row],[rxn flux]]/Table614[[#This Row],[enzload flux]]</f>
        <v>0</v>
      </c>
      <c r="AB7" s="7" t="s">
        <v>10835</v>
      </c>
      <c r="AC7" s="7" t="str">
        <f>_xlfn.TEXTBEFORE(Table815[[#This Row],[raw]]," ")</f>
        <v>ENZSYN-rt1611</v>
      </c>
      <c r="AD7" s="7">
        <f>_xlfn.NUMBERVALUE(_xlfn.TEXTAFTER(Table815[[#This Row],[raw]]," "))</f>
        <v>3.3752772248242002E-8</v>
      </c>
      <c r="AF7" s="1" t="s">
        <v>2781</v>
      </c>
      <c r="AG7" s="1" t="s">
        <v>2778</v>
      </c>
      <c r="AH7" s="9">
        <v>1.1112678626085E-5</v>
      </c>
      <c r="AI7" s="1" t="e">
        <f>_xlfn.TEXTAFTER(Table916[[#This Row],[type]],"-",-1)</f>
        <v>#N/A</v>
      </c>
      <c r="AJ7" s="1" t="str">
        <f ca="1">_xlfn.TEXTAFTER(_xlfn.TEXTBEFORE(Table916[[#This Row],[type]],"-"&amp;Table916[[#This Row],[rxn-no-enz]]),"RXN-")</f>
        <v>EX_fol_e_REV</v>
      </c>
      <c r="AK7" s="1" t="e">
        <f>_xlfn.TEXTBEFORE(Table916[[#This Row],[type]],"_",-1)</f>
        <v>#N/A</v>
      </c>
      <c r="AN7" t="s">
        <v>2781</v>
      </c>
      <c r="AO7" t="s">
        <v>2778</v>
      </c>
      <c r="AP7" s="3">
        <v>3.8000103487990003E-5</v>
      </c>
      <c r="AQ7" t="str">
        <f>_xlfn.TEXTBEFORE(Table17[[#This Row],[rxn]],"-",-1)</f>
        <v>RXN-EX_fol_e_REV</v>
      </c>
    </row>
    <row r="8" spans="1:44" ht="17" x14ac:dyDescent="0.25">
      <c r="A8" t="s">
        <v>3118</v>
      </c>
      <c r="B8">
        <v>5.09770271307654</v>
      </c>
      <c r="C8" t="str">
        <f>_xlfn.TEXTAFTER(Table513[[#This Row],[rxnid]],"-",-1)</f>
        <v>rt0027</v>
      </c>
      <c r="D8" t="str">
        <f>_xlfn.TEXTAFTER(_xlfn.TEXTBEFORE(Table513[[#This Row],[rxnid]],"-"&amp;Table513[[#This Row],[enz]]),"RXN-")</f>
        <v>IMPD_c_FWD</v>
      </c>
      <c r="E8">
        <f>_xlfn.XLOOKUP(Table513[[#This Row],[rxnid]],Table312[rxnid],Table312[kapp (1/s)],"")</f>
        <v>2.3374974553877901</v>
      </c>
      <c r="F8">
        <f>(Table513[[#This Row],[kapp (1/s)]]-Table513[[#This Row],[old]])/Table513[[#This Row],[old]]</f>
        <v>1.18083775934243</v>
      </c>
      <c r="G8">
        <f>ABS(Table513[[#This Row],[(new-old)/old]])</f>
        <v>1.18083775934243</v>
      </c>
      <c r="H8" t="str" cm="1">
        <f t="array" ref="H8">IF(ROWS(_xlfn._xlws.FILTER(Table513[rxnid],Table513[enz]=Table513[[#This Row],[enz]]))&gt;1,"many","1")</f>
        <v>1</v>
      </c>
      <c r="I8" t="e" cm="1">
        <f t="array" ref="I8">IF(ROWS(_xlfn._xlws.FILTER(Table513[rxnid],Table513[rxn-no-enz]=Table513[[#This Row],[rxn-no-enz]]))&gt;1,"many","1")</f>
        <v>#N/A</v>
      </c>
      <c r="J8" t="str">
        <f>_xlfn.XLOOKUP(SUBSTITUTE(Table513[[#This Row],[rxnid]],"'",""),Table614[rxn],Table614[rxn],"no")</f>
        <v>no</v>
      </c>
      <c r="K8" t="str" cm="1">
        <f t="array" ref="K8">_xlfn.XLOOKUP(Table513[[#This Row],[rxnid]],"'"&amp;Table614[rxn]&amp;"'",Table614[expected kapp],"")</f>
        <v/>
      </c>
      <c r="M8" t="s">
        <v>2959</v>
      </c>
      <c r="N8">
        <v>1.09016370650278</v>
      </c>
      <c r="P8" s="7" t="s">
        <v>2952</v>
      </c>
      <c r="Q8" s="5">
        <v>86.906234745663696</v>
      </c>
      <c r="R8" s="5">
        <v>1.2612885810749999E-3</v>
      </c>
      <c r="S8" s="5">
        <v>0</v>
      </c>
      <c r="T8" s="5" t="str">
        <f>_xlfn.TEXTAFTER(Table614[[#This Row],[rxn]],"-",-1)</f>
        <v>rt5829</v>
      </c>
      <c r="U8" s="5" t="str">
        <f>_xlfn.TEXTAFTER(_xlfn.TEXTBEFORE(Table614[[#This Row],[rxn]],"-"&amp;Table614[[#This Row],[enz]]),"RXN-")</f>
        <v>CPPPGO_c_FWD</v>
      </c>
      <c r="V8" s="5" t="str">
        <f>_xlfn.TEXTBEFORE(Table614[[#This Row],[rxn-no-enz]],"_",-1)</f>
        <v>CPPPGO_c</v>
      </c>
      <c r="W8" s="5" t="e">
        <f>_xlfn.XLOOKUP(Table614[[#This Row],[rxn-no-dir]],[2]!rxns[Column1.id],[2]!rxns[Column1.subsystem],"")</f>
        <v>#REF!</v>
      </c>
      <c r="X8" s="5">
        <f>_xlfn.XLOOKUP(SUBSTITUTE(Table614[[#This Row],[rxn]],"RXN-","ENZLOAD-"),Table815[rxn],Table815[flux],Table614[[#This Row],[rxn flux]]/Table614[[#This Row],[kapp_old]])</f>
        <v>1.2786881913005001E-8</v>
      </c>
      <c r="Y8" s="5">
        <f>_xlfn.XLOOKUP(Table614[[#This Row],[rxn]],Table916[type],Table916[enz],_xlfn.XLOOKUP(Table614[[#This Row],[rxn-no-enz]],Table916[rxn-no-dir],Table916[enz],0))</f>
        <v>0</v>
      </c>
      <c r="Z8" s="5">
        <f>Table614[[#This Row],[rxn flux]]/Table614[[#This Row],[enzload flux]]</f>
        <v>0</v>
      </c>
      <c r="AB8" s="7" t="s">
        <v>10836</v>
      </c>
      <c r="AC8" s="7" t="str">
        <f>_xlfn.TEXTBEFORE(Table815[[#This Row],[raw]]," ")</f>
        <v>ENZSYN-rt2309</v>
      </c>
      <c r="AD8" s="7">
        <f>_xlfn.NUMBERVALUE(_xlfn.TEXTAFTER(Table815[[#This Row],[raw]]," "))</f>
        <v>2.7909432807996401E-7</v>
      </c>
      <c r="AF8" s="1" t="s">
        <v>2782</v>
      </c>
      <c r="AG8" s="1" t="s">
        <v>2778</v>
      </c>
      <c r="AH8" s="9">
        <v>8.4917948414950999E-5</v>
      </c>
      <c r="AI8" s="1" t="e">
        <f>_xlfn.TEXTAFTER(Table916[[#This Row],[type]],"-",-1)</f>
        <v>#N/A</v>
      </c>
      <c r="AJ8" s="1" t="str">
        <f ca="1">_xlfn.TEXTAFTER(_xlfn.TEXTBEFORE(Table916[[#This Row],[type]],"-"&amp;Table916[[#This Row],[rxn-no-enz]]),"RXN-")</f>
        <v>EX_fe2_e_REV</v>
      </c>
      <c r="AK8" s="1" t="e">
        <f>_xlfn.TEXTBEFORE(Table916[[#This Row],[type]],"_",-1)</f>
        <v>#N/A</v>
      </c>
      <c r="AN8" t="s">
        <v>2782</v>
      </c>
      <c r="AO8" t="s">
        <v>2778</v>
      </c>
      <c r="AP8">
        <v>2.8996671580670998E-4</v>
      </c>
      <c r="AQ8" t="str">
        <f>_xlfn.TEXTBEFORE(Table17[[#This Row],[rxn]],"-",-1)</f>
        <v>RXN-EX_fe2_e_REV</v>
      </c>
    </row>
    <row r="9" spans="1:44" ht="17" x14ac:dyDescent="0.25">
      <c r="A9" t="s">
        <v>2989</v>
      </c>
      <c r="B9">
        <v>0.30253325309588103</v>
      </c>
      <c r="C9" t="str">
        <f>_xlfn.TEXTAFTER(Table513[[#This Row],[rxnid]],"-",-1)</f>
        <v>rt8469</v>
      </c>
      <c r="D9" t="str">
        <f>_xlfn.TEXTAFTER(_xlfn.TEXTBEFORE(Table513[[#This Row],[rxnid]],"-"&amp;Table513[[#This Row],[enz]]),"RXN-")</f>
        <v>DRAPPRy_c_FWD</v>
      </c>
      <c r="E9">
        <f>_xlfn.XLOOKUP(Table513[[#This Row],[rxnid]],Table312[rxnid],Table312[kapp (1/s)],"")</f>
        <v>7.9992890612831505E-2</v>
      </c>
      <c r="F9">
        <f>(Table513[[#This Row],[kapp (1/s)]]-Table513[[#This Row],[old]])/Table513[[#This Row],[old]]</f>
        <v>2.7820017601333218</v>
      </c>
      <c r="G9">
        <f>ABS(Table513[[#This Row],[(new-old)/old]])</f>
        <v>2.7820017601333218</v>
      </c>
      <c r="H9" t="str" cm="1">
        <f t="array" ref="H9">IF(ROWS(_xlfn._xlws.FILTER(Table513[rxnid],Table513[enz]=Table513[[#This Row],[enz]]))&gt;1,"many","1")</f>
        <v>1</v>
      </c>
      <c r="I9" t="e" cm="1">
        <f t="array" ref="I9">IF(ROWS(_xlfn._xlws.FILTER(Table513[rxnid],Table513[rxn-no-enz]=Table513[[#This Row],[rxn-no-enz]]))&gt;1,"many","1")</f>
        <v>#N/A</v>
      </c>
      <c r="J9" t="str">
        <f>_xlfn.XLOOKUP(SUBSTITUTE(Table513[[#This Row],[rxnid]],"'",""),Table614[rxn],Table614[rxn],"no")</f>
        <v>no</v>
      </c>
      <c r="K9" t="str" cm="1">
        <f t="array" ref="K9">_xlfn.XLOOKUP(Table513[[#This Row],[rxnid]],"'"&amp;Table614[rxn]&amp;"'",Table614[expected kapp],"")</f>
        <v/>
      </c>
      <c r="M9" t="s">
        <v>3234</v>
      </c>
      <c r="N9">
        <v>1.9396665379096301</v>
      </c>
      <c r="P9" s="7" t="s">
        <v>2967</v>
      </c>
      <c r="Q9" s="5">
        <v>35.729445833100201</v>
      </c>
      <c r="R9" s="5">
        <v>5.0594371527299996E-3</v>
      </c>
      <c r="S9" s="5">
        <v>0</v>
      </c>
      <c r="T9" s="5" t="str">
        <f>_xlfn.TEXTAFTER(Table614[[#This Row],[rxn]],"-",-1)</f>
        <v>rt8298</v>
      </c>
      <c r="U9" s="5" t="str">
        <f>_xlfn.TEXTAFTER(_xlfn.TEXTBEFORE(Table614[[#This Row],[rxn]],"-"&amp;Table614[[#This Row],[enz]]),"RXN-")</f>
        <v>DB4PS_c_FWD</v>
      </c>
      <c r="V9" s="5" t="str">
        <f>_xlfn.TEXTBEFORE(Table614[[#This Row],[rxn-no-enz]],"_",-1)</f>
        <v>DB4PS_c</v>
      </c>
      <c r="W9" s="5" t="e">
        <f>_xlfn.XLOOKUP(Table614[[#This Row],[rxn-no-dir]],[2]!rxns[Column1.id],[2]!rxns[Column1.subsystem],"")</f>
        <v>#REF!</v>
      </c>
      <c r="X9" s="5">
        <f>_xlfn.XLOOKUP(SUBSTITUTE(Table614[[#This Row],[rxn]],"RXN-","ENZLOAD-"),Table815[rxn],Table815[flux],Table614[[#This Row],[rxn flux]]/Table614[[#This Row],[kapp_old]])</f>
        <v>1.2445714851737301E-7</v>
      </c>
      <c r="Y9" s="5">
        <f>_xlfn.XLOOKUP(Table614[[#This Row],[rxn]],Table916[type],Table916[enz],_xlfn.XLOOKUP(Table614[[#This Row],[rxn-no-enz]],Table916[rxn-no-dir],Table916[enz],0))</f>
        <v>0</v>
      </c>
      <c r="Z9" s="5">
        <f>Table614[[#This Row],[rxn flux]]/Table614[[#This Row],[enzload flux]]</f>
        <v>0</v>
      </c>
      <c r="AB9" s="7" t="s">
        <v>10837</v>
      </c>
      <c r="AC9" s="7" t="str">
        <f>_xlfn.TEXTBEFORE(Table815[[#This Row],[raw]]," ")</f>
        <v>ENZSYN-rt0302</v>
      </c>
      <c r="AD9" s="7">
        <f>_xlfn.NUMBERVALUE(_xlfn.TEXTAFTER(Table815[[#This Row],[raw]]," "))</f>
        <v>3.7375217336357901E-7</v>
      </c>
      <c r="AF9" s="1" t="s">
        <v>2783</v>
      </c>
      <c r="AG9" s="1" t="s">
        <v>2778</v>
      </c>
      <c r="AH9" s="1">
        <v>5.2236009342834303E-3</v>
      </c>
      <c r="AI9" s="1" t="e">
        <f>_xlfn.TEXTAFTER(Table916[[#This Row],[type]],"-",-1)</f>
        <v>#N/A</v>
      </c>
      <c r="AJ9" s="1" t="str">
        <f ca="1">_xlfn.TEXTAFTER(_xlfn.TEXTBEFORE(Table916[[#This Row],[type]],"-"&amp;Table916[[#This Row],[rxn-no-enz]]),"RXN-")</f>
        <v>EX_inost_e_REV</v>
      </c>
      <c r="AK9" s="1" t="e">
        <f>_xlfn.TEXTBEFORE(Table916[[#This Row],[type]],"_",-1)</f>
        <v>#N/A</v>
      </c>
      <c r="AN9" t="s">
        <v>2783</v>
      </c>
      <c r="AO9" t="s">
        <v>2778</v>
      </c>
      <c r="AP9">
        <v>1.7059319711279799E-2</v>
      </c>
      <c r="AQ9" t="str">
        <f>_xlfn.TEXTBEFORE(Table17[[#This Row],[rxn]],"-",-1)</f>
        <v>RXN-EX_inost_e_REV</v>
      </c>
    </row>
    <row r="10" spans="1:44" ht="17" x14ac:dyDescent="0.25">
      <c r="A10" t="s">
        <v>5679</v>
      </c>
      <c r="B10">
        <v>468.27870515710998</v>
      </c>
      <c r="C10" t="str">
        <f>_xlfn.TEXTAFTER(Table513[[#This Row],[rxnid]],"-",-1)</f>
        <v>rt3932</v>
      </c>
      <c r="D10" t="str">
        <f>_xlfn.TEXTAFTER(_xlfn.TEXTBEFORE(Table513[[#This Row],[rxnid]],"-"&amp;Table513[[#This Row],[enz]]),"RXN-")</f>
        <v>ADK1_c_FWD</v>
      </c>
      <c r="E10">
        <f>_xlfn.XLOOKUP(Table513[[#This Row],[rxnid]],Table312[rxnid],Table312[kapp (1/s)],"")</f>
        <v>9.8582752192397098</v>
      </c>
      <c r="F10">
        <f>(Table513[[#This Row],[kapp (1/s)]]-Table513[[#This Row],[old]])/Table513[[#This Row],[old]]</f>
        <v>46.501078509474254</v>
      </c>
      <c r="G10">
        <f>ABS(Table513[[#This Row],[(new-old)/old]])</f>
        <v>46.501078509474254</v>
      </c>
      <c r="H10" t="str" cm="1">
        <f t="array" ref="H10">IF(ROWS(_xlfn._xlws.FILTER(Table513[rxnid],Table513[enz]=Table513[[#This Row],[enz]]))&gt;1,"many","1")</f>
        <v>1</v>
      </c>
      <c r="I10" t="e" cm="1">
        <f t="array" ref="I10">IF(ROWS(_xlfn._xlws.FILTER(Table513[rxnid],Table513[rxn-no-enz]=Table513[[#This Row],[rxn-no-enz]]))&gt;1,"many","1")</f>
        <v>#N/A</v>
      </c>
      <c r="J10" t="str">
        <f>_xlfn.XLOOKUP(SUBSTITUTE(Table513[[#This Row],[rxnid]],"'",""),Table614[rxn],Table614[rxn],"no")</f>
        <v>no</v>
      </c>
      <c r="K10" t="str" cm="1">
        <f t="array" ref="K10">_xlfn.XLOOKUP(Table513[[#This Row],[rxnid]],"'"&amp;Table614[rxn]&amp;"'",Table614[expected kapp],"")</f>
        <v/>
      </c>
      <c r="M10" t="s">
        <v>3350</v>
      </c>
      <c r="N10">
        <v>0.69373281459042802</v>
      </c>
      <c r="P10" s="7" t="s">
        <v>6262</v>
      </c>
      <c r="Q10" s="5">
        <v>4.2314258099041897</v>
      </c>
      <c r="R10" s="5">
        <v>1.111254348115E-3</v>
      </c>
      <c r="S10" s="5">
        <v>0</v>
      </c>
      <c r="T10" s="5" t="str">
        <f>_xlfn.TEXTAFTER(Table614[[#This Row],[rxn]],"-",-1)</f>
        <v>rt7962_DKMPPH_c</v>
      </c>
      <c r="U10" s="5" t="str">
        <f>_xlfn.TEXTAFTER(_xlfn.TEXTBEFORE(Table614[[#This Row],[rxn]],"-"&amp;Table614[[#This Row],[enz]]),"RXN-")</f>
        <v>DKMPPH_c_FWD</v>
      </c>
      <c r="V10" s="5" t="str">
        <f>_xlfn.TEXTBEFORE(Table614[[#This Row],[rxn-no-enz]],"_",-1)</f>
        <v>DKMPPH_c</v>
      </c>
      <c r="W10" s="5" t="e">
        <f>_xlfn.XLOOKUP(Table614[[#This Row],[rxn-no-dir]],[2]!rxns[Column1.id],[2]!rxns[Column1.subsystem],"")</f>
        <v>#REF!</v>
      </c>
      <c r="X10" s="5">
        <f>_xlfn.XLOOKUP(SUBSTITUTE(Table614[[#This Row],[rxn]],"RXN-","ENZLOAD-"),Table815[rxn],Table815[flux],Table614[[#This Row],[rxn flux]]/Table614[[#This Row],[kapp_old]])</f>
        <v>2.62619362370425E-7</v>
      </c>
      <c r="Y10" s="5">
        <f>_xlfn.XLOOKUP(Table614[[#This Row],[rxn]],Table916[type],Table916[enz],_xlfn.XLOOKUP(Table614[[#This Row],[rxn-no-enz]],Table916[rxn-no-dir],Table916[enz],0))</f>
        <v>0</v>
      </c>
      <c r="Z10" s="5">
        <f>Table614[[#This Row],[rxn flux]]/Table614[[#This Row],[enzload flux]]</f>
        <v>0</v>
      </c>
      <c r="AB10" s="7" t="s">
        <v>10838</v>
      </c>
      <c r="AC10" s="7" t="str">
        <f>_xlfn.TEXTBEFORE(Table815[[#This Row],[raw]]," ")</f>
        <v>ENZSYN-rt2975</v>
      </c>
      <c r="AD10" s="7">
        <f>_xlfn.NUMBERVALUE(_xlfn.TEXTAFTER(Table815[[#This Row],[raw]]," "))</f>
        <v>1.1617516865576299E-9</v>
      </c>
      <c r="AF10" s="1" t="s">
        <v>5042</v>
      </c>
      <c r="AG10" s="1" t="s">
        <v>2778</v>
      </c>
      <c r="AH10" s="9">
        <v>2.2231927529218999E-5</v>
      </c>
      <c r="AI10" s="1" t="e">
        <f>_xlfn.TEXTAFTER(Table916[[#This Row],[type]],"-",-1)</f>
        <v>#N/A</v>
      </c>
      <c r="AJ10" s="1" t="str">
        <f ca="1">_xlfn.TEXTAFTER(_xlfn.TEXTBEFORE(Table916[[#This Row],[type]],"-"&amp;Table916[[#This Row],[rxn-no-enz]]),"RXN-")</f>
        <v>EX_nac_e_REV</v>
      </c>
      <c r="AK10" s="1" t="e">
        <f>_xlfn.TEXTBEFORE(Table916[[#This Row],[type]],"_",-1)</f>
        <v>#N/A</v>
      </c>
      <c r="AN10" t="s">
        <v>5042</v>
      </c>
      <c r="AO10" t="s">
        <v>2778</v>
      </c>
      <c r="AP10" s="3">
        <v>7.6034225275054007E-5</v>
      </c>
      <c r="AQ10" t="str">
        <f>_xlfn.TEXTBEFORE(Table17[[#This Row],[rxn]],"-",-1)</f>
        <v>RXN-EX_nac_e_REV</v>
      </c>
    </row>
    <row r="11" spans="1:44" ht="17" x14ac:dyDescent="0.25">
      <c r="A11" t="s">
        <v>5667</v>
      </c>
      <c r="B11">
        <v>28647333.645335</v>
      </c>
      <c r="C11" t="str">
        <f>_xlfn.TEXTAFTER(Table513[[#This Row],[rxnid]],"-",-1)</f>
        <v>rt5456</v>
      </c>
      <c r="D11" t="str">
        <f>_xlfn.TEXTAFTER(_xlfn.TEXTBEFORE(Table513[[#This Row],[rxnid]],"-"&amp;Table513[[#This Row],[enz]]),"RXN-")</f>
        <v>ACt_c_m_FWD</v>
      </c>
      <c r="E11" t="str">
        <f>_xlfn.XLOOKUP(Table513[[#This Row],[rxnid]],Table312[rxnid],Table312[kapp (1/s)],"")</f>
        <v/>
      </c>
      <c r="F11" t="e">
        <f>(Table513[[#This Row],[kapp (1/s)]]-Table513[[#This Row],[old]])/Table513[[#This Row],[old]]</f>
        <v>#VALUE!</v>
      </c>
      <c r="G11" t="e">
        <f>ABS(Table513[[#This Row],[(new-old)/old]])</f>
        <v>#VALUE!</v>
      </c>
      <c r="H11" t="str" cm="1">
        <f t="array" ref="H11">IF(ROWS(_xlfn._xlws.FILTER(Table513[rxnid],Table513[enz]=Table513[[#This Row],[enz]]))&gt;1,"many","1")</f>
        <v>1</v>
      </c>
      <c r="I11" t="e" cm="1">
        <f t="array" ref="I11">IF(ROWS(_xlfn._xlws.FILTER(Table513[rxnid],Table513[rxn-no-enz]=Table513[[#This Row],[rxn-no-enz]]))&gt;1,"many","1")</f>
        <v>#N/A</v>
      </c>
      <c r="J11" t="str">
        <f>_xlfn.XLOOKUP(SUBSTITUTE(Table513[[#This Row],[rxnid]],"'",""),Table614[rxn],Table614[rxn],"no")</f>
        <v>no</v>
      </c>
      <c r="K11" t="str" cm="1">
        <f t="array" ref="K11">_xlfn.XLOOKUP(Table513[[#This Row],[rxnid]],"'"&amp;Table614[rxn]&amp;"'",Table614[expected kapp],"")</f>
        <v/>
      </c>
      <c r="M11" t="s">
        <v>5499</v>
      </c>
      <c r="N11">
        <v>1.8995825201260299</v>
      </c>
      <c r="P11" s="7" t="s">
        <v>2987</v>
      </c>
      <c r="Q11" s="5">
        <v>50.623697101787997</v>
      </c>
      <c r="R11" s="5">
        <v>1.1112606577150001E-3</v>
      </c>
      <c r="S11" s="5">
        <v>0</v>
      </c>
      <c r="T11" s="5" t="str">
        <f>_xlfn.TEXTAFTER(Table614[[#This Row],[rxn]],"-",-1)</f>
        <v>rt2746</v>
      </c>
      <c r="U11" s="5" t="str">
        <f>_xlfn.TEXTAFTER(_xlfn.TEXTBEFORE(Table614[[#This Row],[rxn]],"-"&amp;Table614[[#This Row],[enz]]),"RXN-")</f>
        <v>DPCOAK_c_FWD</v>
      </c>
      <c r="V11" s="5" t="str">
        <f>_xlfn.TEXTBEFORE(Table614[[#This Row],[rxn-no-enz]],"_",-1)</f>
        <v>DPCOAK_c</v>
      </c>
      <c r="W11" s="5" t="e">
        <f>_xlfn.XLOOKUP(Table614[[#This Row],[rxn-no-dir]],[2]!rxns[Column1.id],[2]!rxns[Column1.subsystem],"")</f>
        <v>#REF!</v>
      </c>
      <c r="X11" s="5">
        <f>_xlfn.XLOOKUP(SUBSTITUTE(Table614[[#This Row],[rxn]],"RXN-","ENZLOAD-"),Table815[rxn],Table815[flux],Table614[[#This Row],[rxn flux]]/Table614[[#This Row],[kapp_old]])</f>
        <v>2.19513927535302E-8</v>
      </c>
      <c r="Y11" s="5">
        <f>_xlfn.XLOOKUP(Table614[[#This Row],[rxn]],Table916[type],Table916[enz],_xlfn.XLOOKUP(Table614[[#This Row],[rxn-no-enz]],Table916[rxn-no-dir],Table916[enz],0))</f>
        <v>0</v>
      </c>
      <c r="Z11" s="5">
        <f>Table614[[#This Row],[rxn flux]]/Table614[[#This Row],[enzload flux]]</f>
        <v>0</v>
      </c>
      <c r="AB11" s="7" t="s">
        <v>10839</v>
      </c>
      <c r="AC11" s="7" t="str">
        <f>_xlfn.TEXTBEFORE(Table815[[#This Row],[raw]]," ")</f>
        <v>ENZSYN-rt8327</v>
      </c>
      <c r="AD11" s="7">
        <f>_xlfn.NUMBERVALUE(_xlfn.TEXTAFTER(Table815[[#This Row],[raw]]," "))</f>
        <v>2.5390418235089901E-7</v>
      </c>
      <c r="AF11" s="1" t="s">
        <v>2784</v>
      </c>
      <c r="AG11" s="1" t="s">
        <v>2778</v>
      </c>
      <c r="AH11" s="1">
        <v>3.5768862817750802</v>
      </c>
      <c r="AI11" s="1" t="e">
        <f>_xlfn.TEXTAFTER(Table916[[#This Row],[type]],"-",-1)</f>
        <v>#N/A</v>
      </c>
      <c r="AJ11" s="1" t="str">
        <f ca="1">_xlfn.TEXTAFTER(_xlfn.TEXTBEFORE(Table916[[#This Row],[type]],"-"&amp;Table916[[#This Row],[rxn-no-enz]]),"RXN-")</f>
        <v>EX_o2_e_REV</v>
      </c>
      <c r="AK11" s="1" t="e">
        <f>_xlfn.TEXTBEFORE(Table916[[#This Row],[type]],"_",-1)</f>
        <v>#N/A</v>
      </c>
      <c r="AN11" t="s">
        <v>2784</v>
      </c>
      <c r="AO11" t="s">
        <v>2778</v>
      </c>
      <c r="AP11">
        <v>15.2154010020848</v>
      </c>
      <c r="AQ11" t="str">
        <f>_xlfn.TEXTBEFORE(Table17[[#This Row],[rxn]],"-",-1)</f>
        <v>RXN-EX_o2_e_REV</v>
      </c>
    </row>
    <row r="12" spans="1:44" ht="17" x14ac:dyDescent="0.25">
      <c r="A12" t="s">
        <v>7078</v>
      </c>
      <c r="B12">
        <v>23.538163023066499</v>
      </c>
      <c r="C12" t="str">
        <f>_xlfn.TEXTAFTER(Table513[[#This Row],[rxnid]],"-",-1)</f>
        <v>rt5654_c</v>
      </c>
      <c r="D12" t="str">
        <f>_xlfn.TEXTAFTER(_xlfn.TEXTBEFORE(Table513[[#This Row],[rxnid]],"-"&amp;Table513[[#This Row],[enz]]),"RXN-")</f>
        <v>ICL_1_c_FWD</v>
      </c>
      <c r="E12" t="str">
        <f>_xlfn.XLOOKUP(Table513[[#This Row],[rxnid]],Table312[rxnid],Table312[kapp (1/s)],"")</f>
        <v/>
      </c>
      <c r="F12" t="e">
        <f>(Table513[[#This Row],[kapp (1/s)]]-Table513[[#This Row],[old]])/Table513[[#This Row],[old]]</f>
        <v>#VALUE!</v>
      </c>
      <c r="G12" t="e">
        <f>ABS(Table513[[#This Row],[(new-old)/old]])</f>
        <v>#VALUE!</v>
      </c>
      <c r="H12" t="str" cm="1">
        <f t="array" ref="H12">IF(ROWS(_xlfn._xlws.FILTER(Table513[rxnid],Table513[enz]=Table513[[#This Row],[enz]]))&gt;1,"many","1")</f>
        <v>1</v>
      </c>
      <c r="I12" t="e" cm="1">
        <f t="array" ref="I12">IF(ROWS(_xlfn._xlws.FILTER(Table513[rxnid],Table513[rxn-no-enz]=Table513[[#This Row],[rxn-no-enz]]))&gt;1,"many","1")</f>
        <v>#N/A</v>
      </c>
      <c r="J12" t="str">
        <f>_xlfn.XLOOKUP(SUBSTITUTE(Table513[[#This Row],[rxnid]],"'",""),Table614[rxn],Table614[rxn],"no")</f>
        <v>no</v>
      </c>
      <c r="K12" t="str" cm="1">
        <f t="array" ref="K12">_xlfn.XLOOKUP(Table513[[#This Row],[rxnid]],"'"&amp;Table614[rxn]&amp;"'",Table614[expected kapp],"")</f>
        <v/>
      </c>
      <c r="M12" t="s">
        <v>2913</v>
      </c>
      <c r="N12">
        <v>0.469399544726394</v>
      </c>
      <c r="P12" s="7" t="s">
        <v>3014</v>
      </c>
      <c r="Q12" s="5">
        <v>75.202828758421504</v>
      </c>
      <c r="R12" s="5">
        <v>1.2612885810749999E-3</v>
      </c>
      <c r="S12" s="5">
        <v>0</v>
      </c>
      <c r="T12" s="5" t="str">
        <f>_xlfn.TEXTAFTER(Table614[[#This Row],[rxn]],"-",-1)</f>
        <v>rt7907</v>
      </c>
      <c r="U12" s="5" t="str">
        <f>_xlfn.TEXTAFTER(_xlfn.TEXTBEFORE(Table614[[#This Row],[rxn]],"-"&amp;Table614[[#This Row],[enz]]),"RXN-")</f>
        <v>FCLT_m_FWD</v>
      </c>
      <c r="V12" s="5" t="str">
        <f>_xlfn.TEXTBEFORE(Table614[[#This Row],[rxn-no-enz]],"_",-1)</f>
        <v>FCLT_m</v>
      </c>
      <c r="W12" s="5" t="e">
        <f>_xlfn.XLOOKUP(Table614[[#This Row],[rxn-no-dir]],[2]!rxns[Column1.id],[2]!rxns[Column1.subsystem],"")</f>
        <v>#REF!</v>
      </c>
      <c r="X12" s="5">
        <f>_xlfn.XLOOKUP(SUBSTITUTE(Table614[[#This Row],[rxn]],"RXN-","ENZLOAD-"),Table815[rxn],Table815[flux],Table614[[#This Row],[rxn flux]]/Table614[[#This Row],[kapp_old]])</f>
        <v>1.4776834589114501E-8</v>
      </c>
      <c r="Y12" s="5">
        <f>_xlfn.XLOOKUP(Table614[[#This Row],[rxn]],Table916[type],Table916[enz],_xlfn.XLOOKUP(Table614[[#This Row],[rxn-no-enz]],Table916[rxn-no-dir],Table916[enz],0))</f>
        <v>0</v>
      </c>
      <c r="Z12" s="5">
        <f>Table614[[#This Row],[rxn flux]]/Table614[[#This Row],[enzload flux]]</f>
        <v>0</v>
      </c>
      <c r="AB12" s="7" t="s">
        <v>10840</v>
      </c>
      <c r="AC12" s="7" t="str">
        <f>_xlfn.TEXTBEFORE(Table815[[#This Row],[raw]]," ")</f>
        <v>ENZSYN-rt0409</v>
      </c>
      <c r="AD12" s="7">
        <f>_xlfn.NUMBERVALUE(_xlfn.TEXTAFTER(Table815[[#This Row],[raw]]," "))</f>
        <v>3.7586649953763902E-7</v>
      </c>
      <c r="AF12" s="1" t="s">
        <v>2786</v>
      </c>
      <c r="AG12" s="1" t="s">
        <v>2778</v>
      </c>
      <c r="AH12" s="1">
        <v>5.9833174001003499E-2</v>
      </c>
      <c r="AI12" s="1" t="e">
        <f>_xlfn.TEXTAFTER(Table916[[#This Row],[type]],"-",-1)</f>
        <v>#N/A</v>
      </c>
      <c r="AJ12" s="1" t="str">
        <f ca="1">_xlfn.TEXTAFTER(_xlfn.TEXTBEFORE(Table916[[#This Row],[type]],"-"&amp;Table916[[#This Row],[rxn-no-enz]]),"RXN-")</f>
        <v>EX_pi_e_REV</v>
      </c>
      <c r="AK12" s="1" t="e">
        <f>_xlfn.TEXTBEFORE(Table916[[#This Row],[type]],"_",-1)</f>
        <v>#N/A</v>
      </c>
      <c r="AN12" t="s">
        <v>2786</v>
      </c>
      <c r="AO12" t="s">
        <v>2778</v>
      </c>
      <c r="AP12">
        <v>0.19144707212947301</v>
      </c>
      <c r="AQ12" t="str">
        <f>_xlfn.TEXTBEFORE(Table17[[#This Row],[rxn]],"-",-1)</f>
        <v>RXN-EX_pi_e_REV</v>
      </c>
    </row>
    <row r="13" spans="1:44" ht="17" x14ac:dyDescent="0.25">
      <c r="A13" t="s">
        <v>6559</v>
      </c>
      <c r="B13">
        <v>483818281.31019402</v>
      </c>
      <c r="C13" t="str">
        <f>_xlfn.TEXTAFTER(Table513[[#This Row],[rxnid]],"-",-1)</f>
        <v>rt3584</v>
      </c>
      <c r="D13" t="str">
        <f>_xlfn.TEXTAFTER(_xlfn.TEXTBEFORE(Table513[[#This Row],[rxnid]],"-"&amp;Table513[[#This Row],[enz]]),"RXN-")</f>
        <v>FDH_c_FWD</v>
      </c>
      <c r="E13" t="str">
        <f>_xlfn.XLOOKUP(Table513[[#This Row],[rxnid]],Table312[rxnid],Table312[kapp (1/s)],"")</f>
        <v/>
      </c>
      <c r="F13" t="e">
        <f>(Table513[[#This Row],[kapp (1/s)]]-Table513[[#This Row],[old]])/Table513[[#This Row],[old]]</f>
        <v>#VALUE!</v>
      </c>
      <c r="G13" t="e">
        <f>ABS(Table513[[#This Row],[(new-old)/old]])</f>
        <v>#VALUE!</v>
      </c>
      <c r="H13" t="str" cm="1">
        <f t="array" ref="H13">IF(ROWS(_xlfn._xlws.FILTER(Table513[rxnid],Table513[enz]=Table513[[#This Row],[enz]]))&gt;1,"many","1")</f>
        <v>1</v>
      </c>
      <c r="I13" t="e" cm="1">
        <f t="array" ref="I13">IF(ROWS(_xlfn._xlws.FILTER(Table513[rxnid],Table513[rxn-no-enz]=Table513[[#This Row],[rxn-no-enz]]))&gt;1,"many","1")</f>
        <v>#N/A</v>
      </c>
      <c r="J13" t="str">
        <f>_xlfn.XLOOKUP(SUBSTITUTE(Table513[[#This Row],[rxnid]],"'",""),Table614[rxn],Table614[rxn],"no")</f>
        <v>no</v>
      </c>
      <c r="K13" t="str" cm="1">
        <f t="array" ref="K13">_xlfn.XLOOKUP(Table513[[#This Row],[rxnid]],"'"&amp;Table614[rxn]&amp;"'",Table614[expected kapp],"")</f>
        <v/>
      </c>
      <c r="M13" t="s">
        <v>6712</v>
      </c>
      <c r="N13">
        <v>29.958415652828499</v>
      </c>
      <c r="P13" s="7" t="s">
        <v>3073</v>
      </c>
      <c r="Q13" s="5">
        <v>40.491775453252103</v>
      </c>
      <c r="R13" s="5">
        <v>2.5297185763649998E-3</v>
      </c>
      <c r="S13" s="5">
        <v>0</v>
      </c>
      <c r="T13" s="5" t="str">
        <f>_xlfn.TEXTAFTER(Table614[[#This Row],[rxn]],"-",-1)</f>
        <v>rt4183</v>
      </c>
      <c r="U13" s="5" t="str">
        <f>_xlfn.TEXTAFTER(_xlfn.TEXTBEFORE(Table614[[#This Row],[rxn]],"-"&amp;Table614[[#This Row],[enz]]),"RXN-")</f>
        <v>GTPCII2_c_FWD</v>
      </c>
      <c r="V13" s="5" t="str">
        <f>_xlfn.TEXTBEFORE(Table614[[#This Row],[rxn-no-enz]],"_",-1)</f>
        <v>GTPCII2_c</v>
      </c>
      <c r="W13" s="5" t="e">
        <f>_xlfn.XLOOKUP(Table614[[#This Row],[rxn-no-dir]],[2]!rxns[Column1.id],[2]!rxns[Column1.subsystem],"")</f>
        <v>#REF!</v>
      </c>
      <c r="X13" s="5">
        <f>_xlfn.XLOOKUP(SUBSTITUTE(Table614[[#This Row],[rxn]],"RXN-","ENZLOAD-"),Table815[rxn],Table815[flux],Table614[[#This Row],[rxn flux]]/Table614[[#This Row],[kapp_old]])</f>
        <v>5.4909730392378398E-8</v>
      </c>
      <c r="Y13" s="5">
        <f>_xlfn.XLOOKUP(Table614[[#This Row],[rxn]],Table916[type],Table916[enz],_xlfn.XLOOKUP(Table614[[#This Row],[rxn-no-enz]],Table916[rxn-no-dir],Table916[enz],0))</f>
        <v>0</v>
      </c>
      <c r="Z13" s="5">
        <f>Table614[[#This Row],[rxn flux]]/Table614[[#This Row],[enzload flux]]</f>
        <v>0</v>
      </c>
      <c r="AB13" s="7" t="s">
        <v>10841</v>
      </c>
      <c r="AC13" s="7" t="str">
        <f>_xlfn.TEXTBEFORE(Table815[[#This Row],[raw]]," ")</f>
        <v>ENZSYN-rt1363</v>
      </c>
      <c r="AD13" s="7">
        <f>_xlfn.NUMBERVALUE(_xlfn.TEXTAFTER(Table815[[#This Row],[raw]]," "))</f>
        <v>3.4415252440864299E-9</v>
      </c>
      <c r="AF13" s="1" t="s">
        <v>2788</v>
      </c>
      <c r="AG13" s="1" t="s">
        <v>2778</v>
      </c>
      <c r="AH13" s="1">
        <v>1.2694263947695E-2</v>
      </c>
      <c r="AI13" s="1" t="e">
        <f>_xlfn.TEXTAFTER(Table916[[#This Row],[type]],"-",-1)</f>
        <v>#N/A</v>
      </c>
      <c r="AJ13" s="1" t="str">
        <f ca="1">_xlfn.TEXTAFTER(_xlfn.TEXTBEFORE(Table916[[#This Row],[type]],"-"&amp;Table916[[#This Row],[rxn-no-enz]]),"RXN-")</f>
        <v>EX_so4_e_REV</v>
      </c>
      <c r="AK13" s="1" t="e">
        <f>_xlfn.TEXTBEFORE(Table916[[#This Row],[type]],"_",-1)</f>
        <v>#N/A</v>
      </c>
      <c r="AN13" t="s">
        <v>2788</v>
      </c>
      <c r="AO13" t="s">
        <v>2778</v>
      </c>
      <c r="AP13">
        <v>4.4703133852729199E-2</v>
      </c>
      <c r="AQ13" t="str">
        <f>_xlfn.TEXTBEFORE(Table17[[#This Row],[rxn]],"-",-1)</f>
        <v>RXN-EX_so4_e_REV</v>
      </c>
    </row>
    <row r="14" spans="1:44" ht="17" x14ac:dyDescent="0.25">
      <c r="A14" t="s">
        <v>3340</v>
      </c>
      <c r="B14">
        <v>2.3405754893614299</v>
      </c>
      <c r="C14" t="str">
        <f>_xlfn.TEXTAFTER(Table513[[#This Row],[rxnid]],"-",-1)</f>
        <v>rt1320</v>
      </c>
      <c r="D14" t="str">
        <f>_xlfn.TEXTAFTER(_xlfn.TEXTBEFORE(Table513[[#This Row],[rxnid]],"-"&amp;Table513[[#This Row],[enz]]),"RXN-")</f>
        <v>TRDR_c_FWD</v>
      </c>
      <c r="E14">
        <f>_xlfn.XLOOKUP(Table513[[#This Row],[rxnid]],Table312[rxnid],Table312[kapp (1/s)],"")</f>
        <v>1.01712249621896</v>
      </c>
      <c r="F14">
        <f>(Table513[[#This Row],[kapp (1/s)]]-Table513[[#This Row],[old]])/Table513[[#This Row],[old]]</f>
        <v>1.3011736522024235</v>
      </c>
      <c r="G14">
        <f>ABS(Table513[[#This Row],[(new-old)/old]])</f>
        <v>1.3011736522024235</v>
      </c>
      <c r="H14" t="str" cm="1">
        <f t="array" ref="H14">IF(ROWS(_xlfn._xlws.FILTER(Table513[rxnid],Table513[enz]=Table513[[#This Row],[enz]]))&gt;1,"many","1")</f>
        <v>1</v>
      </c>
      <c r="I14" t="e" cm="1">
        <f t="array" ref="I14">IF(ROWS(_xlfn._xlws.FILTER(Table513[rxnid],Table513[rxn-no-enz]=Table513[[#This Row],[rxn-no-enz]]))&gt;1,"many","1")</f>
        <v>#N/A</v>
      </c>
      <c r="J14" t="str">
        <f>_xlfn.XLOOKUP(SUBSTITUTE(Table513[[#This Row],[rxnid]],"'",""),Table614[rxn],Table614[rxn],"no")</f>
        <v>no</v>
      </c>
      <c r="K14" t="str" cm="1">
        <f t="array" ref="K14">_xlfn.XLOOKUP(Table513[[#This Row],[rxnid]],"'"&amp;Table614[rxn]&amp;"'",Table614[expected kapp],"")</f>
        <v/>
      </c>
      <c r="M14" t="s">
        <v>3100</v>
      </c>
      <c r="N14">
        <v>8.6432319404467304</v>
      </c>
      <c r="P14" s="7" t="s">
        <v>3082</v>
      </c>
      <c r="Q14" s="5">
        <v>1537.6902660073499</v>
      </c>
      <c r="R14" s="5">
        <v>1.92685157947257</v>
      </c>
      <c r="S14" s="5">
        <v>0</v>
      </c>
      <c r="T14" s="5" t="str">
        <f>_xlfn.TEXTAFTER(Table614[[#This Row],[rxn]],"-",-1)</f>
        <v>rt6488_m</v>
      </c>
      <c r="U14" s="5" t="str">
        <f>_xlfn.TEXTAFTER(_xlfn.TEXTBEFORE(Table614[[#This Row],[rxn]],"-"&amp;Table614[[#This Row],[enz]]),"RXN-")</f>
        <v>HCITS_m_FWD</v>
      </c>
      <c r="V14" s="5" t="str">
        <f>_xlfn.TEXTBEFORE(Table614[[#This Row],[rxn-no-enz]],"_",-1)</f>
        <v>HCITS_m</v>
      </c>
      <c r="W14" s="5" t="e">
        <f>_xlfn.XLOOKUP(Table614[[#This Row],[rxn-no-dir]],[2]!rxns[Column1.id],[2]!rxns[Column1.subsystem],"")</f>
        <v>#REF!</v>
      </c>
      <c r="X14" s="5">
        <f>_xlfn.XLOOKUP(SUBSTITUTE(Table614[[#This Row],[rxn]],"RXN-","ENZLOAD-"),Table815[rxn],Table815[flux],Table614[[#This Row],[rxn flux]]/Table614[[#This Row],[kapp_old]])</f>
        <v>9.46700412615857E-7</v>
      </c>
      <c r="Y14" s="5">
        <f>_xlfn.XLOOKUP(Table614[[#This Row],[rxn]],Table916[type],Table916[enz],_xlfn.XLOOKUP(Table614[[#This Row],[rxn-no-enz]],Table916[rxn-no-dir],Table916[enz],0))</f>
        <v>0</v>
      </c>
      <c r="Z14" s="5">
        <f>Table614[[#This Row],[rxn flux]]/Table614[[#This Row],[enzload flux]]</f>
        <v>0</v>
      </c>
      <c r="AB14" s="7" t="s">
        <v>10842</v>
      </c>
      <c r="AC14" s="7" t="str">
        <f>_xlfn.TEXTBEFORE(Table815[[#This Row],[raw]]," ")</f>
        <v>ENZSYN-rt2183</v>
      </c>
      <c r="AD14" s="7">
        <f>_xlfn.NUMBERVALUE(_xlfn.TEXTAFTER(Table815[[#This Row],[raw]]," "))</f>
        <v>2.67061946187196E-7</v>
      </c>
      <c r="AF14" s="1" t="s">
        <v>2789</v>
      </c>
      <c r="AG14" s="1" t="s">
        <v>2778</v>
      </c>
      <c r="AH14" s="9">
        <v>1.1117530823634901E-5</v>
      </c>
      <c r="AI14" s="1" t="e">
        <f>_xlfn.TEXTAFTER(Table916[[#This Row],[type]],"-",-1)</f>
        <v>#N/A</v>
      </c>
      <c r="AJ14" s="1" t="str">
        <f ca="1">_xlfn.TEXTAFTER(_xlfn.TEXTBEFORE(Table916[[#This Row],[type]],"-"&amp;Table916[[#This Row],[rxn-no-enz]]),"RXN-")</f>
        <v>EX_thm_e_REV</v>
      </c>
      <c r="AK14" s="1" t="e">
        <f>_xlfn.TEXTBEFORE(Table916[[#This Row],[type]],"_",-1)</f>
        <v>#N/A</v>
      </c>
      <c r="AN14" t="s">
        <v>2789</v>
      </c>
      <c r="AO14" t="s">
        <v>2778</v>
      </c>
      <c r="AP14" s="3">
        <v>3.8041031379112E-5</v>
      </c>
      <c r="AQ14" t="str">
        <f>_xlfn.TEXTBEFORE(Table17[[#This Row],[rxn]],"-",-1)</f>
        <v>RXN-EX_thm_e_REV</v>
      </c>
    </row>
    <row r="15" spans="1:44" ht="17" x14ac:dyDescent="0.25">
      <c r="A15" t="s">
        <v>3090</v>
      </c>
      <c r="B15">
        <v>1.5040194910140601</v>
      </c>
      <c r="C15" t="str">
        <f>_xlfn.TEXTAFTER(Table513[[#This Row],[rxnid]],"-",-1)</f>
        <v>rt2060</v>
      </c>
      <c r="D15" t="str">
        <f>_xlfn.TEXTAFTER(_xlfn.TEXTBEFORE(Table513[[#This Row],[rxnid]],"-"&amp;Table513[[#This Row],[enz]]),"RXN-")</f>
        <v>HICITD_m_FWD</v>
      </c>
      <c r="E15">
        <f>_xlfn.XLOOKUP(Table513[[#This Row],[rxnid]],Table312[rxnid],Table312[kapp (1/s)],"")</f>
        <v>0.73488054886519505</v>
      </c>
      <c r="F15">
        <f>(Table513[[#This Row],[kapp (1/s)]]-Table513[[#This Row],[old]])/Table513[[#This Row],[old]]</f>
        <v>1.0466176351198462</v>
      </c>
      <c r="G15">
        <f>ABS(Table513[[#This Row],[(new-old)/old]])</f>
        <v>1.0466176351198462</v>
      </c>
      <c r="H15" t="str" cm="1">
        <f t="array" ref="H15">IF(ROWS(_xlfn._xlws.FILTER(Table513[rxnid],Table513[enz]=Table513[[#This Row],[enz]]))&gt;1,"many","1")</f>
        <v>1</v>
      </c>
      <c r="I15" t="e" cm="1">
        <f t="array" ref="I15">IF(ROWS(_xlfn._xlws.FILTER(Table513[rxnid],Table513[rxn-no-enz]=Table513[[#This Row],[rxn-no-enz]]))&gt;1,"many","1")</f>
        <v>#N/A</v>
      </c>
      <c r="J15" t="str">
        <f>_xlfn.XLOOKUP(SUBSTITUTE(Table513[[#This Row],[rxnid]],"'",""),Table614[rxn],Table614[rxn],"no")</f>
        <v>RXN-HICITD_m_FWD-rt2060</v>
      </c>
      <c r="K15" t="str" cm="1">
        <f t="array" ref="K15">_xlfn.XLOOKUP(Table513[[#This Row],[rxnid]],"'"&amp;Table614[rxn]&amp;"'",Table614[expected kapp],"")</f>
        <v/>
      </c>
      <c r="M15" t="s">
        <v>2880</v>
      </c>
      <c r="N15">
        <v>24.836887377248701</v>
      </c>
      <c r="P15" s="7" t="s">
        <v>3090</v>
      </c>
      <c r="Q15" s="5">
        <v>1905.0168451214199</v>
      </c>
      <c r="R15" s="5">
        <v>1.92685157947257</v>
      </c>
      <c r="S15" s="5">
        <v>0</v>
      </c>
      <c r="T15" s="5" t="str">
        <f>_xlfn.TEXTAFTER(Table614[[#This Row],[rxn]],"-",-1)</f>
        <v>rt2060</v>
      </c>
      <c r="U15" s="5" t="str">
        <f>_xlfn.TEXTAFTER(_xlfn.TEXTBEFORE(Table614[[#This Row],[rxn]],"-"&amp;Table614[[#This Row],[enz]]),"RXN-")</f>
        <v>HICITD_m_FWD</v>
      </c>
      <c r="V15" s="5" t="str">
        <f>_xlfn.TEXTBEFORE(Table614[[#This Row],[rxn-no-enz]],"_",-1)</f>
        <v>HICITD_m</v>
      </c>
      <c r="W15" s="5" t="e">
        <f>_xlfn.XLOOKUP(Table614[[#This Row],[rxn-no-dir]],[2]!rxns[Column1.id],[2]!rxns[Column1.subsystem],"")</f>
        <v>#REF!</v>
      </c>
      <c r="X15" s="5">
        <f>_xlfn.XLOOKUP(SUBSTITUTE(Table614[[#This Row],[rxn]],"RXN-","ENZLOAD-"),Table815[rxn],Table815[flux],Table614[[#This Row],[rxn flux]]/Table614[[#This Row],[kapp_old]])</f>
        <v>7.6415702728957303E-7</v>
      </c>
      <c r="Y15" s="5">
        <f>_xlfn.XLOOKUP(Table614[[#This Row],[rxn]],Table916[type],Table916[enz],_xlfn.XLOOKUP(Table614[[#This Row],[rxn-no-enz]],Table916[rxn-no-dir],Table916[enz],0))</f>
        <v>0</v>
      </c>
      <c r="Z15" s="5">
        <f>Table614[[#This Row],[rxn flux]]/Table614[[#This Row],[enzload flux]]</f>
        <v>0</v>
      </c>
      <c r="AB15" s="7" t="s">
        <v>10843</v>
      </c>
      <c r="AC15" s="7" t="str">
        <f>_xlfn.TEXTBEFORE(Table815[[#This Row],[raw]]," ")</f>
        <v>ENZSYN-rt2190</v>
      </c>
      <c r="AD15" s="7">
        <f>_xlfn.NUMBERVALUE(_xlfn.TEXTAFTER(Table815[[#This Row],[raw]]," "))</f>
        <v>1.4057223361717099E-7</v>
      </c>
      <c r="AF15" s="1" t="s">
        <v>2790</v>
      </c>
      <c r="AG15" s="1" t="s">
        <v>2778</v>
      </c>
      <c r="AH15" s="1">
        <v>0.19599369400823899</v>
      </c>
      <c r="AI15" s="1" t="e">
        <f>_xlfn.TEXTAFTER(Table916[[#This Row],[type]],"-",-1)</f>
        <v>#N/A</v>
      </c>
      <c r="AJ15" s="1" t="str">
        <f ca="1">_xlfn.TEXTAFTER(_xlfn.TEXTBEFORE(Table916[[#This Row],[type]],"-"&amp;Table916[[#This Row],[rxn-no-enz]]),"RXN-")</f>
        <v>EX_h_e_FWD</v>
      </c>
      <c r="AK15" s="1" t="e">
        <f>_xlfn.TEXTBEFORE(Table916[[#This Row],[type]],"_",-1)</f>
        <v>#N/A</v>
      </c>
      <c r="AN15" t="s">
        <v>2790</v>
      </c>
      <c r="AO15" t="s">
        <v>2778</v>
      </c>
      <c r="AP15">
        <v>0.58301548837422701</v>
      </c>
      <c r="AQ15" t="str">
        <f>_xlfn.TEXTBEFORE(Table17[[#This Row],[rxn]],"-",-1)</f>
        <v>RXN-EX_h_e_FWD</v>
      </c>
    </row>
    <row r="16" spans="1:44" ht="17" x14ac:dyDescent="0.25">
      <c r="A16" t="s">
        <v>3051</v>
      </c>
      <c r="B16" s="3">
        <v>5.3624739722786696</v>
      </c>
      <c r="C16" t="str">
        <f>_xlfn.TEXTAFTER(Table513[[#This Row],[rxnid]],"-",-1)</f>
        <v>rt5012</v>
      </c>
      <c r="D16" t="str">
        <f>_xlfn.TEXTAFTER(_xlfn.TEXTBEFORE(Table513[[#This Row],[rxnid]],"-"&amp;Table513[[#This Row],[enz]]),"RXN-")</f>
        <v>GLNTRS_c_FWD</v>
      </c>
      <c r="E16">
        <f>_xlfn.XLOOKUP(Table513[[#This Row],[rxnid]],Table312[rxnid],Table312[kapp (1/s)],"")</f>
        <v>2.2591361787547699</v>
      </c>
      <c r="F16">
        <f>(Table513[[#This Row],[kapp (1/s)]]-Table513[[#This Row],[old]])/Table513[[#This Row],[old]]</f>
        <v>1.3736833674340303</v>
      </c>
      <c r="G16">
        <f>ABS(Table513[[#This Row],[(new-old)/old]])</f>
        <v>1.3736833674340303</v>
      </c>
      <c r="H16" t="str" cm="1">
        <f t="array" ref="H16">IF(ROWS(_xlfn._xlws.FILTER(Table513[rxnid],Table513[enz]=Table513[[#This Row],[enz]]))&gt;1,"many","1")</f>
        <v>1</v>
      </c>
      <c r="I16" t="e" cm="1">
        <f t="array" ref="I16">IF(ROWS(_xlfn._xlws.FILTER(Table513[rxnid],Table513[rxn-no-enz]=Table513[[#This Row],[rxn-no-enz]]))&gt;1,"many","1")</f>
        <v>#N/A</v>
      </c>
      <c r="J16" t="str">
        <f>_xlfn.XLOOKUP(SUBSTITUTE(Table513[[#This Row],[rxnid]],"'",""),Table614[rxn],Table614[rxn],"no")</f>
        <v>no</v>
      </c>
      <c r="K16" t="str" cm="1">
        <f t="array" ref="K16">_xlfn.XLOOKUP(Table513[[#This Row],[rxnid]],"'"&amp;Table614[rxn]&amp;"'",Table614[expected kapp],"")</f>
        <v/>
      </c>
      <c r="M16" t="s">
        <v>3090</v>
      </c>
      <c r="N16">
        <v>0.73488054886519505</v>
      </c>
      <c r="P16" s="7" t="s">
        <v>3097</v>
      </c>
      <c r="Q16" s="5">
        <v>31.342301925787599</v>
      </c>
      <c r="R16" s="5">
        <v>1.111813824435E-3</v>
      </c>
      <c r="S16" s="5">
        <v>0</v>
      </c>
      <c r="T16" s="5" t="str">
        <f>_xlfn.TEXTAFTER(Table614[[#This Row],[rxn]],"-",-1)</f>
        <v>COX15ARH1YAH1</v>
      </c>
      <c r="U16" s="5" t="str">
        <f>_xlfn.TEXTAFTER(_xlfn.TEXTBEFORE(Table614[[#This Row],[rxn]],"-"&amp;Table614[[#This Row],[enz]]),"RXN-")</f>
        <v>HOMOX_m_FWD</v>
      </c>
      <c r="V16" s="5" t="str">
        <f>_xlfn.TEXTBEFORE(Table614[[#This Row],[rxn-no-enz]],"_",-1)</f>
        <v>HOMOX_m</v>
      </c>
      <c r="W16" s="5" t="e">
        <f>_xlfn.XLOOKUP(Table614[[#This Row],[rxn-no-dir]],[2]!rxns[Column1.id],[2]!rxns[Column1.subsystem],"")</f>
        <v>#REF!</v>
      </c>
      <c r="X16" s="5">
        <f>_xlfn.XLOOKUP(SUBSTITUTE(Table614[[#This Row],[rxn]],"RXN-","ENZLOAD-"),Table815[rxn],Table815[flux],Table614[[#This Row],[rxn flux]]/Table614[[#This Row],[kapp_old]])</f>
        <v>3.5455588547004002E-8</v>
      </c>
      <c r="Y16" s="5">
        <f>_xlfn.XLOOKUP(Table614[[#This Row],[rxn]],Table916[type],Table916[enz],_xlfn.XLOOKUP(Table614[[#This Row],[rxn-no-enz]],Table916[rxn-no-dir],Table916[enz],0))</f>
        <v>0</v>
      </c>
      <c r="Z16" s="5">
        <f>Table614[[#This Row],[rxn flux]]/Table614[[#This Row],[enzload flux]]</f>
        <v>0</v>
      </c>
      <c r="AB16" s="7" t="s">
        <v>10844</v>
      </c>
      <c r="AC16" s="7" t="str">
        <f>_xlfn.TEXTBEFORE(Table815[[#This Row],[raw]]," ")</f>
        <v>ENZSYN-rt1374</v>
      </c>
      <c r="AD16" s="7">
        <f>_xlfn.NUMBERVALUE(_xlfn.TEXTAFTER(Table815[[#This Row],[raw]]," "))</f>
        <v>3.7969151416138701E-7</v>
      </c>
      <c r="AF16" s="1" t="s">
        <v>2791</v>
      </c>
      <c r="AG16" s="1" t="s">
        <v>2778</v>
      </c>
      <c r="AH16" s="1">
        <v>6.70818174648702E-2</v>
      </c>
      <c r="AI16" s="1" t="e">
        <f>_xlfn.TEXTAFTER(Table916[[#This Row],[type]],"-",-1)</f>
        <v>#N/A</v>
      </c>
      <c r="AJ16" s="1" t="str">
        <f ca="1">_xlfn.TEXTAFTER(_xlfn.TEXTBEFORE(Table916[[#This Row],[type]],"-"&amp;Table916[[#This Row],[rxn-no-enz]]),"RXN-")</f>
        <v>EX_k_e_REV</v>
      </c>
      <c r="AK16" s="1" t="e">
        <f>_xlfn.TEXTBEFORE(Table916[[#This Row],[type]],"_",-1)</f>
        <v>#N/A</v>
      </c>
      <c r="AN16" t="s">
        <v>2791</v>
      </c>
      <c r="AO16" t="s">
        <v>2778</v>
      </c>
      <c r="AP16">
        <v>0.22896101304004701</v>
      </c>
      <c r="AQ16" t="str">
        <f>_xlfn.TEXTBEFORE(Table17[[#This Row],[rxn]],"-",-1)</f>
        <v>RXN-EX_k_e_REV</v>
      </c>
    </row>
    <row r="17" spans="1:43" ht="17" x14ac:dyDescent="0.25">
      <c r="A17" t="s">
        <v>3013</v>
      </c>
      <c r="B17">
        <v>23.303106695801102</v>
      </c>
      <c r="C17" t="str">
        <f>_xlfn.TEXTAFTER(Table513[[#This Row],[rxnid]],"-",-1)</f>
        <v>rt7052</v>
      </c>
      <c r="D17" t="str">
        <f>_xlfn.TEXTAFTER(_xlfn.TEXTBEFORE(Table513[[#This Row],[rxnid]],"-"&amp;Table513[[#This Row],[enz]]),"RXN-")</f>
        <v>FBA_c_FWD</v>
      </c>
      <c r="E17">
        <f>_xlfn.XLOOKUP(Table513[[#This Row],[rxnid]],Table312[rxnid],Table312[kapp (1/s)],"")</f>
        <v>12.082680857905199</v>
      </c>
      <c r="F17">
        <f>(Table513[[#This Row],[kapp (1/s)]]-Table513[[#This Row],[old]])/Table513[[#This Row],[old]]</f>
        <v>0.92863711041038055</v>
      </c>
      <c r="G17">
        <f>ABS(Table513[[#This Row],[(new-old)/old]])</f>
        <v>0.92863711041038055</v>
      </c>
      <c r="H17" t="str" cm="1">
        <f t="array" ref="H17">IF(ROWS(_xlfn._xlws.FILTER(Table513[rxnid],Table513[enz]=Table513[[#This Row],[enz]]))&gt;1,"many","1")</f>
        <v>1</v>
      </c>
      <c r="I17" t="e" cm="1">
        <f t="array" ref="I17">IF(ROWS(_xlfn._xlws.FILTER(Table513[rxnid],Table513[rxn-no-enz]=Table513[[#This Row],[rxn-no-enz]]))&gt;1,"many","1")</f>
        <v>#N/A</v>
      </c>
      <c r="J17" t="str">
        <f>_xlfn.XLOOKUP(SUBSTITUTE(Table513[[#This Row],[rxnid]],"'",""),Table614[rxn],Table614[rxn],"no")</f>
        <v>no</v>
      </c>
      <c r="K17" t="str" cm="1">
        <f t="array" ref="K17">_xlfn.XLOOKUP(Table513[[#This Row],[rxnid]],"'"&amp;Table614[rxn]&amp;"'",Table614[expected kapp],"")</f>
        <v/>
      </c>
      <c r="M17" t="s">
        <v>3308</v>
      </c>
      <c r="N17">
        <v>0.89061594098118302</v>
      </c>
      <c r="P17" s="7" t="s">
        <v>4814</v>
      </c>
      <c r="Q17" s="5">
        <v>9.0785840778929199</v>
      </c>
      <c r="R17" s="5">
        <v>1.111254348115E-3</v>
      </c>
      <c r="S17" s="5">
        <v>0</v>
      </c>
      <c r="T17" s="5" t="str">
        <f>_xlfn.TEXTAFTER(Table614[[#This Row],[rxn]],"-",-1)</f>
        <v>rt7461</v>
      </c>
      <c r="U17" s="5" t="str">
        <f>_xlfn.TEXTAFTER(_xlfn.TEXTBEFORE(Table614[[#This Row],[rxn]],"-"&amp;Table614[[#This Row],[enz]]),"RXN-")</f>
        <v>MDRPD_c_FWD</v>
      </c>
      <c r="V17" s="5" t="str">
        <f>_xlfn.TEXTBEFORE(Table614[[#This Row],[rxn-no-enz]],"_",-1)</f>
        <v>MDRPD_c</v>
      </c>
      <c r="W17" s="5" t="e">
        <f>_xlfn.XLOOKUP(Table614[[#This Row],[rxn-no-dir]],[2]!rxns[Column1.id],[2]!rxns[Column1.subsystem],"")</f>
        <v>#REF!</v>
      </c>
      <c r="X17" s="5">
        <f>_xlfn.XLOOKUP(SUBSTITUTE(Table614[[#This Row],[rxn]],"RXN-","ENZLOAD-"),Table815[rxn],Table815[flux],Table614[[#This Row],[rxn flux]]/Table614[[#This Row],[kapp_old]])</f>
        <v>1.2240392759271701E-7</v>
      </c>
      <c r="Y17" s="5">
        <f>_xlfn.XLOOKUP(Table614[[#This Row],[rxn]],Table916[type],Table916[enz],_xlfn.XLOOKUP(Table614[[#This Row],[rxn-no-enz]],Table916[rxn-no-dir],Table916[enz],0))</f>
        <v>0</v>
      </c>
      <c r="Z17" s="5">
        <f>Table614[[#This Row],[rxn flux]]/Table614[[#This Row],[enzload flux]]</f>
        <v>0</v>
      </c>
      <c r="AB17" s="7" t="s">
        <v>10845</v>
      </c>
      <c r="AC17" s="7" t="str">
        <f>_xlfn.TEXTBEFORE(Table815[[#This Row],[raw]]," ")</f>
        <v>ENZSYN-LYS25</v>
      </c>
      <c r="AD17" s="7">
        <f>_xlfn.NUMBERVALUE(_xlfn.TEXTAFTER(Table815[[#This Row],[raw]]," "))</f>
        <v>8.6892325068192897E-10</v>
      </c>
      <c r="AF17" s="1" t="s">
        <v>2792</v>
      </c>
      <c r="AG17" s="1" t="s">
        <v>2778</v>
      </c>
      <c r="AH17" s="1">
        <v>5.7150031473107799</v>
      </c>
      <c r="AI17" s="1" t="e">
        <f>_xlfn.TEXTAFTER(Table916[[#This Row],[type]],"-",-1)</f>
        <v>#N/A</v>
      </c>
      <c r="AJ17" s="1" t="str">
        <f ca="1">_xlfn.TEXTAFTER(_xlfn.TEXTBEFORE(Table916[[#This Row],[type]],"-"&amp;Table916[[#This Row],[rxn-no-enz]]),"RXN-")</f>
        <v>EX_h2o_e_FWD</v>
      </c>
      <c r="AK17" s="1" t="e">
        <f>_xlfn.TEXTBEFORE(Table916[[#This Row],[type]],"_",-1)</f>
        <v>#N/A</v>
      </c>
      <c r="AN17" t="s">
        <v>2792</v>
      </c>
      <c r="AO17" t="s">
        <v>2778</v>
      </c>
      <c r="AP17">
        <v>22.602485763867701</v>
      </c>
      <c r="AQ17" t="str">
        <f>_xlfn.TEXTBEFORE(Table17[[#This Row],[rxn]],"-",-1)</f>
        <v>RXN-EX_h2o_e_FWD</v>
      </c>
    </row>
    <row r="18" spans="1:43" ht="17" x14ac:dyDescent="0.25">
      <c r="A18" t="s">
        <v>2800</v>
      </c>
      <c r="B18" s="3">
        <v>157.45542390266701</v>
      </c>
      <c r="C18" t="str">
        <f>_xlfn.TEXTAFTER(Table513[[#This Row],[rxnid]],"-",-1)</f>
        <v>rt7616</v>
      </c>
      <c r="D18" t="str">
        <f>_xlfn.TEXTAFTER(_xlfn.TEXTBEFORE(Table513[[#This Row],[rxnid]],"-"&amp;Table513[[#This Row],[enz]]),"RXN-")</f>
        <v>13GS_c_FWD</v>
      </c>
      <c r="E18">
        <f>_xlfn.XLOOKUP(Table513[[#This Row],[rxnid]],Table312[rxnid],Table312[kapp (1/s)],"")</f>
        <v>169.660506997629</v>
      </c>
      <c r="F18">
        <f>(Table513[[#This Row],[kapp (1/s)]]-Table513[[#This Row],[old]])/Table513[[#This Row],[old]]</f>
        <v>-7.1938268433516805E-2</v>
      </c>
      <c r="G18">
        <f>ABS(Table513[[#This Row],[(new-old)/old]])</f>
        <v>7.1938268433516805E-2</v>
      </c>
      <c r="H18" t="str" cm="1">
        <f t="array" ref="H18">IF(ROWS(_xlfn._xlws.FILTER(Table513[rxnid],Table513[enz]=Table513[[#This Row],[enz]]))&gt;1,"many","1")</f>
        <v>1</v>
      </c>
      <c r="I18" t="e" cm="1">
        <f t="array" ref="I18">IF(ROWS(_xlfn._xlws.FILTER(Table513[rxnid],Table513[rxn-no-enz]=Table513[[#This Row],[rxn-no-enz]]))&gt;1,"many","1")</f>
        <v>#N/A</v>
      </c>
      <c r="J18" t="str">
        <f>_xlfn.XLOOKUP(SUBSTITUTE(Table513[[#This Row],[rxnid]],"'",""),Table614[rxn],Table614[rxn],"no")</f>
        <v>no</v>
      </c>
      <c r="K18" t="str" cm="1">
        <f t="array" ref="K18">_xlfn.XLOOKUP(Table513[[#This Row],[rxnid]],"'"&amp;Table614[rxn]&amp;"'",Table614[expected kapp],"")</f>
        <v/>
      </c>
      <c r="M18" t="s">
        <v>2990</v>
      </c>
      <c r="N18">
        <v>0.22018510367936101</v>
      </c>
      <c r="P18" s="7" t="s">
        <v>4815</v>
      </c>
      <c r="Q18" s="5">
        <v>4.1410146589853003</v>
      </c>
      <c r="R18" s="5">
        <v>1.111254348115E-3</v>
      </c>
      <c r="S18" s="5">
        <v>0</v>
      </c>
      <c r="T18" s="5" t="str">
        <f>_xlfn.TEXTAFTER(Table614[[#This Row],[rxn]],"-",-1)</f>
        <v>rt0004</v>
      </c>
      <c r="U18" s="5" t="str">
        <f>_xlfn.TEXTAFTER(_xlfn.TEXTBEFORE(Table614[[#This Row],[rxn]],"-"&amp;Table614[[#This Row],[enz]]),"RXN-")</f>
        <v>MTAP_c_FWD</v>
      </c>
      <c r="V18" s="5" t="str">
        <f>_xlfn.TEXTBEFORE(Table614[[#This Row],[rxn-no-enz]],"_",-1)</f>
        <v>MTAP_c</v>
      </c>
      <c r="W18" s="5" t="e">
        <f>_xlfn.XLOOKUP(Table614[[#This Row],[rxn-no-dir]],[2]!rxns[Column1.id],[2]!rxns[Column1.subsystem],"")</f>
        <v>#REF!</v>
      </c>
      <c r="X18" s="5">
        <f>_xlfn.XLOOKUP(SUBSTITUTE(Table614[[#This Row],[rxn]],"RXN-","ENZLOAD-"),Table815[rxn],Table815[flux],Table614[[#This Row],[rxn flux]]/Table614[[#This Row],[kapp_old]])</f>
        <v>2.6835315487318202E-7</v>
      </c>
      <c r="Y18" s="5">
        <f>_xlfn.XLOOKUP(Table614[[#This Row],[rxn]],Table916[type],Table916[enz],_xlfn.XLOOKUP(Table614[[#This Row],[rxn-no-enz]],Table916[rxn-no-dir],Table916[enz],0))</f>
        <v>0</v>
      </c>
      <c r="Z18" s="5">
        <f>Table614[[#This Row],[rxn flux]]/Table614[[#This Row],[enzload flux]]</f>
        <v>0</v>
      </c>
      <c r="AB18" s="7" t="s">
        <v>10846</v>
      </c>
      <c r="AC18" s="7" t="str">
        <f>_xlfn.TEXTBEFORE(Table815[[#This Row],[raw]]," ")</f>
        <v>ENZSYN-rt0172</v>
      </c>
      <c r="AD18" s="7">
        <f>_xlfn.NUMBERVALUE(_xlfn.TEXTAFTER(Table815[[#This Row],[raw]]," "))</f>
        <v>2.4043230658663997E-7</v>
      </c>
      <c r="AF18" s="1" t="s">
        <v>5133</v>
      </c>
      <c r="AG18" s="1" t="s">
        <v>2778</v>
      </c>
      <c r="AH18" s="9">
        <v>1.8495483199999999E-10</v>
      </c>
      <c r="AI18" s="1" t="e">
        <f>_xlfn.TEXTAFTER(Table916[[#This Row],[type]],"-",-1)</f>
        <v>#N/A</v>
      </c>
      <c r="AJ18" s="1" t="str">
        <f ca="1">_xlfn.TEXTAFTER(_xlfn.TEXTBEFORE(Table916[[#This Row],[type]],"-"&amp;Table916[[#This Row],[rxn-no-enz]]),"RXN-")</f>
        <v>EX_fe3_e_REV</v>
      </c>
      <c r="AK18" s="1" t="e">
        <f>_xlfn.TEXTBEFORE(Table916[[#This Row],[type]],"_",-1)</f>
        <v>#N/A</v>
      </c>
      <c r="AN18" t="s">
        <v>5133</v>
      </c>
      <c r="AO18" t="s">
        <v>2778</v>
      </c>
      <c r="AP18" s="3">
        <v>1.348376155E-9</v>
      </c>
      <c r="AQ18" t="str">
        <f>_xlfn.TEXTBEFORE(Table17[[#This Row],[rxn]],"-",-1)</f>
        <v>RXN-EX_fe3_e_REV</v>
      </c>
    </row>
    <row r="19" spans="1:43" ht="17" x14ac:dyDescent="0.25">
      <c r="A19" t="s">
        <v>3231</v>
      </c>
      <c r="B19">
        <v>507.851164921144</v>
      </c>
      <c r="C19" t="str">
        <f>_xlfn.TEXTAFTER(Table513[[#This Row],[rxnid]],"-",-1)</f>
        <v>rt1948</v>
      </c>
      <c r="D19" t="str">
        <f>_xlfn.TEXTAFTER(_xlfn.TEXTBEFORE(Table513[[#This Row],[rxnid]],"-"&amp;Table513[[#This Row],[enz]]),"RXN-")</f>
        <v>PItps_e_FWD</v>
      </c>
      <c r="E19">
        <f>_xlfn.XLOOKUP(Table513[[#This Row],[rxnid]],Table312[rxnid],Table312[kapp (1/s)],"")</f>
        <v>15.326565780673899</v>
      </c>
      <c r="F19">
        <f>(Table513[[#This Row],[kapp (1/s)]]-Table513[[#This Row],[old]])/Table513[[#This Row],[old]]</f>
        <v>32.13535283693632</v>
      </c>
      <c r="G19">
        <f>ABS(Table513[[#This Row],[(new-old)/old]])</f>
        <v>32.13535283693632</v>
      </c>
      <c r="H19" t="str" cm="1">
        <f t="array" ref="H19">IF(ROWS(_xlfn._xlws.FILTER(Table513[rxnid],Table513[enz]=Table513[[#This Row],[enz]]))&gt;1,"many","1")</f>
        <v>1</v>
      </c>
      <c r="I19" t="e" cm="1">
        <f t="array" ref="I19">IF(ROWS(_xlfn._xlws.FILTER(Table513[rxnid],Table513[rxn-no-enz]=Table513[[#This Row],[rxn-no-enz]]))&gt;1,"many","1")</f>
        <v>#N/A</v>
      </c>
      <c r="J19" t="str">
        <f>_xlfn.XLOOKUP(SUBSTITUTE(Table513[[#This Row],[rxnid]],"'",""),Table614[rxn],Table614[rxn],"no")</f>
        <v>no</v>
      </c>
      <c r="K19" t="str" cm="1">
        <f t="array" ref="K19">_xlfn.XLOOKUP(Table513[[#This Row],[rxnid]],"'"&amp;Table614[rxn]&amp;"'",Table614[expected kapp],"")</f>
        <v/>
      </c>
      <c r="M19" t="s">
        <v>3026</v>
      </c>
      <c r="N19">
        <v>1.29936728422133</v>
      </c>
      <c r="P19" s="7" t="s">
        <v>4816</v>
      </c>
      <c r="Q19" s="5">
        <v>10.003806311624301</v>
      </c>
      <c r="R19" s="5">
        <v>1.111254348115E-3</v>
      </c>
      <c r="S19" s="5">
        <v>0</v>
      </c>
      <c r="T19" s="5" t="str">
        <f>_xlfn.TEXTAFTER(Table614[[#This Row],[rxn]],"-",-1)</f>
        <v>rt5017</v>
      </c>
      <c r="U19" s="5" t="str">
        <f>_xlfn.TEXTAFTER(_xlfn.TEXTBEFORE(Table614[[#This Row],[rxn]],"-"&amp;Table614[[#This Row],[enz]]),"RXN-")</f>
        <v>MTRI_c_FWD</v>
      </c>
      <c r="V19" s="5" t="str">
        <f>_xlfn.TEXTBEFORE(Table614[[#This Row],[rxn-no-enz]],"_",-1)</f>
        <v>MTRI_c</v>
      </c>
      <c r="W19" s="5" t="e">
        <f>_xlfn.XLOOKUP(Table614[[#This Row],[rxn-no-dir]],[2]!rxns[Column1.id],[2]!rxns[Column1.subsystem],"")</f>
        <v>#REF!</v>
      </c>
      <c r="X19" s="5">
        <f>_xlfn.XLOOKUP(SUBSTITUTE(Table614[[#This Row],[rxn]],"RXN-","ENZLOAD-"),Table815[rxn],Table815[flux],Table614[[#This Row],[rxn flux]]/Table614[[#This Row],[kapp_old]])</f>
        <v>1.11083153101788E-7</v>
      </c>
      <c r="Y19" s="5">
        <f>_xlfn.XLOOKUP(Table614[[#This Row],[rxn]],Table916[type],Table916[enz],_xlfn.XLOOKUP(Table614[[#This Row],[rxn-no-enz]],Table916[rxn-no-dir],Table916[enz],0))</f>
        <v>0</v>
      </c>
      <c r="Z19" s="5">
        <f>Table614[[#This Row],[rxn flux]]/Table614[[#This Row],[enzload flux]]</f>
        <v>0</v>
      </c>
      <c r="AB19" s="7" t="s">
        <v>10847</v>
      </c>
      <c r="AC19" s="7" t="str">
        <f>_xlfn.TEXTBEFORE(Table815[[#This Row],[raw]]," ")</f>
        <v>ENZSYN-rt7471</v>
      </c>
      <c r="AD19" s="7">
        <f>_xlfn.NUMBERVALUE(_xlfn.TEXTAFTER(Table815[[#This Row],[raw]]," "))</f>
        <v>4.8472054396390299E-8</v>
      </c>
      <c r="AF19" s="1" t="s">
        <v>2793</v>
      </c>
      <c r="AG19" s="1" t="s">
        <v>2778</v>
      </c>
      <c r="AH19" s="1">
        <v>1.42907690616106E-4</v>
      </c>
      <c r="AI19" s="1" t="e">
        <f>_xlfn.TEXTAFTER(Table916[[#This Row],[type]],"-",-1)</f>
        <v>#N/A</v>
      </c>
      <c r="AJ19" s="1" t="str">
        <f ca="1">_xlfn.TEXTAFTER(_xlfn.TEXTBEFORE(Table916[[#This Row],[type]],"-"&amp;Table916[[#This Row],[rxn-no-enz]]),"RXN-")</f>
        <v>EX_ca2_e_REV</v>
      </c>
      <c r="AK19" s="1" t="e">
        <f>_xlfn.TEXTBEFORE(Table916[[#This Row],[type]],"_",-1)</f>
        <v>#N/A</v>
      </c>
      <c r="AN19" t="s">
        <v>2793</v>
      </c>
      <c r="AO19" t="s">
        <v>2778</v>
      </c>
      <c r="AP19">
        <v>4.8800816286774501E-4</v>
      </c>
      <c r="AQ19" t="str">
        <f>_xlfn.TEXTBEFORE(Table17[[#This Row],[rxn]],"-",-1)</f>
        <v>RXN-EX_ca2_e_REV</v>
      </c>
    </row>
    <row r="20" spans="1:43" ht="17" x14ac:dyDescent="0.25">
      <c r="A20" t="s">
        <v>6955</v>
      </c>
      <c r="B20">
        <v>88.202603681336697</v>
      </c>
      <c r="C20" t="str">
        <f>_xlfn.TEXTAFTER(Table513[[#This Row],[rxnid]],"-",-1)</f>
        <v>rt4213</v>
      </c>
      <c r="D20" t="str">
        <f>_xlfn.TEXTAFTER(_xlfn.TEXTBEFORE(Table513[[#This Row],[rxnid]],"-"&amp;Table513[[#This Row],[enz]]),"RXN-")</f>
        <v>HCO3E_c_FWD</v>
      </c>
      <c r="E20">
        <f>_xlfn.XLOOKUP(Table513[[#This Row],[rxnid]],Table312[rxnid],Table312[kapp (1/s)],"")</f>
        <v>16.822844967430299</v>
      </c>
      <c r="F20">
        <f>(Table513[[#This Row],[kapp (1/s)]]-Table513[[#This Row],[old]])/Table513[[#This Row],[old]]</f>
        <v>4.2430254128894642</v>
      </c>
      <c r="G20">
        <f>ABS(Table513[[#This Row],[(new-old)/old]])</f>
        <v>4.2430254128894642</v>
      </c>
      <c r="H20" t="str" cm="1">
        <f t="array" ref="H20">IF(ROWS(_xlfn._xlws.FILTER(Table513[rxnid],Table513[enz]=Table513[[#This Row],[enz]]))&gt;1,"many","1")</f>
        <v>1</v>
      </c>
      <c r="I20" t="e" cm="1">
        <f t="array" ref="I20">IF(ROWS(_xlfn._xlws.FILTER(Table513[rxnid],Table513[rxn-no-enz]=Table513[[#This Row],[rxn-no-enz]]))&gt;1,"many","1")</f>
        <v>#N/A</v>
      </c>
      <c r="J20" t="str">
        <f>_xlfn.XLOOKUP(SUBSTITUTE(Table513[[#This Row],[rxnid]],"'",""),Table614[rxn],Table614[rxn],"no")</f>
        <v>no</v>
      </c>
      <c r="K20" t="str" cm="1">
        <f t="array" ref="K20">_xlfn.XLOOKUP(Table513[[#This Row],[rxnid]],"'"&amp;Table614[rxn]&amp;"'",Table614[expected kapp],"")</f>
        <v/>
      </c>
      <c r="M20" t="s">
        <v>2908</v>
      </c>
      <c r="N20">
        <v>517.22342122251598</v>
      </c>
      <c r="P20" s="7" t="s">
        <v>4817</v>
      </c>
      <c r="Q20" s="5">
        <v>6.3781389981162304</v>
      </c>
      <c r="R20" s="5">
        <v>2.313466556961E-3</v>
      </c>
      <c r="S20" s="5">
        <v>0</v>
      </c>
      <c r="T20" s="5" t="str">
        <f>_xlfn.TEXTAFTER(Table614[[#This Row],[rxn]],"-",-1)</f>
        <v>rt3853</v>
      </c>
      <c r="U20" s="5" t="str">
        <f>_xlfn.TEXTAFTER(_xlfn.TEXTBEFORE(Table614[[#This Row],[rxn]],"-"&amp;Table614[[#This Row],[enz]]),"RXN-")</f>
        <v>NACt_c_e_FWD</v>
      </c>
      <c r="V20" s="5" t="str">
        <f>_xlfn.TEXTBEFORE(Table614[[#This Row],[rxn-no-enz]],"_",-1)</f>
        <v>NACt_c_e</v>
      </c>
      <c r="W20" s="5" t="e">
        <f>_xlfn.XLOOKUP(Table614[[#This Row],[rxn-no-dir]],[2]!rxns[Column1.id],[2]!rxns[Column1.subsystem],"")</f>
        <v>#REF!</v>
      </c>
      <c r="X20" s="5">
        <f>_xlfn.XLOOKUP(SUBSTITUTE(Table614[[#This Row],[rxn]],"RXN-","ENZLOAD-"),Table815[rxn],Table815[flux],Table614[[#This Row],[rxn flux]]/Table614[[#This Row],[kapp_old]])</f>
        <v>3.4856448778844602E-7</v>
      </c>
      <c r="Y20" s="5">
        <f>_xlfn.XLOOKUP(Table614[[#This Row],[rxn]],Table916[type],Table916[enz],_xlfn.XLOOKUP(Table614[[#This Row],[rxn-no-enz]],Table916[rxn-no-dir],Table916[enz],0))</f>
        <v>0</v>
      </c>
      <c r="Z20" s="5">
        <f>Table614[[#This Row],[rxn flux]]/Table614[[#This Row],[enzload flux]]</f>
        <v>0</v>
      </c>
      <c r="AB20" s="7" t="s">
        <v>10848</v>
      </c>
      <c r="AC20" s="7" t="str">
        <f>_xlfn.TEXTBEFORE(Table815[[#This Row],[raw]]," ")</f>
        <v>ENZSYN-rt1622_c</v>
      </c>
      <c r="AD20" s="7">
        <f>_xlfn.NUMBERVALUE(_xlfn.TEXTAFTER(Table815[[#This Row],[raw]]," "))</f>
        <v>2.2843975018410901E-8</v>
      </c>
      <c r="AF20" s="1" t="s">
        <v>5148</v>
      </c>
      <c r="AG20" s="1" t="s">
        <v>2778</v>
      </c>
      <c r="AH20" s="9">
        <v>3.7100852610000001E-9</v>
      </c>
      <c r="AI20" s="1" t="e">
        <f>_xlfn.TEXTAFTER(Table916[[#This Row],[type]],"-",-1)</f>
        <v>#N/A</v>
      </c>
      <c r="AJ20" s="1" t="str">
        <f ca="1">_xlfn.TEXTAFTER(_xlfn.TEXTBEFORE(Table916[[#This Row],[type]],"-"&amp;Table916[[#This Row],[rxn-no-enz]]),"RXN-")</f>
        <v>EX_cobalt2_e_REV</v>
      </c>
      <c r="AK20" s="1" t="e">
        <f>_xlfn.TEXTBEFORE(Table916[[#This Row],[type]],"_",-1)</f>
        <v>#N/A</v>
      </c>
      <c r="AN20" t="s">
        <v>5148</v>
      </c>
      <c r="AO20" t="s">
        <v>2778</v>
      </c>
      <c r="AP20" s="3">
        <v>3.4980840980000003E-8</v>
      </c>
      <c r="AQ20" t="str">
        <f>_xlfn.TEXTBEFORE(Table17[[#This Row],[rxn]],"-",-1)</f>
        <v>RXN-EX_cobalt2_e_REV</v>
      </c>
    </row>
    <row r="21" spans="1:43" ht="17" x14ac:dyDescent="0.25">
      <c r="A21" t="s">
        <v>2914</v>
      </c>
      <c r="B21">
        <v>18.5033926769852</v>
      </c>
      <c r="C21" t="str">
        <f>_xlfn.TEXTAFTER(Table513[[#This Row],[rxnid]],"-",-1)</f>
        <v>rt0303</v>
      </c>
      <c r="D21" t="str">
        <f>_xlfn.TEXTAFTER(_xlfn.TEXTBEFORE(Table513[[#This Row],[rxnid]],"-"&amp;Table513[[#This Row],[enz]]),"RXN-")</f>
        <v>C14STR_c_FWD</v>
      </c>
      <c r="E21">
        <f>_xlfn.XLOOKUP(Table513[[#This Row],[rxnid]],Table312[rxnid],Table312[kapp (1/s)],"")</f>
        <v>12.909883727916</v>
      </c>
      <c r="F21">
        <f>(Table513[[#This Row],[kapp (1/s)]]-Table513[[#This Row],[old]])/Table513[[#This Row],[old]]</f>
        <v>0.43327337929263765</v>
      </c>
      <c r="G21">
        <f>ABS(Table513[[#This Row],[(new-old)/old]])</f>
        <v>0.43327337929263765</v>
      </c>
      <c r="H21" t="str" cm="1">
        <f t="array" ref="H21">IF(ROWS(_xlfn._xlws.FILTER(Table513[rxnid],Table513[enz]=Table513[[#This Row],[enz]]))&gt;1,"many","1")</f>
        <v>1</v>
      </c>
      <c r="I21" t="e" cm="1">
        <f t="array" ref="I21">IF(ROWS(_xlfn._xlws.FILTER(Table513[rxnid],Table513[rxn-no-enz]=Table513[[#This Row],[rxn-no-enz]]))&gt;1,"many","1")</f>
        <v>#N/A</v>
      </c>
      <c r="J21" t="str">
        <f>_xlfn.XLOOKUP(SUBSTITUTE(Table513[[#This Row],[rxnid]],"'",""),Table614[rxn],Table614[rxn],"no")</f>
        <v>no</v>
      </c>
      <c r="K21" t="str" cm="1">
        <f t="array" ref="K21">_xlfn.XLOOKUP(Table513[[#This Row],[rxnid]],"'"&amp;Table614[rxn]&amp;"'",Table614[expected kapp],"")</f>
        <v/>
      </c>
      <c r="M21" t="s">
        <v>3338</v>
      </c>
      <c r="N21">
        <v>27.8545110997166</v>
      </c>
      <c r="P21" s="7" t="s">
        <v>3167</v>
      </c>
      <c r="Q21" s="5">
        <v>48.952697038023302</v>
      </c>
      <c r="R21" s="5">
        <v>2.313466556961E-3</v>
      </c>
      <c r="S21" s="5">
        <v>0</v>
      </c>
      <c r="T21" s="5" t="str">
        <f>_xlfn.TEXTAFTER(Table614[[#This Row],[rxn]],"-",-1)</f>
        <v>rt0915_c</v>
      </c>
      <c r="U21" s="5" t="str">
        <f>_xlfn.TEXTAFTER(_xlfn.TEXTBEFORE(Table614[[#This Row],[rxn]],"-"&amp;Table614[[#This Row],[enz]]),"RXN-")</f>
        <v>NADS2_c_FWD</v>
      </c>
      <c r="V21" s="5" t="str">
        <f>_xlfn.TEXTBEFORE(Table614[[#This Row],[rxn-no-enz]],"_",-1)</f>
        <v>NADS2_c</v>
      </c>
      <c r="W21" s="5" t="e">
        <f>_xlfn.XLOOKUP(Table614[[#This Row],[rxn-no-dir]],[2]!rxns[Column1.id],[2]!rxns[Column1.subsystem],"")</f>
        <v>#REF!</v>
      </c>
      <c r="X21" s="5">
        <f>_xlfn.XLOOKUP(SUBSTITUTE(Table614[[#This Row],[rxn]],"RXN-","ENZLOAD-"),Table815[rxn],Table815[flux],Table614[[#This Row],[rxn flux]]/Table614[[#This Row],[kapp_old]])</f>
        <v>4.5415122913351702E-8</v>
      </c>
      <c r="Y21" s="5">
        <f>_xlfn.XLOOKUP(Table614[[#This Row],[rxn]],Table916[type],Table916[enz],_xlfn.XLOOKUP(Table614[[#This Row],[rxn-no-enz]],Table916[rxn-no-dir],Table916[enz],0))</f>
        <v>0</v>
      </c>
      <c r="Z21" s="5">
        <f>Table614[[#This Row],[rxn flux]]/Table614[[#This Row],[enzload flux]]</f>
        <v>0</v>
      </c>
      <c r="AB21" s="7" t="s">
        <v>10849</v>
      </c>
      <c r="AC21" s="7" t="str">
        <f>_xlfn.TEXTBEFORE(Table815[[#This Row],[raw]]," ")</f>
        <v>ENZSYN-rt0310</v>
      </c>
      <c r="AD21" s="7">
        <f>_xlfn.NUMBERVALUE(_xlfn.TEXTAFTER(Table815[[#This Row],[raw]]," "))</f>
        <v>1.1587640639098999E-6</v>
      </c>
      <c r="AF21" s="1" t="s">
        <v>2794</v>
      </c>
      <c r="AG21" s="1" t="s">
        <v>2778</v>
      </c>
      <c r="AH21" s="9">
        <v>1.26794803264579E-5</v>
      </c>
      <c r="AI21" s="1" t="e">
        <f>_xlfn.TEXTAFTER(Table916[[#This Row],[type]],"-",-1)</f>
        <v>#N/A</v>
      </c>
      <c r="AJ21" s="1" t="str">
        <f ca="1">_xlfn.TEXTAFTER(_xlfn.TEXTBEFORE(Table916[[#This Row],[type]],"-"&amp;Table916[[#This Row],[rxn-no-enz]]),"RXN-")</f>
        <v>EX_cu2_e_REV</v>
      </c>
      <c r="AK21" s="1" t="e">
        <f>_xlfn.TEXTBEFORE(Table916[[#This Row],[type]],"_",-1)</f>
        <v>#N/A</v>
      </c>
      <c r="AN21" t="s">
        <v>2794</v>
      </c>
      <c r="AO21" t="s">
        <v>2778</v>
      </c>
      <c r="AP21" s="3">
        <v>4.3300001939028001E-5</v>
      </c>
      <c r="AQ21" t="str">
        <f>_xlfn.TEXTBEFORE(Table17[[#This Row],[rxn]],"-",-1)</f>
        <v>RXN-EX_cu2_e_REV</v>
      </c>
    </row>
    <row r="22" spans="1:43" ht="17" x14ac:dyDescent="0.25">
      <c r="A22" t="s">
        <v>3089</v>
      </c>
      <c r="B22">
        <v>197.554977097349</v>
      </c>
      <c r="C22" t="str">
        <f>_xlfn.TEXTAFTER(Table513[[#This Row],[rxnid]],"-",-1)</f>
        <v>rt1896</v>
      </c>
      <c r="D22" t="str">
        <f>_xlfn.TEXTAFTER(_xlfn.TEXTBEFORE(Table513[[#This Row],[rxnid]],"-"&amp;Table513[[#This Row],[enz]]),"RXN-")</f>
        <v>HEX1_c_FWD</v>
      </c>
      <c r="E22">
        <f>_xlfn.XLOOKUP(Table513[[#This Row],[rxnid]],Table312[rxnid],Table312[kapp (1/s)],"")</f>
        <v>38.0425022743567</v>
      </c>
      <c r="F22">
        <f>(Table513[[#This Row],[kapp (1/s)]]-Table513[[#This Row],[old]])/Table513[[#This Row],[old]]</f>
        <v>4.1930069077110845</v>
      </c>
      <c r="G22">
        <f>ABS(Table513[[#This Row],[(new-old)/old]])</f>
        <v>4.1930069077110845</v>
      </c>
      <c r="H22" t="str" cm="1">
        <f t="array" ref="H22">IF(ROWS(_xlfn._xlws.FILTER(Table513[rxnid],Table513[enz]=Table513[[#This Row],[enz]]))&gt;1,"many","1")</f>
        <v>1</v>
      </c>
      <c r="I22" t="e" cm="1">
        <f t="array" ref="I22">IF(ROWS(_xlfn._xlws.FILTER(Table513[rxnid],Table513[rxn-no-enz]=Table513[[#This Row],[rxn-no-enz]]))&gt;1,"many","1")</f>
        <v>#N/A</v>
      </c>
      <c r="J22" t="str">
        <f>_xlfn.XLOOKUP(SUBSTITUTE(Table513[[#This Row],[rxnid]],"'",""),Table614[rxn],Table614[rxn],"no")</f>
        <v>no</v>
      </c>
      <c r="K22" t="str" cm="1">
        <f t="array" ref="K22">_xlfn.XLOOKUP(Table513[[#This Row],[rxnid]],"'"&amp;Table614[rxn]&amp;"'",Table614[expected kapp],"")</f>
        <v/>
      </c>
      <c r="M22" t="s">
        <v>2804</v>
      </c>
      <c r="N22">
        <v>1.4780971210782901</v>
      </c>
      <c r="P22" s="7" t="s">
        <v>4818</v>
      </c>
      <c r="Q22" s="5">
        <v>28.8866095462852</v>
      </c>
      <c r="R22" s="5">
        <v>2.313466556961E-3</v>
      </c>
      <c r="S22" s="5">
        <v>0</v>
      </c>
      <c r="T22" s="5" t="str">
        <f>_xlfn.TEXTAFTER(Table614[[#This Row],[rxn]],"-",-1)</f>
        <v>rt1924_c</v>
      </c>
      <c r="U22" s="5" t="str">
        <f>_xlfn.TEXTAFTER(_xlfn.TEXTBEFORE(Table614[[#This Row],[rxn]],"-"&amp;Table614[[#This Row],[enz]]),"RXN-")</f>
        <v>NAMNPP_c_FWD</v>
      </c>
      <c r="V22" s="5" t="str">
        <f>_xlfn.TEXTBEFORE(Table614[[#This Row],[rxn-no-enz]],"_",-1)</f>
        <v>NAMNPP_c</v>
      </c>
      <c r="W22" s="5" t="e">
        <f>_xlfn.XLOOKUP(Table614[[#This Row],[rxn-no-dir]],[2]!rxns[Column1.id],[2]!rxns[Column1.subsystem],"")</f>
        <v>#REF!</v>
      </c>
      <c r="X22" s="5">
        <f>_xlfn.XLOOKUP(SUBSTITUTE(Table614[[#This Row],[rxn]],"RXN-","ENZLOAD-"),Table815[rxn],Table815[flux],Table614[[#This Row],[rxn flux]]/Table614[[#This Row],[kapp_old]])</f>
        <v>7.6962744601773297E-8</v>
      </c>
      <c r="Y22" s="5">
        <f>_xlfn.XLOOKUP(Table614[[#This Row],[rxn]],Table916[type],Table916[enz],_xlfn.XLOOKUP(Table614[[#This Row],[rxn-no-enz]],Table916[rxn-no-dir],Table916[enz],0))</f>
        <v>0</v>
      </c>
      <c r="Z22" s="5">
        <f>Table614[[#This Row],[rxn flux]]/Table614[[#This Row],[enzload flux]]</f>
        <v>0</v>
      </c>
      <c r="AB22" s="7" t="s">
        <v>10850</v>
      </c>
      <c r="AC22" s="7" t="str">
        <f>_xlfn.TEXTBEFORE(Table815[[#This Row],[raw]]," ")</f>
        <v>ENZSYN-rt0271</v>
      </c>
      <c r="AD22" s="7">
        <f>_xlfn.NUMBERVALUE(_xlfn.TEXTAFTER(Table815[[#This Row],[raw]]," "))</f>
        <v>2.87460591501415E-7</v>
      </c>
      <c r="AF22" s="1" t="s">
        <v>2795</v>
      </c>
      <c r="AG22" s="1" t="s">
        <v>2778</v>
      </c>
      <c r="AH22" s="1">
        <v>7.0684584132815302E-3</v>
      </c>
      <c r="AI22" s="1" t="e">
        <f>_xlfn.TEXTAFTER(Table916[[#This Row],[type]],"-",-1)</f>
        <v>#N/A</v>
      </c>
      <c r="AJ22" s="1" t="str">
        <f ca="1">_xlfn.TEXTAFTER(_xlfn.TEXTBEFORE(Table916[[#This Row],[type]],"-"&amp;Table916[[#This Row],[rxn-no-enz]]),"RXN-")</f>
        <v>EX_mg2_e_REV</v>
      </c>
      <c r="AK22" s="1" t="e">
        <f>_xlfn.TEXTBEFORE(Table916[[#This Row],[type]],"_",-1)</f>
        <v>#N/A</v>
      </c>
      <c r="AN22" t="s">
        <v>2795</v>
      </c>
      <c r="AO22" t="s">
        <v>2778</v>
      </c>
      <c r="AP22">
        <v>2.4125901474848301E-2</v>
      </c>
      <c r="AQ22" t="str">
        <f>_xlfn.TEXTBEFORE(Table17[[#This Row],[rxn]],"-",-1)</f>
        <v>RXN-EX_mg2_e_REV</v>
      </c>
    </row>
    <row r="23" spans="1:43" ht="17" x14ac:dyDescent="0.25">
      <c r="A23" t="s">
        <v>2857</v>
      </c>
      <c r="B23">
        <v>345.42313134762998</v>
      </c>
      <c r="C23" t="str">
        <f>_xlfn.TEXTAFTER(Table513[[#This Row],[rxnid]],"-",-1)</f>
        <v>rt5015</v>
      </c>
      <c r="D23" t="str">
        <f>_xlfn.TEXTAFTER(_xlfn.TEXTBEFORE(Table513[[#This Row],[rxnid]],"-"&amp;Table513[[#This Row],[enz]]),"RXN-")</f>
        <v>ACKr_c_REV</v>
      </c>
      <c r="E23" t="str">
        <f>_xlfn.XLOOKUP(Table513[[#This Row],[rxnid]],Table312[rxnid],Table312[kapp (1/s)],"")</f>
        <v/>
      </c>
      <c r="F23" t="e">
        <f>(Table513[[#This Row],[kapp (1/s)]]-Table513[[#This Row],[old]])/Table513[[#This Row],[old]]</f>
        <v>#VALUE!</v>
      </c>
      <c r="G23" t="e">
        <f>ABS(Table513[[#This Row],[(new-old)/old]])</f>
        <v>#VALUE!</v>
      </c>
      <c r="H23" t="str" cm="1">
        <f t="array" ref="H23">IF(ROWS(_xlfn._xlws.FILTER(Table513[rxnid],Table513[enz]=Table513[[#This Row],[enz]]))&gt;1,"many","1")</f>
        <v>1</v>
      </c>
      <c r="I23" t="e" cm="1">
        <f t="array" ref="I23">IF(ROWS(_xlfn._xlws.FILTER(Table513[rxnid],Table513[rxn-no-enz]=Table513[[#This Row],[rxn-no-enz]]))&gt;1,"many","1")</f>
        <v>#N/A</v>
      </c>
      <c r="J23" t="str">
        <f>_xlfn.XLOOKUP(SUBSTITUTE(Table513[[#This Row],[rxnid]],"'",""),Table614[rxn],Table614[rxn],"no")</f>
        <v>no</v>
      </c>
      <c r="K23" t="str" cm="1">
        <f t="array" ref="K23">_xlfn.XLOOKUP(Table513[[#This Row],[rxnid]],"'"&amp;Table614[rxn]&amp;"'",Table614[expected kapp],"")</f>
        <v/>
      </c>
      <c r="M23" t="s">
        <v>3307</v>
      </c>
      <c r="N23">
        <v>3.3001892556980801</v>
      </c>
      <c r="P23" s="7" t="s">
        <v>3184</v>
      </c>
      <c r="Q23" s="5">
        <v>73.145461768702503</v>
      </c>
      <c r="R23" s="5">
        <v>2.313466556961E-3</v>
      </c>
      <c r="S23" s="5">
        <v>0</v>
      </c>
      <c r="T23" s="5" t="str">
        <f>_xlfn.TEXTAFTER(Table614[[#This Row],[rxn]],"-",-1)</f>
        <v>rt2062_c</v>
      </c>
      <c r="U23" s="5" t="str">
        <f>_xlfn.TEXTAFTER(_xlfn.TEXTBEFORE(Table614[[#This Row],[rxn]],"-"&amp;Table614[[#This Row],[enz]]),"RXN-")</f>
        <v>NNATi_c_FWD</v>
      </c>
      <c r="V23" s="5" t="str">
        <f>_xlfn.TEXTBEFORE(Table614[[#This Row],[rxn-no-enz]],"_",-1)</f>
        <v>NNATi_c</v>
      </c>
      <c r="W23" s="5" t="e">
        <f>_xlfn.XLOOKUP(Table614[[#This Row],[rxn-no-dir]],[2]!rxns[Column1.id],[2]!rxns[Column1.subsystem],"")</f>
        <v>#REF!</v>
      </c>
      <c r="X23" s="5">
        <f>_xlfn.XLOOKUP(SUBSTITUTE(Table614[[#This Row],[rxn]],"RXN-","ENZLOAD-"),Table815[rxn],Table815[flux],Table614[[#This Row],[rxn flux]]/Table614[[#This Row],[kapp_old]])</f>
        <v>3.0394131080230001E-8</v>
      </c>
      <c r="Y23" s="5">
        <f>_xlfn.XLOOKUP(Table614[[#This Row],[rxn]],Table916[type],Table916[enz],_xlfn.XLOOKUP(Table614[[#This Row],[rxn-no-enz]],Table916[rxn-no-dir],Table916[enz],0))</f>
        <v>0</v>
      </c>
      <c r="Z23" s="5">
        <f>Table614[[#This Row],[rxn flux]]/Table614[[#This Row],[enzload flux]]</f>
        <v>0</v>
      </c>
      <c r="AB23" s="7" t="s">
        <v>10851</v>
      </c>
      <c r="AC23" s="7" t="str">
        <f>_xlfn.TEXTBEFORE(Table815[[#This Row],[raw]]," ")</f>
        <v>ENZSYN-rt5429</v>
      </c>
      <c r="AD23" s="7">
        <f>_xlfn.NUMBERVALUE(_xlfn.TEXTAFTER(Table815[[#This Row],[raw]]," "))</f>
        <v>1.6589878922895499E-7</v>
      </c>
      <c r="AF23" s="1" t="s">
        <v>2796</v>
      </c>
      <c r="AG23" s="1" t="s">
        <v>2778</v>
      </c>
      <c r="AH23" s="9">
        <v>1.0464114760542E-5</v>
      </c>
      <c r="AI23" s="1" t="e">
        <f>_xlfn.TEXTAFTER(Table916[[#This Row],[type]],"-",-1)</f>
        <v>#N/A</v>
      </c>
      <c r="AJ23" s="1" t="str">
        <f ca="1">_xlfn.TEXTAFTER(_xlfn.TEXTBEFORE(Table916[[#This Row],[type]],"-"&amp;Table916[[#This Row],[rxn-no-enz]]),"RXN-")</f>
        <v>EX_mn2_e_REV</v>
      </c>
      <c r="AK23" s="1" t="e">
        <f>_xlfn.TEXTBEFORE(Table916[[#This Row],[type]],"_",-1)</f>
        <v>#N/A</v>
      </c>
      <c r="AN23" t="s">
        <v>2796</v>
      </c>
      <c r="AO23" t="s">
        <v>2778</v>
      </c>
      <c r="AP23" s="3">
        <v>3.5733307159186999E-5</v>
      </c>
      <c r="AQ23" t="str">
        <f>_xlfn.TEXTBEFORE(Table17[[#This Row],[rxn]],"-",-1)</f>
        <v>RXN-EX_mn2_e_REV</v>
      </c>
    </row>
    <row r="24" spans="1:43" ht="17" x14ac:dyDescent="0.25">
      <c r="A24" t="s">
        <v>6219</v>
      </c>
      <c r="B24">
        <v>410172.87008691899</v>
      </c>
      <c r="C24" t="str">
        <f>_xlfn.TEXTAFTER(Table513[[#This Row],[rxnid]],"-",-1)</f>
        <v>rt8092_rm</v>
      </c>
      <c r="D24" t="str">
        <f>_xlfn.TEXTAFTER(_xlfn.TEXTBEFORE(Table513[[#This Row],[rxnid]],"-"&amp;Table513[[#This Row],[enz]]),"RXN-")</f>
        <v>DGAT_rm_FWD</v>
      </c>
      <c r="E24" t="str">
        <f>_xlfn.XLOOKUP(Table513[[#This Row],[rxnid]],Table312[rxnid],Table312[kapp (1/s)],"")</f>
        <v/>
      </c>
      <c r="F24" t="e">
        <f>(Table513[[#This Row],[kapp (1/s)]]-Table513[[#This Row],[old]])/Table513[[#This Row],[old]]</f>
        <v>#VALUE!</v>
      </c>
      <c r="G24" t="e">
        <f>ABS(Table513[[#This Row],[(new-old)/old]])</f>
        <v>#VALUE!</v>
      </c>
      <c r="H24" t="str" cm="1">
        <f t="array" ref="H24">IF(ROWS(_xlfn._xlws.FILTER(Table513[rxnid],Table513[enz]=Table513[[#This Row],[enz]]))&gt;1,"many","1")</f>
        <v>1</v>
      </c>
      <c r="I24" t="e" cm="1">
        <f t="array" ref="I24">IF(ROWS(_xlfn._xlws.FILTER(Table513[rxnid],Table513[rxn-no-enz]=Table513[[#This Row],[rxn-no-enz]]))&gt;1,"many","1")</f>
        <v>#N/A</v>
      </c>
      <c r="J24" t="str">
        <f>_xlfn.XLOOKUP(SUBSTITUTE(Table513[[#This Row],[rxnid]],"'",""),Table614[rxn],Table614[rxn],"no")</f>
        <v>no</v>
      </c>
      <c r="K24" t="str" cm="1">
        <f t="array" ref="K24">_xlfn.XLOOKUP(Table513[[#This Row],[rxnid]],"'"&amp;Table614[rxn]&amp;"'",Table614[expected kapp],"")</f>
        <v/>
      </c>
      <c r="M24" t="s">
        <v>4814</v>
      </c>
      <c r="N24">
        <v>2.5218289105817899E-3</v>
      </c>
      <c r="P24" s="7" t="s">
        <v>3241</v>
      </c>
      <c r="Q24" s="5">
        <v>20.0904366064043</v>
      </c>
      <c r="R24" s="5">
        <v>1.1113756710640001E-3</v>
      </c>
      <c r="S24" s="5">
        <v>0</v>
      </c>
      <c r="T24" s="5" t="str">
        <f>_xlfn.TEXTAFTER(Table614[[#This Row],[rxn]],"-",-1)</f>
        <v>rt5817</v>
      </c>
      <c r="U24" s="5" t="str">
        <f>_xlfn.TEXTAFTER(_xlfn.TEXTBEFORE(Table614[[#This Row],[rxn]],"-"&amp;Table614[[#This Row],[enz]]),"RXN-")</f>
        <v>PNTK_c_FWD</v>
      </c>
      <c r="V24" s="5" t="str">
        <f>_xlfn.TEXTBEFORE(Table614[[#This Row],[rxn-no-enz]],"_",-1)</f>
        <v>PNTK_c</v>
      </c>
      <c r="W24" s="5" t="e">
        <f>_xlfn.XLOOKUP(Table614[[#This Row],[rxn-no-dir]],[2]!rxns[Column1.id],[2]!rxns[Column1.subsystem],"")</f>
        <v>#REF!</v>
      </c>
      <c r="X24" s="5">
        <f>_xlfn.XLOOKUP(SUBSTITUTE(Table614[[#This Row],[rxn]],"RXN-","ENZLOAD-"),Table815[rxn],Table815[flux],Table614[[#This Row],[rxn flux]]/Table614[[#This Row],[kapp_old]])</f>
        <v>5.5313697479110701E-8</v>
      </c>
      <c r="Y24" s="5">
        <f>_xlfn.XLOOKUP(Table614[[#This Row],[rxn]],Table916[type],Table916[enz],_xlfn.XLOOKUP(Table614[[#This Row],[rxn-no-enz]],Table916[rxn-no-dir],Table916[enz],0))</f>
        <v>0</v>
      </c>
      <c r="Z24" s="5">
        <f>Table614[[#This Row],[rxn flux]]/Table614[[#This Row],[enzload flux]]</f>
        <v>0</v>
      </c>
      <c r="AB24" s="7" t="s">
        <v>10852</v>
      </c>
      <c r="AC24" s="7" t="str">
        <f>_xlfn.TEXTBEFORE(Table815[[#This Row],[raw]]," ")</f>
        <v>ENZSYN-rt4107</v>
      </c>
      <c r="AD24" s="7">
        <f>_xlfn.NUMBERVALUE(_xlfn.TEXTAFTER(Table815[[#This Row],[raw]]," "))</f>
        <v>3.9175337102654203E-8</v>
      </c>
      <c r="AF24" s="1" t="s">
        <v>5155</v>
      </c>
      <c r="AG24" s="1" t="s">
        <v>2778</v>
      </c>
      <c r="AH24" s="9">
        <v>3.8647125199999998E-10</v>
      </c>
      <c r="AI24" s="1" t="e">
        <f>_xlfn.TEXTAFTER(Table916[[#This Row],[type]],"-",-1)</f>
        <v>#N/A</v>
      </c>
      <c r="AJ24" s="1" t="str">
        <f ca="1">_xlfn.TEXTAFTER(_xlfn.TEXTBEFORE(Table916[[#This Row],[type]],"-"&amp;Table916[[#This Row],[rxn-no-enz]]),"RXN-")</f>
        <v>EX_ni2_e_REV</v>
      </c>
      <c r="AK24" s="1" t="e">
        <f>_xlfn.TEXTBEFORE(Table916[[#This Row],[type]],"_",-1)</f>
        <v>#N/A</v>
      </c>
      <c r="AN24" t="s">
        <v>5155</v>
      </c>
      <c r="AO24" t="s">
        <v>2778</v>
      </c>
      <c r="AP24" s="3">
        <v>2.2696519521E-8</v>
      </c>
      <c r="AQ24" t="str">
        <f>_xlfn.TEXTBEFORE(Table17[[#This Row],[rxn]],"-",-1)</f>
        <v>RXN-EX_ni2_e_REV</v>
      </c>
    </row>
    <row r="25" spans="1:43" ht="17" x14ac:dyDescent="0.25">
      <c r="A25" t="s">
        <v>2904</v>
      </c>
      <c r="B25">
        <v>2.9716049681335401</v>
      </c>
      <c r="C25" t="str">
        <f>_xlfn.TEXTAFTER(Table513[[#This Row],[rxnid]],"-",-1)</f>
        <v>rt5890</v>
      </c>
      <c r="D25" t="str">
        <f>_xlfn.TEXTAFTER(_xlfn.TEXTBEFORE(Table513[[#This Row],[rxnid]],"-"&amp;Table513[[#This Row],[enz]]),"RXN-")</f>
        <v>ASPTRS_c_FWD</v>
      </c>
      <c r="E25">
        <f>_xlfn.XLOOKUP(Table513[[#This Row],[rxnid]],Table312[rxnid],Table312[kapp (1/s)],"")</f>
        <v>1.13588943365256</v>
      </c>
      <c r="F25">
        <f>(Table513[[#This Row],[kapp (1/s)]]-Table513[[#This Row],[old]])/Table513[[#This Row],[old]]</f>
        <v>1.6161040679620224</v>
      </c>
      <c r="G25">
        <f>ABS(Table513[[#This Row],[(new-old)/old]])</f>
        <v>1.6161040679620224</v>
      </c>
      <c r="H25" t="str" cm="1">
        <f t="array" ref="H25">IF(ROWS(_xlfn._xlws.FILTER(Table513[rxnid],Table513[enz]=Table513[[#This Row],[enz]]))&gt;1,"many","1")</f>
        <v>1</v>
      </c>
      <c r="I25" t="e" cm="1">
        <f t="array" ref="I25">IF(ROWS(_xlfn._xlws.FILTER(Table513[rxnid],Table513[rxn-no-enz]=Table513[[#This Row],[rxn-no-enz]]))&gt;1,"many","1")</f>
        <v>#N/A</v>
      </c>
      <c r="J25" t="str">
        <f>_xlfn.XLOOKUP(SUBSTITUTE(Table513[[#This Row],[rxnid]],"'",""),Table614[rxn],Table614[rxn],"no")</f>
        <v>no</v>
      </c>
      <c r="K25" t="str" cm="1">
        <f t="array" ref="K25">_xlfn.XLOOKUP(Table513[[#This Row],[rxnid]],"'"&amp;Table614[rxn]&amp;"'",Table614[expected kapp],"")</f>
        <v/>
      </c>
      <c r="M25" t="s">
        <v>2869</v>
      </c>
      <c r="N25">
        <v>0.927227449189857</v>
      </c>
      <c r="P25" s="7" t="s">
        <v>3244</v>
      </c>
      <c r="Q25" s="5">
        <v>159.35256751407701</v>
      </c>
      <c r="R25" s="5">
        <v>1.3069513544E-3</v>
      </c>
      <c r="S25" s="5">
        <v>0</v>
      </c>
      <c r="T25" s="5" t="str">
        <f>_xlfn.TEXTAFTER(Table614[[#This Row],[rxn]],"-",-1)</f>
        <v>rt6350</v>
      </c>
      <c r="U25" s="5" t="str">
        <f>_xlfn.TEXTAFTER(_xlfn.TEXTBEFORE(Table614[[#This Row],[rxn]],"-"&amp;Table614[[#This Row],[enz]]),"RXN-")</f>
        <v>PPBNGD_c_FWD</v>
      </c>
      <c r="V25" s="5" t="str">
        <f>_xlfn.TEXTBEFORE(Table614[[#This Row],[rxn-no-enz]],"_",-1)</f>
        <v>PPBNGD_c</v>
      </c>
      <c r="W25" s="5" t="e">
        <f>_xlfn.XLOOKUP(Table614[[#This Row],[rxn-no-dir]],[2]!rxns[Column1.id],[2]!rxns[Column1.subsystem],"")</f>
        <v>#REF!</v>
      </c>
      <c r="X25" s="5">
        <f>_xlfn.XLOOKUP(SUBSTITUTE(Table614[[#This Row],[rxn]],"RXN-","ENZLOAD-"),Table815[rxn],Table815[flux],Table614[[#This Row],[rxn flux]]/Table614[[#This Row],[kapp_old]])</f>
        <v>6.9739086500361701E-9</v>
      </c>
      <c r="Y25" s="5">
        <f>_xlfn.XLOOKUP(Table614[[#This Row],[rxn]],Table916[type],Table916[enz],_xlfn.XLOOKUP(Table614[[#This Row],[rxn-no-enz]],Table916[rxn-no-dir],Table916[enz],0))</f>
        <v>0</v>
      </c>
      <c r="Z25" s="5">
        <f>Table614[[#This Row],[rxn flux]]/Table614[[#This Row],[enzload flux]]</f>
        <v>0</v>
      </c>
      <c r="AB25" s="7" t="s">
        <v>10853</v>
      </c>
      <c r="AC25" s="7" t="str">
        <f>_xlfn.TEXTBEFORE(Table815[[#This Row],[raw]]," ")</f>
        <v>ENZSYN-rt4597</v>
      </c>
      <c r="AD25" s="7">
        <f>_xlfn.NUMBERVALUE(_xlfn.TEXTAFTER(Table815[[#This Row],[raw]]," "))</f>
        <v>1.23242826882341E-7</v>
      </c>
      <c r="AF25" s="1" t="s">
        <v>2797</v>
      </c>
      <c r="AG25" s="1" t="s">
        <v>2778</v>
      </c>
      <c r="AH25" s="1">
        <v>1.7513371453222099E-4</v>
      </c>
      <c r="AI25" s="1" t="e">
        <f>_xlfn.TEXTAFTER(Table916[[#This Row],[type]],"-",-1)</f>
        <v>#N/A</v>
      </c>
      <c r="AJ25" s="1" t="str">
        <f ca="1">_xlfn.TEXTAFTER(_xlfn.TEXTBEFORE(Table916[[#This Row],[type]],"-"&amp;Table916[[#This Row],[rxn-no-enz]]),"RXN-")</f>
        <v>EX_zn2_e_REV</v>
      </c>
      <c r="AK25" s="1" t="e">
        <f>_xlfn.TEXTBEFORE(Table916[[#This Row],[type]],"_",-1)</f>
        <v>#N/A</v>
      </c>
      <c r="AN25" t="s">
        <v>2797</v>
      </c>
      <c r="AO25" t="s">
        <v>2778</v>
      </c>
      <c r="AP25">
        <v>6.1562007600376295E-4</v>
      </c>
      <c r="AQ25" t="str">
        <f>_xlfn.TEXTBEFORE(Table17[[#This Row],[rxn]],"-",-1)</f>
        <v>RXN-EX_zn2_e_REV</v>
      </c>
    </row>
    <row r="26" spans="1:43" ht="17" x14ac:dyDescent="0.25">
      <c r="A26" t="s">
        <v>3319</v>
      </c>
      <c r="B26">
        <v>6.7852445664968402</v>
      </c>
      <c r="C26" t="str">
        <f>_xlfn.TEXTAFTER(Table513[[#This Row],[rxnid]],"-",-1)</f>
        <v>rt20063076</v>
      </c>
      <c r="D26" t="str">
        <f>_xlfn.TEXTAFTER(_xlfn.TEXTBEFORE(Table513[[#This Row],[rxnid]],"-"&amp;Table513[[#This Row],[enz]]),"RXN-")</f>
        <v>SO3R_c_FWD</v>
      </c>
      <c r="E26">
        <f>_xlfn.XLOOKUP(Table513[[#This Row],[rxnid]],Table312[rxnid],Table312[kapp (1/s)],"")</f>
        <v>4.3345331632335702</v>
      </c>
      <c r="F26">
        <f>(Table513[[#This Row],[kapp (1/s)]]-Table513[[#This Row],[old]])/Table513[[#This Row],[old]]</f>
        <v>0.56539223740418554</v>
      </c>
      <c r="G26">
        <f>ABS(Table513[[#This Row],[(new-old)/old]])</f>
        <v>0.56539223740418554</v>
      </c>
      <c r="H26" t="str" cm="1">
        <f t="array" ref="H26">IF(ROWS(_xlfn._xlws.FILTER(Table513[rxnid],Table513[enz]=Table513[[#This Row],[enz]]))&gt;1,"many","1")</f>
        <v>1</v>
      </c>
      <c r="I26" t="e" cm="1">
        <f t="array" ref="I26">IF(ROWS(_xlfn._xlws.FILTER(Table513[rxnid],Table513[rxn-no-enz]=Table513[[#This Row],[rxn-no-enz]]))&gt;1,"many","1")</f>
        <v>#N/A</v>
      </c>
      <c r="J26" t="str">
        <f>_xlfn.XLOOKUP(SUBSTITUTE(Table513[[#This Row],[rxnid]],"'",""),Table614[rxn],Table614[rxn],"no")</f>
        <v>no</v>
      </c>
      <c r="K26" t="str" cm="1">
        <f t="array" ref="K26">_xlfn.XLOOKUP(Table513[[#This Row],[rxnid]],"'"&amp;Table614[rxn]&amp;"'",Table614[expected kapp],"")</f>
        <v/>
      </c>
      <c r="M26" t="s">
        <v>3207</v>
      </c>
      <c r="N26">
        <v>3.01861917829501</v>
      </c>
      <c r="P26" s="7" t="s">
        <v>3245</v>
      </c>
      <c r="Q26" s="5">
        <v>110.87160413195301</v>
      </c>
      <c r="R26" s="5">
        <v>5.2278054176010001E-3</v>
      </c>
      <c r="S26" s="5">
        <v>0</v>
      </c>
      <c r="T26" s="5" t="str">
        <f>_xlfn.TEXTAFTER(Table614[[#This Row],[rxn]],"-",-1)</f>
        <v>rt5026</v>
      </c>
      <c r="U26" s="5" t="str">
        <f>_xlfn.TEXTAFTER(_xlfn.TEXTBEFORE(Table614[[#This Row],[rxn]],"-"&amp;Table614[[#This Row],[enz]]),"RXN-")</f>
        <v>PPBNGS_1_c_FWD</v>
      </c>
      <c r="V26" s="5" t="str">
        <f>_xlfn.TEXTBEFORE(Table614[[#This Row],[rxn-no-enz]],"_",-1)</f>
        <v>PPBNGS_1_c</v>
      </c>
      <c r="W26" s="5" t="e">
        <f>_xlfn.XLOOKUP(Table614[[#This Row],[rxn-no-dir]],[2]!rxns[Column1.id],[2]!rxns[Column1.subsystem],"")</f>
        <v>#REF!</v>
      </c>
      <c r="X26" s="5">
        <f>_xlfn.XLOOKUP(SUBSTITUTE(Table614[[#This Row],[rxn]],"RXN-","ENZLOAD-"),Table815[rxn],Table815[flux],Table614[[#This Row],[rxn flux]]/Table614[[#This Row],[kapp_old]])</f>
        <v>4.0093593222273503E-8</v>
      </c>
      <c r="Y26" s="5">
        <f>_xlfn.XLOOKUP(Table614[[#This Row],[rxn]],Table916[type],Table916[enz],_xlfn.XLOOKUP(Table614[[#This Row],[rxn-no-enz]],Table916[rxn-no-dir],Table916[enz],0))</f>
        <v>0</v>
      </c>
      <c r="Z26" s="5">
        <f>Table614[[#This Row],[rxn flux]]/Table614[[#This Row],[enzload flux]]</f>
        <v>0</v>
      </c>
      <c r="AB26" s="7" t="s">
        <v>10854</v>
      </c>
      <c r="AC26" s="7" t="str">
        <f>_xlfn.TEXTBEFORE(Table815[[#This Row],[raw]]," ")</f>
        <v>ENZSYN-rt1009</v>
      </c>
      <c r="AD26" s="7">
        <f>_xlfn.NUMBERVALUE(_xlfn.TEXTAFTER(Table815[[#This Row],[raw]]," "))</f>
        <v>8.6174513181932604E-7</v>
      </c>
      <c r="AF26" s="1" t="s">
        <v>2798</v>
      </c>
      <c r="AG26" s="1" t="s">
        <v>2778</v>
      </c>
      <c r="AH26" s="9">
        <v>1.1114601657597999E-5</v>
      </c>
      <c r="AI26" s="1" t="e">
        <f>_xlfn.TEXTAFTER(Table916[[#This Row],[type]],"-",-1)</f>
        <v>#N/A</v>
      </c>
      <c r="AJ26" s="1" t="str">
        <f ca="1">_xlfn.TEXTAFTER(_xlfn.TEXTBEFORE(Table916[[#This Row],[type]],"-"&amp;Table916[[#This Row],[rxn-no-enz]]),"RXN-")</f>
        <v>EX_btn_c_REV</v>
      </c>
      <c r="AK26" s="1" t="e">
        <f>_xlfn.TEXTBEFORE(Table916[[#This Row],[type]],"_",-1)</f>
        <v>#N/A</v>
      </c>
      <c r="AN26" t="s">
        <v>2798</v>
      </c>
      <c r="AO26" t="s">
        <v>2778</v>
      </c>
      <c r="AP26" s="3">
        <v>3.8009727099782003E-5</v>
      </c>
      <c r="AQ26" t="str">
        <f>_xlfn.TEXTBEFORE(Table17[[#This Row],[rxn]],"-",-1)</f>
        <v>RXN-EX_btn_c_REV</v>
      </c>
    </row>
    <row r="27" spans="1:43" ht="17" x14ac:dyDescent="0.25">
      <c r="A27" t="s">
        <v>2908</v>
      </c>
      <c r="B27">
        <v>2737902472.9279199</v>
      </c>
      <c r="C27" t="str">
        <f>_xlfn.TEXTAFTER(Table513[[#This Row],[rxnid]],"-",-1)</f>
        <v>ATPSCPLX</v>
      </c>
      <c r="D27" t="str">
        <f>_xlfn.TEXTAFTER(_xlfn.TEXTBEFORE(Table513[[#This Row],[rxnid]],"-"&amp;Table513[[#This Row],[enz]]),"RXN-")</f>
        <v>ATPS_m_FWD</v>
      </c>
      <c r="E27">
        <f>_xlfn.XLOOKUP(Table513[[#This Row],[rxnid]],Table312[rxnid],Table312[kapp (1/s)],"")</f>
        <v>517.22342122251598</v>
      </c>
      <c r="F27">
        <f>(Table513[[#This Row],[kapp (1/s)]]-Table513[[#This Row],[old]])/Table513[[#This Row],[old]]</f>
        <v>5293460.8978710948</v>
      </c>
      <c r="G27">
        <f>ABS(Table513[[#This Row],[(new-old)/old]])</f>
        <v>5293460.8978710948</v>
      </c>
      <c r="H27" t="str" cm="1">
        <f t="array" ref="H27">IF(ROWS(_xlfn._xlws.FILTER(Table513[rxnid],Table513[enz]=Table513[[#This Row],[enz]]))&gt;1,"many","1")</f>
        <v>1</v>
      </c>
      <c r="I27" t="e" cm="1">
        <f t="array" ref="I27">IF(ROWS(_xlfn._xlws.FILTER(Table513[rxnid],Table513[rxn-no-enz]=Table513[[#This Row],[rxn-no-enz]]))&gt;1,"many","1")</f>
        <v>#N/A</v>
      </c>
      <c r="J27" t="str">
        <f>_xlfn.XLOOKUP(SUBSTITUTE(Table513[[#This Row],[rxnid]],"'",""),Table614[rxn],Table614[rxn],"no")</f>
        <v>no</v>
      </c>
      <c r="K27" t="str" cm="1">
        <f t="array" ref="K27">_xlfn.XLOOKUP(Table513[[#This Row],[rxnid]],"'"&amp;Table614[rxn]&amp;"'",Table614[expected kapp],"")</f>
        <v/>
      </c>
      <c r="M27" t="s">
        <v>3237</v>
      </c>
      <c r="N27">
        <v>30.313119775519301</v>
      </c>
      <c r="P27" s="7" t="s">
        <v>3250</v>
      </c>
      <c r="Q27" s="5">
        <v>9.0077888645221993</v>
      </c>
      <c r="R27" s="5">
        <v>1.1113756710640001E-3</v>
      </c>
      <c r="S27" s="5">
        <v>0</v>
      </c>
      <c r="T27" s="5" t="str">
        <f>_xlfn.TEXTAFTER(Table614[[#This Row],[rxn]],"-",-1)</f>
        <v>rt0510</v>
      </c>
      <c r="U27" s="5" t="str">
        <f>_xlfn.TEXTAFTER(_xlfn.TEXTBEFORE(Table614[[#This Row],[rxn]],"-"&amp;Table614[[#This Row],[enz]]),"RXN-")</f>
        <v>PPNCL2_c_FWD</v>
      </c>
      <c r="V27" s="5" t="str">
        <f>_xlfn.TEXTBEFORE(Table614[[#This Row],[rxn-no-enz]],"_",-1)</f>
        <v>PPNCL2_c</v>
      </c>
      <c r="W27" s="5" t="e">
        <f>_xlfn.XLOOKUP(Table614[[#This Row],[rxn-no-dir]],[2]!rxns[Column1.id],[2]!rxns[Column1.subsystem],"")</f>
        <v>#REF!</v>
      </c>
      <c r="X27" s="5">
        <f>_xlfn.XLOOKUP(SUBSTITUTE(Table614[[#This Row],[rxn]],"RXN-","ENZLOAD-"),Table815[rxn],Table815[flux],Table614[[#This Row],[rxn flux]]/Table614[[#This Row],[kapp_old]])</f>
        <v>1.2336838145116101E-7</v>
      </c>
      <c r="Y27" s="5">
        <f>_xlfn.XLOOKUP(Table614[[#This Row],[rxn]],Table916[type],Table916[enz],_xlfn.XLOOKUP(Table614[[#This Row],[rxn-no-enz]],Table916[rxn-no-dir],Table916[enz],0))</f>
        <v>0</v>
      </c>
      <c r="Z27" s="5">
        <f>Table614[[#This Row],[rxn flux]]/Table614[[#This Row],[enzload flux]]</f>
        <v>0</v>
      </c>
      <c r="AB27" s="7" t="s">
        <v>10855</v>
      </c>
      <c r="AC27" s="7" t="str">
        <f>_xlfn.TEXTBEFORE(Table815[[#This Row],[raw]]," ")</f>
        <v>ENZSYN-ILV26</v>
      </c>
      <c r="AD27" s="7">
        <f>_xlfn.NUMBERVALUE(_xlfn.TEXTAFTER(Table815[[#This Row],[raw]]," "))</f>
        <v>5.58431218716571E-7</v>
      </c>
      <c r="AF27" s="1" t="s">
        <v>2799</v>
      </c>
      <c r="AG27" s="1" t="s">
        <v>2778</v>
      </c>
      <c r="AH27" s="1">
        <v>0.11125053930560901</v>
      </c>
      <c r="AI27" s="1" t="e">
        <f>_xlfn.TEXTAFTER(Table916[[#This Row],[type]],"-",-1)</f>
        <v>#N/A</v>
      </c>
      <c r="AJ27" s="1" t="str">
        <f ca="1">_xlfn.TEXTAFTER(_xlfn.TEXTBEFORE(Table916[[#This Row],[type]],"-"&amp;Table916[[#This Row],[rxn-no-enz]]),"RXN-")</f>
        <v>13BDGLUCANt_c_en_FWD</v>
      </c>
      <c r="AK27" s="1" t="e">
        <f>_xlfn.TEXTBEFORE(Table916[[#This Row],[type]],"_",-1)</f>
        <v>#N/A</v>
      </c>
      <c r="AN27" t="s">
        <v>2799</v>
      </c>
      <c r="AO27" t="s">
        <v>2778</v>
      </c>
      <c r="AP27">
        <v>0.52840477099618999</v>
      </c>
      <c r="AQ27" t="str">
        <f>_xlfn.TEXTBEFORE(Table17[[#This Row],[rxn]],"-",-1)</f>
        <v>RXN-13BDGLUCANt_c_en_FWD</v>
      </c>
    </row>
    <row r="28" spans="1:43" ht="17" x14ac:dyDescent="0.25">
      <c r="A28" t="s">
        <v>3111</v>
      </c>
      <c r="B28">
        <v>2.2889509946685598</v>
      </c>
      <c r="C28" t="str">
        <f>_xlfn.TEXTAFTER(Table513[[#This Row],[rxnid]],"-",-1)</f>
        <v>rt0716</v>
      </c>
      <c r="D28" t="str">
        <f>_xlfn.TEXTAFTER(_xlfn.TEXTBEFORE(Table513[[#This Row],[rxnid]],"-"&amp;Table513[[#This Row],[enz]]),"RXN-")</f>
        <v>IG3PS_c_FWD</v>
      </c>
      <c r="E28">
        <f>_xlfn.XLOOKUP(Table513[[#This Row],[rxnid]],Table312[rxnid],Table312[kapp (1/s)],"")</f>
        <v>1.57953977549471</v>
      </c>
      <c r="F28">
        <f>(Table513[[#This Row],[kapp (1/s)]]-Table513[[#This Row],[old]])/Table513[[#This Row],[old]]</f>
        <v>0.44912526432052841</v>
      </c>
      <c r="G28">
        <f>ABS(Table513[[#This Row],[(new-old)/old]])</f>
        <v>0.44912526432052841</v>
      </c>
      <c r="H28" t="str" cm="1">
        <f t="array" ref="H28">IF(ROWS(_xlfn._xlws.FILTER(Table513[rxnid],Table513[enz]=Table513[[#This Row],[enz]]))&gt;1,"many","1")</f>
        <v>1</v>
      </c>
      <c r="I28" t="e" cm="1">
        <f t="array" ref="I28">IF(ROWS(_xlfn._xlws.FILTER(Table513[rxnid],Table513[rxn-no-enz]=Table513[[#This Row],[rxn-no-enz]]))&gt;1,"many","1")</f>
        <v>#N/A</v>
      </c>
      <c r="J28" t="str">
        <f>_xlfn.XLOOKUP(SUBSTITUTE(Table513[[#This Row],[rxnid]],"'",""),Table614[rxn],Table614[rxn],"no")</f>
        <v>no</v>
      </c>
      <c r="K28" t="str" cm="1">
        <f t="array" ref="K28">_xlfn.XLOOKUP(Table513[[#This Row],[rxnid]],"'"&amp;Table614[rxn]&amp;"'",Table614[expected kapp],"")</f>
        <v/>
      </c>
      <c r="M28" t="s">
        <v>7749</v>
      </c>
      <c r="N28">
        <v>0.46812180569086997</v>
      </c>
      <c r="P28" s="7" t="s">
        <v>3254</v>
      </c>
      <c r="Q28" s="5">
        <v>51.746705059878998</v>
      </c>
      <c r="R28" s="5">
        <v>6.3064429053700003E-4</v>
      </c>
      <c r="S28" s="5">
        <v>0</v>
      </c>
      <c r="T28" s="5" t="str">
        <f>_xlfn.TEXTAFTER(Table614[[#This Row],[rxn]],"-",-1)</f>
        <v>rt3499</v>
      </c>
      <c r="U28" s="5" t="str">
        <f>_xlfn.TEXTAFTER(_xlfn.TEXTBEFORE(Table614[[#This Row],[rxn]],"-"&amp;Table614[[#This Row],[enz]]),"RXN-")</f>
        <v>PPPGO_m_FWD</v>
      </c>
      <c r="V28" s="5" t="str">
        <f>_xlfn.TEXTBEFORE(Table614[[#This Row],[rxn-no-enz]],"_",-1)</f>
        <v>PPPGO_m</v>
      </c>
      <c r="W28" s="5" t="e">
        <f>_xlfn.XLOOKUP(Table614[[#This Row],[rxn-no-dir]],[2]!rxns[Column1.id],[2]!rxns[Column1.subsystem],"")</f>
        <v>#REF!</v>
      </c>
      <c r="X28" s="5">
        <f>_xlfn.XLOOKUP(SUBSTITUTE(Table614[[#This Row],[rxn]],"RXN-","ENZLOAD-"),Table815[rxn],Table815[flux],Table614[[#This Row],[rxn flux]]/Table614[[#This Row],[kapp_old]])</f>
        <v>1.07374929467576E-8</v>
      </c>
      <c r="Y28" s="5">
        <f>_xlfn.XLOOKUP(Table614[[#This Row],[rxn]],Table916[type],Table916[enz],_xlfn.XLOOKUP(Table614[[#This Row],[rxn-no-enz]],Table916[rxn-no-dir],Table916[enz],0))</f>
        <v>0</v>
      </c>
      <c r="Z28" s="5">
        <f>Table614[[#This Row],[rxn flux]]/Table614[[#This Row],[enzload flux]]</f>
        <v>0</v>
      </c>
      <c r="AB28" s="7" t="s">
        <v>10856</v>
      </c>
      <c r="AC28" s="7" t="str">
        <f>_xlfn.TEXTBEFORE(Table815[[#This Row],[raw]]," ")</f>
        <v>ENZSYN-rt1358</v>
      </c>
      <c r="AD28" s="7">
        <f>_xlfn.NUMBERVALUE(_xlfn.TEXTAFTER(Table815[[#This Row],[raw]]," "))</f>
        <v>6.3652178272066197E-7</v>
      </c>
      <c r="AF28" s="1" t="s">
        <v>2800</v>
      </c>
      <c r="AG28" s="1" t="s">
        <v>2778</v>
      </c>
      <c r="AH28" s="1">
        <v>0.11125053930560901</v>
      </c>
      <c r="AI28" s="1" t="e">
        <f>_xlfn.TEXTAFTER(Table916[[#This Row],[type]],"-",-1)</f>
        <v>#N/A</v>
      </c>
      <c r="AJ28" s="1" t="str">
        <f ca="1">_xlfn.TEXTAFTER(_xlfn.TEXTBEFORE(Table916[[#This Row],[type]],"-"&amp;Table916[[#This Row],[rxn-no-enz]]),"RXN-")</f>
        <v>13GS_c_FWD</v>
      </c>
      <c r="AK28" s="1" t="e">
        <f>_xlfn.TEXTBEFORE(Table916[[#This Row],[type]],"_",-1)</f>
        <v>#N/A</v>
      </c>
      <c r="AN28" t="s">
        <v>2800</v>
      </c>
      <c r="AO28" t="s">
        <v>2778</v>
      </c>
      <c r="AP28">
        <v>0.52840477099618999</v>
      </c>
      <c r="AQ28" t="str">
        <f>_xlfn.TEXTBEFORE(Table17[[#This Row],[rxn]],"-",-1)</f>
        <v>RXN-13GS_c_FWD</v>
      </c>
    </row>
    <row r="29" spans="1:43" ht="17" x14ac:dyDescent="0.25">
      <c r="A29" t="s">
        <v>7522</v>
      </c>
      <c r="B29">
        <v>51.739568177478198</v>
      </c>
      <c r="C29" t="str">
        <f>_xlfn.TEXTAFTER(Table513[[#This Row],[rxnid]],"-",-1)</f>
        <v>rt0201</v>
      </c>
      <c r="D29" t="str">
        <f>_xlfn.TEXTAFTER(_xlfn.TEXTBEFORE(Table513[[#This Row],[rxnid]],"-"&amp;Table513[[#This Row],[enz]]),"RXN-")</f>
        <v>P5CD2_m_FWD</v>
      </c>
      <c r="E29" t="str">
        <f>_xlfn.XLOOKUP(Table513[[#This Row],[rxnid]],Table312[rxnid],Table312[kapp (1/s)],"")</f>
        <v/>
      </c>
      <c r="F29" t="e">
        <f>(Table513[[#This Row],[kapp (1/s)]]-Table513[[#This Row],[old]])/Table513[[#This Row],[old]]</f>
        <v>#VALUE!</v>
      </c>
      <c r="G29" t="e">
        <f>ABS(Table513[[#This Row],[(new-old)/old]])</f>
        <v>#VALUE!</v>
      </c>
      <c r="H29" t="str" cm="1">
        <f t="array" ref="H29">IF(ROWS(_xlfn._xlws.FILTER(Table513[rxnid],Table513[enz]=Table513[[#This Row],[enz]]))&gt;1,"many","1")</f>
        <v>1</v>
      </c>
      <c r="I29" t="e" cm="1">
        <f t="array" ref="I29">IF(ROWS(_xlfn._xlws.FILTER(Table513[rxnid],Table513[rxn-no-enz]=Table513[[#This Row],[rxn-no-enz]]))&gt;1,"many","1")</f>
        <v>#N/A</v>
      </c>
      <c r="J29" t="str">
        <f>_xlfn.XLOOKUP(SUBSTITUTE(Table513[[#This Row],[rxnid]],"'",""),Table614[rxn],Table614[rxn],"no")</f>
        <v>no</v>
      </c>
      <c r="K29" t="str" cm="1">
        <f t="array" ref="K29">_xlfn.XLOOKUP(Table513[[#This Row],[rxnid]],"'"&amp;Table614[rxn]&amp;"'",Table614[expected kapp],"")</f>
        <v/>
      </c>
      <c r="M29" t="s">
        <v>3329</v>
      </c>
      <c r="N29">
        <v>7.0116559476772498</v>
      </c>
      <c r="P29" s="7" t="s">
        <v>3290</v>
      </c>
      <c r="Q29" s="5">
        <v>61.864025962011297</v>
      </c>
      <c r="R29" s="5">
        <v>1.1112606577150001E-3</v>
      </c>
      <c r="S29" s="5">
        <v>0</v>
      </c>
      <c r="T29" s="5" t="str">
        <f>_xlfn.TEXTAFTER(Table614[[#This Row],[rxn]],"-",-1)</f>
        <v>rt6481</v>
      </c>
      <c r="U29" s="5" t="str">
        <f>_xlfn.TEXTAFTER(_xlfn.TEXTBEFORE(Table614[[#This Row],[rxn]],"-"&amp;Table614[[#This Row],[enz]]),"RXN-")</f>
        <v>PTPAT_c_FWD</v>
      </c>
      <c r="V29" s="5" t="str">
        <f>_xlfn.TEXTBEFORE(Table614[[#This Row],[rxn-no-enz]],"_",-1)</f>
        <v>PTPAT_c</v>
      </c>
      <c r="W29" s="5" t="e">
        <f>_xlfn.XLOOKUP(Table614[[#This Row],[rxn-no-dir]],[2]!rxns[Column1.id],[2]!rxns[Column1.subsystem],"")</f>
        <v>#REF!</v>
      </c>
      <c r="X29" s="5">
        <f>_xlfn.XLOOKUP(SUBSTITUTE(Table614[[#This Row],[rxn]],"RXN-","ENZLOAD-"),Table815[rxn],Table815[flux],Table614[[#This Row],[rxn flux]]/Table614[[#This Row],[kapp_old]])</f>
        <v>1.79629540825469E-8</v>
      </c>
      <c r="Y29" s="5">
        <f>_xlfn.XLOOKUP(Table614[[#This Row],[rxn]],Table916[type],Table916[enz],_xlfn.XLOOKUP(Table614[[#This Row],[rxn-no-enz]],Table916[rxn-no-dir],Table916[enz],0))</f>
        <v>0</v>
      </c>
      <c r="Z29" s="5">
        <f>Table614[[#This Row],[rxn flux]]/Table614[[#This Row],[enzload flux]]</f>
        <v>0</v>
      </c>
      <c r="AB29" s="7" t="s">
        <v>10857</v>
      </c>
      <c r="AC29" s="7" t="str">
        <f>_xlfn.TEXTBEFORE(Table815[[#This Row],[raw]]," ")</f>
        <v>ENZSYN-rt1362</v>
      </c>
      <c r="AD29" s="7">
        <f>_xlfn.NUMBERVALUE(_xlfn.TEXTAFTER(Table815[[#This Row],[raw]]," "))</f>
        <v>4.7738219114444197E-8</v>
      </c>
      <c r="AF29" s="1" t="s">
        <v>5183</v>
      </c>
      <c r="AG29" s="1" t="s">
        <v>2778</v>
      </c>
      <c r="AH29" s="1">
        <v>2.9276646981216198E-2</v>
      </c>
      <c r="AI29" s="1" t="e">
        <f>_xlfn.TEXTAFTER(Table916[[#This Row],[type]],"-",-1)</f>
        <v>#N/A</v>
      </c>
      <c r="AJ29" s="1" t="str">
        <f ca="1">_xlfn.TEXTAFTER(_xlfn.TEXTBEFORE(Table916[[#This Row],[type]],"-"&amp;Table916[[#This Row],[rxn-no-enz]]),"RXN-")</f>
        <v>16GS_c_FWD</v>
      </c>
      <c r="AK29" s="1" t="e">
        <f>_xlfn.TEXTBEFORE(Table916[[#This Row],[type]],"_",-1)</f>
        <v>#N/A</v>
      </c>
      <c r="AN29" t="s">
        <v>2801</v>
      </c>
      <c r="AO29" t="s">
        <v>2778</v>
      </c>
      <c r="AP29">
        <v>0.139054280404667</v>
      </c>
      <c r="AQ29" t="str">
        <f>_xlfn.TEXTBEFORE(Table17[[#This Row],[rxn]],"-",-1)</f>
        <v>RXN-16GS_c_FWD</v>
      </c>
    </row>
    <row r="30" spans="1:43" ht="17" x14ac:dyDescent="0.25">
      <c r="A30" t="s">
        <v>3148</v>
      </c>
      <c r="B30">
        <v>51.471802533711603</v>
      </c>
      <c r="C30" t="str">
        <f>_xlfn.TEXTAFTER(Table513[[#This Row],[rxnid]],"-",-1)</f>
        <v>rt2810</v>
      </c>
      <c r="D30" t="str">
        <f>_xlfn.TEXTAFTER(_xlfn.TEXTBEFORE(Table513[[#This Row],[rxnid]],"-"&amp;Table513[[#This Row],[enz]]),"RXN-")</f>
        <v>MDH_m_FWD</v>
      </c>
      <c r="E30">
        <f>_xlfn.XLOOKUP(Table513[[#This Row],[rxnid]],Table312[rxnid],Table312[kapp (1/s)],"")</f>
        <v>44.999369667675403</v>
      </c>
      <c r="F30">
        <f>(Table513[[#This Row],[kapp (1/s)]]-Table513[[#This Row],[old]])/Table513[[#This Row],[old]]</f>
        <v>0.1438338562036697</v>
      </c>
      <c r="G30">
        <f>ABS(Table513[[#This Row],[(new-old)/old]])</f>
        <v>0.1438338562036697</v>
      </c>
      <c r="H30" t="str" cm="1">
        <f t="array" ref="H30">IF(ROWS(_xlfn._xlws.FILTER(Table513[rxnid],Table513[enz]=Table513[[#This Row],[enz]]))&gt;1,"many","1")</f>
        <v>1</v>
      </c>
      <c r="I30" t="e" cm="1">
        <f t="array" ref="I30">IF(ROWS(_xlfn._xlws.FILTER(Table513[rxnid],Table513[rxn-no-enz]=Table513[[#This Row],[rxn-no-enz]]))&gt;1,"many","1")</f>
        <v>#N/A</v>
      </c>
      <c r="J30" t="str">
        <f>_xlfn.XLOOKUP(SUBSTITUTE(Table513[[#This Row],[rxnid]],"'",""),Table614[rxn],Table614[rxn],"no")</f>
        <v>no</v>
      </c>
      <c r="K30" t="str" cm="1">
        <f t="array" ref="K30">_xlfn.XLOOKUP(Table513[[#This Row],[rxnid]],"'"&amp;Table614[rxn]&amp;"'",Table614[expected kapp],"")</f>
        <v/>
      </c>
      <c r="M30" t="s">
        <v>2933</v>
      </c>
      <c r="N30">
        <v>2.8540943032837198</v>
      </c>
      <c r="P30" s="7" t="s">
        <v>3298</v>
      </c>
      <c r="Q30" s="5">
        <v>2.9270473308691098</v>
      </c>
      <c r="R30" s="5">
        <v>1.418460549757E-3</v>
      </c>
      <c r="S30" s="5">
        <v>0</v>
      </c>
      <c r="T30" s="5" t="str">
        <f>_xlfn.TEXTAFTER(Table614[[#This Row],[rxn]],"-",-1)</f>
        <v>rt0930_c</v>
      </c>
      <c r="U30" s="5" t="str">
        <f>_xlfn.TEXTAFTER(_xlfn.TEXTBEFORE(Table614[[#This Row],[rxn]],"-"&amp;Table614[[#This Row],[enz]]),"RXN-")</f>
        <v>RBFK_c_FWD</v>
      </c>
      <c r="V30" s="5" t="str">
        <f>_xlfn.TEXTBEFORE(Table614[[#This Row],[rxn-no-enz]],"_",-1)</f>
        <v>RBFK_c</v>
      </c>
      <c r="W30" s="5" t="e">
        <f>_xlfn.XLOOKUP(Table614[[#This Row],[rxn-no-dir]],[2]!rxns[Column1.id],[2]!rxns[Column1.subsystem],"")</f>
        <v>#REF!</v>
      </c>
      <c r="X30" s="5">
        <f>_xlfn.XLOOKUP(SUBSTITUTE(Table614[[#This Row],[rxn]],"RXN-","ENZLOAD-"),Table815[rxn],Table815[flux],Table614[[#This Row],[rxn flux]]/Table614[[#This Row],[kapp_old]])</f>
        <v>3.7995096113064202E-7</v>
      </c>
      <c r="Y30" s="5">
        <f>_xlfn.XLOOKUP(Table614[[#This Row],[rxn]],Table916[type],Table916[enz],_xlfn.XLOOKUP(Table614[[#This Row],[rxn-no-enz]],Table916[rxn-no-dir],Table916[enz],0))</f>
        <v>0</v>
      </c>
      <c r="Z30" s="5">
        <f>Table614[[#This Row],[rxn flux]]/Table614[[#This Row],[enzload flux]]</f>
        <v>0</v>
      </c>
      <c r="AB30" s="7" t="s">
        <v>10858</v>
      </c>
      <c r="AC30" s="7" t="str">
        <f>_xlfn.TEXTBEFORE(Table815[[#This Row],[raw]]," ")</f>
        <v>ENZSYN-rt0477</v>
      </c>
      <c r="AD30" s="7">
        <f>_xlfn.NUMBERVALUE(_xlfn.TEXTAFTER(Table815[[#This Row],[raw]]," "))</f>
        <v>4.8351760937831999E-8</v>
      </c>
      <c r="AF30" s="1" t="s">
        <v>5191</v>
      </c>
      <c r="AG30" s="1" t="s">
        <v>2778</v>
      </c>
      <c r="AH30" s="1">
        <v>2.3262762218073399E-2</v>
      </c>
      <c r="AI30" s="1" t="e">
        <f>_xlfn.TEXTAFTER(Table916[[#This Row],[type]],"-",-1)</f>
        <v>#N/A</v>
      </c>
      <c r="AJ30" s="1" t="str">
        <f ca="1">_xlfn.TEXTAFTER(_xlfn.TEXTBEFORE(Table916[[#This Row],[type]],"-"&amp;Table916[[#This Row],[rxn-no-enz]]),"RXN-")</f>
        <v>2DDA7Pt_c_m_REV</v>
      </c>
      <c r="AK30" s="1" t="e">
        <f>_xlfn.TEXTBEFORE(Table916[[#This Row],[type]],"_",-1)</f>
        <v>#N/A</v>
      </c>
      <c r="AN30" t="s">
        <v>5191</v>
      </c>
      <c r="AO30" t="s">
        <v>2778</v>
      </c>
      <c r="AP30">
        <v>7.8232289533575805E-2</v>
      </c>
      <c r="AQ30" t="str">
        <f>_xlfn.TEXTBEFORE(Table17[[#This Row],[rxn]],"-",-1)</f>
        <v>RXN-2DDA7Pt_c_m_REV</v>
      </c>
    </row>
    <row r="31" spans="1:43" ht="17" x14ac:dyDescent="0.25">
      <c r="A31" t="s">
        <v>2869</v>
      </c>
      <c r="B31">
        <v>1.21788158313152</v>
      </c>
      <c r="C31" t="str">
        <f>_xlfn.TEXTAFTER(Table513[[#This Row],[rxnid]],"-",-1)</f>
        <v>rt0017</v>
      </c>
      <c r="D31" t="str">
        <f>_xlfn.TEXTAFTER(_xlfn.TEXTBEFORE(Table513[[#This Row],[rxnid]],"-"&amp;Table513[[#This Row],[enz]]),"RXN-")</f>
        <v>ADNK1_c_FWD</v>
      </c>
      <c r="E31">
        <f>_xlfn.XLOOKUP(Table513[[#This Row],[rxnid]],Table312[rxnid],Table312[kapp (1/s)],"")</f>
        <v>0.927227449189857</v>
      </c>
      <c r="F31">
        <f>(Table513[[#This Row],[kapp (1/s)]]-Table513[[#This Row],[old]])/Table513[[#This Row],[old]]</f>
        <v>0.31346584292302293</v>
      </c>
      <c r="G31">
        <f>ABS(Table513[[#This Row],[(new-old)/old]])</f>
        <v>0.31346584292302293</v>
      </c>
      <c r="H31" t="str" cm="1">
        <f t="array" ref="H31">IF(ROWS(_xlfn._xlws.FILTER(Table513[rxnid],Table513[enz]=Table513[[#This Row],[enz]]))&gt;1,"many","1")</f>
        <v>1</v>
      </c>
      <c r="I31" t="e" cm="1">
        <f t="array" ref="I31">IF(ROWS(_xlfn._xlws.FILTER(Table513[rxnid],Table513[rxn-no-enz]=Table513[[#This Row],[rxn-no-enz]]))&gt;1,"many","1")</f>
        <v>#N/A</v>
      </c>
      <c r="J31" t="str">
        <f>_xlfn.XLOOKUP(SUBSTITUTE(Table513[[#This Row],[rxnid]],"'",""),Table614[rxn],Table614[rxn],"no")</f>
        <v>no</v>
      </c>
      <c r="K31" t="str" cm="1">
        <f t="array" ref="K31">_xlfn.XLOOKUP(Table513[[#This Row],[rxnid]],"'"&amp;Table614[rxn]&amp;"'",Table614[expected kapp],"")</f>
        <v/>
      </c>
      <c r="M31" t="s">
        <v>2868</v>
      </c>
      <c r="N31">
        <v>1.37599524430276E-2</v>
      </c>
      <c r="P31" s="7" t="s">
        <v>3299</v>
      </c>
      <c r="Q31" s="5">
        <v>14.089391945214601</v>
      </c>
      <c r="R31" s="5">
        <v>5.0594371527299996E-3</v>
      </c>
      <c r="S31" s="5">
        <v>0</v>
      </c>
      <c r="T31" s="5" t="str">
        <f>_xlfn.TEXTAFTER(Table614[[#This Row],[rxn]],"-",-1)</f>
        <v>rt0910</v>
      </c>
      <c r="U31" s="5" t="str">
        <f>_xlfn.TEXTAFTER(_xlfn.TEXTBEFORE(Table614[[#This Row],[rxn]],"-"&amp;Table614[[#This Row],[enz]]),"RXN-")</f>
        <v>RBFSa_c_FWD</v>
      </c>
      <c r="V31" s="5" t="str">
        <f>_xlfn.TEXTBEFORE(Table614[[#This Row],[rxn-no-enz]],"_",-1)</f>
        <v>RBFSa_c</v>
      </c>
      <c r="W31" s="5" t="e">
        <f>_xlfn.XLOOKUP(Table614[[#This Row],[rxn-no-dir]],[2]!rxns[Column1.id],[2]!rxns[Column1.subsystem],"")</f>
        <v>#REF!</v>
      </c>
      <c r="X31" s="5">
        <f>_xlfn.XLOOKUP(SUBSTITUTE(Table614[[#This Row],[rxn]],"RXN-","ENZLOAD-"),Table815[rxn],Table815[flux],Table614[[#This Row],[rxn flux]]/Table614[[#This Row],[kapp_old]])</f>
        <v>3.15612267994567E-7</v>
      </c>
      <c r="Y31" s="5">
        <f>_xlfn.XLOOKUP(Table614[[#This Row],[rxn]],Table916[type],Table916[enz],_xlfn.XLOOKUP(Table614[[#This Row],[rxn-no-enz]],Table916[rxn-no-dir],Table916[enz],0))</f>
        <v>0</v>
      </c>
      <c r="Z31" s="5">
        <f>Table614[[#This Row],[rxn flux]]/Table614[[#This Row],[enzload flux]]</f>
        <v>0</v>
      </c>
      <c r="AB31" s="7" t="s">
        <v>10859</v>
      </c>
      <c r="AC31" s="7" t="str">
        <f>_xlfn.TEXTBEFORE(Table815[[#This Row],[raw]]," ")</f>
        <v>ENZSYN-rt6232</v>
      </c>
      <c r="AD31" s="7">
        <f>_xlfn.NUMBERVALUE(_xlfn.TEXTAFTER(Table815[[#This Row],[raw]]," "))</f>
        <v>5.43872198034197E-8</v>
      </c>
      <c r="AF31" s="1" t="s">
        <v>2802</v>
      </c>
      <c r="AG31" s="1" t="s">
        <v>2778</v>
      </c>
      <c r="AH31" s="9">
        <v>3.5890660551554901E-3</v>
      </c>
      <c r="AI31" s="1" t="e">
        <f>_xlfn.TEXTAFTER(Table916[[#This Row],[type]],"-",-1)</f>
        <v>#N/A</v>
      </c>
      <c r="AJ31" s="1" t="str">
        <f ca="1">_xlfn.TEXTAFTER(_xlfn.TEXTBEFORE(Table916[[#This Row],[type]],"-"&amp;Table916[[#This Row],[rxn-no-enz]]),"RXN-")</f>
        <v>2OBUTt_c_m_FWD</v>
      </c>
      <c r="AK31" s="1" t="e">
        <f>_xlfn.TEXTBEFORE(Table916[[#This Row],[type]],"_",-1)</f>
        <v>#N/A</v>
      </c>
      <c r="AN31" t="s">
        <v>2802</v>
      </c>
      <c r="AO31" t="s">
        <v>2778</v>
      </c>
      <c r="AP31">
        <v>8.4838979803388195E-3</v>
      </c>
      <c r="AQ31" t="str">
        <f>_xlfn.TEXTBEFORE(Table17[[#This Row],[rxn]],"-",-1)</f>
        <v>RXN-2OBUTt_c_m_FWD</v>
      </c>
    </row>
    <row r="32" spans="1:43" ht="17" x14ac:dyDescent="0.25">
      <c r="A32" t="s">
        <v>3167</v>
      </c>
      <c r="B32">
        <v>0.24307846171707401</v>
      </c>
      <c r="C32" t="str">
        <f>_xlfn.TEXTAFTER(Table513[[#This Row],[rxnid]],"-",-1)</f>
        <v>rt0915_c</v>
      </c>
      <c r="D32" t="str">
        <f>_xlfn.TEXTAFTER(_xlfn.TEXTBEFORE(Table513[[#This Row],[rxnid]],"-"&amp;Table513[[#This Row],[enz]]),"RXN-")</f>
        <v>NADS2_c_FWD</v>
      </c>
      <c r="E32">
        <f>_xlfn.XLOOKUP(Table513[[#This Row],[rxnid]],Table312[rxnid],Table312[kapp (1/s)],"")</f>
        <v>1.3597971400454399E-2</v>
      </c>
      <c r="F32">
        <f>(Table513[[#This Row],[kapp (1/s)]]-Table513[[#This Row],[old]])/Table513[[#This Row],[old]]</f>
        <v>16.876082730174819</v>
      </c>
      <c r="G32">
        <f>ABS(Table513[[#This Row],[(new-old)/old]])</f>
        <v>16.876082730174819</v>
      </c>
      <c r="H32" t="str" cm="1">
        <f t="array" ref="H32">IF(ROWS(_xlfn._xlws.FILTER(Table513[rxnid],Table513[enz]=Table513[[#This Row],[enz]]))&gt;1,"many","1")</f>
        <v>1</v>
      </c>
      <c r="I32" t="e" cm="1">
        <f t="array" ref="I32">IF(ROWS(_xlfn._xlws.FILTER(Table513[rxnid],Table513[rxn-no-enz]=Table513[[#This Row],[rxn-no-enz]]))&gt;1,"many","1")</f>
        <v>#N/A</v>
      </c>
      <c r="J32" t="str">
        <f>_xlfn.XLOOKUP(SUBSTITUTE(Table513[[#This Row],[rxnid]],"'",""),Table614[rxn],Table614[rxn],"no")</f>
        <v>RXN-NADS2_c_FWD-rt0915_c</v>
      </c>
      <c r="K32" t="str" cm="1">
        <f t="array" ref="K32">_xlfn.XLOOKUP(Table513[[#This Row],[rxnid]],"'"&amp;Table614[rxn]&amp;"'",Table614[expected kapp],"")</f>
        <v/>
      </c>
      <c r="M32" t="s">
        <v>3111</v>
      </c>
      <c r="N32">
        <v>1.57953977549471</v>
      </c>
      <c r="P32" s="7" t="s">
        <v>3300</v>
      </c>
      <c r="Q32" s="5">
        <v>5.9076943298460103</v>
      </c>
      <c r="R32" s="5">
        <v>2.5297185763649998E-3</v>
      </c>
      <c r="S32" s="5">
        <v>0</v>
      </c>
      <c r="T32" s="5" t="str">
        <f>_xlfn.TEXTAFTER(Table614[[#This Row],[rxn]],"-",-1)</f>
        <v>rt4127</v>
      </c>
      <c r="U32" s="5" t="str">
        <f>_xlfn.TEXTAFTER(_xlfn.TEXTBEFORE(Table614[[#This Row],[rxn]],"-"&amp;Table614[[#This Row],[enz]]),"RXN-")</f>
        <v>RBFSb_c_FWD</v>
      </c>
      <c r="V32" s="5" t="str">
        <f>_xlfn.TEXTBEFORE(Table614[[#This Row],[rxn-no-enz]],"_",-1)</f>
        <v>RBFSb_c</v>
      </c>
      <c r="W32" s="5" t="e">
        <f>_xlfn.XLOOKUP(Table614[[#This Row],[rxn-no-dir]],[2]!rxns[Column1.id],[2]!rxns[Column1.subsystem],"")</f>
        <v>#REF!</v>
      </c>
      <c r="X32" s="5">
        <f>_xlfn.XLOOKUP(SUBSTITUTE(Table614[[#This Row],[rxn]],"RXN-","ENZLOAD-"),Table815[rxn],Table815[flux],Table614[[#This Row],[rxn flux]]/Table614[[#This Row],[kapp_old]])</f>
        <v>3.7635536795024899E-7</v>
      </c>
      <c r="Y32" s="5">
        <f>_xlfn.XLOOKUP(Table614[[#This Row],[rxn]],Table916[type],Table916[enz],_xlfn.XLOOKUP(Table614[[#This Row],[rxn-no-enz]],Table916[rxn-no-dir],Table916[enz],0))</f>
        <v>0</v>
      </c>
      <c r="Z32" s="5">
        <f>Table614[[#This Row],[rxn flux]]/Table614[[#This Row],[enzload flux]]</f>
        <v>0</v>
      </c>
      <c r="AB32" s="7" t="s">
        <v>10860</v>
      </c>
      <c r="AC32" s="7" t="str">
        <f>_xlfn.TEXTBEFORE(Table815[[#This Row],[raw]]," ")</f>
        <v>ENZSYN-rt6510</v>
      </c>
      <c r="AD32" s="7">
        <f>_xlfn.NUMBERVALUE(_xlfn.TEXTAFTER(Table815[[#This Row],[raw]]," "))</f>
        <v>1.8004844617747799E-7</v>
      </c>
      <c r="AF32" s="1" t="s">
        <v>2803</v>
      </c>
      <c r="AG32" s="1" t="s">
        <v>2778</v>
      </c>
      <c r="AH32" s="1">
        <v>1.45573200930455E-2</v>
      </c>
      <c r="AI32" s="1" t="e">
        <f>_xlfn.TEXTAFTER(Table916[[#This Row],[type]],"-",-1)</f>
        <v>#N/A</v>
      </c>
      <c r="AJ32" s="1" t="str">
        <f ca="1">_xlfn.TEXTAFTER(_xlfn.TEXTBEFORE(Table916[[#This Row],[type]],"-"&amp;Table916[[#This Row],[rxn-no-enz]]),"RXN-")</f>
        <v>2OXOADPt_c_m_FWD</v>
      </c>
      <c r="AK32" s="1" t="e">
        <f>_xlfn.TEXTBEFORE(Table916[[#This Row],[type]],"_",-1)</f>
        <v>#N/A</v>
      </c>
      <c r="AN32" t="s">
        <v>2803</v>
      </c>
      <c r="AO32" t="s">
        <v>2778</v>
      </c>
      <c r="AP32">
        <v>8.1685794345402102E-2</v>
      </c>
      <c r="AQ32" t="str">
        <f>_xlfn.TEXTBEFORE(Table17[[#This Row],[rxn]],"-",-1)</f>
        <v>RXN-2OXOADPt_c_m_FWD</v>
      </c>
    </row>
    <row r="33" spans="1:43" ht="17" x14ac:dyDescent="0.25">
      <c r="A33" t="s">
        <v>2902</v>
      </c>
      <c r="B33">
        <v>12.4151045134186</v>
      </c>
      <c r="C33" t="str">
        <f>_xlfn.TEXTAFTER(Table513[[#This Row],[rxnid]],"-",-1)</f>
        <v>rt6294</v>
      </c>
      <c r="D33" t="str">
        <f>_xlfn.TEXTAFTER(_xlfn.TEXTBEFORE(Table513[[#This Row],[rxnid]],"-"&amp;Table513[[#This Row],[enz]]),"RXN-")</f>
        <v>ASPK_c_FWD</v>
      </c>
      <c r="E33">
        <f>_xlfn.XLOOKUP(Table513[[#This Row],[rxnid]],Table312[rxnid],Table312[kapp (1/s)],"")</f>
        <v>5.5928699807010398</v>
      </c>
      <c r="F33">
        <f>(Table513[[#This Row],[kapp (1/s)]]-Table513[[#This Row],[old]])/Table513[[#This Row],[old]]</f>
        <v>1.2198092493225499</v>
      </c>
      <c r="G33">
        <f>ABS(Table513[[#This Row],[(new-old)/old]])</f>
        <v>1.2198092493225499</v>
      </c>
      <c r="H33" t="str" cm="1">
        <f t="array" ref="H33">IF(ROWS(_xlfn._xlws.FILTER(Table513[rxnid],Table513[enz]=Table513[[#This Row],[enz]]))&gt;1,"many","1")</f>
        <v>1</v>
      </c>
      <c r="I33" t="e" cm="1">
        <f t="array" ref="I33">IF(ROWS(_xlfn._xlws.FILTER(Table513[rxnid],Table513[rxn-no-enz]=Table513[[#This Row],[rxn-no-enz]]))&gt;1,"many","1")</f>
        <v>#N/A</v>
      </c>
      <c r="J33" t="str">
        <f>_xlfn.XLOOKUP(SUBSTITUTE(Table513[[#This Row],[rxnid]],"'",""),Table614[rxn],Table614[rxn],"no")</f>
        <v>no</v>
      </c>
      <c r="K33" t="str" cm="1">
        <f t="array" ref="K33">_xlfn.XLOOKUP(Table513[[#This Row],[rxnid]],"'"&amp;Table614[rxn]&amp;"'",Table614[expected kapp],"")</f>
        <v/>
      </c>
      <c r="M33" t="s">
        <v>3208</v>
      </c>
      <c r="N33">
        <v>1.8490803407483001</v>
      </c>
      <c r="P33" s="7" t="s">
        <v>3315</v>
      </c>
      <c r="Q33" s="5">
        <v>5.9795422551069998E-3</v>
      </c>
      <c r="R33" s="5">
        <v>4.5662773326000002E-5</v>
      </c>
      <c r="S33" s="5">
        <v>0</v>
      </c>
      <c r="T33" s="5" t="str">
        <f>_xlfn.TEXTAFTER(Table614[[#This Row],[rxn]],"-",-1)</f>
        <v>rt5201</v>
      </c>
      <c r="U33" s="5" t="str">
        <f>_xlfn.TEXTAFTER(_xlfn.TEXTBEFORE(Table614[[#This Row],[rxn]],"-"&amp;Table614[[#This Row],[enz]]),"RXN-")</f>
        <v>SHCHD2_c_FWD</v>
      </c>
      <c r="V33" s="5" t="str">
        <f>_xlfn.TEXTBEFORE(Table614[[#This Row],[rxn-no-enz]],"_",-1)</f>
        <v>SHCHD2_c</v>
      </c>
      <c r="W33" s="5" t="e">
        <f>_xlfn.XLOOKUP(Table614[[#This Row],[rxn-no-dir]],[2]!rxns[Column1.id],[2]!rxns[Column1.subsystem],"")</f>
        <v>#REF!</v>
      </c>
      <c r="X33" s="5">
        <f>_xlfn.XLOOKUP(SUBSTITUTE(Table614[[#This Row],[rxn]],"RXN-","ENZLOAD-"),Table815[rxn],Table815[flux],Table614[[#This Row],[rxn flux]]/Table614[[#This Row],[kapp_old]])</f>
        <v>8.4434214102063502E-9</v>
      </c>
      <c r="Y33" s="5">
        <f>_xlfn.XLOOKUP(Table614[[#This Row],[rxn]],Table916[type],Table916[enz],_xlfn.XLOOKUP(Table614[[#This Row],[rxn-no-enz]],Table916[rxn-no-dir],Table916[enz],0))</f>
        <v>0</v>
      </c>
      <c r="Z33" s="5">
        <f>Table614[[#This Row],[rxn flux]]/Table614[[#This Row],[enzload flux]]</f>
        <v>0</v>
      </c>
      <c r="AB33" s="7" t="s">
        <v>10861</v>
      </c>
      <c r="AC33" s="7" t="str">
        <f>_xlfn.TEXTBEFORE(Table815[[#This Row],[raw]]," ")</f>
        <v>ENZSYN-rt5456</v>
      </c>
      <c r="AD33" s="7">
        <f>_xlfn.NUMBERVALUE(_xlfn.TEXTAFTER(Table815[[#This Row],[raw]]," "))</f>
        <v>0</v>
      </c>
      <c r="AF33" s="1" t="s">
        <v>2804</v>
      </c>
      <c r="AG33" s="1" t="s">
        <v>2778</v>
      </c>
      <c r="AH33" s="1">
        <v>8.9801775857439598E-4</v>
      </c>
      <c r="AI33" s="1" t="e">
        <f>_xlfn.TEXTAFTER(Table916[[#This Row],[type]],"-",-1)</f>
        <v>#N/A</v>
      </c>
      <c r="AJ33" s="1" t="str">
        <f ca="1">_xlfn.TEXTAFTER(_xlfn.TEXTBEFORE(Table916[[#This Row],[type]],"-"&amp;Table916[[#This Row],[rxn-no-enz]]),"RXN-")</f>
        <v>3DSPHR_r_FWD</v>
      </c>
      <c r="AK33" s="1" t="e">
        <f>_xlfn.TEXTBEFORE(Table916[[#This Row],[type]],"_",-1)</f>
        <v>#N/A</v>
      </c>
      <c r="AN33" t="s">
        <v>2804</v>
      </c>
      <c r="AO33" t="s">
        <v>2778</v>
      </c>
      <c r="AP33">
        <v>2.1785631351795599E-3</v>
      </c>
      <c r="AQ33" t="str">
        <f>_xlfn.TEXTBEFORE(Table17[[#This Row],[rxn]],"-",-1)</f>
        <v>RXN-3DSPHR_r_FWD</v>
      </c>
    </row>
    <row r="34" spans="1:43" ht="17" x14ac:dyDescent="0.25">
      <c r="A34" t="s">
        <v>6213</v>
      </c>
      <c r="B34">
        <v>3.2684375474649601</v>
      </c>
      <c r="C34" t="str">
        <f>_xlfn.TEXTAFTER(Table513[[#This Row],[rxnid]],"-",-1)</f>
        <v>rt2234_m</v>
      </c>
      <c r="D34" t="str">
        <f>_xlfn.TEXTAFTER(_xlfn.TEXTBEFORE(Table513[[#This Row],[rxnid]],"-"&amp;Table513[[#This Row],[enz]]),"RXN-")</f>
        <v>DDPA_m_FWD</v>
      </c>
      <c r="E34">
        <f>_xlfn.XLOOKUP(Table513[[#This Row],[rxnid]],Table312[rxnid],Table312[kapp (1/s)],"")</f>
        <v>0.93426466315829604</v>
      </c>
      <c r="F34">
        <f>(Table513[[#This Row],[kapp (1/s)]]-Table513[[#This Row],[old]])/Table513[[#This Row],[old]]</f>
        <v>2.4984064755440465</v>
      </c>
      <c r="G34">
        <f>ABS(Table513[[#This Row],[(new-old)/old]])</f>
        <v>2.4984064755440465</v>
      </c>
      <c r="H34" t="str" cm="1">
        <f t="array" ref="H34">IF(ROWS(_xlfn._xlws.FILTER(Table513[rxnid],Table513[enz]=Table513[[#This Row],[enz]]))&gt;1,"many","1")</f>
        <v>1</v>
      </c>
      <c r="I34" t="e" cm="1">
        <f t="array" ref="I34">IF(ROWS(_xlfn._xlws.FILTER(Table513[rxnid],Table513[rxn-no-enz]=Table513[[#This Row],[rxn-no-enz]]))&gt;1,"many","1")</f>
        <v>#N/A</v>
      </c>
      <c r="J34" t="str">
        <f>_xlfn.XLOOKUP(SUBSTITUTE(Table513[[#This Row],[rxnid]],"'",""),Table614[rxn],Table614[rxn],"no")</f>
        <v>no</v>
      </c>
      <c r="K34" t="str" cm="1">
        <f t="array" ref="K34">_xlfn.XLOOKUP(Table513[[#This Row],[rxnid]],"'"&amp;Table614[rxn]&amp;"'",Table614[expected kapp],"")</f>
        <v/>
      </c>
      <c r="M34" t="s">
        <v>3323</v>
      </c>
      <c r="N34">
        <v>1.3862049166036201</v>
      </c>
      <c r="P34" s="7" t="s">
        <v>3316</v>
      </c>
      <c r="Q34" s="5">
        <v>5.9795422551069998E-3</v>
      </c>
      <c r="R34" s="5">
        <v>4.5662773326000002E-5</v>
      </c>
      <c r="S34" s="5">
        <v>0</v>
      </c>
      <c r="T34" s="5" t="str">
        <f>_xlfn.TEXTAFTER(Table614[[#This Row],[rxn]],"-",-1)</f>
        <v>rt5201</v>
      </c>
      <c r="U34" s="5" t="str">
        <f>_xlfn.TEXTAFTER(_xlfn.TEXTBEFORE(Table614[[#This Row],[rxn]],"-"&amp;Table614[[#This Row],[enz]]),"RXN-")</f>
        <v>SHCHF_c_FWD</v>
      </c>
      <c r="V34" s="5" t="str">
        <f>_xlfn.TEXTBEFORE(Table614[[#This Row],[rxn-no-enz]],"_",-1)</f>
        <v>SHCHF_c</v>
      </c>
      <c r="W34" s="5" t="e">
        <f>_xlfn.XLOOKUP(Table614[[#This Row],[rxn-no-dir]],[2]!rxns[Column1.id],[2]!rxns[Column1.subsystem],"")</f>
        <v>#REF!</v>
      </c>
      <c r="X34" s="5">
        <f>_xlfn.XLOOKUP(SUBSTITUTE(Table614[[#This Row],[rxn]],"RXN-","ENZLOAD-"),Table815[rxn],Table815[flux],Table614[[#This Row],[rxn flux]]/Table614[[#This Row],[kapp_old]])</f>
        <v>8.4434214102063502E-9</v>
      </c>
      <c r="Y34" s="5">
        <f>_xlfn.XLOOKUP(Table614[[#This Row],[rxn]],Table916[type],Table916[enz],_xlfn.XLOOKUP(Table614[[#This Row],[rxn-no-enz]],Table916[rxn-no-dir],Table916[enz],0))</f>
        <v>0</v>
      </c>
      <c r="Z34" s="5">
        <f>Table614[[#This Row],[rxn flux]]/Table614[[#This Row],[enzload flux]]</f>
        <v>0</v>
      </c>
      <c r="AB34" s="7" t="s">
        <v>10862</v>
      </c>
      <c r="AC34" s="7" t="str">
        <f>_xlfn.TEXTBEFORE(Table815[[#This Row],[raw]]," ")</f>
        <v>ENZSYN-rt3932</v>
      </c>
      <c r="AD34" s="7">
        <f>_xlfn.NUMBERVALUE(_xlfn.TEXTAFTER(Table815[[#This Row],[raw]]," "))</f>
        <v>1.96800213913276E-7</v>
      </c>
      <c r="AF34" s="1" t="s">
        <v>2805</v>
      </c>
      <c r="AG34" s="1" t="s">
        <v>2778</v>
      </c>
      <c r="AH34" s="1">
        <v>2.6430297627348799E-3</v>
      </c>
      <c r="AI34" s="1" t="e">
        <f>_xlfn.TEXTAFTER(Table916[[#This Row],[type]],"-",-1)</f>
        <v>#N/A</v>
      </c>
      <c r="AJ34" s="1" t="str">
        <f ca="1">_xlfn.TEXTAFTER(_xlfn.TEXTBEFORE(Table916[[#This Row],[type]],"-"&amp;Table916[[#This Row],[rxn-no-enz]]),"RXN-")</f>
        <v>3HACD200_rm_FWD</v>
      </c>
      <c r="AK34" s="1" t="e">
        <f>_xlfn.TEXTBEFORE(Table916[[#This Row],[type]],"_",-1)</f>
        <v>#N/A</v>
      </c>
      <c r="AN34" t="s">
        <v>2805</v>
      </c>
      <c r="AO34" t="s">
        <v>2778</v>
      </c>
      <c r="AP34">
        <v>7.0032077004292502E-3</v>
      </c>
      <c r="AQ34" t="str">
        <f>_xlfn.TEXTBEFORE(Table17[[#This Row],[rxn]],"-",-1)</f>
        <v>RXN-3HACD200_rm_FWD</v>
      </c>
    </row>
    <row r="35" spans="1:43" ht="17" x14ac:dyDescent="0.25">
      <c r="A35" t="s">
        <v>2913</v>
      </c>
      <c r="B35">
        <v>1.8437778891522101</v>
      </c>
      <c r="C35" t="str">
        <f>_xlfn.TEXTAFTER(Table513[[#This Row],[rxnid]],"-",-1)</f>
        <v>rt2305</v>
      </c>
      <c r="D35" t="str">
        <f>_xlfn.TEXTAFTER(_xlfn.TEXTBEFORE(Table513[[#This Row],[rxnid]],"-"&amp;Table513[[#This Row],[enz]]),"RXN-")</f>
        <v>BPNT_c_FWD</v>
      </c>
      <c r="E35">
        <f>_xlfn.XLOOKUP(Table513[[#This Row],[rxnid]],Table312[rxnid],Table312[kapp (1/s)],"")</f>
        <v>0.469399544726394</v>
      </c>
      <c r="F35">
        <f>(Table513[[#This Row],[kapp (1/s)]]-Table513[[#This Row],[old]])/Table513[[#This Row],[old]]</f>
        <v>2.9279498880360455</v>
      </c>
      <c r="G35">
        <f>ABS(Table513[[#This Row],[(new-old)/old]])</f>
        <v>2.9279498880360455</v>
      </c>
      <c r="H35" t="str" cm="1">
        <f t="array" ref="H35">IF(ROWS(_xlfn._xlws.FILTER(Table513[rxnid],Table513[enz]=Table513[[#This Row],[enz]]))&gt;1,"many","1")</f>
        <v>1</v>
      </c>
      <c r="I35" t="e" cm="1">
        <f t="array" ref="I35">IF(ROWS(_xlfn._xlws.FILTER(Table513[rxnid],Table513[rxn-no-enz]=Table513[[#This Row],[rxn-no-enz]]))&gt;1,"many","1")</f>
        <v>#N/A</v>
      </c>
      <c r="J35" t="str">
        <f>_xlfn.XLOOKUP(SUBSTITUTE(Table513[[#This Row],[rxnid]],"'",""),Table614[rxn],Table614[rxn],"no")</f>
        <v>no</v>
      </c>
      <c r="K35" t="str" cm="1">
        <f t="array" ref="K35">_xlfn.XLOOKUP(Table513[[#This Row],[rxnid]],"'"&amp;Table614[rxn]&amp;"'",Table614[expected kapp],"")</f>
        <v/>
      </c>
      <c r="M35" t="s">
        <v>3151</v>
      </c>
      <c r="N35">
        <v>0.30308256010152701</v>
      </c>
      <c r="P35" s="7" t="s">
        <v>8144</v>
      </c>
      <c r="Q35" s="5">
        <v>2.4465875424365802</v>
      </c>
      <c r="R35" s="5">
        <v>1.111254348115E-3</v>
      </c>
      <c r="S35" s="5">
        <v>0</v>
      </c>
      <c r="T35" s="5" t="str">
        <f>_xlfn.TEXTAFTER(Table614[[#This Row],[rxn]],"-",-1)</f>
        <v>rt7697</v>
      </c>
      <c r="U35" s="5" t="str">
        <f>_xlfn.TEXTAFTER(_xlfn.TEXTBEFORE(Table614[[#This Row],[rxn]],"-"&amp;Table614[[#This Row],[enz]]),"RXN-")</f>
        <v>UNK3_c_FWD</v>
      </c>
      <c r="V35" s="5" t="str">
        <f>_xlfn.TEXTBEFORE(Table614[[#This Row],[rxn-no-enz]],"_",-1)</f>
        <v>UNK3_c</v>
      </c>
      <c r="W35" s="5" t="e">
        <f>_xlfn.XLOOKUP(Table614[[#This Row],[rxn-no-dir]],[2]!rxns[Column1.id],[2]!rxns[Column1.subsystem],"")</f>
        <v>#REF!</v>
      </c>
      <c r="X35" s="5">
        <f>_xlfn.XLOOKUP(SUBSTITUTE(Table614[[#This Row],[rxn]],"RXN-","ENZLOAD-"),Table815[rxn],Table815[flux],Table614[[#This Row],[rxn flux]]/Table614[[#This Row],[kapp_old]])</f>
        <v>0</v>
      </c>
      <c r="Y35" s="5">
        <f>_xlfn.XLOOKUP(Table614[[#This Row],[rxn]],Table916[type],Table916[enz],_xlfn.XLOOKUP(Table614[[#This Row],[rxn-no-enz]],Table916[rxn-no-dir],Table916[enz],0))</f>
        <v>0</v>
      </c>
      <c r="Z35" s="5" t="e">
        <f>Table614[[#This Row],[rxn flux]]/Table614[[#This Row],[enzload flux]]</f>
        <v>#DIV/0!</v>
      </c>
      <c r="AB35" s="7" t="s">
        <v>10863</v>
      </c>
      <c r="AC35" s="7" t="str">
        <f>_xlfn.TEXTBEFORE(Table815[[#This Row],[raw]]," ")</f>
        <v>ENZSYN-rt2849</v>
      </c>
      <c r="AD35" s="7">
        <f>_xlfn.NUMBERVALUE(_xlfn.TEXTAFTER(Table815[[#This Row],[raw]]," "))</f>
        <v>2.24333452169393E-8</v>
      </c>
      <c r="AF35" s="1" t="s">
        <v>2806</v>
      </c>
      <c r="AG35" s="1" t="s">
        <v>2778</v>
      </c>
      <c r="AH35" s="9">
        <v>2.6430297627348799E-3</v>
      </c>
      <c r="AI35" s="1" t="e">
        <f>_xlfn.TEXTAFTER(Table916[[#This Row],[type]],"-",-1)</f>
        <v>#N/A</v>
      </c>
      <c r="AJ35" s="1" t="str">
        <f ca="1">_xlfn.TEXTAFTER(_xlfn.TEXTBEFORE(Table916[[#This Row],[type]],"-"&amp;Table916[[#This Row],[rxn-no-enz]]),"RXN-")</f>
        <v>3HACD220_rm_FWD</v>
      </c>
      <c r="AK35" s="1" t="e">
        <f>_xlfn.TEXTBEFORE(Table916[[#This Row],[type]],"_",-1)</f>
        <v>#N/A</v>
      </c>
      <c r="AN35" t="s">
        <v>2806</v>
      </c>
      <c r="AO35" t="s">
        <v>2778</v>
      </c>
      <c r="AP35">
        <v>7.0032077004292502E-3</v>
      </c>
      <c r="AQ35" t="str">
        <f>_xlfn.TEXTBEFORE(Table17[[#This Row],[rxn]],"-",-1)</f>
        <v>RXN-3HACD220_rm_FWD</v>
      </c>
    </row>
    <row r="36" spans="1:43" ht="17" x14ac:dyDescent="0.25">
      <c r="A36" t="s">
        <v>6285</v>
      </c>
      <c r="B36">
        <v>163.17775236576699</v>
      </c>
      <c r="C36" t="str">
        <f>_xlfn.TEXTAFTER(Table513[[#This Row],[rxnid]],"-",-1)</f>
        <v>PMT12</v>
      </c>
      <c r="D36" t="str">
        <f>_xlfn.TEXTAFTER(_xlfn.TEXTBEFORE(Table513[[#This Row],[rxnid]],"-"&amp;Table513[[#This Row],[enz]]),"RXN-")</f>
        <v>DOLPMMT_r_FWD</v>
      </c>
      <c r="E36" t="str">
        <f>_xlfn.XLOOKUP(Table513[[#This Row],[rxnid]],Table312[rxnid],Table312[kapp (1/s)],"")</f>
        <v/>
      </c>
      <c r="F36" t="e">
        <f>(Table513[[#This Row],[kapp (1/s)]]-Table513[[#This Row],[old]])/Table513[[#This Row],[old]]</f>
        <v>#VALUE!</v>
      </c>
      <c r="G36" t="e">
        <f>ABS(Table513[[#This Row],[(new-old)/old]])</f>
        <v>#VALUE!</v>
      </c>
      <c r="H36" t="str" cm="1">
        <f t="array" ref="H36">IF(ROWS(_xlfn._xlws.FILTER(Table513[rxnid],Table513[enz]=Table513[[#This Row],[enz]]))&gt;1,"many","1")</f>
        <v>1</v>
      </c>
      <c r="I36" t="e" cm="1">
        <f t="array" ref="I36">IF(ROWS(_xlfn._xlws.FILTER(Table513[rxnid],Table513[rxn-no-enz]=Table513[[#This Row],[rxn-no-enz]]))&gt;1,"many","1")</f>
        <v>#N/A</v>
      </c>
      <c r="J36" t="str">
        <f>_xlfn.XLOOKUP(SUBSTITUTE(Table513[[#This Row],[rxnid]],"'",""),Table614[rxn],Table614[rxn],"no")</f>
        <v>no</v>
      </c>
      <c r="K36" t="str" cm="1">
        <f t="array" ref="K36">_xlfn.XLOOKUP(Table513[[#This Row],[rxnid]],"'"&amp;Table614[rxn]&amp;"'",Table614[expected kapp],"")</f>
        <v/>
      </c>
      <c r="M36" t="s">
        <v>3252</v>
      </c>
      <c r="N36">
        <v>13.0762474595172</v>
      </c>
      <c r="P36" s="7" t="s">
        <v>3354</v>
      </c>
      <c r="Q36" s="5">
        <v>2.473358924141E-3</v>
      </c>
      <c r="R36" s="5">
        <v>4.5662773326000002E-5</v>
      </c>
      <c r="S36" s="5">
        <v>0</v>
      </c>
      <c r="T36" s="5" t="str">
        <f>_xlfn.TEXTAFTER(Table614[[#This Row],[rxn]],"-",-1)</f>
        <v>rt2682</v>
      </c>
      <c r="U36" s="5" t="str">
        <f>_xlfn.TEXTAFTER(_xlfn.TEXTBEFORE(Table614[[#This Row],[rxn]],"-"&amp;Table614[[#This Row],[enz]]),"RXN-")</f>
        <v>UPP3MT_2_c_FWD</v>
      </c>
      <c r="V36" s="5" t="str">
        <f>_xlfn.TEXTBEFORE(Table614[[#This Row],[rxn-no-enz]],"_",-1)</f>
        <v>UPP3MT_2_c</v>
      </c>
      <c r="W36" s="5" t="e">
        <f>_xlfn.XLOOKUP(Table614[[#This Row],[rxn-no-dir]],[2]!rxns[Column1.id],[2]!rxns[Column1.subsystem],"")</f>
        <v>#REF!</v>
      </c>
      <c r="X36" s="5">
        <f>_xlfn.XLOOKUP(SUBSTITUTE(Table614[[#This Row],[rxn]],"RXN-","ENZLOAD-"),Table815[rxn],Table815[flux],Table614[[#This Row],[rxn flux]]/Table614[[#This Row],[kapp_old]])</f>
        <v>2.0412643958474601E-8</v>
      </c>
      <c r="Y36" s="5">
        <f>_xlfn.XLOOKUP(Table614[[#This Row],[rxn]],Table916[type],Table916[enz],_xlfn.XLOOKUP(Table614[[#This Row],[rxn-no-enz]],Table916[rxn-no-dir],Table916[enz],0))</f>
        <v>0</v>
      </c>
      <c r="Z36" s="5">
        <f>Table614[[#This Row],[rxn flux]]/Table614[[#This Row],[enzload flux]]</f>
        <v>0</v>
      </c>
      <c r="AB36" s="7" t="s">
        <v>10864</v>
      </c>
      <c r="AC36" s="7" t="str">
        <f>_xlfn.TEXTBEFORE(Table815[[#This Row],[raw]]," ")</f>
        <v>ENZSYN-rt0017</v>
      </c>
      <c r="AD36" s="7">
        <f>_xlfn.NUMBERVALUE(_xlfn.TEXTAFTER(Table815[[#This Row],[raw]]," "))</f>
        <v>7.5260652975055004E-7</v>
      </c>
      <c r="AF36" s="1" t="s">
        <v>2807</v>
      </c>
      <c r="AG36" s="1" t="s">
        <v>2778</v>
      </c>
      <c r="AH36" s="9">
        <v>2.1620119219630499E-3</v>
      </c>
      <c r="AI36" s="1" t="e">
        <f>_xlfn.TEXTAFTER(Table916[[#This Row],[type]],"-",-1)</f>
        <v>#N/A</v>
      </c>
      <c r="AJ36" s="1" t="str">
        <f ca="1">_xlfn.TEXTAFTER(_xlfn.TEXTBEFORE(Table916[[#This Row],[type]],"-"&amp;Table916[[#This Row],[rxn-no-enz]]),"RXN-")</f>
        <v>3HACD240_rm_FWD</v>
      </c>
      <c r="AK36" s="1" t="e">
        <f>_xlfn.TEXTBEFORE(Table916[[#This Row],[type]],"_",-1)</f>
        <v>#N/A</v>
      </c>
      <c r="AN36" t="s">
        <v>2807</v>
      </c>
      <c r="AO36" t="s">
        <v>2778</v>
      </c>
      <c r="AP36">
        <v>5.6717778811325803E-3</v>
      </c>
      <c r="AQ36" t="str">
        <f>_xlfn.TEXTBEFORE(Table17[[#This Row],[rxn]],"-",-1)</f>
        <v>RXN-3HACD240_rm_FWD</v>
      </c>
    </row>
    <row r="37" spans="1:43" ht="17" x14ac:dyDescent="0.25">
      <c r="A37" t="s">
        <v>3145</v>
      </c>
      <c r="B37" s="3">
        <v>9.9750038295034802</v>
      </c>
      <c r="C37" t="str">
        <f>_xlfn.TEXTAFTER(Table513[[#This Row],[rxnid]],"-",-1)</f>
        <v>rt0239</v>
      </c>
      <c r="D37" t="str">
        <f>_xlfn.TEXTAFTER(_xlfn.TEXTBEFORE(Table513[[#This Row],[rxnid]],"-"&amp;Table513[[#This Row],[enz]]),"RXN-")</f>
        <v>MAN6PI_c_REV</v>
      </c>
      <c r="E37">
        <f>_xlfn.XLOOKUP(Table513[[#This Row],[rxnid]],Table312[rxnid],Table312[kapp (1/s)],"")</f>
        <v>2.69288702192596</v>
      </c>
      <c r="F37">
        <f>(Table513[[#This Row],[kapp (1/s)]]-Table513[[#This Row],[old]])/Table513[[#This Row],[old]]</f>
        <v>2.7042043532778179</v>
      </c>
      <c r="G37">
        <f>ABS(Table513[[#This Row],[(new-old)/old]])</f>
        <v>2.7042043532778179</v>
      </c>
      <c r="H37" t="str" cm="1">
        <f t="array" ref="H37">IF(ROWS(_xlfn._xlws.FILTER(Table513[rxnid],Table513[enz]=Table513[[#This Row],[enz]]))&gt;1,"many","1")</f>
        <v>1</v>
      </c>
      <c r="I37" t="e" cm="1">
        <f t="array" ref="I37">IF(ROWS(_xlfn._xlws.FILTER(Table513[rxnid],Table513[rxn-no-enz]=Table513[[#This Row],[rxn-no-enz]]))&gt;1,"many","1")</f>
        <v>#N/A</v>
      </c>
      <c r="J37" t="str">
        <f>_xlfn.XLOOKUP(SUBSTITUTE(Table513[[#This Row],[rxnid]],"'",""),Table614[rxn],Table614[rxn],"no")</f>
        <v>no</v>
      </c>
      <c r="K37" t="str" cm="1">
        <f t="array" ref="K37">_xlfn.XLOOKUP(Table513[[#This Row],[rxnid]],"'"&amp;Table614[rxn]&amp;"'",Table614[expected kapp],"")</f>
        <v/>
      </c>
      <c r="M37" t="s">
        <v>3149</v>
      </c>
      <c r="N37">
        <v>151.01594732934601</v>
      </c>
      <c r="P37" s="7" t="s">
        <v>3356</v>
      </c>
      <c r="Q37" s="5">
        <v>32.100097781854203</v>
      </c>
      <c r="R37" s="5">
        <v>1.2612885810749999E-3</v>
      </c>
      <c r="S37" s="5">
        <v>0</v>
      </c>
      <c r="T37" s="5" t="str">
        <f>_xlfn.TEXTAFTER(Table614[[#This Row],[rxn]],"-",-1)</f>
        <v>rt5811</v>
      </c>
      <c r="U37" s="5" t="str">
        <f>_xlfn.TEXTAFTER(_xlfn.TEXTBEFORE(Table614[[#This Row],[rxn]],"-"&amp;Table614[[#This Row],[enz]]),"RXN-")</f>
        <v>UPPDC1_c_FWD</v>
      </c>
      <c r="V37" s="5" t="str">
        <f>_xlfn.TEXTBEFORE(Table614[[#This Row],[rxn-no-enz]],"_",-1)</f>
        <v>UPPDC1_c</v>
      </c>
      <c r="W37" s="5" t="e">
        <f>_xlfn.XLOOKUP(Table614[[#This Row],[rxn-no-dir]],[2]!rxns[Column1.id],[2]!rxns[Column1.subsystem],"")</f>
        <v>#REF!</v>
      </c>
      <c r="X37" s="5">
        <f>_xlfn.XLOOKUP(SUBSTITUTE(Table614[[#This Row],[rxn]],"RXN-","ENZLOAD-"),Table815[rxn],Table815[flux],Table614[[#This Row],[rxn flux]]/Table614[[#This Row],[kapp_old]])</f>
        <v>3.4618578695572602E-8</v>
      </c>
      <c r="Y37" s="5">
        <f>_xlfn.XLOOKUP(Table614[[#This Row],[rxn]],Table916[type],Table916[enz],_xlfn.XLOOKUP(Table614[[#This Row],[rxn-no-enz]],Table916[rxn-no-dir],Table916[enz],0))</f>
        <v>0</v>
      </c>
      <c r="Z37" s="5">
        <f>Table614[[#This Row],[rxn flux]]/Table614[[#This Row],[enzload flux]]</f>
        <v>0</v>
      </c>
      <c r="AB37" s="7" t="s">
        <v>10865</v>
      </c>
      <c r="AC37" s="7" t="str">
        <f>_xlfn.TEXTBEFORE(Table815[[#This Row],[raw]]," ")</f>
        <v>ENZSYN-rt4336</v>
      </c>
      <c r="AD37" s="7">
        <f>_xlfn.NUMBERVALUE(_xlfn.TEXTAFTER(Table815[[#This Row],[raw]]," "))</f>
        <v>7.8828141059803593E-6</v>
      </c>
      <c r="AF37" s="1" t="s">
        <v>2808</v>
      </c>
      <c r="AG37" s="1" t="s">
        <v>2778</v>
      </c>
      <c r="AH37" s="1">
        <v>4.4900887928719799E-4</v>
      </c>
      <c r="AI37" s="1" t="e">
        <f>_xlfn.TEXTAFTER(Table916[[#This Row],[type]],"-",-1)</f>
        <v>#N/A</v>
      </c>
      <c r="AJ37" s="1" t="str">
        <f ca="1">_xlfn.TEXTAFTER(_xlfn.TEXTBEFORE(Table916[[#This Row],[type]],"-"&amp;Table916[[#This Row],[rxn-no-enz]]),"RXN-")</f>
        <v>3HACD260_rm_FWD</v>
      </c>
      <c r="AK37" s="1" t="e">
        <f>_xlfn.TEXTBEFORE(Table916[[#This Row],[type]],"_",-1)</f>
        <v>#N/A</v>
      </c>
      <c r="AN37" t="s">
        <v>2808</v>
      </c>
      <c r="AO37" t="s">
        <v>2778</v>
      </c>
      <c r="AP37">
        <v>1.08928156758978E-3</v>
      </c>
      <c r="AQ37" t="str">
        <f>_xlfn.TEXTBEFORE(Table17[[#This Row],[rxn]],"-",-1)</f>
        <v>RXN-3HACD260_rm_FWD</v>
      </c>
    </row>
    <row r="38" spans="1:43" ht="17" x14ac:dyDescent="0.25">
      <c r="A38" t="s">
        <v>3204</v>
      </c>
      <c r="B38" s="3">
        <v>57.243158868043999</v>
      </c>
      <c r="C38" t="str">
        <f>_xlfn.TEXTAFTER(Table513[[#This Row],[rxnid]],"-",-1)</f>
        <v>rt7840</v>
      </c>
      <c r="D38" t="str">
        <f>_xlfn.TEXTAFTER(_xlfn.TEXTBEFORE(Table513[[#This Row],[rxnid]],"-"&amp;Table513[[#This Row],[enz]]),"RXN-")</f>
        <v>ORNTACi_m_FWD</v>
      </c>
      <c r="E38">
        <f>_xlfn.XLOOKUP(Table513[[#This Row],[rxnid]],Table312[rxnid],Table312[kapp (1/s)],"")</f>
        <v>2.4768351366582699</v>
      </c>
      <c r="F38">
        <f>(Table513[[#This Row],[kapp (1/s)]]-Table513[[#This Row],[old]])/Table513[[#This Row],[old]]</f>
        <v>22.111412633331785</v>
      </c>
      <c r="G38">
        <f>ABS(Table513[[#This Row],[(new-old)/old]])</f>
        <v>22.111412633331785</v>
      </c>
      <c r="H38" t="str" cm="1">
        <f t="array" ref="H38">IF(ROWS(_xlfn._xlws.FILTER(Table513[rxnid],Table513[enz]=Table513[[#This Row],[enz]]))&gt;1,"many","1")</f>
        <v>1</v>
      </c>
      <c r="I38" t="e" cm="1">
        <f t="array" ref="I38">IF(ROWS(_xlfn._xlws.FILTER(Table513[rxnid],Table513[rxn-no-enz]=Table513[[#This Row],[rxn-no-enz]]))&gt;1,"many","1")</f>
        <v>#N/A</v>
      </c>
      <c r="J38" t="str">
        <f>_xlfn.XLOOKUP(SUBSTITUTE(Table513[[#This Row],[rxnid]],"'",""),Table614[rxn],Table614[rxn],"no")</f>
        <v>no</v>
      </c>
      <c r="K38" t="str" cm="1">
        <f t="array" ref="K38">_xlfn.XLOOKUP(Table513[[#This Row],[rxnid]],"'"&amp;Table614[rxn]&amp;"'",Table614[expected kapp],"")</f>
        <v/>
      </c>
      <c r="M38" t="s">
        <v>3124</v>
      </c>
      <c r="N38">
        <v>1.59276212254683</v>
      </c>
      <c r="P38" s="4"/>
      <c r="T38"/>
      <c r="AB38" s="7" t="s">
        <v>10866</v>
      </c>
      <c r="AC38" s="7" t="str">
        <f>_xlfn.TEXTBEFORE(Table815[[#This Row],[raw]]," ")</f>
        <v>ENZSYN-rt7825</v>
      </c>
      <c r="AD38" s="7">
        <f>_xlfn.NUMBERVALUE(_xlfn.TEXTAFTER(Table815[[#This Row],[raw]]," "))</f>
        <v>1.2327313894848499E-7</v>
      </c>
      <c r="AF38" s="1" t="s">
        <v>2809</v>
      </c>
      <c r="AG38" s="1" t="s">
        <v>2778</v>
      </c>
      <c r="AH38" s="9">
        <v>2.9452783276800499E-2</v>
      </c>
      <c r="AI38" s="1" t="e">
        <f>_xlfn.TEXTAFTER(Table916[[#This Row],[type]],"-",-1)</f>
        <v>#N/A</v>
      </c>
      <c r="AJ38" s="1" t="str">
        <f ca="1">_xlfn.TEXTAFTER(_xlfn.TEXTBEFORE(Table916[[#This Row],[type]],"-"&amp;Table916[[#This Row],[rxn-no-enz]]),"RXN-")</f>
        <v>3HAD100_c_FWD</v>
      </c>
      <c r="AK38" s="1" t="e">
        <f>_xlfn.TEXTBEFORE(Table916[[#This Row],[type]],"_",-1)</f>
        <v>#N/A</v>
      </c>
      <c r="AN38" t="s">
        <v>2809</v>
      </c>
      <c r="AO38" t="s">
        <v>2778</v>
      </c>
      <c r="AP38">
        <v>8.4612113928917598E-2</v>
      </c>
      <c r="AQ38" t="str">
        <f>_xlfn.TEXTBEFORE(Table17[[#This Row],[rxn]],"-",-1)</f>
        <v>RXN-3HAD100_c_FWD</v>
      </c>
    </row>
    <row r="39" spans="1:43" ht="17" x14ac:dyDescent="0.25">
      <c r="A39" t="s">
        <v>2959</v>
      </c>
      <c r="B39" s="3">
        <v>2.4785483758009601</v>
      </c>
      <c r="C39" t="str">
        <f>_xlfn.TEXTAFTER(Table513[[#This Row],[rxnid]],"-",-1)</f>
        <v>rt1487</v>
      </c>
      <c r="D39" t="str">
        <f>_xlfn.TEXTAFTER(_xlfn.TEXTBEFORE(Table513[[#This Row],[rxnid]],"-"&amp;Table513[[#This Row],[enz]]),"RXN-")</f>
        <v>CYSTRS_c_FWD</v>
      </c>
      <c r="E39">
        <f>_xlfn.XLOOKUP(Table513[[#This Row],[rxnid]],Table312[rxnid],Table312[kapp (1/s)],"")</f>
        <v>1.09016370650278</v>
      </c>
      <c r="F39">
        <f>(Table513[[#This Row],[kapp (1/s)]]-Table513[[#This Row],[old]])/Table513[[#This Row],[old]]</f>
        <v>1.2735561283287313</v>
      </c>
      <c r="G39">
        <f>ABS(Table513[[#This Row],[(new-old)/old]])</f>
        <v>1.2735561283287313</v>
      </c>
      <c r="H39" t="str" cm="1">
        <f t="array" ref="H39">IF(ROWS(_xlfn._xlws.FILTER(Table513[rxnid],Table513[enz]=Table513[[#This Row],[enz]]))&gt;1,"many","1")</f>
        <v>1</v>
      </c>
      <c r="I39" t="e" cm="1">
        <f t="array" ref="I39">IF(ROWS(_xlfn._xlws.FILTER(Table513[rxnid],Table513[rxn-no-enz]=Table513[[#This Row],[rxn-no-enz]]))&gt;1,"many","1")</f>
        <v>#N/A</v>
      </c>
      <c r="J39" t="str">
        <f>_xlfn.XLOOKUP(SUBSTITUTE(Table513[[#This Row],[rxnid]],"'",""),Table614[rxn],Table614[rxn],"no")</f>
        <v>no</v>
      </c>
      <c r="K39" t="str" cm="1">
        <f t="array" ref="K39">_xlfn.XLOOKUP(Table513[[#This Row],[rxnid]],"'"&amp;Table614[rxn]&amp;"'",Table614[expected kapp],"")</f>
        <v/>
      </c>
      <c r="M39" t="s">
        <v>3059</v>
      </c>
      <c r="N39">
        <v>1.9069752502548301</v>
      </c>
      <c r="P39" s="4"/>
      <c r="T39"/>
      <c r="AB39" s="7" t="s">
        <v>10867</v>
      </c>
      <c r="AC39" s="7" t="str">
        <f>_xlfn.TEXTBEFORE(Table815[[#This Row],[raw]]," ")</f>
        <v>ENZSYN-rt0341</v>
      </c>
      <c r="AD39" s="7">
        <f>_xlfn.NUMBERVALUE(_xlfn.TEXTAFTER(Table815[[#This Row],[raw]]," "))</f>
        <v>2.4084422929286801E-7</v>
      </c>
      <c r="AF39" s="1" t="s">
        <v>2810</v>
      </c>
      <c r="AG39" s="1" t="s">
        <v>2778</v>
      </c>
      <c r="AH39" s="1">
        <v>2.9452783276800499E-2</v>
      </c>
      <c r="AI39" s="1" t="e">
        <f>_xlfn.TEXTAFTER(Table916[[#This Row],[type]],"-",-1)</f>
        <v>#N/A</v>
      </c>
      <c r="AJ39" s="1" t="str">
        <f ca="1">_xlfn.TEXTAFTER(_xlfn.TEXTBEFORE(Table916[[#This Row],[type]],"-"&amp;Table916[[#This Row],[rxn-no-enz]]),"RXN-")</f>
        <v>3HAD120_c_FWD</v>
      </c>
      <c r="AK39" s="1" t="e">
        <f>_xlfn.TEXTBEFORE(Table916[[#This Row],[type]],"_",-1)</f>
        <v>#N/A</v>
      </c>
      <c r="AN39" t="s">
        <v>2810</v>
      </c>
      <c r="AO39" t="s">
        <v>2778</v>
      </c>
      <c r="AP39">
        <v>8.4612113928917598E-2</v>
      </c>
      <c r="AQ39" t="str">
        <f>_xlfn.TEXTBEFORE(Table17[[#This Row],[rxn]],"-",-1)</f>
        <v>RXN-3HAD120_c_FWD</v>
      </c>
    </row>
    <row r="40" spans="1:43" ht="17" x14ac:dyDescent="0.25">
      <c r="A40" t="s">
        <v>3142</v>
      </c>
      <c r="B40" s="3">
        <v>3.3021171017418198</v>
      </c>
      <c r="C40" t="str">
        <f>_xlfn.TEXTAFTER(Table513[[#This Row],[rxnid]],"-",-1)</f>
        <v>rt3577</v>
      </c>
      <c r="D40" t="str">
        <f>_xlfn.TEXTAFTER(_xlfn.TEXTBEFORE(Table513[[#This Row],[rxnid]],"-"&amp;Table513[[#This Row],[enz]]),"RXN-")</f>
        <v>LYSTRS_c_FWD</v>
      </c>
      <c r="E40">
        <f>_xlfn.XLOOKUP(Table513[[#This Row],[rxnid]],Table312[rxnid],Table312[kapp (1/s)],"")</f>
        <v>1.6028896589310699</v>
      </c>
      <c r="F40">
        <f>(Table513[[#This Row],[kapp (1/s)]]-Table513[[#This Row],[old]])/Table513[[#This Row],[old]]</f>
        <v>1.0601025674742486</v>
      </c>
      <c r="G40">
        <f>ABS(Table513[[#This Row],[(new-old)/old]])</f>
        <v>1.0601025674742486</v>
      </c>
      <c r="H40" t="str" cm="1">
        <f t="array" ref="H40">IF(ROWS(_xlfn._xlws.FILTER(Table513[rxnid],Table513[enz]=Table513[[#This Row],[enz]]))&gt;1,"many","1")</f>
        <v>1</v>
      </c>
      <c r="I40" t="e" cm="1">
        <f t="array" ref="I40">IF(ROWS(_xlfn._xlws.FILTER(Table513[rxnid],Table513[rxn-no-enz]=Table513[[#This Row],[rxn-no-enz]]))&gt;1,"many","1")</f>
        <v>#N/A</v>
      </c>
      <c r="J40" t="str">
        <f>_xlfn.XLOOKUP(SUBSTITUTE(Table513[[#This Row],[rxnid]],"'",""),Table614[rxn],Table614[rxn],"no")</f>
        <v>no</v>
      </c>
      <c r="K40" t="str" cm="1">
        <f t="array" ref="K40">_xlfn.XLOOKUP(Table513[[#This Row],[rxnid]],"'"&amp;Table614[rxn]&amp;"'",Table614[expected kapp],"")</f>
        <v/>
      </c>
      <c r="M40" t="s">
        <v>3167</v>
      </c>
      <c r="N40">
        <v>1.3597971400454399E-2</v>
      </c>
      <c r="P40" s="4"/>
      <c r="T40"/>
      <c r="AB40" s="7" t="s">
        <v>10868</v>
      </c>
      <c r="AC40" s="7" t="str">
        <f>_xlfn.TEXTBEFORE(Table815[[#This Row],[raw]]," ")</f>
        <v>ENZSYN-rt7437</v>
      </c>
      <c r="AD40" s="7">
        <f>_xlfn.NUMBERVALUE(_xlfn.TEXTAFTER(Table815[[#This Row],[raw]]," "))</f>
        <v>1.04697895910027E-7</v>
      </c>
      <c r="AF40" s="1" t="s">
        <v>2811</v>
      </c>
      <c r="AG40" s="1" t="s">
        <v>2778</v>
      </c>
      <c r="AH40" s="1">
        <v>2.9452783276800499E-2</v>
      </c>
      <c r="AI40" s="1" t="e">
        <f>_xlfn.TEXTAFTER(Table916[[#This Row],[type]],"-",-1)</f>
        <v>#N/A</v>
      </c>
      <c r="AJ40" s="1" t="str">
        <f ca="1">_xlfn.TEXTAFTER(_xlfn.TEXTBEFORE(Table916[[#This Row],[type]],"-"&amp;Table916[[#This Row],[rxn-no-enz]]),"RXN-")</f>
        <v>3HAD140_c_FWD</v>
      </c>
      <c r="AK40" s="1" t="e">
        <f>_xlfn.TEXTBEFORE(Table916[[#This Row],[type]],"_",-1)</f>
        <v>#N/A</v>
      </c>
      <c r="AN40" t="s">
        <v>2811</v>
      </c>
      <c r="AO40" t="s">
        <v>2778</v>
      </c>
      <c r="AP40">
        <v>8.4612113928917598E-2</v>
      </c>
      <c r="AQ40" t="str">
        <f>_xlfn.TEXTBEFORE(Table17[[#This Row],[rxn]],"-",-1)</f>
        <v>RXN-3HAD140_c_FWD</v>
      </c>
    </row>
    <row r="41" spans="1:43" ht="17" x14ac:dyDescent="0.25">
      <c r="A41" t="s">
        <v>3246</v>
      </c>
      <c r="B41" s="3">
        <v>87.580949494678407</v>
      </c>
      <c r="C41" t="str">
        <f>_xlfn.TEXTAFTER(Table513[[#This Row],[rxnid]],"-",-1)</f>
        <v>rt0168</v>
      </c>
      <c r="D41" t="str">
        <f>_xlfn.TEXTAFTER(_xlfn.TEXTBEFORE(Table513[[#This Row],[rxnid]],"-"&amp;Table513[[#This Row],[enz]]),"RXN-")</f>
        <v>PPCDC_c_FWD</v>
      </c>
      <c r="E41" t="str">
        <f>_xlfn.XLOOKUP(Table513[[#This Row],[rxnid]],Table312[rxnid],Table312[kapp (1/s)],"")</f>
        <v/>
      </c>
      <c r="F41" t="e">
        <f>(Table513[[#This Row],[kapp (1/s)]]-Table513[[#This Row],[old]])/Table513[[#This Row],[old]]</f>
        <v>#VALUE!</v>
      </c>
      <c r="G41" t="e">
        <f>ABS(Table513[[#This Row],[(new-old)/old]])</f>
        <v>#VALUE!</v>
      </c>
      <c r="H41" t="str" cm="1">
        <f t="array" ref="H41">IF(ROWS(_xlfn._xlws.FILTER(Table513[rxnid],Table513[enz]=Table513[[#This Row],[enz]]))&gt;1,"many","1")</f>
        <v>1</v>
      </c>
      <c r="I41" t="e" cm="1">
        <f t="array" ref="I41">IF(ROWS(_xlfn._xlws.FILTER(Table513[rxnid],Table513[rxn-no-enz]=Table513[[#This Row],[rxn-no-enz]]))&gt;1,"many","1")</f>
        <v>#N/A</v>
      </c>
      <c r="J41" t="str">
        <f>_xlfn.XLOOKUP(SUBSTITUTE(Table513[[#This Row],[rxnid]],"'",""),Table614[rxn],Table614[rxn],"no")</f>
        <v>no</v>
      </c>
      <c r="K41" t="str" cm="1">
        <f t="array" ref="K41">_xlfn.XLOOKUP(Table513[[#This Row],[rxnid]],"'"&amp;Table614[rxn]&amp;"'",Table614[expected kapp],"")</f>
        <v/>
      </c>
      <c r="M41" t="s">
        <v>2859</v>
      </c>
      <c r="N41">
        <v>9.7547135930776108</v>
      </c>
      <c r="P41" s="4"/>
      <c r="T41"/>
      <c r="AB41" s="7" t="s">
        <v>10869</v>
      </c>
      <c r="AC41" s="7" t="str">
        <f>_xlfn.TEXTBEFORE(Table815[[#This Row],[raw]]," ")</f>
        <v>ENZSYN-rt3802</v>
      </c>
      <c r="AD41" s="7">
        <f>_xlfn.NUMBERVALUE(_xlfn.TEXTAFTER(Table815[[#This Row],[raw]]," "))</f>
        <v>2.8983031142006901E-7</v>
      </c>
      <c r="AF41" s="1" t="s">
        <v>2812</v>
      </c>
      <c r="AG41" s="1" t="s">
        <v>2778</v>
      </c>
      <c r="AH41" s="1">
        <v>2.9452783276800499E-2</v>
      </c>
      <c r="AI41" s="1" t="e">
        <f>_xlfn.TEXTAFTER(Table916[[#This Row],[type]],"-",-1)</f>
        <v>#N/A</v>
      </c>
      <c r="AJ41" s="1" t="str">
        <f ca="1">_xlfn.TEXTAFTER(_xlfn.TEXTBEFORE(Table916[[#This Row],[type]],"-"&amp;Table916[[#This Row],[rxn-no-enz]]),"RXN-")</f>
        <v>3HAD160_c_FWD</v>
      </c>
      <c r="AK41" s="1" t="e">
        <f>_xlfn.TEXTBEFORE(Table916[[#This Row],[type]],"_",-1)</f>
        <v>#N/A</v>
      </c>
      <c r="AN41" t="s">
        <v>2812</v>
      </c>
      <c r="AO41" t="s">
        <v>2778</v>
      </c>
      <c r="AP41">
        <v>8.4612113928917598E-2</v>
      </c>
      <c r="AQ41" t="str">
        <f>_xlfn.TEXTBEFORE(Table17[[#This Row],[rxn]],"-",-1)</f>
        <v>RXN-3HAD160_c_FWD</v>
      </c>
    </row>
    <row r="42" spans="1:43" ht="17" x14ac:dyDescent="0.25">
      <c r="A42" t="s">
        <v>3155</v>
      </c>
      <c r="B42">
        <v>5.7054668573639997</v>
      </c>
      <c r="C42" t="str">
        <f>_xlfn.TEXTAFTER(Table513[[#This Row],[rxnid]],"-",-1)</f>
        <v>rt0390</v>
      </c>
      <c r="D42" t="str">
        <f>_xlfn.TEXTAFTER(_xlfn.TEXTBEFORE(Table513[[#This Row],[rxnid]],"-"&amp;Table513[[#This Row],[enz]]),"RXN-")</f>
        <v>MEVK1_c_FWD</v>
      </c>
      <c r="E42">
        <f>_xlfn.XLOOKUP(Table513[[#This Row],[rxnid]],Table312[rxnid],Table312[kapp (1/s)],"")</f>
        <v>4.1781553312182798</v>
      </c>
      <c r="F42">
        <f>(Table513[[#This Row],[kapp (1/s)]]-Table513[[#This Row],[old]])/Table513[[#This Row],[old]]</f>
        <v>0.36554685143799609</v>
      </c>
      <c r="G42">
        <f>ABS(Table513[[#This Row],[(new-old)/old]])</f>
        <v>0.36554685143799609</v>
      </c>
      <c r="H42" t="str" cm="1">
        <f t="array" ref="H42">IF(ROWS(_xlfn._xlws.FILTER(Table513[rxnid],Table513[enz]=Table513[[#This Row],[enz]]))&gt;1,"many","1")</f>
        <v>1</v>
      </c>
      <c r="I42" t="e" cm="1">
        <f t="array" ref="I42">IF(ROWS(_xlfn._xlws.FILTER(Table513[rxnid],Table513[rxn-no-enz]=Table513[[#This Row],[rxn-no-enz]]))&gt;1,"many","1")</f>
        <v>#N/A</v>
      </c>
      <c r="J42" t="str">
        <f>_xlfn.XLOOKUP(SUBSTITUTE(Table513[[#This Row],[rxnid]],"'",""),Table614[rxn],Table614[rxn],"no")</f>
        <v>no</v>
      </c>
      <c r="K42" t="str" cm="1">
        <f t="array" ref="K42">_xlfn.XLOOKUP(Table513[[#This Row],[rxnid]],"'"&amp;Table614[rxn]&amp;"'",Table614[expected kapp],"")</f>
        <v/>
      </c>
      <c r="M42" t="s">
        <v>2934</v>
      </c>
      <c r="N42">
        <v>2.1530092890310399</v>
      </c>
      <c r="P42" s="4"/>
      <c r="T42"/>
      <c r="AB42" s="7" t="s">
        <v>10870</v>
      </c>
      <c r="AC42" s="7" t="str">
        <f>_xlfn.TEXTBEFORE(Table815[[#This Row],[raw]]," ")</f>
        <v>ENZSYN-rt3174_c</v>
      </c>
      <c r="AD42" s="7">
        <f>_xlfn.NUMBERVALUE(_xlfn.TEXTAFTER(Table815[[#This Row],[raw]]," "))</f>
        <v>1.0061997401891699E-7</v>
      </c>
      <c r="AF42" s="1" t="s">
        <v>2813</v>
      </c>
      <c r="AG42" s="1" t="s">
        <v>2778</v>
      </c>
      <c r="AH42" s="9">
        <v>2.2309102530955398E-2</v>
      </c>
      <c r="AI42" s="1" t="e">
        <f>_xlfn.TEXTAFTER(Table916[[#This Row],[type]],"-",-1)</f>
        <v>#N/A</v>
      </c>
      <c r="AJ42" s="1" t="str">
        <f ca="1">_xlfn.TEXTAFTER(_xlfn.TEXTBEFORE(Table916[[#This Row],[type]],"-"&amp;Table916[[#This Row],[rxn-no-enz]]),"RXN-")</f>
        <v>3HAD180_c_FWD</v>
      </c>
      <c r="AK42" s="1" t="e">
        <f>_xlfn.TEXTBEFORE(Table916[[#This Row],[type]],"_",-1)</f>
        <v>#N/A</v>
      </c>
      <c r="AN42" t="s">
        <v>2813</v>
      </c>
      <c r="AO42" t="s">
        <v>2778</v>
      </c>
      <c r="AP42">
        <v>6.1408441655530402E-2</v>
      </c>
      <c r="AQ42" t="str">
        <f>_xlfn.TEXTBEFORE(Table17[[#This Row],[rxn]],"-",-1)</f>
        <v>RXN-3HAD180_c_FWD</v>
      </c>
    </row>
    <row r="43" spans="1:43" ht="17" x14ac:dyDescent="0.25">
      <c r="A43" t="s">
        <v>2990</v>
      </c>
      <c r="B43">
        <v>0.81159507259422004</v>
      </c>
      <c r="C43" t="str">
        <f>_xlfn.TEXTAFTER(Table513[[#This Row],[rxnid]],"-",-1)</f>
        <v>rt6884</v>
      </c>
      <c r="D43" t="str">
        <f>_xlfn.TEXTAFTER(_xlfn.TEXTBEFORE(Table513[[#This Row],[rxnid]],"-"&amp;Table513[[#This Row],[enz]]),"RXN-")</f>
        <v>DTMPK_c_FWD</v>
      </c>
      <c r="E43">
        <f>_xlfn.XLOOKUP(Table513[[#This Row],[rxnid]],Table312[rxnid],Table312[kapp (1/s)],"")</f>
        <v>0.22018510367936101</v>
      </c>
      <c r="F43">
        <f>(Table513[[#This Row],[kapp (1/s)]]-Table513[[#This Row],[old]])/Table513[[#This Row],[old]]</f>
        <v>2.6859672113699613</v>
      </c>
      <c r="G43">
        <f>ABS(Table513[[#This Row],[(new-old)/old]])</f>
        <v>2.6859672113699613</v>
      </c>
      <c r="H43" t="str" cm="1">
        <f t="array" ref="H43">IF(ROWS(_xlfn._xlws.FILTER(Table513[rxnid],Table513[enz]=Table513[[#This Row],[enz]]))&gt;1,"many","1")</f>
        <v>1</v>
      </c>
      <c r="I43" t="e" cm="1">
        <f t="array" ref="I43">IF(ROWS(_xlfn._xlws.FILTER(Table513[rxnid],Table513[rxn-no-enz]=Table513[[#This Row],[rxn-no-enz]]))&gt;1,"many","1")</f>
        <v>#N/A</v>
      </c>
      <c r="J43" t="str">
        <f>_xlfn.XLOOKUP(SUBSTITUTE(Table513[[#This Row],[rxnid]],"'",""),Table614[rxn],Table614[rxn],"no")</f>
        <v>no</v>
      </c>
      <c r="K43" t="str" cm="1">
        <f t="array" ref="K43">_xlfn.XLOOKUP(Table513[[#This Row],[rxnid]],"'"&amp;Table614[rxn]&amp;"'",Table614[expected kapp],"")</f>
        <v/>
      </c>
      <c r="M43" t="s">
        <v>3110</v>
      </c>
      <c r="N43">
        <v>17.332745616339999</v>
      </c>
      <c r="P43" s="4"/>
      <c r="T43"/>
      <c r="AB43" s="7" t="s">
        <v>10871</v>
      </c>
      <c r="AC43" s="7" t="str">
        <f>_xlfn.TEXTBEFORE(Table815[[#This Row],[raw]]," ")</f>
        <v>ENZSYN-rt1378</v>
      </c>
      <c r="AD43" s="7">
        <f>_xlfn.NUMBERVALUE(_xlfn.TEXTAFTER(Table815[[#This Row],[raw]]," "))</f>
        <v>5.1192426859461301E-9</v>
      </c>
      <c r="AF43" s="1" t="s">
        <v>2814</v>
      </c>
      <c r="AG43" s="1" t="s">
        <v>2778</v>
      </c>
      <c r="AH43" s="1">
        <v>2.9452783276800499E-2</v>
      </c>
      <c r="AI43" s="1" t="e">
        <f>_xlfn.TEXTAFTER(Table916[[#This Row],[type]],"-",-1)</f>
        <v>#N/A</v>
      </c>
      <c r="AJ43" s="1" t="str">
        <f ca="1">_xlfn.TEXTAFTER(_xlfn.TEXTBEFORE(Table916[[#This Row],[type]],"-"&amp;Table916[[#This Row],[rxn-no-enz]]),"RXN-")</f>
        <v>3HAD40_c_FWD</v>
      </c>
      <c r="AK43" s="1" t="e">
        <f>_xlfn.TEXTBEFORE(Table916[[#This Row],[type]],"_",-1)</f>
        <v>#N/A</v>
      </c>
      <c r="AN43" t="s">
        <v>2814</v>
      </c>
      <c r="AO43" t="s">
        <v>2778</v>
      </c>
      <c r="AP43">
        <v>8.4612113928917598E-2</v>
      </c>
      <c r="AQ43" t="str">
        <f>_xlfn.TEXTBEFORE(Table17[[#This Row],[rxn]],"-",-1)</f>
        <v>RXN-3HAD40_c_FWD</v>
      </c>
    </row>
    <row r="44" spans="1:43" ht="17" x14ac:dyDescent="0.25">
      <c r="A44" t="s">
        <v>2926</v>
      </c>
      <c r="B44">
        <v>9.28413286460259</v>
      </c>
      <c r="C44" t="str">
        <f>_xlfn.TEXTAFTER(Table513[[#This Row],[rxnid]],"-",-1)</f>
        <v>rt4513_rm</v>
      </c>
      <c r="D44" t="str">
        <f>_xlfn.TEXTAFTER(_xlfn.TEXTBEFORE(Table513[[#This Row],[rxnid]],"-"&amp;Table513[[#This Row],[enz]]),"RXN-")</f>
        <v>CDPDAGS_rm_FWD</v>
      </c>
      <c r="E44">
        <f>_xlfn.XLOOKUP(Table513[[#This Row],[rxnid]],Table312[rxnid],Table312[kapp (1/s)],"")</f>
        <v>10.816222706423201</v>
      </c>
      <c r="F44">
        <f>(Table513[[#This Row],[kapp (1/s)]]-Table513[[#This Row],[old]])/Table513[[#This Row],[old]]</f>
        <v>-0.1416474016304029</v>
      </c>
      <c r="G44">
        <f>ABS(Table513[[#This Row],[(new-old)/old]])</f>
        <v>0.1416474016304029</v>
      </c>
      <c r="H44" t="str" cm="1">
        <f t="array" ref="H44">IF(ROWS(_xlfn._xlws.FILTER(Table513[rxnid],Table513[enz]=Table513[[#This Row],[enz]]))&gt;1,"many","1")</f>
        <v>1</v>
      </c>
      <c r="I44" t="e" cm="1">
        <f t="array" ref="I44">IF(ROWS(_xlfn._xlws.FILTER(Table513[rxnid],Table513[rxn-no-enz]=Table513[[#This Row],[rxn-no-enz]]))&gt;1,"many","1")</f>
        <v>#N/A</v>
      </c>
      <c r="J44" t="str">
        <f>_xlfn.XLOOKUP(SUBSTITUTE(Table513[[#This Row],[rxnid]],"'",""),Table614[rxn],Table614[rxn],"no")</f>
        <v>no</v>
      </c>
      <c r="K44" t="str" cm="1">
        <f t="array" ref="K44">_xlfn.XLOOKUP(Table513[[#This Row],[rxnid]],"'"&amp;Table614[rxn]&amp;"'",Table614[expected kapp],"")</f>
        <v/>
      </c>
      <c r="M44" t="s">
        <v>3099</v>
      </c>
      <c r="N44">
        <v>3.75845321876931</v>
      </c>
      <c r="P44" s="4"/>
      <c r="T44"/>
      <c r="AB44" s="7" t="s">
        <v>10872</v>
      </c>
      <c r="AC44" s="7" t="str">
        <f>_xlfn.TEXTBEFORE(Table815[[#This Row],[raw]]," ")</f>
        <v>ENZSYN-rt4544</v>
      </c>
      <c r="AD44" s="7">
        <f>_xlfn.NUMBERVALUE(_xlfn.TEXTAFTER(Table815[[#This Row],[raw]]," "))</f>
        <v>9.0939701796397803E-7</v>
      </c>
      <c r="AF44" s="1" t="s">
        <v>2815</v>
      </c>
      <c r="AG44" s="1" t="s">
        <v>2778</v>
      </c>
      <c r="AH44" s="1">
        <v>2.9452783276800499E-2</v>
      </c>
      <c r="AI44" s="1" t="e">
        <f>_xlfn.TEXTAFTER(Table916[[#This Row],[type]],"-",-1)</f>
        <v>#N/A</v>
      </c>
      <c r="AJ44" s="1" t="str">
        <f ca="1">_xlfn.TEXTAFTER(_xlfn.TEXTBEFORE(Table916[[#This Row],[type]],"-"&amp;Table916[[#This Row],[rxn-no-enz]]),"RXN-")</f>
        <v>3HAD60_c_FWD</v>
      </c>
      <c r="AK44" s="1" t="e">
        <f>_xlfn.TEXTBEFORE(Table916[[#This Row],[type]],"_",-1)</f>
        <v>#N/A</v>
      </c>
      <c r="AN44" t="s">
        <v>2815</v>
      </c>
      <c r="AO44" t="s">
        <v>2778</v>
      </c>
      <c r="AP44">
        <v>8.4612113928917598E-2</v>
      </c>
      <c r="AQ44" t="str">
        <f>_xlfn.TEXTBEFORE(Table17[[#This Row],[rxn]],"-",-1)</f>
        <v>RXN-3HAD60_c_FWD</v>
      </c>
    </row>
    <row r="45" spans="1:43" ht="17" x14ac:dyDescent="0.25">
      <c r="A45" t="s">
        <v>2954</v>
      </c>
      <c r="B45">
        <v>2.9232314124757801</v>
      </c>
      <c r="C45" t="str">
        <f>_xlfn.TEXTAFTER(Table513[[#This Row],[rxnid]],"-",-1)</f>
        <v>rt8107</v>
      </c>
      <c r="D45" t="str">
        <f>_xlfn.TEXTAFTER(_xlfn.TEXTBEFORE(Table513[[#This Row],[rxnid]],"-"&amp;Table513[[#This Row],[enz]]),"RXN-")</f>
        <v>CTPS1_c_FWD</v>
      </c>
      <c r="E45">
        <f>_xlfn.XLOOKUP(Table513[[#This Row],[rxnid]],Table312[rxnid],Table312[kapp (1/s)],"")</f>
        <v>1.6592262929963699</v>
      </c>
      <c r="F45">
        <f>(Table513[[#This Row],[kapp (1/s)]]-Table513[[#This Row],[old]])/Table513[[#This Row],[old]]</f>
        <v>0.76180393525271572</v>
      </c>
      <c r="G45">
        <f>ABS(Table513[[#This Row],[(new-old)/old]])</f>
        <v>0.76180393525271572</v>
      </c>
      <c r="H45" t="str" cm="1">
        <f t="array" ref="H45">IF(ROWS(_xlfn._xlws.FILTER(Table513[rxnid],Table513[enz]=Table513[[#This Row],[enz]]))&gt;1,"many","1")</f>
        <v>1</v>
      </c>
      <c r="I45" t="e" cm="1">
        <f t="array" ref="I45">IF(ROWS(_xlfn._xlws.FILTER(Table513[rxnid],Table513[rxn-no-enz]=Table513[[#This Row],[rxn-no-enz]]))&gt;1,"many","1")</f>
        <v>#N/A</v>
      </c>
      <c r="J45" t="str">
        <f>_xlfn.XLOOKUP(SUBSTITUTE(Table513[[#This Row],[rxnid]],"'",""),Table614[rxn],Table614[rxn],"no")</f>
        <v>no</v>
      </c>
      <c r="K45" t="str" cm="1">
        <f t="array" ref="K45">_xlfn.XLOOKUP(Table513[[#This Row],[rxnid]],"'"&amp;Table614[rxn]&amp;"'",Table614[expected kapp],"")</f>
        <v/>
      </c>
      <c r="M45" t="s">
        <v>4813</v>
      </c>
      <c r="N45">
        <v>0.97348907620964298</v>
      </c>
      <c r="P45" s="4"/>
      <c r="T45"/>
      <c r="AB45" s="7" t="s">
        <v>10873</v>
      </c>
      <c r="AC45" s="7" t="str">
        <f>_xlfn.TEXTBEFORE(Table815[[#This Row],[raw]]," ")</f>
        <v>ENZSYN-rt8250</v>
      </c>
      <c r="AD45" s="7">
        <f>_xlfn.NUMBERVALUE(_xlfn.TEXTAFTER(Table815[[#This Row],[raw]]," "))</f>
        <v>1.05768625214979E-8</v>
      </c>
      <c r="AF45" s="1" t="s">
        <v>2816</v>
      </c>
      <c r="AG45" s="1" t="s">
        <v>2778</v>
      </c>
      <c r="AH45" s="1">
        <v>2.9452783276800499E-2</v>
      </c>
      <c r="AI45" s="1" t="e">
        <f>_xlfn.TEXTAFTER(Table916[[#This Row],[type]],"-",-1)</f>
        <v>#N/A</v>
      </c>
      <c r="AJ45" s="1" t="str">
        <f ca="1">_xlfn.TEXTAFTER(_xlfn.TEXTBEFORE(Table916[[#This Row],[type]],"-"&amp;Table916[[#This Row],[rxn-no-enz]]),"RXN-")</f>
        <v>3HAD80_c_FWD</v>
      </c>
      <c r="AK45" s="1" t="e">
        <f>_xlfn.TEXTBEFORE(Table916[[#This Row],[type]],"_",-1)</f>
        <v>#N/A</v>
      </c>
      <c r="AN45" t="s">
        <v>2816</v>
      </c>
      <c r="AO45" t="s">
        <v>2778</v>
      </c>
      <c r="AP45">
        <v>8.4612113928917598E-2</v>
      </c>
      <c r="AQ45" t="str">
        <f>_xlfn.TEXTBEFORE(Table17[[#This Row],[rxn]],"-",-1)</f>
        <v>RXN-3HAD80_c_FWD</v>
      </c>
    </row>
    <row r="46" spans="1:43" ht="17" x14ac:dyDescent="0.25">
      <c r="A46" t="s">
        <v>6712</v>
      </c>
      <c r="B46">
        <v>35.141825031945402</v>
      </c>
      <c r="C46" t="str">
        <f>_xlfn.TEXTAFTER(Table513[[#This Row],[rxnid]],"-",-1)</f>
        <v>rt1299</v>
      </c>
      <c r="D46" t="str">
        <f>_xlfn.TEXTAFTER(_xlfn.TEXTBEFORE(Table513[[#This Row],[rxnid]],"-"&amp;Table513[[#This Row],[enz]]),"RXN-")</f>
        <v>GHMT2r_c_FWD</v>
      </c>
      <c r="E46">
        <f>_xlfn.XLOOKUP(Table513[[#This Row],[rxnid]],Table312[rxnid],Table312[kapp (1/s)],"")</f>
        <v>29.958415652828499</v>
      </c>
      <c r="F46">
        <f>(Table513[[#This Row],[kapp (1/s)]]-Table513[[#This Row],[old]])/Table513[[#This Row],[old]]</f>
        <v>0.17302014362790627</v>
      </c>
      <c r="G46">
        <f>ABS(Table513[[#This Row],[(new-old)/old]])</f>
        <v>0.17302014362790627</v>
      </c>
      <c r="H46" t="str" cm="1">
        <f t="array" ref="H46">IF(ROWS(_xlfn._xlws.FILTER(Table513[rxnid],Table513[enz]=Table513[[#This Row],[enz]]))&gt;1,"many","1")</f>
        <v>1</v>
      </c>
      <c r="I46" t="e" cm="1">
        <f t="array" ref="I46">IF(ROWS(_xlfn._xlws.FILTER(Table513[rxnid],Table513[rxn-no-enz]=Table513[[#This Row],[rxn-no-enz]]))&gt;1,"many","1")</f>
        <v>#N/A</v>
      </c>
      <c r="J46" t="str">
        <f>_xlfn.XLOOKUP(SUBSTITUTE(Table513[[#This Row],[rxnid]],"'",""),Table614[rxn],Table614[rxn],"no")</f>
        <v>no</v>
      </c>
      <c r="K46" t="str" cm="1">
        <f t="array" ref="K46">_xlfn.XLOOKUP(Table513[[#This Row],[rxnid]],"'"&amp;Table614[rxn]&amp;"'",Table614[expected kapp],"")</f>
        <v/>
      </c>
      <c r="M46" t="s">
        <v>2852</v>
      </c>
      <c r="N46">
        <v>5.6468475896854899</v>
      </c>
      <c r="P46" s="4"/>
      <c r="T46"/>
      <c r="AB46" s="7" t="s">
        <v>10874</v>
      </c>
      <c r="AC46" s="7" t="str">
        <f>_xlfn.TEXTBEFORE(Table815[[#This Row],[raw]]," ")</f>
        <v>ENZSYN-rt4053</v>
      </c>
      <c r="AD46" s="7">
        <f>_xlfn.NUMBERVALUE(_xlfn.TEXTAFTER(Table815[[#This Row],[raw]]," "))</f>
        <v>1.0297532194899801E-6</v>
      </c>
      <c r="AF46" s="1" t="s">
        <v>5256</v>
      </c>
      <c r="AG46" s="1" t="s">
        <v>2778</v>
      </c>
      <c r="AH46" s="9">
        <v>2.6430297627348799E-3</v>
      </c>
      <c r="AI46" s="1" t="e">
        <f>_xlfn.TEXTAFTER(Table916[[#This Row],[type]],"-",-1)</f>
        <v>#N/A</v>
      </c>
      <c r="AJ46" s="1" t="str">
        <f ca="1">_xlfn.TEXTAFTER(_xlfn.TEXTBEFORE(Table916[[#This Row],[type]],"-"&amp;Table916[[#This Row],[rxn-no-enz]]),"RXN-")</f>
        <v>3OACE200_rm_FWD</v>
      </c>
      <c r="AK46" s="1" t="e">
        <f>_xlfn.TEXTBEFORE(Table916[[#This Row],[type]],"_",-1)</f>
        <v>#N/A</v>
      </c>
      <c r="AN46" t="s">
        <v>2821</v>
      </c>
      <c r="AO46" t="s">
        <v>2778</v>
      </c>
      <c r="AP46">
        <v>7.0032077004292502E-3</v>
      </c>
      <c r="AQ46" t="str">
        <f>_xlfn.TEXTBEFORE(Table17[[#This Row],[rxn]],"-",-1)</f>
        <v>RXN-3OACE200_rm_FWD</v>
      </c>
    </row>
    <row r="47" spans="1:43" ht="17" x14ac:dyDescent="0.25">
      <c r="A47" t="s">
        <v>7740</v>
      </c>
      <c r="B47">
        <v>185070.531111458</v>
      </c>
      <c r="C47" t="str">
        <f>_xlfn.TEXTAFTER(Table513[[#This Row],[rxnid]],"-",-1)</f>
        <v>rt7506</v>
      </c>
      <c r="D47" t="str">
        <f>_xlfn.TEXTAFTER(_xlfn.TEXTBEFORE(Table513[[#This Row],[rxnid]],"-"&amp;Table513[[#This Row],[enz]]),"RXN-")</f>
        <v>PItps_m_FWD</v>
      </c>
      <c r="E47">
        <f>_xlfn.XLOOKUP(Table513[[#This Row],[rxnid]],Table312[rxnid],Table312[kapp (1/s)],"")</f>
        <v>159.23664067040701</v>
      </c>
      <c r="F47">
        <f>(Table513[[#This Row],[kapp (1/s)]]-Table513[[#This Row],[old]])/Table513[[#This Row],[old]]</f>
        <v>1161.2358417779158</v>
      </c>
      <c r="G47">
        <f>ABS(Table513[[#This Row],[(new-old)/old]])</f>
        <v>1161.2358417779158</v>
      </c>
      <c r="H47" t="str" cm="1">
        <f t="array" ref="H47">IF(ROWS(_xlfn._xlws.FILTER(Table513[rxnid],Table513[enz]=Table513[[#This Row],[enz]]))&gt;1,"many","1")</f>
        <v>1</v>
      </c>
      <c r="I47" t="e" cm="1">
        <f t="array" ref="I47">IF(ROWS(_xlfn._xlws.FILTER(Table513[rxnid],Table513[rxn-no-enz]=Table513[[#This Row],[rxn-no-enz]]))&gt;1,"many","1")</f>
        <v>#N/A</v>
      </c>
      <c r="J47" t="str">
        <f>_xlfn.XLOOKUP(SUBSTITUTE(Table513[[#This Row],[rxnid]],"'",""),Table614[rxn],Table614[rxn],"no")</f>
        <v>no</v>
      </c>
      <c r="K47" t="str" cm="1">
        <f t="array" ref="K47">_xlfn.XLOOKUP(Table513[[#This Row],[rxnid]],"'"&amp;Table614[rxn]&amp;"'",Table614[expected kapp],"")</f>
        <v/>
      </c>
      <c r="M47" t="s">
        <v>3135</v>
      </c>
      <c r="N47">
        <v>2.02741662422611</v>
      </c>
      <c r="P47" s="4"/>
      <c r="T47"/>
      <c r="AB47" s="7" t="s">
        <v>10875</v>
      </c>
      <c r="AC47" s="7" t="str">
        <f>_xlfn.TEXTBEFORE(Table815[[#This Row],[raw]]," ")</f>
        <v>ENZSYN-rt3764</v>
      </c>
      <c r="AD47" s="7">
        <f>_xlfn.NUMBERVALUE(_xlfn.TEXTAFTER(Table815[[#This Row],[raw]]," "))</f>
        <v>3.0098054955607101E-7</v>
      </c>
      <c r="AF47" s="1" t="s">
        <v>5257</v>
      </c>
      <c r="AG47" s="1" t="s">
        <v>2778</v>
      </c>
      <c r="AH47" s="1">
        <v>2.6430297627348799E-3</v>
      </c>
      <c r="AI47" s="1" t="e">
        <f>_xlfn.TEXTAFTER(Table916[[#This Row],[type]],"-",-1)</f>
        <v>#N/A</v>
      </c>
      <c r="AJ47" s="1" t="str">
        <f ca="1">_xlfn.TEXTAFTER(_xlfn.TEXTBEFORE(Table916[[#This Row],[type]],"-"&amp;Table916[[#This Row],[rxn-no-enz]]),"RXN-")</f>
        <v>3OACE220_rm_FWD</v>
      </c>
      <c r="AK47" s="1" t="e">
        <f>_xlfn.TEXTBEFORE(Table916[[#This Row],[type]],"_",-1)</f>
        <v>#N/A</v>
      </c>
      <c r="AN47" t="s">
        <v>5257</v>
      </c>
      <c r="AO47" t="s">
        <v>2778</v>
      </c>
      <c r="AP47">
        <v>7.0032077004292502E-3</v>
      </c>
      <c r="AQ47" t="str">
        <f>_xlfn.TEXTBEFORE(Table17[[#This Row],[rxn]],"-",-1)</f>
        <v>RXN-3OACE220_rm_FWD</v>
      </c>
    </row>
    <row r="48" spans="1:43" ht="17" x14ac:dyDescent="0.25">
      <c r="A48" t="s">
        <v>3260</v>
      </c>
      <c r="B48">
        <v>2.5458499555350298</v>
      </c>
      <c r="C48" t="str">
        <f>_xlfn.TEXTAFTER(Table513[[#This Row],[rxnid]],"-",-1)</f>
        <v>rt0852</v>
      </c>
      <c r="D48" t="str">
        <f>_xlfn.TEXTAFTER(_xlfn.TEXTBEFORE(Table513[[#This Row],[rxnid]],"-"&amp;Table513[[#This Row],[enz]]),"RXN-")</f>
        <v>PRASCSi_c_FWD</v>
      </c>
      <c r="E48">
        <f>_xlfn.XLOOKUP(Table513[[#This Row],[rxnid]],Table312[rxnid],Table312[kapp (1/s)],"")</f>
        <v>0.60314728574366605</v>
      </c>
      <c r="F48">
        <f>(Table513[[#This Row],[kapp (1/s)]]-Table513[[#This Row],[old]])/Table513[[#This Row],[old]]</f>
        <v>3.2209424061256584</v>
      </c>
      <c r="G48">
        <f>ABS(Table513[[#This Row],[(new-old)/old]])</f>
        <v>3.2209424061256584</v>
      </c>
      <c r="H48" t="str" cm="1">
        <f t="array" ref="H48">IF(ROWS(_xlfn._xlws.FILTER(Table513[rxnid],Table513[enz]=Table513[[#This Row],[enz]]))&gt;1,"many","1")</f>
        <v>1</v>
      </c>
      <c r="I48" t="e" cm="1">
        <f t="array" ref="I48">IF(ROWS(_xlfn._xlws.FILTER(Table513[rxnid],Table513[rxn-no-enz]=Table513[[#This Row],[rxn-no-enz]]))&gt;1,"many","1")</f>
        <v>#N/A</v>
      </c>
      <c r="J48" t="str">
        <f>_xlfn.XLOOKUP(SUBSTITUTE(Table513[[#This Row],[rxnid]],"'",""),Table614[rxn],Table614[rxn],"no")</f>
        <v>no</v>
      </c>
      <c r="K48" t="str" cm="1">
        <f t="array" ref="K48">_xlfn.XLOOKUP(Table513[[#This Row],[rxnid]],"'"&amp;Table614[rxn]&amp;"'",Table614[expected kapp],"")</f>
        <v/>
      </c>
      <c r="M48" t="s">
        <v>3118</v>
      </c>
      <c r="N48">
        <v>2.3374974553877901</v>
      </c>
      <c r="P48" s="4"/>
      <c r="T48"/>
      <c r="AB48" s="7" t="s">
        <v>10876</v>
      </c>
      <c r="AC48" s="7" t="str">
        <f>_xlfn.TEXTBEFORE(Table815[[#This Row],[raw]]," ")</f>
        <v>ENZSYN-KGDCPLX</v>
      </c>
      <c r="AD48" s="7">
        <f>_xlfn.NUMBERVALUE(_xlfn.TEXTAFTER(Table815[[#This Row],[raw]]," "))</f>
        <v>2.4233073301050801E-7</v>
      </c>
      <c r="AF48" s="1" t="s">
        <v>2823</v>
      </c>
      <c r="AG48" s="1" t="s">
        <v>2778</v>
      </c>
      <c r="AH48" s="9">
        <v>2.1620119219630499E-3</v>
      </c>
      <c r="AI48" s="1" t="e">
        <f>_xlfn.TEXTAFTER(Table916[[#This Row],[type]],"-",-1)</f>
        <v>#N/A</v>
      </c>
      <c r="AJ48" s="1" t="str">
        <f ca="1">_xlfn.TEXTAFTER(_xlfn.TEXTBEFORE(Table916[[#This Row],[type]],"-"&amp;Table916[[#This Row],[rxn-no-enz]]),"RXN-")</f>
        <v>3OACE240_rm_FWD</v>
      </c>
      <c r="AK48" s="1" t="e">
        <f>_xlfn.TEXTBEFORE(Table916[[#This Row],[type]],"_",-1)</f>
        <v>#N/A</v>
      </c>
      <c r="AN48" t="s">
        <v>2823</v>
      </c>
      <c r="AO48" t="s">
        <v>2778</v>
      </c>
      <c r="AP48">
        <v>5.6717778811325803E-3</v>
      </c>
      <c r="AQ48" t="str">
        <f>_xlfn.TEXTBEFORE(Table17[[#This Row],[rxn]],"-",-1)</f>
        <v>RXN-3OACE240_rm_FWD</v>
      </c>
    </row>
    <row r="49" spans="1:43" ht="17" x14ac:dyDescent="0.25">
      <c r="A49" t="s">
        <v>3096</v>
      </c>
      <c r="B49">
        <v>3.1365587713257401</v>
      </c>
      <c r="C49" t="str">
        <f>_xlfn.TEXTAFTER(Table513[[#This Row],[rxnid]],"-",-1)</f>
        <v>rt3754_c</v>
      </c>
      <c r="D49" t="str">
        <f>_xlfn.TEXTAFTER(_xlfn.TEXTBEFORE(Table513[[#This Row],[rxnid]],"-"&amp;Table513[[#This Row],[enz]]),"RXN-")</f>
        <v>HMGCOAS_c_FWD</v>
      </c>
      <c r="E49">
        <f>_xlfn.XLOOKUP(Table513[[#This Row],[rxnid]],Table312[rxnid],Table312[kapp (1/s)],"")</f>
        <v>3.1986923326893999</v>
      </c>
      <c r="F49">
        <f>(Table513[[#This Row],[kapp (1/s)]]-Table513[[#This Row],[old]])/Table513[[#This Row],[old]]</f>
        <v>-1.9424675742858662E-2</v>
      </c>
      <c r="G49">
        <f>ABS(Table513[[#This Row],[(new-old)/old]])</f>
        <v>1.9424675742858662E-2</v>
      </c>
      <c r="H49" t="str" cm="1">
        <f t="array" ref="H49">IF(ROWS(_xlfn._xlws.FILTER(Table513[rxnid],Table513[enz]=Table513[[#This Row],[enz]]))&gt;1,"many","1")</f>
        <v>1</v>
      </c>
      <c r="I49" t="e" cm="1">
        <f t="array" ref="I49">IF(ROWS(_xlfn._xlws.FILTER(Table513[rxnid],Table513[rxn-no-enz]=Table513[[#This Row],[rxn-no-enz]]))&gt;1,"many","1")</f>
        <v>#N/A</v>
      </c>
      <c r="J49" t="str">
        <f>_xlfn.XLOOKUP(SUBSTITUTE(Table513[[#This Row],[rxnid]],"'",""),Table614[rxn],Table614[rxn],"no")</f>
        <v>no</v>
      </c>
      <c r="K49" t="str" cm="1">
        <f t="array" ref="K49">_xlfn.XLOOKUP(Table513[[#This Row],[rxnid]],"'"&amp;Table614[rxn]&amp;"'",Table614[expected kapp],"")</f>
        <v/>
      </c>
      <c r="M49" t="s">
        <v>3147</v>
      </c>
      <c r="N49">
        <v>78.973035896065596</v>
      </c>
      <c r="P49" s="4"/>
      <c r="T49"/>
      <c r="AB49" s="7" t="s">
        <v>10877</v>
      </c>
      <c r="AC49" s="7" t="str">
        <f>_xlfn.TEXTBEFORE(Table815[[#This Row],[raw]]," ")</f>
        <v>ENZSYN-rt0309</v>
      </c>
      <c r="AD49" s="7">
        <f>_xlfn.NUMBERVALUE(_xlfn.TEXTAFTER(Table815[[#This Row],[raw]]," "))</f>
        <v>2.5303828782304699E-8</v>
      </c>
      <c r="AF49" s="1" t="s">
        <v>2824</v>
      </c>
      <c r="AG49" s="1" t="s">
        <v>2778</v>
      </c>
      <c r="AH49" s="9">
        <v>4.4900887928719799E-4</v>
      </c>
      <c r="AI49" s="1" t="e">
        <f>_xlfn.TEXTAFTER(Table916[[#This Row],[type]],"-",-1)</f>
        <v>#N/A</v>
      </c>
      <c r="AJ49" s="1" t="str">
        <f ca="1">_xlfn.TEXTAFTER(_xlfn.TEXTBEFORE(Table916[[#This Row],[type]],"-"&amp;Table916[[#This Row],[rxn-no-enz]]),"RXN-")</f>
        <v>3OACE260_rm_FWD</v>
      </c>
      <c r="AK49" s="1" t="e">
        <f>_xlfn.TEXTBEFORE(Table916[[#This Row],[type]],"_",-1)</f>
        <v>#N/A</v>
      </c>
      <c r="AN49" t="s">
        <v>2824</v>
      </c>
      <c r="AO49" t="s">
        <v>2778</v>
      </c>
      <c r="AP49">
        <v>1.08928156758978E-3</v>
      </c>
      <c r="AQ49" t="str">
        <f>_xlfn.TEXTBEFORE(Table17[[#This Row],[rxn]],"-",-1)</f>
        <v>RXN-3OACE260_rm_FWD</v>
      </c>
    </row>
    <row r="50" spans="1:43" ht="17" x14ac:dyDescent="0.25">
      <c r="A50" t="s">
        <v>3230</v>
      </c>
      <c r="B50">
        <v>7.1147343210563498</v>
      </c>
      <c r="C50" t="str">
        <f>_xlfn.TEXTAFTER(Table513[[#This Row],[rxnid]],"-",-1)</f>
        <v>FRS12</v>
      </c>
      <c r="D50" t="str">
        <f>_xlfn.TEXTAFTER(_xlfn.TEXTBEFORE(Table513[[#This Row],[rxnid]],"-"&amp;Table513[[#This Row],[enz]]),"RXN-")</f>
        <v>PHETRS_c_FWD</v>
      </c>
      <c r="E50">
        <f>_xlfn.XLOOKUP(Table513[[#This Row],[rxnid]],Table312[rxnid],Table312[kapp (1/s)],"")</f>
        <v>2.0480601164367598</v>
      </c>
      <c r="F50">
        <f>(Table513[[#This Row],[kapp (1/s)]]-Table513[[#This Row],[old]])/Table513[[#This Row],[old]]</f>
        <v>2.4738893960957804</v>
      </c>
      <c r="G50">
        <f>ABS(Table513[[#This Row],[(new-old)/old]])</f>
        <v>2.4738893960957804</v>
      </c>
      <c r="H50" t="str" cm="1">
        <f t="array" ref="H50">IF(ROWS(_xlfn._xlws.FILTER(Table513[rxnid],Table513[enz]=Table513[[#This Row],[enz]]))&gt;1,"many","1")</f>
        <v>1</v>
      </c>
      <c r="I50" t="e" cm="1">
        <f t="array" ref="I50">IF(ROWS(_xlfn._xlws.FILTER(Table513[rxnid],Table513[rxn-no-enz]=Table513[[#This Row],[rxn-no-enz]]))&gt;1,"many","1")</f>
        <v>#N/A</v>
      </c>
      <c r="J50" t="str">
        <f>_xlfn.XLOOKUP(SUBSTITUTE(Table513[[#This Row],[rxnid]],"'",""),Table614[rxn],Table614[rxn],"no")</f>
        <v>no</v>
      </c>
      <c r="K50" t="str" cm="1">
        <f t="array" ref="K50">_xlfn.XLOOKUP(Table513[[#This Row],[rxnid]],"'"&amp;Table614[rxn]&amp;"'",Table614[expected kapp],"")</f>
        <v/>
      </c>
      <c r="M50" t="s">
        <v>3051</v>
      </c>
      <c r="N50">
        <v>2.2591361787547699</v>
      </c>
      <c r="P50" s="4"/>
      <c r="T50"/>
      <c r="AB50" s="7" t="s">
        <v>10878</v>
      </c>
      <c r="AC50" s="7" t="str">
        <f>_xlfn.TEXTBEFORE(Table815[[#This Row],[raw]]," ")</f>
        <v>ENZSYN-rt1267</v>
      </c>
      <c r="AD50" s="7">
        <f>_xlfn.NUMBERVALUE(_xlfn.TEXTAFTER(Table815[[#This Row],[raw]]," "))</f>
        <v>9.9980247493944995E-8</v>
      </c>
      <c r="AF50" s="1" t="s">
        <v>2825</v>
      </c>
      <c r="AG50" s="1" t="s">
        <v>2778</v>
      </c>
      <c r="AH50" s="1">
        <v>2.6430297627348799E-3</v>
      </c>
      <c r="AI50" s="1" t="e">
        <f>_xlfn.TEXTAFTER(Table916[[#This Row],[type]],"-",-1)</f>
        <v>#N/A</v>
      </c>
      <c r="AJ50" s="1" t="str">
        <f ca="1">_xlfn.TEXTAFTER(_xlfn.TEXTBEFORE(Table916[[#This Row],[type]],"-"&amp;Table916[[#This Row],[rxn-no-enz]]),"RXN-")</f>
        <v>3OACR200_rm_FWD</v>
      </c>
      <c r="AK50" s="1" t="e">
        <f>_xlfn.TEXTBEFORE(Table916[[#This Row],[type]],"_",-1)</f>
        <v>#N/A</v>
      </c>
      <c r="AN50" t="s">
        <v>2825</v>
      </c>
      <c r="AO50" t="s">
        <v>2778</v>
      </c>
      <c r="AP50">
        <v>7.0032077004292502E-3</v>
      </c>
      <c r="AQ50" t="str">
        <f>_xlfn.TEXTBEFORE(Table17[[#This Row],[rxn]],"-",-1)</f>
        <v>RXN-3OACR200_rm_FWD</v>
      </c>
    </row>
    <row r="51" spans="1:43" ht="17" x14ac:dyDescent="0.25">
      <c r="A51" t="s">
        <v>3020</v>
      </c>
      <c r="B51">
        <v>3.8264369701131098E-4</v>
      </c>
      <c r="C51" t="str">
        <f>_xlfn.TEXTAFTER(Table513[[#This Row],[rxnid]],"-",-1)</f>
        <v>rt8485</v>
      </c>
      <c r="D51" t="str">
        <f>_xlfn.TEXTAFTER(_xlfn.TEXTBEFORE(Table513[[#This Row],[rxnid]],"-"&amp;Table513[[#This Row],[enz]]),"RXN-")</f>
        <v>FMNRx2_c_FWD</v>
      </c>
      <c r="E51" t="str">
        <f>_xlfn.XLOOKUP(Table513[[#This Row],[rxnid]],Table312[rxnid],Table312[kapp (1/s)],"")</f>
        <v/>
      </c>
      <c r="F51" t="e">
        <f>(Table513[[#This Row],[kapp (1/s)]]-Table513[[#This Row],[old]])/Table513[[#This Row],[old]]</f>
        <v>#VALUE!</v>
      </c>
      <c r="G51" t="e">
        <f>ABS(Table513[[#This Row],[(new-old)/old]])</f>
        <v>#VALUE!</v>
      </c>
      <c r="H51" t="str" cm="1">
        <f t="array" ref="H51">IF(ROWS(_xlfn._xlws.FILTER(Table513[rxnid],Table513[enz]=Table513[[#This Row],[enz]]))&gt;1,"many","1")</f>
        <v>1</v>
      </c>
      <c r="I51" t="e" cm="1">
        <f t="array" ref="I51">IF(ROWS(_xlfn._xlws.FILTER(Table513[rxnid],Table513[rxn-no-enz]=Table513[[#This Row],[rxn-no-enz]]))&gt;1,"many","1")</f>
        <v>#N/A</v>
      </c>
      <c r="J51" t="str">
        <f>_xlfn.XLOOKUP(SUBSTITUTE(Table513[[#This Row],[rxnid]],"'",""),Table614[rxn],Table614[rxn],"no")</f>
        <v>no</v>
      </c>
      <c r="K51" t="str" cm="1">
        <f t="array" ref="K51">_xlfn.XLOOKUP(Table513[[#This Row],[rxnid]],"'"&amp;Table614[rxn]&amp;"'",Table614[expected kapp],"")</f>
        <v/>
      </c>
      <c r="M51" t="s">
        <v>3158</v>
      </c>
      <c r="N51">
        <v>8.6141576847319801</v>
      </c>
      <c r="P51" s="4"/>
      <c r="T51"/>
      <c r="AB51" s="7" t="s">
        <v>10879</v>
      </c>
      <c r="AC51" s="7" t="str">
        <f>_xlfn.TEXTBEFORE(Table815[[#This Row],[raw]]," ")</f>
        <v>ENZSYN-rt3605</v>
      </c>
      <c r="AD51" s="7">
        <f>_xlfn.NUMBERVALUE(_xlfn.TEXTAFTER(Table815[[#This Row],[raw]]," "))</f>
        <v>2.5728933001340202E-7</v>
      </c>
      <c r="AF51" s="1" t="s">
        <v>2826</v>
      </c>
      <c r="AG51" s="1" t="s">
        <v>2778</v>
      </c>
      <c r="AH51" s="9">
        <v>2.6430297627348799E-3</v>
      </c>
      <c r="AI51" s="1" t="e">
        <f>_xlfn.TEXTAFTER(Table916[[#This Row],[type]],"-",-1)</f>
        <v>#N/A</v>
      </c>
      <c r="AJ51" s="1" t="str">
        <f ca="1">_xlfn.TEXTAFTER(_xlfn.TEXTBEFORE(Table916[[#This Row],[type]],"-"&amp;Table916[[#This Row],[rxn-no-enz]]),"RXN-")</f>
        <v>3OACR220_rm_FWD</v>
      </c>
      <c r="AK51" s="1" t="e">
        <f>_xlfn.TEXTBEFORE(Table916[[#This Row],[type]],"_",-1)</f>
        <v>#N/A</v>
      </c>
      <c r="AN51" t="s">
        <v>2826</v>
      </c>
      <c r="AO51" t="s">
        <v>2778</v>
      </c>
      <c r="AP51">
        <v>7.0032077004292502E-3</v>
      </c>
      <c r="AQ51" t="str">
        <f>_xlfn.TEXTBEFORE(Table17[[#This Row],[rxn]],"-",-1)</f>
        <v>RXN-3OACR220_rm_FWD</v>
      </c>
    </row>
    <row r="52" spans="1:43" ht="17" x14ac:dyDescent="0.25">
      <c r="A52" t="s">
        <v>3028</v>
      </c>
      <c r="B52">
        <v>133.49536101985501</v>
      </c>
      <c r="C52" t="str">
        <f>_xlfn.TEXTAFTER(Table513[[#This Row],[rxnid]],"-",-1)</f>
        <v>rt2297_rm</v>
      </c>
      <c r="D52" t="str">
        <f>_xlfn.TEXTAFTER(_xlfn.TEXTBEFORE(Table513[[#This Row],[rxnid]],"-"&amp;Table513[[#This Row],[enz]]),"RXN-")</f>
        <v>G3PAT_rm_FWD</v>
      </c>
      <c r="E52">
        <f>_xlfn.XLOOKUP(Table513[[#This Row],[rxnid]],Table312[rxnid],Table312[kapp (1/s)],"")</f>
        <v>8.1350961173837</v>
      </c>
      <c r="F52">
        <f>(Table513[[#This Row],[kapp (1/s)]]-Table513[[#This Row],[old]])/Table513[[#This Row],[old]]</f>
        <v>15.409807467989449</v>
      </c>
      <c r="G52">
        <f>ABS(Table513[[#This Row],[(new-old)/old]])</f>
        <v>15.409807467989449</v>
      </c>
      <c r="H52" t="str" cm="1">
        <f t="array" ref="H52">IF(ROWS(_xlfn._xlws.FILTER(Table513[rxnid],Table513[enz]=Table513[[#This Row],[enz]]))&gt;1,"many","1")</f>
        <v>1</v>
      </c>
      <c r="I52" t="e" cm="1">
        <f t="array" ref="I52">IF(ROWS(_xlfn._xlws.FILTER(Table513[rxnid],Table513[rxn-no-enz]=Table513[[#This Row],[rxn-no-enz]]))&gt;1,"many","1")</f>
        <v>#N/A</v>
      </c>
      <c r="J52" t="str">
        <f>_xlfn.XLOOKUP(SUBSTITUTE(Table513[[#This Row],[rxnid]],"'",""),Table614[rxn],Table614[rxn],"no")</f>
        <v>no</v>
      </c>
      <c r="K52" t="str" cm="1">
        <f t="array" ref="K52">_xlfn.XLOOKUP(Table513[[#This Row],[rxnid]],"'"&amp;Table614[rxn]&amp;"'",Table614[expected kapp],"")</f>
        <v/>
      </c>
      <c r="M52" t="s">
        <v>6620</v>
      </c>
      <c r="N52">
        <v>3.0309609071819399E-2</v>
      </c>
      <c r="P52" s="4"/>
      <c r="T52"/>
      <c r="AB52" s="7" t="s">
        <v>10880</v>
      </c>
      <c r="AC52" s="7" t="str">
        <f>_xlfn.TEXTBEFORE(Table815[[#This Row],[raw]]," ")</f>
        <v>ENZSYN-rt2062_c</v>
      </c>
      <c r="AD52" s="7">
        <f>_xlfn.NUMBERVALUE(_xlfn.TEXTAFTER(Table815[[#This Row],[raw]]," "))</f>
        <v>3.0394131080230001E-8</v>
      </c>
      <c r="AF52" s="1" t="s">
        <v>2827</v>
      </c>
      <c r="AG52" s="1" t="s">
        <v>2778</v>
      </c>
      <c r="AH52" s="9">
        <v>2.1620119219630499E-3</v>
      </c>
      <c r="AI52" s="1" t="e">
        <f>_xlfn.TEXTAFTER(Table916[[#This Row],[type]],"-",-1)</f>
        <v>#N/A</v>
      </c>
      <c r="AJ52" s="1" t="str">
        <f ca="1">_xlfn.TEXTAFTER(_xlfn.TEXTBEFORE(Table916[[#This Row],[type]],"-"&amp;Table916[[#This Row],[rxn-no-enz]]),"RXN-")</f>
        <v>3OACR240_rm_FWD</v>
      </c>
      <c r="AK52" s="1" t="e">
        <f>_xlfn.TEXTBEFORE(Table916[[#This Row],[type]],"_",-1)</f>
        <v>#N/A</v>
      </c>
      <c r="AN52" t="s">
        <v>2827</v>
      </c>
      <c r="AO52" t="s">
        <v>2778</v>
      </c>
      <c r="AP52">
        <v>5.6717778811325803E-3</v>
      </c>
      <c r="AQ52" t="str">
        <f>_xlfn.TEXTBEFORE(Table17[[#This Row],[rxn]],"-",-1)</f>
        <v>RXN-3OACR240_rm_FWD</v>
      </c>
    </row>
    <row r="53" spans="1:43" ht="17" x14ac:dyDescent="0.25">
      <c r="A53" t="s">
        <v>8009</v>
      </c>
      <c r="B53">
        <v>415646.48475982301</v>
      </c>
      <c r="C53" t="str">
        <f>_xlfn.TEXTAFTER(Table513[[#This Row],[rxnid]],"-",-1)</f>
        <v>rt3431</v>
      </c>
      <c r="D53" t="str">
        <f>_xlfn.TEXTAFTER(_xlfn.TEXTBEFORE(Table513[[#This Row],[rxnid]],"-"&amp;Table513[[#This Row],[enz]]),"RXN-")</f>
        <v>STATg_rm_FWD</v>
      </c>
      <c r="E53" t="str">
        <f>_xlfn.XLOOKUP(Table513[[#This Row],[rxnid]],Table312[rxnid],Table312[kapp (1/s)],"")</f>
        <v/>
      </c>
      <c r="F53" t="e">
        <f>(Table513[[#This Row],[kapp (1/s)]]-Table513[[#This Row],[old]])/Table513[[#This Row],[old]]</f>
        <v>#VALUE!</v>
      </c>
      <c r="G53" t="e">
        <f>ABS(Table513[[#This Row],[(new-old)/old]])</f>
        <v>#VALUE!</v>
      </c>
      <c r="H53" t="str" cm="1">
        <f t="array" ref="H53">IF(ROWS(_xlfn._xlws.FILTER(Table513[rxnid],Table513[enz]=Table513[[#This Row],[enz]]))&gt;1,"many","1")</f>
        <v>1</v>
      </c>
      <c r="I53" t="e" cm="1">
        <f t="array" ref="I53">IF(ROWS(_xlfn._xlws.FILTER(Table513[rxnid],Table513[rxn-no-enz]=Table513[[#This Row],[rxn-no-enz]]))&gt;1,"many","1")</f>
        <v>#N/A</v>
      </c>
      <c r="J53" t="str">
        <f>_xlfn.XLOOKUP(SUBSTITUTE(Table513[[#This Row],[rxnid]],"'",""),Table614[rxn],Table614[rxn],"no")</f>
        <v>no</v>
      </c>
      <c r="K53" t="str" cm="1">
        <f t="array" ref="K53">_xlfn.XLOOKUP(Table513[[#This Row],[rxnid]],"'"&amp;Table614[rxn]&amp;"'",Table614[expected kapp],"")</f>
        <v/>
      </c>
      <c r="M53" t="s">
        <v>3060</v>
      </c>
      <c r="N53">
        <v>0.52061132935115695</v>
      </c>
      <c r="P53" s="4"/>
      <c r="T53"/>
      <c r="AB53" s="7" t="s">
        <v>10881</v>
      </c>
      <c r="AC53" s="7" t="str">
        <f>_xlfn.TEXTBEFORE(Table815[[#This Row],[raw]]," ")</f>
        <v>ENZSYN-rt1532</v>
      </c>
      <c r="AD53" s="7">
        <f>_xlfn.NUMBERVALUE(_xlfn.TEXTAFTER(Table815[[#This Row],[raw]]," "))</f>
        <v>1.9349900630951199E-8</v>
      </c>
      <c r="AF53" s="1" t="s">
        <v>2828</v>
      </c>
      <c r="AG53" s="1" t="s">
        <v>2778</v>
      </c>
      <c r="AH53" s="1">
        <v>4.4900887928719799E-4</v>
      </c>
      <c r="AI53" s="1" t="e">
        <f>_xlfn.TEXTAFTER(Table916[[#This Row],[type]],"-",-1)</f>
        <v>#N/A</v>
      </c>
      <c r="AJ53" s="1" t="str">
        <f ca="1">_xlfn.TEXTAFTER(_xlfn.TEXTBEFORE(Table916[[#This Row],[type]],"-"&amp;Table916[[#This Row],[rxn-no-enz]]),"RXN-")</f>
        <v>3OACR260_rm_FWD</v>
      </c>
      <c r="AK53" s="1" t="e">
        <f>_xlfn.TEXTBEFORE(Table916[[#This Row],[type]],"_",-1)</f>
        <v>#N/A</v>
      </c>
      <c r="AN53" t="s">
        <v>2828</v>
      </c>
      <c r="AO53" t="s">
        <v>2778</v>
      </c>
      <c r="AP53">
        <v>1.08928156758978E-3</v>
      </c>
      <c r="AQ53" t="str">
        <f>_xlfn.TEXTBEFORE(Table17[[#This Row],[rxn]],"-",-1)</f>
        <v>RXN-3OACR260_rm_FWD</v>
      </c>
    </row>
    <row r="54" spans="1:43" ht="17" x14ac:dyDescent="0.25">
      <c r="A54" t="s">
        <v>6560</v>
      </c>
      <c r="B54">
        <v>1.50729613553884E-2</v>
      </c>
      <c r="C54" t="str">
        <f>_xlfn.TEXTAFTER(Table513[[#This Row],[rxnid]],"-",-1)</f>
        <v>rt0996</v>
      </c>
      <c r="D54" t="str">
        <f>_xlfn.TEXTAFTER(_xlfn.TEXTBEFORE(Table513[[#This Row],[rxnid]],"-"&amp;Table513[[#This Row],[enz]]),"RXN-")</f>
        <v>FE2t_c_e_FWD</v>
      </c>
      <c r="E54">
        <f>_xlfn.XLOOKUP(Table513[[#This Row],[rxnid]],Table312[rxnid],Table312[kapp (1/s)],"")</f>
        <v>1.3464220050498301E-2</v>
      </c>
      <c r="F54">
        <f>(Table513[[#This Row],[kapp (1/s)]]-Table513[[#This Row],[old]])/Table513[[#This Row],[old]]</f>
        <v>0.11948269553352713</v>
      </c>
      <c r="G54">
        <f>ABS(Table513[[#This Row],[(new-old)/old]])</f>
        <v>0.11948269553352713</v>
      </c>
      <c r="H54" t="str" cm="1">
        <f t="array" ref="H54">IF(ROWS(_xlfn._xlws.FILTER(Table513[rxnid],Table513[enz]=Table513[[#This Row],[enz]]))&gt;1,"many","1")</f>
        <v>1</v>
      </c>
      <c r="I54" t="e" cm="1">
        <f t="array" ref="I54">IF(ROWS(_xlfn._xlws.FILTER(Table513[rxnid],Table513[rxn-no-enz]=Table513[[#This Row],[rxn-no-enz]]))&gt;1,"many","1")</f>
        <v>#N/A</v>
      </c>
      <c r="J54" t="str">
        <f>_xlfn.XLOOKUP(SUBSTITUTE(Table513[[#This Row],[rxnid]],"'",""),Table614[rxn],Table614[rxn],"no")</f>
        <v>no</v>
      </c>
      <c r="K54" t="str" cm="1">
        <f t="array" ref="K54">_xlfn.XLOOKUP(Table513[[#This Row],[rxnid]],"'"&amp;Table614[rxn]&amp;"'",Table614[expected kapp],"")</f>
        <v/>
      </c>
      <c r="M54" t="s">
        <v>2987</v>
      </c>
      <c r="N54">
        <v>1.4062138085804201E-2</v>
      </c>
      <c r="P54" s="4"/>
      <c r="T54"/>
      <c r="AB54" s="7" t="s">
        <v>10882</v>
      </c>
      <c r="AC54" s="7" t="str">
        <f>_xlfn.TEXTBEFORE(Table815[[#This Row],[raw]]," ")</f>
        <v>ENZSYN-TRP23</v>
      </c>
      <c r="AD54" s="7">
        <f>_xlfn.NUMBERVALUE(_xlfn.TEXTAFTER(Table815[[#This Row],[raw]]," "))</f>
        <v>3.9166899986902002E-8</v>
      </c>
      <c r="AF54" s="1" t="s">
        <v>2829</v>
      </c>
      <c r="AG54" s="1" t="s">
        <v>2778</v>
      </c>
      <c r="AH54" s="9">
        <v>2.9452783276800499E-2</v>
      </c>
      <c r="AI54" s="1" t="e">
        <f>_xlfn.TEXTAFTER(Table916[[#This Row],[type]],"-",-1)</f>
        <v>#N/A</v>
      </c>
      <c r="AJ54" s="1" t="str">
        <f ca="1">_xlfn.TEXTAFTER(_xlfn.TEXTBEFORE(Table916[[#This Row],[type]],"-"&amp;Table916[[#This Row],[rxn-no-enz]]),"RXN-")</f>
        <v>3OAR100_c_FWD</v>
      </c>
      <c r="AK54" s="1" t="e">
        <f>_xlfn.TEXTBEFORE(Table916[[#This Row],[type]],"_",-1)</f>
        <v>#N/A</v>
      </c>
      <c r="AN54" t="s">
        <v>5262</v>
      </c>
      <c r="AO54" t="s">
        <v>2778</v>
      </c>
      <c r="AP54">
        <v>8.4612113928917598E-2</v>
      </c>
      <c r="AQ54" t="str">
        <f>_xlfn.TEXTBEFORE(Table17[[#This Row],[rxn]],"-",-1)</f>
        <v>RXN-3OAR100_c_FWD</v>
      </c>
    </row>
    <row r="55" spans="1:43" ht="17" x14ac:dyDescent="0.25">
      <c r="A55" t="s">
        <v>3149</v>
      </c>
      <c r="B55">
        <v>162.276566482069</v>
      </c>
      <c r="C55" t="str">
        <f>_xlfn.TEXTAFTER(Table513[[#This Row],[rxnid]],"-",-1)</f>
        <v>rt5549</v>
      </c>
      <c r="D55" t="str">
        <f>_xlfn.TEXTAFTER(_xlfn.TEXTBEFORE(Table513[[#This Row],[rxnid]],"-"&amp;Table513[[#This Row],[enz]]),"RXN-")</f>
        <v>ME1_m_FWD</v>
      </c>
      <c r="E55">
        <f>_xlfn.XLOOKUP(Table513[[#This Row],[rxnid]],Table312[rxnid],Table312[kapp (1/s)],"")</f>
        <v>151.01594732934601</v>
      </c>
      <c r="F55">
        <f>(Table513[[#This Row],[kapp (1/s)]]-Table513[[#This Row],[old]])/Table513[[#This Row],[old]]</f>
        <v>7.4565761774583045E-2</v>
      </c>
      <c r="G55">
        <f>ABS(Table513[[#This Row],[(new-old)/old]])</f>
        <v>7.4565761774583045E-2</v>
      </c>
      <c r="H55" t="str" cm="1">
        <f t="array" ref="H55">IF(ROWS(_xlfn._xlws.FILTER(Table513[rxnid],Table513[enz]=Table513[[#This Row],[enz]]))&gt;1,"many","1")</f>
        <v>1</v>
      </c>
      <c r="I55" t="e" cm="1">
        <f t="array" ref="I55">IF(ROWS(_xlfn._xlws.FILTER(Table513[rxnid],Table513[rxn-no-enz]=Table513[[#This Row],[rxn-no-enz]]))&gt;1,"many","1")</f>
        <v>#N/A</v>
      </c>
      <c r="J55" t="str">
        <f>_xlfn.XLOOKUP(SUBSTITUTE(Table513[[#This Row],[rxnid]],"'",""),Table614[rxn],Table614[rxn],"no")</f>
        <v>no</v>
      </c>
      <c r="K55" t="str" cm="1">
        <f t="array" ref="K55">_xlfn.XLOOKUP(Table513[[#This Row],[rxnid]],"'"&amp;Table614[rxn]&amp;"'",Table614[expected kapp],"")</f>
        <v/>
      </c>
      <c r="M55" t="s">
        <v>2856</v>
      </c>
      <c r="N55">
        <v>26.615664374395099</v>
      </c>
      <c r="P55" s="4"/>
      <c r="T55"/>
      <c r="AB55" s="7" t="s">
        <v>10883</v>
      </c>
      <c r="AC55" s="7" t="str">
        <f>_xlfn.TEXTBEFORE(Table815[[#This Row],[raw]]," ")</f>
        <v>ENZSYN-rt3236</v>
      </c>
      <c r="AD55" s="7">
        <f>_xlfn.NUMBERVALUE(_xlfn.TEXTAFTER(Table815[[#This Row],[raw]]," "))</f>
        <v>3.1352651722252598E-7</v>
      </c>
      <c r="AF55" s="1" t="s">
        <v>5273</v>
      </c>
      <c r="AG55" s="1" t="s">
        <v>2778</v>
      </c>
      <c r="AH55" s="1">
        <v>2.9452783276800499E-2</v>
      </c>
      <c r="AI55" s="1" t="e">
        <f>_xlfn.TEXTAFTER(Table916[[#This Row],[type]],"-",-1)</f>
        <v>#N/A</v>
      </c>
      <c r="AJ55" s="1" t="str">
        <f ca="1">_xlfn.TEXTAFTER(_xlfn.TEXTBEFORE(Table916[[#This Row],[type]],"-"&amp;Table916[[#This Row],[rxn-no-enz]]),"RXN-")</f>
        <v>3OAR120_c_FWD</v>
      </c>
      <c r="AK55" s="1" t="e">
        <f>_xlfn.TEXTBEFORE(Table916[[#This Row],[type]],"_",-1)</f>
        <v>#N/A</v>
      </c>
      <c r="AN55" t="s">
        <v>5269</v>
      </c>
      <c r="AO55" t="s">
        <v>2778</v>
      </c>
      <c r="AP55">
        <v>8.4612113928917598E-2</v>
      </c>
      <c r="AQ55" t="str">
        <f>_xlfn.TEXTBEFORE(Table17[[#This Row],[rxn]],"-",-1)</f>
        <v>RXN-3OAR120_c_FWD</v>
      </c>
    </row>
    <row r="56" spans="1:43" ht="17" x14ac:dyDescent="0.25">
      <c r="A56" t="s">
        <v>3226</v>
      </c>
      <c r="B56">
        <v>71.197794488849098</v>
      </c>
      <c r="C56" t="str">
        <f>_xlfn.TEXTAFTER(Table513[[#This Row],[rxnid]],"-",-1)</f>
        <v>rt7353</v>
      </c>
      <c r="D56" t="str">
        <f>_xlfn.TEXTAFTER(_xlfn.TEXTBEFORE(Table513[[#This Row],[rxnid]],"-"&amp;Table513[[#This Row],[enz]]),"RXN-")</f>
        <v>PGK_c_FWD</v>
      </c>
      <c r="E56">
        <f>_xlfn.XLOOKUP(Table513[[#This Row],[rxnid]],Table312[rxnid],Table312[kapp (1/s)],"")</f>
        <v>30.346265321012901</v>
      </c>
      <c r="F56">
        <f>(Table513[[#This Row],[kapp (1/s)]]-Table513[[#This Row],[old]])/Table513[[#This Row],[old]]</f>
        <v>1.3461797929891905</v>
      </c>
      <c r="G56">
        <f>ABS(Table513[[#This Row],[(new-old)/old]])</f>
        <v>1.3461797929891905</v>
      </c>
      <c r="H56" t="str" cm="1">
        <f t="array" ref="H56">IF(ROWS(_xlfn._xlws.FILTER(Table513[rxnid],Table513[enz]=Table513[[#This Row],[enz]]))&gt;1,"many","1")</f>
        <v>1</v>
      </c>
      <c r="I56" t="e" cm="1">
        <f t="array" ref="I56">IF(ROWS(_xlfn._xlws.FILTER(Table513[rxnid],Table513[rxn-no-enz]=Table513[[#This Row],[rxn-no-enz]]))&gt;1,"many","1")</f>
        <v>#N/A</v>
      </c>
      <c r="J56" t="str">
        <f>_xlfn.XLOOKUP(SUBSTITUTE(Table513[[#This Row],[rxnid]],"'",""),Table614[rxn],Table614[rxn],"no")</f>
        <v>no</v>
      </c>
      <c r="K56" t="str" cm="1">
        <f t="array" ref="K56">_xlfn.XLOOKUP(Table513[[#This Row],[rxnid]],"'"&amp;Table614[rxn]&amp;"'",Table614[expected kapp],"")</f>
        <v/>
      </c>
      <c r="M56" t="s">
        <v>3205</v>
      </c>
      <c r="N56">
        <v>58.932246546048802</v>
      </c>
      <c r="P56" s="4"/>
      <c r="T56"/>
      <c r="AB56" s="7" t="s">
        <v>10884</v>
      </c>
      <c r="AC56" s="7" t="str">
        <f>_xlfn.TEXTBEFORE(Table815[[#This Row],[raw]]," ")</f>
        <v>ENZSYN-rt7828</v>
      </c>
      <c r="AD56" s="7">
        <f>_xlfn.NUMBERVALUE(_xlfn.TEXTAFTER(Table815[[#This Row],[raw]]," "))</f>
        <v>8.2075300742971002E-7</v>
      </c>
      <c r="AF56" s="1" t="s">
        <v>2831</v>
      </c>
      <c r="AG56" s="1" t="s">
        <v>2778</v>
      </c>
      <c r="AH56" s="1">
        <v>2.9452783276800499E-2</v>
      </c>
      <c r="AI56" s="1" t="e">
        <f>_xlfn.TEXTAFTER(Table916[[#This Row],[type]],"-",-1)</f>
        <v>#N/A</v>
      </c>
      <c r="AJ56" s="1" t="str">
        <f ca="1">_xlfn.TEXTAFTER(_xlfn.TEXTBEFORE(Table916[[#This Row],[type]],"-"&amp;Table916[[#This Row],[rxn-no-enz]]),"RXN-")</f>
        <v>3OAR140_c_FWD</v>
      </c>
      <c r="AK56" s="1" t="e">
        <f>_xlfn.TEXTBEFORE(Table916[[#This Row],[type]],"_",-1)</f>
        <v>#N/A</v>
      </c>
      <c r="AN56" t="s">
        <v>5276</v>
      </c>
      <c r="AO56" t="s">
        <v>2778</v>
      </c>
      <c r="AP56">
        <v>8.4612113928917598E-2</v>
      </c>
      <c r="AQ56" t="str">
        <f>_xlfn.TEXTBEFORE(Table17[[#This Row],[rxn]],"-",-1)</f>
        <v>RXN-3OAR140_c_FWD</v>
      </c>
    </row>
    <row r="57" spans="1:43" ht="17" x14ac:dyDescent="0.25">
      <c r="A57" t="s">
        <v>7929</v>
      </c>
      <c r="B57">
        <v>16.035065622451199</v>
      </c>
      <c r="C57" t="str">
        <f>_xlfn.TEXTAFTER(Table513[[#This Row],[rxnid]],"-",-1)</f>
        <v>rt0848_c</v>
      </c>
      <c r="D57" t="str">
        <f>_xlfn.TEXTAFTER(_xlfn.TEXTBEFORE(Table513[[#This Row],[rxnid]],"-"&amp;Table513[[#This Row],[enz]]),"RXN-")</f>
        <v>SERD_L_c_FWD</v>
      </c>
      <c r="E57" t="str">
        <f>_xlfn.XLOOKUP(Table513[[#This Row],[rxnid]],Table312[rxnid],Table312[kapp (1/s)],"")</f>
        <v/>
      </c>
      <c r="F57" t="e">
        <f>(Table513[[#This Row],[kapp (1/s)]]-Table513[[#This Row],[old]])/Table513[[#This Row],[old]]</f>
        <v>#VALUE!</v>
      </c>
      <c r="G57" t="e">
        <f>ABS(Table513[[#This Row],[(new-old)/old]])</f>
        <v>#VALUE!</v>
      </c>
      <c r="H57" t="str" cm="1">
        <f t="array" ref="H57">IF(ROWS(_xlfn._xlws.FILTER(Table513[rxnid],Table513[enz]=Table513[[#This Row],[enz]]))&gt;1,"many","1")</f>
        <v>1</v>
      </c>
      <c r="I57" t="e" cm="1">
        <f t="array" ref="I57">IF(ROWS(_xlfn._xlws.FILTER(Table513[rxnid],Table513[rxn-no-enz]=Table513[[#This Row],[rxn-no-enz]]))&gt;1,"many","1")</f>
        <v>#N/A</v>
      </c>
      <c r="J57" t="str">
        <f>_xlfn.XLOOKUP(SUBSTITUTE(Table513[[#This Row],[rxnid]],"'",""),Table614[rxn],Table614[rxn],"no")</f>
        <v>no</v>
      </c>
      <c r="K57" t="str" cm="1">
        <f t="array" ref="K57">_xlfn.XLOOKUP(Table513[[#This Row],[rxnid]],"'"&amp;Table614[rxn]&amp;"'",Table614[expected kapp],"")</f>
        <v/>
      </c>
      <c r="M57" t="s">
        <v>3225</v>
      </c>
      <c r="N57">
        <v>16.605526834993601</v>
      </c>
      <c r="P57" s="4"/>
      <c r="T57"/>
      <c r="AB57" s="7" t="s">
        <v>10885</v>
      </c>
      <c r="AC57" s="7" t="str">
        <f>_xlfn.TEXTBEFORE(Table815[[#This Row],[raw]]," ")</f>
        <v>ENZSYN-rt1711</v>
      </c>
      <c r="AD57" s="7">
        <f>_xlfn.NUMBERVALUE(_xlfn.TEXTAFTER(Table815[[#This Row],[raw]]," "))</f>
        <v>3.43375168493026E-7</v>
      </c>
      <c r="AF57" s="1" t="s">
        <v>5283</v>
      </c>
      <c r="AG57" s="1" t="s">
        <v>2778</v>
      </c>
      <c r="AH57" s="1">
        <v>2.9452783276800499E-2</v>
      </c>
      <c r="AI57" s="1" t="e">
        <f>_xlfn.TEXTAFTER(Table916[[#This Row],[type]],"-",-1)</f>
        <v>#N/A</v>
      </c>
      <c r="AJ57" s="1" t="str">
        <f ca="1">_xlfn.TEXTAFTER(_xlfn.TEXTBEFORE(Table916[[#This Row],[type]],"-"&amp;Table916[[#This Row],[rxn-no-enz]]),"RXN-")</f>
        <v>3OAR160_c_FWD</v>
      </c>
      <c r="AK57" s="1" t="e">
        <f>_xlfn.TEXTBEFORE(Table916[[#This Row],[type]],"_",-1)</f>
        <v>#N/A</v>
      </c>
      <c r="AN57" t="s">
        <v>5283</v>
      </c>
      <c r="AO57" t="s">
        <v>2778</v>
      </c>
      <c r="AP57">
        <v>8.4612113928917598E-2</v>
      </c>
      <c r="AQ57" t="str">
        <f>_xlfn.TEXTBEFORE(Table17[[#This Row],[rxn]],"-",-1)</f>
        <v>RXN-3OAR160_c_FWD</v>
      </c>
    </row>
    <row r="58" spans="1:43" ht="17" x14ac:dyDescent="0.25">
      <c r="A58" t="s">
        <v>6753</v>
      </c>
      <c r="B58">
        <v>207.06096461641999</v>
      </c>
      <c r="C58" t="str">
        <f>_xlfn.TEXTAFTER(Table513[[#This Row],[rxnid]],"-",-1)</f>
        <v>rt3880</v>
      </c>
      <c r="D58" t="str">
        <f>_xlfn.TEXTAFTER(_xlfn.TEXTBEFORE(Table513[[#This Row],[rxnid]],"-"&amp;Table513[[#This Row],[enz]]),"RXN-")</f>
        <v>GLUDy_c_FWD</v>
      </c>
      <c r="E58">
        <f>_xlfn.XLOOKUP(Table513[[#This Row],[rxnid]],Table312[rxnid],Table312[kapp (1/s)],"")</f>
        <v>94.679956884028002</v>
      </c>
      <c r="F58">
        <f>(Table513[[#This Row],[kapp (1/s)]]-Table513[[#This Row],[old]])/Table513[[#This Row],[old]]</f>
        <v>1.1869566847188759</v>
      </c>
      <c r="G58">
        <f>ABS(Table513[[#This Row],[(new-old)/old]])</f>
        <v>1.1869566847188759</v>
      </c>
      <c r="H58" t="str" cm="1">
        <f t="array" ref="H58">IF(ROWS(_xlfn._xlws.FILTER(Table513[rxnid],Table513[enz]=Table513[[#This Row],[enz]]))&gt;1,"many","1")</f>
        <v>1</v>
      </c>
      <c r="I58" t="e" cm="1">
        <f t="array" ref="I58">IF(ROWS(_xlfn._xlws.FILTER(Table513[rxnid],Table513[rxn-no-enz]=Table513[[#This Row],[rxn-no-enz]]))&gt;1,"many","1")</f>
        <v>#N/A</v>
      </c>
      <c r="J58" t="str">
        <f>_xlfn.XLOOKUP(SUBSTITUTE(Table513[[#This Row],[rxnid]],"'",""),Table614[rxn],Table614[rxn],"no")</f>
        <v>no</v>
      </c>
      <c r="K58" t="str" cm="1">
        <f t="array" ref="K58">_xlfn.XLOOKUP(Table513[[#This Row],[rxnid]],"'"&amp;Table614[rxn]&amp;"'",Table614[expected kapp],"")</f>
        <v/>
      </c>
      <c r="M58" t="s">
        <v>2800</v>
      </c>
      <c r="N58">
        <v>169.660506997629</v>
      </c>
      <c r="P58" s="4"/>
      <c r="T58"/>
      <c r="AB58" s="7" t="s">
        <v>10886</v>
      </c>
      <c r="AC58" s="7" t="str">
        <f>_xlfn.TEXTBEFORE(Table815[[#This Row],[raw]]," ")</f>
        <v>ENZSYN-rt5827</v>
      </c>
      <c r="AD58" s="7">
        <f>_xlfn.NUMBERVALUE(_xlfn.TEXTAFTER(Table815[[#This Row],[raw]]," "))</f>
        <v>4.9129105483104401E-8</v>
      </c>
      <c r="AF58" s="1" t="s">
        <v>5290</v>
      </c>
      <c r="AG58" s="1" t="s">
        <v>2778</v>
      </c>
      <c r="AH58" s="1">
        <v>2.2309102530955398E-2</v>
      </c>
      <c r="AI58" s="1" t="e">
        <f>_xlfn.TEXTAFTER(Table916[[#This Row],[type]],"-",-1)</f>
        <v>#N/A</v>
      </c>
      <c r="AJ58" s="1" t="str">
        <f ca="1">_xlfn.TEXTAFTER(_xlfn.TEXTBEFORE(Table916[[#This Row],[type]],"-"&amp;Table916[[#This Row],[rxn-no-enz]]),"RXN-")</f>
        <v>3OAR180_c_FWD</v>
      </c>
      <c r="AK58" s="1" t="e">
        <f>_xlfn.TEXTBEFORE(Table916[[#This Row],[type]],"_",-1)</f>
        <v>#N/A</v>
      </c>
      <c r="AN58" t="s">
        <v>5290</v>
      </c>
      <c r="AO58" t="s">
        <v>2778</v>
      </c>
      <c r="AP58">
        <v>6.1408441655530402E-2</v>
      </c>
      <c r="AQ58" t="str">
        <f>_xlfn.TEXTBEFORE(Table17[[#This Row],[rxn]],"-",-1)</f>
        <v>RXN-3OAR180_c_FWD</v>
      </c>
    </row>
    <row r="59" spans="1:43" ht="17" x14ac:dyDescent="0.25">
      <c r="A59" t="s">
        <v>3343</v>
      </c>
      <c r="B59">
        <v>0.97444357064025799</v>
      </c>
      <c r="C59" t="str">
        <f>_xlfn.TEXTAFTER(Table513[[#This Row],[rxnid]],"-",-1)</f>
        <v>rt6341</v>
      </c>
      <c r="D59" t="str">
        <f>_xlfn.TEXTAFTER(_xlfn.TEXTBEFORE(Table513[[#This Row],[rxnid]],"-"&amp;Table513[[#This Row],[enz]]),"RXN-")</f>
        <v>TRPTRS_c_FWD</v>
      </c>
      <c r="E59">
        <f>_xlfn.XLOOKUP(Table513[[#This Row],[rxnid]],Table312[rxnid],Table312[kapp (1/s)],"")</f>
        <v>0.36096635706188801</v>
      </c>
      <c r="F59">
        <f>(Table513[[#This Row],[kapp (1/s)]]-Table513[[#This Row],[old]])/Table513[[#This Row],[old]]</f>
        <v>1.6995412496937732</v>
      </c>
      <c r="G59">
        <f>ABS(Table513[[#This Row],[(new-old)/old]])</f>
        <v>1.6995412496937732</v>
      </c>
      <c r="H59" t="str" cm="1">
        <f t="array" ref="H59">IF(ROWS(_xlfn._xlws.FILTER(Table513[rxnid],Table513[enz]=Table513[[#This Row],[enz]]))&gt;1,"many","1")</f>
        <v>1</v>
      </c>
      <c r="I59" t="e" cm="1">
        <f t="array" ref="I59">IF(ROWS(_xlfn._xlws.FILTER(Table513[rxnid],Table513[rxn-no-enz]=Table513[[#This Row],[rxn-no-enz]]))&gt;1,"many","1")</f>
        <v>#N/A</v>
      </c>
      <c r="J59" t="str">
        <f>_xlfn.XLOOKUP(SUBSTITUTE(Table513[[#This Row],[rxnid]],"'",""),Table614[rxn],Table614[rxn],"no")</f>
        <v>no</v>
      </c>
      <c r="K59" t="str" cm="1">
        <f t="array" ref="K59">_xlfn.XLOOKUP(Table513[[#This Row],[rxnid]],"'"&amp;Table614[rxn]&amp;"'",Table614[expected kapp],"")</f>
        <v/>
      </c>
      <c r="M59" t="s">
        <v>3300</v>
      </c>
      <c r="N59">
        <v>1.64102620035868E-3</v>
      </c>
      <c r="P59" s="4"/>
      <c r="T59"/>
      <c r="AB59" s="7" t="s">
        <v>10887</v>
      </c>
      <c r="AC59" s="7" t="str">
        <f>_xlfn.TEXTBEFORE(Table815[[#This Row],[raw]]," ")</f>
        <v>ENZSYN-rt1962</v>
      </c>
      <c r="AD59" s="7">
        <f>_xlfn.NUMBERVALUE(_xlfn.TEXTAFTER(Table815[[#This Row],[raw]]," "))</f>
        <v>5.5861029881285201E-7</v>
      </c>
      <c r="AF59" s="1" t="s">
        <v>5297</v>
      </c>
      <c r="AG59" s="1" t="s">
        <v>2778</v>
      </c>
      <c r="AH59" s="1">
        <v>2.9452783276800499E-2</v>
      </c>
      <c r="AI59" s="1" t="e">
        <f>_xlfn.TEXTAFTER(Table916[[#This Row],[type]],"-",-1)</f>
        <v>#N/A</v>
      </c>
      <c r="AJ59" s="1" t="str">
        <f ca="1">_xlfn.TEXTAFTER(_xlfn.TEXTBEFORE(Table916[[#This Row],[type]],"-"&amp;Table916[[#This Row],[rxn-no-enz]]),"RXN-")</f>
        <v>3OAR40_c_FWD</v>
      </c>
      <c r="AK59" s="1" t="e">
        <f>_xlfn.TEXTBEFORE(Table916[[#This Row],[type]],"_",-1)</f>
        <v>#N/A</v>
      </c>
      <c r="AN59" t="s">
        <v>5297</v>
      </c>
      <c r="AO59" t="s">
        <v>2778</v>
      </c>
      <c r="AP59">
        <v>8.4612113928917598E-2</v>
      </c>
      <c r="AQ59" t="str">
        <f>_xlfn.TEXTBEFORE(Table17[[#This Row],[rxn]],"-",-1)</f>
        <v>RXN-3OAR40_c_FWD</v>
      </c>
    </row>
    <row r="60" spans="1:43" ht="17" x14ac:dyDescent="0.25">
      <c r="A60" t="s">
        <v>3280</v>
      </c>
      <c r="B60">
        <v>3.4248439742017802</v>
      </c>
      <c r="C60" t="str">
        <f>_xlfn.TEXTAFTER(Table513[[#This Row],[rxnid]],"-",-1)</f>
        <v>rt6665</v>
      </c>
      <c r="D60" t="str">
        <f>_xlfn.TEXTAFTER(_xlfn.TEXTBEFORE(Table513[[#This Row],[rxnid]],"-"&amp;Table513[[#This Row],[enz]]),"RXN-")</f>
        <v>PRFGS_c_FWD</v>
      </c>
      <c r="E60">
        <f>_xlfn.XLOOKUP(Table513[[#This Row],[rxnid]],Table312[rxnid],Table312[kapp (1/s)],"")</f>
        <v>1.4246656266045901</v>
      </c>
      <c r="F60">
        <f>(Table513[[#This Row],[kapp (1/s)]]-Table513[[#This Row],[old]])/Table513[[#This Row],[old]]</f>
        <v>1.4039633653296046</v>
      </c>
      <c r="G60">
        <f>ABS(Table513[[#This Row],[(new-old)/old]])</f>
        <v>1.4039633653296046</v>
      </c>
      <c r="H60" t="str" cm="1">
        <f t="array" ref="H60">IF(ROWS(_xlfn._xlws.FILTER(Table513[rxnid],Table513[enz]=Table513[[#This Row],[enz]]))&gt;1,"many","1")</f>
        <v>1</v>
      </c>
      <c r="I60" t="e" cm="1">
        <f t="array" ref="I60">IF(ROWS(_xlfn._xlws.FILTER(Table513[rxnid],Table513[rxn-no-enz]=Table513[[#This Row],[rxn-no-enz]]))&gt;1,"many","1")</f>
        <v>#N/A</v>
      </c>
      <c r="J60" t="str">
        <f>_xlfn.XLOOKUP(SUBSTITUTE(Table513[[#This Row],[rxnid]],"'",""),Table614[rxn],Table614[rxn],"no")</f>
        <v>no</v>
      </c>
      <c r="K60" t="str" cm="1">
        <f t="array" ref="K60">_xlfn.XLOOKUP(Table513[[#This Row],[rxnid]],"'"&amp;Table614[rxn]&amp;"'",Table614[expected kapp],"")</f>
        <v/>
      </c>
      <c r="M60" t="s">
        <v>2898</v>
      </c>
      <c r="N60">
        <v>1.9963214875355599</v>
      </c>
      <c r="P60" s="4"/>
      <c r="T60"/>
      <c r="AB60" s="7" t="s">
        <v>10888</v>
      </c>
      <c r="AC60" s="7" t="str">
        <f>_xlfn.TEXTBEFORE(Table815[[#This Row],[raw]]," ")</f>
        <v>ENZSYN-rt6769</v>
      </c>
      <c r="AD60" s="7">
        <f>_xlfn.NUMBERVALUE(_xlfn.TEXTAFTER(Table815[[#This Row],[raw]]," "))</f>
        <v>3.7002928412700903E-7</v>
      </c>
      <c r="AF60" s="1" t="s">
        <v>5307</v>
      </c>
      <c r="AG60" s="1" t="s">
        <v>2778</v>
      </c>
      <c r="AH60" s="1">
        <v>2.9452783276800499E-2</v>
      </c>
      <c r="AI60" s="1" t="e">
        <f>_xlfn.TEXTAFTER(Table916[[#This Row],[type]],"-",-1)</f>
        <v>#N/A</v>
      </c>
      <c r="AJ60" s="1" t="str">
        <f ca="1">_xlfn.TEXTAFTER(_xlfn.TEXTBEFORE(Table916[[#This Row],[type]],"-"&amp;Table916[[#This Row],[rxn-no-enz]]),"RXN-")</f>
        <v>3OAR60_c_FWD</v>
      </c>
      <c r="AK60" s="1" t="e">
        <f>_xlfn.TEXTBEFORE(Table916[[#This Row],[type]],"_",-1)</f>
        <v>#N/A</v>
      </c>
      <c r="AN60" t="s">
        <v>5305</v>
      </c>
      <c r="AO60" t="s">
        <v>2778</v>
      </c>
      <c r="AP60">
        <v>8.4612113928917598E-2</v>
      </c>
      <c r="AQ60" t="str">
        <f>_xlfn.TEXTBEFORE(Table17[[#This Row],[rxn]],"-",-1)</f>
        <v>RXN-3OAR60_c_FWD</v>
      </c>
    </row>
    <row r="61" spans="1:43" ht="17" x14ac:dyDescent="0.25">
      <c r="A61" t="s">
        <v>2905</v>
      </c>
      <c r="B61">
        <v>3145.3709687503101</v>
      </c>
      <c r="C61" t="str">
        <f>_xlfn.TEXTAFTER(Table513[[#This Row],[rxnid]],"-",-1)</f>
        <v>rt0602_c</v>
      </c>
      <c r="D61" t="str">
        <f>_xlfn.TEXTAFTER(_xlfn.TEXTBEFORE(Table513[[#This Row],[rxnid]],"-"&amp;Table513[[#This Row],[enz]]),"RXN-")</f>
        <v>ATPASEP2e_c_FWD</v>
      </c>
      <c r="E61">
        <f>_xlfn.XLOOKUP(Table513[[#This Row],[rxnid]],Table312[rxnid],Table312[kapp (1/s)],"")</f>
        <v>6.9300311448955503</v>
      </c>
      <c r="F61">
        <f>(Table513[[#This Row],[kapp (1/s)]]-Table513[[#This Row],[old]])/Table513[[#This Row],[old]]</f>
        <v>452.87544485526513</v>
      </c>
      <c r="G61">
        <f>ABS(Table513[[#This Row],[(new-old)/old]])</f>
        <v>452.87544485526513</v>
      </c>
      <c r="H61" t="str" cm="1">
        <f t="array" ref="H61">IF(ROWS(_xlfn._xlws.FILTER(Table513[rxnid],Table513[enz]=Table513[[#This Row],[enz]]))&gt;1,"many","1")</f>
        <v>1</v>
      </c>
      <c r="I61" t="e" cm="1">
        <f t="array" ref="I61">IF(ROWS(_xlfn._xlws.FILTER(Table513[rxnid],Table513[rxn-no-enz]=Table513[[#This Row],[rxn-no-enz]]))&gt;1,"many","1")</f>
        <v>#N/A</v>
      </c>
      <c r="J61" t="str">
        <f>_xlfn.XLOOKUP(SUBSTITUTE(Table513[[#This Row],[rxnid]],"'",""),Table614[rxn],Table614[rxn],"no")</f>
        <v>no</v>
      </c>
      <c r="K61" t="str" cm="1">
        <f t="array" ref="K61">_xlfn.XLOOKUP(Table513[[#This Row],[rxnid]],"'"&amp;Table614[rxn]&amp;"'",Table614[expected kapp],"")</f>
        <v/>
      </c>
      <c r="M61" t="s">
        <v>3231</v>
      </c>
      <c r="N61">
        <v>15.326565780673899</v>
      </c>
      <c r="P61" s="4"/>
      <c r="T61"/>
      <c r="AB61" s="7" t="s">
        <v>10889</v>
      </c>
      <c r="AC61" s="7" t="str">
        <f>_xlfn.TEXTBEFORE(Table815[[#This Row],[raw]]," ")</f>
        <v>ENZSYN-rt0799</v>
      </c>
      <c r="AD61" s="7">
        <f>_xlfn.NUMBERVALUE(_xlfn.TEXTAFTER(Table815[[#This Row],[raw]]," "))</f>
        <v>1.94481077032511E-7</v>
      </c>
      <c r="AF61" s="1" t="s">
        <v>5317</v>
      </c>
      <c r="AG61" s="1" t="s">
        <v>2778</v>
      </c>
      <c r="AH61" s="1">
        <v>2.9452783276800499E-2</v>
      </c>
      <c r="AI61" s="1" t="e">
        <f>_xlfn.TEXTAFTER(Table916[[#This Row],[type]],"-",-1)</f>
        <v>#N/A</v>
      </c>
      <c r="AJ61" s="1" t="str">
        <f ca="1">_xlfn.TEXTAFTER(_xlfn.TEXTBEFORE(Table916[[#This Row],[type]],"-"&amp;Table916[[#This Row],[rxn-no-enz]]),"RXN-")</f>
        <v>3OAR80_c_FWD</v>
      </c>
      <c r="AK61" s="1" t="e">
        <f>_xlfn.TEXTBEFORE(Table916[[#This Row],[type]],"_",-1)</f>
        <v>#N/A</v>
      </c>
      <c r="AN61" t="s">
        <v>5313</v>
      </c>
      <c r="AO61" t="s">
        <v>2778</v>
      </c>
      <c r="AP61">
        <v>8.4612113928917598E-2</v>
      </c>
      <c r="AQ61" t="str">
        <f>_xlfn.TEXTBEFORE(Table17[[#This Row],[rxn]],"-",-1)</f>
        <v>RXN-3OAR80_c_FWD</v>
      </c>
    </row>
    <row r="62" spans="1:43" ht="17" x14ac:dyDescent="0.25">
      <c r="A62" t="s">
        <v>3292</v>
      </c>
      <c r="B62">
        <v>26.5871695783338</v>
      </c>
      <c r="C62" t="str">
        <f>_xlfn.TEXTAFTER(Table513[[#This Row],[rxnid]],"-",-1)</f>
        <v>rt4634</v>
      </c>
      <c r="D62" t="str">
        <f>_xlfn.TEXTAFTER(_xlfn.TEXTBEFORE(Table513[[#This Row],[rxnid]],"-"&amp;Table513[[#This Row],[enz]]),"RXN-")</f>
        <v>PYK_c_FWD</v>
      </c>
      <c r="E62">
        <f>_xlfn.XLOOKUP(Table513[[#This Row],[rxnid]],Table312[rxnid],Table312[kapp (1/s)],"")</f>
        <v>10.6616520596481</v>
      </c>
      <c r="F62">
        <f>(Table513[[#This Row],[kapp (1/s)]]-Table513[[#This Row],[old]])/Table513[[#This Row],[old]]</f>
        <v>1.4937194939009613</v>
      </c>
      <c r="G62">
        <f>ABS(Table513[[#This Row],[(new-old)/old]])</f>
        <v>1.4937194939009613</v>
      </c>
      <c r="H62" t="str" cm="1">
        <f t="array" ref="H62">IF(ROWS(_xlfn._xlws.FILTER(Table513[rxnid],Table513[enz]=Table513[[#This Row],[enz]]))&gt;1,"many","1")</f>
        <v>1</v>
      </c>
      <c r="I62" t="e" cm="1">
        <f t="array" ref="I62">IF(ROWS(_xlfn._xlws.FILTER(Table513[rxnid],Table513[rxn-no-enz]=Table513[[#This Row],[rxn-no-enz]]))&gt;1,"many","1")</f>
        <v>#N/A</v>
      </c>
      <c r="J62" t="str">
        <f>_xlfn.XLOOKUP(SUBSTITUTE(Table513[[#This Row],[rxnid]],"'",""),Table614[rxn],Table614[rxn],"no")</f>
        <v>no</v>
      </c>
      <c r="K62" t="str" cm="1">
        <f t="array" ref="K62">_xlfn.XLOOKUP(Table513[[#This Row],[rxnid]],"'"&amp;Table614[rxn]&amp;"'",Table614[expected kapp],"")</f>
        <v/>
      </c>
      <c r="M62" t="s">
        <v>3127</v>
      </c>
      <c r="N62">
        <v>0.55494122092335796</v>
      </c>
      <c r="P62" s="4"/>
      <c r="T62"/>
      <c r="AB62" s="7" t="s">
        <v>10890</v>
      </c>
      <c r="AC62" s="7" t="str">
        <f>_xlfn.TEXTBEFORE(Table815[[#This Row],[raw]]," ")</f>
        <v>ENZSYN-rt8313</v>
      </c>
      <c r="AD62" s="7">
        <f>_xlfn.NUMBERVALUE(_xlfn.TEXTAFTER(Table815[[#This Row],[raw]]," "))</f>
        <v>0</v>
      </c>
      <c r="AF62" s="1" t="s">
        <v>2837</v>
      </c>
      <c r="AG62" s="1" t="s">
        <v>2778</v>
      </c>
      <c r="AH62" s="1">
        <v>2.9452783276800499E-2</v>
      </c>
      <c r="AI62" s="1" t="e">
        <f>_xlfn.TEXTAFTER(Table916[[#This Row],[type]],"-",-1)</f>
        <v>#N/A</v>
      </c>
      <c r="AJ62" s="1" t="str">
        <f ca="1">_xlfn.TEXTAFTER(_xlfn.TEXTBEFORE(Table916[[#This Row],[type]],"-"&amp;Table916[[#This Row],[rxn-no-enz]]),"RXN-")</f>
        <v>3OAS100_c_FWD</v>
      </c>
      <c r="AK62" s="1" t="e">
        <f>_xlfn.TEXTBEFORE(Table916[[#This Row],[type]],"_",-1)</f>
        <v>#N/A</v>
      </c>
      <c r="AN62" t="s">
        <v>2837</v>
      </c>
      <c r="AO62" t="s">
        <v>2778</v>
      </c>
      <c r="AP62">
        <v>8.4612113928917598E-2</v>
      </c>
      <c r="AQ62" t="str">
        <f>_xlfn.TEXTBEFORE(Table17[[#This Row],[rxn]],"-",-1)</f>
        <v>RXN-3OAS100_c_FWD</v>
      </c>
    </row>
    <row r="63" spans="1:43" ht="17" x14ac:dyDescent="0.25">
      <c r="A63" t="s">
        <v>2923</v>
      </c>
      <c r="B63">
        <v>3.4629755045140498</v>
      </c>
      <c r="C63" t="str">
        <f>_xlfn.TEXTAFTER(Table513[[#This Row],[rxnid]],"-",-1)</f>
        <v>rt1745</v>
      </c>
      <c r="D63" t="str">
        <f>_xlfn.TEXTAFTER(_xlfn.TEXTBEFORE(Table513[[#This Row],[rxnid]],"-"&amp;Table513[[#This Row],[enz]]),"RXN-")</f>
        <v>C8STI_c_FWD</v>
      </c>
      <c r="E63">
        <f>_xlfn.XLOOKUP(Table513[[#This Row],[rxnid]],Table312[rxnid],Table312[kapp (1/s)],"")</f>
        <v>1.2645247343124399</v>
      </c>
      <c r="F63">
        <f>(Table513[[#This Row],[kapp (1/s)]]-Table513[[#This Row],[old]])/Table513[[#This Row],[old]]</f>
        <v>1.7385589309148417</v>
      </c>
      <c r="G63">
        <f>ABS(Table513[[#This Row],[(new-old)/old]])</f>
        <v>1.7385589309148417</v>
      </c>
      <c r="H63" t="str" cm="1">
        <f t="array" ref="H63">IF(ROWS(_xlfn._xlws.FILTER(Table513[rxnid],Table513[enz]=Table513[[#This Row],[enz]]))&gt;1,"many","1")</f>
        <v>1</v>
      </c>
      <c r="I63" t="e" cm="1">
        <f t="array" ref="I63">IF(ROWS(_xlfn._xlws.FILTER(Table513[rxnid],Table513[rxn-no-enz]=Table513[[#This Row],[rxn-no-enz]]))&gt;1,"many","1")</f>
        <v>#N/A</v>
      </c>
      <c r="J63" t="str">
        <f>_xlfn.XLOOKUP(SUBSTITUTE(Table513[[#This Row],[rxnid]],"'",""),Table614[rxn],Table614[rxn],"no")</f>
        <v>no</v>
      </c>
      <c r="K63" t="str" cm="1">
        <f t="array" ref="K63">_xlfn.XLOOKUP(Table513[[#This Row],[rxnid]],"'"&amp;Table614[rxn]&amp;"'",Table614[expected kapp],"")</f>
        <v/>
      </c>
      <c r="M63" t="s">
        <v>4816</v>
      </c>
      <c r="N63">
        <v>2.77883508660704E-3</v>
      </c>
      <c r="P63" s="4"/>
      <c r="T63"/>
      <c r="AB63" s="7" t="s">
        <v>10891</v>
      </c>
      <c r="AC63" s="7" t="str">
        <f>_xlfn.TEXTBEFORE(Table815[[#This Row],[raw]]," ")</f>
        <v>ENZSYN-rt8431</v>
      </c>
      <c r="AD63" s="7">
        <f>_xlfn.NUMBERVALUE(_xlfn.TEXTAFTER(Table815[[#This Row],[raw]]," "))</f>
        <v>1.5561939976556699E-7</v>
      </c>
      <c r="AF63" s="1" t="s">
        <v>2838</v>
      </c>
      <c r="AG63" s="1" t="s">
        <v>2778</v>
      </c>
      <c r="AH63" s="1">
        <v>2.9452783276800499E-2</v>
      </c>
      <c r="AI63" s="1" t="e">
        <f>_xlfn.TEXTAFTER(Table916[[#This Row],[type]],"-",-1)</f>
        <v>#N/A</v>
      </c>
      <c r="AJ63" s="1" t="str">
        <f ca="1">_xlfn.TEXTAFTER(_xlfn.TEXTBEFORE(Table916[[#This Row],[type]],"-"&amp;Table916[[#This Row],[rxn-no-enz]]),"RXN-")</f>
        <v>3OAS120_c_FWD</v>
      </c>
      <c r="AK63" s="1" t="e">
        <f>_xlfn.TEXTBEFORE(Table916[[#This Row],[type]],"_",-1)</f>
        <v>#N/A</v>
      </c>
      <c r="AN63" t="s">
        <v>2838</v>
      </c>
      <c r="AO63" t="s">
        <v>2778</v>
      </c>
      <c r="AP63">
        <v>8.4612113928917598E-2</v>
      </c>
      <c r="AQ63" t="str">
        <f>_xlfn.TEXTBEFORE(Table17[[#This Row],[rxn]],"-",-1)</f>
        <v>RXN-3OAS120_c_FWD</v>
      </c>
    </row>
    <row r="64" spans="1:43" ht="17" x14ac:dyDescent="0.25">
      <c r="A64" t="s">
        <v>3116</v>
      </c>
      <c r="B64">
        <v>4.1986832574213002</v>
      </c>
      <c r="C64" t="str">
        <f>_xlfn.TEXTAFTER(Table513[[#This Row],[rxnid]],"-",-1)</f>
        <v>rt5078</v>
      </c>
      <c r="D64" t="str">
        <f>_xlfn.TEXTAFTER(_xlfn.TEXTBEFORE(Table513[[#This Row],[rxnid]],"-"&amp;Table513[[#This Row],[enz]]),"RXN-")</f>
        <v>ILETRS_c_FWD</v>
      </c>
      <c r="E64">
        <f>_xlfn.XLOOKUP(Table513[[#This Row],[rxnid]],Table312[rxnid],Table312[kapp (1/s)],"")</f>
        <v>1.4803587261785001</v>
      </c>
      <c r="F64">
        <f>(Table513[[#This Row],[kapp (1/s)]]-Table513[[#This Row],[old]])/Table513[[#This Row],[old]]</f>
        <v>1.8362606867999285</v>
      </c>
      <c r="G64">
        <f>ABS(Table513[[#This Row],[(new-old)/old]])</f>
        <v>1.8362606867999285</v>
      </c>
      <c r="H64" t="str" cm="1">
        <f t="array" ref="H64">IF(ROWS(_xlfn._xlws.FILTER(Table513[rxnid],Table513[enz]=Table513[[#This Row],[enz]]))&gt;1,"many","1")</f>
        <v>1</v>
      </c>
      <c r="I64" t="e" cm="1">
        <f t="array" ref="I64">IF(ROWS(_xlfn._xlws.FILTER(Table513[rxnid],Table513[rxn-no-enz]=Table513[[#This Row],[rxn-no-enz]]))&gt;1,"many","1")</f>
        <v>#N/A</v>
      </c>
      <c r="J64" t="str">
        <f>_xlfn.XLOOKUP(SUBSTITUTE(Table513[[#This Row],[rxnid]],"'",""),Table614[rxn],Table614[rxn],"no")</f>
        <v>no</v>
      </c>
      <c r="K64" t="str" cm="1">
        <f t="array" ref="K64">_xlfn.XLOOKUP(Table513[[#This Row],[rxnid]],"'"&amp;Table614[rxn]&amp;"'",Table614[expected kapp],"")</f>
        <v/>
      </c>
      <c r="M64" t="s">
        <v>3010</v>
      </c>
      <c r="N64">
        <v>2.2380516815095801E-3</v>
      </c>
      <c r="P64" s="4"/>
      <c r="T64"/>
      <c r="AB64" s="7" t="s">
        <v>10892</v>
      </c>
      <c r="AC64" s="7" t="str">
        <f>_xlfn.TEXTBEFORE(Table815[[#This Row],[raw]]," ")</f>
        <v>ENZSYN-rt6294</v>
      </c>
      <c r="AD64" s="7">
        <f>_xlfn.NUMBERVALUE(_xlfn.TEXTAFTER(Table815[[#This Row],[raw]]," "))</f>
        <v>1.99390607415877E-7</v>
      </c>
      <c r="AF64" s="1" t="s">
        <v>2839</v>
      </c>
      <c r="AG64" s="1" t="s">
        <v>2778</v>
      </c>
      <c r="AH64" s="1">
        <v>2.9452783276800499E-2</v>
      </c>
      <c r="AI64" s="1" t="e">
        <f>_xlfn.TEXTAFTER(Table916[[#This Row],[type]],"-",-1)</f>
        <v>#N/A</v>
      </c>
      <c r="AJ64" s="1" t="str">
        <f ca="1">_xlfn.TEXTAFTER(_xlfn.TEXTBEFORE(Table916[[#This Row],[type]],"-"&amp;Table916[[#This Row],[rxn-no-enz]]),"RXN-")</f>
        <v>3OAS140_c_FWD</v>
      </c>
      <c r="AK64" s="1" t="e">
        <f>_xlfn.TEXTBEFORE(Table916[[#This Row],[type]],"_",-1)</f>
        <v>#N/A</v>
      </c>
      <c r="AN64" t="s">
        <v>2839</v>
      </c>
      <c r="AO64" t="s">
        <v>2778</v>
      </c>
      <c r="AP64">
        <v>8.4612113928917598E-2</v>
      </c>
      <c r="AQ64" t="str">
        <f>_xlfn.TEXTBEFORE(Table17[[#This Row],[rxn]],"-",-1)</f>
        <v>RXN-3OAS140_c_FWD</v>
      </c>
    </row>
    <row r="65" spans="1:43" ht="17" x14ac:dyDescent="0.25">
      <c r="A65" t="s">
        <v>2967</v>
      </c>
      <c r="B65">
        <v>2.7042800263973502E-2</v>
      </c>
      <c r="C65" t="str">
        <f>_xlfn.TEXTAFTER(Table513[[#This Row],[rxnid]],"-",-1)</f>
        <v>rt8298</v>
      </c>
      <c r="D65" t="str">
        <f>_xlfn.TEXTAFTER(_xlfn.TEXTBEFORE(Table513[[#This Row],[rxnid]],"-"&amp;Table513[[#This Row],[enz]]),"RXN-")</f>
        <v>DB4PS_c_FWD</v>
      </c>
      <c r="E65">
        <f>_xlfn.XLOOKUP(Table513[[#This Row],[rxnid]],Table312[rxnid],Table312[kapp (1/s)],"")</f>
        <v>1.9849692100324699E-2</v>
      </c>
      <c r="F65">
        <f>(Table513[[#This Row],[kapp (1/s)]]-Table513[[#This Row],[old]])/Table513[[#This Row],[old]]</f>
        <v>0.36237882821019368</v>
      </c>
      <c r="G65">
        <f>ABS(Table513[[#This Row],[(new-old)/old]])</f>
        <v>0.36237882821019368</v>
      </c>
      <c r="H65" t="str" cm="1">
        <f t="array" ref="H65">IF(ROWS(_xlfn._xlws.FILTER(Table513[rxnid],Table513[enz]=Table513[[#This Row],[enz]]))&gt;1,"many","1")</f>
        <v>1</v>
      </c>
      <c r="I65" t="e" cm="1">
        <f t="array" ref="I65">IF(ROWS(_xlfn._xlws.FILTER(Table513[rxnid],Table513[rxn-no-enz]=Table513[[#This Row],[rxn-no-enz]]))&gt;1,"many","1")</f>
        <v>#N/A</v>
      </c>
      <c r="J65" t="str">
        <f>_xlfn.XLOOKUP(SUBSTITUTE(Table513[[#This Row],[rxnid]],"'",""),Table614[rxn],Table614[rxn],"no")</f>
        <v>RXN-DB4PS_c_FWD-rt8298</v>
      </c>
      <c r="K65" t="str" cm="1">
        <f t="array" ref="K65">_xlfn.XLOOKUP(Table513[[#This Row],[rxnid]],"'"&amp;Table614[rxn]&amp;"'",Table614[expected kapp],"")</f>
        <v/>
      </c>
      <c r="M65" t="s">
        <v>3148</v>
      </c>
      <c r="N65">
        <v>44.999369667675403</v>
      </c>
      <c r="P65" s="4"/>
      <c r="T65"/>
      <c r="AB65" s="7" t="s">
        <v>10893</v>
      </c>
      <c r="AC65" s="7" t="str">
        <f>_xlfn.TEXTBEFORE(Table815[[#This Row],[raw]]," ")</f>
        <v>ENZSYN-rt0568_c</v>
      </c>
      <c r="AD65" s="7">
        <f>_xlfn.NUMBERVALUE(_xlfn.TEXTAFTER(Table815[[#This Row],[raw]]," "))</f>
        <v>1.5282288410818201E-7</v>
      </c>
      <c r="AF65" s="1" t="s">
        <v>2840</v>
      </c>
      <c r="AG65" s="1" t="s">
        <v>2778</v>
      </c>
      <c r="AH65" s="1">
        <v>2.9452783276800499E-2</v>
      </c>
      <c r="AI65" s="1" t="e">
        <f>_xlfn.TEXTAFTER(Table916[[#This Row],[type]],"-",-1)</f>
        <v>#N/A</v>
      </c>
      <c r="AJ65" s="1" t="str">
        <f ca="1">_xlfn.TEXTAFTER(_xlfn.TEXTBEFORE(Table916[[#This Row],[type]],"-"&amp;Table916[[#This Row],[rxn-no-enz]]),"RXN-")</f>
        <v>3OAS160_c_FWD</v>
      </c>
      <c r="AK65" s="1" t="e">
        <f>_xlfn.TEXTBEFORE(Table916[[#This Row],[type]],"_",-1)</f>
        <v>#N/A</v>
      </c>
      <c r="AN65" t="s">
        <v>2840</v>
      </c>
      <c r="AO65" t="s">
        <v>2778</v>
      </c>
      <c r="AP65">
        <v>8.4612113928917598E-2</v>
      </c>
      <c r="AQ65" t="str">
        <f>_xlfn.TEXTBEFORE(Table17[[#This Row],[rxn]],"-",-1)</f>
        <v>RXN-3OAS160_c_FWD</v>
      </c>
    </row>
    <row r="66" spans="1:43" ht="17" x14ac:dyDescent="0.25">
      <c r="A66" t="s">
        <v>2894</v>
      </c>
      <c r="B66">
        <v>6.3215643698198303</v>
      </c>
      <c r="C66" t="str">
        <f>_xlfn.TEXTAFTER(Table513[[#This Row],[rxnid]],"-",-1)</f>
        <v>TRP23</v>
      </c>
      <c r="D66" t="str">
        <f>_xlfn.TEXTAFTER(_xlfn.TEXTBEFORE(Table513[[#This Row],[rxnid]],"-"&amp;Table513[[#This Row],[enz]]),"RXN-")</f>
        <v>ANS_c_FWD</v>
      </c>
      <c r="E66">
        <f>_xlfn.XLOOKUP(Table513[[#This Row],[rxnid]],Table312[rxnid],Table312[kapp (1/s)],"")</f>
        <v>2.4417952829881</v>
      </c>
      <c r="F66">
        <f>(Table513[[#This Row],[kapp (1/s)]]-Table513[[#This Row],[old]])/Table513[[#This Row],[old]]</f>
        <v>1.5889002300323627</v>
      </c>
      <c r="G66">
        <f>ABS(Table513[[#This Row],[(new-old)/old]])</f>
        <v>1.5889002300323627</v>
      </c>
      <c r="H66" t="str" cm="1">
        <f t="array" ref="H66">IF(ROWS(_xlfn._xlws.FILTER(Table513[rxnid],Table513[enz]=Table513[[#This Row],[enz]]))&gt;1,"many","1")</f>
        <v>1</v>
      </c>
      <c r="I66" t="e" cm="1">
        <f t="array" ref="I66">IF(ROWS(_xlfn._xlws.FILTER(Table513[rxnid],Table513[rxn-no-enz]=Table513[[#This Row],[rxn-no-enz]]))&gt;1,"many","1")</f>
        <v>#N/A</v>
      </c>
      <c r="J66" t="str">
        <f>_xlfn.XLOOKUP(SUBSTITUTE(Table513[[#This Row],[rxnid]],"'",""),Table614[rxn],Table614[rxn],"no")</f>
        <v>no</v>
      </c>
      <c r="K66" t="str" cm="1">
        <f t="array" ref="K66">_xlfn.XLOOKUP(Table513[[#This Row],[rxnid]],"'"&amp;Table614[rxn]&amp;"'",Table614[expected kapp],"")</f>
        <v/>
      </c>
      <c r="M66" t="s">
        <v>3226</v>
      </c>
      <c r="N66">
        <v>30.346265321012901</v>
      </c>
      <c r="P66" s="4"/>
      <c r="T66"/>
      <c r="AB66" s="7" t="s">
        <v>10894</v>
      </c>
      <c r="AC66" s="7" t="str">
        <f>_xlfn.TEXTBEFORE(Table815[[#This Row],[raw]]," ")</f>
        <v>ENZSYN-rt5562_m</v>
      </c>
      <c r="AD66" s="7">
        <f>_xlfn.NUMBERVALUE(_xlfn.TEXTAFTER(Table815[[#This Row],[raw]]," "))</f>
        <v>4.2034248195608499E-8</v>
      </c>
      <c r="AF66" s="1" t="s">
        <v>2841</v>
      </c>
      <c r="AG66" s="1" t="s">
        <v>2778</v>
      </c>
      <c r="AH66" s="1">
        <v>2.2309102530955398E-2</v>
      </c>
      <c r="AI66" s="1" t="e">
        <f>_xlfn.TEXTAFTER(Table916[[#This Row],[type]],"-",-1)</f>
        <v>#N/A</v>
      </c>
      <c r="AJ66" s="1" t="str">
        <f ca="1">_xlfn.TEXTAFTER(_xlfn.TEXTBEFORE(Table916[[#This Row],[type]],"-"&amp;Table916[[#This Row],[rxn-no-enz]]),"RXN-")</f>
        <v>3OAS180_c_FWD</v>
      </c>
      <c r="AK66" s="1" t="e">
        <f>_xlfn.TEXTBEFORE(Table916[[#This Row],[type]],"_",-1)</f>
        <v>#N/A</v>
      </c>
      <c r="AN66" t="s">
        <v>2841</v>
      </c>
      <c r="AO66" t="s">
        <v>2778</v>
      </c>
      <c r="AP66">
        <v>6.1408441655530402E-2</v>
      </c>
      <c r="AQ66" t="str">
        <f>_xlfn.TEXTBEFORE(Table17[[#This Row],[rxn]],"-",-1)</f>
        <v>RXN-3OAS180_c_FWD</v>
      </c>
    </row>
    <row r="67" spans="1:43" ht="17" x14ac:dyDescent="0.25">
      <c r="A67" t="s">
        <v>6139</v>
      </c>
      <c r="B67">
        <v>89.134628022204396</v>
      </c>
      <c r="C67" t="str">
        <f>_xlfn.TEXTAFTER(Table513[[#This Row],[rxnid]],"-",-1)</f>
        <v>rt7344</v>
      </c>
      <c r="D67" t="str">
        <f>_xlfn.TEXTAFTER(_xlfn.TEXTBEFORE(Table513[[#This Row],[rxnid]],"-"&amp;Table513[[#This Row],[enz]]),"RXN-")</f>
        <v>CYSTS_c_FWD</v>
      </c>
      <c r="E67">
        <f>_xlfn.XLOOKUP(Table513[[#This Row],[rxnid]],Table312[rxnid],Table312[kapp (1/s)],"")</f>
        <v>0.45330728164670903</v>
      </c>
      <c r="F67">
        <f>(Table513[[#This Row],[kapp (1/s)]]-Table513[[#This Row],[old]])/Table513[[#This Row],[old]]</f>
        <v>195.63180282127615</v>
      </c>
      <c r="G67">
        <f>ABS(Table513[[#This Row],[(new-old)/old]])</f>
        <v>195.63180282127615</v>
      </c>
      <c r="H67" t="str" cm="1">
        <f t="array" ref="H67">IF(ROWS(_xlfn._xlws.FILTER(Table513[rxnid],Table513[enz]=Table513[[#This Row],[enz]]))&gt;1,"many","1")</f>
        <v>1</v>
      </c>
      <c r="I67" t="e" cm="1">
        <f t="array" ref="I67">IF(ROWS(_xlfn._xlws.FILTER(Table513[rxnid],Table513[rxn-no-enz]=Table513[[#This Row],[rxn-no-enz]]))&gt;1,"many","1")</f>
        <v>#N/A</v>
      </c>
      <c r="J67" t="str">
        <f>_xlfn.XLOOKUP(SUBSTITUTE(Table513[[#This Row],[rxnid]],"'",""),Table614[rxn],Table614[rxn],"no")</f>
        <v>no</v>
      </c>
      <c r="K67" t="str" cm="1">
        <f t="array" ref="K67">_xlfn.XLOOKUP(Table513[[#This Row],[rxnid]],"'"&amp;Table614[rxn]&amp;"'",Table614[expected kapp],"")</f>
        <v/>
      </c>
      <c r="M67" t="s">
        <v>3073</v>
      </c>
      <c r="N67">
        <v>2.2495430771650001E-2</v>
      </c>
      <c r="P67" s="4"/>
      <c r="T67"/>
      <c r="AB67" s="7" t="s">
        <v>10895</v>
      </c>
      <c r="AC67" s="7" t="str">
        <f>_xlfn.TEXTBEFORE(Table815[[#This Row],[raw]]," ")</f>
        <v>ENZSYN-rt5890</v>
      </c>
      <c r="AD67" s="7">
        <f>_xlfn.NUMBERVALUE(_xlfn.TEXTAFTER(Table815[[#This Row],[raw]]," "))</f>
        <v>4.5102722936746898E-7</v>
      </c>
      <c r="AF67" s="1" t="s">
        <v>2842</v>
      </c>
      <c r="AG67" s="1" t="s">
        <v>2778</v>
      </c>
      <c r="AH67" s="1">
        <v>2.9452783276800499E-2</v>
      </c>
      <c r="AI67" s="1" t="e">
        <f>_xlfn.TEXTAFTER(Table916[[#This Row],[type]],"-",-1)</f>
        <v>#N/A</v>
      </c>
      <c r="AJ67" s="1" t="str">
        <f ca="1">_xlfn.TEXTAFTER(_xlfn.TEXTBEFORE(Table916[[#This Row],[type]],"-"&amp;Table916[[#This Row],[rxn-no-enz]]),"RXN-")</f>
        <v>3OAS40_c_FWD</v>
      </c>
      <c r="AK67" s="1" t="e">
        <f>_xlfn.TEXTBEFORE(Table916[[#This Row],[type]],"_",-1)</f>
        <v>#N/A</v>
      </c>
      <c r="AN67" t="s">
        <v>2842</v>
      </c>
      <c r="AO67" t="s">
        <v>2778</v>
      </c>
      <c r="AP67">
        <v>8.4612113928917598E-2</v>
      </c>
      <c r="AQ67" t="str">
        <f>_xlfn.TEXTBEFORE(Table17[[#This Row],[rxn]],"-",-1)</f>
        <v>RXN-3OAS40_c_FWD</v>
      </c>
    </row>
    <row r="68" spans="1:43" ht="17" x14ac:dyDescent="0.25">
      <c r="A68" t="s">
        <v>5875</v>
      </c>
      <c r="B68">
        <v>434.50224811030398</v>
      </c>
      <c r="C68" t="str">
        <f>_xlfn.TEXTAFTER(Table513[[#This Row],[rxnid]],"-",-1)</f>
        <v>rt0568_c</v>
      </c>
      <c r="D68" t="str">
        <f>_xlfn.TEXTAFTER(_xlfn.TEXTBEFORE(Table513[[#This Row],[rxnid]],"-"&amp;Table513[[#This Row],[enz]]),"RXN-")</f>
        <v>ASPTA_c_FWD</v>
      </c>
      <c r="E68">
        <f>_xlfn.XLOOKUP(Table513[[#This Row],[rxnid]],Table312[rxnid],Table312[kapp (1/s)],"")</f>
        <v>655.38090241834698</v>
      </c>
      <c r="F68">
        <f>(Table513[[#This Row],[kapp (1/s)]]-Table513[[#This Row],[old]])/Table513[[#This Row],[old]]</f>
        <v>-0.33702333023895514</v>
      </c>
      <c r="G68">
        <f>ABS(Table513[[#This Row],[(new-old)/old]])</f>
        <v>0.33702333023895514</v>
      </c>
      <c r="H68" t="str" cm="1">
        <f t="array" ref="H68">IF(ROWS(_xlfn._xlws.FILTER(Table513[rxnid],Table513[enz]=Table513[[#This Row],[enz]]))&gt;1,"many","1")</f>
        <v>1</v>
      </c>
      <c r="I68" t="e" cm="1">
        <f t="array" ref="I68">IF(ROWS(_xlfn._xlws.FILTER(Table513[rxnid],Table513[rxn-no-enz]=Table513[[#This Row],[rxn-no-enz]]))&gt;1,"many","1")</f>
        <v>#N/A</v>
      </c>
      <c r="J68" t="str">
        <f>_xlfn.XLOOKUP(SUBSTITUTE(Table513[[#This Row],[rxnid]],"'",""),Table614[rxn],Table614[rxn],"no")</f>
        <v>no</v>
      </c>
      <c r="K68" t="str" cm="1">
        <f t="array" ref="K68">_xlfn.XLOOKUP(Table513[[#This Row],[rxnid]],"'"&amp;Table614[rxn]&amp;"'",Table614[expected kapp],"")</f>
        <v/>
      </c>
      <c r="M68" t="s">
        <v>3014</v>
      </c>
      <c r="N68">
        <v>2.0889674653865299E-2</v>
      </c>
      <c r="P68" s="4"/>
      <c r="T68"/>
      <c r="AB68" s="7" t="s">
        <v>10896</v>
      </c>
      <c r="AC68" s="7" t="str">
        <f>_xlfn.TEXTBEFORE(Table815[[#This Row],[raw]]," ")</f>
        <v>ENZSYN-rt0602_c</v>
      </c>
      <c r="AD68" s="7">
        <f>_xlfn.NUMBERVALUE(_xlfn.TEXTAFTER(Table815[[#This Row],[raw]]," "))</f>
        <v>1.8374949431440101E-8</v>
      </c>
      <c r="AF68" s="1" t="s">
        <v>2843</v>
      </c>
      <c r="AG68" s="1" t="s">
        <v>2778</v>
      </c>
      <c r="AH68" s="1">
        <v>2.9452783276800499E-2</v>
      </c>
      <c r="AI68" s="1" t="e">
        <f>_xlfn.TEXTAFTER(Table916[[#This Row],[type]],"-",-1)</f>
        <v>#N/A</v>
      </c>
      <c r="AJ68" s="1" t="str">
        <f ca="1">_xlfn.TEXTAFTER(_xlfn.TEXTBEFORE(Table916[[#This Row],[type]],"-"&amp;Table916[[#This Row],[rxn-no-enz]]),"RXN-")</f>
        <v>3OAS60_c_FWD</v>
      </c>
      <c r="AK68" s="1" t="e">
        <f>_xlfn.TEXTBEFORE(Table916[[#This Row],[type]],"_",-1)</f>
        <v>#N/A</v>
      </c>
      <c r="AN68" t="s">
        <v>2843</v>
      </c>
      <c r="AO68" t="s">
        <v>2778</v>
      </c>
      <c r="AP68">
        <v>8.4612113928917598E-2</v>
      </c>
      <c r="AQ68" t="str">
        <f>_xlfn.TEXTBEFORE(Table17[[#This Row],[rxn]],"-",-1)</f>
        <v>RXN-3OAS60_c_FWD</v>
      </c>
    </row>
    <row r="69" spans="1:43" ht="17" x14ac:dyDescent="0.25">
      <c r="A69" t="s">
        <v>3314</v>
      </c>
      <c r="B69">
        <v>108.49058183438601</v>
      </c>
      <c r="C69" t="str">
        <f>_xlfn.TEXTAFTER(Table513[[#This Row],[rxnid]],"-",-1)</f>
        <v>rt5857</v>
      </c>
      <c r="D69" t="str">
        <f>_xlfn.TEXTAFTER(_xlfn.TEXTBEFORE(Table513[[#This Row],[rxnid]],"-"&amp;Table513[[#This Row],[enz]]),"RXN-")</f>
        <v>SERTRS_c_FWD</v>
      </c>
      <c r="E69">
        <f>_xlfn.XLOOKUP(Table513[[#This Row],[rxnid]],Table312[rxnid],Table312[kapp (1/s)],"")</f>
        <v>1.48724192207572</v>
      </c>
      <c r="F69">
        <f>(Table513[[#This Row],[kapp (1/s)]]-Table513[[#This Row],[old]])/Table513[[#This Row],[old]]</f>
        <v>71.947501159036321</v>
      </c>
      <c r="G69">
        <f>ABS(Table513[[#This Row],[(new-old)/old]])</f>
        <v>71.947501159036321</v>
      </c>
      <c r="H69" t="str" cm="1">
        <f t="array" ref="H69">IF(ROWS(_xlfn._xlws.FILTER(Table513[rxnid],Table513[enz]=Table513[[#This Row],[enz]]))&gt;1,"many","1")</f>
        <v>1</v>
      </c>
      <c r="I69" t="e" cm="1">
        <f t="array" ref="I69">IF(ROWS(_xlfn._xlws.FILTER(Table513[rxnid],Table513[rxn-no-enz]=Table513[[#This Row],[rxn-no-enz]]))&gt;1,"many","1")</f>
        <v>#N/A</v>
      </c>
      <c r="J69" t="str">
        <f>_xlfn.XLOOKUP(SUBSTITUTE(Table513[[#This Row],[rxnid]],"'",""),Table614[rxn],Table614[rxn],"no")</f>
        <v>no</v>
      </c>
      <c r="K69" t="str" cm="1">
        <f t="array" ref="K69">_xlfn.XLOOKUP(Table513[[#This Row],[rxnid]],"'"&amp;Table614[rxn]&amp;"'",Table614[expected kapp],"")</f>
        <v/>
      </c>
      <c r="M69" t="s">
        <v>2900</v>
      </c>
      <c r="N69">
        <v>1.4809368753558201</v>
      </c>
      <c r="P69" s="4"/>
      <c r="T69"/>
      <c r="AB69" s="7" t="s">
        <v>10897</v>
      </c>
      <c r="AC69" s="7" t="str">
        <f>_xlfn.TEXTBEFORE(Table815[[#This Row],[raw]]," ")</f>
        <v>ENZSYN-rt1520</v>
      </c>
      <c r="AD69" s="7">
        <f>_xlfn.NUMBERVALUE(_xlfn.TEXTAFTER(Table815[[#This Row],[raw]]," "))</f>
        <v>3.01276696387014E-7</v>
      </c>
      <c r="AF69" s="1" t="s">
        <v>2844</v>
      </c>
      <c r="AG69" s="1" t="s">
        <v>2778</v>
      </c>
      <c r="AH69" s="1">
        <v>2.9452783276800499E-2</v>
      </c>
      <c r="AI69" s="1" t="e">
        <f>_xlfn.TEXTAFTER(Table916[[#This Row],[type]],"-",-1)</f>
        <v>#N/A</v>
      </c>
      <c r="AJ69" s="1" t="str">
        <f ca="1">_xlfn.TEXTAFTER(_xlfn.TEXTBEFORE(Table916[[#This Row],[type]],"-"&amp;Table916[[#This Row],[rxn-no-enz]]),"RXN-")</f>
        <v>3OAS80_c_FWD</v>
      </c>
      <c r="AK69" s="1" t="e">
        <f>_xlfn.TEXTBEFORE(Table916[[#This Row],[type]],"_",-1)</f>
        <v>#N/A</v>
      </c>
      <c r="AN69" t="s">
        <v>2844</v>
      </c>
      <c r="AO69" t="s">
        <v>2778</v>
      </c>
      <c r="AP69">
        <v>8.4612113928917598E-2</v>
      </c>
      <c r="AQ69" t="str">
        <f>_xlfn.TEXTBEFORE(Table17[[#This Row],[rxn]],"-",-1)</f>
        <v>RXN-3OAS80_c_FWD</v>
      </c>
    </row>
    <row r="70" spans="1:43" ht="17" x14ac:dyDescent="0.25">
      <c r="A70" t="s">
        <v>2880</v>
      </c>
      <c r="B70">
        <v>185.66360811756701</v>
      </c>
      <c r="C70" t="str">
        <f>_xlfn.TEXTAFTER(Table513[[#This Row],[rxnid]],"-",-1)</f>
        <v>rt8250</v>
      </c>
      <c r="D70" t="str">
        <f>_xlfn.TEXTAFTER(_xlfn.TEXTBEFORE(Table513[[#This Row],[rxnid]],"-"&amp;Table513[[#This Row],[enz]]),"RXN-")</f>
        <v>AHSERL2_c_FWD</v>
      </c>
      <c r="E70">
        <f>_xlfn.XLOOKUP(Table513[[#This Row],[rxnid]],Table312[rxnid],Table312[kapp (1/s)],"")</f>
        <v>24.836887377248701</v>
      </c>
      <c r="F70">
        <f>(Table513[[#This Row],[kapp (1/s)]]-Table513[[#This Row],[old]])/Table513[[#This Row],[old]]</f>
        <v>6.4753170676145269</v>
      </c>
      <c r="G70">
        <f>ABS(Table513[[#This Row],[(new-old)/old]])</f>
        <v>6.4753170676145269</v>
      </c>
      <c r="H70" t="str" cm="1">
        <f t="array" ref="H70">IF(ROWS(_xlfn._xlws.FILTER(Table513[rxnid],Table513[enz]=Table513[[#This Row],[enz]]))&gt;1,"many","1")</f>
        <v>1</v>
      </c>
      <c r="I70" t="e" cm="1">
        <f t="array" ref="I70">IF(ROWS(_xlfn._xlws.FILTER(Table513[rxnid],Table513[rxn-no-enz]=Table513[[#This Row],[rxn-no-enz]]))&gt;1,"many","1")</f>
        <v>#N/A</v>
      </c>
      <c r="J70" t="str">
        <f>_xlfn.XLOOKUP(SUBSTITUTE(Table513[[#This Row],[rxnid]],"'",""),Table614[rxn],Table614[rxn],"no")</f>
        <v>no</v>
      </c>
      <c r="K70" t="str" cm="1">
        <f t="array" ref="K70">_xlfn.XLOOKUP(Table513[[#This Row],[rxnid]],"'"&amp;Table614[rxn]&amp;"'",Table614[expected kapp],"")</f>
        <v/>
      </c>
      <c r="M70" t="s">
        <v>3064</v>
      </c>
      <c r="N70">
        <v>0.99293662158845397</v>
      </c>
      <c r="P70" s="4"/>
      <c r="T70"/>
      <c r="AB70" s="7" t="s">
        <v>10898</v>
      </c>
      <c r="AC70" s="7" t="str">
        <f>_xlfn.TEXTBEFORE(Table815[[#This Row],[raw]]," ")</f>
        <v>ENZSYN-ATPSCPLX</v>
      </c>
      <c r="AD70" s="7">
        <f>_xlfn.NUMBERVALUE(_xlfn.TEXTAFTER(Table815[[#This Row],[raw]]," "))</f>
        <v>7.3497801102266101E-7</v>
      </c>
      <c r="AF70" s="1" t="s">
        <v>2847</v>
      </c>
      <c r="AG70" s="1" t="s">
        <v>2778</v>
      </c>
      <c r="AH70" s="9">
        <v>8.890481991935E-5</v>
      </c>
      <c r="AI70" s="1" t="e">
        <f>_xlfn.TEXTAFTER(Table916[[#This Row],[type]],"-",-1)</f>
        <v>#N/A</v>
      </c>
      <c r="AJ70" s="1" t="str">
        <f ca="1">_xlfn.TEXTAFTER(_xlfn.TEXTBEFORE(Table916[[#This Row],[type]],"-"&amp;Table916[[#This Row],[rxn-no-enz]]),"RXN-")</f>
        <v>5AOPt_c_m_REV</v>
      </c>
      <c r="AK70" s="1" t="e">
        <f>_xlfn.TEXTBEFORE(Table916[[#This Row],[type]],"_",-1)</f>
        <v>#N/A</v>
      </c>
      <c r="AN70" t="s">
        <v>2847</v>
      </c>
      <c r="AO70" t="s">
        <v>2778</v>
      </c>
      <c r="AP70">
        <v>3.0445032619640599E-4</v>
      </c>
      <c r="AQ70" t="str">
        <f>_xlfn.TEXTBEFORE(Table17[[#This Row],[rxn]],"-",-1)</f>
        <v>RXN-5AOPt_c_m_REV</v>
      </c>
    </row>
    <row r="71" spans="1:43" ht="17" x14ac:dyDescent="0.25">
      <c r="A71" t="s">
        <v>3252</v>
      </c>
      <c r="B71">
        <v>98.3188667829114</v>
      </c>
      <c r="C71" t="str">
        <f>_xlfn.TEXTAFTER(Table513[[#This Row],[rxnid]],"-",-1)</f>
        <v>rt5827</v>
      </c>
      <c r="D71" t="str">
        <f>_xlfn.TEXTAFTER(_xlfn.TEXTBEFORE(Table513[[#This Row],[rxnid]],"-"&amp;Table513[[#This Row],[enz]]),"RXN-")</f>
        <v>PPNDH_c_FWD</v>
      </c>
      <c r="E71">
        <f>_xlfn.XLOOKUP(Table513[[#This Row],[rxnid]],Table312[rxnid],Table312[kapp (1/s)],"")</f>
        <v>13.0762474595172</v>
      </c>
      <c r="F71">
        <f>(Table513[[#This Row],[kapp (1/s)]]-Table513[[#This Row],[old]])/Table513[[#This Row],[old]]</f>
        <v>6.5188900399214011</v>
      </c>
      <c r="G71">
        <f>ABS(Table513[[#This Row],[(new-old)/old]])</f>
        <v>6.5188900399214011</v>
      </c>
      <c r="H71" t="str" cm="1">
        <f t="array" ref="H71">IF(ROWS(_xlfn._xlws.FILTER(Table513[rxnid],Table513[enz]=Table513[[#This Row],[enz]]))&gt;1,"many","1")</f>
        <v>1</v>
      </c>
      <c r="I71" t="e" cm="1">
        <f t="array" ref="I71">IF(ROWS(_xlfn._xlws.FILTER(Table513[rxnid],Table513[rxn-no-enz]=Table513[[#This Row],[rxn-no-enz]]))&gt;1,"many","1")</f>
        <v>#N/A</v>
      </c>
      <c r="J71" t="str">
        <f>_xlfn.XLOOKUP(SUBSTITUTE(Table513[[#This Row],[rxnid]],"'",""),Table614[rxn],Table614[rxn],"no")</f>
        <v>no</v>
      </c>
      <c r="K71" t="str" cm="1">
        <f t="array" ref="K71">_xlfn.XLOOKUP(Table513[[#This Row],[rxnid]],"'"&amp;Table614[rxn]&amp;"'",Table614[expected kapp],"")</f>
        <v/>
      </c>
      <c r="M71" t="s">
        <v>5378</v>
      </c>
      <c r="N71">
        <v>781.88556134528699</v>
      </c>
      <c r="P71" s="4"/>
      <c r="T71"/>
      <c r="AB71" s="7" t="s">
        <v>10899</v>
      </c>
      <c r="AC71" s="7" t="str">
        <f>_xlfn.TEXTBEFORE(Table815[[#This Row],[raw]]," ")</f>
        <v>ENZSYN-rt2305</v>
      </c>
      <c r="AD71" s="7">
        <f>_xlfn.NUMBERVALUE(_xlfn.TEXTAFTER(Table815[[#This Row],[raw]]," "))</f>
        <v>1.1192867405343799E-6</v>
      </c>
      <c r="AF71" s="1" t="s">
        <v>2848</v>
      </c>
      <c r="AG71" s="1" t="s">
        <v>2778</v>
      </c>
      <c r="AH71" s="1">
        <v>1.45573200930455E-2</v>
      </c>
      <c r="AI71" s="1" t="e">
        <f>_xlfn.TEXTAFTER(Table916[[#This Row],[type]],"-",-1)</f>
        <v>#N/A</v>
      </c>
      <c r="AJ71" s="1" t="str">
        <f ca="1">_xlfn.TEXTAFTER(_xlfn.TEXTBEFORE(Table916[[#This Row],[type]],"-"&amp;Table916[[#This Row],[rxn-no-enz]]),"RXN-")</f>
        <v>AASADy_c_FWD</v>
      </c>
      <c r="AK71" s="1" t="e">
        <f>_xlfn.TEXTBEFORE(Table916[[#This Row],[type]],"_",-1)</f>
        <v>#N/A</v>
      </c>
      <c r="AN71" t="s">
        <v>2848</v>
      </c>
      <c r="AO71" t="s">
        <v>2778</v>
      </c>
      <c r="AP71">
        <v>8.1685794345402102E-2</v>
      </c>
      <c r="AQ71" t="str">
        <f>_xlfn.TEXTBEFORE(Table17[[#This Row],[rxn]],"-",-1)</f>
        <v>RXN-AASADy_c_FWD</v>
      </c>
    </row>
    <row r="72" spans="1:43" ht="17" x14ac:dyDescent="0.25">
      <c r="A72" t="s">
        <v>3243</v>
      </c>
      <c r="B72">
        <v>25.432334741316499</v>
      </c>
      <c r="C72" t="str">
        <f>_xlfn.TEXTAFTER(Table513[[#This Row],[rxnid]],"-",-1)</f>
        <v>rt7511</v>
      </c>
      <c r="D72" t="str">
        <f>_xlfn.TEXTAFTER(_xlfn.TEXTBEFORE(Table513[[#This Row],[rxnid]],"-"&amp;Table513[[#This Row],[enz]]),"RXN-")</f>
        <v>PPA_c_FWD</v>
      </c>
      <c r="E72">
        <f>_xlfn.XLOOKUP(Table513[[#This Row],[rxnid]],Table312[rxnid],Table312[kapp (1/s)],"")</f>
        <v>8.7293614815503293</v>
      </c>
      <c r="F72">
        <f>(Table513[[#This Row],[kapp (1/s)]]-Table513[[#This Row],[old]])/Table513[[#This Row],[old]]</f>
        <v>1.9134244005209564</v>
      </c>
      <c r="G72">
        <f>ABS(Table513[[#This Row],[(new-old)/old]])</f>
        <v>1.9134244005209564</v>
      </c>
      <c r="H72" t="str" cm="1">
        <f t="array" ref="H72">IF(ROWS(_xlfn._xlws.FILTER(Table513[rxnid],Table513[enz]=Table513[[#This Row],[enz]]))&gt;1,"many","1")</f>
        <v>1</v>
      </c>
      <c r="I72" t="e" cm="1">
        <f t="array" ref="I72">IF(ROWS(_xlfn._xlws.FILTER(Table513[rxnid],Table513[rxn-no-enz]=Table513[[#This Row],[rxn-no-enz]]))&gt;1,"many","1")</f>
        <v>#N/A</v>
      </c>
      <c r="J72" t="str">
        <f>_xlfn.XLOOKUP(SUBSTITUTE(Table513[[#This Row],[rxnid]],"'",""),Table614[rxn],Table614[rxn],"no")</f>
        <v>no</v>
      </c>
      <c r="K72" t="str" cm="1">
        <f t="array" ref="K72">_xlfn.XLOOKUP(Table513[[#This Row],[rxnid]],"'"&amp;Table614[rxn]&amp;"'",Table614[expected kapp],"")</f>
        <v/>
      </c>
      <c r="M72" t="s">
        <v>4811</v>
      </c>
      <c r="N72">
        <v>1.1753960583086201E-3</v>
      </c>
      <c r="P72" s="4"/>
      <c r="T72"/>
      <c r="AB72" s="7" t="s">
        <v>10900</v>
      </c>
      <c r="AC72" s="7" t="str">
        <f>_xlfn.TEXTBEFORE(Table815[[#This Row],[raw]]," ")</f>
        <v>ENZSYN-rt0303</v>
      </c>
      <c r="AD72" s="7">
        <f>_xlfn.NUMBERVALUE(_xlfn.TEXTAFTER(Table815[[#This Row],[raw]]," "))</f>
        <v>2.4525394423788E-8</v>
      </c>
      <c r="AF72" s="1" t="s">
        <v>5367</v>
      </c>
      <c r="AG72" s="1" t="s">
        <v>2778</v>
      </c>
      <c r="AH72" s="1">
        <v>1.45573200930455E-2</v>
      </c>
      <c r="AI72" s="1" t="e">
        <f>_xlfn.TEXTAFTER(Table916[[#This Row],[type]],"-",-1)</f>
        <v>#N/A</v>
      </c>
      <c r="AJ72" s="1" t="str">
        <f ca="1">_xlfn.TEXTAFTER(_xlfn.TEXTBEFORE(Table916[[#This Row],[type]],"-"&amp;Table916[[#This Row],[rxn-no-enz]]),"RXN-")</f>
        <v>AATA_c_FWD</v>
      </c>
      <c r="AK72" s="1" t="e">
        <f>_xlfn.TEXTBEFORE(Table916[[#This Row],[type]],"_",-1)</f>
        <v>#N/A</v>
      </c>
      <c r="AN72" t="s">
        <v>5367</v>
      </c>
      <c r="AO72" t="s">
        <v>2778</v>
      </c>
      <c r="AP72">
        <v>8.1685794345402102E-2</v>
      </c>
      <c r="AQ72" t="str">
        <f>_xlfn.TEXTBEFORE(Table17[[#This Row],[rxn]],"-",-1)</f>
        <v>RXN-AATA_c_FWD</v>
      </c>
    </row>
    <row r="73" spans="1:43" ht="17" x14ac:dyDescent="0.25">
      <c r="A73" t="s">
        <v>3328</v>
      </c>
      <c r="B73">
        <v>159354390.168244</v>
      </c>
      <c r="C73" t="str">
        <f>_xlfn.TEXTAFTER(Table513[[#This Row],[rxnid]],"-",-1)</f>
        <v>SDH1234</v>
      </c>
      <c r="D73" t="str">
        <f>_xlfn.TEXTAFTER(_xlfn.TEXTBEFORE(Table513[[#This Row],[rxnid]],"-"&amp;Table513[[#This Row],[enz]]),"RXN-")</f>
        <v>SUCDq9_m_FWD</v>
      </c>
      <c r="E73">
        <f>_xlfn.XLOOKUP(Table513[[#This Row],[rxnid]],Table312[rxnid],Table312[kapp (1/s)],"")</f>
        <v>36.313061430936102</v>
      </c>
      <c r="F73">
        <f>(Table513[[#This Row],[kapp (1/s)]]-Table513[[#This Row],[old]])/Table513[[#This Row],[old]]</f>
        <v>4388348.0922769075</v>
      </c>
      <c r="G73">
        <f>ABS(Table513[[#This Row],[(new-old)/old]])</f>
        <v>4388348.0922769075</v>
      </c>
      <c r="H73" t="str" cm="1">
        <f t="array" ref="H73">IF(ROWS(_xlfn._xlws.FILTER(Table513[rxnid],Table513[enz]=Table513[[#This Row],[enz]]))&gt;1,"many","1")</f>
        <v>1</v>
      </c>
      <c r="I73" t="e" cm="1">
        <f t="array" ref="I73">IF(ROWS(_xlfn._xlws.FILTER(Table513[rxnid],Table513[rxn-no-enz]=Table513[[#This Row],[rxn-no-enz]]))&gt;1,"many","1")</f>
        <v>#N/A</v>
      </c>
      <c r="J73" t="str">
        <f>_xlfn.XLOOKUP(SUBSTITUTE(Table513[[#This Row],[rxnid]],"'",""),Table614[rxn],Table614[rxn],"no")</f>
        <v>no</v>
      </c>
      <c r="K73" t="str" cm="1">
        <f t="array" ref="K73">_xlfn.XLOOKUP(Table513[[#This Row],[rxnid]],"'"&amp;Table614[rxn]&amp;"'",Table614[expected kapp],"")</f>
        <v/>
      </c>
      <c r="M73" t="s">
        <v>3224</v>
      </c>
      <c r="N73">
        <v>2496.45886883001</v>
      </c>
      <c r="P73" s="4"/>
      <c r="T73"/>
      <c r="AB73" s="7" t="s">
        <v>10901</v>
      </c>
      <c r="AC73" s="7" t="str">
        <f>_xlfn.TEXTBEFORE(Table815[[#This Row],[raw]]," ")</f>
        <v>ENZSYN-rt0467</v>
      </c>
      <c r="AD73" s="7">
        <f>_xlfn.NUMBERVALUE(_xlfn.TEXTAFTER(Table815[[#This Row],[raw]]," "))</f>
        <v>2.4645812839973299E-7</v>
      </c>
      <c r="AF73" s="1" t="s">
        <v>5375</v>
      </c>
      <c r="AG73" s="1" t="s">
        <v>2778</v>
      </c>
      <c r="AH73" s="1">
        <v>0.57915152564855399</v>
      </c>
      <c r="AI73" s="1" t="e">
        <f>_xlfn.TEXTAFTER(Table916[[#This Row],[type]],"-",-1)</f>
        <v>#N/A</v>
      </c>
      <c r="AJ73" s="1" t="str">
        <f ca="1">_xlfn.TEXTAFTER(_xlfn.TEXTBEFORE(Table916[[#This Row],[type]],"-"&amp;Table916[[#This Row],[rxn-no-enz]]),"RXN-")</f>
        <v>ABTD2Dx_c_REV</v>
      </c>
      <c r="AK73" s="1" t="e">
        <f>_xlfn.TEXTBEFORE(Table916[[#This Row],[type]],"_",-1)</f>
        <v>#N/A</v>
      </c>
      <c r="AN73" t="s">
        <v>5375</v>
      </c>
      <c r="AO73" t="s">
        <v>2778</v>
      </c>
      <c r="AP73">
        <v>4.4670073329776603</v>
      </c>
      <c r="AQ73" t="str">
        <f>_xlfn.TEXTBEFORE(Table17[[#This Row],[rxn]],"-",-1)</f>
        <v>RXN-ABTD2Dx_c_REV</v>
      </c>
    </row>
    <row r="74" spans="1:43" ht="17" x14ac:dyDescent="0.25">
      <c r="A74" t="s">
        <v>7816</v>
      </c>
      <c r="B74">
        <v>207.99723844097201</v>
      </c>
      <c r="C74" t="str">
        <f>_xlfn.TEXTAFTER(Table513[[#This Row],[rxnid]],"-",-1)</f>
        <v>rt7036</v>
      </c>
      <c r="D74" t="str">
        <f>_xlfn.TEXTAFTER(_xlfn.TEXTBEFORE(Table513[[#This Row],[rxnid]],"-"&amp;Table513[[#This Row],[enz]]),"RXN-")</f>
        <v>PSERT_c_FWD</v>
      </c>
      <c r="E74">
        <f>_xlfn.XLOOKUP(Table513[[#This Row],[rxnid]],Table312[rxnid],Table312[kapp (1/s)],"")</f>
        <v>186.28107389471799</v>
      </c>
      <c r="F74">
        <f>(Table513[[#This Row],[kapp (1/s)]]-Table513[[#This Row],[old]])/Table513[[#This Row],[old]]</f>
        <v>0.11657740688422015</v>
      </c>
      <c r="G74">
        <f>ABS(Table513[[#This Row],[(new-old)/old]])</f>
        <v>0.11657740688422015</v>
      </c>
      <c r="H74" t="str" cm="1">
        <f t="array" ref="H74">IF(ROWS(_xlfn._xlws.FILTER(Table513[rxnid],Table513[enz]=Table513[[#This Row],[enz]]))&gt;1,"many","1")</f>
        <v>1</v>
      </c>
      <c r="I74" t="e" cm="1">
        <f t="array" ref="I74">IF(ROWS(_xlfn._xlws.FILTER(Table513[rxnid],Table513[rxn-no-enz]=Table513[[#This Row],[rxn-no-enz]]))&gt;1,"many","1")</f>
        <v>#N/A</v>
      </c>
      <c r="J74" t="str">
        <f>_xlfn.XLOOKUP(SUBSTITUTE(Table513[[#This Row],[rxnid]],"'",""),Table614[rxn],Table614[rxn],"no")</f>
        <v>no</v>
      </c>
      <c r="K74" t="str" cm="1">
        <f t="array" ref="K74">_xlfn.XLOOKUP(Table513[[#This Row],[rxnid]],"'"&amp;Table614[rxn]&amp;"'",Table614[expected kapp],"")</f>
        <v/>
      </c>
      <c r="M74" t="s">
        <v>2895</v>
      </c>
      <c r="N74">
        <v>1.7871310108562399</v>
      </c>
      <c r="P74" s="4"/>
      <c r="T74"/>
      <c r="AB74" s="7" t="s">
        <v>10902</v>
      </c>
      <c r="AC74" s="7" t="str">
        <f>_xlfn.TEXTBEFORE(Table815[[#This Row],[raw]]," ")</f>
        <v>ENZSYN-rt8272</v>
      </c>
      <c r="AD74" s="7">
        <f>_xlfn.NUMBERVALUE(_xlfn.TEXTAFTER(Table815[[#This Row],[raw]]," "))</f>
        <v>9.1882969322570293E-9</v>
      </c>
      <c r="AF74" s="1" t="s">
        <v>5376</v>
      </c>
      <c r="AG74" s="1" t="s">
        <v>2778</v>
      </c>
      <c r="AH74" s="1">
        <v>0.57915152564855399</v>
      </c>
      <c r="AI74" s="1" t="e">
        <f>_xlfn.TEXTAFTER(Table916[[#This Row],[type]],"-",-1)</f>
        <v>#N/A</v>
      </c>
      <c r="AJ74" s="1" t="str">
        <f ca="1">_xlfn.TEXTAFTER(_xlfn.TEXTBEFORE(Table916[[#This Row],[type]],"-"&amp;Table916[[#This Row],[rxn-no-enz]]),"RXN-")</f>
        <v>ABTD2Dy_c_FWD</v>
      </c>
      <c r="AK74" s="1" t="e">
        <f>_xlfn.TEXTBEFORE(Table916[[#This Row],[type]],"_",-1)</f>
        <v>#N/A</v>
      </c>
      <c r="AN74" t="s">
        <v>5378</v>
      </c>
      <c r="AO74" t="s">
        <v>2778</v>
      </c>
      <c r="AP74">
        <v>4.4670073329776603</v>
      </c>
      <c r="AQ74" t="str">
        <f>_xlfn.TEXTBEFORE(Table17[[#This Row],[rxn]],"-",-1)</f>
        <v>RXN-ABTD2Dy_c_FWD</v>
      </c>
    </row>
    <row r="75" spans="1:43" ht="17" x14ac:dyDescent="0.25">
      <c r="A75" t="s">
        <v>3227</v>
      </c>
      <c r="B75">
        <v>83.031349317482096</v>
      </c>
      <c r="C75" t="str">
        <f>_xlfn.TEXTAFTER(Table513[[#This Row],[rxnid]],"-",-1)</f>
        <v>rt6131</v>
      </c>
      <c r="D75" t="str">
        <f>_xlfn.TEXTAFTER(_xlfn.TEXTBEFORE(Table513[[#This Row],[rxnid]],"-"&amp;Table513[[#This Row],[enz]]),"RXN-")</f>
        <v>PGL_c_FWD</v>
      </c>
      <c r="E75" t="str">
        <f>_xlfn.XLOOKUP(Table513[[#This Row],[rxnid]],Table312[rxnid],Table312[kapp (1/s)],"")</f>
        <v/>
      </c>
      <c r="F75" t="e">
        <f>(Table513[[#This Row],[kapp (1/s)]]-Table513[[#This Row],[old]])/Table513[[#This Row],[old]]</f>
        <v>#VALUE!</v>
      </c>
      <c r="G75" t="e">
        <f>ABS(Table513[[#This Row],[(new-old)/old]])</f>
        <v>#VALUE!</v>
      </c>
      <c r="H75" t="str" cm="1">
        <f t="array" ref="H75">IF(ROWS(_xlfn._xlws.FILTER(Table513[rxnid],Table513[enz]=Table513[[#This Row],[enz]]))&gt;1,"many","1")</f>
        <v>1</v>
      </c>
      <c r="I75" t="e" cm="1">
        <f t="array" ref="I75">IF(ROWS(_xlfn._xlws.FILTER(Table513[rxnid],Table513[rxn-no-enz]=Table513[[#This Row],[rxn-no-enz]]))&gt;1,"many","1")</f>
        <v>#N/A</v>
      </c>
      <c r="J75" t="str">
        <f>_xlfn.XLOOKUP(SUBSTITUTE(Table513[[#This Row],[rxnid]],"'",""),Table614[rxn],Table614[rxn],"no")</f>
        <v>no</v>
      </c>
      <c r="K75" t="str" cm="1">
        <f t="array" ref="K75">_xlfn.XLOOKUP(Table513[[#This Row],[rxnid]],"'"&amp;Table614[rxn]&amp;"'",Table614[expected kapp],"")</f>
        <v/>
      </c>
      <c r="M75" t="s">
        <v>2967</v>
      </c>
      <c r="N75">
        <v>1.9849692100324699E-2</v>
      </c>
      <c r="P75" s="4"/>
      <c r="T75"/>
      <c r="AB75" s="7" t="s">
        <v>10903</v>
      </c>
      <c r="AC75" s="7" t="str">
        <f>_xlfn.TEXTBEFORE(Table815[[#This Row],[raw]]," ")</f>
        <v>ENZSYN-rt1745</v>
      </c>
      <c r="AD75" s="7">
        <f>_xlfn.NUMBERVALUE(_xlfn.TEXTAFTER(Table815[[#This Row],[raw]]," "))</f>
        <v>2.5038655373912598E-7</v>
      </c>
      <c r="AF75" s="1" t="s">
        <v>2850</v>
      </c>
      <c r="AG75" s="1" t="s">
        <v>2778</v>
      </c>
      <c r="AH75" s="1">
        <v>9.9433452151825794E-2</v>
      </c>
      <c r="AI75" s="1" t="e">
        <f>_xlfn.TEXTAFTER(Table916[[#This Row],[type]],"-",-1)</f>
        <v>#N/A</v>
      </c>
      <c r="AJ75" s="1" t="str">
        <f ca="1">_xlfn.TEXTAFTER(_xlfn.TEXTBEFORE(Table916[[#This Row],[type]],"-"&amp;Table916[[#This Row],[rxn-no-enz]]),"RXN-")</f>
        <v>ACACT40ir_c_FWD</v>
      </c>
      <c r="AK75" s="1" t="e">
        <f>_xlfn.TEXTBEFORE(Table916[[#This Row],[type]],"_",-1)</f>
        <v>#N/A</v>
      </c>
      <c r="AN75" t="s">
        <v>2850</v>
      </c>
      <c r="AO75" t="s">
        <v>2778</v>
      </c>
      <c r="AP75">
        <v>0.31331518589507901</v>
      </c>
      <c r="AQ75" t="str">
        <f>_xlfn.TEXTBEFORE(Table17[[#This Row],[rxn]],"-",-1)</f>
        <v>RXN-ACACT40ir_c_FWD</v>
      </c>
    </row>
    <row r="76" spans="1:43" ht="17" x14ac:dyDescent="0.25">
      <c r="A76" t="s">
        <v>2933</v>
      </c>
      <c r="B76">
        <v>10.377763161476301</v>
      </c>
      <c r="C76" t="str">
        <f>_xlfn.TEXTAFTER(Table513[[#This Row],[rxnid]],"-",-1)</f>
        <v>rt1336</v>
      </c>
      <c r="D76" t="str">
        <f>_xlfn.TEXTAFTER(_xlfn.TEXTBEFORE(Table513[[#This Row],[rxnid]],"-"&amp;Table513[[#This Row],[enz]]),"RXN-")</f>
        <v>CHORM_c_FWD</v>
      </c>
      <c r="E76">
        <f>_xlfn.XLOOKUP(Table513[[#This Row],[rxnid]],Table312[rxnid],Table312[kapp (1/s)],"")</f>
        <v>2.8540943032837198</v>
      </c>
      <c r="F76">
        <f>(Table513[[#This Row],[kapp (1/s)]]-Table513[[#This Row],[old]])/Table513[[#This Row],[old]]</f>
        <v>2.6360967994422531</v>
      </c>
      <c r="G76">
        <f>ABS(Table513[[#This Row],[(new-old)/old]])</f>
        <v>2.6360967994422531</v>
      </c>
      <c r="H76" t="str" cm="1">
        <f t="array" ref="H76">IF(ROWS(_xlfn._xlws.FILTER(Table513[rxnid],Table513[enz]=Table513[[#This Row],[enz]]))&gt;1,"many","1")</f>
        <v>1</v>
      </c>
      <c r="I76" t="e" cm="1">
        <f t="array" ref="I76">IF(ROWS(_xlfn._xlws.FILTER(Table513[rxnid],Table513[rxn-no-enz]=Table513[[#This Row],[rxn-no-enz]]))&gt;1,"many","1")</f>
        <v>#N/A</v>
      </c>
      <c r="J76" t="str">
        <f>_xlfn.XLOOKUP(SUBSTITUTE(Table513[[#This Row],[rxnid]],"'",""),Table614[rxn],Table614[rxn],"no")</f>
        <v>no</v>
      </c>
      <c r="K76" t="str" cm="1">
        <f t="array" ref="K76">_xlfn.XLOOKUP(Table513[[#This Row],[rxnid]],"'"&amp;Table614[rxn]&amp;"'",Table614[expected kapp],"")</f>
        <v/>
      </c>
      <c r="M76" t="s">
        <v>2923</v>
      </c>
      <c r="N76">
        <v>1.2645247343124399</v>
      </c>
      <c r="P76" s="4"/>
      <c r="T76"/>
      <c r="AB76" s="7" t="s">
        <v>10904</v>
      </c>
      <c r="AC76" s="7" t="str">
        <f>_xlfn.TEXTBEFORE(Table815[[#This Row],[raw]]," ")</f>
        <v>ENZSYN-CPA12</v>
      </c>
      <c r="AD76" s="7">
        <f>_xlfn.NUMBERVALUE(_xlfn.TEXTAFTER(Table815[[#This Row],[raw]]," "))</f>
        <v>4.8135487816253902E-7</v>
      </c>
      <c r="AF76" s="1" t="s">
        <v>2851</v>
      </c>
      <c r="AG76" s="1" t="s">
        <v>2778</v>
      </c>
      <c r="AH76" s="1">
        <v>0.23637566579527899</v>
      </c>
      <c r="AI76" s="1" t="e">
        <f>_xlfn.TEXTAFTER(Table916[[#This Row],[type]],"-",-1)</f>
        <v>#N/A</v>
      </c>
      <c r="AJ76" s="1" t="str">
        <f ca="1">_xlfn.TEXTAFTER(_xlfn.TEXTBEFORE(Table916[[#This Row],[type]],"-"&amp;Table916[[#This Row],[rxn-no-enz]]),"RXN-")</f>
        <v>ACCOAC_c_FWD</v>
      </c>
      <c r="AK76" s="1" t="e">
        <f>_xlfn.TEXTBEFORE(Table916[[#This Row],[type]],"_",-1)</f>
        <v>#N/A</v>
      </c>
      <c r="AN76" t="s">
        <v>2851</v>
      </c>
      <c r="AO76" t="s">
        <v>2778</v>
      </c>
      <c r="AP76">
        <v>0.67446071400753405</v>
      </c>
      <c r="AQ76" t="str">
        <f>_xlfn.TEXTBEFORE(Table17[[#This Row],[rxn]],"-",-1)</f>
        <v>RXN-ACCOAC_c_FWD</v>
      </c>
    </row>
    <row r="77" spans="1:43" ht="17" x14ac:dyDescent="0.25">
      <c r="A77" t="s">
        <v>8052</v>
      </c>
      <c r="B77">
        <v>6345959.0797137301</v>
      </c>
      <c r="C77" t="str">
        <f>_xlfn.TEXTAFTER(Table513[[#This Row],[rxnid]],"-",-1)</f>
        <v>rt0848_m</v>
      </c>
      <c r="D77" t="str">
        <f>_xlfn.TEXTAFTER(_xlfn.TEXTBEFORE(Table513[[#This Row],[rxnid]],"-"&amp;Table513[[#This Row],[enz]]),"RXN-")</f>
        <v>THRD_L_m_FWD</v>
      </c>
      <c r="E77">
        <f>_xlfn.XLOOKUP(Table513[[#This Row],[rxnid]],Table312[rxnid],Table312[kapp (1/s)],"")</f>
        <v>1.9156430185998801</v>
      </c>
      <c r="F77">
        <f>(Table513[[#This Row],[kapp (1/s)]]-Table513[[#This Row],[old]])/Table513[[#This Row],[old]]</f>
        <v>3312703.412094438</v>
      </c>
      <c r="G77">
        <f>ABS(Table513[[#This Row],[(new-old)/old]])</f>
        <v>3312703.412094438</v>
      </c>
      <c r="H77" t="str" cm="1">
        <f t="array" ref="H77">IF(ROWS(_xlfn._xlws.FILTER(Table513[rxnid],Table513[enz]=Table513[[#This Row],[enz]]))&gt;1,"many","1")</f>
        <v>1</v>
      </c>
      <c r="I77" t="e" cm="1">
        <f t="array" ref="I77">IF(ROWS(_xlfn._xlws.FILTER(Table513[rxnid],Table513[rxn-no-enz]=Table513[[#This Row],[rxn-no-enz]]))&gt;1,"many","1")</f>
        <v>#N/A</v>
      </c>
      <c r="J77" t="str">
        <f>_xlfn.XLOOKUP(SUBSTITUTE(Table513[[#This Row],[rxnid]],"'",""),Table614[rxn],Table614[rxn],"no")</f>
        <v>no</v>
      </c>
      <c r="K77" t="str" cm="1">
        <f t="array" ref="K77">_xlfn.XLOOKUP(Table513[[#This Row],[rxnid]],"'"&amp;Table614[rxn]&amp;"'",Table614[expected kapp],"")</f>
        <v/>
      </c>
      <c r="M77" t="s">
        <v>2885</v>
      </c>
      <c r="N77">
        <v>9.7597021597263203E-2</v>
      </c>
      <c r="P77" s="4"/>
      <c r="T77"/>
      <c r="AB77" s="7" t="s">
        <v>10905</v>
      </c>
      <c r="AC77" s="7" t="str">
        <f>_xlfn.TEXTBEFORE(Table815[[#This Row],[raw]]," ")</f>
        <v>ENZSYN-rt4513_rm</v>
      </c>
      <c r="AD77" s="7">
        <f>_xlfn.NUMBERVALUE(_xlfn.TEXTAFTER(Table815[[#This Row],[raw]]," "))</f>
        <v>4.4068075126555102E-8</v>
      </c>
      <c r="AF77" s="1" t="s">
        <v>5499</v>
      </c>
      <c r="AG77" s="1" t="s">
        <v>2778</v>
      </c>
      <c r="AH77" s="1">
        <v>1.11125033388298E-2</v>
      </c>
      <c r="AI77" s="1" t="e">
        <f>_xlfn.TEXTAFTER(Table916[[#This Row],[type]],"-",-1)</f>
        <v>#N/A</v>
      </c>
      <c r="AJ77" s="1" t="str">
        <f ca="1">_xlfn.TEXTAFTER(_xlfn.TEXTBEFORE(Table916[[#This Row],[type]],"-"&amp;Table916[[#This Row],[rxn-no-enz]]),"RXN-")</f>
        <v>ACCOATsucac_m_FWD</v>
      </c>
      <c r="AK77" s="1" t="e">
        <f>_xlfn.TEXTBEFORE(Table916[[#This Row],[type]],"_",-1)</f>
        <v>#N/A</v>
      </c>
      <c r="AN77" t="s">
        <v>2852</v>
      </c>
      <c r="AO77" t="s">
        <v>2778</v>
      </c>
      <c r="AP77">
        <v>3.7825324867213898E-2</v>
      </c>
      <c r="AQ77" t="str">
        <f>_xlfn.TEXTBEFORE(Table17[[#This Row],[rxn]],"-",-1)</f>
        <v>RXN-ACGAM6PS_c_FWD</v>
      </c>
    </row>
    <row r="78" spans="1:43" ht="17" x14ac:dyDescent="0.25">
      <c r="A78" t="s">
        <v>6008</v>
      </c>
      <c r="B78">
        <v>7.3446833128695603</v>
      </c>
      <c r="C78" t="str">
        <f>_xlfn.TEXTAFTER(Table513[[#This Row],[rxnid]],"-",-1)</f>
        <v>rt1388</v>
      </c>
      <c r="D78" t="str">
        <f>_xlfn.TEXTAFTER(_xlfn.TEXTBEFORE(Table513[[#This Row],[rxnid]],"-"&amp;Table513[[#This Row],[enz]]),"RXN-")</f>
        <v>CHTNS_c_FWD</v>
      </c>
      <c r="E78">
        <f>_xlfn.XLOOKUP(Table513[[#This Row],[rxnid]],Table312[rxnid],Table312[kapp (1/s)],"")</f>
        <v>0.469281204602152</v>
      </c>
      <c r="F78">
        <f>(Table513[[#This Row],[kapp (1/s)]]-Table513[[#This Row],[old]])/Table513[[#This Row],[old]]</f>
        <v>14.650921538816473</v>
      </c>
      <c r="G78">
        <f>ABS(Table513[[#This Row],[(new-old)/old]])</f>
        <v>14.650921538816473</v>
      </c>
      <c r="H78" t="str" cm="1">
        <f t="array" ref="H78">IF(ROWS(_xlfn._xlws.FILTER(Table513[rxnid],Table513[enz]=Table513[[#This Row],[enz]]))&gt;1,"many","1")</f>
        <v>1</v>
      </c>
      <c r="I78" t="e" cm="1">
        <f t="array" ref="I78">IF(ROWS(_xlfn._xlws.FILTER(Table513[rxnid],Table513[rxn-no-enz]=Table513[[#This Row],[rxn-no-enz]]))&gt;1,"many","1")</f>
        <v>#N/A</v>
      </c>
      <c r="J78" t="str">
        <f>_xlfn.XLOOKUP(SUBSTITUTE(Table513[[#This Row],[rxnid]],"'",""),Table614[rxn],Table614[rxn],"no")</f>
        <v>no</v>
      </c>
      <c r="K78" t="str" cm="1">
        <f t="array" ref="K78">_xlfn.XLOOKUP(Table513[[#This Row],[rxnid]],"'"&amp;Table614[rxn]&amp;"'",Table614[expected kapp],"")</f>
        <v/>
      </c>
      <c r="M78" t="s">
        <v>3342</v>
      </c>
      <c r="N78">
        <v>0.50624280228315299</v>
      </c>
      <c r="P78" s="4"/>
      <c r="T78"/>
      <c r="AB78" s="7" t="s">
        <v>10906</v>
      </c>
      <c r="AC78" s="7" t="str">
        <f>_xlfn.TEXTBEFORE(Table815[[#This Row],[raw]]," ")</f>
        <v>ENZSYN-rt6946</v>
      </c>
      <c r="AD78" s="7">
        <f>_xlfn.NUMBERVALUE(_xlfn.TEXTAFTER(Table815[[#This Row],[raw]]," "))</f>
        <v>9.3089369394437408E-9</v>
      </c>
      <c r="AF78" s="1" t="s">
        <v>2852</v>
      </c>
      <c r="AG78" s="1" t="s">
        <v>2778</v>
      </c>
      <c r="AH78" s="1">
        <v>7.9638176836170603E-3</v>
      </c>
      <c r="AI78" s="1" t="e">
        <f>_xlfn.TEXTAFTER(Table916[[#This Row],[type]],"-",-1)</f>
        <v>#N/A</v>
      </c>
      <c r="AJ78" s="1" t="str">
        <f ca="1">_xlfn.TEXTAFTER(_xlfn.TEXTBEFORE(Table916[[#This Row],[type]],"-"&amp;Table916[[#This Row],[rxn-no-enz]]),"RXN-")</f>
        <v>ACGAM6PS_c_FWD</v>
      </c>
      <c r="AK78" s="1" t="e">
        <f>_xlfn.TEXTBEFORE(Table916[[#This Row],[type]],"_",-1)</f>
        <v>#N/A</v>
      </c>
      <c r="AN78" t="s">
        <v>2853</v>
      </c>
      <c r="AO78" t="s">
        <v>2778</v>
      </c>
      <c r="AP78">
        <v>3.7825324867213898E-2</v>
      </c>
      <c r="AQ78" t="str">
        <f>_xlfn.TEXTBEFORE(Table17[[#This Row],[rxn]],"-",-1)</f>
        <v>RXN-ACGAMPM_c_FWD</v>
      </c>
    </row>
    <row r="79" spans="1:43" ht="17" x14ac:dyDescent="0.25">
      <c r="A79" t="s">
        <v>2882</v>
      </c>
      <c r="B79">
        <v>5.2914572993451401</v>
      </c>
      <c r="C79" t="str">
        <f>_xlfn.TEXTAFTER(Table513[[#This Row],[rxnid]],"-",-1)</f>
        <v>rt3764</v>
      </c>
      <c r="D79" t="str">
        <f>_xlfn.TEXTAFTER(_xlfn.TEXTBEFORE(Table513[[#This Row],[rxnid]],"-"&amp;Table513[[#This Row],[enz]]),"RXN-")</f>
        <v>AIRC1_c_FWD</v>
      </c>
      <c r="E79">
        <f>_xlfn.XLOOKUP(Table513[[#This Row],[rxnid]],Table312[rxnid],Table312[kapp (1/s)],"")</f>
        <v>1.2417935991228599</v>
      </c>
      <c r="F79">
        <f>(Table513[[#This Row],[kapp (1/s)]]-Table513[[#This Row],[old]])/Table513[[#This Row],[old]]</f>
        <v>3.2611407427794421</v>
      </c>
      <c r="G79">
        <f>ABS(Table513[[#This Row],[(new-old)/old]])</f>
        <v>3.2611407427794421</v>
      </c>
      <c r="H79" t="str" cm="1">
        <f t="array" ref="H79">IF(ROWS(_xlfn._xlws.FILTER(Table513[rxnid],Table513[enz]=Table513[[#This Row],[enz]]))&gt;1,"many","1")</f>
        <v>1</v>
      </c>
      <c r="I79" t="e" cm="1">
        <f t="array" ref="I79">IF(ROWS(_xlfn._xlws.FILTER(Table513[rxnid],Table513[rxn-no-enz]=Table513[[#This Row],[rxn-no-enz]]))&gt;1,"many","1")</f>
        <v>#N/A</v>
      </c>
      <c r="J79" t="str">
        <f>_xlfn.XLOOKUP(SUBSTITUTE(Table513[[#This Row],[rxnid]],"'",""),Table614[rxn],Table614[rxn],"no")</f>
        <v>no</v>
      </c>
      <c r="K79" t="str" cm="1">
        <f t="array" ref="K79">_xlfn.XLOOKUP(Table513[[#This Row],[rxnid]],"'"&amp;Table614[rxn]&amp;"'",Table614[expected kapp],"")</f>
        <v/>
      </c>
      <c r="M79" t="s">
        <v>2902</v>
      </c>
      <c r="N79">
        <v>5.5928699807010398</v>
      </c>
      <c r="P79" s="4"/>
      <c r="T79"/>
      <c r="AB79" s="7" t="s">
        <v>10907</v>
      </c>
      <c r="AC79" s="7" t="str">
        <f>_xlfn.TEXTBEFORE(Table815[[#This Row],[raw]]," ")</f>
        <v>ENZSYN-rt3023_c</v>
      </c>
      <c r="AD79" s="7">
        <f>_xlfn.NUMBERVALUE(_xlfn.TEXTAFTER(Table815[[#This Row],[raw]]," "))</f>
        <v>1.01876408413662E-8</v>
      </c>
      <c r="AF79" s="1" t="s">
        <v>2853</v>
      </c>
      <c r="AG79" s="1" t="s">
        <v>2778</v>
      </c>
      <c r="AH79" s="1">
        <v>7.9638176836170603E-3</v>
      </c>
      <c r="AI79" s="1" t="e">
        <f>_xlfn.TEXTAFTER(Table916[[#This Row],[type]],"-",-1)</f>
        <v>#N/A</v>
      </c>
      <c r="AJ79" s="1" t="str">
        <f ca="1">_xlfn.TEXTAFTER(_xlfn.TEXTBEFORE(Table916[[#This Row],[type]],"-"&amp;Table916[[#This Row],[rxn-no-enz]]),"RXN-")</f>
        <v>ACGAMPM_c_FWD</v>
      </c>
      <c r="AK79" s="1" t="e">
        <f>_xlfn.TEXTBEFORE(Table916[[#This Row],[type]],"_",-1)</f>
        <v>#N/A</v>
      </c>
      <c r="AN79" t="s">
        <v>2854</v>
      </c>
      <c r="AO79" t="s">
        <v>2778</v>
      </c>
      <c r="AP79">
        <v>5.6446702827488898E-2</v>
      </c>
      <c r="AQ79" t="str">
        <f>_xlfn.TEXTBEFORE(Table17[[#This Row],[rxn]],"-",-1)</f>
        <v>RXN-ACGK_m_FWD</v>
      </c>
    </row>
    <row r="80" spans="1:43" ht="17" x14ac:dyDescent="0.25">
      <c r="A80" t="s">
        <v>3352</v>
      </c>
      <c r="B80">
        <v>8.5075800030216495</v>
      </c>
      <c r="C80" t="str">
        <f>_xlfn.TEXTAFTER(Table513[[#This Row],[rxnid]],"-",-1)</f>
        <v>rt4822_c</v>
      </c>
      <c r="D80" t="str">
        <f>_xlfn.TEXTAFTER(_xlfn.TEXTBEFORE(Table513[[#This Row],[rxnid]],"-"&amp;Table513[[#This Row],[enz]]),"RXN-")</f>
        <v>UMPK_c_FWD</v>
      </c>
      <c r="E80">
        <f>_xlfn.XLOOKUP(Table513[[#This Row],[rxnid]],Table312[rxnid],Table312[kapp (1/s)],"")</f>
        <v>1.69023140373299</v>
      </c>
      <c r="F80">
        <f>(Table513[[#This Row],[kapp (1/s)]]-Table513[[#This Row],[old]])/Table513[[#This Row],[old]]</f>
        <v>4.0333818104622159</v>
      </c>
      <c r="G80">
        <f>ABS(Table513[[#This Row],[(new-old)/old]])</f>
        <v>4.0333818104622159</v>
      </c>
      <c r="H80" t="str" cm="1">
        <f t="array" ref="H80">IF(ROWS(_xlfn._xlws.FILTER(Table513[rxnid],Table513[enz]=Table513[[#This Row],[enz]]))&gt;1,"many","1")</f>
        <v>1</v>
      </c>
      <c r="I80" t="e" cm="1">
        <f t="array" ref="I80">IF(ROWS(_xlfn._xlws.FILTER(Table513[rxnid],Table513[rxn-no-enz]=Table513[[#This Row],[rxn-no-enz]]))&gt;1,"many","1")</f>
        <v>#N/A</v>
      </c>
      <c r="J80" t="str">
        <f>_xlfn.XLOOKUP(SUBSTITUTE(Table513[[#This Row],[rxnid]],"'",""),Table614[rxn],Table614[rxn],"no")</f>
        <v>no</v>
      </c>
      <c r="K80" t="str" cm="1">
        <f t="array" ref="K80">_xlfn.XLOOKUP(Table513[[#This Row],[rxnid]],"'"&amp;Table614[rxn]&amp;"'",Table614[expected kapp],"")</f>
        <v/>
      </c>
      <c r="M80" t="s">
        <v>4818</v>
      </c>
      <c r="N80">
        <v>8.0240582074863395E-3</v>
      </c>
      <c r="P80" s="4"/>
      <c r="T80"/>
      <c r="AB80" s="7" t="s">
        <v>10908</v>
      </c>
      <c r="AC80" s="7" t="str">
        <f>_xlfn.TEXTBEFORE(Table815[[#This Row],[raw]]," ")</f>
        <v>ENZSYN-rt1336</v>
      </c>
      <c r="AD80" s="7">
        <f>_xlfn.NUMBERVALUE(_xlfn.TEXTAFTER(Table815[[#This Row],[raw]]," "))</f>
        <v>1.9976944049673901E-7</v>
      </c>
      <c r="AF80" s="1" t="s">
        <v>2854</v>
      </c>
      <c r="AG80" s="1" t="s">
        <v>2778</v>
      </c>
      <c r="AH80" s="1">
        <v>2.3388657055902502E-2</v>
      </c>
      <c r="AI80" s="1" t="e">
        <f>_xlfn.TEXTAFTER(Table916[[#This Row],[type]],"-",-1)</f>
        <v>#N/A</v>
      </c>
      <c r="AJ80" s="1" t="str">
        <f ca="1">_xlfn.TEXTAFTER(_xlfn.TEXTBEFORE(Table916[[#This Row],[type]],"-"&amp;Table916[[#This Row],[rxn-no-enz]]),"RXN-")</f>
        <v>ACGK_m_FWD</v>
      </c>
      <c r="AK80" s="1" t="e">
        <f>_xlfn.TEXTBEFORE(Table916[[#This Row],[type]],"_",-1)</f>
        <v>#N/A</v>
      </c>
      <c r="AN80" t="s">
        <v>2855</v>
      </c>
      <c r="AO80" t="s">
        <v>2778</v>
      </c>
      <c r="AP80">
        <v>5.3660107796354502E-2</v>
      </c>
      <c r="AQ80" t="str">
        <f>_xlfn.TEXTBEFORE(Table17[[#This Row],[rxn]],"-",-1)</f>
        <v>RXN-ACHBS_m_FWD</v>
      </c>
    </row>
    <row r="81" spans="1:43" ht="17" x14ac:dyDescent="0.25">
      <c r="A81" t="s">
        <v>6649</v>
      </c>
      <c r="B81">
        <v>10.2828518986184</v>
      </c>
      <c r="C81" t="str">
        <f>_xlfn.TEXTAFTER(Table513[[#This Row],[rxnid]],"-",-1)</f>
        <v>rt3384</v>
      </c>
      <c r="D81" t="str">
        <f>_xlfn.TEXTAFTER(_xlfn.TEXTBEFORE(Table513[[#This Row],[rxnid]],"-"&amp;Table513[[#This Row],[enz]]),"RXN-")</f>
        <v>GALUi_c_FWD</v>
      </c>
      <c r="E81">
        <f>_xlfn.XLOOKUP(Table513[[#This Row],[rxnid]],Table312[rxnid],Table312[kapp (1/s)],"")</f>
        <v>2.2777728177438799</v>
      </c>
      <c r="F81">
        <f>(Table513[[#This Row],[kapp (1/s)]]-Table513[[#This Row],[old]])/Table513[[#This Row],[old]]</f>
        <v>3.5144326152787713</v>
      </c>
      <c r="G81">
        <f>ABS(Table513[[#This Row],[(new-old)/old]])</f>
        <v>3.5144326152787713</v>
      </c>
      <c r="H81" t="str" cm="1">
        <f t="array" ref="H81">IF(ROWS(_xlfn._xlws.FILTER(Table513[rxnid],Table513[enz]=Table513[[#This Row],[enz]]))&gt;1,"many","1")</f>
        <v>1</v>
      </c>
      <c r="I81" t="e" cm="1">
        <f t="array" ref="I81">IF(ROWS(_xlfn._xlws.FILTER(Table513[rxnid],Table513[rxn-no-enz]=Table513[[#This Row],[rxn-no-enz]]))&gt;1,"many","1")</f>
        <v>#N/A</v>
      </c>
      <c r="J81" t="str">
        <f>_xlfn.XLOOKUP(SUBSTITUTE(Table513[[#This Row],[rxnid]],"'",""),Table614[rxn],Table614[rxn],"no")</f>
        <v>no</v>
      </c>
      <c r="K81" t="str" cm="1">
        <f t="array" ref="K81">_xlfn.XLOOKUP(Table513[[#This Row],[rxnid]],"'"&amp;Table614[rxn]&amp;"'",Table614[expected kapp],"")</f>
        <v/>
      </c>
      <c r="M81" t="s">
        <v>2954</v>
      </c>
      <c r="N81">
        <v>1.6592262929963699</v>
      </c>
      <c r="P81" s="4"/>
      <c r="T81"/>
      <c r="AB81" s="7" t="s">
        <v>10909</v>
      </c>
      <c r="AC81" s="7" t="str">
        <f>_xlfn.TEXTBEFORE(Table815[[#This Row],[raw]]," ")</f>
        <v>ENZSYN-rt5669</v>
      </c>
      <c r="AD81" s="7">
        <f>_xlfn.NUMBERVALUE(_xlfn.TEXTAFTER(Table815[[#This Row],[raw]]," "))</f>
        <v>3.09240827314533E-7</v>
      </c>
      <c r="AF81" s="1" t="s">
        <v>2855</v>
      </c>
      <c r="AG81" s="1" t="s">
        <v>2778</v>
      </c>
      <c r="AH81" s="1">
        <v>1.1972405860335201E-2</v>
      </c>
      <c r="AI81" s="1" t="e">
        <f>_xlfn.TEXTAFTER(Table916[[#This Row],[type]],"-",-1)</f>
        <v>#N/A</v>
      </c>
      <c r="AJ81" s="1" t="str">
        <f ca="1">_xlfn.TEXTAFTER(_xlfn.TEXTBEFORE(Table916[[#This Row],[type]],"-"&amp;Table916[[#This Row],[rxn-no-enz]]),"RXN-")</f>
        <v>ACHBS_m_FWD</v>
      </c>
      <c r="AK81" s="1" t="e">
        <f>_xlfn.TEXTBEFORE(Table916[[#This Row],[type]],"_",-1)</f>
        <v>#N/A</v>
      </c>
      <c r="AN81" t="s">
        <v>2856</v>
      </c>
      <c r="AO81" t="s">
        <v>2778</v>
      </c>
      <c r="AP81">
        <v>1.7585466373436001</v>
      </c>
      <c r="AQ81" t="str">
        <f>_xlfn.TEXTBEFORE(Table17[[#This Row],[rxn]],"-",-1)</f>
        <v>RXN-ACITL_c_FWD</v>
      </c>
    </row>
    <row r="82" spans="1:43" ht="17" x14ac:dyDescent="0.25">
      <c r="A82" t="s">
        <v>3003</v>
      </c>
      <c r="B82">
        <v>22.428199959187399</v>
      </c>
      <c r="C82" t="str">
        <f>_xlfn.TEXTAFTER(Table513[[#This Row],[rxnid]],"-",-1)</f>
        <v>rt0669</v>
      </c>
      <c r="D82" t="str">
        <f>_xlfn.TEXTAFTER(_xlfn.TEXTBEFORE(Table513[[#This Row],[rxnid]],"-"&amp;Table513[[#This Row],[enz]]),"RXN-")</f>
        <v>ENO_c_FWD</v>
      </c>
      <c r="E82">
        <f>_xlfn.XLOOKUP(Table513[[#This Row],[rxnid]],Table312[rxnid],Table312[kapp (1/s)],"")</f>
        <v>8.5704186084616207</v>
      </c>
      <c r="F82">
        <f>(Table513[[#This Row],[kapp (1/s)]]-Table513[[#This Row],[old]])/Table513[[#This Row],[old]]</f>
        <v>1.6169316790481991</v>
      </c>
      <c r="G82">
        <f>ABS(Table513[[#This Row],[(new-old)/old]])</f>
        <v>1.6169316790481991</v>
      </c>
      <c r="H82" t="str" cm="1">
        <f t="array" ref="H82">IF(ROWS(_xlfn._xlws.FILTER(Table513[rxnid],Table513[enz]=Table513[[#This Row],[enz]]))&gt;1,"many","1")</f>
        <v>1</v>
      </c>
      <c r="I82" t="e" cm="1">
        <f t="array" ref="I82">IF(ROWS(_xlfn._xlws.FILTER(Table513[rxnid],Table513[rxn-no-enz]=Table513[[#This Row],[rxn-no-enz]]))&gt;1,"many","1")</f>
        <v>#N/A</v>
      </c>
      <c r="J82" t="str">
        <f>_xlfn.XLOOKUP(SUBSTITUTE(Table513[[#This Row],[rxnid]],"'",""),Table614[rxn],Table614[rxn],"no")</f>
        <v>no</v>
      </c>
      <c r="K82" t="str" cm="1">
        <f t="array" ref="K82">_xlfn.XLOOKUP(Table513[[#This Row],[rxnid]],"'"&amp;Table614[rxn]&amp;"'",Table614[expected kapp],"")</f>
        <v/>
      </c>
      <c r="M82" t="s">
        <v>5375</v>
      </c>
      <c r="N82">
        <v>696.37804083271601</v>
      </c>
      <c r="P82" s="4"/>
      <c r="T82"/>
      <c r="AB82" s="7" t="s">
        <v>10910</v>
      </c>
      <c r="AC82" s="7" t="str">
        <f>_xlfn.TEXTBEFORE(Table815[[#This Row],[raw]]," ")</f>
        <v>ENZSYN-rt6592</v>
      </c>
      <c r="AD82" s="7">
        <f>_xlfn.NUMBERVALUE(_xlfn.TEXTAFTER(Table815[[#This Row],[raw]]," "))</f>
        <v>3.93898702693878E-8</v>
      </c>
      <c r="AF82" s="1" t="s">
        <v>2856</v>
      </c>
      <c r="AG82" s="1" t="s">
        <v>2778</v>
      </c>
      <c r="AH82" s="1">
        <v>0.61283626838190697</v>
      </c>
      <c r="AI82" s="1" t="e">
        <f>_xlfn.TEXTAFTER(Table916[[#This Row],[type]],"-",-1)</f>
        <v>#N/A</v>
      </c>
      <c r="AJ82" s="1" t="str">
        <f ca="1">_xlfn.TEXTAFTER(_xlfn.TEXTBEFORE(Table916[[#This Row],[type]],"-"&amp;Table916[[#This Row],[rxn-no-enz]]),"RXN-")</f>
        <v>ACITL_c_FWD</v>
      </c>
      <c r="AK82" s="1" t="e">
        <f>_xlfn.TEXTBEFORE(Table916[[#This Row],[type]],"_",-1)</f>
        <v>#N/A</v>
      </c>
      <c r="AN82" t="s">
        <v>2857</v>
      </c>
      <c r="AO82" t="s">
        <v>2778</v>
      </c>
      <c r="AP82">
        <v>7.8232289533575805E-2</v>
      </c>
      <c r="AQ82" t="str">
        <f>_xlfn.TEXTBEFORE(Table17[[#This Row],[rxn]],"-",-1)</f>
        <v>RXN-ACKr_c_REV</v>
      </c>
    </row>
    <row r="83" spans="1:43" ht="17" x14ac:dyDescent="0.25">
      <c r="A83" t="s">
        <v>3299</v>
      </c>
      <c r="B83">
        <v>1.02092925653097E-2</v>
      </c>
      <c r="C83" t="str">
        <f>_xlfn.TEXTAFTER(Table513[[#This Row],[rxnid]],"-",-1)</f>
        <v>rt0910</v>
      </c>
      <c r="D83" t="str">
        <f>_xlfn.TEXTAFTER(_xlfn.TEXTBEFORE(Table513[[#This Row],[rxnid]],"-"&amp;Table513[[#This Row],[enz]]),"RXN-")</f>
        <v>RBFSa_c_FWD</v>
      </c>
      <c r="E83">
        <f>_xlfn.XLOOKUP(Table513[[#This Row],[rxnid]],Table312[rxnid],Table312[kapp (1/s)],"")</f>
        <v>7.8274399580892991E-3</v>
      </c>
      <c r="F83">
        <f>(Table513[[#This Row],[kapp (1/s)]]-Table513[[#This Row],[old]])/Table513[[#This Row],[old]]</f>
        <v>0.30429522551097515</v>
      </c>
      <c r="G83">
        <f>ABS(Table513[[#This Row],[(new-old)/old]])</f>
        <v>0.30429522551097515</v>
      </c>
      <c r="H83" t="str" cm="1">
        <f t="array" ref="H83">IF(ROWS(_xlfn._xlws.FILTER(Table513[rxnid],Table513[enz]=Table513[[#This Row],[enz]]))&gt;1,"many","1")</f>
        <v>1</v>
      </c>
      <c r="I83" t="e" cm="1">
        <f t="array" ref="I83">IF(ROWS(_xlfn._xlws.FILTER(Table513[rxnid],Table513[rxn-no-enz]=Table513[[#This Row],[rxn-no-enz]]))&gt;1,"many","1")</f>
        <v>#N/A</v>
      </c>
      <c r="J83" t="str">
        <f>_xlfn.XLOOKUP(SUBSTITUTE(Table513[[#This Row],[rxnid]],"'",""),Table614[rxn],Table614[rxn],"no")</f>
        <v>RXN-RBFSa_c_FWD-rt0910</v>
      </c>
      <c r="K83" t="str" cm="1">
        <f t="array" ref="K83">_xlfn.XLOOKUP(Table513[[#This Row],[rxnid]],"'"&amp;Table614[rxn]&amp;"'",Table614[expected kapp],"")</f>
        <v/>
      </c>
      <c r="M83" t="s">
        <v>7411</v>
      </c>
      <c r="N83">
        <v>84634.929144492402</v>
      </c>
      <c r="P83" s="4"/>
      <c r="T83"/>
      <c r="AB83" s="7" t="s">
        <v>10911</v>
      </c>
      <c r="AC83" s="7" t="str">
        <f>_xlfn.TEXTBEFORE(Table815[[#This Row],[raw]]," ")</f>
        <v>ENZSYN-rt2146</v>
      </c>
      <c r="AD83" s="7">
        <f>_xlfn.NUMBERVALUE(_xlfn.TEXTAFTER(Table815[[#This Row],[raw]]," "))</f>
        <v>7.3420411162245694E-8</v>
      </c>
      <c r="AF83" s="1" t="s">
        <v>2858</v>
      </c>
      <c r="AG83" s="1" t="s">
        <v>2778</v>
      </c>
      <c r="AH83" s="1">
        <v>5.22513076488633E-2</v>
      </c>
      <c r="AI83" s="1" t="e">
        <f>_xlfn.TEXTAFTER(Table916[[#This Row],[type]],"-",-1)</f>
        <v>#N/A</v>
      </c>
      <c r="AJ83" s="1" t="str">
        <f ca="1">_xlfn.TEXTAFTER(_xlfn.TEXTBEFORE(Table916[[#This Row],[type]],"-"&amp;Table916[[#This Row],[rxn-no-enz]]),"RXN-")</f>
        <v>ACLS_m_FWD</v>
      </c>
      <c r="AK83" s="1" t="e">
        <f>_xlfn.TEXTBEFORE(Table916[[#This Row],[type]],"_",-1)</f>
        <v>#N/A</v>
      </c>
      <c r="AN83" t="s">
        <v>2858</v>
      </c>
      <c r="AO83" t="s">
        <v>2778</v>
      </c>
      <c r="AP83">
        <v>0.18519753769702799</v>
      </c>
      <c r="AQ83" t="str">
        <f>_xlfn.TEXTBEFORE(Table17[[#This Row],[rxn]],"-",-1)</f>
        <v>RXN-ACLS_m_FWD</v>
      </c>
    </row>
    <row r="84" spans="1:43" ht="17" x14ac:dyDescent="0.25">
      <c r="A84" t="s">
        <v>3287</v>
      </c>
      <c r="B84">
        <v>17.769241190411101</v>
      </c>
      <c r="C84" t="str">
        <f>_xlfn.TEXTAFTER(Table513[[#This Row],[rxnid]],"-",-1)</f>
        <v>rt3215</v>
      </c>
      <c r="D84" t="str">
        <f>_xlfn.TEXTAFTER(_xlfn.TEXTBEFORE(Table513[[#This Row],[rxnid]],"-"&amp;Table513[[#This Row],[enz]]),"RXN-")</f>
        <v>PSSA_rm_FWD</v>
      </c>
      <c r="E84">
        <f>_xlfn.XLOOKUP(Table513[[#This Row],[rxnid]],Table312[rxnid],Table312[kapp (1/s)],"")</f>
        <v>15.3940574528011</v>
      </c>
      <c r="F84">
        <f>(Table513[[#This Row],[kapp (1/s)]]-Table513[[#This Row],[old]])/Table513[[#This Row],[old]]</f>
        <v>0.15429224847915671</v>
      </c>
      <c r="G84">
        <f>ABS(Table513[[#This Row],[(new-old)/old]])</f>
        <v>0.15429224847915671</v>
      </c>
      <c r="H84" t="str" cm="1">
        <f t="array" ref="H84">IF(ROWS(_xlfn._xlws.FILTER(Table513[rxnid],Table513[enz]=Table513[[#This Row],[enz]]))&gt;1,"many","1")</f>
        <v>1</v>
      </c>
      <c r="I84" t="e" cm="1">
        <f t="array" ref="I84">IF(ROWS(_xlfn._xlws.FILTER(Table513[rxnid],Table513[rxn-no-enz]=Table513[[#This Row],[rxn-no-enz]]))&gt;1,"many","1")</f>
        <v>#N/A</v>
      </c>
      <c r="J84" t="str">
        <f>_xlfn.XLOOKUP(SUBSTITUTE(Table513[[#This Row],[rxnid]],"'",""),Table614[rxn],Table614[rxn],"no")</f>
        <v>no</v>
      </c>
      <c r="K84" t="str" cm="1">
        <f t="array" ref="K84">_xlfn.XLOOKUP(Table513[[#This Row],[rxnid]],"'"&amp;Table614[rxn]&amp;"'",Table614[expected kapp],"")</f>
        <v/>
      </c>
      <c r="M84" t="s">
        <v>2870</v>
      </c>
      <c r="N84">
        <v>72.675136203138194</v>
      </c>
      <c r="P84" s="4"/>
      <c r="T84"/>
      <c r="AB84" s="7" t="s">
        <v>10912</v>
      </c>
      <c r="AC84" s="7" t="str">
        <f>_xlfn.TEXTBEFORE(Table815[[#This Row],[raw]]," ")</f>
        <v>ENZSYN-rt5829</v>
      </c>
      <c r="AD84" s="7">
        <f>_xlfn.NUMBERVALUE(_xlfn.TEXTAFTER(Table815[[#This Row],[raw]]," "))</f>
        <v>1.2786881913005001E-8</v>
      </c>
      <c r="AF84" s="1" t="s">
        <v>2859</v>
      </c>
      <c r="AG84" s="1" t="s">
        <v>2778</v>
      </c>
      <c r="AH84" s="1">
        <v>1.6764215575018799E-2</v>
      </c>
      <c r="AI84" s="1" t="e">
        <f>_xlfn.TEXTAFTER(Table916[[#This Row],[type]],"-",-1)</f>
        <v>#N/A</v>
      </c>
      <c r="AJ84" s="1" t="str">
        <f ca="1">_xlfn.TEXTAFTER(_xlfn.TEXTBEFORE(Table916[[#This Row],[type]],"-"&amp;Table916[[#This Row],[rxn-no-enz]]),"RXN-")</f>
        <v>ACOADS180_rm_FWD</v>
      </c>
      <c r="AK84" s="1" t="e">
        <f>_xlfn.TEXTBEFORE(Table916[[#This Row],[type]],"_",-1)</f>
        <v>#N/A</v>
      </c>
      <c r="AN84" t="s">
        <v>2859</v>
      </c>
      <c r="AO84" t="s">
        <v>2778</v>
      </c>
      <c r="AP84">
        <v>4.6375526966343103E-2</v>
      </c>
      <c r="AQ84" t="str">
        <f>_xlfn.TEXTBEFORE(Table17[[#This Row],[rxn]],"-",-1)</f>
        <v>RXN-ACOADS180_rm_FWD</v>
      </c>
    </row>
    <row r="85" spans="1:43" ht="17" x14ac:dyDescent="0.25">
      <c r="A85" t="s">
        <v>3342</v>
      </c>
      <c r="B85">
        <v>13.3266219448124</v>
      </c>
      <c r="C85" t="str">
        <f>_xlfn.TEXTAFTER(Table513[[#This Row],[rxnid]],"-",-1)</f>
        <v>rt0894</v>
      </c>
      <c r="D85" t="str">
        <f>_xlfn.TEXTAFTER(_xlfn.TEXTBEFORE(Table513[[#This Row],[rxnid]],"-"&amp;Table513[[#This Row],[enz]]),"RXN-")</f>
        <v>TRPS1_c_FWD</v>
      </c>
      <c r="E85">
        <f>_xlfn.XLOOKUP(Table513[[#This Row],[rxnid]],Table312[rxnid],Table312[kapp (1/s)],"")</f>
        <v>0.50624280228315299</v>
      </c>
      <c r="F85">
        <f>(Table513[[#This Row],[kapp (1/s)]]-Table513[[#This Row],[old]])/Table513[[#This Row],[old]]</f>
        <v>25.324565771028031</v>
      </c>
      <c r="G85">
        <f>ABS(Table513[[#This Row],[(new-old)/old]])</f>
        <v>25.324565771028031</v>
      </c>
      <c r="H85" t="str" cm="1">
        <f t="array" ref="H85">IF(ROWS(_xlfn._xlws.FILTER(Table513[rxnid],Table513[enz]=Table513[[#This Row],[enz]]))&gt;1,"many","1")</f>
        <v>1</v>
      </c>
      <c r="I85" t="e" cm="1">
        <f t="array" ref="I85">IF(ROWS(_xlfn._xlws.FILTER(Table513[rxnid],Table513[rxn-no-enz]=Table513[[#This Row],[rxn-no-enz]]))&gt;1,"many","1")</f>
        <v>#N/A</v>
      </c>
      <c r="J85" t="str">
        <f>_xlfn.XLOOKUP(SUBSTITUTE(Table513[[#This Row],[rxnid]],"'",""),Table614[rxn],Table614[rxn],"no")</f>
        <v>no</v>
      </c>
      <c r="K85" t="str" cm="1">
        <f t="array" ref="K85">_xlfn.XLOOKUP(Table513[[#This Row],[rxnid]],"'"&amp;Table614[rxn]&amp;"'",Table614[expected kapp],"")</f>
        <v/>
      </c>
      <c r="M85" t="s">
        <v>2926</v>
      </c>
      <c r="N85">
        <v>10.816222706423201</v>
      </c>
      <c r="P85" s="4"/>
      <c r="T85"/>
      <c r="AB85" s="7" t="s">
        <v>10913</v>
      </c>
      <c r="AC85" s="7" t="str">
        <f>_xlfn.TEXTBEFORE(Table815[[#This Row],[raw]]," ")</f>
        <v>ENZSYN-rt2963</v>
      </c>
      <c r="AD85" s="7">
        <f>_xlfn.NUMBERVALUE(_xlfn.TEXTAFTER(Table815[[#This Row],[raw]]," "))</f>
        <v>1.710857153231E-6</v>
      </c>
      <c r="AF85" s="1" t="s">
        <v>2860</v>
      </c>
      <c r="AG85" s="1" t="s">
        <v>2778</v>
      </c>
      <c r="AH85" s="1">
        <v>1.14359482246455E-2</v>
      </c>
      <c r="AI85" s="1" t="e">
        <f>_xlfn.TEXTAFTER(Table916[[#This Row],[type]],"-",-1)</f>
        <v>#N/A</v>
      </c>
      <c r="AJ85" s="1" t="str">
        <f ca="1">_xlfn.TEXTAFTER(_xlfn.TEXTBEFORE(Table916[[#This Row],[type]],"-"&amp;Table916[[#This Row],[rxn-no-enz]]),"RXN-")</f>
        <v>ACOADS181_rm_FWD</v>
      </c>
      <c r="AK85" s="1" t="e">
        <f>_xlfn.TEXTBEFORE(Table916[[#This Row],[type]],"_",-1)</f>
        <v>#N/A</v>
      </c>
      <c r="AN85" t="s">
        <v>2860</v>
      </c>
      <c r="AO85" t="s">
        <v>2778</v>
      </c>
      <c r="AP85">
        <v>3.1632272719693003E-2</v>
      </c>
      <c r="AQ85" t="str">
        <f>_xlfn.TEXTBEFORE(Table17[[#This Row],[rxn]],"-",-1)</f>
        <v>RXN-ACOADS181_rm_FWD</v>
      </c>
    </row>
    <row r="86" spans="1:43" ht="17" x14ac:dyDescent="0.25">
      <c r="A86" t="s">
        <v>3045</v>
      </c>
      <c r="B86">
        <v>632580.27246410202</v>
      </c>
      <c r="C86" t="str">
        <f>_xlfn.TEXTAFTER(Table513[[#This Row],[rxnid]],"-",-1)</f>
        <v>rt3731</v>
      </c>
      <c r="D86" t="str">
        <f>_xlfn.TEXTAFTER(_xlfn.TEXTBEFORE(Table513[[#This Row],[rxnid]],"-"&amp;Table513[[#This Row],[enz]]),"RXN-")</f>
        <v>GF6PTA_c_FWD</v>
      </c>
      <c r="E86" t="str">
        <f>_xlfn.XLOOKUP(Table513[[#This Row],[rxnid]],Table312[rxnid],Table312[kapp (1/s)],"")</f>
        <v/>
      </c>
      <c r="F86" t="e">
        <f>(Table513[[#This Row],[kapp (1/s)]]-Table513[[#This Row],[old]])/Table513[[#This Row],[old]]</f>
        <v>#VALUE!</v>
      </c>
      <c r="G86" t="e">
        <f>ABS(Table513[[#This Row],[(new-old)/old]])</f>
        <v>#VALUE!</v>
      </c>
      <c r="H86" t="str" cm="1">
        <f t="array" ref="H86">IF(ROWS(_xlfn._xlws.FILTER(Table513[rxnid],Table513[enz]=Table513[[#This Row],[enz]]))&gt;1,"many","1")</f>
        <v>1</v>
      </c>
      <c r="I86" t="e" cm="1">
        <f t="array" ref="I86">IF(ROWS(_xlfn._xlws.FILTER(Table513[rxnid],Table513[rxn-no-enz]=Table513[[#This Row],[rxn-no-enz]]))&gt;1,"many","1")</f>
        <v>#N/A</v>
      </c>
      <c r="J86" t="str">
        <f>_xlfn.XLOOKUP(SUBSTITUTE(Table513[[#This Row],[rxnid]],"'",""),Table614[rxn],Table614[rxn],"no")</f>
        <v>no</v>
      </c>
      <c r="K86" t="str" cm="1">
        <f t="array" ref="K86">_xlfn.XLOOKUP(Table513[[#This Row],[rxnid]],"'"&amp;Table614[rxn]&amp;"'",Table614[expected kapp],"")</f>
        <v/>
      </c>
      <c r="M86" t="s">
        <v>2848</v>
      </c>
      <c r="N86">
        <v>1292.5517395726499</v>
      </c>
      <c r="P86" s="4"/>
      <c r="T86"/>
      <c r="AB86" s="7" t="s">
        <v>10914</v>
      </c>
      <c r="AC86" s="7" t="str">
        <f>_xlfn.TEXTBEFORE(Table815[[#This Row],[raw]]," ")</f>
        <v>ENZSYN-rt8107</v>
      </c>
      <c r="AD86" s="7">
        <f>_xlfn.NUMBERVALUE(_xlfn.TEXTAFTER(Table815[[#This Row],[raw]]," "))</f>
        <v>1.6500732766723899E-7</v>
      </c>
      <c r="AF86" s="1" t="s">
        <v>2861</v>
      </c>
      <c r="AG86" s="1" t="s">
        <v>2778</v>
      </c>
      <c r="AH86" s="1">
        <v>2.2626649775934998E-3</v>
      </c>
      <c r="AI86" s="1" t="e">
        <f>_xlfn.TEXTAFTER(Table916[[#This Row],[type]],"-",-1)</f>
        <v>#N/A</v>
      </c>
      <c r="AJ86" s="1" t="str">
        <f ca="1">_xlfn.TEXTAFTER(_xlfn.TEXTBEFORE(Table916[[#This Row],[type]],"-"&amp;Table916[[#This Row],[rxn-no-enz]]),"RXN-")</f>
        <v>ACOADS182_rm_FWD</v>
      </c>
      <c r="AK86" s="1" t="e">
        <f>_xlfn.TEXTBEFORE(Table916[[#This Row],[type]],"_",-1)</f>
        <v>#N/A</v>
      </c>
      <c r="AN86" t="s">
        <v>2861</v>
      </c>
      <c r="AO86" t="s">
        <v>2778</v>
      </c>
      <c r="AP86">
        <v>6.2577824985250996E-3</v>
      </c>
      <c r="AQ86" t="str">
        <f>_xlfn.TEXTBEFORE(Table17[[#This Row],[rxn]],"-",-1)</f>
        <v>RXN-ACOADS182_rm_FWD</v>
      </c>
    </row>
    <row r="87" spans="1:43" ht="17" x14ac:dyDescent="0.25">
      <c r="A87" t="s">
        <v>2871</v>
      </c>
      <c r="B87" s="3">
        <v>2.68548785953941</v>
      </c>
      <c r="C87" t="str">
        <f>_xlfn.TEXTAFTER(Table513[[#This Row],[rxnid]],"-",-1)</f>
        <v>rt0341</v>
      </c>
      <c r="D87" t="str">
        <f>_xlfn.TEXTAFTER(_xlfn.TEXTBEFORE(Table513[[#This Row],[rxnid]],"-"&amp;Table513[[#This Row],[enz]]),"RXN-")</f>
        <v>ADSK_c_FWD</v>
      </c>
      <c r="E87">
        <f>_xlfn.XLOOKUP(Table513[[#This Row],[rxnid]],Table312[rxnid],Table312[kapp (1/s)],"")</f>
        <v>1.09073131620509</v>
      </c>
      <c r="F87">
        <f>(Table513[[#This Row],[kapp (1/s)]]-Table513[[#This Row],[old]])/Table513[[#This Row],[old]]</f>
        <v>1.4620984284955272</v>
      </c>
      <c r="G87">
        <f>ABS(Table513[[#This Row],[(new-old)/old]])</f>
        <v>1.4620984284955272</v>
      </c>
      <c r="H87" t="str" cm="1">
        <f t="array" ref="H87">IF(ROWS(_xlfn._xlws.FILTER(Table513[rxnid],Table513[enz]=Table513[[#This Row],[enz]]))&gt;1,"many","1")</f>
        <v>1</v>
      </c>
      <c r="I87" t="e" cm="1">
        <f t="array" ref="I87">IF(ROWS(_xlfn._xlws.FILTER(Table513[rxnid],Table513[rxn-no-enz]=Table513[[#This Row],[rxn-no-enz]]))&gt;1,"many","1")</f>
        <v>#N/A</v>
      </c>
      <c r="J87" t="str">
        <f>_xlfn.XLOOKUP(SUBSTITUTE(Table513[[#This Row],[rxnid]],"'",""),Table614[rxn],Table614[rxn],"no")</f>
        <v>no</v>
      </c>
      <c r="K87" t="str" cm="1">
        <f t="array" ref="K87">_xlfn.XLOOKUP(Table513[[#This Row],[rxnid]],"'"&amp;Table614[rxn]&amp;"'",Table614[expected kapp],"")</f>
        <v/>
      </c>
      <c r="M87" t="s">
        <v>3360</v>
      </c>
      <c r="N87">
        <v>2.4182995576834898</v>
      </c>
      <c r="P87" s="4"/>
      <c r="T87"/>
      <c r="AB87" s="7" t="s">
        <v>10915</v>
      </c>
      <c r="AC87" s="7" t="str">
        <f>_xlfn.TEXTBEFORE(Table815[[#This Row],[raw]]," ")</f>
        <v>ENZSYN-rt1131</v>
      </c>
      <c r="AD87" s="7">
        <f>_xlfn.NUMBERVALUE(_xlfn.TEXTAFTER(Table815[[#This Row],[raw]]," "))</f>
        <v>1.47125988621723E-8</v>
      </c>
      <c r="AF87" s="1" t="s">
        <v>2862</v>
      </c>
      <c r="AG87" s="1" t="s">
        <v>2778</v>
      </c>
      <c r="AH87" s="1">
        <v>2.9452783276800499E-2</v>
      </c>
      <c r="AI87" s="1" t="e">
        <f>_xlfn.TEXTAFTER(Table916[[#This Row],[type]],"-",-1)</f>
        <v>#N/A</v>
      </c>
      <c r="AJ87" s="1" t="str">
        <f ca="1">_xlfn.TEXTAFTER(_xlfn.TEXTBEFORE(Table916[[#This Row],[type]],"-"&amp;Table916[[#This Row],[rxn-no-enz]]),"RXN-")</f>
        <v>ACOATA_c_FWD</v>
      </c>
      <c r="AK87" s="1" t="e">
        <f>_xlfn.TEXTBEFORE(Table916[[#This Row],[type]],"_",-1)</f>
        <v>#N/A</v>
      </c>
      <c r="AN87" t="s">
        <v>2862</v>
      </c>
      <c r="AO87" t="s">
        <v>2778</v>
      </c>
      <c r="AP87">
        <v>8.4612113928917598E-2</v>
      </c>
      <c r="AQ87" t="str">
        <f>_xlfn.TEXTBEFORE(Table17[[#This Row],[rxn]],"-",-1)</f>
        <v>RXN-ACOATA_c_FWD</v>
      </c>
    </row>
    <row r="88" spans="1:43" ht="17" x14ac:dyDescent="0.25">
      <c r="A88" t="s">
        <v>3336</v>
      </c>
      <c r="B88">
        <v>0.62889872212950404</v>
      </c>
      <c r="C88" t="str">
        <f>_xlfn.TEXTAFTER(Table513[[#This Row],[rxnid]],"-",-1)</f>
        <v>rt8116</v>
      </c>
      <c r="D88" t="str">
        <f>_xlfn.TEXTAFTER(_xlfn.TEXTBEFORE(Table513[[#This Row],[rxnid]],"-"&amp;Table513[[#This Row],[enz]]),"RXN-")</f>
        <v>TMDPK_c_FWD</v>
      </c>
      <c r="E88">
        <f>_xlfn.XLOOKUP(Table513[[#This Row],[rxnid]],Table312[rxnid],Table312[kapp (1/s)],"")</f>
        <v>0.23065818202341701</v>
      </c>
      <c r="F88">
        <f>(Table513[[#This Row],[kapp (1/s)]]-Table513[[#This Row],[old]])/Table513[[#This Row],[old]]</f>
        <v>1.7265398374884295</v>
      </c>
      <c r="G88">
        <f>ABS(Table513[[#This Row],[(new-old)/old]])</f>
        <v>1.7265398374884295</v>
      </c>
      <c r="H88" t="str" cm="1">
        <f t="array" ref="H88">IF(ROWS(_xlfn._xlws.FILTER(Table513[rxnid],Table513[enz]=Table513[[#This Row],[enz]]))&gt;1,"many","1")</f>
        <v>1</v>
      </c>
      <c r="I88" t="e" cm="1">
        <f t="array" ref="I88">IF(ROWS(_xlfn._xlws.FILTER(Table513[rxnid],Table513[rxn-no-enz]=Table513[[#This Row],[rxn-no-enz]]))&gt;1,"many","1")</f>
        <v>#N/A</v>
      </c>
      <c r="J88" t="str">
        <f>_xlfn.XLOOKUP(SUBSTITUTE(Table513[[#This Row],[rxnid]],"'",""),Table614[rxn],Table614[rxn],"no")</f>
        <v>no</v>
      </c>
      <c r="K88" t="str" cm="1">
        <f t="array" ref="K88">_xlfn.XLOOKUP(Table513[[#This Row],[rxnid]],"'"&amp;Table614[rxn]&amp;"'",Table614[expected kapp],"")</f>
        <v/>
      </c>
      <c r="M88" t="s">
        <v>3254</v>
      </c>
      <c r="N88">
        <v>1.43740847345148E-2</v>
      </c>
      <c r="P88" s="4"/>
      <c r="T88"/>
      <c r="AB88" s="7" t="s">
        <v>10916</v>
      </c>
      <c r="AC88" s="7" t="str">
        <f>_xlfn.TEXTBEFORE(Table815[[#This Row],[raw]]," ")</f>
        <v>ENZSYN-rt1487</v>
      </c>
      <c r="AD88" s="7">
        <f>_xlfn.NUMBERVALUE(_xlfn.TEXTAFTER(Table815[[#This Row],[raw]]," "))</f>
        <v>7.5905894567124998E-8</v>
      </c>
      <c r="AF88" s="1" t="s">
        <v>5650</v>
      </c>
      <c r="AG88" s="1" t="s">
        <v>2778</v>
      </c>
      <c r="AH88" s="1">
        <v>0.23554234759457801</v>
      </c>
      <c r="AI88" s="1" t="e">
        <f>_xlfn.TEXTAFTER(Table916[[#This Row],[type]],"-",-1)</f>
        <v>#N/A</v>
      </c>
      <c r="AJ88" s="1" t="str">
        <f ca="1">_xlfn.TEXTAFTER(_xlfn.TEXTBEFORE(Table916[[#This Row],[type]],"-"&amp;Table916[[#This Row],[rxn-no-enz]]),"RXN-")</f>
        <v>ACONTa_m_FWD</v>
      </c>
      <c r="AK88" s="1" t="e">
        <f>_xlfn.TEXTBEFORE(Table916[[#This Row],[type]],"_",-1)</f>
        <v>#N/A</v>
      </c>
      <c r="AN88" t="s">
        <v>2863</v>
      </c>
      <c r="AO88" t="s">
        <v>2778</v>
      </c>
      <c r="AP88">
        <v>4.9295434031426302</v>
      </c>
      <c r="AQ88" t="str">
        <f>_xlfn.TEXTBEFORE(Table17[[#This Row],[rxn]],"-",-1)</f>
        <v>RXN-ACONTa_m_FWD</v>
      </c>
    </row>
    <row r="89" spans="1:43" ht="17" x14ac:dyDescent="0.25">
      <c r="A89" t="s">
        <v>7019</v>
      </c>
      <c r="B89">
        <v>29.7697247957143</v>
      </c>
      <c r="C89" t="str">
        <f>_xlfn.TEXTAFTER(Table513[[#This Row],[rxnid]],"-",-1)</f>
        <v>rt3712</v>
      </c>
      <c r="D89" t="str">
        <f>_xlfn.TEXTAFTER(_xlfn.TEXTBEFORE(Table513[[#This Row],[rxnid]],"-"&amp;Table513[[#This Row],[enz]]),"RXN-")</f>
        <v>HSDy_c_FWD</v>
      </c>
      <c r="E89" t="str">
        <f>_xlfn.XLOOKUP(Table513[[#This Row],[rxnid]],Table312[rxnid],Table312[kapp (1/s)],"")</f>
        <v/>
      </c>
      <c r="F89" t="e">
        <f>(Table513[[#This Row],[kapp (1/s)]]-Table513[[#This Row],[old]])/Table513[[#This Row],[old]]</f>
        <v>#VALUE!</v>
      </c>
      <c r="G89" t="e">
        <f>ABS(Table513[[#This Row],[(new-old)/old]])</f>
        <v>#VALUE!</v>
      </c>
      <c r="H89" t="str" cm="1">
        <f t="array" ref="H89">IF(ROWS(_xlfn._xlws.FILTER(Table513[rxnid],Table513[enz]=Table513[[#This Row],[enz]]))&gt;1,"many","1")</f>
        <v>1</v>
      </c>
      <c r="I89" t="e" cm="1">
        <f t="array" ref="I89">IF(ROWS(_xlfn._xlws.FILTER(Table513[rxnid],Table513[rxn-no-enz]=Table513[[#This Row],[rxn-no-enz]]))&gt;1,"many","1")</f>
        <v>#N/A</v>
      </c>
      <c r="J89" t="str">
        <f>_xlfn.XLOOKUP(SUBSTITUTE(Table513[[#This Row],[rxnid]],"'",""),Table614[rxn],Table614[rxn],"no")</f>
        <v>no</v>
      </c>
      <c r="K89" t="str" cm="1">
        <f t="array" ref="K89">_xlfn.XLOOKUP(Table513[[#This Row],[rxnid]],"'"&amp;Table614[rxn]&amp;"'",Table614[expected kapp],"")</f>
        <v/>
      </c>
      <c r="M89" t="s">
        <v>3116</v>
      </c>
      <c r="N89">
        <v>1.4803587261785001</v>
      </c>
      <c r="P89" s="4"/>
      <c r="T89"/>
      <c r="AB89" s="7" t="s">
        <v>10917</v>
      </c>
      <c r="AC89" s="7" t="str">
        <f>_xlfn.TEXTBEFORE(Table815[[#This Row],[raw]]," ")</f>
        <v>ENZSYN-rt7344</v>
      </c>
      <c r="AD89" s="7">
        <f>_xlfn.NUMBERVALUE(_xlfn.TEXTAFTER(Table815[[#This Row],[raw]]," "))</f>
        <v>1.8322789552415301E-7</v>
      </c>
      <c r="AF89" s="1" t="s">
        <v>5653</v>
      </c>
      <c r="AG89" s="1" t="s">
        <v>2778</v>
      </c>
      <c r="AH89" s="1">
        <v>0.23554234759457801</v>
      </c>
      <c r="AI89" s="1" t="e">
        <f>_xlfn.TEXTAFTER(Table916[[#This Row],[type]],"-",-1)</f>
        <v>#N/A</v>
      </c>
      <c r="AJ89" s="1" t="str">
        <f ca="1">_xlfn.TEXTAFTER(_xlfn.TEXTBEFORE(Table916[[#This Row],[type]],"-"&amp;Table916[[#This Row],[rxn-no-enz]]),"RXN-")</f>
        <v>ACONTb_m_FWD</v>
      </c>
      <c r="AK89" s="1" t="e">
        <f>_xlfn.TEXTBEFORE(Table916[[#This Row],[type]],"_",-1)</f>
        <v>#N/A</v>
      </c>
      <c r="AN89" t="s">
        <v>2864</v>
      </c>
      <c r="AO89" t="s">
        <v>2778</v>
      </c>
      <c r="AP89">
        <v>4.9295434031426302</v>
      </c>
      <c r="AQ89" t="str">
        <f>_xlfn.TEXTBEFORE(Table17[[#This Row],[rxn]],"-",-1)</f>
        <v>RXN-ACONTb_m_FWD</v>
      </c>
    </row>
    <row r="90" spans="1:43" ht="17" x14ac:dyDescent="0.25">
      <c r="A90" t="s">
        <v>6124</v>
      </c>
      <c r="B90">
        <v>21.5170649104072</v>
      </c>
      <c r="C90" t="str">
        <f>_xlfn.TEXTAFTER(Table513[[#This Row],[rxnid]],"-",-1)</f>
        <v>rt2960</v>
      </c>
      <c r="D90" t="str">
        <f>_xlfn.TEXTAFTER(_xlfn.TEXTBEFORE(Table513[[#This Row],[rxnid]],"-"&amp;Table513[[#This Row],[enz]]),"RXN-")</f>
        <v>CS_m_FWD</v>
      </c>
      <c r="E90">
        <f>_xlfn.XLOOKUP(Table513[[#This Row],[rxnid]],Table312[rxnid],Table312[kapp (1/s)],"")</f>
        <v>2.8579400532018</v>
      </c>
      <c r="F90">
        <f>(Table513[[#This Row],[kapp (1/s)]]-Table513[[#This Row],[old]])/Table513[[#This Row],[old]]</f>
        <v>6.5288720231557189</v>
      </c>
      <c r="G90">
        <f>ABS(Table513[[#This Row],[(new-old)/old]])</f>
        <v>6.5288720231557189</v>
      </c>
      <c r="H90" t="str" cm="1">
        <f t="array" ref="H90">IF(ROWS(_xlfn._xlws.FILTER(Table513[rxnid],Table513[enz]=Table513[[#This Row],[enz]]))&gt;1,"many","1")</f>
        <v>1</v>
      </c>
      <c r="I90" t="e" cm="1">
        <f t="array" ref="I90">IF(ROWS(_xlfn._xlws.FILTER(Table513[rxnid],Table513[rxn-no-enz]=Table513[[#This Row],[rxn-no-enz]]))&gt;1,"many","1")</f>
        <v>#N/A</v>
      </c>
      <c r="J90" t="str">
        <f>_xlfn.XLOOKUP(SUBSTITUTE(Table513[[#This Row],[rxnid]],"'",""),Table614[rxn],Table614[rxn],"no")</f>
        <v>no</v>
      </c>
      <c r="K90" t="str" cm="1">
        <f t="array" ref="K90">_xlfn.XLOOKUP(Table513[[#This Row],[rxnid]],"'"&amp;Table614[rxn]&amp;"'",Table614[expected kapp],"")</f>
        <v/>
      </c>
      <c r="M90" t="s">
        <v>3241</v>
      </c>
      <c r="N90">
        <v>5.5806768348839802E-3</v>
      </c>
      <c r="P90" s="4"/>
      <c r="T90"/>
      <c r="AB90" s="7" t="s">
        <v>10918</v>
      </c>
      <c r="AC90" s="7" t="str">
        <f>_xlfn.TEXTBEFORE(Table815[[#This Row],[raw]]," ")</f>
        <v>ENZSYN-rt1788</v>
      </c>
      <c r="AD90" s="7">
        <f>_xlfn.NUMBERVALUE(_xlfn.TEXTAFTER(Table815[[#This Row],[raw]]," "))</f>
        <v>1.2163330911521401E-8</v>
      </c>
      <c r="AF90" s="1" t="s">
        <v>2865</v>
      </c>
      <c r="AG90" s="1" t="s">
        <v>2778</v>
      </c>
      <c r="AH90" s="1">
        <v>2.3388657055902502E-2</v>
      </c>
      <c r="AI90" s="1" t="e">
        <f>_xlfn.TEXTAFTER(Table916[[#This Row],[type]],"-",-1)</f>
        <v>#N/A</v>
      </c>
      <c r="AJ90" s="1" t="str">
        <f ca="1">_xlfn.TEXTAFTER(_xlfn.TEXTBEFORE(Table916[[#This Row],[type]],"-"&amp;Table916[[#This Row],[rxn-no-enz]]),"RXN-")</f>
        <v>ACOTAi_m_FWD</v>
      </c>
      <c r="AK90" s="1" t="e">
        <f>_xlfn.TEXTBEFORE(Table916[[#This Row],[type]],"_",-1)</f>
        <v>#N/A</v>
      </c>
      <c r="AN90" t="s">
        <v>2865</v>
      </c>
      <c r="AO90" t="s">
        <v>2778</v>
      </c>
      <c r="AP90">
        <v>5.6446702827488898E-2</v>
      </c>
      <c r="AQ90" t="str">
        <f>_xlfn.TEXTBEFORE(Table17[[#This Row],[rxn]],"-",-1)</f>
        <v>RXN-ACOTAi_m_FWD</v>
      </c>
    </row>
    <row r="91" spans="1:43" ht="17" x14ac:dyDescent="0.25">
      <c r="A91" t="s">
        <v>5716</v>
      </c>
      <c r="B91">
        <v>42.889310239350998</v>
      </c>
      <c r="C91" t="str">
        <f>_xlfn.TEXTAFTER(Table513[[#This Row],[rxnid]],"-",-1)</f>
        <v>rt7662</v>
      </c>
      <c r="D91" t="str">
        <f>_xlfn.TEXTAFTER(_xlfn.TEXTBEFORE(Table513[[#This Row],[rxnid]],"-"&amp;Table513[[#This Row],[enz]]),"RXN-")</f>
        <v>AGPAT_rm_FWD</v>
      </c>
      <c r="E91">
        <f>_xlfn.XLOOKUP(Table513[[#This Row],[rxnid]],Table312[rxnid],Table312[kapp (1/s)],"")</f>
        <v>5.3756852784937399</v>
      </c>
      <c r="F91">
        <f>(Table513[[#This Row],[kapp (1/s)]]-Table513[[#This Row],[old]])/Table513[[#This Row],[old]]</f>
        <v>6.9783893619919146</v>
      </c>
      <c r="G91">
        <f>ABS(Table513[[#This Row],[(new-old)/old]])</f>
        <v>6.9783893619919146</v>
      </c>
      <c r="H91" t="str" cm="1">
        <f t="array" ref="H91">IF(ROWS(_xlfn._xlws.FILTER(Table513[rxnid],Table513[enz]=Table513[[#This Row],[enz]]))&gt;1,"many","1")</f>
        <v>1</v>
      </c>
      <c r="I91" t="e" cm="1">
        <f t="array" ref="I91">IF(ROWS(_xlfn._xlws.FILTER(Table513[rxnid],Table513[rxn-no-enz]=Table513[[#This Row],[rxn-no-enz]]))&gt;1,"many","1")</f>
        <v>#N/A</v>
      </c>
      <c r="J91" t="str">
        <f>_xlfn.XLOOKUP(SUBSTITUTE(Table513[[#This Row],[rxnid]],"'",""),Table614[rxn],Table614[rxn],"no")</f>
        <v>no</v>
      </c>
      <c r="K91" t="str" cm="1">
        <f t="array" ref="K91">_xlfn.XLOOKUP(Table513[[#This Row],[rxnid]],"'"&amp;Table614[rxn]&amp;"'",Table614[expected kapp],"")</f>
        <v/>
      </c>
      <c r="M91" t="s">
        <v>2899</v>
      </c>
      <c r="N91">
        <v>0.77835514886291401</v>
      </c>
      <c r="P91" s="4"/>
      <c r="T91"/>
      <c r="AB91" s="7" t="s">
        <v>10919</v>
      </c>
      <c r="AC91" s="7" t="str">
        <f>_xlfn.TEXTBEFORE(Table815[[#This Row],[raw]]," ")</f>
        <v>ENZSYN-rt8298</v>
      </c>
      <c r="AD91" s="7">
        <f>_xlfn.NUMBERVALUE(_xlfn.TEXTAFTER(Table815[[#This Row],[raw]]," "))</f>
        <v>1.2445714851737301E-7</v>
      </c>
      <c r="AF91" s="1" t="s">
        <v>5667</v>
      </c>
      <c r="AG91" s="1" t="s">
        <v>2778</v>
      </c>
      <c r="AH91" s="1">
        <v>1.11125033388298E-2</v>
      </c>
      <c r="AI91" s="1" t="e">
        <f>_xlfn.TEXTAFTER(Table916[[#This Row],[type]],"-",-1)</f>
        <v>#N/A</v>
      </c>
      <c r="AJ91" s="1" t="str">
        <f ca="1">_xlfn.TEXTAFTER(_xlfn.TEXTBEFORE(Table916[[#This Row],[type]],"-"&amp;Table916[[#This Row],[rxn-no-enz]]),"RXN-")</f>
        <v>ACt_c_m_FWD</v>
      </c>
      <c r="AK91" s="1" t="e">
        <f>_xlfn.TEXTBEFORE(Table916[[#This Row],[type]],"_",-1)</f>
        <v>#N/A</v>
      </c>
      <c r="AN91" t="s">
        <v>5662</v>
      </c>
      <c r="AO91" t="s">
        <v>2778</v>
      </c>
      <c r="AP91">
        <v>0.12006000020056801</v>
      </c>
      <c r="AQ91" t="str">
        <f>_xlfn.TEXTBEFORE(Table17[[#This Row],[rxn]],"-",-1)</f>
        <v>RXN-ACS_c_FWD</v>
      </c>
    </row>
    <row r="92" spans="1:43" ht="17" x14ac:dyDescent="0.25">
      <c r="A92" t="s">
        <v>7514</v>
      </c>
      <c r="B92">
        <v>450.948146487918</v>
      </c>
      <c r="C92" t="str">
        <f>_xlfn.TEXTAFTER(Table513[[#This Row],[rxnid]],"-",-1)</f>
        <v>rt6574</v>
      </c>
      <c r="D92" t="str">
        <f>_xlfn.TEXTAFTER(_xlfn.TEXTBEFORE(Table513[[#This Row],[rxnid]],"-"&amp;Table513[[#This Row],[enz]]),"RXN-")</f>
        <v>ORNCD_m_FWD</v>
      </c>
      <c r="E92" t="str">
        <f>_xlfn.XLOOKUP(Table513[[#This Row],[rxnid]],Table312[rxnid],Table312[kapp (1/s)],"")</f>
        <v/>
      </c>
      <c r="F92" t="e">
        <f>(Table513[[#This Row],[kapp (1/s)]]-Table513[[#This Row],[old]])/Table513[[#This Row],[old]]</f>
        <v>#VALUE!</v>
      </c>
      <c r="G92" t="e">
        <f>ABS(Table513[[#This Row],[(new-old)/old]])</f>
        <v>#VALUE!</v>
      </c>
      <c r="H92" t="str" cm="1">
        <f t="array" ref="H92">IF(ROWS(_xlfn._xlws.FILTER(Table513[rxnid],Table513[enz]=Table513[[#This Row],[enz]]))&gt;1,"many","1")</f>
        <v>1</v>
      </c>
      <c r="I92" t="e" cm="1">
        <f t="array" ref="I92">IF(ROWS(_xlfn._xlws.FILTER(Table513[rxnid],Table513[rxn-no-enz]=Table513[[#This Row],[rxn-no-enz]]))&gt;1,"many","1")</f>
        <v>#N/A</v>
      </c>
      <c r="J92" t="str">
        <f>_xlfn.XLOOKUP(SUBSTITUTE(Table513[[#This Row],[rxnid]],"'",""),Table614[rxn],Table614[rxn],"no")</f>
        <v>no</v>
      </c>
      <c r="K92" t="str" cm="1">
        <f t="array" ref="K92">_xlfn.XLOOKUP(Table513[[#This Row],[rxnid]],"'"&amp;Table614[rxn]&amp;"'",Table614[expected kapp],"")</f>
        <v/>
      </c>
      <c r="M92" t="s">
        <v>3242</v>
      </c>
      <c r="N92">
        <v>3.7799059330742599</v>
      </c>
      <c r="P92" s="4"/>
      <c r="T92"/>
      <c r="AB92" s="7" t="s">
        <v>10920</v>
      </c>
      <c r="AC92" s="7" t="str">
        <f>_xlfn.TEXTBEFORE(Table815[[#This Row],[raw]]," ")</f>
        <v>ENZSYN-rt0757</v>
      </c>
      <c r="AD92" s="7">
        <f>_xlfn.NUMBERVALUE(_xlfn.TEXTAFTER(Table815[[#This Row],[raw]]," "))</f>
        <v>4.6287009913443502E-8</v>
      </c>
      <c r="AF92" s="1" t="s">
        <v>5679</v>
      </c>
      <c r="AG92" s="1" t="s">
        <v>2778</v>
      </c>
      <c r="AH92" s="1">
        <v>0.47584893723076899</v>
      </c>
      <c r="AI92" s="1" t="e">
        <f>_xlfn.TEXTAFTER(Table916[[#This Row],[type]],"-",-1)</f>
        <v>#N/A</v>
      </c>
      <c r="AJ92" s="1" t="str">
        <f ca="1">_xlfn.TEXTAFTER(_xlfn.TEXTBEFORE(Table916[[#This Row],[type]],"-"&amp;Table916[[#This Row],[rxn-no-enz]]),"RXN-")</f>
        <v>ADK1_c_FWD</v>
      </c>
      <c r="AK92" s="1" t="e">
        <f>_xlfn.TEXTBEFORE(Table916[[#This Row],[type]],"_",-1)</f>
        <v>#N/A</v>
      </c>
      <c r="AN92" t="s">
        <v>5679</v>
      </c>
      <c r="AO92" t="s">
        <v>2778</v>
      </c>
      <c r="AP92">
        <v>1.8024193177600301</v>
      </c>
      <c r="AQ92" t="str">
        <f>_xlfn.TEXTBEFORE(Table17[[#This Row],[rxn]],"-",-1)</f>
        <v>RXN-ADK1_c_FWD</v>
      </c>
    </row>
    <row r="93" spans="1:43" ht="17" x14ac:dyDescent="0.25">
      <c r="A93" t="s">
        <v>3158</v>
      </c>
      <c r="B93">
        <v>13.709337987433299</v>
      </c>
      <c r="C93" t="str">
        <f>_xlfn.TEXTAFTER(Table513[[#This Row],[rxnid]],"-",-1)</f>
        <v>MET1213</v>
      </c>
      <c r="D93" t="str">
        <f>_xlfn.TEXTAFTER(_xlfn.TEXTBEFORE(Table513[[#This Row],[rxnid]],"-"&amp;Table513[[#This Row],[enz]]),"RXN-")</f>
        <v>MTHFR3_c_FWD</v>
      </c>
      <c r="E93">
        <f>_xlfn.XLOOKUP(Table513[[#This Row],[rxnid]],Table312[rxnid],Table312[kapp (1/s)],"")</f>
        <v>8.6141576847319801</v>
      </c>
      <c r="F93">
        <f>(Table513[[#This Row],[kapp (1/s)]]-Table513[[#This Row],[old]])/Table513[[#This Row],[old]]</f>
        <v>0.59148909146766449</v>
      </c>
      <c r="G93">
        <f>ABS(Table513[[#This Row],[(new-old)/old]])</f>
        <v>0.59148909146766449</v>
      </c>
      <c r="H93" t="str" cm="1">
        <f t="array" ref="H93">IF(ROWS(_xlfn._xlws.FILTER(Table513[rxnid],Table513[enz]=Table513[[#This Row],[enz]]))&gt;1,"many","1")</f>
        <v>1</v>
      </c>
      <c r="I93" t="e" cm="1">
        <f t="array" ref="I93">IF(ROWS(_xlfn._xlws.FILTER(Table513[rxnid],Table513[rxn-no-enz]=Table513[[#This Row],[rxn-no-enz]]))&gt;1,"many","1")</f>
        <v>#N/A</v>
      </c>
      <c r="J93" t="str">
        <f>_xlfn.XLOOKUP(SUBSTITUTE(Table513[[#This Row],[rxnid]],"'",""),Table614[rxn],Table614[rxn],"no")</f>
        <v>no</v>
      </c>
      <c r="K93" t="str" cm="1">
        <f t="array" ref="K93">_xlfn.XLOOKUP(Table513[[#This Row],[rxnid]],"'"&amp;Table614[rxn]&amp;"'",Table614[expected kapp],"")</f>
        <v/>
      </c>
      <c r="M93" t="s">
        <v>2897</v>
      </c>
      <c r="N93">
        <v>1.63178066752352</v>
      </c>
      <c r="P93" s="4"/>
      <c r="T93"/>
      <c r="AB93" s="7" t="s">
        <v>10921</v>
      </c>
      <c r="AC93" s="7" t="str">
        <f>_xlfn.TEXTBEFORE(Table815[[#This Row],[raw]]," ")</f>
        <v>ENZSYN-rt2234_m</v>
      </c>
      <c r="AD93" s="7">
        <f>_xlfn.NUMBERVALUE(_xlfn.TEXTAFTER(Table815[[#This Row],[raw]]," "))</f>
        <v>3.9339994503592E-7</v>
      </c>
      <c r="AF93" s="1" t="s">
        <v>2868</v>
      </c>
      <c r="AG93" s="1" t="s">
        <v>2778</v>
      </c>
      <c r="AH93" s="9">
        <v>1.1112543481148001E-5</v>
      </c>
      <c r="AI93" s="1" t="e">
        <f>_xlfn.TEXTAFTER(Table916[[#This Row],[type]],"-",-1)</f>
        <v>#N/A</v>
      </c>
      <c r="AJ93" s="1" t="str">
        <f ca="1">_xlfn.TEXTAFTER(_xlfn.TEXTBEFORE(Table916[[#This Row],[type]],"-"&amp;Table916[[#This Row],[rxn-no-enz]]),"RXN-")</f>
        <v>ADMDC_c_FWD</v>
      </c>
      <c r="AK93" s="1" t="e">
        <f>_xlfn.TEXTBEFORE(Table916[[#This Row],[type]],"_",-1)</f>
        <v>#N/A</v>
      </c>
      <c r="AN93" t="s">
        <v>2868</v>
      </c>
      <c r="AO93" t="s">
        <v>2778</v>
      </c>
      <c r="AP93" s="3">
        <v>3.7999641356219997E-5</v>
      </c>
      <c r="AQ93" t="str">
        <f>_xlfn.TEXTBEFORE(Table17[[#This Row],[rxn]],"-",-1)</f>
        <v>RXN-ADMDC_c_FWD</v>
      </c>
    </row>
    <row r="94" spans="1:43" ht="17" x14ac:dyDescent="0.25">
      <c r="A94" t="s">
        <v>3151</v>
      </c>
      <c r="B94">
        <v>0.29867300549069897</v>
      </c>
      <c r="C94" t="str">
        <f>_xlfn.TEXTAFTER(Table513[[#This Row],[rxnid]],"-",-1)</f>
        <v>rt5403</v>
      </c>
      <c r="D94" t="str">
        <f>_xlfn.TEXTAFTER(_xlfn.TEXTBEFORE(Table513[[#This Row],[rxnid]],"-"&amp;Table513[[#This Row],[enz]]),"RXN-")</f>
        <v>METAT_c_FWD</v>
      </c>
      <c r="E94">
        <f>_xlfn.XLOOKUP(Table513[[#This Row],[rxnid]],Table312[rxnid],Table312[kapp (1/s)],"")</f>
        <v>0.30308256010152701</v>
      </c>
      <c r="F94">
        <f>(Table513[[#This Row],[kapp (1/s)]]-Table513[[#This Row],[old]])/Table513[[#This Row],[old]]</f>
        <v>-1.4549021261239572E-2</v>
      </c>
      <c r="G94">
        <f>ABS(Table513[[#This Row],[(new-old)/old]])</f>
        <v>1.4549021261239572E-2</v>
      </c>
      <c r="H94" t="str" cm="1">
        <f t="array" ref="H94">IF(ROWS(_xlfn._xlws.FILTER(Table513[rxnid],Table513[enz]=Table513[[#This Row],[enz]]))&gt;1,"many","1")</f>
        <v>1</v>
      </c>
      <c r="I94" t="e" cm="1">
        <f t="array" ref="I94">IF(ROWS(_xlfn._xlws.FILTER(Table513[rxnid],Table513[rxn-no-enz]=Table513[[#This Row],[rxn-no-enz]]))&gt;1,"many","1")</f>
        <v>#N/A</v>
      </c>
      <c r="J94" t="str">
        <f>_xlfn.XLOOKUP(SUBSTITUTE(Table513[[#This Row],[rxnid]],"'",""),Table614[rxn],Table614[rxn],"no")</f>
        <v>no</v>
      </c>
      <c r="K94" t="str" cm="1">
        <f t="array" ref="K94">_xlfn.XLOOKUP(Table513[[#This Row],[rxnid]],"'"&amp;Table614[rxn]&amp;"'",Table614[expected kapp],"")</f>
        <v/>
      </c>
      <c r="M94" t="s">
        <v>5875</v>
      </c>
      <c r="N94">
        <v>655.38090241834698</v>
      </c>
      <c r="P94" s="4"/>
      <c r="T94"/>
      <c r="AB94" s="7" t="s">
        <v>10922</v>
      </c>
      <c r="AC94" s="7" t="str">
        <f>_xlfn.TEXTBEFORE(Table815[[#This Row],[raw]]," ")</f>
        <v>ENZSYN-rt3157</v>
      </c>
      <c r="AD94" s="7">
        <f>_xlfn.NUMBERVALUE(_xlfn.TEXTAFTER(Table815[[#This Row],[raw]]," "))</f>
        <v>5.8797136309814297E-7</v>
      </c>
      <c r="AF94" s="1" t="s">
        <v>2869</v>
      </c>
      <c r="AG94" s="1" t="s">
        <v>2778</v>
      </c>
      <c r="AH94" s="1">
        <v>2.51221475817184E-2</v>
      </c>
      <c r="AI94" s="1" t="e">
        <f>_xlfn.TEXTAFTER(Table916[[#This Row],[type]],"-",-1)</f>
        <v>#N/A</v>
      </c>
      <c r="AJ94" s="1" t="str">
        <f ca="1">_xlfn.TEXTAFTER(_xlfn.TEXTBEFORE(Table916[[#This Row],[type]],"-"&amp;Table916[[#This Row],[rxn-no-enz]]),"RXN-")</f>
        <v>ADNK1_c_FWD</v>
      </c>
      <c r="AK94" s="1" t="e">
        <f>_xlfn.TEXTBEFORE(Table916[[#This Row],[type]],"_",-1)</f>
        <v>#N/A</v>
      </c>
      <c r="AN94" t="s">
        <v>2869</v>
      </c>
      <c r="AO94" t="s">
        <v>2778</v>
      </c>
      <c r="AP94">
        <v>6.0944241449440599E-2</v>
      </c>
      <c r="AQ94" t="str">
        <f>_xlfn.TEXTBEFORE(Table17[[#This Row],[rxn]],"-",-1)</f>
        <v>RXN-ADNK1_c_FWD</v>
      </c>
    </row>
    <row r="95" spans="1:43" ht="17" x14ac:dyDescent="0.25">
      <c r="A95" t="s">
        <v>2885</v>
      </c>
      <c r="B95" s="3">
        <v>1.96478633229113E-2</v>
      </c>
      <c r="C95" t="str">
        <f>_xlfn.TEXTAFTER(Table513[[#This Row],[rxnid]],"-",-1)</f>
        <v>rt0309</v>
      </c>
      <c r="D95" t="str">
        <f>_xlfn.TEXTAFTER(_xlfn.TEXTBEFORE(Table513[[#This Row],[rxnid]],"-"&amp;Table513[[#This Row],[enz]]),"RXN-")</f>
        <v>ALAS_m_FWD</v>
      </c>
      <c r="E95">
        <f>_xlfn.XLOOKUP(Table513[[#This Row],[rxnid]],Table312[rxnid],Table312[kapp (1/s)],"")</f>
        <v>9.7597021597263203E-2</v>
      </c>
      <c r="F95">
        <f>(Table513[[#This Row],[kapp (1/s)]]-Table513[[#This Row],[old]])/Table513[[#This Row],[old]]</f>
        <v>-0.79868378151959651</v>
      </c>
      <c r="G95">
        <f>ABS(Table513[[#This Row],[(new-old)/old]])</f>
        <v>0.79868378151959651</v>
      </c>
      <c r="H95" t="str" cm="1">
        <f t="array" ref="H95">IF(ROWS(_xlfn._xlws.FILTER(Table513[rxnid],Table513[enz]=Table513[[#This Row],[enz]]))&gt;1,"many","1")</f>
        <v>1</v>
      </c>
      <c r="I95" t="e" cm="1">
        <f t="array" ref="I95">IF(ROWS(_xlfn._xlws.FILTER(Table513[rxnid],Table513[rxn-no-enz]=Table513[[#This Row],[rxn-no-enz]]))&gt;1,"many","1")</f>
        <v>#N/A</v>
      </c>
      <c r="J95" t="str">
        <f>_xlfn.XLOOKUP(SUBSTITUTE(Table513[[#This Row],[rxnid]],"'",""),Table614[rxn],Table614[rxn],"no")</f>
        <v>RXN-ALAS_m_FWD-rt0309</v>
      </c>
      <c r="K95" t="str" cm="1">
        <f t="array" ref="K95">_xlfn.XLOOKUP(Table513[[#This Row],[rxnid]],"'"&amp;Table614[rxn]&amp;"'",Table614[expected kapp],"")</f>
        <v/>
      </c>
      <c r="M95" t="s">
        <v>2871</v>
      </c>
      <c r="N95">
        <v>1.09073131620509</v>
      </c>
      <c r="P95" s="4"/>
      <c r="T95"/>
      <c r="AB95" s="7" t="s">
        <v>10923</v>
      </c>
      <c r="AC95" s="7" t="str">
        <f>_xlfn.TEXTBEFORE(Table815[[#This Row],[raw]]," ")</f>
        <v>ENZSYN-rt1321</v>
      </c>
      <c r="AD95" s="7">
        <f>_xlfn.NUMBERVALUE(_xlfn.TEXTAFTER(Table815[[#This Row],[raw]]," "))</f>
        <v>3.7067444755217697E-7</v>
      </c>
      <c r="AF95" s="1" t="s">
        <v>2870</v>
      </c>
      <c r="AG95" s="1" t="s">
        <v>2778</v>
      </c>
      <c r="AH95" s="1">
        <v>20.652931368130702</v>
      </c>
      <c r="AI95" s="1" t="e">
        <f>_xlfn.TEXTAFTER(Table916[[#This Row],[type]],"-",-1)</f>
        <v>#N/A</v>
      </c>
      <c r="AJ95" s="1" t="str">
        <f ca="1">_xlfn.TEXTAFTER(_xlfn.TEXTBEFORE(Table916[[#This Row],[type]],"-"&amp;Table916[[#This Row],[rxn-no-enz]]),"RXN-")</f>
        <v>ADPATPt_c_m_FWD</v>
      </c>
      <c r="AK95" s="1" t="e">
        <f>_xlfn.TEXTBEFORE(Table916[[#This Row],[type]],"_",-1)</f>
        <v>#N/A</v>
      </c>
      <c r="AN95" t="s">
        <v>2870</v>
      </c>
      <c r="AO95" t="s">
        <v>2778</v>
      </c>
      <c r="AP95">
        <v>86.008571932783994</v>
      </c>
      <c r="AQ95" t="str">
        <f>_xlfn.TEXTBEFORE(Table17[[#This Row],[rxn]],"-",-1)</f>
        <v>RXN-ADPATPt_c_m_FWD</v>
      </c>
    </row>
    <row r="96" spans="1:43" ht="17" x14ac:dyDescent="0.25">
      <c r="A96" t="s">
        <v>2988</v>
      </c>
      <c r="B96">
        <v>10.167960999945601</v>
      </c>
      <c r="C96" t="str">
        <f>_xlfn.TEXTAFTER(Table513[[#This Row],[rxnid]],"-",-1)</f>
        <v>rt3542</v>
      </c>
      <c r="D96" t="str">
        <f>_xlfn.TEXTAFTER(_xlfn.TEXTBEFORE(Table513[[#This Row],[rxnid]],"-"&amp;Table513[[#This Row],[enz]]),"RXN-")</f>
        <v>DPMVD_c_FWD</v>
      </c>
      <c r="E96">
        <f>_xlfn.XLOOKUP(Table513[[#This Row],[rxnid]],Table312[rxnid],Table312[kapp (1/s)],"")</f>
        <v>13.3754259703305</v>
      </c>
      <c r="F96">
        <f>(Table513[[#This Row],[kapp (1/s)]]-Table513[[#This Row],[old]])/Table513[[#This Row],[old]]</f>
        <v>-0.23980282777533435</v>
      </c>
      <c r="G96">
        <f>ABS(Table513[[#This Row],[(new-old)/old]])</f>
        <v>0.23980282777533435</v>
      </c>
      <c r="H96" t="str" cm="1">
        <f t="array" ref="H96">IF(ROWS(_xlfn._xlws.FILTER(Table513[rxnid],Table513[enz]=Table513[[#This Row],[enz]]))&gt;1,"many","1")</f>
        <v>1</v>
      </c>
      <c r="I96" t="e" cm="1">
        <f t="array" ref="I96">IF(ROWS(_xlfn._xlws.FILTER(Table513[rxnid],Table513[rxn-no-enz]=Table513[[#This Row],[rxn-no-enz]]))&gt;1,"many","1")</f>
        <v>#N/A</v>
      </c>
      <c r="J96" t="str">
        <f>_xlfn.XLOOKUP(SUBSTITUTE(Table513[[#This Row],[rxnid]],"'",""),Table614[rxn],Table614[rxn],"no")</f>
        <v>no</v>
      </c>
      <c r="K96" t="str" cm="1">
        <f t="array" ref="K96">_xlfn.XLOOKUP(Table513[[#This Row],[rxnid]],"'"&amp;Table614[rxn]&amp;"'",Table614[expected kapp],"")</f>
        <v/>
      </c>
      <c r="M96" t="s">
        <v>3299</v>
      </c>
      <c r="N96">
        <v>7.8274399580892991E-3</v>
      </c>
      <c r="P96" s="4"/>
      <c r="T96"/>
      <c r="AB96" s="7" t="s">
        <v>10924</v>
      </c>
      <c r="AC96" s="7" t="str">
        <f>_xlfn.TEXTBEFORE(Table815[[#This Row],[raw]]," ")</f>
        <v>ENZSYN-rt3791_c</v>
      </c>
      <c r="AD96" s="7">
        <f>_xlfn.NUMBERVALUE(_xlfn.TEXTAFTER(Table815[[#This Row],[raw]]," "))</f>
        <v>3.08163529204648E-7</v>
      </c>
      <c r="AF96" s="1" t="s">
        <v>5693</v>
      </c>
      <c r="AG96" s="1" t="s">
        <v>2778</v>
      </c>
      <c r="AH96" s="9">
        <v>1.1112543481148001E-5</v>
      </c>
      <c r="AI96" s="1" t="e">
        <f>_xlfn.TEXTAFTER(Table916[[#This Row],[type]],"-",-1)</f>
        <v>#N/A</v>
      </c>
      <c r="AJ96" s="1" t="str">
        <f ca="1">_xlfn.TEXTAFTER(_xlfn.TEXTBEFORE(Table916[[#This Row],[type]],"-"&amp;Table916[[#This Row],[rxn-no-enz]]),"RXN-")</f>
        <v>ADPT_c_FWD</v>
      </c>
      <c r="AK96" s="1" t="e">
        <f>_xlfn.TEXTBEFORE(Table916[[#This Row],[type]],"_",-1)</f>
        <v>#N/A</v>
      </c>
      <c r="AN96" t="s">
        <v>5693</v>
      </c>
      <c r="AO96" t="s">
        <v>2778</v>
      </c>
      <c r="AP96" s="3">
        <v>3.7999641356219997E-5</v>
      </c>
      <c r="AQ96" t="str">
        <f>_xlfn.TEXTBEFORE(Table17[[#This Row],[rxn]],"-",-1)</f>
        <v>RXN-ADPT_c_FWD</v>
      </c>
    </row>
    <row r="97" spans="1:43" ht="17" x14ac:dyDescent="0.25">
      <c r="A97" t="s">
        <v>3061</v>
      </c>
      <c r="B97">
        <v>1126.485016633</v>
      </c>
      <c r="C97" t="str">
        <f>_xlfn.TEXTAFTER(Table513[[#This Row],[rxnid]],"-",-1)</f>
        <v>rt2224</v>
      </c>
      <c r="D97" t="str">
        <f>_xlfn.TEXTAFTER(_xlfn.TEXTBEFORE(Table513[[#This Row],[rxnid]],"-"&amp;Table513[[#This Row],[enz]]),"RXN-")</f>
        <v>GND_c_FWD</v>
      </c>
      <c r="E97" t="str">
        <f>_xlfn.XLOOKUP(Table513[[#This Row],[rxnid]],Table312[rxnid],Table312[kapp (1/s)],"")</f>
        <v/>
      </c>
      <c r="F97" t="e">
        <f>(Table513[[#This Row],[kapp (1/s)]]-Table513[[#This Row],[old]])/Table513[[#This Row],[old]]</f>
        <v>#VALUE!</v>
      </c>
      <c r="G97" t="e">
        <f>ABS(Table513[[#This Row],[(new-old)/old]])</f>
        <v>#VALUE!</v>
      </c>
      <c r="H97" t="str" cm="1">
        <f t="array" ref="H97">IF(ROWS(_xlfn._xlws.FILTER(Table513[rxnid],Table513[enz]=Table513[[#This Row],[enz]]))&gt;1,"many","1")</f>
        <v>1</v>
      </c>
      <c r="I97" t="e" cm="1">
        <f t="array" ref="I97">IF(ROWS(_xlfn._xlws.FILTER(Table513[rxnid],Table513[rxn-no-enz]=Table513[[#This Row],[rxn-no-enz]]))&gt;1,"many","1")</f>
        <v>#N/A</v>
      </c>
      <c r="J97" t="str">
        <f>_xlfn.XLOOKUP(SUBSTITUTE(Table513[[#This Row],[rxnid]],"'",""),Table614[rxn],Table614[rxn],"no")</f>
        <v>no</v>
      </c>
      <c r="K97" t="str" cm="1">
        <f t="array" ref="K97">_xlfn.XLOOKUP(Table513[[#This Row],[rxnid]],"'"&amp;Table614[rxn]&amp;"'",Table614[expected kapp],"")</f>
        <v/>
      </c>
      <c r="M97" t="s">
        <v>4815</v>
      </c>
      <c r="N97">
        <v>1.1502818497317699E-3</v>
      </c>
      <c r="P97" s="4"/>
      <c r="T97"/>
      <c r="AB97" s="7" t="s">
        <v>10925</v>
      </c>
      <c r="AC97" s="7" t="str">
        <f>_xlfn.TEXTBEFORE(Table815[[#This Row],[raw]]," ")</f>
        <v>ENZSYN-rt6498</v>
      </c>
      <c r="AD97" s="7">
        <f>_xlfn.NUMBERVALUE(_xlfn.TEXTAFTER(Table815[[#This Row],[raw]]," "))</f>
        <v>6.4086091221020802E-7</v>
      </c>
      <c r="AF97" s="1" t="s">
        <v>2871</v>
      </c>
      <c r="AG97" s="1" t="s">
        <v>2778</v>
      </c>
      <c r="AH97" s="1">
        <v>9.2245878497998895E-3</v>
      </c>
      <c r="AI97" s="1" t="e">
        <f>_xlfn.TEXTAFTER(Table916[[#This Row],[type]],"-",-1)</f>
        <v>#N/A</v>
      </c>
      <c r="AJ97" s="1" t="str">
        <f ca="1">_xlfn.TEXTAFTER(_xlfn.TEXTBEFORE(Table916[[#This Row],[type]],"-"&amp;Table916[[#This Row],[rxn-no-enz]]),"RXN-")</f>
        <v>ADSK_c_FWD</v>
      </c>
      <c r="AK97" s="1" t="e">
        <f>_xlfn.TEXTBEFORE(Table916[[#This Row],[type]],"_",-1)</f>
        <v>#N/A</v>
      </c>
      <c r="AN97" t="s">
        <v>2871</v>
      </c>
      <c r="AO97" t="s">
        <v>2778</v>
      </c>
      <c r="AP97">
        <v>3.2860522937453999E-2</v>
      </c>
      <c r="AQ97" t="str">
        <f>_xlfn.TEXTBEFORE(Table17[[#This Row],[rxn]],"-",-1)</f>
        <v>RXN-ADSK_c_FWD</v>
      </c>
    </row>
    <row r="98" spans="1:43" ht="17" x14ac:dyDescent="0.25">
      <c r="A98" t="s">
        <v>6438</v>
      </c>
      <c r="B98">
        <v>17.290584855616299</v>
      </c>
      <c r="C98" t="str">
        <f>_xlfn.TEXTAFTER(Table513[[#This Row],[rxnid]],"-",-1)</f>
        <v>CIR1AIM45</v>
      </c>
      <c r="D98" t="str">
        <f>_xlfn.TEXTAFTER(_xlfn.TEXTBEFORE(Table513[[#This Row],[rxnid]],"-"&amp;Table513[[#This Row],[enz]]),"RXN-")</f>
        <v>ETFOXRq9_m_FWD</v>
      </c>
      <c r="E98" t="str">
        <f>_xlfn.XLOOKUP(Table513[[#This Row],[rxnid]],Table312[rxnid],Table312[kapp (1/s)],"")</f>
        <v/>
      </c>
      <c r="F98" t="e">
        <f>(Table513[[#This Row],[kapp (1/s)]]-Table513[[#This Row],[old]])/Table513[[#This Row],[old]]</f>
        <v>#VALUE!</v>
      </c>
      <c r="G98" t="e">
        <f>ABS(Table513[[#This Row],[(new-old)/old]])</f>
        <v>#VALUE!</v>
      </c>
      <c r="H98" t="str" cm="1">
        <f t="array" ref="H98">IF(ROWS(_xlfn._xlws.FILTER(Table513[rxnid],Table513[enz]=Table513[[#This Row],[enz]]))&gt;1,"many","1")</f>
        <v>1</v>
      </c>
      <c r="I98" t="e" cm="1">
        <f t="array" ref="I98">IF(ROWS(_xlfn._xlws.FILTER(Table513[rxnid],Table513[rxn-no-enz]=Table513[[#This Row],[rxn-no-enz]]))&gt;1,"many","1")</f>
        <v>#N/A</v>
      </c>
      <c r="J98" t="str">
        <f>_xlfn.XLOOKUP(SUBSTITUTE(Table513[[#This Row],[rxnid]],"'",""),Table614[rxn],Table614[rxn],"no")</f>
        <v>no</v>
      </c>
      <c r="K98" t="str" cm="1">
        <f t="array" ref="K98">_xlfn.XLOOKUP(Table513[[#This Row],[rxnid]],"'"&amp;Table614[rxn]&amp;"'",Table614[expected kapp],"")</f>
        <v/>
      </c>
      <c r="M98" t="s">
        <v>3292</v>
      </c>
      <c r="N98">
        <v>10.6616520596481</v>
      </c>
      <c r="P98" s="4"/>
      <c r="T98"/>
      <c r="AB98" s="7" t="s">
        <v>10926</v>
      </c>
      <c r="AC98" s="7" t="str">
        <f>_xlfn.TEXTBEFORE(Table815[[#This Row],[raw]]," ")</f>
        <v>ENZSYN-rt3923</v>
      </c>
      <c r="AD98" s="7">
        <f>_xlfn.NUMBERVALUE(_xlfn.TEXTAFTER(Table815[[#This Row],[raw]]," "))</f>
        <v>2.1023162916385199E-7</v>
      </c>
      <c r="AF98" s="1" t="s">
        <v>2872</v>
      </c>
      <c r="AG98" s="1" t="s">
        <v>2778</v>
      </c>
      <c r="AH98" s="9">
        <v>1.27352733625812E-2</v>
      </c>
      <c r="AI98" s="1" t="e">
        <f>_xlfn.TEXTAFTER(Table916[[#This Row],[type]],"-",-1)</f>
        <v>#N/A</v>
      </c>
      <c r="AJ98" s="1" t="str">
        <f ca="1">_xlfn.TEXTAFTER(_xlfn.TEXTBEFORE(Table916[[#This Row],[type]],"-"&amp;Table916[[#This Row],[rxn-no-enz]]),"RXN-")</f>
        <v>ADSL1r_c_FWD</v>
      </c>
      <c r="AK98" s="1" t="e">
        <f>_xlfn.TEXTBEFORE(Table916[[#This Row],[type]],"_",-1)</f>
        <v>#N/A</v>
      </c>
      <c r="AN98" t="s">
        <v>2872</v>
      </c>
      <c r="AO98" t="s">
        <v>2778</v>
      </c>
      <c r="AP98">
        <v>3.7796081851444903E-2</v>
      </c>
      <c r="AQ98" t="str">
        <f>_xlfn.TEXTBEFORE(Table17[[#This Row],[rxn]],"-",-1)</f>
        <v>RXN-ADSL1r_c_FWD</v>
      </c>
    </row>
    <row r="99" spans="1:43" ht="17" x14ac:dyDescent="0.25">
      <c r="A99" t="s">
        <v>2898</v>
      </c>
      <c r="B99">
        <v>4.7088489695382298</v>
      </c>
      <c r="C99" t="str">
        <f>_xlfn.TEXTAFTER(Table513[[#This Row],[rxnid]],"-",-1)</f>
        <v>rt1962</v>
      </c>
      <c r="D99" t="str">
        <f>_xlfn.TEXTAFTER(_xlfn.TEXTBEFORE(Table513[[#This Row],[rxnid]],"-"&amp;Table513[[#This Row],[enz]]),"RXN-")</f>
        <v>ASAD_c_FWD</v>
      </c>
      <c r="E99">
        <f>_xlfn.XLOOKUP(Table513[[#This Row],[rxnid]],Table312[rxnid],Table312[kapp (1/s)],"")</f>
        <v>1.9963214875355599</v>
      </c>
      <c r="F99">
        <f>(Table513[[#This Row],[kapp (1/s)]]-Table513[[#This Row],[old]])/Table513[[#This Row],[old]]</f>
        <v>1.3587628540487533</v>
      </c>
      <c r="G99">
        <f>ABS(Table513[[#This Row],[(new-old)/old]])</f>
        <v>1.3587628540487533</v>
      </c>
      <c r="H99" t="str" cm="1">
        <f t="array" ref="H99">IF(ROWS(_xlfn._xlws.FILTER(Table513[rxnid],Table513[enz]=Table513[[#This Row],[enz]]))&gt;1,"many","1")</f>
        <v>1</v>
      </c>
      <c r="I99" t="e" cm="1">
        <f t="array" ref="I99">IF(ROWS(_xlfn._xlws.FILTER(Table513[rxnid],Table513[rxn-no-enz]=Table513[[#This Row],[rxn-no-enz]]))&gt;1,"many","1")</f>
        <v>#N/A</v>
      </c>
      <c r="J99" t="str">
        <f>_xlfn.XLOOKUP(SUBSTITUTE(Table513[[#This Row],[rxnid]],"'",""),Table614[rxn],Table614[rxn],"no")</f>
        <v>no</v>
      </c>
      <c r="K99" t="str" cm="1">
        <f t="array" ref="K99">_xlfn.XLOOKUP(Table513[[#This Row],[rxnid]],"'"&amp;Table614[rxn]&amp;"'",Table614[expected kapp],"")</f>
        <v/>
      </c>
      <c r="M99" t="s">
        <v>3218</v>
      </c>
      <c r="N99">
        <v>97.329400183864294</v>
      </c>
      <c r="P99" s="4"/>
      <c r="T99"/>
      <c r="AB99" s="7" t="s">
        <v>10927</v>
      </c>
      <c r="AC99" s="7" t="str">
        <f>_xlfn.TEXTBEFORE(Table815[[#This Row],[raw]]," ")</f>
        <v>ENZSYN-rt7138</v>
      </c>
      <c r="AD99" s="7">
        <f>_xlfn.NUMBERVALUE(_xlfn.TEXTAFTER(Table815[[#This Row],[raw]]," "))</f>
        <v>1.33997877251606E-8</v>
      </c>
      <c r="AF99" s="1" t="s">
        <v>2873</v>
      </c>
      <c r="AG99" s="1" t="s">
        <v>2778</v>
      </c>
      <c r="AH99" s="1">
        <v>1.34550646213358E-2</v>
      </c>
      <c r="AI99" s="1" t="e">
        <f>_xlfn.TEXTAFTER(Table916[[#This Row],[type]],"-",-1)</f>
        <v>#N/A</v>
      </c>
      <c r="AJ99" s="1" t="str">
        <f ca="1">_xlfn.TEXTAFTER(_xlfn.TEXTBEFORE(Table916[[#This Row],[type]],"-"&amp;Table916[[#This Row],[rxn-no-enz]]),"RXN-")</f>
        <v>ADSL2i_c_FWD</v>
      </c>
      <c r="AK99" s="1" t="e">
        <f>_xlfn.TEXTBEFORE(Table916[[#This Row],[type]],"_",-1)</f>
        <v>#N/A</v>
      </c>
      <c r="AN99" t="s">
        <v>2873</v>
      </c>
      <c r="AO99" t="s">
        <v>2778</v>
      </c>
      <c r="AP99">
        <v>3.9919577191746602E-2</v>
      </c>
      <c r="AQ99" t="str">
        <f>_xlfn.TEXTBEFORE(Table17[[#This Row],[rxn]],"-",-1)</f>
        <v>RXN-ADSL2i_c_FWD</v>
      </c>
    </row>
    <row r="100" spans="1:43" ht="17" x14ac:dyDescent="0.25">
      <c r="A100" t="s">
        <v>3354</v>
      </c>
      <c r="B100" s="3">
        <v>2.9186938687560901E-3</v>
      </c>
      <c r="C100" t="str">
        <f>_xlfn.TEXTAFTER(Table513[[#This Row],[rxnid]],"-",-1)</f>
        <v>rt2682</v>
      </c>
      <c r="D100" t="str">
        <f>_xlfn.TEXTAFTER(_xlfn.TEXTBEFORE(Table513[[#This Row],[rxnid]],"-"&amp;Table513[[#This Row],[enz]]),"RXN-")</f>
        <v>UPP3MT_2_c_FWD</v>
      </c>
      <c r="E100">
        <f>_xlfn.XLOOKUP(Table513[[#This Row],[rxnid]],Table312[rxnid],Table312[kapp (1/s)],"")</f>
        <v>6.8700031377785102E-7</v>
      </c>
      <c r="F100">
        <f>(Table513[[#This Row],[kapp (1/s)]]-Table513[[#This Row],[old]])/Table513[[#This Row],[old]]</f>
        <v>4247.4607506305756</v>
      </c>
      <c r="G100">
        <f>ABS(Table513[[#This Row],[(new-old)/old]])</f>
        <v>4247.4607506305756</v>
      </c>
      <c r="H100" t="str" cm="1">
        <f t="array" ref="H100">IF(ROWS(_xlfn._xlws.FILTER(Table513[rxnid],Table513[enz]=Table513[[#This Row],[enz]]))&gt;1,"many","1")</f>
        <v>1</v>
      </c>
      <c r="I100" t="e" cm="1">
        <f t="array" ref="I100">IF(ROWS(_xlfn._xlws.FILTER(Table513[rxnid],Table513[rxn-no-enz]=Table513[[#This Row],[rxn-no-enz]]))&gt;1,"many","1")</f>
        <v>#N/A</v>
      </c>
      <c r="J100" t="str">
        <f>_xlfn.XLOOKUP(SUBSTITUTE(Table513[[#This Row],[rxnid]],"'",""),Table614[rxn],Table614[rxn],"no")</f>
        <v>RXN-UPP3MT_2_c_FWD-rt2682</v>
      </c>
      <c r="K100" t="str" cm="1">
        <f t="array" ref="K100">_xlfn.XLOOKUP(Table513[[#This Row],[rxnid]],"'"&amp;Table614[rxn]&amp;"'",Table614[expected kapp],"")</f>
        <v/>
      </c>
      <c r="M100" t="s">
        <v>3349</v>
      </c>
      <c r="N100">
        <v>0.90900538492749205</v>
      </c>
      <c r="P100" s="4"/>
      <c r="T100"/>
      <c r="AB100" s="7" t="s">
        <v>10928</v>
      </c>
      <c r="AC100" s="7" t="str">
        <f>_xlfn.TEXTBEFORE(Table815[[#This Row],[raw]]," ")</f>
        <v>ENZSYN-rt5884</v>
      </c>
      <c r="AD100" s="7">
        <f>_xlfn.NUMBERVALUE(_xlfn.TEXTAFTER(Table815[[#This Row],[raw]]," "))</f>
        <v>1.15054326925817E-7</v>
      </c>
      <c r="AF100" s="1" t="s">
        <v>2874</v>
      </c>
      <c r="AG100" s="1" t="s">
        <v>2778</v>
      </c>
      <c r="AH100" s="1">
        <v>1.27352733625812E-2</v>
      </c>
      <c r="AI100" s="1" t="e">
        <f>_xlfn.TEXTAFTER(Table916[[#This Row],[type]],"-",-1)</f>
        <v>#N/A</v>
      </c>
      <c r="AJ100" s="1" t="str">
        <f ca="1">_xlfn.TEXTAFTER(_xlfn.TEXTBEFORE(Table916[[#This Row],[type]],"-"&amp;Table916[[#This Row],[rxn-no-enz]]),"RXN-")</f>
        <v>ADSS_c_FWD</v>
      </c>
      <c r="AK100" s="1" t="e">
        <f>_xlfn.TEXTBEFORE(Table916[[#This Row],[type]],"_",-1)</f>
        <v>#N/A</v>
      </c>
      <c r="AN100" t="s">
        <v>2874</v>
      </c>
      <c r="AO100" t="s">
        <v>2778</v>
      </c>
      <c r="AP100">
        <v>3.7796081851444903E-2</v>
      </c>
      <c r="AQ100" t="str">
        <f>_xlfn.TEXTBEFORE(Table17[[#This Row],[rxn]],"-",-1)</f>
        <v>RXN-ADSS_c_FWD</v>
      </c>
    </row>
    <row r="101" spans="1:43" ht="17" x14ac:dyDescent="0.25">
      <c r="A101" t="s">
        <v>3122</v>
      </c>
      <c r="B101">
        <v>4.4395116589847898</v>
      </c>
      <c r="C101" t="str">
        <f>_xlfn.TEXTAFTER(Table513[[#This Row],[rxnid]],"-",-1)</f>
        <v>rt7835</v>
      </c>
      <c r="D101" t="str">
        <f>_xlfn.TEXTAFTER(_xlfn.TEXTBEFORE(Table513[[#This Row],[rxnid]],"-"&amp;Table513[[#This Row],[enz]]),"RXN-")</f>
        <v>IPDDI_c_FWD</v>
      </c>
      <c r="E101">
        <f>_xlfn.XLOOKUP(Table513[[#This Row],[rxnid]],Table312[rxnid],Table312[kapp (1/s)],"")</f>
        <v>4.1847848418622204</v>
      </c>
      <c r="F101">
        <f>(Table513[[#This Row],[kapp (1/s)]]-Table513[[#This Row],[old]])/Table513[[#This Row],[old]]</f>
        <v>6.0869752388325059E-2</v>
      </c>
      <c r="G101">
        <f>ABS(Table513[[#This Row],[(new-old)/old]])</f>
        <v>6.0869752388325059E-2</v>
      </c>
      <c r="H101" t="str" cm="1">
        <f t="array" ref="H101">IF(ROWS(_xlfn._xlws.FILTER(Table513[rxnid],Table513[enz]=Table513[[#This Row],[enz]]))&gt;1,"many","1")</f>
        <v>1</v>
      </c>
      <c r="I101" t="e" cm="1">
        <f t="array" ref="I101">IF(ROWS(_xlfn._xlws.FILTER(Table513[rxnid],Table513[rxn-no-enz]=Table513[[#This Row],[rxn-no-enz]]))&gt;1,"many","1")</f>
        <v>#N/A</v>
      </c>
      <c r="J101" t="str">
        <f>_xlfn.XLOOKUP(SUBSTITUTE(Table513[[#This Row],[rxnid]],"'",""),Table614[rxn],Table614[rxn],"no")</f>
        <v>no</v>
      </c>
      <c r="K101" t="str" cm="1">
        <f t="array" ref="K101">_xlfn.XLOOKUP(Table513[[#This Row],[rxnid]],"'"&amp;Table614[rxn]&amp;"'",Table614[expected kapp],"")</f>
        <v/>
      </c>
      <c r="M101" t="s">
        <v>3055</v>
      </c>
      <c r="N101">
        <v>2.2086750806915898</v>
      </c>
      <c r="P101" s="4"/>
      <c r="T101"/>
      <c r="AB101" s="7" t="s">
        <v>10929</v>
      </c>
      <c r="AC101" s="7" t="str">
        <f>_xlfn.TEXTBEFORE(Table815[[#This Row],[raw]]," ")</f>
        <v>ENZSYN-rt7962_DKMPPH_c</v>
      </c>
      <c r="AD101" s="7">
        <f>_xlfn.NUMBERVALUE(_xlfn.TEXTAFTER(Table815[[#This Row],[raw]]," "))</f>
        <v>2.62619362370425E-7</v>
      </c>
      <c r="AF101" s="1" t="s">
        <v>2875</v>
      </c>
      <c r="AG101" s="1" t="s">
        <v>2778</v>
      </c>
      <c r="AH101" s="9">
        <v>1.112031432977E-5</v>
      </c>
      <c r="AI101" s="1" t="e">
        <f>_xlfn.TEXTAFTER(Table916[[#This Row],[type]],"-",-1)</f>
        <v>#N/A</v>
      </c>
      <c r="AJ101" s="1" t="str">
        <f ca="1">_xlfn.TEXTAFTER(_xlfn.TEXTBEFORE(Table916[[#This Row],[type]],"-"&amp;Table916[[#This Row],[rxn-no-enz]]),"RXN-")</f>
        <v>AFAT_c_FWD</v>
      </c>
      <c r="AK101" s="1" t="e">
        <f>_xlfn.TEXTBEFORE(Table916[[#This Row],[type]],"_",-1)</f>
        <v>#N/A</v>
      </c>
      <c r="AN101" t="s">
        <v>2875</v>
      </c>
      <c r="AO101" t="s">
        <v>2778</v>
      </c>
      <c r="AP101" s="3">
        <v>3.8054089240907997E-5</v>
      </c>
      <c r="AQ101" t="str">
        <f>_xlfn.TEXTBEFORE(Table17[[#This Row],[rxn]],"-",-1)</f>
        <v>RXN-AFAT_c_FWD</v>
      </c>
    </row>
    <row r="102" spans="1:43" ht="17" x14ac:dyDescent="0.25">
      <c r="A102" t="s">
        <v>3037</v>
      </c>
      <c r="B102">
        <v>10.822430706914099</v>
      </c>
      <c r="C102" t="str">
        <f>_xlfn.TEXTAFTER(Table513[[#This Row],[rxnid]],"-",-1)</f>
        <v>rt5227</v>
      </c>
      <c r="D102" t="str">
        <f>_xlfn.TEXTAFTER(_xlfn.TEXTBEFORE(Table513[[#This Row],[rxnid]],"-"&amp;Table513[[#This Row],[enz]]),"RXN-")</f>
        <v>GARFT_c_FWD</v>
      </c>
      <c r="E102">
        <f>_xlfn.XLOOKUP(Table513[[#This Row],[rxnid]],Table312[rxnid],Table312[kapp (1/s)],"")</f>
        <v>1.5875137385216</v>
      </c>
      <c r="F102">
        <f>(Table513[[#This Row],[kapp (1/s)]]-Table513[[#This Row],[old]])/Table513[[#This Row],[old]]</f>
        <v>5.8172201879605003</v>
      </c>
      <c r="G102">
        <f>ABS(Table513[[#This Row],[(new-old)/old]])</f>
        <v>5.8172201879605003</v>
      </c>
      <c r="H102" t="str" cm="1">
        <f t="array" ref="H102">IF(ROWS(_xlfn._xlws.FILTER(Table513[rxnid],Table513[enz]=Table513[[#This Row],[enz]]))&gt;1,"many","1")</f>
        <v>1</v>
      </c>
      <c r="I102" t="e" cm="1">
        <f t="array" ref="I102">IF(ROWS(_xlfn._xlws.FILTER(Table513[rxnid],Table513[rxn-no-enz]=Table513[[#This Row],[rxn-no-enz]]))&gt;1,"many","1")</f>
        <v>#N/A</v>
      </c>
      <c r="J102" t="str">
        <f>_xlfn.XLOOKUP(SUBSTITUTE(Table513[[#This Row],[rxnid]],"'",""),Table614[rxn],Table614[rxn],"no")</f>
        <v>no</v>
      </c>
      <c r="K102" t="str" cm="1">
        <f t="array" ref="K102">_xlfn.XLOOKUP(Table513[[#This Row],[rxnid]],"'"&amp;Table614[rxn]&amp;"'",Table614[expected kapp],"")</f>
        <v/>
      </c>
      <c r="M102" t="s">
        <v>7871</v>
      </c>
      <c r="N102">
        <v>154.19745625965501</v>
      </c>
      <c r="P102" s="4"/>
      <c r="T102"/>
      <c r="AB102" s="7" t="s">
        <v>10930</v>
      </c>
      <c r="AC102" s="7" t="str">
        <f>_xlfn.TEXTBEFORE(Table815[[#This Row],[raw]]," ")</f>
        <v>ENZSYN-rt4576</v>
      </c>
      <c r="AD102" s="7">
        <f>_xlfn.NUMBERVALUE(_xlfn.TEXTAFTER(Table815[[#This Row],[raw]]," "))</f>
        <v>4.3779744759664997E-7</v>
      </c>
      <c r="AF102" s="1" t="s">
        <v>5714</v>
      </c>
      <c r="AG102" s="1" t="s">
        <v>2778</v>
      </c>
      <c r="AH102" s="1">
        <v>1.22909786967148E-2</v>
      </c>
      <c r="AI102" s="1" t="e">
        <f>_xlfn.TEXTAFTER(Table916[[#This Row],[type]],"-",-1)</f>
        <v>#N/A</v>
      </c>
      <c r="AJ102" s="1" t="str">
        <f ca="1">_xlfn.TEXTAFTER(_xlfn.TEXTBEFORE(Table916[[#This Row],[type]],"-"&amp;Table916[[#This Row],[rxn-no-enz]]),"RXN-")</f>
        <v>AGPAT_l_FWD</v>
      </c>
      <c r="AK102" s="1" t="e">
        <f>_xlfn.TEXTBEFORE(Table916[[#This Row],[type]],"_",-1)</f>
        <v>#N/A</v>
      </c>
      <c r="AN102" t="s">
        <v>2876</v>
      </c>
      <c r="AO102" t="s">
        <v>2778</v>
      </c>
      <c r="AP102">
        <v>3.3505411471513098E-2</v>
      </c>
      <c r="AQ102" t="str">
        <f>_xlfn.TEXTBEFORE(Table17[[#This Row],[rxn]],"-",-1)</f>
        <v>RXN-AGPAT_rm_FWD</v>
      </c>
    </row>
    <row r="103" spans="1:43" ht="17" x14ac:dyDescent="0.25">
      <c r="A103" t="s">
        <v>7137</v>
      </c>
      <c r="B103">
        <v>472.57990183418201</v>
      </c>
      <c r="C103" t="str">
        <f>_xlfn.TEXTAFTER(Table513[[#This Row],[rxnid]],"-",-1)</f>
        <v>rt0357</v>
      </c>
      <c r="D103" t="str">
        <f>_xlfn.TEXTAFTER(_xlfn.TEXTBEFORE(Table513[[#This Row],[rxnid]],"-"&amp;Table513[[#This Row],[enz]]),"RXN-")</f>
        <v>KYN_c_FWD</v>
      </c>
      <c r="E103" t="str">
        <f>_xlfn.XLOOKUP(Table513[[#This Row],[rxnid]],Table312[rxnid],Table312[kapp (1/s)],"")</f>
        <v/>
      </c>
      <c r="F103" t="e">
        <f>(Table513[[#This Row],[kapp (1/s)]]-Table513[[#This Row],[old]])/Table513[[#This Row],[old]]</f>
        <v>#VALUE!</v>
      </c>
      <c r="G103" t="e">
        <f>ABS(Table513[[#This Row],[(new-old)/old]])</f>
        <v>#VALUE!</v>
      </c>
      <c r="H103" t="str" cm="1">
        <f t="array" ref="H103">IF(ROWS(_xlfn._xlws.FILTER(Table513[rxnid],Table513[enz]=Table513[[#This Row],[enz]]))&gt;1,"many","1")</f>
        <v>1</v>
      </c>
      <c r="I103" t="e" cm="1">
        <f t="array" ref="I103">IF(ROWS(_xlfn._xlws.FILTER(Table513[rxnid],Table513[rxn-no-enz]=Table513[[#This Row],[rxn-no-enz]]))&gt;1,"many","1")</f>
        <v>#N/A</v>
      </c>
      <c r="J103" t="str">
        <f>_xlfn.XLOOKUP(SUBSTITUTE(Table513[[#This Row],[rxnid]],"'",""),Table614[rxn],Table614[rxn],"no")</f>
        <v>no</v>
      </c>
      <c r="K103" t="str" cm="1">
        <f t="array" ref="K103">_xlfn.XLOOKUP(Table513[[#This Row],[rxnid]],"'"&amp;Table614[rxn]&amp;"'",Table614[expected kapp],"")</f>
        <v/>
      </c>
      <c r="M103" t="s">
        <v>3184</v>
      </c>
      <c r="N103">
        <v>4.0636367649586697E-2</v>
      </c>
      <c r="P103" s="4"/>
      <c r="T103"/>
      <c r="AB103" s="7" t="s">
        <v>10931</v>
      </c>
      <c r="AC103" s="7" t="str">
        <f>_xlfn.TEXTBEFORE(Table815[[#This Row],[raw]]," ")</f>
        <v>ENZSYN-rt3753</v>
      </c>
      <c r="AD103" s="7">
        <f>_xlfn.NUMBERVALUE(_xlfn.TEXTAFTER(Table815[[#This Row],[raw]]," "))</f>
        <v>2.8241004997542701E-8</v>
      </c>
      <c r="AF103" s="1" t="s">
        <v>2877</v>
      </c>
      <c r="AG103" s="1" t="s">
        <v>2778</v>
      </c>
      <c r="AH103" s="1">
        <v>2.3388657055902502E-2</v>
      </c>
      <c r="AI103" s="1" t="e">
        <f>_xlfn.TEXTAFTER(Table916[[#This Row],[type]],"-",-1)</f>
        <v>#N/A</v>
      </c>
      <c r="AJ103" s="1" t="str">
        <f ca="1">_xlfn.TEXTAFTER(_xlfn.TEXTBEFORE(Table916[[#This Row],[type]],"-"&amp;Table916[[#This Row],[rxn-no-enz]]),"RXN-")</f>
        <v>AGPRi_m_FWD</v>
      </c>
      <c r="AK103" s="1" t="e">
        <f>_xlfn.TEXTBEFORE(Table916[[#This Row],[type]],"_",-1)</f>
        <v>#N/A</v>
      </c>
      <c r="AN103" t="s">
        <v>2877</v>
      </c>
      <c r="AO103" t="s">
        <v>2778</v>
      </c>
      <c r="AP103">
        <v>5.6446702827488898E-2</v>
      </c>
      <c r="AQ103" t="str">
        <f>_xlfn.TEXTBEFORE(Table17[[#This Row],[rxn]],"-",-1)</f>
        <v>RXN-AGPRi_m_FWD</v>
      </c>
    </row>
    <row r="104" spans="1:43" ht="17" x14ac:dyDescent="0.25">
      <c r="A104" t="s">
        <v>7871</v>
      </c>
      <c r="B104">
        <v>275224964.444444</v>
      </c>
      <c r="C104" t="str">
        <f>_xlfn.TEXTAFTER(Table513[[#This Row],[rxnid]],"-",-1)</f>
        <v>MPC13</v>
      </c>
      <c r="D104" t="str">
        <f>_xlfn.TEXTAFTER(_xlfn.TEXTBEFORE(Table513[[#This Row],[rxnid]],"-"&amp;Table513[[#This Row],[enz]]),"RXN-")</f>
        <v>PYRtps_m_FWD</v>
      </c>
      <c r="E104">
        <f>_xlfn.XLOOKUP(Table513[[#This Row],[rxnid]],Table312[rxnid],Table312[kapp (1/s)],"")</f>
        <v>154.19745625965501</v>
      </c>
      <c r="F104">
        <f>(Table513[[#This Row],[kapp (1/s)]]-Table513[[#This Row],[old]])/Table513[[#This Row],[old]]</f>
        <v>1784885.5417143411</v>
      </c>
      <c r="G104">
        <f>ABS(Table513[[#This Row],[(new-old)/old]])</f>
        <v>1784885.5417143411</v>
      </c>
      <c r="H104" t="str" cm="1">
        <f t="array" ref="H104">IF(ROWS(_xlfn._xlws.FILTER(Table513[rxnid],Table513[enz]=Table513[[#This Row],[enz]]))&gt;1,"many","1")</f>
        <v>1</v>
      </c>
      <c r="I104" t="e" cm="1">
        <f t="array" ref="I104">IF(ROWS(_xlfn._xlws.FILTER(Table513[rxnid],Table513[rxn-no-enz]=Table513[[#This Row],[rxn-no-enz]]))&gt;1,"many","1")</f>
        <v>#N/A</v>
      </c>
      <c r="J104" t="str">
        <f>_xlfn.XLOOKUP(SUBSTITUTE(Table513[[#This Row],[rxnid]],"'",""),Table614[rxn],Table614[rxn],"no")</f>
        <v>no</v>
      </c>
      <c r="K104" t="str" cm="1">
        <f t="array" ref="K104">_xlfn.XLOOKUP(Table513[[#This Row],[rxnid]],"'"&amp;Table614[rxn]&amp;"'",Table614[expected kapp],"")</f>
        <v/>
      </c>
      <c r="M104" t="s">
        <v>3334</v>
      </c>
      <c r="N104">
        <v>2.24516315921655</v>
      </c>
      <c r="P104" s="4"/>
      <c r="T104"/>
      <c r="AB104" s="7" t="s">
        <v>10932</v>
      </c>
      <c r="AC104" s="7" t="str">
        <f>_xlfn.TEXTBEFORE(Table815[[#This Row],[raw]]," ")</f>
        <v>ENZSYN-rt5116</v>
      </c>
      <c r="AD104" s="7">
        <f>_xlfn.NUMBERVALUE(_xlfn.TEXTAFTER(Table815[[#This Row],[raw]]," "))</f>
        <v>5.0280663376066701E-8</v>
      </c>
      <c r="AF104" s="1" t="s">
        <v>2878</v>
      </c>
      <c r="AG104" s="1" t="s">
        <v>2778</v>
      </c>
      <c r="AH104" s="1">
        <v>2.51221475817184E-2</v>
      </c>
      <c r="AI104" s="1" t="e">
        <f>_xlfn.TEXTAFTER(Table916[[#This Row],[type]],"-",-1)</f>
        <v>#N/A</v>
      </c>
      <c r="AJ104" s="1" t="str">
        <f ca="1">_xlfn.TEXTAFTER(_xlfn.TEXTBEFORE(Table916[[#This Row],[type]],"-"&amp;Table916[[#This Row],[rxn-no-enz]]),"RXN-")</f>
        <v>AHCi_c_FWD</v>
      </c>
      <c r="AK104" s="1" t="e">
        <f>_xlfn.TEXTBEFORE(Table916[[#This Row],[type]],"_",-1)</f>
        <v>#N/A</v>
      </c>
      <c r="AN104" t="s">
        <v>2878</v>
      </c>
      <c r="AO104" t="s">
        <v>2778</v>
      </c>
      <c r="AP104">
        <v>6.0944241449440599E-2</v>
      </c>
      <c r="AQ104" t="str">
        <f>_xlfn.TEXTBEFORE(Table17[[#This Row],[rxn]],"-",-1)</f>
        <v>RXN-AHCi_c_FWD</v>
      </c>
    </row>
    <row r="105" spans="1:43" ht="17" x14ac:dyDescent="0.25">
      <c r="A105" t="s">
        <v>7645</v>
      </c>
      <c r="B105">
        <v>8.5788503418333395</v>
      </c>
      <c r="C105" t="str">
        <f>_xlfn.TEXTAFTER(Table513[[#This Row],[rxnid]],"-",-1)</f>
        <v>rt1591</v>
      </c>
      <c r="D105" t="str">
        <f>_xlfn.TEXTAFTER(_xlfn.TEXTBEFORE(Table513[[#This Row],[rxnid]],"-"&amp;Table513[[#This Row],[enz]]),"RXN-")</f>
        <v>PGMT_c_FWD</v>
      </c>
      <c r="E105">
        <f>_xlfn.XLOOKUP(Table513[[#This Row],[rxnid]],Table312[rxnid],Table312[kapp (1/s)],"")</f>
        <v>1.83842939571581</v>
      </c>
      <c r="F105">
        <f>(Table513[[#This Row],[kapp (1/s)]]-Table513[[#This Row],[old]])/Table513[[#This Row],[old]]</f>
        <v>3.6664018546619697</v>
      </c>
      <c r="G105">
        <f>ABS(Table513[[#This Row],[(new-old)/old]])</f>
        <v>3.6664018546619697</v>
      </c>
      <c r="H105" t="str" cm="1">
        <f t="array" ref="H105">IF(ROWS(_xlfn._xlws.FILTER(Table513[rxnid],Table513[enz]=Table513[[#This Row],[enz]]))&gt;1,"many","1")</f>
        <v>1</v>
      </c>
      <c r="I105" t="e" cm="1">
        <f t="array" ref="I105">IF(ROWS(_xlfn._xlws.FILTER(Table513[rxnid],Table513[rxn-no-enz]=Table513[[#This Row],[rxn-no-enz]]))&gt;1,"many","1")</f>
        <v>#N/A</v>
      </c>
      <c r="J105" t="str">
        <f>_xlfn.XLOOKUP(SUBSTITUTE(Table513[[#This Row],[rxnid]],"'",""),Table614[rxn],Table614[rxn],"no")</f>
        <v>no</v>
      </c>
      <c r="K105" t="str" cm="1">
        <f t="array" ref="K105">_xlfn.XLOOKUP(Table513[[#This Row],[rxnid]],"'"&amp;Table614[rxn]&amp;"'",Table614[expected kapp],"")</f>
        <v/>
      </c>
      <c r="M105" t="s">
        <v>3352</v>
      </c>
      <c r="N105">
        <v>1.69023140373299</v>
      </c>
      <c r="P105" s="4"/>
      <c r="T105"/>
      <c r="AB105" s="7" t="s">
        <v>10933</v>
      </c>
      <c r="AC105" s="7" t="str">
        <f>_xlfn.TEXTBEFORE(Table815[[#This Row],[raw]]," ")</f>
        <v>ENZSYN-rt2746</v>
      </c>
      <c r="AD105" s="7">
        <f>_xlfn.NUMBERVALUE(_xlfn.TEXTAFTER(Table815[[#This Row],[raw]]," "))</f>
        <v>2.19513927535302E-8</v>
      </c>
      <c r="AF105" s="1" t="s">
        <v>2879</v>
      </c>
      <c r="AG105" s="1" t="s">
        <v>2778</v>
      </c>
      <c r="AH105" s="1">
        <v>1.37238269195972E-2</v>
      </c>
      <c r="AI105" s="1" t="e">
        <f>_xlfn.TEXTAFTER(Table916[[#This Row],[type]],"-",-1)</f>
        <v>#N/A</v>
      </c>
      <c r="AJ105" s="1" t="str">
        <f ca="1">_xlfn.TEXTAFTER(_xlfn.TEXTBEFORE(Table916[[#This Row],[type]],"-"&amp;Table916[[#This Row],[rxn-no-enz]]),"RXN-")</f>
        <v>AHCYSt_c_rm_REV</v>
      </c>
      <c r="AK105" s="1" t="e">
        <f>_xlfn.TEXTBEFORE(Table916[[#This Row],[type]],"_",-1)</f>
        <v>#N/A</v>
      </c>
      <c r="AN105" t="s">
        <v>2879</v>
      </c>
      <c r="AO105" t="s">
        <v>2778</v>
      </c>
      <c r="AP105">
        <v>3.3292641732451903E-2</v>
      </c>
      <c r="AQ105" t="str">
        <f>_xlfn.TEXTBEFORE(Table17[[#This Row],[rxn]],"-",-1)</f>
        <v>RXN-AHCYSt_c_rm_REV</v>
      </c>
    </row>
    <row r="106" spans="1:43" ht="17" x14ac:dyDescent="0.25">
      <c r="A106" t="s">
        <v>3251</v>
      </c>
      <c r="B106">
        <v>15.3660141108498</v>
      </c>
      <c r="C106" t="str">
        <f>_xlfn.TEXTAFTER(Table513[[#This Row],[rxnid]],"-",-1)</f>
        <v>rt7857</v>
      </c>
      <c r="D106" t="str">
        <f>_xlfn.TEXTAFTER(_xlfn.TEXTBEFORE(Table513[[#This Row],[rxnid]],"-"&amp;Table513[[#This Row],[enz]]),"RXN-")</f>
        <v>PPND2_c_FWD</v>
      </c>
      <c r="E106">
        <f>_xlfn.XLOOKUP(Table513[[#This Row],[rxnid]],Table312[rxnid],Table312[kapp (1/s)],"")</f>
        <v>5.4680632525222297</v>
      </c>
      <c r="F106">
        <f>(Table513[[#This Row],[kapp (1/s)]]-Table513[[#This Row],[old]])/Table513[[#This Row],[old]]</f>
        <v>1.8101383252583967</v>
      </c>
      <c r="G106">
        <f>ABS(Table513[[#This Row],[(new-old)/old]])</f>
        <v>1.8101383252583967</v>
      </c>
      <c r="H106" t="str" cm="1">
        <f t="array" ref="H106">IF(ROWS(_xlfn._xlws.FILTER(Table513[rxnid],Table513[enz]=Table513[[#This Row],[enz]]))&gt;1,"many","1")</f>
        <v>1</v>
      </c>
      <c r="I106" t="e" cm="1">
        <f t="array" ref="I106">IF(ROWS(_xlfn._xlws.FILTER(Table513[rxnid],Table513[rxn-no-enz]=Table513[[#This Row],[rxn-no-enz]]))&gt;1,"many","1")</f>
        <v>#N/A</v>
      </c>
      <c r="J106" t="str">
        <f>_xlfn.XLOOKUP(SUBSTITUTE(Table513[[#This Row],[rxnid]],"'",""),Table614[rxn],Table614[rxn],"no")</f>
        <v>no</v>
      </c>
      <c r="K106" t="str" cm="1">
        <f t="array" ref="K106">_xlfn.XLOOKUP(Table513[[#This Row],[rxnid]],"'"&amp;Table614[rxn]&amp;"'",Table614[expected kapp],"")</f>
        <v/>
      </c>
      <c r="M106" t="s">
        <v>6560</v>
      </c>
      <c r="N106">
        <v>1.3464220050498301E-2</v>
      </c>
      <c r="P106" s="4"/>
      <c r="T106"/>
      <c r="AB106" s="7" t="s">
        <v>10934</v>
      </c>
      <c r="AC106" s="7" t="str">
        <f>_xlfn.TEXTBEFORE(Table815[[#This Row],[raw]]," ")</f>
        <v>ENZSYN-rt3542</v>
      </c>
      <c r="AD106" s="7">
        <f>_xlfn.NUMBERVALUE(_xlfn.TEXTAFTER(Table815[[#This Row],[raw]]," "))</f>
        <v>2.0650111208602799E-7</v>
      </c>
      <c r="AF106" s="1" t="s">
        <v>2880</v>
      </c>
      <c r="AG106" s="1" t="s">
        <v>2778</v>
      </c>
      <c r="AH106" s="1">
        <v>9.2245878497998895E-3</v>
      </c>
      <c r="AI106" s="1" t="e">
        <f>_xlfn.TEXTAFTER(Table916[[#This Row],[type]],"-",-1)</f>
        <v>#N/A</v>
      </c>
      <c r="AJ106" s="1" t="str">
        <f ca="1">_xlfn.TEXTAFTER(_xlfn.TEXTBEFORE(Table916[[#This Row],[type]],"-"&amp;Table916[[#This Row],[rxn-no-enz]]),"RXN-")</f>
        <v>AHSERL2_c_FWD</v>
      </c>
      <c r="AK106" s="1" t="e">
        <f>_xlfn.TEXTBEFORE(Table916[[#This Row],[type]],"_",-1)</f>
        <v>#N/A</v>
      </c>
      <c r="AN106" t="s">
        <v>2880</v>
      </c>
      <c r="AO106" t="s">
        <v>2778</v>
      </c>
      <c r="AP106">
        <v>3.2860522937453999E-2</v>
      </c>
      <c r="AQ106" t="str">
        <f>_xlfn.TEXTBEFORE(Table17[[#This Row],[rxn]],"-",-1)</f>
        <v>RXN-AHSERL2_c_FWD</v>
      </c>
    </row>
    <row r="107" spans="1:43" ht="17" x14ac:dyDescent="0.25">
      <c r="A107" t="s">
        <v>3245</v>
      </c>
      <c r="B107">
        <v>1.8891776129958598E-2</v>
      </c>
      <c r="C107" t="str">
        <f>_xlfn.TEXTAFTER(Table513[[#This Row],[rxnid]],"-",-1)</f>
        <v>rt5026</v>
      </c>
      <c r="D107" t="str">
        <f>_xlfn.TEXTAFTER(_xlfn.TEXTBEFORE(Table513[[#This Row],[rxnid]],"-"&amp;Table513[[#This Row],[enz]]),"RXN-")</f>
        <v>PPBNGS_1_c_FWD</v>
      </c>
      <c r="E107">
        <f>_xlfn.XLOOKUP(Table513[[#This Row],[rxnid]],Table312[rxnid],Table312[kapp (1/s)],"")</f>
        <v>3.07976677269125E-2</v>
      </c>
      <c r="F107">
        <f>(Table513[[#This Row],[kapp (1/s)]]-Table513[[#This Row],[old]])/Table513[[#This Row],[old]]</f>
        <v>-0.38658419535288235</v>
      </c>
      <c r="G107">
        <f>ABS(Table513[[#This Row],[(new-old)/old]])</f>
        <v>0.38658419535288235</v>
      </c>
      <c r="H107" t="str" cm="1">
        <f t="array" ref="H107">IF(ROWS(_xlfn._xlws.FILTER(Table513[rxnid],Table513[enz]=Table513[[#This Row],[enz]]))&gt;1,"many","1")</f>
        <v>1</v>
      </c>
      <c r="I107" t="e" cm="1">
        <f t="array" ref="I107">IF(ROWS(_xlfn._xlws.FILTER(Table513[rxnid],Table513[rxn-no-enz]=Table513[[#This Row],[rxn-no-enz]]))&gt;1,"many","1")</f>
        <v>#N/A</v>
      </c>
      <c r="J107" t="str">
        <f>_xlfn.XLOOKUP(SUBSTITUTE(Table513[[#This Row],[rxnid]],"'",""),Table614[rxn],Table614[rxn],"no")</f>
        <v>RXN-PPBNGS_1_c_FWD-rt5026</v>
      </c>
      <c r="K107" t="str" cm="1">
        <f t="array" ref="K107">_xlfn.XLOOKUP(Table513[[#This Row],[rxnid]],"'"&amp;Table614[rxn]&amp;"'",Table614[expected kapp],"")</f>
        <v/>
      </c>
      <c r="M107" t="s">
        <v>3177</v>
      </c>
      <c r="N107">
        <v>422.08890597680698</v>
      </c>
      <c r="P107" s="4"/>
      <c r="T107"/>
      <c r="AB107" s="7" t="s">
        <v>10935</v>
      </c>
      <c r="AC107" s="7" t="str">
        <f>_xlfn.TEXTBEFORE(Table815[[#This Row],[raw]]," ")</f>
        <v>ENZSYN-rt8469</v>
      </c>
      <c r="AD107" s="7">
        <f>_xlfn.NUMBERVALUE(_xlfn.TEXTAFTER(Table815[[#This Row],[raw]]," "))</f>
        <v>7.7207988702844403E-9</v>
      </c>
      <c r="AF107" s="1" t="s">
        <v>2881</v>
      </c>
      <c r="AG107" s="1" t="s">
        <v>2778</v>
      </c>
      <c r="AH107" s="1">
        <v>2.08557881869866E-2</v>
      </c>
      <c r="AI107" s="1" t="e">
        <f>_xlfn.TEXTAFTER(Table916[[#This Row],[type]],"-",-1)</f>
        <v>#N/A</v>
      </c>
      <c r="AJ107" s="1" t="str">
        <f ca="1">_xlfn.TEXTAFTER(_xlfn.TEXTBEFORE(Table916[[#This Row],[type]],"-"&amp;Table916[[#This Row],[rxn-no-enz]]),"RXN-")</f>
        <v>AICART_c_FWD</v>
      </c>
      <c r="AK107" s="1" t="e">
        <f>_xlfn.TEXTBEFORE(Table916[[#This Row],[type]],"_",-1)</f>
        <v>#N/A</v>
      </c>
      <c r="AN107" t="s">
        <v>2881</v>
      </c>
      <c r="AO107" t="s">
        <v>2778</v>
      </c>
      <c r="AP107">
        <v>5.9242408201214798E-2</v>
      </c>
      <c r="AQ107" t="str">
        <f>_xlfn.TEXTBEFORE(Table17[[#This Row],[rxn]],"-",-1)</f>
        <v>RXN-AICART_c_FWD</v>
      </c>
    </row>
    <row r="108" spans="1:43" ht="17" x14ac:dyDescent="0.25">
      <c r="A108" t="s">
        <v>3350</v>
      </c>
      <c r="B108">
        <v>0.479140716085318</v>
      </c>
      <c r="C108" t="str">
        <f>_xlfn.TEXTAFTER(Table513[[#This Row],[rxnid]],"-",-1)</f>
        <v>rt0711</v>
      </c>
      <c r="D108" t="str">
        <f>_xlfn.TEXTAFTER(_xlfn.TEXTBEFORE(Table513[[#This Row],[rxnid]],"-"&amp;Table513[[#This Row],[enz]]),"RXN-")</f>
        <v>UAGDP_c_FWD</v>
      </c>
      <c r="E108">
        <f>_xlfn.XLOOKUP(Table513[[#This Row],[rxnid]],Table312[rxnid],Table312[kapp (1/s)],"")</f>
        <v>0.69373281459042802</v>
      </c>
      <c r="F108">
        <f>(Table513[[#This Row],[kapp (1/s)]]-Table513[[#This Row],[old]])/Table513[[#This Row],[old]]</f>
        <v>-0.30932960643039892</v>
      </c>
      <c r="G108">
        <f>ABS(Table513[[#This Row],[(new-old)/old]])</f>
        <v>0.30932960643039892</v>
      </c>
      <c r="H108" t="str" cm="1">
        <f t="array" ref="H108">IF(ROWS(_xlfn._xlws.FILTER(Table513[rxnid],Table513[enz]=Table513[[#This Row],[enz]]))&gt;1,"many","1")</f>
        <v>1</v>
      </c>
      <c r="I108" t="e" cm="1">
        <f t="array" ref="I108">IF(ROWS(_xlfn._xlws.FILTER(Table513[rxnid],Table513[rxn-no-enz]=Table513[[#This Row],[rxn-no-enz]]))&gt;1,"many","1")</f>
        <v>#N/A</v>
      </c>
      <c r="J108" t="str">
        <f>_xlfn.XLOOKUP(SUBSTITUTE(Table513[[#This Row],[rxnid]],"'",""),Table614[rxn],Table614[rxn],"no")</f>
        <v>no</v>
      </c>
      <c r="K108" t="str" cm="1">
        <f t="array" ref="K108">_xlfn.XLOOKUP(Table513[[#This Row],[rxnid]],"'"&amp;Table614[rxn]&amp;"'",Table614[expected kapp],"")</f>
        <v/>
      </c>
      <c r="M108" t="s">
        <v>3322</v>
      </c>
      <c r="N108">
        <v>25.429951267361002</v>
      </c>
      <c r="P108" s="4"/>
      <c r="T108"/>
      <c r="AB108" s="7" t="s">
        <v>10936</v>
      </c>
      <c r="AC108" s="7" t="str">
        <f>_xlfn.TEXTBEFORE(Table815[[#This Row],[raw]]," ")</f>
        <v>ENZSYN-rt6884</v>
      </c>
      <c r="AD108" s="7">
        <f>_xlfn.NUMBERVALUE(_xlfn.TEXTAFTER(Table815[[#This Row],[raw]]," "))</f>
        <v>1.9893343334193699E-7</v>
      </c>
      <c r="AF108" s="1" t="s">
        <v>2882</v>
      </c>
      <c r="AG108" s="1" t="s">
        <v>2778</v>
      </c>
      <c r="AH108" s="1">
        <v>1.34550646213358E-2</v>
      </c>
      <c r="AI108" s="1" t="e">
        <f>_xlfn.TEXTAFTER(Table916[[#This Row],[type]],"-",-1)</f>
        <v>#N/A</v>
      </c>
      <c r="AJ108" s="1" t="str">
        <f ca="1">_xlfn.TEXTAFTER(_xlfn.TEXTBEFORE(Table916[[#This Row],[type]],"-"&amp;Table916[[#This Row],[rxn-no-enz]]),"RXN-")</f>
        <v>AIRC1_c_FWD</v>
      </c>
      <c r="AK108" s="1" t="e">
        <f>_xlfn.TEXTBEFORE(Table916[[#This Row],[type]],"_",-1)</f>
        <v>#N/A</v>
      </c>
      <c r="AN108" t="s">
        <v>2882</v>
      </c>
      <c r="AO108" t="s">
        <v>2778</v>
      </c>
      <c r="AP108">
        <v>3.9919577191746602E-2</v>
      </c>
      <c r="AQ108" t="str">
        <f>_xlfn.TEXTBEFORE(Table17[[#This Row],[rxn]],"-",-1)</f>
        <v>RXN-AIRC1_c_FWD</v>
      </c>
    </row>
    <row r="109" spans="1:43" ht="17" x14ac:dyDescent="0.25">
      <c r="A109" t="s">
        <v>3141</v>
      </c>
      <c r="B109">
        <v>13.3594728926193</v>
      </c>
      <c r="C109" t="str">
        <f>_xlfn.TEXTAFTER(Table513[[#This Row],[rxnid]],"-",-1)</f>
        <v>rt0872</v>
      </c>
      <c r="D109" t="str">
        <f>_xlfn.TEXTAFTER(_xlfn.TEXTBEFORE(Table513[[#This Row],[rxnid]],"-"&amp;Table513[[#This Row],[enz]]),"RXN-")</f>
        <v>LNSTLS_c_FWD</v>
      </c>
      <c r="E109">
        <f>_xlfn.XLOOKUP(Table513[[#This Row],[rxnid]],Table312[rxnid],Table312[kapp (1/s)],"")</f>
        <v>3.7419054640866798</v>
      </c>
      <c r="F109">
        <f>(Table513[[#This Row],[kapp (1/s)]]-Table513[[#This Row],[old]])/Table513[[#This Row],[old]]</f>
        <v>2.5702326049757822</v>
      </c>
      <c r="G109">
        <f>ABS(Table513[[#This Row],[(new-old)/old]])</f>
        <v>2.5702326049757822</v>
      </c>
      <c r="H109" t="str" cm="1">
        <f t="array" ref="H109">IF(ROWS(_xlfn._xlws.FILTER(Table513[rxnid],Table513[enz]=Table513[[#This Row],[enz]]))&gt;1,"many","1")</f>
        <v>1</v>
      </c>
      <c r="I109" t="e" cm="1">
        <f t="array" ref="I109">IF(ROWS(_xlfn._xlws.FILTER(Table513[rxnid],Table513[rxn-no-enz]=Table513[[#This Row],[rxn-no-enz]]))&gt;1,"many","1")</f>
        <v>#N/A</v>
      </c>
      <c r="J109" t="str">
        <f>_xlfn.XLOOKUP(SUBSTITUTE(Table513[[#This Row],[rxnid]],"'",""),Table614[rxn],Table614[rxn],"no")</f>
        <v>no</v>
      </c>
      <c r="K109" t="str" cm="1">
        <f t="array" ref="K109">_xlfn.XLOOKUP(Table513[[#This Row],[rxnid]],"'"&amp;Table614[rxn]&amp;"'",Table614[expected kapp],"")</f>
        <v/>
      </c>
      <c r="M109" t="s">
        <v>3155</v>
      </c>
      <c r="N109">
        <v>4.1781553312182798</v>
      </c>
      <c r="P109" s="4"/>
      <c r="T109"/>
      <c r="AB109" s="7" t="s">
        <v>10937</v>
      </c>
      <c r="AC109" s="7" t="str">
        <f>_xlfn.TEXTBEFORE(Table815[[#This Row],[raw]]," ")</f>
        <v>ENZSYN-rt7873</v>
      </c>
      <c r="AD109" s="7">
        <f>_xlfn.NUMBERVALUE(_xlfn.TEXTAFTER(Table815[[#This Row],[raw]]," "))</f>
        <v>7.60197011002166E-8</v>
      </c>
      <c r="AF109" s="1" t="s">
        <v>5727</v>
      </c>
      <c r="AG109" s="1" t="s">
        <v>2778</v>
      </c>
      <c r="AH109" s="1">
        <v>0.140487682135187</v>
      </c>
      <c r="AI109" s="1" t="e">
        <f>_xlfn.TEXTAFTER(Table916[[#This Row],[type]],"-",-1)</f>
        <v>#N/A</v>
      </c>
      <c r="AJ109" s="1" t="str">
        <f ca="1">_xlfn.TEXTAFTER(_xlfn.TEXTBEFORE(Table916[[#This Row],[type]],"-"&amp;Table916[[#This Row],[rxn-no-enz]]),"RXN-")</f>
        <v>AKGDH_m_FWD</v>
      </c>
      <c r="AK109" s="1" t="e">
        <f>_xlfn.TEXTBEFORE(Table916[[#This Row],[type]],"_",-1)</f>
        <v>#N/A</v>
      </c>
      <c r="AN109" t="s">
        <v>5727</v>
      </c>
      <c r="AO109" t="s">
        <v>2778</v>
      </c>
      <c r="AP109">
        <v>4.58458737415872</v>
      </c>
      <c r="AQ109" t="str">
        <f>_xlfn.TEXTBEFORE(Table17[[#This Row],[rxn]],"-",-1)</f>
        <v>RXN-AKGDH_m_FWD</v>
      </c>
    </row>
    <row r="110" spans="1:43" ht="17" x14ac:dyDescent="0.25">
      <c r="A110" t="s">
        <v>3124</v>
      </c>
      <c r="B110">
        <v>4.4501411247667999</v>
      </c>
      <c r="C110" t="str">
        <f>_xlfn.TEXTAFTER(Table513[[#This Row],[rxnid]],"-",-1)</f>
        <v>rt5526</v>
      </c>
      <c r="D110" t="str">
        <f>_xlfn.TEXTAFTER(_xlfn.TEXTBEFORE(Table513[[#This Row],[rxnid]],"-"&amp;Table513[[#This Row],[enz]]),"RXN-")</f>
        <v>IPMD_c_FWD</v>
      </c>
      <c r="E110">
        <f>_xlfn.XLOOKUP(Table513[[#This Row],[rxnid]],Table312[rxnid],Table312[kapp (1/s)],"")</f>
        <v>1.59276212254683</v>
      </c>
      <c r="F110">
        <f>(Table513[[#This Row],[kapp (1/s)]]-Table513[[#This Row],[old]])/Table513[[#This Row],[old]]</f>
        <v>1.7939772435390506</v>
      </c>
      <c r="G110">
        <f>ABS(Table513[[#This Row],[(new-old)/old]])</f>
        <v>1.7939772435390506</v>
      </c>
      <c r="H110" t="str" cm="1">
        <f t="array" ref="H110">IF(ROWS(_xlfn._xlws.FILTER(Table513[rxnid],Table513[enz]=Table513[[#This Row],[enz]]))&gt;1,"many","1")</f>
        <v>1</v>
      </c>
      <c r="I110" t="e" cm="1">
        <f t="array" ref="I110">IF(ROWS(_xlfn._xlws.FILTER(Table513[rxnid],Table513[rxn-no-enz]=Table513[[#This Row],[rxn-no-enz]]))&gt;1,"many","1")</f>
        <v>#N/A</v>
      </c>
      <c r="J110" t="str">
        <f>_xlfn.XLOOKUP(SUBSTITUTE(Table513[[#This Row],[rxnid]],"'",""),Table614[rxn],Table614[rxn],"no")</f>
        <v>no</v>
      </c>
      <c r="K110" t="str" cm="1">
        <f t="array" ref="K110">_xlfn.XLOOKUP(Table513[[#This Row],[rxnid]],"'"&amp;Table614[rxn]&amp;"'",Table614[expected kapp],"")</f>
        <v/>
      </c>
      <c r="M110" t="s">
        <v>3245</v>
      </c>
      <c r="N110">
        <v>3.07976677269125E-2</v>
      </c>
      <c r="P110" s="4"/>
      <c r="T110"/>
      <c r="AB110" s="7" t="s">
        <v>10938</v>
      </c>
      <c r="AC110" s="7" t="str">
        <f>_xlfn.TEXTBEFORE(Table815[[#This Row],[raw]]," ")</f>
        <v>ENZSYN-rt0669</v>
      </c>
      <c r="AD110" s="7">
        <f>_xlfn.NUMBERVALUE(_xlfn.TEXTAFTER(Table815[[#This Row],[raw]]," "))</f>
        <v>3.9269075384882803E-6</v>
      </c>
      <c r="AF110" s="1" t="s">
        <v>2884</v>
      </c>
      <c r="AG110" s="1" t="s">
        <v>2778</v>
      </c>
      <c r="AH110" s="1">
        <v>3.9119500025844798</v>
      </c>
      <c r="AI110" s="1" t="e">
        <f>_xlfn.TEXTAFTER(Table916[[#This Row],[type]],"-",-1)</f>
        <v>#N/A</v>
      </c>
      <c r="AJ110" s="1" t="str">
        <f ca="1">_xlfn.TEXTAFTER(_xlfn.TEXTBEFORE(Table916[[#This Row],[type]],"-"&amp;Table916[[#This Row],[rxn-no-enz]]),"RXN-")</f>
        <v>AKGMALta_m_FWD</v>
      </c>
      <c r="AK110" s="1" t="e">
        <f>_xlfn.TEXTBEFORE(Table916[[#This Row],[type]],"_",-1)</f>
        <v>#N/A</v>
      </c>
      <c r="AN110" t="s">
        <v>2884</v>
      </c>
      <c r="AO110" t="s">
        <v>2778</v>
      </c>
      <c r="AP110">
        <v>0.81123777427461896</v>
      </c>
      <c r="AQ110" t="str">
        <f>_xlfn.TEXTBEFORE(Table17[[#This Row],[rxn]],"-",-1)</f>
        <v>RXN-AKGMALta_m_FWD</v>
      </c>
    </row>
    <row r="111" spans="1:43" ht="17" x14ac:dyDescent="0.25">
      <c r="A111" t="s">
        <v>7411</v>
      </c>
      <c r="B111">
        <v>739.23757437891402</v>
      </c>
      <c r="C111" t="str">
        <f>_xlfn.TEXTAFTER(Table513[[#This Row],[rxnid]],"-",-1)</f>
        <v>rt4558</v>
      </c>
      <c r="D111" t="str">
        <f>_xlfn.TEXTAFTER(_xlfn.TEXTBEFORE(Table513[[#This Row],[rxnid]],"-"&amp;Table513[[#This Row],[enz]]),"RXN-")</f>
        <v>NH4t_c_e_FWD</v>
      </c>
      <c r="E111">
        <f>_xlfn.XLOOKUP(Table513[[#This Row],[rxnid]],Table312[rxnid],Table312[kapp (1/s)],"")</f>
        <v>84634.929144492402</v>
      </c>
      <c r="F111">
        <f>(Table513[[#This Row],[kapp (1/s)]]-Table513[[#This Row],[old]])/Table513[[#This Row],[old]]</f>
        <v>-0.99126557342398369</v>
      </c>
      <c r="G111">
        <f>ABS(Table513[[#This Row],[(new-old)/old]])</f>
        <v>0.99126557342398369</v>
      </c>
      <c r="H111" t="str" cm="1">
        <f t="array" ref="H111">IF(ROWS(_xlfn._xlws.FILTER(Table513[rxnid],Table513[enz]=Table513[[#This Row],[enz]]))&gt;1,"many","1")</f>
        <v>1</v>
      </c>
      <c r="I111" t="e" cm="1">
        <f t="array" ref="I111">IF(ROWS(_xlfn._xlws.FILTER(Table513[rxnid],Table513[rxn-no-enz]=Table513[[#This Row],[rxn-no-enz]]))&gt;1,"many","1")</f>
        <v>#N/A</v>
      </c>
      <c r="J111" t="str">
        <f>_xlfn.XLOOKUP(SUBSTITUTE(Table513[[#This Row],[rxnid]],"'",""),Table614[rxn],Table614[rxn],"no")</f>
        <v>no</v>
      </c>
      <c r="K111" t="str" cm="1">
        <f t="array" ref="K111">_xlfn.XLOOKUP(Table513[[#This Row],[rxnid]],"'"&amp;Table614[rxn]&amp;"'",Table614[expected kapp],"")</f>
        <v/>
      </c>
      <c r="M111" t="s">
        <v>3018</v>
      </c>
      <c r="N111">
        <v>2023.75588608256</v>
      </c>
      <c r="P111" s="4"/>
      <c r="T111"/>
      <c r="AB111" s="7" t="s">
        <v>10939</v>
      </c>
      <c r="AC111" s="7" t="str">
        <f>_xlfn.TEXTBEFORE(Table815[[#This Row],[raw]]," ")</f>
        <v>ENZSYN-rt2799_l</v>
      </c>
      <c r="AD111" s="7">
        <f>_xlfn.NUMBERVALUE(_xlfn.TEXTAFTER(Table815[[#This Row],[raw]]," "))</f>
        <v>1.4178445125491101E-7</v>
      </c>
      <c r="AF111" s="1" t="s">
        <v>2885</v>
      </c>
      <c r="AG111" s="1" t="s">
        <v>2778</v>
      </c>
      <c r="AH111" s="9">
        <v>8.890481991935E-5</v>
      </c>
      <c r="AI111" s="1" t="e">
        <f>_xlfn.TEXTAFTER(Table916[[#This Row],[type]],"-",-1)</f>
        <v>#N/A</v>
      </c>
      <c r="AJ111" s="1" t="str">
        <f ca="1">_xlfn.TEXTAFTER(_xlfn.TEXTBEFORE(Table916[[#This Row],[type]],"-"&amp;Table916[[#This Row],[rxn-no-enz]]),"RXN-")</f>
        <v>ALAS_m_FWD</v>
      </c>
      <c r="AK111" s="1" t="e">
        <f>_xlfn.TEXTBEFORE(Table916[[#This Row],[type]],"_",-1)</f>
        <v>#N/A</v>
      </c>
      <c r="AN111" t="s">
        <v>2885</v>
      </c>
      <c r="AO111" t="s">
        <v>2778</v>
      </c>
      <c r="AP111">
        <v>3.0445032619640599E-4</v>
      </c>
      <c r="AQ111" t="str">
        <f>_xlfn.TEXTBEFORE(Table17[[#This Row],[rxn]],"-",-1)</f>
        <v>RXN-ALAS_m_FWD</v>
      </c>
    </row>
    <row r="112" spans="1:43" ht="17" x14ac:dyDescent="0.25">
      <c r="A112" t="s">
        <v>3282</v>
      </c>
      <c r="B112">
        <v>1.4917778912467801</v>
      </c>
      <c r="C112" t="str">
        <f>_xlfn.TEXTAFTER(Table513[[#This Row],[rxnid]],"-",-1)</f>
        <v>rt3118</v>
      </c>
      <c r="D112" t="str">
        <f>_xlfn.TEXTAFTER(_xlfn.TEXTBEFORE(Table513[[#This Row],[rxnid]],"-"&amp;Table513[[#This Row],[enz]]),"RXN-")</f>
        <v>PROTRS_c_FWD</v>
      </c>
      <c r="E112">
        <f>_xlfn.XLOOKUP(Table513[[#This Row],[rxnid]],Table312[rxnid],Table312[kapp (1/s)],"")</f>
        <v>0.59683401603139097</v>
      </c>
      <c r="F112">
        <f>(Table513[[#This Row],[kapp (1/s)]]-Table513[[#This Row],[old]])/Table513[[#This Row],[old]]</f>
        <v>1.4994853697620325</v>
      </c>
      <c r="G112">
        <f>ABS(Table513[[#This Row],[(new-old)/old]])</f>
        <v>1.4994853697620325</v>
      </c>
      <c r="H112" t="str" cm="1">
        <f t="array" ref="H112">IF(ROWS(_xlfn._xlws.FILTER(Table513[rxnid],Table513[enz]=Table513[[#This Row],[enz]]))&gt;1,"many","1")</f>
        <v>1</v>
      </c>
      <c r="I112" t="e" cm="1">
        <f t="array" ref="I112">IF(ROWS(_xlfn._xlws.FILTER(Table513[rxnid],Table513[rxn-no-enz]=Table513[[#This Row],[rxn-no-enz]]))&gt;1,"many","1")</f>
        <v>#N/A</v>
      </c>
      <c r="J112" t="str">
        <f>_xlfn.XLOOKUP(SUBSTITUTE(Table513[[#This Row],[rxnid]],"'",""),Table614[rxn],Table614[rxn],"no")</f>
        <v>no</v>
      </c>
      <c r="K112" t="str" cm="1">
        <f t="array" ref="K112">_xlfn.XLOOKUP(Table513[[#This Row],[rxnid]],"'"&amp;Table614[rxn]&amp;"'",Table614[expected kapp],"")</f>
        <v/>
      </c>
      <c r="M112" t="s">
        <v>3260</v>
      </c>
      <c r="N112">
        <v>0.60314728574366605</v>
      </c>
      <c r="P112" s="4"/>
      <c r="T112"/>
      <c r="AB112" s="7" t="s">
        <v>10940</v>
      </c>
      <c r="AC112" s="7" t="str">
        <f>_xlfn.TEXTBEFORE(Table815[[#This Row],[raw]]," ")</f>
        <v>ENZSYN-rt1544_l</v>
      </c>
      <c r="AD112" s="7">
        <f>_xlfn.NUMBERVALUE(_xlfn.TEXTAFTER(Table815[[#This Row],[raw]]," "))</f>
        <v>7.3855249941440896E-8</v>
      </c>
      <c r="AF112" s="1" t="s">
        <v>2886</v>
      </c>
      <c r="AG112" s="1" t="s">
        <v>2778</v>
      </c>
      <c r="AH112" s="1">
        <v>3.5517650764421302E-2</v>
      </c>
      <c r="AI112" s="1" t="e">
        <f>_xlfn.TEXTAFTER(Table916[[#This Row],[type]],"-",-1)</f>
        <v>#N/A</v>
      </c>
      <c r="AJ112" s="1" t="str">
        <f ca="1">_xlfn.TEXTAFTER(_xlfn.TEXTBEFORE(Table916[[#This Row],[type]],"-"&amp;Table916[[#This Row],[rxn-no-enz]]),"RXN-")</f>
        <v>ALAt_c_m_FWD</v>
      </c>
      <c r="AK112" s="1" t="e">
        <f>_xlfn.TEXTBEFORE(Table916[[#This Row],[type]],"_",-1)</f>
        <v>#N/A</v>
      </c>
      <c r="AN112" t="s">
        <v>2886</v>
      </c>
      <c r="AO112" t="s">
        <v>2778</v>
      </c>
      <c r="AP112">
        <v>0.17097739696984099</v>
      </c>
      <c r="AQ112" t="str">
        <f>_xlfn.TEXTBEFORE(Table17[[#This Row],[rxn]],"-",-1)</f>
        <v>RXN-ALAt_c_m_FWD</v>
      </c>
    </row>
    <row r="113" spans="1:43" ht="17" x14ac:dyDescent="0.25">
      <c r="A113" t="s">
        <v>8029</v>
      </c>
      <c r="B113">
        <v>3.7334570512982999</v>
      </c>
      <c r="C113" t="str">
        <f>_xlfn.TEXTAFTER(Table513[[#This Row],[rxnid]],"-",-1)</f>
        <v>rt1805</v>
      </c>
      <c r="D113" t="str">
        <f>_xlfn.TEXTAFTER(_xlfn.TEXTBEFORE(Table513[[#This Row],[rxnid]],"-"&amp;Table513[[#This Row],[enz]]),"RXN-")</f>
        <v>TALA_c_FWD</v>
      </c>
      <c r="E113" t="str">
        <f>_xlfn.XLOOKUP(Table513[[#This Row],[rxnid]],Table312[rxnid],Table312[kapp (1/s)],"")</f>
        <v/>
      </c>
      <c r="F113" t="e">
        <f>(Table513[[#This Row],[kapp (1/s)]]-Table513[[#This Row],[old]])/Table513[[#This Row],[old]]</f>
        <v>#VALUE!</v>
      </c>
      <c r="G113" t="e">
        <f>ABS(Table513[[#This Row],[(new-old)/old]])</f>
        <v>#VALUE!</v>
      </c>
      <c r="H113" t="str" cm="1">
        <f t="array" ref="H113">IF(ROWS(_xlfn._xlws.FILTER(Table513[rxnid],Table513[enz]=Table513[[#This Row],[enz]]))&gt;1,"many","1")</f>
        <v>1</v>
      </c>
      <c r="I113" t="e" cm="1">
        <f t="array" ref="I113">IF(ROWS(_xlfn._xlws.FILTER(Table513[rxnid],Table513[rxn-no-enz]=Table513[[#This Row],[rxn-no-enz]]))&gt;1,"many","1")</f>
        <v>#N/A</v>
      </c>
      <c r="J113" t="str">
        <f>_xlfn.XLOOKUP(SUBSTITUTE(Table513[[#This Row],[rxnid]],"'",""),Table614[rxn],Table614[rxn],"no")</f>
        <v>no</v>
      </c>
      <c r="K113" t="str" cm="1">
        <f t="array" ref="K113">_xlfn.XLOOKUP(Table513[[#This Row],[rxnid]],"'"&amp;Table614[rxn]&amp;"'",Table614[expected kapp],"")</f>
        <v/>
      </c>
      <c r="M113" t="s">
        <v>3206</v>
      </c>
      <c r="N113">
        <v>0.78542226701958995</v>
      </c>
      <c r="P113" s="4"/>
      <c r="T113"/>
      <c r="AB113" s="7" t="s">
        <v>10941</v>
      </c>
      <c r="AC113" s="7" t="str">
        <f>_xlfn.TEXTBEFORE(Table815[[#This Row],[raw]]," ")</f>
        <v>ENZSYN-rt7052</v>
      </c>
      <c r="AD113" s="7">
        <f>_xlfn.NUMBERVALUE(_xlfn.TEXTAFTER(Table815[[#This Row],[raw]]," "))</f>
        <v>2.59485909189279E-6</v>
      </c>
      <c r="AF113" s="1" t="s">
        <v>2887</v>
      </c>
      <c r="AG113" s="1" t="s">
        <v>2778</v>
      </c>
      <c r="AH113" s="1">
        <v>3.5517650764421302E-2</v>
      </c>
      <c r="AI113" s="1" t="e">
        <f>_xlfn.TEXTAFTER(Table916[[#This Row],[type]],"-",-1)</f>
        <v>#N/A</v>
      </c>
      <c r="AJ113" s="1" t="str">
        <f ca="1">_xlfn.TEXTAFTER(_xlfn.TEXTBEFORE(Table916[[#This Row],[type]],"-"&amp;Table916[[#This Row],[rxn-no-enz]]),"RXN-")</f>
        <v>ALATA_L_m_REV</v>
      </c>
      <c r="AK113" s="1" t="e">
        <f>_xlfn.TEXTBEFORE(Table916[[#This Row],[type]],"_",-1)</f>
        <v>#N/A</v>
      </c>
      <c r="AN113" t="s">
        <v>2887</v>
      </c>
      <c r="AO113" t="s">
        <v>2778</v>
      </c>
      <c r="AP113">
        <v>0.17097739696984099</v>
      </c>
      <c r="AQ113" t="str">
        <f>_xlfn.TEXTBEFORE(Table17[[#This Row],[rxn]],"-",-1)</f>
        <v>RXN-ALATA_L_m_REV</v>
      </c>
    </row>
    <row r="114" spans="1:43" ht="17" x14ac:dyDescent="0.25">
      <c r="A114" t="s">
        <v>5945</v>
      </c>
      <c r="B114">
        <v>8749026.6928690709</v>
      </c>
      <c r="C114" t="str">
        <f>_xlfn.TEXTAFTER(Table513[[#This Row],[rxnid]],"-",-1)</f>
        <v>rt0389</v>
      </c>
      <c r="D114" t="str">
        <f>_xlfn.TEXTAFTER(_xlfn.TEXTBEFORE(Table513[[#This Row],[rxnid]],"-"&amp;Table513[[#This Row],[enz]]),"RXN-")</f>
        <v>CBL_c_FWD</v>
      </c>
      <c r="E114" t="str">
        <f>_xlfn.XLOOKUP(Table513[[#This Row],[rxnid]],Table312[rxnid],Table312[kapp (1/s)],"")</f>
        <v/>
      </c>
      <c r="F114" t="e">
        <f>(Table513[[#This Row],[kapp (1/s)]]-Table513[[#This Row],[old]])/Table513[[#This Row],[old]]</f>
        <v>#VALUE!</v>
      </c>
      <c r="G114" t="e">
        <f>ABS(Table513[[#This Row],[(new-old)/old]])</f>
        <v>#VALUE!</v>
      </c>
      <c r="H114" t="str" cm="1">
        <f t="array" ref="H114">IF(ROWS(_xlfn._xlws.FILTER(Table513[rxnid],Table513[enz]=Table513[[#This Row],[enz]]))&gt;1,"many","1")</f>
        <v>1</v>
      </c>
      <c r="I114" t="e" cm="1">
        <f t="array" ref="I114">IF(ROWS(_xlfn._xlws.FILTER(Table513[rxnid],Table513[rxn-no-enz]=Table513[[#This Row],[rxn-no-enz]]))&gt;1,"many","1")</f>
        <v>#N/A</v>
      </c>
      <c r="J114" t="str">
        <f>_xlfn.XLOOKUP(SUBSTITUTE(Table513[[#This Row],[rxnid]],"'",""),Table614[rxn],Table614[rxn],"no")</f>
        <v>no</v>
      </c>
      <c r="K114" t="str" cm="1">
        <f t="array" ref="K114">_xlfn.XLOOKUP(Table513[[#This Row],[rxnid]],"'"&amp;Table614[rxn]&amp;"'",Table614[expected kapp],"")</f>
        <v/>
      </c>
      <c r="M114" t="s">
        <v>3153</v>
      </c>
      <c r="N114">
        <v>0.33976235482331202</v>
      </c>
      <c r="P114" s="4"/>
      <c r="T114"/>
      <c r="AB114" s="7" t="s">
        <v>10942</v>
      </c>
      <c r="AC114" s="7" t="str">
        <f>_xlfn.TEXTBEFORE(Table815[[#This Row],[raw]]," ")</f>
        <v>ENZSYN-rt7907</v>
      </c>
      <c r="AD114" s="7">
        <f>_xlfn.NUMBERVALUE(_xlfn.TEXTAFTER(Table815[[#This Row],[raw]]," "))</f>
        <v>1.4776834589114501E-8</v>
      </c>
      <c r="AF114" s="1" t="s">
        <v>2888</v>
      </c>
      <c r="AG114" s="1" t="s">
        <v>2778</v>
      </c>
      <c r="AH114" s="1">
        <v>3.5517650764421302E-2</v>
      </c>
      <c r="AI114" s="1" t="e">
        <f>_xlfn.TEXTAFTER(Table916[[#This Row],[type]],"-",-1)</f>
        <v>#N/A</v>
      </c>
      <c r="AJ114" s="1" t="str">
        <f ca="1">_xlfn.TEXTAFTER(_xlfn.TEXTBEFORE(Table916[[#This Row],[type]],"-"&amp;Table916[[#This Row],[rxn-no-enz]]),"RXN-")</f>
        <v>ALATRS_c_FWD</v>
      </c>
      <c r="AK114" s="1" t="e">
        <f>_xlfn.TEXTBEFORE(Table916[[#This Row],[type]],"_",-1)</f>
        <v>#N/A</v>
      </c>
      <c r="AN114" t="s">
        <v>2888</v>
      </c>
      <c r="AO114" t="s">
        <v>2778</v>
      </c>
      <c r="AP114">
        <v>0.17097739696984099</v>
      </c>
      <c r="AQ114" t="str">
        <f>_xlfn.TEXTBEFORE(Table17[[#This Row],[rxn]],"-",-1)</f>
        <v>RXN-ALATRS_c_FWD</v>
      </c>
    </row>
    <row r="115" spans="1:43" ht="17" x14ac:dyDescent="0.25">
      <c r="A115" t="s">
        <v>3190</v>
      </c>
      <c r="B115">
        <v>3.85476935309089</v>
      </c>
      <c r="C115" t="str">
        <f>_xlfn.TEXTAFTER(Table513[[#This Row],[rxnid]],"-",-1)</f>
        <v>rt4934</v>
      </c>
      <c r="D115" t="str">
        <f>_xlfn.TEXTAFTER(_xlfn.TEXTBEFORE(Table513[[#This Row],[rxnid]],"-"&amp;Table513[[#This Row],[enz]]),"RXN-")</f>
        <v>OCBT_c_FWD</v>
      </c>
      <c r="E115">
        <f>_xlfn.XLOOKUP(Table513[[#This Row],[rxnid]],Table312[rxnid],Table312[kapp (1/s)],"")</f>
        <v>1.9152398912669999</v>
      </c>
      <c r="F115">
        <f>(Table513[[#This Row],[kapp (1/s)]]-Table513[[#This Row],[old]])/Table513[[#This Row],[old]]</f>
        <v>1.012682260153229</v>
      </c>
      <c r="G115">
        <f>ABS(Table513[[#This Row],[(new-old)/old]])</f>
        <v>1.012682260153229</v>
      </c>
      <c r="H115" t="str" cm="1">
        <f t="array" ref="H115">IF(ROWS(_xlfn._xlws.FILTER(Table513[rxnid],Table513[enz]=Table513[[#This Row],[enz]]))&gt;1,"many","1")</f>
        <v>1</v>
      </c>
      <c r="I115" t="e" cm="1">
        <f t="array" ref="I115">IF(ROWS(_xlfn._xlws.FILTER(Table513[rxnid],Table513[rxn-no-enz]=Table513[[#This Row],[rxn-no-enz]]))&gt;1,"many","1")</f>
        <v>#N/A</v>
      </c>
      <c r="J115" t="str">
        <f>_xlfn.XLOOKUP(SUBSTITUTE(Table513[[#This Row],[rxnid]],"'",""),Table614[rxn],Table614[rxn],"no")</f>
        <v>no</v>
      </c>
      <c r="K115" t="str" cm="1">
        <f t="array" ref="K115">_xlfn.XLOOKUP(Table513[[#This Row],[rxnid]],"'"&amp;Table614[rxn]&amp;"'",Table614[expected kapp],"")</f>
        <v/>
      </c>
      <c r="M115" t="s">
        <v>2850</v>
      </c>
      <c r="N115">
        <v>2.3836089015660402</v>
      </c>
      <c r="P115" s="4"/>
      <c r="T115"/>
      <c r="AB115" s="7" t="s">
        <v>10943</v>
      </c>
      <c r="AC115" s="7" t="str">
        <f>_xlfn.TEXTBEFORE(Table815[[#This Row],[raw]]," ")</f>
        <v>ENZSYN-rt3584</v>
      </c>
      <c r="AD115" s="7">
        <f>_xlfn.NUMBERVALUE(_xlfn.TEXTAFTER(Table815[[#This Row],[raw]]," "))</f>
        <v>0</v>
      </c>
      <c r="AF115" s="1" t="s">
        <v>2890</v>
      </c>
      <c r="AG115" s="1" t="s">
        <v>2778</v>
      </c>
      <c r="AH115" s="1">
        <v>1.37238269195972E-2</v>
      </c>
      <c r="AI115" s="1" t="e">
        <f>_xlfn.TEXTAFTER(Table916[[#This Row],[type]],"-",-1)</f>
        <v>#N/A</v>
      </c>
      <c r="AJ115" s="1" t="str">
        <f ca="1">_xlfn.TEXTAFTER(_xlfn.TEXTBEFORE(Table916[[#This Row],[type]],"-"&amp;Table916[[#This Row],[rxn-no-enz]]),"RXN-")</f>
        <v>AMETt_c_rm_FWD</v>
      </c>
      <c r="AK115" s="1" t="e">
        <f>_xlfn.TEXTBEFORE(Table916[[#This Row],[type]],"_",-1)</f>
        <v>#N/A</v>
      </c>
      <c r="AN115" t="s">
        <v>2890</v>
      </c>
      <c r="AO115" t="s">
        <v>2778</v>
      </c>
      <c r="AP115">
        <v>3.3292641732451903E-2</v>
      </c>
      <c r="AQ115" t="str">
        <f>_xlfn.TEXTBEFORE(Table17[[#This Row],[rxn]],"-",-1)</f>
        <v>RXN-AMETt_c_rm_FWD</v>
      </c>
    </row>
    <row r="116" spans="1:43" ht="17" x14ac:dyDescent="0.25">
      <c r="A116" t="s">
        <v>2976</v>
      </c>
      <c r="B116">
        <v>0.29788365696159103</v>
      </c>
      <c r="C116" t="str">
        <f>_xlfn.TEXTAFTER(Table513[[#This Row],[rxnid]],"-",-1)</f>
        <v>rt7138</v>
      </c>
      <c r="D116" t="str">
        <f>_xlfn.TEXTAFTER(_xlfn.TEXTBEFORE(Table513[[#This Row],[rxnid]],"-"&amp;Table513[[#This Row],[enz]]),"RXN-")</f>
        <v>DHPPDA2_c_FWD</v>
      </c>
      <c r="E116">
        <f>_xlfn.XLOOKUP(Table513[[#This Row],[rxnid]],Table312[rxnid],Table312[kapp (1/s)],"")</f>
        <v>9.2181910990987395E-2</v>
      </c>
      <c r="F116">
        <f>(Table513[[#This Row],[kapp (1/s)]]-Table513[[#This Row],[old]])/Table513[[#This Row],[old]]</f>
        <v>2.2314762599217004</v>
      </c>
      <c r="G116">
        <f>ABS(Table513[[#This Row],[(new-old)/old]])</f>
        <v>2.2314762599217004</v>
      </c>
      <c r="H116" t="str" cm="1">
        <f t="array" ref="H116">IF(ROWS(_xlfn._xlws.FILTER(Table513[rxnid],Table513[enz]=Table513[[#This Row],[enz]]))&gt;1,"many","1")</f>
        <v>1</v>
      </c>
      <c r="I116" t="e" cm="1">
        <f t="array" ref="I116">IF(ROWS(_xlfn._xlws.FILTER(Table513[rxnid],Table513[rxn-no-enz]=Table513[[#This Row],[rxn-no-enz]]))&gt;1,"many","1")</f>
        <v>#N/A</v>
      </c>
      <c r="J116" t="str">
        <f>_xlfn.XLOOKUP(SUBSTITUTE(Table513[[#This Row],[rxnid]],"'",""),Table614[rxn],Table614[rxn],"no")</f>
        <v>no</v>
      </c>
      <c r="K116" t="str" cm="1">
        <f t="array" ref="K116">_xlfn.XLOOKUP(Table513[[#This Row],[rxnid]],"'"&amp;Table614[rxn]&amp;"'",Table614[expected kapp],"")</f>
        <v/>
      </c>
      <c r="M116" t="s">
        <v>3013</v>
      </c>
      <c r="N116">
        <v>12.082680857905199</v>
      </c>
      <c r="P116" s="4"/>
      <c r="T116"/>
      <c r="AB116" s="7" t="s">
        <v>10944</v>
      </c>
      <c r="AC116" s="7" t="str">
        <f>_xlfn.TEXTBEFORE(Table815[[#This Row],[raw]]," ")</f>
        <v>ENZSYN-rt0996</v>
      </c>
      <c r="AD116" s="7">
        <f>_xlfn.NUMBERVALUE(_xlfn.TEXTAFTER(Table815[[#This Row],[raw]]," "))</f>
        <v>1.6767210298495399E-7</v>
      </c>
      <c r="AF116" s="1" t="s">
        <v>2891</v>
      </c>
      <c r="AG116" s="1" t="s">
        <v>2778</v>
      </c>
      <c r="AH116" s="1">
        <v>2.1842411599518901E-4</v>
      </c>
      <c r="AI116" s="1" t="e">
        <f>_xlfn.TEXTAFTER(Table916[[#This Row],[type]],"-",-1)</f>
        <v>#N/A</v>
      </c>
      <c r="AJ116" s="1" t="str">
        <f ca="1">_xlfn.TEXTAFTER(_xlfn.TEXTBEFORE(Table916[[#This Row],[type]],"-"&amp;Table916[[#This Row],[rxn-no-enz]]),"RXN-")</f>
        <v>AMPt_c_l_REV</v>
      </c>
      <c r="AK116" s="1" t="e">
        <f>_xlfn.TEXTBEFORE(Table916[[#This Row],[type]],"_",-1)</f>
        <v>#N/A</v>
      </c>
      <c r="AN116" t="s">
        <v>2892</v>
      </c>
      <c r="AO116" t="s">
        <v>2778</v>
      </c>
      <c r="AP116">
        <v>5.3860650418338196E-4</v>
      </c>
      <c r="AQ116" t="str">
        <f>_xlfn.TEXTBEFORE(Table17[[#This Row],[rxn]],"-",-1)</f>
        <v>RXN-AMPt_c_rm_REV</v>
      </c>
    </row>
    <row r="117" spans="1:43" ht="17" x14ac:dyDescent="0.25">
      <c r="A117" t="s">
        <v>7211</v>
      </c>
      <c r="B117">
        <v>24.421981240379498</v>
      </c>
      <c r="C117" t="str">
        <f>_xlfn.TEXTAFTER(Table513[[#This Row],[rxnid]],"-",-1)</f>
        <v>rt1089</v>
      </c>
      <c r="D117" t="str">
        <f>_xlfn.TEXTAFTER(_xlfn.TEXTBEFORE(Table513[[#This Row],[rxnid]],"-"&amp;Table513[[#This Row],[enz]]),"RXN-")</f>
        <v>MALS_c_FWD</v>
      </c>
      <c r="E117" t="str">
        <f>_xlfn.XLOOKUP(Table513[[#This Row],[rxnid]],Table312[rxnid],Table312[kapp (1/s)],"")</f>
        <v/>
      </c>
      <c r="F117" t="e">
        <f>(Table513[[#This Row],[kapp (1/s)]]-Table513[[#This Row],[old]])/Table513[[#This Row],[old]]</f>
        <v>#VALUE!</v>
      </c>
      <c r="G117" t="e">
        <f>ABS(Table513[[#This Row],[(new-old)/old]])</f>
        <v>#VALUE!</v>
      </c>
      <c r="H117" t="str" cm="1">
        <f t="array" ref="H117">IF(ROWS(_xlfn._xlws.FILTER(Table513[rxnid],Table513[enz]=Table513[[#This Row],[enz]]))&gt;1,"many","1")</f>
        <v>1</v>
      </c>
      <c r="I117" t="e" cm="1">
        <f t="array" ref="I117">IF(ROWS(_xlfn._xlws.FILTER(Table513[rxnid],Table513[rxn-no-enz]=Table513[[#This Row],[rxn-no-enz]]))&gt;1,"many","1")</f>
        <v>#N/A</v>
      </c>
      <c r="J117" t="str">
        <f>_xlfn.XLOOKUP(SUBSTITUTE(Table513[[#This Row],[rxnid]],"'",""),Table614[rxn],Table614[rxn],"no")</f>
        <v>no</v>
      </c>
      <c r="K117" t="str" cm="1">
        <f t="array" ref="K117">_xlfn.XLOOKUP(Table513[[#This Row],[rxnid]],"'"&amp;Table614[rxn]&amp;"'",Table614[expected kapp],"")</f>
        <v/>
      </c>
      <c r="M117" t="s">
        <v>3282</v>
      </c>
      <c r="N117">
        <v>0.59683401603139097</v>
      </c>
      <c r="P117" s="4"/>
      <c r="T117"/>
      <c r="AB117" s="7" t="s">
        <v>10945</v>
      </c>
      <c r="AC117" s="7" t="str">
        <f>_xlfn.TEXTBEFORE(Table815[[#This Row],[raw]]," ")</f>
        <v>ENZSYN-rt74770996</v>
      </c>
      <c r="AD117" s="7">
        <f>_xlfn.NUMBERVALUE(_xlfn.TEXTAFTER(Table815[[#This Row],[raw]]," "))</f>
        <v>7.5205105218658506E-9</v>
      </c>
      <c r="AF117" s="1" t="s">
        <v>2893</v>
      </c>
      <c r="AG117" s="1" t="s">
        <v>2778</v>
      </c>
      <c r="AH117" s="1">
        <v>4.3509804811225402E-3</v>
      </c>
      <c r="AI117" s="1" t="e">
        <f>_xlfn.TEXTAFTER(Table916[[#This Row],[type]],"-",-1)</f>
        <v>#N/A</v>
      </c>
      <c r="AJ117" s="1" t="str">
        <f ca="1">_xlfn.TEXTAFTER(_xlfn.TEXTBEFORE(Table916[[#This Row],[type]],"-"&amp;Table916[[#This Row],[rxn-no-enz]]),"RXN-")</f>
        <v>ANPRT_c_FWD</v>
      </c>
      <c r="AK117" s="1" t="e">
        <f>_xlfn.TEXTBEFORE(Table916[[#This Row],[type]],"_",-1)</f>
        <v>#N/A</v>
      </c>
      <c r="AN117" t="s">
        <v>2893</v>
      </c>
      <c r="AO117" t="s">
        <v>2778</v>
      </c>
      <c r="AP117">
        <v>1.2387130199597101E-2</v>
      </c>
      <c r="AQ117" t="str">
        <f>_xlfn.TEXTBEFORE(Table17[[#This Row],[rxn]],"-",-1)</f>
        <v>RXN-ANPRT_c_FWD</v>
      </c>
    </row>
    <row r="118" spans="1:43" ht="17" x14ac:dyDescent="0.25">
      <c r="A118" t="s">
        <v>6194</v>
      </c>
      <c r="B118">
        <v>2.8725619521173802</v>
      </c>
      <c r="C118" t="str">
        <f>_xlfn.TEXTAFTER(Table513[[#This Row],[rxnid]],"-",-1)</f>
        <v>rt0757</v>
      </c>
      <c r="D118" t="str">
        <f>_xlfn.TEXTAFTER(_xlfn.TEXTBEFORE(Table513[[#This Row],[rxnid]],"-"&amp;Table513[[#This Row],[enz]]),"RXN-")</f>
        <v>DCMPDA_c_FWD</v>
      </c>
      <c r="E118">
        <f>_xlfn.XLOOKUP(Table513[[#This Row],[rxnid]],Table312[rxnid],Table312[kapp (1/s)],"")</f>
        <v>0.93813590460094898</v>
      </c>
      <c r="F118">
        <f>(Table513[[#This Row],[kapp (1/s)]]-Table513[[#This Row],[old]])/Table513[[#This Row],[old]]</f>
        <v>2.0619891404105997</v>
      </c>
      <c r="G118">
        <f>ABS(Table513[[#This Row],[(new-old)/old]])</f>
        <v>2.0619891404105997</v>
      </c>
      <c r="H118" t="str" cm="1">
        <f t="array" ref="H118">IF(ROWS(_xlfn._xlws.FILTER(Table513[rxnid],Table513[enz]=Table513[[#This Row],[enz]]))&gt;1,"many","1")</f>
        <v>1</v>
      </c>
      <c r="I118" t="e" cm="1">
        <f t="array" ref="I118">IF(ROWS(_xlfn._xlws.FILTER(Table513[rxnid],Table513[rxn-no-enz]=Table513[[#This Row],[rxn-no-enz]]))&gt;1,"many","1")</f>
        <v>#N/A</v>
      </c>
      <c r="J118" t="str">
        <f>_xlfn.XLOOKUP(SUBSTITUTE(Table513[[#This Row],[rxnid]],"'",""),Table614[rxn],Table614[rxn],"no")</f>
        <v>no</v>
      </c>
      <c r="K118" t="str" cm="1">
        <f t="array" ref="K118">_xlfn.XLOOKUP(Table513[[#This Row],[rxnid]],"'"&amp;Table614[rxn]&amp;"'",Table614[expected kapp],"")</f>
        <v/>
      </c>
      <c r="M118" t="s">
        <v>7645</v>
      </c>
      <c r="N118">
        <v>1.83842939571581</v>
      </c>
      <c r="P118" s="4"/>
      <c r="T118"/>
      <c r="AB118" s="7" t="s">
        <v>10946</v>
      </c>
      <c r="AC118" s="7" t="str">
        <f>_xlfn.TEXTBEFORE(Table815[[#This Row],[raw]]," ")</f>
        <v>ENZSYN-FECOORCPLX1</v>
      </c>
      <c r="AD118" s="7">
        <f>_xlfn.NUMBERVALUE(_xlfn.TEXTAFTER(Table815[[#This Row],[raw]]," "))</f>
        <v>2.7886981612823502E-9</v>
      </c>
      <c r="AF118" s="1" t="s">
        <v>2894</v>
      </c>
      <c r="AG118" s="1" t="s">
        <v>2778</v>
      </c>
      <c r="AH118" s="1">
        <v>4.3509804811225402E-3</v>
      </c>
      <c r="AI118" s="1" t="e">
        <f>_xlfn.TEXTAFTER(Table916[[#This Row],[type]],"-",-1)</f>
        <v>#N/A</v>
      </c>
      <c r="AJ118" s="1" t="str">
        <f ca="1">_xlfn.TEXTAFTER(_xlfn.TEXTBEFORE(Table916[[#This Row],[type]],"-"&amp;Table916[[#This Row],[rxn-no-enz]]),"RXN-")</f>
        <v>ANS_c_FWD</v>
      </c>
      <c r="AK118" s="1" t="e">
        <f>_xlfn.TEXTBEFORE(Table916[[#This Row],[type]],"_",-1)</f>
        <v>#N/A</v>
      </c>
      <c r="AN118" t="s">
        <v>2894</v>
      </c>
      <c r="AO118" t="s">
        <v>2778</v>
      </c>
      <c r="AP118">
        <v>1.2387130199597101E-2</v>
      </c>
      <c r="AQ118" t="str">
        <f>_xlfn.TEXTBEFORE(Table17[[#This Row],[rxn]],"-",-1)</f>
        <v>RXN-ANS_c_FWD</v>
      </c>
    </row>
    <row r="119" spans="1:43" ht="17" x14ac:dyDescent="0.25">
      <c r="A119" t="s">
        <v>7313</v>
      </c>
      <c r="B119">
        <v>1697498675.5555501</v>
      </c>
      <c r="C119" t="str">
        <f>_xlfn.TEXTAFTER(Table513[[#This Row],[rxnid]],"-",-1)</f>
        <v>NADHCPLX5</v>
      </c>
      <c r="D119" t="str">
        <f>_xlfn.TEXTAFTER(_xlfn.TEXTBEFORE(Table513[[#This Row],[rxnid]],"-"&amp;Table513[[#This Row],[enz]]),"RXN-")</f>
        <v>NADHcplxI_c_m_FWD</v>
      </c>
      <c r="E119">
        <f>_xlfn.XLOOKUP(Table513[[#This Row],[rxnid]],Table312[rxnid],Table312[kapp (1/s)],"")</f>
        <v>230.43845189841201</v>
      </c>
      <c r="F119">
        <f>(Table513[[#This Row],[kapp (1/s)]]-Table513[[#This Row],[old]])/Table513[[#This Row],[old]]</f>
        <v>7366385.3889516424</v>
      </c>
      <c r="G119">
        <f>ABS(Table513[[#This Row],[(new-old)/old]])</f>
        <v>7366385.3889516424</v>
      </c>
      <c r="H119" t="str" cm="1">
        <f t="array" ref="H119">IF(ROWS(_xlfn._xlws.FILTER(Table513[rxnid],Table513[enz]=Table513[[#This Row],[enz]]))&gt;1,"many","1")</f>
        <v>1</v>
      </c>
      <c r="I119" t="e" cm="1">
        <f t="array" ref="I119">IF(ROWS(_xlfn._xlws.FILTER(Table513[rxnid],Table513[rxn-no-enz]=Table513[[#This Row],[rxn-no-enz]]))&gt;1,"many","1")</f>
        <v>#N/A</v>
      </c>
      <c r="J119" t="str">
        <f>_xlfn.XLOOKUP(SUBSTITUTE(Table513[[#This Row],[rxnid]],"'",""),Table614[rxn],Table614[rxn],"no")</f>
        <v>no</v>
      </c>
      <c r="K119" t="str" cm="1">
        <f t="array" ref="K119">_xlfn.XLOOKUP(Table513[[#This Row],[rxnid]],"'"&amp;Table614[rxn]&amp;"'",Table614[expected kapp],"")</f>
        <v/>
      </c>
      <c r="M119" t="s">
        <v>6649</v>
      </c>
      <c r="N119">
        <v>2.2777728177438799</v>
      </c>
      <c r="P119" s="4"/>
      <c r="T119"/>
      <c r="AB119" s="7" t="s">
        <v>10947</v>
      </c>
      <c r="AC119" s="7" t="str">
        <f>_xlfn.TEXTBEFORE(Table815[[#This Row],[raw]]," ")</f>
        <v>ENZSYN-FECRq9CPLX</v>
      </c>
      <c r="AD119" s="7">
        <f>_xlfn.NUMBERVALUE(_xlfn.TEXTAFTER(Table815[[#This Row],[raw]]," "))</f>
        <v>1.88083214241484E-7</v>
      </c>
      <c r="AF119" s="1" t="s">
        <v>2895</v>
      </c>
      <c r="AG119" s="1" t="s">
        <v>2778</v>
      </c>
      <c r="AH119" s="1">
        <v>2.3377544512421401E-2</v>
      </c>
      <c r="AI119" s="1" t="e">
        <f>_xlfn.TEXTAFTER(Table916[[#This Row],[type]],"-",-1)</f>
        <v>#N/A</v>
      </c>
      <c r="AJ119" s="1" t="str">
        <f ca="1">_xlfn.TEXTAFTER(_xlfn.TEXTBEFORE(Table916[[#This Row],[type]],"-"&amp;Table916[[#This Row],[rxn-no-enz]]),"RXN-")</f>
        <v>ARGSL_c_FWD</v>
      </c>
      <c r="AK119" s="1" t="e">
        <f>_xlfn.TEXTBEFORE(Table916[[#This Row],[type]],"_",-1)</f>
        <v>#N/A</v>
      </c>
      <c r="AN119" t="s">
        <v>2895</v>
      </c>
      <c r="AO119" t="s">
        <v>2778</v>
      </c>
      <c r="AP119">
        <v>5.64087031861326E-2</v>
      </c>
      <c r="AQ119" t="str">
        <f>_xlfn.TEXTBEFORE(Table17[[#This Row],[rxn]],"-",-1)</f>
        <v>RXN-ARGSL_c_FWD</v>
      </c>
    </row>
    <row r="120" spans="1:43" ht="17" x14ac:dyDescent="0.25">
      <c r="A120" t="s">
        <v>2865</v>
      </c>
      <c r="B120">
        <v>64.760731409235404</v>
      </c>
      <c r="C120" t="str">
        <f>_xlfn.TEXTAFTER(Table513[[#This Row],[rxnid]],"-",-1)</f>
        <v>rt6510</v>
      </c>
      <c r="D120" t="str">
        <f>_xlfn.TEXTAFTER(_xlfn.TEXTBEFORE(Table513[[#This Row],[rxnid]],"-"&amp;Table513[[#This Row],[enz]]),"RXN-")</f>
        <v>ACOTAi_m_FWD</v>
      </c>
      <c r="E120">
        <f>_xlfn.XLOOKUP(Table513[[#This Row],[rxnid]],Table312[rxnid],Table312[kapp (1/s)],"")</f>
        <v>3.1137266402871902</v>
      </c>
      <c r="F120">
        <f>(Table513[[#This Row],[kapp (1/s)]]-Table513[[#This Row],[old]])/Table513[[#This Row],[old]]</f>
        <v>19.798463992093502</v>
      </c>
      <c r="G120">
        <f>ABS(Table513[[#This Row],[(new-old)/old]])</f>
        <v>19.798463992093502</v>
      </c>
      <c r="H120" t="str" cm="1">
        <f t="array" ref="H120">IF(ROWS(_xlfn._xlws.FILTER(Table513[rxnid],Table513[enz]=Table513[[#This Row],[enz]]))&gt;1,"many","1")</f>
        <v>1</v>
      </c>
      <c r="I120" t="e" cm="1">
        <f t="array" ref="I120">IF(ROWS(_xlfn._xlws.FILTER(Table513[rxnid],Table513[rxn-no-enz]=Table513[[#This Row],[rxn-no-enz]]))&gt;1,"many","1")</f>
        <v>#N/A</v>
      </c>
      <c r="J120" t="str">
        <f>_xlfn.XLOOKUP(SUBSTITUTE(Table513[[#This Row],[rxnid]],"'",""),Table614[rxn],Table614[rxn],"no")</f>
        <v>no</v>
      </c>
      <c r="K120" t="str" cm="1">
        <f t="array" ref="K120">_xlfn.XLOOKUP(Table513[[#This Row],[rxnid]],"'"&amp;Table614[rxn]&amp;"'",Table614[expected kapp],"")</f>
        <v/>
      </c>
      <c r="M120" t="s">
        <v>3250</v>
      </c>
      <c r="N120">
        <v>2.5021635734397999E-3</v>
      </c>
      <c r="P120" s="4"/>
      <c r="T120"/>
      <c r="AB120" s="7" t="s">
        <v>10948</v>
      </c>
      <c r="AC120" s="7" t="str">
        <f>_xlfn.TEXTBEFORE(Table815[[#This Row],[raw]]," ")</f>
        <v>ENZSYN-rt8485</v>
      </c>
      <c r="AD120" s="7">
        <f>_xlfn.NUMBERVALUE(_xlfn.TEXTAFTER(Table815[[#This Row],[raw]]," "))</f>
        <v>1.85591048051052E-7</v>
      </c>
      <c r="AF120" s="1" t="s">
        <v>2896</v>
      </c>
      <c r="AG120" s="1" t="s">
        <v>2778</v>
      </c>
      <c r="AH120" s="1">
        <v>2.3377544512421401E-2</v>
      </c>
      <c r="AI120" s="1" t="e">
        <f>_xlfn.TEXTAFTER(Table916[[#This Row],[type]],"-",-1)</f>
        <v>#N/A</v>
      </c>
      <c r="AJ120" s="1" t="str">
        <f ca="1">_xlfn.TEXTAFTER(_xlfn.TEXTBEFORE(Table916[[#This Row],[type]],"-"&amp;Table916[[#This Row],[rxn-no-enz]]),"RXN-")</f>
        <v>ARGSS_c_FWD</v>
      </c>
      <c r="AK120" s="1" t="e">
        <f>_xlfn.TEXTBEFORE(Table916[[#This Row],[type]],"_",-1)</f>
        <v>#N/A</v>
      </c>
      <c r="AN120" t="s">
        <v>2896</v>
      </c>
      <c r="AO120" t="s">
        <v>2778</v>
      </c>
      <c r="AP120">
        <v>5.64087031861326E-2</v>
      </c>
      <c r="AQ120" t="str">
        <f>_xlfn.TEXTBEFORE(Table17[[#This Row],[rxn]],"-",-1)</f>
        <v>RXN-ARGSS_c_FWD</v>
      </c>
    </row>
    <row r="121" spans="1:43" ht="17" x14ac:dyDescent="0.25">
      <c r="A121" t="s">
        <v>3032</v>
      </c>
      <c r="B121">
        <v>66.980262580176202</v>
      </c>
      <c r="C121" t="str">
        <f>_xlfn.TEXTAFTER(Table513[[#This Row],[rxnid]],"-",-1)</f>
        <v>rt1632</v>
      </c>
      <c r="D121" t="str">
        <f>_xlfn.TEXTAFTER(_xlfn.TEXTBEFORE(Table513[[#This Row],[rxnid]],"-"&amp;Table513[[#This Row],[enz]]),"RXN-")</f>
        <v>G6PDH2i_c_FWD</v>
      </c>
      <c r="E121" t="str">
        <f>_xlfn.XLOOKUP(Table513[[#This Row],[rxnid]],Table312[rxnid],Table312[kapp (1/s)],"")</f>
        <v/>
      </c>
      <c r="F121" t="e">
        <f>(Table513[[#This Row],[kapp (1/s)]]-Table513[[#This Row],[old]])/Table513[[#This Row],[old]]</f>
        <v>#VALUE!</v>
      </c>
      <c r="G121" t="e">
        <f>ABS(Table513[[#This Row],[(new-old)/old]])</f>
        <v>#VALUE!</v>
      </c>
      <c r="H121" t="str" cm="1">
        <f t="array" ref="H121">IF(ROWS(_xlfn._xlws.FILTER(Table513[rxnid],Table513[enz]=Table513[[#This Row],[enz]]))&gt;1,"many","1")</f>
        <v>1</v>
      </c>
      <c r="I121" t="e" cm="1">
        <f t="array" ref="I121">IF(ROWS(_xlfn._xlws.FILTER(Table513[rxnid],Table513[rxn-no-enz]=Table513[[#This Row],[rxn-no-enz]]))&gt;1,"many","1")</f>
        <v>#N/A</v>
      </c>
      <c r="J121" t="str">
        <f>_xlfn.XLOOKUP(SUBSTITUTE(Table513[[#This Row],[rxnid]],"'",""),Table614[rxn],Table614[rxn],"no")</f>
        <v>no</v>
      </c>
      <c r="K121" t="str" cm="1">
        <f t="array" ref="K121">_xlfn.XLOOKUP(Table513[[#This Row],[rxnid]],"'"&amp;Table614[rxn]&amp;"'",Table614[expected kapp],"")</f>
        <v/>
      </c>
      <c r="M121" t="s">
        <v>3287</v>
      </c>
      <c r="N121">
        <v>15.3940574528011</v>
      </c>
      <c r="P121" s="4"/>
      <c r="T121"/>
      <c r="AB121" s="7" t="s">
        <v>10949</v>
      </c>
      <c r="AC121" s="7" t="str">
        <f>_xlfn.TEXTBEFORE(Table815[[#This Row],[raw]]," ")</f>
        <v>ENZSYN-rt4281</v>
      </c>
      <c r="AD121" s="7">
        <f>_xlfn.NUMBERVALUE(_xlfn.TEXTAFTER(Table815[[#This Row],[raw]]," "))</f>
        <v>1.9277159779704799E-8</v>
      </c>
      <c r="AF121" s="1" t="s">
        <v>2897</v>
      </c>
      <c r="AG121" s="1" t="s">
        <v>2778</v>
      </c>
      <c r="AH121" s="9">
        <v>2.3377544512421401E-2</v>
      </c>
      <c r="AI121" s="1" t="e">
        <f>_xlfn.TEXTAFTER(Table916[[#This Row],[type]],"-",-1)</f>
        <v>#N/A</v>
      </c>
      <c r="AJ121" s="1" t="str">
        <f ca="1">_xlfn.TEXTAFTER(_xlfn.TEXTBEFORE(Table916[[#This Row],[type]],"-"&amp;Table916[[#This Row],[rxn-no-enz]]),"RXN-")</f>
        <v>ARGTRS_c_FWD</v>
      </c>
      <c r="AK121" s="1" t="e">
        <f>_xlfn.TEXTBEFORE(Table916[[#This Row],[type]],"_",-1)</f>
        <v>#N/A</v>
      </c>
      <c r="AN121" t="s">
        <v>2897</v>
      </c>
      <c r="AO121" t="s">
        <v>2778</v>
      </c>
      <c r="AP121">
        <v>5.64087031861326E-2</v>
      </c>
      <c r="AQ121" t="str">
        <f>_xlfn.TEXTBEFORE(Table17[[#This Row],[rxn]],"-",-1)</f>
        <v>RXN-ARGTRS_c_FWD</v>
      </c>
    </row>
    <row r="122" spans="1:43" ht="17" x14ac:dyDescent="0.25">
      <c r="A122" t="s">
        <v>3218</v>
      </c>
      <c r="B122">
        <v>152.66039434177401</v>
      </c>
      <c r="C122" t="str">
        <f>_xlfn.TEXTAFTER(Table513[[#This Row],[rxnid]],"-",-1)</f>
        <v>PDHCPLX</v>
      </c>
      <c r="D122" t="str">
        <f>_xlfn.TEXTAFTER(_xlfn.TEXTBEFORE(Table513[[#This Row],[rxnid]],"-"&amp;Table513[[#This Row],[enz]]),"RXN-")</f>
        <v>PDH_m_FWD</v>
      </c>
      <c r="E122">
        <f>_xlfn.XLOOKUP(Table513[[#This Row],[rxnid]],Table312[rxnid],Table312[kapp (1/s)],"")</f>
        <v>97.329400183864294</v>
      </c>
      <c r="F122">
        <f>(Table513[[#This Row],[kapp (1/s)]]-Table513[[#This Row],[old]])/Table513[[#This Row],[old]]</f>
        <v>0.5684920902973235</v>
      </c>
      <c r="G122">
        <f>ABS(Table513[[#This Row],[(new-old)/old]])</f>
        <v>0.5684920902973235</v>
      </c>
      <c r="H122" t="str" cm="1">
        <f t="array" ref="H122">IF(ROWS(_xlfn._xlws.FILTER(Table513[rxnid],Table513[enz]=Table513[[#This Row],[enz]]))&gt;1,"many","1")</f>
        <v>1</v>
      </c>
      <c r="I122" t="e" cm="1">
        <f t="array" ref="I122">IF(ROWS(_xlfn._xlws.FILTER(Table513[rxnid],Table513[rxn-no-enz]=Table513[[#This Row],[rxn-no-enz]]))&gt;1,"many","1")</f>
        <v>#N/A</v>
      </c>
      <c r="J122" t="str">
        <f>_xlfn.XLOOKUP(SUBSTITUTE(Table513[[#This Row],[rxnid]],"'",""),Table614[rxn],Table614[rxn],"no")</f>
        <v>no</v>
      </c>
      <c r="K122" t="str" cm="1">
        <f t="array" ref="K122">_xlfn.XLOOKUP(Table513[[#This Row],[rxnid]],"'"&amp;Table614[rxn]&amp;"'",Table614[expected kapp],"")</f>
        <v/>
      </c>
      <c r="M122" t="s">
        <v>2962</v>
      </c>
      <c r="N122">
        <v>11.7759803138152</v>
      </c>
      <c r="P122" s="4"/>
      <c r="T122"/>
      <c r="AB122" s="7" t="s">
        <v>10950</v>
      </c>
      <c r="AC122" s="7" t="str">
        <f>_xlfn.TEXTBEFORE(Table815[[#This Row],[raw]]," ")</f>
        <v>ENZSYN-rt3556</v>
      </c>
      <c r="AD122" s="7">
        <f>_xlfn.NUMBERVALUE(_xlfn.TEXTAFTER(Table815[[#This Row],[raw]]," "))</f>
        <v>2.1120658955708401E-8</v>
      </c>
      <c r="AF122" s="1" t="s">
        <v>2898</v>
      </c>
      <c r="AG122" s="1" t="s">
        <v>2778</v>
      </c>
      <c r="AH122" s="1">
        <v>3.6788208869060299E-2</v>
      </c>
      <c r="AI122" s="1" t="e">
        <f>_xlfn.TEXTAFTER(Table916[[#This Row],[type]],"-",-1)</f>
        <v>#N/A</v>
      </c>
      <c r="AJ122" s="1" t="str">
        <f ca="1">_xlfn.TEXTAFTER(_xlfn.TEXTBEFORE(Table916[[#This Row],[type]],"-"&amp;Table916[[#This Row],[rxn-no-enz]]),"RXN-")</f>
        <v>ASAD_c_FWD</v>
      </c>
      <c r="AK122" s="1" t="e">
        <f>_xlfn.TEXTBEFORE(Table916[[#This Row],[type]],"_",-1)</f>
        <v>#N/A</v>
      </c>
      <c r="AN122" t="s">
        <v>2898</v>
      </c>
      <c r="AO122" t="s">
        <v>2778</v>
      </c>
      <c r="AP122">
        <v>0.14515810154666201</v>
      </c>
      <c r="AQ122" t="str">
        <f>_xlfn.TEXTBEFORE(Table17[[#This Row],[rxn]],"-",-1)</f>
        <v>RXN-ASAD_c_FWD</v>
      </c>
    </row>
    <row r="123" spans="1:43" ht="17" x14ac:dyDescent="0.25">
      <c r="A123" t="s">
        <v>3057</v>
      </c>
      <c r="B123">
        <v>223.55143025378501</v>
      </c>
      <c r="C123" t="str">
        <f>_xlfn.TEXTAFTER(Table513[[#This Row],[rxnid]],"-",-1)</f>
        <v>GCV123LPD1</v>
      </c>
      <c r="D123" t="str">
        <f>_xlfn.TEXTAFTER(_xlfn.TEXTBEFORE(Table513[[#This Row],[rxnid]],"-"&amp;Table513[[#This Row],[enz]]),"RXN-")</f>
        <v>GLYCL_m_FWD</v>
      </c>
      <c r="E123">
        <f>_xlfn.XLOOKUP(Table513[[#This Row],[rxnid]],Table312[rxnid],Table312[kapp (1/s)],"")</f>
        <v>196.78519319723901</v>
      </c>
      <c r="F123">
        <f>(Table513[[#This Row],[kapp (1/s)]]-Table513[[#This Row],[old]])/Table513[[#This Row],[old]]</f>
        <v>0.13601753577932074</v>
      </c>
      <c r="G123">
        <f>ABS(Table513[[#This Row],[(new-old)/old]])</f>
        <v>0.13601753577932074</v>
      </c>
      <c r="H123" t="str" cm="1">
        <f t="array" ref="H123">IF(ROWS(_xlfn._xlws.FILTER(Table513[rxnid],Table513[enz]=Table513[[#This Row],[enz]]))&gt;1,"many","1")</f>
        <v>1</v>
      </c>
      <c r="I123" t="e" cm="1">
        <f t="array" ref="I123">IF(ROWS(_xlfn._xlws.FILTER(Table513[rxnid],Table513[rxn-no-enz]=Table513[[#This Row],[rxn-no-enz]]))&gt;1,"many","1")</f>
        <v>#N/A</v>
      </c>
      <c r="J123" t="str">
        <f>_xlfn.XLOOKUP(SUBSTITUTE(Table513[[#This Row],[rxnid]],"'",""),Table614[rxn],Table614[rxn],"no")</f>
        <v>no</v>
      </c>
      <c r="K123" t="str" cm="1">
        <f t="array" ref="K123">_xlfn.XLOOKUP(Table513[[#This Row],[rxnid]],"'"&amp;Table614[rxn]&amp;"'",Table614[expected kapp],"")</f>
        <v/>
      </c>
      <c r="M123" t="s">
        <v>3243</v>
      </c>
      <c r="N123">
        <v>8.7293614815503293</v>
      </c>
      <c r="P123" s="4"/>
      <c r="T123"/>
      <c r="AB123" s="7" t="s">
        <v>10951</v>
      </c>
      <c r="AC123" s="7" t="str">
        <f>_xlfn.TEXTBEFORE(Table815[[#This Row],[raw]]," ")</f>
        <v>ENZSYN-rt6998</v>
      </c>
      <c r="AD123" s="7">
        <f>_xlfn.NUMBERVALUE(_xlfn.TEXTAFTER(Table815[[#This Row],[raw]]," "))</f>
        <v>3.9254063095380601E-7</v>
      </c>
      <c r="AF123" s="1" t="s">
        <v>2899</v>
      </c>
      <c r="AG123" s="1" t="s">
        <v>2778</v>
      </c>
      <c r="AH123" s="1">
        <v>8.45834799844725E-3</v>
      </c>
      <c r="AI123" s="1" t="e">
        <f>_xlfn.TEXTAFTER(Table916[[#This Row],[type]],"-",-1)</f>
        <v>#N/A</v>
      </c>
      <c r="AJ123" s="1" t="str">
        <f ca="1">_xlfn.TEXTAFTER(_xlfn.TEXTBEFORE(Table916[[#This Row],[type]],"-"&amp;Table916[[#This Row],[rxn-no-enz]]),"RXN-")</f>
        <v>ASNS1_c_FWD</v>
      </c>
      <c r="AK123" s="1" t="e">
        <f>_xlfn.TEXTBEFORE(Table916[[#This Row],[type]],"_",-1)</f>
        <v>#N/A</v>
      </c>
      <c r="AN123" t="s">
        <v>2899</v>
      </c>
      <c r="AO123" t="s">
        <v>2778</v>
      </c>
      <c r="AP123">
        <v>3.2773790336224601E-2</v>
      </c>
      <c r="AQ123" t="str">
        <f>_xlfn.TEXTBEFORE(Table17[[#This Row],[rxn]],"-",-1)</f>
        <v>RXN-ASNS1_c_FWD</v>
      </c>
    </row>
    <row r="124" spans="1:43" ht="17" x14ac:dyDescent="0.25">
      <c r="A124" t="s">
        <v>2958</v>
      </c>
      <c r="B124">
        <v>12.8813198904838</v>
      </c>
      <c r="C124" t="str">
        <f>_xlfn.TEXTAFTER(Table513[[#This Row],[rxnid]],"-",-1)</f>
        <v>rt1131</v>
      </c>
      <c r="D124" t="str">
        <f>_xlfn.TEXTAFTER(_xlfn.TEXTBEFORE(Table513[[#This Row],[rxnid]],"-"&amp;Table513[[#This Row],[enz]]),"RXN-")</f>
        <v>CYSTGL_c_FWD</v>
      </c>
      <c r="E124">
        <f>_xlfn.XLOOKUP(Table513[[#This Row],[rxnid]],Table312[rxnid],Table312[kapp (1/s)],"")</f>
        <v>5.64540228618851</v>
      </c>
      <c r="F124">
        <f>(Table513[[#This Row],[kapp (1/s)]]-Table513[[#This Row],[old]])/Table513[[#This Row],[old]]</f>
        <v>1.2817364002558294</v>
      </c>
      <c r="G124">
        <f>ABS(Table513[[#This Row],[(new-old)/old]])</f>
        <v>1.2817364002558294</v>
      </c>
      <c r="H124" t="str" cm="1">
        <f t="array" ref="H124">IF(ROWS(_xlfn._xlws.FILTER(Table513[rxnid],Table513[enz]=Table513[[#This Row],[enz]]))&gt;1,"many","1")</f>
        <v>1</v>
      </c>
      <c r="I124" t="e" cm="1">
        <f t="array" ref="I124">IF(ROWS(_xlfn._xlws.FILTER(Table513[rxnid],Table513[rxn-no-enz]=Table513[[#This Row],[rxn-no-enz]]))&gt;1,"many","1")</f>
        <v>#N/A</v>
      </c>
      <c r="J124" t="str">
        <f>_xlfn.XLOOKUP(SUBSTITUTE(Table513[[#This Row],[rxnid]],"'",""),Table614[rxn],Table614[rxn],"no")</f>
        <v>no</v>
      </c>
      <c r="K124" t="str" cm="1">
        <f t="array" ref="K124">_xlfn.XLOOKUP(Table513[[#This Row],[rxnid]],"'"&amp;Table614[rxn]&amp;"'",Table614[expected kapp],"")</f>
        <v/>
      </c>
      <c r="M124" t="s">
        <v>3244</v>
      </c>
      <c r="N124">
        <v>4.4264601959173699E-2</v>
      </c>
      <c r="P124" s="4"/>
      <c r="T124"/>
      <c r="AB124" s="7" t="s">
        <v>10952</v>
      </c>
      <c r="AC124" s="7" t="str">
        <f>_xlfn.TEXTBEFORE(Table815[[#This Row],[raw]]," ")</f>
        <v>ENZSYN-rt5633_c</v>
      </c>
      <c r="AD124" s="7">
        <f>_xlfn.NUMBERVALUE(_xlfn.TEXTAFTER(Table815[[#This Row],[raw]]," "))</f>
        <v>9.839106703292781E-7</v>
      </c>
      <c r="AF124" s="1" t="s">
        <v>2900</v>
      </c>
      <c r="AG124" s="1" t="s">
        <v>2778</v>
      </c>
      <c r="AH124" s="9">
        <v>8.45834799844725E-3</v>
      </c>
      <c r="AI124" s="1" t="e">
        <f>_xlfn.TEXTAFTER(Table916[[#This Row],[type]],"-",-1)</f>
        <v>#N/A</v>
      </c>
      <c r="AJ124" s="1" t="str">
        <f ca="1">_xlfn.TEXTAFTER(_xlfn.TEXTBEFORE(Table916[[#This Row],[type]],"-"&amp;Table916[[#This Row],[rxn-no-enz]]),"RXN-")</f>
        <v>ASNTRS_c_FWD</v>
      </c>
      <c r="AK124" s="1" t="e">
        <f>_xlfn.TEXTBEFORE(Table916[[#This Row],[type]],"_",-1)</f>
        <v>#N/A</v>
      </c>
      <c r="AN124" t="s">
        <v>2900</v>
      </c>
      <c r="AO124" t="s">
        <v>2778</v>
      </c>
      <c r="AP124">
        <v>3.2773790336224601E-2</v>
      </c>
      <c r="AQ124" t="str">
        <f>_xlfn.TEXTBEFORE(Table17[[#This Row],[rxn]],"-",-1)</f>
        <v>RXN-ASNTRS_c_FWD</v>
      </c>
    </row>
    <row r="125" spans="1:43" ht="17" x14ac:dyDescent="0.25">
      <c r="A125" t="s">
        <v>2870</v>
      </c>
      <c r="B125">
        <v>186.30327922389</v>
      </c>
      <c r="C125" t="str">
        <f>_xlfn.TEXTAFTER(Table513[[#This Row],[rxnid]],"-",-1)</f>
        <v>rt4336</v>
      </c>
      <c r="D125" t="str">
        <f>_xlfn.TEXTAFTER(_xlfn.TEXTBEFORE(Table513[[#This Row],[rxnid]],"-"&amp;Table513[[#This Row],[enz]]),"RXN-")</f>
        <v>ADPATPt_c_m_FWD</v>
      </c>
      <c r="E125">
        <f>_xlfn.XLOOKUP(Table513[[#This Row],[rxnid]],Table312[rxnid],Table312[kapp (1/s)],"")</f>
        <v>72.675136203138194</v>
      </c>
      <c r="F125">
        <f>(Table513[[#This Row],[kapp (1/s)]]-Table513[[#This Row],[old]])/Table513[[#This Row],[old]]</f>
        <v>1.5635078096468049</v>
      </c>
      <c r="G125">
        <f>ABS(Table513[[#This Row],[(new-old)/old]])</f>
        <v>1.5635078096468049</v>
      </c>
      <c r="H125" t="str" cm="1">
        <f t="array" ref="H125">IF(ROWS(_xlfn._xlws.FILTER(Table513[rxnid],Table513[enz]=Table513[[#This Row],[enz]]))&gt;1,"many","1")</f>
        <v>1</v>
      </c>
      <c r="I125" t="e" cm="1">
        <f t="array" ref="I125">IF(ROWS(_xlfn._xlws.FILTER(Table513[rxnid],Table513[rxn-no-enz]=Table513[[#This Row],[rxn-no-enz]]))&gt;1,"many","1")</f>
        <v>#N/A</v>
      </c>
      <c r="J125" t="str">
        <f>_xlfn.XLOOKUP(SUBSTITUTE(Table513[[#This Row],[rxnid]],"'",""),Table614[rxn],Table614[rxn],"no")</f>
        <v>no</v>
      </c>
      <c r="K125" t="str" cm="1">
        <f t="array" ref="K125">_xlfn.XLOOKUP(Table513[[#This Row],[rxnid]],"'"&amp;Table614[rxn]&amp;"'",Table614[expected kapp],"")</f>
        <v/>
      </c>
      <c r="M125" t="s">
        <v>3092</v>
      </c>
      <c r="N125">
        <v>7.8292298264743998</v>
      </c>
      <c r="P125" s="4"/>
      <c r="T125"/>
      <c r="AB125" s="7" t="s">
        <v>10953</v>
      </c>
      <c r="AC125" s="7" t="str">
        <f>_xlfn.TEXTBEFORE(Table815[[#This Row],[raw]]," ")</f>
        <v>ENZSYN-rt2297_l</v>
      </c>
      <c r="AD125" s="7">
        <f>_xlfn.NUMBERVALUE(_xlfn.TEXTAFTER(Table815[[#This Row],[raw]]," "))</f>
        <v>7.1535629421360299E-9</v>
      </c>
      <c r="AF125" s="1" t="s">
        <v>2901</v>
      </c>
      <c r="AG125" s="1" t="s">
        <v>2778</v>
      </c>
      <c r="AH125" s="1">
        <v>1.39653685216763E-2</v>
      </c>
      <c r="AI125" s="1" t="e">
        <f>_xlfn.TEXTAFTER(Table916[[#This Row],[type]],"-",-1)</f>
        <v>#N/A</v>
      </c>
      <c r="AJ125" s="1" t="str">
        <f ca="1">_xlfn.TEXTAFTER(_xlfn.TEXTBEFORE(Table916[[#This Row],[type]],"-"&amp;Table916[[#This Row],[rxn-no-enz]]),"RXN-")</f>
        <v>ASPCT_c_FWD</v>
      </c>
      <c r="AK125" s="1" t="e">
        <f>_xlfn.TEXTBEFORE(Table916[[#This Row],[type]],"_",-1)</f>
        <v>#N/A</v>
      </c>
      <c r="AN125" t="s">
        <v>2901</v>
      </c>
      <c r="AO125" t="s">
        <v>2778</v>
      </c>
      <c r="AP125">
        <v>3.5683012732732201E-2</v>
      </c>
      <c r="AQ125" t="str">
        <f>_xlfn.TEXTBEFORE(Table17[[#This Row],[rxn]],"-",-1)</f>
        <v>RXN-ASPCT_c_FWD</v>
      </c>
    </row>
    <row r="126" spans="1:43" ht="17" x14ac:dyDescent="0.25">
      <c r="A126" t="s">
        <v>2875</v>
      </c>
      <c r="B126">
        <v>2.1604378722448199E-2</v>
      </c>
      <c r="C126" t="str">
        <f>_xlfn.TEXTAFTER(Table513[[#This Row],[rxnid]],"-",-1)</f>
        <v>rt3174_c</v>
      </c>
      <c r="D126" t="str">
        <f>_xlfn.TEXTAFTER(_xlfn.TEXTBEFORE(Table513[[#This Row],[rxnid]],"-"&amp;Table513[[#This Row],[enz]]),"RXN-")</f>
        <v>AFAT_c_FWD</v>
      </c>
      <c r="E126">
        <f>_xlfn.XLOOKUP(Table513[[#This Row],[rxnid]],Table312[rxnid],Table312[kapp (1/s)],"")</f>
        <v>6.1398866852269297E-3</v>
      </c>
      <c r="F126">
        <f>(Table513[[#This Row],[kapp (1/s)]]-Table513[[#This Row],[old]])/Table513[[#This Row],[old]]</f>
        <v>2.5186933945263363</v>
      </c>
      <c r="G126">
        <f>ABS(Table513[[#This Row],[(new-old)/old]])</f>
        <v>2.5186933945263363</v>
      </c>
      <c r="H126" t="str" cm="1">
        <f t="array" ref="H126">IF(ROWS(_xlfn._xlws.FILTER(Table513[rxnid],Table513[enz]=Table513[[#This Row],[enz]]))&gt;1,"many","1")</f>
        <v>1</v>
      </c>
      <c r="I126" t="e" cm="1">
        <f t="array" ref="I126">IF(ROWS(_xlfn._xlws.FILTER(Table513[rxnid],Table513[rxn-no-enz]=Table513[[#This Row],[rxn-no-enz]]))&gt;1,"many","1")</f>
        <v>#N/A</v>
      </c>
      <c r="J126" t="str">
        <f>_xlfn.XLOOKUP(SUBSTITUTE(Table513[[#This Row],[rxnid]],"'",""),Table614[rxn],Table614[rxn],"no")</f>
        <v>RXN-AFAT_c_FWD-rt3174_c</v>
      </c>
      <c r="K126" t="str" cm="1">
        <f t="array" ref="K126">_xlfn.XLOOKUP(Table513[[#This Row],[rxnid]],"'"&amp;Table614[rxn]&amp;"'",Table614[expected kapp],"")</f>
        <v/>
      </c>
      <c r="M126" t="s">
        <v>3356</v>
      </c>
      <c r="N126">
        <v>8.9166938271525095E-3</v>
      </c>
      <c r="P126" s="4"/>
      <c r="T126"/>
      <c r="AB126" s="7" t="s">
        <v>10954</v>
      </c>
      <c r="AC126" s="7" t="str">
        <f>_xlfn.TEXTBEFORE(Table815[[#This Row],[raw]]," ")</f>
        <v>ENZSYN-rt3786_c</v>
      </c>
      <c r="AD126" s="7">
        <f>_xlfn.NUMBERVALUE(_xlfn.TEXTAFTER(Table815[[#This Row],[raw]]," "))</f>
        <v>1.9048840466733601E-7</v>
      </c>
      <c r="AF126" s="1" t="s">
        <v>4810</v>
      </c>
      <c r="AG126" s="1" t="s">
        <v>2778</v>
      </c>
      <c r="AH126" s="1">
        <v>3.6937653157955701</v>
      </c>
      <c r="AI126" s="1" t="e">
        <f>_xlfn.TEXTAFTER(Table916[[#This Row],[type]],"-",-1)</f>
        <v>#N/A</v>
      </c>
      <c r="AJ126" s="1" t="str">
        <f ca="1">_xlfn.TEXTAFTER(_xlfn.TEXTBEFORE(Table916[[#This Row],[type]],"-"&amp;Table916[[#This Row],[rxn-no-enz]]),"RXN-")</f>
        <v>ASPGLUt_c_m_FWD</v>
      </c>
      <c r="AK126" s="1" t="e">
        <f>_xlfn.TEXTBEFORE(Table916[[#This Row],[type]],"_",-1)</f>
        <v>#N/A</v>
      </c>
      <c r="AN126" t="s">
        <v>2902</v>
      </c>
      <c r="AO126" t="s">
        <v>2778</v>
      </c>
      <c r="AP126">
        <v>0.14515810154666201</v>
      </c>
      <c r="AQ126" t="str">
        <f>_xlfn.TEXTBEFORE(Table17[[#This Row],[rxn]],"-",-1)</f>
        <v>RXN-ASPK_c_FWD</v>
      </c>
    </row>
    <row r="127" spans="1:43" ht="17" x14ac:dyDescent="0.25">
      <c r="A127" t="s">
        <v>7868</v>
      </c>
      <c r="B127">
        <v>5.88288854318938</v>
      </c>
      <c r="C127" t="str">
        <f>_xlfn.TEXTAFTER(Table513[[#This Row],[rxnid]],"-",-1)</f>
        <v>rt7423</v>
      </c>
      <c r="D127" t="str">
        <f>_xlfn.TEXTAFTER(_xlfn.TEXTBEFORE(Table513[[#This Row],[rxnid]],"-"&amp;Table513[[#This Row],[enz]]),"RXN-")</f>
        <v>PYRDC_c_FWD</v>
      </c>
      <c r="E127" t="str">
        <f>_xlfn.XLOOKUP(Table513[[#This Row],[rxnid]],Table312[rxnid],Table312[kapp (1/s)],"")</f>
        <v/>
      </c>
      <c r="F127" t="e">
        <f>(Table513[[#This Row],[kapp (1/s)]]-Table513[[#This Row],[old]])/Table513[[#This Row],[old]]</f>
        <v>#VALUE!</v>
      </c>
      <c r="G127" t="e">
        <f>ABS(Table513[[#This Row],[(new-old)/old]])</f>
        <v>#VALUE!</v>
      </c>
      <c r="H127" t="str" cm="1">
        <f t="array" ref="H127">IF(ROWS(_xlfn._xlws.FILTER(Table513[rxnid],Table513[enz]=Table513[[#This Row],[enz]]))&gt;1,"many","1")</f>
        <v>1</v>
      </c>
      <c r="I127" t="e" cm="1">
        <f t="array" ref="I127">IF(ROWS(_xlfn._xlws.FILTER(Table513[rxnid],Table513[rxn-no-enz]=Table513[[#This Row],[rxn-no-enz]]))&gt;1,"many","1")</f>
        <v>#N/A</v>
      </c>
      <c r="J127" t="str">
        <f>_xlfn.XLOOKUP(SUBSTITUTE(Table513[[#This Row],[rxnid]],"'",""),Table614[rxn],Table614[rxn],"no")</f>
        <v>no</v>
      </c>
      <c r="K127" t="str" cm="1">
        <f t="array" ref="K127">_xlfn.XLOOKUP(Table513[[#This Row],[rxnid]],"'"&amp;Table614[rxn]&amp;"'",Table614[expected kapp],"")</f>
        <v/>
      </c>
      <c r="M127" t="s">
        <v>5693</v>
      </c>
      <c r="N127">
        <v>2.5040472400919699E-3</v>
      </c>
      <c r="P127" s="4"/>
      <c r="T127"/>
      <c r="AB127" s="7" t="s">
        <v>10955</v>
      </c>
      <c r="AC127" s="7" t="str">
        <f>_xlfn.TEXTBEFORE(Table815[[#This Row],[raw]]," ")</f>
        <v>ENZSYN-rt7905</v>
      </c>
      <c r="AD127" s="7">
        <f>_xlfn.NUMBERVALUE(_xlfn.TEXTAFTER(Table815[[#This Row],[raw]]," "))</f>
        <v>4.02741487571649E-7</v>
      </c>
      <c r="AF127" s="1" t="s">
        <v>2902</v>
      </c>
      <c r="AG127" s="1" t="s">
        <v>2778</v>
      </c>
      <c r="AH127" s="1">
        <v>3.6788208869060299E-2</v>
      </c>
      <c r="AI127" s="1" t="e">
        <f>_xlfn.TEXTAFTER(Table916[[#This Row],[type]],"-",-1)</f>
        <v>#N/A</v>
      </c>
      <c r="AJ127" s="1" t="str">
        <f ca="1">_xlfn.TEXTAFTER(_xlfn.TEXTBEFORE(Table916[[#This Row],[type]],"-"&amp;Table916[[#This Row],[rxn-no-enz]]),"RXN-")</f>
        <v>ASPK_c_FWD</v>
      </c>
      <c r="AK127" s="1" t="e">
        <f>_xlfn.TEXTBEFORE(Table916[[#This Row],[type]],"_",-1)</f>
        <v>#N/A</v>
      </c>
      <c r="AN127" t="s">
        <v>2903</v>
      </c>
      <c r="AO127" t="s">
        <v>2778</v>
      </c>
      <c r="AP127">
        <v>0.419927289285494</v>
      </c>
      <c r="AQ127" t="str">
        <f>_xlfn.TEXTBEFORE(Table17[[#This Row],[rxn]],"-",-1)</f>
        <v>RXN-ASPTA_c_REV</v>
      </c>
    </row>
    <row r="128" spans="1:43" ht="17" x14ac:dyDescent="0.25">
      <c r="A128" t="s">
        <v>3202</v>
      </c>
      <c r="B128">
        <v>3.8103786928504699</v>
      </c>
      <c r="C128" t="str">
        <f>_xlfn.TEXTAFTER(Table513[[#This Row],[rxnid]],"-",-1)</f>
        <v>rt3750</v>
      </c>
      <c r="D128" t="str">
        <f>_xlfn.TEXTAFTER(_xlfn.TEXTBEFORE(Table513[[#This Row],[rxnid]],"-"&amp;Table513[[#This Row],[enz]]),"RXN-")</f>
        <v>OMPDC_c_FWD</v>
      </c>
      <c r="E128">
        <f>_xlfn.XLOOKUP(Table513[[#This Row],[rxnid]],Table312[rxnid],Table312[kapp (1/s)],"")</f>
        <v>1.33156826345187</v>
      </c>
      <c r="F128">
        <f>(Table513[[#This Row],[kapp (1/s)]]-Table513[[#This Row],[old]])/Table513[[#This Row],[old]]</f>
        <v>1.8615721757836845</v>
      </c>
      <c r="G128">
        <f>ABS(Table513[[#This Row],[(new-old)/old]])</f>
        <v>1.8615721757836845</v>
      </c>
      <c r="H128" t="str" cm="1">
        <f t="array" ref="H128">IF(ROWS(_xlfn._xlws.FILTER(Table513[rxnid],Table513[enz]=Table513[[#This Row],[enz]]))&gt;1,"many","1")</f>
        <v>1</v>
      </c>
      <c r="I128" t="e" cm="1">
        <f t="array" ref="I128">IF(ROWS(_xlfn._xlws.FILTER(Table513[rxnid],Table513[rxn-no-enz]=Table513[[#This Row],[rxn-no-enz]]))&gt;1,"many","1")</f>
        <v>#N/A</v>
      </c>
      <c r="J128" t="str">
        <f>_xlfn.XLOOKUP(SUBSTITUTE(Table513[[#This Row],[rxnid]],"'",""),Table614[rxn],Table614[rxn],"no")</f>
        <v>no</v>
      </c>
      <c r="K128" t="str" cm="1">
        <f t="array" ref="K128">_xlfn.XLOOKUP(Table513[[#This Row],[rxnid]],"'"&amp;Table614[rxn]&amp;"'",Table614[expected kapp],"")</f>
        <v/>
      </c>
      <c r="M128" t="s">
        <v>6578</v>
      </c>
      <c r="N128" s="3">
        <v>4.62846837844678E-8</v>
      </c>
      <c r="P128" s="4"/>
      <c r="T128"/>
      <c r="AB128" s="7" t="s">
        <v>10956</v>
      </c>
      <c r="AC128" s="7" t="str">
        <f>_xlfn.TEXTBEFORE(Table815[[#This Row],[raw]]," ")</f>
        <v>ENZSYN-rt3384</v>
      </c>
      <c r="AD128" s="7">
        <f>_xlfn.NUMBERVALUE(_xlfn.TEXTAFTER(Table815[[#This Row],[raw]]," "))</f>
        <v>1.7137499060452E-6</v>
      </c>
      <c r="AF128" s="1" t="s">
        <v>5875</v>
      </c>
      <c r="AG128" s="1" t="s">
        <v>2778</v>
      </c>
      <c r="AH128" s="1">
        <v>3.5668381842954</v>
      </c>
      <c r="AI128" s="1" t="e">
        <f>_xlfn.TEXTAFTER(Table916[[#This Row],[type]],"-",-1)</f>
        <v>#N/A</v>
      </c>
      <c r="AJ128" s="1" t="str">
        <f ca="1">_xlfn.TEXTAFTER(_xlfn.TEXTBEFORE(Table916[[#This Row],[type]],"-"&amp;Table916[[#This Row],[rxn-no-enz]]),"RXN-")</f>
        <v>ASPTA_c_FWD</v>
      </c>
      <c r="AK128" s="1" t="e">
        <f>_xlfn.TEXTBEFORE(Table916[[#This Row],[type]],"_",-1)</f>
        <v>#N/A</v>
      </c>
      <c r="AN128" t="s">
        <v>2904</v>
      </c>
      <c r="AO128" t="s">
        <v>2778</v>
      </c>
      <c r="AP128">
        <v>7.2188022440551294E-2</v>
      </c>
      <c r="AQ128" t="str">
        <f>_xlfn.TEXTBEFORE(Table17[[#This Row],[rxn]],"-",-1)</f>
        <v>RXN-ASPTRS_c_FWD</v>
      </c>
    </row>
    <row r="129" spans="1:43" ht="17" x14ac:dyDescent="0.25">
      <c r="A129" t="s">
        <v>3225</v>
      </c>
      <c r="B129">
        <v>25.7533092998471</v>
      </c>
      <c r="C129" t="str">
        <f>_xlfn.TEXTAFTER(Table513[[#This Row],[rxnid]],"-",-1)</f>
        <v>rt1221</v>
      </c>
      <c r="D129" t="str">
        <f>_xlfn.TEXTAFTER(_xlfn.TEXTBEFORE(Table513[[#This Row],[rxnid]],"-"&amp;Table513[[#This Row],[enz]]),"RXN-")</f>
        <v>PGI_c_FWD</v>
      </c>
      <c r="E129">
        <f>_xlfn.XLOOKUP(Table513[[#This Row],[rxnid]],Table312[rxnid],Table312[kapp (1/s)],"")</f>
        <v>16.605526834993601</v>
      </c>
      <c r="F129">
        <f>(Table513[[#This Row],[kapp (1/s)]]-Table513[[#This Row],[old]])/Table513[[#This Row],[old]]</f>
        <v>0.55088781920342034</v>
      </c>
      <c r="G129">
        <f>ABS(Table513[[#This Row],[(new-old)/old]])</f>
        <v>0.55088781920342034</v>
      </c>
      <c r="H129" t="str" cm="1">
        <f t="array" ref="H129">IF(ROWS(_xlfn._xlws.FILTER(Table513[rxnid],Table513[enz]=Table513[[#This Row],[enz]]))&gt;1,"many","1")</f>
        <v>1</v>
      </c>
      <c r="I129" t="e" cm="1">
        <f t="array" ref="I129">IF(ROWS(_xlfn._xlws.FILTER(Table513[rxnid],Table513[rxn-no-enz]=Table513[[#This Row],[rxn-no-enz]]))&gt;1,"many","1")</f>
        <v>#N/A</v>
      </c>
      <c r="J129" t="str">
        <f>_xlfn.XLOOKUP(SUBSTITUTE(Table513[[#This Row],[rxnid]],"'",""),Table614[rxn],Table614[rxn],"no")</f>
        <v>no</v>
      </c>
      <c r="K129" t="str" cm="1">
        <f t="array" ref="K129">_xlfn.XLOOKUP(Table513[[#This Row],[rxnid]],"'"&amp;Table614[rxn]&amp;"'",Table614[expected kapp],"")</f>
        <v/>
      </c>
      <c r="M129" t="s">
        <v>2878</v>
      </c>
      <c r="N129">
        <v>0.76736278989471796</v>
      </c>
      <c r="P129" s="4"/>
      <c r="T129"/>
      <c r="AB129" s="7" t="s">
        <v>10957</v>
      </c>
      <c r="AC129" s="7" t="str">
        <f>_xlfn.TEXTBEFORE(Table815[[#This Row],[raw]]," ")</f>
        <v>ENZSYN-rt3311</v>
      </c>
      <c r="AD129" s="7">
        <f>_xlfn.NUMBERVALUE(_xlfn.TEXTAFTER(Table815[[#This Row],[raw]]," "))</f>
        <v>2.8894750029239299E-10</v>
      </c>
      <c r="AF129" s="1" t="s">
        <v>5882</v>
      </c>
      <c r="AG129" s="1" t="s">
        <v>2778</v>
      </c>
      <c r="AH129" s="9">
        <v>3.6937653157955701</v>
      </c>
      <c r="AI129" s="1" t="e">
        <f>_xlfn.TEXTAFTER(Table916[[#This Row],[type]],"-",-1)</f>
        <v>#N/A</v>
      </c>
      <c r="AJ129" s="1" t="str">
        <f ca="1">_xlfn.TEXTAFTER(_xlfn.TEXTBEFORE(Table916[[#This Row],[type]],"-"&amp;Table916[[#This Row],[rxn-no-enz]]),"RXN-")</f>
        <v>ASPTAi_m_FWD</v>
      </c>
      <c r="AK129" s="1" t="e">
        <f>_xlfn.TEXTBEFORE(Table916[[#This Row],[type]],"_",-1)</f>
        <v>#N/A</v>
      </c>
      <c r="AN129" t="s">
        <v>2905</v>
      </c>
      <c r="AO129" t="s">
        <v>2778</v>
      </c>
      <c r="AP129">
        <v>0.791597921945151</v>
      </c>
      <c r="AQ129" t="str">
        <f>_xlfn.TEXTBEFORE(Table17[[#This Row],[rxn]],"-",-1)</f>
        <v>RXN-ATPASEP2e_c_FWD</v>
      </c>
    </row>
    <row r="130" spans="1:43" ht="17" x14ac:dyDescent="0.25">
      <c r="A130" t="s">
        <v>3073</v>
      </c>
      <c r="B130">
        <v>3.8358636696547002E-2</v>
      </c>
      <c r="C130" t="str">
        <f>_xlfn.TEXTAFTER(Table513[[#This Row],[rxnid]],"-",-1)</f>
        <v>rt4183</v>
      </c>
      <c r="D130" t="str">
        <f>_xlfn.TEXTAFTER(_xlfn.TEXTBEFORE(Table513[[#This Row],[rxnid]],"-"&amp;Table513[[#This Row],[enz]]),"RXN-")</f>
        <v>GTPCII2_c_FWD</v>
      </c>
      <c r="E130">
        <f>_xlfn.XLOOKUP(Table513[[#This Row],[rxnid]],Table312[rxnid],Table312[kapp (1/s)],"")</f>
        <v>2.2495430771650001E-2</v>
      </c>
      <c r="F130">
        <f>(Table513[[#This Row],[kapp (1/s)]]-Table513[[#This Row],[old]])/Table513[[#This Row],[old]]</f>
        <v>0.70517457904779046</v>
      </c>
      <c r="G130">
        <f>ABS(Table513[[#This Row],[(new-old)/old]])</f>
        <v>0.70517457904779046</v>
      </c>
      <c r="H130" t="str" cm="1">
        <f t="array" ref="H130">IF(ROWS(_xlfn._xlws.FILTER(Table513[rxnid],Table513[enz]=Table513[[#This Row],[enz]]))&gt;1,"many","1")</f>
        <v>1</v>
      </c>
      <c r="I130" t="e" cm="1">
        <f t="array" ref="I130">IF(ROWS(_xlfn._xlws.FILTER(Table513[rxnid],Table513[rxn-no-enz]=Table513[[#This Row],[rxn-no-enz]]))&gt;1,"many","1")</f>
        <v>#N/A</v>
      </c>
      <c r="J130" t="str">
        <f>_xlfn.XLOOKUP(SUBSTITUTE(Table513[[#This Row],[rxnid]],"'",""),Table614[rxn],Table614[rxn],"no")</f>
        <v>RXN-GTPCII2_c_FWD-rt4183</v>
      </c>
      <c r="K130" t="str" cm="1">
        <f t="array" ref="K130">_xlfn.XLOOKUP(Table513[[#This Row],[rxnid]],"'"&amp;Table614[rxn]&amp;"'",Table614[expected kapp],"")</f>
        <v/>
      </c>
      <c r="M130" t="s">
        <v>3230</v>
      </c>
      <c r="N130">
        <v>2.0480601164367598</v>
      </c>
      <c r="P130" s="4"/>
      <c r="T130"/>
      <c r="AB130" s="7" t="s">
        <v>10958</v>
      </c>
      <c r="AC130" s="7" t="str">
        <f>_xlfn.TEXTBEFORE(Table815[[#This Row],[raw]]," ")</f>
        <v>ENZSYN-rt5227</v>
      </c>
      <c r="AD130" s="7">
        <f>_xlfn.NUMBERVALUE(_xlfn.TEXTAFTER(Table815[[#This Row],[raw]]," "))</f>
        <v>2.3543463645974499E-7</v>
      </c>
      <c r="AF130" s="1" t="s">
        <v>2904</v>
      </c>
      <c r="AG130" s="1" t="s">
        <v>2778</v>
      </c>
      <c r="AH130" s="1">
        <v>1.8147323614649501E-2</v>
      </c>
      <c r="AI130" s="1" t="e">
        <f>_xlfn.TEXTAFTER(Table916[[#This Row],[type]],"-",-1)</f>
        <v>#N/A</v>
      </c>
      <c r="AJ130" s="1" t="str">
        <f ca="1">_xlfn.TEXTAFTER(_xlfn.TEXTBEFORE(Table916[[#This Row],[type]],"-"&amp;Table916[[#This Row],[rxn-no-enz]]),"RXN-")</f>
        <v>ASPTRS_c_FWD</v>
      </c>
      <c r="AK130" s="1" t="e">
        <f>_xlfn.TEXTBEFORE(Table916[[#This Row],[type]],"_",-1)</f>
        <v>#N/A</v>
      </c>
      <c r="AN130" t="s">
        <v>2906</v>
      </c>
      <c r="AO130" t="s">
        <v>2778</v>
      </c>
      <c r="AP130">
        <v>1.2586923703080499</v>
      </c>
      <c r="AQ130" t="str">
        <f>_xlfn.TEXTBEFORE(Table17[[#This Row],[rxn]],"-",-1)</f>
        <v>RXN-ATPM_c_FWD</v>
      </c>
    </row>
    <row r="131" spans="1:43" ht="17" x14ac:dyDescent="0.25">
      <c r="A131" t="s">
        <v>2975</v>
      </c>
      <c r="B131">
        <v>8.1602016513738604</v>
      </c>
      <c r="C131" t="str">
        <f>_xlfn.TEXTAFTER(Table513[[#This Row],[rxnid]],"-",-1)</f>
        <v>rt3923</v>
      </c>
      <c r="D131" t="str">
        <f>_xlfn.TEXTAFTER(_xlfn.TEXTBEFORE(Table513[[#This Row],[rxnid]],"-"&amp;Table513[[#This Row],[enz]]),"RXN-")</f>
        <v>DHORTS_c_REV</v>
      </c>
      <c r="E131">
        <f>_xlfn.XLOOKUP(Table513[[#This Row],[rxnid]],Table312[rxnid],Table312[kapp (1/s)],"")</f>
        <v>1.84521580281737</v>
      </c>
      <c r="F131">
        <f>(Table513[[#This Row],[kapp (1/s)]]-Table513[[#This Row],[old]])/Table513[[#This Row],[old]]</f>
        <v>3.4223562571458834</v>
      </c>
      <c r="G131">
        <f>ABS(Table513[[#This Row],[(new-old)/old]])</f>
        <v>3.4223562571458834</v>
      </c>
      <c r="H131" t="str" cm="1">
        <f t="array" ref="H131">IF(ROWS(_xlfn._xlws.FILTER(Table513[rxnid],Table513[enz]=Table513[[#This Row],[enz]]))&gt;1,"many","1")</f>
        <v>1</v>
      </c>
      <c r="I131" t="e" cm="1">
        <f t="array" ref="I131">IF(ROWS(_xlfn._xlws.FILTER(Table513[rxnid],Table513[rxn-no-enz]=Table513[[#This Row],[rxn-no-enz]]))&gt;1,"many","1")</f>
        <v>#N/A</v>
      </c>
      <c r="J131" t="str">
        <f>_xlfn.XLOOKUP(SUBSTITUTE(Table513[[#This Row],[rxnid]],"'",""),Table614[rxn],Table614[rxn],"no")</f>
        <v>no</v>
      </c>
      <c r="K131" t="str" cm="1">
        <f t="array" ref="K131">_xlfn.XLOOKUP(Table513[[#This Row],[rxnid]],"'"&amp;Table614[rxn]&amp;"'",Table614[expected kapp],"")</f>
        <v/>
      </c>
      <c r="M131" t="s">
        <v>3319</v>
      </c>
      <c r="N131">
        <v>4.3345331632335702</v>
      </c>
      <c r="P131" s="4"/>
      <c r="T131"/>
      <c r="AB131" s="7" t="s">
        <v>10959</v>
      </c>
      <c r="AC131" s="7" t="str">
        <f>_xlfn.TEXTBEFORE(Table815[[#This Row],[raw]]," ")</f>
        <v>ENZSYN-rt3731</v>
      </c>
      <c r="AD131" s="7">
        <f>_xlfn.NUMBERVALUE(_xlfn.TEXTAFTER(Table815[[#This Row],[raw]]," "))</f>
        <v>0</v>
      </c>
      <c r="AF131" s="1" t="s">
        <v>2905</v>
      </c>
      <c r="AG131" s="1" t="s">
        <v>2778</v>
      </c>
      <c r="AH131" s="1">
        <v>0.26107269923767601</v>
      </c>
      <c r="AI131" s="1" t="e">
        <f>_xlfn.TEXTAFTER(Table916[[#This Row],[type]],"-",-1)</f>
        <v>#N/A</v>
      </c>
      <c r="AJ131" s="1" t="str">
        <f ca="1">_xlfn.TEXTAFTER(_xlfn.TEXTBEFORE(Table916[[#This Row],[type]],"-"&amp;Table916[[#This Row],[rxn-no-enz]]),"RXN-")</f>
        <v>ATPASEP2e_c_FWD</v>
      </c>
      <c r="AK131" s="1" t="e">
        <f>_xlfn.TEXTBEFORE(Table916[[#This Row],[type]],"_",-1)</f>
        <v>#N/A</v>
      </c>
      <c r="AN131" t="s">
        <v>2907</v>
      </c>
      <c r="AO131" t="s">
        <v>2778</v>
      </c>
      <c r="AP131">
        <v>1.9322831009468099E-2</v>
      </c>
      <c r="AQ131" t="str">
        <f>_xlfn.TEXTBEFORE(Table17[[#This Row],[rxn]],"-",-1)</f>
        <v>RXN-ATPPRT_c_FWD</v>
      </c>
    </row>
    <row r="132" spans="1:43" ht="17" x14ac:dyDescent="0.25">
      <c r="A132" t="s">
        <v>3101</v>
      </c>
      <c r="B132">
        <v>2.5897114059440298</v>
      </c>
      <c r="C132" t="str">
        <f>_xlfn.TEXTAFTER(Table513[[#This Row],[rxnid]],"-",-1)</f>
        <v>rt4862</v>
      </c>
      <c r="D132" t="str">
        <f>_xlfn.TEXTAFTER(_xlfn.TEXTBEFORE(Table513[[#This Row],[rxnid]],"-"&amp;Table513[[#This Row],[enz]]),"RXN-")</f>
        <v>HSTPT_c_FWD</v>
      </c>
      <c r="E132">
        <f>_xlfn.XLOOKUP(Table513[[#This Row],[rxnid]],Table312[rxnid],Table312[kapp (1/s)],"")</f>
        <v>0.77896911269578495</v>
      </c>
      <c r="F132">
        <f>(Table513[[#This Row],[kapp (1/s)]]-Table513[[#This Row],[old]])/Table513[[#This Row],[old]]</f>
        <v>2.3245367033640059</v>
      </c>
      <c r="G132">
        <f>ABS(Table513[[#This Row],[(new-old)/old]])</f>
        <v>2.3245367033640059</v>
      </c>
      <c r="H132" t="str" cm="1">
        <f t="array" ref="H132">IF(ROWS(_xlfn._xlws.FILTER(Table513[rxnid],Table513[enz]=Table513[[#This Row],[enz]]))&gt;1,"many","1")</f>
        <v>1</v>
      </c>
      <c r="I132" t="e" cm="1">
        <f t="array" ref="I132">IF(ROWS(_xlfn._xlws.FILTER(Table513[rxnid],Table513[rxn-no-enz]=Table513[[#This Row],[rxn-no-enz]]))&gt;1,"many","1")</f>
        <v>#N/A</v>
      </c>
      <c r="J132" t="str">
        <f>_xlfn.XLOOKUP(SUBSTITUTE(Table513[[#This Row],[rxnid]],"'",""),Table614[rxn],Table614[rxn],"no")</f>
        <v>no</v>
      </c>
      <c r="K132" t="str" cm="1">
        <f t="array" ref="K132">_xlfn.XLOOKUP(Table513[[#This Row],[rxnid]],"'"&amp;Table614[rxn]&amp;"'",Table614[expected kapp],"")</f>
        <v/>
      </c>
      <c r="M132" t="s">
        <v>2952</v>
      </c>
      <c r="N132">
        <v>2.4140620768357601E-2</v>
      </c>
      <c r="P132" s="4"/>
      <c r="T132"/>
      <c r="AB132" s="7" t="s">
        <v>10960</v>
      </c>
      <c r="AC132" s="7" t="str">
        <f>_xlfn.TEXTBEFORE(Table815[[#This Row],[raw]]," ")</f>
        <v>ENZSYN-rt1299</v>
      </c>
      <c r="AD132" s="7">
        <f>_xlfn.NUMBERVALUE(_xlfn.TEXTAFTER(Table815[[#This Row],[raw]]," "))</f>
        <v>1.75008498409071E-6</v>
      </c>
      <c r="AF132" s="1" t="s">
        <v>2906</v>
      </c>
      <c r="AG132" s="1" t="s">
        <v>2778</v>
      </c>
      <c r="AH132" s="1">
        <v>1.3128602753907299</v>
      </c>
      <c r="AI132" s="1" t="e">
        <f>_xlfn.TEXTAFTER(Table916[[#This Row],[type]],"-",-1)</f>
        <v>#N/A</v>
      </c>
      <c r="AJ132" s="1" t="str">
        <f ca="1">_xlfn.TEXTAFTER(_xlfn.TEXTBEFORE(Table916[[#This Row],[type]],"-"&amp;Table916[[#This Row],[rxn-no-enz]]),"RXN-")</f>
        <v>ATPM_c_FWD</v>
      </c>
      <c r="AK132" s="1" t="e">
        <f>_xlfn.TEXTBEFORE(Table916[[#This Row],[type]],"_",-1)</f>
        <v>#N/A</v>
      </c>
      <c r="AN132" t="s">
        <v>2908</v>
      </c>
      <c r="AO132" t="s">
        <v>2778</v>
      </c>
      <c r="AP132">
        <v>27.160245237259598</v>
      </c>
      <c r="AQ132" t="str">
        <f>_xlfn.TEXTBEFORE(Table17[[#This Row],[rxn]],"-",-1)</f>
        <v>RXN-ATPS_m_FWD</v>
      </c>
    </row>
    <row r="133" spans="1:43" ht="17" x14ac:dyDescent="0.25">
      <c r="A133" t="s">
        <v>5949</v>
      </c>
      <c r="B133">
        <v>6.27528443395809</v>
      </c>
      <c r="C133" t="str">
        <f>_xlfn.TEXTAFTER(Table513[[#This Row],[rxnid]],"-",-1)</f>
        <v>CPA12</v>
      </c>
      <c r="D133" t="str">
        <f>_xlfn.TEXTAFTER(_xlfn.TEXTBEFORE(Table513[[#This Row],[rxnid]],"-"&amp;Table513[[#This Row],[enz]]),"RXN-")</f>
        <v>CBPS_c_FWD</v>
      </c>
      <c r="E133">
        <f>_xlfn.XLOOKUP(Table513[[#This Row],[rxnid]],Table312[rxnid],Table312[kapp (1/s)],"")</f>
        <v>1.31567080082387</v>
      </c>
      <c r="F133">
        <f>(Table513[[#This Row],[kapp (1/s)]]-Table513[[#This Row],[old]])/Table513[[#This Row],[old]]</f>
        <v>3.7696463507653442</v>
      </c>
      <c r="G133">
        <f>ABS(Table513[[#This Row],[(new-old)/old]])</f>
        <v>3.7696463507653442</v>
      </c>
      <c r="H133" t="str" cm="1">
        <f t="array" ref="H133">IF(ROWS(_xlfn._xlws.FILTER(Table513[rxnid],Table513[enz]=Table513[[#This Row],[enz]]))&gt;1,"many","1")</f>
        <v>1</v>
      </c>
      <c r="I133" t="e" cm="1">
        <f t="array" ref="I133">IF(ROWS(_xlfn._xlws.FILTER(Table513[rxnid],Table513[rxn-no-enz]=Table513[[#This Row],[rxn-no-enz]]))&gt;1,"many","1")</f>
        <v>#N/A</v>
      </c>
      <c r="J133" t="str">
        <f>_xlfn.XLOOKUP(SUBSTITUTE(Table513[[#This Row],[rxnid]],"'",""),Table614[rxn],Table614[rxn],"no")</f>
        <v>no</v>
      </c>
      <c r="K133" t="str" cm="1">
        <f t="array" ref="K133">_xlfn.XLOOKUP(Table513[[#This Row],[rxnid]],"'"&amp;Table614[rxn]&amp;"'",Table614[expected kapp],"")</f>
        <v/>
      </c>
      <c r="M133" t="s">
        <v>2985</v>
      </c>
      <c r="N133">
        <v>7.1057513330067597</v>
      </c>
      <c r="P133" s="4"/>
      <c r="T133"/>
      <c r="AB133" s="7" t="s">
        <v>10961</v>
      </c>
      <c r="AC133" s="7" t="str">
        <f>_xlfn.TEXTBEFORE(Table815[[#This Row],[raw]]," ")</f>
        <v>ENZSYN-rt3476</v>
      </c>
      <c r="AD133" s="7">
        <f>_xlfn.NUMBERVALUE(_xlfn.TEXTAFTER(Table815[[#This Row],[raw]]," "))</f>
        <v>1.18542386175061E-7</v>
      </c>
      <c r="AF133" s="1" t="s">
        <v>2907</v>
      </c>
      <c r="AG133" s="1" t="s">
        <v>2778</v>
      </c>
      <c r="AH133" s="1">
        <v>7.4007235656507698E-3</v>
      </c>
      <c r="AI133" s="1" t="e">
        <f>_xlfn.TEXTAFTER(Table916[[#This Row],[type]],"-",-1)</f>
        <v>#N/A</v>
      </c>
      <c r="AJ133" s="1" t="str">
        <f ca="1">_xlfn.TEXTAFTER(_xlfn.TEXTBEFORE(Table916[[#This Row],[type]],"-"&amp;Table916[[#This Row],[rxn-no-enz]]),"RXN-")</f>
        <v>ATPPRT_c_FWD</v>
      </c>
      <c r="AK133" s="1" t="e">
        <f>_xlfn.TEXTBEFORE(Table916[[#This Row],[type]],"_",-1)</f>
        <v>#N/A</v>
      </c>
      <c r="AN133" t="s">
        <v>2912</v>
      </c>
      <c r="AO133" t="s">
        <v>2778</v>
      </c>
      <c r="AP133">
        <v>5.3860650418338196E-4</v>
      </c>
      <c r="AQ133" t="str">
        <f>_xlfn.TEXTBEFORE(Table17[[#This Row],[rxn]],"-",-1)</f>
        <v>RXN-ATPt_c_rm_FWD</v>
      </c>
    </row>
    <row r="134" spans="1:43" ht="17" x14ac:dyDescent="0.25">
      <c r="A134" t="s">
        <v>7904</v>
      </c>
      <c r="B134">
        <v>14177.529607049501</v>
      </c>
      <c r="C134" t="str">
        <f>_xlfn.TEXTAFTER(Table513[[#This Row],[rxnid]],"-",-1)</f>
        <v>rt3505</v>
      </c>
      <c r="D134" t="str">
        <f>_xlfn.TEXTAFTER(_xlfn.TEXTBEFORE(Table513[[#This Row],[rxnid]],"-"&amp;Table513[[#This Row],[enz]]),"RXN-")</f>
        <v>RPE_c_FWD</v>
      </c>
      <c r="E134" t="str">
        <f>_xlfn.XLOOKUP(Table513[[#This Row],[rxnid]],Table312[rxnid],Table312[kapp (1/s)],"")</f>
        <v/>
      </c>
      <c r="F134" t="e">
        <f>(Table513[[#This Row],[kapp (1/s)]]-Table513[[#This Row],[old]])/Table513[[#This Row],[old]]</f>
        <v>#VALUE!</v>
      </c>
      <c r="G134" t="e">
        <f>ABS(Table513[[#This Row],[(new-old)/old]])</f>
        <v>#VALUE!</v>
      </c>
      <c r="H134" t="str" cm="1">
        <f t="array" ref="H134">IF(ROWS(_xlfn._xlws.FILTER(Table513[rxnid],Table513[enz]=Table513[[#This Row],[enz]]))&gt;1,"many","1")</f>
        <v>1</v>
      </c>
      <c r="I134" t="e" cm="1">
        <f t="array" ref="I134">IF(ROWS(_xlfn._xlws.FILTER(Table513[rxnid],Table513[rxn-no-enz]=Table513[[#This Row],[rxn-no-enz]]))&gt;1,"many","1")</f>
        <v>#N/A</v>
      </c>
      <c r="J134" t="str">
        <f>_xlfn.XLOOKUP(SUBSTITUTE(Table513[[#This Row],[rxnid]],"'",""),Table614[rxn],Table614[rxn],"no")</f>
        <v>no</v>
      </c>
      <c r="K134" t="str" cm="1">
        <f t="array" ref="K134">_xlfn.XLOOKUP(Table513[[#This Row],[rxnid]],"'"&amp;Table614[rxn]&amp;"'",Table614[expected kapp],"")</f>
        <v/>
      </c>
      <c r="M134" t="s">
        <v>3053</v>
      </c>
      <c r="N134">
        <v>2.7498873072710501</v>
      </c>
      <c r="P134" s="4"/>
      <c r="T134"/>
      <c r="AB134" s="7" t="s">
        <v>10962</v>
      </c>
      <c r="AC134" s="7" t="str">
        <f>_xlfn.TEXTBEFORE(Table815[[#This Row],[raw]]," ")</f>
        <v>ENZSYN-rt5012</v>
      </c>
      <c r="AD134" s="7">
        <f>_xlfn.NUMBERVALUE(_xlfn.TEXTAFTER(Table815[[#This Row],[raw]]," "))</f>
        <v>1.6313656053535799E-7</v>
      </c>
      <c r="AF134" s="1" t="s">
        <v>2908</v>
      </c>
      <c r="AG134" s="1" t="s">
        <v>2778</v>
      </c>
      <c r="AH134" s="1">
        <v>6.84901125040341</v>
      </c>
      <c r="AI134" s="1" t="e">
        <f>_xlfn.TEXTAFTER(Table916[[#This Row],[type]],"-",-1)</f>
        <v>#N/A</v>
      </c>
      <c r="AJ134" s="1" t="str">
        <f ca="1">_xlfn.TEXTAFTER(_xlfn.TEXTBEFORE(Table916[[#This Row],[type]],"-"&amp;Table916[[#This Row],[rxn-no-enz]]),"RXN-")</f>
        <v>ATPS_m_FWD</v>
      </c>
      <c r="AK134" s="1" t="e">
        <f>_xlfn.TEXTBEFORE(Table916[[#This Row],[type]],"_",-1)</f>
        <v>#N/A</v>
      </c>
      <c r="AN134" t="s">
        <v>2913</v>
      </c>
      <c r="AO134" t="s">
        <v>2778</v>
      </c>
      <c r="AP134">
        <v>3.2860522937453999E-2</v>
      </c>
      <c r="AQ134" t="str">
        <f>_xlfn.TEXTBEFORE(Table17[[#This Row],[rxn]],"-",-1)</f>
        <v>RXN-BPNT_c_FWD</v>
      </c>
    </row>
    <row r="135" spans="1:43" ht="17" x14ac:dyDescent="0.25">
      <c r="A135" t="s">
        <v>2801</v>
      </c>
      <c r="B135">
        <v>603.47361905928994</v>
      </c>
      <c r="C135" t="str">
        <f>_xlfn.TEXTAFTER(Table513[[#This Row],[rxnid]],"-",-1)</f>
        <v>rt0150</v>
      </c>
      <c r="D135" t="str">
        <f>_xlfn.TEXTAFTER(_xlfn.TEXTBEFORE(Table513[[#This Row],[rxnid]],"-"&amp;Table513[[#This Row],[enz]]),"RXN-")</f>
        <v>16GS_c_FWD</v>
      </c>
      <c r="E135">
        <f>_xlfn.XLOOKUP(Table513[[#This Row],[rxnid]],Table312[rxnid],Table312[kapp (1/s)],"")</f>
        <v>15.8418967117201</v>
      </c>
      <c r="F135">
        <f>(Table513[[#This Row],[kapp (1/s)]]-Table513[[#This Row],[old]])/Table513[[#This Row],[old]]</f>
        <v>37.093520620724036</v>
      </c>
      <c r="G135">
        <f>ABS(Table513[[#This Row],[(new-old)/old]])</f>
        <v>37.093520620724036</v>
      </c>
      <c r="H135" t="str" cm="1">
        <f t="array" ref="H135">IF(ROWS(_xlfn._xlws.FILTER(Table513[rxnid],Table513[enz]=Table513[[#This Row],[enz]]))&gt;1,"many","1")</f>
        <v>1</v>
      </c>
      <c r="I135" t="e" cm="1">
        <f t="array" ref="I135">IF(ROWS(_xlfn._xlws.FILTER(Table513[rxnid],Table513[rxn-no-enz]=Table513[[#This Row],[rxn-no-enz]]))&gt;1,"many","1")</f>
        <v>#N/A</v>
      </c>
      <c r="J135" t="str">
        <f>_xlfn.XLOOKUP(SUBSTITUTE(Table513[[#This Row],[rxnid]],"'",""),Table614[rxn],Table614[rxn],"no")</f>
        <v>no</v>
      </c>
      <c r="K135" t="str" cm="1">
        <f t="array" ref="K135">_xlfn.XLOOKUP(Table513[[#This Row],[rxnid]],"'"&amp;Table614[rxn]&amp;"'",Table614[expected kapp],"")</f>
        <v/>
      </c>
      <c r="M135" t="s">
        <v>3310</v>
      </c>
      <c r="N135">
        <v>0.76108594732435597</v>
      </c>
      <c r="P135" s="4"/>
      <c r="T135"/>
      <c r="AB135" s="7" t="s">
        <v>10963</v>
      </c>
      <c r="AC135" s="7" t="str">
        <f>_xlfn.TEXTBEFORE(Table815[[#This Row],[raw]]," ")</f>
        <v>ENZSYN-rt6820</v>
      </c>
      <c r="AD135" s="7">
        <f>_xlfn.NUMBERVALUE(_xlfn.TEXTAFTER(Table815[[#This Row],[raw]]," "))</f>
        <v>4.0610598709980597E-8</v>
      </c>
      <c r="AF135" s="1" t="s">
        <v>2911</v>
      </c>
      <c r="AG135" s="1" t="s">
        <v>2778</v>
      </c>
      <c r="AH135" s="1">
        <v>2.1842411599518901E-4</v>
      </c>
      <c r="AI135" s="1" t="e">
        <f>_xlfn.TEXTAFTER(Table916[[#This Row],[type]],"-",-1)</f>
        <v>#N/A</v>
      </c>
      <c r="AJ135" s="1" t="str">
        <f ca="1">_xlfn.TEXTAFTER(_xlfn.TEXTBEFORE(Table916[[#This Row],[type]],"-"&amp;Table916[[#This Row],[rxn-no-enz]]),"RXN-")</f>
        <v>ATPt_c_l_FWD</v>
      </c>
      <c r="AK135" s="1" t="e">
        <f>_xlfn.TEXTBEFORE(Table916[[#This Row],[type]],"_",-1)</f>
        <v>#N/A</v>
      </c>
      <c r="AN135" t="s">
        <v>2914</v>
      </c>
      <c r="AO135" t="s">
        <v>2778</v>
      </c>
      <c r="AP135">
        <v>2.7651591269693701E-2</v>
      </c>
      <c r="AQ135" t="str">
        <f>_xlfn.TEXTBEFORE(Table17[[#This Row],[rxn]],"-",-1)</f>
        <v>RXN-C14STR_c_FWD</v>
      </c>
    </row>
    <row r="136" spans="1:43" ht="17" x14ac:dyDescent="0.25">
      <c r="A136" t="s">
        <v>3144</v>
      </c>
      <c r="B136">
        <v>3.0006892774998599</v>
      </c>
      <c r="C136" t="str">
        <f>_xlfn.TEXTAFTER(Table513[[#This Row],[rxnid]],"-",-1)</f>
        <v>rt6588</v>
      </c>
      <c r="D136" t="str">
        <f>_xlfn.TEXTAFTER(_xlfn.TEXTBEFORE(Table513[[#This Row],[rxnid]],"-"&amp;Table513[[#This Row],[enz]]),"RXN-")</f>
        <v>MAN1PT_c_FWD</v>
      </c>
      <c r="E136">
        <f>_xlfn.XLOOKUP(Table513[[#This Row],[rxnid]],Table312[rxnid],Table312[kapp (1/s)],"")</f>
        <v>1.33196009302103</v>
      </c>
      <c r="F136">
        <f>(Table513[[#This Row],[kapp (1/s)]]-Table513[[#This Row],[old]])/Table513[[#This Row],[old]]</f>
        <v>1.2528372232939584</v>
      </c>
      <c r="G136">
        <f>ABS(Table513[[#This Row],[(new-old)/old]])</f>
        <v>1.2528372232939584</v>
      </c>
      <c r="H136" t="str" cm="1">
        <f t="array" ref="H136">IF(ROWS(_xlfn._xlws.FILTER(Table513[rxnid],Table513[enz]=Table513[[#This Row],[enz]]))&gt;1,"many","1")</f>
        <v>1</v>
      </c>
      <c r="I136" t="e" cm="1">
        <f t="array" ref="I136">IF(ROWS(_xlfn._xlws.FILTER(Table513[rxnid],Table513[rxn-no-enz]=Table513[[#This Row],[rxn-no-enz]]))&gt;1,"many","1")</f>
        <v>#N/A</v>
      </c>
      <c r="J136" t="str">
        <f>_xlfn.XLOOKUP(SUBSTITUTE(Table513[[#This Row],[rxnid]],"'",""),Table614[rxn],Table614[rxn],"no")</f>
        <v>no</v>
      </c>
      <c r="K136" t="str" cm="1">
        <f t="array" ref="K136">_xlfn.XLOOKUP(Table513[[#This Row],[rxnid]],"'"&amp;Table614[rxn]&amp;"'",Table614[expected kapp],"")</f>
        <v/>
      </c>
      <c r="M136" t="s">
        <v>3037</v>
      </c>
      <c r="N136">
        <v>1.5875137385216</v>
      </c>
      <c r="P136" s="4"/>
      <c r="T136"/>
      <c r="AB136" s="7" t="s">
        <v>10964</v>
      </c>
      <c r="AC136" s="7" t="str">
        <f>_xlfn.TEXTBEFORE(Table815[[#This Row],[raw]]," ")</f>
        <v>ENZSYN-rt3880</v>
      </c>
      <c r="AD136" s="7">
        <f>_xlfn.NUMBERVALUE(_xlfn.TEXTAFTER(Table815[[#This Row],[raw]]," "))</f>
        <v>4.1048222646829401E-7</v>
      </c>
      <c r="AF136" s="1" t="s">
        <v>2913</v>
      </c>
      <c r="AG136" s="1" t="s">
        <v>2778</v>
      </c>
      <c r="AH136" s="1">
        <v>9.2245878497998895E-3</v>
      </c>
      <c r="AI136" s="1" t="e">
        <f>_xlfn.TEXTAFTER(Table916[[#This Row],[type]],"-",-1)</f>
        <v>#N/A</v>
      </c>
      <c r="AJ136" s="1" t="str">
        <f ca="1">_xlfn.TEXTAFTER(_xlfn.TEXTBEFORE(Table916[[#This Row],[type]],"-"&amp;Table916[[#This Row],[rxn-no-enz]]),"RXN-")</f>
        <v>BPNT_c_FWD</v>
      </c>
      <c r="AK136" s="1" t="e">
        <f>_xlfn.TEXTBEFORE(Table916[[#This Row],[type]],"_",-1)</f>
        <v>#N/A</v>
      </c>
      <c r="AN136" t="s">
        <v>2915</v>
      </c>
      <c r="AO136" t="s">
        <v>2778</v>
      </c>
      <c r="AP136">
        <v>2.7651591269693701E-2</v>
      </c>
      <c r="AQ136" t="str">
        <f>_xlfn.TEXTBEFORE(Table17[[#This Row],[rxn]],"-",-1)</f>
        <v>RXN-C3STDH1_c_FWD</v>
      </c>
    </row>
    <row r="137" spans="1:43" ht="17" x14ac:dyDescent="0.25">
      <c r="A137" t="s">
        <v>6561</v>
      </c>
      <c r="B137" s="3">
        <v>9.5073874811110802E-5</v>
      </c>
      <c r="C137" t="str">
        <f>_xlfn.TEXTAFTER(Table513[[#This Row],[rxnid]],"-",-1)</f>
        <v>rt74770996</v>
      </c>
      <c r="D137" t="str">
        <f>_xlfn.TEXTAFTER(_xlfn.TEXTBEFORE(Table513[[#This Row],[rxnid]],"-"&amp;Table513[[#This Row],[enz]]),"RXN-")</f>
        <v>FE3t_c_e_FWD</v>
      </c>
      <c r="E137">
        <f>_xlfn.XLOOKUP(Table513[[#This Row],[rxnid]],Table312[rxnid],Table312[kapp (1/s)],"")</f>
        <v>6.8314966232135796E-7</v>
      </c>
      <c r="F137">
        <f>(Table513[[#This Row],[kapp (1/s)]]-Table513[[#This Row],[old]])/Table513[[#This Row],[old]]</f>
        <v>138.16990676398439</v>
      </c>
      <c r="G137">
        <f>ABS(Table513[[#This Row],[(new-old)/old]])</f>
        <v>138.16990676398439</v>
      </c>
      <c r="H137" t="str" cm="1">
        <f t="array" ref="H137">IF(ROWS(_xlfn._xlws.FILTER(Table513[rxnid],Table513[enz]=Table513[[#This Row],[enz]]))&gt;1,"many","1")</f>
        <v>1</v>
      </c>
      <c r="I137" t="e" cm="1">
        <f t="array" ref="I137">IF(ROWS(_xlfn._xlws.FILTER(Table513[rxnid],Table513[rxn-no-enz]=Table513[[#This Row],[rxn-no-enz]]))&gt;1,"many","1")</f>
        <v>#N/A</v>
      </c>
      <c r="J137" t="str">
        <f>_xlfn.XLOOKUP(SUBSTITUTE(Table513[[#This Row],[rxnid]],"'",""),Table614[rxn],Table614[rxn],"no")</f>
        <v>no</v>
      </c>
      <c r="K137" t="str" cm="1">
        <f t="array" ref="K137">_xlfn.XLOOKUP(Table513[[#This Row],[rxnid]],"'"&amp;Table614[rxn]&amp;"'",Table614[expected kapp],"")</f>
        <v/>
      </c>
      <c r="M137" t="s">
        <v>2874</v>
      </c>
      <c r="N137">
        <v>1.1882561640363001</v>
      </c>
      <c r="P137" s="4"/>
      <c r="T137"/>
      <c r="AB137" s="7" t="s">
        <v>10965</v>
      </c>
      <c r="AC137" s="7" t="str">
        <f>_xlfn.TEXTBEFORE(Table815[[#This Row],[raw]]," ")</f>
        <v>ENZSYN-rt6932</v>
      </c>
      <c r="AD137" s="7">
        <f>_xlfn.NUMBERVALUE(_xlfn.TEXTAFTER(Table815[[#This Row],[raw]]," "))</f>
        <v>1.3591674062895499E-7</v>
      </c>
      <c r="AF137" s="1" t="s">
        <v>2914</v>
      </c>
      <c r="AG137" s="1" t="s">
        <v>2778</v>
      </c>
      <c r="AH137" s="1">
        <v>1.1398319652365299E-2</v>
      </c>
      <c r="AI137" s="1" t="e">
        <f>_xlfn.TEXTAFTER(Table916[[#This Row],[type]],"-",-1)</f>
        <v>#N/A</v>
      </c>
      <c r="AJ137" s="1" t="str">
        <f ca="1">_xlfn.TEXTAFTER(_xlfn.TEXTBEFORE(Table916[[#This Row],[type]],"-"&amp;Table916[[#This Row],[rxn-no-enz]]),"RXN-")</f>
        <v>C14STR_c_FWD</v>
      </c>
      <c r="AK137" s="1" t="e">
        <f>_xlfn.TEXTBEFORE(Table916[[#This Row],[type]],"_",-1)</f>
        <v>#N/A</v>
      </c>
      <c r="AN137" t="s">
        <v>2916</v>
      </c>
      <c r="AO137" t="s">
        <v>2778</v>
      </c>
      <c r="AP137">
        <v>2.7651591269693701E-2</v>
      </c>
      <c r="AQ137" t="str">
        <f>_xlfn.TEXTBEFORE(Table17[[#This Row],[rxn]],"-",-1)</f>
        <v>RXN-C3STDH2_c_FWD</v>
      </c>
    </row>
    <row r="138" spans="1:43" ht="17" x14ac:dyDescent="0.25">
      <c r="A138" t="s">
        <v>3208</v>
      </c>
      <c r="B138">
        <v>0.80463077179861997</v>
      </c>
      <c r="C138" t="str">
        <f>_xlfn.TEXTAFTER(Table513[[#This Row],[rxnid]],"-",-1)</f>
        <v>rt6753</v>
      </c>
      <c r="D138" t="str">
        <f>_xlfn.TEXTAFTER(_xlfn.TEXTBEFORE(Table513[[#This Row],[rxnid]],"-"&amp;Table513[[#This Row],[enz]]),"RXN-")</f>
        <v>PAILS_rm_FWD</v>
      </c>
      <c r="E138">
        <f>_xlfn.XLOOKUP(Table513[[#This Row],[rxnid]],Table312[rxnid],Table312[kapp (1/s)],"")</f>
        <v>1.8490803407483001</v>
      </c>
      <c r="F138">
        <f>(Table513[[#This Row],[kapp (1/s)]]-Table513[[#This Row],[old]])/Table513[[#This Row],[old]]</f>
        <v>-0.56484812797642103</v>
      </c>
      <c r="G138">
        <f>ABS(Table513[[#This Row],[(new-old)/old]])</f>
        <v>0.56484812797642103</v>
      </c>
      <c r="H138" t="str" cm="1">
        <f t="array" ref="H138">IF(ROWS(_xlfn._xlws.FILTER(Table513[rxnid],Table513[enz]=Table513[[#This Row],[enz]]))&gt;1,"many","1")</f>
        <v>1</v>
      </c>
      <c r="I138" t="e" cm="1">
        <f t="array" ref="I138">IF(ROWS(_xlfn._xlws.FILTER(Table513[rxnid],Table513[rxn-no-enz]=Table513[[#This Row],[rxn-no-enz]]))&gt;1,"many","1")</f>
        <v>#N/A</v>
      </c>
      <c r="J138" t="str">
        <f>_xlfn.XLOOKUP(SUBSTITUTE(Table513[[#This Row],[rxnid]],"'",""),Table614[rxn],Table614[rxn],"no")</f>
        <v>no</v>
      </c>
      <c r="K138" t="str" cm="1">
        <f t="array" ref="K138">_xlfn.XLOOKUP(Table513[[#This Row],[rxnid]],"'"&amp;Table614[rxn]&amp;"'",Table614[expected kapp],"")</f>
        <v/>
      </c>
      <c r="M138" t="s">
        <v>3141</v>
      </c>
      <c r="N138">
        <v>3.7419054640866798</v>
      </c>
      <c r="P138" s="4"/>
      <c r="T138"/>
      <c r="AB138" s="7" t="s">
        <v>10966</v>
      </c>
      <c r="AC138" s="7" t="str">
        <f>_xlfn.TEXTBEFORE(Table815[[#This Row],[raw]]," ")</f>
        <v>ENZSYN-rt2385</v>
      </c>
      <c r="AD138" s="7">
        <f>_xlfn.NUMBERVALUE(_xlfn.TEXTAFTER(Table815[[#This Row],[raw]]," "))</f>
        <v>2.7404512508722702E-7</v>
      </c>
      <c r="AF138" s="1" t="s">
        <v>2915</v>
      </c>
      <c r="AG138" s="1" t="s">
        <v>2778</v>
      </c>
      <c r="AH138" s="1">
        <v>1.1398319652365299E-2</v>
      </c>
      <c r="AI138" s="1" t="e">
        <f>_xlfn.TEXTAFTER(Table916[[#This Row],[type]],"-",-1)</f>
        <v>#N/A</v>
      </c>
      <c r="AJ138" s="1" t="str">
        <f ca="1">_xlfn.TEXTAFTER(_xlfn.TEXTBEFORE(Table916[[#This Row],[type]],"-"&amp;Table916[[#This Row],[rxn-no-enz]]),"RXN-")</f>
        <v>C3STDH1_c_FWD</v>
      </c>
      <c r="AK138" s="1" t="e">
        <f>_xlfn.TEXTBEFORE(Table916[[#This Row],[type]],"_",-1)</f>
        <v>#N/A</v>
      </c>
      <c r="AN138" t="s">
        <v>2917</v>
      </c>
      <c r="AO138" t="s">
        <v>2778</v>
      </c>
      <c r="AP138">
        <v>2.7651591269693701E-2</v>
      </c>
      <c r="AQ138" t="str">
        <f>_xlfn.TEXTBEFORE(Table17[[#This Row],[rxn]],"-",-1)</f>
        <v>RXN-C3STKR1_c_FWD</v>
      </c>
    </row>
    <row r="139" spans="1:43" ht="17" x14ac:dyDescent="0.25">
      <c r="A139" t="s">
        <v>3323</v>
      </c>
      <c r="B139">
        <v>2.4769651123979401</v>
      </c>
      <c r="C139" t="str">
        <f>_xlfn.TEXTAFTER(Table513[[#This Row],[rxnid]],"-",-1)</f>
        <v>rt8223</v>
      </c>
      <c r="D139" t="str">
        <f>_xlfn.TEXTAFTER(_xlfn.TEXTBEFORE(Table513[[#This Row],[rxnid]],"-"&amp;Table513[[#This Row],[enz]]),"RXN-")</f>
        <v>SQLS_c_FWD</v>
      </c>
      <c r="E139">
        <f>_xlfn.XLOOKUP(Table513[[#This Row],[rxnid]],Table312[rxnid],Table312[kapp (1/s)],"")</f>
        <v>1.3862049166036201</v>
      </c>
      <c r="F139">
        <f>(Table513[[#This Row],[kapp (1/s)]]-Table513[[#This Row],[old]])/Table513[[#This Row],[old]]</f>
        <v>0.7868679318111369</v>
      </c>
      <c r="G139">
        <f>ABS(Table513[[#This Row],[(new-old)/old]])</f>
        <v>0.7868679318111369</v>
      </c>
      <c r="H139" t="str" cm="1">
        <f t="array" ref="H139">IF(ROWS(_xlfn._xlws.FILTER(Table513[rxnid],Table513[enz]=Table513[[#This Row],[enz]]))&gt;1,"many","1")</f>
        <v>1</v>
      </c>
      <c r="I139" t="e" cm="1">
        <f t="array" ref="I139">IF(ROWS(_xlfn._xlws.FILTER(Table513[rxnid],Table513[rxn-no-enz]=Table513[[#This Row],[rxn-no-enz]]))&gt;1,"many","1")</f>
        <v>#N/A</v>
      </c>
      <c r="J139" t="str">
        <f>_xlfn.XLOOKUP(SUBSTITUTE(Table513[[#This Row],[rxnid]],"'",""),Table614[rxn],Table614[rxn],"no")</f>
        <v>no</v>
      </c>
      <c r="K139" t="str" cm="1">
        <f t="array" ref="K139">_xlfn.XLOOKUP(Table513[[#This Row],[rxnid]],"'"&amp;Table614[rxn]&amp;"'",Table614[expected kapp],"")</f>
        <v/>
      </c>
      <c r="M139" t="s">
        <v>3050</v>
      </c>
      <c r="N139">
        <v>26.082350506923198</v>
      </c>
      <c r="P139" s="4"/>
      <c r="T139"/>
      <c r="AB139" s="7" t="s">
        <v>10967</v>
      </c>
      <c r="AC139" s="7" t="str">
        <f>_xlfn.TEXTBEFORE(Table815[[#This Row],[raw]]," ")</f>
        <v>ENZSYN-GCV123LPD1</v>
      </c>
      <c r="AD139" s="7">
        <f>_xlfn.NUMBERVALUE(_xlfn.TEXTAFTER(Table815[[#This Row],[raw]]," "))</f>
        <v>2.6066119818571198E-7</v>
      </c>
      <c r="AF139" s="1" t="s">
        <v>2916</v>
      </c>
      <c r="AG139" s="1" t="s">
        <v>2778</v>
      </c>
      <c r="AH139" s="9">
        <v>1.1398319652365299E-2</v>
      </c>
      <c r="AI139" s="1" t="e">
        <f>_xlfn.TEXTAFTER(Table916[[#This Row],[type]],"-",-1)</f>
        <v>#N/A</v>
      </c>
      <c r="AJ139" s="1" t="str">
        <f ca="1">_xlfn.TEXTAFTER(_xlfn.TEXTBEFORE(Table916[[#This Row],[type]],"-"&amp;Table916[[#This Row],[rxn-no-enz]]),"RXN-")</f>
        <v>C3STDH2_c_FWD</v>
      </c>
      <c r="AK139" s="1" t="e">
        <f>_xlfn.TEXTBEFORE(Table916[[#This Row],[type]],"_",-1)</f>
        <v>#N/A</v>
      </c>
      <c r="AN139" t="s">
        <v>2918</v>
      </c>
      <c r="AO139" t="s">
        <v>2778</v>
      </c>
      <c r="AP139">
        <v>2.7651591269693701E-2</v>
      </c>
      <c r="AQ139" t="str">
        <f>_xlfn.TEXTBEFORE(Table17[[#This Row],[rxn]],"-",-1)</f>
        <v>RXN-C3STKR2_c_FWD</v>
      </c>
    </row>
    <row r="140" spans="1:43" ht="17" x14ac:dyDescent="0.25">
      <c r="A140" t="s">
        <v>3162</v>
      </c>
      <c r="B140">
        <v>0.84925443220438201</v>
      </c>
      <c r="C140" t="str">
        <f>_xlfn.TEXTAFTER(Table513[[#This Row],[rxnid]],"-",-1)</f>
        <v>rt1814_c</v>
      </c>
      <c r="D140" t="str">
        <f>_xlfn.TEXTAFTER(_xlfn.TEXTBEFORE(Table513[[#This Row],[rxnid]],"-"&amp;Table513[[#This Row],[enz]]),"RXN-")</f>
        <v>NADK_c_FWD</v>
      </c>
      <c r="E140" t="str">
        <f>_xlfn.XLOOKUP(Table513[[#This Row],[rxnid]],Table312[rxnid],Table312[kapp (1/s)],"")</f>
        <v/>
      </c>
      <c r="F140" t="e">
        <f>(Table513[[#This Row],[kapp (1/s)]]-Table513[[#This Row],[old]])/Table513[[#This Row],[old]]</f>
        <v>#VALUE!</v>
      </c>
      <c r="G140" t="e">
        <f>ABS(Table513[[#This Row],[(new-old)/old]])</f>
        <v>#VALUE!</v>
      </c>
      <c r="H140" t="str" cm="1">
        <f t="array" ref="H140">IF(ROWS(_xlfn._xlws.FILTER(Table513[rxnid],Table513[enz]=Table513[[#This Row],[enz]]))&gt;1,"many","1")</f>
        <v>1</v>
      </c>
      <c r="I140" t="e" cm="1">
        <f t="array" ref="I140">IF(ROWS(_xlfn._xlws.FILTER(Table513[rxnid],Table513[rxn-no-enz]=Table513[[#This Row],[rxn-no-enz]]))&gt;1,"many","1")</f>
        <v>#N/A</v>
      </c>
      <c r="J140" t="str">
        <f>_xlfn.XLOOKUP(SUBSTITUTE(Table513[[#This Row],[rxnid]],"'",""),Table614[rxn],Table614[rxn],"no")</f>
        <v>no</v>
      </c>
      <c r="K140" t="str" cm="1">
        <f t="array" ref="K140">_xlfn.XLOOKUP(Table513[[#This Row],[rxnid]],"'"&amp;Table614[rxn]&amp;"'",Table614[expected kapp],"")</f>
        <v/>
      </c>
      <c r="M140" t="s">
        <v>3057</v>
      </c>
      <c r="N140">
        <v>196.78519319723901</v>
      </c>
      <c r="P140" s="4"/>
      <c r="T140"/>
      <c r="AB140" s="7" t="s">
        <v>10968</v>
      </c>
      <c r="AC140" s="7" t="str">
        <f>_xlfn.TEXTBEFORE(Table815[[#This Row],[raw]]," ")</f>
        <v>ENZSYN-rt2654</v>
      </c>
      <c r="AD140" s="7">
        <f>_xlfn.NUMBERVALUE(_xlfn.TEXTAFTER(Table815[[#This Row],[raw]]," "))</f>
        <v>9.1882566140004306E-8</v>
      </c>
      <c r="AF140" s="1" t="s">
        <v>2917</v>
      </c>
      <c r="AG140" s="1" t="s">
        <v>2778</v>
      </c>
      <c r="AH140" s="1">
        <v>1.1398319652365299E-2</v>
      </c>
      <c r="AI140" s="1" t="e">
        <f>_xlfn.TEXTAFTER(Table916[[#This Row],[type]],"-",-1)</f>
        <v>#N/A</v>
      </c>
      <c r="AJ140" s="1" t="str">
        <f ca="1">_xlfn.TEXTAFTER(_xlfn.TEXTBEFORE(Table916[[#This Row],[type]],"-"&amp;Table916[[#This Row],[rxn-no-enz]]),"RXN-")</f>
        <v>C3STKR1_c_FWD</v>
      </c>
      <c r="AK140" s="1" t="e">
        <f>_xlfn.TEXTBEFORE(Table916[[#This Row],[type]],"_",-1)</f>
        <v>#N/A</v>
      </c>
      <c r="AN140" t="s">
        <v>2919</v>
      </c>
      <c r="AO140" t="s">
        <v>2778</v>
      </c>
      <c r="AP140">
        <v>2.7651591269693701E-2</v>
      </c>
      <c r="AQ140" t="str">
        <f>_xlfn.TEXTBEFORE(Table17[[#This Row],[rxn]],"-",-1)</f>
        <v>RXN-C4STMO1_c_FWD</v>
      </c>
    </row>
    <row r="141" spans="1:43" ht="17" x14ac:dyDescent="0.25">
      <c r="A141" t="s">
        <v>2974</v>
      </c>
      <c r="B141">
        <v>6.73810293564497</v>
      </c>
      <c r="C141" t="str">
        <f>_xlfn.TEXTAFTER(Table513[[#This Row],[rxnid]],"-",-1)</f>
        <v>rt6498</v>
      </c>
      <c r="D141" t="str">
        <f>_xlfn.TEXTAFTER(_xlfn.TEXTBEFORE(Table513[[#This Row],[rxnid]],"-"&amp;Table513[[#This Row],[enz]]),"RXN-")</f>
        <v>DHORDfum_c_FWD</v>
      </c>
      <c r="E141">
        <f>_xlfn.XLOOKUP(Table513[[#This Row],[rxnid]],Table312[rxnid],Table312[kapp (1/s)],"")</f>
        <v>0.60531500203425903</v>
      </c>
      <c r="F141">
        <f>(Table513[[#This Row],[kapp (1/s)]]-Table513[[#This Row],[old]])/Table513[[#This Row],[old]]</f>
        <v>10.131564413570596</v>
      </c>
      <c r="G141">
        <f>ABS(Table513[[#This Row],[(new-old)/old]])</f>
        <v>10.131564413570596</v>
      </c>
      <c r="H141" t="str" cm="1">
        <f t="array" ref="H141">IF(ROWS(_xlfn._xlws.FILTER(Table513[rxnid],Table513[enz]=Table513[[#This Row],[enz]]))&gt;1,"many","1")</f>
        <v>1</v>
      </c>
      <c r="I141" t="e" cm="1">
        <f t="array" ref="I141">IF(ROWS(_xlfn._xlws.FILTER(Table513[rxnid],Table513[rxn-no-enz]=Table513[[#This Row],[rxn-no-enz]]))&gt;1,"many","1")</f>
        <v>#N/A</v>
      </c>
      <c r="J141" t="str">
        <f>_xlfn.XLOOKUP(SUBSTITUTE(Table513[[#This Row],[rxnid]],"'",""),Table614[rxn],Table614[rxn],"no")</f>
        <v>no</v>
      </c>
      <c r="K141" t="str" cm="1">
        <f t="array" ref="K141">_xlfn.XLOOKUP(Table513[[#This Row],[rxnid]],"'"&amp;Table614[rxn]&amp;"'",Table614[expected kapp],"")</f>
        <v/>
      </c>
      <c r="M141" t="s">
        <v>3336</v>
      </c>
      <c r="N141">
        <v>0.23065818202341701</v>
      </c>
      <c r="P141" s="4"/>
      <c r="T141"/>
      <c r="AB141" s="7" t="s">
        <v>10969</v>
      </c>
      <c r="AC141" s="7" t="str">
        <f>_xlfn.TEXTBEFORE(Table815[[#This Row],[raw]]," ")</f>
        <v>ENZSYN-rt0066</v>
      </c>
      <c r="AD141" s="7">
        <f>_xlfn.NUMBERVALUE(_xlfn.TEXTAFTER(Table815[[#This Row],[raw]]," "))</f>
        <v>1.48410305064765E-8</v>
      </c>
      <c r="AF141" s="1" t="s">
        <v>2918</v>
      </c>
      <c r="AG141" s="1" t="s">
        <v>2778</v>
      </c>
      <c r="AH141" s="1">
        <v>1.1398319652365299E-2</v>
      </c>
      <c r="AI141" s="1" t="e">
        <f>_xlfn.TEXTAFTER(Table916[[#This Row],[type]],"-",-1)</f>
        <v>#N/A</v>
      </c>
      <c r="AJ141" s="1" t="str">
        <f ca="1">_xlfn.TEXTAFTER(_xlfn.TEXTBEFORE(Table916[[#This Row],[type]],"-"&amp;Table916[[#This Row],[rxn-no-enz]]),"RXN-")</f>
        <v>C3STKR2_c_FWD</v>
      </c>
      <c r="AK141" s="1" t="e">
        <f>_xlfn.TEXTBEFORE(Table916[[#This Row],[type]],"_",-1)</f>
        <v>#N/A</v>
      </c>
      <c r="AN141" t="s">
        <v>2920</v>
      </c>
      <c r="AO141" t="s">
        <v>2778</v>
      </c>
      <c r="AP141">
        <v>2.7651591269693701E-2</v>
      </c>
      <c r="AQ141" t="str">
        <f>_xlfn.TEXTBEFORE(Table17[[#This Row],[rxn]],"-",-1)</f>
        <v>RXN-C4STMO2_c_FWD</v>
      </c>
    </row>
    <row r="142" spans="1:43" ht="17" x14ac:dyDescent="0.25">
      <c r="A142" t="s">
        <v>3205</v>
      </c>
      <c r="B142">
        <v>463.24277516072101</v>
      </c>
      <c r="C142" t="str">
        <f>_xlfn.TEXTAFTER(Table513[[#This Row],[rxnid]],"-",-1)</f>
        <v>rt4951</v>
      </c>
      <c r="D142" t="str">
        <f>_xlfn.TEXTAFTER(_xlfn.TEXTBEFORE(Table513[[#This Row],[rxnid]],"-"&amp;Table513[[#This Row],[enz]]),"RXN-")</f>
        <v>ORNtpa_m_FWD</v>
      </c>
      <c r="E142">
        <f>_xlfn.XLOOKUP(Table513[[#This Row],[rxnid]],Table312[rxnid],Table312[kapp (1/s)],"")</f>
        <v>58.932246546048802</v>
      </c>
      <c r="F142">
        <f>(Table513[[#This Row],[kapp (1/s)]]-Table513[[#This Row],[old]])/Table513[[#This Row],[old]]</f>
        <v>6.8605992866528487</v>
      </c>
      <c r="G142">
        <f>ABS(Table513[[#This Row],[(new-old)/old]])</f>
        <v>6.8605992866528487</v>
      </c>
      <c r="H142" t="str" cm="1">
        <f t="array" ref="H142">IF(ROWS(_xlfn._xlws.FILTER(Table513[rxnid],Table513[enz]=Table513[[#This Row],[enz]]))&gt;1,"many","1")</f>
        <v>1</v>
      </c>
      <c r="I142" t="e" cm="1">
        <f t="array" ref="I142">IF(ROWS(_xlfn._xlws.FILTER(Table513[rxnid],Table513[rxn-no-enz]=Table513[[#This Row],[rxn-no-enz]]))&gt;1,"many","1")</f>
        <v>#N/A</v>
      </c>
      <c r="J142" t="str">
        <f>_xlfn.XLOOKUP(SUBSTITUTE(Table513[[#This Row],[rxnid]],"'",""),Table614[rxn],Table614[rxn],"no")</f>
        <v>no</v>
      </c>
      <c r="K142" t="str" cm="1">
        <f t="array" ref="K142">_xlfn.XLOOKUP(Table513[[#This Row],[rxnid]],"'"&amp;Table614[rxn]&amp;"'",Table614[expected kapp],"")</f>
        <v/>
      </c>
      <c r="M142" t="s">
        <v>7816</v>
      </c>
      <c r="N142">
        <v>186.28107389471799</v>
      </c>
      <c r="P142" s="4"/>
      <c r="T142"/>
      <c r="AB142" s="7" t="s">
        <v>10970</v>
      </c>
      <c r="AC142" s="7" t="str">
        <f>_xlfn.TEXTBEFORE(Table815[[#This Row],[raw]]," ")</f>
        <v>ENZSYN-rt7136</v>
      </c>
      <c r="AD142" s="7">
        <f>_xlfn.NUMBERVALUE(_xlfn.TEXTAFTER(Table815[[#This Row],[raw]]," "))</f>
        <v>3.98161349993895E-7</v>
      </c>
      <c r="AF142" s="1" t="s">
        <v>2919</v>
      </c>
      <c r="AG142" s="1" t="s">
        <v>2778</v>
      </c>
      <c r="AH142" s="1">
        <v>1.1398319652365299E-2</v>
      </c>
      <c r="AI142" s="1" t="e">
        <f>_xlfn.TEXTAFTER(Table916[[#This Row],[type]],"-",-1)</f>
        <v>#N/A</v>
      </c>
      <c r="AJ142" s="1" t="str">
        <f ca="1">_xlfn.TEXTAFTER(_xlfn.TEXTBEFORE(Table916[[#This Row],[type]],"-"&amp;Table916[[#This Row],[rxn-no-enz]]),"RXN-")</f>
        <v>C4STMO1_c_FWD</v>
      </c>
      <c r="AK142" s="1" t="e">
        <f>_xlfn.TEXTBEFORE(Table916[[#This Row],[type]],"_",-1)</f>
        <v>#N/A</v>
      </c>
      <c r="AN142" t="s">
        <v>2921</v>
      </c>
      <c r="AO142" t="s">
        <v>2778</v>
      </c>
      <c r="AP142">
        <v>2.7651591269693701E-2</v>
      </c>
      <c r="AQ142" t="str">
        <f>_xlfn.TEXTBEFORE(Table17[[#This Row],[rxn]],"-",-1)</f>
        <v>RXN-C4STMO3_c_FWD</v>
      </c>
    </row>
    <row r="143" spans="1:43" ht="17" x14ac:dyDescent="0.25">
      <c r="A143" t="s">
        <v>7741</v>
      </c>
      <c r="B143">
        <v>31.724515659329199</v>
      </c>
      <c r="C143" t="str">
        <f>_xlfn.TEXTAFTER(Table513[[#This Row],[rxnid]],"-",-1)</f>
        <v>rt5014</v>
      </c>
      <c r="D143" t="str">
        <f>_xlfn.TEXTAFTER(_xlfn.TEXTBEFORE(Table513[[#This Row],[rxnid]],"-"&amp;Table513[[#This Row],[enz]]),"RXN-")</f>
        <v>PKETX_c_FWD</v>
      </c>
      <c r="E143" t="str">
        <f>_xlfn.XLOOKUP(Table513[[#This Row],[rxnid]],Table312[rxnid],Table312[kapp (1/s)],"")</f>
        <v/>
      </c>
      <c r="F143" t="e">
        <f>(Table513[[#This Row],[kapp (1/s)]]-Table513[[#This Row],[old]])/Table513[[#This Row],[old]]</f>
        <v>#VALUE!</v>
      </c>
      <c r="G143" t="e">
        <f>ABS(Table513[[#This Row],[(new-old)/old]])</f>
        <v>#VALUE!</v>
      </c>
      <c r="H143" t="str" cm="1">
        <f t="array" ref="H143">IF(ROWS(_xlfn._xlws.FILTER(Table513[rxnid],Table513[enz]=Table513[[#This Row],[enz]]))&gt;1,"many","1")</f>
        <v>1</v>
      </c>
      <c r="I143" t="e" cm="1">
        <f t="array" ref="I143">IF(ROWS(_xlfn._xlws.FILTER(Table513[rxnid],Table513[rxn-no-enz]=Table513[[#This Row],[rxn-no-enz]]))&gt;1,"many","1")</f>
        <v>#N/A</v>
      </c>
      <c r="J143" t="str">
        <f>_xlfn.XLOOKUP(SUBSTITUTE(Table513[[#This Row],[rxnid]],"'",""),Table614[rxn],Table614[rxn],"no")</f>
        <v>no</v>
      </c>
      <c r="K143" t="str" cm="1">
        <f t="array" ref="K143">_xlfn.XLOOKUP(Table513[[#This Row],[rxnid]],"'"&amp;Table614[rxn]&amp;"'",Table614[expected kapp],"")</f>
        <v/>
      </c>
      <c r="M143" t="s">
        <v>2882</v>
      </c>
      <c r="N143">
        <v>1.2417935991228599</v>
      </c>
      <c r="P143" s="4"/>
      <c r="T143"/>
      <c r="AB143" s="7" t="s">
        <v>10971</v>
      </c>
      <c r="AC143" s="7" t="str">
        <f>_xlfn.TEXTBEFORE(Table815[[#This Row],[raw]]," ")</f>
        <v>ENZSYN-rt7388</v>
      </c>
      <c r="AD143" s="7">
        <f>_xlfn.NUMBERVALUE(_xlfn.TEXTAFTER(Table815[[#This Row],[raw]]," "))</f>
        <v>4.3327610665789598E-7</v>
      </c>
      <c r="AF143" s="1" t="s">
        <v>2920</v>
      </c>
      <c r="AG143" s="1" t="s">
        <v>2778</v>
      </c>
      <c r="AH143" s="1">
        <v>1.1398319652365299E-2</v>
      </c>
      <c r="AI143" s="1" t="e">
        <f>_xlfn.TEXTAFTER(Table916[[#This Row],[type]],"-",-1)</f>
        <v>#N/A</v>
      </c>
      <c r="AJ143" s="1" t="str">
        <f ca="1">_xlfn.TEXTAFTER(_xlfn.TEXTBEFORE(Table916[[#This Row],[type]],"-"&amp;Table916[[#This Row],[rxn-no-enz]]),"RXN-")</f>
        <v>C4STMO2_c_FWD</v>
      </c>
      <c r="AK143" s="1" t="e">
        <f>_xlfn.TEXTBEFORE(Table916[[#This Row],[type]],"_",-1)</f>
        <v>#N/A</v>
      </c>
      <c r="AN143" t="s">
        <v>2922</v>
      </c>
      <c r="AO143" t="s">
        <v>2778</v>
      </c>
      <c r="AP143">
        <v>2.7651591269693701E-2</v>
      </c>
      <c r="AQ143" t="str">
        <f>_xlfn.TEXTBEFORE(Table17[[#This Row],[rxn]],"-",-1)</f>
        <v>RXN-C4STMO4_c_FWD</v>
      </c>
    </row>
    <row r="144" spans="1:43" ht="17" x14ac:dyDescent="0.25">
      <c r="A144" t="s">
        <v>3329</v>
      </c>
      <c r="B144">
        <v>92.917399853052004</v>
      </c>
      <c r="C144" t="str">
        <f>_xlfn.TEXTAFTER(Table513[[#This Row],[rxnid]],"-",-1)</f>
        <v>rt4237</v>
      </c>
      <c r="D144" t="str">
        <f>_xlfn.TEXTAFTER(_xlfn.TEXTBEFORE(Table513[[#This Row],[rxnid]],"-"&amp;Table513[[#This Row],[enz]]),"RXN-")</f>
        <v>SUCFUMt_c_m_FWD</v>
      </c>
      <c r="E144">
        <f>_xlfn.XLOOKUP(Table513[[#This Row],[rxnid]],Table312[rxnid],Table312[kapp (1/s)],"")</f>
        <v>7.0116559476772498</v>
      </c>
      <c r="F144">
        <f>(Table513[[#This Row],[kapp (1/s)]]-Table513[[#This Row],[old]])/Table513[[#This Row],[old]]</f>
        <v>12.251848143494938</v>
      </c>
      <c r="G144">
        <f>ABS(Table513[[#This Row],[(new-old)/old]])</f>
        <v>12.251848143494938</v>
      </c>
      <c r="H144" t="str" cm="1">
        <f t="array" ref="H144">IF(ROWS(_xlfn._xlws.FILTER(Table513[rxnid],Table513[enz]=Table513[[#This Row],[enz]]))&gt;1,"many","1")</f>
        <v>1</v>
      </c>
      <c r="I144" t="e" cm="1">
        <f t="array" ref="I144">IF(ROWS(_xlfn._xlws.FILTER(Table513[rxnid],Table513[rxn-no-enz]=Table513[[#This Row],[rxn-no-enz]]))&gt;1,"many","1")</f>
        <v>#N/A</v>
      </c>
      <c r="J144" t="str">
        <f>_xlfn.XLOOKUP(SUBSTITUTE(Table513[[#This Row],[rxnid]],"'",""),Table614[rxn],Table614[rxn],"no")</f>
        <v>no</v>
      </c>
      <c r="K144" t="str" cm="1">
        <f t="array" ref="K144">_xlfn.XLOOKUP(Table513[[#This Row],[rxnid]],"'"&amp;Table614[rxn]&amp;"'",Table614[expected kapp],"")</f>
        <v/>
      </c>
      <c r="M144" t="s">
        <v>3176</v>
      </c>
      <c r="N144">
        <v>9.17665605382766</v>
      </c>
      <c r="P144" s="4"/>
      <c r="T144"/>
      <c r="AB144" s="7" t="s">
        <v>10972</v>
      </c>
      <c r="AC144" s="7" t="str">
        <f>_xlfn.TEXTBEFORE(Table815[[#This Row],[raw]]," ")</f>
        <v>ENZSYN-GPIA1CPLX1</v>
      </c>
      <c r="AD144" s="7">
        <f>_xlfn.NUMBERVALUE(_xlfn.TEXTAFTER(Table815[[#This Row],[raw]]," "))</f>
        <v>0</v>
      </c>
      <c r="AF144" s="1" t="s">
        <v>2921</v>
      </c>
      <c r="AG144" s="1" t="s">
        <v>2778</v>
      </c>
      <c r="AH144" s="1">
        <v>1.1398319652365299E-2</v>
      </c>
      <c r="AI144" s="1" t="e">
        <f>_xlfn.TEXTAFTER(Table916[[#This Row],[type]],"-",-1)</f>
        <v>#N/A</v>
      </c>
      <c r="AJ144" s="1" t="str">
        <f ca="1">_xlfn.TEXTAFTER(_xlfn.TEXTBEFORE(Table916[[#This Row],[type]],"-"&amp;Table916[[#This Row],[rxn-no-enz]]),"RXN-")</f>
        <v>C4STMO3_c_FWD</v>
      </c>
      <c r="AK144" s="1" t="e">
        <f>_xlfn.TEXTBEFORE(Table916[[#This Row],[type]],"_",-1)</f>
        <v>#N/A</v>
      </c>
      <c r="AN144" t="s">
        <v>2923</v>
      </c>
      <c r="AO144" t="s">
        <v>2778</v>
      </c>
      <c r="AP144">
        <v>2.7651591269693701E-2</v>
      </c>
      <c r="AQ144" t="str">
        <f>_xlfn.TEXTBEFORE(Table17[[#This Row],[rxn]],"-",-1)</f>
        <v>RXN-C8STI_c_FWD</v>
      </c>
    </row>
    <row r="145" spans="1:43" ht="17" x14ac:dyDescent="0.25">
      <c r="A145" t="s">
        <v>6575</v>
      </c>
      <c r="B145">
        <v>8.5257898921180093</v>
      </c>
      <c r="C145" t="str">
        <f>_xlfn.TEXTAFTER(Table513[[#This Row],[rxnid]],"-",-1)</f>
        <v>rt3408</v>
      </c>
      <c r="D145" t="str">
        <f>_xlfn.TEXTAFTER(_xlfn.TEXTBEFORE(Table513[[#This Row],[rxnid]],"-"&amp;Table513[[#This Row],[enz]]),"RXN-")</f>
        <v>FKYNH_c_FWD</v>
      </c>
      <c r="E145" t="str">
        <f>_xlfn.XLOOKUP(Table513[[#This Row],[rxnid]],Table312[rxnid],Table312[kapp (1/s)],"")</f>
        <v/>
      </c>
      <c r="F145" t="e">
        <f>(Table513[[#This Row],[kapp (1/s)]]-Table513[[#This Row],[old]])/Table513[[#This Row],[old]]</f>
        <v>#VALUE!</v>
      </c>
      <c r="G145" t="e">
        <f>ABS(Table513[[#This Row],[(new-old)/old]])</f>
        <v>#VALUE!</v>
      </c>
      <c r="H145" t="str" cm="1">
        <f t="array" ref="H145">IF(ROWS(_xlfn._xlws.FILTER(Table513[rxnid],Table513[enz]=Table513[[#This Row],[enz]]))&gt;1,"many","1")</f>
        <v>1</v>
      </c>
      <c r="I145" t="e" cm="1">
        <f t="array" ref="I145">IF(ROWS(_xlfn._xlws.FILTER(Table513[rxnid],Table513[rxn-no-enz]=Table513[[#This Row],[rxn-no-enz]]))&gt;1,"many","1")</f>
        <v>#N/A</v>
      </c>
      <c r="J145" t="str">
        <f>_xlfn.XLOOKUP(SUBSTITUTE(Table513[[#This Row],[rxnid]],"'",""),Table614[rxn],Table614[rxn],"no")</f>
        <v>no</v>
      </c>
      <c r="K145" t="str" cm="1">
        <f t="array" ref="K145">_xlfn.XLOOKUP(Table513[[#This Row],[rxnid]],"'"&amp;Table614[rxn]&amp;"'",Table614[expected kapp],"")</f>
        <v/>
      </c>
      <c r="M145" t="s">
        <v>3283</v>
      </c>
      <c r="N145">
        <v>7.2185865616926996</v>
      </c>
      <c r="P145" s="4"/>
      <c r="T145"/>
      <c r="AB145" s="7" t="s">
        <v>10973</v>
      </c>
      <c r="AC145" s="7" t="str">
        <f>_xlfn.TEXTBEFORE(Table815[[#This Row],[raw]]," ")</f>
        <v>ENZSYN-rt5724</v>
      </c>
      <c r="AD145" s="7">
        <f>_xlfn.NUMBERVALUE(_xlfn.TEXTAFTER(Table815[[#This Row],[raw]]," "))</f>
        <v>0</v>
      </c>
      <c r="AF145" s="1" t="s">
        <v>2922</v>
      </c>
      <c r="AG145" s="1" t="s">
        <v>2778</v>
      </c>
      <c r="AH145" s="1">
        <v>1.1398319652365299E-2</v>
      </c>
      <c r="AI145" s="1" t="e">
        <f>_xlfn.TEXTAFTER(Table916[[#This Row],[type]],"-",-1)</f>
        <v>#N/A</v>
      </c>
      <c r="AJ145" s="1" t="str">
        <f ca="1">_xlfn.TEXTAFTER(_xlfn.TEXTBEFORE(Table916[[#This Row],[type]],"-"&amp;Table916[[#This Row],[rxn-no-enz]]),"RXN-")</f>
        <v>C4STMO4_c_FWD</v>
      </c>
      <c r="AK145" s="1" t="e">
        <f>_xlfn.TEXTBEFORE(Table916[[#This Row],[type]],"_",-1)</f>
        <v>#N/A</v>
      </c>
      <c r="AN145" t="s">
        <v>2924</v>
      </c>
      <c r="AO145" t="s">
        <v>2778</v>
      </c>
      <c r="AP145">
        <v>4.8800816286774501E-4</v>
      </c>
      <c r="AQ145" t="str">
        <f>_xlfn.TEXTBEFORE(Table17[[#This Row],[rxn]],"-",-1)</f>
        <v>RXN-CA2t_c_e_FWD</v>
      </c>
    </row>
    <row r="146" spans="1:43" ht="17" x14ac:dyDescent="0.25">
      <c r="A146" t="s">
        <v>3112</v>
      </c>
      <c r="B146">
        <v>7.1190852533067597</v>
      </c>
      <c r="C146" t="str">
        <f>_xlfn.TEXTAFTER(Table513[[#This Row],[rxnid]],"-",-1)</f>
        <v>rt0339</v>
      </c>
      <c r="D146" t="str">
        <f>_xlfn.TEXTAFTER(_xlfn.TEXTBEFORE(Table513[[#This Row],[rxnid]],"-"&amp;Table513[[#This Row],[enz]]),"RXN-")</f>
        <v>IGPDH_c_FWD</v>
      </c>
      <c r="E146">
        <f>_xlfn.XLOOKUP(Table513[[#This Row],[rxnid]],Table312[rxnid],Table312[kapp (1/s)],"")</f>
        <v>2.0208598361439498</v>
      </c>
      <c r="F146">
        <f>(Table513[[#This Row],[kapp (1/s)]]-Table513[[#This Row],[old]])/Table513[[#This Row],[old]]</f>
        <v>2.5228001101208752</v>
      </c>
      <c r="G146">
        <f>ABS(Table513[[#This Row],[(new-old)/old]])</f>
        <v>2.5228001101208752</v>
      </c>
      <c r="H146" t="str" cm="1">
        <f t="array" ref="H146">IF(ROWS(_xlfn._xlws.FILTER(Table513[rxnid],Table513[enz]=Table513[[#This Row],[enz]]))&gt;1,"many","1")</f>
        <v>1</v>
      </c>
      <c r="I146" t="e" cm="1">
        <f t="array" ref="I146">IF(ROWS(_xlfn._xlws.FILTER(Table513[rxnid],Table513[rxn-no-enz]=Table513[[#This Row],[rxn-no-enz]]))&gt;1,"many","1")</f>
        <v>#N/A</v>
      </c>
      <c r="J146" t="str">
        <f>_xlfn.XLOOKUP(SUBSTITUTE(Table513[[#This Row],[rxnid]],"'",""),Table614[rxn],Table614[rxn],"no")</f>
        <v>no</v>
      </c>
      <c r="K146" t="str" cm="1">
        <f t="array" ref="K146">_xlfn.XLOOKUP(Table513[[#This Row],[rxnid]],"'"&amp;Table614[rxn]&amp;"'",Table614[expected kapp],"")</f>
        <v/>
      </c>
      <c r="M146" t="s">
        <v>3140</v>
      </c>
      <c r="N146">
        <v>2.7185385714510901</v>
      </c>
      <c r="P146" s="4"/>
      <c r="T146"/>
      <c r="AB146" s="7" t="s">
        <v>10974</v>
      </c>
      <c r="AC146" s="7" t="str">
        <f>_xlfn.TEXTBEFORE(Table815[[#This Row],[raw]]," ")</f>
        <v>ENZSYN-rt1519</v>
      </c>
      <c r="AD146" s="7">
        <f>_xlfn.NUMBERVALUE(_xlfn.TEXTAFTER(Table815[[#This Row],[raw]]," "))</f>
        <v>5.2815150311570602E-8</v>
      </c>
      <c r="AF146" s="1" t="s">
        <v>2923</v>
      </c>
      <c r="AG146" s="1" t="s">
        <v>2778</v>
      </c>
      <c r="AH146" s="1">
        <v>1.1398319652365299E-2</v>
      </c>
      <c r="AI146" s="1" t="e">
        <f>_xlfn.TEXTAFTER(Table916[[#This Row],[type]],"-",-1)</f>
        <v>#N/A</v>
      </c>
      <c r="AJ146" s="1" t="str">
        <f ca="1">_xlfn.TEXTAFTER(_xlfn.TEXTBEFORE(Table916[[#This Row],[type]],"-"&amp;Table916[[#This Row],[rxn-no-enz]]),"RXN-")</f>
        <v>C8STI_c_FWD</v>
      </c>
      <c r="AK146" s="1" t="e">
        <f>_xlfn.TEXTBEFORE(Table916[[#This Row],[type]],"_",-1)</f>
        <v>#N/A</v>
      </c>
      <c r="AN146" t="s">
        <v>5949</v>
      </c>
      <c r="AO146" t="s">
        <v>2778</v>
      </c>
      <c r="AP146">
        <v>9.2091715918864905E-2</v>
      </c>
      <c r="AQ146" t="str">
        <f>_xlfn.TEXTBEFORE(Table17[[#This Row],[rxn]],"-",-1)</f>
        <v>RXN-CBPS_c_FWD</v>
      </c>
    </row>
    <row r="147" spans="1:43" ht="17" x14ac:dyDescent="0.25">
      <c r="A147" t="s">
        <v>2973</v>
      </c>
      <c r="B147">
        <v>0.17838896146782701</v>
      </c>
      <c r="C147" t="str">
        <f>_xlfn.TEXTAFTER(Table513[[#This Row],[rxnid]],"-",-1)</f>
        <v>rt3791_c</v>
      </c>
      <c r="D147" t="str">
        <f>_xlfn.TEXTAFTER(_xlfn.TEXTBEFORE(Table513[[#This Row],[rxnid]],"-"&amp;Table513[[#This Row],[enz]]),"RXN-")</f>
        <v>DHFRi_c_FWD</v>
      </c>
      <c r="E147">
        <f>_xlfn.XLOOKUP(Table513[[#This Row],[rxnid]],Table312[rxnid],Table312[kapp (1/s)],"")</f>
        <v>7.3073086928459499E-2</v>
      </c>
      <c r="F147">
        <f>(Table513[[#This Row],[kapp (1/s)]]-Table513[[#This Row],[old]])/Table513[[#This Row],[old]]</f>
        <v>1.4412402563815945</v>
      </c>
      <c r="G147">
        <f>ABS(Table513[[#This Row],[(new-old)/old]])</f>
        <v>1.4412402563815945</v>
      </c>
      <c r="H147" t="str" cm="1">
        <f t="array" ref="H147">IF(ROWS(_xlfn._xlws.FILTER(Table513[rxnid],Table513[enz]=Table513[[#This Row],[enz]]))&gt;1,"many","1")</f>
        <v>1</v>
      </c>
      <c r="I147" t="e" cm="1">
        <f t="array" ref="I147">IF(ROWS(_xlfn._xlws.FILTER(Table513[rxnid],Table513[rxn-no-enz]=Table513[[#This Row],[rxn-no-enz]]))&gt;1,"many","1")</f>
        <v>#N/A</v>
      </c>
      <c r="J147" t="str">
        <f>_xlfn.XLOOKUP(SUBSTITUTE(Table513[[#This Row],[rxnid]],"'",""),Table614[rxn],Table614[rxn],"no")</f>
        <v>no</v>
      </c>
      <c r="K147" t="str" cm="1">
        <f t="array" ref="K147">_xlfn.XLOOKUP(Table513[[#This Row],[rxnid]],"'"&amp;Table614[rxn]&amp;"'",Table614[expected kapp],"")</f>
        <v/>
      </c>
      <c r="M147" t="s">
        <v>7295</v>
      </c>
      <c r="N147">
        <v>131.274046537072</v>
      </c>
      <c r="P147" s="4"/>
      <c r="T147"/>
      <c r="AB147" s="7" t="s">
        <v>10975</v>
      </c>
      <c r="AC147" s="7" t="str">
        <f>_xlfn.TEXTBEFORE(Table815[[#This Row],[raw]]," ")</f>
        <v>ENZSYN-rt4069</v>
      </c>
      <c r="AD147" s="7">
        <f>_xlfn.NUMBERVALUE(_xlfn.TEXTAFTER(Table815[[#This Row],[raw]]," "))</f>
        <v>5.8426148078694798E-9</v>
      </c>
      <c r="AF147" s="1" t="s">
        <v>2924</v>
      </c>
      <c r="AG147" s="1" t="s">
        <v>2778</v>
      </c>
      <c r="AH147" s="1">
        <v>1.42907690616106E-4</v>
      </c>
      <c r="AI147" s="1" t="e">
        <f>_xlfn.TEXTAFTER(Table916[[#This Row],[type]],"-",-1)</f>
        <v>#N/A</v>
      </c>
      <c r="AJ147" s="1" t="str">
        <f ca="1">_xlfn.TEXTAFTER(_xlfn.TEXTBEFORE(Table916[[#This Row],[type]],"-"&amp;Table916[[#This Row],[rxn-no-enz]]),"RXN-")</f>
        <v>CA2t_c_e_FWD</v>
      </c>
      <c r="AK147" s="1" t="e">
        <f>_xlfn.TEXTBEFORE(Table916[[#This Row],[type]],"_",-1)</f>
        <v>#N/A</v>
      </c>
      <c r="AN147" t="s">
        <v>2926</v>
      </c>
      <c r="AO147" t="s">
        <v>2778</v>
      </c>
      <c r="AP147">
        <v>5.91765330953977E-2</v>
      </c>
      <c r="AQ147" t="str">
        <f>_xlfn.TEXTBEFORE(Table17[[#This Row],[rxn]],"-",-1)</f>
        <v>RXN-CDPDAGS_rm_FWD</v>
      </c>
    </row>
    <row r="148" spans="1:43" ht="17" x14ac:dyDescent="0.25">
      <c r="A148" t="s">
        <v>3026</v>
      </c>
      <c r="B148">
        <v>6.6555236659174204</v>
      </c>
      <c r="C148" t="str">
        <f>_xlfn.TEXTAFTER(Table513[[#This Row],[rxnid]],"-",-1)</f>
        <v>rt5633_c</v>
      </c>
      <c r="D148" t="str">
        <f>_xlfn.TEXTAFTER(_xlfn.TEXTBEFORE(Table513[[#This Row],[rxnid]],"-"&amp;Table513[[#This Row],[enz]]),"RXN-")</f>
        <v>FUM_c_FWD</v>
      </c>
      <c r="E148">
        <f>_xlfn.XLOOKUP(Table513[[#This Row],[rxnid]],Table312[rxnid],Table312[kapp (1/s)],"")</f>
        <v>1.29936728422133</v>
      </c>
      <c r="F148">
        <f>(Table513[[#This Row],[kapp (1/s)]]-Table513[[#This Row],[old]])/Table513[[#This Row],[old]]</f>
        <v>4.1221265509281055</v>
      </c>
      <c r="G148">
        <f>ABS(Table513[[#This Row],[(new-old)/old]])</f>
        <v>4.1221265509281055</v>
      </c>
      <c r="H148" t="str" cm="1">
        <f t="array" ref="H148">IF(ROWS(_xlfn._xlws.FILTER(Table513[rxnid],Table513[enz]=Table513[[#This Row],[enz]]))&gt;1,"many","1")</f>
        <v>1</v>
      </c>
      <c r="I148" t="e" cm="1">
        <f t="array" ref="I148">IF(ROWS(_xlfn._xlws.FILTER(Table513[rxnid],Table513[rxn-no-enz]=Table513[[#This Row],[rxn-no-enz]]))&gt;1,"many","1")</f>
        <v>#N/A</v>
      </c>
      <c r="J148" t="str">
        <f>_xlfn.XLOOKUP(SUBSTITUTE(Table513[[#This Row],[rxnid]],"'",""),Table614[rxn],Table614[rxn],"no")</f>
        <v>no</v>
      </c>
      <c r="K148" t="str" cm="1">
        <f t="array" ref="K148">_xlfn.XLOOKUP(Table513[[#This Row],[rxnid]],"'"&amp;Table614[rxn]&amp;"'",Table614[expected kapp],"")</f>
        <v/>
      </c>
      <c r="M148" t="s">
        <v>3178</v>
      </c>
      <c r="N148">
        <v>4.7879251722794303</v>
      </c>
      <c r="P148" s="4"/>
      <c r="T148"/>
      <c r="AB148" s="7" t="s">
        <v>10976</v>
      </c>
      <c r="AC148" s="7" t="str">
        <f>_xlfn.TEXTBEFORE(Table815[[#This Row],[raw]]," ")</f>
        <v>ENZSYN-rt4183</v>
      </c>
      <c r="AD148" s="7">
        <f>_xlfn.NUMBERVALUE(_xlfn.TEXTAFTER(Table815[[#This Row],[raw]]," "))</f>
        <v>5.4909730392378398E-8</v>
      </c>
      <c r="AF148" s="1" t="s">
        <v>5949</v>
      </c>
      <c r="AG148" s="1" t="s">
        <v>2778</v>
      </c>
      <c r="AH148" s="1">
        <v>3.7342913034097799E-2</v>
      </c>
      <c r="AI148" s="1" t="e">
        <f>_xlfn.TEXTAFTER(Table916[[#This Row],[type]],"-",-1)</f>
        <v>#N/A</v>
      </c>
      <c r="AJ148" s="1" t="str">
        <f ca="1">_xlfn.TEXTAFTER(_xlfn.TEXTBEFORE(Table916[[#This Row],[type]],"-"&amp;Table916[[#This Row],[rxn-no-enz]]),"RXN-")</f>
        <v>CBPS_c_FWD</v>
      </c>
      <c r="AK148" s="1" t="e">
        <f>_xlfn.TEXTBEFORE(Table916[[#This Row],[type]],"_",-1)</f>
        <v>#N/A</v>
      </c>
      <c r="AN148" t="s">
        <v>2927</v>
      </c>
      <c r="AO148" t="s">
        <v>2778</v>
      </c>
      <c r="AP148">
        <v>2.5671121623884598E-2</v>
      </c>
      <c r="AQ148" t="str">
        <f>_xlfn.TEXTBEFORE(Table17[[#This Row],[rxn]],"-",-1)</f>
        <v>RXN-CDPt_c_rm_REV</v>
      </c>
    </row>
    <row r="149" spans="1:43" ht="17" x14ac:dyDescent="0.25">
      <c r="A149" t="s">
        <v>4817</v>
      </c>
      <c r="B149">
        <v>7.9266254588829899</v>
      </c>
      <c r="C149" t="str">
        <f>_xlfn.TEXTAFTER(Table513[[#This Row],[rxnid]],"-",-1)</f>
        <v>rt3853</v>
      </c>
      <c r="D149" t="str">
        <f>_xlfn.TEXTAFTER(_xlfn.TEXTBEFORE(Table513[[#This Row],[rxnid]],"-"&amp;Table513[[#This Row],[enz]]),"RXN-")</f>
        <v>NACt_c_e_FWD</v>
      </c>
      <c r="E149">
        <f>_xlfn.XLOOKUP(Table513[[#This Row],[rxnid]],Table312[rxnid],Table312[kapp (1/s)],"")</f>
        <v>1.7717052772466099E-3</v>
      </c>
      <c r="F149">
        <f>(Table513[[#This Row],[kapp (1/s)]]-Table513[[#This Row],[old]])/Table513[[#This Row],[old]]</f>
        <v>4473.0090582118046</v>
      </c>
      <c r="G149">
        <f>ABS(Table513[[#This Row],[(new-old)/old]])</f>
        <v>4473.0090582118046</v>
      </c>
      <c r="H149" t="str" cm="1">
        <f t="array" ref="H149">IF(ROWS(_xlfn._xlws.FILTER(Table513[rxnid],Table513[enz]=Table513[[#This Row],[enz]]))&gt;1,"many","1")</f>
        <v>1</v>
      </c>
      <c r="I149" t="e" cm="1">
        <f t="array" ref="I149">IF(ROWS(_xlfn._xlws.FILTER(Table513[rxnid],Table513[rxn-no-enz]=Table513[[#This Row],[rxn-no-enz]]))&gt;1,"many","1")</f>
        <v>#N/A</v>
      </c>
      <c r="J149" t="str">
        <f>_xlfn.XLOOKUP(SUBSTITUTE(Table513[[#This Row],[rxnid]],"'",""),Table614[rxn],Table614[rxn],"no")</f>
        <v>RXN-NACt_c_e_FWD-rt3853</v>
      </c>
      <c r="K149" t="str" cm="1">
        <f t="array" ref="K149">_xlfn.XLOOKUP(Table513[[#This Row],[rxnid]],"'"&amp;Table614[rxn]&amp;"'",Table614[expected kapp],"")</f>
        <v/>
      </c>
      <c r="M149" t="s">
        <v>3082</v>
      </c>
      <c r="N149">
        <v>0.59318040654480997</v>
      </c>
      <c r="P149" s="4"/>
      <c r="T149"/>
      <c r="AB149" s="7" t="s">
        <v>10977</v>
      </c>
      <c r="AC149" s="7" t="str">
        <f>_xlfn.TEXTBEFORE(Table815[[#This Row],[raw]]," ")</f>
        <v>ENZSYN-rt7648</v>
      </c>
      <c r="AD149" s="7">
        <f>_xlfn.NUMBERVALUE(_xlfn.TEXTAFTER(Table815[[#This Row],[raw]]," "))</f>
        <v>2.1796009321147601E-7</v>
      </c>
      <c r="AF149" s="1" t="s">
        <v>2926</v>
      </c>
      <c r="AG149" s="1" t="s">
        <v>2778</v>
      </c>
      <c r="AH149" s="1">
        <v>1.7159404134580999E-2</v>
      </c>
      <c r="AI149" s="1" t="e">
        <f>_xlfn.TEXTAFTER(Table916[[#This Row],[type]],"-",-1)</f>
        <v>#N/A</v>
      </c>
      <c r="AJ149" s="1" t="str">
        <f ca="1">_xlfn.TEXTAFTER(_xlfn.TEXTBEFORE(Table916[[#This Row],[type]],"-"&amp;Table916[[#This Row],[rxn-no-enz]]),"RXN-")</f>
        <v>CDPDAGS_rm_FWD</v>
      </c>
      <c r="AK149" s="1" t="e">
        <f>_xlfn.TEXTBEFORE(Table916[[#This Row],[type]],"_",-1)</f>
        <v>#N/A</v>
      </c>
      <c r="AN149" t="s">
        <v>5973</v>
      </c>
      <c r="AO149" t="s">
        <v>2778</v>
      </c>
      <c r="AP149">
        <v>5.4464078379489096E-4</v>
      </c>
      <c r="AQ149" t="str">
        <f>_xlfn.TEXTBEFORE(Table17[[#This Row],[rxn]],"-",-1)</f>
        <v>RXN-CERS124_c_FWD</v>
      </c>
    </row>
    <row r="150" spans="1:43" ht="17" x14ac:dyDescent="0.25">
      <c r="A150" t="s">
        <v>5499</v>
      </c>
      <c r="B150">
        <v>21.980291313203701</v>
      </c>
      <c r="C150" t="str">
        <f>_xlfn.TEXTAFTER(Table513[[#This Row],[rxnid]],"-",-1)</f>
        <v>rt5429</v>
      </c>
      <c r="D150" t="str">
        <f>_xlfn.TEXTAFTER(_xlfn.TEXTBEFORE(Table513[[#This Row],[rxnid]],"-"&amp;Table513[[#This Row],[enz]]),"RXN-")</f>
        <v>ACCOATsucac_m_FWD</v>
      </c>
      <c r="E150">
        <f>_xlfn.XLOOKUP(Table513[[#This Row],[rxnid]],Table312[rxnid],Table312[kapp (1/s)],"")</f>
        <v>1.8995825201260299</v>
      </c>
      <c r="F150">
        <f>(Table513[[#This Row],[kapp (1/s)]]-Table513[[#This Row],[old]])/Table513[[#This Row],[old]]</f>
        <v>10.571116853478623</v>
      </c>
      <c r="G150">
        <f>ABS(Table513[[#This Row],[(new-old)/old]])</f>
        <v>10.571116853478623</v>
      </c>
      <c r="H150" t="str" cm="1">
        <f t="array" ref="H150">IF(ROWS(_xlfn._xlws.FILTER(Table513[rxnid],Table513[enz]=Table513[[#This Row],[enz]]))&gt;1,"many","1")</f>
        <v>1</v>
      </c>
      <c r="I150" t="e" cm="1">
        <f t="array" ref="I150">IF(ROWS(_xlfn._xlws.FILTER(Table513[rxnid],Table513[rxn-no-enz]=Table513[[#This Row],[rxn-no-enz]]))&gt;1,"many","1")</f>
        <v>#N/A</v>
      </c>
      <c r="J150" t="str">
        <f>_xlfn.XLOOKUP(SUBSTITUTE(Table513[[#This Row],[rxnid]],"'",""),Table614[rxn],Table614[rxn],"no")</f>
        <v>no</v>
      </c>
      <c r="K150" t="str" cm="1">
        <f t="array" ref="K150">_xlfn.XLOOKUP(Table513[[#This Row],[rxnid]],"'"&amp;Table614[rxn]&amp;"'",Table614[expected kapp],"")</f>
        <v/>
      </c>
      <c r="M150" t="s">
        <v>3154</v>
      </c>
      <c r="N150">
        <v>1.17108454690105</v>
      </c>
      <c r="P150" s="4"/>
      <c r="T150"/>
      <c r="AB150" s="7" t="s">
        <v>10978</v>
      </c>
      <c r="AC150" s="7" t="str">
        <f>_xlfn.TEXTBEFORE(Table815[[#This Row],[raw]]," ")</f>
        <v>ENZSYN-rt6488_m</v>
      </c>
      <c r="AD150" s="7">
        <f>_xlfn.NUMBERVALUE(_xlfn.TEXTAFTER(Table815[[#This Row],[raw]]," "))</f>
        <v>9.46700412615857E-7</v>
      </c>
      <c r="AF150" s="1" t="s">
        <v>2927</v>
      </c>
      <c r="AG150" s="1" t="s">
        <v>2778</v>
      </c>
      <c r="AH150" s="1">
        <v>4.86842543786618E-3</v>
      </c>
      <c r="AI150" s="1" t="e">
        <f>_xlfn.TEXTAFTER(Table916[[#This Row],[type]],"-",-1)</f>
        <v>#N/A</v>
      </c>
      <c r="AJ150" s="1" t="str">
        <f ca="1">_xlfn.TEXTAFTER(_xlfn.TEXTBEFORE(Table916[[#This Row],[type]],"-"&amp;Table916[[#This Row],[rxn-no-enz]]),"RXN-")</f>
        <v>CDPt_c_rm_REV</v>
      </c>
      <c r="AK150" s="1" t="e">
        <f>_xlfn.TEXTBEFORE(Table916[[#This Row],[type]],"_",-1)</f>
        <v>#N/A</v>
      </c>
      <c r="AN150" t="s">
        <v>5974</v>
      </c>
      <c r="AO150" t="s">
        <v>2778</v>
      </c>
      <c r="AP150">
        <v>5.4464078379489096E-4</v>
      </c>
      <c r="AQ150" t="str">
        <f>_xlfn.TEXTBEFORE(Table17[[#This Row],[rxn]],"-",-1)</f>
        <v>RXN-CERS126_c_FWD</v>
      </c>
    </row>
    <row r="151" spans="1:43" ht="17" x14ac:dyDescent="0.25">
      <c r="A151" t="s">
        <v>2934</v>
      </c>
      <c r="B151">
        <v>5.5536849318043098</v>
      </c>
      <c r="C151" t="str">
        <f>_xlfn.TEXTAFTER(Table513[[#This Row],[rxnid]],"-",-1)</f>
        <v>rt5669</v>
      </c>
      <c r="D151" t="str">
        <f>_xlfn.TEXTAFTER(_xlfn.TEXTBEFORE(Table513[[#This Row],[rxnid]],"-"&amp;Table513[[#This Row],[enz]]),"RXN-")</f>
        <v>CHORS_c_FWD</v>
      </c>
      <c r="E151">
        <f>_xlfn.XLOOKUP(Table513[[#This Row],[rxnid]],Table312[rxnid],Table312[kapp (1/s)],"")</f>
        <v>2.1530092890310399</v>
      </c>
      <c r="F151">
        <f>(Table513[[#This Row],[kapp (1/s)]]-Table513[[#This Row],[old]])/Table513[[#This Row],[old]]</f>
        <v>1.57949882524833</v>
      </c>
      <c r="G151">
        <f>ABS(Table513[[#This Row],[(new-old)/old]])</f>
        <v>1.57949882524833</v>
      </c>
      <c r="H151" t="str" cm="1">
        <f t="array" ref="H151">IF(ROWS(_xlfn._xlws.FILTER(Table513[rxnid],Table513[enz]=Table513[[#This Row],[enz]]))&gt;1,"many","1")</f>
        <v>1</v>
      </c>
      <c r="I151" t="e" cm="1">
        <f t="array" ref="I151">IF(ROWS(_xlfn._xlws.FILTER(Table513[rxnid],Table513[rxn-no-enz]=Table513[[#This Row],[rxn-no-enz]]))&gt;1,"many","1")</f>
        <v>#N/A</v>
      </c>
      <c r="J151" t="str">
        <f>_xlfn.XLOOKUP(SUBSTITUTE(Table513[[#This Row],[rxnid]],"'",""),Table614[rxn],Table614[rxn],"no")</f>
        <v>no</v>
      </c>
      <c r="K151" t="str" cm="1">
        <f t="array" ref="K151">_xlfn.XLOOKUP(Table513[[#This Row],[rxnid]],"'"&amp;Table614[rxn]&amp;"'",Table614[expected kapp],"")</f>
        <v/>
      </c>
      <c r="M151" t="s">
        <v>3121</v>
      </c>
      <c r="N151">
        <v>3.0715383858138101</v>
      </c>
      <c r="P151" s="4"/>
      <c r="T151"/>
      <c r="AB151" s="7" t="s">
        <v>10979</v>
      </c>
      <c r="AC151" s="7" t="str">
        <f>_xlfn.TEXTBEFORE(Table815[[#This Row],[raw]]," ")</f>
        <v>ENZSYN-rt2735</v>
      </c>
      <c r="AD151" s="7">
        <f>_xlfn.NUMBERVALUE(_xlfn.TEXTAFTER(Table815[[#This Row],[raw]]," "))</f>
        <v>0</v>
      </c>
      <c r="AF151" s="1" t="s">
        <v>5967</v>
      </c>
      <c r="AG151" s="1" t="s">
        <v>2778</v>
      </c>
      <c r="AH151" s="1">
        <v>2.24504439643599E-4</v>
      </c>
      <c r="AI151" s="1" t="e">
        <f>_xlfn.TEXTAFTER(Table916[[#This Row],[type]],"-",-1)</f>
        <v>#N/A</v>
      </c>
      <c r="AJ151" s="1" t="str">
        <f ca="1">_xlfn.TEXTAFTER(_xlfn.TEXTBEFORE(Table916[[#This Row],[type]],"-"&amp;Table916[[#This Row],[rxn-no-enz]]),"RXN-")</f>
        <v>CERH126A_r_FWD</v>
      </c>
      <c r="AK151" s="1" t="e">
        <f>_xlfn.TEXTBEFORE(Table916[[#This Row],[type]],"_",-1)</f>
        <v>#N/A</v>
      </c>
      <c r="AN151" t="s">
        <v>5975</v>
      </c>
      <c r="AO151" t="s">
        <v>2778</v>
      </c>
      <c r="AP151">
        <v>5.4464078379489096E-4</v>
      </c>
      <c r="AQ151" t="str">
        <f>_xlfn.TEXTBEFORE(Table17[[#This Row],[rxn]],"-",-1)</f>
        <v>RXN-CERS2A24_r_FWD</v>
      </c>
    </row>
    <row r="152" spans="1:43" ht="17" x14ac:dyDescent="0.25">
      <c r="A152" t="s">
        <v>3224</v>
      </c>
      <c r="B152" s="3">
        <v>2923.6717731972999</v>
      </c>
      <c r="C152" t="str">
        <f>_xlfn.TEXTAFTER(Table513[[#This Row],[rxnid]],"-",-1)</f>
        <v>rt0499</v>
      </c>
      <c r="D152" t="str">
        <f>_xlfn.TEXTAFTER(_xlfn.TEXTBEFORE(Table513[[#This Row],[rxnid]],"-"&amp;Table513[[#This Row],[enz]]),"RXN-")</f>
        <v>PFK_c_FWD</v>
      </c>
      <c r="E152">
        <f>_xlfn.XLOOKUP(Table513[[#This Row],[rxnid]],Table312[rxnid],Table312[kapp (1/s)],"")</f>
        <v>2496.45886883001</v>
      </c>
      <c r="F152">
        <f>(Table513[[#This Row],[kapp (1/s)]]-Table513[[#This Row],[old]])/Table513[[#This Row],[old]]</f>
        <v>0.17112755579566483</v>
      </c>
      <c r="G152">
        <f>ABS(Table513[[#This Row],[(new-old)/old]])</f>
        <v>0.17112755579566483</v>
      </c>
      <c r="H152" t="str" cm="1">
        <f t="array" ref="H152">IF(ROWS(_xlfn._xlws.FILTER(Table513[rxnid],Table513[enz]=Table513[[#This Row],[enz]]))&gt;1,"many","1")</f>
        <v>1</v>
      </c>
      <c r="I152" t="e" cm="1">
        <f t="array" ref="I152">IF(ROWS(_xlfn._xlws.FILTER(Table513[rxnid],Table513[rxn-no-enz]=Table513[[#This Row],[rxn-no-enz]]))&gt;1,"many","1")</f>
        <v>#N/A</v>
      </c>
      <c r="J152" t="str">
        <f>_xlfn.XLOOKUP(SUBSTITUTE(Table513[[#This Row],[rxnid]],"'",""),Table614[rxn],Table614[rxn],"no")</f>
        <v>no</v>
      </c>
      <c r="K152" t="str" cm="1">
        <f t="array" ref="K152">_xlfn.XLOOKUP(Table513[[#This Row],[rxnid]],"'"&amp;Table614[rxn]&amp;"'",Table614[expected kapp],"")</f>
        <v/>
      </c>
      <c r="M152" t="s">
        <v>3343</v>
      </c>
      <c r="N152">
        <v>0.36096635706188801</v>
      </c>
      <c r="P152" s="4"/>
      <c r="T152"/>
      <c r="AB152" s="7" t="s">
        <v>10980</v>
      </c>
      <c r="AC152" s="7" t="str">
        <f>_xlfn.TEXTBEFORE(Table815[[#This Row],[raw]]," ")</f>
        <v>ENZSYN-rt3614</v>
      </c>
      <c r="AD152" s="7">
        <f>_xlfn.NUMBERVALUE(_xlfn.TEXTAFTER(Table815[[#This Row],[raw]]," "))</f>
        <v>4.6667451622531098E-7</v>
      </c>
      <c r="AF152" s="1" t="s">
        <v>5973</v>
      </c>
      <c r="AG152" s="1" t="s">
        <v>2778</v>
      </c>
      <c r="AH152" s="1">
        <v>2.24504439643599E-4</v>
      </c>
      <c r="AI152" s="1" t="e">
        <f>_xlfn.TEXTAFTER(Table916[[#This Row],[type]],"-",-1)</f>
        <v>#N/A</v>
      </c>
      <c r="AJ152" s="1" t="str">
        <f ca="1">_xlfn.TEXTAFTER(_xlfn.TEXTBEFORE(Table916[[#This Row],[type]],"-"&amp;Table916[[#This Row],[rxn-no-enz]]),"RXN-")</f>
        <v>CERS124_c_FWD</v>
      </c>
      <c r="AK152" s="1" t="e">
        <f>_xlfn.TEXTBEFORE(Table916[[#This Row],[type]],"_",-1)</f>
        <v>#N/A</v>
      </c>
      <c r="AN152" t="s">
        <v>5977</v>
      </c>
      <c r="AO152" t="s">
        <v>2778</v>
      </c>
      <c r="AP152">
        <v>5.4464078379489096E-4</v>
      </c>
      <c r="AQ152" t="str">
        <f>_xlfn.TEXTBEFORE(Table17[[#This Row],[rxn]],"-",-1)</f>
        <v>RXN-CERS2A26_r_FWD</v>
      </c>
    </row>
    <row r="153" spans="1:43" ht="17" x14ac:dyDescent="0.25">
      <c r="A153" t="s">
        <v>7178</v>
      </c>
      <c r="B153">
        <v>100.60565810309301</v>
      </c>
      <c r="C153" t="str">
        <f>_xlfn.TEXTAFTER(Table513[[#This Row],[rxnid]],"-",-1)</f>
        <v>rt8239</v>
      </c>
      <c r="D153" t="str">
        <f>_xlfn.TEXTAFTER(_xlfn.TEXTBEFORE(Table513[[#This Row],[rxnid]],"-"&amp;Table513[[#This Row],[enz]]),"RXN-")</f>
        <v>LLFC2O_c_FWD</v>
      </c>
      <c r="E153" t="str">
        <f>_xlfn.XLOOKUP(Table513[[#This Row],[rxnid]],Table312[rxnid],Table312[kapp (1/s)],"")</f>
        <v/>
      </c>
      <c r="F153" t="e">
        <f>(Table513[[#This Row],[kapp (1/s)]]-Table513[[#This Row],[old]])/Table513[[#This Row],[old]]</f>
        <v>#VALUE!</v>
      </c>
      <c r="G153" t="e">
        <f>ABS(Table513[[#This Row],[(new-old)/old]])</f>
        <v>#VALUE!</v>
      </c>
      <c r="H153" t="str" cm="1">
        <f t="array" ref="H153">IF(ROWS(_xlfn._xlws.FILTER(Table513[rxnid],Table513[enz]=Table513[[#This Row],[enz]]))&gt;1,"many","1")</f>
        <v>1</v>
      </c>
      <c r="I153" t="e" cm="1">
        <f t="array" ref="I153">IF(ROWS(_xlfn._xlws.FILTER(Table513[rxnid],Table513[rxn-no-enz]=Table513[[#This Row],[rxn-no-enz]]))&gt;1,"many","1")</f>
        <v>#N/A</v>
      </c>
      <c r="J153" t="str">
        <f>_xlfn.XLOOKUP(SUBSTITUTE(Table513[[#This Row],[rxnid]],"'",""),Table614[rxn],Table614[rxn],"no")</f>
        <v>no</v>
      </c>
      <c r="K153" t="str" cm="1">
        <f t="array" ref="K153">_xlfn.XLOOKUP(Table513[[#This Row],[rxnid]],"'"&amp;Table614[rxn]&amp;"'",Table614[expected kapp],"")</f>
        <v/>
      </c>
      <c r="M153" t="s">
        <v>3003</v>
      </c>
      <c r="N153">
        <v>8.5704186084616207</v>
      </c>
      <c r="P153" s="4"/>
      <c r="T153"/>
      <c r="AB153" s="7" t="s">
        <v>10981</v>
      </c>
      <c r="AC153" s="7" t="str">
        <f>_xlfn.TEXTBEFORE(Table815[[#This Row],[raw]]," ")</f>
        <v>ENZSYN-rt2060</v>
      </c>
      <c r="AD153" s="7">
        <f>_xlfn.NUMBERVALUE(_xlfn.TEXTAFTER(Table815[[#This Row],[raw]]," "))</f>
        <v>7.6415702728957303E-7</v>
      </c>
      <c r="AF153" s="1" t="s">
        <v>5974</v>
      </c>
      <c r="AG153" s="1" t="s">
        <v>2778</v>
      </c>
      <c r="AH153" s="1">
        <v>4.4900887928719799E-4</v>
      </c>
      <c r="AI153" s="1" t="e">
        <f>_xlfn.TEXTAFTER(Table916[[#This Row],[type]],"-",-1)</f>
        <v>#N/A</v>
      </c>
      <c r="AJ153" s="1" t="str">
        <f ca="1">_xlfn.TEXTAFTER(_xlfn.TEXTBEFORE(Table916[[#This Row],[type]],"-"&amp;Table916[[#This Row],[rxn-no-enz]]),"RXN-")</f>
        <v>CERS126_c_FWD</v>
      </c>
      <c r="AK153" s="1" t="e">
        <f>_xlfn.TEXTBEFORE(Table916[[#This Row],[type]],"_",-1)</f>
        <v>#N/A</v>
      </c>
      <c r="AN153" t="s">
        <v>2932</v>
      </c>
      <c r="AO153" t="s">
        <v>2778</v>
      </c>
      <c r="AP153">
        <v>2.1785631351795599E-3</v>
      </c>
      <c r="AQ153" t="str">
        <f>_xlfn.TEXTBEFORE(Table17[[#This Row],[rxn]],"-",-1)</f>
        <v>RXN-CERt_g_r_FWD</v>
      </c>
    </row>
    <row r="154" spans="1:43" ht="17" x14ac:dyDescent="0.25">
      <c r="A154" t="s">
        <v>3241</v>
      </c>
      <c r="B154">
        <v>5.0035604257409505E-4</v>
      </c>
      <c r="C154" t="str">
        <f>_xlfn.TEXTAFTER(Table513[[#This Row],[rxnid]],"-",-1)</f>
        <v>rt5817</v>
      </c>
      <c r="D154" t="str">
        <f>_xlfn.TEXTAFTER(_xlfn.TEXTBEFORE(Table513[[#This Row],[rxnid]],"-"&amp;Table513[[#This Row],[enz]]),"RXN-")</f>
        <v>PNTK_c_FWD</v>
      </c>
      <c r="E154">
        <f>_xlfn.XLOOKUP(Table513[[#This Row],[rxnid]],Table312[rxnid],Table312[kapp (1/s)],"")</f>
        <v>5.5806768348839802E-3</v>
      </c>
      <c r="F154">
        <f>(Table513[[#This Row],[kapp (1/s)]]-Table513[[#This Row],[old]])/Table513[[#This Row],[old]]</f>
        <v>-0.91034133360913438</v>
      </c>
      <c r="G154">
        <f>ABS(Table513[[#This Row],[(new-old)/old]])</f>
        <v>0.91034133360913438</v>
      </c>
      <c r="H154" t="str" cm="1">
        <f t="array" ref="H154">IF(ROWS(_xlfn._xlws.FILTER(Table513[rxnid],Table513[enz]=Table513[[#This Row],[enz]]))&gt;1,"many","1")</f>
        <v>1</v>
      </c>
      <c r="I154" t="e" cm="1">
        <f t="array" ref="I154">IF(ROWS(_xlfn._xlws.FILTER(Table513[rxnid],Table513[rxn-no-enz]=Table513[[#This Row],[rxn-no-enz]]))&gt;1,"many","1")</f>
        <v>#N/A</v>
      </c>
      <c r="J154" t="str">
        <f>_xlfn.XLOOKUP(SUBSTITUTE(Table513[[#This Row],[rxnid]],"'",""),Table614[rxn],Table614[rxn],"no")</f>
        <v>RXN-PNTK_c_FWD-rt5817</v>
      </c>
      <c r="K154" t="str" cm="1">
        <f t="array" ref="K154">_xlfn.XLOOKUP(Table513[[#This Row],[rxnid]],"'"&amp;Table614[rxn]&amp;"'",Table614[expected kapp],"")</f>
        <v/>
      </c>
      <c r="M154" t="s">
        <v>4817</v>
      </c>
      <c r="N154">
        <v>1.7717052772466099E-3</v>
      </c>
      <c r="P154" s="4"/>
      <c r="T154"/>
      <c r="AB154" s="7" t="s">
        <v>10982</v>
      </c>
      <c r="AC154" s="7" t="str">
        <f>_xlfn.TEXTBEFORE(Table815[[#This Row],[raw]]," ")</f>
        <v>ENZSYN-rt3278</v>
      </c>
      <c r="AD154" s="7">
        <f>_xlfn.NUMBERVALUE(_xlfn.TEXTAFTER(Table815[[#This Row],[raw]]," "))</f>
        <v>1.3472601704184501E-7</v>
      </c>
      <c r="AF154" s="1" t="s">
        <v>5975</v>
      </c>
      <c r="AG154" s="1" t="s">
        <v>2778</v>
      </c>
      <c r="AH154" s="1">
        <v>2.24504439643599E-4</v>
      </c>
      <c r="AI154" s="1" t="e">
        <f>_xlfn.TEXTAFTER(Table916[[#This Row],[type]],"-",-1)</f>
        <v>#N/A</v>
      </c>
      <c r="AJ154" s="1" t="str">
        <f ca="1">_xlfn.TEXTAFTER(_xlfn.TEXTBEFORE(Table916[[#This Row],[type]],"-"&amp;Table916[[#This Row],[rxn-no-enz]]),"RXN-")</f>
        <v>CERS2A24_r_FWD</v>
      </c>
      <c r="AK154" s="1" t="e">
        <f>_xlfn.TEXTBEFORE(Table916[[#This Row],[type]],"_",-1)</f>
        <v>#N/A</v>
      </c>
      <c r="AN154" t="s">
        <v>2933</v>
      </c>
      <c r="AO154" t="s">
        <v>2778</v>
      </c>
      <c r="AP154">
        <v>6.5845159333978706E-2</v>
      </c>
      <c r="AQ154" t="str">
        <f>_xlfn.TEXTBEFORE(Table17[[#This Row],[rxn]],"-",-1)</f>
        <v>RXN-CHORM_c_FWD</v>
      </c>
    </row>
    <row r="155" spans="1:43" ht="17" x14ac:dyDescent="0.25">
      <c r="A155" t="s">
        <v>3237</v>
      </c>
      <c r="B155">
        <v>59.178281570603701</v>
      </c>
      <c r="C155" t="str">
        <f>_xlfn.TEXTAFTER(Table513[[#This Row],[rxnid]],"-",-1)</f>
        <v>rt0334</v>
      </c>
      <c r="D155" t="str">
        <f>_xlfn.TEXTAFTER(_xlfn.TEXTBEFORE(Table513[[#This Row],[rxnid]],"-"&amp;Table513[[#This Row],[enz]]),"RXN-")</f>
        <v>PMEVK_c_FWD</v>
      </c>
      <c r="E155">
        <f>_xlfn.XLOOKUP(Table513[[#This Row],[rxnid]],Table312[rxnid],Table312[kapp (1/s)],"")</f>
        <v>30.313119775519301</v>
      </c>
      <c r="F155">
        <f>(Table513[[#This Row],[kapp (1/s)]]-Table513[[#This Row],[old]])/Table513[[#This Row],[old]]</f>
        <v>0.95223329069532914</v>
      </c>
      <c r="G155">
        <f>ABS(Table513[[#This Row],[(new-old)/old]])</f>
        <v>0.95223329069532914</v>
      </c>
      <c r="H155" t="str" cm="1">
        <f t="array" ref="H155">IF(ROWS(_xlfn._xlws.FILTER(Table513[rxnid],Table513[enz]=Table513[[#This Row],[enz]]))&gt;1,"many","1")</f>
        <v>1</v>
      </c>
      <c r="I155" t="e" cm="1">
        <f t="array" ref="I155">IF(ROWS(_xlfn._xlws.FILTER(Table513[rxnid],Table513[rxn-no-enz]=Table513[[#This Row],[rxn-no-enz]]))&gt;1,"many","1")</f>
        <v>#N/A</v>
      </c>
      <c r="J155" t="str">
        <f>_xlfn.XLOOKUP(SUBSTITUTE(Table513[[#This Row],[rxnid]],"'",""),Table614[rxn],Table614[rxn],"no")</f>
        <v>no</v>
      </c>
      <c r="K155" t="str" cm="1">
        <f t="array" ref="K155">_xlfn.XLOOKUP(Table513[[#This Row],[rxnid]],"'"&amp;Table614[rxn]&amp;"'",Table614[expected kapp],"")</f>
        <v/>
      </c>
      <c r="M155" t="s">
        <v>2974</v>
      </c>
      <c r="N155">
        <v>0.60531500203425903</v>
      </c>
      <c r="P155" s="4"/>
      <c r="T155"/>
      <c r="AB155" s="7" t="s">
        <v>10983</v>
      </c>
      <c r="AC155" s="7" t="str">
        <f>_xlfn.TEXTBEFORE(Table815[[#This Row],[raw]]," ")</f>
        <v>ENZSYN-rt1838</v>
      </c>
      <c r="AD155" s="7">
        <f>_xlfn.NUMBERVALUE(_xlfn.TEXTAFTER(Table815[[#This Row],[raw]]," "))</f>
        <v>2.50606238905845E-8</v>
      </c>
      <c r="AF155" s="1" t="s">
        <v>2932</v>
      </c>
      <c r="AG155" s="1" t="s">
        <v>2778</v>
      </c>
      <c r="AH155" s="1">
        <v>8.9801775857439598E-4</v>
      </c>
      <c r="AI155" s="1" t="e">
        <f>_xlfn.TEXTAFTER(Table916[[#This Row],[type]],"-",-1)</f>
        <v>#N/A</v>
      </c>
      <c r="AJ155" s="1" t="str">
        <f ca="1">_xlfn.TEXTAFTER(_xlfn.TEXTBEFORE(Table916[[#This Row],[type]],"-"&amp;Table916[[#This Row],[rxn-no-enz]]),"RXN-")</f>
        <v>CERt_g_r_FWD</v>
      </c>
      <c r="AK155" s="1" t="e">
        <f>_xlfn.TEXTBEFORE(Table916[[#This Row],[type]],"_",-1)</f>
        <v>#N/A</v>
      </c>
      <c r="AN155" t="s">
        <v>2934</v>
      </c>
      <c r="AO155" t="s">
        <v>2778</v>
      </c>
      <c r="AP155">
        <v>7.8232289533575805E-2</v>
      </c>
      <c r="AQ155" t="str">
        <f>_xlfn.TEXTBEFORE(Table17[[#This Row],[rxn]],"-",-1)</f>
        <v>RXN-CHORS_c_FWD</v>
      </c>
    </row>
    <row r="156" spans="1:43" ht="17" x14ac:dyDescent="0.25">
      <c r="A156" t="s">
        <v>6606</v>
      </c>
      <c r="B156">
        <v>145607638.61732</v>
      </c>
      <c r="C156" t="str">
        <f>_xlfn.TEXTAFTER(Table513[[#This Row],[rxnid]],"-",-1)</f>
        <v>rt5633_m</v>
      </c>
      <c r="D156" t="str">
        <f>_xlfn.TEXTAFTER(_xlfn.TEXTBEFORE(Table513[[#This Row],[rxnid]],"-"&amp;Table513[[#This Row],[enz]]),"RXN-")</f>
        <v>FUM_m_FWD</v>
      </c>
      <c r="E156">
        <f>_xlfn.XLOOKUP(Table513[[#This Row],[rxnid]],Table312[rxnid],Table312[kapp (1/s)],"")</f>
        <v>3.59645131589645</v>
      </c>
      <c r="F156">
        <f>(Table513[[#This Row],[kapp (1/s)]]-Table513[[#This Row],[old]])/Table513[[#This Row],[old]]</f>
        <v>40486474.647182755</v>
      </c>
      <c r="G156">
        <f>ABS(Table513[[#This Row],[(new-old)/old]])</f>
        <v>40486474.647182755</v>
      </c>
      <c r="H156" t="str" cm="1">
        <f t="array" ref="H156">IF(ROWS(_xlfn._xlws.FILTER(Table513[rxnid],Table513[enz]=Table513[[#This Row],[enz]]))&gt;1,"many","1")</f>
        <v>1</v>
      </c>
      <c r="I156" t="e" cm="1">
        <f t="array" ref="I156">IF(ROWS(_xlfn._xlws.FILTER(Table513[rxnid],Table513[rxn-no-enz]=Table513[[#This Row],[rxn-no-enz]]))&gt;1,"many","1")</f>
        <v>#N/A</v>
      </c>
      <c r="J156" t="str">
        <f>_xlfn.XLOOKUP(SUBSTITUTE(Table513[[#This Row],[rxnid]],"'",""),Table614[rxn],Table614[rxn],"no")</f>
        <v>no</v>
      </c>
      <c r="K156" t="str" cm="1">
        <f t="array" ref="K156">_xlfn.XLOOKUP(Table513[[#This Row],[rxnid]],"'"&amp;Table614[rxn]&amp;"'",Table614[expected kapp],"")</f>
        <v/>
      </c>
      <c r="M156" t="s">
        <v>3095</v>
      </c>
      <c r="N156">
        <v>85.897426780150198</v>
      </c>
      <c r="P156" s="4"/>
      <c r="T156"/>
      <c r="AB156" s="7" t="s">
        <v>10984</v>
      </c>
      <c r="AC156" s="7" t="str">
        <f>_xlfn.TEXTBEFORE(Table815[[#This Row],[raw]]," ")</f>
        <v>ENZSYN-rt0207_c</v>
      </c>
      <c r="AD156" s="7">
        <f>_xlfn.NUMBERVALUE(_xlfn.TEXTAFTER(Table815[[#This Row],[raw]]," "))</f>
        <v>1.2447069605640399E-7</v>
      </c>
      <c r="AF156" s="1" t="s">
        <v>2933</v>
      </c>
      <c r="AG156" s="1" t="s">
        <v>2778</v>
      </c>
      <c r="AH156" s="1">
        <v>1.8911781736950899E-2</v>
      </c>
      <c r="AI156" s="1" t="e">
        <f>_xlfn.TEXTAFTER(Table916[[#This Row],[type]],"-",-1)</f>
        <v>#N/A</v>
      </c>
      <c r="AJ156" s="1" t="str">
        <f ca="1">_xlfn.TEXTAFTER(_xlfn.TEXTBEFORE(Table916[[#This Row],[type]],"-"&amp;Table916[[#This Row],[rxn-no-enz]]),"RXN-")</f>
        <v>CHORM_c_FWD</v>
      </c>
      <c r="AK156" s="1" t="e">
        <f>_xlfn.TEXTBEFORE(Table916[[#This Row],[type]],"_",-1)</f>
        <v>#N/A</v>
      </c>
      <c r="AN156" t="s">
        <v>2936</v>
      </c>
      <c r="AO156" t="s">
        <v>2778</v>
      </c>
      <c r="AP156">
        <v>1.2492407096992E-2</v>
      </c>
      <c r="AQ156" t="str">
        <f>_xlfn.TEXTBEFORE(Table17[[#This Row],[rxn]],"-",-1)</f>
        <v>RXN-CHTNS_c_FWD</v>
      </c>
    </row>
    <row r="157" spans="1:43" ht="17" x14ac:dyDescent="0.25">
      <c r="A157" t="s">
        <v>3147</v>
      </c>
      <c r="B157">
        <v>88.799363553698498</v>
      </c>
      <c r="C157" t="str">
        <f>_xlfn.TEXTAFTER(Table513[[#This Row],[rxnid]],"-",-1)</f>
        <v>rt2246</v>
      </c>
      <c r="D157" t="str">
        <f>_xlfn.TEXTAFTER(_xlfn.TEXTBEFORE(Table513[[#This Row],[rxnid]],"-"&amp;Table513[[#This Row],[enz]]),"RXN-")</f>
        <v>MDH_c_REV</v>
      </c>
      <c r="E157">
        <f>_xlfn.XLOOKUP(Table513[[#This Row],[rxnid]],Table312[rxnid],Table312[kapp (1/s)],"")</f>
        <v>78.973035896065596</v>
      </c>
      <c r="F157">
        <f>(Table513[[#This Row],[kapp (1/s)]]-Table513[[#This Row],[old]])/Table513[[#This Row],[old]]</f>
        <v>0.12442636332944174</v>
      </c>
      <c r="G157">
        <f>ABS(Table513[[#This Row],[(new-old)/old]])</f>
        <v>0.12442636332944174</v>
      </c>
      <c r="H157" t="str" cm="1">
        <f t="array" ref="H157">IF(ROWS(_xlfn._xlws.FILTER(Table513[rxnid],Table513[enz]=Table513[[#This Row],[enz]]))&gt;1,"many","1")</f>
        <v>1</v>
      </c>
      <c r="I157" t="e" cm="1">
        <f t="array" ref="I157">IF(ROWS(_xlfn._xlws.FILTER(Table513[rxnid],Table513[rxn-no-enz]=Table513[[#This Row],[rxn-no-enz]]))&gt;1,"many","1")</f>
        <v>#N/A</v>
      </c>
      <c r="J157" t="str">
        <f>_xlfn.XLOOKUP(SUBSTITUTE(Table513[[#This Row],[rxnid]],"'",""),Table614[rxn],Table614[rxn],"no")</f>
        <v>no</v>
      </c>
      <c r="K157" t="str" cm="1">
        <f t="array" ref="K157">_xlfn.XLOOKUP(Table513[[#This Row],[rxnid]],"'"&amp;Table614[rxn]&amp;"'",Table614[expected kapp],"")</f>
        <v/>
      </c>
      <c r="M157" t="s">
        <v>3145</v>
      </c>
      <c r="N157">
        <v>2.69288702192596</v>
      </c>
      <c r="P157" s="4"/>
      <c r="T157"/>
      <c r="AB157" s="7" t="s">
        <v>10985</v>
      </c>
      <c r="AC157" s="7" t="str">
        <f>_xlfn.TEXTBEFORE(Table815[[#This Row],[raw]]," ")</f>
        <v>ENZSYN-rt1206</v>
      </c>
      <c r="AD157" s="7">
        <f>_xlfn.NUMBERVALUE(_xlfn.TEXTAFTER(Table815[[#This Row],[raw]]," "))</f>
        <v>3.2155099876212102E-8</v>
      </c>
      <c r="AF157" s="1" t="s">
        <v>2934</v>
      </c>
      <c r="AG157" s="1" t="s">
        <v>2778</v>
      </c>
      <c r="AH157" s="1">
        <v>2.3262762218073399E-2</v>
      </c>
      <c r="AI157" s="1" t="e">
        <f>_xlfn.TEXTAFTER(Table916[[#This Row],[type]],"-",-1)</f>
        <v>#N/A</v>
      </c>
      <c r="AJ157" s="1" t="str">
        <f ca="1">_xlfn.TEXTAFTER(_xlfn.TEXTBEFORE(Table916[[#This Row],[type]],"-"&amp;Table916[[#This Row],[rxn-no-enz]]),"RXN-")</f>
        <v>CHORS_c_FWD</v>
      </c>
      <c r="AK157" s="1" t="e">
        <f>_xlfn.TEXTBEFORE(Table916[[#This Row],[type]],"_",-1)</f>
        <v>#N/A</v>
      </c>
      <c r="AN157" t="s">
        <v>2937</v>
      </c>
      <c r="AO157" t="s">
        <v>2778</v>
      </c>
      <c r="AP157">
        <v>1.68031434781002</v>
      </c>
      <c r="AQ157" t="str">
        <f>_xlfn.TEXTBEFORE(Table17[[#This Row],[rxn]],"-",-1)</f>
        <v>RXN-CITMALta_m_FWD</v>
      </c>
    </row>
    <row r="158" spans="1:43" ht="17" x14ac:dyDescent="0.25">
      <c r="A158" t="s">
        <v>3281</v>
      </c>
      <c r="B158">
        <v>5.8366664717039001</v>
      </c>
      <c r="C158" t="str">
        <f>_xlfn.TEXTAFTER(Table513[[#This Row],[rxnid]],"-",-1)</f>
        <v>rt3242_c</v>
      </c>
      <c r="D158" t="str">
        <f>_xlfn.TEXTAFTER(_xlfn.TEXTBEFORE(Table513[[#This Row],[rxnid]],"-"&amp;Table513[[#This Row],[enz]]),"RXN-")</f>
        <v>PRMICI_c_FWD</v>
      </c>
      <c r="E158">
        <f>_xlfn.XLOOKUP(Table513[[#This Row],[rxnid]],Table312[rxnid],Table312[kapp (1/s)],"")</f>
        <v>1.36657040369849</v>
      </c>
      <c r="F158">
        <f>(Table513[[#This Row],[kapp (1/s)]]-Table513[[#This Row],[old]])/Table513[[#This Row],[old]]</f>
        <v>3.2710324004584979</v>
      </c>
      <c r="G158">
        <f>ABS(Table513[[#This Row],[(new-old)/old]])</f>
        <v>3.2710324004584979</v>
      </c>
      <c r="H158" t="str" cm="1">
        <f t="array" ref="H158">IF(ROWS(_xlfn._xlws.FILTER(Table513[rxnid],Table513[enz]=Table513[[#This Row],[enz]]))&gt;1,"many","1")</f>
        <v>1</v>
      </c>
      <c r="I158" t="e" cm="1">
        <f t="array" ref="I158">IF(ROWS(_xlfn._xlws.FILTER(Table513[rxnid],Table513[rxn-no-enz]=Table513[[#This Row],[rxn-no-enz]]))&gt;1,"many","1")</f>
        <v>#N/A</v>
      </c>
      <c r="J158" t="str">
        <f>_xlfn.XLOOKUP(SUBSTITUTE(Table513[[#This Row],[rxnid]],"'",""),Table614[rxn],Table614[rxn],"no")</f>
        <v>no</v>
      </c>
      <c r="K158" t="str" cm="1">
        <f t="array" ref="K158">_xlfn.XLOOKUP(Table513[[#This Row],[rxnid]],"'"&amp;Table614[rxn]&amp;"'",Table614[expected kapp],"")</f>
        <v/>
      </c>
      <c r="M158" t="s">
        <v>3101</v>
      </c>
      <c r="N158">
        <v>0.77896911269578495</v>
      </c>
      <c r="P158" s="4"/>
      <c r="T158"/>
      <c r="AB158" s="7" t="s">
        <v>10986</v>
      </c>
      <c r="AC158" s="7" t="str">
        <f>_xlfn.TEXTBEFORE(Table815[[#This Row],[raw]]," ")</f>
        <v>ENZSYN-rt3754_c</v>
      </c>
      <c r="AD158" s="7">
        <f>_xlfn.NUMBERVALUE(_xlfn.TEXTAFTER(Table815[[#This Row],[raw]]," "))</f>
        <v>8.6349046744200796E-7</v>
      </c>
      <c r="AF158" s="1" t="s">
        <v>6010</v>
      </c>
      <c r="AG158" s="1" t="s">
        <v>2778</v>
      </c>
      <c r="AH158" s="1">
        <v>2.6303248118318E-3</v>
      </c>
      <c r="AI158" s="1" t="e">
        <f>_xlfn.TEXTAFTER(Table916[[#This Row],[type]],"-",-1)</f>
        <v>#N/A</v>
      </c>
      <c r="AJ158" s="1" t="str">
        <f ca="1">_xlfn.TEXTAFTER(_xlfn.TEXTBEFORE(Table916[[#This Row],[type]],"-"&amp;Table916[[#This Row],[rxn-no-enz]]),"RXN-")</f>
        <v>CHTNS_c_FWD</v>
      </c>
      <c r="AK158" s="1" t="e">
        <f>_xlfn.TEXTBEFORE(Table916[[#This Row],[type]],"_",-1)</f>
        <v>#N/A</v>
      </c>
      <c r="AN158" t="s">
        <v>6024</v>
      </c>
      <c r="AO158" t="s">
        <v>2778</v>
      </c>
      <c r="AP158">
        <v>7.8232289533575805E-2</v>
      </c>
      <c r="AQ158" t="str">
        <f>_xlfn.TEXTBEFORE(Table17[[#This Row],[rxn]],"-",-1)</f>
        <v>RXN-CITt3_m_REV</v>
      </c>
    </row>
    <row r="159" spans="1:43" ht="17" x14ac:dyDescent="0.25">
      <c r="A159" t="s">
        <v>2900</v>
      </c>
      <c r="B159">
        <v>3.4278114412621301</v>
      </c>
      <c r="C159" t="str">
        <f>_xlfn.TEXTAFTER(Table513[[#This Row],[rxnid]],"-",-1)</f>
        <v>rt0799</v>
      </c>
      <c r="D159" t="str">
        <f>_xlfn.TEXTAFTER(_xlfn.TEXTBEFORE(Table513[[#This Row],[rxnid]],"-"&amp;Table513[[#This Row],[enz]]),"RXN-")</f>
        <v>ASNTRS_c_FWD</v>
      </c>
      <c r="E159">
        <f>_xlfn.XLOOKUP(Table513[[#This Row],[rxnid]],Table312[rxnid],Table312[kapp (1/s)],"")</f>
        <v>1.4809368753558201</v>
      </c>
      <c r="F159">
        <f>(Table513[[#This Row],[kapp (1/s)]]-Table513[[#This Row],[old]])/Table513[[#This Row],[old]]</f>
        <v>1.3146235996308353</v>
      </c>
      <c r="G159">
        <f>ABS(Table513[[#This Row],[(new-old)/old]])</f>
        <v>1.3146235996308353</v>
      </c>
      <c r="H159" t="str" cm="1">
        <f t="array" ref="H159">IF(ROWS(_xlfn._xlws.FILTER(Table513[rxnid],Table513[enz]=Table513[[#This Row],[enz]]))&gt;1,"many","1")</f>
        <v>1</v>
      </c>
      <c r="I159" t="e" cm="1">
        <f t="array" ref="I159">IF(ROWS(_xlfn._xlws.FILTER(Table513[rxnid],Table513[rxn-no-enz]=Table513[[#This Row],[rxn-no-enz]]))&gt;1,"many","1")</f>
        <v>#N/A</v>
      </c>
      <c r="J159" t="str">
        <f>_xlfn.XLOOKUP(SUBSTITUTE(Table513[[#This Row],[rxnid]],"'",""),Table614[rxn],Table614[rxn],"no")</f>
        <v>no</v>
      </c>
      <c r="K159" t="str" cm="1">
        <f t="array" ref="K159">_xlfn.XLOOKUP(Table513[[#This Row],[rxnid]],"'"&amp;Table614[rxn]&amp;"'",Table614[expected kapp],"")</f>
        <v/>
      </c>
      <c r="M159" t="s">
        <v>3093</v>
      </c>
      <c r="N159">
        <v>1.57631788236378</v>
      </c>
      <c r="P159" s="4"/>
      <c r="T159"/>
      <c r="AB159" s="7" t="s">
        <v>10987</v>
      </c>
      <c r="AC159" s="7" t="str">
        <f>_xlfn.TEXTBEFORE(Table815[[#This Row],[raw]]," ")</f>
        <v>ENZSYN-COX15ARH1YAH1</v>
      </c>
      <c r="AD159" s="7">
        <f>_xlfn.NUMBERVALUE(_xlfn.TEXTAFTER(Table815[[#This Row],[raw]]," "))</f>
        <v>3.5455588547004002E-8</v>
      </c>
      <c r="AF159" s="1" t="s">
        <v>2937</v>
      </c>
      <c r="AG159" s="1" t="s">
        <v>2778</v>
      </c>
      <c r="AH159" s="1">
        <v>0.58957350616383297</v>
      </c>
      <c r="AI159" s="1" t="e">
        <f>_xlfn.TEXTAFTER(Table916[[#This Row],[type]],"-",-1)</f>
        <v>#N/A</v>
      </c>
      <c r="AJ159" s="1" t="str">
        <f ca="1">_xlfn.TEXTAFTER(_xlfn.TEXTBEFORE(Table916[[#This Row],[type]],"-"&amp;Table916[[#This Row],[rxn-no-enz]]),"RXN-")</f>
        <v>CITMALta_m_FWD</v>
      </c>
      <c r="AK159" s="1" t="e">
        <f>_xlfn.TEXTBEFORE(Table916[[#This Row],[type]],"_",-1)</f>
        <v>#N/A</v>
      </c>
      <c r="AN159" t="s">
        <v>2938</v>
      </c>
      <c r="AO159" t="s">
        <v>2778</v>
      </c>
      <c r="AP159">
        <v>5.91765330953977E-2</v>
      </c>
      <c r="AQ159" t="str">
        <f>_xlfn.TEXTBEFORE(Table17[[#This Row],[rxn]],"-",-1)</f>
        <v>RXN-CMPt_c_rm_REV</v>
      </c>
    </row>
    <row r="160" spans="1:43" ht="17" x14ac:dyDescent="0.25">
      <c r="A160" t="s">
        <v>3206</v>
      </c>
      <c r="B160">
        <v>5.1080489873652102</v>
      </c>
      <c r="C160" t="str">
        <f>_xlfn.TEXTAFTER(Table513[[#This Row],[rxnid]],"-",-1)</f>
        <v>rt2348</v>
      </c>
      <c r="D160" t="str">
        <f>_xlfn.TEXTAFTER(_xlfn.TEXTBEFORE(Table513[[#This Row],[rxnid]],"-"&amp;Table513[[#This Row],[enz]]),"RXN-")</f>
        <v>ORPT_c_REV</v>
      </c>
      <c r="E160">
        <f>_xlfn.XLOOKUP(Table513[[#This Row],[rxnid]],Table312[rxnid],Table312[kapp (1/s)],"")</f>
        <v>0.78542226701958995</v>
      </c>
      <c r="F160">
        <f>(Table513[[#This Row],[kapp (1/s)]]-Table513[[#This Row],[old]])/Table513[[#This Row],[old]]</f>
        <v>5.5035703746323827</v>
      </c>
      <c r="G160">
        <f>ABS(Table513[[#This Row],[(new-old)/old]])</f>
        <v>5.5035703746323827</v>
      </c>
      <c r="H160" t="str" cm="1">
        <f t="array" ref="H160">IF(ROWS(_xlfn._xlws.FILTER(Table513[rxnid],Table513[enz]=Table513[[#This Row],[enz]]))&gt;1,"many","1")</f>
        <v>1</v>
      </c>
      <c r="I160" t="e" cm="1">
        <f t="array" ref="I160">IF(ROWS(_xlfn._xlws.FILTER(Table513[rxnid],Table513[rxn-no-enz]=Table513[[#This Row],[rxn-no-enz]]))&gt;1,"many","1")</f>
        <v>#N/A</v>
      </c>
      <c r="J160" t="str">
        <f>_xlfn.XLOOKUP(SUBSTITUTE(Table513[[#This Row],[rxnid]],"'",""),Table614[rxn],Table614[rxn],"no")</f>
        <v>no</v>
      </c>
      <c r="K160" t="str" cm="1">
        <f t="array" ref="K160">_xlfn.XLOOKUP(Table513[[#This Row],[rxnid]],"'"&amp;Table614[rxn]&amp;"'",Table614[expected kapp],"")</f>
        <v/>
      </c>
      <c r="M160" t="s">
        <v>6524</v>
      </c>
      <c r="N160">
        <v>1.1009120696820799E-4</v>
      </c>
      <c r="P160" s="4"/>
      <c r="T160"/>
      <c r="AB160" s="7" t="s">
        <v>10988</v>
      </c>
      <c r="AC160" s="7" t="str">
        <f>_xlfn.TEXTBEFORE(Table815[[#This Row],[raw]]," ")</f>
        <v>ENZSYN-rt5064</v>
      </c>
      <c r="AD160" s="7">
        <f>_xlfn.NUMBERVALUE(_xlfn.TEXTAFTER(Table815[[#This Row],[raw]]," "))</f>
        <v>1.7326791991940999E-7</v>
      </c>
      <c r="AF160" s="1" t="s">
        <v>6024</v>
      </c>
      <c r="AG160" s="1" t="s">
        <v>2778</v>
      </c>
      <c r="AH160" s="1">
        <v>2.3262762218073399E-2</v>
      </c>
      <c r="AI160" s="1" t="e">
        <f>_xlfn.TEXTAFTER(Table916[[#This Row],[type]],"-",-1)</f>
        <v>#N/A</v>
      </c>
      <c r="AJ160" s="1" t="str">
        <f ca="1">_xlfn.TEXTAFTER(_xlfn.TEXTBEFORE(Table916[[#This Row],[type]],"-"&amp;Table916[[#This Row],[rxn-no-enz]]),"RXN-")</f>
        <v>CITt3_m_REV</v>
      </c>
      <c r="AK160" s="1" t="e">
        <f>_xlfn.TEXTBEFORE(Table916[[#This Row],[type]],"_",-1)</f>
        <v>#N/A</v>
      </c>
      <c r="AN160" t="s">
        <v>6041</v>
      </c>
      <c r="AO160" t="s">
        <v>2778</v>
      </c>
      <c r="AP160">
        <v>16.5881555703522</v>
      </c>
      <c r="AQ160" t="str">
        <f>_xlfn.TEXTBEFORE(Table17[[#This Row],[rxn]],"-",-1)</f>
        <v>RXN-CO2t_c_e_FWD</v>
      </c>
    </row>
    <row r="161" spans="1:43" ht="17" x14ac:dyDescent="0.25">
      <c r="A161" t="s">
        <v>2893</v>
      </c>
      <c r="B161">
        <v>155.854082592677</v>
      </c>
      <c r="C161" t="str">
        <f>_xlfn.TEXTAFTER(Table513[[#This Row],[rxnid]],"-",-1)</f>
        <v>rt1532</v>
      </c>
      <c r="D161" t="str">
        <f>_xlfn.TEXTAFTER(_xlfn.TEXTBEFORE(Table513[[#This Row],[rxnid]],"-"&amp;Table513[[#This Row],[enz]]),"RXN-")</f>
        <v>ANPRT_c_FWD</v>
      </c>
      <c r="E161">
        <f>_xlfn.XLOOKUP(Table513[[#This Row],[rxnid]],Table312[rxnid],Table312[kapp (1/s)],"")</f>
        <v>4.9425345108270298</v>
      </c>
      <c r="F161">
        <f>(Table513[[#This Row],[kapp (1/s)]]-Table513[[#This Row],[old]])/Table513[[#This Row],[old]]</f>
        <v>30.53323102777852</v>
      </c>
      <c r="G161">
        <f>ABS(Table513[[#This Row],[(new-old)/old]])</f>
        <v>30.53323102777852</v>
      </c>
      <c r="H161" t="str" cm="1">
        <f t="array" ref="H161">IF(ROWS(_xlfn._xlws.FILTER(Table513[rxnid],Table513[enz]=Table513[[#This Row],[enz]]))&gt;1,"many","1")</f>
        <v>1</v>
      </c>
      <c r="I161" t="e" cm="1">
        <f t="array" ref="I161">IF(ROWS(_xlfn._xlws.FILTER(Table513[rxnid],Table513[rxn-no-enz]=Table513[[#This Row],[rxn-no-enz]]))&gt;1,"many","1")</f>
        <v>#N/A</v>
      </c>
      <c r="J161" t="str">
        <f>_xlfn.XLOOKUP(SUBSTITUTE(Table513[[#This Row],[rxnid]],"'",""),Table614[rxn],Table614[rxn],"no")</f>
        <v>no</v>
      </c>
      <c r="K161" t="str" cm="1">
        <f t="array" ref="K161">_xlfn.XLOOKUP(Table513[[#This Row],[rxnid]],"'"&amp;Table614[rxn]&amp;"'",Table614[expected kapp],"")</f>
        <v/>
      </c>
      <c r="M161" t="s">
        <v>3290</v>
      </c>
      <c r="N161">
        <v>3.4368903316399503E-2</v>
      </c>
      <c r="P161" s="4"/>
      <c r="T161"/>
      <c r="AB161" s="7" t="s">
        <v>10989</v>
      </c>
      <c r="AC161" s="7" t="str">
        <f>_xlfn.TEXTBEFORE(Table815[[#This Row],[raw]]," ")</f>
        <v>ENZSYN-rt3712</v>
      </c>
      <c r="AD161" s="7">
        <f>_xlfn.NUMBERVALUE(_xlfn.TEXTAFTER(Table815[[#This Row],[raw]]," "))</f>
        <v>1.00736228440006E-7</v>
      </c>
      <c r="AF161" s="1" t="s">
        <v>2938</v>
      </c>
      <c r="AG161" s="1" t="s">
        <v>2778</v>
      </c>
      <c r="AH161" s="1">
        <v>1.7159404134580999E-2</v>
      </c>
      <c r="AI161" s="1" t="e">
        <f>_xlfn.TEXTAFTER(Table916[[#This Row],[type]],"-",-1)</f>
        <v>#N/A</v>
      </c>
      <c r="AJ161" s="1" t="str">
        <f ca="1">_xlfn.TEXTAFTER(_xlfn.TEXTBEFORE(Table916[[#This Row],[type]],"-"&amp;Table916[[#This Row],[rxn-no-enz]]),"RXN-")</f>
        <v>CMPt_c_rm_REV</v>
      </c>
      <c r="AK161" s="1" t="e">
        <f>_xlfn.TEXTBEFORE(Table916[[#This Row],[type]],"_",-1)</f>
        <v>#N/A</v>
      </c>
      <c r="AN161" t="s">
        <v>2940</v>
      </c>
      <c r="AO161" t="s">
        <v>2778</v>
      </c>
      <c r="AP161">
        <v>16.996721904792501</v>
      </c>
      <c r="AQ161" t="str">
        <f>_xlfn.TEXTBEFORE(Table17[[#This Row],[rxn]],"-",-1)</f>
        <v>RXN-CO2t_c_m_REV</v>
      </c>
    </row>
    <row r="162" spans="1:43" ht="17" x14ac:dyDescent="0.25">
      <c r="A162" t="s">
        <v>7516</v>
      </c>
      <c r="B162">
        <v>7.4050110793310502</v>
      </c>
      <c r="C162" t="str">
        <f>_xlfn.TEXTAFTER(Table513[[#This Row],[rxnid]],"-",-1)</f>
        <v>rt6698</v>
      </c>
      <c r="D162" t="str">
        <f>_xlfn.TEXTAFTER(_xlfn.TEXTBEFORE(Table513[[#This Row],[rxnid]],"-"&amp;Table513[[#This Row],[enz]]),"RXN-")</f>
        <v>ORNTA_c_FWD</v>
      </c>
      <c r="E162" t="str">
        <f>_xlfn.XLOOKUP(Table513[[#This Row],[rxnid]],Table312[rxnid],Table312[kapp (1/s)],"")</f>
        <v/>
      </c>
      <c r="F162" t="e">
        <f>(Table513[[#This Row],[kapp (1/s)]]-Table513[[#This Row],[old]])/Table513[[#This Row],[old]]</f>
        <v>#VALUE!</v>
      </c>
      <c r="G162" t="e">
        <f>ABS(Table513[[#This Row],[(new-old)/old]])</f>
        <v>#VALUE!</v>
      </c>
      <c r="H162" t="str" cm="1">
        <f t="array" ref="H162">IF(ROWS(_xlfn._xlws.FILTER(Table513[rxnid],Table513[enz]=Table513[[#This Row],[enz]]))&gt;1,"many","1")</f>
        <v>1</v>
      </c>
      <c r="I162" t="e" cm="1">
        <f t="array" ref="I162">IF(ROWS(_xlfn._xlws.FILTER(Table513[rxnid],Table513[rxn-no-enz]=Table513[[#This Row],[rxn-no-enz]]))&gt;1,"many","1")</f>
        <v>#N/A</v>
      </c>
      <c r="J162" t="str">
        <f>_xlfn.XLOOKUP(SUBSTITUTE(Table513[[#This Row],[rxnid]],"'",""),Table614[rxn],Table614[rxn],"no")</f>
        <v>no</v>
      </c>
      <c r="K162" t="str" cm="1">
        <f t="array" ref="K162">_xlfn.XLOOKUP(Table513[[#This Row],[rxnid]],"'"&amp;Table614[rxn]&amp;"'",Table614[expected kapp],"")</f>
        <v/>
      </c>
      <c r="M162" t="s">
        <v>3298</v>
      </c>
      <c r="N162">
        <v>8.1306870066566298E-4</v>
      </c>
      <c r="P162" s="4"/>
      <c r="T162"/>
      <c r="AB162" s="7" t="s">
        <v>10990</v>
      </c>
      <c r="AC162" s="7" t="str">
        <f>_xlfn.TEXTBEFORE(Table815[[#This Row],[raw]]," ")</f>
        <v>ENZSYN-rt4145</v>
      </c>
      <c r="AD162" s="7">
        <f>_xlfn.NUMBERVALUE(_xlfn.TEXTAFTER(Table815[[#This Row],[raw]]," "))</f>
        <v>6.98948019060274E-8</v>
      </c>
      <c r="AF162" s="1" t="s">
        <v>6041</v>
      </c>
      <c r="AG162" s="1" t="s">
        <v>2778</v>
      </c>
      <c r="AH162" s="1">
        <v>4.00809376245192</v>
      </c>
      <c r="AI162" s="1" t="e">
        <f>_xlfn.TEXTAFTER(Table916[[#This Row],[type]],"-",-1)</f>
        <v>#N/A</v>
      </c>
      <c r="AJ162" s="1" t="str">
        <f ca="1">_xlfn.TEXTAFTER(_xlfn.TEXTBEFORE(Table916[[#This Row],[type]],"-"&amp;Table916[[#This Row],[rxn-no-enz]]),"RXN-")</f>
        <v>CO2t_c_e_FWD</v>
      </c>
      <c r="AK162" s="1" t="e">
        <f>_xlfn.TEXTBEFORE(Table916[[#This Row],[type]],"_",-1)</f>
        <v>#N/A</v>
      </c>
      <c r="AN162" t="s">
        <v>6046</v>
      </c>
      <c r="AO162" t="s">
        <v>2778</v>
      </c>
      <c r="AP162">
        <v>4.0679655932057697E-2</v>
      </c>
      <c r="AQ162" t="str">
        <f>_xlfn.TEXTBEFORE(Table17[[#This Row],[rxn]],"-",-1)</f>
        <v>RXN-CO2t_c_mm_REV</v>
      </c>
    </row>
    <row r="163" spans="1:43" ht="17" x14ac:dyDescent="0.25">
      <c r="A163" t="s">
        <v>3300</v>
      </c>
      <c r="B163">
        <v>3.8080566862141898E-3</v>
      </c>
      <c r="C163" t="str">
        <f>_xlfn.TEXTAFTER(Table513[[#This Row],[rxnid]],"-",-1)</f>
        <v>rt4127</v>
      </c>
      <c r="D163" t="str">
        <f>_xlfn.TEXTAFTER(_xlfn.TEXTBEFORE(Table513[[#This Row],[rxnid]],"-"&amp;Table513[[#This Row],[enz]]),"RXN-")</f>
        <v>RBFSb_c_FWD</v>
      </c>
      <c r="E163">
        <f>_xlfn.XLOOKUP(Table513[[#This Row],[rxnid]],Table312[rxnid],Table312[kapp (1/s)],"")</f>
        <v>1.64102620035868E-3</v>
      </c>
      <c r="F163">
        <f>(Table513[[#This Row],[kapp (1/s)]]-Table513[[#This Row],[old]])/Table513[[#This Row],[old]]</f>
        <v>1.320533752222762</v>
      </c>
      <c r="G163">
        <f>ABS(Table513[[#This Row],[(new-old)/old]])</f>
        <v>1.320533752222762</v>
      </c>
      <c r="H163" t="str" cm="1">
        <f t="array" ref="H163">IF(ROWS(_xlfn._xlws.FILTER(Table513[rxnid],Table513[enz]=Table513[[#This Row],[enz]]))&gt;1,"many","1")</f>
        <v>1</v>
      </c>
      <c r="I163" t="e" cm="1">
        <f t="array" ref="I163">IF(ROWS(_xlfn._xlws.FILTER(Table513[rxnid],Table513[rxn-no-enz]=Table513[[#This Row],[rxn-no-enz]]))&gt;1,"many","1")</f>
        <v>#N/A</v>
      </c>
      <c r="J163" t="str">
        <f>_xlfn.XLOOKUP(SUBSTITUTE(Table513[[#This Row],[rxnid]],"'",""),Table614[rxn],Table614[rxn],"no")</f>
        <v>RXN-RBFSb_c_FWD-rt4127</v>
      </c>
      <c r="K163" t="str" cm="1">
        <f t="array" ref="K163">_xlfn.XLOOKUP(Table513[[#This Row],[rxnid]],"'"&amp;Table614[rxn]&amp;"'",Table614[expected kapp],"")</f>
        <v/>
      </c>
      <c r="M163" t="s">
        <v>2875</v>
      </c>
      <c r="N163">
        <v>6.1398866852269297E-3</v>
      </c>
      <c r="P163" s="4"/>
      <c r="T163"/>
      <c r="AB163" s="7" t="s">
        <v>10991</v>
      </c>
      <c r="AC163" s="7" t="str">
        <f>_xlfn.TEXTBEFORE(Table815[[#This Row],[raw]]," ")</f>
        <v>ENZSYN-rt0283</v>
      </c>
      <c r="AD163" s="7">
        <f>_xlfn.NUMBERVALUE(_xlfn.TEXTAFTER(Table815[[#This Row],[raw]]," "))</f>
        <v>9.8628546045390798E-8</v>
      </c>
      <c r="AF163" s="1" t="s">
        <v>2940</v>
      </c>
      <c r="AG163" s="1" t="s">
        <v>2778</v>
      </c>
      <c r="AH163" s="1">
        <v>2.3192993932047399</v>
      </c>
      <c r="AI163" s="1" t="e">
        <f>_xlfn.TEXTAFTER(Table916[[#This Row],[type]],"-",-1)</f>
        <v>#N/A</v>
      </c>
      <c r="AJ163" s="1" t="str">
        <f ca="1">_xlfn.TEXTAFTER(_xlfn.TEXTBEFORE(Table916[[#This Row],[type]],"-"&amp;Table916[[#This Row],[rxn-no-enz]]),"RXN-")</f>
        <v>CO2t_c_m_REV</v>
      </c>
      <c r="AK163" s="1" t="e">
        <f>_xlfn.TEXTBEFORE(Table916[[#This Row],[type]],"_",-1)</f>
        <v>#N/A</v>
      </c>
      <c r="AN163" t="s">
        <v>2942</v>
      </c>
      <c r="AO163" t="s">
        <v>2778</v>
      </c>
      <c r="AP163">
        <v>2.1785631351795599E-3</v>
      </c>
      <c r="AQ163" t="str">
        <f>_xlfn.TEXTBEFORE(Table17[[#This Row],[rxn]],"-",-1)</f>
        <v>RXN-CO2t_c_r_REV</v>
      </c>
    </row>
    <row r="164" spans="1:43" ht="17" x14ac:dyDescent="0.25">
      <c r="A164" t="s">
        <v>2883</v>
      </c>
      <c r="B164">
        <v>124.438350634499</v>
      </c>
      <c r="C164" t="str">
        <f>_xlfn.TEXTAFTER(Table513[[#This Row],[rxnid]],"-",-1)</f>
        <v>KGDCPLX2</v>
      </c>
      <c r="D164" t="str">
        <f>_xlfn.TEXTAFTER(_xlfn.TEXTBEFORE(Table513[[#This Row],[rxnid]],"-"&amp;Table513[[#This Row],[enz]]),"RXN-")</f>
        <v>AKGDH_m_FWD</v>
      </c>
      <c r="E164">
        <f>_xlfn.XLOOKUP(Table513[[#This Row],[rxnid]],Table312[rxnid],Table312[kapp (1/s)],"")</f>
        <v>7.3062470438091403</v>
      </c>
      <c r="F164">
        <f>(Table513[[#This Row],[kapp (1/s)]]-Table513[[#This Row],[old]])/Table513[[#This Row],[old]]</f>
        <v>16.03177430058847</v>
      </c>
      <c r="G164">
        <f>ABS(Table513[[#This Row],[(new-old)/old]])</f>
        <v>16.03177430058847</v>
      </c>
      <c r="H164" t="str" cm="1">
        <f t="array" ref="H164">IF(ROWS(_xlfn._xlws.FILTER(Table513[rxnid],Table513[enz]=Table513[[#This Row],[enz]]))&gt;1,"many","1")</f>
        <v>1</v>
      </c>
      <c r="I164" t="e" cm="1">
        <f t="array" ref="I164">IF(ROWS(_xlfn._xlws.FILTER(Table513[rxnid],Table513[rxn-no-enz]=Table513[[#This Row],[rxn-no-enz]]))&gt;1,"many","1")</f>
        <v>#N/A</v>
      </c>
      <c r="J164" t="str">
        <f>_xlfn.XLOOKUP(SUBSTITUTE(Table513[[#This Row],[rxnid]],"'",""),Table614[rxn],Table614[rxn],"no")</f>
        <v>no</v>
      </c>
      <c r="K164" t="str" cm="1">
        <f t="array" ref="K164">_xlfn.XLOOKUP(Table513[[#This Row],[rxnid]],"'"&amp;Table614[rxn]&amp;"'",Table614[expected kapp],"")</f>
        <v/>
      </c>
      <c r="M164" t="s">
        <v>2989</v>
      </c>
      <c r="N164">
        <v>7.9992890612831505E-2</v>
      </c>
      <c r="P164" s="4"/>
      <c r="T164"/>
      <c r="AB164" s="7" t="s">
        <v>10992</v>
      </c>
      <c r="AC164" s="7" t="str">
        <f>_xlfn.TEXTBEFORE(Table815[[#This Row],[raw]]," ")</f>
        <v>ENZSYN-rt4862</v>
      </c>
      <c r="AD164" s="7">
        <f>_xlfn.NUMBERVALUE(_xlfn.TEXTAFTER(Table815[[#This Row],[raw]]," "))</f>
        <v>2.51878259140629E-7</v>
      </c>
      <c r="AF164" s="1" t="s">
        <v>6046</v>
      </c>
      <c r="AG164" s="1" t="s">
        <v>2778</v>
      </c>
      <c r="AH164" s="1">
        <v>1.13432751594395E-2</v>
      </c>
      <c r="AI164" s="1" t="e">
        <f>_xlfn.TEXTAFTER(Table916[[#This Row],[type]],"-",-1)</f>
        <v>#N/A</v>
      </c>
      <c r="AJ164" s="1" t="str">
        <f ca="1">_xlfn.TEXTAFTER(_xlfn.TEXTBEFORE(Table916[[#This Row],[type]],"-"&amp;Table916[[#This Row],[rxn-no-enz]]),"RXN-")</f>
        <v>CO2t_c_mm_REV</v>
      </c>
      <c r="AK164" s="1" t="e">
        <f>_xlfn.TEXTBEFORE(Table916[[#This Row],[type]],"_",-1)</f>
        <v>#N/A</v>
      </c>
      <c r="AN164" t="s">
        <v>2943</v>
      </c>
      <c r="AO164" t="s">
        <v>2778</v>
      </c>
      <c r="AP164">
        <v>2.0767474849580799E-2</v>
      </c>
      <c r="AQ164" t="str">
        <f>_xlfn.TEXTBEFORE(Table17[[#This Row],[rxn]],"-",-1)</f>
        <v>RXN-CO2t_c_rm_REV</v>
      </c>
    </row>
    <row r="165" spans="1:43" ht="17" x14ac:dyDescent="0.25">
      <c r="A165" t="s">
        <v>2878</v>
      </c>
      <c r="B165">
        <v>1.0340202215490899</v>
      </c>
      <c r="C165" t="str">
        <f>_xlfn.TEXTAFTER(Table513[[#This Row],[rxnid]],"-",-1)</f>
        <v>rt4544</v>
      </c>
      <c r="D165" t="str">
        <f>_xlfn.TEXTAFTER(_xlfn.TEXTBEFORE(Table513[[#This Row],[rxnid]],"-"&amp;Table513[[#This Row],[enz]]),"RXN-")</f>
        <v>AHCi_c_FWD</v>
      </c>
      <c r="E165">
        <f>_xlfn.XLOOKUP(Table513[[#This Row],[rxnid]],Table312[rxnid],Table312[kapp (1/s)],"")</f>
        <v>0.76736278989471796</v>
      </c>
      <c r="F165">
        <f>(Table513[[#This Row],[kapp (1/s)]]-Table513[[#This Row],[old]])/Table513[[#This Row],[old]]</f>
        <v>0.34749851721498942</v>
      </c>
      <c r="G165">
        <f>ABS(Table513[[#This Row],[(new-old)/old]])</f>
        <v>0.34749851721498942</v>
      </c>
      <c r="H165" t="str" cm="1">
        <f t="array" ref="H165">IF(ROWS(_xlfn._xlws.FILTER(Table513[rxnid],Table513[enz]=Table513[[#This Row],[enz]]))&gt;1,"many","1")</f>
        <v>1</v>
      </c>
      <c r="I165" t="e" cm="1">
        <f t="array" ref="I165">IF(ROWS(_xlfn._xlws.FILTER(Table513[rxnid],Table513[rxn-no-enz]=Table513[[#This Row],[rxn-no-enz]]))&gt;1,"many","1")</f>
        <v>#N/A</v>
      </c>
      <c r="J165" t="str">
        <f>_xlfn.XLOOKUP(SUBSTITUTE(Table513[[#This Row],[rxnid]],"'",""),Table614[rxn],Table614[rxn],"no")</f>
        <v>no</v>
      </c>
      <c r="K165" t="str" cm="1">
        <f t="array" ref="K165">_xlfn.XLOOKUP(Table513[[#This Row],[rxnid]],"'"&amp;Table614[rxn]&amp;"'",Table614[expected kapp],"")</f>
        <v/>
      </c>
      <c r="M165" t="s">
        <v>2901</v>
      </c>
      <c r="N165">
        <v>0.98153861892160799</v>
      </c>
      <c r="P165" s="4"/>
      <c r="T165"/>
      <c r="AB165" s="7" t="s">
        <v>10993</v>
      </c>
      <c r="AC165" s="7" t="str">
        <f>_xlfn.TEXTBEFORE(Table815[[#This Row],[raw]]," ")</f>
        <v>ENZSYN-IDH12</v>
      </c>
      <c r="AD165" s="7">
        <f>_xlfn.NUMBERVALUE(_xlfn.TEXTAFTER(Table815[[#This Row],[raw]]," "))</f>
        <v>3.25213746377618E-7</v>
      </c>
      <c r="AF165" s="1" t="s">
        <v>2941</v>
      </c>
      <c r="AG165" s="1" t="s">
        <v>2778</v>
      </c>
      <c r="AH165" s="1">
        <v>0.54599975240404997</v>
      </c>
      <c r="AI165" s="1" t="e">
        <f>_xlfn.TEXTAFTER(Table916[[#This Row],[type]],"-",-1)</f>
        <v>#N/A</v>
      </c>
      <c r="AJ165" s="1" t="str">
        <f ca="1">_xlfn.TEXTAFTER(_xlfn.TEXTBEFORE(Table916[[#This Row],[type]],"-"&amp;Table916[[#This Row],[rxn-no-enz]]),"RXN-")</f>
        <v>CO2t_c_n_REV</v>
      </c>
      <c r="AK165" s="1" t="e">
        <f>_xlfn.TEXTBEFORE(Table916[[#This Row],[type]],"_",-1)</f>
        <v>#N/A</v>
      </c>
      <c r="AN165" t="s">
        <v>2945</v>
      </c>
      <c r="AO165" t="s">
        <v>2778</v>
      </c>
      <c r="AP165">
        <v>1.3324313999897299E-2</v>
      </c>
      <c r="AQ165" t="str">
        <f>_xlfn.TEXTBEFORE(Table17[[#This Row],[rxn]],"-",-1)</f>
        <v>RXN-COAt_c_r_REV</v>
      </c>
    </row>
    <row r="166" spans="1:43" ht="17" x14ac:dyDescent="0.25">
      <c r="A166" t="s">
        <v>3110</v>
      </c>
      <c r="B166">
        <v>140.49703830060099</v>
      </c>
      <c r="C166" t="str">
        <f>_xlfn.TEXTAFTER(Table513[[#This Row],[rxnid]],"-",-1)</f>
        <v>IDH12</v>
      </c>
      <c r="D166" t="str">
        <f>_xlfn.TEXTAFTER(_xlfn.TEXTBEFORE(Table513[[#This Row],[rxnid]],"-"&amp;Table513[[#This Row],[enz]]),"RXN-")</f>
        <v>ICDHx_m_FWD</v>
      </c>
      <c r="E166">
        <f>_xlfn.XLOOKUP(Table513[[#This Row],[rxnid]],Table312[rxnid],Table312[kapp (1/s)],"")</f>
        <v>17.332745616339999</v>
      </c>
      <c r="F166">
        <f>(Table513[[#This Row],[kapp (1/s)]]-Table513[[#This Row],[old]])/Table513[[#This Row],[old]]</f>
        <v>7.1058732073094664</v>
      </c>
      <c r="G166">
        <f>ABS(Table513[[#This Row],[(new-old)/old]])</f>
        <v>7.1058732073094664</v>
      </c>
      <c r="H166" t="str" cm="1">
        <f t="array" ref="H166">IF(ROWS(_xlfn._xlws.FILTER(Table513[rxnid],Table513[enz]=Table513[[#This Row],[enz]]))&gt;1,"many","1")</f>
        <v>1</v>
      </c>
      <c r="I166" t="e" cm="1">
        <f t="array" ref="I166">IF(ROWS(_xlfn._xlws.FILTER(Table513[rxnid],Table513[rxn-no-enz]=Table513[[#This Row],[rxn-no-enz]]))&gt;1,"many","1")</f>
        <v>#N/A</v>
      </c>
      <c r="J166" t="str">
        <f>_xlfn.XLOOKUP(SUBSTITUTE(Table513[[#This Row],[rxnid]],"'",""),Table614[rxn],Table614[rxn],"no")</f>
        <v>no</v>
      </c>
      <c r="K166" t="str" cm="1">
        <f t="array" ref="K166">_xlfn.XLOOKUP(Table513[[#This Row],[rxnid]],"'"&amp;Table614[rxn]&amp;"'",Table614[expected kapp],"")</f>
        <v/>
      </c>
      <c r="M166" t="s">
        <v>6606</v>
      </c>
      <c r="N166">
        <v>3.59645131589645</v>
      </c>
      <c r="P166" s="4"/>
      <c r="T166"/>
      <c r="AB166" s="7" t="s">
        <v>10994</v>
      </c>
      <c r="AC166" s="7" t="str">
        <f>_xlfn.TEXTBEFORE(Table815[[#This Row],[raw]]," ")</f>
        <v>ENZSYN-rt2761</v>
      </c>
      <c r="AD166" s="7">
        <f>_xlfn.NUMBERVALUE(_xlfn.TEXTAFTER(Table815[[#This Row],[raw]]," "))</f>
        <v>2.4217820413700702E-6</v>
      </c>
      <c r="AF166" s="1" t="s">
        <v>2942</v>
      </c>
      <c r="AG166" s="1" t="s">
        <v>2778</v>
      </c>
      <c r="AH166" s="1">
        <v>8.9801775857439598E-4</v>
      </c>
      <c r="AI166" s="1" t="e">
        <f>_xlfn.TEXTAFTER(Table916[[#This Row],[type]],"-",-1)</f>
        <v>#N/A</v>
      </c>
      <c r="AJ166" s="1" t="str">
        <f ca="1">_xlfn.TEXTAFTER(_xlfn.TEXTBEFORE(Table916[[#This Row],[type]],"-"&amp;Table916[[#This Row],[rxn-no-enz]]),"RXN-")</f>
        <v>CO2t_c_r_REV</v>
      </c>
      <c r="AK166" s="1" t="e">
        <f>_xlfn.TEXTBEFORE(Table916[[#This Row],[type]],"_",-1)</f>
        <v>#N/A</v>
      </c>
      <c r="AN166" t="s">
        <v>2946</v>
      </c>
      <c r="AO166" t="s">
        <v>2778</v>
      </c>
      <c r="AP166">
        <v>9.2048082267415093E-2</v>
      </c>
      <c r="AQ166" t="str">
        <f>_xlfn.TEXTBEFORE(Table17[[#This Row],[rxn]],"-",-1)</f>
        <v>RXN-COAt_c_rm_REV</v>
      </c>
    </row>
    <row r="167" spans="1:43" ht="17" x14ac:dyDescent="0.25">
      <c r="A167" t="s">
        <v>2895</v>
      </c>
      <c r="B167">
        <v>2.6336030096314</v>
      </c>
      <c r="C167" t="str">
        <f>_xlfn.TEXTAFTER(Table513[[#This Row],[rxnid]],"-",-1)</f>
        <v>rt3236</v>
      </c>
      <c r="D167" t="str">
        <f>_xlfn.TEXTAFTER(_xlfn.TEXTBEFORE(Table513[[#This Row],[rxnid]],"-"&amp;Table513[[#This Row],[enz]]),"RXN-")</f>
        <v>ARGSL_c_FWD</v>
      </c>
      <c r="E167">
        <f>_xlfn.XLOOKUP(Table513[[#This Row],[rxnid]],Table312[rxnid],Table312[kapp (1/s)],"")</f>
        <v>1.7871310108562399</v>
      </c>
      <c r="F167">
        <f>(Table513[[#This Row],[kapp (1/s)]]-Table513[[#This Row],[old]])/Table513[[#This Row],[old]]</f>
        <v>0.47364854262676764</v>
      </c>
      <c r="G167">
        <f>ABS(Table513[[#This Row],[(new-old)/old]])</f>
        <v>0.47364854262676764</v>
      </c>
      <c r="H167" t="str" cm="1">
        <f t="array" ref="H167">IF(ROWS(_xlfn._xlws.FILTER(Table513[rxnid],Table513[enz]=Table513[[#This Row],[enz]]))&gt;1,"many","1")</f>
        <v>1</v>
      </c>
      <c r="I167" t="e" cm="1">
        <f t="array" ref="I167">IF(ROWS(_xlfn._xlws.FILTER(Table513[rxnid],Table513[rxn-no-enz]=Table513[[#This Row],[rxn-no-enz]]))&gt;1,"many","1")</f>
        <v>#N/A</v>
      </c>
      <c r="J167" t="str">
        <f>_xlfn.XLOOKUP(SUBSTITUTE(Table513[[#This Row],[rxnid]],"'",""),Table614[rxn],Table614[rxn],"no")</f>
        <v>no</v>
      </c>
      <c r="K167" t="str" cm="1">
        <f t="array" ref="K167">_xlfn.XLOOKUP(Table513[[#This Row],[rxnid]],"'"&amp;Table614[rxn]&amp;"'",Table614[expected kapp],"")</f>
        <v/>
      </c>
      <c r="M167" t="s">
        <v>2988</v>
      </c>
      <c r="N167">
        <v>13.3754259703305</v>
      </c>
      <c r="P167" s="4"/>
      <c r="T167"/>
      <c r="AB167" s="7" t="s">
        <v>10995</v>
      </c>
      <c r="AC167" s="7" t="str">
        <f>_xlfn.TEXTBEFORE(Table815[[#This Row],[raw]]," ")</f>
        <v>ENZSYN-rt0716</v>
      </c>
      <c r="AD167" s="7">
        <f>_xlfn.NUMBERVALUE(_xlfn.TEXTAFTER(Table815[[#This Row],[raw]]," "))</f>
        <v>2.48433609674683E-7</v>
      </c>
      <c r="AF167" s="1" t="s">
        <v>2943</v>
      </c>
      <c r="AG167" s="1" t="s">
        <v>2778</v>
      </c>
      <c r="AH167" s="1">
        <v>7.8970803267200303E-3</v>
      </c>
      <c r="AI167" s="1" t="e">
        <f>_xlfn.TEXTAFTER(Table916[[#This Row],[type]],"-",-1)</f>
        <v>#N/A</v>
      </c>
      <c r="AJ167" s="1" t="str">
        <f ca="1">_xlfn.TEXTAFTER(_xlfn.TEXTBEFORE(Table916[[#This Row],[type]],"-"&amp;Table916[[#This Row],[rxn-no-enz]]),"RXN-")</f>
        <v>CO2t_c_rm_REV</v>
      </c>
      <c r="AK167" s="1" t="e">
        <f>_xlfn.TEXTBEFORE(Table916[[#This Row],[type]],"_",-1)</f>
        <v>#N/A</v>
      </c>
      <c r="AN167" t="s">
        <v>6064</v>
      </c>
      <c r="AO167" t="s">
        <v>2778</v>
      </c>
      <c r="AP167" s="3">
        <v>3.4980840980000003E-8</v>
      </c>
      <c r="AQ167" t="str">
        <f>_xlfn.TEXTBEFORE(Table17[[#This Row],[rxn]],"-",-1)</f>
        <v>RXN-COBALT2t_c_e_FWD</v>
      </c>
    </row>
    <row r="168" spans="1:43" ht="17" x14ac:dyDescent="0.25">
      <c r="A168" t="s">
        <v>3298</v>
      </c>
      <c r="B168">
        <v>3.1525271295855702E-3</v>
      </c>
      <c r="C168" t="str">
        <f>_xlfn.TEXTAFTER(Table513[[#This Row],[rxnid]],"-",-1)</f>
        <v>rt0930_c</v>
      </c>
      <c r="D168" t="str">
        <f>_xlfn.TEXTAFTER(_xlfn.TEXTBEFORE(Table513[[#This Row],[rxnid]],"-"&amp;Table513[[#This Row],[enz]]),"RXN-")</f>
        <v>RBFK_c_FWD</v>
      </c>
      <c r="E168">
        <f>_xlfn.XLOOKUP(Table513[[#This Row],[rxnid]],Table312[rxnid],Table312[kapp (1/s)],"")</f>
        <v>8.1306870066566298E-4</v>
      </c>
      <c r="F168">
        <f>(Table513[[#This Row],[kapp (1/s)]]-Table513[[#This Row],[old]])/Table513[[#This Row],[old]]</f>
        <v>2.877319502035415</v>
      </c>
      <c r="G168">
        <f>ABS(Table513[[#This Row],[(new-old)/old]])</f>
        <v>2.877319502035415</v>
      </c>
      <c r="H168" t="str" cm="1">
        <f t="array" ref="H168">IF(ROWS(_xlfn._xlws.FILTER(Table513[rxnid],Table513[enz]=Table513[[#This Row],[enz]]))&gt;1,"many","1")</f>
        <v>1</v>
      </c>
      <c r="I168" t="e" cm="1">
        <f t="array" ref="I168">IF(ROWS(_xlfn._xlws.FILTER(Table513[rxnid],Table513[rxn-no-enz]=Table513[[#This Row],[rxn-no-enz]]))&gt;1,"many","1")</f>
        <v>#N/A</v>
      </c>
      <c r="J168" t="str">
        <f>_xlfn.XLOOKUP(SUBSTITUTE(Table513[[#This Row],[rxnid]],"'",""),Table614[rxn],Table614[rxn],"no")</f>
        <v>RXN-RBFK_c_FWD-rt0930_c</v>
      </c>
      <c r="K168" t="str" cm="1">
        <f t="array" ref="K168">_xlfn.XLOOKUP(Table513[[#This Row],[rxnid]],"'"&amp;Table614[rxn]&amp;"'",Table614[expected kapp],"")</f>
        <v/>
      </c>
      <c r="M168" t="s">
        <v>3291</v>
      </c>
      <c r="N168">
        <v>0.83631459588385804</v>
      </c>
      <c r="P168" s="4"/>
      <c r="T168"/>
      <c r="AB168" s="7" t="s">
        <v>10996</v>
      </c>
      <c r="AC168" s="7" t="str">
        <f>_xlfn.TEXTBEFORE(Table815[[#This Row],[raw]]," ")</f>
        <v>ENZSYN-rt0339</v>
      </c>
      <c r="AD168" s="7">
        <f>_xlfn.NUMBERVALUE(_xlfn.TEXTAFTER(Table815[[#This Row],[raw]]," "))</f>
        <v>9.7090050741577306E-8</v>
      </c>
      <c r="AF168" s="1" t="s">
        <v>2944</v>
      </c>
      <c r="AG168" s="1" t="s">
        <v>2778</v>
      </c>
      <c r="AH168" s="1">
        <v>2.4363533277434499E-2</v>
      </c>
      <c r="AI168" s="1" t="e">
        <f>_xlfn.TEXTAFTER(Table916[[#This Row],[type]],"-",-1)</f>
        <v>#N/A</v>
      </c>
      <c r="AJ168" s="1" t="str">
        <f ca="1">_xlfn.TEXTAFTER(_xlfn.TEXTBEFORE(Table916[[#This Row],[type]],"-"&amp;Table916[[#This Row],[rxn-no-enz]]),"RXN-")</f>
        <v>COAt_c_l_REV</v>
      </c>
      <c r="AK168" s="1" t="e">
        <f>_xlfn.TEXTBEFORE(Table916[[#This Row],[type]],"_",-1)</f>
        <v>#N/A</v>
      </c>
      <c r="AN168" t="s">
        <v>2948</v>
      </c>
      <c r="AO168" t="s">
        <v>2778</v>
      </c>
      <c r="AP168">
        <v>7.1819213922017594E-2</v>
      </c>
      <c r="AQ168" t="str">
        <f>_xlfn.TEXTBEFORE(Table17[[#This Row],[rxn]],"-",-1)</f>
        <v>RXN-compACYLCOA_rm_FWD</v>
      </c>
    </row>
    <row r="169" spans="1:43" ht="17" x14ac:dyDescent="0.25">
      <c r="A169" t="s">
        <v>3320</v>
      </c>
      <c r="B169">
        <v>82.372399110889802</v>
      </c>
      <c r="C169" t="str">
        <f>_xlfn.TEXTAFTER(Table513[[#This Row],[rxnid]],"-",-1)</f>
        <v>rt7368</v>
      </c>
      <c r="D169" t="str">
        <f>_xlfn.TEXTAFTER(_xlfn.TEXTBEFORE(Table513[[#This Row],[rxnid]],"-"&amp;Table513[[#This Row],[enz]]),"RXN-")</f>
        <v>SO4t_c_e_FWD</v>
      </c>
      <c r="E169">
        <f>_xlfn.XLOOKUP(Table513[[#This Row],[rxnid]],Table312[rxnid],Table312[kapp (1/s)],"")</f>
        <v>54.272423680482902</v>
      </c>
      <c r="F169">
        <f>(Table513[[#This Row],[kapp (1/s)]]-Table513[[#This Row],[old]])/Table513[[#This Row],[old]]</f>
        <v>0.51775788742804996</v>
      </c>
      <c r="G169">
        <f>ABS(Table513[[#This Row],[(new-old)/old]])</f>
        <v>0.51775788742804996</v>
      </c>
      <c r="H169" t="str" cm="1">
        <f t="array" ref="H169">IF(ROWS(_xlfn._xlws.FILTER(Table513[rxnid],Table513[enz]=Table513[[#This Row],[enz]]))&gt;1,"many","1")</f>
        <v>1</v>
      </c>
      <c r="I169" t="e" cm="1">
        <f t="array" ref="I169">IF(ROWS(_xlfn._xlws.FILTER(Table513[rxnid],Table513[rxn-no-enz]=Table513[[#This Row],[rxn-no-enz]]))&gt;1,"many","1")</f>
        <v>#N/A</v>
      </c>
      <c r="J169" t="str">
        <f>_xlfn.XLOOKUP(SUBSTITUTE(Table513[[#This Row],[rxnid]],"'",""),Table614[rxn],Table614[rxn],"no")</f>
        <v>no</v>
      </c>
      <c r="K169" t="str" cm="1">
        <f t="array" ref="K169">_xlfn.XLOOKUP(Table513[[#This Row],[rxnid]],"'"&amp;Table614[rxn]&amp;"'",Table614[expected kapp],"")</f>
        <v/>
      </c>
      <c r="M169" t="s">
        <v>3320</v>
      </c>
      <c r="N169">
        <v>54.272423680482902</v>
      </c>
      <c r="P169" s="4"/>
      <c r="T169"/>
      <c r="AB169" s="7" t="s">
        <v>10997</v>
      </c>
      <c r="AC169" s="7" t="str">
        <f>_xlfn.TEXTBEFORE(Table815[[#This Row],[raw]]," ")</f>
        <v>ENZSYN-rt8196</v>
      </c>
      <c r="AD169" s="7">
        <f>_xlfn.NUMBERVALUE(_xlfn.TEXTAFTER(Table815[[#This Row],[raw]]," "))</f>
        <v>7.7970548608697906E-8</v>
      </c>
      <c r="AF169" s="1" t="s">
        <v>2945</v>
      </c>
      <c r="AG169" s="1" t="s">
        <v>2778</v>
      </c>
      <c r="AH169" s="1">
        <v>3.6839510061787099E-3</v>
      </c>
      <c r="AI169" s="1" t="e">
        <f>_xlfn.TEXTAFTER(Table916[[#This Row],[type]],"-",-1)</f>
        <v>#N/A</v>
      </c>
      <c r="AJ169" s="1" t="str">
        <f ca="1">_xlfn.TEXTAFTER(_xlfn.TEXTBEFORE(Table916[[#This Row],[type]],"-"&amp;Table916[[#This Row],[rxn-no-enz]]),"RXN-")</f>
        <v>COAt_c_r_REV</v>
      </c>
      <c r="AK169" s="1" t="e">
        <f>_xlfn.TEXTBEFORE(Table916[[#This Row],[type]],"_",-1)</f>
        <v>#N/A</v>
      </c>
      <c r="AN169" t="s">
        <v>2949</v>
      </c>
      <c r="AO169" t="s">
        <v>2778</v>
      </c>
      <c r="AP169">
        <v>2.1785631351795599E-3</v>
      </c>
      <c r="AQ169" t="str">
        <f>_xlfn.TEXTBEFORE(Table17[[#This Row],[rxn]],"-",-1)</f>
        <v>RXN-compCER_r_FWD</v>
      </c>
    </row>
    <row r="170" spans="1:43" ht="17" x14ac:dyDescent="0.25">
      <c r="A170" t="s">
        <v>5931</v>
      </c>
      <c r="B170">
        <v>7.7862160867479497</v>
      </c>
      <c r="C170" t="str">
        <f>_xlfn.TEXTAFTER(Table513[[#This Row],[rxnid]],"-",-1)</f>
        <v>rt0413</v>
      </c>
      <c r="D170" t="str">
        <f>_xlfn.TEXTAFTER(_xlfn.TEXTBEFORE(Table513[[#This Row],[rxnid]],"-"&amp;Table513[[#This Row],[enz]]),"RXN-")</f>
        <v>C5STDS_c_FWD</v>
      </c>
      <c r="E170" t="str">
        <f>_xlfn.XLOOKUP(Table513[[#This Row],[rxnid]],Table312[rxnid],Table312[kapp (1/s)],"")</f>
        <v/>
      </c>
      <c r="F170" t="e">
        <f>(Table513[[#This Row],[kapp (1/s)]]-Table513[[#This Row],[old]])/Table513[[#This Row],[old]]</f>
        <v>#VALUE!</v>
      </c>
      <c r="G170" t="e">
        <f>ABS(Table513[[#This Row],[(new-old)/old]])</f>
        <v>#VALUE!</v>
      </c>
      <c r="H170" t="str" cm="1">
        <f t="array" ref="H170">IF(ROWS(_xlfn._xlws.FILTER(Table513[rxnid],Table513[enz]=Table513[[#This Row],[enz]]))&gt;1,"many","1")</f>
        <v>1</v>
      </c>
      <c r="I170" t="e" cm="1">
        <f t="array" ref="I170">IF(ROWS(_xlfn._xlws.FILTER(Table513[rxnid],Table513[rxn-no-enz]=Table513[[#This Row],[rxn-no-enz]]))&gt;1,"many","1")</f>
        <v>#N/A</v>
      </c>
      <c r="J170" t="str">
        <f>_xlfn.XLOOKUP(SUBSTITUTE(Table513[[#This Row],[rxnid]],"'",""),Table614[rxn],Table614[rxn],"no")</f>
        <v>no</v>
      </c>
      <c r="K170" t="str" cm="1">
        <f t="array" ref="K170">_xlfn.XLOOKUP(Table513[[#This Row],[rxnid]],"'"&amp;Table614[rxn]&amp;"'",Table614[expected kapp],"")</f>
        <v/>
      </c>
      <c r="M170" t="s">
        <v>3052</v>
      </c>
      <c r="N170">
        <v>12.879146889430199</v>
      </c>
      <c r="P170" s="4"/>
      <c r="T170"/>
      <c r="AB170" s="7" t="s">
        <v>10998</v>
      </c>
      <c r="AC170" s="7" t="str">
        <f>_xlfn.TEXTBEFORE(Table815[[#This Row],[raw]]," ")</f>
        <v>ENZSYN-rt5646</v>
      </c>
      <c r="AD170" s="7">
        <f>_xlfn.NUMBERVALUE(_xlfn.TEXTAFTER(Table815[[#This Row],[raw]]," "))</f>
        <v>4.00298304698299E-10</v>
      </c>
      <c r="AF170" s="1" t="s">
        <v>2946</v>
      </c>
      <c r="AG170" s="1" t="s">
        <v>2778</v>
      </c>
      <c r="AH170" s="1">
        <v>9.3023793199073102E-3</v>
      </c>
      <c r="AI170" s="1" t="e">
        <f>_xlfn.TEXTAFTER(Table916[[#This Row],[type]],"-",-1)</f>
        <v>#N/A</v>
      </c>
      <c r="AJ170" s="1" t="str">
        <f ca="1">_xlfn.TEXTAFTER(_xlfn.TEXTBEFORE(Table916[[#This Row],[type]],"-"&amp;Table916[[#This Row],[rxn-no-enz]]),"RXN-")</f>
        <v>COAt_c_rm_REV</v>
      </c>
      <c r="AK170" s="1" t="e">
        <f>_xlfn.TEXTBEFORE(Table916[[#This Row],[type]],"_",-1)</f>
        <v>#N/A</v>
      </c>
      <c r="AN170" t="s">
        <v>2950</v>
      </c>
      <c r="AO170" t="s">
        <v>2778</v>
      </c>
      <c r="AP170">
        <v>9.2416618598122405E-4</v>
      </c>
      <c r="AQ170" t="str">
        <f>_xlfn.TEXTBEFORE(Table17[[#This Row],[rxn]],"-",-1)</f>
        <v>RXN-compFALPD_c_REV</v>
      </c>
    </row>
    <row r="171" spans="1:43" ht="17" x14ac:dyDescent="0.25">
      <c r="A171" t="s">
        <v>3291</v>
      </c>
      <c r="B171">
        <v>4926.4546765443902</v>
      </c>
      <c r="C171" t="str">
        <f>_xlfn.TEXTAFTER(Table513[[#This Row],[rxnid]],"-",-1)</f>
        <v>SNZ1SNO1</v>
      </c>
      <c r="D171" t="str">
        <f>_xlfn.TEXTAFTER(_xlfn.TEXTBEFORE(Table513[[#This Row],[rxnid]],"-"&amp;Table513[[#This Row],[enz]]),"RXN-")</f>
        <v>PYDX5PS_c_FWD</v>
      </c>
      <c r="E171">
        <f>_xlfn.XLOOKUP(Table513[[#This Row],[rxnid]],Table312[rxnid],Table312[kapp (1/s)],"")</f>
        <v>0.83631459588385804</v>
      </c>
      <c r="F171">
        <f>(Table513[[#This Row],[kapp (1/s)]]-Table513[[#This Row],[old]])/Table513[[#This Row],[old]]</f>
        <v>5889.6716453248946</v>
      </c>
      <c r="G171">
        <f>ABS(Table513[[#This Row],[(new-old)/old]])</f>
        <v>5889.6716453248946</v>
      </c>
      <c r="H171" t="str" cm="1">
        <f t="array" ref="H171">IF(ROWS(_xlfn._xlws.FILTER(Table513[rxnid],Table513[enz]=Table513[[#This Row],[enz]]))&gt;1,"many","1")</f>
        <v>1</v>
      </c>
      <c r="I171" t="e" cm="1">
        <f t="array" ref="I171">IF(ROWS(_xlfn._xlws.FILTER(Table513[rxnid],Table513[rxn-no-enz]=Table513[[#This Row],[rxn-no-enz]]))&gt;1,"many","1")</f>
        <v>#N/A</v>
      </c>
      <c r="J171" t="str">
        <f>_xlfn.XLOOKUP(SUBSTITUTE(Table513[[#This Row],[rxnid]],"'",""),Table614[rxn],Table614[rxn],"no")</f>
        <v>no</v>
      </c>
      <c r="K171" t="str" cm="1">
        <f t="array" ref="K171">_xlfn.XLOOKUP(Table513[[#This Row],[rxnid]],"'"&amp;Table614[rxn]&amp;"'",Table614[expected kapp],"")</f>
        <v/>
      </c>
      <c r="M171" t="s">
        <v>3096</v>
      </c>
      <c r="N171">
        <v>3.1986923326893999</v>
      </c>
      <c r="P171" s="4"/>
      <c r="T171"/>
      <c r="AB171" s="7" t="s">
        <v>10999</v>
      </c>
      <c r="AC171" s="7" t="str">
        <f>_xlfn.TEXTBEFORE(Table815[[#This Row],[raw]]," ")</f>
        <v>ENZSYN-rt6485</v>
      </c>
      <c r="AD171" s="7">
        <f>_xlfn.NUMBERVALUE(_xlfn.TEXTAFTER(Table815[[#This Row],[raw]]," "))</f>
        <v>0</v>
      </c>
      <c r="AF171" s="1" t="s">
        <v>6064</v>
      </c>
      <c r="AG171" s="1" t="s">
        <v>2778</v>
      </c>
      <c r="AH171" s="9">
        <v>3.7100852610000001E-9</v>
      </c>
      <c r="AI171" s="1" t="e">
        <f>_xlfn.TEXTAFTER(Table916[[#This Row],[type]],"-",-1)</f>
        <v>#N/A</v>
      </c>
      <c r="AJ171" s="1" t="str">
        <f ca="1">_xlfn.TEXTAFTER(_xlfn.TEXTBEFORE(Table916[[#This Row],[type]],"-"&amp;Table916[[#This Row],[rxn-no-enz]]),"RXN-")</f>
        <v>COBALT2t_c_e_FWD</v>
      </c>
      <c r="AK171" s="1" t="e">
        <f>_xlfn.TEXTBEFORE(Table916[[#This Row],[type]],"_",-1)</f>
        <v>#N/A</v>
      </c>
      <c r="AN171" t="s">
        <v>2951</v>
      </c>
      <c r="AO171" t="s">
        <v>2778</v>
      </c>
      <c r="AP171">
        <v>4.7522009310062898E-4</v>
      </c>
      <c r="AQ171" t="str">
        <f>_xlfn.TEXTBEFORE(Table17[[#This Row],[rxn]],"-",-1)</f>
        <v>RXN-compFALPD_rm_REV</v>
      </c>
    </row>
    <row r="172" spans="1:43" ht="17" x14ac:dyDescent="0.25">
      <c r="A172" t="s">
        <v>3093</v>
      </c>
      <c r="B172">
        <v>3.5508772859470699</v>
      </c>
      <c r="C172" t="str">
        <f>_xlfn.TEXTAFTER(Table513[[#This Row],[rxnid]],"-",-1)</f>
        <v>rt0207_c</v>
      </c>
      <c r="D172" t="str">
        <f>_xlfn.TEXTAFTER(_xlfn.TEXTBEFORE(Table513[[#This Row],[rxnid]],"-"&amp;Table513[[#This Row],[enz]]),"RXN-")</f>
        <v>HISTRS_c_FWD</v>
      </c>
      <c r="E172">
        <f>_xlfn.XLOOKUP(Table513[[#This Row],[rxnid]],Table312[rxnid],Table312[kapp (1/s)],"")</f>
        <v>1.57631788236378</v>
      </c>
      <c r="F172">
        <f>(Table513[[#This Row],[kapp (1/s)]]-Table513[[#This Row],[old]])/Table513[[#This Row],[old]]</f>
        <v>1.2526403625024691</v>
      </c>
      <c r="G172">
        <f>ABS(Table513[[#This Row],[(new-old)/old]])</f>
        <v>1.2526403625024691</v>
      </c>
      <c r="H172" t="str" cm="1">
        <f t="array" ref="H172">IF(ROWS(_xlfn._xlws.FILTER(Table513[rxnid],Table513[enz]=Table513[[#This Row],[enz]]))&gt;1,"many","1")</f>
        <v>1</v>
      </c>
      <c r="I172" t="e" cm="1">
        <f t="array" ref="I172">IF(ROWS(_xlfn._xlws.FILTER(Table513[rxnid],Table513[rxn-no-enz]=Table513[[#This Row],[rxn-no-enz]]))&gt;1,"many","1")</f>
        <v>#N/A</v>
      </c>
      <c r="J172" t="str">
        <f>_xlfn.XLOOKUP(SUBSTITUTE(Table513[[#This Row],[rxnid]],"'",""),Table614[rxn],Table614[rxn],"no")</f>
        <v>no</v>
      </c>
      <c r="K172" t="str" cm="1">
        <f t="array" ref="K172">_xlfn.XLOOKUP(Table513[[#This Row],[rxnid]],"'"&amp;Table614[rxn]&amp;"'",Table614[expected kapp],"")</f>
        <v/>
      </c>
      <c r="M172" t="s">
        <v>3144</v>
      </c>
      <c r="N172">
        <v>1.33196009302103</v>
      </c>
      <c r="P172" s="4"/>
      <c r="T172"/>
      <c r="AB172" s="7" t="s">
        <v>11000</v>
      </c>
      <c r="AC172" s="7" t="str">
        <f>_xlfn.TEXTBEFORE(Table815[[#This Row],[raw]]," ")</f>
        <v>ENZSYN-rt5078</v>
      </c>
      <c r="AD172" s="7">
        <f>_xlfn.NUMBERVALUE(_xlfn.TEXTAFTER(Table815[[#This Row],[raw]]," "))</f>
        <v>2.76092449571014E-7</v>
      </c>
      <c r="AF172" s="1" t="s">
        <v>2947</v>
      </c>
      <c r="AG172" s="1" t="s">
        <v>2778</v>
      </c>
      <c r="AH172" s="1">
        <v>2.45819573934297E-2</v>
      </c>
      <c r="AI172" s="1" t="e">
        <f>_xlfn.TEXTAFTER(Table916[[#This Row],[type]],"-",-1)</f>
        <v>#N/A</v>
      </c>
      <c r="AJ172" s="1" t="str">
        <f ca="1">_xlfn.TEXTAFTER(_xlfn.TEXTBEFORE(Table916[[#This Row],[type]],"-"&amp;Table916[[#This Row],[rxn-no-enz]]),"RXN-")</f>
        <v>compACYLCOA_l_FWD</v>
      </c>
      <c r="AK172" s="1" t="e">
        <f>_xlfn.TEXTBEFORE(Table916[[#This Row],[type]],"_",-1)</f>
        <v>#N/A</v>
      </c>
      <c r="AN172" t="s">
        <v>2952</v>
      </c>
      <c r="AO172" t="s">
        <v>2778</v>
      </c>
      <c r="AP172" s="3">
        <v>3.8052067127098999E-5</v>
      </c>
      <c r="AQ172" t="str">
        <f>_xlfn.TEXTBEFORE(Table17[[#This Row],[rxn]],"-",-1)</f>
        <v>RXN-CPPPGO_c_FWD</v>
      </c>
    </row>
    <row r="173" spans="1:43" ht="17" x14ac:dyDescent="0.25">
      <c r="A173" t="s">
        <v>2851</v>
      </c>
      <c r="B173">
        <v>40.770934630878003</v>
      </c>
      <c r="C173" t="str">
        <f>_xlfn.TEXTAFTER(Table513[[#This Row],[rxnid]],"-",-1)</f>
        <v>rt0271</v>
      </c>
      <c r="D173" t="str">
        <f>_xlfn.TEXTAFTER(_xlfn.TEXTBEFORE(Table513[[#This Row],[rxnid]],"-"&amp;Table513[[#This Row],[enz]]),"RXN-")</f>
        <v>ACCOAC_c_FWD</v>
      </c>
      <c r="E173">
        <f>_xlfn.XLOOKUP(Table513[[#This Row],[rxnid]],Table312[rxnid],Table312[kapp (1/s)],"")</f>
        <v>22.841359513919699</v>
      </c>
      <c r="F173">
        <f>(Table513[[#This Row],[kapp (1/s)]]-Table513[[#This Row],[old]])/Table513[[#This Row],[old]]</f>
        <v>0.78496094359146551</v>
      </c>
      <c r="G173">
        <f>ABS(Table513[[#This Row],[(new-old)/old]])</f>
        <v>0.78496094359146551</v>
      </c>
      <c r="H173" t="str" cm="1">
        <f t="array" ref="H173">IF(ROWS(_xlfn._xlws.FILTER(Table513[rxnid],Table513[enz]=Table513[[#This Row],[enz]]))&gt;1,"many","1")</f>
        <v>1</v>
      </c>
      <c r="I173" t="e" cm="1">
        <f t="array" ref="I173">IF(ROWS(_xlfn._xlws.FILTER(Table513[rxnid],Table513[rxn-no-enz]=Table513[[#This Row],[rxn-no-enz]]))&gt;1,"many","1")</f>
        <v>#N/A</v>
      </c>
      <c r="J173" t="str">
        <f>_xlfn.XLOOKUP(SUBSTITUTE(Table513[[#This Row],[rxnid]],"'",""),Table614[rxn],Table614[rxn],"no")</f>
        <v>no</v>
      </c>
      <c r="K173" t="str" cm="1">
        <f t="array" ref="K173">_xlfn.XLOOKUP(Table513[[#This Row],[rxnid]],"'"&amp;Table614[rxn]&amp;"'",Table614[expected kapp],"")</f>
        <v/>
      </c>
      <c r="M173" t="s">
        <v>3311</v>
      </c>
      <c r="N173">
        <v>281.529140491774</v>
      </c>
      <c r="P173" s="4"/>
      <c r="T173"/>
      <c r="AB173" s="7" t="s">
        <v>11001</v>
      </c>
      <c r="AC173" s="7" t="str">
        <f>_xlfn.TEXTBEFORE(Table815[[#This Row],[raw]]," ")</f>
        <v>ENZSYN-rt0027</v>
      </c>
      <c r="AD173" s="7">
        <f>_xlfn.NUMBERVALUE(_xlfn.TEXTAFTER(Table815[[#This Row],[raw]]," "))</f>
        <v>9.6499976652107296E-8</v>
      </c>
      <c r="AF173" s="1" t="s">
        <v>2948</v>
      </c>
      <c r="AG173" s="1" t="s">
        <v>2778</v>
      </c>
      <c r="AH173" s="1">
        <v>1.40529899318728E-3</v>
      </c>
      <c r="AI173" s="1" t="e">
        <f>_xlfn.TEXTAFTER(Table916[[#This Row],[type]],"-",-1)</f>
        <v>#N/A</v>
      </c>
      <c r="AJ173" s="1" t="str">
        <f ca="1">_xlfn.TEXTAFTER(_xlfn.TEXTBEFORE(Table916[[#This Row],[type]],"-"&amp;Table916[[#This Row],[rxn-no-enz]]),"RXN-")</f>
        <v>compACYLCOA_rm_FWD</v>
      </c>
      <c r="AK173" s="1" t="e">
        <f>_xlfn.TEXTBEFORE(Table916[[#This Row],[type]],"_",-1)</f>
        <v>#N/A</v>
      </c>
      <c r="AN173" t="s">
        <v>6123</v>
      </c>
      <c r="AO173" t="s">
        <v>2778</v>
      </c>
      <c r="AP173">
        <v>6.6880900404862302</v>
      </c>
      <c r="AQ173" t="str">
        <f>_xlfn.TEXTBEFORE(Table17[[#This Row],[rxn]],"-",-1)</f>
        <v>RXN-CS_m_FWD</v>
      </c>
    </row>
    <row r="174" spans="1:43" ht="17" x14ac:dyDescent="0.25">
      <c r="A174" t="s">
        <v>7586</v>
      </c>
      <c r="B174">
        <v>23.8526987266135</v>
      </c>
      <c r="C174" t="str">
        <f>_xlfn.TEXTAFTER(Table513[[#This Row],[rxnid]],"-",-1)</f>
        <v>rt8262</v>
      </c>
      <c r="D174" t="str">
        <f>_xlfn.TEXTAFTER(_xlfn.TEXTBEFORE(Table513[[#This Row],[rxnid]],"-"&amp;Table513[[#This Row],[enz]]),"RXN-")</f>
        <v>PC_c_FWD</v>
      </c>
      <c r="E174">
        <f>_xlfn.XLOOKUP(Table513[[#This Row],[rxnid]],Table312[rxnid],Table312[kapp (1/s)],"")</f>
        <v>6.1614544757727101</v>
      </c>
      <c r="F174">
        <f>(Table513[[#This Row],[kapp (1/s)]]-Table513[[#This Row],[old]])/Table513[[#This Row],[old]]</f>
        <v>2.8712772804544864</v>
      </c>
      <c r="G174">
        <f>ABS(Table513[[#This Row],[(new-old)/old]])</f>
        <v>2.8712772804544864</v>
      </c>
      <c r="H174" t="str" cm="1">
        <f t="array" ref="H174">IF(ROWS(_xlfn._xlws.FILTER(Table513[rxnid],Table513[enz]=Table513[[#This Row],[enz]]))&gt;1,"many","1")</f>
        <v>1</v>
      </c>
      <c r="I174" t="e" cm="1">
        <f t="array" ref="I174">IF(ROWS(_xlfn._xlws.FILTER(Table513[rxnid],Table513[rxn-no-enz]=Table513[[#This Row],[rxn-no-enz]]))&gt;1,"many","1")</f>
        <v>#N/A</v>
      </c>
      <c r="J174" t="str">
        <f>_xlfn.XLOOKUP(SUBSTITUTE(Table513[[#This Row],[rxnid]],"'",""),Table614[rxn],Table614[rxn],"no")</f>
        <v>no</v>
      </c>
      <c r="K174" t="str" cm="1">
        <f t="array" ref="K174">_xlfn.XLOOKUP(Table513[[#This Row],[rxnid]],"'"&amp;Table614[rxn]&amp;"'",Table614[expected kapp],"")</f>
        <v/>
      </c>
      <c r="M174" t="s">
        <v>3281</v>
      </c>
      <c r="N174">
        <v>1.36657040369849</v>
      </c>
      <c r="P174" s="4"/>
      <c r="T174"/>
      <c r="AB174" s="7" t="s">
        <v>11002</v>
      </c>
      <c r="AC174" s="7" t="str">
        <f>_xlfn.TEXTBEFORE(Table815[[#This Row],[raw]]," ")</f>
        <v>ENZSYN-rt4559</v>
      </c>
      <c r="AD174" s="7">
        <f>_xlfn.NUMBERVALUE(_xlfn.TEXTAFTER(Table815[[#This Row],[raw]]," "))</f>
        <v>8.1213172695126296E-9</v>
      </c>
      <c r="AF174" s="1" t="s">
        <v>2949</v>
      </c>
      <c r="AG174" s="1" t="s">
        <v>2778</v>
      </c>
      <c r="AH174" s="1">
        <v>8.9801775857439598E-4</v>
      </c>
      <c r="AI174" s="1" t="e">
        <f>_xlfn.TEXTAFTER(Table916[[#This Row],[type]],"-",-1)</f>
        <v>#N/A</v>
      </c>
      <c r="AJ174" s="1" t="str">
        <f ca="1">_xlfn.TEXTAFTER(_xlfn.TEXTBEFORE(Table916[[#This Row],[type]],"-"&amp;Table916[[#This Row],[rxn-no-enz]]),"RXN-")</f>
        <v>compCER_r_FWD</v>
      </c>
      <c r="AK174" s="1" t="e">
        <f>_xlfn.TEXTBEFORE(Table916[[#This Row],[type]],"_",-1)</f>
        <v>#N/A</v>
      </c>
      <c r="AN174" t="s">
        <v>2954</v>
      </c>
      <c r="AO174" t="s">
        <v>2778</v>
      </c>
      <c r="AP174">
        <v>2.01637512899469E-2</v>
      </c>
      <c r="AQ174" t="str">
        <f>_xlfn.TEXTBEFORE(Table17[[#This Row],[rxn]],"-",-1)</f>
        <v>RXN-CTPS1_c_FWD</v>
      </c>
    </row>
    <row r="175" spans="1:43" ht="17" x14ac:dyDescent="0.25">
      <c r="A175" t="s">
        <v>3360</v>
      </c>
      <c r="B175">
        <v>7.7163358557205797</v>
      </c>
      <c r="C175" t="str">
        <f>_xlfn.TEXTAFTER(Table513[[#This Row],[rxnid]],"-",-1)</f>
        <v>rt8160_c</v>
      </c>
      <c r="D175" t="str">
        <f>_xlfn.TEXTAFTER(_xlfn.TEXTBEFORE(Table513[[#This Row],[rxnid]],"-"&amp;Table513[[#This Row],[enz]]),"RXN-")</f>
        <v>VALTRS_c_FWD</v>
      </c>
      <c r="E175">
        <f>_xlfn.XLOOKUP(Table513[[#This Row],[rxnid]],Table312[rxnid],Table312[kapp (1/s)],"")</f>
        <v>2.4182995576834898</v>
      </c>
      <c r="F175">
        <f>(Table513[[#This Row],[kapp (1/s)]]-Table513[[#This Row],[old]])/Table513[[#This Row],[old]]</f>
        <v>2.1908105971421197</v>
      </c>
      <c r="G175">
        <f>ABS(Table513[[#This Row],[(new-old)/old]])</f>
        <v>2.1908105971421197</v>
      </c>
      <c r="H175" t="str" cm="1">
        <f t="array" ref="H175">IF(ROWS(_xlfn._xlws.FILTER(Table513[rxnid],Table513[enz]=Table513[[#This Row],[enz]]))&gt;1,"many","1")</f>
        <v>1</v>
      </c>
      <c r="I175" t="e" cm="1">
        <f t="array" ref="I175">IF(ROWS(_xlfn._xlws.FILTER(Table513[rxnid],Table513[rxn-no-enz]=Table513[[#This Row],[rxn-no-enz]]))&gt;1,"many","1")</f>
        <v>#N/A</v>
      </c>
      <c r="J175" t="str">
        <f>_xlfn.XLOOKUP(SUBSTITUTE(Table513[[#This Row],[rxnid]],"'",""),Table614[rxn],Table614[rxn],"no")</f>
        <v>no</v>
      </c>
      <c r="K175" t="str" cm="1">
        <f t="array" ref="K175">_xlfn.XLOOKUP(Table513[[#This Row],[rxnid]],"'"&amp;Table614[rxn]&amp;"'",Table614[expected kapp],"")</f>
        <v/>
      </c>
      <c r="M175" t="s">
        <v>3340</v>
      </c>
      <c r="N175">
        <v>1.01712249621896</v>
      </c>
      <c r="P175" s="4"/>
      <c r="T175"/>
      <c r="AB175" s="7" t="s">
        <v>11003</v>
      </c>
      <c r="AC175" s="7" t="str">
        <f>_xlfn.TEXTBEFORE(Table815[[#This Row],[raw]]," ")</f>
        <v>ENZSYN-rt7835</v>
      </c>
      <c r="AD175" s="7">
        <f>_xlfn.NUMBERVALUE(_xlfn.TEXTAFTER(Table815[[#This Row],[raw]]," "))</f>
        <v>1.62828898287847E-7</v>
      </c>
      <c r="AF175" s="1" t="s">
        <v>2950</v>
      </c>
      <c r="AG175" s="1" t="s">
        <v>2778</v>
      </c>
      <c r="AH175" s="1">
        <v>5.7607958922138703E-4</v>
      </c>
      <c r="AI175" s="1" t="e">
        <f>_xlfn.TEXTAFTER(Table916[[#This Row],[type]],"-",-1)</f>
        <v>#N/A</v>
      </c>
      <c r="AJ175" s="1" t="str">
        <f ca="1">_xlfn.TEXTAFTER(_xlfn.TEXTBEFORE(Table916[[#This Row],[type]],"-"&amp;Table916[[#This Row],[rxn-no-enz]]),"RXN-")</f>
        <v>compFALPD_c_REV</v>
      </c>
      <c r="AK175" s="1" t="e">
        <f>_xlfn.TEXTBEFORE(Table916[[#This Row],[type]],"_",-1)</f>
        <v>#N/A</v>
      </c>
      <c r="AN175" t="s">
        <v>2955</v>
      </c>
      <c r="AO175" t="s">
        <v>2778</v>
      </c>
      <c r="AP175">
        <v>8.4847654719282295E-2</v>
      </c>
      <c r="AQ175" t="str">
        <f>_xlfn.TEXTBEFORE(Table17[[#This Row],[rxn]],"-",-1)</f>
        <v>RXN-CTPt_c_rm_FWD</v>
      </c>
    </row>
    <row r="176" spans="1:43" ht="17" x14ac:dyDescent="0.25">
      <c r="A176" t="s">
        <v>3244</v>
      </c>
      <c r="B176">
        <v>4.7486155351758102E-3</v>
      </c>
      <c r="C176" t="str">
        <f>_xlfn.TEXTAFTER(Table513[[#This Row],[rxnid]],"-",-1)</f>
        <v>rt6350</v>
      </c>
      <c r="D176" t="str">
        <f>_xlfn.TEXTAFTER(_xlfn.TEXTBEFORE(Table513[[#This Row],[rxnid]],"-"&amp;Table513[[#This Row],[enz]]),"RXN-")</f>
        <v>PPBNGD_c_FWD</v>
      </c>
      <c r="E176">
        <f>_xlfn.XLOOKUP(Table513[[#This Row],[rxnid]],Table312[rxnid],Table312[kapp (1/s)],"")</f>
        <v>4.4264601959173699E-2</v>
      </c>
      <c r="F176">
        <f>(Table513[[#This Row],[kapp (1/s)]]-Table513[[#This Row],[old]])/Table513[[#This Row],[old]]</f>
        <v>-0.89272205498299584</v>
      </c>
      <c r="G176">
        <f>ABS(Table513[[#This Row],[(new-old)/old]])</f>
        <v>0.89272205498299584</v>
      </c>
      <c r="H176" t="str" cm="1">
        <f t="array" ref="H176">IF(ROWS(_xlfn._xlws.FILTER(Table513[rxnid],Table513[enz]=Table513[[#This Row],[enz]]))&gt;1,"many","1")</f>
        <v>1</v>
      </c>
      <c r="I176" t="e" cm="1">
        <f t="array" ref="I176">IF(ROWS(_xlfn._xlws.FILTER(Table513[rxnid],Table513[rxn-no-enz]=Table513[[#This Row],[rxn-no-enz]]))&gt;1,"many","1")</f>
        <v>#N/A</v>
      </c>
      <c r="J176" t="str">
        <f>_xlfn.XLOOKUP(SUBSTITUTE(Table513[[#This Row],[rxnid]],"'",""),Table614[rxn],Table614[rxn],"no")</f>
        <v>RXN-PPBNGD_c_FWD-rt6350</v>
      </c>
      <c r="K176" t="str" cm="1">
        <f t="array" ref="K176">_xlfn.XLOOKUP(Table513[[#This Row],[rxnid]],"'"&amp;Table614[rxn]&amp;"'",Table614[expected kapp],"")</f>
        <v/>
      </c>
      <c r="M176" t="s">
        <v>3203</v>
      </c>
      <c r="N176">
        <v>16.1610442612192</v>
      </c>
      <c r="P176" s="4"/>
      <c r="T176"/>
      <c r="AB176" s="7" t="s">
        <v>11004</v>
      </c>
      <c r="AC176" s="7" t="str">
        <f>_xlfn.TEXTBEFORE(Table815[[#This Row],[raw]]," ")</f>
        <v>ENZSYN-rt5526</v>
      </c>
      <c r="AD176" s="7">
        <f>_xlfn.NUMBERVALUE(_xlfn.TEXTAFTER(Table815[[#This Row],[raw]]," "))</f>
        <v>4.9429354555719199E-7</v>
      </c>
      <c r="AF176" s="1" t="s">
        <v>2952</v>
      </c>
      <c r="AG176" s="1" t="s">
        <v>2778</v>
      </c>
      <c r="AH176" s="9">
        <v>1.1112597611966899E-5</v>
      </c>
      <c r="AI176" s="1" t="e">
        <f>_xlfn.TEXTAFTER(Table916[[#This Row],[type]],"-",-1)</f>
        <v>#N/A</v>
      </c>
      <c r="AJ176" s="1" t="str">
        <f ca="1">_xlfn.TEXTAFTER(_xlfn.TEXTBEFORE(Table916[[#This Row],[type]],"-"&amp;Table916[[#This Row],[rxn-no-enz]]),"RXN-")</f>
        <v>CPPPGO_c_FWD</v>
      </c>
      <c r="AK176" s="1" t="e">
        <f>_xlfn.TEXTBEFORE(Table916[[#This Row],[type]],"_",-1)</f>
        <v>#N/A</v>
      </c>
      <c r="AN176" t="s">
        <v>2956</v>
      </c>
      <c r="AO176" t="s">
        <v>2778</v>
      </c>
      <c r="AP176" s="3">
        <v>4.3300001939028001E-5</v>
      </c>
      <c r="AQ176" t="str">
        <f>_xlfn.TEXTBEFORE(Table17[[#This Row],[rxn]],"-",-1)</f>
        <v>RXN-CU2t_c_e_FWD</v>
      </c>
    </row>
    <row r="177" spans="1:43" ht="17" x14ac:dyDescent="0.25">
      <c r="A177" t="s">
        <v>3308</v>
      </c>
      <c r="B177">
        <v>1.84422952120488</v>
      </c>
      <c r="C177" t="str">
        <f>_xlfn.TEXTAFTER(Table513[[#This Row],[rxnid]],"-",-1)</f>
        <v>rt4692</v>
      </c>
      <c r="D177" t="str">
        <f>_xlfn.TEXTAFTER(_xlfn.TEXTBEFORE(Table513[[#This Row],[rxnid]],"-"&amp;Table513[[#This Row],[enz]]),"RXN-")</f>
        <v>SAM24MT_c_FWD</v>
      </c>
      <c r="E177">
        <f>_xlfn.XLOOKUP(Table513[[#This Row],[rxnid]],Table312[rxnid],Table312[kapp (1/s)],"")</f>
        <v>0.89061594098118302</v>
      </c>
      <c r="F177">
        <f>(Table513[[#This Row],[kapp (1/s)]]-Table513[[#This Row],[old]])/Table513[[#This Row],[old]]</f>
        <v>1.0707349109124524</v>
      </c>
      <c r="G177">
        <f>ABS(Table513[[#This Row],[(new-old)/old]])</f>
        <v>1.0707349109124524</v>
      </c>
      <c r="H177" t="str" cm="1">
        <f t="array" ref="H177">IF(ROWS(_xlfn._xlws.FILTER(Table513[rxnid],Table513[enz]=Table513[[#This Row],[enz]]))&gt;1,"many","1")</f>
        <v>1</v>
      </c>
      <c r="I177" t="e" cm="1">
        <f t="array" ref="I177">IF(ROWS(_xlfn._xlws.FILTER(Table513[rxnid],Table513[rxn-no-enz]=Table513[[#This Row],[rxn-no-enz]]))&gt;1,"many","1")</f>
        <v>#N/A</v>
      </c>
      <c r="J177" t="str">
        <f>_xlfn.XLOOKUP(SUBSTITUTE(Table513[[#This Row],[rxnid]],"'",""),Table614[rxn],Table614[rxn],"no")</f>
        <v>no</v>
      </c>
      <c r="K177" t="str" cm="1">
        <f t="array" ref="K177">_xlfn.XLOOKUP(Table513[[#This Row],[rxnid]],"'"&amp;Table614[rxn]&amp;"'",Table614[expected kapp],"")</f>
        <v/>
      </c>
      <c r="M177" t="s">
        <v>6139</v>
      </c>
      <c r="N177">
        <v>0.45330728164670903</v>
      </c>
      <c r="P177" s="4"/>
      <c r="T177"/>
      <c r="AB177" s="7" t="s">
        <v>11005</v>
      </c>
      <c r="AC177" s="7" t="str">
        <f>_xlfn.TEXTBEFORE(Table815[[#This Row],[raw]]," ")</f>
        <v>ENZSYN-rt6546</v>
      </c>
      <c r="AD177" s="7">
        <f>_xlfn.NUMBERVALUE(_xlfn.TEXTAFTER(Table815[[#This Row],[raw]]," "))</f>
        <v>4.0232578661986299E-7</v>
      </c>
      <c r="AF177" s="1" t="s">
        <v>2953</v>
      </c>
      <c r="AG177" s="1" t="s">
        <v>2778</v>
      </c>
      <c r="AH177" s="1">
        <v>0.84837861597648501</v>
      </c>
      <c r="AI177" s="1" t="e">
        <f>_xlfn.TEXTAFTER(Table916[[#This Row],[type]],"-",-1)</f>
        <v>#N/A</v>
      </c>
      <c r="AJ177" s="1" t="str">
        <f ca="1">_xlfn.TEXTAFTER(_xlfn.TEXTBEFORE(Table916[[#This Row],[type]],"-"&amp;Table916[[#This Row],[rxn-no-enz]]),"RXN-")</f>
        <v>CS_m_FWD</v>
      </c>
      <c r="AK177" s="1" t="e">
        <f>_xlfn.TEXTBEFORE(Table916[[#This Row],[type]],"_",-1)</f>
        <v>#N/A</v>
      </c>
      <c r="AN177" t="s">
        <v>2958</v>
      </c>
      <c r="AO177" t="s">
        <v>2778</v>
      </c>
      <c r="AP177">
        <v>8.4838979803388195E-3</v>
      </c>
      <c r="AQ177" t="str">
        <f>_xlfn.TEXTBEFORE(Table17[[#This Row],[rxn]],"-",-1)</f>
        <v>RXN-CYSTGL_c_FWD</v>
      </c>
    </row>
    <row r="178" spans="1:43" ht="17" x14ac:dyDescent="0.25">
      <c r="A178" t="s">
        <v>3135</v>
      </c>
      <c r="B178">
        <v>4.9470945920024896</v>
      </c>
      <c r="C178" t="str">
        <f>_xlfn.TEXTAFTER(Table513[[#This Row],[rxnid]],"-",-1)</f>
        <v>rt1776</v>
      </c>
      <c r="D178" t="str">
        <f>_xlfn.TEXTAFTER(_xlfn.TEXTBEFORE(Table513[[#This Row],[rxnid]],"-"&amp;Table513[[#This Row],[enz]]),"RXN-")</f>
        <v>LEUTRS_c_FWD</v>
      </c>
      <c r="E178">
        <f>_xlfn.XLOOKUP(Table513[[#This Row],[rxnid]],Table312[rxnid],Table312[kapp (1/s)],"")</f>
        <v>2.02741662422611</v>
      </c>
      <c r="F178">
        <f>(Table513[[#This Row],[kapp (1/s)]]-Table513[[#This Row],[old]])/Table513[[#This Row],[old]]</f>
        <v>1.4400976754794328</v>
      </c>
      <c r="G178">
        <f>ABS(Table513[[#This Row],[(new-old)/old]])</f>
        <v>1.4400976754794328</v>
      </c>
      <c r="H178" t="str" cm="1">
        <f t="array" ref="H178">IF(ROWS(_xlfn._xlws.FILTER(Table513[rxnid],Table513[enz]=Table513[[#This Row],[enz]]))&gt;1,"many","1")</f>
        <v>1</v>
      </c>
      <c r="I178" t="e" cm="1">
        <f t="array" ref="I178">IF(ROWS(_xlfn._xlws.FILTER(Table513[rxnid],Table513[rxn-no-enz]=Table513[[#This Row],[rxn-no-enz]]))&gt;1,"many","1")</f>
        <v>#N/A</v>
      </c>
      <c r="J178" t="str">
        <f>_xlfn.XLOOKUP(SUBSTITUTE(Table513[[#This Row],[rxnid]],"'",""),Table614[rxn],Table614[rxn],"no")</f>
        <v>no</v>
      </c>
      <c r="K178" t="str" cm="1">
        <f t="array" ref="K178">_xlfn.XLOOKUP(Table513[[#This Row],[rxnid]],"'"&amp;Table614[rxn]&amp;"'",Table614[expected kapp],"")</f>
        <v/>
      </c>
      <c r="M178" t="s">
        <v>3251</v>
      </c>
      <c r="N178">
        <v>5.4680632525222297</v>
      </c>
      <c r="P178" s="4"/>
      <c r="T178"/>
      <c r="AB178" s="7" t="s">
        <v>11006</v>
      </c>
      <c r="AC178" s="7" t="str">
        <f>_xlfn.TEXTBEFORE(Table815[[#This Row],[raw]]," ")</f>
        <v>ENZSYN-rt7120</v>
      </c>
      <c r="AD178" s="7">
        <f>_xlfn.NUMBERVALUE(_xlfn.TEXTAFTER(Table815[[#This Row],[raw]]," "))</f>
        <v>1.4186944618654E-6</v>
      </c>
      <c r="AF178" s="1" t="s">
        <v>2954</v>
      </c>
      <c r="AG178" s="1" t="s">
        <v>2778</v>
      </c>
      <c r="AH178" s="1">
        <v>9.8565930332913491E-3</v>
      </c>
      <c r="AI178" s="1" t="e">
        <f>_xlfn.TEXTAFTER(Table916[[#This Row],[type]],"-",-1)</f>
        <v>#N/A</v>
      </c>
      <c r="AJ178" s="1" t="str">
        <f ca="1">_xlfn.TEXTAFTER(_xlfn.TEXTBEFORE(Table916[[#This Row],[type]],"-"&amp;Table916[[#This Row],[rxn-no-enz]]),"RXN-")</f>
        <v>CTPS1_c_FWD</v>
      </c>
      <c r="AK178" s="1" t="e">
        <f>_xlfn.TEXTBEFORE(Table916[[#This Row],[type]],"_",-1)</f>
        <v>#N/A</v>
      </c>
      <c r="AN178" t="s">
        <v>2959</v>
      </c>
      <c r="AO178" t="s">
        <v>2778</v>
      </c>
      <c r="AP178">
        <v>8.4458972815472395E-3</v>
      </c>
      <c r="AQ178" t="str">
        <f>_xlfn.TEXTBEFORE(Table17[[#This Row],[rxn]],"-",-1)</f>
        <v>RXN-CYSTRS_c_FWD</v>
      </c>
    </row>
    <row r="179" spans="1:43" ht="17" x14ac:dyDescent="0.25">
      <c r="A179" t="s">
        <v>3250</v>
      </c>
      <c r="B179">
        <v>1.9784619087340199E-4</v>
      </c>
      <c r="C179" t="str">
        <f>_xlfn.TEXTAFTER(Table513[[#This Row],[rxnid]],"-",-1)</f>
        <v>rt0510</v>
      </c>
      <c r="D179" t="str">
        <f>_xlfn.TEXTAFTER(_xlfn.TEXTBEFORE(Table513[[#This Row],[rxnid]],"-"&amp;Table513[[#This Row],[enz]]),"RXN-")</f>
        <v>PPNCL2_c_FWD</v>
      </c>
      <c r="E179">
        <f>_xlfn.XLOOKUP(Table513[[#This Row],[rxnid]],Table312[rxnid],Table312[kapp (1/s)],"")</f>
        <v>2.5021635734397999E-3</v>
      </c>
      <c r="F179">
        <f>(Table513[[#This Row],[kapp (1/s)]]-Table513[[#This Row],[old]])/Table513[[#This Row],[old]]</f>
        <v>-0.9209299531919023</v>
      </c>
      <c r="G179">
        <f>ABS(Table513[[#This Row],[(new-old)/old]])</f>
        <v>0.9209299531919023</v>
      </c>
      <c r="H179" t="str" cm="1">
        <f t="array" ref="H179">IF(ROWS(_xlfn._xlws.FILTER(Table513[rxnid],Table513[enz]=Table513[[#This Row],[enz]]))&gt;1,"many","1")</f>
        <v>1</v>
      </c>
      <c r="I179" t="e" cm="1">
        <f t="array" ref="I179">IF(ROWS(_xlfn._xlws.FILTER(Table513[rxnid],Table513[rxn-no-enz]=Table513[[#This Row],[rxn-no-enz]]))&gt;1,"many","1")</f>
        <v>#N/A</v>
      </c>
      <c r="J179" t="str">
        <f>_xlfn.XLOOKUP(SUBSTITUTE(Table513[[#This Row],[rxnid]],"'",""),Table614[rxn],Table614[rxn],"no")</f>
        <v>RXN-PPNCL2_c_FWD-rt0510</v>
      </c>
      <c r="K179" t="str" cm="1">
        <f t="array" ref="K179">_xlfn.XLOOKUP(Table513[[#This Row],[rxnid]],"'"&amp;Table614[rxn]&amp;"'",Table614[expected kapp],"")</f>
        <v/>
      </c>
      <c r="M179" t="s">
        <v>3202</v>
      </c>
      <c r="N179">
        <v>1.33156826345187</v>
      </c>
      <c r="P179" s="4"/>
      <c r="T179"/>
      <c r="AB179" s="7" t="s">
        <v>11007</v>
      </c>
      <c r="AC179" s="7" t="str">
        <f>_xlfn.TEXTBEFORE(Table815[[#This Row],[raw]]," ")</f>
        <v>ENZSYN-LSC12</v>
      </c>
      <c r="AD179" s="7">
        <f>_xlfn.NUMBERVALUE(_xlfn.TEXTAFTER(Table815[[#This Row],[raw]]," "))</f>
        <v>1.43840366883129E-6</v>
      </c>
      <c r="AF179" s="1" t="s">
        <v>2955</v>
      </c>
      <c r="AG179" s="1" t="s">
        <v>2778</v>
      </c>
      <c r="AH179" s="1">
        <v>2.20278295724472E-2</v>
      </c>
      <c r="AI179" s="1" t="e">
        <f>_xlfn.TEXTAFTER(Table916[[#This Row],[type]],"-",-1)</f>
        <v>#N/A</v>
      </c>
      <c r="AJ179" s="1" t="str">
        <f ca="1">_xlfn.TEXTAFTER(_xlfn.TEXTBEFORE(Table916[[#This Row],[type]],"-"&amp;Table916[[#This Row],[rxn-no-enz]]),"RXN-")</f>
        <v>CTPt_c_rm_FWD</v>
      </c>
      <c r="AK179" s="1" t="e">
        <f>_xlfn.TEXTBEFORE(Table916[[#This Row],[type]],"_",-1)</f>
        <v>#N/A</v>
      </c>
      <c r="AN179" t="s">
        <v>6139</v>
      </c>
      <c r="AO179" t="s">
        <v>2778</v>
      </c>
      <c r="AP179">
        <v>8.4838979803388195E-3</v>
      </c>
      <c r="AQ179" t="str">
        <f>_xlfn.TEXTBEFORE(Table17[[#This Row],[rxn]],"-",-1)</f>
        <v>RXN-CYSTS_c_FWD</v>
      </c>
    </row>
    <row r="180" spans="1:43" ht="17" x14ac:dyDescent="0.25">
      <c r="A180" t="s">
        <v>7810</v>
      </c>
      <c r="B180">
        <v>5.4573260212142802</v>
      </c>
      <c r="C180" t="str">
        <f>_xlfn.TEXTAFTER(Table513[[#This Row],[rxnid]],"-",-1)</f>
        <v>rt2136</v>
      </c>
      <c r="D180" t="str">
        <f>_xlfn.TEXTAFTER(_xlfn.TEXTBEFORE(Table513[[#This Row],[rxnid]],"-"&amp;Table513[[#This Row],[enz]]),"RXN-")</f>
        <v>PSD_mm_FWD</v>
      </c>
      <c r="E180">
        <f>_xlfn.XLOOKUP(Table513[[#This Row],[rxnid]],Table312[rxnid],Table312[kapp (1/s)],"")</f>
        <v>1.6653771980177801</v>
      </c>
      <c r="F180">
        <f>(Table513[[#This Row],[kapp (1/s)]]-Table513[[#This Row],[old]])/Table513[[#This Row],[old]]</f>
        <v>2.2769309125343362</v>
      </c>
      <c r="G180">
        <f>ABS(Table513[[#This Row],[(new-old)/old]])</f>
        <v>2.2769309125343362</v>
      </c>
      <c r="H180" t="str" cm="1">
        <f t="array" ref="H180">IF(ROWS(_xlfn._xlws.FILTER(Table513[rxnid],Table513[enz]=Table513[[#This Row],[enz]]))&gt;1,"many","1")</f>
        <v>1</v>
      </c>
      <c r="I180" t="e" cm="1">
        <f t="array" ref="I180">IF(ROWS(_xlfn._xlws.FILTER(Table513[rxnid],Table513[rxn-no-enz]=Table513[[#This Row],[rxn-no-enz]]))&gt;1,"many","1")</f>
        <v>#N/A</v>
      </c>
      <c r="J180" t="str">
        <f>_xlfn.XLOOKUP(SUBSTITUTE(Table513[[#This Row],[rxnid]],"'",""),Table614[rxn],Table614[rxn],"no")</f>
        <v>no</v>
      </c>
      <c r="K180" t="str" cm="1">
        <f t="array" ref="K180">_xlfn.XLOOKUP(Table513[[#This Row],[rxnid]],"'"&amp;Table614[rxn]&amp;"'",Table614[expected kapp],"")</f>
        <v/>
      </c>
      <c r="M180" t="s">
        <v>3063</v>
      </c>
      <c r="N180">
        <v>4.0585223381093698</v>
      </c>
      <c r="P180" s="4"/>
      <c r="T180"/>
      <c r="AB180" s="7" t="s">
        <v>11008</v>
      </c>
      <c r="AC180" s="7" t="str">
        <f>_xlfn.TEXTBEFORE(Table815[[#This Row],[raw]]," ")</f>
        <v>ENZSYN-rt0808</v>
      </c>
      <c r="AD180" s="7">
        <f>_xlfn.NUMBERVALUE(_xlfn.TEXTAFTER(Table815[[#This Row],[raw]]," "))</f>
        <v>2.2163364646542499E-6</v>
      </c>
      <c r="AF180" s="1" t="s">
        <v>2956</v>
      </c>
      <c r="AG180" s="1" t="s">
        <v>2778</v>
      </c>
      <c r="AH180" s="9">
        <v>1.26794803264579E-5</v>
      </c>
      <c r="AI180" s="1" t="e">
        <f>_xlfn.TEXTAFTER(Table916[[#This Row],[type]],"-",-1)</f>
        <v>#N/A</v>
      </c>
      <c r="AJ180" s="1" t="str">
        <f ca="1">_xlfn.TEXTAFTER(_xlfn.TEXTBEFORE(Table916[[#This Row],[type]],"-"&amp;Table916[[#This Row],[rxn-no-enz]]),"RXN-")</f>
        <v>CU2t_c_e_FWD</v>
      </c>
      <c r="AK180" s="1" t="e">
        <f>_xlfn.TEXTBEFORE(Table916[[#This Row],[type]],"_",-1)</f>
        <v>#N/A</v>
      </c>
      <c r="AN180" t="s">
        <v>2960</v>
      </c>
      <c r="AO180" t="s">
        <v>2778</v>
      </c>
      <c r="AP180">
        <v>5.9214533794189297E-2</v>
      </c>
      <c r="AQ180" t="str">
        <f>_xlfn.TEXTBEFORE(Table17[[#This Row],[rxn]],"-",-1)</f>
        <v>RXN-CYTK1_c_FWD</v>
      </c>
    </row>
    <row r="181" spans="1:43" ht="17" x14ac:dyDescent="0.25">
      <c r="A181" t="s">
        <v>2852</v>
      </c>
      <c r="B181">
        <v>2.8966337537125502</v>
      </c>
      <c r="C181" t="str">
        <f>_xlfn.TEXTAFTER(Table513[[#This Row],[rxnid]],"-",-1)</f>
        <v>rt4107</v>
      </c>
      <c r="D181" t="str">
        <f>_xlfn.TEXTAFTER(_xlfn.TEXTBEFORE(Table513[[#This Row],[rxnid]],"-"&amp;Table513[[#This Row],[enz]]),"RXN-")</f>
        <v>ACGAM6PS_c_FWD</v>
      </c>
      <c r="E181">
        <f>_xlfn.XLOOKUP(Table513[[#This Row],[rxnid]],Table312[rxnid],Table312[kapp (1/s)],"")</f>
        <v>5.6468475896854899</v>
      </c>
      <c r="F181">
        <f>(Table513[[#This Row],[kapp (1/s)]]-Table513[[#This Row],[old]])/Table513[[#This Row],[old]]</f>
        <v>-0.48703525149084415</v>
      </c>
      <c r="G181">
        <f>ABS(Table513[[#This Row],[(new-old)/old]])</f>
        <v>0.48703525149084415</v>
      </c>
      <c r="H181" t="str" cm="1">
        <f t="array" ref="H181">IF(ROWS(_xlfn._xlws.FILTER(Table513[rxnid],Table513[enz]=Table513[[#This Row],[enz]]))&gt;1,"many","1")</f>
        <v>1</v>
      </c>
      <c r="I181" t="e" cm="1">
        <f t="array" ref="I181">IF(ROWS(_xlfn._xlws.FILTER(Table513[rxnid],Table513[rxn-no-enz]=Table513[[#This Row],[rxn-no-enz]]))&gt;1,"many","1")</f>
        <v>#N/A</v>
      </c>
      <c r="J181" t="str">
        <f>_xlfn.XLOOKUP(SUBSTITUTE(Table513[[#This Row],[rxnid]],"'",""),Table614[rxn],Table614[rxn],"no")</f>
        <v>no</v>
      </c>
      <c r="K181" t="str" cm="1">
        <f t="array" ref="K181">_xlfn.XLOOKUP(Table513[[#This Row],[rxnid]],"'"&amp;Table614[rxn]&amp;"'",Table614[expected kapp],"")</f>
        <v/>
      </c>
      <c r="M181" t="s">
        <v>3280</v>
      </c>
      <c r="N181">
        <v>1.4246656266045901</v>
      </c>
      <c r="P181" s="4"/>
      <c r="T181"/>
      <c r="AB181" s="7" t="s">
        <v>11009</v>
      </c>
      <c r="AC181" s="7" t="str">
        <f>_xlfn.TEXTBEFORE(Table815[[#This Row],[raw]]," ")</f>
        <v>ENZSYN-rt1776</v>
      </c>
      <c r="AD181" s="7">
        <f>_xlfn.NUMBERVALUE(_xlfn.TEXTAFTER(Table815[[#This Row],[raw]]," "))</f>
        <v>3.8832276868219103E-7</v>
      </c>
      <c r="AF181" s="1" t="s">
        <v>2958</v>
      </c>
      <c r="AG181" s="1" t="s">
        <v>2778</v>
      </c>
      <c r="AH181" s="1">
        <v>3.5890660551554901E-3</v>
      </c>
      <c r="AI181" s="1" t="e">
        <f>_xlfn.TEXTAFTER(Table916[[#This Row],[type]],"-",-1)</f>
        <v>#N/A</v>
      </c>
      <c r="AJ181" s="1" t="str">
        <f ca="1">_xlfn.TEXTAFTER(_xlfn.TEXTBEFORE(Table916[[#This Row],[type]],"-"&amp;Table916[[#This Row],[rxn-no-enz]]),"RXN-")</f>
        <v>CYSTGL_c_FWD</v>
      </c>
      <c r="AK181" s="1" t="e">
        <f>_xlfn.TEXTBEFORE(Table916[[#This Row],[type]],"_",-1)</f>
        <v>#N/A</v>
      </c>
      <c r="AN181" t="s">
        <v>2961</v>
      </c>
      <c r="AO181" t="s">
        <v>2778</v>
      </c>
      <c r="AP181">
        <v>1.85204040467835E-3</v>
      </c>
      <c r="AQ181" t="str">
        <f>_xlfn.TEXTBEFORE(Table17[[#This Row],[rxn]],"-",-1)</f>
        <v>RXN-CYTK2_c_REV</v>
      </c>
    </row>
    <row r="182" spans="1:43" ht="17" x14ac:dyDescent="0.25">
      <c r="A182" t="s">
        <v>2856</v>
      </c>
      <c r="B182">
        <v>51.908153275663402</v>
      </c>
      <c r="C182" t="str">
        <f>_xlfn.TEXTAFTER(Table513[[#This Row],[rxnid]],"-",-1)</f>
        <v>rt1358</v>
      </c>
      <c r="D182" t="str">
        <f>_xlfn.TEXTAFTER(_xlfn.TEXTBEFORE(Table513[[#This Row],[rxnid]],"-"&amp;Table513[[#This Row],[enz]]),"RXN-")</f>
        <v>ACITL_c_FWD</v>
      </c>
      <c r="E182">
        <f>_xlfn.XLOOKUP(Table513[[#This Row],[rxnid]],Table312[rxnid],Table312[kapp (1/s)],"")</f>
        <v>26.615664374395099</v>
      </c>
      <c r="F182">
        <f>(Table513[[#This Row],[kapp (1/s)]]-Table513[[#This Row],[old]])/Table513[[#This Row],[old]]</f>
        <v>0.95028583714785186</v>
      </c>
      <c r="G182">
        <f>ABS(Table513[[#This Row],[(new-old)/old]])</f>
        <v>0.95028583714785186</v>
      </c>
      <c r="H182" t="str" cm="1">
        <f t="array" ref="H182">IF(ROWS(_xlfn._xlws.FILTER(Table513[rxnid],Table513[enz]=Table513[[#This Row],[enz]]))&gt;1,"many","1")</f>
        <v>1</v>
      </c>
      <c r="I182" t="e" cm="1">
        <f t="array" ref="I182">IF(ROWS(_xlfn._xlws.FILTER(Table513[rxnid],Table513[rxn-no-enz]=Table513[[#This Row],[rxn-no-enz]]))&gt;1,"many","1")</f>
        <v>#N/A</v>
      </c>
      <c r="J182" t="str">
        <f>_xlfn.XLOOKUP(SUBSTITUTE(Table513[[#This Row],[rxnid]],"'",""),Table614[rxn],Table614[rxn],"no")</f>
        <v>no</v>
      </c>
      <c r="K182" t="str" cm="1">
        <f t="array" ref="K182">_xlfn.XLOOKUP(Table513[[#This Row],[rxnid]],"'"&amp;Table614[rxn]&amp;"'",Table614[expected kapp],"")</f>
        <v/>
      </c>
      <c r="M182" t="s">
        <v>8068</v>
      </c>
      <c r="N182">
        <v>8.0571523017435503E-2</v>
      </c>
      <c r="P182" s="4"/>
      <c r="T182"/>
      <c r="AB182" s="7" t="s">
        <v>11010</v>
      </c>
      <c r="AC182" s="7" t="str">
        <f>_xlfn.TEXTBEFORE(Table815[[#This Row],[raw]]," ")</f>
        <v>ENZSYN-ERG11NCP1</v>
      </c>
      <c r="AD182" s="7">
        <f>_xlfn.NUMBERVALUE(_xlfn.TEXTAFTER(Table815[[#This Row],[raw]]," "))</f>
        <v>2.3293396950960301E-7</v>
      </c>
      <c r="AF182" s="1" t="s">
        <v>2959</v>
      </c>
      <c r="AG182" s="1" t="s">
        <v>2778</v>
      </c>
      <c r="AH182" s="1">
        <v>3.5779532918287899E-3</v>
      </c>
      <c r="AI182" s="1" t="e">
        <f>_xlfn.TEXTAFTER(Table916[[#This Row],[type]],"-",-1)</f>
        <v>#N/A</v>
      </c>
      <c r="AJ182" s="1" t="str">
        <f ca="1">_xlfn.TEXTAFTER(_xlfn.TEXTBEFORE(Table916[[#This Row],[type]],"-"&amp;Table916[[#This Row],[rxn-no-enz]]),"RXN-")</f>
        <v>CYSTRS_c_FWD</v>
      </c>
      <c r="AK182" s="1" t="e">
        <f>_xlfn.TEXTBEFORE(Table916[[#This Row],[type]],"_",-1)</f>
        <v>#N/A</v>
      </c>
      <c r="AN182" t="s">
        <v>2962</v>
      </c>
      <c r="AO182" t="s">
        <v>2778</v>
      </c>
      <c r="AP182">
        <v>2.5671121623884598E-2</v>
      </c>
      <c r="AQ182" t="str">
        <f>_xlfn.TEXTBEFORE(Table17[[#This Row],[rxn]],"-",-1)</f>
        <v>RXN-DAGK_rm_FWD</v>
      </c>
    </row>
    <row r="183" spans="1:43" ht="17" x14ac:dyDescent="0.25">
      <c r="A183" t="s">
        <v>3154</v>
      </c>
      <c r="B183">
        <v>3.6271287420920699</v>
      </c>
      <c r="C183" t="str">
        <f>_xlfn.TEXTAFTER(Table513[[#This Row],[rxnid]],"-",-1)</f>
        <v>rt4772</v>
      </c>
      <c r="D183" t="str">
        <f>_xlfn.TEXTAFTER(_xlfn.TEXTBEFORE(Table513[[#This Row],[rxnid]],"-"&amp;Table513[[#This Row],[enz]]),"RXN-")</f>
        <v>METTRS_c_FWD</v>
      </c>
      <c r="E183">
        <f>_xlfn.XLOOKUP(Table513[[#This Row],[rxnid]],Table312[rxnid],Table312[kapp (1/s)],"")</f>
        <v>1.17108454690105</v>
      </c>
      <c r="F183">
        <f>(Table513[[#This Row],[kapp (1/s)]]-Table513[[#This Row],[old]])/Table513[[#This Row],[old]]</f>
        <v>2.0972390095064091</v>
      </c>
      <c r="G183">
        <f>ABS(Table513[[#This Row],[(new-old)/old]])</f>
        <v>2.0972390095064091</v>
      </c>
      <c r="H183" t="str" cm="1">
        <f t="array" ref="H183">IF(ROWS(_xlfn._xlws.FILTER(Table513[rxnid],Table513[enz]=Table513[[#This Row],[enz]]))&gt;1,"many","1")</f>
        <v>1</v>
      </c>
      <c r="I183" t="e" cm="1">
        <f t="array" ref="I183">IF(ROWS(_xlfn._xlws.FILTER(Table513[rxnid],Table513[rxn-no-enz]=Table513[[#This Row],[rxn-no-enz]]))&gt;1,"many","1")</f>
        <v>#N/A</v>
      </c>
      <c r="J183" t="str">
        <f>_xlfn.XLOOKUP(SUBSTITUTE(Table513[[#This Row],[rxnid]],"'",""),Table614[rxn],Table614[rxn],"no")</f>
        <v>no</v>
      </c>
      <c r="K183" t="str" cm="1">
        <f t="array" ref="K183">_xlfn.XLOOKUP(Table513[[#This Row],[rxnid]],"'"&amp;Table614[rxn]&amp;"'",Table614[expected kapp],"")</f>
        <v/>
      </c>
      <c r="M183" t="s">
        <v>2893</v>
      </c>
      <c r="N183">
        <v>4.9425345108270298</v>
      </c>
      <c r="P183" s="4"/>
      <c r="T183"/>
      <c r="AB183" s="7" t="s">
        <v>11011</v>
      </c>
      <c r="AC183" s="7" t="str">
        <f>_xlfn.TEXTBEFORE(Table815[[#This Row],[raw]]," ")</f>
        <v>ENZSYN-rt0872</v>
      </c>
      <c r="AD183" s="7">
        <f>_xlfn.NUMBERVALUE(_xlfn.TEXTAFTER(Table815[[#This Row],[raw]]," "))</f>
        <v>8.4614641761088195E-8</v>
      </c>
      <c r="AF183" s="1" t="s">
        <v>6139</v>
      </c>
      <c r="AG183" s="1" t="s">
        <v>2778</v>
      </c>
      <c r="AH183" s="1">
        <v>3.5890660551554901E-3</v>
      </c>
      <c r="AI183" s="1" t="e">
        <f>_xlfn.TEXTAFTER(Table916[[#This Row],[type]],"-",-1)</f>
        <v>#N/A</v>
      </c>
      <c r="AJ183" s="1" t="str">
        <f ca="1">_xlfn.TEXTAFTER(_xlfn.TEXTBEFORE(Table916[[#This Row],[type]],"-"&amp;Table916[[#This Row],[rxn-no-enz]]),"RXN-")</f>
        <v>CYSTS_c_FWD</v>
      </c>
      <c r="AK183" s="1" t="e">
        <f>_xlfn.TEXTBEFORE(Table916[[#This Row],[type]],"_",-1)</f>
        <v>#N/A</v>
      </c>
      <c r="AN183" t="s">
        <v>2964</v>
      </c>
      <c r="AO183" t="s">
        <v>2778</v>
      </c>
      <c r="AP183">
        <v>2.6901563188614599E-2</v>
      </c>
      <c r="AQ183" t="str">
        <f>_xlfn.TEXTBEFORE(Table17[[#This Row],[rxn]],"-",-1)</f>
        <v>RXN-DAGt_c_r_REV</v>
      </c>
    </row>
    <row r="184" spans="1:43" ht="17" x14ac:dyDescent="0.25">
      <c r="A184" t="s">
        <v>3184</v>
      </c>
      <c r="B184">
        <v>0.77180398017219198</v>
      </c>
      <c r="C184" t="str">
        <f>_xlfn.TEXTAFTER(Table513[[#This Row],[rxnid]],"-",-1)</f>
        <v>rt2062_c</v>
      </c>
      <c r="D184" t="str">
        <f>_xlfn.TEXTAFTER(_xlfn.TEXTBEFORE(Table513[[#This Row],[rxnid]],"-"&amp;Table513[[#This Row],[enz]]),"RXN-")</f>
        <v>NNATi_c_FWD</v>
      </c>
      <c r="E184">
        <f>_xlfn.XLOOKUP(Table513[[#This Row],[rxnid]],Table312[rxnid],Table312[kapp (1/s)],"")</f>
        <v>4.0636367649586697E-2</v>
      </c>
      <c r="F184">
        <f>(Table513[[#This Row],[kapp (1/s)]]-Table513[[#This Row],[old]])/Table513[[#This Row],[old]]</f>
        <v>17.992937233651638</v>
      </c>
      <c r="G184">
        <f>ABS(Table513[[#This Row],[(new-old)/old]])</f>
        <v>17.992937233651638</v>
      </c>
      <c r="H184" t="str" cm="1">
        <f t="array" ref="H184">IF(ROWS(_xlfn._xlws.FILTER(Table513[rxnid],Table513[enz]=Table513[[#This Row],[enz]]))&gt;1,"many","1")</f>
        <v>1</v>
      </c>
      <c r="I184" t="e" cm="1">
        <f t="array" ref="I184">IF(ROWS(_xlfn._xlws.FILTER(Table513[rxnid],Table513[rxn-no-enz]=Table513[[#This Row],[rxn-no-enz]]))&gt;1,"many","1")</f>
        <v>#N/A</v>
      </c>
      <c r="J184" t="str">
        <f>_xlfn.XLOOKUP(SUBSTITUTE(Table513[[#This Row],[rxnid]],"'",""),Table614[rxn],Table614[rxn],"no")</f>
        <v>RXN-NNATi_c_FWD-rt2062_c</v>
      </c>
      <c r="K184" t="str" cm="1">
        <f t="array" ref="K184">_xlfn.XLOOKUP(Table513[[#This Row],[rxnid]],"'"&amp;Table614[rxn]&amp;"'",Table614[expected kapp],"")</f>
        <v/>
      </c>
      <c r="M184" t="s">
        <v>8020</v>
      </c>
      <c r="N184">
        <v>2.2614546393117099</v>
      </c>
      <c r="P184" s="4"/>
      <c r="T184"/>
      <c r="AB184" s="7" t="s">
        <v>11012</v>
      </c>
      <c r="AC184" s="7" t="str">
        <f>_xlfn.TEXTBEFORE(Table815[[#This Row],[raw]]," ")</f>
        <v>ENZSYN-rt3577</v>
      </c>
      <c r="AD184" s="7">
        <f>_xlfn.NUMBERVALUE(_xlfn.TEXTAFTER(Table815[[#This Row],[raw]]," "))</f>
        <v>3.5034484907389702E-7</v>
      </c>
      <c r="AF184" s="1" t="s">
        <v>2960</v>
      </c>
      <c r="AG184" s="1" t="s">
        <v>2778</v>
      </c>
      <c r="AH184" s="1">
        <v>1.71705168979077E-2</v>
      </c>
      <c r="AI184" s="1" t="e">
        <f>_xlfn.TEXTAFTER(Table916[[#This Row],[type]],"-",-1)</f>
        <v>#N/A</v>
      </c>
      <c r="AJ184" s="1" t="str">
        <f ca="1">_xlfn.TEXTAFTER(_xlfn.TEXTBEFORE(Table916[[#This Row],[type]],"-"&amp;Table916[[#This Row],[rxn-no-enz]]),"RXN-")</f>
        <v>CYTK1_c_FWD</v>
      </c>
      <c r="AK184" s="1" t="e">
        <f>_xlfn.TEXTBEFORE(Table916[[#This Row],[type]],"_",-1)</f>
        <v>#N/A</v>
      </c>
      <c r="AN184" t="s">
        <v>2965</v>
      </c>
      <c r="AO184" t="s">
        <v>2778</v>
      </c>
      <c r="AP184">
        <v>2.6901563188614599E-2</v>
      </c>
      <c r="AQ184" t="str">
        <f>_xlfn.TEXTBEFORE(Table17[[#This Row],[rxn]],"-",-1)</f>
        <v>RXN-DAGt_c_rm_FWD</v>
      </c>
    </row>
    <row r="185" spans="1:43" ht="17" x14ac:dyDescent="0.25">
      <c r="A185" t="s">
        <v>6802</v>
      </c>
      <c r="B185">
        <v>2.5012492751792501</v>
      </c>
      <c r="C185" t="str">
        <f>_xlfn.TEXTAFTER(Table513[[#This Row],[rxnid]],"-",-1)</f>
        <v>rt0594</v>
      </c>
      <c r="D185" t="str">
        <f>_xlfn.TEXTAFTER(_xlfn.TEXTBEFORE(Table513[[#This Row],[rxnid]],"-"&amp;Table513[[#This Row],[enz]]),"RXN-")</f>
        <v>GLYtps_e_REV</v>
      </c>
      <c r="E185" t="str">
        <f>_xlfn.XLOOKUP(Table513[[#This Row],[rxnid]],Table312[rxnid],Table312[kapp (1/s)],"")</f>
        <v/>
      </c>
      <c r="F185" t="e">
        <f>(Table513[[#This Row],[kapp (1/s)]]-Table513[[#This Row],[old]])/Table513[[#This Row],[old]]</f>
        <v>#VALUE!</v>
      </c>
      <c r="G185" t="e">
        <f>ABS(Table513[[#This Row],[(new-old)/old]])</f>
        <v>#VALUE!</v>
      </c>
      <c r="H185" t="str" cm="1">
        <f t="array" ref="H185">IF(ROWS(_xlfn._xlws.FILTER(Table513[rxnid],Table513[enz]=Table513[[#This Row],[enz]]))&gt;1,"many","1")</f>
        <v>1</v>
      </c>
      <c r="I185" t="e" cm="1">
        <f t="array" ref="I185">IF(ROWS(_xlfn._xlws.FILTER(Table513[rxnid],Table513[rxn-no-enz]=Table513[[#This Row],[rxn-no-enz]]))&gt;1,"many","1")</f>
        <v>#N/A</v>
      </c>
      <c r="J185" t="str">
        <f>_xlfn.XLOOKUP(SUBSTITUTE(Table513[[#This Row],[rxnid]],"'",""),Table614[rxn],Table614[rxn],"no")</f>
        <v>no</v>
      </c>
      <c r="K185" t="str" cm="1">
        <f t="array" ref="K185">_xlfn.XLOOKUP(Table513[[#This Row],[rxnid]],"'"&amp;Table614[rxn]&amp;"'",Table614[expected kapp],"")</f>
        <v/>
      </c>
      <c r="M185" t="s">
        <v>3142</v>
      </c>
      <c r="N185">
        <v>1.6028896589310699</v>
      </c>
      <c r="P185" s="4"/>
      <c r="T185"/>
      <c r="AB185" s="7" t="s">
        <v>11013</v>
      </c>
      <c r="AC185" s="7" t="str">
        <f>_xlfn.TEXTBEFORE(Table815[[#This Row],[raw]]," ")</f>
        <v>ENZSYN-rt1360</v>
      </c>
      <c r="AD185" s="7">
        <f>_xlfn.NUMBERVALUE(_xlfn.TEXTAFTER(Table815[[#This Row],[raw]]," "))</f>
        <v>2.00614031275349E-7</v>
      </c>
      <c r="AF185" s="1" t="s">
        <v>2961</v>
      </c>
      <c r="AG185" s="1" t="s">
        <v>2778</v>
      </c>
      <c r="AH185" s="1">
        <v>7.8843921561466495E-4</v>
      </c>
      <c r="AI185" s="1" t="e">
        <f>_xlfn.TEXTAFTER(Table916[[#This Row],[type]],"-",-1)</f>
        <v>#N/A</v>
      </c>
      <c r="AJ185" s="1" t="str">
        <f ca="1">_xlfn.TEXTAFTER(_xlfn.TEXTBEFORE(Table916[[#This Row],[type]],"-"&amp;Table916[[#This Row],[rxn-no-enz]]),"RXN-")</f>
        <v>CYTK2_c_REV</v>
      </c>
      <c r="AK185" s="1" t="e">
        <f>_xlfn.TEXTBEFORE(Table916[[#This Row],[type]],"_",-1)</f>
        <v>#N/A</v>
      </c>
      <c r="AN185" t="s">
        <v>2966</v>
      </c>
      <c r="AO185" t="s">
        <v>2778</v>
      </c>
      <c r="AP185">
        <v>2.1785631351795599E-3</v>
      </c>
      <c r="AQ185" t="str">
        <f>_xlfn.TEXTBEFORE(Table17[[#This Row],[rxn]],"-",-1)</f>
        <v>RXN-DAGt_gm_rm_FWD</v>
      </c>
    </row>
    <row r="186" spans="1:43" ht="17" x14ac:dyDescent="0.25">
      <c r="A186" t="s">
        <v>2901</v>
      </c>
      <c r="B186">
        <v>7124888.5866920799</v>
      </c>
      <c r="C186" t="str">
        <f>_xlfn.TEXTAFTER(Table513[[#This Row],[rxnid]],"-",-1)</f>
        <v>rt8313</v>
      </c>
      <c r="D186" t="str">
        <f>_xlfn.TEXTAFTER(_xlfn.TEXTBEFORE(Table513[[#This Row],[rxnid]],"-"&amp;Table513[[#This Row],[enz]]),"RXN-")</f>
        <v>ASPCT_c_FWD</v>
      </c>
      <c r="E186">
        <f>_xlfn.XLOOKUP(Table513[[#This Row],[rxnid]],Table312[rxnid],Table312[kapp (1/s)],"")</f>
        <v>0.98153861892160799</v>
      </c>
      <c r="F186">
        <f>(Table513[[#This Row],[kapp (1/s)]]-Table513[[#This Row],[old]])/Table513[[#This Row],[old]]</f>
        <v>7258896.8664130578</v>
      </c>
      <c r="G186">
        <f>ABS(Table513[[#This Row],[(new-old)/old]])</f>
        <v>7258896.8664130578</v>
      </c>
      <c r="H186" t="str" cm="1">
        <f t="array" ref="H186">IF(ROWS(_xlfn._xlws.FILTER(Table513[rxnid],Table513[enz]=Table513[[#This Row],[enz]]))&gt;1,"many","1")</f>
        <v>1</v>
      </c>
      <c r="I186" t="e" cm="1">
        <f t="array" ref="I186">IF(ROWS(_xlfn._xlws.FILTER(Table513[rxnid],Table513[rxn-no-enz]=Table513[[#This Row],[rxn-no-enz]]))&gt;1,"many","1")</f>
        <v>#N/A</v>
      </c>
      <c r="J186" t="str">
        <f>_xlfn.XLOOKUP(SUBSTITUTE(Table513[[#This Row],[rxnid]],"'",""),Table614[rxn],Table614[rxn],"no")</f>
        <v>no</v>
      </c>
      <c r="K186" t="str" cm="1">
        <f t="array" ref="K186">_xlfn.XLOOKUP(Table513[[#This Row],[rxnid]],"'"&amp;Table614[rxn]&amp;"'",Table614[expected kapp],"")</f>
        <v/>
      </c>
      <c r="M186" t="s">
        <v>2914</v>
      </c>
      <c r="N186">
        <v>12.909883727916</v>
      </c>
      <c r="P186" s="4"/>
      <c r="T186"/>
      <c r="AB186" s="7" t="s">
        <v>11014</v>
      </c>
      <c r="AC186" s="7" t="str">
        <f>_xlfn.TEXTBEFORE(Table815[[#This Row],[raw]]," ")</f>
        <v>ENZSYN-rt6588</v>
      </c>
      <c r="AD186" s="7">
        <f>_xlfn.NUMBERVALUE(_xlfn.TEXTAFTER(Table815[[#This Row],[raw]]," "))</f>
        <v>8.9087662374631303E-7</v>
      </c>
      <c r="AF186" s="1" t="s">
        <v>2962</v>
      </c>
      <c r="AG186" s="1" t="s">
        <v>2778</v>
      </c>
      <c r="AH186" s="1">
        <v>4.86842543786618E-3</v>
      </c>
      <c r="AI186" s="1" t="e">
        <f>_xlfn.TEXTAFTER(Table916[[#This Row],[type]],"-",-1)</f>
        <v>#N/A</v>
      </c>
      <c r="AJ186" s="1" t="str">
        <f ca="1">_xlfn.TEXTAFTER(_xlfn.TEXTBEFORE(Table916[[#This Row],[type]],"-"&amp;Table916[[#This Row],[rxn-no-enz]]),"RXN-")</f>
        <v>DAGK_rm_FWD</v>
      </c>
      <c r="AK186" s="1" t="e">
        <f>_xlfn.TEXTBEFORE(Table916[[#This Row],[type]],"_",-1)</f>
        <v>#N/A</v>
      </c>
      <c r="AN186" t="s">
        <v>2967</v>
      </c>
      <c r="AO186" t="s">
        <v>2778</v>
      </c>
      <c r="AP186">
        <v>1.52120320792477E-4</v>
      </c>
      <c r="AQ186" t="str">
        <f>_xlfn.TEXTBEFORE(Table17[[#This Row],[rxn]],"-",-1)</f>
        <v>RXN-DB4PS_c_FWD</v>
      </c>
    </row>
    <row r="187" spans="1:43" ht="17" x14ac:dyDescent="0.25">
      <c r="A187" t="s">
        <v>3059</v>
      </c>
      <c r="B187">
        <v>4.9695336921365802</v>
      </c>
      <c r="C187" t="str">
        <f>_xlfn.TEXTAFTER(Table513[[#This Row],[rxnid]],"-",-1)</f>
        <v>rt7136</v>
      </c>
      <c r="D187" t="str">
        <f>_xlfn.TEXTAFTER(_xlfn.TEXTBEFORE(Table513[[#This Row],[rxnid]],"-"&amp;Table513[[#This Row],[enz]]),"RXN-")</f>
        <v>GLYTRS_c_FWD</v>
      </c>
      <c r="E187">
        <f>_xlfn.XLOOKUP(Table513[[#This Row],[rxnid]],Table312[rxnid],Table312[kapp (1/s)],"")</f>
        <v>1.9069752502548301</v>
      </c>
      <c r="F187">
        <f>(Table513[[#This Row],[kapp (1/s)]]-Table513[[#This Row],[old]])/Table513[[#This Row],[old]]</f>
        <v>1.6059770264309927</v>
      </c>
      <c r="G187">
        <f>ABS(Table513[[#This Row],[(new-old)/old]])</f>
        <v>1.6059770264309927</v>
      </c>
      <c r="H187" t="str" cm="1">
        <f t="array" ref="H187">IF(ROWS(_xlfn._xlws.FILTER(Table513[rxnid],Table513[enz]=Table513[[#This Row],[enz]]))&gt;1,"many","1")</f>
        <v>1</v>
      </c>
      <c r="I187" t="e" cm="1">
        <f t="array" ref="I187">IF(ROWS(_xlfn._xlws.FILTER(Table513[rxnid],Table513[rxn-no-enz]=Table513[[#This Row],[rxn-no-enz]]))&gt;1,"many","1")</f>
        <v>#N/A</v>
      </c>
      <c r="J187" t="str">
        <f>_xlfn.XLOOKUP(SUBSTITUTE(Table513[[#This Row],[rxnid]],"'",""),Table614[rxn],Table614[rxn],"no")</f>
        <v>no</v>
      </c>
      <c r="K187" t="str" cm="1">
        <f t="array" ref="K187">_xlfn.XLOOKUP(Table513[[#This Row],[rxnid]],"'"&amp;Table614[rxn]&amp;"'",Table614[expected kapp],"")</f>
        <v/>
      </c>
      <c r="M187" t="s">
        <v>2976</v>
      </c>
      <c r="N187">
        <v>9.2181910990987395E-2</v>
      </c>
      <c r="P187" s="4"/>
      <c r="T187"/>
      <c r="AB187" s="7" t="s">
        <v>11015</v>
      </c>
      <c r="AC187" s="7" t="str">
        <f>_xlfn.TEXTBEFORE(Table815[[#This Row],[raw]]," ")</f>
        <v>ENZSYN-rt0239</v>
      </c>
      <c r="AD187" s="7">
        <f>_xlfn.NUMBERVALUE(_xlfn.TEXTAFTER(Table815[[#This Row],[raw]]," "))</f>
        <v>4.4064682290095298E-7</v>
      </c>
      <c r="AF187" s="1" t="s">
        <v>6154</v>
      </c>
      <c r="AG187" s="1" t="s">
        <v>2778</v>
      </c>
      <c r="AH187" s="1">
        <v>2.8803979461069302E-4</v>
      </c>
      <c r="AI187" s="1" t="e">
        <f>_xlfn.TEXTAFTER(Table916[[#This Row],[type]],"-",-1)</f>
        <v>#N/A</v>
      </c>
      <c r="AJ187" s="1" t="str">
        <f ca="1">_xlfn.TEXTAFTER(_xlfn.TEXTBEFORE(Table916[[#This Row],[type]],"-"&amp;Table916[[#This Row],[rxn-no-enz]]),"RXN-")</f>
        <v>DAGL_l_FWD</v>
      </c>
      <c r="AK187" s="1" t="e">
        <f>_xlfn.TEXTBEFORE(Table916[[#This Row],[type]],"_",-1)</f>
        <v>#N/A</v>
      </c>
      <c r="AN187" t="s">
        <v>6194</v>
      </c>
      <c r="AO187" t="s">
        <v>2778</v>
      </c>
      <c r="AP187">
        <v>1.85204040467835E-3</v>
      </c>
      <c r="AQ187" t="str">
        <f>_xlfn.TEXTBEFORE(Table17[[#This Row],[rxn]],"-",-1)</f>
        <v>RXN-DCMPDA_c_FWD</v>
      </c>
    </row>
    <row r="188" spans="1:43" ht="17" x14ac:dyDescent="0.25">
      <c r="A188" t="s">
        <v>7299</v>
      </c>
      <c r="B188">
        <v>380.31328105249997</v>
      </c>
      <c r="C188" t="str">
        <f>_xlfn.TEXTAFTER(Table513[[#This Row],[rxnid]],"-",-1)</f>
        <v>rt4257</v>
      </c>
      <c r="D188" t="str">
        <f>_xlfn.TEXTAFTER(_xlfn.TEXTBEFORE(Table513[[#This Row],[rxnid]],"-"&amp;Table513[[#This Row],[enz]]),"RXN-")</f>
        <v>MTHFD2i_c_FWD</v>
      </c>
      <c r="E188" t="str">
        <f>_xlfn.XLOOKUP(Table513[[#This Row],[rxnid]],Table312[rxnid],Table312[kapp (1/s)],"")</f>
        <v/>
      </c>
      <c r="F188" t="e">
        <f>(Table513[[#This Row],[kapp (1/s)]]-Table513[[#This Row],[old]])/Table513[[#This Row],[old]]</f>
        <v>#VALUE!</v>
      </c>
      <c r="G188" t="e">
        <f>ABS(Table513[[#This Row],[(new-old)/old]])</f>
        <v>#VALUE!</v>
      </c>
      <c r="H188" t="str" cm="1">
        <f t="array" ref="H188">IF(ROWS(_xlfn._xlws.FILTER(Table513[rxnid],Table513[enz]=Table513[[#This Row],[enz]]))&gt;1,"many","1")</f>
        <v>1</v>
      </c>
      <c r="I188" t="e" cm="1">
        <f t="array" ref="I188">IF(ROWS(_xlfn._xlws.FILTER(Table513[rxnid],Table513[rxn-no-enz]=Table513[[#This Row],[rxn-no-enz]]))&gt;1,"many","1")</f>
        <v>#N/A</v>
      </c>
      <c r="J188" t="str">
        <f>_xlfn.XLOOKUP(SUBSTITUTE(Table513[[#This Row],[rxnid]],"'",""),Table614[rxn],Table614[rxn],"no")</f>
        <v>no</v>
      </c>
      <c r="K188" t="str" cm="1">
        <f t="array" ref="K188">_xlfn.XLOOKUP(Table513[[#This Row],[rxnid]],"'"&amp;Table614[rxn]&amp;"'",Table614[expected kapp],"")</f>
        <v/>
      </c>
      <c r="M188" t="s">
        <v>2958</v>
      </c>
      <c r="N188">
        <v>5.64540228618851</v>
      </c>
      <c r="P188" s="4"/>
      <c r="T188"/>
      <c r="AB188" s="7" t="s">
        <v>11016</v>
      </c>
      <c r="AC188" s="7" t="str">
        <f>_xlfn.TEXTBEFORE(Table815[[#This Row],[raw]]," ")</f>
        <v>ENZSYN-rt2246</v>
      </c>
      <c r="AD188" s="7">
        <f>_xlfn.NUMBERVALUE(_xlfn.TEXTAFTER(Table815[[#This Row],[raw]]," "))</f>
        <v>1.5786916543297701E-6</v>
      </c>
      <c r="AF188" s="1" t="s">
        <v>2963</v>
      </c>
      <c r="AG188" s="1" t="s">
        <v>2778</v>
      </c>
      <c r="AH188" s="1">
        <v>2.8803979461069302E-4</v>
      </c>
      <c r="AI188" s="1" t="e">
        <f>_xlfn.TEXTAFTER(Table916[[#This Row],[type]],"-",-1)</f>
        <v>#N/A</v>
      </c>
      <c r="AJ188" s="1" t="str">
        <f ca="1">_xlfn.TEXTAFTER(_xlfn.TEXTBEFORE(Table916[[#This Row],[type]],"-"&amp;Table916[[#This Row],[rxn-no-enz]]),"RXN-")</f>
        <v>DAGt_c_l_FWD</v>
      </c>
      <c r="AK188" s="1" t="e">
        <f>_xlfn.TEXTBEFORE(Table916[[#This Row],[type]],"_",-1)</f>
        <v>#N/A</v>
      </c>
      <c r="AN188" t="s">
        <v>6213</v>
      </c>
      <c r="AO188" t="s">
        <v>2778</v>
      </c>
      <c r="AP188">
        <v>7.8232289533575805E-2</v>
      </c>
      <c r="AQ188" t="str">
        <f>_xlfn.TEXTBEFORE(Table17[[#This Row],[rxn]],"-",-1)</f>
        <v>RXN-DDPA_m_FWD</v>
      </c>
    </row>
    <row r="189" spans="1:43" ht="17" x14ac:dyDescent="0.25">
      <c r="A189" t="s">
        <v>2888</v>
      </c>
      <c r="B189">
        <v>10.7166054656557</v>
      </c>
      <c r="C189" t="str">
        <f>_xlfn.TEXTAFTER(Table513[[#This Row],[rxnid]],"-",-1)</f>
        <v>rt3605</v>
      </c>
      <c r="D189" t="str">
        <f>_xlfn.TEXTAFTER(_xlfn.TEXTBEFORE(Table513[[#This Row],[rxnid]],"-"&amp;Table513[[#This Row],[enz]]),"RXN-")</f>
        <v>ALATRS_c_FWD</v>
      </c>
      <c r="E189">
        <f>_xlfn.XLOOKUP(Table513[[#This Row],[rxnid]],Table312[rxnid],Table312[kapp (1/s)],"")</f>
        <v>3.7358064715034902</v>
      </c>
      <c r="F189">
        <f>(Table513[[#This Row],[kapp (1/s)]]-Table513[[#This Row],[old]])/Table513[[#This Row],[old]]</f>
        <v>1.8686190110224739</v>
      </c>
      <c r="G189">
        <f>ABS(Table513[[#This Row],[(new-old)/old]])</f>
        <v>1.8686190110224739</v>
      </c>
      <c r="H189" t="str" cm="1">
        <f t="array" ref="H189">IF(ROWS(_xlfn._xlws.FILTER(Table513[rxnid],Table513[enz]=Table513[[#This Row],[enz]]))&gt;1,"many","1")</f>
        <v>1</v>
      </c>
      <c r="I189" t="e" cm="1">
        <f t="array" ref="I189">IF(ROWS(_xlfn._xlws.FILTER(Table513[rxnid],Table513[rxn-no-enz]=Table513[[#This Row],[rxn-no-enz]]))&gt;1,"many","1")</f>
        <v>#N/A</v>
      </c>
      <c r="J189" t="str">
        <f>_xlfn.XLOOKUP(SUBSTITUTE(Table513[[#This Row],[rxnid]],"'",""),Table614[rxn],Table614[rxn],"no")</f>
        <v>no</v>
      </c>
      <c r="K189" t="str" cm="1">
        <f t="array" ref="K189">_xlfn.XLOOKUP(Table513[[#This Row],[rxnid]],"'"&amp;Table614[rxn]&amp;"'",Table614[expected kapp],"")</f>
        <v/>
      </c>
      <c r="M189" t="s">
        <v>6955</v>
      </c>
      <c r="N189">
        <v>16.822844967430299</v>
      </c>
      <c r="P189" s="4"/>
      <c r="T189"/>
      <c r="AB189" s="7" t="s">
        <v>11017</v>
      </c>
      <c r="AC189" s="7" t="str">
        <f>_xlfn.TEXTBEFORE(Table815[[#This Row],[raw]]," ")</f>
        <v>ENZSYN-rt2810</v>
      </c>
      <c r="AD189" s="7">
        <f>_xlfn.NUMBERVALUE(_xlfn.TEXTAFTER(Table815[[#This Row],[raw]]," "))</f>
        <v>2.8187200893968698E-6</v>
      </c>
      <c r="AF189" s="1" t="s">
        <v>2964</v>
      </c>
      <c r="AG189" s="1" t="s">
        <v>2778</v>
      </c>
      <c r="AH189" s="1">
        <v>5.66374646708976E-3</v>
      </c>
      <c r="AI189" s="1" t="e">
        <f>_xlfn.TEXTAFTER(Table916[[#This Row],[type]],"-",-1)</f>
        <v>#N/A</v>
      </c>
      <c r="AJ189" s="1" t="str">
        <f ca="1">_xlfn.TEXTAFTER(_xlfn.TEXTBEFORE(Table916[[#This Row],[type]],"-"&amp;Table916[[#This Row],[rxn-no-enz]]),"RXN-")</f>
        <v>DAGt_c_r_REV</v>
      </c>
      <c r="AK189" s="1" t="e">
        <f>_xlfn.TEXTBEFORE(Table916[[#This Row],[type]],"_",-1)</f>
        <v>#N/A</v>
      </c>
      <c r="AN189" t="s">
        <v>6219</v>
      </c>
      <c r="AO189" t="s">
        <v>2778</v>
      </c>
      <c r="AP189">
        <v>4.8083909789913898E-3</v>
      </c>
      <c r="AQ189" t="str">
        <f>_xlfn.TEXTBEFORE(Table17[[#This Row],[rxn]],"-",-1)</f>
        <v>RXN-DGAT_rm_FWD</v>
      </c>
    </row>
    <row r="190" spans="1:43" ht="17" x14ac:dyDescent="0.25">
      <c r="A190" t="s">
        <v>3335</v>
      </c>
      <c r="B190">
        <v>4.2368766775074098</v>
      </c>
      <c r="C190" t="str">
        <f>_xlfn.TEXTAFTER(Table513[[#This Row],[rxnid]],"-",-1)</f>
        <v>rt7480</v>
      </c>
      <c r="D190" t="str">
        <f>_xlfn.TEXTAFTER(_xlfn.TEXTBEFORE(Table513[[#This Row],[rxnid]],"-"&amp;Table513[[#This Row],[enz]]),"RXN-")</f>
        <v>THRTRS_c_FWD</v>
      </c>
      <c r="E190">
        <f>_xlfn.XLOOKUP(Table513[[#This Row],[rxnid]],Table312[rxnid],Table312[kapp (1/s)],"")</f>
        <v>1.69637946291186</v>
      </c>
      <c r="F190">
        <f>(Table513[[#This Row],[kapp (1/s)]]-Table513[[#This Row],[old]])/Table513[[#This Row],[old]]</f>
        <v>1.4975996055945815</v>
      </c>
      <c r="G190">
        <f>ABS(Table513[[#This Row],[(new-old)/old]])</f>
        <v>1.4975996055945815</v>
      </c>
      <c r="H190" t="str" cm="1">
        <f t="array" ref="H190">IF(ROWS(_xlfn._xlws.FILTER(Table513[rxnid],Table513[enz]=Table513[[#This Row],[enz]]))&gt;1,"many","1")</f>
        <v>1</v>
      </c>
      <c r="I190" t="e" cm="1">
        <f t="array" ref="I190">IF(ROWS(_xlfn._xlws.FILTER(Table513[rxnid],Table513[rxn-no-enz]=Table513[[#This Row],[rxn-no-enz]]))&gt;1,"many","1")</f>
        <v>#N/A</v>
      </c>
      <c r="J190" t="str">
        <f>_xlfn.XLOOKUP(SUBSTITUTE(Table513[[#This Row],[rxnid]],"'",""),Table614[rxn],Table614[rxn],"no")</f>
        <v>no</v>
      </c>
      <c r="K190" t="str" cm="1">
        <f t="array" ref="K190">_xlfn.XLOOKUP(Table513[[#This Row],[rxnid]],"'"&amp;Table614[rxn]&amp;"'",Table614[expected kapp],"")</f>
        <v/>
      </c>
      <c r="M190" t="s">
        <v>3071</v>
      </c>
      <c r="N190">
        <v>8.9757922818632299</v>
      </c>
      <c r="P190" s="4"/>
      <c r="T190"/>
      <c r="AB190" s="7" t="s">
        <v>11018</v>
      </c>
      <c r="AC190" s="7" t="str">
        <f>_xlfn.TEXTBEFORE(Table815[[#This Row],[raw]]," ")</f>
        <v>ENZSYN-rt7461</v>
      </c>
      <c r="AD190" s="7">
        <f>_xlfn.NUMBERVALUE(_xlfn.TEXTAFTER(Table815[[#This Row],[raw]]," "))</f>
        <v>1.2240392759271701E-7</v>
      </c>
      <c r="AF190" s="1" t="s">
        <v>2965</v>
      </c>
      <c r="AG190" s="1" t="s">
        <v>2778</v>
      </c>
      <c r="AH190" s="1">
        <v>5.3757066724790699E-3</v>
      </c>
      <c r="AI190" s="1" t="e">
        <f>_xlfn.TEXTAFTER(Table916[[#This Row],[type]],"-",-1)</f>
        <v>#N/A</v>
      </c>
      <c r="AJ190" s="1" t="str">
        <f ca="1">_xlfn.TEXTAFTER(_xlfn.TEXTBEFORE(Table916[[#This Row],[type]],"-"&amp;Table916[[#This Row],[rxn-no-enz]]),"RXN-")</f>
        <v>DAGt_c_rm_FWD</v>
      </c>
      <c r="AK190" s="1" t="e">
        <f>_xlfn.TEXTBEFORE(Table916[[#This Row],[type]],"_",-1)</f>
        <v>#N/A</v>
      </c>
      <c r="AN190" t="s">
        <v>2971</v>
      </c>
      <c r="AO190" t="s">
        <v>2778</v>
      </c>
      <c r="AP190">
        <v>0.18519753769702799</v>
      </c>
      <c r="AQ190" t="str">
        <f>_xlfn.TEXTBEFORE(Table17[[#This Row],[rxn]],"-",-1)</f>
        <v>RXN-DHAD1_m_FWD</v>
      </c>
    </row>
    <row r="191" spans="1:43" ht="17" x14ac:dyDescent="0.25">
      <c r="A191" t="s">
        <v>3338</v>
      </c>
      <c r="B191">
        <v>68.894552450158102</v>
      </c>
      <c r="C191" t="str">
        <f>_xlfn.TEXTAFTER(Table513[[#This Row],[rxnid]],"-",-1)</f>
        <v>rt0932</v>
      </c>
      <c r="D191" t="str">
        <f>_xlfn.TEXTAFTER(_xlfn.TEXTBEFORE(Table513[[#This Row],[rxnid]],"-"&amp;Table513[[#This Row],[enz]]),"RXN-")</f>
        <v>TPI_c_FWD</v>
      </c>
      <c r="E191">
        <f>_xlfn.XLOOKUP(Table513[[#This Row],[rxnid]],Table312[rxnid],Table312[kapp (1/s)],"")</f>
        <v>27.8545110997166</v>
      </c>
      <c r="F191">
        <f>(Table513[[#This Row],[kapp (1/s)]]-Table513[[#This Row],[old]])/Table513[[#This Row],[old]]</f>
        <v>1.4733714479325057</v>
      </c>
      <c r="G191">
        <f>ABS(Table513[[#This Row],[(new-old)/old]])</f>
        <v>1.4733714479325057</v>
      </c>
      <c r="H191" t="str" cm="1">
        <f t="array" ref="H191">IF(ROWS(_xlfn._xlws.FILTER(Table513[rxnid],Table513[enz]=Table513[[#This Row],[enz]]))&gt;1,"many","1")</f>
        <v>1</v>
      </c>
      <c r="I191" t="e" cm="1">
        <f t="array" ref="I191">IF(ROWS(_xlfn._xlws.FILTER(Table513[rxnid],Table513[rxn-no-enz]=Table513[[#This Row],[rxn-no-enz]]))&gt;1,"many","1")</f>
        <v>#N/A</v>
      </c>
      <c r="J191" t="str">
        <f>_xlfn.XLOOKUP(SUBSTITUTE(Table513[[#This Row],[rxnid]],"'",""),Table614[rxn],Table614[rxn],"no")</f>
        <v>no</v>
      </c>
      <c r="K191" t="str" cm="1">
        <f t="array" ref="K191">_xlfn.XLOOKUP(Table513[[#This Row],[rxnid]],"'"&amp;Table614[rxn]&amp;"'",Table614[expected kapp],"")</f>
        <v/>
      </c>
      <c r="M191" t="s">
        <v>2851</v>
      </c>
      <c r="N191">
        <v>22.841359513919699</v>
      </c>
      <c r="P191" s="4"/>
      <c r="T191"/>
      <c r="AB191" s="7" t="s">
        <v>11019</v>
      </c>
      <c r="AC191" s="7" t="str">
        <f>_xlfn.TEXTBEFORE(Table815[[#This Row],[raw]]," ")</f>
        <v>ENZSYN-rt5549</v>
      </c>
      <c r="AD191" s="7">
        <f>_xlfn.NUMBERVALUE(_xlfn.TEXTAFTER(Table815[[#This Row],[raw]]," "))</f>
        <v>1.7551083848412399E-8</v>
      </c>
      <c r="AF191" s="1" t="s">
        <v>2966</v>
      </c>
      <c r="AG191" s="1" t="s">
        <v>2778</v>
      </c>
      <c r="AH191" s="1">
        <v>8.9801775857439598E-4</v>
      </c>
      <c r="AI191" s="1" t="e">
        <f>_xlfn.TEXTAFTER(Table916[[#This Row],[type]],"-",-1)</f>
        <v>#N/A</v>
      </c>
      <c r="AJ191" s="1" t="str">
        <f ca="1">_xlfn.TEXTAFTER(_xlfn.TEXTBEFORE(Table916[[#This Row],[type]],"-"&amp;Table916[[#This Row],[rxn-no-enz]]),"RXN-")</f>
        <v>DAGt_gm_rm_FWD</v>
      </c>
      <c r="AK191" s="1" t="e">
        <f>_xlfn.TEXTBEFORE(Table916[[#This Row],[type]],"_",-1)</f>
        <v>#N/A</v>
      </c>
      <c r="AN191" t="s">
        <v>2972</v>
      </c>
      <c r="AO191" t="s">
        <v>2778</v>
      </c>
      <c r="AP191">
        <v>5.3660107796354502E-2</v>
      </c>
      <c r="AQ191" t="str">
        <f>_xlfn.TEXTBEFORE(Table17[[#This Row],[rxn]],"-",-1)</f>
        <v>RXN-DHAD2_m_FWD</v>
      </c>
    </row>
    <row r="192" spans="1:43" ht="17" x14ac:dyDescent="0.25">
      <c r="A192" t="s">
        <v>3100</v>
      </c>
      <c r="B192">
        <v>27.737523982070702</v>
      </c>
      <c r="C192" t="str">
        <f>_xlfn.TEXTAFTER(Table513[[#This Row],[rxnid]],"-",-1)</f>
        <v>rt0283</v>
      </c>
      <c r="D192" t="str">
        <f>_xlfn.TEXTAFTER(_xlfn.TEXTBEFORE(Table513[[#This Row],[rxnid]],"-"&amp;Table513[[#This Row],[enz]]),"RXN-")</f>
        <v>HSK_c_FWD</v>
      </c>
      <c r="E192">
        <f>_xlfn.XLOOKUP(Table513[[#This Row],[rxnid]],Table312[rxnid],Table312[kapp (1/s)],"")</f>
        <v>8.6432319404467304</v>
      </c>
      <c r="F192">
        <f>(Table513[[#This Row],[kapp (1/s)]]-Table513[[#This Row],[old]])/Table513[[#This Row],[old]]</f>
        <v>2.2091611301405241</v>
      </c>
      <c r="G192">
        <f>ABS(Table513[[#This Row],[(new-old)/old]])</f>
        <v>2.2091611301405241</v>
      </c>
      <c r="H192" t="str" cm="1">
        <f t="array" ref="H192">IF(ROWS(_xlfn._xlws.FILTER(Table513[rxnid],Table513[enz]=Table513[[#This Row],[enz]]))&gt;1,"many","1")</f>
        <v>1</v>
      </c>
      <c r="I192" t="e" cm="1">
        <f t="array" ref="I192">IF(ROWS(_xlfn._xlws.FILTER(Table513[rxnid],Table513[rxn-no-enz]=Table513[[#This Row],[rxn-no-enz]]))&gt;1,"many","1")</f>
        <v>#N/A</v>
      </c>
      <c r="J192" t="str">
        <f>_xlfn.XLOOKUP(SUBSTITUTE(Table513[[#This Row],[rxnid]],"'",""),Table614[rxn],Table614[rxn],"no")</f>
        <v>no</v>
      </c>
      <c r="K192" t="str" cm="1">
        <f t="array" ref="K192">_xlfn.XLOOKUP(Table513[[#This Row],[rxnid]],"'"&amp;Table614[rxn]&amp;"'",Table614[expected kapp],"")</f>
        <v/>
      </c>
      <c r="M192" t="s">
        <v>2896</v>
      </c>
      <c r="N192">
        <v>0.68268158212920504</v>
      </c>
      <c r="P192" s="4"/>
      <c r="T192"/>
      <c r="AB192" s="7" t="s">
        <v>11020</v>
      </c>
      <c r="AC192" s="7" t="str">
        <f>_xlfn.TEXTBEFORE(Table815[[#This Row],[raw]]," ")</f>
        <v>ENZSYN-rt5403</v>
      </c>
      <c r="AD192" s="7">
        <f>_xlfn.NUMBERVALUE(_xlfn.TEXTAFTER(Table815[[#This Row],[raw]]," "))</f>
        <v>2.3045034228049799E-6</v>
      </c>
      <c r="AF192" s="1" t="s">
        <v>2967</v>
      </c>
      <c r="AG192" s="1" t="s">
        <v>2778</v>
      </c>
      <c r="AH192" s="9">
        <v>4.4467849464936001E-5</v>
      </c>
      <c r="AI192" s="1" t="e">
        <f>_xlfn.TEXTAFTER(Table916[[#This Row],[type]],"-",-1)</f>
        <v>#N/A</v>
      </c>
      <c r="AJ192" s="1" t="str">
        <f ca="1">_xlfn.TEXTAFTER(_xlfn.TEXTBEFORE(Table916[[#This Row],[type]],"-"&amp;Table916[[#This Row],[rxn-no-enz]]),"RXN-")</f>
        <v>DB4PS_c_FWD</v>
      </c>
      <c r="AK192" s="1" t="e">
        <f>_xlfn.TEXTBEFORE(Table916[[#This Row],[type]],"_",-1)</f>
        <v>#N/A</v>
      </c>
      <c r="AN192" t="s">
        <v>2973</v>
      </c>
      <c r="AO192" t="s">
        <v>2778</v>
      </c>
      <c r="AP192">
        <v>1.8900405081663399E-3</v>
      </c>
      <c r="AQ192" t="str">
        <f>_xlfn.TEXTBEFORE(Table17[[#This Row],[rxn]],"-",-1)</f>
        <v>RXN-DHFRi_c_FWD</v>
      </c>
    </row>
    <row r="193" spans="1:43" ht="17" x14ac:dyDescent="0.25">
      <c r="A193" t="s">
        <v>2859</v>
      </c>
      <c r="B193">
        <v>8.6356032921593506</v>
      </c>
      <c r="C193" t="str">
        <f>_xlfn.TEXTAFTER(Table513[[#This Row],[rxnid]],"-",-1)</f>
        <v>rt1362</v>
      </c>
      <c r="D193" t="str">
        <f>_xlfn.TEXTAFTER(_xlfn.TEXTBEFORE(Table513[[#This Row],[rxnid]],"-"&amp;Table513[[#This Row],[enz]]),"RXN-")</f>
        <v>ACOADS180_rm_FWD</v>
      </c>
      <c r="E193">
        <f>_xlfn.XLOOKUP(Table513[[#This Row],[rxnid]],Table312[rxnid],Table312[kapp (1/s)],"")</f>
        <v>9.7547135930776108</v>
      </c>
      <c r="F193">
        <f>(Table513[[#This Row],[kapp (1/s)]]-Table513[[#This Row],[old]])/Table513[[#This Row],[old]]</f>
        <v>-0.11472508036652473</v>
      </c>
      <c r="G193">
        <f>ABS(Table513[[#This Row],[(new-old)/old]])</f>
        <v>0.11472508036652473</v>
      </c>
      <c r="H193" t="str" cm="1">
        <f t="array" ref="H193">IF(ROWS(_xlfn._xlws.FILTER(Table513[rxnid],Table513[enz]=Table513[[#This Row],[enz]]))&gt;1,"many","1")</f>
        <v>1</v>
      </c>
      <c r="I193" t="e" cm="1">
        <f t="array" ref="I193">IF(ROWS(_xlfn._xlws.FILTER(Table513[rxnid],Table513[rxn-no-enz]=Table513[[#This Row],[rxn-no-enz]]))&gt;1,"many","1")</f>
        <v>#N/A</v>
      </c>
      <c r="J193" t="str">
        <f>_xlfn.XLOOKUP(SUBSTITUTE(Table513[[#This Row],[rxnid]],"'",""),Table614[rxn],Table614[rxn],"no")</f>
        <v>no</v>
      </c>
      <c r="K193" t="str" cm="1">
        <f t="array" ref="K193">_xlfn.XLOOKUP(Table513[[#This Row],[rxnid]],"'"&amp;Table614[rxn]&amp;"'",Table614[expected kapp],"")</f>
        <v/>
      </c>
      <c r="M193" t="s">
        <v>7316</v>
      </c>
      <c r="N193">
        <v>3.2224746377374901E-2</v>
      </c>
      <c r="P193" s="4"/>
      <c r="T193"/>
      <c r="AB193" s="7" t="s">
        <v>11021</v>
      </c>
      <c r="AC193" s="7" t="str">
        <f>_xlfn.TEXTBEFORE(Table815[[#This Row],[raw]]," ")</f>
        <v>ENZSYN-rt1457</v>
      </c>
      <c r="AD193" s="7">
        <f>_xlfn.NUMBERVALUE(_xlfn.TEXTAFTER(Table815[[#This Row],[raw]]," "))</f>
        <v>2.5826146550372902E-6</v>
      </c>
      <c r="AF193" s="1" t="s">
        <v>6194</v>
      </c>
      <c r="AG193" s="1" t="s">
        <v>2778</v>
      </c>
      <c r="AH193" s="1">
        <v>7.8843921561466495E-4</v>
      </c>
      <c r="AI193" s="1" t="e">
        <f>_xlfn.TEXTAFTER(Table916[[#This Row],[type]],"-",-1)</f>
        <v>#N/A</v>
      </c>
      <c r="AJ193" s="1" t="str">
        <f ca="1">_xlfn.TEXTAFTER(_xlfn.TEXTBEFORE(Table916[[#This Row],[type]],"-"&amp;Table916[[#This Row],[rxn-no-enz]]),"RXN-")</f>
        <v>DCMPDA_c_FWD</v>
      </c>
      <c r="AK193" s="1" t="e">
        <f>_xlfn.TEXTBEFORE(Table916[[#This Row],[type]],"_",-1)</f>
        <v>#N/A</v>
      </c>
      <c r="AN193" t="s">
        <v>2974</v>
      </c>
      <c r="AO193" t="s">
        <v>2778</v>
      </c>
      <c r="AP193">
        <v>3.5683012732732201E-2</v>
      </c>
      <c r="AQ193" t="str">
        <f>_xlfn.TEXTBEFORE(Table17[[#This Row],[rxn]],"-",-1)</f>
        <v>RXN-DHORDfum_c_FWD</v>
      </c>
    </row>
    <row r="194" spans="1:43" ht="17" x14ac:dyDescent="0.25">
      <c r="A194" t="s">
        <v>3304</v>
      </c>
      <c r="B194">
        <v>108.035135611293</v>
      </c>
      <c r="C194" t="str">
        <f>_xlfn.TEXTAFTER(Table513[[#This Row],[rxnid]],"-",-1)</f>
        <v>rt4920</v>
      </c>
      <c r="D194" t="str">
        <f>_xlfn.TEXTAFTER(_xlfn.TEXTBEFORE(Table513[[#This Row],[rxnid]],"-"&amp;Table513[[#This Row],[enz]]),"RXN-")</f>
        <v>RPI_c_FWD</v>
      </c>
      <c r="E194">
        <f>_xlfn.XLOOKUP(Table513[[#This Row],[rxnid]],Table312[rxnid],Table312[kapp (1/s)],"")</f>
        <v>4.3961070390880899</v>
      </c>
      <c r="F194">
        <f>(Table513[[#This Row],[kapp (1/s)]]-Table513[[#This Row],[old]])/Table513[[#This Row],[old]]</f>
        <v>23.575183145154572</v>
      </c>
      <c r="G194">
        <f>ABS(Table513[[#This Row],[(new-old)/old]])</f>
        <v>23.575183145154572</v>
      </c>
      <c r="H194" t="str" cm="1">
        <f t="array" ref="H194">IF(ROWS(_xlfn._xlws.FILTER(Table513[rxnid],Table513[enz]=Table513[[#This Row],[enz]]))&gt;1,"many","1")</f>
        <v>1</v>
      </c>
      <c r="I194" t="e" cm="1">
        <f t="array" ref="I194">IF(ROWS(_xlfn._xlws.FILTER(Table513[rxnid],Table513[rxn-no-enz]=Table513[[#This Row],[rxn-no-enz]]))&gt;1,"many","1")</f>
        <v>#N/A</v>
      </c>
      <c r="J194" t="str">
        <f>_xlfn.XLOOKUP(SUBSTITUTE(Table513[[#This Row],[rxnid]],"'",""),Table614[rxn],Table614[rxn],"no")</f>
        <v>no</v>
      </c>
      <c r="K194" t="str" cm="1">
        <f t="array" ref="K194">_xlfn.XLOOKUP(Table513[[#This Row],[rxnid]],"'"&amp;Table614[rxn]&amp;"'",Table614[expected kapp],"")</f>
        <v/>
      </c>
      <c r="M194" t="s">
        <v>2887</v>
      </c>
      <c r="N194">
        <v>9.6137303940590098</v>
      </c>
      <c r="P194" s="4"/>
      <c r="T194"/>
      <c r="AB194" s="7" t="s">
        <v>11022</v>
      </c>
      <c r="AC194" s="7" t="str">
        <f>_xlfn.TEXTBEFORE(Table815[[#This Row],[raw]]," ")</f>
        <v>ENZSYN-rt4772</v>
      </c>
      <c r="AD194" s="7">
        <f>_xlfn.NUMBERVALUE(_xlfn.TEXTAFTER(Table815[[#This Row],[raw]]," "))</f>
        <v>1.5313080672833799E-7</v>
      </c>
      <c r="AF194" s="1" t="s">
        <v>6213</v>
      </c>
      <c r="AG194" s="1" t="s">
        <v>2778</v>
      </c>
      <c r="AH194" s="1">
        <v>2.3262762218073399E-2</v>
      </c>
      <c r="AI194" s="1" t="e">
        <f>_xlfn.TEXTAFTER(Table916[[#This Row],[type]],"-",-1)</f>
        <v>#N/A</v>
      </c>
      <c r="AJ194" s="1" t="str">
        <f ca="1">_xlfn.TEXTAFTER(_xlfn.TEXTBEFORE(Table916[[#This Row],[type]],"-"&amp;Table916[[#This Row],[rxn-no-enz]]),"RXN-")</f>
        <v>DDPA_m_FWD</v>
      </c>
      <c r="AK194" s="1" t="e">
        <f>_xlfn.TEXTBEFORE(Table916[[#This Row],[type]],"_",-1)</f>
        <v>#N/A</v>
      </c>
      <c r="AN194" t="s">
        <v>2975</v>
      </c>
      <c r="AO194" t="s">
        <v>2778</v>
      </c>
      <c r="AP194">
        <v>3.5683012732732201E-2</v>
      </c>
      <c r="AQ194" t="str">
        <f>_xlfn.TEXTBEFORE(Table17[[#This Row],[rxn]],"-",-1)</f>
        <v>RXN-DHORTS_c_REV</v>
      </c>
    </row>
    <row r="195" spans="1:43" ht="17" x14ac:dyDescent="0.25">
      <c r="A195" t="s">
        <v>2985</v>
      </c>
      <c r="B195">
        <v>145.87951559400599</v>
      </c>
      <c r="C195" t="str">
        <f>_xlfn.TEXTAFTER(Table513[[#This Row],[rxnid]],"-",-1)</f>
        <v>rt5116</v>
      </c>
      <c r="D195" t="str">
        <f>_xlfn.TEXTAFTER(_xlfn.TEXTBEFORE(Table513[[#This Row],[rxnid]],"-"&amp;Table513[[#This Row],[enz]]),"RXN-")</f>
        <v>DOLPMT_c_FWD</v>
      </c>
      <c r="E195">
        <f>_xlfn.XLOOKUP(Table513[[#This Row],[rxnid]],Table312[rxnid],Table312[kapp (1/s)],"")</f>
        <v>7.1057513330067597</v>
      </c>
      <c r="F195">
        <f>(Table513[[#This Row],[kapp (1/s)]]-Table513[[#This Row],[old]])/Table513[[#This Row],[old]]</f>
        <v>19.529780561892796</v>
      </c>
      <c r="G195">
        <f>ABS(Table513[[#This Row],[(new-old)/old]])</f>
        <v>19.529780561892796</v>
      </c>
      <c r="H195" t="str" cm="1">
        <f t="array" ref="H195">IF(ROWS(_xlfn._xlws.FILTER(Table513[rxnid],Table513[enz]=Table513[[#This Row],[enz]]))&gt;1,"many","1")</f>
        <v>1</v>
      </c>
      <c r="I195" t="e" cm="1">
        <f t="array" ref="I195">IF(ROWS(_xlfn._xlws.FILTER(Table513[rxnid],Table513[rxn-no-enz]=Table513[[#This Row],[rxn-no-enz]]))&gt;1,"many","1")</f>
        <v>#N/A</v>
      </c>
      <c r="J195" t="str">
        <f>_xlfn.XLOOKUP(SUBSTITUTE(Table513[[#This Row],[rxnid]],"'",""),Table614[rxn],Table614[rxn],"no")</f>
        <v>no</v>
      </c>
      <c r="K195" t="str" cm="1">
        <f t="array" ref="K195">_xlfn.XLOOKUP(Table513[[#This Row],[rxnid]],"'"&amp;Table614[rxn]&amp;"'",Table614[expected kapp],"")</f>
        <v/>
      </c>
      <c r="M195" t="s">
        <v>2888</v>
      </c>
      <c r="N195">
        <v>3.7358064715034902</v>
      </c>
      <c r="P195" s="4"/>
      <c r="T195"/>
      <c r="AB195" s="7" t="s">
        <v>11023</v>
      </c>
      <c r="AC195" s="7" t="str">
        <f>_xlfn.TEXTBEFORE(Table815[[#This Row],[raw]]," ")</f>
        <v>ENZSYN-rt0390</v>
      </c>
      <c r="AD195" s="7">
        <f>_xlfn.NUMBERVALUE(_xlfn.TEXTAFTER(Table815[[#This Row],[raw]]," "))</f>
        <v>6.6106693470769404E-7</v>
      </c>
      <c r="AF195" s="1" t="s">
        <v>6219</v>
      </c>
      <c r="AG195" s="1" t="s">
        <v>2778</v>
      </c>
      <c r="AH195" s="1">
        <v>1.40529899318728E-3</v>
      </c>
      <c r="AI195" s="1" t="e">
        <f>_xlfn.TEXTAFTER(Table916[[#This Row],[type]],"-",-1)</f>
        <v>#N/A</v>
      </c>
      <c r="AJ195" s="1" t="str">
        <f ca="1">_xlfn.TEXTAFTER(_xlfn.TEXTBEFORE(Table916[[#This Row],[type]],"-"&amp;Table916[[#This Row],[rxn-no-enz]]),"RXN-")</f>
        <v>DGAT_rm_FWD</v>
      </c>
      <c r="AK195" s="1" t="e">
        <f>_xlfn.TEXTBEFORE(Table916[[#This Row],[type]],"_",-1)</f>
        <v>#N/A</v>
      </c>
      <c r="AN195" t="s">
        <v>2976</v>
      </c>
      <c r="AO195" t="s">
        <v>2778</v>
      </c>
      <c r="AP195" s="3">
        <v>7.6060160396239002E-5</v>
      </c>
      <c r="AQ195" t="str">
        <f>_xlfn.TEXTBEFORE(Table17[[#This Row],[rxn]],"-",-1)</f>
        <v>RXN-DHPPDA2_c_FWD</v>
      </c>
    </row>
    <row r="196" spans="1:43" ht="17" x14ac:dyDescent="0.25">
      <c r="A196" t="s">
        <v>3099</v>
      </c>
      <c r="B196">
        <v>11.29627802429</v>
      </c>
      <c r="C196" t="str">
        <f>_xlfn.TEXTAFTER(Table513[[#This Row],[rxnid]],"-",-1)</f>
        <v>rt4145</v>
      </c>
      <c r="D196" t="str">
        <f>_xlfn.TEXTAFTER(_xlfn.TEXTBEFORE(Table513[[#This Row],[rxnid]],"-"&amp;Table513[[#This Row],[enz]]),"RXN-")</f>
        <v>HSERTA_c_FWD</v>
      </c>
      <c r="E196">
        <f>_xlfn.XLOOKUP(Table513[[#This Row],[rxnid]],Table312[rxnid],Table312[kapp (1/s)],"")</f>
        <v>3.75845321876931</v>
      </c>
      <c r="F196">
        <f>(Table513[[#This Row],[kapp (1/s)]]-Table513[[#This Row],[old]])/Table513[[#This Row],[old]]</f>
        <v>2.0055656853403434</v>
      </c>
      <c r="G196">
        <f>ABS(Table513[[#This Row],[(new-old)/old]])</f>
        <v>2.0055656853403434</v>
      </c>
      <c r="H196" t="str" cm="1">
        <f t="array" ref="H196">IF(ROWS(_xlfn._xlws.FILTER(Table513[rxnid],Table513[enz]=Table513[[#This Row],[enz]]))&gt;1,"many","1")</f>
        <v>1</v>
      </c>
      <c r="I196" t="e" cm="1">
        <f t="array" ref="I196">IF(ROWS(_xlfn._xlws.FILTER(Table513[rxnid],Table513[rxn-no-enz]=Table513[[#This Row],[rxn-no-enz]]))&gt;1,"many","1")</f>
        <v>#N/A</v>
      </c>
      <c r="J196" t="str">
        <f>_xlfn.XLOOKUP(SUBSTITUTE(Table513[[#This Row],[rxnid]],"'",""),Table614[rxn],Table614[rxn],"no")</f>
        <v>no</v>
      </c>
      <c r="K196" t="str" cm="1">
        <f t="array" ref="K196">_xlfn.XLOOKUP(Table513[[#This Row],[rxnid]],"'"&amp;Table614[rxn]&amp;"'",Table614[expected kapp],"")</f>
        <v/>
      </c>
      <c r="M196" t="s">
        <v>3122</v>
      </c>
      <c r="N196">
        <v>4.1847848418622204</v>
      </c>
      <c r="P196" s="4"/>
      <c r="T196"/>
      <c r="AB196" s="7" t="s">
        <v>11024</v>
      </c>
      <c r="AC196" s="7" t="str">
        <f>_xlfn.TEXTBEFORE(Table815[[#This Row],[raw]]," ")</f>
        <v>ENZSYN-rt0004</v>
      </c>
      <c r="AD196" s="7">
        <f>_xlfn.NUMBERVALUE(_xlfn.TEXTAFTER(Table815[[#This Row],[raw]]," "))</f>
        <v>2.6835315487318202E-7</v>
      </c>
      <c r="AF196" s="1" t="s">
        <v>2971</v>
      </c>
      <c r="AG196" s="1" t="s">
        <v>2778</v>
      </c>
      <c r="AH196" s="1">
        <v>5.22513076488633E-2</v>
      </c>
      <c r="AI196" s="1" t="e">
        <f>_xlfn.TEXTAFTER(Table916[[#This Row],[type]],"-",-1)</f>
        <v>#N/A</v>
      </c>
      <c r="AJ196" s="1" t="str">
        <f ca="1">_xlfn.TEXTAFTER(_xlfn.TEXTBEFORE(Table916[[#This Row],[type]],"-"&amp;Table916[[#This Row],[rxn-no-enz]]),"RXN-")</f>
        <v>DHAD1_m_FWD</v>
      </c>
      <c r="AK196" s="1" t="e">
        <f>_xlfn.TEXTBEFORE(Table916[[#This Row],[type]],"_",-1)</f>
        <v>#N/A</v>
      </c>
      <c r="AN196" t="s">
        <v>2977</v>
      </c>
      <c r="AO196" t="s">
        <v>2778</v>
      </c>
      <c r="AP196">
        <v>7.8232289533575805E-2</v>
      </c>
      <c r="AQ196" t="str">
        <f>_xlfn.TEXTBEFORE(Table17[[#This Row],[rxn]],"-",-1)</f>
        <v>RXN-DHQS_c_FWD</v>
      </c>
    </row>
    <row r="197" spans="1:43" ht="17" x14ac:dyDescent="0.25">
      <c r="A197" t="s">
        <v>3140</v>
      </c>
      <c r="B197">
        <v>3.4628347527530399</v>
      </c>
      <c r="C197" t="str">
        <f>_xlfn.TEXTAFTER(Table513[[#This Row],[rxnid]],"-",-1)</f>
        <v>ERG11NCP1</v>
      </c>
      <c r="D197" t="str">
        <f>_xlfn.TEXTAFTER(_xlfn.TEXTBEFORE(Table513[[#This Row],[rxnid]],"-"&amp;Table513[[#This Row],[enz]]),"RXN-")</f>
        <v>LNS14DMy_c_FWD</v>
      </c>
      <c r="E197">
        <f>_xlfn.XLOOKUP(Table513[[#This Row],[rxnid]],Table312[rxnid],Table312[kapp (1/s)],"")</f>
        <v>2.7185385714510901</v>
      </c>
      <c r="F197">
        <f>(Table513[[#This Row],[kapp (1/s)]]-Table513[[#This Row],[old]])/Table513[[#This Row],[old]]</f>
        <v>0.27378540408373253</v>
      </c>
      <c r="G197">
        <f>ABS(Table513[[#This Row],[(new-old)/old]])</f>
        <v>0.27378540408373253</v>
      </c>
      <c r="H197" t="str" cm="1">
        <f t="array" ref="H197">IF(ROWS(_xlfn._xlws.FILTER(Table513[rxnid],Table513[enz]=Table513[[#This Row],[enz]]))&gt;1,"many","1")</f>
        <v>1</v>
      </c>
      <c r="I197" t="e" cm="1">
        <f t="array" ref="I197">IF(ROWS(_xlfn._xlws.FILTER(Table513[rxnid],Table513[rxn-no-enz]=Table513[[#This Row],[rxn-no-enz]]))&gt;1,"many","1")</f>
        <v>#N/A</v>
      </c>
      <c r="J197" t="str">
        <f>_xlfn.XLOOKUP(SUBSTITUTE(Table513[[#This Row],[rxnid]],"'",""),Table614[rxn],Table614[rxn],"no")</f>
        <v>no</v>
      </c>
      <c r="K197" t="str" cm="1">
        <f t="array" ref="K197">_xlfn.XLOOKUP(Table513[[#This Row],[rxnid]],"'"&amp;Table614[rxn]&amp;"'",Table614[expected kapp],"")</f>
        <v/>
      </c>
      <c r="M197" t="s">
        <v>3335</v>
      </c>
      <c r="N197">
        <v>1.69637946291186</v>
      </c>
      <c r="P197" s="4"/>
      <c r="T197"/>
      <c r="AB197" s="7" t="s">
        <v>11025</v>
      </c>
      <c r="AC197" s="7" t="str">
        <f>_xlfn.TEXTBEFORE(Table815[[#This Row],[raw]]," ")</f>
        <v>ENZSYN-MET1213</v>
      </c>
      <c r="AD197" s="7">
        <f>_xlfn.NUMBERVALUE(_xlfn.TEXTAFTER(Table815[[#This Row],[raw]]," "))</f>
        <v>2.03728621866631E-7</v>
      </c>
      <c r="AF197" s="1" t="s">
        <v>2972</v>
      </c>
      <c r="AG197" s="1" t="s">
        <v>2778</v>
      </c>
      <c r="AH197" s="1">
        <v>1.1972405860335201E-2</v>
      </c>
      <c r="AI197" s="1" t="e">
        <f>_xlfn.TEXTAFTER(Table916[[#This Row],[type]],"-",-1)</f>
        <v>#N/A</v>
      </c>
      <c r="AJ197" s="1" t="str">
        <f ca="1">_xlfn.TEXTAFTER(_xlfn.TEXTBEFORE(Table916[[#This Row],[type]],"-"&amp;Table916[[#This Row],[rxn-no-enz]]),"RXN-")</f>
        <v>DHAD2_m_FWD</v>
      </c>
      <c r="AK197" s="1" t="e">
        <f>_xlfn.TEXTBEFORE(Table916[[#This Row],[type]],"_",-1)</f>
        <v>#N/A</v>
      </c>
      <c r="AN197" t="s">
        <v>2978</v>
      </c>
      <c r="AO197" t="s">
        <v>2778</v>
      </c>
      <c r="AP197">
        <v>7.8232289533575805E-2</v>
      </c>
      <c r="AQ197" t="str">
        <f>_xlfn.TEXTBEFORE(Table17[[#This Row],[rxn]],"-",-1)</f>
        <v>RXN-DHQTi_c_FWD</v>
      </c>
    </row>
    <row r="198" spans="1:43" ht="17" x14ac:dyDescent="0.25">
      <c r="A198" t="s">
        <v>3053</v>
      </c>
      <c r="B198">
        <v>6.47066764636351</v>
      </c>
      <c r="C198" t="str">
        <f>_xlfn.TEXTAFTER(Table513[[#This Row],[rxnid]],"-",-1)</f>
        <v>rt6932</v>
      </c>
      <c r="D198" t="str">
        <f>_xlfn.TEXTAFTER(_xlfn.TEXTBEFORE(Table513[[#This Row],[rxnid]],"-"&amp;Table513[[#This Row],[enz]]),"RXN-")</f>
        <v>GLUPRT_c_FWD</v>
      </c>
      <c r="E198">
        <f>_xlfn.XLOOKUP(Table513[[#This Row],[rxnid]],Table312[rxnid],Table312[kapp (1/s)],"")</f>
        <v>2.7498873072710501</v>
      </c>
      <c r="F198">
        <f>(Table513[[#This Row],[kapp (1/s)]]-Table513[[#This Row],[old]])/Table513[[#This Row],[old]]</f>
        <v>1.3530664799441947</v>
      </c>
      <c r="G198">
        <f>ABS(Table513[[#This Row],[(new-old)/old]])</f>
        <v>1.3530664799441947</v>
      </c>
      <c r="H198" t="str" cm="1">
        <f t="array" ref="H198">IF(ROWS(_xlfn._xlws.FILTER(Table513[rxnid],Table513[enz]=Table513[[#This Row],[enz]]))&gt;1,"many","1")</f>
        <v>1</v>
      </c>
      <c r="I198" t="e" cm="1">
        <f t="array" ref="I198">IF(ROWS(_xlfn._xlws.FILTER(Table513[rxnid],Table513[rxn-no-enz]=Table513[[#This Row],[rxn-no-enz]]))&gt;1,"many","1")</f>
        <v>#N/A</v>
      </c>
      <c r="J198" t="str">
        <f>_xlfn.XLOOKUP(SUBSTITUTE(Table513[[#This Row],[rxnid]],"'",""),Table614[rxn],Table614[rxn],"no")</f>
        <v>no</v>
      </c>
      <c r="K198" t="str" cm="1">
        <f t="array" ref="K198">_xlfn.XLOOKUP(Table513[[#This Row],[rxnid]],"'"&amp;Table614[rxn]&amp;"'",Table614[expected kapp],"")</f>
        <v/>
      </c>
      <c r="M198" t="s">
        <v>3112</v>
      </c>
      <c r="N198">
        <v>2.0208598361439498</v>
      </c>
      <c r="P198" s="4"/>
      <c r="T198"/>
      <c r="AB198" s="7" t="s">
        <v>11026</v>
      </c>
      <c r="AC198" s="7" t="str">
        <f>_xlfn.TEXTBEFORE(Table815[[#This Row],[raw]]," ")</f>
        <v>ENZSYN-rt5017</v>
      </c>
      <c r="AD198" s="7">
        <f>_xlfn.NUMBERVALUE(_xlfn.TEXTAFTER(Table815[[#This Row],[raw]]," "))</f>
        <v>1.11083153101788E-7</v>
      </c>
      <c r="AF198" s="1" t="s">
        <v>2973</v>
      </c>
      <c r="AG198" s="1" t="s">
        <v>2778</v>
      </c>
      <c r="AH198" s="1">
        <v>7.9955189424075004E-4</v>
      </c>
      <c r="AI198" s="1" t="e">
        <f>_xlfn.TEXTAFTER(Table916[[#This Row],[type]],"-",-1)</f>
        <v>#N/A</v>
      </c>
      <c r="AJ198" s="1" t="str">
        <f ca="1">_xlfn.TEXTAFTER(_xlfn.TEXTBEFORE(Table916[[#This Row],[type]],"-"&amp;Table916[[#This Row],[rxn-no-enz]]),"RXN-")</f>
        <v>DHFRi_c_FWD</v>
      </c>
      <c r="AK198" s="1" t="e">
        <f>_xlfn.TEXTBEFORE(Table916[[#This Row],[type]],"_",-1)</f>
        <v>#N/A</v>
      </c>
      <c r="AN198" t="s">
        <v>4811</v>
      </c>
      <c r="AO198" t="s">
        <v>2778</v>
      </c>
      <c r="AP198" s="3">
        <v>3.7999641356219997E-5</v>
      </c>
      <c r="AQ198" t="str">
        <f>_xlfn.TEXTBEFORE(Table17[[#This Row],[rxn]],"-",-1)</f>
        <v>RXN-DKMEOX_c_FWD</v>
      </c>
    </row>
    <row r="199" spans="1:43" ht="17" x14ac:dyDescent="0.25">
      <c r="A199" t="s">
        <v>3017</v>
      </c>
      <c r="B199">
        <v>1592643009.37044</v>
      </c>
      <c r="C199" t="str">
        <f>_xlfn.TEXTAFTER(Table513[[#This Row],[rxnid]],"-",-1)</f>
        <v>FECOORCPLX4</v>
      </c>
      <c r="D199" t="str">
        <f>_xlfn.TEXTAFTER(_xlfn.TEXTBEFORE(Table513[[#This Row],[rxnid]],"-"&amp;Table513[[#This Row],[enz]]),"RXN-")</f>
        <v>FECOOR_m_FWD</v>
      </c>
      <c r="E199">
        <f>_xlfn.XLOOKUP(Table513[[#This Row],[rxnid]],Table312[rxnid],Table312[kapp (1/s)],"")</f>
        <v>12329.956355378399</v>
      </c>
      <c r="F199">
        <f>(Table513[[#This Row],[kapp (1/s)]]-Table513[[#This Row],[old]])/Table513[[#This Row],[old]]</f>
        <v>129167.58449995404</v>
      </c>
      <c r="G199">
        <f>ABS(Table513[[#This Row],[(new-old)/old]])</f>
        <v>129167.58449995404</v>
      </c>
      <c r="H199" t="str" cm="1">
        <f t="array" ref="H199">IF(ROWS(_xlfn._xlws.FILTER(Table513[rxnid],Table513[enz]=Table513[[#This Row],[enz]]))&gt;1,"many","1")</f>
        <v>1</v>
      </c>
      <c r="I199" t="e" cm="1">
        <f t="array" ref="I199">IF(ROWS(_xlfn._xlws.FILTER(Table513[rxnid],Table513[rxn-no-enz]=Table513[[#This Row],[rxn-no-enz]]))&gt;1,"many","1")</f>
        <v>#N/A</v>
      </c>
      <c r="J199" t="str">
        <f>_xlfn.XLOOKUP(SUBSTITUTE(Table513[[#This Row],[rxnid]],"'",""),Table614[rxn],Table614[rxn],"no")</f>
        <v>no</v>
      </c>
      <c r="K199" t="str" cm="1">
        <f t="array" ref="K199">_xlfn.XLOOKUP(Table513[[#This Row],[rxnid]],"'"&amp;Table614[rxn]&amp;"'",Table614[expected kapp],"")</f>
        <v/>
      </c>
      <c r="M199" t="s">
        <v>3031</v>
      </c>
      <c r="N199">
        <v>1.29867391911763</v>
      </c>
      <c r="P199" s="4"/>
      <c r="T199"/>
      <c r="AB199" s="7" t="s">
        <v>11027</v>
      </c>
      <c r="AC199" s="7" t="str">
        <f>_xlfn.TEXTBEFORE(Table815[[#This Row],[raw]]," ")</f>
        <v>ENZSYN-rt3853</v>
      </c>
      <c r="AD199" s="7">
        <f>_xlfn.NUMBERVALUE(_xlfn.TEXTAFTER(Table815[[#This Row],[raw]]," "))</f>
        <v>3.4856448778844602E-7</v>
      </c>
      <c r="AF199" s="1" t="s">
        <v>2974</v>
      </c>
      <c r="AG199" s="1" t="s">
        <v>2778</v>
      </c>
      <c r="AH199" s="9">
        <v>1.39653685216763E-2</v>
      </c>
      <c r="AI199" s="1" t="e">
        <f>_xlfn.TEXTAFTER(Table916[[#This Row],[type]],"-",-1)</f>
        <v>#N/A</v>
      </c>
      <c r="AJ199" s="1" t="str">
        <f ca="1">_xlfn.TEXTAFTER(_xlfn.TEXTBEFORE(Table916[[#This Row],[type]],"-"&amp;Table916[[#This Row],[rxn-no-enz]]),"RXN-")</f>
        <v>DHORDfum_c_FWD</v>
      </c>
      <c r="AK199" s="1" t="e">
        <f>_xlfn.TEXTBEFORE(Table916[[#This Row],[type]],"_",-1)</f>
        <v>#N/A</v>
      </c>
      <c r="AN199" t="s">
        <v>6262</v>
      </c>
      <c r="AO199" t="s">
        <v>2778</v>
      </c>
      <c r="AP199" s="3">
        <v>3.7999641356219997E-5</v>
      </c>
      <c r="AQ199" t="str">
        <f>_xlfn.TEXTBEFORE(Table17[[#This Row],[rxn]],"-",-1)</f>
        <v>RXN-DKMPPH_c_FWD</v>
      </c>
    </row>
    <row r="200" spans="1:43" ht="17" x14ac:dyDescent="0.25">
      <c r="A200" t="s">
        <v>4818</v>
      </c>
      <c r="B200">
        <v>9.0396313408456497E-2</v>
      </c>
      <c r="C200" t="str">
        <f>_xlfn.TEXTAFTER(Table513[[#This Row],[rxnid]],"-",-1)</f>
        <v>rt1924_c</v>
      </c>
      <c r="D200" t="str">
        <f>_xlfn.TEXTAFTER(_xlfn.TEXTBEFORE(Table513[[#This Row],[rxnid]],"-"&amp;Table513[[#This Row],[enz]]),"RXN-")</f>
        <v>NAMNPP_c_FWD</v>
      </c>
      <c r="E200">
        <f>_xlfn.XLOOKUP(Table513[[#This Row],[rxnid]],Table312[rxnid],Table312[kapp (1/s)],"")</f>
        <v>8.0240582074863395E-3</v>
      </c>
      <c r="F200">
        <f>(Table513[[#This Row],[kapp (1/s)]]-Table513[[#This Row],[old]])/Table513[[#This Row],[old]]</f>
        <v>10.265660227155125</v>
      </c>
      <c r="G200">
        <f>ABS(Table513[[#This Row],[(new-old)/old]])</f>
        <v>10.265660227155125</v>
      </c>
      <c r="H200" t="str" cm="1">
        <f t="array" ref="H200">IF(ROWS(_xlfn._xlws.FILTER(Table513[rxnid],Table513[enz]=Table513[[#This Row],[enz]]))&gt;1,"many","1")</f>
        <v>1</v>
      </c>
      <c r="I200" t="e" cm="1">
        <f t="array" ref="I200">IF(ROWS(_xlfn._xlws.FILTER(Table513[rxnid],Table513[rxn-no-enz]=Table513[[#This Row],[rxn-no-enz]]))&gt;1,"many","1")</f>
        <v>#N/A</v>
      </c>
      <c r="J200" t="str">
        <f>_xlfn.XLOOKUP(SUBSTITUTE(Table513[[#This Row],[rxnid]],"'",""),Table614[rxn],Table614[rxn],"no")</f>
        <v>RXN-NAMNPP_c_FWD-rt1924_c</v>
      </c>
      <c r="K200" t="str" cm="1">
        <f t="array" ref="K200">_xlfn.XLOOKUP(Table513[[#This Row],[rxnid]],"'"&amp;Table614[rxn]&amp;"'",Table614[expected kapp],"")</f>
        <v/>
      </c>
      <c r="M200" t="s">
        <v>3304</v>
      </c>
      <c r="N200">
        <v>4.3961070390880899</v>
      </c>
      <c r="P200" s="4"/>
      <c r="T200"/>
      <c r="AB200" s="7" t="s">
        <v>11028</v>
      </c>
      <c r="AC200" s="7" t="str">
        <f>_xlfn.TEXTBEFORE(Table815[[#This Row],[raw]]," ")</f>
        <v>ENZSYN-NADHCPLX1</v>
      </c>
      <c r="AD200" s="7">
        <f>_xlfn.NUMBERVALUE(_xlfn.TEXTAFTER(Table815[[#This Row],[raw]]," "))</f>
        <v>1.93454386370162E-7</v>
      </c>
      <c r="AF200" s="1" t="s">
        <v>2975</v>
      </c>
      <c r="AG200" s="1" t="s">
        <v>2778</v>
      </c>
      <c r="AH200" s="1">
        <v>1.39653685216763E-2</v>
      </c>
      <c r="AI200" s="1" t="e">
        <f>_xlfn.TEXTAFTER(Table916[[#This Row],[type]],"-",-1)</f>
        <v>#N/A</v>
      </c>
      <c r="AJ200" s="1" t="str">
        <f ca="1">_xlfn.TEXTAFTER(_xlfn.TEXTBEFORE(Table916[[#This Row],[type]],"-"&amp;Table916[[#This Row],[rxn-no-enz]]),"RXN-")</f>
        <v>DHORTS_c_REV</v>
      </c>
      <c r="AK200" s="1" t="e">
        <f>_xlfn.TEXTBEFORE(Table916[[#This Row],[type]],"_",-1)</f>
        <v>#N/A</v>
      </c>
      <c r="AN200" t="s">
        <v>2979</v>
      </c>
      <c r="AO200" t="s">
        <v>2778</v>
      </c>
      <c r="AP200">
        <v>6.3524070196650601E-2</v>
      </c>
      <c r="AQ200" t="str">
        <f>_xlfn.TEXTBEFORE(Table17[[#This Row],[rxn]],"-",-1)</f>
        <v>RXN-DMATT_c_FWD</v>
      </c>
    </row>
    <row r="201" spans="1:43" ht="17" x14ac:dyDescent="0.25">
      <c r="A201" t="s">
        <v>6630</v>
      </c>
      <c r="B201">
        <v>13.546146751579499</v>
      </c>
      <c r="C201" t="str">
        <f>_xlfn.TEXTAFTER(Table513[[#This Row],[rxnid]],"-",-1)</f>
        <v>rt3786_c</v>
      </c>
      <c r="D201" t="str">
        <f>_xlfn.TEXTAFTER(_xlfn.TEXTBEFORE(Table513[[#This Row],[rxnid]],"-"&amp;Table513[[#This Row],[enz]]),"RXN-")</f>
        <v>G3PD1r_c_FWD</v>
      </c>
      <c r="E201">
        <f>_xlfn.XLOOKUP(Table513[[#This Row],[rxnid]],Table312[rxnid],Table312[kapp (1/s)],"")</f>
        <v>1.0054508805587301</v>
      </c>
      <c r="F201">
        <f>(Table513[[#This Row],[kapp (1/s)]]-Table513[[#This Row],[old]])/Table513[[#This Row],[old]]</f>
        <v>12.472708626056294</v>
      </c>
      <c r="G201">
        <f>ABS(Table513[[#This Row],[(new-old)/old]])</f>
        <v>12.472708626056294</v>
      </c>
      <c r="H201" t="str" cm="1">
        <f t="array" ref="H201">IF(ROWS(_xlfn._xlws.FILTER(Table513[rxnid],Table513[enz]=Table513[[#This Row],[enz]]))&gt;1,"many","1")</f>
        <v>1</v>
      </c>
      <c r="I201" t="e" cm="1">
        <f t="array" ref="I201">IF(ROWS(_xlfn._xlws.FILTER(Table513[rxnid],Table513[rxn-no-enz]=Table513[[#This Row],[rxn-no-enz]]))&gt;1,"many","1")</f>
        <v>#N/A</v>
      </c>
      <c r="J201" t="str">
        <f>_xlfn.XLOOKUP(SUBSTITUTE(Table513[[#This Row],[rxnid]],"'",""),Table614[rxn],Table614[rxn],"no")</f>
        <v>no</v>
      </c>
      <c r="K201" t="str" cm="1">
        <f t="array" ref="K201">_xlfn.XLOOKUP(Table513[[#This Row],[rxnid]],"'"&amp;Table614[rxn]&amp;"'",Table614[expected kapp],"")</f>
        <v/>
      </c>
      <c r="M201" t="s">
        <v>6561</v>
      </c>
      <c r="N201" s="3">
        <v>6.8314966232135796E-7</v>
      </c>
      <c r="P201" s="4"/>
      <c r="T201"/>
      <c r="AB201" s="7" t="s">
        <v>11029</v>
      </c>
      <c r="AC201" s="7" t="str">
        <f>_xlfn.TEXTBEFORE(Table815[[#This Row],[raw]]," ")</f>
        <v>ENZSYN-rt1814_c</v>
      </c>
      <c r="AD201" s="7">
        <f>_xlfn.NUMBERVALUE(_xlfn.TEXTAFTER(Table815[[#This Row],[raw]]," "))</f>
        <v>1.9161651868323899E-8</v>
      </c>
      <c r="AF201" s="1" t="s">
        <v>2976</v>
      </c>
      <c r="AG201" s="1" t="s">
        <v>2778</v>
      </c>
      <c r="AH201" s="9">
        <v>2.2233924732468E-5</v>
      </c>
      <c r="AI201" s="1" t="e">
        <f>_xlfn.TEXTAFTER(Table916[[#This Row],[type]],"-",-1)</f>
        <v>#N/A</v>
      </c>
      <c r="AJ201" s="1" t="str">
        <f ca="1">_xlfn.TEXTAFTER(_xlfn.TEXTBEFORE(Table916[[#This Row],[type]],"-"&amp;Table916[[#This Row],[rxn-no-enz]]),"RXN-")</f>
        <v>DHPPDA2_c_FWD</v>
      </c>
      <c r="AK201" s="1" t="e">
        <f>_xlfn.TEXTBEFORE(Table916[[#This Row],[type]],"_",-1)</f>
        <v>#N/A</v>
      </c>
      <c r="AN201" t="s">
        <v>2980</v>
      </c>
      <c r="AO201" t="s">
        <v>2778</v>
      </c>
      <c r="AP201" s="3">
        <v>6.2700649955139996E-6</v>
      </c>
      <c r="AQ201" t="str">
        <f>_xlfn.TEXTBEFORE(Table17[[#This Row],[rxn]],"-",-1)</f>
        <v>RXN-DOCOSAt_c_rm_FWD</v>
      </c>
    </row>
    <row r="202" spans="1:43" ht="17" x14ac:dyDescent="0.25">
      <c r="A202" t="s">
        <v>2848</v>
      </c>
      <c r="B202" s="3">
        <v>6770.9513224080001</v>
      </c>
      <c r="C202" t="str">
        <f>_xlfn.TEXTAFTER(Table513[[#This Row],[rxnid]],"-",-1)</f>
        <v>LYS25</v>
      </c>
      <c r="D202" t="str">
        <f>_xlfn.TEXTAFTER(_xlfn.TEXTBEFORE(Table513[[#This Row],[rxnid]],"-"&amp;Table513[[#This Row],[enz]]),"RXN-")</f>
        <v>AASADy_c_FWD</v>
      </c>
      <c r="E202">
        <f>_xlfn.XLOOKUP(Table513[[#This Row],[rxnid]],Table312[rxnid],Table312[kapp (1/s)],"")</f>
        <v>1292.5517395726499</v>
      </c>
      <c r="F202">
        <f>(Table513[[#This Row],[kapp (1/s)]]-Table513[[#This Row],[old]])/Table513[[#This Row],[old]]</f>
        <v>4.2384373600755403</v>
      </c>
      <c r="G202">
        <f>ABS(Table513[[#This Row],[(new-old)/old]])</f>
        <v>4.2384373600755403</v>
      </c>
      <c r="H202" t="str" cm="1">
        <f t="array" ref="H202">IF(ROWS(_xlfn._xlws.FILTER(Table513[rxnid],Table513[enz]=Table513[[#This Row],[enz]]))&gt;1,"many","1")</f>
        <v>1</v>
      </c>
      <c r="I202" t="e" cm="1">
        <f t="array" ref="I202">IF(ROWS(_xlfn._xlws.FILTER(Table513[rxnid],Table513[rxn-no-enz]=Table513[[#This Row],[rxn-no-enz]]))&gt;1,"many","1")</f>
        <v>#N/A</v>
      </c>
      <c r="J202" t="str">
        <f>_xlfn.XLOOKUP(SUBSTITUTE(Table513[[#This Row],[rxnid]],"'",""),Table614[rxn],Table614[rxn],"no")</f>
        <v>no</v>
      </c>
      <c r="K202" t="str" cm="1">
        <f t="array" ref="K202">_xlfn.XLOOKUP(Table513[[#This Row],[rxnid]],"'"&amp;Table614[rxn]&amp;"'",Table614[expected kapp],"")</f>
        <v/>
      </c>
      <c r="M202" t="s">
        <v>6262</v>
      </c>
      <c r="N202">
        <v>1.1753960583086201E-3</v>
      </c>
      <c r="P202" s="4"/>
      <c r="T202"/>
      <c r="AB202" s="7" t="s">
        <v>11030</v>
      </c>
      <c r="AC202" s="7" t="str">
        <f>_xlfn.TEXTBEFORE(Table815[[#This Row],[raw]]," ")</f>
        <v>ENZSYN-rt0915_c</v>
      </c>
      <c r="AD202" s="7">
        <f>_xlfn.NUMBERVALUE(_xlfn.TEXTAFTER(Table815[[#This Row],[raw]]," "))</f>
        <v>4.5415122913351702E-8</v>
      </c>
      <c r="AF202" s="1" t="s">
        <v>6258</v>
      </c>
      <c r="AG202" s="1" t="s">
        <v>2778</v>
      </c>
      <c r="AH202" s="1">
        <v>2.3262762218073399E-2</v>
      </c>
      <c r="AI202" s="1" t="e">
        <f>_xlfn.TEXTAFTER(Table916[[#This Row],[type]],"-",-1)</f>
        <v>#N/A</v>
      </c>
      <c r="AJ202" s="1" t="str">
        <f ca="1">_xlfn.TEXTAFTER(_xlfn.TEXTBEFORE(Table916[[#This Row],[type]],"-"&amp;Table916[[#This Row],[rxn-no-enz]]),"RXN-")</f>
        <v>DHQS_c_FWD</v>
      </c>
      <c r="AK202" s="1" t="e">
        <f>_xlfn.TEXTBEFORE(Table916[[#This Row],[type]],"_",-1)</f>
        <v>#N/A</v>
      </c>
      <c r="AN202" t="s">
        <v>2983</v>
      </c>
      <c r="AO202" t="s">
        <v>2778</v>
      </c>
      <c r="AP202">
        <v>8.1828650203418195E-3</v>
      </c>
      <c r="AQ202" t="str">
        <f>_xlfn.TEXTBEFORE(Table17[[#This Row],[rxn]],"-",-1)</f>
        <v>RXN-DOLDPP_c_FWD</v>
      </c>
    </row>
    <row r="203" spans="1:43" ht="17" x14ac:dyDescent="0.25">
      <c r="A203" t="s">
        <v>2907</v>
      </c>
      <c r="B203">
        <v>0.97877170178886996</v>
      </c>
      <c r="C203" t="str">
        <f>_xlfn.TEXTAFTER(Table513[[#This Row],[rxnid]],"-",-1)</f>
        <v>rt1520</v>
      </c>
      <c r="D203" t="str">
        <f>_xlfn.TEXTAFTER(_xlfn.TEXTBEFORE(Table513[[#This Row],[rxnid]],"-"&amp;Table513[[#This Row],[enz]]),"RXN-")</f>
        <v>ATPPRT_c_FWD</v>
      </c>
      <c r="E203">
        <f>_xlfn.XLOOKUP(Table513[[#This Row],[rxnid]],Table312[rxnid],Table312[kapp (1/s)],"")</f>
        <v>0.65124646672193598</v>
      </c>
      <c r="F203">
        <f>(Table513[[#This Row],[kapp (1/s)]]-Table513[[#This Row],[old]])/Table513[[#This Row],[old]]</f>
        <v>0.50292055589267115</v>
      </c>
      <c r="G203">
        <f>ABS(Table513[[#This Row],[(new-old)/old]])</f>
        <v>0.50292055589267115</v>
      </c>
      <c r="H203" t="str" cm="1">
        <f t="array" ref="H203">IF(ROWS(_xlfn._xlws.FILTER(Table513[rxnid],Table513[enz]=Table513[[#This Row],[enz]]))&gt;1,"many","1")</f>
        <v>1</v>
      </c>
      <c r="I203" t="e" cm="1">
        <f t="array" ref="I203">IF(ROWS(_xlfn._xlws.FILTER(Table513[rxnid],Table513[rxn-no-enz]=Table513[[#This Row],[rxn-no-enz]]))&gt;1,"many","1")</f>
        <v>#N/A</v>
      </c>
      <c r="J203" t="str">
        <f>_xlfn.XLOOKUP(SUBSTITUTE(Table513[[#This Row],[rxnid]],"'",""),Table614[rxn],Table614[rxn],"no")</f>
        <v>no</v>
      </c>
      <c r="K203" t="str" cm="1">
        <f t="array" ref="K203">_xlfn.XLOOKUP(Table513[[#This Row],[rxnid]],"'"&amp;Table614[rxn]&amp;"'",Table614[expected kapp],"")</f>
        <v/>
      </c>
      <c r="M203" t="s">
        <v>3204</v>
      </c>
      <c r="N203">
        <v>2.4768351366582699</v>
      </c>
      <c r="P203" s="4"/>
      <c r="T203"/>
      <c r="AB203" s="7" t="s">
        <v>11031</v>
      </c>
      <c r="AC203" s="7" t="str">
        <f>_xlfn.TEXTBEFORE(Table815[[#This Row],[raw]]," ")</f>
        <v>ENZSYN-rt1924_c</v>
      </c>
      <c r="AD203" s="7">
        <f>_xlfn.NUMBERVALUE(_xlfn.TEXTAFTER(Table815[[#This Row],[raw]]," "))</f>
        <v>7.6962744601773297E-8</v>
      </c>
      <c r="AF203" s="1" t="s">
        <v>6259</v>
      </c>
      <c r="AG203" s="1" t="s">
        <v>2778</v>
      </c>
      <c r="AH203" s="1">
        <v>2.3262762218073399E-2</v>
      </c>
      <c r="AI203" s="1" t="e">
        <f>_xlfn.TEXTAFTER(Table916[[#This Row],[type]],"-",-1)</f>
        <v>#N/A</v>
      </c>
      <c r="AJ203" s="1" t="str">
        <f ca="1">_xlfn.TEXTAFTER(_xlfn.TEXTBEFORE(Table916[[#This Row],[type]],"-"&amp;Table916[[#This Row],[rxn-no-enz]]),"RXN-")</f>
        <v>DHQTi_c_FWD</v>
      </c>
      <c r="AK203" s="1" t="e">
        <f>_xlfn.TEXTBEFORE(Table916[[#This Row],[type]],"_",-1)</f>
        <v>#N/A</v>
      </c>
      <c r="AN203" t="s">
        <v>2984</v>
      </c>
      <c r="AO203" t="s">
        <v>2778</v>
      </c>
      <c r="AP203">
        <v>8.1828650203418195E-3</v>
      </c>
      <c r="AQ203" t="str">
        <f>_xlfn.TEXTBEFORE(Table17[[#This Row],[rxn]],"-",-1)</f>
        <v>RXN-DOLDPt_c_l_FWD</v>
      </c>
    </row>
    <row r="204" spans="1:43" ht="17" x14ac:dyDescent="0.25">
      <c r="A204" t="s">
        <v>7318</v>
      </c>
      <c r="B204">
        <v>596.47206381526905</v>
      </c>
      <c r="C204" t="str">
        <f>_xlfn.TEXTAFTER(Table513[[#This Row],[rxnid]],"-",-1)</f>
        <v>rt0604</v>
      </c>
      <c r="D204" t="str">
        <f>_xlfn.TEXTAFTER(_xlfn.TEXTBEFORE(Table513[[#This Row],[rxnid]],"-"&amp;Table513[[#This Row],[enz]]),"RXN-")</f>
        <v>NADHq9_c_FWD</v>
      </c>
      <c r="E204" t="str">
        <f>_xlfn.XLOOKUP(Table513[[#This Row],[rxnid]],Table312[rxnid],Table312[kapp (1/s)],"")</f>
        <v/>
      </c>
      <c r="F204" t="e">
        <f>(Table513[[#This Row],[kapp (1/s)]]-Table513[[#This Row],[old]])/Table513[[#This Row],[old]]</f>
        <v>#VALUE!</v>
      </c>
      <c r="G204" t="e">
        <f>ABS(Table513[[#This Row],[(new-old)/old]])</f>
        <v>#VALUE!</v>
      </c>
      <c r="H204" t="str" cm="1">
        <f t="array" ref="H204">IF(ROWS(_xlfn._xlws.FILTER(Table513[rxnid],Table513[enz]=Table513[[#This Row],[enz]]))&gt;1,"many","1")</f>
        <v>1</v>
      </c>
      <c r="I204" t="e" cm="1">
        <f t="array" ref="I204">IF(ROWS(_xlfn._xlws.FILTER(Table513[rxnid],Table513[rxn-no-enz]=Table513[[#This Row],[rxn-no-enz]]))&gt;1,"many","1")</f>
        <v>#N/A</v>
      </c>
      <c r="J204" t="str">
        <f>_xlfn.XLOOKUP(SUBSTITUTE(Table513[[#This Row],[rxnid]],"'",""),Table614[rxn],Table614[rxn],"no")</f>
        <v>no</v>
      </c>
      <c r="K204" t="str" cm="1">
        <f t="array" ref="K204">_xlfn.XLOOKUP(Table513[[#This Row],[rxnid]],"'"&amp;Table614[rxn]&amp;"'",Table614[expected kapp],"")</f>
        <v/>
      </c>
      <c r="M204" t="s">
        <v>3097</v>
      </c>
      <c r="N204">
        <v>8.7061949786498005E-3</v>
      </c>
      <c r="P204" s="4"/>
      <c r="T204"/>
      <c r="AB204" s="7" t="s">
        <v>11032</v>
      </c>
      <c r="AC204" s="7" t="str">
        <f>_xlfn.TEXTBEFORE(Table815[[#This Row],[raw]]," ")</f>
        <v>ENZSYN-rt7311</v>
      </c>
      <c r="AD204" s="7">
        <f>_xlfn.NUMBERVALUE(_xlfn.TEXTAFTER(Table815[[#This Row],[raw]]," "))</f>
        <v>3.7198061249617099E-6</v>
      </c>
      <c r="AF204" s="1" t="s">
        <v>4811</v>
      </c>
      <c r="AG204" s="1" t="s">
        <v>2778</v>
      </c>
      <c r="AH204" s="9">
        <v>1.1112543481148001E-5</v>
      </c>
      <c r="AI204" s="1" t="e">
        <f>_xlfn.TEXTAFTER(Table916[[#This Row],[type]],"-",-1)</f>
        <v>#N/A</v>
      </c>
      <c r="AJ204" s="1" t="str">
        <f ca="1">_xlfn.TEXTAFTER(_xlfn.TEXTBEFORE(Table916[[#This Row],[type]],"-"&amp;Table916[[#This Row],[rxn-no-enz]]),"RXN-")</f>
        <v>DKMEOX_c_FWD</v>
      </c>
      <c r="AK204" s="1" t="e">
        <f>_xlfn.TEXTBEFORE(Table916[[#This Row],[type]],"_",-1)</f>
        <v>#N/A</v>
      </c>
      <c r="AN204" t="s">
        <v>2985</v>
      </c>
      <c r="AO204" t="s">
        <v>2778</v>
      </c>
      <c r="AP204">
        <v>6.10917637858642E-2</v>
      </c>
      <c r="AQ204" t="str">
        <f>_xlfn.TEXTBEFORE(Table17[[#This Row],[rxn]],"-",-1)</f>
        <v>RXN-DOLPMT_c_FWD</v>
      </c>
    </row>
    <row r="205" spans="1:43" ht="17" x14ac:dyDescent="0.25">
      <c r="A205" t="s">
        <v>3322</v>
      </c>
      <c r="B205">
        <v>19.1226671341275</v>
      </c>
      <c r="C205" t="str">
        <f>_xlfn.TEXTAFTER(Table513[[#This Row],[rxnid]],"-",-1)</f>
        <v>rt5361</v>
      </c>
      <c r="D205" t="str">
        <f>_xlfn.TEXTAFTER(_xlfn.TEXTBEFORE(Table513[[#This Row],[rxnid]],"-"&amp;Table513[[#This Row],[enz]]),"RXN-")</f>
        <v>SQLEy_r_FWD</v>
      </c>
      <c r="E205">
        <f>_xlfn.XLOOKUP(Table513[[#This Row],[rxnid]],Table312[rxnid],Table312[kapp (1/s)],"")</f>
        <v>25.429951267361002</v>
      </c>
      <c r="F205">
        <f>(Table513[[#This Row],[kapp (1/s)]]-Table513[[#This Row],[old]])/Table513[[#This Row],[old]]</f>
        <v>-0.24802580496207302</v>
      </c>
      <c r="G205">
        <f>ABS(Table513[[#This Row],[(new-old)/old]])</f>
        <v>0.24802580496207302</v>
      </c>
      <c r="H205" t="str" cm="1">
        <f t="array" ref="H205">IF(ROWS(_xlfn._xlws.FILTER(Table513[rxnid],Table513[enz]=Table513[[#This Row],[enz]]))&gt;1,"many","1")</f>
        <v>1</v>
      </c>
      <c r="I205" t="e" cm="1">
        <f t="array" ref="I205">IF(ROWS(_xlfn._xlws.FILTER(Table513[rxnid],Table513[rxn-no-enz]=Table513[[#This Row],[rxn-no-enz]]))&gt;1,"many","1")</f>
        <v>#N/A</v>
      </c>
      <c r="J205" t="str">
        <f>_xlfn.XLOOKUP(SUBSTITUTE(Table513[[#This Row],[rxnid]],"'",""),Table614[rxn],Table614[rxn],"no")</f>
        <v>no</v>
      </c>
      <c r="K205" t="str" cm="1">
        <f t="array" ref="K205">_xlfn.XLOOKUP(Table513[[#This Row],[rxnid]],"'"&amp;Table614[rxn]&amp;"'",Table614[expected kapp],"")</f>
        <v/>
      </c>
      <c r="M205" t="s">
        <v>3098</v>
      </c>
      <c r="N205">
        <v>11.070155791441699</v>
      </c>
      <c r="P205" s="4"/>
      <c r="T205"/>
      <c r="AB205" s="7" t="s">
        <v>11033</v>
      </c>
      <c r="AC205" s="7" t="str">
        <f>_xlfn.TEXTBEFORE(Table815[[#This Row],[raw]]," ")</f>
        <v>ENZSYN-rt2834</v>
      </c>
      <c r="AD205" s="7">
        <f>_xlfn.NUMBERVALUE(_xlfn.TEXTAFTER(Table815[[#This Row],[raw]]," "))</f>
        <v>5.2148888623233103E-9</v>
      </c>
      <c r="AF205" s="1" t="s">
        <v>6262</v>
      </c>
      <c r="AG205" s="1" t="s">
        <v>2778</v>
      </c>
      <c r="AH205" s="9">
        <v>1.1112543481148001E-5</v>
      </c>
      <c r="AI205" s="1" t="e">
        <f>_xlfn.TEXTAFTER(Table916[[#This Row],[type]],"-",-1)</f>
        <v>#N/A</v>
      </c>
      <c r="AJ205" s="1" t="str">
        <f ca="1">_xlfn.TEXTAFTER(_xlfn.TEXTBEFORE(Table916[[#This Row],[type]],"-"&amp;Table916[[#This Row],[rxn-no-enz]]),"RXN-")</f>
        <v>DKMPPH_c_FWD</v>
      </c>
      <c r="AK205" s="1" t="e">
        <f>_xlfn.TEXTBEFORE(Table916[[#This Row],[type]],"_",-1)</f>
        <v>#N/A</v>
      </c>
      <c r="AN205" t="s">
        <v>2986</v>
      </c>
      <c r="AO205" t="s">
        <v>2778</v>
      </c>
      <c r="AP205">
        <v>6.10917637858642E-2</v>
      </c>
      <c r="AQ205" t="str">
        <f>_xlfn.TEXTBEFORE(Table17[[#This Row],[rxn]],"-",-1)</f>
        <v>RXN-DOLPt_c_r_REV</v>
      </c>
    </row>
    <row r="206" spans="1:43" ht="17" x14ac:dyDescent="0.25">
      <c r="A206" t="s">
        <v>2899</v>
      </c>
      <c r="B206">
        <v>1.0247641469564499</v>
      </c>
      <c r="C206" t="str">
        <f>_xlfn.TEXTAFTER(Table513[[#This Row],[rxnid]],"-",-1)</f>
        <v>rt6769</v>
      </c>
      <c r="D206" t="str">
        <f>_xlfn.TEXTAFTER(_xlfn.TEXTBEFORE(Table513[[#This Row],[rxnid]],"-"&amp;Table513[[#This Row],[enz]]),"RXN-")</f>
        <v>ASNS1_c_FWD</v>
      </c>
      <c r="E206">
        <f>_xlfn.XLOOKUP(Table513[[#This Row],[rxnid]],Table312[rxnid],Table312[kapp (1/s)],"")</f>
        <v>0.77835514886291401</v>
      </c>
      <c r="F206">
        <f>(Table513[[#This Row],[kapp (1/s)]]-Table513[[#This Row],[old]])/Table513[[#This Row],[old]]</f>
        <v>0.31657656335094675</v>
      </c>
      <c r="G206">
        <f>ABS(Table513[[#This Row],[(new-old)/old]])</f>
        <v>0.31657656335094675</v>
      </c>
      <c r="H206" t="str" cm="1">
        <f t="array" ref="H206">IF(ROWS(_xlfn._xlws.FILTER(Table513[rxnid],Table513[enz]=Table513[[#This Row],[enz]]))&gt;1,"many","1")</f>
        <v>1</v>
      </c>
      <c r="I206" t="e" cm="1">
        <f t="array" ref="I206">IF(ROWS(_xlfn._xlws.FILTER(Table513[rxnid],Table513[rxn-no-enz]=Table513[[#This Row],[rxn-no-enz]]))&gt;1,"many","1")</f>
        <v>#N/A</v>
      </c>
      <c r="J206" t="str">
        <f>_xlfn.XLOOKUP(SUBSTITUTE(Table513[[#This Row],[rxnid]],"'",""),Table614[rxn],Table614[rxn],"no")</f>
        <v>no</v>
      </c>
      <c r="K206" t="str" cm="1">
        <f t="array" ref="K206">_xlfn.XLOOKUP(Table513[[#This Row],[rxnid]],"'"&amp;Table614[rxn]&amp;"'",Table614[expected kapp],"")</f>
        <v/>
      </c>
      <c r="M206" t="s">
        <v>2865</v>
      </c>
      <c r="N206">
        <v>3.1137266402871902</v>
      </c>
      <c r="P206" s="4"/>
      <c r="T206"/>
      <c r="AB206" s="7" t="s">
        <v>11034</v>
      </c>
      <c r="AC206" s="7" t="str">
        <f>_xlfn.TEXTBEFORE(Table815[[#This Row],[raw]]," ")</f>
        <v>ENZSYN-rt1727</v>
      </c>
      <c r="AD206" s="7">
        <f>_xlfn.NUMBERVALUE(_xlfn.TEXTAFTER(Table815[[#This Row],[raw]]," "))</f>
        <v>5.4523233861951702E-8</v>
      </c>
      <c r="AF206" s="1" t="s">
        <v>2979</v>
      </c>
      <c r="AG206" s="1" t="s">
        <v>2778</v>
      </c>
      <c r="AH206" s="1">
        <v>2.4530540593720201E-2</v>
      </c>
      <c r="AI206" s="1" t="e">
        <f>_xlfn.TEXTAFTER(Table916[[#This Row],[type]],"-",-1)</f>
        <v>#N/A</v>
      </c>
      <c r="AJ206" s="1" t="str">
        <f ca="1">_xlfn.TEXTAFTER(_xlfn.TEXTBEFORE(Table916[[#This Row],[type]],"-"&amp;Table916[[#This Row],[rxn-no-enz]]),"RXN-")</f>
        <v>DMATT_c_FWD</v>
      </c>
      <c r="AK206" s="1" t="e">
        <f>_xlfn.TEXTBEFORE(Table916[[#This Row],[type]],"_",-1)</f>
        <v>#N/A</v>
      </c>
      <c r="AN206" t="s">
        <v>2987</v>
      </c>
      <c r="AO206" t="s">
        <v>2778</v>
      </c>
      <c r="AP206" s="3">
        <v>3.7999857114765E-5</v>
      </c>
      <c r="AQ206" t="str">
        <f>_xlfn.TEXTBEFORE(Table17[[#This Row],[rxn]],"-",-1)</f>
        <v>RXN-DPCOAK_c_FWD</v>
      </c>
    </row>
    <row r="207" spans="1:43" ht="17" x14ac:dyDescent="0.25">
      <c r="A207" t="s">
        <v>3055</v>
      </c>
      <c r="B207">
        <v>6.2487055358725803</v>
      </c>
      <c r="C207" t="str">
        <f>_xlfn.TEXTAFTER(Table513[[#This Row],[rxnid]],"-",-1)</f>
        <v>rt2385</v>
      </c>
      <c r="D207" t="str">
        <f>_xlfn.TEXTAFTER(_xlfn.TEXTBEFORE(Table513[[#This Row],[rxnid]],"-"&amp;Table513[[#This Row],[enz]]),"RXN-")</f>
        <v>GLUTRS_c_FWD</v>
      </c>
      <c r="E207">
        <f>_xlfn.XLOOKUP(Table513[[#This Row],[rxnid]],Table312[rxnid],Table312[kapp (1/s)],"")</f>
        <v>2.2086750806915898</v>
      </c>
      <c r="F207">
        <f>(Table513[[#This Row],[kapp (1/s)]]-Table513[[#This Row],[old]])/Table513[[#This Row],[old]]</f>
        <v>1.8291646836147393</v>
      </c>
      <c r="G207">
        <f>ABS(Table513[[#This Row],[(new-old)/old]])</f>
        <v>1.8291646836147393</v>
      </c>
      <c r="H207" t="str" cm="1">
        <f t="array" ref="H207">IF(ROWS(_xlfn._xlws.FILTER(Table513[rxnid],Table513[enz]=Table513[[#This Row],[enz]]))&gt;1,"many","1")</f>
        <v>1</v>
      </c>
      <c r="I207" t="e" cm="1">
        <f t="array" ref="I207">IF(ROWS(_xlfn._xlws.FILTER(Table513[rxnid],Table513[rxn-no-enz]=Table513[[#This Row],[rxn-no-enz]]))&gt;1,"many","1")</f>
        <v>#N/A</v>
      </c>
      <c r="J207" t="str">
        <f>_xlfn.XLOOKUP(SUBSTITUTE(Table513[[#This Row],[rxnid]],"'",""),Table614[rxn],Table614[rxn],"no")</f>
        <v>no</v>
      </c>
      <c r="K207" t="str" cm="1">
        <f t="array" ref="K207">_xlfn.XLOOKUP(Table513[[#This Row],[rxnid]],"'"&amp;Table614[rxn]&amp;"'",Table614[expected kapp],"")</f>
        <v/>
      </c>
      <c r="M207" t="s">
        <v>2904</v>
      </c>
      <c r="N207">
        <v>1.13588943365256</v>
      </c>
      <c r="P207" s="4"/>
      <c r="T207"/>
      <c r="AB207" s="7" t="s">
        <v>11035</v>
      </c>
      <c r="AC207" s="7" t="str">
        <f>_xlfn.TEXTBEFORE(Table815[[#This Row],[raw]]," ")</f>
        <v>ENZSYN-rt1577</v>
      </c>
      <c r="AD207" s="7">
        <f>_xlfn.NUMBERVALUE(_xlfn.TEXTAFTER(Table815[[#This Row],[raw]]," "))</f>
        <v>1.7292799126409301E-9</v>
      </c>
      <c r="AF207" s="1" t="s">
        <v>6271</v>
      </c>
      <c r="AG207" s="1" t="s">
        <v>2778</v>
      </c>
      <c r="AH207" s="9">
        <v>6.2432164772409997E-6</v>
      </c>
      <c r="AI207" s="1" t="e">
        <f>_xlfn.TEXTAFTER(Table916[[#This Row],[type]],"-",-1)</f>
        <v>#N/A</v>
      </c>
      <c r="AJ207" s="1" t="str">
        <f ca="1">_xlfn.TEXTAFTER(_xlfn.TEXTBEFORE(Table916[[#This Row],[type]],"-"&amp;Table916[[#This Row],[rxn-no-enz]]),"RXN-")</f>
        <v>DOCOSAt_c_l_FWD</v>
      </c>
      <c r="AK207" s="1" t="e">
        <f>_xlfn.TEXTBEFORE(Table916[[#This Row],[type]],"_",-1)</f>
        <v>#N/A</v>
      </c>
      <c r="AN207" t="s">
        <v>2988</v>
      </c>
      <c r="AO207" t="s">
        <v>2778</v>
      </c>
      <c r="AP207">
        <v>0.31331518589507901</v>
      </c>
      <c r="AQ207" t="str">
        <f>_xlfn.TEXTBEFORE(Table17[[#This Row],[rxn]],"-",-1)</f>
        <v>RXN-DPMVD_c_FWD</v>
      </c>
    </row>
    <row r="208" spans="1:43" ht="17" x14ac:dyDescent="0.25">
      <c r="A208" t="s">
        <v>2874</v>
      </c>
      <c r="B208" s="3">
        <v>3.6474533567640299</v>
      </c>
      <c r="C208" t="str">
        <f>_xlfn.TEXTAFTER(Table513[[#This Row],[rxnid]],"-",-1)</f>
        <v>rt3802</v>
      </c>
      <c r="D208" t="str">
        <f>_xlfn.TEXTAFTER(_xlfn.TEXTBEFORE(Table513[[#This Row],[rxnid]],"-"&amp;Table513[[#This Row],[enz]]),"RXN-")</f>
        <v>ADSS_c_FWD</v>
      </c>
      <c r="E208">
        <f>_xlfn.XLOOKUP(Table513[[#This Row],[rxnid]],Table312[rxnid],Table312[kapp (1/s)],"")</f>
        <v>1.1882561640363001</v>
      </c>
      <c r="F208">
        <f>(Table513[[#This Row],[kapp (1/s)]]-Table513[[#This Row],[old]])/Table513[[#This Row],[old]]</f>
        <v>2.0695850500571051</v>
      </c>
      <c r="G208">
        <f>ABS(Table513[[#This Row],[(new-old)/old]])</f>
        <v>2.0695850500571051</v>
      </c>
      <c r="H208" t="str" cm="1">
        <f t="array" ref="H208">IF(ROWS(_xlfn._xlws.FILTER(Table513[rxnid],Table513[enz]=Table513[[#This Row],[enz]]))&gt;1,"many","1")</f>
        <v>1</v>
      </c>
      <c r="I208" t="e" cm="1">
        <f t="array" ref="I208">IF(ROWS(_xlfn._xlws.FILTER(Table513[rxnid],Table513[rxn-no-enz]=Table513[[#This Row],[rxn-no-enz]]))&gt;1,"many","1")</f>
        <v>#N/A</v>
      </c>
      <c r="J208" t="str">
        <f>_xlfn.XLOOKUP(SUBSTITUTE(Table513[[#This Row],[rxnid]],"'",""),Table614[rxn],Table614[rxn],"no")</f>
        <v>no</v>
      </c>
      <c r="K208" t="str" cm="1">
        <f t="array" ref="K208">_xlfn.XLOOKUP(Table513[[#This Row],[rxnid]],"'"&amp;Table614[rxn]&amp;"'",Table614[expected kapp],"")</f>
        <v/>
      </c>
      <c r="M208" t="s">
        <v>2907</v>
      </c>
      <c r="N208">
        <v>0.65124646672193598</v>
      </c>
      <c r="P208" s="4"/>
      <c r="T208"/>
      <c r="AB208" s="7" t="s">
        <v>11036</v>
      </c>
      <c r="AC208" s="7" t="str">
        <f>_xlfn.TEXTBEFORE(Table815[[#This Row],[raw]]," ")</f>
        <v>ENZSYN-rt4558</v>
      </c>
      <c r="AD208" s="7">
        <f>_xlfn.NUMBERVALUE(_xlfn.TEXTAFTER(Table815[[#This Row],[raw]]," "))</f>
        <v>1.9082530883323801E-10</v>
      </c>
      <c r="AF208" s="1" t="s">
        <v>2981</v>
      </c>
      <c r="AG208" s="1" t="s">
        <v>2778</v>
      </c>
      <c r="AH208" s="9">
        <v>4.5466848464956601E-4</v>
      </c>
      <c r="AI208" s="1" t="e">
        <f>_xlfn.TEXTAFTER(Table916[[#This Row],[type]],"-",-1)</f>
        <v>#N/A</v>
      </c>
      <c r="AJ208" s="1" t="str">
        <f ca="1">_xlfn.TEXTAFTER(_xlfn.TEXTBEFORE(Table916[[#This Row],[type]],"-"&amp;Table916[[#This Row],[rxn-no-enz]]),"RXN-")</f>
        <v>DOCOSCOAt_c_l_REV</v>
      </c>
      <c r="AK208" s="1" t="e">
        <f>_xlfn.TEXTBEFORE(Table916[[#This Row],[type]],"_",-1)</f>
        <v>#N/A</v>
      </c>
      <c r="AN208" t="s">
        <v>2989</v>
      </c>
      <c r="AO208" t="s">
        <v>2778</v>
      </c>
      <c r="AP208" s="3">
        <v>7.6060160396239002E-5</v>
      </c>
      <c r="AQ208" t="str">
        <f>_xlfn.TEXTBEFORE(Table17[[#This Row],[rxn]],"-",-1)</f>
        <v>RXN-DRAPPRy_c_FWD</v>
      </c>
    </row>
    <row r="209" spans="1:43" ht="17" x14ac:dyDescent="0.25">
      <c r="A209" t="s">
        <v>3082</v>
      </c>
      <c r="B209">
        <v>1.43383060574791</v>
      </c>
      <c r="C209" t="str">
        <f>_xlfn.TEXTAFTER(Table513[[#This Row],[rxnid]],"-",-1)</f>
        <v>rt6488_m</v>
      </c>
      <c r="D209" t="str">
        <f>_xlfn.TEXTAFTER(_xlfn.TEXTBEFORE(Table513[[#This Row],[rxnid]],"-"&amp;Table513[[#This Row],[enz]]),"RXN-")</f>
        <v>HCITS_m_FWD</v>
      </c>
      <c r="E209">
        <f>_xlfn.XLOOKUP(Table513[[#This Row],[rxnid]],Table312[rxnid],Table312[kapp (1/s)],"")</f>
        <v>0.59318040654480997</v>
      </c>
      <c r="F209">
        <f>(Table513[[#This Row],[kapp (1/s)]]-Table513[[#This Row],[old]])/Table513[[#This Row],[old]]</f>
        <v>1.4171914478763143</v>
      </c>
      <c r="G209">
        <f>ABS(Table513[[#This Row],[(new-old)/old]])</f>
        <v>1.4171914478763143</v>
      </c>
      <c r="H209" t="str" cm="1">
        <f t="array" ref="H209">IF(ROWS(_xlfn._xlws.FILTER(Table513[rxnid],Table513[enz]=Table513[[#This Row],[enz]]))&gt;1,"many","1")</f>
        <v>1</v>
      </c>
      <c r="I209" t="e" cm="1">
        <f t="array" ref="I209">IF(ROWS(_xlfn._xlws.FILTER(Table513[rxnid],Table513[rxn-no-enz]=Table513[[#This Row],[rxn-no-enz]]))&gt;1,"many","1")</f>
        <v>#N/A</v>
      </c>
      <c r="J209" t="str">
        <f>_xlfn.XLOOKUP(SUBSTITUTE(Table513[[#This Row],[rxnid]],"'",""),Table614[rxn],Table614[rxn],"no")</f>
        <v>RXN-HCITS_m_FWD-rt6488_m</v>
      </c>
      <c r="K209" t="str" cm="1">
        <f t="array" ref="K209">_xlfn.XLOOKUP(Table513[[#This Row],[rxnid]],"'"&amp;Table614[rxn]&amp;"'",Table614[expected kapp],"")</f>
        <v/>
      </c>
      <c r="M209" t="s">
        <v>7601</v>
      </c>
      <c r="N209">
        <v>0.83977303884514998</v>
      </c>
      <c r="P209" s="4"/>
      <c r="T209"/>
      <c r="AB209" s="7" t="s">
        <v>11037</v>
      </c>
      <c r="AC209" s="7" t="str">
        <f>_xlfn.TEXTBEFORE(Table815[[#This Row],[raw]]," ")</f>
        <v>ENZSYN-rt4934</v>
      </c>
      <c r="AD209" s="7">
        <f>_xlfn.NUMBERVALUE(_xlfn.TEXTAFTER(Table815[[#This Row],[raw]]," "))</f>
        <v>2.9255497663834998E-7</v>
      </c>
      <c r="AF209" s="1" t="s">
        <v>2982</v>
      </c>
      <c r="AG209" s="1" t="s">
        <v>2778</v>
      </c>
      <c r="AH209" s="1">
        <v>4.5466848464956601E-4</v>
      </c>
      <c r="AI209" s="1" t="e">
        <f>_xlfn.TEXTAFTER(Table916[[#This Row],[type]],"-",-1)</f>
        <v>#N/A</v>
      </c>
      <c r="AJ209" s="1" t="str">
        <f ca="1">_xlfn.TEXTAFTER(_xlfn.TEXTBEFORE(Table916[[#This Row],[type]],"-"&amp;Table916[[#This Row],[rxn-no-enz]]),"RXN-")</f>
        <v>DOCOSCOAt_c_rm_REV</v>
      </c>
      <c r="AK209" s="1" t="e">
        <f>_xlfn.TEXTBEFORE(Table916[[#This Row],[type]],"_",-1)</f>
        <v>#N/A</v>
      </c>
      <c r="AN209" t="s">
        <v>2990</v>
      </c>
      <c r="AO209" t="s">
        <v>2778</v>
      </c>
      <c r="AP209">
        <v>1.85204040467835E-3</v>
      </c>
      <c r="AQ209" t="str">
        <f>_xlfn.TEXTBEFORE(Table17[[#This Row],[rxn]],"-",-1)</f>
        <v>RXN-DTMPK_c_FWD</v>
      </c>
    </row>
    <row r="210" spans="1:43" ht="17" x14ac:dyDescent="0.25">
      <c r="A210" t="s">
        <v>3355</v>
      </c>
      <c r="B210">
        <v>439.49398096911199</v>
      </c>
      <c r="C210" t="str">
        <f>_xlfn.TEXTAFTER(Table513[[#This Row],[rxnid]],"-",-1)</f>
        <v>rt2147</v>
      </c>
      <c r="D210" t="str">
        <f>_xlfn.TEXTAFTER(_xlfn.TEXTBEFORE(Table513[[#This Row],[rxnid]],"-"&amp;Table513[[#This Row],[enz]]),"RXN-")</f>
        <v>UPP3S_c_FWD</v>
      </c>
      <c r="E210" t="str">
        <f>_xlfn.XLOOKUP(Table513[[#This Row],[rxnid]],Table312[rxnid],Table312[kapp (1/s)],"")</f>
        <v/>
      </c>
      <c r="F210" t="e">
        <f>(Table513[[#This Row],[kapp (1/s)]]-Table513[[#This Row],[old]])/Table513[[#This Row],[old]]</f>
        <v>#VALUE!</v>
      </c>
      <c r="G210" t="e">
        <f>ABS(Table513[[#This Row],[(new-old)/old]])</f>
        <v>#VALUE!</v>
      </c>
      <c r="H210" t="str" cm="1">
        <f t="array" ref="H210">IF(ROWS(_xlfn._xlws.FILTER(Table513[rxnid],Table513[enz]=Table513[[#This Row],[enz]]))&gt;1,"many","1")</f>
        <v>1</v>
      </c>
      <c r="I210" t="e" cm="1">
        <f t="array" ref="I210">IF(ROWS(_xlfn._xlws.FILTER(Table513[rxnid],Table513[rxn-no-enz]=Table513[[#This Row],[rxn-no-enz]]))&gt;1,"many","1")</f>
        <v>#N/A</v>
      </c>
      <c r="J210" t="str">
        <f>_xlfn.XLOOKUP(SUBSTITUTE(Table513[[#This Row],[rxnid]],"'",""),Table614[rxn],Table614[rxn],"no")</f>
        <v>no</v>
      </c>
      <c r="K210" t="str" cm="1">
        <f t="array" ref="K210">_xlfn.XLOOKUP(Table513[[#This Row],[rxnid]],"'"&amp;Table614[rxn]&amp;"'",Table614[expected kapp],"")</f>
        <v/>
      </c>
      <c r="M210" t="s">
        <v>6753</v>
      </c>
      <c r="N210">
        <v>94.679956884028002</v>
      </c>
      <c r="P210" s="4"/>
      <c r="T210"/>
      <c r="AB210" s="7" t="s">
        <v>11038</v>
      </c>
      <c r="AC210" s="7" t="str">
        <f>_xlfn.TEXTBEFORE(Table815[[#This Row],[raw]]," ")</f>
        <v>ENZSYN-rt1384</v>
      </c>
      <c r="AD210" s="7">
        <f>_xlfn.NUMBERVALUE(_xlfn.TEXTAFTER(Table815[[#This Row],[raw]]," "))</f>
        <v>1.4619645314691899E-9</v>
      </c>
      <c r="AF210" s="1" t="s">
        <v>2983</v>
      </c>
      <c r="AG210" s="1" t="s">
        <v>2778</v>
      </c>
      <c r="AH210" s="1">
        <v>1.72278869137766E-3</v>
      </c>
      <c r="AI210" s="1" t="e">
        <f>_xlfn.TEXTAFTER(Table916[[#This Row],[type]],"-",-1)</f>
        <v>#N/A</v>
      </c>
      <c r="AJ210" s="1" t="str">
        <f ca="1">_xlfn.TEXTAFTER(_xlfn.TEXTBEFORE(Table916[[#This Row],[type]],"-"&amp;Table916[[#This Row],[rxn-no-enz]]),"RXN-")</f>
        <v>DOLDPP_c_FWD</v>
      </c>
      <c r="AK210" s="1" t="e">
        <f>_xlfn.TEXTBEFORE(Table916[[#This Row],[type]],"_",-1)</f>
        <v>#N/A</v>
      </c>
      <c r="AN210" t="s">
        <v>6310</v>
      </c>
      <c r="AO210" t="s">
        <v>2778</v>
      </c>
      <c r="AP210">
        <v>7.8232289533575805E-2</v>
      </c>
      <c r="AQ210" t="str">
        <f>_xlfn.TEXTBEFORE(Table17[[#This Row],[rxn]],"-",-1)</f>
        <v>RXN-E4Pt_c_m_FWD</v>
      </c>
    </row>
    <row r="211" spans="1:43" ht="17" x14ac:dyDescent="0.25">
      <c r="A211" t="s">
        <v>3018</v>
      </c>
      <c r="B211">
        <v>3182042317.6297698</v>
      </c>
      <c r="C211" t="str">
        <f>_xlfn.TEXTAFTER(Table513[[#This Row],[rxnid]],"-",-1)</f>
        <v>FECRq9CPLX</v>
      </c>
      <c r="D211" t="str">
        <f>_xlfn.TEXTAFTER(_xlfn.TEXTBEFORE(Table513[[#This Row],[rxnid]],"-"&amp;Table513[[#This Row],[enz]]),"RXN-")</f>
        <v>FECRq9_m_FWD</v>
      </c>
      <c r="E211">
        <f>_xlfn.XLOOKUP(Table513[[#This Row],[rxnid]],Table312[rxnid],Table312[kapp (1/s)],"")</f>
        <v>2023.75588608256</v>
      </c>
      <c r="F211">
        <f>(Table513[[#This Row],[kapp (1/s)]]-Table513[[#This Row],[old]])/Table513[[#This Row],[old]]</f>
        <v>1572343.9352329429</v>
      </c>
      <c r="G211">
        <f>ABS(Table513[[#This Row],[(new-old)/old]])</f>
        <v>1572343.9352329429</v>
      </c>
      <c r="H211" t="str" cm="1">
        <f t="array" ref="H211">IF(ROWS(_xlfn._xlws.FILTER(Table513[rxnid],Table513[enz]=Table513[[#This Row],[enz]]))&gt;1,"many","1")</f>
        <v>1</v>
      </c>
      <c r="I211" t="e" cm="1">
        <f t="array" ref="I211">IF(ROWS(_xlfn._xlws.FILTER(Table513[rxnid],Table513[rxn-no-enz]=Table513[[#This Row],[rxn-no-enz]]))&gt;1,"many","1")</f>
        <v>#N/A</v>
      </c>
      <c r="J211" t="str">
        <f>_xlfn.XLOOKUP(SUBSTITUTE(Table513[[#This Row],[rxnid]],"'",""),Table614[rxn],Table614[rxn],"no")</f>
        <v>no</v>
      </c>
      <c r="K211" t="str" cm="1">
        <f t="array" ref="K211">_xlfn.XLOOKUP(Table513[[#This Row],[rxnid]],"'"&amp;Table614[rxn]&amp;"'",Table614[expected kapp],"")</f>
        <v/>
      </c>
      <c r="M211" t="s">
        <v>3354</v>
      </c>
      <c r="N211" s="3">
        <v>6.8700031377785102E-7</v>
      </c>
      <c r="P211" s="4"/>
      <c r="T211"/>
      <c r="AB211" s="7" t="s">
        <v>11039</v>
      </c>
      <c r="AC211" s="7" t="str">
        <f>_xlfn.TEXTBEFORE(Table815[[#This Row],[raw]]," ")</f>
        <v>ENZSYN-rt3750</v>
      </c>
      <c r="AD211" s="7">
        <f>_xlfn.NUMBERVALUE(_xlfn.TEXTAFTER(Table815[[#This Row],[raw]]," "))</f>
        <v>2.9132770359530199E-7</v>
      </c>
      <c r="AF211" s="1" t="s">
        <v>2984</v>
      </c>
      <c r="AG211" s="1" t="s">
        <v>2778</v>
      </c>
      <c r="AH211" s="1">
        <v>1.72278869137766E-3</v>
      </c>
      <c r="AI211" s="1" t="e">
        <f>_xlfn.TEXTAFTER(Table916[[#This Row],[type]],"-",-1)</f>
        <v>#N/A</v>
      </c>
      <c r="AJ211" s="1" t="str">
        <f ca="1">_xlfn.TEXTAFTER(_xlfn.TEXTBEFORE(Table916[[#This Row],[type]],"-"&amp;Table916[[#This Row],[rxn-no-enz]]),"RXN-")</f>
        <v>DOLDPt_c_l_FWD</v>
      </c>
      <c r="AK211" s="1" t="e">
        <f>_xlfn.TEXTBEFORE(Table916[[#This Row],[type]],"_",-1)</f>
        <v>#N/A</v>
      </c>
      <c r="AN211" t="s">
        <v>2991</v>
      </c>
      <c r="AO211" t="s">
        <v>2778</v>
      </c>
      <c r="AP211">
        <v>8.4612113928917598E-2</v>
      </c>
      <c r="AQ211" t="str">
        <f>_xlfn.TEXTBEFORE(Table17[[#This Row],[rxn]],"-",-1)</f>
        <v>RXN-EAR100y_c_FWD</v>
      </c>
    </row>
    <row r="212" spans="1:43" ht="17" x14ac:dyDescent="0.25">
      <c r="A212" t="s">
        <v>3153</v>
      </c>
      <c r="B212">
        <v>0.30965359005511101</v>
      </c>
      <c r="C212" t="str">
        <f>_xlfn.TEXTAFTER(Table513[[#This Row],[rxnid]],"-",-1)</f>
        <v>rt1457</v>
      </c>
      <c r="D212" t="str">
        <f>_xlfn.TEXTAFTER(_xlfn.TEXTBEFORE(Table513[[#This Row],[rxnid]],"-"&amp;Table513[[#This Row],[enz]]),"RXN-")</f>
        <v>METS_c_FWD</v>
      </c>
      <c r="E212">
        <f>_xlfn.XLOOKUP(Table513[[#This Row],[rxnid]],Table312[rxnid],Table312[kapp (1/s)],"")</f>
        <v>0.33976235482331202</v>
      </c>
      <c r="F212">
        <f>(Table513[[#This Row],[kapp (1/s)]]-Table513[[#This Row],[old]])/Table513[[#This Row],[old]]</f>
        <v>-8.8617130005054848E-2</v>
      </c>
      <c r="G212">
        <f>ABS(Table513[[#This Row],[(new-old)/old]])</f>
        <v>8.8617130005054848E-2</v>
      </c>
      <c r="H212" t="str" cm="1">
        <f t="array" ref="H212">IF(ROWS(_xlfn._xlws.FILTER(Table513[rxnid],Table513[enz]=Table513[[#This Row],[enz]]))&gt;1,"many","1")</f>
        <v>1</v>
      </c>
      <c r="I212" t="e" cm="1">
        <f t="array" ref="I212">IF(ROWS(_xlfn._xlws.FILTER(Table513[rxnid],Table513[rxn-no-enz]=Table513[[#This Row],[rxn-no-enz]]))&gt;1,"many","1")</f>
        <v>#N/A</v>
      </c>
      <c r="J212" t="str">
        <f>_xlfn.XLOOKUP(SUBSTITUTE(Table513[[#This Row],[rxnid]],"'",""),Table614[rxn],Table614[rxn],"no")</f>
        <v>no</v>
      </c>
      <c r="K212" t="str" cm="1">
        <f t="array" ref="K212">_xlfn.XLOOKUP(Table513[[#This Row],[rxnid]],"'"&amp;Table614[rxn]&amp;"'",Table614[expected kapp],"")</f>
        <v/>
      </c>
      <c r="M212" t="s">
        <v>2975</v>
      </c>
      <c r="N212">
        <v>1.84521580281737</v>
      </c>
      <c r="P212" s="4"/>
      <c r="T212"/>
      <c r="AB212" s="7" t="s">
        <v>11040</v>
      </c>
      <c r="AC212" s="7" t="str">
        <f>_xlfn.TEXTBEFORE(Table815[[#This Row],[raw]]," ")</f>
        <v>ENZSYN-rt7840</v>
      </c>
      <c r="AD212" s="7">
        <f>_xlfn.NUMBERVALUE(_xlfn.TEXTAFTER(Table815[[#This Row],[raw]]," "))</f>
        <v>4.5269193343527301E-7</v>
      </c>
      <c r="AF212" s="1" t="s">
        <v>2985</v>
      </c>
      <c r="AG212" s="1" t="s">
        <v>2778</v>
      </c>
      <c r="AH212" s="1">
        <v>1.2862148070128299E-2</v>
      </c>
      <c r="AI212" s="1" t="e">
        <f>_xlfn.TEXTAFTER(Table916[[#This Row],[type]],"-",-1)</f>
        <v>#N/A</v>
      </c>
      <c r="AJ212" s="1" t="str">
        <f ca="1">_xlfn.TEXTAFTER(_xlfn.TEXTBEFORE(Table916[[#This Row],[type]],"-"&amp;Table916[[#This Row],[rxn-no-enz]]),"RXN-")</f>
        <v>DOLPMT_c_FWD</v>
      </c>
      <c r="AK212" s="1" t="e">
        <f>_xlfn.TEXTBEFORE(Table916[[#This Row],[type]],"_",-1)</f>
        <v>#N/A</v>
      </c>
      <c r="AN212" t="s">
        <v>2992</v>
      </c>
      <c r="AO212" t="s">
        <v>2778</v>
      </c>
      <c r="AP212">
        <v>8.4612113928917598E-2</v>
      </c>
      <c r="AQ212" t="str">
        <f>_xlfn.TEXTBEFORE(Table17[[#This Row],[rxn]],"-",-1)</f>
        <v>RXN-EAR120y_c_FWD</v>
      </c>
    </row>
    <row r="213" spans="1:43" ht="17" x14ac:dyDescent="0.25">
      <c r="A213" t="s">
        <v>7799</v>
      </c>
      <c r="B213">
        <v>3024.2857008896599</v>
      </c>
      <c r="C213" t="str">
        <f>_xlfn.TEXTAFTER(Table513[[#This Row],[rxnid]],"-",-1)</f>
        <v>rt6234</v>
      </c>
      <c r="D213" t="str">
        <f>_xlfn.TEXTAFTER(_xlfn.TEXTBEFORE(Table513[[#This Row],[rxnid]],"-"&amp;Table513[[#This Row],[enz]]),"RXN-")</f>
        <v>PROD2_m_FWD</v>
      </c>
      <c r="E213" t="str">
        <f>_xlfn.XLOOKUP(Table513[[#This Row],[rxnid]],Table312[rxnid],Table312[kapp (1/s)],"")</f>
        <v/>
      </c>
      <c r="F213" t="e">
        <f>(Table513[[#This Row],[kapp (1/s)]]-Table513[[#This Row],[old]])/Table513[[#This Row],[old]]</f>
        <v>#VALUE!</v>
      </c>
      <c r="G213" t="e">
        <f>ABS(Table513[[#This Row],[(new-old)/old]])</f>
        <v>#VALUE!</v>
      </c>
      <c r="H213" t="str" cm="1">
        <f t="array" ref="H213">IF(ROWS(_xlfn._xlws.FILTER(Table513[rxnid],Table513[enz]=Table513[[#This Row],[enz]]))&gt;1,"many","1")</f>
        <v>1</v>
      </c>
      <c r="I213" t="e" cm="1">
        <f t="array" ref="I213">IF(ROWS(_xlfn._xlws.FILTER(Table513[rxnid],Table513[rxn-no-enz]=Table513[[#This Row],[rxn-no-enz]]))&gt;1,"many","1")</f>
        <v>#N/A</v>
      </c>
      <c r="J213" t="str">
        <f>_xlfn.XLOOKUP(SUBSTITUTE(Table513[[#This Row],[rxnid]],"'",""),Table614[rxn],Table614[rxn],"no")</f>
        <v>no</v>
      </c>
      <c r="K213" t="str" cm="1">
        <f t="array" ref="K213">_xlfn.XLOOKUP(Table513[[#This Row],[rxnid]],"'"&amp;Table614[rxn]&amp;"'",Table614[expected kapp],"")</f>
        <v/>
      </c>
      <c r="M213" t="s">
        <v>8062</v>
      </c>
      <c r="N213">
        <v>1.07788515933092</v>
      </c>
      <c r="P213" s="4"/>
      <c r="T213"/>
      <c r="AB213" s="7" t="s">
        <v>11041</v>
      </c>
      <c r="AC213" s="7" t="str">
        <f>_xlfn.TEXTBEFORE(Table815[[#This Row],[raw]]," ")</f>
        <v>ENZSYN-rt4951</v>
      </c>
      <c r="AD213" s="7">
        <f>_xlfn.NUMBERVALUE(_xlfn.TEXTAFTER(Table815[[#This Row],[raw]]," "))</f>
        <v>9.51298612492873E-9</v>
      </c>
      <c r="AF213" s="1" t="s">
        <v>2986</v>
      </c>
      <c r="AG213" s="1" t="s">
        <v>2778</v>
      </c>
      <c r="AH213" s="1">
        <v>1.2862148070128299E-2</v>
      </c>
      <c r="AI213" s="1" t="e">
        <f>_xlfn.TEXTAFTER(Table916[[#This Row],[type]],"-",-1)</f>
        <v>#N/A</v>
      </c>
      <c r="AJ213" s="1" t="str">
        <f ca="1">_xlfn.TEXTAFTER(_xlfn.TEXTBEFORE(Table916[[#This Row],[type]],"-"&amp;Table916[[#This Row],[rxn-no-enz]]),"RXN-")</f>
        <v>DOLPt_c_r_REV</v>
      </c>
      <c r="AK213" s="1" t="e">
        <f>_xlfn.TEXTBEFORE(Table916[[#This Row],[type]],"_",-1)</f>
        <v>#N/A</v>
      </c>
      <c r="AN213" t="s">
        <v>2993</v>
      </c>
      <c r="AO213" t="s">
        <v>2778</v>
      </c>
      <c r="AP213">
        <v>8.4612113928917598E-2</v>
      </c>
      <c r="AQ213" t="str">
        <f>_xlfn.TEXTBEFORE(Table17[[#This Row],[rxn]],"-",-1)</f>
        <v>RXN-EAR140y_c_FWD</v>
      </c>
    </row>
    <row r="214" spans="1:43" ht="17" x14ac:dyDescent="0.25">
      <c r="A214" t="s">
        <v>7568</v>
      </c>
      <c r="B214">
        <v>4.9339994105546801</v>
      </c>
      <c r="C214" t="str">
        <f>_xlfn.TEXTAFTER(Table513[[#This Row],[rxnid]],"-",-1)</f>
        <v>rt4117</v>
      </c>
      <c r="D214" t="str">
        <f>_xlfn.TEXTAFTER(_xlfn.TEXTBEFORE(Table513[[#This Row],[rxnid]],"-"&amp;Table513[[#This Row],[enz]]),"RXN-")</f>
        <v>PAP_rm_FWD</v>
      </c>
      <c r="E214" t="str">
        <f>_xlfn.XLOOKUP(Table513[[#This Row],[rxnid]],Table312[rxnid],Table312[kapp (1/s)],"")</f>
        <v/>
      </c>
      <c r="F214" t="e">
        <f>(Table513[[#This Row],[kapp (1/s)]]-Table513[[#This Row],[old]])/Table513[[#This Row],[old]]</f>
        <v>#VALUE!</v>
      </c>
      <c r="G214" t="e">
        <f>ABS(Table513[[#This Row],[(new-old)/old]])</f>
        <v>#VALUE!</v>
      </c>
      <c r="H214" t="str" cm="1">
        <f t="array" ref="H214">IF(ROWS(_xlfn._xlws.FILTER(Table513[rxnid],Table513[enz]=Table513[[#This Row],[enz]]))&gt;1,"many","1")</f>
        <v>1</v>
      </c>
      <c r="I214" t="e" cm="1">
        <f t="array" ref="I214">IF(ROWS(_xlfn._xlws.FILTER(Table513[rxnid],Table513[rxn-no-enz]=Table513[[#This Row],[rxn-no-enz]]))&gt;1,"many","1")</f>
        <v>#N/A</v>
      </c>
      <c r="J214" t="str">
        <f>_xlfn.XLOOKUP(SUBSTITUTE(Table513[[#This Row],[rxnid]],"'",""),Table614[rxn],Table614[rxn],"no")</f>
        <v>no</v>
      </c>
      <c r="K214" t="str" cm="1">
        <f t="array" ref="K214">_xlfn.XLOOKUP(Table513[[#This Row],[rxnid]],"'"&amp;Table614[rxn]&amp;"'",Table614[expected kapp],"")</f>
        <v/>
      </c>
      <c r="M214" t="s">
        <v>8064</v>
      </c>
      <c r="N214">
        <v>1.07788515933092</v>
      </c>
      <c r="P214" s="4"/>
      <c r="T214"/>
      <c r="AB214" s="7" t="s">
        <v>11042</v>
      </c>
      <c r="AC214" s="7" t="str">
        <f>_xlfn.TEXTBEFORE(Table815[[#This Row],[raw]]," ")</f>
        <v>ENZSYN-rt2348</v>
      </c>
      <c r="AD214" s="7">
        <f>_xlfn.NUMBERVALUE(_xlfn.TEXTAFTER(Table815[[#This Row],[raw]]," "))</f>
        <v>4.9390339523961797E-7</v>
      </c>
      <c r="AF214" s="1" t="s">
        <v>2987</v>
      </c>
      <c r="AG214" s="1" t="s">
        <v>2778</v>
      </c>
      <c r="AH214" s="9">
        <v>1.1112606577171E-5</v>
      </c>
      <c r="AI214" s="1" t="e">
        <f>_xlfn.TEXTAFTER(Table916[[#This Row],[type]],"-",-1)</f>
        <v>#N/A</v>
      </c>
      <c r="AJ214" s="1" t="str">
        <f ca="1">_xlfn.TEXTAFTER(_xlfn.TEXTBEFORE(Table916[[#This Row],[type]],"-"&amp;Table916[[#This Row],[rxn-no-enz]]),"RXN-")</f>
        <v>DPCOAK_c_FWD</v>
      </c>
      <c r="AK214" s="1" t="e">
        <f>_xlfn.TEXTBEFORE(Table916[[#This Row],[type]],"_",-1)</f>
        <v>#N/A</v>
      </c>
      <c r="AN214" t="s">
        <v>2994</v>
      </c>
      <c r="AO214" t="s">
        <v>2778</v>
      </c>
      <c r="AP214">
        <v>8.4612113928917598E-2</v>
      </c>
      <c r="AQ214" t="str">
        <f>_xlfn.TEXTBEFORE(Table17[[#This Row],[rxn]],"-",-1)</f>
        <v>RXN-EAR160y_c_FWD</v>
      </c>
    </row>
    <row r="215" spans="1:43" ht="17" x14ac:dyDescent="0.25">
      <c r="A215" t="s">
        <v>3127</v>
      </c>
      <c r="B215">
        <v>2.5342812019175298</v>
      </c>
      <c r="C215" t="str">
        <f>_xlfn.TEXTAFTER(Table513[[#This Row],[rxnid]],"-",-1)</f>
        <v>rt7120</v>
      </c>
      <c r="D215" t="str">
        <f>_xlfn.TEXTAFTER(_xlfn.TEXTBEFORE(Table513[[#This Row],[rxnid]],"-"&amp;Table513[[#This Row],[enz]]),"RXN-")</f>
        <v>IPPS_c_FWD</v>
      </c>
      <c r="E215">
        <f>_xlfn.XLOOKUP(Table513[[#This Row],[rxnid]],Table312[rxnid],Table312[kapp (1/s)],"")</f>
        <v>0.55494122092335796</v>
      </c>
      <c r="F215">
        <f>(Table513[[#This Row],[kapp (1/s)]]-Table513[[#This Row],[old]])/Table513[[#This Row],[old]]</f>
        <v>3.566756093016084</v>
      </c>
      <c r="G215">
        <f>ABS(Table513[[#This Row],[(new-old)/old]])</f>
        <v>3.566756093016084</v>
      </c>
      <c r="H215" t="str" cm="1">
        <f t="array" ref="H215">IF(ROWS(_xlfn._xlws.FILTER(Table513[rxnid],Table513[enz]=Table513[[#This Row],[enz]]))&gt;1,"many","1")</f>
        <v>1</v>
      </c>
      <c r="I215" t="e" cm="1">
        <f t="array" ref="I215">IF(ROWS(_xlfn._xlws.FILTER(Table513[rxnid],Table513[rxn-no-enz]=Table513[[#This Row],[rxn-no-enz]]))&gt;1,"many","1")</f>
        <v>#N/A</v>
      </c>
      <c r="J215" t="str">
        <f>_xlfn.XLOOKUP(SUBSTITUTE(Table513[[#This Row],[rxnid]],"'",""),Table614[rxn],Table614[rxn],"no")</f>
        <v>no</v>
      </c>
      <c r="K215" t="str" cm="1">
        <f t="array" ref="K215">_xlfn.XLOOKUP(Table513[[#This Row],[rxnid]],"'"&amp;Table614[rxn]&amp;"'",Table614[expected kapp],"")</f>
        <v/>
      </c>
      <c r="M215" t="s">
        <v>3359</v>
      </c>
      <c r="N215">
        <v>4.5776158328768801</v>
      </c>
      <c r="P215" s="4"/>
      <c r="T215"/>
      <c r="AB215" s="7" t="s">
        <v>11043</v>
      </c>
      <c r="AC215" s="7" t="str">
        <f>_xlfn.TEXTBEFORE(Table815[[#This Row],[raw]]," ")</f>
        <v>ENZSYN-rt6753</v>
      </c>
      <c r="AD215" s="7">
        <f>_xlfn.NUMBERVALUE(_xlfn.TEXTAFTER(Table815[[#This Row],[raw]]," "))</f>
        <v>7.8471455652610204E-8</v>
      </c>
      <c r="AF215" s="1" t="s">
        <v>2988</v>
      </c>
      <c r="AG215" s="1" t="s">
        <v>2778</v>
      </c>
      <c r="AH215" s="1">
        <v>9.9433452151825794E-2</v>
      </c>
      <c r="AI215" s="1" t="e">
        <f>_xlfn.TEXTAFTER(Table916[[#This Row],[type]],"-",-1)</f>
        <v>#N/A</v>
      </c>
      <c r="AJ215" s="1" t="str">
        <f ca="1">_xlfn.TEXTAFTER(_xlfn.TEXTBEFORE(Table916[[#This Row],[type]],"-"&amp;Table916[[#This Row],[rxn-no-enz]]),"RXN-")</f>
        <v>DPMVD_c_FWD</v>
      </c>
      <c r="AK215" s="1" t="e">
        <f>_xlfn.TEXTBEFORE(Table916[[#This Row],[type]],"_",-1)</f>
        <v>#N/A</v>
      </c>
      <c r="AN215" t="s">
        <v>2995</v>
      </c>
      <c r="AO215" t="s">
        <v>2778</v>
      </c>
      <c r="AP215">
        <v>6.1408441655530402E-2</v>
      </c>
      <c r="AQ215" t="str">
        <f>_xlfn.TEXTBEFORE(Table17[[#This Row],[rxn]],"-",-1)</f>
        <v>RXN-EAR180y_c_FWD</v>
      </c>
    </row>
    <row r="216" spans="1:43" ht="17" x14ac:dyDescent="0.25">
      <c r="A216" t="s">
        <v>3050</v>
      </c>
      <c r="B216">
        <v>74.093082522951207</v>
      </c>
      <c r="C216" t="str">
        <f>_xlfn.TEXTAFTER(Table513[[#This Row],[rxnid]],"-",-1)</f>
        <v>rt3476</v>
      </c>
      <c r="D216" t="str">
        <f>_xlfn.TEXTAFTER(_xlfn.TEXTBEFORE(Table513[[#This Row],[rxnid]],"-"&amp;Table513[[#This Row],[enz]]),"RXN-")</f>
        <v>GLNS_c_FWD</v>
      </c>
      <c r="E216">
        <f>_xlfn.XLOOKUP(Table513[[#This Row],[rxnid]],Table312[rxnid],Table312[kapp (1/s)],"")</f>
        <v>26.082350506923198</v>
      </c>
      <c r="F216">
        <f>(Table513[[#This Row],[kapp (1/s)]]-Table513[[#This Row],[old]])/Table513[[#This Row],[old]]</f>
        <v>1.840736401548021</v>
      </c>
      <c r="G216">
        <f>ABS(Table513[[#This Row],[(new-old)/old]])</f>
        <v>1.840736401548021</v>
      </c>
      <c r="H216" t="str" cm="1">
        <f t="array" ref="H216">IF(ROWS(_xlfn._xlws.FILTER(Table513[rxnid],Table513[enz]=Table513[[#This Row],[enz]]))&gt;1,"many","1")</f>
        <v>1</v>
      </c>
      <c r="I216" t="e" cm="1">
        <f t="array" ref="I216">IF(ROWS(_xlfn._xlws.FILTER(Table513[rxnid],Table513[rxn-no-enz]=Table513[[#This Row],[rxn-no-enz]]))&gt;1,"many","1")</f>
        <v>#N/A</v>
      </c>
      <c r="J216" t="str">
        <f>_xlfn.XLOOKUP(SUBSTITUTE(Table513[[#This Row],[rxnid]],"'",""),Table614[rxn],Table614[rxn],"no")</f>
        <v>no</v>
      </c>
      <c r="K216" t="str" cm="1">
        <f t="array" ref="K216">_xlfn.XLOOKUP(Table513[[#This Row],[rxnid]],"'"&amp;Table614[rxn]&amp;"'",Table614[expected kapp],"")</f>
        <v/>
      </c>
      <c r="M216" t="s">
        <v>3115</v>
      </c>
      <c r="N216">
        <v>4.5776158328768801</v>
      </c>
      <c r="P216" s="4"/>
      <c r="T216"/>
      <c r="AB216" s="7" t="s">
        <v>11044</v>
      </c>
      <c r="AC216" s="7" t="str">
        <f>_xlfn.TEXTBEFORE(Table815[[#This Row],[raw]]," ")</f>
        <v>ENZSYN-MET16TRX2</v>
      </c>
      <c r="AD216" s="7">
        <f>_xlfn.NUMBERVALUE(_xlfn.TEXTAFTER(Table815[[#This Row],[raw]]," "))</f>
        <v>9.7121260377273504E-9</v>
      </c>
      <c r="AF216" s="1" t="s">
        <v>2989</v>
      </c>
      <c r="AG216" s="1" t="s">
        <v>2778</v>
      </c>
      <c r="AH216" s="9">
        <v>2.2233924732468E-5</v>
      </c>
      <c r="AI216" s="1" t="e">
        <f>_xlfn.TEXTAFTER(Table916[[#This Row],[type]],"-",-1)</f>
        <v>#N/A</v>
      </c>
      <c r="AJ216" s="1" t="str">
        <f ca="1">_xlfn.TEXTAFTER(_xlfn.TEXTBEFORE(Table916[[#This Row],[type]],"-"&amp;Table916[[#This Row],[rxn-no-enz]]),"RXN-")</f>
        <v>DRAPPRy_c_FWD</v>
      </c>
      <c r="AK216" s="1" t="e">
        <f>_xlfn.TEXTBEFORE(Table916[[#This Row],[type]],"_",-1)</f>
        <v>#N/A</v>
      </c>
      <c r="AN216" t="s">
        <v>2996</v>
      </c>
      <c r="AO216" t="s">
        <v>2778</v>
      </c>
      <c r="AP216">
        <v>8.4612113928917598E-2</v>
      </c>
      <c r="AQ216" t="str">
        <f>_xlfn.TEXTBEFORE(Table17[[#This Row],[rxn]],"-",-1)</f>
        <v>RXN-EAR40y_c_FWD</v>
      </c>
    </row>
    <row r="217" spans="1:43" ht="17" x14ac:dyDescent="0.25">
      <c r="A217" t="s">
        <v>3349</v>
      </c>
      <c r="B217">
        <v>2.9213247613329898</v>
      </c>
      <c r="C217" t="str">
        <f>_xlfn.TEXTAFTER(Table513[[#This Row],[rxnid]],"-",-1)</f>
        <v>rt8273</v>
      </c>
      <c r="D217" t="str">
        <f>_xlfn.TEXTAFTER(_xlfn.TEXTBEFORE(Table513[[#This Row],[rxnid]],"-"&amp;Table513[[#This Row],[enz]]),"RXN-")</f>
        <v>TYRTRS_c_FWD</v>
      </c>
      <c r="E217">
        <f>_xlfn.XLOOKUP(Table513[[#This Row],[rxnid]],Table312[rxnid],Table312[kapp (1/s)],"")</f>
        <v>0.90900538492749205</v>
      </c>
      <c r="F217">
        <f>(Table513[[#This Row],[kapp (1/s)]]-Table513[[#This Row],[old]])/Table513[[#This Row],[old]]</f>
        <v>2.2137595769754572</v>
      </c>
      <c r="G217">
        <f>ABS(Table513[[#This Row],[(new-old)/old]])</f>
        <v>2.2137595769754572</v>
      </c>
      <c r="H217" t="str" cm="1">
        <f t="array" ref="H217">IF(ROWS(_xlfn._xlws.FILTER(Table513[rxnid],Table513[enz]=Table513[[#This Row],[enz]]))&gt;1,"many","1")</f>
        <v>1</v>
      </c>
      <c r="I217" t="e" cm="1">
        <f t="array" ref="I217">IF(ROWS(_xlfn._xlws.FILTER(Table513[rxnid],Table513[rxn-no-enz]=Table513[[#This Row],[rxn-no-enz]]))&gt;1,"many","1")</f>
        <v>#N/A</v>
      </c>
      <c r="J217" t="str">
        <f>_xlfn.XLOOKUP(SUBSTITUTE(Table513[[#This Row],[rxnid]],"'",""),Table614[rxn],Table614[rxn],"no")</f>
        <v>no</v>
      </c>
      <c r="K217" t="str" cm="1">
        <f t="array" ref="K217">_xlfn.XLOOKUP(Table513[[#This Row],[rxnid]],"'"&amp;Table614[rxn]&amp;"'",Table614[expected kapp],"")</f>
        <v/>
      </c>
      <c r="M217" t="s">
        <v>2928</v>
      </c>
      <c r="N217">
        <v>1.33983815224865</v>
      </c>
      <c r="P217" s="4"/>
      <c r="T217"/>
      <c r="AB217" s="7" t="s">
        <v>11045</v>
      </c>
      <c r="AC217" s="7" t="str">
        <f>_xlfn.TEXTBEFORE(Table815[[#This Row],[raw]]," ")</f>
        <v>ENZSYN-rt8262</v>
      </c>
      <c r="AD217" s="7">
        <f>_xlfn.NUMBERVALUE(_xlfn.TEXTAFTER(Table815[[#This Row],[raw]]," "))</f>
        <v>1.2081843559596401E-6</v>
      </c>
      <c r="AF217" s="1" t="s">
        <v>2990</v>
      </c>
      <c r="AG217" s="1" t="s">
        <v>2778</v>
      </c>
      <c r="AH217" s="1">
        <v>7.8843921561466495E-4</v>
      </c>
      <c r="AI217" s="1" t="e">
        <f>_xlfn.TEXTAFTER(Table916[[#This Row],[type]],"-",-1)</f>
        <v>#N/A</v>
      </c>
      <c r="AJ217" s="1" t="str">
        <f ca="1">_xlfn.TEXTAFTER(_xlfn.TEXTBEFORE(Table916[[#This Row],[type]],"-"&amp;Table916[[#This Row],[rxn-no-enz]]),"RXN-")</f>
        <v>DTMPK_c_FWD</v>
      </c>
      <c r="AK217" s="1" t="e">
        <f>_xlfn.TEXTBEFORE(Table916[[#This Row],[type]],"_",-1)</f>
        <v>#N/A</v>
      </c>
      <c r="AN217" t="s">
        <v>2997</v>
      </c>
      <c r="AO217" t="s">
        <v>2778</v>
      </c>
      <c r="AP217">
        <v>8.4612113928917598E-2</v>
      </c>
      <c r="AQ217" t="str">
        <f>_xlfn.TEXTBEFORE(Table17[[#This Row],[rxn]],"-",-1)</f>
        <v>RXN-EAR60y_c_FWD</v>
      </c>
    </row>
    <row r="218" spans="1:43" ht="17" x14ac:dyDescent="0.25">
      <c r="A218" t="s">
        <v>5882</v>
      </c>
      <c r="B218">
        <v>1480.8560003085599</v>
      </c>
      <c r="C218" t="str">
        <f>_xlfn.TEXTAFTER(Table513[[#This Row],[rxnid]],"-",-1)</f>
        <v>rt5562_m</v>
      </c>
      <c r="D218" t="str">
        <f>_xlfn.TEXTAFTER(_xlfn.TEXTBEFORE(Table513[[#This Row],[rxnid]],"-"&amp;Table513[[#This Row],[enz]]),"RXN-")</f>
        <v>ASPTAi_m_FWD</v>
      </c>
      <c r="E218">
        <f>_xlfn.XLOOKUP(Table513[[#This Row],[rxnid]],Table312[rxnid],Table312[kapp (1/s)],"")</f>
        <v>133.96900776046101</v>
      </c>
      <c r="F218">
        <f>(Table513[[#This Row],[kapp (1/s)]]-Table513[[#This Row],[old]])/Table513[[#This Row],[old]]</f>
        <v>10.053720745296234</v>
      </c>
      <c r="G218">
        <f>ABS(Table513[[#This Row],[(new-old)/old]])</f>
        <v>10.053720745296234</v>
      </c>
      <c r="H218" t="str" cm="1">
        <f t="array" ref="H218">IF(ROWS(_xlfn._xlws.FILTER(Table513[rxnid],Table513[enz]=Table513[[#This Row],[enz]]))&gt;1,"many","1")</f>
        <v>1</v>
      </c>
      <c r="I218" t="e" cm="1">
        <f t="array" ref="I218">IF(ROWS(_xlfn._xlws.FILTER(Table513[rxnid],Table513[rxn-no-enz]=Table513[[#This Row],[rxn-no-enz]]))&gt;1,"many","1")</f>
        <v>#N/A</v>
      </c>
      <c r="J218" t="str">
        <f>_xlfn.XLOOKUP(SUBSTITUTE(Table513[[#This Row],[rxnid]],"'",""),Table614[rxn],Table614[rxn],"no")</f>
        <v>no</v>
      </c>
      <c r="K218" t="str" cm="1">
        <f t="array" ref="K218">_xlfn.XLOOKUP(Table513[[#This Row],[rxnid]],"'"&amp;Table614[rxn]&amp;"'",Table614[expected kapp],"")</f>
        <v/>
      </c>
      <c r="M218" t="s">
        <v>5967</v>
      </c>
      <c r="N218">
        <v>1.33983815224865</v>
      </c>
      <c r="P218" s="4"/>
      <c r="T218"/>
      <c r="AB218" s="7" t="s">
        <v>11046</v>
      </c>
      <c r="AC218" s="7" t="str">
        <f>_xlfn.TEXTBEFORE(Table815[[#This Row],[raw]]," ")</f>
        <v>ENZSYN-PDHCPLX</v>
      </c>
      <c r="AD218" s="7">
        <f>_xlfn.NUMBERVALUE(_xlfn.TEXTAFTER(Table815[[#This Row],[raw]]," "))</f>
        <v>4.7977224107092201E-7</v>
      </c>
      <c r="AF218" s="1" t="s">
        <v>6310</v>
      </c>
      <c r="AG218" s="1" t="s">
        <v>2778</v>
      </c>
      <c r="AH218" s="1">
        <v>2.3262762218073399E-2</v>
      </c>
      <c r="AI218" s="1" t="e">
        <f>_xlfn.TEXTAFTER(Table916[[#This Row],[type]],"-",-1)</f>
        <v>#N/A</v>
      </c>
      <c r="AJ218" s="1" t="str">
        <f ca="1">_xlfn.TEXTAFTER(_xlfn.TEXTBEFORE(Table916[[#This Row],[type]],"-"&amp;Table916[[#This Row],[rxn-no-enz]]),"RXN-")</f>
        <v>E4Pt_c_m_FWD</v>
      </c>
      <c r="AK218" s="1" t="e">
        <f>_xlfn.TEXTBEFORE(Table916[[#This Row],[type]],"_",-1)</f>
        <v>#N/A</v>
      </c>
      <c r="AN218" t="s">
        <v>2998</v>
      </c>
      <c r="AO218" t="s">
        <v>2778</v>
      </c>
      <c r="AP218">
        <v>8.4612113928917598E-2</v>
      </c>
      <c r="AQ218" t="str">
        <f>_xlfn.TEXTBEFORE(Table17[[#This Row],[rxn]],"-",-1)</f>
        <v>RXN-EAR80y_c_FWD</v>
      </c>
    </row>
    <row r="219" spans="1:43" ht="17" x14ac:dyDescent="0.25">
      <c r="A219" t="s">
        <v>3095</v>
      </c>
      <c r="B219">
        <v>85.7062795401377</v>
      </c>
      <c r="C219" t="str">
        <f>_xlfn.TEXTAFTER(Table513[[#This Row],[rxnid]],"-",-1)</f>
        <v>rt1206</v>
      </c>
      <c r="D219" t="str">
        <f>_xlfn.TEXTAFTER(_xlfn.TEXTBEFORE(Table513[[#This Row],[rxnid]],"-"&amp;Table513[[#This Row],[enz]]),"RXN-")</f>
        <v>HMGCOAR_c_FWD</v>
      </c>
      <c r="E219">
        <f>_xlfn.XLOOKUP(Table513[[#This Row],[rxnid]],Table312[rxnid],Table312[kapp (1/s)],"")</f>
        <v>85.897426780150198</v>
      </c>
      <c r="F219">
        <f>(Table513[[#This Row],[kapp (1/s)]]-Table513[[#This Row],[old]])/Table513[[#This Row],[old]]</f>
        <v>-2.2252964632075512E-3</v>
      </c>
      <c r="G219">
        <f>ABS(Table513[[#This Row],[(new-old)/old]])</f>
        <v>2.2252964632075512E-3</v>
      </c>
      <c r="H219" t="str" cm="1">
        <f t="array" ref="H219">IF(ROWS(_xlfn._xlws.FILTER(Table513[rxnid],Table513[enz]=Table513[[#This Row],[enz]]))&gt;1,"many","1")</f>
        <v>1</v>
      </c>
      <c r="I219" t="e" cm="1">
        <f t="array" ref="I219">IF(ROWS(_xlfn._xlws.FILTER(Table513[rxnid],Table513[rxn-no-enz]=Table513[[#This Row],[rxn-no-enz]]))&gt;1,"many","1")</f>
        <v>#N/A</v>
      </c>
      <c r="J219" t="str">
        <f>_xlfn.XLOOKUP(SUBSTITUTE(Table513[[#This Row],[rxnid]],"'",""),Table614[rxn],Table614[rxn],"no")</f>
        <v>no</v>
      </c>
      <c r="K219" t="str" cm="1">
        <f t="array" ref="K219">_xlfn.XLOOKUP(Table513[[#This Row],[rxnid]],"'"&amp;Table614[rxn]&amp;"'",Table614[expected kapp],"")</f>
        <v/>
      </c>
      <c r="M219" t="s">
        <v>2971</v>
      </c>
      <c r="N219">
        <v>4.8478030538617398</v>
      </c>
      <c r="P219" s="4"/>
      <c r="T219"/>
      <c r="AB219" s="7" t="s">
        <v>11047</v>
      </c>
      <c r="AC219" s="7" t="str">
        <f>_xlfn.TEXTBEFORE(Table815[[#This Row],[raw]]," ")</f>
        <v>ENZSYN-rt4380</v>
      </c>
      <c r="AD219" s="7">
        <f>_xlfn.NUMBERVALUE(_xlfn.TEXTAFTER(Table815[[#This Row],[raw]]," "))</f>
        <v>2.12536721925292E-7</v>
      </c>
      <c r="AF219" s="1" t="s">
        <v>2991</v>
      </c>
      <c r="AG219" s="1" t="s">
        <v>2778</v>
      </c>
      <c r="AH219" s="1">
        <v>2.9452783276800499E-2</v>
      </c>
      <c r="AI219" s="1" t="e">
        <f>_xlfn.TEXTAFTER(Table916[[#This Row],[type]],"-",-1)</f>
        <v>#N/A</v>
      </c>
      <c r="AJ219" s="1" t="str">
        <f ca="1">_xlfn.TEXTAFTER(_xlfn.TEXTBEFORE(Table916[[#This Row],[type]],"-"&amp;Table916[[#This Row],[rxn-no-enz]]),"RXN-")</f>
        <v>EAR100y_c_FWD</v>
      </c>
      <c r="AK219" s="1" t="e">
        <f>_xlfn.TEXTBEFORE(Table916[[#This Row],[type]],"_",-1)</f>
        <v>#N/A</v>
      </c>
      <c r="AN219" t="s">
        <v>2999</v>
      </c>
      <c r="AO219" t="s">
        <v>2778</v>
      </c>
      <c r="AP219">
        <v>7.0032077004292502E-3</v>
      </c>
      <c r="AQ219" t="str">
        <f>_xlfn.TEXTBEFORE(Table17[[#This Row],[rxn]],"-",-1)</f>
        <v>RXN-ECOAR200_rm_FWD</v>
      </c>
    </row>
    <row r="220" spans="1:43" ht="17" x14ac:dyDescent="0.25">
      <c r="A220" t="s">
        <v>5792</v>
      </c>
      <c r="B220">
        <v>8.52941197329109</v>
      </c>
      <c r="C220" t="str">
        <f>_xlfn.TEXTAFTER(Table513[[#This Row],[rxnid]],"-",-1)</f>
        <v>rt3939_c</v>
      </c>
      <c r="D220" t="str">
        <f>_xlfn.TEXTAFTER(_xlfn.TEXTBEFORE(Table513[[#This Row],[rxnid]],"-"&amp;Table513[[#This Row],[enz]]),"RXN-")</f>
        <v>ALCD2i2_c_FWD</v>
      </c>
      <c r="E220" t="str">
        <f>_xlfn.XLOOKUP(Table513[[#This Row],[rxnid]],Table312[rxnid],Table312[kapp (1/s)],"")</f>
        <v/>
      </c>
      <c r="F220" t="e">
        <f>(Table513[[#This Row],[kapp (1/s)]]-Table513[[#This Row],[old]])/Table513[[#This Row],[old]]</f>
        <v>#VALUE!</v>
      </c>
      <c r="G220" t="e">
        <f>ABS(Table513[[#This Row],[(new-old)/old]])</f>
        <v>#VALUE!</v>
      </c>
      <c r="H220" t="str" cm="1">
        <f t="array" ref="H220">IF(ROWS(_xlfn._xlws.FILTER(Table513[rxnid],Table513[enz]=Table513[[#This Row],[enz]]))&gt;1,"many","1")</f>
        <v>1</v>
      </c>
      <c r="I220" t="e" cm="1">
        <f t="array" ref="I220">IF(ROWS(_xlfn._xlws.FILTER(Table513[rxnid],Table513[rxn-no-enz]=Table513[[#This Row],[rxn-no-enz]]))&gt;1,"many","1")</f>
        <v>#N/A</v>
      </c>
      <c r="J220" t="str">
        <f>_xlfn.XLOOKUP(SUBSTITUTE(Table513[[#This Row],[rxnid]],"'",""),Table614[rxn],Table614[rxn],"no")</f>
        <v>no</v>
      </c>
      <c r="K220" t="str" cm="1">
        <f t="array" ref="K220">_xlfn.XLOOKUP(Table513[[#This Row],[rxnid]],"'"&amp;Table614[rxn]&amp;"'",Table614[expected kapp],"")</f>
        <v/>
      </c>
      <c r="M220" t="s">
        <v>2972</v>
      </c>
      <c r="N220">
        <v>4.8478030538617398</v>
      </c>
      <c r="P220" s="4"/>
      <c r="T220"/>
      <c r="AB220" s="7" t="s">
        <v>11048</v>
      </c>
      <c r="AC220" s="7" t="str">
        <f>_xlfn.TEXTBEFORE(Table815[[#This Row],[raw]]," ")</f>
        <v>ENZSYN-rt2279</v>
      </c>
      <c r="AD220" s="7">
        <f>_xlfn.NUMBERVALUE(_xlfn.TEXTAFTER(Table815[[#This Row],[raw]]," "))</f>
        <v>5.0151193139383403E-8</v>
      </c>
      <c r="AF220" s="1" t="s">
        <v>2992</v>
      </c>
      <c r="AG220" s="1" t="s">
        <v>2778</v>
      </c>
      <c r="AH220" s="9">
        <v>2.9452783276800499E-2</v>
      </c>
      <c r="AI220" s="1" t="e">
        <f>_xlfn.TEXTAFTER(Table916[[#This Row],[type]],"-",-1)</f>
        <v>#N/A</v>
      </c>
      <c r="AJ220" s="1" t="str">
        <f ca="1">_xlfn.TEXTAFTER(_xlfn.TEXTBEFORE(Table916[[#This Row],[type]],"-"&amp;Table916[[#This Row],[rxn-no-enz]]),"RXN-")</f>
        <v>EAR120y_c_FWD</v>
      </c>
      <c r="AK220" s="1" t="e">
        <f>_xlfn.TEXTBEFORE(Table916[[#This Row],[type]],"_",-1)</f>
        <v>#N/A</v>
      </c>
      <c r="AN220" t="s">
        <v>3000</v>
      </c>
      <c r="AO220" t="s">
        <v>2778</v>
      </c>
      <c r="AP220">
        <v>7.0032077004292502E-3</v>
      </c>
      <c r="AQ220" t="str">
        <f>_xlfn.TEXTBEFORE(Table17[[#This Row],[rxn]],"-",-1)</f>
        <v>RXN-ECOAR220_rm_FWD</v>
      </c>
    </row>
    <row r="221" spans="1:43" ht="17" x14ac:dyDescent="0.25">
      <c r="A221" t="s">
        <v>6653</v>
      </c>
      <c r="B221">
        <v>85.921787134903795</v>
      </c>
      <c r="C221" t="str">
        <f>_xlfn.TEXTAFTER(Table513[[#This Row],[rxnid]],"-",-1)</f>
        <v>rt2245</v>
      </c>
      <c r="D221" t="str">
        <f>_xlfn.TEXTAFTER(_xlfn.TEXTBEFORE(Table513[[#This Row],[rxnid]],"-"&amp;Table513[[#This Row],[enz]]),"RXN-")</f>
        <v>GAPD_c_FWD</v>
      </c>
      <c r="E221">
        <f>_xlfn.XLOOKUP(Table513[[#This Row],[rxnid]],Table312[rxnid],Table312[kapp (1/s)],"")</f>
        <v>37.816324530535297</v>
      </c>
      <c r="F221">
        <f>(Table513[[#This Row],[kapp (1/s)]]-Table513[[#This Row],[old]])/Table513[[#This Row],[old]]</f>
        <v>1.2720819170441882</v>
      </c>
      <c r="G221">
        <f>ABS(Table513[[#This Row],[(new-old)/old]])</f>
        <v>1.2720819170441882</v>
      </c>
      <c r="H221" t="str" cm="1">
        <f t="array" ref="H221">IF(ROWS(_xlfn._xlws.FILTER(Table513[rxnid],Table513[enz]=Table513[[#This Row],[enz]]))&gt;1,"many","1")</f>
        <v>1</v>
      </c>
      <c r="I221" t="e" cm="1">
        <f t="array" ref="I221">IF(ROWS(_xlfn._xlws.FILTER(Table513[rxnid],Table513[rxn-no-enz]=Table513[[#This Row],[rxn-no-enz]]))&gt;1,"many","1")</f>
        <v>#N/A</v>
      </c>
      <c r="J221" t="str">
        <f>_xlfn.XLOOKUP(SUBSTITUTE(Table513[[#This Row],[rxnid]],"'",""),Table614[rxn],Table614[rxn],"no")</f>
        <v>no</v>
      </c>
      <c r="K221" t="str" cm="1">
        <f t="array" ref="K221">_xlfn.XLOOKUP(Table513[[#This Row],[rxnid]],"'"&amp;Table614[rxn]&amp;"'",Table614[expected kapp],"")</f>
        <v/>
      </c>
      <c r="M221" t="s">
        <v>3315</v>
      </c>
      <c r="N221" s="3">
        <v>1.66087799300728E-6</v>
      </c>
      <c r="P221" s="4"/>
      <c r="T221"/>
      <c r="AB221" s="7" t="s">
        <v>11049</v>
      </c>
      <c r="AC221" s="7" t="str">
        <f>_xlfn.TEXTBEFORE(Table815[[#This Row],[raw]]," ")</f>
        <v>ENZSYN-rt0495</v>
      </c>
      <c r="AD221" s="7">
        <f>_xlfn.NUMBERVALUE(_xlfn.TEXTAFTER(Table815[[#This Row],[raw]]," "))</f>
        <v>2.8330583826554999E-4</v>
      </c>
      <c r="AF221" s="1" t="s">
        <v>2993</v>
      </c>
      <c r="AG221" s="1" t="s">
        <v>2778</v>
      </c>
      <c r="AH221" s="1">
        <v>2.9452783276800499E-2</v>
      </c>
      <c r="AI221" s="1" t="e">
        <f>_xlfn.TEXTAFTER(Table916[[#This Row],[type]],"-",-1)</f>
        <v>#N/A</v>
      </c>
      <c r="AJ221" s="1" t="str">
        <f ca="1">_xlfn.TEXTAFTER(_xlfn.TEXTBEFORE(Table916[[#This Row],[type]],"-"&amp;Table916[[#This Row],[rxn-no-enz]]),"RXN-")</f>
        <v>EAR140y_c_FWD</v>
      </c>
      <c r="AK221" s="1" t="e">
        <f>_xlfn.TEXTBEFORE(Table916[[#This Row],[type]],"_",-1)</f>
        <v>#N/A</v>
      </c>
      <c r="AN221" t="s">
        <v>3001</v>
      </c>
      <c r="AO221" t="s">
        <v>2778</v>
      </c>
      <c r="AP221">
        <v>5.6717778811325803E-3</v>
      </c>
      <c r="AQ221" t="str">
        <f>_xlfn.TEXTBEFORE(Table17[[#This Row],[rxn]],"-",-1)</f>
        <v>RXN-ECOAR240_rm_FWD</v>
      </c>
    </row>
    <row r="222" spans="1:43" ht="17" x14ac:dyDescent="0.25">
      <c r="A222" t="s">
        <v>2850</v>
      </c>
      <c r="B222">
        <v>2.1400085042263299</v>
      </c>
      <c r="C222" t="str">
        <f>_xlfn.TEXTAFTER(Table513[[#This Row],[rxnid]],"-",-1)</f>
        <v>rt0310</v>
      </c>
      <c r="D222" t="str">
        <f>_xlfn.TEXTAFTER(_xlfn.TEXTBEFORE(Table513[[#This Row],[rxnid]],"-"&amp;Table513[[#This Row],[enz]]),"RXN-")</f>
        <v>ACACT40ir_c_FWD</v>
      </c>
      <c r="E222">
        <f>_xlfn.XLOOKUP(Table513[[#This Row],[rxnid]],Table312[rxnid],Table312[kapp (1/s)],"")</f>
        <v>2.3836089015660402</v>
      </c>
      <c r="F222">
        <f>(Table513[[#This Row],[kapp (1/s)]]-Table513[[#This Row],[old]])/Table513[[#This Row],[old]]</f>
        <v>-0.1021981404666109</v>
      </c>
      <c r="G222">
        <f>ABS(Table513[[#This Row],[(new-old)/old]])</f>
        <v>0.1021981404666109</v>
      </c>
      <c r="H222" t="str" cm="1">
        <f t="array" ref="H222">IF(ROWS(_xlfn._xlws.FILTER(Table513[rxnid],Table513[enz]=Table513[[#This Row],[enz]]))&gt;1,"many","1")</f>
        <v>1</v>
      </c>
      <c r="I222" t="e" cm="1">
        <f t="array" ref="I222">IF(ROWS(_xlfn._xlws.FILTER(Table513[rxnid],Table513[rxn-no-enz]=Table513[[#This Row],[rxn-no-enz]]))&gt;1,"many","1")</f>
        <v>#N/A</v>
      </c>
      <c r="J222" t="str">
        <f>_xlfn.XLOOKUP(SUBSTITUTE(Table513[[#This Row],[rxnid]],"'",""),Table614[rxn],Table614[rxn],"no")</f>
        <v>no</v>
      </c>
      <c r="K222" t="str" cm="1">
        <f t="array" ref="K222">_xlfn.XLOOKUP(Table513[[#This Row],[rxnid]],"'"&amp;Table614[rxn]&amp;"'",Table614[expected kapp],"")</f>
        <v/>
      </c>
      <c r="M222" t="s">
        <v>3316</v>
      </c>
      <c r="N222" s="3">
        <v>1.66087799300728E-6</v>
      </c>
      <c r="P222" s="4"/>
      <c r="T222"/>
      <c r="AB222" s="7" t="s">
        <v>11050</v>
      </c>
      <c r="AC222" s="7" t="str">
        <f>_xlfn.TEXTBEFORE(Table815[[#This Row],[raw]]," ")</f>
        <v>ENZSYN-rt0717</v>
      </c>
      <c r="AD222" s="7">
        <f>_xlfn.NUMBERVALUE(_xlfn.TEXTAFTER(Table815[[#This Row],[raw]]," "))</f>
        <v>3.79918516105145E-7</v>
      </c>
      <c r="AF222" s="1" t="s">
        <v>2994</v>
      </c>
      <c r="AG222" s="1" t="s">
        <v>2778</v>
      </c>
      <c r="AH222" s="1">
        <v>2.9452783276800499E-2</v>
      </c>
      <c r="AI222" s="1" t="e">
        <f>_xlfn.TEXTAFTER(Table916[[#This Row],[type]],"-",-1)</f>
        <v>#N/A</v>
      </c>
      <c r="AJ222" s="1" t="str">
        <f ca="1">_xlfn.TEXTAFTER(_xlfn.TEXTBEFORE(Table916[[#This Row],[type]],"-"&amp;Table916[[#This Row],[rxn-no-enz]]),"RXN-")</f>
        <v>EAR160y_c_FWD</v>
      </c>
      <c r="AK222" s="1" t="e">
        <f>_xlfn.TEXTBEFORE(Table916[[#This Row],[type]],"_",-1)</f>
        <v>#N/A</v>
      </c>
      <c r="AN222" t="s">
        <v>3002</v>
      </c>
      <c r="AO222" t="s">
        <v>2778</v>
      </c>
      <c r="AP222">
        <v>1.08928156758978E-3</v>
      </c>
      <c r="AQ222" t="str">
        <f>_xlfn.TEXTBEFORE(Table17[[#This Row],[rxn]],"-",-1)</f>
        <v>RXN-ECOAR260_rm_FWD</v>
      </c>
    </row>
    <row r="223" spans="1:43" ht="17" x14ac:dyDescent="0.25">
      <c r="A223" t="s">
        <v>6794</v>
      </c>
      <c r="B223">
        <v>65.696813126798702</v>
      </c>
      <c r="C223" t="str">
        <f>_xlfn.TEXTAFTER(Table513[[#This Row],[rxnid]],"-",-1)</f>
        <v>rt12285634</v>
      </c>
      <c r="D223" t="str">
        <f>_xlfn.TEXTAFTER(_xlfn.TEXTBEFORE(Table513[[#This Row],[rxnid]],"-"&amp;Table513[[#This Row],[enz]]),"RXN-")</f>
        <v>GLYGS_c_FWD</v>
      </c>
      <c r="E223" t="str">
        <f>_xlfn.XLOOKUP(Table513[[#This Row],[rxnid]],Table312[rxnid],Table312[kapp (1/s)],"")</f>
        <v/>
      </c>
      <c r="F223" t="e">
        <f>(Table513[[#This Row],[kapp (1/s)]]-Table513[[#This Row],[old]])/Table513[[#This Row],[old]]</f>
        <v>#VALUE!</v>
      </c>
      <c r="G223" t="e">
        <f>ABS(Table513[[#This Row],[(new-old)/old]])</f>
        <v>#VALUE!</v>
      </c>
      <c r="H223" t="str" cm="1">
        <f t="array" ref="H223">IF(ROWS(_xlfn._xlws.FILTER(Table513[rxnid],Table513[enz]=Table513[[#This Row],[enz]]))&gt;1,"many","1")</f>
        <v>1</v>
      </c>
      <c r="I223" t="e" cm="1">
        <f t="array" ref="I223">IF(ROWS(_xlfn._xlws.FILTER(Table513[rxnid],Table513[rxn-no-enz]=Table513[[#This Row],[rxn-no-enz]]))&gt;1,"many","1")</f>
        <v>#N/A</v>
      </c>
      <c r="J223" t="str">
        <f>_xlfn.XLOOKUP(SUBSTITUTE(Table513[[#This Row],[rxnid]],"'",""),Table614[rxn],Table614[rxn],"no")</f>
        <v>no</v>
      </c>
      <c r="K223" t="str" cm="1">
        <f t="array" ref="K223">_xlfn.XLOOKUP(Table513[[#This Row],[rxnid]],"'"&amp;Table614[rxn]&amp;"'",Table614[expected kapp],"")</f>
        <v/>
      </c>
      <c r="M223" t="s">
        <v>3169</v>
      </c>
      <c r="N223">
        <v>6.85075249154613</v>
      </c>
      <c r="P223" s="4"/>
      <c r="T223"/>
      <c r="AB223" s="7" t="s">
        <v>11051</v>
      </c>
      <c r="AC223" s="7" t="str">
        <f>_xlfn.TEXTBEFORE(Table815[[#This Row],[raw]]," ")</f>
        <v>ENZSYN-rt3683</v>
      </c>
      <c r="AD223" s="7">
        <f>_xlfn.NUMBERVALUE(_xlfn.TEXTAFTER(Table815[[#This Row],[raw]]," "))</f>
        <v>5.6084790144012497E-8</v>
      </c>
      <c r="AF223" s="1" t="s">
        <v>2995</v>
      </c>
      <c r="AG223" s="1" t="s">
        <v>2778</v>
      </c>
      <c r="AH223" s="1">
        <v>2.2309102530955398E-2</v>
      </c>
      <c r="AI223" s="1" t="e">
        <f>_xlfn.TEXTAFTER(Table916[[#This Row],[type]],"-",-1)</f>
        <v>#N/A</v>
      </c>
      <c r="AJ223" s="1" t="str">
        <f ca="1">_xlfn.TEXTAFTER(_xlfn.TEXTBEFORE(Table916[[#This Row],[type]],"-"&amp;Table916[[#This Row],[rxn-no-enz]]),"RXN-")</f>
        <v>EAR180y_c_FWD</v>
      </c>
      <c r="AK223" s="1" t="e">
        <f>_xlfn.TEXTBEFORE(Table916[[#This Row],[type]],"_",-1)</f>
        <v>#N/A</v>
      </c>
      <c r="AN223" t="s">
        <v>3003</v>
      </c>
      <c r="AO223" t="s">
        <v>2778</v>
      </c>
      <c r="AP223">
        <v>8.1399492714947304</v>
      </c>
      <c r="AQ223" t="str">
        <f>_xlfn.TEXTBEFORE(Table17[[#This Row],[rxn]],"-",-1)</f>
        <v>RXN-ENO_c_FWD</v>
      </c>
    </row>
    <row r="224" spans="1:43" ht="17" x14ac:dyDescent="0.25">
      <c r="A224" t="s">
        <v>7570</v>
      </c>
      <c r="B224">
        <v>7.05828223857654</v>
      </c>
      <c r="C224" t="str">
        <f>_xlfn.TEXTAFTER(Table513[[#This Row],[rxnid]],"-",-1)</f>
        <v>MET16TRX1</v>
      </c>
      <c r="D224" t="str">
        <f>_xlfn.TEXTAFTER(_xlfn.TEXTBEFORE(Table513[[#This Row],[rxnid]],"-"&amp;Table513[[#This Row],[enz]]),"RXN-")</f>
        <v>PAPSR_c_FWD</v>
      </c>
      <c r="E224">
        <f>_xlfn.XLOOKUP(Table513[[#This Row],[rxnid]],Table312[rxnid],Table312[kapp (1/s)],"")</f>
        <v>27.048283983543001</v>
      </c>
      <c r="F224">
        <f>(Table513[[#This Row],[kapp (1/s)]]-Table513[[#This Row],[old]])/Table513[[#This Row],[old]]</f>
        <v>-0.73904879722236683</v>
      </c>
      <c r="G224">
        <f>ABS(Table513[[#This Row],[(new-old)/old]])</f>
        <v>0.73904879722236683</v>
      </c>
      <c r="H224" t="str" cm="1">
        <f t="array" ref="H224">IF(ROWS(_xlfn._xlws.FILTER(Table513[rxnid],Table513[enz]=Table513[[#This Row],[enz]]))&gt;1,"many","1")</f>
        <v>1</v>
      </c>
      <c r="I224" t="e" cm="1">
        <f t="array" ref="I224">IF(ROWS(_xlfn._xlws.FILTER(Table513[rxnid],Table513[rxn-no-enz]=Table513[[#This Row],[rxn-no-enz]]))&gt;1,"many","1")</f>
        <v>#N/A</v>
      </c>
      <c r="J224" t="str">
        <f>_xlfn.XLOOKUP(SUBSTITUTE(Table513[[#This Row],[rxnid]],"'",""),Table614[rxn],Table614[rxn],"no")</f>
        <v>no</v>
      </c>
      <c r="K224" t="str" cm="1">
        <f t="array" ref="K224">_xlfn.XLOOKUP(Table513[[#This Row],[rxnid]],"'"&amp;Table614[rxn]&amp;"'",Table614[expected kapp],"")</f>
        <v/>
      </c>
      <c r="M224" t="s">
        <v>3171</v>
      </c>
      <c r="N224">
        <v>6.85075249154613</v>
      </c>
      <c r="P224" s="4"/>
      <c r="T224"/>
      <c r="AB224" s="7" t="s">
        <v>11052</v>
      </c>
      <c r="AC224" s="7" t="str">
        <f>_xlfn.TEXTBEFORE(Table815[[#This Row],[raw]]," ")</f>
        <v>ENZSYN-rt1221</v>
      </c>
      <c r="AD224" s="7">
        <f>_xlfn.NUMBERVALUE(_xlfn.TEXTAFTER(Table815[[#This Row],[raw]]," "))</f>
        <v>2.02863848812591E-6</v>
      </c>
      <c r="AF224" s="1" t="s">
        <v>2996</v>
      </c>
      <c r="AG224" s="1" t="s">
        <v>2778</v>
      </c>
      <c r="AH224" s="1">
        <v>2.9452783276800499E-2</v>
      </c>
      <c r="AI224" s="1" t="e">
        <f>_xlfn.TEXTAFTER(Table916[[#This Row],[type]],"-",-1)</f>
        <v>#N/A</v>
      </c>
      <c r="AJ224" s="1" t="str">
        <f ca="1">_xlfn.TEXTAFTER(_xlfn.TEXTBEFORE(Table916[[#This Row],[type]],"-"&amp;Table916[[#This Row],[rxn-no-enz]]),"RXN-")</f>
        <v>EAR40y_c_FWD</v>
      </c>
      <c r="AK224" s="1" t="e">
        <f>_xlfn.TEXTBEFORE(Table916[[#This Row],[type]],"_",-1)</f>
        <v>#N/A</v>
      </c>
      <c r="AN224" t="s">
        <v>3004</v>
      </c>
      <c r="AO224" t="s">
        <v>2778</v>
      </c>
      <c r="AP224" s="3">
        <v>7.1925111860319999E-6</v>
      </c>
      <c r="AQ224" t="str">
        <f>_xlfn.TEXTBEFORE(Table17[[#This Row],[rxn]],"-",-1)</f>
        <v>RXN-FACOAE183_c_FWD</v>
      </c>
    </row>
    <row r="225" spans="1:43" ht="17" x14ac:dyDescent="0.25">
      <c r="A225" t="s">
        <v>3228</v>
      </c>
      <c r="B225">
        <v>25.177240875481999</v>
      </c>
      <c r="C225" t="str">
        <f>_xlfn.TEXTAFTER(Table513[[#This Row],[rxnid]],"-",-1)</f>
        <v>rt1542</v>
      </c>
      <c r="D225" t="str">
        <f>_xlfn.TEXTAFTER(_xlfn.TEXTBEFORE(Table513[[#This Row],[rxnid]],"-"&amp;Table513[[#This Row],[enz]]),"RXN-")</f>
        <v>PGM_c_FWD</v>
      </c>
      <c r="E225">
        <f>_xlfn.XLOOKUP(Table513[[#This Row],[rxnid]],Table312[rxnid],Table312[kapp (1/s)],"")</f>
        <v>9.8303894214722192</v>
      </c>
      <c r="F225">
        <f>(Table513[[#This Row],[kapp (1/s)]]-Table513[[#This Row],[old]])/Table513[[#This Row],[old]]</f>
        <v>1.5611641407092298</v>
      </c>
      <c r="G225">
        <f>ABS(Table513[[#This Row],[(new-old)/old]])</f>
        <v>1.5611641407092298</v>
      </c>
      <c r="H225" t="str" cm="1">
        <f t="array" ref="H225">IF(ROWS(_xlfn._xlws.FILTER(Table513[rxnid],Table513[enz]=Table513[[#This Row],[enz]]))&gt;1,"many","1")</f>
        <v>1</v>
      </c>
      <c r="I225" t="e" cm="1">
        <f t="array" ref="I225">IF(ROWS(_xlfn._xlws.FILTER(Table513[rxnid],Table513[rxn-no-enz]=Table513[[#This Row],[rxn-no-enz]]))&gt;1,"many","1")</f>
        <v>#N/A</v>
      </c>
      <c r="J225" t="str">
        <f>_xlfn.XLOOKUP(SUBSTITUTE(Table513[[#This Row],[rxnid]],"'",""),Table614[rxn],Table614[rxn],"no")</f>
        <v>no</v>
      </c>
      <c r="K225" t="str" cm="1">
        <f t="array" ref="K225">_xlfn.XLOOKUP(Table513[[#This Row],[rxnid]],"'"&amp;Table614[rxn]&amp;"'",Table614[expected kapp],"")</f>
        <v/>
      </c>
      <c r="M225" t="s">
        <v>3172</v>
      </c>
      <c r="N225">
        <v>6.85075249154613</v>
      </c>
      <c r="P225" s="4"/>
      <c r="T225"/>
      <c r="AB225" s="7" t="s">
        <v>11053</v>
      </c>
      <c r="AC225" s="7" t="str">
        <f>_xlfn.TEXTBEFORE(Table815[[#This Row],[raw]]," ")</f>
        <v>ENZSYN-rt7353</v>
      </c>
      <c r="AD225" s="7">
        <f>_xlfn.NUMBERVALUE(_xlfn.TEXTAFTER(Table815[[#This Row],[raw]]," "))</f>
        <v>2.03226850843058E-6</v>
      </c>
      <c r="AF225" s="1" t="s">
        <v>2997</v>
      </c>
      <c r="AG225" s="1" t="s">
        <v>2778</v>
      </c>
      <c r="AH225" s="1">
        <v>2.9452783276800499E-2</v>
      </c>
      <c r="AI225" s="1" t="e">
        <f>_xlfn.TEXTAFTER(Table916[[#This Row],[type]],"-",-1)</f>
        <v>#N/A</v>
      </c>
      <c r="AJ225" s="1" t="str">
        <f ca="1">_xlfn.TEXTAFTER(_xlfn.TEXTBEFORE(Table916[[#This Row],[type]],"-"&amp;Table916[[#This Row],[rxn-no-enz]]),"RXN-")</f>
        <v>EAR60y_c_FWD</v>
      </c>
      <c r="AK225" s="1" t="e">
        <f>_xlfn.TEXTBEFORE(Table916[[#This Row],[type]],"_",-1)</f>
        <v>#N/A</v>
      </c>
      <c r="AN225" t="s">
        <v>6500</v>
      </c>
      <c r="AO225" t="s">
        <v>2778</v>
      </c>
      <c r="AP225">
        <v>1.08253429720439E-4</v>
      </c>
      <c r="AQ225" t="str">
        <f>_xlfn.TEXTBEFORE(Table17[[#This Row],[rxn]],"-",-1)</f>
        <v>RXN-FACOAL160_rm_FWD</v>
      </c>
    </row>
    <row r="226" spans="1:43" ht="17" x14ac:dyDescent="0.25">
      <c r="A226" t="s">
        <v>3234</v>
      </c>
      <c r="B226">
        <v>6.2976058622189202</v>
      </c>
      <c r="C226" t="str">
        <f>_xlfn.TEXTAFTER(Table513[[#This Row],[rxnid]],"-",-1)</f>
        <v>rt0873</v>
      </c>
      <c r="D226" t="str">
        <f>_xlfn.TEXTAFTER(_xlfn.TEXTBEFORE(Table513[[#This Row],[rxnid]],"-"&amp;Table513[[#This Row],[enz]]),"RXN-")</f>
        <v>PMANM_c_REV</v>
      </c>
      <c r="E226">
        <f>_xlfn.XLOOKUP(Table513[[#This Row],[rxnid]],Table312[rxnid],Table312[kapp (1/s)],"")</f>
        <v>1.9396665379096301</v>
      </c>
      <c r="F226">
        <f>(Table513[[#This Row],[kapp (1/s)]]-Table513[[#This Row],[old]])/Table513[[#This Row],[old]]</f>
        <v>2.2467466645095722</v>
      </c>
      <c r="G226">
        <f>ABS(Table513[[#This Row],[(new-old)/old]])</f>
        <v>2.2467466645095722</v>
      </c>
      <c r="H226" t="str" cm="1">
        <f t="array" ref="H226">IF(ROWS(_xlfn._xlws.FILTER(Table513[rxnid],Table513[enz]=Table513[[#This Row],[enz]]))&gt;1,"many","1")</f>
        <v>1</v>
      </c>
      <c r="I226" t="e" cm="1">
        <f t="array" ref="I226">IF(ROWS(_xlfn._xlws.FILTER(Table513[rxnid],Table513[rxn-no-enz]=Table513[[#This Row],[rxn-no-enz]]))&gt;1,"many","1")</f>
        <v>#N/A</v>
      </c>
      <c r="J226" t="str">
        <f>_xlfn.XLOOKUP(SUBSTITUTE(Table513[[#This Row],[rxnid]],"'",""),Table614[rxn],Table614[rxn],"no")</f>
        <v>no</v>
      </c>
      <c r="K226" t="str" cm="1">
        <f t="array" ref="K226">_xlfn.XLOOKUP(Table513[[#This Row],[rxnid]],"'"&amp;Table614[rxn]&amp;"'",Table614[expected kapp],"")</f>
        <v/>
      </c>
      <c r="M226" t="s">
        <v>3175</v>
      </c>
      <c r="N226">
        <v>6.85075249154613</v>
      </c>
      <c r="P226" s="4"/>
      <c r="T226"/>
      <c r="AB226" s="7" t="s">
        <v>11054</v>
      </c>
      <c r="AC226" s="7" t="str">
        <f>_xlfn.TEXTBEFORE(Table815[[#This Row],[raw]]," ")</f>
        <v>ENZSYN-rt7057</v>
      </c>
      <c r="AD226" s="7">
        <f>_xlfn.NUMBERVALUE(_xlfn.TEXTAFTER(Table815[[#This Row],[raw]]," "))</f>
        <v>3.9400343896479801E-8</v>
      </c>
      <c r="AF226" s="1" t="s">
        <v>2998</v>
      </c>
      <c r="AG226" s="1" t="s">
        <v>2778</v>
      </c>
      <c r="AH226" s="1">
        <v>2.9452783276800499E-2</v>
      </c>
      <c r="AI226" s="1" t="e">
        <f>_xlfn.TEXTAFTER(Table916[[#This Row],[type]],"-",-1)</f>
        <v>#N/A</v>
      </c>
      <c r="AJ226" s="1" t="str">
        <f ca="1">_xlfn.TEXTAFTER(_xlfn.TEXTBEFORE(Table916[[#This Row],[type]],"-"&amp;Table916[[#This Row],[rxn-no-enz]]),"RXN-")</f>
        <v>EAR80y_c_FWD</v>
      </c>
      <c r="AK226" s="1" t="e">
        <f>_xlfn.TEXTBEFORE(Table916[[#This Row],[type]],"_",-1)</f>
        <v>#N/A</v>
      </c>
      <c r="AN226" t="s">
        <v>6507</v>
      </c>
      <c r="AO226" t="s">
        <v>2778</v>
      </c>
      <c r="AP226" s="3">
        <v>7.1931256929040895E-5</v>
      </c>
      <c r="AQ226" t="str">
        <f>_xlfn.TEXTBEFORE(Table17[[#This Row],[rxn]],"-",-1)</f>
        <v>RXN-FACOAL180_rm_FWD</v>
      </c>
    </row>
    <row r="227" spans="1:43" ht="17" x14ac:dyDescent="0.25">
      <c r="A227" t="s">
        <v>3307</v>
      </c>
      <c r="B227" s="3">
        <v>5.7461559008782999</v>
      </c>
      <c r="C227" t="str">
        <f>_xlfn.TEXTAFTER(Table513[[#This Row],[rxnid]],"-",-1)</f>
        <v>rt5075</v>
      </c>
      <c r="D227" t="str">
        <f>_xlfn.TEXTAFTER(_xlfn.TEXTBEFORE(Table513[[#This Row],[rxnid]],"-"&amp;Table513[[#This Row],[enz]]),"RXN-")</f>
        <v>SADT_c_FWD</v>
      </c>
      <c r="E227">
        <f>_xlfn.XLOOKUP(Table513[[#This Row],[rxnid]],Table312[rxnid],Table312[kapp (1/s)],"")</f>
        <v>3.3001892556980801</v>
      </c>
      <c r="F227">
        <f>(Table513[[#This Row],[kapp (1/s)]]-Table513[[#This Row],[old]])/Table513[[#This Row],[old]]</f>
        <v>0.7411595080364054</v>
      </c>
      <c r="G227">
        <f>ABS(Table513[[#This Row],[(new-old)/old]])</f>
        <v>0.7411595080364054</v>
      </c>
      <c r="H227" t="str" cm="1">
        <f t="array" ref="H227">IF(ROWS(_xlfn._xlws.FILTER(Table513[rxnid],Table513[enz]=Table513[[#This Row],[enz]]))&gt;1,"many","1")</f>
        <v>1</v>
      </c>
      <c r="I227" t="e" cm="1">
        <f t="array" ref="I227">IF(ROWS(_xlfn._xlws.FILTER(Table513[rxnid],Table513[rxn-no-enz]=Table513[[#This Row],[rxn-no-enz]]))&gt;1,"many","1")</f>
        <v>#N/A</v>
      </c>
      <c r="J227" t="str">
        <f>_xlfn.XLOOKUP(SUBSTITUTE(Table513[[#This Row],[rxnid]],"'",""),Table614[rxn],Table614[rxn],"no")</f>
        <v>no</v>
      </c>
      <c r="K227" t="str" cm="1">
        <f t="array" ref="K227">_xlfn.XLOOKUP(Table513[[#This Row],[rxnid]],"'"&amp;Table614[rxn]&amp;"'",Table614[expected kapp],"")</f>
        <v/>
      </c>
      <c r="M227" t="s">
        <v>3170</v>
      </c>
      <c r="N227">
        <v>6.85075249154613</v>
      </c>
      <c r="P227" s="4"/>
      <c r="T227"/>
      <c r="AB227" s="7" t="s">
        <v>11055</v>
      </c>
      <c r="AC227" s="7" t="str">
        <f>_xlfn.TEXTBEFORE(Table815[[#This Row],[raw]]," ")</f>
        <v>ENZSYN-rt1591</v>
      </c>
      <c r="AD227" s="7">
        <f>_xlfn.NUMBERVALUE(_xlfn.TEXTAFTER(Table815[[#This Row],[raw]]," "))</f>
        <v>2.1232977244107401E-6</v>
      </c>
      <c r="AF227" s="1" t="s">
        <v>2999</v>
      </c>
      <c r="AG227" s="1" t="s">
        <v>2778</v>
      </c>
      <c r="AH227" s="1">
        <v>2.6430297627348799E-3</v>
      </c>
      <c r="AI227" s="1" t="e">
        <f>_xlfn.TEXTAFTER(Table916[[#This Row],[type]],"-",-1)</f>
        <v>#N/A</v>
      </c>
      <c r="AJ227" s="1" t="str">
        <f ca="1">_xlfn.TEXTAFTER(_xlfn.TEXTBEFORE(Table916[[#This Row],[type]],"-"&amp;Table916[[#This Row],[rxn-no-enz]]),"RXN-")</f>
        <v>ECOAR200_rm_FWD</v>
      </c>
      <c r="AK227" s="1" t="e">
        <f>_xlfn.TEXTBEFORE(Table916[[#This Row],[type]],"_",-1)</f>
        <v>#N/A</v>
      </c>
      <c r="AN227" t="s">
        <v>3007</v>
      </c>
      <c r="AO227" t="s">
        <v>2778</v>
      </c>
      <c r="AP227">
        <v>1.32587713803478E-4</v>
      </c>
      <c r="AQ227" t="str">
        <f>_xlfn.TEXTBEFORE(Table17[[#This Row],[rxn]],"-",-1)</f>
        <v>RXN-FACOAL181_rm_FWD</v>
      </c>
    </row>
    <row r="228" spans="1:43" ht="17" x14ac:dyDescent="0.25">
      <c r="A228" t="s">
        <v>3341</v>
      </c>
      <c r="B228">
        <v>17353590.483465899</v>
      </c>
      <c r="C228" t="str">
        <f>_xlfn.TEXTAFTER(Table513[[#This Row],[rxnid]],"-",-1)</f>
        <v>rt7555</v>
      </c>
      <c r="D228" t="str">
        <f>_xlfn.TEXTAFTER(_xlfn.TEXTBEFORE(Table513[[#This Row],[rxnid]],"-"&amp;Table513[[#This Row],[enz]]),"RXN-")</f>
        <v>TRPO2_c_FWD</v>
      </c>
      <c r="E228" t="str">
        <f>_xlfn.XLOOKUP(Table513[[#This Row],[rxnid]],Table312[rxnid],Table312[kapp (1/s)],"")</f>
        <v/>
      </c>
      <c r="F228" t="e">
        <f>(Table513[[#This Row],[kapp (1/s)]]-Table513[[#This Row],[old]])/Table513[[#This Row],[old]]</f>
        <v>#VALUE!</v>
      </c>
      <c r="G228" t="e">
        <f>ABS(Table513[[#This Row],[(new-old)/old]])</f>
        <v>#VALUE!</v>
      </c>
      <c r="H228" t="str" cm="1">
        <f t="array" ref="H228">IF(ROWS(_xlfn._xlws.FILTER(Table513[rxnid],Table513[enz]=Table513[[#This Row],[enz]]))&gt;1,"many","1")</f>
        <v>1</v>
      </c>
      <c r="I228" t="e" cm="1">
        <f t="array" ref="I228">IF(ROWS(_xlfn._xlws.FILTER(Table513[rxnid],Table513[rxn-no-enz]=Table513[[#This Row],[rxn-no-enz]]))&gt;1,"many","1")</f>
        <v>#N/A</v>
      </c>
      <c r="J228" t="str">
        <f>_xlfn.XLOOKUP(SUBSTITUTE(Table513[[#This Row],[rxnid]],"'",""),Table614[rxn],Table614[rxn],"no")</f>
        <v>no</v>
      </c>
      <c r="K228" t="str" cm="1">
        <f t="array" ref="K228">_xlfn.XLOOKUP(Table513[[#This Row],[rxnid]],"'"&amp;Table614[rxn]&amp;"'",Table614[expected kapp],"")</f>
        <v/>
      </c>
      <c r="M228" t="s">
        <v>3174</v>
      </c>
      <c r="N228">
        <v>6.85075249154613</v>
      </c>
      <c r="P228" s="4"/>
      <c r="T228"/>
      <c r="AB228" s="7" t="s">
        <v>11056</v>
      </c>
      <c r="AC228" s="7" t="str">
        <f>_xlfn.TEXTBEFORE(Table815[[#This Row],[raw]]," ")</f>
        <v>ENZSYN-rt7697</v>
      </c>
      <c r="AD228" s="7">
        <f>_xlfn.NUMBERVALUE(_xlfn.TEXTAFTER(Table815[[#This Row],[raw]]," "))</f>
        <v>1.2780510452710101E-8</v>
      </c>
      <c r="AF228" s="1" t="s">
        <v>3000</v>
      </c>
      <c r="AG228" s="1" t="s">
        <v>2778</v>
      </c>
      <c r="AH228" s="1">
        <v>2.6430297627348799E-3</v>
      </c>
      <c r="AI228" s="1" t="e">
        <f>_xlfn.TEXTAFTER(Table916[[#This Row],[type]],"-",-1)</f>
        <v>#N/A</v>
      </c>
      <c r="AJ228" s="1" t="str">
        <f ca="1">_xlfn.TEXTAFTER(_xlfn.TEXTBEFORE(Table916[[#This Row],[type]],"-"&amp;Table916[[#This Row],[rxn-no-enz]]),"RXN-")</f>
        <v>ECOAR220_rm_FWD</v>
      </c>
      <c r="AK228" s="1" t="e">
        <f>_xlfn.TEXTBEFORE(Table916[[#This Row],[type]],"_",-1)</f>
        <v>#N/A</v>
      </c>
      <c r="AN228" t="s">
        <v>3008</v>
      </c>
      <c r="AO228" t="s">
        <v>2778</v>
      </c>
      <c r="AP228">
        <v>1.69018679192542E-4</v>
      </c>
      <c r="AQ228" t="str">
        <f>_xlfn.TEXTBEFORE(Table17[[#This Row],[rxn]],"-",-1)</f>
        <v>RXN-FACOAL182_rm_FWD</v>
      </c>
    </row>
    <row r="229" spans="1:43" ht="17" x14ac:dyDescent="0.25">
      <c r="A229" t="s">
        <v>2853</v>
      </c>
      <c r="B229">
        <v>0.86519795008651101</v>
      </c>
      <c r="C229" t="str">
        <f>_xlfn.TEXTAFTER(Table513[[#This Row],[rxnid]],"-",-1)</f>
        <v>rt4597</v>
      </c>
      <c r="D229" t="str">
        <f>_xlfn.TEXTAFTER(_xlfn.TEXTBEFORE(Table513[[#This Row],[rxnid]],"-"&amp;Table513[[#This Row],[enz]]),"RXN-")</f>
        <v>ACGAMPM_c_FWD</v>
      </c>
      <c r="E229">
        <f>_xlfn.XLOOKUP(Table513[[#This Row],[rxnid]],Table312[rxnid],Table312[kapp (1/s)],"")</f>
        <v>1.7949698451306</v>
      </c>
      <c r="F229">
        <f>(Table513[[#This Row],[kapp (1/s)]]-Table513[[#This Row],[old]])/Table513[[#This Row],[old]]</f>
        <v>-0.51798747347560026</v>
      </c>
      <c r="G229">
        <f>ABS(Table513[[#This Row],[(new-old)/old]])</f>
        <v>0.51798747347560026</v>
      </c>
      <c r="H229" t="str" cm="1">
        <f t="array" ref="H229">IF(ROWS(_xlfn._xlws.FILTER(Table513[rxnid],Table513[enz]=Table513[[#This Row],[enz]]))&gt;1,"many","1")</f>
        <v>1</v>
      </c>
      <c r="I229" t="e" cm="1">
        <f t="array" ref="I229">IF(ROWS(_xlfn._xlws.FILTER(Table513[rxnid],Table513[rxn-no-enz]=Table513[[#This Row],[rxn-no-enz]]))&gt;1,"many","1")</f>
        <v>#N/A</v>
      </c>
      <c r="J229" t="str">
        <f>_xlfn.XLOOKUP(SUBSTITUTE(Table513[[#This Row],[rxnid]],"'",""),Table614[rxn],Table614[rxn],"no")</f>
        <v>no</v>
      </c>
      <c r="K229" t="str" cm="1">
        <f t="array" ref="K229">_xlfn.XLOOKUP(Table513[[#This Row],[rxnid]],"'"&amp;Table614[rxn]&amp;"'",Table614[expected kapp],"")</f>
        <v/>
      </c>
      <c r="M229" t="s">
        <v>3173</v>
      </c>
      <c r="N229">
        <v>6.85075249154613</v>
      </c>
      <c r="P229" s="4"/>
      <c r="T229"/>
      <c r="AB229" s="7" t="s">
        <v>11057</v>
      </c>
      <c r="AC229" s="7" t="str">
        <f>_xlfn.TEXTBEFORE(Table815[[#This Row],[raw]]," ")</f>
        <v>ENZSYN-FRS12</v>
      </c>
      <c r="AD229" s="7">
        <f>_xlfn.NUMBERVALUE(_xlfn.TEXTAFTER(Table815[[#This Row],[raw]]," "))</f>
        <v>1.7253255497088499E-7</v>
      </c>
      <c r="AF229" s="1" t="s">
        <v>3001</v>
      </c>
      <c r="AG229" s="1" t="s">
        <v>2778</v>
      </c>
      <c r="AH229" s="9">
        <v>2.1620119219630499E-3</v>
      </c>
      <c r="AI229" s="1" t="e">
        <f>_xlfn.TEXTAFTER(Table916[[#This Row],[type]],"-",-1)</f>
        <v>#N/A</v>
      </c>
      <c r="AJ229" s="1" t="str">
        <f ca="1">_xlfn.TEXTAFTER(_xlfn.TEXTBEFORE(Table916[[#This Row],[type]],"-"&amp;Table916[[#This Row],[rxn-no-enz]]),"RXN-")</f>
        <v>ECOAR240_rm_FWD</v>
      </c>
      <c r="AK229" s="1" t="e">
        <f>_xlfn.TEXTBEFORE(Table916[[#This Row],[type]],"_",-1)</f>
        <v>#N/A</v>
      </c>
      <c r="AN229" t="s">
        <v>3009</v>
      </c>
      <c r="AO229" t="s">
        <v>2778</v>
      </c>
      <c r="AP229" s="3">
        <v>4.1634982796731998E-5</v>
      </c>
      <c r="AQ229" t="str">
        <f>_xlfn.TEXTBEFORE(Table17[[#This Row],[rxn]],"-",-1)</f>
        <v>RXN-FACOAL183_rm_FWD</v>
      </c>
    </row>
    <row r="230" spans="1:43" ht="17" x14ac:dyDescent="0.25">
      <c r="A230" t="s">
        <v>3311</v>
      </c>
      <c r="B230">
        <v>208.72800935985401</v>
      </c>
      <c r="C230" t="str">
        <f>_xlfn.TEXTAFTER(Table513[[#This Row],[rxnid]],"-",-1)</f>
        <v>rt7910</v>
      </c>
      <c r="D230" t="str">
        <f>_xlfn.TEXTAFTER(_xlfn.TEXTBEFORE(Table513[[#This Row],[rxnid]],"-"&amp;Table513[[#This Row],[enz]]),"RXN-")</f>
        <v>SERt_c_m_REV</v>
      </c>
      <c r="E230">
        <f>_xlfn.XLOOKUP(Table513[[#This Row],[rxnid]],Table312[rxnid],Table312[kapp (1/s)],"")</f>
        <v>281.529140491774</v>
      </c>
      <c r="F230">
        <f>(Table513[[#This Row],[kapp (1/s)]]-Table513[[#This Row],[old]])/Table513[[#This Row],[old]]</f>
        <v>-0.25859181399393061</v>
      </c>
      <c r="G230">
        <f>ABS(Table513[[#This Row],[(new-old)/old]])</f>
        <v>0.25859181399393061</v>
      </c>
      <c r="H230" t="str" cm="1">
        <f t="array" ref="H230">IF(ROWS(_xlfn._xlws.FILTER(Table513[rxnid],Table513[enz]=Table513[[#This Row],[enz]]))&gt;1,"many","1")</f>
        <v>1</v>
      </c>
      <c r="I230" t="e" cm="1">
        <f t="array" ref="I230">IF(ROWS(_xlfn._xlws.FILTER(Table513[rxnid],Table513[rxn-no-enz]=Table513[[#This Row],[rxn-no-enz]]))&gt;1,"many","1")</f>
        <v>#N/A</v>
      </c>
      <c r="J230" t="str">
        <f>_xlfn.XLOOKUP(SUBSTITUTE(Table513[[#This Row],[rxnid]],"'",""),Table614[rxn],Table614[rxn],"no")</f>
        <v>no</v>
      </c>
      <c r="K230" t="str" cm="1">
        <f t="array" ref="K230">_xlfn.XLOOKUP(Table513[[#This Row],[rxnid]],"'"&amp;Table614[rxn]&amp;"'",Table614[expected kapp],"")</f>
        <v/>
      </c>
      <c r="M230" t="s">
        <v>3001</v>
      </c>
      <c r="N230">
        <v>2.8856117458332098</v>
      </c>
      <c r="P230" s="4"/>
      <c r="T230"/>
      <c r="AB230" s="7" t="s">
        <v>11058</v>
      </c>
      <c r="AC230" s="7" t="str">
        <f>_xlfn.TEXTBEFORE(Table815[[#This Row],[raw]]," ")</f>
        <v>ENZSYN-rt1948</v>
      </c>
      <c r="AD230" s="7">
        <f>_xlfn.NUMBERVALUE(_xlfn.TEXTAFTER(Table815[[#This Row],[raw]]," "))</f>
        <v>1.084412764647E-7</v>
      </c>
      <c r="AF230" s="1" t="s">
        <v>3002</v>
      </c>
      <c r="AG230" s="1" t="s">
        <v>2778</v>
      </c>
      <c r="AH230" s="1">
        <v>4.4900887928719799E-4</v>
      </c>
      <c r="AI230" s="1" t="e">
        <f>_xlfn.TEXTAFTER(Table916[[#This Row],[type]],"-",-1)</f>
        <v>#N/A</v>
      </c>
      <c r="AJ230" s="1" t="str">
        <f ca="1">_xlfn.TEXTAFTER(_xlfn.TEXTBEFORE(Table916[[#This Row],[type]],"-"&amp;Table916[[#This Row],[rxn-no-enz]]),"RXN-")</f>
        <v>ECOAR260_rm_FWD</v>
      </c>
      <c r="AK230" s="1" t="e">
        <f>_xlfn.TEXTBEFORE(Table916[[#This Row],[type]],"_",-1)</f>
        <v>#N/A</v>
      </c>
      <c r="AN230" t="s">
        <v>3010</v>
      </c>
      <c r="AO230" t="s">
        <v>2778</v>
      </c>
      <c r="AP230" s="3">
        <v>1.5180441741151E-5</v>
      </c>
      <c r="AQ230" t="str">
        <f>_xlfn.TEXTBEFORE(Table17[[#This Row],[rxn]],"-",-1)</f>
        <v>RXN-FACOAL220_rm_FWD</v>
      </c>
    </row>
    <row r="231" spans="1:43" ht="17" x14ac:dyDescent="0.25">
      <c r="A231" t="s">
        <v>3334</v>
      </c>
      <c r="B231">
        <v>6.5761684659914303</v>
      </c>
      <c r="C231" t="str">
        <f>_xlfn.TEXTAFTER(Table513[[#This Row],[rxnid]],"-",-1)</f>
        <v>rt1374</v>
      </c>
      <c r="D231" t="str">
        <f>_xlfn.TEXTAFTER(_xlfn.TEXTBEFORE(Table513[[#This Row],[rxnid]],"-"&amp;Table513[[#This Row],[enz]]),"RXN-")</f>
        <v>THRS_c_FWD</v>
      </c>
      <c r="E231">
        <f>_xlfn.XLOOKUP(Table513[[#This Row],[rxnid]],Table312[rxnid],Table312[kapp (1/s)],"")</f>
        <v>2.24516315921655</v>
      </c>
      <c r="F231">
        <f>(Table513[[#This Row],[kapp (1/s)]]-Table513[[#This Row],[old]])/Table513[[#This Row],[old]]</f>
        <v>1.9290381142215898</v>
      </c>
      <c r="G231">
        <f>ABS(Table513[[#This Row],[(new-old)/old]])</f>
        <v>1.9290381142215898</v>
      </c>
      <c r="H231" t="str" cm="1">
        <f t="array" ref="H231">IF(ROWS(_xlfn._xlws.FILTER(Table513[rxnid],Table513[enz]=Table513[[#This Row],[enz]]))&gt;1,"many","1")</f>
        <v>1</v>
      </c>
      <c r="I231" t="e" cm="1">
        <f t="array" ref="I231">IF(ROWS(_xlfn._xlws.FILTER(Table513[rxnid],Table513[rxn-no-enz]=Table513[[#This Row],[rxn-no-enz]]))&gt;1,"many","1")</f>
        <v>#N/A</v>
      </c>
      <c r="J231" t="str">
        <f>_xlfn.XLOOKUP(SUBSTITUTE(Table513[[#This Row],[rxnid]],"'",""),Table614[rxn],Table614[rxn],"no")</f>
        <v>no</v>
      </c>
      <c r="K231" t="str" cm="1">
        <f t="array" ref="K231">_xlfn.XLOOKUP(Table513[[#This Row],[rxnid]],"'"&amp;Table614[rxn]&amp;"'",Table614[expected kapp],"")</f>
        <v/>
      </c>
      <c r="M231" t="s">
        <v>3002</v>
      </c>
      <c r="N231">
        <v>2.8856117458332098</v>
      </c>
      <c r="P231" s="4"/>
      <c r="T231"/>
      <c r="AB231" s="7" t="s">
        <v>11059</v>
      </c>
      <c r="AC231" s="7" t="str">
        <f>_xlfn.TEXTBEFORE(Table815[[#This Row],[raw]]," ")</f>
        <v>ENZSYN-rt0521</v>
      </c>
      <c r="AD231" s="7">
        <f>_xlfn.NUMBERVALUE(_xlfn.TEXTAFTER(Table815[[#This Row],[raw]]," "))</f>
        <v>3.5611724029646502E-6</v>
      </c>
      <c r="AF231" s="1" t="s">
        <v>3003</v>
      </c>
      <c r="AG231" s="1" t="s">
        <v>2778</v>
      </c>
      <c r="AH231" s="1">
        <v>1.21849346819551</v>
      </c>
      <c r="AI231" s="1" t="e">
        <f>_xlfn.TEXTAFTER(Table916[[#This Row],[type]],"-",-1)</f>
        <v>#N/A</v>
      </c>
      <c r="AJ231" s="1" t="str">
        <f ca="1">_xlfn.TEXTAFTER(_xlfn.TEXTBEFORE(Table916[[#This Row],[type]],"-"&amp;Table916[[#This Row],[rxn-no-enz]]),"RXN-")</f>
        <v>ENO_c_FWD</v>
      </c>
      <c r="AK231" s="1" t="e">
        <f>_xlfn.TEXTBEFORE(Table916[[#This Row],[type]],"_",-1)</f>
        <v>#N/A</v>
      </c>
      <c r="AN231" t="s">
        <v>6550</v>
      </c>
      <c r="AO231" t="s">
        <v>2778</v>
      </c>
      <c r="AP231">
        <v>9.2416618598122405E-4</v>
      </c>
      <c r="AQ231" t="str">
        <f>_xlfn.TEXTBEFORE(Table17[[#This Row],[rxn]],"-",-1)</f>
        <v>RXN-FALPDt_c_rm_REV</v>
      </c>
    </row>
    <row r="232" spans="1:43" ht="17" x14ac:dyDescent="0.25">
      <c r="A232" t="s">
        <v>2896</v>
      </c>
      <c r="B232">
        <v>1.7587283596893899</v>
      </c>
      <c r="C232" t="str">
        <f>_xlfn.TEXTAFTER(Table513[[#This Row],[rxnid]],"-",-1)</f>
        <v>rt7828</v>
      </c>
      <c r="D232" t="str">
        <f>_xlfn.TEXTAFTER(_xlfn.TEXTBEFORE(Table513[[#This Row],[rxnid]],"-"&amp;Table513[[#This Row],[enz]]),"RXN-")</f>
        <v>ARGSS_c_FWD</v>
      </c>
      <c r="E232">
        <f>_xlfn.XLOOKUP(Table513[[#This Row],[rxnid]],Table312[rxnid],Table312[kapp (1/s)],"")</f>
        <v>0.68268158212920504</v>
      </c>
      <c r="F232">
        <f>(Table513[[#This Row],[kapp (1/s)]]-Table513[[#This Row],[old]])/Table513[[#This Row],[old]]</f>
        <v>1.5762059585731305</v>
      </c>
      <c r="G232">
        <f>ABS(Table513[[#This Row],[(new-old)/old]])</f>
        <v>1.5762059585731305</v>
      </c>
      <c r="H232" t="str" cm="1">
        <f t="array" ref="H232">IF(ROWS(_xlfn._xlws.FILTER(Table513[rxnid],Table513[enz]=Table513[[#This Row],[enz]]))&gt;1,"many","1")</f>
        <v>1</v>
      </c>
      <c r="I232" t="e" cm="1">
        <f t="array" ref="I232">IF(ROWS(_xlfn._xlws.FILTER(Table513[rxnid],Table513[rxn-no-enz]=Table513[[#This Row],[rxn-no-enz]]))&gt;1,"many","1")</f>
        <v>#N/A</v>
      </c>
      <c r="J232" t="str">
        <f>_xlfn.XLOOKUP(SUBSTITUTE(Table513[[#This Row],[rxnid]],"'",""),Table614[rxn],Table614[rxn],"no")</f>
        <v>no</v>
      </c>
      <c r="K232" t="str" cm="1">
        <f t="array" ref="K232">_xlfn.XLOOKUP(Table513[[#This Row],[rxnid]],"'"&amp;Table614[rxn]&amp;"'",Table614[expected kapp],"")</f>
        <v/>
      </c>
      <c r="M232" t="s">
        <v>3000</v>
      </c>
      <c r="N232">
        <v>2.8856117458332098</v>
      </c>
      <c r="P232" s="4"/>
      <c r="T232"/>
      <c r="AB232" s="7" t="s">
        <v>11060</v>
      </c>
      <c r="AC232" s="7" t="str">
        <f>_xlfn.TEXTBEFORE(Table815[[#This Row],[raw]]," ")</f>
        <v>ENZSYN-rt0873</v>
      </c>
      <c r="AD232" s="7">
        <f>_xlfn.NUMBERVALUE(_xlfn.TEXTAFTER(Table815[[#This Row],[raw]]," "))</f>
        <v>6.1176088129031301E-7</v>
      </c>
      <c r="AF232" s="1" t="s">
        <v>3005</v>
      </c>
      <c r="AG232" s="1" t="s">
        <v>2778</v>
      </c>
      <c r="AH232" s="9">
        <v>4.4493733652127997E-5</v>
      </c>
      <c r="AI232" s="1" t="e">
        <f>_xlfn.TEXTAFTER(Table916[[#This Row],[type]],"-",-1)</f>
        <v>#N/A</v>
      </c>
      <c r="AJ232" s="1" t="str">
        <f ca="1">_xlfn.TEXTAFTER(_xlfn.TEXTBEFORE(Table916[[#This Row],[type]],"-"&amp;Table916[[#This Row],[rxn-no-enz]]),"RXN-")</f>
        <v>FACOAL160_l_FWD</v>
      </c>
      <c r="AK232" s="1" t="e">
        <f>_xlfn.TEXTBEFORE(Table916[[#This Row],[type]],"_",-1)</f>
        <v>#N/A</v>
      </c>
      <c r="AN232" t="s">
        <v>3013</v>
      </c>
      <c r="AO232" t="s">
        <v>2778</v>
      </c>
      <c r="AP232">
        <v>4.2319347700622396</v>
      </c>
      <c r="AQ232" t="str">
        <f>_xlfn.TEXTBEFORE(Table17[[#This Row],[rxn]],"-",-1)</f>
        <v>RXN-FBA_c_FWD</v>
      </c>
    </row>
    <row r="233" spans="1:43" ht="17" x14ac:dyDescent="0.25">
      <c r="A233" t="s">
        <v>3092</v>
      </c>
      <c r="B233">
        <v>32.274016674691502</v>
      </c>
      <c r="C233" t="str">
        <f>_xlfn.TEXTAFTER(Table513[[#This Row],[rxnid]],"-",-1)</f>
        <v>rt1838</v>
      </c>
      <c r="D233" t="str">
        <f>_xlfn.TEXTAFTER(_xlfn.TEXTBEFORE(Table513[[#This Row],[rxnid]],"-"&amp;Table513[[#This Row],[enz]]),"RXN-")</f>
        <v>HISTP_c_FWD</v>
      </c>
      <c r="E233">
        <f>_xlfn.XLOOKUP(Table513[[#This Row],[rxnid]],Table312[rxnid],Table312[kapp (1/s)],"")</f>
        <v>7.8292298264743998</v>
      </c>
      <c r="F233">
        <f>(Table513[[#This Row],[kapp (1/s)]]-Table513[[#This Row],[old]])/Table513[[#This Row],[old]]</f>
        <v>3.1222466819862018</v>
      </c>
      <c r="G233">
        <f>ABS(Table513[[#This Row],[(new-old)/old]])</f>
        <v>3.1222466819862018</v>
      </c>
      <c r="H233" t="str" cm="1">
        <f t="array" ref="H233">IF(ROWS(_xlfn._xlws.FILTER(Table513[rxnid],Table513[enz]=Table513[[#This Row],[enz]]))&gt;1,"many","1")</f>
        <v>1</v>
      </c>
      <c r="I233" t="e" cm="1">
        <f t="array" ref="I233">IF(ROWS(_xlfn._xlws.FILTER(Table513[rxnid],Table513[rxn-no-enz]=Table513[[#This Row],[rxn-no-enz]]))&gt;1,"many","1")</f>
        <v>#N/A</v>
      </c>
      <c r="J233" t="str">
        <f>_xlfn.XLOOKUP(SUBSTITUTE(Table513[[#This Row],[rxnid]],"'",""),Table614[rxn],Table614[rxn],"no")</f>
        <v>no</v>
      </c>
      <c r="K233" t="str" cm="1">
        <f t="array" ref="K233">_xlfn.XLOOKUP(Table513[[#This Row],[rxnid]],"'"&amp;Table614[rxn]&amp;"'",Table614[expected kapp],"")</f>
        <v/>
      </c>
      <c r="M233" t="s">
        <v>2999</v>
      </c>
      <c r="N233">
        <v>2.8856117458332098</v>
      </c>
      <c r="P233" s="4"/>
      <c r="T233"/>
      <c r="AB233" s="7" t="s">
        <v>11061</v>
      </c>
      <c r="AC233" s="7" t="str">
        <f>_xlfn.TEXTBEFORE(Table815[[#This Row],[raw]]," ")</f>
        <v>ENZSYN-rt0334</v>
      </c>
      <c r="AD233" s="7">
        <f>_xlfn.NUMBERVALUE(_xlfn.TEXTAFTER(Table815[[#This Row],[raw]]," "))</f>
        <v>1.82233986998721E-7</v>
      </c>
      <c r="AF233" s="1" t="s">
        <v>3006</v>
      </c>
      <c r="AG233" s="1" t="s">
        <v>2778</v>
      </c>
      <c r="AH233" s="9">
        <v>2.9661250747035998E-5</v>
      </c>
      <c r="AI233" s="1" t="e">
        <f>_xlfn.TEXTAFTER(Table916[[#This Row],[type]],"-",-1)</f>
        <v>#N/A</v>
      </c>
      <c r="AJ233" s="1" t="str">
        <f ca="1">_xlfn.TEXTAFTER(_xlfn.TEXTBEFORE(Table916[[#This Row],[type]],"-"&amp;Table916[[#This Row],[rxn-no-enz]]),"RXN-")</f>
        <v>FACOAL180_l_FWD</v>
      </c>
      <c r="AK233" s="1" t="e">
        <f>_xlfn.TEXTBEFORE(Table916[[#This Row],[type]],"_",-1)</f>
        <v>#N/A</v>
      </c>
      <c r="AN233" t="s">
        <v>3014</v>
      </c>
      <c r="AO233" t="s">
        <v>2778</v>
      </c>
      <c r="AP233" s="3">
        <v>3.8052067127098999E-5</v>
      </c>
      <c r="AQ233" t="str">
        <f>_xlfn.TEXTBEFORE(Table17[[#This Row],[rxn]],"-",-1)</f>
        <v>RXN-FCLT_m_FWD</v>
      </c>
    </row>
    <row r="234" spans="1:43" ht="17" x14ac:dyDescent="0.25">
      <c r="A234" t="s">
        <v>5928</v>
      </c>
      <c r="B234">
        <v>1.4170479251364201</v>
      </c>
      <c r="C234" t="str">
        <f>_xlfn.TEXTAFTER(Table513[[#This Row],[rxnid]],"-",-1)</f>
        <v>rt2613</v>
      </c>
      <c r="D234" t="str">
        <f>_xlfn.TEXTAFTER(_xlfn.TEXTBEFORE(Table513[[#This Row],[rxnid]],"-"&amp;Table513[[#This Row],[enz]]),"RXN-")</f>
        <v>C24STR_r_FWD</v>
      </c>
      <c r="E234" t="str">
        <f>_xlfn.XLOOKUP(Table513[[#This Row],[rxnid]],Table312[rxnid],Table312[kapp (1/s)],"")</f>
        <v/>
      </c>
      <c r="F234" t="e">
        <f>(Table513[[#This Row],[kapp (1/s)]]-Table513[[#This Row],[old]])/Table513[[#This Row],[old]]</f>
        <v>#VALUE!</v>
      </c>
      <c r="G234" t="e">
        <f>ABS(Table513[[#This Row],[(new-old)/old]])</f>
        <v>#VALUE!</v>
      </c>
      <c r="H234" t="str" cm="1">
        <f t="array" ref="H234">IF(ROWS(_xlfn._xlws.FILTER(Table513[rxnid],Table513[enz]=Table513[[#This Row],[enz]]))&gt;1,"many","1")</f>
        <v>1</v>
      </c>
      <c r="I234" t="e" cm="1">
        <f t="array" ref="I234">IF(ROWS(_xlfn._xlws.FILTER(Table513[rxnid],Table513[rxn-no-enz]=Table513[[#This Row],[rxn-no-enz]]))&gt;1,"many","1")</f>
        <v>#N/A</v>
      </c>
      <c r="J234" t="str">
        <f>_xlfn.XLOOKUP(SUBSTITUTE(Table513[[#This Row],[rxnid]],"'",""),Table614[rxn],Table614[rxn],"no")</f>
        <v>no</v>
      </c>
      <c r="K234" t="str" cm="1">
        <f t="array" ref="K234">_xlfn.XLOOKUP(Table513[[#This Row],[rxnid]],"'"&amp;Table614[rxn]&amp;"'",Table614[expected kapp],"")</f>
        <v/>
      </c>
      <c r="M234" t="s">
        <v>6513</v>
      </c>
      <c r="N234">
        <v>3.0011230075366398E-3</v>
      </c>
      <c r="P234" s="4"/>
      <c r="T234"/>
      <c r="AB234" s="7" t="s">
        <v>11062</v>
      </c>
      <c r="AC234" s="7" t="str">
        <f>_xlfn.TEXTBEFORE(Table815[[#This Row],[raw]]," ")</f>
        <v>ENZSYN-rt5817</v>
      </c>
      <c r="AD234" s="7">
        <f>_xlfn.NUMBERVALUE(_xlfn.TEXTAFTER(Table815[[#This Row],[raw]]," "))</f>
        <v>5.5313697479110701E-8</v>
      </c>
      <c r="AF234" s="1" t="s">
        <v>6510</v>
      </c>
      <c r="AG234" s="1" t="s">
        <v>2778</v>
      </c>
      <c r="AH234" s="9">
        <v>5.4447077730346E-5</v>
      </c>
      <c r="AI234" s="1" t="e">
        <f>_xlfn.TEXTAFTER(Table916[[#This Row],[type]],"-",-1)</f>
        <v>#N/A</v>
      </c>
      <c r="AJ234" s="1" t="str">
        <f ca="1">_xlfn.TEXTAFTER(_xlfn.TEXTBEFORE(Table916[[#This Row],[type]],"-"&amp;Table916[[#This Row],[rxn-no-enz]]),"RXN-")</f>
        <v>FACOAL181_l_FWD</v>
      </c>
      <c r="AK234" s="1" t="e">
        <f>_xlfn.TEXTBEFORE(Table916[[#This Row],[type]],"_",-1)</f>
        <v>#N/A</v>
      </c>
      <c r="AN234" t="s">
        <v>6560</v>
      </c>
      <c r="AO234" t="s">
        <v>2778</v>
      </c>
      <c r="AP234">
        <v>2.8996671580670998E-4</v>
      </c>
      <c r="AQ234" t="str">
        <f>_xlfn.TEXTBEFORE(Table17[[#This Row],[rxn]],"-",-1)</f>
        <v>RXN-FE2t_c_e_FWD</v>
      </c>
    </row>
    <row r="235" spans="1:43" ht="17" x14ac:dyDescent="0.25">
      <c r="A235" t="s">
        <v>8068</v>
      </c>
      <c r="B235">
        <v>0.27391636747797499</v>
      </c>
      <c r="C235" t="str">
        <f>_xlfn.TEXTAFTER(Table513[[#This Row],[rxnid]],"-",-1)</f>
        <v>rt2477</v>
      </c>
      <c r="D235" t="str">
        <f>_xlfn.TEXTAFTER(_xlfn.TEXTBEFORE(Table513[[#This Row],[rxnid]],"-"&amp;Table513[[#This Row],[enz]]),"RXN-")</f>
        <v>TMDS_c_FWD</v>
      </c>
      <c r="E235">
        <f>_xlfn.XLOOKUP(Table513[[#This Row],[rxnid]],Table312[rxnid],Table312[kapp (1/s)],"")</f>
        <v>8.0571523017435503E-2</v>
      </c>
      <c r="F235">
        <f>(Table513[[#This Row],[kapp (1/s)]]-Table513[[#This Row],[old]])/Table513[[#This Row],[old]]</f>
        <v>2.3996672424660517</v>
      </c>
      <c r="G235">
        <f>ABS(Table513[[#This Row],[(new-old)/old]])</f>
        <v>2.3996672424660517</v>
      </c>
      <c r="H235" t="str" cm="1">
        <f t="array" ref="H235">IF(ROWS(_xlfn._xlws.FILTER(Table513[rxnid],Table513[enz]=Table513[[#This Row],[enz]]))&gt;1,"many","1")</f>
        <v>1</v>
      </c>
      <c r="I235" t="e" cm="1">
        <f t="array" ref="I235">IF(ROWS(_xlfn._xlws.FILTER(Table513[rxnid],Table513[rxn-no-enz]=Table513[[#This Row],[rxn-no-enz]]))&gt;1,"many","1")</f>
        <v>#N/A</v>
      </c>
      <c r="J235" t="str">
        <f>_xlfn.XLOOKUP(SUBSTITUTE(Table513[[#This Row],[rxnid]],"'",""),Table614[rxn],Table614[rxn],"no")</f>
        <v>no</v>
      </c>
      <c r="K235" t="str" cm="1">
        <f t="array" ref="K235">_xlfn.XLOOKUP(Table513[[#This Row],[rxnid]],"'"&amp;Table614[rxn]&amp;"'",Table614[expected kapp],"")</f>
        <v/>
      </c>
      <c r="M235" t="s">
        <v>6510</v>
      </c>
      <c r="N235">
        <v>3.0011230075366398E-3</v>
      </c>
      <c r="P235" s="4"/>
      <c r="T235"/>
      <c r="AB235" s="7" t="s">
        <v>11063</v>
      </c>
      <c r="AC235" s="7" t="str">
        <f>_xlfn.TEXTBEFORE(Table815[[#This Row],[raw]]," ")</f>
        <v>ENZSYN-rt7511</v>
      </c>
      <c r="AD235" s="7">
        <f>_xlfn.NUMBERVALUE(_xlfn.TEXTAFTER(Table815[[#This Row],[raw]]," "))</f>
        <v>2.56649828327874E-6</v>
      </c>
      <c r="AF235" s="1" t="s">
        <v>6513</v>
      </c>
      <c r="AG235" s="1" t="s">
        <v>2778</v>
      </c>
      <c r="AH235" s="9">
        <v>6.9448308437651996E-5</v>
      </c>
      <c r="AI235" s="1" t="e">
        <f>_xlfn.TEXTAFTER(Table916[[#This Row],[type]],"-",-1)</f>
        <v>#N/A</v>
      </c>
      <c r="AJ235" s="1" t="str">
        <f ca="1">_xlfn.TEXTAFTER(_xlfn.TEXTBEFORE(Table916[[#This Row],[type]],"-"&amp;Table916[[#This Row],[rxn-no-enz]]),"RXN-")</f>
        <v>FACOAL182_l_FWD</v>
      </c>
      <c r="AK235" s="1" t="e">
        <f>_xlfn.TEXTBEFORE(Table916[[#This Row],[type]],"_",-1)</f>
        <v>#N/A</v>
      </c>
      <c r="AN235" t="s">
        <v>3016</v>
      </c>
      <c r="AO235" t="s">
        <v>2778</v>
      </c>
      <c r="AP235" s="3">
        <v>3.8052067127098999E-5</v>
      </c>
      <c r="AQ235" t="str">
        <f>_xlfn.TEXTBEFORE(Table17[[#This Row],[rxn]],"-",-1)</f>
        <v>RXN-FE2t_c_m_FWD</v>
      </c>
    </row>
    <row r="236" spans="1:43" ht="17" x14ac:dyDescent="0.25">
      <c r="A236" t="s">
        <v>6856</v>
      </c>
      <c r="B236">
        <v>2491741132.3691201</v>
      </c>
      <c r="D236" t="e">
        <f>_xlfn.TEXTAFTER(_xlfn.TEXTBEFORE(Table513[[#This Row],[rxnid]],"-"&amp;Table513[[#This Row],[enz]]),"RXN-")</f>
        <v>#N/A</v>
      </c>
      <c r="E236" t="str">
        <f>_xlfn.XLOOKUP(Table513[[#This Row],[rxnid]],Table312[rxnid],Table312[kapp (1/s)],"")</f>
        <v/>
      </c>
      <c r="F236" t="e">
        <f>(Table513[[#This Row],[kapp (1/s)]]-Table513[[#This Row],[old]])/Table513[[#This Row],[old]]</f>
        <v>#VALUE!</v>
      </c>
      <c r="G236" t="e">
        <f>ABS(Table513[[#This Row],[(new-old)/old]])</f>
        <v>#VALUE!</v>
      </c>
      <c r="H236" t="str" cm="1">
        <f t="array" ref="H236">IF(ROWS(_xlfn._xlws.FILTER(Table513[rxnid],Table513[enz]=Table513[[#This Row],[enz]]))&gt;1,"many","1")</f>
        <v>1</v>
      </c>
      <c r="I236" t="e" cm="1">
        <f t="array" ref="I236">IF(ROWS(_xlfn._xlws.FILTER(Table513[rxnid],Table513[rxn-no-enz]=Table513[[#This Row],[rxn-no-enz]]))&gt;1,"many","1")</f>
        <v>#N/A</v>
      </c>
      <c r="J236" t="str">
        <f>_xlfn.XLOOKUP(SUBSTITUTE(Table513[[#This Row],[rxnid]],"'",""),Table614[rxn],Table614[rxn],"no")</f>
        <v>no</v>
      </c>
      <c r="K236" t="str" cm="1">
        <f t="array" ref="K236">_xlfn.XLOOKUP(Table513[[#This Row],[rxnid]],"'"&amp;Table614[rxn]&amp;"'",Table614[expected kapp],"")</f>
        <v/>
      </c>
      <c r="M236" t="s">
        <v>5974</v>
      </c>
      <c r="N236">
        <v>2.4485489948011998</v>
      </c>
      <c r="P236" s="4"/>
      <c r="T236"/>
      <c r="AB236" s="7" t="s">
        <v>11064</v>
      </c>
      <c r="AC236" s="7" t="str">
        <f>_xlfn.TEXTBEFORE(Table815[[#This Row],[raw]]," ")</f>
        <v>ENZSYN-rt6350</v>
      </c>
      <c r="AD236" s="7">
        <f>_xlfn.NUMBERVALUE(_xlfn.TEXTAFTER(Table815[[#This Row],[raw]]," "))</f>
        <v>6.9739086500361701E-9</v>
      </c>
      <c r="AF236" s="1" t="s">
        <v>6516</v>
      </c>
      <c r="AG236" s="1" t="s">
        <v>2778</v>
      </c>
      <c r="AH236" s="9">
        <v>1.41305289507869E-5</v>
      </c>
      <c r="AI236" s="1" t="e">
        <f>_xlfn.TEXTAFTER(Table916[[#This Row],[type]],"-",-1)</f>
        <v>#N/A</v>
      </c>
      <c r="AJ236" s="1" t="str">
        <f ca="1">_xlfn.TEXTAFTER(_xlfn.TEXTBEFORE(Table916[[#This Row],[type]],"-"&amp;Table916[[#This Row],[rxn-no-enz]]),"RXN-")</f>
        <v>FACOAL183_l_FWD</v>
      </c>
      <c r="AK236" s="1" t="e">
        <f>_xlfn.TEXTBEFORE(Table916[[#This Row],[type]],"_",-1)</f>
        <v>#N/A</v>
      </c>
      <c r="AN236" t="s">
        <v>6561</v>
      </c>
      <c r="AO236" t="s">
        <v>2778</v>
      </c>
      <c r="AP236" s="3">
        <v>1.348376155E-9</v>
      </c>
      <c r="AQ236" t="str">
        <f>_xlfn.TEXTBEFORE(Table17[[#This Row],[rxn]],"-",-1)</f>
        <v>RXN-FE3t_c_e_FWD</v>
      </c>
    </row>
    <row r="237" spans="1:43" ht="17" x14ac:dyDescent="0.25">
      <c r="A237" t="s">
        <v>6638</v>
      </c>
      <c r="B237">
        <v>143.99574983091</v>
      </c>
      <c r="C237" t="str">
        <f>_xlfn.TEXTAFTER(Table513[[#This Row],[rxnid]],"-",-1)</f>
        <v>rt0092</v>
      </c>
      <c r="D237" t="str">
        <f>_xlfn.TEXTAFTER(_xlfn.TEXTBEFORE(Table513[[#This Row],[rxnid]],"-"&amp;Table513[[#This Row],[enz]]),"RXN-")</f>
        <v>G3PT_c_FWD</v>
      </c>
      <c r="E237" t="str">
        <f>_xlfn.XLOOKUP(Table513[[#This Row],[rxnid]],Table312[rxnid],Table312[kapp (1/s)],"")</f>
        <v/>
      </c>
      <c r="F237" t="e">
        <f>(Table513[[#This Row],[kapp (1/s)]]-Table513[[#This Row],[old]])/Table513[[#This Row],[old]]</f>
        <v>#VALUE!</v>
      </c>
      <c r="G237" t="e">
        <f>ABS(Table513[[#This Row],[(new-old)/old]])</f>
        <v>#VALUE!</v>
      </c>
      <c r="H237" t="str" cm="1">
        <f t="array" ref="H237">IF(ROWS(_xlfn._xlws.FILTER(Table513[rxnid],Table513[enz]=Table513[[#This Row],[enz]]))&gt;1,"many","1")</f>
        <v>1</v>
      </c>
      <c r="I237" t="e" cm="1">
        <f t="array" ref="I237">IF(ROWS(_xlfn._xlws.FILTER(Table513[rxnid],Table513[rxn-no-enz]=Table513[[#This Row],[rxn-no-enz]]))&gt;1,"many","1")</f>
        <v>#N/A</v>
      </c>
      <c r="J237" t="str">
        <f>_xlfn.XLOOKUP(SUBSTITUTE(Table513[[#This Row],[rxnid]],"'",""),Table614[rxn],Table614[rxn],"no")</f>
        <v>no</v>
      </c>
      <c r="K237" t="str" cm="1">
        <f t="array" ref="K237">_xlfn.XLOOKUP(Table513[[#This Row],[rxnid]],"'"&amp;Table614[rxn]&amp;"'",Table614[expected kapp],"")</f>
        <v/>
      </c>
      <c r="M237" t="s">
        <v>5973</v>
      </c>
      <c r="N237">
        <v>2.4485489948011998</v>
      </c>
      <c r="P237" s="4"/>
      <c r="T237"/>
      <c r="AB237" s="7" t="s">
        <v>11065</v>
      </c>
      <c r="AC237" s="7" t="str">
        <f>_xlfn.TEXTBEFORE(Table815[[#This Row],[raw]]," ")</f>
        <v>ENZSYN-rt5026</v>
      </c>
      <c r="AD237" s="7">
        <f>_xlfn.NUMBERVALUE(_xlfn.TEXTAFTER(Table815[[#This Row],[raw]]," "))</f>
        <v>4.0093593222273503E-8</v>
      </c>
      <c r="AF237" s="1" t="s">
        <v>6524</v>
      </c>
      <c r="AG237" s="1" t="s">
        <v>2778</v>
      </c>
      <c r="AH237" s="9">
        <v>6.2432164772409997E-6</v>
      </c>
      <c r="AI237" s="1" t="e">
        <f>_xlfn.TEXTAFTER(Table916[[#This Row],[type]],"-",-1)</f>
        <v>#N/A</v>
      </c>
      <c r="AJ237" s="1" t="str">
        <f ca="1">_xlfn.TEXTAFTER(_xlfn.TEXTBEFORE(Table916[[#This Row],[type]],"-"&amp;Table916[[#This Row],[rxn-no-enz]]),"RXN-")</f>
        <v>FACOAL220_l_FWD</v>
      </c>
      <c r="AK237" s="1" t="e">
        <f>_xlfn.TEXTBEFORE(Table916[[#This Row],[type]],"_",-1)</f>
        <v>#N/A</v>
      </c>
      <c r="AN237" t="s">
        <v>6564</v>
      </c>
      <c r="AO237" t="s">
        <v>2778</v>
      </c>
      <c r="AP237">
        <v>14.8533210505526</v>
      </c>
      <c r="AQ237" t="str">
        <f>_xlfn.TEXTBEFORE(Table17[[#This Row],[rxn]],"-",-1)</f>
        <v>RXN-FECOOR_m_FWD</v>
      </c>
    </row>
    <row r="238" spans="1:43" ht="17" x14ac:dyDescent="0.25">
      <c r="A238" t="s">
        <v>3207</v>
      </c>
      <c r="B238">
        <v>10.294350333025999</v>
      </c>
      <c r="C238" t="str">
        <f>_xlfn.TEXTAFTER(Table513[[#This Row],[rxnid]],"-",-1)</f>
        <v>rt5064</v>
      </c>
      <c r="D238" t="str">
        <f>_xlfn.TEXTAFTER(_xlfn.TEXTBEFORE(Table513[[#This Row],[rxnid]],"-"&amp;Table513[[#This Row],[enz]]),"RXN-")</f>
        <v>P5CR_c_FWD</v>
      </c>
      <c r="E238">
        <f>_xlfn.XLOOKUP(Table513[[#This Row],[rxnid]],Table312[rxnid],Table312[kapp (1/s)],"")</f>
        <v>3.01861917829501</v>
      </c>
      <c r="F238">
        <f>(Table513[[#This Row],[kapp (1/s)]]-Table513[[#This Row],[old]])/Table513[[#This Row],[old]]</f>
        <v>2.4102845456777691</v>
      </c>
      <c r="G238">
        <f>ABS(Table513[[#This Row],[(new-old)/old]])</f>
        <v>2.4102845456777691</v>
      </c>
      <c r="H238" t="str" cm="1">
        <f t="array" ref="H238">IF(ROWS(_xlfn._xlws.FILTER(Table513[rxnid],Table513[enz]=Table513[[#This Row],[enz]]))&gt;1,"many","1")</f>
        <v>1</v>
      </c>
      <c r="I238" t="e" cm="1">
        <f t="array" ref="I238">IF(ROWS(_xlfn._xlws.FILTER(Table513[rxnid],Table513[rxn-no-enz]=Table513[[#This Row],[rxn-no-enz]]))&gt;1,"many","1")</f>
        <v>#N/A</v>
      </c>
      <c r="J238" t="str">
        <f>_xlfn.XLOOKUP(SUBSTITUTE(Table513[[#This Row],[rxnid]],"'",""),Table614[rxn],Table614[rxn],"no")</f>
        <v>no</v>
      </c>
      <c r="K238" t="str" cm="1">
        <f t="array" ref="K238">_xlfn.XLOOKUP(Table513[[#This Row],[rxnid]],"'"&amp;Table614[rxn]&amp;"'",Table614[expected kapp],"")</f>
        <v/>
      </c>
      <c r="M238" t="s">
        <v>3021</v>
      </c>
      <c r="N238">
        <v>7.3073086928459499E-2</v>
      </c>
      <c r="P238" s="4"/>
      <c r="T238"/>
      <c r="AB238" s="7" t="s">
        <v>11066</v>
      </c>
      <c r="AC238" s="7" t="str">
        <f>_xlfn.TEXTBEFORE(Table815[[#This Row],[raw]]," ")</f>
        <v>ENZSYN-rt0510</v>
      </c>
      <c r="AD238" s="7">
        <f>_xlfn.NUMBERVALUE(_xlfn.TEXTAFTER(Table815[[#This Row],[raw]]," "))</f>
        <v>1.2336838145116101E-7</v>
      </c>
      <c r="AF238" s="1" t="s">
        <v>3011</v>
      </c>
      <c r="AG238" s="1" t="s">
        <v>2778</v>
      </c>
      <c r="AH238" s="1">
        <v>5.7607958922138703E-4</v>
      </c>
      <c r="AI238" s="1" t="e">
        <f>_xlfn.TEXTAFTER(Table916[[#This Row],[type]],"-",-1)</f>
        <v>#N/A</v>
      </c>
      <c r="AJ238" s="1" t="str">
        <f ca="1">_xlfn.TEXTAFTER(_xlfn.TEXTBEFORE(Table916[[#This Row],[type]],"-"&amp;Table916[[#This Row],[rxn-no-enz]]),"RXN-")</f>
        <v>FALPDt_c_l_REV</v>
      </c>
      <c r="AK238" s="1" t="e">
        <f>_xlfn.TEXTBEFORE(Table916[[#This Row],[type]],"_",-1)</f>
        <v>#N/A</v>
      </c>
      <c r="AN238" t="s">
        <v>3018</v>
      </c>
      <c r="AO238" t="s">
        <v>2778</v>
      </c>
      <c r="AP238">
        <v>29.706642101105299</v>
      </c>
      <c r="AQ238" t="str">
        <f>_xlfn.TEXTBEFORE(Table17[[#This Row],[rxn]],"-",-1)</f>
        <v>RXN-FECRq9_m_FWD</v>
      </c>
    </row>
    <row r="239" spans="1:43" ht="17" x14ac:dyDescent="0.25">
      <c r="A239" t="s">
        <v>3242</v>
      </c>
      <c r="B239">
        <v>0.15448325415019701</v>
      </c>
      <c r="C239" t="str">
        <f>_xlfn.TEXTAFTER(Table513[[#This Row],[rxnid]],"-",-1)</f>
        <v>rt3985</v>
      </c>
      <c r="D239" t="str">
        <f>_xlfn.TEXTAFTER(_xlfn.TEXTBEFORE(Table513[[#This Row],[rxnid]],"-"&amp;Table513[[#This Row],[enz]]),"RXN-")</f>
        <v>PNTOtps_e_FWD</v>
      </c>
      <c r="E239">
        <f>_xlfn.XLOOKUP(Table513[[#This Row],[rxnid]],Table312[rxnid],Table312[kapp (1/s)],"")</f>
        <v>3.7799059330742599</v>
      </c>
      <c r="F239">
        <f>(Table513[[#This Row],[kapp (1/s)]]-Table513[[#This Row],[old]])/Table513[[#This Row],[old]]</f>
        <v>-0.95913039718833615</v>
      </c>
      <c r="G239">
        <f>ABS(Table513[[#This Row],[(new-old)/old]])</f>
        <v>0.95913039718833615</v>
      </c>
      <c r="H239" t="str" cm="1">
        <f t="array" ref="H239">IF(ROWS(_xlfn._xlws.FILTER(Table513[rxnid],Table513[enz]=Table513[[#This Row],[enz]]))&gt;1,"many","1")</f>
        <v>1</v>
      </c>
      <c r="I239" t="e" cm="1">
        <f t="array" ref="I239">IF(ROWS(_xlfn._xlws.FILTER(Table513[rxnid],Table513[rxn-no-enz]=Table513[[#This Row],[rxn-no-enz]]))&gt;1,"many","1")</f>
        <v>#N/A</v>
      </c>
      <c r="J239" t="str">
        <f>_xlfn.XLOOKUP(SUBSTITUTE(Table513[[#This Row],[rxnid]],"'",""),Table614[rxn],Table614[rxn],"no")</f>
        <v>no</v>
      </c>
      <c r="K239" t="str" cm="1">
        <f t="array" ref="K239">_xlfn.XLOOKUP(Table513[[#This Row],[rxnid]],"'"&amp;Table614[rxn]&amp;"'",Table614[expected kapp],"")</f>
        <v/>
      </c>
      <c r="M239" t="s">
        <v>2973</v>
      </c>
      <c r="N239">
        <v>7.3073086928459499E-2</v>
      </c>
      <c r="P239" s="4"/>
      <c r="T239"/>
      <c r="AB239" s="7" t="s">
        <v>11067</v>
      </c>
      <c r="AC239" s="7" t="str">
        <f>_xlfn.TEXTBEFORE(Table815[[#This Row],[raw]]," ")</f>
        <v>ENZSYN-rt7857</v>
      </c>
      <c r="AD239" s="7">
        <f>_xlfn.NUMBERVALUE(_xlfn.TEXTAFTER(Table815[[#This Row],[raw]]," "))</f>
        <v>4.5527756400017401E-8</v>
      </c>
      <c r="AF239" s="1" t="s">
        <v>3013</v>
      </c>
      <c r="AG239" s="1" t="s">
        <v>2778</v>
      </c>
      <c r="AH239" s="1">
        <v>1.1281078354320999</v>
      </c>
      <c r="AI239" s="1" t="e">
        <f>_xlfn.TEXTAFTER(Table916[[#This Row],[type]],"-",-1)</f>
        <v>#N/A</v>
      </c>
      <c r="AJ239" s="1" t="str">
        <f ca="1">_xlfn.TEXTAFTER(_xlfn.TEXTBEFORE(Table916[[#This Row],[type]],"-"&amp;Table916[[#This Row],[rxn-no-enz]]),"RXN-")</f>
        <v>FBA_c_FWD</v>
      </c>
      <c r="AK239" s="1" t="e">
        <f>_xlfn.TEXTBEFORE(Table916[[#This Row],[type]],"_",-1)</f>
        <v>#N/A</v>
      </c>
      <c r="AN239" t="s">
        <v>6578</v>
      </c>
      <c r="AO239" t="s">
        <v>2778</v>
      </c>
      <c r="AP239" s="3">
        <v>2.3072405949999998E-9</v>
      </c>
      <c r="AQ239" t="str">
        <f>_xlfn.TEXTBEFORE(Table17[[#This Row],[rxn]],"-",-1)</f>
        <v>RXN-FMNRx_c_FWD</v>
      </c>
    </row>
    <row r="240" spans="1:43" ht="17" x14ac:dyDescent="0.25">
      <c r="A240" t="s">
        <v>3126</v>
      </c>
      <c r="B240">
        <v>10.5949149793754</v>
      </c>
      <c r="C240" t="str">
        <f>_xlfn.TEXTAFTER(Table513[[#This Row],[rxnid]],"-",-1)</f>
        <v>rt6546</v>
      </c>
      <c r="D240" t="str">
        <f>_xlfn.TEXTAFTER(_xlfn.TEXTBEFORE(Table513[[#This Row],[rxnid]],"-"&amp;Table513[[#This Row],[enz]]),"RXN-")</f>
        <v>IPPMIb_c_REV</v>
      </c>
      <c r="E240">
        <f>_xlfn.XLOOKUP(Table513[[#This Row],[rxnid]],Table312[rxnid],Table312[kapp (1/s)],"")</f>
        <v>3.9137040824626399</v>
      </c>
      <c r="F240">
        <f>(Table513[[#This Row],[kapp (1/s)]]-Table513[[#This Row],[old]])/Table513[[#This Row],[old]]</f>
        <v>1.707132362625819</v>
      </c>
      <c r="G240">
        <f>ABS(Table513[[#This Row],[(new-old)/old]])</f>
        <v>1.707132362625819</v>
      </c>
      <c r="H240" t="str" cm="1">
        <f t="array" ref="H240">IF(ROWS(_xlfn._xlws.FILTER(Table513[rxnid],Table513[enz]=Table513[[#This Row],[enz]]))&gt;1,"many","1")</f>
        <v>many</v>
      </c>
      <c r="I240" t="e" cm="1">
        <f t="array" ref="I240">IF(ROWS(_xlfn._xlws.FILTER(Table513[rxnid],Table513[rxn-no-enz]=Table513[[#This Row],[rxn-no-enz]]))&gt;1,"many","1")</f>
        <v>#N/A</v>
      </c>
      <c r="J240" t="str">
        <f>_xlfn.XLOOKUP(SUBSTITUTE(Table513[[#This Row],[rxnid]],"'",""),Table614[rxn],Table614[rxn],"no")</f>
        <v>no</v>
      </c>
      <c r="K240" t="str" cm="1">
        <f t="array" ref="K240">_xlfn.XLOOKUP(Table513[[#This Row],[rxnid]],"'"&amp;Table614[rxn]&amp;"'",Table614[expected kapp],"")</f>
        <v/>
      </c>
      <c r="M240" t="s">
        <v>2861</v>
      </c>
      <c r="N240">
        <v>7.8697657747711904</v>
      </c>
      <c r="P240" s="4"/>
      <c r="T240"/>
      <c r="AB240" s="7" t="s">
        <v>11068</v>
      </c>
      <c r="AC240" s="7" t="str">
        <f>_xlfn.TEXTBEFORE(Table815[[#This Row],[raw]]," ")</f>
        <v>ENZSYN-rt3499</v>
      </c>
      <c r="AD240" s="7">
        <f>_xlfn.NUMBERVALUE(_xlfn.TEXTAFTER(Table815[[#This Row],[raw]]," "))</f>
        <v>1.07374929467576E-8</v>
      </c>
      <c r="AF240" s="1" t="s">
        <v>3014</v>
      </c>
      <c r="AG240" s="1" t="s">
        <v>2778</v>
      </c>
      <c r="AH240" s="9">
        <v>1.1112597611966899E-5</v>
      </c>
      <c r="AI240" s="1" t="e">
        <f>_xlfn.TEXTAFTER(Table916[[#This Row],[type]],"-",-1)</f>
        <v>#N/A</v>
      </c>
      <c r="AJ240" s="1" t="str">
        <f ca="1">_xlfn.TEXTAFTER(_xlfn.TEXTBEFORE(Table916[[#This Row],[type]],"-"&amp;Table916[[#This Row],[rxn-no-enz]]),"RXN-")</f>
        <v>FCLT_m_FWD</v>
      </c>
      <c r="AK240" s="1" t="e">
        <f>_xlfn.TEXTBEFORE(Table916[[#This Row],[type]],"_",-1)</f>
        <v>#N/A</v>
      </c>
      <c r="AN240" t="s">
        <v>3021</v>
      </c>
      <c r="AO240" t="s">
        <v>2778</v>
      </c>
      <c r="AP240" s="3">
        <v>3.8000103487990003E-5</v>
      </c>
      <c r="AQ240" t="str">
        <f>_xlfn.TEXTBEFORE(Table17[[#This Row],[rxn]],"-",-1)</f>
        <v>RXN-FOLR_c_FWD</v>
      </c>
    </row>
    <row r="241" spans="1:43" ht="17" x14ac:dyDescent="0.25">
      <c r="A241" t="s">
        <v>3125</v>
      </c>
      <c r="B241">
        <v>10.5949149793754</v>
      </c>
      <c r="C241" t="str">
        <f>_xlfn.TEXTAFTER(Table513[[#This Row],[rxnid]],"-",-1)</f>
        <v>rt6546</v>
      </c>
      <c r="D241" t="str">
        <f>_xlfn.TEXTAFTER(_xlfn.TEXTBEFORE(Table513[[#This Row],[rxnid]],"-"&amp;Table513[[#This Row],[enz]]),"RXN-")</f>
        <v>IPPMIa_c_REV</v>
      </c>
      <c r="E241">
        <f>_xlfn.XLOOKUP(Table513[[#This Row],[rxnid]],Table312[rxnid],Table312[kapp (1/s)],"")</f>
        <v>3.9137040824626399</v>
      </c>
      <c r="F241">
        <f>(Table513[[#This Row],[kapp (1/s)]]-Table513[[#This Row],[old]])/Table513[[#This Row],[old]]</f>
        <v>1.707132362625819</v>
      </c>
      <c r="G241">
        <f>ABS(Table513[[#This Row],[(new-old)/old]])</f>
        <v>1.707132362625819</v>
      </c>
      <c r="H241" t="str" cm="1">
        <f t="array" ref="H241">IF(ROWS(_xlfn._xlws.FILTER(Table513[rxnid],Table513[enz]=Table513[[#This Row],[enz]]))&gt;1,"many","1")</f>
        <v>many</v>
      </c>
      <c r="I241" t="e" cm="1">
        <f t="array" ref="I241">IF(ROWS(_xlfn._xlws.FILTER(Table513[rxnid],Table513[rxn-no-enz]=Table513[[#This Row],[rxn-no-enz]]))&gt;1,"many","1")</f>
        <v>#N/A</v>
      </c>
      <c r="J241" t="str">
        <f>_xlfn.XLOOKUP(SUBSTITUTE(Table513[[#This Row],[rxnid]],"'",""),Table614[rxn],Table614[rxn],"no")</f>
        <v>no</v>
      </c>
      <c r="K241" t="str" cm="1">
        <f t="array" ref="K241">_xlfn.XLOOKUP(Table513[[#This Row],[rxnid]],"'"&amp;Table614[rxn]&amp;"'",Table614[expected kapp],"")</f>
        <v/>
      </c>
      <c r="M241" t="s">
        <v>2860</v>
      </c>
      <c r="N241">
        <v>7.8697657747711904</v>
      </c>
      <c r="P241" s="4"/>
      <c r="T241"/>
      <c r="AB241" s="7" t="s">
        <v>11069</v>
      </c>
      <c r="AC241" s="7" t="str">
        <f>_xlfn.TEXTBEFORE(Table815[[#This Row],[raw]]," ")</f>
        <v>ENZSYN-rt5891</v>
      </c>
      <c r="AD241" s="7">
        <f>_xlfn.NUMBERVALUE(_xlfn.TEXTAFTER(Table815[[#This Row],[raw]]," "))</f>
        <v>5.7246149914671004E-7</v>
      </c>
      <c r="AF241" s="1" t="s">
        <v>6559</v>
      </c>
      <c r="AG241" s="1" t="s">
        <v>2778</v>
      </c>
      <c r="AH241" s="1">
        <v>1.8085549346060601</v>
      </c>
      <c r="AI241" s="1" t="e">
        <f>_xlfn.TEXTAFTER(Table916[[#This Row],[type]],"-",-1)</f>
        <v>#N/A</v>
      </c>
      <c r="AJ241" s="1" t="str">
        <f ca="1">_xlfn.TEXTAFTER(_xlfn.TEXTBEFORE(Table916[[#This Row],[type]],"-"&amp;Table916[[#This Row],[rxn-no-enz]]),"RXN-")</f>
        <v>FDH_c_FWD</v>
      </c>
      <c r="AK241" s="1" t="e">
        <f>_xlfn.TEXTBEFORE(Table916[[#This Row],[type]],"_",-1)</f>
        <v>#N/A</v>
      </c>
      <c r="AN241" t="s">
        <v>3022</v>
      </c>
      <c r="AO241" t="s">
        <v>2778</v>
      </c>
      <c r="AP241" s="3">
        <v>3.8000103487990003E-5</v>
      </c>
      <c r="AQ241" t="str">
        <f>_xlfn.TEXTBEFORE(Table17[[#This Row],[rxn]],"-",-1)</f>
        <v>RXN-FOLt_c_e_FWD</v>
      </c>
    </row>
    <row r="242" spans="1:43" ht="17" x14ac:dyDescent="0.25">
      <c r="A242" t="s">
        <v>2881</v>
      </c>
      <c r="B242">
        <v>3.2918475627677002</v>
      </c>
      <c r="C242" t="str">
        <f>_xlfn.TEXTAFTER(Table513[[#This Row],[rxnid]],"-",-1)</f>
        <v>rt4053</v>
      </c>
      <c r="D242" t="str">
        <f>_xlfn.TEXTAFTER(_xlfn.TEXTBEFORE(Table513[[#This Row],[rxnid]],"-"&amp;Table513[[#This Row],[enz]]),"RXN-")</f>
        <v>AICART_c_FWD</v>
      </c>
      <c r="E242">
        <f>_xlfn.XLOOKUP(Table513[[#This Row],[rxnid]],Table312[rxnid],Table312[kapp (1/s)],"")</f>
        <v>1.10698581591425</v>
      </c>
      <c r="F242">
        <f>(Table513[[#This Row],[kapp (1/s)]]-Table513[[#This Row],[old]])/Table513[[#This Row],[old]]</f>
        <v>1.9737034706709331</v>
      </c>
      <c r="G242">
        <f>ABS(Table513[[#This Row],[(new-old)/old]])</f>
        <v>1.9737034706709331</v>
      </c>
      <c r="H242" t="str" cm="1">
        <f t="array" ref="H242">IF(ROWS(_xlfn._xlws.FILTER(Table513[rxnid],Table513[enz]=Table513[[#This Row],[enz]]))&gt;1,"many","1")</f>
        <v>many</v>
      </c>
      <c r="I242" t="e" cm="1">
        <f t="array" ref="I242">IF(ROWS(_xlfn._xlws.FILTER(Table513[rxnid],Table513[rxn-no-enz]=Table513[[#This Row],[rxn-no-enz]]))&gt;1,"many","1")</f>
        <v>#N/A</v>
      </c>
      <c r="J242" t="str">
        <f>_xlfn.XLOOKUP(SUBSTITUTE(Table513[[#This Row],[rxnid]],"'",""),Table614[rxn],Table614[rxn],"no")</f>
        <v>no</v>
      </c>
      <c r="K242" t="str" cm="1">
        <f t="array" ref="K242">_xlfn.XLOOKUP(Table513[[#This Row],[rxnid]],"'"&amp;Table614[rxn]&amp;"'",Table614[expected kapp],"")</f>
        <v/>
      </c>
      <c r="M242" t="s">
        <v>3199</v>
      </c>
      <c r="N242">
        <v>17.848406024573499</v>
      </c>
      <c r="P242" s="4"/>
      <c r="T242"/>
      <c r="AB242" s="7" t="s">
        <v>11070</v>
      </c>
      <c r="AC242" s="7" t="str">
        <f>_xlfn.TEXTBEFORE(Table815[[#This Row],[raw]]," ")</f>
        <v>ENZSYN-rt0852</v>
      </c>
      <c r="AD242" s="7">
        <f>_xlfn.NUMBERVALUE(_xlfn.TEXTAFTER(Table815[[#This Row],[raw]]," "))</f>
        <v>6.1967570564513305E-7</v>
      </c>
      <c r="AF242" s="1" t="s">
        <v>6560</v>
      </c>
      <c r="AG242" s="1" t="s">
        <v>2778</v>
      </c>
      <c r="AH242" s="9">
        <v>8.4917948414950999E-5</v>
      </c>
      <c r="AI242" s="1" t="e">
        <f>_xlfn.TEXTAFTER(Table916[[#This Row],[type]],"-",-1)</f>
        <v>#N/A</v>
      </c>
      <c r="AJ242" s="1" t="str">
        <f ca="1">_xlfn.TEXTAFTER(_xlfn.TEXTBEFORE(Table916[[#This Row],[type]],"-"&amp;Table916[[#This Row],[rxn-no-enz]]),"RXN-")</f>
        <v>FE2t_c_e_FWD</v>
      </c>
      <c r="AK242" s="1" t="e">
        <f>_xlfn.TEXTBEFORE(Table916[[#This Row],[type]],"_",-1)</f>
        <v>#N/A</v>
      </c>
      <c r="AN242" t="s">
        <v>3023</v>
      </c>
      <c r="AO242" t="s">
        <v>2778</v>
      </c>
      <c r="AP242">
        <v>8.1828650203418195E-3</v>
      </c>
      <c r="AQ242" t="str">
        <f>_xlfn.TEXTBEFORE(Table17[[#This Row],[rxn]],"-",-1)</f>
        <v>RXN-FRDPt_c_l_REV</v>
      </c>
    </row>
    <row r="243" spans="1:43" ht="17" x14ac:dyDescent="0.25">
      <c r="A243" t="s">
        <v>3117</v>
      </c>
      <c r="B243">
        <v>3.2918475627677002</v>
      </c>
      <c r="C243" t="str">
        <f>_xlfn.TEXTAFTER(Table513[[#This Row],[rxnid]],"-",-1)</f>
        <v>rt4053</v>
      </c>
      <c r="D243" t="str">
        <f>_xlfn.TEXTAFTER(_xlfn.TEXTBEFORE(Table513[[#This Row],[rxnid]],"-"&amp;Table513[[#This Row],[enz]]),"RXN-")</f>
        <v>IMPC_c_FWD</v>
      </c>
      <c r="E243">
        <f>_xlfn.XLOOKUP(Table513[[#This Row],[rxnid]],Table312[rxnid],Table312[kapp (1/s)],"")</f>
        <v>1.10698581591425</v>
      </c>
      <c r="F243">
        <f>(Table513[[#This Row],[kapp (1/s)]]-Table513[[#This Row],[old]])/Table513[[#This Row],[old]]</f>
        <v>1.9737034706709331</v>
      </c>
      <c r="G243">
        <f>ABS(Table513[[#This Row],[(new-old)/old]])</f>
        <v>1.9737034706709331</v>
      </c>
      <c r="H243" t="str" cm="1">
        <f t="array" ref="H243">IF(ROWS(_xlfn._xlws.FILTER(Table513[rxnid],Table513[enz]=Table513[[#This Row],[enz]]))&gt;1,"many","1")</f>
        <v>many</v>
      </c>
      <c r="I243" t="e" cm="1">
        <f t="array" ref="I243">IF(ROWS(_xlfn._xlws.FILTER(Table513[rxnid],Table513[rxn-no-enz]=Table513[[#This Row],[rxn-no-enz]]))&gt;1,"many","1")</f>
        <v>#N/A</v>
      </c>
      <c r="J243" t="str">
        <f>_xlfn.XLOOKUP(SUBSTITUTE(Table513[[#This Row],[rxnid]],"'",""),Table614[rxn],Table614[rxn],"no")</f>
        <v>no</v>
      </c>
      <c r="K243" t="str" cm="1">
        <f t="array" ref="K243">_xlfn.XLOOKUP(Table513[[#This Row],[rxnid]],"'"&amp;Table614[rxn]&amp;"'",Table614[expected kapp],"")</f>
        <v/>
      </c>
      <c r="M243" t="s">
        <v>3200</v>
      </c>
      <c r="N243">
        <v>17.848406024573499</v>
      </c>
      <c r="P243" s="4"/>
      <c r="T243"/>
      <c r="AB243" s="7" t="s">
        <v>11071</v>
      </c>
      <c r="AC243" s="7" t="str">
        <f>_xlfn.TEXTBEFORE(Table815[[#This Row],[raw]]," ")</f>
        <v>ENZSYN-rt6665</v>
      </c>
      <c r="AD243" s="7">
        <f>_xlfn.NUMBERVALUE(_xlfn.TEXTAFTER(Table815[[#This Row],[raw]]," "))</f>
        <v>2.6234627475418802E-7</v>
      </c>
      <c r="AF243" s="1" t="s">
        <v>3016</v>
      </c>
      <c r="AG243" s="1" t="s">
        <v>2778</v>
      </c>
      <c r="AH243" s="9">
        <v>1.1112597611966899E-5</v>
      </c>
      <c r="AI243" s="1" t="e">
        <f>_xlfn.TEXTAFTER(Table916[[#This Row],[type]],"-",-1)</f>
        <v>#N/A</v>
      </c>
      <c r="AJ243" s="1" t="str">
        <f ca="1">_xlfn.TEXTAFTER(_xlfn.TEXTBEFORE(Table916[[#This Row],[type]],"-"&amp;Table916[[#This Row],[rxn-no-enz]]),"RXN-")</f>
        <v>FE2t_c_m_FWD</v>
      </c>
      <c r="AK243" s="1" t="e">
        <f>_xlfn.TEXTBEFORE(Table916[[#This Row],[type]],"_",-1)</f>
        <v>#N/A</v>
      </c>
      <c r="AN243" t="s">
        <v>3024</v>
      </c>
      <c r="AO243" t="s">
        <v>2778</v>
      </c>
      <c r="AP243" s="3">
        <v>3.8022636921247998E-5</v>
      </c>
      <c r="AQ243" t="str">
        <f>_xlfn.TEXTBEFORE(Table17[[#This Row],[rxn]],"-",-1)</f>
        <v>RXN-FRDPt_c_m_FWD</v>
      </c>
    </row>
    <row r="244" spans="1:43" ht="17" x14ac:dyDescent="0.25">
      <c r="A244" t="s">
        <v>3171</v>
      </c>
      <c r="B244" s="3">
        <v>16.1504358898469</v>
      </c>
      <c r="C244" t="str">
        <f>_xlfn.TEXTAFTER(Table513[[#This Row],[rxnid]],"-",-1)</f>
        <v>rt7311</v>
      </c>
      <c r="D244" t="str">
        <f>_xlfn.TEXTAFTER(_xlfn.TEXTBEFORE(Table513[[#This Row],[rxnid]],"-"&amp;Table513[[#This Row],[enz]]),"RXN-")</f>
        <v>NDPK3_c_FWD</v>
      </c>
      <c r="E244">
        <f>_xlfn.XLOOKUP(Table513[[#This Row],[rxnid]],Table312[rxnid],Table312[kapp (1/s)],"")</f>
        <v>6.85075249154613</v>
      </c>
      <c r="F244">
        <f>(Table513[[#This Row],[kapp (1/s)]]-Table513[[#This Row],[old]])/Table513[[#This Row],[old]]</f>
        <v>1.3574688926182394</v>
      </c>
      <c r="G244">
        <f>ABS(Table513[[#This Row],[(new-old)/old]])</f>
        <v>1.3574688926182394</v>
      </c>
      <c r="H244" t="str" cm="1">
        <f t="array" ref="H244">IF(ROWS(_xlfn._xlws.FILTER(Table513[rxnid],Table513[enz]=Table513[[#This Row],[enz]]))&gt;1,"many","1")</f>
        <v>many</v>
      </c>
      <c r="I244" t="e" cm="1">
        <f t="array" ref="I244">IF(ROWS(_xlfn._xlws.FILTER(Table513[rxnid],Table513[rxn-no-enz]=Table513[[#This Row],[rxn-no-enz]]))&gt;1,"many","1")</f>
        <v>#N/A</v>
      </c>
      <c r="J244" t="str">
        <f>_xlfn.XLOOKUP(SUBSTITUTE(Table513[[#This Row],[rxnid]],"'",""),Table614[rxn],Table614[rxn],"no")</f>
        <v>no</v>
      </c>
      <c r="K244" t="str" cm="1">
        <f t="array" ref="K244">_xlfn.XLOOKUP(Table513[[#This Row],[rxnid]],"'"&amp;Table614[rxn]&amp;"'",Table614[expected kapp],"")</f>
        <v/>
      </c>
      <c r="M244" t="s">
        <v>2884</v>
      </c>
      <c r="N244">
        <v>227.48702857860201</v>
      </c>
      <c r="P244" s="4"/>
      <c r="T244"/>
      <c r="AB244" s="7" t="s">
        <v>11072</v>
      </c>
      <c r="AC244" s="7" t="str">
        <f>_xlfn.TEXTBEFORE(Table815[[#This Row],[raw]]," ")</f>
        <v>ENZSYN-rt3242_c</v>
      </c>
      <c r="AD244" s="7">
        <f>_xlfn.NUMBERVALUE(_xlfn.TEXTAFTER(Table815[[#This Row],[raw]]," "))</f>
        <v>1.435750280398E-7</v>
      </c>
      <c r="AF244" s="1" t="s">
        <v>6561</v>
      </c>
      <c r="AG244" s="1" t="s">
        <v>2778</v>
      </c>
      <c r="AH244" s="9">
        <v>1.8495483199999999E-10</v>
      </c>
      <c r="AI244" s="1" t="e">
        <f>_xlfn.TEXTAFTER(Table916[[#This Row],[type]],"-",-1)</f>
        <v>#N/A</v>
      </c>
      <c r="AJ244" s="1" t="str">
        <f ca="1">_xlfn.TEXTAFTER(_xlfn.TEXTBEFORE(Table916[[#This Row],[type]],"-"&amp;Table916[[#This Row],[rxn-no-enz]]),"RXN-")</f>
        <v>FE3t_c_e_FWD</v>
      </c>
      <c r="AK244" s="1" t="e">
        <f>_xlfn.TEXTBEFORE(Table916[[#This Row],[type]],"_",-1)</f>
        <v>#N/A</v>
      </c>
      <c r="AN244" t="s">
        <v>3025</v>
      </c>
      <c r="AO244" t="s">
        <v>2778</v>
      </c>
      <c r="AP244">
        <v>8.1828650203418195E-3</v>
      </c>
      <c r="AQ244" t="str">
        <f>_xlfn.TEXTBEFORE(Table17[[#This Row],[rxn]],"-",-1)</f>
        <v>RXN-FRTT_l_FWD</v>
      </c>
    </row>
    <row r="245" spans="1:43" ht="17" x14ac:dyDescent="0.25">
      <c r="A245" t="s">
        <v>3170</v>
      </c>
      <c r="B245">
        <v>16.1504358898469</v>
      </c>
      <c r="C245" t="str">
        <f>_xlfn.TEXTAFTER(Table513[[#This Row],[rxnid]],"-",-1)</f>
        <v>rt7311</v>
      </c>
      <c r="D245" t="str">
        <f>_xlfn.TEXTAFTER(_xlfn.TEXTBEFORE(Table513[[#This Row],[rxnid]],"-"&amp;Table513[[#This Row],[enz]]),"RXN-")</f>
        <v>NDPK2_c_FWD</v>
      </c>
      <c r="E245">
        <f>_xlfn.XLOOKUP(Table513[[#This Row],[rxnid]],Table312[rxnid],Table312[kapp (1/s)],"")</f>
        <v>6.85075249154613</v>
      </c>
      <c r="F245">
        <f>(Table513[[#This Row],[kapp (1/s)]]-Table513[[#This Row],[old]])/Table513[[#This Row],[old]]</f>
        <v>1.3574688926182394</v>
      </c>
      <c r="G245">
        <f>ABS(Table513[[#This Row],[(new-old)/old]])</f>
        <v>1.3574688926182394</v>
      </c>
      <c r="H245" t="str" cm="1">
        <f t="array" ref="H245">IF(ROWS(_xlfn._xlws.FILTER(Table513[rxnid],Table513[enz]=Table513[[#This Row],[enz]]))&gt;1,"many","1")</f>
        <v>many</v>
      </c>
      <c r="I245" t="e" cm="1">
        <f t="array" ref="I245">IF(ROWS(_xlfn._xlws.FILTER(Table513[rxnid],Table513[rxn-no-enz]=Table513[[#This Row],[rxn-no-enz]]))&gt;1,"many","1")</f>
        <v>#N/A</v>
      </c>
      <c r="J245" t="str">
        <f>_xlfn.XLOOKUP(SUBSTITUTE(Table513[[#This Row],[rxnid]],"'",""),Table614[rxn],Table614[rxn],"no")</f>
        <v>no</v>
      </c>
      <c r="K245" t="str" cm="1">
        <f t="array" ref="K245">_xlfn.XLOOKUP(Table513[[#This Row],[rxnid]],"'"&amp;Table614[rxn]&amp;"'",Table614[expected kapp],"")</f>
        <v/>
      </c>
      <c r="M245" t="s">
        <v>2803</v>
      </c>
      <c r="N245">
        <v>227.48702857860201</v>
      </c>
      <c r="P245" s="4"/>
      <c r="T245"/>
      <c r="AB245" s="7" t="s">
        <v>11073</v>
      </c>
      <c r="AC245" s="7" t="str">
        <f>_xlfn.TEXTBEFORE(Table815[[#This Row],[raw]]," ")</f>
        <v>ENZSYN-rt3118</v>
      </c>
      <c r="AD245" s="7">
        <f>_xlfn.NUMBERVALUE(_xlfn.TEXTAFTER(Table815[[#This Row],[raw]]," "))</f>
        <v>8.7634057712354695E-7</v>
      </c>
      <c r="AF245" s="1" t="s">
        <v>6564</v>
      </c>
      <c r="AG245" s="1" t="s">
        <v>2778</v>
      </c>
      <c r="AH245" s="1">
        <v>3.4319301283621502</v>
      </c>
      <c r="AI245" s="1" t="e">
        <f>_xlfn.TEXTAFTER(Table916[[#This Row],[type]],"-",-1)</f>
        <v>#N/A</v>
      </c>
      <c r="AJ245" s="1" t="str">
        <f ca="1">_xlfn.TEXTAFTER(_xlfn.TEXTBEFORE(Table916[[#This Row],[type]],"-"&amp;Table916[[#This Row],[rxn-no-enz]]),"RXN-")</f>
        <v>FECOOR_m_FWD</v>
      </c>
      <c r="AK245" s="1" t="e">
        <f>_xlfn.TEXTBEFORE(Table916[[#This Row],[type]],"_",-1)</f>
        <v>#N/A</v>
      </c>
      <c r="AN245" t="s">
        <v>6601</v>
      </c>
      <c r="AO245" t="s">
        <v>2778</v>
      </c>
      <c r="AP245">
        <v>2.79177713922386E-2</v>
      </c>
      <c r="AQ245" t="str">
        <f>_xlfn.TEXTBEFORE(Table17[[#This Row],[rxn]],"-",-1)</f>
        <v>RXN-FTHFL_c_FWD</v>
      </c>
    </row>
    <row r="246" spans="1:43" ht="17" x14ac:dyDescent="0.25">
      <c r="A246" t="s">
        <v>3169</v>
      </c>
      <c r="B246">
        <v>16.1504358898469</v>
      </c>
      <c r="C246" t="str">
        <f>_xlfn.TEXTAFTER(Table513[[#This Row],[rxnid]],"-",-1)</f>
        <v>rt7311</v>
      </c>
      <c r="D246" t="str">
        <f>_xlfn.TEXTAFTER(_xlfn.TEXTBEFORE(Table513[[#This Row],[rxnid]],"-"&amp;Table513[[#This Row],[enz]]),"RXN-")</f>
        <v>NDPK1_c_FWD</v>
      </c>
      <c r="E246">
        <f>_xlfn.XLOOKUP(Table513[[#This Row],[rxnid]],Table312[rxnid],Table312[kapp (1/s)],"")</f>
        <v>6.85075249154613</v>
      </c>
      <c r="F246">
        <f>(Table513[[#This Row],[kapp (1/s)]]-Table513[[#This Row],[old]])/Table513[[#This Row],[old]]</f>
        <v>1.3574688926182394</v>
      </c>
      <c r="G246">
        <f>ABS(Table513[[#This Row],[(new-old)/old]])</f>
        <v>1.3574688926182394</v>
      </c>
      <c r="H246" t="str" cm="1">
        <f t="array" ref="H246">IF(ROWS(_xlfn._xlws.FILTER(Table513[rxnid],Table513[enz]=Table513[[#This Row],[enz]]))&gt;1,"many","1")</f>
        <v>many</v>
      </c>
      <c r="I246" t="e" cm="1">
        <f t="array" ref="I246">IF(ROWS(_xlfn._xlws.FILTER(Table513[rxnid],Table513[rxn-no-enz]=Table513[[#This Row],[rxn-no-enz]]))&gt;1,"many","1")</f>
        <v>#N/A</v>
      </c>
      <c r="J246" t="str">
        <f>_xlfn.XLOOKUP(SUBSTITUTE(Table513[[#This Row],[rxnid]],"'",""),Table614[rxn],Table614[rxn],"no")</f>
        <v>no</v>
      </c>
      <c r="K246" t="str" cm="1">
        <f t="array" ref="K246">_xlfn.XLOOKUP(Table513[[#This Row],[rxnid]],"'"&amp;Table614[rxn]&amp;"'",Table614[expected kapp],"")</f>
        <v/>
      </c>
      <c r="M246" t="s">
        <v>3258</v>
      </c>
      <c r="N246">
        <v>1.30578465262396</v>
      </c>
      <c r="P246" s="4"/>
      <c r="T246"/>
      <c r="AB246" s="7" t="s">
        <v>11074</v>
      </c>
      <c r="AC246" s="7" t="str">
        <f>_xlfn.TEXTBEFORE(Table815[[#This Row],[raw]]," ")</f>
        <v>ENZSYN-PRS23</v>
      </c>
      <c r="AD246" s="7">
        <f>_xlfn.NUMBERVALUE(_xlfn.TEXTAFTER(Table815[[#This Row],[raw]]," "))</f>
        <v>2.57282622231943E-7</v>
      </c>
      <c r="AF246" s="1" t="s">
        <v>3018</v>
      </c>
      <c r="AG246" s="1" t="s">
        <v>2778</v>
      </c>
      <c r="AH246" s="1">
        <v>6.8638602567243101</v>
      </c>
      <c r="AI246" s="1" t="e">
        <f>_xlfn.TEXTAFTER(Table916[[#This Row],[type]],"-",-1)</f>
        <v>#N/A</v>
      </c>
      <c r="AJ246" s="1" t="str">
        <f ca="1">_xlfn.TEXTAFTER(_xlfn.TEXTBEFORE(Table916[[#This Row],[type]],"-"&amp;Table916[[#This Row],[rxn-no-enz]]),"RXN-")</f>
        <v>FECRq9_m_FWD</v>
      </c>
      <c r="AK246" s="1" t="e">
        <f>_xlfn.TEXTBEFORE(Table916[[#This Row],[type]],"_",-1)</f>
        <v>#N/A</v>
      </c>
      <c r="AN246" t="s">
        <v>3026</v>
      </c>
      <c r="AO246" t="s">
        <v>2778</v>
      </c>
      <c r="AP246">
        <v>0.134124362229324</v>
      </c>
      <c r="AQ246" t="str">
        <f>_xlfn.TEXTBEFORE(Table17[[#This Row],[rxn]],"-",-1)</f>
        <v>RXN-FUM_c_FWD</v>
      </c>
    </row>
    <row r="247" spans="1:43" ht="17" x14ac:dyDescent="0.25">
      <c r="A247" t="s">
        <v>3173</v>
      </c>
      <c r="B247">
        <v>16.1504358898469</v>
      </c>
      <c r="C247" t="str">
        <f>_xlfn.TEXTAFTER(Table513[[#This Row],[rxnid]],"-",-1)</f>
        <v>rt7311</v>
      </c>
      <c r="D247" t="str">
        <f>_xlfn.TEXTAFTER(_xlfn.TEXTBEFORE(Table513[[#This Row],[rxnid]],"-"&amp;Table513[[#This Row],[enz]]),"RXN-")</f>
        <v>NDPK5_c_FWD</v>
      </c>
      <c r="E247">
        <f>_xlfn.XLOOKUP(Table513[[#This Row],[rxnid]],Table312[rxnid],Table312[kapp (1/s)],"")</f>
        <v>6.85075249154613</v>
      </c>
      <c r="F247">
        <f>(Table513[[#This Row],[kapp (1/s)]]-Table513[[#This Row],[old]])/Table513[[#This Row],[old]]</f>
        <v>1.3574688926182394</v>
      </c>
      <c r="G247">
        <f>ABS(Table513[[#This Row],[(new-old)/old]])</f>
        <v>1.3574688926182394</v>
      </c>
      <c r="H247" t="str" cm="1">
        <f t="array" ref="H247">IF(ROWS(_xlfn._xlws.FILTER(Table513[rxnid],Table513[enz]=Table513[[#This Row],[enz]]))&gt;1,"many","1")</f>
        <v>many</v>
      </c>
      <c r="I247" t="e" cm="1">
        <f t="array" ref="I247">IF(ROWS(_xlfn._xlws.FILTER(Table513[rxnid],Table513[rxn-no-enz]=Table513[[#This Row],[rxn-no-enz]]))&gt;1,"many","1")</f>
        <v>#N/A</v>
      </c>
      <c r="J247" t="str">
        <f>_xlfn.XLOOKUP(SUBSTITUTE(Table513[[#This Row],[rxnid]],"'",""),Table614[rxn],Table614[rxn],"no")</f>
        <v>no</v>
      </c>
      <c r="K247" t="str" cm="1">
        <f t="array" ref="K247">_xlfn.XLOOKUP(Table513[[#This Row],[rxnid]],"'"&amp;Table614[rxn]&amp;"'",Table614[expected kapp],"")</f>
        <v/>
      </c>
      <c r="M247" t="s">
        <v>3256</v>
      </c>
      <c r="N247">
        <v>1.30578465262396</v>
      </c>
      <c r="P247" s="4"/>
      <c r="T247"/>
      <c r="AB247" s="7" t="s">
        <v>11075</v>
      </c>
      <c r="AC247" s="7" t="str">
        <f>_xlfn.TEXTBEFORE(Table815[[#This Row],[raw]]," ")</f>
        <v>ENZSYN-rt2136</v>
      </c>
      <c r="AD247" s="7">
        <f>_xlfn.NUMBERVALUE(_xlfn.TEXTAFTER(Table815[[#This Row],[raw]]," "))</f>
        <v>1.25750260304646E-7</v>
      </c>
      <c r="AF247" s="1" t="s">
        <v>6578</v>
      </c>
      <c r="AG247" s="1" t="s">
        <v>2778</v>
      </c>
      <c r="AH247" s="9">
        <v>3.09240827E-10</v>
      </c>
      <c r="AI247" s="1" t="e">
        <f>_xlfn.TEXTAFTER(Table916[[#This Row],[type]],"-",-1)</f>
        <v>#N/A</v>
      </c>
      <c r="AJ247" s="1" t="str">
        <f ca="1">_xlfn.TEXTAFTER(_xlfn.TEXTBEFORE(Table916[[#This Row],[type]],"-"&amp;Table916[[#This Row],[rxn-no-enz]]),"RXN-")</f>
        <v>FMNRx_c_FWD</v>
      </c>
      <c r="AK247" s="1" t="e">
        <f>_xlfn.TEXTBEFORE(Table916[[#This Row],[type]],"_",-1)</f>
        <v>#N/A</v>
      </c>
      <c r="AN247" t="s">
        <v>6606</v>
      </c>
      <c r="AO247" t="s">
        <v>2778</v>
      </c>
      <c r="AP247">
        <v>4.5842829238325304</v>
      </c>
      <c r="AQ247" t="str">
        <f>_xlfn.TEXTBEFORE(Table17[[#This Row],[rxn]],"-",-1)</f>
        <v>RXN-FUM_m_FWD</v>
      </c>
    </row>
    <row r="248" spans="1:43" ht="17" x14ac:dyDescent="0.25">
      <c r="A248" t="s">
        <v>3172</v>
      </c>
      <c r="B248">
        <v>16.1504358898469</v>
      </c>
      <c r="C248" t="str">
        <f>_xlfn.TEXTAFTER(Table513[[#This Row],[rxnid]],"-",-1)</f>
        <v>rt7311</v>
      </c>
      <c r="D248" t="str">
        <f>_xlfn.TEXTAFTER(_xlfn.TEXTBEFORE(Table513[[#This Row],[rxnid]],"-"&amp;Table513[[#This Row],[enz]]),"RXN-")</f>
        <v>NDPK4_c_FWD</v>
      </c>
      <c r="E248">
        <f>_xlfn.XLOOKUP(Table513[[#This Row],[rxnid]],Table312[rxnid],Table312[kapp (1/s)],"")</f>
        <v>6.85075249154613</v>
      </c>
      <c r="F248">
        <f>(Table513[[#This Row],[kapp (1/s)]]-Table513[[#This Row],[old]])/Table513[[#This Row],[old]]</f>
        <v>1.3574688926182394</v>
      </c>
      <c r="G248">
        <f>ABS(Table513[[#This Row],[(new-old)/old]])</f>
        <v>1.3574688926182394</v>
      </c>
      <c r="H248" t="str" cm="1">
        <f t="array" ref="H248">IF(ROWS(_xlfn._xlws.FILTER(Table513[rxnid],Table513[enz]=Table513[[#This Row],[enz]]))&gt;1,"many","1")</f>
        <v>many</v>
      </c>
      <c r="I248" t="e" cm="1">
        <f t="array" ref="I248">IF(ROWS(_xlfn._xlws.FILTER(Table513[rxnid],Table513[rxn-no-enz]=Table513[[#This Row],[rxn-no-enz]]))&gt;1,"many","1")</f>
        <v>#N/A</v>
      </c>
      <c r="J248" t="str">
        <f>_xlfn.XLOOKUP(SUBSTITUTE(Table513[[#This Row],[rxnid]],"'",""),Table614[rxn],Table614[rxn],"no")</f>
        <v>no</v>
      </c>
      <c r="K248" t="str" cm="1">
        <f t="array" ref="K248">_xlfn.XLOOKUP(Table513[[#This Row],[rxnid]],"'"&amp;Table614[rxn]&amp;"'",Table614[expected kapp],"")</f>
        <v/>
      </c>
      <c r="M248" t="s">
        <v>3277</v>
      </c>
      <c r="N248">
        <v>37.237260550805097</v>
      </c>
      <c r="P248" s="4"/>
      <c r="T248"/>
      <c r="AB248" s="7" t="s">
        <v>11076</v>
      </c>
      <c r="AC248" s="7" t="str">
        <f>_xlfn.TEXTBEFORE(Table815[[#This Row],[raw]]," ")</f>
        <v>ENZSYN-rt7036</v>
      </c>
      <c r="AD248" s="7">
        <f>_xlfn.NUMBERVALUE(_xlfn.TEXTAFTER(Table815[[#This Row],[raw]]," "))</f>
        <v>1.50399164730077E-7</v>
      </c>
      <c r="AF248" s="1" t="s">
        <v>3021</v>
      </c>
      <c r="AG248" s="1" t="s">
        <v>2778</v>
      </c>
      <c r="AH248" s="9">
        <v>1.1112678626085E-5</v>
      </c>
      <c r="AI248" s="1" t="e">
        <f>_xlfn.TEXTAFTER(Table916[[#This Row],[type]],"-",-1)</f>
        <v>#N/A</v>
      </c>
      <c r="AJ248" s="1" t="str">
        <f ca="1">_xlfn.TEXTAFTER(_xlfn.TEXTBEFORE(Table916[[#This Row],[type]],"-"&amp;Table916[[#This Row],[rxn-no-enz]]),"RXN-")</f>
        <v>FOLR_c_FWD</v>
      </c>
      <c r="AK248" s="1" t="e">
        <f>_xlfn.TEXTBEFORE(Table916[[#This Row],[type]],"_",-1)</f>
        <v>#N/A</v>
      </c>
      <c r="AN248" t="s">
        <v>3027</v>
      </c>
      <c r="AO248" t="s">
        <v>2778</v>
      </c>
      <c r="AP248">
        <v>2.5223012867711399E-2</v>
      </c>
      <c r="AQ248" t="str">
        <f>_xlfn.TEXTBEFORE(Table17[[#This Row],[rxn]],"-",-1)</f>
        <v>RXN-G13027t_g_r_REV</v>
      </c>
    </row>
    <row r="249" spans="1:43" ht="17" x14ac:dyDescent="0.25">
      <c r="A249" t="s">
        <v>3174</v>
      </c>
      <c r="B249">
        <v>16.1504358898469</v>
      </c>
      <c r="C249" t="str">
        <f>_xlfn.TEXTAFTER(Table513[[#This Row],[rxnid]],"-",-1)</f>
        <v>rt7311</v>
      </c>
      <c r="D249" t="str">
        <f>_xlfn.TEXTAFTER(_xlfn.TEXTBEFORE(Table513[[#This Row],[rxnid]],"-"&amp;Table513[[#This Row],[enz]]),"RXN-")</f>
        <v>NDPK7_c_FWD</v>
      </c>
      <c r="E249">
        <f>_xlfn.XLOOKUP(Table513[[#This Row],[rxnid]],Table312[rxnid],Table312[kapp (1/s)],"")</f>
        <v>6.85075249154613</v>
      </c>
      <c r="F249">
        <f>(Table513[[#This Row],[kapp (1/s)]]-Table513[[#This Row],[old]])/Table513[[#This Row],[old]]</f>
        <v>1.3574688926182394</v>
      </c>
      <c r="G249">
        <f>ABS(Table513[[#This Row],[(new-old)/old]])</f>
        <v>1.3574688926182394</v>
      </c>
      <c r="H249" t="str" cm="1">
        <f t="array" ref="H249">IF(ROWS(_xlfn._xlws.FILTER(Table513[rxnid],Table513[enz]=Table513[[#This Row],[enz]]))&gt;1,"many","1")</f>
        <v>many</v>
      </c>
      <c r="I249" t="e" cm="1">
        <f t="array" ref="I249">IF(ROWS(_xlfn._xlws.FILTER(Table513[rxnid],Table513[rxn-no-enz]=Table513[[#This Row],[rxn-no-enz]]))&gt;1,"many","1")</f>
        <v>#N/A</v>
      </c>
      <c r="J249" t="str">
        <f>_xlfn.XLOOKUP(SUBSTITUTE(Table513[[#This Row],[rxnid]],"'",""),Table614[rxn],Table614[rxn],"no")</f>
        <v>no</v>
      </c>
      <c r="K249" t="str" cm="1">
        <f t="array" ref="K249">_xlfn.XLOOKUP(Table513[[#This Row],[rxnid]],"'"&amp;Table614[rxn]&amp;"'",Table614[expected kapp],"")</f>
        <v/>
      </c>
      <c r="M249" t="s">
        <v>3269</v>
      </c>
      <c r="N249">
        <v>37.237260550805097</v>
      </c>
      <c r="P249" s="4"/>
      <c r="T249"/>
      <c r="AB249" s="7" t="s">
        <v>11077</v>
      </c>
      <c r="AC249" s="7" t="str">
        <f>_xlfn.TEXTBEFORE(Table815[[#This Row],[raw]]," ")</f>
        <v>ENZSYN-rt3215</v>
      </c>
      <c r="AD249" s="7">
        <f>_xlfn.NUMBERVALUE(_xlfn.TEXTAFTER(Table815[[#This Row],[raw]]," "))</f>
        <v>2.1537537445035698E-8</v>
      </c>
      <c r="AF249" s="1" t="s">
        <v>3022</v>
      </c>
      <c r="AG249" s="1" t="s">
        <v>2778</v>
      </c>
      <c r="AH249" s="9">
        <v>1.1112678626085E-5</v>
      </c>
      <c r="AI249" s="1" t="e">
        <f>_xlfn.TEXTAFTER(Table916[[#This Row],[type]],"-",-1)</f>
        <v>#N/A</v>
      </c>
      <c r="AJ249" s="1" t="str">
        <f ca="1">_xlfn.TEXTAFTER(_xlfn.TEXTBEFORE(Table916[[#This Row],[type]],"-"&amp;Table916[[#This Row],[rxn-no-enz]]),"RXN-")</f>
        <v>FOLt_c_e_FWD</v>
      </c>
      <c r="AK249" s="1" t="e">
        <f>_xlfn.TEXTBEFORE(Table916[[#This Row],[type]],"_",-1)</f>
        <v>#N/A</v>
      </c>
      <c r="AN249" t="s">
        <v>6621</v>
      </c>
      <c r="AO249" t="s">
        <v>2778</v>
      </c>
      <c r="AP249">
        <v>3.3505411471513098E-2</v>
      </c>
      <c r="AQ249" t="str">
        <f>_xlfn.TEXTBEFORE(Table17[[#This Row],[rxn]],"-",-1)</f>
        <v>RXN-G3PAT_rm_FWD</v>
      </c>
    </row>
    <row r="250" spans="1:43" ht="17" x14ac:dyDescent="0.25">
      <c r="A250" t="s">
        <v>2979</v>
      </c>
      <c r="B250">
        <v>5.1330336846608002</v>
      </c>
      <c r="C250" t="str">
        <f>_xlfn.TEXTAFTER(Table513[[#This Row],[rxnid]],"-",-1)</f>
        <v>rt4576</v>
      </c>
      <c r="D250" t="str">
        <f>_xlfn.TEXTAFTER(_xlfn.TEXTBEFORE(Table513[[#This Row],[rxnid]],"-"&amp;Table513[[#This Row],[enz]]),"RXN-")</f>
        <v>DMATT_c_FWD</v>
      </c>
      <c r="E250">
        <f>_xlfn.XLOOKUP(Table513[[#This Row],[rxnid]],Table312[rxnid],Table312[kapp (1/s)],"")</f>
        <v>3.1128729010027998</v>
      </c>
      <c r="F250">
        <f>(Table513[[#This Row],[kapp (1/s)]]-Table513[[#This Row],[old]])/Table513[[#This Row],[old]]</f>
        <v>0.64896988984266391</v>
      </c>
      <c r="G250">
        <f>ABS(Table513[[#This Row],[(new-old)/old]])</f>
        <v>0.64896988984266391</v>
      </c>
      <c r="H250" t="str" cm="1">
        <f t="array" ref="H250">IF(ROWS(_xlfn._xlws.FILTER(Table513[rxnid],Table513[enz]=Table513[[#This Row],[enz]]))&gt;1,"many","1")</f>
        <v>many</v>
      </c>
      <c r="I250" t="e" cm="1">
        <f t="array" ref="I250">IF(ROWS(_xlfn._xlws.FILTER(Table513[rxnid],Table513[rxn-no-enz]=Table513[[#This Row],[rxn-no-enz]]))&gt;1,"many","1")</f>
        <v>#N/A</v>
      </c>
      <c r="J250" t="str">
        <f>_xlfn.XLOOKUP(SUBSTITUTE(Table513[[#This Row],[rxnid]],"'",""),Table614[rxn],Table614[rxn],"no")</f>
        <v>no</v>
      </c>
      <c r="K250" t="str" cm="1">
        <f t="array" ref="K250">_xlfn.XLOOKUP(Table513[[#This Row],[rxnid]],"'"&amp;Table614[rxn]&amp;"'",Table614[expected kapp],"")</f>
        <v/>
      </c>
      <c r="M250" t="s">
        <v>3255</v>
      </c>
      <c r="N250">
        <v>37.237260550805097</v>
      </c>
      <c r="P250" s="4"/>
      <c r="T250"/>
      <c r="AB250" s="7" t="s">
        <v>11078</v>
      </c>
      <c r="AC250" s="7" t="str">
        <f>_xlfn.TEXTBEFORE(Table815[[#This Row],[raw]]," ")</f>
        <v>ENZSYN-rt6481</v>
      </c>
      <c r="AD250" s="7">
        <f>_xlfn.NUMBERVALUE(_xlfn.TEXTAFTER(Table815[[#This Row],[raw]]," "))</f>
        <v>1.79629540825469E-8</v>
      </c>
      <c r="AF250" s="1" t="s">
        <v>3023</v>
      </c>
      <c r="AG250" s="1" t="s">
        <v>2778</v>
      </c>
      <c r="AH250" s="1">
        <v>1.72278869137766E-3</v>
      </c>
      <c r="AI250" s="1" t="e">
        <f>_xlfn.TEXTAFTER(Table916[[#This Row],[type]],"-",-1)</f>
        <v>#N/A</v>
      </c>
      <c r="AJ250" s="1" t="str">
        <f ca="1">_xlfn.TEXTAFTER(_xlfn.TEXTBEFORE(Table916[[#This Row],[type]],"-"&amp;Table916[[#This Row],[rxn-no-enz]]),"RXN-")</f>
        <v>FRDPt_c_l_REV</v>
      </c>
      <c r="AK250" s="1" t="e">
        <f>_xlfn.TEXTBEFORE(Table916[[#This Row],[type]],"_",-1)</f>
        <v>#N/A</v>
      </c>
      <c r="AN250" t="s">
        <v>6630</v>
      </c>
      <c r="AO250" t="s">
        <v>2778</v>
      </c>
      <c r="AP250">
        <v>3.3505411471513098E-2</v>
      </c>
      <c r="AQ250" t="str">
        <f>_xlfn.TEXTBEFORE(Table17[[#This Row],[rxn]],"-",-1)</f>
        <v>RXN-G3PD1r_c_FWD</v>
      </c>
    </row>
    <row r="251" spans="1:43" ht="17" x14ac:dyDescent="0.25">
      <c r="A251" t="s">
        <v>3072</v>
      </c>
      <c r="B251">
        <v>5.1330336846608002</v>
      </c>
      <c r="C251" t="str">
        <f>_xlfn.TEXTAFTER(Table513[[#This Row],[rxnid]],"-",-1)</f>
        <v>rt4576</v>
      </c>
      <c r="D251" t="str">
        <f>_xlfn.TEXTAFTER(_xlfn.TEXTBEFORE(Table513[[#This Row],[rxnid]],"-"&amp;Table513[[#This Row],[enz]]),"RXN-")</f>
        <v>GRTT_c_FWD</v>
      </c>
      <c r="E251">
        <f>_xlfn.XLOOKUP(Table513[[#This Row],[rxnid]],Table312[rxnid],Table312[kapp (1/s)],"")</f>
        <v>3.1128729010027998</v>
      </c>
      <c r="F251">
        <f>(Table513[[#This Row],[kapp (1/s)]]-Table513[[#This Row],[old]])/Table513[[#This Row],[old]]</f>
        <v>0.64896988984266391</v>
      </c>
      <c r="G251">
        <f>ABS(Table513[[#This Row],[(new-old)/old]])</f>
        <v>0.64896988984266391</v>
      </c>
      <c r="H251" t="str" cm="1">
        <f t="array" ref="H251">IF(ROWS(_xlfn._xlws.FILTER(Table513[rxnid],Table513[enz]=Table513[[#This Row],[enz]]))&gt;1,"many","1")</f>
        <v>many</v>
      </c>
      <c r="I251" t="e" cm="1">
        <f t="array" ref="I251">IF(ROWS(_xlfn._xlws.FILTER(Table513[rxnid],Table513[rxn-no-enz]=Table513[[#This Row],[rxn-no-enz]]))&gt;1,"many","1")</f>
        <v>#N/A</v>
      </c>
      <c r="J251" t="str">
        <f>_xlfn.XLOOKUP(SUBSTITUTE(Table513[[#This Row],[rxnid]],"'",""),Table614[rxn],Table614[rxn],"no")</f>
        <v>no</v>
      </c>
      <c r="K251" t="str" cm="1">
        <f t="array" ref="K251">_xlfn.XLOOKUP(Table513[[#This Row],[rxnid]],"'"&amp;Table614[rxn]&amp;"'",Table614[expected kapp],"")</f>
        <v/>
      </c>
      <c r="M251" t="s">
        <v>3274</v>
      </c>
      <c r="N251">
        <v>37.237260550805097</v>
      </c>
      <c r="P251" s="4"/>
      <c r="T251"/>
      <c r="AB251" s="7" t="s">
        <v>11079</v>
      </c>
      <c r="AC251" s="7" t="str">
        <f>_xlfn.TEXTBEFORE(Table815[[#This Row],[raw]]," ")</f>
        <v>ENZSYN-SNZ1SNO1</v>
      </c>
      <c r="AD251" s="7">
        <f>_xlfn.NUMBERVALUE(_xlfn.TEXTAFTER(Table815[[#This Row],[raw]]," "))</f>
        <v>7.3881038994697104E-10</v>
      </c>
      <c r="AF251" s="1" t="s">
        <v>3024</v>
      </c>
      <c r="AG251" s="1" t="s">
        <v>2778</v>
      </c>
      <c r="AH251" s="9">
        <v>1.1112597611966899E-5</v>
      </c>
      <c r="AI251" s="1" t="e">
        <f>_xlfn.TEXTAFTER(Table916[[#This Row],[type]],"-",-1)</f>
        <v>#N/A</v>
      </c>
      <c r="AJ251" s="1" t="str">
        <f ca="1">_xlfn.TEXTAFTER(_xlfn.TEXTBEFORE(Table916[[#This Row],[type]],"-"&amp;Table916[[#This Row],[rxn-no-enz]]),"RXN-")</f>
        <v>FRDPt_c_m_FWD</v>
      </c>
      <c r="AK251" s="1" t="e">
        <f>_xlfn.TEXTBEFORE(Table916[[#This Row],[type]],"_",-1)</f>
        <v>#N/A</v>
      </c>
      <c r="AN251" t="s">
        <v>3030</v>
      </c>
      <c r="AO251" t="s">
        <v>2778</v>
      </c>
      <c r="AP251">
        <v>6.3370007715551901E-2</v>
      </c>
      <c r="AQ251" t="str">
        <f>_xlfn.TEXTBEFORE(Table17[[#This Row],[rxn]],"-",-1)</f>
        <v>RXN-G5SADr_c_FWD</v>
      </c>
    </row>
    <row r="252" spans="1:43" ht="17" x14ac:dyDescent="0.25">
      <c r="A252" t="s">
        <v>2861</v>
      </c>
      <c r="B252">
        <v>2.7758410954014501</v>
      </c>
      <c r="C252" t="str">
        <f>_xlfn.TEXTAFTER(Table513[[#This Row],[rxnid]],"-",-1)</f>
        <v>rt0477</v>
      </c>
      <c r="D252" t="str">
        <f>_xlfn.TEXTAFTER(_xlfn.TEXTBEFORE(Table513[[#This Row],[rxnid]],"-"&amp;Table513[[#This Row],[enz]]),"RXN-")</f>
        <v>ACOADS182_rm_FWD</v>
      </c>
      <c r="E252">
        <f>_xlfn.XLOOKUP(Table513[[#This Row],[rxnid]],Table312[rxnid],Table312[kapp (1/s)],"")</f>
        <v>7.8697657747711904</v>
      </c>
      <c r="F252">
        <f>(Table513[[#This Row],[kapp (1/s)]]-Table513[[#This Row],[old]])/Table513[[#This Row],[old]]</f>
        <v>-0.64727780027453785</v>
      </c>
      <c r="G252">
        <f>ABS(Table513[[#This Row],[(new-old)/old]])</f>
        <v>0.64727780027453785</v>
      </c>
      <c r="H252" t="str" cm="1">
        <f t="array" ref="H252">IF(ROWS(_xlfn._xlws.FILTER(Table513[rxnid],Table513[enz]=Table513[[#This Row],[enz]]))&gt;1,"many","1")</f>
        <v>many</v>
      </c>
      <c r="I252" t="e" cm="1">
        <f t="array" ref="I252">IF(ROWS(_xlfn._xlws.FILTER(Table513[rxnid],Table513[rxn-no-enz]=Table513[[#This Row],[rxn-no-enz]]))&gt;1,"many","1")</f>
        <v>#N/A</v>
      </c>
      <c r="J252" t="str">
        <f>_xlfn.XLOOKUP(SUBSTITUTE(Table513[[#This Row],[rxnid]],"'",""),Table614[rxn],Table614[rxn],"no")</f>
        <v>no</v>
      </c>
      <c r="K252" t="str" cm="1">
        <f t="array" ref="K252">_xlfn.XLOOKUP(Table513[[#This Row],[rxnid]],"'"&amp;Table614[rxn]&amp;"'",Table614[expected kapp],"")</f>
        <v/>
      </c>
      <c r="M252" t="s">
        <v>3265</v>
      </c>
      <c r="N252">
        <v>37.237260550805097</v>
      </c>
      <c r="P252" s="4"/>
      <c r="T252"/>
      <c r="AB252" s="7" t="s">
        <v>11080</v>
      </c>
      <c r="AC252" s="7" t="str">
        <f>_xlfn.TEXTBEFORE(Table815[[#This Row],[raw]]," ")</f>
        <v>ENZSYN-rt4634</v>
      </c>
      <c r="AD252" s="7">
        <f>_xlfn.NUMBERVALUE(_xlfn.TEXTAFTER(Table815[[#This Row],[raw]]," "))</f>
        <v>3.0317669825696701E-6</v>
      </c>
      <c r="AF252" s="1" t="s">
        <v>3025</v>
      </c>
      <c r="AG252" s="1" t="s">
        <v>2778</v>
      </c>
      <c r="AH252" s="1">
        <v>1.72278869137766E-3</v>
      </c>
      <c r="AI252" s="1" t="e">
        <f>_xlfn.TEXTAFTER(Table916[[#This Row],[type]],"-",-1)</f>
        <v>#N/A</v>
      </c>
      <c r="AJ252" s="1" t="str">
        <f ca="1">_xlfn.TEXTAFTER(_xlfn.TEXTBEFORE(Table916[[#This Row],[type]],"-"&amp;Table916[[#This Row],[rxn-no-enz]]),"RXN-")</f>
        <v>FRTT_l_FWD</v>
      </c>
      <c r="AK252" s="1" t="e">
        <f>_xlfn.TEXTBEFORE(Table916[[#This Row],[type]],"_",-1)</f>
        <v>#N/A</v>
      </c>
      <c r="AN252" t="s">
        <v>3031</v>
      </c>
      <c r="AO252" t="s">
        <v>2778</v>
      </c>
      <c r="AP252">
        <v>6.3370007715551901E-2</v>
      </c>
      <c r="AQ252" t="str">
        <f>_xlfn.TEXTBEFORE(Table17[[#This Row],[rxn]],"-",-1)</f>
        <v>RXN-G5SDy_c_FWD</v>
      </c>
    </row>
    <row r="253" spans="1:43" ht="17" x14ac:dyDescent="0.25">
      <c r="A253" t="s">
        <v>2860</v>
      </c>
      <c r="B253">
        <v>2.7758410954014501</v>
      </c>
      <c r="C253" t="str">
        <f>_xlfn.TEXTAFTER(Table513[[#This Row],[rxnid]],"-",-1)</f>
        <v>rt0477</v>
      </c>
      <c r="D253" t="str">
        <f>_xlfn.TEXTAFTER(_xlfn.TEXTBEFORE(Table513[[#This Row],[rxnid]],"-"&amp;Table513[[#This Row],[enz]]),"RXN-")</f>
        <v>ACOADS181_rm_FWD</v>
      </c>
      <c r="E253">
        <f>_xlfn.XLOOKUP(Table513[[#This Row],[rxnid]],Table312[rxnid],Table312[kapp (1/s)],"")</f>
        <v>7.8697657747711904</v>
      </c>
      <c r="F253">
        <f>(Table513[[#This Row],[kapp (1/s)]]-Table513[[#This Row],[old]])/Table513[[#This Row],[old]]</f>
        <v>-0.64727780027453785</v>
      </c>
      <c r="G253">
        <f>ABS(Table513[[#This Row],[(new-old)/old]])</f>
        <v>0.64727780027453785</v>
      </c>
      <c r="H253" t="str" cm="1">
        <f t="array" ref="H253">IF(ROWS(_xlfn._xlws.FILTER(Table513[rxnid],Table513[enz]=Table513[[#This Row],[enz]]))&gt;1,"many","1")</f>
        <v>many</v>
      </c>
      <c r="I253" t="e" cm="1">
        <f t="array" ref="I253">IF(ROWS(_xlfn._xlws.FILTER(Table513[rxnid],Table513[rxn-no-enz]=Table513[[#This Row],[rxn-no-enz]]))&gt;1,"many","1")</f>
        <v>#N/A</v>
      </c>
      <c r="J253" t="str">
        <f>_xlfn.XLOOKUP(SUBSTITUTE(Table513[[#This Row],[rxnid]],"'",""),Table614[rxn],Table614[rxn],"no")</f>
        <v>no</v>
      </c>
      <c r="K253" t="str" cm="1">
        <f t="array" ref="K253">_xlfn.XLOOKUP(Table513[[#This Row],[rxnid]],"'"&amp;Table614[rxn]&amp;"'",Table614[expected kapp],"")</f>
        <v/>
      </c>
      <c r="M253" t="s">
        <v>3025</v>
      </c>
      <c r="N253">
        <v>37.237260550805097</v>
      </c>
      <c r="P253" s="4"/>
      <c r="T253"/>
      <c r="AB253" s="7" t="s">
        <v>11081</v>
      </c>
      <c r="AC253" s="7" t="str">
        <f>_xlfn.TEXTBEFORE(Table815[[#This Row],[raw]]," ")</f>
        <v>ENZSYN-rt0930_c</v>
      </c>
      <c r="AD253" s="7">
        <f>_xlfn.NUMBERVALUE(_xlfn.TEXTAFTER(Table815[[#This Row],[raw]]," "))</f>
        <v>3.7995096113064202E-7</v>
      </c>
      <c r="AF253" s="1" t="s">
        <v>6602</v>
      </c>
      <c r="AG253" s="1" t="s">
        <v>2778</v>
      </c>
      <c r="AH253" s="1">
        <v>1.7970788006360101</v>
      </c>
      <c r="AI253" s="1" t="e">
        <f>_xlfn.TEXTAFTER(Table916[[#This Row],[type]],"-",-1)</f>
        <v>#N/A</v>
      </c>
      <c r="AJ253" s="1" t="str">
        <f ca="1">_xlfn.TEXTAFTER(_xlfn.TEXTBEFORE(Table916[[#This Row],[type]],"-"&amp;Table916[[#This Row],[rxn-no-enz]]),"RXN-")</f>
        <v>FTHFL_c_REV</v>
      </c>
      <c r="AK253" s="1" t="e">
        <f>_xlfn.TEXTBEFORE(Table916[[#This Row],[type]],"_",-1)</f>
        <v>#N/A</v>
      </c>
      <c r="AN253" t="s">
        <v>3032</v>
      </c>
      <c r="AO253" t="s">
        <v>2778</v>
      </c>
      <c r="AP253">
        <v>0.107616764197455</v>
      </c>
      <c r="AQ253" t="str">
        <f>_xlfn.TEXTBEFORE(Table17[[#This Row],[rxn]],"-",-1)</f>
        <v>RXN-G6PDH2i_c_FWD</v>
      </c>
    </row>
    <row r="254" spans="1:43" ht="17" x14ac:dyDescent="0.25">
      <c r="A254" t="s">
        <v>3303</v>
      </c>
      <c r="B254">
        <v>7.2694123755434097</v>
      </c>
      <c r="C254" t="str">
        <f>_xlfn.TEXTAFTER(Table513[[#This Row],[rxnid]],"-",-1)</f>
        <v>RNR124</v>
      </c>
      <c r="D254" t="str">
        <f>_xlfn.TEXTAFTER(_xlfn.TEXTBEFORE(Table513[[#This Row],[rxnid]],"-"&amp;Table513[[#This Row],[enz]]),"RXN-")</f>
        <v>RNDR3_c_FWD</v>
      </c>
      <c r="E254">
        <f>_xlfn.XLOOKUP(Table513[[#This Row],[rxnid]],Table312[rxnid],Table312[kapp (1/s)],"")</f>
        <v>4.1376703921546802</v>
      </c>
      <c r="F254">
        <f>(Table513[[#This Row],[kapp (1/s)]]-Table513[[#This Row],[old]])/Table513[[#This Row],[old]]</f>
        <v>0.75688532110405338</v>
      </c>
      <c r="G254">
        <f>ABS(Table513[[#This Row],[(new-old)/old]])</f>
        <v>0.75688532110405338</v>
      </c>
      <c r="H254" t="str" cm="1">
        <f t="array" ref="H254">IF(ROWS(_xlfn._xlws.FILTER(Table513[rxnid],Table513[enz]=Table513[[#This Row],[enz]]))&gt;1,"many","1")</f>
        <v>many</v>
      </c>
      <c r="I254" t="e" cm="1">
        <f t="array" ref="I254">IF(ROWS(_xlfn._xlws.FILTER(Table513[rxnid],Table513[rxn-no-enz]=Table513[[#This Row],[rxn-no-enz]]))&gt;1,"many","1")</f>
        <v>#N/A</v>
      </c>
      <c r="J254" t="str">
        <f>_xlfn.XLOOKUP(SUBSTITUTE(Table513[[#This Row],[rxnid]],"'",""),Table614[rxn],Table614[rxn],"no")</f>
        <v>no</v>
      </c>
      <c r="K254" t="str" cm="1">
        <f t="array" ref="K254">_xlfn.XLOOKUP(Table513[[#This Row],[rxnid]],"'"&amp;Table614[rxn]&amp;"'",Table614[expected kapp],"")</f>
        <v/>
      </c>
      <c r="M254" t="s">
        <v>3273</v>
      </c>
      <c r="N254">
        <v>37.237260550805097</v>
      </c>
      <c r="P254" s="4"/>
      <c r="T254"/>
      <c r="AB254" s="7" t="s">
        <v>11082</v>
      </c>
      <c r="AC254" s="7" t="str">
        <f>_xlfn.TEXTBEFORE(Table815[[#This Row],[raw]]," ")</f>
        <v>ENZSYN-rt0910</v>
      </c>
      <c r="AD254" s="7">
        <f>_xlfn.NUMBERVALUE(_xlfn.TEXTAFTER(Table815[[#This Row],[raw]]," "))</f>
        <v>3.15612267994567E-7</v>
      </c>
      <c r="AF254" s="1" t="s">
        <v>3026</v>
      </c>
      <c r="AG254" s="1" t="s">
        <v>2778</v>
      </c>
      <c r="AH254" s="1">
        <v>4.9567882496338297E-2</v>
      </c>
      <c r="AI254" s="1" t="e">
        <f>_xlfn.TEXTAFTER(Table916[[#This Row],[type]],"-",-1)</f>
        <v>#N/A</v>
      </c>
      <c r="AJ254" s="1" t="str">
        <f ca="1">_xlfn.TEXTAFTER(_xlfn.TEXTBEFORE(Table916[[#This Row],[type]],"-"&amp;Table916[[#This Row],[rxn-no-enz]]),"RXN-")</f>
        <v>FUM_c_FWD</v>
      </c>
      <c r="AK254" s="1" t="e">
        <f>_xlfn.TEXTBEFORE(Table916[[#This Row],[type]],"_",-1)</f>
        <v>#N/A</v>
      </c>
      <c r="AN254" t="s">
        <v>6649</v>
      </c>
      <c r="AO254" t="s">
        <v>2778</v>
      </c>
      <c r="AP254">
        <v>0.66745905140085804</v>
      </c>
      <c r="AQ254" t="str">
        <f>_xlfn.TEXTBEFORE(Table17[[#This Row],[rxn]],"-",-1)</f>
        <v>RXN-GALUi_c_FWD</v>
      </c>
    </row>
    <row r="255" spans="1:43" ht="17" x14ac:dyDescent="0.25">
      <c r="A255" t="s">
        <v>3301</v>
      </c>
      <c r="B255">
        <v>7.2694123755434097</v>
      </c>
      <c r="C255" t="str">
        <f>_xlfn.TEXTAFTER(Table513[[#This Row],[rxnid]],"-",-1)</f>
        <v>RNR124</v>
      </c>
      <c r="D255" t="str">
        <f>_xlfn.TEXTAFTER(_xlfn.TEXTBEFORE(Table513[[#This Row],[rxnid]],"-"&amp;Table513[[#This Row],[enz]]),"RXN-")</f>
        <v>RNDR1_c_FWD</v>
      </c>
      <c r="E255">
        <f>_xlfn.XLOOKUP(Table513[[#This Row],[rxnid]],Table312[rxnid],Table312[kapp (1/s)],"")</f>
        <v>4.1376703921546802</v>
      </c>
      <c r="F255">
        <f>(Table513[[#This Row],[kapp (1/s)]]-Table513[[#This Row],[old]])/Table513[[#This Row],[old]]</f>
        <v>0.75688532110405338</v>
      </c>
      <c r="G255">
        <f>ABS(Table513[[#This Row],[(new-old)/old]])</f>
        <v>0.75688532110405338</v>
      </c>
      <c r="H255" t="str" cm="1">
        <f t="array" ref="H255">IF(ROWS(_xlfn._xlws.FILTER(Table513[rxnid],Table513[enz]=Table513[[#This Row],[enz]]))&gt;1,"many","1")</f>
        <v>many</v>
      </c>
      <c r="I255" t="e" cm="1">
        <f t="array" ref="I255">IF(ROWS(_xlfn._xlws.FILTER(Table513[rxnid],Table513[rxn-no-enz]=Table513[[#This Row],[rxn-no-enz]]))&gt;1,"many","1")</f>
        <v>#N/A</v>
      </c>
      <c r="J255" t="str">
        <f>_xlfn.XLOOKUP(SUBSTITUTE(Table513[[#This Row],[rxnid]],"'",""),Table614[rxn],Table614[rxn],"no")</f>
        <v>no</v>
      </c>
      <c r="K255" t="str" cm="1">
        <f t="array" ref="K255">_xlfn.XLOOKUP(Table513[[#This Row],[rxnid]],"'"&amp;Table614[rxn]&amp;"'",Table614[expected kapp],"")</f>
        <v/>
      </c>
      <c r="M255" t="s">
        <v>3268</v>
      </c>
      <c r="N255">
        <v>37.237260550805097</v>
      </c>
      <c r="P255" s="4"/>
      <c r="T255"/>
      <c r="AB255" s="7" t="s">
        <v>11083</v>
      </c>
      <c r="AC255" s="7" t="str">
        <f>_xlfn.TEXTBEFORE(Table815[[#This Row],[raw]]," ")</f>
        <v>ENZSYN-rt4127</v>
      </c>
      <c r="AD255" s="7">
        <f>_xlfn.NUMBERVALUE(_xlfn.TEXTAFTER(Table815[[#This Row],[raw]]," "))</f>
        <v>3.7635536795024899E-7</v>
      </c>
      <c r="AF255" s="1" t="s">
        <v>6606</v>
      </c>
      <c r="AG255" s="1" t="s">
        <v>2778</v>
      </c>
      <c r="AH255" s="1">
        <v>0.14039877731526801</v>
      </c>
      <c r="AI255" s="1" t="e">
        <f>_xlfn.TEXTAFTER(Table916[[#This Row],[type]],"-",-1)</f>
        <v>#N/A</v>
      </c>
      <c r="AJ255" s="1" t="str">
        <f ca="1">_xlfn.TEXTAFTER(_xlfn.TEXTBEFORE(Table916[[#This Row],[type]],"-"&amp;Table916[[#This Row],[rxn-no-enz]]),"RXN-")</f>
        <v>FUM_m_FWD</v>
      </c>
      <c r="AK255" s="1" t="e">
        <f>_xlfn.TEXTBEFORE(Table916[[#This Row],[type]],"_",-1)</f>
        <v>#N/A</v>
      </c>
      <c r="AN255" t="s">
        <v>6653</v>
      </c>
      <c r="AO255" t="s">
        <v>2778</v>
      </c>
      <c r="AP255">
        <v>8.4427131999760796</v>
      </c>
      <c r="AQ255" t="str">
        <f>_xlfn.TEXTBEFORE(Table17[[#This Row],[rxn]],"-",-1)</f>
        <v>RXN-GAPD_c_FWD</v>
      </c>
    </row>
    <row r="256" spans="1:43" ht="17" x14ac:dyDescent="0.25">
      <c r="A256" t="s">
        <v>3302</v>
      </c>
      <c r="B256">
        <v>7.2694123755434097</v>
      </c>
      <c r="C256" t="str">
        <f>_xlfn.TEXTAFTER(Table513[[#This Row],[rxnid]],"-",-1)</f>
        <v>RNR124</v>
      </c>
      <c r="D256" t="str">
        <f>_xlfn.TEXTAFTER(_xlfn.TEXTBEFORE(Table513[[#This Row],[rxnid]],"-"&amp;Table513[[#This Row],[enz]]),"RXN-")</f>
        <v>RNDR2_c_FWD</v>
      </c>
      <c r="E256">
        <f>_xlfn.XLOOKUP(Table513[[#This Row],[rxnid]],Table312[rxnid],Table312[kapp (1/s)],"")</f>
        <v>4.1376703921546802</v>
      </c>
      <c r="F256">
        <f>(Table513[[#This Row],[kapp (1/s)]]-Table513[[#This Row],[old]])/Table513[[#This Row],[old]]</f>
        <v>0.75688532110405338</v>
      </c>
      <c r="G256">
        <f>ABS(Table513[[#This Row],[(new-old)/old]])</f>
        <v>0.75688532110405338</v>
      </c>
      <c r="H256" t="str" cm="1">
        <f t="array" ref="H256">IF(ROWS(_xlfn._xlws.FILTER(Table513[rxnid],Table513[enz]=Table513[[#This Row],[enz]]))&gt;1,"many","1")</f>
        <v>many</v>
      </c>
      <c r="I256" t="e" cm="1">
        <f t="array" ref="I256">IF(ROWS(_xlfn._xlws.FILTER(Table513[rxnid],Table513[rxn-no-enz]=Table513[[#This Row],[rxn-no-enz]]))&gt;1,"many","1")</f>
        <v>#N/A</v>
      </c>
      <c r="J256" t="str">
        <f>_xlfn.XLOOKUP(SUBSTITUTE(Table513[[#This Row],[rxnid]],"'",""),Table614[rxn],Table614[rxn],"no")</f>
        <v>no</v>
      </c>
      <c r="K256" t="str" cm="1">
        <f t="array" ref="K256">_xlfn.XLOOKUP(Table513[[#This Row],[rxnid]],"'"&amp;Table614[rxn]&amp;"'",Table614[expected kapp],"")</f>
        <v/>
      </c>
      <c r="M256" t="s">
        <v>3272</v>
      </c>
      <c r="N256">
        <v>37.237260550805097</v>
      </c>
      <c r="P256" s="4"/>
      <c r="T256"/>
      <c r="AB256" s="7" t="s">
        <v>11084</v>
      </c>
      <c r="AC256" s="7" t="str">
        <f>_xlfn.TEXTBEFORE(Table815[[#This Row],[raw]]," ")</f>
        <v>ENZSYN-RNR124</v>
      </c>
      <c r="AD256" s="7">
        <f>_xlfn.NUMBERVALUE(_xlfn.TEXTAFTER(Table815[[#This Row],[raw]]," "))</f>
        <v>5.4218588313158098E-8</v>
      </c>
      <c r="AF256" s="1" t="s">
        <v>3027</v>
      </c>
      <c r="AG256" s="1" t="s">
        <v>2778</v>
      </c>
      <c r="AH256" s="1">
        <v>5.3104861140086902E-3</v>
      </c>
      <c r="AI256" s="1" t="e">
        <f>_xlfn.TEXTAFTER(Table916[[#This Row],[type]],"-",-1)</f>
        <v>#N/A</v>
      </c>
      <c r="AJ256" s="1" t="str">
        <f ca="1">_xlfn.TEXTAFTER(_xlfn.TEXTBEFORE(Table916[[#This Row],[type]],"-"&amp;Table916[[#This Row],[rxn-no-enz]]),"RXN-")</f>
        <v>G13027t_g_r_REV</v>
      </c>
      <c r="AK256" s="1" t="e">
        <f>_xlfn.TEXTBEFORE(Table916[[#This Row],[type]],"_",-1)</f>
        <v>#N/A</v>
      </c>
      <c r="AN256" t="s">
        <v>3037</v>
      </c>
      <c r="AO256" t="s">
        <v>2778</v>
      </c>
      <c r="AP256">
        <v>3.9919577191746602E-2</v>
      </c>
      <c r="AQ256" t="str">
        <f>_xlfn.TEXTBEFORE(Table17[[#This Row],[rxn]],"-",-1)</f>
        <v>RXN-GARFT_c_FWD</v>
      </c>
    </row>
    <row r="257" spans="1:43" ht="17" x14ac:dyDescent="0.25">
      <c r="A257" t="s">
        <v>2972</v>
      </c>
      <c r="B257" s="3">
        <v>11.4929101567472</v>
      </c>
      <c r="C257" t="str">
        <f>_xlfn.TEXTAFTER(Table513[[#This Row],[rxnid]],"-",-1)</f>
        <v>rt1321</v>
      </c>
      <c r="D257" t="str">
        <f>_xlfn.TEXTAFTER(_xlfn.TEXTBEFORE(Table513[[#This Row],[rxnid]],"-"&amp;Table513[[#This Row],[enz]]),"RXN-")</f>
        <v>DHAD2_m_FWD</v>
      </c>
      <c r="E257">
        <f>_xlfn.XLOOKUP(Table513[[#This Row],[rxnid]],Table312[rxnid],Table312[kapp (1/s)],"")</f>
        <v>4.8478030538617398</v>
      </c>
      <c r="F257">
        <f>(Table513[[#This Row],[kapp (1/s)]]-Table513[[#This Row],[old]])/Table513[[#This Row],[old]]</f>
        <v>1.3707460944792293</v>
      </c>
      <c r="G257">
        <f>ABS(Table513[[#This Row],[(new-old)/old]])</f>
        <v>1.3707460944792293</v>
      </c>
      <c r="H257" t="str" cm="1">
        <f t="array" ref="H257">IF(ROWS(_xlfn._xlws.FILTER(Table513[rxnid],Table513[enz]=Table513[[#This Row],[enz]]))&gt;1,"many","1")</f>
        <v>many</v>
      </c>
      <c r="I257" t="e" cm="1">
        <f t="array" ref="I257">IF(ROWS(_xlfn._xlws.FILTER(Table513[rxnid],Table513[rxn-no-enz]=Table513[[#This Row],[rxn-no-enz]]))&gt;1,"many","1")</f>
        <v>#N/A</v>
      </c>
      <c r="J257" t="str">
        <f>_xlfn.XLOOKUP(SUBSTITUTE(Table513[[#This Row],[rxnid]],"'",""),Table614[rxn],Table614[rxn],"no")</f>
        <v>no</v>
      </c>
      <c r="K257" t="str" cm="1">
        <f t="array" ref="K257">_xlfn.XLOOKUP(Table513[[#This Row],[rxnid]],"'"&amp;Table614[rxn]&amp;"'",Table614[expected kapp],"")</f>
        <v/>
      </c>
      <c r="M257" t="s">
        <v>3279</v>
      </c>
      <c r="N257">
        <v>37.237260550805097</v>
      </c>
      <c r="P257" s="4"/>
      <c r="T257"/>
      <c r="AB257" s="7" t="s">
        <v>11085</v>
      </c>
      <c r="AC257" s="7" t="str">
        <f>_xlfn.TEXTBEFORE(Table815[[#This Row],[raw]]," ")</f>
        <v>ENZSYN-rt3505</v>
      </c>
      <c r="AD257" s="7">
        <f>_xlfn.NUMBERVALUE(_xlfn.TEXTAFTER(Table815[[#This Row],[raw]]," "))</f>
        <v>6.7021954720286503E-10</v>
      </c>
      <c r="AF257" s="1" t="s">
        <v>6620</v>
      </c>
      <c r="AG257" s="1" t="s">
        <v>2778</v>
      </c>
      <c r="AH257" s="1">
        <v>1.22909786967148E-2</v>
      </c>
      <c r="AI257" s="1" t="e">
        <f>_xlfn.TEXTAFTER(Table916[[#This Row],[type]],"-",-1)</f>
        <v>#N/A</v>
      </c>
      <c r="AJ257" s="1" t="str">
        <f ca="1">_xlfn.TEXTAFTER(_xlfn.TEXTBEFORE(Table916[[#This Row],[type]],"-"&amp;Table916[[#This Row],[rxn-no-enz]]),"RXN-")</f>
        <v>G3PAT_l_FWD</v>
      </c>
      <c r="AK257" s="1" t="e">
        <f>_xlfn.TEXTBEFORE(Table916[[#This Row],[type]],"_",-1)</f>
        <v>#N/A</v>
      </c>
      <c r="AN257" t="s">
        <v>3038</v>
      </c>
      <c r="AO257" t="s">
        <v>2778</v>
      </c>
      <c r="AP257">
        <v>0.100892051470845</v>
      </c>
      <c r="AQ257" t="str">
        <f>_xlfn.TEXTBEFORE(Table17[[#This Row],[rxn]],"-",-1)</f>
        <v>RXN-GDPMANNt_c_g_FWD</v>
      </c>
    </row>
    <row r="258" spans="1:43" ht="17" x14ac:dyDescent="0.25">
      <c r="A258" t="s">
        <v>2971</v>
      </c>
      <c r="B258">
        <v>11.4929101567472</v>
      </c>
      <c r="C258" t="str">
        <f>_xlfn.TEXTAFTER(Table513[[#This Row],[rxnid]],"-",-1)</f>
        <v>rt1321</v>
      </c>
      <c r="D258" t="str">
        <f>_xlfn.TEXTAFTER(_xlfn.TEXTBEFORE(Table513[[#This Row],[rxnid]],"-"&amp;Table513[[#This Row],[enz]]),"RXN-")</f>
        <v>DHAD1_m_FWD</v>
      </c>
      <c r="E258">
        <f>_xlfn.XLOOKUP(Table513[[#This Row],[rxnid]],Table312[rxnid],Table312[kapp (1/s)],"")</f>
        <v>4.8478030538617398</v>
      </c>
      <c r="F258">
        <f>(Table513[[#This Row],[kapp (1/s)]]-Table513[[#This Row],[old]])/Table513[[#This Row],[old]]</f>
        <v>1.3707460944792293</v>
      </c>
      <c r="G258">
        <f>ABS(Table513[[#This Row],[(new-old)/old]])</f>
        <v>1.3707460944792293</v>
      </c>
      <c r="H258" t="str" cm="1">
        <f t="array" ref="H258">IF(ROWS(_xlfn._xlws.FILTER(Table513[rxnid],Table513[enz]=Table513[[#This Row],[enz]]))&gt;1,"many","1")</f>
        <v>many</v>
      </c>
      <c r="I258" t="e" cm="1">
        <f t="array" ref="I258">IF(ROWS(_xlfn._xlws.FILTER(Table513[rxnid],Table513[rxn-no-enz]=Table513[[#This Row],[rxn-no-enz]]))&gt;1,"many","1")</f>
        <v>#N/A</v>
      </c>
      <c r="J258" t="str">
        <f>_xlfn.XLOOKUP(SUBSTITUTE(Table513[[#This Row],[rxnid]],"'",""),Table614[rxn],Table614[rxn],"no")</f>
        <v>no</v>
      </c>
      <c r="K258" t="str" cm="1">
        <f t="array" ref="K258">_xlfn.XLOOKUP(Table513[[#This Row],[rxnid]],"'"&amp;Table614[rxn]&amp;"'",Table614[expected kapp],"")</f>
        <v/>
      </c>
      <c r="M258" t="s">
        <v>3275</v>
      </c>
      <c r="N258">
        <v>37.237260550805097</v>
      </c>
      <c r="P258" s="4"/>
      <c r="T258"/>
      <c r="AB258" s="7" t="s">
        <v>11086</v>
      </c>
      <c r="AC258" s="7" t="str">
        <f>_xlfn.TEXTBEFORE(Table815[[#This Row],[raw]]," ")</f>
        <v>ENZSYN-rt4920</v>
      </c>
      <c r="AD258" s="7">
        <f>_xlfn.NUMBERVALUE(_xlfn.TEXTAFTER(Table815[[#This Row],[raw]]," "))</f>
        <v>2.1034339697256699E-7</v>
      </c>
      <c r="AF258" s="1" t="s">
        <v>6630</v>
      </c>
      <c r="AG258" s="1" t="s">
        <v>2778</v>
      </c>
      <c r="AH258" s="1">
        <v>1.2002938902104099E-2</v>
      </c>
      <c r="AI258" s="1" t="e">
        <f>_xlfn.TEXTAFTER(Table916[[#This Row],[type]],"-",-1)</f>
        <v>#N/A</v>
      </c>
      <c r="AJ258" s="1" t="str">
        <f ca="1">_xlfn.TEXTAFTER(_xlfn.TEXTBEFORE(Table916[[#This Row],[type]],"-"&amp;Table916[[#This Row],[rxn-no-enz]]),"RXN-")</f>
        <v>G3PD1r_c_FWD</v>
      </c>
      <c r="AK258" s="1" t="e">
        <f>_xlfn.TEXTBEFORE(Table916[[#This Row],[type]],"_",-1)</f>
        <v>#N/A</v>
      </c>
      <c r="AN258" t="s">
        <v>3039</v>
      </c>
      <c r="AO258" t="s">
        <v>2778</v>
      </c>
      <c r="AP258">
        <v>0.100892051470845</v>
      </c>
      <c r="AQ258" t="str">
        <f>_xlfn.TEXTBEFORE(Table17[[#This Row],[rxn]],"-",-1)</f>
        <v>RXN-GDPt_c_g_FWD</v>
      </c>
    </row>
    <row r="259" spans="1:43" ht="17" x14ac:dyDescent="0.25">
      <c r="A259" t="s">
        <v>8063</v>
      </c>
      <c r="B259">
        <v>47.008564596656498</v>
      </c>
      <c r="C259" t="str">
        <f>_xlfn.TEXTAFTER(Table513[[#This Row],[rxnid]],"-",-1)</f>
        <v>rt7263_c</v>
      </c>
      <c r="D259" t="str">
        <f>_xlfn.TEXTAFTER(_xlfn.TEXTBEFORE(Table513[[#This Row],[rxnid]],"-"&amp;Table513[[#This Row],[enz]]),"RXN-")</f>
        <v>TKT2_c_FWD</v>
      </c>
      <c r="E259" t="str">
        <f>_xlfn.XLOOKUP(Table513[[#This Row],[rxnid]],Table312[rxnid],Table312[kapp (1/s)],"")</f>
        <v/>
      </c>
      <c r="F259" t="e">
        <f>(Table513[[#This Row],[kapp (1/s)]]-Table513[[#This Row],[old]])/Table513[[#This Row],[old]]</f>
        <v>#VALUE!</v>
      </c>
      <c r="G259" t="e">
        <f>ABS(Table513[[#This Row],[(new-old)/old]])</f>
        <v>#VALUE!</v>
      </c>
      <c r="H259" t="str" cm="1">
        <f t="array" ref="H259">IF(ROWS(_xlfn._xlws.FILTER(Table513[rxnid],Table513[enz]=Table513[[#This Row],[enz]]))&gt;1,"many","1")</f>
        <v>many</v>
      </c>
      <c r="I259" t="e" cm="1">
        <f t="array" ref="I259">IF(ROWS(_xlfn._xlws.FILTER(Table513[rxnid],Table513[rxn-no-enz]=Table513[[#This Row],[rxn-no-enz]]))&gt;1,"many","1")</f>
        <v>#N/A</v>
      </c>
      <c r="J259" t="str">
        <f>_xlfn.XLOOKUP(SUBSTITUTE(Table513[[#This Row],[rxnid]],"'",""),Table614[rxn],Table614[rxn],"no")</f>
        <v>no</v>
      </c>
      <c r="K259" t="str" cm="1">
        <f t="array" ref="K259">_xlfn.XLOOKUP(Table513[[#This Row],[rxnid]],"'"&amp;Table614[rxn]&amp;"'",Table614[expected kapp],"")</f>
        <v/>
      </c>
      <c r="M259" t="s">
        <v>3266</v>
      </c>
      <c r="N259">
        <v>37.237260550805097</v>
      </c>
      <c r="P259" s="4"/>
      <c r="T259"/>
      <c r="AB259" s="7" t="s">
        <v>11087</v>
      </c>
      <c r="AC259" s="7" t="str">
        <f>_xlfn.TEXTBEFORE(Table815[[#This Row],[raw]]," ")</f>
        <v>ENZSYN-rt8465</v>
      </c>
      <c r="AD259" s="7">
        <f>_xlfn.NUMBERVALUE(_xlfn.TEXTAFTER(Table815[[#This Row],[raw]]," "))</f>
        <v>7.6741771607103298E-7</v>
      </c>
      <c r="AF259" s="1" t="s">
        <v>3030</v>
      </c>
      <c r="AG259" s="1" t="s">
        <v>2778</v>
      </c>
      <c r="AH259" s="1">
        <v>2.3892797536399401E-2</v>
      </c>
      <c r="AI259" s="1" t="e">
        <f>_xlfn.TEXTAFTER(Table916[[#This Row],[type]],"-",-1)</f>
        <v>#N/A</v>
      </c>
      <c r="AJ259" s="1" t="str">
        <f ca="1">_xlfn.TEXTAFTER(_xlfn.TEXTBEFORE(Table916[[#This Row],[type]],"-"&amp;Table916[[#This Row],[rxn-no-enz]]),"RXN-")</f>
        <v>G5SADr_c_FWD</v>
      </c>
      <c r="AK259" s="1" t="e">
        <f>_xlfn.TEXTBEFORE(Table916[[#This Row],[type]],"_",-1)</f>
        <v>#N/A</v>
      </c>
      <c r="AN259" t="s">
        <v>6677</v>
      </c>
      <c r="AO259" t="s">
        <v>2778</v>
      </c>
      <c r="AP259" s="3">
        <v>1.149557405E-9</v>
      </c>
      <c r="AQ259" t="str">
        <f>_xlfn.TEXTBEFORE(Table17[[#This Row],[rxn]],"-",-1)</f>
        <v>RXN-GENERIC_fe3feCATION_c_FWD</v>
      </c>
    </row>
    <row r="260" spans="1:43" ht="17" x14ac:dyDescent="0.25">
      <c r="A260" t="s">
        <v>8061</v>
      </c>
      <c r="B260">
        <v>47.008564596656498</v>
      </c>
      <c r="C260" t="str">
        <f>_xlfn.TEXTAFTER(Table513[[#This Row],[rxnid]],"-",-1)</f>
        <v>rt7263_c</v>
      </c>
      <c r="D260" t="str">
        <f>_xlfn.TEXTAFTER(_xlfn.TEXTBEFORE(Table513[[#This Row],[rxnid]],"-"&amp;Table513[[#This Row],[enz]]),"RXN-")</f>
        <v>TKT1_c_FWD</v>
      </c>
      <c r="E260" t="str">
        <f>_xlfn.XLOOKUP(Table513[[#This Row],[rxnid]],Table312[rxnid],Table312[kapp (1/s)],"")</f>
        <v/>
      </c>
      <c r="F260" t="e">
        <f>(Table513[[#This Row],[kapp (1/s)]]-Table513[[#This Row],[old]])/Table513[[#This Row],[old]]</f>
        <v>#VALUE!</v>
      </c>
      <c r="G260" t="e">
        <f>ABS(Table513[[#This Row],[(new-old)/old]])</f>
        <v>#VALUE!</v>
      </c>
      <c r="H260" t="str" cm="1">
        <f t="array" ref="H260">IF(ROWS(_xlfn._xlws.FILTER(Table513[rxnid],Table513[enz]=Table513[[#This Row],[enz]]))&gt;1,"many","1")</f>
        <v>many</v>
      </c>
      <c r="I260" t="e" cm="1">
        <f t="array" ref="I260">IF(ROWS(_xlfn._xlws.FILTER(Table513[rxnid],Table513[rxn-no-enz]=Table513[[#This Row],[rxn-no-enz]]))&gt;1,"many","1")</f>
        <v>#N/A</v>
      </c>
      <c r="J260" t="str">
        <f>_xlfn.XLOOKUP(SUBSTITUTE(Table513[[#This Row],[rxnid]],"'",""),Table614[rxn],Table614[rxn],"no")</f>
        <v>no</v>
      </c>
      <c r="K260" t="str" cm="1">
        <f t="array" ref="K260">_xlfn.XLOOKUP(Table513[[#This Row],[rxnid]],"'"&amp;Table614[rxn]&amp;"'",Table614[expected kapp],"")</f>
        <v/>
      </c>
      <c r="M260" t="s">
        <v>3046</v>
      </c>
      <c r="N260">
        <v>37.237260550805097</v>
      </c>
      <c r="P260" s="4"/>
      <c r="T260"/>
      <c r="AB260" s="7" t="s">
        <v>11088</v>
      </c>
      <c r="AC260" s="7" t="str">
        <f>_xlfn.TEXTBEFORE(Table815[[#This Row],[raw]]," ")</f>
        <v>ENZSYN-rt5719</v>
      </c>
      <c r="AD260" s="7">
        <f>_xlfn.NUMBERVALUE(_xlfn.TEXTAFTER(Table815[[#This Row],[raw]]," "))</f>
        <v>4.6954778380332501E-7</v>
      </c>
      <c r="AF260" s="1" t="s">
        <v>3031</v>
      </c>
      <c r="AG260" s="1" t="s">
        <v>2778</v>
      </c>
      <c r="AH260" s="9">
        <v>2.3892797536399401E-2</v>
      </c>
      <c r="AI260" s="1" t="e">
        <f>_xlfn.TEXTAFTER(Table916[[#This Row],[type]],"-",-1)</f>
        <v>#N/A</v>
      </c>
      <c r="AJ260" s="1" t="str">
        <f ca="1">_xlfn.TEXTAFTER(_xlfn.TEXTBEFORE(Table916[[#This Row],[type]],"-"&amp;Table916[[#This Row],[rxn-no-enz]]),"RXN-")</f>
        <v>G5SDy_c_FWD</v>
      </c>
      <c r="AK260" s="1" t="e">
        <f>_xlfn.TEXTBEFORE(Table916[[#This Row],[type]],"_",-1)</f>
        <v>#N/A</v>
      </c>
      <c r="AN260" t="s">
        <v>6679</v>
      </c>
      <c r="AO260" t="s">
        <v>2778</v>
      </c>
      <c r="AP260" s="3">
        <v>5.3668619599999999E-10</v>
      </c>
      <c r="AQ260" t="str">
        <f>_xlfn.TEXTBEFORE(Table17[[#This Row],[rxn]],"-",-1)</f>
        <v>RXN-GENERIC_hCATION1_c_FWD</v>
      </c>
    </row>
    <row r="261" spans="1:43" ht="17" x14ac:dyDescent="0.25">
      <c r="A261" t="s">
        <v>6604</v>
      </c>
      <c r="B261">
        <v>123.542598263568</v>
      </c>
      <c r="C261" t="str">
        <f>_xlfn.TEXTAFTER(Table513[[#This Row],[rxnid]],"-",-1)</f>
        <v>rt6998</v>
      </c>
      <c r="D261" t="str">
        <f>_xlfn.TEXTAFTER(_xlfn.TEXTBEFORE(Table513[[#This Row],[rxnid]],"-"&amp;Table513[[#This Row],[enz]]),"RXN-")</f>
        <v>FTHFL_m_REV</v>
      </c>
      <c r="E261" t="str">
        <f>_xlfn.XLOOKUP(Table513[[#This Row],[rxnid]],Table312[rxnid],Table312[kapp (1/s)],"")</f>
        <v/>
      </c>
      <c r="F261" t="e">
        <f>(Table513[[#This Row],[kapp (1/s)]]-Table513[[#This Row],[old]])/Table513[[#This Row],[old]]</f>
        <v>#VALUE!</v>
      </c>
      <c r="G261" t="e">
        <f>ABS(Table513[[#This Row],[(new-old)/old]])</f>
        <v>#VALUE!</v>
      </c>
      <c r="H261" t="str" cm="1">
        <f t="array" ref="H261">IF(ROWS(_xlfn._xlws.FILTER(Table513[rxnid],Table513[enz]=Table513[[#This Row],[enz]]))&gt;1,"many","1")</f>
        <v>many</v>
      </c>
      <c r="I261" t="e" cm="1">
        <f t="array" ref="I261">IF(ROWS(_xlfn._xlws.FILTER(Table513[rxnid],Table513[rxn-no-enz]=Table513[[#This Row],[rxn-no-enz]]))&gt;1,"many","1")</f>
        <v>#N/A</v>
      </c>
      <c r="J261" t="str">
        <f>_xlfn.XLOOKUP(SUBSTITUTE(Table513[[#This Row],[rxnid]],"'",""),Table614[rxn],Table614[rxn],"no")</f>
        <v>no</v>
      </c>
      <c r="K261" t="str" cm="1">
        <f t="array" ref="K261">_xlfn.XLOOKUP(Table513[[#This Row],[rxnid]],"'"&amp;Table614[rxn]&amp;"'",Table614[expected kapp],"")</f>
        <v/>
      </c>
      <c r="M261" t="s">
        <v>3270</v>
      </c>
      <c r="N261">
        <v>37.237260550805097</v>
      </c>
      <c r="P261" s="4"/>
      <c r="T261"/>
      <c r="AB261" s="7" t="s">
        <v>11089</v>
      </c>
      <c r="AC261" s="7" t="str">
        <f>_xlfn.TEXTBEFORE(Table815[[#This Row],[raw]]," ")</f>
        <v>ENZSYN-rt5075</v>
      </c>
      <c r="AD261" s="7">
        <f>_xlfn.NUMBERVALUE(_xlfn.TEXTAFTER(Table815[[#This Row],[raw]]," "))</f>
        <v>7.9600387388001294E-8</v>
      </c>
      <c r="AF261" s="1" t="s">
        <v>6649</v>
      </c>
      <c r="AG261" s="1" t="s">
        <v>2778</v>
      </c>
      <c r="AH261" s="9">
        <v>0.14052718628682501</v>
      </c>
      <c r="AI261" s="1" t="e">
        <f>_xlfn.TEXTAFTER(Table916[[#This Row],[type]],"-",-1)</f>
        <v>#N/A</v>
      </c>
      <c r="AJ261" s="1" t="str">
        <f ca="1">_xlfn.TEXTAFTER(_xlfn.TEXTBEFORE(Table916[[#This Row],[type]],"-"&amp;Table916[[#This Row],[rxn-no-enz]]),"RXN-")</f>
        <v>GALUi_c_FWD</v>
      </c>
      <c r="AK261" s="1" t="e">
        <f>_xlfn.TEXTBEFORE(Table916[[#This Row],[type]],"_",-1)</f>
        <v>#N/A</v>
      </c>
      <c r="AN261" t="s">
        <v>3042</v>
      </c>
      <c r="AO261" t="s">
        <v>2778</v>
      </c>
      <c r="AP261" s="3">
        <v>1.9985741546E-8</v>
      </c>
      <c r="AQ261" t="str">
        <f>_xlfn.TEXTBEFORE(Table17[[#This Row],[rxn]],"-",-1)</f>
        <v>RXN-GENERIC_mg2mg2ormn2_c_FWD</v>
      </c>
    </row>
    <row r="262" spans="1:43" ht="17" x14ac:dyDescent="0.25">
      <c r="A262" t="s">
        <v>7293</v>
      </c>
      <c r="B262">
        <v>123.542598263568</v>
      </c>
      <c r="C262" t="str">
        <f>_xlfn.TEXTAFTER(Table513[[#This Row],[rxnid]],"-",-1)</f>
        <v>rt6998</v>
      </c>
      <c r="D262" t="str">
        <f>_xlfn.TEXTAFTER(_xlfn.TEXTBEFORE(Table513[[#This Row],[rxnid]],"-"&amp;Table513[[#This Row],[enz]]),"RXN-")</f>
        <v>MTHFC_m_FWD</v>
      </c>
      <c r="E262" t="str">
        <f>_xlfn.XLOOKUP(Table513[[#This Row],[rxnid]],Table312[rxnid],Table312[kapp (1/s)],"")</f>
        <v/>
      </c>
      <c r="F262" t="e">
        <f>(Table513[[#This Row],[kapp (1/s)]]-Table513[[#This Row],[old]])/Table513[[#This Row],[old]]</f>
        <v>#VALUE!</v>
      </c>
      <c r="G262" t="e">
        <f>ABS(Table513[[#This Row],[(new-old)/old]])</f>
        <v>#VALUE!</v>
      </c>
      <c r="H262" t="str" cm="1">
        <f t="array" ref="H262">IF(ROWS(_xlfn._xlws.FILTER(Table513[rxnid],Table513[enz]=Table513[[#This Row],[enz]]))&gt;1,"many","1")</f>
        <v>many</v>
      </c>
      <c r="I262" t="e" cm="1">
        <f t="array" ref="I262">IF(ROWS(_xlfn._xlws.FILTER(Table513[rxnid],Table513[rxn-no-enz]=Table513[[#This Row],[rxn-no-enz]]))&gt;1,"many","1")</f>
        <v>#N/A</v>
      </c>
      <c r="J262" t="str">
        <f>_xlfn.XLOOKUP(SUBSTITUTE(Table513[[#This Row],[rxnid]],"'",""),Table614[rxn],Table614[rxn],"no")</f>
        <v>no</v>
      </c>
      <c r="K262" t="str" cm="1">
        <f t="array" ref="K262">_xlfn.XLOOKUP(Table513[[#This Row],[rxnid]],"'"&amp;Table614[rxn]&amp;"'",Table614[expected kapp],"")</f>
        <v/>
      </c>
      <c r="M262" t="s">
        <v>3271</v>
      </c>
      <c r="N262">
        <v>37.237260550805097</v>
      </c>
      <c r="P262" s="4"/>
      <c r="T262"/>
      <c r="AB262" s="7" t="s">
        <v>11090</v>
      </c>
      <c r="AC262" s="7" t="str">
        <f>_xlfn.TEXTBEFORE(Table815[[#This Row],[raw]]," ")</f>
        <v>ENZSYN-rt4692</v>
      </c>
      <c r="AD262" s="7">
        <f>_xlfn.NUMBERVALUE(_xlfn.TEXTAFTER(Table815[[#This Row],[raw]]," "))</f>
        <v>3.5550676310002299E-7</v>
      </c>
      <c r="AF262" s="1" t="s">
        <v>3036</v>
      </c>
      <c r="AG262" s="1" t="s">
        <v>2778</v>
      </c>
      <c r="AH262" s="9">
        <v>2.2199570587247002</v>
      </c>
      <c r="AI262" s="1" t="e">
        <f>_xlfn.TEXTAFTER(Table916[[#This Row],[type]],"-",-1)</f>
        <v>#N/A</v>
      </c>
      <c r="AJ262" s="1" t="str">
        <f ca="1">_xlfn.TEXTAFTER(_xlfn.TEXTBEFORE(Table916[[#This Row],[type]],"-"&amp;Table916[[#This Row],[rxn-no-enz]]),"RXN-")</f>
        <v>GAPD_c_FWD</v>
      </c>
      <c r="AK262" s="1" t="e">
        <f>_xlfn.TEXTBEFORE(Table916[[#This Row],[type]],"_",-1)</f>
        <v>#N/A</v>
      </c>
      <c r="AN262" t="s">
        <v>6707</v>
      </c>
      <c r="AO262" t="s">
        <v>2778</v>
      </c>
      <c r="AP262" s="3">
        <v>2.0464100171E-8</v>
      </c>
      <c r="AQ262" t="str">
        <f>_xlfn.TEXTBEFORE(Table17[[#This Row],[rxn]],"-",-1)</f>
        <v>RXN-GENERIC_ni2metal2_c_FWD</v>
      </c>
    </row>
    <row r="263" spans="1:43" ht="17" x14ac:dyDescent="0.25">
      <c r="A263" t="s">
        <v>7297</v>
      </c>
      <c r="B263">
        <v>123.542598263568</v>
      </c>
      <c r="C263" t="str">
        <f>_xlfn.TEXTAFTER(Table513[[#This Row],[rxnid]],"-",-1)</f>
        <v>rt6998</v>
      </c>
      <c r="D263" t="str">
        <f>_xlfn.TEXTAFTER(_xlfn.TEXTBEFORE(Table513[[#This Row],[rxnid]],"-"&amp;Table513[[#This Row],[enz]]),"RXN-")</f>
        <v>MTHFD_m_FWD</v>
      </c>
      <c r="E263" t="str">
        <f>_xlfn.XLOOKUP(Table513[[#This Row],[rxnid]],Table312[rxnid],Table312[kapp (1/s)],"")</f>
        <v/>
      </c>
      <c r="F263" t="e">
        <f>(Table513[[#This Row],[kapp (1/s)]]-Table513[[#This Row],[old]])/Table513[[#This Row],[old]]</f>
        <v>#VALUE!</v>
      </c>
      <c r="G263" t="e">
        <f>ABS(Table513[[#This Row],[(new-old)/old]])</f>
        <v>#VALUE!</v>
      </c>
      <c r="H263" t="str" cm="1">
        <f t="array" ref="H263">IF(ROWS(_xlfn._xlws.FILTER(Table513[rxnid],Table513[enz]=Table513[[#This Row],[enz]]))&gt;1,"many","1")</f>
        <v>many</v>
      </c>
      <c r="I263" t="e" cm="1">
        <f t="array" ref="I263">IF(ROWS(_xlfn._xlws.FILTER(Table513[rxnid],Table513[rxn-no-enz]=Table513[[#This Row],[rxn-no-enz]]))&gt;1,"many","1")</f>
        <v>#N/A</v>
      </c>
      <c r="J263" t="str">
        <f>_xlfn.XLOOKUP(SUBSTITUTE(Table513[[#This Row],[rxnid]],"'",""),Table614[rxn],Table614[rxn],"no")</f>
        <v>no</v>
      </c>
      <c r="K263" t="str" cm="1">
        <f t="array" ref="K263">_xlfn.XLOOKUP(Table513[[#This Row],[rxnid]],"'"&amp;Table614[rxn]&amp;"'",Table614[expected kapp],"")</f>
        <v/>
      </c>
      <c r="M263" t="s">
        <v>3278</v>
      </c>
      <c r="N263">
        <v>37.237260550805097</v>
      </c>
      <c r="P263" s="4"/>
      <c r="T263"/>
      <c r="AB263" s="7" t="s">
        <v>11091</v>
      </c>
      <c r="AC263" s="7" t="str">
        <f>_xlfn.TEXTBEFORE(Table815[[#This Row],[raw]]," ")</f>
        <v>ENZSYN-rt10571935</v>
      </c>
      <c r="AD263" s="7">
        <f>_xlfn.NUMBERVALUE(_xlfn.TEXTAFTER(Table815[[#This Row],[raw]]," "))</f>
        <v>3.8697856607856102E-8</v>
      </c>
      <c r="AF263" s="1" t="s">
        <v>3037</v>
      </c>
      <c r="AG263" s="1" t="s">
        <v>2778</v>
      </c>
      <c r="AH263" s="9">
        <v>1.34550646213358E-2</v>
      </c>
      <c r="AI263" s="1" t="e">
        <f>_xlfn.TEXTAFTER(Table916[[#This Row],[type]],"-",-1)</f>
        <v>#N/A</v>
      </c>
      <c r="AJ263" s="1" t="str">
        <f ca="1">_xlfn.TEXTAFTER(_xlfn.TEXTBEFORE(Table916[[#This Row],[type]],"-"&amp;Table916[[#This Row],[rxn-no-enz]]),"RXN-")</f>
        <v>GARFT_c_FWD</v>
      </c>
      <c r="AK263" s="1" t="e">
        <f>_xlfn.TEXTBEFORE(Table916[[#This Row],[type]],"_",-1)</f>
        <v>#N/A</v>
      </c>
      <c r="AN263" t="s">
        <v>3043</v>
      </c>
      <c r="AO263" t="s">
        <v>2778</v>
      </c>
      <c r="AP263" s="3">
        <v>1.4715102926E-8</v>
      </c>
      <c r="AQ263" t="str">
        <f>_xlfn.TEXTBEFORE(Table17[[#This Row],[rxn]],"-",-1)</f>
        <v>RXN-GENERIC_phemeheme_m_FWD</v>
      </c>
    </row>
    <row r="264" spans="1:43" ht="17" x14ac:dyDescent="0.25">
      <c r="A264" t="s">
        <v>7295</v>
      </c>
      <c r="B264">
        <v>123.542598263568</v>
      </c>
      <c r="C264" t="str">
        <f>_xlfn.TEXTAFTER(Table513[[#This Row],[rxnid]],"-",-1)</f>
        <v>rt6998</v>
      </c>
      <c r="D264" t="str">
        <f>_xlfn.TEXTAFTER(_xlfn.TEXTBEFORE(Table513[[#This Row],[rxnid]],"-"&amp;Table513[[#This Row],[enz]]),"RXN-")</f>
        <v>MTHFD_c_FWD</v>
      </c>
      <c r="E264">
        <f>_xlfn.XLOOKUP(Table513[[#This Row],[rxnid]],Table312[rxnid],Table312[kapp (1/s)],"")</f>
        <v>131.274046537072</v>
      </c>
      <c r="F264">
        <f>(Table513[[#This Row],[kapp (1/s)]]-Table513[[#This Row],[old]])/Table513[[#This Row],[old]]</f>
        <v>-5.8895482217961696E-2</v>
      </c>
      <c r="G264">
        <f>ABS(Table513[[#This Row],[(new-old)/old]])</f>
        <v>5.8895482217961696E-2</v>
      </c>
      <c r="H264" t="str" cm="1">
        <f t="array" ref="H264">IF(ROWS(_xlfn._xlws.FILTER(Table513[rxnid],Table513[enz]=Table513[[#This Row],[enz]]))&gt;1,"many","1")</f>
        <v>many</v>
      </c>
      <c r="I264" t="e" cm="1">
        <f t="array" ref="I264">IF(ROWS(_xlfn._xlws.FILTER(Table513[rxnid],Table513[rxn-no-enz]=Table513[[#This Row],[rxn-no-enz]]))&gt;1,"many","1")</f>
        <v>#N/A</v>
      </c>
      <c r="J264" t="str">
        <f>_xlfn.XLOOKUP(SUBSTITUTE(Table513[[#This Row],[rxnid]],"'",""),Table614[rxn],Table614[rxn],"no")</f>
        <v>no</v>
      </c>
      <c r="K264" t="str" cm="1">
        <f t="array" ref="K264">_xlfn.XLOOKUP(Table513[[#This Row],[rxnid]],"'"&amp;Table614[rxn]&amp;"'",Table614[expected kapp],"")</f>
        <v/>
      </c>
      <c r="M264" t="s">
        <v>3267</v>
      </c>
      <c r="N264">
        <v>37.237260550805097</v>
      </c>
      <c r="P264" s="4"/>
      <c r="T264"/>
      <c r="AB264" s="7" t="s">
        <v>11092</v>
      </c>
      <c r="AC264" s="7" t="str">
        <f>_xlfn.TEXTBEFORE(Table815[[#This Row],[raw]]," ")</f>
        <v>ENZSYN-rt7910</v>
      </c>
      <c r="AD264" s="7">
        <f>_xlfn.NUMBERVALUE(_xlfn.TEXTAFTER(Table815[[#This Row],[raw]]," "))</f>
        <v>9.1099386997341496E-8</v>
      </c>
      <c r="AF264" s="1" t="s">
        <v>3038</v>
      </c>
      <c r="AG264" s="1" t="s">
        <v>2778</v>
      </c>
      <c r="AH264" s="9">
        <v>2.1241944456034698E-2</v>
      </c>
      <c r="AI264" s="1" t="e">
        <f>_xlfn.TEXTAFTER(Table916[[#This Row],[type]],"-",-1)</f>
        <v>#N/A</v>
      </c>
      <c r="AJ264" s="1" t="str">
        <f ca="1">_xlfn.TEXTAFTER(_xlfn.TEXTBEFORE(Table916[[#This Row],[type]],"-"&amp;Table916[[#This Row],[rxn-no-enz]]),"RXN-")</f>
        <v>GDPMANNt_c_g_FWD</v>
      </c>
      <c r="AK264" s="1" t="e">
        <f>_xlfn.TEXTBEFORE(Table916[[#This Row],[type]],"_",-1)</f>
        <v>#N/A</v>
      </c>
      <c r="AN264" t="s">
        <v>6709</v>
      </c>
      <c r="AO264" t="s">
        <v>2778</v>
      </c>
      <c r="AP264" s="3">
        <v>1.34975374799999E-9</v>
      </c>
      <c r="AQ264" t="str">
        <f>_xlfn.TEXTBEFORE(Table17[[#This Row],[rxn]],"-",-1)</f>
        <v>RXN-GENERIC_shemeheme_c_FWD</v>
      </c>
    </row>
    <row r="265" spans="1:43" ht="17" x14ac:dyDescent="0.25">
      <c r="A265" t="s">
        <v>2872</v>
      </c>
      <c r="B265">
        <v>21.474813570070101</v>
      </c>
      <c r="C265" t="str">
        <f>_xlfn.TEXTAFTER(Table513[[#This Row],[rxnid]],"-",-1)</f>
        <v>rt7437</v>
      </c>
      <c r="D265" t="str">
        <f>_xlfn.TEXTAFTER(_xlfn.TEXTBEFORE(Table513[[#This Row],[rxnid]],"-"&amp;Table513[[#This Row],[enz]]),"RXN-")</f>
        <v>ADSL1r_c_FWD</v>
      </c>
      <c r="E265">
        <f>_xlfn.XLOOKUP(Table513[[#This Row],[rxnid]],Table312[rxnid],Table312[kapp (1/s)],"")</f>
        <v>6.8592436145115796</v>
      </c>
      <c r="F265">
        <f>(Table513[[#This Row],[kapp (1/s)]]-Table513[[#This Row],[old]])/Table513[[#This Row],[old]]</f>
        <v>2.1307844970890772</v>
      </c>
      <c r="G265">
        <f>ABS(Table513[[#This Row],[(new-old)/old]])</f>
        <v>2.1307844970890772</v>
      </c>
      <c r="H265" t="str" cm="1">
        <f t="array" ref="H265">IF(ROWS(_xlfn._xlws.FILTER(Table513[rxnid],Table513[enz]=Table513[[#This Row],[enz]]))&gt;1,"many","1")</f>
        <v>many</v>
      </c>
      <c r="I265" t="e" cm="1">
        <f t="array" ref="I265">IF(ROWS(_xlfn._xlws.FILTER(Table513[rxnid],Table513[rxn-no-enz]=Table513[[#This Row],[rxn-no-enz]]))&gt;1,"many","1")</f>
        <v>#N/A</v>
      </c>
      <c r="J265" t="str">
        <f>_xlfn.XLOOKUP(SUBSTITUTE(Table513[[#This Row],[rxnid]],"'",""),Table614[rxn],Table614[rxn],"no")</f>
        <v>no</v>
      </c>
      <c r="K265" t="str" cm="1">
        <f t="array" ref="K265">_xlfn.XLOOKUP(Table513[[#This Row],[rxnid]],"'"&amp;Table614[rxn]&amp;"'",Table614[expected kapp],"")</f>
        <v/>
      </c>
      <c r="M265" t="s">
        <v>3276</v>
      </c>
      <c r="N265">
        <v>37.237260550805097</v>
      </c>
      <c r="P265" s="4"/>
      <c r="T265"/>
      <c r="AB265" s="7" t="s">
        <v>11093</v>
      </c>
      <c r="AC265" s="7" t="str">
        <f>_xlfn.TEXTBEFORE(Table815[[#This Row],[raw]]," ")</f>
        <v>ENZSYN-rt5857</v>
      </c>
      <c r="AD265" s="7">
        <f>_xlfn.NUMBERVALUE(_xlfn.TEXTAFTER(Table815[[#This Row],[raw]]," "))</f>
        <v>3.4970486889359598E-8</v>
      </c>
      <c r="AF265" s="1" t="s">
        <v>3039</v>
      </c>
      <c r="AG265" s="1" t="s">
        <v>2778</v>
      </c>
      <c r="AH265" s="9">
        <v>2.1241944456034698E-2</v>
      </c>
      <c r="AI265" s="1" t="e">
        <f>_xlfn.TEXTAFTER(Table916[[#This Row],[type]],"-",-1)</f>
        <v>#N/A</v>
      </c>
      <c r="AJ265" s="1" t="str">
        <f ca="1">_xlfn.TEXTAFTER(_xlfn.TEXTBEFORE(Table916[[#This Row],[type]],"-"&amp;Table916[[#This Row],[rxn-no-enz]]),"RXN-")</f>
        <v>GDPt_c_g_FWD</v>
      </c>
      <c r="AK265" s="1" t="e">
        <f>_xlfn.TEXTBEFORE(Table916[[#This Row],[type]],"_",-1)</f>
        <v>#N/A</v>
      </c>
      <c r="AN265" t="s">
        <v>3045</v>
      </c>
      <c r="AO265" t="s">
        <v>2778</v>
      </c>
      <c r="AP265">
        <v>3.7825324867213898E-2</v>
      </c>
      <c r="AQ265" t="str">
        <f>_xlfn.TEXTBEFORE(Table17[[#This Row],[rxn]],"-",-1)</f>
        <v>RXN-GF6PTA_c_FWD</v>
      </c>
    </row>
    <row r="266" spans="1:43" ht="17" x14ac:dyDescent="0.25">
      <c r="A266" t="s">
        <v>2873</v>
      </c>
      <c r="B266">
        <v>21.474813570070101</v>
      </c>
      <c r="C266" t="str">
        <f>_xlfn.TEXTAFTER(Table513[[#This Row],[rxnid]],"-",-1)</f>
        <v>rt7437</v>
      </c>
      <c r="D266" t="str">
        <f>_xlfn.TEXTAFTER(_xlfn.TEXTBEFORE(Table513[[#This Row],[rxnid]],"-"&amp;Table513[[#This Row],[enz]]),"RXN-")</f>
        <v>ADSL2i_c_FWD</v>
      </c>
      <c r="E266">
        <f>_xlfn.XLOOKUP(Table513[[#This Row],[rxnid]],Table312[rxnid],Table312[kapp (1/s)],"")</f>
        <v>6.8592436145115796</v>
      </c>
      <c r="F266">
        <f>(Table513[[#This Row],[kapp (1/s)]]-Table513[[#This Row],[old]])/Table513[[#This Row],[old]]</f>
        <v>2.1307844970890772</v>
      </c>
      <c r="G266">
        <f>ABS(Table513[[#This Row],[(new-old)/old]])</f>
        <v>2.1307844970890772</v>
      </c>
      <c r="H266" t="str" cm="1">
        <f t="array" ref="H266">IF(ROWS(_xlfn._xlws.FILTER(Table513[rxnid],Table513[enz]=Table513[[#This Row],[enz]]))&gt;1,"many","1")</f>
        <v>many</v>
      </c>
      <c r="I266" t="e" cm="1">
        <f t="array" ref="I266">IF(ROWS(_xlfn._xlws.FILTER(Table513[rxnid],Table513[rxn-no-enz]=Table513[[#This Row],[rxn-no-enz]]))&gt;1,"many","1")</f>
        <v>#N/A</v>
      </c>
      <c r="J266" t="str">
        <f>_xlfn.XLOOKUP(SUBSTITUTE(Table513[[#This Row],[rxnid]],"'",""),Table614[rxn],Table614[rxn],"no")</f>
        <v>no</v>
      </c>
      <c r="K266" t="str" cm="1">
        <f t="array" ref="K266">_xlfn.XLOOKUP(Table513[[#This Row],[rxnid]],"'"&amp;Table614[rxn]&amp;"'",Table614[expected kapp],"")</f>
        <v/>
      </c>
      <c r="M266" t="s">
        <v>3264</v>
      </c>
      <c r="N266">
        <v>37.237260550805097</v>
      </c>
      <c r="P266" s="4"/>
      <c r="T266"/>
      <c r="AB266" s="7" t="s">
        <v>11094</v>
      </c>
      <c r="AC266" s="7" t="str">
        <f>_xlfn.TEXTBEFORE(Table815[[#This Row],[raw]]," ")</f>
        <v>ENZSYN-rt5201</v>
      </c>
      <c r="AD266" s="7">
        <f>_xlfn.NUMBERVALUE(_xlfn.TEXTAFTER(Table815[[#This Row],[raw]]," "))</f>
        <v>1.68868428204127E-8</v>
      </c>
      <c r="AF266" s="1" t="s">
        <v>6677</v>
      </c>
      <c r="AG266" s="1" t="s">
        <v>2778</v>
      </c>
      <c r="AH266" s="9">
        <v>1.29520964E-10</v>
      </c>
      <c r="AI266" s="1" t="e">
        <f>_xlfn.TEXTAFTER(Table916[[#This Row],[type]],"-",-1)</f>
        <v>#N/A</v>
      </c>
      <c r="AJ266" s="1" t="str">
        <f ca="1">_xlfn.TEXTAFTER(_xlfn.TEXTBEFORE(Table916[[#This Row],[type]],"-"&amp;Table916[[#This Row],[rxn-no-enz]]),"RXN-")</f>
        <v>GENERIC_fe3feCATION_c_FWD</v>
      </c>
      <c r="AK266" s="1" t="e">
        <f>_xlfn.TEXTBEFORE(Table916[[#This Row],[type]],"_",-1)</f>
        <v>#N/A</v>
      </c>
      <c r="AN266" t="s">
        <v>3046</v>
      </c>
      <c r="AO266" t="s">
        <v>2778</v>
      </c>
      <c r="AP266">
        <v>8.1828650203418195E-3</v>
      </c>
      <c r="AQ266" t="str">
        <f>_xlfn.TEXTBEFORE(Table17[[#This Row],[rxn]],"-",-1)</f>
        <v>RXN-GGTT_l_FWD</v>
      </c>
    </row>
    <row r="267" spans="1:43" ht="17" x14ac:dyDescent="0.25">
      <c r="A267" t="s">
        <v>3113</v>
      </c>
      <c r="B267">
        <v>76.836952012721994</v>
      </c>
      <c r="C267" t="str">
        <f>_xlfn.TEXTAFTER(Table513[[#This Row],[rxnid]],"-",-1)</f>
        <v>rt8196</v>
      </c>
      <c r="D267" t="str">
        <f>_xlfn.TEXTAFTER(_xlfn.TEXTBEFORE(Table513[[#This Row],[rxnid]],"-"&amp;Table513[[#This Row],[enz]]),"RXN-")</f>
        <v>IGPS_c_FWD</v>
      </c>
      <c r="E267">
        <f>_xlfn.XLOOKUP(Table513[[#This Row],[rxnid]],Table312[rxnid],Table312[kapp (1/s)],"")</f>
        <v>1.2237350081901099</v>
      </c>
      <c r="F267">
        <f>(Table513[[#This Row],[kapp (1/s)]]-Table513[[#This Row],[old]])/Table513[[#This Row],[old]]</f>
        <v>61.788881169921723</v>
      </c>
      <c r="G267">
        <f>ABS(Table513[[#This Row],[(new-old)/old]])</f>
        <v>61.788881169921723</v>
      </c>
      <c r="H267" t="str" cm="1">
        <f t="array" ref="H267">IF(ROWS(_xlfn._xlws.FILTER(Table513[rxnid],Table513[enz]=Table513[[#This Row],[enz]]))&gt;1,"many","1")</f>
        <v>many</v>
      </c>
      <c r="I267" t="e" cm="1">
        <f t="array" ref="I267">IF(ROWS(_xlfn._xlws.FILTER(Table513[rxnid],Table513[rxn-no-enz]=Table513[[#This Row],[rxn-no-enz]]))&gt;1,"many","1")</f>
        <v>#N/A</v>
      </c>
      <c r="J267" t="str">
        <f>_xlfn.XLOOKUP(SUBSTITUTE(Table513[[#This Row],[rxnid]],"'",""),Table614[rxn],Table614[rxn],"no")</f>
        <v>no</v>
      </c>
      <c r="K267" t="str" cm="1">
        <f t="array" ref="K267">_xlfn.XLOOKUP(Table513[[#This Row],[rxnid]],"'"&amp;Table614[rxn]&amp;"'",Table614[expected kapp],"")</f>
        <v/>
      </c>
      <c r="M267" t="s">
        <v>3257</v>
      </c>
      <c r="N267">
        <v>1.2237350081901099</v>
      </c>
      <c r="P267" s="4"/>
      <c r="T267"/>
      <c r="AB267" s="7" t="s">
        <v>11095</v>
      </c>
      <c r="AC267" s="7" t="str">
        <f>_xlfn.TEXTBEFORE(Table815[[#This Row],[raw]]," ")</f>
        <v>ENZSYN-rt20063076</v>
      </c>
      <c r="AD267" s="7">
        <f>_xlfn.NUMBERVALUE(_xlfn.TEXTAFTER(Table815[[#This Row],[raw]]," "))</f>
        <v>1.09328751618938E-7</v>
      </c>
      <c r="AF267" s="1" t="s">
        <v>6679</v>
      </c>
      <c r="AG267" s="1" t="s">
        <v>2778</v>
      </c>
      <c r="AH267" s="9">
        <v>1.5220638500000001E-10</v>
      </c>
      <c r="AI267" s="1" t="e">
        <f>_xlfn.TEXTAFTER(Table916[[#This Row],[type]],"-",-1)</f>
        <v>#N/A</v>
      </c>
      <c r="AJ267" s="1" t="str">
        <f ca="1">_xlfn.TEXTAFTER(_xlfn.TEXTBEFORE(Table916[[#This Row],[type]],"-"&amp;Table916[[#This Row],[rxn-no-enz]]),"RXN-")</f>
        <v>GENERIC_hCATION1_c_FWD</v>
      </c>
      <c r="AK267" s="1" t="e">
        <f>_xlfn.TEXTBEFORE(Table916[[#This Row],[type]],"_",-1)</f>
        <v>#N/A</v>
      </c>
      <c r="AN267" t="s">
        <v>6712</v>
      </c>
      <c r="AO267" t="s">
        <v>2778</v>
      </c>
      <c r="AP267">
        <v>0.158417120811956</v>
      </c>
      <c r="AQ267" t="str">
        <f>_xlfn.TEXTBEFORE(Table17[[#This Row],[rxn]],"-",-1)</f>
        <v>RXN-GHMT2r_c_FWD</v>
      </c>
    </row>
    <row r="268" spans="1:43" ht="17" x14ac:dyDescent="0.25">
      <c r="A268" t="s">
        <v>3257</v>
      </c>
      <c r="B268">
        <v>76.836952012721994</v>
      </c>
      <c r="C268" t="str">
        <f>_xlfn.TEXTAFTER(Table513[[#This Row],[rxnid]],"-",-1)</f>
        <v>rt8196</v>
      </c>
      <c r="D268" t="str">
        <f>_xlfn.TEXTAFTER(_xlfn.TEXTBEFORE(Table513[[#This Row],[rxnid]],"-"&amp;Table513[[#This Row],[enz]]),"RXN-")</f>
        <v>PRAIi_c_FWD</v>
      </c>
      <c r="E268">
        <f>_xlfn.XLOOKUP(Table513[[#This Row],[rxnid]],Table312[rxnid],Table312[kapp (1/s)],"")</f>
        <v>1.2237350081901099</v>
      </c>
      <c r="F268">
        <f>(Table513[[#This Row],[kapp (1/s)]]-Table513[[#This Row],[old]])/Table513[[#This Row],[old]]</f>
        <v>61.788881169921723</v>
      </c>
      <c r="G268">
        <f>ABS(Table513[[#This Row],[(new-old)/old]])</f>
        <v>61.788881169921723</v>
      </c>
      <c r="H268" t="str" cm="1">
        <f t="array" ref="H268">IF(ROWS(_xlfn._xlws.FILTER(Table513[rxnid],Table513[enz]=Table513[[#This Row],[enz]]))&gt;1,"many","1")</f>
        <v>many</v>
      </c>
      <c r="I268" t="e" cm="1">
        <f t="array" ref="I268">IF(ROWS(_xlfn._xlws.FILTER(Table513[rxnid],Table513[rxn-no-enz]=Table513[[#This Row],[rxn-no-enz]]))&gt;1,"many","1")</f>
        <v>#N/A</v>
      </c>
      <c r="J268" t="str">
        <f>_xlfn.XLOOKUP(SUBSTITUTE(Table513[[#This Row],[rxnid]],"'",""),Table614[rxn],Table614[rxn],"no")</f>
        <v>no</v>
      </c>
      <c r="K268" t="str" cm="1">
        <f t="array" ref="K268">_xlfn.XLOOKUP(Table513[[#This Row],[rxnid]],"'"&amp;Table614[rxn]&amp;"'",Table614[expected kapp],"")</f>
        <v/>
      </c>
      <c r="M268" t="s">
        <v>3113</v>
      </c>
      <c r="N268">
        <v>1.2237350081901099</v>
      </c>
      <c r="P268" s="4"/>
      <c r="T268"/>
      <c r="AB268" s="7" t="s">
        <v>11096</v>
      </c>
      <c r="AC268" s="7" t="str">
        <f>_xlfn.TEXTBEFORE(Table815[[#This Row],[raw]]," ")</f>
        <v>ENZSYN-rt5361</v>
      </c>
      <c r="AD268" s="7">
        <f>_xlfn.NUMBERVALUE(_xlfn.TEXTAFTER(Table815[[#This Row],[raw]]," "))</f>
        <v>1.2450672324186099E-8</v>
      </c>
      <c r="AF268" s="1" t="s">
        <v>6698</v>
      </c>
      <c r="AG268" s="1" t="s">
        <v>2778</v>
      </c>
      <c r="AH268" s="9">
        <v>2.4230980169999999E-9</v>
      </c>
      <c r="AI268" s="1" t="e">
        <f>_xlfn.TEXTAFTER(Table916[[#This Row],[type]],"-",-1)</f>
        <v>#N/A</v>
      </c>
      <c r="AJ268" s="1" t="str">
        <f ca="1">_xlfn.TEXTAFTER(_xlfn.TEXTBEFORE(Table916[[#This Row],[type]],"-"&amp;Table916[[#This Row],[rxn-no-enz]]),"RXN-")</f>
        <v>GENERIC_mg2metal2_c_FWD</v>
      </c>
      <c r="AK268" s="1" t="e">
        <f>_xlfn.TEXTBEFORE(Table916[[#This Row],[type]],"_",-1)</f>
        <v>#N/A</v>
      </c>
      <c r="AN268" t="s">
        <v>3047</v>
      </c>
      <c r="AO268" t="s">
        <v>2778</v>
      </c>
      <c r="AP268">
        <v>4.2223970635865901E-3</v>
      </c>
      <c r="AQ268" t="str">
        <f>_xlfn.TEXTBEFORE(Table17[[#This Row],[rxn]],"-",-1)</f>
        <v>RXN-GHMT2r_m_REV</v>
      </c>
    </row>
    <row r="269" spans="1:43" ht="17" x14ac:dyDescent="0.25">
      <c r="A269" t="s">
        <v>3316</v>
      </c>
      <c r="B269">
        <v>9.7161118398498107E-3</v>
      </c>
      <c r="C269" t="str">
        <f>_xlfn.TEXTAFTER(Table513[[#This Row],[rxnid]],"-",-1)</f>
        <v>rt5201</v>
      </c>
      <c r="D269" t="str">
        <f>_xlfn.TEXTAFTER(_xlfn.TEXTBEFORE(Table513[[#This Row],[rxnid]],"-"&amp;Table513[[#This Row],[enz]]),"RXN-")</f>
        <v>SHCHF_c_FWD</v>
      </c>
      <c r="E269">
        <f>_xlfn.XLOOKUP(Table513[[#This Row],[rxnid]],Table312[rxnid],Table312[kapp (1/s)],"")</f>
        <v>1.66087799300728E-6</v>
      </c>
      <c r="F269">
        <f>(Table513[[#This Row],[kapp (1/s)]]-Table513[[#This Row],[old]])/Table513[[#This Row],[old]]</f>
        <v>5848.9852973891639</v>
      </c>
      <c r="G269">
        <f>ABS(Table513[[#This Row],[(new-old)/old]])</f>
        <v>5848.9852973891639</v>
      </c>
      <c r="H269" t="str" cm="1">
        <f t="array" ref="H269">IF(ROWS(_xlfn._xlws.FILTER(Table513[rxnid],Table513[enz]=Table513[[#This Row],[enz]]))&gt;1,"many","1")</f>
        <v>many</v>
      </c>
      <c r="I269" t="e" cm="1">
        <f t="array" ref="I269">IF(ROWS(_xlfn._xlws.FILTER(Table513[rxnid],Table513[rxn-no-enz]=Table513[[#This Row],[rxn-no-enz]]))&gt;1,"many","1")</f>
        <v>#N/A</v>
      </c>
      <c r="J269" t="str">
        <f>_xlfn.XLOOKUP(SUBSTITUTE(Table513[[#This Row],[rxnid]],"'",""),Table614[rxn],Table614[rxn],"no")</f>
        <v>RXN-SHCHF_c_FWD-rt5201</v>
      </c>
      <c r="K269" t="str" cm="1">
        <f t="array" ref="K269">_xlfn.XLOOKUP(Table513[[#This Row],[rxnid]],"'"&amp;Table614[rxn]&amp;"'",Table614[expected kapp],"")</f>
        <v/>
      </c>
      <c r="M269" t="s">
        <v>2854</v>
      </c>
      <c r="N269">
        <v>1.3011309787824401</v>
      </c>
      <c r="P269" s="4"/>
      <c r="T269"/>
      <c r="AB269" s="7" t="s">
        <v>11097</v>
      </c>
      <c r="AC269" s="7" t="str">
        <f>_xlfn.TEXTBEFORE(Table815[[#This Row],[raw]]," ")</f>
        <v>ENZSYN-rt8223</v>
      </c>
      <c r="AD269" s="7">
        <f>_xlfn.NUMBERVALUE(_xlfn.TEXTAFTER(Table815[[#This Row],[raw]]," "))</f>
        <v>2.2840778195642401E-7</v>
      </c>
      <c r="AF269" s="1" t="s">
        <v>3042</v>
      </c>
      <c r="AG269" s="1" t="s">
        <v>2778</v>
      </c>
      <c r="AH269" s="9">
        <v>3.9877055930000001E-9</v>
      </c>
      <c r="AI269" s="1" t="e">
        <f>_xlfn.TEXTAFTER(Table916[[#This Row],[type]],"-",-1)</f>
        <v>#N/A</v>
      </c>
      <c r="AJ269" s="1" t="str">
        <f ca="1">_xlfn.TEXTAFTER(_xlfn.TEXTBEFORE(Table916[[#This Row],[type]],"-"&amp;Table916[[#This Row],[rxn-no-enz]]),"RXN-")</f>
        <v>GENERIC_mg2mg2ormn2_c_FWD</v>
      </c>
      <c r="AK269" s="1" t="e">
        <f>_xlfn.TEXTBEFORE(Table916[[#This Row],[type]],"_",-1)</f>
        <v>#N/A</v>
      </c>
      <c r="AN269" t="s">
        <v>3048</v>
      </c>
      <c r="AO269" t="s">
        <v>2778</v>
      </c>
      <c r="AP269">
        <v>2.1446326349769802E-2</v>
      </c>
      <c r="AQ269" t="str">
        <f>_xlfn.TEXTBEFORE(Table17[[#This Row],[rxn]],"-",-1)</f>
        <v>RXN-GK1_c_FWD</v>
      </c>
    </row>
    <row r="270" spans="1:43" ht="17" x14ac:dyDescent="0.25">
      <c r="A270" t="s">
        <v>3315</v>
      </c>
      <c r="B270">
        <v>9.7161118398498107E-3</v>
      </c>
      <c r="C270" t="str">
        <f>_xlfn.TEXTAFTER(Table513[[#This Row],[rxnid]],"-",-1)</f>
        <v>rt5201</v>
      </c>
      <c r="D270" t="str">
        <f>_xlfn.TEXTAFTER(_xlfn.TEXTBEFORE(Table513[[#This Row],[rxnid]],"-"&amp;Table513[[#This Row],[enz]]),"RXN-")</f>
        <v>SHCHD2_c_FWD</v>
      </c>
      <c r="E270">
        <f>_xlfn.XLOOKUP(Table513[[#This Row],[rxnid]],Table312[rxnid],Table312[kapp (1/s)],"")</f>
        <v>1.66087799300728E-6</v>
      </c>
      <c r="F270">
        <f>(Table513[[#This Row],[kapp (1/s)]]-Table513[[#This Row],[old]])/Table513[[#This Row],[old]]</f>
        <v>5848.9852973891639</v>
      </c>
      <c r="G270">
        <f>ABS(Table513[[#This Row],[(new-old)/old]])</f>
        <v>5848.9852973891639</v>
      </c>
      <c r="H270" t="str" cm="1">
        <f t="array" ref="H270">IF(ROWS(_xlfn._xlws.FILTER(Table513[rxnid],Table513[enz]=Table513[[#This Row],[enz]]))&gt;1,"many","1")</f>
        <v>many</v>
      </c>
      <c r="I270" t="e" cm="1">
        <f t="array" ref="I270">IF(ROWS(_xlfn._xlws.FILTER(Table513[rxnid],Table513[rxn-no-enz]=Table513[[#This Row],[rxn-no-enz]]))&gt;1,"many","1")</f>
        <v>#N/A</v>
      </c>
      <c r="J270" t="str">
        <f>_xlfn.XLOOKUP(SUBSTITUTE(Table513[[#This Row],[rxnid]],"'",""),Table614[rxn],Table614[rxn],"no")</f>
        <v>RXN-SHCHD2_c_FWD-rt5201</v>
      </c>
      <c r="K270" t="str" cm="1">
        <f t="array" ref="K270">_xlfn.XLOOKUP(Table513[[#This Row],[rxnid]],"'"&amp;Table614[rxn]&amp;"'",Table614[expected kapp],"")</f>
        <v/>
      </c>
      <c r="M270" t="s">
        <v>2877</v>
      </c>
      <c r="N270">
        <v>1.3011309787824401</v>
      </c>
      <c r="P270" s="4"/>
      <c r="T270"/>
      <c r="AB270" s="7" t="s">
        <v>11098</v>
      </c>
      <c r="AC270" s="7" t="str">
        <f>_xlfn.TEXTBEFORE(Table815[[#This Row],[raw]]," ")</f>
        <v>ENZSYN-SDH1234</v>
      </c>
      <c r="AD270" s="7">
        <f>_xlfn.NUMBERVALUE(_xlfn.TEXTAFTER(Table815[[#This Row],[raw]]," "))</f>
        <v>2.1625880025848499E-7</v>
      </c>
      <c r="AF270" s="1" t="s">
        <v>6709</v>
      </c>
      <c r="AG270" s="1" t="s">
        <v>2778</v>
      </c>
      <c r="AH270" s="9">
        <v>2.8622044800000002E-10</v>
      </c>
      <c r="AI270" s="1" t="e">
        <f>_xlfn.TEXTAFTER(Table916[[#This Row],[type]],"-",-1)</f>
        <v>#N/A</v>
      </c>
      <c r="AJ270" s="1" t="str">
        <f ca="1">_xlfn.TEXTAFTER(_xlfn.TEXTBEFORE(Table916[[#This Row],[type]],"-"&amp;Table916[[#This Row],[rxn-no-enz]]),"RXN-")</f>
        <v>GENERIC_shemeheme_c_FWD</v>
      </c>
      <c r="AK270" s="1" t="e">
        <f>_xlfn.TEXTBEFORE(Table916[[#This Row],[type]],"_",-1)</f>
        <v>#N/A</v>
      </c>
      <c r="AN270" t="s">
        <v>6731</v>
      </c>
      <c r="AO270" t="s">
        <v>2778</v>
      </c>
      <c r="AP270">
        <v>5.3259663404197601</v>
      </c>
      <c r="AQ270" t="str">
        <f>_xlfn.TEXTBEFORE(Table17[[#This Row],[rxn]],"-",-1)</f>
        <v>RXN-GLCt_c_e_FWD</v>
      </c>
    </row>
    <row r="271" spans="1:43" ht="17" x14ac:dyDescent="0.25">
      <c r="A271" t="s">
        <v>3259</v>
      </c>
      <c r="B271">
        <v>10.366807207517599</v>
      </c>
      <c r="C271" t="str">
        <f>_xlfn.TEXTAFTER(Table513[[#This Row],[rxnid]],"-",-1)</f>
        <v>rt3278</v>
      </c>
      <c r="D271" t="str">
        <f>_xlfn.TEXTAFTER(_xlfn.TEXTBEFORE(Table513[[#This Row],[rxnid]],"-"&amp;Table513[[#This Row],[enz]]),"RXN-")</f>
        <v>PRAMPC_c_FWD</v>
      </c>
      <c r="E271">
        <f>_xlfn.XLOOKUP(Table513[[#This Row],[rxnid]],Table312[rxnid],Table312[kapp (1/s)],"")</f>
        <v>4.3689865181286702</v>
      </c>
      <c r="F271">
        <f>(Table513[[#This Row],[kapp (1/s)]]-Table513[[#This Row],[old]])/Table513[[#This Row],[old]]</f>
        <v>1.3728173947210813</v>
      </c>
      <c r="G271">
        <f>ABS(Table513[[#This Row],[(new-old)/old]])</f>
        <v>1.3728173947210813</v>
      </c>
      <c r="H271" t="str" cm="1">
        <f t="array" ref="H271">IF(ROWS(_xlfn._xlws.FILTER(Table513[rxnid],Table513[enz]=Table513[[#This Row],[enz]]))&gt;1,"many","1")</f>
        <v>many</v>
      </c>
      <c r="I271" t="e" cm="1">
        <f t="array" ref="I271">IF(ROWS(_xlfn._xlws.FILTER(Table513[rxnid],Table513[rxn-no-enz]=Table513[[#This Row],[rxn-no-enz]]))&gt;1,"many","1")</f>
        <v>#N/A</v>
      </c>
      <c r="J271" t="str">
        <f>_xlfn.XLOOKUP(SUBSTITUTE(Table513[[#This Row],[rxnid]],"'",""),Table614[rxn],Table614[rxn],"no")</f>
        <v>no</v>
      </c>
      <c r="K271" t="str" cm="1">
        <f t="array" ref="K271">_xlfn.XLOOKUP(Table513[[#This Row],[rxnid]],"'"&amp;Table614[rxn]&amp;"'",Table614[expected kapp],"")</f>
        <v/>
      </c>
      <c r="M271" t="s">
        <v>3182</v>
      </c>
      <c r="N271">
        <v>55.3470160040862</v>
      </c>
      <c r="P271" s="4"/>
      <c r="T271"/>
      <c r="AB271" s="7" t="s">
        <v>11099</v>
      </c>
      <c r="AC271" s="7" t="str">
        <f>_xlfn.TEXTBEFORE(Table815[[#This Row],[raw]]," ")</f>
        <v>ENZSYN-rt4237</v>
      </c>
      <c r="AD271" s="7">
        <f>_xlfn.NUMBERVALUE(_xlfn.TEXTAFTER(Table815[[#This Row],[raw]]," "))</f>
        <v>5.53254077636437E-8</v>
      </c>
      <c r="AF271" s="1" t="s">
        <v>3045</v>
      </c>
      <c r="AG271" s="1" t="s">
        <v>2778</v>
      </c>
      <c r="AH271" s="9">
        <v>7.9638176836170603E-3</v>
      </c>
      <c r="AI271" s="1" t="e">
        <f>_xlfn.TEXTAFTER(Table916[[#This Row],[type]],"-",-1)</f>
        <v>#N/A</v>
      </c>
      <c r="AJ271" s="1" t="str">
        <f ca="1">_xlfn.TEXTAFTER(_xlfn.TEXTBEFORE(Table916[[#This Row],[type]],"-"&amp;Table916[[#This Row],[rxn-no-enz]]),"RXN-")</f>
        <v>GF6PTA_c_FWD</v>
      </c>
      <c r="AK271" s="1" t="e">
        <f>_xlfn.TEXTBEFORE(Table916[[#This Row],[type]],"_",-1)</f>
        <v>#N/A</v>
      </c>
      <c r="AN271" t="s">
        <v>3050</v>
      </c>
      <c r="AO271" t="s">
        <v>2778</v>
      </c>
      <c r="AP271">
        <v>0.332875364667368</v>
      </c>
      <c r="AQ271" t="str">
        <f>_xlfn.TEXTBEFORE(Table17[[#This Row],[rxn]],"-",-1)</f>
        <v>RXN-GLNS_c_FWD</v>
      </c>
    </row>
    <row r="272" spans="1:43" ht="17" x14ac:dyDescent="0.25">
      <c r="A272" t="s">
        <v>3261</v>
      </c>
      <c r="B272">
        <v>10.366807207517599</v>
      </c>
      <c r="C272" t="str">
        <f>_xlfn.TEXTAFTER(Table513[[#This Row],[rxnid]],"-",-1)</f>
        <v>rt3278</v>
      </c>
      <c r="D272" t="str">
        <f>_xlfn.TEXTAFTER(_xlfn.TEXTBEFORE(Table513[[#This Row],[rxnid]],"-"&amp;Table513[[#This Row],[enz]]),"RXN-")</f>
        <v>PRATPP_c_FWD</v>
      </c>
      <c r="E272">
        <f>_xlfn.XLOOKUP(Table513[[#This Row],[rxnid]],Table312[rxnid],Table312[kapp (1/s)],"")</f>
        <v>4.3689865181286702</v>
      </c>
      <c r="F272">
        <f>(Table513[[#This Row],[kapp (1/s)]]-Table513[[#This Row],[old]])/Table513[[#This Row],[old]]</f>
        <v>1.3728173947210813</v>
      </c>
      <c r="G272">
        <f>ABS(Table513[[#This Row],[(new-old)/old]])</f>
        <v>1.3728173947210813</v>
      </c>
      <c r="H272" t="str" cm="1">
        <f t="array" ref="H272">IF(ROWS(_xlfn._xlws.FILTER(Table513[rxnid],Table513[enz]=Table513[[#This Row],[enz]]))&gt;1,"many","1")</f>
        <v>many</v>
      </c>
      <c r="I272" t="e" cm="1">
        <f t="array" ref="I272">IF(ROWS(_xlfn._xlws.FILTER(Table513[rxnid],Table513[rxn-no-enz]=Table513[[#This Row],[rxn-no-enz]]))&gt;1,"many","1")</f>
        <v>#N/A</v>
      </c>
      <c r="J272" t="str">
        <f>_xlfn.XLOOKUP(SUBSTITUTE(Table513[[#This Row],[rxnid]],"'",""),Table614[rxn],Table614[rxn],"no")</f>
        <v>no</v>
      </c>
      <c r="K272" t="str" cm="1">
        <f t="array" ref="K272">_xlfn.XLOOKUP(Table513[[#This Row],[rxnid]],"'"&amp;Table614[rxn]&amp;"'",Table614[expected kapp],"")</f>
        <v/>
      </c>
      <c r="M272" t="s">
        <v>3181</v>
      </c>
      <c r="N272">
        <v>55.3470160040862</v>
      </c>
      <c r="P272" s="4"/>
      <c r="T272"/>
      <c r="AB272" s="7" t="s">
        <v>11100</v>
      </c>
      <c r="AC272" s="7" t="str">
        <f>_xlfn.TEXTBEFORE(Table815[[#This Row],[raw]]," ")</f>
        <v>ENZSYN-rt1805</v>
      </c>
      <c r="AD272" s="7">
        <f>_xlfn.NUMBERVALUE(_xlfn.TEXTAFTER(Table815[[#This Row],[raw]]," "))</f>
        <v>6.0286637929871901E-6</v>
      </c>
      <c r="AF272" s="1" t="s">
        <v>3046</v>
      </c>
      <c r="AG272" s="1" t="s">
        <v>2778</v>
      </c>
      <c r="AH272" s="9">
        <v>1.72278869137766E-3</v>
      </c>
      <c r="AI272" s="1" t="e">
        <f>_xlfn.TEXTAFTER(Table916[[#This Row],[type]],"-",-1)</f>
        <v>#N/A</v>
      </c>
      <c r="AJ272" s="1" t="str">
        <f ca="1">_xlfn.TEXTAFTER(_xlfn.TEXTBEFORE(Table916[[#This Row],[type]],"-"&amp;Table916[[#This Row],[rxn-no-enz]]),"RXN-")</f>
        <v>GGTT_l_FWD</v>
      </c>
      <c r="AK272" s="1" t="e">
        <f>_xlfn.TEXTBEFORE(Table916[[#This Row],[type]],"_",-1)</f>
        <v>#N/A</v>
      </c>
      <c r="AN272" t="s">
        <v>3051</v>
      </c>
      <c r="AO272" t="s">
        <v>2778</v>
      </c>
      <c r="AP272">
        <v>3.7074998500973802E-2</v>
      </c>
      <c r="AQ272" t="str">
        <f>_xlfn.TEXTBEFORE(Table17[[#This Row],[rxn]],"-",-1)</f>
        <v>RXN-GLNTRS_c_FWD</v>
      </c>
    </row>
    <row r="273" spans="1:43" ht="17" x14ac:dyDescent="0.25">
      <c r="A273" t="s">
        <v>3091</v>
      </c>
      <c r="B273">
        <v>10.366807207517599</v>
      </c>
      <c r="C273" t="str">
        <f>_xlfn.TEXTAFTER(Table513[[#This Row],[rxnid]],"-",-1)</f>
        <v>rt3278</v>
      </c>
      <c r="D273" t="str">
        <f>_xlfn.TEXTAFTER(_xlfn.TEXTBEFORE(Table513[[#This Row],[rxnid]],"-"&amp;Table513[[#This Row],[enz]]),"RXN-")</f>
        <v>HISTD_c_FWD</v>
      </c>
      <c r="E273">
        <f>_xlfn.XLOOKUP(Table513[[#This Row],[rxnid]],Table312[rxnid],Table312[kapp (1/s)],"")</f>
        <v>4.3689865181286702</v>
      </c>
      <c r="F273">
        <f>(Table513[[#This Row],[kapp (1/s)]]-Table513[[#This Row],[old]])/Table513[[#This Row],[old]]</f>
        <v>1.3728173947210813</v>
      </c>
      <c r="G273">
        <f>ABS(Table513[[#This Row],[(new-old)/old]])</f>
        <v>1.3728173947210813</v>
      </c>
      <c r="H273" t="str" cm="1">
        <f t="array" ref="H273">IF(ROWS(_xlfn._xlws.FILTER(Table513[rxnid],Table513[enz]=Table513[[#This Row],[enz]]))&gt;1,"many","1")</f>
        <v>many</v>
      </c>
      <c r="I273" t="e" cm="1">
        <f t="array" ref="I273">IF(ROWS(_xlfn._xlws.FILTER(Table513[rxnid],Table513[rxn-no-enz]=Table513[[#This Row],[rxn-no-enz]]))&gt;1,"many","1")</f>
        <v>#N/A</v>
      </c>
      <c r="J273" t="str">
        <f>_xlfn.XLOOKUP(SUBSTITUTE(Table513[[#This Row],[rxnid]],"'",""),Table614[rxn],Table614[rxn],"no")</f>
        <v>no</v>
      </c>
      <c r="K273" t="str" cm="1">
        <f t="array" ref="K273">_xlfn.XLOOKUP(Table513[[#This Row],[rxnid]],"'"&amp;Table614[rxn]&amp;"'",Table614[expected kapp],"")</f>
        <v/>
      </c>
      <c r="M273" t="s">
        <v>2937</v>
      </c>
      <c r="N273">
        <v>230.74578129163299</v>
      </c>
      <c r="P273" s="4"/>
      <c r="T273"/>
      <c r="AB273" s="7" t="s">
        <v>11101</v>
      </c>
      <c r="AC273" s="7" t="str">
        <f>_xlfn.TEXTBEFORE(Table815[[#This Row],[raw]]," ")</f>
        <v>ENZSYN-rt3541</v>
      </c>
      <c r="AD273" s="7">
        <f>_xlfn.NUMBERVALUE(_xlfn.TEXTAFTER(Table815[[#This Row],[raw]]," "))</f>
        <v>8.32249492756774E-8</v>
      </c>
      <c r="AF273" s="1" t="s">
        <v>6712</v>
      </c>
      <c r="AG273" s="1" t="s">
        <v>2778</v>
      </c>
      <c r="AH273" s="1">
        <v>1.8629357620363201</v>
      </c>
      <c r="AI273" s="1" t="e">
        <f>_xlfn.TEXTAFTER(Table916[[#This Row],[type]],"-",-1)</f>
        <v>#N/A</v>
      </c>
      <c r="AJ273" s="1" t="str">
        <f ca="1">_xlfn.TEXTAFTER(_xlfn.TEXTBEFORE(Table916[[#This Row],[type]],"-"&amp;Table916[[#This Row],[rxn-no-enz]]),"RXN-")</f>
        <v>GHMT2r_c_FWD</v>
      </c>
      <c r="AK273" s="1" t="e">
        <f>_xlfn.TEXTBEFORE(Table916[[#This Row],[type]],"_",-1)</f>
        <v>#N/A</v>
      </c>
      <c r="AN273" t="s">
        <v>3052</v>
      </c>
      <c r="AO273" t="s">
        <v>2778</v>
      </c>
      <c r="AP273">
        <v>6.3370007715551901E-2</v>
      </c>
      <c r="AQ273" t="str">
        <f>_xlfn.TEXTBEFORE(Table17[[#This Row],[rxn]],"-",-1)</f>
        <v>RXN-GLU5K_c_FWD</v>
      </c>
    </row>
    <row r="274" spans="1:43" ht="17" x14ac:dyDescent="0.25">
      <c r="A274" t="s">
        <v>2808</v>
      </c>
      <c r="B274">
        <v>3.2884427857509699</v>
      </c>
      <c r="C274" t="str">
        <f>_xlfn.TEXTAFTER(Table513[[#This Row],[rxnid]],"-",-1)</f>
        <v>rt2309</v>
      </c>
      <c r="D274" t="str">
        <f>_xlfn.TEXTAFTER(_xlfn.TEXTBEFORE(Table513[[#This Row],[rxnid]],"-"&amp;Table513[[#This Row],[enz]]),"RXN-")</f>
        <v>3HACD260_rm_FWD</v>
      </c>
      <c r="E274">
        <f>_xlfn.XLOOKUP(Table513[[#This Row],[rxnid]],Table312[rxnid],Table312[kapp (1/s)],"")</f>
        <v>0.78598280344131899</v>
      </c>
      <c r="F274">
        <f>(Table513[[#This Row],[kapp (1/s)]]-Table513[[#This Row],[old]])/Table513[[#This Row],[old]]</f>
        <v>3.1838609844299004</v>
      </c>
      <c r="G274">
        <f>ABS(Table513[[#This Row],[(new-old)/old]])</f>
        <v>3.1838609844299004</v>
      </c>
      <c r="H274" t="str" cm="1">
        <f t="array" ref="H274">IF(ROWS(_xlfn._xlws.FILTER(Table513[rxnid],Table513[enz]=Table513[[#This Row],[enz]]))&gt;1,"many","1")</f>
        <v>many</v>
      </c>
      <c r="I274" t="e" cm="1">
        <f t="array" ref="I274">IF(ROWS(_xlfn._xlws.FILTER(Table513[rxnid],Table513[rxn-no-enz]=Table513[[#This Row],[rxn-no-enz]]))&gt;1,"many","1")</f>
        <v>#N/A</v>
      </c>
      <c r="J274" t="str">
        <f>_xlfn.XLOOKUP(SUBSTITUTE(Table513[[#This Row],[rxnid]],"'",""),Table614[rxn],Table614[rxn],"no")</f>
        <v>no</v>
      </c>
      <c r="K274" t="str" cm="1">
        <f t="array" ref="K274">_xlfn.XLOOKUP(Table513[[#This Row],[rxnid]],"'"&amp;Table614[rxn]&amp;"'",Table614[expected kapp],"")</f>
        <v/>
      </c>
      <c r="M274" t="s">
        <v>6024</v>
      </c>
      <c r="N274">
        <v>230.74578129163299</v>
      </c>
      <c r="P274" s="4"/>
      <c r="T274"/>
      <c r="AB274" s="7" t="s">
        <v>11102</v>
      </c>
      <c r="AC274" s="7" t="str">
        <f>_xlfn.TEXTBEFORE(Table815[[#This Row],[raw]]," ")</f>
        <v>ENZSYN-rt7480</v>
      </c>
      <c r="AD274" s="7">
        <f>_xlfn.NUMBERVALUE(_xlfn.TEXTAFTER(Table815[[#This Row],[raw]]," "))</f>
        <v>3.1055084270091899E-7</v>
      </c>
      <c r="AF274" s="1" t="s">
        <v>3047</v>
      </c>
      <c r="AG274" s="1" t="s">
        <v>2778</v>
      </c>
      <c r="AH274" s="1">
        <v>0.912797638030588</v>
      </c>
      <c r="AI274" s="1" t="e">
        <f>_xlfn.TEXTAFTER(Table916[[#This Row],[type]],"-",-1)</f>
        <v>#N/A</v>
      </c>
      <c r="AJ274" s="1" t="str">
        <f ca="1">_xlfn.TEXTAFTER(_xlfn.TEXTBEFORE(Table916[[#This Row],[type]],"-"&amp;Table916[[#This Row],[rxn-no-enz]]),"RXN-")</f>
        <v>GHMT2r_m_REV</v>
      </c>
      <c r="AK274" s="1" t="e">
        <f>_xlfn.TEXTBEFORE(Table916[[#This Row],[type]],"_",-1)</f>
        <v>#N/A</v>
      </c>
      <c r="AN274" t="s">
        <v>6753</v>
      </c>
      <c r="AO274" t="s">
        <v>2778</v>
      </c>
      <c r="AP274">
        <v>1.7008207763716601</v>
      </c>
      <c r="AQ274" t="str">
        <f>_xlfn.TEXTBEFORE(Table17[[#This Row],[rxn]],"-",-1)</f>
        <v>RXN-GLUDy_c_FWD</v>
      </c>
    </row>
    <row r="275" spans="1:43" ht="17" x14ac:dyDescent="0.25">
      <c r="A275" t="s">
        <v>2805</v>
      </c>
      <c r="B275">
        <v>3.2884427857509699</v>
      </c>
      <c r="C275" t="str">
        <f>_xlfn.TEXTAFTER(Table513[[#This Row],[rxnid]],"-",-1)</f>
        <v>rt2309</v>
      </c>
      <c r="D275" t="str">
        <f>_xlfn.TEXTAFTER(_xlfn.TEXTBEFORE(Table513[[#This Row],[rxnid]],"-"&amp;Table513[[#This Row],[enz]]),"RXN-")</f>
        <v>3HACD200_rm_FWD</v>
      </c>
      <c r="E275">
        <f>_xlfn.XLOOKUP(Table513[[#This Row],[rxnid]],Table312[rxnid],Table312[kapp (1/s)],"")</f>
        <v>0.78598280344131899</v>
      </c>
      <c r="F275">
        <f>(Table513[[#This Row],[kapp (1/s)]]-Table513[[#This Row],[old]])/Table513[[#This Row],[old]]</f>
        <v>3.1838609844299004</v>
      </c>
      <c r="G275">
        <f>ABS(Table513[[#This Row],[(new-old)/old]])</f>
        <v>3.1838609844299004</v>
      </c>
      <c r="H275" t="str" cm="1">
        <f t="array" ref="H275">IF(ROWS(_xlfn._xlws.FILTER(Table513[rxnid],Table513[enz]=Table513[[#This Row],[enz]]))&gt;1,"many","1")</f>
        <v>many</v>
      </c>
      <c r="I275" t="e" cm="1">
        <f t="array" ref="I275">IF(ROWS(_xlfn._xlws.FILTER(Table513[rxnid],Table513[rxn-no-enz]=Table513[[#This Row],[rxn-no-enz]]))&gt;1,"many","1")</f>
        <v>#N/A</v>
      </c>
      <c r="J275" t="str">
        <f>_xlfn.XLOOKUP(SUBSTITUTE(Table513[[#This Row],[rxnid]],"'",""),Table614[rxn],Table614[rxn],"no")</f>
        <v>no</v>
      </c>
      <c r="K275" t="str" cm="1">
        <f t="array" ref="K275">_xlfn.XLOOKUP(Table513[[#This Row],[rxnid]],"'"&amp;Table614[rxn]&amp;"'",Table614[expected kapp],"")</f>
        <v/>
      </c>
      <c r="M275" t="s">
        <v>2919</v>
      </c>
      <c r="N275">
        <v>137.83620305508799</v>
      </c>
      <c r="P275" s="4"/>
      <c r="T275"/>
      <c r="AB275" s="7" t="s">
        <v>11103</v>
      </c>
      <c r="AC275" s="7" t="str">
        <f>_xlfn.TEXTBEFORE(Table815[[#This Row],[raw]]," ")</f>
        <v>ENZSYN-rt7263_c</v>
      </c>
      <c r="AD275" s="7">
        <f>_xlfn.NUMBERVALUE(_xlfn.TEXTAFTER(Table815[[#This Row],[raw]]," "))</f>
        <v>8.5902222335304004E-7</v>
      </c>
      <c r="AF275" s="1" t="s">
        <v>3048</v>
      </c>
      <c r="AG275" s="1" t="s">
        <v>2778</v>
      </c>
      <c r="AH275" s="9">
        <v>8.1205148244054004E-3</v>
      </c>
      <c r="AI275" s="1" t="e">
        <f>_xlfn.TEXTAFTER(Table916[[#This Row],[type]],"-",-1)</f>
        <v>#N/A</v>
      </c>
      <c r="AJ275" s="1" t="str">
        <f ca="1">_xlfn.TEXTAFTER(_xlfn.TEXTBEFORE(Table916[[#This Row],[type]],"-"&amp;Table916[[#This Row],[rxn-no-enz]]),"RXN-")</f>
        <v>GK1_c_FWD</v>
      </c>
      <c r="AK275" s="1" t="e">
        <f>_xlfn.TEXTBEFORE(Table916[[#This Row],[type]],"_",-1)</f>
        <v>#N/A</v>
      </c>
      <c r="AN275" t="s">
        <v>3053</v>
      </c>
      <c r="AO275" t="s">
        <v>2778</v>
      </c>
      <c r="AP275">
        <v>3.9919577191746602E-2</v>
      </c>
      <c r="AQ275" t="str">
        <f>_xlfn.TEXTBEFORE(Table17[[#This Row],[rxn]],"-",-1)</f>
        <v>RXN-GLUPRT_c_FWD</v>
      </c>
    </row>
    <row r="276" spans="1:43" ht="17" x14ac:dyDescent="0.25">
      <c r="A276" t="s">
        <v>2806</v>
      </c>
      <c r="B276">
        <v>3.2884427857509699</v>
      </c>
      <c r="C276" t="str">
        <f>_xlfn.TEXTAFTER(Table513[[#This Row],[rxnid]],"-",-1)</f>
        <v>rt2309</v>
      </c>
      <c r="D276" t="str">
        <f>_xlfn.TEXTAFTER(_xlfn.TEXTBEFORE(Table513[[#This Row],[rxnid]],"-"&amp;Table513[[#This Row],[enz]]),"RXN-")</f>
        <v>3HACD220_rm_FWD</v>
      </c>
      <c r="E276">
        <f>_xlfn.XLOOKUP(Table513[[#This Row],[rxnid]],Table312[rxnid],Table312[kapp (1/s)],"")</f>
        <v>0.78598280344131899</v>
      </c>
      <c r="F276">
        <f>(Table513[[#This Row],[kapp (1/s)]]-Table513[[#This Row],[old]])/Table513[[#This Row],[old]]</f>
        <v>3.1838609844299004</v>
      </c>
      <c r="G276">
        <f>ABS(Table513[[#This Row],[(new-old)/old]])</f>
        <v>3.1838609844299004</v>
      </c>
      <c r="H276" t="str" cm="1">
        <f t="array" ref="H276">IF(ROWS(_xlfn._xlws.FILTER(Table513[rxnid],Table513[enz]=Table513[[#This Row],[enz]]))&gt;1,"many","1")</f>
        <v>many</v>
      </c>
      <c r="I276" t="e" cm="1">
        <f t="array" ref="I276">IF(ROWS(_xlfn._xlws.FILTER(Table513[rxnid],Table513[rxn-no-enz]=Table513[[#This Row],[rxn-no-enz]]))&gt;1,"many","1")</f>
        <v>#N/A</v>
      </c>
      <c r="J276" t="str">
        <f>_xlfn.XLOOKUP(SUBSTITUTE(Table513[[#This Row],[rxnid]],"'",""),Table614[rxn],Table614[rxn],"no")</f>
        <v>no</v>
      </c>
      <c r="K276" t="str" cm="1">
        <f t="array" ref="K276">_xlfn.XLOOKUP(Table513[[#This Row],[rxnid]],"'"&amp;Table614[rxn]&amp;"'",Table614[expected kapp],"")</f>
        <v/>
      </c>
      <c r="M276" t="s">
        <v>2921</v>
      </c>
      <c r="N276">
        <v>137.83620305508799</v>
      </c>
      <c r="P276" s="4"/>
      <c r="T276"/>
      <c r="AB276" s="7" t="s">
        <v>11104</v>
      </c>
      <c r="AC276" s="7" t="str">
        <f>_xlfn.TEXTBEFORE(Table815[[#This Row],[raw]]," ")</f>
        <v>ENZSYN-rt8116</v>
      </c>
      <c r="AD276" s="7">
        <f>_xlfn.NUMBERVALUE(_xlfn.TEXTAFTER(Table815[[#This Row],[raw]]," "))</f>
        <v>2.6777311534482699E-9</v>
      </c>
      <c r="AF276" s="1" t="s">
        <v>6735</v>
      </c>
      <c r="AG276" s="1" t="s">
        <v>2778</v>
      </c>
      <c r="AH276" s="9">
        <v>1.353245177</v>
      </c>
      <c r="AI276" s="1" t="e">
        <f>_xlfn.TEXTAFTER(Table916[[#This Row],[type]],"-",-1)</f>
        <v>#N/A</v>
      </c>
      <c r="AJ276" s="1" t="str">
        <f ca="1">_xlfn.TEXTAFTER(_xlfn.TEXTBEFORE(Table916[[#This Row],[type]],"-"&amp;Table916[[#This Row],[rxn-no-enz]]),"RXN-")</f>
        <v>GLCt_c_e_FWD</v>
      </c>
      <c r="AK276" s="1" t="e">
        <f>_xlfn.TEXTBEFORE(Table916[[#This Row],[type]],"_",-1)</f>
        <v>#N/A</v>
      </c>
      <c r="AN276" t="s">
        <v>6760</v>
      </c>
      <c r="AO276" t="s">
        <v>2778</v>
      </c>
      <c r="AP276">
        <v>0.52272844811820196</v>
      </c>
      <c r="AQ276" t="str">
        <f>_xlfn.TEXTBEFORE(Table17[[#This Row],[rxn]],"-",-1)</f>
        <v>RXN-GLUt_c_m_FWD</v>
      </c>
    </row>
    <row r="277" spans="1:43" ht="17" x14ac:dyDescent="0.25">
      <c r="A277" t="s">
        <v>2807</v>
      </c>
      <c r="B277">
        <v>3.2884427857509699</v>
      </c>
      <c r="C277" t="str">
        <f>_xlfn.TEXTAFTER(Table513[[#This Row],[rxnid]],"-",-1)</f>
        <v>rt2309</v>
      </c>
      <c r="D277" t="str">
        <f>_xlfn.TEXTAFTER(_xlfn.TEXTBEFORE(Table513[[#This Row],[rxnid]],"-"&amp;Table513[[#This Row],[enz]]),"RXN-")</f>
        <v>3HACD240_rm_FWD</v>
      </c>
      <c r="E277">
        <f>_xlfn.XLOOKUP(Table513[[#This Row],[rxnid]],Table312[rxnid],Table312[kapp (1/s)],"")</f>
        <v>0.78598280344131899</v>
      </c>
      <c r="F277">
        <f>(Table513[[#This Row],[kapp (1/s)]]-Table513[[#This Row],[old]])/Table513[[#This Row],[old]]</f>
        <v>3.1838609844299004</v>
      </c>
      <c r="G277">
        <f>ABS(Table513[[#This Row],[(new-old)/old]])</f>
        <v>3.1838609844299004</v>
      </c>
      <c r="H277" t="str" cm="1">
        <f t="array" ref="H277">IF(ROWS(_xlfn._xlws.FILTER(Table513[rxnid],Table513[enz]=Table513[[#This Row],[enz]]))&gt;1,"many","1")</f>
        <v>many</v>
      </c>
      <c r="I277" t="e" cm="1">
        <f t="array" ref="I277">IF(ROWS(_xlfn._xlws.FILTER(Table513[rxnid],Table513[rxn-no-enz]=Table513[[#This Row],[rxn-no-enz]]))&gt;1,"many","1")</f>
        <v>#N/A</v>
      </c>
      <c r="J277" t="str">
        <f>_xlfn.XLOOKUP(SUBSTITUTE(Table513[[#This Row],[rxnid]],"'",""),Table614[rxn],Table614[rxn],"no")</f>
        <v>no</v>
      </c>
      <c r="K277" t="str" cm="1">
        <f t="array" ref="K277">_xlfn.XLOOKUP(Table513[[#This Row],[rxnid]],"'"&amp;Table614[rxn]&amp;"'",Table614[expected kapp],"")</f>
        <v/>
      </c>
      <c r="M277" t="s">
        <v>2920</v>
      </c>
      <c r="N277">
        <v>137.83620305508799</v>
      </c>
      <c r="P277" s="4"/>
      <c r="T277"/>
      <c r="AB277" s="7" t="s">
        <v>11105</v>
      </c>
      <c r="AC277" s="7" t="str">
        <f>_xlfn.TEXTBEFORE(Table815[[#This Row],[raw]]," ")</f>
        <v>ENZSYN-rt2477</v>
      </c>
      <c r="AD277" s="7">
        <f>_xlfn.NUMBERVALUE(_xlfn.TEXTAFTER(Table815[[#This Row],[raw]]," "))</f>
        <v>2.71821711970285E-7</v>
      </c>
      <c r="AF277" s="1" t="s">
        <v>3050</v>
      </c>
      <c r="AG277" s="1" t="s">
        <v>2778</v>
      </c>
      <c r="AH277" s="9">
        <v>0.11259929907635099</v>
      </c>
      <c r="AI277" s="1" t="e">
        <f>_xlfn.TEXTAFTER(Table916[[#This Row],[type]],"-",-1)</f>
        <v>#N/A</v>
      </c>
      <c r="AJ277" s="1" t="str">
        <f ca="1">_xlfn.TEXTAFTER(_xlfn.TEXTBEFORE(Table916[[#This Row],[type]],"-"&amp;Table916[[#This Row],[rxn-no-enz]]),"RXN-")</f>
        <v>GLNS_c_FWD</v>
      </c>
      <c r="AK277" s="1" t="e">
        <f>_xlfn.TEXTBEFORE(Table916[[#This Row],[type]],"_",-1)</f>
        <v>#N/A</v>
      </c>
      <c r="AN277" t="s">
        <v>3055</v>
      </c>
      <c r="AO277" t="s">
        <v>2778</v>
      </c>
      <c r="AP277">
        <v>0.106378525594489</v>
      </c>
      <c r="AQ277" t="str">
        <f>_xlfn.TEXTBEFORE(Table17[[#This Row],[rxn]],"-",-1)</f>
        <v>RXN-GLUTRS_c_FWD</v>
      </c>
    </row>
    <row r="278" spans="1:43" ht="17" x14ac:dyDescent="0.25">
      <c r="A278" t="s">
        <v>3359</v>
      </c>
      <c r="B278">
        <v>16.661799424367199</v>
      </c>
      <c r="C278" t="str">
        <f>_xlfn.TEXTAFTER(Table513[[#This Row],[rxnid]],"-",-1)</f>
        <v>rt6242_m</v>
      </c>
      <c r="D278" t="str">
        <f>_xlfn.TEXTAFTER(_xlfn.TEXTBEFORE(Table513[[#This Row],[rxnid]],"-"&amp;Table513[[#This Row],[enz]]),"RXN-")</f>
        <v>VALTA_m_REV</v>
      </c>
      <c r="E278">
        <f>_xlfn.XLOOKUP(Table513[[#This Row],[rxnid]],Table312[rxnid],Table312[kapp (1/s)],"")</f>
        <v>4.5776158328768801</v>
      </c>
      <c r="F278">
        <f>(Table513[[#This Row],[kapp (1/s)]]-Table513[[#This Row],[old]])/Table513[[#This Row],[old]]</f>
        <v>2.6398422306871061</v>
      </c>
      <c r="G278">
        <f>ABS(Table513[[#This Row],[(new-old)/old]])</f>
        <v>2.6398422306871061</v>
      </c>
      <c r="H278" t="str" cm="1">
        <f t="array" ref="H278">IF(ROWS(_xlfn._xlws.FILTER(Table513[rxnid],Table513[enz]=Table513[[#This Row],[enz]]))&gt;1,"many","1")</f>
        <v>many</v>
      </c>
      <c r="I278" t="e" cm="1">
        <f t="array" ref="I278">IF(ROWS(_xlfn._xlws.FILTER(Table513[rxnid],Table513[rxn-no-enz]=Table513[[#This Row],[rxn-no-enz]]))&gt;1,"many","1")</f>
        <v>#N/A</v>
      </c>
      <c r="J278" t="str">
        <f>_xlfn.XLOOKUP(SUBSTITUTE(Table513[[#This Row],[rxnid]],"'",""),Table614[rxn],Table614[rxn],"no")</f>
        <v>no</v>
      </c>
      <c r="K278" t="str" cm="1">
        <f t="array" ref="K278">_xlfn.XLOOKUP(Table513[[#This Row],[rxnid]],"'"&amp;Table614[rxn]&amp;"'",Table614[expected kapp],"")</f>
        <v/>
      </c>
      <c r="M278" t="s">
        <v>2922</v>
      </c>
      <c r="N278">
        <v>137.83620305508799</v>
      </c>
      <c r="P278" s="4"/>
      <c r="T278"/>
      <c r="AB278" s="7" t="s">
        <v>11106</v>
      </c>
      <c r="AC278" s="7" t="str">
        <f>_xlfn.TEXTBEFORE(Table815[[#This Row],[raw]]," ")</f>
        <v>ENZSYN-rt0932</v>
      </c>
      <c r="AD278" s="7">
        <f>_xlfn.NUMBERVALUE(_xlfn.TEXTAFTER(Table815[[#This Row],[raw]]," "))</f>
        <v>1.1136235419095501E-6</v>
      </c>
      <c r="AF278" s="1" t="s">
        <v>3051</v>
      </c>
      <c r="AG278" s="1" t="s">
        <v>2778</v>
      </c>
      <c r="AH278" s="1">
        <v>1.2018518516511799E-2</v>
      </c>
      <c r="AI278" s="1" t="e">
        <f>_xlfn.TEXTAFTER(Table916[[#This Row],[type]],"-",-1)</f>
        <v>#N/A</v>
      </c>
      <c r="AJ278" s="1" t="str">
        <f ca="1">_xlfn.TEXTAFTER(_xlfn.TEXTBEFORE(Table916[[#This Row],[type]],"-"&amp;Table916[[#This Row],[rxn-no-enz]]),"RXN-")</f>
        <v>GLNTRS_c_FWD</v>
      </c>
      <c r="AK278" s="1" t="e">
        <f>_xlfn.TEXTBEFORE(Table916[[#This Row],[type]],"_",-1)</f>
        <v>#N/A</v>
      </c>
      <c r="AN278" t="s">
        <v>3056</v>
      </c>
      <c r="AO278" t="s">
        <v>2778</v>
      </c>
      <c r="AP278">
        <v>3.3505411471513098E-2</v>
      </c>
      <c r="AQ278" t="str">
        <f>_xlfn.TEXTBEFORE(Table17[[#This Row],[rxn]],"-",-1)</f>
        <v>RXN-GLYC3Pt_c_rm_FWD</v>
      </c>
    </row>
    <row r="279" spans="1:43" ht="17" x14ac:dyDescent="0.25">
      <c r="A279" t="s">
        <v>3115</v>
      </c>
      <c r="B279">
        <v>16.661799424367199</v>
      </c>
      <c r="C279" t="str">
        <f>_xlfn.TEXTAFTER(Table513[[#This Row],[rxnid]],"-",-1)</f>
        <v>rt6242_m</v>
      </c>
      <c r="D279" t="str">
        <f>_xlfn.TEXTAFTER(_xlfn.TEXTBEFORE(Table513[[#This Row],[rxnid]],"-"&amp;Table513[[#This Row],[enz]]),"RXN-")</f>
        <v>ILETA_m_REV</v>
      </c>
      <c r="E279">
        <f>_xlfn.XLOOKUP(Table513[[#This Row],[rxnid]],Table312[rxnid],Table312[kapp (1/s)],"")</f>
        <v>4.5776158328768801</v>
      </c>
      <c r="F279">
        <f>(Table513[[#This Row],[kapp (1/s)]]-Table513[[#This Row],[old]])/Table513[[#This Row],[old]]</f>
        <v>2.6398422306871061</v>
      </c>
      <c r="G279">
        <f>ABS(Table513[[#This Row],[(new-old)/old]])</f>
        <v>2.6398422306871061</v>
      </c>
      <c r="H279" t="str" cm="1">
        <f t="array" ref="H279">IF(ROWS(_xlfn._xlws.FILTER(Table513[rxnid],Table513[enz]=Table513[[#This Row],[enz]]))&gt;1,"many","1")</f>
        <v>many</v>
      </c>
      <c r="I279" t="e" cm="1">
        <f t="array" ref="I279">IF(ROWS(_xlfn._xlws.FILTER(Table513[rxnid],Table513[rxn-no-enz]=Table513[[#This Row],[rxn-no-enz]]))&gt;1,"many","1")</f>
        <v>#N/A</v>
      </c>
      <c r="J279" t="str">
        <f>_xlfn.XLOOKUP(SUBSTITUTE(Table513[[#This Row],[rxnid]],"'",""),Table614[rxn],Table614[rxn],"no")</f>
        <v>no</v>
      </c>
      <c r="K279" t="str" cm="1">
        <f t="array" ref="K279">_xlfn.XLOOKUP(Table513[[#This Row],[rxnid]],"'"&amp;Table614[rxn]&amp;"'",Table614[expected kapp],"")</f>
        <v/>
      </c>
      <c r="M279" t="s">
        <v>2825</v>
      </c>
      <c r="N279">
        <v>0.86396112257222801</v>
      </c>
      <c r="P279" s="4"/>
      <c r="T279"/>
      <c r="AB279" s="7" t="s">
        <v>11107</v>
      </c>
      <c r="AC279" s="7" t="str">
        <f>_xlfn.TEXTBEFORE(Table815[[#This Row],[raw]]," ")</f>
        <v>ENZSYN-rt1320</v>
      </c>
      <c r="AD279" s="7">
        <f>_xlfn.NUMBERVALUE(_xlfn.TEXTAFTER(Table815[[#This Row],[raw]]," "))</f>
        <v>3.6855508398055601E-7</v>
      </c>
      <c r="AF279" s="1" t="s">
        <v>3052</v>
      </c>
      <c r="AG279" s="1" t="s">
        <v>2778</v>
      </c>
      <c r="AH279" s="9">
        <v>2.3892797536399401E-2</v>
      </c>
      <c r="AI279" s="1" t="e">
        <f>_xlfn.TEXTAFTER(Table916[[#This Row],[type]],"-",-1)</f>
        <v>#N/A</v>
      </c>
      <c r="AJ279" s="1" t="str">
        <f ca="1">_xlfn.TEXTAFTER(_xlfn.TEXTBEFORE(Table916[[#This Row],[type]],"-"&amp;Table916[[#This Row],[rxn-no-enz]]),"RXN-")</f>
        <v>GLU5K_c_FWD</v>
      </c>
      <c r="AK279" s="1" t="e">
        <f>_xlfn.TEXTBEFORE(Table916[[#This Row],[type]],"_",-1)</f>
        <v>#N/A</v>
      </c>
      <c r="AN279" t="s">
        <v>3057</v>
      </c>
      <c r="AO279" t="s">
        <v>2778</v>
      </c>
      <c r="AP279">
        <v>4.2223970635865901E-3</v>
      </c>
      <c r="AQ279" t="str">
        <f>_xlfn.TEXTBEFORE(Table17[[#This Row],[rxn]],"-",-1)</f>
        <v>RXN-GLYCL_m_FWD</v>
      </c>
    </row>
    <row r="280" spans="1:43" ht="17" x14ac:dyDescent="0.25">
      <c r="A280" t="s">
        <v>2884</v>
      </c>
      <c r="B280">
        <v>307.84974727506</v>
      </c>
      <c r="C280" t="str">
        <f>_xlfn.TEXTAFTER(Table513[[#This Row],[rxnid]],"-",-1)</f>
        <v>rt2267</v>
      </c>
      <c r="D280" t="str">
        <f>_xlfn.TEXTAFTER(_xlfn.TEXTBEFORE(Table513[[#This Row],[rxnid]],"-"&amp;Table513[[#This Row],[enz]]),"RXN-")</f>
        <v>AKGMALta_m_FWD</v>
      </c>
      <c r="E280">
        <f>_xlfn.XLOOKUP(Table513[[#This Row],[rxnid]],Table312[rxnid],Table312[kapp (1/s)],"")</f>
        <v>227.48702857860201</v>
      </c>
      <c r="F280">
        <f>(Table513[[#This Row],[kapp (1/s)]]-Table513[[#This Row],[old]])/Table513[[#This Row],[old]]</f>
        <v>0.3532628616171441</v>
      </c>
      <c r="G280">
        <f>ABS(Table513[[#This Row],[(new-old)/old]])</f>
        <v>0.3532628616171441</v>
      </c>
      <c r="H280" t="str" cm="1">
        <f t="array" ref="H280">IF(ROWS(_xlfn._xlws.FILTER(Table513[rxnid],Table513[enz]=Table513[[#This Row],[enz]]))&gt;1,"many","1")</f>
        <v>many</v>
      </c>
      <c r="I280" t="e" cm="1">
        <f t="array" ref="I280">IF(ROWS(_xlfn._xlws.FILTER(Table513[rxnid],Table513[rxn-no-enz]=Table513[[#This Row],[rxn-no-enz]]))&gt;1,"many","1")</f>
        <v>#N/A</v>
      </c>
      <c r="J280" t="str">
        <f>_xlfn.XLOOKUP(SUBSTITUTE(Table513[[#This Row],[rxnid]],"'",""),Table614[rxn],Table614[rxn],"no")</f>
        <v>no</v>
      </c>
      <c r="K280" t="str" cm="1">
        <f t="array" ref="K280">_xlfn.XLOOKUP(Table513[[#This Row],[rxnid]],"'"&amp;Table614[rxn]&amp;"'",Table614[expected kapp],"")</f>
        <v/>
      </c>
      <c r="M280" t="s">
        <v>2827</v>
      </c>
      <c r="N280">
        <v>0.86396112257222801</v>
      </c>
      <c r="P280" s="4"/>
      <c r="T280"/>
      <c r="AB280" s="7" t="s">
        <v>11108</v>
      </c>
      <c r="AC280" s="7" t="str">
        <f>_xlfn.TEXTBEFORE(Table815[[#This Row],[raw]]," ")</f>
        <v>ENZSYN-rt0894</v>
      </c>
      <c r="AD280" s="7">
        <f>_xlfn.NUMBERVALUE(_xlfn.TEXTAFTER(Table815[[#This Row],[raw]]," "))</f>
        <v>1.88916368219194E-7</v>
      </c>
      <c r="AF280" s="1" t="s">
        <v>6753</v>
      </c>
      <c r="AG280" s="1" t="s">
        <v>2778</v>
      </c>
      <c r="AH280" s="1">
        <v>1.3874563467573999</v>
      </c>
      <c r="AI280" s="1" t="e">
        <f>_xlfn.TEXTAFTER(Table916[[#This Row],[type]],"-",-1)</f>
        <v>#N/A</v>
      </c>
      <c r="AJ280" s="1" t="str">
        <f ca="1">_xlfn.TEXTAFTER(_xlfn.TEXTBEFORE(Table916[[#This Row],[type]],"-"&amp;Table916[[#This Row],[rxn-no-enz]]),"RXN-")</f>
        <v>GLUDy_c_FWD</v>
      </c>
      <c r="AK280" s="1" t="e">
        <f>_xlfn.TEXTBEFORE(Table916[[#This Row],[type]],"_",-1)</f>
        <v>#N/A</v>
      </c>
      <c r="AN280" t="s">
        <v>3058</v>
      </c>
      <c r="AO280" t="s">
        <v>2778</v>
      </c>
      <c r="AP280">
        <v>8.7492444533696003E-3</v>
      </c>
      <c r="AQ280" t="str">
        <f>_xlfn.TEXTBEFORE(Table17[[#This Row],[rxn]],"-",-1)</f>
        <v>RXN-GLYt_c_m_FWD</v>
      </c>
    </row>
    <row r="281" spans="1:43" ht="17" x14ac:dyDescent="0.25">
      <c r="A281" t="s">
        <v>2803</v>
      </c>
      <c r="B281">
        <v>307.84974727506</v>
      </c>
      <c r="C281" t="str">
        <f>_xlfn.TEXTAFTER(Table513[[#This Row],[rxnid]],"-",-1)</f>
        <v>rt2267</v>
      </c>
      <c r="D281" t="str">
        <f>_xlfn.TEXTAFTER(_xlfn.TEXTBEFORE(Table513[[#This Row],[rxnid]],"-"&amp;Table513[[#This Row],[enz]]),"RXN-")</f>
        <v>2OXOADPt_c_m_FWD</v>
      </c>
      <c r="E281">
        <f>_xlfn.XLOOKUP(Table513[[#This Row],[rxnid]],Table312[rxnid],Table312[kapp (1/s)],"")</f>
        <v>227.48702857860201</v>
      </c>
      <c r="F281">
        <f>(Table513[[#This Row],[kapp (1/s)]]-Table513[[#This Row],[old]])/Table513[[#This Row],[old]]</f>
        <v>0.3532628616171441</v>
      </c>
      <c r="G281">
        <f>ABS(Table513[[#This Row],[(new-old)/old]])</f>
        <v>0.3532628616171441</v>
      </c>
      <c r="H281" t="str" cm="1">
        <f t="array" ref="H281">IF(ROWS(_xlfn._xlws.FILTER(Table513[rxnid],Table513[enz]=Table513[[#This Row],[enz]]))&gt;1,"many","1")</f>
        <v>many</v>
      </c>
      <c r="I281" t="e" cm="1">
        <f t="array" ref="I281">IF(ROWS(_xlfn._xlws.FILTER(Table513[rxnid],Table513[rxn-no-enz]=Table513[[#This Row],[rxn-no-enz]]))&gt;1,"many","1")</f>
        <v>#N/A</v>
      </c>
      <c r="J281" t="str">
        <f>_xlfn.XLOOKUP(SUBSTITUTE(Table513[[#This Row],[rxnid]],"'",""),Table614[rxn],Table614[rxn],"no")</f>
        <v>no</v>
      </c>
      <c r="K281" t="str" cm="1">
        <f t="array" ref="K281">_xlfn.XLOOKUP(Table513[[#This Row],[rxnid]],"'"&amp;Table614[rxn]&amp;"'",Table614[expected kapp],"")</f>
        <v/>
      </c>
      <c r="M281" t="s">
        <v>2828</v>
      </c>
      <c r="N281">
        <v>0.86396112257222801</v>
      </c>
      <c r="P281" s="4"/>
      <c r="T281"/>
      <c r="AB281" s="7" t="s">
        <v>11109</v>
      </c>
      <c r="AC281" s="7" t="str">
        <f>_xlfn.TEXTBEFORE(Table815[[#This Row],[raw]]," ")</f>
        <v>ENZSYN-rt6341</v>
      </c>
      <c r="AD281" s="7">
        <f>_xlfn.NUMBERVALUE(_xlfn.TEXTAFTER(Table815[[#This Row],[raw]]," "))</f>
        <v>2.64948657333156E-7</v>
      </c>
      <c r="AF281" s="1" t="s">
        <v>3053</v>
      </c>
      <c r="AG281" s="1" t="s">
        <v>2778</v>
      </c>
      <c r="AH281" s="1">
        <v>1.34550646213358E-2</v>
      </c>
      <c r="AI281" s="1" t="e">
        <f>_xlfn.TEXTAFTER(Table916[[#This Row],[type]],"-",-1)</f>
        <v>#N/A</v>
      </c>
      <c r="AJ281" s="1" t="str">
        <f ca="1">_xlfn.TEXTAFTER(_xlfn.TEXTBEFORE(Table916[[#This Row],[type]],"-"&amp;Table916[[#This Row],[rxn-no-enz]]),"RXN-")</f>
        <v>GLUPRT_c_FWD</v>
      </c>
      <c r="AK281" s="1" t="e">
        <f>_xlfn.TEXTBEFORE(Table916[[#This Row],[type]],"_",-1)</f>
        <v>#N/A</v>
      </c>
      <c r="AN281" t="s">
        <v>3059</v>
      </c>
      <c r="AO281" t="s">
        <v>2778</v>
      </c>
      <c r="AP281">
        <v>0.10974829916683999</v>
      </c>
      <c r="AQ281" t="str">
        <f>_xlfn.TEXTBEFORE(Table17[[#This Row],[rxn]],"-",-1)</f>
        <v>RXN-GLYTRS_c_FWD</v>
      </c>
    </row>
    <row r="282" spans="1:43" ht="17" x14ac:dyDescent="0.25">
      <c r="A282" t="s">
        <v>2919</v>
      </c>
      <c r="B282">
        <v>98.688366893346</v>
      </c>
      <c r="C282" t="str">
        <f>_xlfn.TEXTAFTER(Table513[[#This Row],[rxnid]],"-",-1)</f>
        <v>rt8272</v>
      </c>
      <c r="D282" t="str">
        <f>_xlfn.TEXTAFTER(_xlfn.TEXTBEFORE(Table513[[#This Row],[rxnid]],"-"&amp;Table513[[#This Row],[enz]]),"RXN-")</f>
        <v>C4STMO1_c_FWD</v>
      </c>
      <c r="E282">
        <f>_xlfn.XLOOKUP(Table513[[#This Row],[rxnid]],Table312[rxnid],Table312[kapp (1/s)],"")</f>
        <v>137.83620305508799</v>
      </c>
      <c r="F282">
        <f>(Table513[[#This Row],[kapp (1/s)]]-Table513[[#This Row],[old]])/Table513[[#This Row],[old]]</f>
        <v>-0.2840170818264347</v>
      </c>
      <c r="G282">
        <f>ABS(Table513[[#This Row],[(new-old)/old]])</f>
        <v>0.2840170818264347</v>
      </c>
      <c r="H282" t="str" cm="1">
        <f t="array" ref="H282">IF(ROWS(_xlfn._xlws.FILTER(Table513[rxnid],Table513[enz]=Table513[[#This Row],[enz]]))&gt;1,"many","1")</f>
        <v>many</v>
      </c>
      <c r="I282" t="e" cm="1">
        <f t="array" ref="I282">IF(ROWS(_xlfn._xlws.FILTER(Table513[rxnid],Table513[rxn-no-enz]=Table513[[#This Row],[rxn-no-enz]]))&gt;1,"many","1")</f>
        <v>#N/A</v>
      </c>
      <c r="J282" t="str">
        <f>_xlfn.XLOOKUP(SUBSTITUTE(Table513[[#This Row],[rxnid]],"'",""),Table614[rxn],Table614[rxn],"no")</f>
        <v>no</v>
      </c>
      <c r="K282" t="str" cm="1">
        <f t="array" ref="K282">_xlfn.XLOOKUP(Table513[[#This Row],[rxnid]],"'"&amp;Table614[rxn]&amp;"'",Table614[expected kapp],"")</f>
        <v/>
      </c>
      <c r="M282" t="s">
        <v>2826</v>
      </c>
      <c r="N282">
        <v>0.86396112257222801</v>
      </c>
      <c r="P282" s="4"/>
      <c r="T282"/>
      <c r="AB282" s="7" t="s">
        <v>11110</v>
      </c>
      <c r="AC282" s="7" t="str">
        <f>_xlfn.TEXTBEFORE(Table815[[#This Row],[raw]]," ")</f>
        <v>ENZSYN-rt8273</v>
      </c>
      <c r="AD282" s="7">
        <f>_xlfn.NUMBERVALUE(_xlfn.TEXTAFTER(Table815[[#This Row],[raw]]," "))</f>
        <v>2.7386928160321201E-7</v>
      </c>
      <c r="AF282" s="1" t="s">
        <v>6760</v>
      </c>
      <c r="AG282" s="1" t="s">
        <v>2778</v>
      </c>
      <c r="AH282" s="1">
        <v>0.14651867838542501</v>
      </c>
      <c r="AI282" s="1" t="e">
        <f>_xlfn.TEXTAFTER(Table916[[#This Row],[type]],"-",-1)</f>
        <v>#N/A</v>
      </c>
      <c r="AJ282" s="1" t="str">
        <f ca="1">_xlfn.TEXTAFTER(_xlfn.TEXTBEFORE(Table916[[#This Row],[type]],"-"&amp;Table916[[#This Row],[rxn-no-enz]]),"RXN-")</f>
        <v>GLUt_c_m_FWD</v>
      </c>
      <c r="AK282" s="1" t="e">
        <f>_xlfn.TEXTBEFORE(Table916[[#This Row],[type]],"_",-1)</f>
        <v>#N/A</v>
      </c>
      <c r="AN282" t="s">
        <v>3060</v>
      </c>
      <c r="AO282" t="s">
        <v>2778</v>
      </c>
      <c r="AP282">
        <v>2.1446326349769802E-2</v>
      </c>
      <c r="AQ282" t="str">
        <f>_xlfn.TEXTBEFORE(Table17[[#This Row],[rxn]],"-",-1)</f>
        <v>RXN-GMPS2_c_FWD</v>
      </c>
    </row>
    <row r="283" spans="1:43" ht="17" x14ac:dyDescent="0.25">
      <c r="A283" t="s">
        <v>2920</v>
      </c>
      <c r="B283">
        <v>98.688366893346</v>
      </c>
      <c r="C283" t="str">
        <f>_xlfn.TEXTAFTER(Table513[[#This Row],[rxnid]],"-",-1)</f>
        <v>rt8272</v>
      </c>
      <c r="D283" t="str">
        <f>_xlfn.TEXTAFTER(_xlfn.TEXTBEFORE(Table513[[#This Row],[rxnid]],"-"&amp;Table513[[#This Row],[enz]]),"RXN-")</f>
        <v>C4STMO2_c_FWD</v>
      </c>
      <c r="E283">
        <f>_xlfn.XLOOKUP(Table513[[#This Row],[rxnid]],Table312[rxnid],Table312[kapp (1/s)],"")</f>
        <v>137.83620305508799</v>
      </c>
      <c r="F283">
        <f>(Table513[[#This Row],[kapp (1/s)]]-Table513[[#This Row],[old]])/Table513[[#This Row],[old]]</f>
        <v>-0.2840170818264347</v>
      </c>
      <c r="G283">
        <f>ABS(Table513[[#This Row],[(new-old)/old]])</f>
        <v>0.2840170818264347</v>
      </c>
      <c r="H283" t="str" cm="1">
        <f t="array" ref="H283">IF(ROWS(_xlfn._xlws.FILTER(Table513[rxnid],Table513[enz]=Table513[[#This Row],[enz]]))&gt;1,"many","1")</f>
        <v>many</v>
      </c>
      <c r="I283" t="e" cm="1">
        <f t="array" ref="I283">IF(ROWS(_xlfn._xlws.FILTER(Table513[rxnid],Table513[rxn-no-enz]=Table513[[#This Row],[rxn-no-enz]]))&gt;1,"many","1")</f>
        <v>#N/A</v>
      </c>
      <c r="J283" t="str">
        <f>_xlfn.XLOOKUP(SUBSTITUTE(Table513[[#This Row],[rxnid]],"'",""),Table614[rxn],Table614[rxn],"no")</f>
        <v>no</v>
      </c>
      <c r="K283" t="str" cm="1">
        <f t="array" ref="K283">_xlfn.XLOOKUP(Table513[[#This Row],[rxnid]],"'"&amp;Table614[rxn]&amp;"'",Table614[expected kapp],"")</f>
        <v/>
      </c>
      <c r="M283" t="s">
        <v>3261</v>
      </c>
      <c r="N283">
        <v>4.3689865181286702</v>
      </c>
      <c r="P283" s="4"/>
      <c r="T283"/>
      <c r="AB283" s="7" t="s">
        <v>11111</v>
      </c>
      <c r="AC283" s="7" t="str">
        <f>_xlfn.TEXTBEFORE(Table815[[#This Row],[raw]]," ")</f>
        <v>ENZSYN-rt0711</v>
      </c>
      <c r="AD283" s="7">
        <f>_xlfn.NUMBERVALUE(_xlfn.TEXTAFTER(Table815[[#This Row],[raw]]," "))</f>
        <v>3.1887947813258201E-7</v>
      </c>
      <c r="AF283" s="1" t="s">
        <v>3055</v>
      </c>
      <c r="AG283" s="1" t="s">
        <v>2778</v>
      </c>
      <c r="AH283" s="1">
        <v>2.11973722575312E-2</v>
      </c>
      <c r="AI283" s="1" t="e">
        <f>_xlfn.TEXTAFTER(Table916[[#This Row],[type]],"-",-1)</f>
        <v>#N/A</v>
      </c>
      <c r="AJ283" s="1" t="str">
        <f ca="1">_xlfn.TEXTAFTER(_xlfn.TEXTBEFORE(Table916[[#This Row],[type]],"-"&amp;Table916[[#This Row],[rxn-no-enz]]),"RXN-")</f>
        <v>GLUTRS_c_FWD</v>
      </c>
      <c r="AK283" s="1" t="e">
        <f>_xlfn.TEXTBEFORE(Table916[[#This Row],[type]],"_",-1)</f>
        <v>#N/A</v>
      </c>
      <c r="AN283" t="s">
        <v>3061</v>
      </c>
      <c r="AO283" t="s">
        <v>2778</v>
      </c>
      <c r="AP283">
        <v>0.107616764197455</v>
      </c>
      <c r="AQ283" t="str">
        <f>_xlfn.TEXTBEFORE(Table17[[#This Row],[rxn]],"-",-1)</f>
        <v>RXN-GND_c_FWD</v>
      </c>
    </row>
    <row r="284" spans="1:43" ht="17" x14ac:dyDescent="0.25">
      <c r="A284" t="s">
        <v>2921</v>
      </c>
      <c r="B284">
        <v>98.688366893346</v>
      </c>
      <c r="C284" t="str">
        <f>_xlfn.TEXTAFTER(Table513[[#This Row],[rxnid]],"-",-1)</f>
        <v>rt8272</v>
      </c>
      <c r="D284" t="str">
        <f>_xlfn.TEXTAFTER(_xlfn.TEXTBEFORE(Table513[[#This Row],[rxnid]],"-"&amp;Table513[[#This Row],[enz]]),"RXN-")</f>
        <v>C4STMO3_c_FWD</v>
      </c>
      <c r="E284">
        <f>_xlfn.XLOOKUP(Table513[[#This Row],[rxnid]],Table312[rxnid],Table312[kapp (1/s)],"")</f>
        <v>137.83620305508799</v>
      </c>
      <c r="F284">
        <f>(Table513[[#This Row],[kapp (1/s)]]-Table513[[#This Row],[old]])/Table513[[#This Row],[old]]</f>
        <v>-0.2840170818264347</v>
      </c>
      <c r="G284">
        <f>ABS(Table513[[#This Row],[(new-old)/old]])</f>
        <v>0.2840170818264347</v>
      </c>
      <c r="H284" t="str" cm="1">
        <f t="array" ref="H284">IF(ROWS(_xlfn._xlws.FILTER(Table513[rxnid],Table513[enz]=Table513[[#This Row],[enz]]))&gt;1,"many","1")</f>
        <v>many</v>
      </c>
      <c r="I284" t="e" cm="1">
        <f t="array" ref="I284">IF(ROWS(_xlfn._xlws.FILTER(Table513[rxnid],Table513[rxn-no-enz]=Table513[[#This Row],[rxn-no-enz]]))&gt;1,"many","1")</f>
        <v>#N/A</v>
      </c>
      <c r="J284" t="str">
        <f>_xlfn.XLOOKUP(SUBSTITUTE(Table513[[#This Row],[rxnid]],"'",""),Table614[rxn],Table614[rxn],"no")</f>
        <v>no</v>
      </c>
      <c r="K284" t="str" cm="1">
        <f t="array" ref="K284">_xlfn.XLOOKUP(Table513[[#This Row],[rxnid]],"'"&amp;Table614[rxn]&amp;"'",Table614[expected kapp],"")</f>
        <v/>
      </c>
      <c r="M284" t="s">
        <v>3091</v>
      </c>
      <c r="N284">
        <v>4.3689865181286702</v>
      </c>
      <c r="P284" s="4"/>
      <c r="T284"/>
      <c r="AB284" s="7" t="s">
        <v>11112</v>
      </c>
      <c r="AC284" s="7" t="str">
        <f>_xlfn.TEXTBEFORE(Table815[[#This Row],[raw]]," ")</f>
        <v>ENZSYN-rt4822_c</v>
      </c>
      <c r="AD284" s="7">
        <f>_xlfn.NUMBERVALUE(_xlfn.TEXTAFTER(Table815[[#This Row],[raw]]," "))</f>
        <v>2.5782148222278099E-7</v>
      </c>
      <c r="AF284" s="1" t="s">
        <v>6776</v>
      </c>
      <c r="AG284" s="1" t="s">
        <v>2778</v>
      </c>
      <c r="AH284" s="1">
        <v>1.22909786967148E-2</v>
      </c>
      <c r="AI284" s="1" t="e">
        <f>_xlfn.TEXTAFTER(Table916[[#This Row],[type]],"-",-1)</f>
        <v>#N/A</v>
      </c>
      <c r="AJ284" s="1" t="str">
        <f ca="1">_xlfn.TEXTAFTER(_xlfn.TEXTBEFORE(Table916[[#This Row],[type]],"-"&amp;Table916[[#This Row],[rxn-no-enz]]),"RXN-")</f>
        <v>GLYC3Pt_c_l_FWD</v>
      </c>
      <c r="AK284" s="1" t="e">
        <f>_xlfn.TEXTBEFORE(Table916[[#This Row],[type]],"_",-1)</f>
        <v>#N/A</v>
      </c>
      <c r="AN284" t="s">
        <v>3062</v>
      </c>
      <c r="AO284" t="s">
        <v>2778</v>
      </c>
      <c r="AP284">
        <v>8.9671877295382004E-3</v>
      </c>
      <c r="AQ284" t="str">
        <f>_xlfn.TEXTBEFORE(Table17[[#This Row],[rxn]],"-",-1)</f>
        <v>RXN-GPIA1_c_FWD</v>
      </c>
    </row>
    <row r="285" spans="1:43" ht="17" x14ac:dyDescent="0.25">
      <c r="A285" t="s">
        <v>2922</v>
      </c>
      <c r="B285">
        <v>98.688366893346</v>
      </c>
      <c r="C285" t="str">
        <f>_xlfn.TEXTAFTER(Table513[[#This Row],[rxnid]],"-",-1)</f>
        <v>rt8272</v>
      </c>
      <c r="D285" t="str">
        <f>_xlfn.TEXTAFTER(_xlfn.TEXTBEFORE(Table513[[#This Row],[rxnid]],"-"&amp;Table513[[#This Row],[enz]]),"RXN-")</f>
        <v>C4STMO4_c_FWD</v>
      </c>
      <c r="E285">
        <f>_xlfn.XLOOKUP(Table513[[#This Row],[rxnid]],Table312[rxnid],Table312[kapp (1/s)],"")</f>
        <v>137.83620305508799</v>
      </c>
      <c r="F285">
        <f>(Table513[[#This Row],[kapp (1/s)]]-Table513[[#This Row],[old]])/Table513[[#This Row],[old]]</f>
        <v>-0.2840170818264347</v>
      </c>
      <c r="G285">
        <f>ABS(Table513[[#This Row],[(new-old)/old]])</f>
        <v>0.2840170818264347</v>
      </c>
      <c r="H285" t="str" cm="1">
        <f t="array" ref="H285">IF(ROWS(_xlfn._xlws.FILTER(Table513[rxnid],Table513[enz]=Table513[[#This Row],[enz]]))&gt;1,"many","1")</f>
        <v>many</v>
      </c>
      <c r="I285" t="e" cm="1">
        <f t="array" ref="I285">IF(ROWS(_xlfn._xlws.FILTER(Table513[rxnid],Table513[rxn-no-enz]=Table513[[#This Row],[rxn-no-enz]]))&gt;1,"many","1")</f>
        <v>#N/A</v>
      </c>
      <c r="J285" t="str">
        <f>_xlfn.XLOOKUP(SUBSTITUTE(Table513[[#This Row],[rxnid]],"'",""),Table614[rxn],Table614[rxn],"no")</f>
        <v>no</v>
      </c>
      <c r="K285" t="str" cm="1">
        <f t="array" ref="K285">_xlfn.XLOOKUP(Table513[[#This Row],[rxnid]],"'"&amp;Table614[rxn]&amp;"'",Table614[expected kapp],"")</f>
        <v/>
      </c>
      <c r="M285" t="s">
        <v>3259</v>
      </c>
      <c r="N285">
        <v>4.3689865181286702</v>
      </c>
      <c r="P285" s="4"/>
      <c r="T285"/>
      <c r="AB285" s="7" t="s">
        <v>11113</v>
      </c>
      <c r="AC285" s="7" t="str">
        <f>_xlfn.TEXTBEFORE(Table815[[#This Row],[raw]]," ")</f>
        <v>ENZSYN-rt6242_c</v>
      </c>
      <c r="AD285" s="7">
        <f>_xlfn.NUMBERVALUE(_xlfn.TEXTAFTER(Table815[[#This Row],[raw]]," "))</f>
        <v>3.9255297613862499E-7</v>
      </c>
      <c r="AF285" s="1" t="s">
        <v>3057</v>
      </c>
      <c r="AG285" s="1" t="s">
        <v>2778</v>
      </c>
      <c r="AH285" s="1">
        <v>0.912797638030588</v>
      </c>
      <c r="AI285" s="1" t="e">
        <f>_xlfn.TEXTAFTER(Table916[[#This Row],[type]],"-",-1)</f>
        <v>#N/A</v>
      </c>
      <c r="AJ285" s="1" t="str">
        <f ca="1">_xlfn.TEXTAFTER(_xlfn.TEXTBEFORE(Table916[[#This Row],[type]],"-"&amp;Table916[[#This Row],[rxn-no-enz]]),"RXN-")</f>
        <v>GLYCL_m_FWD</v>
      </c>
      <c r="AK285" s="1" t="e">
        <f>_xlfn.TEXTBEFORE(Table916[[#This Row],[type]],"_",-1)</f>
        <v>#N/A</v>
      </c>
      <c r="AN285" t="s">
        <v>3063</v>
      </c>
      <c r="AO285" t="s">
        <v>2778</v>
      </c>
      <c r="AP285">
        <v>8.9671877295382004E-3</v>
      </c>
      <c r="AQ285" t="str">
        <f>_xlfn.TEXTBEFORE(Table17[[#This Row],[rxn]],"-",-1)</f>
        <v>RXN-GPIA10a_r_FWD</v>
      </c>
    </row>
    <row r="286" spans="1:43" ht="17" x14ac:dyDescent="0.25">
      <c r="A286" t="s">
        <v>2827</v>
      </c>
      <c r="B286">
        <v>2.3707905342809998</v>
      </c>
      <c r="C286" t="str">
        <f>_xlfn.TEXTAFTER(Table513[[#This Row],[rxnid]],"-",-1)</f>
        <v>rt8327</v>
      </c>
      <c r="D286" t="str">
        <f>_xlfn.TEXTAFTER(_xlfn.TEXTBEFORE(Table513[[#This Row],[rxnid]],"-"&amp;Table513[[#This Row],[enz]]),"RXN-")</f>
        <v>3OACR240_rm_FWD</v>
      </c>
      <c r="E286">
        <f>_xlfn.XLOOKUP(Table513[[#This Row],[rxnid]],Table312[rxnid],Table312[kapp (1/s)],"")</f>
        <v>0.86396112257222801</v>
      </c>
      <c r="F286">
        <f>(Table513[[#This Row],[kapp (1/s)]]-Table513[[#This Row],[old]])/Table513[[#This Row],[old]]</f>
        <v>1.7440940018487918</v>
      </c>
      <c r="G286">
        <f>ABS(Table513[[#This Row],[(new-old)/old]])</f>
        <v>1.7440940018487918</v>
      </c>
      <c r="H286" t="str" cm="1">
        <f t="array" ref="H286">IF(ROWS(_xlfn._xlws.FILTER(Table513[rxnid],Table513[enz]=Table513[[#This Row],[enz]]))&gt;1,"many","1")</f>
        <v>many</v>
      </c>
      <c r="I286" t="e" cm="1">
        <f t="array" ref="I286">IF(ROWS(_xlfn._xlws.FILTER(Table513[rxnid],Table513[rxn-no-enz]=Table513[[#This Row],[rxn-no-enz]]))&gt;1,"many","1")</f>
        <v>#N/A</v>
      </c>
      <c r="J286" t="str">
        <f>_xlfn.XLOOKUP(SUBSTITUTE(Table513[[#This Row],[rxnid]],"'",""),Table614[rxn],Table614[rxn],"no")</f>
        <v>no</v>
      </c>
      <c r="K286" t="str" cm="1">
        <f t="array" ref="K286">_xlfn.XLOOKUP(Table513[[#This Row],[rxnid]],"'"&amp;Table614[rxn]&amp;"'",Table614[expected kapp],"")</f>
        <v/>
      </c>
      <c r="M286" t="s">
        <v>3125</v>
      </c>
      <c r="N286">
        <v>3.9137040824626399</v>
      </c>
      <c r="P286" s="4"/>
      <c r="T286"/>
      <c r="AB286" s="7" t="s">
        <v>11114</v>
      </c>
      <c r="AC286" s="7" t="str">
        <f>_xlfn.TEXTBEFORE(Table815[[#This Row],[raw]]," ")</f>
        <v>ENZSYN-rt2682</v>
      </c>
      <c r="AD286" s="7">
        <f>_xlfn.NUMBERVALUE(_xlfn.TEXTAFTER(Table815[[#This Row],[raw]]," "))</f>
        <v>2.0412643958474601E-8</v>
      </c>
      <c r="AF286" s="1" t="s">
        <v>6789</v>
      </c>
      <c r="AG286" s="1" t="s">
        <v>2778</v>
      </c>
      <c r="AH286" s="1">
        <v>2.8803979461069302E-4</v>
      </c>
      <c r="AI286" s="1" t="e">
        <f>_xlfn.TEXTAFTER(Table916[[#This Row],[type]],"-",-1)</f>
        <v>#N/A</v>
      </c>
      <c r="AJ286" s="1" t="str">
        <f ca="1">_xlfn.TEXTAFTER(_xlfn.TEXTBEFORE(Table916[[#This Row],[type]],"-"&amp;Table916[[#This Row],[rxn-no-enz]]),"RXN-")</f>
        <v>GLYCt_c_l_FWD</v>
      </c>
      <c r="AK286" s="1" t="e">
        <f>_xlfn.TEXTBEFORE(Table916[[#This Row],[type]],"_",-1)</f>
        <v>#N/A</v>
      </c>
      <c r="AN286" t="s">
        <v>3064</v>
      </c>
      <c r="AO286" t="s">
        <v>2778</v>
      </c>
      <c r="AP286">
        <v>8.9671877295382004E-3</v>
      </c>
      <c r="AQ286" t="str">
        <f>_xlfn.TEXTBEFORE(Table17[[#This Row],[rxn]],"-",-1)</f>
        <v>RXN-GPIA2_c_FWD</v>
      </c>
    </row>
    <row r="287" spans="1:43" ht="17" x14ac:dyDescent="0.25">
      <c r="A287" t="s">
        <v>2825</v>
      </c>
      <c r="B287">
        <v>2.3707905342809998</v>
      </c>
      <c r="C287" t="str">
        <f>_xlfn.TEXTAFTER(Table513[[#This Row],[rxnid]],"-",-1)</f>
        <v>rt8327</v>
      </c>
      <c r="D287" t="str">
        <f>_xlfn.TEXTAFTER(_xlfn.TEXTBEFORE(Table513[[#This Row],[rxnid]],"-"&amp;Table513[[#This Row],[enz]]),"RXN-")</f>
        <v>3OACR200_rm_FWD</v>
      </c>
      <c r="E287">
        <f>_xlfn.XLOOKUP(Table513[[#This Row],[rxnid]],Table312[rxnid],Table312[kapp (1/s)],"")</f>
        <v>0.86396112257222801</v>
      </c>
      <c r="F287">
        <f>(Table513[[#This Row],[kapp (1/s)]]-Table513[[#This Row],[old]])/Table513[[#This Row],[old]]</f>
        <v>1.7440940018487918</v>
      </c>
      <c r="G287">
        <f>ABS(Table513[[#This Row],[(new-old)/old]])</f>
        <v>1.7440940018487918</v>
      </c>
      <c r="H287" t="str" cm="1">
        <f t="array" ref="H287">IF(ROWS(_xlfn._xlws.FILTER(Table513[rxnid],Table513[enz]=Table513[[#This Row],[enz]]))&gt;1,"many","1")</f>
        <v>many</v>
      </c>
      <c r="I287" t="e" cm="1">
        <f t="array" ref="I287">IF(ROWS(_xlfn._xlws.FILTER(Table513[rxnid],Table513[rxn-no-enz]=Table513[[#This Row],[rxn-no-enz]]))&gt;1,"many","1")</f>
        <v>#N/A</v>
      </c>
      <c r="J287" t="str">
        <f>_xlfn.XLOOKUP(SUBSTITUTE(Table513[[#This Row],[rxnid]],"'",""),Table614[rxn],Table614[rxn],"no")</f>
        <v>no</v>
      </c>
      <c r="K287" t="str" cm="1">
        <f t="array" ref="K287">_xlfn.XLOOKUP(Table513[[#This Row],[rxnid]],"'"&amp;Table614[rxn]&amp;"'",Table614[expected kapp],"")</f>
        <v/>
      </c>
      <c r="M287" t="s">
        <v>3126</v>
      </c>
      <c r="N287">
        <v>3.9137040824626399</v>
      </c>
      <c r="P287" s="4"/>
      <c r="T287"/>
      <c r="AB287" s="7" t="s">
        <v>11115</v>
      </c>
      <c r="AC287" s="7" t="str">
        <f>_xlfn.TEXTBEFORE(Table815[[#This Row],[raw]]," ")</f>
        <v>ENZSYN-rt2147</v>
      </c>
      <c r="AD287" s="7">
        <f>_xlfn.NUMBERVALUE(_xlfn.TEXTAFTER(Table815[[#This Row],[raw]]," "))</f>
        <v>0</v>
      </c>
      <c r="AF287" s="1" t="s">
        <v>6795</v>
      </c>
      <c r="AG287" s="1" t="s">
        <v>2778</v>
      </c>
      <c r="AH287" s="1">
        <v>2.8803979461069302E-4</v>
      </c>
      <c r="AI287" s="1" t="e">
        <f>_xlfn.TEXTAFTER(Table916[[#This Row],[type]],"-",-1)</f>
        <v>#N/A</v>
      </c>
      <c r="AJ287" s="1" t="str">
        <f ca="1">_xlfn.TEXTAFTER(_xlfn.TEXTBEFORE(Table916[[#This Row],[type]],"-"&amp;Table916[[#This Row],[rxn-no-enz]]),"RXN-")</f>
        <v>GLYK_c_FWD</v>
      </c>
      <c r="AK287" s="1" t="e">
        <f>_xlfn.TEXTBEFORE(Table916[[#This Row],[type]],"_",-1)</f>
        <v>#N/A</v>
      </c>
      <c r="AN287" t="s">
        <v>3065</v>
      </c>
      <c r="AO287" t="s">
        <v>2778</v>
      </c>
      <c r="AP287">
        <v>8.9671877295382004E-3</v>
      </c>
      <c r="AQ287" t="str">
        <f>_xlfn.TEXTBEFORE(Table17[[#This Row],[rxn]],"-",-1)</f>
        <v>RXN-GPIA3_c_r_FWD</v>
      </c>
    </row>
    <row r="288" spans="1:43" ht="17" x14ac:dyDescent="0.25">
      <c r="A288" t="s">
        <v>2826</v>
      </c>
      <c r="B288">
        <v>2.3707905342809998</v>
      </c>
      <c r="C288" t="str">
        <f>_xlfn.TEXTAFTER(Table513[[#This Row],[rxnid]],"-",-1)</f>
        <v>rt8327</v>
      </c>
      <c r="D288" t="str">
        <f>_xlfn.TEXTAFTER(_xlfn.TEXTBEFORE(Table513[[#This Row],[rxnid]],"-"&amp;Table513[[#This Row],[enz]]),"RXN-")</f>
        <v>3OACR220_rm_FWD</v>
      </c>
      <c r="E288">
        <f>_xlfn.XLOOKUP(Table513[[#This Row],[rxnid]],Table312[rxnid],Table312[kapp (1/s)],"")</f>
        <v>0.86396112257222801</v>
      </c>
      <c r="F288">
        <f>(Table513[[#This Row],[kapp (1/s)]]-Table513[[#This Row],[old]])/Table513[[#This Row],[old]]</f>
        <v>1.7440940018487918</v>
      </c>
      <c r="G288">
        <f>ABS(Table513[[#This Row],[(new-old)/old]])</f>
        <v>1.7440940018487918</v>
      </c>
      <c r="H288" t="str" cm="1">
        <f t="array" ref="H288">IF(ROWS(_xlfn._xlws.FILTER(Table513[rxnid],Table513[enz]=Table513[[#This Row],[enz]]))&gt;1,"many","1")</f>
        <v>many</v>
      </c>
      <c r="I288" t="e" cm="1">
        <f t="array" ref="I288">IF(ROWS(_xlfn._xlws.FILTER(Table513[rxnid],Table513[rxn-no-enz]=Table513[[#This Row],[rxn-no-enz]]))&gt;1,"many","1")</f>
        <v>#N/A</v>
      </c>
      <c r="J288" t="str">
        <f>_xlfn.XLOOKUP(SUBSTITUTE(Table513[[#This Row],[rxnid]],"'",""),Table614[rxn],Table614[rxn],"no")</f>
        <v>no</v>
      </c>
      <c r="K288" t="str" cm="1">
        <f t="array" ref="K288">_xlfn.XLOOKUP(Table513[[#This Row],[rxnid]],"'"&amp;Table614[rxn]&amp;"'",Table614[expected kapp],"")</f>
        <v/>
      </c>
      <c r="M288" t="s">
        <v>2807</v>
      </c>
      <c r="N288">
        <v>0.78598280344131899</v>
      </c>
      <c r="P288" s="4"/>
      <c r="T288"/>
      <c r="AB288" s="7" t="s">
        <v>11116</v>
      </c>
      <c r="AC288" s="7" t="str">
        <f>_xlfn.TEXTBEFORE(Table815[[#This Row],[raw]]," ")</f>
        <v>ENZSYN-rt5811</v>
      </c>
      <c r="AD288" s="7">
        <f>_xlfn.NUMBERVALUE(_xlfn.TEXTAFTER(Table815[[#This Row],[raw]]," "))</f>
        <v>3.4618578695572602E-8</v>
      </c>
      <c r="AF288" s="1" t="s">
        <v>6798</v>
      </c>
      <c r="AG288" s="1" t="s">
        <v>2778</v>
      </c>
      <c r="AH288" s="1">
        <v>1.82568418088109</v>
      </c>
      <c r="AI288" s="1" t="e">
        <f>_xlfn.TEXTAFTER(Table916[[#This Row],[type]],"-",-1)</f>
        <v>#N/A</v>
      </c>
      <c r="AJ288" s="1" t="str">
        <f ca="1">_xlfn.TEXTAFTER(_xlfn.TEXTBEFORE(Table916[[#This Row],[type]],"-"&amp;Table916[[#This Row],[rxn-no-enz]]),"RXN-")</f>
        <v>GLYt_c_m_FWD</v>
      </c>
      <c r="AK288" s="1" t="e">
        <f>_xlfn.TEXTBEFORE(Table916[[#This Row],[type]],"_",-1)</f>
        <v>#N/A</v>
      </c>
      <c r="AN288" t="s">
        <v>3066</v>
      </c>
      <c r="AO288" t="s">
        <v>2778</v>
      </c>
      <c r="AP288">
        <v>8.9671877295382004E-3</v>
      </c>
      <c r="AQ288" t="str">
        <f>_xlfn.TEXTBEFORE(Table17[[#This Row],[rxn]],"-",-1)</f>
        <v>RXN-GPIA4_r_FWD</v>
      </c>
    </row>
    <row r="289" spans="1:43" ht="17" x14ac:dyDescent="0.25">
      <c r="A289" t="s">
        <v>2828</v>
      </c>
      <c r="B289">
        <v>2.3707905342809998</v>
      </c>
      <c r="C289" t="str">
        <f>_xlfn.TEXTAFTER(Table513[[#This Row],[rxnid]],"-",-1)</f>
        <v>rt8327</v>
      </c>
      <c r="D289" t="str">
        <f>_xlfn.TEXTAFTER(_xlfn.TEXTBEFORE(Table513[[#This Row],[rxnid]],"-"&amp;Table513[[#This Row],[enz]]),"RXN-")</f>
        <v>3OACR260_rm_FWD</v>
      </c>
      <c r="E289">
        <f>_xlfn.XLOOKUP(Table513[[#This Row],[rxnid]],Table312[rxnid],Table312[kapp (1/s)],"")</f>
        <v>0.86396112257222801</v>
      </c>
      <c r="F289">
        <f>(Table513[[#This Row],[kapp (1/s)]]-Table513[[#This Row],[old]])/Table513[[#This Row],[old]]</f>
        <v>1.7440940018487918</v>
      </c>
      <c r="G289">
        <f>ABS(Table513[[#This Row],[(new-old)/old]])</f>
        <v>1.7440940018487918</v>
      </c>
      <c r="H289" t="str" cm="1">
        <f t="array" ref="H289">IF(ROWS(_xlfn._xlws.FILTER(Table513[rxnid],Table513[enz]=Table513[[#This Row],[enz]]))&gt;1,"many","1")</f>
        <v>many</v>
      </c>
      <c r="I289" t="e" cm="1">
        <f t="array" ref="I289">IF(ROWS(_xlfn._xlws.FILTER(Table513[rxnid],Table513[rxn-no-enz]=Table513[[#This Row],[rxn-no-enz]]))&gt;1,"many","1")</f>
        <v>#N/A</v>
      </c>
      <c r="J289" t="str">
        <f>_xlfn.XLOOKUP(SUBSTITUTE(Table513[[#This Row],[rxnid]],"'",""),Table614[rxn],Table614[rxn],"no")</f>
        <v>no</v>
      </c>
      <c r="K289" t="str" cm="1">
        <f t="array" ref="K289">_xlfn.XLOOKUP(Table513[[#This Row],[rxnid]],"'"&amp;Table614[rxn]&amp;"'",Table614[expected kapp],"")</f>
        <v/>
      </c>
      <c r="M289" t="s">
        <v>2806</v>
      </c>
      <c r="N289">
        <v>0.78598280344131899</v>
      </c>
      <c r="P289" s="4"/>
      <c r="T289"/>
      <c r="AB289" s="7" t="s">
        <v>11117</v>
      </c>
      <c r="AC289" s="7" t="str">
        <f>_xlfn.TEXTBEFORE(Table815[[#This Row],[raw]]," ")</f>
        <v>ENZSYN-rt8160_c</v>
      </c>
      <c r="AD289" s="7">
        <f>_xlfn.NUMBERVALUE(_xlfn.TEXTAFTER(Table815[[#This Row],[raw]]," "))</f>
        <v>2.48500568583235E-7</v>
      </c>
      <c r="AF289" s="1" t="s">
        <v>3059</v>
      </c>
      <c r="AG289" s="1" t="s">
        <v>2778</v>
      </c>
      <c r="AH289" s="1">
        <v>2.37965165338869E-2</v>
      </c>
      <c r="AI289" s="1" t="e">
        <f>_xlfn.TEXTAFTER(Table916[[#This Row],[type]],"-",-1)</f>
        <v>#N/A</v>
      </c>
      <c r="AJ289" s="1" t="str">
        <f ca="1">_xlfn.TEXTAFTER(_xlfn.TEXTBEFORE(Table916[[#This Row],[type]],"-"&amp;Table916[[#This Row],[rxn-no-enz]]),"RXN-")</f>
        <v>GLYTRS_c_FWD</v>
      </c>
      <c r="AK289" s="1" t="e">
        <f>_xlfn.TEXTBEFORE(Table916[[#This Row],[type]],"_",-1)</f>
        <v>#N/A</v>
      </c>
      <c r="AN289" t="s">
        <v>3067</v>
      </c>
      <c r="AO289" t="s">
        <v>2778</v>
      </c>
      <c r="AP289">
        <v>8.9671877295382004E-3</v>
      </c>
      <c r="AQ289" t="str">
        <f>_xlfn.TEXTBEFORE(Table17[[#This Row],[rxn]],"-",-1)</f>
        <v>RXN-GPIA5_r_FWD</v>
      </c>
    </row>
    <row r="290" spans="1:43" ht="17" x14ac:dyDescent="0.25">
      <c r="A290" t="s">
        <v>3256</v>
      </c>
      <c r="B290">
        <v>4.3236749723123502</v>
      </c>
      <c r="C290" t="str">
        <f>_xlfn.TEXTAFTER(Table513[[#This Row],[rxnid]],"-",-1)</f>
        <v>rt5891</v>
      </c>
      <c r="D290" t="str">
        <f>_xlfn.TEXTAFTER(_xlfn.TEXTBEFORE(Table513[[#This Row],[rxnid]],"-"&amp;Table513[[#This Row],[enz]]),"RXN-")</f>
        <v>PRAGSi_c_FWD</v>
      </c>
      <c r="E290">
        <f>_xlfn.XLOOKUP(Table513[[#This Row],[rxnid]],Table312[rxnid],Table312[kapp (1/s)],"")</f>
        <v>1.30578465262396</v>
      </c>
      <c r="F290">
        <f>(Table513[[#This Row],[kapp (1/s)]]-Table513[[#This Row],[old]])/Table513[[#This Row],[old]]</f>
        <v>2.3111700031272173</v>
      </c>
      <c r="G290">
        <f>ABS(Table513[[#This Row],[(new-old)/old]])</f>
        <v>2.3111700031272173</v>
      </c>
      <c r="H290" t="str" cm="1">
        <f t="array" ref="H290">IF(ROWS(_xlfn._xlws.FILTER(Table513[rxnid],Table513[enz]=Table513[[#This Row],[enz]]))&gt;1,"many","1")</f>
        <v>many</v>
      </c>
      <c r="I290" t="e" cm="1">
        <f t="array" ref="I290">IF(ROWS(_xlfn._xlws.FILTER(Table513[rxnid],Table513[rxn-no-enz]=Table513[[#This Row],[rxn-no-enz]]))&gt;1,"many","1")</f>
        <v>#N/A</v>
      </c>
      <c r="J290" t="str">
        <f>_xlfn.XLOOKUP(SUBSTITUTE(Table513[[#This Row],[rxnid]],"'",""),Table614[rxn],Table614[rxn],"no")</f>
        <v>no</v>
      </c>
      <c r="K290" t="str" cm="1">
        <f t="array" ref="K290">_xlfn.XLOOKUP(Table513[[#This Row],[rxnid]],"'"&amp;Table614[rxn]&amp;"'",Table614[expected kapp],"")</f>
        <v/>
      </c>
      <c r="M290" t="s">
        <v>2808</v>
      </c>
      <c r="N290">
        <v>0.78598280344131899</v>
      </c>
      <c r="P290" s="4"/>
      <c r="T290"/>
      <c r="AB290" s="7" t="s">
        <v>11118</v>
      </c>
      <c r="AC290" s="7" t="str">
        <f>_xlfn.TEXTBEFORE(Table815[[#This Row],[raw]]," ")</f>
        <v>ENZLOAD-13GS_c_FWD-rt7616</v>
      </c>
      <c r="AD290" s="7">
        <f>_xlfn.NUMBERVALUE(_xlfn.TEXTAFTER(Table815[[#This Row],[raw]]," "))</f>
        <v>1.8214567506231099E-8</v>
      </c>
      <c r="AF290" s="1" t="s">
        <v>3060</v>
      </c>
      <c r="AG290" s="1" t="s">
        <v>2778</v>
      </c>
      <c r="AH290" s="1">
        <v>8.1205148244054004E-3</v>
      </c>
      <c r="AI290" s="1" t="e">
        <f>_xlfn.TEXTAFTER(Table916[[#This Row],[type]],"-",-1)</f>
        <v>#N/A</v>
      </c>
      <c r="AJ290" s="1" t="str">
        <f ca="1">_xlfn.TEXTAFTER(_xlfn.TEXTBEFORE(Table916[[#This Row],[type]],"-"&amp;Table916[[#This Row],[rxn-no-enz]]),"RXN-")</f>
        <v>GMPS2_c_FWD</v>
      </c>
      <c r="AK290" s="1" t="e">
        <f>_xlfn.TEXTBEFORE(Table916[[#This Row],[type]],"_",-1)</f>
        <v>#N/A</v>
      </c>
      <c r="AN290" t="s">
        <v>3068</v>
      </c>
      <c r="AO290" t="s">
        <v>2778</v>
      </c>
      <c r="AP290">
        <v>8.9671877295382004E-3</v>
      </c>
      <c r="AQ290" t="str">
        <f>_xlfn.TEXTBEFORE(Table17[[#This Row],[rxn]],"-",-1)</f>
        <v>RXN-GPIA6_r_FWD</v>
      </c>
    </row>
    <row r="291" spans="1:43" ht="17" x14ac:dyDescent="0.25">
      <c r="A291" t="s">
        <v>3258</v>
      </c>
      <c r="B291">
        <v>4.3236749723123502</v>
      </c>
      <c r="C291" t="str">
        <f>_xlfn.TEXTAFTER(Table513[[#This Row],[rxnid]],"-",-1)</f>
        <v>rt5891</v>
      </c>
      <c r="D291" t="str">
        <f>_xlfn.TEXTAFTER(_xlfn.TEXTBEFORE(Table513[[#This Row],[rxnid]],"-"&amp;Table513[[#This Row],[enz]]),"RXN-")</f>
        <v>PRAIS_c_FWD</v>
      </c>
      <c r="E291">
        <f>_xlfn.XLOOKUP(Table513[[#This Row],[rxnid]],Table312[rxnid],Table312[kapp (1/s)],"")</f>
        <v>1.30578465262396</v>
      </c>
      <c r="F291">
        <f>(Table513[[#This Row],[kapp (1/s)]]-Table513[[#This Row],[old]])/Table513[[#This Row],[old]]</f>
        <v>2.3111700031272173</v>
      </c>
      <c r="G291">
        <f>ABS(Table513[[#This Row],[(new-old)/old]])</f>
        <v>2.3111700031272173</v>
      </c>
      <c r="H291" t="str" cm="1">
        <f t="array" ref="H291">IF(ROWS(_xlfn._xlws.FILTER(Table513[rxnid],Table513[enz]=Table513[[#This Row],[enz]]))&gt;1,"many","1")</f>
        <v>many</v>
      </c>
      <c r="I291" t="e" cm="1">
        <f t="array" ref="I291">IF(ROWS(_xlfn._xlws.FILTER(Table513[rxnid],Table513[rxn-no-enz]=Table513[[#This Row],[rxn-no-enz]]))&gt;1,"many","1")</f>
        <v>#N/A</v>
      </c>
      <c r="J291" t="str">
        <f>_xlfn.XLOOKUP(SUBSTITUTE(Table513[[#This Row],[rxnid]],"'",""),Table614[rxn],Table614[rxn],"no")</f>
        <v>no</v>
      </c>
      <c r="K291" t="str" cm="1">
        <f t="array" ref="K291">_xlfn.XLOOKUP(Table513[[#This Row],[rxnid]],"'"&amp;Table614[rxn]&amp;"'",Table614[expected kapp],"")</f>
        <v/>
      </c>
      <c r="M291" t="s">
        <v>2805</v>
      </c>
      <c r="N291">
        <v>0.78598280344131899</v>
      </c>
      <c r="P291" s="4"/>
      <c r="T291"/>
      <c r="AB291" s="7" t="s">
        <v>11119</v>
      </c>
      <c r="AC291" s="7" t="str">
        <f>_xlfn.TEXTBEFORE(Table815[[#This Row],[raw]]," ")</f>
        <v>ENZLOAD-16GS_c_FWD-rt3279</v>
      </c>
      <c r="AD291" s="7">
        <f>_xlfn.NUMBERVALUE(_xlfn.TEXTAFTER(Table815[[#This Row],[raw]]," "))</f>
        <v>4.83262829079542E-8</v>
      </c>
      <c r="AF291" s="1" t="s">
        <v>3062</v>
      </c>
      <c r="AG291" s="1" t="s">
        <v>2778</v>
      </c>
      <c r="AH291" s="1">
        <v>1.8879154890299201E-3</v>
      </c>
      <c r="AI291" s="1" t="e">
        <f>_xlfn.TEXTAFTER(Table916[[#This Row],[type]],"-",-1)</f>
        <v>#N/A</v>
      </c>
      <c r="AJ291" s="1" t="str">
        <f ca="1">_xlfn.TEXTAFTER(_xlfn.TEXTBEFORE(Table916[[#This Row],[type]],"-"&amp;Table916[[#This Row],[rxn-no-enz]]),"RXN-")</f>
        <v>GPIA1_c_FWD</v>
      </c>
      <c r="AK291" s="1" t="e">
        <f>_xlfn.TEXTBEFORE(Table916[[#This Row],[type]],"_",-1)</f>
        <v>#N/A</v>
      </c>
      <c r="AN291" t="s">
        <v>3069</v>
      </c>
      <c r="AO291" t="s">
        <v>2778</v>
      </c>
      <c r="AP291">
        <v>8.9671877295382004E-3</v>
      </c>
      <c r="AQ291" t="str">
        <f>_xlfn.TEXTBEFORE(Table17[[#This Row],[rxn]],"-",-1)</f>
        <v>RXN-GPIA7_r_FWD</v>
      </c>
    </row>
    <row r="292" spans="1:43" ht="17" x14ac:dyDescent="0.25">
      <c r="A292" t="s">
        <v>2877</v>
      </c>
      <c r="B292">
        <v>33.401939606875899</v>
      </c>
      <c r="C292" t="str">
        <f>_xlfn.TEXTAFTER(Table513[[#This Row],[rxnid]],"-",-1)</f>
        <v>rt1009</v>
      </c>
      <c r="D292" t="str">
        <f>_xlfn.TEXTAFTER(_xlfn.TEXTBEFORE(Table513[[#This Row],[rxnid]],"-"&amp;Table513[[#This Row],[enz]]),"RXN-")</f>
        <v>AGPRi_m_FWD</v>
      </c>
      <c r="E292">
        <f>_xlfn.XLOOKUP(Table513[[#This Row],[rxnid]],Table312[rxnid],Table312[kapp (1/s)],"")</f>
        <v>1.3011309787824401</v>
      </c>
      <c r="F292">
        <f>(Table513[[#This Row],[kapp (1/s)]]-Table513[[#This Row],[old]])/Table513[[#This Row],[old]]</f>
        <v>24.671465941217114</v>
      </c>
      <c r="G292">
        <f>ABS(Table513[[#This Row],[(new-old)/old]])</f>
        <v>24.671465941217114</v>
      </c>
      <c r="H292" t="str" cm="1">
        <f t="array" ref="H292">IF(ROWS(_xlfn._xlws.FILTER(Table513[rxnid],Table513[enz]=Table513[[#This Row],[enz]]))&gt;1,"many","1")</f>
        <v>many</v>
      </c>
      <c r="I292" t="e" cm="1">
        <f t="array" ref="I292">IF(ROWS(_xlfn._xlws.FILTER(Table513[rxnid],Table513[rxn-no-enz]=Table513[[#This Row],[rxn-no-enz]]))&gt;1,"many","1")</f>
        <v>#N/A</v>
      </c>
      <c r="J292" t="str">
        <f>_xlfn.XLOOKUP(SUBSTITUTE(Table513[[#This Row],[rxnid]],"'",""),Table614[rxn],Table614[rxn],"no")</f>
        <v>RXN-AGPRi_m_FWD-rt1009</v>
      </c>
      <c r="K292" t="str" cm="1">
        <f t="array" ref="K292">_xlfn.XLOOKUP(Table513[[#This Row],[rxnid]],"'"&amp;Table614[rxn]&amp;"'",Table614[expected kapp],"")</f>
        <v/>
      </c>
      <c r="M292" t="s">
        <v>3302</v>
      </c>
      <c r="N292">
        <v>4.1376703921546802</v>
      </c>
      <c r="P292" s="4"/>
      <c r="T292"/>
      <c r="AB292" s="7" t="s">
        <v>11120</v>
      </c>
      <c r="AC292" s="7" t="str">
        <f>_xlfn.TEXTBEFORE(Table815[[#This Row],[raw]]," ")</f>
        <v>ENZLOAD-2OXOADPt_c_m_FWD-rt2267</v>
      </c>
      <c r="AD292" s="7">
        <f>_xlfn.NUMBERVALUE(_xlfn.TEXTAFTER(Table815[[#This Row],[raw]]," "))</f>
        <v>2.4229611482249999E-7</v>
      </c>
      <c r="AF292" s="1" t="s">
        <v>6812</v>
      </c>
      <c r="AG292" s="1" t="s">
        <v>2778</v>
      </c>
      <c r="AH292" s="1">
        <v>1.8879154890299201E-3</v>
      </c>
      <c r="AI292" s="1" t="e">
        <f>_xlfn.TEXTAFTER(Table916[[#This Row],[type]],"-",-1)</f>
        <v>#N/A</v>
      </c>
      <c r="AJ292" s="1" t="str">
        <f ca="1">_xlfn.TEXTAFTER(_xlfn.TEXTBEFORE(Table916[[#This Row],[type]],"-"&amp;Table916[[#This Row],[rxn-no-enz]]),"RXN-")</f>
        <v>GPIA10a_r_FWD</v>
      </c>
      <c r="AK292" s="1" t="e">
        <f>_xlfn.TEXTBEFORE(Table916[[#This Row],[type]],"_",-1)</f>
        <v>#N/A</v>
      </c>
      <c r="AN292" t="s">
        <v>3070</v>
      </c>
      <c r="AO292" t="s">
        <v>2778</v>
      </c>
      <c r="AP292">
        <v>8.9671877295382004E-3</v>
      </c>
      <c r="AQ292" t="str">
        <f>_xlfn.TEXTBEFORE(Table17[[#This Row],[rxn]],"-",-1)</f>
        <v>RXN-GPIA8a_r_FWD</v>
      </c>
    </row>
    <row r="293" spans="1:43" ht="17" x14ac:dyDescent="0.25">
      <c r="A293" t="s">
        <v>2854</v>
      </c>
      <c r="B293">
        <v>33.401939606875899</v>
      </c>
      <c r="C293" t="str">
        <f>_xlfn.TEXTAFTER(Table513[[#This Row],[rxnid]],"-",-1)</f>
        <v>rt1009</v>
      </c>
      <c r="D293" t="str">
        <f>_xlfn.TEXTAFTER(_xlfn.TEXTBEFORE(Table513[[#This Row],[rxnid]],"-"&amp;Table513[[#This Row],[enz]]),"RXN-")</f>
        <v>ACGK_m_FWD</v>
      </c>
      <c r="E293">
        <f>_xlfn.XLOOKUP(Table513[[#This Row],[rxnid]],Table312[rxnid],Table312[kapp (1/s)],"")</f>
        <v>1.3011309787824401</v>
      </c>
      <c r="F293">
        <f>(Table513[[#This Row],[kapp (1/s)]]-Table513[[#This Row],[old]])/Table513[[#This Row],[old]]</f>
        <v>24.671465941217114</v>
      </c>
      <c r="G293">
        <f>ABS(Table513[[#This Row],[(new-old)/old]])</f>
        <v>24.671465941217114</v>
      </c>
      <c r="H293" t="str" cm="1">
        <f t="array" ref="H293">IF(ROWS(_xlfn._xlws.FILTER(Table513[rxnid],Table513[enz]=Table513[[#This Row],[enz]]))&gt;1,"many","1")</f>
        <v>many</v>
      </c>
      <c r="I293" t="e" cm="1">
        <f t="array" ref="I293">IF(ROWS(_xlfn._xlws.FILTER(Table513[rxnid],Table513[rxn-no-enz]=Table513[[#This Row],[rxn-no-enz]]))&gt;1,"many","1")</f>
        <v>#N/A</v>
      </c>
      <c r="J293" t="str">
        <f>_xlfn.XLOOKUP(SUBSTITUTE(Table513[[#This Row],[rxnid]],"'",""),Table614[rxn],Table614[rxn],"no")</f>
        <v>RXN-ACGK_m_FWD-rt1009</v>
      </c>
      <c r="K293" t="str" cm="1">
        <f t="array" ref="K293">_xlfn.XLOOKUP(Table513[[#This Row],[rxnid]],"'"&amp;Table614[rxn]&amp;"'",Table614[expected kapp],"")</f>
        <v/>
      </c>
      <c r="M293" t="s">
        <v>3301</v>
      </c>
      <c r="N293">
        <v>4.1376703921546802</v>
      </c>
      <c r="P293" s="4"/>
      <c r="T293"/>
      <c r="AB293" s="7" t="s">
        <v>11121</v>
      </c>
      <c r="AC293" s="7" t="str">
        <f>_xlfn.TEXTBEFORE(Table815[[#This Row],[raw]]," ")</f>
        <v>ENZLOAD-3DSPHR_r_FWD-rt1611</v>
      </c>
      <c r="AD293" s="7">
        <f>_xlfn.NUMBERVALUE(_xlfn.TEXTAFTER(Table815[[#This Row],[raw]]," "))</f>
        <v>3.3752772248242002E-8</v>
      </c>
      <c r="AF293" s="1" t="s">
        <v>3064</v>
      </c>
      <c r="AG293" s="1" t="s">
        <v>2778</v>
      </c>
      <c r="AH293" s="1">
        <v>1.8879154890299201E-3</v>
      </c>
      <c r="AI293" s="1" t="e">
        <f>_xlfn.TEXTAFTER(Table916[[#This Row],[type]],"-",-1)</f>
        <v>#N/A</v>
      </c>
      <c r="AJ293" s="1" t="str">
        <f ca="1">_xlfn.TEXTAFTER(_xlfn.TEXTBEFORE(Table916[[#This Row],[type]],"-"&amp;Table916[[#This Row],[rxn-no-enz]]),"RXN-")</f>
        <v>GPIA2_c_FWD</v>
      </c>
      <c r="AK293" s="1" t="e">
        <f>_xlfn.TEXTBEFORE(Table916[[#This Row],[type]],"_",-1)</f>
        <v>#N/A</v>
      </c>
      <c r="AN293" t="s">
        <v>3071</v>
      </c>
      <c r="AO293" t="s">
        <v>2778</v>
      </c>
      <c r="AP293">
        <v>8.9671877295382004E-3</v>
      </c>
      <c r="AQ293" t="str">
        <f>_xlfn.TEXTBEFORE(Table17[[#This Row],[rxn]],"-",-1)</f>
        <v>RXN-GPIA9a_r_FWD</v>
      </c>
    </row>
    <row r="294" spans="1:43" ht="17" x14ac:dyDescent="0.25">
      <c r="A294" t="s">
        <v>7155</v>
      </c>
      <c r="B294">
        <v>3243701.1111111101</v>
      </c>
      <c r="C294" t="str">
        <f>_xlfn.TEXTAFTER(Table513[[#This Row],[rxnid]],"-",-1)</f>
        <v>rt3783</v>
      </c>
      <c r="D294" t="str">
        <f>_xlfn.TEXTAFTER(_xlfn.TEXTBEFORE(Table513[[#This Row],[rxnid]],"-"&amp;Table513[[#This Row],[enz]]),"RXN-")</f>
        <v>LCADi_c_FWD</v>
      </c>
      <c r="E294" t="str">
        <f>_xlfn.XLOOKUP(Table513[[#This Row],[rxnid]],Table312[rxnid],Table312[kapp (1/s)],"")</f>
        <v/>
      </c>
      <c r="F294" t="e">
        <f>(Table513[[#This Row],[kapp (1/s)]]-Table513[[#This Row],[old]])/Table513[[#This Row],[old]]</f>
        <v>#VALUE!</v>
      </c>
      <c r="G294" t="e">
        <f>ABS(Table513[[#This Row],[(new-old)/old]])</f>
        <v>#VALUE!</v>
      </c>
      <c r="H294" t="str" cm="1">
        <f t="array" ref="H294">IF(ROWS(_xlfn._xlws.FILTER(Table513[rxnid],Table513[enz]=Table513[[#This Row],[enz]]))&gt;1,"many","1")</f>
        <v>many</v>
      </c>
      <c r="I294" t="e" cm="1">
        <f t="array" ref="I294">IF(ROWS(_xlfn._xlws.FILTER(Table513[rxnid],Table513[rxn-no-enz]=Table513[[#This Row],[rxn-no-enz]]))&gt;1,"many","1")</f>
        <v>#N/A</v>
      </c>
      <c r="J294" t="str">
        <f>_xlfn.XLOOKUP(SUBSTITUTE(Table513[[#This Row],[rxnid]],"'",""),Table614[rxn],Table614[rxn],"no")</f>
        <v>no</v>
      </c>
      <c r="K294" t="str" cm="1">
        <f t="array" ref="K294">_xlfn.XLOOKUP(Table513[[#This Row],[rxnid]],"'"&amp;Table614[rxn]&amp;"'",Table614[expected kapp],"")</f>
        <v/>
      </c>
      <c r="M294" t="s">
        <v>3303</v>
      </c>
      <c r="N294">
        <v>4.1376703921546802</v>
      </c>
      <c r="P294" s="4"/>
      <c r="T294"/>
      <c r="AB294" s="7" t="s">
        <v>11122</v>
      </c>
      <c r="AC294" s="7" t="str">
        <f>_xlfn.TEXTBEFORE(Table815[[#This Row],[raw]]," ")</f>
        <v>ENZLOAD-3HACD200_rm_FWD-rt2309</v>
      </c>
      <c r="AD294" s="7">
        <f>_xlfn.NUMBERVALUE(_xlfn.TEXTAFTER(Table815[[#This Row],[raw]]," "))</f>
        <v>6.9773582019991095E-8</v>
      </c>
      <c r="AF294" s="1" t="s">
        <v>3065</v>
      </c>
      <c r="AG294" s="1" t="s">
        <v>2778</v>
      </c>
      <c r="AH294" s="9">
        <v>1.8879154890299201E-3</v>
      </c>
      <c r="AI294" s="1" t="e">
        <f>_xlfn.TEXTAFTER(Table916[[#This Row],[type]],"-",-1)</f>
        <v>#N/A</v>
      </c>
      <c r="AJ294" s="1" t="str">
        <f ca="1">_xlfn.TEXTAFTER(_xlfn.TEXTBEFORE(Table916[[#This Row],[type]],"-"&amp;Table916[[#This Row],[rxn-no-enz]]),"RXN-")</f>
        <v>GPIA3_c_r_FWD</v>
      </c>
      <c r="AK294" s="1" t="e">
        <f>_xlfn.TEXTBEFORE(Table916[[#This Row],[type]],"_",-1)</f>
        <v>#N/A</v>
      </c>
      <c r="AN294" t="s">
        <v>3072</v>
      </c>
      <c r="AO294" t="s">
        <v>2778</v>
      </c>
      <c r="AP294">
        <v>6.3524070196650601E-2</v>
      </c>
      <c r="AQ294" t="str">
        <f>_xlfn.TEXTBEFORE(Table17[[#This Row],[rxn]],"-",-1)</f>
        <v>RXN-GRTT_c_FWD</v>
      </c>
    </row>
    <row r="295" spans="1:43" ht="17" x14ac:dyDescent="0.25">
      <c r="A295" t="s">
        <v>7148</v>
      </c>
      <c r="B295">
        <v>3243701.1111111101</v>
      </c>
      <c r="C295" t="str">
        <f>_xlfn.TEXTAFTER(Table513[[#This Row],[rxnid]],"-",-1)</f>
        <v>rt3783</v>
      </c>
      <c r="D295" t="str">
        <f>_xlfn.TEXTAFTER(_xlfn.TEXTBEFORE(Table513[[#This Row],[rxnid]],"-"&amp;Table513[[#This Row],[enz]]),"RXN-")</f>
        <v>LALDO3_c_FWD</v>
      </c>
      <c r="E295" t="str">
        <f>_xlfn.XLOOKUP(Table513[[#This Row],[rxnid]],Table312[rxnid],Table312[kapp (1/s)],"")</f>
        <v/>
      </c>
      <c r="F295" t="e">
        <f>(Table513[[#This Row],[kapp (1/s)]]-Table513[[#This Row],[old]])/Table513[[#This Row],[old]]</f>
        <v>#VALUE!</v>
      </c>
      <c r="G295" t="e">
        <f>ABS(Table513[[#This Row],[(new-old)/old]])</f>
        <v>#VALUE!</v>
      </c>
      <c r="H295" t="str" cm="1">
        <f t="array" ref="H295">IF(ROWS(_xlfn._xlws.FILTER(Table513[rxnid],Table513[enz]=Table513[[#This Row],[enz]]))&gt;1,"many","1")</f>
        <v>many</v>
      </c>
      <c r="I295" t="e" cm="1">
        <f t="array" ref="I295">IF(ROWS(_xlfn._xlws.FILTER(Table513[rxnid],Table513[rxn-no-enz]=Table513[[#This Row],[rxn-no-enz]]))&gt;1,"many","1")</f>
        <v>#N/A</v>
      </c>
      <c r="J295" t="str">
        <f>_xlfn.XLOOKUP(SUBSTITUTE(Table513[[#This Row],[rxnid]],"'",""),Table614[rxn],Table614[rxn],"no")</f>
        <v>no</v>
      </c>
      <c r="K295" t="str" cm="1">
        <f t="array" ref="K295">_xlfn.XLOOKUP(Table513[[#This Row],[rxnid]],"'"&amp;Table614[rxn]&amp;"'",Table614[expected kapp],"")</f>
        <v/>
      </c>
      <c r="M295" t="s">
        <v>3180</v>
      </c>
      <c r="N295">
        <v>1.75540730214337</v>
      </c>
      <c r="P295" s="4"/>
      <c r="T295"/>
      <c r="AB295" s="7" t="s">
        <v>11123</v>
      </c>
      <c r="AC295" s="7" t="str">
        <f>_xlfn.TEXTBEFORE(Table815[[#This Row],[raw]]," ")</f>
        <v>ENZLOAD-3HACD220_rm_FWD-rt2309</v>
      </c>
      <c r="AD295" s="7">
        <f>_xlfn.NUMBERVALUE(_xlfn.TEXTAFTER(Table815[[#This Row],[raw]]," "))</f>
        <v>6.9773582019991095E-8</v>
      </c>
      <c r="AF295" s="1" t="s">
        <v>3066</v>
      </c>
      <c r="AG295" s="1" t="s">
        <v>2778</v>
      </c>
      <c r="AH295" s="9">
        <v>1.8879154890299201E-3</v>
      </c>
      <c r="AI295" s="1" t="e">
        <f>_xlfn.TEXTAFTER(Table916[[#This Row],[type]],"-",-1)</f>
        <v>#N/A</v>
      </c>
      <c r="AJ295" s="1" t="str">
        <f ca="1">_xlfn.TEXTAFTER(_xlfn.TEXTBEFORE(Table916[[#This Row],[type]],"-"&amp;Table916[[#This Row],[rxn-no-enz]]),"RXN-")</f>
        <v>GPIA4_r_FWD</v>
      </c>
      <c r="AK295" s="1" t="e">
        <f>_xlfn.TEXTBEFORE(Table916[[#This Row],[type]],"_",-1)</f>
        <v>#N/A</v>
      </c>
      <c r="AN295" t="s">
        <v>3073</v>
      </c>
      <c r="AO295" t="s">
        <v>2778</v>
      </c>
      <c r="AP295" s="3">
        <v>7.6060160396239002E-5</v>
      </c>
      <c r="AQ295" t="str">
        <f>_xlfn.TEXTBEFORE(Table17[[#This Row],[rxn]],"-",-1)</f>
        <v>RXN-GTPCII2_c_FWD</v>
      </c>
    </row>
    <row r="296" spans="1:43" ht="17" x14ac:dyDescent="0.25">
      <c r="A296" t="s">
        <v>2999</v>
      </c>
      <c r="B296">
        <v>3.2860947358411501</v>
      </c>
      <c r="C296" t="str">
        <f>_xlfn.TEXTAFTER(Table513[[#This Row],[rxnid]],"-",-1)</f>
        <v>rt7873</v>
      </c>
      <c r="D296" t="str">
        <f>_xlfn.TEXTAFTER(_xlfn.TEXTBEFORE(Table513[[#This Row],[rxnid]],"-"&amp;Table513[[#This Row],[enz]]),"RXN-")</f>
        <v>ECOAR200_rm_FWD</v>
      </c>
      <c r="E296">
        <f>_xlfn.XLOOKUP(Table513[[#This Row],[rxnid]],Table312[rxnid],Table312[kapp (1/s)],"")</f>
        <v>2.8856117458332098</v>
      </c>
      <c r="F296">
        <f>(Table513[[#This Row],[kapp (1/s)]]-Table513[[#This Row],[old]])/Table513[[#This Row],[old]]</f>
        <v>0.13878616573634106</v>
      </c>
      <c r="G296">
        <f>ABS(Table513[[#This Row],[(new-old)/old]])</f>
        <v>0.13878616573634106</v>
      </c>
      <c r="H296" t="str" cm="1">
        <f t="array" ref="H296">IF(ROWS(_xlfn._xlws.FILTER(Table513[rxnid],Table513[enz]=Table513[[#This Row],[enz]]))&gt;1,"many","1")</f>
        <v>many</v>
      </c>
      <c r="I296" t="e" cm="1">
        <f t="array" ref="I296">IF(ROWS(_xlfn._xlws.FILTER(Table513[rxnid],Table513[rxn-no-enz]=Table513[[#This Row],[rxn-no-enz]]))&gt;1,"many","1")</f>
        <v>#N/A</v>
      </c>
      <c r="J296" t="str">
        <f>_xlfn.XLOOKUP(SUBSTITUTE(Table513[[#This Row],[rxnid]],"'",""),Table614[rxn],Table614[rxn],"no")</f>
        <v>no</v>
      </c>
      <c r="K296" t="str" cm="1">
        <f t="array" ref="K296">_xlfn.XLOOKUP(Table513[[#This Row],[rxnid]],"'"&amp;Table614[rxn]&amp;"'",Table614[expected kapp],"")</f>
        <v/>
      </c>
      <c r="M296" t="s">
        <v>3179</v>
      </c>
      <c r="N296">
        <v>1.75540730214337</v>
      </c>
      <c r="P296" s="4"/>
      <c r="T296"/>
      <c r="AB296" s="7" t="s">
        <v>11124</v>
      </c>
      <c r="AC296" s="7" t="str">
        <f>_xlfn.TEXTBEFORE(Table815[[#This Row],[raw]]," ")</f>
        <v>ENZLOAD-3HACD240_rm_FWD-rt2309</v>
      </c>
      <c r="AD296" s="7">
        <f>_xlfn.NUMBERVALUE(_xlfn.TEXTAFTER(Table815[[#This Row],[raw]]," "))</f>
        <v>6.9773582019991095E-8</v>
      </c>
      <c r="AF296" s="1" t="s">
        <v>3067</v>
      </c>
      <c r="AG296" s="1" t="s">
        <v>2778</v>
      </c>
      <c r="AH296" s="9">
        <v>1.8879154890299201E-3</v>
      </c>
      <c r="AI296" s="1" t="e">
        <f>_xlfn.TEXTAFTER(Table916[[#This Row],[type]],"-",-1)</f>
        <v>#N/A</v>
      </c>
      <c r="AJ296" s="1" t="str">
        <f ca="1">_xlfn.TEXTAFTER(_xlfn.TEXTBEFORE(Table916[[#This Row],[type]],"-"&amp;Table916[[#This Row],[rxn-no-enz]]),"RXN-")</f>
        <v>GPIA5_r_FWD</v>
      </c>
      <c r="AK296" s="1" t="e">
        <f>_xlfn.TEXTBEFORE(Table916[[#This Row],[type]],"_",-1)</f>
        <v>#N/A</v>
      </c>
      <c r="AN296" t="s">
        <v>6856</v>
      </c>
      <c r="AO296" t="s">
        <v>2778</v>
      </c>
      <c r="AP296">
        <v>22.602485763867701</v>
      </c>
      <c r="AQ296" t="str">
        <f>_xlfn.TEXTBEFORE(Table17[[#This Row],[rxn]],"-",-1)</f>
        <v>RXN-H2Ot_c_e_REV</v>
      </c>
    </row>
    <row r="297" spans="1:43" ht="17" x14ac:dyDescent="0.25">
      <c r="A297" t="s">
        <v>3001</v>
      </c>
      <c r="B297">
        <v>3.2860947358411501</v>
      </c>
      <c r="C297" t="str">
        <f>_xlfn.TEXTAFTER(Table513[[#This Row],[rxnid]],"-",-1)</f>
        <v>rt7873</v>
      </c>
      <c r="D297" t="str">
        <f>_xlfn.TEXTAFTER(_xlfn.TEXTBEFORE(Table513[[#This Row],[rxnid]],"-"&amp;Table513[[#This Row],[enz]]),"RXN-")</f>
        <v>ECOAR240_rm_FWD</v>
      </c>
      <c r="E297">
        <f>_xlfn.XLOOKUP(Table513[[#This Row],[rxnid]],Table312[rxnid],Table312[kapp (1/s)],"")</f>
        <v>2.8856117458332098</v>
      </c>
      <c r="F297">
        <f>(Table513[[#This Row],[kapp (1/s)]]-Table513[[#This Row],[old]])/Table513[[#This Row],[old]]</f>
        <v>0.13878616573634106</v>
      </c>
      <c r="G297">
        <f>ABS(Table513[[#This Row],[(new-old)/old]])</f>
        <v>0.13878616573634106</v>
      </c>
      <c r="H297" t="str" cm="1">
        <f t="array" ref="H297">IF(ROWS(_xlfn._xlws.FILTER(Table513[rxnid],Table513[enz]=Table513[[#This Row],[enz]]))&gt;1,"many","1")</f>
        <v>many</v>
      </c>
      <c r="I297" t="e" cm="1">
        <f t="array" ref="I297">IF(ROWS(_xlfn._xlws.FILTER(Table513[rxnid],Table513[rxn-no-enz]=Table513[[#This Row],[rxn-no-enz]]))&gt;1,"many","1")</f>
        <v>#N/A</v>
      </c>
      <c r="J297" t="str">
        <f>_xlfn.XLOOKUP(SUBSTITUTE(Table513[[#This Row],[rxnid]],"'",""),Table614[rxn],Table614[rxn],"no")</f>
        <v>no</v>
      </c>
      <c r="K297" t="str" cm="1">
        <f t="array" ref="K297">_xlfn.XLOOKUP(Table513[[#This Row],[rxnid]],"'"&amp;Table614[rxn]&amp;"'",Table614[expected kapp],"")</f>
        <v/>
      </c>
      <c r="M297" t="s">
        <v>2881</v>
      </c>
      <c r="N297">
        <v>1.10698581591425</v>
      </c>
      <c r="P297" s="4"/>
      <c r="T297"/>
      <c r="AB297" s="7" t="s">
        <v>11125</v>
      </c>
      <c r="AC297" s="7" t="str">
        <f>_xlfn.TEXTBEFORE(Table815[[#This Row],[raw]]," ")</f>
        <v>ENZLOAD-3HACD260_rm_FWD-rt2309</v>
      </c>
      <c r="AD297" s="7">
        <f>_xlfn.NUMBERVALUE(_xlfn.TEXTAFTER(Table815[[#This Row],[raw]]," "))</f>
        <v>6.9773582019991095E-8</v>
      </c>
      <c r="AF297" s="1" t="s">
        <v>3068</v>
      </c>
      <c r="AG297" s="1" t="s">
        <v>2778</v>
      </c>
      <c r="AH297" s="9">
        <v>1.8879154890299201E-3</v>
      </c>
      <c r="AI297" s="1" t="e">
        <f>_xlfn.TEXTAFTER(Table916[[#This Row],[type]],"-",-1)</f>
        <v>#N/A</v>
      </c>
      <c r="AJ297" s="1" t="str">
        <f ca="1">_xlfn.TEXTAFTER(_xlfn.TEXTBEFORE(Table916[[#This Row],[type]],"-"&amp;Table916[[#This Row],[rxn-no-enz]]),"RXN-")</f>
        <v>GPIA6_r_FWD</v>
      </c>
      <c r="AK297" s="1" t="e">
        <f>_xlfn.TEXTBEFORE(Table916[[#This Row],[type]],"_",-1)</f>
        <v>#N/A</v>
      </c>
      <c r="AN297" t="s">
        <v>3076</v>
      </c>
      <c r="AO297" t="s">
        <v>2778</v>
      </c>
      <c r="AP297">
        <v>99.989912214591598</v>
      </c>
      <c r="AQ297" t="str">
        <f>_xlfn.TEXTBEFORE(Table17[[#This Row],[rxn]],"-",-1)</f>
        <v>RXN-H2Ot_c_m_REV</v>
      </c>
    </row>
    <row r="298" spans="1:43" ht="17" x14ac:dyDescent="0.25">
      <c r="A298" t="s">
        <v>3002</v>
      </c>
      <c r="B298">
        <v>3.2860947358411501</v>
      </c>
      <c r="C298" t="str">
        <f>_xlfn.TEXTAFTER(Table513[[#This Row],[rxnid]],"-",-1)</f>
        <v>rt7873</v>
      </c>
      <c r="D298" t="str">
        <f>_xlfn.TEXTAFTER(_xlfn.TEXTBEFORE(Table513[[#This Row],[rxnid]],"-"&amp;Table513[[#This Row],[enz]]),"RXN-")</f>
        <v>ECOAR260_rm_FWD</v>
      </c>
      <c r="E298">
        <f>_xlfn.XLOOKUP(Table513[[#This Row],[rxnid]],Table312[rxnid],Table312[kapp (1/s)],"")</f>
        <v>2.8856117458332098</v>
      </c>
      <c r="F298">
        <f>(Table513[[#This Row],[kapp (1/s)]]-Table513[[#This Row],[old]])/Table513[[#This Row],[old]]</f>
        <v>0.13878616573634106</v>
      </c>
      <c r="G298">
        <f>ABS(Table513[[#This Row],[(new-old)/old]])</f>
        <v>0.13878616573634106</v>
      </c>
      <c r="H298" t="str" cm="1">
        <f t="array" ref="H298">IF(ROWS(_xlfn._xlws.FILTER(Table513[rxnid],Table513[enz]=Table513[[#This Row],[enz]]))&gt;1,"many","1")</f>
        <v>many</v>
      </c>
      <c r="I298" t="e" cm="1">
        <f t="array" ref="I298">IF(ROWS(_xlfn._xlws.FILTER(Table513[rxnid],Table513[rxn-no-enz]=Table513[[#This Row],[rxn-no-enz]]))&gt;1,"many","1")</f>
        <v>#N/A</v>
      </c>
      <c r="J298" t="str">
        <f>_xlfn.XLOOKUP(SUBSTITUTE(Table513[[#This Row],[rxnid]],"'",""),Table614[rxn],Table614[rxn],"no")</f>
        <v>no</v>
      </c>
      <c r="K298" t="str" cm="1">
        <f t="array" ref="K298">_xlfn.XLOOKUP(Table513[[#This Row],[rxnid]],"'"&amp;Table614[rxn]&amp;"'",Table614[expected kapp],"")</f>
        <v/>
      </c>
      <c r="M298" t="s">
        <v>3117</v>
      </c>
      <c r="N298">
        <v>1.10698581591425</v>
      </c>
      <c r="P298" s="4"/>
      <c r="T298"/>
      <c r="AB298" s="7" t="s">
        <v>11126</v>
      </c>
      <c r="AC298" s="7" t="str">
        <f>_xlfn.TEXTBEFORE(Table815[[#This Row],[raw]]," ")</f>
        <v>ENZLOAD-3HAD100_c_FWD-rt0302</v>
      </c>
      <c r="AD298" s="7">
        <f>_xlfn.NUMBERVALUE(_xlfn.TEXTAFTER(Table815[[#This Row],[raw]]," "))</f>
        <v>1.8687608668178899E-8</v>
      </c>
      <c r="AF298" s="1" t="s">
        <v>3069</v>
      </c>
      <c r="AG298" s="1" t="s">
        <v>2778</v>
      </c>
      <c r="AH298" s="9">
        <v>1.8879154890299201E-3</v>
      </c>
      <c r="AI298" s="1" t="e">
        <f>_xlfn.TEXTAFTER(Table916[[#This Row],[type]],"-",-1)</f>
        <v>#N/A</v>
      </c>
      <c r="AJ298" s="1" t="str">
        <f ca="1">_xlfn.TEXTAFTER(_xlfn.TEXTBEFORE(Table916[[#This Row],[type]],"-"&amp;Table916[[#This Row],[rxn-no-enz]]),"RXN-")</f>
        <v>GPIA7_r_FWD</v>
      </c>
      <c r="AK298" s="1" t="e">
        <f>_xlfn.TEXTBEFORE(Table916[[#This Row],[type]],"_",-1)</f>
        <v>#N/A</v>
      </c>
      <c r="AN298" t="s">
        <v>3078</v>
      </c>
      <c r="AO298" t="s">
        <v>2778</v>
      </c>
      <c r="AP298">
        <v>2.87408728372835E-2</v>
      </c>
      <c r="AQ298" t="str">
        <f>_xlfn.TEXTBEFORE(Table17[[#This Row],[rxn]],"-",-1)</f>
        <v>RXN-H2Ot_c_r_REV</v>
      </c>
    </row>
    <row r="299" spans="1:43" ht="17" x14ac:dyDescent="0.25">
      <c r="A299" t="s">
        <v>3000</v>
      </c>
      <c r="B299">
        <v>3.2860947358411501</v>
      </c>
      <c r="C299" t="str">
        <f>_xlfn.TEXTAFTER(Table513[[#This Row],[rxnid]],"-",-1)</f>
        <v>rt7873</v>
      </c>
      <c r="D299" t="str">
        <f>_xlfn.TEXTAFTER(_xlfn.TEXTBEFORE(Table513[[#This Row],[rxnid]],"-"&amp;Table513[[#This Row],[enz]]),"RXN-")</f>
        <v>ECOAR220_rm_FWD</v>
      </c>
      <c r="E299">
        <f>_xlfn.XLOOKUP(Table513[[#This Row],[rxnid]],Table312[rxnid],Table312[kapp (1/s)],"")</f>
        <v>2.8856117458332098</v>
      </c>
      <c r="F299">
        <f>(Table513[[#This Row],[kapp (1/s)]]-Table513[[#This Row],[old]])/Table513[[#This Row],[old]]</f>
        <v>0.13878616573634106</v>
      </c>
      <c r="G299">
        <f>ABS(Table513[[#This Row],[(new-old)/old]])</f>
        <v>0.13878616573634106</v>
      </c>
      <c r="H299" t="str" cm="1">
        <f t="array" ref="H299">IF(ROWS(_xlfn._xlws.FILTER(Table513[rxnid],Table513[enz]=Table513[[#This Row],[enz]]))&gt;1,"many","1")</f>
        <v>many</v>
      </c>
      <c r="I299" t="e" cm="1">
        <f t="array" ref="I299">IF(ROWS(_xlfn._xlws.FILTER(Table513[rxnid],Table513[rxn-no-enz]=Table513[[#This Row],[rxn-no-enz]]))&gt;1,"many","1")</f>
        <v>#N/A</v>
      </c>
      <c r="J299" t="str">
        <f>_xlfn.XLOOKUP(SUBSTITUTE(Table513[[#This Row],[rxnid]],"'",""),Table614[rxn],Table614[rxn],"no")</f>
        <v>no</v>
      </c>
      <c r="K299" t="str" cm="1">
        <f t="array" ref="K299">_xlfn.XLOOKUP(Table513[[#This Row],[rxnid]],"'"&amp;Table614[rxn]&amp;"'",Table614[expected kapp],"")</f>
        <v/>
      </c>
      <c r="M299" t="s">
        <v>3007</v>
      </c>
      <c r="N299">
        <v>3.85684131689389E-2</v>
      </c>
      <c r="P299" s="4"/>
      <c r="T299"/>
      <c r="AB299" s="7" t="s">
        <v>11127</v>
      </c>
      <c r="AC299" s="7" t="str">
        <f>_xlfn.TEXTBEFORE(Table815[[#This Row],[raw]]," ")</f>
        <v>ENZLOAD-3HAD120_c_FWD-rt0302</v>
      </c>
      <c r="AD299" s="7">
        <f>_xlfn.NUMBERVALUE(_xlfn.TEXTAFTER(Table815[[#This Row],[raw]]," "))</f>
        <v>1.8687608668178899E-8</v>
      </c>
      <c r="AF299" s="1" t="s">
        <v>3070</v>
      </c>
      <c r="AG299" s="1" t="s">
        <v>2778</v>
      </c>
      <c r="AH299" s="1">
        <v>1.8879154890299201E-3</v>
      </c>
      <c r="AI299" s="1" t="e">
        <f>_xlfn.TEXTAFTER(Table916[[#This Row],[type]],"-",-1)</f>
        <v>#N/A</v>
      </c>
      <c r="AJ299" s="1" t="str">
        <f ca="1">_xlfn.TEXTAFTER(_xlfn.TEXTBEFORE(Table916[[#This Row],[type]],"-"&amp;Table916[[#This Row],[rxn-no-enz]]),"RXN-")</f>
        <v>GPIA8a_r_FWD</v>
      </c>
      <c r="AK299" s="1" t="e">
        <f>_xlfn.TEXTBEFORE(Table916[[#This Row],[type]],"_",-1)</f>
        <v>#N/A</v>
      </c>
      <c r="AN299" t="s">
        <v>3079</v>
      </c>
      <c r="AO299" t="s">
        <v>2778</v>
      </c>
      <c r="AP299">
        <v>0.18789925293962101</v>
      </c>
      <c r="AQ299" t="str">
        <f>_xlfn.TEXTBEFORE(Table17[[#This Row],[rxn]],"-",-1)</f>
        <v>RXN-H2Ot_c_rm_REV</v>
      </c>
    </row>
    <row r="300" spans="1:43" ht="17" x14ac:dyDescent="0.25">
      <c r="A300" t="s">
        <v>3129</v>
      </c>
      <c r="B300">
        <v>2.14690232144028</v>
      </c>
      <c r="C300" t="str">
        <f>_xlfn.TEXTAFTER(Table513[[#This Row],[rxnid]],"-",-1)</f>
        <v>rt0808</v>
      </c>
      <c r="D300" t="str">
        <f>_xlfn.TEXTAFTER(_xlfn.TEXTBEFORE(Table513[[#This Row],[rxnid]],"-"&amp;Table513[[#This Row],[enz]]),"RXN-")</f>
        <v>KARA2i_m_FWD</v>
      </c>
      <c r="E300">
        <f>_xlfn.XLOOKUP(Table513[[#This Row],[rxnid]],Table312[rxnid],Table312[kapp (1/s)],"")</f>
        <v>0.81077794255628799</v>
      </c>
      <c r="F300">
        <f>(Table513[[#This Row],[kapp (1/s)]]-Table513[[#This Row],[old]])/Table513[[#This Row],[old]]</f>
        <v>1.6479535378963914</v>
      </c>
      <c r="G300">
        <f>ABS(Table513[[#This Row],[(new-old)/old]])</f>
        <v>1.6479535378963914</v>
      </c>
      <c r="H300" t="str" cm="1">
        <f t="array" ref="H300">IF(ROWS(_xlfn._xlws.FILTER(Table513[rxnid],Table513[enz]=Table513[[#This Row],[enz]]))&gt;1,"many","1")</f>
        <v>many</v>
      </c>
      <c r="I300" t="e" cm="1">
        <f t="array" ref="I300">IF(ROWS(_xlfn._xlws.FILTER(Table513[rxnid],Table513[rxn-no-enz]=Table513[[#This Row],[rxn-no-enz]]))&gt;1,"many","1")</f>
        <v>#N/A</v>
      </c>
      <c r="J300" t="str">
        <f>_xlfn.XLOOKUP(SUBSTITUTE(Table513[[#This Row],[rxnid]],"'",""),Table614[rxn],Table614[rxn],"no")</f>
        <v>no</v>
      </c>
      <c r="K300" t="str" cm="1">
        <f t="array" ref="K300">_xlfn.XLOOKUP(Table513[[#This Row],[rxnid]],"'"&amp;Table614[rxn]&amp;"'",Table614[expected kapp],"")</f>
        <v/>
      </c>
      <c r="M300" t="s">
        <v>6507</v>
      </c>
      <c r="N300">
        <v>3.85684131689389E-2</v>
      </c>
      <c r="P300" s="4"/>
      <c r="T300"/>
      <c r="AB300" s="7" t="s">
        <v>11128</v>
      </c>
      <c r="AC300" s="7" t="str">
        <f>_xlfn.TEXTBEFORE(Table815[[#This Row],[raw]]," ")</f>
        <v>ENZLOAD-3HAD140_c_FWD-rt0302</v>
      </c>
      <c r="AD300" s="7">
        <f>_xlfn.NUMBERVALUE(_xlfn.TEXTAFTER(Table815[[#This Row],[raw]]," "))</f>
        <v>1.8687608668178899E-8</v>
      </c>
      <c r="AF300" s="1" t="s">
        <v>3071</v>
      </c>
      <c r="AG300" s="1" t="s">
        <v>2778</v>
      </c>
      <c r="AH300" s="1">
        <v>1.8879154890299201E-3</v>
      </c>
      <c r="AI300" s="1" t="e">
        <f>_xlfn.TEXTAFTER(Table916[[#This Row],[type]],"-",-1)</f>
        <v>#N/A</v>
      </c>
      <c r="AJ300" s="1" t="str">
        <f ca="1">_xlfn.TEXTAFTER(_xlfn.TEXTBEFORE(Table916[[#This Row],[type]],"-"&amp;Table916[[#This Row],[rxn-no-enz]]),"RXN-")</f>
        <v>GPIA9a_r_FWD</v>
      </c>
      <c r="AK300" s="1" t="e">
        <f>_xlfn.TEXTBEFORE(Table916[[#This Row],[type]],"_",-1)</f>
        <v>#N/A</v>
      </c>
      <c r="AN300" t="s">
        <v>4812</v>
      </c>
      <c r="AO300" t="s">
        <v>2778</v>
      </c>
      <c r="AP300">
        <v>8.1685794345402102E-2</v>
      </c>
      <c r="AQ300" t="str">
        <f>_xlfn.TEXTBEFORE(Table17[[#This Row],[rxn]],"-",-1)</f>
        <v>RXN-HACNH_m_FWD</v>
      </c>
    </row>
    <row r="301" spans="1:43" ht="17" x14ac:dyDescent="0.25">
      <c r="A301" t="s">
        <v>3128</v>
      </c>
      <c r="B301">
        <v>2.14690232144028</v>
      </c>
      <c r="C301" t="str">
        <f>_xlfn.TEXTAFTER(Table513[[#This Row],[rxnid]],"-",-1)</f>
        <v>rt0808</v>
      </c>
      <c r="D301" t="str">
        <f>_xlfn.TEXTAFTER(_xlfn.TEXTBEFORE(Table513[[#This Row],[rxnid]],"-"&amp;Table513[[#This Row],[enz]]),"RXN-")</f>
        <v>KARA1i_m_FWD</v>
      </c>
      <c r="E301">
        <f>_xlfn.XLOOKUP(Table513[[#This Row],[rxnid]],Table312[rxnid],Table312[kapp (1/s)],"")</f>
        <v>0.81077794255628799</v>
      </c>
      <c r="F301">
        <f>(Table513[[#This Row],[kapp (1/s)]]-Table513[[#This Row],[old]])/Table513[[#This Row],[old]]</f>
        <v>1.6479535378963914</v>
      </c>
      <c r="G301">
        <f>ABS(Table513[[#This Row],[(new-old)/old]])</f>
        <v>1.6479535378963914</v>
      </c>
      <c r="H301" t="str" cm="1">
        <f t="array" ref="H301">IF(ROWS(_xlfn._xlws.FILTER(Table513[rxnid],Table513[enz]=Table513[[#This Row],[enz]]))&gt;1,"many","1")</f>
        <v>many</v>
      </c>
      <c r="I301" t="e" cm="1">
        <f t="array" ref="I301">IF(ROWS(_xlfn._xlws.FILTER(Table513[rxnid],Table513[rxn-no-enz]=Table513[[#This Row],[rxn-no-enz]]))&gt;1,"many","1")</f>
        <v>#N/A</v>
      </c>
      <c r="J301" t="str">
        <f>_xlfn.XLOOKUP(SUBSTITUTE(Table513[[#This Row],[rxnid]],"'",""),Table614[rxn],Table614[rxn],"no")</f>
        <v>no</v>
      </c>
      <c r="K301" t="str" cm="1">
        <f t="array" ref="K301">_xlfn.XLOOKUP(Table513[[#This Row],[rxnid]],"'"&amp;Table614[rxn]&amp;"'",Table614[expected kapp],"")</f>
        <v/>
      </c>
      <c r="M301" t="s">
        <v>3009</v>
      </c>
      <c r="N301">
        <v>3.85684131689389E-2</v>
      </c>
      <c r="P301" s="4"/>
      <c r="T301"/>
      <c r="AB301" s="7" t="s">
        <v>11129</v>
      </c>
      <c r="AC301" s="7" t="str">
        <f>_xlfn.TEXTBEFORE(Table815[[#This Row],[raw]]," ")</f>
        <v>ENZLOAD-3HAD160_c_FWD-rt0302</v>
      </c>
      <c r="AD301" s="7">
        <f>_xlfn.NUMBERVALUE(_xlfn.TEXTAFTER(Table815[[#This Row],[raw]]," "))</f>
        <v>1.8687608668178899E-8</v>
      </c>
      <c r="AF301" s="1" t="s">
        <v>3072</v>
      </c>
      <c r="AG301" s="1" t="s">
        <v>2778</v>
      </c>
      <c r="AH301" s="1">
        <v>2.4530540593720201E-2</v>
      </c>
      <c r="AI301" s="1" t="e">
        <f>_xlfn.TEXTAFTER(Table916[[#This Row],[type]],"-",-1)</f>
        <v>#N/A</v>
      </c>
      <c r="AJ301" s="1" t="str">
        <f ca="1">_xlfn.TEXTAFTER(_xlfn.TEXTBEFORE(Table916[[#This Row],[type]],"-"&amp;Table916[[#This Row],[rxn-no-enz]]),"RXN-")</f>
        <v>GRTT_c_FWD</v>
      </c>
      <c r="AK301" s="1" t="e">
        <f>_xlfn.TEXTBEFORE(Table916[[#This Row],[type]],"_",-1)</f>
        <v>#N/A</v>
      </c>
      <c r="AN301" t="s">
        <v>3081</v>
      </c>
      <c r="AO301" t="s">
        <v>2778</v>
      </c>
      <c r="AP301">
        <v>8.1685794345402102E-2</v>
      </c>
      <c r="AQ301" t="str">
        <f>_xlfn.TEXTBEFORE(Table17[[#This Row],[rxn]],"-",-1)</f>
        <v>RXN-HCITR_m_FWD</v>
      </c>
    </row>
    <row r="302" spans="1:43" ht="17" x14ac:dyDescent="0.25">
      <c r="A302" t="s">
        <v>6024</v>
      </c>
      <c r="B302">
        <v>299.736538229492</v>
      </c>
      <c r="C302" t="str">
        <f>_xlfn.TEXTAFTER(Table513[[#This Row],[rxnid]],"-",-1)</f>
        <v>rt2146</v>
      </c>
      <c r="D302" t="str">
        <f>_xlfn.TEXTAFTER(_xlfn.TEXTBEFORE(Table513[[#This Row],[rxnid]],"-"&amp;Table513[[#This Row],[enz]]),"RXN-")</f>
        <v>CITt3_m_REV</v>
      </c>
      <c r="E302">
        <f>_xlfn.XLOOKUP(Table513[[#This Row],[rxnid]],Table312[rxnid],Table312[kapp (1/s)],"")</f>
        <v>230.74578129163299</v>
      </c>
      <c r="F302">
        <f>(Table513[[#This Row],[kapp (1/s)]]-Table513[[#This Row],[old]])/Table513[[#This Row],[old]]</f>
        <v>0.29899032845442819</v>
      </c>
      <c r="G302">
        <f>ABS(Table513[[#This Row],[(new-old)/old]])</f>
        <v>0.29899032845442819</v>
      </c>
      <c r="H302" t="str" cm="1">
        <f t="array" ref="H302">IF(ROWS(_xlfn._xlws.FILTER(Table513[rxnid],Table513[enz]=Table513[[#This Row],[enz]]))&gt;1,"many","1")</f>
        <v>many</v>
      </c>
      <c r="I302" t="e" cm="1">
        <f t="array" ref="I302">IF(ROWS(_xlfn._xlws.FILTER(Table513[rxnid],Table513[rxn-no-enz]=Table513[[#This Row],[rxn-no-enz]]))&gt;1,"many","1")</f>
        <v>#N/A</v>
      </c>
      <c r="J302" t="str">
        <f>_xlfn.XLOOKUP(SUBSTITUTE(Table513[[#This Row],[rxnid]],"'",""),Table614[rxn],Table614[rxn],"no")</f>
        <v>no</v>
      </c>
      <c r="K302" t="str" cm="1">
        <f t="array" ref="K302">_xlfn.XLOOKUP(Table513[[#This Row],[rxnid]],"'"&amp;Table614[rxn]&amp;"'",Table614[expected kapp],"")</f>
        <v/>
      </c>
      <c r="M302" t="s">
        <v>3008</v>
      </c>
      <c r="N302">
        <v>3.85684131689389E-2</v>
      </c>
      <c r="P302" s="4"/>
      <c r="T302"/>
      <c r="AB302" s="7" t="s">
        <v>11130</v>
      </c>
      <c r="AC302" s="7" t="str">
        <f>_xlfn.TEXTBEFORE(Table815[[#This Row],[raw]]," ")</f>
        <v>ENZLOAD-3HAD180_c_FWD-rt0302</v>
      </c>
      <c r="AD302" s="7">
        <f>_xlfn.NUMBERVALUE(_xlfn.TEXTAFTER(Table815[[#This Row],[raw]]," "))</f>
        <v>1.8687608668179101E-8</v>
      </c>
      <c r="AF302" s="1" t="s">
        <v>3073</v>
      </c>
      <c r="AG302" s="1" t="s">
        <v>2778</v>
      </c>
      <c r="AH302" s="9">
        <v>2.2233924732468E-5</v>
      </c>
      <c r="AI302" s="1" t="e">
        <f>_xlfn.TEXTAFTER(Table916[[#This Row],[type]],"-",-1)</f>
        <v>#N/A</v>
      </c>
      <c r="AJ302" s="1" t="str">
        <f ca="1">_xlfn.TEXTAFTER(_xlfn.TEXTBEFORE(Table916[[#This Row],[type]],"-"&amp;Table916[[#This Row],[rxn-no-enz]]),"RXN-")</f>
        <v>GTPCII2_c_FWD</v>
      </c>
      <c r="AK302" s="1" t="e">
        <f>_xlfn.TEXTBEFORE(Table916[[#This Row],[type]],"_",-1)</f>
        <v>#N/A</v>
      </c>
      <c r="AN302" t="s">
        <v>3082</v>
      </c>
      <c r="AO302" t="s">
        <v>2778</v>
      </c>
      <c r="AP302">
        <v>8.1685794345402102E-2</v>
      </c>
      <c r="AQ302" t="str">
        <f>_xlfn.TEXTBEFORE(Table17[[#This Row],[rxn]],"-",-1)</f>
        <v>RXN-HCITS_m_FWD</v>
      </c>
    </row>
    <row r="303" spans="1:43" ht="17" x14ac:dyDescent="0.25">
      <c r="A303" t="s">
        <v>2937</v>
      </c>
      <c r="B303">
        <v>299.736538229492</v>
      </c>
      <c r="C303" t="str">
        <f>_xlfn.TEXTAFTER(Table513[[#This Row],[rxnid]],"-",-1)</f>
        <v>rt2146</v>
      </c>
      <c r="D303" t="str">
        <f>_xlfn.TEXTAFTER(_xlfn.TEXTBEFORE(Table513[[#This Row],[rxnid]],"-"&amp;Table513[[#This Row],[enz]]),"RXN-")</f>
        <v>CITMALta_m_FWD</v>
      </c>
      <c r="E303">
        <f>_xlfn.XLOOKUP(Table513[[#This Row],[rxnid]],Table312[rxnid],Table312[kapp (1/s)],"")</f>
        <v>230.74578129163299</v>
      </c>
      <c r="F303">
        <f>(Table513[[#This Row],[kapp (1/s)]]-Table513[[#This Row],[old]])/Table513[[#This Row],[old]]</f>
        <v>0.29899032845442819</v>
      </c>
      <c r="G303">
        <f>ABS(Table513[[#This Row],[(new-old)/old]])</f>
        <v>0.29899032845442819</v>
      </c>
      <c r="H303" t="str" cm="1">
        <f t="array" ref="H303">IF(ROWS(_xlfn._xlws.FILTER(Table513[rxnid],Table513[enz]=Table513[[#This Row],[enz]]))&gt;1,"many","1")</f>
        <v>many</v>
      </c>
      <c r="I303" t="e" cm="1">
        <f t="array" ref="I303">IF(ROWS(_xlfn._xlws.FILTER(Table513[rxnid],Table513[rxn-no-enz]=Table513[[#This Row],[rxn-no-enz]]))&gt;1,"many","1")</f>
        <v>#N/A</v>
      </c>
      <c r="J303" t="str">
        <f>_xlfn.XLOOKUP(SUBSTITUTE(Table513[[#This Row],[rxnid]],"'",""),Table614[rxn],Table614[rxn],"no")</f>
        <v>no</v>
      </c>
      <c r="K303" t="str" cm="1">
        <f t="array" ref="K303">_xlfn.XLOOKUP(Table513[[#This Row],[rxnid]],"'"&amp;Table614[rxn]&amp;"'",Table614[expected kapp],"")</f>
        <v/>
      </c>
      <c r="M303" t="s">
        <v>6500</v>
      </c>
      <c r="N303">
        <v>3.85684131689389E-2</v>
      </c>
      <c r="P303" s="4"/>
      <c r="T303"/>
      <c r="AB303" s="7" t="s">
        <v>11131</v>
      </c>
      <c r="AC303" s="7" t="str">
        <f>_xlfn.TEXTBEFORE(Table815[[#This Row],[raw]]," ")</f>
        <v>ENZLOAD-3HAD40_c_FWD-rt0302</v>
      </c>
      <c r="AD303" s="7">
        <f>_xlfn.NUMBERVALUE(_xlfn.TEXTAFTER(Table815[[#This Row],[raw]]," "))</f>
        <v>1.8687608668178899E-8</v>
      </c>
      <c r="AF303" s="1" t="s">
        <v>3074</v>
      </c>
      <c r="AG303" s="1" t="s">
        <v>2778</v>
      </c>
      <c r="AH303" s="1">
        <v>5.7150031473107799</v>
      </c>
      <c r="AI303" s="1" t="e">
        <f>_xlfn.TEXTAFTER(Table916[[#This Row],[type]],"-",-1)</f>
        <v>#N/A</v>
      </c>
      <c r="AJ303" s="1" t="str">
        <f ca="1">_xlfn.TEXTAFTER(_xlfn.TEXTBEFORE(Table916[[#This Row],[type]],"-"&amp;Table916[[#This Row],[rxn-no-enz]]),"RXN-")</f>
        <v>H2Ot_c_e_REV</v>
      </c>
      <c r="AK303" s="1" t="e">
        <f>_xlfn.TEXTBEFORE(Table916[[#This Row],[type]],"_",-1)</f>
        <v>#N/A</v>
      </c>
      <c r="AN303" t="s">
        <v>6955</v>
      </c>
      <c r="AO303" t="s">
        <v>2778</v>
      </c>
      <c r="AP303">
        <v>1.78536084172361</v>
      </c>
      <c r="AQ303" t="str">
        <f>_xlfn.TEXTBEFORE(Table17[[#This Row],[rxn]],"-",-1)</f>
        <v>RXN-HCO3E_c_FWD</v>
      </c>
    </row>
    <row r="304" spans="1:43" ht="17" x14ac:dyDescent="0.25">
      <c r="A304" t="s">
        <v>6014</v>
      </c>
      <c r="B304">
        <v>299.736538229492</v>
      </c>
      <c r="C304" t="str">
        <f>_xlfn.TEXTAFTER(Table513[[#This Row],[rxnid]],"-",-1)</f>
        <v>rt2146</v>
      </c>
      <c r="D304" t="str">
        <f>_xlfn.TEXTAFTER(_xlfn.TEXTBEFORE(Table513[[#This Row],[rxnid]],"-"&amp;Table513[[#This Row],[enz]]),"RXN-")</f>
        <v>CITICITta_m_FWD</v>
      </c>
      <c r="E304" t="str">
        <f>_xlfn.XLOOKUP(Table513[[#This Row],[rxnid]],Table312[rxnid],Table312[kapp (1/s)],"")</f>
        <v/>
      </c>
      <c r="F304" t="e">
        <f>(Table513[[#This Row],[kapp (1/s)]]-Table513[[#This Row],[old]])/Table513[[#This Row],[old]]</f>
        <v>#VALUE!</v>
      </c>
      <c r="G304" t="e">
        <f>ABS(Table513[[#This Row],[(new-old)/old]])</f>
        <v>#VALUE!</v>
      </c>
      <c r="H304" t="str" cm="1">
        <f t="array" ref="H304">IF(ROWS(_xlfn._xlws.FILTER(Table513[rxnid],Table513[enz]=Table513[[#This Row],[enz]]))&gt;1,"many","1")</f>
        <v>many</v>
      </c>
      <c r="I304" t="e" cm="1">
        <f t="array" ref="I304">IF(ROWS(_xlfn._xlws.FILTER(Table513[rxnid],Table513[rxn-no-enz]=Table513[[#This Row],[rxn-no-enz]]))&gt;1,"many","1")</f>
        <v>#N/A</v>
      </c>
      <c r="J304" t="str">
        <f>_xlfn.XLOOKUP(SUBSTITUTE(Table513[[#This Row],[rxnid]],"'",""),Table614[rxn],Table614[rxn],"no")</f>
        <v>no</v>
      </c>
      <c r="K304" t="str" cm="1">
        <f t="array" ref="K304">_xlfn.XLOOKUP(Table513[[#This Row],[rxnid]],"'"&amp;Table614[rxn]&amp;"'",Table614[expected kapp],"")</f>
        <v/>
      </c>
      <c r="M304" t="s">
        <v>3129</v>
      </c>
      <c r="N304">
        <v>0.81077794255628799</v>
      </c>
      <c r="P304" s="4"/>
      <c r="T304"/>
      <c r="AB304" s="7" t="s">
        <v>11132</v>
      </c>
      <c r="AC304" s="7" t="str">
        <f>_xlfn.TEXTBEFORE(Table815[[#This Row],[raw]]," ")</f>
        <v>ENZLOAD-3HAD60_c_FWD-rt0302</v>
      </c>
      <c r="AD304" s="7">
        <f>_xlfn.NUMBERVALUE(_xlfn.TEXTAFTER(Table815[[#This Row],[raw]]," "))</f>
        <v>1.8687608668178899E-8</v>
      </c>
      <c r="AF304" s="1" t="s">
        <v>3075</v>
      </c>
      <c r="AG304" s="1" t="s">
        <v>2778</v>
      </c>
      <c r="AH304" s="1">
        <v>5.7607958922138605E-4</v>
      </c>
      <c r="AI304" s="1" t="e">
        <f>_xlfn.TEXTAFTER(Table916[[#This Row],[type]],"-",-1)</f>
        <v>#N/A</v>
      </c>
      <c r="AJ304" s="1" t="str">
        <f ca="1">_xlfn.TEXTAFTER(_xlfn.TEXTBEFORE(Table916[[#This Row],[type]],"-"&amp;Table916[[#This Row],[rxn-no-enz]]),"RXN-")</f>
        <v>H2Ot_c_l_FWD</v>
      </c>
      <c r="AK304" s="1" t="e">
        <f>_xlfn.TEXTBEFORE(Table916[[#This Row],[type]],"_",-1)</f>
        <v>#N/A</v>
      </c>
      <c r="AN304" t="s">
        <v>6971</v>
      </c>
      <c r="AO304" t="s">
        <v>2778</v>
      </c>
      <c r="AP304" s="3">
        <v>2.7751145949193001E-5</v>
      </c>
      <c r="AQ304" t="str">
        <f>_xlfn.TEXTBEFORE(Table17[[#This Row],[rxn]],"-",-1)</f>
        <v>RXN-HDCAt_c_rm_FWD</v>
      </c>
    </row>
    <row r="305" spans="1:43" ht="17" x14ac:dyDescent="0.25">
      <c r="A305" t="s">
        <v>3048</v>
      </c>
      <c r="B305">
        <v>1.4254887178197899</v>
      </c>
      <c r="C305" t="str">
        <f>_xlfn.TEXTAFTER(Table513[[#This Row],[rxnid]],"-",-1)</f>
        <v>rt3157</v>
      </c>
      <c r="D305" t="str">
        <f>_xlfn.TEXTAFTER(_xlfn.TEXTBEFORE(Table513[[#This Row],[rxnid]],"-"&amp;Table513[[#This Row],[enz]]),"RXN-")</f>
        <v>GK1_c_FWD</v>
      </c>
      <c r="E305">
        <f>_xlfn.XLOOKUP(Table513[[#This Row],[rxnid]],Table312[rxnid],Table312[kapp (1/s)],"")</f>
        <v>0.133733637303831</v>
      </c>
      <c r="F305">
        <f>(Table513[[#This Row],[kapp (1/s)]]-Table513[[#This Row],[old]])/Table513[[#This Row],[old]]</f>
        <v>9.6591635923369505</v>
      </c>
      <c r="G305">
        <f>ABS(Table513[[#This Row],[(new-old)/old]])</f>
        <v>9.6591635923369505</v>
      </c>
      <c r="H305" t="str" cm="1">
        <f t="array" ref="H305">IF(ROWS(_xlfn._xlws.FILTER(Table513[rxnid],Table513[enz]=Table513[[#This Row],[enz]]))&gt;1,"many","1")</f>
        <v>many</v>
      </c>
      <c r="I305" t="e" cm="1">
        <f t="array" ref="I305">IF(ROWS(_xlfn._xlws.FILTER(Table513[rxnid],Table513[rxn-no-enz]=Table513[[#This Row],[rxn-no-enz]]))&gt;1,"many","1")</f>
        <v>#N/A</v>
      </c>
      <c r="J305" t="str">
        <f>_xlfn.XLOOKUP(SUBSTITUTE(Table513[[#This Row],[rxnid]],"'",""),Table614[rxn],Table614[rxn],"no")</f>
        <v>no</v>
      </c>
      <c r="K305" t="str" cm="1">
        <f t="array" ref="K305">_xlfn.XLOOKUP(Table513[[#This Row],[rxnid]],"'"&amp;Table614[rxn]&amp;"'",Table614[expected kapp],"")</f>
        <v/>
      </c>
      <c r="M305" t="s">
        <v>3128</v>
      </c>
      <c r="N305">
        <v>0.81077794255628799</v>
      </c>
      <c r="P305" s="4"/>
      <c r="T305"/>
      <c r="AB305" s="7" t="s">
        <v>11133</v>
      </c>
      <c r="AC305" s="7" t="str">
        <f>_xlfn.TEXTBEFORE(Table815[[#This Row],[raw]]," ")</f>
        <v>ENZLOAD-3HAD80_c_FWD-rt0302</v>
      </c>
      <c r="AD305" s="7">
        <f>_xlfn.NUMBERVALUE(_xlfn.TEXTAFTER(Table815[[#This Row],[raw]]," "))</f>
        <v>1.8687608668178899E-8</v>
      </c>
      <c r="AF305" s="1" t="s">
        <v>3076</v>
      </c>
      <c r="AG305" s="1" t="s">
        <v>2778</v>
      </c>
      <c r="AH305" s="1">
        <v>25.535778170798299</v>
      </c>
      <c r="AI305" s="1" t="e">
        <f>_xlfn.TEXTAFTER(Table916[[#This Row],[type]],"-",-1)</f>
        <v>#N/A</v>
      </c>
      <c r="AJ305" s="1" t="str">
        <f ca="1">_xlfn.TEXTAFTER(_xlfn.TEXTBEFORE(Table916[[#This Row],[type]],"-"&amp;Table916[[#This Row],[rxn-no-enz]]),"RXN-")</f>
        <v>H2Ot_c_m_REV</v>
      </c>
      <c r="AK305" s="1" t="e">
        <f>_xlfn.TEXTBEFORE(Table916[[#This Row],[type]],"_",-1)</f>
        <v>#N/A</v>
      </c>
      <c r="AN305" t="s">
        <v>3087</v>
      </c>
      <c r="AO305" t="s">
        <v>2778</v>
      </c>
      <c r="AP305" s="3">
        <v>3.7999826458013001E-5</v>
      </c>
      <c r="AQ305" t="str">
        <f>_xlfn.TEXTBEFORE(Table17[[#This Row],[rxn]],"-",-1)</f>
        <v>RXN-HEMEAt_c_m_FWD</v>
      </c>
    </row>
    <row r="306" spans="1:43" ht="17" x14ac:dyDescent="0.25">
      <c r="A306" t="s">
        <v>6718</v>
      </c>
      <c r="B306">
        <v>1.4254887178197899</v>
      </c>
      <c r="C306" t="str">
        <f>_xlfn.TEXTAFTER(Table513[[#This Row],[rxnid]],"-",-1)</f>
        <v>rt3157</v>
      </c>
      <c r="D306" t="str">
        <f>_xlfn.TEXTAFTER(_xlfn.TEXTBEFORE(Table513[[#This Row],[rxnid]],"-"&amp;Table513[[#This Row],[enz]]),"RXN-")</f>
        <v>GK2_c_REV</v>
      </c>
      <c r="E306" t="str">
        <f>_xlfn.XLOOKUP(Table513[[#This Row],[rxnid]],Table312[rxnid],Table312[kapp (1/s)],"")</f>
        <v/>
      </c>
      <c r="F306" t="e">
        <f>(Table513[[#This Row],[kapp (1/s)]]-Table513[[#This Row],[old]])/Table513[[#This Row],[old]]</f>
        <v>#VALUE!</v>
      </c>
      <c r="G306" t="e">
        <f>ABS(Table513[[#This Row],[(new-old)/old]])</f>
        <v>#VALUE!</v>
      </c>
      <c r="H306" t="str" cm="1">
        <f t="array" ref="H306">IF(ROWS(_xlfn._xlws.FILTER(Table513[rxnid],Table513[enz]=Table513[[#This Row],[enz]]))&gt;1,"many","1")</f>
        <v>many</v>
      </c>
      <c r="I306" t="e" cm="1">
        <f t="array" ref="I306">IF(ROWS(_xlfn._xlws.FILTER(Table513[rxnid],Table513[rxn-no-enz]=Table513[[#This Row],[rxn-no-enz]]))&gt;1,"many","1")</f>
        <v>#N/A</v>
      </c>
      <c r="J306" t="str">
        <f>_xlfn.XLOOKUP(SUBSTITUTE(Table513[[#This Row],[rxnid]],"'",""),Table614[rxn],Table614[rxn],"no")</f>
        <v>no</v>
      </c>
      <c r="K306" t="str" cm="1">
        <f t="array" ref="K306">_xlfn.XLOOKUP(Table513[[#This Row],[rxnid]],"'"&amp;Table614[rxn]&amp;"'",Table614[expected kapp],"")</f>
        <v/>
      </c>
      <c r="M306" t="s">
        <v>2979</v>
      </c>
      <c r="N306">
        <v>3.1128729010027998</v>
      </c>
      <c r="P306" s="4"/>
      <c r="T306"/>
      <c r="AB306" s="7" t="s">
        <v>11134</v>
      </c>
      <c r="AC306" s="7" t="str">
        <f>_xlfn.TEXTBEFORE(Table815[[#This Row],[raw]]," ")</f>
        <v>ENZLOAD-3OACE200_rm_FWD-rt8287</v>
      </c>
      <c r="AD306" s="7">
        <f>_xlfn.NUMBERVALUE(_xlfn.TEXTAFTER(Table815[[#This Row],[raw]]," "))</f>
        <v>0</v>
      </c>
      <c r="AF306" s="1" t="s">
        <v>3077</v>
      </c>
      <c r="AG306" s="1" t="s">
        <v>2778</v>
      </c>
      <c r="AH306" s="1">
        <v>0.54599975240404997</v>
      </c>
      <c r="AI306" s="1" t="e">
        <f>_xlfn.TEXTAFTER(Table916[[#This Row],[type]],"-",-1)</f>
        <v>#N/A</v>
      </c>
      <c r="AJ306" s="1" t="str">
        <f ca="1">_xlfn.TEXTAFTER(_xlfn.TEXTBEFORE(Table916[[#This Row],[type]],"-"&amp;Table916[[#This Row],[rxn-no-enz]]),"RXN-")</f>
        <v>H2Ot_c_n_FWD</v>
      </c>
      <c r="AK306" s="1" t="e">
        <f>_xlfn.TEXTBEFORE(Table916[[#This Row],[type]],"_",-1)</f>
        <v>#N/A</v>
      </c>
      <c r="AN306" t="s">
        <v>3088</v>
      </c>
      <c r="AO306" t="s">
        <v>2778</v>
      </c>
      <c r="AP306" s="3">
        <v>3.8022636921247998E-5</v>
      </c>
      <c r="AQ306" t="str">
        <f>_xlfn.TEXTBEFORE(Table17[[#This Row],[rxn]],"-",-1)</f>
        <v>RXN-HEMEOS_m_FWD</v>
      </c>
    </row>
    <row r="307" spans="1:43" ht="17" x14ac:dyDescent="0.25">
      <c r="A307" t="s">
        <v>8080</v>
      </c>
      <c r="B307">
        <v>18.6520566236923</v>
      </c>
      <c r="C307" t="str">
        <f>_xlfn.TEXTAFTER(Table513[[#This Row],[rxnid]],"-",-1)</f>
        <v>TPS12TSL1</v>
      </c>
      <c r="D307" t="str">
        <f>_xlfn.TEXTAFTER(_xlfn.TEXTBEFORE(Table513[[#This Row],[rxnid]],"-"&amp;Table513[[#This Row],[enz]]),"RXN-")</f>
        <v>TRE6PP_c_FWD</v>
      </c>
      <c r="E307" t="str">
        <f>_xlfn.XLOOKUP(Table513[[#This Row],[rxnid]],Table312[rxnid],Table312[kapp (1/s)],"")</f>
        <v/>
      </c>
      <c r="F307" t="e">
        <f>(Table513[[#This Row],[kapp (1/s)]]-Table513[[#This Row],[old]])/Table513[[#This Row],[old]]</f>
        <v>#VALUE!</v>
      </c>
      <c r="G307" t="e">
        <f>ABS(Table513[[#This Row],[(new-old)/old]])</f>
        <v>#VALUE!</v>
      </c>
      <c r="H307" t="str" cm="1">
        <f t="array" ref="H307">IF(ROWS(_xlfn._xlws.FILTER(Table513[rxnid],Table513[enz]=Table513[[#This Row],[enz]]))&gt;1,"many","1")</f>
        <v>many</v>
      </c>
      <c r="I307" t="e" cm="1">
        <f t="array" ref="I307">IF(ROWS(_xlfn._xlws.FILTER(Table513[rxnid],Table513[rxn-no-enz]=Table513[[#This Row],[rxn-no-enz]]))&gt;1,"many","1")</f>
        <v>#N/A</v>
      </c>
      <c r="J307" t="str">
        <f>_xlfn.XLOOKUP(SUBSTITUTE(Table513[[#This Row],[rxnid]],"'",""),Table614[rxn],Table614[rxn],"no")</f>
        <v>no</v>
      </c>
      <c r="K307" t="str" cm="1">
        <f t="array" ref="K307">_xlfn.XLOOKUP(Table513[[#This Row],[rxnid]],"'"&amp;Table614[rxn]&amp;"'",Table614[expected kapp],"")</f>
        <v/>
      </c>
      <c r="M307" t="s">
        <v>3072</v>
      </c>
      <c r="N307">
        <v>3.1128729010027998</v>
      </c>
      <c r="P307" s="4"/>
      <c r="T307"/>
      <c r="AB307" s="7" t="s">
        <v>11135</v>
      </c>
      <c r="AC307" s="7" t="str">
        <f>_xlfn.TEXTBEFORE(Table815[[#This Row],[raw]]," ")</f>
        <v>ENZLOAD-3OACE240_rm_FWD-rt2975</v>
      </c>
      <c r="AD307" s="7">
        <f>_xlfn.NUMBERVALUE(_xlfn.TEXTAFTER(Table815[[#This Row],[raw]]," "))</f>
        <v>0</v>
      </c>
      <c r="AF307" s="1" t="s">
        <v>3078</v>
      </c>
      <c r="AG307" s="1" t="s">
        <v>2778</v>
      </c>
      <c r="AH307" s="1">
        <v>1.1847328531652501E-2</v>
      </c>
      <c r="AI307" s="1" t="e">
        <f>_xlfn.TEXTAFTER(Table916[[#This Row],[type]],"-",-1)</f>
        <v>#N/A</v>
      </c>
      <c r="AJ307" s="1" t="str">
        <f ca="1">_xlfn.TEXTAFTER(_xlfn.TEXTBEFORE(Table916[[#This Row],[type]],"-"&amp;Table916[[#This Row],[rxn-no-enz]]),"RXN-")</f>
        <v>H2Ot_c_r_REV</v>
      </c>
      <c r="AK307" s="1" t="e">
        <f>_xlfn.TEXTBEFORE(Table916[[#This Row],[type]],"_",-1)</f>
        <v>#N/A</v>
      </c>
      <c r="AN307" t="s">
        <v>3089</v>
      </c>
      <c r="AO307" t="s">
        <v>2778</v>
      </c>
      <c r="AP307">
        <v>5.3259663404197601</v>
      </c>
      <c r="AQ307" t="str">
        <f>_xlfn.TEXTBEFORE(Table17[[#This Row],[rxn]],"-",-1)</f>
        <v>RXN-HEX1_c_FWD</v>
      </c>
    </row>
    <row r="308" spans="1:43" ht="17" x14ac:dyDescent="0.25">
      <c r="A308" t="s">
        <v>8081</v>
      </c>
      <c r="B308">
        <v>18.6520566236923</v>
      </c>
      <c r="C308" t="str">
        <f>_xlfn.TEXTAFTER(Table513[[#This Row],[rxnid]],"-",-1)</f>
        <v>TPS12TSL1</v>
      </c>
      <c r="D308" t="str">
        <f>_xlfn.TEXTAFTER(_xlfn.TEXTBEFORE(Table513[[#This Row],[rxnid]],"-"&amp;Table513[[#This Row],[enz]]),"RXN-")</f>
        <v>TRE6PS_c_FWD</v>
      </c>
      <c r="E308" t="str">
        <f>_xlfn.XLOOKUP(Table513[[#This Row],[rxnid]],Table312[rxnid],Table312[kapp (1/s)],"")</f>
        <v/>
      </c>
      <c r="F308" t="e">
        <f>(Table513[[#This Row],[kapp (1/s)]]-Table513[[#This Row],[old]])/Table513[[#This Row],[old]]</f>
        <v>#VALUE!</v>
      </c>
      <c r="G308" t="e">
        <f>ABS(Table513[[#This Row],[(new-old)/old]])</f>
        <v>#VALUE!</v>
      </c>
      <c r="H308" t="str" cm="1">
        <f t="array" ref="H308">IF(ROWS(_xlfn._xlws.FILTER(Table513[rxnid],Table513[enz]=Table513[[#This Row],[enz]]))&gt;1,"many","1")</f>
        <v>many</v>
      </c>
      <c r="I308" t="e" cm="1">
        <f t="array" ref="I308">IF(ROWS(_xlfn._xlws.FILTER(Table513[rxnid],Table513[rxn-no-enz]=Table513[[#This Row],[rxn-no-enz]]))&gt;1,"many","1")</f>
        <v>#N/A</v>
      </c>
      <c r="J308" t="str">
        <f>_xlfn.XLOOKUP(SUBSTITUTE(Table513[[#This Row],[rxnid]],"'",""),Table614[rxn],Table614[rxn],"no")</f>
        <v>no</v>
      </c>
      <c r="K308" t="str" cm="1">
        <f t="array" ref="K308">_xlfn.XLOOKUP(Table513[[#This Row],[rxnid]],"'"&amp;Table614[rxn]&amp;"'",Table614[expected kapp],"")</f>
        <v/>
      </c>
      <c r="M308" t="s">
        <v>2873</v>
      </c>
      <c r="N308">
        <v>6.8592436145115796</v>
      </c>
      <c r="P308" s="4"/>
      <c r="T308"/>
      <c r="AB308" s="7" t="s">
        <v>11136</v>
      </c>
      <c r="AC308" s="7" t="str">
        <f>_xlfn.TEXTBEFORE(Table815[[#This Row],[raw]]," ")</f>
        <v>ENZLOAD-3OACE260_rm_FWD-rt2975</v>
      </c>
      <c r="AD308" s="7">
        <f>_xlfn.NUMBERVALUE(_xlfn.TEXTAFTER(Table815[[#This Row],[raw]]," "))</f>
        <v>1.16075168655763E-9</v>
      </c>
      <c r="AF308" s="1" t="s">
        <v>3079</v>
      </c>
      <c r="AG308" s="1" t="s">
        <v>2778</v>
      </c>
      <c r="AH308" s="1">
        <v>6.8822737881235899E-2</v>
      </c>
      <c r="AI308" s="1" t="e">
        <f>_xlfn.TEXTAFTER(Table916[[#This Row],[type]],"-",-1)</f>
        <v>#N/A</v>
      </c>
      <c r="AJ308" s="1" t="str">
        <f ca="1">_xlfn.TEXTAFTER(_xlfn.TEXTBEFORE(Table916[[#This Row],[type]],"-"&amp;Table916[[#This Row],[rxn-no-enz]]),"RXN-")</f>
        <v>H2Ot_c_rm_REV</v>
      </c>
      <c r="AK308" s="1" t="e">
        <f>_xlfn.TEXTBEFORE(Table916[[#This Row],[type]],"_",-1)</f>
        <v>#N/A</v>
      </c>
      <c r="AN308" t="s">
        <v>3090</v>
      </c>
      <c r="AO308" t="s">
        <v>2778</v>
      </c>
      <c r="AP308">
        <v>8.1685794345402102E-2</v>
      </c>
      <c r="AQ308" t="str">
        <f>_xlfn.TEXTBEFORE(Table17[[#This Row],[rxn]],"-",-1)</f>
        <v>RXN-HICITD_m_FWD</v>
      </c>
    </row>
    <row r="309" spans="1:43" ht="17" x14ac:dyDescent="0.25">
      <c r="A309" t="s">
        <v>6259</v>
      </c>
      <c r="B309">
        <v>16.2473255172888</v>
      </c>
      <c r="C309" t="str">
        <f>_xlfn.TEXTAFTER(Table513[[#This Row],[rxnid]],"-",-1)</f>
        <v>rt5884</v>
      </c>
      <c r="D309" t="str">
        <f>_xlfn.TEXTAFTER(_xlfn.TEXTBEFORE(Table513[[#This Row],[rxnid]],"-"&amp;Table513[[#This Row],[enz]]),"RXN-")</f>
        <v>DHQTi_c_FWD</v>
      </c>
      <c r="E309">
        <f>_xlfn.XLOOKUP(Table513[[#This Row],[rxnid]],Table312[rxnid],Table312[kapp (1/s)],"")</f>
        <v>5.7381204105895902</v>
      </c>
      <c r="F309">
        <f>(Table513[[#This Row],[kapp (1/s)]]-Table513[[#This Row],[old]])/Table513[[#This Row],[old]]</f>
        <v>1.8314716936411224</v>
      </c>
      <c r="G309">
        <f>ABS(Table513[[#This Row],[(new-old)/old]])</f>
        <v>1.8314716936411224</v>
      </c>
      <c r="H309" t="str" cm="1">
        <f t="array" ref="H309">IF(ROWS(_xlfn._xlws.FILTER(Table513[rxnid],Table513[enz]=Table513[[#This Row],[enz]]))&gt;1,"many","1")</f>
        <v>many</v>
      </c>
      <c r="I309" t="e" cm="1">
        <f t="array" ref="I309">IF(ROWS(_xlfn._xlws.FILTER(Table513[rxnid],Table513[rxn-no-enz]=Table513[[#This Row],[rxn-no-enz]]))&gt;1,"many","1")</f>
        <v>#N/A</v>
      </c>
      <c r="J309" t="str">
        <f>_xlfn.XLOOKUP(SUBSTITUTE(Table513[[#This Row],[rxnid]],"'",""),Table614[rxn],Table614[rxn],"no")</f>
        <v>no</v>
      </c>
      <c r="K309" t="str" cm="1">
        <f t="array" ref="K309">_xlfn.XLOOKUP(Table513[[#This Row],[rxnid]],"'"&amp;Table614[rxn]&amp;"'",Table614[expected kapp],"")</f>
        <v/>
      </c>
      <c r="M309" t="s">
        <v>2872</v>
      </c>
      <c r="N309">
        <v>6.8592436145115796</v>
      </c>
      <c r="P309" s="4"/>
      <c r="T309"/>
      <c r="AB309" s="7" t="s">
        <v>11137</v>
      </c>
      <c r="AC309" s="7" t="str">
        <f>_xlfn.TEXTBEFORE(Table815[[#This Row],[raw]]," ")</f>
        <v>ENZLOAD-3OACR200_rm_FWD-rt8327</v>
      </c>
      <c r="AD309" s="7">
        <f>_xlfn.NUMBERVALUE(_xlfn.TEXTAFTER(Table815[[#This Row],[raw]]," "))</f>
        <v>6.3476045587724805E-8</v>
      </c>
      <c r="AF309" s="1" t="s">
        <v>3080</v>
      </c>
      <c r="AG309" s="1" t="s">
        <v>2778</v>
      </c>
      <c r="AH309" s="1">
        <v>1.45573200930455E-2</v>
      </c>
      <c r="AI309" s="1" t="e">
        <f>_xlfn.TEXTAFTER(Table916[[#This Row],[type]],"-",-1)</f>
        <v>#N/A</v>
      </c>
      <c r="AJ309" s="1" t="str">
        <f ca="1">_xlfn.TEXTAFTER(_xlfn.TEXTBEFORE(Table916[[#This Row],[type]],"-"&amp;Table916[[#This Row],[rxn-no-enz]]),"RXN-")</f>
        <v>HACNH_m_FWD</v>
      </c>
      <c r="AK309" s="1" t="e">
        <f>_xlfn.TEXTBEFORE(Table916[[#This Row],[type]],"_",-1)</f>
        <v>#N/A</v>
      </c>
      <c r="AN309" t="s">
        <v>3091</v>
      </c>
      <c r="AO309" t="s">
        <v>2778</v>
      </c>
      <c r="AP309">
        <v>1.9322831009468099E-2</v>
      </c>
      <c r="AQ309" t="str">
        <f>_xlfn.TEXTBEFORE(Table17[[#This Row],[rxn]],"-",-1)</f>
        <v>RXN-HISTD_c_FWD</v>
      </c>
    </row>
    <row r="310" spans="1:43" ht="17" x14ac:dyDescent="0.25">
      <c r="A310" t="s">
        <v>2978</v>
      </c>
      <c r="B310">
        <v>16.2473255172888</v>
      </c>
      <c r="C310" t="str">
        <f>_xlfn.TEXTAFTER(Table513[[#This Row],[rxnid]],"-",-1)</f>
        <v>rt2204</v>
      </c>
      <c r="D310" t="str">
        <f>_xlfn.TEXTAFTER(_xlfn.TEXTBEFORE(Table513[[#This Row],[rxnid]],"-"&amp;Table513[[#This Row],[enz]]),"RXN-")</f>
        <v>DHQTi_c_FWD</v>
      </c>
      <c r="E310">
        <f>_xlfn.XLOOKUP(Table513[[#This Row],[rxnid]],Table312[rxnid],Table312[kapp (1/s)],"")</f>
        <v>5.7381204105895902</v>
      </c>
      <c r="F310">
        <f>(Table513[[#This Row],[kapp (1/s)]]-Table513[[#This Row],[old]])/Table513[[#This Row],[old]]</f>
        <v>1.8314716936411224</v>
      </c>
      <c r="G310">
        <f>ABS(Table513[[#This Row],[(new-old)/old]])</f>
        <v>1.8314716936411224</v>
      </c>
      <c r="H310" t="str" cm="1">
        <f t="array" ref="H310">IF(ROWS(_xlfn._xlws.FILTER(Table513[rxnid],Table513[enz]=Table513[[#This Row],[enz]]))&gt;1,"many","1")</f>
        <v>1</v>
      </c>
      <c r="I310" t="e" cm="1">
        <f t="array" ref="I310">IF(ROWS(_xlfn._xlws.FILTER(Table513[rxnid],Table513[rxn-no-enz]=Table513[[#This Row],[rxn-no-enz]]))&gt;1,"many","1")</f>
        <v>#N/A</v>
      </c>
      <c r="J310" t="str">
        <f>_xlfn.XLOOKUP(SUBSTITUTE(Table513[[#This Row],[rxnid]],"'",""),Table614[rxn],Table614[rxn],"no")</f>
        <v>no</v>
      </c>
      <c r="K310" t="str" cm="1">
        <f t="array" ref="K310">_xlfn.XLOOKUP(Table513[[#This Row],[rxnid]],"'"&amp;Table614[rxn]&amp;"'",Table614[expected kapp],"")</f>
        <v/>
      </c>
      <c r="M310" t="s">
        <v>3228</v>
      </c>
      <c r="N310">
        <v>9.8303894214722192</v>
      </c>
      <c r="P310" s="4"/>
      <c r="T310"/>
      <c r="AB310" s="7" t="s">
        <v>11138</v>
      </c>
      <c r="AC310" s="7" t="str">
        <f>_xlfn.TEXTBEFORE(Table815[[#This Row],[raw]]," ")</f>
        <v>ENZLOAD-3OACR220_rm_FWD-rt8327</v>
      </c>
      <c r="AD310" s="7">
        <f>_xlfn.NUMBERVALUE(_xlfn.TEXTAFTER(Table815[[#This Row],[raw]]," "))</f>
        <v>6.3476045587724805E-8</v>
      </c>
      <c r="AF310" s="1" t="s">
        <v>3081</v>
      </c>
      <c r="AG310" s="1" t="s">
        <v>2778</v>
      </c>
      <c r="AH310" s="1">
        <v>1.45573200930455E-2</v>
      </c>
      <c r="AI310" s="1" t="e">
        <f>_xlfn.TEXTAFTER(Table916[[#This Row],[type]],"-",-1)</f>
        <v>#N/A</v>
      </c>
      <c r="AJ310" s="1" t="str">
        <f ca="1">_xlfn.TEXTAFTER(_xlfn.TEXTBEFORE(Table916[[#This Row],[type]],"-"&amp;Table916[[#This Row],[rxn-no-enz]]),"RXN-")</f>
        <v>HCITR_m_FWD</v>
      </c>
      <c r="AK310" s="1" t="e">
        <f>_xlfn.TEXTBEFORE(Table916[[#This Row],[type]],"_",-1)</f>
        <v>#N/A</v>
      </c>
      <c r="AN310" t="s">
        <v>3092</v>
      </c>
      <c r="AO310" t="s">
        <v>2778</v>
      </c>
      <c r="AP310">
        <v>1.9322831009468099E-2</v>
      </c>
      <c r="AQ310" t="str">
        <f>_xlfn.TEXTBEFORE(Table17[[#This Row],[rxn]],"-",-1)</f>
        <v>RXN-HISTP_c_FWD</v>
      </c>
    </row>
    <row r="311" spans="1:43" ht="17" x14ac:dyDescent="0.25">
      <c r="A311" t="s">
        <v>3306</v>
      </c>
      <c r="B311">
        <v>1.2973861031712799</v>
      </c>
      <c r="C311" t="str">
        <f>_xlfn.TEXTAFTER(Table513[[#This Row],[rxnid]],"-",-1)</f>
        <v>rt5719</v>
      </c>
      <c r="D311" t="str">
        <f>_xlfn.TEXTAFTER(_xlfn.TEXTBEFORE(Table513[[#This Row],[rxnid]],"-"&amp;Table513[[#This Row],[enz]]),"RXN-")</f>
        <v>SACCD2_c_FWD</v>
      </c>
      <c r="E311">
        <f>_xlfn.XLOOKUP(Table513[[#This Row],[rxnid]],Table312[rxnid],Table312[kapp (1/s)],"")</f>
        <v>0.45398528551773598</v>
      </c>
      <c r="F311">
        <f>(Table513[[#This Row],[kapp (1/s)]]-Table513[[#This Row],[old]])/Table513[[#This Row],[old]]</f>
        <v>1.8577712638675257</v>
      </c>
      <c r="G311">
        <f>ABS(Table513[[#This Row],[(new-old)/old]])</f>
        <v>1.8577712638675257</v>
      </c>
      <c r="H311" t="str" cm="1">
        <f t="array" ref="H311">IF(ROWS(_xlfn._xlws.FILTER(Table513[rxnid],Table513[enz]=Table513[[#This Row],[enz]]))&gt;1,"many","1")</f>
        <v>1</v>
      </c>
      <c r="I311" t="e" cm="1">
        <f t="array" ref="I311">IF(ROWS(_xlfn._xlws.FILTER(Table513[rxnid],Table513[rxn-no-enz]=Table513[[#This Row],[rxn-no-enz]]))&gt;1,"many","1")</f>
        <v>#N/A</v>
      </c>
      <c r="J311" t="str">
        <f>_xlfn.XLOOKUP(SUBSTITUTE(Table513[[#This Row],[rxnid]],"'",""),Table614[rxn],Table614[rxn],"no")</f>
        <v>no</v>
      </c>
      <c r="K311" t="str" cm="1">
        <f t="array" ref="K311">_xlfn.XLOOKUP(Table513[[#This Row],[rxnid]],"'"&amp;Table614[rxn]&amp;"'",Table614[expected kapp],"")</f>
        <v/>
      </c>
      <c r="M311" t="s">
        <v>7643</v>
      </c>
      <c r="N311">
        <v>9.8303894214722192</v>
      </c>
      <c r="P311" s="4"/>
      <c r="T311"/>
      <c r="AB311" s="7" t="s">
        <v>11139</v>
      </c>
      <c r="AC311" s="7" t="str">
        <f>_xlfn.TEXTBEFORE(Table815[[#This Row],[raw]]," ")</f>
        <v>ENZLOAD-3OACR240_rm_FWD-rt8327</v>
      </c>
      <c r="AD311" s="7">
        <f>_xlfn.NUMBERVALUE(_xlfn.TEXTAFTER(Table815[[#This Row],[raw]]," "))</f>
        <v>6.3476045587724805E-8</v>
      </c>
      <c r="AF311" s="1" t="s">
        <v>3082</v>
      </c>
      <c r="AG311" s="1" t="s">
        <v>2778</v>
      </c>
      <c r="AH311" s="1">
        <v>1.45573200930455E-2</v>
      </c>
      <c r="AI311" s="1" t="e">
        <f>_xlfn.TEXTAFTER(Table916[[#This Row],[type]],"-",-1)</f>
        <v>#N/A</v>
      </c>
      <c r="AJ311" s="1" t="str">
        <f ca="1">_xlfn.TEXTAFTER(_xlfn.TEXTBEFORE(Table916[[#This Row],[type]],"-"&amp;Table916[[#This Row],[rxn-no-enz]]),"RXN-")</f>
        <v>HCITS_m_FWD</v>
      </c>
      <c r="AK311" s="1" t="e">
        <f>_xlfn.TEXTBEFORE(Table916[[#This Row],[type]],"_",-1)</f>
        <v>#N/A</v>
      </c>
      <c r="AN311" t="s">
        <v>3093</v>
      </c>
      <c r="AO311" t="s">
        <v>2778</v>
      </c>
      <c r="AP311">
        <v>1.9322831009468099E-2</v>
      </c>
      <c r="AQ311" t="str">
        <f>_xlfn.TEXTBEFORE(Table17[[#This Row],[rxn]],"-",-1)</f>
        <v>RXN-HISTRS_c_FWD</v>
      </c>
    </row>
    <row r="312" spans="1:43" ht="17" x14ac:dyDescent="0.25">
      <c r="A312" t="s">
        <v>7909</v>
      </c>
      <c r="B312">
        <v>4.1874419302069104</v>
      </c>
      <c r="C312" t="str">
        <f>_xlfn.TEXTAFTER(Table513[[#This Row],[rxnid]],"-",-1)</f>
        <v>rt8465</v>
      </c>
      <c r="D312" t="str">
        <f>_xlfn.TEXTAFTER(_xlfn.TEXTBEFORE(Table513[[#This Row],[rxnid]],"-"&amp;Table513[[#This Row],[enz]]),"RXN-")</f>
        <v>SACCD2_c_FWD</v>
      </c>
      <c r="E312">
        <f>_xlfn.XLOOKUP(Table513[[#This Row],[rxnid]],Table312[rxnid],Table312[kapp (1/s)],"")</f>
        <v>1.4639184495045301</v>
      </c>
      <c r="F312">
        <f>(Table513[[#This Row],[kapp (1/s)]]-Table513[[#This Row],[old]])/Table513[[#This Row],[old]]</f>
        <v>1.8604338797862472</v>
      </c>
      <c r="G312">
        <f>ABS(Table513[[#This Row],[(new-old)/old]])</f>
        <v>1.8604338797862472</v>
      </c>
      <c r="H312" t="str" cm="1">
        <f t="array" ref="H312">IF(ROWS(_xlfn._xlws.FILTER(Table513[rxnid],Table513[enz]=Table513[[#This Row],[enz]]))&gt;1,"many","1")</f>
        <v>many</v>
      </c>
      <c r="I312" t="e" cm="1">
        <f t="array" ref="I312">IF(ROWS(_xlfn._xlws.FILTER(Table513[rxnid],Table513[rxn-no-enz]=Table513[[#This Row],[rxn-no-enz]]))&gt;1,"many","1")</f>
        <v>#N/A</v>
      </c>
      <c r="J312" t="str">
        <f>_xlfn.XLOOKUP(SUBSTITUTE(Table513[[#This Row],[rxnid]],"'",""),Table614[rxn],Table614[rxn],"no")</f>
        <v>no</v>
      </c>
      <c r="K312" t="str" cm="1">
        <f t="array" ref="K312">_xlfn.XLOOKUP(Table513[[#This Row],[rxnid]],"'"&amp;Table614[rxn]&amp;"'",Table614[expected kapp],"")</f>
        <v/>
      </c>
      <c r="M312" t="s">
        <v>5883</v>
      </c>
      <c r="N312">
        <v>133.96900776046101</v>
      </c>
      <c r="P312" s="4"/>
      <c r="T312"/>
      <c r="AB312" s="7" t="s">
        <v>11140</v>
      </c>
      <c r="AC312" s="7" t="str">
        <f>_xlfn.TEXTBEFORE(Table815[[#This Row],[raw]]," ")</f>
        <v>ENZLOAD-3OACR260_rm_FWD-rt8327</v>
      </c>
      <c r="AD312" s="7">
        <f>_xlfn.NUMBERVALUE(_xlfn.TEXTAFTER(Table815[[#This Row],[raw]]," "))</f>
        <v>6.3476045587724805E-8</v>
      </c>
      <c r="AF312" s="1" t="s">
        <v>3083</v>
      </c>
      <c r="AG312" s="1" t="s">
        <v>2778</v>
      </c>
      <c r="AH312" s="1">
        <v>0.54599975240404997</v>
      </c>
      <c r="AI312" s="1" t="e">
        <f>_xlfn.TEXTAFTER(Table916[[#This Row],[type]],"-",-1)</f>
        <v>#N/A</v>
      </c>
      <c r="AJ312" s="1" t="str">
        <f ca="1">_xlfn.TEXTAFTER(_xlfn.TEXTBEFORE(Table916[[#This Row],[type]],"-"&amp;Table916[[#This Row],[rxn-no-enz]]),"RXN-")</f>
        <v>HCO3E_n_FWD</v>
      </c>
      <c r="AK312" s="1" t="e">
        <f>_xlfn.TEXTBEFORE(Table916[[#This Row],[type]],"_",-1)</f>
        <v>#N/A</v>
      </c>
      <c r="AN312" t="s">
        <v>3095</v>
      </c>
      <c r="AO312" t="s">
        <v>2778</v>
      </c>
      <c r="AP312">
        <v>0.31331518589507901</v>
      </c>
      <c r="AQ312" t="str">
        <f>_xlfn.TEXTBEFORE(Table17[[#This Row],[rxn]],"-",-1)</f>
        <v>RXN-HMGCOAR_c_FWD</v>
      </c>
    </row>
    <row r="313" spans="1:43" ht="17" x14ac:dyDescent="0.25">
      <c r="A313" t="s">
        <v>3058</v>
      </c>
      <c r="B313">
        <v>497.06224424367002</v>
      </c>
      <c r="C313" t="str">
        <f>_xlfn.TEXTAFTER(Table513[[#This Row],[rxnid]],"-",-1)</f>
        <v>rt4150</v>
      </c>
      <c r="D313" t="str">
        <f>_xlfn.TEXTAFTER(_xlfn.TEXTBEFORE(Table513[[#This Row],[rxnid]],"-"&amp;Table513[[#This Row],[enz]]),"RXN-")</f>
        <v>GLYt_c_m_FWD</v>
      </c>
      <c r="E313">
        <f>_xlfn.XLOOKUP(Table513[[#This Row],[rxnid]],Table312[rxnid],Table312[kapp (1/s)],"")</f>
        <v>217.660052326456</v>
      </c>
      <c r="F313">
        <f>(Table513[[#This Row],[kapp (1/s)]]-Table513[[#This Row],[old]])/Table513[[#This Row],[old]]</f>
        <v>1.2836631661659004</v>
      </c>
      <c r="G313">
        <f>ABS(Table513[[#This Row],[(new-old)/old]])</f>
        <v>1.2836631661659004</v>
      </c>
      <c r="H313" t="str" cm="1">
        <f t="array" ref="H313">IF(ROWS(_xlfn._xlws.FILTER(Table513[rxnid],Table513[enz]=Table513[[#This Row],[enz]]))&gt;1,"many","1")</f>
        <v>many</v>
      </c>
      <c r="I313" t="e" cm="1">
        <f t="array" ref="I313">IF(ROWS(_xlfn._xlws.FILTER(Table513[rxnid],Table513[rxn-no-enz]=Table513[[#This Row],[rxn-no-enz]]))&gt;1,"many","1")</f>
        <v>#N/A</v>
      </c>
      <c r="J313" t="str">
        <f>_xlfn.XLOOKUP(SUBSTITUTE(Table513[[#This Row],[rxnid]],"'",""),Table614[rxn],Table614[rxn],"no")</f>
        <v>no</v>
      </c>
      <c r="K313" t="str" cm="1">
        <f t="array" ref="K313">_xlfn.XLOOKUP(Table513[[#This Row],[rxnid]],"'"&amp;Table614[rxn]&amp;"'",Table614[expected kapp],"")</f>
        <v/>
      </c>
      <c r="M313" t="s">
        <v>5882</v>
      </c>
      <c r="N313">
        <v>133.96900776046101</v>
      </c>
      <c r="P313" s="4"/>
      <c r="T313"/>
      <c r="AB313" s="7" t="s">
        <v>11141</v>
      </c>
      <c r="AC313" s="7" t="str">
        <f>_xlfn.TEXTBEFORE(Table815[[#This Row],[raw]]," ")</f>
        <v>ENZLOAD-3OAR100_c_FWD-rt2190</v>
      </c>
      <c r="AD313" s="7">
        <f>_xlfn.NUMBERVALUE(_xlfn.TEXTAFTER(Table815[[#This Row],[raw]]," "))</f>
        <v>7.0286116808585495E-8</v>
      </c>
      <c r="AF313" s="1" t="s">
        <v>3084</v>
      </c>
      <c r="AG313" s="1" t="s">
        <v>2778</v>
      </c>
      <c r="AH313" s="1">
        <v>0.54599975240404997</v>
      </c>
      <c r="AI313" s="1" t="e">
        <f>_xlfn.TEXTAFTER(Table916[[#This Row],[type]],"-",-1)</f>
        <v>#N/A</v>
      </c>
      <c r="AJ313" s="1" t="str">
        <f ca="1">_xlfn.TEXTAFTER(_xlfn.TEXTBEFORE(Table916[[#This Row],[type]],"-"&amp;Table916[[#This Row],[rxn-no-enz]]),"RXN-")</f>
        <v>HCO3t_c_n_REV</v>
      </c>
      <c r="AK313" s="1" t="e">
        <f>_xlfn.TEXTBEFORE(Table916[[#This Row],[type]],"_",-1)</f>
        <v>#N/A</v>
      </c>
      <c r="AN313" t="s">
        <v>3096</v>
      </c>
      <c r="AO313" t="s">
        <v>2778</v>
      </c>
      <c r="AP313">
        <v>0.31331518589507901</v>
      </c>
      <c r="AQ313" t="str">
        <f>_xlfn.TEXTBEFORE(Table17[[#This Row],[rxn]],"-",-1)</f>
        <v>RXN-HMGCOAS_c_FWD</v>
      </c>
    </row>
    <row r="314" spans="1:43" ht="17" x14ac:dyDescent="0.25">
      <c r="A314" t="s">
        <v>6798</v>
      </c>
      <c r="B314">
        <v>340.46904972312501</v>
      </c>
      <c r="C314" t="str">
        <f>_xlfn.TEXTAFTER(Table513[[#This Row],[rxnid]],"-",-1)</f>
        <v>rt0066</v>
      </c>
      <c r="D314" t="str">
        <f>_xlfn.TEXTAFTER(_xlfn.TEXTBEFORE(Table513[[#This Row],[rxnid]],"-"&amp;Table513[[#This Row],[enz]]),"RXN-")</f>
        <v>GLYt_c_m_FWD</v>
      </c>
      <c r="E314">
        <f>_xlfn.XLOOKUP(Table513[[#This Row],[rxnid]],Table312[rxnid],Table312[kapp (1/s)],"")</f>
        <v>191.164780287036</v>
      </c>
      <c r="F314">
        <f>(Table513[[#This Row],[kapp (1/s)]]-Table513[[#This Row],[old]])/Table513[[#This Row],[old]]</f>
        <v>0.78102393763070288</v>
      </c>
      <c r="G314">
        <f>ABS(Table513[[#This Row],[(new-old)/old]])</f>
        <v>0.78102393763070288</v>
      </c>
      <c r="H314" t="str" cm="1">
        <f t="array" ref="H314">IF(ROWS(_xlfn._xlws.FILTER(Table513[rxnid],Table513[enz]=Table513[[#This Row],[enz]]))&gt;1,"many","1")</f>
        <v>1</v>
      </c>
      <c r="I314" t="e" cm="1">
        <f t="array" ref="I314">IF(ROWS(_xlfn._xlws.FILTER(Table513[rxnid],Table513[rxn-no-enz]=Table513[[#This Row],[rxn-no-enz]]))&gt;1,"many","1")</f>
        <v>#N/A</v>
      </c>
      <c r="J314" t="str">
        <f>_xlfn.XLOOKUP(SUBSTITUTE(Table513[[#This Row],[rxnid]],"'",""),Table614[rxn],Table614[rxn],"no")</f>
        <v>no</v>
      </c>
      <c r="K314" t="str" cm="1">
        <f t="array" ref="K314">_xlfn.XLOOKUP(Table513[[#This Row],[rxnid]],"'"&amp;Table614[rxn]&amp;"'",Table614[expected kapp],"")</f>
        <v/>
      </c>
      <c r="M314" t="s">
        <v>5893</v>
      </c>
      <c r="N314">
        <v>6.9300311448955503</v>
      </c>
      <c r="P314" s="4"/>
      <c r="T314"/>
      <c r="AB314" s="7" t="s">
        <v>11142</v>
      </c>
      <c r="AC314" s="7" t="str">
        <f>_xlfn.TEXTBEFORE(Table815[[#This Row],[raw]]," ")</f>
        <v>ENZLOAD-3OAR120_c_FWD-rt2183</v>
      </c>
      <c r="AD314" s="7">
        <f>_xlfn.NUMBERVALUE(_xlfn.TEXTAFTER(Table815[[#This Row],[raw]]," "))</f>
        <v>1.33530973093598E-7</v>
      </c>
      <c r="AF314" s="1" t="s">
        <v>3085</v>
      </c>
      <c r="AG314" s="1" t="s">
        <v>2778</v>
      </c>
      <c r="AH314" s="9">
        <v>4.4493733652127997E-5</v>
      </c>
      <c r="AI314" s="1" t="e">
        <f>_xlfn.TEXTAFTER(Table916[[#This Row],[type]],"-",-1)</f>
        <v>#N/A</v>
      </c>
      <c r="AJ314" s="1" t="str">
        <f ca="1">_xlfn.TEXTAFTER(_xlfn.TEXTBEFORE(Table916[[#This Row],[type]],"-"&amp;Table916[[#This Row],[rxn-no-enz]]),"RXN-")</f>
        <v>HDCAt_c_l_FWD</v>
      </c>
      <c r="AK314" s="1" t="e">
        <f>_xlfn.TEXTBEFORE(Table916[[#This Row],[type]],"_",-1)</f>
        <v>#N/A</v>
      </c>
      <c r="AN314" t="s">
        <v>3097</v>
      </c>
      <c r="AO314" t="s">
        <v>2778</v>
      </c>
      <c r="AP314" s="3">
        <v>3.8022636921247998E-5</v>
      </c>
      <c r="AQ314" t="str">
        <f>_xlfn.TEXTBEFORE(Table17[[#This Row],[rxn]],"-",-1)</f>
        <v>RXN-HOMOX_m_FWD</v>
      </c>
    </row>
    <row r="315" spans="1:43" ht="17" x14ac:dyDescent="0.25">
      <c r="A315" t="s">
        <v>2977</v>
      </c>
      <c r="B315">
        <v>15.836879692094501</v>
      </c>
      <c r="C315" t="str">
        <f>_xlfn.TEXTAFTER(Table513[[#This Row],[rxnid]],"-",-1)</f>
        <v>rt3937</v>
      </c>
      <c r="D315" t="str">
        <f>_xlfn.TEXTAFTER(_xlfn.TEXTBEFORE(Table513[[#This Row],[rxnid]],"-"&amp;Table513[[#This Row],[enz]]),"RXN-")</f>
        <v>DHQS_c_FWD</v>
      </c>
      <c r="E315">
        <f>_xlfn.XLOOKUP(Table513[[#This Row],[rxnid]],Table312[rxnid],Table312[kapp (1/s)],"")</f>
        <v>4.2631279343579704</v>
      </c>
      <c r="F315">
        <f>(Table513[[#This Row],[kapp (1/s)]]-Table513[[#This Row],[old]])/Table513[[#This Row],[old]]</f>
        <v>2.7148497384889168</v>
      </c>
      <c r="G315">
        <f>ABS(Table513[[#This Row],[(new-old)/old]])</f>
        <v>2.7148497384889168</v>
      </c>
      <c r="H315" t="str" cm="1">
        <f t="array" ref="H315">IF(ROWS(_xlfn._xlws.FILTER(Table513[rxnid],Table513[enz]=Table513[[#This Row],[enz]]))&gt;1,"many","1")</f>
        <v>1</v>
      </c>
      <c r="I315" t="e" cm="1">
        <f t="array" ref="I315">IF(ROWS(_xlfn._xlws.FILTER(Table513[rxnid],Table513[rxn-no-enz]=Table513[[#This Row],[rxn-no-enz]]))&gt;1,"many","1")</f>
        <v>#N/A</v>
      </c>
      <c r="J315" t="str">
        <f>_xlfn.XLOOKUP(SUBSTITUTE(Table513[[#This Row],[rxnid]],"'",""),Table614[rxn],Table614[rxn],"no")</f>
        <v>no</v>
      </c>
      <c r="K315" t="str" cm="1">
        <f t="array" ref="K315">_xlfn.XLOOKUP(Table513[[#This Row],[rxnid]],"'"&amp;Table614[rxn]&amp;"'",Table614[expected kapp],"")</f>
        <v/>
      </c>
      <c r="M315" t="s">
        <v>2905</v>
      </c>
      <c r="N315">
        <v>6.9300311448955503</v>
      </c>
      <c r="P315" s="4"/>
      <c r="T315"/>
      <c r="AB315" s="7" t="s">
        <v>11143</v>
      </c>
      <c r="AC315" s="7" t="str">
        <f>_xlfn.TEXTBEFORE(Table815[[#This Row],[raw]]," ")</f>
        <v>ENZLOAD-3OAR140_c_FWD-rt2190</v>
      </c>
      <c r="AD315" s="7">
        <f>_xlfn.NUMBERVALUE(_xlfn.TEXTAFTER(Table815[[#This Row],[raw]]," "))</f>
        <v>7.0286116808585495E-8</v>
      </c>
      <c r="AF315" s="1" t="s">
        <v>3087</v>
      </c>
      <c r="AG315" s="1" t="s">
        <v>2778</v>
      </c>
      <c r="AH315" s="9">
        <v>1.1112597611966899E-5</v>
      </c>
      <c r="AI315" s="1" t="e">
        <f>_xlfn.TEXTAFTER(Table916[[#This Row],[type]],"-",-1)</f>
        <v>#N/A</v>
      </c>
      <c r="AJ315" s="1" t="str">
        <f ca="1">_xlfn.TEXTAFTER(_xlfn.TEXTBEFORE(Table916[[#This Row],[type]],"-"&amp;Table916[[#This Row],[rxn-no-enz]]),"RXN-")</f>
        <v>HEMEAt_c_m_FWD</v>
      </c>
      <c r="AK315" s="1" t="e">
        <f>_xlfn.TEXTBEFORE(Table916[[#This Row],[type]],"_",-1)</f>
        <v>#N/A</v>
      </c>
      <c r="AN315" t="s">
        <v>3098</v>
      </c>
      <c r="AO315" t="s">
        <v>2778</v>
      </c>
      <c r="AP315">
        <v>0.14515810154666201</v>
      </c>
      <c r="AQ315" t="str">
        <f>_xlfn.TEXTBEFORE(Table17[[#This Row],[rxn]],"-",-1)</f>
        <v>RXN-HSDx_c_FWD</v>
      </c>
    </row>
    <row r="316" spans="1:43" ht="17" x14ac:dyDescent="0.25">
      <c r="A316" t="s">
        <v>6258</v>
      </c>
      <c r="B316">
        <v>15.836879692094501</v>
      </c>
      <c r="C316" t="str">
        <f>_xlfn.TEXTAFTER(Table513[[#This Row],[rxnid]],"-",-1)</f>
        <v>rt5884</v>
      </c>
      <c r="D316" t="str">
        <f>_xlfn.TEXTAFTER(_xlfn.TEXTBEFORE(Table513[[#This Row],[rxnid]],"-"&amp;Table513[[#This Row],[enz]]),"RXN-")</f>
        <v>DHQS_c_FWD</v>
      </c>
      <c r="E316">
        <f>_xlfn.XLOOKUP(Table513[[#This Row],[rxnid]],Table312[rxnid],Table312[kapp (1/s)],"")</f>
        <v>4.2631279343579704</v>
      </c>
      <c r="F316">
        <f>(Table513[[#This Row],[kapp (1/s)]]-Table513[[#This Row],[old]])/Table513[[#This Row],[old]]</f>
        <v>2.7148497384889168</v>
      </c>
      <c r="G316">
        <f>ABS(Table513[[#This Row],[(new-old)/old]])</f>
        <v>2.7148497384889168</v>
      </c>
      <c r="H316" t="str" cm="1">
        <f t="array" ref="H316">IF(ROWS(_xlfn._xlws.FILTER(Table513[rxnid],Table513[enz]=Table513[[#This Row],[enz]]))&gt;1,"many","1")</f>
        <v>many</v>
      </c>
      <c r="I316" t="e" cm="1">
        <f t="array" ref="I316">IF(ROWS(_xlfn._xlws.FILTER(Table513[rxnid],Table513[rxn-no-enz]=Table513[[#This Row],[rxn-no-enz]]))&gt;1,"many","1")</f>
        <v>#N/A</v>
      </c>
      <c r="J316" t="str">
        <f>_xlfn.XLOOKUP(SUBSTITUTE(Table513[[#This Row],[rxnid]],"'",""),Table614[rxn],Table614[rxn],"no")</f>
        <v>no</v>
      </c>
      <c r="K316" t="str" cm="1">
        <f t="array" ref="K316">_xlfn.XLOOKUP(Table513[[#This Row],[rxnid]],"'"&amp;Table614[rxn]&amp;"'",Table614[expected kapp],"")</f>
        <v/>
      </c>
      <c r="M316" t="s">
        <v>3220</v>
      </c>
      <c r="N316">
        <v>1.7936543434541701</v>
      </c>
      <c r="P316" s="4"/>
      <c r="T316"/>
      <c r="AB316" s="7" t="s">
        <v>11144</v>
      </c>
      <c r="AC316" s="7" t="str">
        <f>_xlfn.TEXTBEFORE(Table815[[#This Row],[raw]]," ")</f>
        <v>ENZLOAD-3OAR160_c_FWD-rt0409</v>
      </c>
      <c r="AD316" s="7">
        <f>_xlfn.NUMBERVALUE(_xlfn.TEXTAFTER(Table815[[#This Row],[raw]]," "))</f>
        <v>3.4169681776148997E-8</v>
      </c>
      <c r="AF316" s="1" t="s">
        <v>3088</v>
      </c>
      <c r="AG316" s="1" t="s">
        <v>2778</v>
      </c>
      <c r="AH316" s="9">
        <v>1.1112597611966899E-5</v>
      </c>
      <c r="AI316" s="1" t="e">
        <f>_xlfn.TEXTAFTER(Table916[[#This Row],[type]],"-",-1)</f>
        <v>#N/A</v>
      </c>
      <c r="AJ316" s="1" t="str">
        <f ca="1">_xlfn.TEXTAFTER(_xlfn.TEXTBEFORE(Table916[[#This Row],[type]],"-"&amp;Table916[[#This Row],[rxn-no-enz]]),"RXN-")</f>
        <v>HEMEOS_m_FWD</v>
      </c>
      <c r="AK316" s="1" t="e">
        <f>_xlfn.TEXTBEFORE(Table916[[#This Row],[type]],"_",-1)</f>
        <v>#N/A</v>
      </c>
      <c r="AN316" t="s">
        <v>3099</v>
      </c>
      <c r="AO316" t="s">
        <v>2778</v>
      </c>
      <c r="AP316">
        <v>3.2860522937453999E-2</v>
      </c>
      <c r="AQ316" t="str">
        <f>_xlfn.TEXTBEFORE(Table17[[#This Row],[rxn]],"-",-1)</f>
        <v>RXN-HSERTA_c_FWD</v>
      </c>
    </row>
    <row r="317" spans="1:43" ht="17" x14ac:dyDescent="0.25">
      <c r="A317" t="s">
        <v>3054</v>
      </c>
      <c r="B317">
        <v>497.06224424367002</v>
      </c>
      <c r="C317" t="str">
        <f>_xlfn.TEXTAFTER(Table513[[#This Row],[rxnid]],"-",-1)</f>
        <v>rt4150</v>
      </c>
      <c r="D317" t="str">
        <f>_xlfn.TEXTAFTER(_xlfn.TEXTBEFORE(Table513[[#This Row],[rxnid]],"-"&amp;Table513[[#This Row],[enz]]),"RXN-")</f>
        <v>GLUt_c_m_FWD</v>
      </c>
      <c r="E317">
        <f>_xlfn.XLOOKUP(Table513[[#This Row],[rxnid]],Table312[rxnid],Table312[kapp (1/s)],"")</f>
        <v>217.660052326456</v>
      </c>
      <c r="F317">
        <f>(Table513[[#This Row],[kapp (1/s)]]-Table513[[#This Row],[old]])/Table513[[#This Row],[old]]</f>
        <v>1.2836631661659004</v>
      </c>
      <c r="G317">
        <f>ABS(Table513[[#This Row],[(new-old)/old]])</f>
        <v>1.2836631661659004</v>
      </c>
      <c r="H317" t="str" cm="1">
        <f t="array" ref="H317">IF(ROWS(_xlfn._xlws.FILTER(Table513[rxnid],Table513[enz]=Table513[[#This Row],[enz]]))&gt;1,"many","1")</f>
        <v>many</v>
      </c>
      <c r="I317" t="e" cm="1">
        <f t="array" ref="I317">IF(ROWS(_xlfn._xlws.FILTER(Table513[rxnid],Table513[rxn-no-enz]=Table513[[#This Row],[rxn-no-enz]]))&gt;1,"many","1")</f>
        <v>#N/A</v>
      </c>
      <c r="J317" t="str">
        <f>_xlfn.XLOOKUP(SUBSTITUTE(Table513[[#This Row],[rxnid]],"'",""),Table614[rxn],Table614[rxn],"no")</f>
        <v>no</v>
      </c>
      <c r="K317" t="str" cm="1">
        <f t="array" ref="K317">_xlfn.XLOOKUP(Table513[[#This Row],[rxnid]],"'"&amp;Table614[rxn]&amp;"'",Table614[expected kapp],"")</f>
        <v/>
      </c>
      <c r="M317" t="s">
        <v>7612</v>
      </c>
      <c r="N317">
        <v>0.48373931265125097</v>
      </c>
      <c r="P317" s="4"/>
      <c r="T317"/>
      <c r="AB317" s="7" t="s">
        <v>11145</v>
      </c>
      <c r="AC317" s="7" t="str">
        <f>_xlfn.TEXTBEFORE(Table815[[#This Row],[raw]]," ")</f>
        <v>ENZLOAD-3OAR180_c_FWD-rt0409</v>
      </c>
      <c r="AD317" s="7">
        <f>_xlfn.NUMBERVALUE(_xlfn.TEXTAFTER(Table815[[#This Row],[raw]]," "))</f>
        <v>3.4169681776148997E-8</v>
      </c>
      <c r="AF317" s="1" t="s">
        <v>6988</v>
      </c>
      <c r="AG317" s="1" t="s">
        <v>2778</v>
      </c>
      <c r="AH317" s="1">
        <v>1.353245177</v>
      </c>
      <c r="AI317" s="1" t="e">
        <f>_xlfn.TEXTAFTER(Table916[[#This Row],[type]],"-",-1)</f>
        <v>#N/A</v>
      </c>
      <c r="AJ317" s="1" t="str">
        <f ca="1">_xlfn.TEXTAFTER(_xlfn.TEXTBEFORE(Table916[[#This Row],[type]],"-"&amp;Table916[[#This Row],[rxn-no-enz]]),"RXN-")</f>
        <v>HEX1_c_FWD</v>
      </c>
      <c r="AK317" s="1" t="e">
        <f>_xlfn.TEXTBEFORE(Table916[[#This Row],[type]],"_",-1)</f>
        <v>#N/A</v>
      </c>
      <c r="AN317" t="s">
        <v>3100</v>
      </c>
      <c r="AO317" t="s">
        <v>2778</v>
      </c>
      <c r="AP317">
        <v>0.112297578609208</v>
      </c>
      <c r="AQ317" t="str">
        <f>_xlfn.TEXTBEFORE(Table17[[#This Row],[rxn]],"-",-1)</f>
        <v>RXN-HSK_c_FWD</v>
      </c>
    </row>
    <row r="318" spans="1:43" ht="17" x14ac:dyDescent="0.25">
      <c r="A318" t="s">
        <v>7673</v>
      </c>
      <c r="B318">
        <v>6.3236766829700004</v>
      </c>
      <c r="C318" t="str">
        <f>_xlfn.TEXTAFTER(Table513[[#This Row],[rxnid]],"-",-1)</f>
        <v>rt7697</v>
      </c>
      <c r="D318" t="str">
        <f>_xlfn.TEXTAFTER(_xlfn.TEXTBEFORE(Table513[[#This Row],[rxnid]],"-"&amp;Table513[[#This Row],[enz]]),"RXN-")</f>
        <v>PHETA1_c_REV</v>
      </c>
      <c r="E318">
        <f>_xlfn.XLOOKUP(Table513[[#This Row],[rxnid]],Table312[rxnid],Table312[kapp (1/s)],"")</f>
        <v>44.6358935424674</v>
      </c>
      <c r="F318">
        <f>(Table513[[#This Row],[kapp (1/s)]]-Table513[[#This Row],[old]])/Table513[[#This Row],[old]]</f>
        <v>-0.85832754357312147</v>
      </c>
      <c r="G318">
        <f>ABS(Table513[[#This Row],[(new-old)/old]])</f>
        <v>0.85832754357312147</v>
      </c>
      <c r="H318" t="str" cm="1">
        <f t="array" ref="H318">IF(ROWS(_xlfn._xlws.FILTER(Table513[rxnid],Table513[enz]=Table513[[#This Row],[enz]]))&gt;1,"many","1")</f>
        <v>many</v>
      </c>
      <c r="I318" t="e" cm="1">
        <f t="array" ref="I318">IF(ROWS(_xlfn._xlws.FILTER(Table513[rxnid],Table513[rxn-no-enz]=Table513[[#This Row],[rxn-no-enz]]))&gt;1,"many","1")</f>
        <v>#N/A</v>
      </c>
      <c r="J318" t="str">
        <f>_xlfn.XLOOKUP(SUBSTITUTE(Table513[[#This Row],[rxnid]],"'",""),Table614[rxn],Table614[rxn],"no")</f>
        <v>no</v>
      </c>
      <c r="K318" t="str" cm="1">
        <f t="array" ref="K318">_xlfn.XLOOKUP(Table513[[#This Row],[rxnid]],"'"&amp;Table614[rxn]&amp;"'",Table614[expected kapp],"")</f>
        <v/>
      </c>
      <c r="M318" t="s">
        <v>3314</v>
      </c>
      <c r="N318">
        <v>1.48724192207572</v>
      </c>
      <c r="P318" s="4"/>
      <c r="T318"/>
      <c r="AB318" s="7" t="s">
        <v>11146</v>
      </c>
      <c r="AC318" s="7" t="str">
        <f>_xlfn.TEXTBEFORE(Table815[[#This Row],[raw]]," ")</f>
        <v>ENZLOAD-3OAR40_c_FWD-rt0409</v>
      </c>
      <c r="AD318" s="7">
        <f>_xlfn.NUMBERVALUE(_xlfn.TEXTAFTER(Table815[[#This Row],[raw]]," "))</f>
        <v>3.4169681776148997E-8</v>
      </c>
      <c r="AF318" s="1" t="s">
        <v>3090</v>
      </c>
      <c r="AG318" s="1" t="s">
        <v>2778</v>
      </c>
      <c r="AH318" s="1">
        <v>1.45573200930455E-2</v>
      </c>
      <c r="AI318" s="1" t="e">
        <f>_xlfn.TEXTAFTER(Table916[[#This Row],[type]],"-",-1)</f>
        <v>#N/A</v>
      </c>
      <c r="AJ318" s="1" t="str">
        <f ca="1">_xlfn.TEXTAFTER(_xlfn.TEXTBEFORE(Table916[[#This Row],[type]],"-"&amp;Table916[[#This Row],[rxn-no-enz]]),"RXN-")</f>
        <v>HICITD_m_FWD</v>
      </c>
      <c r="AK318" s="1" t="e">
        <f>_xlfn.TEXTBEFORE(Table916[[#This Row],[type]],"_",-1)</f>
        <v>#N/A</v>
      </c>
      <c r="AN318" t="s">
        <v>3101</v>
      </c>
      <c r="AO318" t="s">
        <v>2778</v>
      </c>
      <c r="AP318">
        <v>1.9322831009468099E-2</v>
      </c>
      <c r="AQ318" t="str">
        <f>_xlfn.TEXTBEFORE(Table17[[#This Row],[rxn]],"-",-1)</f>
        <v>RXN-HSTPT_c_FWD</v>
      </c>
    </row>
    <row r="319" spans="1:43" ht="17" x14ac:dyDescent="0.25">
      <c r="A319" t="s">
        <v>3348</v>
      </c>
      <c r="B319">
        <v>6.3236766829700004</v>
      </c>
      <c r="C319" t="str">
        <f>_xlfn.TEXTAFTER(Table513[[#This Row],[rxnid]],"-",-1)</f>
        <v>rt7697</v>
      </c>
      <c r="D319" t="str">
        <f>_xlfn.TEXTAFTER(_xlfn.TEXTBEFORE(Table513[[#This Row],[rxnid]],"-"&amp;Table513[[#This Row],[enz]]),"RXN-")</f>
        <v>TYRTA_c_FWD</v>
      </c>
      <c r="E319">
        <f>_xlfn.XLOOKUP(Table513[[#This Row],[rxnid]],Table312[rxnid],Table312[kapp (1/s)],"")</f>
        <v>44.6358935424674</v>
      </c>
      <c r="F319">
        <f>(Table513[[#This Row],[kapp (1/s)]]-Table513[[#This Row],[old]])/Table513[[#This Row],[old]]</f>
        <v>-0.85832754357312147</v>
      </c>
      <c r="G319">
        <f>ABS(Table513[[#This Row],[(new-old)/old]])</f>
        <v>0.85832754357312147</v>
      </c>
      <c r="H319" t="str" cm="1">
        <f t="array" ref="H319">IF(ROWS(_xlfn._xlws.FILTER(Table513[rxnid],Table513[enz]=Table513[[#This Row],[enz]]))&gt;1,"many","1")</f>
        <v>many</v>
      </c>
      <c r="I319" t="e" cm="1">
        <f t="array" ref="I319">IF(ROWS(_xlfn._xlws.FILTER(Table513[rxnid],Table513[rxn-no-enz]=Table513[[#This Row],[rxn-no-enz]]))&gt;1,"many","1")</f>
        <v>#N/A</v>
      </c>
      <c r="J319" t="str">
        <f>_xlfn.XLOOKUP(SUBSTITUTE(Table513[[#This Row],[rxnid]],"'",""),Table614[rxn],Table614[rxn],"no")</f>
        <v>no</v>
      </c>
      <c r="K319" t="str" cm="1">
        <f t="array" ref="K319">_xlfn.XLOOKUP(Table513[[#This Row],[rxnid]],"'"&amp;Table614[rxn]&amp;"'",Table614[expected kapp],"")</f>
        <v/>
      </c>
      <c r="M319" t="s">
        <v>7939</v>
      </c>
      <c r="N319">
        <v>1.48724192207572</v>
      </c>
      <c r="P319" s="4"/>
      <c r="T319"/>
      <c r="AB319" s="7" t="s">
        <v>11147</v>
      </c>
      <c r="AC319" s="7" t="str">
        <f>_xlfn.TEXTBEFORE(Table815[[#This Row],[raw]]," ")</f>
        <v>ENZLOAD-3OAR60_c_FWD-rt1363</v>
      </c>
      <c r="AD319" s="7">
        <f>_xlfn.NUMBERVALUE(_xlfn.TEXTAFTER(Table815[[#This Row],[raw]]," "))</f>
        <v>3.4415252440864299E-9</v>
      </c>
      <c r="AF319" s="1" t="s">
        <v>3091</v>
      </c>
      <c r="AG319" s="1" t="s">
        <v>2778</v>
      </c>
      <c r="AH319" s="1">
        <v>7.4007235656507698E-3</v>
      </c>
      <c r="AI319" s="1" t="e">
        <f>_xlfn.TEXTAFTER(Table916[[#This Row],[type]],"-",-1)</f>
        <v>#N/A</v>
      </c>
      <c r="AJ319" s="1" t="str">
        <f ca="1">_xlfn.TEXTAFTER(_xlfn.TEXTBEFORE(Table916[[#This Row],[type]],"-"&amp;Table916[[#This Row],[rxn-no-enz]]),"RXN-")</f>
        <v>HISTD_c_FWD</v>
      </c>
      <c r="AK319" s="1" t="e">
        <f>_xlfn.TEXTBEFORE(Table916[[#This Row],[type]],"_",-1)</f>
        <v>#N/A</v>
      </c>
      <c r="AN319" t="s">
        <v>3102</v>
      </c>
      <c r="AO319" t="s">
        <v>2778</v>
      </c>
      <c r="AP319">
        <v>0.100892051470845</v>
      </c>
      <c r="AQ319" t="str">
        <f>_xlfn.TEXTBEFORE(Table17[[#This Row],[rxn]],"-",-1)</f>
        <v>RXN-Ht_c_g_REV</v>
      </c>
    </row>
    <row r="320" spans="1:43" ht="17" x14ac:dyDescent="0.25">
      <c r="A320" t="s">
        <v>3080</v>
      </c>
      <c r="B320">
        <v>13.4046941432166</v>
      </c>
      <c r="C320" t="str">
        <f>_xlfn.TEXTAFTER(Table513[[#This Row],[rxnid]],"-",-1)</f>
        <v>rt7648</v>
      </c>
      <c r="D320" t="str">
        <f>_xlfn.TEXTAFTER(_xlfn.TEXTBEFORE(Table513[[#This Row],[rxnid]],"-"&amp;Table513[[#This Row],[enz]]),"RXN-")</f>
        <v>HACNH_m_FWD</v>
      </c>
      <c r="E320">
        <f>_xlfn.XLOOKUP(Table513[[#This Row],[rxnid]],Table312[rxnid],Table312[kapp (1/s)],"")</f>
        <v>5.1529078315544297</v>
      </c>
      <c r="F320">
        <f>(Table513[[#This Row],[kapp (1/s)]]-Table513[[#This Row],[old]])/Table513[[#This Row],[old]]</f>
        <v>1.6013844185474071</v>
      </c>
      <c r="G320">
        <f>ABS(Table513[[#This Row],[(new-old)/old]])</f>
        <v>1.6013844185474071</v>
      </c>
      <c r="H320" t="str" cm="1">
        <f t="array" ref="H320">IF(ROWS(_xlfn._xlws.FILTER(Table513[rxnid],Table513[enz]=Table513[[#This Row],[enz]]))&gt;1,"many","1")</f>
        <v>many</v>
      </c>
      <c r="I320" t="e" cm="1">
        <f t="array" ref="I320">IF(ROWS(_xlfn._xlws.FILTER(Table513[rxnid],Table513[rxn-no-enz]=Table513[[#This Row],[rxn-no-enz]]))&gt;1,"many","1")</f>
        <v>#N/A</v>
      </c>
      <c r="J320" t="str">
        <f>_xlfn.XLOOKUP(SUBSTITUTE(Table513[[#This Row],[rxnid]],"'",""),Table614[rxn],Table614[rxn],"no")</f>
        <v>no</v>
      </c>
      <c r="K320" t="str" cm="1">
        <f t="array" ref="K320">_xlfn.XLOOKUP(Table513[[#This Row],[rxnid]],"'"&amp;Table614[rxn]&amp;"'",Table614[expected kapp],"")</f>
        <v/>
      </c>
      <c r="M320" t="s">
        <v>6653</v>
      </c>
      <c r="N320">
        <v>37.816324530535297</v>
      </c>
      <c r="P320" s="4"/>
      <c r="T320"/>
      <c r="AB320" s="7" t="s">
        <v>11148</v>
      </c>
      <c r="AC320" s="7" t="str">
        <f>_xlfn.TEXTBEFORE(Table815[[#This Row],[raw]]," ")</f>
        <v>ENZLOAD-3OAR80_c_FWD-rt2183</v>
      </c>
      <c r="AD320" s="7">
        <f>_xlfn.NUMBERVALUE(_xlfn.TEXTAFTER(Table815[[#This Row],[raw]]," "))</f>
        <v>1.33530973093598E-7</v>
      </c>
      <c r="AF320" s="1" t="s">
        <v>3092</v>
      </c>
      <c r="AG320" s="1" t="s">
        <v>2778</v>
      </c>
      <c r="AH320" s="1">
        <v>7.4007235656507698E-3</v>
      </c>
      <c r="AI320" s="1" t="e">
        <f>_xlfn.TEXTAFTER(Table916[[#This Row],[type]],"-",-1)</f>
        <v>#N/A</v>
      </c>
      <c r="AJ320" s="1" t="str">
        <f ca="1">_xlfn.TEXTAFTER(_xlfn.TEXTBEFORE(Table916[[#This Row],[type]],"-"&amp;Table916[[#This Row],[rxn-no-enz]]),"RXN-")</f>
        <v>HISTP_c_FWD</v>
      </c>
      <c r="AK320" s="1" t="e">
        <f>_xlfn.TEXTBEFORE(Table916[[#This Row],[type]],"_",-1)</f>
        <v>#N/A</v>
      </c>
      <c r="AN320" t="s">
        <v>3106</v>
      </c>
      <c r="AO320" t="s">
        <v>2778</v>
      </c>
      <c r="AP320">
        <v>2.5562266354221999E-2</v>
      </c>
      <c r="AQ320" t="str">
        <f>_xlfn.TEXTBEFORE(Table17[[#This Row],[rxn]],"-",-1)</f>
        <v>RXN-Ht_c_r_REV</v>
      </c>
    </row>
    <row r="321" spans="1:43" ht="17" x14ac:dyDescent="0.25">
      <c r="A321" t="s">
        <v>3081</v>
      </c>
      <c r="B321">
        <v>13.4046941432166</v>
      </c>
      <c r="C321" t="str">
        <f>_xlfn.TEXTAFTER(Table513[[#This Row],[rxnid]],"-",-1)</f>
        <v>rt7648</v>
      </c>
      <c r="D321" t="str">
        <f>_xlfn.TEXTAFTER(_xlfn.TEXTBEFORE(Table513[[#This Row],[rxnid]],"-"&amp;Table513[[#This Row],[enz]]),"RXN-")</f>
        <v>HCITR_m_FWD</v>
      </c>
      <c r="E321">
        <f>_xlfn.XLOOKUP(Table513[[#This Row],[rxnid]],Table312[rxnid],Table312[kapp (1/s)],"")</f>
        <v>5.1529078315544297</v>
      </c>
      <c r="F321">
        <f>(Table513[[#This Row],[kapp (1/s)]]-Table513[[#This Row],[old]])/Table513[[#This Row],[old]]</f>
        <v>1.6013844185474071</v>
      </c>
      <c r="G321">
        <f>ABS(Table513[[#This Row],[(new-old)/old]])</f>
        <v>1.6013844185474071</v>
      </c>
      <c r="H321" t="str" cm="1">
        <f t="array" ref="H321">IF(ROWS(_xlfn._xlws.FILTER(Table513[rxnid],Table513[enz]=Table513[[#This Row],[enz]]))&gt;1,"many","1")</f>
        <v>many</v>
      </c>
      <c r="I321" t="e" cm="1">
        <f t="array" ref="I321">IF(ROWS(_xlfn._xlws.FILTER(Table513[rxnid],Table513[rxn-no-enz]=Table513[[#This Row],[rxn-no-enz]]))&gt;1,"many","1")</f>
        <v>#N/A</v>
      </c>
      <c r="J321" t="str">
        <f>_xlfn.XLOOKUP(SUBSTITUTE(Table513[[#This Row],[rxnid]],"'",""),Table614[rxn],Table614[rxn],"no")</f>
        <v>no</v>
      </c>
      <c r="K321" t="str" cm="1">
        <f t="array" ref="K321">_xlfn.XLOOKUP(Table513[[#This Row],[rxnid]],"'"&amp;Table614[rxn]&amp;"'",Table614[expected kapp],"")</f>
        <v/>
      </c>
      <c r="M321" t="s">
        <v>3036</v>
      </c>
      <c r="N321">
        <v>37.816324530535297</v>
      </c>
      <c r="P321" s="4"/>
      <c r="T321"/>
      <c r="AB321" s="7" t="s">
        <v>11149</v>
      </c>
      <c r="AC321" s="7" t="str">
        <f>_xlfn.TEXTBEFORE(Table815[[#This Row],[raw]]," ")</f>
        <v>ENZLOAD-3OAS100_c_FWD-rt0409</v>
      </c>
      <c r="AD321" s="7">
        <f>_xlfn.NUMBERVALUE(_xlfn.TEXTAFTER(Table815[[#This Row],[raw]]," "))</f>
        <v>3.4169681776148997E-8</v>
      </c>
      <c r="AF321" s="1" t="s">
        <v>3093</v>
      </c>
      <c r="AG321" s="1" t="s">
        <v>2778</v>
      </c>
      <c r="AH321" s="1">
        <v>7.4007235656507698E-3</v>
      </c>
      <c r="AI321" s="1" t="e">
        <f>_xlfn.TEXTAFTER(Table916[[#This Row],[type]],"-",-1)</f>
        <v>#N/A</v>
      </c>
      <c r="AJ321" s="1" t="str">
        <f ca="1">_xlfn.TEXTAFTER(_xlfn.TEXTBEFORE(Table916[[#This Row],[type]],"-"&amp;Table916[[#This Row],[rxn-no-enz]]),"RXN-")</f>
        <v>HISTRS_c_FWD</v>
      </c>
      <c r="AK321" s="1" t="e">
        <f>_xlfn.TEXTBEFORE(Table916[[#This Row],[type]],"_",-1)</f>
        <v>#N/A</v>
      </c>
      <c r="AN321" t="s">
        <v>3107</v>
      </c>
      <c r="AO321" t="s">
        <v>2778</v>
      </c>
      <c r="AP321">
        <v>4.8444769984126702E-2</v>
      </c>
      <c r="AQ321" t="str">
        <f>_xlfn.TEXTBEFORE(Table17[[#This Row],[rxn]],"-",-1)</f>
        <v>RXN-Ht_c_rm_FWD</v>
      </c>
    </row>
    <row r="322" spans="1:43" ht="17" x14ac:dyDescent="0.25">
      <c r="A322" t="s">
        <v>2810</v>
      </c>
      <c r="B322">
        <v>81.756390095827598</v>
      </c>
      <c r="C322" t="str">
        <f>_xlfn.TEXTAFTER(Table513[[#This Row],[rxnid]],"-",-1)</f>
        <v>rt0302</v>
      </c>
      <c r="D322" t="str">
        <f>_xlfn.TEXTAFTER(_xlfn.TEXTBEFORE(Table513[[#This Row],[rxnid]],"-"&amp;Table513[[#This Row],[enz]]),"RXN-")</f>
        <v>3HAD120_c_FWD</v>
      </c>
      <c r="E322">
        <f>_xlfn.XLOOKUP(Table513[[#This Row],[rxnid]],Table312[rxnid],Table312[kapp (1/s)],"")</f>
        <v>55.320475260660402</v>
      </c>
      <c r="F322">
        <f>(Table513[[#This Row],[kapp (1/s)]]-Table513[[#This Row],[old]])/Table513[[#This Row],[old]]</f>
        <v>0.47786854163139036</v>
      </c>
      <c r="G322">
        <f>ABS(Table513[[#This Row],[(new-old)/old]])</f>
        <v>0.47786854163139036</v>
      </c>
      <c r="H322" t="str" cm="1">
        <f t="array" ref="H322">IF(ROWS(_xlfn._xlws.FILTER(Table513[rxnid],Table513[enz]=Table513[[#This Row],[enz]]))&gt;1,"many","1")</f>
        <v>many</v>
      </c>
      <c r="I322" t="e" cm="1">
        <f t="array" ref="I322">IF(ROWS(_xlfn._xlws.FILTER(Table513[rxnid],Table513[rxn-no-enz]=Table513[[#This Row],[rxn-no-enz]]))&gt;1,"many","1")</f>
        <v>#N/A</v>
      </c>
      <c r="J322" t="str">
        <f>_xlfn.XLOOKUP(SUBSTITUTE(Table513[[#This Row],[rxnid]],"'",""),Table614[rxn],Table614[rxn],"no")</f>
        <v>no</v>
      </c>
      <c r="K322" t="str" cm="1">
        <f t="array" ref="K322">_xlfn.XLOOKUP(Table513[[#This Row],[rxnid]],"'"&amp;Table614[rxn]&amp;"'",Table614[expected kapp],"")</f>
        <v/>
      </c>
      <c r="M322" t="s">
        <v>2978</v>
      </c>
      <c r="N322">
        <v>5.7381204105895902</v>
      </c>
      <c r="P322" s="4"/>
      <c r="T322"/>
      <c r="AB322" s="7" t="s">
        <v>11150</v>
      </c>
      <c r="AC322" s="7" t="str">
        <f>_xlfn.TEXTBEFORE(Table815[[#This Row],[raw]]," ")</f>
        <v>ENZLOAD-3OAS120_c_FWD-rt0409</v>
      </c>
      <c r="AD322" s="7">
        <f>_xlfn.NUMBERVALUE(_xlfn.TEXTAFTER(Table815[[#This Row],[raw]]," "))</f>
        <v>3.4169681776148997E-8</v>
      </c>
      <c r="AF322" s="1" t="s">
        <v>3095</v>
      </c>
      <c r="AG322" s="1" t="s">
        <v>2778</v>
      </c>
      <c r="AH322" s="1">
        <v>9.9433452151825794E-2</v>
      </c>
      <c r="AI322" s="1" t="e">
        <f>_xlfn.TEXTAFTER(Table916[[#This Row],[type]],"-",-1)</f>
        <v>#N/A</v>
      </c>
      <c r="AJ322" s="1" t="str">
        <f ca="1">_xlfn.TEXTAFTER(_xlfn.TEXTBEFORE(Table916[[#This Row],[type]],"-"&amp;Table916[[#This Row],[rxn-no-enz]]),"RXN-")</f>
        <v>HMGCOAR_c_FWD</v>
      </c>
      <c r="AK322" s="1" t="e">
        <f>_xlfn.TEXTBEFORE(Table916[[#This Row],[type]],"_",-1)</f>
        <v>#N/A</v>
      </c>
      <c r="AN322" t="s">
        <v>7037</v>
      </c>
      <c r="AO322" t="s">
        <v>2778</v>
      </c>
      <c r="AP322">
        <v>8.1359311864115505E-2</v>
      </c>
      <c r="AQ322" t="str">
        <f>_xlfn.TEXTBEFORE(Table17[[#This Row],[rxn]],"-",-1)</f>
        <v>RXN-Ht_m_mm_FWD</v>
      </c>
    </row>
    <row r="323" spans="1:43" ht="17" x14ac:dyDescent="0.25">
      <c r="A323" t="s">
        <v>2812</v>
      </c>
      <c r="B323">
        <v>81.756390095827598</v>
      </c>
      <c r="C323" t="str">
        <f>_xlfn.TEXTAFTER(Table513[[#This Row],[rxnid]],"-",-1)</f>
        <v>rt0302</v>
      </c>
      <c r="D323" t="str">
        <f>_xlfn.TEXTAFTER(_xlfn.TEXTBEFORE(Table513[[#This Row],[rxnid]],"-"&amp;Table513[[#This Row],[enz]]),"RXN-")</f>
        <v>3HAD160_c_FWD</v>
      </c>
      <c r="E323">
        <f>_xlfn.XLOOKUP(Table513[[#This Row],[rxnid]],Table312[rxnid],Table312[kapp (1/s)],"")</f>
        <v>55.320475260660402</v>
      </c>
      <c r="F323">
        <f>(Table513[[#This Row],[kapp (1/s)]]-Table513[[#This Row],[old]])/Table513[[#This Row],[old]]</f>
        <v>0.47786854163139036</v>
      </c>
      <c r="G323">
        <f>ABS(Table513[[#This Row],[(new-old)/old]])</f>
        <v>0.47786854163139036</v>
      </c>
      <c r="H323" t="str" cm="1">
        <f t="array" ref="H323">IF(ROWS(_xlfn._xlws.FILTER(Table513[rxnid],Table513[enz]=Table513[[#This Row],[enz]]))&gt;1,"many","1")</f>
        <v>many</v>
      </c>
      <c r="I323" t="e" cm="1">
        <f t="array" ref="I323">IF(ROWS(_xlfn._xlws.FILTER(Table513[rxnid],Table513[rxn-no-enz]=Table513[[#This Row],[rxn-no-enz]]))&gt;1,"many","1")</f>
        <v>#N/A</v>
      </c>
      <c r="J323" t="str">
        <f>_xlfn.XLOOKUP(SUBSTITUTE(Table513[[#This Row],[rxnid]],"'",""),Table614[rxn],Table614[rxn],"no")</f>
        <v>no</v>
      </c>
      <c r="K323" t="str" cm="1">
        <f t="array" ref="K323">_xlfn.XLOOKUP(Table513[[#This Row],[rxnid]],"'"&amp;Table614[rxn]&amp;"'",Table614[expected kapp],"")</f>
        <v/>
      </c>
      <c r="M323" t="s">
        <v>6259</v>
      </c>
      <c r="N323">
        <v>5.7381204105895902</v>
      </c>
      <c r="P323" s="4"/>
      <c r="T323"/>
      <c r="AB323" s="7" t="s">
        <v>11151</v>
      </c>
      <c r="AC323" s="7" t="str">
        <f>_xlfn.TEXTBEFORE(Table815[[#This Row],[raw]]," ")</f>
        <v>ENZLOAD-3OAS140_c_FWD-rt0409</v>
      </c>
      <c r="AD323" s="7">
        <f>_xlfn.NUMBERVALUE(_xlfn.TEXTAFTER(Table815[[#This Row],[raw]]," "))</f>
        <v>3.4169681776148997E-8</v>
      </c>
      <c r="AF323" s="1" t="s">
        <v>3096</v>
      </c>
      <c r="AG323" s="1" t="s">
        <v>2778</v>
      </c>
      <c r="AH323" s="1">
        <v>9.9433452151825794E-2</v>
      </c>
      <c r="AI323" s="1" t="e">
        <f>_xlfn.TEXTAFTER(Table916[[#This Row],[type]],"-",-1)</f>
        <v>#N/A</v>
      </c>
      <c r="AJ323" s="1" t="str">
        <f ca="1">_xlfn.TEXTAFTER(_xlfn.TEXTBEFORE(Table916[[#This Row],[type]],"-"&amp;Table916[[#This Row],[rxn-no-enz]]),"RXN-")</f>
        <v>HMGCOAS_c_FWD</v>
      </c>
      <c r="AK323" s="1" t="e">
        <f>_xlfn.TEXTBEFORE(Table916[[#This Row],[type]],"_",-1)</f>
        <v>#N/A</v>
      </c>
      <c r="AN323" t="s">
        <v>3108</v>
      </c>
      <c r="AO323" t="s">
        <v>2778</v>
      </c>
      <c r="AP323">
        <v>1.08928156758978E-3</v>
      </c>
      <c r="AQ323" t="str">
        <f>_xlfn.TEXTBEFORE(Table17[[#This Row],[rxn]],"-",-1)</f>
        <v>RXN-HXCCOAt_c_r_FWD</v>
      </c>
    </row>
    <row r="324" spans="1:43" ht="17" x14ac:dyDescent="0.25">
      <c r="A324" t="s">
        <v>2994</v>
      </c>
      <c r="B324">
        <v>81.756390095827598</v>
      </c>
      <c r="C324" t="str">
        <f>_xlfn.TEXTAFTER(Table513[[#This Row],[rxnid]],"-",-1)</f>
        <v>rt0302</v>
      </c>
      <c r="D324" t="str">
        <f>_xlfn.TEXTAFTER(_xlfn.TEXTBEFORE(Table513[[#This Row],[rxnid]],"-"&amp;Table513[[#This Row],[enz]]),"RXN-")</f>
        <v>EAR160y_c_FWD</v>
      </c>
      <c r="E324">
        <f>_xlfn.XLOOKUP(Table513[[#This Row],[rxnid]],Table312[rxnid],Table312[kapp (1/s)],"")</f>
        <v>55.320475260660402</v>
      </c>
      <c r="F324">
        <f>(Table513[[#This Row],[kapp (1/s)]]-Table513[[#This Row],[old]])/Table513[[#This Row],[old]]</f>
        <v>0.47786854163139036</v>
      </c>
      <c r="G324">
        <f>ABS(Table513[[#This Row],[(new-old)/old]])</f>
        <v>0.47786854163139036</v>
      </c>
      <c r="H324" t="str" cm="1">
        <f t="array" ref="H324">IF(ROWS(_xlfn._xlws.FILTER(Table513[rxnid],Table513[enz]=Table513[[#This Row],[enz]]))&gt;1,"many","1")</f>
        <v>many</v>
      </c>
      <c r="I324" t="e" cm="1">
        <f t="array" ref="I324">IF(ROWS(_xlfn._xlws.FILTER(Table513[rxnid],Table513[rxn-no-enz]=Table513[[#This Row],[rxn-no-enz]]))&gt;1,"many","1")</f>
        <v>#N/A</v>
      </c>
      <c r="J324" t="str">
        <f>_xlfn.XLOOKUP(SUBSTITUTE(Table513[[#This Row],[rxnid]],"'",""),Table614[rxn],Table614[rxn],"no")</f>
        <v>no</v>
      </c>
      <c r="K324" t="str" cm="1">
        <f t="array" ref="K324">_xlfn.XLOOKUP(Table513[[#This Row],[rxnid]],"'"&amp;Table614[rxn]&amp;"'",Table614[expected kapp],"")</f>
        <v/>
      </c>
      <c r="M324" t="s">
        <v>2977</v>
      </c>
      <c r="N324">
        <v>4.2631279343579704</v>
      </c>
      <c r="P324" s="4"/>
      <c r="T324"/>
      <c r="AB324" s="7" t="s">
        <v>11152</v>
      </c>
      <c r="AC324" s="7" t="str">
        <f>_xlfn.TEXTBEFORE(Table815[[#This Row],[raw]]," ")</f>
        <v>ENZLOAD-3OAS160_c_FWD-rt0409</v>
      </c>
      <c r="AD324" s="7">
        <f>_xlfn.NUMBERVALUE(_xlfn.TEXTAFTER(Table815[[#This Row],[raw]]," "))</f>
        <v>3.4169681776148997E-8</v>
      </c>
      <c r="AF324" s="1" t="s">
        <v>3097</v>
      </c>
      <c r="AG324" s="1" t="s">
        <v>2778</v>
      </c>
      <c r="AH324" s="9">
        <v>1.1112597611966899E-5</v>
      </c>
      <c r="AI324" s="1" t="e">
        <f>_xlfn.TEXTAFTER(Table916[[#This Row],[type]],"-",-1)</f>
        <v>#N/A</v>
      </c>
      <c r="AJ324" s="1" t="str">
        <f ca="1">_xlfn.TEXTAFTER(_xlfn.TEXTBEFORE(Table916[[#This Row],[type]],"-"&amp;Table916[[#This Row],[rxn-no-enz]]),"RXN-")</f>
        <v>HOMOX_m_FWD</v>
      </c>
      <c r="AK324" s="1" t="e">
        <f>_xlfn.TEXTBEFORE(Table916[[#This Row],[type]],"_",-1)</f>
        <v>#N/A</v>
      </c>
      <c r="AN324" t="s">
        <v>3109</v>
      </c>
      <c r="AO324" t="s">
        <v>2778</v>
      </c>
      <c r="AP324">
        <v>1.08928156758978E-3</v>
      </c>
      <c r="AQ324" t="str">
        <f>_xlfn.TEXTBEFORE(Table17[[#This Row],[rxn]],"-",-1)</f>
        <v>RXN-HXCCOAt_c_rm_REV</v>
      </c>
    </row>
    <row r="325" spans="1:43" ht="17" x14ac:dyDescent="0.25">
      <c r="A325" t="s">
        <v>2816</v>
      </c>
      <c r="B325">
        <v>81.756390095827598</v>
      </c>
      <c r="C325" t="str">
        <f>_xlfn.TEXTAFTER(Table513[[#This Row],[rxnid]],"-",-1)</f>
        <v>rt0302</v>
      </c>
      <c r="D325" t="str">
        <f>_xlfn.TEXTAFTER(_xlfn.TEXTBEFORE(Table513[[#This Row],[rxnid]],"-"&amp;Table513[[#This Row],[enz]]),"RXN-")</f>
        <v>3HAD80_c_FWD</v>
      </c>
      <c r="E325">
        <f>_xlfn.XLOOKUP(Table513[[#This Row],[rxnid]],Table312[rxnid],Table312[kapp (1/s)],"")</f>
        <v>55.320475260660402</v>
      </c>
      <c r="F325">
        <f>(Table513[[#This Row],[kapp (1/s)]]-Table513[[#This Row],[old]])/Table513[[#This Row],[old]]</f>
        <v>0.47786854163139036</v>
      </c>
      <c r="G325">
        <f>ABS(Table513[[#This Row],[(new-old)/old]])</f>
        <v>0.47786854163139036</v>
      </c>
      <c r="H325" t="str" cm="1">
        <f t="array" ref="H325">IF(ROWS(_xlfn._xlws.FILTER(Table513[rxnid],Table513[enz]=Table513[[#This Row],[enz]]))&gt;1,"many","1")</f>
        <v>many</v>
      </c>
      <c r="I325" t="e" cm="1">
        <f t="array" ref="I325">IF(ROWS(_xlfn._xlws.FILTER(Table513[rxnid],Table513[rxn-no-enz]=Table513[[#This Row],[rxn-no-enz]]))&gt;1,"many","1")</f>
        <v>#N/A</v>
      </c>
      <c r="J325" t="str">
        <f>_xlfn.XLOOKUP(SUBSTITUTE(Table513[[#This Row],[rxnid]],"'",""),Table614[rxn],Table614[rxn],"no")</f>
        <v>no</v>
      </c>
      <c r="K325" t="str" cm="1">
        <f t="array" ref="K325">_xlfn.XLOOKUP(Table513[[#This Row],[rxnid]],"'"&amp;Table614[rxn]&amp;"'",Table614[expected kapp],"")</f>
        <v/>
      </c>
      <c r="M325" t="s">
        <v>6258</v>
      </c>
      <c r="N325">
        <v>4.2631279343579704</v>
      </c>
      <c r="P325" s="4"/>
      <c r="T325"/>
      <c r="AB325" s="7" t="s">
        <v>11153</v>
      </c>
      <c r="AC325" s="7" t="str">
        <f>_xlfn.TEXTBEFORE(Table815[[#This Row],[raw]]," ")</f>
        <v>ENZLOAD-3OAS180_c_FWD-rt0409</v>
      </c>
      <c r="AD325" s="7">
        <f>_xlfn.NUMBERVALUE(_xlfn.TEXTAFTER(Table815[[#This Row],[raw]]," "))</f>
        <v>3.4169681776148997E-8</v>
      </c>
      <c r="AF325" s="1" t="s">
        <v>3098</v>
      </c>
      <c r="AG325" s="1" t="s">
        <v>2778</v>
      </c>
      <c r="AH325" s="1">
        <v>3.6788208869060299E-2</v>
      </c>
      <c r="AI325" s="1" t="e">
        <f>_xlfn.TEXTAFTER(Table916[[#This Row],[type]],"-",-1)</f>
        <v>#N/A</v>
      </c>
      <c r="AJ325" s="1" t="str">
        <f ca="1">_xlfn.TEXTAFTER(_xlfn.TEXTBEFORE(Table916[[#This Row],[type]],"-"&amp;Table916[[#This Row],[rxn-no-enz]]),"RXN-")</f>
        <v>HSDx_c_FWD</v>
      </c>
      <c r="AK325" s="1" t="e">
        <f>_xlfn.TEXTBEFORE(Table916[[#This Row],[type]],"_",-1)</f>
        <v>#N/A</v>
      </c>
      <c r="AN325" t="s">
        <v>3110</v>
      </c>
      <c r="AO325" t="s">
        <v>2778</v>
      </c>
      <c r="AP325">
        <v>4.6342390548217596</v>
      </c>
      <c r="AQ325" t="str">
        <f>_xlfn.TEXTBEFORE(Table17[[#This Row],[rxn]],"-",-1)</f>
        <v>RXN-ICDHx_m_FWD</v>
      </c>
    </row>
    <row r="326" spans="1:43" ht="17" x14ac:dyDescent="0.25">
      <c r="A326" t="s">
        <v>2815</v>
      </c>
      <c r="B326">
        <v>81.756390095827598</v>
      </c>
      <c r="C326" t="str">
        <f>_xlfn.TEXTAFTER(Table513[[#This Row],[rxnid]],"-",-1)</f>
        <v>rt0302</v>
      </c>
      <c r="D326" t="str">
        <f>_xlfn.TEXTAFTER(_xlfn.TEXTBEFORE(Table513[[#This Row],[rxnid]],"-"&amp;Table513[[#This Row],[enz]]),"RXN-")</f>
        <v>3HAD60_c_FWD</v>
      </c>
      <c r="E326">
        <f>_xlfn.XLOOKUP(Table513[[#This Row],[rxnid]],Table312[rxnid],Table312[kapp (1/s)],"")</f>
        <v>55.320475260660402</v>
      </c>
      <c r="F326">
        <f>(Table513[[#This Row],[kapp (1/s)]]-Table513[[#This Row],[old]])/Table513[[#This Row],[old]]</f>
        <v>0.47786854163139036</v>
      </c>
      <c r="G326">
        <f>ABS(Table513[[#This Row],[(new-old)/old]])</f>
        <v>0.47786854163139036</v>
      </c>
      <c r="H326" t="str" cm="1">
        <f t="array" ref="H326">IF(ROWS(_xlfn._xlws.FILTER(Table513[rxnid],Table513[enz]=Table513[[#This Row],[enz]]))&gt;1,"many","1")</f>
        <v>many</v>
      </c>
      <c r="I326" t="e" cm="1">
        <f t="array" ref="I326">IF(ROWS(_xlfn._xlws.FILTER(Table513[rxnid],Table513[rxn-no-enz]=Table513[[#This Row],[rxn-no-enz]]))&gt;1,"many","1")</f>
        <v>#N/A</v>
      </c>
      <c r="J326" t="str">
        <f>_xlfn.XLOOKUP(SUBSTITUTE(Table513[[#This Row],[rxnid]],"'",""),Table614[rxn],Table614[rxn],"no")</f>
        <v>no</v>
      </c>
      <c r="K326" t="str" cm="1">
        <f t="array" ref="K326">_xlfn.XLOOKUP(Table513[[#This Row],[rxnid]],"'"&amp;Table614[rxn]&amp;"'",Table614[expected kapp],"")</f>
        <v/>
      </c>
      <c r="M326" t="s">
        <v>3306</v>
      </c>
      <c r="N326">
        <v>0.45398528551773598</v>
      </c>
      <c r="P326" s="4"/>
      <c r="T326"/>
      <c r="AB326" s="7" t="s">
        <v>11154</v>
      </c>
      <c r="AC326" s="7" t="str">
        <f>_xlfn.TEXTBEFORE(Table815[[#This Row],[raw]]," ")</f>
        <v>ENZLOAD-3OAS40_c_FWD-rt0409</v>
      </c>
      <c r="AD326" s="7">
        <f>_xlfn.NUMBERVALUE(_xlfn.TEXTAFTER(Table815[[#This Row],[raw]]," "))</f>
        <v>3.4169681776148997E-8</v>
      </c>
      <c r="AF326" s="1" t="s">
        <v>3099</v>
      </c>
      <c r="AG326" s="1" t="s">
        <v>2778</v>
      </c>
      <c r="AH326" s="1">
        <v>9.2245878497998306E-3</v>
      </c>
      <c r="AI326" s="1" t="e">
        <f>_xlfn.TEXTAFTER(Table916[[#This Row],[type]],"-",-1)</f>
        <v>#N/A</v>
      </c>
      <c r="AJ326" s="1" t="str">
        <f ca="1">_xlfn.TEXTAFTER(_xlfn.TEXTBEFORE(Table916[[#This Row],[type]],"-"&amp;Table916[[#This Row],[rxn-no-enz]]),"RXN-")</f>
        <v>HSERTA_c_FWD</v>
      </c>
      <c r="AK326" s="1" t="e">
        <f>_xlfn.TEXTBEFORE(Table916[[#This Row],[type]],"_",-1)</f>
        <v>#N/A</v>
      </c>
      <c r="AN326" t="s">
        <v>4813</v>
      </c>
      <c r="AO326" t="s">
        <v>2778</v>
      </c>
      <c r="AP326">
        <v>0.29530434832087099</v>
      </c>
      <c r="AQ326" t="str">
        <f>_xlfn.TEXTBEFORE(Table17[[#This Row],[rxn]],"-",-1)</f>
        <v>RXN-ICDHyi_m_FWD</v>
      </c>
    </row>
    <row r="327" spans="1:43" ht="17" x14ac:dyDescent="0.25">
      <c r="A327" t="s">
        <v>2813</v>
      </c>
      <c r="B327">
        <v>81.756390095827598</v>
      </c>
      <c r="C327" t="str">
        <f>_xlfn.TEXTAFTER(Table513[[#This Row],[rxnid]],"-",-1)</f>
        <v>rt0302</v>
      </c>
      <c r="D327" t="str">
        <f>_xlfn.TEXTAFTER(_xlfn.TEXTBEFORE(Table513[[#This Row],[rxnid]],"-"&amp;Table513[[#This Row],[enz]]),"RXN-")</f>
        <v>3HAD180_c_FWD</v>
      </c>
      <c r="E327">
        <f>_xlfn.XLOOKUP(Table513[[#This Row],[rxnid]],Table312[rxnid],Table312[kapp (1/s)],"")</f>
        <v>55.320475260660402</v>
      </c>
      <c r="F327">
        <f>(Table513[[#This Row],[kapp (1/s)]]-Table513[[#This Row],[old]])/Table513[[#This Row],[old]]</f>
        <v>0.47786854163139036</v>
      </c>
      <c r="G327">
        <f>ABS(Table513[[#This Row],[(new-old)/old]])</f>
        <v>0.47786854163139036</v>
      </c>
      <c r="H327" t="str" cm="1">
        <f t="array" ref="H327">IF(ROWS(_xlfn._xlws.FILTER(Table513[rxnid],Table513[enz]=Table513[[#This Row],[enz]]))&gt;1,"many","1")</f>
        <v>many</v>
      </c>
      <c r="I327" t="e" cm="1">
        <f t="array" ref="I327">IF(ROWS(_xlfn._xlws.FILTER(Table513[rxnid],Table513[rxn-no-enz]=Table513[[#This Row],[rxn-no-enz]]))&gt;1,"many","1")</f>
        <v>#N/A</v>
      </c>
      <c r="J327" t="str">
        <f>_xlfn.XLOOKUP(SUBSTITUTE(Table513[[#This Row],[rxnid]],"'",""),Table614[rxn],Table614[rxn],"no")</f>
        <v>no</v>
      </c>
      <c r="K327" t="str" cm="1">
        <f t="array" ref="K327">_xlfn.XLOOKUP(Table513[[#This Row],[rxnid]],"'"&amp;Table614[rxn]&amp;"'",Table614[expected kapp],"")</f>
        <v/>
      </c>
      <c r="M327" t="s">
        <v>7909</v>
      </c>
      <c r="N327">
        <v>1.4639184495045301</v>
      </c>
      <c r="P327" s="4"/>
      <c r="T327"/>
      <c r="AB327" s="7" t="s">
        <v>11155</v>
      </c>
      <c r="AC327" s="7" t="str">
        <f>_xlfn.TEXTBEFORE(Table815[[#This Row],[raw]]," ")</f>
        <v>ENZLOAD-3OAS60_c_FWD-rt0409</v>
      </c>
      <c r="AD327" s="7">
        <f>_xlfn.NUMBERVALUE(_xlfn.TEXTAFTER(Table815[[#This Row],[raw]]," "))</f>
        <v>3.4169681776148997E-8</v>
      </c>
      <c r="AF327" s="1" t="s">
        <v>3100</v>
      </c>
      <c r="AG327" s="1" t="s">
        <v>2778</v>
      </c>
      <c r="AH327" s="1">
        <v>2.7563621019260399E-2</v>
      </c>
      <c r="AI327" s="1" t="e">
        <f>_xlfn.TEXTAFTER(Table916[[#This Row],[type]],"-",-1)</f>
        <v>#N/A</v>
      </c>
      <c r="AJ327" s="1" t="str">
        <f ca="1">_xlfn.TEXTAFTER(_xlfn.TEXTBEFORE(Table916[[#This Row],[type]],"-"&amp;Table916[[#This Row],[rxn-no-enz]]),"RXN-")</f>
        <v>HSK_c_FWD</v>
      </c>
      <c r="AK327" s="1" t="e">
        <f>_xlfn.TEXTBEFORE(Table916[[#This Row],[type]],"_",-1)</f>
        <v>#N/A</v>
      </c>
      <c r="AN327" t="s">
        <v>3111</v>
      </c>
      <c r="AO327" t="s">
        <v>2778</v>
      </c>
      <c r="AP327">
        <v>1.9322831009468099E-2</v>
      </c>
      <c r="AQ327" t="str">
        <f>_xlfn.TEXTBEFORE(Table17[[#This Row],[rxn]],"-",-1)</f>
        <v>RXN-IG3PS_c_FWD</v>
      </c>
    </row>
    <row r="328" spans="1:43" ht="17" x14ac:dyDescent="0.25">
      <c r="A328" t="s">
        <v>2998</v>
      </c>
      <c r="B328">
        <v>81.756390095827598</v>
      </c>
      <c r="C328" t="str">
        <f>_xlfn.TEXTAFTER(Table513[[#This Row],[rxnid]],"-",-1)</f>
        <v>rt0302</v>
      </c>
      <c r="D328" t="str">
        <f>_xlfn.TEXTAFTER(_xlfn.TEXTBEFORE(Table513[[#This Row],[rxnid]],"-"&amp;Table513[[#This Row],[enz]]),"RXN-")</f>
        <v>EAR80y_c_FWD</v>
      </c>
      <c r="E328">
        <f>_xlfn.XLOOKUP(Table513[[#This Row],[rxnid]],Table312[rxnid],Table312[kapp (1/s)],"")</f>
        <v>55.320475260660402</v>
      </c>
      <c r="F328">
        <f>(Table513[[#This Row],[kapp (1/s)]]-Table513[[#This Row],[old]])/Table513[[#This Row],[old]]</f>
        <v>0.47786854163139036</v>
      </c>
      <c r="G328">
        <f>ABS(Table513[[#This Row],[(new-old)/old]])</f>
        <v>0.47786854163139036</v>
      </c>
      <c r="H328" t="str" cm="1">
        <f t="array" ref="H328">IF(ROWS(_xlfn._xlws.FILTER(Table513[rxnid],Table513[enz]=Table513[[#This Row],[enz]]))&gt;1,"many","1")</f>
        <v>many</v>
      </c>
      <c r="I328" t="e" cm="1">
        <f t="array" ref="I328">IF(ROWS(_xlfn._xlws.FILTER(Table513[rxnid],Table513[rxn-no-enz]=Table513[[#This Row],[rxn-no-enz]]))&gt;1,"many","1")</f>
        <v>#N/A</v>
      </c>
      <c r="J328" t="str">
        <f>_xlfn.XLOOKUP(SUBSTITUTE(Table513[[#This Row],[rxnid]],"'",""),Table614[rxn],Table614[rxn],"no")</f>
        <v>no</v>
      </c>
      <c r="K328" t="str" cm="1">
        <f t="array" ref="K328">_xlfn.XLOOKUP(Table513[[#This Row],[rxnid]],"'"&amp;Table614[rxn]&amp;"'",Table614[expected kapp],"")</f>
        <v/>
      </c>
      <c r="M328" t="s">
        <v>2925</v>
      </c>
      <c r="N328">
        <v>1.31567080082387</v>
      </c>
      <c r="P328" s="4"/>
      <c r="T328"/>
      <c r="AB328" s="7" t="s">
        <v>11156</v>
      </c>
      <c r="AC328" s="7" t="str">
        <f>_xlfn.TEXTBEFORE(Table815[[#This Row],[raw]]," ")</f>
        <v>ENZLOAD-3OAS80_c_FWD-rt0409</v>
      </c>
      <c r="AD328" s="7">
        <f>_xlfn.NUMBERVALUE(_xlfn.TEXTAFTER(Table815[[#This Row],[raw]]," "))</f>
        <v>3.4169681776148997E-8</v>
      </c>
      <c r="AF328" s="1" t="s">
        <v>3101</v>
      </c>
      <c r="AG328" s="1" t="s">
        <v>2778</v>
      </c>
      <c r="AH328" s="1">
        <v>7.4007235656507698E-3</v>
      </c>
      <c r="AI328" s="1" t="e">
        <f>_xlfn.TEXTAFTER(Table916[[#This Row],[type]],"-",-1)</f>
        <v>#N/A</v>
      </c>
      <c r="AJ328" s="1" t="str">
        <f ca="1">_xlfn.TEXTAFTER(_xlfn.TEXTBEFORE(Table916[[#This Row],[type]],"-"&amp;Table916[[#This Row],[rxn-no-enz]]),"RXN-")</f>
        <v>HSTPT_c_FWD</v>
      </c>
      <c r="AK328" s="1" t="e">
        <f>_xlfn.TEXTBEFORE(Table916[[#This Row],[type]],"_",-1)</f>
        <v>#N/A</v>
      </c>
      <c r="AN328" t="s">
        <v>3112</v>
      </c>
      <c r="AO328" t="s">
        <v>2778</v>
      </c>
      <c r="AP328">
        <v>1.9322831009468099E-2</v>
      </c>
      <c r="AQ328" t="str">
        <f>_xlfn.TEXTBEFORE(Table17[[#This Row],[rxn]],"-",-1)</f>
        <v>RXN-IGPDH_c_FWD</v>
      </c>
    </row>
    <row r="329" spans="1:43" ht="17" x14ac:dyDescent="0.25">
      <c r="A329" t="s">
        <v>2811</v>
      </c>
      <c r="B329">
        <v>81.756390095827598</v>
      </c>
      <c r="C329" t="str">
        <f>_xlfn.TEXTAFTER(Table513[[#This Row],[rxnid]],"-",-1)</f>
        <v>rt0302</v>
      </c>
      <c r="D329" t="str">
        <f>_xlfn.TEXTAFTER(_xlfn.TEXTBEFORE(Table513[[#This Row],[rxnid]],"-"&amp;Table513[[#This Row],[enz]]),"RXN-")</f>
        <v>3HAD140_c_FWD</v>
      </c>
      <c r="E329">
        <f>_xlfn.XLOOKUP(Table513[[#This Row],[rxnid]],Table312[rxnid],Table312[kapp (1/s)],"")</f>
        <v>55.320475260660402</v>
      </c>
      <c r="F329">
        <f>(Table513[[#This Row],[kapp (1/s)]]-Table513[[#This Row],[old]])/Table513[[#This Row],[old]]</f>
        <v>0.47786854163139036</v>
      </c>
      <c r="G329">
        <f>ABS(Table513[[#This Row],[(new-old)/old]])</f>
        <v>0.47786854163139036</v>
      </c>
      <c r="H329" t="str" cm="1">
        <f t="array" ref="H329">IF(ROWS(_xlfn._xlws.FILTER(Table513[rxnid],Table513[enz]=Table513[[#This Row],[enz]]))&gt;1,"many","1")</f>
        <v>many</v>
      </c>
      <c r="I329" t="e" cm="1">
        <f t="array" ref="I329">IF(ROWS(_xlfn._xlws.FILTER(Table513[rxnid],Table513[rxn-no-enz]=Table513[[#This Row],[rxn-no-enz]]))&gt;1,"many","1")</f>
        <v>#N/A</v>
      </c>
      <c r="J329" t="str">
        <f>_xlfn.XLOOKUP(SUBSTITUTE(Table513[[#This Row],[rxnid]],"'",""),Table614[rxn],Table614[rxn],"no")</f>
        <v>no</v>
      </c>
      <c r="K329" t="str" cm="1">
        <f t="array" ref="K329">_xlfn.XLOOKUP(Table513[[#This Row],[rxnid]],"'"&amp;Table614[rxn]&amp;"'",Table614[expected kapp],"")</f>
        <v/>
      </c>
      <c r="M329" t="s">
        <v>5949</v>
      </c>
      <c r="N329">
        <v>1.31567080082387</v>
      </c>
      <c r="P329" s="4"/>
      <c r="T329"/>
      <c r="AB329" s="7" t="s">
        <v>11157</v>
      </c>
      <c r="AC329" s="7" t="str">
        <f>_xlfn.TEXTBEFORE(Table815[[#This Row],[raw]]," ")</f>
        <v>ENZLOAD-AASADy_c_FWD-LYS25</v>
      </c>
      <c r="AD329" s="7">
        <f>_xlfn.NUMBERVALUE(_xlfn.TEXTAFTER(Table815[[#This Row],[raw]]," "))</f>
        <v>8.6892325068192897E-10</v>
      </c>
      <c r="AF329" s="1" t="s">
        <v>3102</v>
      </c>
      <c r="AG329" s="1" t="s">
        <v>2778</v>
      </c>
      <c r="AH329" s="1">
        <v>2.1241944456034698E-2</v>
      </c>
      <c r="AI329" s="1" t="e">
        <f>_xlfn.TEXTAFTER(Table916[[#This Row],[type]],"-",-1)</f>
        <v>#N/A</v>
      </c>
      <c r="AJ329" s="1" t="str">
        <f ca="1">_xlfn.TEXTAFTER(_xlfn.TEXTBEFORE(Table916[[#This Row],[type]],"-"&amp;Table916[[#This Row],[rxn-no-enz]]),"RXN-")</f>
        <v>Ht_c_g_REV</v>
      </c>
      <c r="AK329" s="1" t="e">
        <f>_xlfn.TEXTBEFORE(Table916[[#This Row],[type]],"_",-1)</f>
        <v>#N/A</v>
      </c>
      <c r="AN329" t="s">
        <v>3113</v>
      </c>
      <c r="AO329" t="s">
        <v>2778</v>
      </c>
      <c r="AP329">
        <v>1.2387130199597101E-2</v>
      </c>
      <c r="AQ329" t="str">
        <f>_xlfn.TEXTBEFORE(Table17[[#This Row],[rxn]],"-",-1)</f>
        <v>RXN-IGPS_c_FWD</v>
      </c>
    </row>
    <row r="330" spans="1:43" ht="17" x14ac:dyDescent="0.25">
      <c r="A330" t="s">
        <v>2809</v>
      </c>
      <c r="B330">
        <v>81.756390095827598</v>
      </c>
      <c r="C330" t="str">
        <f>_xlfn.TEXTAFTER(Table513[[#This Row],[rxnid]],"-",-1)</f>
        <v>rt0302</v>
      </c>
      <c r="D330" t="str">
        <f>_xlfn.TEXTAFTER(_xlfn.TEXTBEFORE(Table513[[#This Row],[rxnid]],"-"&amp;Table513[[#This Row],[enz]]),"RXN-")</f>
        <v>3HAD100_c_FWD</v>
      </c>
      <c r="E330">
        <f>_xlfn.XLOOKUP(Table513[[#This Row],[rxnid]],Table312[rxnid],Table312[kapp (1/s)],"")</f>
        <v>55.320475260660402</v>
      </c>
      <c r="F330">
        <f>(Table513[[#This Row],[kapp (1/s)]]-Table513[[#This Row],[old]])/Table513[[#This Row],[old]]</f>
        <v>0.47786854163139036</v>
      </c>
      <c r="G330">
        <f>ABS(Table513[[#This Row],[(new-old)/old]])</f>
        <v>0.47786854163139036</v>
      </c>
      <c r="H330" t="str" cm="1">
        <f t="array" ref="H330">IF(ROWS(_xlfn._xlws.FILTER(Table513[rxnid],Table513[enz]=Table513[[#This Row],[enz]]))&gt;1,"many","1")</f>
        <v>many</v>
      </c>
      <c r="I330" t="e" cm="1">
        <f t="array" ref="I330">IF(ROWS(_xlfn._xlws.FILTER(Table513[rxnid],Table513[rxn-no-enz]=Table513[[#This Row],[rxn-no-enz]]))&gt;1,"many","1")</f>
        <v>#N/A</v>
      </c>
      <c r="J330" t="str">
        <f>_xlfn.XLOOKUP(SUBSTITUTE(Table513[[#This Row],[rxnid]],"'",""),Table614[rxn],Table614[rxn],"no")</f>
        <v>no</v>
      </c>
      <c r="K330" t="str" cm="1">
        <f t="array" ref="K330">_xlfn.XLOOKUP(Table513[[#This Row],[rxnid]],"'"&amp;Table614[rxn]&amp;"'",Table614[expected kapp],"")</f>
        <v/>
      </c>
      <c r="M330" t="s">
        <v>6565</v>
      </c>
      <c r="N330">
        <v>12329.956355378399</v>
      </c>
      <c r="P330" s="4"/>
      <c r="T330"/>
      <c r="AB330" s="7" t="s">
        <v>11158</v>
      </c>
      <c r="AC330" s="7" t="str">
        <f>_xlfn.TEXTBEFORE(Table815[[#This Row],[raw]]," ")</f>
        <v>ENZLOAD-AATA_c_FWD-rt0172</v>
      </c>
      <c r="AD330" s="7">
        <f>_xlfn.NUMBERVALUE(_xlfn.TEXTAFTER(Table815[[#This Row],[raw]]," "))</f>
        <v>2.4043230658663997E-7</v>
      </c>
      <c r="AF330" s="1" t="s">
        <v>3104</v>
      </c>
      <c r="AG330" s="1" t="s">
        <v>2778</v>
      </c>
      <c r="AH330" s="9">
        <v>5.7607958922138605E-4</v>
      </c>
      <c r="AI330" s="1" t="e">
        <f>_xlfn.TEXTAFTER(Table916[[#This Row],[type]],"-",-1)</f>
        <v>#N/A</v>
      </c>
      <c r="AJ330" s="1" t="str">
        <f ca="1">_xlfn.TEXTAFTER(_xlfn.TEXTBEFORE(Table916[[#This Row],[type]],"-"&amp;Table916[[#This Row],[rxn-no-enz]]),"RXN-")</f>
        <v>Ht_c_l_REV</v>
      </c>
      <c r="AK330" s="1" t="e">
        <f>_xlfn.TEXTBEFORE(Table916[[#This Row],[type]],"_",-1)</f>
        <v>#N/A</v>
      </c>
      <c r="AN330" t="s">
        <v>3114</v>
      </c>
      <c r="AO330" t="s">
        <v>2778</v>
      </c>
      <c r="AP330">
        <v>5.3660107796354502E-2</v>
      </c>
      <c r="AQ330" t="str">
        <f>_xlfn.TEXTBEFORE(Table17[[#This Row],[rxn]],"-",-1)</f>
        <v>RXN-ILEt_c_m_FWD</v>
      </c>
    </row>
    <row r="331" spans="1:43" ht="17" x14ac:dyDescent="0.25">
      <c r="A331" t="s">
        <v>3146</v>
      </c>
      <c r="B331">
        <v>81.756390095827598</v>
      </c>
      <c r="C331" t="str">
        <f>_xlfn.TEXTAFTER(Table513[[#This Row],[rxnid]],"-",-1)</f>
        <v>rt0302</v>
      </c>
      <c r="D331" t="str">
        <f>_xlfn.TEXTAFTER(_xlfn.TEXTBEFORE(Table513[[#This Row],[rxnid]],"-"&amp;Table513[[#This Row],[enz]]),"RXN-")</f>
        <v>MCOATA_c_FWD</v>
      </c>
      <c r="E331">
        <f>_xlfn.XLOOKUP(Table513[[#This Row],[rxnid]],Table312[rxnid],Table312[kapp (1/s)],"")</f>
        <v>55.320475260660402</v>
      </c>
      <c r="F331">
        <f>(Table513[[#This Row],[kapp (1/s)]]-Table513[[#This Row],[old]])/Table513[[#This Row],[old]]</f>
        <v>0.47786854163139036</v>
      </c>
      <c r="G331">
        <f>ABS(Table513[[#This Row],[(new-old)/old]])</f>
        <v>0.47786854163139036</v>
      </c>
      <c r="H331" t="str" cm="1">
        <f t="array" ref="H331">IF(ROWS(_xlfn._xlws.FILTER(Table513[rxnid],Table513[enz]=Table513[[#This Row],[enz]]))&gt;1,"many","1")</f>
        <v>many</v>
      </c>
      <c r="I331" t="e" cm="1">
        <f t="array" ref="I331">IF(ROWS(_xlfn._xlws.FILTER(Table513[rxnid],Table513[rxn-no-enz]=Table513[[#This Row],[rxn-no-enz]]))&gt;1,"many","1")</f>
        <v>#N/A</v>
      </c>
      <c r="J331" t="str">
        <f>_xlfn.XLOOKUP(SUBSTITUTE(Table513[[#This Row],[rxnid]],"'",""),Table614[rxn],Table614[rxn],"no")</f>
        <v>no</v>
      </c>
      <c r="K331" t="str" cm="1">
        <f t="array" ref="K331">_xlfn.XLOOKUP(Table513[[#This Row],[rxnid]],"'"&amp;Table614[rxn]&amp;"'",Table614[expected kapp],"")</f>
        <v/>
      </c>
      <c r="M331" t="s">
        <v>3017</v>
      </c>
      <c r="N331">
        <v>12329.956355378399</v>
      </c>
      <c r="P331" s="4"/>
      <c r="T331"/>
      <c r="AB331" s="7" t="s">
        <v>11159</v>
      </c>
      <c r="AC331" s="7" t="str">
        <f>_xlfn.TEXTBEFORE(Table815[[#This Row],[raw]]," ")</f>
        <v>ENZLOAD-ABTD2Dx_c_REV-rt1622_c</v>
      </c>
      <c r="AD331" s="7">
        <f>_xlfn.NUMBERVALUE(_xlfn.TEXTAFTER(Table815[[#This Row],[raw]]," "))</f>
        <v>2.2843975018410901E-8</v>
      </c>
      <c r="AF331" s="1" t="s">
        <v>3105</v>
      </c>
      <c r="AG331" s="1" t="s">
        <v>2778</v>
      </c>
      <c r="AH331" s="1">
        <v>0.54599975240404997</v>
      </c>
      <c r="AI331" s="1" t="e">
        <f>_xlfn.TEXTAFTER(Table916[[#This Row],[type]],"-",-1)</f>
        <v>#N/A</v>
      </c>
      <c r="AJ331" s="1" t="str">
        <f ca="1">_xlfn.TEXTAFTER(_xlfn.TEXTBEFORE(Table916[[#This Row],[type]],"-"&amp;Table916[[#This Row],[rxn-no-enz]]),"RXN-")</f>
        <v>Ht_c_n_REV</v>
      </c>
      <c r="AK331" s="1" t="e">
        <f>_xlfn.TEXTBEFORE(Table916[[#This Row],[type]],"_",-1)</f>
        <v>#N/A</v>
      </c>
      <c r="AN331" t="s">
        <v>3115</v>
      </c>
      <c r="AO331" t="s">
        <v>2778</v>
      </c>
      <c r="AP331">
        <v>5.3660107796354502E-2</v>
      </c>
      <c r="AQ331" t="str">
        <f>_xlfn.TEXTBEFORE(Table17[[#This Row],[rxn]],"-",-1)</f>
        <v>RXN-ILETA_m_REV</v>
      </c>
    </row>
    <row r="332" spans="1:43" ht="17" x14ac:dyDescent="0.25">
      <c r="A332" t="s">
        <v>2862</v>
      </c>
      <c r="B332">
        <v>81.756390095827598</v>
      </c>
      <c r="C332" t="str">
        <f>_xlfn.TEXTAFTER(Table513[[#This Row],[rxnid]],"-",-1)</f>
        <v>rt0302</v>
      </c>
      <c r="D332" t="str">
        <f>_xlfn.TEXTAFTER(_xlfn.TEXTBEFORE(Table513[[#This Row],[rxnid]],"-"&amp;Table513[[#This Row],[enz]]),"RXN-")</f>
        <v>ACOATA_c_FWD</v>
      </c>
      <c r="E332">
        <f>_xlfn.XLOOKUP(Table513[[#This Row],[rxnid]],Table312[rxnid],Table312[kapp (1/s)],"")</f>
        <v>55.320475260660402</v>
      </c>
      <c r="F332">
        <f>(Table513[[#This Row],[kapp (1/s)]]-Table513[[#This Row],[old]])/Table513[[#This Row],[old]]</f>
        <v>0.47786854163139036</v>
      </c>
      <c r="G332">
        <f>ABS(Table513[[#This Row],[(new-old)/old]])</f>
        <v>0.47786854163139036</v>
      </c>
      <c r="H332" t="str" cm="1">
        <f t="array" ref="H332">IF(ROWS(_xlfn._xlws.FILTER(Table513[rxnid],Table513[enz]=Table513[[#This Row],[enz]]))&gt;1,"many","1")</f>
        <v>many</v>
      </c>
      <c r="I332" t="e" cm="1">
        <f t="array" ref="I332">IF(ROWS(_xlfn._xlws.FILTER(Table513[rxnid],Table513[rxn-no-enz]=Table513[[#This Row],[rxn-no-enz]]))&gt;1,"many","1")</f>
        <v>#N/A</v>
      </c>
      <c r="J332" t="str">
        <f>_xlfn.XLOOKUP(SUBSTITUTE(Table513[[#This Row],[rxnid]],"'",""),Table614[rxn],Table614[rxn],"no")</f>
        <v>no</v>
      </c>
      <c r="K332" t="str" cm="1">
        <f t="array" ref="K332">_xlfn.XLOOKUP(Table513[[#This Row],[rxnid]],"'"&amp;Table614[rxn]&amp;"'",Table614[expected kapp],"")</f>
        <v/>
      </c>
      <c r="M332" t="s">
        <v>6566</v>
      </c>
      <c r="N332">
        <v>12329.956355378399</v>
      </c>
      <c r="P332" s="4"/>
      <c r="T332"/>
      <c r="AB332" s="7" t="s">
        <v>11160</v>
      </c>
      <c r="AC332" s="7" t="str">
        <f>_xlfn.TEXTBEFORE(Table815[[#This Row],[raw]]," ")</f>
        <v>ENZLOAD-ACACT40ir_c_FWD-rt0310</v>
      </c>
      <c r="AD332" s="7">
        <f>_xlfn.NUMBERVALUE(_xlfn.TEXTAFTER(Table815[[#This Row],[raw]]," "))</f>
        <v>1.1587640639098999E-6</v>
      </c>
      <c r="AF332" s="1" t="s">
        <v>3106</v>
      </c>
      <c r="AG332" s="1" t="s">
        <v>2778</v>
      </c>
      <c r="AH332" s="9">
        <v>2.4921808020337899E-5</v>
      </c>
      <c r="AI332" s="1" t="e">
        <f>_xlfn.TEXTAFTER(Table916[[#This Row],[type]],"-",-1)</f>
        <v>#N/A</v>
      </c>
      <c r="AJ332" s="1" t="str">
        <f ca="1">_xlfn.TEXTAFTER(_xlfn.TEXTBEFORE(Table916[[#This Row],[type]],"-"&amp;Table916[[#This Row],[rxn-no-enz]]),"RXN-")</f>
        <v>Ht_c_r_REV</v>
      </c>
      <c r="AK332" s="1" t="e">
        <f>_xlfn.TEXTBEFORE(Table916[[#This Row],[type]],"_",-1)</f>
        <v>#N/A</v>
      </c>
      <c r="AN332" t="s">
        <v>3116</v>
      </c>
      <c r="AO332" t="s">
        <v>2778</v>
      </c>
      <c r="AP332">
        <v>5.3660107796354502E-2</v>
      </c>
      <c r="AQ332" t="str">
        <f>_xlfn.TEXTBEFORE(Table17[[#This Row],[rxn]],"-",-1)</f>
        <v>RXN-ILETRS_c_FWD</v>
      </c>
    </row>
    <row r="333" spans="1:43" ht="17" x14ac:dyDescent="0.25">
      <c r="A333" t="s">
        <v>3216</v>
      </c>
      <c r="B333">
        <v>81.756390095827598</v>
      </c>
      <c r="C333" t="str">
        <f>_xlfn.TEXTAFTER(Table513[[#This Row],[rxnid]],"-",-1)</f>
        <v>rt0302</v>
      </c>
      <c r="D333" t="str">
        <f>_xlfn.TEXTAFTER(_xlfn.TEXTBEFORE(Table513[[#This Row],[rxnid]],"-"&amp;Table513[[#This Row],[enz]]),"RXN-")</f>
        <v>PCOATA180_c_FWD</v>
      </c>
      <c r="E333">
        <f>_xlfn.XLOOKUP(Table513[[#This Row],[rxnid]],Table312[rxnid],Table312[kapp (1/s)],"")</f>
        <v>55.320475260660402</v>
      </c>
      <c r="F333">
        <f>(Table513[[#This Row],[kapp (1/s)]]-Table513[[#This Row],[old]])/Table513[[#This Row],[old]]</f>
        <v>0.47786854163139036</v>
      </c>
      <c r="G333">
        <f>ABS(Table513[[#This Row],[(new-old)/old]])</f>
        <v>0.47786854163139036</v>
      </c>
      <c r="H333" t="str" cm="1">
        <f t="array" ref="H333">IF(ROWS(_xlfn._xlws.FILTER(Table513[rxnid],Table513[enz]=Table513[[#This Row],[enz]]))&gt;1,"many","1")</f>
        <v>many</v>
      </c>
      <c r="I333" t="e" cm="1">
        <f t="array" ref="I333">IF(ROWS(_xlfn._xlws.FILTER(Table513[rxnid],Table513[rxn-no-enz]=Table513[[#This Row],[rxn-no-enz]]))&gt;1,"many","1")</f>
        <v>#N/A</v>
      </c>
      <c r="J333" t="str">
        <f>_xlfn.XLOOKUP(SUBSTITUTE(Table513[[#This Row],[rxnid]],"'",""),Table614[rxn],Table614[rxn],"no")</f>
        <v>no</v>
      </c>
      <c r="K333" t="str" cm="1">
        <f t="array" ref="K333">_xlfn.XLOOKUP(Table513[[#This Row],[rxnid]],"'"&amp;Table614[rxn]&amp;"'",Table614[expected kapp],"")</f>
        <v/>
      </c>
      <c r="M333" t="s">
        <v>6564</v>
      </c>
      <c r="N333">
        <v>12329.956355378399</v>
      </c>
      <c r="P333" s="4"/>
      <c r="T333"/>
      <c r="AB333" s="7" t="s">
        <v>11161</v>
      </c>
      <c r="AC333" s="7" t="str">
        <f>_xlfn.TEXTBEFORE(Table815[[#This Row],[raw]]," ")</f>
        <v>ENZLOAD-ACCOAC_c_FWD-rt0271</v>
      </c>
      <c r="AD333" s="7">
        <f>_xlfn.NUMBERVALUE(_xlfn.TEXTAFTER(Table815[[#This Row],[raw]]," "))</f>
        <v>2.87460591501415E-7</v>
      </c>
      <c r="AF333" s="1" t="s">
        <v>3107</v>
      </c>
      <c r="AG333" s="1" t="s">
        <v>2778</v>
      </c>
      <c r="AH333" s="1">
        <v>2.54220497168057E-2</v>
      </c>
      <c r="AI333" s="1" t="e">
        <f>_xlfn.TEXTAFTER(Table916[[#This Row],[type]],"-",-1)</f>
        <v>#N/A</v>
      </c>
      <c r="AJ333" s="1" t="str">
        <f ca="1">_xlfn.TEXTAFTER(_xlfn.TEXTBEFORE(Table916[[#This Row],[type]],"-"&amp;Table916[[#This Row],[rxn-no-enz]]),"RXN-")</f>
        <v>Ht_c_rm_FWD</v>
      </c>
      <c r="AK333" s="1" t="e">
        <f>_xlfn.TEXTBEFORE(Table916[[#This Row],[type]],"_",-1)</f>
        <v>#N/A</v>
      </c>
      <c r="AN333" t="s">
        <v>3117</v>
      </c>
      <c r="AO333" t="s">
        <v>2778</v>
      </c>
      <c r="AP333">
        <v>5.9242408201214798E-2</v>
      </c>
      <c r="AQ333" t="str">
        <f>_xlfn.TEXTBEFORE(Table17[[#This Row],[rxn]],"-",-1)</f>
        <v>RXN-IMPC_c_FWD</v>
      </c>
    </row>
    <row r="334" spans="1:43" ht="17" x14ac:dyDescent="0.25">
      <c r="A334" t="s">
        <v>2995</v>
      </c>
      <c r="B334">
        <v>81.756390095827598</v>
      </c>
      <c r="C334" t="str">
        <f>_xlfn.TEXTAFTER(Table513[[#This Row],[rxnid]],"-",-1)</f>
        <v>rt0302</v>
      </c>
      <c r="D334" t="str">
        <f>_xlfn.TEXTAFTER(_xlfn.TEXTBEFORE(Table513[[#This Row],[rxnid]],"-"&amp;Table513[[#This Row],[enz]]),"RXN-")</f>
        <v>EAR180y_c_FWD</v>
      </c>
      <c r="E334">
        <f>_xlfn.XLOOKUP(Table513[[#This Row],[rxnid]],Table312[rxnid],Table312[kapp (1/s)],"")</f>
        <v>55.320475260660402</v>
      </c>
      <c r="F334">
        <f>(Table513[[#This Row],[kapp (1/s)]]-Table513[[#This Row],[old]])/Table513[[#This Row],[old]]</f>
        <v>0.47786854163139036</v>
      </c>
      <c r="G334">
        <f>ABS(Table513[[#This Row],[(new-old)/old]])</f>
        <v>0.47786854163139036</v>
      </c>
      <c r="H334" t="str" cm="1">
        <f t="array" ref="H334">IF(ROWS(_xlfn._xlws.FILTER(Table513[rxnid],Table513[enz]=Table513[[#This Row],[enz]]))&gt;1,"many","1")</f>
        <v>many</v>
      </c>
      <c r="I334" t="e" cm="1">
        <f t="array" ref="I334">IF(ROWS(_xlfn._xlws.FILTER(Table513[rxnid],Table513[rxn-no-enz]=Table513[[#This Row],[rxn-no-enz]]))&gt;1,"many","1")</f>
        <v>#N/A</v>
      </c>
      <c r="J334" t="str">
        <f>_xlfn.XLOOKUP(SUBSTITUTE(Table513[[#This Row],[rxnid]],"'",""),Table614[rxn],Table614[rxn],"no")</f>
        <v>no</v>
      </c>
      <c r="K334" t="str" cm="1">
        <f t="array" ref="K334">_xlfn.XLOOKUP(Table513[[#This Row],[rxnid]],"'"&amp;Table614[rxn]&amp;"'",Table614[expected kapp],"")</f>
        <v/>
      </c>
      <c r="M334" t="s">
        <v>2849</v>
      </c>
      <c r="N334">
        <v>1.3546882842846399</v>
      </c>
      <c r="P334" s="4"/>
      <c r="T334"/>
      <c r="AB334" s="7" t="s">
        <v>11162</v>
      </c>
      <c r="AC334" s="7" t="str">
        <f>_xlfn.TEXTBEFORE(Table815[[#This Row],[raw]]," ")</f>
        <v>ENZLOAD-ACCOATsucac_m_FWD-rt5429</v>
      </c>
      <c r="AD334" s="7">
        <f>_xlfn.NUMBERVALUE(_xlfn.TEXTAFTER(Table815[[#This Row],[raw]]," "))</f>
        <v>1.6589878922895499E-7</v>
      </c>
      <c r="AF334" s="1" t="s">
        <v>7037</v>
      </c>
      <c r="AG334" s="1" t="s">
        <v>2778</v>
      </c>
      <c r="AH334" s="1">
        <v>2.2686550318878999E-2</v>
      </c>
      <c r="AI334" s="1" t="e">
        <f>_xlfn.TEXTAFTER(Table916[[#This Row],[type]],"-",-1)</f>
        <v>#N/A</v>
      </c>
      <c r="AJ334" s="1" t="str">
        <f ca="1">_xlfn.TEXTAFTER(_xlfn.TEXTBEFORE(Table916[[#This Row],[type]],"-"&amp;Table916[[#This Row],[rxn-no-enz]]),"RXN-")</f>
        <v>Ht_m_mm_FWD</v>
      </c>
      <c r="AK334" s="1" t="e">
        <f>_xlfn.TEXTBEFORE(Table916[[#This Row],[type]],"_",-1)</f>
        <v>#N/A</v>
      </c>
      <c r="AN334" t="s">
        <v>3118</v>
      </c>
      <c r="AO334" t="s">
        <v>2778</v>
      </c>
      <c r="AP334">
        <v>2.1446326349769802E-2</v>
      </c>
      <c r="AQ334" t="str">
        <f>_xlfn.TEXTBEFORE(Table17[[#This Row],[rxn]],"-",-1)</f>
        <v>RXN-IMPD_c_FWD</v>
      </c>
    </row>
    <row r="335" spans="1:43" ht="17" x14ac:dyDescent="0.25">
      <c r="A335" t="s">
        <v>2997</v>
      </c>
      <c r="B335">
        <v>81.756390095827598</v>
      </c>
      <c r="C335" t="str">
        <f>_xlfn.TEXTAFTER(Table513[[#This Row],[rxnid]],"-",-1)</f>
        <v>rt0302</v>
      </c>
      <c r="D335" t="str">
        <f>_xlfn.TEXTAFTER(_xlfn.TEXTBEFORE(Table513[[#This Row],[rxnid]],"-"&amp;Table513[[#This Row],[enz]]),"RXN-")</f>
        <v>EAR60y_c_FWD</v>
      </c>
      <c r="E335">
        <f>_xlfn.XLOOKUP(Table513[[#This Row],[rxnid]],Table312[rxnid],Table312[kapp (1/s)],"")</f>
        <v>55.320475260660402</v>
      </c>
      <c r="F335">
        <f>(Table513[[#This Row],[kapp (1/s)]]-Table513[[#This Row],[old]])/Table513[[#This Row],[old]]</f>
        <v>0.47786854163139036</v>
      </c>
      <c r="G335">
        <f>ABS(Table513[[#This Row],[(new-old)/old]])</f>
        <v>0.47786854163139036</v>
      </c>
      <c r="H335" t="str" cm="1">
        <f t="array" ref="H335">IF(ROWS(_xlfn._xlws.FILTER(Table513[rxnid],Table513[enz]=Table513[[#This Row],[enz]]))&gt;1,"many","1")</f>
        <v>many</v>
      </c>
      <c r="I335" t="e" cm="1">
        <f t="array" ref="I335">IF(ROWS(_xlfn._xlws.FILTER(Table513[rxnid],Table513[rxn-no-enz]=Table513[[#This Row],[rxn-no-enz]]))&gt;1,"many","1")</f>
        <v>#N/A</v>
      </c>
      <c r="J335" t="str">
        <f>_xlfn.XLOOKUP(SUBSTITUTE(Table513[[#This Row],[rxnid]],"'",""),Table614[rxn],Table614[rxn],"no")</f>
        <v>no</v>
      </c>
      <c r="K335" t="str" cm="1">
        <f t="array" ref="K335">_xlfn.XLOOKUP(Table513[[#This Row],[rxnid]],"'"&amp;Table614[rxn]&amp;"'",Table614[expected kapp],"")</f>
        <v/>
      </c>
      <c r="M335" t="s">
        <v>5367</v>
      </c>
      <c r="N335">
        <v>1.3546882842846399</v>
      </c>
      <c r="P335" s="4"/>
      <c r="T335"/>
      <c r="AB335" s="7" t="s">
        <v>11163</v>
      </c>
      <c r="AC335" s="7" t="str">
        <f>_xlfn.TEXTBEFORE(Table815[[#This Row],[raw]]," ")</f>
        <v>ENZLOAD-ACGAM6PS_c_FWD-rt4107</v>
      </c>
      <c r="AD335" s="7">
        <f>_xlfn.NUMBERVALUE(_xlfn.TEXTAFTER(Table815[[#This Row],[raw]]," "))</f>
        <v>3.9175337102654203E-8</v>
      </c>
      <c r="AF335" s="1" t="s">
        <v>3108</v>
      </c>
      <c r="AG335" s="1" t="s">
        <v>2778</v>
      </c>
      <c r="AH335" s="1">
        <v>4.4900887928719799E-4</v>
      </c>
      <c r="AI335" s="1" t="e">
        <f>_xlfn.TEXTAFTER(Table916[[#This Row],[type]],"-",-1)</f>
        <v>#N/A</v>
      </c>
      <c r="AJ335" s="1" t="str">
        <f ca="1">_xlfn.TEXTAFTER(_xlfn.TEXTBEFORE(Table916[[#This Row],[type]],"-"&amp;Table916[[#This Row],[rxn-no-enz]]),"RXN-")</f>
        <v>HXCCOAt_c_r_FWD</v>
      </c>
      <c r="AK335" s="1" t="e">
        <f>_xlfn.TEXTBEFORE(Table916[[#This Row],[type]],"_",-1)</f>
        <v>#N/A</v>
      </c>
      <c r="AN335" t="s">
        <v>3119</v>
      </c>
      <c r="AO335" t="s">
        <v>2778</v>
      </c>
      <c r="AP335">
        <v>1.7059319711279799E-2</v>
      </c>
      <c r="AQ335" t="str">
        <f>_xlfn.TEXTBEFORE(Table17[[#This Row],[rxn]],"-",-1)</f>
        <v>RXN-INOSTt_c_rm_FWD</v>
      </c>
    </row>
    <row r="336" spans="1:43" ht="17" x14ac:dyDescent="0.25">
      <c r="A336" t="s">
        <v>2992</v>
      </c>
      <c r="B336">
        <v>81.756390095827598</v>
      </c>
      <c r="C336" t="str">
        <f>_xlfn.TEXTAFTER(Table513[[#This Row],[rxnid]],"-",-1)</f>
        <v>rt0302</v>
      </c>
      <c r="D336" t="str">
        <f>_xlfn.TEXTAFTER(_xlfn.TEXTBEFORE(Table513[[#This Row],[rxnid]],"-"&amp;Table513[[#This Row],[enz]]),"RXN-")</f>
        <v>EAR120y_c_FWD</v>
      </c>
      <c r="E336">
        <f>_xlfn.XLOOKUP(Table513[[#This Row],[rxnid]],Table312[rxnid],Table312[kapp (1/s)],"")</f>
        <v>55.320475260660402</v>
      </c>
      <c r="F336">
        <f>(Table513[[#This Row],[kapp (1/s)]]-Table513[[#This Row],[old]])/Table513[[#This Row],[old]]</f>
        <v>0.47786854163139036</v>
      </c>
      <c r="G336">
        <f>ABS(Table513[[#This Row],[(new-old)/old]])</f>
        <v>0.47786854163139036</v>
      </c>
      <c r="H336" t="str" cm="1">
        <f t="array" ref="H336">IF(ROWS(_xlfn._xlws.FILTER(Table513[rxnid],Table513[enz]=Table513[[#This Row],[enz]]))&gt;1,"many","1")</f>
        <v>many</v>
      </c>
      <c r="I336" t="e" cm="1">
        <f t="array" ref="I336">IF(ROWS(_xlfn._xlws.FILTER(Table513[rxnid],Table513[rxn-no-enz]=Table513[[#This Row],[rxn-no-enz]]))&gt;1,"many","1")</f>
        <v>#N/A</v>
      </c>
      <c r="J336" t="str">
        <f>_xlfn.XLOOKUP(SUBSTITUTE(Table513[[#This Row],[rxnid]],"'",""),Table614[rxn],Table614[rxn],"no")</f>
        <v>no</v>
      </c>
      <c r="K336" t="str" cm="1">
        <f t="array" ref="K336">_xlfn.XLOOKUP(Table513[[#This Row],[rxnid]],"'"&amp;Table614[rxn]&amp;"'",Table614[expected kapp],"")</f>
        <v/>
      </c>
      <c r="M336" t="s">
        <v>5370</v>
      </c>
      <c r="N336">
        <v>23.354356515548499</v>
      </c>
      <c r="P336" s="4"/>
      <c r="T336"/>
      <c r="AB336" s="7" t="s">
        <v>11164</v>
      </c>
      <c r="AC336" s="7" t="str">
        <f>_xlfn.TEXTBEFORE(Table815[[#This Row],[raw]]," ")</f>
        <v>ENZLOAD-ACGAMPM_c_FWD-rt4597</v>
      </c>
      <c r="AD336" s="7">
        <f>_xlfn.NUMBERVALUE(_xlfn.TEXTAFTER(Table815[[#This Row],[raw]]," "))</f>
        <v>1.23242826882341E-7</v>
      </c>
      <c r="AF336" s="1" t="s">
        <v>3109</v>
      </c>
      <c r="AG336" s="1" t="s">
        <v>2778</v>
      </c>
      <c r="AH336" s="1">
        <v>4.4900887928719799E-4</v>
      </c>
      <c r="AI336" s="1" t="e">
        <f>_xlfn.TEXTAFTER(Table916[[#This Row],[type]],"-",-1)</f>
        <v>#N/A</v>
      </c>
      <c r="AJ336" s="1" t="str">
        <f ca="1">_xlfn.TEXTAFTER(_xlfn.TEXTBEFORE(Table916[[#This Row],[type]],"-"&amp;Table916[[#This Row],[rxn-no-enz]]),"RXN-")</f>
        <v>HXCCOAt_c_rm_REV</v>
      </c>
      <c r="AK336" s="1" t="e">
        <f>_xlfn.TEXTBEFORE(Table916[[#This Row],[type]],"_",-1)</f>
        <v>#N/A</v>
      </c>
      <c r="AN336" t="s">
        <v>7112</v>
      </c>
      <c r="AO336" t="s">
        <v>2778</v>
      </c>
      <c r="AP336">
        <v>1.7059319711279799E-2</v>
      </c>
      <c r="AQ336" t="str">
        <f>_xlfn.TEXTBEFORE(Table17[[#This Row],[rxn]],"-",-1)</f>
        <v>RXN-INOSTtps_e_FWD</v>
      </c>
    </row>
    <row r="337" spans="1:43" ht="17" x14ac:dyDescent="0.25">
      <c r="A337" t="s">
        <v>2993</v>
      </c>
      <c r="B337">
        <v>81.756390095827598</v>
      </c>
      <c r="C337" t="str">
        <f>_xlfn.TEXTAFTER(Table513[[#This Row],[rxnid]],"-",-1)</f>
        <v>rt0302</v>
      </c>
      <c r="D337" t="str">
        <f>_xlfn.TEXTAFTER(_xlfn.TEXTBEFORE(Table513[[#This Row],[rxnid]],"-"&amp;Table513[[#This Row],[enz]]),"RXN-")</f>
        <v>EAR140y_c_FWD</v>
      </c>
      <c r="E337">
        <f>_xlfn.XLOOKUP(Table513[[#This Row],[rxnid]],Table312[rxnid],Table312[kapp (1/s)],"")</f>
        <v>55.320475260660402</v>
      </c>
      <c r="F337">
        <f>(Table513[[#This Row],[kapp (1/s)]]-Table513[[#This Row],[old]])/Table513[[#This Row],[old]]</f>
        <v>0.47786854163139036</v>
      </c>
      <c r="G337">
        <f>ABS(Table513[[#This Row],[(new-old)/old]])</f>
        <v>0.47786854163139036</v>
      </c>
      <c r="H337" t="str" cm="1">
        <f t="array" ref="H337">IF(ROWS(_xlfn._xlws.FILTER(Table513[rxnid],Table513[enz]=Table513[[#This Row],[enz]]))&gt;1,"many","1")</f>
        <v>many</v>
      </c>
      <c r="I337" t="e" cm="1">
        <f t="array" ref="I337">IF(ROWS(_xlfn._xlws.FILTER(Table513[rxnid],Table513[rxn-no-enz]=Table513[[#This Row],[rxn-no-enz]]))&gt;1,"many","1")</f>
        <v>#N/A</v>
      </c>
      <c r="J337" t="str">
        <f>_xlfn.XLOOKUP(SUBSTITUTE(Table513[[#This Row],[rxnid]],"'",""),Table614[rxn],Table614[rxn],"no")</f>
        <v>no</v>
      </c>
      <c r="K337" t="str" cm="1">
        <f t="array" ref="K337">_xlfn.XLOOKUP(Table513[[#This Row],[rxnid]],"'"&amp;Table614[rxn]&amp;"'",Table614[expected kapp],"")</f>
        <v/>
      </c>
      <c r="M337" t="s">
        <v>6124</v>
      </c>
      <c r="N337">
        <v>2.8579400532018</v>
      </c>
      <c r="P337" s="4"/>
      <c r="T337"/>
      <c r="AB337" s="7" t="s">
        <v>11165</v>
      </c>
      <c r="AC337" s="7" t="str">
        <f>_xlfn.TEXTBEFORE(Table815[[#This Row],[raw]]," ")</f>
        <v>ENZLOAD-ACGK_m_FWD-rt1009</v>
      </c>
      <c r="AD337" s="7">
        <f>_xlfn.NUMBERVALUE(_xlfn.TEXTAFTER(Table815[[#This Row],[raw]]," "))</f>
        <v>4.3087256590966302E-7</v>
      </c>
      <c r="AF337" s="1" t="s">
        <v>3110</v>
      </c>
      <c r="AG337" s="1" t="s">
        <v>2778</v>
      </c>
      <c r="AH337" s="1">
        <v>0.14792997702947699</v>
      </c>
      <c r="AI337" s="1" t="e">
        <f>_xlfn.TEXTAFTER(Table916[[#This Row],[type]],"-",-1)</f>
        <v>#N/A</v>
      </c>
      <c r="AJ337" s="1" t="str">
        <f ca="1">_xlfn.TEXTAFTER(_xlfn.TEXTBEFORE(Table916[[#This Row],[type]],"-"&amp;Table916[[#This Row],[rxn-no-enz]]),"RXN-")</f>
        <v>ICDHx_m_FWD</v>
      </c>
      <c r="AK337" s="1" t="e">
        <f>_xlfn.TEXTBEFORE(Table916[[#This Row],[type]],"_",-1)</f>
        <v>#N/A</v>
      </c>
      <c r="AN337" t="s">
        <v>3121</v>
      </c>
      <c r="AO337" t="s">
        <v>2778</v>
      </c>
      <c r="AP337">
        <v>2.1785631351795599E-3</v>
      </c>
      <c r="AQ337" t="str">
        <f>_xlfn.TEXTBEFORE(Table17[[#This Row],[rxn]],"-",-1)</f>
        <v>RXN-IPCS_g_FWD</v>
      </c>
    </row>
    <row r="338" spans="1:43" ht="17" x14ac:dyDescent="0.25">
      <c r="A338" t="s">
        <v>2996</v>
      </c>
      <c r="B338">
        <v>81.756390095827598</v>
      </c>
      <c r="C338" t="str">
        <f>_xlfn.TEXTAFTER(Table513[[#This Row],[rxnid]],"-",-1)</f>
        <v>rt0302</v>
      </c>
      <c r="D338" t="str">
        <f>_xlfn.TEXTAFTER(_xlfn.TEXTBEFORE(Table513[[#This Row],[rxnid]],"-"&amp;Table513[[#This Row],[enz]]),"RXN-")</f>
        <v>EAR40y_c_FWD</v>
      </c>
      <c r="E338">
        <f>_xlfn.XLOOKUP(Table513[[#This Row],[rxnid]],Table312[rxnid],Table312[kapp (1/s)],"")</f>
        <v>55.320475260660402</v>
      </c>
      <c r="F338">
        <f>(Table513[[#This Row],[kapp (1/s)]]-Table513[[#This Row],[old]])/Table513[[#This Row],[old]]</f>
        <v>0.47786854163139036</v>
      </c>
      <c r="G338">
        <f>ABS(Table513[[#This Row],[(new-old)/old]])</f>
        <v>0.47786854163139036</v>
      </c>
      <c r="H338" t="str" cm="1">
        <f t="array" ref="H338">IF(ROWS(_xlfn._xlws.FILTER(Table513[rxnid],Table513[enz]=Table513[[#This Row],[enz]]))&gt;1,"many","1")</f>
        <v>many</v>
      </c>
      <c r="I338" t="e" cm="1">
        <f t="array" ref="I338">IF(ROWS(_xlfn._xlws.FILTER(Table513[rxnid],Table513[rxn-no-enz]=Table513[[#This Row],[rxn-no-enz]]))&gt;1,"many","1")</f>
        <v>#N/A</v>
      </c>
      <c r="J338" t="str">
        <f>_xlfn.XLOOKUP(SUBSTITUTE(Table513[[#This Row],[rxnid]],"'",""),Table614[rxn],Table614[rxn],"no")</f>
        <v>no</v>
      </c>
      <c r="K338" t="str" cm="1">
        <f t="array" ref="K338">_xlfn.XLOOKUP(Table513[[#This Row],[rxnid]],"'"&amp;Table614[rxn]&amp;"'",Table614[expected kapp],"")</f>
        <v/>
      </c>
      <c r="M338" t="s">
        <v>2953</v>
      </c>
      <c r="N338">
        <v>2.8579400532018</v>
      </c>
      <c r="P338" s="4"/>
      <c r="T338"/>
      <c r="AB338" s="7" t="s">
        <v>11166</v>
      </c>
      <c r="AC338" s="7" t="str">
        <f>_xlfn.TEXTBEFORE(Table815[[#This Row],[raw]]," ")</f>
        <v>ENZLOAD-ACHBS_m_FWD-ILV26</v>
      </c>
      <c r="AD338" s="7">
        <f>_xlfn.NUMBERVALUE(_xlfn.TEXTAFTER(Table815[[#This Row],[raw]]," "))</f>
        <v>2.7921560935828503E-7</v>
      </c>
      <c r="AF338" s="1" t="s">
        <v>4813</v>
      </c>
      <c r="AG338" s="1" t="s">
        <v>2778</v>
      </c>
      <c r="AH338" s="1">
        <v>8.76123705651011E-2</v>
      </c>
      <c r="AI338" s="1" t="e">
        <f>_xlfn.TEXTAFTER(Table916[[#This Row],[type]],"-",-1)</f>
        <v>#N/A</v>
      </c>
      <c r="AJ338" s="1" t="str">
        <f ca="1">_xlfn.TEXTAFTER(_xlfn.TEXTBEFORE(Table916[[#This Row],[type]],"-"&amp;Table916[[#This Row],[rxn-no-enz]]),"RXN-")</f>
        <v>ICDHyi_m_FWD</v>
      </c>
      <c r="AK338" s="1" t="e">
        <f>_xlfn.TEXTBEFORE(Table916[[#This Row],[type]],"_",-1)</f>
        <v>#N/A</v>
      </c>
      <c r="AN338" t="s">
        <v>3122</v>
      </c>
      <c r="AO338" t="s">
        <v>2778</v>
      </c>
      <c r="AP338">
        <v>6.3524070196650601E-2</v>
      </c>
      <c r="AQ338" t="str">
        <f>_xlfn.TEXTBEFORE(Table17[[#This Row],[rxn]],"-",-1)</f>
        <v>RXN-IPDDI_c_FWD</v>
      </c>
    </row>
    <row r="339" spans="1:43" ht="17" x14ac:dyDescent="0.25">
      <c r="A339" t="s">
        <v>3215</v>
      </c>
      <c r="B339">
        <v>81.756390095827598</v>
      </c>
      <c r="C339" t="str">
        <f>_xlfn.TEXTAFTER(Table513[[#This Row],[rxnid]],"-",-1)</f>
        <v>rt0302</v>
      </c>
      <c r="D339" t="str">
        <f>_xlfn.TEXTAFTER(_xlfn.TEXTBEFORE(Table513[[#This Row],[rxnid]],"-"&amp;Table513[[#This Row],[enz]]),"RXN-")</f>
        <v>PCOATA160_c_FWD</v>
      </c>
      <c r="E339">
        <f>_xlfn.XLOOKUP(Table513[[#This Row],[rxnid]],Table312[rxnid],Table312[kapp (1/s)],"")</f>
        <v>55.320475260660402</v>
      </c>
      <c r="F339">
        <f>(Table513[[#This Row],[kapp (1/s)]]-Table513[[#This Row],[old]])/Table513[[#This Row],[old]]</f>
        <v>0.47786854163139036</v>
      </c>
      <c r="G339">
        <f>ABS(Table513[[#This Row],[(new-old)/old]])</f>
        <v>0.47786854163139036</v>
      </c>
      <c r="H339" t="str" cm="1">
        <f t="array" ref="H339">IF(ROWS(_xlfn._xlws.FILTER(Table513[rxnid],Table513[enz]=Table513[[#This Row],[enz]]))&gt;1,"many","1")</f>
        <v>many</v>
      </c>
      <c r="I339" t="e" cm="1">
        <f t="array" ref="I339">IF(ROWS(_xlfn._xlws.FILTER(Table513[rxnid],Table513[rxn-no-enz]=Table513[[#This Row],[rxn-no-enz]]))&gt;1,"many","1")</f>
        <v>#N/A</v>
      </c>
      <c r="J339" t="str">
        <f>_xlfn.XLOOKUP(SUBSTITUTE(Table513[[#This Row],[rxnid]],"'",""),Table614[rxn],Table614[rxn],"no")</f>
        <v>no</v>
      </c>
      <c r="K339" t="str" cm="1">
        <f t="array" ref="K339">_xlfn.XLOOKUP(Table513[[#This Row],[rxnid]],"'"&amp;Table614[rxn]&amp;"'",Table614[expected kapp],"")</f>
        <v/>
      </c>
      <c r="M339" t="s">
        <v>6123</v>
      </c>
      <c r="N339">
        <v>2.8579400532018</v>
      </c>
      <c r="P339" s="4"/>
      <c r="T339"/>
      <c r="AB339" s="7" t="s">
        <v>11167</v>
      </c>
      <c r="AC339" s="7" t="str">
        <f>_xlfn.TEXTBEFORE(Table815[[#This Row],[raw]]," ")</f>
        <v>ENZLOAD-ACITL_c_FWD-rt1358</v>
      </c>
      <c r="AD339" s="7">
        <f>_xlfn.NUMBERVALUE(_xlfn.TEXTAFTER(Table815[[#This Row],[raw]]," "))</f>
        <v>6.3652178272066197E-7</v>
      </c>
      <c r="AF339" s="1" t="s">
        <v>3111</v>
      </c>
      <c r="AG339" s="1" t="s">
        <v>2778</v>
      </c>
      <c r="AH339" s="1">
        <v>7.4007235656507698E-3</v>
      </c>
      <c r="AI339" s="1" t="e">
        <f>_xlfn.TEXTAFTER(Table916[[#This Row],[type]],"-",-1)</f>
        <v>#N/A</v>
      </c>
      <c r="AJ339" s="1" t="str">
        <f ca="1">_xlfn.TEXTAFTER(_xlfn.TEXTBEFORE(Table916[[#This Row],[type]],"-"&amp;Table916[[#This Row],[rxn-no-enz]]),"RXN-")</f>
        <v>IG3PS_c_FWD</v>
      </c>
      <c r="AK339" s="1" t="e">
        <f>_xlfn.TEXTBEFORE(Table916[[#This Row],[type]],"_",-1)</f>
        <v>#N/A</v>
      </c>
      <c r="AN339" t="s">
        <v>3123</v>
      </c>
      <c r="AO339" t="s">
        <v>2778</v>
      </c>
      <c r="AP339">
        <v>0.122742975305127</v>
      </c>
      <c r="AQ339" t="str">
        <f>_xlfn.TEXTBEFORE(Table17[[#This Row],[rxn]],"-",-1)</f>
        <v>RXN-IPDPt_c_l_REV</v>
      </c>
    </row>
    <row r="340" spans="1:43" ht="17" x14ac:dyDescent="0.25">
      <c r="A340" t="s">
        <v>2991</v>
      </c>
      <c r="B340">
        <v>81.756390095827598</v>
      </c>
      <c r="C340" t="str">
        <f>_xlfn.TEXTAFTER(Table513[[#This Row],[rxnid]],"-",-1)</f>
        <v>rt0302</v>
      </c>
      <c r="D340" t="str">
        <f>_xlfn.TEXTAFTER(_xlfn.TEXTBEFORE(Table513[[#This Row],[rxnid]],"-"&amp;Table513[[#This Row],[enz]]),"RXN-")</f>
        <v>EAR100y_c_FWD</v>
      </c>
      <c r="E340">
        <f>_xlfn.XLOOKUP(Table513[[#This Row],[rxnid]],Table312[rxnid],Table312[kapp (1/s)],"")</f>
        <v>55.320475260660402</v>
      </c>
      <c r="F340">
        <f>(Table513[[#This Row],[kapp (1/s)]]-Table513[[#This Row],[old]])/Table513[[#This Row],[old]]</f>
        <v>0.47786854163139036</v>
      </c>
      <c r="G340">
        <f>ABS(Table513[[#This Row],[(new-old)/old]])</f>
        <v>0.47786854163139036</v>
      </c>
      <c r="H340" t="str" cm="1">
        <f t="array" ref="H340">IF(ROWS(_xlfn._xlws.FILTER(Table513[rxnid],Table513[enz]=Table513[[#This Row],[enz]]))&gt;1,"many","1")</f>
        <v>many</v>
      </c>
      <c r="I340" t="e" cm="1">
        <f t="array" ref="I340">IF(ROWS(_xlfn._xlws.FILTER(Table513[rxnid],Table513[rxn-no-enz]=Table513[[#This Row],[rxn-no-enz]]))&gt;1,"many","1")</f>
        <v>#N/A</v>
      </c>
      <c r="J340" t="str">
        <f>_xlfn.XLOOKUP(SUBSTITUTE(Table513[[#This Row],[rxnid]],"'",""),Table614[rxn],Table614[rxn],"no")</f>
        <v>no</v>
      </c>
      <c r="K340" t="str" cm="1">
        <f t="array" ref="K340">_xlfn.XLOOKUP(Table513[[#This Row],[rxnid]],"'"&amp;Table614[rxn]&amp;"'",Table614[expected kapp],"")</f>
        <v/>
      </c>
      <c r="M340" t="s">
        <v>8053</v>
      </c>
      <c r="N340">
        <v>1.9156430185998801</v>
      </c>
      <c r="P340" s="4"/>
      <c r="T340"/>
      <c r="AB340" s="7" t="s">
        <v>11168</v>
      </c>
      <c r="AC340" s="7" t="str">
        <f>_xlfn.TEXTBEFORE(Table815[[#This Row],[raw]]," ")</f>
        <v>ENZLOAD-ACLS_m_FWD-ILV26</v>
      </c>
      <c r="AD340" s="7">
        <f>_xlfn.NUMBERVALUE(_xlfn.TEXTAFTER(Table815[[#This Row],[raw]]," "))</f>
        <v>2.7921560935828503E-7</v>
      </c>
      <c r="AF340" s="1" t="s">
        <v>3112</v>
      </c>
      <c r="AG340" s="1" t="s">
        <v>2778</v>
      </c>
      <c r="AH340" s="1">
        <v>7.4007235656507698E-3</v>
      </c>
      <c r="AI340" s="1" t="e">
        <f>_xlfn.TEXTAFTER(Table916[[#This Row],[type]],"-",-1)</f>
        <v>#N/A</v>
      </c>
      <c r="AJ340" s="1" t="str">
        <f ca="1">_xlfn.TEXTAFTER(_xlfn.TEXTBEFORE(Table916[[#This Row],[type]],"-"&amp;Table916[[#This Row],[rxn-no-enz]]),"RXN-")</f>
        <v>IGPDH_c_FWD</v>
      </c>
      <c r="AK340" s="1" t="e">
        <f>_xlfn.TEXTBEFORE(Table916[[#This Row],[type]],"_",-1)</f>
        <v>#N/A</v>
      </c>
      <c r="AN340" t="s">
        <v>3124</v>
      </c>
      <c r="AO340" t="s">
        <v>2778</v>
      </c>
      <c r="AP340">
        <v>0.108902404117814</v>
      </c>
      <c r="AQ340" t="str">
        <f>_xlfn.TEXTBEFORE(Table17[[#This Row],[rxn]],"-",-1)</f>
        <v>RXN-IPMD_c_FWD</v>
      </c>
    </row>
    <row r="341" spans="1:43" ht="17" x14ac:dyDescent="0.25">
      <c r="A341" t="s">
        <v>2814</v>
      </c>
      <c r="B341">
        <v>81.756390095827598</v>
      </c>
      <c r="C341" t="str">
        <f>_xlfn.TEXTAFTER(Table513[[#This Row],[rxnid]],"-",-1)</f>
        <v>rt0302</v>
      </c>
      <c r="D341" t="str">
        <f>_xlfn.TEXTAFTER(_xlfn.TEXTBEFORE(Table513[[#This Row],[rxnid]],"-"&amp;Table513[[#This Row],[enz]]),"RXN-")</f>
        <v>3HAD40_c_FWD</v>
      </c>
      <c r="E341">
        <f>_xlfn.XLOOKUP(Table513[[#This Row],[rxnid]],Table312[rxnid],Table312[kapp (1/s)],"")</f>
        <v>55.320475260660402</v>
      </c>
      <c r="F341">
        <f>(Table513[[#This Row],[kapp (1/s)]]-Table513[[#This Row],[old]])/Table513[[#This Row],[old]]</f>
        <v>0.47786854163139036</v>
      </c>
      <c r="G341">
        <f>ABS(Table513[[#This Row],[(new-old)/old]])</f>
        <v>0.47786854163139036</v>
      </c>
      <c r="H341" t="str" cm="1">
        <f t="array" ref="H341">IF(ROWS(_xlfn._xlws.FILTER(Table513[rxnid],Table513[enz]=Table513[[#This Row],[enz]]))&gt;1,"many","1")</f>
        <v>many</v>
      </c>
      <c r="I341" t="e" cm="1">
        <f t="array" ref="I341">IF(ROWS(_xlfn._xlws.FILTER(Table513[rxnid],Table513[rxn-no-enz]=Table513[[#This Row],[rxn-no-enz]]))&gt;1,"many","1")</f>
        <v>#N/A</v>
      </c>
      <c r="J341" t="str">
        <f>_xlfn.XLOOKUP(SUBSTITUTE(Table513[[#This Row],[rxnid]],"'",""),Table614[rxn],Table614[rxn],"no")</f>
        <v>no</v>
      </c>
      <c r="K341" t="str" cm="1">
        <f t="array" ref="K341">_xlfn.XLOOKUP(Table513[[#This Row],[rxnid]],"'"&amp;Table614[rxn]&amp;"'",Table614[expected kapp],"")</f>
        <v/>
      </c>
      <c r="M341" t="s">
        <v>8052</v>
      </c>
      <c r="N341">
        <v>1.9156430185998801</v>
      </c>
      <c r="P341" s="4"/>
      <c r="T341"/>
      <c r="AB341" s="7" t="s">
        <v>11169</v>
      </c>
      <c r="AC341" s="7" t="str">
        <f>_xlfn.TEXTBEFORE(Table815[[#This Row],[raw]]," ")</f>
        <v>ENZLOAD-ACOADS180_rm_FWD-rt1362</v>
      </c>
      <c r="AD341" s="7">
        <f>_xlfn.NUMBERVALUE(_xlfn.TEXTAFTER(Table815[[#This Row],[raw]]," "))</f>
        <v>4.7738219114444197E-8</v>
      </c>
      <c r="AF341" s="1" t="s">
        <v>3113</v>
      </c>
      <c r="AG341" s="1" t="s">
        <v>2778</v>
      </c>
      <c r="AH341" s="1">
        <v>4.3509804811225402E-3</v>
      </c>
      <c r="AI341" s="1" t="e">
        <f>_xlfn.TEXTAFTER(Table916[[#This Row],[type]],"-",-1)</f>
        <v>#N/A</v>
      </c>
      <c r="AJ341" s="1" t="str">
        <f ca="1">_xlfn.TEXTAFTER(_xlfn.TEXTBEFORE(Table916[[#This Row],[type]],"-"&amp;Table916[[#This Row],[rxn-no-enz]]),"RXN-")</f>
        <v>IGPS_c_FWD</v>
      </c>
      <c r="AK341" s="1" t="e">
        <f>_xlfn.TEXTBEFORE(Table916[[#This Row],[type]],"_",-1)</f>
        <v>#N/A</v>
      </c>
      <c r="AN341" t="s">
        <v>3125</v>
      </c>
      <c r="AO341" t="s">
        <v>2778</v>
      </c>
      <c r="AP341">
        <v>0.108902404117814</v>
      </c>
      <c r="AQ341" t="str">
        <f>_xlfn.TEXTBEFORE(Table17[[#This Row],[rxn]],"-",-1)</f>
        <v>RXN-IPPMIa_c_REV</v>
      </c>
    </row>
    <row r="342" spans="1:43" ht="17" x14ac:dyDescent="0.25">
      <c r="A342" t="s">
        <v>2833</v>
      </c>
      <c r="B342">
        <v>205.028364524111</v>
      </c>
      <c r="C342" t="str">
        <f>_xlfn.TEXTAFTER(Table513[[#This Row],[rxnid]],"-",-1)</f>
        <v>rt2190</v>
      </c>
      <c r="D342" t="str">
        <f>_xlfn.TEXTAFTER(_xlfn.TEXTBEFORE(Table513[[#This Row],[rxnid]],"-"&amp;Table513[[#This Row],[enz]]),"RXN-")</f>
        <v>3OAR180_c_FWD</v>
      </c>
      <c r="E342">
        <f>_xlfn.XLOOKUP(Table513[[#This Row],[rxnid]],Table312[rxnid],Table312[kapp (1/s)],"")</f>
        <v>45.148513406161499</v>
      </c>
      <c r="F342">
        <f>(Table513[[#This Row],[kapp (1/s)]]-Table513[[#This Row],[old]])/Table513[[#This Row],[old]]</f>
        <v>3.5411985701422988</v>
      </c>
      <c r="G342">
        <f>ABS(Table513[[#This Row],[(new-old)/old]])</f>
        <v>3.5411985701422988</v>
      </c>
      <c r="H342" t="str" cm="1">
        <f t="array" ref="H342">IF(ROWS(_xlfn._xlws.FILTER(Table513[rxnid],Table513[enz]=Table513[[#This Row],[enz]]))&gt;1,"many","1")</f>
        <v>many</v>
      </c>
      <c r="I342" t="e" cm="1">
        <f t="array" ref="I342">IF(ROWS(_xlfn._xlws.FILTER(Table513[rxnid],Table513[rxn-no-enz]=Table513[[#This Row],[rxn-no-enz]]))&gt;1,"many","1")</f>
        <v>#N/A</v>
      </c>
      <c r="J342" t="str">
        <f>_xlfn.XLOOKUP(SUBSTITUTE(Table513[[#This Row],[rxnid]],"'",""),Table614[rxn],Table614[rxn],"no")</f>
        <v>no</v>
      </c>
      <c r="K342" t="str" cm="1">
        <f t="array" ref="K342">_xlfn.XLOOKUP(Table513[[#This Row],[rxnid]],"'"&amp;Table614[rxn]&amp;"'",Table614[expected kapp],"")</f>
        <v/>
      </c>
      <c r="M342" t="s">
        <v>5679</v>
      </c>
      <c r="N342">
        <v>9.8582752192397098</v>
      </c>
      <c r="P342" s="4"/>
      <c r="T342"/>
      <c r="AB342" s="7" t="s">
        <v>11170</v>
      </c>
      <c r="AC342" s="7" t="str">
        <f>_xlfn.TEXTBEFORE(Table815[[#This Row],[raw]]," ")</f>
        <v>ENZLOAD-ACOADS181_rm_FWD-rt0477</v>
      </c>
      <c r="AD342" s="7">
        <f>_xlfn.NUMBERVALUE(_xlfn.TEXTAFTER(Table815[[#This Row],[raw]]," "))</f>
        <v>2.4175880468915999E-8</v>
      </c>
      <c r="AF342" s="1" t="s">
        <v>3114</v>
      </c>
      <c r="AG342" s="1" t="s">
        <v>2778</v>
      </c>
      <c r="AH342" s="9">
        <v>1.1972405860335201E-2</v>
      </c>
      <c r="AI342" s="1" t="e">
        <f>_xlfn.TEXTAFTER(Table916[[#This Row],[type]],"-",-1)</f>
        <v>#N/A</v>
      </c>
      <c r="AJ342" s="1" t="str">
        <f ca="1">_xlfn.TEXTAFTER(_xlfn.TEXTBEFORE(Table916[[#This Row],[type]],"-"&amp;Table916[[#This Row],[rxn-no-enz]]),"RXN-")</f>
        <v>ILEt_c_m_FWD</v>
      </c>
      <c r="AK342" s="1" t="e">
        <f>_xlfn.TEXTBEFORE(Table916[[#This Row],[type]],"_",-1)</f>
        <v>#N/A</v>
      </c>
      <c r="AN342" t="s">
        <v>3126</v>
      </c>
      <c r="AO342" t="s">
        <v>2778</v>
      </c>
      <c r="AP342">
        <v>0.108902404117814</v>
      </c>
      <c r="AQ342" t="str">
        <f>_xlfn.TEXTBEFORE(Table17[[#This Row],[rxn]],"-",-1)</f>
        <v>RXN-IPPMIb_c_REV</v>
      </c>
    </row>
    <row r="343" spans="1:43" ht="17" x14ac:dyDescent="0.25">
      <c r="A343" t="s">
        <v>2830</v>
      </c>
      <c r="B343">
        <v>205.028364524111</v>
      </c>
      <c r="C343" t="str">
        <f>_xlfn.TEXTAFTER(Table513[[#This Row],[rxnid]],"-",-1)</f>
        <v>rt2190</v>
      </c>
      <c r="D343" t="str">
        <f>_xlfn.TEXTAFTER(_xlfn.TEXTBEFORE(Table513[[#This Row],[rxnid]],"-"&amp;Table513[[#This Row],[enz]]),"RXN-")</f>
        <v>3OAR120_c_FWD</v>
      </c>
      <c r="E343">
        <f>_xlfn.XLOOKUP(Table513[[#This Row],[rxnid]],Table312[rxnid],Table312[kapp (1/s)],"")</f>
        <v>45.148513406161499</v>
      </c>
      <c r="F343">
        <f>(Table513[[#This Row],[kapp (1/s)]]-Table513[[#This Row],[old]])/Table513[[#This Row],[old]]</f>
        <v>3.5411985701422988</v>
      </c>
      <c r="G343">
        <f>ABS(Table513[[#This Row],[(new-old)/old]])</f>
        <v>3.5411985701422988</v>
      </c>
      <c r="H343" t="str" cm="1">
        <f t="array" ref="H343">IF(ROWS(_xlfn._xlws.FILTER(Table513[rxnid],Table513[enz]=Table513[[#This Row],[enz]]))&gt;1,"many","1")</f>
        <v>many</v>
      </c>
      <c r="I343" t="e" cm="1">
        <f t="array" ref="I343">IF(ROWS(_xlfn._xlws.FILTER(Table513[rxnid],Table513[rxn-no-enz]=Table513[[#This Row],[rxn-no-enz]]))&gt;1,"many","1")</f>
        <v>#N/A</v>
      </c>
      <c r="J343" t="str">
        <f>_xlfn.XLOOKUP(SUBSTITUTE(Table513[[#This Row],[rxnid]],"'",""),Table614[rxn],Table614[rxn],"no")</f>
        <v>no</v>
      </c>
      <c r="K343" t="str" cm="1">
        <f t="array" ref="K343">_xlfn.XLOOKUP(Table513[[#This Row],[rxnid]],"'"&amp;Table614[rxn]&amp;"'",Table614[expected kapp],"")</f>
        <v/>
      </c>
      <c r="M343" t="s">
        <v>2867</v>
      </c>
      <c r="N343">
        <v>9.8582752192397098</v>
      </c>
      <c r="P343" s="4"/>
      <c r="T343"/>
      <c r="AB343" s="7" t="s">
        <v>11171</v>
      </c>
      <c r="AC343" s="7" t="str">
        <f>_xlfn.TEXTBEFORE(Table815[[#This Row],[raw]]," ")</f>
        <v>ENZLOAD-ACOADS182_rm_FWD-rt0477</v>
      </c>
      <c r="AD343" s="7">
        <f>_xlfn.NUMBERVALUE(_xlfn.TEXTAFTER(Table815[[#This Row],[raw]]," "))</f>
        <v>2.4175880468915999E-8</v>
      </c>
      <c r="AF343" s="1" t="s">
        <v>3115</v>
      </c>
      <c r="AG343" s="1" t="s">
        <v>2778</v>
      </c>
      <c r="AH343" s="9">
        <v>1.1972405860335201E-2</v>
      </c>
      <c r="AI343" s="1" t="e">
        <f>_xlfn.TEXTAFTER(Table916[[#This Row],[type]],"-",-1)</f>
        <v>#N/A</v>
      </c>
      <c r="AJ343" s="1" t="str">
        <f ca="1">_xlfn.TEXTAFTER(_xlfn.TEXTBEFORE(Table916[[#This Row],[type]],"-"&amp;Table916[[#This Row],[rxn-no-enz]]),"RXN-")</f>
        <v>ILETA_m_REV</v>
      </c>
      <c r="AK343" s="1" t="e">
        <f>_xlfn.TEXTBEFORE(Table916[[#This Row],[type]],"_",-1)</f>
        <v>#N/A</v>
      </c>
      <c r="AN343" t="s">
        <v>3127</v>
      </c>
      <c r="AO343" t="s">
        <v>2778</v>
      </c>
      <c r="AP343">
        <v>0.108902404117814</v>
      </c>
      <c r="AQ343" t="str">
        <f>_xlfn.TEXTBEFORE(Table17[[#This Row],[rxn]],"-",-1)</f>
        <v>RXN-IPPS_c_FWD</v>
      </c>
    </row>
    <row r="344" spans="1:43" ht="17" x14ac:dyDescent="0.25">
      <c r="A344" t="s">
        <v>2831</v>
      </c>
      <c r="B344">
        <v>205.028364524111</v>
      </c>
      <c r="C344" t="str">
        <f>_xlfn.TEXTAFTER(Table513[[#This Row],[rxnid]],"-",-1)</f>
        <v>rt2190</v>
      </c>
      <c r="D344" t="str">
        <f>_xlfn.TEXTAFTER(_xlfn.TEXTBEFORE(Table513[[#This Row],[rxnid]],"-"&amp;Table513[[#This Row],[enz]]),"RXN-")</f>
        <v>3OAR140_c_FWD</v>
      </c>
      <c r="E344">
        <f>_xlfn.XLOOKUP(Table513[[#This Row],[rxnid]],Table312[rxnid],Table312[kapp (1/s)],"")</f>
        <v>45.148513406161499</v>
      </c>
      <c r="F344">
        <f>(Table513[[#This Row],[kapp (1/s)]]-Table513[[#This Row],[old]])/Table513[[#This Row],[old]]</f>
        <v>3.5411985701422988</v>
      </c>
      <c r="G344">
        <f>ABS(Table513[[#This Row],[(new-old)/old]])</f>
        <v>3.5411985701422988</v>
      </c>
      <c r="H344" t="str" cm="1">
        <f t="array" ref="H344">IF(ROWS(_xlfn._xlws.FILTER(Table513[rxnid],Table513[enz]=Table513[[#This Row],[enz]]))&gt;1,"many","1")</f>
        <v>many</v>
      </c>
      <c r="I344" t="e" cm="1">
        <f t="array" ref="I344">IF(ROWS(_xlfn._xlws.FILTER(Table513[rxnid],Table513[rxn-no-enz]=Table513[[#This Row],[rxn-no-enz]]))&gt;1,"many","1")</f>
        <v>#N/A</v>
      </c>
      <c r="J344" t="str">
        <f>_xlfn.XLOOKUP(SUBSTITUTE(Table513[[#This Row],[rxnid]],"'",""),Table614[rxn],Table614[rxn],"no")</f>
        <v>no</v>
      </c>
      <c r="K344" t="str" cm="1">
        <f t="array" ref="K344">_xlfn.XLOOKUP(Table513[[#This Row],[rxnid]],"'"&amp;Table614[rxn]&amp;"'",Table614[expected kapp],"")</f>
        <v/>
      </c>
      <c r="M344" t="s">
        <v>7812</v>
      </c>
      <c r="N344">
        <v>1.6653771980177801</v>
      </c>
      <c r="P344" s="4"/>
      <c r="T344"/>
      <c r="AB344" s="7" t="s">
        <v>11172</v>
      </c>
      <c r="AC344" s="7" t="str">
        <f>_xlfn.TEXTBEFORE(Table815[[#This Row],[raw]]," ")</f>
        <v>ENZLOAD-ACOATA_c_FWD-rt0302</v>
      </c>
      <c r="AD344" s="7">
        <f>_xlfn.NUMBERVALUE(_xlfn.TEXTAFTER(Table815[[#This Row],[raw]]," "))</f>
        <v>1.8687608668178899E-8</v>
      </c>
      <c r="AF344" s="1" t="s">
        <v>3116</v>
      </c>
      <c r="AG344" s="1" t="s">
        <v>2778</v>
      </c>
      <c r="AH344" s="9">
        <v>1.1972405860335201E-2</v>
      </c>
      <c r="AI344" s="1" t="e">
        <f>_xlfn.TEXTAFTER(Table916[[#This Row],[type]],"-",-1)</f>
        <v>#N/A</v>
      </c>
      <c r="AJ344" s="1" t="str">
        <f ca="1">_xlfn.TEXTAFTER(_xlfn.TEXTBEFORE(Table916[[#This Row],[type]],"-"&amp;Table916[[#This Row],[rxn-no-enz]]),"RXN-")</f>
        <v>ILETRS_c_FWD</v>
      </c>
      <c r="AK344" s="1" t="e">
        <f>_xlfn.TEXTBEFORE(Table916[[#This Row],[type]],"_",-1)</f>
        <v>#N/A</v>
      </c>
      <c r="AN344" t="s">
        <v>3128</v>
      </c>
      <c r="AO344" t="s">
        <v>2778</v>
      </c>
      <c r="AP344">
        <v>0.18519753769702799</v>
      </c>
      <c r="AQ344" t="str">
        <f>_xlfn.TEXTBEFORE(Table17[[#This Row],[rxn]],"-",-1)</f>
        <v>RXN-KARA1i_m_FWD</v>
      </c>
    </row>
    <row r="345" spans="1:43" ht="17" x14ac:dyDescent="0.25">
      <c r="A345" t="s">
        <v>2835</v>
      </c>
      <c r="B345">
        <v>205.028364524111</v>
      </c>
      <c r="C345" t="str">
        <f>_xlfn.TEXTAFTER(Table513[[#This Row],[rxnid]],"-",-1)</f>
        <v>rt2190</v>
      </c>
      <c r="D345" t="str">
        <f>_xlfn.TEXTAFTER(_xlfn.TEXTBEFORE(Table513[[#This Row],[rxnid]],"-"&amp;Table513[[#This Row],[enz]]),"RXN-")</f>
        <v>3OAR60_c_FWD</v>
      </c>
      <c r="E345">
        <f>_xlfn.XLOOKUP(Table513[[#This Row],[rxnid]],Table312[rxnid],Table312[kapp (1/s)],"")</f>
        <v>45.148513406161499</v>
      </c>
      <c r="F345">
        <f>(Table513[[#This Row],[kapp (1/s)]]-Table513[[#This Row],[old]])/Table513[[#This Row],[old]]</f>
        <v>3.5411985701422988</v>
      </c>
      <c r="G345">
        <f>ABS(Table513[[#This Row],[(new-old)/old]])</f>
        <v>3.5411985701422988</v>
      </c>
      <c r="H345" t="str" cm="1">
        <f t="array" ref="H345">IF(ROWS(_xlfn._xlws.FILTER(Table513[rxnid],Table513[enz]=Table513[[#This Row],[enz]]))&gt;1,"many","1")</f>
        <v>many</v>
      </c>
      <c r="I345" t="e" cm="1">
        <f t="array" ref="I345">IF(ROWS(_xlfn._xlws.FILTER(Table513[rxnid],Table513[rxn-no-enz]=Table513[[#This Row],[rxn-no-enz]]))&gt;1,"many","1")</f>
        <v>#N/A</v>
      </c>
      <c r="J345" t="str">
        <f>_xlfn.XLOOKUP(SUBSTITUTE(Table513[[#This Row],[rxnid]],"'",""),Table614[rxn],Table614[rxn],"no")</f>
        <v>no</v>
      </c>
      <c r="K345" t="str" cm="1">
        <f t="array" ref="K345">_xlfn.XLOOKUP(Table513[[#This Row],[rxnid]],"'"&amp;Table614[rxn]&amp;"'",Table614[expected kapp],"")</f>
        <v/>
      </c>
      <c r="M345" t="s">
        <v>7810</v>
      </c>
      <c r="N345">
        <v>1.6653771980177801</v>
      </c>
      <c r="P345" s="4"/>
      <c r="T345"/>
      <c r="AB345" s="7" t="s">
        <v>11173</v>
      </c>
      <c r="AC345" s="7" t="str">
        <f>_xlfn.TEXTBEFORE(Table815[[#This Row],[raw]]," ")</f>
        <v>ENZLOAD-ACONTa_m_FWD-rt6232</v>
      </c>
      <c r="AD345" s="7">
        <f>_xlfn.NUMBERVALUE(_xlfn.TEXTAFTER(Table815[[#This Row],[raw]]," "))</f>
        <v>2.71936099017098E-8</v>
      </c>
      <c r="AF345" s="1" t="s">
        <v>3117</v>
      </c>
      <c r="AG345" s="1" t="s">
        <v>2778</v>
      </c>
      <c r="AH345" s="1">
        <v>2.08557881869866E-2</v>
      </c>
      <c r="AI345" s="1" t="e">
        <f>_xlfn.TEXTAFTER(Table916[[#This Row],[type]],"-",-1)</f>
        <v>#N/A</v>
      </c>
      <c r="AJ345" s="1" t="str">
        <f ca="1">_xlfn.TEXTAFTER(_xlfn.TEXTBEFORE(Table916[[#This Row],[type]],"-"&amp;Table916[[#This Row],[rxn-no-enz]]),"RXN-")</f>
        <v>IMPC_c_FWD</v>
      </c>
      <c r="AK345" s="1" t="e">
        <f>_xlfn.TEXTBEFORE(Table916[[#This Row],[type]],"_",-1)</f>
        <v>#N/A</v>
      </c>
      <c r="AN345" t="s">
        <v>3129</v>
      </c>
      <c r="AO345" t="s">
        <v>2778</v>
      </c>
      <c r="AP345">
        <v>5.3660107796354502E-2</v>
      </c>
      <c r="AQ345" t="str">
        <f>_xlfn.TEXTBEFORE(Table17[[#This Row],[rxn]],"-",-1)</f>
        <v>RXN-KARA2i_m_FWD</v>
      </c>
    </row>
    <row r="346" spans="1:43" ht="17" x14ac:dyDescent="0.25">
      <c r="A346" t="s">
        <v>2836</v>
      </c>
      <c r="B346">
        <v>205.028364524111</v>
      </c>
      <c r="C346" t="str">
        <f>_xlfn.TEXTAFTER(Table513[[#This Row],[rxnid]],"-",-1)</f>
        <v>rt2190</v>
      </c>
      <c r="D346" t="str">
        <f>_xlfn.TEXTAFTER(_xlfn.TEXTBEFORE(Table513[[#This Row],[rxnid]],"-"&amp;Table513[[#This Row],[enz]]),"RXN-")</f>
        <v>3OAR80_c_FWD</v>
      </c>
      <c r="E346">
        <f>_xlfn.XLOOKUP(Table513[[#This Row],[rxnid]],Table312[rxnid],Table312[kapp (1/s)],"")</f>
        <v>45.148513406161499</v>
      </c>
      <c r="F346">
        <f>(Table513[[#This Row],[kapp (1/s)]]-Table513[[#This Row],[old]])/Table513[[#This Row],[old]]</f>
        <v>3.5411985701422988</v>
      </c>
      <c r="G346">
        <f>ABS(Table513[[#This Row],[(new-old)/old]])</f>
        <v>3.5411985701422988</v>
      </c>
      <c r="H346" t="str" cm="1">
        <f t="array" ref="H346">IF(ROWS(_xlfn._xlws.FILTER(Table513[rxnid],Table513[enz]=Table513[[#This Row],[enz]]))&gt;1,"many","1")</f>
        <v>many</v>
      </c>
      <c r="I346" t="e" cm="1">
        <f t="array" ref="I346">IF(ROWS(_xlfn._xlws.FILTER(Table513[rxnid],Table513[rxn-no-enz]=Table513[[#This Row],[rxn-no-enz]]))&gt;1,"many","1")</f>
        <v>#N/A</v>
      </c>
      <c r="J346" t="str">
        <f>_xlfn.XLOOKUP(SUBSTITUTE(Table513[[#This Row],[rxnid]],"'",""),Table614[rxn],Table614[rxn],"no")</f>
        <v>no</v>
      </c>
      <c r="K346" t="str" cm="1">
        <f t="array" ref="K346">_xlfn.XLOOKUP(Table513[[#This Row],[rxnid]],"'"&amp;Table614[rxn]&amp;"'",Table614[expected kapp],"")</f>
        <v/>
      </c>
      <c r="M346" t="s">
        <v>6214</v>
      </c>
      <c r="N346">
        <v>0.93426466315829604</v>
      </c>
      <c r="P346" s="4"/>
      <c r="T346"/>
      <c r="AB346" s="7" t="s">
        <v>11174</v>
      </c>
      <c r="AC346" s="7" t="str">
        <f>_xlfn.TEXTBEFORE(Table815[[#This Row],[raw]]," ")</f>
        <v>ENZLOAD-ACONTb_m_FWD-rt6232</v>
      </c>
      <c r="AD346" s="7">
        <f>_xlfn.NUMBERVALUE(_xlfn.TEXTAFTER(Table815[[#This Row],[raw]]," "))</f>
        <v>2.71936099017098E-8</v>
      </c>
      <c r="AF346" s="1" t="s">
        <v>3118</v>
      </c>
      <c r="AG346" s="1" t="s">
        <v>2778</v>
      </c>
      <c r="AH346" s="1">
        <v>8.1205148244054004E-3</v>
      </c>
      <c r="AI346" s="1" t="e">
        <f>_xlfn.TEXTAFTER(Table916[[#This Row],[type]],"-",-1)</f>
        <v>#N/A</v>
      </c>
      <c r="AJ346" s="1" t="str">
        <f ca="1">_xlfn.TEXTAFTER(_xlfn.TEXTBEFORE(Table916[[#This Row],[type]],"-"&amp;Table916[[#This Row],[rxn-no-enz]]),"RXN-")</f>
        <v>IMPD_c_FWD</v>
      </c>
      <c r="AK346" s="1" t="e">
        <f>_xlfn.TEXTBEFORE(Table916[[#This Row],[type]],"_",-1)</f>
        <v>#N/A</v>
      </c>
      <c r="AN346" t="s">
        <v>3130</v>
      </c>
      <c r="AO346" t="s">
        <v>2778</v>
      </c>
      <c r="AP346">
        <v>0.22896101304004701</v>
      </c>
      <c r="AQ346" t="str">
        <f>_xlfn.TEXTBEFORE(Table17[[#This Row],[rxn]],"-",-1)</f>
        <v>RXN-Kt_c_e_FWD</v>
      </c>
    </row>
    <row r="347" spans="1:43" ht="17" x14ac:dyDescent="0.25">
      <c r="A347" t="s">
        <v>2832</v>
      </c>
      <c r="B347">
        <v>205.028364524111</v>
      </c>
      <c r="C347" t="str">
        <f>_xlfn.TEXTAFTER(Table513[[#This Row],[rxnid]],"-",-1)</f>
        <v>rt2190</v>
      </c>
      <c r="D347" t="str">
        <f>_xlfn.TEXTAFTER(_xlfn.TEXTBEFORE(Table513[[#This Row],[rxnid]],"-"&amp;Table513[[#This Row],[enz]]),"RXN-")</f>
        <v>3OAR160_c_FWD</v>
      </c>
      <c r="E347">
        <f>_xlfn.XLOOKUP(Table513[[#This Row],[rxnid]],Table312[rxnid],Table312[kapp (1/s)],"")</f>
        <v>45.148513406161499</v>
      </c>
      <c r="F347">
        <f>(Table513[[#This Row],[kapp (1/s)]]-Table513[[#This Row],[old]])/Table513[[#This Row],[old]]</f>
        <v>3.5411985701422988</v>
      </c>
      <c r="G347">
        <f>ABS(Table513[[#This Row],[(new-old)/old]])</f>
        <v>3.5411985701422988</v>
      </c>
      <c r="H347" t="str" cm="1">
        <f t="array" ref="H347">IF(ROWS(_xlfn._xlws.FILTER(Table513[rxnid],Table513[enz]=Table513[[#This Row],[enz]]))&gt;1,"many","1")</f>
        <v>many</v>
      </c>
      <c r="I347" t="e" cm="1">
        <f t="array" ref="I347">IF(ROWS(_xlfn._xlws.FILTER(Table513[rxnid],Table513[rxn-no-enz]=Table513[[#This Row],[rxn-no-enz]]))&gt;1,"many","1")</f>
        <v>#N/A</v>
      </c>
      <c r="J347" t="str">
        <f>_xlfn.XLOOKUP(SUBSTITUTE(Table513[[#This Row],[rxnid]],"'",""),Table614[rxn],Table614[rxn],"no")</f>
        <v>no</v>
      </c>
      <c r="K347" t="str" cm="1">
        <f t="array" ref="K347">_xlfn.XLOOKUP(Table513[[#This Row],[rxnid]],"'"&amp;Table614[rxn]&amp;"'",Table614[expected kapp],"")</f>
        <v/>
      </c>
      <c r="M347" t="s">
        <v>6213</v>
      </c>
      <c r="N347">
        <v>0.93426466315829604</v>
      </c>
      <c r="P347" s="4"/>
      <c r="T347"/>
      <c r="AB347" s="7" t="s">
        <v>11175</v>
      </c>
      <c r="AC347" s="7" t="str">
        <f>_xlfn.TEXTBEFORE(Table815[[#This Row],[raw]]," ")</f>
        <v>ENZLOAD-ACOTAi_m_FWD-rt6510</v>
      </c>
      <c r="AD347" s="7">
        <f>_xlfn.NUMBERVALUE(_xlfn.TEXTAFTER(Table815[[#This Row],[raw]]," "))</f>
        <v>1.8004844617747799E-7</v>
      </c>
      <c r="AF347" s="1" t="s">
        <v>3119</v>
      </c>
      <c r="AG347" s="1" t="s">
        <v>2778</v>
      </c>
      <c r="AH347" s="1">
        <v>5.2236009342834303E-3</v>
      </c>
      <c r="AI347" s="1" t="e">
        <f>_xlfn.TEXTAFTER(Table916[[#This Row],[type]],"-",-1)</f>
        <v>#N/A</v>
      </c>
      <c r="AJ347" s="1" t="str">
        <f ca="1">_xlfn.TEXTAFTER(_xlfn.TEXTBEFORE(Table916[[#This Row],[type]],"-"&amp;Table916[[#This Row],[rxn-no-enz]]),"RXN-")</f>
        <v>INOSTt_c_rm_FWD</v>
      </c>
      <c r="AK347" s="1" t="e">
        <f>_xlfn.TEXTBEFORE(Table916[[#This Row],[type]],"_",-1)</f>
        <v>#N/A</v>
      </c>
      <c r="AN347" t="s">
        <v>7161</v>
      </c>
      <c r="AO347" t="s">
        <v>2778</v>
      </c>
      <c r="AP347">
        <v>0.108902404117814</v>
      </c>
      <c r="AQ347" t="str">
        <f>_xlfn.TEXTBEFORE(Table17[[#This Row],[rxn]],"-",-1)</f>
        <v>RXN-LEUTA_c_REV</v>
      </c>
    </row>
    <row r="348" spans="1:43" ht="17" x14ac:dyDescent="0.25">
      <c r="A348" t="s">
        <v>2834</v>
      </c>
      <c r="B348">
        <v>205.028364524111</v>
      </c>
      <c r="C348" t="str">
        <f>_xlfn.TEXTAFTER(Table513[[#This Row],[rxnid]],"-",-1)</f>
        <v>rt2190</v>
      </c>
      <c r="D348" t="str">
        <f>_xlfn.TEXTAFTER(_xlfn.TEXTBEFORE(Table513[[#This Row],[rxnid]],"-"&amp;Table513[[#This Row],[enz]]),"RXN-")</f>
        <v>3OAR40_c_FWD</v>
      </c>
      <c r="E348">
        <f>_xlfn.XLOOKUP(Table513[[#This Row],[rxnid]],Table312[rxnid],Table312[kapp (1/s)],"")</f>
        <v>45.148513406161499</v>
      </c>
      <c r="F348">
        <f>(Table513[[#This Row],[kapp (1/s)]]-Table513[[#This Row],[old]])/Table513[[#This Row],[old]]</f>
        <v>3.5411985701422988</v>
      </c>
      <c r="G348">
        <f>ABS(Table513[[#This Row],[(new-old)/old]])</f>
        <v>3.5411985701422988</v>
      </c>
      <c r="H348" t="str" cm="1">
        <f t="array" ref="H348">IF(ROWS(_xlfn._xlws.FILTER(Table513[rxnid],Table513[enz]=Table513[[#This Row],[enz]]))&gt;1,"many","1")</f>
        <v>many</v>
      </c>
      <c r="I348" t="e" cm="1">
        <f t="array" ref="I348">IF(ROWS(_xlfn._xlws.FILTER(Table513[rxnid],Table513[rxn-no-enz]=Table513[[#This Row],[rxn-no-enz]]))&gt;1,"many","1")</f>
        <v>#N/A</v>
      </c>
      <c r="J348" t="str">
        <f>_xlfn.XLOOKUP(SUBSTITUTE(Table513[[#This Row],[rxnid]],"'",""),Table614[rxn],Table614[rxn],"no")</f>
        <v>no</v>
      </c>
      <c r="K348" t="str" cm="1">
        <f t="array" ref="K348">_xlfn.XLOOKUP(Table513[[#This Row],[rxnid]],"'"&amp;Table614[rxn]&amp;"'",Table614[expected kapp],"")</f>
        <v/>
      </c>
      <c r="M348" t="s">
        <v>6006</v>
      </c>
      <c r="N348">
        <v>0.469281204602152</v>
      </c>
      <c r="P348" s="4"/>
      <c r="T348"/>
      <c r="AB348" s="7" t="s">
        <v>11176</v>
      </c>
      <c r="AC348" s="7" t="str">
        <f>_xlfn.TEXTBEFORE(Table815[[#This Row],[raw]]," ")</f>
        <v>ENZLOAD-ACt_c_m_FWD-rt5456</v>
      </c>
      <c r="AD348" s="7">
        <f>_xlfn.NUMBERVALUE(_xlfn.TEXTAFTER(Table815[[#This Row],[raw]]," "))</f>
        <v>0</v>
      </c>
      <c r="AF348" s="1" t="s">
        <v>3120</v>
      </c>
      <c r="AG348" s="1" t="s">
        <v>2778</v>
      </c>
      <c r="AH348" s="1">
        <v>5.2236009342834303E-3</v>
      </c>
      <c r="AI348" s="1" t="e">
        <f>_xlfn.TEXTAFTER(Table916[[#This Row],[type]],"-",-1)</f>
        <v>#N/A</v>
      </c>
      <c r="AJ348" s="1" t="str">
        <f ca="1">_xlfn.TEXTAFTER(_xlfn.TEXTBEFORE(Table916[[#This Row],[type]],"-"&amp;Table916[[#This Row],[rxn-no-enz]]),"RXN-")</f>
        <v>INOSTtps_e_FWD</v>
      </c>
      <c r="AK348" s="1" t="e">
        <f>_xlfn.TEXTBEFORE(Table916[[#This Row],[type]],"_",-1)</f>
        <v>#N/A</v>
      </c>
      <c r="AN348" t="s">
        <v>3135</v>
      </c>
      <c r="AO348" t="s">
        <v>2778</v>
      </c>
      <c r="AP348">
        <v>0.108902404117814</v>
      </c>
      <c r="AQ348" t="str">
        <f>_xlfn.TEXTBEFORE(Table17[[#This Row],[rxn]],"-",-1)</f>
        <v>RXN-LEUTRS_c_FWD</v>
      </c>
    </row>
    <row r="349" spans="1:43" ht="17" x14ac:dyDescent="0.25">
      <c r="A349" t="s">
        <v>2829</v>
      </c>
      <c r="B349">
        <v>205.028364524111</v>
      </c>
      <c r="C349" t="str">
        <f>_xlfn.TEXTAFTER(Table513[[#This Row],[rxnid]],"-",-1)</f>
        <v>rt2190</v>
      </c>
      <c r="D349" t="str">
        <f>_xlfn.TEXTAFTER(_xlfn.TEXTBEFORE(Table513[[#This Row],[rxnid]],"-"&amp;Table513[[#This Row],[enz]]),"RXN-")</f>
        <v>3OAR100_c_FWD</v>
      </c>
      <c r="E349">
        <f>_xlfn.XLOOKUP(Table513[[#This Row],[rxnid]],Table312[rxnid],Table312[kapp (1/s)],"")</f>
        <v>45.148513406161499</v>
      </c>
      <c r="F349">
        <f>(Table513[[#This Row],[kapp (1/s)]]-Table513[[#This Row],[old]])/Table513[[#This Row],[old]]</f>
        <v>3.5411985701422988</v>
      </c>
      <c r="G349">
        <f>ABS(Table513[[#This Row],[(new-old)/old]])</f>
        <v>3.5411985701422988</v>
      </c>
      <c r="H349" t="str" cm="1">
        <f t="array" ref="H349">IF(ROWS(_xlfn._xlws.FILTER(Table513[rxnid],Table513[enz]=Table513[[#This Row],[enz]]))&gt;1,"many","1")</f>
        <v>many</v>
      </c>
      <c r="I349" t="e" cm="1">
        <f t="array" ref="I349">IF(ROWS(_xlfn._xlws.FILTER(Table513[rxnid],Table513[rxn-no-enz]=Table513[[#This Row],[rxn-no-enz]]))&gt;1,"many","1")</f>
        <v>#N/A</v>
      </c>
      <c r="J349" t="str">
        <f>_xlfn.XLOOKUP(SUBSTITUTE(Table513[[#This Row],[rxnid]],"'",""),Table614[rxn],Table614[rxn],"no")</f>
        <v>no</v>
      </c>
      <c r="K349" t="str" cm="1">
        <f t="array" ref="K349">_xlfn.XLOOKUP(Table513[[#This Row],[rxnid]],"'"&amp;Table614[rxn]&amp;"'",Table614[expected kapp],"")</f>
        <v/>
      </c>
      <c r="M349" t="s">
        <v>6007</v>
      </c>
      <c r="N349">
        <v>0.469281204602152</v>
      </c>
      <c r="P349" s="4"/>
      <c r="T349"/>
      <c r="AB349" s="7" t="s">
        <v>11177</v>
      </c>
      <c r="AC349" s="7" t="str">
        <f>_xlfn.TEXTBEFORE(Table815[[#This Row],[raw]]," ")</f>
        <v>ENZLOAD-ADK1_c_FWD-rt3932</v>
      </c>
      <c r="AD349" s="7">
        <f>_xlfn.NUMBERVALUE(_xlfn.TEXTAFTER(Table815[[#This Row],[raw]]," "))</f>
        <v>1.96800213913276E-7</v>
      </c>
      <c r="AF349" s="1" t="s">
        <v>3121</v>
      </c>
      <c r="AG349" s="1" t="s">
        <v>2778</v>
      </c>
      <c r="AH349" s="1">
        <v>8.9801775857439598E-4</v>
      </c>
      <c r="AI349" s="1" t="e">
        <f>_xlfn.TEXTAFTER(Table916[[#This Row],[type]],"-",-1)</f>
        <v>#N/A</v>
      </c>
      <c r="AJ349" s="1" t="str">
        <f ca="1">_xlfn.TEXTAFTER(_xlfn.TEXTBEFORE(Table916[[#This Row],[type]],"-"&amp;Table916[[#This Row],[rxn-no-enz]]),"RXN-")</f>
        <v>IPCS_g_FWD</v>
      </c>
      <c r="AK349" s="1" t="e">
        <f>_xlfn.TEXTBEFORE(Table916[[#This Row],[type]],"_",-1)</f>
        <v>#N/A</v>
      </c>
      <c r="AN349" t="s">
        <v>3139</v>
      </c>
      <c r="AO349" t="s">
        <v>2778</v>
      </c>
      <c r="AP349" s="3">
        <v>7.1925111860319999E-6</v>
      </c>
      <c r="AQ349" t="str">
        <f>_xlfn.TEXTBEFORE(Table17[[#This Row],[rxn]],"-",-1)</f>
        <v>RXN-LINOLNCOAt_c_rm_REV</v>
      </c>
    </row>
    <row r="350" spans="1:43" ht="17" x14ac:dyDescent="0.25">
      <c r="A350" t="s">
        <v>3305</v>
      </c>
      <c r="B350">
        <v>4.1874419302069104</v>
      </c>
      <c r="C350" t="str">
        <f>_xlfn.TEXTAFTER(Table513[[#This Row],[rxnid]],"-",-1)</f>
        <v>rt8465</v>
      </c>
      <c r="D350" t="str">
        <f>_xlfn.TEXTAFTER(_xlfn.TEXTBEFORE(Table513[[#This Row],[rxnid]],"-"&amp;Table513[[#This Row],[enz]]),"RXN-")</f>
        <v>SACCD1_c_FWD</v>
      </c>
      <c r="E350">
        <f>_xlfn.XLOOKUP(Table513[[#This Row],[rxnid]],Table312[rxnid],Table312[kapp (1/s)],"")</f>
        <v>1.4639184495045301</v>
      </c>
      <c r="F350">
        <f>(Table513[[#This Row],[kapp (1/s)]]-Table513[[#This Row],[old]])/Table513[[#This Row],[old]]</f>
        <v>1.8604338797862472</v>
      </c>
      <c r="G350">
        <f>ABS(Table513[[#This Row],[(new-old)/old]])</f>
        <v>1.8604338797862472</v>
      </c>
      <c r="H350" t="str" cm="1">
        <f t="array" ref="H350">IF(ROWS(_xlfn._xlws.FILTER(Table513[rxnid],Table513[enz]=Table513[[#This Row],[enz]]))&gt;1,"many","1")</f>
        <v>many</v>
      </c>
      <c r="I350" t="e" cm="1">
        <f t="array" ref="I350">IF(ROWS(_xlfn._xlws.FILTER(Table513[rxnid],Table513[rxn-no-enz]=Table513[[#This Row],[rxn-no-enz]]))&gt;1,"many","1")</f>
        <v>#N/A</v>
      </c>
      <c r="J350" t="str">
        <f>_xlfn.XLOOKUP(SUBSTITUTE(Table513[[#This Row],[rxnid]],"'",""),Table614[rxn],Table614[rxn],"no")</f>
        <v>no</v>
      </c>
      <c r="K350" t="str" cm="1">
        <f t="array" ref="K350">_xlfn.XLOOKUP(Table513[[#This Row],[rxnid]],"'"&amp;Table614[rxn]&amp;"'",Table614[expected kapp],"")</f>
        <v/>
      </c>
      <c r="M350" t="s">
        <v>6009</v>
      </c>
      <c r="N350">
        <v>0.469281204602152</v>
      </c>
      <c r="P350" s="4"/>
      <c r="T350"/>
      <c r="AB350" s="7" t="s">
        <v>11178</v>
      </c>
      <c r="AC350" s="7" t="str">
        <f>_xlfn.TEXTBEFORE(Table815[[#This Row],[raw]]," ")</f>
        <v>ENZLOAD-ADMDC_c_FWD-rt2849</v>
      </c>
      <c r="AD350" s="7">
        <f>_xlfn.NUMBERVALUE(_xlfn.TEXTAFTER(Table815[[#This Row],[raw]]," "))</f>
        <v>2.24333452169393E-8</v>
      </c>
      <c r="AF350" s="1" t="s">
        <v>3122</v>
      </c>
      <c r="AG350" s="1" t="s">
        <v>2778</v>
      </c>
      <c r="AH350" s="1">
        <v>2.4530540593720201E-2</v>
      </c>
      <c r="AI350" s="1" t="e">
        <f>_xlfn.TEXTAFTER(Table916[[#This Row],[type]],"-",-1)</f>
        <v>#N/A</v>
      </c>
      <c r="AJ350" s="1" t="str">
        <f ca="1">_xlfn.TEXTAFTER(_xlfn.TEXTBEFORE(Table916[[#This Row],[type]],"-"&amp;Table916[[#This Row],[rxn-no-enz]]),"RXN-")</f>
        <v>IPDDI_c_FWD</v>
      </c>
      <c r="AK350" s="1" t="e">
        <f>_xlfn.TEXTBEFORE(Table916[[#This Row],[type]],"_",-1)</f>
        <v>#N/A</v>
      </c>
      <c r="AN350" t="s">
        <v>3140</v>
      </c>
      <c r="AO350" t="s">
        <v>2778</v>
      </c>
      <c r="AP350">
        <v>2.7651591269693701E-2</v>
      </c>
      <c r="AQ350" t="str">
        <f>_xlfn.TEXTBEFORE(Table17[[#This Row],[rxn]],"-",-1)</f>
        <v>RXN-LNS14DMy_c_FWD</v>
      </c>
    </row>
    <row r="351" spans="1:43" ht="17" x14ac:dyDescent="0.25">
      <c r="A351" t="s">
        <v>3220</v>
      </c>
      <c r="B351">
        <v>1.7586769722989799</v>
      </c>
      <c r="C351" t="str">
        <f>_xlfn.TEXTAFTER(Table513[[#This Row],[rxnid]],"-",-1)</f>
        <v>rt4380</v>
      </c>
      <c r="D351" t="str">
        <f>_xlfn.TEXTAFTER(_xlfn.TEXTBEFORE(Table513[[#This Row],[rxnid]],"-"&amp;Table513[[#This Row],[enz]]),"RXN-")</f>
        <v>PEMT_rm_FWD</v>
      </c>
      <c r="E351">
        <f>_xlfn.XLOOKUP(Table513[[#This Row],[rxnid]],Table312[rxnid],Table312[kapp (1/s)],"")</f>
        <v>1.7936543434541701</v>
      </c>
      <c r="F351">
        <f>(Table513[[#This Row],[kapp (1/s)]]-Table513[[#This Row],[old]])/Table513[[#This Row],[old]]</f>
        <v>-1.9500619661105782E-2</v>
      </c>
      <c r="G351">
        <f>ABS(Table513[[#This Row],[(new-old)/old]])</f>
        <v>1.9500619661105782E-2</v>
      </c>
      <c r="H351" t="str" cm="1">
        <f t="array" ref="H351">IF(ROWS(_xlfn._xlws.FILTER(Table513[rxnid],Table513[enz]=Table513[[#This Row],[enz]]))&gt;1,"many","1")</f>
        <v>many</v>
      </c>
      <c r="I351" t="e" cm="1">
        <f t="array" ref="I351">IF(ROWS(_xlfn._xlws.FILTER(Table513[rxnid],Table513[rxn-no-enz]=Table513[[#This Row],[rxn-no-enz]]))&gt;1,"many","1")</f>
        <v>#N/A</v>
      </c>
      <c r="J351" t="str">
        <f>_xlfn.XLOOKUP(SUBSTITUTE(Table513[[#This Row],[rxnid]],"'",""),Table614[rxn],Table614[rxn],"no")</f>
        <v>no</v>
      </c>
      <c r="K351" t="str" cm="1">
        <f t="array" ref="K351">_xlfn.XLOOKUP(Table513[[#This Row],[rxnid]],"'"&amp;Table614[rxn]&amp;"'",Table614[expected kapp],"")</f>
        <v/>
      </c>
      <c r="M351" t="s">
        <v>6010</v>
      </c>
      <c r="N351">
        <v>0.469281204602152</v>
      </c>
      <c r="P351" s="4"/>
      <c r="T351"/>
      <c r="AB351" s="7" t="s">
        <v>11179</v>
      </c>
      <c r="AC351" s="7" t="str">
        <f>_xlfn.TEXTBEFORE(Table815[[#This Row],[raw]]," ")</f>
        <v>ENZLOAD-ADNK1_c_FWD-rt0017</v>
      </c>
      <c r="AD351" s="7">
        <f>_xlfn.NUMBERVALUE(_xlfn.TEXTAFTER(Table815[[#This Row],[raw]]," "))</f>
        <v>7.5260652975055004E-7</v>
      </c>
      <c r="AF351" s="1" t="s">
        <v>3123</v>
      </c>
      <c r="AG351" s="1" t="s">
        <v>2778</v>
      </c>
      <c r="AH351" s="1">
        <v>2.5841830370664998E-2</v>
      </c>
      <c r="AI351" s="1" t="e">
        <f>_xlfn.TEXTAFTER(Table916[[#This Row],[type]],"-",-1)</f>
        <v>#N/A</v>
      </c>
      <c r="AJ351" s="1" t="str">
        <f ca="1">_xlfn.TEXTAFTER(_xlfn.TEXTBEFORE(Table916[[#This Row],[type]],"-"&amp;Table916[[#This Row],[rxn-no-enz]]),"RXN-")</f>
        <v>IPDPt_c_l_REV</v>
      </c>
      <c r="AK351" s="1" t="e">
        <f>_xlfn.TEXTBEFORE(Table916[[#This Row],[type]],"_",-1)</f>
        <v>#N/A</v>
      </c>
      <c r="AN351" t="s">
        <v>3141</v>
      </c>
      <c r="AO351" t="s">
        <v>2778</v>
      </c>
      <c r="AP351">
        <v>2.7651591269693701E-2</v>
      </c>
      <c r="AQ351" t="str">
        <f>_xlfn.TEXTBEFORE(Table17[[#This Row],[rxn]],"-",-1)</f>
        <v>RXN-LNSTLS_c_FWD</v>
      </c>
    </row>
    <row r="352" spans="1:43" ht="17" x14ac:dyDescent="0.25">
      <c r="A352" t="s">
        <v>3219</v>
      </c>
      <c r="B352">
        <v>1.7586769722989799</v>
      </c>
      <c r="C352" t="str">
        <f>_xlfn.TEXTAFTER(Table513[[#This Row],[rxnid]],"-",-1)</f>
        <v>rt4380</v>
      </c>
      <c r="D352" t="str">
        <f>_xlfn.TEXTAFTER(_xlfn.TEXTBEFORE(Table513[[#This Row],[rxnid]],"-"&amp;Table513[[#This Row],[enz]]),"RXN-")</f>
        <v>PDMEMT_rm_FWD</v>
      </c>
      <c r="E352">
        <f>_xlfn.XLOOKUP(Table513[[#This Row],[rxnid]],Table312[rxnid],Table312[kapp (1/s)],"")</f>
        <v>1.7936543434541701</v>
      </c>
      <c r="F352">
        <f>(Table513[[#This Row],[kapp (1/s)]]-Table513[[#This Row],[old]])/Table513[[#This Row],[old]]</f>
        <v>-1.9500619661105782E-2</v>
      </c>
      <c r="G352">
        <f>ABS(Table513[[#This Row],[(new-old)/old]])</f>
        <v>1.9500619661105782E-2</v>
      </c>
      <c r="H352" t="str" cm="1">
        <f t="array" ref="H352">IF(ROWS(_xlfn._xlws.FILTER(Table513[rxnid],Table513[enz]=Table513[[#This Row],[enz]]))&gt;1,"many","1")</f>
        <v>many</v>
      </c>
      <c r="I352" t="e" cm="1">
        <f t="array" ref="I352">IF(ROWS(_xlfn._xlws.FILTER(Table513[rxnid],Table513[rxn-no-enz]=Table513[[#This Row],[rxn-no-enz]]))&gt;1,"many","1")</f>
        <v>#N/A</v>
      </c>
      <c r="J352" t="str">
        <f>_xlfn.XLOOKUP(SUBSTITUTE(Table513[[#This Row],[rxnid]],"'",""),Table614[rxn],Table614[rxn],"no")</f>
        <v>no</v>
      </c>
      <c r="K352" t="str" cm="1">
        <f t="array" ref="K352">_xlfn.XLOOKUP(Table513[[#This Row],[rxnid]],"'"&amp;Table614[rxn]&amp;"'",Table614[expected kapp],"")</f>
        <v/>
      </c>
      <c r="M352" t="s">
        <v>6011</v>
      </c>
      <c r="N352">
        <v>0.469281204602152</v>
      </c>
      <c r="P352" s="4"/>
      <c r="T352"/>
      <c r="AB352" s="7" t="s">
        <v>11180</v>
      </c>
      <c r="AC352" s="7" t="str">
        <f>_xlfn.TEXTBEFORE(Table815[[#This Row],[raw]]," ")</f>
        <v>ENZLOAD-ADPATPt_c_m_FWD-rt4336</v>
      </c>
      <c r="AD352" s="7">
        <f>_xlfn.NUMBERVALUE(_xlfn.TEXTAFTER(Table815[[#This Row],[raw]]," "))</f>
        <v>7.8828141059803593E-6</v>
      </c>
      <c r="AF352" s="1" t="s">
        <v>3124</v>
      </c>
      <c r="AG352" s="1" t="s">
        <v>2778</v>
      </c>
      <c r="AH352" s="9">
        <v>3.1519057320933297E-2</v>
      </c>
      <c r="AI352" s="1" t="e">
        <f>_xlfn.TEXTAFTER(Table916[[#This Row],[type]],"-",-1)</f>
        <v>#N/A</v>
      </c>
      <c r="AJ352" s="1" t="str">
        <f ca="1">_xlfn.TEXTAFTER(_xlfn.TEXTBEFORE(Table916[[#This Row],[type]],"-"&amp;Table916[[#This Row],[rxn-no-enz]]),"RXN-")</f>
        <v>IPMD_c_FWD</v>
      </c>
      <c r="AK352" s="1" t="e">
        <f>_xlfn.TEXTBEFORE(Table916[[#This Row],[type]],"_",-1)</f>
        <v>#N/A</v>
      </c>
      <c r="AN352" t="s">
        <v>3142</v>
      </c>
      <c r="AO352" t="s">
        <v>2778</v>
      </c>
      <c r="AP352">
        <v>8.1685794345402102E-2</v>
      </c>
      <c r="AQ352" t="str">
        <f>_xlfn.TEXTBEFORE(Table17[[#This Row],[rxn]],"-",-1)</f>
        <v>RXN-LYSTRS_c_FWD</v>
      </c>
    </row>
    <row r="353" spans="1:43" ht="17" x14ac:dyDescent="0.25">
      <c r="A353" t="s">
        <v>3236</v>
      </c>
      <c r="B353">
        <v>1.7586769722989799</v>
      </c>
      <c r="C353" t="str">
        <f>_xlfn.TEXTAFTER(Table513[[#This Row],[rxnid]],"-",-1)</f>
        <v>rt4380</v>
      </c>
      <c r="D353" t="str">
        <f>_xlfn.TEXTAFTER(_xlfn.TEXTBEFORE(Table513[[#This Row],[rxnid]],"-"&amp;Table513[[#This Row],[enz]]),"RXN-")</f>
        <v>PMEMT_rm_FWD</v>
      </c>
      <c r="E353">
        <f>_xlfn.XLOOKUP(Table513[[#This Row],[rxnid]],Table312[rxnid],Table312[kapp (1/s)],"")</f>
        <v>1.7936543434541701</v>
      </c>
      <c r="F353">
        <f>(Table513[[#This Row],[kapp (1/s)]]-Table513[[#This Row],[old]])/Table513[[#This Row],[old]]</f>
        <v>-1.9500619661105782E-2</v>
      </c>
      <c r="G353">
        <f>ABS(Table513[[#This Row],[(new-old)/old]])</f>
        <v>1.9500619661105782E-2</v>
      </c>
      <c r="H353" t="str" cm="1">
        <f t="array" ref="H353">IF(ROWS(_xlfn._xlws.FILTER(Table513[rxnid],Table513[enz]=Table513[[#This Row],[enz]]))&gt;1,"many","1")</f>
        <v>many</v>
      </c>
      <c r="I353" t="e" cm="1">
        <f t="array" ref="I353">IF(ROWS(_xlfn._xlws.FILTER(Table513[rxnid],Table513[rxn-no-enz]=Table513[[#This Row],[rxn-no-enz]]))&gt;1,"many","1")</f>
        <v>#N/A</v>
      </c>
      <c r="J353" t="str">
        <f>_xlfn.XLOOKUP(SUBSTITUTE(Table513[[#This Row],[rxnid]],"'",""),Table614[rxn],Table614[rxn],"no")</f>
        <v>no</v>
      </c>
      <c r="K353" t="str" cm="1">
        <f t="array" ref="K353">_xlfn.XLOOKUP(Table513[[#This Row],[rxnid]],"'"&amp;Table614[rxn]&amp;"'",Table614[expected kapp],"")</f>
        <v/>
      </c>
      <c r="M353" t="s">
        <v>6005</v>
      </c>
      <c r="N353">
        <v>0.469281204602152</v>
      </c>
      <c r="P353" s="4"/>
      <c r="T353"/>
      <c r="AB353" s="7" t="s">
        <v>11181</v>
      </c>
      <c r="AC353" s="7" t="str">
        <f>_xlfn.TEXTBEFORE(Table815[[#This Row],[raw]]," ")</f>
        <v>ENZLOAD-ADPT_c_FWD-rt7825</v>
      </c>
      <c r="AD353" s="7">
        <f>_xlfn.NUMBERVALUE(_xlfn.TEXTAFTER(Table815[[#This Row],[raw]]," "))</f>
        <v>1.2327313894848499E-7</v>
      </c>
      <c r="AF353" s="1" t="s">
        <v>3125</v>
      </c>
      <c r="AG353" s="1" t="s">
        <v>2778</v>
      </c>
      <c r="AH353" s="1">
        <v>3.1519057320933297E-2</v>
      </c>
      <c r="AI353" s="1" t="e">
        <f>_xlfn.TEXTAFTER(Table916[[#This Row],[type]],"-",-1)</f>
        <v>#N/A</v>
      </c>
      <c r="AJ353" s="1" t="str">
        <f ca="1">_xlfn.TEXTAFTER(_xlfn.TEXTBEFORE(Table916[[#This Row],[type]],"-"&amp;Table916[[#This Row],[rxn-no-enz]]),"RXN-")</f>
        <v>IPPMIa_c_REV</v>
      </c>
      <c r="AK353" s="1" t="e">
        <f>_xlfn.TEXTBEFORE(Table916[[#This Row],[type]],"_",-1)</f>
        <v>#N/A</v>
      </c>
      <c r="AN353" t="s">
        <v>3143</v>
      </c>
      <c r="AO353" t="s">
        <v>2778</v>
      </c>
      <c r="AP353">
        <v>2.0767474849580799E-2</v>
      </c>
      <c r="AQ353" t="str">
        <f>_xlfn.TEXTBEFORE(Table17[[#This Row],[rxn]],"-",-1)</f>
        <v>RXN-MALCOAt_c_rm_FWD</v>
      </c>
    </row>
    <row r="354" spans="1:43" ht="17" x14ac:dyDescent="0.25">
      <c r="A354" t="s">
        <v>5290</v>
      </c>
      <c r="B354">
        <v>70.218323233654402</v>
      </c>
      <c r="C354" t="str">
        <f>_xlfn.TEXTAFTER(Table513[[#This Row],[rxnid]],"-",-1)</f>
        <v>rt0409</v>
      </c>
      <c r="D354" t="str">
        <f>_xlfn.TEXTAFTER(_xlfn.TEXTBEFORE(Table513[[#This Row],[rxnid]],"-"&amp;Table513[[#This Row],[enz]]),"RXN-")</f>
        <v>3OAR180_c_FWD</v>
      </c>
      <c r="E354">
        <f>_xlfn.XLOOKUP(Table513[[#This Row],[rxnid]],Table312[rxnid],Table312[kapp (1/s)],"")</f>
        <v>50.655969993818701</v>
      </c>
      <c r="F354">
        <f>(Table513[[#This Row],[kapp (1/s)]]-Table513[[#This Row],[old]])/Table513[[#This Row],[old]]</f>
        <v>0.38618060698912288</v>
      </c>
      <c r="G354">
        <f>ABS(Table513[[#This Row],[(new-old)/old]])</f>
        <v>0.38618060698912288</v>
      </c>
      <c r="H354" t="str" cm="1">
        <f t="array" ref="H354">IF(ROWS(_xlfn._xlws.FILTER(Table513[rxnid],Table513[enz]=Table513[[#This Row],[enz]]))&gt;1,"many","1")</f>
        <v>many</v>
      </c>
      <c r="I354" t="e" cm="1">
        <f t="array" ref="I354">IF(ROWS(_xlfn._xlws.FILTER(Table513[rxnid],Table513[rxn-no-enz]=Table513[[#This Row],[rxn-no-enz]]))&gt;1,"many","1")</f>
        <v>#N/A</v>
      </c>
      <c r="J354" t="str">
        <f>_xlfn.XLOOKUP(SUBSTITUTE(Table513[[#This Row],[rxnid]],"'",""),Table614[rxn],Table614[rxn],"no")</f>
        <v>no</v>
      </c>
      <c r="K354" t="str" cm="1">
        <f t="array" ref="K354">_xlfn.XLOOKUP(Table513[[#This Row],[rxnid]],"'"&amp;Table614[rxn]&amp;"'",Table614[expected kapp],"")</f>
        <v/>
      </c>
      <c r="M354" t="s">
        <v>2936</v>
      </c>
      <c r="N354">
        <v>0.469281204602152</v>
      </c>
      <c r="P354" s="4"/>
      <c r="T354"/>
      <c r="AB354" s="7" t="s">
        <v>11182</v>
      </c>
      <c r="AC354" s="7" t="str">
        <f>_xlfn.TEXTBEFORE(Table815[[#This Row],[raw]]," ")</f>
        <v>ENZLOAD-ADSK_c_FWD-rt0341</v>
      </c>
      <c r="AD354" s="7">
        <f>_xlfn.NUMBERVALUE(_xlfn.TEXTAFTER(Table815[[#This Row],[raw]]," "))</f>
        <v>2.4084422929286801E-7</v>
      </c>
      <c r="AF354" s="1" t="s">
        <v>3126</v>
      </c>
      <c r="AG354" s="1" t="s">
        <v>2778</v>
      </c>
      <c r="AH354" s="1">
        <v>3.1519057320933297E-2</v>
      </c>
      <c r="AI354" s="1" t="e">
        <f>_xlfn.TEXTAFTER(Table916[[#This Row],[type]],"-",-1)</f>
        <v>#N/A</v>
      </c>
      <c r="AJ354" s="1" t="str">
        <f ca="1">_xlfn.TEXTAFTER(_xlfn.TEXTBEFORE(Table916[[#This Row],[type]],"-"&amp;Table916[[#This Row],[rxn-no-enz]]),"RXN-")</f>
        <v>IPPMIb_c_REV</v>
      </c>
      <c r="AK354" s="1" t="e">
        <f>_xlfn.TEXTBEFORE(Table916[[#This Row],[type]],"_",-1)</f>
        <v>#N/A</v>
      </c>
      <c r="AN354" t="s">
        <v>3144</v>
      </c>
      <c r="AO354" t="s">
        <v>2778</v>
      </c>
      <c r="AP354">
        <v>0.20289814035841899</v>
      </c>
      <c r="AQ354" t="str">
        <f>_xlfn.TEXTBEFORE(Table17[[#This Row],[rxn]],"-",-1)</f>
        <v>RXN-MAN1PT_c_FWD</v>
      </c>
    </row>
    <row r="355" spans="1:43" ht="17" x14ac:dyDescent="0.25">
      <c r="A355" t="s">
        <v>2838</v>
      </c>
      <c r="B355">
        <v>70.218323233654402</v>
      </c>
      <c r="C355" t="str">
        <f>_xlfn.TEXTAFTER(Table513[[#This Row],[rxnid]],"-",-1)</f>
        <v>rt0409</v>
      </c>
      <c r="D355" t="str">
        <f>_xlfn.TEXTAFTER(_xlfn.TEXTBEFORE(Table513[[#This Row],[rxnid]],"-"&amp;Table513[[#This Row],[enz]]),"RXN-")</f>
        <v>3OAS120_c_FWD</v>
      </c>
      <c r="E355">
        <f>_xlfn.XLOOKUP(Table513[[#This Row],[rxnid]],Table312[rxnid],Table312[kapp (1/s)],"")</f>
        <v>50.655969993818701</v>
      </c>
      <c r="F355">
        <f>(Table513[[#This Row],[kapp (1/s)]]-Table513[[#This Row],[old]])/Table513[[#This Row],[old]]</f>
        <v>0.38618060698912288</v>
      </c>
      <c r="G355">
        <f>ABS(Table513[[#This Row],[(new-old)/old]])</f>
        <v>0.38618060698912288</v>
      </c>
      <c r="H355" t="str" cm="1">
        <f t="array" ref="H355">IF(ROWS(_xlfn._xlws.FILTER(Table513[rxnid],Table513[enz]=Table513[[#This Row],[enz]]))&gt;1,"many","1")</f>
        <v>many</v>
      </c>
      <c r="I355" t="e" cm="1">
        <f t="array" ref="I355">IF(ROWS(_xlfn._xlws.FILTER(Table513[rxnid],Table513[rxn-no-enz]=Table513[[#This Row],[rxn-no-enz]]))&gt;1,"many","1")</f>
        <v>#N/A</v>
      </c>
      <c r="J355" t="str">
        <f>_xlfn.XLOOKUP(SUBSTITUTE(Table513[[#This Row],[rxnid]],"'",""),Table614[rxn],Table614[rxn],"no")</f>
        <v>no</v>
      </c>
      <c r="K355" t="str" cm="1">
        <f t="array" ref="K355">_xlfn.XLOOKUP(Table513[[#This Row],[rxnid]],"'"&amp;Table614[rxn]&amp;"'",Table614[expected kapp],"")</f>
        <v/>
      </c>
      <c r="M355" t="s">
        <v>6008</v>
      </c>
      <c r="N355">
        <v>0.469281204602152</v>
      </c>
      <c r="P355" s="4"/>
      <c r="T355"/>
      <c r="AB355" s="7" t="s">
        <v>11183</v>
      </c>
      <c r="AC355" s="7" t="str">
        <f>_xlfn.TEXTBEFORE(Table815[[#This Row],[raw]]," ")</f>
        <v>ENZLOAD-ADSL1r_c_FWD-rt7437</v>
      </c>
      <c r="AD355" s="7">
        <f>_xlfn.NUMBERVALUE(_xlfn.TEXTAFTER(Table815[[#This Row],[raw]]," "))</f>
        <v>5.2348947955013601E-8</v>
      </c>
      <c r="AF355" s="1" t="s">
        <v>3127</v>
      </c>
      <c r="AG355" s="1" t="s">
        <v>2778</v>
      </c>
      <c r="AH355" s="1">
        <v>3.1519057320933297E-2</v>
      </c>
      <c r="AI355" s="1" t="e">
        <f>_xlfn.TEXTAFTER(Table916[[#This Row],[type]],"-",-1)</f>
        <v>#N/A</v>
      </c>
      <c r="AJ355" s="1" t="str">
        <f ca="1">_xlfn.TEXTAFTER(_xlfn.TEXTBEFORE(Table916[[#This Row],[type]],"-"&amp;Table916[[#This Row],[rxn-no-enz]]),"RXN-")</f>
        <v>IPPS_c_FWD</v>
      </c>
      <c r="AK355" s="1" t="e">
        <f>_xlfn.TEXTBEFORE(Table916[[#This Row],[type]],"_",-1)</f>
        <v>#N/A</v>
      </c>
      <c r="AN355" t="s">
        <v>3145</v>
      </c>
      <c r="AO355" t="s">
        <v>2778</v>
      </c>
      <c r="AP355">
        <v>0.20289814035841899</v>
      </c>
      <c r="AQ355" t="str">
        <f>_xlfn.TEXTBEFORE(Table17[[#This Row],[rxn]],"-",-1)</f>
        <v>RXN-MAN6PI_c_REV</v>
      </c>
    </row>
    <row r="356" spans="1:43" ht="17" x14ac:dyDescent="0.25">
      <c r="A356" t="s">
        <v>2837</v>
      </c>
      <c r="B356">
        <v>70.218323233654402</v>
      </c>
      <c r="C356" t="str">
        <f>_xlfn.TEXTAFTER(Table513[[#This Row],[rxnid]],"-",-1)</f>
        <v>rt0409</v>
      </c>
      <c r="D356" t="str">
        <f>_xlfn.TEXTAFTER(_xlfn.TEXTBEFORE(Table513[[#This Row],[rxnid]],"-"&amp;Table513[[#This Row],[enz]]),"RXN-")</f>
        <v>3OAS100_c_FWD</v>
      </c>
      <c r="E356">
        <f>_xlfn.XLOOKUP(Table513[[#This Row],[rxnid]],Table312[rxnid],Table312[kapp (1/s)],"")</f>
        <v>50.655969993818701</v>
      </c>
      <c r="F356">
        <f>(Table513[[#This Row],[kapp (1/s)]]-Table513[[#This Row],[old]])/Table513[[#This Row],[old]]</f>
        <v>0.38618060698912288</v>
      </c>
      <c r="G356">
        <f>ABS(Table513[[#This Row],[(new-old)/old]])</f>
        <v>0.38618060698912288</v>
      </c>
      <c r="H356" t="str" cm="1">
        <f t="array" ref="H356">IF(ROWS(_xlfn._xlws.FILTER(Table513[rxnid],Table513[enz]=Table513[[#This Row],[enz]]))&gt;1,"many","1")</f>
        <v>many</v>
      </c>
      <c r="I356" t="e" cm="1">
        <f t="array" ref="I356">IF(ROWS(_xlfn._xlws.FILTER(Table513[rxnid],Table513[rxn-no-enz]=Table513[[#This Row],[rxn-no-enz]]))&gt;1,"many","1")</f>
        <v>#N/A</v>
      </c>
      <c r="J356" t="str">
        <f>_xlfn.XLOOKUP(SUBSTITUTE(Table513[[#This Row],[rxnid]],"'",""),Table614[rxn],Table614[rxn],"no")</f>
        <v>no</v>
      </c>
      <c r="K356" t="str" cm="1">
        <f t="array" ref="K356">_xlfn.XLOOKUP(Table513[[#This Row],[rxnid]],"'"&amp;Table614[rxn]&amp;"'",Table614[expected kapp],"")</f>
        <v/>
      </c>
      <c r="M356" t="s">
        <v>5715</v>
      </c>
      <c r="N356">
        <v>3.709837910994E-3</v>
      </c>
      <c r="P356" s="4"/>
      <c r="T356"/>
      <c r="AB356" s="7" t="s">
        <v>11184</v>
      </c>
      <c r="AC356" s="7" t="str">
        <f>_xlfn.TEXTBEFORE(Table815[[#This Row],[raw]]," ")</f>
        <v>ENZLOAD-ADSL2i_c_FWD-rt7437</v>
      </c>
      <c r="AD356" s="7">
        <f>_xlfn.NUMBERVALUE(_xlfn.TEXTAFTER(Table815[[#This Row],[raw]]," "))</f>
        <v>5.2348947955013601E-8</v>
      </c>
      <c r="AF356" s="1" t="s">
        <v>3128</v>
      </c>
      <c r="AG356" s="1" t="s">
        <v>2778</v>
      </c>
      <c r="AH356" s="1">
        <v>5.22513076488633E-2</v>
      </c>
      <c r="AI356" s="1" t="e">
        <f>_xlfn.TEXTAFTER(Table916[[#This Row],[type]],"-",-1)</f>
        <v>#N/A</v>
      </c>
      <c r="AJ356" s="1" t="str">
        <f ca="1">_xlfn.TEXTAFTER(_xlfn.TEXTBEFORE(Table916[[#This Row],[type]],"-"&amp;Table916[[#This Row],[rxn-no-enz]]),"RXN-")</f>
        <v>KARA1i_m_FWD</v>
      </c>
      <c r="AK356" s="1" t="e">
        <f>_xlfn.TEXTBEFORE(Table916[[#This Row],[type]],"_",-1)</f>
        <v>#N/A</v>
      </c>
      <c r="AN356" t="s">
        <v>7248</v>
      </c>
      <c r="AO356" t="s">
        <v>2778</v>
      </c>
      <c r="AP356">
        <v>0.65369323915795297</v>
      </c>
      <c r="AQ356" t="str">
        <f>_xlfn.TEXTBEFORE(Table17[[#This Row],[rxn]],"-",-1)</f>
        <v>RXN-MCOATA_c_FWD</v>
      </c>
    </row>
    <row r="357" spans="1:43" ht="17" x14ac:dyDescent="0.25">
      <c r="A357" t="s">
        <v>2843</v>
      </c>
      <c r="B357">
        <v>70.218323233654402</v>
      </c>
      <c r="C357" t="str">
        <f>_xlfn.TEXTAFTER(Table513[[#This Row],[rxnid]],"-",-1)</f>
        <v>rt0409</v>
      </c>
      <c r="D357" t="str">
        <f>_xlfn.TEXTAFTER(_xlfn.TEXTBEFORE(Table513[[#This Row],[rxnid]],"-"&amp;Table513[[#This Row],[enz]]),"RXN-")</f>
        <v>3OAS60_c_FWD</v>
      </c>
      <c r="E357">
        <f>_xlfn.XLOOKUP(Table513[[#This Row],[rxnid]],Table312[rxnid],Table312[kapp (1/s)],"")</f>
        <v>50.655969993818701</v>
      </c>
      <c r="F357">
        <f>(Table513[[#This Row],[kapp (1/s)]]-Table513[[#This Row],[old]])/Table513[[#This Row],[old]]</f>
        <v>0.38618060698912288</v>
      </c>
      <c r="G357">
        <f>ABS(Table513[[#This Row],[(new-old)/old]])</f>
        <v>0.38618060698912288</v>
      </c>
      <c r="H357" t="str" cm="1">
        <f t="array" ref="H357">IF(ROWS(_xlfn._xlws.FILTER(Table513[rxnid],Table513[enz]=Table513[[#This Row],[enz]]))&gt;1,"many","1")</f>
        <v>many</v>
      </c>
      <c r="I357" t="e" cm="1">
        <f t="array" ref="I357">IF(ROWS(_xlfn._xlws.FILTER(Table513[rxnid],Table513[rxn-no-enz]=Table513[[#This Row],[rxn-no-enz]]))&gt;1,"many","1")</f>
        <v>#N/A</v>
      </c>
      <c r="J357" t="str">
        <f>_xlfn.XLOOKUP(SUBSTITUTE(Table513[[#This Row],[rxnid]],"'",""),Table614[rxn],Table614[rxn],"no")</f>
        <v>no</v>
      </c>
      <c r="K357" t="str" cm="1">
        <f t="array" ref="K357">_xlfn.XLOOKUP(Table513[[#This Row],[rxnid]],"'"&amp;Table614[rxn]&amp;"'",Table614[expected kapp],"")</f>
        <v/>
      </c>
      <c r="M357" t="s">
        <v>5714</v>
      </c>
      <c r="N357">
        <v>3.709837910994E-3</v>
      </c>
      <c r="P357" s="4"/>
      <c r="T357"/>
      <c r="AB357" s="7" t="s">
        <v>11185</v>
      </c>
      <c r="AC357" s="7" t="str">
        <f>_xlfn.TEXTBEFORE(Table815[[#This Row],[raw]]," ")</f>
        <v>ENZLOAD-ADSS_c_FWD-rt3802</v>
      </c>
      <c r="AD357" s="7">
        <f>_xlfn.NUMBERVALUE(_xlfn.TEXTAFTER(Table815[[#This Row],[raw]]," "))</f>
        <v>2.8983031142006901E-7</v>
      </c>
      <c r="AF357" s="1" t="s">
        <v>3129</v>
      </c>
      <c r="AG357" s="1" t="s">
        <v>2778</v>
      </c>
      <c r="AH357" s="1">
        <v>1.1972405860335201E-2</v>
      </c>
      <c r="AI357" s="1" t="e">
        <f>_xlfn.TEXTAFTER(Table916[[#This Row],[type]],"-",-1)</f>
        <v>#N/A</v>
      </c>
      <c r="AJ357" s="1" t="str">
        <f ca="1">_xlfn.TEXTAFTER(_xlfn.TEXTBEFORE(Table916[[#This Row],[type]],"-"&amp;Table916[[#This Row],[rxn-no-enz]]),"RXN-")</f>
        <v>KARA2i_m_FWD</v>
      </c>
      <c r="AK357" s="1" t="e">
        <f>_xlfn.TEXTBEFORE(Table916[[#This Row],[type]],"_",-1)</f>
        <v>#N/A</v>
      </c>
      <c r="AN357" t="s">
        <v>3147</v>
      </c>
      <c r="AO357" t="s">
        <v>2778</v>
      </c>
      <c r="AP357">
        <v>2.3574277598553199</v>
      </c>
      <c r="AQ357" t="str">
        <f>_xlfn.TEXTBEFORE(Table17[[#This Row],[rxn]],"-",-1)</f>
        <v>RXN-MDH_c_REV</v>
      </c>
    </row>
    <row r="358" spans="1:43" ht="17" x14ac:dyDescent="0.25">
      <c r="A358" t="s">
        <v>5269</v>
      </c>
      <c r="B358">
        <v>70.218323233654402</v>
      </c>
      <c r="C358" t="str">
        <f>_xlfn.TEXTAFTER(Table513[[#This Row],[rxnid]],"-",-1)</f>
        <v>rt0409</v>
      </c>
      <c r="D358" t="str">
        <f>_xlfn.TEXTAFTER(_xlfn.TEXTBEFORE(Table513[[#This Row],[rxnid]],"-"&amp;Table513[[#This Row],[enz]]),"RXN-")</f>
        <v>3OAR120_c_FWD</v>
      </c>
      <c r="E358">
        <f>_xlfn.XLOOKUP(Table513[[#This Row],[rxnid]],Table312[rxnid],Table312[kapp (1/s)],"")</f>
        <v>50.655969993818701</v>
      </c>
      <c r="F358">
        <f>(Table513[[#This Row],[kapp (1/s)]]-Table513[[#This Row],[old]])/Table513[[#This Row],[old]]</f>
        <v>0.38618060698912288</v>
      </c>
      <c r="G358">
        <f>ABS(Table513[[#This Row],[(new-old)/old]])</f>
        <v>0.38618060698912288</v>
      </c>
      <c r="H358" t="str" cm="1">
        <f t="array" ref="H358">IF(ROWS(_xlfn._xlws.FILTER(Table513[rxnid],Table513[enz]=Table513[[#This Row],[enz]]))&gt;1,"many","1")</f>
        <v>many</v>
      </c>
      <c r="I358" t="e" cm="1">
        <f t="array" ref="I358">IF(ROWS(_xlfn._xlws.FILTER(Table513[rxnid],Table513[rxn-no-enz]=Table513[[#This Row],[rxn-no-enz]]))&gt;1,"many","1")</f>
        <v>#N/A</v>
      </c>
      <c r="J358" t="str">
        <f>_xlfn.XLOOKUP(SUBSTITUTE(Table513[[#This Row],[rxnid]],"'",""),Table614[rxn],Table614[rxn],"no")</f>
        <v>no</v>
      </c>
      <c r="K358" t="str" cm="1">
        <f t="array" ref="K358">_xlfn.XLOOKUP(Table513[[#This Row],[rxnid]],"'"&amp;Table614[rxn]&amp;"'",Table614[expected kapp],"")</f>
        <v/>
      </c>
      <c r="M358" t="s">
        <v>2968</v>
      </c>
      <c r="N358">
        <v>0.93813590460094898</v>
      </c>
      <c r="P358" s="4"/>
      <c r="T358"/>
      <c r="AB358" s="7" t="s">
        <v>11186</v>
      </c>
      <c r="AC358" s="7" t="str">
        <f>_xlfn.TEXTBEFORE(Table815[[#This Row],[raw]]," ")</f>
        <v>ENZLOAD-AFAT_c_FWD-rt3174_c</v>
      </c>
      <c r="AD358" s="7">
        <f>_xlfn.NUMBERVALUE(_xlfn.TEXTAFTER(Table815[[#This Row],[raw]]," "))</f>
        <v>1.0061997401891699E-7</v>
      </c>
      <c r="AF358" s="1" t="s">
        <v>3130</v>
      </c>
      <c r="AG358" s="1" t="s">
        <v>2778</v>
      </c>
      <c r="AH358" s="1">
        <v>6.70818174648702E-2</v>
      </c>
      <c r="AI358" s="1" t="e">
        <f>_xlfn.TEXTAFTER(Table916[[#This Row],[type]],"-",-1)</f>
        <v>#N/A</v>
      </c>
      <c r="AJ358" s="1" t="str">
        <f ca="1">_xlfn.TEXTAFTER(_xlfn.TEXTBEFORE(Table916[[#This Row],[type]],"-"&amp;Table916[[#This Row],[rxn-no-enz]]),"RXN-")</f>
        <v>Kt_c_e_FWD</v>
      </c>
      <c r="AK358" s="1" t="e">
        <f>_xlfn.TEXTBEFORE(Table916[[#This Row],[type]],"_",-1)</f>
        <v>#N/A</v>
      </c>
      <c r="AN358" t="s">
        <v>3148</v>
      </c>
      <c r="AO358" t="s">
        <v>2778</v>
      </c>
      <c r="AP358">
        <v>6.6880900404862302</v>
      </c>
      <c r="AQ358" t="str">
        <f>_xlfn.TEXTBEFORE(Table17[[#This Row],[rxn]],"-",-1)</f>
        <v>RXN-MDH_m_FWD</v>
      </c>
    </row>
    <row r="359" spans="1:43" ht="17" x14ac:dyDescent="0.25">
      <c r="A359" t="s">
        <v>7248</v>
      </c>
      <c r="B359">
        <v>70.218323233654402</v>
      </c>
      <c r="C359" t="str">
        <f>_xlfn.TEXTAFTER(Table513[[#This Row],[rxnid]],"-",-1)</f>
        <v>rt0409</v>
      </c>
      <c r="D359" t="str">
        <f>_xlfn.TEXTAFTER(_xlfn.TEXTBEFORE(Table513[[#This Row],[rxnid]],"-"&amp;Table513[[#This Row],[enz]]),"RXN-")</f>
        <v>MCOATA_c_FWD</v>
      </c>
      <c r="E359">
        <f>_xlfn.XLOOKUP(Table513[[#This Row],[rxnid]],Table312[rxnid],Table312[kapp (1/s)],"")</f>
        <v>50.655969993818701</v>
      </c>
      <c r="F359">
        <f>(Table513[[#This Row],[kapp (1/s)]]-Table513[[#This Row],[old]])/Table513[[#This Row],[old]]</f>
        <v>0.38618060698912288</v>
      </c>
      <c r="G359">
        <f>ABS(Table513[[#This Row],[(new-old)/old]])</f>
        <v>0.38618060698912288</v>
      </c>
      <c r="H359" t="str" cm="1">
        <f t="array" ref="H359">IF(ROWS(_xlfn._xlws.FILTER(Table513[rxnid],Table513[enz]=Table513[[#This Row],[enz]]))&gt;1,"many","1")</f>
        <v>many</v>
      </c>
      <c r="I359" t="e" cm="1">
        <f t="array" ref="I359">IF(ROWS(_xlfn._xlws.FILTER(Table513[rxnid],Table513[rxn-no-enz]=Table513[[#This Row],[rxn-no-enz]]))&gt;1,"many","1")</f>
        <v>#N/A</v>
      </c>
      <c r="J359" t="str">
        <f>_xlfn.XLOOKUP(SUBSTITUTE(Table513[[#This Row],[rxnid]],"'",""),Table614[rxn],Table614[rxn],"no")</f>
        <v>no</v>
      </c>
      <c r="K359" t="str" cm="1">
        <f t="array" ref="K359">_xlfn.XLOOKUP(Table513[[#This Row],[rxnid]],"'"&amp;Table614[rxn]&amp;"'",Table614[expected kapp],"")</f>
        <v/>
      </c>
      <c r="M359" t="s">
        <v>6194</v>
      </c>
      <c r="N359">
        <v>0.93813590460094898</v>
      </c>
      <c r="P359" s="4"/>
      <c r="T359"/>
      <c r="AB359" s="7" t="s">
        <v>11187</v>
      </c>
      <c r="AC359" s="7" t="str">
        <f>_xlfn.TEXTBEFORE(Table815[[#This Row],[raw]]," ")</f>
        <v>ENZLOAD-AGPAT_l_FWD-rt1378</v>
      </c>
      <c r="AD359" s="7">
        <f>_xlfn.NUMBERVALUE(_xlfn.TEXTAFTER(Table815[[#This Row],[raw]]," "))</f>
        <v>2.5596213429730601E-9</v>
      </c>
      <c r="AF359" s="1" t="s">
        <v>3132</v>
      </c>
      <c r="AG359" s="1" t="s">
        <v>2778</v>
      </c>
      <c r="AH359" s="1">
        <v>0.90403775036165401</v>
      </c>
      <c r="AI359" s="1" t="e">
        <f>_xlfn.TEXTAFTER(Table916[[#This Row],[type]],"-",-1)</f>
        <v>#N/A</v>
      </c>
      <c r="AJ359" s="1" t="str">
        <f ca="1">_xlfn.TEXTAFTER(_xlfn.TEXTBEFORE(Table916[[#This Row],[type]],"-"&amp;Table916[[#This Row],[rxn-no-enz]]),"RXN-")</f>
        <v>LACPYRt_c_m_REV</v>
      </c>
      <c r="AK359" s="1" t="e">
        <f>_xlfn.TEXTBEFORE(Table916[[#This Row],[type]],"_",-1)</f>
        <v>#N/A</v>
      </c>
      <c r="AN359" t="s">
        <v>4814</v>
      </c>
      <c r="AO359" t="s">
        <v>2778</v>
      </c>
      <c r="AP359" s="3">
        <v>3.7999641356219997E-5</v>
      </c>
      <c r="AQ359" t="str">
        <f>_xlfn.TEXTBEFORE(Table17[[#This Row],[rxn]],"-",-1)</f>
        <v>RXN-MDRPD_c_FWD</v>
      </c>
    </row>
    <row r="360" spans="1:43" ht="17" x14ac:dyDescent="0.25">
      <c r="A360" t="s">
        <v>5276</v>
      </c>
      <c r="B360">
        <v>70.218323233654402</v>
      </c>
      <c r="C360" t="str">
        <f>_xlfn.TEXTAFTER(Table513[[#This Row],[rxnid]],"-",-1)</f>
        <v>rt0409</v>
      </c>
      <c r="D360" t="str">
        <f>_xlfn.TEXTAFTER(_xlfn.TEXTBEFORE(Table513[[#This Row],[rxnid]],"-"&amp;Table513[[#This Row],[enz]]),"RXN-")</f>
        <v>3OAR140_c_FWD</v>
      </c>
      <c r="E360">
        <f>_xlfn.XLOOKUP(Table513[[#This Row],[rxnid]],Table312[rxnid],Table312[kapp (1/s)],"")</f>
        <v>50.655969993818701</v>
      </c>
      <c r="F360">
        <f>(Table513[[#This Row],[kapp (1/s)]]-Table513[[#This Row],[old]])/Table513[[#This Row],[old]]</f>
        <v>0.38618060698912288</v>
      </c>
      <c r="G360">
        <f>ABS(Table513[[#This Row],[(new-old)/old]])</f>
        <v>0.38618060698912288</v>
      </c>
      <c r="H360" t="str" cm="1">
        <f t="array" ref="H360">IF(ROWS(_xlfn._xlws.FILTER(Table513[rxnid],Table513[enz]=Table513[[#This Row],[enz]]))&gt;1,"many","1")</f>
        <v>many</v>
      </c>
      <c r="I360" t="e" cm="1">
        <f t="array" ref="I360">IF(ROWS(_xlfn._xlws.FILTER(Table513[rxnid],Table513[rxn-no-enz]=Table513[[#This Row],[rxn-no-enz]]))&gt;1,"many","1")</f>
        <v>#N/A</v>
      </c>
      <c r="J360" t="str">
        <f>_xlfn.XLOOKUP(SUBSTITUTE(Table513[[#This Row],[rxnid]],"'",""),Table614[rxn],Table614[rxn],"no")</f>
        <v>no</v>
      </c>
      <c r="K360" t="str" cm="1">
        <f t="array" ref="K360">_xlfn.XLOOKUP(Table513[[#This Row],[rxnid]],"'"&amp;Table614[rxn]&amp;"'",Table614[expected kapp],"")</f>
        <v/>
      </c>
      <c r="M360" t="s">
        <v>6716</v>
      </c>
      <c r="N360">
        <v>0.133733637303831</v>
      </c>
      <c r="P360" s="4"/>
      <c r="T360"/>
      <c r="AB360" s="7" t="s">
        <v>11188</v>
      </c>
      <c r="AC360" s="7" t="str">
        <f>_xlfn.TEXTBEFORE(Table815[[#This Row],[raw]]," ")</f>
        <v>ENZLOAD-AGPRi_m_FWD-rt1009</v>
      </c>
      <c r="AD360" s="7">
        <f>_xlfn.NUMBERVALUE(_xlfn.TEXTAFTER(Table815[[#This Row],[raw]]," "))</f>
        <v>4.3087256590966302E-7</v>
      </c>
      <c r="AF360" s="1" t="s">
        <v>3133</v>
      </c>
      <c r="AG360" s="1" t="s">
        <v>2778</v>
      </c>
      <c r="AH360" s="9">
        <v>0.90403775036165401</v>
      </c>
      <c r="AI360" s="1" t="e">
        <f>_xlfn.TEXTAFTER(Table916[[#This Row],[type]],"-",-1)</f>
        <v>#N/A</v>
      </c>
      <c r="AJ360" s="1" t="str">
        <f ca="1">_xlfn.TEXTAFTER(_xlfn.TEXTBEFORE(Table916[[#This Row],[type]],"-"&amp;Table916[[#This Row],[rxn-no-enz]]),"RXN-")</f>
        <v>LACtps_m_FWD</v>
      </c>
      <c r="AK360" s="1" t="e">
        <f>_xlfn.TEXTBEFORE(Table916[[#This Row],[type]],"_",-1)</f>
        <v>#N/A</v>
      </c>
      <c r="AN360" t="s">
        <v>3149</v>
      </c>
      <c r="AO360" t="s">
        <v>2778</v>
      </c>
      <c r="AP360">
        <v>0.38774500543094098</v>
      </c>
      <c r="AQ360" t="str">
        <f>_xlfn.TEXTBEFORE(Table17[[#This Row],[rxn]],"-",-1)</f>
        <v>RXN-ME1_m_FWD</v>
      </c>
    </row>
    <row r="361" spans="1:43" ht="17" x14ac:dyDescent="0.25">
      <c r="A361" t="s">
        <v>5305</v>
      </c>
      <c r="B361">
        <v>70.218323233654402</v>
      </c>
      <c r="C361" t="str">
        <f>_xlfn.TEXTAFTER(Table513[[#This Row],[rxnid]],"-",-1)</f>
        <v>rt0409</v>
      </c>
      <c r="D361" t="str">
        <f>_xlfn.TEXTAFTER(_xlfn.TEXTBEFORE(Table513[[#This Row],[rxnid]],"-"&amp;Table513[[#This Row],[enz]]),"RXN-")</f>
        <v>3OAR60_c_FWD</v>
      </c>
      <c r="E361">
        <f>_xlfn.XLOOKUP(Table513[[#This Row],[rxnid]],Table312[rxnid],Table312[kapp (1/s)],"")</f>
        <v>50.655969993818701</v>
      </c>
      <c r="F361">
        <f>(Table513[[#This Row],[kapp (1/s)]]-Table513[[#This Row],[old]])/Table513[[#This Row],[old]]</f>
        <v>0.38618060698912288</v>
      </c>
      <c r="G361">
        <f>ABS(Table513[[#This Row],[(new-old)/old]])</f>
        <v>0.38618060698912288</v>
      </c>
      <c r="H361" t="str" cm="1">
        <f t="array" ref="H361">IF(ROWS(_xlfn._xlws.FILTER(Table513[rxnid],Table513[enz]=Table513[[#This Row],[enz]]))&gt;1,"many","1")</f>
        <v>many</v>
      </c>
      <c r="I361" t="e" cm="1">
        <f t="array" ref="I361">IF(ROWS(_xlfn._xlws.FILTER(Table513[rxnid],Table513[rxn-no-enz]=Table513[[#This Row],[rxn-no-enz]]))&gt;1,"many","1")</f>
        <v>#N/A</v>
      </c>
      <c r="J361" t="str">
        <f>_xlfn.XLOOKUP(SUBSTITUTE(Table513[[#This Row],[rxnid]],"'",""),Table614[rxn],Table614[rxn],"no")</f>
        <v>no</v>
      </c>
      <c r="K361" t="str" cm="1">
        <f t="array" ref="K361">_xlfn.XLOOKUP(Table513[[#This Row],[rxnid]],"'"&amp;Table614[rxn]&amp;"'",Table614[expected kapp],"")</f>
        <v/>
      </c>
      <c r="M361" t="s">
        <v>3048</v>
      </c>
      <c r="N361">
        <v>0.133733637303831</v>
      </c>
      <c r="P361" s="4"/>
      <c r="T361"/>
      <c r="AB361" s="7" t="s">
        <v>11189</v>
      </c>
      <c r="AC361" s="7" t="str">
        <f>_xlfn.TEXTBEFORE(Table815[[#This Row],[raw]]," ")</f>
        <v>ENZLOAD-AHCi_c_FWD-rt4544</v>
      </c>
      <c r="AD361" s="7">
        <f>_xlfn.NUMBERVALUE(_xlfn.TEXTAFTER(Table815[[#This Row],[raw]]," "))</f>
        <v>9.0939701796397803E-7</v>
      </c>
      <c r="AF361" s="1" t="s">
        <v>3134</v>
      </c>
      <c r="AG361" s="1" t="s">
        <v>2778</v>
      </c>
      <c r="AH361" s="1">
        <v>3.1519057320933297E-2</v>
      </c>
      <c r="AI361" s="1" t="e">
        <f>_xlfn.TEXTAFTER(Table916[[#This Row],[type]],"-",-1)</f>
        <v>#N/A</v>
      </c>
      <c r="AJ361" s="1" t="str">
        <f ca="1">_xlfn.TEXTAFTER(_xlfn.TEXTBEFORE(Table916[[#This Row],[type]],"-"&amp;Table916[[#This Row],[rxn-no-enz]]),"RXN-")</f>
        <v>LEUTA_c_REV</v>
      </c>
      <c r="AK361" s="1" t="e">
        <f>_xlfn.TEXTBEFORE(Table916[[#This Row],[type]],"_",-1)</f>
        <v>#N/A</v>
      </c>
      <c r="AN361" t="s">
        <v>3151</v>
      </c>
      <c r="AO361" t="s">
        <v>2778</v>
      </c>
      <c r="AP361">
        <v>6.1020240829958799E-2</v>
      </c>
      <c r="AQ361" t="str">
        <f>_xlfn.TEXTBEFORE(Table17[[#This Row],[rxn]],"-",-1)</f>
        <v>RXN-METAT_c_FWD</v>
      </c>
    </row>
    <row r="362" spans="1:43" ht="17" x14ac:dyDescent="0.25">
      <c r="A362" t="s">
        <v>5313</v>
      </c>
      <c r="B362">
        <v>70.218323233654402</v>
      </c>
      <c r="C362" t="str">
        <f>_xlfn.TEXTAFTER(Table513[[#This Row],[rxnid]],"-",-1)</f>
        <v>rt0409</v>
      </c>
      <c r="D362" t="str">
        <f>_xlfn.TEXTAFTER(_xlfn.TEXTBEFORE(Table513[[#This Row],[rxnid]],"-"&amp;Table513[[#This Row],[enz]]),"RXN-")</f>
        <v>3OAR80_c_FWD</v>
      </c>
      <c r="E362">
        <f>_xlfn.XLOOKUP(Table513[[#This Row],[rxnid]],Table312[rxnid],Table312[kapp (1/s)],"")</f>
        <v>50.655969993818701</v>
      </c>
      <c r="F362">
        <f>(Table513[[#This Row],[kapp (1/s)]]-Table513[[#This Row],[old]])/Table513[[#This Row],[old]]</f>
        <v>0.38618060698912288</v>
      </c>
      <c r="G362">
        <f>ABS(Table513[[#This Row],[(new-old)/old]])</f>
        <v>0.38618060698912288</v>
      </c>
      <c r="H362" t="str" cm="1">
        <f t="array" ref="H362">IF(ROWS(_xlfn._xlws.FILTER(Table513[rxnid],Table513[enz]=Table513[[#This Row],[enz]]))&gt;1,"many","1")</f>
        <v>many</v>
      </c>
      <c r="I362" t="e" cm="1">
        <f t="array" ref="I362">IF(ROWS(_xlfn._xlws.FILTER(Table513[rxnid],Table513[rxn-no-enz]=Table513[[#This Row],[rxn-no-enz]]))&gt;1,"many","1")</f>
        <v>#N/A</v>
      </c>
      <c r="J362" t="str">
        <f>_xlfn.XLOOKUP(SUBSTITUTE(Table513[[#This Row],[rxnid]],"'",""),Table614[rxn],Table614[rxn],"no")</f>
        <v>no</v>
      </c>
      <c r="K362" t="str" cm="1">
        <f t="array" ref="K362">_xlfn.XLOOKUP(Table513[[#This Row],[rxnid]],"'"&amp;Table614[rxn]&amp;"'",Table614[expected kapp],"")</f>
        <v/>
      </c>
      <c r="M362" t="s">
        <v>3028</v>
      </c>
      <c r="N362">
        <v>8.1350961173837</v>
      </c>
      <c r="P362" s="4"/>
      <c r="T362"/>
      <c r="AB362" s="7" t="s">
        <v>11190</v>
      </c>
      <c r="AC362" s="7" t="str">
        <f>_xlfn.TEXTBEFORE(Table815[[#This Row],[raw]]," ")</f>
        <v>ENZLOAD-AHSERL2_c_FWD-rt8250</v>
      </c>
      <c r="AD362" s="7">
        <f>_xlfn.NUMBERVALUE(_xlfn.TEXTAFTER(Table815[[#This Row],[raw]]," "))</f>
        <v>1.05768625214979E-8</v>
      </c>
      <c r="AF362" s="1" t="s">
        <v>3135</v>
      </c>
      <c r="AG362" s="1" t="s">
        <v>2778</v>
      </c>
      <c r="AH362" s="1">
        <v>3.1519057320933297E-2</v>
      </c>
      <c r="AI362" s="1" t="e">
        <f>_xlfn.TEXTAFTER(Table916[[#This Row],[type]],"-",-1)</f>
        <v>#N/A</v>
      </c>
      <c r="AJ362" s="1" t="str">
        <f ca="1">_xlfn.TEXTAFTER(_xlfn.TEXTBEFORE(Table916[[#This Row],[type]],"-"&amp;Table916[[#This Row],[rxn-no-enz]]),"RXN-")</f>
        <v>LEUTRS_c_FWD</v>
      </c>
      <c r="AK362" s="1" t="e">
        <f>_xlfn.TEXTBEFORE(Table916[[#This Row],[type]],"_",-1)</f>
        <v>#N/A</v>
      </c>
      <c r="AN362" t="s">
        <v>3153</v>
      </c>
      <c r="AO362" t="s">
        <v>2778</v>
      </c>
      <c r="AP362">
        <v>8.5320866406555798E-2</v>
      </c>
      <c r="AQ362" t="str">
        <f>_xlfn.TEXTBEFORE(Table17[[#This Row],[rxn]],"-",-1)</f>
        <v>RXN-METS_c_FWD</v>
      </c>
    </row>
    <row r="363" spans="1:43" ht="17" x14ac:dyDescent="0.25">
      <c r="A363" t="s">
        <v>2839</v>
      </c>
      <c r="B363">
        <v>70.218323233654402</v>
      </c>
      <c r="C363" t="str">
        <f>_xlfn.TEXTAFTER(Table513[[#This Row],[rxnid]],"-",-1)</f>
        <v>rt0409</v>
      </c>
      <c r="D363" t="str">
        <f>_xlfn.TEXTAFTER(_xlfn.TEXTBEFORE(Table513[[#This Row],[rxnid]],"-"&amp;Table513[[#This Row],[enz]]),"RXN-")</f>
        <v>3OAS140_c_FWD</v>
      </c>
      <c r="E363">
        <f>_xlfn.XLOOKUP(Table513[[#This Row],[rxnid]],Table312[rxnid],Table312[kapp (1/s)],"")</f>
        <v>50.655969993818701</v>
      </c>
      <c r="F363">
        <f>(Table513[[#This Row],[kapp (1/s)]]-Table513[[#This Row],[old]])/Table513[[#This Row],[old]]</f>
        <v>0.38618060698912288</v>
      </c>
      <c r="G363">
        <f>ABS(Table513[[#This Row],[(new-old)/old]])</f>
        <v>0.38618060698912288</v>
      </c>
      <c r="H363" t="str" cm="1">
        <f t="array" ref="H363">IF(ROWS(_xlfn._xlws.FILTER(Table513[rxnid],Table513[enz]=Table513[[#This Row],[enz]]))&gt;1,"many","1")</f>
        <v>many</v>
      </c>
      <c r="I363" t="e" cm="1">
        <f t="array" ref="I363">IF(ROWS(_xlfn._xlws.FILTER(Table513[rxnid],Table513[rxn-no-enz]=Table513[[#This Row],[rxn-no-enz]]))&gt;1,"many","1")</f>
        <v>#N/A</v>
      </c>
      <c r="J363" t="str">
        <f>_xlfn.XLOOKUP(SUBSTITUTE(Table513[[#This Row],[rxnid]],"'",""),Table614[rxn],Table614[rxn],"no")</f>
        <v>no</v>
      </c>
      <c r="K363" t="str" cm="1">
        <f t="array" ref="K363">_xlfn.XLOOKUP(Table513[[#This Row],[rxnid]],"'"&amp;Table614[rxn]&amp;"'",Table614[expected kapp],"")</f>
        <v/>
      </c>
      <c r="M363" t="s">
        <v>6621</v>
      </c>
      <c r="N363">
        <v>8.1350961173837</v>
      </c>
      <c r="P363" s="4"/>
      <c r="T363"/>
      <c r="AB363" s="7" t="s">
        <v>11191</v>
      </c>
      <c r="AC363" s="7" t="str">
        <f>_xlfn.TEXTBEFORE(Table815[[#This Row],[raw]]," ")</f>
        <v>ENZLOAD-AICART_c_FWD-rt4053</v>
      </c>
      <c r="AD363" s="7">
        <f>_xlfn.NUMBERVALUE(_xlfn.TEXTAFTER(Table815[[#This Row],[raw]]," "))</f>
        <v>5.1487660974498898E-7</v>
      </c>
      <c r="AF363" s="1" t="s">
        <v>3136</v>
      </c>
      <c r="AG363" s="1" t="s">
        <v>2778</v>
      </c>
      <c r="AH363" s="1">
        <v>8.6734689859391308E-3</v>
      </c>
      <c r="AI363" s="1" t="e">
        <f>_xlfn.TEXTAFTER(Table916[[#This Row],[type]],"-",-1)</f>
        <v>#N/A</v>
      </c>
      <c r="AJ363" s="1" t="str">
        <f ca="1">_xlfn.TEXTAFTER(_xlfn.TEXTBEFORE(Table916[[#This Row],[type]],"-"&amp;Table916[[#This Row],[rxn-no-enz]]),"RXN-")</f>
        <v>LINOCOAt_c_l_FWD</v>
      </c>
      <c r="AK363" s="1" t="e">
        <f>_xlfn.TEXTBEFORE(Table916[[#This Row],[type]],"_",-1)</f>
        <v>#N/A</v>
      </c>
      <c r="AN363" t="s">
        <v>3154</v>
      </c>
      <c r="AO363" t="s">
        <v>2778</v>
      </c>
      <c r="AP363">
        <v>2.4338625217953099E-2</v>
      </c>
      <c r="AQ363" t="str">
        <f>_xlfn.TEXTBEFORE(Table17[[#This Row],[rxn]],"-",-1)</f>
        <v>RXN-METTRS_c_FWD</v>
      </c>
    </row>
    <row r="364" spans="1:43" ht="17" x14ac:dyDescent="0.25">
      <c r="A364" t="s">
        <v>5283</v>
      </c>
      <c r="B364">
        <v>70.218323233654402</v>
      </c>
      <c r="C364" t="str">
        <f>_xlfn.TEXTAFTER(Table513[[#This Row],[rxnid]],"-",-1)</f>
        <v>rt0409</v>
      </c>
      <c r="D364" t="str">
        <f>_xlfn.TEXTAFTER(_xlfn.TEXTBEFORE(Table513[[#This Row],[rxnid]],"-"&amp;Table513[[#This Row],[enz]]),"RXN-")</f>
        <v>3OAR160_c_FWD</v>
      </c>
      <c r="E364">
        <f>_xlfn.XLOOKUP(Table513[[#This Row],[rxnid]],Table312[rxnid],Table312[kapp (1/s)],"")</f>
        <v>50.655969993818701</v>
      </c>
      <c r="F364">
        <f>(Table513[[#This Row],[kapp (1/s)]]-Table513[[#This Row],[old]])/Table513[[#This Row],[old]]</f>
        <v>0.38618060698912288</v>
      </c>
      <c r="G364">
        <f>ABS(Table513[[#This Row],[(new-old)/old]])</f>
        <v>0.38618060698912288</v>
      </c>
      <c r="H364" t="str" cm="1">
        <f t="array" ref="H364">IF(ROWS(_xlfn._xlws.FILTER(Table513[rxnid],Table513[enz]=Table513[[#This Row],[enz]]))&gt;1,"many","1")</f>
        <v>many</v>
      </c>
      <c r="I364" t="e" cm="1">
        <f t="array" ref="I364">IF(ROWS(_xlfn._xlws.FILTER(Table513[rxnid],Table513[rxn-no-enz]=Table513[[#This Row],[rxn-no-enz]]))&gt;1,"many","1")</f>
        <v>#N/A</v>
      </c>
      <c r="J364" t="str">
        <f>_xlfn.XLOOKUP(SUBSTITUTE(Table513[[#This Row],[rxnid]],"'",""),Table614[rxn],Table614[rxn],"no")</f>
        <v>no</v>
      </c>
      <c r="K364" t="str" cm="1">
        <f t="array" ref="K364">_xlfn.XLOOKUP(Table513[[#This Row],[rxnid]],"'"&amp;Table614[rxn]&amp;"'",Table614[expected kapp],"")</f>
        <v/>
      </c>
      <c r="M364" t="s">
        <v>5716</v>
      </c>
      <c r="N364">
        <v>5.3756852784937399</v>
      </c>
      <c r="P364" s="4"/>
      <c r="T364"/>
      <c r="AB364" s="7" t="s">
        <v>11192</v>
      </c>
      <c r="AC364" s="7" t="str">
        <f>_xlfn.TEXTBEFORE(Table815[[#This Row],[raw]]," ")</f>
        <v>ENZLOAD-AIRC1_c_FWD-rt3764</v>
      </c>
      <c r="AD364" s="7">
        <f>_xlfn.NUMBERVALUE(_xlfn.TEXTAFTER(Table815[[#This Row],[raw]]," "))</f>
        <v>3.0098054955607101E-7</v>
      </c>
      <c r="AF364" s="1" t="s">
        <v>3137</v>
      </c>
      <c r="AG364" s="1" t="s">
        <v>2778</v>
      </c>
      <c r="AH364" s="1">
        <v>8.6734689859391308E-3</v>
      </c>
      <c r="AI364" s="1" t="e">
        <f>_xlfn.TEXTAFTER(Table916[[#This Row],[type]],"-",-1)</f>
        <v>#N/A</v>
      </c>
      <c r="AJ364" s="1" t="str">
        <f ca="1">_xlfn.TEXTAFTER(_xlfn.TEXTBEFORE(Table916[[#This Row],[type]],"-"&amp;Table916[[#This Row],[rxn-no-enz]]),"RXN-")</f>
        <v>LINOCOAt_c_rm_REV</v>
      </c>
      <c r="AK364" s="1" t="e">
        <f>_xlfn.TEXTBEFORE(Table916[[#This Row],[type]],"_",-1)</f>
        <v>#N/A</v>
      </c>
      <c r="AN364" t="s">
        <v>3155</v>
      </c>
      <c r="AO364" t="s">
        <v>2778</v>
      </c>
      <c r="AP364">
        <v>0.31331518589507901</v>
      </c>
      <c r="AQ364" t="str">
        <f>_xlfn.TEXTBEFORE(Table17[[#This Row],[rxn]],"-",-1)</f>
        <v>RXN-MEVK1_c_FWD</v>
      </c>
    </row>
    <row r="365" spans="1:43" ht="17" x14ac:dyDescent="0.25">
      <c r="A365" t="s">
        <v>2844</v>
      </c>
      <c r="B365">
        <v>70.218323233654402</v>
      </c>
      <c r="C365" t="str">
        <f>_xlfn.TEXTAFTER(Table513[[#This Row],[rxnid]],"-",-1)</f>
        <v>rt0409</v>
      </c>
      <c r="D365" t="str">
        <f>_xlfn.TEXTAFTER(_xlfn.TEXTBEFORE(Table513[[#This Row],[rxnid]],"-"&amp;Table513[[#This Row],[enz]]),"RXN-")</f>
        <v>3OAS80_c_FWD</v>
      </c>
      <c r="E365">
        <f>_xlfn.XLOOKUP(Table513[[#This Row],[rxnid]],Table312[rxnid],Table312[kapp (1/s)],"")</f>
        <v>50.655969993818701</v>
      </c>
      <c r="F365">
        <f>(Table513[[#This Row],[kapp (1/s)]]-Table513[[#This Row],[old]])/Table513[[#This Row],[old]]</f>
        <v>0.38618060698912288</v>
      </c>
      <c r="G365">
        <f>ABS(Table513[[#This Row],[(new-old)/old]])</f>
        <v>0.38618060698912288</v>
      </c>
      <c r="H365" t="str" cm="1">
        <f t="array" ref="H365">IF(ROWS(_xlfn._xlws.FILTER(Table513[rxnid],Table513[enz]=Table513[[#This Row],[enz]]))&gt;1,"many","1")</f>
        <v>many</v>
      </c>
      <c r="I365" t="e" cm="1">
        <f t="array" ref="I365">IF(ROWS(_xlfn._xlws.FILTER(Table513[rxnid],Table513[rxn-no-enz]=Table513[[#This Row],[rxn-no-enz]]))&gt;1,"many","1")</f>
        <v>#N/A</v>
      </c>
      <c r="J365" t="str">
        <f>_xlfn.XLOOKUP(SUBSTITUTE(Table513[[#This Row],[rxnid]],"'",""),Table614[rxn],Table614[rxn],"no")</f>
        <v>no</v>
      </c>
      <c r="K365" t="str" cm="1">
        <f t="array" ref="K365">_xlfn.XLOOKUP(Table513[[#This Row],[rxnid]],"'"&amp;Table614[rxn]&amp;"'",Table614[expected kapp],"")</f>
        <v/>
      </c>
      <c r="M365" t="s">
        <v>2876</v>
      </c>
      <c r="N365">
        <v>5.3756852784937399</v>
      </c>
      <c r="P365" s="4"/>
      <c r="T365"/>
      <c r="AB365" s="7" t="s">
        <v>11193</v>
      </c>
      <c r="AC365" s="7" t="str">
        <f>_xlfn.TEXTBEFORE(Table815[[#This Row],[raw]]," ")</f>
        <v>ENZLOAD-AKGDH_m_FWD-KGDCPLX</v>
      </c>
      <c r="AD365" s="7">
        <f>_xlfn.NUMBERVALUE(_xlfn.TEXTAFTER(Table815[[#This Row],[raw]]," "))</f>
        <v>2.4233073301050801E-7</v>
      </c>
      <c r="AF365" s="1" t="s">
        <v>7171</v>
      </c>
      <c r="AG365" s="1" t="s">
        <v>2778</v>
      </c>
      <c r="AH365" s="9">
        <v>6.9448308437651996E-5</v>
      </c>
      <c r="AI365" s="1" t="e">
        <f>_xlfn.TEXTAFTER(Table916[[#This Row],[type]],"-",-1)</f>
        <v>#N/A</v>
      </c>
      <c r="AJ365" s="1" t="str">
        <f ca="1">_xlfn.TEXTAFTER(_xlfn.TEXTBEFORE(Table916[[#This Row],[type]],"-"&amp;Table916[[#This Row],[rxn-no-enz]]),"RXN-")</f>
        <v>LINOEAt_c_l_FWD</v>
      </c>
      <c r="AK365" s="1" t="e">
        <f>_xlfn.TEXTBEFORE(Table916[[#This Row],[type]],"_",-1)</f>
        <v>#N/A</v>
      </c>
      <c r="AN365" t="s">
        <v>3156</v>
      </c>
      <c r="AO365" t="s">
        <v>2778</v>
      </c>
      <c r="AP365">
        <v>2.4125901474848301E-2</v>
      </c>
      <c r="AQ365" t="str">
        <f>_xlfn.TEXTBEFORE(Table17[[#This Row],[rxn]],"-",-1)</f>
        <v>RXN-MG2t_c_e_FWD</v>
      </c>
    </row>
    <row r="366" spans="1:43" ht="17" x14ac:dyDescent="0.25">
      <c r="A366" t="s">
        <v>2840</v>
      </c>
      <c r="B366">
        <v>70.218323233654402</v>
      </c>
      <c r="C366" t="str">
        <f>_xlfn.TEXTAFTER(Table513[[#This Row],[rxnid]],"-",-1)</f>
        <v>rt0409</v>
      </c>
      <c r="D366" t="str">
        <f>_xlfn.TEXTAFTER(_xlfn.TEXTBEFORE(Table513[[#This Row],[rxnid]],"-"&amp;Table513[[#This Row],[enz]]),"RXN-")</f>
        <v>3OAS160_c_FWD</v>
      </c>
      <c r="E366">
        <f>_xlfn.XLOOKUP(Table513[[#This Row],[rxnid]],Table312[rxnid],Table312[kapp (1/s)],"")</f>
        <v>50.655969993818701</v>
      </c>
      <c r="F366">
        <f>(Table513[[#This Row],[kapp (1/s)]]-Table513[[#This Row],[old]])/Table513[[#This Row],[old]]</f>
        <v>0.38618060698912288</v>
      </c>
      <c r="G366">
        <f>ABS(Table513[[#This Row],[(new-old)/old]])</f>
        <v>0.38618060698912288</v>
      </c>
      <c r="H366" t="str" cm="1">
        <f t="array" ref="H366">IF(ROWS(_xlfn._xlws.FILTER(Table513[rxnid],Table513[enz]=Table513[[#This Row],[enz]]))&gt;1,"many","1")</f>
        <v>many</v>
      </c>
      <c r="I366" t="e" cm="1">
        <f t="array" ref="I366">IF(ROWS(_xlfn._xlws.FILTER(Table513[rxnid],Table513[rxn-no-enz]=Table513[[#This Row],[rxn-no-enz]]))&gt;1,"many","1")</f>
        <v>#N/A</v>
      </c>
      <c r="J366" t="str">
        <f>_xlfn.XLOOKUP(SUBSTITUTE(Table513[[#This Row],[rxnid]],"'",""),Table614[rxn],Table614[rxn],"no")</f>
        <v>no</v>
      </c>
      <c r="K366" t="str" cm="1">
        <f t="array" ref="K366">_xlfn.XLOOKUP(Table513[[#This Row],[rxnid]],"'"&amp;Table614[rxn]&amp;"'",Table614[expected kapp],"")</f>
        <v/>
      </c>
      <c r="M366" t="s">
        <v>7496</v>
      </c>
      <c r="N366">
        <v>3.6330903750061201</v>
      </c>
      <c r="P366" s="4"/>
      <c r="T366"/>
      <c r="AB366" s="7" t="s">
        <v>11194</v>
      </c>
      <c r="AC366" s="7" t="str">
        <f>_xlfn.TEXTBEFORE(Table815[[#This Row],[raw]]," ")</f>
        <v>ENZLOAD-AKGMALta_m_FWD-rt2267</v>
      </c>
      <c r="AD366" s="7">
        <f>_xlfn.NUMBERVALUE(_xlfn.TEXTAFTER(Table815[[#This Row],[raw]]," "))</f>
        <v>2.4229611482249999E-7</v>
      </c>
      <c r="AF366" s="1" t="s">
        <v>7173</v>
      </c>
      <c r="AG366" s="1" t="s">
        <v>2778</v>
      </c>
      <c r="AH366" s="9">
        <v>1.41305289507869E-5</v>
      </c>
      <c r="AI366" s="1" t="e">
        <f>_xlfn.TEXTAFTER(Table916[[#This Row],[type]],"-",-1)</f>
        <v>#N/A</v>
      </c>
      <c r="AJ366" s="1" t="str">
        <f ca="1">_xlfn.TEXTAFTER(_xlfn.TEXTBEFORE(Table916[[#This Row],[type]],"-"&amp;Table916[[#This Row],[rxn-no-enz]]),"RXN-")</f>
        <v>LINOLENt_c_l_FWD</v>
      </c>
      <c r="AK366" s="1" t="e">
        <f>_xlfn.TEXTBEFORE(Table916[[#This Row],[type]],"_",-1)</f>
        <v>#N/A</v>
      </c>
      <c r="AN366" t="s">
        <v>3157</v>
      </c>
      <c r="AO366" t="s">
        <v>2778</v>
      </c>
      <c r="AP366" s="3">
        <v>3.5733307159186999E-5</v>
      </c>
      <c r="AQ366" t="str">
        <f>_xlfn.TEXTBEFORE(Table17[[#This Row],[rxn]],"-",-1)</f>
        <v>RXN-MN2t_c_e_FWD</v>
      </c>
    </row>
    <row r="367" spans="1:43" ht="17" x14ac:dyDescent="0.25">
      <c r="A367" t="s">
        <v>2842</v>
      </c>
      <c r="B367">
        <v>70.218323233654402</v>
      </c>
      <c r="C367" t="str">
        <f>_xlfn.TEXTAFTER(Table513[[#This Row],[rxnid]],"-",-1)</f>
        <v>rt0409</v>
      </c>
      <c r="D367" t="str">
        <f>_xlfn.TEXTAFTER(_xlfn.TEXTBEFORE(Table513[[#This Row],[rxnid]],"-"&amp;Table513[[#This Row],[enz]]),"RXN-")</f>
        <v>3OAS40_c_FWD</v>
      </c>
      <c r="E367">
        <f>_xlfn.XLOOKUP(Table513[[#This Row],[rxnid]],Table312[rxnid],Table312[kapp (1/s)],"")</f>
        <v>50.655969993818701</v>
      </c>
      <c r="F367">
        <f>(Table513[[#This Row],[kapp (1/s)]]-Table513[[#This Row],[old]])/Table513[[#This Row],[old]]</f>
        <v>0.38618060698912288</v>
      </c>
      <c r="G367">
        <f>ABS(Table513[[#This Row],[(new-old)/old]])</f>
        <v>0.38618060698912288</v>
      </c>
      <c r="H367" t="str" cm="1">
        <f t="array" ref="H367">IF(ROWS(_xlfn._xlws.FILTER(Table513[rxnid],Table513[enz]=Table513[[#This Row],[enz]]))&gt;1,"many","1")</f>
        <v>many</v>
      </c>
      <c r="I367" t="e" cm="1">
        <f t="array" ref="I367">IF(ROWS(_xlfn._xlws.FILTER(Table513[rxnid],Table513[rxn-no-enz]=Table513[[#This Row],[rxn-no-enz]]))&gt;1,"many","1")</f>
        <v>#N/A</v>
      </c>
      <c r="J367" t="str">
        <f>_xlfn.XLOOKUP(SUBSTITUTE(Table513[[#This Row],[rxnid]],"'",""),Table614[rxn],Table614[rxn],"no")</f>
        <v>no</v>
      </c>
      <c r="K367" t="str" cm="1">
        <f t="array" ref="K367">_xlfn.XLOOKUP(Table513[[#This Row],[rxnid]],"'"&amp;Table614[rxn]&amp;"'",Table614[expected kapp],"")</f>
        <v/>
      </c>
      <c r="M367" t="s">
        <v>3196</v>
      </c>
      <c r="N367">
        <v>3.6330903750061201</v>
      </c>
      <c r="P367" s="4"/>
      <c r="T367"/>
      <c r="AB367" s="7" t="s">
        <v>11195</v>
      </c>
      <c r="AC367" s="7" t="str">
        <f>_xlfn.TEXTBEFORE(Table815[[#This Row],[raw]]," ")</f>
        <v>ENZLOAD-ALAS_m_FWD-rt0309</v>
      </c>
      <c r="AD367" s="7">
        <f>_xlfn.NUMBERVALUE(_xlfn.TEXTAFTER(Table815[[#This Row],[raw]]," "))</f>
        <v>2.5303828782304699E-8</v>
      </c>
      <c r="AF367" s="1" t="s">
        <v>3138</v>
      </c>
      <c r="AG367" s="1" t="s">
        <v>2778</v>
      </c>
      <c r="AH367" s="1">
        <v>2.1395439222023699E-3</v>
      </c>
      <c r="AI367" s="1" t="e">
        <f>_xlfn.TEXTAFTER(Table916[[#This Row],[type]],"-",-1)</f>
        <v>#N/A</v>
      </c>
      <c r="AJ367" s="1" t="str">
        <f ca="1">_xlfn.TEXTAFTER(_xlfn.TEXTBEFORE(Table916[[#This Row],[type]],"-"&amp;Table916[[#This Row],[rxn-no-enz]]),"RXN-")</f>
        <v>LINOLNCOAt_c_l_FWD</v>
      </c>
      <c r="AK367" s="1" t="e">
        <f>_xlfn.TEXTBEFORE(Table916[[#This Row],[type]],"_",-1)</f>
        <v>#N/A</v>
      </c>
      <c r="AN367" t="s">
        <v>4815</v>
      </c>
      <c r="AO367" t="s">
        <v>2778</v>
      </c>
      <c r="AP367" s="3">
        <v>3.7999641356219997E-5</v>
      </c>
      <c r="AQ367" t="str">
        <f>_xlfn.TEXTBEFORE(Table17[[#This Row],[rxn]],"-",-1)</f>
        <v>RXN-MTAP_c_FWD</v>
      </c>
    </row>
    <row r="368" spans="1:43" ht="17" x14ac:dyDescent="0.25">
      <c r="A368" t="s">
        <v>2841</v>
      </c>
      <c r="B368">
        <v>70.218323233654402</v>
      </c>
      <c r="C368" t="str">
        <f>_xlfn.TEXTAFTER(Table513[[#This Row],[rxnid]],"-",-1)</f>
        <v>rt0409</v>
      </c>
      <c r="D368" t="str">
        <f>_xlfn.TEXTAFTER(_xlfn.TEXTBEFORE(Table513[[#This Row],[rxnid]],"-"&amp;Table513[[#This Row],[enz]]),"RXN-")</f>
        <v>3OAS180_c_FWD</v>
      </c>
      <c r="E368">
        <f>_xlfn.XLOOKUP(Table513[[#This Row],[rxnid]],Table312[rxnid],Table312[kapp (1/s)],"")</f>
        <v>50.655969993818701</v>
      </c>
      <c r="F368">
        <f>(Table513[[#This Row],[kapp (1/s)]]-Table513[[#This Row],[old]])/Table513[[#This Row],[old]]</f>
        <v>0.38618060698912288</v>
      </c>
      <c r="G368">
        <f>ABS(Table513[[#This Row],[(new-old)/old]])</f>
        <v>0.38618060698912288</v>
      </c>
      <c r="H368" t="str" cm="1">
        <f t="array" ref="H368">IF(ROWS(_xlfn._xlws.FILTER(Table513[rxnid],Table513[enz]=Table513[[#This Row],[enz]]))&gt;1,"many","1")</f>
        <v>many</v>
      </c>
      <c r="I368" t="e" cm="1">
        <f t="array" ref="I368">IF(ROWS(_xlfn._xlws.FILTER(Table513[rxnid],Table513[rxn-no-enz]=Table513[[#This Row],[rxn-no-enz]]))&gt;1,"many","1")</f>
        <v>#N/A</v>
      </c>
      <c r="J368" t="str">
        <f>_xlfn.XLOOKUP(SUBSTITUTE(Table513[[#This Row],[rxnid]],"'",""),Table614[rxn],Table614[rxn],"no")</f>
        <v>no</v>
      </c>
      <c r="K368" t="str" cm="1">
        <f t="array" ref="K368">_xlfn.XLOOKUP(Table513[[#This Row],[rxnid]],"'"&amp;Table614[rxn]&amp;"'",Table614[expected kapp],"")</f>
        <v/>
      </c>
      <c r="M368" t="s">
        <v>3049</v>
      </c>
      <c r="N368">
        <v>194.86654692547401</v>
      </c>
      <c r="P368" s="4"/>
      <c r="T368"/>
      <c r="AB368" s="7" t="s">
        <v>11196</v>
      </c>
      <c r="AC368" s="7" t="str">
        <f>_xlfn.TEXTBEFORE(Table815[[#This Row],[raw]]," ")</f>
        <v>ENZLOAD-ALATA_L_m_REV-rt1267</v>
      </c>
      <c r="AD368" s="7">
        <f>_xlfn.NUMBERVALUE(_xlfn.TEXTAFTER(Table815[[#This Row],[raw]]," "))</f>
        <v>9.9980247493944995E-8</v>
      </c>
      <c r="AF368" s="1" t="s">
        <v>3139</v>
      </c>
      <c r="AG368" s="1" t="s">
        <v>2778</v>
      </c>
      <c r="AH368" s="1">
        <v>2.1395439222023699E-3</v>
      </c>
      <c r="AI368" s="1" t="e">
        <f>_xlfn.TEXTAFTER(Table916[[#This Row],[type]],"-",-1)</f>
        <v>#N/A</v>
      </c>
      <c r="AJ368" s="1" t="str">
        <f ca="1">_xlfn.TEXTAFTER(_xlfn.TEXTBEFORE(Table916[[#This Row],[type]],"-"&amp;Table916[[#This Row],[rxn-no-enz]]),"RXN-")</f>
        <v>LINOLNCOAt_c_rm_REV</v>
      </c>
      <c r="AK368" s="1" t="e">
        <f>_xlfn.TEXTBEFORE(Table916[[#This Row],[type]],"_",-1)</f>
        <v>#N/A</v>
      </c>
      <c r="AN368" t="s">
        <v>7291</v>
      </c>
      <c r="AO368" t="s">
        <v>2778</v>
      </c>
      <c r="AP368">
        <v>7.12442140007227E-2</v>
      </c>
      <c r="AQ368" t="str">
        <f>_xlfn.TEXTBEFORE(Table17[[#This Row],[rxn]],"-",-1)</f>
        <v>RXN-MTHFC_c_FWD</v>
      </c>
    </row>
    <row r="369" spans="1:43" ht="17" x14ac:dyDescent="0.25">
      <c r="A369" t="s">
        <v>5297</v>
      </c>
      <c r="B369">
        <v>70.218323233654402</v>
      </c>
      <c r="C369" t="str">
        <f>_xlfn.TEXTAFTER(Table513[[#This Row],[rxnid]],"-",-1)</f>
        <v>rt0409</v>
      </c>
      <c r="D369" t="str">
        <f>_xlfn.TEXTAFTER(_xlfn.TEXTBEFORE(Table513[[#This Row],[rxnid]],"-"&amp;Table513[[#This Row],[enz]]),"RXN-")</f>
        <v>3OAR40_c_FWD</v>
      </c>
      <c r="E369">
        <f>_xlfn.XLOOKUP(Table513[[#This Row],[rxnid]],Table312[rxnid],Table312[kapp (1/s)],"")</f>
        <v>50.655969993818701</v>
      </c>
      <c r="F369">
        <f>(Table513[[#This Row],[kapp (1/s)]]-Table513[[#This Row],[old]])/Table513[[#This Row],[old]]</f>
        <v>0.38618060698912288</v>
      </c>
      <c r="G369">
        <f>ABS(Table513[[#This Row],[(new-old)/old]])</f>
        <v>0.38618060698912288</v>
      </c>
      <c r="H369" t="str" cm="1">
        <f t="array" ref="H369">IF(ROWS(_xlfn._xlws.FILTER(Table513[rxnid],Table513[enz]=Table513[[#This Row],[enz]]))&gt;1,"many","1")</f>
        <v>many</v>
      </c>
      <c r="I369" t="e" cm="1">
        <f t="array" ref="I369">IF(ROWS(_xlfn._xlws.FILTER(Table513[rxnid],Table513[rxn-no-enz]=Table513[[#This Row],[rxn-no-enz]]))&gt;1,"many","1")</f>
        <v>#N/A</v>
      </c>
      <c r="J369" t="str">
        <f>_xlfn.XLOOKUP(SUBSTITUTE(Table513[[#This Row],[rxnid]],"'",""),Table614[rxn],Table614[rxn],"no")</f>
        <v>no</v>
      </c>
      <c r="K369" t="str" cm="1">
        <f t="array" ref="K369">_xlfn.XLOOKUP(Table513[[#This Row],[rxnid]],"'"&amp;Table614[rxn]&amp;"'",Table614[expected kapp],"")</f>
        <v/>
      </c>
      <c r="M369" t="s">
        <v>6736</v>
      </c>
      <c r="N369">
        <v>194.86654692547401</v>
      </c>
      <c r="P369" s="4"/>
      <c r="T369"/>
      <c r="AB369" s="7" t="s">
        <v>11197</v>
      </c>
      <c r="AC369" s="7" t="str">
        <f>_xlfn.TEXTBEFORE(Table815[[#This Row],[raw]]," ")</f>
        <v>ENZLOAD-ALATRS_c_FWD-rt3605</v>
      </c>
      <c r="AD369" s="7">
        <f>_xlfn.NUMBERVALUE(_xlfn.TEXTAFTER(Table815[[#This Row],[raw]]," "))</f>
        <v>2.5728933001340202E-7</v>
      </c>
      <c r="AF369" s="1" t="s">
        <v>3140</v>
      </c>
      <c r="AG369" s="1" t="s">
        <v>2778</v>
      </c>
      <c r="AH369" s="1">
        <v>1.1398319652365299E-2</v>
      </c>
      <c r="AI369" s="1" t="e">
        <f>_xlfn.TEXTAFTER(Table916[[#This Row],[type]],"-",-1)</f>
        <v>#N/A</v>
      </c>
      <c r="AJ369" s="1" t="str">
        <f ca="1">_xlfn.TEXTAFTER(_xlfn.TEXTBEFORE(Table916[[#This Row],[type]],"-"&amp;Table916[[#This Row],[rxn-no-enz]]),"RXN-")</f>
        <v>LNS14DMy_c_FWD</v>
      </c>
      <c r="AK369" s="1" t="e">
        <f>_xlfn.TEXTBEFORE(Table916[[#This Row],[type]],"_",-1)</f>
        <v>#N/A</v>
      </c>
      <c r="AN369" t="s">
        <v>7295</v>
      </c>
      <c r="AO369" t="s">
        <v>2778</v>
      </c>
      <c r="AP369">
        <v>7.12442140007227E-2</v>
      </c>
      <c r="AQ369" t="str">
        <f>_xlfn.TEXTBEFORE(Table17[[#This Row],[rxn]],"-",-1)</f>
        <v>RXN-MTHFD_c_FWD</v>
      </c>
    </row>
    <row r="370" spans="1:43" ht="17" x14ac:dyDescent="0.25">
      <c r="A370" t="s">
        <v>5262</v>
      </c>
      <c r="B370">
        <v>70.218323233654402</v>
      </c>
      <c r="C370" t="str">
        <f>_xlfn.TEXTAFTER(Table513[[#This Row],[rxnid]],"-",-1)</f>
        <v>rt0409</v>
      </c>
      <c r="D370" t="str">
        <f>_xlfn.TEXTAFTER(_xlfn.TEXTBEFORE(Table513[[#This Row],[rxnid]],"-"&amp;Table513[[#This Row],[enz]]),"RXN-")</f>
        <v>3OAR100_c_FWD</v>
      </c>
      <c r="E370">
        <f>_xlfn.XLOOKUP(Table513[[#This Row],[rxnid]],Table312[rxnid],Table312[kapp (1/s)],"")</f>
        <v>50.655969993818701</v>
      </c>
      <c r="F370">
        <f>(Table513[[#This Row],[kapp (1/s)]]-Table513[[#This Row],[old]])/Table513[[#This Row],[old]]</f>
        <v>0.38618060698912288</v>
      </c>
      <c r="G370">
        <f>ABS(Table513[[#This Row],[(new-old)/old]])</f>
        <v>0.38618060698912288</v>
      </c>
      <c r="H370" t="str" cm="1">
        <f t="array" ref="H370">IF(ROWS(_xlfn._xlws.FILTER(Table513[rxnid],Table513[enz]=Table513[[#This Row],[enz]]))&gt;1,"many","1")</f>
        <v>many</v>
      </c>
      <c r="I370" t="e" cm="1">
        <f t="array" ref="I370">IF(ROWS(_xlfn._xlws.FILTER(Table513[rxnid],Table513[rxn-no-enz]=Table513[[#This Row],[rxn-no-enz]]))&gt;1,"many","1")</f>
        <v>#N/A</v>
      </c>
      <c r="J370" t="str">
        <f>_xlfn.XLOOKUP(SUBSTITUTE(Table513[[#This Row],[rxnid]],"'",""),Table614[rxn],Table614[rxn],"no")</f>
        <v>no</v>
      </c>
      <c r="K370" t="str" cm="1">
        <f t="array" ref="K370">_xlfn.XLOOKUP(Table513[[#This Row],[rxnid]],"'"&amp;Table614[rxn]&amp;"'",Table614[expected kapp],"")</f>
        <v/>
      </c>
      <c r="M370" t="s">
        <v>6731</v>
      </c>
      <c r="N370">
        <v>194.86654692547401</v>
      </c>
      <c r="P370" s="4"/>
      <c r="T370"/>
      <c r="AB370" s="7" t="s">
        <v>11198</v>
      </c>
      <c r="AC370" s="7" t="str">
        <f>_xlfn.TEXTBEFORE(Table815[[#This Row],[raw]]," ")</f>
        <v>ENZLOAD-ANPRT_c_FWD-rt1532</v>
      </c>
      <c r="AD370" s="7">
        <f>_xlfn.NUMBERVALUE(_xlfn.TEXTAFTER(Table815[[#This Row],[raw]]," "))</f>
        <v>1.9349900630951199E-8</v>
      </c>
      <c r="AF370" s="1" t="s">
        <v>3141</v>
      </c>
      <c r="AG370" s="1" t="s">
        <v>2778</v>
      </c>
      <c r="AH370" s="1">
        <v>1.1398319652365299E-2</v>
      </c>
      <c r="AI370" s="1" t="e">
        <f>_xlfn.TEXTAFTER(Table916[[#This Row],[type]],"-",-1)</f>
        <v>#N/A</v>
      </c>
      <c r="AJ370" s="1" t="str">
        <f ca="1">_xlfn.TEXTAFTER(_xlfn.TEXTBEFORE(Table916[[#This Row],[type]],"-"&amp;Table916[[#This Row],[rxn-no-enz]]),"RXN-")</f>
        <v>LNSTLS_c_FWD</v>
      </c>
      <c r="AK370" s="1" t="e">
        <f>_xlfn.TEXTBEFORE(Table916[[#This Row],[type]],"_",-1)</f>
        <v>#N/A</v>
      </c>
      <c r="AN370" t="s">
        <v>3158</v>
      </c>
      <c r="AO370" t="s">
        <v>2778</v>
      </c>
      <c r="AP370">
        <v>8.5320866406555798E-2</v>
      </c>
      <c r="AQ370" t="str">
        <f>_xlfn.TEXTBEFORE(Table17[[#This Row],[rxn]],"-",-1)</f>
        <v>RXN-MTHFR3_c_FWD</v>
      </c>
    </row>
    <row r="371" spans="1:43" ht="17" x14ac:dyDescent="0.25">
      <c r="A371" t="s">
        <v>7161</v>
      </c>
      <c r="B371">
        <v>201.23452704762701</v>
      </c>
      <c r="C371" t="str">
        <f>_xlfn.TEXTAFTER(Table513[[#This Row],[rxnid]],"-",-1)</f>
        <v>rt5646</v>
      </c>
      <c r="D371" t="str">
        <f>_xlfn.TEXTAFTER(_xlfn.TEXTBEFORE(Table513[[#This Row],[rxnid]],"-"&amp;Table513[[#This Row],[enz]]),"RXN-")</f>
        <v>LEUTA_c_REV</v>
      </c>
      <c r="E371">
        <f>_xlfn.XLOOKUP(Table513[[#This Row],[rxnid]],Table312[rxnid],Table312[kapp (1/s)],"")</f>
        <v>5901.0612638759603</v>
      </c>
      <c r="F371">
        <f>(Table513[[#This Row],[kapp (1/s)]]-Table513[[#This Row],[old]])/Table513[[#This Row],[old]]</f>
        <v>-0.96589858704238374</v>
      </c>
      <c r="G371">
        <f>ABS(Table513[[#This Row],[(new-old)/old]])</f>
        <v>0.96589858704238374</v>
      </c>
      <c r="H371" t="str" cm="1">
        <f t="array" ref="H371">IF(ROWS(_xlfn._xlws.FILTER(Table513[rxnid],Table513[enz]=Table513[[#This Row],[enz]]))&gt;1,"many","1")</f>
        <v>many</v>
      </c>
      <c r="I371" t="e" cm="1">
        <f t="array" ref="I371">IF(ROWS(_xlfn._xlws.FILTER(Table513[rxnid],Table513[rxn-no-enz]=Table513[[#This Row],[rxn-no-enz]]))&gt;1,"many","1")</f>
        <v>#N/A</v>
      </c>
      <c r="J371" t="str">
        <f>_xlfn.XLOOKUP(SUBSTITUTE(Table513[[#This Row],[rxnid]],"'",""),Table614[rxn],Table614[rxn],"no")</f>
        <v>no</v>
      </c>
      <c r="K371" t="str" cm="1">
        <f t="array" ref="K371">_xlfn.XLOOKUP(Table513[[#This Row],[rxnid]],"'"&amp;Table614[rxn]&amp;"'",Table614[expected kapp],"")</f>
        <v/>
      </c>
      <c r="M371" t="s">
        <v>6735</v>
      </c>
      <c r="N371">
        <v>194.86654692547401</v>
      </c>
      <c r="P371" s="4"/>
      <c r="T371"/>
      <c r="AB371" s="7" t="s">
        <v>11199</v>
      </c>
      <c r="AC371" s="7" t="str">
        <f>_xlfn.TEXTBEFORE(Table815[[#This Row],[raw]]," ")</f>
        <v>ENZLOAD-ANS_c_FWD-TRP23</v>
      </c>
      <c r="AD371" s="7">
        <f>_xlfn.NUMBERVALUE(_xlfn.TEXTAFTER(Table815[[#This Row],[raw]]," "))</f>
        <v>3.9166899986902002E-8</v>
      </c>
      <c r="AF371" s="1" t="s">
        <v>3142</v>
      </c>
      <c r="AG371" s="1" t="s">
        <v>2778</v>
      </c>
      <c r="AH371" s="1">
        <v>1.45573200930455E-2</v>
      </c>
      <c r="AI371" s="1" t="e">
        <f>_xlfn.TEXTAFTER(Table916[[#This Row],[type]],"-",-1)</f>
        <v>#N/A</v>
      </c>
      <c r="AJ371" s="1" t="str">
        <f ca="1">_xlfn.TEXTAFTER(_xlfn.TEXTBEFORE(Table916[[#This Row],[type]],"-"&amp;Table916[[#This Row],[rxn-no-enz]]),"RXN-")</f>
        <v>LYSTRS_c_FWD</v>
      </c>
      <c r="AK371" s="1" t="e">
        <f>_xlfn.TEXTBEFORE(Table916[[#This Row],[type]],"_",-1)</f>
        <v>#N/A</v>
      </c>
      <c r="AN371" t="s">
        <v>4816</v>
      </c>
      <c r="AO371" t="s">
        <v>2778</v>
      </c>
      <c r="AP371" s="3">
        <v>3.7999641356219997E-5</v>
      </c>
      <c r="AQ371" t="str">
        <f>_xlfn.TEXTBEFORE(Table17[[#This Row],[rxn]],"-",-1)</f>
        <v>RXN-MTRI_c_FWD</v>
      </c>
    </row>
    <row r="372" spans="1:43" ht="17" x14ac:dyDescent="0.25">
      <c r="A372" t="s">
        <v>3201</v>
      </c>
      <c r="B372">
        <v>201.23452704762701</v>
      </c>
      <c r="C372" t="str">
        <f>_xlfn.TEXTAFTER(Table513[[#This Row],[rxnid]],"-",-1)</f>
        <v>rt5646</v>
      </c>
      <c r="D372" t="str">
        <f>_xlfn.TEXTAFTER(_xlfn.TEXTBEFORE(Table513[[#This Row],[rxnid]],"-"&amp;Table513[[#This Row],[enz]]),"RXN-")</f>
        <v>OMCDC_c_FWD</v>
      </c>
      <c r="E372">
        <f>_xlfn.XLOOKUP(Table513[[#This Row],[rxnid]],Table312[rxnid],Table312[kapp (1/s)],"")</f>
        <v>5901.0612638759603</v>
      </c>
      <c r="F372">
        <f>(Table513[[#This Row],[kapp (1/s)]]-Table513[[#This Row],[old]])/Table513[[#This Row],[old]]</f>
        <v>-0.96589858704238374</v>
      </c>
      <c r="G372">
        <f>ABS(Table513[[#This Row],[(new-old)/old]])</f>
        <v>0.96589858704238374</v>
      </c>
      <c r="H372" t="str" cm="1">
        <f t="array" ref="H372">IF(ROWS(_xlfn._xlws.FILTER(Table513[rxnid],Table513[enz]=Table513[[#This Row],[enz]]))&gt;1,"many","1")</f>
        <v>many</v>
      </c>
      <c r="I372" t="e" cm="1">
        <f t="array" ref="I372">IF(ROWS(_xlfn._xlws.FILTER(Table513[rxnid],Table513[rxn-no-enz]=Table513[[#This Row],[rxn-no-enz]]))&gt;1,"many","1")</f>
        <v>#N/A</v>
      </c>
      <c r="J372" t="str">
        <f>_xlfn.XLOOKUP(SUBSTITUTE(Table513[[#This Row],[rxnid]],"'",""),Table614[rxn],Table614[rxn],"no")</f>
        <v>no</v>
      </c>
      <c r="K372" t="str" cm="1">
        <f t="array" ref="K372">_xlfn.XLOOKUP(Table513[[#This Row],[rxnid]],"'"&amp;Table614[rxn]&amp;"'",Table614[expected kapp],"")</f>
        <v/>
      </c>
      <c r="M372" t="s">
        <v>6733</v>
      </c>
      <c r="N372">
        <v>194.86654692547401</v>
      </c>
      <c r="P372" s="4"/>
      <c r="T372"/>
      <c r="AB372" s="7" t="s">
        <v>11200</v>
      </c>
      <c r="AC372" s="7" t="str">
        <f>_xlfn.TEXTBEFORE(Table815[[#This Row],[raw]]," ")</f>
        <v>ENZLOAD-ARGSL_c_FWD-rt3236</v>
      </c>
      <c r="AD372" s="7">
        <f>_xlfn.NUMBERVALUE(_xlfn.TEXTAFTER(Table815[[#This Row],[raw]]," "))</f>
        <v>3.1352651722252598E-7</v>
      </c>
      <c r="AF372" s="1" t="s">
        <v>7206</v>
      </c>
      <c r="AG372" s="1" t="s">
        <v>2778</v>
      </c>
      <c r="AH372" s="1">
        <v>2.8803979461069302E-4</v>
      </c>
      <c r="AI372" s="1" t="e">
        <f>_xlfn.TEXTAFTER(Table916[[#This Row],[type]],"-",-1)</f>
        <v>#N/A</v>
      </c>
      <c r="AJ372" s="1" t="str">
        <f ca="1">_xlfn.TEXTAFTER(_xlfn.TEXTBEFORE(Table916[[#This Row],[type]],"-"&amp;Table916[[#This Row],[rxn-no-enz]]),"RXN-")</f>
        <v>MAGL_l_FWD</v>
      </c>
      <c r="AK372" s="1" t="e">
        <f>_xlfn.TEXTBEFORE(Table916[[#This Row],[type]],"_",-1)</f>
        <v>#N/A</v>
      </c>
      <c r="AN372" t="s">
        <v>4817</v>
      </c>
      <c r="AO372" t="s">
        <v>2778</v>
      </c>
      <c r="AP372" s="3">
        <v>7.6034225275054007E-5</v>
      </c>
      <c r="AQ372" t="str">
        <f>_xlfn.TEXTBEFORE(Table17[[#This Row],[rxn]],"-",-1)</f>
        <v>RXN-NACt_c_e_FWD</v>
      </c>
    </row>
    <row r="373" spans="1:43" ht="17" x14ac:dyDescent="0.25">
      <c r="A373" t="s">
        <v>8164</v>
      </c>
      <c r="B373">
        <v>201.23452704762701</v>
      </c>
      <c r="C373" t="str">
        <f>_xlfn.TEXTAFTER(Table513[[#This Row],[rxnid]],"-",-1)</f>
        <v>rt5646</v>
      </c>
      <c r="D373" t="str">
        <f>_xlfn.TEXTAFTER(_xlfn.TEXTBEFORE(Table513[[#This Row],[rxnid]],"-"&amp;Table513[[#This Row],[enz]]),"RXN-")</f>
        <v>VALTA_c_FWD</v>
      </c>
      <c r="E373">
        <f>_xlfn.XLOOKUP(Table513[[#This Row],[rxnid]],Table312[rxnid],Table312[kapp (1/s)],"")</f>
        <v>5901.0612638759603</v>
      </c>
      <c r="F373">
        <f>(Table513[[#This Row],[kapp (1/s)]]-Table513[[#This Row],[old]])/Table513[[#This Row],[old]]</f>
        <v>-0.96589858704238374</v>
      </c>
      <c r="G373">
        <f>ABS(Table513[[#This Row],[(new-old)/old]])</f>
        <v>0.96589858704238374</v>
      </c>
      <c r="H373" t="str" cm="1">
        <f t="array" ref="H373">IF(ROWS(_xlfn._xlws.FILTER(Table513[rxnid],Table513[enz]=Table513[[#This Row],[enz]]))&gt;1,"many","1")</f>
        <v>many</v>
      </c>
      <c r="I373" t="e" cm="1">
        <f t="array" ref="I373">IF(ROWS(_xlfn._xlws.FILTER(Table513[rxnid],Table513[rxn-no-enz]=Table513[[#This Row],[rxn-no-enz]]))&gt;1,"many","1")</f>
        <v>#N/A</v>
      </c>
      <c r="J373" t="str">
        <f>_xlfn.XLOOKUP(SUBSTITUTE(Table513[[#This Row],[rxnid]],"'",""),Table614[rxn],Table614[rxn],"no")</f>
        <v>no</v>
      </c>
      <c r="K373" t="str" cm="1">
        <f t="array" ref="K373">_xlfn.XLOOKUP(Table513[[#This Row],[rxnid]],"'"&amp;Table614[rxn]&amp;"'",Table614[expected kapp],"")</f>
        <v/>
      </c>
      <c r="M373" t="s">
        <v>6734</v>
      </c>
      <c r="N373">
        <v>194.86654692547401</v>
      </c>
      <c r="P373" s="4"/>
      <c r="T373"/>
      <c r="AB373" s="7" t="s">
        <v>11201</v>
      </c>
      <c r="AC373" s="7" t="str">
        <f>_xlfn.TEXTBEFORE(Table815[[#This Row],[raw]]," ")</f>
        <v>ENZLOAD-ARGSS_c_FWD-rt7828</v>
      </c>
      <c r="AD373" s="7">
        <f>_xlfn.NUMBERVALUE(_xlfn.TEXTAFTER(Table815[[#This Row],[raw]]," "))</f>
        <v>8.2075300742971002E-7</v>
      </c>
      <c r="AF373" s="1" t="s">
        <v>3143</v>
      </c>
      <c r="AG373" s="1" t="s">
        <v>2778</v>
      </c>
      <c r="AH373" s="1">
        <v>7.8970803267200407E-3</v>
      </c>
      <c r="AI373" s="1" t="e">
        <f>_xlfn.TEXTAFTER(Table916[[#This Row],[type]],"-",-1)</f>
        <v>#N/A</v>
      </c>
      <c r="AJ373" s="1" t="str">
        <f ca="1">_xlfn.TEXTAFTER(_xlfn.TEXTBEFORE(Table916[[#This Row],[type]],"-"&amp;Table916[[#This Row],[rxn-no-enz]]),"RXN-")</f>
        <v>MALCOAt_c_rm_FWD</v>
      </c>
      <c r="AK373" s="1" t="e">
        <f>_xlfn.TEXTBEFORE(Table916[[#This Row],[type]],"_",-1)</f>
        <v>#N/A</v>
      </c>
      <c r="AN373" t="s">
        <v>7308</v>
      </c>
      <c r="AO373" t="s">
        <v>2778</v>
      </c>
      <c r="AP373">
        <v>23.1502694558644</v>
      </c>
      <c r="AQ373" t="str">
        <f>_xlfn.TEXTBEFORE(Table17[[#This Row],[rxn]],"-",-1)</f>
        <v>RXN-NADHcplxI_c_m_FWD</v>
      </c>
    </row>
    <row r="374" spans="1:43" ht="17" x14ac:dyDescent="0.25">
      <c r="A374" t="s">
        <v>5292</v>
      </c>
      <c r="B374">
        <v>5639.88756402321</v>
      </c>
      <c r="C374" t="str">
        <f>_xlfn.TEXTAFTER(Table513[[#This Row],[rxnid]],"-",-1)</f>
        <v>rt1363</v>
      </c>
      <c r="D374" t="str">
        <f>_xlfn.TEXTAFTER(_xlfn.TEXTBEFORE(Table513[[#This Row],[rxnid]],"-"&amp;Table513[[#This Row],[enz]]),"RXN-")</f>
        <v>3OAR180_c_FWD</v>
      </c>
      <c r="E374">
        <f>_xlfn.XLOOKUP(Table513[[#This Row],[rxnid]],Table312[rxnid],Table312[kapp (1/s)],"")</f>
        <v>1844.1321598811301</v>
      </c>
      <c r="F374">
        <f>(Table513[[#This Row],[kapp (1/s)]]-Table513[[#This Row],[old]])/Table513[[#This Row],[old]]</f>
        <v>2.0582881675827118</v>
      </c>
      <c r="G374">
        <f>ABS(Table513[[#This Row],[(new-old)/old]])</f>
        <v>2.0582881675827118</v>
      </c>
      <c r="H374" t="str" cm="1">
        <f t="array" ref="H374">IF(ROWS(_xlfn._xlws.FILTER(Table513[rxnid],Table513[enz]=Table513[[#This Row],[enz]]))&gt;1,"many","1")</f>
        <v>many</v>
      </c>
      <c r="I374" t="e" cm="1">
        <f t="array" ref="I374">IF(ROWS(_xlfn._xlws.FILTER(Table513[rxnid],Table513[rxn-no-enz]=Table513[[#This Row],[rxn-no-enz]]))&gt;1,"many","1")</f>
        <v>#N/A</v>
      </c>
      <c r="J374" t="str">
        <f>_xlfn.XLOOKUP(SUBSTITUTE(Table513[[#This Row],[rxnid]],"'",""),Table614[rxn],Table614[rxn],"no")</f>
        <v>no</v>
      </c>
      <c r="K374" t="str" cm="1">
        <f t="array" ref="K374">_xlfn.XLOOKUP(Table513[[#This Row],[rxnid]],"'"&amp;Table614[rxn]&amp;"'",Table614[expected kapp],"")</f>
        <v/>
      </c>
      <c r="M374" t="s">
        <v>6988</v>
      </c>
      <c r="N374">
        <v>38.0425022743567</v>
      </c>
      <c r="P374" s="4"/>
      <c r="T374"/>
      <c r="AB374" s="7" t="s">
        <v>11202</v>
      </c>
      <c r="AC374" s="7" t="str">
        <f>_xlfn.TEXTBEFORE(Table815[[#This Row],[raw]]," ")</f>
        <v>ENZLOAD-ARGTRS_c_FWD-rt1711</v>
      </c>
      <c r="AD374" s="7">
        <f>_xlfn.NUMBERVALUE(_xlfn.TEXTAFTER(Table815[[#This Row],[raw]]," "))</f>
        <v>3.43375168493026E-7</v>
      </c>
      <c r="AF374" s="1" t="s">
        <v>3144</v>
      </c>
      <c r="AG374" s="1" t="s">
        <v>2778</v>
      </c>
      <c r="AH374" s="1">
        <v>4.2718035983051503E-2</v>
      </c>
      <c r="AI374" s="1" t="e">
        <f>_xlfn.TEXTAFTER(Table916[[#This Row],[type]],"-",-1)</f>
        <v>#N/A</v>
      </c>
      <c r="AJ374" s="1" t="str">
        <f ca="1">_xlfn.TEXTAFTER(_xlfn.TEXTBEFORE(Table916[[#This Row],[type]],"-"&amp;Table916[[#This Row],[rxn-no-enz]]),"RXN-")</f>
        <v>MAN1PT_c_FWD</v>
      </c>
      <c r="AK374" s="1" t="e">
        <f>_xlfn.TEXTBEFORE(Table916[[#This Row],[type]],"_",-1)</f>
        <v>#N/A</v>
      </c>
      <c r="AN374" t="s">
        <v>7316</v>
      </c>
      <c r="AO374" t="s">
        <v>2778</v>
      </c>
      <c r="AP374" s="3">
        <v>3.8011764054515002E-5</v>
      </c>
      <c r="AQ374" t="str">
        <f>_xlfn.TEXTBEFORE(Table17[[#This Row],[rxn]],"-",-1)</f>
        <v>RXN-NADHK1_c_FWD</v>
      </c>
    </row>
    <row r="375" spans="1:43" ht="17" x14ac:dyDescent="0.25">
      <c r="A375" t="s">
        <v>5271</v>
      </c>
      <c r="B375">
        <v>5639.88756402321</v>
      </c>
      <c r="C375" t="str">
        <f>_xlfn.TEXTAFTER(Table513[[#This Row],[rxnid]],"-",-1)</f>
        <v>rt1363</v>
      </c>
      <c r="D375" t="str">
        <f>_xlfn.TEXTAFTER(_xlfn.TEXTBEFORE(Table513[[#This Row],[rxnid]],"-"&amp;Table513[[#This Row],[enz]]),"RXN-")</f>
        <v>3OAR120_c_FWD</v>
      </c>
      <c r="E375">
        <f>_xlfn.XLOOKUP(Table513[[#This Row],[rxnid]],Table312[rxnid],Table312[kapp (1/s)],"")</f>
        <v>1844.1321598811301</v>
      </c>
      <c r="F375">
        <f>(Table513[[#This Row],[kapp (1/s)]]-Table513[[#This Row],[old]])/Table513[[#This Row],[old]]</f>
        <v>2.0582881675827118</v>
      </c>
      <c r="G375">
        <f>ABS(Table513[[#This Row],[(new-old)/old]])</f>
        <v>2.0582881675827118</v>
      </c>
      <c r="H375" t="str" cm="1">
        <f t="array" ref="H375">IF(ROWS(_xlfn._xlws.FILTER(Table513[rxnid],Table513[enz]=Table513[[#This Row],[enz]]))&gt;1,"many","1")</f>
        <v>many</v>
      </c>
      <c r="I375" t="e" cm="1">
        <f t="array" ref="I375">IF(ROWS(_xlfn._xlws.FILTER(Table513[rxnid],Table513[rxn-no-enz]=Table513[[#This Row],[rxn-no-enz]]))&gt;1,"many","1")</f>
        <v>#N/A</v>
      </c>
      <c r="J375" t="str">
        <f>_xlfn.XLOOKUP(SUBSTITUTE(Table513[[#This Row],[rxnid]],"'",""),Table614[rxn],Table614[rxn],"no")</f>
        <v>no</v>
      </c>
      <c r="K375" t="str" cm="1">
        <f t="array" ref="K375">_xlfn.XLOOKUP(Table513[[#This Row],[rxnid]],"'"&amp;Table614[rxn]&amp;"'",Table614[expected kapp],"")</f>
        <v/>
      </c>
      <c r="M375" t="s">
        <v>3089</v>
      </c>
      <c r="N375">
        <v>38.0425022743567</v>
      </c>
      <c r="P375" s="4"/>
      <c r="T375"/>
      <c r="AB375" s="7" t="s">
        <v>11203</v>
      </c>
      <c r="AC375" s="7" t="str">
        <f>_xlfn.TEXTBEFORE(Table815[[#This Row],[raw]]," ")</f>
        <v>ENZLOAD-ASAD_c_FWD-rt1962</v>
      </c>
      <c r="AD375" s="7">
        <f>_xlfn.NUMBERVALUE(_xlfn.TEXTAFTER(Table815[[#This Row],[raw]]," "))</f>
        <v>5.5861029881285201E-7</v>
      </c>
      <c r="AF375" s="1" t="s">
        <v>3145</v>
      </c>
      <c r="AG375" s="1" t="s">
        <v>2778</v>
      </c>
      <c r="AH375" s="1">
        <v>4.2718035983051503E-2</v>
      </c>
      <c r="AI375" s="1" t="e">
        <f>_xlfn.TEXTAFTER(Table916[[#This Row],[type]],"-",-1)</f>
        <v>#N/A</v>
      </c>
      <c r="AJ375" s="1" t="str">
        <f ca="1">_xlfn.TEXTAFTER(_xlfn.TEXTBEFORE(Table916[[#This Row],[type]],"-"&amp;Table916[[#This Row],[rxn-no-enz]]),"RXN-")</f>
        <v>MAN6PI_c_REV</v>
      </c>
      <c r="AK375" s="1" t="e">
        <f>_xlfn.TEXTBEFORE(Table916[[#This Row],[type]],"_",-1)</f>
        <v>#N/A</v>
      </c>
      <c r="AN375" t="s">
        <v>7318</v>
      </c>
      <c r="AO375" t="s">
        <v>2778</v>
      </c>
      <c r="AP375">
        <v>1.93640670867567</v>
      </c>
      <c r="AQ375" t="str">
        <f>_xlfn.TEXTBEFORE(Table17[[#This Row],[rxn]],"-",-1)</f>
        <v>RXN-NADHq9_c_FWD</v>
      </c>
    </row>
    <row r="376" spans="1:43" ht="17" x14ac:dyDescent="0.25">
      <c r="A376" t="s">
        <v>5278</v>
      </c>
      <c r="B376">
        <v>5639.88756402321</v>
      </c>
      <c r="C376" t="str">
        <f>_xlfn.TEXTAFTER(Table513[[#This Row],[rxnid]],"-",-1)</f>
        <v>rt1363</v>
      </c>
      <c r="D376" t="str">
        <f>_xlfn.TEXTAFTER(_xlfn.TEXTBEFORE(Table513[[#This Row],[rxnid]],"-"&amp;Table513[[#This Row],[enz]]),"RXN-")</f>
        <v>3OAR140_c_FWD</v>
      </c>
      <c r="E376">
        <f>_xlfn.XLOOKUP(Table513[[#This Row],[rxnid]],Table312[rxnid],Table312[kapp (1/s)],"")</f>
        <v>1844.1321598811301</v>
      </c>
      <c r="F376">
        <f>(Table513[[#This Row],[kapp (1/s)]]-Table513[[#This Row],[old]])/Table513[[#This Row],[old]]</f>
        <v>2.0582881675827118</v>
      </c>
      <c r="G376">
        <f>ABS(Table513[[#This Row],[(new-old)/old]])</f>
        <v>2.0582881675827118</v>
      </c>
      <c r="H376" t="str" cm="1">
        <f t="array" ref="H376">IF(ROWS(_xlfn._xlws.FILTER(Table513[rxnid],Table513[enz]=Table513[[#This Row],[enz]]))&gt;1,"many","1")</f>
        <v>many</v>
      </c>
      <c r="I376" t="e" cm="1">
        <f t="array" ref="I376">IF(ROWS(_xlfn._xlws.FILTER(Table513[rxnid],Table513[rxn-no-enz]=Table513[[#This Row],[rxn-no-enz]]))&gt;1,"many","1")</f>
        <v>#N/A</v>
      </c>
      <c r="J376" t="str">
        <f>_xlfn.XLOOKUP(SUBSTITUTE(Table513[[#This Row],[rxnid]],"'",""),Table614[rxn],Table614[rxn],"no")</f>
        <v>no</v>
      </c>
      <c r="K376" t="str" cm="1">
        <f t="array" ref="K376">_xlfn.XLOOKUP(Table513[[#This Row],[rxnid]],"'"&amp;Table614[rxn]&amp;"'",Table614[expected kapp],"")</f>
        <v/>
      </c>
      <c r="M376" t="s">
        <v>3029</v>
      </c>
      <c r="N376">
        <v>1.0054508805587301</v>
      </c>
      <c r="P376" s="4"/>
      <c r="T376"/>
      <c r="AB376" s="7" t="s">
        <v>11204</v>
      </c>
      <c r="AC376" s="7" t="str">
        <f>_xlfn.TEXTBEFORE(Table815[[#This Row],[raw]]," ")</f>
        <v>ENZLOAD-ASNS1_c_FWD-rt6769</v>
      </c>
      <c r="AD376" s="7">
        <f>_xlfn.NUMBERVALUE(_xlfn.TEXTAFTER(Table815[[#This Row],[raw]]," "))</f>
        <v>3.7002928412700903E-7</v>
      </c>
      <c r="AF376" s="1" t="s">
        <v>3146</v>
      </c>
      <c r="AG376" s="1" t="s">
        <v>2778</v>
      </c>
      <c r="AH376" s="1">
        <v>0.22847858546855901</v>
      </c>
      <c r="AI376" s="1" t="e">
        <f>_xlfn.TEXTAFTER(Table916[[#This Row],[type]],"-",-1)</f>
        <v>#N/A</v>
      </c>
      <c r="AJ376" s="1" t="str">
        <f ca="1">_xlfn.TEXTAFTER(_xlfn.TEXTBEFORE(Table916[[#This Row],[type]],"-"&amp;Table916[[#This Row],[rxn-no-enz]]),"RXN-")</f>
        <v>MCOATA_c_FWD</v>
      </c>
      <c r="AK376" s="1" t="e">
        <f>_xlfn.TEXTBEFORE(Table916[[#This Row],[type]],"_",-1)</f>
        <v>#N/A</v>
      </c>
      <c r="AN376" t="s">
        <v>3161</v>
      </c>
      <c r="AO376" t="s">
        <v>2778</v>
      </c>
      <c r="AP376">
        <v>8.4265582184561205E-2</v>
      </c>
      <c r="AQ376" t="str">
        <f>_xlfn.TEXTBEFORE(Table17[[#This Row],[rxn]],"-",-1)</f>
        <v>RXN-NADHt_c_rm_FWD</v>
      </c>
    </row>
    <row r="377" spans="1:43" ht="17" x14ac:dyDescent="0.25">
      <c r="A377" t="s">
        <v>5307</v>
      </c>
      <c r="B377">
        <v>5639.88756402321</v>
      </c>
      <c r="C377" t="str">
        <f>_xlfn.TEXTAFTER(Table513[[#This Row],[rxnid]],"-",-1)</f>
        <v>rt1363</v>
      </c>
      <c r="D377" t="str">
        <f>_xlfn.TEXTAFTER(_xlfn.TEXTBEFORE(Table513[[#This Row],[rxnid]],"-"&amp;Table513[[#This Row],[enz]]),"RXN-")</f>
        <v>3OAR60_c_FWD</v>
      </c>
      <c r="E377">
        <f>_xlfn.XLOOKUP(Table513[[#This Row],[rxnid]],Table312[rxnid],Table312[kapp (1/s)],"")</f>
        <v>1844.1321598811301</v>
      </c>
      <c r="F377">
        <f>(Table513[[#This Row],[kapp (1/s)]]-Table513[[#This Row],[old]])/Table513[[#This Row],[old]]</f>
        <v>2.0582881675827118</v>
      </c>
      <c r="G377">
        <f>ABS(Table513[[#This Row],[(new-old)/old]])</f>
        <v>2.0582881675827118</v>
      </c>
      <c r="H377" t="str" cm="1">
        <f t="array" ref="H377">IF(ROWS(_xlfn._xlws.FILTER(Table513[rxnid],Table513[enz]=Table513[[#This Row],[enz]]))&gt;1,"many","1")</f>
        <v>many</v>
      </c>
      <c r="I377" t="e" cm="1">
        <f t="array" ref="I377">IF(ROWS(_xlfn._xlws.FILTER(Table513[rxnid],Table513[rxn-no-enz]=Table513[[#This Row],[rxn-no-enz]]))&gt;1,"many","1")</f>
        <v>#N/A</v>
      </c>
      <c r="J377" t="str">
        <f>_xlfn.XLOOKUP(SUBSTITUTE(Table513[[#This Row],[rxnid]],"'",""),Table614[rxn],Table614[rxn],"no")</f>
        <v>no</v>
      </c>
      <c r="K377" t="str" cm="1">
        <f t="array" ref="K377">_xlfn.XLOOKUP(Table513[[#This Row],[rxnid]],"'"&amp;Table614[rxn]&amp;"'",Table614[expected kapp],"")</f>
        <v/>
      </c>
      <c r="M377" t="s">
        <v>6630</v>
      </c>
      <c r="N377">
        <v>1.0054508805587301</v>
      </c>
      <c r="P377" s="4"/>
      <c r="T377"/>
      <c r="AB377" s="7" t="s">
        <v>11205</v>
      </c>
      <c r="AC377" s="7" t="str">
        <f>_xlfn.TEXTBEFORE(Table815[[#This Row],[raw]]," ")</f>
        <v>ENZLOAD-ASNTRS_c_FWD-rt0799</v>
      </c>
      <c r="AD377" s="7">
        <f>_xlfn.NUMBERVALUE(_xlfn.TEXTAFTER(Table815[[#This Row],[raw]]," "))</f>
        <v>1.94481077032511E-7</v>
      </c>
      <c r="AF377" s="1" t="s">
        <v>3147</v>
      </c>
      <c r="AG377" s="1" t="s">
        <v>2778</v>
      </c>
      <c r="AH377" s="1">
        <v>4.4519556262519799</v>
      </c>
      <c r="AI377" s="1" t="e">
        <f>_xlfn.TEXTAFTER(Table916[[#This Row],[type]],"-",-1)</f>
        <v>#N/A</v>
      </c>
      <c r="AJ377" s="1" t="str">
        <f ca="1">_xlfn.TEXTAFTER(_xlfn.TEXTBEFORE(Table916[[#This Row],[type]],"-"&amp;Table916[[#This Row],[rxn-no-enz]]),"RXN-")</f>
        <v>MDH_c_REV</v>
      </c>
      <c r="AK377" s="1" t="e">
        <f>_xlfn.TEXTBEFORE(Table916[[#This Row],[type]],"_",-1)</f>
        <v>#N/A</v>
      </c>
      <c r="AN377" t="s">
        <v>3163</v>
      </c>
      <c r="AO377" t="s">
        <v>2778</v>
      </c>
      <c r="AP377">
        <v>3.0919435972463102E-2</v>
      </c>
      <c r="AQ377" t="str">
        <f>_xlfn.TEXTBEFORE(Table17[[#This Row],[rxn]],"-",-1)</f>
        <v>RXN-NADPHt_c_r_FWD</v>
      </c>
    </row>
    <row r="378" spans="1:43" ht="17" x14ac:dyDescent="0.25">
      <c r="A378" t="s">
        <v>5315</v>
      </c>
      <c r="B378">
        <v>5639.88756402321</v>
      </c>
      <c r="C378" t="str">
        <f>_xlfn.TEXTAFTER(Table513[[#This Row],[rxnid]],"-",-1)</f>
        <v>rt1363</v>
      </c>
      <c r="D378" t="str">
        <f>_xlfn.TEXTAFTER(_xlfn.TEXTBEFORE(Table513[[#This Row],[rxnid]],"-"&amp;Table513[[#This Row],[enz]]),"RXN-")</f>
        <v>3OAR80_c_FWD</v>
      </c>
      <c r="E378">
        <f>_xlfn.XLOOKUP(Table513[[#This Row],[rxnid]],Table312[rxnid],Table312[kapp (1/s)],"")</f>
        <v>1844.1321598811301</v>
      </c>
      <c r="F378">
        <f>(Table513[[#This Row],[kapp (1/s)]]-Table513[[#This Row],[old]])/Table513[[#This Row],[old]]</f>
        <v>2.0582881675827118</v>
      </c>
      <c r="G378">
        <f>ABS(Table513[[#This Row],[(new-old)/old]])</f>
        <v>2.0582881675827118</v>
      </c>
      <c r="H378" t="str" cm="1">
        <f t="array" ref="H378">IF(ROWS(_xlfn._xlws.FILTER(Table513[rxnid],Table513[enz]=Table513[[#This Row],[enz]]))&gt;1,"many","1")</f>
        <v>many</v>
      </c>
      <c r="I378" t="e" cm="1">
        <f t="array" ref="I378">IF(ROWS(_xlfn._xlws.FILTER(Table513[rxnid],Table513[rxn-no-enz]=Table513[[#This Row],[rxn-no-enz]]))&gt;1,"many","1")</f>
        <v>#N/A</v>
      </c>
      <c r="J378" t="str">
        <f>_xlfn.XLOOKUP(SUBSTITUTE(Table513[[#This Row],[rxnid]],"'",""),Table614[rxn],Table614[rxn],"no")</f>
        <v>no</v>
      </c>
      <c r="K378" t="str" cm="1">
        <f t="array" ref="K378">_xlfn.XLOOKUP(Table513[[#This Row],[rxnid]],"'"&amp;Table614[rxn]&amp;"'",Table614[expected kapp],"")</f>
        <v/>
      </c>
      <c r="M378" t="s">
        <v>3213</v>
      </c>
      <c r="N378">
        <v>27.048283983543001</v>
      </c>
      <c r="P378" s="4"/>
      <c r="T378"/>
      <c r="AB378" s="7" t="s">
        <v>11206</v>
      </c>
      <c r="AC378" s="7" t="str">
        <f>_xlfn.TEXTBEFORE(Table815[[#This Row],[raw]]," ")</f>
        <v>ENZLOAD-ASPCT_c_FWD-rt8313</v>
      </c>
      <c r="AD378" s="7">
        <f>_xlfn.NUMBERVALUE(_xlfn.TEXTAFTER(Table815[[#This Row],[raw]]," "))</f>
        <v>0</v>
      </c>
      <c r="AF378" s="1" t="s">
        <v>3148</v>
      </c>
      <c r="AG378" s="1" t="s">
        <v>2778</v>
      </c>
      <c r="AH378" s="1">
        <v>4.5421439317720598</v>
      </c>
      <c r="AI378" s="1" t="e">
        <f>_xlfn.TEXTAFTER(Table916[[#This Row],[type]],"-",-1)</f>
        <v>#N/A</v>
      </c>
      <c r="AJ378" s="1" t="str">
        <f ca="1">_xlfn.TEXTAFTER(_xlfn.TEXTBEFORE(Table916[[#This Row],[type]],"-"&amp;Table916[[#This Row],[rxn-no-enz]]),"RXN-")</f>
        <v>MDH_m_FWD</v>
      </c>
      <c r="AK378" s="1" t="e">
        <f>_xlfn.TEXTBEFORE(Table916[[#This Row],[type]],"_",-1)</f>
        <v>#N/A</v>
      </c>
      <c r="AN378" t="s">
        <v>3164</v>
      </c>
      <c r="AO378" t="s">
        <v>2778</v>
      </c>
      <c r="AP378">
        <v>4.1534949699161702E-2</v>
      </c>
      <c r="AQ378" t="str">
        <f>_xlfn.TEXTBEFORE(Table17[[#This Row],[rxn]],"-",-1)</f>
        <v>RXN-NADPHt_c_rm_FWD</v>
      </c>
    </row>
    <row r="379" spans="1:43" ht="17" x14ac:dyDescent="0.25">
      <c r="A379" t="s">
        <v>5285</v>
      </c>
      <c r="B379" s="3">
        <v>5639.88756402321</v>
      </c>
      <c r="C379" t="str">
        <f>_xlfn.TEXTAFTER(Table513[[#This Row],[rxnid]],"-",-1)</f>
        <v>rt1363</v>
      </c>
      <c r="D379" t="str">
        <f>_xlfn.TEXTAFTER(_xlfn.TEXTBEFORE(Table513[[#This Row],[rxnid]],"-"&amp;Table513[[#This Row],[enz]]),"RXN-")</f>
        <v>3OAR160_c_FWD</v>
      </c>
      <c r="E379">
        <f>_xlfn.XLOOKUP(Table513[[#This Row],[rxnid]],Table312[rxnid],Table312[kapp (1/s)],"")</f>
        <v>1844.1321598811301</v>
      </c>
      <c r="F379">
        <f>(Table513[[#This Row],[kapp (1/s)]]-Table513[[#This Row],[old]])/Table513[[#This Row],[old]]</f>
        <v>2.0582881675827118</v>
      </c>
      <c r="G379">
        <f>ABS(Table513[[#This Row],[(new-old)/old]])</f>
        <v>2.0582881675827118</v>
      </c>
      <c r="H379" t="str" cm="1">
        <f t="array" ref="H379">IF(ROWS(_xlfn._xlws.FILTER(Table513[rxnid],Table513[enz]=Table513[[#This Row],[enz]]))&gt;1,"many","1")</f>
        <v>many</v>
      </c>
      <c r="I379" t="e" cm="1">
        <f t="array" ref="I379">IF(ROWS(_xlfn._xlws.FILTER(Table513[rxnid],Table513[rxn-no-enz]=Table513[[#This Row],[rxn-no-enz]]))&gt;1,"many","1")</f>
        <v>#N/A</v>
      </c>
      <c r="J379" t="str">
        <f>_xlfn.XLOOKUP(SUBSTITUTE(Table513[[#This Row],[rxnid]],"'",""),Table614[rxn],Table614[rxn],"no")</f>
        <v>no</v>
      </c>
      <c r="K379" t="str" cm="1">
        <f t="array" ref="K379">_xlfn.XLOOKUP(Table513[[#This Row],[rxnid]],"'"&amp;Table614[rxn]&amp;"'",Table614[expected kapp],"")</f>
        <v/>
      </c>
      <c r="M379" t="s">
        <v>7570</v>
      </c>
      <c r="N379">
        <v>27.048283983543001</v>
      </c>
      <c r="P379" s="4"/>
      <c r="T379"/>
      <c r="AB379" s="7" t="s">
        <v>11207</v>
      </c>
      <c r="AC379" s="7" t="str">
        <f>_xlfn.TEXTBEFORE(Table815[[#This Row],[raw]]," ")</f>
        <v>ENZLOAD-ASPGLUt_c_m_FWD-rt8431</v>
      </c>
      <c r="AD379" s="7">
        <f>_xlfn.NUMBERVALUE(_xlfn.TEXTAFTER(Table815[[#This Row],[raw]]," "))</f>
        <v>7.7809699882783601E-8</v>
      </c>
      <c r="AF379" s="1" t="s">
        <v>4814</v>
      </c>
      <c r="AG379" s="1" t="s">
        <v>2778</v>
      </c>
      <c r="AH379" s="9">
        <v>1.1112543481148001E-5</v>
      </c>
      <c r="AI379" s="1" t="e">
        <f>_xlfn.TEXTAFTER(Table916[[#This Row],[type]],"-",-1)</f>
        <v>#N/A</v>
      </c>
      <c r="AJ379" s="1" t="str">
        <f ca="1">_xlfn.TEXTAFTER(_xlfn.TEXTBEFORE(Table916[[#This Row],[type]],"-"&amp;Table916[[#This Row],[rxn-no-enz]]),"RXN-")</f>
        <v>MDRPD_c_FWD</v>
      </c>
      <c r="AK379" s="1" t="e">
        <f>_xlfn.TEXTBEFORE(Table916[[#This Row],[type]],"_",-1)</f>
        <v>#N/A</v>
      </c>
      <c r="AN379" t="s">
        <v>3165</v>
      </c>
      <c r="AO379" t="s">
        <v>2778</v>
      </c>
      <c r="AP379">
        <v>3.0919435972463102E-2</v>
      </c>
      <c r="AQ379" t="str">
        <f>_xlfn.TEXTBEFORE(Table17[[#This Row],[rxn]],"-",-1)</f>
        <v>RXN-NADPt_c_r_REV</v>
      </c>
    </row>
    <row r="380" spans="1:43" ht="17" x14ac:dyDescent="0.25">
      <c r="A380" t="s">
        <v>5299</v>
      </c>
      <c r="B380">
        <v>5639.88756402321</v>
      </c>
      <c r="C380" t="str">
        <f>_xlfn.TEXTAFTER(Table513[[#This Row],[rxnid]],"-",-1)</f>
        <v>rt1363</v>
      </c>
      <c r="D380" t="str">
        <f>_xlfn.TEXTAFTER(_xlfn.TEXTBEFORE(Table513[[#This Row],[rxnid]],"-"&amp;Table513[[#This Row],[enz]]),"RXN-")</f>
        <v>3OAR40_c_FWD</v>
      </c>
      <c r="E380">
        <f>_xlfn.XLOOKUP(Table513[[#This Row],[rxnid]],Table312[rxnid],Table312[kapp (1/s)],"")</f>
        <v>1844.1321598811301</v>
      </c>
      <c r="F380">
        <f>(Table513[[#This Row],[kapp (1/s)]]-Table513[[#This Row],[old]])/Table513[[#This Row],[old]]</f>
        <v>2.0582881675827118</v>
      </c>
      <c r="G380">
        <f>ABS(Table513[[#This Row],[(new-old)/old]])</f>
        <v>2.0582881675827118</v>
      </c>
      <c r="H380" t="str" cm="1">
        <f t="array" ref="H380">IF(ROWS(_xlfn._xlws.FILTER(Table513[rxnid],Table513[enz]=Table513[[#This Row],[enz]]))&gt;1,"many","1")</f>
        <v>many</v>
      </c>
      <c r="I380" t="e" cm="1">
        <f t="array" ref="I380">IF(ROWS(_xlfn._xlws.FILTER(Table513[rxnid],Table513[rxn-no-enz]=Table513[[#This Row],[rxn-no-enz]]))&gt;1,"many","1")</f>
        <v>#N/A</v>
      </c>
      <c r="J380" t="str">
        <f>_xlfn.XLOOKUP(SUBSTITUTE(Table513[[#This Row],[rxnid]],"'",""),Table614[rxn],Table614[rxn],"no")</f>
        <v>no</v>
      </c>
      <c r="K380" t="str" cm="1">
        <f t="array" ref="K380">_xlfn.XLOOKUP(Table513[[#This Row],[rxnid]],"'"&amp;Table614[rxn]&amp;"'",Table614[expected kapp],"")</f>
        <v/>
      </c>
      <c r="M380" t="s">
        <v>2883</v>
      </c>
      <c r="N380">
        <v>7.3062470438091403</v>
      </c>
      <c r="P380" s="4"/>
      <c r="T380"/>
      <c r="AB380" s="7" t="s">
        <v>11208</v>
      </c>
      <c r="AC380" s="7" t="str">
        <f>_xlfn.TEXTBEFORE(Table815[[#This Row],[raw]]," ")</f>
        <v>ENZLOAD-ASPK_c_FWD-rt6294</v>
      </c>
      <c r="AD380" s="7">
        <f>_xlfn.NUMBERVALUE(_xlfn.TEXTAFTER(Table815[[#This Row],[raw]]," "))</f>
        <v>1.99390607415877E-7</v>
      </c>
      <c r="AF380" s="1" t="s">
        <v>3149</v>
      </c>
      <c r="AG380" s="1" t="s">
        <v>2778</v>
      </c>
      <c r="AH380" s="1">
        <v>9.9778354291529897E-2</v>
      </c>
      <c r="AI380" s="1" t="e">
        <f>_xlfn.TEXTAFTER(Table916[[#This Row],[type]],"-",-1)</f>
        <v>#N/A</v>
      </c>
      <c r="AJ380" s="1" t="str">
        <f ca="1">_xlfn.TEXTAFTER(_xlfn.TEXTBEFORE(Table916[[#This Row],[type]],"-"&amp;Table916[[#This Row],[rxn-no-enz]]),"RXN-")</f>
        <v>ME1_m_FWD</v>
      </c>
      <c r="AK380" s="1" t="e">
        <f>_xlfn.TEXTBEFORE(Table916[[#This Row],[type]],"_",-1)</f>
        <v>#N/A</v>
      </c>
      <c r="AN380" t="s">
        <v>3166</v>
      </c>
      <c r="AO380" t="s">
        <v>2778</v>
      </c>
      <c r="AP380">
        <v>4.1534949699161702E-2</v>
      </c>
      <c r="AQ380" t="str">
        <f>_xlfn.TEXTBEFORE(Table17[[#This Row],[rxn]],"-",-1)</f>
        <v>RXN-NADPt_c_rm_REV</v>
      </c>
    </row>
    <row r="381" spans="1:43" ht="17" x14ac:dyDescent="0.25">
      <c r="A381" t="s">
        <v>5264</v>
      </c>
      <c r="B381">
        <v>5639.88756402321</v>
      </c>
      <c r="C381" t="str">
        <f>_xlfn.TEXTAFTER(Table513[[#This Row],[rxnid]],"-",-1)</f>
        <v>rt1363</v>
      </c>
      <c r="D381" t="str">
        <f>_xlfn.TEXTAFTER(_xlfn.TEXTBEFORE(Table513[[#This Row],[rxnid]],"-"&amp;Table513[[#This Row],[enz]]),"RXN-")</f>
        <v>3OAR100_c_FWD</v>
      </c>
      <c r="E381">
        <f>_xlfn.XLOOKUP(Table513[[#This Row],[rxnid]],Table312[rxnid],Table312[kapp (1/s)],"")</f>
        <v>1844.1321598811301</v>
      </c>
      <c r="F381">
        <f>(Table513[[#This Row],[kapp (1/s)]]-Table513[[#This Row],[old]])/Table513[[#This Row],[old]]</f>
        <v>2.0582881675827118</v>
      </c>
      <c r="G381">
        <f>ABS(Table513[[#This Row],[(new-old)/old]])</f>
        <v>2.0582881675827118</v>
      </c>
      <c r="H381" t="str" cm="1">
        <f t="array" ref="H381">IF(ROWS(_xlfn._xlws.FILTER(Table513[rxnid],Table513[enz]=Table513[[#This Row],[enz]]))&gt;1,"many","1")</f>
        <v>many</v>
      </c>
      <c r="I381" t="e" cm="1">
        <f t="array" ref="I381">IF(ROWS(_xlfn._xlws.FILTER(Table513[rxnid],Table513[rxn-no-enz]=Table513[[#This Row],[rxn-no-enz]]))&gt;1,"many","1")</f>
        <v>#N/A</v>
      </c>
      <c r="J381" t="str">
        <f>_xlfn.XLOOKUP(SUBSTITUTE(Table513[[#This Row],[rxnid]],"'",""),Table614[rxn],Table614[rxn],"no")</f>
        <v>no</v>
      </c>
      <c r="K381" t="str" cm="1">
        <f t="array" ref="K381">_xlfn.XLOOKUP(Table513[[#This Row],[rxnid]],"'"&amp;Table614[rxn]&amp;"'",Table614[expected kapp],"")</f>
        <v/>
      </c>
      <c r="M381" t="s">
        <v>5727</v>
      </c>
      <c r="N381">
        <v>7.3062470438091403</v>
      </c>
      <c r="P381" s="4"/>
      <c r="T381"/>
      <c r="AB381" s="7" t="s">
        <v>11209</v>
      </c>
      <c r="AC381" s="7" t="str">
        <f>_xlfn.TEXTBEFORE(Table815[[#This Row],[raw]]," ")</f>
        <v>ENZLOAD-ASPTA_c_FWD-rt0568_c</v>
      </c>
      <c r="AD381" s="7">
        <f>_xlfn.NUMBERVALUE(_xlfn.TEXTAFTER(Table815[[#This Row],[raw]]," "))</f>
        <v>1.5282288410818201E-7</v>
      </c>
      <c r="AF381" s="1" t="s">
        <v>3151</v>
      </c>
      <c r="AG381" s="1" t="s">
        <v>2778</v>
      </c>
      <c r="AH381" s="1">
        <v>2.51443726972829E-2</v>
      </c>
      <c r="AI381" s="1" t="e">
        <f>_xlfn.TEXTAFTER(Table916[[#This Row],[type]],"-",-1)</f>
        <v>#N/A</v>
      </c>
      <c r="AJ381" s="1" t="str">
        <f ca="1">_xlfn.TEXTAFTER(_xlfn.TEXTBEFORE(Table916[[#This Row],[type]],"-"&amp;Table916[[#This Row],[rxn-no-enz]]),"RXN-")</f>
        <v>METAT_c_FWD</v>
      </c>
      <c r="AK381" s="1" t="e">
        <f>_xlfn.TEXTBEFORE(Table916[[#This Row],[type]],"_",-1)</f>
        <v>#N/A</v>
      </c>
      <c r="AN381" t="s">
        <v>3167</v>
      </c>
      <c r="AO381" t="s">
        <v>2778</v>
      </c>
      <c r="AP381" s="3">
        <v>7.6034225275054007E-5</v>
      </c>
      <c r="AQ381" t="str">
        <f>_xlfn.TEXTBEFORE(Table17[[#This Row],[rxn]],"-",-1)</f>
        <v>RXN-NADS2_c_FWD</v>
      </c>
    </row>
    <row r="382" spans="1:43" ht="17" x14ac:dyDescent="0.25">
      <c r="A382" t="s">
        <v>7671</v>
      </c>
      <c r="B382">
        <v>117.353106682644</v>
      </c>
      <c r="C382" t="str">
        <f>_xlfn.TEXTAFTER(Table513[[#This Row],[rxnid]],"-",-1)</f>
        <v>rt7471</v>
      </c>
      <c r="D382" t="str">
        <f>_xlfn.TEXTAFTER(_xlfn.TEXTBEFORE(Table513[[#This Row],[rxnid]],"-"&amp;Table513[[#This Row],[enz]]),"RXN-")</f>
        <v>PHETA1_c_REV</v>
      </c>
      <c r="E382">
        <f>_xlfn.XLOOKUP(Table513[[#This Row],[rxnid]],Table312[rxnid],Table312[kapp (1/s)],"")</f>
        <v>23.354356515548499</v>
      </c>
      <c r="F382">
        <f>(Table513[[#This Row],[kapp (1/s)]]-Table513[[#This Row],[old]])/Table513[[#This Row],[old]]</f>
        <v>4.0248914631629633</v>
      </c>
      <c r="G382">
        <f>ABS(Table513[[#This Row],[(new-old)/old]])</f>
        <v>4.0248914631629633</v>
      </c>
      <c r="H382" t="str" cm="1">
        <f t="array" ref="H382">IF(ROWS(_xlfn._xlws.FILTER(Table513[rxnid],Table513[enz]=Table513[[#This Row],[enz]]))&gt;1,"many","1")</f>
        <v>many</v>
      </c>
      <c r="I382" t="e" cm="1">
        <f t="array" ref="I382">IF(ROWS(_xlfn._xlws.FILTER(Table513[rxnid],Table513[rxn-no-enz]=Table513[[#This Row],[rxn-no-enz]]))&gt;1,"many","1")</f>
        <v>#N/A</v>
      </c>
      <c r="J382" t="str">
        <f>_xlfn.XLOOKUP(SUBSTITUTE(Table513[[#This Row],[rxnid]],"'",""),Table614[rxn],Table614[rxn],"no")</f>
        <v>no</v>
      </c>
      <c r="K382" t="str" cm="1">
        <f t="array" ref="K382">_xlfn.XLOOKUP(Table513[[#This Row],[rxnid]],"'"&amp;Table614[rxn]&amp;"'",Table614[expected kapp],"")</f>
        <v/>
      </c>
      <c r="M382" t="s">
        <v>7635</v>
      </c>
      <c r="N382">
        <v>63.5764690684572</v>
      </c>
      <c r="P382" s="4"/>
      <c r="T382"/>
      <c r="AB382" s="7" t="s">
        <v>11210</v>
      </c>
      <c r="AC382" s="7" t="str">
        <f>_xlfn.TEXTBEFORE(Table815[[#This Row],[raw]]," ")</f>
        <v>ENZLOAD-ASPTAi_m_FWD-rt5562_m</v>
      </c>
      <c r="AD382" s="7">
        <f>_xlfn.NUMBERVALUE(_xlfn.TEXTAFTER(Table815[[#This Row],[raw]]," "))</f>
        <v>4.2034248195608499E-8</v>
      </c>
      <c r="AF382" s="1" t="s">
        <v>3153</v>
      </c>
      <c r="AG382" s="1" t="s">
        <v>2778</v>
      </c>
      <c r="AH382" s="1">
        <v>3.07576693763628E-2</v>
      </c>
      <c r="AI382" s="1" t="e">
        <f>_xlfn.TEXTAFTER(Table916[[#This Row],[type]],"-",-1)</f>
        <v>#N/A</v>
      </c>
      <c r="AJ382" s="1" t="str">
        <f ca="1">_xlfn.TEXTAFTER(_xlfn.TEXTBEFORE(Table916[[#This Row],[type]],"-"&amp;Table916[[#This Row],[rxn-no-enz]]),"RXN-")</f>
        <v>METS_c_FWD</v>
      </c>
      <c r="AK382" s="1" t="e">
        <f>_xlfn.TEXTBEFORE(Table916[[#This Row],[type]],"_",-1)</f>
        <v>#N/A</v>
      </c>
      <c r="AN382" t="s">
        <v>3168</v>
      </c>
      <c r="AO382" t="s">
        <v>2778</v>
      </c>
      <c r="AP382">
        <v>8.4265582184561205E-2</v>
      </c>
      <c r="AQ382" t="str">
        <f>_xlfn.TEXTBEFORE(Table17[[#This Row],[rxn]],"-",-1)</f>
        <v>RXN-NADt_c_rm_REV</v>
      </c>
    </row>
    <row r="383" spans="1:43" ht="17" x14ac:dyDescent="0.25">
      <c r="A383" t="s">
        <v>8121</v>
      </c>
      <c r="B383">
        <v>117.353106682644</v>
      </c>
      <c r="C383" t="str">
        <f>_xlfn.TEXTAFTER(Table513[[#This Row],[rxnid]],"-",-1)</f>
        <v>rt7471</v>
      </c>
      <c r="D383" t="str">
        <f>_xlfn.TEXTAFTER(_xlfn.TEXTBEFORE(Table513[[#This Row],[rxnid]],"-"&amp;Table513[[#This Row],[enz]]),"RXN-")</f>
        <v>TYRTA_c_FWD</v>
      </c>
      <c r="E383">
        <f>_xlfn.XLOOKUP(Table513[[#This Row],[rxnid]],Table312[rxnid],Table312[kapp (1/s)],"")</f>
        <v>23.354356515548499</v>
      </c>
      <c r="F383">
        <f>(Table513[[#This Row],[kapp (1/s)]]-Table513[[#This Row],[old]])/Table513[[#This Row],[old]]</f>
        <v>4.0248914631629633</v>
      </c>
      <c r="G383">
        <f>ABS(Table513[[#This Row],[(new-old)/old]])</f>
        <v>4.0248914631629633</v>
      </c>
      <c r="H383" t="str" cm="1">
        <f t="array" ref="H383">IF(ROWS(_xlfn._xlws.FILTER(Table513[rxnid],Table513[enz]=Table513[[#This Row],[enz]]))&gt;1,"many","1")</f>
        <v>many</v>
      </c>
      <c r="I383" t="e" cm="1">
        <f t="array" ref="I383">IF(ROWS(_xlfn._xlws.FILTER(Table513[rxnid],Table513[rxn-no-enz]=Table513[[#This Row],[rxn-no-enz]]))&gt;1,"many","1")</f>
        <v>#N/A</v>
      </c>
      <c r="J383" t="str">
        <f>_xlfn.XLOOKUP(SUBSTITUTE(Table513[[#This Row],[rxnid]],"'",""),Table614[rxn],Table614[rxn],"no")</f>
        <v>no</v>
      </c>
      <c r="K383" t="str" cm="1">
        <f t="array" ref="K383">_xlfn.XLOOKUP(Table513[[#This Row],[rxnid]],"'"&amp;Table614[rxn]&amp;"'",Table614[expected kapp],"")</f>
        <v/>
      </c>
      <c r="M383" t="s">
        <v>7636</v>
      </c>
      <c r="N383">
        <v>999.07721322795805</v>
      </c>
      <c r="P383" s="4"/>
      <c r="T383"/>
      <c r="AB383" s="7" t="s">
        <v>11211</v>
      </c>
      <c r="AC383" s="7" t="str">
        <f>_xlfn.TEXTBEFORE(Table815[[#This Row],[raw]]," ")</f>
        <v>ENZLOAD-ASPTRS_c_FWD-rt5890</v>
      </c>
      <c r="AD383" s="7">
        <f>_xlfn.NUMBERVALUE(_xlfn.TEXTAFTER(Table815[[#This Row],[raw]]," "))</f>
        <v>4.5102722936746898E-7</v>
      </c>
      <c r="AF383" s="1" t="s">
        <v>3154</v>
      </c>
      <c r="AG383" s="1" t="s">
        <v>2778</v>
      </c>
      <c r="AH383" s="1">
        <v>5.6244092225610897E-3</v>
      </c>
      <c r="AI383" s="1" t="e">
        <f>_xlfn.TEXTAFTER(Table916[[#This Row],[type]],"-",-1)</f>
        <v>#N/A</v>
      </c>
      <c r="AJ383" s="1" t="str">
        <f ca="1">_xlfn.TEXTAFTER(_xlfn.TEXTBEFORE(Table916[[#This Row],[type]],"-"&amp;Table916[[#This Row],[rxn-no-enz]]),"RXN-")</f>
        <v>METTRS_c_FWD</v>
      </c>
      <c r="AK383" s="1" t="e">
        <f>_xlfn.TEXTBEFORE(Table916[[#This Row],[type]],"_",-1)</f>
        <v>#N/A</v>
      </c>
      <c r="AN383" t="s">
        <v>4818</v>
      </c>
      <c r="AO383" t="s">
        <v>2778</v>
      </c>
      <c r="AP383" s="3">
        <v>7.6034225275054007E-5</v>
      </c>
      <c r="AQ383" t="str">
        <f>_xlfn.TEXTBEFORE(Table17[[#This Row],[rxn]],"-",-1)</f>
        <v>RXN-NAMNPP_c_FWD</v>
      </c>
    </row>
    <row r="384" spans="1:43" ht="17" x14ac:dyDescent="0.25">
      <c r="A384" t="s">
        <v>5370</v>
      </c>
      <c r="B384">
        <v>117.353106682644</v>
      </c>
      <c r="C384" t="str">
        <f>_xlfn.TEXTAFTER(Table513[[#This Row],[rxnid]],"-",-1)</f>
        <v>rt7471</v>
      </c>
      <c r="D384" t="str">
        <f>_xlfn.TEXTAFTER(_xlfn.TEXTBEFORE(Table513[[#This Row],[rxnid]],"-"&amp;Table513[[#This Row],[enz]]),"RXN-")</f>
        <v>AATA_c_FWD</v>
      </c>
      <c r="E384">
        <f>_xlfn.XLOOKUP(Table513[[#This Row],[rxnid]],Table312[rxnid],Table312[kapp (1/s)],"")</f>
        <v>23.354356515548499</v>
      </c>
      <c r="F384">
        <f>(Table513[[#This Row],[kapp (1/s)]]-Table513[[#This Row],[old]])/Table513[[#This Row],[old]]</f>
        <v>4.0248914631629633</v>
      </c>
      <c r="G384">
        <f>ABS(Table513[[#This Row],[(new-old)/old]])</f>
        <v>4.0248914631629633</v>
      </c>
      <c r="H384" t="str" cm="1">
        <f t="array" ref="H384">IF(ROWS(_xlfn._xlws.FILTER(Table513[rxnid],Table513[enz]=Table513[[#This Row],[enz]]))&gt;1,"many","1")</f>
        <v>many</v>
      </c>
      <c r="I384" t="e" cm="1">
        <f t="array" ref="I384">IF(ROWS(_xlfn._xlws.FILTER(Table513[rxnid],Table513[rxn-no-enz]=Table513[[#This Row],[rxn-no-enz]]))&gt;1,"many","1")</f>
        <v>#N/A</v>
      </c>
      <c r="J384" t="str">
        <f>_xlfn.XLOOKUP(SUBSTITUTE(Table513[[#This Row],[rxnid]],"'",""),Table614[rxn],Table614[rxn],"no")</f>
        <v>no</v>
      </c>
      <c r="K384" t="str" cm="1">
        <f t="array" ref="K384">_xlfn.XLOOKUP(Table513[[#This Row],[rxnid]],"'"&amp;Table614[rxn]&amp;"'",Table614[expected kapp],"")</f>
        <v/>
      </c>
      <c r="M384" t="s">
        <v>7634</v>
      </c>
      <c r="N384">
        <v>63.5764690684572</v>
      </c>
      <c r="P384" s="4"/>
      <c r="T384"/>
      <c r="AB384" s="7" t="s">
        <v>11212</v>
      </c>
      <c r="AC384" s="7" t="str">
        <f>_xlfn.TEXTBEFORE(Table815[[#This Row],[raw]]," ")</f>
        <v>ENZLOAD-ATPASEP2e_c_FWD-rt0602_c</v>
      </c>
      <c r="AD384" s="7">
        <f>_xlfn.NUMBERVALUE(_xlfn.TEXTAFTER(Table815[[#This Row],[raw]]," "))</f>
        <v>1.8374949431440101E-8</v>
      </c>
      <c r="AF384" s="1" t="s">
        <v>3155</v>
      </c>
      <c r="AG384" s="1" t="s">
        <v>2778</v>
      </c>
      <c r="AH384" s="1">
        <v>9.9433452151825794E-2</v>
      </c>
      <c r="AI384" s="1" t="e">
        <f>_xlfn.TEXTAFTER(Table916[[#This Row],[type]],"-",-1)</f>
        <v>#N/A</v>
      </c>
      <c r="AJ384" s="1" t="str">
        <f ca="1">_xlfn.TEXTAFTER(_xlfn.TEXTBEFORE(Table916[[#This Row],[type]],"-"&amp;Table916[[#This Row],[rxn-no-enz]]),"RXN-")</f>
        <v>MEVK1_c_FWD</v>
      </c>
      <c r="AK384" s="1" t="e">
        <f>_xlfn.TEXTBEFORE(Table916[[#This Row],[type]],"_",-1)</f>
        <v>#N/A</v>
      </c>
      <c r="AN384" t="s">
        <v>3169</v>
      </c>
      <c r="AO384" t="s">
        <v>2778</v>
      </c>
      <c r="AP384">
        <v>2.7599035589282401</v>
      </c>
      <c r="AQ384" t="str">
        <f>_xlfn.TEXTBEFORE(Table17[[#This Row],[rxn]],"-",-1)</f>
        <v>RXN-NDPK1_c_FWD</v>
      </c>
    </row>
    <row r="385" spans="1:43" ht="17" x14ac:dyDescent="0.25">
      <c r="A385" t="s">
        <v>4810</v>
      </c>
      <c r="B385">
        <v>641.51940123886698</v>
      </c>
      <c r="C385" t="str">
        <f>_xlfn.TEXTAFTER(Table513[[#This Row],[rxnid]],"-",-1)</f>
        <v>rt8431</v>
      </c>
      <c r="D385" t="str">
        <f>_xlfn.TEXTAFTER(_xlfn.TEXTBEFORE(Table513[[#This Row],[rxnid]],"-"&amp;Table513[[#This Row],[enz]]),"RXN-")</f>
        <v>ASPGLUt_c_m_FWD</v>
      </c>
      <c r="E385">
        <f>_xlfn.XLOOKUP(Table513[[#This Row],[rxnid]],Table312[rxnid],Table312[kapp (1/s)],"")</f>
        <v>691.54915179166596</v>
      </c>
      <c r="F385">
        <f>(Table513[[#This Row],[kapp (1/s)]]-Table513[[#This Row],[old]])/Table513[[#This Row],[old]]</f>
        <v>-7.2344460871916164E-2</v>
      </c>
      <c r="G385">
        <f>ABS(Table513[[#This Row],[(new-old)/old]])</f>
        <v>7.2344460871916164E-2</v>
      </c>
      <c r="H385" t="str" cm="1">
        <f t="array" ref="H385">IF(ROWS(_xlfn._xlws.FILTER(Table513[rxnid],Table513[enz]=Table513[[#This Row],[enz]]))&gt;1,"many","1")</f>
        <v>many</v>
      </c>
      <c r="I385" t="e" cm="1">
        <f t="array" ref="I385">IF(ROWS(_xlfn._xlws.FILTER(Table513[rxnid],Table513[rxn-no-enz]=Table513[[#This Row],[rxn-no-enz]]))&gt;1,"many","1")</f>
        <v>#N/A</v>
      </c>
      <c r="J385" t="str">
        <f>_xlfn.XLOOKUP(SUBSTITUTE(Table513[[#This Row],[rxnid]],"'",""),Table614[rxn],Table614[rxn],"no")</f>
        <v>no</v>
      </c>
      <c r="K385" t="str" cm="1">
        <f t="array" ref="K385">_xlfn.XLOOKUP(Table513[[#This Row],[rxnid]],"'"&amp;Table614[rxn]&amp;"'",Table614[expected kapp],"")</f>
        <v/>
      </c>
      <c r="M385" t="s">
        <v>8141</v>
      </c>
      <c r="N385">
        <v>5901.0612638759603</v>
      </c>
      <c r="P385" s="4"/>
      <c r="T385"/>
      <c r="AB385" s="7" t="s">
        <v>11213</v>
      </c>
      <c r="AC385" s="7" t="str">
        <f>_xlfn.TEXTBEFORE(Table815[[#This Row],[raw]]," ")</f>
        <v>ENZLOAD-ATPPRT_c_FWD-rt1520</v>
      </c>
      <c r="AD385" s="7">
        <f>_xlfn.NUMBERVALUE(_xlfn.TEXTAFTER(Table815[[#This Row],[raw]]," "))</f>
        <v>3.01276696387014E-7</v>
      </c>
      <c r="AF385" s="1" t="s">
        <v>3156</v>
      </c>
      <c r="AG385" s="1" t="s">
        <v>2778</v>
      </c>
      <c r="AH385" s="1">
        <v>7.0684584132815302E-3</v>
      </c>
      <c r="AI385" s="1" t="e">
        <f>_xlfn.TEXTAFTER(Table916[[#This Row],[type]],"-",-1)</f>
        <v>#N/A</v>
      </c>
      <c r="AJ385" s="1" t="str">
        <f ca="1">_xlfn.TEXTAFTER(_xlfn.TEXTBEFORE(Table916[[#This Row],[type]],"-"&amp;Table916[[#This Row],[rxn-no-enz]]),"RXN-")</f>
        <v>MG2t_c_e_FWD</v>
      </c>
      <c r="AK385" s="1" t="e">
        <f>_xlfn.TEXTBEFORE(Table916[[#This Row],[type]],"_",-1)</f>
        <v>#N/A</v>
      </c>
      <c r="AN385" t="s">
        <v>3170</v>
      </c>
      <c r="AO385" t="s">
        <v>2778</v>
      </c>
      <c r="AP385">
        <v>0.74096738900080406</v>
      </c>
      <c r="AQ385" t="str">
        <f>_xlfn.TEXTBEFORE(Table17[[#This Row],[rxn]],"-",-1)</f>
        <v>RXN-NDPK2_c_FWD</v>
      </c>
    </row>
    <row r="386" spans="1:43" ht="17" x14ac:dyDescent="0.25">
      <c r="A386" t="s">
        <v>6760</v>
      </c>
      <c r="B386">
        <v>641.51940123886698</v>
      </c>
      <c r="C386" t="str">
        <f>_xlfn.TEXTAFTER(Table513[[#This Row],[rxnid]],"-",-1)</f>
        <v>rt8431</v>
      </c>
      <c r="D386" t="str">
        <f>_xlfn.TEXTAFTER(_xlfn.TEXTBEFORE(Table513[[#This Row],[rxnid]],"-"&amp;Table513[[#This Row],[enz]]),"RXN-")</f>
        <v>GLUt_c_m_FWD</v>
      </c>
      <c r="E386">
        <f>_xlfn.XLOOKUP(Table513[[#This Row],[rxnid]],Table312[rxnid],Table312[kapp (1/s)],"")</f>
        <v>691.54915179166596</v>
      </c>
      <c r="F386">
        <f>(Table513[[#This Row],[kapp (1/s)]]-Table513[[#This Row],[old]])/Table513[[#This Row],[old]]</f>
        <v>-7.2344460871916164E-2</v>
      </c>
      <c r="G386">
        <f>ABS(Table513[[#This Row],[(new-old)/old]])</f>
        <v>7.2344460871916164E-2</v>
      </c>
      <c r="H386" t="str" cm="1">
        <f t="array" ref="H386">IF(ROWS(_xlfn._xlws.FILTER(Table513[rxnid],Table513[enz]=Table513[[#This Row],[enz]]))&gt;1,"many","1")</f>
        <v>many</v>
      </c>
      <c r="I386" t="e" cm="1">
        <f t="array" ref="I386">IF(ROWS(_xlfn._xlws.FILTER(Table513[rxnid],Table513[rxn-no-enz]=Table513[[#This Row],[rxn-no-enz]]))&gt;1,"many","1")</f>
        <v>#N/A</v>
      </c>
      <c r="J386" t="str">
        <f>_xlfn.XLOOKUP(SUBSTITUTE(Table513[[#This Row],[rxnid]],"'",""),Table614[rxn],Table614[rxn],"no")</f>
        <v>no</v>
      </c>
      <c r="K386" t="str" cm="1">
        <f t="array" ref="K386">_xlfn.XLOOKUP(Table513[[#This Row],[rxnid]],"'"&amp;Table614[rxn]&amp;"'",Table614[expected kapp],"")</f>
        <v/>
      </c>
      <c r="M386" t="s">
        <v>8143</v>
      </c>
      <c r="N386">
        <v>23.354356515548499</v>
      </c>
      <c r="P386" s="4"/>
      <c r="T386"/>
      <c r="AB386" s="7" t="s">
        <v>11214</v>
      </c>
      <c r="AC386" s="7" t="str">
        <f>_xlfn.TEXTBEFORE(Table815[[#This Row],[raw]]," ")</f>
        <v>ENZLOAD-ATPS_m_FWD-ATPSCPLX</v>
      </c>
      <c r="AD386" s="7">
        <f>_xlfn.NUMBERVALUE(_xlfn.TEXTAFTER(Table815[[#This Row],[raw]]," "))</f>
        <v>7.3497801102266101E-7</v>
      </c>
      <c r="AF386" s="1" t="s">
        <v>3157</v>
      </c>
      <c r="AG386" s="1" t="s">
        <v>2778</v>
      </c>
      <c r="AH386" s="9">
        <v>1.0464114760542E-5</v>
      </c>
      <c r="AI386" s="1" t="e">
        <f>_xlfn.TEXTAFTER(Table916[[#This Row],[type]],"-",-1)</f>
        <v>#N/A</v>
      </c>
      <c r="AJ386" s="1" t="str">
        <f ca="1">_xlfn.TEXTAFTER(_xlfn.TEXTBEFORE(Table916[[#This Row],[type]],"-"&amp;Table916[[#This Row],[rxn-no-enz]]),"RXN-")</f>
        <v>MN2t_c_e_FWD</v>
      </c>
      <c r="AK386" s="1" t="e">
        <f>_xlfn.TEXTBEFORE(Table916[[#This Row],[type]],"_",-1)</f>
        <v>#N/A</v>
      </c>
      <c r="AN386" t="s">
        <v>3171</v>
      </c>
      <c r="AO386" t="s">
        <v>2778</v>
      </c>
      <c r="AP386">
        <v>8.0143087300519306E-2</v>
      </c>
      <c r="AQ386" t="str">
        <f>_xlfn.TEXTBEFORE(Table17[[#This Row],[rxn]],"-",-1)</f>
        <v>RXN-NDPK3_c_FWD</v>
      </c>
    </row>
    <row r="387" spans="1:43" ht="17" x14ac:dyDescent="0.25">
      <c r="A387" t="s">
        <v>7817</v>
      </c>
      <c r="B387" s="3">
        <v>3272.3229195789099</v>
      </c>
      <c r="C387" t="str">
        <f>_xlfn.TEXTAFTER(Table513[[#This Row],[rxnid]],"-",-1)</f>
        <v>rt3683</v>
      </c>
      <c r="D387" t="str">
        <f>_xlfn.TEXTAFTER(_xlfn.TEXTBEFORE(Table513[[#This Row],[rxnid]],"-"&amp;Table513[[#This Row],[enz]]),"RXN-")</f>
        <v>PSP_L_c_FWD</v>
      </c>
      <c r="E387">
        <f>_xlfn.XLOOKUP(Table513[[#This Row],[rxnid]],Table312[rxnid],Table312[kapp (1/s)],"")</f>
        <v>999.07721322795805</v>
      </c>
      <c r="F387">
        <f>(Table513[[#This Row],[kapp (1/s)]]-Table513[[#This Row],[old]])/Table513[[#This Row],[old]]</f>
        <v>2.2753453649555597</v>
      </c>
      <c r="G387">
        <f>ABS(Table513[[#This Row],[(new-old)/old]])</f>
        <v>2.2753453649555597</v>
      </c>
      <c r="H387" t="str" cm="1">
        <f t="array" ref="H387">IF(ROWS(_xlfn._xlws.FILTER(Table513[rxnid],Table513[enz]=Table513[[#This Row],[enz]]))&gt;1,"many","1")</f>
        <v>many</v>
      </c>
      <c r="I387" t="e" cm="1">
        <f t="array" ref="I387">IF(ROWS(_xlfn._xlws.FILTER(Table513[rxnid],Table513[rxn-no-enz]=Table513[[#This Row],[rxn-no-enz]]))&gt;1,"many","1")</f>
        <v>#N/A</v>
      </c>
      <c r="J387" t="str">
        <f>_xlfn.XLOOKUP(SUBSTITUTE(Table513[[#This Row],[rxnid]],"'",""),Table614[rxn],Table614[rxn],"no")</f>
        <v>no</v>
      </c>
      <c r="K387" t="str" cm="1">
        <f t="array" ref="K387">_xlfn.XLOOKUP(Table513[[#This Row],[rxnid]],"'"&amp;Table614[rxn]&amp;"'",Table614[expected kapp],"")</f>
        <v/>
      </c>
      <c r="M387" t="s">
        <v>8144</v>
      </c>
      <c r="N387">
        <v>44.6358935424674</v>
      </c>
      <c r="P387" s="4"/>
      <c r="T387"/>
      <c r="AB387" s="7" t="s">
        <v>11215</v>
      </c>
      <c r="AC387" s="7" t="str">
        <f>_xlfn.TEXTBEFORE(Table815[[#This Row],[raw]]," ")</f>
        <v>ENZLOAD-BPNT_c_FWD-rt2305</v>
      </c>
      <c r="AD387" s="7">
        <f>_xlfn.NUMBERVALUE(_xlfn.TEXTAFTER(Table815[[#This Row],[raw]]," "))</f>
        <v>1.1192867405343799E-6</v>
      </c>
      <c r="AF387" s="1" t="s">
        <v>4815</v>
      </c>
      <c r="AG387" s="1" t="s">
        <v>2778</v>
      </c>
      <c r="AH387" s="9">
        <v>1.1112543481148001E-5</v>
      </c>
      <c r="AI387" s="1" t="e">
        <f>_xlfn.TEXTAFTER(Table916[[#This Row],[type]],"-",-1)</f>
        <v>#N/A</v>
      </c>
      <c r="AJ387" s="1" t="str">
        <f ca="1">_xlfn.TEXTAFTER(_xlfn.TEXTBEFORE(Table916[[#This Row],[type]],"-"&amp;Table916[[#This Row],[rxn-no-enz]]),"RXN-")</f>
        <v>MTAP_c_FWD</v>
      </c>
      <c r="AK387" s="1" t="e">
        <f>_xlfn.TEXTBEFORE(Table916[[#This Row],[type]],"_",-1)</f>
        <v>#N/A</v>
      </c>
      <c r="AN387" t="s">
        <v>3172</v>
      </c>
      <c r="AO387" t="s">
        <v>2778</v>
      </c>
      <c r="AP387">
        <v>1.85204040467835E-3</v>
      </c>
      <c r="AQ387" t="str">
        <f>_xlfn.TEXTBEFORE(Table17[[#This Row],[rxn]],"-",-1)</f>
        <v>RXN-NDPK4_c_FWD</v>
      </c>
    </row>
    <row r="388" spans="1:43" ht="17" x14ac:dyDescent="0.25">
      <c r="A388" t="s">
        <v>7636</v>
      </c>
      <c r="B388">
        <v>3272.3229195789099</v>
      </c>
      <c r="C388" t="str">
        <f>_xlfn.TEXTAFTER(Table513[[#This Row],[rxnid]],"-",-1)</f>
        <v>rt3683</v>
      </c>
      <c r="D388" t="str">
        <f>_xlfn.TEXTAFTER(_xlfn.TEXTBEFORE(Table513[[#This Row],[rxnid]],"-"&amp;Table513[[#This Row],[enz]]),"RXN-")</f>
        <v>PGCD_c_FWD</v>
      </c>
      <c r="E388">
        <f>_xlfn.XLOOKUP(Table513[[#This Row],[rxnid]],Table312[rxnid],Table312[kapp (1/s)],"")</f>
        <v>999.07721322795805</v>
      </c>
      <c r="F388">
        <f>(Table513[[#This Row],[kapp (1/s)]]-Table513[[#This Row],[old]])/Table513[[#This Row],[old]]</f>
        <v>2.2753453649555597</v>
      </c>
      <c r="G388">
        <f>ABS(Table513[[#This Row],[(new-old)/old]])</f>
        <v>2.2753453649555597</v>
      </c>
      <c r="H388" t="str" cm="1">
        <f t="array" ref="H388">IF(ROWS(_xlfn._xlws.FILTER(Table513[rxnid],Table513[enz]=Table513[[#This Row],[enz]]))&gt;1,"many","1")</f>
        <v>many</v>
      </c>
      <c r="I388" t="e" cm="1">
        <f t="array" ref="I388">IF(ROWS(_xlfn._xlws.FILTER(Table513[rxnid],Table513[rxn-no-enz]=Table513[[#This Row],[rxn-no-enz]]))&gt;1,"many","1")</f>
        <v>#N/A</v>
      </c>
      <c r="J388" t="str">
        <f>_xlfn.XLOOKUP(SUBSTITUTE(Table513[[#This Row],[rxnid]],"'",""),Table614[rxn],Table614[rxn],"no")</f>
        <v>no</v>
      </c>
      <c r="K388" t="str" cm="1">
        <f t="array" ref="K388">_xlfn.XLOOKUP(Table513[[#This Row],[rxnid]],"'"&amp;Table614[rxn]&amp;"'",Table614[expected kapp],"")</f>
        <v/>
      </c>
      <c r="M388" t="s">
        <v>8142</v>
      </c>
      <c r="N388">
        <v>6.7960765068045704E-4</v>
      </c>
      <c r="P388" s="4"/>
      <c r="T388"/>
      <c r="AB388" s="7" t="s">
        <v>11216</v>
      </c>
      <c r="AC388" s="7" t="str">
        <f>_xlfn.TEXTBEFORE(Table815[[#This Row],[raw]]," ")</f>
        <v>ENZLOAD-C14STR_c_FWD-rt0303</v>
      </c>
      <c r="AD388" s="7">
        <f>_xlfn.NUMBERVALUE(_xlfn.TEXTAFTER(Table815[[#This Row],[raw]]," "))</f>
        <v>2.4525394423788E-8</v>
      </c>
      <c r="AF388" s="1" t="s">
        <v>7291</v>
      </c>
      <c r="AG388" s="1" t="s">
        <v>2778</v>
      </c>
      <c r="AH388" s="1">
        <v>1.8313896534443399</v>
      </c>
      <c r="AI388" s="1" t="e">
        <f>_xlfn.TEXTAFTER(Table916[[#This Row],[type]],"-",-1)</f>
        <v>#N/A</v>
      </c>
      <c r="AJ388" s="1" t="str">
        <f ca="1">_xlfn.TEXTAFTER(_xlfn.TEXTBEFORE(Table916[[#This Row],[type]],"-"&amp;Table916[[#This Row],[rxn-no-enz]]),"RXN-")</f>
        <v>MTHFC_c_FWD</v>
      </c>
      <c r="AK388" s="1" t="e">
        <f>_xlfn.TEXTBEFORE(Table916[[#This Row],[type]],"_",-1)</f>
        <v>#N/A</v>
      </c>
      <c r="AN388" t="s">
        <v>3173</v>
      </c>
      <c r="AO388" t="s">
        <v>2778</v>
      </c>
      <c r="AP388">
        <v>2.8905309115428999E-3</v>
      </c>
      <c r="AQ388" t="str">
        <f>_xlfn.TEXTBEFORE(Table17[[#This Row],[rxn]],"-",-1)</f>
        <v>RXN-NDPK5_c_FWD</v>
      </c>
    </row>
    <row r="389" spans="1:43" ht="17" x14ac:dyDescent="0.25">
      <c r="M389" t="s">
        <v>3159</v>
      </c>
      <c r="N389">
        <v>230.43845189841201</v>
      </c>
      <c r="P389" s="4"/>
      <c r="T389"/>
      <c r="AB389" s="7" t="s">
        <v>11217</v>
      </c>
      <c r="AC389" s="7" t="str">
        <f>_xlfn.TEXTBEFORE(Table815[[#This Row],[raw]]," ")</f>
        <v>ENZLOAD-C3STDH1_c_FWD-rt0467</v>
      </c>
      <c r="AD389" s="7">
        <f>_xlfn.NUMBERVALUE(_xlfn.TEXTAFTER(Table815[[#This Row],[raw]]," "))</f>
        <v>1.2322906419986599E-7</v>
      </c>
      <c r="AF389" s="1" t="s">
        <v>7295</v>
      </c>
      <c r="AG389" s="1" t="s">
        <v>2778</v>
      </c>
      <c r="AH389" s="1">
        <v>1.8313896534443399</v>
      </c>
      <c r="AI389" s="1" t="e">
        <f>_xlfn.TEXTAFTER(Table916[[#This Row],[type]],"-",-1)</f>
        <v>#N/A</v>
      </c>
      <c r="AJ389" s="1" t="str">
        <f ca="1">_xlfn.TEXTAFTER(_xlfn.TEXTBEFORE(Table916[[#This Row],[type]],"-"&amp;Table916[[#This Row],[rxn-no-enz]]),"RXN-")</f>
        <v>MTHFD_c_FWD</v>
      </c>
      <c r="AK389" s="1" t="e">
        <f>_xlfn.TEXTBEFORE(Table916[[#This Row],[type]],"_",-1)</f>
        <v>#N/A</v>
      </c>
      <c r="AN389" t="s">
        <v>3174</v>
      </c>
      <c r="AO389" t="s">
        <v>2778</v>
      </c>
      <c r="AP389">
        <v>2.8905277128761899E-3</v>
      </c>
      <c r="AQ389" t="str">
        <f>_xlfn.TEXTBEFORE(Table17[[#This Row],[rxn]],"-",-1)</f>
        <v>RXN-NDPK7_c_FWD</v>
      </c>
    </row>
    <row r="390" spans="1:43" ht="17" x14ac:dyDescent="0.25">
      <c r="M390" t="s">
        <v>7309</v>
      </c>
      <c r="N390">
        <v>230.43845189841201</v>
      </c>
      <c r="P390" s="4"/>
      <c r="T390"/>
      <c r="AB390" s="7" t="s">
        <v>11218</v>
      </c>
      <c r="AC390" s="7" t="str">
        <f>_xlfn.TEXTBEFORE(Table815[[#This Row],[raw]]," ")</f>
        <v>ENZLOAD-C3STDH2_c_FWD-rt0467</v>
      </c>
      <c r="AD390" s="7">
        <f>_xlfn.NUMBERVALUE(_xlfn.TEXTAFTER(Table815[[#This Row],[raw]]," "))</f>
        <v>1.2322906419986599E-7</v>
      </c>
      <c r="AF390" s="1" t="s">
        <v>3158</v>
      </c>
      <c r="AG390" s="1" t="s">
        <v>2778</v>
      </c>
      <c r="AH390" s="1">
        <v>3.07576693763628E-2</v>
      </c>
      <c r="AI390" s="1" t="e">
        <f>_xlfn.TEXTAFTER(Table916[[#This Row],[type]],"-",-1)</f>
        <v>#N/A</v>
      </c>
      <c r="AJ390" s="1" t="str">
        <f ca="1">_xlfn.TEXTAFTER(_xlfn.TEXTBEFORE(Table916[[#This Row],[type]],"-"&amp;Table916[[#This Row],[rxn-no-enz]]),"RXN-")</f>
        <v>MTHFR3_c_FWD</v>
      </c>
      <c r="AK390" s="1" t="e">
        <f>_xlfn.TEXTBEFORE(Table916[[#This Row],[type]],"_",-1)</f>
        <v>#N/A</v>
      </c>
      <c r="AN390" t="s">
        <v>3175</v>
      </c>
      <c r="AO390" t="s">
        <v>2778</v>
      </c>
      <c r="AP390">
        <v>1.85203507035378E-3</v>
      </c>
      <c r="AQ390" t="str">
        <f>_xlfn.TEXTBEFORE(Table17[[#This Row],[rxn]],"-",-1)</f>
        <v>RXN-NDPK8_c_FWD</v>
      </c>
    </row>
    <row r="391" spans="1:43" ht="17" x14ac:dyDescent="0.25">
      <c r="M391" t="s">
        <v>7312</v>
      </c>
      <c r="N391">
        <v>230.43845189841201</v>
      </c>
      <c r="P391" s="4"/>
      <c r="T391"/>
      <c r="AB391" s="7" t="s">
        <v>11219</v>
      </c>
      <c r="AC391" s="7" t="str">
        <f>_xlfn.TEXTBEFORE(Table815[[#This Row],[raw]]," ")</f>
        <v>ENZLOAD-C4STMO1_c_FWD-rt8272</v>
      </c>
      <c r="AD391" s="7">
        <f>_xlfn.NUMBERVALUE(_xlfn.TEXTAFTER(Table815[[#This Row],[raw]]," "))</f>
        <v>2.2970742330642499E-9</v>
      </c>
      <c r="AF391" s="1" t="s">
        <v>4816</v>
      </c>
      <c r="AG391" s="1" t="s">
        <v>2778</v>
      </c>
      <c r="AH391" s="9">
        <v>1.1112543481148001E-5</v>
      </c>
      <c r="AI391" s="1" t="e">
        <f>_xlfn.TEXTAFTER(Table916[[#This Row],[type]],"-",-1)</f>
        <v>#N/A</v>
      </c>
      <c r="AJ391" s="1" t="str">
        <f ca="1">_xlfn.TEXTAFTER(_xlfn.TEXTBEFORE(Table916[[#This Row],[type]],"-"&amp;Table916[[#This Row],[rxn-no-enz]]),"RXN-")</f>
        <v>MTRI_c_FWD</v>
      </c>
      <c r="AK391" s="1" t="e">
        <f>_xlfn.TEXTBEFORE(Table916[[#This Row],[type]],"_",-1)</f>
        <v>#N/A</v>
      </c>
      <c r="AN391" t="s">
        <v>3176</v>
      </c>
      <c r="AO391" t="s">
        <v>2778</v>
      </c>
      <c r="AP391">
        <v>8.1828650203418195E-3</v>
      </c>
      <c r="AQ391" t="str">
        <f>_xlfn.TEXTBEFORE(Table17[[#This Row],[rxn]],"-",-1)</f>
        <v>RXN-NGLYCANS1_c_FWD</v>
      </c>
    </row>
    <row r="392" spans="1:43" ht="17" x14ac:dyDescent="0.25">
      <c r="M392" t="s">
        <v>7311</v>
      </c>
      <c r="N392">
        <v>230.43845189841201</v>
      </c>
      <c r="P392" s="4"/>
      <c r="T392"/>
      <c r="AB392" s="7" t="s">
        <v>11220</v>
      </c>
      <c r="AC392" s="7" t="str">
        <f>_xlfn.TEXTBEFORE(Table815[[#This Row],[raw]]," ")</f>
        <v>ENZLOAD-C4STMO2_c_FWD-rt8272</v>
      </c>
      <c r="AD392" s="7">
        <f>_xlfn.NUMBERVALUE(_xlfn.TEXTAFTER(Table815[[#This Row],[raw]]," "))</f>
        <v>2.2970742330642499E-9</v>
      </c>
      <c r="AF392" s="1" t="s">
        <v>4817</v>
      </c>
      <c r="AG392" s="1" t="s">
        <v>2778</v>
      </c>
      <c r="AH392" s="9">
        <v>2.2231927529218999E-5</v>
      </c>
      <c r="AI392" s="1" t="e">
        <f>_xlfn.TEXTAFTER(Table916[[#This Row],[type]],"-",-1)</f>
        <v>#N/A</v>
      </c>
      <c r="AJ392" s="1" t="str">
        <f ca="1">_xlfn.TEXTAFTER(_xlfn.TEXTBEFORE(Table916[[#This Row],[type]],"-"&amp;Table916[[#This Row],[rxn-no-enz]]),"RXN-")</f>
        <v>NACt_c_e_FWD</v>
      </c>
      <c r="AK392" s="1" t="e">
        <f>_xlfn.TEXTBEFORE(Table916[[#This Row],[type]],"_",-1)</f>
        <v>#N/A</v>
      </c>
      <c r="AN392" t="s">
        <v>3177</v>
      </c>
      <c r="AO392" t="s">
        <v>2778</v>
      </c>
      <c r="AP392">
        <v>8.1828650203418195E-3</v>
      </c>
      <c r="AQ392" t="str">
        <f>_xlfn.TEXTBEFORE(Table17[[#This Row],[rxn]],"-",-1)</f>
        <v>RXN-NGLYCANS2_c_FWD</v>
      </c>
    </row>
    <row r="393" spans="1:43" ht="17" x14ac:dyDescent="0.25">
      <c r="M393" t="s">
        <v>7314</v>
      </c>
      <c r="N393">
        <v>230.43845189841201</v>
      </c>
      <c r="P393" s="4"/>
      <c r="T393"/>
      <c r="AB393" s="7" t="s">
        <v>11221</v>
      </c>
      <c r="AC393" s="7" t="str">
        <f>_xlfn.TEXTBEFORE(Table815[[#This Row],[raw]]," ")</f>
        <v>ENZLOAD-C4STMO3_c_FWD-rt8272</v>
      </c>
      <c r="AD393" s="7">
        <f>_xlfn.NUMBERVALUE(_xlfn.TEXTAFTER(Table815[[#This Row],[raw]]," "))</f>
        <v>2.2970742330642499E-9</v>
      </c>
      <c r="AF393" s="1" t="s">
        <v>7309</v>
      </c>
      <c r="AG393" s="1" t="s">
        <v>2778</v>
      </c>
      <c r="AH393" s="9">
        <v>6.7094961108873603</v>
      </c>
      <c r="AI393" s="1" t="e">
        <f>_xlfn.TEXTAFTER(Table916[[#This Row],[type]],"-",-1)</f>
        <v>#N/A</v>
      </c>
      <c r="AJ393" s="1" t="str">
        <f ca="1">_xlfn.TEXTAFTER(_xlfn.TEXTBEFORE(Table916[[#This Row],[type]],"-"&amp;Table916[[#This Row],[rxn-no-enz]]),"RXN-")</f>
        <v>NADHcplxI_c_m_FWD</v>
      </c>
      <c r="AK393" s="1" t="e">
        <f>_xlfn.TEXTBEFORE(Table916[[#This Row],[type]],"_",-1)</f>
        <v>#N/A</v>
      </c>
      <c r="AN393" t="s">
        <v>3178</v>
      </c>
      <c r="AO393" t="s">
        <v>2778</v>
      </c>
      <c r="AP393">
        <v>8.1828650203418195E-3</v>
      </c>
      <c r="AQ393" t="str">
        <f>_xlfn.TEXTBEFORE(Table17[[#This Row],[rxn]],"-",-1)</f>
        <v>RXN-NGLYCANS3_c_FWD</v>
      </c>
    </row>
    <row r="394" spans="1:43" ht="17" x14ac:dyDescent="0.25">
      <c r="M394" t="s">
        <v>7308</v>
      </c>
      <c r="N394">
        <v>230.43845189841201</v>
      </c>
      <c r="P394" s="4"/>
      <c r="T394"/>
      <c r="AB394" s="7" t="s">
        <v>11222</v>
      </c>
      <c r="AC394" s="7" t="str">
        <f>_xlfn.TEXTBEFORE(Table815[[#This Row],[raw]]," ")</f>
        <v>ENZLOAD-C4STMO4_c_FWD-rt8272</v>
      </c>
      <c r="AD394" s="7">
        <f>_xlfn.NUMBERVALUE(_xlfn.TEXTAFTER(Table815[[#This Row],[raw]]," "))</f>
        <v>2.2970742330642499E-9</v>
      </c>
      <c r="AF394" s="1" t="s">
        <v>7316</v>
      </c>
      <c r="AG394" s="1" t="s">
        <v>2778</v>
      </c>
      <c r="AH394" s="9">
        <v>1.1114628684480999E-5</v>
      </c>
      <c r="AI394" s="1" t="e">
        <f>_xlfn.TEXTAFTER(Table916[[#This Row],[type]],"-",-1)</f>
        <v>#N/A</v>
      </c>
      <c r="AJ394" s="1" t="str">
        <f ca="1">_xlfn.TEXTAFTER(_xlfn.TEXTBEFORE(Table916[[#This Row],[type]],"-"&amp;Table916[[#This Row],[rxn-no-enz]]),"RXN-")</f>
        <v>NADHK1_c_FWD</v>
      </c>
      <c r="AK394" s="1" t="e">
        <f>_xlfn.TEXTBEFORE(Table916[[#This Row],[type]],"_",-1)</f>
        <v>#N/A</v>
      </c>
      <c r="AN394" t="s">
        <v>3179</v>
      </c>
      <c r="AO394" t="s">
        <v>2778</v>
      </c>
      <c r="AP394">
        <v>8.1828650203418195E-3</v>
      </c>
      <c r="AQ394" t="str">
        <f>_xlfn.TEXTBEFORE(Table17[[#This Row],[rxn]],"-",-1)</f>
        <v>RXN-NGLYCANS4_c_FWD</v>
      </c>
    </row>
    <row r="395" spans="1:43" ht="17" x14ac:dyDescent="0.25">
      <c r="M395" t="s">
        <v>7313</v>
      </c>
      <c r="N395">
        <v>230.43845189841201</v>
      </c>
      <c r="P395" s="4"/>
      <c r="T395"/>
      <c r="AB395" s="7" t="s">
        <v>11223</v>
      </c>
      <c r="AC395" s="7" t="str">
        <f>_xlfn.TEXTBEFORE(Table815[[#This Row],[raw]]," ")</f>
        <v>ENZLOAD-C8STI_c_FWD-rt1745</v>
      </c>
      <c r="AD395" s="7">
        <f>_xlfn.NUMBERVALUE(_xlfn.TEXTAFTER(Table815[[#This Row],[raw]]," "))</f>
        <v>2.5038655373912598E-7</v>
      </c>
      <c r="AF395" s="1" t="s">
        <v>3161</v>
      </c>
      <c r="AG395" s="1" t="s">
        <v>2778</v>
      </c>
      <c r="AH395" s="1">
        <v>3.0462828777257901E-2</v>
      </c>
      <c r="AI395" s="1" t="e">
        <f>_xlfn.TEXTAFTER(Table916[[#This Row],[type]],"-",-1)</f>
        <v>#N/A</v>
      </c>
      <c r="AJ395" s="1" t="str">
        <f ca="1">_xlfn.TEXTAFTER(_xlfn.TEXTBEFORE(Table916[[#This Row],[type]],"-"&amp;Table916[[#This Row],[rxn-no-enz]]),"RXN-")</f>
        <v>NADHt_c_rm_FWD</v>
      </c>
      <c r="AK395" s="1" t="e">
        <f>_xlfn.TEXTBEFORE(Table916[[#This Row],[type]],"_",-1)</f>
        <v>#N/A</v>
      </c>
      <c r="AN395" t="s">
        <v>3180</v>
      </c>
      <c r="AO395" t="s">
        <v>2778</v>
      </c>
      <c r="AP395">
        <v>8.1828650203418195E-3</v>
      </c>
      <c r="AQ395" t="str">
        <f>_xlfn.TEXTBEFORE(Table17[[#This Row],[rxn]],"-",-1)</f>
        <v>RXN-NGLYCANS5_c_FWD</v>
      </c>
    </row>
    <row r="396" spans="1:43" ht="17" x14ac:dyDescent="0.25">
      <c r="M396" t="s">
        <v>7315</v>
      </c>
      <c r="N396">
        <v>230.43845189841201</v>
      </c>
      <c r="P396" s="4"/>
      <c r="T396"/>
      <c r="AB396" s="7" t="s">
        <v>11224</v>
      </c>
      <c r="AC396" s="7" t="str">
        <f>_xlfn.TEXTBEFORE(Table815[[#This Row],[raw]]," ")</f>
        <v>ENZLOAD-CBPS_c_FWD-CPA12</v>
      </c>
      <c r="AD396" s="7">
        <f>_xlfn.NUMBERVALUE(_xlfn.TEXTAFTER(Table815[[#This Row],[raw]]," "))</f>
        <v>4.8135487816253902E-7</v>
      </c>
      <c r="AF396" s="1" t="s">
        <v>3163</v>
      </c>
      <c r="AG396" s="1" t="s">
        <v>2778</v>
      </c>
      <c r="AH396" s="1">
        <v>1.2745346290226899E-2</v>
      </c>
      <c r="AI396" s="1" t="e">
        <f>_xlfn.TEXTAFTER(Table916[[#This Row],[type]],"-",-1)</f>
        <v>#N/A</v>
      </c>
      <c r="AJ396" s="1" t="str">
        <f ca="1">_xlfn.TEXTAFTER(_xlfn.TEXTBEFORE(Table916[[#This Row],[type]],"-"&amp;Table916[[#This Row],[rxn-no-enz]]),"RXN-")</f>
        <v>NADPHt_c_r_FWD</v>
      </c>
      <c r="AK396" s="1" t="e">
        <f>_xlfn.TEXTBEFORE(Table916[[#This Row],[type]],"_",-1)</f>
        <v>#N/A</v>
      </c>
      <c r="AN396" t="s">
        <v>3181</v>
      </c>
      <c r="AO396" t="s">
        <v>2778</v>
      </c>
      <c r="AP396">
        <v>8.1828650203418195E-3</v>
      </c>
      <c r="AQ396" t="str">
        <f>_xlfn.TEXTBEFORE(Table17[[#This Row],[rxn]],"-",-1)</f>
        <v>RXN-NGLYCANS6_c_FWD</v>
      </c>
    </row>
    <row r="397" spans="1:43" ht="17" x14ac:dyDescent="0.25">
      <c r="M397" t="s">
        <v>7310</v>
      </c>
      <c r="N397">
        <v>230.43845189841201</v>
      </c>
      <c r="P397" s="4"/>
      <c r="T397"/>
      <c r="AB397" s="7" t="s">
        <v>11225</v>
      </c>
      <c r="AC397" s="7" t="str">
        <f>_xlfn.TEXTBEFORE(Table815[[#This Row],[raw]]," ")</f>
        <v>ENZLOAD-CDPDAGS_rm_FWD-rt4513_rm</v>
      </c>
      <c r="AD397" s="7">
        <f>_xlfn.NUMBERVALUE(_xlfn.TEXTAFTER(Table815[[#This Row],[raw]]," "))</f>
        <v>4.4068075126555102E-8</v>
      </c>
      <c r="AF397" s="1" t="s">
        <v>3164</v>
      </c>
      <c r="AG397" s="1" t="s">
        <v>2778</v>
      </c>
      <c r="AH397" s="1">
        <v>1.5794160653440002E-2</v>
      </c>
      <c r="AI397" s="1" t="e">
        <f>_xlfn.TEXTAFTER(Table916[[#This Row],[type]],"-",-1)</f>
        <v>#N/A</v>
      </c>
      <c r="AJ397" s="1" t="str">
        <f ca="1">_xlfn.TEXTAFTER(_xlfn.TEXTBEFORE(Table916[[#This Row],[type]],"-"&amp;Table916[[#This Row],[rxn-no-enz]]),"RXN-")</f>
        <v>NADPHt_c_rm_FWD</v>
      </c>
      <c r="AK397" s="1" t="e">
        <f>_xlfn.TEXTBEFORE(Table916[[#This Row],[type]],"_",-1)</f>
        <v>#N/A</v>
      </c>
      <c r="AN397" t="s">
        <v>3182</v>
      </c>
      <c r="AO397" t="s">
        <v>2778</v>
      </c>
      <c r="AP397">
        <v>8.1828650203418195E-3</v>
      </c>
      <c r="AQ397" t="str">
        <f>_xlfn.TEXTBEFORE(Table17[[#This Row],[rxn]],"-",-1)</f>
        <v>RXN-NGLYCANS7_c_FWD</v>
      </c>
    </row>
    <row r="398" spans="1:43" ht="17" x14ac:dyDescent="0.25">
      <c r="M398" t="s">
        <v>7586</v>
      </c>
      <c r="N398">
        <v>6.1614544757727101</v>
      </c>
      <c r="P398" s="4"/>
      <c r="T398"/>
      <c r="AB398" s="7" t="s">
        <v>11226</v>
      </c>
      <c r="AC398" s="7" t="str">
        <f>_xlfn.TEXTBEFORE(Table815[[#This Row],[raw]]," ")</f>
        <v>ENZLOAD-CERH126A_r_FWD-rt6946</v>
      </c>
      <c r="AD398" s="7">
        <f>_xlfn.NUMBERVALUE(_xlfn.TEXTAFTER(Table815[[#This Row],[raw]]," "))</f>
        <v>4.6544684697218704E-9</v>
      </c>
      <c r="AF398" s="1" t="s">
        <v>3165</v>
      </c>
      <c r="AG398" s="1" t="s">
        <v>2778</v>
      </c>
      <c r="AH398" s="1">
        <v>1.2745346290226899E-2</v>
      </c>
      <c r="AI398" s="1" t="e">
        <f>_xlfn.TEXTAFTER(Table916[[#This Row],[type]],"-",-1)</f>
        <v>#N/A</v>
      </c>
      <c r="AJ398" s="1" t="str">
        <f ca="1">_xlfn.TEXTAFTER(_xlfn.TEXTBEFORE(Table916[[#This Row],[type]],"-"&amp;Table916[[#This Row],[rxn-no-enz]]),"RXN-")</f>
        <v>NADPt_c_r_REV</v>
      </c>
      <c r="AK398" s="1" t="e">
        <f>_xlfn.TEXTBEFORE(Table916[[#This Row],[type]],"_",-1)</f>
        <v>#N/A</v>
      </c>
      <c r="AN398" t="s">
        <v>7411</v>
      </c>
      <c r="AO398" t="s">
        <v>2778</v>
      </c>
      <c r="AP398">
        <v>1.99389706174086</v>
      </c>
      <c r="AQ398" t="str">
        <f>_xlfn.TEXTBEFORE(Table17[[#This Row],[rxn]],"-",-1)</f>
        <v>RXN-NH4t_c_e_FWD</v>
      </c>
    </row>
    <row r="399" spans="1:43" ht="17" x14ac:dyDescent="0.25">
      <c r="M399" t="s">
        <v>3214</v>
      </c>
      <c r="N399">
        <v>6.1614544757727101</v>
      </c>
      <c r="P399" s="4"/>
      <c r="T399"/>
      <c r="AB399" s="7" t="s">
        <v>11227</v>
      </c>
      <c r="AC399" s="7" t="str">
        <f>_xlfn.TEXTBEFORE(Table815[[#This Row],[raw]]," ")</f>
        <v>ENZLOAD-CERS124_c_FWD-rt3023_c</v>
      </c>
      <c r="AD399" s="7">
        <f>_xlfn.NUMBERVALUE(_xlfn.TEXTAFTER(Table815[[#This Row],[raw]]," "))</f>
        <v>5.09382042068312E-9</v>
      </c>
      <c r="AF399" s="1" t="s">
        <v>3166</v>
      </c>
      <c r="AG399" s="1" t="s">
        <v>2778</v>
      </c>
      <c r="AH399" s="1">
        <v>1.5794160653440002E-2</v>
      </c>
      <c r="AI399" s="1" t="e">
        <f>_xlfn.TEXTAFTER(Table916[[#This Row],[type]],"-",-1)</f>
        <v>#N/A</v>
      </c>
      <c r="AJ399" s="1" t="str">
        <f ca="1">_xlfn.TEXTAFTER(_xlfn.TEXTBEFORE(Table916[[#This Row],[type]],"-"&amp;Table916[[#This Row],[rxn-no-enz]]),"RXN-")</f>
        <v>NADPt_c_rm_REV</v>
      </c>
      <c r="AK399" s="1" t="e">
        <f>_xlfn.TEXTBEFORE(Table916[[#This Row],[type]],"_",-1)</f>
        <v>#N/A</v>
      </c>
      <c r="AN399" t="s">
        <v>3183</v>
      </c>
      <c r="AO399" t="s">
        <v>2778</v>
      </c>
      <c r="AP399">
        <v>4.9398606879602201E-2</v>
      </c>
      <c r="AQ399" t="str">
        <f>_xlfn.TEXTBEFORE(Table17[[#This Row],[rxn]],"-",-1)</f>
        <v>RXN-NH4t_c_m_REV</v>
      </c>
    </row>
    <row r="400" spans="1:43" ht="17" x14ac:dyDescent="0.25">
      <c r="M400" t="s">
        <v>6798</v>
      </c>
      <c r="N400">
        <v>191.164780287036</v>
      </c>
      <c r="P400" s="4"/>
      <c r="T400"/>
      <c r="AB400" s="7" t="s">
        <v>11228</v>
      </c>
      <c r="AC400" s="7" t="str">
        <f>_xlfn.TEXTBEFORE(Table815[[#This Row],[raw]]," ")</f>
        <v>ENZLOAD-CERS126_c_FWD-rt3023_c</v>
      </c>
      <c r="AD400" s="7">
        <f>_xlfn.NUMBERVALUE(_xlfn.TEXTAFTER(Table815[[#This Row],[raw]]," "))</f>
        <v>5.09382042068312E-9</v>
      </c>
      <c r="AF400" s="1" t="s">
        <v>3167</v>
      </c>
      <c r="AG400" s="1" t="s">
        <v>2778</v>
      </c>
      <c r="AH400" s="9">
        <v>2.2231927529218999E-5</v>
      </c>
      <c r="AI400" s="1" t="e">
        <f>_xlfn.TEXTAFTER(Table916[[#This Row],[type]],"-",-1)</f>
        <v>#N/A</v>
      </c>
      <c r="AJ400" s="1" t="str">
        <f ca="1">_xlfn.TEXTAFTER(_xlfn.TEXTBEFORE(Table916[[#This Row],[type]],"-"&amp;Table916[[#This Row],[rxn-no-enz]]),"RXN-")</f>
        <v>NADS2_c_FWD</v>
      </c>
      <c r="AK400" s="1" t="e">
        <f>_xlfn.TEXTBEFORE(Table916[[#This Row],[type]],"_",-1)</f>
        <v>#N/A</v>
      </c>
      <c r="AN400" t="s">
        <v>7414</v>
      </c>
      <c r="AO400" t="s">
        <v>2778</v>
      </c>
      <c r="AP400" s="3">
        <v>2.2696519521E-8</v>
      </c>
      <c r="AQ400" t="str">
        <f>_xlfn.TEXTBEFORE(Table17[[#This Row],[rxn]],"-",-1)</f>
        <v>RXN-NI2t_c_e_FWD</v>
      </c>
    </row>
    <row r="401" spans="13:43" ht="17" x14ac:dyDescent="0.25">
      <c r="M401" t="s">
        <v>3058</v>
      </c>
      <c r="N401">
        <v>217.660052326456</v>
      </c>
      <c r="P401" s="4"/>
      <c r="T401"/>
      <c r="AB401" s="7" t="s">
        <v>11229</v>
      </c>
      <c r="AC401" s="7" t="str">
        <f>_xlfn.TEXTBEFORE(Table815[[#This Row],[raw]]," ")</f>
        <v>ENZLOAD-CHORM_c_FWD-rt1336</v>
      </c>
      <c r="AD401" s="7">
        <f>_xlfn.NUMBERVALUE(_xlfn.TEXTAFTER(Table815[[#This Row],[raw]]," "))</f>
        <v>1.9976944049673901E-7</v>
      </c>
      <c r="AF401" s="1" t="s">
        <v>3168</v>
      </c>
      <c r="AG401" s="1" t="s">
        <v>2778</v>
      </c>
      <c r="AH401" s="1">
        <v>3.0462828777257901E-2</v>
      </c>
      <c r="AI401" s="1" t="e">
        <f>_xlfn.TEXTAFTER(Table916[[#This Row],[type]],"-",-1)</f>
        <v>#N/A</v>
      </c>
      <c r="AJ401" s="1" t="str">
        <f ca="1">_xlfn.TEXTAFTER(_xlfn.TEXTBEFORE(Table916[[#This Row],[type]],"-"&amp;Table916[[#This Row],[rxn-no-enz]]),"RXN-")</f>
        <v>NADt_c_rm_REV</v>
      </c>
      <c r="AK401" s="1" t="e">
        <f>_xlfn.TEXTBEFORE(Table916[[#This Row],[type]],"_",-1)</f>
        <v>#N/A</v>
      </c>
      <c r="AN401" t="s">
        <v>3184</v>
      </c>
      <c r="AO401" t="s">
        <v>2778</v>
      </c>
      <c r="AP401" s="3">
        <v>7.6034225275054007E-5</v>
      </c>
      <c r="AQ401" t="str">
        <f>_xlfn.TEXTBEFORE(Table17[[#This Row],[rxn]],"-",-1)</f>
        <v>RXN-NNATi_c_FWD</v>
      </c>
    </row>
    <row r="402" spans="13:43" ht="17" x14ac:dyDescent="0.25">
      <c r="M402" t="s">
        <v>3232</v>
      </c>
      <c r="N402">
        <v>159.23664067040701</v>
      </c>
      <c r="P402" s="4"/>
      <c r="T402"/>
      <c r="AB402" s="7" t="s">
        <v>11230</v>
      </c>
      <c r="AC402" s="7" t="str">
        <f>_xlfn.TEXTBEFORE(Table815[[#This Row],[raw]]," ")</f>
        <v>ENZLOAD-CHORS_c_FWD-rt5669</v>
      </c>
      <c r="AD402" s="7">
        <f>_xlfn.NUMBERVALUE(_xlfn.TEXTAFTER(Table815[[#This Row],[raw]]," "))</f>
        <v>3.09240827314533E-7</v>
      </c>
      <c r="AF402" s="1" t="s">
        <v>4818</v>
      </c>
      <c r="AG402" s="1" t="s">
        <v>2778</v>
      </c>
      <c r="AH402" s="9">
        <v>2.2231927529218999E-5</v>
      </c>
      <c r="AI402" s="1" t="e">
        <f>_xlfn.TEXTAFTER(Table916[[#This Row],[type]],"-",-1)</f>
        <v>#N/A</v>
      </c>
      <c r="AJ402" s="1" t="str">
        <f ca="1">_xlfn.TEXTAFTER(_xlfn.TEXTBEFORE(Table916[[#This Row],[type]],"-"&amp;Table916[[#This Row],[rxn-no-enz]]),"RXN-")</f>
        <v>NAMNPP_c_FWD</v>
      </c>
      <c r="AK402" s="1" t="e">
        <f>_xlfn.TEXTBEFORE(Table916[[#This Row],[type]],"_",-1)</f>
        <v>#N/A</v>
      </c>
      <c r="AN402" t="s">
        <v>3186</v>
      </c>
      <c r="AO402" t="s">
        <v>2778</v>
      </c>
      <c r="AP402">
        <v>15.2154010020848</v>
      </c>
      <c r="AQ402" t="str">
        <f>_xlfn.TEXTBEFORE(Table17[[#This Row],[rxn]],"-",-1)</f>
        <v>RXN-O2t_c_e_FWD</v>
      </c>
    </row>
    <row r="403" spans="13:43" ht="17" x14ac:dyDescent="0.25">
      <c r="M403" t="s">
        <v>7740</v>
      </c>
      <c r="N403">
        <v>159.23664067040701</v>
      </c>
      <c r="P403" s="4"/>
      <c r="T403"/>
      <c r="AB403" s="7" t="s">
        <v>11231</v>
      </c>
      <c r="AC403" s="7" t="str">
        <f>_xlfn.TEXTBEFORE(Table815[[#This Row],[raw]]," ")</f>
        <v>ENZLOAD-CHTNS_c_FWD-rt6592</v>
      </c>
      <c r="AD403" s="7">
        <f>_xlfn.NUMBERVALUE(_xlfn.TEXTAFTER(Table815[[#This Row],[raw]]," "))</f>
        <v>3.93898702693878E-8</v>
      </c>
      <c r="AF403" s="1" t="s">
        <v>3169</v>
      </c>
      <c r="AG403" s="1" t="s">
        <v>2778</v>
      </c>
      <c r="AH403" s="1">
        <v>0.73191288159369094</v>
      </c>
      <c r="AI403" s="1" t="e">
        <f>_xlfn.TEXTAFTER(Table916[[#This Row],[type]],"-",-1)</f>
        <v>#N/A</v>
      </c>
      <c r="AJ403" s="1" t="str">
        <f ca="1">_xlfn.TEXTAFTER(_xlfn.TEXTBEFORE(Table916[[#This Row],[type]],"-"&amp;Table916[[#This Row],[rxn-no-enz]]),"RXN-")</f>
        <v>NDPK1_c_FWD</v>
      </c>
      <c r="AK403" s="1" t="e">
        <f>_xlfn.TEXTBEFORE(Table916[[#This Row],[type]],"_",-1)</f>
        <v>#N/A</v>
      </c>
      <c r="AN403" t="s">
        <v>3187</v>
      </c>
      <c r="AO403" t="s">
        <v>2778</v>
      </c>
      <c r="AP403">
        <v>14.853454173927201</v>
      </c>
      <c r="AQ403" t="str">
        <f>_xlfn.TEXTBEFORE(Table17[[#This Row],[rxn]],"-",-1)</f>
        <v>RXN-O2t_c_m_FWD</v>
      </c>
    </row>
    <row r="404" spans="13:43" ht="17" x14ac:dyDescent="0.25">
      <c r="M404" t="s">
        <v>7905</v>
      </c>
      <c r="N404">
        <v>4.8556430056282602</v>
      </c>
      <c r="P404" s="4"/>
      <c r="T404"/>
      <c r="AB404" s="7" t="s">
        <v>11232</v>
      </c>
      <c r="AC404" s="7" t="str">
        <f>_xlfn.TEXTBEFORE(Table815[[#This Row],[raw]]," ")</f>
        <v>ENZLOAD-CITMALta_m_FWD-rt2146</v>
      </c>
      <c r="AD404" s="7">
        <f>_xlfn.NUMBERVALUE(_xlfn.TEXTAFTER(Table815[[#This Row],[raw]]," "))</f>
        <v>3.6710205581122801E-8</v>
      </c>
      <c r="AF404" s="1" t="s">
        <v>7367</v>
      </c>
      <c r="AG404" s="1" t="s">
        <v>2778</v>
      </c>
      <c r="AH404" s="1">
        <v>0.162456372492119</v>
      </c>
      <c r="AI404" s="1" t="e">
        <f>_xlfn.TEXTAFTER(Table916[[#This Row],[type]],"-",-1)</f>
        <v>#N/A</v>
      </c>
      <c r="AJ404" s="1" t="str">
        <f ca="1">_xlfn.TEXTAFTER(_xlfn.TEXTBEFORE(Table916[[#This Row],[type]],"-"&amp;Table916[[#This Row],[rxn-no-enz]]),"RXN-")</f>
        <v>NDPK2_c_FWD</v>
      </c>
      <c r="AK404" s="1" t="e">
        <f>_xlfn.TEXTBEFORE(Table916[[#This Row],[type]],"_",-1)</f>
        <v>#N/A</v>
      </c>
      <c r="AN404" t="s">
        <v>3188</v>
      </c>
      <c r="AO404" t="s">
        <v>2778</v>
      </c>
      <c r="AP404">
        <v>2.87408728372835E-2</v>
      </c>
      <c r="AQ404" t="str">
        <f>_xlfn.TEXTBEFORE(Table17[[#This Row],[rxn]],"-",-1)</f>
        <v>RXN-O2t_c_r_FWD</v>
      </c>
    </row>
    <row r="405" spans="13:43" ht="17" x14ac:dyDescent="0.25">
      <c r="M405" t="s">
        <v>7907</v>
      </c>
      <c r="N405">
        <v>4.8556430056282602</v>
      </c>
      <c r="P405" s="4"/>
      <c r="T405"/>
      <c r="AB405" s="7" t="s">
        <v>11233</v>
      </c>
      <c r="AC405" s="7" t="str">
        <f>_xlfn.TEXTBEFORE(Table815[[#This Row],[raw]]," ")</f>
        <v>ENZLOAD-CITt3_m_REV-rt2146</v>
      </c>
      <c r="AD405" s="7">
        <f>_xlfn.NUMBERVALUE(_xlfn.TEXTAFTER(Table815[[#This Row],[raw]]," "))</f>
        <v>3.6710205581122801E-8</v>
      </c>
      <c r="AF405" s="1" t="s">
        <v>3171</v>
      </c>
      <c r="AG405" s="1" t="s">
        <v>2778</v>
      </c>
      <c r="AH405" s="1">
        <v>2.00198947831394E-2</v>
      </c>
      <c r="AI405" s="1" t="e">
        <f>_xlfn.TEXTAFTER(Table916[[#This Row],[type]],"-",-1)</f>
        <v>#N/A</v>
      </c>
      <c r="AJ405" s="1" t="str">
        <f ca="1">_xlfn.TEXTAFTER(_xlfn.TEXTBEFORE(Table916[[#This Row],[type]],"-"&amp;Table916[[#This Row],[rxn-no-enz]]),"RXN-")</f>
        <v>NDPK3_c_FWD</v>
      </c>
      <c r="AK405" s="1" t="e">
        <f>_xlfn.TEXTBEFORE(Table916[[#This Row],[type]],"_",-1)</f>
        <v>#N/A</v>
      </c>
      <c r="AN405" t="s">
        <v>3189</v>
      </c>
      <c r="AO405" t="s">
        <v>2778</v>
      </c>
      <c r="AP405">
        <v>8.4265582184561205E-2</v>
      </c>
      <c r="AQ405" t="str">
        <f>_xlfn.TEXTBEFORE(Table17[[#This Row],[rxn]],"-",-1)</f>
        <v>RXN-O2t_c_rm_FWD</v>
      </c>
    </row>
    <row r="406" spans="13:43" ht="17" x14ac:dyDescent="0.25">
      <c r="M406" t="s">
        <v>5183</v>
      </c>
      <c r="N406">
        <v>15.8418967117201</v>
      </c>
      <c r="P406" s="4"/>
      <c r="T406"/>
      <c r="AB406" s="7" t="s">
        <v>11234</v>
      </c>
      <c r="AC406" s="7" t="str">
        <f>_xlfn.TEXTBEFORE(Table815[[#This Row],[raw]]," ")</f>
        <v>ENZLOAD-CPPPGO_c_FWD-rt5829</v>
      </c>
      <c r="AD406" s="7">
        <f>_xlfn.NUMBERVALUE(_xlfn.TEXTAFTER(Table815[[#This Row],[raw]]," "))</f>
        <v>1.2786881913005001E-8</v>
      </c>
      <c r="AF406" s="1" t="s">
        <v>3172</v>
      </c>
      <c r="AG406" s="1" t="s">
        <v>2778</v>
      </c>
      <c r="AH406" s="1">
        <v>7.8843921561466495E-4</v>
      </c>
      <c r="AI406" s="1" t="e">
        <f>_xlfn.TEXTAFTER(Table916[[#This Row],[type]],"-",-1)</f>
        <v>#N/A</v>
      </c>
      <c r="AJ406" s="1" t="str">
        <f ca="1">_xlfn.TEXTAFTER(_xlfn.TEXTBEFORE(Table916[[#This Row],[type]],"-"&amp;Table916[[#This Row],[rxn-no-enz]]),"RXN-")</f>
        <v>NDPK4_c_FWD</v>
      </c>
      <c r="AK406" s="1" t="e">
        <f>_xlfn.TEXTBEFORE(Table916[[#This Row],[type]],"_",-1)</f>
        <v>#N/A</v>
      </c>
      <c r="AN406" t="s">
        <v>3190</v>
      </c>
      <c r="AO406" t="s">
        <v>2778</v>
      </c>
      <c r="AP406">
        <v>5.64087031861326E-2</v>
      </c>
      <c r="AQ406" t="str">
        <f>_xlfn.TEXTBEFORE(Table17[[#This Row],[rxn]],"-",-1)</f>
        <v>RXN-OCBT_c_FWD</v>
      </c>
    </row>
    <row r="407" spans="13:43" ht="17" x14ac:dyDescent="0.25">
      <c r="M407" t="s">
        <v>2801</v>
      </c>
      <c r="N407">
        <v>15.8418967117201</v>
      </c>
      <c r="P407" s="4"/>
      <c r="T407"/>
      <c r="AB407" s="7" t="s">
        <v>11235</v>
      </c>
      <c r="AC407" s="7" t="str">
        <f>_xlfn.TEXTBEFORE(Table815[[#This Row],[raw]]," ")</f>
        <v>ENZLOAD-CS_m_FWD-rt2963</v>
      </c>
      <c r="AD407" s="7">
        <f>_xlfn.NUMBERVALUE(_xlfn.TEXTAFTER(Table815[[#This Row],[raw]]," "))</f>
        <v>1.710857153231E-6</v>
      </c>
      <c r="AF407" s="1" t="s">
        <v>7370</v>
      </c>
      <c r="AG407" s="1" t="s">
        <v>2778</v>
      </c>
      <c r="AH407" s="9">
        <v>1.2306103303827999E-3</v>
      </c>
      <c r="AI407" s="1" t="e">
        <f>_xlfn.TEXTAFTER(Table916[[#This Row],[type]],"-",-1)</f>
        <v>#N/A</v>
      </c>
      <c r="AJ407" s="1" t="str">
        <f ca="1">_xlfn.TEXTAFTER(_xlfn.TEXTBEFORE(Table916[[#This Row],[type]],"-"&amp;Table916[[#This Row],[rxn-no-enz]]),"RXN-")</f>
        <v>NDPK5_c_FWD</v>
      </c>
      <c r="AK407" s="1" t="e">
        <f>_xlfn.TEXTBEFORE(Table916[[#This Row],[type]],"_",-1)</f>
        <v>#N/A</v>
      </c>
      <c r="AN407" t="s">
        <v>7475</v>
      </c>
      <c r="AO407" t="s">
        <v>2778</v>
      </c>
      <c r="AP407" s="3">
        <v>1.8323579106730899E-5</v>
      </c>
      <c r="AQ407" t="str">
        <f>_xlfn.TEXTBEFORE(Table17[[#This Row],[rxn]],"-",-1)</f>
        <v>RXN-OCDCAt_c_rm_FWD</v>
      </c>
    </row>
    <row r="408" spans="13:43" ht="17" x14ac:dyDescent="0.25">
      <c r="M408" t="s">
        <v>3229</v>
      </c>
      <c r="N408">
        <v>3.0628569914857899</v>
      </c>
      <c r="P408" s="4"/>
      <c r="T408"/>
      <c r="AB408" s="7" t="s">
        <v>11236</v>
      </c>
      <c r="AC408" s="7" t="str">
        <f>_xlfn.TEXTBEFORE(Table815[[#This Row],[raw]]," ")</f>
        <v>ENZLOAD-CTPS1_c_FWD-rt8107</v>
      </c>
      <c r="AD408" s="7">
        <f>_xlfn.NUMBERVALUE(_xlfn.TEXTAFTER(Table815[[#This Row],[raw]]," "))</f>
        <v>1.6500732766723899E-7</v>
      </c>
      <c r="AF408" s="1" t="s">
        <v>7373</v>
      </c>
      <c r="AG408" s="1" t="s">
        <v>2778</v>
      </c>
      <c r="AH408" s="1">
        <v>1.2306083370197899E-3</v>
      </c>
      <c r="AI408" s="1" t="e">
        <f>_xlfn.TEXTAFTER(Table916[[#This Row],[type]],"-",-1)</f>
        <v>#N/A</v>
      </c>
      <c r="AJ408" s="1" t="str">
        <f ca="1">_xlfn.TEXTAFTER(_xlfn.TEXTBEFORE(Table916[[#This Row],[type]],"-"&amp;Table916[[#This Row],[rxn-no-enz]]),"RXN-")</f>
        <v>NDPK7_c_FWD</v>
      </c>
      <c r="AK408" s="1" t="e">
        <f>_xlfn.TEXTBEFORE(Table916[[#This Row],[type]],"_",-1)</f>
        <v>#N/A</v>
      </c>
      <c r="AN408" t="s">
        <v>3193</v>
      </c>
      <c r="AO408" t="s">
        <v>2778</v>
      </c>
      <c r="AP408" s="3">
        <v>3.4155851139637998E-5</v>
      </c>
      <c r="AQ408" t="str">
        <f>_xlfn.TEXTBEFORE(Table17[[#This Row],[rxn]],"-",-1)</f>
        <v>RXN-OCDCEAt_c_rm_FWD</v>
      </c>
    </row>
    <row r="409" spans="13:43" ht="17" x14ac:dyDescent="0.25">
      <c r="M409" t="s">
        <v>7671</v>
      </c>
      <c r="N409">
        <v>23.354356515548499</v>
      </c>
      <c r="P409" s="4"/>
      <c r="T409"/>
      <c r="AB409" s="7" t="s">
        <v>11237</v>
      </c>
      <c r="AC409" s="7" t="str">
        <f>_xlfn.TEXTBEFORE(Table815[[#This Row],[raw]]," ")</f>
        <v>ENZLOAD-CYSTGL_c_FWD-rt1131</v>
      </c>
      <c r="AD409" s="7">
        <f>_xlfn.NUMBERVALUE(_xlfn.TEXTAFTER(Table815[[#This Row],[raw]]," "))</f>
        <v>1.47125988621723E-8</v>
      </c>
      <c r="AF409" s="1" t="s">
        <v>7374</v>
      </c>
      <c r="AG409" s="1" t="s">
        <v>2778</v>
      </c>
      <c r="AH409" s="1">
        <v>7.88437773712321E-4</v>
      </c>
      <c r="AI409" s="1" t="e">
        <f>_xlfn.TEXTAFTER(Table916[[#This Row],[type]],"-",-1)</f>
        <v>#N/A</v>
      </c>
      <c r="AJ409" s="1" t="str">
        <f ca="1">_xlfn.TEXTAFTER(_xlfn.TEXTBEFORE(Table916[[#This Row],[type]],"-"&amp;Table916[[#This Row],[rxn-no-enz]]),"RXN-")</f>
        <v>NDPK8_c_FWD</v>
      </c>
      <c r="AK409" s="1" t="e">
        <f>_xlfn.TEXTBEFORE(Table916[[#This Row],[type]],"_",-1)</f>
        <v>#N/A</v>
      </c>
      <c r="AN409" t="s">
        <v>3196</v>
      </c>
      <c r="AO409" t="s">
        <v>2778</v>
      </c>
      <c r="AP409">
        <v>2.5223012867711399E-2</v>
      </c>
      <c r="AQ409" t="str">
        <f>_xlfn.TEXTBEFORE(Table17[[#This Row],[rxn]],"-",-1)</f>
        <v>RXN-OGLYCANS1_r_FWD</v>
      </c>
    </row>
    <row r="410" spans="13:43" ht="17" x14ac:dyDescent="0.25">
      <c r="M410" t="s">
        <v>7673</v>
      </c>
      <c r="N410">
        <v>44.6358935424674</v>
      </c>
      <c r="P410" s="4"/>
      <c r="T410"/>
      <c r="AB410" s="7" t="s">
        <v>11238</v>
      </c>
      <c r="AC410" s="7" t="str">
        <f>_xlfn.TEXTBEFORE(Table815[[#This Row],[raw]]," ")</f>
        <v>ENZLOAD-CYSTRS_c_FWD-rt1487</v>
      </c>
      <c r="AD410" s="7">
        <f>_xlfn.NUMBERVALUE(_xlfn.TEXTAFTER(Table815[[#This Row],[raw]]," "))</f>
        <v>7.5905894567124998E-8</v>
      </c>
      <c r="AF410" s="1" t="s">
        <v>3176</v>
      </c>
      <c r="AG410" s="1" t="s">
        <v>2778</v>
      </c>
      <c r="AH410" s="1">
        <v>1.72278869137766E-3</v>
      </c>
      <c r="AI410" s="1" t="e">
        <f>_xlfn.TEXTAFTER(Table916[[#This Row],[type]],"-",-1)</f>
        <v>#N/A</v>
      </c>
      <c r="AJ410" s="1" t="str">
        <f ca="1">_xlfn.TEXTAFTER(_xlfn.TEXTBEFORE(Table916[[#This Row],[type]],"-"&amp;Table916[[#This Row],[rxn-no-enz]]),"RXN-")</f>
        <v>NGLYCANS1_c_FWD</v>
      </c>
      <c r="AK410" s="1" t="e">
        <f>_xlfn.TEXTBEFORE(Table916[[#This Row],[type]],"_",-1)</f>
        <v>#N/A</v>
      </c>
      <c r="AN410" t="s">
        <v>7497</v>
      </c>
      <c r="AO410" t="s">
        <v>2778</v>
      </c>
      <c r="AP410">
        <v>2.5223012867711399E-2</v>
      </c>
      <c r="AQ410" t="str">
        <f>_xlfn.TEXTBEFORE(Table17[[#This Row],[rxn]],"-",-1)</f>
        <v>RXN-OGLYCANS2_g_FWD</v>
      </c>
    </row>
    <row r="411" spans="13:43" ht="17" x14ac:dyDescent="0.25">
      <c r="M411" t="s">
        <v>3054</v>
      </c>
      <c r="N411">
        <v>217.660052326456</v>
      </c>
      <c r="P411" s="4"/>
      <c r="T411"/>
      <c r="AB411" s="7" t="s">
        <v>11239</v>
      </c>
      <c r="AC411" s="7" t="str">
        <f>_xlfn.TEXTBEFORE(Table815[[#This Row],[raw]]," ")</f>
        <v>ENZLOAD-CYSTS_c_FWD-rt7344</v>
      </c>
      <c r="AD411" s="7">
        <f>_xlfn.NUMBERVALUE(_xlfn.TEXTAFTER(Table815[[#This Row],[raw]]," "))</f>
        <v>1.8322789552415301E-7</v>
      </c>
      <c r="AF411" s="1" t="s">
        <v>3177</v>
      </c>
      <c r="AG411" s="1" t="s">
        <v>2778</v>
      </c>
      <c r="AH411" s="1">
        <v>1.72278869137766E-3</v>
      </c>
      <c r="AI411" s="1" t="e">
        <f>_xlfn.TEXTAFTER(Table916[[#This Row],[type]],"-",-1)</f>
        <v>#N/A</v>
      </c>
      <c r="AJ411" s="1" t="str">
        <f ca="1">_xlfn.TEXTAFTER(_xlfn.TEXTBEFORE(Table916[[#This Row],[type]],"-"&amp;Table916[[#This Row],[rxn-no-enz]]),"RXN-")</f>
        <v>NGLYCANS2_c_FWD</v>
      </c>
      <c r="AK411" s="1" t="e">
        <f>_xlfn.TEXTBEFORE(Table916[[#This Row],[type]],"_",-1)</f>
        <v>#N/A</v>
      </c>
      <c r="AN411" t="s">
        <v>7500</v>
      </c>
      <c r="AO411" t="s">
        <v>2778</v>
      </c>
      <c r="AP411">
        <v>2.5223012867711399E-2</v>
      </c>
      <c r="AQ411" t="str">
        <f>_xlfn.TEXTBEFORE(Table17[[#This Row],[rxn]],"-",-1)</f>
        <v>RXN-OGLYCANS3_g_FWD</v>
      </c>
    </row>
    <row r="412" spans="13:43" ht="17" x14ac:dyDescent="0.25">
      <c r="M412" t="s">
        <v>3348</v>
      </c>
      <c r="N412">
        <v>44.6358935424674</v>
      </c>
      <c r="P412" s="4"/>
      <c r="T412"/>
      <c r="AB412" s="7" t="s">
        <v>11240</v>
      </c>
      <c r="AC412" s="7" t="str">
        <f>_xlfn.TEXTBEFORE(Table815[[#This Row],[raw]]," ")</f>
        <v>ENZLOAD-DAGK_rm_FWD-rt1788</v>
      </c>
      <c r="AD412" s="7">
        <f>_xlfn.NUMBERVALUE(_xlfn.TEXTAFTER(Table815[[#This Row],[raw]]," "))</f>
        <v>1.2163330911521401E-8</v>
      </c>
      <c r="AF412" s="1" t="s">
        <v>3178</v>
      </c>
      <c r="AG412" s="1" t="s">
        <v>2778</v>
      </c>
      <c r="AH412" s="1">
        <v>1.72278869137766E-3</v>
      </c>
      <c r="AI412" s="1" t="e">
        <f>_xlfn.TEXTAFTER(Table916[[#This Row],[type]],"-",-1)</f>
        <v>#N/A</v>
      </c>
      <c r="AJ412" s="1" t="str">
        <f ca="1">_xlfn.TEXTAFTER(_xlfn.TEXTBEFORE(Table916[[#This Row],[type]],"-"&amp;Table916[[#This Row],[rxn-no-enz]]),"RXN-")</f>
        <v>NGLYCANS3_c_FWD</v>
      </c>
      <c r="AK412" s="1" t="e">
        <f>_xlfn.TEXTBEFORE(Table916[[#This Row],[type]],"_",-1)</f>
        <v>#N/A</v>
      </c>
      <c r="AN412" t="s">
        <v>3199</v>
      </c>
      <c r="AO412" t="s">
        <v>2778</v>
      </c>
      <c r="AP412">
        <v>2.5223012867711399E-2</v>
      </c>
      <c r="AQ412" t="str">
        <f>_xlfn.TEXTBEFORE(Table17[[#This Row],[rxn]],"-",-1)</f>
        <v>RXN-OGLYCANS4_g_FWD</v>
      </c>
    </row>
    <row r="413" spans="13:43" ht="17" x14ac:dyDescent="0.25">
      <c r="M413" t="s">
        <v>3080</v>
      </c>
      <c r="N413">
        <v>5.1529078315544297</v>
      </c>
      <c r="P413" s="4"/>
      <c r="T413"/>
      <c r="AB413" s="7" t="s">
        <v>11241</v>
      </c>
      <c r="AC413" s="7" t="str">
        <f>_xlfn.TEXTBEFORE(Table815[[#This Row],[raw]]," ")</f>
        <v>ENZLOAD-DAGL_l_FWD-rt1378</v>
      </c>
      <c r="AD413" s="7">
        <f>_xlfn.NUMBERVALUE(_xlfn.TEXTAFTER(Table815[[#This Row],[raw]]," "))</f>
        <v>2.5596213429730601E-9</v>
      </c>
      <c r="AF413" s="1" t="s">
        <v>3179</v>
      </c>
      <c r="AG413" s="1" t="s">
        <v>2778</v>
      </c>
      <c r="AH413" s="1">
        <v>1.72278869137766E-3</v>
      </c>
      <c r="AI413" s="1" t="e">
        <f>_xlfn.TEXTAFTER(Table916[[#This Row],[type]],"-",-1)</f>
        <v>#N/A</v>
      </c>
      <c r="AJ413" s="1" t="str">
        <f ca="1">_xlfn.TEXTAFTER(_xlfn.TEXTBEFORE(Table916[[#This Row],[type]],"-"&amp;Table916[[#This Row],[rxn-no-enz]]),"RXN-")</f>
        <v>NGLYCANS4_c_FWD</v>
      </c>
      <c r="AK413" s="1" t="e">
        <f>_xlfn.TEXTBEFORE(Table916[[#This Row],[type]],"_",-1)</f>
        <v>#N/A</v>
      </c>
      <c r="AN413" t="s">
        <v>3200</v>
      </c>
      <c r="AO413" t="s">
        <v>2778</v>
      </c>
      <c r="AP413">
        <v>2.5223012867711399E-2</v>
      </c>
      <c r="AQ413" t="str">
        <f>_xlfn.TEXTBEFORE(Table17[[#This Row],[rxn]],"-",-1)</f>
        <v>RXN-OGLYCANS5_g_FWD</v>
      </c>
    </row>
    <row r="414" spans="13:43" ht="17" x14ac:dyDescent="0.25">
      <c r="M414" t="s">
        <v>3081</v>
      </c>
      <c r="N414">
        <v>5.1529078315544297</v>
      </c>
      <c r="P414" s="4"/>
      <c r="T414"/>
      <c r="AB414" s="7" t="s">
        <v>11242</v>
      </c>
      <c r="AC414" s="7" t="str">
        <f>_xlfn.TEXTBEFORE(Table815[[#This Row],[raw]]," ")</f>
        <v>ENZLOAD-DB4PS_c_FWD-rt8298</v>
      </c>
      <c r="AD414" s="7">
        <f>_xlfn.NUMBERVALUE(_xlfn.TEXTAFTER(Table815[[#This Row],[raw]]," "))</f>
        <v>1.2445714851737301E-7</v>
      </c>
      <c r="AF414" s="1" t="s">
        <v>3180</v>
      </c>
      <c r="AG414" s="1" t="s">
        <v>2778</v>
      </c>
      <c r="AH414" s="9">
        <v>1.72278869137766E-3</v>
      </c>
      <c r="AI414" s="1" t="e">
        <f>_xlfn.TEXTAFTER(Table916[[#This Row],[type]],"-",-1)</f>
        <v>#N/A</v>
      </c>
      <c r="AJ414" s="1" t="str">
        <f ca="1">_xlfn.TEXTAFTER(_xlfn.TEXTBEFORE(Table916[[#This Row],[type]],"-"&amp;Table916[[#This Row],[rxn-no-enz]]),"RXN-")</f>
        <v>NGLYCANS5_c_FWD</v>
      </c>
      <c r="AK414" s="1" t="e">
        <f>_xlfn.TEXTBEFORE(Table916[[#This Row],[type]],"_",-1)</f>
        <v>#N/A</v>
      </c>
      <c r="AN414" t="s">
        <v>3201</v>
      </c>
      <c r="AO414" t="s">
        <v>2778</v>
      </c>
      <c r="AP414">
        <v>0.108902404117814</v>
      </c>
      <c r="AQ414" t="str">
        <f>_xlfn.TEXTBEFORE(Table17[[#This Row],[rxn]],"-",-1)</f>
        <v>RXN-OMCDC_c_FWD</v>
      </c>
    </row>
    <row r="415" spans="13:43" ht="17" x14ac:dyDescent="0.25">
      <c r="M415" t="s">
        <v>2810</v>
      </c>
      <c r="N415">
        <v>55.320475260660402</v>
      </c>
      <c r="P415" s="4"/>
      <c r="T415"/>
      <c r="AB415" s="7" t="s">
        <v>11243</v>
      </c>
      <c r="AC415" s="7" t="str">
        <f>_xlfn.TEXTBEFORE(Table815[[#This Row],[raw]]," ")</f>
        <v>ENZLOAD-DCMPDA_c_FWD-rt0757</v>
      </c>
      <c r="AD415" s="7">
        <f>_xlfn.NUMBERVALUE(_xlfn.TEXTAFTER(Table815[[#This Row],[raw]]," "))</f>
        <v>4.6287009913443502E-8</v>
      </c>
      <c r="AF415" s="1" t="s">
        <v>3181</v>
      </c>
      <c r="AG415" s="1" t="s">
        <v>2778</v>
      </c>
      <c r="AH415" s="9">
        <v>1.72278869137766E-3</v>
      </c>
      <c r="AI415" s="1" t="e">
        <f>_xlfn.TEXTAFTER(Table916[[#This Row],[type]],"-",-1)</f>
        <v>#N/A</v>
      </c>
      <c r="AJ415" s="1" t="str">
        <f ca="1">_xlfn.TEXTAFTER(_xlfn.TEXTBEFORE(Table916[[#This Row],[type]],"-"&amp;Table916[[#This Row],[rxn-no-enz]]),"RXN-")</f>
        <v>NGLYCANS6_c_FWD</v>
      </c>
      <c r="AK415" s="1" t="e">
        <f>_xlfn.TEXTBEFORE(Table916[[#This Row],[type]],"_",-1)</f>
        <v>#N/A</v>
      </c>
      <c r="AN415" t="s">
        <v>3202</v>
      </c>
      <c r="AO415" t="s">
        <v>2778</v>
      </c>
      <c r="AP415">
        <v>3.5683012732732201E-2</v>
      </c>
      <c r="AQ415" t="str">
        <f>_xlfn.TEXTBEFORE(Table17[[#This Row],[rxn]],"-",-1)</f>
        <v>RXN-OMPDC_c_FWD</v>
      </c>
    </row>
    <row r="416" spans="13:43" ht="17" x14ac:dyDescent="0.25">
      <c r="M416" t="s">
        <v>2812</v>
      </c>
      <c r="N416">
        <v>55.320475260660402</v>
      </c>
      <c r="P416" s="4"/>
      <c r="T416"/>
      <c r="AB416" s="7" t="s">
        <v>11244</v>
      </c>
      <c r="AC416" s="7" t="str">
        <f>_xlfn.TEXTBEFORE(Table815[[#This Row],[raw]]," ")</f>
        <v>ENZLOAD-DDPA_m_FWD-rt2234_m</v>
      </c>
      <c r="AD416" s="7">
        <f>_xlfn.NUMBERVALUE(_xlfn.TEXTAFTER(Table815[[#This Row],[raw]]," "))</f>
        <v>3.9339994503592E-7</v>
      </c>
      <c r="AF416" s="1" t="s">
        <v>3182</v>
      </c>
      <c r="AG416" s="1" t="s">
        <v>2778</v>
      </c>
      <c r="AH416" s="1">
        <v>1.72278869137766E-3</v>
      </c>
      <c r="AI416" s="1" t="e">
        <f>_xlfn.TEXTAFTER(Table916[[#This Row],[type]],"-",-1)</f>
        <v>#N/A</v>
      </c>
      <c r="AJ416" s="1" t="str">
        <f ca="1">_xlfn.TEXTAFTER(_xlfn.TEXTBEFORE(Table916[[#This Row],[type]],"-"&amp;Table916[[#This Row],[rxn-no-enz]]),"RXN-")</f>
        <v>NGLYCANS7_c_FWD</v>
      </c>
      <c r="AK416" s="1" t="e">
        <f>_xlfn.TEXTBEFORE(Table916[[#This Row],[type]],"_",-1)</f>
        <v>#N/A</v>
      </c>
      <c r="AN416" t="s">
        <v>3203</v>
      </c>
      <c r="AO416" t="s">
        <v>2778</v>
      </c>
      <c r="AP416" s="3">
        <v>3.7999641356219997E-5</v>
      </c>
      <c r="AQ416" t="str">
        <f>_xlfn.TEXTBEFORE(Table17[[#This Row],[rxn]],"-",-1)</f>
        <v>RXN-ORNDC_c_FWD</v>
      </c>
    </row>
    <row r="417" spans="13:43" ht="17" x14ac:dyDescent="0.25">
      <c r="M417" t="s">
        <v>2994</v>
      </c>
      <c r="N417">
        <v>55.320475260660402</v>
      </c>
      <c r="P417" s="4"/>
      <c r="T417"/>
      <c r="AB417" s="7" t="s">
        <v>11245</v>
      </c>
      <c r="AC417" s="7" t="str">
        <f>_xlfn.TEXTBEFORE(Table815[[#This Row],[raw]]," ")</f>
        <v>ENZLOAD-DHAD1_m_FWD-rt1321</v>
      </c>
      <c r="AD417" s="7">
        <f>_xlfn.NUMBERVALUE(_xlfn.TEXTAFTER(Table815[[#This Row],[raw]]," "))</f>
        <v>1.8533722377608801E-7</v>
      </c>
      <c r="AF417" s="1" t="s">
        <v>7411</v>
      </c>
      <c r="AG417" s="1" t="s">
        <v>2778</v>
      </c>
      <c r="AH417" s="1">
        <v>0.58428706942581599</v>
      </c>
      <c r="AI417" s="1" t="e">
        <f>_xlfn.TEXTAFTER(Table916[[#This Row],[type]],"-",-1)</f>
        <v>#N/A</v>
      </c>
      <c r="AJ417" s="1" t="str">
        <f ca="1">_xlfn.TEXTAFTER(_xlfn.TEXTBEFORE(Table916[[#This Row],[type]],"-"&amp;Table916[[#This Row],[rxn-no-enz]]),"RXN-")</f>
        <v>NH4t_c_e_FWD</v>
      </c>
      <c r="AK417" s="1" t="e">
        <f>_xlfn.TEXTBEFORE(Table916[[#This Row],[type]],"_",-1)</f>
        <v>#N/A</v>
      </c>
      <c r="AN417" t="s">
        <v>3204</v>
      </c>
      <c r="AO417" t="s">
        <v>2778</v>
      </c>
      <c r="AP417">
        <v>5.6446702827488898E-2</v>
      </c>
      <c r="AQ417" t="str">
        <f>_xlfn.TEXTBEFORE(Table17[[#This Row],[rxn]],"-",-1)</f>
        <v>RXN-ORNTACi_m_FWD</v>
      </c>
    </row>
    <row r="418" spans="13:43" ht="17" x14ac:dyDescent="0.25">
      <c r="M418" t="s">
        <v>2816</v>
      </c>
      <c r="N418">
        <v>55.320475260660402</v>
      </c>
      <c r="P418" s="4"/>
      <c r="T418"/>
      <c r="AB418" s="7" t="s">
        <v>11246</v>
      </c>
      <c r="AC418" s="7" t="str">
        <f>_xlfn.TEXTBEFORE(Table815[[#This Row],[raw]]," ")</f>
        <v>ENZLOAD-DHAD2_m_FWD-rt1321</v>
      </c>
      <c r="AD418" s="7">
        <f>_xlfn.NUMBERVALUE(_xlfn.TEXTAFTER(Table815[[#This Row],[raw]]," "))</f>
        <v>1.8533722377608801E-7</v>
      </c>
      <c r="AF418" s="1" t="s">
        <v>3183</v>
      </c>
      <c r="AG418" s="1" t="s">
        <v>2778</v>
      </c>
      <c r="AH418" s="1">
        <v>0.92118097783576802</v>
      </c>
      <c r="AI418" s="1" t="e">
        <f>_xlfn.TEXTAFTER(Table916[[#This Row],[type]],"-",-1)</f>
        <v>#N/A</v>
      </c>
      <c r="AJ418" s="1" t="str">
        <f ca="1">_xlfn.TEXTAFTER(_xlfn.TEXTBEFORE(Table916[[#This Row],[type]],"-"&amp;Table916[[#This Row],[rxn-no-enz]]),"RXN-")</f>
        <v>NH4t_c_m_REV</v>
      </c>
      <c r="AK418" s="1" t="e">
        <f>_xlfn.TEXTBEFORE(Table916[[#This Row],[type]],"_",-1)</f>
        <v>#N/A</v>
      </c>
      <c r="AN418" t="s">
        <v>3205</v>
      </c>
      <c r="AO418" t="s">
        <v>2778</v>
      </c>
      <c r="AP418">
        <v>5.6446702827488898E-2</v>
      </c>
      <c r="AQ418" t="str">
        <f>_xlfn.TEXTBEFORE(Table17[[#This Row],[rxn]],"-",-1)</f>
        <v>RXN-ORNtpa_m_FWD</v>
      </c>
    </row>
    <row r="419" spans="13:43" ht="17" x14ac:dyDescent="0.25">
      <c r="M419" t="s">
        <v>2815</v>
      </c>
      <c r="N419">
        <v>55.320475260660402</v>
      </c>
      <c r="P419" s="4"/>
      <c r="T419"/>
      <c r="AB419" s="7" t="s">
        <v>11247</v>
      </c>
      <c r="AC419" s="7" t="str">
        <f>_xlfn.TEXTBEFORE(Table815[[#This Row],[raw]]," ")</f>
        <v>ENZLOAD-DHFRi_c_FWD-rt3791_c</v>
      </c>
      <c r="AD419" s="7">
        <f>_xlfn.NUMBERVALUE(_xlfn.TEXTAFTER(Table815[[#This Row],[raw]]," "))</f>
        <v>1.54081764602324E-7</v>
      </c>
      <c r="AF419" s="1" t="s">
        <v>7414</v>
      </c>
      <c r="AG419" s="1" t="s">
        <v>2778</v>
      </c>
      <c r="AH419" s="9">
        <v>3.8647125199999998E-10</v>
      </c>
      <c r="AI419" s="1" t="e">
        <f>_xlfn.TEXTAFTER(Table916[[#This Row],[type]],"-",-1)</f>
        <v>#N/A</v>
      </c>
      <c r="AJ419" s="1" t="str">
        <f ca="1">_xlfn.TEXTAFTER(_xlfn.TEXTBEFORE(Table916[[#This Row],[type]],"-"&amp;Table916[[#This Row],[rxn-no-enz]]),"RXN-")</f>
        <v>NI2t_c_e_FWD</v>
      </c>
      <c r="AK419" s="1" t="e">
        <f>_xlfn.TEXTBEFORE(Table916[[#This Row],[type]],"_",-1)</f>
        <v>#N/A</v>
      </c>
      <c r="AN419" t="s">
        <v>3206</v>
      </c>
      <c r="AO419" t="s">
        <v>2778</v>
      </c>
      <c r="AP419">
        <v>3.5683012732732201E-2</v>
      </c>
      <c r="AQ419" t="str">
        <f>_xlfn.TEXTBEFORE(Table17[[#This Row],[rxn]],"-",-1)</f>
        <v>RXN-ORPT_c_REV</v>
      </c>
    </row>
    <row r="420" spans="13:43" ht="17" x14ac:dyDescent="0.25">
      <c r="M420" t="s">
        <v>2813</v>
      </c>
      <c r="N420">
        <v>55.320475260660402</v>
      </c>
      <c r="P420" s="4"/>
      <c r="T420"/>
      <c r="AB420" s="7" t="s">
        <v>11248</v>
      </c>
      <c r="AC420" s="7" t="str">
        <f>_xlfn.TEXTBEFORE(Table815[[#This Row],[raw]]," ")</f>
        <v>ENZLOAD-DHORDfum_c_FWD-rt6498</v>
      </c>
      <c r="AD420" s="7">
        <f>_xlfn.NUMBERVALUE(_xlfn.TEXTAFTER(Table815[[#This Row],[raw]]," "))</f>
        <v>6.4086091221020802E-7</v>
      </c>
      <c r="AF420" s="1" t="s">
        <v>3184</v>
      </c>
      <c r="AG420" s="1" t="s">
        <v>2778</v>
      </c>
      <c r="AH420" s="9">
        <v>2.2231927529218999E-5</v>
      </c>
      <c r="AI420" s="1" t="e">
        <f>_xlfn.TEXTAFTER(Table916[[#This Row],[type]],"-",-1)</f>
        <v>#N/A</v>
      </c>
      <c r="AJ420" s="1" t="str">
        <f ca="1">_xlfn.TEXTAFTER(_xlfn.TEXTBEFORE(Table916[[#This Row],[type]],"-"&amp;Table916[[#This Row],[rxn-no-enz]]),"RXN-")</f>
        <v>NNATi_c_FWD</v>
      </c>
      <c r="AK420" s="1" t="e">
        <f>_xlfn.TEXTBEFORE(Table916[[#This Row],[type]],"_",-1)</f>
        <v>#N/A</v>
      </c>
      <c r="AN420" t="s">
        <v>3207</v>
      </c>
      <c r="AO420" t="s">
        <v>2778</v>
      </c>
      <c r="AP420">
        <v>6.3370007715551901E-2</v>
      </c>
      <c r="AQ420" t="str">
        <f>_xlfn.TEXTBEFORE(Table17[[#This Row],[rxn]],"-",-1)</f>
        <v>RXN-P5CR_c_FWD</v>
      </c>
    </row>
    <row r="421" spans="13:43" ht="17" x14ac:dyDescent="0.25">
      <c r="M421" t="s">
        <v>2998</v>
      </c>
      <c r="N421">
        <v>55.320475260660402</v>
      </c>
      <c r="P421" s="4"/>
      <c r="T421"/>
      <c r="AB421" s="7" t="s">
        <v>11249</v>
      </c>
      <c r="AC421" s="7" t="str">
        <f>_xlfn.TEXTBEFORE(Table815[[#This Row],[raw]]," ")</f>
        <v>ENZLOAD-DHORTS_c_REV-rt3923</v>
      </c>
      <c r="AD421" s="7">
        <f>_xlfn.NUMBERVALUE(_xlfn.TEXTAFTER(Table815[[#This Row],[raw]]," "))</f>
        <v>2.1023162916385199E-7</v>
      </c>
      <c r="AF421" s="1" t="s">
        <v>3186</v>
      </c>
      <c r="AG421" s="1" t="s">
        <v>2778</v>
      </c>
      <c r="AH421" s="1">
        <v>3.5768862817750802</v>
      </c>
      <c r="AI421" s="1" t="e">
        <f>_xlfn.TEXTAFTER(Table916[[#This Row],[type]],"-",-1)</f>
        <v>#N/A</v>
      </c>
      <c r="AJ421" s="1" t="str">
        <f ca="1">_xlfn.TEXTAFTER(_xlfn.TEXTBEFORE(Table916[[#This Row],[type]],"-"&amp;Table916[[#This Row],[rxn-no-enz]]),"RXN-")</f>
        <v>O2t_c_e_FWD</v>
      </c>
      <c r="AK421" s="1" t="e">
        <f>_xlfn.TEXTBEFORE(Table916[[#This Row],[type]],"_",-1)</f>
        <v>#N/A</v>
      </c>
      <c r="AN421" t="s">
        <v>3208</v>
      </c>
      <c r="AO421" t="s">
        <v>2778</v>
      </c>
      <c r="AP421">
        <v>1.7059319711279799E-2</v>
      </c>
      <c r="AQ421" t="str">
        <f>_xlfn.TEXTBEFORE(Table17[[#This Row],[rxn]],"-",-1)</f>
        <v>RXN-PAILS_rm_FWD</v>
      </c>
    </row>
    <row r="422" spans="13:43" ht="17" x14ac:dyDescent="0.25">
      <c r="M422" t="s">
        <v>2811</v>
      </c>
      <c r="N422">
        <v>55.320475260660402</v>
      </c>
      <c r="P422" s="4"/>
      <c r="T422"/>
      <c r="AB422" s="7" t="s">
        <v>11250</v>
      </c>
      <c r="AC422" s="7" t="str">
        <f>_xlfn.TEXTBEFORE(Table815[[#This Row],[raw]]," ")</f>
        <v>ENZLOAD-DHPPDA2_c_FWD-rt7138</v>
      </c>
      <c r="AD422" s="7">
        <f>_xlfn.NUMBERVALUE(_xlfn.TEXTAFTER(Table815[[#This Row],[raw]]," "))</f>
        <v>1.33997877251606E-8</v>
      </c>
      <c r="AF422" s="1" t="s">
        <v>3187</v>
      </c>
      <c r="AG422" s="1" t="s">
        <v>2778</v>
      </c>
      <c r="AH422" s="9">
        <v>3.43196902245379</v>
      </c>
      <c r="AI422" s="1" t="e">
        <f>_xlfn.TEXTAFTER(Table916[[#This Row],[type]],"-",-1)</f>
        <v>#N/A</v>
      </c>
      <c r="AJ422" s="1" t="str">
        <f ca="1">_xlfn.TEXTAFTER(_xlfn.TEXTBEFORE(Table916[[#This Row],[type]],"-"&amp;Table916[[#This Row],[rxn-no-enz]]),"RXN-")</f>
        <v>O2t_c_m_FWD</v>
      </c>
      <c r="AK422" s="1" t="e">
        <f>_xlfn.TEXTBEFORE(Table916[[#This Row],[type]],"_",-1)</f>
        <v>#N/A</v>
      </c>
      <c r="AN422" t="s">
        <v>3209</v>
      </c>
      <c r="AO422" t="s">
        <v>2778</v>
      </c>
      <c r="AP422">
        <v>1.4880756576100201E-2</v>
      </c>
      <c r="AQ422" t="str">
        <f>_xlfn.TEXTBEFORE(Table17[[#This Row],[rxn]],"-",-1)</f>
        <v>RXN-PAILt_c_rm_REV</v>
      </c>
    </row>
    <row r="423" spans="13:43" ht="17" x14ac:dyDescent="0.25">
      <c r="M423" t="s">
        <v>2809</v>
      </c>
      <c r="N423">
        <v>55.320475260660402</v>
      </c>
      <c r="P423" s="4"/>
      <c r="T423"/>
      <c r="AB423" s="7" t="s">
        <v>11251</v>
      </c>
      <c r="AC423" s="7" t="str">
        <f>_xlfn.TEXTBEFORE(Table815[[#This Row],[raw]]," ")</f>
        <v>ENZLOAD-DHQS_c_FWD-rt5884</v>
      </c>
      <c r="AD423" s="7">
        <f>_xlfn.NUMBERVALUE(_xlfn.TEXTAFTER(Table815[[#This Row],[raw]]," "))</f>
        <v>2.3010865385163401E-8</v>
      </c>
      <c r="AF423" s="1" t="s">
        <v>3188</v>
      </c>
      <c r="AG423" s="1" t="s">
        <v>2778</v>
      </c>
      <c r="AH423" s="1">
        <v>1.1847328531652501E-2</v>
      </c>
      <c r="AI423" s="1" t="e">
        <f>_xlfn.TEXTAFTER(Table916[[#This Row],[type]],"-",-1)</f>
        <v>#N/A</v>
      </c>
      <c r="AJ423" s="1" t="str">
        <f ca="1">_xlfn.TEXTAFTER(_xlfn.TEXTBEFORE(Table916[[#This Row],[type]],"-"&amp;Table916[[#This Row],[rxn-no-enz]]),"RXN-")</f>
        <v>O2t_c_r_FWD</v>
      </c>
      <c r="AK423" s="1" t="e">
        <f>_xlfn.TEXTBEFORE(Table916[[#This Row],[type]],"_",-1)</f>
        <v>#N/A</v>
      </c>
      <c r="AN423" t="s">
        <v>3210</v>
      </c>
      <c r="AO423" t="s">
        <v>2778</v>
      </c>
      <c r="AP423">
        <v>2.1785631351795599E-3</v>
      </c>
      <c r="AQ423" t="str">
        <f>_xlfn.TEXTBEFORE(Table17[[#This Row],[rxn]],"-",-1)</f>
        <v>RXN-PAILt_gm_rm_REV</v>
      </c>
    </row>
    <row r="424" spans="13:43" ht="17" x14ac:dyDescent="0.25">
      <c r="M424" t="s">
        <v>3146</v>
      </c>
      <c r="N424">
        <v>55.320475260660402</v>
      </c>
      <c r="P424" s="4"/>
      <c r="T424"/>
      <c r="AB424" s="7" t="s">
        <v>11252</v>
      </c>
      <c r="AC424" s="7" t="str">
        <f>_xlfn.TEXTBEFORE(Table815[[#This Row],[raw]]," ")</f>
        <v>ENZLOAD-DHQTi_c_FWD-rt5884</v>
      </c>
      <c r="AD424" s="7">
        <f>_xlfn.NUMBERVALUE(_xlfn.TEXTAFTER(Table815[[#This Row],[raw]]," "))</f>
        <v>2.3010865385163401E-8</v>
      </c>
      <c r="AF424" s="1" t="s">
        <v>3189</v>
      </c>
      <c r="AG424" s="1" t="s">
        <v>2778</v>
      </c>
      <c r="AH424" s="1">
        <v>3.0462828777257901E-2</v>
      </c>
      <c r="AI424" s="1" t="e">
        <f>_xlfn.TEXTAFTER(Table916[[#This Row],[type]],"-",-1)</f>
        <v>#N/A</v>
      </c>
      <c r="AJ424" s="1" t="str">
        <f ca="1">_xlfn.TEXTAFTER(_xlfn.TEXTBEFORE(Table916[[#This Row],[type]],"-"&amp;Table916[[#This Row],[rxn-no-enz]]),"RXN-")</f>
        <v>O2t_c_rm_FWD</v>
      </c>
      <c r="AK424" s="1" t="e">
        <f>_xlfn.TEXTBEFORE(Table916[[#This Row],[type]],"_",-1)</f>
        <v>#N/A</v>
      </c>
      <c r="AN424" t="s">
        <v>7570</v>
      </c>
      <c r="AO424" t="s">
        <v>2778</v>
      </c>
      <c r="AP424">
        <v>3.2860522937453999E-2</v>
      </c>
      <c r="AQ424" t="str">
        <f>_xlfn.TEXTBEFORE(Table17[[#This Row],[rxn]],"-",-1)</f>
        <v>RXN-PAPSR_c_FWD</v>
      </c>
    </row>
    <row r="425" spans="13:43" ht="17" x14ac:dyDescent="0.25">
      <c r="M425" t="s">
        <v>2862</v>
      </c>
      <c r="N425">
        <v>55.320475260660402</v>
      </c>
      <c r="P425" s="4"/>
      <c r="T425"/>
      <c r="AB425" s="7" t="s">
        <v>11253</v>
      </c>
      <c r="AC425" s="7" t="str">
        <f>_xlfn.TEXTBEFORE(Table815[[#This Row],[raw]]," ")</f>
        <v>ENZLOAD-DKMPPH_c_FWD-rt7962_DKMPPH_c</v>
      </c>
      <c r="AD425" s="7">
        <f>_xlfn.NUMBERVALUE(_xlfn.TEXTAFTER(Table815[[#This Row],[raw]]," "))</f>
        <v>2.62619362370425E-7</v>
      </c>
      <c r="AF425" s="1" t="s">
        <v>3190</v>
      </c>
      <c r="AG425" s="1" t="s">
        <v>2778</v>
      </c>
      <c r="AH425" s="1">
        <v>2.3377544512421401E-2</v>
      </c>
      <c r="AI425" s="1" t="e">
        <f>_xlfn.TEXTAFTER(Table916[[#This Row],[type]],"-",-1)</f>
        <v>#N/A</v>
      </c>
      <c r="AJ425" s="1" t="str">
        <f ca="1">_xlfn.TEXTAFTER(_xlfn.TEXTBEFORE(Table916[[#This Row],[type]],"-"&amp;Table916[[#This Row],[rxn-no-enz]]),"RXN-")</f>
        <v>OCBT_c_FWD</v>
      </c>
      <c r="AK425" s="1" t="e">
        <f>_xlfn.TEXTBEFORE(Table916[[#This Row],[type]],"_",-1)</f>
        <v>#N/A</v>
      </c>
      <c r="AN425" t="s">
        <v>3214</v>
      </c>
      <c r="AO425" t="s">
        <v>2778</v>
      </c>
      <c r="AP425">
        <v>1.01880841179721</v>
      </c>
      <c r="AQ425" t="str">
        <f>_xlfn.TEXTBEFORE(Table17[[#This Row],[rxn]],"-",-1)</f>
        <v>RXN-PC_c_FWD</v>
      </c>
    </row>
    <row r="426" spans="13:43" ht="17" x14ac:dyDescent="0.25">
      <c r="M426" t="s">
        <v>3216</v>
      </c>
      <c r="N426">
        <v>55.320475260660402</v>
      </c>
      <c r="P426" s="4"/>
      <c r="T426"/>
      <c r="AB426" s="7" t="s">
        <v>11254</v>
      </c>
      <c r="AC426" s="7" t="str">
        <f>_xlfn.TEXTBEFORE(Table815[[#This Row],[raw]]," ")</f>
        <v>ENZLOAD-DMATT_c_FWD-rt4576</v>
      </c>
      <c r="AD426" s="7">
        <f>_xlfn.NUMBERVALUE(_xlfn.TEXTAFTER(Table815[[#This Row],[raw]]," "))</f>
        <v>2.1889872379832499E-7</v>
      </c>
      <c r="AF426" s="1" t="s">
        <v>3191</v>
      </c>
      <c r="AG426" s="1" t="s">
        <v>2778</v>
      </c>
      <c r="AH426" s="9">
        <v>2.9661250747035998E-5</v>
      </c>
      <c r="AI426" s="1" t="e">
        <f>_xlfn.TEXTAFTER(Table916[[#This Row],[type]],"-",-1)</f>
        <v>#N/A</v>
      </c>
      <c r="AJ426" s="1" t="str">
        <f ca="1">_xlfn.TEXTAFTER(_xlfn.TEXTBEFORE(Table916[[#This Row],[type]],"-"&amp;Table916[[#This Row],[rxn-no-enz]]),"RXN-")</f>
        <v>OCDCAt_c_l_FWD</v>
      </c>
      <c r="AK426" s="1" t="e">
        <f>_xlfn.TEXTBEFORE(Table916[[#This Row],[type]],"_",-1)</f>
        <v>#N/A</v>
      </c>
      <c r="AN426" t="s">
        <v>3215</v>
      </c>
      <c r="AO426" t="s">
        <v>2778</v>
      </c>
      <c r="AP426">
        <v>2.3203672273387099E-2</v>
      </c>
      <c r="AQ426" t="str">
        <f>_xlfn.TEXTBEFORE(Table17[[#This Row],[rxn]],"-",-1)</f>
        <v>RXN-PCOATA160_c_FWD</v>
      </c>
    </row>
    <row r="427" spans="13:43" ht="17" x14ac:dyDescent="0.25">
      <c r="M427" t="s">
        <v>2995</v>
      </c>
      <c r="N427">
        <v>55.320475260660402</v>
      </c>
      <c r="P427" s="4"/>
      <c r="T427"/>
      <c r="AB427" s="7" t="s">
        <v>11255</v>
      </c>
      <c r="AC427" s="7" t="str">
        <f>_xlfn.TEXTBEFORE(Table815[[#This Row],[raw]]," ")</f>
        <v>ENZLOAD-DOLPMT_c_FWD-rt5116</v>
      </c>
      <c r="AD427" s="7">
        <f>_xlfn.NUMBERVALUE(_xlfn.TEXTAFTER(Table815[[#This Row],[raw]]," "))</f>
        <v>5.0280663376066701E-8</v>
      </c>
      <c r="AF427" s="1" t="s">
        <v>7480</v>
      </c>
      <c r="AG427" s="1" t="s">
        <v>2778</v>
      </c>
      <c r="AH427" s="9">
        <v>5.4447077730346E-5</v>
      </c>
      <c r="AI427" s="1" t="e">
        <f>_xlfn.TEXTAFTER(Table916[[#This Row],[type]],"-",-1)</f>
        <v>#N/A</v>
      </c>
      <c r="AJ427" s="1" t="str">
        <f ca="1">_xlfn.TEXTAFTER(_xlfn.TEXTBEFORE(Table916[[#This Row],[type]],"-"&amp;Table916[[#This Row],[rxn-no-enz]]),"RXN-")</f>
        <v>OCDCEAt_c_l_FWD</v>
      </c>
      <c r="AK427" s="1" t="e">
        <f>_xlfn.TEXTBEFORE(Table916[[#This Row],[type]],"_",-1)</f>
        <v>#N/A</v>
      </c>
      <c r="AN427" t="s">
        <v>3216</v>
      </c>
      <c r="AO427" t="s">
        <v>2778</v>
      </c>
      <c r="AP427">
        <v>6.1408441655530402E-2</v>
      </c>
      <c r="AQ427" t="str">
        <f>_xlfn.TEXTBEFORE(Table17[[#This Row],[rxn]],"-",-1)</f>
        <v>RXN-PCOATA180_c_FWD</v>
      </c>
    </row>
    <row r="428" spans="13:43" ht="17" x14ac:dyDescent="0.25">
      <c r="M428" t="s">
        <v>2997</v>
      </c>
      <c r="N428">
        <v>55.320475260660402</v>
      </c>
      <c r="P428" s="4"/>
      <c r="T428"/>
      <c r="AB428" s="7" t="s">
        <v>11256</v>
      </c>
      <c r="AC428" s="7" t="str">
        <f>_xlfn.TEXTBEFORE(Table815[[#This Row],[raw]]," ")</f>
        <v>ENZLOAD-DPCOAK_c_FWD-rt2746</v>
      </c>
      <c r="AD428" s="7">
        <f>_xlfn.NUMBERVALUE(_xlfn.TEXTAFTER(Table815[[#This Row],[raw]]," "))</f>
        <v>2.19513927535302E-8</v>
      </c>
      <c r="AF428" s="1" t="s">
        <v>3194</v>
      </c>
      <c r="AG428" s="1" t="s">
        <v>2778</v>
      </c>
      <c r="AH428" s="9">
        <v>5.03718917521335E-3</v>
      </c>
      <c r="AI428" s="1" t="e">
        <f>_xlfn.TEXTAFTER(Table916[[#This Row],[type]],"-",-1)</f>
        <v>#N/A</v>
      </c>
      <c r="AJ428" s="1" t="str">
        <f ca="1">_xlfn.TEXTAFTER(_xlfn.TEXTBEFORE(Table916[[#This Row],[type]],"-"&amp;Table916[[#This Row],[rxn-no-enz]]),"RXN-")</f>
        <v>ODECOAt_c_l_FWD</v>
      </c>
      <c r="AK428" s="1" t="e">
        <f>_xlfn.TEXTBEFORE(Table916[[#This Row],[type]],"_",-1)</f>
        <v>#N/A</v>
      </c>
      <c r="AN428" t="s">
        <v>3217</v>
      </c>
      <c r="AO428" t="s">
        <v>2778</v>
      </c>
      <c r="AP428">
        <v>1.10975472441506E-2</v>
      </c>
      <c r="AQ428" t="str">
        <f>_xlfn.TEXTBEFORE(Table17[[#This Row],[rxn]],"-",-1)</f>
        <v>RXN-PCt_c_rm_REV</v>
      </c>
    </row>
    <row r="429" spans="13:43" ht="17" x14ac:dyDescent="0.25">
      <c r="M429" t="s">
        <v>2992</v>
      </c>
      <c r="N429">
        <v>55.320475260660402</v>
      </c>
      <c r="P429" s="4"/>
      <c r="T429"/>
      <c r="AB429" s="7" t="s">
        <v>11257</v>
      </c>
      <c r="AC429" s="7" t="str">
        <f>_xlfn.TEXTBEFORE(Table815[[#This Row],[raw]]," ")</f>
        <v>ENZLOAD-DPMVD_c_FWD-rt3542</v>
      </c>
      <c r="AD429" s="7">
        <f>_xlfn.NUMBERVALUE(_xlfn.TEXTAFTER(Table815[[#This Row],[raw]]," "))</f>
        <v>2.0650111208602799E-7</v>
      </c>
      <c r="AF429" s="1" t="s">
        <v>3195</v>
      </c>
      <c r="AG429" s="1" t="s">
        <v>2778</v>
      </c>
      <c r="AH429" s="1">
        <v>5.03718917521335E-3</v>
      </c>
      <c r="AI429" s="1" t="e">
        <f>_xlfn.TEXTAFTER(Table916[[#This Row],[type]],"-",-1)</f>
        <v>#N/A</v>
      </c>
      <c r="AJ429" s="1" t="str">
        <f ca="1">_xlfn.TEXTAFTER(_xlfn.TEXTBEFORE(Table916[[#This Row],[type]],"-"&amp;Table916[[#This Row],[rxn-no-enz]]),"RXN-")</f>
        <v>ODECOAt_c_rm_REV</v>
      </c>
      <c r="AK429" s="1" t="e">
        <f>_xlfn.TEXTBEFORE(Table916[[#This Row],[type]],"_",-1)</f>
        <v>#N/A</v>
      </c>
      <c r="AN429" t="s">
        <v>7601</v>
      </c>
      <c r="AO429" t="s">
        <v>2778</v>
      </c>
      <c r="AP429">
        <v>1.3993862790818499E-3</v>
      </c>
      <c r="AQ429" t="str">
        <f>_xlfn.TEXTBEFORE(Table17[[#This Row],[rxn]],"-",-1)</f>
        <v>RXN-PDAGATpc_rm_REV</v>
      </c>
    </row>
    <row r="430" spans="13:43" ht="17" x14ac:dyDescent="0.25">
      <c r="M430" t="s">
        <v>2993</v>
      </c>
      <c r="N430">
        <v>55.320475260660402</v>
      </c>
      <c r="P430" s="4"/>
      <c r="T430"/>
      <c r="AB430" s="7" t="s">
        <v>11258</v>
      </c>
      <c r="AC430" s="7" t="str">
        <f>_xlfn.TEXTBEFORE(Table815[[#This Row],[raw]]," ")</f>
        <v>ENZLOAD-DRAPPRy_c_FWD-rt8469</v>
      </c>
      <c r="AD430" s="7">
        <f>_xlfn.NUMBERVALUE(_xlfn.TEXTAFTER(Table815[[#This Row],[raw]]," "))</f>
        <v>7.7207988702844403E-9</v>
      </c>
      <c r="AF430" s="1" t="s">
        <v>7496</v>
      </c>
      <c r="AG430" s="1" t="s">
        <v>2778</v>
      </c>
      <c r="AH430" s="9">
        <v>5.3104861140086902E-3</v>
      </c>
      <c r="AI430" s="1" t="e">
        <f>_xlfn.TEXTAFTER(Table916[[#This Row],[type]],"-",-1)</f>
        <v>#N/A</v>
      </c>
      <c r="AJ430" s="1" t="str">
        <f ca="1">_xlfn.TEXTAFTER(_xlfn.TEXTBEFORE(Table916[[#This Row],[type]],"-"&amp;Table916[[#This Row],[rxn-no-enz]]),"RXN-")</f>
        <v>OGLYCANS1_r_FWD</v>
      </c>
      <c r="AK430" s="1" t="e">
        <f>_xlfn.TEXTBEFORE(Table916[[#This Row],[type]],"_",-1)</f>
        <v>#N/A</v>
      </c>
      <c r="AN430" t="s">
        <v>3218</v>
      </c>
      <c r="AO430" t="s">
        <v>2778</v>
      </c>
      <c r="AP430">
        <v>6.7697758348316404</v>
      </c>
      <c r="AQ430" t="str">
        <f>_xlfn.TEXTBEFORE(Table17[[#This Row],[rxn]],"-",-1)</f>
        <v>RXN-PDH_m_FWD</v>
      </c>
    </row>
    <row r="431" spans="13:43" ht="17" x14ac:dyDescent="0.25">
      <c r="M431" t="s">
        <v>2996</v>
      </c>
      <c r="N431">
        <v>55.320475260660402</v>
      </c>
      <c r="P431" s="4"/>
      <c r="T431"/>
      <c r="AB431" s="7" t="s">
        <v>11259</v>
      </c>
      <c r="AC431" s="7" t="str">
        <f>_xlfn.TEXTBEFORE(Table815[[#This Row],[raw]]," ")</f>
        <v>ENZLOAD-DTMPK_c_FWD-rt6884</v>
      </c>
      <c r="AD431" s="7">
        <f>_xlfn.NUMBERVALUE(_xlfn.TEXTAFTER(Table815[[#This Row],[raw]]," "))</f>
        <v>1.9893343334193699E-7</v>
      </c>
      <c r="AF431" s="1" t="s">
        <v>7497</v>
      </c>
      <c r="AG431" s="1" t="s">
        <v>2778</v>
      </c>
      <c r="AH431" s="1">
        <v>5.3104861140086902E-3</v>
      </c>
      <c r="AI431" s="1" t="e">
        <f>_xlfn.TEXTAFTER(Table916[[#This Row],[type]],"-",-1)</f>
        <v>#N/A</v>
      </c>
      <c r="AJ431" s="1" t="str">
        <f ca="1">_xlfn.TEXTAFTER(_xlfn.TEXTBEFORE(Table916[[#This Row],[type]],"-"&amp;Table916[[#This Row],[rxn-no-enz]]),"RXN-")</f>
        <v>OGLYCANS2_g_FWD</v>
      </c>
      <c r="AK431" s="1" t="e">
        <f>_xlfn.TEXTBEFORE(Table916[[#This Row],[type]],"_",-1)</f>
        <v>#N/A</v>
      </c>
      <c r="AN431" t="s">
        <v>3219</v>
      </c>
      <c r="AO431" t="s">
        <v>2778</v>
      </c>
      <c r="AP431">
        <v>1.10975472441506E-2</v>
      </c>
      <c r="AQ431" t="str">
        <f>_xlfn.TEXTBEFORE(Table17[[#This Row],[rxn]],"-",-1)</f>
        <v>RXN-PDMEMT_rm_FWD</v>
      </c>
    </row>
    <row r="432" spans="13:43" ht="17" x14ac:dyDescent="0.25">
      <c r="M432" t="s">
        <v>3215</v>
      </c>
      <c r="N432">
        <v>55.320475260660402</v>
      </c>
      <c r="P432" s="4"/>
      <c r="T432"/>
      <c r="AB432" s="7" t="s">
        <v>11260</v>
      </c>
      <c r="AC432" s="7" t="str">
        <f>_xlfn.TEXTBEFORE(Table815[[#This Row],[raw]]," ")</f>
        <v>ENZLOAD-EAR100y_c_FWD-rt0302</v>
      </c>
      <c r="AD432" s="7">
        <f>_xlfn.NUMBERVALUE(_xlfn.TEXTAFTER(Table815[[#This Row],[raw]]," "))</f>
        <v>1.8687608668178899E-8</v>
      </c>
      <c r="AF432" s="1" t="s">
        <v>7500</v>
      </c>
      <c r="AG432" s="1" t="s">
        <v>2778</v>
      </c>
      <c r="AH432" s="1">
        <v>5.3104861140086902E-3</v>
      </c>
      <c r="AI432" s="1" t="e">
        <f>_xlfn.TEXTAFTER(Table916[[#This Row],[type]],"-",-1)</f>
        <v>#N/A</v>
      </c>
      <c r="AJ432" s="1" t="str">
        <f ca="1">_xlfn.TEXTAFTER(_xlfn.TEXTBEFORE(Table916[[#This Row],[type]],"-"&amp;Table916[[#This Row],[rxn-no-enz]]),"RXN-")</f>
        <v>OGLYCANS3_g_FWD</v>
      </c>
      <c r="AK432" s="1" t="e">
        <f>_xlfn.TEXTBEFORE(Table916[[#This Row],[type]],"_",-1)</f>
        <v>#N/A</v>
      </c>
      <c r="AN432" t="s">
        <v>7612</v>
      </c>
      <c r="AO432" t="s">
        <v>2778</v>
      </c>
      <c r="AP432">
        <v>1.10975472441506E-2</v>
      </c>
      <c r="AQ432" t="str">
        <f>_xlfn.TEXTBEFORE(Table17[[#This Row],[rxn]],"-",-1)</f>
        <v>RXN-PEMT_rm_FWD</v>
      </c>
    </row>
    <row r="433" spans="13:43" ht="17" x14ac:dyDescent="0.25">
      <c r="M433" t="s">
        <v>2991</v>
      </c>
      <c r="N433">
        <v>55.320475260660402</v>
      </c>
      <c r="P433" s="4"/>
      <c r="T433"/>
      <c r="AB433" s="7" t="s">
        <v>11261</v>
      </c>
      <c r="AC433" s="7" t="str">
        <f>_xlfn.TEXTBEFORE(Table815[[#This Row],[raw]]," ")</f>
        <v>ENZLOAD-EAR120y_c_FWD-rt0302</v>
      </c>
      <c r="AD433" s="7">
        <f>_xlfn.NUMBERVALUE(_xlfn.TEXTAFTER(Table815[[#This Row],[raw]]," "))</f>
        <v>1.8687608668178899E-8</v>
      </c>
      <c r="AF433" s="1" t="s">
        <v>7503</v>
      </c>
      <c r="AG433" s="1" t="s">
        <v>2778</v>
      </c>
      <c r="AH433" s="1">
        <v>5.3104861140086902E-3</v>
      </c>
      <c r="AI433" s="1" t="e">
        <f>_xlfn.TEXTAFTER(Table916[[#This Row],[type]],"-",-1)</f>
        <v>#N/A</v>
      </c>
      <c r="AJ433" s="1" t="str">
        <f ca="1">_xlfn.TEXTAFTER(_xlfn.TEXTBEFORE(Table916[[#This Row],[type]],"-"&amp;Table916[[#This Row],[rxn-no-enz]]),"RXN-")</f>
        <v>OGLYCANS4_g_FWD</v>
      </c>
      <c r="AK433" s="1" t="e">
        <f>_xlfn.TEXTBEFORE(Table916[[#This Row],[type]],"_",-1)</f>
        <v>#N/A</v>
      </c>
      <c r="AN433" t="s">
        <v>3221</v>
      </c>
      <c r="AO433" t="s">
        <v>2778</v>
      </c>
      <c r="AP433">
        <v>2.6901563188614599E-2</v>
      </c>
      <c r="AQ433" t="str">
        <f>_xlfn.TEXTBEFORE(Table17[[#This Row],[rxn]],"-",-1)</f>
        <v>RXN-PEt_c_r_FWD</v>
      </c>
    </row>
    <row r="434" spans="13:43" ht="17" x14ac:dyDescent="0.25">
      <c r="M434" t="s">
        <v>2814</v>
      </c>
      <c r="N434">
        <v>55.320475260660402</v>
      </c>
      <c r="P434" s="4"/>
      <c r="T434"/>
      <c r="AB434" s="7" t="s">
        <v>11262</v>
      </c>
      <c r="AC434" s="7" t="str">
        <f>_xlfn.TEXTBEFORE(Table815[[#This Row],[raw]]," ")</f>
        <v>ENZLOAD-EAR140y_c_FWD-rt0302</v>
      </c>
      <c r="AD434" s="7">
        <f>_xlfn.NUMBERVALUE(_xlfn.TEXTAFTER(Table815[[#This Row],[raw]]," "))</f>
        <v>1.8687608668178899E-8</v>
      </c>
      <c r="AF434" s="1" t="s">
        <v>7504</v>
      </c>
      <c r="AG434" s="1" t="s">
        <v>2778</v>
      </c>
      <c r="AH434" s="1">
        <v>5.3104861140086902E-3</v>
      </c>
      <c r="AI434" s="1" t="e">
        <f>_xlfn.TEXTAFTER(Table916[[#This Row],[type]],"-",-1)</f>
        <v>#N/A</v>
      </c>
      <c r="AJ434" s="1" t="str">
        <f ca="1">_xlfn.TEXTAFTER(_xlfn.TEXTBEFORE(Table916[[#This Row],[type]],"-"&amp;Table916[[#This Row],[rxn-no-enz]]),"RXN-")</f>
        <v>OGLYCANS5_g_FWD</v>
      </c>
      <c r="AK434" s="1" t="e">
        <f>_xlfn.TEXTBEFORE(Table916[[#This Row],[type]],"_",-1)</f>
        <v>#N/A</v>
      </c>
      <c r="AN434" t="s">
        <v>3222</v>
      </c>
      <c r="AO434" t="s">
        <v>2778</v>
      </c>
      <c r="AP434">
        <v>2.9582108687907099E-2</v>
      </c>
      <c r="AQ434" t="str">
        <f>_xlfn.TEXTBEFORE(Table17[[#This Row],[rxn]],"-",-1)</f>
        <v>RXN-PEt_c_rm_REV</v>
      </c>
    </row>
    <row r="435" spans="13:43" ht="17" x14ac:dyDescent="0.25">
      <c r="M435" t="s">
        <v>2833</v>
      </c>
      <c r="N435">
        <v>45.148513406161499</v>
      </c>
      <c r="P435" s="4"/>
      <c r="T435"/>
      <c r="AB435" s="7" t="s">
        <v>11263</v>
      </c>
      <c r="AC435" s="7" t="str">
        <f>_xlfn.TEXTBEFORE(Table815[[#This Row],[raw]]," ")</f>
        <v>ENZLOAD-EAR160y_c_FWD-rt0302</v>
      </c>
      <c r="AD435" s="7">
        <f>_xlfn.NUMBERVALUE(_xlfn.TEXTAFTER(Table815[[#This Row],[raw]]," "))</f>
        <v>1.8687608668178899E-8</v>
      </c>
      <c r="AF435" s="1" t="s">
        <v>3201</v>
      </c>
      <c r="AG435" s="1" t="s">
        <v>2778</v>
      </c>
      <c r="AH435" s="1">
        <v>3.1519057320933297E-2</v>
      </c>
      <c r="AI435" s="1" t="e">
        <f>_xlfn.TEXTAFTER(Table916[[#This Row],[type]],"-",-1)</f>
        <v>#N/A</v>
      </c>
      <c r="AJ435" s="1" t="str">
        <f ca="1">_xlfn.TEXTAFTER(_xlfn.TEXTBEFORE(Table916[[#This Row],[type]],"-"&amp;Table916[[#This Row],[rxn-no-enz]]),"RXN-")</f>
        <v>OMCDC_c_FWD</v>
      </c>
      <c r="AK435" s="1" t="e">
        <f>_xlfn.TEXTBEFORE(Table916[[#This Row],[type]],"_",-1)</f>
        <v>#N/A</v>
      </c>
      <c r="AN435" t="s">
        <v>7622</v>
      </c>
      <c r="AO435" t="s">
        <v>2778</v>
      </c>
      <c r="AP435">
        <v>4.0679655932057697E-2</v>
      </c>
      <c r="AQ435" t="str">
        <f>_xlfn.TEXTBEFORE(Table17[[#This Row],[rxn]],"-",-1)</f>
        <v>RXN-PEt_mm_rm_FWD</v>
      </c>
    </row>
    <row r="436" spans="13:43" ht="17" x14ac:dyDescent="0.25">
      <c r="M436" t="s">
        <v>2830</v>
      </c>
      <c r="N436">
        <v>45.148513406161499</v>
      </c>
      <c r="P436" s="4"/>
      <c r="T436"/>
      <c r="AB436" s="7" t="s">
        <v>11264</v>
      </c>
      <c r="AC436" s="7" t="str">
        <f>_xlfn.TEXTBEFORE(Table815[[#This Row],[raw]]," ")</f>
        <v>ENZLOAD-EAR180y_c_FWD-rt0302</v>
      </c>
      <c r="AD436" s="7">
        <f>_xlfn.NUMBERVALUE(_xlfn.TEXTAFTER(Table815[[#This Row],[raw]]," "))</f>
        <v>1.8687608668178899E-8</v>
      </c>
      <c r="AF436" s="1" t="s">
        <v>3202</v>
      </c>
      <c r="AG436" s="1" t="s">
        <v>2778</v>
      </c>
      <c r="AH436" s="1">
        <v>1.39653685216763E-2</v>
      </c>
      <c r="AI436" s="1" t="e">
        <f>_xlfn.TEXTAFTER(Table916[[#This Row],[type]],"-",-1)</f>
        <v>#N/A</v>
      </c>
      <c r="AJ436" s="1" t="str">
        <f ca="1">_xlfn.TEXTAFTER(_xlfn.TEXTBEFORE(Table916[[#This Row],[type]],"-"&amp;Table916[[#This Row],[rxn-no-enz]]),"RXN-")</f>
        <v>OMPDC_c_FWD</v>
      </c>
      <c r="AK436" s="1" t="e">
        <f>_xlfn.TEXTBEFORE(Table916[[#This Row],[type]],"_",-1)</f>
        <v>#N/A</v>
      </c>
      <c r="AN436" t="s">
        <v>3224</v>
      </c>
      <c r="AO436" t="s">
        <v>2778</v>
      </c>
      <c r="AP436">
        <v>4.2319347700622396</v>
      </c>
      <c r="AQ436" t="str">
        <f>_xlfn.TEXTBEFORE(Table17[[#This Row],[rxn]],"-",-1)</f>
        <v>RXN-PFK_c_FWD</v>
      </c>
    </row>
    <row r="437" spans="13:43" ht="17" x14ac:dyDescent="0.25">
      <c r="M437" t="s">
        <v>2831</v>
      </c>
      <c r="N437">
        <v>45.148513406161499</v>
      </c>
      <c r="P437" s="4"/>
      <c r="T437"/>
      <c r="AB437" s="7" t="s">
        <v>11265</v>
      </c>
      <c r="AC437" s="7" t="str">
        <f>_xlfn.TEXTBEFORE(Table815[[#This Row],[raw]]," ")</f>
        <v>ENZLOAD-EAR40y_c_FWD-rt0302</v>
      </c>
      <c r="AD437" s="7">
        <f>_xlfn.NUMBERVALUE(_xlfn.TEXTAFTER(Table815[[#This Row],[raw]]," "))</f>
        <v>1.8687608668178899E-8</v>
      </c>
      <c r="AF437" s="1" t="s">
        <v>3203</v>
      </c>
      <c r="AG437" s="1" t="s">
        <v>2778</v>
      </c>
      <c r="AH437" s="9">
        <v>1.1112543481148001E-5</v>
      </c>
      <c r="AI437" s="1" t="e">
        <f>_xlfn.TEXTAFTER(Table916[[#This Row],[type]],"-",-1)</f>
        <v>#N/A</v>
      </c>
      <c r="AJ437" s="1" t="str">
        <f ca="1">_xlfn.TEXTAFTER(_xlfn.TEXTBEFORE(Table916[[#This Row],[type]],"-"&amp;Table916[[#This Row],[rxn-no-enz]]),"RXN-")</f>
        <v>ORNDC_c_FWD</v>
      </c>
      <c r="AK437" s="1" t="e">
        <f>_xlfn.TEXTBEFORE(Table916[[#This Row],[type]],"_",-1)</f>
        <v>#N/A</v>
      </c>
      <c r="AN437" t="s">
        <v>7634</v>
      </c>
      <c r="AO437" t="s">
        <v>2778</v>
      </c>
      <c r="AP437">
        <v>0.30276392848134598</v>
      </c>
      <c r="AQ437" t="str">
        <f>_xlfn.TEXTBEFORE(Table17[[#This Row],[rxn]],"-",-1)</f>
        <v>RXN-PGCD_c_FWD</v>
      </c>
    </row>
    <row r="438" spans="13:43" ht="17" x14ac:dyDescent="0.25">
      <c r="M438" t="s">
        <v>2835</v>
      </c>
      <c r="N438">
        <v>45.148513406161499</v>
      </c>
      <c r="P438" s="4"/>
      <c r="T438"/>
      <c r="AB438" s="7" t="s">
        <v>11266</v>
      </c>
      <c r="AC438" s="7" t="str">
        <f>_xlfn.TEXTBEFORE(Table815[[#This Row],[raw]]," ")</f>
        <v>ENZLOAD-EAR60y_c_FWD-rt0302</v>
      </c>
      <c r="AD438" s="7">
        <f>_xlfn.NUMBERVALUE(_xlfn.TEXTAFTER(Table815[[#This Row],[raw]]," "))</f>
        <v>1.8687608668178899E-8</v>
      </c>
      <c r="AF438" s="1" t="s">
        <v>3204</v>
      </c>
      <c r="AG438" s="1" t="s">
        <v>2778</v>
      </c>
      <c r="AH438" s="1">
        <v>2.3388657055902502E-2</v>
      </c>
      <c r="AI438" s="1" t="e">
        <f>_xlfn.TEXTAFTER(Table916[[#This Row],[type]],"-",-1)</f>
        <v>#N/A</v>
      </c>
      <c r="AJ438" s="1" t="str">
        <f ca="1">_xlfn.TEXTAFTER(_xlfn.TEXTBEFORE(Table916[[#This Row],[type]],"-"&amp;Table916[[#This Row],[rxn-no-enz]]),"RXN-")</f>
        <v>ORNTACi_m_FWD</v>
      </c>
      <c r="AK438" s="1" t="e">
        <f>_xlfn.TEXTBEFORE(Table916[[#This Row],[type]],"_",-1)</f>
        <v>#N/A</v>
      </c>
      <c r="AN438" t="s">
        <v>3225</v>
      </c>
      <c r="AO438" t="s">
        <v>2778</v>
      </c>
      <c r="AP438">
        <v>4.5508905248214502</v>
      </c>
      <c r="AQ438" t="str">
        <f>_xlfn.TEXTBEFORE(Table17[[#This Row],[rxn]],"-",-1)</f>
        <v>RXN-PGI_c_FWD</v>
      </c>
    </row>
    <row r="439" spans="13:43" ht="17" x14ac:dyDescent="0.25">
      <c r="M439" t="s">
        <v>2836</v>
      </c>
      <c r="N439">
        <v>45.148513406161499</v>
      </c>
      <c r="P439" s="4"/>
      <c r="T439"/>
      <c r="AB439" s="7" t="s">
        <v>11267</v>
      </c>
      <c r="AC439" s="7" t="str">
        <f>_xlfn.TEXTBEFORE(Table815[[#This Row],[raw]]," ")</f>
        <v>ENZLOAD-EAR80y_c_FWD-rt0302</v>
      </c>
      <c r="AD439" s="7">
        <f>_xlfn.NUMBERVALUE(_xlfn.TEXTAFTER(Table815[[#This Row],[raw]]," "))</f>
        <v>1.8687608668178899E-8</v>
      </c>
      <c r="AF439" s="1" t="s">
        <v>3205</v>
      </c>
      <c r="AG439" s="1" t="s">
        <v>2778</v>
      </c>
      <c r="AH439" s="1">
        <v>2.3388657055902502E-2</v>
      </c>
      <c r="AI439" s="1" t="e">
        <f>_xlfn.TEXTAFTER(Table916[[#This Row],[type]],"-",-1)</f>
        <v>#N/A</v>
      </c>
      <c r="AJ439" s="1" t="str">
        <f ca="1">_xlfn.TEXTAFTER(_xlfn.TEXTBEFORE(Table916[[#This Row],[type]],"-"&amp;Table916[[#This Row],[rxn-no-enz]]),"RXN-")</f>
        <v>ORNtpa_m_FWD</v>
      </c>
      <c r="AK439" s="1" t="e">
        <f>_xlfn.TEXTBEFORE(Table916[[#This Row],[type]],"_",-1)</f>
        <v>#N/A</v>
      </c>
      <c r="AN439" t="s">
        <v>3226</v>
      </c>
      <c r="AO439" t="s">
        <v>2778</v>
      </c>
      <c r="AP439">
        <v>8.4427131999760796</v>
      </c>
      <c r="AQ439" t="str">
        <f>_xlfn.TEXTBEFORE(Table17[[#This Row],[rxn]],"-",-1)</f>
        <v>RXN-PGK_c_FWD</v>
      </c>
    </row>
    <row r="440" spans="13:43" ht="17" x14ac:dyDescent="0.25">
      <c r="M440" t="s">
        <v>2832</v>
      </c>
      <c r="N440">
        <v>45.148513406161499</v>
      </c>
      <c r="P440" s="4"/>
      <c r="T440"/>
      <c r="AB440" s="7" t="s">
        <v>11268</v>
      </c>
      <c r="AC440" s="7" t="str">
        <f>_xlfn.TEXTBEFORE(Table815[[#This Row],[raw]]," ")</f>
        <v>ENZLOAD-ECOAR200_rm_FWD-rt7873</v>
      </c>
      <c r="AD440" s="7">
        <f>_xlfn.NUMBERVALUE(_xlfn.TEXTAFTER(Table815[[#This Row],[raw]]," "))</f>
        <v>1.90049252750541E-8</v>
      </c>
      <c r="AF440" s="1" t="s">
        <v>3206</v>
      </c>
      <c r="AG440" s="1" t="s">
        <v>2778</v>
      </c>
      <c r="AH440" s="1">
        <v>1.39653685216763E-2</v>
      </c>
      <c r="AI440" s="1" t="e">
        <f>_xlfn.TEXTAFTER(Table916[[#This Row],[type]],"-",-1)</f>
        <v>#N/A</v>
      </c>
      <c r="AJ440" s="1" t="str">
        <f ca="1">_xlfn.TEXTAFTER(_xlfn.TEXTBEFORE(Table916[[#This Row],[type]],"-"&amp;Table916[[#This Row],[rxn-no-enz]]),"RXN-")</f>
        <v>ORPT_c_REV</v>
      </c>
      <c r="AK440" s="1" t="e">
        <f>_xlfn.TEXTBEFORE(Table916[[#This Row],[type]],"_",-1)</f>
        <v>#N/A</v>
      </c>
      <c r="AN440" t="s">
        <v>3227</v>
      </c>
      <c r="AO440" t="s">
        <v>2778</v>
      </c>
      <c r="AP440">
        <v>0.107616764197455</v>
      </c>
      <c r="AQ440" t="str">
        <f>_xlfn.TEXTBEFORE(Table17[[#This Row],[rxn]],"-",-1)</f>
        <v>RXN-PGL_c_FWD</v>
      </c>
    </row>
    <row r="441" spans="13:43" ht="17" x14ac:dyDescent="0.25">
      <c r="M441" t="s">
        <v>2834</v>
      </c>
      <c r="N441">
        <v>45.148513406161499</v>
      </c>
      <c r="P441" s="4"/>
      <c r="T441"/>
      <c r="AB441" s="7" t="s">
        <v>11269</v>
      </c>
      <c r="AC441" s="7" t="str">
        <f>_xlfn.TEXTBEFORE(Table815[[#This Row],[raw]]," ")</f>
        <v>ENZLOAD-ECOAR220_rm_FWD-rt7873</v>
      </c>
      <c r="AD441" s="7">
        <f>_xlfn.NUMBERVALUE(_xlfn.TEXTAFTER(Table815[[#This Row],[raw]]," "))</f>
        <v>1.90049252750541E-8</v>
      </c>
      <c r="AF441" s="1" t="s">
        <v>3207</v>
      </c>
      <c r="AG441" s="1" t="s">
        <v>2778</v>
      </c>
      <c r="AH441" s="1">
        <v>2.3892797536399401E-2</v>
      </c>
      <c r="AI441" s="1" t="e">
        <f>_xlfn.TEXTAFTER(Table916[[#This Row],[type]],"-",-1)</f>
        <v>#N/A</v>
      </c>
      <c r="AJ441" s="1" t="str">
        <f ca="1">_xlfn.TEXTAFTER(_xlfn.TEXTBEFORE(Table916[[#This Row],[type]],"-"&amp;Table916[[#This Row],[rxn-no-enz]]),"RXN-")</f>
        <v>P5CR_c_FWD</v>
      </c>
      <c r="AK441" s="1" t="e">
        <f>_xlfn.TEXTBEFORE(Table916[[#This Row],[type]],"_",-1)</f>
        <v>#N/A</v>
      </c>
      <c r="AN441" t="s">
        <v>3228</v>
      </c>
      <c r="AO441" t="s">
        <v>2778</v>
      </c>
      <c r="AP441">
        <v>8.1399492714947304</v>
      </c>
      <c r="AQ441" t="str">
        <f>_xlfn.TEXTBEFORE(Table17[[#This Row],[rxn]],"-",-1)</f>
        <v>RXN-PGM_c_FWD</v>
      </c>
    </row>
    <row r="442" spans="13:43" ht="17" x14ac:dyDescent="0.25">
      <c r="M442" t="s">
        <v>2829</v>
      </c>
      <c r="N442">
        <v>45.148513406161499</v>
      </c>
      <c r="P442" s="4"/>
      <c r="T442"/>
      <c r="AB442" s="7" t="s">
        <v>11270</v>
      </c>
      <c r="AC442" s="7" t="str">
        <f>_xlfn.TEXTBEFORE(Table815[[#This Row],[raw]]," ")</f>
        <v>ENZLOAD-ECOAR240_rm_FWD-rt7873</v>
      </c>
      <c r="AD442" s="7">
        <f>_xlfn.NUMBERVALUE(_xlfn.TEXTAFTER(Table815[[#This Row],[raw]]," "))</f>
        <v>1.90049252750541E-8</v>
      </c>
      <c r="AF442" s="1" t="s">
        <v>3208</v>
      </c>
      <c r="AG442" s="1" t="s">
        <v>2778</v>
      </c>
      <c r="AH442" s="1">
        <v>5.2236009342834303E-3</v>
      </c>
      <c r="AI442" s="1" t="e">
        <f>_xlfn.TEXTAFTER(Table916[[#This Row],[type]],"-",-1)</f>
        <v>#N/A</v>
      </c>
      <c r="AJ442" s="1" t="str">
        <f ca="1">_xlfn.TEXTAFTER(_xlfn.TEXTBEFORE(Table916[[#This Row],[type]],"-"&amp;Table916[[#This Row],[rxn-no-enz]]),"RXN-")</f>
        <v>PAILS_rm_FWD</v>
      </c>
      <c r="AK442" s="1" t="e">
        <f>_xlfn.TEXTBEFORE(Table916[[#This Row],[type]],"_",-1)</f>
        <v>#N/A</v>
      </c>
      <c r="AN442" t="s">
        <v>7645</v>
      </c>
      <c r="AO442" t="s">
        <v>2778</v>
      </c>
      <c r="AP442">
        <v>0.66745905140085804</v>
      </c>
      <c r="AQ442" t="str">
        <f>_xlfn.TEXTBEFORE(Table17[[#This Row],[rxn]],"-",-1)</f>
        <v>RXN-PGMT_c_FWD</v>
      </c>
    </row>
    <row r="443" spans="13:43" ht="17" x14ac:dyDescent="0.25">
      <c r="M443" t="s">
        <v>3321</v>
      </c>
      <c r="N443">
        <v>1.4639184495045301</v>
      </c>
      <c r="P443" s="4"/>
      <c r="T443"/>
      <c r="AB443" s="7" t="s">
        <v>11271</v>
      </c>
      <c r="AC443" s="7" t="str">
        <f>_xlfn.TEXTBEFORE(Table815[[#This Row],[raw]]," ")</f>
        <v>ENZLOAD-ECOAR260_rm_FWD-rt7873</v>
      </c>
      <c r="AD443" s="7">
        <f>_xlfn.NUMBERVALUE(_xlfn.TEXTAFTER(Table815[[#This Row],[raw]]," "))</f>
        <v>1.90049252750541E-8</v>
      </c>
      <c r="AF443" s="1" t="s">
        <v>3209</v>
      </c>
      <c r="AG443" s="1" t="s">
        <v>2778</v>
      </c>
      <c r="AH443" s="1">
        <v>4.3255831757090402E-3</v>
      </c>
      <c r="AI443" s="1" t="e">
        <f>_xlfn.TEXTAFTER(Table916[[#This Row],[type]],"-",-1)</f>
        <v>#N/A</v>
      </c>
      <c r="AJ443" s="1" t="str">
        <f ca="1">_xlfn.TEXTAFTER(_xlfn.TEXTBEFORE(Table916[[#This Row],[type]],"-"&amp;Table916[[#This Row],[rxn-no-enz]]),"RXN-")</f>
        <v>PAILt_c_rm_REV</v>
      </c>
      <c r="AK443" s="1" t="e">
        <f>_xlfn.TEXTBEFORE(Table916[[#This Row],[type]],"_",-1)</f>
        <v>#N/A</v>
      </c>
      <c r="AN443" t="s">
        <v>3229</v>
      </c>
      <c r="AO443" t="s">
        <v>2778</v>
      </c>
      <c r="AP443">
        <v>3.8502950855630602E-2</v>
      </c>
      <c r="AQ443" t="str">
        <f>_xlfn.TEXTBEFORE(Table17[[#This Row],[rxn]],"-",-1)</f>
        <v>RXN-PHETA1_c_REV</v>
      </c>
    </row>
    <row r="444" spans="13:43" ht="17" x14ac:dyDescent="0.25">
      <c r="M444" t="s">
        <v>3305</v>
      </c>
      <c r="N444">
        <v>1.4639184495045301</v>
      </c>
      <c r="P444" s="4"/>
      <c r="T444"/>
      <c r="AB444" s="7" t="s">
        <v>11272</v>
      </c>
      <c r="AC444" s="7" t="str">
        <f>_xlfn.TEXTBEFORE(Table815[[#This Row],[raw]]," ")</f>
        <v>ENZLOAD-ENO_c_FWD-rt0669</v>
      </c>
      <c r="AD444" s="7">
        <f>_xlfn.NUMBERVALUE(_xlfn.TEXTAFTER(Table815[[#This Row],[raw]]," "))</f>
        <v>3.9269075384882803E-6</v>
      </c>
      <c r="AF444" s="1" t="s">
        <v>3210</v>
      </c>
      <c r="AG444" s="1" t="s">
        <v>2778</v>
      </c>
      <c r="AH444" s="1">
        <v>8.9801775857439598E-4</v>
      </c>
      <c r="AI444" s="1" t="e">
        <f>_xlfn.TEXTAFTER(Table916[[#This Row],[type]],"-",-1)</f>
        <v>#N/A</v>
      </c>
      <c r="AJ444" s="1" t="str">
        <f ca="1">_xlfn.TEXTAFTER(_xlfn.TEXTBEFORE(Table916[[#This Row],[type]],"-"&amp;Table916[[#This Row],[rxn-no-enz]]),"RXN-")</f>
        <v>PAILt_gm_rm_REV</v>
      </c>
      <c r="AK444" s="1" t="e">
        <f>_xlfn.TEXTBEFORE(Table916[[#This Row],[type]],"_",-1)</f>
        <v>#N/A</v>
      </c>
      <c r="AN444" t="s">
        <v>3230</v>
      </c>
      <c r="AO444" t="s">
        <v>2778</v>
      </c>
      <c r="AP444">
        <v>3.8502950855630602E-2</v>
      </c>
      <c r="AQ444" t="str">
        <f>_xlfn.TEXTBEFORE(Table17[[#This Row],[rxn]],"-",-1)</f>
        <v>RXN-PHETRS_c_FWD</v>
      </c>
    </row>
    <row r="445" spans="13:43" ht="17" x14ac:dyDescent="0.25">
      <c r="M445" t="s">
        <v>3219</v>
      </c>
      <c r="N445">
        <v>1.7936543434541701</v>
      </c>
      <c r="P445" s="4"/>
      <c r="T445"/>
      <c r="AB445" s="7" t="s">
        <v>11273</v>
      </c>
      <c r="AC445" s="7" t="str">
        <f>_xlfn.TEXTBEFORE(Table815[[#This Row],[raw]]," ")</f>
        <v>ENZLOAD-FACOAL160_l_FWD-rt2799_l</v>
      </c>
      <c r="AD445" s="7">
        <f>_xlfn.NUMBERVALUE(_xlfn.TEXTAFTER(Table815[[#This Row],[raw]]," "))</f>
        <v>2.83568902509822E-8</v>
      </c>
      <c r="AF445" s="1" t="s">
        <v>3213</v>
      </c>
      <c r="AG445" s="1" t="s">
        <v>2778</v>
      </c>
      <c r="AH445" s="1">
        <v>9.2245878497998895E-3</v>
      </c>
      <c r="AI445" s="1" t="e">
        <f>_xlfn.TEXTAFTER(Table916[[#This Row],[type]],"-",-1)</f>
        <v>#N/A</v>
      </c>
      <c r="AJ445" s="1" t="str">
        <f ca="1">_xlfn.TEXTAFTER(_xlfn.TEXTBEFORE(Table916[[#This Row],[type]],"-"&amp;Table916[[#This Row],[rxn-no-enz]]),"RXN-")</f>
        <v>PAPSR_c_FWD</v>
      </c>
      <c r="AK445" s="1" t="e">
        <f>_xlfn.TEXTBEFORE(Table916[[#This Row],[type]],"_",-1)</f>
        <v>#N/A</v>
      </c>
      <c r="AN445" t="s">
        <v>3231</v>
      </c>
      <c r="AO445" t="s">
        <v>2778</v>
      </c>
      <c r="AP445">
        <v>0.19144707212947301</v>
      </c>
      <c r="AQ445" t="str">
        <f>_xlfn.TEXTBEFORE(Table17[[#This Row],[rxn]],"-",-1)</f>
        <v>RXN-PItps_e_FWD</v>
      </c>
    </row>
    <row r="446" spans="13:43" ht="17" x14ac:dyDescent="0.25">
      <c r="M446" t="s">
        <v>3236</v>
      </c>
      <c r="N446">
        <v>1.7936543434541701</v>
      </c>
      <c r="P446" s="4"/>
      <c r="T446"/>
      <c r="AB446" s="7" t="s">
        <v>11274</v>
      </c>
      <c r="AC446" s="7" t="str">
        <f>_xlfn.TEXTBEFORE(Table815[[#This Row],[raw]]," ")</f>
        <v>ENZLOAD-FACOAL180_l_FWD-rt2799_l</v>
      </c>
      <c r="AD446" s="7">
        <f>_xlfn.NUMBERVALUE(_xlfn.TEXTAFTER(Table815[[#This Row],[raw]]," "))</f>
        <v>2.83568902509822E-8</v>
      </c>
      <c r="AF446" s="1" t="s">
        <v>7579</v>
      </c>
      <c r="AG446" s="1" t="s">
        <v>2778</v>
      </c>
      <c r="AH446" s="1">
        <v>1.22909786967148E-2</v>
      </c>
      <c r="AI446" s="1" t="e">
        <f>_xlfn.TEXTAFTER(Table916[[#This Row],[type]],"-",-1)</f>
        <v>#N/A</v>
      </c>
      <c r="AJ446" s="1" t="str">
        <f ca="1">_xlfn.TEXTAFTER(_xlfn.TEXTBEFORE(Table916[[#This Row],[type]],"-"&amp;Table916[[#This Row],[rxn-no-enz]]),"RXN-")</f>
        <v>PAt_l_rm_FWD</v>
      </c>
      <c r="AK446" s="1" t="e">
        <f>_xlfn.TEXTBEFORE(Table916[[#This Row],[type]],"_",-1)</f>
        <v>#N/A</v>
      </c>
      <c r="AN446" t="s">
        <v>3232</v>
      </c>
      <c r="AO446" t="s">
        <v>2778</v>
      </c>
      <c r="AP446">
        <v>85.930339643250406</v>
      </c>
      <c r="AQ446" t="str">
        <f>_xlfn.TEXTBEFORE(Table17[[#This Row],[rxn]],"-",-1)</f>
        <v>RXN-PItps_m_FWD</v>
      </c>
    </row>
    <row r="447" spans="13:43" ht="17" x14ac:dyDescent="0.25">
      <c r="M447" t="s">
        <v>5290</v>
      </c>
      <c r="N447">
        <v>50.655969993818701</v>
      </c>
      <c r="P447" s="4"/>
      <c r="T447"/>
      <c r="AB447" s="7" t="s">
        <v>11275</v>
      </c>
      <c r="AC447" s="7" t="str">
        <f>_xlfn.TEXTBEFORE(Table815[[#This Row],[raw]]," ")</f>
        <v>ENZLOAD-FACOAL181_l_FWD-rt2799_l</v>
      </c>
      <c r="AD447" s="7">
        <f>_xlfn.NUMBERVALUE(_xlfn.TEXTAFTER(Table815[[#This Row],[raw]]," "))</f>
        <v>2.83568902509822E-8</v>
      </c>
      <c r="AF447" s="1" t="s">
        <v>7586</v>
      </c>
      <c r="AG447" s="1" t="s">
        <v>2778</v>
      </c>
      <c r="AH447" s="9">
        <v>0.27228117357467302</v>
      </c>
      <c r="AI447" s="1" t="e">
        <f>_xlfn.TEXTAFTER(Table916[[#This Row],[type]],"-",-1)</f>
        <v>#N/A</v>
      </c>
      <c r="AJ447" s="1" t="str">
        <f ca="1">_xlfn.TEXTAFTER(_xlfn.TEXTBEFORE(Table916[[#This Row],[type]],"-"&amp;Table916[[#This Row],[rxn-no-enz]]),"RXN-")</f>
        <v>PC_c_FWD</v>
      </c>
      <c r="AK447" s="1" t="e">
        <f>_xlfn.TEXTBEFORE(Table916[[#This Row],[type]],"_",-1)</f>
        <v>#N/A</v>
      </c>
      <c r="AN447" t="s">
        <v>3233</v>
      </c>
      <c r="AO447" t="s">
        <v>2778</v>
      </c>
      <c r="AP447">
        <v>7.8232289533575805E-2</v>
      </c>
      <c r="AQ447" t="str">
        <f>_xlfn.TEXTBEFORE(Table17[[#This Row],[rxn]],"-",-1)</f>
        <v>RXN-PKETF_c_FWD</v>
      </c>
    </row>
    <row r="448" spans="13:43" ht="17" x14ac:dyDescent="0.25">
      <c r="M448" t="s">
        <v>2838</v>
      </c>
      <c r="N448">
        <v>50.655969993818701</v>
      </c>
      <c r="P448" s="4"/>
      <c r="T448"/>
      <c r="AB448" s="7" t="s">
        <v>11276</v>
      </c>
      <c r="AC448" s="7" t="str">
        <f>_xlfn.TEXTBEFORE(Table815[[#This Row],[raw]]," ")</f>
        <v>ENZLOAD-FACOAL182_l_FWD-rt2799_l</v>
      </c>
      <c r="AD448" s="7">
        <f>_xlfn.NUMBERVALUE(_xlfn.TEXTAFTER(Table815[[#This Row],[raw]]," "))</f>
        <v>2.83568902509822E-8</v>
      </c>
      <c r="AF448" s="1" t="s">
        <v>3215</v>
      </c>
      <c r="AG448" s="1" t="s">
        <v>2778</v>
      </c>
      <c r="AH448" s="9">
        <v>7.1436807458451004E-3</v>
      </c>
      <c r="AI448" s="1" t="e">
        <f>_xlfn.TEXTAFTER(Table916[[#This Row],[type]],"-",-1)</f>
        <v>#N/A</v>
      </c>
      <c r="AJ448" s="1" t="str">
        <f ca="1">_xlfn.TEXTAFTER(_xlfn.TEXTBEFORE(Table916[[#This Row],[type]],"-"&amp;Table916[[#This Row],[rxn-no-enz]]),"RXN-")</f>
        <v>PCOATA160_c_FWD</v>
      </c>
      <c r="AK448" s="1" t="e">
        <f>_xlfn.TEXTBEFORE(Table916[[#This Row],[type]],"_",-1)</f>
        <v>#N/A</v>
      </c>
      <c r="AN448" t="s">
        <v>7749</v>
      </c>
      <c r="AO448" t="s">
        <v>2778</v>
      </c>
      <c r="AP448">
        <v>1.3993862790818499E-3</v>
      </c>
      <c r="AQ448" t="str">
        <f>_xlfn.TEXTBEFORE(Table17[[#This Row],[rxn]],"-",-1)</f>
        <v>RXN-PLAA2pc_rm_FWD</v>
      </c>
    </row>
    <row r="449" spans="13:43" ht="17" x14ac:dyDescent="0.25">
      <c r="M449" t="s">
        <v>2837</v>
      </c>
      <c r="N449">
        <v>50.655969993818701</v>
      </c>
      <c r="P449" s="4"/>
      <c r="T449"/>
      <c r="AB449" s="7" t="s">
        <v>11277</v>
      </c>
      <c r="AC449" s="7" t="str">
        <f>_xlfn.TEXTBEFORE(Table815[[#This Row],[raw]]," ")</f>
        <v>ENZLOAD-FACOAL183_l_FWD-rt2799_l</v>
      </c>
      <c r="AD449" s="7">
        <f>_xlfn.NUMBERVALUE(_xlfn.TEXTAFTER(Table815[[#This Row],[raw]]," "))</f>
        <v>2.83568902509822E-8</v>
      </c>
      <c r="AF449" s="1" t="s">
        <v>3216</v>
      </c>
      <c r="AG449" s="1" t="s">
        <v>2778</v>
      </c>
      <c r="AH449" s="1">
        <v>2.2309102530955398E-2</v>
      </c>
      <c r="AI449" s="1" t="e">
        <f>_xlfn.TEXTAFTER(Table916[[#This Row],[type]],"-",-1)</f>
        <v>#N/A</v>
      </c>
      <c r="AJ449" s="1" t="str">
        <f ca="1">_xlfn.TEXTAFTER(_xlfn.TEXTBEFORE(Table916[[#This Row],[type]],"-"&amp;Table916[[#This Row],[rxn-no-enz]]),"RXN-")</f>
        <v>PCOATA180_c_FWD</v>
      </c>
      <c r="AK449" s="1" t="e">
        <f>_xlfn.TEXTBEFORE(Table916[[#This Row],[type]],"_",-1)</f>
        <v>#N/A</v>
      </c>
      <c r="AN449" t="s">
        <v>3234</v>
      </c>
      <c r="AO449" t="s">
        <v>2778</v>
      </c>
      <c r="AP449">
        <v>0.20289814035841899</v>
      </c>
      <c r="AQ449" t="str">
        <f>_xlfn.TEXTBEFORE(Table17[[#This Row],[rxn]],"-",-1)</f>
        <v>RXN-PMANM_c_REV</v>
      </c>
    </row>
    <row r="450" spans="13:43" ht="17" x14ac:dyDescent="0.25">
      <c r="M450" t="s">
        <v>2843</v>
      </c>
      <c r="N450">
        <v>50.655969993818701</v>
      </c>
      <c r="P450" s="4"/>
      <c r="T450"/>
      <c r="AB450" s="7" t="s">
        <v>11278</v>
      </c>
      <c r="AC450" s="7" t="str">
        <f>_xlfn.TEXTBEFORE(Table815[[#This Row],[raw]]," ")</f>
        <v>ENZLOAD-FACOAL220_l_FWD-rt1544_l</v>
      </c>
      <c r="AD450" s="7">
        <f>_xlfn.NUMBERVALUE(_xlfn.TEXTAFTER(Table815[[#This Row],[raw]]," "))</f>
        <v>7.3855249941440896E-8</v>
      </c>
      <c r="AF450" s="1" t="s">
        <v>3217</v>
      </c>
      <c r="AG450" s="1" t="s">
        <v>2778</v>
      </c>
      <c r="AH450" s="1">
        <v>4.5746089731990803E-3</v>
      </c>
      <c r="AI450" s="1" t="e">
        <f>_xlfn.TEXTAFTER(Table916[[#This Row],[type]],"-",-1)</f>
        <v>#N/A</v>
      </c>
      <c r="AJ450" s="1" t="str">
        <f ca="1">_xlfn.TEXTAFTER(_xlfn.TEXTBEFORE(Table916[[#This Row],[type]],"-"&amp;Table916[[#This Row],[rxn-no-enz]]),"RXN-")</f>
        <v>PCt_c_rm_REV</v>
      </c>
      <c r="AK450" s="1" t="e">
        <f>_xlfn.TEXTBEFORE(Table916[[#This Row],[type]],"_",-1)</f>
        <v>#N/A</v>
      </c>
      <c r="AN450" t="s">
        <v>3235</v>
      </c>
      <c r="AO450" t="s">
        <v>2778</v>
      </c>
      <c r="AP450" s="3">
        <v>7.6060160396239002E-5</v>
      </c>
      <c r="AQ450" t="str">
        <f>_xlfn.TEXTBEFORE(Table17[[#This Row],[rxn]],"-",-1)</f>
        <v>RXN-PMDPHT_c_FWD</v>
      </c>
    </row>
    <row r="451" spans="13:43" ht="17" x14ac:dyDescent="0.25">
      <c r="M451" t="s">
        <v>5269</v>
      </c>
      <c r="N451">
        <v>50.655969993818701</v>
      </c>
      <c r="P451" s="4"/>
      <c r="T451"/>
      <c r="AB451" s="7" t="s">
        <v>11279</v>
      </c>
      <c r="AC451" s="7" t="str">
        <f>_xlfn.TEXTBEFORE(Table815[[#This Row],[raw]]," ")</f>
        <v>ENZLOAD-FBA_c_FWD-rt7052</v>
      </c>
      <c r="AD451" s="7">
        <f>_xlfn.NUMBERVALUE(_xlfn.TEXTAFTER(Table815[[#This Row],[raw]]," "))</f>
        <v>2.59485909189279E-6</v>
      </c>
      <c r="AF451" s="1" t="s">
        <v>3218</v>
      </c>
      <c r="AG451" s="1" t="s">
        <v>2778</v>
      </c>
      <c r="AH451" s="1">
        <v>0.85182343273070105</v>
      </c>
      <c r="AI451" s="1" t="e">
        <f>_xlfn.TEXTAFTER(Table916[[#This Row],[type]],"-",-1)</f>
        <v>#N/A</v>
      </c>
      <c r="AJ451" s="1" t="str">
        <f ca="1">_xlfn.TEXTAFTER(_xlfn.TEXTBEFORE(Table916[[#This Row],[type]],"-"&amp;Table916[[#This Row],[rxn-no-enz]]),"RXN-")</f>
        <v>PDH_m_FWD</v>
      </c>
      <c r="AK451" s="1" t="e">
        <f>_xlfn.TEXTBEFORE(Table916[[#This Row],[type]],"_",-1)</f>
        <v>#N/A</v>
      </c>
      <c r="AN451" t="s">
        <v>3236</v>
      </c>
      <c r="AO451" t="s">
        <v>2778</v>
      </c>
      <c r="AP451">
        <v>1.10975472441506E-2</v>
      </c>
      <c r="AQ451" t="str">
        <f>_xlfn.TEXTBEFORE(Table17[[#This Row],[rxn]],"-",-1)</f>
        <v>RXN-PMEMT_rm_FWD</v>
      </c>
    </row>
    <row r="452" spans="13:43" ht="17" x14ac:dyDescent="0.25">
      <c r="M452" t="s">
        <v>7248</v>
      </c>
      <c r="N452">
        <v>50.655969993818701</v>
      </c>
      <c r="P452" s="4"/>
      <c r="T452"/>
      <c r="AB452" s="7" t="s">
        <v>11280</v>
      </c>
      <c r="AC452" s="7" t="str">
        <f>_xlfn.TEXTBEFORE(Table815[[#This Row],[raw]]," ")</f>
        <v>ENZLOAD-FCLT_m_FWD-rt7907</v>
      </c>
      <c r="AD452" s="7">
        <f>_xlfn.NUMBERVALUE(_xlfn.TEXTAFTER(Table815[[#This Row],[raw]]," "))</f>
        <v>1.4776834589114501E-8</v>
      </c>
      <c r="AF452" s="1" t="s">
        <v>3219</v>
      </c>
      <c r="AG452" s="1" t="s">
        <v>2778</v>
      </c>
      <c r="AH452" s="1">
        <v>4.5746089731990803E-3</v>
      </c>
      <c r="AI452" s="1" t="e">
        <f>_xlfn.TEXTAFTER(Table916[[#This Row],[type]],"-",-1)</f>
        <v>#N/A</v>
      </c>
      <c r="AJ452" s="1" t="str">
        <f ca="1">_xlfn.TEXTAFTER(_xlfn.TEXTBEFORE(Table916[[#This Row],[type]],"-"&amp;Table916[[#This Row],[rxn-no-enz]]),"RXN-")</f>
        <v>PDMEMT_rm_FWD</v>
      </c>
      <c r="AK452" s="1" t="e">
        <f>_xlfn.TEXTBEFORE(Table916[[#This Row],[type]],"_",-1)</f>
        <v>#N/A</v>
      </c>
      <c r="AN452" t="s">
        <v>3237</v>
      </c>
      <c r="AO452" t="s">
        <v>2778</v>
      </c>
      <c r="AP452">
        <v>0.31331518589507901</v>
      </c>
      <c r="AQ452" t="str">
        <f>_xlfn.TEXTBEFORE(Table17[[#This Row],[rxn]],"-",-1)</f>
        <v>RXN-PMEVK_c_FWD</v>
      </c>
    </row>
    <row r="453" spans="13:43" ht="17" x14ac:dyDescent="0.25">
      <c r="M453" t="s">
        <v>5276</v>
      </c>
      <c r="N453">
        <v>50.655969993818701</v>
      </c>
      <c r="P453" s="4"/>
      <c r="T453"/>
      <c r="AB453" s="7" t="s">
        <v>11281</v>
      </c>
      <c r="AC453" s="7" t="str">
        <f>_xlfn.TEXTBEFORE(Table815[[#This Row],[raw]]," ")</f>
        <v>ENZLOAD-FDH_c_FWD-rt3584</v>
      </c>
      <c r="AD453" s="7">
        <f>_xlfn.NUMBERVALUE(_xlfn.TEXTAFTER(Table815[[#This Row],[raw]]," "))</f>
        <v>0</v>
      </c>
      <c r="AF453" s="1" t="s">
        <v>7612</v>
      </c>
      <c r="AG453" s="1" t="s">
        <v>2778</v>
      </c>
      <c r="AH453" s="1">
        <v>4.5746089731990803E-3</v>
      </c>
      <c r="AI453" s="1" t="e">
        <f>_xlfn.TEXTAFTER(Table916[[#This Row],[type]],"-",-1)</f>
        <v>#N/A</v>
      </c>
      <c r="AJ453" s="1" t="str">
        <f ca="1">_xlfn.TEXTAFTER(_xlfn.TEXTBEFORE(Table916[[#This Row],[type]],"-"&amp;Table916[[#This Row],[rxn-no-enz]]),"RXN-")</f>
        <v>PEMT_rm_FWD</v>
      </c>
      <c r="AK453" s="1" t="e">
        <f>_xlfn.TEXTBEFORE(Table916[[#This Row],[type]],"_",-1)</f>
        <v>#N/A</v>
      </c>
      <c r="AN453" t="s">
        <v>3239</v>
      </c>
      <c r="AO453" t="s">
        <v>2778</v>
      </c>
      <c r="AP453">
        <v>1.11457508647177E-2</v>
      </c>
      <c r="AQ453" t="str">
        <f>_xlfn.TEXTBEFORE(Table17[[#This Row],[rxn]],"-",-1)</f>
        <v>RXN-PMTCOAt_c_r_FWD</v>
      </c>
    </row>
    <row r="454" spans="13:43" ht="17" x14ac:dyDescent="0.25">
      <c r="M454" t="s">
        <v>5305</v>
      </c>
      <c r="N454">
        <v>50.655969993818701</v>
      </c>
      <c r="P454" s="4"/>
      <c r="T454"/>
      <c r="AB454" s="7" t="s">
        <v>11282</v>
      </c>
      <c r="AC454" s="7" t="str">
        <f>_xlfn.TEXTBEFORE(Table815[[#This Row],[raw]]," ")</f>
        <v>ENZLOAD-FE2t_c_e_FWD-rt0996</v>
      </c>
      <c r="AD454" s="7">
        <f>_xlfn.NUMBERVALUE(_xlfn.TEXTAFTER(Table815[[#This Row],[raw]]," "))</f>
        <v>1.6767210298495399E-7</v>
      </c>
      <c r="AF454" s="1" t="s">
        <v>3221</v>
      </c>
      <c r="AG454" s="1" t="s">
        <v>2778</v>
      </c>
      <c r="AH454" s="9">
        <v>5.66374646708976E-3</v>
      </c>
      <c r="AI454" s="1" t="e">
        <f>_xlfn.TEXTAFTER(Table916[[#This Row],[type]],"-",-1)</f>
        <v>#N/A</v>
      </c>
      <c r="AJ454" s="1" t="str">
        <f ca="1">_xlfn.TEXTAFTER(_xlfn.TEXTBEFORE(Table916[[#This Row],[type]],"-"&amp;Table916[[#This Row],[rxn-no-enz]]),"RXN-")</f>
        <v>PEt_c_r_FWD</v>
      </c>
      <c r="AK454" s="1" t="e">
        <f>_xlfn.TEXTBEFORE(Table916[[#This Row],[type]],"_",-1)</f>
        <v>#N/A</v>
      </c>
      <c r="AN454" t="s">
        <v>3240</v>
      </c>
      <c r="AO454" t="s">
        <v>2778</v>
      </c>
      <c r="AP454">
        <v>1.2057921408669301E-2</v>
      </c>
      <c r="AQ454" t="str">
        <f>_xlfn.TEXTBEFORE(Table17[[#This Row],[rxn]],"-",-1)</f>
        <v>RXN-PMTCOAt_c_rm_FWD</v>
      </c>
    </row>
    <row r="455" spans="13:43" ht="17" x14ac:dyDescent="0.25">
      <c r="M455" t="s">
        <v>5313</v>
      </c>
      <c r="N455">
        <v>50.655969993818701</v>
      </c>
      <c r="P455" s="4"/>
      <c r="T455"/>
      <c r="AB455" s="7" t="s">
        <v>11283</v>
      </c>
      <c r="AC455" s="7" t="str">
        <f>_xlfn.TEXTBEFORE(Table815[[#This Row],[raw]]," ")</f>
        <v>ENZLOAD-FE3t_c_e_FWD-rt74770996</v>
      </c>
      <c r="AD455" s="7">
        <f>_xlfn.NUMBERVALUE(_xlfn.TEXTAFTER(Table815[[#This Row],[raw]]," "))</f>
        <v>7.5205105218658506E-9</v>
      </c>
      <c r="AF455" s="1" t="s">
        <v>3222</v>
      </c>
      <c r="AG455" s="1" t="s">
        <v>2778</v>
      </c>
      <c r="AH455" s="9">
        <v>6.7686661862404497E-3</v>
      </c>
      <c r="AI455" s="1" t="e">
        <f>_xlfn.TEXTAFTER(Table916[[#This Row],[type]],"-",-1)</f>
        <v>#N/A</v>
      </c>
      <c r="AJ455" s="1" t="str">
        <f ca="1">_xlfn.TEXTAFTER(_xlfn.TEXTBEFORE(Table916[[#This Row],[type]],"-"&amp;Table916[[#This Row],[rxn-no-enz]]),"RXN-")</f>
        <v>PEt_c_rm_REV</v>
      </c>
      <c r="AK455" s="1" t="e">
        <f>_xlfn.TEXTBEFORE(Table916[[#This Row],[type]],"_",-1)</f>
        <v>#N/A</v>
      </c>
      <c r="AN455" t="s">
        <v>3241</v>
      </c>
      <c r="AO455" t="s">
        <v>2778</v>
      </c>
      <c r="AP455" s="3">
        <v>3.8000698791578999E-5</v>
      </c>
      <c r="AQ455" t="str">
        <f>_xlfn.TEXTBEFORE(Table17[[#This Row],[rxn]],"-",-1)</f>
        <v>RXN-PNTK_c_FWD</v>
      </c>
    </row>
    <row r="456" spans="13:43" ht="17" x14ac:dyDescent="0.25">
      <c r="M456" t="s">
        <v>2839</v>
      </c>
      <c r="N456">
        <v>50.655969993818701</v>
      </c>
      <c r="P456" s="4"/>
      <c r="T456"/>
      <c r="AB456" s="7" t="s">
        <v>11284</v>
      </c>
      <c r="AC456" s="7" t="str">
        <f>_xlfn.TEXTBEFORE(Table815[[#This Row],[raw]]," ")</f>
        <v>ENZLOAD-FECOOR_m_FWD-FECOORCPLX1</v>
      </c>
      <c r="AD456" s="7">
        <f>_xlfn.NUMBERVALUE(_xlfn.TEXTAFTER(Table815[[#This Row],[raw]]," "))</f>
        <v>2.7886981612823502E-9</v>
      </c>
      <c r="AF456" s="1" t="s">
        <v>7622</v>
      </c>
      <c r="AG456" s="1" t="s">
        <v>2778</v>
      </c>
      <c r="AH456" s="1">
        <v>1.13432751594395E-2</v>
      </c>
      <c r="AI456" s="1" t="e">
        <f>_xlfn.TEXTAFTER(Table916[[#This Row],[type]],"-",-1)</f>
        <v>#N/A</v>
      </c>
      <c r="AJ456" s="1" t="str">
        <f ca="1">_xlfn.TEXTAFTER(_xlfn.TEXTBEFORE(Table916[[#This Row],[type]],"-"&amp;Table916[[#This Row],[rxn-no-enz]]),"RXN-")</f>
        <v>PEt_mm_rm_FWD</v>
      </c>
      <c r="AK456" s="1" t="e">
        <f>_xlfn.TEXTBEFORE(Table916[[#This Row],[type]],"_",-1)</f>
        <v>#N/A</v>
      </c>
      <c r="AN456" t="s">
        <v>3242</v>
      </c>
      <c r="AO456" t="s">
        <v>2778</v>
      </c>
      <c r="AP456" s="3">
        <v>3.8000698791578999E-5</v>
      </c>
      <c r="AQ456" t="str">
        <f>_xlfn.TEXTBEFORE(Table17[[#This Row],[rxn]],"-",-1)</f>
        <v>RXN-PNTOtps_e_FWD</v>
      </c>
    </row>
    <row r="457" spans="13:43" ht="17" x14ac:dyDescent="0.25">
      <c r="M457" t="s">
        <v>5283</v>
      </c>
      <c r="N457">
        <v>50.655969993818701</v>
      </c>
      <c r="P457" s="4"/>
      <c r="T457"/>
      <c r="AB457" s="7" t="s">
        <v>11285</v>
      </c>
      <c r="AC457" s="7" t="str">
        <f>_xlfn.TEXTBEFORE(Table815[[#This Row],[raw]]," ")</f>
        <v>ENZLOAD-FECRq9_m_FWD-FECRq9CPLX</v>
      </c>
      <c r="AD457" s="7">
        <f>_xlfn.NUMBERVALUE(_xlfn.TEXTAFTER(Table815[[#This Row],[raw]]," "))</f>
        <v>1.88083214241484E-7</v>
      </c>
      <c r="AF457" s="1" t="s">
        <v>7631</v>
      </c>
      <c r="AG457" s="1" t="s">
        <v>2778</v>
      </c>
      <c r="AH457" s="1">
        <v>1.1281078354320999</v>
      </c>
      <c r="AI457" s="1" t="e">
        <f>_xlfn.TEXTAFTER(Table916[[#This Row],[type]],"-",-1)</f>
        <v>#N/A</v>
      </c>
      <c r="AJ457" s="1" t="str">
        <f ca="1">_xlfn.TEXTAFTER(_xlfn.TEXTBEFORE(Table916[[#This Row],[type]],"-"&amp;Table916[[#This Row],[rxn-no-enz]]),"RXN-")</f>
        <v>PFK_c_FWD</v>
      </c>
      <c r="AK457" s="1" t="e">
        <f>_xlfn.TEXTBEFORE(Table916[[#This Row],[type]],"_",-1)</f>
        <v>#N/A</v>
      </c>
      <c r="AN457" t="s">
        <v>3243</v>
      </c>
      <c r="AO457" t="s">
        <v>2778</v>
      </c>
      <c r="AP457">
        <v>3.1320399871065701</v>
      </c>
      <c r="AQ457" t="str">
        <f>_xlfn.TEXTBEFORE(Table17[[#This Row],[rxn]],"-",-1)</f>
        <v>RXN-PPA_c_FWD</v>
      </c>
    </row>
    <row r="458" spans="13:43" ht="17" x14ac:dyDescent="0.25">
      <c r="M458" t="s">
        <v>2844</v>
      </c>
      <c r="N458">
        <v>50.655969993818701</v>
      </c>
      <c r="P458" s="4"/>
      <c r="T458"/>
      <c r="AB458" s="7" t="s">
        <v>11286</v>
      </c>
      <c r="AC458" s="7" t="str">
        <f>_xlfn.TEXTBEFORE(Table815[[#This Row],[raw]]," ")</f>
        <v>ENZLOAD-FMNRx_c_FWD-rt8485</v>
      </c>
      <c r="AD458" s="7">
        <f>_xlfn.NUMBERVALUE(_xlfn.TEXTAFTER(Table815[[#This Row],[raw]]," "))</f>
        <v>1.85591048051052E-7</v>
      </c>
      <c r="AF458" s="1" t="s">
        <v>7634</v>
      </c>
      <c r="AG458" s="1" t="s">
        <v>2778</v>
      </c>
      <c r="AH458" s="1">
        <v>1.00146359052919</v>
      </c>
      <c r="AI458" s="1" t="e">
        <f>_xlfn.TEXTAFTER(Table916[[#This Row],[type]],"-",-1)</f>
        <v>#N/A</v>
      </c>
      <c r="AJ458" s="1" t="str">
        <f ca="1">_xlfn.TEXTAFTER(_xlfn.TEXTBEFORE(Table916[[#This Row],[type]],"-"&amp;Table916[[#This Row],[rxn-no-enz]]),"RXN-")</f>
        <v>PGCD_c_FWD</v>
      </c>
      <c r="AK458" s="1" t="e">
        <f>_xlfn.TEXTBEFORE(Table916[[#This Row],[type]],"_",-1)</f>
        <v>#N/A</v>
      </c>
      <c r="AN458" t="s">
        <v>3244</v>
      </c>
      <c r="AO458" t="s">
        <v>2778</v>
      </c>
      <c r="AP458" s="3">
        <v>3.8056290774550999E-5</v>
      </c>
      <c r="AQ458" t="str">
        <f>_xlfn.TEXTBEFORE(Table17[[#This Row],[rxn]],"-",-1)</f>
        <v>RXN-PPBNGD_c_FWD</v>
      </c>
    </row>
    <row r="459" spans="13:43" ht="17" x14ac:dyDescent="0.25">
      <c r="M459" t="s">
        <v>2840</v>
      </c>
      <c r="N459">
        <v>50.655969993818701</v>
      </c>
      <c r="P459" s="4"/>
      <c r="T459"/>
      <c r="AB459" s="7" t="s">
        <v>11287</v>
      </c>
      <c r="AC459" s="7" t="str">
        <f>_xlfn.TEXTBEFORE(Table815[[#This Row],[raw]]," ")</f>
        <v>ENZLOAD-FOLR_c_FWD-rt3791_c</v>
      </c>
      <c r="AD459" s="7">
        <f>_xlfn.NUMBERVALUE(_xlfn.TEXTAFTER(Table815[[#This Row],[raw]]," "))</f>
        <v>1.54081764602324E-7</v>
      </c>
      <c r="AF459" s="1" t="s">
        <v>3225</v>
      </c>
      <c r="AG459" s="1" t="s">
        <v>2778</v>
      </c>
      <c r="AH459" s="1">
        <v>1.21271799071317</v>
      </c>
      <c r="AI459" s="1" t="e">
        <f>_xlfn.TEXTAFTER(Table916[[#This Row],[type]],"-",-1)</f>
        <v>#N/A</v>
      </c>
      <c r="AJ459" s="1" t="str">
        <f ca="1">_xlfn.TEXTAFTER(_xlfn.TEXTBEFORE(Table916[[#This Row],[type]],"-"&amp;Table916[[#This Row],[rxn-no-enz]]),"RXN-")</f>
        <v>PGI_c_FWD</v>
      </c>
      <c r="AK459" s="1" t="e">
        <f>_xlfn.TEXTBEFORE(Table916[[#This Row],[type]],"_",-1)</f>
        <v>#N/A</v>
      </c>
      <c r="AN459" t="s">
        <v>3245</v>
      </c>
      <c r="AO459" t="s">
        <v>2778</v>
      </c>
      <c r="AP459">
        <v>1.5222516309820299E-4</v>
      </c>
      <c r="AQ459" t="str">
        <f>_xlfn.TEXTBEFORE(Table17[[#This Row],[rxn]],"-",-1)</f>
        <v>RXN-PPBNGS_1_c_FWD</v>
      </c>
    </row>
    <row r="460" spans="13:43" ht="17" x14ac:dyDescent="0.25">
      <c r="M460" t="s">
        <v>2842</v>
      </c>
      <c r="N460">
        <v>50.655969993818701</v>
      </c>
      <c r="P460" s="4"/>
      <c r="T460"/>
      <c r="AB460" s="7" t="s">
        <v>11288</v>
      </c>
      <c r="AC460" s="7" t="str">
        <f>_xlfn.TEXTBEFORE(Table815[[#This Row],[raw]]," ")</f>
        <v>ENZLOAD-FRTT_l_FWD-rt4281</v>
      </c>
      <c r="AD460" s="7">
        <f>_xlfn.NUMBERVALUE(_xlfn.TEXTAFTER(Table815[[#This Row],[raw]]," "))</f>
        <v>1.0145873568265699E-9</v>
      </c>
      <c r="AF460" s="1" t="s">
        <v>3226</v>
      </c>
      <c r="AG460" s="1" t="s">
        <v>2778</v>
      </c>
      <c r="AH460" s="1">
        <v>2.2199570587247002</v>
      </c>
      <c r="AI460" s="1" t="e">
        <f>_xlfn.TEXTAFTER(Table916[[#This Row],[type]],"-",-1)</f>
        <v>#N/A</v>
      </c>
      <c r="AJ460" s="1" t="str">
        <f ca="1">_xlfn.TEXTAFTER(_xlfn.TEXTBEFORE(Table916[[#This Row],[type]],"-"&amp;Table916[[#This Row],[rxn-no-enz]]),"RXN-")</f>
        <v>PGK_c_FWD</v>
      </c>
      <c r="AK460" s="1" t="e">
        <f>_xlfn.TEXTBEFORE(Table916[[#This Row],[type]],"_",-1)</f>
        <v>#N/A</v>
      </c>
      <c r="AN460" t="s">
        <v>3246</v>
      </c>
      <c r="AO460" t="s">
        <v>2778</v>
      </c>
      <c r="AP460" s="3">
        <v>3.8000698791578999E-5</v>
      </c>
      <c r="AQ460" t="str">
        <f>_xlfn.TEXTBEFORE(Table17[[#This Row],[rxn]],"-",-1)</f>
        <v>RXN-PPCDC_c_FWD</v>
      </c>
    </row>
    <row r="461" spans="13:43" ht="17" x14ac:dyDescent="0.25">
      <c r="M461" t="s">
        <v>2841</v>
      </c>
      <c r="N461">
        <v>50.655969993818701</v>
      </c>
      <c r="P461" s="4"/>
      <c r="T461"/>
      <c r="AB461" s="7" t="s">
        <v>11289</v>
      </c>
      <c r="AC461" s="7" t="str">
        <f>_xlfn.TEXTBEFORE(Table815[[#This Row],[raw]]," ")</f>
        <v>ENZLOAD-FUM_c_FWD-rt5633_c</v>
      </c>
      <c r="AD461" s="7">
        <f>_xlfn.NUMBERVALUE(_xlfn.TEXTAFTER(Table815[[#This Row],[raw]]," "))</f>
        <v>9.839106703292781E-7</v>
      </c>
      <c r="AF461" s="1" t="s">
        <v>7643</v>
      </c>
      <c r="AG461" s="1" t="s">
        <v>2778</v>
      </c>
      <c r="AH461" s="1">
        <v>1.21849346819551</v>
      </c>
      <c r="AI461" s="1" t="e">
        <f>_xlfn.TEXTAFTER(Table916[[#This Row],[type]],"-",-1)</f>
        <v>#N/A</v>
      </c>
      <c r="AJ461" s="1" t="str">
        <f ca="1">_xlfn.TEXTAFTER(_xlfn.TEXTBEFORE(Table916[[#This Row],[type]],"-"&amp;Table916[[#This Row],[rxn-no-enz]]),"RXN-")</f>
        <v>PGM_c_FWD</v>
      </c>
      <c r="AK461" s="1" t="e">
        <f>_xlfn.TEXTBEFORE(Table916[[#This Row],[type]],"_",-1)</f>
        <v>#N/A</v>
      </c>
      <c r="AN461" t="s">
        <v>3247</v>
      </c>
      <c r="AO461" t="s">
        <v>2778</v>
      </c>
      <c r="AP461">
        <v>0.122742975305127</v>
      </c>
      <c r="AQ461" t="str">
        <f>_xlfn.TEXTBEFORE(Table17[[#This Row],[rxn]],"-",-1)</f>
        <v>RXN-PPIt_c_l_REV</v>
      </c>
    </row>
    <row r="462" spans="13:43" ht="17" x14ac:dyDescent="0.25">
      <c r="M462" t="s">
        <v>5297</v>
      </c>
      <c r="N462">
        <v>50.655969993818701</v>
      </c>
      <c r="P462" s="4"/>
      <c r="T462"/>
      <c r="AB462" s="7" t="s">
        <v>11290</v>
      </c>
      <c r="AC462" s="7" t="str">
        <f>_xlfn.TEXTBEFORE(Table815[[#This Row],[raw]]," ")</f>
        <v>ENZLOAD-G3PAT_l_FWD-rt2297_l</v>
      </c>
      <c r="AD462" s="7">
        <f>_xlfn.NUMBERVALUE(_xlfn.TEXTAFTER(Table815[[#This Row],[raw]]," "))</f>
        <v>7.1535629421360299E-9</v>
      </c>
      <c r="AF462" s="1" t="s">
        <v>7645</v>
      </c>
      <c r="AG462" s="1" t="s">
        <v>2778</v>
      </c>
      <c r="AH462" s="1">
        <v>0.14052718628682501</v>
      </c>
      <c r="AI462" s="1" t="e">
        <f>_xlfn.TEXTAFTER(Table916[[#This Row],[type]],"-",-1)</f>
        <v>#N/A</v>
      </c>
      <c r="AJ462" s="1" t="str">
        <f ca="1">_xlfn.TEXTAFTER(_xlfn.TEXTBEFORE(Table916[[#This Row],[type]],"-"&amp;Table916[[#This Row],[rxn-no-enz]]),"RXN-")</f>
        <v>PGMT_c_FWD</v>
      </c>
      <c r="AK462" s="1" t="e">
        <f>_xlfn.TEXTBEFORE(Table916[[#This Row],[type]],"_",-1)</f>
        <v>#N/A</v>
      </c>
      <c r="AN462" t="s">
        <v>3248</v>
      </c>
      <c r="AO462" t="s">
        <v>2778</v>
      </c>
      <c r="AP462" s="3">
        <v>3.8022636921247998E-5</v>
      </c>
      <c r="AQ462" t="str">
        <f>_xlfn.TEXTBEFORE(Table17[[#This Row],[rxn]],"-",-1)</f>
        <v>RXN-PPIt_c_m_REV</v>
      </c>
    </row>
    <row r="463" spans="13:43" ht="17" x14ac:dyDescent="0.25">
      <c r="M463" t="s">
        <v>5262</v>
      </c>
      <c r="N463">
        <v>50.655969993818701</v>
      </c>
      <c r="P463" s="4"/>
      <c r="T463"/>
      <c r="AB463" s="7" t="s">
        <v>11291</v>
      </c>
      <c r="AC463" s="7" t="str">
        <f>_xlfn.TEXTBEFORE(Table815[[#This Row],[raw]]," ")</f>
        <v>ENZLOAD-G3PD1r_c_FWD-rt3786_c</v>
      </c>
      <c r="AD463" s="7">
        <f>_xlfn.NUMBERVALUE(_xlfn.TEXTAFTER(Table815[[#This Row],[raw]]," "))</f>
        <v>1.9048840466733601E-7</v>
      </c>
      <c r="AF463" s="1" t="s">
        <v>7673</v>
      </c>
      <c r="AG463" s="1" t="s">
        <v>2778</v>
      </c>
      <c r="AH463" s="1">
        <v>1.1386089412391999E-2</v>
      </c>
      <c r="AI463" s="1" t="e">
        <f>_xlfn.TEXTAFTER(Table916[[#This Row],[type]],"-",-1)</f>
        <v>#N/A</v>
      </c>
      <c r="AJ463" s="1" t="str">
        <f ca="1">_xlfn.TEXTAFTER(_xlfn.TEXTBEFORE(Table916[[#This Row],[type]],"-"&amp;Table916[[#This Row],[rxn-no-enz]]),"RXN-")</f>
        <v>PHETA1_c_REV</v>
      </c>
      <c r="AK463" s="1" t="e">
        <f>_xlfn.TEXTBEFORE(Table916[[#This Row],[type]],"_",-1)</f>
        <v>#N/A</v>
      </c>
      <c r="AN463" t="s">
        <v>3249</v>
      </c>
      <c r="AO463" t="s">
        <v>2778</v>
      </c>
      <c r="AP463">
        <v>5.97151395995811E-2</v>
      </c>
      <c r="AQ463" t="str">
        <f>_xlfn.TEXTBEFORE(Table17[[#This Row],[rxn]],"-",-1)</f>
        <v>RXN-PPIt_c_rm_REV</v>
      </c>
    </row>
    <row r="464" spans="13:43" ht="17" x14ac:dyDescent="0.25">
      <c r="M464" t="s">
        <v>7161</v>
      </c>
      <c r="N464">
        <v>5901.0612638759603</v>
      </c>
      <c r="P464" s="4"/>
      <c r="T464"/>
      <c r="AB464" s="7" t="s">
        <v>11292</v>
      </c>
      <c r="AC464" s="7" t="str">
        <f>_xlfn.TEXTBEFORE(Table815[[#This Row],[raw]]," ")</f>
        <v>ENZLOAD-G5SDy_c_FWD-rt7905</v>
      </c>
      <c r="AD464" s="7">
        <f>_xlfn.NUMBERVALUE(_xlfn.TEXTAFTER(Table815[[#This Row],[raw]]," "))</f>
        <v>4.02741487571649E-7</v>
      </c>
      <c r="AF464" s="1" t="s">
        <v>3230</v>
      </c>
      <c r="AG464" s="1" t="s">
        <v>2778</v>
      </c>
      <c r="AH464" s="1">
        <v>1.1386089412391999E-2</v>
      </c>
      <c r="AI464" s="1" t="e">
        <f>_xlfn.TEXTAFTER(Table916[[#This Row],[type]],"-",-1)</f>
        <v>#N/A</v>
      </c>
      <c r="AJ464" s="1" t="str">
        <f ca="1">_xlfn.TEXTAFTER(_xlfn.TEXTBEFORE(Table916[[#This Row],[type]],"-"&amp;Table916[[#This Row],[rxn-no-enz]]),"RXN-")</f>
        <v>PHETRS_c_FWD</v>
      </c>
      <c r="AK464" s="1" t="e">
        <f>_xlfn.TEXTBEFORE(Table916[[#This Row],[type]],"_",-1)</f>
        <v>#N/A</v>
      </c>
      <c r="AN464" t="s">
        <v>3250</v>
      </c>
      <c r="AO464" t="s">
        <v>2778</v>
      </c>
      <c r="AP464" s="3">
        <v>3.8000698791578999E-5</v>
      </c>
      <c r="AQ464" t="str">
        <f>_xlfn.TEXTBEFORE(Table17[[#This Row],[rxn]],"-",-1)</f>
        <v>RXN-PPNCL2_c_FWD</v>
      </c>
    </row>
    <row r="465" spans="13:43" ht="17" x14ac:dyDescent="0.25">
      <c r="M465" t="s">
        <v>3201</v>
      </c>
      <c r="N465">
        <v>5901.0612638759603</v>
      </c>
      <c r="P465" s="4"/>
      <c r="T465"/>
      <c r="AB465" s="7" t="s">
        <v>11293</v>
      </c>
      <c r="AC465" s="7" t="str">
        <f>_xlfn.TEXTBEFORE(Table815[[#This Row],[raw]]," ")</f>
        <v>ENZLOAD-GALUi_c_FWD-rt3384</v>
      </c>
      <c r="AD465" s="7">
        <f>_xlfn.NUMBERVALUE(_xlfn.TEXTAFTER(Table815[[#This Row],[raw]]," "))</f>
        <v>1.7137499060452E-6</v>
      </c>
      <c r="AF465" s="1" t="s">
        <v>3231</v>
      </c>
      <c r="AG465" s="1" t="s">
        <v>2778</v>
      </c>
      <c r="AH465" s="9">
        <v>5.9833174001003499E-2</v>
      </c>
      <c r="AI465" s="1" t="e">
        <f>_xlfn.TEXTAFTER(Table916[[#This Row],[type]],"-",-1)</f>
        <v>#N/A</v>
      </c>
      <c r="AJ465" s="1" t="str">
        <f ca="1">_xlfn.TEXTAFTER(_xlfn.TEXTBEFORE(Table916[[#This Row],[type]],"-"&amp;Table916[[#This Row],[rxn-no-enz]]),"RXN-")</f>
        <v>PItps_e_FWD</v>
      </c>
      <c r="AK465" s="1" t="e">
        <f>_xlfn.TEXTBEFORE(Table916[[#This Row],[type]],"_",-1)</f>
        <v>#N/A</v>
      </c>
      <c r="AN465" t="s">
        <v>3251</v>
      </c>
      <c r="AO465" t="s">
        <v>2778</v>
      </c>
      <c r="AP465">
        <v>2.7342208478348101E-2</v>
      </c>
      <c r="AQ465" t="str">
        <f>_xlfn.TEXTBEFORE(Table17[[#This Row],[rxn]],"-",-1)</f>
        <v>RXN-PPND2_c_FWD</v>
      </c>
    </row>
    <row r="466" spans="13:43" ht="17" x14ac:dyDescent="0.25">
      <c r="M466" t="s">
        <v>8164</v>
      </c>
      <c r="N466">
        <v>5901.0612638759603</v>
      </c>
      <c r="P466" s="4"/>
      <c r="T466"/>
      <c r="AB466" s="7" t="s">
        <v>11294</v>
      </c>
      <c r="AC466" s="7" t="str">
        <f>_xlfn.TEXTBEFORE(Table815[[#This Row],[raw]]," ")</f>
        <v>ENZLOAD-GAPD_c_FWD-rt3311</v>
      </c>
      <c r="AD466" s="7">
        <f>_xlfn.NUMBERVALUE(_xlfn.TEXTAFTER(Table815[[#This Row],[raw]]," "))</f>
        <v>2.8894750029239299E-10</v>
      </c>
      <c r="AF466" s="1" t="s">
        <v>3232</v>
      </c>
      <c r="AG466" s="1" t="s">
        <v>2778</v>
      </c>
      <c r="AH466" s="1">
        <v>20.629668605912698</v>
      </c>
      <c r="AI466" s="1" t="e">
        <f>_xlfn.TEXTAFTER(Table916[[#This Row],[type]],"-",-1)</f>
        <v>#N/A</v>
      </c>
      <c r="AJ466" s="1" t="str">
        <f ca="1">_xlfn.TEXTAFTER(_xlfn.TEXTBEFORE(Table916[[#This Row],[type]],"-"&amp;Table916[[#This Row],[rxn-no-enz]]),"RXN-")</f>
        <v>PItps_m_FWD</v>
      </c>
      <c r="AK466" s="1" t="e">
        <f>_xlfn.TEXTBEFORE(Table916[[#This Row],[type]],"_",-1)</f>
        <v>#N/A</v>
      </c>
      <c r="AN466" t="s">
        <v>3252</v>
      </c>
      <c r="AO466" t="s">
        <v>2778</v>
      </c>
      <c r="AP466">
        <v>3.8502950855630602E-2</v>
      </c>
      <c r="AQ466" t="str">
        <f>_xlfn.TEXTBEFORE(Table17[[#This Row],[rxn]],"-",-1)</f>
        <v>RXN-PPNDH_c_FWD</v>
      </c>
    </row>
    <row r="467" spans="13:43" ht="17" x14ac:dyDescent="0.25">
      <c r="M467" t="s">
        <v>5292</v>
      </c>
      <c r="N467">
        <v>1844.1321598811301</v>
      </c>
      <c r="P467" s="4"/>
      <c r="T467"/>
      <c r="AB467" s="7" t="s">
        <v>11295</v>
      </c>
      <c r="AC467" s="7" t="str">
        <f>_xlfn.TEXTBEFORE(Table815[[#This Row],[raw]]," ")</f>
        <v>ENZLOAD-GARFT_c_FWD-rt5227</v>
      </c>
      <c r="AD467" s="7">
        <f>_xlfn.NUMBERVALUE(_xlfn.TEXTAFTER(Table815[[#This Row],[raw]]," "))</f>
        <v>2.3543463645974499E-7</v>
      </c>
      <c r="AF467" s="1" t="s">
        <v>3234</v>
      </c>
      <c r="AG467" s="1" t="s">
        <v>2778</v>
      </c>
      <c r="AH467" s="1">
        <v>4.2718035983051503E-2</v>
      </c>
      <c r="AI467" s="1" t="e">
        <f>_xlfn.TEXTAFTER(Table916[[#This Row],[type]],"-",-1)</f>
        <v>#N/A</v>
      </c>
      <c r="AJ467" s="1" t="str">
        <f ca="1">_xlfn.TEXTAFTER(_xlfn.TEXTBEFORE(Table916[[#This Row],[type]],"-"&amp;Table916[[#This Row],[rxn-no-enz]]),"RXN-")</f>
        <v>PMANM_c_REV</v>
      </c>
      <c r="AK467" s="1" t="e">
        <f>_xlfn.TEXTBEFORE(Table916[[#This Row],[type]],"_",-1)</f>
        <v>#N/A</v>
      </c>
      <c r="AN467" t="s">
        <v>3253</v>
      </c>
      <c r="AO467" t="s">
        <v>2778</v>
      </c>
      <c r="AP467" s="3">
        <v>3.8052067127098999E-5</v>
      </c>
      <c r="AQ467" t="str">
        <f>_xlfn.TEXTBEFORE(Table17[[#This Row],[rxn]],"-",-1)</f>
        <v>RXN-PPPG9t_c_m_FWD</v>
      </c>
    </row>
    <row r="468" spans="13:43" ht="17" x14ac:dyDescent="0.25">
      <c r="M468" t="s">
        <v>5271</v>
      </c>
      <c r="N468">
        <v>1844.1321598811301</v>
      </c>
      <c r="P468" s="4"/>
      <c r="T468"/>
      <c r="AB468" s="7" t="s">
        <v>11296</v>
      </c>
      <c r="AC468" s="7" t="str">
        <f>_xlfn.TEXTBEFORE(Table815[[#This Row],[raw]]," ")</f>
        <v>ENZLOAD-GF6PTA_c_FWD-rt3731</v>
      </c>
      <c r="AD468" s="7">
        <f>_xlfn.NUMBERVALUE(_xlfn.TEXTAFTER(Table815[[#This Row],[raw]]," "))</f>
        <v>0</v>
      </c>
      <c r="AF468" s="1" t="s">
        <v>3235</v>
      </c>
      <c r="AG468" s="1" t="s">
        <v>2778</v>
      </c>
      <c r="AH468" s="9">
        <v>2.2233924732468E-5</v>
      </c>
      <c r="AI468" s="1" t="e">
        <f>_xlfn.TEXTAFTER(Table916[[#This Row],[type]],"-",-1)</f>
        <v>#N/A</v>
      </c>
      <c r="AJ468" s="1" t="str">
        <f ca="1">_xlfn.TEXTAFTER(_xlfn.TEXTBEFORE(Table916[[#This Row],[type]],"-"&amp;Table916[[#This Row],[rxn-no-enz]]),"RXN-")</f>
        <v>PMDPHT_c_FWD</v>
      </c>
      <c r="AK468" s="1" t="e">
        <f>_xlfn.TEXTBEFORE(Table916[[#This Row],[type]],"_",-1)</f>
        <v>#N/A</v>
      </c>
      <c r="AN468" t="s">
        <v>3254</v>
      </c>
      <c r="AO468" t="s">
        <v>2778</v>
      </c>
      <c r="AP468" s="3">
        <v>1.9026033563549001E-5</v>
      </c>
      <c r="AQ468" t="str">
        <f>_xlfn.TEXTBEFORE(Table17[[#This Row],[rxn]],"-",-1)</f>
        <v>RXN-PPPGO_m_FWD</v>
      </c>
    </row>
    <row r="469" spans="13:43" ht="17" x14ac:dyDescent="0.25">
      <c r="M469" t="s">
        <v>5278</v>
      </c>
      <c r="N469">
        <v>1844.1321598811301</v>
      </c>
      <c r="P469" s="4"/>
      <c r="T469"/>
      <c r="AB469" s="7" t="s">
        <v>11297</v>
      </c>
      <c r="AC469" s="7" t="str">
        <f>_xlfn.TEXTBEFORE(Table815[[#This Row],[raw]]," ")</f>
        <v>ENZLOAD-GGTT_l_FWD-rt4281</v>
      </c>
      <c r="AD469" s="7">
        <f>_xlfn.NUMBERVALUE(_xlfn.TEXTAFTER(Table815[[#This Row],[raw]]," "))</f>
        <v>1.0145873568265699E-9</v>
      </c>
      <c r="AF469" s="1" t="s">
        <v>3236</v>
      </c>
      <c r="AG469" s="1" t="s">
        <v>2778</v>
      </c>
      <c r="AH469" s="1">
        <v>4.5746089731990803E-3</v>
      </c>
      <c r="AI469" s="1" t="e">
        <f>_xlfn.TEXTAFTER(Table916[[#This Row],[type]],"-",-1)</f>
        <v>#N/A</v>
      </c>
      <c r="AJ469" s="1" t="str">
        <f ca="1">_xlfn.TEXTAFTER(_xlfn.TEXTBEFORE(Table916[[#This Row],[type]],"-"&amp;Table916[[#This Row],[rxn-no-enz]]),"RXN-")</f>
        <v>PMEMT_rm_FWD</v>
      </c>
      <c r="AK469" s="1" t="e">
        <f>_xlfn.TEXTBEFORE(Table916[[#This Row],[type]],"_",-1)</f>
        <v>#N/A</v>
      </c>
      <c r="AN469" t="s">
        <v>3255</v>
      </c>
      <c r="AO469" t="s">
        <v>2778</v>
      </c>
      <c r="AP469">
        <v>8.1828650203418195E-3</v>
      </c>
      <c r="AQ469" t="str">
        <f>_xlfn.TEXTBEFORE(Table17[[#This Row],[rxn]],"-",-1)</f>
        <v>RXN-PPTT_l_FWD</v>
      </c>
    </row>
    <row r="470" spans="13:43" ht="17" x14ac:dyDescent="0.25">
      <c r="M470" t="s">
        <v>5307</v>
      </c>
      <c r="N470">
        <v>1844.1321598811301</v>
      </c>
      <c r="P470" s="4"/>
      <c r="T470"/>
      <c r="AB470" s="7" t="s">
        <v>11298</v>
      </c>
      <c r="AC470" s="7" t="str">
        <f>_xlfn.TEXTBEFORE(Table815[[#This Row],[raw]]," ")</f>
        <v>ENZLOAD-GHMT2r_c_FWD-rt1299</v>
      </c>
      <c r="AD470" s="7">
        <f>_xlfn.NUMBERVALUE(_xlfn.TEXTAFTER(Table815[[#This Row],[raw]]," "))</f>
        <v>1.75008498409071E-6</v>
      </c>
      <c r="AF470" s="1" t="s">
        <v>3237</v>
      </c>
      <c r="AG470" s="1" t="s">
        <v>2778</v>
      </c>
      <c r="AH470" s="1">
        <v>9.9433452151825794E-2</v>
      </c>
      <c r="AI470" s="1" t="e">
        <f>_xlfn.TEXTAFTER(Table916[[#This Row],[type]],"-",-1)</f>
        <v>#N/A</v>
      </c>
      <c r="AJ470" s="1" t="str">
        <f ca="1">_xlfn.TEXTAFTER(_xlfn.TEXTBEFORE(Table916[[#This Row],[type]],"-"&amp;Table916[[#This Row],[rxn-no-enz]]),"RXN-")</f>
        <v>PMEVK_c_FWD</v>
      </c>
      <c r="AK470" s="1" t="e">
        <f>_xlfn.TEXTBEFORE(Table916[[#This Row],[type]],"_",-1)</f>
        <v>#N/A</v>
      </c>
      <c r="AN470" t="s">
        <v>3256</v>
      </c>
      <c r="AO470" t="s">
        <v>2778</v>
      </c>
      <c r="AP470">
        <v>3.9919577191746602E-2</v>
      </c>
      <c r="AQ470" t="str">
        <f>_xlfn.TEXTBEFORE(Table17[[#This Row],[rxn]],"-",-1)</f>
        <v>RXN-PRAGSi_c_FWD</v>
      </c>
    </row>
    <row r="471" spans="13:43" ht="17" x14ac:dyDescent="0.25">
      <c r="M471" t="s">
        <v>5315</v>
      </c>
      <c r="N471">
        <v>1844.1321598811301</v>
      </c>
      <c r="P471" s="4"/>
      <c r="T471"/>
      <c r="AB471" s="7" t="s">
        <v>11299</v>
      </c>
      <c r="AC471" s="7" t="str">
        <f>_xlfn.TEXTBEFORE(Table815[[#This Row],[raw]]," ")</f>
        <v>ENZLOAD-GK1_c_FWD-rt3157</v>
      </c>
      <c r="AD471" s="7">
        <f>_xlfn.NUMBERVALUE(_xlfn.TEXTAFTER(Table815[[#This Row],[raw]]," "))</f>
        <v>5.8797136309814297E-7</v>
      </c>
      <c r="AF471" s="1" t="s">
        <v>3238</v>
      </c>
      <c r="AG471" s="1" t="s">
        <v>2778</v>
      </c>
      <c r="AH471" s="1">
        <v>4.1196898487948601E-3</v>
      </c>
      <c r="AI471" s="1" t="e">
        <f>_xlfn.TEXTAFTER(Table916[[#This Row],[type]],"-",-1)</f>
        <v>#N/A</v>
      </c>
      <c r="AJ471" s="1" t="str">
        <f ca="1">_xlfn.TEXTAFTER(_xlfn.TEXTBEFORE(Table916[[#This Row],[type]],"-"&amp;Table916[[#This Row],[rxn-no-enz]]),"RXN-")</f>
        <v>PMTCOAt_c_l_FWD</v>
      </c>
      <c r="AK471" s="1" t="e">
        <f>_xlfn.TEXTBEFORE(Table916[[#This Row],[type]],"_",-1)</f>
        <v>#N/A</v>
      </c>
      <c r="AN471" t="s">
        <v>3257</v>
      </c>
      <c r="AO471" t="s">
        <v>2778</v>
      </c>
      <c r="AP471">
        <v>1.2387130199597101E-2</v>
      </c>
      <c r="AQ471" t="str">
        <f>_xlfn.TEXTBEFORE(Table17[[#This Row],[rxn]],"-",-1)</f>
        <v>RXN-PRAIi_c_FWD</v>
      </c>
    </row>
    <row r="472" spans="13:43" ht="17" x14ac:dyDescent="0.25">
      <c r="M472" t="s">
        <v>5285</v>
      </c>
      <c r="N472">
        <v>1844.1321598811301</v>
      </c>
      <c r="P472" s="4"/>
      <c r="T472"/>
      <c r="AB472" s="7" t="s">
        <v>11300</v>
      </c>
      <c r="AC472" s="7" t="str">
        <f>_xlfn.TEXTBEFORE(Table815[[#This Row],[raw]]," ")</f>
        <v>ENZLOAD-GLCt_c_e_FWD-rt3556</v>
      </c>
      <c r="AD472" s="7">
        <f>_xlfn.NUMBERVALUE(_xlfn.TEXTAFTER(Table815[[#This Row],[raw]]," "))</f>
        <v>2.1120658955708401E-8</v>
      </c>
      <c r="AF472" s="1" t="s">
        <v>3239</v>
      </c>
      <c r="AG472" s="1" t="s">
        <v>2778</v>
      </c>
      <c r="AH472" s="1">
        <v>2.7859332476043099E-3</v>
      </c>
      <c r="AI472" s="1" t="e">
        <f>_xlfn.TEXTAFTER(Table916[[#This Row],[type]],"-",-1)</f>
        <v>#N/A</v>
      </c>
      <c r="AJ472" s="1" t="str">
        <f ca="1">_xlfn.TEXTAFTER(_xlfn.TEXTBEFORE(Table916[[#This Row],[type]],"-"&amp;Table916[[#This Row],[rxn-no-enz]]),"RXN-")</f>
        <v>PMTCOAt_c_r_FWD</v>
      </c>
      <c r="AK472" s="1" t="e">
        <f>_xlfn.TEXTBEFORE(Table916[[#This Row],[type]],"_",-1)</f>
        <v>#N/A</v>
      </c>
      <c r="AN472" t="s">
        <v>3258</v>
      </c>
      <c r="AO472" t="s">
        <v>2778</v>
      </c>
      <c r="AP472">
        <v>3.9919577191746602E-2</v>
      </c>
      <c r="AQ472" t="str">
        <f>_xlfn.TEXTBEFORE(Table17[[#This Row],[rxn]],"-",-1)</f>
        <v>RXN-PRAIS_c_FWD</v>
      </c>
    </row>
    <row r="473" spans="13:43" ht="17" x14ac:dyDescent="0.25">
      <c r="M473" t="s">
        <v>5299</v>
      </c>
      <c r="N473">
        <v>1844.1321598811301</v>
      </c>
      <c r="P473" s="4"/>
      <c r="T473"/>
      <c r="AB473" s="7" t="s">
        <v>11301</v>
      </c>
      <c r="AC473" s="7" t="str">
        <f>_xlfn.TEXTBEFORE(Table815[[#This Row],[raw]]," ")</f>
        <v>ENZLOAD-GLNS_c_FWD-rt3476</v>
      </c>
      <c r="AD473" s="7">
        <f>_xlfn.NUMBERVALUE(_xlfn.TEXTAFTER(Table815[[#This Row],[raw]]," "))</f>
        <v>1.18542386175061E-7</v>
      </c>
      <c r="AF473" s="1" t="s">
        <v>3240</v>
      </c>
      <c r="AG473" s="1" t="s">
        <v>2778</v>
      </c>
      <c r="AH473" s="1">
        <v>2.3805764944592601E-4</v>
      </c>
      <c r="AI473" s="1" t="e">
        <f>_xlfn.TEXTAFTER(Table916[[#This Row],[type]],"-",-1)</f>
        <v>#N/A</v>
      </c>
      <c r="AJ473" s="1" t="str">
        <f ca="1">_xlfn.TEXTAFTER(_xlfn.TEXTBEFORE(Table916[[#This Row],[type]],"-"&amp;Table916[[#This Row],[rxn-no-enz]]),"RXN-")</f>
        <v>PMTCOAt_c_rm_FWD</v>
      </c>
      <c r="AK473" s="1" t="e">
        <f>_xlfn.TEXTBEFORE(Table916[[#This Row],[type]],"_",-1)</f>
        <v>#N/A</v>
      </c>
      <c r="AN473" t="s">
        <v>3259</v>
      </c>
      <c r="AO473" t="s">
        <v>2778</v>
      </c>
      <c r="AP473">
        <v>1.9322831009468099E-2</v>
      </c>
      <c r="AQ473" t="str">
        <f>_xlfn.TEXTBEFORE(Table17[[#This Row],[rxn]],"-",-1)</f>
        <v>RXN-PRAMPC_c_FWD</v>
      </c>
    </row>
    <row r="474" spans="13:43" ht="17" x14ac:dyDescent="0.25">
      <c r="M474" t="s">
        <v>5264</v>
      </c>
      <c r="N474">
        <v>1844.1321598811301</v>
      </c>
      <c r="P474" s="4"/>
      <c r="T474"/>
      <c r="AB474" s="7" t="s">
        <v>11302</v>
      </c>
      <c r="AC474" s="7" t="str">
        <f>_xlfn.TEXTBEFORE(Table815[[#This Row],[raw]]," ")</f>
        <v>ENZLOAD-GLNTRS_c_FWD-rt5012</v>
      </c>
      <c r="AD474" s="7">
        <f>_xlfn.NUMBERVALUE(_xlfn.TEXTAFTER(Table815[[#This Row],[raw]]," "))</f>
        <v>1.6313656053535799E-7</v>
      </c>
      <c r="AF474" s="1" t="s">
        <v>3241</v>
      </c>
      <c r="AG474" s="1" t="s">
        <v>2778</v>
      </c>
      <c r="AH474" s="9">
        <v>1.1112763326699E-5</v>
      </c>
      <c r="AI474" s="1" t="e">
        <f>_xlfn.TEXTAFTER(Table916[[#This Row],[type]],"-",-1)</f>
        <v>#N/A</v>
      </c>
      <c r="AJ474" s="1" t="str">
        <f ca="1">_xlfn.TEXTAFTER(_xlfn.TEXTBEFORE(Table916[[#This Row],[type]],"-"&amp;Table916[[#This Row],[rxn-no-enz]]),"RXN-")</f>
        <v>PNTK_c_FWD</v>
      </c>
      <c r="AK474" s="1" t="e">
        <f>_xlfn.TEXTBEFORE(Table916[[#This Row],[type]],"_",-1)</f>
        <v>#N/A</v>
      </c>
      <c r="AN474" t="s">
        <v>3260</v>
      </c>
      <c r="AO474" t="s">
        <v>2778</v>
      </c>
      <c r="AP474">
        <v>3.9919577191746602E-2</v>
      </c>
      <c r="AQ474" t="str">
        <f>_xlfn.TEXTBEFORE(Table17[[#This Row],[rxn]],"-",-1)</f>
        <v>RXN-PRASCSi_c_FWD</v>
      </c>
    </row>
    <row r="475" spans="13:43" ht="17" x14ac:dyDescent="0.25">
      <c r="M475" t="s">
        <v>8121</v>
      </c>
      <c r="N475">
        <v>23.354356515548499</v>
      </c>
      <c r="P475" s="4"/>
      <c r="T475"/>
      <c r="AB475" s="7" t="s">
        <v>11303</v>
      </c>
      <c r="AC475" s="7" t="str">
        <f>_xlfn.TEXTBEFORE(Table815[[#This Row],[raw]]," ")</f>
        <v>ENZLOAD-GLU5K_c_FWD-rt6820</v>
      </c>
      <c r="AD475" s="7">
        <f>_xlfn.NUMBERVALUE(_xlfn.TEXTAFTER(Table815[[#This Row],[raw]]," "))</f>
        <v>4.0610598709980597E-8</v>
      </c>
      <c r="AF475" s="1" t="s">
        <v>3242</v>
      </c>
      <c r="AG475" s="1" t="s">
        <v>2778</v>
      </c>
      <c r="AH475" s="9">
        <v>1.1112763326699E-5</v>
      </c>
      <c r="AI475" s="1" t="e">
        <f>_xlfn.TEXTAFTER(Table916[[#This Row],[type]],"-",-1)</f>
        <v>#N/A</v>
      </c>
      <c r="AJ475" s="1" t="str">
        <f ca="1">_xlfn.TEXTAFTER(_xlfn.TEXTBEFORE(Table916[[#This Row],[type]],"-"&amp;Table916[[#This Row],[rxn-no-enz]]),"RXN-")</f>
        <v>PNTOtps_e_FWD</v>
      </c>
      <c r="AK475" s="1" t="e">
        <f>_xlfn.TEXTBEFORE(Table916[[#This Row],[type]],"_",-1)</f>
        <v>#N/A</v>
      </c>
      <c r="AN475" t="s">
        <v>3261</v>
      </c>
      <c r="AO475" t="s">
        <v>2778</v>
      </c>
      <c r="AP475">
        <v>1.9322831009468099E-2</v>
      </c>
      <c r="AQ475" t="str">
        <f>_xlfn.TEXTBEFORE(Table17[[#This Row],[rxn]],"-",-1)</f>
        <v>RXN-PRATPP_c_FWD</v>
      </c>
    </row>
    <row r="476" spans="13:43" ht="17" x14ac:dyDescent="0.25">
      <c r="M476" t="s">
        <v>4810</v>
      </c>
      <c r="N476">
        <v>691.54915179166596</v>
      </c>
      <c r="P476" s="4"/>
      <c r="T476"/>
      <c r="AB476" s="7" t="s">
        <v>11304</v>
      </c>
      <c r="AC476" s="7" t="str">
        <f>_xlfn.TEXTBEFORE(Table815[[#This Row],[raw]]," ")</f>
        <v>ENZLOAD-GLUDy_c_FWD-rt3880</v>
      </c>
      <c r="AD476" s="7">
        <f>_xlfn.NUMBERVALUE(_xlfn.TEXTAFTER(Table815[[#This Row],[raw]]," "))</f>
        <v>4.1048222646829401E-7</v>
      </c>
      <c r="AF476" s="1" t="s">
        <v>3243</v>
      </c>
      <c r="AG476" s="1" t="s">
        <v>2778</v>
      </c>
      <c r="AH476" s="1">
        <v>0.80401392335788002</v>
      </c>
      <c r="AI476" s="1" t="e">
        <f>_xlfn.TEXTAFTER(Table916[[#This Row],[type]],"-",-1)</f>
        <v>#N/A</v>
      </c>
      <c r="AJ476" s="1" t="str">
        <f ca="1">_xlfn.TEXTAFTER(_xlfn.TEXTBEFORE(Table916[[#This Row],[type]],"-"&amp;Table916[[#This Row],[rxn-no-enz]]),"RXN-")</f>
        <v>PPA_c_FWD</v>
      </c>
      <c r="AK476" s="1" t="e">
        <f>_xlfn.TEXTBEFORE(Table916[[#This Row],[type]],"_",-1)</f>
        <v>#N/A</v>
      </c>
      <c r="AN476" t="s">
        <v>3264</v>
      </c>
      <c r="AO476" t="s">
        <v>2778</v>
      </c>
      <c r="AP476">
        <v>8.1828650203418195E-3</v>
      </c>
      <c r="AQ476" t="str">
        <f>_xlfn.TEXTBEFORE(Table17[[#This Row],[rxn]],"-",-1)</f>
        <v>RXN-PRENT10_l_FWD</v>
      </c>
    </row>
    <row r="477" spans="13:43" ht="17" x14ac:dyDescent="0.25">
      <c r="M477" t="s">
        <v>6760</v>
      </c>
      <c r="N477">
        <v>691.54915179166596</v>
      </c>
      <c r="P477" s="4"/>
      <c r="T477"/>
      <c r="AB477" s="7" t="s">
        <v>11305</v>
      </c>
      <c r="AC477" s="7" t="str">
        <f>_xlfn.TEXTBEFORE(Table815[[#This Row],[raw]]," ")</f>
        <v>ENZLOAD-GLUPRT_c_FWD-rt6932</v>
      </c>
      <c r="AD477" s="7">
        <f>_xlfn.NUMBERVALUE(_xlfn.TEXTAFTER(Table815[[#This Row],[raw]]," "))</f>
        <v>1.3591674062895499E-7</v>
      </c>
      <c r="AF477" s="1" t="s">
        <v>3244</v>
      </c>
      <c r="AG477" s="1" t="s">
        <v>2778</v>
      </c>
      <c r="AH477" s="9">
        <v>1.1113102489918901E-5</v>
      </c>
      <c r="AI477" s="1" t="e">
        <f>_xlfn.TEXTAFTER(Table916[[#This Row],[type]],"-",-1)</f>
        <v>#N/A</v>
      </c>
      <c r="AJ477" s="1" t="str">
        <f ca="1">_xlfn.TEXTAFTER(_xlfn.TEXTBEFORE(Table916[[#This Row],[type]],"-"&amp;Table916[[#This Row],[rxn-no-enz]]),"RXN-")</f>
        <v>PPBNGD_c_FWD</v>
      </c>
      <c r="AK477" s="1" t="e">
        <f>_xlfn.TEXTBEFORE(Table916[[#This Row],[type]],"_",-1)</f>
        <v>#N/A</v>
      </c>
      <c r="AN477" t="s">
        <v>3265</v>
      </c>
      <c r="AO477" t="s">
        <v>2778</v>
      </c>
      <c r="AP477">
        <v>8.1828650203418195E-3</v>
      </c>
      <c r="AQ477" t="str">
        <f>_xlfn.TEXTBEFORE(Table17[[#This Row],[rxn]],"-",-1)</f>
        <v>RXN-PRENT11_l_FWD</v>
      </c>
    </row>
    <row r="478" spans="13:43" ht="17" x14ac:dyDescent="0.25">
      <c r="M478" t="s">
        <v>5294</v>
      </c>
      <c r="N478">
        <v>23.7646263897566</v>
      </c>
      <c r="P478" s="4"/>
      <c r="T478"/>
      <c r="AB478" s="7" t="s">
        <v>11306</v>
      </c>
      <c r="AC478" s="7" t="str">
        <f>_xlfn.TEXTBEFORE(Table815[[#This Row],[raw]]," ")</f>
        <v>ENZLOAD-GLUt_c_m_FWD-rt8431</v>
      </c>
      <c r="AD478" s="7">
        <f>_xlfn.NUMBERVALUE(_xlfn.TEXTAFTER(Table815[[#This Row],[raw]]," "))</f>
        <v>7.7809699882783601E-8</v>
      </c>
      <c r="AF478" s="1" t="s">
        <v>3245</v>
      </c>
      <c r="AG478" s="1" t="s">
        <v>2778</v>
      </c>
      <c r="AH478" s="9">
        <v>4.4452409959675E-5</v>
      </c>
      <c r="AI478" s="1" t="e">
        <f>_xlfn.TEXTAFTER(Table916[[#This Row],[type]],"-",-1)</f>
        <v>#N/A</v>
      </c>
      <c r="AJ478" s="1" t="str">
        <f ca="1">_xlfn.TEXTAFTER(_xlfn.TEXTBEFORE(Table916[[#This Row],[type]],"-"&amp;Table916[[#This Row],[rxn-no-enz]]),"RXN-")</f>
        <v>PPBNGS_1_c_FWD</v>
      </c>
      <c r="AK478" s="1" t="e">
        <f>_xlfn.TEXTBEFORE(Table916[[#This Row],[type]],"_",-1)</f>
        <v>#N/A</v>
      </c>
      <c r="AN478" t="s">
        <v>3266</v>
      </c>
      <c r="AO478" t="s">
        <v>2778</v>
      </c>
      <c r="AP478">
        <v>8.1828650203418195E-3</v>
      </c>
      <c r="AQ478" t="str">
        <f>_xlfn.TEXTBEFORE(Table17[[#This Row],[rxn]],"-",-1)</f>
        <v>RXN-PRENT12_l_FWD</v>
      </c>
    </row>
    <row r="479" spans="13:43" ht="17" x14ac:dyDescent="0.25">
      <c r="M479" t="s">
        <v>5273</v>
      </c>
      <c r="N479">
        <v>23.7646263897566</v>
      </c>
      <c r="P479" s="4"/>
      <c r="T479"/>
      <c r="AB479" s="7" t="s">
        <v>11307</v>
      </c>
      <c r="AC479" s="7" t="str">
        <f>_xlfn.TEXTBEFORE(Table815[[#This Row],[raw]]," ")</f>
        <v>ENZLOAD-GLUTRS_c_FWD-rt2385</v>
      </c>
      <c r="AD479" s="7">
        <f>_xlfn.NUMBERVALUE(_xlfn.TEXTAFTER(Table815[[#This Row],[raw]]," "))</f>
        <v>2.7404512508722702E-7</v>
      </c>
      <c r="AF479" s="1" t="s">
        <v>3246</v>
      </c>
      <c r="AG479" s="1" t="s">
        <v>2778</v>
      </c>
      <c r="AH479" s="9">
        <v>1.1112763326699E-5</v>
      </c>
      <c r="AI479" s="1" t="e">
        <f>_xlfn.TEXTAFTER(Table916[[#This Row],[type]],"-",-1)</f>
        <v>#N/A</v>
      </c>
      <c r="AJ479" s="1" t="str">
        <f ca="1">_xlfn.TEXTAFTER(_xlfn.TEXTBEFORE(Table916[[#This Row],[type]],"-"&amp;Table916[[#This Row],[rxn-no-enz]]),"RXN-")</f>
        <v>PPCDC_c_FWD</v>
      </c>
      <c r="AK479" s="1" t="e">
        <f>_xlfn.TEXTBEFORE(Table916[[#This Row],[type]],"_",-1)</f>
        <v>#N/A</v>
      </c>
      <c r="AN479" t="s">
        <v>3267</v>
      </c>
      <c r="AO479" t="s">
        <v>2778</v>
      </c>
      <c r="AP479">
        <v>8.1828650203418195E-3</v>
      </c>
      <c r="AQ479" t="str">
        <f>_xlfn.TEXTBEFORE(Table17[[#This Row],[rxn]],"-",-1)</f>
        <v>RXN-PRENT13_l_FWD</v>
      </c>
    </row>
    <row r="480" spans="13:43" ht="17" x14ac:dyDescent="0.25">
      <c r="M480" t="s">
        <v>5280</v>
      </c>
      <c r="N480">
        <v>23.7646263897566</v>
      </c>
      <c r="P480" s="4"/>
      <c r="T480"/>
      <c r="AB480" s="7" t="s">
        <v>11308</v>
      </c>
      <c r="AC480" s="7" t="str">
        <f>_xlfn.TEXTBEFORE(Table815[[#This Row],[raw]]," ")</f>
        <v>ENZLOAD-GLYCL_m_FWD-GCV123LPD1</v>
      </c>
      <c r="AD480" s="7">
        <f>_xlfn.NUMBERVALUE(_xlfn.TEXTAFTER(Table815[[#This Row],[raw]]," "))</f>
        <v>2.6066119818571198E-7</v>
      </c>
      <c r="AF480" s="1" t="s">
        <v>3247</v>
      </c>
      <c r="AG480" s="1" t="s">
        <v>2778</v>
      </c>
      <c r="AH480" s="1">
        <v>2.6060254486660099E-2</v>
      </c>
      <c r="AI480" s="1" t="e">
        <f>_xlfn.TEXTAFTER(Table916[[#This Row],[type]],"-",-1)</f>
        <v>#N/A</v>
      </c>
      <c r="AJ480" s="1" t="str">
        <f ca="1">_xlfn.TEXTAFTER(_xlfn.TEXTBEFORE(Table916[[#This Row],[type]],"-"&amp;Table916[[#This Row],[rxn-no-enz]]),"RXN-")</f>
        <v>PPIt_c_l_REV</v>
      </c>
      <c r="AK480" s="1" t="e">
        <f>_xlfn.TEXTBEFORE(Table916[[#This Row],[type]],"_",-1)</f>
        <v>#N/A</v>
      </c>
      <c r="AN480" t="s">
        <v>3268</v>
      </c>
      <c r="AO480" t="s">
        <v>2778</v>
      </c>
      <c r="AP480">
        <v>7.2736577958593899E-3</v>
      </c>
      <c r="AQ480" t="str">
        <f>_xlfn.TEXTBEFORE(Table17[[#This Row],[rxn]],"-",-1)</f>
        <v>RXN-PRENT14_l_FWD</v>
      </c>
    </row>
    <row r="481" spans="13:43" ht="17" x14ac:dyDescent="0.25">
      <c r="M481" t="s">
        <v>5309</v>
      </c>
      <c r="N481">
        <v>23.7646263897566</v>
      </c>
      <c r="P481" s="4"/>
      <c r="T481"/>
      <c r="AB481" s="7" t="s">
        <v>11309</v>
      </c>
      <c r="AC481" s="7" t="str">
        <f>_xlfn.TEXTBEFORE(Table815[[#This Row],[raw]]," ")</f>
        <v>ENZLOAD-GLYK_c_FWD-rt2654</v>
      </c>
      <c r="AD481" s="7">
        <f>_xlfn.NUMBERVALUE(_xlfn.TEXTAFTER(Table815[[#This Row],[raw]]," "))</f>
        <v>9.1882566140004306E-8</v>
      </c>
      <c r="AF481" s="1" t="s">
        <v>3248</v>
      </c>
      <c r="AG481" s="1" t="s">
        <v>2778</v>
      </c>
      <c r="AH481" s="9">
        <v>1.1112597611966899E-5</v>
      </c>
      <c r="AI481" s="1" t="e">
        <f>_xlfn.TEXTAFTER(Table916[[#This Row],[type]],"-",-1)</f>
        <v>#N/A</v>
      </c>
      <c r="AJ481" s="1" t="str">
        <f ca="1">_xlfn.TEXTAFTER(_xlfn.TEXTBEFORE(Table916[[#This Row],[type]],"-"&amp;Table916[[#This Row],[rxn-no-enz]]),"RXN-")</f>
        <v>PPIt_c_m_REV</v>
      </c>
      <c r="AK481" s="1" t="e">
        <f>_xlfn.TEXTBEFORE(Table916[[#This Row],[type]],"_",-1)</f>
        <v>#N/A</v>
      </c>
      <c r="AN481" t="s">
        <v>3269</v>
      </c>
      <c r="AO481" t="s">
        <v>2778</v>
      </c>
      <c r="AP481">
        <v>6.3644505713769698E-3</v>
      </c>
      <c r="AQ481" t="str">
        <f>_xlfn.TEXTBEFORE(Table17[[#This Row],[rxn]],"-",-1)</f>
        <v>RXN-PRENT15_l_FWD</v>
      </c>
    </row>
    <row r="482" spans="13:43" ht="17" x14ac:dyDescent="0.25">
      <c r="M482" t="s">
        <v>5317</v>
      </c>
      <c r="N482">
        <v>23.7646263897566</v>
      </c>
      <c r="P482" s="4"/>
      <c r="T482"/>
      <c r="AB482" s="7" t="s">
        <v>11310</v>
      </c>
      <c r="AC482" s="7" t="str">
        <f>_xlfn.TEXTBEFORE(Table815[[#This Row],[raw]]," ")</f>
        <v>ENZLOAD-GLYt_c_m_FWD-rt0066</v>
      </c>
      <c r="AD482" s="7">
        <f>_xlfn.NUMBERVALUE(_xlfn.TEXTAFTER(Table815[[#This Row],[raw]]," "))</f>
        <v>1.48410305064765E-8</v>
      </c>
      <c r="AF482" s="1" t="s">
        <v>3249</v>
      </c>
      <c r="AG482" s="1" t="s">
        <v>2778</v>
      </c>
      <c r="AH482" s="1">
        <v>1.7159404134580999E-2</v>
      </c>
      <c r="AI482" s="1" t="e">
        <f>_xlfn.TEXTAFTER(Table916[[#This Row],[type]],"-",-1)</f>
        <v>#N/A</v>
      </c>
      <c r="AJ482" s="1" t="str">
        <f ca="1">_xlfn.TEXTAFTER(_xlfn.TEXTBEFORE(Table916[[#This Row],[type]],"-"&amp;Table916[[#This Row],[rxn-no-enz]]),"RXN-")</f>
        <v>PPIt_c_rm_REV</v>
      </c>
      <c r="AK482" s="1" t="e">
        <f>_xlfn.TEXTBEFORE(Table916[[#This Row],[type]],"_",-1)</f>
        <v>#N/A</v>
      </c>
      <c r="AN482" t="s">
        <v>3270</v>
      </c>
      <c r="AO482" t="s">
        <v>2778</v>
      </c>
      <c r="AP482">
        <v>5.4552433468945498E-3</v>
      </c>
      <c r="AQ482" t="str">
        <f>_xlfn.TEXTBEFORE(Table17[[#This Row],[rxn]],"-",-1)</f>
        <v>RXN-PRENT16_l_FWD</v>
      </c>
    </row>
    <row r="483" spans="13:43" ht="17" x14ac:dyDescent="0.25">
      <c r="M483" t="s">
        <v>5287</v>
      </c>
      <c r="N483">
        <v>23.7646263897566</v>
      </c>
      <c r="P483" s="4"/>
      <c r="T483"/>
      <c r="AB483" s="7" t="s">
        <v>11311</v>
      </c>
      <c r="AC483" s="7" t="str">
        <f>_xlfn.TEXTBEFORE(Table815[[#This Row],[raw]]," ")</f>
        <v>ENZLOAD-GLYTRS_c_FWD-rt7136</v>
      </c>
      <c r="AD483" s="7">
        <f>_xlfn.NUMBERVALUE(_xlfn.TEXTAFTER(Table815[[#This Row],[raw]]," "))</f>
        <v>3.98161349993895E-7</v>
      </c>
      <c r="AF483" s="1" t="s">
        <v>3250</v>
      </c>
      <c r="AG483" s="1" t="s">
        <v>2778</v>
      </c>
      <c r="AH483" s="9">
        <v>1.1112763326699E-5</v>
      </c>
      <c r="AI483" s="1" t="e">
        <f>_xlfn.TEXTAFTER(Table916[[#This Row],[type]],"-",-1)</f>
        <v>#N/A</v>
      </c>
      <c r="AJ483" s="1" t="str">
        <f ca="1">_xlfn.TEXTAFTER(_xlfn.TEXTBEFORE(Table916[[#This Row],[type]],"-"&amp;Table916[[#This Row],[rxn-no-enz]]),"RXN-")</f>
        <v>PPNCL2_c_FWD</v>
      </c>
      <c r="AK483" s="1" t="e">
        <f>_xlfn.TEXTBEFORE(Table916[[#This Row],[type]],"_",-1)</f>
        <v>#N/A</v>
      </c>
      <c r="AN483" t="s">
        <v>3271</v>
      </c>
      <c r="AO483" t="s">
        <v>2778</v>
      </c>
      <c r="AP483">
        <v>4.5460361224121202E-3</v>
      </c>
      <c r="AQ483" t="str">
        <f>_xlfn.TEXTBEFORE(Table17[[#This Row],[rxn]],"-",-1)</f>
        <v>RXN-PRENT17_l_FWD</v>
      </c>
    </row>
    <row r="484" spans="13:43" ht="17" x14ac:dyDescent="0.25">
      <c r="M484" t="s">
        <v>5301</v>
      </c>
      <c r="N484">
        <v>23.7646263897566</v>
      </c>
      <c r="P484" s="4"/>
      <c r="T484"/>
      <c r="AB484" s="7" t="s">
        <v>11312</v>
      </c>
      <c r="AC484" s="7" t="str">
        <f>_xlfn.TEXTBEFORE(Table815[[#This Row],[raw]]," ")</f>
        <v>ENZLOAD-GMPS2_c_FWD-rt7388</v>
      </c>
      <c r="AD484" s="7">
        <f>_xlfn.NUMBERVALUE(_xlfn.TEXTAFTER(Table815[[#This Row],[raw]]," "))</f>
        <v>4.3327610665789598E-7</v>
      </c>
      <c r="AF484" s="1" t="s">
        <v>3251</v>
      </c>
      <c r="AG484" s="1" t="s">
        <v>2778</v>
      </c>
      <c r="AH484" s="1">
        <v>7.5256923245589297E-3</v>
      </c>
      <c r="AI484" s="1" t="e">
        <f>_xlfn.TEXTAFTER(Table916[[#This Row],[type]],"-",-1)</f>
        <v>#N/A</v>
      </c>
      <c r="AJ484" s="1" t="str">
        <f ca="1">_xlfn.TEXTAFTER(_xlfn.TEXTBEFORE(Table916[[#This Row],[type]],"-"&amp;Table916[[#This Row],[rxn-no-enz]]),"RXN-")</f>
        <v>PPND2_c_FWD</v>
      </c>
      <c r="AK484" s="1" t="e">
        <f>_xlfn.TEXTBEFORE(Table916[[#This Row],[type]],"_",-1)</f>
        <v>#N/A</v>
      </c>
      <c r="AN484" t="s">
        <v>3272</v>
      </c>
      <c r="AO484" t="s">
        <v>2778</v>
      </c>
      <c r="AP484">
        <v>3.6368288979296902E-3</v>
      </c>
      <c r="AQ484" t="str">
        <f>_xlfn.TEXTBEFORE(Table17[[#This Row],[rxn]],"-",-1)</f>
        <v>RXN-PRENT18_l_FWD</v>
      </c>
    </row>
    <row r="485" spans="13:43" ht="17" x14ac:dyDescent="0.25">
      <c r="M485" t="s">
        <v>5266</v>
      </c>
      <c r="N485">
        <v>23.7646263897566</v>
      </c>
      <c r="P485" s="4"/>
      <c r="T485"/>
      <c r="AB485" s="7" t="s">
        <v>11313</v>
      </c>
      <c r="AC485" s="7" t="str">
        <f>_xlfn.TEXTBEFORE(Table815[[#This Row],[raw]]," ")</f>
        <v>ENZLOAD-GPIA1_c_FWD-GPIA1CPLX1</v>
      </c>
      <c r="AD485" s="7">
        <f>_xlfn.NUMBERVALUE(_xlfn.TEXTAFTER(Table815[[#This Row],[raw]]," "))</f>
        <v>0</v>
      </c>
      <c r="AF485" s="1" t="s">
        <v>3252</v>
      </c>
      <c r="AG485" s="1" t="s">
        <v>2778</v>
      </c>
      <c r="AH485" s="1">
        <v>1.1386089412391999E-2</v>
      </c>
      <c r="AI485" s="1" t="e">
        <f>_xlfn.TEXTAFTER(Table916[[#This Row],[type]],"-",-1)</f>
        <v>#N/A</v>
      </c>
      <c r="AJ485" s="1" t="str">
        <f ca="1">_xlfn.TEXTAFTER(_xlfn.TEXTBEFORE(Table916[[#This Row],[type]],"-"&amp;Table916[[#This Row],[rxn-no-enz]]),"RXN-")</f>
        <v>PPNDH_c_FWD</v>
      </c>
      <c r="AK485" s="1" t="e">
        <f>_xlfn.TEXTBEFORE(Table916[[#This Row],[type]],"_",-1)</f>
        <v>#N/A</v>
      </c>
      <c r="AN485" t="s">
        <v>3273</v>
      </c>
      <c r="AO485" t="s">
        <v>2778</v>
      </c>
      <c r="AP485">
        <v>2.7276216734472701E-3</v>
      </c>
      <c r="AQ485" t="str">
        <f>_xlfn.TEXTBEFORE(Table17[[#This Row],[rxn]],"-",-1)</f>
        <v>RXN-PRENT19_l_FWD</v>
      </c>
    </row>
    <row r="486" spans="13:43" ht="17" x14ac:dyDescent="0.25">
      <c r="M486" t="s">
        <v>7817</v>
      </c>
      <c r="N486">
        <v>999.07721322795805</v>
      </c>
      <c r="P486" s="4"/>
      <c r="T486"/>
      <c r="AB486" s="7" t="s">
        <v>11314</v>
      </c>
      <c r="AC486" s="7" t="str">
        <f>_xlfn.TEXTBEFORE(Table815[[#This Row],[raw]]," ")</f>
        <v>ENZLOAD-GPIA10a_r_FWD-rt5724</v>
      </c>
      <c r="AD486" s="7">
        <f>_xlfn.NUMBERVALUE(_xlfn.TEXTAFTER(Table815[[#This Row],[raw]]," "))</f>
        <v>0</v>
      </c>
      <c r="AF486" s="1" t="s">
        <v>3253</v>
      </c>
      <c r="AG486" s="1" t="s">
        <v>2778</v>
      </c>
      <c r="AH486" s="9">
        <v>1.1112597611966899E-5</v>
      </c>
      <c r="AI486" s="1" t="e">
        <f>_xlfn.TEXTAFTER(Table916[[#This Row],[type]],"-",-1)</f>
        <v>#N/A</v>
      </c>
      <c r="AJ486" s="1" t="str">
        <f ca="1">_xlfn.TEXTAFTER(_xlfn.TEXTBEFORE(Table916[[#This Row],[type]],"-"&amp;Table916[[#This Row],[rxn-no-enz]]),"RXN-")</f>
        <v>PPPG9t_c_m_FWD</v>
      </c>
      <c r="AK486" s="1" t="e">
        <f>_xlfn.TEXTBEFORE(Table916[[#This Row],[type]],"_",-1)</f>
        <v>#N/A</v>
      </c>
      <c r="AN486" t="s">
        <v>3274</v>
      </c>
      <c r="AO486" t="s">
        <v>2778</v>
      </c>
      <c r="AP486">
        <v>1.8184144489648401E-3</v>
      </c>
      <c r="AQ486" t="str">
        <f>_xlfn.TEXTBEFORE(Table17[[#This Row],[rxn]],"-",-1)</f>
        <v>RXN-PRENT20_l_FWD</v>
      </c>
    </row>
    <row r="487" spans="13:43" ht="17" x14ac:dyDescent="0.25">
      <c r="M487" t="s">
        <v>5653</v>
      </c>
      <c r="N487">
        <v>236.852646071073</v>
      </c>
      <c r="P487" s="4"/>
      <c r="T487"/>
      <c r="AB487" s="7" t="s">
        <v>11315</v>
      </c>
      <c r="AC487" s="7" t="str">
        <f>_xlfn.TEXTBEFORE(Table815[[#This Row],[raw]]," ")</f>
        <v>ENZLOAD-GPIA2_c_FWD-rt1519</v>
      </c>
      <c r="AD487" s="7">
        <f>_xlfn.NUMBERVALUE(_xlfn.TEXTAFTER(Table815[[#This Row],[raw]]," "))</f>
        <v>5.2815150311570602E-8</v>
      </c>
      <c r="AF487" s="1" t="s">
        <v>3254</v>
      </c>
      <c r="AG487" s="1" t="s">
        <v>2778</v>
      </c>
      <c r="AH487" s="9">
        <v>5.5562988059840002E-6</v>
      </c>
      <c r="AI487" s="1" t="e">
        <f>_xlfn.TEXTAFTER(Table916[[#This Row],[type]],"-",-1)</f>
        <v>#N/A</v>
      </c>
      <c r="AJ487" s="1" t="str">
        <f ca="1">_xlfn.TEXTAFTER(_xlfn.TEXTBEFORE(Table916[[#This Row],[type]],"-"&amp;Table916[[#This Row],[rxn-no-enz]]),"RXN-")</f>
        <v>PPPGO_m_FWD</v>
      </c>
      <c r="AK487" s="1" t="e">
        <f>_xlfn.TEXTBEFORE(Table916[[#This Row],[type]],"_",-1)</f>
        <v>#N/A</v>
      </c>
      <c r="AN487" t="s">
        <v>3275</v>
      </c>
      <c r="AO487" t="s">
        <v>2778</v>
      </c>
      <c r="AP487">
        <v>9.0920722448242395E-4</v>
      </c>
      <c r="AQ487" t="str">
        <f>_xlfn.TEXTBEFORE(Table17[[#This Row],[rxn]],"-",-1)</f>
        <v>RXN-PRENT21_l_FWD</v>
      </c>
    </row>
    <row r="488" spans="13:43" ht="17" x14ac:dyDescent="0.25">
      <c r="M488" t="s">
        <v>6950</v>
      </c>
      <c r="N488">
        <v>236.852646071073</v>
      </c>
      <c r="P488" s="4"/>
      <c r="T488"/>
      <c r="AB488" s="7" t="s">
        <v>11316</v>
      </c>
      <c r="AC488" s="7" t="str">
        <f>_xlfn.TEXTBEFORE(Table815[[#This Row],[raw]]," ")</f>
        <v>ENZLOAD-GPIA9a_r_FWD-rt4069</v>
      </c>
      <c r="AD488" s="7">
        <f>_xlfn.NUMBERVALUE(_xlfn.TEXTAFTER(Table815[[#This Row],[raw]]," "))</f>
        <v>5.8426148078694798E-9</v>
      </c>
      <c r="AF488" s="1" t="s">
        <v>3255</v>
      </c>
      <c r="AG488" s="1" t="s">
        <v>2778</v>
      </c>
      <c r="AH488" s="1">
        <v>1.72278869137766E-3</v>
      </c>
      <c r="AI488" s="1" t="e">
        <f>_xlfn.TEXTAFTER(Table916[[#This Row],[type]],"-",-1)</f>
        <v>#N/A</v>
      </c>
      <c r="AJ488" s="1" t="str">
        <f ca="1">_xlfn.TEXTAFTER(_xlfn.TEXTBEFORE(Table916[[#This Row],[type]],"-"&amp;Table916[[#This Row],[rxn-no-enz]]),"RXN-")</f>
        <v>PPTT_l_FWD</v>
      </c>
      <c r="AK488" s="1" t="e">
        <f>_xlfn.TEXTBEFORE(Table916[[#This Row],[type]],"_",-1)</f>
        <v>#N/A</v>
      </c>
      <c r="AN488" t="s">
        <v>3276</v>
      </c>
      <c r="AO488" t="s">
        <v>2778</v>
      </c>
      <c r="AP488">
        <v>8.1828650203418195E-3</v>
      </c>
      <c r="AQ488" t="str">
        <f>_xlfn.TEXTBEFORE(Table17[[#This Row],[rxn]],"-",-1)</f>
        <v>RXN-PRENT6_l_FWD</v>
      </c>
    </row>
    <row r="489" spans="13:43" ht="17" x14ac:dyDescent="0.25">
      <c r="M489" t="s">
        <v>5650</v>
      </c>
      <c r="N489">
        <v>236.852646071073</v>
      </c>
      <c r="P489" s="4"/>
      <c r="T489"/>
      <c r="AB489" s="7" t="s">
        <v>11317</v>
      </c>
      <c r="AC489" s="7" t="str">
        <f>_xlfn.TEXTBEFORE(Table815[[#This Row],[raw]]," ")</f>
        <v>ENZLOAD-GRTT_c_FWD-rt4576</v>
      </c>
      <c r="AD489" s="7">
        <f>_xlfn.NUMBERVALUE(_xlfn.TEXTAFTER(Table815[[#This Row],[raw]]," "))</f>
        <v>2.1889872379832499E-7</v>
      </c>
      <c r="AF489" s="1" t="s">
        <v>3256</v>
      </c>
      <c r="AG489" s="1" t="s">
        <v>2778</v>
      </c>
      <c r="AH489" s="1">
        <v>1.34550646213358E-2</v>
      </c>
      <c r="AI489" s="1" t="e">
        <f>_xlfn.TEXTAFTER(Table916[[#This Row],[type]],"-",-1)</f>
        <v>#N/A</v>
      </c>
      <c r="AJ489" s="1" t="str">
        <f ca="1">_xlfn.TEXTAFTER(_xlfn.TEXTBEFORE(Table916[[#This Row],[type]],"-"&amp;Table916[[#This Row],[rxn-no-enz]]),"RXN-")</f>
        <v>PRAGSi_c_FWD</v>
      </c>
      <c r="AK489" s="1" t="e">
        <f>_xlfn.TEXTBEFORE(Table916[[#This Row],[type]],"_",-1)</f>
        <v>#N/A</v>
      </c>
      <c r="AN489" t="s">
        <v>3277</v>
      </c>
      <c r="AO489" t="s">
        <v>2778</v>
      </c>
      <c r="AP489">
        <v>8.1828650203418195E-3</v>
      </c>
      <c r="AQ489" t="str">
        <f>_xlfn.TEXTBEFORE(Table17[[#This Row],[rxn]],"-",-1)</f>
        <v>RXN-PRENT7_l_FWD</v>
      </c>
    </row>
    <row r="490" spans="13:43" ht="17" x14ac:dyDescent="0.25">
      <c r="P490" s="4"/>
      <c r="T490"/>
      <c r="AB490" s="7" t="s">
        <v>11318</v>
      </c>
      <c r="AC490" s="7" t="str">
        <f>_xlfn.TEXTBEFORE(Table815[[#This Row],[raw]]," ")</f>
        <v>ENZLOAD-GTPCII2_c_FWD-rt4183</v>
      </c>
      <c r="AD490" s="7">
        <f>_xlfn.NUMBERVALUE(_xlfn.TEXTAFTER(Table815[[#This Row],[raw]]," "))</f>
        <v>5.4909730392378398E-8</v>
      </c>
      <c r="AF490" s="1" t="s">
        <v>3257</v>
      </c>
      <c r="AG490" s="1" t="s">
        <v>2778</v>
      </c>
      <c r="AH490" s="1">
        <v>4.3509804811225402E-3</v>
      </c>
      <c r="AI490" s="1" t="e">
        <f>_xlfn.TEXTAFTER(Table916[[#This Row],[type]],"-",-1)</f>
        <v>#N/A</v>
      </c>
      <c r="AJ490" s="1" t="str">
        <f ca="1">_xlfn.TEXTAFTER(_xlfn.TEXTBEFORE(Table916[[#This Row],[type]],"-"&amp;Table916[[#This Row],[rxn-no-enz]]),"RXN-")</f>
        <v>PRAIi_c_FWD</v>
      </c>
      <c r="AK490" s="1" t="e">
        <f>_xlfn.TEXTBEFORE(Table916[[#This Row],[type]],"_",-1)</f>
        <v>#N/A</v>
      </c>
      <c r="AN490" t="s">
        <v>3278</v>
      </c>
      <c r="AO490" t="s">
        <v>2778</v>
      </c>
      <c r="AP490">
        <v>8.1828650203418195E-3</v>
      </c>
      <c r="AQ490" t="str">
        <f>_xlfn.TEXTBEFORE(Table17[[#This Row],[rxn]],"-",-1)</f>
        <v>RXN-PRENT8_l_FWD</v>
      </c>
    </row>
    <row r="491" spans="13:43" ht="17" x14ac:dyDescent="0.25">
      <c r="P491" s="4"/>
      <c r="T491"/>
      <c r="AB491" s="7" t="s">
        <v>11319</v>
      </c>
      <c r="AC491" s="7" t="str">
        <f>_xlfn.TEXTBEFORE(Table815[[#This Row],[raw]]," ")</f>
        <v>ENZLOAD-HACNH_m_FWD-rt7648</v>
      </c>
      <c r="AD491" s="7">
        <f>_xlfn.NUMBERVALUE(_xlfn.TEXTAFTER(Table815[[#This Row],[raw]]," "))</f>
        <v>1.0898004660573801E-7</v>
      </c>
      <c r="AF491" s="1" t="s">
        <v>3258</v>
      </c>
      <c r="AG491" s="1" t="s">
        <v>2778</v>
      </c>
      <c r="AH491" s="1">
        <v>1.34550646213358E-2</v>
      </c>
      <c r="AI491" s="1" t="e">
        <f>_xlfn.TEXTAFTER(Table916[[#This Row],[type]],"-",-1)</f>
        <v>#N/A</v>
      </c>
      <c r="AJ491" s="1" t="str">
        <f ca="1">_xlfn.TEXTAFTER(_xlfn.TEXTBEFORE(Table916[[#This Row],[type]],"-"&amp;Table916[[#This Row],[rxn-no-enz]]),"RXN-")</f>
        <v>PRAIS_c_FWD</v>
      </c>
      <c r="AK491" s="1" t="e">
        <f>_xlfn.TEXTBEFORE(Table916[[#This Row],[type]],"_",-1)</f>
        <v>#N/A</v>
      </c>
      <c r="AN491" t="s">
        <v>3279</v>
      </c>
      <c r="AO491" t="s">
        <v>2778</v>
      </c>
      <c r="AP491">
        <v>8.1828650203418195E-3</v>
      </c>
      <c r="AQ491" t="str">
        <f>_xlfn.TEXTBEFORE(Table17[[#This Row],[rxn]],"-",-1)</f>
        <v>RXN-PRENT9_l_FWD</v>
      </c>
    </row>
    <row r="492" spans="13:43" ht="17" x14ac:dyDescent="0.25">
      <c r="P492" s="4"/>
      <c r="T492"/>
      <c r="AB492" s="7" t="s">
        <v>11320</v>
      </c>
      <c r="AC492" s="7" t="str">
        <f>_xlfn.TEXTBEFORE(Table815[[#This Row],[raw]]," ")</f>
        <v>ENZLOAD-HCITR_m_FWD-rt7648</v>
      </c>
      <c r="AD492" s="7">
        <f>_xlfn.NUMBERVALUE(_xlfn.TEXTAFTER(Table815[[#This Row],[raw]]," "))</f>
        <v>1.0898004660573801E-7</v>
      </c>
      <c r="AF492" s="1" t="s">
        <v>3259</v>
      </c>
      <c r="AG492" s="1" t="s">
        <v>2778</v>
      </c>
      <c r="AH492" s="1">
        <v>7.4007235656507698E-3</v>
      </c>
      <c r="AI492" s="1" t="e">
        <f>_xlfn.TEXTAFTER(Table916[[#This Row],[type]],"-",-1)</f>
        <v>#N/A</v>
      </c>
      <c r="AJ492" s="1" t="str">
        <f ca="1">_xlfn.TEXTAFTER(_xlfn.TEXTBEFORE(Table916[[#This Row],[type]],"-"&amp;Table916[[#This Row],[rxn-no-enz]]),"RXN-")</f>
        <v>PRAMPC_c_FWD</v>
      </c>
      <c r="AK492" s="1" t="e">
        <f>_xlfn.TEXTBEFORE(Table916[[#This Row],[type]],"_",-1)</f>
        <v>#N/A</v>
      </c>
      <c r="AN492" t="s">
        <v>3280</v>
      </c>
      <c r="AO492" t="s">
        <v>2778</v>
      </c>
      <c r="AP492">
        <v>3.9919577191746602E-2</v>
      </c>
      <c r="AQ492" t="str">
        <f>_xlfn.TEXTBEFORE(Table17[[#This Row],[rxn]],"-",-1)</f>
        <v>RXN-PRFGS_c_FWD</v>
      </c>
    </row>
    <row r="493" spans="13:43" ht="17" x14ac:dyDescent="0.25">
      <c r="P493" s="4"/>
      <c r="T493"/>
      <c r="AB493" s="7" t="s">
        <v>11321</v>
      </c>
      <c r="AC493" s="7" t="str">
        <f>_xlfn.TEXTBEFORE(Table815[[#This Row],[raw]]," ")</f>
        <v>ENZLOAD-HCITS_m_FWD-rt6488_m</v>
      </c>
      <c r="AD493" s="7">
        <f>_xlfn.NUMBERVALUE(_xlfn.TEXTAFTER(Table815[[#This Row],[raw]]," "))</f>
        <v>9.46700412615857E-7</v>
      </c>
      <c r="AF493" s="1" t="s">
        <v>3260</v>
      </c>
      <c r="AG493" s="1" t="s">
        <v>2778</v>
      </c>
      <c r="AH493" s="1">
        <v>1.34550646213358E-2</v>
      </c>
      <c r="AI493" s="1" t="e">
        <f>_xlfn.TEXTAFTER(Table916[[#This Row],[type]],"-",-1)</f>
        <v>#N/A</v>
      </c>
      <c r="AJ493" s="1" t="str">
        <f ca="1">_xlfn.TEXTAFTER(_xlfn.TEXTBEFORE(Table916[[#This Row],[type]],"-"&amp;Table916[[#This Row],[rxn-no-enz]]),"RXN-")</f>
        <v>PRASCSi_c_FWD</v>
      </c>
      <c r="AK493" s="1" t="e">
        <f>_xlfn.TEXTBEFORE(Table916[[#This Row],[type]],"_",-1)</f>
        <v>#N/A</v>
      </c>
      <c r="AN493" t="s">
        <v>3281</v>
      </c>
      <c r="AO493" t="s">
        <v>2778</v>
      </c>
      <c r="AP493">
        <v>1.9322831009468099E-2</v>
      </c>
      <c r="AQ493" t="str">
        <f>_xlfn.TEXTBEFORE(Table17[[#This Row],[rxn]],"-",-1)</f>
        <v>RXN-PRMICI_c_FWD</v>
      </c>
    </row>
    <row r="494" spans="13:43" ht="17" x14ac:dyDescent="0.25">
      <c r="P494" s="4"/>
      <c r="T494"/>
      <c r="AB494" s="7" t="s">
        <v>11322</v>
      </c>
      <c r="AC494" s="7" t="str">
        <f>_xlfn.TEXTBEFORE(Table815[[#This Row],[raw]]," ")</f>
        <v>ENZLOAD-HEMEOS_m_FWD-rt2735</v>
      </c>
      <c r="AD494" s="7">
        <f>_xlfn.NUMBERVALUE(_xlfn.TEXTAFTER(Table815[[#This Row],[raw]]," "))</f>
        <v>0</v>
      </c>
      <c r="AF494" s="1" t="s">
        <v>3261</v>
      </c>
      <c r="AG494" s="1" t="s">
        <v>2778</v>
      </c>
      <c r="AH494" s="1">
        <v>7.4007235656507698E-3</v>
      </c>
      <c r="AI494" s="1" t="e">
        <f>_xlfn.TEXTAFTER(Table916[[#This Row],[type]],"-",-1)</f>
        <v>#N/A</v>
      </c>
      <c r="AJ494" s="1" t="str">
        <f ca="1">_xlfn.TEXTAFTER(_xlfn.TEXTBEFORE(Table916[[#This Row],[type]],"-"&amp;Table916[[#This Row],[rxn-no-enz]]),"RXN-")</f>
        <v>PRATPP_c_FWD</v>
      </c>
      <c r="AK494" s="1" t="e">
        <f>_xlfn.TEXTBEFORE(Table916[[#This Row],[type]],"_",-1)</f>
        <v>#N/A</v>
      </c>
      <c r="AN494" t="s">
        <v>3282</v>
      </c>
      <c r="AO494" t="s">
        <v>2778</v>
      </c>
      <c r="AP494">
        <v>6.3370007715551901E-2</v>
      </c>
      <c r="AQ494" t="str">
        <f>_xlfn.TEXTBEFORE(Table17[[#This Row],[rxn]],"-",-1)</f>
        <v>RXN-PROTRS_c_FWD</v>
      </c>
    </row>
    <row r="495" spans="13:43" ht="17" x14ac:dyDescent="0.25">
      <c r="P495" s="4"/>
      <c r="T495"/>
      <c r="AB495" s="7" t="s">
        <v>11323</v>
      </c>
      <c r="AC495" s="7" t="str">
        <f>_xlfn.TEXTBEFORE(Table815[[#This Row],[raw]]," ")</f>
        <v>ENZLOAD-HEX1_c_FWD-rt3614</v>
      </c>
      <c r="AD495" s="7">
        <f>_xlfn.NUMBERVALUE(_xlfn.TEXTAFTER(Table815[[#This Row],[raw]]," "))</f>
        <v>4.6667451622531098E-7</v>
      </c>
      <c r="AF495" s="1" t="s">
        <v>3264</v>
      </c>
      <c r="AG495" s="1" t="s">
        <v>2778</v>
      </c>
      <c r="AH495" s="1">
        <v>1.72278869137766E-3</v>
      </c>
      <c r="AI495" s="1" t="e">
        <f>_xlfn.TEXTAFTER(Table916[[#This Row],[type]],"-",-1)</f>
        <v>#N/A</v>
      </c>
      <c r="AJ495" s="1" t="str">
        <f ca="1">_xlfn.TEXTAFTER(_xlfn.TEXTBEFORE(Table916[[#This Row],[type]],"-"&amp;Table916[[#This Row],[rxn-no-enz]]),"RXN-")</f>
        <v>PRENT10_l_FWD</v>
      </c>
      <c r="AK495" s="1" t="e">
        <f>_xlfn.TEXTBEFORE(Table916[[#This Row],[type]],"_",-1)</f>
        <v>#N/A</v>
      </c>
      <c r="AN495" t="s">
        <v>3283</v>
      </c>
      <c r="AO495" t="s">
        <v>2778</v>
      </c>
      <c r="AP495">
        <v>0.107426585000175</v>
      </c>
      <c r="AQ495" t="str">
        <f>_xlfn.TEXTBEFORE(Table17[[#This Row],[rxn]],"-",-1)</f>
        <v>RXN-PRPPS_c_FWD</v>
      </c>
    </row>
    <row r="496" spans="13:43" ht="17" x14ac:dyDescent="0.25">
      <c r="P496" s="4"/>
      <c r="T496"/>
      <c r="AB496" s="7" t="s">
        <v>11324</v>
      </c>
      <c r="AC496" s="7" t="str">
        <f>_xlfn.TEXTBEFORE(Table815[[#This Row],[raw]]," ")</f>
        <v>ENZLOAD-HICITD_m_FWD-rt2060</v>
      </c>
      <c r="AD496" s="7">
        <f>_xlfn.NUMBERVALUE(_xlfn.TEXTAFTER(Table815[[#This Row],[raw]]," "))</f>
        <v>7.6415702728957303E-7</v>
      </c>
      <c r="AF496" s="1" t="s">
        <v>3265</v>
      </c>
      <c r="AG496" s="1" t="s">
        <v>2778</v>
      </c>
      <c r="AH496" s="9">
        <v>1.72278869137766E-3</v>
      </c>
      <c r="AI496" s="1" t="e">
        <f>_xlfn.TEXTAFTER(Table916[[#This Row],[type]],"-",-1)</f>
        <v>#N/A</v>
      </c>
      <c r="AJ496" s="1" t="str">
        <f ca="1">_xlfn.TEXTAFTER(_xlfn.TEXTBEFORE(Table916[[#This Row],[type]],"-"&amp;Table916[[#This Row],[rxn-no-enz]]),"RXN-")</f>
        <v>PRENT11_l_FWD</v>
      </c>
      <c r="AK496" s="1" t="e">
        <f>_xlfn.TEXTBEFORE(Table916[[#This Row],[type]],"_",-1)</f>
        <v>#N/A</v>
      </c>
      <c r="AN496" t="s">
        <v>3284</v>
      </c>
      <c r="AO496" t="s">
        <v>2778</v>
      </c>
      <c r="AP496">
        <v>7.8232289533575805E-2</v>
      </c>
      <c r="AQ496" t="str">
        <f>_xlfn.TEXTBEFORE(Table17[[#This Row],[rxn]],"-",-1)</f>
        <v>RXN-PSCIT_c_FWD</v>
      </c>
    </row>
    <row r="497" spans="16:43" ht="17" x14ac:dyDescent="0.25">
      <c r="P497" s="4"/>
      <c r="T497"/>
      <c r="AB497" s="7" t="s">
        <v>11325</v>
      </c>
      <c r="AC497" s="7" t="str">
        <f>_xlfn.TEXTBEFORE(Table815[[#This Row],[raw]]," ")</f>
        <v>ENZLOAD-HISTD_c_FWD-rt3278</v>
      </c>
      <c r="AD497" s="7">
        <f>_xlfn.NUMBERVALUE(_xlfn.TEXTAFTER(Table815[[#This Row],[raw]]," "))</f>
        <v>4.4908672347281698E-8</v>
      </c>
      <c r="AF497" s="1" t="s">
        <v>3266</v>
      </c>
      <c r="AG497" s="1" t="s">
        <v>2778</v>
      </c>
      <c r="AH497" s="1">
        <v>1.72278869137766E-3</v>
      </c>
      <c r="AI497" s="1" t="e">
        <f>_xlfn.TEXTAFTER(Table916[[#This Row],[type]],"-",-1)</f>
        <v>#N/A</v>
      </c>
      <c r="AJ497" s="1" t="str">
        <f ca="1">_xlfn.TEXTAFTER(_xlfn.TEXTBEFORE(Table916[[#This Row],[type]],"-"&amp;Table916[[#This Row],[rxn-no-enz]]),"RXN-")</f>
        <v>PRENT12_l_FWD</v>
      </c>
      <c r="AK497" s="1" t="e">
        <f>_xlfn.TEXTBEFORE(Table916[[#This Row],[type]],"_",-1)</f>
        <v>#N/A</v>
      </c>
      <c r="AN497" t="s">
        <v>7810</v>
      </c>
      <c r="AO497" t="s">
        <v>2778</v>
      </c>
      <c r="AP497">
        <v>4.0679655932057697E-2</v>
      </c>
      <c r="AQ497" t="str">
        <f>_xlfn.TEXTBEFORE(Table17[[#This Row],[rxn]],"-",-1)</f>
        <v>RXN-PSD_mm_FWD</v>
      </c>
    </row>
    <row r="498" spans="16:43" ht="17" x14ac:dyDescent="0.25">
      <c r="P498" s="4"/>
      <c r="T498"/>
      <c r="AB498" s="7" t="s">
        <v>11326</v>
      </c>
      <c r="AC498" s="7" t="str">
        <f>_xlfn.TEXTBEFORE(Table815[[#This Row],[raw]]," ")</f>
        <v>ENZLOAD-HISTP_c_FWD-rt1838</v>
      </c>
      <c r="AD498" s="7">
        <f>_xlfn.NUMBERVALUE(_xlfn.TEXTAFTER(Table815[[#This Row],[raw]]," "))</f>
        <v>2.50606238905845E-8</v>
      </c>
      <c r="AF498" s="1" t="s">
        <v>3267</v>
      </c>
      <c r="AG498" s="1" t="s">
        <v>2778</v>
      </c>
      <c r="AH498" s="1">
        <v>1.72278869137766E-3</v>
      </c>
      <c r="AI498" s="1" t="e">
        <f>_xlfn.TEXTAFTER(Table916[[#This Row],[type]],"-",-1)</f>
        <v>#N/A</v>
      </c>
      <c r="AJ498" s="1" t="str">
        <f ca="1">_xlfn.TEXTAFTER(_xlfn.TEXTBEFORE(Table916[[#This Row],[type]],"-"&amp;Table916[[#This Row],[rxn-no-enz]]),"RXN-")</f>
        <v>PRENT13_l_FWD</v>
      </c>
      <c r="AK498" s="1" t="e">
        <f>_xlfn.TEXTBEFORE(Table916[[#This Row],[type]],"_",-1)</f>
        <v>#N/A</v>
      </c>
      <c r="AN498" t="s">
        <v>7816</v>
      </c>
      <c r="AO498" t="s">
        <v>2778</v>
      </c>
      <c r="AP498">
        <v>0.30276392848134598</v>
      </c>
      <c r="AQ498" t="str">
        <f>_xlfn.TEXTBEFORE(Table17[[#This Row],[rxn]],"-",-1)</f>
        <v>RXN-PSERT_c_FWD</v>
      </c>
    </row>
    <row r="499" spans="16:43" ht="17" x14ac:dyDescent="0.25">
      <c r="P499" s="4"/>
      <c r="T499"/>
      <c r="AB499" s="7" t="s">
        <v>11327</v>
      </c>
      <c r="AC499" s="7" t="str">
        <f>_xlfn.TEXTBEFORE(Table815[[#This Row],[raw]]," ")</f>
        <v>ENZLOAD-HISTRS_c_FWD-rt0207_c</v>
      </c>
      <c r="AD499" s="7">
        <f>_xlfn.NUMBERVALUE(_xlfn.TEXTAFTER(Table815[[#This Row],[raw]]," "))</f>
        <v>1.2447069605640399E-7</v>
      </c>
      <c r="AF499" s="1" t="s">
        <v>3268</v>
      </c>
      <c r="AG499" s="1" t="s">
        <v>2778</v>
      </c>
      <c r="AH499" s="1">
        <v>1.5313677256690299E-3</v>
      </c>
      <c r="AI499" s="1" t="e">
        <f>_xlfn.TEXTAFTER(Table916[[#This Row],[type]],"-",-1)</f>
        <v>#N/A</v>
      </c>
      <c r="AJ499" s="1" t="str">
        <f ca="1">_xlfn.TEXTAFTER(_xlfn.TEXTBEFORE(Table916[[#This Row],[type]],"-"&amp;Table916[[#This Row],[rxn-no-enz]]),"RXN-")</f>
        <v>PRENT14_l_FWD</v>
      </c>
      <c r="AK499" s="1" t="e">
        <f>_xlfn.TEXTBEFORE(Table916[[#This Row],[type]],"_",-1)</f>
        <v>#N/A</v>
      </c>
      <c r="AN499" t="s">
        <v>7817</v>
      </c>
      <c r="AO499" t="s">
        <v>2778</v>
      </c>
      <c r="AP499">
        <v>0.30276392848134598</v>
      </c>
      <c r="AQ499" t="str">
        <f>_xlfn.TEXTBEFORE(Table17[[#This Row],[rxn]],"-",-1)</f>
        <v>RXN-PSP_L_c_FWD</v>
      </c>
    </row>
    <row r="500" spans="16:43" ht="17" x14ac:dyDescent="0.25">
      <c r="P500" s="4"/>
      <c r="T500"/>
      <c r="AB500" s="7" t="s">
        <v>11328</v>
      </c>
      <c r="AC500" s="7" t="str">
        <f>_xlfn.TEXTBEFORE(Table815[[#This Row],[raw]]," ")</f>
        <v>ENZLOAD-HMGCOAR_c_FWD-rt1206</v>
      </c>
      <c r="AD500" s="7">
        <f>_xlfn.NUMBERVALUE(_xlfn.TEXTAFTER(Table815[[#This Row],[raw]]," "))</f>
        <v>3.2155099876212102E-8</v>
      </c>
      <c r="AF500" s="1" t="s">
        <v>3269</v>
      </c>
      <c r="AG500" s="1" t="s">
        <v>2778</v>
      </c>
      <c r="AH500" s="1">
        <v>1.3399467599604E-3</v>
      </c>
      <c r="AI500" s="1" t="e">
        <f>_xlfn.TEXTAFTER(Table916[[#This Row],[type]],"-",-1)</f>
        <v>#N/A</v>
      </c>
      <c r="AJ500" s="1" t="str">
        <f ca="1">_xlfn.TEXTAFTER(_xlfn.TEXTBEFORE(Table916[[#This Row],[type]],"-"&amp;Table916[[#This Row],[rxn-no-enz]]),"RXN-")</f>
        <v>PRENT15_l_FWD</v>
      </c>
      <c r="AK500" s="1" t="e">
        <f>_xlfn.TEXTBEFORE(Table916[[#This Row],[type]],"_",-1)</f>
        <v>#N/A</v>
      </c>
      <c r="AN500" t="s">
        <v>3286</v>
      </c>
      <c r="AO500" t="s">
        <v>2778</v>
      </c>
      <c r="AP500">
        <v>1.08928156758978E-3</v>
      </c>
      <c r="AQ500" t="str">
        <f>_xlfn.TEXTBEFORE(Table17[[#This Row],[rxn]],"-",-1)</f>
        <v>RXN-PSPHS_r_FWD</v>
      </c>
    </row>
    <row r="501" spans="16:43" ht="17" x14ac:dyDescent="0.25">
      <c r="P501" s="4"/>
      <c r="T501"/>
      <c r="AB501" s="7" t="s">
        <v>11329</v>
      </c>
      <c r="AC501" s="7" t="str">
        <f>_xlfn.TEXTBEFORE(Table815[[#This Row],[raw]]," ")</f>
        <v>ENZLOAD-HMGCOAS_c_FWD-rt3754_c</v>
      </c>
      <c r="AD501" s="7">
        <f>_xlfn.NUMBERVALUE(_xlfn.TEXTAFTER(Table815[[#This Row],[raw]]," "))</f>
        <v>8.6349046744200796E-7</v>
      </c>
      <c r="AF501" s="1" t="s">
        <v>3270</v>
      </c>
      <c r="AG501" s="1" t="s">
        <v>2778</v>
      </c>
      <c r="AH501" s="1">
        <v>1.1485257942517701E-3</v>
      </c>
      <c r="AI501" s="1" t="e">
        <f>_xlfn.TEXTAFTER(Table916[[#This Row],[type]],"-",-1)</f>
        <v>#N/A</v>
      </c>
      <c r="AJ501" s="1" t="str">
        <f ca="1">_xlfn.TEXTAFTER(_xlfn.TEXTBEFORE(Table916[[#This Row],[type]],"-"&amp;Table916[[#This Row],[rxn-no-enz]]),"RXN-")</f>
        <v>PRENT16_l_FWD</v>
      </c>
      <c r="AK501" s="1" t="e">
        <f>_xlfn.TEXTBEFORE(Table916[[#This Row],[type]],"_",-1)</f>
        <v>#N/A</v>
      </c>
      <c r="AN501" t="s">
        <v>3287</v>
      </c>
      <c r="AO501" t="s">
        <v>2778</v>
      </c>
      <c r="AP501">
        <v>4.2117213384117898E-2</v>
      </c>
      <c r="AQ501" t="str">
        <f>_xlfn.TEXTBEFORE(Table17[[#This Row],[rxn]],"-",-1)</f>
        <v>RXN-PSSA_rm_FWD</v>
      </c>
    </row>
    <row r="502" spans="16:43" ht="17" x14ac:dyDescent="0.25">
      <c r="P502" s="4"/>
      <c r="T502"/>
      <c r="AB502" s="7" t="s">
        <v>11330</v>
      </c>
      <c r="AC502" s="7" t="str">
        <f>_xlfn.TEXTBEFORE(Table815[[#This Row],[raw]]," ")</f>
        <v>ENZLOAD-HOMOX_m_FWD-COX15ARH1YAH1</v>
      </c>
      <c r="AD502" s="7">
        <f>_xlfn.NUMBERVALUE(_xlfn.TEXTAFTER(Table815[[#This Row],[raw]]," "))</f>
        <v>3.5455588547004002E-8</v>
      </c>
      <c r="AF502" s="1" t="s">
        <v>3271</v>
      </c>
      <c r="AG502" s="1" t="s">
        <v>2778</v>
      </c>
      <c r="AH502" s="9">
        <v>9.5710482854314801E-4</v>
      </c>
      <c r="AI502" s="1" t="e">
        <f>_xlfn.TEXTAFTER(Table916[[#This Row],[type]],"-",-1)</f>
        <v>#N/A</v>
      </c>
      <c r="AJ502" s="1" t="str">
        <f ca="1">_xlfn.TEXTAFTER(_xlfn.TEXTBEFORE(Table916[[#This Row],[type]],"-"&amp;Table916[[#This Row],[rxn-no-enz]]),"RXN-")</f>
        <v>PRENT17_l_FWD</v>
      </c>
      <c r="AK502" s="1" t="e">
        <f>_xlfn.TEXTBEFORE(Table916[[#This Row],[type]],"_",-1)</f>
        <v>#N/A</v>
      </c>
      <c r="AN502" t="s">
        <v>3288</v>
      </c>
      <c r="AO502" t="s">
        <v>2778</v>
      </c>
      <c r="AP502">
        <v>1.4375574520601199E-3</v>
      </c>
      <c r="AQ502" t="str">
        <f>_xlfn.TEXTBEFORE(Table17[[#This Row],[rxn]],"-",-1)</f>
        <v>RXN-PSt_c_rm_REV</v>
      </c>
    </row>
    <row r="503" spans="16:43" ht="17" x14ac:dyDescent="0.25">
      <c r="P503" s="4"/>
      <c r="T503"/>
      <c r="AB503" s="7" t="s">
        <v>11331</v>
      </c>
      <c r="AC503" s="7" t="str">
        <f>_xlfn.TEXTBEFORE(Table815[[#This Row],[raw]]," ")</f>
        <v>ENZLOAD-HSDx_c_FWD-rt3712</v>
      </c>
      <c r="AD503" s="7">
        <f>_xlfn.NUMBERVALUE(_xlfn.TEXTAFTER(Table815[[#This Row],[raw]]," "))</f>
        <v>1.00736228440006E-7</v>
      </c>
      <c r="AF503" s="1" t="s">
        <v>3272</v>
      </c>
      <c r="AG503" s="1" t="s">
        <v>2778</v>
      </c>
      <c r="AH503" s="9">
        <v>7.6568386283451897E-4</v>
      </c>
      <c r="AI503" s="1" t="e">
        <f>_xlfn.TEXTAFTER(Table916[[#This Row],[type]],"-",-1)</f>
        <v>#N/A</v>
      </c>
      <c r="AJ503" s="1" t="str">
        <f ca="1">_xlfn.TEXTAFTER(_xlfn.TEXTBEFORE(Table916[[#This Row],[type]],"-"&amp;Table916[[#This Row],[rxn-no-enz]]),"RXN-")</f>
        <v>PRENT18_l_FWD</v>
      </c>
      <c r="AK503" s="1" t="e">
        <f>_xlfn.TEXTBEFORE(Table916[[#This Row],[type]],"_",-1)</f>
        <v>#N/A</v>
      </c>
      <c r="AN503" t="s">
        <v>7828</v>
      </c>
      <c r="AO503" t="s">
        <v>2778</v>
      </c>
      <c r="AP503">
        <v>4.0679655932057697E-2</v>
      </c>
      <c r="AQ503" t="str">
        <f>_xlfn.TEXTBEFORE(Table17[[#This Row],[rxn]],"-",-1)</f>
        <v>RXN-PSt_mm_rm_REV</v>
      </c>
    </row>
    <row r="504" spans="16:43" ht="17" x14ac:dyDescent="0.25">
      <c r="P504" s="4"/>
      <c r="T504"/>
      <c r="AB504" s="7" t="s">
        <v>11332</v>
      </c>
      <c r="AC504" s="7" t="str">
        <f>_xlfn.TEXTBEFORE(Table815[[#This Row],[raw]]," ")</f>
        <v>ENZLOAD-HSERTA_c_FWD-rt4145</v>
      </c>
      <c r="AD504" s="7">
        <f>_xlfn.NUMBERVALUE(_xlfn.TEXTAFTER(Table815[[#This Row],[raw]]," "))</f>
        <v>6.98948019060274E-8</v>
      </c>
      <c r="AF504" s="1" t="s">
        <v>3273</v>
      </c>
      <c r="AG504" s="1" t="s">
        <v>2778</v>
      </c>
      <c r="AH504" s="1">
        <v>5.7426289712588896E-4</v>
      </c>
      <c r="AI504" s="1" t="e">
        <f>_xlfn.TEXTAFTER(Table916[[#This Row],[type]],"-",-1)</f>
        <v>#N/A</v>
      </c>
      <c r="AJ504" s="1" t="str">
        <f ca="1">_xlfn.TEXTAFTER(_xlfn.TEXTBEFORE(Table916[[#This Row],[type]],"-"&amp;Table916[[#This Row],[rxn-no-enz]]),"RXN-")</f>
        <v>PRENT19_l_FWD</v>
      </c>
      <c r="AK504" s="1" t="e">
        <f>_xlfn.TEXTBEFORE(Table916[[#This Row],[type]],"_",-1)</f>
        <v>#N/A</v>
      </c>
      <c r="AN504" t="s">
        <v>3290</v>
      </c>
      <c r="AO504" t="s">
        <v>2778</v>
      </c>
      <c r="AP504" s="3">
        <v>3.7999857114765E-5</v>
      </c>
      <c r="AQ504" t="str">
        <f>_xlfn.TEXTBEFORE(Table17[[#This Row],[rxn]],"-",-1)</f>
        <v>RXN-PTPAT_c_FWD</v>
      </c>
    </row>
    <row r="505" spans="16:43" ht="17" x14ac:dyDescent="0.25">
      <c r="P505" s="4"/>
      <c r="T505"/>
      <c r="AB505" s="7" t="s">
        <v>11333</v>
      </c>
      <c r="AC505" s="7" t="str">
        <f>_xlfn.TEXTBEFORE(Table815[[#This Row],[raw]]," ")</f>
        <v>ENZLOAD-HSK_c_FWD-rt0283</v>
      </c>
      <c r="AD505" s="7">
        <f>_xlfn.NUMBERVALUE(_xlfn.TEXTAFTER(Table815[[#This Row],[raw]]," "))</f>
        <v>9.8628546045390798E-8</v>
      </c>
      <c r="AF505" s="1" t="s">
        <v>3274</v>
      </c>
      <c r="AG505" s="1" t="s">
        <v>2778</v>
      </c>
      <c r="AH505" s="9">
        <v>3.82841931417259E-4</v>
      </c>
      <c r="AI505" s="1" t="e">
        <f>_xlfn.TEXTAFTER(Table916[[#This Row],[type]],"-",-1)</f>
        <v>#N/A</v>
      </c>
      <c r="AJ505" s="1" t="str">
        <f ca="1">_xlfn.TEXTAFTER(_xlfn.TEXTBEFORE(Table916[[#This Row],[type]],"-"&amp;Table916[[#This Row],[rxn-no-enz]]),"RXN-")</f>
        <v>PRENT20_l_FWD</v>
      </c>
      <c r="AK505" s="1" t="e">
        <f>_xlfn.TEXTBEFORE(Table916[[#This Row],[type]],"_",-1)</f>
        <v>#N/A</v>
      </c>
      <c r="AN505" t="s">
        <v>3291</v>
      </c>
      <c r="AO505" t="s">
        <v>2778</v>
      </c>
      <c r="AP505" s="3">
        <v>3.8058876487077003E-5</v>
      </c>
      <c r="AQ505" t="str">
        <f>_xlfn.TEXTBEFORE(Table17[[#This Row],[rxn]],"-",-1)</f>
        <v>RXN-PYDX5PS_c_FWD</v>
      </c>
    </row>
    <row r="506" spans="16:43" ht="17" x14ac:dyDescent="0.25">
      <c r="P506" s="4"/>
      <c r="T506"/>
      <c r="AB506" s="7" t="s">
        <v>11334</v>
      </c>
      <c r="AC506" s="7" t="str">
        <f>_xlfn.TEXTBEFORE(Table815[[#This Row],[raw]]," ")</f>
        <v>ENZLOAD-HSTPT_c_FWD-rt4862</v>
      </c>
      <c r="AD506" s="7">
        <f>_xlfn.NUMBERVALUE(_xlfn.TEXTAFTER(Table815[[#This Row],[raw]]," "))</f>
        <v>2.51878259140629E-7</v>
      </c>
      <c r="AF506" s="1" t="s">
        <v>3275</v>
      </c>
      <c r="AG506" s="1" t="s">
        <v>2778</v>
      </c>
      <c r="AH506" s="9">
        <v>1.9142096570862901E-4</v>
      </c>
      <c r="AI506" s="1" t="e">
        <f>_xlfn.TEXTAFTER(Table916[[#This Row],[type]],"-",-1)</f>
        <v>#N/A</v>
      </c>
      <c r="AJ506" s="1" t="str">
        <f ca="1">_xlfn.TEXTAFTER(_xlfn.TEXTBEFORE(Table916[[#This Row],[type]],"-"&amp;Table916[[#This Row],[rxn-no-enz]]),"RXN-")</f>
        <v>PRENT21_l_FWD</v>
      </c>
      <c r="AK506" s="1" t="e">
        <f>_xlfn.TEXTBEFORE(Table916[[#This Row],[type]],"_",-1)</f>
        <v>#N/A</v>
      </c>
      <c r="AN506" t="s">
        <v>3292</v>
      </c>
      <c r="AO506" t="s">
        <v>2778</v>
      </c>
      <c r="AP506">
        <v>7.98348469242758</v>
      </c>
      <c r="AQ506" t="str">
        <f>_xlfn.TEXTBEFORE(Table17[[#This Row],[rxn]],"-",-1)</f>
        <v>RXN-PYK_c_FWD</v>
      </c>
    </row>
    <row r="507" spans="16:43" ht="17" x14ac:dyDescent="0.25">
      <c r="P507" s="4"/>
      <c r="T507"/>
      <c r="AB507" s="7" t="s">
        <v>11335</v>
      </c>
      <c r="AC507" s="7" t="str">
        <f>_xlfn.TEXTBEFORE(Table815[[#This Row],[raw]]," ")</f>
        <v>ENZLOAD-ICDHx_m_FWD-IDH12</v>
      </c>
      <c r="AD507" s="7">
        <f>_xlfn.NUMBERVALUE(_xlfn.TEXTAFTER(Table815[[#This Row],[raw]]," "))</f>
        <v>3.25213746377618E-7</v>
      </c>
      <c r="AF507" s="1" t="s">
        <v>3276</v>
      </c>
      <c r="AG507" s="1" t="s">
        <v>2778</v>
      </c>
      <c r="AH507" s="9">
        <v>1.72278869137766E-3</v>
      </c>
      <c r="AI507" s="1" t="e">
        <f>_xlfn.TEXTAFTER(Table916[[#This Row],[type]],"-",-1)</f>
        <v>#N/A</v>
      </c>
      <c r="AJ507" s="1" t="str">
        <f ca="1">_xlfn.TEXTAFTER(_xlfn.TEXTBEFORE(Table916[[#This Row],[type]],"-"&amp;Table916[[#This Row],[rxn-no-enz]]),"RXN-")</f>
        <v>PRENT6_l_FWD</v>
      </c>
      <c r="AK507" s="1" t="e">
        <f>_xlfn.TEXTBEFORE(Table916[[#This Row],[type]],"_",-1)</f>
        <v>#N/A</v>
      </c>
      <c r="AN507" t="s">
        <v>7871</v>
      </c>
      <c r="AO507" t="s">
        <v>2778</v>
      </c>
      <c r="AP507">
        <v>6.9770634095609498</v>
      </c>
      <c r="AQ507" t="str">
        <f>_xlfn.TEXTBEFORE(Table17[[#This Row],[rxn]],"-",-1)</f>
        <v>RXN-PYRtps_m_FWD</v>
      </c>
    </row>
    <row r="508" spans="16:43" ht="17" x14ac:dyDescent="0.25">
      <c r="P508" s="4"/>
      <c r="T508"/>
      <c r="AB508" s="7" t="s">
        <v>11336</v>
      </c>
      <c r="AC508" s="7" t="str">
        <f>_xlfn.TEXTBEFORE(Table815[[#This Row],[raw]]," ")</f>
        <v>ENZLOAD-ICDHyi_m_FWD-rt2761</v>
      </c>
      <c r="AD508" s="7">
        <f>_xlfn.NUMBERVALUE(_xlfn.TEXTAFTER(Table815[[#This Row],[raw]]," "))</f>
        <v>2.4217820413700702E-6</v>
      </c>
      <c r="AF508" s="1" t="s">
        <v>3277</v>
      </c>
      <c r="AG508" s="1" t="s">
        <v>2778</v>
      </c>
      <c r="AH508" s="1">
        <v>1.72278869137766E-3</v>
      </c>
      <c r="AI508" s="1" t="e">
        <f>_xlfn.TEXTAFTER(Table916[[#This Row],[type]],"-",-1)</f>
        <v>#N/A</v>
      </c>
      <c r="AJ508" s="1" t="str">
        <f ca="1">_xlfn.TEXTAFTER(_xlfn.TEXTBEFORE(Table916[[#This Row],[type]],"-"&amp;Table916[[#This Row],[rxn-no-enz]]),"RXN-")</f>
        <v>PRENT7_l_FWD</v>
      </c>
      <c r="AK508" s="1" t="e">
        <f>_xlfn.TEXTBEFORE(Table916[[#This Row],[type]],"_",-1)</f>
        <v>#N/A</v>
      </c>
      <c r="AN508" t="s">
        <v>3298</v>
      </c>
      <c r="AO508" t="s">
        <v>2778</v>
      </c>
      <c r="AP508" s="3">
        <v>3.8060393252947003E-5</v>
      </c>
      <c r="AQ508" t="str">
        <f>_xlfn.TEXTBEFORE(Table17[[#This Row],[rxn]],"-",-1)</f>
        <v>RXN-RBFK_c_FWD</v>
      </c>
    </row>
    <row r="509" spans="16:43" ht="17" x14ac:dyDescent="0.25">
      <c r="P509" s="4"/>
      <c r="T509"/>
      <c r="AB509" s="7" t="s">
        <v>11337</v>
      </c>
      <c r="AC509" s="7" t="str">
        <f>_xlfn.TEXTBEFORE(Table815[[#This Row],[raw]]," ")</f>
        <v>ENZLOAD-IG3PS_c_FWD-rt0716</v>
      </c>
      <c r="AD509" s="7">
        <f>_xlfn.NUMBERVALUE(_xlfn.TEXTAFTER(Table815[[#This Row],[raw]]," "))</f>
        <v>2.48433609674683E-7</v>
      </c>
      <c r="AF509" s="1" t="s">
        <v>3278</v>
      </c>
      <c r="AG509" s="1" t="s">
        <v>2778</v>
      </c>
      <c r="AH509" s="9">
        <v>1.72278869137766E-3</v>
      </c>
      <c r="AI509" s="1" t="e">
        <f>_xlfn.TEXTAFTER(Table916[[#This Row],[type]],"-",-1)</f>
        <v>#N/A</v>
      </c>
      <c r="AJ509" s="1" t="str">
        <f ca="1">_xlfn.TEXTAFTER(_xlfn.TEXTBEFORE(Table916[[#This Row],[type]],"-"&amp;Table916[[#This Row],[rxn-no-enz]]),"RXN-")</f>
        <v>PRENT8_l_FWD</v>
      </c>
      <c r="AK509" s="1" t="e">
        <f>_xlfn.TEXTBEFORE(Table916[[#This Row],[type]],"_",-1)</f>
        <v>#N/A</v>
      </c>
      <c r="AN509" t="s">
        <v>3299</v>
      </c>
      <c r="AO509" t="s">
        <v>2778</v>
      </c>
      <c r="AP509">
        <v>1.52120320792477E-4</v>
      </c>
      <c r="AQ509" t="str">
        <f>_xlfn.TEXTBEFORE(Table17[[#This Row],[rxn]],"-",-1)</f>
        <v>RXN-RBFSa_c_FWD</v>
      </c>
    </row>
    <row r="510" spans="16:43" ht="17" x14ac:dyDescent="0.25">
      <c r="P510" s="4"/>
      <c r="T510"/>
      <c r="AB510" s="7" t="s">
        <v>11338</v>
      </c>
      <c r="AC510" s="7" t="str">
        <f>_xlfn.TEXTBEFORE(Table815[[#This Row],[raw]]," ")</f>
        <v>ENZLOAD-IGPDH_c_FWD-rt0339</v>
      </c>
      <c r="AD510" s="7">
        <f>_xlfn.NUMBERVALUE(_xlfn.TEXTAFTER(Table815[[#This Row],[raw]]," "))</f>
        <v>9.7090050741577306E-8</v>
      </c>
      <c r="AF510" s="1" t="s">
        <v>3279</v>
      </c>
      <c r="AG510" s="1" t="s">
        <v>2778</v>
      </c>
      <c r="AH510" s="1">
        <v>1.72278869137766E-3</v>
      </c>
      <c r="AI510" s="1" t="e">
        <f>_xlfn.TEXTAFTER(Table916[[#This Row],[type]],"-",-1)</f>
        <v>#N/A</v>
      </c>
      <c r="AJ510" s="1" t="str">
        <f ca="1">_xlfn.TEXTAFTER(_xlfn.TEXTBEFORE(Table916[[#This Row],[type]],"-"&amp;Table916[[#This Row],[rxn-no-enz]]),"RXN-")</f>
        <v>PRENT9_l_FWD</v>
      </c>
      <c r="AK510" s="1" t="e">
        <f>_xlfn.TEXTBEFORE(Table916[[#This Row],[type]],"_",-1)</f>
        <v>#N/A</v>
      </c>
      <c r="AN510" t="s">
        <v>3300</v>
      </c>
      <c r="AO510" t="s">
        <v>2778</v>
      </c>
      <c r="AP510" s="3">
        <v>7.6060160396239002E-5</v>
      </c>
      <c r="AQ510" t="str">
        <f>_xlfn.TEXTBEFORE(Table17[[#This Row],[rxn]],"-",-1)</f>
        <v>RXN-RBFSb_c_FWD</v>
      </c>
    </row>
    <row r="511" spans="16:43" ht="17" x14ac:dyDescent="0.25">
      <c r="P511" s="4"/>
      <c r="T511"/>
      <c r="AB511" s="7" t="s">
        <v>11339</v>
      </c>
      <c r="AC511" s="7" t="str">
        <f>_xlfn.TEXTBEFORE(Table815[[#This Row],[raw]]," ")</f>
        <v>ENZLOAD-IGPS_c_FWD-rt8196</v>
      </c>
      <c r="AD511" s="7">
        <f>_xlfn.NUMBERVALUE(_xlfn.TEXTAFTER(Table815[[#This Row],[raw]]," "))</f>
        <v>3.89852743043489E-8</v>
      </c>
      <c r="AF511" s="1" t="s">
        <v>3280</v>
      </c>
      <c r="AG511" s="1" t="s">
        <v>2778</v>
      </c>
      <c r="AH511" s="9">
        <v>1.34550646213358E-2</v>
      </c>
      <c r="AI511" s="1" t="e">
        <f>_xlfn.TEXTAFTER(Table916[[#This Row],[type]],"-",-1)</f>
        <v>#N/A</v>
      </c>
      <c r="AJ511" s="1" t="str">
        <f ca="1">_xlfn.TEXTAFTER(_xlfn.TEXTBEFORE(Table916[[#This Row],[type]],"-"&amp;Table916[[#This Row],[rxn-no-enz]]),"RXN-")</f>
        <v>PRFGS_c_FWD</v>
      </c>
      <c r="AK511" s="1" t="e">
        <f>_xlfn.TEXTBEFORE(Table916[[#This Row],[type]],"_",-1)</f>
        <v>#N/A</v>
      </c>
      <c r="AN511" t="s">
        <v>3301</v>
      </c>
      <c r="AO511" t="s">
        <v>2778</v>
      </c>
      <c r="AP511">
        <v>1.85203507035378E-3</v>
      </c>
      <c r="AQ511" t="str">
        <f>_xlfn.TEXTBEFORE(Table17[[#This Row],[rxn]],"-",-1)</f>
        <v>RXN-RNDR1_c_FWD</v>
      </c>
    </row>
    <row r="512" spans="16:43" ht="17" x14ac:dyDescent="0.25">
      <c r="P512" s="4"/>
      <c r="T512"/>
      <c r="AB512" s="7" t="s">
        <v>11340</v>
      </c>
      <c r="AC512" s="7" t="str">
        <f>_xlfn.TEXTBEFORE(Table815[[#This Row],[raw]]," ")</f>
        <v>ENZLOAD-ILETA_m_REV-rt6242_m</v>
      </c>
      <c r="AD512" s="7">
        <f>_xlfn.NUMBERVALUE(_xlfn.TEXTAFTER(Table815[[#This Row],[raw]]," "))</f>
        <v>0</v>
      </c>
      <c r="AF512" s="1" t="s">
        <v>3281</v>
      </c>
      <c r="AG512" s="1" t="s">
        <v>2778</v>
      </c>
      <c r="AH512" s="1">
        <v>7.4007235656507698E-3</v>
      </c>
      <c r="AI512" s="1" t="e">
        <f>_xlfn.TEXTAFTER(Table916[[#This Row],[type]],"-",-1)</f>
        <v>#N/A</v>
      </c>
      <c r="AJ512" s="1" t="str">
        <f ca="1">_xlfn.TEXTAFTER(_xlfn.TEXTBEFORE(Table916[[#This Row],[type]],"-"&amp;Table916[[#This Row],[rxn-no-enz]]),"RXN-")</f>
        <v>PRMICI_c_FWD</v>
      </c>
      <c r="AK512" s="1" t="e">
        <f>_xlfn.TEXTBEFORE(Table916[[#This Row],[type]],"_",-1)</f>
        <v>#N/A</v>
      </c>
      <c r="AN512" t="s">
        <v>3302</v>
      </c>
      <c r="AO512" t="s">
        <v>2778</v>
      </c>
      <c r="AP512">
        <v>2.8905309115428999E-3</v>
      </c>
      <c r="AQ512" t="str">
        <f>_xlfn.TEXTBEFORE(Table17[[#This Row],[rxn]],"-",-1)</f>
        <v>RXN-RNDR2_c_FWD</v>
      </c>
    </row>
    <row r="513" spans="16:43" ht="17" x14ac:dyDescent="0.25">
      <c r="P513" s="4"/>
      <c r="T513"/>
      <c r="AB513" s="7" t="s">
        <v>11341</v>
      </c>
      <c r="AC513" s="7" t="str">
        <f>_xlfn.TEXTBEFORE(Table815[[#This Row],[raw]]," ")</f>
        <v>ENZLOAD-ILETRS_c_FWD-rt5078</v>
      </c>
      <c r="AD513" s="7">
        <f>_xlfn.NUMBERVALUE(_xlfn.TEXTAFTER(Table815[[#This Row],[raw]]," "))</f>
        <v>2.76092449571014E-7</v>
      </c>
      <c r="AF513" s="1" t="s">
        <v>3282</v>
      </c>
      <c r="AG513" s="1" t="s">
        <v>2778</v>
      </c>
      <c r="AH513" s="1">
        <v>2.3892797536399401E-2</v>
      </c>
      <c r="AI513" s="1" t="e">
        <f>_xlfn.TEXTAFTER(Table916[[#This Row],[type]],"-",-1)</f>
        <v>#N/A</v>
      </c>
      <c r="AJ513" s="1" t="str">
        <f ca="1">_xlfn.TEXTAFTER(_xlfn.TEXTBEFORE(Table916[[#This Row],[type]],"-"&amp;Table916[[#This Row],[rxn-no-enz]]),"RXN-")</f>
        <v>PROTRS_c_FWD</v>
      </c>
      <c r="AK513" s="1" t="e">
        <f>_xlfn.TEXTBEFORE(Table916[[#This Row],[type]],"_",-1)</f>
        <v>#N/A</v>
      </c>
      <c r="AN513" t="s">
        <v>3303</v>
      </c>
      <c r="AO513" t="s">
        <v>2778</v>
      </c>
      <c r="AP513">
        <v>4.7425681175545398E-3</v>
      </c>
      <c r="AQ513" t="str">
        <f>_xlfn.TEXTBEFORE(Table17[[#This Row],[rxn]],"-",-1)</f>
        <v>RXN-RNDR3_c_FWD</v>
      </c>
    </row>
    <row r="514" spans="16:43" ht="17" x14ac:dyDescent="0.25">
      <c r="P514" s="4"/>
      <c r="T514"/>
      <c r="AB514" s="7" t="s">
        <v>11342</v>
      </c>
      <c r="AC514" s="7" t="str">
        <f>_xlfn.TEXTBEFORE(Table815[[#This Row],[raw]]," ")</f>
        <v>ENZLOAD-IMPC_c_FWD-rt4053</v>
      </c>
      <c r="AD514" s="7">
        <f>_xlfn.NUMBERVALUE(_xlfn.TEXTAFTER(Table815[[#This Row],[raw]]," "))</f>
        <v>5.1487660974498898E-7</v>
      </c>
      <c r="AF514" s="1" t="s">
        <v>3283</v>
      </c>
      <c r="AG514" s="1" t="s">
        <v>2778</v>
      </c>
      <c r="AH514" s="9">
        <v>3.92054816607958E-2</v>
      </c>
      <c r="AI514" s="1" t="e">
        <f>_xlfn.TEXTAFTER(Table916[[#This Row],[type]],"-",-1)</f>
        <v>#N/A</v>
      </c>
      <c r="AJ514" s="1" t="str">
        <f ca="1">_xlfn.TEXTAFTER(_xlfn.TEXTBEFORE(Table916[[#This Row],[type]],"-"&amp;Table916[[#This Row],[rxn-no-enz]]),"RXN-")</f>
        <v>PRPPS_c_FWD</v>
      </c>
      <c r="AK514" s="1" t="e">
        <f>_xlfn.TEXTBEFORE(Table916[[#This Row],[type]],"_",-1)</f>
        <v>#N/A</v>
      </c>
      <c r="AN514" t="s">
        <v>3304</v>
      </c>
      <c r="AO514" t="s">
        <v>2778</v>
      </c>
      <c r="AP514">
        <v>0.10746464387666201</v>
      </c>
      <c r="AQ514" t="str">
        <f>_xlfn.TEXTBEFORE(Table17[[#This Row],[rxn]],"-",-1)</f>
        <v>RXN-RPI_c_FWD</v>
      </c>
    </row>
    <row r="515" spans="16:43" ht="17" x14ac:dyDescent="0.25">
      <c r="P515" s="4"/>
      <c r="T515"/>
      <c r="AB515" s="7" t="s">
        <v>11343</v>
      </c>
      <c r="AC515" s="7" t="str">
        <f>_xlfn.TEXTBEFORE(Table815[[#This Row],[raw]]," ")</f>
        <v>ENZLOAD-IMPD_c_FWD-rt0027</v>
      </c>
      <c r="AD515" s="7">
        <f>_xlfn.NUMBERVALUE(_xlfn.TEXTAFTER(Table815[[#This Row],[raw]]," "))</f>
        <v>9.6499976652107296E-8</v>
      </c>
      <c r="AF515" s="1" t="s">
        <v>3284</v>
      </c>
      <c r="AG515" s="1" t="s">
        <v>2778</v>
      </c>
      <c r="AH515" s="9">
        <v>2.3262762218073399E-2</v>
      </c>
      <c r="AI515" s="1" t="e">
        <f>_xlfn.TEXTAFTER(Table916[[#This Row],[type]],"-",-1)</f>
        <v>#N/A</v>
      </c>
      <c r="AJ515" s="1" t="str">
        <f ca="1">_xlfn.TEXTAFTER(_xlfn.TEXTBEFORE(Table916[[#This Row],[type]],"-"&amp;Table916[[#This Row],[rxn-no-enz]]),"RXN-")</f>
        <v>PSCIT_c_FWD</v>
      </c>
      <c r="AK515" s="1" t="e">
        <f>_xlfn.TEXTBEFORE(Table916[[#This Row],[type]],"_",-1)</f>
        <v>#N/A</v>
      </c>
      <c r="AN515" t="s">
        <v>3305</v>
      </c>
      <c r="AO515" t="s">
        <v>2778</v>
      </c>
      <c r="AP515">
        <v>8.1685794345402102E-2</v>
      </c>
      <c r="AQ515" t="str">
        <f>_xlfn.TEXTBEFORE(Table17[[#This Row],[rxn]],"-",-1)</f>
        <v>RXN-SACCD1_c_FWD</v>
      </c>
    </row>
    <row r="516" spans="16:43" ht="17" x14ac:dyDescent="0.25">
      <c r="P516" s="4"/>
      <c r="T516"/>
      <c r="AB516" s="7" t="s">
        <v>11344</v>
      </c>
      <c r="AC516" s="7" t="str">
        <f>_xlfn.TEXTBEFORE(Table815[[#This Row],[raw]]," ")</f>
        <v>ENZLOAD-IPCS_g_FWD-rt4559</v>
      </c>
      <c r="AD516" s="7">
        <f>_xlfn.NUMBERVALUE(_xlfn.TEXTAFTER(Table815[[#This Row],[raw]]," "))</f>
        <v>8.1213172695126296E-9</v>
      </c>
      <c r="AF516" s="1" t="s">
        <v>7810</v>
      </c>
      <c r="AG516" s="1" t="s">
        <v>2778</v>
      </c>
      <c r="AH516" s="1">
        <v>1.13432751594395E-2</v>
      </c>
      <c r="AI516" s="1" t="e">
        <f>_xlfn.TEXTAFTER(Table916[[#This Row],[type]],"-",-1)</f>
        <v>#N/A</v>
      </c>
      <c r="AJ516" s="1" t="str">
        <f ca="1">_xlfn.TEXTAFTER(_xlfn.TEXTBEFORE(Table916[[#This Row],[type]],"-"&amp;Table916[[#This Row],[rxn-no-enz]]),"RXN-")</f>
        <v>PSD_mm_FWD</v>
      </c>
      <c r="AK516" s="1" t="e">
        <f>_xlfn.TEXTBEFORE(Table916[[#This Row],[type]],"_",-1)</f>
        <v>#N/A</v>
      </c>
      <c r="AN516" t="s">
        <v>3306</v>
      </c>
      <c r="AO516" t="s">
        <v>2778</v>
      </c>
      <c r="AP516">
        <v>8.1685794345402102E-2</v>
      </c>
      <c r="AQ516" t="str">
        <f>_xlfn.TEXTBEFORE(Table17[[#This Row],[rxn]],"-",-1)</f>
        <v>RXN-SACCD2_c_FWD</v>
      </c>
    </row>
    <row r="517" spans="16:43" ht="17" x14ac:dyDescent="0.25">
      <c r="P517" s="4"/>
      <c r="T517"/>
      <c r="AB517" s="7" t="s">
        <v>11345</v>
      </c>
      <c r="AC517" s="7" t="str">
        <f>_xlfn.TEXTBEFORE(Table815[[#This Row],[raw]]," ")</f>
        <v>ENZLOAD-IPDDI_c_FWD-rt7835</v>
      </c>
      <c r="AD517" s="7">
        <f>_xlfn.NUMBERVALUE(_xlfn.TEXTAFTER(Table815[[#This Row],[raw]]," "))</f>
        <v>1.62828898287847E-7</v>
      </c>
      <c r="AF517" s="1" t="s">
        <v>7816</v>
      </c>
      <c r="AG517" s="1" t="s">
        <v>2778</v>
      </c>
      <c r="AH517" s="1">
        <v>1.00146359052919</v>
      </c>
      <c r="AI517" s="1" t="e">
        <f>_xlfn.TEXTAFTER(Table916[[#This Row],[type]],"-",-1)</f>
        <v>#N/A</v>
      </c>
      <c r="AJ517" s="1" t="str">
        <f ca="1">_xlfn.TEXTAFTER(_xlfn.TEXTBEFORE(Table916[[#This Row],[type]],"-"&amp;Table916[[#This Row],[rxn-no-enz]]),"RXN-")</f>
        <v>PSERT_c_FWD</v>
      </c>
      <c r="AK517" s="1" t="e">
        <f>_xlfn.TEXTBEFORE(Table916[[#This Row],[type]],"_",-1)</f>
        <v>#N/A</v>
      </c>
      <c r="AN517" t="s">
        <v>3307</v>
      </c>
      <c r="AO517" t="s">
        <v>2778</v>
      </c>
      <c r="AP517">
        <v>3.2860522937453999E-2</v>
      </c>
      <c r="AQ517" t="str">
        <f>_xlfn.TEXTBEFORE(Table17[[#This Row],[rxn]],"-",-1)</f>
        <v>RXN-SADT_c_FWD</v>
      </c>
    </row>
    <row r="518" spans="16:43" ht="17" x14ac:dyDescent="0.25">
      <c r="P518" s="4"/>
      <c r="T518"/>
      <c r="AB518" s="7" t="s">
        <v>11346</v>
      </c>
      <c r="AC518" s="7" t="str">
        <f>_xlfn.TEXTBEFORE(Table815[[#This Row],[raw]]," ")</f>
        <v>ENZLOAD-IPMD_c_FWD-rt5526</v>
      </c>
      <c r="AD518" s="7">
        <f>_xlfn.NUMBERVALUE(_xlfn.TEXTAFTER(Table815[[#This Row],[raw]]," "))</f>
        <v>4.9429354555719199E-7</v>
      </c>
      <c r="AF518" s="1" t="s">
        <v>7817</v>
      </c>
      <c r="AG518" s="1" t="s">
        <v>2778</v>
      </c>
      <c r="AH518" s="1">
        <v>1.00146359052919</v>
      </c>
      <c r="AI518" s="1" t="e">
        <f>_xlfn.TEXTAFTER(Table916[[#This Row],[type]],"-",-1)</f>
        <v>#N/A</v>
      </c>
      <c r="AJ518" s="1" t="str">
        <f ca="1">_xlfn.TEXTAFTER(_xlfn.TEXTBEFORE(Table916[[#This Row],[type]],"-"&amp;Table916[[#This Row],[rxn-no-enz]]),"RXN-")</f>
        <v>PSP_L_c_FWD</v>
      </c>
      <c r="AK518" s="1" t="e">
        <f>_xlfn.TEXTBEFORE(Table916[[#This Row],[type]],"_",-1)</f>
        <v>#N/A</v>
      </c>
      <c r="AN518" t="s">
        <v>3308</v>
      </c>
      <c r="AO518" t="s">
        <v>2778</v>
      </c>
      <c r="AP518">
        <v>2.7651591269693701E-2</v>
      </c>
      <c r="AQ518" t="str">
        <f>_xlfn.TEXTBEFORE(Table17[[#This Row],[rxn]],"-",-1)</f>
        <v>RXN-SAM24MT_c_FWD</v>
      </c>
    </row>
    <row r="519" spans="16:43" ht="17" x14ac:dyDescent="0.25">
      <c r="P519" s="4"/>
      <c r="T519"/>
      <c r="AB519" s="7" t="s">
        <v>11347</v>
      </c>
      <c r="AC519" s="7" t="str">
        <f>_xlfn.TEXTBEFORE(Table815[[#This Row],[raw]]," ")</f>
        <v>ENZLOAD-IPPMIa_c_REV-rt6546</v>
      </c>
      <c r="AD519" s="7">
        <f>_xlfn.NUMBERVALUE(_xlfn.TEXTAFTER(Table815[[#This Row],[raw]]," "))</f>
        <v>2.0116289330993099E-7</v>
      </c>
      <c r="AF519" s="1" t="s">
        <v>3286</v>
      </c>
      <c r="AG519" s="1" t="s">
        <v>2778</v>
      </c>
      <c r="AH519" s="1">
        <v>2.24504439643599E-4</v>
      </c>
      <c r="AI519" s="1" t="e">
        <f>_xlfn.TEXTAFTER(Table916[[#This Row],[type]],"-",-1)</f>
        <v>#N/A</v>
      </c>
      <c r="AJ519" s="1" t="str">
        <f ca="1">_xlfn.TEXTAFTER(_xlfn.TEXTBEFORE(Table916[[#This Row],[type]],"-"&amp;Table916[[#This Row],[rxn-no-enz]]),"RXN-")</f>
        <v>PSPHS_r_FWD</v>
      </c>
      <c r="AK519" s="1" t="e">
        <f>_xlfn.TEXTBEFORE(Table916[[#This Row],[type]],"_",-1)</f>
        <v>#N/A</v>
      </c>
      <c r="AN519" t="s">
        <v>3310</v>
      </c>
      <c r="AO519" t="s">
        <v>2778</v>
      </c>
      <c r="AP519">
        <v>2.1785631351795599E-3</v>
      </c>
      <c r="AQ519" t="str">
        <f>_xlfn.TEXTBEFORE(Table17[[#This Row],[rxn]],"-",-1)</f>
        <v>RXN-SERPT_r_FWD</v>
      </c>
    </row>
    <row r="520" spans="16:43" ht="17" x14ac:dyDescent="0.25">
      <c r="P520" s="4"/>
      <c r="T520"/>
      <c r="AB520" s="7" t="s">
        <v>11348</v>
      </c>
      <c r="AC520" s="7" t="str">
        <f>_xlfn.TEXTBEFORE(Table815[[#This Row],[raw]]," ")</f>
        <v>ENZLOAD-IPPMIb_c_REV-rt6546</v>
      </c>
      <c r="AD520" s="7">
        <f>_xlfn.NUMBERVALUE(_xlfn.TEXTAFTER(Table815[[#This Row],[raw]]," "))</f>
        <v>2.0116289330993099E-7</v>
      </c>
      <c r="AF520" s="1" t="s">
        <v>3287</v>
      </c>
      <c r="AG520" s="1" t="s">
        <v>2778</v>
      </c>
      <c r="AH520" s="1">
        <v>1.19358032002976E-2</v>
      </c>
      <c r="AI520" s="1" t="e">
        <f>_xlfn.TEXTAFTER(Table916[[#This Row],[type]],"-",-1)</f>
        <v>#N/A</v>
      </c>
      <c r="AJ520" s="1" t="str">
        <f ca="1">_xlfn.TEXTAFTER(_xlfn.TEXTBEFORE(Table916[[#This Row],[type]],"-"&amp;Table916[[#This Row],[rxn-no-enz]]),"RXN-")</f>
        <v>PSSA_rm_FWD</v>
      </c>
      <c r="AK520" s="1" t="e">
        <f>_xlfn.TEXTBEFORE(Table916[[#This Row],[type]],"_",-1)</f>
        <v>#N/A</v>
      </c>
      <c r="AN520" t="s">
        <v>3311</v>
      </c>
      <c r="AO520" t="s">
        <v>2778</v>
      </c>
      <c r="AP520">
        <v>4.2223970635865901E-3</v>
      </c>
      <c r="AQ520" t="str">
        <f>_xlfn.TEXTBEFORE(Table17[[#This Row],[rxn]],"-",-1)</f>
        <v>RXN-SERt_c_m_REV</v>
      </c>
    </row>
    <row r="521" spans="16:43" ht="17" x14ac:dyDescent="0.25">
      <c r="P521" s="4"/>
      <c r="T521"/>
      <c r="AB521" s="7" t="s">
        <v>11349</v>
      </c>
      <c r="AC521" s="7" t="str">
        <f>_xlfn.TEXTBEFORE(Table815[[#This Row],[raw]]," ")</f>
        <v>ENZLOAD-IPPS_c_FWD-rt7120</v>
      </c>
      <c r="AD521" s="7">
        <f>_xlfn.NUMBERVALUE(_xlfn.TEXTAFTER(Table815[[#This Row],[raw]]," "))</f>
        <v>1.4186944618654E-6</v>
      </c>
      <c r="AF521" s="1" t="s">
        <v>3288</v>
      </c>
      <c r="AG521" s="1" t="s">
        <v>2778</v>
      </c>
      <c r="AH521" s="1">
        <v>5.9252804085807402E-4</v>
      </c>
      <c r="AI521" s="1" t="e">
        <f>_xlfn.TEXTAFTER(Table916[[#This Row],[type]],"-",-1)</f>
        <v>#N/A</v>
      </c>
      <c r="AJ521" s="1" t="str">
        <f ca="1">_xlfn.TEXTAFTER(_xlfn.TEXTBEFORE(Table916[[#This Row],[type]],"-"&amp;Table916[[#This Row],[rxn-no-enz]]),"RXN-")</f>
        <v>PSt_c_rm_REV</v>
      </c>
      <c r="AK521" s="1" t="e">
        <f>_xlfn.TEXTBEFORE(Table916[[#This Row],[type]],"_",-1)</f>
        <v>#N/A</v>
      </c>
      <c r="AN521" t="s">
        <v>3312</v>
      </c>
      <c r="AO521" t="s">
        <v>2778</v>
      </c>
      <c r="AP521">
        <v>2.1785631351795599E-3</v>
      </c>
      <c r="AQ521" t="str">
        <f>_xlfn.TEXTBEFORE(Table17[[#This Row],[rxn]],"-",-1)</f>
        <v>RXN-SERt_c_r_FWD</v>
      </c>
    </row>
    <row r="522" spans="16:43" ht="17" x14ac:dyDescent="0.25">
      <c r="P522" s="4"/>
      <c r="T522"/>
      <c r="AB522" s="7" t="s">
        <v>11350</v>
      </c>
      <c r="AC522" s="7" t="str">
        <f>_xlfn.TEXTBEFORE(Table815[[#This Row],[raw]]," ")</f>
        <v>ENZLOAD-KARA1i_m_FWD-rt0808</v>
      </c>
      <c r="AD522" s="7">
        <f>_xlfn.NUMBERVALUE(_xlfn.TEXTAFTER(Table815[[#This Row],[raw]]," "))</f>
        <v>1.1081682323271201E-6</v>
      </c>
      <c r="AF522" s="1" t="s">
        <v>7828</v>
      </c>
      <c r="AG522" s="1" t="s">
        <v>2778</v>
      </c>
      <c r="AH522" s="1">
        <v>1.13432751594395E-2</v>
      </c>
      <c r="AI522" s="1" t="e">
        <f>_xlfn.TEXTAFTER(Table916[[#This Row],[type]],"-",-1)</f>
        <v>#N/A</v>
      </c>
      <c r="AJ522" s="1" t="str">
        <f ca="1">_xlfn.TEXTAFTER(_xlfn.TEXTBEFORE(Table916[[#This Row],[type]],"-"&amp;Table916[[#This Row],[rxn-no-enz]]),"RXN-")</f>
        <v>PSt_mm_rm_REV</v>
      </c>
      <c r="AK522" s="1" t="e">
        <f>_xlfn.TEXTBEFORE(Table916[[#This Row],[type]],"_",-1)</f>
        <v>#N/A</v>
      </c>
      <c r="AN522" t="s">
        <v>3313</v>
      </c>
      <c r="AO522" t="s">
        <v>2778</v>
      </c>
      <c r="AP522">
        <v>4.2117213384117898E-2</v>
      </c>
      <c r="AQ522" t="str">
        <f>_xlfn.TEXTBEFORE(Table17[[#This Row],[rxn]],"-",-1)</f>
        <v>RXN-SERt_c_rm_FWD</v>
      </c>
    </row>
    <row r="523" spans="16:43" ht="17" x14ac:dyDescent="0.25">
      <c r="P523" s="4"/>
      <c r="T523"/>
      <c r="AB523" s="7" t="s">
        <v>11351</v>
      </c>
      <c r="AC523" s="7" t="str">
        <f>_xlfn.TEXTBEFORE(Table815[[#This Row],[raw]]," ")</f>
        <v>ENZLOAD-KARA2i_m_FWD-rt0808</v>
      </c>
      <c r="AD523" s="7">
        <f>_xlfn.NUMBERVALUE(_xlfn.TEXTAFTER(Table815[[#This Row],[raw]]," "))</f>
        <v>1.1081682323271201E-6</v>
      </c>
      <c r="AF523" s="1" t="s">
        <v>3290</v>
      </c>
      <c r="AG523" s="1" t="s">
        <v>2778</v>
      </c>
      <c r="AH523" s="9">
        <v>1.1112606577171E-5</v>
      </c>
      <c r="AI523" s="1" t="e">
        <f>_xlfn.TEXTAFTER(Table916[[#This Row],[type]],"-",-1)</f>
        <v>#N/A</v>
      </c>
      <c r="AJ523" s="1" t="str">
        <f ca="1">_xlfn.TEXTAFTER(_xlfn.TEXTBEFORE(Table916[[#This Row],[type]],"-"&amp;Table916[[#This Row],[rxn-no-enz]]),"RXN-")</f>
        <v>PTPAT_c_FWD</v>
      </c>
      <c r="AK523" s="1" t="e">
        <f>_xlfn.TEXTBEFORE(Table916[[#This Row],[type]],"_",-1)</f>
        <v>#N/A</v>
      </c>
      <c r="AN523" t="s">
        <v>7939</v>
      </c>
      <c r="AO523" t="s">
        <v>2778</v>
      </c>
      <c r="AP523">
        <v>8.3402400033742205E-2</v>
      </c>
      <c r="AQ523" t="str">
        <f>_xlfn.TEXTBEFORE(Table17[[#This Row],[rxn]],"-",-1)</f>
        <v>RXN-SERTRS_c_FWD</v>
      </c>
    </row>
    <row r="524" spans="16:43" ht="17" x14ac:dyDescent="0.25">
      <c r="P524" s="4"/>
      <c r="T524"/>
      <c r="AB524" s="7" t="s">
        <v>11352</v>
      </c>
      <c r="AC524" s="7" t="str">
        <f>_xlfn.TEXTBEFORE(Table815[[#This Row],[raw]]," ")</f>
        <v>ENZLOAD-LEUTA_c_REV-rt6485</v>
      </c>
      <c r="AD524" s="7">
        <f>_xlfn.NUMBERVALUE(_xlfn.TEXTAFTER(Table815[[#This Row],[raw]]," "))</f>
        <v>0</v>
      </c>
      <c r="AF524" s="1" t="s">
        <v>3291</v>
      </c>
      <c r="AG524" s="1" t="s">
        <v>2778</v>
      </c>
      <c r="AH524" s="9">
        <v>1.1121802298022E-5</v>
      </c>
      <c r="AI524" s="1" t="e">
        <f>_xlfn.TEXTAFTER(Table916[[#This Row],[type]],"-",-1)</f>
        <v>#N/A</v>
      </c>
      <c r="AJ524" s="1" t="str">
        <f ca="1">_xlfn.TEXTAFTER(_xlfn.TEXTBEFORE(Table916[[#This Row],[type]],"-"&amp;Table916[[#This Row],[rxn-no-enz]]),"RXN-")</f>
        <v>PYDX5PS_c_FWD</v>
      </c>
      <c r="AK524" s="1" t="e">
        <f>_xlfn.TEXTBEFORE(Table916[[#This Row],[type]],"_",-1)</f>
        <v>#N/A</v>
      </c>
      <c r="AN524" t="s">
        <v>3315</v>
      </c>
      <c r="AO524" t="s">
        <v>2778</v>
      </c>
      <c r="AP524" s="3">
        <v>4.2236474519999999E-9</v>
      </c>
      <c r="AQ524" t="str">
        <f>_xlfn.TEXTBEFORE(Table17[[#This Row],[rxn]],"-",-1)</f>
        <v>RXN-SHCHD2_c_FWD</v>
      </c>
    </row>
    <row r="525" spans="16:43" ht="17" x14ac:dyDescent="0.25">
      <c r="P525" s="4"/>
      <c r="T525"/>
      <c r="AB525" s="7" t="s">
        <v>11353</v>
      </c>
      <c r="AC525" s="7" t="str">
        <f>_xlfn.TEXTBEFORE(Table815[[#This Row],[raw]]," ")</f>
        <v>ENZLOAD-LEUTRS_c_FWD-rt1776</v>
      </c>
      <c r="AD525" s="7">
        <f>_xlfn.NUMBERVALUE(_xlfn.TEXTAFTER(Table815[[#This Row],[raw]]," "))</f>
        <v>3.8832276868219103E-7</v>
      </c>
      <c r="AF525" s="1" t="s">
        <v>3292</v>
      </c>
      <c r="AG525" s="1" t="s">
        <v>2778</v>
      </c>
      <c r="AH525" s="1">
        <v>1.17196794375936</v>
      </c>
      <c r="AI525" s="1" t="e">
        <f>_xlfn.TEXTAFTER(Table916[[#This Row],[type]],"-",-1)</f>
        <v>#N/A</v>
      </c>
      <c r="AJ525" s="1" t="str">
        <f ca="1">_xlfn.TEXTAFTER(_xlfn.TEXTBEFORE(Table916[[#This Row],[type]],"-"&amp;Table916[[#This Row],[rxn-no-enz]]),"RXN-")</f>
        <v>PYK_c_FWD</v>
      </c>
      <c r="AK525" s="1" t="e">
        <f>_xlfn.TEXTBEFORE(Table916[[#This Row],[type]],"_",-1)</f>
        <v>#N/A</v>
      </c>
      <c r="AN525" t="s">
        <v>3316</v>
      </c>
      <c r="AO525" t="s">
        <v>2778</v>
      </c>
      <c r="AP525" s="3">
        <v>4.2236474519999999E-9</v>
      </c>
      <c r="AQ525" t="str">
        <f>_xlfn.TEXTBEFORE(Table17[[#This Row],[rxn]],"-",-1)</f>
        <v>RXN-SHCHF_c_FWD</v>
      </c>
    </row>
    <row r="526" spans="16:43" ht="17" x14ac:dyDescent="0.25">
      <c r="P526" s="4"/>
      <c r="T526"/>
      <c r="AB526" s="7" t="s">
        <v>11354</v>
      </c>
      <c r="AC526" s="7" t="str">
        <f>_xlfn.TEXTBEFORE(Table815[[#This Row],[raw]]," ")</f>
        <v>ENZLOAD-LNS14DMy_c_FWD-ERG11NCP1</v>
      </c>
      <c r="AD526" s="7">
        <f>_xlfn.NUMBERVALUE(_xlfn.TEXTAFTER(Table815[[#This Row],[raw]]," "))</f>
        <v>2.3293396950960301E-7</v>
      </c>
      <c r="AF526" s="1" t="s">
        <v>3298</v>
      </c>
      <c r="AG526" s="1" t="s">
        <v>2778</v>
      </c>
      <c r="AH526" s="9">
        <v>1.11213444663859E-5</v>
      </c>
      <c r="AI526" s="1" t="e">
        <f>_xlfn.TEXTAFTER(Table916[[#This Row],[type]],"-",-1)</f>
        <v>#N/A</v>
      </c>
      <c r="AJ526" s="1" t="str">
        <f ca="1">_xlfn.TEXTAFTER(_xlfn.TEXTBEFORE(Table916[[#This Row],[type]],"-"&amp;Table916[[#This Row],[rxn-no-enz]]),"RXN-")</f>
        <v>RBFK_c_FWD</v>
      </c>
      <c r="AK526" s="1" t="e">
        <f>_xlfn.TEXTBEFORE(Table916[[#This Row],[type]],"_",-1)</f>
        <v>#N/A</v>
      </c>
      <c r="AN526" t="s">
        <v>3317</v>
      </c>
      <c r="AO526" t="s">
        <v>2778</v>
      </c>
      <c r="AP526">
        <v>7.8232289533575805E-2</v>
      </c>
      <c r="AQ526" t="str">
        <f>_xlfn.TEXTBEFORE(Table17[[#This Row],[rxn]],"-",-1)</f>
        <v>RXN-SHK3Di_c_FWD</v>
      </c>
    </row>
    <row r="527" spans="16:43" ht="17" x14ac:dyDescent="0.25">
      <c r="P527" s="4"/>
      <c r="T527"/>
      <c r="AB527" s="7" t="s">
        <v>11355</v>
      </c>
      <c r="AC527" s="7" t="str">
        <f>_xlfn.TEXTBEFORE(Table815[[#This Row],[raw]]," ")</f>
        <v>ENZLOAD-LNSTLS_c_FWD-rt0872</v>
      </c>
      <c r="AD527" s="7">
        <f>_xlfn.NUMBERVALUE(_xlfn.TEXTAFTER(Table815[[#This Row],[raw]]," "))</f>
        <v>8.4614641761088195E-8</v>
      </c>
      <c r="AF527" s="1" t="s">
        <v>3299</v>
      </c>
      <c r="AG527" s="1" t="s">
        <v>2778</v>
      </c>
      <c r="AH527" s="9">
        <v>4.4467849464936001E-5</v>
      </c>
      <c r="AI527" s="1" t="e">
        <f>_xlfn.TEXTAFTER(Table916[[#This Row],[type]],"-",-1)</f>
        <v>#N/A</v>
      </c>
      <c r="AJ527" s="1" t="str">
        <f ca="1">_xlfn.TEXTAFTER(_xlfn.TEXTBEFORE(Table916[[#This Row],[type]],"-"&amp;Table916[[#This Row],[rxn-no-enz]]),"RXN-")</f>
        <v>RBFSa_c_FWD</v>
      </c>
      <c r="AK527" s="1" t="e">
        <f>_xlfn.TEXTBEFORE(Table916[[#This Row],[type]],"_",-1)</f>
        <v>#N/A</v>
      </c>
      <c r="AN527" t="s">
        <v>3318</v>
      </c>
      <c r="AO527" t="s">
        <v>2778</v>
      </c>
      <c r="AP527">
        <v>7.8232289533575805E-2</v>
      </c>
      <c r="AQ527" t="str">
        <f>_xlfn.TEXTBEFORE(Table17[[#This Row],[rxn]],"-",-1)</f>
        <v>RXN-SHKK_c_FWD</v>
      </c>
    </row>
    <row r="528" spans="16:43" ht="17" x14ac:dyDescent="0.25">
      <c r="P528" s="4"/>
      <c r="T528"/>
      <c r="AB528" s="7" t="s">
        <v>11356</v>
      </c>
      <c r="AC528" s="7" t="str">
        <f>_xlfn.TEXTBEFORE(Table815[[#This Row],[raw]]," ")</f>
        <v>ENZLOAD-LYSTRS_c_FWD-rt3577</v>
      </c>
      <c r="AD528" s="7">
        <f>_xlfn.NUMBERVALUE(_xlfn.TEXTAFTER(Table815[[#This Row],[raw]]," "))</f>
        <v>3.5034484907389702E-7</v>
      </c>
      <c r="AF528" s="1" t="s">
        <v>3300</v>
      </c>
      <c r="AG528" s="1" t="s">
        <v>2778</v>
      </c>
      <c r="AH528" s="9">
        <v>2.2233924732468E-5</v>
      </c>
      <c r="AI528" s="1" t="e">
        <f>_xlfn.TEXTAFTER(Table916[[#This Row],[type]],"-",-1)</f>
        <v>#N/A</v>
      </c>
      <c r="AJ528" s="1" t="str">
        <f ca="1">_xlfn.TEXTAFTER(_xlfn.TEXTBEFORE(Table916[[#This Row],[type]],"-"&amp;Table916[[#This Row],[rxn-no-enz]]),"RXN-")</f>
        <v>RBFSb_c_FWD</v>
      </c>
      <c r="AK528" s="1" t="e">
        <f>_xlfn.TEXTBEFORE(Table916[[#This Row],[type]],"_",-1)</f>
        <v>#N/A</v>
      </c>
      <c r="AN528" t="s">
        <v>3319</v>
      </c>
      <c r="AO528" t="s">
        <v>2778</v>
      </c>
      <c r="AP528">
        <v>3.2860522937453999E-2</v>
      </c>
      <c r="AQ528" t="str">
        <f>_xlfn.TEXTBEFORE(Table17[[#This Row],[rxn]],"-",-1)</f>
        <v>RXN-SO3R_c_FWD</v>
      </c>
    </row>
    <row r="529" spans="16:43" ht="17" x14ac:dyDescent="0.25">
      <c r="P529" s="4"/>
      <c r="T529"/>
      <c r="AB529" s="7" t="s">
        <v>11357</v>
      </c>
      <c r="AC529" s="7" t="str">
        <f>_xlfn.TEXTBEFORE(Table815[[#This Row],[raw]]," ")</f>
        <v>ENZLOAD-MAGL_l_FWD-rt1360</v>
      </c>
      <c r="AD529" s="7">
        <f>_xlfn.NUMBERVALUE(_xlfn.TEXTAFTER(Table815[[#This Row],[raw]]," "))</f>
        <v>2.00614031275349E-7</v>
      </c>
      <c r="AF529" s="1" t="s">
        <v>3301</v>
      </c>
      <c r="AG529" s="1" t="s">
        <v>2778</v>
      </c>
      <c r="AH529" s="1">
        <v>7.88437773712321E-4</v>
      </c>
      <c r="AI529" s="1" t="e">
        <f>_xlfn.TEXTAFTER(Table916[[#This Row],[type]],"-",-1)</f>
        <v>#N/A</v>
      </c>
      <c r="AJ529" s="1" t="str">
        <f ca="1">_xlfn.TEXTAFTER(_xlfn.TEXTBEFORE(Table916[[#This Row],[type]],"-"&amp;Table916[[#This Row],[rxn-no-enz]]),"RXN-")</f>
        <v>RNDR1_c_FWD</v>
      </c>
      <c r="AK529" s="1" t="e">
        <f>_xlfn.TEXTBEFORE(Table916[[#This Row],[type]],"_",-1)</f>
        <v>#N/A</v>
      </c>
      <c r="AN529" t="s">
        <v>3320</v>
      </c>
      <c r="AO529" t="s">
        <v>2778</v>
      </c>
      <c r="AP529">
        <v>4.4703133852729199E-2</v>
      </c>
      <c r="AQ529" t="str">
        <f>_xlfn.TEXTBEFORE(Table17[[#This Row],[rxn]],"-",-1)</f>
        <v>RXN-SO4t_c_e_FWD</v>
      </c>
    </row>
    <row r="530" spans="16:43" ht="17" x14ac:dyDescent="0.25">
      <c r="P530" s="4"/>
      <c r="T530"/>
      <c r="AB530" s="7" t="s">
        <v>11358</v>
      </c>
      <c r="AC530" s="7" t="str">
        <f>_xlfn.TEXTBEFORE(Table815[[#This Row],[raw]]," ")</f>
        <v>ENZLOAD-MAN1PT_c_FWD-rt6588</v>
      </c>
      <c r="AD530" s="7">
        <f>_xlfn.NUMBERVALUE(_xlfn.TEXTAFTER(Table815[[#This Row],[raw]]," "))</f>
        <v>8.9087662374631303E-7</v>
      </c>
      <c r="AF530" s="1" t="s">
        <v>3302</v>
      </c>
      <c r="AG530" s="1" t="s">
        <v>2778</v>
      </c>
      <c r="AH530" s="1">
        <v>1.2306103303827999E-3</v>
      </c>
      <c r="AI530" s="1" t="e">
        <f>_xlfn.TEXTAFTER(Table916[[#This Row],[type]],"-",-1)</f>
        <v>#N/A</v>
      </c>
      <c r="AJ530" s="1" t="str">
        <f ca="1">_xlfn.TEXTAFTER(_xlfn.TEXTBEFORE(Table916[[#This Row],[type]],"-"&amp;Table916[[#This Row],[rxn-no-enz]]),"RXN-")</f>
        <v>RNDR2_c_FWD</v>
      </c>
      <c r="AK530" s="1" t="e">
        <f>_xlfn.TEXTBEFORE(Table916[[#This Row],[type]],"_",-1)</f>
        <v>#N/A</v>
      </c>
      <c r="AN530" t="s">
        <v>3321</v>
      </c>
      <c r="AO530" t="s">
        <v>2778</v>
      </c>
      <c r="AP530" s="3">
        <v>3.7999641356219997E-5</v>
      </c>
      <c r="AQ530" t="str">
        <f>_xlfn.TEXTBEFORE(Table17[[#This Row],[rxn]],"-",-1)</f>
        <v>RXN-SPMS_c_FWD</v>
      </c>
    </row>
    <row r="531" spans="16:43" ht="17" x14ac:dyDescent="0.25">
      <c r="P531" s="4"/>
      <c r="T531"/>
      <c r="AB531" s="7" t="s">
        <v>11359</v>
      </c>
      <c r="AC531" s="7" t="str">
        <f>_xlfn.TEXTBEFORE(Table815[[#This Row],[raw]]," ")</f>
        <v>ENZLOAD-MAN6PI_c_REV-rt0239</v>
      </c>
      <c r="AD531" s="7">
        <f>_xlfn.NUMBERVALUE(_xlfn.TEXTAFTER(Table815[[#This Row],[raw]]," "))</f>
        <v>4.4064682290095298E-7</v>
      </c>
      <c r="AF531" s="1" t="s">
        <v>3303</v>
      </c>
      <c r="AG531" s="1" t="s">
        <v>2778</v>
      </c>
      <c r="AH531" s="1">
        <v>2.0190475526344598E-3</v>
      </c>
      <c r="AI531" s="1" t="e">
        <f>_xlfn.TEXTAFTER(Table916[[#This Row],[type]],"-",-1)</f>
        <v>#N/A</v>
      </c>
      <c r="AJ531" s="1" t="str">
        <f ca="1">_xlfn.TEXTAFTER(_xlfn.TEXTBEFORE(Table916[[#This Row],[type]],"-"&amp;Table916[[#This Row],[rxn-no-enz]]),"RXN-")</f>
        <v>RNDR3_c_FWD</v>
      </c>
      <c r="AK531" s="1" t="e">
        <f>_xlfn.TEXTBEFORE(Table916[[#This Row],[type]],"_",-1)</f>
        <v>#N/A</v>
      </c>
      <c r="AN531" t="s">
        <v>3322</v>
      </c>
      <c r="AO531" t="s">
        <v>2778</v>
      </c>
      <c r="AP531">
        <v>2.7651591269693701E-2</v>
      </c>
      <c r="AQ531" t="str">
        <f>_xlfn.TEXTBEFORE(Table17[[#This Row],[rxn]],"-",-1)</f>
        <v>RXN-SQLEy_r_FWD</v>
      </c>
    </row>
    <row r="532" spans="16:43" ht="17" x14ac:dyDescent="0.25">
      <c r="P532" s="4"/>
      <c r="T532"/>
      <c r="AB532" s="7" t="s">
        <v>11360</v>
      </c>
      <c r="AC532" s="7" t="str">
        <f>_xlfn.TEXTBEFORE(Table815[[#This Row],[raw]]," ")</f>
        <v>ENZLOAD-MCOATA_c_FWD-rt0302</v>
      </c>
      <c r="AD532" s="7">
        <f>_xlfn.NUMBERVALUE(_xlfn.TEXTAFTER(Table815[[#This Row],[raw]]," "))</f>
        <v>1.8687608668178899E-8</v>
      </c>
      <c r="AF532" s="1" t="s">
        <v>7905</v>
      </c>
      <c r="AG532" s="1" t="s">
        <v>2778</v>
      </c>
      <c r="AH532" s="1">
        <v>3.3928301614397E-2</v>
      </c>
      <c r="AI532" s="1" t="e">
        <f>_xlfn.TEXTAFTER(Table916[[#This Row],[type]],"-",-1)</f>
        <v>#N/A</v>
      </c>
      <c r="AJ532" s="1" t="str">
        <f ca="1">_xlfn.TEXTAFTER(_xlfn.TEXTBEFORE(Table916[[#This Row],[type]],"-"&amp;Table916[[#This Row],[rxn-no-enz]]),"RXN-")</f>
        <v>RPE_c_REV</v>
      </c>
      <c r="AK532" s="1" t="e">
        <f>_xlfn.TEXTBEFORE(Table916[[#This Row],[type]],"_",-1)</f>
        <v>#N/A</v>
      </c>
      <c r="AN532" t="s">
        <v>3323</v>
      </c>
      <c r="AO532" t="s">
        <v>2778</v>
      </c>
      <c r="AP532">
        <v>2.7651591269693701E-2</v>
      </c>
      <c r="AQ532" t="str">
        <f>_xlfn.TEXTBEFORE(Table17[[#This Row],[rxn]],"-",-1)</f>
        <v>RXN-SQLS_c_FWD</v>
      </c>
    </row>
    <row r="533" spans="16:43" ht="17" x14ac:dyDescent="0.25">
      <c r="P533" s="4"/>
      <c r="T533"/>
      <c r="AB533" s="7" t="s">
        <v>11361</v>
      </c>
      <c r="AC533" s="7" t="str">
        <f>_xlfn.TEXTBEFORE(Table815[[#This Row],[raw]]," ")</f>
        <v>ENZLOAD-MDH_c_REV-rt2246</v>
      </c>
      <c r="AD533" s="7">
        <f>_xlfn.NUMBERVALUE(_xlfn.TEXTAFTER(Table815[[#This Row],[raw]]," "))</f>
        <v>1.5786916543297701E-6</v>
      </c>
      <c r="AF533" s="1" t="s">
        <v>3304</v>
      </c>
      <c r="AG533" s="1" t="s">
        <v>2778</v>
      </c>
      <c r="AH533" s="1">
        <v>3.3883833764932002E-2</v>
      </c>
      <c r="AI533" s="1" t="e">
        <f>_xlfn.TEXTAFTER(Table916[[#This Row],[type]],"-",-1)</f>
        <v>#N/A</v>
      </c>
      <c r="AJ533" s="1" t="str">
        <f ca="1">_xlfn.TEXTAFTER(_xlfn.TEXTBEFORE(Table916[[#This Row],[type]],"-"&amp;Table916[[#This Row],[rxn-no-enz]]),"RXN-")</f>
        <v>RPI_c_FWD</v>
      </c>
      <c r="AK533" s="1" t="e">
        <f>_xlfn.TEXTBEFORE(Table916[[#This Row],[type]],"_",-1)</f>
        <v>#N/A</v>
      </c>
      <c r="AN533" t="s">
        <v>3324</v>
      </c>
      <c r="AO533" t="s">
        <v>2778</v>
      </c>
      <c r="AP533">
        <v>2.7651591269693701E-2</v>
      </c>
      <c r="AQ533" t="str">
        <f>_xlfn.TEXTBEFORE(Table17[[#This Row],[rxn]],"-",-1)</f>
        <v>RXN-SQLt_c_r_FWD</v>
      </c>
    </row>
    <row r="534" spans="16:43" ht="17" x14ac:dyDescent="0.25">
      <c r="P534" s="4"/>
      <c r="T534"/>
      <c r="AB534" s="7" t="s">
        <v>11362</v>
      </c>
      <c r="AC534" s="7" t="str">
        <f>_xlfn.TEXTBEFORE(Table815[[#This Row],[raw]]," ")</f>
        <v>ENZLOAD-MDH_m_FWD-rt2810</v>
      </c>
      <c r="AD534" s="7">
        <f>_xlfn.NUMBERVALUE(_xlfn.TEXTAFTER(Table815[[#This Row],[raw]]," "))</f>
        <v>2.8187200893968698E-6</v>
      </c>
      <c r="AF534" s="1" t="s">
        <v>3305</v>
      </c>
      <c r="AG534" s="1" t="s">
        <v>2778</v>
      </c>
      <c r="AH534" s="1">
        <v>1.45573200930455E-2</v>
      </c>
      <c r="AI534" s="1" t="e">
        <f>_xlfn.TEXTAFTER(Table916[[#This Row],[type]],"-",-1)</f>
        <v>#N/A</v>
      </c>
      <c r="AJ534" s="1" t="str">
        <f ca="1">_xlfn.TEXTAFTER(_xlfn.TEXTBEFORE(Table916[[#This Row],[type]],"-"&amp;Table916[[#This Row],[rxn-no-enz]]),"RXN-")</f>
        <v>SACCD1_c_FWD</v>
      </c>
      <c r="AK534" s="1" t="e">
        <f>_xlfn.TEXTBEFORE(Table916[[#This Row],[type]],"_",-1)</f>
        <v>#N/A</v>
      </c>
      <c r="AN534" t="s">
        <v>3325</v>
      </c>
      <c r="AO534" t="s">
        <v>2778</v>
      </c>
      <c r="AP534">
        <v>2.7651591269693701E-2</v>
      </c>
      <c r="AQ534" t="str">
        <f>_xlfn.TEXTBEFORE(Table17[[#This Row],[rxn]],"-",-1)</f>
        <v>RXN-SSQ23EPXt_c_r_FWD</v>
      </c>
    </row>
    <row r="535" spans="16:43" ht="17" x14ac:dyDescent="0.25">
      <c r="P535" s="4"/>
      <c r="T535"/>
      <c r="AB535" s="7" t="s">
        <v>11363</v>
      </c>
      <c r="AC535" s="7" t="str">
        <f>_xlfn.TEXTBEFORE(Table815[[#This Row],[raw]]," ")</f>
        <v>ENZLOAD-MDRPD_c_FWD-rt7461</v>
      </c>
      <c r="AD535" s="7">
        <f>_xlfn.NUMBERVALUE(_xlfn.TEXTAFTER(Table815[[#This Row],[raw]]," "))</f>
        <v>1.2240392759271701E-7</v>
      </c>
      <c r="AF535" s="1" t="s">
        <v>3306</v>
      </c>
      <c r="AG535" s="1" t="s">
        <v>2778</v>
      </c>
      <c r="AH535" s="1">
        <v>1.45573200930455E-2</v>
      </c>
      <c r="AI535" s="1" t="e">
        <f>_xlfn.TEXTAFTER(Table916[[#This Row],[type]],"-",-1)</f>
        <v>#N/A</v>
      </c>
      <c r="AJ535" s="1" t="str">
        <f ca="1">_xlfn.TEXTAFTER(_xlfn.TEXTBEFORE(Table916[[#This Row],[type]],"-"&amp;Table916[[#This Row],[rxn-no-enz]]),"RXN-")</f>
        <v>SACCD2_c_FWD</v>
      </c>
      <c r="AK535" s="1" t="e">
        <f>_xlfn.TEXTBEFORE(Table916[[#This Row],[type]],"_",-1)</f>
        <v>#N/A</v>
      </c>
      <c r="AN535" t="s">
        <v>3327</v>
      </c>
      <c r="AO535" t="s">
        <v>2778</v>
      </c>
      <c r="AP535">
        <v>6.1408441655530402E-2</v>
      </c>
      <c r="AQ535" t="str">
        <f>_xlfn.TEXTBEFORE(Table17[[#This Row],[rxn]],"-",-1)</f>
        <v>RXN-STCOAt_c_rm_FWD</v>
      </c>
    </row>
    <row r="536" spans="16:43" ht="17" x14ac:dyDescent="0.25">
      <c r="P536" s="4"/>
      <c r="T536"/>
      <c r="AB536" s="7" t="s">
        <v>11364</v>
      </c>
      <c r="AC536" s="7" t="str">
        <f>_xlfn.TEXTBEFORE(Table815[[#This Row],[raw]]," ")</f>
        <v>ENZLOAD-ME1_m_FWD-rt5549</v>
      </c>
      <c r="AD536" s="7">
        <f>_xlfn.NUMBERVALUE(_xlfn.TEXTAFTER(Table815[[#This Row],[raw]]," "))</f>
        <v>1.7551083848412399E-8</v>
      </c>
      <c r="AF536" s="1" t="s">
        <v>3307</v>
      </c>
      <c r="AG536" s="1" t="s">
        <v>2778</v>
      </c>
      <c r="AH536" s="1">
        <v>9.2245878497998895E-3</v>
      </c>
      <c r="AI536" s="1" t="e">
        <f>_xlfn.TEXTAFTER(Table916[[#This Row],[type]],"-",-1)</f>
        <v>#N/A</v>
      </c>
      <c r="AJ536" s="1" t="str">
        <f ca="1">_xlfn.TEXTAFTER(_xlfn.TEXTBEFORE(Table916[[#This Row],[type]],"-"&amp;Table916[[#This Row],[rxn-no-enz]]),"RXN-")</f>
        <v>SADT_c_FWD</v>
      </c>
      <c r="AK536" s="1" t="e">
        <f>_xlfn.TEXTBEFORE(Table916[[#This Row],[type]],"_",-1)</f>
        <v>#N/A</v>
      </c>
      <c r="AN536" t="s">
        <v>3328</v>
      </c>
      <c r="AO536" t="s">
        <v>2778</v>
      </c>
      <c r="AP536">
        <v>4.6199659365652597</v>
      </c>
      <c r="AQ536" t="str">
        <f>_xlfn.TEXTBEFORE(Table17[[#This Row],[rxn]],"-",-1)</f>
        <v>RXN-SUCDq9_m_FWD</v>
      </c>
    </row>
    <row r="537" spans="16:43" ht="17" x14ac:dyDescent="0.25">
      <c r="P537" s="4"/>
      <c r="T537"/>
      <c r="AB537" s="7" t="s">
        <v>11365</v>
      </c>
      <c r="AC537" s="7" t="str">
        <f>_xlfn.TEXTBEFORE(Table815[[#This Row],[raw]]," ")</f>
        <v>ENZLOAD-METAT_c_FWD-rt5403</v>
      </c>
      <c r="AD537" s="7">
        <f>_xlfn.NUMBERVALUE(_xlfn.TEXTAFTER(Table815[[#This Row],[raw]]," "))</f>
        <v>2.3045034228049799E-6</v>
      </c>
      <c r="AF537" s="1" t="s">
        <v>3308</v>
      </c>
      <c r="AG537" s="1" t="s">
        <v>2778</v>
      </c>
      <c r="AH537" s="1">
        <v>1.1398319652365299E-2</v>
      </c>
      <c r="AI537" s="1" t="e">
        <f>_xlfn.TEXTAFTER(Table916[[#This Row],[type]],"-",-1)</f>
        <v>#N/A</v>
      </c>
      <c r="AJ537" s="1" t="str">
        <f ca="1">_xlfn.TEXTAFTER(_xlfn.TEXTBEFORE(Table916[[#This Row],[type]],"-"&amp;Table916[[#This Row],[rxn-no-enz]]),"RXN-")</f>
        <v>SAM24MT_c_FWD</v>
      </c>
      <c r="AK537" s="1" t="e">
        <f>_xlfn.TEXTBEFORE(Table916[[#This Row],[type]],"_",-1)</f>
        <v>#N/A</v>
      </c>
      <c r="AN537" t="s">
        <v>3329</v>
      </c>
      <c r="AO537" t="s">
        <v>2778</v>
      </c>
      <c r="AP537">
        <v>3.5683012732732201E-2</v>
      </c>
      <c r="AQ537" t="str">
        <f>_xlfn.TEXTBEFORE(Table17[[#This Row],[rxn]],"-",-1)</f>
        <v>RXN-SUCFUMt_c_m_FWD</v>
      </c>
    </row>
    <row r="538" spans="16:43" ht="17" x14ac:dyDescent="0.25">
      <c r="P538" s="4"/>
      <c r="T538"/>
      <c r="AB538" s="7" t="s">
        <v>11366</v>
      </c>
      <c r="AC538" s="7" t="str">
        <f>_xlfn.TEXTBEFORE(Table815[[#This Row],[raw]]," ")</f>
        <v>ENZLOAD-METS_c_FWD-rt1457</v>
      </c>
      <c r="AD538" s="7">
        <f>_xlfn.NUMBERVALUE(_xlfn.TEXTAFTER(Table815[[#This Row],[raw]]," "))</f>
        <v>2.5826146550372902E-6</v>
      </c>
      <c r="AF538" s="1" t="s">
        <v>3310</v>
      </c>
      <c r="AG538" s="1" t="s">
        <v>2778</v>
      </c>
      <c r="AH538" s="1">
        <v>8.9801775857439598E-4</v>
      </c>
      <c r="AI538" s="1" t="e">
        <f>_xlfn.TEXTAFTER(Table916[[#This Row],[type]],"-",-1)</f>
        <v>#N/A</v>
      </c>
      <c r="AJ538" s="1" t="str">
        <f ca="1">_xlfn.TEXTAFTER(_xlfn.TEXTBEFORE(Table916[[#This Row],[type]],"-"&amp;Table916[[#This Row],[rxn-no-enz]]),"RXN-")</f>
        <v>SERPT_r_FWD</v>
      </c>
      <c r="AK538" s="1" t="e">
        <f>_xlfn.TEXTBEFORE(Table916[[#This Row],[type]],"_",-1)</f>
        <v>#N/A</v>
      </c>
      <c r="AN538" t="s">
        <v>8020</v>
      </c>
      <c r="AO538" t="s">
        <v>2778</v>
      </c>
      <c r="AP538">
        <v>4.5842829238325304</v>
      </c>
      <c r="AQ538" t="str">
        <f>_xlfn.TEXTBEFORE(Table17[[#This Row],[rxn]],"-",-1)</f>
        <v>RXN-SUCOAS_m_FWD</v>
      </c>
    </row>
    <row r="539" spans="16:43" ht="17" x14ac:dyDescent="0.25">
      <c r="P539" s="4"/>
      <c r="T539"/>
      <c r="AB539" s="7" t="s">
        <v>11367</v>
      </c>
      <c r="AC539" s="7" t="str">
        <f>_xlfn.TEXTBEFORE(Table815[[#This Row],[raw]]," ")</f>
        <v>ENZLOAD-METTRS_c_FWD-rt4772</v>
      </c>
      <c r="AD539" s="7">
        <f>_xlfn.NUMBERVALUE(_xlfn.TEXTAFTER(Table815[[#This Row],[raw]]," "))</f>
        <v>1.5313080672833799E-7</v>
      </c>
      <c r="AF539" s="1" t="s">
        <v>3311</v>
      </c>
      <c r="AG539" s="1" t="s">
        <v>2778</v>
      </c>
      <c r="AH539" s="1">
        <v>0.912797638030588</v>
      </c>
      <c r="AI539" s="1" t="e">
        <f>_xlfn.TEXTAFTER(Table916[[#This Row],[type]],"-",-1)</f>
        <v>#N/A</v>
      </c>
      <c r="AJ539" s="1" t="str">
        <f ca="1">_xlfn.TEXTAFTER(_xlfn.TEXTBEFORE(Table916[[#This Row],[type]],"-"&amp;Table916[[#This Row],[rxn-no-enz]]),"RXN-")</f>
        <v>SERt_c_m_REV</v>
      </c>
      <c r="AK539" s="1" t="e">
        <f>_xlfn.TEXTBEFORE(Table916[[#This Row],[type]],"_",-1)</f>
        <v>#N/A</v>
      </c>
      <c r="AN539" t="s">
        <v>3331</v>
      </c>
      <c r="AO539" t="s">
        <v>2778</v>
      </c>
      <c r="AP539">
        <v>3.4090046999095398E-3</v>
      </c>
      <c r="AQ539" t="str">
        <f>_xlfn.TEXTBEFORE(Table17[[#This Row],[rxn]],"-",-1)</f>
        <v>RXN-TAGt_c_rm_REV</v>
      </c>
    </row>
    <row r="540" spans="16:43" ht="17" x14ac:dyDescent="0.25">
      <c r="P540" s="4"/>
      <c r="T540"/>
      <c r="AB540" s="7" t="s">
        <v>11368</v>
      </c>
      <c r="AC540" s="7" t="str">
        <f>_xlfn.TEXTBEFORE(Table815[[#This Row],[raw]]," ")</f>
        <v>ENZLOAD-MEVK1_c_FWD-rt0390</v>
      </c>
      <c r="AD540" s="7">
        <f>_xlfn.NUMBERVALUE(_xlfn.TEXTAFTER(Table815[[#This Row],[raw]]," "))</f>
        <v>6.6106693470769404E-7</v>
      </c>
      <c r="AF540" s="1" t="s">
        <v>3312</v>
      </c>
      <c r="AG540" s="1" t="s">
        <v>2778</v>
      </c>
      <c r="AH540" s="1">
        <v>8.9801775857439598E-4</v>
      </c>
      <c r="AI540" s="1" t="e">
        <f>_xlfn.TEXTAFTER(Table916[[#This Row],[type]],"-",-1)</f>
        <v>#N/A</v>
      </c>
      <c r="AJ540" s="1" t="str">
        <f ca="1">_xlfn.TEXTAFTER(_xlfn.TEXTBEFORE(Table916[[#This Row],[type]],"-"&amp;Table916[[#This Row],[rxn-no-enz]]),"RXN-")</f>
        <v>SERt_c_r_FWD</v>
      </c>
      <c r="AK540" s="1" t="e">
        <f>_xlfn.TEXTBEFORE(Table916[[#This Row],[type]],"_",-1)</f>
        <v>#N/A</v>
      </c>
      <c r="AN540" t="s">
        <v>3333</v>
      </c>
      <c r="AO540" t="s">
        <v>2778</v>
      </c>
      <c r="AP540" s="3">
        <v>3.8041031379112E-5</v>
      </c>
      <c r="AQ540" t="str">
        <f>_xlfn.TEXTBEFORE(Table17[[#This Row],[rxn]],"-",-1)</f>
        <v>RXN-THMtps_e_FWD</v>
      </c>
    </row>
    <row r="541" spans="16:43" ht="17" x14ac:dyDescent="0.25">
      <c r="P541" s="4"/>
      <c r="T541"/>
      <c r="AB541" s="7" t="s">
        <v>11369</v>
      </c>
      <c r="AC541" s="7" t="str">
        <f>_xlfn.TEXTBEFORE(Table815[[#This Row],[raw]]," ")</f>
        <v>ENZLOAD-MTAP_c_FWD-rt0004</v>
      </c>
      <c r="AD541" s="7">
        <f>_xlfn.NUMBERVALUE(_xlfn.TEXTAFTER(Table815[[#This Row],[raw]]," "))</f>
        <v>2.6835315487318202E-7</v>
      </c>
      <c r="AF541" s="1" t="s">
        <v>3313</v>
      </c>
      <c r="AG541" s="1" t="s">
        <v>2778</v>
      </c>
      <c r="AH541" s="1">
        <v>1.19358032002976E-2</v>
      </c>
      <c r="AI541" s="1" t="e">
        <f>_xlfn.TEXTAFTER(Table916[[#This Row],[type]],"-",-1)</f>
        <v>#N/A</v>
      </c>
      <c r="AJ541" s="1" t="str">
        <f ca="1">_xlfn.TEXTAFTER(_xlfn.TEXTBEFORE(Table916[[#This Row],[type]],"-"&amp;Table916[[#This Row],[rxn-no-enz]]),"RXN-")</f>
        <v>SERt_c_rm_FWD</v>
      </c>
      <c r="AK541" s="1" t="e">
        <f>_xlfn.TEXTBEFORE(Table916[[#This Row],[type]],"_",-1)</f>
        <v>#N/A</v>
      </c>
      <c r="AN541" t="s">
        <v>8052</v>
      </c>
      <c r="AO541" t="s">
        <v>2778</v>
      </c>
      <c r="AP541">
        <v>4.5176209816015597E-2</v>
      </c>
      <c r="AQ541" t="str">
        <f>_xlfn.TEXTBEFORE(Table17[[#This Row],[rxn]],"-",-1)</f>
        <v>RXN-THRD_L_m_FWD</v>
      </c>
    </row>
    <row r="542" spans="16:43" ht="17" x14ac:dyDescent="0.25">
      <c r="P542" s="4"/>
      <c r="T542"/>
      <c r="AB542" s="7" t="s">
        <v>11370</v>
      </c>
      <c r="AC542" s="7" t="str">
        <f>_xlfn.TEXTBEFORE(Table815[[#This Row],[raw]]," ")</f>
        <v>ENZLOAD-MTHFD_c_FWD-rt6998</v>
      </c>
      <c r="AD542" s="7">
        <f>_xlfn.NUMBERVALUE(_xlfn.TEXTAFTER(Table815[[#This Row],[raw]]," "))</f>
        <v>3.9254063095380601E-7</v>
      </c>
      <c r="AF542" s="1" t="s">
        <v>3314</v>
      </c>
      <c r="AG542" s="1" t="s">
        <v>2778</v>
      </c>
      <c r="AH542" s="1">
        <v>3.0551599028309801E-2</v>
      </c>
      <c r="AI542" s="1" t="e">
        <f>_xlfn.TEXTAFTER(Table916[[#This Row],[type]],"-",-1)</f>
        <v>#N/A</v>
      </c>
      <c r="AJ542" s="1" t="str">
        <f ca="1">_xlfn.TEXTAFTER(_xlfn.TEXTBEFORE(Table916[[#This Row],[type]],"-"&amp;Table916[[#This Row],[rxn-no-enz]]),"RXN-")</f>
        <v>SERTRS_c_FWD</v>
      </c>
      <c r="AK542" s="1" t="e">
        <f>_xlfn.TEXTBEFORE(Table916[[#This Row],[type]],"_",-1)</f>
        <v>#N/A</v>
      </c>
      <c r="AN542" t="s">
        <v>3334</v>
      </c>
      <c r="AO542" t="s">
        <v>2778</v>
      </c>
      <c r="AP542">
        <v>0.112297578609208</v>
      </c>
      <c r="AQ542" t="str">
        <f>_xlfn.TEXTBEFORE(Table17[[#This Row],[rxn]],"-",-1)</f>
        <v>RXN-THRS_c_FWD</v>
      </c>
    </row>
    <row r="543" spans="16:43" ht="17" x14ac:dyDescent="0.25">
      <c r="P543" s="4"/>
      <c r="T543"/>
      <c r="AB543" s="7" t="s">
        <v>11371</v>
      </c>
      <c r="AC543" s="7" t="str">
        <f>_xlfn.TEXTBEFORE(Table815[[#This Row],[raw]]," ")</f>
        <v>ENZLOAD-MTHFR3_c_FWD-MET1213</v>
      </c>
      <c r="AD543" s="7">
        <f>_xlfn.NUMBERVALUE(_xlfn.TEXTAFTER(Table815[[#This Row],[raw]]," "))</f>
        <v>2.03728621866631E-7</v>
      </c>
      <c r="AF543" s="1" t="s">
        <v>3315</v>
      </c>
      <c r="AG543" s="1" t="s">
        <v>2778</v>
      </c>
      <c r="AH543" s="9">
        <v>5.0487795100000003E-10</v>
      </c>
      <c r="AI543" s="1" t="e">
        <f>_xlfn.TEXTAFTER(Table916[[#This Row],[type]],"-",-1)</f>
        <v>#N/A</v>
      </c>
      <c r="AJ543" s="1" t="str">
        <f ca="1">_xlfn.TEXTAFTER(_xlfn.TEXTBEFORE(Table916[[#This Row],[type]],"-"&amp;Table916[[#This Row],[rxn-no-enz]]),"RXN-")</f>
        <v>SHCHD2_c_FWD</v>
      </c>
      <c r="AK543" s="1" t="e">
        <f>_xlfn.TEXTBEFORE(Table916[[#This Row],[type]],"_",-1)</f>
        <v>#N/A</v>
      </c>
      <c r="AN543" t="s">
        <v>8054</v>
      </c>
      <c r="AO543" t="s">
        <v>2778</v>
      </c>
      <c r="AP543">
        <v>4.5176209816015597E-2</v>
      </c>
      <c r="AQ543" t="str">
        <f>_xlfn.TEXTBEFORE(Table17[[#This Row],[rxn]],"-",-1)</f>
        <v>RXN-THRt_c_m_FWD</v>
      </c>
    </row>
    <row r="544" spans="16:43" ht="17" x14ac:dyDescent="0.25">
      <c r="P544" s="4"/>
      <c r="T544"/>
      <c r="AB544" s="7" t="s">
        <v>11372</v>
      </c>
      <c r="AC544" s="7" t="str">
        <f>_xlfn.TEXTBEFORE(Table815[[#This Row],[raw]]," ")</f>
        <v>ENZLOAD-MTRI_c_FWD-rt5017</v>
      </c>
      <c r="AD544" s="7">
        <f>_xlfn.NUMBERVALUE(_xlfn.TEXTAFTER(Table815[[#This Row],[raw]]," "))</f>
        <v>1.11083153101788E-7</v>
      </c>
      <c r="AF544" s="1" t="s">
        <v>3316</v>
      </c>
      <c r="AG544" s="1" t="s">
        <v>2778</v>
      </c>
      <c r="AH544" s="9">
        <v>5.0487795100000003E-10</v>
      </c>
      <c r="AI544" s="1" t="e">
        <f>_xlfn.TEXTAFTER(Table916[[#This Row],[type]],"-",-1)</f>
        <v>#N/A</v>
      </c>
      <c r="AJ544" s="1" t="str">
        <f ca="1">_xlfn.TEXTAFTER(_xlfn.TEXTBEFORE(Table916[[#This Row],[type]],"-"&amp;Table916[[#This Row],[rxn-no-enz]]),"RXN-")</f>
        <v>SHCHF_c_FWD</v>
      </c>
      <c r="AK544" s="1" t="e">
        <f>_xlfn.TEXTBEFORE(Table916[[#This Row],[type]],"_",-1)</f>
        <v>#N/A</v>
      </c>
      <c r="AN544" t="s">
        <v>3335</v>
      </c>
      <c r="AO544" t="s">
        <v>2778</v>
      </c>
      <c r="AP544">
        <v>6.7121368793192401E-2</v>
      </c>
      <c r="AQ544" t="str">
        <f>_xlfn.TEXTBEFORE(Table17[[#This Row],[rxn]],"-",-1)</f>
        <v>RXN-THRTRS_c_FWD</v>
      </c>
    </row>
    <row r="545" spans="16:43" ht="17" x14ac:dyDescent="0.25">
      <c r="P545" s="4"/>
      <c r="T545"/>
      <c r="AB545" s="7" t="s">
        <v>11373</v>
      </c>
      <c r="AC545" s="7" t="str">
        <f>_xlfn.TEXTBEFORE(Table815[[#This Row],[raw]]," ")</f>
        <v>ENZLOAD-NACt_c_e_FWD-rt3853</v>
      </c>
      <c r="AD545" s="7">
        <f>_xlfn.NUMBERVALUE(_xlfn.TEXTAFTER(Table815[[#This Row],[raw]]," "))</f>
        <v>3.4856448778844602E-7</v>
      </c>
      <c r="AF545" s="1" t="s">
        <v>3317</v>
      </c>
      <c r="AG545" s="1" t="s">
        <v>2778</v>
      </c>
      <c r="AH545" s="1">
        <v>2.3262762218073399E-2</v>
      </c>
      <c r="AI545" s="1" t="e">
        <f>_xlfn.TEXTAFTER(Table916[[#This Row],[type]],"-",-1)</f>
        <v>#N/A</v>
      </c>
      <c r="AJ545" s="1" t="str">
        <f ca="1">_xlfn.TEXTAFTER(_xlfn.TEXTBEFORE(Table916[[#This Row],[type]],"-"&amp;Table916[[#This Row],[rxn-no-enz]]),"RXN-")</f>
        <v>SHK3Di_c_FWD</v>
      </c>
      <c r="AK545" s="1" t="e">
        <f>_xlfn.TEXTBEFORE(Table916[[#This Row],[type]],"_",-1)</f>
        <v>#N/A</v>
      </c>
      <c r="AN545" t="s">
        <v>3336</v>
      </c>
      <c r="AO545" t="s">
        <v>2778</v>
      </c>
      <c r="AP545" s="3">
        <v>3.8041031379112E-5</v>
      </c>
      <c r="AQ545" t="str">
        <f>_xlfn.TEXTBEFORE(Table17[[#This Row],[rxn]],"-",-1)</f>
        <v>RXN-TMDPK_c_FWD</v>
      </c>
    </row>
    <row r="546" spans="16:43" ht="17" x14ac:dyDescent="0.25">
      <c r="P546" s="4"/>
      <c r="T546"/>
      <c r="AB546" s="7" t="s">
        <v>11374</v>
      </c>
      <c r="AC546" s="7" t="str">
        <f>_xlfn.TEXTBEFORE(Table815[[#This Row],[raw]]," ")</f>
        <v>ENZLOAD-NADHcplxI_c_m_FWD-NADHCPLX1</v>
      </c>
      <c r="AD546" s="7">
        <f>_xlfn.NUMBERVALUE(_xlfn.TEXTAFTER(Table815[[#This Row],[raw]]," "))</f>
        <v>1.93454386370162E-7</v>
      </c>
      <c r="AF546" s="1" t="s">
        <v>3318</v>
      </c>
      <c r="AG546" s="1" t="s">
        <v>2778</v>
      </c>
      <c r="AH546" s="1">
        <v>2.3262762218073399E-2</v>
      </c>
      <c r="AI546" s="1" t="e">
        <f>_xlfn.TEXTAFTER(Table916[[#This Row],[type]],"-",-1)</f>
        <v>#N/A</v>
      </c>
      <c r="AJ546" s="1" t="str">
        <f ca="1">_xlfn.TEXTAFTER(_xlfn.TEXTBEFORE(Table916[[#This Row],[type]],"-"&amp;Table916[[#This Row],[rxn-no-enz]]),"RXN-")</f>
        <v>SHKK_c_FWD</v>
      </c>
      <c r="AK546" s="1" t="e">
        <f>_xlfn.TEXTBEFORE(Table916[[#This Row],[type]],"_",-1)</f>
        <v>#N/A</v>
      </c>
      <c r="AN546" t="s">
        <v>8068</v>
      </c>
      <c r="AO546" t="s">
        <v>2778</v>
      </c>
      <c r="AP546">
        <v>1.85204040467835E-3</v>
      </c>
      <c r="AQ546" t="str">
        <f>_xlfn.TEXTBEFORE(Table17[[#This Row],[rxn]],"-",-1)</f>
        <v>RXN-TMDS_c_FWD</v>
      </c>
    </row>
    <row r="547" spans="16:43" ht="17" x14ac:dyDescent="0.25">
      <c r="P547" s="4"/>
      <c r="T547"/>
      <c r="AB547" s="7" t="s">
        <v>11375</v>
      </c>
      <c r="AC547" s="7" t="str">
        <f>_xlfn.TEXTBEFORE(Table815[[#This Row],[raw]]," ")</f>
        <v>ENZLOAD-NADHK1_c_FWD-rt1814_c</v>
      </c>
      <c r="AD547" s="7">
        <f>_xlfn.NUMBERVALUE(_xlfn.TEXTAFTER(Table815[[#This Row],[raw]]," "))</f>
        <v>1.9161651868323899E-8</v>
      </c>
      <c r="AF547" s="1" t="s">
        <v>3319</v>
      </c>
      <c r="AG547" s="1" t="s">
        <v>2778</v>
      </c>
      <c r="AH547" s="1">
        <v>9.2245878497998895E-3</v>
      </c>
      <c r="AI547" s="1" t="e">
        <f>_xlfn.TEXTAFTER(Table916[[#This Row],[type]],"-",-1)</f>
        <v>#N/A</v>
      </c>
      <c r="AJ547" s="1" t="str">
        <f ca="1">_xlfn.TEXTAFTER(_xlfn.TEXTBEFORE(Table916[[#This Row],[type]],"-"&amp;Table916[[#This Row],[rxn-no-enz]]),"RXN-")</f>
        <v>SO3R_c_FWD</v>
      </c>
      <c r="AK547" s="1" t="e">
        <f>_xlfn.TEXTBEFORE(Table916[[#This Row],[type]],"_",-1)</f>
        <v>#N/A</v>
      </c>
      <c r="AN547" t="s">
        <v>3338</v>
      </c>
      <c r="AO547" t="s">
        <v>2778</v>
      </c>
      <c r="AP547">
        <v>4.1984293585907304</v>
      </c>
      <c r="AQ547" t="str">
        <f>_xlfn.TEXTBEFORE(Table17[[#This Row],[rxn]],"-",-1)</f>
        <v>RXN-TPI_c_FWD</v>
      </c>
    </row>
    <row r="548" spans="16:43" ht="17" x14ac:dyDescent="0.25">
      <c r="P548" s="4"/>
      <c r="T548"/>
      <c r="AB548" s="7" t="s">
        <v>11376</v>
      </c>
      <c r="AC548" s="7" t="str">
        <f>_xlfn.TEXTBEFORE(Table815[[#This Row],[raw]]," ")</f>
        <v>ENZLOAD-NADS2_c_FWD-rt0915_c</v>
      </c>
      <c r="AD548" s="7">
        <f>_xlfn.NUMBERVALUE(_xlfn.TEXTAFTER(Table815[[#This Row],[raw]]," "))</f>
        <v>4.5415122913351702E-8</v>
      </c>
      <c r="AF548" s="1" t="s">
        <v>7948</v>
      </c>
      <c r="AG548" s="1" t="s">
        <v>2778</v>
      </c>
      <c r="AH548" s="1">
        <v>1.2694263947695E-2</v>
      </c>
      <c r="AI548" s="1" t="e">
        <f>_xlfn.TEXTAFTER(Table916[[#This Row],[type]],"-",-1)</f>
        <v>#N/A</v>
      </c>
      <c r="AJ548" s="1" t="str">
        <f ca="1">_xlfn.TEXTAFTER(_xlfn.TEXTBEFORE(Table916[[#This Row],[type]],"-"&amp;Table916[[#This Row],[rxn-no-enz]]),"RXN-")</f>
        <v>SO4t_c_e_FWD</v>
      </c>
      <c r="AK548" s="1" t="e">
        <f>_xlfn.TEXTBEFORE(Table916[[#This Row],[type]],"_",-1)</f>
        <v>#N/A</v>
      </c>
      <c r="AN548" t="s">
        <v>3339</v>
      </c>
      <c r="AO548" t="s">
        <v>2778</v>
      </c>
      <c r="AP548" s="3">
        <v>2.2810463234999999E-8</v>
      </c>
      <c r="AQ548" t="str">
        <f>_xlfn.TEXTBEFORE(Table17[[#This Row],[rxn]],"-",-1)</f>
        <v>RXN-tpscu2_c_m_FWD</v>
      </c>
    </row>
    <row r="549" spans="16:43" ht="17" x14ac:dyDescent="0.25">
      <c r="P549" s="4"/>
      <c r="T549"/>
      <c r="AB549" s="7" t="s">
        <v>11377</v>
      </c>
      <c r="AC549" s="7" t="str">
        <f>_xlfn.TEXTBEFORE(Table815[[#This Row],[raw]]," ")</f>
        <v>ENZLOAD-NAMNPP_c_FWD-rt1924_c</v>
      </c>
      <c r="AD549" s="7">
        <f>_xlfn.NUMBERVALUE(_xlfn.TEXTAFTER(Table815[[#This Row],[raw]]," "))</f>
        <v>7.6962744601773297E-8</v>
      </c>
      <c r="AF549" s="1" t="s">
        <v>3321</v>
      </c>
      <c r="AG549" s="1" t="s">
        <v>2778</v>
      </c>
      <c r="AH549" s="9">
        <v>1.1112543481148001E-5</v>
      </c>
      <c r="AI549" s="1" t="e">
        <f>_xlfn.TEXTAFTER(Table916[[#This Row],[type]],"-",-1)</f>
        <v>#N/A</v>
      </c>
      <c r="AJ549" s="1" t="str">
        <f ca="1">_xlfn.TEXTAFTER(_xlfn.TEXTBEFORE(Table916[[#This Row],[type]],"-"&amp;Table916[[#This Row],[rxn-no-enz]]),"RXN-")</f>
        <v>SPMS_c_FWD</v>
      </c>
      <c r="AK549" s="1" t="e">
        <f>_xlfn.TEXTBEFORE(Table916[[#This Row],[type]],"_",-1)</f>
        <v>#N/A</v>
      </c>
      <c r="AN549" t="s">
        <v>3340</v>
      </c>
      <c r="AO549" t="s">
        <v>2778</v>
      </c>
      <c r="AP549">
        <v>4.2345657036905203E-2</v>
      </c>
      <c r="AQ549" t="str">
        <f>_xlfn.TEXTBEFORE(Table17[[#This Row],[rxn]],"-",-1)</f>
        <v>RXN-TRDR_c_FWD</v>
      </c>
    </row>
    <row r="550" spans="16:43" ht="17" x14ac:dyDescent="0.25">
      <c r="P550" s="4"/>
      <c r="T550"/>
      <c r="AB550" s="7" t="s">
        <v>11378</v>
      </c>
      <c r="AC550" s="7" t="str">
        <f>_xlfn.TEXTBEFORE(Table815[[#This Row],[raw]]," ")</f>
        <v>ENZLOAD-NDPK1_c_FWD-rt7311</v>
      </c>
      <c r="AD550" s="7">
        <f>_xlfn.NUMBERVALUE(_xlfn.TEXTAFTER(Table815[[#This Row],[raw]]," "))</f>
        <v>1.23993537498723E-6</v>
      </c>
      <c r="AF550" s="1" t="s">
        <v>3322</v>
      </c>
      <c r="AG550" s="1" t="s">
        <v>2778</v>
      </c>
      <c r="AH550" s="1">
        <v>1.1398319652365299E-2</v>
      </c>
      <c r="AI550" s="1" t="e">
        <f>_xlfn.TEXTAFTER(Table916[[#This Row],[type]],"-",-1)</f>
        <v>#N/A</v>
      </c>
      <c r="AJ550" s="1" t="str">
        <f ca="1">_xlfn.TEXTAFTER(_xlfn.TEXTBEFORE(Table916[[#This Row],[type]],"-"&amp;Table916[[#This Row],[rxn-no-enz]]),"RXN-")</f>
        <v>SQLEy_r_FWD</v>
      </c>
      <c r="AK550" s="1" t="e">
        <f>_xlfn.TEXTBEFORE(Table916[[#This Row],[type]],"_",-1)</f>
        <v>#N/A</v>
      </c>
      <c r="AN550" t="s">
        <v>3342</v>
      </c>
      <c r="AO550" t="s">
        <v>2778</v>
      </c>
      <c r="AP550">
        <v>1.2387130199597101E-2</v>
      </c>
      <c r="AQ550" t="str">
        <f>_xlfn.TEXTBEFORE(Table17[[#This Row],[rxn]],"-",-1)</f>
        <v>RXN-TRPS1_c_FWD</v>
      </c>
    </row>
    <row r="551" spans="16:43" ht="17" x14ac:dyDescent="0.25">
      <c r="P551" s="4"/>
      <c r="T551"/>
      <c r="AB551" s="7" t="s">
        <v>11379</v>
      </c>
      <c r="AC551" s="7" t="str">
        <f>_xlfn.TEXTBEFORE(Table815[[#This Row],[raw]]," ")</f>
        <v>ENZLOAD-NDPK3_c_FWD-rt7311</v>
      </c>
      <c r="AD551" s="7">
        <f>_xlfn.NUMBERVALUE(_xlfn.TEXTAFTER(Table815[[#This Row],[raw]]," "))</f>
        <v>1.23993537498723E-6</v>
      </c>
      <c r="AF551" s="1" t="s">
        <v>3323</v>
      </c>
      <c r="AG551" s="1" t="s">
        <v>2778</v>
      </c>
      <c r="AH551" s="9">
        <v>1.1398319652365299E-2</v>
      </c>
      <c r="AI551" s="1" t="e">
        <f>_xlfn.TEXTAFTER(Table916[[#This Row],[type]],"-",-1)</f>
        <v>#N/A</v>
      </c>
      <c r="AJ551" s="1" t="str">
        <f ca="1">_xlfn.TEXTAFTER(_xlfn.TEXTBEFORE(Table916[[#This Row],[type]],"-"&amp;Table916[[#This Row],[rxn-no-enz]]),"RXN-")</f>
        <v>SQLS_c_FWD</v>
      </c>
      <c r="AK551" s="1" t="e">
        <f>_xlfn.TEXTBEFORE(Table916[[#This Row],[type]],"_",-1)</f>
        <v>#N/A</v>
      </c>
      <c r="AN551" t="s">
        <v>3343</v>
      </c>
      <c r="AO551" t="s">
        <v>2778</v>
      </c>
      <c r="AP551">
        <v>1.2387130199597101E-2</v>
      </c>
      <c r="AQ551" t="str">
        <f>_xlfn.TEXTBEFORE(Table17[[#This Row],[rxn]],"-",-1)</f>
        <v>RXN-TRPTRS_c_FWD</v>
      </c>
    </row>
    <row r="552" spans="16:43" ht="17" x14ac:dyDescent="0.25">
      <c r="P552" s="4"/>
      <c r="T552"/>
      <c r="AB552" s="7" t="s">
        <v>11380</v>
      </c>
      <c r="AC552" s="7" t="str">
        <f>_xlfn.TEXTBEFORE(Table815[[#This Row],[raw]]," ")</f>
        <v>ENZLOAD-NDPK4_c_FWD-rt7311</v>
      </c>
      <c r="AD552" s="7">
        <f>_xlfn.NUMBERVALUE(_xlfn.TEXTAFTER(Table815[[#This Row],[raw]]," "))</f>
        <v>1.23993537498723E-6</v>
      </c>
      <c r="AF552" s="1" t="s">
        <v>3324</v>
      </c>
      <c r="AG552" s="1" t="s">
        <v>2778</v>
      </c>
      <c r="AH552" s="9">
        <v>1.1398319652365299E-2</v>
      </c>
      <c r="AI552" s="1" t="e">
        <f>_xlfn.TEXTAFTER(Table916[[#This Row],[type]],"-",-1)</f>
        <v>#N/A</v>
      </c>
      <c r="AJ552" s="1" t="str">
        <f ca="1">_xlfn.TEXTAFTER(_xlfn.TEXTBEFORE(Table916[[#This Row],[type]],"-"&amp;Table916[[#This Row],[rxn-no-enz]]),"RXN-")</f>
        <v>SQLt_c_r_FWD</v>
      </c>
      <c r="AK552" s="1" t="e">
        <f>_xlfn.TEXTBEFORE(Table916[[#This Row],[type]],"_",-1)</f>
        <v>#N/A</v>
      </c>
      <c r="AN552" t="s">
        <v>3345</v>
      </c>
      <c r="AO552" t="s">
        <v>2778</v>
      </c>
      <c r="AP552">
        <v>1.08928156758978E-3</v>
      </c>
      <c r="AQ552" t="str">
        <f>_xlfn.TEXTBEFORE(Table17[[#This Row],[rxn]],"-",-1)</f>
        <v>RXN-TTCCOAt_c_r_FWD</v>
      </c>
    </row>
    <row r="553" spans="16:43" ht="17" x14ac:dyDescent="0.25">
      <c r="P553" s="4"/>
      <c r="T553"/>
      <c r="AB553" s="7" t="s">
        <v>11381</v>
      </c>
      <c r="AC553" s="7" t="str">
        <f>_xlfn.TEXTBEFORE(Table815[[#This Row],[raw]]," ")</f>
        <v>ENZLOAD-NGLYCANS1_c_FWD-rt2834</v>
      </c>
      <c r="AD553" s="7">
        <f>_xlfn.NUMBERVALUE(_xlfn.TEXTAFTER(Table815[[#This Row],[raw]]," "))</f>
        <v>5.2148888623233103E-9</v>
      </c>
      <c r="AF553" s="1" t="s">
        <v>3325</v>
      </c>
      <c r="AG553" s="1" t="s">
        <v>2778</v>
      </c>
      <c r="AH553" s="1">
        <v>1.1398319652365299E-2</v>
      </c>
      <c r="AI553" s="1" t="e">
        <f>_xlfn.TEXTAFTER(Table916[[#This Row],[type]],"-",-1)</f>
        <v>#N/A</v>
      </c>
      <c r="AJ553" s="1" t="str">
        <f ca="1">_xlfn.TEXTAFTER(_xlfn.TEXTBEFORE(Table916[[#This Row],[type]],"-"&amp;Table916[[#This Row],[rxn-no-enz]]),"RXN-")</f>
        <v>SSQ23EPXt_c_r_FWD</v>
      </c>
      <c r="AK553" s="1" t="e">
        <f>_xlfn.TEXTBEFORE(Table916[[#This Row],[type]],"_",-1)</f>
        <v>#N/A</v>
      </c>
      <c r="AN553" t="s">
        <v>3346</v>
      </c>
      <c r="AO553" t="s">
        <v>2778</v>
      </c>
      <c r="AP553">
        <v>1.08928156758978E-3</v>
      </c>
      <c r="AQ553" t="str">
        <f>_xlfn.TEXTBEFORE(Table17[[#This Row],[rxn]],"-",-1)</f>
        <v>RXN-TTCCOAt_c_rm_REV</v>
      </c>
    </row>
    <row r="554" spans="16:43" ht="17" x14ac:dyDescent="0.25">
      <c r="P554" s="4"/>
      <c r="T554"/>
      <c r="AB554" s="7" t="s">
        <v>11382</v>
      </c>
      <c r="AC554" s="7" t="str">
        <f>_xlfn.TEXTBEFORE(Table815[[#This Row],[raw]]," ")</f>
        <v>ENZLOAD-NGLYCANS3_c_FWD-rt6298</v>
      </c>
      <c r="AD554" s="7">
        <f>_xlfn.NUMBERVALUE(_xlfn.TEXTAFTER(Table815[[#This Row],[raw]]," "))</f>
        <v>9.9949852399134595E-9</v>
      </c>
      <c r="AF554" s="1" t="s">
        <v>3326</v>
      </c>
      <c r="AG554" s="1" t="s">
        <v>2778</v>
      </c>
      <c r="AH554" s="9">
        <v>2.7433310349761898E-3</v>
      </c>
      <c r="AI554" s="1" t="e">
        <f>_xlfn.TEXTAFTER(Table916[[#This Row],[type]],"-",-1)</f>
        <v>#N/A</v>
      </c>
      <c r="AJ554" s="1" t="str">
        <f ca="1">_xlfn.TEXTAFTER(_xlfn.TEXTBEFORE(Table916[[#This Row],[type]],"-"&amp;Table916[[#This Row],[rxn-no-enz]]),"RXN-")</f>
        <v>STCOAt_c_l_FWD</v>
      </c>
      <c r="AK554" s="1" t="e">
        <f>_xlfn.TEXTBEFORE(Table916[[#This Row],[type]],"_",-1)</f>
        <v>#N/A</v>
      </c>
      <c r="AN554" t="s">
        <v>3347</v>
      </c>
      <c r="AO554" t="s">
        <v>2778</v>
      </c>
      <c r="AP554" s="3">
        <v>2.3114230108321001E-5</v>
      </c>
      <c r="AQ554" t="str">
        <f>_xlfn.TEXTBEFORE(Table17[[#This Row],[rxn]],"-",-1)</f>
        <v>RXN-TTCOSAt_c_rm_REV</v>
      </c>
    </row>
    <row r="555" spans="16:43" ht="17" x14ac:dyDescent="0.25">
      <c r="P555" s="4"/>
      <c r="T555"/>
      <c r="AB555" s="7" t="s">
        <v>11383</v>
      </c>
      <c r="AC555" s="7" t="str">
        <f>_xlfn.TEXTBEFORE(Table815[[#This Row],[raw]]," ")</f>
        <v>ENZLOAD-NGLYCANS4_c_FWD-rt1727</v>
      </c>
      <c r="AD555" s="7">
        <f>_xlfn.NUMBERVALUE(_xlfn.TEXTAFTER(Table815[[#This Row],[raw]]," "))</f>
        <v>2.7261616930975801E-8</v>
      </c>
      <c r="AF555" s="1" t="s">
        <v>3327</v>
      </c>
      <c r="AG555" s="1" t="s">
        <v>2778</v>
      </c>
      <c r="AH555" s="9">
        <v>1.9565771495979201E-2</v>
      </c>
      <c r="AI555" s="1" t="e">
        <f>_xlfn.TEXTAFTER(Table916[[#This Row],[type]],"-",-1)</f>
        <v>#N/A</v>
      </c>
      <c r="AJ555" s="1" t="str">
        <f ca="1">_xlfn.TEXTAFTER(_xlfn.TEXTBEFORE(Table916[[#This Row],[type]],"-"&amp;Table916[[#This Row],[rxn-no-enz]]),"RXN-")</f>
        <v>STCOAt_c_rm_FWD</v>
      </c>
      <c r="AK555" s="1" t="e">
        <f>_xlfn.TEXTBEFORE(Table916[[#This Row],[type]],"_",-1)</f>
        <v>#N/A</v>
      </c>
      <c r="AN555" t="s">
        <v>8121</v>
      </c>
      <c r="AO555" t="s">
        <v>2778</v>
      </c>
      <c r="AP555">
        <v>2.7342208478348101E-2</v>
      </c>
      <c r="AQ555" t="str">
        <f>_xlfn.TEXTBEFORE(Table17[[#This Row],[rxn]],"-",-1)</f>
        <v>RXN-TYRTA_c_FWD</v>
      </c>
    </row>
    <row r="556" spans="16:43" ht="17" x14ac:dyDescent="0.25">
      <c r="P556" s="4"/>
      <c r="T556"/>
      <c r="AB556" s="7" t="s">
        <v>11384</v>
      </c>
      <c r="AC556" s="7" t="str">
        <f>_xlfn.TEXTBEFORE(Table815[[#This Row],[raw]]," ")</f>
        <v>ENZLOAD-NGLYCANS5_c_FWD-rt1727</v>
      </c>
      <c r="AD556" s="7">
        <f>_xlfn.NUMBERVALUE(_xlfn.TEXTAFTER(Table815[[#This Row],[raw]]," "))</f>
        <v>2.7261616930975801E-8</v>
      </c>
      <c r="AF556" s="1" t="s">
        <v>3328</v>
      </c>
      <c r="AG556" s="1" t="s">
        <v>2778</v>
      </c>
      <c r="AH556" s="9">
        <v>0.15436414583694399</v>
      </c>
      <c r="AI556" s="1" t="e">
        <f>_xlfn.TEXTAFTER(Table916[[#This Row],[type]],"-",-1)</f>
        <v>#N/A</v>
      </c>
      <c r="AJ556" s="1" t="str">
        <f ca="1">_xlfn.TEXTAFTER(_xlfn.TEXTBEFORE(Table916[[#This Row],[type]],"-"&amp;Table916[[#This Row],[rxn-no-enz]]),"RXN-")</f>
        <v>SUCDq9_m_FWD</v>
      </c>
      <c r="AK556" s="1" t="e">
        <f>_xlfn.TEXTBEFORE(Table916[[#This Row],[type]],"_",-1)</f>
        <v>#N/A</v>
      </c>
      <c r="AN556" t="s">
        <v>3349</v>
      </c>
      <c r="AO556" t="s">
        <v>2778</v>
      </c>
      <c r="AP556">
        <v>2.7342208478348101E-2</v>
      </c>
      <c r="AQ556" t="str">
        <f>_xlfn.TEXTBEFORE(Table17[[#This Row],[rxn]],"-",-1)</f>
        <v>RXN-TYRTRS_c_FWD</v>
      </c>
    </row>
    <row r="557" spans="16:43" ht="17" x14ac:dyDescent="0.25">
      <c r="P557" s="4"/>
      <c r="T557"/>
      <c r="AB557" s="7" t="s">
        <v>11385</v>
      </c>
      <c r="AC557" s="7" t="str">
        <f>_xlfn.TEXTBEFORE(Table815[[#This Row],[raw]]," ")</f>
        <v>ENZLOAD-NGLYCANS6_c_FWD-rt1577</v>
      </c>
      <c r="AD557" s="7">
        <f>_xlfn.NUMBERVALUE(_xlfn.TEXTAFTER(Table815[[#This Row],[raw]]," "))</f>
        <v>1.72827991264093E-9</v>
      </c>
      <c r="AF557" s="1" t="s">
        <v>3329</v>
      </c>
      <c r="AG557" s="1" t="s">
        <v>2778</v>
      </c>
      <c r="AH557" s="1">
        <v>1.39653685216763E-2</v>
      </c>
      <c r="AI557" s="1" t="e">
        <f>_xlfn.TEXTAFTER(Table916[[#This Row],[type]],"-",-1)</f>
        <v>#N/A</v>
      </c>
      <c r="AJ557" s="1" t="str">
        <f ca="1">_xlfn.TEXTAFTER(_xlfn.TEXTBEFORE(Table916[[#This Row],[type]],"-"&amp;Table916[[#This Row],[rxn-no-enz]]),"RXN-")</f>
        <v>SUCFUMt_c_m_FWD</v>
      </c>
      <c r="AK557" s="1" t="e">
        <f>_xlfn.TEXTBEFORE(Table916[[#This Row],[type]],"_",-1)</f>
        <v>#N/A</v>
      </c>
      <c r="AN557" t="s">
        <v>3350</v>
      </c>
      <c r="AO557" t="s">
        <v>2778</v>
      </c>
      <c r="AP557">
        <v>3.7825324867213898E-2</v>
      </c>
      <c r="AQ557" t="str">
        <f>_xlfn.TEXTBEFORE(Table17[[#This Row],[rxn]],"-",-1)</f>
        <v>RXN-UAGDP_c_FWD</v>
      </c>
    </row>
    <row r="558" spans="16:43" ht="17" x14ac:dyDescent="0.25">
      <c r="P558" s="4"/>
      <c r="T558"/>
      <c r="AB558" s="7" t="s">
        <v>11386</v>
      </c>
      <c r="AC558" s="7" t="str">
        <f>_xlfn.TEXTBEFORE(Table815[[#This Row],[raw]]," ")</f>
        <v>ENZLOAD-NGLYCANS7_c_FWD-rt1577</v>
      </c>
      <c r="AD558" s="7">
        <f>_xlfn.NUMBERVALUE(_xlfn.TEXTAFTER(Table815[[#This Row],[raw]]," "))</f>
        <v>0</v>
      </c>
      <c r="AF558" s="1" t="s">
        <v>8020</v>
      </c>
      <c r="AG558" s="1" t="s">
        <v>2778</v>
      </c>
      <c r="AH558" s="1">
        <v>0.12928627397643799</v>
      </c>
      <c r="AI558" s="1" t="e">
        <f>_xlfn.TEXTAFTER(Table916[[#This Row],[type]],"-",-1)</f>
        <v>#N/A</v>
      </c>
      <c r="AJ558" s="1" t="str">
        <f ca="1">_xlfn.TEXTAFTER(_xlfn.TEXTBEFORE(Table916[[#This Row],[type]],"-"&amp;Table916[[#This Row],[rxn-no-enz]]),"RXN-")</f>
        <v>SUCOAS_m_FWD</v>
      </c>
      <c r="AK558" s="1" t="e">
        <f>_xlfn.TEXTBEFORE(Table916[[#This Row],[type]],"_",-1)</f>
        <v>#N/A</v>
      </c>
      <c r="AN558" t="s">
        <v>3352</v>
      </c>
      <c r="AO558" t="s">
        <v>2778</v>
      </c>
      <c r="AP558">
        <v>4.3865877753073997E-2</v>
      </c>
      <c r="AQ558" t="str">
        <f>_xlfn.TEXTBEFORE(Table17[[#This Row],[rxn]],"-",-1)</f>
        <v>RXN-UMPK_c_FWD</v>
      </c>
    </row>
    <row r="559" spans="16:43" ht="17" x14ac:dyDescent="0.25">
      <c r="P559" s="4"/>
      <c r="T559"/>
      <c r="AB559" s="7" t="s">
        <v>11387</v>
      </c>
      <c r="AC559" s="7" t="str">
        <f>_xlfn.TEXTBEFORE(Table815[[#This Row],[raw]]," ")</f>
        <v>ENZLOAD-NH4t_c_e_FWD-rt4558</v>
      </c>
      <c r="AD559" s="7">
        <f>_xlfn.NUMBERVALUE(_xlfn.TEXTAFTER(Table815[[#This Row],[raw]]," "))</f>
        <v>1.9082530883323801E-10</v>
      </c>
      <c r="AF559" s="1" t="s">
        <v>3331</v>
      </c>
      <c r="AG559" s="1" t="s">
        <v>2778</v>
      </c>
      <c r="AH559" s="1">
        <v>1.40529899318728E-3</v>
      </c>
      <c r="AI559" s="1" t="e">
        <f>_xlfn.TEXTAFTER(Table916[[#This Row],[type]],"-",-1)</f>
        <v>#N/A</v>
      </c>
      <c r="AJ559" s="1" t="str">
        <f ca="1">_xlfn.TEXTAFTER(_xlfn.TEXTBEFORE(Table916[[#This Row],[type]],"-"&amp;Table916[[#This Row],[rxn-no-enz]]),"RXN-")</f>
        <v>TAGt_c_rm_REV</v>
      </c>
      <c r="AK559" s="1" t="e">
        <f>_xlfn.TEXTBEFORE(Table916[[#This Row],[type]],"_",-1)</f>
        <v>#N/A</v>
      </c>
      <c r="AN559" t="s">
        <v>3353</v>
      </c>
      <c r="AO559" t="s">
        <v>2778</v>
      </c>
      <c r="AP559">
        <v>9.0920722448242395E-4</v>
      </c>
      <c r="AQ559" t="str">
        <f>_xlfn.TEXTBEFORE(Table17[[#This Row],[rxn]],"-",-1)</f>
        <v>RXN-uniDOLDP_l_FWD</v>
      </c>
    </row>
    <row r="560" spans="16:43" ht="17" x14ac:dyDescent="0.25">
      <c r="P560" s="4"/>
      <c r="T560"/>
      <c r="AB560" s="7" t="s">
        <v>11388</v>
      </c>
      <c r="AC560" s="7" t="str">
        <f>_xlfn.TEXTBEFORE(Table815[[#This Row],[raw]]," ")</f>
        <v>ENZLOAD-NNATi_c_FWD-rt2062_c</v>
      </c>
      <c r="AD560" s="7">
        <f>_xlfn.NUMBERVALUE(_xlfn.TEXTAFTER(Table815[[#This Row],[raw]]," "))</f>
        <v>3.0394131080230001E-8</v>
      </c>
      <c r="AF560" s="1" t="s">
        <v>4819</v>
      </c>
      <c r="AG560" s="1" t="s">
        <v>2778</v>
      </c>
      <c r="AH560" s="1">
        <v>5.33276969816175E-3</v>
      </c>
      <c r="AI560" s="1" t="e">
        <f>_xlfn.TEXTAFTER(Table916[[#This Row],[type]],"-",-1)</f>
        <v>#N/A</v>
      </c>
      <c r="AJ560" s="1" t="str">
        <f ca="1">_xlfn.TEXTAFTER(_xlfn.TEXTBEFORE(Table916[[#This Row],[type]],"-"&amp;Table916[[#This Row],[rxn-no-enz]]),"RXN-")</f>
        <v>TALA_c_REV</v>
      </c>
      <c r="AK560" s="1" t="e">
        <f>_xlfn.TEXTBEFORE(Table916[[#This Row],[type]],"_",-1)</f>
        <v>#N/A</v>
      </c>
      <c r="AN560" t="s">
        <v>8141</v>
      </c>
      <c r="AO560" t="s">
        <v>2778</v>
      </c>
      <c r="AP560" s="3">
        <v>3.7999641356219997E-5</v>
      </c>
      <c r="AQ560" t="str">
        <f>_xlfn.TEXTBEFORE(Table17[[#This Row],[rxn]],"-",-1)</f>
        <v>RXN-UNK3_c_FWD</v>
      </c>
    </row>
    <row r="561" spans="16:43" ht="17" x14ac:dyDescent="0.25">
      <c r="P561" s="4"/>
      <c r="T561"/>
      <c r="AB561" s="7" t="s">
        <v>11389</v>
      </c>
      <c r="AC561" s="7" t="str">
        <f>_xlfn.TEXTBEFORE(Table815[[#This Row],[raw]]," ")</f>
        <v>ENZLOAD-OCBT_c_FWD-rt4934</v>
      </c>
      <c r="AD561" s="7">
        <f>_xlfn.NUMBERVALUE(_xlfn.TEXTAFTER(Table815[[#This Row],[raw]]," "))</f>
        <v>2.9255497663834998E-7</v>
      </c>
      <c r="AF561" s="1" t="s">
        <v>3333</v>
      </c>
      <c r="AG561" s="1" t="s">
        <v>2778</v>
      </c>
      <c r="AH561" s="9">
        <v>1.1117530823634901E-5</v>
      </c>
      <c r="AI561" s="1" t="e">
        <f>_xlfn.TEXTAFTER(Table916[[#This Row],[type]],"-",-1)</f>
        <v>#N/A</v>
      </c>
      <c r="AJ561" s="1" t="str">
        <f ca="1">_xlfn.TEXTAFTER(_xlfn.TEXTBEFORE(Table916[[#This Row],[type]],"-"&amp;Table916[[#This Row],[rxn-no-enz]]),"RXN-")</f>
        <v>THMtps_e_FWD</v>
      </c>
      <c r="AK561" s="1" t="e">
        <f>_xlfn.TEXTBEFORE(Table916[[#This Row],[type]],"_",-1)</f>
        <v>#N/A</v>
      </c>
      <c r="AN561" t="s">
        <v>3354</v>
      </c>
      <c r="AO561" t="s">
        <v>2778</v>
      </c>
      <c r="AP561" s="3">
        <v>4.2236474519999999E-9</v>
      </c>
      <c r="AQ561" t="str">
        <f>_xlfn.TEXTBEFORE(Table17[[#This Row],[rxn]],"-",-1)</f>
        <v>RXN-UPP3MT_2_c_FWD</v>
      </c>
    </row>
    <row r="562" spans="16:43" ht="17" x14ac:dyDescent="0.25">
      <c r="P562" s="4"/>
      <c r="T562"/>
      <c r="AB562" s="7" t="s">
        <v>11390</v>
      </c>
      <c r="AC562" s="7" t="str">
        <f>_xlfn.TEXTBEFORE(Table815[[#This Row],[raw]]," ")</f>
        <v>ENZLOAD-OGLYCANS1_r_FWD-rt3753</v>
      </c>
      <c r="AD562" s="7">
        <f>_xlfn.NUMBERVALUE(_xlfn.TEXTAFTER(Table815[[#This Row],[raw]]," "))</f>
        <v>2.8241004997542701E-8</v>
      </c>
      <c r="AF562" s="1" t="s">
        <v>8053</v>
      </c>
      <c r="AG562" s="1" t="s">
        <v>2778</v>
      </c>
      <c r="AH562" s="1">
        <v>8.3833398051797198E-3</v>
      </c>
      <c r="AI562" s="1" t="e">
        <f>_xlfn.TEXTAFTER(Table916[[#This Row],[type]],"-",-1)</f>
        <v>#N/A</v>
      </c>
      <c r="AJ562" s="1" t="str">
        <f ca="1">_xlfn.TEXTAFTER(_xlfn.TEXTBEFORE(Table916[[#This Row],[type]],"-"&amp;Table916[[#This Row],[rxn-no-enz]]),"RXN-")</f>
        <v>THRD_L_m_FWD</v>
      </c>
      <c r="AK562" s="1" t="e">
        <f>_xlfn.TEXTBEFORE(Table916[[#This Row],[type]],"_",-1)</f>
        <v>#N/A</v>
      </c>
      <c r="AN562" t="s">
        <v>3355</v>
      </c>
      <c r="AO562" t="s">
        <v>2778</v>
      </c>
      <c r="AP562" s="3">
        <v>3.8056290774550999E-5</v>
      </c>
      <c r="AQ562" t="str">
        <f>_xlfn.TEXTBEFORE(Table17[[#This Row],[rxn]],"-",-1)</f>
        <v>RXN-UPP3S_c_FWD</v>
      </c>
    </row>
    <row r="563" spans="16:43" ht="17" x14ac:dyDescent="0.25">
      <c r="P563" s="4"/>
      <c r="T563"/>
      <c r="AB563" s="7" t="s">
        <v>11391</v>
      </c>
      <c r="AC563" s="7" t="str">
        <f>_xlfn.TEXTBEFORE(Table815[[#This Row],[raw]]," ")</f>
        <v>ENZLOAD-OGLYCANS2_g_FWD-rt1384</v>
      </c>
      <c r="AD563" s="7">
        <f>_xlfn.NUMBERVALUE(_xlfn.TEXTAFTER(Table815[[#This Row],[raw]]," "))</f>
        <v>1.46096453146919E-9</v>
      </c>
      <c r="AF563" s="1" t="s">
        <v>3334</v>
      </c>
      <c r="AG563" s="1" t="s">
        <v>2778</v>
      </c>
      <c r="AH563" s="1">
        <v>2.7563621019260399E-2</v>
      </c>
      <c r="AI563" s="1" t="e">
        <f>_xlfn.TEXTAFTER(Table916[[#This Row],[type]],"-",-1)</f>
        <v>#N/A</v>
      </c>
      <c r="AJ563" s="1" t="str">
        <f ca="1">_xlfn.TEXTAFTER(_xlfn.TEXTBEFORE(Table916[[#This Row],[type]],"-"&amp;Table916[[#This Row],[rxn-no-enz]]),"RXN-")</f>
        <v>THRS_c_FWD</v>
      </c>
      <c r="AK563" s="1" t="e">
        <f>_xlfn.TEXTBEFORE(Table916[[#This Row],[type]],"_",-1)</f>
        <v>#N/A</v>
      </c>
      <c r="AN563" t="s">
        <v>3356</v>
      </c>
      <c r="AO563" t="s">
        <v>2778</v>
      </c>
      <c r="AP563" s="3">
        <v>3.8052067127098999E-5</v>
      </c>
      <c r="AQ563" t="str">
        <f>_xlfn.TEXTBEFORE(Table17[[#This Row],[rxn]],"-",-1)</f>
        <v>RXN-UPPDC1_c_FWD</v>
      </c>
    </row>
    <row r="564" spans="16:43" ht="17" x14ac:dyDescent="0.25">
      <c r="P564" s="4"/>
      <c r="T564"/>
      <c r="AB564" s="7" t="s">
        <v>11392</v>
      </c>
      <c r="AC564" s="7" t="str">
        <f>_xlfn.TEXTBEFORE(Table815[[#This Row],[raw]]," ")</f>
        <v>ENZLOAD-OGLYCANS3_g_FWD-rt1384</v>
      </c>
      <c r="AD564" s="7">
        <f>_xlfn.NUMBERVALUE(_xlfn.TEXTAFTER(Table815[[#This Row],[raw]]," "))</f>
        <v>0</v>
      </c>
      <c r="AF564" s="1" t="s">
        <v>8054</v>
      </c>
      <c r="AG564" s="1" t="s">
        <v>2778</v>
      </c>
      <c r="AH564" s="1">
        <v>8.3833398051797198E-3</v>
      </c>
      <c r="AI564" s="1" t="e">
        <f>_xlfn.TEXTAFTER(Table916[[#This Row],[type]],"-",-1)</f>
        <v>#N/A</v>
      </c>
      <c r="AJ564" s="1" t="str">
        <f ca="1">_xlfn.TEXTAFTER(_xlfn.TEXTBEFORE(Table916[[#This Row],[type]],"-"&amp;Table916[[#This Row],[rxn-no-enz]]),"RXN-")</f>
        <v>THRt_c_m_FWD</v>
      </c>
      <c r="AK564" s="1" t="e">
        <f>_xlfn.TEXTBEFORE(Table916[[#This Row],[type]],"_",-1)</f>
        <v>#N/A</v>
      </c>
      <c r="AN564" t="s">
        <v>3357</v>
      </c>
      <c r="AO564" t="s">
        <v>2778</v>
      </c>
      <c r="AP564">
        <v>0.18519753769702799</v>
      </c>
      <c r="AQ564" t="str">
        <f>_xlfn.TEXTBEFORE(Table17[[#This Row],[rxn]],"-",-1)</f>
        <v>RXN-VALt_c_m_REV</v>
      </c>
    </row>
    <row r="565" spans="16:43" ht="17" x14ac:dyDescent="0.25">
      <c r="P565" s="4"/>
      <c r="T565"/>
      <c r="AB565" s="7" t="s">
        <v>11393</v>
      </c>
      <c r="AC565" s="7" t="str">
        <f>_xlfn.TEXTBEFORE(Table815[[#This Row],[raw]]," ")</f>
        <v>ENZLOAD-OMCDC_c_FWD-rt5646</v>
      </c>
      <c r="AD565" s="7">
        <f>_xlfn.NUMBERVALUE(_xlfn.TEXTAFTER(Table815[[#This Row],[raw]]," "))</f>
        <v>3.9929830469829901E-10</v>
      </c>
      <c r="AF565" s="1" t="s">
        <v>3335</v>
      </c>
      <c r="AG565" s="1" t="s">
        <v>2778</v>
      </c>
      <c r="AH565" s="1">
        <v>1.9180281214080701E-2</v>
      </c>
      <c r="AI565" s="1" t="e">
        <f>_xlfn.TEXTAFTER(Table916[[#This Row],[type]],"-",-1)</f>
        <v>#N/A</v>
      </c>
      <c r="AJ565" s="1" t="str">
        <f ca="1">_xlfn.TEXTAFTER(_xlfn.TEXTBEFORE(Table916[[#This Row],[type]],"-"&amp;Table916[[#This Row],[rxn-no-enz]]),"RXN-")</f>
        <v>THRTRS_c_FWD</v>
      </c>
      <c r="AK565" s="1" t="e">
        <f>_xlfn.TEXTBEFORE(Table916[[#This Row],[type]],"_",-1)</f>
        <v>#N/A</v>
      </c>
      <c r="AN565" t="s">
        <v>8164</v>
      </c>
      <c r="AO565" t="s">
        <v>2778</v>
      </c>
      <c r="AP565">
        <v>0.108902404117814</v>
      </c>
      <c r="AQ565" t="str">
        <f>_xlfn.TEXTBEFORE(Table17[[#This Row],[rxn]],"-",-1)</f>
        <v>RXN-VALTA_c_FWD</v>
      </c>
    </row>
    <row r="566" spans="16:43" ht="17" x14ac:dyDescent="0.25">
      <c r="P566" s="4"/>
      <c r="T566"/>
      <c r="AB566" s="7" t="s">
        <v>11394</v>
      </c>
      <c r="AC566" s="7" t="str">
        <f>_xlfn.TEXTBEFORE(Table815[[#This Row],[raw]]," ")</f>
        <v>ENZLOAD-OMPDC_c_FWD-rt3750</v>
      </c>
      <c r="AD566" s="7">
        <f>_xlfn.NUMBERVALUE(_xlfn.TEXTAFTER(Table815[[#This Row],[raw]]," "))</f>
        <v>2.9132770359530199E-7</v>
      </c>
      <c r="AF566" s="1" t="s">
        <v>8062</v>
      </c>
      <c r="AG566" s="1" t="s">
        <v>2778</v>
      </c>
      <c r="AH566" s="1">
        <v>5.33276969816175E-3</v>
      </c>
      <c r="AI566" s="1" t="e">
        <f>_xlfn.TEXTAFTER(Table916[[#This Row],[type]],"-",-1)</f>
        <v>#N/A</v>
      </c>
      <c r="AJ566" s="1" t="str">
        <f ca="1">_xlfn.TEXTAFTER(_xlfn.TEXTBEFORE(Table916[[#This Row],[type]],"-"&amp;Table916[[#This Row],[rxn-no-enz]]),"RXN-")</f>
        <v>TKT1_c_REV</v>
      </c>
      <c r="AK566" s="1" t="e">
        <f>_xlfn.TEXTBEFORE(Table916[[#This Row],[type]],"_",-1)</f>
        <v>#N/A</v>
      </c>
      <c r="AN566" t="s">
        <v>3359</v>
      </c>
      <c r="AO566" t="s">
        <v>2778</v>
      </c>
      <c r="AP566">
        <v>0.18519753769702799</v>
      </c>
      <c r="AQ566" t="str">
        <f>_xlfn.TEXTBEFORE(Table17[[#This Row],[rxn]],"-",-1)</f>
        <v>RXN-VALTA_m_REV</v>
      </c>
    </row>
    <row r="567" spans="16:43" ht="17" x14ac:dyDescent="0.25">
      <c r="P567" s="4"/>
      <c r="T567"/>
      <c r="AB567" s="7" t="s">
        <v>11395</v>
      </c>
      <c r="AC567" s="7" t="str">
        <f>_xlfn.TEXTBEFORE(Table815[[#This Row],[raw]]," ")</f>
        <v>ENZLOAD-ORNTACi_m_FWD-rt7840</v>
      </c>
      <c r="AD567" s="7">
        <f>_xlfn.NUMBERVALUE(_xlfn.TEXTAFTER(Table815[[#This Row],[raw]]," "))</f>
        <v>4.5269193343527301E-7</v>
      </c>
      <c r="AF567" s="1" t="s">
        <v>8064</v>
      </c>
      <c r="AG567" s="1" t="s">
        <v>2778</v>
      </c>
      <c r="AH567" s="1">
        <v>2.8595531916235199E-2</v>
      </c>
      <c r="AI567" s="1" t="e">
        <f>_xlfn.TEXTAFTER(Table916[[#This Row],[type]],"-",-1)</f>
        <v>#N/A</v>
      </c>
      <c r="AJ567" s="1" t="str">
        <f ca="1">_xlfn.TEXTAFTER(_xlfn.TEXTBEFORE(Table916[[#This Row],[type]],"-"&amp;Table916[[#This Row],[rxn-no-enz]]),"RXN-")</f>
        <v>TKT2_c_REV</v>
      </c>
      <c r="AK567" s="1" t="e">
        <f>_xlfn.TEXTBEFORE(Table916[[#This Row],[type]],"_",-1)</f>
        <v>#N/A</v>
      </c>
      <c r="AN567" t="s">
        <v>3360</v>
      </c>
      <c r="AO567" t="s">
        <v>2778</v>
      </c>
      <c r="AP567">
        <v>7.6295133579213997E-2</v>
      </c>
      <c r="AQ567" t="str">
        <f>_xlfn.TEXTBEFORE(Table17[[#This Row],[rxn]],"-",-1)</f>
        <v>RXN-VALTRS_c_FWD</v>
      </c>
    </row>
    <row r="568" spans="16:43" ht="17" x14ac:dyDescent="0.25">
      <c r="P568" s="4"/>
      <c r="T568"/>
      <c r="AB568" s="7" t="s">
        <v>11396</v>
      </c>
      <c r="AC568" s="7" t="str">
        <f>_xlfn.TEXTBEFORE(Table815[[#This Row],[raw]]," ")</f>
        <v>ENZLOAD-ORNtpa_m_FWD-rt4951</v>
      </c>
      <c r="AD568" s="7">
        <f>_xlfn.NUMBERVALUE(_xlfn.TEXTAFTER(Table815[[#This Row],[raw]]," "))</f>
        <v>9.51298612492873E-9</v>
      </c>
      <c r="AF568" s="1" t="s">
        <v>3336</v>
      </c>
      <c r="AG568" s="1" t="s">
        <v>2778</v>
      </c>
      <c r="AH568" s="9">
        <v>1.1117530823634901E-5</v>
      </c>
      <c r="AI568" s="1" t="e">
        <f>_xlfn.TEXTAFTER(Table916[[#This Row],[type]],"-",-1)</f>
        <v>#N/A</v>
      </c>
      <c r="AJ568" s="1" t="str">
        <f ca="1">_xlfn.TEXTAFTER(_xlfn.TEXTBEFORE(Table916[[#This Row],[type]],"-"&amp;Table916[[#This Row],[rxn-no-enz]]),"RXN-")</f>
        <v>TMDPK_c_FWD</v>
      </c>
      <c r="AK568" s="1" t="e">
        <f>_xlfn.TEXTBEFORE(Table916[[#This Row],[type]],"_",-1)</f>
        <v>#N/A</v>
      </c>
      <c r="AN568" t="s">
        <v>3361</v>
      </c>
      <c r="AO568" t="s">
        <v>2778</v>
      </c>
      <c r="AP568">
        <v>6.1562007600376295E-4</v>
      </c>
      <c r="AQ568" t="str">
        <f>_xlfn.TEXTBEFORE(Table17[[#This Row],[rxn]],"-",-1)</f>
        <v>RXN-ZN2t_c_e_FWD</v>
      </c>
    </row>
    <row r="569" spans="16:43" ht="17" x14ac:dyDescent="0.25">
      <c r="P569" s="4"/>
      <c r="T569"/>
      <c r="AB569" s="7" t="s">
        <v>11397</v>
      </c>
      <c r="AC569" s="7" t="str">
        <f>_xlfn.TEXTBEFORE(Table815[[#This Row],[raw]]," ")</f>
        <v>ENZLOAD-ORPT_c_REV-rt2348</v>
      </c>
      <c r="AD569" s="7">
        <f>_xlfn.NUMBERVALUE(_xlfn.TEXTAFTER(Table815[[#This Row],[raw]]," "))</f>
        <v>4.9390339523961797E-7</v>
      </c>
      <c r="AF569" s="1" t="s">
        <v>8068</v>
      </c>
      <c r="AG569" s="1" t="s">
        <v>2778</v>
      </c>
      <c r="AH569" s="1">
        <v>7.8843921561466495E-4</v>
      </c>
      <c r="AI569" s="1" t="e">
        <f>_xlfn.TEXTAFTER(Table916[[#This Row],[type]],"-",-1)</f>
        <v>#N/A</v>
      </c>
      <c r="AJ569" s="1" t="str">
        <f ca="1">_xlfn.TEXTAFTER(_xlfn.TEXTBEFORE(Table916[[#This Row],[type]],"-"&amp;Table916[[#This Row],[rxn-no-enz]]),"RXN-")</f>
        <v>TMDS_c_FWD</v>
      </c>
      <c r="AK569" s="1" t="e">
        <f>_xlfn.TEXTBEFORE(Table916[[#This Row],[type]],"_",-1)</f>
        <v>#N/A</v>
      </c>
      <c r="AN569" t="s">
        <v>4060</v>
      </c>
      <c r="AO569" t="s">
        <v>2778</v>
      </c>
      <c r="AP569" s="3">
        <v>5.9445097522259996E-6</v>
      </c>
      <c r="AQ569" t="str">
        <f>_xlfn.TEXTBEFORE(Table17[[#This Row],[rxn]],"-",-1)</f>
        <v>RIBOSYN</v>
      </c>
    </row>
    <row r="570" spans="16:43" ht="17" x14ac:dyDescent="0.25">
      <c r="P570" s="4"/>
      <c r="T570"/>
      <c r="AB570" s="7" t="s">
        <v>11398</v>
      </c>
      <c r="AC570" s="7" t="str">
        <f>_xlfn.TEXTBEFORE(Table815[[#This Row],[raw]]," ")</f>
        <v>ENZLOAD-P5CR_c_FWD-rt5064</v>
      </c>
      <c r="AD570" s="7">
        <f>_xlfn.NUMBERVALUE(_xlfn.TEXTAFTER(Table815[[#This Row],[raw]]," "))</f>
        <v>1.7326791991940999E-7</v>
      </c>
      <c r="AF570" s="1" t="s">
        <v>3338</v>
      </c>
      <c r="AG570" s="1" t="s">
        <v>2778</v>
      </c>
      <c r="AH570" s="1">
        <v>1.11610489653</v>
      </c>
      <c r="AI570" s="1" t="e">
        <f>_xlfn.TEXTAFTER(Table916[[#This Row],[type]],"-",-1)</f>
        <v>#N/A</v>
      </c>
      <c r="AJ570" s="1" t="str">
        <f ca="1">_xlfn.TEXTAFTER(_xlfn.TEXTBEFORE(Table916[[#This Row],[type]],"-"&amp;Table916[[#This Row],[rxn-no-enz]]),"RXN-")</f>
        <v>TPI_c_FWD</v>
      </c>
      <c r="AK570" s="1" t="e">
        <f>_xlfn.TEXTBEFORE(Table916[[#This Row],[type]],"_",-1)</f>
        <v>#N/A</v>
      </c>
      <c r="AN570" t="s">
        <v>4061</v>
      </c>
      <c r="AO570" t="s">
        <v>2778</v>
      </c>
      <c r="AP570" s="3">
        <v>5.9445097522259996E-6</v>
      </c>
      <c r="AQ570" t="str">
        <f>_xlfn.TEXTBEFORE(Table17[[#This Row],[rxn]],"-",-1)</f>
        <v>RIBOSYN</v>
      </c>
    </row>
    <row r="571" spans="16:43" ht="17" x14ac:dyDescent="0.25">
      <c r="P571" s="4"/>
      <c r="T571"/>
      <c r="AB571" s="7" t="s">
        <v>11399</v>
      </c>
      <c r="AC571" s="7" t="str">
        <f>_xlfn.TEXTBEFORE(Table815[[#This Row],[raw]]," ")</f>
        <v>ENZLOAD-PAILS_rm_FWD-rt6753</v>
      </c>
      <c r="AD571" s="7">
        <f>_xlfn.NUMBERVALUE(_xlfn.TEXTAFTER(Table815[[#This Row],[raw]]," "))</f>
        <v>7.8471455652610204E-8</v>
      </c>
      <c r="AF571" s="1" t="s">
        <v>3340</v>
      </c>
      <c r="AG571" s="1" t="s">
        <v>2778</v>
      </c>
      <c r="AH571" s="9">
        <v>1.3262683506529401E-2</v>
      </c>
      <c r="AI571" s="1" t="e">
        <f>_xlfn.TEXTAFTER(Table916[[#This Row],[type]],"-",-1)</f>
        <v>#N/A</v>
      </c>
      <c r="AJ571" s="1" t="str">
        <f ca="1">_xlfn.TEXTAFTER(_xlfn.TEXTBEFORE(Table916[[#This Row],[type]],"-"&amp;Table916[[#This Row],[rxn-no-enz]]),"RXN-")</f>
        <v>TRDR_c_FWD</v>
      </c>
      <c r="AK571" s="1" t="e">
        <f>_xlfn.TEXTBEFORE(Table916[[#This Row],[type]],"_",-1)</f>
        <v>#N/A</v>
      </c>
      <c r="AN571" t="s">
        <v>4062</v>
      </c>
      <c r="AO571" t="s">
        <v>2778</v>
      </c>
      <c r="AP571" s="3">
        <v>5.9445097522259996E-6</v>
      </c>
      <c r="AQ571" t="str">
        <f>_xlfn.TEXTBEFORE(Table17[[#This Row],[rxn]],"-",-1)</f>
        <v>RIBOSYN</v>
      </c>
    </row>
    <row r="572" spans="16:43" ht="17" x14ac:dyDescent="0.25">
      <c r="P572" s="4"/>
      <c r="T572"/>
      <c r="AB572" s="7" t="s">
        <v>11400</v>
      </c>
      <c r="AC572" s="7" t="str">
        <f>_xlfn.TEXTBEFORE(Table815[[#This Row],[raw]]," ")</f>
        <v>ENZLOAD-PAPSR_c_FWD-MET16TRX2</v>
      </c>
      <c r="AD572" s="7">
        <f>_xlfn.NUMBERVALUE(_xlfn.TEXTAFTER(Table815[[#This Row],[raw]]," "))</f>
        <v>9.7121260377273504E-9</v>
      </c>
      <c r="AF572" s="1" t="s">
        <v>3342</v>
      </c>
      <c r="AG572" s="1" t="s">
        <v>2778</v>
      </c>
      <c r="AH572" s="9">
        <v>4.3509804811225402E-3</v>
      </c>
      <c r="AI572" s="1" t="e">
        <f>_xlfn.TEXTAFTER(Table916[[#This Row],[type]],"-",-1)</f>
        <v>#N/A</v>
      </c>
      <c r="AJ572" s="1" t="str">
        <f ca="1">_xlfn.TEXTAFTER(_xlfn.TEXTBEFORE(Table916[[#This Row],[type]],"-"&amp;Table916[[#This Row],[rxn-no-enz]]),"RXN-")</f>
        <v>TRPS1_c_FWD</v>
      </c>
      <c r="AK572" s="1" t="e">
        <f>_xlfn.TEXTBEFORE(Table916[[#This Row],[type]],"_",-1)</f>
        <v>#N/A</v>
      </c>
      <c r="AN572" t="s">
        <v>4063</v>
      </c>
      <c r="AO572" t="s">
        <v>2778</v>
      </c>
      <c r="AP572" s="3">
        <v>5.9445097522259996E-6</v>
      </c>
      <c r="AQ572" t="str">
        <f>_xlfn.TEXTBEFORE(Table17[[#This Row],[rxn]],"-",-1)</f>
        <v>RIBOSYN</v>
      </c>
    </row>
    <row r="573" spans="16:43" ht="17" x14ac:dyDescent="0.25">
      <c r="P573" s="4"/>
      <c r="T573"/>
      <c r="AB573" s="7" t="s">
        <v>11401</v>
      </c>
      <c r="AC573" s="7" t="str">
        <f>_xlfn.TEXTBEFORE(Table815[[#This Row],[raw]]," ")</f>
        <v>ENZLOAD-PC_c_FWD-rt8262</v>
      </c>
      <c r="AD573" s="7">
        <f>_xlfn.NUMBERVALUE(_xlfn.TEXTAFTER(Table815[[#This Row],[raw]]," "))</f>
        <v>1.2081843559596401E-6</v>
      </c>
      <c r="AF573" s="1" t="s">
        <v>3343</v>
      </c>
      <c r="AG573" s="1" t="s">
        <v>2778</v>
      </c>
      <c r="AH573" s="1">
        <v>4.3509804811225402E-3</v>
      </c>
      <c r="AI573" s="1" t="e">
        <f>_xlfn.TEXTAFTER(Table916[[#This Row],[type]],"-",-1)</f>
        <v>#N/A</v>
      </c>
      <c r="AJ573" s="1" t="str">
        <f ca="1">_xlfn.TEXTAFTER(_xlfn.TEXTBEFORE(Table916[[#This Row],[type]],"-"&amp;Table916[[#This Row],[rxn-no-enz]]),"RXN-")</f>
        <v>TRPTRS_c_FWD</v>
      </c>
      <c r="AK573" s="1" t="e">
        <f>_xlfn.TEXTBEFORE(Table916[[#This Row],[type]],"_",-1)</f>
        <v>#N/A</v>
      </c>
      <c r="AN573" t="s">
        <v>4064</v>
      </c>
      <c r="AO573" t="s">
        <v>2778</v>
      </c>
      <c r="AP573" s="3">
        <v>5.9445097522259996E-6</v>
      </c>
      <c r="AQ573" t="str">
        <f>_xlfn.TEXTBEFORE(Table17[[#This Row],[rxn]],"-",-1)</f>
        <v>RIBOSYN</v>
      </c>
    </row>
    <row r="574" spans="16:43" ht="17" x14ac:dyDescent="0.25">
      <c r="P574" s="4"/>
      <c r="T574"/>
      <c r="AB574" s="7" t="s">
        <v>11402</v>
      </c>
      <c r="AC574" s="7" t="str">
        <f>_xlfn.TEXTBEFORE(Table815[[#This Row],[raw]]," ")</f>
        <v>ENZLOAD-PCOATA160_c_FWD-rt0302</v>
      </c>
      <c r="AD574" s="7">
        <f>_xlfn.NUMBERVALUE(_xlfn.TEXTAFTER(Table815[[#This Row],[raw]]," "))</f>
        <v>1.8687608668178899E-8</v>
      </c>
      <c r="AF574" s="1" t="s">
        <v>3344</v>
      </c>
      <c r="AG574" s="1" t="s">
        <v>2778</v>
      </c>
      <c r="AH574" s="1">
        <v>1.19564182565902E-3</v>
      </c>
      <c r="AI574" s="1" t="e">
        <f>_xlfn.TEXTAFTER(Table916[[#This Row],[type]],"-",-1)</f>
        <v>#N/A</v>
      </c>
      <c r="AJ574" s="1" t="str">
        <f ca="1">_xlfn.TEXTAFTER(_xlfn.TEXTBEFORE(Table916[[#This Row],[type]],"-"&amp;Table916[[#This Row],[rxn-no-enz]]),"RXN-")</f>
        <v>TTCCOAt_c_l_REV</v>
      </c>
      <c r="AK574" s="1" t="e">
        <f>_xlfn.TEXTBEFORE(Table916[[#This Row],[type]],"_",-1)</f>
        <v>#N/A</v>
      </c>
      <c r="AN574" t="s">
        <v>4065</v>
      </c>
      <c r="AO574" t="s">
        <v>2778</v>
      </c>
      <c r="AP574" s="3">
        <v>5.1198091299999998E-10</v>
      </c>
      <c r="AQ574" t="str">
        <f>_xlfn.TEXTBEFORE(Table17[[#This Row],[rxn]],"-",-1)</f>
        <v>RIBOSYN</v>
      </c>
    </row>
    <row r="575" spans="16:43" ht="17" x14ac:dyDescent="0.25">
      <c r="P575" s="4"/>
      <c r="T575"/>
      <c r="AB575" s="7" t="s">
        <v>11403</v>
      </c>
      <c r="AC575" s="7" t="str">
        <f>_xlfn.TEXTBEFORE(Table815[[#This Row],[raw]]," ")</f>
        <v>ENZLOAD-PCOATA180_c_FWD-rt0302</v>
      </c>
      <c r="AD575" s="7">
        <f>_xlfn.NUMBERVALUE(_xlfn.TEXTAFTER(Table815[[#This Row],[raw]]," "))</f>
        <v>1.8687608668178899E-8</v>
      </c>
      <c r="AF575" s="1" t="s">
        <v>3345</v>
      </c>
      <c r="AG575" s="1" t="s">
        <v>2778</v>
      </c>
      <c r="AH575" s="1">
        <v>4.4900887928719799E-4</v>
      </c>
      <c r="AI575" s="1" t="e">
        <f>_xlfn.TEXTAFTER(Table916[[#This Row],[type]],"-",-1)</f>
        <v>#N/A</v>
      </c>
      <c r="AJ575" s="1" t="str">
        <f ca="1">_xlfn.TEXTAFTER(_xlfn.TEXTBEFORE(Table916[[#This Row],[type]],"-"&amp;Table916[[#This Row],[rxn-no-enz]]),"RXN-")</f>
        <v>TTCCOAt_c_r_FWD</v>
      </c>
      <c r="AK575" s="1" t="e">
        <f>_xlfn.TEXTBEFORE(Table916[[#This Row],[type]],"_",-1)</f>
        <v>#N/A</v>
      </c>
      <c r="AN575" t="s">
        <v>4067</v>
      </c>
      <c r="AO575" t="s">
        <v>2778</v>
      </c>
      <c r="AP575" s="3">
        <v>5.9445097522259996E-6</v>
      </c>
      <c r="AQ575" t="str">
        <f>_xlfn.TEXTBEFORE(Table17[[#This Row],[rxn]],"-",-1)</f>
        <v>RIBOSUBSYN-RIBOSUB-RPL10-FROM</v>
      </c>
    </row>
    <row r="576" spans="16:43" ht="17" x14ac:dyDescent="0.25">
      <c r="P576" s="4"/>
      <c r="T576"/>
      <c r="AB576" s="7" t="s">
        <v>11404</v>
      </c>
      <c r="AC576" s="7" t="str">
        <f>_xlfn.TEXTBEFORE(Table815[[#This Row],[raw]]," ")</f>
        <v>ENZLOAD-PDH_m_FWD-PDHCPLX</v>
      </c>
      <c r="AD576" s="7">
        <f>_xlfn.NUMBERVALUE(_xlfn.TEXTAFTER(Table815[[#This Row],[raw]]," "))</f>
        <v>4.7977224107092201E-7</v>
      </c>
      <c r="AF576" s="1" t="s">
        <v>3346</v>
      </c>
      <c r="AG576" s="1" t="s">
        <v>2778</v>
      </c>
      <c r="AH576" s="1">
        <v>1.64465070494622E-3</v>
      </c>
      <c r="AI576" s="1" t="e">
        <f>_xlfn.TEXTAFTER(Table916[[#This Row],[type]],"-",-1)</f>
        <v>#N/A</v>
      </c>
      <c r="AJ576" s="1" t="str">
        <f ca="1">_xlfn.TEXTAFTER(_xlfn.TEXTBEFORE(Table916[[#This Row],[type]],"-"&amp;Table916[[#This Row],[rxn-no-enz]]),"RXN-")</f>
        <v>TTCCOAt_c_rm_REV</v>
      </c>
      <c r="AK576" s="1" t="e">
        <f>_xlfn.TEXTBEFORE(Table916[[#This Row],[type]],"_",-1)</f>
        <v>#N/A</v>
      </c>
      <c r="AN576" t="s">
        <v>4068</v>
      </c>
      <c r="AO576" t="s">
        <v>2778</v>
      </c>
      <c r="AP576" s="3">
        <v>5.9445097522259996E-6</v>
      </c>
      <c r="AQ576" t="str">
        <f>_xlfn.TEXTBEFORE(Table17[[#This Row],[rxn]],"-",-1)</f>
        <v>RIBOSUBSYN-RIBOSUB-RPL11A-FROM</v>
      </c>
    </row>
    <row r="577" spans="16:43" ht="17" x14ac:dyDescent="0.25">
      <c r="P577" s="4"/>
      <c r="T577"/>
      <c r="AB577" s="7" t="s">
        <v>11405</v>
      </c>
      <c r="AC577" s="7" t="str">
        <f>_xlfn.TEXTBEFORE(Table815[[#This Row],[raw]]," ")</f>
        <v>ENZLOAD-PDMEMT_rm_FWD-rt4380</v>
      </c>
      <c r="AD577" s="7">
        <f>_xlfn.NUMBERVALUE(_xlfn.TEXTAFTER(Table815[[#This Row],[raw]]," "))</f>
        <v>1.06268360962646E-7</v>
      </c>
      <c r="AF577" s="1" t="s">
        <v>8121</v>
      </c>
      <c r="AG577" s="1" t="s">
        <v>2778</v>
      </c>
      <c r="AH577" s="9">
        <v>7.5256923245589297E-3</v>
      </c>
      <c r="AI577" s="1" t="e">
        <f>_xlfn.TEXTAFTER(Table916[[#This Row],[type]],"-",-1)</f>
        <v>#N/A</v>
      </c>
      <c r="AJ577" s="1" t="str">
        <f ca="1">_xlfn.TEXTAFTER(_xlfn.TEXTBEFORE(Table916[[#This Row],[type]],"-"&amp;Table916[[#This Row],[rxn-no-enz]]),"RXN-")</f>
        <v>TYRTA_c_FWD</v>
      </c>
      <c r="AK577" s="1" t="e">
        <f>_xlfn.TEXTBEFORE(Table916[[#This Row],[type]],"_",-1)</f>
        <v>#N/A</v>
      </c>
      <c r="AN577" t="s">
        <v>4069</v>
      </c>
      <c r="AO577" t="s">
        <v>2778</v>
      </c>
      <c r="AP577" s="3">
        <v>5.9445097522259996E-6</v>
      </c>
      <c r="AQ577" t="str">
        <f>_xlfn.TEXTBEFORE(Table17[[#This Row],[rxn]],"-",-1)</f>
        <v>RIBOSUBSYN-RIBOSUB-RPL12A-FROM</v>
      </c>
    </row>
    <row r="578" spans="16:43" ht="17" x14ac:dyDescent="0.25">
      <c r="P578" s="4"/>
      <c r="T578"/>
      <c r="AB578" s="7" t="s">
        <v>11406</v>
      </c>
      <c r="AC578" s="7" t="str">
        <f>_xlfn.TEXTBEFORE(Table815[[#This Row],[raw]]," ")</f>
        <v>ENZLOAD-PEMT_rm_FWD-rt2279</v>
      </c>
      <c r="AD578" s="7">
        <f>_xlfn.NUMBERVALUE(_xlfn.TEXTAFTER(Table815[[#This Row],[raw]]," "))</f>
        <v>5.0151193139383403E-8</v>
      </c>
      <c r="AF578" s="1" t="s">
        <v>3349</v>
      </c>
      <c r="AG578" s="1" t="s">
        <v>2778</v>
      </c>
      <c r="AH578" s="1">
        <v>7.5256923245589297E-3</v>
      </c>
      <c r="AI578" s="1" t="e">
        <f>_xlfn.TEXTAFTER(Table916[[#This Row],[type]],"-",-1)</f>
        <v>#N/A</v>
      </c>
      <c r="AJ578" s="1" t="str">
        <f ca="1">_xlfn.TEXTAFTER(_xlfn.TEXTBEFORE(Table916[[#This Row],[type]],"-"&amp;Table916[[#This Row],[rxn-no-enz]]),"RXN-")</f>
        <v>TYRTRS_c_FWD</v>
      </c>
      <c r="AK578" s="1" t="e">
        <f>_xlfn.TEXTBEFORE(Table916[[#This Row],[type]],"_",-1)</f>
        <v>#N/A</v>
      </c>
      <c r="AN578" t="s">
        <v>4070</v>
      </c>
      <c r="AO578" t="s">
        <v>2778</v>
      </c>
      <c r="AP578" s="3">
        <v>5.9445097522259996E-6</v>
      </c>
      <c r="AQ578" t="str">
        <f>_xlfn.TEXTBEFORE(Table17[[#This Row],[rxn]],"-",-1)</f>
        <v>RIBOSUBSYN-RIBOSUB-RPL13A-FROM</v>
      </c>
    </row>
    <row r="579" spans="16:43" ht="17" x14ac:dyDescent="0.25">
      <c r="P579" s="4"/>
      <c r="T579"/>
      <c r="AB579" s="7" t="s">
        <v>11407</v>
      </c>
      <c r="AC579" s="7" t="str">
        <f>_xlfn.TEXTBEFORE(Table815[[#This Row],[raw]]," ")</f>
        <v>ENZLOAD-PFK_c_FWD-rt0495</v>
      </c>
      <c r="AD579" s="7">
        <f>_xlfn.NUMBERVALUE(_xlfn.TEXTAFTER(Table815[[#This Row],[raw]]," "))</f>
        <v>2.8330583826554999E-4</v>
      </c>
      <c r="AF579" s="1" t="s">
        <v>3350</v>
      </c>
      <c r="AG579" s="1" t="s">
        <v>2778</v>
      </c>
      <c r="AH579" s="1">
        <v>7.9638176836170603E-3</v>
      </c>
      <c r="AI579" s="1" t="e">
        <f>_xlfn.TEXTAFTER(Table916[[#This Row],[type]],"-",-1)</f>
        <v>#N/A</v>
      </c>
      <c r="AJ579" s="1" t="str">
        <f ca="1">_xlfn.TEXTAFTER(_xlfn.TEXTBEFORE(Table916[[#This Row],[type]],"-"&amp;Table916[[#This Row],[rxn-no-enz]]),"RXN-")</f>
        <v>UAGDP_c_FWD</v>
      </c>
      <c r="AK579" s="1" t="e">
        <f>_xlfn.TEXTBEFORE(Table916[[#This Row],[type]],"_",-1)</f>
        <v>#N/A</v>
      </c>
      <c r="AN579" t="s">
        <v>11513</v>
      </c>
      <c r="AO579" t="s">
        <v>2778</v>
      </c>
      <c r="AP579" s="3">
        <v>5.9445097522259996E-6</v>
      </c>
      <c r="AQ579" t="str">
        <f>_xlfn.TEXTBEFORE(Table17[[#This Row],[rxn]],"-",-1)</f>
        <v>RIBOSUBSYN-RIBOSUB-RPL14A-FROM</v>
      </c>
    </row>
    <row r="580" spans="16:43" ht="17" x14ac:dyDescent="0.25">
      <c r="P580" s="4"/>
      <c r="T580"/>
      <c r="AB580" s="7" t="s">
        <v>11408</v>
      </c>
      <c r="AC580" s="7" t="str">
        <f>_xlfn.TEXTBEFORE(Table815[[#This Row],[raw]]," ")</f>
        <v>ENZLOAD-PGCD_c_FWD-rt0717</v>
      </c>
      <c r="AD580" s="7">
        <f>_xlfn.NUMBERVALUE(_xlfn.TEXTAFTER(Table815[[#This Row],[raw]]," "))</f>
        <v>3.79918516105145E-7</v>
      </c>
      <c r="AF580" s="1" t="s">
        <v>3352</v>
      </c>
      <c r="AG580" s="1" t="s">
        <v>2778</v>
      </c>
      <c r="AH580" s="1">
        <v>1.5688157213053999E-2</v>
      </c>
      <c r="AI580" s="1" t="e">
        <f>_xlfn.TEXTAFTER(Table916[[#This Row],[type]],"-",-1)</f>
        <v>#N/A</v>
      </c>
      <c r="AJ580" s="1" t="str">
        <f ca="1">_xlfn.TEXTAFTER(_xlfn.TEXTBEFORE(Table916[[#This Row],[type]],"-"&amp;Table916[[#This Row],[rxn-no-enz]]),"RXN-")</f>
        <v>UMPK_c_FWD</v>
      </c>
      <c r="AK580" s="1" t="e">
        <f>_xlfn.TEXTBEFORE(Table916[[#This Row],[type]],"_",-1)</f>
        <v>#N/A</v>
      </c>
      <c r="AN580" t="s">
        <v>4072</v>
      </c>
      <c r="AO580" t="s">
        <v>2778</v>
      </c>
      <c r="AP580" s="3">
        <v>5.9445097522259996E-6</v>
      </c>
      <c r="AQ580" t="str">
        <f>_xlfn.TEXTBEFORE(Table17[[#This Row],[rxn]],"-",-1)</f>
        <v>RIBOSUBSYN-RIBOSUB-RPL15A-FROM</v>
      </c>
    </row>
    <row r="581" spans="16:43" ht="17" x14ac:dyDescent="0.25">
      <c r="P581" s="4"/>
      <c r="T581"/>
      <c r="AB581" s="7" t="s">
        <v>11409</v>
      </c>
      <c r="AC581" s="7" t="str">
        <f>_xlfn.TEXTBEFORE(Table815[[#This Row],[raw]]," ")</f>
        <v>ENZLOAD-PGI_c_FWD-rt1221</v>
      </c>
      <c r="AD581" s="7">
        <f>_xlfn.NUMBERVALUE(_xlfn.TEXTAFTER(Table815[[#This Row],[raw]]," "))</f>
        <v>2.02863848812591E-6</v>
      </c>
      <c r="AF581" s="1" t="s">
        <v>3353</v>
      </c>
      <c r="AG581" s="1" t="s">
        <v>2778</v>
      </c>
      <c r="AH581" s="1">
        <v>1.9142096570862901E-4</v>
      </c>
      <c r="AI581" s="1" t="e">
        <f>_xlfn.TEXTAFTER(Table916[[#This Row],[type]],"-",-1)</f>
        <v>#N/A</v>
      </c>
      <c r="AJ581" s="1" t="str">
        <f ca="1">_xlfn.TEXTAFTER(_xlfn.TEXTBEFORE(Table916[[#This Row],[type]],"-"&amp;Table916[[#This Row],[rxn-no-enz]]),"RXN-")</f>
        <v>uniDOLDP_l_FWD</v>
      </c>
      <c r="AK581" s="1" t="e">
        <f>_xlfn.TEXTBEFORE(Table916[[#This Row],[type]],"_",-1)</f>
        <v>#N/A</v>
      </c>
      <c r="AN581" t="s">
        <v>4073</v>
      </c>
      <c r="AO581" t="s">
        <v>2778</v>
      </c>
      <c r="AP581" s="3">
        <v>5.9445097522259996E-6</v>
      </c>
      <c r="AQ581" t="str">
        <f>_xlfn.TEXTBEFORE(Table17[[#This Row],[rxn]],"-",-1)</f>
        <v>RIBOSUBSYN-RIBOSUB-RPL16A-FROM</v>
      </c>
    </row>
    <row r="582" spans="16:43" ht="17" x14ac:dyDescent="0.25">
      <c r="P582" s="4"/>
      <c r="T582"/>
      <c r="AB582" s="7" t="s">
        <v>11410</v>
      </c>
      <c r="AC582" s="7" t="str">
        <f>_xlfn.TEXTBEFORE(Table815[[#This Row],[raw]]," ")</f>
        <v>ENZLOAD-PGK_c_FWD-rt7353</v>
      </c>
      <c r="AD582" s="7">
        <f>_xlfn.NUMBERVALUE(_xlfn.TEXTAFTER(Table815[[#This Row],[raw]]," "))</f>
        <v>2.03226850843058E-6</v>
      </c>
      <c r="AF582" s="1" t="s">
        <v>8142</v>
      </c>
      <c r="AG582" s="1" t="s">
        <v>2778</v>
      </c>
      <c r="AH582" s="9">
        <v>1.1112543481148001E-5</v>
      </c>
      <c r="AI582" s="1" t="e">
        <f>_xlfn.TEXTAFTER(Table916[[#This Row],[type]],"-",-1)</f>
        <v>#N/A</v>
      </c>
      <c r="AJ582" s="1" t="str">
        <f ca="1">_xlfn.TEXTAFTER(_xlfn.TEXTBEFORE(Table916[[#This Row],[type]],"-"&amp;Table916[[#This Row],[rxn-no-enz]]),"RXN-")</f>
        <v>UNK3_c_FWD</v>
      </c>
      <c r="AK582" s="1" t="e">
        <f>_xlfn.TEXTBEFORE(Table916[[#This Row],[type]],"_",-1)</f>
        <v>#N/A</v>
      </c>
      <c r="AN582" t="s">
        <v>4074</v>
      </c>
      <c r="AO582" t="s">
        <v>2778</v>
      </c>
      <c r="AP582" s="3">
        <v>5.9445097522259996E-6</v>
      </c>
      <c r="AQ582" t="str">
        <f>_xlfn.TEXTBEFORE(Table17[[#This Row],[rxn]],"-",-1)</f>
        <v>RIBOSUBSYN-RIBOSUB-RPL17A-FROM</v>
      </c>
    </row>
    <row r="583" spans="16:43" ht="17" x14ac:dyDescent="0.25">
      <c r="P583" s="4"/>
      <c r="T583"/>
      <c r="AB583" s="7" t="s">
        <v>11411</v>
      </c>
      <c r="AC583" s="7" t="str">
        <f>_xlfn.TEXTBEFORE(Table815[[#This Row],[raw]]," ")</f>
        <v>ENZLOAD-PGM_c_FWD-rt7057</v>
      </c>
      <c r="AD583" s="7">
        <f>_xlfn.NUMBERVALUE(_xlfn.TEXTAFTER(Table815[[#This Row],[raw]]," "))</f>
        <v>3.9400343896479801E-8</v>
      </c>
      <c r="AF583" s="1" t="s">
        <v>3354</v>
      </c>
      <c r="AG583" s="1" t="s">
        <v>2778</v>
      </c>
      <c r="AH583" s="9">
        <v>5.0487795100000003E-10</v>
      </c>
      <c r="AI583" s="1" t="e">
        <f>_xlfn.TEXTAFTER(Table916[[#This Row],[type]],"-",-1)</f>
        <v>#N/A</v>
      </c>
      <c r="AJ583" s="1" t="str">
        <f ca="1">_xlfn.TEXTAFTER(_xlfn.TEXTBEFORE(Table916[[#This Row],[type]],"-"&amp;Table916[[#This Row],[rxn-no-enz]]),"RXN-")</f>
        <v>UPP3MT_2_c_FWD</v>
      </c>
      <c r="AK583" s="1" t="e">
        <f>_xlfn.TEXTBEFORE(Table916[[#This Row],[type]],"_",-1)</f>
        <v>#N/A</v>
      </c>
      <c r="AN583" t="s">
        <v>4075</v>
      </c>
      <c r="AO583" t="s">
        <v>2778</v>
      </c>
      <c r="AP583" s="3">
        <v>5.9445097522259996E-6</v>
      </c>
      <c r="AQ583" t="str">
        <f>_xlfn.TEXTBEFORE(Table17[[#This Row],[rxn]],"-",-1)</f>
        <v>RIBOSUBSYN-RIBOSUB-RPL18A-FROM</v>
      </c>
    </row>
    <row r="584" spans="16:43" ht="17" x14ac:dyDescent="0.25">
      <c r="P584" s="4"/>
      <c r="T584"/>
      <c r="AB584" s="7" t="s">
        <v>11412</v>
      </c>
      <c r="AC584" s="7" t="str">
        <f>_xlfn.TEXTBEFORE(Table815[[#This Row],[raw]]," ")</f>
        <v>ENZLOAD-PGMT_c_FWD-rt1591</v>
      </c>
      <c r="AD584" s="7">
        <f>_xlfn.NUMBERVALUE(_xlfn.TEXTAFTER(Table815[[#This Row],[raw]]," "))</f>
        <v>2.1232977244107401E-6</v>
      </c>
      <c r="AF584" s="1" t="s">
        <v>3355</v>
      </c>
      <c r="AG584" s="1" t="s">
        <v>2778</v>
      </c>
      <c r="AH584" s="9">
        <v>1.1113102489918901E-5</v>
      </c>
      <c r="AI584" s="1" t="e">
        <f>_xlfn.TEXTAFTER(Table916[[#This Row],[type]],"-",-1)</f>
        <v>#N/A</v>
      </c>
      <c r="AJ584" s="1" t="str">
        <f ca="1">_xlfn.TEXTAFTER(_xlfn.TEXTBEFORE(Table916[[#This Row],[type]],"-"&amp;Table916[[#This Row],[rxn-no-enz]]),"RXN-")</f>
        <v>UPP3S_c_FWD</v>
      </c>
      <c r="AK584" s="1" t="e">
        <f>_xlfn.TEXTBEFORE(Table916[[#This Row],[type]],"_",-1)</f>
        <v>#N/A</v>
      </c>
      <c r="AN584" t="s">
        <v>4076</v>
      </c>
      <c r="AO584" t="s">
        <v>2778</v>
      </c>
      <c r="AP584" s="3">
        <v>5.9445097522259996E-6</v>
      </c>
      <c r="AQ584" t="str">
        <f>_xlfn.TEXTBEFORE(Table17[[#This Row],[rxn]],"-",-1)</f>
        <v>RIBOSUBSYN-RIBOSUB-RPL19A-FROM</v>
      </c>
    </row>
    <row r="585" spans="16:43" ht="17" x14ac:dyDescent="0.25">
      <c r="P585" s="4"/>
      <c r="T585"/>
      <c r="AB585" s="7" t="s">
        <v>11413</v>
      </c>
      <c r="AC585" s="7" t="str">
        <f>_xlfn.TEXTBEFORE(Table815[[#This Row],[raw]]," ")</f>
        <v>ENZLOAD-PHETA1_c_REV-rt7697</v>
      </c>
      <c r="AD585" s="7">
        <f>_xlfn.NUMBERVALUE(_xlfn.TEXTAFTER(Table815[[#This Row],[raw]]," "))</f>
        <v>1.2780510452710101E-8</v>
      </c>
      <c r="AF585" s="1" t="s">
        <v>3356</v>
      </c>
      <c r="AG585" s="1" t="s">
        <v>2778</v>
      </c>
      <c r="AH585" s="9">
        <v>1.1112597611966899E-5</v>
      </c>
      <c r="AI585" s="1" t="e">
        <f>_xlfn.TEXTAFTER(Table916[[#This Row],[type]],"-",-1)</f>
        <v>#N/A</v>
      </c>
      <c r="AJ585" s="1" t="str">
        <f ca="1">_xlfn.TEXTAFTER(_xlfn.TEXTBEFORE(Table916[[#This Row],[type]],"-"&amp;Table916[[#This Row],[rxn-no-enz]]),"RXN-")</f>
        <v>UPPDC1_c_FWD</v>
      </c>
      <c r="AK585" s="1" t="e">
        <f>_xlfn.TEXTBEFORE(Table916[[#This Row],[type]],"_",-1)</f>
        <v>#N/A</v>
      </c>
      <c r="AN585" t="s">
        <v>4077</v>
      </c>
      <c r="AO585" t="s">
        <v>2778</v>
      </c>
      <c r="AP585" s="3">
        <v>5.9445097522259996E-6</v>
      </c>
      <c r="AQ585" t="str">
        <f>_xlfn.TEXTBEFORE(Table17[[#This Row],[rxn]],"-",-1)</f>
        <v>RIBOSUBSYN-RIBOSUB-RPL1A-FROM</v>
      </c>
    </row>
    <row r="586" spans="16:43" ht="17" x14ac:dyDescent="0.25">
      <c r="P586" s="4"/>
      <c r="T586"/>
      <c r="AB586" s="7" t="s">
        <v>11414</v>
      </c>
      <c r="AC586" s="7" t="str">
        <f>_xlfn.TEXTBEFORE(Table815[[#This Row],[raw]]," ")</f>
        <v>ENZLOAD-PHETRS_c_FWD-FRS12</v>
      </c>
      <c r="AD586" s="7">
        <f>_xlfn.NUMBERVALUE(_xlfn.TEXTAFTER(Table815[[#This Row],[raw]]," "))</f>
        <v>1.7253255497088499E-7</v>
      </c>
      <c r="AF586" s="1" t="s">
        <v>3357</v>
      </c>
      <c r="AG586" s="1" t="s">
        <v>2778</v>
      </c>
      <c r="AH586" s="1">
        <v>5.22513076488633E-2</v>
      </c>
      <c r="AI586" s="1" t="e">
        <f>_xlfn.TEXTAFTER(Table916[[#This Row],[type]],"-",-1)</f>
        <v>#N/A</v>
      </c>
      <c r="AJ586" s="1" t="str">
        <f ca="1">_xlfn.TEXTAFTER(_xlfn.TEXTBEFORE(Table916[[#This Row],[type]],"-"&amp;Table916[[#This Row],[rxn-no-enz]]),"RXN-")</f>
        <v>VALt_c_m_REV</v>
      </c>
      <c r="AK586" s="1" t="e">
        <f>_xlfn.TEXTBEFORE(Table916[[#This Row],[type]],"_",-1)</f>
        <v>#N/A</v>
      </c>
      <c r="AN586" t="s">
        <v>4078</v>
      </c>
      <c r="AO586" t="s">
        <v>2778</v>
      </c>
      <c r="AP586" s="3">
        <v>5.9445097522259996E-6</v>
      </c>
      <c r="AQ586" t="str">
        <f>_xlfn.TEXTBEFORE(Table17[[#This Row],[rxn]],"-",-1)</f>
        <v>RIBOSUBSYN-RIBOSUB-RPL20A-FROM</v>
      </c>
    </row>
    <row r="587" spans="16:43" ht="17" x14ac:dyDescent="0.25">
      <c r="P587" s="4"/>
      <c r="T587"/>
      <c r="AB587" s="7" t="s">
        <v>11415</v>
      </c>
      <c r="AC587" s="7" t="str">
        <f>_xlfn.TEXTBEFORE(Table815[[#This Row],[raw]]," ")</f>
        <v>ENZLOAD-PItps_e_FWD-rt1948</v>
      </c>
      <c r="AD587" s="7">
        <f>_xlfn.NUMBERVALUE(_xlfn.TEXTAFTER(Table815[[#This Row],[raw]]," "))</f>
        <v>1.084412764647E-7</v>
      </c>
      <c r="AF587" s="1" t="s">
        <v>8164</v>
      </c>
      <c r="AG587" s="1" t="s">
        <v>2778</v>
      </c>
      <c r="AH587" s="1">
        <v>3.1519057320933297E-2</v>
      </c>
      <c r="AI587" s="1" t="e">
        <f>_xlfn.TEXTAFTER(Table916[[#This Row],[type]],"-",-1)</f>
        <v>#N/A</v>
      </c>
      <c r="AJ587" s="1" t="str">
        <f ca="1">_xlfn.TEXTAFTER(_xlfn.TEXTBEFORE(Table916[[#This Row],[type]],"-"&amp;Table916[[#This Row],[rxn-no-enz]]),"RXN-")</f>
        <v>VALTA_c_FWD</v>
      </c>
      <c r="AK587" s="1" t="e">
        <f>_xlfn.TEXTBEFORE(Table916[[#This Row],[type]],"_",-1)</f>
        <v>#N/A</v>
      </c>
      <c r="AN587" t="s">
        <v>13292</v>
      </c>
      <c r="AO587" t="s">
        <v>2778</v>
      </c>
      <c r="AP587" s="3">
        <v>5.9445097522259996E-6</v>
      </c>
      <c r="AQ587" t="str">
        <f>_xlfn.TEXTBEFORE(Table17[[#This Row],[rxn]],"-",-1)</f>
        <v>RIBOSUBSYN-RIBOSUB-RPL21A-FROM</v>
      </c>
    </row>
    <row r="588" spans="16:43" ht="17" x14ac:dyDescent="0.25">
      <c r="P588" s="4"/>
      <c r="T588"/>
      <c r="AB588" s="7" t="s">
        <v>11416</v>
      </c>
      <c r="AC588" s="7" t="str">
        <f>_xlfn.TEXTBEFORE(Table815[[#This Row],[raw]]," ")</f>
        <v>ENZLOAD-PItps_m_FWD-rt0521</v>
      </c>
      <c r="AD588" s="7">
        <f>_xlfn.NUMBERVALUE(_xlfn.TEXTAFTER(Table815[[#This Row],[raw]]," "))</f>
        <v>3.5611724029646502E-6</v>
      </c>
      <c r="AF588" s="1" t="s">
        <v>3359</v>
      </c>
      <c r="AG588" s="1" t="s">
        <v>2778</v>
      </c>
      <c r="AH588" s="1">
        <v>5.22513076488633E-2</v>
      </c>
      <c r="AI588" s="1" t="e">
        <f>_xlfn.TEXTAFTER(Table916[[#This Row],[type]],"-",-1)</f>
        <v>#N/A</v>
      </c>
      <c r="AJ588" s="1" t="str">
        <f ca="1">_xlfn.TEXTAFTER(_xlfn.TEXTBEFORE(Table916[[#This Row],[type]],"-"&amp;Table916[[#This Row],[rxn-no-enz]]),"RXN-")</f>
        <v>VALTA_m_REV</v>
      </c>
      <c r="AK588" s="1" t="e">
        <f>_xlfn.TEXTBEFORE(Table916[[#This Row],[type]],"_",-1)</f>
        <v>#N/A</v>
      </c>
      <c r="AN588" t="s">
        <v>4081</v>
      </c>
      <c r="AO588" t="s">
        <v>2778</v>
      </c>
      <c r="AP588" s="3">
        <v>5.9445097522259996E-6</v>
      </c>
      <c r="AQ588" t="str">
        <f>_xlfn.TEXTBEFORE(Table17[[#This Row],[rxn]],"-",-1)</f>
        <v>RIBOSUBSYN-RIBOSUB-RPL23A-FROM</v>
      </c>
    </row>
    <row r="589" spans="16:43" ht="17" x14ac:dyDescent="0.25">
      <c r="P589" s="4"/>
      <c r="T589"/>
      <c r="AB589" s="7" t="s">
        <v>11417</v>
      </c>
      <c r="AC589" s="7" t="str">
        <f>_xlfn.TEXTBEFORE(Table815[[#This Row],[raw]]," ")</f>
        <v>ENZLOAD-PMANM_c_REV-rt0873</v>
      </c>
      <c r="AD589" s="7">
        <f>_xlfn.NUMBERVALUE(_xlfn.TEXTAFTER(Table815[[#This Row],[raw]]," "))</f>
        <v>6.1176088129031301E-7</v>
      </c>
      <c r="AF589" s="1" t="s">
        <v>3360</v>
      </c>
      <c r="AG589" s="1" t="s">
        <v>2778</v>
      </c>
      <c r="AH589" s="9">
        <v>2.0732250327929899E-2</v>
      </c>
      <c r="AI589" s="1" t="e">
        <f>_xlfn.TEXTAFTER(Table916[[#This Row],[type]],"-",-1)</f>
        <v>#N/A</v>
      </c>
      <c r="AJ589" s="1" t="str">
        <f ca="1">_xlfn.TEXTAFTER(_xlfn.TEXTBEFORE(Table916[[#This Row],[type]],"-"&amp;Table916[[#This Row],[rxn-no-enz]]),"RXN-")</f>
        <v>VALTRS_c_FWD</v>
      </c>
      <c r="AK589" s="1" t="e">
        <f>_xlfn.TEXTBEFORE(Table916[[#This Row],[type]],"_",-1)</f>
        <v>#N/A</v>
      </c>
      <c r="AN589" t="s">
        <v>4082</v>
      </c>
      <c r="AO589" t="s">
        <v>2778</v>
      </c>
      <c r="AP589" s="3">
        <v>5.9445097522259996E-6</v>
      </c>
      <c r="AQ589" t="str">
        <f>_xlfn.TEXTBEFORE(Table17[[#This Row],[rxn]],"-",-1)</f>
        <v>RIBOSUBSYN-RIBOSUB-RPL25-FROM</v>
      </c>
    </row>
    <row r="590" spans="16:43" ht="17" x14ac:dyDescent="0.25">
      <c r="P590" s="4"/>
      <c r="T590"/>
      <c r="AB590" s="7" t="s">
        <v>11418</v>
      </c>
      <c r="AC590" s="7" t="str">
        <f>_xlfn.TEXTBEFORE(Table815[[#This Row],[raw]]," ")</f>
        <v>ENZLOAD-PMEMT_rm_FWD-rt4380</v>
      </c>
      <c r="AD590" s="7">
        <f>_xlfn.NUMBERVALUE(_xlfn.TEXTAFTER(Table815[[#This Row],[raw]]," "))</f>
        <v>1.06268360962646E-7</v>
      </c>
      <c r="AF590" s="1" t="s">
        <v>3361</v>
      </c>
      <c r="AG590" s="1" t="s">
        <v>2778</v>
      </c>
      <c r="AH590" s="1">
        <v>1.7513371453222099E-4</v>
      </c>
      <c r="AI590" s="1" t="e">
        <f>_xlfn.TEXTAFTER(Table916[[#This Row],[type]],"-",-1)</f>
        <v>#N/A</v>
      </c>
      <c r="AJ590" s="1" t="str">
        <f ca="1">_xlfn.TEXTAFTER(_xlfn.TEXTBEFORE(Table916[[#This Row],[type]],"-"&amp;Table916[[#This Row],[rxn-no-enz]]),"RXN-")</f>
        <v>ZN2t_c_e_FWD</v>
      </c>
      <c r="AK590" s="1" t="e">
        <f>_xlfn.TEXTBEFORE(Table916[[#This Row],[type]],"_",-1)</f>
        <v>#N/A</v>
      </c>
      <c r="AN590" t="s">
        <v>4083</v>
      </c>
      <c r="AO590" t="s">
        <v>2778</v>
      </c>
      <c r="AP590" s="3">
        <v>5.9445097522259996E-6</v>
      </c>
      <c r="AQ590" t="str">
        <f>_xlfn.TEXTBEFORE(Table17[[#This Row],[rxn]],"-",-1)</f>
        <v>RIBOSUBSYN-RIBOSUB-RPL26A-FROM</v>
      </c>
    </row>
    <row r="591" spans="16:43" ht="17" x14ac:dyDescent="0.25">
      <c r="P591" s="4"/>
      <c r="T591"/>
      <c r="AB591" s="7" t="s">
        <v>11419</v>
      </c>
      <c r="AC591" s="7" t="str">
        <f>_xlfn.TEXTBEFORE(Table815[[#This Row],[raw]]," ")</f>
        <v>ENZLOAD-PMEVK_c_FWD-rt0334</v>
      </c>
      <c r="AD591" s="7">
        <f>_xlfn.NUMBERVALUE(_xlfn.TEXTAFTER(Table815[[#This Row],[raw]]," "))</f>
        <v>1.82233986998721E-7</v>
      </c>
      <c r="AF591" s="1" t="s">
        <v>4060</v>
      </c>
      <c r="AG591" s="1" t="s">
        <v>2778</v>
      </c>
      <c r="AH591" s="9">
        <v>3.62388011E-10</v>
      </c>
      <c r="AI591" s="1" t="e">
        <f>_xlfn.TEXTAFTER(Table916[[#This Row],[type]],"-",-1)</f>
        <v>#N/A</v>
      </c>
      <c r="AJ591" s="1" t="e">
        <f ca="1">_xlfn.TEXTAFTER(_xlfn.TEXTBEFORE(Table916[[#This Row],[type]],"-"&amp;Table916[[#This Row],[rxn-no-enz]]),"RXN-")</f>
        <v>#N/A</v>
      </c>
      <c r="AK591" s="1" t="e">
        <f>_xlfn.TEXTBEFORE(Table916[[#This Row],[type]],"_",-1)</f>
        <v>#N/A</v>
      </c>
      <c r="AN591" t="s">
        <v>4084</v>
      </c>
      <c r="AO591" t="s">
        <v>2778</v>
      </c>
      <c r="AP591" s="3">
        <v>5.9445097522259996E-6</v>
      </c>
      <c r="AQ591" t="str">
        <f>_xlfn.TEXTBEFORE(Table17[[#This Row],[rxn]],"-",-1)</f>
        <v>RIBOSUBSYN-RIBOSUB-RPL27A-FROM</v>
      </c>
    </row>
    <row r="592" spans="16:43" ht="17" x14ac:dyDescent="0.25">
      <c r="P592" s="4"/>
      <c r="T592"/>
      <c r="AB592" s="7" t="s">
        <v>11420</v>
      </c>
      <c r="AC592" s="7" t="str">
        <f>_xlfn.TEXTBEFORE(Table815[[#This Row],[raw]]," ")</f>
        <v>ENZLOAD-PNTK_c_FWD-rt5817</v>
      </c>
      <c r="AD592" s="7">
        <f>_xlfn.NUMBERVALUE(_xlfn.TEXTAFTER(Table815[[#This Row],[raw]]," "))</f>
        <v>5.5313697479110701E-8</v>
      </c>
      <c r="AF592" s="1" t="s">
        <v>4061</v>
      </c>
      <c r="AG592" s="1" t="s">
        <v>2778</v>
      </c>
      <c r="AH592" s="9">
        <v>3.62388011E-10</v>
      </c>
      <c r="AI592" s="1" t="e">
        <f>_xlfn.TEXTAFTER(Table916[[#This Row],[type]],"-",-1)</f>
        <v>#N/A</v>
      </c>
      <c r="AJ592" s="1" t="e">
        <f ca="1">_xlfn.TEXTAFTER(_xlfn.TEXTBEFORE(Table916[[#This Row],[type]],"-"&amp;Table916[[#This Row],[rxn-no-enz]]),"RXN-")</f>
        <v>#N/A</v>
      </c>
      <c r="AK592" s="1" t="e">
        <f>_xlfn.TEXTBEFORE(Table916[[#This Row],[type]],"_",-1)</f>
        <v>#N/A</v>
      </c>
      <c r="AN592" t="s">
        <v>4085</v>
      </c>
      <c r="AO592" t="s">
        <v>2778</v>
      </c>
      <c r="AP592" s="3">
        <v>5.9445097522259996E-6</v>
      </c>
      <c r="AQ592" t="str">
        <f>_xlfn.TEXTBEFORE(Table17[[#This Row],[rxn]],"-",-1)</f>
        <v>RIBOSUBSYN-RIBOSUB-RPL28-FROM</v>
      </c>
    </row>
    <row r="593" spans="16:43" ht="17" x14ac:dyDescent="0.25">
      <c r="P593" s="4"/>
      <c r="T593"/>
      <c r="AB593" s="7" t="s">
        <v>11421</v>
      </c>
      <c r="AC593" s="7" t="str">
        <f>_xlfn.TEXTBEFORE(Table815[[#This Row],[raw]]," ")</f>
        <v>ENZLOAD-PPA_c_FWD-rt7511</v>
      </c>
      <c r="AD593" s="7">
        <f>_xlfn.NUMBERVALUE(_xlfn.TEXTAFTER(Table815[[#This Row],[raw]]," "))</f>
        <v>2.56649828327874E-6</v>
      </c>
      <c r="AF593" s="1" t="s">
        <v>4062</v>
      </c>
      <c r="AG593" s="1" t="s">
        <v>2778</v>
      </c>
      <c r="AH593" s="9">
        <v>3.62388011E-10</v>
      </c>
      <c r="AI593" s="1" t="e">
        <f>_xlfn.TEXTAFTER(Table916[[#This Row],[type]],"-",-1)</f>
        <v>#N/A</v>
      </c>
      <c r="AJ593" s="1" t="e">
        <f ca="1">_xlfn.TEXTAFTER(_xlfn.TEXTBEFORE(Table916[[#This Row],[type]],"-"&amp;Table916[[#This Row],[rxn-no-enz]]),"RXN-")</f>
        <v>#N/A</v>
      </c>
      <c r="AK593" s="1" t="e">
        <f>_xlfn.TEXTBEFORE(Table916[[#This Row],[type]],"_",-1)</f>
        <v>#N/A</v>
      </c>
      <c r="AN593" t="s">
        <v>4087</v>
      </c>
      <c r="AO593" t="s">
        <v>2778</v>
      </c>
      <c r="AP593" s="3">
        <v>5.9445097522259996E-6</v>
      </c>
      <c r="AQ593" t="str">
        <f>_xlfn.TEXTBEFORE(Table17[[#This Row],[rxn]],"-",-1)</f>
        <v>RIBOSUBSYN-RIBOSUB-RPL3-FROM</v>
      </c>
    </row>
    <row r="594" spans="16:43" ht="17" x14ac:dyDescent="0.25">
      <c r="P594" s="4"/>
      <c r="T594"/>
      <c r="AB594" s="7" t="s">
        <v>11422</v>
      </c>
      <c r="AC594" s="7" t="str">
        <f>_xlfn.TEXTBEFORE(Table815[[#This Row],[raw]]," ")</f>
        <v>ENZLOAD-PPBNGD_c_FWD-rt6350</v>
      </c>
      <c r="AD594" s="7">
        <f>_xlfn.NUMBERVALUE(_xlfn.TEXTAFTER(Table815[[#This Row],[raw]]," "))</f>
        <v>6.9739086500361701E-9</v>
      </c>
      <c r="AF594" s="1" t="s">
        <v>4063</v>
      </c>
      <c r="AG594" s="1" t="s">
        <v>2778</v>
      </c>
      <c r="AH594" s="9">
        <v>3.62388011E-10</v>
      </c>
      <c r="AI594" s="1" t="e">
        <f>_xlfn.TEXTAFTER(Table916[[#This Row],[type]],"-",-1)</f>
        <v>#N/A</v>
      </c>
      <c r="AJ594" s="1" t="e">
        <f ca="1">_xlfn.TEXTAFTER(_xlfn.TEXTBEFORE(Table916[[#This Row],[type]],"-"&amp;Table916[[#This Row],[rxn-no-enz]]),"RXN-")</f>
        <v>#N/A</v>
      </c>
      <c r="AK594" s="1" t="e">
        <f>_xlfn.TEXTBEFORE(Table916[[#This Row],[type]],"_",-1)</f>
        <v>#N/A</v>
      </c>
      <c r="AN594" t="s">
        <v>4089</v>
      </c>
      <c r="AO594" t="s">
        <v>2778</v>
      </c>
      <c r="AP594" s="3">
        <v>5.9445097522259996E-6</v>
      </c>
      <c r="AQ594" t="str">
        <f>_xlfn.TEXTBEFORE(Table17[[#This Row],[rxn]],"-",-1)</f>
        <v>RIBOSUBSYN-RIBOSUB-RPL31A-FROM</v>
      </c>
    </row>
    <row r="595" spans="16:43" ht="17" x14ac:dyDescent="0.25">
      <c r="P595" s="4"/>
      <c r="T595"/>
      <c r="AB595" s="7" t="s">
        <v>11423</v>
      </c>
      <c r="AC595" s="7" t="str">
        <f>_xlfn.TEXTBEFORE(Table815[[#This Row],[raw]]," ")</f>
        <v>ENZLOAD-PPBNGS_1_c_FWD-rt5026</v>
      </c>
      <c r="AD595" s="7">
        <f>_xlfn.NUMBERVALUE(_xlfn.TEXTAFTER(Table815[[#This Row],[raw]]," "))</f>
        <v>4.0093593222273503E-8</v>
      </c>
      <c r="AF595" s="1" t="s">
        <v>4064</v>
      </c>
      <c r="AG595" s="1" t="s">
        <v>2778</v>
      </c>
      <c r="AH595" s="9">
        <v>3.62388011E-10</v>
      </c>
      <c r="AI595" s="1" t="e">
        <f>_xlfn.TEXTAFTER(Table916[[#This Row],[type]],"-",-1)</f>
        <v>#N/A</v>
      </c>
      <c r="AJ595" s="1" t="e">
        <f ca="1">_xlfn.TEXTAFTER(_xlfn.TEXTBEFORE(Table916[[#This Row],[type]],"-"&amp;Table916[[#This Row],[rxn-no-enz]]),"RXN-")</f>
        <v>#N/A</v>
      </c>
      <c r="AK595" s="1" t="e">
        <f>_xlfn.TEXTBEFORE(Table916[[#This Row],[type]],"_",-1)</f>
        <v>#N/A</v>
      </c>
      <c r="AN595" t="s">
        <v>4090</v>
      </c>
      <c r="AO595" t="s">
        <v>2778</v>
      </c>
      <c r="AP595" s="3">
        <v>5.9445097522259996E-6</v>
      </c>
      <c r="AQ595" t="str">
        <f>_xlfn.TEXTBEFORE(Table17[[#This Row],[rxn]],"-",-1)</f>
        <v>RIBOSUBSYN-RIBOSUB-RPL32-FROM</v>
      </c>
    </row>
    <row r="596" spans="16:43" ht="17" x14ac:dyDescent="0.25">
      <c r="P596" s="4"/>
      <c r="T596"/>
      <c r="AB596" s="7" t="s">
        <v>11424</v>
      </c>
      <c r="AC596" s="7" t="str">
        <f>_xlfn.TEXTBEFORE(Table815[[#This Row],[raw]]," ")</f>
        <v>ENZLOAD-PPNCL2_c_FWD-rt0510</v>
      </c>
      <c r="AD596" s="7">
        <f>_xlfn.NUMBERVALUE(_xlfn.TEXTAFTER(Table815[[#This Row],[raw]]," "))</f>
        <v>1.2336838145116101E-7</v>
      </c>
      <c r="AF596" s="1" t="s">
        <v>4067</v>
      </c>
      <c r="AG596" s="1" t="s">
        <v>2778</v>
      </c>
      <c r="AH596" s="9">
        <v>3.62388011E-10</v>
      </c>
      <c r="AI596" s="1" t="e">
        <f>_xlfn.TEXTAFTER(Table916[[#This Row],[type]],"-",-1)</f>
        <v>#N/A</v>
      </c>
      <c r="AJ596" s="1" t="e">
        <f ca="1">_xlfn.TEXTAFTER(_xlfn.TEXTBEFORE(Table916[[#This Row],[type]],"-"&amp;Table916[[#This Row],[rxn-no-enz]]),"RXN-")</f>
        <v>#N/A</v>
      </c>
      <c r="AK596" s="1" t="e">
        <f>_xlfn.TEXTBEFORE(Table916[[#This Row],[type]],"_",-1)</f>
        <v>#N/A</v>
      </c>
      <c r="AN596" t="s">
        <v>4091</v>
      </c>
      <c r="AO596" t="s">
        <v>2778</v>
      </c>
      <c r="AP596" s="3">
        <v>5.9445097522259996E-6</v>
      </c>
      <c r="AQ596" t="str">
        <f>_xlfn.TEXTBEFORE(Table17[[#This Row],[rxn]],"-",-1)</f>
        <v>RIBOSUBSYN-RIBOSUB-RPL33A-FROM</v>
      </c>
    </row>
    <row r="597" spans="16:43" ht="17" x14ac:dyDescent="0.25">
      <c r="P597" s="4"/>
      <c r="T597"/>
      <c r="AB597" s="7" t="s">
        <v>11425</v>
      </c>
      <c r="AC597" s="7" t="str">
        <f>_xlfn.TEXTBEFORE(Table815[[#This Row],[raw]]," ")</f>
        <v>ENZLOAD-PPND2_c_FWD-rt7857</v>
      </c>
      <c r="AD597" s="7">
        <f>_xlfn.NUMBERVALUE(_xlfn.TEXTAFTER(Table815[[#This Row],[raw]]," "))</f>
        <v>4.5527756400017401E-8</v>
      </c>
      <c r="AF597" s="1" t="s">
        <v>4068</v>
      </c>
      <c r="AG597" s="1" t="s">
        <v>2778</v>
      </c>
      <c r="AH597" s="9">
        <v>3.62388011E-10</v>
      </c>
      <c r="AI597" s="1" t="e">
        <f>_xlfn.TEXTAFTER(Table916[[#This Row],[type]],"-",-1)</f>
        <v>#N/A</v>
      </c>
      <c r="AJ597" s="1" t="e">
        <f ca="1">_xlfn.TEXTAFTER(_xlfn.TEXTBEFORE(Table916[[#This Row],[type]],"-"&amp;Table916[[#This Row],[rxn-no-enz]]),"RXN-")</f>
        <v>#N/A</v>
      </c>
      <c r="AK597" s="1" t="e">
        <f>_xlfn.TEXTBEFORE(Table916[[#This Row],[type]],"_",-1)</f>
        <v>#N/A</v>
      </c>
      <c r="AN597" t="s">
        <v>4092</v>
      </c>
      <c r="AO597" t="s">
        <v>2778</v>
      </c>
      <c r="AP597" s="3">
        <v>5.9445097522259996E-6</v>
      </c>
      <c r="AQ597" t="str">
        <f>_xlfn.TEXTBEFORE(Table17[[#This Row],[rxn]],"-",-1)</f>
        <v>RIBOSUBSYN-RIBOSUB-RPL34A-FROM</v>
      </c>
    </row>
    <row r="598" spans="16:43" ht="17" x14ac:dyDescent="0.25">
      <c r="P598" s="4"/>
      <c r="T598"/>
      <c r="AB598" s="7" t="s">
        <v>11426</v>
      </c>
      <c r="AC598" s="7" t="str">
        <f>_xlfn.TEXTBEFORE(Table815[[#This Row],[raw]]," ")</f>
        <v>ENZLOAD-PPNDH_c_FWD-rt5827</v>
      </c>
      <c r="AD598" s="7">
        <f>_xlfn.NUMBERVALUE(_xlfn.TEXTAFTER(Table815[[#This Row],[raw]]," "))</f>
        <v>4.9129105483104401E-8</v>
      </c>
      <c r="AF598" s="1" t="s">
        <v>4069</v>
      </c>
      <c r="AG598" s="1" t="s">
        <v>2778</v>
      </c>
      <c r="AH598" s="9">
        <v>3.62388011E-10</v>
      </c>
      <c r="AI598" s="1" t="e">
        <f>_xlfn.TEXTAFTER(Table916[[#This Row],[type]],"-",-1)</f>
        <v>#N/A</v>
      </c>
      <c r="AJ598" s="1" t="e">
        <f ca="1">_xlfn.TEXTAFTER(_xlfn.TEXTBEFORE(Table916[[#This Row],[type]],"-"&amp;Table916[[#This Row],[rxn-no-enz]]),"RXN-")</f>
        <v>#N/A</v>
      </c>
      <c r="AK598" s="1" t="e">
        <f>_xlfn.TEXTBEFORE(Table916[[#This Row],[type]],"_",-1)</f>
        <v>#N/A</v>
      </c>
      <c r="AN598" t="s">
        <v>4093</v>
      </c>
      <c r="AO598" t="s">
        <v>2778</v>
      </c>
      <c r="AP598" s="3">
        <v>5.9445097522259996E-6</v>
      </c>
      <c r="AQ598" t="str">
        <f>_xlfn.TEXTBEFORE(Table17[[#This Row],[rxn]],"-",-1)</f>
        <v>RIBOSUBSYN-RIBOSUB-RPL35A-FROM</v>
      </c>
    </row>
    <row r="599" spans="16:43" ht="17" x14ac:dyDescent="0.25">
      <c r="P599" s="4"/>
      <c r="T599"/>
      <c r="AB599" s="7" t="s">
        <v>11427</v>
      </c>
      <c r="AC599" s="7" t="str">
        <f>_xlfn.TEXTBEFORE(Table815[[#This Row],[raw]]," ")</f>
        <v>ENZLOAD-PPPGO_m_FWD-rt3499</v>
      </c>
      <c r="AD599" s="7">
        <f>_xlfn.NUMBERVALUE(_xlfn.TEXTAFTER(Table815[[#This Row],[raw]]," "))</f>
        <v>1.07374929467576E-8</v>
      </c>
      <c r="AF599" s="1" t="s">
        <v>4070</v>
      </c>
      <c r="AG599" s="1" t="s">
        <v>2778</v>
      </c>
      <c r="AH599" s="9">
        <v>3.62388011E-10</v>
      </c>
      <c r="AI599" s="1" t="e">
        <f>_xlfn.TEXTAFTER(Table916[[#This Row],[type]],"-",-1)</f>
        <v>#N/A</v>
      </c>
      <c r="AJ599" s="1" t="e">
        <f ca="1">_xlfn.TEXTAFTER(_xlfn.TEXTBEFORE(Table916[[#This Row],[type]],"-"&amp;Table916[[#This Row],[rxn-no-enz]]),"RXN-")</f>
        <v>#N/A</v>
      </c>
      <c r="AK599" s="1" t="e">
        <f>_xlfn.TEXTBEFORE(Table916[[#This Row],[type]],"_",-1)</f>
        <v>#N/A</v>
      </c>
      <c r="AN599" t="s">
        <v>4094</v>
      </c>
      <c r="AO599" t="s">
        <v>2778</v>
      </c>
      <c r="AP599" s="3">
        <v>5.9445097522259996E-6</v>
      </c>
      <c r="AQ599" t="str">
        <f>_xlfn.TEXTBEFORE(Table17[[#This Row],[rxn]],"-",-1)</f>
        <v>RIBOSUBSYN-RIBOSUB-RPL36A-FROM</v>
      </c>
    </row>
    <row r="600" spans="16:43" ht="17" x14ac:dyDescent="0.25">
      <c r="P600" s="4"/>
      <c r="T600"/>
      <c r="AB600" s="7" t="s">
        <v>11428</v>
      </c>
      <c r="AC600" s="7" t="str">
        <f>_xlfn.TEXTBEFORE(Table815[[#This Row],[raw]]," ")</f>
        <v>ENZLOAD-PPTT_l_FWD-rt4281</v>
      </c>
      <c r="AD600" s="7">
        <f>_xlfn.NUMBERVALUE(_xlfn.TEXTAFTER(Table815[[#This Row],[raw]]," "))</f>
        <v>1.0145873568265699E-9</v>
      </c>
      <c r="AF600" s="1" t="s">
        <v>4071</v>
      </c>
      <c r="AG600" s="1" t="s">
        <v>2778</v>
      </c>
      <c r="AH600" s="9">
        <v>1.69916706999999E-10</v>
      </c>
      <c r="AI600" s="1" t="e">
        <f>_xlfn.TEXTAFTER(Table916[[#This Row],[type]],"-",-1)</f>
        <v>#N/A</v>
      </c>
      <c r="AJ600" s="1" t="e">
        <f ca="1">_xlfn.TEXTAFTER(_xlfn.TEXTBEFORE(Table916[[#This Row],[type]],"-"&amp;Table916[[#This Row],[rxn-no-enz]]),"RXN-")</f>
        <v>#N/A</v>
      </c>
      <c r="AK600" s="1" t="e">
        <f>_xlfn.TEXTBEFORE(Table916[[#This Row],[type]],"_",-1)</f>
        <v>#N/A</v>
      </c>
      <c r="AN600" t="s">
        <v>4095</v>
      </c>
      <c r="AO600" t="s">
        <v>2778</v>
      </c>
      <c r="AP600" s="3">
        <v>5.9445097522259996E-6</v>
      </c>
      <c r="AQ600" t="str">
        <f>_xlfn.TEXTBEFORE(Table17[[#This Row],[rxn]],"-",-1)</f>
        <v>RIBOSUBSYN-RIBOSUB-RPL37A-FROM</v>
      </c>
    </row>
    <row r="601" spans="16:43" ht="17" x14ac:dyDescent="0.25">
      <c r="P601" s="4"/>
      <c r="T601"/>
      <c r="AB601" s="7" t="s">
        <v>11429</v>
      </c>
      <c r="AC601" s="7" t="str">
        <f>_xlfn.TEXTBEFORE(Table815[[#This Row],[raw]]," ")</f>
        <v>ENZLOAD-PRAGSi_c_FWD-rt5891</v>
      </c>
      <c r="AD601" s="7">
        <f>_xlfn.NUMBERVALUE(_xlfn.TEXTAFTER(Table815[[#This Row],[raw]]," "))</f>
        <v>2.8623074957335502E-7</v>
      </c>
      <c r="AF601" s="1" t="s">
        <v>11513</v>
      </c>
      <c r="AG601" s="1" t="s">
        <v>2778</v>
      </c>
      <c r="AH601" s="9">
        <v>1.92471303999999E-10</v>
      </c>
      <c r="AI601" s="1" t="e">
        <f>_xlfn.TEXTAFTER(Table916[[#This Row],[type]],"-",-1)</f>
        <v>#N/A</v>
      </c>
      <c r="AJ601" s="1" t="e">
        <f ca="1">_xlfn.TEXTAFTER(_xlfn.TEXTBEFORE(Table916[[#This Row],[type]],"-"&amp;Table916[[#This Row],[rxn-no-enz]]),"RXN-")</f>
        <v>#N/A</v>
      </c>
      <c r="AK601" s="1" t="e">
        <f>_xlfn.TEXTBEFORE(Table916[[#This Row],[type]],"_",-1)</f>
        <v>#N/A</v>
      </c>
      <c r="AN601" t="s">
        <v>4097</v>
      </c>
      <c r="AO601" t="s">
        <v>2778</v>
      </c>
      <c r="AP601" s="3">
        <v>5.9445097522259996E-6</v>
      </c>
      <c r="AQ601" t="str">
        <f>_xlfn.TEXTBEFORE(Table17[[#This Row],[rxn]],"-",-1)</f>
        <v>RIBOSUBSYN-RIBOSUB-RPL39-FROM</v>
      </c>
    </row>
    <row r="602" spans="16:43" ht="17" x14ac:dyDescent="0.25">
      <c r="P602" s="4"/>
      <c r="T602"/>
      <c r="AB602" s="7" t="s">
        <v>11430</v>
      </c>
      <c r="AC602" s="7" t="str">
        <f>_xlfn.TEXTBEFORE(Table815[[#This Row],[raw]]," ")</f>
        <v>ENZLOAD-PRAIi_c_FWD-rt8196</v>
      </c>
      <c r="AD602" s="7">
        <f>_xlfn.NUMBERVALUE(_xlfn.TEXTAFTER(Table815[[#This Row],[raw]]," "))</f>
        <v>3.89852743043489E-8</v>
      </c>
      <c r="AF602" s="1" t="s">
        <v>4072</v>
      </c>
      <c r="AG602" s="1" t="s">
        <v>2778</v>
      </c>
      <c r="AH602" s="9">
        <v>3.62388011E-10</v>
      </c>
      <c r="AI602" s="1" t="e">
        <f>_xlfn.TEXTAFTER(Table916[[#This Row],[type]],"-",-1)</f>
        <v>#N/A</v>
      </c>
      <c r="AJ602" s="1" t="e">
        <f ca="1">_xlfn.TEXTAFTER(_xlfn.TEXTBEFORE(Table916[[#This Row],[type]],"-"&amp;Table916[[#This Row],[rxn-no-enz]]),"RXN-")</f>
        <v>#N/A</v>
      </c>
      <c r="AK602" s="1" t="e">
        <f>_xlfn.TEXTBEFORE(Table916[[#This Row],[type]],"_",-1)</f>
        <v>#N/A</v>
      </c>
      <c r="AN602" t="s">
        <v>4098</v>
      </c>
      <c r="AO602" t="s">
        <v>2778</v>
      </c>
      <c r="AP602" s="3">
        <v>5.9445097522259996E-6</v>
      </c>
      <c r="AQ602" t="str">
        <f>_xlfn.TEXTBEFORE(Table17[[#This Row],[rxn]],"-",-1)</f>
        <v>RIBOSUBSYN-RIBOSUB-RPL40A-FROM</v>
      </c>
    </row>
    <row r="603" spans="16:43" ht="17" x14ac:dyDescent="0.25">
      <c r="P603" s="4"/>
      <c r="T603"/>
      <c r="AB603" s="7" t="s">
        <v>11431</v>
      </c>
      <c r="AC603" s="7" t="str">
        <f>_xlfn.TEXTBEFORE(Table815[[#This Row],[raw]]," ")</f>
        <v>ENZLOAD-PRAIS_c_FWD-rt5891</v>
      </c>
      <c r="AD603" s="7">
        <f>_xlfn.NUMBERVALUE(_xlfn.TEXTAFTER(Table815[[#This Row],[raw]]," "))</f>
        <v>2.8623074957335502E-7</v>
      </c>
      <c r="AF603" s="1" t="s">
        <v>4073</v>
      </c>
      <c r="AG603" s="1" t="s">
        <v>2778</v>
      </c>
      <c r="AH603" s="9">
        <v>3.62388011E-10</v>
      </c>
      <c r="AI603" s="1" t="e">
        <f>_xlfn.TEXTAFTER(Table916[[#This Row],[type]],"-",-1)</f>
        <v>#N/A</v>
      </c>
      <c r="AJ603" s="1" t="e">
        <f ca="1">_xlfn.TEXTAFTER(_xlfn.TEXTBEFORE(Table916[[#This Row],[type]],"-"&amp;Table916[[#This Row],[rxn-no-enz]]),"RXN-")</f>
        <v>#N/A</v>
      </c>
      <c r="AK603" s="1" t="e">
        <f>_xlfn.TEXTBEFORE(Table916[[#This Row],[type]],"_",-1)</f>
        <v>#N/A</v>
      </c>
      <c r="AN603" t="s">
        <v>4099</v>
      </c>
      <c r="AO603" t="s">
        <v>2778</v>
      </c>
      <c r="AP603" s="3">
        <v>5.9445097522259996E-6</v>
      </c>
      <c r="AQ603" t="str">
        <f>_xlfn.TEXTBEFORE(Table17[[#This Row],[rxn]],"-",-1)</f>
        <v>RIBOSUBSYN-RIBOSUB-RPL41A-FROM</v>
      </c>
    </row>
    <row r="604" spans="16:43" ht="17" x14ac:dyDescent="0.25">
      <c r="P604" s="4"/>
      <c r="T604"/>
      <c r="AB604" s="7" t="s">
        <v>11432</v>
      </c>
      <c r="AC604" s="7" t="str">
        <f>_xlfn.TEXTBEFORE(Table815[[#This Row],[raw]]," ")</f>
        <v>ENZLOAD-PRAMPC_c_FWD-rt3278</v>
      </c>
      <c r="AD604" s="7">
        <f>_xlfn.NUMBERVALUE(_xlfn.TEXTAFTER(Table815[[#This Row],[raw]]," "))</f>
        <v>4.4908672347281698E-8</v>
      </c>
      <c r="AF604" s="1" t="s">
        <v>4074</v>
      </c>
      <c r="AG604" s="1" t="s">
        <v>2778</v>
      </c>
      <c r="AH604" s="9">
        <v>3.62388011E-10</v>
      </c>
      <c r="AI604" s="1" t="e">
        <f>_xlfn.TEXTAFTER(Table916[[#This Row],[type]],"-",-1)</f>
        <v>#N/A</v>
      </c>
      <c r="AJ604" s="1" t="e">
        <f ca="1">_xlfn.TEXTAFTER(_xlfn.TEXTBEFORE(Table916[[#This Row],[type]],"-"&amp;Table916[[#This Row],[rxn-no-enz]]),"RXN-")</f>
        <v>#N/A</v>
      </c>
      <c r="AK604" s="1" t="e">
        <f>_xlfn.TEXTBEFORE(Table916[[#This Row],[type]],"_",-1)</f>
        <v>#N/A</v>
      </c>
      <c r="AN604" t="s">
        <v>4100</v>
      </c>
      <c r="AO604" t="s">
        <v>2778</v>
      </c>
      <c r="AP604" s="3">
        <v>5.9445097522259996E-6</v>
      </c>
      <c r="AQ604" t="str">
        <f>_xlfn.TEXTBEFORE(Table17[[#This Row],[rxn]],"-",-1)</f>
        <v>RIBOSUBSYN-RIBOSUB-RPL42A-FROM</v>
      </c>
    </row>
    <row r="605" spans="16:43" ht="17" x14ac:dyDescent="0.25">
      <c r="P605" s="4"/>
      <c r="T605"/>
      <c r="AB605" s="7" t="s">
        <v>11433</v>
      </c>
      <c r="AC605" s="7" t="str">
        <f>_xlfn.TEXTBEFORE(Table815[[#This Row],[raw]]," ")</f>
        <v>ENZLOAD-PRASCSi_c_FWD-rt0852</v>
      </c>
      <c r="AD605" s="7">
        <f>_xlfn.NUMBERVALUE(_xlfn.TEXTAFTER(Table815[[#This Row],[raw]]," "))</f>
        <v>6.1967570564513305E-7</v>
      </c>
      <c r="AF605" s="1" t="s">
        <v>4075</v>
      </c>
      <c r="AG605" s="1" t="s">
        <v>2778</v>
      </c>
      <c r="AH605" s="9">
        <v>3.62388011E-10</v>
      </c>
      <c r="AI605" s="1" t="e">
        <f>_xlfn.TEXTAFTER(Table916[[#This Row],[type]],"-",-1)</f>
        <v>#N/A</v>
      </c>
      <c r="AJ605" s="1" t="e">
        <f ca="1">_xlfn.TEXTAFTER(_xlfn.TEXTBEFORE(Table916[[#This Row],[type]],"-"&amp;Table916[[#This Row],[rxn-no-enz]]),"RXN-")</f>
        <v>#N/A</v>
      </c>
      <c r="AK605" s="1" t="e">
        <f>_xlfn.TEXTBEFORE(Table916[[#This Row],[type]],"_",-1)</f>
        <v>#N/A</v>
      </c>
      <c r="AN605" t="s">
        <v>4101</v>
      </c>
      <c r="AO605" t="s">
        <v>2778</v>
      </c>
      <c r="AP605" s="3">
        <v>5.9445097522259996E-6</v>
      </c>
      <c r="AQ605" t="str">
        <f>_xlfn.TEXTBEFORE(Table17[[#This Row],[rxn]],"-",-1)</f>
        <v>RIBOSUBSYN-RIBOSUB-RPL43A-FROM</v>
      </c>
    </row>
    <row r="606" spans="16:43" ht="17" x14ac:dyDescent="0.25">
      <c r="P606" s="4"/>
      <c r="T606"/>
      <c r="AB606" s="7" t="s">
        <v>11434</v>
      </c>
      <c r="AC606" s="7" t="str">
        <f>_xlfn.TEXTBEFORE(Table815[[#This Row],[raw]]," ")</f>
        <v>ENZLOAD-PRATPP_c_FWD-rt3278</v>
      </c>
      <c r="AD606" s="7">
        <f>_xlfn.NUMBERVALUE(_xlfn.TEXTAFTER(Table815[[#This Row],[raw]]," "))</f>
        <v>4.4908672347281698E-8</v>
      </c>
      <c r="AF606" s="1" t="s">
        <v>4076</v>
      </c>
      <c r="AG606" s="1" t="s">
        <v>2778</v>
      </c>
      <c r="AH606" s="9">
        <v>3.62388011E-10</v>
      </c>
      <c r="AI606" s="1" t="e">
        <f>_xlfn.TEXTAFTER(Table916[[#This Row],[type]],"-",-1)</f>
        <v>#N/A</v>
      </c>
      <c r="AJ606" s="1" t="e">
        <f ca="1">_xlfn.TEXTAFTER(_xlfn.TEXTBEFORE(Table916[[#This Row],[type]],"-"&amp;Table916[[#This Row],[rxn-no-enz]]),"RXN-")</f>
        <v>#N/A</v>
      </c>
      <c r="AK606" s="1" t="e">
        <f>_xlfn.TEXTBEFORE(Table916[[#This Row],[type]],"_",-1)</f>
        <v>#N/A</v>
      </c>
      <c r="AN606" t="s">
        <v>4102</v>
      </c>
      <c r="AO606" t="s">
        <v>2778</v>
      </c>
      <c r="AP606" s="3">
        <v>5.9445097522259996E-6</v>
      </c>
      <c r="AQ606" t="str">
        <f>_xlfn.TEXTBEFORE(Table17[[#This Row],[rxn]],"-",-1)</f>
        <v>RIBOSUBSYN-RIBOSUB-RPL4A-FROM</v>
      </c>
    </row>
    <row r="607" spans="16:43" ht="17" x14ac:dyDescent="0.25">
      <c r="P607" s="4"/>
      <c r="T607"/>
      <c r="AB607" s="7" t="s">
        <v>11435</v>
      </c>
      <c r="AC607" s="7" t="str">
        <f>_xlfn.TEXTBEFORE(Table815[[#This Row],[raw]]," ")</f>
        <v>ENZLOAD-PRENT10_l_FWD-rt4281</v>
      </c>
      <c r="AD607" s="7">
        <f>_xlfn.NUMBERVALUE(_xlfn.TEXTAFTER(Table815[[#This Row],[raw]]," "))</f>
        <v>1.0145873568265699E-9</v>
      </c>
      <c r="AF607" s="1" t="s">
        <v>4077</v>
      </c>
      <c r="AG607" s="1" t="s">
        <v>2778</v>
      </c>
      <c r="AH607" s="9">
        <v>3.62388011E-10</v>
      </c>
      <c r="AI607" s="1" t="e">
        <f>_xlfn.TEXTAFTER(Table916[[#This Row],[type]],"-",-1)</f>
        <v>#N/A</v>
      </c>
      <c r="AJ607" s="1" t="e">
        <f ca="1">_xlfn.TEXTAFTER(_xlfn.TEXTBEFORE(Table916[[#This Row],[type]],"-"&amp;Table916[[#This Row],[rxn-no-enz]]),"RXN-")</f>
        <v>#N/A</v>
      </c>
      <c r="AK607" s="1" t="e">
        <f>_xlfn.TEXTBEFORE(Table916[[#This Row],[type]],"_",-1)</f>
        <v>#N/A</v>
      </c>
      <c r="AN607" t="s">
        <v>4103</v>
      </c>
      <c r="AO607" t="s">
        <v>2778</v>
      </c>
      <c r="AP607" s="3">
        <v>5.9445097522259996E-6</v>
      </c>
      <c r="AQ607" t="str">
        <f>_xlfn.TEXTBEFORE(Table17[[#This Row],[rxn]],"-",-1)</f>
        <v>RIBOSUBSYN-RIBOSUB-RPL5-FROM</v>
      </c>
    </row>
    <row r="608" spans="16:43" ht="17" x14ac:dyDescent="0.25">
      <c r="P608" s="4"/>
      <c r="T608"/>
      <c r="AB608" s="7" t="s">
        <v>11436</v>
      </c>
      <c r="AC608" s="7" t="str">
        <f>_xlfn.TEXTBEFORE(Table815[[#This Row],[raw]]," ")</f>
        <v>ENZLOAD-PRENT11_l_FWD-rt4281</v>
      </c>
      <c r="AD608" s="7">
        <f>_xlfn.NUMBERVALUE(_xlfn.TEXTAFTER(Table815[[#This Row],[raw]]," "))</f>
        <v>1.0145873568265699E-9</v>
      </c>
      <c r="AF608" s="1" t="s">
        <v>4078</v>
      </c>
      <c r="AG608" s="1" t="s">
        <v>2778</v>
      </c>
      <c r="AH608" s="9">
        <v>3.62388011E-10</v>
      </c>
      <c r="AI608" s="1" t="e">
        <f>_xlfn.TEXTAFTER(Table916[[#This Row],[type]],"-",-1)</f>
        <v>#N/A</v>
      </c>
      <c r="AJ608" s="1" t="e">
        <f ca="1">_xlfn.TEXTAFTER(_xlfn.TEXTBEFORE(Table916[[#This Row],[type]],"-"&amp;Table916[[#This Row],[rxn-no-enz]]),"RXN-")</f>
        <v>#N/A</v>
      </c>
      <c r="AK608" s="1" t="e">
        <f>_xlfn.TEXTBEFORE(Table916[[#This Row],[type]],"_",-1)</f>
        <v>#N/A</v>
      </c>
      <c r="AN608" t="s">
        <v>4104</v>
      </c>
      <c r="AO608" t="s">
        <v>2778</v>
      </c>
      <c r="AP608" s="3">
        <v>5.9445097522259996E-6</v>
      </c>
      <c r="AQ608" t="str">
        <f>_xlfn.TEXTBEFORE(Table17[[#This Row],[rxn]],"-",-1)</f>
        <v>RIBOSUBSYN-RIBOSUB-RPL6A-FROM</v>
      </c>
    </row>
    <row r="609" spans="16:43" ht="17" x14ac:dyDescent="0.25">
      <c r="P609" s="4"/>
      <c r="T609"/>
      <c r="AB609" s="7" t="s">
        <v>11437</v>
      </c>
      <c r="AC609" s="7" t="str">
        <f>_xlfn.TEXTBEFORE(Table815[[#This Row],[raw]]," ")</f>
        <v>ENZLOAD-PRENT12_l_FWD-rt4281</v>
      </c>
      <c r="AD609" s="7">
        <f>_xlfn.NUMBERVALUE(_xlfn.TEXTAFTER(Table815[[#This Row],[raw]]," "))</f>
        <v>1.0145873568265699E-9</v>
      </c>
      <c r="AF609" s="1" t="s">
        <v>4079</v>
      </c>
      <c r="AG609" s="1" t="s">
        <v>2778</v>
      </c>
      <c r="AH609" s="9">
        <v>3.62388011E-10</v>
      </c>
      <c r="AI609" s="1" t="e">
        <f>_xlfn.TEXTAFTER(Table916[[#This Row],[type]],"-",-1)</f>
        <v>#N/A</v>
      </c>
      <c r="AJ609" s="1" t="e">
        <f ca="1">_xlfn.TEXTAFTER(_xlfn.TEXTBEFORE(Table916[[#This Row],[type]],"-"&amp;Table916[[#This Row],[rxn-no-enz]]),"RXN-")</f>
        <v>#N/A</v>
      </c>
      <c r="AK609" s="1" t="e">
        <f>_xlfn.TEXTBEFORE(Table916[[#This Row],[type]],"_",-1)</f>
        <v>#N/A</v>
      </c>
      <c r="AN609" t="s">
        <v>4105</v>
      </c>
      <c r="AO609" t="s">
        <v>2778</v>
      </c>
      <c r="AP609" s="3">
        <v>5.9445097522259996E-6</v>
      </c>
      <c r="AQ609" t="str">
        <f>_xlfn.TEXTBEFORE(Table17[[#This Row],[rxn]],"-",-1)</f>
        <v>RIBOSUBSYN-RIBOSUB-RPL7A-FROM</v>
      </c>
    </row>
    <row r="610" spans="16:43" ht="17" x14ac:dyDescent="0.25">
      <c r="P610" s="4"/>
      <c r="T610"/>
      <c r="AB610" s="7" t="s">
        <v>11438</v>
      </c>
      <c r="AC610" s="7" t="str">
        <f>_xlfn.TEXTBEFORE(Table815[[#This Row],[raw]]," ")</f>
        <v>ENZLOAD-PRENT13_l_FWD-rt4281</v>
      </c>
      <c r="AD610" s="7">
        <f>_xlfn.NUMBERVALUE(_xlfn.TEXTAFTER(Table815[[#This Row],[raw]]," "))</f>
        <v>1.0145873568265699E-9</v>
      </c>
      <c r="AF610" s="1" t="s">
        <v>4081</v>
      </c>
      <c r="AG610" s="1" t="s">
        <v>2778</v>
      </c>
      <c r="AH610" s="9">
        <v>3.62388011E-10</v>
      </c>
      <c r="AI610" s="1" t="e">
        <f>_xlfn.TEXTAFTER(Table916[[#This Row],[type]],"-",-1)</f>
        <v>#N/A</v>
      </c>
      <c r="AJ610" s="1" t="e">
        <f ca="1">_xlfn.TEXTAFTER(_xlfn.TEXTBEFORE(Table916[[#This Row],[type]],"-"&amp;Table916[[#This Row],[rxn-no-enz]]),"RXN-")</f>
        <v>#N/A</v>
      </c>
      <c r="AK610" s="1" t="e">
        <f>_xlfn.TEXTBEFORE(Table916[[#This Row],[type]],"_",-1)</f>
        <v>#N/A</v>
      </c>
      <c r="AN610" t="s">
        <v>4106</v>
      </c>
      <c r="AO610" t="s">
        <v>2778</v>
      </c>
      <c r="AP610" s="3">
        <v>5.9445097522259996E-6</v>
      </c>
      <c r="AQ610" t="str">
        <f>_xlfn.TEXTBEFORE(Table17[[#This Row],[rxn]],"-",-1)</f>
        <v>RIBOSUBSYN-RIBOSUB-RPL8A-FROM</v>
      </c>
    </row>
    <row r="611" spans="16:43" ht="17" x14ac:dyDescent="0.25">
      <c r="P611" s="4"/>
      <c r="T611"/>
      <c r="AB611" s="7" t="s">
        <v>11439</v>
      </c>
      <c r="AC611" s="7" t="str">
        <f>_xlfn.TEXTBEFORE(Table815[[#This Row],[raw]]," ")</f>
        <v>ENZLOAD-PRENT14_l_FWD-rt4281</v>
      </c>
      <c r="AD611" s="7">
        <f>_xlfn.NUMBERVALUE(_xlfn.TEXTAFTER(Table815[[#This Row],[raw]]," "))</f>
        <v>1.0145873568265699E-9</v>
      </c>
      <c r="AF611" s="1" t="s">
        <v>4082</v>
      </c>
      <c r="AG611" s="1" t="s">
        <v>2778</v>
      </c>
      <c r="AH611" s="9">
        <v>3.62388011E-10</v>
      </c>
      <c r="AI611" s="1" t="e">
        <f>_xlfn.TEXTAFTER(Table916[[#This Row],[type]],"-",-1)</f>
        <v>#N/A</v>
      </c>
      <c r="AJ611" s="1" t="e">
        <f ca="1">_xlfn.TEXTAFTER(_xlfn.TEXTBEFORE(Table916[[#This Row],[type]],"-"&amp;Table916[[#This Row],[rxn-no-enz]]),"RXN-")</f>
        <v>#N/A</v>
      </c>
      <c r="AK611" s="1" t="e">
        <f>_xlfn.TEXTBEFORE(Table916[[#This Row],[type]],"_",-1)</f>
        <v>#N/A</v>
      </c>
      <c r="AN611" t="s">
        <v>4107</v>
      </c>
      <c r="AO611" t="s">
        <v>2778</v>
      </c>
      <c r="AP611" s="3">
        <v>5.9445097522259996E-6</v>
      </c>
      <c r="AQ611" t="str">
        <f>_xlfn.TEXTBEFORE(Table17[[#This Row],[rxn]],"-",-1)</f>
        <v>RIBOSUBSYN-RIBOSUB-RPL9A-FROM</v>
      </c>
    </row>
    <row r="612" spans="16:43" ht="17" x14ac:dyDescent="0.25">
      <c r="P612" s="4"/>
      <c r="T612"/>
      <c r="AB612" s="7" t="s">
        <v>11440</v>
      </c>
      <c r="AC612" s="7" t="str">
        <f>_xlfn.TEXTBEFORE(Table815[[#This Row],[raw]]," ")</f>
        <v>ENZLOAD-PRENT15_l_FWD-rt4281</v>
      </c>
      <c r="AD612" s="7">
        <f>_xlfn.NUMBERVALUE(_xlfn.TEXTAFTER(Table815[[#This Row],[raw]]," "))</f>
        <v>1.0145873568265699E-9</v>
      </c>
      <c r="AF612" s="1" t="s">
        <v>4083</v>
      </c>
      <c r="AG612" s="1" t="s">
        <v>2778</v>
      </c>
      <c r="AH612" s="9">
        <v>3.62388011E-10</v>
      </c>
      <c r="AI612" s="1" t="e">
        <f>_xlfn.TEXTAFTER(Table916[[#This Row],[type]],"-",-1)</f>
        <v>#N/A</v>
      </c>
      <c r="AJ612" s="1" t="e">
        <f ca="1">_xlfn.TEXTAFTER(_xlfn.TEXTBEFORE(Table916[[#This Row],[type]],"-"&amp;Table916[[#This Row],[rxn-no-enz]]),"RXN-")</f>
        <v>#N/A</v>
      </c>
      <c r="AK612" s="1" t="e">
        <f>_xlfn.TEXTBEFORE(Table916[[#This Row],[type]],"_",-1)</f>
        <v>#N/A</v>
      </c>
      <c r="AN612" t="s">
        <v>4109</v>
      </c>
      <c r="AO612" t="s">
        <v>2778</v>
      </c>
      <c r="AP612" s="3">
        <v>5.9445097522259996E-6</v>
      </c>
      <c r="AQ612" t="str">
        <f>_xlfn.TEXTBEFORE(Table17[[#This Row],[rxn]],"-",-1)</f>
        <v>RIBOSUBSYN-RIBOSUB-RPP1A-FROM</v>
      </c>
    </row>
    <row r="613" spans="16:43" ht="17" x14ac:dyDescent="0.25">
      <c r="P613" s="4"/>
      <c r="T613"/>
      <c r="AB613" s="7" t="s">
        <v>11441</v>
      </c>
      <c r="AC613" s="7" t="str">
        <f>_xlfn.TEXTBEFORE(Table815[[#This Row],[raw]]," ")</f>
        <v>ENZLOAD-PRENT16_l_FWD-rt4281</v>
      </c>
      <c r="AD613" s="7">
        <f>_xlfn.NUMBERVALUE(_xlfn.TEXTAFTER(Table815[[#This Row],[raw]]," "))</f>
        <v>1.0145873568265699E-9</v>
      </c>
      <c r="AF613" s="1" t="s">
        <v>4084</v>
      </c>
      <c r="AG613" s="1" t="s">
        <v>2778</v>
      </c>
      <c r="AH613" s="9">
        <v>3.62388011E-10</v>
      </c>
      <c r="AI613" s="1" t="e">
        <f>_xlfn.TEXTAFTER(Table916[[#This Row],[type]],"-",-1)</f>
        <v>#N/A</v>
      </c>
      <c r="AJ613" s="1" t="e">
        <f ca="1">_xlfn.TEXTAFTER(_xlfn.TEXTBEFORE(Table916[[#This Row],[type]],"-"&amp;Table916[[#This Row],[rxn-no-enz]]),"RXN-")</f>
        <v>#N/A</v>
      </c>
      <c r="AK613" s="1" t="e">
        <f>_xlfn.TEXTBEFORE(Table916[[#This Row],[type]],"_",-1)</f>
        <v>#N/A</v>
      </c>
      <c r="AN613" t="s">
        <v>4111</v>
      </c>
      <c r="AO613" t="s">
        <v>2778</v>
      </c>
      <c r="AP613" s="3">
        <v>5.9445097522259996E-6</v>
      </c>
      <c r="AQ613" t="str">
        <f>_xlfn.TEXTBEFORE(Table17[[#This Row],[rxn]],"-",-1)</f>
        <v>RIBOSUBSYN-RIBOSUB-RPS0A-FROM</v>
      </c>
    </row>
    <row r="614" spans="16:43" ht="17" x14ac:dyDescent="0.25">
      <c r="P614" s="4"/>
      <c r="T614"/>
      <c r="AB614" s="7" t="s">
        <v>11442</v>
      </c>
      <c r="AC614" s="7" t="str">
        <f>_xlfn.TEXTBEFORE(Table815[[#This Row],[raw]]," ")</f>
        <v>ENZLOAD-PRENT17_l_FWD-rt4281</v>
      </c>
      <c r="AD614" s="7">
        <f>_xlfn.NUMBERVALUE(_xlfn.TEXTAFTER(Table815[[#This Row],[raw]]," "))</f>
        <v>1.0145873568265699E-9</v>
      </c>
      <c r="AF614" s="1" t="s">
        <v>4085</v>
      </c>
      <c r="AG614" s="1" t="s">
        <v>2778</v>
      </c>
      <c r="AH614" s="9">
        <v>3.62388011E-10</v>
      </c>
      <c r="AI614" s="1" t="e">
        <f>_xlfn.TEXTAFTER(Table916[[#This Row],[type]],"-",-1)</f>
        <v>#N/A</v>
      </c>
      <c r="AJ614" s="1" t="e">
        <f ca="1">_xlfn.TEXTAFTER(_xlfn.TEXTBEFORE(Table916[[#This Row],[type]],"-"&amp;Table916[[#This Row],[rxn-no-enz]]),"RXN-")</f>
        <v>#N/A</v>
      </c>
      <c r="AK614" s="1" t="e">
        <f>_xlfn.TEXTBEFORE(Table916[[#This Row],[type]],"_",-1)</f>
        <v>#N/A</v>
      </c>
      <c r="AN614" t="s">
        <v>4112</v>
      </c>
      <c r="AO614" t="s">
        <v>2778</v>
      </c>
      <c r="AP614" s="3">
        <v>5.9445097522259996E-6</v>
      </c>
      <c r="AQ614" t="str">
        <f>_xlfn.TEXTBEFORE(Table17[[#This Row],[rxn]],"-",-1)</f>
        <v>RIBOSUBSYN-RIBOSUB-RPS10A-FROM</v>
      </c>
    </row>
    <row r="615" spans="16:43" ht="17" x14ac:dyDescent="0.25">
      <c r="P615" s="4"/>
      <c r="T615"/>
      <c r="AB615" s="7" t="s">
        <v>11443</v>
      </c>
      <c r="AC615" s="7" t="str">
        <f>_xlfn.TEXTBEFORE(Table815[[#This Row],[raw]]," ")</f>
        <v>ENZLOAD-PRENT18_l_FWD-rt4281</v>
      </c>
      <c r="AD615" s="7">
        <f>_xlfn.NUMBERVALUE(_xlfn.TEXTAFTER(Table815[[#This Row],[raw]]," "))</f>
        <v>1.0145873568265699E-9</v>
      </c>
      <c r="AF615" s="1" t="s">
        <v>4087</v>
      </c>
      <c r="AG615" s="1" t="s">
        <v>2778</v>
      </c>
      <c r="AH615" s="9">
        <v>3.62388011E-10</v>
      </c>
      <c r="AI615" s="1" t="e">
        <f>_xlfn.TEXTAFTER(Table916[[#This Row],[type]],"-",-1)</f>
        <v>#N/A</v>
      </c>
      <c r="AJ615" s="1" t="e">
        <f ca="1">_xlfn.TEXTAFTER(_xlfn.TEXTBEFORE(Table916[[#This Row],[type]],"-"&amp;Table916[[#This Row],[rxn-no-enz]]),"RXN-")</f>
        <v>#N/A</v>
      </c>
      <c r="AK615" s="1" t="e">
        <f>_xlfn.TEXTBEFORE(Table916[[#This Row],[type]],"_",-1)</f>
        <v>#N/A</v>
      </c>
      <c r="AN615" t="s">
        <v>4113</v>
      </c>
      <c r="AO615" t="s">
        <v>2778</v>
      </c>
      <c r="AP615" s="3">
        <v>5.9445097522259996E-6</v>
      </c>
      <c r="AQ615" t="str">
        <f>_xlfn.TEXTBEFORE(Table17[[#This Row],[rxn]],"-",-1)</f>
        <v>RIBOSUBSYN-RIBOSUB-RPS11A-FROM</v>
      </c>
    </row>
    <row r="616" spans="16:43" ht="17" x14ac:dyDescent="0.25">
      <c r="P616" s="4"/>
      <c r="T616"/>
      <c r="AB616" s="7" t="s">
        <v>11444</v>
      </c>
      <c r="AC616" s="7" t="str">
        <f>_xlfn.TEXTBEFORE(Table815[[#This Row],[raw]]," ")</f>
        <v>ENZLOAD-PRENT19_l_FWD-rt4281</v>
      </c>
      <c r="AD616" s="7">
        <f>_xlfn.NUMBERVALUE(_xlfn.TEXTAFTER(Table815[[#This Row],[raw]]," "))</f>
        <v>1.0145873568265699E-9</v>
      </c>
      <c r="AF616" s="1" t="s">
        <v>4089</v>
      </c>
      <c r="AG616" s="1" t="s">
        <v>2778</v>
      </c>
      <c r="AH616" s="9">
        <v>3.62388011E-10</v>
      </c>
      <c r="AI616" s="1" t="e">
        <f>_xlfn.TEXTAFTER(Table916[[#This Row],[type]],"-",-1)</f>
        <v>#N/A</v>
      </c>
      <c r="AJ616" s="1" t="e">
        <f ca="1">_xlfn.TEXTAFTER(_xlfn.TEXTBEFORE(Table916[[#This Row],[type]],"-"&amp;Table916[[#This Row],[rxn-no-enz]]),"RXN-")</f>
        <v>#N/A</v>
      </c>
      <c r="AK616" s="1" t="e">
        <f>_xlfn.TEXTBEFORE(Table916[[#This Row],[type]],"_",-1)</f>
        <v>#N/A</v>
      </c>
      <c r="AN616" t="s">
        <v>4114</v>
      </c>
      <c r="AO616" t="s">
        <v>2778</v>
      </c>
      <c r="AP616" s="3">
        <v>5.9445097522259996E-6</v>
      </c>
      <c r="AQ616" t="str">
        <f>_xlfn.TEXTBEFORE(Table17[[#This Row],[rxn]],"-",-1)</f>
        <v>RIBOSUBSYN-RIBOSUB-RPS12-FROM</v>
      </c>
    </row>
    <row r="617" spans="16:43" ht="17" x14ac:dyDescent="0.25">
      <c r="P617" s="4"/>
      <c r="T617"/>
      <c r="AB617" s="7" t="s">
        <v>11445</v>
      </c>
      <c r="AC617" s="7" t="str">
        <f>_xlfn.TEXTBEFORE(Table815[[#This Row],[raw]]," ")</f>
        <v>ENZLOAD-PRENT20_l_FWD-rt4281</v>
      </c>
      <c r="AD617" s="7">
        <f>_xlfn.NUMBERVALUE(_xlfn.TEXTAFTER(Table815[[#This Row],[raw]]," "))</f>
        <v>1.0145873568265699E-9</v>
      </c>
      <c r="AF617" s="1" t="s">
        <v>4090</v>
      </c>
      <c r="AG617" s="1" t="s">
        <v>2778</v>
      </c>
      <c r="AH617" s="9">
        <v>3.62388011E-10</v>
      </c>
      <c r="AI617" s="1" t="e">
        <f>_xlfn.TEXTAFTER(Table916[[#This Row],[type]],"-",-1)</f>
        <v>#N/A</v>
      </c>
      <c r="AJ617" s="1" t="e">
        <f ca="1">_xlfn.TEXTAFTER(_xlfn.TEXTBEFORE(Table916[[#This Row],[type]],"-"&amp;Table916[[#This Row],[rxn-no-enz]]),"RXN-")</f>
        <v>#N/A</v>
      </c>
      <c r="AK617" s="1" t="e">
        <f>_xlfn.TEXTBEFORE(Table916[[#This Row],[type]],"_",-1)</f>
        <v>#N/A</v>
      </c>
      <c r="AN617" t="s">
        <v>4115</v>
      </c>
      <c r="AO617" t="s">
        <v>2778</v>
      </c>
      <c r="AP617" s="3">
        <v>5.9445097522259996E-6</v>
      </c>
      <c r="AQ617" t="str">
        <f>_xlfn.TEXTBEFORE(Table17[[#This Row],[rxn]],"-",-1)</f>
        <v>RIBOSUBSYN-RIBOSUB-RPS13-FROM</v>
      </c>
    </row>
    <row r="618" spans="16:43" ht="17" x14ac:dyDescent="0.25">
      <c r="P618" s="4"/>
      <c r="T618"/>
      <c r="AB618" s="7" t="s">
        <v>11446</v>
      </c>
      <c r="AC618" s="7" t="str">
        <f>_xlfn.TEXTBEFORE(Table815[[#This Row],[raw]]," ")</f>
        <v>ENZLOAD-PRENT21_l_FWD-rt4281</v>
      </c>
      <c r="AD618" s="7">
        <f>_xlfn.NUMBERVALUE(_xlfn.TEXTAFTER(Table815[[#This Row],[raw]]," "))</f>
        <v>1.0145873568265699E-9</v>
      </c>
      <c r="AF618" s="1" t="s">
        <v>4091</v>
      </c>
      <c r="AG618" s="1" t="s">
        <v>2778</v>
      </c>
      <c r="AH618" s="9">
        <v>3.62388011E-10</v>
      </c>
      <c r="AI618" s="1" t="e">
        <f>_xlfn.TEXTAFTER(Table916[[#This Row],[type]],"-",-1)</f>
        <v>#N/A</v>
      </c>
      <c r="AJ618" s="1" t="e">
        <f ca="1">_xlfn.TEXTAFTER(_xlfn.TEXTBEFORE(Table916[[#This Row],[type]],"-"&amp;Table916[[#This Row],[rxn-no-enz]]),"RXN-")</f>
        <v>#N/A</v>
      </c>
      <c r="AK618" s="1" t="e">
        <f>_xlfn.TEXTBEFORE(Table916[[#This Row],[type]],"_",-1)</f>
        <v>#N/A</v>
      </c>
      <c r="AN618" t="s">
        <v>4116</v>
      </c>
      <c r="AO618" t="s">
        <v>2778</v>
      </c>
      <c r="AP618" s="3">
        <v>5.9445097522259996E-6</v>
      </c>
      <c r="AQ618" t="str">
        <f>_xlfn.TEXTBEFORE(Table17[[#This Row],[rxn]],"-",-1)</f>
        <v>RIBOSUBSYN-RIBOSUB-RPS14A-FROM</v>
      </c>
    </row>
    <row r="619" spans="16:43" ht="17" x14ac:dyDescent="0.25">
      <c r="P619" s="4"/>
      <c r="T619"/>
      <c r="AB619" s="7" t="s">
        <v>11447</v>
      </c>
      <c r="AC619" s="7" t="str">
        <f>_xlfn.TEXTBEFORE(Table815[[#This Row],[raw]]," ")</f>
        <v>ENZLOAD-PRENT6_l_FWD-rt4281</v>
      </c>
      <c r="AD619" s="7">
        <f>_xlfn.NUMBERVALUE(_xlfn.TEXTAFTER(Table815[[#This Row],[raw]]," "))</f>
        <v>1.0145873568265699E-9</v>
      </c>
      <c r="AF619" s="1" t="s">
        <v>4092</v>
      </c>
      <c r="AG619" s="1" t="s">
        <v>2778</v>
      </c>
      <c r="AH619" s="9">
        <v>3.62388011E-10</v>
      </c>
      <c r="AI619" s="1" t="e">
        <f>_xlfn.TEXTAFTER(Table916[[#This Row],[type]],"-",-1)</f>
        <v>#N/A</v>
      </c>
      <c r="AJ619" s="1" t="e">
        <f ca="1">_xlfn.TEXTAFTER(_xlfn.TEXTBEFORE(Table916[[#This Row],[type]],"-"&amp;Table916[[#This Row],[rxn-no-enz]]),"RXN-")</f>
        <v>#N/A</v>
      </c>
      <c r="AK619" s="1" t="e">
        <f>_xlfn.TEXTBEFORE(Table916[[#This Row],[type]],"_",-1)</f>
        <v>#N/A</v>
      </c>
      <c r="AN619" t="s">
        <v>4117</v>
      </c>
      <c r="AO619" t="s">
        <v>2778</v>
      </c>
      <c r="AP619" s="3">
        <v>5.9445097522259996E-6</v>
      </c>
      <c r="AQ619" t="str">
        <f>_xlfn.TEXTBEFORE(Table17[[#This Row],[rxn]],"-",-1)</f>
        <v>RIBOSUBSYN-RIBOSUB-RPS16A-FROM</v>
      </c>
    </row>
    <row r="620" spans="16:43" ht="17" x14ac:dyDescent="0.25">
      <c r="P620" s="4"/>
      <c r="T620"/>
      <c r="AB620" s="7" t="s">
        <v>11448</v>
      </c>
      <c r="AC620" s="7" t="str">
        <f>_xlfn.TEXTBEFORE(Table815[[#This Row],[raw]]," ")</f>
        <v>ENZLOAD-PRENT7_l_FWD-rt4281</v>
      </c>
      <c r="AD620" s="7">
        <f>_xlfn.NUMBERVALUE(_xlfn.TEXTAFTER(Table815[[#This Row],[raw]]," "))</f>
        <v>1.0145873568265699E-9</v>
      </c>
      <c r="AF620" s="1" t="s">
        <v>4093</v>
      </c>
      <c r="AG620" s="1" t="s">
        <v>2778</v>
      </c>
      <c r="AH620" s="9">
        <v>3.62388011E-10</v>
      </c>
      <c r="AI620" s="1" t="e">
        <f>_xlfn.TEXTAFTER(Table916[[#This Row],[type]],"-",-1)</f>
        <v>#N/A</v>
      </c>
      <c r="AJ620" s="1" t="e">
        <f ca="1">_xlfn.TEXTAFTER(_xlfn.TEXTBEFORE(Table916[[#This Row],[type]],"-"&amp;Table916[[#This Row],[rxn-no-enz]]),"RXN-")</f>
        <v>#N/A</v>
      </c>
      <c r="AK620" s="1" t="e">
        <f>_xlfn.TEXTBEFORE(Table916[[#This Row],[type]],"_",-1)</f>
        <v>#N/A</v>
      </c>
      <c r="AN620" t="s">
        <v>4119</v>
      </c>
      <c r="AO620" t="s">
        <v>2778</v>
      </c>
      <c r="AP620" s="3">
        <v>5.9445097522259996E-6</v>
      </c>
      <c r="AQ620" t="str">
        <f>_xlfn.TEXTBEFORE(Table17[[#This Row],[rxn]],"-",-1)</f>
        <v>RIBOSUBSYN-RIBOSUB-RPS18A-FROM</v>
      </c>
    </row>
    <row r="621" spans="16:43" ht="17" x14ac:dyDescent="0.25">
      <c r="P621" s="4"/>
      <c r="T621"/>
      <c r="AB621" s="7" t="s">
        <v>11449</v>
      </c>
      <c r="AC621" s="7" t="str">
        <f>_xlfn.TEXTBEFORE(Table815[[#This Row],[raw]]," ")</f>
        <v>ENZLOAD-PRENT8_l_FWD-rt4281</v>
      </c>
      <c r="AD621" s="7">
        <f>_xlfn.NUMBERVALUE(_xlfn.TEXTAFTER(Table815[[#This Row],[raw]]," "))</f>
        <v>1.0145873568265699E-9</v>
      </c>
      <c r="AF621" s="1" t="s">
        <v>4094</v>
      </c>
      <c r="AG621" s="1" t="s">
        <v>2778</v>
      </c>
      <c r="AH621" s="9">
        <v>3.62388011E-10</v>
      </c>
      <c r="AI621" s="1" t="e">
        <f>_xlfn.TEXTAFTER(Table916[[#This Row],[type]],"-",-1)</f>
        <v>#N/A</v>
      </c>
      <c r="AJ621" s="1" t="e">
        <f ca="1">_xlfn.TEXTAFTER(_xlfn.TEXTBEFORE(Table916[[#This Row],[type]],"-"&amp;Table916[[#This Row],[rxn-no-enz]]),"RXN-")</f>
        <v>#N/A</v>
      </c>
      <c r="AK621" s="1" t="e">
        <f>_xlfn.TEXTBEFORE(Table916[[#This Row],[type]],"_",-1)</f>
        <v>#N/A</v>
      </c>
      <c r="AN621" t="s">
        <v>4120</v>
      </c>
      <c r="AO621" t="s">
        <v>2778</v>
      </c>
      <c r="AP621" s="3">
        <v>5.9445097522259996E-6</v>
      </c>
      <c r="AQ621" t="str">
        <f>_xlfn.TEXTBEFORE(Table17[[#This Row],[rxn]],"-",-1)</f>
        <v>RIBOSUBSYN-RIBOSUB-RPS19A-FROM</v>
      </c>
    </row>
    <row r="622" spans="16:43" ht="17" x14ac:dyDescent="0.25">
      <c r="P622" s="4"/>
      <c r="T622"/>
      <c r="AB622" s="7" t="s">
        <v>11450</v>
      </c>
      <c r="AC622" s="7" t="str">
        <f>_xlfn.TEXTBEFORE(Table815[[#This Row],[raw]]," ")</f>
        <v>ENZLOAD-PRENT9_l_FWD-rt4281</v>
      </c>
      <c r="AD622" s="7">
        <f>_xlfn.NUMBERVALUE(_xlfn.TEXTAFTER(Table815[[#This Row],[raw]]," "))</f>
        <v>1.01458735682658E-9</v>
      </c>
      <c r="AF622" s="1" t="s">
        <v>4095</v>
      </c>
      <c r="AG622" s="1" t="s">
        <v>2778</v>
      </c>
      <c r="AH622" s="9">
        <v>3.62388011E-10</v>
      </c>
      <c r="AI622" s="1" t="e">
        <f>_xlfn.TEXTAFTER(Table916[[#This Row],[type]],"-",-1)</f>
        <v>#N/A</v>
      </c>
      <c r="AJ622" s="1" t="e">
        <f ca="1">_xlfn.TEXTAFTER(_xlfn.TEXTBEFORE(Table916[[#This Row],[type]],"-"&amp;Table916[[#This Row],[rxn-no-enz]]),"RXN-")</f>
        <v>#N/A</v>
      </c>
      <c r="AK622" s="1" t="e">
        <f>_xlfn.TEXTBEFORE(Table916[[#This Row],[type]],"_",-1)</f>
        <v>#N/A</v>
      </c>
      <c r="AN622" t="s">
        <v>4121</v>
      </c>
      <c r="AO622" t="s">
        <v>2778</v>
      </c>
      <c r="AP622" s="3">
        <v>5.9445097522259996E-6</v>
      </c>
      <c r="AQ622" t="str">
        <f>_xlfn.TEXTBEFORE(Table17[[#This Row],[rxn]],"-",-1)</f>
        <v>RIBOSUBSYN-RIBOSUB-RPS1A-FROM</v>
      </c>
    </row>
    <row r="623" spans="16:43" ht="17" x14ac:dyDescent="0.25">
      <c r="P623" s="4"/>
      <c r="T623"/>
      <c r="AB623" s="7" t="s">
        <v>11451</v>
      </c>
      <c r="AC623" s="7" t="str">
        <f>_xlfn.TEXTBEFORE(Table815[[#This Row],[raw]]," ")</f>
        <v>ENZLOAD-PRFGS_c_FWD-rt6665</v>
      </c>
      <c r="AD623" s="7">
        <f>_xlfn.NUMBERVALUE(_xlfn.TEXTAFTER(Table815[[#This Row],[raw]]," "))</f>
        <v>2.6234627475418802E-7</v>
      </c>
      <c r="AF623" s="1" t="s">
        <v>4097</v>
      </c>
      <c r="AG623" s="1" t="s">
        <v>2778</v>
      </c>
      <c r="AH623" s="9">
        <v>3.62388011E-10</v>
      </c>
      <c r="AI623" s="1" t="e">
        <f>_xlfn.TEXTAFTER(Table916[[#This Row],[type]],"-",-1)</f>
        <v>#N/A</v>
      </c>
      <c r="AJ623" s="1" t="e">
        <f ca="1">_xlfn.TEXTAFTER(_xlfn.TEXTBEFORE(Table916[[#This Row],[type]],"-"&amp;Table916[[#This Row],[rxn-no-enz]]),"RXN-")</f>
        <v>#N/A</v>
      </c>
      <c r="AK623" s="1" t="e">
        <f>_xlfn.TEXTBEFORE(Table916[[#This Row],[type]],"_",-1)</f>
        <v>#N/A</v>
      </c>
      <c r="AN623" t="s">
        <v>4122</v>
      </c>
      <c r="AO623" t="s">
        <v>2778</v>
      </c>
      <c r="AP623" s="3">
        <v>5.9445097522259996E-6</v>
      </c>
      <c r="AQ623" t="str">
        <f>_xlfn.TEXTBEFORE(Table17[[#This Row],[rxn]],"-",-1)</f>
        <v>RIBOSUBSYN-RIBOSUB-RPS2-FROM</v>
      </c>
    </row>
    <row r="624" spans="16:43" ht="17" x14ac:dyDescent="0.25">
      <c r="P624" s="4"/>
      <c r="T624"/>
      <c r="AB624" s="7" t="s">
        <v>11452</v>
      </c>
      <c r="AC624" s="7" t="str">
        <f>_xlfn.TEXTBEFORE(Table815[[#This Row],[raw]]," ")</f>
        <v>ENZLOAD-PRMICI_c_FWD-rt3242_c</v>
      </c>
      <c r="AD624" s="7">
        <f>_xlfn.NUMBERVALUE(_xlfn.TEXTAFTER(Table815[[#This Row],[raw]]," "))</f>
        <v>1.435750280398E-7</v>
      </c>
      <c r="AF624" s="1" t="s">
        <v>4098</v>
      </c>
      <c r="AG624" s="1" t="s">
        <v>2778</v>
      </c>
      <c r="AH624" s="9">
        <v>3.62388011E-10</v>
      </c>
      <c r="AI624" s="1" t="e">
        <f>_xlfn.TEXTAFTER(Table916[[#This Row],[type]],"-",-1)</f>
        <v>#N/A</v>
      </c>
      <c r="AJ624" s="1" t="e">
        <f ca="1">_xlfn.TEXTAFTER(_xlfn.TEXTBEFORE(Table916[[#This Row],[type]],"-"&amp;Table916[[#This Row],[rxn-no-enz]]),"RXN-")</f>
        <v>#N/A</v>
      </c>
      <c r="AK624" s="1" t="e">
        <f>_xlfn.TEXTBEFORE(Table916[[#This Row],[type]],"_",-1)</f>
        <v>#N/A</v>
      </c>
      <c r="AN624" t="s">
        <v>4123</v>
      </c>
      <c r="AO624" t="s">
        <v>2778</v>
      </c>
      <c r="AP624" s="3">
        <v>5.9445097522259996E-6</v>
      </c>
      <c r="AQ624" t="str">
        <f>_xlfn.TEXTBEFORE(Table17[[#This Row],[rxn]],"-",-1)</f>
        <v>RIBOSUBSYN-RIBOSUB-RPS20-FROM</v>
      </c>
    </row>
    <row r="625" spans="16:43" ht="17" x14ac:dyDescent="0.25">
      <c r="P625" s="4"/>
      <c r="T625"/>
      <c r="AB625" s="7" t="s">
        <v>11453</v>
      </c>
      <c r="AC625" s="7" t="str">
        <f>_xlfn.TEXTBEFORE(Table815[[#This Row],[raw]]," ")</f>
        <v>ENZLOAD-PROTRS_c_FWD-rt3118</v>
      </c>
      <c r="AD625" s="7">
        <f>_xlfn.NUMBERVALUE(_xlfn.TEXTAFTER(Table815[[#This Row],[raw]]," "))</f>
        <v>8.7634057712354695E-7</v>
      </c>
      <c r="AF625" s="1" t="s">
        <v>4099</v>
      </c>
      <c r="AG625" s="1" t="s">
        <v>2778</v>
      </c>
      <c r="AH625" s="9">
        <v>3.62388011E-10</v>
      </c>
      <c r="AI625" s="1" t="e">
        <f>_xlfn.TEXTAFTER(Table916[[#This Row],[type]],"-",-1)</f>
        <v>#N/A</v>
      </c>
      <c r="AJ625" s="1" t="e">
        <f ca="1">_xlfn.TEXTAFTER(_xlfn.TEXTBEFORE(Table916[[#This Row],[type]],"-"&amp;Table916[[#This Row],[rxn-no-enz]]),"RXN-")</f>
        <v>#N/A</v>
      </c>
      <c r="AK625" s="1" t="e">
        <f>_xlfn.TEXTBEFORE(Table916[[#This Row],[type]],"_",-1)</f>
        <v>#N/A</v>
      </c>
      <c r="AN625" t="s">
        <v>4124</v>
      </c>
      <c r="AO625" t="s">
        <v>2778</v>
      </c>
      <c r="AP625" s="3">
        <v>5.9445097522259996E-6</v>
      </c>
      <c r="AQ625" t="str">
        <f>_xlfn.TEXTBEFORE(Table17[[#This Row],[rxn]],"-",-1)</f>
        <v>RIBOSUBSYN-RIBOSUB-RPS21A-FROM</v>
      </c>
    </row>
    <row r="626" spans="16:43" ht="17" x14ac:dyDescent="0.25">
      <c r="P626" s="4"/>
      <c r="T626"/>
      <c r="AB626" s="7" t="s">
        <v>11454</v>
      </c>
      <c r="AC626" s="7" t="str">
        <f>_xlfn.TEXTBEFORE(Table815[[#This Row],[raw]]," ")</f>
        <v>ENZLOAD-PRPPS_c_FWD-PRS23</v>
      </c>
      <c r="AD626" s="7">
        <f>_xlfn.NUMBERVALUE(_xlfn.TEXTAFTER(Table815[[#This Row],[raw]]," "))</f>
        <v>2.57282622231943E-7</v>
      </c>
      <c r="AF626" s="1" t="s">
        <v>4100</v>
      </c>
      <c r="AG626" s="1" t="s">
        <v>2778</v>
      </c>
      <c r="AH626" s="9">
        <v>3.62388011E-10</v>
      </c>
      <c r="AI626" s="1" t="e">
        <f>_xlfn.TEXTAFTER(Table916[[#This Row],[type]],"-",-1)</f>
        <v>#N/A</v>
      </c>
      <c r="AJ626" s="1" t="e">
        <f ca="1">_xlfn.TEXTAFTER(_xlfn.TEXTBEFORE(Table916[[#This Row],[type]],"-"&amp;Table916[[#This Row],[rxn-no-enz]]),"RXN-")</f>
        <v>#N/A</v>
      </c>
      <c r="AK626" s="1" t="e">
        <f>_xlfn.TEXTBEFORE(Table916[[#This Row],[type]],"_",-1)</f>
        <v>#N/A</v>
      </c>
      <c r="AN626" t="s">
        <v>4125</v>
      </c>
      <c r="AO626" t="s">
        <v>2778</v>
      </c>
      <c r="AP626" s="3">
        <v>5.9445097522259996E-6</v>
      </c>
      <c r="AQ626" t="str">
        <f>_xlfn.TEXTBEFORE(Table17[[#This Row],[rxn]],"-",-1)</f>
        <v>RIBOSUBSYN-RIBOSUB-RPS22A-FROM</v>
      </c>
    </row>
    <row r="627" spans="16:43" ht="17" x14ac:dyDescent="0.25">
      <c r="P627" s="4"/>
      <c r="T627"/>
      <c r="AB627" s="7" t="s">
        <v>11455</v>
      </c>
      <c r="AC627" s="7" t="str">
        <f>_xlfn.TEXTBEFORE(Table815[[#This Row],[raw]]," ")</f>
        <v>ENZLOAD-PSCIT_c_FWD-rt5884</v>
      </c>
      <c r="AD627" s="7">
        <f>_xlfn.NUMBERVALUE(_xlfn.TEXTAFTER(Table815[[#This Row],[raw]]," "))</f>
        <v>2.3010865385163401E-8</v>
      </c>
      <c r="AF627" s="1" t="s">
        <v>4101</v>
      </c>
      <c r="AG627" s="1" t="s">
        <v>2778</v>
      </c>
      <c r="AH627" s="9">
        <v>3.62388011E-10</v>
      </c>
      <c r="AI627" s="1" t="e">
        <f>_xlfn.TEXTAFTER(Table916[[#This Row],[type]],"-",-1)</f>
        <v>#N/A</v>
      </c>
      <c r="AJ627" s="1" t="e">
        <f ca="1">_xlfn.TEXTAFTER(_xlfn.TEXTBEFORE(Table916[[#This Row],[type]],"-"&amp;Table916[[#This Row],[rxn-no-enz]]),"RXN-")</f>
        <v>#N/A</v>
      </c>
      <c r="AK627" s="1" t="e">
        <f>_xlfn.TEXTBEFORE(Table916[[#This Row],[type]],"_",-1)</f>
        <v>#N/A</v>
      </c>
      <c r="AN627" t="s">
        <v>4126</v>
      </c>
      <c r="AO627" t="s">
        <v>2778</v>
      </c>
      <c r="AP627" s="3">
        <v>5.9445097522259996E-6</v>
      </c>
      <c r="AQ627" t="str">
        <f>_xlfn.TEXTBEFORE(Table17[[#This Row],[rxn]],"-",-1)</f>
        <v>RIBOSUBSYN-RIBOSUB-RPS23A-FROM</v>
      </c>
    </row>
    <row r="628" spans="16:43" ht="17" x14ac:dyDescent="0.25">
      <c r="P628" s="4"/>
      <c r="T628"/>
      <c r="AB628" s="7" t="s">
        <v>11456</v>
      </c>
      <c r="AC628" s="7" t="str">
        <f>_xlfn.TEXTBEFORE(Table815[[#This Row],[raw]]," ")</f>
        <v>ENZLOAD-PSD_mm_FWD-rt2136</v>
      </c>
      <c r="AD628" s="7">
        <f>_xlfn.NUMBERVALUE(_xlfn.TEXTAFTER(Table815[[#This Row],[raw]]," "))</f>
        <v>1.25750260304646E-7</v>
      </c>
      <c r="AF628" s="1" t="s">
        <v>4102</v>
      </c>
      <c r="AG628" s="1" t="s">
        <v>2778</v>
      </c>
      <c r="AH628" s="9">
        <v>3.62388011E-10</v>
      </c>
      <c r="AI628" s="1" t="e">
        <f>_xlfn.TEXTAFTER(Table916[[#This Row],[type]],"-",-1)</f>
        <v>#N/A</v>
      </c>
      <c r="AJ628" s="1" t="e">
        <f ca="1">_xlfn.TEXTAFTER(_xlfn.TEXTBEFORE(Table916[[#This Row],[type]],"-"&amp;Table916[[#This Row],[rxn-no-enz]]),"RXN-")</f>
        <v>#N/A</v>
      </c>
      <c r="AK628" s="1" t="e">
        <f>_xlfn.TEXTBEFORE(Table916[[#This Row],[type]],"_",-1)</f>
        <v>#N/A</v>
      </c>
      <c r="AN628" t="s">
        <v>4127</v>
      </c>
      <c r="AO628" t="s">
        <v>2778</v>
      </c>
      <c r="AP628" s="3">
        <v>5.9445097522259996E-6</v>
      </c>
      <c r="AQ628" t="str">
        <f>_xlfn.TEXTBEFORE(Table17[[#This Row],[rxn]],"-",-1)</f>
        <v>RIBOSUBSYN-RIBOSUB-RPS24A-FROM</v>
      </c>
    </row>
    <row r="629" spans="16:43" ht="17" x14ac:dyDescent="0.25">
      <c r="P629" s="4"/>
      <c r="T629"/>
      <c r="AB629" s="7" t="s">
        <v>11457</v>
      </c>
      <c r="AC629" s="7" t="str">
        <f>_xlfn.TEXTBEFORE(Table815[[#This Row],[raw]]," ")</f>
        <v>ENZLOAD-PSERT_c_FWD-rt7036</v>
      </c>
      <c r="AD629" s="7">
        <f>_xlfn.NUMBERVALUE(_xlfn.TEXTAFTER(Table815[[#This Row],[raw]]," "))</f>
        <v>1.50399164730077E-7</v>
      </c>
      <c r="AF629" s="1" t="s">
        <v>4103</v>
      </c>
      <c r="AG629" s="1" t="s">
        <v>2778</v>
      </c>
      <c r="AH629" s="9">
        <v>3.62388011E-10</v>
      </c>
      <c r="AI629" s="1" t="e">
        <f>_xlfn.TEXTAFTER(Table916[[#This Row],[type]],"-",-1)</f>
        <v>#N/A</v>
      </c>
      <c r="AJ629" s="1" t="e">
        <f ca="1">_xlfn.TEXTAFTER(_xlfn.TEXTBEFORE(Table916[[#This Row],[type]],"-"&amp;Table916[[#This Row],[rxn-no-enz]]),"RXN-")</f>
        <v>#N/A</v>
      </c>
      <c r="AK629" s="1" t="e">
        <f>_xlfn.TEXTBEFORE(Table916[[#This Row],[type]],"_",-1)</f>
        <v>#N/A</v>
      </c>
      <c r="AN629" t="s">
        <v>4129</v>
      </c>
      <c r="AO629" t="s">
        <v>2778</v>
      </c>
      <c r="AP629" s="3">
        <v>5.9445097522259996E-6</v>
      </c>
      <c r="AQ629" t="str">
        <f>_xlfn.TEXTBEFORE(Table17[[#This Row],[rxn]],"-",-1)</f>
        <v>RIBOSUBSYN-RIBOSUB-RPS26A-FROM</v>
      </c>
    </row>
    <row r="630" spans="16:43" ht="17" x14ac:dyDescent="0.25">
      <c r="P630" s="4"/>
      <c r="T630"/>
      <c r="AB630" s="7" t="s">
        <v>11458</v>
      </c>
      <c r="AC630" s="7" t="str">
        <f>_xlfn.TEXTBEFORE(Table815[[#This Row],[raw]]," ")</f>
        <v>ENZLOAD-PSP_L_c_FWD-rt3683</v>
      </c>
      <c r="AD630" s="7">
        <f>_xlfn.NUMBERVALUE(_xlfn.TEXTAFTER(Table815[[#This Row],[raw]]," "))</f>
        <v>5.6084790144012497E-8</v>
      </c>
      <c r="AF630" s="1" t="s">
        <v>4104</v>
      </c>
      <c r="AG630" s="1" t="s">
        <v>2778</v>
      </c>
      <c r="AH630" s="9">
        <v>3.62388011E-10</v>
      </c>
      <c r="AI630" s="1" t="e">
        <f>_xlfn.TEXTAFTER(Table916[[#This Row],[type]],"-",-1)</f>
        <v>#N/A</v>
      </c>
      <c r="AJ630" s="1" t="e">
        <f ca="1">_xlfn.TEXTAFTER(_xlfn.TEXTBEFORE(Table916[[#This Row],[type]],"-"&amp;Table916[[#This Row],[rxn-no-enz]]),"RXN-")</f>
        <v>#N/A</v>
      </c>
      <c r="AK630" s="1" t="e">
        <f>_xlfn.TEXTBEFORE(Table916[[#This Row],[type]],"_",-1)</f>
        <v>#N/A</v>
      </c>
      <c r="AN630" t="s">
        <v>4130</v>
      </c>
      <c r="AO630" t="s">
        <v>2778</v>
      </c>
      <c r="AP630" s="3">
        <v>5.9445097522259996E-6</v>
      </c>
      <c r="AQ630" t="str">
        <f>_xlfn.TEXTBEFORE(Table17[[#This Row],[rxn]],"-",-1)</f>
        <v>RIBOSUBSYN-RIBOSUB-RPS27A-FROM</v>
      </c>
    </row>
    <row r="631" spans="16:43" ht="17" x14ac:dyDescent="0.25">
      <c r="P631" s="4"/>
      <c r="T631"/>
      <c r="AB631" s="7" t="s">
        <v>11459</v>
      </c>
      <c r="AC631" s="7" t="str">
        <f>_xlfn.TEXTBEFORE(Table815[[#This Row],[raw]]," ")</f>
        <v>ENZLOAD-PSPHS_r_FWD-rt6946</v>
      </c>
      <c r="AD631" s="7">
        <f>_xlfn.NUMBERVALUE(_xlfn.TEXTAFTER(Table815[[#This Row],[raw]]," "))</f>
        <v>4.6544684697218704E-9</v>
      </c>
      <c r="AF631" s="1" t="s">
        <v>4105</v>
      </c>
      <c r="AG631" s="1" t="s">
        <v>2778</v>
      </c>
      <c r="AH631" s="9">
        <v>3.62388011E-10</v>
      </c>
      <c r="AI631" s="1" t="e">
        <f>_xlfn.TEXTAFTER(Table916[[#This Row],[type]],"-",-1)</f>
        <v>#N/A</v>
      </c>
      <c r="AJ631" s="1" t="e">
        <f ca="1">_xlfn.TEXTAFTER(_xlfn.TEXTBEFORE(Table916[[#This Row],[type]],"-"&amp;Table916[[#This Row],[rxn-no-enz]]),"RXN-")</f>
        <v>#N/A</v>
      </c>
      <c r="AK631" s="1" t="e">
        <f>_xlfn.TEXTBEFORE(Table916[[#This Row],[type]],"_",-1)</f>
        <v>#N/A</v>
      </c>
      <c r="AN631" t="s">
        <v>4131</v>
      </c>
      <c r="AO631" t="s">
        <v>2778</v>
      </c>
      <c r="AP631" s="3">
        <v>5.9445097522259996E-6</v>
      </c>
      <c r="AQ631" t="str">
        <f>_xlfn.TEXTBEFORE(Table17[[#This Row],[rxn]],"-",-1)</f>
        <v>RIBOSUBSYN-RIBOSUB-RPS28A-FROM</v>
      </c>
    </row>
    <row r="632" spans="16:43" ht="17" x14ac:dyDescent="0.25">
      <c r="P632" s="4"/>
      <c r="T632"/>
      <c r="AB632" s="7" t="s">
        <v>11460</v>
      </c>
      <c r="AC632" s="7" t="str">
        <f>_xlfn.TEXTBEFORE(Table815[[#This Row],[raw]]," ")</f>
        <v>ENZLOAD-PSSA_rm_FWD-rt3215</v>
      </c>
      <c r="AD632" s="7">
        <f>_xlfn.NUMBERVALUE(_xlfn.TEXTAFTER(Table815[[#This Row],[raw]]," "))</f>
        <v>2.1537537445035698E-8</v>
      </c>
      <c r="AF632" s="1" t="s">
        <v>11514</v>
      </c>
      <c r="AG632" s="1" t="s">
        <v>2778</v>
      </c>
      <c r="AH632" s="9">
        <v>3.62388011E-10</v>
      </c>
      <c r="AI632" s="1" t="e">
        <f>_xlfn.TEXTAFTER(Table916[[#This Row],[type]],"-",-1)</f>
        <v>#N/A</v>
      </c>
      <c r="AJ632" s="1" t="e">
        <f ca="1">_xlfn.TEXTAFTER(_xlfn.TEXTBEFORE(Table916[[#This Row],[type]],"-"&amp;Table916[[#This Row],[rxn-no-enz]]),"RXN-")</f>
        <v>#N/A</v>
      </c>
      <c r="AK632" s="1" t="e">
        <f>_xlfn.TEXTBEFORE(Table916[[#This Row],[type]],"_",-1)</f>
        <v>#N/A</v>
      </c>
      <c r="AN632" t="s">
        <v>4132</v>
      </c>
      <c r="AO632" t="s">
        <v>2778</v>
      </c>
      <c r="AP632" s="3">
        <v>5.9445097522259996E-6</v>
      </c>
      <c r="AQ632" t="str">
        <f>_xlfn.TEXTBEFORE(Table17[[#This Row],[rxn]],"-",-1)</f>
        <v>RIBOSUBSYN-RIBOSUB-RPS29A-FROM</v>
      </c>
    </row>
    <row r="633" spans="16:43" ht="17" x14ac:dyDescent="0.25">
      <c r="P633" s="4"/>
      <c r="T633"/>
      <c r="AB633" s="7" t="s">
        <v>11461</v>
      </c>
      <c r="AC633" s="7" t="str">
        <f>_xlfn.TEXTBEFORE(Table815[[#This Row],[raw]]," ")</f>
        <v>ENZLOAD-PTPAT_c_FWD-rt6481</v>
      </c>
      <c r="AD633" s="7">
        <f>_xlfn.NUMBERVALUE(_xlfn.TEXTAFTER(Table815[[#This Row],[raw]]," "))</f>
        <v>1.79629540825469E-8</v>
      </c>
      <c r="AF633" s="1" t="s">
        <v>4107</v>
      </c>
      <c r="AG633" s="1" t="s">
        <v>2778</v>
      </c>
      <c r="AH633" s="9">
        <v>3.62388011E-10</v>
      </c>
      <c r="AI633" s="1" t="e">
        <f>_xlfn.TEXTAFTER(Table916[[#This Row],[type]],"-",-1)</f>
        <v>#N/A</v>
      </c>
      <c r="AJ633" s="1" t="e">
        <f ca="1">_xlfn.TEXTAFTER(_xlfn.TEXTBEFORE(Table916[[#This Row],[type]],"-"&amp;Table916[[#This Row],[rxn-no-enz]]),"RXN-")</f>
        <v>#N/A</v>
      </c>
      <c r="AK633" s="1" t="e">
        <f>_xlfn.TEXTBEFORE(Table916[[#This Row],[type]],"_",-1)</f>
        <v>#N/A</v>
      </c>
      <c r="AN633" t="s">
        <v>4133</v>
      </c>
      <c r="AO633" t="s">
        <v>2778</v>
      </c>
      <c r="AP633" s="3">
        <v>5.9445097522259996E-6</v>
      </c>
      <c r="AQ633" t="str">
        <f>_xlfn.TEXTBEFORE(Table17[[#This Row],[rxn]],"-",-1)</f>
        <v>RIBOSUBSYN-RIBOSUB-RPS3-FROM</v>
      </c>
    </row>
    <row r="634" spans="16:43" ht="17" x14ac:dyDescent="0.25">
      <c r="P634" s="4"/>
      <c r="T634"/>
      <c r="AB634" s="7" t="s">
        <v>11462</v>
      </c>
      <c r="AC634" s="7" t="str">
        <f>_xlfn.TEXTBEFORE(Table815[[#This Row],[raw]]," ")</f>
        <v>ENZLOAD-PYDX5PS_c_FWD-SNZ1SNO1</v>
      </c>
      <c r="AD634" s="7">
        <f>_xlfn.NUMBERVALUE(_xlfn.TEXTAFTER(Table815[[#This Row],[raw]]," "))</f>
        <v>7.3881038994697104E-10</v>
      </c>
      <c r="AF634" s="1" t="s">
        <v>4109</v>
      </c>
      <c r="AG634" s="1" t="s">
        <v>2778</v>
      </c>
      <c r="AH634" s="9">
        <v>3.62388011E-10</v>
      </c>
      <c r="AI634" s="1" t="e">
        <f>_xlfn.TEXTAFTER(Table916[[#This Row],[type]],"-",-1)</f>
        <v>#N/A</v>
      </c>
      <c r="AJ634" s="1" t="e">
        <f ca="1">_xlfn.TEXTAFTER(_xlfn.TEXTBEFORE(Table916[[#This Row],[type]],"-"&amp;Table916[[#This Row],[rxn-no-enz]]),"RXN-")</f>
        <v>#N/A</v>
      </c>
      <c r="AK634" s="1" t="e">
        <f>_xlfn.TEXTBEFORE(Table916[[#This Row],[type]],"_",-1)</f>
        <v>#N/A</v>
      </c>
      <c r="AN634" t="s">
        <v>4134</v>
      </c>
      <c r="AO634" t="s">
        <v>2778</v>
      </c>
      <c r="AP634" s="3">
        <v>5.9445097522259996E-6</v>
      </c>
      <c r="AQ634" t="str">
        <f>_xlfn.TEXTBEFORE(Table17[[#This Row],[rxn]],"-",-1)</f>
        <v>RIBOSUBSYN-RIBOSUB-RPS30A-FROM</v>
      </c>
    </row>
    <row r="635" spans="16:43" ht="17" x14ac:dyDescent="0.25">
      <c r="P635" s="4"/>
      <c r="T635"/>
      <c r="AB635" s="7" t="s">
        <v>11463</v>
      </c>
      <c r="AC635" s="7" t="str">
        <f>_xlfn.TEXTBEFORE(Table815[[#This Row],[raw]]," ")</f>
        <v>ENZLOAD-PYK_c_FWD-rt4634</v>
      </c>
      <c r="AD635" s="7">
        <f>_xlfn.NUMBERVALUE(_xlfn.TEXTAFTER(Table815[[#This Row],[raw]]," "))</f>
        <v>3.0317669825696701E-6</v>
      </c>
      <c r="AF635" s="1" t="s">
        <v>4111</v>
      </c>
      <c r="AG635" s="1" t="s">
        <v>2778</v>
      </c>
      <c r="AH635" s="9">
        <v>3.62388011E-10</v>
      </c>
      <c r="AI635" s="1" t="e">
        <f>_xlfn.TEXTAFTER(Table916[[#This Row],[type]],"-",-1)</f>
        <v>#N/A</v>
      </c>
      <c r="AJ635" s="1" t="e">
        <f ca="1">_xlfn.TEXTAFTER(_xlfn.TEXTBEFORE(Table916[[#This Row],[type]],"-"&amp;Table916[[#This Row],[rxn-no-enz]]),"RXN-")</f>
        <v>#N/A</v>
      </c>
      <c r="AK635" s="1" t="e">
        <f>_xlfn.TEXTBEFORE(Table916[[#This Row],[type]],"_",-1)</f>
        <v>#N/A</v>
      </c>
      <c r="AN635" t="s">
        <v>4136</v>
      </c>
      <c r="AO635" t="s">
        <v>2778</v>
      </c>
      <c r="AP635" s="3">
        <v>5.9445097522259996E-6</v>
      </c>
      <c r="AQ635" t="str">
        <f>_xlfn.TEXTBEFORE(Table17[[#This Row],[rxn]],"-",-1)</f>
        <v>RIBOSUBSYN-RIBOSUB-RPS4A-FROM</v>
      </c>
    </row>
    <row r="636" spans="16:43" ht="17" x14ac:dyDescent="0.25">
      <c r="P636" s="4"/>
      <c r="T636"/>
      <c r="AB636" s="7" t="s">
        <v>11464</v>
      </c>
      <c r="AC636" s="7" t="str">
        <f>_xlfn.TEXTBEFORE(Table815[[#This Row],[raw]]," ")</f>
        <v>ENZLOAD-RBFK_c_FWD-rt0930_c</v>
      </c>
      <c r="AD636" s="7">
        <f>_xlfn.NUMBERVALUE(_xlfn.TEXTAFTER(Table815[[#This Row],[raw]]," "))</f>
        <v>3.7995096113064202E-7</v>
      </c>
      <c r="AF636" s="1" t="s">
        <v>4112</v>
      </c>
      <c r="AG636" s="1" t="s">
        <v>2778</v>
      </c>
      <c r="AH636" s="9">
        <v>3.62388011E-10</v>
      </c>
      <c r="AI636" s="1" t="e">
        <f>_xlfn.TEXTAFTER(Table916[[#This Row],[type]],"-",-1)</f>
        <v>#N/A</v>
      </c>
      <c r="AJ636" s="1" t="e">
        <f ca="1">_xlfn.TEXTAFTER(_xlfn.TEXTBEFORE(Table916[[#This Row],[type]],"-"&amp;Table916[[#This Row],[rxn-no-enz]]),"RXN-")</f>
        <v>#N/A</v>
      </c>
      <c r="AK636" s="1" t="e">
        <f>_xlfn.TEXTBEFORE(Table916[[#This Row],[type]],"_",-1)</f>
        <v>#N/A</v>
      </c>
      <c r="AN636" t="s">
        <v>4137</v>
      </c>
      <c r="AO636" t="s">
        <v>2778</v>
      </c>
      <c r="AP636" s="3">
        <v>5.9445097522259996E-6</v>
      </c>
      <c r="AQ636" t="str">
        <f>_xlfn.TEXTBEFORE(Table17[[#This Row],[rxn]],"-",-1)</f>
        <v>RIBOSUBSYN-RIBOSUB-RPS5-FROM</v>
      </c>
    </row>
    <row r="637" spans="16:43" ht="17" x14ac:dyDescent="0.25">
      <c r="P637" s="4"/>
      <c r="T637"/>
      <c r="AB637" s="7" t="s">
        <v>11465</v>
      </c>
      <c r="AC637" s="7" t="str">
        <f>_xlfn.TEXTBEFORE(Table815[[#This Row],[raw]]," ")</f>
        <v>ENZLOAD-RBFSa_c_FWD-rt0910</v>
      </c>
      <c r="AD637" s="7">
        <f>_xlfn.NUMBERVALUE(_xlfn.TEXTAFTER(Table815[[#This Row],[raw]]," "))</f>
        <v>3.15612267994567E-7</v>
      </c>
      <c r="AF637" s="1" t="s">
        <v>4113</v>
      </c>
      <c r="AG637" s="1" t="s">
        <v>2778</v>
      </c>
      <c r="AH637" s="9">
        <v>3.62388011E-10</v>
      </c>
      <c r="AI637" s="1" t="e">
        <f>_xlfn.TEXTAFTER(Table916[[#This Row],[type]],"-",-1)</f>
        <v>#N/A</v>
      </c>
      <c r="AJ637" s="1" t="e">
        <f ca="1">_xlfn.TEXTAFTER(_xlfn.TEXTBEFORE(Table916[[#This Row],[type]],"-"&amp;Table916[[#This Row],[rxn-no-enz]]),"RXN-")</f>
        <v>#N/A</v>
      </c>
      <c r="AK637" s="1" t="e">
        <f>_xlfn.TEXTBEFORE(Table916[[#This Row],[type]],"_",-1)</f>
        <v>#N/A</v>
      </c>
      <c r="AN637" t="s">
        <v>4138</v>
      </c>
      <c r="AO637" t="s">
        <v>2778</v>
      </c>
      <c r="AP637" s="3">
        <v>5.9445097522259996E-6</v>
      </c>
      <c r="AQ637" t="str">
        <f>_xlfn.TEXTBEFORE(Table17[[#This Row],[rxn]],"-",-1)</f>
        <v>RIBOSUBSYN-RIBOSUB-RPS6A-FROM</v>
      </c>
    </row>
    <row r="638" spans="16:43" ht="17" x14ac:dyDescent="0.25">
      <c r="P638" s="4"/>
      <c r="T638"/>
      <c r="AB638" s="7" t="s">
        <v>11466</v>
      </c>
      <c r="AC638" s="7" t="str">
        <f>_xlfn.TEXTBEFORE(Table815[[#This Row],[raw]]," ")</f>
        <v>ENZLOAD-RBFSb_c_FWD-rt4127</v>
      </c>
      <c r="AD638" s="7">
        <f>_xlfn.NUMBERVALUE(_xlfn.TEXTAFTER(Table815[[#This Row],[raw]]," "))</f>
        <v>3.7635536795024899E-7</v>
      </c>
      <c r="AF638" s="1" t="s">
        <v>4114</v>
      </c>
      <c r="AG638" s="1" t="s">
        <v>2778</v>
      </c>
      <c r="AH638" s="9">
        <v>3.62388011E-10</v>
      </c>
      <c r="AI638" s="1" t="e">
        <f>_xlfn.TEXTAFTER(Table916[[#This Row],[type]],"-",-1)</f>
        <v>#N/A</v>
      </c>
      <c r="AJ638" s="1" t="e">
        <f ca="1">_xlfn.TEXTAFTER(_xlfn.TEXTBEFORE(Table916[[#This Row],[type]],"-"&amp;Table916[[#This Row],[rxn-no-enz]]),"RXN-")</f>
        <v>#N/A</v>
      </c>
      <c r="AK638" s="1" t="e">
        <f>_xlfn.TEXTBEFORE(Table916[[#This Row],[type]],"_",-1)</f>
        <v>#N/A</v>
      </c>
      <c r="AN638" t="s">
        <v>4139</v>
      </c>
      <c r="AO638" t="s">
        <v>2778</v>
      </c>
      <c r="AP638" s="3">
        <v>5.9445097522259996E-6</v>
      </c>
      <c r="AQ638" t="str">
        <f>_xlfn.TEXTBEFORE(Table17[[#This Row],[rxn]],"-",-1)</f>
        <v>RIBOSUBSYN-RIBOSUB-RPS7A-FROM</v>
      </c>
    </row>
    <row r="639" spans="16:43" ht="17" x14ac:dyDescent="0.25">
      <c r="P639" s="4"/>
      <c r="T639"/>
      <c r="AB639" s="7" t="s">
        <v>11467</v>
      </c>
      <c r="AC639" s="7" t="str">
        <f>_xlfn.TEXTBEFORE(Table815[[#This Row],[raw]]," ")</f>
        <v>ENZLOAD-RNDR1_c_FWD-RNR124</v>
      </c>
      <c r="AD639" s="7">
        <f>_xlfn.NUMBERVALUE(_xlfn.TEXTAFTER(Table815[[#This Row],[raw]]," "))</f>
        <v>1.80728627710527E-8</v>
      </c>
      <c r="AF639" s="1" t="s">
        <v>4115</v>
      </c>
      <c r="AG639" s="1" t="s">
        <v>2778</v>
      </c>
      <c r="AH639" s="9">
        <v>3.62388011E-10</v>
      </c>
      <c r="AI639" s="1" t="e">
        <f>_xlfn.TEXTAFTER(Table916[[#This Row],[type]],"-",-1)</f>
        <v>#N/A</v>
      </c>
      <c r="AJ639" s="1" t="e">
        <f ca="1">_xlfn.TEXTAFTER(_xlfn.TEXTBEFORE(Table916[[#This Row],[type]],"-"&amp;Table916[[#This Row],[rxn-no-enz]]),"RXN-")</f>
        <v>#N/A</v>
      </c>
      <c r="AK639" s="1" t="e">
        <f>_xlfn.TEXTBEFORE(Table916[[#This Row],[type]],"_",-1)</f>
        <v>#N/A</v>
      </c>
      <c r="AN639" t="s">
        <v>4140</v>
      </c>
      <c r="AO639" t="s">
        <v>2778</v>
      </c>
      <c r="AP639" s="3">
        <v>5.9445097522259996E-6</v>
      </c>
      <c r="AQ639" t="str">
        <f>_xlfn.TEXTBEFORE(Table17[[#This Row],[rxn]],"-",-1)</f>
        <v>RIBOSUBSYN-RIBOSUB-RPS8A-FROM</v>
      </c>
    </row>
    <row r="640" spans="16:43" ht="17" x14ac:dyDescent="0.25">
      <c r="P640" s="4"/>
      <c r="T640"/>
      <c r="AB640" s="7" t="s">
        <v>11468</v>
      </c>
      <c r="AC640" s="7" t="str">
        <f>_xlfn.TEXTBEFORE(Table815[[#This Row],[raw]]," ")</f>
        <v>ENZLOAD-RNDR2_c_FWD-RNR124</v>
      </c>
      <c r="AD640" s="7">
        <f>_xlfn.NUMBERVALUE(_xlfn.TEXTAFTER(Table815[[#This Row],[raw]]," "))</f>
        <v>1.80728627710527E-8</v>
      </c>
      <c r="AF640" s="1" t="s">
        <v>4116</v>
      </c>
      <c r="AG640" s="1" t="s">
        <v>2778</v>
      </c>
      <c r="AH640" s="9">
        <v>3.62388011E-10</v>
      </c>
      <c r="AI640" s="1" t="e">
        <f>_xlfn.TEXTAFTER(Table916[[#This Row],[type]],"-",-1)</f>
        <v>#N/A</v>
      </c>
      <c r="AJ640" s="1" t="e">
        <f ca="1">_xlfn.TEXTAFTER(_xlfn.TEXTBEFORE(Table916[[#This Row],[type]],"-"&amp;Table916[[#This Row],[rxn-no-enz]]),"RXN-")</f>
        <v>#N/A</v>
      </c>
      <c r="AK640" s="1" t="e">
        <f>_xlfn.TEXTBEFORE(Table916[[#This Row],[type]],"_",-1)</f>
        <v>#N/A</v>
      </c>
      <c r="AN640" t="s">
        <v>4141</v>
      </c>
      <c r="AO640" t="s">
        <v>2778</v>
      </c>
      <c r="AP640" s="3">
        <v>5.9445097522259996E-6</v>
      </c>
      <c r="AQ640" t="str">
        <f>_xlfn.TEXTBEFORE(Table17[[#This Row],[rxn]],"-",-1)</f>
        <v>RIBOSUBSYN-RIBOSUB-RPS9A-FROM</v>
      </c>
    </row>
    <row r="641" spans="16:43" ht="17" x14ac:dyDescent="0.25">
      <c r="P641" s="4"/>
      <c r="T641"/>
      <c r="AB641" s="7" t="s">
        <v>11469</v>
      </c>
      <c r="AC641" s="7" t="str">
        <f>_xlfn.TEXTBEFORE(Table815[[#This Row],[raw]]," ")</f>
        <v>ENZLOAD-RNDR3_c_FWD-RNR124</v>
      </c>
      <c r="AD641" s="7">
        <f>_xlfn.NUMBERVALUE(_xlfn.TEXTAFTER(Table815[[#This Row],[raw]]," "))</f>
        <v>1.80728627710527E-8</v>
      </c>
      <c r="AF641" s="1" t="s">
        <v>4117</v>
      </c>
      <c r="AG641" s="1" t="s">
        <v>2778</v>
      </c>
      <c r="AH641" s="9">
        <v>3.62388011E-10</v>
      </c>
      <c r="AI641" s="1" t="e">
        <f>_xlfn.TEXTAFTER(Table916[[#This Row],[type]],"-",-1)</f>
        <v>#N/A</v>
      </c>
      <c r="AJ641" s="1" t="e">
        <f ca="1">_xlfn.TEXTAFTER(_xlfn.TEXTBEFORE(Table916[[#This Row],[type]],"-"&amp;Table916[[#This Row],[rxn-no-enz]]),"RXN-")</f>
        <v>#N/A</v>
      </c>
      <c r="AK641" s="1" t="e">
        <f>_xlfn.TEXTBEFORE(Table916[[#This Row],[type]],"_",-1)</f>
        <v>#N/A</v>
      </c>
      <c r="AN641" t="s">
        <v>4142</v>
      </c>
      <c r="AO641" t="s">
        <v>2778</v>
      </c>
      <c r="AP641" s="3">
        <v>5.9445097522259996E-6</v>
      </c>
      <c r="AQ641" t="str">
        <f>_xlfn.TEXTBEFORE(Table17[[#This Row],[rxn]],"-",-1)</f>
        <v>RIBOSYN</v>
      </c>
    </row>
    <row r="642" spans="16:43" ht="17" x14ac:dyDescent="0.25">
      <c r="P642" s="4"/>
      <c r="T642"/>
      <c r="AB642" s="7" t="s">
        <v>11470</v>
      </c>
      <c r="AC642" s="7" t="str">
        <f>_xlfn.TEXTBEFORE(Table815[[#This Row],[raw]]," ")</f>
        <v>ENZLOAD-RPE_c_REV-rt3505</v>
      </c>
      <c r="AD642" s="7">
        <f>_xlfn.NUMBERVALUE(_xlfn.TEXTAFTER(Table815[[#This Row],[raw]]," "))</f>
        <v>6.7021954720286503E-10</v>
      </c>
      <c r="AF642" s="1" t="s">
        <v>4119</v>
      </c>
      <c r="AG642" s="1" t="s">
        <v>2778</v>
      </c>
      <c r="AH642" s="9">
        <v>3.62388011E-10</v>
      </c>
      <c r="AI642" s="1" t="e">
        <f>_xlfn.TEXTAFTER(Table916[[#This Row],[type]],"-",-1)</f>
        <v>#N/A</v>
      </c>
      <c r="AJ642" s="1" t="e">
        <f ca="1">_xlfn.TEXTAFTER(_xlfn.TEXTBEFORE(Table916[[#This Row],[type]],"-"&amp;Table916[[#This Row],[rxn-no-enz]]),"RXN-")</f>
        <v>#N/A</v>
      </c>
      <c r="AK642" s="1" t="e">
        <f>_xlfn.TEXTBEFORE(Table916[[#This Row],[type]],"_",-1)</f>
        <v>#N/A</v>
      </c>
      <c r="AN642" t="s">
        <v>4144</v>
      </c>
      <c r="AO642" t="s">
        <v>2778</v>
      </c>
      <c r="AP642" s="3">
        <v>5.1198091299999998E-10</v>
      </c>
      <c r="AQ642" t="str">
        <f>_xlfn.TEXTBEFORE(Table17[[#This Row],[rxn]],"-",-1)</f>
        <v>RIBOSUBSYN-RIBOSUB-FYV4-FROM</v>
      </c>
    </row>
    <row r="643" spans="16:43" ht="17" x14ac:dyDescent="0.25">
      <c r="P643" s="4"/>
      <c r="T643"/>
      <c r="AB643" s="7" t="s">
        <v>11471</v>
      </c>
      <c r="AC643" s="7" t="str">
        <f>_xlfn.TEXTBEFORE(Table815[[#This Row],[raw]]," ")</f>
        <v>ENZLOAD-RPI_c_FWD-rt4920</v>
      </c>
      <c r="AD643" s="7">
        <f>_xlfn.NUMBERVALUE(_xlfn.TEXTAFTER(Table815[[#This Row],[raw]]," "))</f>
        <v>2.1034339697256699E-7</v>
      </c>
      <c r="AF643" s="1" t="s">
        <v>4120</v>
      </c>
      <c r="AG643" s="1" t="s">
        <v>2778</v>
      </c>
      <c r="AH643" s="9">
        <v>3.62388011E-10</v>
      </c>
      <c r="AI643" s="1" t="e">
        <f>_xlfn.TEXTAFTER(Table916[[#This Row],[type]],"-",-1)</f>
        <v>#N/A</v>
      </c>
      <c r="AJ643" s="1" t="e">
        <f ca="1">_xlfn.TEXTAFTER(_xlfn.TEXTBEFORE(Table916[[#This Row],[type]],"-"&amp;Table916[[#This Row],[rxn-no-enz]]),"RXN-")</f>
        <v>#N/A</v>
      </c>
      <c r="AK643" s="1" t="e">
        <f>_xlfn.TEXTBEFORE(Table916[[#This Row],[type]],"_",-1)</f>
        <v>#N/A</v>
      </c>
      <c r="AN643" t="s">
        <v>4146</v>
      </c>
      <c r="AO643" t="s">
        <v>2778</v>
      </c>
      <c r="AP643" s="3">
        <v>5.1198091299999998E-10</v>
      </c>
      <c r="AQ643" t="str">
        <f>_xlfn.TEXTBEFORE(Table17[[#This Row],[rxn]],"-",-1)</f>
        <v>RIBOSUBSYN-RIBOSUB-IMG2-FROM</v>
      </c>
    </row>
    <row r="644" spans="16:43" ht="17" x14ac:dyDescent="0.25">
      <c r="P644" s="4"/>
      <c r="T644"/>
      <c r="AB644" s="7" t="s">
        <v>11472</v>
      </c>
      <c r="AC644" s="7" t="str">
        <f>_xlfn.TEXTBEFORE(Table815[[#This Row],[raw]]," ")</f>
        <v>ENZLOAD-SACCD1_c_FWD-rt8465</v>
      </c>
      <c r="AD644" s="7">
        <f>_xlfn.NUMBERVALUE(_xlfn.TEXTAFTER(Table815[[#This Row],[raw]]," "))</f>
        <v>3.8370885803551702E-7</v>
      </c>
      <c r="AF644" s="1" t="s">
        <v>4121</v>
      </c>
      <c r="AG644" s="1" t="s">
        <v>2778</v>
      </c>
      <c r="AH644" s="9">
        <v>3.62388011E-10</v>
      </c>
      <c r="AI644" s="1" t="e">
        <f>_xlfn.TEXTAFTER(Table916[[#This Row],[type]],"-",-1)</f>
        <v>#N/A</v>
      </c>
      <c r="AJ644" s="1" t="e">
        <f ca="1">_xlfn.TEXTAFTER(_xlfn.TEXTBEFORE(Table916[[#This Row],[type]],"-"&amp;Table916[[#This Row],[rxn-no-enz]]),"RXN-")</f>
        <v>#N/A</v>
      </c>
      <c r="AK644" s="1" t="e">
        <f>_xlfn.TEXTBEFORE(Table916[[#This Row],[type]],"_",-1)</f>
        <v>#N/A</v>
      </c>
      <c r="AN644" t="s">
        <v>4147</v>
      </c>
      <c r="AO644" t="s">
        <v>2778</v>
      </c>
      <c r="AP644" s="3">
        <v>5.1198091299999998E-10</v>
      </c>
      <c r="AQ644" t="str">
        <f>_xlfn.TEXTBEFORE(Table17[[#This Row],[rxn]],"-",-1)</f>
        <v>RIBOSUBSYN-RIBOSUB-MHR1-FROM</v>
      </c>
    </row>
    <row r="645" spans="16:43" ht="17" x14ac:dyDescent="0.25">
      <c r="P645" s="4"/>
      <c r="T645"/>
      <c r="AB645" s="7" t="s">
        <v>11473</v>
      </c>
      <c r="AC645" s="7" t="str">
        <f>_xlfn.TEXTBEFORE(Table815[[#This Row],[raw]]," ")</f>
        <v>ENZLOAD-SACCD2_c_FWD-rt5719</v>
      </c>
      <c r="AD645" s="7">
        <f>_xlfn.NUMBERVALUE(_xlfn.TEXTAFTER(Table815[[#This Row],[raw]]," "))</f>
        <v>4.6954778380332501E-7</v>
      </c>
      <c r="AF645" s="1" t="s">
        <v>4122</v>
      </c>
      <c r="AG645" s="1" t="s">
        <v>2778</v>
      </c>
      <c r="AH645" s="9">
        <v>3.62388011E-10</v>
      </c>
      <c r="AI645" s="1" t="e">
        <f>_xlfn.TEXTAFTER(Table916[[#This Row],[type]],"-",-1)</f>
        <v>#N/A</v>
      </c>
      <c r="AJ645" s="1" t="e">
        <f ca="1">_xlfn.TEXTAFTER(_xlfn.TEXTBEFORE(Table916[[#This Row],[type]],"-"&amp;Table916[[#This Row],[rxn-no-enz]]),"RXN-")</f>
        <v>#N/A</v>
      </c>
      <c r="AK645" s="1" t="e">
        <f>_xlfn.TEXTBEFORE(Table916[[#This Row],[type]],"_",-1)</f>
        <v>#N/A</v>
      </c>
      <c r="AN645" t="s">
        <v>4148</v>
      </c>
      <c r="AO645" t="s">
        <v>2778</v>
      </c>
      <c r="AP645" s="3">
        <v>5.1198091299999998E-10</v>
      </c>
      <c r="AQ645" t="str">
        <f>_xlfn.TEXTBEFORE(Table17[[#This Row],[rxn]],"-",-1)</f>
        <v>RIBOSUBSYN-RIBOSUB-MNP1-FROM</v>
      </c>
    </row>
    <row r="646" spans="16:43" ht="17" x14ac:dyDescent="0.25">
      <c r="P646" s="4"/>
      <c r="T646"/>
      <c r="AB646" s="7" t="s">
        <v>11474</v>
      </c>
      <c r="AC646" s="7" t="str">
        <f>_xlfn.TEXTBEFORE(Table815[[#This Row],[raw]]," ")</f>
        <v>ENZLOAD-SADT_c_FWD-rt5075</v>
      </c>
      <c r="AD646" s="7">
        <f>_xlfn.NUMBERVALUE(_xlfn.TEXTAFTER(Table815[[#This Row],[raw]]," "))</f>
        <v>7.9600387388001294E-8</v>
      </c>
      <c r="AF646" s="1" t="s">
        <v>4123</v>
      </c>
      <c r="AG646" s="1" t="s">
        <v>2778</v>
      </c>
      <c r="AH646" s="9">
        <v>3.62388011E-10</v>
      </c>
      <c r="AI646" s="1" t="e">
        <f>_xlfn.TEXTAFTER(Table916[[#This Row],[type]],"-",-1)</f>
        <v>#N/A</v>
      </c>
      <c r="AJ646" s="1" t="e">
        <f ca="1">_xlfn.TEXTAFTER(_xlfn.TEXTBEFORE(Table916[[#This Row],[type]],"-"&amp;Table916[[#This Row],[rxn-no-enz]]),"RXN-")</f>
        <v>#N/A</v>
      </c>
      <c r="AK646" s="1" t="e">
        <f>_xlfn.TEXTBEFORE(Table916[[#This Row],[type]],"_",-1)</f>
        <v>#N/A</v>
      </c>
      <c r="AN646" t="s">
        <v>4149</v>
      </c>
      <c r="AO646" t="s">
        <v>2778</v>
      </c>
      <c r="AP646" s="3">
        <v>5.1198091299999998E-10</v>
      </c>
      <c r="AQ646" t="str">
        <f>_xlfn.TEXTBEFORE(Table17[[#This Row],[rxn]],"-",-1)</f>
        <v>RIBOSUBSYN-RIBOSUB-MRP1-FROM</v>
      </c>
    </row>
    <row r="647" spans="16:43" ht="17" x14ac:dyDescent="0.25">
      <c r="P647" s="4"/>
      <c r="T647"/>
      <c r="AB647" s="7" t="s">
        <v>11475</v>
      </c>
      <c r="AC647" s="7" t="str">
        <f>_xlfn.TEXTBEFORE(Table815[[#This Row],[raw]]," ")</f>
        <v>ENZLOAD-SAM24MT_c_FWD-rt4692</v>
      </c>
      <c r="AD647" s="7">
        <f>_xlfn.NUMBERVALUE(_xlfn.TEXTAFTER(Table815[[#This Row],[raw]]," "))</f>
        <v>3.5550676310002299E-7</v>
      </c>
      <c r="AF647" s="1" t="s">
        <v>4124</v>
      </c>
      <c r="AG647" s="1" t="s">
        <v>2778</v>
      </c>
      <c r="AH647" s="9">
        <v>3.62388011E-10</v>
      </c>
      <c r="AI647" s="1" t="e">
        <f>_xlfn.TEXTAFTER(Table916[[#This Row],[type]],"-",-1)</f>
        <v>#N/A</v>
      </c>
      <c r="AJ647" s="1" t="e">
        <f ca="1">_xlfn.TEXTAFTER(_xlfn.TEXTBEFORE(Table916[[#This Row],[type]],"-"&amp;Table916[[#This Row],[rxn-no-enz]]),"RXN-")</f>
        <v>#N/A</v>
      </c>
      <c r="AK647" s="1" t="e">
        <f>_xlfn.TEXTBEFORE(Table916[[#This Row],[type]],"_",-1)</f>
        <v>#N/A</v>
      </c>
      <c r="AN647" t="s">
        <v>4151</v>
      </c>
      <c r="AO647" t="s">
        <v>2778</v>
      </c>
      <c r="AP647" s="3">
        <v>5.1198091299999998E-10</v>
      </c>
      <c r="AQ647" t="str">
        <f>_xlfn.TEXTBEFORE(Table17[[#This Row],[rxn]],"-",-1)</f>
        <v>RIBOSUBSYN-RIBOSUB-MRP13-FROM</v>
      </c>
    </row>
    <row r="648" spans="16:43" ht="17" x14ac:dyDescent="0.25">
      <c r="P648" s="4"/>
      <c r="T648"/>
      <c r="AB648" s="7" t="s">
        <v>11476</v>
      </c>
      <c r="AC648" s="7" t="str">
        <f>_xlfn.TEXTBEFORE(Table815[[#This Row],[raw]]," ")</f>
        <v>ENZLOAD-SERPT_r_FWD-rt10571935</v>
      </c>
      <c r="AD648" s="7">
        <f>_xlfn.NUMBERVALUE(_xlfn.TEXTAFTER(Table815[[#This Row],[raw]]," "))</f>
        <v>3.8697856607856102E-8</v>
      </c>
      <c r="AF648" s="1" t="s">
        <v>4125</v>
      </c>
      <c r="AG648" s="1" t="s">
        <v>2778</v>
      </c>
      <c r="AH648" s="9">
        <v>3.62388011E-10</v>
      </c>
      <c r="AI648" s="1" t="e">
        <f>_xlfn.TEXTAFTER(Table916[[#This Row],[type]],"-",-1)</f>
        <v>#N/A</v>
      </c>
      <c r="AJ648" s="1" t="e">
        <f ca="1">_xlfn.TEXTAFTER(_xlfn.TEXTBEFORE(Table916[[#This Row],[type]],"-"&amp;Table916[[#This Row],[rxn-no-enz]]),"RXN-")</f>
        <v>#N/A</v>
      </c>
      <c r="AK648" s="1" t="e">
        <f>_xlfn.TEXTBEFORE(Table916[[#This Row],[type]],"_",-1)</f>
        <v>#N/A</v>
      </c>
      <c r="AN648" t="s">
        <v>4152</v>
      </c>
      <c r="AO648" t="s">
        <v>2778</v>
      </c>
      <c r="AP648" s="3">
        <v>5.1198091299999998E-10</v>
      </c>
      <c r="AQ648" t="str">
        <f>_xlfn.TEXTBEFORE(Table17[[#This Row],[rxn]],"-",-1)</f>
        <v>RIBOSUBSYN-RIBOSUB-MRP17-FROM</v>
      </c>
    </row>
    <row r="649" spans="16:43" ht="17" x14ac:dyDescent="0.25">
      <c r="P649" s="4"/>
      <c r="T649"/>
      <c r="AB649" s="7" t="s">
        <v>11477</v>
      </c>
      <c r="AC649" s="7" t="str">
        <f>_xlfn.TEXTBEFORE(Table815[[#This Row],[raw]]," ")</f>
        <v>ENZLOAD-SERt_c_m_REV-rt7910</v>
      </c>
      <c r="AD649" s="7">
        <f>_xlfn.NUMBERVALUE(_xlfn.TEXTAFTER(Table815[[#This Row],[raw]]," "))</f>
        <v>9.1099386997341496E-8</v>
      </c>
      <c r="AF649" s="1" t="s">
        <v>4126</v>
      </c>
      <c r="AG649" s="1" t="s">
        <v>2778</v>
      </c>
      <c r="AH649" s="9">
        <v>1.9001863400000001E-10</v>
      </c>
      <c r="AI649" s="1" t="e">
        <f>_xlfn.TEXTAFTER(Table916[[#This Row],[type]],"-",-1)</f>
        <v>#N/A</v>
      </c>
      <c r="AJ649" s="1" t="e">
        <f ca="1">_xlfn.TEXTAFTER(_xlfn.TEXTBEFORE(Table916[[#This Row],[type]],"-"&amp;Table916[[#This Row],[rxn-no-enz]]),"RXN-")</f>
        <v>#N/A</v>
      </c>
      <c r="AK649" s="1" t="e">
        <f>_xlfn.TEXTBEFORE(Table916[[#This Row],[type]],"_",-1)</f>
        <v>#N/A</v>
      </c>
      <c r="AN649" t="s">
        <v>4153</v>
      </c>
      <c r="AO649" t="s">
        <v>2778</v>
      </c>
      <c r="AP649" s="3">
        <v>5.1198091299999998E-10</v>
      </c>
      <c r="AQ649" t="str">
        <f>_xlfn.TEXTBEFORE(Table17[[#This Row],[rxn]],"-",-1)</f>
        <v>RIBOSUBSYN-RIBOSUB-MRP2-FROM</v>
      </c>
    </row>
    <row r="650" spans="16:43" ht="17" x14ac:dyDescent="0.25">
      <c r="P650" s="4"/>
      <c r="T650"/>
      <c r="AB650" s="7" t="s">
        <v>11478</v>
      </c>
      <c r="AC650" s="7" t="str">
        <f>_xlfn.TEXTBEFORE(Table815[[#This Row],[raw]]," ")</f>
        <v>ENZLOAD-SERTRS_c_FWD-rt5857</v>
      </c>
      <c r="AD650" s="7">
        <f>_xlfn.NUMBERVALUE(_xlfn.TEXTAFTER(Table815[[#This Row],[raw]]," "))</f>
        <v>3.4970486889359598E-8</v>
      </c>
      <c r="AF650" s="1" t="s">
        <v>11515</v>
      </c>
      <c r="AG650" s="1" t="s">
        <v>2778</v>
      </c>
      <c r="AH650" s="9">
        <v>1.7236937699999999E-10</v>
      </c>
      <c r="AI650" s="1" t="e">
        <f>_xlfn.TEXTAFTER(Table916[[#This Row],[type]],"-",-1)</f>
        <v>#N/A</v>
      </c>
      <c r="AJ650" s="1" t="e">
        <f ca="1">_xlfn.TEXTAFTER(_xlfn.TEXTBEFORE(Table916[[#This Row],[type]],"-"&amp;Table916[[#This Row],[rxn-no-enz]]),"RXN-")</f>
        <v>#N/A</v>
      </c>
      <c r="AK650" s="1" t="e">
        <f>_xlfn.TEXTBEFORE(Table916[[#This Row],[type]],"_",-1)</f>
        <v>#N/A</v>
      </c>
      <c r="AN650" t="s">
        <v>4154</v>
      </c>
      <c r="AO650" t="s">
        <v>2778</v>
      </c>
      <c r="AP650" s="3">
        <v>5.1198091299999998E-10</v>
      </c>
      <c r="AQ650" t="str">
        <f>_xlfn.TEXTBEFORE(Table17[[#This Row],[rxn]],"-",-1)</f>
        <v>RIBOSUBSYN-RIBOSUB-MRP20-FROM</v>
      </c>
    </row>
    <row r="651" spans="16:43" ht="17" x14ac:dyDescent="0.25">
      <c r="P651" s="4"/>
      <c r="T651"/>
      <c r="AB651" s="7" t="s">
        <v>11479</v>
      </c>
      <c r="AC651" s="7" t="str">
        <f>_xlfn.TEXTBEFORE(Table815[[#This Row],[raw]]," ")</f>
        <v>ENZLOAD-SHCHD2_c_FWD-rt5201</v>
      </c>
      <c r="AD651" s="7">
        <f>_xlfn.NUMBERVALUE(_xlfn.TEXTAFTER(Table815[[#This Row],[raw]]," "))</f>
        <v>8.4434214102063502E-9</v>
      </c>
      <c r="AF651" s="1" t="s">
        <v>4127</v>
      </c>
      <c r="AG651" s="1" t="s">
        <v>2778</v>
      </c>
      <c r="AH651" s="9">
        <v>3.62388011E-10</v>
      </c>
      <c r="AI651" s="1" t="e">
        <f>_xlfn.TEXTAFTER(Table916[[#This Row],[type]],"-",-1)</f>
        <v>#N/A</v>
      </c>
      <c r="AJ651" s="1" t="e">
        <f ca="1">_xlfn.TEXTAFTER(_xlfn.TEXTBEFORE(Table916[[#This Row],[type]],"-"&amp;Table916[[#This Row],[rxn-no-enz]]),"RXN-")</f>
        <v>#N/A</v>
      </c>
      <c r="AK651" s="1" t="e">
        <f>_xlfn.TEXTBEFORE(Table916[[#This Row],[type]],"_",-1)</f>
        <v>#N/A</v>
      </c>
      <c r="AN651" t="s">
        <v>4155</v>
      </c>
      <c r="AO651" t="s">
        <v>2778</v>
      </c>
      <c r="AP651" s="3">
        <v>5.1198091299999998E-10</v>
      </c>
      <c r="AQ651" t="str">
        <f>_xlfn.TEXTBEFORE(Table17[[#This Row],[rxn]],"-",-1)</f>
        <v>RIBOSUBSYN-RIBOSUB-MRP21-FROM</v>
      </c>
    </row>
    <row r="652" spans="16:43" ht="17" x14ac:dyDescent="0.25">
      <c r="P652" s="4"/>
      <c r="T652"/>
      <c r="AB652" s="7" t="s">
        <v>11480</v>
      </c>
      <c r="AC652" s="7" t="str">
        <f>_xlfn.TEXTBEFORE(Table815[[#This Row],[raw]]," ")</f>
        <v>ENZLOAD-SHCHF_c_FWD-rt5201</v>
      </c>
      <c r="AD652" s="7">
        <f>_xlfn.NUMBERVALUE(_xlfn.TEXTAFTER(Table815[[#This Row],[raw]]," "))</f>
        <v>8.4434214102063502E-9</v>
      </c>
      <c r="AF652" s="1" t="s">
        <v>4129</v>
      </c>
      <c r="AG652" s="1" t="s">
        <v>2778</v>
      </c>
      <c r="AH652" s="9">
        <v>3.62388011E-10</v>
      </c>
      <c r="AI652" s="1" t="e">
        <f>_xlfn.TEXTAFTER(Table916[[#This Row],[type]],"-",-1)</f>
        <v>#N/A</v>
      </c>
      <c r="AJ652" s="1" t="e">
        <f ca="1">_xlfn.TEXTAFTER(_xlfn.TEXTBEFORE(Table916[[#This Row],[type]],"-"&amp;Table916[[#This Row],[rxn-no-enz]]),"RXN-")</f>
        <v>#N/A</v>
      </c>
      <c r="AK652" s="1" t="e">
        <f>_xlfn.TEXTBEFORE(Table916[[#This Row],[type]],"_",-1)</f>
        <v>#N/A</v>
      </c>
      <c r="AN652" t="s">
        <v>4156</v>
      </c>
      <c r="AO652" t="s">
        <v>2778</v>
      </c>
      <c r="AP652" s="3">
        <v>5.1198091299999998E-10</v>
      </c>
      <c r="AQ652" t="str">
        <f>_xlfn.TEXTBEFORE(Table17[[#This Row],[rxn]],"-",-1)</f>
        <v>RIBOSUBSYN-RIBOSUB-MRP4-FROM</v>
      </c>
    </row>
    <row r="653" spans="16:43" ht="17" x14ac:dyDescent="0.25">
      <c r="P653" s="4"/>
      <c r="T653"/>
      <c r="AB653" s="7" t="s">
        <v>11481</v>
      </c>
      <c r="AC653" s="7" t="str">
        <f>_xlfn.TEXTBEFORE(Table815[[#This Row],[raw]]," ")</f>
        <v>ENZLOAD-SHK3Di_c_FWD-rt5884</v>
      </c>
      <c r="AD653" s="7">
        <f>_xlfn.NUMBERVALUE(_xlfn.TEXTAFTER(Table815[[#This Row],[raw]]," "))</f>
        <v>2.3010865385163401E-8</v>
      </c>
      <c r="AF653" s="1" t="s">
        <v>4130</v>
      </c>
      <c r="AG653" s="1" t="s">
        <v>2778</v>
      </c>
      <c r="AH653" s="9">
        <v>3.62388011E-10</v>
      </c>
      <c r="AI653" s="1" t="e">
        <f>_xlfn.TEXTAFTER(Table916[[#This Row],[type]],"-",-1)</f>
        <v>#N/A</v>
      </c>
      <c r="AJ653" s="1" t="e">
        <f ca="1">_xlfn.TEXTAFTER(_xlfn.TEXTBEFORE(Table916[[#This Row],[type]],"-"&amp;Table916[[#This Row],[rxn-no-enz]]),"RXN-")</f>
        <v>#N/A</v>
      </c>
      <c r="AK653" s="1" t="e">
        <f>_xlfn.TEXTBEFORE(Table916[[#This Row],[type]],"_",-1)</f>
        <v>#N/A</v>
      </c>
      <c r="AN653" t="s">
        <v>4157</v>
      </c>
      <c r="AO653" t="s">
        <v>2778</v>
      </c>
      <c r="AP653" s="3">
        <v>5.1198091299999998E-10</v>
      </c>
      <c r="AQ653" t="str">
        <f>_xlfn.TEXTBEFORE(Table17[[#This Row],[rxn]],"-",-1)</f>
        <v>RIBOSUBSYN-RIBOSUB-MRP49-FROM</v>
      </c>
    </row>
    <row r="654" spans="16:43" ht="17" x14ac:dyDescent="0.25">
      <c r="P654" s="4"/>
      <c r="T654"/>
      <c r="AB654" s="7" t="s">
        <v>11482</v>
      </c>
      <c r="AC654" s="7" t="str">
        <f>_xlfn.TEXTBEFORE(Table815[[#This Row],[raw]]," ")</f>
        <v>ENZLOAD-SHKK_c_FWD-rt5884</v>
      </c>
      <c r="AD654" s="7">
        <f>_xlfn.NUMBERVALUE(_xlfn.TEXTAFTER(Table815[[#This Row],[raw]]," "))</f>
        <v>2.3010865385163401E-8</v>
      </c>
      <c r="AF654" s="1" t="s">
        <v>4131</v>
      </c>
      <c r="AG654" s="1" t="s">
        <v>2778</v>
      </c>
      <c r="AH654" s="9">
        <v>3.62388011E-10</v>
      </c>
      <c r="AI654" s="1" t="e">
        <f>_xlfn.TEXTAFTER(Table916[[#This Row],[type]],"-",-1)</f>
        <v>#N/A</v>
      </c>
      <c r="AJ654" s="1" t="e">
        <f ca="1">_xlfn.TEXTAFTER(_xlfn.TEXTBEFORE(Table916[[#This Row],[type]],"-"&amp;Table916[[#This Row],[rxn-no-enz]]),"RXN-")</f>
        <v>#N/A</v>
      </c>
      <c r="AK654" s="1" t="e">
        <f>_xlfn.TEXTBEFORE(Table916[[#This Row],[type]],"_",-1)</f>
        <v>#N/A</v>
      </c>
      <c r="AN654" t="s">
        <v>4158</v>
      </c>
      <c r="AO654" t="s">
        <v>2778</v>
      </c>
      <c r="AP654" s="3">
        <v>5.1198091299999998E-10</v>
      </c>
      <c r="AQ654" t="str">
        <f>_xlfn.TEXTBEFORE(Table17[[#This Row],[rxn]],"-",-1)</f>
        <v>RIBOSUBSYN-RIBOSUB-MRP51-FROM</v>
      </c>
    </row>
    <row r="655" spans="16:43" ht="17" x14ac:dyDescent="0.25">
      <c r="P655" s="4"/>
      <c r="T655"/>
      <c r="AB655" s="7" t="s">
        <v>11483</v>
      </c>
      <c r="AC655" s="7" t="str">
        <f>_xlfn.TEXTBEFORE(Table815[[#This Row],[raw]]," ")</f>
        <v>ENZLOAD-SO3R_c_FWD-rt20063076</v>
      </c>
      <c r="AD655" s="7">
        <f>_xlfn.NUMBERVALUE(_xlfn.TEXTAFTER(Table815[[#This Row],[raw]]," "))</f>
        <v>1.09328751618938E-7</v>
      </c>
      <c r="AF655" s="1" t="s">
        <v>4132</v>
      </c>
      <c r="AG655" s="1" t="s">
        <v>2778</v>
      </c>
      <c r="AH655" s="9">
        <v>3.62388011E-10</v>
      </c>
      <c r="AI655" s="1" t="e">
        <f>_xlfn.TEXTAFTER(Table916[[#This Row],[type]],"-",-1)</f>
        <v>#N/A</v>
      </c>
      <c r="AJ655" s="1" t="e">
        <f ca="1">_xlfn.TEXTAFTER(_xlfn.TEXTBEFORE(Table916[[#This Row],[type]],"-"&amp;Table916[[#This Row],[rxn-no-enz]]),"RXN-")</f>
        <v>#N/A</v>
      </c>
      <c r="AK655" s="1" t="e">
        <f>_xlfn.TEXTBEFORE(Table916[[#This Row],[type]],"_",-1)</f>
        <v>#N/A</v>
      </c>
      <c r="AN655" t="s">
        <v>4161</v>
      </c>
      <c r="AO655" t="s">
        <v>2778</v>
      </c>
      <c r="AP655" s="3">
        <v>5.1198091299999998E-10</v>
      </c>
      <c r="AQ655" t="str">
        <f>_xlfn.TEXTBEFORE(Table17[[#This Row],[rxn]],"-",-1)</f>
        <v>RIBOSUBSYN-RIBOSUB-MRPL10-FROM</v>
      </c>
    </row>
    <row r="656" spans="16:43" ht="17" x14ac:dyDescent="0.25">
      <c r="P656" s="4"/>
      <c r="T656"/>
      <c r="AB656" s="7" t="s">
        <v>11484</v>
      </c>
      <c r="AC656" s="7" t="str">
        <f>_xlfn.TEXTBEFORE(Table815[[#This Row],[raw]]," ")</f>
        <v>ENZLOAD-SPMS_c_FWD-rt8465</v>
      </c>
      <c r="AD656" s="7">
        <f>_xlfn.NUMBERVALUE(_xlfn.TEXTAFTER(Table815[[#This Row],[raw]]," "))</f>
        <v>3.8370885803551702E-7</v>
      </c>
      <c r="AF656" s="1" t="s">
        <v>4133</v>
      </c>
      <c r="AG656" s="1" t="s">
        <v>2778</v>
      </c>
      <c r="AH656" s="9">
        <v>3.62388011E-10</v>
      </c>
      <c r="AI656" s="1" t="e">
        <f>_xlfn.TEXTAFTER(Table916[[#This Row],[type]],"-",-1)</f>
        <v>#N/A</v>
      </c>
      <c r="AJ656" s="1" t="e">
        <f ca="1">_xlfn.TEXTAFTER(_xlfn.TEXTBEFORE(Table916[[#This Row],[type]],"-"&amp;Table916[[#This Row],[rxn-no-enz]]),"RXN-")</f>
        <v>#N/A</v>
      </c>
      <c r="AK656" s="1" t="e">
        <f>_xlfn.TEXTBEFORE(Table916[[#This Row],[type]],"_",-1)</f>
        <v>#N/A</v>
      </c>
      <c r="AN656" t="s">
        <v>4163</v>
      </c>
      <c r="AO656" t="s">
        <v>2778</v>
      </c>
      <c r="AP656" s="3">
        <v>5.1198091299999998E-10</v>
      </c>
      <c r="AQ656" t="str">
        <f>_xlfn.TEXTBEFORE(Table17[[#This Row],[rxn]],"-",-1)</f>
        <v>RIBOSUBSYN-RIBOSUB-MRPL13-FROM</v>
      </c>
    </row>
    <row r="657" spans="16:43" ht="17" x14ac:dyDescent="0.25">
      <c r="P657" s="4"/>
      <c r="T657"/>
      <c r="AB657" s="7" t="s">
        <v>11485</v>
      </c>
      <c r="AC657" s="7" t="str">
        <f>_xlfn.TEXTBEFORE(Table815[[#This Row],[raw]]," ")</f>
        <v>ENZLOAD-SQLEy_r_FWD-rt5361</v>
      </c>
      <c r="AD657" s="7">
        <f>_xlfn.NUMBERVALUE(_xlfn.TEXTAFTER(Table815[[#This Row],[raw]]," "))</f>
        <v>1.2450672324186099E-8</v>
      </c>
      <c r="AF657" s="1" t="s">
        <v>4134</v>
      </c>
      <c r="AG657" s="1" t="s">
        <v>2778</v>
      </c>
      <c r="AH657" s="9">
        <v>3.62388011E-10</v>
      </c>
      <c r="AI657" s="1" t="e">
        <f>_xlfn.TEXTAFTER(Table916[[#This Row],[type]],"-",-1)</f>
        <v>#N/A</v>
      </c>
      <c r="AJ657" s="1" t="e">
        <f ca="1">_xlfn.TEXTAFTER(_xlfn.TEXTBEFORE(Table916[[#This Row],[type]],"-"&amp;Table916[[#This Row],[rxn-no-enz]]),"RXN-")</f>
        <v>#N/A</v>
      </c>
      <c r="AK657" s="1" t="e">
        <f>_xlfn.TEXTBEFORE(Table916[[#This Row],[type]],"_",-1)</f>
        <v>#N/A</v>
      </c>
      <c r="AN657" t="s">
        <v>4164</v>
      </c>
      <c r="AO657" t="s">
        <v>2778</v>
      </c>
      <c r="AP657" s="3">
        <v>5.1198091299999998E-10</v>
      </c>
      <c r="AQ657" t="str">
        <f>_xlfn.TEXTBEFORE(Table17[[#This Row],[rxn]],"-",-1)</f>
        <v>RIBOSUBSYN-RIBOSUB-MRPL15-FROM</v>
      </c>
    </row>
    <row r="658" spans="16:43" ht="17" x14ac:dyDescent="0.25">
      <c r="P658" s="4"/>
      <c r="T658"/>
      <c r="AB658" s="7" t="s">
        <v>11486</v>
      </c>
      <c r="AC658" s="7" t="str">
        <f>_xlfn.TEXTBEFORE(Table815[[#This Row],[raw]]," ")</f>
        <v>ENZLOAD-SQLS_c_FWD-rt8223</v>
      </c>
      <c r="AD658" s="7">
        <f>_xlfn.NUMBERVALUE(_xlfn.TEXTAFTER(Table815[[#This Row],[raw]]," "))</f>
        <v>2.2840778195642401E-7</v>
      </c>
      <c r="AF658" s="1" t="s">
        <v>4136</v>
      </c>
      <c r="AG658" s="1" t="s">
        <v>2778</v>
      </c>
      <c r="AH658" s="9">
        <v>3.62388011E-10</v>
      </c>
      <c r="AI658" s="1" t="e">
        <f>_xlfn.TEXTAFTER(Table916[[#This Row],[type]],"-",-1)</f>
        <v>#N/A</v>
      </c>
      <c r="AJ658" s="1" t="e">
        <f ca="1">_xlfn.TEXTAFTER(_xlfn.TEXTBEFORE(Table916[[#This Row],[type]],"-"&amp;Table916[[#This Row],[rxn-no-enz]]),"RXN-")</f>
        <v>#N/A</v>
      </c>
      <c r="AK658" s="1" t="e">
        <f>_xlfn.TEXTBEFORE(Table916[[#This Row],[type]],"_",-1)</f>
        <v>#N/A</v>
      </c>
      <c r="AN658" t="s">
        <v>4165</v>
      </c>
      <c r="AO658" t="s">
        <v>2778</v>
      </c>
      <c r="AP658" s="3">
        <v>5.1198091299999998E-10</v>
      </c>
      <c r="AQ658" t="str">
        <f>_xlfn.TEXTBEFORE(Table17[[#This Row],[rxn]],"-",-1)</f>
        <v>RIBOSUBSYN-RIBOSUB-MRPL16-FROM</v>
      </c>
    </row>
    <row r="659" spans="16:43" ht="17" x14ac:dyDescent="0.25">
      <c r="P659" s="4"/>
      <c r="T659"/>
      <c r="AB659" s="7" t="s">
        <v>11487</v>
      </c>
      <c r="AC659" s="7" t="str">
        <f>_xlfn.TEXTBEFORE(Table815[[#This Row],[raw]]," ")</f>
        <v>ENZLOAD-SUCDq9_m_FWD-SDH1234</v>
      </c>
      <c r="AD659" s="7">
        <f>_xlfn.NUMBERVALUE(_xlfn.TEXTAFTER(Table815[[#This Row],[raw]]," "))</f>
        <v>2.1625880025848499E-7</v>
      </c>
      <c r="AF659" s="1" t="s">
        <v>4137</v>
      </c>
      <c r="AG659" s="1" t="s">
        <v>2778</v>
      </c>
      <c r="AH659" s="9">
        <v>3.62388011E-10</v>
      </c>
      <c r="AI659" s="1" t="e">
        <f>_xlfn.TEXTAFTER(Table916[[#This Row],[type]],"-",-1)</f>
        <v>#N/A</v>
      </c>
      <c r="AJ659" s="1" t="e">
        <f ca="1">_xlfn.TEXTAFTER(_xlfn.TEXTBEFORE(Table916[[#This Row],[type]],"-"&amp;Table916[[#This Row],[rxn-no-enz]]),"RXN-")</f>
        <v>#N/A</v>
      </c>
      <c r="AK659" s="1" t="e">
        <f>_xlfn.TEXTBEFORE(Table916[[#This Row],[type]],"_",-1)</f>
        <v>#N/A</v>
      </c>
      <c r="AN659" t="s">
        <v>4166</v>
      </c>
      <c r="AO659" t="s">
        <v>2778</v>
      </c>
      <c r="AP659" s="3">
        <v>5.1198091299999998E-10</v>
      </c>
      <c r="AQ659" t="str">
        <f>_xlfn.TEXTBEFORE(Table17[[#This Row],[rxn]],"-",-1)</f>
        <v>RIBOSUBSYN-RIBOSUB-MRPL17-FROM</v>
      </c>
    </row>
    <row r="660" spans="16:43" ht="17" x14ac:dyDescent="0.25">
      <c r="P660" s="4"/>
      <c r="T660"/>
      <c r="AB660" s="7" t="s">
        <v>11488</v>
      </c>
      <c r="AC660" s="7" t="str">
        <f>_xlfn.TEXTBEFORE(Table815[[#This Row],[raw]]," ")</f>
        <v>ENZLOAD-SUCFUMt_c_m_FWD-rt4237</v>
      </c>
      <c r="AD660" s="7">
        <f>_xlfn.NUMBERVALUE(_xlfn.TEXTAFTER(Table815[[#This Row],[raw]]," "))</f>
        <v>5.53254077636437E-8</v>
      </c>
      <c r="AF660" s="1" t="s">
        <v>4138</v>
      </c>
      <c r="AG660" s="1" t="s">
        <v>2778</v>
      </c>
      <c r="AH660" s="9">
        <v>3.62388011E-10</v>
      </c>
      <c r="AI660" s="1" t="e">
        <f>_xlfn.TEXTAFTER(Table916[[#This Row],[type]],"-",-1)</f>
        <v>#N/A</v>
      </c>
      <c r="AJ660" s="1" t="e">
        <f ca="1">_xlfn.TEXTAFTER(_xlfn.TEXTBEFORE(Table916[[#This Row],[type]],"-"&amp;Table916[[#This Row],[rxn-no-enz]]),"RXN-")</f>
        <v>#N/A</v>
      </c>
      <c r="AK660" s="1" t="e">
        <f>_xlfn.TEXTBEFORE(Table916[[#This Row],[type]],"_",-1)</f>
        <v>#N/A</v>
      </c>
      <c r="AN660" t="s">
        <v>4167</v>
      </c>
      <c r="AO660" t="s">
        <v>2778</v>
      </c>
      <c r="AP660" s="3">
        <v>5.1198091299999998E-10</v>
      </c>
      <c r="AQ660" t="str">
        <f>_xlfn.TEXTBEFORE(Table17[[#This Row],[rxn]],"-",-1)</f>
        <v>RIBOSUBSYN-RIBOSUB-MRPL19-FROM</v>
      </c>
    </row>
    <row r="661" spans="16:43" ht="17" x14ac:dyDescent="0.25">
      <c r="P661" s="4"/>
      <c r="T661"/>
      <c r="AB661" s="7" t="s">
        <v>11489</v>
      </c>
      <c r="AC661" s="7" t="str">
        <f>_xlfn.TEXTBEFORE(Table815[[#This Row],[raw]]," ")</f>
        <v>ENZLOAD-SUCOAS_m_FWD-LSC12</v>
      </c>
      <c r="AD661" s="7">
        <f>_xlfn.NUMBERVALUE(_xlfn.TEXTAFTER(Table815[[#This Row],[raw]]," "))</f>
        <v>1.43840366883129E-6</v>
      </c>
      <c r="AF661" s="1" t="s">
        <v>4139</v>
      </c>
      <c r="AG661" s="1" t="s">
        <v>2778</v>
      </c>
      <c r="AH661" s="9">
        <v>3.62388011E-10</v>
      </c>
      <c r="AI661" s="1" t="e">
        <f>_xlfn.TEXTAFTER(Table916[[#This Row],[type]],"-",-1)</f>
        <v>#N/A</v>
      </c>
      <c r="AJ661" s="1" t="e">
        <f ca="1">_xlfn.TEXTAFTER(_xlfn.TEXTBEFORE(Table916[[#This Row],[type]],"-"&amp;Table916[[#This Row],[rxn-no-enz]]),"RXN-")</f>
        <v>#N/A</v>
      </c>
      <c r="AK661" s="1" t="e">
        <f>_xlfn.TEXTBEFORE(Table916[[#This Row],[type]],"_",-1)</f>
        <v>#N/A</v>
      </c>
      <c r="AN661" t="s">
        <v>4169</v>
      </c>
      <c r="AO661" t="s">
        <v>2778</v>
      </c>
      <c r="AP661" s="3">
        <v>5.1198091299999998E-10</v>
      </c>
      <c r="AQ661" t="str">
        <f>_xlfn.TEXTBEFORE(Table17[[#This Row],[rxn]],"-",-1)</f>
        <v>RIBOSUBSYN-RIBOSUB-MRPL22-FROM</v>
      </c>
    </row>
    <row r="662" spans="16:43" ht="17" x14ac:dyDescent="0.25">
      <c r="P662" s="4"/>
      <c r="T662"/>
      <c r="AB662" s="7" t="s">
        <v>11490</v>
      </c>
      <c r="AC662" s="7" t="str">
        <f>_xlfn.TEXTBEFORE(Table815[[#This Row],[raw]]," ")</f>
        <v>ENZLOAD-TALA_c_REV-rt1805</v>
      </c>
      <c r="AD662" s="7">
        <f>_xlfn.NUMBERVALUE(_xlfn.TEXTAFTER(Table815[[#This Row],[raw]]," "))</f>
        <v>6.0286637929871901E-6</v>
      </c>
      <c r="AF662" s="1" t="s">
        <v>4140</v>
      </c>
      <c r="AG662" s="1" t="s">
        <v>2778</v>
      </c>
      <c r="AH662" s="9">
        <v>3.62388011E-10</v>
      </c>
      <c r="AI662" s="1" t="e">
        <f>_xlfn.TEXTAFTER(Table916[[#This Row],[type]],"-",-1)</f>
        <v>#N/A</v>
      </c>
      <c r="AJ662" s="1" t="e">
        <f ca="1">_xlfn.TEXTAFTER(_xlfn.TEXTBEFORE(Table916[[#This Row],[type]],"-"&amp;Table916[[#This Row],[rxn-no-enz]]),"RXN-")</f>
        <v>#N/A</v>
      </c>
      <c r="AK662" s="1" t="e">
        <f>_xlfn.TEXTBEFORE(Table916[[#This Row],[type]],"_",-1)</f>
        <v>#N/A</v>
      </c>
      <c r="AN662" t="s">
        <v>4172</v>
      </c>
      <c r="AO662" t="s">
        <v>2778</v>
      </c>
      <c r="AP662" s="3">
        <v>5.1198091299999998E-10</v>
      </c>
      <c r="AQ662" t="str">
        <f>_xlfn.TEXTBEFORE(Table17[[#This Row],[rxn]],"-",-1)</f>
        <v>RIBOSUBSYN-RIBOSUB-MRPL25-FROM</v>
      </c>
    </row>
    <row r="663" spans="16:43" ht="17" x14ac:dyDescent="0.25">
      <c r="P663" s="4"/>
      <c r="T663"/>
      <c r="AB663" s="7" t="s">
        <v>11491</v>
      </c>
      <c r="AC663" s="7" t="str">
        <f>_xlfn.TEXTBEFORE(Table815[[#This Row],[raw]]," ")</f>
        <v>ENZLOAD-THRD_L_m_FWD-rt3541</v>
      </c>
      <c r="AD663" s="7">
        <f>_xlfn.NUMBERVALUE(_xlfn.TEXTAFTER(Table815[[#This Row],[raw]]," "))</f>
        <v>8.32249492756774E-8</v>
      </c>
      <c r="AF663" s="1" t="s">
        <v>4141</v>
      </c>
      <c r="AG663" s="1" t="s">
        <v>2778</v>
      </c>
      <c r="AH663" s="9">
        <v>3.62388011E-10</v>
      </c>
      <c r="AI663" s="1" t="e">
        <f>_xlfn.TEXTAFTER(Table916[[#This Row],[type]],"-",-1)</f>
        <v>#N/A</v>
      </c>
      <c r="AJ663" s="1" t="e">
        <f ca="1">_xlfn.TEXTAFTER(_xlfn.TEXTBEFORE(Table916[[#This Row],[type]],"-"&amp;Table916[[#This Row],[rxn-no-enz]]),"RXN-")</f>
        <v>#N/A</v>
      </c>
      <c r="AK663" s="1" t="e">
        <f>_xlfn.TEXTBEFORE(Table916[[#This Row],[type]],"_",-1)</f>
        <v>#N/A</v>
      </c>
      <c r="AN663" t="s">
        <v>4173</v>
      </c>
      <c r="AO663" t="s">
        <v>2778</v>
      </c>
      <c r="AP663" s="3">
        <v>5.1198091299999998E-10</v>
      </c>
      <c r="AQ663" t="str">
        <f>_xlfn.TEXTBEFORE(Table17[[#This Row],[rxn]],"-",-1)</f>
        <v>RIBOSUBSYN-RIBOSUB-MRPL27-FROM</v>
      </c>
    </row>
    <row r="664" spans="16:43" ht="17" x14ac:dyDescent="0.25">
      <c r="P664" s="4"/>
      <c r="T664"/>
      <c r="AB664" s="7" t="s">
        <v>11492</v>
      </c>
      <c r="AC664" s="7" t="str">
        <f>_xlfn.TEXTBEFORE(Table815[[#This Row],[raw]]," ")</f>
        <v>ENZLOAD-THRS_c_FWD-rt1374</v>
      </c>
      <c r="AD664" s="7">
        <f>_xlfn.NUMBERVALUE(_xlfn.TEXTAFTER(Table815[[#This Row],[raw]]," "))</f>
        <v>3.7969151416138701E-7</v>
      </c>
      <c r="AF664" s="1" t="s">
        <v>4142</v>
      </c>
      <c r="AG664" s="1" t="s">
        <v>2778</v>
      </c>
      <c r="AH664" s="9">
        <v>3.62388011E-10</v>
      </c>
      <c r="AI664" s="1" t="e">
        <f>_xlfn.TEXTAFTER(Table916[[#This Row],[type]],"-",-1)</f>
        <v>#N/A</v>
      </c>
      <c r="AJ664" s="1" t="e">
        <f ca="1">_xlfn.TEXTAFTER(_xlfn.TEXTBEFORE(Table916[[#This Row],[type]],"-"&amp;Table916[[#This Row],[rxn-no-enz]]),"RXN-")</f>
        <v>#N/A</v>
      </c>
      <c r="AK664" s="1" t="e">
        <f>_xlfn.TEXTBEFORE(Table916[[#This Row],[type]],"_",-1)</f>
        <v>#N/A</v>
      </c>
      <c r="AN664" t="s">
        <v>4174</v>
      </c>
      <c r="AO664" t="s">
        <v>2778</v>
      </c>
      <c r="AP664" s="3">
        <v>5.1198091299999998E-10</v>
      </c>
      <c r="AQ664" t="str">
        <f>_xlfn.TEXTBEFORE(Table17[[#This Row],[rxn]],"-",-1)</f>
        <v>RIBOSUBSYN-RIBOSUB-MRPL28-FROM</v>
      </c>
    </row>
    <row r="665" spans="16:43" ht="17" x14ac:dyDescent="0.25">
      <c r="P665" s="4"/>
      <c r="T665"/>
      <c r="AB665" s="7" t="s">
        <v>11493</v>
      </c>
      <c r="AC665" s="7" t="str">
        <f>_xlfn.TEXTBEFORE(Table815[[#This Row],[raw]]," ")</f>
        <v>ENZLOAD-THRTRS_c_FWD-rt7480</v>
      </c>
      <c r="AD665" s="7">
        <f>_xlfn.NUMBERVALUE(_xlfn.TEXTAFTER(Table815[[#This Row],[raw]]," "))</f>
        <v>3.1055084270091899E-7</v>
      </c>
      <c r="AF665" s="1" t="s">
        <v>11516</v>
      </c>
      <c r="AG665" s="1" t="s">
        <v>2778</v>
      </c>
      <c r="AH665" s="9">
        <v>8.0505946499999897E-10</v>
      </c>
      <c r="AI665" s="1" t="e">
        <f>_xlfn.TEXTAFTER(Table916[[#This Row],[type]],"-",-1)</f>
        <v>#N/A</v>
      </c>
      <c r="AJ665" s="1" t="e">
        <f ca="1">_xlfn.TEXTAFTER(_xlfn.TEXTBEFORE(Table916[[#This Row],[type]],"-"&amp;Table916[[#This Row],[rxn-no-enz]]),"RXN-")</f>
        <v>#N/A</v>
      </c>
      <c r="AK665" s="1" t="e">
        <f>_xlfn.TEXTBEFORE(Table916[[#This Row],[type]],"_",-1)</f>
        <v>#N/A</v>
      </c>
      <c r="AN665" t="s">
        <v>4175</v>
      </c>
      <c r="AO665" t="s">
        <v>2778</v>
      </c>
      <c r="AP665" s="3">
        <v>5.1198091299999998E-10</v>
      </c>
      <c r="AQ665" t="str">
        <f>_xlfn.TEXTBEFORE(Table17[[#This Row],[rxn]],"-",-1)</f>
        <v>RIBOSUBSYN-RIBOSUB-MRPL3-FROM</v>
      </c>
    </row>
    <row r="666" spans="16:43" ht="17" x14ac:dyDescent="0.25">
      <c r="P666" s="4"/>
      <c r="T666"/>
      <c r="AB666" s="7" t="s">
        <v>11494</v>
      </c>
      <c r="AC666" s="7" t="str">
        <f>_xlfn.TEXTBEFORE(Table815[[#This Row],[raw]]," ")</f>
        <v>ENZLOAD-TKT1_c_REV-rt7263_c</v>
      </c>
      <c r="AD666" s="7">
        <f>_xlfn.NUMBERVALUE(_xlfn.TEXTAFTER(Table815[[#This Row],[raw]]," "))</f>
        <v>4.2951111167652002E-7</v>
      </c>
      <c r="AF666" s="1" t="s">
        <v>11517</v>
      </c>
      <c r="AG666" s="1" t="s">
        <v>2778</v>
      </c>
      <c r="AH666" s="9">
        <v>4.6560150000000001E-11</v>
      </c>
      <c r="AI666" s="1" t="e">
        <f>_xlfn.TEXTAFTER(Table916[[#This Row],[type]],"-",-1)</f>
        <v>#N/A</v>
      </c>
      <c r="AJ666" s="1" t="e">
        <f ca="1">_xlfn.TEXTAFTER(_xlfn.TEXTBEFORE(Table916[[#This Row],[type]],"-"&amp;Table916[[#This Row],[rxn-no-enz]]),"RXN-")</f>
        <v>#N/A</v>
      </c>
      <c r="AK666" s="1" t="e">
        <f>_xlfn.TEXTBEFORE(Table916[[#This Row],[type]],"_",-1)</f>
        <v>#N/A</v>
      </c>
      <c r="AN666" t="s">
        <v>4176</v>
      </c>
      <c r="AO666" t="s">
        <v>2778</v>
      </c>
      <c r="AP666" s="3">
        <v>5.1198091299999998E-10</v>
      </c>
      <c r="AQ666" t="str">
        <f>_xlfn.TEXTBEFORE(Table17[[#This Row],[rxn]],"-",-1)</f>
        <v>RIBOSUBSYN-RIBOSUB-MRPL31-FROM</v>
      </c>
    </row>
    <row r="667" spans="16:43" ht="17" x14ac:dyDescent="0.25">
      <c r="P667" s="4"/>
      <c r="T667"/>
      <c r="AB667" s="7" t="s">
        <v>11495</v>
      </c>
      <c r="AC667" s="7" t="str">
        <f>_xlfn.TEXTBEFORE(Table815[[#This Row],[raw]]," ")</f>
        <v>ENZLOAD-TKT2_c_REV-rt7263_c</v>
      </c>
      <c r="AD667" s="7">
        <f>_xlfn.NUMBERVALUE(_xlfn.TEXTAFTER(Table815[[#This Row],[raw]]," "))</f>
        <v>4.2951111167652002E-7</v>
      </c>
      <c r="AF667" s="1" t="s">
        <v>4218</v>
      </c>
      <c r="AG667" s="1" t="s">
        <v>2778</v>
      </c>
      <c r="AH667" s="9">
        <v>7.5260653E-10</v>
      </c>
      <c r="AI667" s="1" t="e">
        <f>_xlfn.TEXTAFTER(Table916[[#This Row],[type]],"-",-1)</f>
        <v>#N/A</v>
      </c>
      <c r="AJ667" s="1" t="e">
        <f ca="1">_xlfn.TEXTAFTER(_xlfn.TEXTBEFORE(Table916[[#This Row],[type]],"-"&amp;Table916[[#This Row],[rxn-no-enz]]),"RXN-")</f>
        <v>#N/A</v>
      </c>
      <c r="AK667" s="1" t="e">
        <f>_xlfn.TEXTBEFORE(Table916[[#This Row],[type]],"_",-1)</f>
        <v>#N/A</v>
      </c>
      <c r="AN667" t="s">
        <v>4177</v>
      </c>
      <c r="AO667" t="s">
        <v>2778</v>
      </c>
      <c r="AP667" s="3">
        <v>5.1198091299999998E-10</v>
      </c>
      <c r="AQ667" t="str">
        <f>_xlfn.TEXTBEFORE(Table17[[#This Row],[rxn]],"-",-1)</f>
        <v>RIBOSUBSYN-RIBOSUB-MRPL32-FROM</v>
      </c>
    </row>
    <row r="668" spans="16:43" ht="17" x14ac:dyDescent="0.25">
      <c r="P668" s="4"/>
      <c r="T668"/>
      <c r="AB668" s="7" t="s">
        <v>11496</v>
      </c>
      <c r="AC668" s="7" t="str">
        <f>_xlfn.TEXTBEFORE(Table815[[#This Row],[raw]]," ")</f>
        <v>ENZLOAD-TMDPK_c_FWD-rt8116</v>
      </c>
      <c r="AD668" s="7">
        <f>_xlfn.NUMBERVALUE(_xlfn.TEXTAFTER(Table815[[#This Row],[raw]]," "))</f>
        <v>2.6777311534482699E-9</v>
      </c>
      <c r="AF668" s="1" t="s">
        <v>4219</v>
      </c>
      <c r="AG668" s="1" t="s">
        <v>2778</v>
      </c>
      <c r="AH668" s="9">
        <v>3.8599990699999999E-10</v>
      </c>
      <c r="AI668" s="1" t="e">
        <f>_xlfn.TEXTAFTER(Table916[[#This Row],[type]],"-",-1)</f>
        <v>#N/A</v>
      </c>
      <c r="AJ668" s="1" t="e">
        <f ca="1">_xlfn.TEXTAFTER(_xlfn.TEXTBEFORE(Table916[[#This Row],[type]],"-"&amp;Table916[[#This Row],[rxn-no-enz]]),"RXN-")</f>
        <v>#N/A</v>
      </c>
      <c r="AK668" s="1" t="e">
        <f>_xlfn.TEXTBEFORE(Table916[[#This Row],[type]],"_",-1)</f>
        <v>#N/A</v>
      </c>
      <c r="AN668" t="s">
        <v>4178</v>
      </c>
      <c r="AO668" t="s">
        <v>2778</v>
      </c>
      <c r="AP668" s="3">
        <v>5.1198091299999998E-10</v>
      </c>
      <c r="AQ668" t="str">
        <f>_xlfn.TEXTBEFORE(Table17[[#This Row],[rxn]],"-",-1)</f>
        <v>RIBOSUBSYN-RIBOSUB-MRPL33-FROM</v>
      </c>
    </row>
    <row r="669" spans="16:43" ht="17" x14ac:dyDescent="0.25">
      <c r="P669" s="4"/>
      <c r="T669"/>
      <c r="AB669" s="7" t="s">
        <v>11497</v>
      </c>
      <c r="AC669" s="7" t="str">
        <f>_xlfn.TEXTBEFORE(Table815[[#This Row],[raw]]," ")</f>
        <v>ENZLOAD-TMDS_c_FWD-rt2477</v>
      </c>
      <c r="AD669" s="7">
        <f>_xlfn.NUMBERVALUE(_xlfn.TEXTAFTER(Table815[[#This Row],[raw]]," "))</f>
        <v>2.71821711970285E-7</v>
      </c>
      <c r="AF669" s="1" t="s">
        <v>11518</v>
      </c>
      <c r="AG669" s="1" t="s">
        <v>2778</v>
      </c>
      <c r="AH669" s="9">
        <v>6.2793055300000003E-10</v>
      </c>
      <c r="AI669" s="1" t="e">
        <f>_xlfn.TEXTAFTER(Table916[[#This Row],[type]],"-",-1)</f>
        <v>#N/A</v>
      </c>
      <c r="AJ669" s="1" t="e">
        <f ca="1">_xlfn.TEXTAFTER(_xlfn.TEXTBEFORE(Table916[[#This Row],[type]],"-"&amp;Table916[[#This Row],[rxn-no-enz]]),"RXN-")</f>
        <v>#N/A</v>
      </c>
      <c r="AK669" s="1" t="e">
        <f>_xlfn.TEXTBEFORE(Table916[[#This Row],[type]],"_",-1)</f>
        <v>#N/A</v>
      </c>
      <c r="AN669" t="s">
        <v>4180</v>
      </c>
      <c r="AO669" t="s">
        <v>2778</v>
      </c>
      <c r="AP669" s="3">
        <v>5.1198091299999998E-10</v>
      </c>
      <c r="AQ669" t="str">
        <f>_xlfn.TEXTBEFORE(Table17[[#This Row],[rxn]],"-",-1)</f>
        <v>RIBOSUBSYN-RIBOSUB-MRPL36-FROM</v>
      </c>
    </row>
    <row r="670" spans="16:43" ht="17" x14ac:dyDescent="0.25">
      <c r="P670" s="4"/>
      <c r="T670"/>
      <c r="AB670" s="7" t="s">
        <v>11498</v>
      </c>
      <c r="AC670" s="7" t="str">
        <f>_xlfn.TEXTBEFORE(Table815[[#This Row],[raw]]," ")</f>
        <v>ENZLOAD-TPI_c_FWD-rt0932</v>
      </c>
      <c r="AD670" s="7">
        <f>_xlfn.NUMBERVALUE(_xlfn.TEXTAFTER(Table815[[#This Row],[raw]]," "))</f>
        <v>1.1136235419095501E-6</v>
      </c>
      <c r="AF670" s="1" t="s">
        <v>11519</v>
      </c>
      <c r="AG670" s="1" t="s">
        <v>2778</v>
      </c>
      <c r="AH670" s="9">
        <v>3.8729999999999998E-13</v>
      </c>
      <c r="AI670" s="1" t="e">
        <f>_xlfn.TEXTAFTER(Table916[[#This Row],[type]],"-",-1)</f>
        <v>#N/A</v>
      </c>
      <c r="AJ670" s="1" t="e">
        <f ca="1">_xlfn.TEXTAFTER(_xlfn.TEXTBEFORE(Table916[[#This Row],[type]],"-"&amp;Table916[[#This Row],[rxn-no-enz]]),"RXN-")</f>
        <v>#N/A</v>
      </c>
      <c r="AK670" s="1" t="e">
        <f>_xlfn.TEXTBEFORE(Table916[[#This Row],[type]],"_",-1)</f>
        <v>#N/A</v>
      </c>
      <c r="AN670" t="s">
        <v>4181</v>
      </c>
      <c r="AO670" t="s">
        <v>2778</v>
      </c>
      <c r="AP670" s="3">
        <v>5.1198091299999998E-10</v>
      </c>
      <c r="AQ670" t="str">
        <f>_xlfn.TEXTBEFORE(Table17[[#This Row],[rxn]],"-",-1)</f>
        <v>RIBOSUBSYN-RIBOSUB-MRPL37-FROM</v>
      </c>
    </row>
    <row r="671" spans="16:43" ht="17" x14ac:dyDescent="0.25">
      <c r="P671" s="4"/>
      <c r="T671"/>
      <c r="AB671" s="7" t="s">
        <v>11499</v>
      </c>
      <c r="AC671" s="7" t="str">
        <f>_xlfn.TEXTBEFORE(Table815[[#This Row],[raw]]," ")</f>
        <v>ENZLOAD-TRDR_c_FWD-rt1320</v>
      </c>
      <c r="AD671" s="7">
        <f>_xlfn.NUMBERVALUE(_xlfn.TEXTAFTER(Table815[[#This Row],[raw]]," "))</f>
        <v>3.6855508398055601E-7</v>
      </c>
      <c r="AF671" s="1" t="s">
        <v>11520</v>
      </c>
      <c r="AG671" s="1" t="s">
        <v>2778</v>
      </c>
      <c r="AH671" s="9">
        <v>1.46399444E-10</v>
      </c>
      <c r="AI671" s="1" t="e">
        <f>_xlfn.TEXTAFTER(Table916[[#This Row],[type]],"-",-1)</f>
        <v>#N/A</v>
      </c>
      <c r="AJ671" s="1" t="e">
        <f ca="1">_xlfn.TEXTAFTER(_xlfn.TEXTBEFORE(Table916[[#This Row],[type]],"-"&amp;Table916[[#This Row],[rxn-no-enz]]),"RXN-")</f>
        <v>#N/A</v>
      </c>
      <c r="AK671" s="1" t="e">
        <f>_xlfn.TEXTBEFORE(Table916[[#This Row],[type]],"_",-1)</f>
        <v>#N/A</v>
      </c>
      <c r="AN671" t="s">
        <v>4182</v>
      </c>
      <c r="AO671" t="s">
        <v>2778</v>
      </c>
      <c r="AP671" s="3">
        <v>5.1198091299999998E-10</v>
      </c>
      <c r="AQ671" t="str">
        <f>_xlfn.TEXTBEFORE(Table17[[#This Row],[rxn]],"-",-1)</f>
        <v>RIBOSUBSYN-RIBOSUB-MRPL38-FROM</v>
      </c>
    </row>
    <row r="672" spans="16:43" ht="17" x14ac:dyDescent="0.25">
      <c r="P672" s="4"/>
      <c r="T672"/>
      <c r="AB672" s="7" t="s">
        <v>11500</v>
      </c>
      <c r="AC672" s="7" t="str">
        <f>_xlfn.TEXTBEFORE(Table815[[#This Row],[raw]]," ")</f>
        <v>ENZLOAD-TRPS1_c_FWD-rt0894</v>
      </c>
      <c r="AD672" s="7">
        <f>_xlfn.NUMBERVALUE(_xlfn.TEXTAFTER(Table815[[#This Row],[raw]]," "))</f>
        <v>1.88916368219194E-7</v>
      </c>
      <c r="AF672" s="1" t="s">
        <v>11521</v>
      </c>
      <c r="AG672" s="1" t="s">
        <v>2778</v>
      </c>
      <c r="AH672" s="9">
        <v>1.4841031000000001E-11</v>
      </c>
      <c r="AI672" s="1" t="e">
        <f>_xlfn.TEXTAFTER(Table916[[#This Row],[type]],"-",-1)</f>
        <v>#N/A</v>
      </c>
      <c r="AJ672" s="1" t="e">
        <f ca="1">_xlfn.TEXTAFTER(_xlfn.TEXTBEFORE(Table916[[#This Row],[type]],"-"&amp;Table916[[#This Row],[rxn-no-enz]]),"RXN-")</f>
        <v>#N/A</v>
      </c>
      <c r="AK672" s="1" t="e">
        <f>_xlfn.TEXTBEFORE(Table916[[#This Row],[type]],"_",-1)</f>
        <v>#N/A</v>
      </c>
      <c r="AN672" t="s">
        <v>4185</v>
      </c>
      <c r="AO672" t="s">
        <v>2778</v>
      </c>
      <c r="AP672" s="3">
        <v>5.1198091299999998E-10</v>
      </c>
      <c r="AQ672" t="str">
        <f>_xlfn.TEXTBEFORE(Table17[[#This Row],[rxn]],"-",-1)</f>
        <v>RIBOSUBSYN-RIBOSUB-MRPL40-FROM</v>
      </c>
    </row>
    <row r="673" spans="16:43" ht="17" x14ac:dyDescent="0.25">
      <c r="P673" s="4"/>
      <c r="T673"/>
      <c r="AB673" s="7" t="s">
        <v>11501</v>
      </c>
      <c r="AC673" s="7" t="str">
        <f>_xlfn.TEXTBEFORE(Table815[[#This Row],[raw]]," ")</f>
        <v>ENZLOAD-TRPTRS_c_FWD-rt6341</v>
      </c>
      <c r="AD673" s="7">
        <f>_xlfn.NUMBERVALUE(_xlfn.TEXTAFTER(Table815[[#This Row],[raw]]," "))</f>
        <v>2.64948657333156E-7</v>
      </c>
      <c r="AF673" s="1" t="s">
        <v>4220</v>
      </c>
      <c r="AG673" s="1" t="s">
        <v>2778</v>
      </c>
      <c r="AH673" s="9">
        <v>1.8898719999999998E-12</v>
      </c>
      <c r="AI673" s="1" t="e">
        <f>_xlfn.TEXTAFTER(Table916[[#This Row],[type]],"-",-1)</f>
        <v>#N/A</v>
      </c>
      <c r="AJ673" s="1" t="e">
        <f ca="1">_xlfn.TEXTAFTER(_xlfn.TEXTBEFORE(Table916[[#This Row],[type]],"-"&amp;Table916[[#This Row],[rxn-no-enz]]),"RXN-")</f>
        <v>#N/A</v>
      </c>
      <c r="AK673" s="1" t="e">
        <f>_xlfn.TEXTBEFORE(Table916[[#This Row],[type]],"_",-1)</f>
        <v>#N/A</v>
      </c>
      <c r="AN673" t="s">
        <v>4186</v>
      </c>
      <c r="AO673" t="s">
        <v>2778</v>
      </c>
      <c r="AP673" s="3">
        <v>5.1198091299999998E-10</v>
      </c>
      <c r="AQ673" t="str">
        <f>_xlfn.TEXTBEFORE(Table17[[#This Row],[rxn]],"-",-1)</f>
        <v>RIBOSUBSYN-RIBOSUB-MRPL44-FROM</v>
      </c>
    </row>
    <row r="674" spans="16:43" ht="17" x14ac:dyDescent="0.25">
      <c r="P674" s="4"/>
      <c r="T674"/>
      <c r="AB674" s="7" t="s">
        <v>11502</v>
      </c>
      <c r="AC674" s="7" t="str">
        <f>_xlfn.TEXTBEFORE(Table815[[#This Row],[raw]]," ")</f>
        <v>ENZLOAD-TYRTA_c_FWD-rt7471</v>
      </c>
      <c r="AD674" s="7">
        <f>_xlfn.NUMBERVALUE(_xlfn.TEXTAFTER(Table815[[#This Row],[raw]]," "))</f>
        <v>4.8472054396390299E-8</v>
      </c>
      <c r="AF674" s="1" t="s">
        <v>11522</v>
      </c>
      <c r="AG674" s="1" t="s">
        <v>2778</v>
      </c>
      <c r="AH674" s="9">
        <v>7.1425346999999898E-11</v>
      </c>
      <c r="AI674" s="1" t="e">
        <f>_xlfn.TEXTAFTER(Table916[[#This Row],[type]],"-",-1)</f>
        <v>#N/A</v>
      </c>
      <c r="AJ674" s="1" t="e">
        <f ca="1">_xlfn.TEXTAFTER(_xlfn.TEXTBEFORE(Table916[[#This Row],[type]],"-"&amp;Table916[[#This Row],[rxn-no-enz]]),"RXN-")</f>
        <v>#N/A</v>
      </c>
      <c r="AK674" s="1" t="e">
        <f>_xlfn.TEXTBEFORE(Table916[[#This Row],[type]],"_",-1)</f>
        <v>#N/A</v>
      </c>
      <c r="AN674" t="s">
        <v>4188</v>
      </c>
      <c r="AO674" t="s">
        <v>2778</v>
      </c>
      <c r="AP674" s="3">
        <v>5.1198091299999998E-10</v>
      </c>
      <c r="AQ674" t="str">
        <f>_xlfn.TEXTBEFORE(Table17[[#This Row],[rxn]],"-",-1)</f>
        <v>RIBOSUBSYN-RIBOSUB-MRPL50-FROM</v>
      </c>
    </row>
    <row r="675" spans="16:43" ht="17" x14ac:dyDescent="0.25">
      <c r="P675" s="4"/>
      <c r="T675"/>
      <c r="AB675" s="7" t="s">
        <v>11503</v>
      </c>
      <c r="AC675" s="7" t="str">
        <f>_xlfn.TEXTBEFORE(Table815[[#This Row],[raw]]," ")</f>
        <v>ENZLOAD-TYRTRS_c_FWD-rt8273</v>
      </c>
      <c r="AD675" s="7">
        <f>_xlfn.NUMBERVALUE(_xlfn.TEXTAFTER(Table815[[#This Row],[raw]]," "))</f>
        <v>2.7386928160321201E-7</v>
      </c>
      <c r="AF675" s="1" t="s">
        <v>11523</v>
      </c>
      <c r="AG675" s="1" t="s">
        <v>2778</v>
      </c>
      <c r="AH675" s="9">
        <v>4.3481752599999998E-10</v>
      </c>
      <c r="AI675" s="1" t="e">
        <f>_xlfn.TEXTAFTER(Table916[[#This Row],[type]],"-",-1)</f>
        <v>#N/A</v>
      </c>
      <c r="AJ675" s="1" t="e">
        <f ca="1">_xlfn.TEXTAFTER(_xlfn.TEXTBEFORE(Table916[[#This Row],[type]],"-"&amp;Table916[[#This Row],[rxn-no-enz]]),"RXN-")</f>
        <v>#N/A</v>
      </c>
      <c r="AK675" s="1" t="e">
        <f>_xlfn.TEXTBEFORE(Table916[[#This Row],[type]],"_",-1)</f>
        <v>#N/A</v>
      </c>
      <c r="AN675" t="s">
        <v>4189</v>
      </c>
      <c r="AO675" t="s">
        <v>2778</v>
      </c>
      <c r="AP675" s="3">
        <v>5.1198091299999998E-10</v>
      </c>
      <c r="AQ675" t="str">
        <f>_xlfn.TEXTBEFORE(Table17[[#This Row],[rxn]],"-",-1)</f>
        <v>RIBOSUBSYN-RIBOSUB-MRPL51-FROM</v>
      </c>
    </row>
    <row r="676" spans="16:43" ht="17" x14ac:dyDescent="0.25">
      <c r="P676" s="4"/>
      <c r="T676"/>
      <c r="AB676" s="7" t="s">
        <v>11504</v>
      </c>
      <c r="AC676" s="7" t="str">
        <f>_xlfn.TEXTBEFORE(Table815[[#This Row],[raw]]," ")</f>
        <v>ENZLOAD-UAGDP_c_FWD-rt0711</v>
      </c>
      <c r="AD676" s="7">
        <f>_xlfn.NUMBERVALUE(_xlfn.TEXTAFTER(Table815[[#This Row],[raw]]," "))</f>
        <v>3.1887947813258201E-7</v>
      </c>
      <c r="AF676" s="1" t="s">
        <v>11524</v>
      </c>
      <c r="AG676" s="1" t="s">
        <v>2778</v>
      </c>
      <c r="AH676" s="9">
        <v>1.9383987E-11</v>
      </c>
      <c r="AI676" s="1" t="e">
        <f>_xlfn.TEXTAFTER(Table916[[#This Row],[type]],"-",-1)</f>
        <v>#N/A</v>
      </c>
      <c r="AJ676" s="1" t="e">
        <f ca="1">_xlfn.TEXTAFTER(_xlfn.TEXTBEFORE(Table916[[#This Row],[type]],"-"&amp;Table916[[#This Row],[rxn-no-enz]]),"RXN-")</f>
        <v>#N/A</v>
      </c>
      <c r="AK676" s="1" t="e">
        <f>_xlfn.TEXTBEFORE(Table916[[#This Row],[type]],"_",-1)</f>
        <v>#N/A</v>
      </c>
      <c r="AN676" t="s">
        <v>4190</v>
      </c>
      <c r="AO676" t="s">
        <v>2778</v>
      </c>
      <c r="AP676" s="3">
        <v>5.1198091299999998E-10</v>
      </c>
      <c r="AQ676" t="str">
        <f>_xlfn.TEXTBEFORE(Table17[[#This Row],[rxn]],"-",-1)</f>
        <v>RIBOSUBSYN-RIBOSUB-MRPL6-FROM</v>
      </c>
    </row>
    <row r="677" spans="16:43" ht="17" x14ac:dyDescent="0.25">
      <c r="P677" s="4"/>
      <c r="T677"/>
      <c r="AB677" s="7" t="s">
        <v>11505</v>
      </c>
      <c r="AC677" s="7" t="str">
        <f>_xlfn.TEXTBEFORE(Table815[[#This Row],[raw]]," ")</f>
        <v>ENZLOAD-UMPK_c_FWD-rt4822_c</v>
      </c>
      <c r="AD677" s="7">
        <f>_xlfn.NUMBERVALUE(_xlfn.TEXTAFTER(Table815[[#This Row],[raw]]," "))</f>
        <v>2.5782148222278099E-7</v>
      </c>
      <c r="AF677" s="1" t="s">
        <v>4221</v>
      </c>
      <c r="AG677" s="1" t="s">
        <v>2778</v>
      </c>
      <c r="AH677" s="9">
        <v>1.37720699999999E-10</v>
      </c>
      <c r="AI677" s="1" t="e">
        <f>_xlfn.TEXTAFTER(Table916[[#This Row],[type]],"-",-1)</f>
        <v>#N/A</v>
      </c>
      <c r="AJ677" s="1" t="e">
        <f ca="1">_xlfn.TEXTAFTER(_xlfn.TEXTBEFORE(Table916[[#This Row],[type]],"-"&amp;Table916[[#This Row],[rxn-no-enz]]),"RXN-")</f>
        <v>#N/A</v>
      </c>
      <c r="AK677" s="1" t="e">
        <f>_xlfn.TEXTBEFORE(Table916[[#This Row],[type]],"_",-1)</f>
        <v>#N/A</v>
      </c>
      <c r="AN677" t="s">
        <v>4191</v>
      </c>
      <c r="AO677" t="s">
        <v>2778</v>
      </c>
      <c r="AP677" s="3">
        <v>5.1198091299999998E-10</v>
      </c>
      <c r="AQ677" t="str">
        <f>_xlfn.TEXTBEFORE(Table17[[#This Row],[rxn]],"-",-1)</f>
        <v>RIBOSUBSYN-RIBOSUB-MRPL7-FROM</v>
      </c>
    </row>
    <row r="678" spans="16:43" ht="17" x14ac:dyDescent="0.25">
      <c r="P678" s="4"/>
      <c r="T678"/>
      <c r="AB678" s="7" t="s">
        <v>11506</v>
      </c>
      <c r="AC678" s="7" t="str">
        <f>_xlfn.TEXTBEFORE(Table815[[#This Row],[raw]]," ")</f>
        <v>ENZLOAD-UNK3_c_FWD-rt6242_c</v>
      </c>
      <c r="AD678" s="7">
        <f>_xlfn.NUMBERVALUE(_xlfn.TEXTAFTER(Table815[[#This Row],[raw]]," "))</f>
        <v>3.9255297613862499E-7</v>
      </c>
      <c r="AF678" s="1" t="s">
        <v>11525</v>
      </c>
      <c r="AG678" s="1" t="s">
        <v>2778</v>
      </c>
      <c r="AH678" s="9">
        <v>3.6209464999999998E-11</v>
      </c>
      <c r="AI678" s="1" t="e">
        <f>_xlfn.TEXTAFTER(Table916[[#This Row],[type]],"-",-1)</f>
        <v>#N/A</v>
      </c>
      <c r="AJ678" s="1" t="e">
        <f ca="1">_xlfn.TEXTAFTER(_xlfn.TEXTBEFORE(Table916[[#This Row],[type]],"-"&amp;Table916[[#This Row],[rxn-no-enz]]),"RXN-")</f>
        <v>#N/A</v>
      </c>
      <c r="AK678" s="1" t="e">
        <f>_xlfn.TEXTBEFORE(Table916[[#This Row],[type]],"_",-1)</f>
        <v>#N/A</v>
      </c>
      <c r="AN678" t="s">
        <v>4192</v>
      </c>
      <c r="AO678" t="s">
        <v>2778</v>
      </c>
      <c r="AP678" s="3">
        <v>5.1198091299999998E-10</v>
      </c>
      <c r="AQ678" t="str">
        <f>_xlfn.TEXTBEFORE(Table17[[#This Row],[rxn]],"-",-1)</f>
        <v>RIBOSUBSYN-RIBOSUB-MRPL9-FROM</v>
      </c>
    </row>
    <row r="679" spans="16:43" ht="17" x14ac:dyDescent="0.25">
      <c r="P679" s="4"/>
      <c r="T679"/>
      <c r="AB679" s="7" t="s">
        <v>11507</v>
      </c>
      <c r="AC679" s="7" t="str">
        <f>_xlfn.TEXTBEFORE(Table815[[#This Row],[raw]]," ")</f>
        <v>ENZLOAD-UPP3MT_2_c_FWD-rt2682</v>
      </c>
      <c r="AD679" s="7">
        <f>_xlfn.NUMBERVALUE(_xlfn.TEXTAFTER(Table815[[#This Row],[raw]]," "))</f>
        <v>2.0412643958474601E-8</v>
      </c>
      <c r="AF679" s="1" t="s">
        <v>11526</v>
      </c>
      <c r="AG679" s="1" t="s">
        <v>2778</v>
      </c>
      <c r="AH679" s="9">
        <v>3.0368592000000002E-11</v>
      </c>
      <c r="AI679" s="1" t="e">
        <f>_xlfn.TEXTAFTER(Table916[[#This Row],[type]],"-",-1)</f>
        <v>#N/A</v>
      </c>
      <c r="AJ679" s="1" t="e">
        <f ca="1">_xlfn.TEXTAFTER(_xlfn.TEXTBEFORE(Table916[[#This Row],[type]],"-"&amp;Table916[[#This Row],[rxn-no-enz]]),"RXN-")</f>
        <v>#N/A</v>
      </c>
      <c r="AK679" s="1" t="e">
        <f>_xlfn.TEXTBEFORE(Table916[[#This Row],[type]],"_",-1)</f>
        <v>#N/A</v>
      </c>
      <c r="AN679" t="s">
        <v>4193</v>
      </c>
      <c r="AO679" t="s">
        <v>2778</v>
      </c>
      <c r="AP679" s="3">
        <v>5.1198091299999998E-10</v>
      </c>
      <c r="AQ679" t="str">
        <f>_xlfn.TEXTBEFORE(Table17[[#This Row],[rxn]],"-",-1)</f>
        <v>RIBOSUBSYN-RIBOSUB-MRPS16-FROM</v>
      </c>
    </row>
    <row r="680" spans="16:43" ht="17" x14ac:dyDescent="0.25">
      <c r="P680" s="4"/>
      <c r="T680"/>
      <c r="AB680" s="7" t="s">
        <v>11508</v>
      </c>
      <c r="AC680" s="7" t="str">
        <f>_xlfn.TEXTBEFORE(Table815[[#This Row],[raw]]," ")</f>
        <v>ENZLOAD-UPP3S_c_FWD-rt2147</v>
      </c>
      <c r="AD680" s="7">
        <f>_xlfn.NUMBERVALUE(_xlfn.TEXTAFTER(Table815[[#This Row],[raw]]," "))</f>
        <v>0</v>
      </c>
      <c r="AF680" s="1" t="s">
        <v>11527</v>
      </c>
      <c r="AG680" s="1" t="s">
        <v>2778</v>
      </c>
      <c r="AH680" s="9">
        <v>6.4369566000000001E-11</v>
      </c>
      <c r="AI680" s="1" t="e">
        <f>_xlfn.TEXTAFTER(Table916[[#This Row],[type]],"-",-1)</f>
        <v>#N/A</v>
      </c>
      <c r="AJ680" s="1" t="e">
        <f ca="1">_xlfn.TEXTAFTER(_xlfn.TEXTBEFORE(Table916[[#This Row],[type]],"-"&amp;Table916[[#This Row],[rxn-no-enz]]),"RXN-")</f>
        <v>#N/A</v>
      </c>
      <c r="AK680" s="1" t="e">
        <f>_xlfn.TEXTBEFORE(Table916[[#This Row],[type]],"_",-1)</f>
        <v>#N/A</v>
      </c>
      <c r="AN680" t="s">
        <v>4194</v>
      </c>
      <c r="AO680" t="s">
        <v>2778</v>
      </c>
      <c r="AP680" s="3">
        <v>5.1198091299999998E-10</v>
      </c>
      <c r="AQ680" t="str">
        <f>_xlfn.TEXTBEFORE(Table17[[#This Row],[rxn]],"-",-1)</f>
        <v>RIBOSUBSYN-RIBOSUB-MRPS17-FROM</v>
      </c>
    </row>
    <row r="681" spans="16:43" ht="17" x14ac:dyDescent="0.25">
      <c r="P681" s="4"/>
      <c r="T681"/>
      <c r="AB681" s="7" t="s">
        <v>11509</v>
      </c>
      <c r="AC681" s="7" t="str">
        <f>_xlfn.TEXTBEFORE(Table815[[#This Row],[raw]]," ")</f>
        <v>ENZLOAD-UPPDC1_c_FWD-rt5811</v>
      </c>
      <c r="AD681" s="7">
        <f>_xlfn.NUMBERVALUE(_xlfn.TEXTAFTER(Table815[[#This Row],[raw]]," "))</f>
        <v>3.4618578695572602E-8</v>
      </c>
      <c r="AF681" s="1" t="s">
        <v>11528</v>
      </c>
      <c r="AG681" s="1" t="s">
        <v>2778</v>
      </c>
      <c r="AH681" s="9">
        <v>2.7725781999999999E-11</v>
      </c>
      <c r="AI681" s="1" t="e">
        <f>_xlfn.TEXTAFTER(Table916[[#This Row],[type]],"-",-1)</f>
        <v>#N/A</v>
      </c>
      <c r="AJ681" s="1" t="e">
        <f ca="1">_xlfn.TEXTAFTER(_xlfn.TEXTBEFORE(Table916[[#This Row],[type]],"-"&amp;Table916[[#This Row],[rxn-no-enz]]),"RXN-")</f>
        <v>#N/A</v>
      </c>
      <c r="AK681" s="1" t="e">
        <f>_xlfn.TEXTBEFORE(Table916[[#This Row],[type]],"_",-1)</f>
        <v>#N/A</v>
      </c>
      <c r="AN681" t="s">
        <v>4195</v>
      </c>
      <c r="AO681" t="s">
        <v>2778</v>
      </c>
      <c r="AP681" s="3">
        <v>5.1198091299999998E-10</v>
      </c>
      <c r="AQ681" t="str">
        <f>_xlfn.TEXTBEFORE(Table17[[#This Row],[rxn]],"-",-1)</f>
        <v>RIBOSUBSYN-RIBOSUB-MRPS18-FROM</v>
      </c>
    </row>
    <row r="682" spans="16:43" ht="17" x14ac:dyDescent="0.25">
      <c r="P682" s="4"/>
      <c r="T682"/>
      <c r="AB682" s="7" t="s">
        <v>11510</v>
      </c>
      <c r="AC682" s="7" t="str">
        <f>_xlfn.TEXTBEFORE(Table815[[#This Row],[raw]]," ")</f>
        <v>ENZLOAD-VALTA_c_FWD-rt5646</v>
      </c>
      <c r="AD682" s="7">
        <f>_xlfn.NUMBERVALUE(_xlfn.TEXTAFTER(Table815[[#This Row],[raw]]," "))</f>
        <v>0</v>
      </c>
      <c r="AF682" s="1" t="s">
        <v>4222</v>
      </c>
      <c r="AG682" s="1" t="s">
        <v>2778</v>
      </c>
      <c r="AH682" s="9">
        <v>3.008491E-12</v>
      </c>
      <c r="AI682" s="1" t="e">
        <f>_xlfn.TEXTAFTER(Table916[[#This Row],[type]],"-",-1)</f>
        <v>#N/A</v>
      </c>
      <c r="AJ682" s="1" t="e">
        <f ca="1">_xlfn.TEXTAFTER(_xlfn.TEXTBEFORE(Table916[[#This Row],[type]],"-"&amp;Table916[[#This Row],[rxn-no-enz]]),"RXN-")</f>
        <v>#N/A</v>
      </c>
      <c r="AK682" s="1" t="e">
        <f>_xlfn.TEXTBEFORE(Table916[[#This Row],[type]],"_",-1)</f>
        <v>#N/A</v>
      </c>
      <c r="AN682" t="s">
        <v>4196</v>
      </c>
      <c r="AO682" t="s">
        <v>2778</v>
      </c>
      <c r="AP682" s="3">
        <v>5.1198091299999998E-10</v>
      </c>
      <c r="AQ682" t="str">
        <f>_xlfn.TEXTBEFORE(Table17[[#This Row],[rxn]],"-",-1)</f>
        <v>RIBOSUBSYN-RIBOSUB-MRPS28-FROM</v>
      </c>
    </row>
    <row r="683" spans="16:43" ht="17" x14ac:dyDescent="0.25">
      <c r="P683" s="4"/>
      <c r="T683"/>
      <c r="AB683" s="7" t="s">
        <v>11511</v>
      </c>
      <c r="AC683" s="7" t="str">
        <f>_xlfn.TEXTBEFORE(Table815[[#This Row],[raw]]," ")</f>
        <v>ENZLOAD-VALTRS_c_FWD-rt8160_c</v>
      </c>
      <c r="AD683" s="7">
        <f>_xlfn.NUMBERVALUE(_xlfn.TEXTAFTER(Table815[[#This Row],[raw]]," "))</f>
        <v>2.48500568583235E-7</v>
      </c>
      <c r="AF683" s="1" t="s">
        <v>11529</v>
      </c>
      <c r="AG683" s="1" t="s">
        <v>2778</v>
      </c>
      <c r="AH683" s="9">
        <v>2.4043230699999998E-10</v>
      </c>
      <c r="AI683" s="1" t="e">
        <f>_xlfn.TEXTAFTER(Table916[[#This Row],[type]],"-",-1)</f>
        <v>#N/A</v>
      </c>
      <c r="AJ683" s="1" t="e">
        <f ca="1">_xlfn.TEXTAFTER(_xlfn.TEXTBEFORE(Table916[[#This Row],[type]],"-"&amp;Table916[[#This Row],[rxn-no-enz]]),"RXN-")</f>
        <v>#N/A</v>
      </c>
      <c r="AK683" s="1" t="e">
        <f>_xlfn.TEXTBEFORE(Table916[[#This Row],[type]],"_",-1)</f>
        <v>#N/A</v>
      </c>
      <c r="AN683" t="s">
        <v>4197</v>
      </c>
      <c r="AO683" t="s">
        <v>2778</v>
      </c>
      <c r="AP683" s="3">
        <v>5.1198091299999998E-10</v>
      </c>
      <c r="AQ683" t="str">
        <f>_xlfn.TEXTBEFORE(Table17[[#This Row],[rxn]],"-",-1)</f>
        <v>RIBOSUBSYN-RIBOSUB-MRPS35-FROM</v>
      </c>
    </row>
    <row r="684" spans="16:43" ht="17" x14ac:dyDescent="0.25">
      <c r="P684" s="4"/>
      <c r="T684"/>
      <c r="AF684" s="1" t="s">
        <v>11530</v>
      </c>
      <c r="AG684" s="1" t="s">
        <v>2778</v>
      </c>
      <c r="AH684" s="9">
        <v>1.7694287199999999E-10</v>
      </c>
      <c r="AI684" s="1" t="e">
        <f>_xlfn.TEXTAFTER(Table916[[#This Row],[type]],"-",-1)</f>
        <v>#N/A</v>
      </c>
      <c r="AJ684" s="1" t="e">
        <f ca="1">_xlfn.TEXTAFTER(_xlfn.TEXTBEFORE(Table916[[#This Row],[type]],"-"&amp;Table916[[#This Row],[rxn-no-enz]]),"RXN-")</f>
        <v>#N/A</v>
      </c>
      <c r="AK684" s="1" t="e">
        <f>_xlfn.TEXTBEFORE(Table916[[#This Row],[type]],"_",-1)</f>
        <v>#N/A</v>
      </c>
      <c r="AN684" t="s">
        <v>4198</v>
      </c>
      <c r="AO684" t="s">
        <v>2778</v>
      </c>
      <c r="AP684" s="3">
        <v>5.1198091299999998E-10</v>
      </c>
      <c r="AQ684" t="str">
        <f>_xlfn.TEXTBEFORE(Table17[[#This Row],[rxn]],"-",-1)</f>
        <v>RIBOSUBSYN-RIBOSUB-MRPS5-FROM</v>
      </c>
    </row>
    <row r="685" spans="16:43" ht="17" x14ac:dyDescent="0.25">
      <c r="P685" s="4"/>
      <c r="T685"/>
      <c r="AF685" s="1" t="s">
        <v>11531</v>
      </c>
      <c r="AG685" s="1" t="s">
        <v>2778</v>
      </c>
      <c r="AH685" s="9">
        <v>1.28795921E-10</v>
      </c>
      <c r="AI685" s="1" t="e">
        <f>_xlfn.TEXTAFTER(Table916[[#This Row],[type]],"-",-1)</f>
        <v>#N/A</v>
      </c>
      <c r="AJ685" s="1" t="e">
        <f ca="1">_xlfn.TEXTAFTER(_xlfn.TEXTBEFORE(Table916[[#This Row],[type]],"-"&amp;Table916[[#This Row],[rxn-no-enz]]),"RXN-")</f>
        <v>#N/A</v>
      </c>
      <c r="AK685" s="1" t="e">
        <f>_xlfn.TEXTBEFORE(Table916[[#This Row],[type]],"_",-1)</f>
        <v>#N/A</v>
      </c>
      <c r="AN685" t="s">
        <v>4199</v>
      </c>
      <c r="AO685" t="s">
        <v>2778</v>
      </c>
      <c r="AP685" s="3">
        <v>5.1198091299999998E-10</v>
      </c>
      <c r="AQ685" t="str">
        <f>_xlfn.TEXTBEFORE(Table17[[#This Row],[rxn]],"-",-1)</f>
        <v>RIBOSUBSYN-RIBOSUB-MRPS8-FROM</v>
      </c>
    </row>
    <row r="686" spans="16:43" ht="17" x14ac:dyDescent="0.25">
      <c r="P686" s="4"/>
      <c r="T686"/>
      <c r="AF686" s="1" t="s">
        <v>4224</v>
      </c>
      <c r="AG686" s="1" t="s">
        <v>2778</v>
      </c>
      <c r="AH686" s="9">
        <v>1.24470696E-10</v>
      </c>
      <c r="AI686" s="1" t="e">
        <f>_xlfn.TEXTAFTER(Table916[[#This Row],[type]],"-",-1)</f>
        <v>#N/A</v>
      </c>
      <c r="AJ686" s="1" t="e">
        <f ca="1">_xlfn.TEXTAFTER(_xlfn.TEXTBEFORE(Table916[[#This Row],[type]],"-"&amp;Table916[[#This Row],[rxn-no-enz]]),"RXN-")</f>
        <v>#N/A</v>
      </c>
      <c r="AK686" s="1" t="e">
        <f>_xlfn.TEXTBEFORE(Table916[[#This Row],[type]],"_",-1)</f>
        <v>#N/A</v>
      </c>
      <c r="AN686" t="s">
        <v>4200</v>
      </c>
      <c r="AO686" t="s">
        <v>2778</v>
      </c>
      <c r="AP686" s="3">
        <v>5.1198091299999998E-10</v>
      </c>
      <c r="AQ686" t="str">
        <f>_xlfn.TEXTBEFORE(Table17[[#This Row],[rxn]],"-",-1)</f>
        <v>RIBOSUBSYN-RIBOSUB-MRPS9-FROM</v>
      </c>
    </row>
    <row r="687" spans="16:43" ht="17" x14ac:dyDescent="0.25">
      <c r="P687" s="4"/>
      <c r="T687"/>
      <c r="AF687" s="1" t="s">
        <v>11532</v>
      </c>
      <c r="AG687" s="1" t="s">
        <v>2778</v>
      </c>
      <c r="AH687" s="9">
        <v>1.2299572099999999E-10</v>
      </c>
      <c r="AI687" s="1" t="e">
        <f>_xlfn.TEXTAFTER(Table916[[#This Row],[type]],"-",-1)</f>
        <v>#N/A</v>
      </c>
      <c r="AJ687" s="1" t="e">
        <f ca="1">_xlfn.TEXTAFTER(_xlfn.TEXTBEFORE(Table916[[#This Row],[type]],"-"&amp;Table916[[#This Row],[rxn-no-enz]]),"RXN-")</f>
        <v>#N/A</v>
      </c>
      <c r="AK687" s="1" t="e">
        <f>_xlfn.TEXTBEFORE(Table916[[#This Row],[type]],"_",-1)</f>
        <v>#N/A</v>
      </c>
      <c r="AN687" t="s">
        <v>4201</v>
      </c>
      <c r="AO687" t="s">
        <v>2778</v>
      </c>
      <c r="AP687" s="3">
        <v>5.1198091299999998E-10</v>
      </c>
      <c r="AQ687" t="str">
        <f>_xlfn.TEXTBEFORE(Table17[[#This Row],[rxn]],"-",-1)</f>
        <v>RIBOSUBSYN-RIBOSUB-MRX14-FROM</v>
      </c>
    </row>
    <row r="688" spans="16:43" ht="17" x14ac:dyDescent="0.25">
      <c r="P688" s="4"/>
      <c r="T688"/>
      <c r="AF688" s="1" t="s">
        <v>11533</v>
      </c>
      <c r="AG688" s="1" t="s">
        <v>2778</v>
      </c>
      <c r="AH688" s="9">
        <v>1.1633546E-11</v>
      </c>
      <c r="AI688" s="1" t="e">
        <f>_xlfn.TEXTAFTER(Table916[[#This Row],[type]],"-",-1)</f>
        <v>#N/A</v>
      </c>
      <c r="AJ688" s="1" t="e">
        <f ca="1">_xlfn.TEXTAFTER(_xlfn.TEXTBEFORE(Table916[[#This Row],[type]],"-"&amp;Table916[[#This Row],[rxn-no-enz]]),"RXN-")</f>
        <v>#N/A</v>
      </c>
      <c r="AK688" s="1" t="e">
        <f>_xlfn.TEXTBEFORE(Table916[[#This Row],[type]],"_",-1)</f>
        <v>#N/A</v>
      </c>
      <c r="AN688" t="s">
        <v>4202</v>
      </c>
      <c r="AO688" t="s">
        <v>2778</v>
      </c>
      <c r="AP688" s="3">
        <v>5.1198091299999998E-10</v>
      </c>
      <c r="AQ688" t="str">
        <f>_xlfn.TEXTBEFORE(Table17[[#This Row],[rxn]],"-",-1)</f>
        <v>RIBOSUBSYN-RIBOSUB-NAM9-FROM</v>
      </c>
    </row>
    <row r="689" spans="16:43" ht="17" x14ac:dyDescent="0.25">
      <c r="P689" s="4"/>
      <c r="T689"/>
      <c r="AF689" s="1" t="s">
        <v>11534</v>
      </c>
      <c r="AG689" s="1" t="s">
        <v>2778</v>
      </c>
      <c r="AH689" s="9">
        <v>1.07159879999999E-11</v>
      </c>
      <c r="AI689" s="1" t="e">
        <f>_xlfn.TEXTAFTER(Table916[[#This Row],[type]],"-",-1)</f>
        <v>#N/A</v>
      </c>
      <c r="AJ689" s="1" t="e">
        <f ca="1">_xlfn.TEXTAFTER(_xlfn.TEXTBEFORE(Table916[[#This Row],[type]],"-"&amp;Table916[[#This Row],[rxn-no-enz]]),"RXN-")</f>
        <v>#N/A</v>
      </c>
      <c r="AK689" s="1" t="e">
        <f>_xlfn.TEXTBEFORE(Table916[[#This Row],[type]],"_",-1)</f>
        <v>#N/A</v>
      </c>
      <c r="AN689" t="s">
        <v>4203</v>
      </c>
      <c r="AO689" t="s">
        <v>2778</v>
      </c>
      <c r="AP689" s="3">
        <v>5.1198091299999998E-10</v>
      </c>
      <c r="AQ689" t="str">
        <f>_xlfn.TEXTBEFORE(Table17[[#This Row],[rxn]],"-",-1)</f>
        <v>RIBOSUBSYN-RIBOSUB-PET123-FROM</v>
      </c>
    </row>
    <row r="690" spans="16:43" ht="17" x14ac:dyDescent="0.25">
      <c r="P690" s="4"/>
      <c r="T690"/>
      <c r="AF690" s="1" t="s">
        <v>4225</v>
      </c>
      <c r="AG690" s="1" t="s">
        <v>2778</v>
      </c>
      <c r="AH690" s="9">
        <v>1.2481399499999999E-10</v>
      </c>
      <c r="AI690" s="1" t="e">
        <f>_xlfn.TEXTAFTER(Table916[[#This Row],[type]],"-",-1)</f>
        <v>#N/A</v>
      </c>
      <c r="AJ690" s="1" t="e">
        <f ca="1">_xlfn.TEXTAFTER(_xlfn.TEXTBEFORE(Table916[[#This Row],[type]],"-"&amp;Table916[[#This Row],[rxn-no-enz]]),"RXN-")</f>
        <v>#N/A</v>
      </c>
      <c r="AK690" s="1" t="e">
        <f>_xlfn.TEXTBEFORE(Table916[[#This Row],[type]],"_",-1)</f>
        <v>#N/A</v>
      </c>
      <c r="AN690" t="s">
        <v>4204</v>
      </c>
      <c r="AO690" t="s">
        <v>2778</v>
      </c>
      <c r="AP690" s="3">
        <v>5.1198091299999998E-10</v>
      </c>
      <c r="AQ690" t="str">
        <f>_xlfn.TEXTBEFORE(Table17[[#This Row],[rxn]],"-",-1)</f>
        <v>RIBOSUBSYN-RIBOSUB-RML2-FROM</v>
      </c>
    </row>
    <row r="691" spans="16:43" ht="17" x14ac:dyDescent="0.25">
      <c r="P691" s="4"/>
      <c r="T691"/>
      <c r="AF691" s="1" t="s">
        <v>4227</v>
      </c>
      <c r="AG691" s="1" t="s">
        <v>2778</v>
      </c>
      <c r="AH691" s="9">
        <v>4.4064682300000001E-10</v>
      </c>
      <c r="AI691" s="1" t="e">
        <f>_xlfn.TEXTAFTER(Table916[[#This Row],[type]],"-",-1)</f>
        <v>#N/A</v>
      </c>
      <c r="AJ691" s="1" t="e">
        <f ca="1">_xlfn.TEXTAFTER(_xlfn.TEXTBEFORE(Table916[[#This Row],[type]],"-"&amp;Table916[[#This Row],[rxn-no-enz]]),"RXN-")</f>
        <v>#N/A</v>
      </c>
      <c r="AK691" s="1" t="e">
        <f>_xlfn.TEXTBEFORE(Table916[[#This Row],[type]],"_",-1)</f>
        <v>#N/A</v>
      </c>
      <c r="AN691" t="s">
        <v>4206</v>
      </c>
      <c r="AO691" t="s">
        <v>2778</v>
      </c>
      <c r="AP691" s="3">
        <v>5.1198091299999998E-10</v>
      </c>
      <c r="AQ691" t="str">
        <f>_xlfn.TEXTBEFORE(Table17[[#This Row],[rxn]],"-",-1)</f>
        <v>RIBOSUBSYN-RIBOSUB-RSM18-FROM</v>
      </c>
    </row>
    <row r="692" spans="16:43" ht="17" x14ac:dyDescent="0.25">
      <c r="P692" s="4"/>
      <c r="T692"/>
      <c r="AF692" s="1" t="s">
        <v>11535</v>
      </c>
      <c r="AG692" s="1" t="s">
        <v>2778</v>
      </c>
      <c r="AH692" s="9">
        <v>2.331708E-12</v>
      </c>
      <c r="AI692" s="1" t="e">
        <f>_xlfn.TEXTAFTER(Table916[[#This Row],[type]],"-",-1)</f>
        <v>#N/A</v>
      </c>
      <c r="AJ692" s="1" t="e">
        <f ca="1">_xlfn.TEXTAFTER(_xlfn.TEXTBEFORE(Table916[[#This Row],[type]],"-"&amp;Table916[[#This Row],[rxn-no-enz]]),"RXN-")</f>
        <v>#N/A</v>
      </c>
      <c r="AK692" s="1" t="e">
        <f>_xlfn.TEXTBEFORE(Table916[[#This Row],[type]],"_",-1)</f>
        <v>#N/A</v>
      </c>
      <c r="AN692" t="s">
        <v>4207</v>
      </c>
      <c r="AO692" t="s">
        <v>2778</v>
      </c>
      <c r="AP692" s="3">
        <v>5.1198091299999998E-10</v>
      </c>
      <c r="AQ692" t="str">
        <f>_xlfn.TEXTBEFORE(Table17[[#This Row],[rxn]],"-",-1)</f>
        <v>RIBOSUBSYN-RIBOSUB-RSM23-FROM</v>
      </c>
    </row>
    <row r="693" spans="16:43" ht="17" x14ac:dyDescent="0.25">
      <c r="P693" s="4"/>
      <c r="T693"/>
      <c r="AF693" s="1" t="s">
        <v>11536</v>
      </c>
      <c r="AG693" s="1" t="s">
        <v>2778</v>
      </c>
      <c r="AH693" s="9">
        <v>2.218419E-12</v>
      </c>
      <c r="AI693" s="1" t="e">
        <f>_xlfn.TEXTAFTER(Table916[[#This Row],[type]],"-",-1)</f>
        <v>#N/A</v>
      </c>
      <c r="AJ693" s="1" t="e">
        <f ca="1">_xlfn.TEXTAFTER(_xlfn.TEXTBEFORE(Table916[[#This Row],[type]],"-"&amp;Table916[[#This Row],[rxn-no-enz]]),"RXN-")</f>
        <v>#N/A</v>
      </c>
      <c r="AK693" s="1" t="e">
        <f>_xlfn.TEXTBEFORE(Table916[[#This Row],[type]],"_",-1)</f>
        <v>#N/A</v>
      </c>
      <c r="AN693" t="s">
        <v>4208</v>
      </c>
      <c r="AO693" t="s">
        <v>2778</v>
      </c>
      <c r="AP693" s="3">
        <v>5.1198091299999998E-10</v>
      </c>
      <c r="AQ693" t="str">
        <f>_xlfn.TEXTBEFORE(Table17[[#This Row],[rxn]],"-",-1)</f>
        <v>RIBOSUBSYN-RIBOSUB-RSM24-FROM</v>
      </c>
    </row>
    <row r="694" spans="16:43" ht="17" x14ac:dyDescent="0.25">
      <c r="P694" s="4"/>
      <c r="T694"/>
      <c r="AF694" s="1" t="s">
        <v>11537</v>
      </c>
      <c r="AG694" s="1" t="s">
        <v>2778</v>
      </c>
      <c r="AH694" s="9">
        <v>2.6314893999999999E-11</v>
      </c>
      <c r="AI694" s="1" t="e">
        <f>_xlfn.TEXTAFTER(Table916[[#This Row],[type]],"-",-1)</f>
        <v>#N/A</v>
      </c>
      <c r="AJ694" s="1" t="e">
        <f ca="1">_xlfn.TEXTAFTER(_xlfn.TEXTBEFORE(Table916[[#This Row],[type]],"-"&amp;Table916[[#This Row],[rxn-no-enz]]),"RXN-")</f>
        <v>#N/A</v>
      </c>
      <c r="AK694" s="1" t="e">
        <f>_xlfn.TEXTBEFORE(Table916[[#This Row],[type]],"_",-1)</f>
        <v>#N/A</v>
      </c>
      <c r="AN694" t="s">
        <v>4209</v>
      </c>
      <c r="AO694" t="s">
        <v>2778</v>
      </c>
      <c r="AP694" s="3">
        <v>5.1198091299999998E-10</v>
      </c>
      <c r="AQ694" t="str">
        <f>_xlfn.TEXTBEFORE(Table17[[#This Row],[rxn]],"-",-1)</f>
        <v>RIBOSUBSYN-RIBOSUB-RSM26-FROM</v>
      </c>
    </row>
    <row r="695" spans="16:43" ht="17" x14ac:dyDescent="0.25">
      <c r="P695" s="4"/>
      <c r="T695"/>
      <c r="AF695" s="1" t="s">
        <v>11538</v>
      </c>
      <c r="AG695" s="1" t="s">
        <v>2778</v>
      </c>
      <c r="AH695" s="9">
        <v>1.7539673999999901E-11</v>
      </c>
      <c r="AI695" s="1" t="e">
        <f>_xlfn.TEXTAFTER(Table916[[#This Row],[type]],"-",-1)</f>
        <v>#N/A</v>
      </c>
      <c r="AJ695" s="1" t="e">
        <f ca="1">_xlfn.TEXTAFTER(_xlfn.TEXTBEFORE(Table916[[#This Row],[type]],"-"&amp;Table916[[#This Row],[rxn-no-enz]]),"RXN-")</f>
        <v>#N/A</v>
      </c>
      <c r="AK695" s="1" t="e">
        <f>_xlfn.TEXTBEFORE(Table916[[#This Row],[type]],"_",-1)</f>
        <v>#N/A</v>
      </c>
      <c r="AN695" t="s">
        <v>4210</v>
      </c>
      <c r="AO695" t="s">
        <v>2778</v>
      </c>
      <c r="AP695" s="3">
        <v>5.1198091299999998E-10</v>
      </c>
      <c r="AQ695" t="str">
        <f>_xlfn.TEXTBEFORE(Table17[[#This Row],[rxn]],"-",-1)</f>
        <v>RIBOSUBSYN-RIBOSUB-RSM27-FROM</v>
      </c>
    </row>
    <row r="696" spans="16:43" ht="17" x14ac:dyDescent="0.25">
      <c r="P696" s="4"/>
      <c r="T696"/>
      <c r="AF696" s="1" t="s">
        <v>4228</v>
      </c>
      <c r="AG696" s="1" t="s">
        <v>2778</v>
      </c>
      <c r="AH696" s="9">
        <v>5.74921182999999E-10</v>
      </c>
      <c r="AI696" s="1" t="e">
        <f>_xlfn.TEXTAFTER(Table916[[#This Row],[type]],"-",-1)</f>
        <v>#N/A</v>
      </c>
      <c r="AJ696" s="1" t="e">
        <f ca="1">_xlfn.TEXTAFTER(_xlfn.TEXTBEFORE(Table916[[#This Row],[type]],"-"&amp;Table916[[#This Row],[rxn-no-enz]]),"RXN-")</f>
        <v>#N/A</v>
      </c>
      <c r="AK696" s="1" t="e">
        <f>_xlfn.TEXTBEFORE(Table916[[#This Row],[type]],"_",-1)</f>
        <v>#N/A</v>
      </c>
      <c r="AN696" t="s">
        <v>4211</v>
      </c>
      <c r="AO696" t="s">
        <v>2778</v>
      </c>
      <c r="AP696" s="3">
        <v>5.1198091299999998E-10</v>
      </c>
      <c r="AQ696" t="str">
        <f>_xlfn.TEXTBEFORE(Table17[[#This Row],[rxn]],"-",-1)</f>
        <v>RIBOSUBSYN-RIBOSUB-RSM28-FROM</v>
      </c>
    </row>
    <row r="697" spans="16:43" ht="17" x14ac:dyDescent="0.25">
      <c r="P697" s="4"/>
      <c r="T697"/>
      <c r="AF697" s="1" t="s">
        <v>4229</v>
      </c>
      <c r="AG697" s="1" t="s">
        <v>2778</v>
      </c>
      <c r="AH697" s="9">
        <v>9.8628546E-11</v>
      </c>
      <c r="AI697" s="1" t="e">
        <f>_xlfn.TEXTAFTER(Table916[[#This Row],[type]],"-",-1)</f>
        <v>#N/A</v>
      </c>
      <c r="AJ697" s="1" t="e">
        <f ca="1">_xlfn.TEXTAFTER(_xlfn.TEXTBEFORE(Table916[[#This Row],[type]],"-"&amp;Table916[[#This Row],[rxn-no-enz]]),"RXN-")</f>
        <v>#N/A</v>
      </c>
      <c r="AK697" s="1" t="e">
        <f>_xlfn.TEXTBEFORE(Table916[[#This Row],[type]],"_",-1)</f>
        <v>#N/A</v>
      </c>
      <c r="AN697" t="s">
        <v>4212</v>
      </c>
      <c r="AO697" t="s">
        <v>2778</v>
      </c>
      <c r="AP697" s="3">
        <v>5.1198091299999998E-10</v>
      </c>
      <c r="AQ697" t="str">
        <f>_xlfn.TEXTBEFORE(Table17[[#This Row],[rxn]],"-",-1)</f>
        <v>RIBOSUBSYN-RIBOSUB-RSM7-FROM</v>
      </c>
    </row>
    <row r="698" spans="16:43" ht="17" x14ac:dyDescent="0.25">
      <c r="P698" s="4"/>
      <c r="T698"/>
      <c r="AF698" s="1" t="s">
        <v>4230</v>
      </c>
      <c r="AG698" s="1" t="s">
        <v>2778</v>
      </c>
      <c r="AH698" s="9">
        <v>3.7375217300000001E-10</v>
      </c>
      <c r="AI698" s="1" t="e">
        <f>_xlfn.TEXTAFTER(Table916[[#This Row],[type]],"-",-1)</f>
        <v>#N/A</v>
      </c>
      <c r="AJ698" s="1" t="e">
        <f ca="1">_xlfn.TEXTAFTER(_xlfn.TEXTBEFORE(Table916[[#This Row],[type]],"-"&amp;Table916[[#This Row],[rxn-no-enz]]),"RXN-")</f>
        <v>#N/A</v>
      </c>
      <c r="AK698" s="1" t="e">
        <f>_xlfn.TEXTBEFORE(Table916[[#This Row],[type]],"_",-1)</f>
        <v>#N/A</v>
      </c>
      <c r="AN698" t="s">
        <v>4214</v>
      </c>
      <c r="AO698" t="s">
        <v>2778</v>
      </c>
      <c r="AP698" s="3">
        <v>5.1198091299999998E-10</v>
      </c>
      <c r="AQ698" t="str">
        <f>_xlfn.TEXTBEFORE(Table17[[#This Row],[rxn]],"-",-1)</f>
        <v>RIBOSUBSYN-RIBOSUB-SWS2-FROM</v>
      </c>
    </row>
    <row r="699" spans="16:43" ht="17" x14ac:dyDescent="0.25">
      <c r="P699" s="4"/>
      <c r="T699"/>
      <c r="AF699" s="1" t="s">
        <v>4231</v>
      </c>
      <c r="AG699" s="1" t="s">
        <v>2778</v>
      </c>
      <c r="AH699" s="9">
        <v>2.4525393999999999E-11</v>
      </c>
      <c r="AI699" s="1" t="e">
        <f>_xlfn.TEXTAFTER(Table916[[#This Row],[type]],"-",-1)</f>
        <v>#N/A</v>
      </c>
      <c r="AJ699" s="1" t="e">
        <f ca="1">_xlfn.TEXTAFTER(_xlfn.TEXTBEFORE(Table916[[#This Row],[type]],"-"&amp;Table916[[#This Row],[rxn-no-enz]]),"RXN-")</f>
        <v>#N/A</v>
      </c>
      <c r="AK699" s="1" t="e">
        <f>_xlfn.TEXTBEFORE(Table916[[#This Row],[type]],"_",-1)</f>
        <v>#N/A</v>
      </c>
      <c r="AN699" t="s">
        <v>4215</v>
      </c>
      <c r="AO699" t="s">
        <v>2778</v>
      </c>
      <c r="AP699" s="3">
        <v>5.1198091299999998E-10</v>
      </c>
      <c r="AQ699" t="str">
        <f>_xlfn.TEXTBEFORE(Table17[[#This Row],[rxn]],"-",-1)</f>
        <v>RIBOSUBSYN-RIBOSUB-VAR1-FROM</v>
      </c>
    </row>
    <row r="700" spans="16:43" ht="17" x14ac:dyDescent="0.25">
      <c r="P700" s="4"/>
      <c r="T700"/>
      <c r="AF700" s="1" t="s">
        <v>4232</v>
      </c>
      <c r="AG700" s="1" t="s">
        <v>2778</v>
      </c>
      <c r="AH700" s="9">
        <v>2.5303828999999999E-11</v>
      </c>
      <c r="AI700" s="1" t="e">
        <f>_xlfn.TEXTAFTER(Table916[[#This Row],[type]],"-",-1)</f>
        <v>#N/A</v>
      </c>
      <c r="AJ700" s="1" t="e">
        <f ca="1">_xlfn.TEXTAFTER(_xlfn.TEXTBEFORE(Table916[[#This Row],[type]],"-"&amp;Table916[[#This Row],[rxn-no-enz]]),"RXN-")</f>
        <v>#N/A</v>
      </c>
      <c r="AK700" s="1" t="e">
        <f>_xlfn.TEXTBEFORE(Table916[[#This Row],[type]],"_",-1)</f>
        <v>#N/A</v>
      </c>
      <c r="AN700" t="s">
        <v>4217</v>
      </c>
      <c r="AO700" t="s">
        <v>2778</v>
      </c>
      <c r="AP700" s="3">
        <v>5.1198091299999998E-10</v>
      </c>
      <c r="AQ700" t="str">
        <f>_xlfn.TEXTBEFORE(Table17[[#This Row],[rxn]],"-",-1)</f>
        <v>RIBOSYN</v>
      </c>
    </row>
    <row r="701" spans="16:43" ht="17" x14ac:dyDescent="0.25">
      <c r="P701" s="4"/>
      <c r="T701"/>
      <c r="AF701" s="1" t="s">
        <v>4233</v>
      </c>
      <c r="AG701" s="1" t="s">
        <v>2778</v>
      </c>
      <c r="AH701" s="9">
        <v>1.1587640639999999E-9</v>
      </c>
      <c r="AI701" s="1" t="e">
        <f>_xlfn.TEXTAFTER(Table916[[#This Row],[type]],"-",-1)</f>
        <v>#N/A</v>
      </c>
      <c r="AJ701" s="1" t="e">
        <f ca="1">_xlfn.TEXTAFTER(_xlfn.TEXTBEFORE(Table916[[#This Row],[type]],"-"&amp;Table916[[#This Row],[rxn-no-enz]]),"RXN-")</f>
        <v>#N/A</v>
      </c>
      <c r="AK701" s="1" t="e">
        <f>_xlfn.TEXTBEFORE(Table916[[#This Row],[type]],"_",-1)</f>
        <v>#N/A</v>
      </c>
      <c r="AN701" t="s">
        <v>11516</v>
      </c>
      <c r="AO701" t="s">
        <v>2778</v>
      </c>
      <c r="AP701" s="3">
        <v>2.6457599649999999E-9</v>
      </c>
      <c r="AQ701" t="str">
        <f>_xlfn.TEXTBEFORE(Table17[[#This Row],[rxn]],"-",-1)</f>
        <v>PROSYN</v>
      </c>
    </row>
    <row r="702" spans="16:43" ht="17" x14ac:dyDescent="0.25">
      <c r="P702" s="4"/>
      <c r="T702"/>
      <c r="AF702" s="1" t="s">
        <v>11539</v>
      </c>
      <c r="AG702" s="1" t="s">
        <v>2778</v>
      </c>
      <c r="AH702" s="9">
        <v>2.6635098599999902E-10</v>
      </c>
      <c r="AI702" s="1" t="e">
        <f>_xlfn.TEXTAFTER(Table916[[#This Row],[type]],"-",-1)</f>
        <v>#N/A</v>
      </c>
      <c r="AJ702" s="1" t="e">
        <f ca="1">_xlfn.TEXTAFTER(_xlfn.TEXTBEFORE(Table916[[#This Row],[type]],"-"&amp;Table916[[#This Row],[rxn-no-enz]]),"RXN-")</f>
        <v>#N/A</v>
      </c>
      <c r="AK702" s="1" t="e">
        <f>_xlfn.TEXTBEFORE(Table916[[#This Row],[type]],"_",-1)</f>
        <v>#N/A</v>
      </c>
      <c r="AN702" t="s">
        <v>11517</v>
      </c>
      <c r="AO702" t="s">
        <v>2778</v>
      </c>
      <c r="AP702" s="3">
        <v>1.2741149999999999E-11</v>
      </c>
      <c r="AQ702" t="str">
        <f>_xlfn.TEXTBEFORE(Table17[[#This Row],[rxn]],"-",-1)</f>
        <v>PROSYN</v>
      </c>
    </row>
    <row r="703" spans="16:43" ht="17" x14ac:dyDescent="0.25">
      <c r="P703" s="4"/>
      <c r="T703"/>
      <c r="AF703" s="1" t="s">
        <v>4234</v>
      </c>
      <c r="AG703" s="1" t="s">
        <v>2778</v>
      </c>
      <c r="AH703" s="9">
        <v>9.6727193E-11</v>
      </c>
      <c r="AI703" s="1" t="e">
        <f>_xlfn.TEXTAFTER(Table916[[#This Row],[type]],"-",-1)</f>
        <v>#N/A</v>
      </c>
      <c r="AJ703" s="1" t="e">
        <f ca="1">_xlfn.TEXTAFTER(_xlfn.TEXTBEFORE(Table916[[#This Row],[type]],"-"&amp;Table916[[#This Row],[rxn-no-enz]]),"RXN-")</f>
        <v>#N/A</v>
      </c>
      <c r="AK703" s="1" t="e">
        <f>_xlfn.TEXTBEFORE(Table916[[#This Row],[type]],"_",-1)</f>
        <v>#N/A</v>
      </c>
      <c r="AN703" t="s">
        <v>4218</v>
      </c>
      <c r="AO703" t="s">
        <v>2778</v>
      </c>
      <c r="AP703" s="3">
        <v>4.5537611939999997E-9</v>
      </c>
      <c r="AQ703" t="str">
        <f>_xlfn.TEXTBEFORE(Table17[[#This Row],[rxn]],"-",-1)</f>
        <v>PROSYN</v>
      </c>
    </row>
    <row r="704" spans="16:43" ht="17" x14ac:dyDescent="0.25">
      <c r="P704" s="4"/>
      <c r="T704"/>
      <c r="AF704" s="1" t="s">
        <v>4235</v>
      </c>
      <c r="AG704" s="1" t="s">
        <v>2778</v>
      </c>
      <c r="AH704" s="9">
        <v>9.1116992999999994E-11</v>
      </c>
      <c r="AI704" s="1" t="e">
        <f>_xlfn.TEXTAFTER(Table916[[#This Row],[type]],"-",-1)</f>
        <v>#N/A</v>
      </c>
      <c r="AJ704" s="1" t="e">
        <f ca="1">_xlfn.TEXTAFTER(_xlfn.TEXTBEFORE(Table916[[#This Row],[type]],"-"&amp;Table916[[#This Row],[rxn-no-enz]]),"RXN-")</f>
        <v>#N/A</v>
      </c>
      <c r="AK704" s="1" t="e">
        <f>_xlfn.TEXTBEFORE(Table916[[#This Row],[type]],"_",-1)</f>
        <v>#N/A</v>
      </c>
      <c r="AN704" t="s">
        <v>4219</v>
      </c>
      <c r="AO704" t="s">
        <v>2778</v>
      </c>
      <c r="AP704" s="3">
        <v>3.395072828E-9</v>
      </c>
      <c r="AQ704" t="str">
        <f>_xlfn.TEXTBEFORE(Table17[[#This Row],[rxn]],"-",-1)</f>
        <v>PROSYN</v>
      </c>
    </row>
    <row r="705" spans="16:43" ht="17" x14ac:dyDescent="0.25">
      <c r="P705" s="4"/>
      <c r="T705"/>
      <c r="AF705" s="1" t="s">
        <v>4236</v>
      </c>
      <c r="AG705" s="1" t="s">
        <v>2778</v>
      </c>
      <c r="AH705" s="9">
        <v>9.7090050999999995E-11</v>
      </c>
      <c r="AI705" s="1" t="e">
        <f>_xlfn.TEXTAFTER(Table916[[#This Row],[type]],"-",-1)</f>
        <v>#N/A</v>
      </c>
      <c r="AJ705" s="1" t="e">
        <f ca="1">_xlfn.TEXTAFTER(_xlfn.TEXTBEFORE(Table916[[#This Row],[type]],"-"&amp;Table916[[#This Row],[rxn-no-enz]]),"RXN-")</f>
        <v>#N/A</v>
      </c>
      <c r="AK705" s="1" t="e">
        <f>_xlfn.TEXTBEFORE(Table916[[#This Row],[type]],"_",-1)</f>
        <v>#N/A</v>
      </c>
      <c r="AN705" t="s">
        <v>11518</v>
      </c>
      <c r="AO705" t="s">
        <v>2778</v>
      </c>
      <c r="AP705" s="3">
        <v>2.8284086979999999E-9</v>
      </c>
      <c r="AQ705" t="str">
        <f>_xlfn.TEXTBEFORE(Table17[[#This Row],[rxn]],"-",-1)</f>
        <v>PROSYN</v>
      </c>
    </row>
    <row r="706" spans="16:43" ht="17" x14ac:dyDescent="0.25">
      <c r="P706" s="4"/>
      <c r="T706"/>
      <c r="AF706" s="1" t="s">
        <v>4237</v>
      </c>
      <c r="AG706" s="1" t="s">
        <v>2778</v>
      </c>
      <c r="AH706" s="9">
        <v>2.40844229E-10</v>
      </c>
      <c r="AI706" s="1" t="e">
        <f>_xlfn.TEXTAFTER(Table916[[#This Row],[type]],"-",-1)</f>
        <v>#N/A</v>
      </c>
      <c r="AJ706" s="1" t="e">
        <f ca="1">_xlfn.TEXTAFTER(_xlfn.TEXTBEFORE(Table916[[#This Row],[type]],"-"&amp;Table916[[#This Row],[rxn-no-enz]]),"RXN-")</f>
        <v>#N/A</v>
      </c>
      <c r="AK706" s="1" t="e">
        <f>_xlfn.TEXTBEFORE(Table916[[#This Row],[type]],"_",-1)</f>
        <v>#N/A</v>
      </c>
      <c r="AN706" t="s">
        <v>11519</v>
      </c>
      <c r="AO706" t="s">
        <v>2778</v>
      </c>
      <c r="AP706" s="3">
        <v>2.543408E-12</v>
      </c>
      <c r="AQ706" t="str">
        <f>_xlfn.TEXTBEFORE(Table17[[#This Row],[rxn]],"-",-1)</f>
        <v>PROSYN</v>
      </c>
    </row>
    <row r="707" spans="16:43" ht="17" x14ac:dyDescent="0.25">
      <c r="P707" s="4"/>
      <c r="T707"/>
      <c r="AF707" s="1" t="s">
        <v>11540</v>
      </c>
      <c r="AG707" s="1" t="s">
        <v>2778</v>
      </c>
      <c r="AH707" s="9">
        <v>7.1777160000000004E-12</v>
      </c>
      <c r="AI707" s="1" t="e">
        <f>_xlfn.TEXTAFTER(Table916[[#This Row],[type]],"-",-1)</f>
        <v>#N/A</v>
      </c>
      <c r="AJ707" s="1" t="e">
        <f ca="1">_xlfn.TEXTAFTER(_xlfn.TEXTBEFORE(Table916[[#This Row],[type]],"-"&amp;Table916[[#This Row],[rxn-no-enz]]),"RXN-")</f>
        <v>#N/A</v>
      </c>
      <c r="AK707" s="1" t="e">
        <f>_xlfn.TEXTBEFORE(Table916[[#This Row],[type]],"_",-1)</f>
        <v>#N/A</v>
      </c>
      <c r="AN707" t="s">
        <v>11520</v>
      </c>
      <c r="AO707" t="s">
        <v>2778</v>
      </c>
      <c r="AP707" s="3">
        <v>4.8864642400000002E-10</v>
      </c>
      <c r="AQ707" t="str">
        <f>_xlfn.TEXTBEFORE(Table17[[#This Row],[rxn]],"-",-1)</f>
        <v>PROSYN</v>
      </c>
    </row>
    <row r="708" spans="16:43" ht="17" x14ac:dyDescent="0.25">
      <c r="P708" s="4"/>
      <c r="T708"/>
      <c r="AF708" s="1" t="s">
        <v>11541</v>
      </c>
      <c r="AG708" s="1" t="s">
        <v>2778</v>
      </c>
      <c r="AH708" s="9">
        <v>1.2090632999999901E-11</v>
      </c>
      <c r="AI708" s="1" t="e">
        <f>_xlfn.TEXTAFTER(Table916[[#This Row],[type]],"-",-1)</f>
        <v>#N/A</v>
      </c>
      <c r="AJ708" s="1" t="e">
        <f ca="1">_xlfn.TEXTAFTER(_xlfn.TEXTBEFORE(Table916[[#This Row],[type]],"-"&amp;Table916[[#This Row],[rxn-no-enz]]),"RXN-")</f>
        <v>#N/A</v>
      </c>
      <c r="AK708" s="1" t="e">
        <f>_xlfn.TEXTBEFORE(Table916[[#This Row],[type]],"_",-1)</f>
        <v>#N/A</v>
      </c>
      <c r="AN708" t="s">
        <v>11521</v>
      </c>
      <c r="AO708" t="s">
        <v>2778</v>
      </c>
      <c r="AP708" s="3">
        <v>1.1727537000000001E-10</v>
      </c>
      <c r="AQ708" t="str">
        <f>_xlfn.TEXTBEFORE(Table17[[#This Row],[rxn]],"-",-1)</f>
        <v>PROSYN</v>
      </c>
    </row>
    <row r="709" spans="16:43" ht="17" x14ac:dyDescent="0.25">
      <c r="P709" s="4"/>
      <c r="T709"/>
      <c r="AF709" s="1" t="s">
        <v>4238</v>
      </c>
      <c r="AG709" s="1" t="s">
        <v>2778</v>
      </c>
      <c r="AH709" s="9">
        <v>2.0695434000000001E-11</v>
      </c>
      <c r="AI709" s="1" t="e">
        <f>_xlfn.TEXTAFTER(Table916[[#This Row],[type]],"-",-1)</f>
        <v>#N/A</v>
      </c>
      <c r="AJ709" s="1" t="e">
        <f ca="1">_xlfn.TEXTAFTER(_xlfn.TEXTBEFORE(Table916[[#This Row],[type]],"-"&amp;Table916[[#This Row],[rxn-no-enz]]),"RXN-")</f>
        <v>#N/A</v>
      </c>
      <c r="AK709" s="1" t="e">
        <f>_xlfn.TEXTBEFORE(Table916[[#This Row],[type]],"_",-1)</f>
        <v>#N/A</v>
      </c>
      <c r="AN709" t="s">
        <v>4220</v>
      </c>
      <c r="AO709" t="s">
        <v>2778</v>
      </c>
      <c r="AP709" s="3">
        <v>7.7971070000000004E-12</v>
      </c>
      <c r="AQ709" t="str">
        <f>_xlfn.TEXTBEFORE(Table17[[#This Row],[rxn]],"-",-1)</f>
        <v>PROSYN</v>
      </c>
    </row>
    <row r="710" spans="16:43" ht="17" x14ac:dyDescent="0.25">
      <c r="P710" s="4"/>
      <c r="T710"/>
      <c r="AF710" s="1" t="s">
        <v>4239</v>
      </c>
      <c r="AG710" s="1" t="s">
        <v>2778</v>
      </c>
      <c r="AH710" s="9">
        <v>2.18657502999999E-10</v>
      </c>
      <c r="AI710" s="1" t="e">
        <f>_xlfn.TEXTAFTER(Table916[[#This Row],[type]],"-",-1)</f>
        <v>#N/A</v>
      </c>
      <c r="AJ710" s="1" t="e">
        <f ca="1">_xlfn.TEXTAFTER(_xlfn.TEXTBEFORE(Table916[[#This Row],[type]],"-"&amp;Table916[[#This Row],[rxn-no-enz]]),"RXN-")</f>
        <v>#N/A</v>
      </c>
      <c r="AK710" s="1" t="e">
        <f>_xlfn.TEXTBEFORE(Table916[[#This Row],[type]],"_",-1)</f>
        <v>#N/A</v>
      </c>
      <c r="AN710" t="s">
        <v>11522</v>
      </c>
      <c r="AO710" t="s">
        <v>2778</v>
      </c>
      <c r="AP710" s="3">
        <v>2.87832895E-10</v>
      </c>
      <c r="AQ710" t="str">
        <f>_xlfn.TEXTBEFORE(Table17[[#This Row],[rxn]],"-",-1)</f>
        <v>PROSYN</v>
      </c>
    </row>
    <row r="711" spans="16:43" ht="17" x14ac:dyDescent="0.25">
      <c r="P711" s="4"/>
      <c r="T711"/>
      <c r="AF711" s="1" t="s">
        <v>4240</v>
      </c>
      <c r="AG711" s="1" t="s">
        <v>2778</v>
      </c>
      <c r="AH711" s="9">
        <v>6.6106693499999997E-10</v>
      </c>
      <c r="AI711" s="1" t="e">
        <f>_xlfn.TEXTAFTER(Table916[[#This Row],[type]],"-",-1)</f>
        <v>#N/A</v>
      </c>
      <c r="AJ711" s="1" t="e">
        <f ca="1">_xlfn.TEXTAFTER(_xlfn.TEXTBEFORE(Table916[[#This Row],[type]],"-"&amp;Table916[[#This Row],[rxn-no-enz]]),"RXN-")</f>
        <v>#N/A</v>
      </c>
      <c r="AK711" s="1" t="e">
        <f>_xlfn.TEXTBEFORE(Table916[[#This Row],[type]],"_",-1)</f>
        <v>#N/A</v>
      </c>
      <c r="AN711" t="s">
        <v>11523</v>
      </c>
      <c r="AO711" t="s">
        <v>2778</v>
      </c>
      <c r="AP711" s="3">
        <v>1.381575826E-9</v>
      </c>
      <c r="AQ711" t="str">
        <f>_xlfn.TEXTBEFORE(Table17[[#This Row],[rxn]],"-",-1)</f>
        <v>PROSYN</v>
      </c>
    </row>
    <row r="712" spans="16:43" ht="17" x14ac:dyDescent="0.25">
      <c r="P712" s="4"/>
      <c r="T712"/>
      <c r="AF712" s="1" t="s">
        <v>11542</v>
      </c>
      <c r="AG712" s="1" t="s">
        <v>2778</v>
      </c>
      <c r="AH712" s="9">
        <v>4.07229E-13</v>
      </c>
      <c r="AI712" s="1" t="e">
        <f>_xlfn.TEXTAFTER(Table916[[#This Row],[type]],"-",-1)</f>
        <v>#N/A</v>
      </c>
      <c r="AJ712" s="1" t="e">
        <f ca="1">_xlfn.TEXTAFTER(_xlfn.TEXTBEFORE(Table916[[#This Row],[type]],"-"&amp;Table916[[#This Row],[rxn-no-enz]]),"RXN-")</f>
        <v>#N/A</v>
      </c>
      <c r="AK712" s="1" t="e">
        <f>_xlfn.TEXTBEFORE(Table916[[#This Row],[type]],"_",-1)</f>
        <v>#N/A</v>
      </c>
      <c r="AN712" t="s">
        <v>11524</v>
      </c>
      <c r="AO712" t="s">
        <v>2778</v>
      </c>
      <c r="AP712" s="3">
        <v>7.7384725000000002E-11</v>
      </c>
      <c r="AQ712" t="str">
        <f>_xlfn.TEXTBEFORE(Table17[[#This Row],[rxn]],"-",-1)</f>
        <v>PROSYN</v>
      </c>
    </row>
    <row r="713" spans="16:43" ht="17" x14ac:dyDescent="0.25">
      <c r="P713" s="4"/>
      <c r="T713"/>
      <c r="AF713" s="1" t="s">
        <v>4241</v>
      </c>
      <c r="AG713" s="1" t="s">
        <v>2778</v>
      </c>
      <c r="AH713" s="9">
        <v>1.2361757E-11</v>
      </c>
      <c r="AI713" s="1" t="e">
        <f>_xlfn.TEXTAFTER(Table916[[#This Row],[type]],"-",-1)</f>
        <v>#N/A</v>
      </c>
      <c r="AJ713" s="1" t="e">
        <f ca="1">_xlfn.TEXTAFTER(_xlfn.TEXTBEFORE(Table916[[#This Row],[type]],"-"&amp;Table916[[#This Row],[rxn-no-enz]]),"RXN-")</f>
        <v>#N/A</v>
      </c>
      <c r="AK713" s="1" t="e">
        <f>_xlfn.TEXTBEFORE(Table916[[#This Row],[type]],"_",-1)</f>
        <v>#N/A</v>
      </c>
      <c r="AN713" t="s">
        <v>4221</v>
      </c>
      <c r="AO713" t="s">
        <v>2778</v>
      </c>
      <c r="AP713" s="3">
        <v>7.03780076999999E-10</v>
      </c>
      <c r="AQ713" t="str">
        <f>_xlfn.TEXTBEFORE(Table17[[#This Row],[rxn]],"-",-1)</f>
        <v>PROSYN</v>
      </c>
    </row>
    <row r="714" spans="16:43" ht="17" x14ac:dyDescent="0.25">
      <c r="P714" s="4"/>
      <c r="T714"/>
      <c r="AF714" s="1" t="s">
        <v>4242</v>
      </c>
      <c r="AG714" s="1" t="s">
        <v>2778</v>
      </c>
      <c r="AH714" s="9">
        <v>3.7586649999999999E-10</v>
      </c>
      <c r="AI714" s="1" t="e">
        <f>_xlfn.TEXTAFTER(Table916[[#This Row],[type]],"-",-1)</f>
        <v>#N/A</v>
      </c>
      <c r="AJ714" s="1" t="e">
        <f ca="1">_xlfn.TEXTAFTER(_xlfn.TEXTBEFORE(Table916[[#This Row],[type]],"-"&amp;Table916[[#This Row],[rxn-no-enz]]),"RXN-")</f>
        <v>#N/A</v>
      </c>
      <c r="AK714" s="1" t="e">
        <f>_xlfn.TEXTBEFORE(Table916[[#This Row],[type]],"_",-1)</f>
        <v>#N/A</v>
      </c>
      <c r="AN714" t="s">
        <v>11525</v>
      </c>
      <c r="AO714" t="s">
        <v>2778</v>
      </c>
      <c r="AP714" s="3">
        <v>7.0629924999999995E-11</v>
      </c>
      <c r="AQ714" t="str">
        <f>_xlfn.TEXTBEFORE(Table17[[#This Row],[rxn]],"-",-1)</f>
        <v>PROSYN</v>
      </c>
    </row>
    <row r="715" spans="16:43" ht="17" x14ac:dyDescent="0.25">
      <c r="P715" s="4"/>
      <c r="T715"/>
      <c r="AF715" s="1" t="s">
        <v>11543</v>
      </c>
      <c r="AG715" s="1" t="s">
        <v>2778</v>
      </c>
      <c r="AH715" s="9">
        <v>0</v>
      </c>
      <c r="AI715" s="1" t="e">
        <f>_xlfn.TEXTAFTER(Table916[[#This Row],[type]],"-",-1)</f>
        <v>#N/A</v>
      </c>
      <c r="AJ715" s="1" t="e">
        <f ca="1">_xlfn.TEXTAFTER(_xlfn.TEXTBEFORE(Table916[[#This Row],[type]],"-"&amp;Table916[[#This Row],[rxn-no-enz]]),"RXN-")</f>
        <v>#N/A</v>
      </c>
      <c r="AK715" s="1" t="e">
        <f>_xlfn.TEXTBEFORE(Table916[[#This Row],[type]],"_",-1)</f>
        <v>#N/A</v>
      </c>
      <c r="AN715" t="s">
        <v>11526</v>
      </c>
      <c r="AO715" t="s">
        <v>2778</v>
      </c>
      <c r="AP715" s="3">
        <v>1.1772100600000001E-10</v>
      </c>
      <c r="AQ715" t="str">
        <f>_xlfn.TEXTBEFORE(Table17[[#This Row],[rxn]],"-",-1)</f>
        <v>PROSYN</v>
      </c>
    </row>
    <row r="716" spans="16:43" ht="17" x14ac:dyDescent="0.25">
      <c r="P716" s="4"/>
      <c r="T716"/>
      <c r="AF716" s="1" t="s">
        <v>11544</v>
      </c>
      <c r="AG716" s="1" t="s">
        <v>2778</v>
      </c>
      <c r="AH716" s="9">
        <v>3.0145998900000002E-10</v>
      </c>
      <c r="AI716" s="1" t="e">
        <f>_xlfn.TEXTAFTER(Table916[[#This Row],[type]],"-",-1)</f>
        <v>#N/A</v>
      </c>
      <c r="AJ716" s="1" t="e">
        <f ca="1">_xlfn.TEXTAFTER(_xlfn.TEXTBEFORE(Table916[[#This Row],[type]],"-"&amp;Table916[[#This Row],[rxn-no-enz]]),"RXN-")</f>
        <v>#N/A</v>
      </c>
      <c r="AK716" s="1" t="e">
        <f>_xlfn.TEXTBEFORE(Table916[[#This Row],[type]],"_",-1)</f>
        <v>#N/A</v>
      </c>
      <c r="AN716" t="s">
        <v>11527</v>
      </c>
      <c r="AO716" t="s">
        <v>2778</v>
      </c>
      <c r="AP716" s="3">
        <v>1.2360729300000001E-10</v>
      </c>
      <c r="AQ716" t="str">
        <f>_xlfn.TEXTBEFORE(Table17[[#This Row],[rxn]],"-",-1)</f>
        <v>PROSYN</v>
      </c>
    </row>
    <row r="717" spans="16:43" ht="17" x14ac:dyDescent="0.25">
      <c r="P717" s="4"/>
      <c r="T717"/>
      <c r="AF717" s="1" t="s">
        <v>4243</v>
      </c>
      <c r="AG717" s="1" t="s">
        <v>2778</v>
      </c>
      <c r="AH717" s="9">
        <v>2.3978154000000001E-10</v>
      </c>
      <c r="AI717" s="1" t="e">
        <f>_xlfn.TEXTAFTER(Table916[[#This Row],[type]],"-",-1)</f>
        <v>#N/A</v>
      </c>
      <c r="AJ717" s="1" t="e">
        <f ca="1">_xlfn.TEXTAFTER(_xlfn.TEXTBEFORE(Table916[[#This Row],[type]],"-"&amp;Table916[[#This Row],[rxn-no-enz]]),"RXN-")</f>
        <v>#N/A</v>
      </c>
      <c r="AK717" s="1" t="e">
        <f>_xlfn.TEXTBEFORE(Table916[[#This Row],[type]],"_",-1)</f>
        <v>#N/A</v>
      </c>
      <c r="AN717" t="s">
        <v>11528</v>
      </c>
      <c r="AO717" t="s">
        <v>2778</v>
      </c>
      <c r="AP717" s="3">
        <v>1.4394839100000001E-10</v>
      </c>
      <c r="AQ717" t="str">
        <f>_xlfn.TEXTBEFORE(Table17[[#This Row],[rxn]],"-",-1)</f>
        <v>PROSYN</v>
      </c>
    </row>
    <row r="718" spans="16:43" ht="17" x14ac:dyDescent="0.25">
      <c r="P718" s="4"/>
      <c r="T718"/>
      <c r="AF718" s="1" t="s">
        <v>11545</v>
      </c>
      <c r="AG718" s="1" t="s">
        <v>2778</v>
      </c>
      <c r="AH718" s="9">
        <v>1.583780541E-9</v>
      </c>
      <c r="AI718" s="1" t="e">
        <f>_xlfn.TEXTAFTER(Table916[[#This Row],[type]],"-",-1)</f>
        <v>#N/A</v>
      </c>
      <c r="AJ718" s="1" t="e">
        <f ca="1">_xlfn.TEXTAFTER(_xlfn.TEXTBEFORE(Table916[[#This Row],[type]],"-"&amp;Table916[[#This Row],[rxn-no-enz]]),"RXN-")</f>
        <v>#N/A</v>
      </c>
      <c r="AK718" s="1" t="e">
        <f>_xlfn.TEXTBEFORE(Table916[[#This Row],[type]],"_",-1)</f>
        <v>#N/A</v>
      </c>
      <c r="AN718" t="s">
        <v>4222</v>
      </c>
      <c r="AO718" t="s">
        <v>2778</v>
      </c>
      <c r="AP718" s="3">
        <v>1.1835910000000001E-11</v>
      </c>
      <c r="AQ718" t="str">
        <f>_xlfn.TEXTBEFORE(Table17[[#This Row],[rxn]],"-",-1)</f>
        <v>PROSYN</v>
      </c>
    </row>
    <row r="719" spans="16:43" ht="17" x14ac:dyDescent="0.25">
      <c r="P719" s="4"/>
      <c r="T719"/>
      <c r="AF719" s="1" t="s">
        <v>4245</v>
      </c>
      <c r="AG719" s="1" t="s">
        <v>2778</v>
      </c>
      <c r="AH719" s="9">
        <v>2.46458128E-10</v>
      </c>
      <c r="AI719" s="1" t="e">
        <f>_xlfn.TEXTAFTER(Table916[[#This Row],[type]],"-",-1)</f>
        <v>#N/A</v>
      </c>
      <c r="AJ719" s="1" t="e">
        <f ca="1">_xlfn.TEXTAFTER(_xlfn.TEXTBEFORE(Table916[[#This Row],[type]],"-"&amp;Table916[[#This Row],[rxn-no-enz]]),"RXN-")</f>
        <v>#N/A</v>
      </c>
      <c r="AK719" s="1" t="e">
        <f>_xlfn.TEXTBEFORE(Table916[[#This Row],[type]],"_",-1)</f>
        <v>#N/A</v>
      </c>
      <c r="AN719" t="s">
        <v>11529</v>
      </c>
      <c r="AO719" t="s">
        <v>2778</v>
      </c>
      <c r="AP719" s="3">
        <v>9.2025292199999997E-10</v>
      </c>
      <c r="AQ719" t="str">
        <f>_xlfn.TEXTBEFORE(Table17[[#This Row],[rxn]],"-",-1)</f>
        <v>PROSYN</v>
      </c>
    </row>
    <row r="720" spans="16:43" ht="17" x14ac:dyDescent="0.25">
      <c r="P720" s="4"/>
      <c r="T720"/>
      <c r="AF720" s="1" t="s">
        <v>4246</v>
      </c>
      <c r="AG720" s="1" t="s">
        <v>2778</v>
      </c>
      <c r="AH720" s="9">
        <v>4.8351761000000002E-11</v>
      </c>
      <c r="AI720" s="1" t="e">
        <f>_xlfn.TEXTAFTER(Table916[[#This Row],[type]],"-",-1)</f>
        <v>#N/A</v>
      </c>
      <c r="AJ720" s="1" t="e">
        <f ca="1">_xlfn.TEXTAFTER(_xlfn.TEXTBEFORE(Table916[[#This Row],[type]],"-"&amp;Table916[[#This Row],[rxn-no-enz]]),"RXN-")</f>
        <v>#N/A</v>
      </c>
      <c r="AK720" s="1" t="e">
        <f>_xlfn.TEXTBEFORE(Table916[[#This Row],[type]],"_",-1)</f>
        <v>#N/A</v>
      </c>
      <c r="AN720" t="s">
        <v>11530</v>
      </c>
      <c r="AO720" t="s">
        <v>2778</v>
      </c>
      <c r="AP720" s="3">
        <v>3.3305129899999898E-10</v>
      </c>
      <c r="AQ720" t="str">
        <f>_xlfn.TEXTBEFORE(Table17[[#This Row],[rxn]],"-",-1)</f>
        <v>PROSYN</v>
      </c>
    </row>
    <row r="721" spans="16:43" ht="17" x14ac:dyDescent="0.25">
      <c r="P721" s="4"/>
      <c r="T721"/>
      <c r="AF721" s="1" t="s">
        <v>4247</v>
      </c>
      <c r="AG721" s="1" t="s">
        <v>2778</v>
      </c>
      <c r="AH721" s="9">
        <v>5.0235722999999999E-11</v>
      </c>
      <c r="AI721" s="1" t="e">
        <f>_xlfn.TEXTAFTER(Table916[[#This Row],[type]],"-",-1)</f>
        <v>#N/A</v>
      </c>
      <c r="AJ721" s="1" t="e">
        <f ca="1">_xlfn.TEXTAFTER(_xlfn.TEXTBEFORE(Table916[[#This Row],[type]],"-"&amp;Table916[[#This Row],[rxn-no-enz]]),"RXN-")</f>
        <v>#N/A</v>
      </c>
      <c r="AK721" s="1" t="e">
        <f>_xlfn.TEXTBEFORE(Table916[[#This Row],[type]],"_",-1)</f>
        <v>#N/A</v>
      </c>
      <c r="AN721" t="s">
        <v>11531</v>
      </c>
      <c r="AO721" t="s">
        <v>2778</v>
      </c>
      <c r="AP721" s="3">
        <v>8.2170167899999996E-10</v>
      </c>
      <c r="AQ721" t="str">
        <f>_xlfn.TEXTBEFORE(Table17[[#This Row],[rxn]],"-",-1)</f>
        <v>PROSYN</v>
      </c>
    </row>
    <row r="722" spans="16:43" ht="17" x14ac:dyDescent="0.25">
      <c r="P722" s="4"/>
      <c r="T722"/>
      <c r="AF722" s="1" t="s">
        <v>4248</v>
      </c>
      <c r="AG722" s="1" t="s">
        <v>2778</v>
      </c>
      <c r="AH722" s="9">
        <v>1.23368381E-10</v>
      </c>
      <c r="AI722" s="1" t="e">
        <f>_xlfn.TEXTAFTER(Table916[[#This Row],[type]],"-",-1)</f>
        <v>#N/A</v>
      </c>
      <c r="AJ722" s="1" t="e">
        <f ca="1">_xlfn.TEXTAFTER(_xlfn.TEXTBEFORE(Table916[[#This Row],[type]],"-"&amp;Table916[[#This Row],[rxn-no-enz]]),"RXN-")</f>
        <v>#N/A</v>
      </c>
      <c r="AK722" s="1" t="e">
        <f>_xlfn.TEXTBEFORE(Table916[[#This Row],[type]],"_",-1)</f>
        <v>#N/A</v>
      </c>
      <c r="AN722" t="s">
        <v>4224</v>
      </c>
      <c r="AO722" t="s">
        <v>2778</v>
      </c>
      <c r="AP722" s="3">
        <v>9.7923063599999992E-10</v>
      </c>
      <c r="AQ722" t="str">
        <f>_xlfn.TEXTBEFORE(Table17[[#This Row],[rxn]],"-",-1)</f>
        <v>PROSYN</v>
      </c>
    </row>
    <row r="723" spans="16:43" ht="17" x14ac:dyDescent="0.25">
      <c r="P723" s="4"/>
      <c r="T723"/>
      <c r="AF723" s="1" t="s">
        <v>11546</v>
      </c>
      <c r="AG723" s="1" t="s">
        <v>2778</v>
      </c>
      <c r="AH723" s="9">
        <v>1.71307919E-10</v>
      </c>
      <c r="AI723" s="1" t="e">
        <f>_xlfn.TEXTAFTER(Table916[[#This Row],[type]],"-",-1)</f>
        <v>#N/A</v>
      </c>
      <c r="AJ723" s="1" t="e">
        <f ca="1">_xlfn.TEXTAFTER(_xlfn.TEXTBEFORE(Table916[[#This Row],[type]],"-"&amp;Table916[[#This Row],[rxn-no-enz]]),"RXN-")</f>
        <v>#N/A</v>
      </c>
      <c r="AK723" s="1" t="e">
        <f>_xlfn.TEXTBEFORE(Table916[[#This Row],[type]],"_",-1)</f>
        <v>#N/A</v>
      </c>
      <c r="AN723" t="s">
        <v>13774</v>
      </c>
      <c r="AO723" t="s">
        <v>2778</v>
      </c>
      <c r="AP723" s="3">
        <v>9.7923063599999992E-10</v>
      </c>
      <c r="AQ723" t="str">
        <f>_xlfn.TEXTBEFORE(Table17[[#This Row],[rxn]],"-",-1)</f>
        <v>PROSYN</v>
      </c>
    </row>
    <row r="724" spans="16:43" ht="17" x14ac:dyDescent="0.25">
      <c r="P724" s="4"/>
      <c r="T724"/>
      <c r="AF724" s="1" t="s">
        <v>4249</v>
      </c>
      <c r="AG724" s="1" t="s">
        <v>2778</v>
      </c>
      <c r="AH724" s="9">
        <v>3.561172403E-9</v>
      </c>
      <c r="AI724" s="1" t="e">
        <f>_xlfn.TEXTAFTER(Table916[[#This Row],[type]],"-",-1)</f>
        <v>#N/A</v>
      </c>
      <c r="AJ724" s="1" t="e">
        <f ca="1">_xlfn.TEXTAFTER(_xlfn.TEXTBEFORE(Table916[[#This Row],[type]],"-"&amp;Table916[[#This Row],[rxn-no-enz]]),"RXN-")</f>
        <v>#N/A</v>
      </c>
      <c r="AK724" s="1" t="e">
        <f>_xlfn.TEXTBEFORE(Table916[[#This Row],[type]],"_",-1)</f>
        <v>#N/A</v>
      </c>
      <c r="AN724" t="s">
        <v>11532</v>
      </c>
      <c r="AO724" t="s">
        <v>2778</v>
      </c>
      <c r="AP724" s="3">
        <v>2.8906468099999999E-10</v>
      </c>
      <c r="AQ724" t="str">
        <f>_xlfn.TEXTBEFORE(Table17[[#This Row],[rxn]],"-",-1)</f>
        <v>PROSYN</v>
      </c>
    </row>
    <row r="725" spans="16:43" ht="17" x14ac:dyDescent="0.25">
      <c r="P725" s="4"/>
      <c r="T725"/>
      <c r="AF725" s="1" t="s">
        <v>11547</v>
      </c>
      <c r="AG725" s="1" t="s">
        <v>2778</v>
      </c>
      <c r="AH725" s="9">
        <v>1.9271184E-11</v>
      </c>
      <c r="AI725" s="1" t="e">
        <f>_xlfn.TEXTAFTER(Table916[[#This Row],[type]],"-",-1)</f>
        <v>#N/A</v>
      </c>
      <c r="AJ725" s="1" t="e">
        <f ca="1">_xlfn.TEXTAFTER(_xlfn.TEXTBEFORE(Table916[[#This Row],[type]],"-"&amp;Table916[[#This Row],[rxn-no-enz]]),"RXN-")</f>
        <v>#N/A</v>
      </c>
      <c r="AK725" s="1" t="e">
        <f>_xlfn.TEXTBEFORE(Table916[[#This Row],[type]],"_",-1)</f>
        <v>#N/A</v>
      </c>
      <c r="AN725" t="s">
        <v>11533</v>
      </c>
      <c r="AO725" t="s">
        <v>2778</v>
      </c>
      <c r="AP725" s="3">
        <v>3.6398478999999999E-11</v>
      </c>
      <c r="AQ725" t="str">
        <f>_xlfn.TEXTBEFORE(Table17[[#This Row],[rxn]],"-",-1)</f>
        <v>PROSYN</v>
      </c>
    </row>
    <row r="726" spans="16:43" ht="17" x14ac:dyDescent="0.25">
      <c r="P726" s="4"/>
      <c r="T726"/>
      <c r="AF726" s="1" t="s">
        <v>11548</v>
      </c>
      <c r="AG726" s="1" t="s">
        <v>2778</v>
      </c>
      <c r="AH726" s="9">
        <v>3.3434762999999998E-11</v>
      </c>
      <c r="AI726" s="1" t="e">
        <f>_xlfn.TEXTAFTER(Table916[[#This Row],[type]],"-",-1)</f>
        <v>#N/A</v>
      </c>
      <c r="AJ726" s="1" t="e">
        <f ca="1">_xlfn.TEXTAFTER(_xlfn.TEXTBEFORE(Table916[[#This Row],[type]],"-"&amp;Table916[[#This Row],[rxn-no-enz]]),"RXN-")</f>
        <v>#N/A</v>
      </c>
      <c r="AK726" s="1" t="e">
        <f>_xlfn.TEXTBEFORE(Table916[[#This Row],[type]],"_",-1)</f>
        <v>#N/A</v>
      </c>
      <c r="AN726" t="s">
        <v>11534</v>
      </c>
      <c r="AO726" t="s">
        <v>2778</v>
      </c>
      <c r="AP726" s="3">
        <v>5.2795475E-11</v>
      </c>
      <c r="AQ726" t="str">
        <f>_xlfn.TEXTBEFORE(Table17[[#This Row],[rxn]],"-",-1)</f>
        <v>PROSYN</v>
      </c>
    </row>
    <row r="727" spans="16:43" ht="17" x14ac:dyDescent="0.25">
      <c r="P727" s="4"/>
      <c r="T727"/>
      <c r="AF727" s="1" t="s">
        <v>11549</v>
      </c>
      <c r="AG727" s="1" t="s">
        <v>2778</v>
      </c>
      <c r="AH727" s="9">
        <v>1.521185E-12</v>
      </c>
      <c r="AI727" s="1" t="e">
        <f>_xlfn.TEXTAFTER(Table916[[#This Row],[type]],"-",-1)</f>
        <v>#N/A</v>
      </c>
      <c r="AJ727" s="1" t="e">
        <f ca="1">_xlfn.TEXTAFTER(_xlfn.TEXTBEFORE(Table916[[#This Row],[type]],"-"&amp;Table916[[#This Row],[rxn-no-enz]]),"RXN-")</f>
        <v>#N/A</v>
      </c>
      <c r="AK727" s="1" t="e">
        <f>_xlfn.TEXTBEFORE(Table916[[#This Row],[type]],"_",-1)</f>
        <v>#N/A</v>
      </c>
      <c r="AN727" t="s">
        <v>4225</v>
      </c>
      <c r="AO727" t="s">
        <v>2778</v>
      </c>
      <c r="AP727" s="3">
        <v>4.6923522299999996E-10</v>
      </c>
      <c r="AQ727" t="str">
        <f>_xlfn.TEXTBEFORE(Table17[[#This Row],[rxn]],"-",-1)</f>
        <v>PROSYN</v>
      </c>
    </row>
    <row r="728" spans="16:43" ht="17" x14ac:dyDescent="0.25">
      <c r="P728" s="4"/>
      <c r="T728"/>
      <c r="AF728" s="1" t="s">
        <v>11550</v>
      </c>
      <c r="AG728" s="1" t="s">
        <v>2778</v>
      </c>
      <c r="AH728" s="9">
        <v>9.7362489999999997E-12</v>
      </c>
      <c r="AI728" s="1" t="e">
        <f>_xlfn.TEXTAFTER(Table916[[#This Row],[type]],"-",-1)</f>
        <v>#N/A</v>
      </c>
      <c r="AJ728" s="1" t="e">
        <f ca="1">_xlfn.TEXTAFTER(_xlfn.TEXTBEFORE(Table916[[#This Row],[type]],"-"&amp;Table916[[#This Row],[rxn-no-enz]]),"RXN-")</f>
        <v>#N/A</v>
      </c>
      <c r="AK728" s="1" t="e">
        <f>_xlfn.TEXTBEFORE(Table916[[#This Row],[type]],"_",-1)</f>
        <v>#N/A</v>
      </c>
      <c r="AN728" t="s">
        <v>4227</v>
      </c>
      <c r="AO728" t="s">
        <v>2778</v>
      </c>
      <c r="AP728" s="3">
        <v>1.948309394E-9</v>
      </c>
      <c r="AQ728" t="str">
        <f>_xlfn.TEXTBEFORE(Table17[[#This Row],[rxn]],"-",-1)</f>
        <v>PROSYN</v>
      </c>
    </row>
    <row r="729" spans="16:43" ht="17" x14ac:dyDescent="0.25">
      <c r="P729" s="4"/>
      <c r="T729"/>
      <c r="AF729" s="1" t="s">
        <v>11551</v>
      </c>
      <c r="AG729" s="1" t="s">
        <v>2778</v>
      </c>
      <c r="AH729" s="9">
        <v>3.8784520940000002E-9</v>
      </c>
      <c r="AI729" s="1" t="e">
        <f>_xlfn.TEXTAFTER(Table916[[#This Row],[type]],"-",-1)</f>
        <v>#N/A</v>
      </c>
      <c r="AJ729" s="1" t="e">
        <f ca="1">_xlfn.TEXTAFTER(_xlfn.TEXTBEFORE(Table916[[#This Row],[type]],"-"&amp;Table916[[#This Row],[rxn-no-enz]]),"RXN-")</f>
        <v>#N/A</v>
      </c>
      <c r="AK729" s="1" t="e">
        <f>_xlfn.TEXTBEFORE(Table916[[#This Row],[type]],"_",-1)</f>
        <v>#N/A</v>
      </c>
      <c r="AN729" t="s">
        <v>11535</v>
      </c>
      <c r="AO729" t="s">
        <v>2778</v>
      </c>
      <c r="AP729" s="3">
        <v>2.3316542999999901E-11</v>
      </c>
      <c r="AQ729" t="str">
        <f>_xlfn.TEXTBEFORE(Table17[[#This Row],[rxn]],"-",-1)</f>
        <v>PROSYN</v>
      </c>
    </row>
    <row r="730" spans="16:43" ht="17" x14ac:dyDescent="0.25">
      <c r="P730" s="4"/>
      <c r="T730"/>
      <c r="AF730" s="1" t="s">
        <v>4250</v>
      </c>
      <c r="AG730" s="1" t="s">
        <v>2778</v>
      </c>
      <c r="AH730" s="9">
        <v>1.2921474999999901E-11</v>
      </c>
      <c r="AI730" s="1" t="e">
        <f>_xlfn.TEXTAFTER(Table916[[#This Row],[type]],"-",-1)</f>
        <v>#N/A</v>
      </c>
      <c r="AJ730" s="1" t="e">
        <f ca="1">_xlfn.TEXTAFTER(_xlfn.TEXTBEFORE(Table916[[#This Row],[type]],"-"&amp;Table916[[#This Row],[rxn-no-enz]]),"RXN-")</f>
        <v>#N/A</v>
      </c>
      <c r="AK730" s="1" t="e">
        <f>_xlfn.TEXTBEFORE(Table916[[#This Row],[type]],"_",-1)</f>
        <v>#N/A</v>
      </c>
      <c r="AN730" t="s">
        <v>11536</v>
      </c>
      <c r="AO730" t="s">
        <v>2778</v>
      </c>
      <c r="AP730" s="3">
        <v>1.3406646E-11</v>
      </c>
      <c r="AQ730" t="str">
        <f>_xlfn.TEXTBEFORE(Table17[[#This Row],[rxn]],"-",-1)</f>
        <v>PROSYN</v>
      </c>
    </row>
    <row r="731" spans="16:43" ht="17" x14ac:dyDescent="0.25">
      <c r="P731" s="4"/>
      <c r="T731"/>
      <c r="AF731" s="1" t="s">
        <v>11552</v>
      </c>
      <c r="AG731" s="1" t="s">
        <v>2778</v>
      </c>
      <c r="AH731" s="9">
        <v>6.7031851000000002E-11</v>
      </c>
      <c r="AI731" s="1" t="e">
        <f>_xlfn.TEXTAFTER(Table916[[#This Row],[type]],"-",-1)</f>
        <v>#N/A</v>
      </c>
      <c r="AJ731" s="1" t="e">
        <f ca="1">_xlfn.TEXTAFTER(_xlfn.TEXTBEFORE(Table916[[#This Row],[type]],"-"&amp;Table916[[#This Row],[rxn-no-enz]]),"RXN-")</f>
        <v>#N/A</v>
      </c>
      <c r="AK731" s="1" t="e">
        <f>_xlfn.TEXTBEFORE(Table916[[#This Row],[type]],"_",-1)</f>
        <v>#N/A</v>
      </c>
      <c r="AN731" t="s">
        <v>11537</v>
      </c>
      <c r="AO731" t="s">
        <v>2778</v>
      </c>
      <c r="AP731" s="3">
        <v>1.2073100899999999E-10</v>
      </c>
      <c r="AQ731" t="str">
        <f>_xlfn.TEXTBEFORE(Table17[[#This Row],[rxn]],"-",-1)</f>
        <v>PROSYN</v>
      </c>
    </row>
    <row r="732" spans="16:43" ht="17" x14ac:dyDescent="0.25">
      <c r="P732" s="4"/>
      <c r="T732"/>
      <c r="AF732" s="1" t="s">
        <v>4251</v>
      </c>
      <c r="AG732" s="1" t="s">
        <v>2778</v>
      </c>
      <c r="AH732" s="9">
        <v>3.0564576800000001E-10</v>
      </c>
      <c r="AI732" s="1" t="e">
        <f>_xlfn.TEXTAFTER(Table916[[#This Row],[type]],"-",-1)</f>
        <v>#N/A</v>
      </c>
      <c r="AJ732" s="1" t="e">
        <f ca="1">_xlfn.TEXTAFTER(_xlfn.TEXTBEFORE(Table916[[#This Row],[type]],"-"&amp;Table916[[#This Row],[rxn-no-enz]]),"RXN-")</f>
        <v>#N/A</v>
      </c>
      <c r="AK732" s="1" t="e">
        <f>_xlfn.TEXTBEFORE(Table916[[#This Row],[type]],"_",-1)</f>
        <v>#N/A</v>
      </c>
      <c r="AN732" t="s">
        <v>11538</v>
      </c>
      <c r="AO732" t="s">
        <v>2778</v>
      </c>
      <c r="AP732" s="3">
        <v>6.8734159999999997E-12</v>
      </c>
      <c r="AQ732" t="str">
        <f>_xlfn.TEXTBEFORE(Table17[[#This Row],[rxn]],"-",-1)</f>
        <v>PROSYN</v>
      </c>
    </row>
    <row r="733" spans="16:43" ht="17" x14ac:dyDescent="0.25">
      <c r="P733" s="4"/>
      <c r="T733"/>
      <c r="AF733" s="1" t="s">
        <v>11553</v>
      </c>
      <c r="AG733" s="1" t="s">
        <v>2778</v>
      </c>
      <c r="AH733" s="9">
        <v>1.0836830999999999E-11</v>
      </c>
      <c r="AI733" s="1" t="e">
        <f>_xlfn.TEXTAFTER(Table916[[#This Row],[type]],"-",-1)</f>
        <v>#N/A</v>
      </c>
      <c r="AJ733" s="1" t="e">
        <f ca="1">_xlfn.TEXTAFTER(_xlfn.TEXTBEFORE(Table916[[#This Row],[type]],"-"&amp;Table916[[#This Row],[rxn-no-enz]]),"RXN-")</f>
        <v>#N/A</v>
      </c>
      <c r="AK733" s="1" t="e">
        <f>_xlfn.TEXTBEFORE(Table916[[#This Row],[type]],"_",-1)</f>
        <v>#N/A</v>
      </c>
      <c r="AN733" t="s">
        <v>4228</v>
      </c>
      <c r="AO733" t="s">
        <v>2778</v>
      </c>
      <c r="AP733" s="3">
        <v>2.36889714E-9</v>
      </c>
      <c r="AQ733" t="str">
        <f>_xlfn.TEXTBEFORE(Table17[[#This Row],[rxn]],"-",-1)</f>
        <v>PROSYN</v>
      </c>
    </row>
    <row r="734" spans="16:43" ht="17" x14ac:dyDescent="0.25">
      <c r="P734" s="4"/>
      <c r="T734"/>
      <c r="AF734" s="1" t="s">
        <v>11554</v>
      </c>
      <c r="AG734" s="1" t="s">
        <v>2778</v>
      </c>
      <c r="AH734" s="9">
        <v>4.1874000999999899E-11</v>
      </c>
      <c r="AI734" s="1" t="e">
        <f>_xlfn.TEXTAFTER(Table916[[#This Row],[type]],"-",-1)</f>
        <v>#N/A</v>
      </c>
      <c r="AJ734" s="1" t="e">
        <f ca="1">_xlfn.TEXTAFTER(_xlfn.TEXTBEFORE(Table916[[#This Row],[type]],"-"&amp;Table916[[#This Row],[rxn-no-enz]]),"RXN-")</f>
        <v>#N/A</v>
      </c>
      <c r="AK734" s="1" t="e">
        <f>_xlfn.TEXTBEFORE(Table916[[#This Row],[type]],"_",-1)</f>
        <v>#N/A</v>
      </c>
      <c r="AN734" t="s">
        <v>4229</v>
      </c>
      <c r="AO734" t="s">
        <v>2778</v>
      </c>
      <c r="AP734" s="3">
        <v>5.8060905799999998E-10</v>
      </c>
      <c r="AQ734" t="str">
        <f>_xlfn.TEXTBEFORE(Table17[[#This Row],[rxn]],"-",-1)</f>
        <v>PROSYN</v>
      </c>
    </row>
    <row r="735" spans="16:43" ht="17" x14ac:dyDescent="0.25">
      <c r="P735" s="4"/>
      <c r="T735"/>
      <c r="AF735" s="1" t="s">
        <v>11555</v>
      </c>
      <c r="AG735" s="1" t="s">
        <v>2778</v>
      </c>
      <c r="AH735" s="9">
        <v>3.234955165E-9</v>
      </c>
      <c r="AI735" s="1" t="e">
        <f>_xlfn.TEXTAFTER(Table916[[#This Row],[type]],"-",-1)</f>
        <v>#N/A</v>
      </c>
      <c r="AJ735" s="1" t="e">
        <f ca="1">_xlfn.TEXTAFTER(_xlfn.TEXTBEFORE(Table916[[#This Row],[type]],"-"&amp;Table916[[#This Row],[rxn-no-enz]]),"RXN-")</f>
        <v>#N/A</v>
      </c>
      <c r="AK735" s="1" t="e">
        <f>_xlfn.TEXTBEFORE(Table916[[#This Row],[type]],"_",-1)</f>
        <v>#N/A</v>
      </c>
      <c r="AN735" t="s">
        <v>4230</v>
      </c>
      <c r="AO735" t="s">
        <v>2778</v>
      </c>
      <c r="AP735" s="3">
        <v>1.8693134050000002E-9</v>
      </c>
      <c r="AQ735" t="str">
        <f>_xlfn.TEXTBEFORE(Table17[[#This Row],[rxn]],"-",-1)</f>
        <v>PROSYN</v>
      </c>
    </row>
    <row r="736" spans="16:43" ht="17" x14ac:dyDescent="0.25">
      <c r="P736" s="4"/>
      <c r="T736"/>
      <c r="AF736" s="1" t="s">
        <v>11556</v>
      </c>
      <c r="AG736" s="1" t="s">
        <v>2778</v>
      </c>
      <c r="AH736" s="9">
        <v>9.1874750000000007E-12</v>
      </c>
      <c r="AI736" s="1" t="e">
        <f>_xlfn.TEXTAFTER(Table916[[#This Row],[type]],"-",-1)</f>
        <v>#N/A</v>
      </c>
      <c r="AJ736" s="1" t="e">
        <f ca="1">_xlfn.TEXTAFTER(_xlfn.TEXTBEFORE(Table916[[#This Row],[type]],"-"&amp;Table916[[#This Row],[rxn-no-enz]]),"RXN-")</f>
        <v>#N/A</v>
      </c>
      <c r="AK736" s="1" t="e">
        <f>_xlfn.TEXTBEFORE(Table916[[#This Row],[type]],"_",-1)</f>
        <v>#N/A</v>
      </c>
      <c r="AN736" t="s">
        <v>4231</v>
      </c>
      <c r="AO736" t="s">
        <v>2778</v>
      </c>
      <c r="AP736" s="3">
        <v>1.1464466499999899E-10</v>
      </c>
      <c r="AQ736" t="str">
        <f>_xlfn.TEXTBEFORE(Table17[[#This Row],[rxn]],"-",-1)</f>
        <v>PROSYN</v>
      </c>
    </row>
    <row r="737" spans="16:43" ht="17" x14ac:dyDescent="0.25">
      <c r="P737" s="4"/>
      <c r="T737"/>
      <c r="AF737" s="1" t="s">
        <v>11557</v>
      </c>
      <c r="AG737" s="1" t="s">
        <v>2778</v>
      </c>
      <c r="AH737" s="9">
        <v>2.14536578999999E-10</v>
      </c>
      <c r="AI737" s="1" t="e">
        <f>_xlfn.TEXTAFTER(Table916[[#This Row],[type]],"-",-1)</f>
        <v>#N/A</v>
      </c>
      <c r="AJ737" s="1" t="e">
        <f ca="1">_xlfn.TEXTAFTER(_xlfn.TEXTBEFORE(Table916[[#This Row],[type]],"-"&amp;Table916[[#This Row],[rxn-no-enz]]),"RXN-")</f>
        <v>#N/A</v>
      </c>
      <c r="AK737" s="1" t="e">
        <f>_xlfn.TEXTBEFORE(Table916[[#This Row],[type]],"_",-1)</f>
        <v>#N/A</v>
      </c>
      <c r="AN737" t="s">
        <v>4232</v>
      </c>
      <c r="AO737" t="s">
        <v>2778</v>
      </c>
      <c r="AP737" s="3">
        <v>1.81528325E-10</v>
      </c>
      <c r="AQ737" t="str">
        <f>_xlfn.TEXTBEFORE(Table17[[#This Row],[rxn]],"-",-1)</f>
        <v>PROSYN</v>
      </c>
    </row>
    <row r="738" spans="16:43" ht="17" x14ac:dyDescent="0.25">
      <c r="P738" s="4"/>
      <c r="T738"/>
      <c r="AF738" s="1" t="s">
        <v>11558</v>
      </c>
      <c r="AG738" s="1" t="s">
        <v>2778</v>
      </c>
      <c r="AH738" s="9">
        <v>1.7589642699999999E-10</v>
      </c>
      <c r="AI738" s="1" t="e">
        <f>_xlfn.TEXTAFTER(Table916[[#This Row],[type]],"-",-1)</f>
        <v>#N/A</v>
      </c>
      <c r="AJ738" s="1" t="e">
        <f ca="1">_xlfn.TEXTAFTER(_xlfn.TEXTBEFORE(Table916[[#This Row],[type]],"-"&amp;Table916[[#This Row],[rxn-no-enz]]),"RXN-")</f>
        <v>#N/A</v>
      </c>
      <c r="AK738" s="1" t="e">
        <f>_xlfn.TEXTBEFORE(Table916[[#This Row],[type]],"_",-1)</f>
        <v>#N/A</v>
      </c>
      <c r="AN738" t="s">
        <v>4233</v>
      </c>
      <c r="AO738" t="s">
        <v>2778</v>
      </c>
      <c r="AP738" s="3">
        <v>5.9475892079999998E-9</v>
      </c>
      <c r="AQ738" t="str">
        <f>_xlfn.TEXTBEFORE(Table17[[#This Row],[rxn]],"-",-1)</f>
        <v>PROSYN</v>
      </c>
    </row>
    <row r="739" spans="16:43" ht="17" x14ac:dyDescent="0.25">
      <c r="P739" s="4"/>
      <c r="T739"/>
      <c r="AF739" s="1" t="s">
        <v>11559</v>
      </c>
      <c r="AG739" s="1" t="s">
        <v>2778</v>
      </c>
      <c r="AH739" s="9">
        <v>3.6201070600000001E-10</v>
      </c>
      <c r="AI739" s="1" t="e">
        <f>_xlfn.TEXTAFTER(Table916[[#This Row],[type]],"-",-1)</f>
        <v>#N/A</v>
      </c>
      <c r="AJ739" s="1" t="e">
        <f ca="1">_xlfn.TEXTAFTER(_xlfn.TEXTBEFORE(Table916[[#This Row],[type]],"-"&amp;Table916[[#This Row],[rxn-no-enz]]),"RXN-")</f>
        <v>#N/A</v>
      </c>
      <c r="AK739" s="1" t="e">
        <f>_xlfn.TEXTBEFORE(Table916[[#This Row],[type]],"_",-1)</f>
        <v>#N/A</v>
      </c>
      <c r="AN739" t="s">
        <v>11539</v>
      </c>
      <c r="AO739" t="s">
        <v>2778</v>
      </c>
      <c r="AP739" s="3">
        <v>7.4538421100000005E-10</v>
      </c>
      <c r="AQ739" t="str">
        <f>_xlfn.TEXTBEFORE(Table17[[#This Row],[rxn]],"-",-1)</f>
        <v>PROSYN</v>
      </c>
    </row>
    <row r="740" spans="16:43" ht="17" x14ac:dyDescent="0.25">
      <c r="P740" s="4"/>
      <c r="T740"/>
      <c r="AF740" s="1" t="s">
        <v>11560</v>
      </c>
      <c r="AG740" s="1" t="s">
        <v>2778</v>
      </c>
      <c r="AH740" s="9">
        <v>8.4439369999999999E-12</v>
      </c>
      <c r="AI740" s="1" t="e">
        <f>_xlfn.TEXTAFTER(Table916[[#This Row],[type]],"-",-1)</f>
        <v>#N/A</v>
      </c>
      <c r="AJ740" s="1" t="e">
        <f ca="1">_xlfn.TEXTAFTER(_xlfn.TEXTBEFORE(Table916[[#This Row],[type]],"-"&amp;Table916[[#This Row],[rxn-no-enz]]),"RXN-")</f>
        <v>#N/A</v>
      </c>
      <c r="AK740" s="1" t="e">
        <f>_xlfn.TEXTBEFORE(Table916[[#This Row],[type]],"_",-1)</f>
        <v>#N/A</v>
      </c>
      <c r="AN740" t="s">
        <v>4234</v>
      </c>
      <c r="AO740" t="s">
        <v>2778</v>
      </c>
      <c r="AP740" s="3">
        <v>6.7631518000000003E-10</v>
      </c>
      <c r="AQ740" t="str">
        <f>_xlfn.TEXTBEFORE(Table17[[#This Row],[rxn]],"-",-1)</f>
        <v>PROSYN</v>
      </c>
    </row>
    <row r="741" spans="16:43" ht="17" x14ac:dyDescent="0.25">
      <c r="P741" s="4"/>
      <c r="T741"/>
      <c r="AF741" s="1" t="s">
        <v>11561</v>
      </c>
      <c r="AG741" s="1" t="s">
        <v>2778</v>
      </c>
      <c r="AH741" s="9">
        <v>8.9119630000000004E-12</v>
      </c>
      <c r="AI741" s="1" t="e">
        <f>_xlfn.TEXTAFTER(Table916[[#This Row],[type]],"-",-1)</f>
        <v>#N/A</v>
      </c>
      <c r="AJ741" s="1" t="e">
        <f ca="1">_xlfn.TEXTAFTER(_xlfn.TEXTBEFORE(Table916[[#This Row],[type]],"-"&amp;Table916[[#This Row],[rxn-no-enz]]),"RXN-")</f>
        <v>#N/A</v>
      </c>
      <c r="AK741" s="1" t="e">
        <f>_xlfn.TEXTBEFORE(Table916[[#This Row],[type]],"_",-1)</f>
        <v>#N/A</v>
      </c>
      <c r="AN741" t="s">
        <v>4235</v>
      </c>
      <c r="AO741" t="s">
        <v>2778</v>
      </c>
      <c r="AP741" s="3">
        <v>2.1507707099999999E-10</v>
      </c>
      <c r="AQ741" t="str">
        <f>_xlfn.TEXTBEFORE(Table17[[#This Row],[rxn]],"-",-1)</f>
        <v>PROSYN</v>
      </c>
    </row>
    <row r="742" spans="16:43" ht="17" x14ac:dyDescent="0.25">
      <c r="P742" s="4"/>
      <c r="T742"/>
      <c r="AF742" s="1" t="s">
        <v>11562</v>
      </c>
      <c r="AG742" s="1" t="s">
        <v>2778</v>
      </c>
      <c r="AH742" s="9">
        <v>8.7221952999999994E-11</v>
      </c>
      <c r="AI742" s="1" t="e">
        <f>_xlfn.TEXTAFTER(Table916[[#This Row],[type]],"-",-1)</f>
        <v>#N/A</v>
      </c>
      <c r="AJ742" s="1" t="e">
        <f ca="1">_xlfn.TEXTAFTER(_xlfn.TEXTBEFORE(Table916[[#This Row],[type]],"-"&amp;Table916[[#This Row],[rxn-no-enz]]),"RXN-")</f>
        <v>#N/A</v>
      </c>
      <c r="AK742" s="1" t="e">
        <f>_xlfn.TEXTBEFORE(Table916[[#This Row],[type]],"_",-1)</f>
        <v>#N/A</v>
      </c>
      <c r="AN742" t="s">
        <v>4236</v>
      </c>
      <c r="AO742" t="s">
        <v>2778</v>
      </c>
      <c r="AP742" s="3">
        <v>4.884234E-10</v>
      </c>
      <c r="AQ742" t="str">
        <f>_xlfn.TEXTBEFORE(Table17[[#This Row],[rxn]],"-",-1)</f>
        <v>PROSYN</v>
      </c>
    </row>
    <row r="743" spans="16:43" ht="17" x14ac:dyDescent="0.25">
      <c r="P743" s="4"/>
      <c r="T743"/>
      <c r="AF743" s="1" t="s">
        <v>4253</v>
      </c>
      <c r="AG743" s="1" t="s">
        <v>2778</v>
      </c>
      <c r="AH743" s="9">
        <v>3.9269075379999896E-9</v>
      </c>
      <c r="AI743" s="1" t="e">
        <f>_xlfn.TEXTAFTER(Table916[[#This Row],[type]],"-",-1)</f>
        <v>#N/A</v>
      </c>
      <c r="AJ743" s="1" t="e">
        <f ca="1">_xlfn.TEXTAFTER(_xlfn.TEXTBEFORE(Table916[[#This Row],[type]],"-"&amp;Table916[[#This Row],[rxn-no-enz]]),"RXN-")</f>
        <v>#N/A</v>
      </c>
      <c r="AK743" s="1" t="e">
        <f>_xlfn.TEXTBEFORE(Table916[[#This Row],[type]],"_",-1)</f>
        <v>#N/A</v>
      </c>
      <c r="AN743" t="s">
        <v>4237</v>
      </c>
      <c r="AO743" t="s">
        <v>2778</v>
      </c>
      <c r="AP743" s="3">
        <v>1.8840497960000001E-9</v>
      </c>
      <c r="AQ743" t="str">
        <f>_xlfn.TEXTBEFORE(Table17[[#This Row],[rxn]],"-",-1)</f>
        <v>PROSYN</v>
      </c>
    </row>
    <row r="744" spans="16:43" ht="17" x14ac:dyDescent="0.25">
      <c r="P744" s="4"/>
      <c r="T744"/>
      <c r="AF744" s="1" t="s">
        <v>11563</v>
      </c>
      <c r="AG744" s="1" t="s">
        <v>2778</v>
      </c>
      <c r="AH744" s="9">
        <v>2.4701543999999999E-11</v>
      </c>
      <c r="AI744" s="1" t="e">
        <f>_xlfn.TEXTAFTER(Table916[[#This Row],[type]],"-",-1)</f>
        <v>#N/A</v>
      </c>
      <c r="AJ744" s="1" t="e">
        <f ca="1">_xlfn.TEXTAFTER(_xlfn.TEXTBEFORE(Table916[[#This Row],[type]],"-"&amp;Table916[[#This Row],[rxn-no-enz]]),"RXN-")</f>
        <v>#N/A</v>
      </c>
      <c r="AK744" s="1" t="e">
        <f>_xlfn.TEXTBEFORE(Table916[[#This Row],[type]],"_",-1)</f>
        <v>#N/A</v>
      </c>
      <c r="AN744" t="s">
        <v>11540</v>
      </c>
      <c r="AO744" t="s">
        <v>2778</v>
      </c>
      <c r="AP744" s="3">
        <v>1.16176699999999E-11</v>
      </c>
      <c r="AQ744" t="str">
        <f>_xlfn.TEXTBEFORE(Table17[[#This Row],[rxn]],"-",-1)</f>
        <v>PROSYN</v>
      </c>
    </row>
    <row r="745" spans="16:43" ht="17" x14ac:dyDescent="0.25">
      <c r="P745" s="4"/>
      <c r="T745"/>
      <c r="AF745" s="1" t="s">
        <v>11564</v>
      </c>
      <c r="AG745" s="1" t="s">
        <v>2778</v>
      </c>
      <c r="AH745" s="9">
        <v>2.0608438E-11</v>
      </c>
      <c r="AI745" s="1" t="e">
        <f>_xlfn.TEXTAFTER(Table916[[#This Row],[type]],"-",-1)</f>
        <v>#N/A</v>
      </c>
      <c r="AJ745" s="1" t="e">
        <f ca="1">_xlfn.TEXTAFTER(_xlfn.TEXTBEFORE(Table916[[#This Row],[type]],"-"&amp;Table916[[#This Row],[rxn-no-enz]]),"RXN-")</f>
        <v>#N/A</v>
      </c>
      <c r="AK745" s="1" t="e">
        <f>_xlfn.TEXTBEFORE(Table916[[#This Row],[type]],"_",-1)</f>
        <v>#N/A</v>
      </c>
      <c r="AN745" t="s">
        <v>11541</v>
      </c>
      <c r="AO745" t="s">
        <v>2778</v>
      </c>
      <c r="AP745" s="3">
        <v>6.6732977999999999E-11</v>
      </c>
      <c r="AQ745" t="str">
        <f>_xlfn.TEXTBEFORE(Table17[[#This Row],[rxn]],"-",-1)</f>
        <v>PROSYN</v>
      </c>
    </row>
    <row r="746" spans="16:43" ht="17" x14ac:dyDescent="0.25">
      <c r="P746" s="4"/>
      <c r="T746"/>
      <c r="AF746" s="1" t="s">
        <v>11565</v>
      </c>
      <c r="AG746" s="1" t="s">
        <v>2778</v>
      </c>
      <c r="AH746" s="9">
        <v>2.2930632800000001E-10</v>
      </c>
      <c r="AI746" s="1" t="e">
        <f>_xlfn.TEXTAFTER(Table916[[#This Row],[type]],"-",-1)</f>
        <v>#N/A</v>
      </c>
      <c r="AJ746" s="1" t="e">
        <f ca="1">_xlfn.TEXTAFTER(_xlfn.TEXTBEFORE(Table916[[#This Row],[type]],"-"&amp;Table916[[#This Row],[rxn-no-enz]]),"RXN-")</f>
        <v>#N/A</v>
      </c>
      <c r="AK746" s="1" t="e">
        <f>_xlfn.TEXTBEFORE(Table916[[#This Row],[type]],"_",-1)</f>
        <v>#N/A</v>
      </c>
      <c r="AN746" t="s">
        <v>4238</v>
      </c>
      <c r="AO746" t="s">
        <v>2778</v>
      </c>
      <c r="AP746" s="3">
        <v>7.4500793999999994E-11</v>
      </c>
      <c r="AQ746" t="str">
        <f>_xlfn.TEXTBEFORE(Table17[[#This Row],[rxn]],"-",-1)</f>
        <v>PROSYN</v>
      </c>
    </row>
    <row r="747" spans="16:43" ht="17" x14ac:dyDescent="0.25">
      <c r="P747" s="4"/>
      <c r="T747"/>
      <c r="AF747" s="1" t="s">
        <v>4255</v>
      </c>
      <c r="AG747" s="1" t="s">
        <v>2778</v>
      </c>
      <c r="AH747" s="9">
        <v>3.1887947800000001E-10</v>
      </c>
      <c r="AI747" s="1" t="e">
        <f>_xlfn.TEXTAFTER(Table916[[#This Row],[type]],"-",-1)</f>
        <v>#N/A</v>
      </c>
      <c r="AJ747" s="1" t="e">
        <f ca="1">_xlfn.TEXTAFTER(_xlfn.TEXTBEFORE(Table916[[#This Row],[type]],"-"&amp;Table916[[#This Row],[rxn-no-enz]]),"RXN-")</f>
        <v>#N/A</v>
      </c>
      <c r="AK747" s="1" t="e">
        <f>_xlfn.TEXTBEFORE(Table916[[#This Row],[type]],"_",-1)</f>
        <v>#N/A</v>
      </c>
      <c r="AN747" t="s">
        <v>4239</v>
      </c>
      <c r="AO747" t="s">
        <v>2778</v>
      </c>
      <c r="AP747" s="3">
        <v>2.8738937029999999E-9</v>
      </c>
      <c r="AQ747" t="str">
        <f>_xlfn.TEXTBEFORE(Table17[[#This Row],[rxn]],"-",-1)</f>
        <v>PROSYN</v>
      </c>
    </row>
    <row r="748" spans="16:43" ht="17" x14ac:dyDescent="0.25">
      <c r="P748" s="4"/>
      <c r="T748"/>
      <c r="AF748" s="1" t="s">
        <v>11566</v>
      </c>
      <c r="AG748" s="1" t="s">
        <v>2778</v>
      </c>
      <c r="AH748" s="9">
        <v>1.3688673989999999E-9</v>
      </c>
      <c r="AI748" s="1" t="e">
        <f>_xlfn.TEXTAFTER(Table916[[#This Row],[type]],"-",-1)</f>
        <v>#N/A</v>
      </c>
      <c r="AJ748" s="1" t="e">
        <f ca="1">_xlfn.TEXTAFTER(_xlfn.TEXTBEFORE(Table916[[#This Row],[type]],"-"&amp;Table916[[#This Row],[rxn-no-enz]]),"RXN-")</f>
        <v>#N/A</v>
      </c>
      <c r="AK748" s="1" t="e">
        <f>_xlfn.TEXTBEFORE(Table916[[#This Row],[type]],"_",-1)</f>
        <v>#N/A</v>
      </c>
      <c r="AN748" t="s">
        <v>4240</v>
      </c>
      <c r="AO748" t="s">
        <v>2778</v>
      </c>
      <c r="AP748" s="3">
        <v>2.2308238400000001E-9</v>
      </c>
      <c r="AQ748" t="str">
        <f>_xlfn.TEXTBEFORE(Table17[[#This Row],[rxn]],"-",-1)</f>
        <v>PROSYN</v>
      </c>
    </row>
    <row r="749" spans="16:43" ht="17" x14ac:dyDescent="0.25">
      <c r="P749" s="4"/>
      <c r="T749"/>
      <c r="AF749" s="1" t="s">
        <v>4256</v>
      </c>
      <c r="AG749" s="1" t="s">
        <v>2778</v>
      </c>
      <c r="AH749" s="9">
        <v>1.24216805E-10</v>
      </c>
      <c r="AI749" s="1" t="e">
        <f>_xlfn.TEXTAFTER(Table916[[#This Row],[type]],"-",-1)</f>
        <v>#N/A</v>
      </c>
      <c r="AJ749" s="1" t="e">
        <f ca="1">_xlfn.TEXTAFTER(_xlfn.TEXTBEFORE(Table916[[#This Row],[type]],"-"&amp;Table916[[#This Row],[rxn-no-enz]]),"RXN-")</f>
        <v>#N/A</v>
      </c>
      <c r="AK749" s="1" t="e">
        <f>_xlfn.TEXTBEFORE(Table916[[#This Row],[type]],"_",-1)</f>
        <v>#N/A</v>
      </c>
      <c r="AN749" t="s">
        <v>11542</v>
      </c>
      <c r="AO749" t="s">
        <v>2778</v>
      </c>
      <c r="AP749" s="3">
        <v>2.4763559999999999E-12</v>
      </c>
      <c r="AQ749" t="str">
        <f>_xlfn.TEXTBEFORE(Table17[[#This Row],[rxn]],"-",-1)</f>
        <v>PROSYN</v>
      </c>
    </row>
    <row r="750" spans="16:43" ht="17" x14ac:dyDescent="0.25">
      <c r="P750" s="4"/>
      <c r="T750"/>
      <c r="AF750" s="1" t="s">
        <v>11567</v>
      </c>
      <c r="AG750" s="1" t="s">
        <v>2778</v>
      </c>
      <c r="AH750" s="9">
        <v>3.7991851600000001E-10</v>
      </c>
      <c r="AI750" s="1" t="e">
        <f>_xlfn.TEXTAFTER(Table916[[#This Row],[type]],"-",-1)</f>
        <v>#N/A</v>
      </c>
      <c r="AJ750" s="1" t="e">
        <f ca="1">_xlfn.TEXTAFTER(_xlfn.TEXTBEFORE(Table916[[#This Row],[type]],"-"&amp;Table916[[#This Row],[rxn-no-enz]]),"RXN-")</f>
        <v>#N/A</v>
      </c>
      <c r="AK750" s="1" t="e">
        <f>_xlfn.TEXTBEFORE(Table916[[#This Row],[type]],"_",-1)</f>
        <v>#N/A</v>
      </c>
      <c r="AN750" t="s">
        <v>4241</v>
      </c>
      <c r="AO750" t="s">
        <v>2778</v>
      </c>
      <c r="AP750" s="3">
        <v>1.1909953000000001E-10</v>
      </c>
      <c r="AQ750" t="str">
        <f>_xlfn.TEXTBEFORE(Table17[[#This Row],[rxn]],"-",-1)</f>
        <v>PROSYN</v>
      </c>
    </row>
    <row r="751" spans="16:43" ht="17" x14ac:dyDescent="0.25">
      <c r="P751" s="4"/>
      <c r="T751"/>
      <c r="AF751" s="1" t="s">
        <v>11568</v>
      </c>
      <c r="AG751" s="1" t="s">
        <v>2778</v>
      </c>
      <c r="AH751" s="9">
        <v>2.9399699999999998E-11</v>
      </c>
      <c r="AI751" s="1" t="e">
        <f>_xlfn.TEXTAFTER(Table916[[#This Row],[type]],"-",-1)</f>
        <v>#N/A</v>
      </c>
      <c r="AJ751" s="1" t="e">
        <f ca="1">_xlfn.TEXTAFTER(_xlfn.TEXTBEFORE(Table916[[#This Row],[type]],"-"&amp;Table916[[#This Row],[rxn-no-enz]]),"RXN-")</f>
        <v>#N/A</v>
      </c>
      <c r="AK751" s="1" t="e">
        <f>_xlfn.TEXTBEFORE(Table916[[#This Row],[type]],"_",-1)</f>
        <v>#N/A</v>
      </c>
      <c r="AN751" t="s">
        <v>4242</v>
      </c>
      <c r="AO751" t="s">
        <v>2778</v>
      </c>
      <c r="AP751" s="3">
        <v>2.0055389809999998E-9</v>
      </c>
      <c r="AQ751" t="str">
        <f>_xlfn.TEXTBEFORE(Table17[[#This Row],[rxn]],"-",-1)</f>
        <v>PROSYN</v>
      </c>
    </row>
    <row r="752" spans="16:43" ht="17" x14ac:dyDescent="0.25">
      <c r="P752" s="4"/>
      <c r="T752"/>
      <c r="AF752" s="1" t="s">
        <v>11569</v>
      </c>
      <c r="AG752" s="1" t="s">
        <v>2778</v>
      </c>
      <c r="AH752" s="9">
        <v>7.7306729999999995E-12</v>
      </c>
      <c r="AI752" s="1" t="e">
        <f>_xlfn.TEXTAFTER(Table916[[#This Row],[type]],"-",-1)</f>
        <v>#N/A</v>
      </c>
      <c r="AJ752" s="1" t="e">
        <f ca="1">_xlfn.TEXTAFTER(_xlfn.TEXTBEFORE(Table916[[#This Row],[type]],"-"&amp;Table916[[#This Row],[rxn-no-enz]]),"RXN-")</f>
        <v>#N/A</v>
      </c>
      <c r="AK752" s="1" t="e">
        <f>_xlfn.TEXTBEFORE(Table916[[#This Row],[type]],"_",-1)</f>
        <v>#N/A</v>
      </c>
      <c r="AN752" t="s">
        <v>11543</v>
      </c>
      <c r="AO752" t="s">
        <v>2778</v>
      </c>
      <c r="AP752" s="3">
        <v>2.7244494899999899E-10</v>
      </c>
      <c r="AQ752" t="str">
        <f>_xlfn.TEXTBEFORE(Table17[[#This Row],[rxn]],"-",-1)</f>
        <v>PROSYN</v>
      </c>
    </row>
    <row r="753" spans="16:43" ht="17" x14ac:dyDescent="0.25">
      <c r="P753" s="4"/>
      <c r="T753"/>
      <c r="AF753" s="1" t="s">
        <v>11570</v>
      </c>
      <c r="AG753" s="1" t="s">
        <v>2778</v>
      </c>
      <c r="AH753" s="9">
        <v>2.3143505000000001E-11</v>
      </c>
      <c r="AI753" s="1" t="e">
        <f>_xlfn.TEXTAFTER(Table916[[#This Row],[type]],"-",-1)</f>
        <v>#N/A</v>
      </c>
      <c r="AJ753" s="1" t="e">
        <f ca="1">_xlfn.TEXTAFTER(_xlfn.TEXTBEFORE(Table916[[#This Row],[type]],"-"&amp;Table916[[#This Row],[rxn-no-enz]]),"RXN-")</f>
        <v>#N/A</v>
      </c>
      <c r="AK753" s="1" t="e">
        <f>_xlfn.TEXTBEFORE(Table916[[#This Row],[type]],"_",-1)</f>
        <v>#N/A</v>
      </c>
      <c r="AN753" t="s">
        <v>11544</v>
      </c>
      <c r="AO753" t="s">
        <v>2778</v>
      </c>
      <c r="AP753" s="3">
        <v>1.816431111E-9</v>
      </c>
      <c r="AQ753" t="str">
        <f>_xlfn.TEXTBEFORE(Table17[[#This Row],[rxn]],"-",-1)</f>
        <v>PROSYN</v>
      </c>
    </row>
    <row r="754" spans="16:43" ht="17" x14ac:dyDescent="0.25">
      <c r="P754" s="4"/>
      <c r="T754"/>
      <c r="AF754" s="1" t="s">
        <v>11571</v>
      </c>
      <c r="AG754" s="1" t="s">
        <v>2778</v>
      </c>
      <c r="AH754" s="9">
        <v>7.4490084310000001E-9</v>
      </c>
      <c r="AI754" s="1" t="e">
        <f>_xlfn.TEXTAFTER(Table916[[#This Row],[type]],"-",-1)</f>
        <v>#N/A</v>
      </c>
      <c r="AJ754" s="1" t="e">
        <f ca="1">_xlfn.TEXTAFTER(_xlfn.TEXTBEFORE(Table916[[#This Row],[type]],"-"&amp;Table916[[#This Row],[rxn-no-enz]]),"RXN-")</f>
        <v>#N/A</v>
      </c>
      <c r="AK754" s="1" t="e">
        <f>_xlfn.TEXTBEFORE(Table916[[#This Row],[type]],"_",-1)</f>
        <v>#N/A</v>
      </c>
      <c r="AN754" t="s">
        <v>13775</v>
      </c>
      <c r="AO754" t="s">
        <v>2778</v>
      </c>
      <c r="AP754" s="3">
        <v>1.816431111E-9</v>
      </c>
      <c r="AQ754" t="str">
        <f>_xlfn.TEXTBEFORE(Table17[[#This Row],[rxn]],"-",-1)</f>
        <v>PROSYN</v>
      </c>
    </row>
    <row r="755" spans="16:43" ht="17" x14ac:dyDescent="0.25">
      <c r="P755" s="4"/>
      <c r="T755"/>
      <c r="AF755" s="1" t="s">
        <v>11572</v>
      </c>
      <c r="AG755" s="1" t="s">
        <v>2778</v>
      </c>
      <c r="AH755" s="9">
        <v>1.9069637400000001E-10</v>
      </c>
      <c r="AI755" s="1" t="e">
        <f>_xlfn.TEXTAFTER(Table916[[#This Row],[type]],"-",-1)</f>
        <v>#N/A</v>
      </c>
      <c r="AJ755" s="1" t="e">
        <f ca="1">_xlfn.TEXTAFTER(_xlfn.TEXTBEFORE(Table916[[#This Row],[type]],"-"&amp;Table916[[#This Row],[rxn-no-enz]]),"RXN-")</f>
        <v>#N/A</v>
      </c>
      <c r="AK755" s="1" t="e">
        <f>_xlfn.TEXTBEFORE(Table916[[#This Row],[type]],"_",-1)</f>
        <v>#N/A</v>
      </c>
      <c r="AN755" t="s">
        <v>13133</v>
      </c>
      <c r="AO755" t="s">
        <v>2778</v>
      </c>
      <c r="AP755" s="3">
        <v>4.2945109199999998E-9</v>
      </c>
      <c r="AQ755" t="str">
        <f>_xlfn.TEXTBEFORE(Table17[[#This Row],[rxn]],"-",-1)</f>
        <v>PROSYN</v>
      </c>
    </row>
    <row r="756" spans="16:43" ht="17" x14ac:dyDescent="0.25">
      <c r="P756" s="4"/>
      <c r="T756"/>
      <c r="AF756" s="1" t="s">
        <v>4258</v>
      </c>
      <c r="AG756" s="1" t="s">
        <v>2778</v>
      </c>
      <c r="AH756" s="9">
        <v>5.31016899999999E-10</v>
      </c>
      <c r="AI756" s="1" t="e">
        <f>_xlfn.TEXTAFTER(Table916[[#This Row],[type]],"-",-1)</f>
        <v>#N/A</v>
      </c>
      <c r="AJ756" s="1" t="e">
        <f ca="1">_xlfn.TEXTAFTER(_xlfn.TEXTBEFORE(Table916[[#This Row],[type]],"-"&amp;Table916[[#This Row],[rxn-no-enz]]),"RXN-")</f>
        <v>#N/A</v>
      </c>
      <c r="AK756" s="1" t="e">
        <f>_xlfn.TEXTBEFORE(Table916[[#This Row],[type]],"_",-1)</f>
        <v>#N/A</v>
      </c>
      <c r="AN756" t="s">
        <v>4243</v>
      </c>
      <c r="AO756" t="s">
        <v>2778</v>
      </c>
      <c r="AP756" s="3">
        <v>4.2945109199999998E-9</v>
      </c>
      <c r="AQ756" t="str">
        <f>_xlfn.TEXTBEFORE(Table17[[#This Row],[rxn]],"-",-1)</f>
        <v>PROSYN</v>
      </c>
    </row>
    <row r="757" spans="16:43" ht="17" x14ac:dyDescent="0.25">
      <c r="P757" s="4"/>
      <c r="T757"/>
      <c r="AF757" s="1" t="s">
        <v>4259</v>
      </c>
      <c r="AG757" s="1" t="s">
        <v>2778</v>
      </c>
      <c r="AH757" s="9">
        <v>1.94481077E-10</v>
      </c>
      <c r="AI757" s="1" t="e">
        <f>_xlfn.TEXTAFTER(Table916[[#This Row],[type]],"-",-1)</f>
        <v>#N/A</v>
      </c>
      <c r="AJ757" s="1" t="e">
        <f ca="1">_xlfn.TEXTAFTER(_xlfn.TEXTBEFORE(Table916[[#This Row],[type]],"-"&amp;Table916[[#This Row],[rxn-no-enz]]),"RXN-")</f>
        <v>#N/A</v>
      </c>
      <c r="AK757" s="1" t="e">
        <f>_xlfn.TEXTBEFORE(Table916[[#This Row],[type]],"_",-1)</f>
        <v>#N/A</v>
      </c>
      <c r="AN757" t="s">
        <v>4244</v>
      </c>
      <c r="AO757" t="s">
        <v>2778</v>
      </c>
      <c r="AP757" s="3">
        <v>2.831614774E-9</v>
      </c>
      <c r="AQ757" t="str">
        <f>_xlfn.TEXTBEFORE(Table17[[#This Row],[rxn]],"-",-1)</f>
        <v>PROSYN</v>
      </c>
    </row>
    <row r="758" spans="16:43" ht="17" x14ac:dyDescent="0.25">
      <c r="P758" s="4"/>
      <c r="T758"/>
      <c r="AF758" s="1" t="s">
        <v>4260</v>
      </c>
      <c r="AG758" s="1" t="s">
        <v>2778</v>
      </c>
      <c r="AH758" s="9">
        <v>2.2163364650000001E-9</v>
      </c>
      <c r="AI758" s="1" t="e">
        <f>_xlfn.TEXTAFTER(Table916[[#This Row],[type]],"-",-1)</f>
        <v>#N/A</v>
      </c>
      <c r="AJ758" s="1" t="e">
        <f ca="1">_xlfn.TEXTAFTER(_xlfn.TEXTBEFORE(Table916[[#This Row],[type]],"-"&amp;Table916[[#This Row],[rxn-no-enz]]),"RXN-")</f>
        <v>#N/A</v>
      </c>
      <c r="AK758" s="1" t="e">
        <f>_xlfn.TEXTBEFORE(Table916[[#This Row],[type]],"_",-1)</f>
        <v>#N/A</v>
      </c>
      <c r="AN758" t="s">
        <v>11545</v>
      </c>
      <c r="AO758" t="s">
        <v>2778</v>
      </c>
      <c r="AP758" s="3">
        <v>3.6529004139999998E-9</v>
      </c>
      <c r="AQ758" t="str">
        <f>_xlfn.TEXTBEFORE(Table17[[#This Row],[rxn]],"-",-1)</f>
        <v>PROSYN</v>
      </c>
    </row>
    <row r="759" spans="16:43" ht="17" x14ac:dyDescent="0.25">
      <c r="P759" s="4"/>
      <c r="T759"/>
      <c r="AF759" s="1" t="s">
        <v>11573</v>
      </c>
      <c r="AG759" s="1" t="s">
        <v>2778</v>
      </c>
      <c r="AH759" s="9">
        <v>1.4697086E-11</v>
      </c>
      <c r="AI759" s="1" t="e">
        <f>_xlfn.TEXTAFTER(Table916[[#This Row],[type]],"-",-1)</f>
        <v>#N/A</v>
      </c>
      <c r="AJ759" s="1" t="e">
        <f ca="1">_xlfn.TEXTAFTER(_xlfn.TEXTBEFORE(Table916[[#This Row],[type]],"-"&amp;Table916[[#This Row],[rxn-no-enz]]),"RXN-")</f>
        <v>#N/A</v>
      </c>
      <c r="AK759" s="1" t="e">
        <f>_xlfn.TEXTBEFORE(Table916[[#This Row],[type]],"_",-1)</f>
        <v>#N/A</v>
      </c>
      <c r="AN759" t="s">
        <v>4245</v>
      </c>
      <c r="AO759" t="s">
        <v>2778</v>
      </c>
      <c r="AP759" s="3">
        <v>9.4602660299999904E-10</v>
      </c>
      <c r="AQ759" t="str">
        <f>_xlfn.TEXTBEFORE(Table17[[#This Row],[rxn]],"-",-1)</f>
        <v>PROSYN</v>
      </c>
    </row>
    <row r="760" spans="16:43" ht="17" x14ac:dyDescent="0.25">
      <c r="P760" s="4"/>
      <c r="T760"/>
      <c r="AF760" s="1" t="s">
        <v>4261</v>
      </c>
      <c r="AG760" s="1" t="s">
        <v>2778</v>
      </c>
      <c r="AH760" s="9">
        <v>8.1271407900000001E-10</v>
      </c>
      <c r="AI760" s="1" t="e">
        <f>_xlfn.TEXTAFTER(Table916[[#This Row],[type]],"-",-1)</f>
        <v>#N/A</v>
      </c>
      <c r="AJ760" s="1" t="e">
        <f ca="1">_xlfn.TEXTAFTER(_xlfn.TEXTBEFORE(Table916[[#This Row],[type]],"-"&amp;Table916[[#This Row],[rxn-no-enz]]),"RXN-")</f>
        <v>#N/A</v>
      </c>
      <c r="AK760" s="1" t="e">
        <f>_xlfn.TEXTBEFORE(Table916[[#This Row],[type]],"_",-1)</f>
        <v>#N/A</v>
      </c>
      <c r="AN760" t="s">
        <v>4246</v>
      </c>
      <c r="AO760" t="s">
        <v>2778</v>
      </c>
      <c r="AP760" s="3">
        <v>1.117446235E-9</v>
      </c>
      <c r="AQ760" t="str">
        <f>_xlfn.TEXTBEFORE(Table17[[#This Row],[rxn]],"-",-1)</f>
        <v>PROSYN</v>
      </c>
    </row>
    <row r="761" spans="16:43" ht="17" x14ac:dyDescent="0.25">
      <c r="P761" s="4"/>
      <c r="T761"/>
      <c r="AF761" s="1" t="s">
        <v>11574</v>
      </c>
      <c r="AG761" s="1" t="s">
        <v>2778</v>
      </c>
      <c r="AH761" s="9">
        <v>1.7197991499999999E-10</v>
      </c>
      <c r="AI761" s="1" t="e">
        <f>_xlfn.TEXTAFTER(Table916[[#This Row],[type]],"-",-1)</f>
        <v>#N/A</v>
      </c>
      <c r="AJ761" s="1" t="e">
        <f ca="1">_xlfn.TEXTAFTER(_xlfn.TEXTBEFORE(Table916[[#This Row],[type]],"-"&amp;Table916[[#This Row],[rxn-no-enz]]),"RXN-")</f>
        <v>#N/A</v>
      </c>
      <c r="AK761" s="1" t="e">
        <f>_xlfn.TEXTBEFORE(Table916[[#This Row],[type]],"_",-1)</f>
        <v>#N/A</v>
      </c>
      <c r="AN761" t="s">
        <v>4247</v>
      </c>
      <c r="AO761" t="s">
        <v>2778</v>
      </c>
      <c r="AP761" s="3">
        <v>4.4981459500000002E-10</v>
      </c>
      <c r="AQ761" t="str">
        <f>_xlfn.TEXTBEFORE(Table17[[#This Row],[rxn]],"-",-1)</f>
        <v>PROSYN</v>
      </c>
    </row>
    <row r="762" spans="16:43" ht="17" x14ac:dyDescent="0.25">
      <c r="P762" s="4"/>
      <c r="T762"/>
      <c r="AF762" s="1" t="s">
        <v>11575</v>
      </c>
      <c r="AG762" s="1" t="s">
        <v>2778</v>
      </c>
      <c r="AH762" s="9">
        <v>8.6774014000000005E-11</v>
      </c>
      <c r="AI762" s="1" t="e">
        <f>_xlfn.TEXTAFTER(Table916[[#This Row],[type]],"-",-1)</f>
        <v>#N/A</v>
      </c>
      <c r="AJ762" s="1" t="e">
        <f ca="1">_xlfn.TEXTAFTER(_xlfn.TEXTBEFORE(Table916[[#This Row],[type]],"-"&amp;Table916[[#This Row],[rxn-no-enz]]),"RXN-")</f>
        <v>#N/A</v>
      </c>
      <c r="AK762" s="1" t="e">
        <f>_xlfn.TEXTBEFORE(Table916[[#This Row],[type]],"_",-1)</f>
        <v>#N/A</v>
      </c>
      <c r="AN762" t="s">
        <v>4248</v>
      </c>
      <c r="AO762" t="s">
        <v>2778</v>
      </c>
      <c r="AP762" s="3">
        <v>4.4905420399999999E-10</v>
      </c>
      <c r="AQ762" t="str">
        <f>_xlfn.TEXTBEFORE(Table17[[#This Row],[rxn]],"-",-1)</f>
        <v>PROSYN</v>
      </c>
    </row>
    <row r="763" spans="16:43" ht="17" x14ac:dyDescent="0.25">
      <c r="P763" s="4"/>
      <c r="T763"/>
      <c r="AF763" s="1" t="s">
        <v>4262</v>
      </c>
      <c r="AG763" s="1" t="s">
        <v>2778</v>
      </c>
      <c r="AH763" s="9">
        <v>6.1967570600000002E-10</v>
      </c>
      <c r="AI763" s="1" t="e">
        <f>_xlfn.TEXTAFTER(Table916[[#This Row],[type]],"-",-1)</f>
        <v>#N/A</v>
      </c>
      <c r="AJ763" s="1" t="e">
        <f ca="1">_xlfn.TEXTAFTER(_xlfn.TEXTBEFORE(Table916[[#This Row],[type]],"-"&amp;Table916[[#This Row],[rxn-no-enz]]),"RXN-")</f>
        <v>#N/A</v>
      </c>
      <c r="AK763" s="1" t="e">
        <f>_xlfn.TEXTBEFORE(Table916[[#This Row],[type]],"_",-1)</f>
        <v>#N/A</v>
      </c>
      <c r="AN763" t="s">
        <v>11546</v>
      </c>
      <c r="AO763" t="s">
        <v>2778</v>
      </c>
      <c r="AP763" s="3">
        <v>7.6353246600000001E-10</v>
      </c>
      <c r="AQ763" t="str">
        <f>_xlfn.TEXTBEFORE(Table17[[#This Row],[rxn]],"-",-1)</f>
        <v>PROSYN</v>
      </c>
    </row>
    <row r="764" spans="16:43" ht="17" x14ac:dyDescent="0.25">
      <c r="P764" s="4"/>
      <c r="T764"/>
      <c r="AF764" s="1" t="s">
        <v>11576</v>
      </c>
      <c r="AG764" s="1" t="s">
        <v>2778</v>
      </c>
      <c r="AH764" s="9">
        <v>3.2649573999999998E-11</v>
      </c>
      <c r="AI764" s="1" t="e">
        <f>_xlfn.TEXTAFTER(Table916[[#This Row],[type]],"-",-1)</f>
        <v>#N/A</v>
      </c>
      <c r="AJ764" s="1" t="e">
        <f ca="1">_xlfn.TEXTAFTER(_xlfn.TEXTBEFORE(Table916[[#This Row],[type]],"-"&amp;Table916[[#This Row],[rxn-no-enz]]),"RXN-")</f>
        <v>#N/A</v>
      </c>
      <c r="AK764" s="1" t="e">
        <f>_xlfn.TEXTBEFORE(Table916[[#This Row],[type]],"_",-1)</f>
        <v>#N/A</v>
      </c>
      <c r="AN764" t="s">
        <v>4249</v>
      </c>
      <c r="AO764" t="s">
        <v>2778</v>
      </c>
      <c r="AP764" s="3">
        <v>1.6147513890000001E-8</v>
      </c>
      <c r="AQ764" t="str">
        <f>_xlfn.TEXTBEFORE(Table17[[#This Row],[rxn]],"-",-1)</f>
        <v>PROSYN</v>
      </c>
    </row>
    <row r="765" spans="16:43" ht="17" x14ac:dyDescent="0.25">
      <c r="P765" s="4"/>
      <c r="T765"/>
      <c r="AF765" s="1" t="s">
        <v>4263</v>
      </c>
      <c r="AG765" s="1" t="s">
        <v>2778</v>
      </c>
      <c r="AH765" s="9">
        <v>8.4614641999999997E-11</v>
      </c>
      <c r="AI765" s="1" t="e">
        <f>_xlfn.TEXTAFTER(Table916[[#This Row],[type]],"-",-1)</f>
        <v>#N/A</v>
      </c>
      <c r="AJ765" s="1" t="e">
        <f ca="1">_xlfn.TEXTAFTER(_xlfn.TEXTBEFORE(Table916[[#This Row],[type]],"-"&amp;Table916[[#This Row],[rxn-no-enz]]),"RXN-")</f>
        <v>#N/A</v>
      </c>
      <c r="AK765" s="1" t="e">
        <f>_xlfn.TEXTBEFORE(Table916[[#This Row],[type]],"_",-1)</f>
        <v>#N/A</v>
      </c>
      <c r="AN765" t="s">
        <v>11547</v>
      </c>
      <c r="AO765" t="s">
        <v>2778</v>
      </c>
      <c r="AP765" s="3">
        <v>2.4123795E-10</v>
      </c>
      <c r="AQ765" t="str">
        <f>_xlfn.TEXTBEFORE(Table17[[#This Row],[rxn]],"-",-1)</f>
        <v>PROSYN</v>
      </c>
    </row>
    <row r="766" spans="16:43" ht="17" x14ac:dyDescent="0.25">
      <c r="P766" s="4"/>
      <c r="T766"/>
      <c r="AF766" s="1" t="s">
        <v>4264</v>
      </c>
      <c r="AG766" s="1" t="s">
        <v>2778</v>
      </c>
      <c r="AH766" s="9">
        <v>1.2235217629999999E-9</v>
      </c>
      <c r="AI766" s="1" t="e">
        <f>_xlfn.TEXTAFTER(Table916[[#This Row],[type]],"-",-1)</f>
        <v>#N/A</v>
      </c>
      <c r="AJ766" s="1" t="e">
        <f ca="1">_xlfn.TEXTAFTER(_xlfn.TEXTBEFORE(Table916[[#This Row],[type]],"-"&amp;Table916[[#This Row],[rxn-no-enz]]),"RXN-")</f>
        <v>#N/A</v>
      </c>
      <c r="AK766" s="1" t="e">
        <f>_xlfn.TEXTBEFORE(Table916[[#This Row],[type]],"_",-1)</f>
        <v>#N/A</v>
      </c>
      <c r="AN766" t="s">
        <v>11548</v>
      </c>
      <c r="AO766" t="s">
        <v>2778</v>
      </c>
      <c r="AP766" s="3">
        <v>1.67111435999999E-10</v>
      </c>
      <c r="AQ766" t="str">
        <f>_xlfn.TEXTBEFORE(Table17[[#This Row],[rxn]],"-",-1)</f>
        <v>PROSYN</v>
      </c>
    </row>
    <row r="767" spans="16:43" ht="17" x14ac:dyDescent="0.25">
      <c r="P767" s="4"/>
      <c r="T767"/>
      <c r="AF767" s="1" t="s">
        <v>4265</v>
      </c>
      <c r="AG767" s="1" t="s">
        <v>2778</v>
      </c>
      <c r="AH767" s="9">
        <v>2.25061897E-10</v>
      </c>
      <c r="AI767" s="1" t="e">
        <f>_xlfn.TEXTAFTER(Table916[[#This Row],[type]],"-",-1)</f>
        <v>#N/A</v>
      </c>
      <c r="AJ767" s="1" t="e">
        <f ca="1">_xlfn.TEXTAFTER(_xlfn.TEXTBEFORE(Table916[[#This Row],[type]],"-"&amp;Table916[[#This Row],[rxn-no-enz]]),"RXN-")</f>
        <v>#N/A</v>
      </c>
      <c r="AK767" s="1" t="e">
        <f>_xlfn.TEXTBEFORE(Table916[[#This Row],[type]],"_",-1)</f>
        <v>#N/A</v>
      </c>
      <c r="AN767" t="s">
        <v>11549</v>
      </c>
      <c r="AO767" t="s">
        <v>2778</v>
      </c>
      <c r="AP767" s="3">
        <v>5.8797400000000001E-12</v>
      </c>
      <c r="AQ767" t="str">
        <f>_xlfn.TEXTBEFORE(Table17[[#This Row],[rxn]],"-",-1)</f>
        <v>PROSYN</v>
      </c>
    </row>
    <row r="768" spans="16:43" ht="17" x14ac:dyDescent="0.25">
      <c r="P768" s="4"/>
      <c r="T768"/>
      <c r="AF768" s="1" t="s">
        <v>11577</v>
      </c>
      <c r="AG768" s="1" t="s">
        <v>2778</v>
      </c>
      <c r="AH768" s="9">
        <v>1.89887752E-10</v>
      </c>
      <c r="AI768" s="1" t="e">
        <f>_xlfn.TEXTAFTER(Table916[[#This Row],[type]],"-",-1)</f>
        <v>#N/A</v>
      </c>
      <c r="AJ768" s="1" t="e">
        <f ca="1">_xlfn.TEXTAFTER(_xlfn.TEXTBEFORE(Table916[[#This Row],[type]],"-"&amp;Table916[[#This Row],[rxn-no-enz]]),"RXN-")</f>
        <v>#N/A</v>
      </c>
      <c r="AK768" s="1" t="e">
        <f>_xlfn.TEXTBEFORE(Table916[[#This Row],[type]],"_",-1)</f>
        <v>#N/A</v>
      </c>
      <c r="AN768" t="s">
        <v>11550</v>
      </c>
      <c r="AO768" t="s">
        <v>2778</v>
      </c>
      <c r="AP768" s="3">
        <v>2.2037614999999999E-11</v>
      </c>
      <c r="AQ768" t="str">
        <f>_xlfn.TEXTBEFORE(Table17[[#This Row],[rxn]],"-",-1)</f>
        <v>PROSYN</v>
      </c>
    </row>
    <row r="769" spans="16:43" ht="17" x14ac:dyDescent="0.25">
      <c r="P769" s="4"/>
      <c r="T769"/>
      <c r="AF769" s="1" t="s">
        <v>4266</v>
      </c>
      <c r="AG769" s="1" t="s">
        <v>2778</v>
      </c>
      <c r="AH769" s="9">
        <v>1.88916368E-10</v>
      </c>
      <c r="AI769" s="1" t="e">
        <f>_xlfn.TEXTAFTER(Table916[[#This Row],[type]],"-",-1)</f>
        <v>#N/A</v>
      </c>
      <c r="AJ769" s="1" t="e">
        <f ca="1">_xlfn.TEXTAFTER(_xlfn.TEXTBEFORE(Table916[[#This Row],[type]],"-"&amp;Table916[[#This Row],[rxn-no-enz]]),"RXN-")</f>
        <v>#N/A</v>
      </c>
      <c r="AK769" s="1" t="e">
        <f>_xlfn.TEXTBEFORE(Table916[[#This Row],[type]],"_",-1)</f>
        <v>#N/A</v>
      </c>
      <c r="AN769" t="s">
        <v>11551</v>
      </c>
      <c r="AO769" t="s">
        <v>2778</v>
      </c>
      <c r="AP769" s="3">
        <v>2.0874667345999998E-8</v>
      </c>
      <c r="AQ769" t="str">
        <f>_xlfn.TEXTBEFORE(Table17[[#This Row],[rxn]],"-",-1)</f>
        <v>PROSYN</v>
      </c>
    </row>
    <row r="770" spans="16:43" ht="17" x14ac:dyDescent="0.25">
      <c r="P770" s="4"/>
      <c r="T770"/>
      <c r="AF770" s="1" t="s">
        <v>4267</v>
      </c>
      <c r="AG770" s="1" t="s">
        <v>2778</v>
      </c>
      <c r="AH770" s="9">
        <v>2.4859936999999901E-11</v>
      </c>
      <c r="AI770" s="1" t="e">
        <f>_xlfn.TEXTAFTER(Table916[[#This Row],[type]],"-",-1)</f>
        <v>#N/A</v>
      </c>
      <c r="AJ770" s="1" t="e">
        <f ca="1">_xlfn.TEXTAFTER(_xlfn.TEXTBEFORE(Table916[[#This Row],[type]],"-"&amp;Table916[[#This Row],[rxn-no-enz]]),"RXN-")</f>
        <v>#N/A</v>
      </c>
      <c r="AK770" s="1" t="e">
        <f>_xlfn.TEXTBEFORE(Table916[[#This Row],[type]],"_",-1)</f>
        <v>#N/A</v>
      </c>
      <c r="AN770" t="s">
        <v>4250</v>
      </c>
      <c r="AO770" t="s">
        <v>2778</v>
      </c>
      <c r="AP770" s="3">
        <v>8.1239627000000006E-11</v>
      </c>
      <c r="AQ770" t="str">
        <f>_xlfn.TEXTBEFORE(Table17[[#This Row],[rxn]],"-",-1)</f>
        <v>PROSYN</v>
      </c>
    </row>
    <row r="771" spans="16:43" ht="17" x14ac:dyDescent="0.25">
      <c r="P771" s="4"/>
      <c r="T771"/>
      <c r="AF771" s="1" t="s">
        <v>4268</v>
      </c>
      <c r="AG771" s="1" t="s">
        <v>2778</v>
      </c>
      <c r="AH771" s="9">
        <v>1.5780613399999899E-10</v>
      </c>
      <c r="AI771" s="1" t="e">
        <f>_xlfn.TEXTAFTER(Table916[[#This Row],[type]],"-",-1)</f>
        <v>#N/A</v>
      </c>
      <c r="AJ771" s="1" t="e">
        <f ca="1">_xlfn.TEXTAFTER(_xlfn.TEXTBEFORE(Table916[[#This Row],[type]],"-"&amp;Table916[[#This Row],[rxn-no-enz]]),"RXN-")</f>
        <v>#N/A</v>
      </c>
      <c r="AK771" s="1" t="e">
        <f>_xlfn.TEXTBEFORE(Table916[[#This Row],[type]],"_",-1)</f>
        <v>#N/A</v>
      </c>
      <c r="AN771" t="s">
        <v>11552</v>
      </c>
      <c r="AO771" t="s">
        <v>2778</v>
      </c>
      <c r="AP771" s="3">
        <v>2.5727631800000002E-10</v>
      </c>
      <c r="AQ771" t="str">
        <f>_xlfn.TEXTBEFORE(Table17[[#This Row],[rxn]],"-",-1)</f>
        <v>PROSYN</v>
      </c>
    </row>
    <row r="772" spans="16:43" ht="17" x14ac:dyDescent="0.25">
      <c r="P772" s="4"/>
      <c r="T772"/>
      <c r="AF772" s="1" t="s">
        <v>11578</v>
      </c>
      <c r="AG772" s="1" t="s">
        <v>2778</v>
      </c>
      <c r="AH772" s="9">
        <v>4.5415122999999999E-11</v>
      </c>
      <c r="AI772" s="1" t="e">
        <f>_xlfn.TEXTAFTER(Table916[[#This Row],[type]],"-",-1)</f>
        <v>#N/A</v>
      </c>
      <c r="AJ772" s="1" t="e">
        <f ca="1">_xlfn.TEXTAFTER(_xlfn.TEXTBEFORE(Table916[[#This Row],[type]],"-"&amp;Table916[[#This Row],[rxn-no-enz]]),"RXN-")</f>
        <v>#N/A</v>
      </c>
      <c r="AK772" s="1" t="e">
        <f>_xlfn.TEXTBEFORE(Table916[[#This Row],[type]],"_",-1)</f>
        <v>#N/A</v>
      </c>
      <c r="AN772" t="s">
        <v>13776</v>
      </c>
      <c r="AO772" t="s">
        <v>2778</v>
      </c>
      <c r="AP772" s="3">
        <v>2.5727631800000002E-10</v>
      </c>
      <c r="AQ772" t="str">
        <f>_xlfn.TEXTBEFORE(Table17[[#This Row],[rxn]],"-",-1)</f>
        <v>PROSYN</v>
      </c>
    </row>
    <row r="773" spans="16:43" ht="17" x14ac:dyDescent="0.25">
      <c r="P773" s="4"/>
      <c r="T773"/>
      <c r="AF773" s="1" t="s">
        <v>4270</v>
      </c>
      <c r="AG773" s="1" t="s">
        <v>2778</v>
      </c>
      <c r="AH773" s="9">
        <v>3.79950961E-10</v>
      </c>
      <c r="AI773" s="1" t="e">
        <f>_xlfn.TEXTAFTER(Table916[[#This Row],[type]],"-",-1)</f>
        <v>#N/A</v>
      </c>
      <c r="AJ773" s="1" t="e">
        <f ca="1">_xlfn.TEXTAFTER(_xlfn.TEXTBEFORE(Table916[[#This Row],[type]],"-"&amp;Table916[[#This Row],[rxn-no-enz]]),"RXN-")</f>
        <v>#N/A</v>
      </c>
      <c r="AK773" s="1" t="e">
        <f>_xlfn.TEXTBEFORE(Table916[[#This Row],[type]],"_",-1)</f>
        <v>#N/A</v>
      </c>
      <c r="AN773" t="s">
        <v>4251</v>
      </c>
      <c r="AO773" t="s">
        <v>2778</v>
      </c>
      <c r="AP773" s="3">
        <v>1.4114801920000001E-9</v>
      </c>
      <c r="AQ773" t="str">
        <f>_xlfn.TEXTBEFORE(Table17[[#This Row],[rxn]],"-",-1)</f>
        <v>PROSYN</v>
      </c>
    </row>
    <row r="774" spans="16:43" ht="17" x14ac:dyDescent="0.25">
      <c r="P774" s="4"/>
      <c r="T774"/>
      <c r="AF774" s="1" t="s">
        <v>4271</v>
      </c>
      <c r="AG774" s="1" t="s">
        <v>2778</v>
      </c>
      <c r="AH774" s="9">
        <v>2.2272470840000001E-9</v>
      </c>
      <c r="AI774" s="1" t="e">
        <f>_xlfn.TEXTAFTER(Table916[[#This Row],[type]],"-",-1)</f>
        <v>#N/A</v>
      </c>
      <c r="AJ774" s="1" t="e">
        <f ca="1">_xlfn.TEXTAFTER(_xlfn.TEXTBEFORE(Table916[[#This Row],[type]],"-"&amp;Table916[[#This Row],[rxn-no-enz]]),"RXN-")</f>
        <v>#N/A</v>
      </c>
      <c r="AK774" s="1" t="e">
        <f>_xlfn.TEXTBEFORE(Table916[[#This Row],[type]],"_",-1)</f>
        <v>#N/A</v>
      </c>
      <c r="AN774" t="s">
        <v>13777</v>
      </c>
      <c r="AO774" t="s">
        <v>2778</v>
      </c>
      <c r="AP774" s="3">
        <v>1.4114801920000001E-9</v>
      </c>
      <c r="AQ774" t="str">
        <f>_xlfn.TEXTBEFORE(Table17[[#This Row],[rxn]],"-",-1)</f>
        <v>PROSYN</v>
      </c>
    </row>
    <row r="775" spans="16:43" ht="17" x14ac:dyDescent="0.25">
      <c r="P775" s="4"/>
      <c r="T775"/>
      <c r="AF775" s="1" t="s">
        <v>11579</v>
      </c>
      <c r="AG775" s="1" t="s">
        <v>2778</v>
      </c>
      <c r="AH775" s="9">
        <v>9.12188149999999E-11</v>
      </c>
      <c r="AI775" s="1" t="e">
        <f>_xlfn.TEXTAFTER(Table916[[#This Row],[type]],"-",-1)</f>
        <v>#N/A</v>
      </c>
      <c r="AJ775" s="1" t="e">
        <f ca="1">_xlfn.TEXTAFTER(_xlfn.TEXTBEFORE(Table916[[#This Row],[type]],"-"&amp;Table916[[#This Row],[rxn-no-enz]]),"RXN-")</f>
        <v>#N/A</v>
      </c>
      <c r="AK775" s="1" t="e">
        <f>_xlfn.TEXTBEFORE(Table916[[#This Row],[type]],"_",-1)</f>
        <v>#N/A</v>
      </c>
      <c r="AN775" t="s">
        <v>11553</v>
      </c>
      <c r="AO775" t="s">
        <v>2778</v>
      </c>
      <c r="AP775" s="3">
        <v>9.8002964999999997E-11</v>
      </c>
      <c r="AQ775" t="str">
        <f>_xlfn.TEXTBEFORE(Table17[[#This Row],[rxn]],"-",-1)</f>
        <v>PROSYN</v>
      </c>
    </row>
    <row r="776" spans="16:43" ht="17" x14ac:dyDescent="0.25">
      <c r="P776" s="4"/>
      <c r="T776"/>
      <c r="AF776" s="1" t="s">
        <v>11580</v>
      </c>
      <c r="AG776" s="1" t="s">
        <v>2778</v>
      </c>
      <c r="AH776" s="9">
        <v>1.1340402000000001E-11</v>
      </c>
      <c r="AI776" s="1" t="e">
        <f>_xlfn.TEXTAFTER(Table916[[#This Row],[type]],"-",-1)</f>
        <v>#N/A</v>
      </c>
      <c r="AJ776" s="1" t="e">
        <f ca="1">_xlfn.TEXTAFTER(_xlfn.TEXTBEFORE(Table916[[#This Row],[type]],"-"&amp;Table916[[#This Row],[rxn-no-enz]]),"RXN-")</f>
        <v>#N/A</v>
      </c>
      <c r="AK776" s="1" t="e">
        <f>_xlfn.TEXTBEFORE(Table916[[#This Row],[type]],"_",-1)</f>
        <v>#N/A</v>
      </c>
      <c r="AN776" t="s">
        <v>11554</v>
      </c>
      <c r="AO776" t="s">
        <v>2778</v>
      </c>
      <c r="AP776" s="3">
        <v>6.6229723000000002E-11</v>
      </c>
      <c r="AQ776" t="str">
        <f>_xlfn.TEXTBEFORE(Table17[[#This Row],[rxn]],"-",-1)</f>
        <v>PROSYN</v>
      </c>
    </row>
    <row r="777" spans="16:43" ht="17" x14ac:dyDescent="0.25">
      <c r="P777" s="4"/>
      <c r="T777"/>
      <c r="AF777" s="1" t="s">
        <v>11581</v>
      </c>
      <c r="AG777" s="1" t="s">
        <v>2778</v>
      </c>
      <c r="AH777" s="9">
        <v>5.9874601400000001E-10</v>
      </c>
      <c r="AI777" s="1" t="e">
        <f>_xlfn.TEXTAFTER(Table916[[#This Row],[type]],"-",-1)</f>
        <v>#N/A</v>
      </c>
      <c r="AJ777" s="1" t="e">
        <f ca="1">_xlfn.TEXTAFTER(_xlfn.TEXTBEFORE(Table916[[#This Row],[type]],"-"&amp;Table916[[#This Row],[rxn-no-enz]]),"RXN-")</f>
        <v>#N/A</v>
      </c>
      <c r="AK777" s="1" t="e">
        <f>_xlfn.TEXTBEFORE(Table916[[#This Row],[type]],"_",-1)</f>
        <v>#N/A</v>
      </c>
      <c r="AN777" t="s">
        <v>11555</v>
      </c>
      <c r="AO777" t="s">
        <v>2778</v>
      </c>
      <c r="AP777" s="3">
        <v>9.8548071070000003E-9</v>
      </c>
      <c r="AQ777" t="str">
        <f>_xlfn.TEXTBEFORE(Table17[[#This Row],[rxn]],"-",-1)</f>
        <v>PROSYN</v>
      </c>
    </row>
    <row r="778" spans="16:43" ht="17" x14ac:dyDescent="0.25">
      <c r="P778" s="4"/>
      <c r="T778"/>
      <c r="AF778" s="1" t="s">
        <v>11582</v>
      </c>
      <c r="AG778" s="1" t="s">
        <v>2778</v>
      </c>
      <c r="AH778" s="9">
        <v>4.5036129999999997E-12</v>
      </c>
      <c r="AI778" s="1" t="e">
        <f>_xlfn.TEXTAFTER(Table916[[#This Row],[type]],"-",-1)</f>
        <v>#N/A</v>
      </c>
      <c r="AJ778" s="1" t="e">
        <f ca="1">_xlfn.TEXTAFTER(_xlfn.TEXTBEFORE(Table916[[#This Row],[type]],"-"&amp;Table916[[#This Row],[rxn-no-enz]]),"RXN-")</f>
        <v>#N/A</v>
      </c>
      <c r="AK778" s="1" t="e">
        <f>_xlfn.TEXTBEFORE(Table916[[#This Row],[type]],"_",-1)</f>
        <v>#N/A</v>
      </c>
      <c r="AN778" t="s">
        <v>4252</v>
      </c>
      <c r="AO778" t="s">
        <v>2778</v>
      </c>
      <c r="AP778" s="3">
        <v>3.4244513999999998E-11</v>
      </c>
      <c r="AQ778" t="str">
        <f>_xlfn.TEXTBEFORE(Table17[[#This Row],[rxn]],"-",-1)</f>
        <v>PROSYN</v>
      </c>
    </row>
    <row r="779" spans="16:43" ht="17" x14ac:dyDescent="0.25">
      <c r="P779" s="4"/>
      <c r="T779"/>
      <c r="AF779" s="1" t="s">
        <v>11583</v>
      </c>
      <c r="AG779" s="1" t="s">
        <v>2778</v>
      </c>
      <c r="AH779" s="9">
        <v>1.7519261399999999E-10</v>
      </c>
      <c r="AI779" s="1" t="e">
        <f>_xlfn.TEXTAFTER(Table916[[#This Row],[type]],"-",-1)</f>
        <v>#N/A</v>
      </c>
      <c r="AJ779" s="1" t="e">
        <f ca="1">_xlfn.TEXTAFTER(_xlfn.TEXTBEFORE(Table916[[#This Row],[type]],"-"&amp;Table916[[#This Row],[rxn-no-enz]]),"RXN-")</f>
        <v>#N/A</v>
      </c>
      <c r="AK779" s="1" t="e">
        <f>_xlfn.TEXTBEFORE(Table916[[#This Row],[type]],"_",-1)</f>
        <v>#N/A</v>
      </c>
      <c r="AN779" t="s">
        <v>11556</v>
      </c>
      <c r="AO779" t="s">
        <v>2778</v>
      </c>
      <c r="AP779" s="3">
        <v>3.4244513999999998E-11</v>
      </c>
      <c r="AQ779" t="str">
        <f>_xlfn.TEXTBEFORE(Table17[[#This Row],[rxn]],"-",-1)</f>
        <v>PROSYN</v>
      </c>
    </row>
    <row r="780" spans="16:43" ht="17" x14ac:dyDescent="0.25">
      <c r="P780" s="4"/>
      <c r="T780"/>
      <c r="AF780" s="1" t="s">
        <v>4272</v>
      </c>
      <c r="AG780" s="1" t="s">
        <v>2778</v>
      </c>
      <c r="AH780" s="9">
        <v>8.6174513199999995E-10</v>
      </c>
      <c r="AI780" s="1" t="e">
        <f>_xlfn.TEXTAFTER(Table916[[#This Row],[type]],"-",-1)</f>
        <v>#N/A</v>
      </c>
      <c r="AJ780" s="1" t="e">
        <f ca="1">_xlfn.TEXTAFTER(_xlfn.TEXTBEFORE(Table916[[#This Row],[type]],"-"&amp;Table916[[#This Row],[rxn-no-enz]]),"RXN-")</f>
        <v>#N/A</v>
      </c>
      <c r="AK780" s="1" t="e">
        <f>_xlfn.TEXTBEFORE(Table916[[#This Row],[type]],"_",-1)</f>
        <v>#N/A</v>
      </c>
      <c r="AN780" t="s">
        <v>11557</v>
      </c>
      <c r="AO780" t="s">
        <v>2778</v>
      </c>
      <c r="AP780" s="3">
        <v>2.18246754E-9</v>
      </c>
      <c r="AQ780" t="str">
        <f>_xlfn.TEXTBEFORE(Table17[[#This Row],[rxn]],"-",-1)</f>
        <v>PROSYN</v>
      </c>
    </row>
    <row r="781" spans="16:43" ht="17" x14ac:dyDescent="0.25">
      <c r="P781" s="4"/>
      <c r="T781"/>
      <c r="AF781" s="1" t="s">
        <v>4273</v>
      </c>
      <c r="AG781" s="1" t="s">
        <v>2778</v>
      </c>
      <c r="AH781" s="9">
        <v>3.2775454000000002E-11</v>
      </c>
      <c r="AI781" s="1" t="e">
        <f>_xlfn.TEXTAFTER(Table916[[#This Row],[type]],"-",-1)</f>
        <v>#N/A</v>
      </c>
      <c r="AJ781" s="1" t="e">
        <f ca="1">_xlfn.TEXTAFTER(_xlfn.TEXTBEFORE(Table916[[#This Row],[type]],"-"&amp;Table916[[#This Row],[rxn-no-enz]]),"RXN-")</f>
        <v>#N/A</v>
      </c>
      <c r="AK781" s="1" t="e">
        <f>_xlfn.TEXTBEFORE(Table916[[#This Row],[type]],"_",-1)</f>
        <v>#N/A</v>
      </c>
      <c r="AN781" t="s">
        <v>11558</v>
      </c>
      <c r="AO781" t="s">
        <v>2778</v>
      </c>
      <c r="AP781" s="3">
        <v>4.4342640599999999E-10</v>
      </c>
      <c r="AQ781" t="str">
        <f>_xlfn.TEXTBEFORE(Table17[[#This Row],[rxn]],"-",-1)</f>
        <v>PROSYN</v>
      </c>
    </row>
    <row r="782" spans="16:43" ht="17" x14ac:dyDescent="0.25">
      <c r="P782" s="4"/>
      <c r="T782"/>
      <c r="AF782" s="1" t="s">
        <v>11584</v>
      </c>
      <c r="AG782" s="1" t="s">
        <v>2778</v>
      </c>
      <c r="AH782" s="9">
        <v>8.0439469999999993E-12</v>
      </c>
      <c r="AI782" s="1" t="e">
        <f>_xlfn.TEXTAFTER(Table916[[#This Row],[type]],"-",-1)</f>
        <v>#N/A</v>
      </c>
      <c r="AJ782" s="1" t="e">
        <f ca="1">_xlfn.TEXTAFTER(_xlfn.TEXTBEFORE(Table916[[#This Row],[type]],"-"&amp;Table916[[#This Row],[rxn-no-enz]]),"RXN-")</f>
        <v>#N/A</v>
      </c>
      <c r="AK782" s="1" t="e">
        <f>_xlfn.TEXTBEFORE(Table916[[#This Row],[type]],"_",-1)</f>
        <v>#N/A</v>
      </c>
      <c r="AN782" t="s">
        <v>11559</v>
      </c>
      <c r="AO782" t="s">
        <v>2778</v>
      </c>
      <c r="AP782" s="3">
        <v>5.7426235399999901E-10</v>
      </c>
      <c r="AQ782" t="str">
        <f>_xlfn.TEXTBEFORE(Table17[[#This Row],[rxn]],"-",-1)</f>
        <v>PROSYN</v>
      </c>
    </row>
    <row r="783" spans="16:43" ht="17" x14ac:dyDescent="0.25">
      <c r="P783" s="4"/>
      <c r="T783"/>
      <c r="AF783" s="1" t="s">
        <v>11585</v>
      </c>
      <c r="AG783" s="1" t="s">
        <v>2778</v>
      </c>
      <c r="AH783" s="9">
        <v>6.8983889999999999E-12</v>
      </c>
      <c r="AI783" s="1" t="e">
        <f>_xlfn.TEXTAFTER(Table916[[#This Row],[type]],"-",-1)</f>
        <v>#N/A</v>
      </c>
      <c r="AJ783" s="1" t="e">
        <f ca="1">_xlfn.TEXTAFTER(_xlfn.TEXTBEFORE(Table916[[#This Row],[type]],"-"&amp;Table916[[#This Row],[rxn-no-enz]]),"RXN-")</f>
        <v>#N/A</v>
      </c>
      <c r="AK783" s="1" t="e">
        <f>_xlfn.TEXTBEFORE(Table916[[#This Row],[type]],"_",-1)</f>
        <v>#N/A</v>
      </c>
      <c r="AN783" t="s">
        <v>11560</v>
      </c>
      <c r="AO783" t="s">
        <v>2778</v>
      </c>
      <c r="AP783" s="3">
        <v>1.3298615E-11</v>
      </c>
      <c r="AQ783" t="str">
        <f>_xlfn.TEXTBEFORE(Table17[[#This Row],[rxn]],"-",-1)</f>
        <v>PROSYN</v>
      </c>
    </row>
    <row r="784" spans="16:43" ht="17" x14ac:dyDescent="0.25">
      <c r="P784" s="4"/>
      <c r="T784"/>
      <c r="AF784" s="1" t="s">
        <v>11586</v>
      </c>
      <c r="AG784" s="1" t="s">
        <v>2778</v>
      </c>
      <c r="AH784" s="9">
        <v>2.77695736E-10</v>
      </c>
      <c r="AI784" s="1" t="e">
        <f>_xlfn.TEXTAFTER(Table916[[#This Row],[type]],"-",-1)</f>
        <v>#N/A</v>
      </c>
      <c r="AJ784" s="1" t="e">
        <f ca="1">_xlfn.TEXTAFTER(_xlfn.TEXTBEFORE(Table916[[#This Row],[type]],"-"&amp;Table916[[#This Row],[rxn-no-enz]]),"RXN-")</f>
        <v>#N/A</v>
      </c>
      <c r="AK784" s="1" t="e">
        <f>_xlfn.TEXTBEFORE(Table916[[#This Row],[type]],"_",-1)</f>
        <v>#N/A</v>
      </c>
      <c r="AN784" t="s">
        <v>11561</v>
      </c>
      <c r="AO784" t="s">
        <v>2778</v>
      </c>
      <c r="AP784" s="3">
        <v>2.0659567999999999E-11</v>
      </c>
      <c r="AQ784" t="str">
        <f>_xlfn.TEXTBEFORE(Table17[[#This Row],[rxn]],"-",-1)</f>
        <v>PROSYN</v>
      </c>
    </row>
    <row r="785" spans="16:43" ht="17" x14ac:dyDescent="0.25">
      <c r="P785" s="4"/>
      <c r="T785"/>
      <c r="AF785" s="1" t="s">
        <v>4274</v>
      </c>
      <c r="AG785" s="1" t="s">
        <v>2778</v>
      </c>
      <c r="AH785" s="9">
        <v>1.5674952799999999E-10</v>
      </c>
      <c r="AI785" s="1" t="e">
        <f>_xlfn.TEXTAFTER(Table916[[#This Row],[type]],"-",-1)</f>
        <v>#N/A</v>
      </c>
      <c r="AJ785" s="1" t="e">
        <f ca="1">_xlfn.TEXTAFTER(_xlfn.TEXTBEFORE(Table916[[#This Row],[type]],"-"&amp;Table916[[#This Row],[rxn-no-enz]]),"RXN-")</f>
        <v>#N/A</v>
      </c>
      <c r="AK785" s="1" t="e">
        <f>_xlfn.TEXTBEFORE(Table916[[#This Row],[type]],"_",-1)</f>
        <v>#N/A</v>
      </c>
      <c r="AN785" t="s">
        <v>11562</v>
      </c>
      <c r="AO785" t="s">
        <v>2778</v>
      </c>
      <c r="AP785" s="3">
        <v>4.0277541499999997E-10</v>
      </c>
      <c r="AQ785" t="str">
        <f>_xlfn.TEXTBEFORE(Table17[[#This Row],[rxn]],"-",-1)</f>
        <v>PROSYN</v>
      </c>
    </row>
    <row r="786" spans="16:43" ht="17" x14ac:dyDescent="0.25">
      <c r="P786" s="4"/>
      <c r="T786"/>
      <c r="AF786" s="1" t="s">
        <v>4275</v>
      </c>
      <c r="AG786" s="1" t="s">
        <v>2778</v>
      </c>
      <c r="AH786" s="9">
        <v>1.4712599000000001E-11</v>
      </c>
      <c r="AI786" s="1" t="e">
        <f>_xlfn.TEXTAFTER(Table916[[#This Row],[type]],"-",-1)</f>
        <v>#N/A</v>
      </c>
      <c r="AJ786" s="1" t="e">
        <f ca="1">_xlfn.TEXTAFTER(_xlfn.TEXTBEFORE(Table916[[#This Row],[type]],"-"&amp;Table916[[#This Row],[rxn-no-enz]]),"RXN-")</f>
        <v>#N/A</v>
      </c>
      <c r="AK786" s="1" t="e">
        <f>_xlfn.TEXTBEFORE(Table916[[#This Row],[type]],"_",-1)</f>
        <v>#N/A</v>
      </c>
      <c r="AN786" t="s">
        <v>4253</v>
      </c>
      <c r="AO786" t="s">
        <v>2778</v>
      </c>
      <c r="AP786" s="3">
        <v>2.0523527132999999E-8</v>
      </c>
      <c r="AQ786" t="str">
        <f>_xlfn.TEXTBEFORE(Table17[[#This Row],[rxn]],"-",-1)</f>
        <v>PROSYN</v>
      </c>
    </row>
    <row r="787" spans="16:43" ht="17" x14ac:dyDescent="0.25">
      <c r="P787" s="4"/>
      <c r="T787"/>
      <c r="AF787" s="1" t="s">
        <v>11587</v>
      </c>
      <c r="AG787" s="1" t="s">
        <v>2778</v>
      </c>
      <c r="AH787" s="9">
        <v>1.35470199999999E-10</v>
      </c>
      <c r="AI787" s="1" t="e">
        <f>_xlfn.TEXTAFTER(Table916[[#This Row],[type]],"-",-1)</f>
        <v>#N/A</v>
      </c>
      <c r="AJ787" s="1" t="e">
        <f ca="1">_xlfn.TEXTAFTER(_xlfn.TEXTBEFORE(Table916[[#This Row],[type]],"-"&amp;Table916[[#This Row],[rxn-no-enz]]),"RXN-")</f>
        <v>#N/A</v>
      </c>
      <c r="AK787" s="1" t="e">
        <f>_xlfn.TEXTBEFORE(Table916[[#This Row],[type]],"_",-1)</f>
        <v>#N/A</v>
      </c>
      <c r="AN787" t="s">
        <v>11563</v>
      </c>
      <c r="AO787" t="s">
        <v>2778</v>
      </c>
      <c r="AP787" s="3">
        <v>2.4795543199999999E-10</v>
      </c>
      <c r="AQ787" t="str">
        <f>_xlfn.TEXTBEFORE(Table17[[#This Row],[rxn]],"-",-1)</f>
        <v>PROSYN</v>
      </c>
    </row>
    <row r="788" spans="16:43" ht="17" x14ac:dyDescent="0.25">
      <c r="P788" s="4"/>
      <c r="T788"/>
      <c r="AF788" s="1" t="s">
        <v>11588</v>
      </c>
      <c r="AG788" s="1" t="s">
        <v>2778</v>
      </c>
      <c r="AH788" s="9">
        <v>4.6710239999999999E-12</v>
      </c>
      <c r="AI788" s="1" t="e">
        <f>_xlfn.TEXTAFTER(Table916[[#This Row],[type]],"-",-1)</f>
        <v>#N/A</v>
      </c>
      <c r="AJ788" s="1" t="e">
        <f ca="1">_xlfn.TEXTAFTER(_xlfn.TEXTBEFORE(Table916[[#This Row],[type]],"-"&amp;Table916[[#This Row],[rxn-no-enz]]),"RXN-")</f>
        <v>#N/A</v>
      </c>
      <c r="AK788" s="1" t="e">
        <f>_xlfn.TEXTBEFORE(Table916[[#This Row],[type]],"_",-1)</f>
        <v>#N/A</v>
      </c>
      <c r="AN788" t="s">
        <v>11564</v>
      </c>
      <c r="AO788" t="s">
        <v>2778</v>
      </c>
      <c r="AP788" s="3">
        <v>7.3386080000000003E-11</v>
      </c>
      <c r="AQ788" t="str">
        <f>_xlfn.TEXTBEFORE(Table17[[#This Row],[rxn]],"-",-1)</f>
        <v>PROSYN</v>
      </c>
    </row>
    <row r="789" spans="16:43" ht="17" x14ac:dyDescent="0.25">
      <c r="P789" s="4"/>
      <c r="T789"/>
      <c r="AF789" s="1" t="s">
        <v>11589</v>
      </c>
      <c r="AG789" s="1" t="s">
        <v>2778</v>
      </c>
      <c r="AH789" s="9">
        <v>4.55879E-13</v>
      </c>
      <c r="AI789" s="1" t="e">
        <f>_xlfn.TEXTAFTER(Table916[[#This Row],[type]],"-",-1)</f>
        <v>#N/A</v>
      </c>
      <c r="AJ789" s="1" t="e">
        <f ca="1">_xlfn.TEXTAFTER(_xlfn.TEXTBEFORE(Table916[[#This Row],[type]],"-"&amp;Table916[[#This Row],[rxn-no-enz]]),"RXN-")</f>
        <v>#N/A</v>
      </c>
      <c r="AK789" s="1" t="e">
        <f>_xlfn.TEXTBEFORE(Table916[[#This Row],[type]],"_",-1)</f>
        <v>#N/A</v>
      </c>
      <c r="AN789" t="s">
        <v>11565</v>
      </c>
      <c r="AO789" t="s">
        <v>2778</v>
      </c>
      <c r="AP789" s="3">
        <v>4.5472656200000001E-10</v>
      </c>
      <c r="AQ789" t="str">
        <f>_xlfn.TEXTBEFORE(Table17[[#This Row],[rxn]],"-",-1)</f>
        <v>PROSYN</v>
      </c>
    </row>
    <row r="790" spans="16:43" ht="17" x14ac:dyDescent="0.25">
      <c r="P790" s="4"/>
      <c r="T790"/>
      <c r="AF790" s="1" t="s">
        <v>11590</v>
      </c>
      <c r="AG790" s="1" t="s">
        <v>2778</v>
      </c>
      <c r="AH790" s="9">
        <v>4.6343804999999998E-11</v>
      </c>
      <c r="AI790" s="1" t="e">
        <f>_xlfn.TEXTAFTER(Table916[[#This Row],[type]],"-",-1)</f>
        <v>#N/A</v>
      </c>
      <c r="AJ790" s="1" t="e">
        <f ca="1">_xlfn.TEXTAFTER(_xlfn.TEXTBEFORE(Table916[[#This Row],[type]],"-"&amp;Table916[[#This Row],[rxn-no-enz]]),"RXN-")</f>
        <v>#N/A</v>
      </c>
      <c r="AK790" s="1" t="e">
        <f>_xlfn.TEXTBEFORE(Table916[[#This Row],[type]],"_",-1)</f>
        <v>#N/A</v>
      </c>
      <c r="AN790" t="s">
        <v>4255</v>
      </c>
      <c r="AO790" t="s">
        <v>2778</v>
      </c>
      <c r="AP790" s="3">
        <v>1.339273812E-9</v>
      </c>
      <c r="AQ790" t="str">
        <f>_xlfn.TEXTBEFORE(Table17[[#This Row],[rxn]],"-",-1)</f>
        <v>PROSYN</v>
      </c>
    </row>
    <row r="791" spans="16:43" ht="17" x14ac:dyDescent="0.25">
      <c r="P791" s="4"/>
      <c r="T791"/>
      <c r="AF791" s="1" t="s">
        <v>11591</v>
      </c>
      <c r="AG791" s="1" t="s">
        <v>2778</v>
      </c>
      <c r="AH791" s="9">
        <v>1.1639114699999999E-10</v>
      </c>
      <c r="AI791" s="1" t="e">
        <f>_xlfn.TEXTAFTER(Table916[[#This Row],[type]],"-",-1)</f>
        <v>#N/A</v>
      </c>
      <c r="AJ791" s="1" t="e">
        <f ca="1">_xlfn.TEXTAFTER(_xlfn.TEXTBEFORE(Table916[[#This Row],[type]],"-"&amp;Table916[[#This Row],[rxn-no-enz]]),"RXN-")</f>
        <v>#N/A</v>
      </c>
      <c r="AK791" s="1" t="e">
        <f>_xlfn.TEXTBEFORE(Table916[[#This Row],[type]],"_",-1)</f>
        <v>#N/A</v>
      </c>
      <c r="AN791" t="s">
        <v>11566</v>
      </c>
      <c r="AO791" t="s">
        <v>2778</v>
      </c>
      <c r="AP791" s="3">
        <v>6.0483873170000001E-9</v>
      </c>
      <c r="AQ791" t="str">
        <f>_xlfn.TEXTBEFORE(Table17[[#This Row],[rxn]],"-",-1)</f>
        <v>PROSYN</v>
      </c>
    </row>
    <row r="792" spans="16:43" ht="17" x14ac:dyDescent="0.25">
      <c r="P792" s="4"/>
      <c r="T792"/>
      <c r="AF792" s="1" t="s">
        <v>11592</v>
      </c>
      <c r="AG792" s="1" t="s">
        <v>2778</v>
      </c>
      <c r="AH792" s="9">
        <v>2.2844091999999999E-11</v>
      </c>
      <c r="AI792" s="1" t="e">
        <f>_xlfn.TEXTAFTER(Table916[[#This Row],[type]],"-",-1)</f>
        <v>#N/A</v>
      </c>
      <c r="AJ792" s="1" t="e">
        <f ca="1">_xlfn.TEXTAFTER(_xlfn.TEXTBEFORE(Table916[[#This Row],[type]],"-"&amp;Table916[[#This Row],[rxn-no-enz]]),"RXN-")</f>
        <v>#N/A</v>
      </c>
      <c r="AK792" s="1" t="e">
        <f>_xlfn.TEXTBEFORE(Table916[[#This Row],[type]],"_",-1)</f>
        <v>#N/A</v>
      </c>
      <c r="AN792" t="s">
        <v>4256</v>
      </c>
      <c r="AO792" t="s">
        <v>2778</v>
      </c>
      <c r="AP792" s="3">
        <v>1.5190922969999899E-9</v>
      </c>
      <c r="AQ792" t="str">
        <f>_xlfn.TEXTBEFORE(Table17[[#This Row],[rxn]],"-",-1)</f>
        <v>PROSYN</v>
      </c>
    </row>
    <row r="793" spans="16:43" ht="17" x14ac:dyDescent="0.25">
      <c r="P793" s="4"/>
      <c r="T793"/>
      <c r="AF793" s="1" t="s">
        <v>11593</v>
      </c>
      <c r="AG793" s="1" t="s">
        <v>2778</v>
      </c>
      <c r="AH793" s="9">
        <v>4.3790989999999996E-12</v>
      </c>
      <c r="AI793" s="1" t="e">
        <f>_xlfn.TEXTAFTER(Table916[[#This Row],[type]],"-",-1)</f>
        <v>#N/A</v>
      </c>
      <c r="AJ793" s="1" t="e">
        <f ca="1">_xlfn.TEXTAFTER(_xlfn.TEXTBEFORE(Table916[[#This Row],[type]],"-"&amp;Table916[[#This Row],[rxn-no-enz]]),"RXN-")</f>
        <v>#N/A</v>
      </c>
      <c r="AK793" s="1" t="e">
        <f>_xlfn.TEXTBEFORE(Table916[[#This Row],[type]],"_",-1)</f>
        <v>#N/A</v>
      </c>
      <c r="AN793" t="s">
        <v>11567</v>
      </c>
      <c r="AO793" t="s">
        <v>2778</v>
      </c>
      <c r="AP793" s="3">
        <v>4.1871329300000002E-9</v>
      </c>
      <c r="AQ793" t="str">
        <f>_xlfn.TEXTBEFORE(Table17[[#This Row],[rxn]],"-",-1)</f>
        <v>PROSYN</v>
      </c>
    </row>
    <row r="794" spans="16:43" ht="17" x14ac:dyDescent="0.25">
      <c r="P794" s="4"/>
      <c r="T794"/>
      <c r="AF794" s="1" t="s">
        <v>4276</v>
      </c>
      <c r="AG794" s="1" t="s">
        <v>2778</v>
      </c>
      <c r="AH794" s="9">
        <v>3.2155099999999997E-11</v>
      </c>
      <c r="AI794" s="1" t="e">
        <f>_xlfn.TEXTAFTER(Table916[[#This Row],[type]],"-",-1)</f>
        <v>#N/A</v>
      </c>
      <c r="AJ794" s="1" t="e">
        <f ca="1">_xlfn.TEXTAFTER(_xlfn.TEXTBEFORE(Table916[[#This Row],[type]],"-"&amp;Table916[[#This Row],[rxn-no-enz]]),"RXN-")</f>
        <v>#N/A</v>
      </c>
      <c r="AK794" s="1" t="e">
        <f>_xlfn.TEXTBEFORE(Table916[[#This Row],[type]],"_",-1)</f>
        <v>#N/A</v>
      </c>
      <c r="AN794" t="s">
        <v>11568</v>
      </c>
      <c r="AO794" t="s">
        <v>2778</v>
      </c>
      <c r="AP794" s="3">
        <v>1.15885818E-10</v>
      </c>
      <c r="AQ794" t="str">
        <f>_xlfn.TEXTBEFORE(Table17[[#This Row],[rxn]],"-",-1)</f>
        <v>PROSYN</v>
      </c>
    </row>
    <row r="795" spans="16:43" ht="17" x14ac:dyDescent="0.25">
      <c r="P795" s="4"/>
      <c r="T795"/>
      <c r="AF795" s="1" t="s">
        <v>4277</v>
      </c>
      <c r="AG795" s="1" t="s">
        <v>2778</v>
      </c>
      <c r="AH795" s="9">
        <v>2.0286384879999999E-9</v>
      </c>
      <c r="AI795" s="1" t="e">
        <f>_xlfn.TEXTAFTER(Table916[[#This Row],[type]],"-",-1)</f>
        <v>#N/A</v>
      </c>
      <c r="AJ795" s="1" t="e">
        <f ca="1">_xlfn.TEXTAFTER(_xlfn.TEXTBEFORE(Table916[[#This Row],[type]],"-"&amp;Table916[[#This Row],[rxn-no-enz]]),"RXN-")</f>
        <v>#N/A</v>
      </c>
      <c r="AK795" s="1" t="e">
        <f>_xlfn.TEXTBEFORE(Table916[[#This Row],[type]],"_",-1)</f>
        <v>#N/A</v>
      </c>
      <c r="AN795" t="s">
        <v>11569</v>
      </c>
      <c r="AO795" t="s">
        <v>2778</v>
      </c>
      <c r="AP795" s="3">
        <v>4.5599979999999996E-12</v>
      </c>
      <c r="AQ795" t="str">
        <f>_xlfn.TEXTBEFORE(Table17[[#This Row],[rxn]],"-",-1)</f>
        <v>PROSYN</v>
      </c>
    </row>
    <row r="796" spans="16:43" ht="17" x14ac:dyDescent="0.25">
      <c r="P796" s="4"/>
      <c r="T796"/>
      <c r="AF796" s="1" t="s">
        <v>11594</v>
      </c>
      <c r="AG796" s="1" t="s">
        <v>2778</v>
      </c>
      <c r="AH796" s="9">
        <v>4.7160941200000004E-10</v>
      </c>
      <c r="AI796" s="1" t="e">
        <f>_xlfn.TEXTAFTER(Table916[[#This Row],[type]],"-",-1)</f>
        <v>#N/A</v>
      </c>
      <c r="AJ796" s="1" t="e">
        <f ca="1">_xlfn.TEXTAFTER(_xlfn.TEXTBEFORE(Table916[[#This Row],[type]],"-"&amp;Table916[[#This Row],[rxn-no-enz]]),"RXN-")</f>
        <v>#N/A</v>
      </c>
      <c r="AK796" s="1" t="e">
        <f>_xlfn.TEXTBEFORE(Table916[[#This Row],[type]],"_",-1)</f>
        <v>#N/A</v>
      </c>
      <c r="AN796" t="s">
        <v>11570</v>
      </c>
      <c r="AO796" t="s">
        <v>2778</v>
      </c>
      <c r="AP796" s="3">
        <v>8.2942326999999902E-11</v>
      </c>
      <c r="AQ796" t="str">
        <f>_xlfn.TEXTBEFORE(Table17[[#This Row],[rxn]],"-",-1)</f>
        <v>PROSYN</v>
      </c>
    </row>
    <row r="797" spans="16:43" ht="17" x14ac:dyDescent="0.25">
      <c r="P797" s="4"/>
      <c r="T797"/>
      <c r="AF797" s="1" t="s">
        <v>11595</v>
      </c>
      <c r="AG797" s="1" t="s">
        <v>2778</v>
      </c>
      <c r="AH797" s="9">
        <v>3.3326198300000001E-10</v>
      </c>
      <c r="AI797" s="1" t="e">
        <f>_xlfn.TEXTAFTER(Table916[[#This Row],[type]],"-",-1)</f>
        <v>#N/A</v>
      </c>
      <c r="AJ797" s="1" t="e">
        <f ca="1">_xlfn.TEXTAFTER(_xlfn.TEXTBEFORE(Table916[[#This Row],[type]],"-"&amp;Table916[[#This Row],[rxn-no-enz]]),"RXN-")</f>
        <v>#N/A</v>
      </c>
      <c r="AK797" s="1" t="e">
        <f>_xlfn.TEXTBEFORE(Table916[[#This Row],[type]],"_",-1)</f>
        <v>#N/A</v>
      </c>
      <c r="AN797" t="s">
        <v>11571</v>
      </c>
      <c r="AO797" t="s">
        <v>2778</v>
      </c>
      <c r="AP797" s="3">
        <v>1.5539078509999999E-9</v>
      </c>
      <c r="AQ797" t="str">
        <f>_xlfn.TEXTBEFORE(Table17[[#This Row],[rxn]],"-",-1)</f>
        <v>PROSYN</v>
      </c>
    </row>
    <row r="798" spans="16:43" ht="17" x14ac:dyDescent="0.25">
      <c r="P798" s="4"/>
      <c r="T798"/>
      <c r="AF798" s="1" t="s">
        <v>4278</v>
      </c>
      <c r="AG798" s="1" t="s">
        <v>2778</v>
      </c>
      <c r="AH798" s="9">
        <v>1.99960494999999E-10</v>
      </c>
      <c r="AI798" s="1" t="e">
        <f>_xlfn.TEXTAFTER(Table916[[#This Row],[type]],"-",-1)</f>
        <v>#N/A</v>
      </c>
      <c r="AJ798" s="1" t="e">
        <f ca="1">_xlfn.TEXTAFTER(_xlfn.TEXTBEFORE(Table916[[#This Row],[type]],"-"&amp;Table916[[#This Row],[rxn-no-enz]]),"RXN-")</f>
        <v>#N/A</v>
      </c>
      <c r="AK798" s="1" t="e">
        <f>_xlfn.TEXTBEFORE(Table916[[#This Row],[type]],"_",-1)</f>
        <v>#N/A</v>
      </c>
      <c r="AN798" t="s">
        <v>11572</v>
      </c>
      <c r="AO798" t="s">
        <v>2778</v>
      </c>
      <c r="AP798" s="3">
        <v>2.4890759999999998E-12</v>
      </c>
      <c r="AQ798" t="str">
        <f>_xlfn.TEXTBEFORE(Table17[[#This Row],[rxn]],"-",-1)</f>
        <v>PROSYN</v>
      </c>
    </row>
    <row r="799" spans="16:43" ht="17" x14ac:dyDescent="0.25">
      <c r="P799" s="4"/>
      <c r="T799"/>
      <c r="AF799" s="1" t="s">
        <v>11596</v>
      </c>
      <c r="AG799" s="1" t="s">
        <v>2778</v>
      </c>
      <c r="AH799" s="9">
        <v>6.0628019999999996E-11</v>
      </c>
      <c r="AI799" s="1" t="e">
        <f>_xlfn.TEXTAFTER(Table916[[#This Row],[type]],"-",-1)</f>
        <v>#N/A</v>
      </c>
      <c r="AJ799" s="1" t="e">
        <f ca="1">_xlfn.TEXTAFTER(_xlfn.TEXTBEFORE(Table916[[#This Row],[type]],"-"&amp;Table916[[#This Row],[rxn-no-enz]]),"RXN-")</f>
        <v>#N/A</v>
      </c>
      <c r="AK799" s="1" t="e">
        <f>_xlfn.TEXTBEFORE(Table916[[#This Row],[type]],"_",-1)</f>
        <v>#N/A</v>
      </c>
      <c r="AN799" t="s">
        <v>4258</v>
      </c>
      <c r="AO799" t="s">
        <v>2778</v>
      </c>
      <c r="AP799" s="3">
        <v>3.9994156230000002E-9</v>
      </c>
      <c r="AQ799" t="str">
        <f>_xlfn.TEXTBEFORE(Table17[[#This Row],[rxn]],"-",-1)</f>
        <v>PROSYN</v>
      </c>
    </row>
    <row r="800" spans="16:43" ht="17" x14ac:dyDescent="0.25">
      <c r="P800" s="4"/>
      <c r="T800"/>
      <c r="AF800" s="1" t="s">
        <v>11597</v>
      </c>
      <c r="AG800" s="1" t="s">
        <v>2778</v>
      </c>
      <c r="AH800" s="9">
        <v>3.0482811400000001E-10</v>
      </c>
      <c r="AI800" s="1" t="e">
        <f>_xlfn.TEXTAFTER(Table916[[#This Row],[type]],"-",-1)</f>
        <v>#N/A</v>
      </c>
      <c r="AJ800" s="1" t="e">
        <f ca="1">_xlfn.TEXTAFTER(_xlfn.TEXTBEFORE(Table916[[#This Row],[type]],"-"&amp;Table916[[#This Row],[rxn-no-enz]]),"RXN-")</f>
        <v>#N/A</v>
      </c>
      <c r="AK800" s="1" t="e">
        <f>_xlfn.TEXTBEFORE(Table916[[#This Row],[type]],"_",-1)</f>
        <v>#N/A</v>
      </c>
      <c r="AN800" t="s">
        <v>4259</v>
      </c>
      <c r="AO800" t="s">
        <v>2778</v>
      </c>
      <c r="AP800" s="3">
        <v>1.613796275E-9</v>
      </c>
      <c r="AQ800" t="str">
        <f>_xlfn.TEXTBEFORE(Table17[[#This Row],[rxn]],"-",-1)</f>
        <v>PROSYN</v>
      </c>
    </row>
    <row r="801" spans="16:43" ht="17" x14ac:dyDescent="0.25">
      <c r="P801" s="4"/>
      <c r="T801"/>
      <c r="AF801" s="1" t="s">
        <v>11598</v>
      </c>
      <c r="AG801" s="1" t="s">
        <v>2778</v>
      </c>
      <c r="AH801" s="9">
        <v>5.0680199999999996E-13</v>
      </c>
      <c r="AI801" s="1" t="e">
        <f>_xlfn.TEXTAFTER(Table916[[#This Row],[type]],"-",-1)</f>
        <v>#N/A</v>
      </c>
      <c r="AJ801" s="1" t="e">
        <f ca="1">_xlfn.TEXTAFTER(_xlfn.TEXTBEFORE(Table916[[#This Row],[type]],"-"&amp;Table916[[#This Row],[rxn-no-enz]]),"RXN-")</f>
        <v>#N/A</v>
      </c>
      <c r="AK801" s="1" t="e">
        <f>_xlfn.TEXTBEFORE(Table916[[#This Row],[type]],"_",-1)</f>
        <v>#N/A</v>
      </c>
      <c r="AN801" t="s">
        <v>4260</v>
      </c>
      <c r="AO801" t="s">
        <v>2778</v>
      </c>
      <c r="AP801" s="3">
        <v>1.6698122125000001E-8</v>
      </c>
      <c r="AQ801" t="str">
        <f>_xlfn.TEXTBEFORE(Table17[[#This Row],[rxn]],"-",-1)</f>
        <v>PROSYN</v>
      </c>
    </row>
    <row r="802" spans="16:43" ht="17" x14ac:dyDescent="0.25">
      <c r="P802" s="4"/>
      <c r="T802"/>
      <c r="AF802" s="1" t="s">
        <v>11599</v>
      </c>
      <c r="AG802" s="1" t="s">
        <v>2778</v>
      </c>
      <c r="AH802" s="9">
        <v>1.7500849839999899E-9</v>
      </c>
      <c r="AI802" s="1" t="e">
        <f>_xlfn.TEXTAFTER(Table916[[#This Row],[type]],"-",-1)</f>
        <v>#N/A</v>
      </c>
      <c r="AJ802" s="1" t="e">
        <f ca="1">_xlfn.TEXTAFTER(_xlfn.TEXTBEFORE(Table916[[#This Row],[type]],"-"&amp;Table916[[#This Row],[rxn-no-enz]]),"RXN-")</f>
        <v>#N/A</v>
      </c>
      <c r="AK802" s="1" t="e">
        <f>_xlfn.TEXTBEFORE(Table916[[#This Row],[type]],"_",-1)</f>
        <v>#N/A</v>
      </c>
      <c r="AN802" t="s">
        <v>11573</v>
      </c>
      <c r="AO802" t="s">
        <v>2778</v>
      </c>
      <c r="AP802" s="3">
        <v>6.3148884999999902E-11</v>
      </c>
      <c r="AQ802" t="str">
        <f>_xlfn.TEXTBEFORE(Table17[[#This Row],[rxn]],"-",-1)</f>
        <v>PROSYN</v>
      </c>
    </row>
    <row r="803" spans="16:43" ht="17" x14ac:dyDescent="0.25">
      <c r="P803" s="4"/>
      <c r="T803"/>
      <c r="AF803" s="1" t="s">
        <v>4279</v>
      </c>
      <c r="AG803" s="1" t="s">
        <v>2778</v>
      </c>
      <c r="AH803" s="9">
        <v>3.68555084E-10</v>
      </c>
      <c r="AI803" s="1" t="e">
        <f>_xlfn.TEXTAFTER(Table916[[#This Row],[type]],"-",-1)</f>
        <v>#N/A</v>
      </c>
      <c r="AJ803" s="1" t="e">
        <f ca="1">_xlfn.TEXTAFTER(_xlfn.TEXTBEFORE(Table916[[#This Row],[type]],"-"&amp;Table916[[#This Row],[rxn-no-enz]]),"RXN-")</f>
        <v>#N/A</v>
      </c>
      <c r="AK803" s="1" t="e">
        <f>_xlfn.TEXTBEFORE(Table916[[#This Row],[type]],"_",-1)</f>
        <v>#N/A</v>
      </c>
      <c r="AN803" t="s">
        <v>4261</v>
      </c>
      <c r="AO803" t="s">
        <v>2778</v>
      </c>
      <c r="AP803" s="3">
        <v>5.7138688839999896E-9</v>
      </c>
      <c r="AQ803" t="str">
        <f>_xlfn.TEXTBEFORE(Table17[[#This Row],[rxn]],"-",-1)</f>
        <v>PROSYN</v>
      </c>
    </row>
    <row r="804" spans="16:43" ht="17" x14ac:dyDescent="0.25">
      <c r="P804" s="4"/>
      <c r="T804"/>
      <c r="AF804" s="1" t="s">
        <v>4280</v>
      </c>
      <c r="AG804" s="1" t="s">
        <v>2778</v>
      </c>
      <c r="AH804" s="9">
        <v>3.7067444800000001E-10</v>
      </c>
      <c r="AI804" s="1" t="e">
        <f>_xlfn.TEXTAFTER(Table916[[#This Row],[type]],"-",-1)</f>
        <v>#N/A</v>
      </c>
      <c r="AJ804" s="1" t="e">
        <f ca="1">_xlfn.TEXTAFTER(_xlfn.TEXTBEFORE(Table916[[#This Row],[type]],"-"&amp;Table916[[#This Row],[rxn-no-enz]]),"RXN-")</f>
        <v>#N/A</v>
      </c>
      <c r="AK804" s="1" t="e">
        <f>_xlfn.TEXTBEFORE(Table916[[#This Row],[type]],"_",-1)</f>
        <v>#N/A</v>
      </c>
      <c r="AN804" t="s">
        <v>11574</v>
      </c>
      <c r="AO804" t="s">
        <v>2778</v>
      </c>
      <c r="AP804" s="3">
        <v>5.4271834900000001E-10</v>
      </c>
      <c r="AQ804" t="str">
        <f>_xlfn.TEXTBEFORE(Table17[[#This Row],[rxn]],"-",-1)</f>
        <v>PROSYN</v>
      </c>
    </row>
    <row r="805" spans="16:43" ht="17" x14ac:dyDescent="0.25">
      <c r="P805" s="4"/>
      <c r="T805"/>
      <c r="AF805" s="1" t="s">
        <v>11600</v>
      </c>
      <c r="AG805" s="1" t="s">
        <v>2778</v>
      </c>
      <c r="AH805" s="9">
        <v>7.5697580000000006E-11</v>
      </c>
      <c r="AI805" s="1" t="e">
        <f>_xlfn.TEXTAFTER(Table916[[#This Row],[type]],"-",-1)</f>
        <v>#N/A</v>
      </c>
      <c r="AJ805" s="1" t="e">
        <f ca="1">_xlfn.TEXTAFTER(_xlfn.TEXTBEFORE(Table916[[#This Row],[type]],"-"&amp;Table916[[#This Row],[rxn-no-enz]]),"RXN-")</f>
        <v>#N/A</v>
      </c>
      <c r="AK805" s="1" t="e">
        <f>_xlfn.TEXTBEFORE(Table916[[#This Row],[type]],"_",-1)</f>
        <v>#N/A</v>
      </c>
      <c r="AN805" t="s">
        <v>11575</v>
      </c>
      <c r="AO805" t="s">
        <v>2778</v>
      </c>
      <c r="AP805" s="3">
        <v>3.7188702499999998E-10</v>
      </c>
      <c r="AQ805" t="str">
        <f>_xlfn.TEXTBEFORE(Table17[[#This Row],[rxn]],"-",-1)</f>
        <v>PROSYN</v>
      </c>
    </row>
    <row r="806" spans="16:43" ht="17" x14ac:dyDescent="0.25">
      <c r="P806" s="4"/>
      <c r="T806"/>
      <c r="AF806" s="1" t="s">
        <v>4281</v>
      </c>
      <c r="AG806" s="1" t="s">
        <v>2778</v>
      </c>
      <c r="AH806" s="9">
        <v>1.9976944000000001E-10</v>
      </c>
      <c r="AI806" s="1" t="e">
        <f>_xlfn.TEXTAFTER(Table916[[#This Row],[type]],"-",-1)</f>
        <v>#N/A</v>
      </c>
      <c r="AJ806" s="1" t="e">
        <f ca="1">_xlfn.TEXTAFTER(_xlfn.TEXTBEFORE(Table916[[#This Row],[type]],"-"&amp;Table916[[#This Row],[rxn-no-enz]]),"RXN-")</f>
        <v>#N/A</v>
      </c>
      <c r="AK806" s="1" t="e">
        <f>_xlfn.TEXTBEFORE(Table916[[#This Row],[type]],"_",-1)</f>
        <v>#N/A</v>
      </c>
      <c r="AN806" t="s">
        <v>13293</v>
      </c>
      <c r="AO806" t="s">
        <v>2778</v>
      </c>
      <c r="AP806" s="3">
        <v>3.7188702499999998E-10</v>
      </c>
      <c r="AQ806" t="str">
        <f>_xlfn.TEXTBEFORE(Table17[[#This Row],[rxn]],"-",-1)</f>
        <v>PROSYN</v>
      </c>
    </row>
    <row r="807" spans="16:43" ht="17" x14ac:dyDescent="0.25">
      <c r="P807" s="4"/>
      <c r="T807"/>
      <c r="AF807" s="1" t="s">
        <v>4282</v>
      </c>
      <c r="AG807" s="1" t="s">
        <v>2778</v>
      </c>
      <c r="AH807" s="9">
        <v>1.2801195329999999E-9</v>
      </c>
      <c r="AI807" s="1" t="e">
        <f>_xlfn.TEXTAFTER(Table916[[#This Row],[type]],"-",-1)</f>
        <v>#N/A</v>
      </c>
      <c r="AJ807" s="1" t="e">
        <f ca="1">_xlfn.TEXTAFTER(_xlfn.TEXTBEFORE(Table916[[#This Row],[type]],"-"&amp;Table916[[#This Row],[rxn-no-enz]]),"RXN-")</f>
        <v>#N/A</v>
      </c>
      <c r="AK807" s="1" t="e">
        <f>_xlfn.TEXTBEFORE(Table916[[#This Row],[type]],"_",-1)</f>
        <v>#N/A</v>
      </c>
      <c r="AN807" t="s">
        <v>4262</v>
      </c>
      <c r="AO807" t="s">
        <v>2778</v>
      </c>
      <c r="AP807" s="3">
        <v>3.1913744169999902E-9</v>
      </c>
      <c r="AQ807" t="str">
        <f>_xlfn.TEXTBEFORE(Table17[[#This Row],[rxn]],"-",-1)</f>
        <v>PROSYN</v>
      </c>
    </row>
    <row r="808" spans="16:43" ht="17" x14ac:dyDescent="0.25">
      <c r="P808" s="4"/>
      <c r="T808"/>
      <c r="AF808" s="1" t="s">
        <v>11601</v>
      </c>
      <c r="AG808" s="1" t="s">
        <v>2778</v>
      </c>
      <c r="AH808" s="9">
        <v>2.970175E-11</v>
      </c>
      <c r="AI808" s="1" t="e">
        <f>_xlfn.TEXTAFTER(Table916[[#This Row],[type]],"-",-1)</f>
        <v>#N/A</v>
      </c>
      <c r="AJ808" s="1" t="e">
        <f ca="1">_xlfn.TEXTAFTER(_xlfn.TEXTBEFORE(Table916[[#This Row],[type]],"-"&amp;Table916[[#This Row],[rxn-no-enz]]),"RXN-")</f>
        <v>#N/A</v>
      </c>
      <c r="AK808" s="1" t="e">
        <f>_xlfn.TEXTBEFORE(Table916[[#This Row],[type]],"_",-1)</f>
        <v>#N/A</v>
      </c>
      <c r="AN808" t="s">
        <v>11576</v>
      </c>
      <c r="AO808" t="s">
        <v>2778</v>
      </c>
      <c r="AP808" s="3">
        <v>1.1903041899999999E-10</v>
      </c>
      <c r="AQ808" t="str">
        <f>_xlfn.TEXTBEFORE(Table17[[#This Row],[rxn]],"-",-1)</f>
        <v>PROSYN</v>
      </c>
    </row>
    <row r="809" spans="16:43" ht="17" x14ac:dyDescent="0.25">
      <c r="P809" s="4"/>
      <c r="T809"/>
      <c r="AF809" s="1" t="s">
        <v>11602</v>
      </c>
      <c r="AG809" s="1" t="s">
        <v>2778</v>
      </c>
      <c r="AH809" s="9">
        <v>1.783417E-12</v>
      </c>
      <c r="AI809" s="1" t="e">
        <f>_xlfn.TEXTAFTER(Table916[[#This Row],[type]],"-",-1)</f>
        <v>#N/A</v>
      </c>
      <c r="AJ809" s="1" t="e">
        <f ca="1">_xlfn.TEXTAFTER(_xlfn.TEXTBEFORE(Table916[[#This Row],[type]],"-"&amp;Table916[[#This Row],[rxn-no-enz]]),"RXN-")</f>
        <v>#N/A</v>
      </c>
      <c r="AK809" s="1" t="e">
        <f>_xlfn.TEXTBEFORE(Table916[[#This Row],[type]],"_",-1)</f>
        <v>#N/A</v>
      </c>
      <c r="AN809" t="s">
        <v>4263</v>
      </c>
      <c r="AO809" t="s">
        <v>2778</v>
      </c>
      <c r="AP809" s="3">
        <v>1.58787345999999E-10</v>
      </c>
      <c r="AQ809" t="str">
        <f>_xlfn.TEXTBEFORE(Table17[[#This Row],[rxn]],"-",-1)</f>
        <v>PROSYN</v>
      </c>
    </row>
    <row r="810" spans="16:43" ht="17" x14ac:dyDescent="0.25">
      <c r="P810" s="4"/>
      <c r="T810"/>
      <c r="AF810" s="1" t="s">
        <v>4283</v>
      </c>
      <c r="AG810" s="1" t="s">
        <v>2778</v>
      </c>
      <c r="AH810" s="9">
        <v>2.5460871309999998E-9</v>
      </c>
      <c r="AI810" s="1" t="e">
        <f>_xlfn.TEXTAFTER(Table916[[#This Row],[type]],"-",-1)</f>
        <v>#N/A</v>
      </c>
      <c r="AJ810" s="1" t="e">
        <f ca="1">_xlfn.TEXTAFTER(_xlfn.TEXTBEFORE(Table916[[#This Row],[type]],"-"&amp;Table916[[#This Row],[rxn-no-enz]]),"RXN-")</f>
        <v>#N/A</v>
      </c>
      <c r="AK810" s="1" t="e">
        <f>_xlfn.TEXTBEFORE(Table916[[#This Row],[type]],"_",-1)</f>
        <v>#N/A</v>
      </c>
      <c r="AN810" t="s">
        <v>4264</v>
      </c>
      <c r="AO810" t="s">
        <v>2778</v>
      </c>
      <c r="AP810" s="3">
        <v>6.171994275E-9</v>
      </c>
      <c r="AQ810" t="str">
        <f>_xlfn.TEXTBEFORE(Table17[[#This Row],[rxn]],"-",-1)</f>
        <v>PROSYN</v>
      </c>
    </row>
    <row r="811" spans="16:43" ht="17" x14ac:dyDescent="0.25">
      <c r="P811" s="4"/>
      <c r="T811"/>
      <c r="AF811" s="1" t="s">
        <v>11603</v>
      </c>
      <c r="AG811" s="1" t="s">
        <v>2778</v>
      </c>
      <c r="AH811" s="9">
        <v>2.00614031E-10</v>
      </c>
      <c r="AI811" s="1" t="e">
        <f>_xlfn.TEXTAFTER(Table916[[#This Row],[type]],"-",-1)</f>
        <v>#N/A</v>
      </c>
      <c r="AJ811" s="1" t="e">
        <f ca="1">_xlfn.TEXTAFTER(_xlfn.TEXTBEFORE(Table916[[#This Row],[type]],"-"&amp;Table916[[#This Row],[rxn-no-enz]]),"RXN-")</f>
        <v>#N/A</v>
      </c>
      <c r="AK811" s="1" t="e">
        <f>_xlfn.TEXTBEFORE(Table916[[#This Row],[type]],"_",-1)</f>
        <v>#N/A</v>
      </c>
      <c r="AN811" t="s">
        <v>4265</v>
      </c>
      <c r="AO811" t="s">
        <v>2778</v>
      </c>
      <c r="AP811" s="3">
        <v>1.93109557E-9</v>
      </c>
      <c r="AQ811" t="str">
        <f>_xlfn.TEXTBEFORE(Table17[[#This Row],[rxn]],"-",-1)</f>
        <v>PROSYN</v>
      </c>
    </row>
    <row r="812" spans="16:43" ht="17" x14ac:dyDescent="0.25">
      <c r="P812" s="4"/>
      <c r="T812"/>
      <c r="AF812" s="1" t="s">
        <v>4284</v>
      </c>
      <c r="AG812" s="1" t="s">
        <v>2778</v>
      </c>
      <c r="AH812" s="9">
        <v>4.7738219000000001E-11</v>
      </c>
      <c r="AI812" s="1" t="e">
        <f>_xlfn.TEXTAFTER(Table916[[#This Row],[type]],"-",-1)</f>
        <v>#N/A</v>
      </c>
      <c r="AJ812" s="1" t="e">
        <f ca="1">_xlfn.TEXTAFTER(_xlfn.TEXTBEFORE(Table916[[#This Row],[type]],"-"&amp;Table916[[#This Row],[rxn-no-enz]]),"RXN-")</f>
        <v>#N/A</v>
      </c>
      <c r="AK812" s="1" t="e">
        <f>_xlfn.TEXTBEFORE(Table916[[#This Row],[type]],"_",-1)</f>
        <v>#N/A</v>
      </c>
      <c r="AN812" t="s">
        <v>11577</v>
      </c>
      <c r="AO812" t="s">
        <v>2778</v>
      </c>
      <c r="AP812" s="3">
        <v>9.6441557099999992E-10</v>
      </c>
      <c r="AQ812" t="str">
        <f>_xlfn.TEXTBEFORE(Table17[[#This Row],[rxn]],"-",-1)</f>
        <v>PROSYN</v>
      </c>
    </row>
    <row r="813" spans="16:43" ht="17" x14ac:dyDescent="0.25">
      <c r="P813" s="4"/>
      <c r="T813"/>
      <c r="AF813" s="1" t="s">
        <v>11604</v>
      </c>
      <c r="AG813" s="1" t="s">
        <v>2778</v>
      </c>
      <c r="AH813" s="9">
        <v>3.44152499999999E-12</v>
      </c>
      <c r="AI813" s="1" t="e">
        <f>_xlfn.TEXTAFTER(Table916[[#This Row],[type]],"-",-1)</f>
        <v>#N/A</v>
      </c>
      <c r="AJ813" s="1" t="e">
        <f ca="1">_xlfn.TEXTAFTER(_xlfn.TEXTBEFORE(Table916[[#This Row],[type]],"-"&amp;Table916[[#This Row],[rxn-no-enz]]),"RXN-")</f>
        <v>#N/A</v>
      </c>
      <c r="AK813" s="1" t="e">
        <f>_xlfn.TEXTBEFORE(Table916[[#This Row],[type]],"_",-1)</f>
        <v>#N/A</v>
      </c>
      <c r="AN813" t="s">
        <v>4266</v>
      </c>
      <c r="AO813" t="s">
        <v>2778</v>
      </c>
      <c r="AP813" s="3">
        <v>1.4511124159999901E-9</v>
      </c>
      <c r="AQ813" t="str">
        <f>_xlfn.TEXTBEFORE(Table17[[#This Row],[rxn]],"-",-1)</f>
        <v>PROSYN</v>
      </c>
    </row>
    <row r="814" spans="16:43" ht="17" x14ac:dyDescent="0.25">
      <c r="P814" s="4"/>
      <c r="T814"/>
      <c r="AF814" s="1" t="s">
        <v>4285</v>
      </c>
      <c r="AG814" s="1" t="s">
        <v>2778</v>
      </c>
      <c r="AH814" s="9">
        <v>3.7969151399999999E-10</v>
      </c>
      <c r="AI814" s="1" t="e">
        <f>_xlfn.TEXTAFTER(Table916[[#This Row],[type]],"-",-1)</f>
        <v>#N/A</v>
      </c>
      <c r="AJ814" s="1" t="e">
        <f ca="1">_xlfn.TEXTAFTER(_xlfn.TEXTBEFORE(Table916[[#This Row],[type]],"-"&amp;Table916[[#This Row],[rxn-no-enz]]),"RXN-")</f>
        <v>#N/A</v>
      </c>
      <c r="AK814" s="1" t="e">
        <f>_xlfn.TEXTBEFORE(Table916[[#This Row],[type]],"_",-1)</f>
        <v>#N/A</v>
      </c>
      <c r="AN814" t="s">
        <v>4267</v>
      </c>
      <c r="AO814" t="s">
        <v>2778</v>
      </c>
      <c r="AP814" s="3">
        <v>9.0857557999999996E-11</v>
      </c>
      <c r="AQ814" t="str">
        <f>_xlfn.TEXTBEFORE(Table17[[#This Row],[rxn]],"-",-1)</f>
        <v>PROSYN</v>
      </c>
    </row>
    <row r="815" spans="16:43" ht="17" x14ac:dyDescent="0.25">
      <c r="P815" s="4"/>
      <c r="T815"/>
      <c r="AF815" s="1" t="s">
        <v>4286</v>
      </c>
      <c r="AG815" s="1" t="s">
        <v>2778</v>
      </c>
      <c r="AH815" s="9">
        <v>5.119243E-12</v>
      </c>
      <c r="AI815" s="1" t="e">
        <f>_xlfn.TEXTAFTER(Table916[[#This Row],[type]],"-",-1)</f>
        <v>#N/A</v>
      </c>
      <c r="AJ815" s="1" t="e">
        <f ca="1">_xlfn.TEXTAFTER(_xlfn.TEXTBEFORE(Table916[[#This Row],[type]],"-"&amp;Table916[[#This Row],[rxn-no-enz]]),"RXN-")</f>
        <v>#N/A</v>
      </c>
      <c r="AK815" s="1" t="e">
        <f>_xlfn.TEXTBEFORE(Table916[[#This Row],[type]],"_",-1)</f>
        <v>#N/A</v>
      </c>
      <c r="AN815" t="s">
        <v>13333</v>
      </c>
      <c r="AO815" t="s">
        <v>2778</v>
      </c>
      <c r="AP815" s="3">
        <v>6.8205238510000001E-9</v>
      </c>
      <c r="AQ815" t="str">
        <f>_xlfn.TEXTBEFORE(Table17[[#This Row],[rxn]],"-",-1)</f>
        <v>PROSYN</v>
      </c>
    </row>
    <row r="816" spans="16:43" ht="17" x14ac:dyDescent="0.25">
      <c r="P816" s="4"/>
      <c r="T816"/>
      <c r="AF816" s="1" t="s">
        <v>11605</v>
      </c>
      <c r="AG816" s="1" t="s">
        <v>2778</v>
      </c>
      <c r="AH816" s="9">
        <v>1.461965E-12</v>
      </c>
      <c r="AI816" s="1" t="e">
        <f>_xlfn.TEXTAFTER(Table916[[#This Row],[type]],"-",-1)</f>
        <v>#N/A</v>
      </c>
      <c r="AJ816" s="1" t="e">
        <f ca="1">_xlfn.TEXTAFTER(_xlfn.TEXTBEFORE(Table916[[#This Row],[type]],"-"&amp;Table916[[#This Row],[rxn-no-enz]]),"RXN-")</f>
        <v>#N/A</v>
      </c>
      <c r="AK816" s="1" t="e">
        <f>_xlfn.TEXTBEFORE(Table916[[#This Row],[type]],"_",-1)</f>
        <v>#N/A</v>
      </c>
      <c r="AN816" t="s">
        <v>4268</v>
      </c>
      <c r="AO816" t="s">
        <v>2778</v>
      </c>
      <c r="AP816" s="3">
        <v>9.7905585099999999E-10</v>
      </c>
      <c r="AQ816" t="str">
        <f>_xlfn.TEXTBEFORE(Table17[[#This Row],[rxn]],"-",-1)</f>
        <v>PROSYN</v>
      </c>
    </row>
    <row r="817" spans="16:43" ht="17" x14ac:dyDescent="0.25">
      <c r="P817" s="4"/>
      <c r="T817"/>
      <c r="AF817" s="1" t="s">
        <v>11606</v>
      </c>
      <c r="AG817" s="1" t="s">
        <v>2778</v>
      </c>
      <c r="AH817" s="9">
        <v>1.548531E-11</v>
      </c>
      <c r="AI817" s="1" t="e">
        <f>_xlfn.TEXTAFTER(Table916[[#This Row],[type]],"-",-1)</f>
        <v>#N/A</v>
      </c>
      <c r="AJ817" s="1" t="e">
        <f ca="1">_xlfn.TEXTAFTER(_xlfn.TEXTBEFORE(Table916[[#This Row],[type]],"-"&amp;Table916[[#This Row],[rxn-no-enz]]),"RXN-")</f>
        <v>#N/A</v>
      </c>
      <c r="AK817" s="1" t="e">
        <f>_xlfn.TEXTBEFORE(Table916[[#This Row],[type]],"_",-1)</f>
        <v>#N/A</v>
      </c>
      <c r="AN817" t="s">
        <v>4269</v>
      </c>
      <c r="AO817" t="s">
        <v>2778</v>
      </c>
      <c r="AP817" s="3">
        <v>1.8134842200000001E-10</v>
      </c>
      <c r="AQ817" t="str">
        <f>_xlfn.TEXTBEFORE(Table17[[#This Row],[rxn]],"-",-1)</f>
        <v>PROSYN</v>
      </c>
    </row>
    <row r="818" spans="16:43" ht="17" x14ac:dyDescent="0.25">
      <c r="P818" s="4"/>
      <c r="T818"/>
      <c r="AF818" s="1" t="s">
        <v>11607</v>
      </c>
      <c r="AG818" s="1" t="s">
        <v>2778</v>
      </c>
      <c r="AH818" s="9">
        <v>1.2313011999999999E-11</v>
      </c>
      <c r="AI818" s="1" t="e">
        <f>_xlfn.TEXTAFTER(Table916[[#This Row],[type]],"-",-1)</f>
        <v>#N/A</v>
      </c>
      <c r="AJ818" s="1" t="e">
        <f ca="1">_xlfn.TEXTAFTER(_xlfn.TEXTBEFORE(Table916[[#This Row],[type]],"-"&amp;Table916[[#This Row],[rxn-no-enz]]),"RXN-")</f>
        <v>#N/A</v>
      </c>
      <c r="AK818" s="1" t="e">
        <f>_xlfn.TEXTBEFORE(Table916[[#This Row],[type]],"_",-1)</f>
        <v>#N/A</v>
      </c>
      <c r="AN818" t="s">
        <v>11578</v>
      </c>
      <c r="AO818" t="s">
        <v>2778</v>
      </c>
      <c r="AP818" s="3">
        <v>1.8134842200000001E-10</v>
      </c>
      <c r="AQ818" t="str">
        <f>_xlfn.TEXTBEFORE(Table17[[#This Row],[rxn]],"-",-1)</f>
        <v>PROSYN</v>
      </c>
    </row>
    <row r="819" spans="16:43" ht="17" x14ac:dyDescent="0.25">
      <c r="P819" s="4"/>
      <c r="T819"/>
      <c r="AF819" s="1" t="s">
        <v>11608</v>
      </c>
      <c r="AG819" s="1" t="s">
        <v>2778</v>
      </c>
      <c r="AH819" s="9">
        <v>2.1356643100000001E-10</v>
      </c>
      <c r="AI819" s="1" t="e">
        <f>_xlfn.TEXTAFTER(Table916[[#This Row],[type]],"-",-1)</f>
        <v>#N/A</v>
      </c>
      <c r="AJ819" s="1" t="e">
        <f ca="1">_xlfn.TEXTAFTER(_xlfn.TEXTBEFORE(Table916[[#This Row],[type]],"-"&amp;Table916[[#This Row],[rxn-no-enz]]),"RXN-")</f>
        <v>#N/A</v>
      </c>
      <c r="AK819" s="1" t="e">
        <f>_xlfn.TEXTBEFORE(Table916[[#This Row],[type]],"_",-1)</f>
        <v>#N/A</v>
      </c>
      <c r="AN819" t="s">
        <v>4270</v>
      </c>
      <c r="AO819" t="s">
        <v>2778</v>
      </c>
      <c r="AP819" s="3">
        <v>1.585310326E-9</v>
      </c>
      <c r="AQ819" t="str">
        <f>_xlfn.TEXTBEFORE(Table17[[#This Row],[rxn]],"-",-1)</f>
        <v>PROSYN</v>
      </c>
    </row>
    <row r="820" spans="16:43" ht="17" x14ac:dyDescent="0.25">
      <c r="P820" s="4"/>
      <c r="T820"/>
      <c r="AF820" s="1" t="s">
        <v>11609</v>
      </c>
      <c r="AG820" s="1" t="s">
        <v>2778</v>
      </c>
      <c r="AH820" s="9">
        <v>1.4272252120000001E-9</v>
      </c>
      <c r="AI820" s="1" t="e">
        <f>_xlfn.TEXTAFTER(Table916[[#This Row],[type]],"-",-1)</f>
        <v>#N/A</v>
      </c>
      <c r="AJ820" s="1" t="e">
        <f ca="1">_xlfn.TEXTAFTER(_xlfn.TEXTBEFORE(Table916[[#This Row],[type]],"-"&amp;Table916[[#This Row],[rxn-no-enz]]),"RXN-")</f>
        <v>#N/A</v>
      </c>
      <c r="AK820" s="1" t="e">
        <f>_xlfn.TEXTBEFORE(Table916[[#This Row],[type]],"_",-1)</f>
        <v>#N/A</v>
      </c>
      <c r="AN820" t="s">
        <v>13778</v>
      </c>
      <c r="AO820" t="s">
        <v>2778</v>
      </c>
      <c r="AP820" s="3">
        <v>1.585310326E-9</v>
      </c>
      <c r="AQ820" t="str">
        <f>_xlfn.TEXTBEFORE(Table17[[#This Row],[rxn]],"-",-1)</f>
        <v>PROSYN</v>
      </c>
    </row>
    <row r="821" spans="16:43" ht="17" x14ac:dyDescent="0.25">
      <c r="P821" s="4"/>
      <c r="T821"/>
      <c r="AF821" s="1" t="s">
        <v>11610</v>
      </c>
      <c r="AG821" s="1" t="s">
        <v>2778</v>
      </c>
      <c r="AH821" s="9">
        <v>2.7668950999999999E-11</v>
      </c>
      <c r="AI821" s="1" t="e">
        <f>_xlfn.TEXTAFTER(Table916[[#This Row],[type]],"-",-1)</f>
        <v>#N/A</v>
      </c>
      <c r="AJ821" s="1" t="e">
        <f ca="1">_xlfn.TEXTAFTER(_xlfn.TEXTBEFORE(Table916[[#This Row],[type]],"-"&amp;Table916[[#This Row],[rxn-no-enz]]),"RXN-")</f>
        <v>#N/A</v>
      </c>
      <c r="AK821" s="1" t="e">
        <f>_xlfn.TEXTBEFORE(Table916[[#This Row],[type]],"_",-1)</f>
        <v>#N/A</v>
      </c>
      <c r="AN821" t="s">
        <v>4271</v>
      </c>
      <c r="AO821" t="s">
        <v>2778</v>
      </c>
      <c r="AP821" s="3">
        <v>8.8845333849999994E-9</v>
      </c>
      <c r="AQ821" t="str">
        <f>_xlfn.TEXTBEFORE(Table17[[#This Row],[rxn]],"-",-1)</f>
        <v>PROSYN</v>
      </c>
    </row>
    <row r="822" spans="16:43" ht="17" x14ac:dyDescent="0.25">
      <c r="P822" s="4"/>
      <c r="T822"/>
      <c r="AF822" s="1" t="s">
        <v>4287</v>
      </c>
      <c r="AG822" s="1" t="s">
        <v>2778</v>
      </c>
      <c r="AH822" s="9">
        <v>5.5843121900000002E-10</v>
      </c>
      <c r="AI822" s="1" t="e">
        <f>_xlfn.TEXTAFTER(Table916[[#This Row],[type]],"-",-1)</f>
        <v>#N/A</v>
      </c>
      <c r="AJ822" s="1" t="e">
        <f ca="1">_xlfn.TEXTAFTER(_xlfn.TEXTBEFORE(Table916[[#This Row],[type]],"-"&amp;Table916[[#This Row],[rxn-no-enz]]),"RXN-")</f>
        <v>#N/A</v>
      </c>
      <c r="AK822" s="1" t="e">
        <f>_xlfn.TEXTBEFORE(Table916[[#This Row],[type]],"_",-1)</f>
        <v>#N/A</v>
      </c>
      <c r="AN822" t="s">
        <v>11579</v>
      </c>
      <c r="AO822" t="s">
        <v>2778</v>
      </c>
      <c r="AP822" s="3">
        <v>2.4314571299999998E-10</v>
      </c>
      <c r="AQ822" t="str">
        <f>_xlfn.TEXTBEFORE(Table17[[#This Row],[rxn]],"-",-1)</f>
        <v>PROSYN</v>
      </c>
    </row>
    <row r="823" spans="16:43" ht="17" x14ac:dyDescent="0.25">
      <c r="P823" s="4"/>
      <c r="T823"/>
      <c r="AF823" s="1" t="s">
        <v>11611</v>
      </c>
      <c r="AG823" s="1" t="s">
        <v>2778</v>
      </c>
      <c r="AH823" s="9">
        <v>3.5268858999999999E-11</v>
      </c>
      <c r="AI823" s="1" t="e">
        <f>_xlfn.TEXTAFTER(Table916[[#This Row],[type]],"-",-1)</f>
        <v>#N/A</v>
      </c>
      <c r="AJ823" s="1" t="e">
        <f ca="1">_xlfn.TEXTAFTER(_xlfn.TEXTBEFORE(Table916[[#This Row],[type]],"-"&amp;Table916[[#This Row],[rxn-no-enz]]),"RXN-")</f>
        <v>#N/A</v>
      </c>
      <c r="AK823" s="1" t="e">
        <f>_xlfn.TEXTBEFORE(Table916[[#This Row],[type]],"_",-1)</f>
        <v>#N/A</v>
      </c>
      <c r="AN823" t="s">
        <v>11580</v>
      </c>
      <c r="AO823" t="s">
        <v>2778</v>
      </c>
      <c r="AP823" s="3">
        <v>1.0132284E-11</v>
      </c>
      <c r="AQ823" t="str">
        <f>_xlfn.TEXTBEFORE(Table17[[#This Row],[rxn]],"-",-1)</f>
        <v>PROSYN</v>
      </c>
    </row>
    <row r="824" spans="16:43" ht="17" x14ac:dyDescent="0.25">
      <c r="P824" s="4"/>
      <c r="T824"/>
      <c r="AF824" s="1" t="s">
        <v>11612</v>
      </c>
      <c r="AG824" s="1" t="s">
        <v>2778</v>
      </c>
      <c r="AH824" s="9">
        <v>4.0628818999999899E-11</v>
      </c>
      <c r="AI824" s="1" t="e">
        <f>_xlfn.TEXTAFTER(Table916[[#This Row],[type]],"-",-1)</f>
        <v>#N/A</v>
      </c>
      <c r="AJ824" s="1" t="e">
        <f ca="1">_xlfn.TEXTAFTER(_xlfn.TEXTBEFORE(Table916[[#This Row],[type]],"-"&amp;Table916[[#This Row],[rxn-no-enz]]),"RXN-")</f>
        <v>#N/A</v>
      </c>
      <c r="AK824" s="1" t="e">
        <f>_xlfn.TEXTBEFORE(Table916[[#This Row],[type]],"_",-1)</f>
        <v>#N/A</v>
      </c>
      <c r="AN824" t="s">
        <v>11581</v>
      </c>
      <c r="AO824" t="s">
        <v>2778</v>
      </c>
      <c r="AP824" s="3">
        <v>2.0772002760000001E-9</v>
      </c>
      <c r="AQ824" t="str">
        <f>_xlfn.TEXTBEFORE(Table17[[#This Row],[rxn]],"-",-1)</f>
        <v>PROSYN</v>
      </c>
    </row>
    <row r="825" spans="16:43" ht="17" x14ac:dyDescent="0.25">
      <c r="P825" s="4"/>
      <c r="T825"/>
      <c r="AF825" s="1" t="s">
        <v>4289</v>
      </c>
      <c r="AG825" s="1" t="s">
        <v>2778</v>
      </c>
      <c r="AH825" s="9">
        <v>2.5826146549999899E-9</v>
      </c>
      <c r="AI825" s="1" t="e">
        <f>_xlfn.TEXTAFTER(Table916[[#This Row],[type]],"-",-1)</f>
        <v>#N/A</v>
      </c>
      <c r="AJ825" s="1" t="e">
        <f ca="1">_xlfn.TEXTAFTER(_xlfn.TEXTBEFORE(Table916[[#This Row],[type]],"-"&amp;Table916[[#This Row],[rxn-no-enz]]),"RXN-")</f>
        <v>#N/A</v>
      </c>
      <c r="AK825" s="1" t="e">
        <f>_xlfn.TEXTBEFORE(Table916[[#This Row],[type]],"_",-1)</f>
        <v>#N/A</v>
      </c>
      <c r="AN825" t="s">
        <v>11582</v>
      </c>
      <c r="AO825" t="s">
        <v>2778</v>
      </c>
      <c r="AP825" s="3">
        <v>9.3313479999999995E-12</v>
      </c>
      <c r="AQ825" t="str">
        <f>_xlfn.TEXTBEFORE(Table17[[#This Row],[rxn]],"-",-1)</f>
        <v>PROSYN</v>
      </c>
    </row>
    <row r="826" spans="16:43" ht="17" x14ac:dyDescent="0.25">
      <c r="P826" s="4"/>
      <c r="T826"/>
      <c r="AF826" s="1" t="s">
        <v>11613</v>
      </c>
      <c r="AG826" s="1" t="s">
        <v>2778</v>
      </c>
      <c r="AH826" s="9">
        <v>3.7828833999999999E-11</v>
      </c>
      <c r="AI826" s="1" t="e">
        <f>_xlfn.TEXTAFTER(Table916[[#This Row],[type]],"-",-1)</f>
        <v>#N/A</v>
      </c>
      <c r="AJ826" s="1" t="e">
        <f ca="1">_xlfn.TEXTAFTER(_xlfn.TEXTBEFORE(Table916[[#This Row],[type]],"-"&amp;Table916[[#This Row],[rxn-no-enz]]),"RXN-")</f>
        <v>#N/A</v>
      </c>
      <c r="AK826" s="1" t="e">
        <f>_xlfn.TEXTBEFORE(Table916[[#This Row],[type]],"_",-1)</f>
        <v>#N/A</v>
      </c>
      <c r="AN826" t="s">
        <v>11583</v>
      </c>
      <c r="AO826" t="s">
        <v>2778</v>
      </c>
      <c r="AP826" s="3">
        <v>2.0436863060000001E-9</v>
      </c>
      <c r="AQ826" t="str">
        <f>_xlfn.TEXTBEFORE(Table17[[#This Row],[rxn]],"-",-1)</f>
        <v>PROSYN</v>
      </c>
    </row>
    <row r="827" spans="16:43" ht="17" x14ac:dyDescent="0.25">
      <c r="P827" s="4"/>
      <c r="T827"/>
      <c r="AF827" s="1" t="s">
        <v>4290</v>
      </c>
      <c r="AG827" s="1" t="s">
        <v>2778</v>
      </c>
      <c r="AH827" s="9">
        <v>7.5905894999999898E-11</v>
      </c>
      <c r="AI827" s="1" t="e">
        <f>_xlfn.TEXTAFTER(Table916[[#This Row],[type]],"-",-1)</f>
        <v>#N/A</v>
      </c>
      <c r="AJ827" s="1" t="e">
        <f ca="1">_xlfn.TEXTAFTER(_xlfn.TEXTBEFORE(Table916[[#This Row],[type]],"-"&amp;Table916[[#This Row],[rxn-no-enz]]),"RXN-")</f>
        <v>#N/A</v>
      </c>
      <c r="AK827" s="1" t="e">
        <f>_xlfn.TEXTBEFORE(Table916[[#This Row],[type]],"_",-1)</f>
        <v>#N/A</v>
      </c>
      <c r="AN827" t="s">
        <v>4272</v>
      </c>
      <c r="AO827" t="s">
        <v>2778</v>
      </c>
      <c r="AP827" s="3">
        <v>3.6952603040000002E-9</v>
      </c>
      <c r="AQ827" t="str">
        <f>_xlfn.TEXTBEFORE(Table17[[#This Row],[rxn]],"-",-1)</f>
        <v>PROSYN</v>
      </c>
    </row>
    <row r="828" spans="16:43" ht="17" x14ac:dyDescent="0.25">
      <c r="P828" s="4"/>
      <c r="T828"/>
      <c r="AF828" s="1" t="s">
        <v>11614</v>
      </c>
      <c r="AG828" s="1" t="s">
        <v>2778</v>
      </c>
      <c r="AH828" s="9">
        <v>2.32304311E-10</v>
      </c>
      <c r="AI828" s="1" t="e">
        <f>_xlfn.TEXTAFTER(Table916[[#This Row],[type]],"-",-1)</f>
        <v>#N/A</v>
      </c>
      <c r="AJ828" s="1" t="e">
        <f ca="1">_xlfn.TEXTAFTER(_xlfn.TEXTBEFORE(Table916[[#This Row],[type]],"-"&amp;Table916[[#This Row],[rxn-no-enz]]),"RXN-")</f>
        <v>#N/A</v>
      </c>
      <c r="AK828" s="1" t="e">
        <f>_xlfn.TEXTBEFORE(Table916[[#This Row],[type]],"_",-1)</f>
        <v>#N/A</v>
      </c>
      <c r="AN828" t="s">
        <v>4273</v>
      </c>
      <c r="AO828" t="s">
        <v>2778</v>
      </c>
      <c r="AP828" s="3">
        <v>2.6978939999999899E-10</v>
      </c>
      <c r="AQ828" t="str">
        <f>_xlfn.TEXTBEFORE(Table17[[#This Row],[rxn]],"-",-1)</f>
        <v>PROSYN</v>
      </c>
    </row>
    <row r="829" spans="16:43" ht="17" x14ac:dyDescent="0.25">
      <c r="P829" s="4"/>
      <c r="T829"/>
      <c r="AF829" s="1" t="s">
        <v>11615</v>
      </c>
      <c r="AG829" s="1" t="s">
        <v>2778</v>
      </c>
      <c r="AH829" s="9">
        <v>6.4729230199999901E-10</v>
      </c>
      <c r="AI829" s="1" t="e">
        <f>_xlfn.TEXTAFTER(Table916[[#This Row],[type]],"-",-1)</f>
        <v>#N/A</v>
      </c>
      <c r="AJ829" s="1" t="e">
        <f ca="1">_xlfn.TEXTAFTER(_xlfn.TEXTBEFORE(Table916[[#This Row],[type]],"-"&amp;Table916[[#This Row],[rxn-no-enz]]),"RXN-")</f>
        <v>#N/A</v>
      </c>
      <c r="AK829" s="1" t="e">
        <f>_xlfn.TEXTBEFORE(Table916[[#This Row],[type]],"_",-1)</f>
        <v>#N/A</v>
      </c>
      <c r="AN829" t="s">
        <v>11584</v>
      </c>
      <c r="AO829" t="s">
        <v>2778</v>
      </c>
      <c r="AP829" s="3">
        <v>5.5638063000000001E-11</v>
      </c>
      <c r="AQ829" t="str">
        <f>_xlfn.TEXTBEFORE(Table17[[#This Row],[rxn]],"-",-1)</f>
        <v>PROSYN</v>
      </c>
    </row>
    <row r="830" spans="16:43" ht="17" x14ac:dyDescent="0.25">
      <c r="P830" s="4"/>
      <c r="T830"/>
      <c r="AF830" s="1" t="s">
        <v>4291</v>
      </c>
      <c r="AG830" s="1" t="s">
        <v>2778</v>
      </c>
      <c r="AH830" s="9">
        <v>5.2815150000000003E-11</v>
      </c>
      <c r="AI830" s="1" t="e">
        <f>_xlfn.TEXTAFTER(Table916[[#This Row],[type]],"-",-1)</f>
        <v>#N/A</v>
      </c>
      <c r="AJ830" s="1" t="e">
        <f ca="1">_xlfn.TEXTAFTER(_xlfn.TEXTBEFORE(Table916[[#This Row],[type]],"-"&amp;Table916[[#This Row],[rxn-no-enz]]),"RXN-")</f>
        <v>#N/A</v>
      </c>
      <c r="AK830" s="1" t="e">
        <f>_xlfn.TEXTBEFORE(Table916[[#This Row],[type]],"_",-1)</f>
        <v>#N/A</v>
      </c>
      <c r="AN830" t="s">
        <v>11585</v>
      </c>
      <c r="AO830" t="s">
        <v>2778</v>
      </c>
      <c r="AP830" s="3">
        <v>1.355927E-11</v>
      </c>
      <c r="AQ830" t="str">
        <f>_xlfn.TEXTBEFORE(Table17[[#This Row],[rxn]],"-",-1)</f>
        <v>PROSYN</v>
      </c>
    </row>
    <row r="831" spans="16:43" ht="17" x14ac:dyDescent="0.25">
      <c r="P831" s="4"/>
      <c r="T831"/>
      <c r="AF831" s="1" t="s">
        <v>4292</v>
      </c>
      <c r="AG831" s="1" t="s">
        <v>2778</v>
      </c>
      <c r="AH831" s="9">
        <v>3.0127669599999899E-10</v>
      </c>
      <c r="AI831" s="1" t="e">
        <f>_xlfn.TEXTAFTER(Table916[[#This Row],[type]],"-",-1)</f>
        <v>#N/A</v>
      </c>
      <c r="AJ831" s="1" t="e">
        <f ca="1">_xlfn.TEXTAFTER(_xlfn.TEXTBEFORE(Table916[[#This Row],[type]],"-"&amp;Table916[[#This Row],[rxn-no-enz]]),"RXN-")</f>
        <v>#N/A</v>
      </c>
      <c r="AK831" s="1" t="e">
        <f>_xlfn.TEXTBEFORE(Table916[[#This Row],[type]],"_",-1)</f>
        <v>#N/A</v>
      </c>
      <c r="AN831" t="s">
        <v>11586</v>
      </c>
      <c r="AO831" t="s">
        <v>2778</v>
      </c>
      <c r="AP831" s="3">
        <v>2.7505282299999998E-10</v>
      </c>
      <c r="AQ831" t="str">
        <f>_xlfn.TEXTBEFORE(Table17[[#This Row],[rxn]],"-",-1)</f>
        <v>PROSYN</v>
      </c>
    </row>
    <row r="832" spans="16:43" ht="17" x14ac:dyDescent="0.25">
      <c r="P832" s="4"/>
      <c r="T832"/>
      <c r="AF832" s="1" t="s">
        <v>4293</v>
      </c>
      <c r="AG832" s="1" t="s">
        <v>2778</v>
      </c>
      <c r="AH832" s="9">
        <v>1.9349901000000001E-11</v>
      </c>
      <c r="AI832" s="1" t="e">
        <f>_xlfn.TEXTAFTER(Table916[[#This Row],[type]],"-",-1)</f>
        <v>#N/A</v>
      </c>
      <c r="AJ832" s="1" t="e">
        <f ca="1">_xlfn.TEXTAFTER(_xlfn.TEXTBEFORE(Table916[[#This Row],[type]],"-"&amp;Table916[[#This Row],[rxn-no-enz]]),"RXN-")</f>
        <v>#N/A</v>
      </c>
      <c r="AK832" s="1" t="e">
        <f>_xlfn.TEXTBEFORE(Table916[[#This Row],[type]],"_",-1)</f>
        <v>#N/A</v>
      </c>
      <c r="AN832" t="s">
        <v>4274</v>
      </c>
      <c r="AO832" t="s">
        <v>2778</v>
      </c>
      <c r="AP832" s="3">
        <v>8.4167681399999997E-10</v>
      </c>
      <c r="AQ832" t="str">
        <f>_xlfn.TEXTBEFORE(Table17[[#This Row],[rxn]],"-",-1)</f>
        <v>PROSYN</v>
      </c>
    </row>
    <row r="833" spans="16:43" ht="17" x14ac:dyDescent="0.25">
      <c r="P833" s="4"/>
      <c r="T833"/>
      <c r="AF833" s="1" t="s">
        <v>4295</v>
      </c>
      <c r="AG833" s="1" t="s">
        <v>2778</v>
      </c>
      <c r="AH833" s="9">
        <v>3.4038917120000002E-9</v>
      </c>
      <c r="AI833" s="1" t="e">
        <f>_xlfn.TEXTAFTER(Table916[[#This Row],[type]],"-",-1)</f>
        <v>#N/A</v>
      </c>
      <c r="AJ833" s="1" t="e">
        <f ca="1">_xlfn.TEXTAFTER(_xlfn.TEXTBEFORE(Table916[[#This Row],[type]],"-"&amp;Table916[[#This Row],[rxn-no-enz]]),"RXN-")</f>
        <v>#N/A</v>
      </c>
      <c r="AK833" s="1" t="e">
        <f>_xlfn.TEXTBEFORE(Table916[[#This Row],[type]],"_",-1)</f>
        <v>#N/A</v>
      </c>
      <c r="AN833" t="s">
        <v>4275</v>
      </c>
      <c r="AO833" t="s">
        <v>2778</v>
      </c>
      <c r="AP833" s="3">
        <v>1.2444711099999999E-10</v>
      </c>
      <c r="AQ833" t="str">
        <f>_xlfn.TEXTBEFORE(Table17[[#This Row],[rxn]],"-",-1)</f>
        <v>PROSYN</v>
      </c>
    </row>
    <row r="834" spans="16:43" ht="17" x14ac:dyDescent="0.25">
      <c r="P834" s="4"/>
      <c r="T834"/>
      <c r="AF834" s="1" t="s">
        <v>11616</v>
      </c>
      <c r="AG834" s="1" t="s">
        <v>2778</v>
      </c>
      <c r="AH834" s="9">
        <v>7.3855250000000002E-11</v>
      </c>
      <c r="AI834" s="1" t="e">
        <f>_xlfn.TEXTAFTER(Table916[[#This Row],[type]],"-",-1)</f>
        <v>#N/A</v>
      </c>
      <c r="AJ834" s="1" t="e">
        <f ca="1">_xlfn.TEXTAFTER(_xlfn.TEXTBEFORE(Table916[[#This Row],[type]],"-"&amp;Table916[[#This Row],[rxn-no-enz]]),"RXN-")</f>
        <v>#N/A</v>
      </c>
      <c r="AK834" s="1" t="e">
        <f>_xlfn.TEXTBEFORE(Table916[[#This Row],[type]],"_",-1)</f>
        <v>#N/A</v>
      </c>
      <c r="AN834" t="s">
        <v>11587</v>
      </c>
      <c r="AO834" t="s">
        <v>2778</v>
      </c>
      <c r="AP834" s="3">
        <v>4.88538385999999E-10</v>
      </c>
      <c r="AQ834" t="str">
        <f>_xlfn.TEXTBEFORE(Table17[[#This Row],[rxn]],"-",-1)</f>
        <v>PROSYN</v>
      </c>
    </row>
    <row r="835" spans="16:43" ht="17" x14ac:dyDescent="0.25">
      <c r="P835" s="4"/>
      <c r="T835"/>
      <c r="AF835" s="1" t="s">
        <v>11617</v>
      </c>
      <c r="AG835" s="1" t="s">
        <v>2778</v>
      </c>
      <c r="AH835" s="9">
        <v>7.4769431000000005E-11</v>
      </c>
      <c r="AI835" s="1" t="e">
        <f>_xlfn.TEXTAFTER(Table916[[#This Row],[type]],"-",-1)</f>
        <v>#N/A</v>
      </c>
      <c r="AJ835" s="1" t="e">
        <f ca="1">_xlfn.TEXTAFTER(_xlfn.TEXTBEFORE(Table916[[#This Row],[type]],"-"&amp;Table916[[#This Row],[rxn-no-enz]]),"RXN-")</f>
        <v>#N/A</v>
      </c>
      <c r="AK835" s="1" t="e">
        <f>_xlfn.TEXTBEFORE(Table916[[#This Row],[type]],"_",-1)</f>
        <v>#N/A</v>
      </c>
      <c r="AN835" t="s">
        <v>11588</v>
      </c>
      <c r="AO835" t="s">
        <v>2778</v>
      </c>
      <c r="AP835" s="3">
        <v>7.6132754999999994E-11</v>
      </c>
      <c r="AQ835" t="str">
        <f>_xlfn.TEXTBEFORE(Table17[[#This Row],[rxn]],"-",-1)</f>
        <v>PROSYN</v>
      </c>
    </row>
    <row r="836" spans="16:43" ht="17" x14ac:dyDescent="0.25">
      <c r="P836" s="4"/>
      <c r="T836"/>
      <c r="AF836" s="1" t="s">
        <v>11618</v>
      </c>
      <c r="AG836" s="1" t="s">
        <v>2778</v>
      </c>
      <c r="AH836" s="9">
        <v>2.1876134000000001E-11</v>
      </c>
      <c r="AI836" s="1" t="e">
        <f>_xlfn.TEXTAFTER(Table916[[#This Row],[type]],"-",-1)</f>
        <v>#N/A</v>
      </c>
      <c r="AJ836" s="1" t="e">
        <f ca="1">_xlfn.TEXTAFTER(_xlfn.TEXTBEFORE(Table916[[#This Row],[type]],"-"&amp;Table916[[#This Row],[rxn-no-enz]]),"RXN-")</f>
        <v>#N/A</v>
      </c>
      <c r="AK836" s="1" t="e">
        <f>_xlfn.TEXTBEFORE(Table916[[#This Row],[type]],"_",-1)</f>
        <v>#N/A</v>
      </c>
      <c r="AN836" t="s">
        <v>11589</v>
      </c>
      <c r="AO836" t="s">
        <v>2778</v>
      </c>
      <c r="AP836" s="3">
        <v>2.1544539999999999E-12</v>
      </c>
      <c r="AQ836" t="str">
        <f>_xlfn.TEXTBEFORE(Table17[[#This Row],[rxn]],"-",-1)</f>
        <v>PROSYN</v>
      </c>
    </row>
    <row r="837" spans="16:43" ht="17" x14ac:dyDescent="0.25">
      <c r="P837" s="4"/>
      <c r="T837"/>
      <c r="AF837" s="1" t="s">
        <v>4297</v>
      </c>
      <c r="AG837" s="1" t="s">
        <v>2778</v>
      </c>
      <c r="AH837" s="9">
        <v>3.2916120440000001E-9</v>
      </c>
      <c r="AI837" s="1" t="e">
        <f>_xlfn.TEXTAFTER(Table916[[#This Row],[type]],"-",-1)</f>
        <v>#N/A</v>
      </c>
      <c r="AJ837" s="1" t="e">
        <f ca="1">_xlfn.TEXTAFTER(_xlfn.TEXTBEFORE(Table916[[#This Row],[type]],"-"&amp;Table916[[#This Row],[rxn-no-enz]]),"RXN-")</f>
        <v>#N/A</v>
      </c>
      <c r="AK837" s="1" t="e">
        <f>_xlfn.TEXTBEFORE(Table916[[#This Row],[type]],"_",-1)</f>
        <v>#N/A</v>
      </c>
      <c r="AN837" t="s">
        <v>11590</v>
      </c>
      <c r="AO837" t="s">
        <v>2778</v>
      </c>
      <c r="AP837" s="3">
        <v>1.7675775999999999E-11</v>
      </c>
      <c r="AQ837" t="str">
        <f>_xlfn.TEXTBEFORE(Table17[[#This Row],[rxn]],"-",-1)</f>
        <v>PROSYN</v>
      </c>
    </row>
    <row r="838" spans="16:43" ht="17" x14ac:dyDescent="0.25">
      <c r="P838" s="4"/>
      <c r="T838"/>
      <c r="AF838" s="1" t="s">
        <v>4298</v>
      </c>
      <c r="AG838" s="1" t="s">
        <v>2778</v>
      </c>
      <c r="AH838" s="9">
        <v>1.7292800000000001E-12</v>
      </c>
      <c r="AI838" s="1" t="e">
        <f>_xlfn.TEXTAFTER(Table916[[#This Row],[type]],"-",-1)</f>
        <v>#N/A</v>
      </c>
      <c r="AJ838" s="1" t="e">
        <f ca="1">_xlfn.TEXTAFTER(_xlfn.TEXTBEFORE(Table916[[#This Row],[type]],"-"&amp;Table916[[#This Row],[rxn-no-enz]]),"RXN-")</f>
        <v>#N/A</v>
      </c>
      <c r="AK838" s="1" t="e">
        <f>_xlfn.TEXTBEFORE(Table916[[#This Row],[type]],"_",-1)</f>
        <v>#N/A</v>
      </c>
      <c r="AN838" t="s">
        <v>11591</v>
      </c>
      <c r="AO838" t="s">
        <v>2778</v>
      </c>
      <c r="AP838" s="3">
        <v>4.2930621499999998E-10</v>
      </c>
      <c r="AQ838" t="str">
        <f>_xlfn.TEXTBEFORE(Table17[[#This Row],[rxn]],"-",-1)</f>
        <v>PROSYN</v>
      </c>
    </row>
    <row r="839" spans="16:43" ht="17" x14ac:dyDescent="0.25">
      <c r="P839" s="4"/>
      <c r="T839"/>
      <c r="AF839" s="1" t="s">
        <v>11619</v>
      </c>
      <c r="AG839" s="1" t="s">
        <v>2778</v>
      </c>
      <c r="AH839" s="9">
        <v>2.1232977239999998E-9</v>
      </c>
      <c r="AI839" s="1" t="e">
        <f>_xlfn.TEXTAFTER(Table916[[#This Row],[type]],"-",-1)</f>
        <v>#N/A</v>
      </c>
      <c r="AJ839" s="1" t="e">
        <f ca="1">_xlfn.TEXTAFTER(_xlfn.TEXTBEFORE(Table916[[#This Row],[type]],"-"&amp;Table916[[#This Row],[rxn-no-enz]]),"RXN-")</f>
        <v>#N/A</v>
      </c>
      <c r="AK839" s="1" t="e">
        <f>_xlfn.TEXTBEFORE(Table916[[#This Row],[type]],"_",-1)</f>
        <v>#N/A</v>
      </c>
      <c r="AN839" t="s">
        <v>11592</v>
      </c>
      <c r="AO839" t="s">
        <v>2778</v>
      </c>
      <c r="AP839" s="3">
        <v>6.4265333100000004E-10</v>
      </c>
      <c r="AQ839" t="str">
        <f>_xlfn.TEXTBEFORE(Table17[[#This Row],[rxn]],"-",-1)</f>
        <v>PROSYN</v>
      </c>
    </row>
    <row r="840" spans="16:43" ht="17" x14ac:dyDescent="0.25">
      <c r="P840" s="4"/>
      <c r="T840"/>
      <c r="AF840" s="1" t="s">
        <v>4299</v>
      </c>
      <c r="AG840" s="1" t="s">
        <v>2778</v>
      </c>
      <c r="AH840" s="9">
        <v>1.6876385999999999E-11</v>
      </c>
      <c r="AI840" s="1" t="e">
        <f>_xlfn.TEXTAFTER(Table916[[#This Row],[type]],"-",-1)</f>
        <v>#N/A</v>
      </c>
      <c r="AJ840" s="1" t="e">
        <f ca="1">_xlfn.TEXTAFTER(_xlfn.TEXTBEFORE(Table916[[#This Row],[type]],"-"&amp;Table916[[#This Row],[rxn-no-enz]]),"RXN-")</f>
        <v>#N/A</v>
      </c>
      <c r="AK840" s="1" t="e">
        <f>_xlfn.TEXTBEFORE(Table916[[#This Row],[type]],"_",-1)</f>
        <v>#N/A</v>
      </c>
      <c r="AN840" t="s">
        <v>11593</v>
      </c>
      <c r="AO840" t="s">
        <v>2778</v>
      </c>
      <c r="AP840" s="3">
        <v>1.0656219999999999E-11</v>
      </c>
      <c r="AQ840" t="str">
        <f>_xlfn.TEXTBEFORE(Table17[[#This Row],[rxn]],"-",-1)</f>
        <v>PROSYN</v>
      </c>
    </row>
    <row r="841" spans="16:43" ht="17" x14ac:dyDescent="0.25">
      <c r="P841" s="4"/>
      <c r="T841"/>
      <c r="AF841" s="1" t="s">
        <v>11620</v>
      </c>
      <c r="AG841" s="1" t="s">
        <v>2778</v>
      </c>
      <c r="AH841" s="9">
        <v>5.9705654999999999E-11</v>
      </c>
      <c r="AI841" s="1" t="e">
        <f>_xlfn.TEXTAFTER(Table916[[#This Row],[type]],"-",-1)</f>
        <v>#N/A</v>
      </c>
      <c r="AJ841" s="1" t="e">
        <f ca="1">_xlfn.TEXTAFTER(_xlfn.TEXTBEFORE(Table916[[#This Row],[type]],"-"&amp;Table916[[#This Row],[rxn-no-enz]]),"RXN-")</f>
        <v>#N/A</v>
      </c>
      <c r="AK841" s="1" t="e">
        <f>_xlfn.TEXTBEFORE(Table916[[#This Row],[type]],"_",-1)</f>
        <v>#N/A</v>
      </c>
      <c r="AN841" t="s">
        <v>4276</v>
      </c>
      <c r="AO841" t="s">
        <v>2778</v>
      </c>
      <c r="AP841" s="3">
        <v>1.48505939E-10</v>
      </c>
      <c r="AQ841" t="str">
        <f>_xlfn.TEXTBEFORE(Table17[[#This Row],[rxn]],"-",-1)</f>
        <v>PROSYN</v>
      </c>
    </row>
    <row r="842" spans="16:43" ht="17" x14ac:dyDescent="0.25">
      <c r="P842" s="4"/>
      <c r="T842"/>
      <c r="AF842" s="1" t="s">
        <v>11621</v>
      </c>
      <c r="AG842" s="1" t="s">
        <v>2778</v>
      </c>
      <c r="AH842" s="9">
        <v>2.2843974999999999E-11</v>
      </c>
      <c r="AI842" s="1" t="e">
        <f>_xlfn.TEXTAFTER(Table916[[#This Row],[type]],"-",-1)</f>
        <v>#N/A</v>
      </c>
      <c r="AJ842" s="1" t="e">
        <f ca="1">_xlfn.TEXTAFTER(_xlfn.TEXTBEFORE(Table916[[#This Row],[type]],"-"&amp;Table916[[#This Row],[rxn-no-enz]]),"RXN-")</f>
        <v>#N/A</v>
      </c>
      <c r="AK842" s="1" t="e">
        <f>_xlfn.TEXTBEFORE(Table916[[#This Row],[type]],"_",-1)</f>
        <v>#N/A</v>
      </c>
      <c r="AN842" t="s">
        <v>4277</v>
      </c>
      <c r="AO842" t="s">
        <v>2778</v>
      </c>
      <c r="AP842" s="3">
        <v>5.8647381089999997E-9</v>
      </c>
      <c r="AQ842" t="str">
        <f>_xlfn.TEXTBEFORE(Table17[[#This Row],[rxn]],"-",-1)</f>
        <v>PROSYN</v>
      </c>
    </row>
    <row r="843" spans="16:43" ht="17" x14ac:dyDescent="0.25">
      <c r="P843" s="4"/>
      <c r="T843"/>
      <c r="AF843" s="1" t="s">
        <v>11622</v>
      </c>
      <c r="AG843" s="1" t="s">
        <v>2778</v>
      </c>
      <c r="AH843" s="9">
        <v>4.1515137E-11</v>
      </c>
      <c r="AI843" s="1" t="e">
        <f>_xlfn.TEXTAFTER(Table916[[#This Row],[type]],"-",-1)</f>
        <v>#N/A</v>
      </c>
      <c r="AJ843" s="1" t="e">
        <f ca="1">_xlfn.TEXTAFTER(_xlfn.TEXTBEFORE(Table916[[#This Row],[type]],"-"&amp;Table916[[#This Row],[rxn-no-enz]]),"RXN-")</f>
        <v>#N/A</v>
      </c>
      <c r="AK843" s="1" t="e">
        <f>_xlfn.TEXTBEFORE(Table916[[#This Row],[type]],"_",-1)</f>
        <v>#N/A</v>
      </c>
      <c r="AN843" t="s">
        <v>11594</v>
      </c>
      <c r="AO843" t="s">
        <v>2778</v>
      </c>
      <c r="AP843" s="3">
        <v>7.8516287699999998E-10</v>
      </c>
      <c r="AQ843" t="str">
        <f>_xlfn.TEXTBEFORE(Table17[[#This Row],[rxn]],"-",-1)</f>
        <v>PROSYN</v>
      </c>
    </row>
    <row r="844" spans="16:43" ht="17" x14ac:dyDescent="0.25">
      <c r="P844" s="4"/>
      <c r="T844"/>
      <c r="AF844" s="1" t="s">
        <v>4300</v>
      </c>
      <c r="AG844" s="1" t="s">
        <v>2778</v>
      </c>
      <c r="AH844" s="9">
        <v>1.105987637E-9</v>
      </c>
      <c r="AI844" s="1" t="e">
        <f>_xlfn.TEXTAFTER(Table916[[#This Row],[type]],"-",-1)</f>
        <v>#N/A</v>
      </c>
      <c r="AJ844" s="1" t="e">
        <f ca="1">_xlfn.TEXTAFTER(_xlfn.TEXTBEFORE(Table916[[#This Row],[type]],"-"&amp;Table916[[#This Row],[rxn-no-enz]]),"RXN-")</f>
        <v>#N/A</v>
      </c>
      <c r="AK844" s="1" t="e">
        <f>_xlfn.TEXTBEFORE(Table916[[#This Row],[type]],"_",-1)</f>
        <v>#N/A</v>
      </c>
      <c r="AN844" t="s">
        <v>11595</v>
      </c>
      <c r="AO844" t="s">
        <v>2778</v>
      </c>
      <c r="AP844" s="3">
        <v>7.49188680999999E-10</v>
      </c>
      <c r="AQ844" t="str">
        <f>_xlfn.TEXTBEFORE(Table17[[#This Row],[rxn]],"-",-1)</f>
        <v>PROSYN</v>
      </c>
    </row>
    <row r="845" spans="16:43" ht="17" x14ac:dyDescent="0.25">
      <c r="P845" s="4"/>
      <c r="T845"/>
      <c r="AF845" s="1" t="s">
        <v>4301</v>
      </c>
      <c r="AG845" s="1" t="s">
        <v>2778</v>
      </c>
      <c r="AH845" s="9">
        <v>6.3173281799999898E-10</v>
      </c>
      <c r="AI845" s="1" t="e">
        <f>_xlfn.TEXTAFTER(Table916[[#This Row],[type]],"-",-1)</f>
        <v>#N/A</v>
      </c>
      <c r="AJ845" s="1" t="e">
        <f ca="1">_xlfn.TEXTAFTER(_xlfn.TEXTBEFORE(Table916[[#This Row],[type]],"-"&amp;Table916[[#This Row],[rxn-no-enz]]),"RXN-")</f>
        <v>#N/A</v>
      </c>
      <c r="AK845" s="1" t="e">
        <f>_xlfn.TEXTBEFORE(Table916[[#This Row],[type]],"_",-1)</f>
        <v>#N/A</v>
      </c>
      <c r="AN845" t="s">
        <v>4278</v>
      </c>
      <c r="AO845" t="s">
        <v>2778</v>
      </c>
      <c r="AP845" s="3">
        <v>1.321343539E-9</v>
      </c>
      <c r="AQ845" t="str">
        <f>_xlfn.TEXTBEFORE(Table17[[#This Row],[rxn]],"-",-1)</f>
        <v>PROSYN</v>
      </c>
    </row>
    <row r="846" spans="16:43" ht="17" x14ac:dyDescent="0.25">
      <c r="P846" s="4"/>
      <c r="T846"/>
      <c r="AF846" s="1" t="s">
        <v>11623</v>
      </c>
      <c r="AG846" s="1" t="s">
        <v>2778</v>
      </c>
      <c r="AH846" s="9">
        <v>6.51591523E-10</v>
      </c>
      <c r="AI846" s="1" t="e">
        <f>_xlfn.TEXTAFTER(Table916[[#This Row],[type]],"-",-1)</f>
        <v>#N/A</v>
      </c>
      <c r="AJ846" s="1" t="e">
        <f ca="1">_xlfn.TEXTAFTER(_xlfn.TEXTBEFORE(Table916[[#This Row],[type]],"-"&amp;Table916[[#This Row],[rxn-no-enz]]),"RXN-")</f>
        <v>#N/A</v>
      </c>
      <c r="AK846" s="1" t="e">
        <f>_xlfn.TEXTBEFORE(Table916[[#This Row],[type]],"_",-1)</f>
        <v>#N/A</v>
      </c>
      <c r="AN846" t="s">
        <v>11596</v>
      </c>
      <c r="AO846" t="s">
        <v>2778</v>
      </c>
      <c r="AP846" s="3">
        <v>1.9025065600000001E-10</v>
      </c>
      <c r="AQ846" t="str">
        <f>_xlfn.TEXTBEFORE(Table17[[#This Row],[rxn]],"-",-1)</f>
        <v>PROSYN</v>
      </c>
    </row>
    <row r="847" spans="16:43" ht="17" x14ac:dyDescent="0.25">
      <c r="P847" s="4"/>
      <c r="T847"/>
      <c r="AF847" s="1" t="s">
        <v>11624</v>
      </c>
      <c r="AG847" s="1" t="s">
        <v>2778</v>
      </c>
      <c r="AH847" s="9">
        <v>1.3686301599999999E-10</v>
      </c>
      <c r="AI847" s="1" t="e">
        <f>_xlfn.TEXTAFTER(Table916[[#This Row],[type]],"-",-1)</f>
        <v>#N/A</v>
      </c>
      <c r="AJ847" s="1" t="e">
        <f ca="1">_xlfn.TEXTAFTER(_xlfn.TEXTBEFORE(Table916[[#This Row],[type]],"-"&amp;Table916[[#This Row],[rxn-no-enz]]),"RXN-")</f>
        <v>#N/A</v>
      </c>
      <c r="AK847" s="1" t="e">
        <f>_xlfn.TEXTBEFORE(Table916[[#This Row],[type]],"_",-1)</f>
        <v>#N/A</v>
      </c>
      <c r="AN847" t="s">
        <v>11597</v>
      </c>
      <c r="AO847" t="s">
        <v>2778</v>
      </c>
      <c r="AP847" s="3">
        <v>8.1286283399999999E-10</v>
      </c>
      <c r="AQ847" t="str">
        <f>_xlfn.TEXTBEFORE(Table17[[#This Row],[rxn]],"-",-1)</f>
        <v>PROSYN</v>
      </c>
    </row>
    <row r="848" spans="16:43" ht="17" x14ac:dyDescent="0.25">
      <c r="P848" s="4"/>
      <c r="T848"/>
      <c r="AF848" s="1" t="s">
        <v>11625</v>
      </c>
      <c r="AG848" s="1" t="s">
        <v>2778</v>
      </c>
      <c r="AH848" s="9">
        <v>1.22020481E-10</v>
      </c>
      <c r="AI848" s="1" t="e">
        <f>_xlfn.TEXTAFTER(Table916[[#This Row],[type]],"-",-1)</f>
        <v>#N/A</v>
      </c>
      <c r="AJ848" s="1" t="e">
        <f ca="1">_xlfn.TEXTAFTER(_xlfn.TEXTBEFORE(Table916[[#This Row],[type]],"-"&amp;Table916[[#This Row],[rxn-no-enz]]),"RXN-")</f>
        <v>#N/A</v>
      </c>
      <c r="AK848" s="1" t="e">
        <f>_xlfn.TEXTBEFORE(Table916[[#This Row],[type]],"_",-1)</f>
        <v>#N/A</v>
      </c>
      <c r="AN848" t="s">
        <v>11598</v>
      </c>
      <c r="AO848" t="s">
        <v>2778</v>
      </c>
      <c r="AP848" s="3">
        <v>6.3015629999999897E-12</v>
      </c>
      <c r="AQ848" t="str">
        <f>_xlfn.TEXTBEFORE(Table17[[#This Row],[rxn]],"-",-1)</f>
        <v>PROSYN</v>
      </c>
    </row>
    <row r="849" spans="16:43" ht="17" x14ac:dyDescent="0.25">
      <c r="P849" s="4"/>
      <c r="T849"/>
      <c r="AF849" s="1" t="s">
        <v>4302</v>
      </c>
      <c r="AG849" s="1" t="s">
        <v>2778</v>
      </c>
      <c r="AH849" s="9">
        <v>1.3192502609999899E-9</v>
      </c>
      <c r="AI849" s="1" t="e">
        <f>_xlfn.TEXTAFTER(Table916[[#This Row],[type]],"-",-1)</f>
        <v>#N/A</v>
      </c>
      <c r="AJ849" s="1" t="e">
        <f ca="1">_xlfn.TEXTAFTER(_xlfn.TEXTBEFORE(Table916[[#This Row],[type]],"-"&amp;Table916[[#This Row],[rxn-no-enz]]),"RXN-")</f>
        <v>#N/A</v>
      </c>
      <c r="AK849" s="1" t="e">
        <f>_xlfn.TEXTBEFORE(Table916[[#This Row],[type]],"_",-1)</f>
        <v>#N/A</v>
      </c>
      <c r="AN849" t="s">
        <v>11599</v>
      </c>
      <c r="AO849" t="s">
        <v>2778</v>
      </c>
      <c r="AP849" s="3">
        <v>1.1452377632E-8</v>
      </c>
      <c r="AQ849" t="str">
        <f>_xlfn.TEXTBEFORE(Table17[[#This Row],[rxn]],"-",-1)</f>
        <v>PROSYN</v>
      </c>
    </row>
    <row r="850" spans="16:43" ht="17" x14ac:dyDescent="0.25">
      <c r="P850" s="4"/>
      <c r="T850"/>
      <c r="AF850" s="1" t="s">
        <v>11626</v>
      </c>
      <c r="AG850" s="1" t="s">
        <v>2778</v>
      </c>
      <c r="AH850" s="9">
        <v>4.2554960000000003E-12</v>
      </c>
      <c r="AI850" s="1" t="e">
        <f>_xlfn.TEXTAFTER(Table916[[#This Row],[type]],"-",-1)</f>
        <v>#N/A</v>
      </c>
      <c r="AJ850" s="1" t="e">
        <f ca="1">_xlfn.TEXTAFTER(_xlfn.TEXTBEFORE(Table916[[#This Row],[type]],"-"&amp;Table916[[#This Row],[rxn-no-enz]]),"RXN-")</f>
        <v>#N/A</v>
      </c>
      <c r="AK850" s="1" t="e">
        <f>_xlfn.TEXTBEFORE(Table916[[#This Row],[type]],"_",-1)</f>
        <v>#N/A</v>
      </c>
      <c r="AN850" t="s">
        <v>4279</v>
      </c>
      <c r="AO850" t="s">
        <v>2778</v>
      </c>
      <c r="AP850" s="3">
        <v>2.6830409509999999E-9</v>
      </c>
      <c r="AQ850" t="str">
        <f>_xlfn.TEXTBEFORE(Table17[[#This Row],[rxn]],"-",-1)</f>
        <v>PROSYN</v>
      </c>
    </row>
    <row r="851" spans="16:43" ht="17" x14ac:dyDescent="0.25">
      <c r="P851" s="4"/>
      <c r="T851"/>
      <c r="AF851" s="1" t="s">
        <v>11627</v>
      </c>
      <c r="AG851" s="1" t="s">
        <v>2778</v>
      </c>
      <c r="AH851" s="9">
        <v>7.2692349299999998E-10</v>
      </c>
      <c r="AI851" s="1" t="e">
        <f>_xlfn.TEXTAFTER(Table916[[#This Row],[type]],"-",-1)</f>
        <v>#N/A</v>
      </c>
      <c r="AJ851" s="1" t="e">
        <f ca="1">_xlfn.TEXTAFTER(_xlfn.TEXTBEFORE(Table916[[#This Row],[type]],"-"&amp;Table916[[#This Row],[rxn-no-enz]]),"RXN-")</f>
        <v>#N/A</v>
      </c>
      <c r="AK851" s="1" t="e">
        <f>_xlfn.TEXTBEFORE(Table916[[#This Row],[type]],"_",-1)</f>
        <v>#N/A</v>
      </c>
      <c r="AN851" t="s">
        <v>4280</v>
      </c>
      <c r="AO851" t="s">
        <v>2778</v>
      </c>
      <c r="AP851" s="3">
        <v>3.1192480119999999E-9</v>
      </c>
      <c r="AQ851" t="str">
        <f>_xlfn.TEXTBEFORE(Table17[[#This Row],[rxn]],"-",-1)</f>
        <v>PROSYN</v>
      </c>
    </row>
    <row r="852" spans="16:43" ht="17" x14ac:dyDescent="0.25">
      <c r="P852" s="4"/>
      <c r="T852"/>
      <c r="AF852" s="1" t="s">
        <v>4303</v>
      </c>
      <c r="AG852" s="1" t="s">
        <v>2778</v>
      </c>
      <c r="AH852" s="9">
        <v>3.4337516800000001E-10</v>
      </c>
      <c r="AI852" s="1" t="e">
        <f>_xlfn.TEXTAFTER(Table916[[#This Row],[type]],"-",-1)</f>
        <v>#N/A</v>
      </c>
      <c r="AJ852" s="1" t="e">
        <f ca="1">_xlfn.TEXTAFTER(_xlfn.TEXTBEFORE(Table916[[#This Row],[type]],"-"&amp;Table916[[#This Row],[rxn-no-enz]]),"RXN-")</f>
        <v>#N/A</v>
      </c>
      <c r="AK852" s="1" t="e">
        <f>_xlfn.TEXTBEFORE(Table916[[#This Row],[type]],"_",-1)</f>
        <v>#N/A</v>
      </c>
      <c r="AN852" t="s">
        <v>11600</v>
      </c>
      <c r="AO852" t="s">
        <v>2778</v>
      </c>
      <c r="AP852" s="3">
        <v>1.25958892E-10</v>
      </c>
      <c r="AQ852" t="str">
        <f>_xlfn.TEXTBEFORE(Table17[[#This Row],[rxn]],"-",-1)</f>
        <v>PROSYN</v>
      </c>
    </row>
    <row r="853" spans="16:43" ht="17" x14ac:dyDescent="0.25">
      <c r="P853" s="4"/>
      <c r="T853"/>
      <c r="AF853" s="1" t="s">
        <v>4304</v>
      </c>
      <c r="AG853" s="1" t="s">
        <v>2778</v>
      </c>
      <c r="AH853" s="9">
        <v>5.4523234000000002E-11</v>
      </c>
      <c r="AI853" s="1" t="e">
        <f>_xlfn.TEXTAFTER(Table916[[#This Row],[type]],"-",-1)</f>
        <v>#N/A</v>
      </c>
      <c r="AJ853" s="1" t="e">
        <f ca="1">_xlfn.TEXTAFTER(_xlfn.TEXTBEFORE(Table916[[#This Row],[type]],"-"&amp;Table916[[#This Row],[rxn-no-enz]]),"RXN-")</f>
        <v>#N/A</v>
      </c>
      <c r="AK853" s="1" t="e">
        <f>_xlfn.TEXTBEFORE(Table916[[#This Row],[type]],"_",-1)</f>
        <v>#N/A</v>
      </c>
      <c r="AN853" t="s">
        <v>4281</v>
      </c>
      <c r="AO853" t="s">
        <v>2778</v>
      </c>
      <c r="AP853" s="3">
        <v>1.0675758930000001E-9</v>
      </c>
      <c r="AQ853" t="str">
        <f>_xlfn.TEXTBEFORE(Table17[[#This Row],[rxn]],"-",-1)</f>
        <v>PROSYN</v>
      </c>
    </row>
    <row r="854" spans="16:43" ht="17" x14ac:dyDescent="0.25">
      <c r="P854" s="4"/>
      <c r="T854"/>
      <c r="AF854" s="1" t="s">
        <v>11628</v>
      </c>
      <c r="AG854" s="1" t="s">
        <v>2778</v>
      </c>
      <c r="AH854" s="9">
        <v>5.0887865E-11</v>
      </c>
      <c r="AI854" s="1" t="e">
        <f>_xlfn.TEXTAFTER(Table916[[#This Row],[type]],"-",-1)</f>
        <v>#N/A</v>
      </c>
      <c r="AJ854" s="1" t="e">
        <f ca="1">_xlfn.TEXTAFTER(_xlfn.TEXTBEFORE(Table916[[#This Row],[type]],"-"&amp;Table916[[#This Row],[rxn-no-enz]]),"RXN-")</f>
        <v>#N/A</v>
      </c>
      <c r="AK854" s="1" t="e">
        <f>_xlfn.TEXTBEFORE(Table916[[#This Row],[type]],"_",-1)</f>
        <v>#N/A</v>
      </c>
      <c r="AN854" t="s">
        <v>4282</v>
      </c>
      <c r="AO854" t="s">
        <v>2778</v>
      </c>
      <c r="AP854" s="3">
        <v>6.4664067449999997E-9</v>
      </c>
      <c r="AQ854" t="str">
        <f>_xlfn.TEXTBEFORE(Table17[[#This Row],[rxn]],"-",-1)</f>
        <v>PROSYN</v>
      </c>
    </row>
    <row r="855" spans="16:43" ht="17" x14ac:dyDescent="0.25">
      <c r="P855" s="4"/>
      <c r="T855"/>
      <c r="AF855" s="1" t="s">
        <v>4305</v>
      </c>
      <c r="AG855" s="1" t="s">
        <v>2778</v>
      </c>
      <c r="AH855" s="9">
        <v>2.5038655400000001E-10</v>
      </c>
      <c r="AI855" s="1" t="e">
        <f>_xlfn.TEXTAFTER(Table916[[#This Row],[type]],"-",-1)</f>
        <v>#N/A</v>
      </c>
      <c r="AJ855" s="1" t="e">
        <f ca="1">_xlfn.TEXTAFTER(_xlfn.TEXTBEFORE(Table916[[#This Row],[type]],"-"&amp;Table916[[#This Row],[rxn-no-enz]]),"RXN-")</f>
        <v>#N/A</v>
      </c>
      <c r="AK855" s="1" t="e">
        <f>_xlfn.TEXTBEFORE(Table916[[#This Row],[type]],"_",-1)</f>
        <v>#N/A</v>
      </c>
      <c r="AN855" t="s">
        <v>11601</v>
      </c>
      <c r="AO855" t="s">
        <v>2778</v>
      </c>
      <c r="AP855" s="3">
        <v>1.1739389800000001E-10</v>
      </c>
      <c r="AQ855" t="str">
        <f>_xlfn.TEXTBEFORE(Table17[[#This Row],[rxn]],"-",-1)</f>
        <v>PROSYN</v>
      </c>
    </row>
    <row r="856" spans="16:43" ht="17" x14ac:dyDescent="0.25">
      <c r="P856" s="4"/>
      <c r="T856"/>
      <c r="AF856" s="1" t="s">
        <v>11629</v>
      </c>
      <c r="AG856" s="1" t="s">
        <v>2778</v>
      </c>
      <c r="AH856" s="9">
        <v>4.6933902000000003E-10</v>
      </c>
      <c r="AI856" s="1" t="e">
        <f>_xlfn.TEXTAFTER(Table916[[#This Row],[type]],"-",-1)</f>
        <v>#N/A</v>
      </c>
      <c r="AJ856" s="1" t="e">
        <f ca="1">_xlfn.TEXTAFTER(_xlfn.TEXTBEFORE(Table916[[#This Row],[type]],"-"&amp;Table916[[#This Row],[rxn-no-enz]]),"RXN-")</f>
        <v>#N/A</v>
      </c>
      <c r="AK856" s="1" t="e">
        <f>_xlfn.TEXTBEFORE(Table916[[#This Row],[type]],"_",-1)</f>
        <v>#N/A</v>
      </c>
      <c r="AN856" t="s">
        <v>11602</v>
      </c>
      <c r="AO856" t="s">
        <v>2778</v>
      </c>
      <c r="AP856" s="3">
        <v>1.4356828E-11</v>
      </c>
      <c r="AQ856" t="str">
        <f>_xlfn.TEXTBEFORE(Table17[[#This Row],[rxn]],"-",-1)</f>
        <v>PROSYN</v>
      </c>
    </row>
    <row r="857" spans="16:43" ht="17" x14ac:dyDescent="0.25">
      <c r="P857" s="4"/>
      <c r="T857"/>
      <c r="AF857" s="1" t="s">
        <v>11630</v>
      </c>
      <c r="AG857" s="1" t="s">
        <v>2778</v>
      </c>
      <c r="AH857" s="9">
        <v>3.3078295799999998E-10</v>
      </c>
      <c r="AI857" s="1" t="e">
        <f>_xlfn.TEXTAFTER(Table916[[#This Row],[type]],"-",-1)</f>
        <v>#N/A</v>
      </c>
      <c r="AJ857" s="1" t="e">
        <f ca="1">_xlfn.TEXTAFTER(_xlfn.TEXTBEFORE(Table916[[#This Row],[type]],"-"&amp;Table916[[#This Row],[rxn-no-enz]]),"RXN-")</f>
        <v>#N/A</v>
      </c>
      <c r="AK857" s="1" t="e">
        <f>_xlfn.TEXTBEFORE(Table916[[#This Row],[type]],"_",-1)</f>
        <v>#N/A</v>
      </c>
      <c r="AN857" t="s">
        <v>4283</v>
      </c>
      <c r="AO857" t="s">
        <v>2778</v>
      </c>
      <c r="AP857" s="3">
        <v>9.2429839629999998E-9</v>
      </c>
      <c r="AQ857" t="str">
        <f>_xlfn.TEXTBEFORE(Table17[[#This Row],[rxn]],"-",-1)</f>
        <v>PROSYN</v>
      </c>
    </row>
    <row r="858" spans="16:43" ht="17" x14ac:dyDescent="0.25">
      <c r="P858" s="4"/>
      <c r="T858"/>
      <c r="AF858" s="1" t="s">
        <v>4306</v>
      </c>
      <c r="AG858" s="1" t="s">
        <v>2778</v>
      </c>
      <c r="AH858" s="9">
        <v>3.88322769E-10</v>
      </c>
      <c r="AI858" s="1" t="e">
        <f>_xlfn.TEXTAFTER(Table916[[#This Row],[type]],"-",-1)</f>
        <v>#N/A</v>
      </c>
      <c r="AJ858" s="1" t="e">
        <f ca="1">_xlfn.TEXTAFTER(_xlfn.TEXTBEFORE(Table916[[#This Row],[type]],"-"&amp;Table916[[#This Row],[rxn-no-enz]]),"RXN-")</f>
        <v>#N/A</v>
      </c>
      <c r="AK858" s="1" t="e">
        <f>_xlfn.TEXTBEFORE(Table916[[#This Row],[type]],"_",-1)</f>
        <v>#N/A</v>
      </c>
      <c r="AN858" t="s">
        <v>11603</v>
      </c>
      <c r="AO858" t="s">
        <v>2778</v>
      </c>
      <c r="AP858" s="3">
        <v>3.4817447399999998E-10</v>
      </c>
      <c r="AQ858" t="str">
        <f>_xlfn.TEXTBEFORE(Table17[[#This Row],[rxn]],"-",-1)</f>
        <v>PROSYN</v>
      </c>
    </row>
    <row r="859" spans="16:43" ht="17" x14ac:dyDescent="0.25">
      <c r="P859" s="4"/>
      <c r="T859"/>
      <c r="AF859" s="1" t="s">
        <v>11631</v>
      </c>
      <c r="AG859" s="1" t="s">
        <v>2778</v>
      </c>
      <c r="AH859" s="9">
        <v>2.9988744999999997E-11</v>
      </c>
      <c r="AI859" s="1" t="e">
        <f>_xlfn.TEXTAFTER(Table916[[#This Row],[type]],"-",-1)</f>
        <v>#N/A</v>
      </c>
      <c r="AJ859" s="1" t="e">
        <f ca="1">_xlfn.TEXTAFTER(_xlfn.TEXTBEFORE(Table916[[#This Row],[type]],"-"&amp;Table916[[#This Row],[rxn-no-enz]]),"RXN-")</f>
        <v>#N/A</v>
      </c>
      <c r="AK859" s="1" t="e">
        <f>_xlfn.TEXTBEFORE(Table916[[#This Row],[type]],"_",-1)</f>
        <v>#N/A</v>
      </c>
      <c r="AN859" t="s">
        <v>4284</v>
      </c>
      <c r="AO859" t="s">
        <v>2778</v>
      </c>
      <c r="AP859" s="3">
        <v>4.4005774400000002E-10</v>
      </c>
      <c r="AQ859" t="str">
        <f>_xlfn.TEXTBEFORE(Table17[[#This Row],[rxn]],"-",-1)</f>
        <v>PROSYN</v>
      </c>
    </row>
    <row r="860" spans="16:43" ht="17" x14ac:dyDescent="0.25">
      <c r="P860" s="4"/>
      <c r="T860"/>
      <c r="AF860" s="1" t="s">
        <v>11632</v>
      </c>
      <c r="AG860" s="1" t="s">
        <v>2778</v>
      </c>
      <c r="AH860" s="9">
        <v>4.3620817E-11</v>
      </c>
      <c r="AI860" s="1" t="e">
        <f>_xlfn.TEXTAFTER(Table916[[#This Row],[type]],"-",-1)</f>
        <v>#N/A</v>
      </c>
      <c r="AJ860" s="1" t="e">
        <f ca="1">_xlfn.TEXTAFTER(_xlfn.TEXTBEFORE(Table916[[#This Row],[type]],"-"&amp;Table916[[#This Row],[rxn-no-enz]]),"RXN-")</f>
        <v>#N/A</v>
      </c>
      <c r="AK860" s="1" t="e">
        <f>_xlfn.TEXTBEFORE(Table916[[#This Row],[type]],"_",-1)</f>
        <v>#N/A</v>
      </c>
      <c r="AN860" t="s">
        <v>11604</v>
      </c>
      <c r="AO860" t="s">
        <v>2778</v>
      </c>
      <c r="AP860" s="3">
        <v>8.2399589999999994E-12</v>
      </c>
      <c r="AQ860" t="str">
        <f>_xlfn.TEXTBEFORE(Table17[[#This Row],[rxn]],"-",-1)</f>
        <v>PROSYN</v>
      </c>
    </row>
    <row r="861" spans="16:43" ht="17" x14ac:dyDescent="0.25">
      <c r="P861" s="4"/>
      <c r="T861"/>
      <c r="AF861" s="1" t="s">
        <v>4308</v>
      </c>
      <c r="AG861" s="1" t="s">
        <v>2778</v>
      </c>
      <c r="AH861" s="9">
        <v>1.2163331E-11</v>
      </c>
      <c r="AI861" s="1" t="e">
        <f>_xlfn.TEXTAFTER(Table916[[#This Row],[type]],"-",-1)</f>
        <v>#N/A</v>
      </c>
      <c r="AJ861" s="1" t="e">
        <f ca="1">_xlfn.TEXTAFTER(_xlfn.TEXTBEFORE(Table916[[#This Row],[type]],"-"&amp;Table916[[#This Row],[rxn-no-enz]]),"RXN-")</f>
        <v>#N/A</v>
      </c>
      <c r="AK861" s="1" t="e">
        <f>_xlfn.TEXTBEFORE(Table916[[#This Row],[type]],"_",-1)</f>
        <v>#N/A</v>
      </c>
      <c r="AN861" t="s">
        <v>4285</v>
      </c>
      <c r="AO861" t="s">
        <v>2778</v>
      </c>
      <c r="AP861" s="3">
        <v>2.4489423829999999E-9</v>
      </c>
      <c r="AQ861" t="str">
        <f>_xlfn.TEXTBEFORE(Table17[[#This Row],[rxn]],"-",-1)</f>
        <v>PROSYN</v>
      </c>
    </row>
    <row r="862" spans="16:43" ht="17" x14ac:dyDescent="0.25">
      <c r="P862" s="4"/>
      <c r="T862"/>
      <c r="AF862" s="1" t="s">
        <v>11633</v>
      </c>
      <c r="AG862" s="1" t="s">
        <v>2778</v>
      </c>
      <c r="AH862" s="9">
        <v>6.9504167000000001E-11</v>
      </c>
      <c r="AI862" s="1" t="e">
        <f>_xlfn.TEXTAFTER(Table916[[#This Row],[type]],"-",-1)</f>
        <v>#N/A</v>
      </c>
      <c r="AJ862" s="1" t="e">
        <f ca="1">_xlfn.TEXTAFTER(_xlfn.TEXTBEFORE(Table916[[#This Row],[type]],"-"&amp;Table916[[#This Row],[rxn-no-enz]]),"RXN-")</f>
        <v>#N/A</v>
      </c>
      <c r="AK862" s="1" t="e">
        <f>_xlfn.TEXTBEFORE(Table916[[#This Row],[type]],"_",-1)</f>
        <v>#N/A</v>
      </c>
      <c r="AN862" t="s">
        <v>4286</v>
      </c>
      <c r="AO862" t="s">
        <v>2778</v>
      </c>
      <c r="AP862" s="3">
        <v>1.3024225E-11</v>
      </c>
      <c r="AQ862" t="str">
        <f>_xlfn.TEXTBEFORE(Table17[[#This Row],[rxn]],"-",-1)</f>
        <v>PROSYN</v>
      </c>
    </row>
    <row r="863" spans="16:43" ht="17" x14ac:dyDescent="0.25">
      <c r="P863" s="4"/>
      <c r="T863"/>
      <c r="AF863" s="1" t="s">
        <v>11634</v>
      </c>
      <c r="AG863" s="1" t="s">
        <v>2778</v>
      </c>
      <c r="AH863" s="9">
        <v>6.0286637929999999E-9</v>
      </c>
      <c r="AI863" s="1" t="e">
        <f>_xlfn.TEXTAFTER(Table916[[#This Row],[type]],"-",-1)</f>
        <v>#N/A</v>
      </c>
      <c r="AJ863" s="1" t="e">
        <f ca="1">_xlfn.TEXTAFTER(_xlfn.TEXTBEFORE(Table916[[#This Row],[type]],"-"&amp;Table916[[#This Row],[rxn-no-enz]]),"RXN-")</f>
        <v>#N/A</v>
      </c>
      <c r="AK863" s="1" t="e">
        <f>_xlfn.TEXTBEFORE(Table916[[#This Row],[type]],"_",-1)</f>
        <v>#N/A</v>
      </c>
      <c r="AN863" t="s">
        <v>13779</v>
      </c>
      <c r="AO863" t="s">
        <v>2778</v>
      </c>
      <c r="AP863" s="3">
        <v>6.7207297589999998E-9</v>
      </c>
      <c r="AQ863" t="str">
        <f>_xlfn.TEXTBEFORE(Table17[[#This Row],[rxn]],"-",-1)</f>
        <v>PROSYN</v>
      </c>
    </row>
    <row r="864" spans="16:43" ht="17" x14ac:dyDescent="0.25">
      <c r="P864" s="4"/>
      <c r="T864"/>
      <c r="AF864" s="1" t="s">
        <v>4309</v>
      </c>
      <c r="AG864" s="1" t="s">
        <v>2778</v>
      </c>
      <c r="AH864" s="9">
        <v>9.5808259999999994E-12</v>
      </c>
      <c r="AI864" s="1" t="e">
        <f>_xlfn.TEXTAFTER(Table916[[#This Row],[type]],"-",-1)</f>
        <v>#N/A</v>
      </c>
      <c r="AJ864" s="1" t="e">
        <f ca="1">_xlfn.TEXTAFTER(_xlfn.TEXTBEFORE(Table916[[#This Row],[type]],"-"&amp;Table916[[#This Row],[rxn-no-enz]]),"RXN-")</f>
        <v>#N/A</v>
      </c>
      <c r="AK864" s="1" t="e">
        <f>_xlfn.TEXTBEFORE(Table916[[#This Row],[type]],"_",-1)</f>
        <v>#N/A</v>
      </c>
      <c r="AN864" t="s">
        <v>11605</v>
      </c>
      <c r="AO864" t="s">
        <v>2778</v>
      </c>
      <c r="AP864" s="3">
        <v>4.3231799999999998E-12</v>
      </c>
      <c r="AQ864" t="str">
        <f>_xlfn.TEXTBEFORE(Table17[[#This Row],[rxn]],"-",-1)</f>
        <v>PROSYN</v>
      </c>
    </row>
    <row r="865" spans="16:43" ht="17" x14ac:dyDescent="0.25">
      <c r="P865" s="4"/>
      <c r="T865"/>
      <c r="AF865" s="1" t="s">
        <v>11635</v>
      </c>
      <c r="AG865" s="1" t="s">
        <v>2778</v>
      </c>
      <c r="AH865" s="9">
        <v>5.08015359999999E-11</v>
      </c>
      <c r="AI865" s="1" t="e">
        <f>_xlfn.TEXTAFTER(Table916[[#This Row],[type]],"-",-1)</f>
        <v>#N/A</v>
      </c>
      <c r="AJ865" s="1" t="e">
        <f ca="1">_xlfn.TEXTAFTER(_xlfn.TEXTBEFORE(Table916[[#This Row],[type]],"-"&amp;Table916[[#This Row],[rxn-no-enz]]),"RXN-")</f>
        <v>#N/A</v>
      </c>
      <c r="AK865" s="1" t="e">
        <f>_xlfn.TEXTBEFORE(Table916[[#This Row],[type]],"_",-1)</f>
        <v>#N/A</v>
      </c>
      <c r="AN865" t="s">
        <v>11606</v>
      </c>
      <c r="AO865" t="s">
        <v>2778</v>
      </c>
      <c r="AP865" s="3">
        <v>8.7369405000000003E-11</v>
      </c>
      <c r="AQ865" t="str">
        <f>_xlfn.TEXTBEFORE(Table17[[#This Row],[rxn]],"-",-1)</f>
        <v>PROSYN</v>
      </c>
    </row>
    <row r="866" spans="16:43" ht="17" x14ac:dyDescent="0.25">
      <c r="P866" s="4"/>
      <c r="T866"/>
      <c r="AF866" s="1" t="s">
        <v>4311</v>
      </c>
      <c r="AG866" s="1" t="s">
        <v>2778</v>
      </c>
      <c r="AH866" s="9">
        <v>1.3033059899999999E-10</v>
      </c>
      <c r="AI866" s="1" t="e">
        <f>_xlfn.TEXTAFTER(Table916[[#This Row],[type]],"-",-1)</f>
        <v>#N/A</v>
      </c>
      <c r="AJ866" s="1" t="e">
        <f ca="1">_xlfn.TEXTAFTER(_xlfn.TEXTBEFORE(Table916[[#This Row],[type]],"-"&amp;Table916[[#This Row],[rxn-no-enz]]),"RXN-")</f>
        <v>#N/A</v>
      </c>
      <c r="AK866" s="1" t="e">
        <f>_xlfn.TEXTBEFORE(Table916[[#This Row],[type]],"_",-1)</f>
        <v>#N/A</v>
      </c>
      <c r="AN866" t="s">
        <v>11607</v>
      </c>
      <c r="AO866" t="s">
        <v>2778</v>
      </c>
      <c r="AP866" s="3">
        <v>4.7438154999999898E-11</v>
      </c>
      <c r="AQ866" t="str">
        <f>_xlfn.TEXTBEFORE(Table17[[#This Row],[rxn]],"-",-1)</f>
        <v>PROSYN</v>
      </c>
    </row>
    <row r="867" spans="16:43" ht="17" x14ac:dyDescent="0.25">
      <c r="P867" s="4"/>
      <c r="T867"/>
      <c r="AF867" s="1" t="s">
        <v>4312</v>
      </c>
      <c r="AG867" s="1" t="s">
        <v>2778</v>
      </c>
      <c r="AH867" s="9">
        <v>2.5060624E-11</v>
      </c>
      <c r="AI867" s="1" t="e">
        <f>_xlfn.TEXTAFTER(Table916[[#This Row],[type]],"-",-1)</f>
        <v>#N/A</v>
      </c>
      <c r="AJ867" s="1" t="e">
        <f ca="1">_xlfn.TEXTAFTER(_xlfn.TEXTBEFORE(Table916[[#This Row],[type]],"-"&amp;Table916[[#This Row],[rxn-no-enz]]),"RXN-")</f>
        <v>#N/A</v>
      </c>
      <c r="AK867" s="1" t="e">
        <f>_xlfn.TEXTBEFORE(Table916[[#This Row],[type]],"_",-1)</f>
        <v>#N/A</v>
      </c>
      <c r="AN867" t="s">
        <v>11608</v>
      </c>
      <c r="AO867" t="s">
        <v>2778</v>
      </c>
      <c r="AP867" s="3">
        <v>2.284184965E-9</v>
      </c>
      <c r="AQ867" t="str">
        <f>_xlfn.TEXTBEFORE(Table17[[#This Row],[rxn]],"-",-1)</f>
        <v>PROSYN</v>
      </c>
    </row>
    <row r="868" spans="16:43" ht="17" x14ac:dyDescent="0.25">
      <c r="P868" s="4"/>
      <c r="T868"/>
      <c r="AF868" s="1" t="s">
        <v>11636</v>
      </c>
      <c r="AG868" s="1" t="s">
        <v>2778</v>
      </c>
      <c r="AH868" s="9">
        <v>9.8821074999999995E-11</v>
      </c>
      <c r="AI868" s="1" t="e">
        <f>_xlfn.TEXTAFTER(Table916[[#This Row],[type]],"-",-1)</f>
        <v>#N/A</v>
      </c>
      <c r="AJ868" s="1" t="e">
        <f ca="1">_xlfn.TEXTAFTER(_xlfn.TEXTBEFORE(Table916[[#This Row],[type]],"-"&amp;Table916[[#This Row],[rxn-no-enz]]),"RXN-")</f>
        <v>#N/A</v>
      </c>
      <c r="AK868" s="1" t="e">
        <f>_xlfn.TEXTBEFORE(Table916[[#This Row],[type]],"_",-1)</f>
        <v>#N/A</v>
      </c>
      <c r="AN868" t="s">
        <v>11609</v>
      </c>
      <c r="AO868" t="s">
        <v>2778</v>
      </c>
      <c r="AP868" s="3">
        <v>9.0390930100000004E-9</v>
      </c>
      <c r="AQ868" t="str">
        <f>_xlfn.TEXTBEFORE(Table17[[#This Row],[rxn]],"-",-1)</f>
        <v>PROSYN</v>
      </c>
    </row>
    <row r="869" spans="16:43" ht="17" x14ac:dyDescent="0.25">
      <c r="P869" s="4"/>
      <c r="T869"/>
      <c r="AF869" s="1" t="s">
        <v>11637</v>
      </c>
      <c r="AG869" s="1" t="s">
        <v>2778</v>
      </c>
      <c r="AH869" s="9">
        <v>4.6667629E-11</v>
      </c>
      <c r="AI869" s="1" t="e">
        <f>_xlfn.TEXTAFTER(Table916[[#This Row],[type]],"-",-1)</f>
        <v>#N/A</v>
      </c>
      <c r="AJ869" s="1" t="e">
        <f ca="1">_xlfn.TEXTAFTER(_xlfn.TEXTBEFORE(Table916[[#This Row],[type]],"-"&amp;Table916[[#This Row],[rxn-no-enz]]),"RXN-")</f>
        <v>#N/A</v>
      </c>
      <c r="AK869" s="1" t="e">
        <f>_xlfn.TEXTBEFORE(Table916[[#This Row],[type]],"_",-1)</f>
        <v>#N/A</v>
      </c>
      <c r="AN869" t="s">
        <v>11610</v>
      </c>
      <c r="AO869" t="s">
        <v>2778</v>
      </c>
      <c r="AP869" s="3">
        <v>8.9696921999999901E-11</v>
      </c>
      <c r="AQ869" t="str">
        <f>_xlfn.TEXTBEFORE(Table17[[#This Row],[rxn]],"-",-1)</f>
        <v>PROSYN</v>
      </c>
    </row>
    <row r="870" spans="16:43" ht="17" x14ac:dyDescent="0.25">
      <c r="P870" s="4"/>
      <c r="T870"/>
      <c r="AF870" s="1" t="s">
        <v>11638</v>
      </c>
      <c r="AG870" s="1" t="s">
        <v>2778</v>
      </c>
      <c r="AH870" s="9">
        <v>3.2870869999999997E-11</v>
      </c>
      <c r="AI870" s="1" t="e">
        <f>_xlfn.TEXTAFTER(Table916[[#This Row],[type]],"-",-1)</f>
        <v>#N/A</v>
      </c>
      <c r="AJ870" s="1" t="e">
        <f ca="1">_xlfn.TEXTAFTER(_xlfn.TEXTBEFORE(Table916[[#This Row],[type]],"-"&amp;Table916[[#This Row],[rxn-no-enz]]),"RXN-")</f>
        <v>#N/A</v>
      </c>
      <c r="AK870" s="1" t="e">
        <f>_xlfn.TEXTBEFORE(Table916[[#This Row],[type]],"_",-1)</f>
        <v>#N/A</v>
      </c>
      <c r="AN870" t="s">
        <v>13780</v>
      </c>
      <c r="AO870" t="s">
        <v>2778</v>
      </c>
      <c r="AP870" s="3">
        <v>8.9696921999999901E-11</v>
      </c>
      <c r="AQ870" t="str">
        <f>_xlfn.TEXTBEFORE(Table17[[#This Row],[rxn]],"-",-1)</f>
        <v>PROSYN</v>
      </c>
    </row>
    <row r="871" spans="16:43" ht="17" x14ac:dyDescent="0.25">
      <c r="P871" s="4"/>
      <c r="T871"/>
      <c r="AF871" s="1" t="s">
        <v>4313</v>
      </c>
      <c r="AG871" s="1" t="s">
        <v>2778</v>
      </c>
      <c r="AH871" s="9">
        <v>4.3446199999999999E-13</v>
      </c>
      <c r="AI871" s="1" t="e">
        <f>_xlfn.TEXTAFTER(Table916[[#This Row],[type]],"-",-1)</f>
        <v>#N/A</v>
      </c>
      <c r="AJ871" s="1" t="e">
        <f ca="1">_xlfn.TEXTAFTER(_xlfn.TEXTBEFORE(Table916[[#This Row],[type]],"-"&amp;Table916[[#This Row],[rxn-no-enz]]),"RXN-")</f>
        <v>#N/A</v>
      </c>
      <c r="AK871" s="1" t="e">
        <f>_xlfn.TEXTBEFORE(Table916[[#This Row],[type]],"_",-1)</f>
        <v>#N/A</v>
      </c>
      <c r="AN871" t="s">
        <v>4287</v>
      </c>
      <c r="AO871" t="s">
        <v>2778</v>
      </c>
      <c r="AP871" s="3">
        <v>3.5306508239999902E-9</v>
      </c>
      <c r="AQ871" t="str">
        <f>_xlfn.TEXTBEFORE(Table17[[#This Row],[rxn]],"-",-1)</f>
        <v>PROSYN</v>
      </c>
    </row>
    <row r="872" spans="16:43" ht="17" x14ac:dyDescent="0.25">
      <c r="P872" s="4"/>
      <c r="T872"/>
      <c r="AF872" s="1" t="s">
        <v>11639</v>
      </c>
      <c r="AG872" s="1" t="s">
        <v>2778</v>
      </c>
      <c r="AH872" s="9">
        <v>4.5230082899999898E-10</v>
      </c>
      <c r="AI872" s="1" t="e">
        <f>_xlfn.TEXTAFTER(Table916[[#This Row],[type]],"-",-1)</f>
        <v>#N/A</v>
      </c>
      <c r="AJ872" s="1" t="e">
        <f ca="1">_xlfn.TEXTAFTER(_xlfn.TEXTBEFORE(Table916[[#This Row],[type]],"-"&amp;Table916[[#This Row],[rxn-no-enz]]),"RXN-")</f>
        <v>#N/A</v>
      </c>
      <c r="AK872" s="1" t="e">
        <f>_xlfn.TEXTBEFORE(Table916[[#This Row],[type]],"_",-1)</f>
        <v>#N/A</v>
      </c>
      <c r="AN872" t="s">
        <v>11611</v>
      </c>
      <c r="AO872" t="s">
        <v>2778</v>
      </c>
      <c r="AP872" s="3">
        <v>1.84335816E-10</v>
      </c>
      <c r="AQ872" t="str">
        <f>_xlfn.TEXTBEFORE(Table17[[#This Row],[rxn]],"-",-1)</f>
        <v>PROSYN</v>
      </c>
    </row>
    <row r="873" spans="16:43" ht="17" x14ac:dyDescent="0.25">
      <c r="P873" s="4"/>
      <c r="T873"/>
      <c r="AF873" s="1" t="s">
        <v>11640</v>
      </c>
      <c r="AG873" s="1" t="s">
        <v>2778</v>
      </c>
      <c r="AH873" s="9">
        <v>4.7555723999999899E-11</v>
      </c>
      <c r="AI873" s="1" t="e">
        <f>_xlfn.TEXTAFTER(Table916[[#This Row],[type]],"-",-1)</f>
        <v>#N/A</v>
      </c>
      <c r="AJ873" s="1" t="e">
        <f ca="1">_xlfn.TEXTAFTER(_xlfn.TEXTBEFORE(Table916[[#This Row],[type]],"-"&amp;Table916[[#This Row],[rxn-no-enz]]),"RXN-")</f>
        <v>#N/A</v>
      </c>
      <c r="AK873" s="1" t="e">
        <f>_xlfn.TEXTBEFORE(Table916[[#This Row],[type]],"_",-1)</f>
        <v>#N/A</v>
      </c>
      <c r="AN873" t="s">
        <v>11612</v>
      </c>
      <c r="AO873" t="s">
        <v>2778</v>
      </c>
      <c r="AP873" s="3">
        <v>7.5004734000000005E-11</v>
      </c>
      <c r="AQ873" t="str">
        <f>_xlfn.TEXTBEFORE(Table17[[#This Row],[rxn]],"-",-1)</f>
        <v>PROSYN</v>
      </c>
    </row>
    <row r="874" spans="16:43" ht="17" x14ac:dyDescent="0.25">
      <c r="P874" s="4"/>
      <c r="T874"/>
      <c r="AF874" s="1" t="s">
        <v>11641</v>
      </c>
      <c r="AG874" s="1" t="s">
        <v>2778</v>
      </c>
      <c r="AH874" s="9">
        <v>3.4719801999999999E-11</v>
      </c>
      <c r="AI874" s="1" t="e">
        <f>_xlfn.TEXTAFTER(Table916[[#This Row],[type]],"-",-1)</f>
        <v>#N/A</v>
      </c>
      <c r="AJ874" s="1" t="e">
        <f ca="1">_xlfn.TEXTAFTER(_xlfn.TEXTBEFORE(Table916[[#This Row],[type]],"-"&amp;Table916[[#This Row],[rxn-no-enz]]),"RXN-")</f>
        <v>#N/A</v>
      </c>
      <c r="AK874" s="1" t="e">
        <f>_xlfn.TEXTBEFORE(Table916[[#This Row],[type]],"_",-1)</f>
        <v>#N/A</v>
      </c>
      <c r="AN874" t="s">
        <v>4289</v>
      </c>
      <c r="AO874" t="s">
        <v>2778</v>
      </c>
      <c r="AP874" s="3">
        <v>2.9072783213999902E-8</v>
      </c>
      <c r="AQ874" t="str">
        <f>_xlfn.TEXTBEFORE(Table17[[#This Row],[rxn]],"-",-1)</f>
        <v>PROSYN</v>
      </c>
    </row>
    <row r="875" spans="16:43" ht="17" x14ac:dyDescent="0.25">
      <c r="P875" s="4"/>
      <c r="T875"/>
      <c r="AF875" s="1" t="s">
        <v>4315</v>
      </c>
      <c r="AG875" s="1" t="s">
        <v>2778</v>
      </c>
      <c r="AH875" s="9">
        <v>5.2143461300000002E-10</v>
      </c>
      <c r="AI875" s="1" t="e">
        <f>_xlfn.TEXTAFTER(Table916[[#This Row],[type]],"-",-1)</f>
        <v>#N/A</v>
      </c>
      <c r="AJ875" s="1" t="e">
        <f ca="1">_xlfn.TEXTAFTER(_xlfn.TEXTBEFORE(Table916[[#This Row],[type]],"-"&amp;Table916[[#This Row],[rxn-no-enz]]),"RXN-")</f>
        <v>#N/A</v>
      </c>
      <c r="AK875" s="1" t="e">
        <f>_xlfn.TEXTBEFORE(Table916[[#This Row],[type]],"_",-1)</f>
        <v>#N/A</v>
      </c>
      <c r="AN875" t="s">
        <v>11613</v>
      </c>
      <c r="AO875" t="s">
        <v>2778</v>
      </c>
      <c r="AP875" s="3">
        <v>1.090324E-10</v>
      </c>
      <c r="AQ875" t="str">
        <f>_xlfn.TEXTBEFORE(Table17[[#This Row],[rxn]],"-",-1)</f>
        <v>PROSYN</v>
      </c>
    </row>
    <row r="876" spans="16:43" ht="17" x14ac:dyDescent="0.25">
      <c r="P876" s="4"/>
      <c r="T876"/>
      <c r="AF876" s="1" t="s">
        <v>11642</v>
      </c>
      <c r="AG876" s="1" t="s">
        <v>2778</v>
      </c>
      <c r="AH876" s="9">
        <v>1.68787368E-10</v>
      </c>
      <c r="AI876" s="1" t="e">
        <f>_xlfn.TEXTAFTER(Table916[[#This Row],[type]],"-",-1)</f>
        <v>#N/A</v>
      </c>
      <c r="AJ876" s="1" t="e">
        <f ca="1">_xlfn.TEXTAFTER(_xlfn.TEXTBEFORE(Table916[[#This Row],[type]],"-"&amp;Table916[[#This Row],[rxn-no-enz]]),"RXN-")</f>
        <v>#N/A</v>
      </c>
      <c r="AK876" s="1" t="e">
        <f>_xlfn.TEXTBEFORE(Table916[[#This Row],[type]],"_",-1)</f>
        <v>#N/A</v>
      </c>
      <c r="AN876" t="s">
        <v>4290</v>
      </c>
      <c r="AO876" t="s">
        <v>2778</v>
      </c>
      <c r="AP876" s="3">
        <v>6.4673105599999999E-10</v>
      </c>
      <c r="AQ876" t="str">
        <f>_xlfn.TEXTBEFORE(Table17[[#This Row],[rxn]],"-",-1)</f>
        <v>PROSYN</v>
      </c>
    </row>
    <row r="877" spans="16:43" ht="17" x14ac:dyDescent="0.25">
      <c r="P877" s="4"/>
      <c r="T877"/>
      <c r="AF877" s="1" t="s">
        <v>11643</v>
      </c>
      <c r="AG877" s="1" t="s">
        <v>2778</v>
      </c>
      <c r="AH877" s="9">
        <v>7.6962745E-11</v>
      </c>
      <c r="AI877" s="1" t="e">
        <f>_xlfn.TEXTAFTER(Table916[[#This Row],[type]],"-",-1)</f>
        <v>#N/A</v>
      </c>
      <c r="AJ877" s="1" t="e">
        <f ca="1">_xlfn.TEXTAFTER(_xlfn.TEXTBEFORE(Table916[[#This Row],[type]],"-"&amp;Table916[[#This Row],[rxn-no-enz]]),"RXN-")</f>
        <v>#N/A</v>
      </c>
      <c r="AK877" s="1" t="e">
        <f>_xlfn.TEXTBEFORE(Table916[[#This Row],[type]],"_",-1)</f>
        <v>#N/A</v>
      </c>
      <c r="AN877" t="s">
        <v>11614</v>
      </c>
      <c r="AO877" t="s">
        <v>2778</v>
      </c>
      <c r="AP877" s="3">
        <v>4.6253679000000001E-10</v>
      </c>
      <c r="AQ877" t="str">
        <f>_xlfn.TEXTBEFORE(Table17[[#This Row],[rxn]],"-",-1)</f>
        <v>PROSYN</v>
      </c>
    </row>
    <row r="878" spans="16:43" ht="17" x14ac:dyDescent="0.25">
      <c r="P878" s="4"/>
      <c r="T878"/>
      <c r="AF878" s="1" t="s">
        <v>4316</v>
      </c>
      <c r="AG878" s="1" t="s">
        <v>2778</v>
      </c>
      <c r="AH878" s="9">
        <v>3.86978569999999E-11</v>
      </c>
      <c r="AI878" s="1" t="e">
        <f>_xlfn.TEXTAFTER(Table916[[#This Row],[type]],"-",-1)</f>
        <v>#N/A</v>
      </c>
      <c r="AJ878" s="1" t="e">
        <f ca="1">_xlfn.TEXTAFTER(_xlfn.TEXTBEFORE(Table916[[#This Row],[type]],"-"&amp;Table916[[#This Row],[rxn-no-enz]]),"RXN-")</f>
        <v>#N/A</v>
      </c>
      <c r="AK878" s="1" t="e">
        <f>_xlfn.TEXTBEFORE(Table916[[#This Row],[type]],"_",-1)</f>
        <v>#N/A</v>
      </c>
      <c r="AN878" t="s">
        <v>11615</v>
      </c>
      <c r="AO878" t="s">
        <v>2778</v>
      </c>
      <c r="AP878" s="3">
        <v>2.4588231339999999E-9</v>
      </c>
      <c r="AQ878" t="str">
        <f>_xlfn.TEXTBEFORE(Table17[[#This Row],[rxn]],"-",-1)</f>
        <v>PROSYN</v>
      </c>
    </row>
    <row r="879" spans="16:43" ht="17" x14ac:dyDescent="0.25">
      <c r="P879" s="4"/>
      <c r="T879"/>
      <c r="AF879" s="1" t="s">
        <v>11644</v>
      </c>
      <c r="AG879" s="1" t="s">
        <v>2778</v>
      </c>
      <c r="AH879" s="9">
        <v>6.8502108999999902E-11</v>
      </c>
      <c r="AI879" s="1" t="e">
        <f>_xlfn.TEXTAFTER(Table916[[#This Row],[type]],"-",-1)</f>
        <v>#N/A</v>
      </c>
      <c r="AJ879" s="1" t="e">
        <f ca="1">_xlfn.TEXTAFTER(_xlfn.TEXTBEFORE(Table916[[#This Row],[type]],"-"&amp;Table916[[#This Row],[rxn-no-enz]]),"RXN-")</f>
        <v>#N/A</v>
      </c>
      <c r="AK879" s="1" t="e">
        <f>_xlfn.TEXTBEFORE(Table916[[#This Row],[type]],"_",-1)</f>
        <v>#N/A</v>
      </c>
      <c r="AN879" t="s">
        <v>13781</v>
      </c>
      <c r="AO879" t="s">
        <v>2778</v>
      </c>
      <c r="AP879" s="3">
        <v>2.4588231339999999E-9</v>
      </c>
      <c r="AQ879" t="str">
        <f>_xlfn.TEXTBEFORE(Table17[[#This Row],[rxn]],"-",-1)</f>
        <v>PROSYN</v>
      </c>
    </row>
    <row r="880" spans="16:43" ht="17" x14ac:dyDescent="0.25">
      <c r="P880" s="4"/>
      <c r="T880"/>
      <c r="AF880" s="1" t="s">
        <v>4317</v>
      </c>
      <c r="AG880" s="1" t="s">
        <v>2778</v>
      </c>
      <c r="AH880" s="9">
        <v>1.0844127599999899E-10</v>
      </c>
      <c r="AI880" s="1" t="e">
        <f>_xlfn.TEXTAFTER(Table916[[#This Row],[type]],"-",-1)</f>
        <v>#N/A</v>
      </c>
      <c r="AJ880" s="1" t="e">
        <f ca="1">_xlfn.TEXTAFTER(_xlfn.TEXTBEFORE(Table916[[#This Row],[type]],"-"&amp;Table916[[#This Row],[rxn-no-enz]]),"RXN-")</f>
        <v>#N/A</v>
      </c>
      <c r="AK880" s="1" t="e">
        <f>_xlfn.TEXTBEFORE(Table916[[#This Row],[type]],"_",-1)</f>
        <v>#N/A</v>
      </c>
      <c r="AN880" t="s">
        <v>4291</v>
      </c>
      <c r="AO880" t="s">
        <v>2778</v>
      </c>
      <c r="AP880" s="3">
        <v>9.0608154999999999E-11</v>
      </c>
      <c r="AQ880" t="str">
        <f>_xlfn.TEXTBEFORE(Table17[[#This Row],[rxn]],"-",-1)</f>
        <v>PROSYN</v>
      </c>
    </row>
    <row r="881" spans="16:43" ht="17" x14ac:dyDescent="0.25">
      <c r="P881" s="4"/>
      <c r="T881"/>
      <c r="AF881" s="1" t="s">
        <v>4318</v>
      </c>
      <c r="AG881" s="1" t="s">
        <v>2778</v>
      </c>
      <c r="AH881" s="9">
        <v>5.5861029900000005E-10</v>
      </c>
      <c r="AI881" s="1" t="e">
        <f>_xlfn.TEXTAFTER(Table916[[#This Row],[type]],"-",-1)</f>
        <v>#N/A</v>
      </c>
      <c r="AJ881" s="1" t="e">
        <f ca="1">_xlfn.TEXTAFTER(_xlfn.TEXTBEFORE(Table916[[#This Row],[type]],"-"&amp;Table916[[#This Row],[rxn-no-enz]]),"RXN-")</f>
        <v>#N/A</v>
      </c>
      <c r="AK881" s="1" t="e">
        <f>_xlfn.TEXTBEFORE(Table916[[#This Row],[type]],"_",-1)</f>
        <v>#N/A</v>
      </c>
      <c r="AN881" t="s">
        <v>4292</v>
      </c>
      <c r="AO881" t="s">
        <v>2778</v>
      </c>
      <c r="AP881" s="3">
        <v>3.5525422500000001E-9</v>
      </c>
      <c r="AQ881" t="str">
        <f>_xlfn.TEXTBEFORE(Table17[[#This Row],[rxn]],"-",-1)</f>
        <v>PROSYN</v>
      </c>
    </row>
    <row r="882" spans="16:43" ht="17" x14ac:dyDescent="0.25">
      <c r="P882" s="4"/>
      <c r="T882"/>
      <c r="AF882" s="1" t="s">
        <v>4319</v>
      </c>
      <c r="AG882" s="1" t="s">
        <v>2778</v>
      </c>
      <c r="AH882" s="9">
        <v>1.8454759899999999E-10</v>
      </c>
      <c r="AI882" s="1" t="e">
        <f>_xlfn.TEXTAFTER(Table916[[#This Row],[type]],"-",-1)</f>
        <v>#N/A</v>
      </c>
      <c r="AJ882" s="1" t="e">
        <f ca="1">_xlfn.TEXTAFTER(_xlfn.TEXTBEFORE(Table916[[#This Row],[type]],"-"&amp;Table916[[#This Row],[rxn-no-enz]]),"RXN-")</f>
        <v>#N/A</v>
      </c>
      <c r="AK882" s="1" t="e">
        <f>_xlfn.TEXTBEFORE(Table916[[#This Row],[type]],"_",-1)</f>
        <v>#N/A</v>
      </c>
      <c r="AN882" t="s">
        <v>4293</v>
      </c>
      <c r="AO882" t="s">
        <v>2778</v>
      </c>
      <c r="AP882" s="3">
        <v>1.24080334E-10</v>
      </c>
      <c r="AQ882" t="str">
        <f>_xlfn.TEXTBEFORE(Table17[[#This Row],[rxn]],"-",-1)</f>
        <v>PROSYN</v>
      </c>
    </row>
    <row r="883" spans="16:43" ht="17" x14ac:dyDescent="0.25">
      <c r="P883" s="4"/>
      <c r="T883"/>
      <c r="AF883" s="1" t="s">
        <v>11645</v>
      </c>
      <c r="AG883" s="1" t="s">
        <v>2778</v>
      </c>
      <c r="AH883" s="9">
        <v>4.4464321999999898E-11</v>
      </c>
      <c r="AI883" s="1" t="e">
        <f>_xlfn.TEXTAFTER(Table916[[#This Row],[type]],"-",-1)</f>
        <v>#N/A</v>
      </c>
      <c r="AJ883" s="1" t="e">
        <f ca="1">_xlfn.TEXTAFTER(_xlfn.TEXTBEFORE(Table916[[#This Row],[type]],"-"&amp;Table916[[#This Row],[rxn-no-enz]]),"RXN-")</f>
        <v>#N/A</v>
      </c>
      <c r="AK883" s="1" t="e">
        <f>_xlfn.TEXTBEFORE(Table916[[#This Row],[type]],"_",-1)</f>
        <v>#N/A</v>
      </c>
      <c r="AN883" t="s">
        <v>4295</v>
      </c>
      <c r="AO883" t="s">
        <v>2778</v>
      </c>
      <c r="AP883" s="3">
        <v>1.8282613757E-8</v>
      </c>
      <c r="AQ883" t="str">
        <f>_xlfn.TEXTBEFORE(Table17[[#This Row],[rxn]],"-",-1)</f>
        <v>PROSYN</v>
      </c>
    </row>
    <row r="884" spans="16:43" ht="17" x14ac:dyDescent="0.25">
      <c r="P884" s="4"/>
      <c r="T884"/>
      <c r="AF884" s="1" t="s">
        <v>11646</v>
      </c>
      <c r="AG884" s="1" t="s">
        <v>2778</v>
      </c>
      <c r="AH884" s="9">
        <v>3.831915E-12</v>
      </c>
      <c r="AI884" s="1" t="e">
        <f>_xlfn.TEXTAFTER(Table916[[#This Row],[type]],"-",-1)</f>
        <v>#N/A</v>
      </c>
      <c r="AJ884" s="1" t="e">
        <f ca="1">_xlfn.TEXTAFTER(_xlfn.TEXTBEFORE(Table916[[#This Row],[type]],"-"&amp;Table916[[#This Row],[rxn-no-enz]]),"RXN-")</f>
        <v>#N/A</v>
      </c>
      <c r="AK884" s="1" t="e">
        <f>_xlfn.TEXTBEFORE(Table916[[#This Row],[type]],"_",-1)</f>
        <v>#N/A</v>
      </c>
      <c r="AN884" t="s">
        <v>11616</v>
      </c>
      <c r="AO884" t="s">
        <v>2778</v>
      </c>
      <c r="AP884" s="3">
        <v>1.23072341E-10</v>
      </c>
      <c r="AQ884" t="str">
        <f>_xlfn.TEXTBEFORE(Table17[[#This Row],[rxn]],"-",-1)</f>
        <v>PROSYN</v>
      </c>
    </row>
    <row r="885" spans="16:43" ht="17" x14ac:dyDescent="0.25">
      <c r="P885" s="4"/>
      <c r="T885"/>
      <c r="AF885" s="1" t="s">
        <v>11647</v>
      </c>
      <c r="AG885" s="1" t="s">
        <v>2778</v>
      </c>
      <c r="AH885" s="9">
        <v>6.4642135999999898E-11</v>
      </c>
      <c r="AI885" s="1" t="e">
        <f>_xlfn.TEXTAFTER(Table916[[#This Row],[type]],"-",-1)</f>
        <v>#N/A</v>
      </c>
      <c r="AJ885" s="1" t="e">
        <f ca="1">_xlfn.TEXTAFTER(_xlfn.TEXTBEFORE(Table916[[#This Row],[type]],"-"&amp;Table916[[#This Row],[rxn-no-enz]]),"RXN-")</f>
        <v>#N/A</v>
      </c>
      <c r="AK885" s="1" t="e">
        <f>_xlfn.TEXTBEFORE(Table916[[#This Row],[type]],"_",-1)</f>
        <v>#N/A</v>
      </c>
      <c r="AN885" t="s">
        <v>13294</v>
      </c>
      <c r="AO885" t="s">
        <v>2778</v>
      </c>
      <c r="AP885" s="3">
        <v>1.23072341E-10</v>
      </c>
      <c r="AQ885" t="str">
        <f>_xlfn.TEXTBEFORE(Table17[[#This Row],[rxn]],"-",-1)</f>
        <v>PROSYN</v>
      </c>
    </row>
    <row r="886" spans="16:43" ht="17" x14ac:dyDescent="0.25">
      <c r="P886" s="4"/>
      <c r="T886"/>
      <c r="AF886" s="1" t="s">
        <v>11648</v>
      </c>
      <c r="AG886" s="1" t="s">
        <v>2778</v>
      </c>
      <c r="AH886" s="9">
        <v>1.94875498E-10</v>
      </c>
      <c r="AI886" s="1" t="e">
        <f>_xlfn.TEXTAFTER(Table916[[#This Row],[type]],"-",-1)</f>
        <v>#N/A</v>
      </c>
      <c r="AJ886" s="1" t="e">
        <f ca="1">_xlfn.TEXTAFTER(_xlfn.TEXTBEFORE(Table916[[#This Row],[type]],"-"&amp;Table916[[#This Row],[rxn-no-enz]]),"RXN-")</f>
        <v>#N/A</v>
      </c>
      <c r="AK886" s="1" t="e">
        <f>_xlfn.TEXTBEFORE(Table916[[#This Row],[type]],"_",-1)</f>
        <v>#N/A</v>
      </c>
      <c r="AN886" t="s">
        <v>4296</v>
      </c>
      <c r="AO886" t="s">
        <v>2778</v>
      </c>
      <c r="AP886" s="3">
        <v>1.23072341E-10</v>
      </c>
      <c r="AQ886" t="str">
        <f>_xlfn.TEXTBEFORE(Table17[[#This Row],[rxn]],"-",-1)</f>
        <v>PROSYN</v>
      </c>
    </row>
    <row r="887" spans="16:43" ht="17" x14ac:dyDescent="0.25">
      <c r="P887" s="4"/>
      <c r="T887"/>
      <c r="AF887" s="1" t="s">
        <v>11649</v>
      </c>
      <c r="AG887" s="1" t="s">
        <v>2778</v>
      </c>
      <c r="AH887" s="9">
        <v>7.1463480000000002E-12</v>
      </c>
      <c r="AI887" s="1" t="e">
        <f>_xlfn.TEXTAFTER(Table916[[#This Row],[type]],"-",-1)</f>
        <v>#N/A</v>
      </c>
      <c r="AJ887" s="1" t="e">
        <f ca="1">_xlfn.TEXTAFTER(_xlfn.TEXTBEFORE(Table916[[#This Row],[type]],"-"&amp;Table916[[#This Row],[rxn-no-enz]]),"RXN-")</f>
        <v>#N/A</v>
      </c>
      <c r="AK887" s="1" t="e">
        <f>_xlfn.TEXTBEFORE(Table916[[#This Row],[type]],"_",-1)</f>
        <v>#N/A</v>
      </c>
      <c r="AN887" t="s">
        <v>11617</v>
      </c>
      <c r="AO887" t="s">
        <v>2778</v>
      </c>
      <c r="AP887" s="3">
        <v>3.7497140699999999E-10</v>
      </c>
      <c r="AQ887" t="str">
        <f>_xlfn.TEXTBEFORE(Table17[[#This Row],[rxn]],"-",-1)</f>
        <v>PROSYN</v>
      </c>
    </row>
    <row r="888" spans="16:43" ht="17" x14ac:dyDescent="0.25">
      <c r="P888" s="4"/>
      <c r="T888"/>
      <c r="AF888" s="1" t="s">
        <v>4320</v>
      </c>
      <c r="AG888" s="1" t="s">
        <v>2778</v>
      </c>
      <c r="AH888" s="9">
        <v>1.2121090500000001E-10</v>
      </c>
      <c r="AI888" s="1" t="e">
        <f>_xlfn.TEXTAFTER(Table916[[#This Row],[type]],"-",-1)</f>
        <v>#N/A</v>
      </c>
      <c r="AJ888" s="1" t="e">
        <f ca="1">_xlfn.TEXTAFTER(_xlfn.TEXTBEFORE(Table916[[#This Row],[type]],"-"&amp;Table916[[#This Row],[rxn-no-enz]]),"RXN-")</f>
        <v>#N/A</v>
      </c>
      <c r="AK888" s="1" t="e">
        <f>_xlfn.TEXTBEFORE(Table916[[#This Row],[type]],"_",-1)</f>
        <v>#N/A</v>
      </c>
      <c r="AN888" t="s">
        <v>11618</v>
      </c>
      <c r="AO888" t="s">
        <v>2778</v>
      </c>
      <c r="AP888" s="3">
        <v>5.4207943000000001E-11</v>
      </c>
      <c r="AQ888" t="str">
        <f>_xlfn.TEXTBEFORE(Table17[[#This Row],[rxn]],"-",-1)</f>
        <v>PROSYN</v>
      </c>
    </row>
    <row r="889" spans="16:43" ht="17" x14ac:dyDescent="0.25">
      <c r="P889" s="4"/>
      <c r="T889"/>
      <c r="AF889" s="1" t="s">
        <v>11650</v>
      </c>
      <c r="AG889" s="1" t="s">
        <v>2778</v>
      </c>
      <c r="AH889" s="9">
        <v>2.3035254800000001E-10</v>
      </c>
      <c r="AI889" s="1" t="e">
        <f>_xlfn.TEXTAFTER(Table916[[#This Row],[type]],"-",-1)</f>
        <v>#N/A</v>
      </c>
      <c r="AJ889" s="1" t="e">
        <f ca="1">_xlfn.TEXTAFTER(_xlfn.TEXTBEFORE(Table916[[#This Row],[type]],"-"&amp;Table916[[#This Row],[rxn-no-enz]]),"RXN-")</f>
        <v>#N/A</v>
      </c>
      <c r="AK889" s="1" t="e">
        <f>_xlfn.TEXTBEFORE(Table916[[#This Row],[type]],"_",-1)</f>
        <v>#N/A</v>
      </c>
      <c r="AN889" t="s">
        <v>4297</v>
      </c>
      <c r="AO889" t="s">
        <v>2778</v>
      </c>
      <c r="AP889" s="3">
        <v>1.08781638869999E-8</v>
      </c>
      <c r="AQ889" t="str">
        <f>_xlfn.TEXTBEFORE(Table17[[#This Row],[rxn]],"-",-1)</f>
        <v>PROSYN</v>
      </c>
    </row>
    <row r="890" spans="16:43" ht="17" x14ac:dyDescent="0.25">
      <c r="P890" s="4"/>
      <c r="T890"/>
      <c r="AF890" s="1" t="s">
        <v>11651</v>
      </c>
      <c r="AG890" s="1" t="s">
        <v>2778</v>
      </c>
      <c r="AH890" s="9">
        <v>7.4236819999999997E-12</v>
      </c>
      <c r="AI890" s="1" t="e">
        <f>_xlfn.TEXTAFTER(Table916[[#This Row],[type]],"-",-1)</f>
        <v>#N/A</v>
      </c>
      <c r="AJ890" s="1" t="e">
        <f ca="1">_xlfn.TEXTAFTER(_xlfn.TEXTBEFORE(Table916[[#This Row],[type]],"-"&amp;Table916[[#This Row],[rxn-no-enz]]),"RXN-")</f>
        <v>#N/A</v>
      </c>
      <c r="AK890" s="1" t="e">
        <f>_xlfn.TEXTBEFORE(Table916[[#This Row],[type]],"_",-1)</f>
        <v>#N/A</v>
      </c>
      <c r="AN890" t="s">
        <v>4298</v>
      </c>
      <c r="AO890" t="s">
        <v>2778</v>
      </c>
      <c r="AP890" s="3">
        <v>9.3061319999999996E-12</v>
      </c>
      <c r="AQ890" t="str">
        <f>_xlfn.TEXTBEFORE(Table17[[#This Row],[rxn]],"-",-1)</f>
        <v>PROSYN</v>
      </c>
    </row>
    <row r="891" spans="16:43" ht="17" x14ac:dyDescent="0.25">
      <c r="P891" s="4"/>
      <c r="T891"/>
      <c r="AF891" s="1" t="s">
        <v>4321</v>
      </c>
      <c r="AG891" s="1" t="s">
        <v>2778</v>
      </c>
      <c r="AH891" s="9">
        <v>5.3325816E-11</v>
      </c>
      <c r="AI891" s="1" t="e">
        <f>_xlfn.TEXTAFTER(Table916[[#This Row],[type]],"-",-1)</f>
        <v>#N/A</v>
      </c>
      <c r="AJ891" s="1" t="e">
        <f ca="1">_xlfn.TEXTAFTER(_xlfn.TEXTBEFORE(Table916[[#This Row],[type]],"-"&amp;Table916[[#This Row],[rxn-no-enz]]),"RXN-")</f>
        <v>#N/A</v>
      </c>
      <c r="AK891" s="1" t="e">
        <f>_xlfn.TEXTBEFORE(Table916[[#This Row],[type]],"_",-1)</f>
        <v>#N/A</v>
      </c>
      <c r="AN891" t="s">
        <v>11619</v>
      </c>
      <c r="AO891" t="s">
        <v>2778</v>
      </c>
      <c r="AP891" s="3">
        <v>5.7181504610000003E-9</v>
      </c>
      <c r="AQ891" t="str">
        <f>_xlfn.TEXTBEFORE(Table17[[#This Row],[rxn]],"-",-1)</f>
        <v>PROSYN</v>
      </c>
    </row>
    <row r="892" spans="16:43" ht="17" x14ac:dyDescent="0.25">
      <c r="P892" s="4"/>
      <c r="T892"/>
      <c r="AF892" s="1" t="s">
        <v>4322</v>
      </c>
      <c r="AG892" s="1" t="s">
        <v>2778</v>
      </c>
      <c r="AH892" s="9">
        <v>7.6415702699999901E-10</v>
      </c>
      <c r="AI892" s="1" t="e">
        <f>_xlfn.TEXTAFTER(Table916[[#This Row],[type]],"-",-1)</f>
        <v>#N/A</v>
      </c>
      <c r="AJ892" s="1" t="e">
        <f ca="1">_xlfn.TEXTAFTER(_xlfn.TEXTBEFORE(Table916[[#This Row],[type]],"-"&amp;Table916[[#This Row],[rxn-no-enz]]),"RXN-")</f>
        <v>#N/A</v>
      </c>
      <c r="AK892" s="1" t="e">
        <f>_xlfn.TEXTBEFORE(Table916[[#This Row],[type]],"_",-1)</f>
        <v>#N/A</v>
      </c>
      <c r="AN892" t="s">
        <v>4299</v>
      </c>
      <c r="AO892" t="s">
        <v>2778</v>
      </c>
      <c r="AP892" s="3">
        <v>5.6667179999999997E-11</v>
      </c>
      <c r="AQ892" t="str">
        <f>_xlfn.TEXTBEFORE(Table17[[#This Row],[rxn]],"-",-1)</f>
        <v>PROSYN</v>
      </c>
    </row>
    <row r="893" spans="16:43" ht="17" x14ac:dyDescent="0.25">
      <c r="P893" s="4"/>
      <c r="T893"/>
      <c r="AF893" s="1" t="s">
        <v>4323</v>
      </c>
      <c r="AG893" s="1" t="s">
        <v>2778</v>
      </c>
      <c r="AH893" s="9">
        <v>1.5197065999999999E-11</v>
      </c>
      <c r="AI893" s="1" t="e">
        <f>_xlfn.TEXTAFTER(Table916[[#This Row],[type]],"-",-1)</f>
        <v>#N/A</v>
      </c>
      <c r="AJ893" s="1" t="e">
        <f ca="1">_xlfn.TEXTAFTER(_xlfn.TEXTBEFORE(Table916[[#This Row],[type]],"-"&amp;Table916[[#This Row],[rxn-no-enz]]),"RXN-")</f>
        <v>#N/A</v>
      </c>
      <c r="AK893" s="1" t="e">
        <f>_xlfn.TEXTBEFORE(Table916[[#This Row],[type]],"_",-1)</f>
        <v>#N/A</v>
      </c>
      <c r="AN893" t="s">
        <v>11620</v>
      </c>
      <c r="AO893" t="s">
        <v>2778</v>
      </c>
      <c r="AP893" s="3">
        <v>1.95788593999999E-10</v>
      </c>
      <c r="AQ893" t="str">
        <f>_xlfn.TEXTBEFORE(Table17[[#This Row],[rxn]],"-",-1)</f>
        <v>PROSYN</v>
      </c>
    </row>
    <row r="894" spans="16:43" ht="17" x14ac:dyDescent="0.25">
      <c r="P894" s="4"/>
      <c r="T894"/>
      <c r="AF894" s="1" t="s">
        <v>11652</v>
      </c>
      <c r="AG894" s="1" t="s">
        <v>2778</v>
      </c>
      <c r="AH894" s="9">
        <v>1.5176958999999999E-11</v>
      </c>
      <c r="AI894" s="1" t="e">
        <f>_xlfn.TEXTAFTER(Table916[[#This Row],[type]],"-",-1)</f>
        <v>#N/A</v>
      </c>
      <c r="AJ894" s="1" t="e">
        <f ca="1">_xlfn.TEXTAFTER(_xlfn.TEXTBEFORE(Table916[[#This Row],[type]],"-"&amp;Table916[[#This Row],[rxn-no-enz]]),"RXN-")</f>
        <v>#N/A</v>
      </c>
      <c r="AK894" s="1" t="e">
        <f>_xlfn.TEXTBEFORE(Table916[[#This Row],[type]],"_",-1)</f>
        <v>#N/A</v>
      </c>
      <c r="AN894" t="s">
        <v>11621</v>
      </c>
      <c r="AO894" t="s">
        <v>2778</v>
      </c>
      <c r="AP894" s="3">
        <v>7.8957488999999996E-11</v>
      </c>
      <c r="AQ894" t="str">
        <f>_xlfn.TEXTBEFORE(Table17[[#This Row],[rxn]],"-",-1)</f>
        <v>PROSYN</v>
      </c>
    </row>
    <row r="895" spans="16:43" ht="17" x14ac:dyDescent="0.25">
      <c r="P895" s="4"/>
      <c r="T895"/>
      <c r="AF895" s="1" t="s">
        <v>11653</v>
      </c>
      <c r="AG895" s="1" t="s">
        <v>2778</v>
      </c>
      <c r="AH895" s="9">
        <v>7.8964119999999998E-12</v>
      </c>
      <c r="AI895" s="1" t="e">
        <f>_xlfn.TEXTAFTER(Table916[[#This Row],[type]],"-",-1)</f>
        <v>#N/A</v>
      </c>
      <c r="AJ895" s="1" t="e">
        <f ca="1">_xlfn.TEXTAFTER(_xlfn.TEXTBEFORE(Table916[[#This Row],[type]],"-"&amp;Table916[[#This Row],[rxn-no-enz]]),"RXN-")</f>
        <v>#N/A</v>
      </c>
      <c r="AK895" s="1" t="e">
        <f>_xlfn.TEXTBEFORE(Table916[[#This Row],[type]],"_",-1)</f>
        <v>#N/A</v>
      </c>
      <c r="AN895" t="s">
        <v>13782</v>
      </c>
      <c r="AO895" t="s">
        <v>2778</v>
      </c>
      <c r="AP895" s="3">
        <v>7.8957488999999996E-11</v>
      </c>
      <c r="AQ895" t="str">
        <f>_xlfn.TEXTBEFORE(Table17[[#This Row],[rxn]],"-",-1)</f>
        <v>PROSYN</v>
      </c>
    </row>
    <row r="896" spans="16:43" ht="17" x14ac:dyDescent="0.25">
      <c r="P896" s="4"/>
      <c r="T896"/>
      <c r="AF896" s="1" t="s">
        <v>11654</v>
      </c>
      <c r="AG896" s="1" t="s">
        <v>2778</v>
      </c>
      <c r="AH896" s="9">
        <v>7.2739365999999995E-11</v>
      </c>
      <c r="AI896" s="1" t="e">
        <f>_xlfn.TEXTAFTER(Table916[[#This Row],[type]],"-",-1)</f>
        <v>#N/A</v>
      </c>
      <c r="AJ896" s="1" t="e">
        <f ca="1">_xlfn.TEXTAFTER(_xlfn.TEXTBEFORE(Table916[[#This Row],[type]],"-"&amp;Table916[[#This Row],[rxn-no-enz]]),"RXN-")</f>
        <v>#N/A</v>
      </c>
      <c r="AK896" s="1" t="e">
        <f>_xlfn.TEXTBEFORE(Table916[[#This Row],[type]],"_",-1)</f>
        <v>#N/A</v>
      </c>
      <c r="AN896" t="s">
        <v>11622</v>
      </c>
      <c r="AO896" t="s">
        <v>2778</v>
      </c>
      <c r="AP896" s="3">
        <v>1.4983583299999999E-10</v>
      </c>
      <c r="AQ896" t="str">
        <f>_xlfn.TEXTBEFORE(Table17[[#This Row],[rxn]],"-",-1)</f>
        <v>PROSYN</v>
      </c>
    </row>
    <row r="897" spans="16:43" ht="17" x14ac:dyDescent="0.25">
      <c r="P897" s="4"/>
      <c r="T897"/>
      <c r="AF897" s="1" t="s">
        <v>11655</v>
      </c>
      <c r="AG897" s="1" t="s">
        <v>2778</v>
      </c>
      <c r="AH897" s="9">
        <v>4.1580060000000001E-12</v>
      </c>
      <c r="AI897" s="1" t="e">
        <f>_xlfn.TEXTAFTER(Table916[[#This Row],[type]],"-",-1)</f>
        <v>#N/A</v>
      </c>
      <c r="AJ897" s="1" t="e">
        <f ca="1">_xlfn.TEXTAFTER(_xlfn.TEXTBEFORE(Table916[[#This Row],[type]],"-"&amp;Table916[[#This Row],[rxn-no-enz]]),"RXN-")</f>
        <v>#N/A</v>
      </c>
      <c r="AK897" s="1" t="e">
        <f>_xlfn.TEXTBEFORE(Table916[[#This Row],[type]],"_",-1)</f>
        <v>#N/A</v>
      </c>
      <c r="AN897" t="s">
        <v>4300</v>
      </c>
      <c r="AO897" t="s">
        <v>2778</v>
      </c>
      <c r="AP897" s="3">
        <v>5.45474829E-9</v>
      </c>
      <c r="AQ897" t="str">
        <f>_xlfn.TEXTBEFORE(Table17[[#This Row],[rxn]],"-",-1)</f>
        <v>PROSYN</v>
      </c>
    </row>
    <row r="898" spans="16:43" ht="17" x14ac:dyDescent="0.25">
      <c r="P898" s="4"/>
      <c r="T898"/>
      <c r="AF898" s="1" t="s">
        <v>11656</v>
      </c>
      <c r="AG898" s="1" t="s">
        <v>2778</v>
      </c>
      <c r="AH898" s="9">
        <v>1.2575026E-10</v>
      </c>
      <c r="AI898" s="1" t="e">
        <f>_xlfn.TEXTAFTER(Table916[[#This Row],[type]],"-",-1)</f>
        <v>#N/A</v>
      </c>
      <c r="AJ898" s="1" t="e">
        <f ca="1">_xlfn.TEXTAFTER(_xlfn.TEXTBEFORE(Table916[[#This Row],[type]],"-"&amp;Table916[[#This Row],[rxn-no-enz]]),"RXN-")</f>
        <v>#N/A</v>
      </c>
      <c r="AK898" s="1" t="e">
        <f>_xlfn.TEXTBEFORE(Table916[[#This Row],[type]],"_",-1)</f>
        <v>#N/A</v>
      </c>
      <c r="AN898" t="s">
        <v>4301</v>
      </c>
      <c r="AO898" t="s">
        <v>2778</v>
      </c>
      <c r="AP898" s="3">
        <v>2.6525235410000001E-9</v>
      </c>
      <c r="AQ898" t="str">
        <f>_xlfn.TEXTBEFORE(Table17[[#This Row],[rxn]],"-",-1)</f>
        <v>PROSYN</v>
      </c>
    </row>
    <row r="899" spans="16:43" ht="17" x14ac:dyDescent="0.25">
      <c r="P899" s="4"/>
      <c r="T899"/>
      <c r="AF899" s="1" t="s">
        <v>4325</v>
      </c>
      <c r="AG899" s="1" t="s">
        <v>2778</v>
      </c>
      <c r="AH899" s="9">
        <v>7.3420411000000002E-11</v>
      </c>
      <c r="AI899" s="1" t="e">
        <f>_xlfn.TEXTAFTER(Table916[[#This Row],[type]],"-",-1)</f>
        <v>#N/A</v>
      </c>
      <c r="AJ899" s="1" t="e">
        <f ca="1">_xlfn.TEXTAFTER(_xlfn.TEXTBEFORE(Table916[[#This Row],[type]],"-"&amp;Table916[[#This Row],[rxn-no-enz]]),"RXN-")</f>
        <v>#N/A</v>
      </c>
      <c r="AK899" s="1" t="e">
        <f>_xlfn.TEXTBEFORE(Table916[[#This Row],[type]],"_",-1)</f>
        <v>#N/A</v>
      </c>
      <c r="AN899" t="s">
        <v>11623</v>
      </c>
      <c r="AO899" t="s">
        <v>2778</v>
      </c>
      <c r="AP899" s="3">
        <v>4.0418119930000001E-9</v>
      </c>
      <c r="AQ899" t="str">
        <f>_xlfn.TEXTBEFORE(Table17[[#This Row],[rxn]],"-",-1)</f>
        <v>PROSYN</v>
      </c>
    </row>
    <row r="900" spans="16:43" ht="17" x14ac:dyDescent="0.25">
      <c r="P900" s="4"/>
      <c r="T900"/>
      <c r="AF900" s="1" t="s">
        <v>11657</v>
      </c>
      <c r="AG900" s="1" t="s">
        <v>2778</v>
      </c>
      <c r="AH900" s="9">
        <v>2.5214978199999999E-10</v>
      </c>
      <c r="AI900" s="1" t="e">
        <f>_xlfn.TEXTAFTER(Table916[[#This Row],[type]],"-",-1)</f>
        <v>#N/A</v>
      </c>
      <c r="AJ900" s="1" t="e">
        <f ca="1">_xlfn.TEXTAFTER(_xlfn.TEXTBEFORE(Table916[[#This Row],[type]],"-"&amp;Table916[[#This Row],[rxn-no-enz]]),"RXN-")</f>
        <v>#N/A</v>
      </c>
      <c r="AK900" s="1" t="e">
        <f>_xlfn.TEXTBEFORE(Table916[[#This Row],[type]],"_",-1)</f>
        <v>#N/A</v>
      </c>
      <c r="AN900" t="s">
        <v>11624</v>
      </c>
      <c r="AO900" t="s">
        <v>2778</v>
      </c>
      <c r="AP900" s="3">
        <v>5.4346247999999997E-11</v>
      </c>
      <c r="AQ900" t="str">
        <f>_xlfn.TEXTBEFORE(Table17[[#This Row],[rxn]],"-",-1)</f>
        <v>PROSYN</v>
      </c>
    </row>
    <row r="901" spans="16:43" ht="17" x14ac:dyDescent="0.25">
      <c r="P901" s="4"/>
      <c r="T901"/>
      <c r="AF901" s="1" t="s">
        <v>11658</v>
      </c>
      <c r="AG901" s="1" t="s">
        <v>2778</v>
      </c>
      <c r="AH901" s="9">
        <v>6.5359671999999996E-10</v>
      </c>
      <c r="AI901" s="1" t="e">
        <f>_xlfn.TEXTAFTER(Table916[[#This Row],[type]],"-",-1)</f>
        <v>#N/A</v>
      </c>
      <c r="AJ901" s="1" t="e">
        <f ca="1">_xlfn.TEXTAFTER(_xlfn.TEXTBEFORE(Table916[[#This Row],[type]],"-"&amp;Table916[[#This Row],[rxn-no-enz]]),"RXN-")</f>
        <v>#N/A</v>
      </c>
      <c r="AK901" s="1" t="e">
        <f>_xlfn.TEXTBEFORE(Table916[[#This Row],[type]],"_",-1)</f>
        <v>#N/A</v>
      </c>
      <c r="AN901" t="s">
        <v>11625</v>
      </c>
      <c r="AO901" t="s">
        <v>2778</v>
      </c>
      <c r="AP901" s="3">
        <v>9.1367571999999995E-10</v>
      </c>
      <c r="AQ901" t="str">
        <f>_xlfn.TEXTBEFORE(Table17[[#This Row],[rxn]],"-",-1)</f>
        <v>PROSYN</v>
      </c>
    </row>
    <row r="902" spans="16:43" ht="17" x14ac:dyDescent="0.25">
      <c r="P902" s="4"/>
      <c r="T902"/>
      <c r="AF902" s="1" t="s">
        <v>11659</v>
      </c>
      <c r="AG902" s="1" t="s">
        <v>2778</v>
      </c>
      <c r="AH902" s="9">
        <v>2.6706194599999998E-10</v>
      </c>
      <c r="AI902" s="1" t="e">
        <f>_xlfn.TEXTAFTER(Table916[[#This Row],[type]],"-",-1)</f>
        <v>#N/A</v>
      </c>
      <c r="AJ902" s="1" t="e">
        <f ca="1">_xlfn.TEXTAFTER(_xlfn.TEXTBEFORE(Table916[[#This Row],[type]],"-"&amp;Table916[[#This Row],[rxn-no-enz]]),"RXN-")</f>
        <v>#N/A</v>
      </c>
      <c r="AK902" s="1" t="e">
        <f>_xlfn.TEXTBEFORE(Table916[[#This Row],[type]],"_",-1)</f>
        <v>#N/A</v>
      </c>
      <c r="AN902" t="s">
        <v>4302</v>
      </c>
      <c r="AO902" t="s">
        <v>2778</v>
      </c>
      <c r="AP902" s="3">
        <v>6.8205238510000001E-9</v>
      </c>
      <c r="AQ902" t="str">
        <f>_xlfn.TEXTBEFORE(Table17[[#This Row],[rxn]],"-",-1)</f>
        <v>PROSYN</v>
      </c>
    </row>
    <row r="903" spans="16:43" ht="17" x14ac:dyDescent="0.25">
      <c r="P903" s="4"/>
      <c r="T903"/>
      <c r="AF903" s="1" t="s">
        <v>4327</v>
      </c>
      <c r="AG903" s="1" t="s">
        <v>2778</v>
      </c>
      <c r="AH903" s="9">
        <v>1.40572234E-10</v>
      </c>
      <c r="AI903" s="1" t="e">
        <f>_xlfn.TEXTAFTER(Table916[[#This Row],[type]],"-",-1)</f>
        <v>#N/A</v>
      </c>
      <c r="AJ903" s="1" t="e">
        <f ca="1">_xlfn.TEXTAFTER(_xlfn.TEXTBEFORE(Table916[[#This Row],[type]],"-"&amp;Table916[[#This Row],[rxn-no-enz]]),"RXN-")</f>
        <v>#N/A</v>
      </c>
      <c r="AK903" s="1" t="e">
        <f>_xlfn.TEXTBEFORE(Table916[[#This Row],[type]],"_",-1)</f>
        <v>#N/A</v>
      </c>
      <c r="AN903" t="s">
        <v>11626</v>
      </c>
      <c r="AO903" t="s">
        <v>2778</v>
      </c>
      <c r="AP903" s="3">
        <v>4.6802091099999997E-10</v>
      </c>
      <c r="AQ903" t="str">
        <f>_xlfn.TEXTBEFORE(Table17[[#This Row],[rxn]],"-",-1)</f>
        <v>PROSYN</v>
      </c>
    </row>
    <row r="904" spans="16:43" ht="17" x14ac:dyDescent="0.25">
      <c r="P904" s="4"/>
      <c r="T904"/>
      <c r="AF904" s="1" t="s">
        <v>11660</v>
      </c>
      <c r="AG904" s="1" t="s">
        <v>2778</v>
      </c>
      <c r="AH904" s="9">
        <v>6.5327756000000006E-11</v>
      </c>
      <c r="AI904" s="1" t="e">
        <f>_xlfn.TEXTAFTER(Table916[[#This Row],[type]],"-",-1)</f>
        <v>#N/A</v>
      </c>
      <c r="AJ904" s="1" t="e">
        <f ca="1">_xlfn.TEXTAFTER(_xlfn.TEXTBEFORE(Table916[[#This Row],[type]],"-"&amp;Table916[[#This Row],[rxn-no-enz]]),"RXN-")</f>
        <v>#N/A</v>
      </c>
      <c r="AK904" s="1" t="e">
        <f>_xlfn.TEXTBEFORE(Table916[[#This Row],[type]],"_",-1)</f>
        <v>#N/A</v>
      </c>
      <c r="AN904" t="s">
        <v>11627</v>
      </c>
      <c r="AO904" t="s">
        <v>2778</v>
      </c>
      <c r="AP904" s="3">
        <v>2.9178158459999999E-9</v>
      </c>
      <c r="AQ904" t="str">
        <f>_xlfn.TEXTBEFORE(Table17[[#This Row],[rxn]],"-",-1)</f>
        <v>PROSYN</v>
      </c>
    </row>
    <row r="905" spans="16:43" ht="17" x14ac:dyDescent="0.25">
      <c r="P905" s="4"/>
      <c r="T905"/>
      <c r="AF905" s="1" t="s">
        <v>4328</v>
      </c>
      <c r="AG905" s="1" t="s">
        <v>2778</v>
      </c>
      <c r="AH905" s="9">
        <v>1.1716991000000001E-11</v>
      </c>
      <c r="AI905" s="1" t="e">
        <f>_xlfn.TEXTAFTER(Table916[[#This Row],[type]],"-",-1)</f>
        <v>#N/A</v>
      </c>
      <c r="AJ905" s="1" t="e">
        <f ca="1">_xlfn.TEXTAFTER(_xlfn.TEXTBEFORE(Table916[[#This Row],[type]],"-"&amp;Table916[[#This Row],[rxn-no-enz]]),"RXN-")</f>
        <v>#N/A</v>
      </c>
      <c r="AK905" s="1" t="e">
        <f>_xlfn.TEXTBEFORE(Table916[[#This Row],[type]],"_",-1)</f>
        <v>#N/A</v>
      </c>
      <c r="AN905" t="s">
        <v>13783</v>
      </c>
      <c r="AO905" t="s">
        <v>2778</v>
      </c>
      <c r="AP905" s="3">
        <v>2.9178158459999999E-9</v>
      </c>
      <c r="AQ905" t="str">
        <f>_xlfn.TEXTBEFORE(Table17[[#This Row],[rxn]],"-",-1)</f>
        <v>PROSYN</v>
      </c>
    </row>
    <row r="906" spans="16:43" ht="17" x14ac:dyDescent="0.25">
      <c r="P906" s="4"/>
      <c r="T906"/>
      <c r="AF906" s="1" t="s">
        <v>11661</v>
      </c>
      <c r="AG906" s="1" t="s">
        <v>2778</v>
      </c>
      <c r="AH906" s="9">
        <v>3.6731744999999998E-11</v>
      </c>
      <c r="AI906" s="1" t="e">
        <f>_xlfn.TEXTAFTER(Table916[[#This Row],[type]],"-",-1)</f>
        <v>#N/A</v>
      </c>
      <c r="AJ906" s="1" t="e">
        <f ca="1">_xlfn.TEXTAFTER(_xlfn.TEXTBEFORE(Table916[[#This Row],[type]],"-"&amp;Table916[[#This Row],[rxn-no-enz]]),"RXN-")</f>
        <v>#N/A</v>
      </c>
      <c r="AK906" s="1" t="e">
        <f>_xlfn.TEXTBEFORE(Table916[[#This Row],[type]],"_",-1)</f>
        <v>#N/A</v>
      </c>
      <c r="AN906" t="s">
        <v>4303</v>
      </c>
      <c r="AO906" t="s">
        <v>2778</v>
      </c>
      <c r="AP906" s="3">
        <v>2.524681347E-9</v>
      </c>
      <c r="AQ906" t="str">
        <f>_xlfn.TEXTBEFORE(Table17[[#This Row],[rxn]],"-",-1)</f>
        <v>PROSYN</v>
      </c>
    </row>
    <row r="907" spans="16:43" ht="17" x14ac:dyDescent="0.25">
      <c r="P907" s="4"/>
      <c r="T907"/>
      <c r="AF907" s="1" t="s">
        <v>4329</v>
      </c>
      <c r="AG907" s="1" t="s">
        <v>2778</v>
      </c>
      <c r="AH907" s="9">
        <v>4.7884159999999998E-11</v>
      </c>
      <c r="AI907" s="1" t="e">
        <f>_xlfn.TEXTAFTER(Table916[[#This Row],[type]],"-",-1)</f>
        <v>#N/A</v>
      </c>
      <c r="AJ907" s="1" t="e">
        <f ca="1">_xlfn.TEXTAFTER(_xlfn.TEXTBEFORE(Table916[[#This Row],[type]],"-"&amp;Table916[[#This Row],[rxn-no-enz]]),"RXN-")</f>
        <v>#N/A</v>
      </c>
      <c r="AK907" s="1" t="e">
        <f>_xlfn.TEXTBEFORE(Table916[[#This Row],[type]],"_",-1)</f>
        <v>#N/A</v>
      </c>
      <c r="AN907" t="s">
        <v>4304</v>
      </c>
      <c r="AO907" t="s">
        <v>2778</v>
      </c>
      <c r="AP907" s="3">
        <v>9.7633048999999999E-11</v>
      </c>
      <c r="AQ907" t="str">
        <f>_xlfn.TEXTBEFORE(Table17[[#This Row],[rxn]],"-",-1)</f>
        <v>PROSYN</v>
      </c>
    </row>
    <row r="908" spans="16:43" ht="17" x14ac:dyDescent="0.25">
      <c r="P908" s="4"/>
      <c r="T908"/>
      <c r="AF908" s="1" t="s">
        <v>4330</v>
      </c>
      <c r="AG908" s="1" t="s">
        <v>2778</v>
      </c>
      <c r="AH908" s="9">
        <v>3.9339994499999899E-10</v>
      </c>
      <c r="AI908" s="1" t="e">
        <f>_xlfn.TEXTAFTER(Table916[[#This Row],[type]],"-",-1)</f>
        <v>#N/A</v>
      </c>
      <c r="AJ908" s="1" t="e">
        <f ca="1">_xlfn.TEXTAFTER(_xlfn.TEXTBEFORE(Table916[[#This Row],[type]],"-"&amp;Table916[[#This Row],[rxn-no-enz]]),"RXN-")</f>
        <v>#N/A</v>
      </c>
      <c r="AK908" s="1" t="e">
        <f>_xlfn.TEXTBEFORE(Table916[[#This Row],[type]],"_",-1)</f>
        <v>#N/A</v>
      </c>
      <c r="AN908" t="s">
        <v>11628</v>
      </c>
      <c r="AO908" t="s">
        <v>2778</v>
      </c>
      <c r="AP908" s="3">
        <v>2.4467733799999998E-10</v>
      </c>
      <c r="AQ908" t="str">
        <f>_xlfn.TEXTBEFORE(Table17[[#This Row],[rxn]],"-",-1)</f>
        <v>PROSYN</v>
      </c>
    </row>
    <row r="909" spans="16:43" ht="17" x14ac:dyDescent="0.25">
      <c r="P909" s="4"/>
      <c r="T909"/>
      <c r="AF909" s="1" t="s">
        <v>11662</v>
      </c>
      <c r="AG909" s="1" t="s">
        <v>2778</v>
      </c>
      <c r="AH909" s="9">
        <v>5.2529035999999998E-11</v>
      </c>
      <c r="AI909" s="1" t="e">
        <f>_xlfn.TEXTAFTER(Table916[[#This Row],[type]],"-",-1)</f>
        <v>#N/A</v>
      </c>
      <c r="AJ909" s="1" t="e">
        <f ca="1">_xlfn.TEXTAFTER(_xlfn.TEXTBEFORE(Table916[[#This Row],[type]],"-"&amp;Table916[[#This Row],[rxn-no-enz]]),"RXN-")</f>
        <v>#N/A</v>
      </c>
      <c r="AK909" s="1" t="e">
        <f>_xlfn.TEXTBEFORE(Table916[[#This Row],[type]],"_",-1)</f>
        <v>#N/A</v>
      </c>
      <c r="AN909" t="s">
        <v>4305</v>
      </c>
      <c r="AO909" t="s">
        <v>2778</v>
      </c>
      <c r="AP909" s="3">
        <v>6.1257009899999997E-10</v>
      </c>
      <c r="AQ909" t="str">
        <f>_xlfn.TEXTBEFORE(Table17[[#This Row],[rxn]],"-",-1)</f>
        <v>PROSYN</v>
      </c>
    </row>
    <row r="910" spans="16:43" ht="17" x14ac:dyDescent="0.25">
      <c r="P910" s="4"/>
      <c r="T910"/>
      <c r="AF910" s="1" t="s">
        <v>11663</v>
      </c>
      <c r="AG910" s="1" t="s">
        <v>2778</v>
      </c>
      <c r="AH910" s="9">
        <v>6.5221391230000002E-9</v>
      </c>
      <c r="AI910" s="1" t="e">
        <f>_xlfn.TEXTAFTER(Table916[[#This Row],[type]],"-",-1)</f>
        <v>#N/A</v>
      </c>
      <c r="AJ910" s="1" t="e">
        <f ca="1">_xlfn.TEXTAFTER(_xlfn.TEXTBEFORE(Table916[[#This Row],[type]],"-"&amp;Table916[[#This Row],[rxn-no-enz]]),"RXN-")</f>
        <v>#N/A</v>
      </c>
      <c r="AK910" s="1" t="e">
        <f>_xlfn.TEXTBEFORE(Table916[[#This Row],[type]],"_",-1)</f>
        <v>#N/A</v>
      </c>
      <c r="AN910" t="s">
        <v>11629</v>
      </c>
      <c r="AO910" t="s">
        <v>2778</v>
      </c>
      <c r="AP910" s="3">
        <v>7.1130127269999896E-9</v>
      </c>
      <c r="AQ910" t="str">
        <f>_xlfn.TEXTBEFORE(Table17[[#This Row],[rxn]],"-",-1)</f>
        <v>PROSYN</v>
      </c>
    </row>
    <row r="911" spans="16:43" ht="17" x14ac:dyDescent="0.25">
      <c r="P911" s="4"/>
      <c r="T911"/>
      <c r="AF911" s="1" t="s">
        <v>4331</v>
      </c>
      <c r="AG911" s="1" t="s">
        <v>2778</v>
      </c>
      <c r="AH911" s="9">
        <v>3.157383309E-9</v>
      </c>
      <c r="AI911" s="1" t="e">
        <f>_xlfn.TEXTAFTER(Table916[[#This Row],[type]],"-",-1)</f>
        <v>#N/A</v>
      </c>
      <c r="AJ911" s="1" t="e">
        <f ca="1">_xlfn.TEXTAFTER(_xlfn.TEXTBEFORE(Table916[[#This Row],[type]],"-"&amp;Table916[[#This Row],[rxn-no-enz]]),"RXN-")</f>
        <v>#N/A</v>
      </c>
      <c r="AK911" s="1" t="e">
        <f>_xlfn.TEXTBEFORE(Table916[[#This Row],[type]],"_",-1)</f>
        <v>#N/A</v>
      </c>
      <c r="AN911" t="s">
        <v>11630</v>
      </c>
      <c r="AO911" t="s">
        <v>2778</v>
      </c>
      <c r="AP911" s="3">
        <v>1.4690120029999999E-9</v>
      </c>
      <c r="AQ911" t="str">
        <f>_xlfn.TEXTBEFORE(Table17[[#This Row],[rxn]],"-",-1)</f>
        <v>PROSYN</v>
      </c>
    </row>
    <row r="912" spans="16:43" ht="17" x14ac:dyDescent="0.25">
      <c r="P912" s="4"/>
      <c r="T912"/>
      <c r="AF912" s="1" t="s">
        <v>11664</v>
      </c>
      <c r="AG912" s="1" t="s">
        <v>2778</v>
      </c>
      <c r="AH912" s="9">
        <v>4.2576968999999998E-11</v>
      </c>
      <c r="AI912" s="1" t="e">
        <f>_xlfn.TEXTAFTER(Table916[[#This Row],[type]],"-",-1)</f>
        <v>#N/A</v>
      </c>
      <c r="AJ912" s="1" t="e">
        <f ca="1">_xlfn.TEXTAFTER(_xlfn.TEXTBEFORE(Table916[[#This Row],[type]],"-"&amp;Table916[[#This Row],[rxn-no-enz]]),"RXN-")</f>
        <v>#N/A</v>
      </c>
      <c r="AK912" s="1" t="e">
        <f>_xlfn.TEXTBEFORE(Table916[[#This Row],[type]],"_",-1)</f>
        <v>#N/A</v>
      </c>
      <c r="AN912" t="s">
        <v>4306</v>
      </c>
      <c r="AO912" t="s">
        <v>2778</v>
      </c>
      <c r="AP912" s="3">
        <v>3.0425561999999999E-9</v>
      </c>
      <c r="AQ912" t="str">
        <f>_xlfn.TEXTBEFORE(Table17[[#This Row],[rxn]],"-",-1)</f>
        <v>PROSYN</v>
      </c>
    </row>
    <row r="913" spans="16:43" ht="17" x14ac:dyDescent="0.25">
      <c r="P913" s="4"/>
      <c r="T913"/>
      <c r="AF913" s="1" t="s">
        <v>4332</v>
      </c>
      <c r="AG913" s="1" t="s">
        <v>2778</v>
      </c>
      <c r="AH913" s="9">
        <v>4.8459222999999999E-10</v>
      </c>
      <c r="AI913" s="1" t="e">
        <f>_xlfn.TEXTAFTER(Table916[[#This Row],[type]],"-",-1)</f>
        <v>#N/A</v>
      </c>
      <c r="AJ913" s="1" t="e">
        <f ca="1">_xlfn.TEXTAFTER(_xlfn.TEXTBEFORE(Table916[[#This Row],[type]],"-"&amp;Table916[[#This Row],[rxn-no-enz]]),"RXN-")</f>
        <v>#N/A</v>
      </c>
      <c r="AK913" s="1" t="e">
        <f>_xlfn.TEXTBEFORE(Table916[[#This Row],[type]],"_",-1)</f>
        <v>#N/A</v>
      </c>
      <c r="AN913" t="s">
        <v>11631</v>
      </c>
      <c r="AO913" t="s">
        <v>2778</v>
      </c>
      <c r="AP913" s="3">
        <v>1.11369537E-10</v>
      </c>
      <c r="AQ913" t="str">
        <f>_xlfn.TEXTBEFORE(Table17[[#This Row],[rxn]],"-",-1)</f>
        <v>PROSYN</v>
      </c>
    </row>
    <row r="914" spans="16:43" ht="17" x14ac:dyDescent="0.25">
      <c r="P914" s="4"/>
      <c r="T914"/>
      <c r="AF914" s="1" t="s">
        <v>11665</v>
      </c>
      <c r="AG914" s="1" t="s">
        <v>2778</v>
      </c>
      <c r="AH914" s="9">
        <v>5.0151193E-11</v>
      </c>
      <c r="AI914" s="1" t="e">
        <f>_xlfn.TEXTAFTER(Table916[[#This Row],[type]],"-",-1)</f>
        <v>#N/A</v>
      </c>
      <c r="AJ914" s="1" t="e">
        <f ca="1">_xlfn.TEXTAFTER(_xlfn.TEXTBEFORE(Table916[[#This Row],[type]],"-"&amp;Table916[[#This Row],[rxn-no-enz]]),"RXN-")</f>
        <v>#N/A</v>
      </c>
      <c r="AK914" s="1" t="e">
        <f>_xlfn.TEXTBEFORE(Table916[[#This Row],[type]],"_",-1)</f>
        <v>#N/A</v>
      </c>
      <c r="AN914" t="s">
        <v>4307</v>
      </c>
      <c r="AO914" t="s">
        <v>2778</v>
      </c>
      <c r="AP914" s="3">
        <v>8.3627703999999902E-11</v>
      </c>
      <c r="AQ914" t="str">
        <f>_xlfn.TEXTBEFORE(Table17[[#This Row],[rxn]],"-",-1)</f>
        <v>PROSYN</v>
      </c>
    </row>
    <row r="915" spans="16:43" ht="17" x14ac:dyDescent="0.25">
      <c r="P915" s="4"/>
      <c r="T915"/>
      <c r="AF915" s="1" t="s">
        <v>4333</v>
      </c>
      <c r="AG915" s="1" t="s">
        <v>2778</v>
      </c>
      <c r="AH915" s="9">
        <v>7.1535630000000002E-12</v>
      </c>
      <c r="AI915" s="1" t="e">
        <f>_xlfn.TEXTAFTER(Table916[[#This Row],[type]],"-",-1)</f>
        <v>#N/A</v>
      </c>
      <c r="AJ915" s="1" t="e">
        <f ca="1">_xlfn.TEXTAFTER(_xlfn.TEXTBEFORE(Table916[[#This Row],[type]],"-"&amp;Table916[[#This Row],[rxn-no-enz]]),"RXN-")</f>
        <v>#N/A</v>
      </c>
      <c r="AK915" s="1" t="e">
        <f>_xlfn.TEXTBEFORE(Table916[[#This Row],[type]],"_",-1)</f>
        <v>#N/A</v>
      </c>
      <c r="AN915" t="s">
        <v>11632</v>
      </c>
      <c r="AO915" t="s">
        <v>2778</v>
      </c>
      <c r="AP915" s="3">
        <v>8.3627703999999902E-11</v>
      </c>
      <c r="AQ915" t="str">
        <f>_xlfn.TEXTBEFORE(Table17[[#This Row],[rxn]],"-",-1)</f>
        <v>PROSYN</v>
      </c>
    </row>
    <row r="916" spans="16:43" ht="17" x14ac:dyDescent="0.25">
      <c r="P916" s="4"/>
      <c r="T916"/>
      <c r="AF916" s="1" t="s">
        <v>4334</v>
      </c>
      <c r="AG916" s="1" t="s">
        <v>2778</v>
      </c>
      <c r="AH916" s="9">
        <v>5.5964336999999996E-10</v>
      </c>
      <c r="AI916" s="1" t="e">
        <f>_xlfn.TEXTAFTER(Table916[[#This Row],[type]],"-",-1)</f>
        <v>#N/A</v>
      </c>
      <c r="AJ916" s="1" t="e">
        <f ca="1">_xlfn.TEXTAFTER(_xlfn.TEXTBEFORE(Table916[[#This Row],[type]],"-"&amp;Table916[[#This Row],[rxn-no-enz]]),"RXN-")</f>
        <v>#N/A</v>
      </c>
      <c r="AK916" s="1" t="e">
        <f>_xlfn.TEXTBEFORE(Table916[[#This Row],[type]],"_",-1)</f>
        <v>#N/A</v>
      </c>
      <c r="AN916" t="s">
        <v>4308</v>
      </c>
      <c r="AO916" t="s">
        <v>2778</v>
      </c>
      <c r="AP916" s="3">
        <v>3.0445113999999999E-11</v>
      </c>
      <c r="AQ916" t="str">
        <f>_xlfn.TEXTBEFORE(Table17[[#This Row],[rxn]],"-",-1)</f>
        <v>PROSYN</v>
      </c>
    </row>
    <row r="917" spans="16:43" ht="17" x14ac:dyDescent="0.25">
      <c r="P917" s="4"/>
      <c r="T917"/>
      <c r="AF917" s="1" t="s">
        <v>4335</v>
      </c>
      <c r="AG917" s="1" t="s">
        <v>2778</v>
      </c>
      <c r="AH917" s="9">
        <v>7.9771030999999996E-10</v>
      </c>
      <c r="AI917" s="1" t="e">
        <f>_xlfn.TEXTAFTER(Table916[[#This Row],[type]],"-",-1)</f>
        <v>#N/A</v>
      </c>
      <c r="AJ917" s="1" t="e">
        <f ca="1">_xlfn.TEXTAFTER(_xlfn.TEXTBEFORE(Table916[[#This Row],[type]],"-"&amp;Table916[[#This Row],[rxn-no-enz]]),"RXN-")</f>
        <v>#N/A</v>
      </c>
      <c r="AK917" s="1" t="e">
        <f>_xlfn.TEXTBEFORE(Table916[[#This Row],[type]],"_",-1)</f>
        <v>#N/A</v>
      </c>
      <c r="AN917" t="s">
        <v>11633</v>
      </c>
      <c r="AO917" t="s">
        <v>2778</v>
      </c>
      <c r="AP917" s="3">
        <v>1.8552701999999999E-10</v>
      </c>
      <c r="AQ917" t="str">
        <f>_xlfn.TEXTBEFORE(Table17[[#This Row],[rxn]],"-",-1)</f>
        <v>PROSYN</v>
      </c>
    </row>
    <row r="918" spans="16:43" ht="17" x14ac:dyDescent="0.25">
      <c r="P918" s="4"/>
      <c r="T918"/>
      <c r="AF918" s="1" t="s">
        <v>4336</v>
      </c>
      <c r="AG918" s="1" t="s">
        <v>2778</v>
      </c>
      <c r="AH918" s="9">
        <v>2.7909432799999998E-10</v>
      </c>
      <c r="AI918" s="1" t="e">
        <f>_xlfn.TEXTAFTER(Table916[[#This Row],[type]],"-",-1)</f>
        <v>#N/A</v>
      </c>
      <c r="AJ918" s="1" t="e">
        <f ca="1">_xlfn.TEXTAFTER(_xlfn.TEXTBEFORE(Table916[[#This Row],[type]],"-"&amp;Table916[[#This Row],[rxn-no-enz]]),"RXN-")</f>
        <v>#N/A</v>
      </c>
      <c r="AK918" s="1" t="e">
        <f>_xlfn.TEXTBEFORE(Table916[[#This Row],[type]],"_",-1)</f>
        <v>#N/A</v>
      </c>
      <c r="AN918" t="s">
        <v>11634</v>
      </c>
      <c r="AO918" t="s">
        <v>2778</v>
      </c>
      <c r="AP918" s="3">
        <v>2.8208564183E-8</v>
      </c>
      <c r="AQ918" t="str">
        <f>_xlfn.TEXTBEFORE(Table17[[#This Row],[rxn]],"-",-1)</f>
        <v>PROSYN</v>
      </c>
    </row>
    <row r="919" spans="16:43" ht="17" x14ac:dyDescent="0.25">
      <c r="P919" s="4"/>
      <c r="T919"/>
      <c r="AF919" s="1" t="s">
        <v>11666</v>
      </c>
      <c r="AG919" s="1" t="s">
        <v>2778</v>
      </c>
      <c r="AH919" s="9">
        <v>3.8852305E-11</v>
      </c>
      <c r="AI919" s="1" t="e">
        <f>_xlfn.TEXTAFTER(Table916[[#This Row],[type]],"-",-1)</f>
        <v>#N/A</v>
      </c>
      <c r="AJ919" s="1" t="e">
        <f ca="1">_xlfn.TEXTAFTER(_xlfn.TEXTBEFORE(Table916[[#This Row],[type]],"-"&amp;Table916[[#This Row],[rxn-no-enz]]),"RXN-")</f>
        <v>#N/A</v>
      </c>
      <c r="AK919" s="1" t="e">
        <f>_xlfn.TEXTBEFORE(Table916[[#This Row],[type]],"_",-1)</f>
        <v>#N/A</v>
      </c>
      <c r="AN919" t="s">
        <v>4309</v>
      </c>
      <c r="AO919" t="s">
        <v>2778</v>
      </c>
      <c r="AP919" s="3">
        <v>4.9115698999999999E-11</v>
      </c>
      <c r="AQ919" t="str">
        <f>_xlfn.TEXTBEFORE(Table17[[#This Row],[rxn]],"-",-1)</f>
        <v>PROSYN</v>
      </c>
    </row>
    <row r="920" spans="16:43" ht="17" x14ac:dyDescent="0.25">
      <c r="P920" s="4"/>
      <c r="T920"/>
      <c r="AF920" s="1" t="s">
        <v>4337</v>
      </c>
      <c r="AG920" s="1" t="s">
        <v>2778</v>
      </c>
      <c r="AH920" s="9">
        <v>1.7800343460000001E-9</v>
      </c>
      <c r="AI920" s="1" t="e">
        <f>_xlfn.TEXTAFTER(Table916[[#This Row],[type]],"-",-1)</f>
        <v>#N/A</v>
      </c>
      <c r="AJ920" s="1" t="e">
        <f ca="1">_xlfn.TEXTAFTER(_xlfn.TEXTBEFORE(Table916[[#This Row],[type]],"-"&amp;Table916[[#This Row],[rxn-no-enz]]),"RXN-")</f>
        <v>#N/A</v>
      </c>
      <c r="AK920" s="1" t="e">
        <f>_xlfn.TEXTBEFORE(Table916[[#This Row],[type]],"_",-1)</f>
        <v>#N/A</v>
      </c>
      <c r="AN920" t="s">
        <v>13784</v>
      </c>
      <c r="AO920" t="s">
        <v>2778</v>
      </c>
      <c r="AP920" s="3">
        <v>4.9115698999999999E-11</v>
      </c>
      <c r="AQ920" t="str">
        <f>_xlfn.TEXTBEFORE(Table17[[#This Row],[rxn]],"-",-1)</f>
        <v>PROSYN</v>
      </c>
    </row>
    <row r="921" spans="16:43" ht="17" x14ac:dyDescent="0.25">
      <c r="P921" s="4"/>
      <c r="T921"/>
      <c r="AF921" s="1" t="s">
        <v>11667</v>
      </c>
      <c r="AG921" s="1" t="s">
        <v>2778</v>
      </c>
      <c r="AH921" s="9">
        <v>1.4977897000000001E-10</v>
      </c>
      <c r="AI921" s="1" t="e">
        <f>_xlfn.TEXTAFTER(Table916[[#This Row],[type]],"-",-1)</f>
        <v>#N/A</v>
      </c>
      <c r="AJ921" s="1" t="e">
        <f ca="1">_xlfn.TEXTAFTER(_xlfn.TEXTBEFORE(Table916[[#This Row],[type]],"-"&amp;Table916[[#This Row],[rxn-no-enz]]),"RXN-")</f>
        <v>#N/A</v>
      </c>
      <c r="AK921" s="1" t="e">
        <f>_xlfn.TEXTBEFORE(Table916[[#This Row],[type]],"_",-1)</f>
        <v>#N/A</v>
      </c>
      <c r="AN921" t="s">
        <v>11635</v>
      </c>
      <c r="AO921" t="s">
        <v>2778</v>
      </c>
      <c r="AP921" s="3">
        <v>2.6731547399999899E-10</v>
      </c>
      <c r="AQ921" t="str">
        <f>_xlfn.TEXTBEFORE(Table17[[#This Row],[rxn]],"-",-1)</f>
        <v>PROSYN</v>
      </c>
    </row>
    <row r="922" spans="16:43" ht="17" x14ac:dyDescent="0.25">
      <c r="P922" s="4"/>
      <c r="T922"/>
      <c r="AF922" s="1" t="s">
        <v>4338</v>
      </c>
      <c r="AG922" s="1" t="s">
        <v>2778</v>
      </c>
      <c r="AH922" s="9">
        <v>9.8780678999999906E-10</v>
      </c>
      <c r="AI922" s="1" t="e">
        <f>_xlfn.TEXTAFTER(Table916[[#This Row],[type]],"-",-1)</f>
        <v>#N/A</v>
      </c>
      <c r="AJ922" s="1" t="e">
        <f ca="1">_xlfn.TEXTAFTER(_xlfn.TEXTBEFORE(Table916[[#This Row],[type]],"-"&amp;Table916[[#This Row],[rxn-no-enz]]),"RXN-")</f>
        <v>#N/A</v>
      </c>
      <c r="AK922" s="1" t="e">
        <f>_xlfn.TEXTBEFORE(Table916[[#This Row],[type]],"_",-1)</f>
        <v>#N/A</v>
      </c>
      <c r="AN922" t="s">
        <v>4311</v>
      </c>
      <c r="AO922" t="s">
        <v>2778</v>
      </c>
      <c r="AP922" s="3">
        <v>1.0694924579999999E-9</v>
      </c>
      <c r="AQ922" t="str">
        <f>_xlfn.TEXTBEFORE(Table17[[#This Row],[rxn]],"-",-1)</f>
        <v>PROSYN</v>
      </c>
    </row>
    <row r="923" spans="16:43" ht="17" x14ac:dyDescent="0.25">
      <c r="P923" s="4"/>
      <c r="T923"/>
      <c r="AF923" s="1" t="s">
        <v>11668</v>
      </c>
      <c r="AG923" s="1" t="s">
        <v>2778</v>
      </c>
      <c r="AH923" s="9">
        <v>2.3281509999999999E-11</v>
      </c>
      <c r="AI923" s="1" t="e">
        <f>_xlfn.TEXTAFTER(Table916[[#This Row],[type]],"-",-1)</f>
        <v>#N/A</v>
      </c>
      <c r="AJ923" s="1" t="e">
        <f ca="1">_xlfn.TEXTAFTER(_xlfn.TEXTBEFORE(Table916[[#This Row],[type]],"-"&amp;Table916[[#This Row],[rxn-no-enz]]),"RXN-")</f>
        <v>#N/A</v>
      </c>
      <c r="AK923" s="1" t="e">
        <f>_xlfn.TEXTBEFORE(Table916[[#This Row],[type]],"_",-1)</f>
        <v>#N/A</v>
      </c>
      <c r="AN923" t="s">
        <v>4312</v>
      </c>
      <c r="AO923" t="s">
        <v>2778</v>
      </c>
      <c r="AP923" s="3">
        <v>1.07737684E-10</v>
      </c>
      <c r="AQ923" t="str">
        <f>_xlfn.TEXTBEFORE(Table17[[#This Row],[rxn]],"-",-1)</f>
        <v>PROSYN</v>
      </c>
    </row>
    <row r="924" spans="16:43" ht="17" x14ac:dyDescent="0.25">
      <c r="P924" s="4"/>
      <c r="T924"/>
      <c r="AF924" s="1" t="s">
        <v>4339</v>
      </c>
      <c r="AG924" s="1" t="s">
        <v>2778</v>
      </c>
      <c r="AH924" s="9">
        <v>2.74045125E-10</v>
      </c>
      <c r="AI924" s="1" t="e">
        <f>_xlfn.TEXTAFTER(Table916[[#This Row],[type]],"-",-1)</f>
        <v>#N/A</v>
      </c>
      <c r="AJ924" s="1" t="e">
        <f ca="1">_xlfn.TEXTAFTER(_xlfn.TEXTBEFORE(Table916[[#This Row],[type]],"-"&amp;Table916[[#This Row],[rxn-no-enz]]),"RXN-")</f>
        <v>#N/A</v>
      </c>
      <c r="AK924" s="1" t="e">
        <f>_xlfn.TEXTBEFORE(Table916[[#This Row],[type]],"_",-1)</f>
        <v>#N/A</v>
      </c>
      <c r="AN924" t="s">
        <v>11636</v>
      </c>
      <c r="AO924" t="s">
        <v>2778</v>
      </c>
      <c r="AP924" s="3">
        <v>1.9340833000000001E-10</v>
      </c>
      <c r="AQ924" t="str">
        <f>_xlfn.TEXTBEFORE(Table17[[#This Row],[rxn]],"-",-1)</f>
        <v>PROSYN</v>
      </c>
    </row>
    <row r="925" spans="16:43" ht="17" x14ac:dyDescent="0.25">
      <c r="P925" s="4"/>
      <c r="T925"/>
      <c r="AF925" s="1" t="s">
        <v>11669</v>
      </c>
      <c r="AG925" s="1" t="s">
        <v>2778</v>
      </c>
      <c r="AH925" s="9">
        <v>1.6969535E-11</v>
      </c>
      <c r="AI925" s="1" t="e">
        <f>_xlfn.TEXTAFTER(Table916[[#This Row],[type]],"-",-1)</f>
        <v>#N/A</v>
      </c>
      <c r="AJ925" s="1" t="e">
        <f ca="1">_xlfn.TEXTAFTER(_xlfn.TEXTBEFORE(Table916[[#This Row],[type]],"-"&amp;Table916[[#This Row],[rxn-no-enz]]),"RXN-")</f>
        <v>#N/A</v>
      </c>
      <c r="AK925" s="1" t="e">
        <f>_xlfn.TEXTBEFORE(Table916[[#This Row],[type]],"_",-1)</f>
        <v>#N/A</v>
      </c>
      <c r="AN925" t="s">
        <v>11637</v>
      </c>
      <c r="AO925" t="s">
        <v>2778</v>
      </c>
      <c r="AP925" s="3">
        <v>2.7660438199999898E-10</v>
      </c>
      <c r="AQ925" t="str">
        <f>_xlfn.TEXTBEFORE(Table17[[#This Row],[rxn]],"-",-1)</f>
        <v>PROSYN</v>
      </c>
    </row>
    <row r="926" spans="16:43" ht="17" x14ac:dyDescent="0.25">
      <c r="P926" s="4"/>
      <c r="T926"/>
      <c r="AF926" s="1" t="s">
        <v>11670</v>
      </c>
      <c r="AG926" s="1" t="s">
        <v>2778</v>
      </c>
      <c r="AH926" s="9">
        <v>9.2834233999999902E-11</v>
      </c>
      <c r="AI926" s="1" t="e">
        <f>_xlfn.TEXTAFTER(Table916[[#This Row],[type]],"-",-1)</f>
        <v>#N/A</v>
      </c>
      <c r="AJ926" s="1" t="e">
        <f ca="1">_xlfn.TEXTAFTER(_xlfn.TEXTBEFORE(Table916[[#This Row],[type]],"-"&amp;Table916[[#This Row],[rxn-no-enz]]),"RXN-")</f>
        <v>#N/A</v>
      </c>
      <c r="AK926" s="1" t="e">
        <f>_xlfn.TEXTBEFORE(Table916[[#This Row],[type]],"_",-1)</f>
        <v>#N/A</v>
      </c>
      <c r="AN926" t="s">
        <v>11638</v>
      </c>
      <c r="AO926" t="s">
        <v>2778</v>
      </c>
      <c r="AP926" s="3">
        <v>2.91426538E-10</v>
      </c>
      <c r="AQ926" t="str">
        <f>_xlfn.TEXTBEFORE(Table17[[#This Row],[rxn]],"-",-1)</f>
        <v>PROSYN</v>
      </c>
    </row>
    <row r="927" spans="16:43" ht="17" x14ac:dyDescent="0.25">
      <c r="P927" s="4"/>
      <c r="T927"/>
      <c r="AF927" s="1" t="s">
        <v>11671</v>
      </c>
      <c r="AG927" s="1" t="s">
        <v>2778</v>
      </c>
      <c r="AH927" s="9">
        <v>8.2559175000000006E-11</v>
      </c>
      <c r="AI927" s="1" t="e">
        <f>_xlfn.TEXTAFTER(Table916[[#This Row],[type]],"-",-1)</f>
        <v>#N/A</v>
      </c>
      <c r="AJ927" s="1" t="e">
        <f ca="1">_xlfn.TEXTAFTER(_xlfn.TEXTBEFORE(Table916[[#This Row],[type]],"-"&amp;Table916[[#This Row],[rxn-no-enz]]),"RXN-")</f>
        <v>#N/A</v>
      </c>
      <c r="AK927" s="1" t="e">
        <f>_xlfn.TEXTBEFORE(Table916[[#This Row],[type]],"_",-1)</f>
        <v>#N/A</v>
      </c>
      <c r="AN927" t="s">
        <v>13785</v>
      </c>
      <c r="AO927" t="s">
        <v>2778</v>
      </c>
      <c r="AP927" s="3">
        <v>2.91426538E-10</v>
      </c>
      <c r="AQ927" t="str">
        <f>_xlfn.TEXTBEFORE(Table17[[#This Row],[rxn]],"-",-1)</f>
        <v>PROSYN</v>
      </c>
    </row>
    <row r="928" spans="16:43" ht="17" x14ac:dyDescent="0.25">
      <c r="P928" s="4"/>
      <c r="T928"/>
      <c r="AF928" s="1" t="s">
        <v>11672</v>
      </c>
      <c r="AG928" s="1" t="s">
        <v>2778</v>
      </c>
      <c r="AH928" s="9">
        <v>7.2689660899999999E-10</v>
      </c>
      <c r="AI928" s="1" t="e">
        <f>_xlfn.TEXTAFTER(Table916[[#This Row],[type]],"-",-1)</f>
        <v>#N/A</v>
      </c>
      <c r="AJ928" s="1" t="e">
        <f ca="1">_xlfn.TEXTAFTER(_xlfn.TEXTBEFORE(Table916[[#This Row],[type]],"-"&amp;Table916[[#This Row],[rxn-no-enz]]),"RXN-")</f>
        <v>#N/A</v>
      </c>
      <c r="AK928" s="1" t="e">
        <f>_xlfn.TEXTBEFORE(Table916[[#This Row],[type]],"_",-1)</f>
        <v>#N/A</v>
      </c>
      <c r="AN928" t="s">
        <v>4313</v>
      </c>
      <c r="AO928" t="s">
        <v>2778</v>
      </c>
      <c r="AP928" s="3">
        <v>1.60206199999999E-12</v>
      </c>
      <c r="AQ928" t="str">
        <f>_xlfn.TEXTBEFORE(Table17[[#This Row],[rxn]],"-",-1)</f>
        <v>PROSYN</v>
      </c>
    </row>
    <row r="929" spans="16:43" ht="17" x14ac:dyDescent="0.25">
      <c r="P929" s="4"/>
      <c r="T929"/>
      <c r="AF929" s="1" t="s">
        <v>11673</v>
      </c>
      <c r="AG929" s="1" t="s">
        <v>2778</v>
      </c>
      <c r="AH929" s="9">
        <v>2.71821712E-10</v>
      </c>
      <c r="AI929" s="1" t="e">
        <f>_xlfn.TEXTAFTER(Table916[[#This Row],[type]],"-",-1)</f>
        <v>#N/A</v>
      </c>
      <c r="AJ929" s="1" t="e">
        <f ca="1">_xlfn.TEXTAFTER(_xlfn.TEXTBEFORE(Table916[[#This Row],[type]],"-"&amp;Table916[[#This Row],[rxn-no-enz]]),"RXN-")</f>
        <v>#N/A</v>
      </c>
      <c r="AK929" s="1" t="e">
        <f>_xlfn.TEXTBEFORE(Table916[[#This Row],[type]],"_",-1)</f>
        <v>#N/A</v>
      </c>
      <c r="AN929" t="s">
        <v>4314</v>
      </c>
      <c r="AO929" t="s">
        <v>2778</v>
      </c>
      <c r="AP929" s="3">
        <v>1.9661357599999899E-10</v>
      </c>
      <c r="AQ929" t="str">
        <f>_xlfn.TEXTBEFORE(Table17[[#This Row],[rxn]],"-",-1)</f>
        <v>PROSYN</v>
      </c>
    </row>
    <row r="930" spans="16:43" ht="17" x14ac:dyDescent="0.25">
      <c r="P930" s="4"/>
      <c r="T930"/>
      <c r="AF930" s="1" t="s">
        <v>11674</v>
      </c>
      <c r="AG930" s="1" t="s">
        <v>2778</v>
      </c>
      <c r="AH930" s="9">
        <v>5.8287957000000003E-11</v>
      </c>
      <c r="AI930" s="1" t="e">
        <f>_xlfn.TEXTAFTER(Table916[[#This Row],[type]],"-",-1)</f>
        <v>#N/A</v>
      </c>
      <c r="AJ930" s="1" t="e">
        <f ca="1">_xlfn.TEXTAFTER(_xlfn.TEXTBEFORE(Table916[[#This Row],[type]],"-"&amp;Table916[[#This Row],[rxn-no-enz]]),"RXN-")</f>
        <v>#N/A</v>
      </c>
      <c r="AK930" s="1" t="e">
        <f>_xlfn.TEXTBEFORE(Table916[[#This Row],[type]],"_",-1)</f>
        <v>#N/A</v>
      </c>
      <c r="AN930" t="s">
        <v>11639</v>
      </c>
      <c r="AO930" t="s">
        <v>2778</v>
      </c>
      <c r="AP930" s="3">
        <v>2.8218462889999998E-9</v>
      </c>
      <c r="AQ930" t="str">
        <f>_xlfn.TEXTBEFORE(Table17[[#This Row],[rxn]],"-",-1)</f>
        <v>PROSYN</v>
      </c>
    </row>
    <row r="931" spans="16:43" ht="17" x14ac:dyDescent="0.25">
      <c r="P931" s="4"/>
      <c r="T931"/>
      <c r="AF931" s="1" t="s">
        <v>11675</v>
      </c>
      <c r="AG931" s="1" t="s">
        <v>2778</v>
      </c>
      <c r="AH931" s="9">
        <v>2.1723974E-11</v>
      </c>
      <c r="AI931" s="1" t="e">
        <f>_xlfn.TEXTAFTER(Table916[[#This Row],[type]],"-",-1)</f>
        <v>#N/A</v>
      </c>
      <c r="AJ931" s="1" t="e">
        <f ca="1">_xlfn.TEXTAFTER(_xlfn.TEXTBEFORE(Table916[[#This Row],[type]],"-"&amp;Table916[[#This Row],[rxn-no-enz]]),"RXN-")</f>
        <v>#N/A</v>
      </c>
      <c r="AK931" s="1" t="e">
        <f>_xlfn.TEXTBEFORE(Table916[[#This Row],[type]],"_",-1)</f>
        <v>#N/A</v>
      </c>
      <c r="AN931" t="s">
        <v>11640</v>
      </c>
      <c r="AO931" t="s">
        <v>2778</v>
      </c>
      <c r="AP931" s="3">
        <v>1.3079893200000001E-10</v>
      </c>
      <c r="AQ931" t="str">
        <f>_xlfn.TEXTBEFORE(Table17[[#This Row],[rxn]],"-",-1)</f>
        <v>PROSYN</v>
      </c>
    </row>
    <row r="932" spans="16:43" ht="17" x14ac:dyDescent="0.25">
      <c r="P932" s="4"/>
      <c r="T932"/>
      <c r="AF932" s="1" t="s">
        <v>11676</v>
      </c>
      <c r="AG932" s="1" t="s">
        <v>2778</v>
      </c>
      <c r="AH932" s="9">
        <v>3.8294989000000002E-11</v>
      </c>
      <c r="AI932" s="1" t="e">
        <f>_xlfn.TEXTAFTER(Table916[[#This Row],[type]],"-",-1)</f>
        <v>#N/A</v>
      </c>
      <c r="AJ932" s="1" t="e">
        <f ca="1">_xlfn.TEXTAFTER(_xlfn.TEXTBEFORE(Table916[[#This Row],[type]],"-"&amp;Table916[[#This Row],[rxn-no-enz]]),"RXN-")</f>
        <v>#N/A</v>
      </c>
      <c r="AK932" s="1" t="e">
        <f>_xlfn.TEXTBEFORE(Table916[[#This Row],[type]],"_",-1)</f>
        <v>#N/A</v>
      </c>
      <c r="AN932" t="s">
        <v>11641</v>
      </c>
      <c r="AO932" t="s">
        <v>2778</v>
      </c>
      <c r="AP932" s="3">
        <v>3.6649675999999998E-11</v>
      </c>
      <c r="AQ932" t="str">
        <f>_xlfn.TEXTBEFORE(Table17[[#This Row],[rxn]],"-",-1)</f>
        <v>PROSYN</v>
      </c>
    </row>
    <row r="933" spans="16:43" ht="17" x14ac:dyDescent="0.25">
      <c r="P933" s="4"/>
      <c r="T933"/>
      <c r="AF933" s="1" t="s">
        <v>11677</v>
      </c>
      <c r="AG933" s="1" t="s">
        <v>2778</v>
      </c>
      <c r="AH933" s="9">
        <v>2.4024450999999999E-11</v>
      </c>
      <c r="AI933" s="1" t="e">
        <f>_xlfn.TEXTAFTER(Table916[[#This Row],[type]],"-",-1)</f>
        <v>#N/A</v>
      </c>
      <c r="AJ933" s="1" t="e">
        <f ca="1">_xlfn.TEXTAFTER(_xlfn.TEXTBEFORE(Table916[[#This Row],[type]],"-"&amp;Table916[[#This Row],[rxn-no-enz]]),"RXN-")</f>
        <v>#N/A</v>
      </c>
      <c r="AK933" s="1" t="e">
        <f>_xlfn.TEXTBEFORE(Table916[[#This Row],[type]],"_",-1)</f>
        <v>#N/A</v>
      </c>
      <c r="AN933" t="s">
        <v>4315</v>
      </c>
      <c r="AO933" t="s">
        <v>2778</v>
      </c>
      <c r="AP933" s="3">
        <v>2.8898897869999999E-9</v>
      </c>
      <c r="AQ933" t="str">
        <f>_xlfn.TEXTBEFORE(Table17[[#This Row],[rxn]],"-",-1)</f>
        <v>PROSYN</v>
      </c>
    </row>
    <row r="934" spans="16:43" ht="17" x14ac:dyDescent="0.25">
      <c r="P934" s="4"/>
      <c r="T934"/>
      <c r="AF934" s="1" t="s">
        <v>11678</v>
      </c>
      <c r="AG934" s="1" t="s">
        <v>2778</v>
      </c>
      <c r="AH934" s="9">
        <v>3.4224187700000002E-10</v>
      </c>
      <c r="AI934" s="1" t="e">
        <f>_xlfn.TEXTAFTER(Table916[[#This Row],[type]],"-",-1)</f>
        <v>#N/A</v>
      </c>
      <c r="AJ934" s="1" t="e">
        <f ca="1">_xlfn.TEXTAFTER(_xlfn.TEXTBEFORE(Table916[[#This Row],[type]],"-"&amp;Table916[[#This Row],[rxn-no-enz]]),"RXN-")</f>
        <v>#N/A</v>
      </c>
      <c r="AK934" s="1" t="e">
        <f>_xlfn.TEXTBEFORE(Table916[[#This Row],[type]],"_",-1)</f>
        <v>#N/A</v>
      </c>
      <c r="AN934" t="s">
        <v>11642</v>
      </c>
      <c r="AO934" t="s">
        <v>2778</v>
      </c>
      <c r="AP934" s="3">
        <v>3.3143061799999999E-10</v>
      </c>
      <c r="AQ934" t="str">
        <f>_xlfn.TEXTBEFORE(Table17[[#This Row],[rxn]],"-",-1)</f>
        <v>PROSYN</v>
      </c>
    </row>
    <row r="935" spans="16:43" ht="17" x14ac:dyDescent="0.25">
      <c r="P935" s="4"/>
      <c r="T935"/>
      <c r="AF935" s="1" t="s">
        <v>11679</v>
      </c>
      <c r="AG935" s="1" t="s">
        <v>2778</v>
      </c>
      <c r="AH935" s="9">
        <v>1.573405E-12</v>
      </c>
      <c r="AI935" s="1" t="e">
        <f>_xlfn.TEXTAFTER(Table916[[#This Row],[type]],"-",-1)</f>
        <v>#N/A</v>
      </c>
      <c r="AJ935" s="1" t="e">
        <f ca="1">_xlfn.TEXTAFTER(_xlfn.TEXTBEFORE(Table916[[#This Row],[type]],"-"&amp;Table916[[#This Row],[rxn-no-enz]]),"RXN-")</f>
        <v>#N/A</v>
      </c>
      <c r="AK935" s="1" t="e">
        <f>_xlfn.TEXTBEFORE(Table916[[#This Row],[type]],"_",-1)</f>
        <v>#N/A</v>
      </c>
      <c r="AN935" t="s">
        <v>11643</v>
      </c>
      <c r="AO935" t="s">
        <v>2778</v>
      </c>
      <c r="AP935" s="3">
        <v>4.8765147199999999E-10</v>
      </c>
      <c r="AQ935" t="str">
        <f>_xlfn.TEXTBEFORE(Table17[[#This Row],[rxn]],"-",-1)</f>
        <v>PROSYN</v>
      </c>
    </row>
    <row r="936" spans="16:43" ht="17" x14ac:dyDescent="0.25">
      <c r="P936" s="4"/>
      <c r="T936"/>
      <c r="AF936" s="1" t="s">
        <v>11680</v>
      </c>
      <c r="AG936" s="1" t="s">
        <v>2778</v>
      </c>
      <c r="AH936" s="9">
        <v>2.64616251E-10</v>
      </c>
      <c r="AI936" s="1" t="e">
        <f>_xlfn.TEXTAFTER(Table916[[#This Row],[type]],"-",-1)</f>
        <v>#N/A</v>
      </c>
      <c r="AJ936" s="1" t="e">
        <f ca="1">_xlfn.TEXTAFTER(_xlfn.TEXTBEFORE(Table916[[#This Row],[type]],"-"&amp;Table916[[#This Row],[rxn-no-enz]]),"RXN-")</f>
        <v>#N/A</v>
      </c>
      <c r="AK936" s="1" t="e">
        <f>_xlfn.TEXTBEFORE(Table916[[#This Row],[type]],"_",-1)</f>
        <v>#N/A</v>
      </c>
      <c r="AN936" t="s">
        <v>13786</v>
      </c>
      <c r="AO936" t="s">
        <v>2778</v>
      </c>
      <c r="AP936" s="3">
        <v>4.8765147199999999E-10</v>
      </c>
      <c r="AQ936" t="str">
        <f>_xlfn.TEXTBEFORE(Table17[[#This Row],[rxn]],"-",-1)</f>
        <v>PROSYN</v>
      </c>
    </row>
    <row r="937" spans="16:43" ht="17" x14ac:dyDescent="0.25">
      <c r="P937" s="4"/>
      <c r="T937"/>
      <c r="AF937" s="1" t="s">
        <v>11681</v>
      </c>
      <c r="AG937" s="1" t="s">
        <v>2778</v>
      </c>
      <c r="AH937" s="9">
        <v>2.50696249999999E-11</v>
      </c>
      <c r="AI937" s="1" t="e">
        <f>_xlfn.TEXTAFTER(Table916[[#This Row],[type]],"-",-1)</f>
        <v>#N/A</v>
      </c>
      <c r="AJ937" s="1" t="e">
        <f ca="1">_xlfn.TEXTAFTER(_xlfn.TEXTBEFORE(Table916[[#This Row],[type]],"-"&amp;Table916[[#This Row],[rxn-no-enz]]),"RXN-")</f>
        <v>#N/A</v>
      </c>
      <c r="AK937" s="1" t="e">
        <f>_xlfn.TEXTBEFORE(Table916[[#This Row],[type]],"_",-1)</f>
        <v>#N/A</v>
      </c>
      <c r="AN937" t="s">
        <v>4316</v>
      </c>
      <c r="AO937" t="s">
        <v>2778</v>
      </c>
      <c r="AP937" s="3">
        <v>2.3657194099999999E-10</v>
      </c>
      <c r="AQ937" t="str">
        <f>_xlfn.TEXTBEFORE(Table17[[#This Row],[rxn]],"-",-1)</f>
        <v>PROSYN</v>
      </c>
    </row>
    <row r="938" spans="16:43" ht="17" x14ac:dyDescent="0.25">
      <c r="P938" s="4"/>
      <c r="T938"/>
      <c r="AF938" s="1" t="s">
        <v>11682</v>
      </c>
      <c r="AG938" s="1" t="s">
        <v>2778</v>
      </c>
      <c r="AH938" s="9">
        <v>2.9992680000000001E-12</v>
      </c>
      <c r="AI938" s="1" t="e">
        <f>_xlfn.TEXTAFTER(Table916[[#This Row],[type]],"-",-1)</f>
        <v>#N/A</v>
      </c>
      <c r="AJ938" s="1" t="e">
        <f ca="1">_xlfn.TEXTAFTER(_xlfn.TEXTBEFORE(Table916[[#This Row],[type]],"-"&amp;Table916[[#This Row],[rxn-no-enz]]),"RXN-")</f>
        <v>#N/A</v>
      </c>
      <c r="AK938" s="1" t="e">
        <f>_xlfn.TEXTBEFORE(Table916[[#This Row],[type]],"_",-1)</f>
        <v>#N/A</v>
      </c>
      <c r="AN938" t="s">
        <v>11644</v>
      </c>
      <c r="AO938" t="s">
        <v>2778</v>
      </c>
      <c r="AP938" s="3">
        <v>3.3537491E-11</v>
      </c>
      <c r="AQ938" t="str">
        <f>_xlfn.TEXTBEFORE(Table17[[#This Row],[rxn]],"-",-1)</f>
        <v>PROSYN</v>
      </c>
    </row>
    <row r="939" spans="16:43" ht="17" x14ac:dyDescent="0.25">
      <c r="P939" s="4"/>
      <c r="T939"/>
      <c r="AF939" s="1" t="s">
        <v>11683</v>
      </c>
      <c r="AG939" s="1" t="s">
        <v>2778</v>
      </c>
      <c r="AH939" s="9">
        <v>2.6025979999999999E-11</v>
      </c>
      <c r="AI939" s="1" t="e">
        <f>_xlfn.TEXTAFTER(Table916[[#This Row],[type]],"-",-1)</f>
        <v>#N/A</v>
      </c>
      <c r="AJ939" s="1" t="e">
        <f ca="1">_xlfn.TEXTAFTER(_xlfn.TEXTBEFORE(Table916[[#This Row],[type]],"-"&amp;Table916[[#This Row],[rxn-no-enz]]),"RXN-")</f>
        <v>#N/A</v>
      </c>
      <c r="AK939" s="1" t="e">
        <f>_xlfn.TEXTBEFORE(Table916[[#This Row],[type]],"_",-1)</f>
        <v>#N/A</v>
      </c>
      <c r="AN939" t="s">
        <v>4317</v>
      </c>
      <c r="AO939" t="s">
        <v>2778</v>
      </c>
      <c r="AP939" s="3">
        <v>4.2797517999999999E-11</v>
      </c>
      <c r="AQ939" t="str">
        <f>_xlfn.TEXTBEFORE(Table17[[#This Row],[rxn]],"-",-1)</f>
        <v>PROSYN</v>
      </c>
    </row>
    <row r="940" spans="16:43" ht="17" x14ac:dyDescent="0.25">
      <c r="P940" s="4"/>
      <c r="T940"/>
      <c r="AF940" s="1" t="s">
        <v>11684</v>
      </c>
      <c r="AG940" s="1" t="s">
        <v>2778</v>
      </c>
      <c r="AH940" s="9">
        <v>6.2879099999999996E-12</v>
      </c>
      <c r="AI940" s="1" t="e">
        <f>_xlfn.TEXTAFTER(Table916[[#This Row],[type]],"-",-1)</f>
        <v>#N/A</v>
      </c>
      <c r="AJ940" s="1" t="e">
        <f ca="1">_xlfn.TEXTAFTER(_xlfn.TEXTBEFORE(Table916[[#This Row],[type]],"-"&amp;Table916[[#This Row],[rxn-no-enz]]),"RXN-")</f>
        <v>#N/A</v>
      </c>
      <c r="AK940" s="1" t="e">
        <f>_xlfn.TEXTBEFORE(Table916[[#This Row],[type]],"_",-1)</f>
        <v>#N/A</v>
      </c>
      <c r="AN940" t="s">
        <v>4318</v>
      </c>
      <c r="AO940" t="s">
        <v>2778</v>
      </c>
      <c r="AP940" s="3">
        <v>4.494569833E-9</v>
      </c>
      <c r="AQ940" t="str">
        <f>_xlfn.TEXTBEFORE(Table17[[#This Row],[rxn]],"-",-1)</f>
        <v>PROSYN</v>
      </c>
    </row>
    <row r="941" spans="16:43" ht="17" x14ac:dyDescent="0.25">
      <c r="P941" s="4"/>
      <c r="T941"/>
      <c r="AF941" s="1" t="s">
        <v>11685</v>
      </c>
      <c r="AG941" s="1" t="s">
        <v>2778</v>
      </c>
      <c r="AH941" s="9">
        <v>9.1509884999999994E-11</v>
      </c>
      <c r="AI941" s="1" t="e">
        <f>_xlfn.TEXTAFTER(Table916[[#This Row],[type]],"-",-1)</f>
        <v>#N/A</v>
      </c>
      <c r="AJ941" s="1" t="e">
        <f ca="1">_xlfn.TEXTAFTER(_xlfn.TEXTBEFORE(Table916[[#This Row],[type]],"-"&amp;Table916[[#This Row],[rxn-no-enz]]),"RXN-")</f>
        <v>#N/A</v>
      </c>
      <c r="AK941" s="1" t="e">
        <f>_xlfn.TEXTBEFORE(Table916[[#This Row],[type]],"_",-1)</f>
        <v>#N/A</v>
      </c>
      <c r="AN941" t="s">
        <v>4319</v>
      </c>
      <c r="AO941" t="s">
        <v>2778</v>
      </c>
      <c r="AP941" s="3">
        <v>6.0758062200000005E-10</v>
      </c>
      <c r="AQ941" t="str">
        <f>_xlfn.TEXTBEFORE(Table17[[#This Row],[rxn]],"-",-1)</f>
        <v>PROSYN</v>
      </c>
    </row>
    <row r="942" spans="16:43" ht="17" x14ac:dyDescent="0.25">
      <c r="P942" s="4"/>
      <c r="T942"/>
      <c r="AF942" s="1" t="s">
        <v>11686</v>
      </c>
      <c r="AG942" s="1" t="s">
        <v>2778</v>
      </c>
      <c r="AH942" s="9">
        <v>3.5909291699999999E-10</v>
      </c>
      <c r="AI942" s="1" t="e">
        <f>_xlfn.TEXTAFTER(Table916[[#This Row],[type]],"-",-1)</f>
        <v>#N/A</v>
      </c>
      <c r="AJ942" s="1" t="e">
        <f ca="1">_xlfn.TEXTAFTER(_xlfn.TEXTBEFORE(Table916[[#This Row],[type]],"-"&amp;Table916[[#This Row],[rxn-no-enz]]),"RXN-")</f>
        <v>#N/A</v>
      </c>
      <c r="AK942" s="1" t="e">
        <f>_xlfn.TEXTBEFORE(Table916[[#This Row],[type]],"_",-1)</f>
        <v>#N/A</v>
      </c>
      <c r="AN942" t="s">
        <v>13787</v>
      </c>
      <c r="AO942" t="s">
        <v>2778</v>
      </c>
      <c r="AP942" s="3">
        <v>6.0758062200000005E-10</v>
      </c>
      <c r="AQ942" t="str">
        <f>_xlfn.TEXTBEFORE(Table17[[#This Row],[rxn]],"-",-1)</f>
        <v>PROSYN</v>
      </c>
    </row>
    <row r="943" spans="16:43" ht="17" x14ac:dyDescent="0.25">
      <c r="P943" s="4"/>
      <c r="T943"/>
      <c r="AF943" s="1" t="s">
        <v>11687</v>
      </c>
      <c r="AG943" s="1" t="s">
        <v>2778</v>
      </c>
      <c r="AH943" s="9">
        <v>7.3480463000000003E-10</v>
      </c>
      <c r="AI943" s="1" t="e">
        <f>_xlfn.TEXTAFTER(Table916[[#This Row],[type]],"-",-1)</f>
        <v>#N/A</v>
      </c>
      <c r="AJ943" s="1" t="e">
        <f ca="1">_xlfn.TEXTAFTER(_xlfn.TEXTBEFORE(Table916[[#This Row],[type]],"-"&amp;Table916[[#This Row],[rxn-no-enz]]),"RXN-")</f>
        <v>#N/A</v>
      </c>
      <c r="AK943" s="1" t="e">
        <f>_xlfn.TEXTBEFORE(Table916[[#This Row],[type]],"_",-1)</f>
        <v>#N/A</v>
      </c>
      <c r="AN943" t="s">
        <v>11645</v>
      </c>
      <c r="AO943" t="s">
        <v>2778</v>
      </c>
      <c r="AP943" s="3">
        <v>2.5895634400000001E-10</v>
      </c>
      <c r="AQ943" t="str">
        <f>_xlfn.TEXTBEFORE(Table17[[#This Row],[rxn]],"-",-1)</f>
        <v>PROSYN</v>
      </c>
    </row>
    <row r="944" spans="16:43" ht="17" x14ac:dyDescent="0.25">
      <c r="P944" s="4"/>
      <c r="T944"/>
      <c r="AF944" s="1" t="s">
        <v>11688</v>
      </c>
      <c r="AG944" s="1" t="s">
        <v>2778</v>
      </c>
      <c r="AH944" s="9">
        <v>8.4098676999999901E-11</v>
      </c>
      <c r="AI944" s="1" t="e">
        <f>_xlfn.TEXTAFTER(Table916[[#This Row],[type]],"-",-1)</f>
        <v>#N/A</v>
      </c>
      <c r="AJ944" s="1" t="e">
        <f ca="1">_xlfn.TEXTAFTER(_xlfn.TEXTBEFORE(Table916[[#This Row],[type]],"-"&amp;Table916[[#This Row],[rxn-no-enz]]),"RXN-")</f>
        <v>#N/A</v>
      </c>
      <c r="AK944" s="1" t="e">
        <f>_xlfn.TEXTBEFORE(Table916[[#This Row],[type]],"_",-1)</f>
        <v>#N/A</v>
      </c>
      <c r="AN944" t="s">
        <v>11646</v>
      </c>
      <c r="AO944" t="s">
        <v>2778</v>
      </c>
      <c r="AP944" s="3">
        <v>1.6545166999999999E-11</v>
      </c>
      <c r="AQ944" t="str">
        <f>_xlfn.TEXTBEFORE(Table17[[#This Row],[rxn]],"-",-1)</f>
        <v>PROSYN</v>
      </c>
    </row>
    <row r="945" spans="16:43" ht="17" x14ac:dyDescent="0.25">
      <c r="P945" s="4"/>
      <c r="T945"/>
      <c r="AF945" s="1" t="s">
        <v>11689</v>
      </c>
      <c r="AG945" s="1" t="s">
        <v>2778</v>
      </c>
      <c r="AH945" s="9">
        <v>1.6652399999999999E-13</v>
      </c>
      <c r="AI945" s="1" t="e">
        <f>_xlfn.TEXTAFTER(Table916[[#This Row],[type]],"-",-1)</f>
        <v>#N/A</v>
      </c>
      <c r="AJ945" s="1" t="e">
        <f ca="1">_xlfn.TEXTAFTER(_xlfn.TEXTBEFORE(Table916[[#This Row],[type]],"-"&amp;Table916[[#This Row],[rxn-no-enz]]),"RXN-")</f>
        <v>#N/A</v>
      </c>
      <c r="AK945" s="1" t="e">
        <f>_xlfn.TEXTBEFORE(Table916[[#This Row],[type]],"_",-1)</f>
        <v>#N/A</v>
      </c>
      <c r="AN945" t="s">
        <v>11647</v>
      </c>
      <c r="AO945" t="s">
        <v>2778</v>
      </c>
      <c r="AP945" s="3">
        <v>7.4924947500000001E-10</v>
      </c>
      <c r="AQ945" t="str">
        <f>_xlfn.TEXTBEFORE(Table17[[#This Row],[rxn]],"-",-1)</f>
        <v>PROSYN</v>
      </c>
    </row>
    <row r="946" spans="16:43" ht="17" x14ac:dyDescent="0.25">
      <c r="P946" s="4"/>
      <c r="T946"/>
      <c r="AF946" s="1" t="s">
        <v>11690</v>
      </c>
      <c r="AG946" s="1" t="s">
        <v>2778</v>
      </c>
      <c r="AH946" s="9">
        <v>9.1882566000000005E-11</v>
      </c>
      <c r="AI946" s="1" t="e">
        <f>_xlfn.TEXTAFTER(Table916[[#This Row],[type]],"-",-1)</f>
        <v>#N/A</v>
      </c>
      <c r="AJ946" s="1" t="e">
        <f ca="1">_xlfn.TEXTAFTER(_xlfn.TEXTBEFORE(Table916[[#This Row],[type]],"-"&amp;Table916[[#This Row],[rxn-no-enz]]),"RXN-")</f>
        <v>#N/A</v>
      </c>
      <c r="AK946" s="1" t="e">
        <f>_xlfn.TEXTBEFORE(Table916[[#This Row],[type]],"_",-1)</f>
        <v>#N/A</v>
      </c>
      <c r="AN946" t="s">
        <v>11648</v>
      </c>
      <c r="AO946" t="s">
        <v>2778</v>
      </c>
      <c r="AP946" s="3">
        <v>5.9192884600000001E-10</v>
      </c>
      <c r="AQ946" t="str">
        <f>_xlfn.TEXTBEFORE(Table17[[#This Row],[rxn]],"-",-1)</f>
        <v>PROSYN</v>
      </c>
    </row>
    <row r="947" spans="16:43" ht="17" x14ac:dyDescent="0.25">
      <c r="P947" s="4"/>
      <c r="T947"/>
      <c r="AF947" s="1" t="s">
        <v>11691</v>
      </c>
      <c r="AG947" s="1" t="s">
        <v>2778</v>
      </c>
      <c r="AH947" s="9">
        <v>9.3547655E-11</v>
      </c>
      <c r="AI947" s="1" t="e">
        <f>_xlfn.TEXTAFTER(Table916[[#This Row],[type]],"-",-1)</f>
        <v>#N/A</v>
      </c>
      <c r="AJ947" s="1" t="e">
        <f ca="1">_xlfn.TEXTAFTER(_xlfn.TEXTBEFORE(Table916[[#This Row],[type]],"-"&amp;Table916[[#This Row],[rxn-no-enz]]),"RXN-")</f>
        <v>#N/A</v>
      </c>
      <c r="AK947" s="1" t="e">
        <f>_xlfn.TEXTBEFORE(Table916[[#This Row],[type]],"_",-1)</f>
        <v>#N/A</v>
      </c>
      <c r="AN947" t="s">
        <v>11649</v>
      </c>
      <c r="AO947" t="s">
        <v>2778</v>
      </c>
      <c r="AP947" s="3">
        <v>5.1730715100000001E-10</v>
      </c>
      <c r="AQ947" t="str">
        <f>_xlfn.TEXTBEFORE(Table17[[#This Row],[rxn]],"-",-1)</f>
        <v>PROSYN</v>
      </c>
    </row>
    <row r="948" spans="16:43" ht="17" x14ac:dyDescent="0.25">
      <c r="P948" s="4"/>
      <c r="T948"/>
      <c r="AF948" s="1" t="s">
        <v>4341</v>
      </c>
      <c r="AG948" s="1" t="s">
        <v>2778</v>
      </c>
      <c r="AH948" s="9">
        <v>2.0412643999999998E-11</v>
      </c>
      <c r="AI948" s="1" t="e">
        <f>_xlfn.TEXTAFTER(Table916[[#This Row],[type]],"-",-1)</f>
        <v>#N/A</v>
      </c>
      <c r="AJ948" s="1" t="e">
        <f ca="1">_xlfn.TEXTAFTER(_xlfn.TEXTBEFORE(Table916[[#This Row],[type]],"-"&amp;Table916[[#This Row],[rxn-no-enz]]),"RXN-")</f>
        <v>#N/A</v>
      </c>
      <c r="AK948" s="1" t="e">
        <f>_xlfn.TEXTBEFORE(Table916[[#This Row],[type]],"_",-1)</f>
        <v>#N/A</v>
      </c>
      <c r="AN948" t="s">
        <v>4320</v>
      </c>
      <c r="AO948" t="s">
        <v>2778</v>
      </c>
      <c r="AP948" s="3">
        <v>1.4913516539999999E-9</v>
      </c>
      <c r="AQ948" t="str">
        <f>_xlfn.TEXTBEFORE(Table17[[#This Row],[rxn]],"-",-1)</f>
        <v>PROSYN</v>
      </c>
    </row>
    <row r="949" spans="16:43" ht="17" x14ac:dyDescent="0.25">
      <c r="P949" s="4"/>
      <c r="T949"/>
      <c r="AF949" s="1" t="s">
        <v>11692</v>
      </c>
      <c r="AG949" s="1" t="s">
        <v>2778</v>
      </c>
      <c r="AH949" s="9">
        <v>1.4088857699999999E-10</v>
      </c>
      <c r="AI949" s="1" t="e">
        <f>_xlfn.TEXTAFTER(Table916[[#This Row],[type]],"-",-1)</f>
        <v>#N/A</v>
      </c>
      <c r="AJ949" s="1" t="e">
        <f ca="1">_xlfn.TEXTAFTER(_xlfn.TEXTBEFORE(Table916[[#This Row],[type]],"-"&amp;Table916[[#This Row],[rxn-no-enz]]),"RXN-")</f>
        <v>#N/A</v>
      </c>
      <c r="AK949" s="1" t="e">
        <f>_xlfn.TEXTBEFORE(Table916[[#This Row],[type]],"_",-1)</f>
        <v>#N/A</v>
      </c>
      <c r="AN949" t="s">
        <v>11650</v>
      </c>
      <c r="AO949" t="s">
        <v>2778</v>
      </c>
      <c r="AP949" s="3">
        <v>3.1525111700000001E-10</v>
      </c>
      <c r="AQ949" t="str">
        <f>_xlfn.TEXTBEFORE(Table17[[#This Row],[rxn]],"-",-1)</f>
        <v>PROSYN</v>
      </c>
    </row>
    <row r="950" spans="16:43" ht="17" x14ac:dyDescent="0.25">
      <c r="P950" s="4"/>
      <c r="T950"/>
      <c r="AF950" s="1" t="s">
        <v>11693</v>
      </c>
      <c r="AG950" s="1" t="s">
        <v>2778</v>
      </c>
      <c r="AH950" s="9">
        <v>6.5874341299999997E-10</v>
      </c>
      <c r="AI950" s="1" t="e">
        <f>_xlfn.TEXTAFTER(Table916[[#This Row],[type]],"-",-1)</f>
        <v>#N/A</v>
      </c>
      <c r="AJ950" s="1" t="e">
        <f ca="1">_xlfn.TEXTAFTER(_xlfn.TEXTBEFORE(Table916[[#This Row],[type]],"-"&amp;Table916[[#This Row],[rxn-no-enz]]),"RXN-")</f>
        <v>#N/A</v>
      </c>
      <c r="AK950" s="1" t="e">
        <f>_xlfn.TEXTBEFORE(Table916[[#This Row],[type]],"_",-1)</f>
        <v>#N/A</v>
      </c>
      <c r="AN950" t="s">
        <v>11651</v>
      </c>
      <c r="AO950" t="s">
        <v>2778</v>
      </c>
      <c r="AP950" s="3">
        <v>2.2091506000000002E-11</v>
      </c>
      <c r="AQ950" t="str">
        <f>_xlfn.TEXTBEFORE(Table17[[#This Row],[rxn]],"-",-1)</f>
        <v>PROSYN</v>
      </c>
    </row>
    <row r="951" spans="16:43" ht="17" x14ac:dyDescent="0.25">
      <c r="P951" s="4"/>
      <c r="T951"/>
      <c r="AF951" s="1" t="s">
        <v>11694</v>
      </c>
      <c r="AG951" s="1" t="s">
        <v>2778</v>
      </c>
      <c r="AH951" s="9">
        <v>8.82833E-13</v>
      </c>
      <c r="AI951" s="1" t="e">
        <f>_xlfn.TEXTAFTER(Table916[[#This Row],[type]],"-",-1)</f>
        <v>#N/A</v>
      </c>
      <c r="AJ951" s="1" t="e">
        <f ca="1">_xlfn.TEXTAFTER(_xlfn.TEXTBEFORE(Table916[[#This Row],[type]],"-"&amp;Table916[[#This Row],[rxn-no-enz]]),"RXN-")</f>
        <v>#N/A</v>
      </c>
      <c r="AK951" s="1" t="e">
        <f>_xlfn.TEXTBEFORE(Table916[[#This Row],[type]],"_",-1)</f>
        <v>#N/A</v>
      </c>
      <c r="AN951" t="s">
        <v>13134</v>
      </c>
      <c r="AO951" t="s">
        <v>2778</v>
      </c>
      <c r="AP951" s="3">
        <v>1.7326253300000001E-10</v>
      </c>
      <c r="AQ951" t="str">
        <f>_xlfn.TEXTBEFORE(Table17[[#This Row],[rxn]],"-",-1)</f>
        <v>PROSYN</v>
      </c>
    </row>
    <row r="952" spans="16:43" ht="17" x14ac:dyDescent="0.25">
      <c r="P952" s="4"/>
      <c r="T952"/>
      <c r="AF952" s="1" t="s">
        <v>11695</v>
      </c>
      <c r="AG952" s="1" t="s">
        <v>2778</v>
      </c>
      <c r="AH952" s="9">
        <v>2.0672472E-11</v>
      </c>
      <c r="AI952" s="1" t="e">
        <f>_xlfn.TEXTAFTER(Table916[[#This Row],[type]],"-",-1)</f>
        <v>#N/A</v>
      </c>
      <c r="AJ952" s="1" t="e">
        <f ca="1">_xlfn.TEXTAFTER(_xlfn.TEXTBEFORE(Table916[[#This Row],[type]],"-"&amp;Table916[[#This Row],[rxn-no-enz]]),"RXN-")</f>
        <v>#N/A</v>
      </c>
      <c r="AK952" s="1" t="e">
        <f>_xlfn.TEXTBEFORE(Table916[[#This Row],[type]],"_",-1)</f>
        <v>#N/A</v>
      </c>
      <c r="AN952" t="s">
        <v>4321</v>
      </c>
      <c r="AO952" t="s">
        <v>2778</v>
      </c>
      <c r="AP952" s="3">
        <v>1.7326253300000001E-10</v>
      </c>
      <c r="AQ952" t="str">
        <f>_xlfn.TEXTBEFORE(Table17[[#This Row],[rxn]],"-",-1)</f>
        <v>PROSYN</v>
      </c>
    </row>
    <row r="953" spans="16:43" ht="17" x14ac:dyDescent="0.25">
      <c r="P953" s="4"/>
      <c r="T953"/>
      <c r="AF953" s="1" t="s">
        <v>4343</v>
      </c>
      <c r="AG953" s="1" t="s">
        <v>2778</v>
      </c>
      <c r="AH953" s="9">
        <v>2.1951392999999999E-11</v>
      </c>
      <c r="AI953" s="1" t="e">
        <f>_xlfn.TEXTAFTER(Table916[[#This Row],[type]],"-",-1)</f>
        <v>#N/A</v>
      </c>
      <c r="AJ953" s="1" t="e">
        <f ca="1">_xlfn.TEXTAFTER(_xlfn.TEXTBEFORE(Table916[[#This Row],[type]],"-"&amp;Table916[[#This Row],[rxn-no-enz]]),"RXN-")</f>
        <v>#N/A</v>
      </c>
      <c r="AK953" s="1" t="e">
        <f>_xlfn.TEXTBEFORE(Table916[[#This Row],[type]],"_",-1)</f>
        <v>#N/A</v>
      </c>
      <c r="AN953" t="s">
        <v>4322</v>
      </c>
      <c r="AO953" t="s">
        <v>2778</v>
      </c>
      <c r="AP953" s="3">
        <v>7.2851803249999896E-9</v>
      </c>
      <c r="AQ953" t="str">
        <f>_xlfn.TEXTBEFORE(Table17[[#This Row],[rxn]],"-",-1)</f>
        <v>PROSYN</v>
      </c>
    </row>
    <row r="954" spans="16:43" ht="17" x14ac:dyDescent="0.25">
      <c r="P954" s="4"/>
      <c r="T954"/>
      <c r="AF954" s="1" t="s">
        <v>11696</v>
      </c>
      <c r="AG954" s="1" t="s">
        <v>2778</v>
      </c>
      <c r="AH954" s="9">
        <v>1.2280632500000001E-10</v>
      </c>
      <c r="AI954" s="1" t="e">
        <f>_xlfn.TEXTAFTER(Table916[[#This Row],[type]],"-",-1)</f>
        <v>#N/A</v>
      </c>
      <c r="AJ954" s="1" t="e">
        <f ca="1">_xlfn.TEXTAFTER(_xlfn.TEXTBEFORE(Table916[[#This Row],[type]],"-"&amp;Table916[[#This Row],[rxn-no-enz]]),"RXN-")</f>
        <v>#N/A</v>
      </c>
      <c r="AK954" s="1" t="e">
        <f>_xlfn.TEXTBEFORE(Table916[[#This Row],[type]],"_",-1)</f>
        <v>#N/A</v>
      </c>
      <c r="AN954" t="s">
        <v>4323</v>
      </c>
      <c r="AO954" t="s">
        <v>2778</v>
      </c>
      <c r="AP954" s="3">
        <v>5.7115403000000001E-11</v>
      </c>
      <c r="AQ954" t="str">
        <f>_xlfn.TEXTBEFORE(Table17[[#This Row],[rxn]],"-",-1)</f>
        <v>PROSYN</v>
      </c>
    </row>
    <row r="955" spans="16:43" ht="17" x14ac:dyDescent="0.25">
      <c r="P955" s="4"/>
      <c r="T955"/>
      <c r="AF955" s="1" t="s">
        <v>11697</v>
      </c>
      <c r="AG955" s="1" t="s">
        <v>2778</v>
      </c>
      <c r="AH955" s="9">
        <v>1.0588018329999901E-9</v>
      </c>
      <c r="AI955" s="1" t="e">
        <f>_xlfn.TEXTAFTER(Table916[[#This Row],[type]],"-",-1)</f>
        <v>#N/A</v>
      </c>
      <c r="AJ955" s="1" t="e">
        <f ca="1">_xlfn.TEXTAFTER(_xlfn.TEXTBEFORE(Table916[[#This Row],[type]],"-"&amp;Table916[[#This Row],[rxn-no-enz]]),"RXN-")</f>
        <v>#N/A</v>
      </c>
      <c r="AK955" s="1" t="e">
        <f>_xlfn.TEXTBEFORE(Table916[[#This Row],[type]],"_",-1)</f>
        <v>#N/A</v>
      </c>
      <c r="AN955" t="s">
        <v>13788</v>
      </c>
      <c r="AO955" t="s">
        <v>2778</v>
      </c>
      <c r="AP955" s="3">
        <v>5.7115403000000001E-11</v>
      </c>
      <c r="AQ955" t="str">
        <f>_xlfn.TEXTBEFORE(Table17[[#This Row],[rxn]],"-",-1)</f>
        <v>PROSYN</v>
      </c>
    </row>
    <row r="956" spans="16:43" ht="17" x14ac:dyDescent="0.25">
      <c r="P956" s="4"/>
      <c r="T956"/>
      <c r="AF956" s="1" t="s">
        <v>11698</v>
      </c>
      <c r="AG956" s="1" t="s">
        <v>2778</v>
      </c>
      <c r="AH956" s="9">
        <v>2.4217820409999901E-9</v>
      </c>
      <c r="AI956" s="1" t="e">
        <f>_xlfn.TEXTAFTER(Table916[[#This Row],[type]],"-",-1)</f>
        <v>#N/A</v>
      </c>
      <c r="AJ956" s="1" t="e">
        <f ca="1">_xlfn.TEXTAFTER(_xlfn.TEXTBEFORE(Table916[[#This Row],[type]],"-"&amp;Table916[[#This Row],[rxn-no-enz]]),"RXN-")</f>
        <v>#N/A</v>
      </c>
      <c r="AK956" s="1" t="e">
        <f>_xlfn.TEXTBEFORE(Table916[[#This Row],[type]],"_",-1)</f>
        <v>#N/A</v>
      </c>
      <c r="AN956" t="s">
        <v>11652</v>
      </c>
      <c r="AO956" t="s">
        <v>2778</v>
      </c>
      <c r="AP956" s="3">
        <v>7.9579973000000002E-11</v>
      </c>
      <c r="AQ956" t="str">
        <f>_xlfn.TEXTBEFORE(Table17[[#This Row],[rxn]],"-",-1)</f>
        <v>PROSYN</v>
      </c>
    </row>
    <row r="957" spans="16:43" ht="17" x14ac:dyDescent="0.25">
      <c r="P957" s="4"/>
      <c r="T957"/>
      <c r="AF957" s="1" t="s">
        <v>4345</v>
      </c>
      <c r="AG957" s="1" t="s">
        <v>2778</v>
      </c>
      <c r="AH957" s="9">
        <v>3.6940499999999998E-13</v>
      </c>
      <c r="AI957" s="1" t="e">
        <f>_xlfn.TEXTAFTER(Table916[[#This Row],[type]],"-",-1)</f>
        <v>#N/A</v>
      </c>
      <c r="AJ957" s="1" t="e">
        <f ca="1">_xlfn.TEXTAFTER(_xlfn.TEXTBEFORE(Table916[[#This Row],[type]],"-"&amp;Table916[[#This Row],[rxn-no-enz]]),"RXN-")</f>
        <v>#N/A</v>
      </c>
      <c r="AK957" s="1" t="e">
        <f>_xlfn.TEXTBEFORE(Table916[[#This Row],[type]],"_",-1)</f>
        <v>#N/A</v>
      </c>
      <c r="AN957" t="s">
        <v>13135</v>
      </c>
      <c r="AO957" t="s">
        <v>2778</v>
      </c>
      <c r="AP957" s="3">
        <v>2.7618500000000001E-11</v>
      </c>
      <c r="AQ957" t="str">
        <f>_xlfn.TEXTBEFORE(Table17[[#This Row],[rxn]],"-",-1)</f>
        <v>PROSYN</v>
      </c>
    </row>
    <row r="958" spans="16:43" ht="17" x14ac:dyDescent="0.25">
      <c r="P958" s="4"/>
      <c r="T958"/>
      <c r="AF958" s="1" t="s">
        <v>4346</v>
      </c>
      <c r="AG958" s="1" t="s">
        <v>2778</v>
      </c>
      <c r="AH958" s="9">
        <v>1.4607397300000001E-10</v>
      </c>
      <c r="AI958" s="1" t="e">
        <f>_xlfn.TEXTAFTER(Table916[[#This Row],[type]],"-",-1)</f>
        <v>#N/A</v>
      </c>
      <c r="AJ958" s="1" t="e">
        <f ca="1">_xlfn.TEXTAFTER(_xlfn.TEXTBEFORE(Table916[[#This Row],[type]],"-"&amp;Table916[[#This Row],[rxn-no-enz]]),"RXN-")</f>
        <v>#N/A</v>
      </c>
      <c r="AK958" s="1" t="e">
        <f>_xlfn.TEXTBEFORE(Table916[[#This Row],[type]],"_",-1)</f>
        <v>#N/A</v>
      </c>
      <c r="AN958" t="s">
        <v>11653</v>
      </c>
      <c r="AO958" t="s">
        <v>2778</v>
      </c>
      <c r="AP958" s="3">
        <v>2.7618500000000001E-11</v>
      </c>
      <c r="AQ958" t="str">
        <f>_xlfn.TEXTBEFORE(Table17[[#This Row],[rxn]],"-",-1)</f>
        <v>PROSYN</v>
      </c>
    </row>
    <row r="959" spans="16:43" ht="17" x14ac:dyDescent="0.25">
      <c r="P959" s="4"/>
      <c r="T959"/>
      <c r="AF959" s="1" t="s">
        <v>4348</v>
      </c>
      <c r="AG959" s="1" t="s">
        <v>2778</v>
      </c>
      <c r="AH959" s="9">
        <v>1.4178445099999999E-10</v>
      </c>
      <c r="AI959" s="1" t="e">
        <f>_xlfn.TEXTAFTER(Table916[[#This Row],[type]],"-",-1)</f>
        <v>#N/A</v>
      </c>
      <c r="AJ959" s="1" t="e">
        <f ca="1">_xlfn.TEXTAFTER(_xlfn.TEXTBEFORE(Table916[[#This Row],[type]],"-"&amp;Table916[[#This Row],[rxn-no-enz]]),"RXN-")</f>
        <v>#N/A</v>
      </c>
      <c r="AK959" s="1" t="e">
        <f>_xlfn.TEXTBEFORE(Table916[[#This Row],[type]],"_",-1)</f>
        <v>#N/A</v>
      </c>
      <c r="AN959" t="s">
        <v>11654</v>
      </c>
      <c r="AO959" t="s">
        <v>2778</v>
      </c>
      <c r="AP959" s="3">
        <v>4.1864614099999898E-10</v>
      </c>
      <c r="AQ959" t="str">
        <f>_xlfn.TEXTBEFORE(Table17[[#This Row],[rxn]],"-",-1)</f>
        <v>PROSYN</v>
      </c>
    </row>
    <row r="960" spans="16:43" ht="17" x14ac:dyDescent="0.25">
      <c r="P960" s="4"/>
      <c r="T960"/>
      <c r="AF960" s="1" t="s">
        <v>4349</v>
      </c>
      <c r="AG960" s="1" t="s">
        <v>2778</v>
      </c>
      <c r="AH960" s="9">
        <v>2.7109294E-11</v>
      </c>
      <c r="AI960" s="1" t="e">
        <f>_xlfn.TEXTAFTER(Table916[[#This Row],[type]],"-",-1)</f>
        <v>#N/A</v>
      </c>
      <c r="AJ960" s="1" t="e">
        <f ca="1">_xlfn.TEXTAFTER(_xlfn.TEXTBEFORE(Table916[[#This Row],[type]],"-"&amp;Table916[[#This Row],[rxn-no-enz]]),"RXN-")</f>
        <v>#N/A</v>
      </c>
      <c r="AK960" s="1" t="e">
        <f>_xlfn.TEXTBEFORE(Table916[[#This Row],[type]],"_",-1)</f>
        <v>#N/A</v>
      </c>
      <c r="AN960" t="s">
        <v>11655</v>
      </c>
      <c r="AO960" t="s">
        <v>2778</v>
      </c>
      <c r="AP960" s="3">
        <v>1.0584548000000001E-11</v>
      </c>
      <c r="AQ960" t="str">
        <f>_xlfn.TEXTBEFORE(Table17[[#This Row],[rxn]],"-",-1)</f>
        <v>PROSYN</v>
      </c>
    </row>
    <row r="961" spans="16:43" ht="17" x14ac:dyDescent="0.25">
      <c r="P961" s="4"/>
      <c r="T961"/>
      <c r="AF961" s="1" t="s">
        <v>4350</v>
      </c>
      <c r="AG961" s="1" t="s">
        <v>2778</v>
      </c>
      <c r="AH961" s="9">
        <v>5.6374401790000002E-9</v>
      </c>
      <c r="AI961" s="1" t="e">
        <f>_xlfn.TEXTAFTER(Table916[[#This Row],[type]],"-",-1)</f>
        <v>#N/A</v>
      </c>
      <c r="AJ961" s="1" t="e">
        <f ca="1">_xlfn.TEXTAFTER(_xlfn.TEXTBEFORE(Table916[[#This Row],[type]],"-"&amp;Table916[[#This Row],[rxn-no-enz]]),"RXN-")</f>
        <v>#N/A</v>
      </c>
      <c r="AK961" s="1" t="e">
        <f>_xlfn.TEXTBEFORE(Table916[[#This Row],[type]],"_",-1)</f>
        <v>#N/A</v>
      </c>
      <c r="AN961" t="s">
        <v>11656</v>
      </c>
      <c r="AO961" t="s">
        <v>2778</v>
      </c>
      <c r="AP961" s="3">
        <v>2.6521073600000002E-10</v>
      </c>
      <c r="AQ961" t="str">
        <f>_xlfn.TEXTBEFORE(Table17[[#This Row],[rxn]],"-",-1)</f>
        <v>PROSYN</v>
      </c>
    </row>
    <row r="962" spans="16:43" ht="17" x14ac:dyDescent="0.25">
      <c r="P962" s="4"/>
      <c r="T962"/>
      <c r="AF962" s="1" t="s">
        <v>11699</v>
      </c>
      <c r="AG962" s="1" t="s">
        <v>2778</v>
      </c>
      <c r="AH962" s="9">
        <v>3.0801553999999998E-11</v>
      </c>
      <c r="AI962" s="1" t="e">
        <f>_xlfn.TEXTAFTER(Table916[[#This Row],[type]],"-",-1)</f>
        <v>#N/A</v>
      </c>
      <c r="AJ962" s="1" t="e">
        <f ca="1">_xlfn.TEXTAFTER(_xlfn.TEXTBEFORE(Table916[[#This Row],[type]],"-"&amp;Table916[[#This Row],[rxn-no-enz]]),"RXN-")</f>
        <v>#N/A</v>
      </c>
      <c r="AK962" s="1" t="e">
        <f>_xlfn.TEXTBEFORE(Table916[[#This Row],[type]],"_",-1)</f>
        <v>#N/A</v>
      </c>
      <c r="AN962" t="s">
        <v>4325</v>
      </c>
      <c r="AO962" t="s">
        <v>2778</v>
      </c>
      <c r="AP962" s="3">
        <v>4.4499488700000002E-10</v>
      </c>
      <c r="AQ962" t="str">
        <f>_xlfn.TEXTBEFORE(Table17[[#This Row],[rxn]],"-",-1)</f>
        <v>PROSYN</v>
      </c>
    </row>
    <row r="963" spans="16:43" ht="17" x14ac:dyDescent="0.25">
      <c r="P963" s="4"/>
      <c r="T963"/>
      <c r="AF963" s="1" t="s">
        <v>11700</v>
      </c>
      <c r="AG963" s="1" t="s">
        <v>2778</v>
      </c>
      <c r="AH963" s="9">
        <v>1.1553828E-11</v>
      </c>
      <c r="AI963" s="1" t="e">
        <f>_xlfn.TEXTAFTER(Table916[[#This Row],[type]],"-",-1)</f>
        <v>#N/A</v>
      </c>
      <c r="AJ963" s="1" t="e">
        <f ca="1">_xlfn.TEXTAFTER(_xlfn.TEXTBEFORE(Table916[[#This Row],[type]],"-"&amp;Table916[[#This Row],[rxn-no-enz]]),"RXN-")</f>
        <v>#N/A</v>
      </c>
      <c r="AK963" s="1" t="e">
        <f>_xlfn.TEXTBEFORE(Table916[[#This Row],[type]],"_",-1)</f>
        <v>#N/A</v>
      </c>
      <c r="AN963" t="s">
        <v>11657</v>
      </c>
      <c r="AO963" t="s">
        <v>2778</v>
      </c>
      <c r="AP963" s="3">
        <v>1.177193016E-9</v>
      </c>
      <c r="AQ963" t="str">
        <f>_xlfn.TEXTBEFORE(Table17[[#This Row],[rxn]],"-",-1)</f>
        <v>PROSYN</v>
      </c>
    </row>
    <row r="964" spans="16:43" ht="17" x14ac:dyDescent="0.25">
      <c r="P964" s="4"/>
      <c r="T964"/>
      <c r="AF964" s="1" t="s">
        <v>4351</v>
      </c>
      <c r="AG964" s="1" t="s">
        <v>2778</v>
      </c>
      <c r="AH964" s="9">
        <v>5.2148889999999996E-12</v>
      </c>
      <c r="AI964" s="1" t="e">
        <f>_xlfn.TEXTAFTER(Table916[[#This Row],[type]],"-",-1)</f>
        <v>#N/A</v>
      </c>
      <c r="AJ964" s="1" t="e">
        <f ca="1">_xlfn.TEXTAFTER(_xlfn.TEXTBEFORE(Table916[[#This Row],[type]],"-"&amp;Table916[[#This Row],[rxn-no-enz]]),"RXN-")</f>
        <v>#N/A</v>
      </c>
      <c r="AK964" s="1" t="e">
        <f>_xlfn.TEXTBEFORE(Table916[[#This Row],[type]],"_",-1)</f>
        <v>#N/A</v>
      </c>
      <c r="AN964" t="s">
        <v>11658</v>
      </c>
      <c r="AO964" t="s">
        <v>2778</v>
      </c>
      <c r="AP964" s="3">
        <v>3.9593057740000002E-9</v>
      </c>
      <c r="AQ964" t="str">
        <f>_xlfn.TEXTBEFORE(Table17[[#This Row],[rxn]],"-",-1)</f>
        <v>PROSYN</v>
      </c>
    </row>
    <row r="965" spans="16:43" ht="17" x14ac:dyDescent="0.25">
      <c r="P965" s="4"/>
      <c r="T965"/>
      <c r="AF965" s="1" t="s">
        <v>11701</v>
      </c>
      <c r="AG965" s="1" t="s">
        <v>2778</v>
      </c>
      <c r="AH965" s="9">
        <v>1.1285132799999999E-10</v>
      </c>
      <c r="AI965" s="1" t="e">
        <f>_xlfn.TEXTAFTER(Table916[[#This Row],[type]],"-",-1)</f>
        <v>#N/A</v>
      </c>
      <c r="AJ965" s="1" t="e">
        <f ca="1">_xlfn.TEXTAFTER(_xlfn.TEXTBEFORE(Table916[[#This Row],[type]],"-"&amp;Table916[[#This Row],[rxn-no-enz]]),"RXN-")</f>
        <v>#N/A</v>
      </c>
      <c r="AK965" s="1" t="e">
        <f>_xlfn.TEXTBEFORE(Table916[[#This Row],[type]],"_",-1)</f>
        <v>#N/A</v>
      </c>
      <c r="AN965" t="s">
        <v>11659</v>
      </c>
      <c r="AO965" t="s">
        <v>2778</v>
      </c>
      <c r="AP965" s="3">
        <v>5.9121322099999999E-10</v>
      </c>
      <c r="AQ965" t="str">
        <f>_xlfn.TEXTBEFORE(Table17[[#This Row],[rxn]],"-",-1)</f>
        <v>PROSYN</v>
      </c>
    </row>
    <row r="966" spans="16:43" ht="17" x14ac:dyDescent="0.25">
      <c r="P966" s="4"/>
      <c r="T966"/>
      <c r="AF966" s="1" t="s">
        <v>11702</v>
      </c>
      <c r="AG966" s="1" t="s">
        <v>2778</v>
      </c>
      <c r="AH966" s="9">
        <v>6.1925944999999901E-11</v>
      </c>
      <c r="AI966" s="1" t="e">
        <f>_xlfn.TEXTAFTER(Table916[[#This Row],[type]],"-",-1)</f>
        <v>#N/A</v>
      </c>
      <c r="AJ966" s="1" t="e">
        <f ca="1">_xlfn.TEXTAFTER(_xlfn.TEXTBEFORE(Table916[[#This Row],[type]],"-"&amp;Table916[[#This Row],[rxn-no-enz]]),"RXN-")</f>
        <v>#N/A</v>
      </c>
      <c r="AK966" s="1" t="e">
        <f>_xlfn.TEXTBEFORE(Table916[[#This Row],[type]],"_",-1)</f>
        <v>#N/A</v>
      </c>
      <c r="AN966" t="s">
        <v>4327</v>
      </c>
      <c r="AO966" t="s">
        <v>2778</v>
      </c>
      <c r="AP966" s="3">
        <v>2.2895301100000001E-10</v>
      </c>
      <c r="AQ966" t="str">
        <f>_xlfn.TEXTBEFORE(Table17[[#This Row],[rxn]],"-",-1)</f>
        <v>PROSYN</v>
      </c>
    </row>
    <row r="967" spans="16:43" ht="17" x14ac:dyDescent="0.25">
      <c r="P967" s="4"/>
      <c r="T967"/>
      <c r="AF967" s="1" t="s">
        <v>4352</v>
      </c>
      <c r="AG967" s="1" t="s">
        <v>2778</v>
      </c>
      <c r="AH967" s="9">
        <v>2.2433344999999999E-11</v>
      </c>
      <c r="AI967" s="1" t="e">
        <f>_xlfn.TEXTAFTER(Table916[[#This Row],[type]],"-",-1)</f>
        <v>#N/A</v>
      </c>
      <c r="AJ967" s="1" t="e">
        <f ca="1">_xlfn.TEXTAFTER(_xlfn.TEXTBEFORE(Table916[[#This Row],[type]],"-"&amp;Table916[[#This Row],[rxn-no-enz]]),"RXN-")</f>
        <v>#N/A</v>
      </c>
      <c r="AK967" s="1" t="e">
        <f>_xlfn.TEXTBEFORE(Table916[[#This Row],[type]],"_",-1)</f>
        <v>#N/A</v>
      </c>
      <c r="AN967" t="s">
        <v>11660</v>
      </c>
      <c r="AO967" t="s">
        <v>2778</v>
      </c>
      <c r="AP967" s="3">
        <v>4.04604757E-10</v>
      </c>
      <c r="AQ967" t="str">
        <f>_xlfn.TEXTBEFORE(Table17[[#This Row],[rxn]],"-",-1)</f>
        <v>PROSYN</v>
      </c>
    </row>
    <row r="968" spans="16:43" ht="17" x14ac:dyDescent="0.25">
      <c r="P968" s="4"/>
      <c r="T968"/>
      <c r="AF968" s="1" t="s">
        <v>11703</v>
      </c>
      <c r="AG968" s="1" t="s">
        <v>2778</v>
      </c>
      <c r="AH968" s="9">
        <v>6.4787749000000003E-11</v>
      </c>
      <c r="AI968" s="1" t="e">
        <f>_xlfn.TEXTAFTER(Table916[[#This Row],[type]],"-",-1)</f>
        <v>#N/A</v>
      </c>
      <c r="AJ968" s="1" t="e">
        <f ca="1">_xlfn.TEXTAFTER(_xlfn.TEXTBEFORE(Table916[[#This Row],[type]],"-"&amp;Table916[[#This Row],[rxn-no-enz]]),"RXN-")</f>
        <v>#N/A</v>
      </c>
      <c r="AK968" s="1" t="e">
        <f>_xlfn.TEXTBEFORE(Table916[[#This Row],[type]],"_",-1)</f>
        <v>#N/A</v>
      </c>
      <c r="AN968" t="s">
        <v>4328</v>
      </c>
      <c r="AO968" t="s">
        <v>2778</v>
      </c>
      <c r="AP968" s="3">
        <v>3.2743447000000001E-11</v>
      </c>
      <c r="AQ968" t="str">
        <f>_xlfn.TEXTBEFORE(Table17[[#This Row],[rxn]],"-",-1)</f>
        <v>PROSYN</v>
      </c>
    </row>
    <row r="969" spans="16:43" ht="17" x14ac:dyDescent="0.25">
      <c r="P969" s="4"/>
      <c r="T969"/>
      <c r="AF969" s="1" t="s">
        <v>11704</v>
      </c>
      <c r="AG969" s="1" t="s">
        <v>2778</v>
      </c>
      <c r="AH969" s="9">
        <v>2.5668789999999999E-12</v>
      </c>
      <c r="AI969" s="1" t="e">
        <f>_xlfn.TEXTAFTER(Table916[[#This Row],[type]],"-",-1)</f>
        <v>#N/A</v>
      </c>
      <c r="AJ969" s="1" t="e">
        <f ca="1">_xlfn.TEXTAFTER(_xlfn.TEXTBEFORE(Table916[[#This Row],[type]],"-"&amp;Table916[[#This Row],[rxn-no-enz]]),"RXN-")</f>
        <v>#N/A</v>
      </c>
      <c r="AK969" s="1" t="e">
        <f>_xlfn.TEXTBEFORE(Table916[[#This Row],[type]],"_",-1)</f>
        <v>#N/A</v>
      </c>
      <c r="AN969" t="s">
        <v>11661</v>
      </c>
      <c r="AO969" t="s">
        <v>2778</v>
      </c>
      <c r="AP969" s="3">
        <v>1.5821350499999999E-10</v>
      </c>
      <c r="AQ969" t="str">
        <f>_xlfn.TEXTBEFORE(Table17[[#This Row],[rxn]],"-",-1)</f>
        <v>PROSYN</v>
      </c>
    </row>
    <row r="970" spans="16:43" ht="17" x14ac:dyDescent="0.25">
      <c r="P970" s="4"/>
      <c r="T970"/>
      <c r="AF970" s="1" t="s">
        <v>11705</v>
      </c>
      <c r="AG970" s="1" t="s">
        <v>2778</v>
      </c>
      <c r="AH970" s="9">
        <v>2.675926E-12</v>
      </c>
      <c r="AI970" s="1" t="e">
        <f>_xlfn.TEXTAFTER(Table916[[#This Row],[type]],"-",-1)</f>
        <v>#N/A</v>
      </c>
      <c r="AJ970" s="1" t="e">
        <f ca="1">_xlfn.TEXTAFTER(_xlfn.TEXTBEFORE(Table916[[#This Row],[type]],"-"&amp;Table916[[#This Row],[rxn-no-enz]]),"RXN-")</f>
        <v>#N/A</v>
      </c>
      <c r="AK970" s="1" t="e">
        <f>_xlfn.TEXTBEFORE(Table916[[#This Row],[type]],"_",-1)</f>
        <v>#N/A</v>
      </c>
      <c r="AN970" t="s">
        <v>4329</v>
      </c>
      <c r="AO970" t="s">
        <v>2778</v>
      </c>
      <c r="AP970" s="3">
        <v>3.2433673500000002E-10</v>
      </c>
      <c r="AQ970" t="str">
        <f>_xlfn.TEXTBEFORE(Table17[[#This Row],[rxn]],"-",-1)</f>
        <v>PROSYN</v>
      </c>
    </row>
    <row r="971" spans="16:43" ht="17" x14ac:dyDescent="0.25">
      <c r="P971" s="4"/>
      <c r="T971"/>
      <c r="AF971" s="1" t="s">
        <v>11706</v>
      </c>
      <c r="AG971" s="1" t="s">
        <v>2778</v>
      </c>
      <c r="AH971" s="9">
        <v>1.5939903000000001E-11</v>
      </c>
      <c r="AI971" s="1" t="e">
        <f>_xlfn.TEXTAFTER(Table916[[#This Row],[type]],"-",-1)</f>
        <v>#N/A</v>
      </c>
      <c r="AJ971" s="1" t="e">
        <f ca="1">_xlfn.TEXTAFTER(_xlfn.TEXTBEFORE(Table916[[#This Row],[type]],"-"&amp;Table916[[#This Row],[rxn-no-enz]]),"RXN-")</f>
        <v>#N/A</v>
      </c>
      <c r="AK971" s="1" t="e">
        <f>_xlfn.TEXTBEFORE(Table916[[#This Row],[type]],"_",-1)</f>
        <v>#N/A</v>
      </c>
      <c r="AN971" t="s">
        <v>4330</v>
      </c>
      <c r="AO971" t="s">
        <v>2778</v>
      </c>
      <c r="AP971" s="3">
        <v>3.9204320529999997E-9</v>
      </c>
      <c r="AQ971" t="str">
        <f>_xlfn.TEXTBEFORE(Table17[[#This Row],[rxn]],"-",-1)</f>
        <v>PROSYN</v>
      </c>
    </row>
    <row r="972" spans="16:43" ht="17" x14ac:dyDescent="0.25">
      <c r="P972" s="4"/>
      <c r="T972"/>
      <c r="AF972" s="1" t="s">
        <v>11707</v>
      </c>
      <c r="AG972" s="1" t="s">
        <v>2778</v>
      </c>
      <c r="AH972" s="9">
        <v>4.57610744E-10</v>
      </c>
      <c r="AI972" s="1" t="e">
        <f>_xlfn.TEXTAFTER(Table916[[#This Row],[type]],"-",-1)</f>
        <v>#N/A</v>
      </c>
      <c r="AJ972" s="1" t="e">
        <f ca="1">_xlfn.TEXTAFTER(_xlfn.TEXTBEFORE(Table916[[#This Row],[type]],"-"&amp;Table916[[#This Row],[rxn-no-enz]]),"RXN-")</f>
        <v>#N/A</v>
      </c>
      <c r="AK972" s="1" t="e">
        <f>_xlfn.TEXTBEFORE(Table916[[#This Row],[type]],"_",-1)</f>
        <v>#N/A</v>
      </c>
      <c r="AN972" t="s">
        <v>13295</v>
      </c>
      <c r="AO972" t="s">
        <v>2778</v>
      </c>
      <c r="AP972" s="3">
        <v>3.9204320529999997E-9</v>
      </c>
      <c r="AQ972" t="str">
        <f>_xlfn.TEXTBEFORE(Table17[[#This Row],[rxn]],"-",-1)</f>
        <v>PROSYN</v>
      </c>
    </row>
    <row r="973" spans="16:43" ht="17" x14ac:dyDescent="0.25">
      <c r="P973" s="4"/>
      <c r="T973"/>
      <c r="AF973" s="1" t="s">
        <v>4354</v>
      </c>
      <c r="AG973" s="1" t="s">
        <v>2778</v>
      </c>
      <c r="AH973" s="9">
        <v>1.9429250679999999E-9</v>
      </c>
      <c r="AI973" s="1" t="e">
        <f>_xlfn.TEXTAFTER(Table916[[#This Row],[type]],"-",-1)</f>
        <v>#N/A</v>
      </c>
      <c r="AJ973" s="1" t="e">
        <f ca="1">_xlfn.TEXTAFTER(_xlfn.TEXTBEFORE(Table916[[#This Row],[type]],"-"&amp;Table916[[#This Row],[rxn-no-enz]]),"RXN-")</f>
        <v>#N/A</v>
      </c>
      <c r="AK973" s="1" t="e">
        <f>_xlfn.TEXTBEFORE(Table916[[#This Row],[type]],"_",-1)</f>
        <v>#N/A</v>
      </c>
      <c r="AN973" t="s">
        <v>11662</v>
      </c>
      <c r="AO973" t="s">
        <v>2778</v>
      </c>
      <c r="AP973" s="3">
        <v>2.3926286300000001E-10</v>
      </c>
      <c r="AQ973" t="str">
        <f>_xlfn.TEXTBEFORE(Table17[[#This Row],[rxn]],"-",-1)</f>
        <v>PROSYN</v>
      </c>
    </row>
    <row r="974" spans="16:43" ht="17" x14ac:dyDescent="0.25">
      <c r="P974" s="4"/>
      <c r="T974"/>
      <c r="AF974" s="1" t="s">
        <v>11708</v>
      </c>
      <c r="AG974" s="1" t="s">
        <v>2778</v>
      </c>
      <c r="AH974" s="9">
        <v>4.6615715910000001E-9</v>
      </c>
      <c r="AI974" s="1" t="e">
        <f>_xlfn.TEXTAFTER(Table916[[#This Row],[type]],"-",-1)</f>
        <v>#N/A</v>
      </c>
      <c r="AJ974" s="1" t="e">
        <f ca="1">_xlfn.TEXTAFTER(_xlfn.TEXTBEFORE(Table916[[#This Row],[type]],"-"&amp;Table916[[#This Row],[rxn-no-enz]]),"RXN-")</f>
        <v>#N/A</v>
      </c>
      <c r="AK974" s="1" t="e">
        <f>_xlfn.TEXTBEFORE(Table916[[#This Row],[type]],"_",-1)</f>
        <v>#N/A</v>
      </c>
      <c r="AN974" t="s">
        <v>11663</v>
      </c>
      <c r="AO974" t="s">
        <v>2778</v>
      </c>
      <c r="AP974" s="3">
        <v>3.5877350015999999E-8</v>
      </c>
      <c r="AQ974" t="str">
        <f>_xlfn.TEXTBEFORE(Table17[[#This Row],[rxn]],"-",-1)</f>
        <v>PROSYN</v>
      </c>
    </row>
    <row r="975" spans="16:43" ht="17" x14ac:dyDescent="0.25">
      <c r="P975" s="4"/>
      <c r="T975"/>
      <c r="AF975" s="1" t="s">
        <v>4355</v>
      </c>
      <c r="AG975" s="1" t="s">
        <v>2778</v>
      </c>
      <c r="AH975" s="9">
        <v>1.710857153E-9</v>
      </c>
      <c r="AI975" s="1" t="e">
        <f>_xlfn.TEXTAFTER(Table916[[#This Row],[type]],"-",-1)</f>
        <v>#N/A</v>
      </c>
      <c r="AJ975" s="1" t="e">
        <f ca="1">_xlfn.TEXTAFTER(_xlfn.TEXTBEFORE(Table916[[#This Row],[type]],"-"&amp;Table916[[#This Row],[rxn-no-enz]]),"RXN-")</f>
        <v>#N/A</v>
      </c>
      <c r="AK975" s="1" t="e">
        <f>_xlfn.TEXTBEFORE(Table916[[#This Row],[type]],"_",-1)</f>
        <v>#N/A</v>
      </c>
      <c r="AN975" t="s">
        <v>4331</v>
      </c>
      <c r="AO975" t="s">
        <v>2778</v>
      </c>
      <c r="AP975" s="3">
        <v>1.3416866505E-8</v>
      </c>
      <c r="AQ975" t="str">
        <f>_xlfn.TEXTBEFORE(Table17[[#This Row],[rxn]],"-",-1)</f>
        <v>PROSYN</v>
      </c>
    </row>
    <row r="976" spans="16:43" ht="17" x14ac:dyDescent="0.25">
      <c r="P976" s="4"/>
      <c r="T976"/>
      <c r="AF976" s="1" t="s">
        <v>4356</v>
      </c>
      <c r="AG976" s="1" t="s">
        <v>2778</v>
      </c>
      <c r="AH976" s="9">
        <v>5.9804983999999998E-11</v>
      </c>
      <c r="AI976" s="1" t="e">
        <f>_xlfn.TEXTAFTER(Table916[[#This Row],[type]],"-",-1)</f>
        <v>#N/A</v>
      </c>
      <c r="AJ976" s="1" t="e">
        <f ca="1">_xlfn.TEXTAFTER(_xlfn.TEXTBEFORE(Table916[[#This Row],[type]],"-"&amp;Table916[[#This Row],[rxn-no-enz]]),"RXN-")</f>
        <v>#N/A</v>
      </c>
      <c r="AK976" s="1" t="e">
        <f>_xlfn.TEXTBEFORE(Table916[[#This Row],[type]],"_",-1)</f>
        <v>#N/A</v>
      </c>
      <c r="AN976" t="s">
        <v>11664</v>
      </c>
      <c r="AO976" t="s">
        <v>2778</v>
      </c>
      <c r="AP976" s="3">
        <v>2.3358980800000001E-10</v>
      </c>
      <c r="AQ976" t="str">
        <f>_xlfn.TEXTBEFORE(Table17[[#This Row],[rxn]],"-",-1)</f>
        <v>PROSYN</v>
      </c>
    </row>
    <row r="977" spans="16:43" ht="17" x14ac:dyDescent="0.25">
      <c r="P977" s="4"/>
      <c r="T977"/>
      <c r="AF977" s="1" t="s">
        <v>4357</v>
      </c>
      <c r="AG977" s="1" t="s">
        <v>2778</v>
      </c>
      <c r="AH977" s="9">
        <v>1.1617519999999999E-12</v>
      </c>
      <c r="AI977" s="1" t="e">
        <f>_xlfn.TEXTAFTER(Table916[[#This Row],[type]],"-",-1)</f>
        <v>#N/A</v>
      </c>
      <c r="AJ977" s="1" t="e">
        <f ca="1">_xlfn.TEXTAFTER(_xlfn.TEXTBEFORE(Table916[[#This Row],[type]],"-"&amp;Table916[[#This Row],[rxn-no-enz]]),"RXN-")</f>
        <v>#N/A</v>
      </c>
      <c r="AK977" s="1" t="e">
        <f>_xlfn.TEXTBEFORE(Table916[[#This Row],[type]],"_",-1)</f>
        <v>#N/A</v>
      </c>
      <c r="AN977" t="s">
        <v>4332</v>
      </c>
      <c r="AO977" t="s">
        <v>2778</v>
      </c>
      <c r="AP977" s="3">
        <v>1.726473544E-9</v>
      </c>
      <c r="AQ977" t="str">
        <f>_xlfn.TEXTBEFORE(Table17[[#This Row],[rxn]],"-",-1)</f>
        <v>PROSYN</v>
      </c>
    </row>
    <row r="978" spans="16:43" ht="17" x14ac:dyDescent="0.25">
      <c r="P978" s="4"/>
      <c r="T978"/>
      <c r="AF978" s="1" t="s">
        <v>11709</v>
      </c>
      <c r="AG978" s="1" t="s">
        <v>2778</v>
      </c>
      <c r="AH978" s="9">
        <v>5.7275659999999997E-12</v>
      </c>
      <c r="AI978" s="1" t="e">
        <f>_xlfn.TEXTAFTER(Table916[[#This Row],[type]],"-",-1)</f>
        <v>#N/A</v>
      </c>
      <c r="AJ978" s="1" t="e">
        <f ca="1">_xlfn.TEXTAFTER(_xlfn.TEXTBEFORE(Table916[[#This Row],[type]],"-"&amp;Table916[[#This Row],[rxn-no-enz]]),"RXN-")</f>
        <v>#N/A</v>
      </c>
      <c r="AK978" s="1" t="e">
        <f>_xlfn.TEXTBEFORE(Table916[[#This Row],[type]],"_",-1)</f>
        <v>#N/A</v>
      </c>
      <c r="AN978" t="s">
        <v>11665</v>
      </c>
      <c r="AO978" t="s">
        <v>2778</v>
      </c>
      <c r="AP978" s="3">
        <v>4.26332015E-10</v>
      </c>
      <c r="AQ978" t="str">
        <f>_xlfn.TEXTBEFORE(Table17[[#This Row],[rxn]],"-",-1)</f>
        <v>PROSYN</v>
      </c>
    </row>
    <row r="979" spans="16:43" ht="17" x14ac:dyDescent="0.25">
      <c r="P979" s="4"/>
      <c r="T979"/>
      <c r="AF979" s="1" t="s">
        <v>11710</v>
      </c>
      <c r="AG979" s="1" t="s">
        <v>2778</v>
      </c>
      <c r="AH979" s="9">
        <v>4.61727956E-10</v>
      </c>
      <c r="AI979" s="1" t="e">
        <f>_xlfn.TEXTAFTER(Table916[[#This Row],[type]],"-",-1)</f>
        <v>#N/A</v>
      </c>
      <c r="AJ979" s="1" t="e">
        <f ca="1">_xlfn.TEXTAFTER(_xlfn.TEXTBEFORE(Table916[[#This Row],[type]],"-"&amp;Table916[[#This Row],[rxn-no-enz]]),"RXN-")</f>
        <v>#N/A</v>
      </c>
      <c r="AK979" s="1" t="e">
        <f>_xlfn.TEXTBEFORE(Table916[[#This Row],[type]],"_",-1)</f>
        <v>#N/A</v>
      </c>
      <c r="AN979" t="s">
        <v>13136</v>
      </c>
      <c r="AO979" t="s">
        <v>2778</v>
      </c>
      <c r="AP979" s="3">
        <v>1.8635783999999999E-11</v>
      </c>
      <c r="AQ979" t="str">
        <f>_xlfn.TEXTBEFORE(Table17[[#This Row],[rxn]],"-",-1)</f>
        <v>PROSYN</v>
      </c>
    </row>
    <row r="980" spans="16:43" ht="17" x14ac:dyDescent="0.25">
      <c r="P980" s="4"/>
      <c r="T980"/>
      <c r="AF980" s="1" t="s">
        <v>11711</v>
      </c>
      <c r="AG980" s="1" t="s">
        <v>2778</v>
      </c>
      <c r="AH980" s="9">
        <v>1.8353969900000001E-10</v>
      </c>
      <c r="AI980" s="1" t="e">
        <f>_xlfn.TEXTAFTER(Table916[[#This Row],[type]],"-",-1)</f>
        <v>#N/A</v>
      </c>
      <c r="AJ980" s="1" t="e">
        <f ca="1">_xlfn.TEXTAFTER(_xlfn.TEXTBEFORE(Table916[[#This Row],[type]],"-"&amp;Table916[[#This Row],[rxn-no-enz]]),"RXN-")</f>
        <v>#N/A</v>
      </c>
      <c r="AK980" s="1" t="e">
        <f>_xlfn.TEXTBEFORE(Table916[[#This Row],[type]],"_",-1)</f>
        <v>#N/A</v>
      </c>
      <c r="AN980" t="s">
        <v>4333</v>
      </c>
      <c r="AO980" t="s">
        <v>2778</v>
      </c>
      <c r="AP980" s="3">
        <v>1.8635783999999999E-11</v>
      </c>
      <c r="AQ980" t="str">
        <f>_xlfn.TEXTBEFORE(Table17[[#This Row],[rxn]],"-",-1)</f>
        <v>PROSYN</v>
      </c>
    </row>
    <row r="981" spans="16:43" ht="17" x14ac:dyDescent="0.25">
      <c r="P981" s="4"/>
      <c r="T981"/>
      <c r="AF981" s="1" t="s">
        <v>11712</v>
      </c>
      <c r="AG981" s="1" t="s">
        <v>2778</v>
      </c>
      <c r="AH981" s="9">
        <v>1.0251007200000001E-10</v>
      </c>
      <c r="AI981" s="1" t="e">
        <f>_xlfn.TEXTAFTER(Table916[[#This Row],[type]],"-",-1)</f>
        <v>#N/A</v>
      </c>
      <c r="AJ981" s="1" t="e">
        <f ca="1">_xlfn.TEXTAFTER(_xlfn.TEXTBEFORE(Table916[[#This Row],[type]],"-"&amp;Table916[[#This Row],[rxn-no-enz]]),"RXN-")</f>
        <v>#N/A</v>
      </c>
      <c r="AK981" s="1" t="e">
        <f>_xlfn.TEXTBEFORE(Table916[[#This Row],[type]],"_",-1)</f>
        <v>#N/A</v>
      </c>
      <c r="AN981" t="s">
        <v>4334</v>
      </c>
      <c r="AO981" t="s">
        <v>2778</v>
      </c>
      <c r="AP981" s="3">
        <v>2.744144446E-9</v>
      </c>
      <c r="AQ981" t="str">
        <f>_xlfn.TEXTBEFORE(Table17[[#This Row],[rxn]],"-",-1)</f>
        <v>PROSYN</v>
      </c>
    </row>
    <row r="982" spans="16:43" ht="17" x14ac:dyDescent="0.25">
      <c r="P982" s="4"/>
      <c r="T982"/>
      <c r="AF982" s="1" t="s">
        <v>11713</v>
      </c>
      <c r="AG982" s="1" t="s">
        <v>2778</v>
      </c>
      <c r="AH982" s="9">
        <v>1.0187640999999999E-11</v>
      </c>
      <c r="AI982" s="1" t="e">
        <f>_xlfn.TEXTAFTER(Table916[[#This Row],[type]],"-",-1)</f>
        <v>#N/A</v>
      </c>
      <c r="AJ982" s="1" t="e">
        <f ca="1">_xlfn.TEXTAFTER(_xlfn.TEXTBEFORE(Table916[[#This Row],[type]],"-"&amp;Table916[[#This Row],[rxn-no-enz]]),"RXN-")</f>
        <v>#N/A</v>
      </c>
      <c r="AK982" s="1" t="e">
        <f>_xlfn.TEXTBEFORE(Table916[[#This Row],[type]],"_",-1)</f>
        <v>#N/A</v>
      </c>
      <c r="AN982" t="s">
        <v>4335</v>
      </c>
      <c r="AO982" t="s">
        <v>2778</v>
      </c>
      <c r="AP982" s="3">
        <v>6.3981569300000003E-9</v>
      </c>
      <c r="AQ982" t="str">
        <f>_xlfn.TEXTBEFORE(Table17[[#This Row],[rxn]],"-",-1)</f>
        <v>PROSYN</v>
      </c>
    </row>
    <row r="983" spans="16:43" ht="17" x14ac:dyDescent="0.25">
      <c r="P983" s="4"/>
      <c r="T983"/>
      <c r="AF983" s="1" t="s">
        <v>11714</v>
      </c>
      <c r="AG983" s="1" t="s">
        <v>2778</v>
      </c>
      <c r="AH983" s="9">
        <v>1.0385321699999899E-9</v>
      </c>
      <c r="AI983" s="1" t="e">
        <f>_xlfn.TEXTAFTER(Table916[[#This Row],[type]],"-",-1)</f>
        <v>#N/A</v>
      </c>
      <c r="AJ983" s="1" t="e">
        <f ca="1">_xlfn.TEXTAFTER(_xlfn.TEXTBEFORE(Table916[[#This Row],[type]],"-"&amp;Table916[[#This Row],[rxn-no-enz]]),"RXN-")</f>
        <v>#N/A</v>
      </c>
      <c r="AK983" s="1" t="e">
        <f>_xlfn.TEXTBEFORE(Table916[[#This Row],[type]],"_",-1)</f>
        <v>#N/A</v>
      </c>
      <c r="AN983" t="s">
        <v>4336</v>
      </c>
      <c r="AO983" t="s">
        <v>2778</v>
      </c>
      <c r="AP983" s="3">
        <v>4.10289558E-10</v>
      </c>
      <c r="AQ983" t="str">
        <f>_xlfn.TEXTBEFORE(Table17[[#This Row],[rxn]],"-",-1)</f>
        <v>PROSYN</v>
      </c>
    </row>
    <row r="984" spans="16:43" ht="17" x14ac:dyDescent="0.25">
      <c r="P984" s="4"/>
      <c r="T984"/>
      <c r="AF984" s="1" t="s">
        <v>11715</v>
      </c>
      <c r="AG984" s="1" t="s">
        <v>2778</v>
      </c>
      <c r="AH984" s="9">
        <v>2.9073508999999999E-11</v>
      </c>
      <c r="AI984" s="1" t="e">
        <f>_xlfn.TEXTAFTER(Table916[[#This Row],[type]],"-",-1)</f>
        <v>#N/A</v>
      </c>
      <c r="AJ984" s="1" t="e">
        <f ca="1">_xlfn.TEXTAFTER(_xlfn.TEXTBEFORE(Table916[[#This Row],[type]],"-"&amp;Table916[[#This Row],[rxn-no-enz]]),"RXN-")</f>
        <v>#N/A</v>
      </c>
      <c r="AK984" s="1" t="e">
        <f>_xlfn.TEXTBEFORE(Table916[[#This Row],[type]],"_",-1)</f>
        <v>#N/A</v>
      </c>
      <c r="AN984" t="s">
        <v>11666</v>
      </c>
      <c r="AO984" t="s">
        <v>2778</v>
      </c>
      <c r="AP984" s="3">
        <v>1.55532281E-10</v>
      </c>
      <c r="AQ984" t="str">
        <f>_xlfn.TEXTBEFORE(Table17[[#This Row],[rxn]],"-",-1)</f>
        <v>PROSYN</v>
      </c>
    </row>
    <row r="985" spans="16:43" ht="17" x14ac:dyDescent="0.25">
      <c r="P985" s="4"/>
      <c r="T985"/>
      <c r="AF985" s="1" t="s">
        <v>11716</v>
      </c>
      <c r="AG985" s="1" t="s">
        <v>2778</v>
      </c>
      <c r="AH985" s="9">
        <v>1.49369719E-10</v>
      </c>
      <c r="AI985" s="1" t="e">
        <f>_xlfn.TEXTAFTER(Table916[[#This Row],[type]],"-",-1)</f>
        <v>#N/A</v>
      </c>
      <c r="AJ985" s="1" t="e">
        <f ca="1">_xlfn.TEXTAFTER(_xlfn.TEXTBEFORE(Table916[[#This Row],[type]],"-"&amp;Table916[[#This Row],[rxn-no-enz]]),"RXN-")</f>
        <v>#N/A</v>
      </c>
      <c r="AK985" s="1" t="e">
        <f>_xlfn.TEXTBEFORE(Table916[[#This Row],[type]],"_",-1)</f>
        <v>#N/A</v>
      </c>
      <c r="AN985" t="s">
        <v>4337</v>
      </c>
      <c r="AO985" t="s">
        <v>2778</v>
      </c>
      <c r="AP985" s="3">
        <v>8.0011946539999907E-9</v>
      </c>
      <c r="AQ985" t="str">
        <f>_xlfn.TEXTBEFORE(Table17[[#This Row],[rxn]],"-",-1)</f>
        <v>PROSYN</v>
      </c>
    </row>
    <row r="986" spans="16:43" ht="17" x14ac:dyDescent="0.25">
      <c r="P986" s="4"/>
      <c r="T986"/>
      <c r="AF986" s="1" t="s">
        <v>11717</v>
      </c>
      <c r="AG986" s="1" t="s">
        <v>2778</v>
      </c>
      <c r="AH986" s="9">
        <v>1.8450923999999999E-11</v>
      </c>
      <c r="AI986" s="1" t="e">
        <f>_xlfn.TEXTAFTER(Table916[[#This Row],[type]],"-",-1)</f>
        <v>#N/A</v>
      </c>
      <c r="AJ986" s="1" t="e">
        <f ca="1">_xlfn.TEXTAFTER(_xlfn.TEXTBEFORE(Table916[[#This Row],[type]],"-"&amp;Table916[[#This Row],[rxn-no-enz]]),"RXN-")</f>
        <v>#N/A</v>
      </c>
      <c r="AK986" s="1" t="e">
        <f>_xlfn.TEXTBEFORE(Table916[[#This Row],[type]],"_",-1)</f>
        <v>#N/A</v>
      </c>
      <c r="AN986" t="s">
        <v>11667</v>
      </c>
      <c r="AO986" t="s">
        <v>2778</v>
      </c>
      <c r="AP986" s="3">
        <v>2.0974900899999999E-10</v>
      </c>
      <c r="AQ986" t="str">
        <f>_xlfn.TEXTBEFORE(Table17[[#This Row],[rxn]],"-",-1)</f>
        <v>PROSYN</v>
      </c>
    </row>
    <row r="987" spans="16:43" ht="17" x14ac:dyDescent="0.25">
      <c r="P987" s="4"/>
      <c r="T987"/>
      <c r="AF987" s="1" t="s">
        <v>11718</v>
      </c>
      <c r="AG987" s="1" t="s">
        <v>2778</v>
      </c>
      <c r="AH987" s="9">
        <v>8.4705905000000005E-11</v>
      </c>
      <c r="AI987" s="1" t="e">
        <f>_xlfn.TEXTAFTER(Table916[[#This Row],[type]],"-",-1)</f>
        <v>#N/A</v>
      </c>
      <c r="AJ987" s="1" t="e">
        <f ca="1">_xlfn.TEXTAFTER(_xlfn.TEXTBEFORE(Table916[[#This Row],[type]],"-"&amp;Table916[[#This Row],[rxn-no-enz]]),"RXN-")</f>
        <v>#N/A</v>
      </c>
      <c r="AK987" s="1" t="e">
        <f>_xlfn.TEXTBEFORE(Table916[[#This Row],[type]],"_",-1)</f>
        <v>#N/A</v>
      </c>
      <c r="AN987" t="s">
        <v>4338</v>
      </c>
      <c r="AO987" t="s">
        <v>2778</v>
      </c>
      <c r="AP987" s="3">
        <v>2.8298917949999999E-9</v>
      </c>
      <c r="AQ987" t="str">
        <f>_xlfn.TEXTBEFORE(Table17[[#This Row],[rxn]],"-",-1)</f>
        <v>PROSYN</v>
      </c>
    </row>
    <row r="988" spans="16:43" ht="17" x14ac:dyDescent="0.25">
      <c r="P988" s="4"/>
      <c r="T988"/>
      <c r="AF988" s="1" t="s">
        <v>11719</v>
      </c>
      <c r="AG988" s="1" t="s">
        <v>2778</v>
      </c>
      <c r="AH988" s="9">
        <v>3.2309471000000001E-11</v>
      </c>
      <c r="AI988" s="1" t="e">
        <f>_xlfn.TEXTAFTER(Table916[[#This Row],[type]],"-",-1)</f>
        <v>#N/A</v>
      </c>
      <c r="AJ988" s="1" t="e">
        <f ca="1">_xlfn.TEXTAFTER(_xlfn.TEXTBEFORE(Table916[[#This Row],[type]],"-"&amp;Table916[[#This Row],[rxn-no-enz]]),"RXN-")</f>
        <v>#N/A</v>
      </c>
      <c r="AK988" s="1" t="e">
        <f>_xlfn.TEXTBEFORE(Table916[[#This Row],[type]],"_",-1)</f>
        <v>#N/A</v>
      </c>
      <c r="AN988" t="s">
        <v>11668</v>
      </c>
      <c r="AO988" t="s">
        <v>2778</v>
      </c>
      <c r="AP988" s="3">
        <v>3.7663747E-11</v>
      </c>
      <c r="AQ988" t="str">
        <f>_xlfn.TEXTBEFORE(Table17[[#This Row],[rxn]],"-",-1)</f>
        <v>PROSYN</v>
      </c>
    </row>
    <row r="989" spans="16:43" ht="17" x14ac:dyDescent="0.25">
      <c r="P989" s="4"/>
      <c r="T989"/>
      <c r="AF989" s="1" t="s">
        <v>4359</v>
      </c>
      <c r="AG989" s="1" t="s">
        <v>2778</v>
      </c>
      <c r="AH989" s="9">
        <v>8.7634057699999996E-10</v>
      </c>
      <c r="AI989" s="1" t="e">
        <f>_xlfn.TEXTAFTER(Table916[[#This Row],[type]],"-",-1)</f>
        <v>#N/A</v>
      </c>
      <c r="AJ989" s="1" t="e">
        <f ca="1">_xlfn.TEXTAFTER(_xlfn.TEXTBEFORE(Table916[[#This Row],[type]],"-"&amp;Table916[[#This Row],[rxn-no-enz]]),"RXN-")</f>
        <v>#N/A</v>
      </c>
      <c r="AK989" s="1" t="e">
        <f>_xlfn.TEXTBEFORE(Table916[[#This Row],[type]],"_",-1)</f>
        <v>#N/A</v>
      </c>
      <c r="AN989" t="s">
        <v>4339</v>
      </c>
      <c r="AO989" t="s">
        <v>2778</v>
      </c>
      <c r="AP989" s="3">
        <v>1.792459351E-9</v>
      </c>
      <c r="AQ989" t="str">
        <f>_xlfn.TEXTBEFORE(Table17[[#This Row],[rxn]],"-",-1)</f>
        <v>PROSYN</v>
      </c>
    </row>
    <row r="990" spans="16:43" ht="17" x14ac:dyDescent="0.25">
      <c r="P990" s="4"/>
      <c r="T990"/>
      <c r="AF990" s="1" t="s">
        <v>4360</v>
      </c>
      <c r="AG990" s="1" t="s">
        <v>2778</v>
      </c>
      <c r="AH990" s="9">
        <v>5.8797136299999998E-10</v>
      </c>
      <c r="AI990" s="1" t="e">
        <f>_xlfn.TEXTAFTER(Table916[[#This Row],[type]],"-",-1)</f>
        <v>#N/A</v>
      </c>
      <c r="AJ990" s="1" t="e">
        <f ca="1">_xlfn.TEXTAFTER(_xlfn.TEXTBEFORE(Table916[[#This Row],[type]],"-"&amp;Table916[[#This Row],[rxn-no-enz]]),"RXN-")</f>
        <v>#N/A</v>
      </c>
      <c r="AK990" s="1" t="e">
        <f>_xlfn.TEXTBEFORE(Table916[[#This Row],[type]],"_",-1)</f>
        <v>#N/A</v>
      </c>
      <c r="AN990" t="s">
        <v>11669</v>
      </c>
      <c r="AO990" t="s">
        <v>2778</v>
      </c>
      <c r="AP990" s="3">
        <v>1.2378594E-11</v>
      </c>
      <c r="AQ990" t="str">
        <f>_xlfn.TEXTBEFORE(Table17[[#This Row],[rxn]],"-",-1)</f>
        <v>PROSYN</v>
      </c>
    </row>
    <row r="991" spans="16:43" ht="17" x14ac:dyDescent="0.25">
      <c r="P991" s="4"/>
      <c r="T991"/>
      <c r="AF991" s="1" t="s">
        <v>4362</v>
      </c>
      <c r="AG991" s="1" t="s">
        <v>2778</v>
      </c>
      <c r="AH991" s="9">
        <v>5.0309986999999998E-11</v>
      </c>
      <c r="AI991" s="1" t="e">
        <f>_xlfn.TEXTAFTER(Table916[[#This Row],[type]],"-",-1)</f>
        <v>#N/A</v>
      </c>
      <c r="AJ991" s="1" t="e">
        <f ca="1">_xlfn.TEXTAFTER(_xlfn.TEXTBEFORE(Table916[[#This Row],[type]],"-"&amp;Table916[[#This Row],[rxn-no-enz]]),"RXN-")</f>
        <v>#N/A</v>
      </c>
      <c r="AK991" s="1" t="e">
        <f>_xlfn.TEXTBEFORE(Table916[[#This Row],[type]],"_",-1)</f>
        <v>#N/A</v>
      </c>
      <c r="AN991" t="s">
        <v>11670</v>
      </c>
      <c r="AO991" t="s">
        <v>2778</v>
      </c>
      <c r="AP991" s="3">
        <v>1.99867493E-10</v>
      </c>
      <c r="AQ991" t="str">
        <f>_xlfn.TEXTBEFORE(Table17[[#This Row],[rxn]],"-",-1)</f>
        <v>PROSYN</v>
      </c>
    </row>
    <row r="992" spans="16:43" ht="17" x14ac:dyDescent="0.25">
      <c r="P992" s="4"/>
      <c r="T992"/>
      <c r="AF992" s="1" t="s">
        <v>4363</v>
      </c>
      <c r="AG992" s="1" t="s">
        <v>2778</v>
      </c>
      <c r="AH992" s="9">
        <v>2.15375369999999E-11</v>
      </c>
      <c r="AI992" s="1" t="e">
        <f>_xlfn.TEXTAFTER(Table916[[#This Row],[type]],"-",-1)</f>
        <v>#N/A</v>
      </c>
      <c r="AJ992" s="1" t="e">
        <f ca="1">_xlfn.TEXTAFTER(_xlfn.TEXTBEFORE(Table916[[#This Row],[type]],"-"&amp;Table916[[#This Row],[rxn-no-enz]]),"RXN-")</f>
        <v>#N/A</v>
      </c>
      <c r="AK992" s="1" t="e">
        <f>_xlfn.TEXTBEFORE(Table916[[#This Row],[type]],"_",-1)</f>
        <v>#N/A</v>
      </c>
      <c r="AN992" t="s">
        <v>13789</v>
      </c>
      <c r="AO992" t="s">
        <v>2778</v>
      </c>
      <c r="AP992" s="3">
        <v>8.4009122E-10</v>
      </c>
      <c r="AQ992" t="str">
        <f>_xlfn.TEXTBEFORE(Table17[[#This Row],[rxn]],"-",-1)</f>
        <v>PROSYN</v>
      </c>
    </row>
    <row r="993" spans="16:43" ht="17" x14ac:dyDescent="0.25">
      <c r="P993" s="4"/>
      <c r="T993"/>
      <c r="AF993" s="1" t="s">
        <v>4364</v>
      </c>
      <c r="AG993" s="1" t="s">
        <v>2778</v>
      </c>
      <c r="AH993" s="9">
        <v>3.1352651699999998E-10</v>
      </c>
      <c r="AI993" s="1" t="e">
        <f>_xlfn.TEXTAFTER(Table916[[#This Row],[type]],"-",-1)</f>
        <v>#N/A</v>
      </c>
      <c r="AJ993" s="1" t="e">
        <f ca="1">_xlfn.TEXTAFTER(_xlfn.TEXTBEFORE(Table916[[#This Row],[type]],"-"&amp;Table916[[#This Row],[rxn-no-enz]]),"RXN-")</f>
        <v>#N/A</v>
      </c>
      <c r="AK993" s="1" t="e">
        <f>_xlfn.TEXTBEFORE(Table916[[#This Row],[type]],"_",-1)</f>
        <v>#N/A</v>
      </c>
      <c r="AN993" t="s">
        <v>13790</v>
      </c>
      <c r="AO993" t="s">
        <v>2778</v>
      </c>
      <c r="AP993" s="3">
        <v>4.2945109199999998E-9</v>
      </c>
      <c r="AQ993" t="str">
        <f>_xlfn.TEXTBEFORE(Table17[[#This Row],[rxn]],"-",-1)</f>
        <v>PROSYN</v>
      </c>
    </row>
    <row r="994" spans="16:43" ht="17" x14ac:dyDescent="0.25">
      <c r="P994" s="4"/>
      <c r="T994"/>
      <c r="AF994" s="1" t="s">
        <v>11720</v>
      </c>
      <c r="AG994" s="1" t="s">
        <v>2778</v>
      </c>
      <c r="AH994" s="9">
        <v>1.4357502800000001E-10</v>
      </c>
      <c r="AI994" s="1" t="e">
        <f>_xlfn.TEXTAFTER(Table916[[#This Row],[type]],"-",-1)</f>
        <v>#N/A</v>
      </c>
      <c r="AJ994" s="1" t="e">
        <f ca="1">_xlfn.TEXTAFTER(_xlfn.TEXTBEFORE(Table916[[#This Row],[type]],"-"&amp;Table916[[#This Row],[rxn-no-enz]]),"RXN-")</f>
        <v>#N/A</v>
      </c>
      <c r="AK994" s="1" t="e">
        <f>_xlfn.TEXTBEFORE(Table916[[#This Row],[type]],"_",-1)</f>
        <v>#N/A</v>
      </c>
      <c r="AN994" t="s">
        <v>11671</v>
      </c>
      <c r="AO994" t="s">
        <v>2778</v>
      </c>
      <c r="AP994" s="3">
        <v>3.3367309299999999E-10</v>
      </c>
      <c r="AQ994" t="str">
        <f>_xlfn.TEXTBEFORE(Table17[[#This Row],[rxn]],"-",-1)</f>
        <v>PROSYN</v>
      </c>
    </row>
    <row r="995" spans="16:43" ht="17" x14ac:dyDescent="0.25">
      <c r="P995" s="4"/>
      <c r="T995"/>
      <c r="AF995" s="1" t="s">
        <v>4366</v>
      </c>
      <c r="AG995" s="1" t="s">
        <v>2778</v>
      </c>
      <c r="AH995" s="9">
        <v>1.3594799209999999E-9</v>
      </c>
      <c r="AI995" s="1" t="e">
        <f>_xlfn.TEXTAFTER(Table916[[#This Row],[type]],"-",-1)</f>
        <v>#N/A</v>
      </c>
      <c r="AJ995" s="1" t="e">
        <f ca="1">_xlfn.TEXTAFTER(_xlfn.TEXTBEFORE(Table916[[#This Row],[type]],"-"&amp;Table916[[#This Row],[rxn-no-enz]]),"RXN-")</f>
        <v>#N/A</v>
      </c>
      <c r="AK995" s="1" t="e">
        <f>_xlfn.TEXTBEFORE(Table916[[#This Row],[type]],"_",-1)</f>
        <v>#N/A</v>
      </c>
      <c r="AN995" t="s">
        <v>11672</v>
      </c>
      <c r="AO995" t="s">
        <v>2778</v>
      </c>
      <c r="AP995" s="3">
        <v>1.1451431340000001E-9</v>
      </c>
      <c r="AQ995" t="str">
        <f>_xlfn.TEXTBEFORE(Table17[[#This Row],[rxn]],"-",-1)</f>
        <v>PROSYN</v>
      </c>
    </row>
    <row r="996" spans="16:43" ht="17" x14ac:dyDescent="0.25">
      <c r="P996" s="4"/>
      <c r="T996"/>
      <c r="AF996" s="1" t="s">
        <v>11721</v>
      </c>
      <c r="AG996" s="1" t="s">
        <v>2778</v>
      </c>
      <c r="AH996" s="9">
        <v>1.2695091999999999E-11</v>
      </c>
      <c r="AI996" s="1" t="e">
        <f>_xlfn.TEXTAFTER(Table916[[#This Row],[type]],"-",-1)</f>
        <v>#N/A</v>
      </c>
      <c r="AJ996" s="1" t="e">
        <f ca="1">_xlfn.TEXTAFTER(_xlfn.TEXTBEFORE(Table916[[#This Row],[type]],"-"&amp;Table916[[#This Row],[rxn-no-enz]]),"RXN-")</f>
        <v>#N/A</v>
      </c>
      <c r="AK996" s="1" t="e">
        <f>_xlfn.TEXTBEFORE(Table916[[#This Row],[type]],"_",-1)</f>
        <v>#N/A</v>
      </c>
      <c r="AN996" t="s">
        <v>11673</v>
      </c>
      <c r="AO996" t="s">
        <v>2778</v>
      </c>
      <c r="AP996" s="3">
        <v>8.6981649100000002E-10</v>
      </c>
      <c r="AQ996" t="str">
        <f>_xlfn.TEXTBEFORE(Table17[[#This Row],[rxn]],"-",-1)</f>
        <v>PROSYN</v>
      </c>
    </row>
    <row r="997" spans="16:43" ht="17" x14ac:dyDescent="0.25">
      <c r="P997" s="4"/>
      <c r="T997"/>
      <c r="AF997" s="1" t="s">
        <v>11722</v>
      </c>
      <c r="AG997" s="1" t="s">
        <v>2778</v>
      </c>
      <c r="AH997" s="9">
        <v>1.308751959E-9</v>
      </c>
      <c r="AI997" s="1" t="e">
        <f>_xlfn.TEXTAFTER(Table916[[#This Row],[type]],"-",-1)</f>
        <v>#N/A</v>
      </c>
      <c r="AJ997" s="1" t="e">
        <f ca="1">_xlfn.TEXTAFTER(_xlfn.TEXTBEFORE(Table916[[#This Row],[type]],"-"&amp;Table916[[#This Row],[rxn-no-enz]]),"RXN-")</f>
        <v>#N/A</v>
      </c>
      <c r="AK997" s="1" t="e">
        <f>_xlfn.TEXTBEFORE(Table916[[#This Row],[type]],"_",-1)</f>
        <v>#N/A</v>
      </c>
      <c r="AN997" t="s">
        <v>11674</v>
      </c>
      <c r="AO997" t="s">
        <v>2778</v>
      </c>
      <c r="AP997" s="3">
        <v>1.3254130399999999E-10</v>
      </c>
      <c r="AQ997" t="str">
        <f>_xlfn.TEXTBEFORE(Table17[[#This Row],[rxn]],"-",-1)</f>
        <v>PROSYN</v>
      </c>
    </row>
    <row r="998" spans="16:43" ht="17" x14ac:dyDescent="0.25">
      <c r="P998" s="4"/>
      <c r="T998"/>
      <c r="AF998" s="1" t="s">
        <v>4367</v>
      </c>
      <c r="AG998" s="1" t="s">
        <v>2778</v>
      </c>
      <c r="AH998" s="9">
        <v>9.81184721E-10</v>
      </c>
      <c r="AI998" s="1" t="e">
        <f>_xlfn.TEXTAFTER(Table916[[#This Row],[type]],"-",-1)</f>
        <v>#N/A</v>
      </c>
      <c r="AJ998" s="1" t="e">
        <f ca="1">_xlfn.TEXTAFTER(_xlfn.TEXTBEFORE(Table916[[#This Row],[type]],"-"&amp;Table916[[#This Row],[rxn-no-enz]]),"RXN-")</f>
        <v>#N/A</v>
      </c>
      <c r="AK998" s="1" t="e">
        <f>_xlfn.TEXTBEFORE(Table916[[#This Row],[type]],"_",-1)</f>
        <v>#N/A</v>
      </c>
      <c r="AN998" t="s">
        <v>11675</v>
      </c>
      <c r="AO998" t="s">
        <v>2778</v>
      </c>
      <c r="AP998" s="3">
        <v>9.6129281E-11</v>
      </c>
      <c r="AQ998" t="str">
        <f>_xlfn.TEXTBEFORE(Table17[[#This Row],[rxn]],"-",-1)</f>
        <v>PROSYN</v>
      </c>
    </row>
    <row r="999" spans="16:43" ht="17" x14ac:dyDescent="0.25">
      <c r="P999" s="4"/>
      <c r="T999"/>
      <c r="AF999" s="1" t="s">
        <v>4368</v>
      </c>
      <c r="AG999" s="1" t="s">
        <v>2778</v>
      </c>
      <c r="AH999" s="9">
        <v>1.081294E-10</v>
      </c>
      <c r="AI999" s="1" t="e">
        <f>_xlfn.TEXTAFTER(Table916[[#This Row],[type]],"-",-1)</f>
        <v>#N/A</v>
      </c>
      <c r="AJ999" s="1" t="e">
        <f ca="1">_xlfn.TEXTAFTER(_xlfn.TEXTBEFORE(Table916[[#This Row],[type]],"-"&amp;Table916[[#This Row],[rxn-no-enz]]),"RXN-")</f>
        <v>#N/A</v>
      </c>
      <c r="AK999" s="1" t="e">
        <f>_xlfn.TEXTBEFORE(Table916[[#This Row],[type]],"_",-1)</f>
        <v>#N/A</v>
      </c>
      <c r="AN999" t="s">
        <v>13791</v>
      </c>
      <c r="AO999" t="s">
        <v>2778</v>
      </c>
      <c r="AP999" s="3">
        <v>9.6129281E-11</v>
      </c>
      <c r="AQ999" t="str">
        <f>_xlfn.TEXTBEFORE(Table17[[#This Row],[rxn]],"-",-1)</f>
        <v>PROSYN</v>
      </c>
    </row>
    <row r="1000" spans="16:43" ht="17" x14ac:dyDescent="0.25">
      <c r="P1000" s="4"/>
      <c r="T1000"/>
      <c r="AF1000" s="1" t="s">
        <v>11723</v>
      </c>
      <c r="AG1000" s="1" t="s">
        <v>2778</v>
      </c>
      <c r="AH1000" s="9">
        <v>2.3127845999999999E-11</v>
      </c>
      <c r="AI1000" s="1" t="e">
        <f>_xlfn.TEXTAFTER(Table916[[#This Row],[type]],"-",-1)</f>
        <v>#N/A</v>
      </c>
      <c r="AJ1000" s="1" t="e">
        <f ca="1">_xlfn.TEXTAFTER(_xlfn.TEXTBEFORE(Table916[[#This Row],[type]],"-"&amp;Table916[[#This Row],[rxn-no-enz]]),"RXN-")</f>
        <v>#N/A</v>
      </c>
      <c r="AK1000" s="1" t="e">
        <f>_xlfn.TEXTBEFORE(Table916[[#This Row],[type]],"_",-1)</f>
        <v>#N/A</v>
      </c>
      <c r="AN1000" t="s">
        <v>11677</v>
      </c>
      <c r="AO1000" t="s">
        <v>2778</v>
      </c>
      <c r="AP1000" s="3">
        <v>1.3938023400000001E-10</v>
      </c>
      <c r="AQ1000" t="str">
        <f>_xlfn.TEXTBEFORE(Table17[[#This Row],[rxn]],"-",-1)</f>
        <v>PROSYN</v>
      </c>
    </row>
    <row r="1001" spans="16:43" ht="17" x14ac:dyDescent="0.25">
      <c r="P1001" s="4"/>
      <c r="T1001"/>
      <c r="AF1001" s="1" t="s">
        <v>4369</v>
      </c>
      <c r="AG1001" s="1" t="s">
        <v>2778</v>
      </c>
      <c r="AH1001" s="9">
        <v>1.34726017E-10</v>
      </c>
      <c r="AI1001" s="1" t="e">
        <f>_xlfn.TEXTAFTER(Table916[[#This Row],[type]],"-",-1)</f>
        <v>#N/A</v>
      </c>
      <c r="AJ1001" s="1" t="e">
        <f ca="1">_xlfn.TEXTAFTER(_xlfn.TEXTBEFORE(Table916[[#This Row],[type]],"-"&amp;Table916[[#This Row],[rxn-no-enz]]),"RXN-")</f>
        <v>#N/A</v>
      </c>
      <c r="AK1001" s="1" t="e">
        <f>_xlfn.TEXTBEFORE(Table916[[#This Row],[type]],"_",-1)</f>
        <v>#N/A</v>
      </c>
      <c r="AN1001" t="s">
        <v>11678</v>
      </c>
      <c r="AO1001" t="s">
        <v>2778</v>
      </c>
      <c r="AP1001" s="3">
        <v>2.4386057299999898E-10</v>
      </c>
      <c r="AQ1001" t="str">
        <f>_xlfn.TEXTBEFORE(Table17[[#This Row],[rxn]],"-",-1)</f>
        <v>PROSYN</v>
      </c>
    </row>
    <row r="1002" spans="16:43" ht="17" x14ac:dyDescent="0.25">
      <c r="P1002" s="4"/>
      <c r="T1002"/>
      <c r="AF1002" s="1" t="s">
        <v>11724</v>
      </c>
      <c r="AG1002" s="1" t="s">
        <v>2778</v>
      </c>
      <c r="AH1002" s="9">
        <v>4.8326283000000002E-11</v>
      </c>
      <c r="AI1002" s="1" t="e">
        <f>_xlfn.TEXTAFTER(Table916[[#This Row],[type]],"-",-1)</f>
        <v>#N/A</v>
      </c>
      <c r="AJ1002" s="1" t="e">
        <f ca="1">_xlfn.TEXTAFTER(_xlfn.TEXTBEFORE(Table916[[#This Row],[type]],"-"&amp;Table916[[#This Row],[rxn-no-enz]]),"RXN-")</f>
        <v>#N/A</v>
      </c>
      <c r="AK1002" s="1" t="e">
        <f>_xlfn.TEXTBEFORE(Table916[[#This Row],[type]],"_",-1)</f>
        <v>#N/A</v>
      </c>
      <c r="AN1002" t="s">
        <v>11679</v>
      </c>
      <c r="AO1002" t="s">
        <v>2778</v>
      </c>
      <c r="AP1002" s="3">
        <v>1.9835722999999999E-11</v>
      </c>
      <c r="AQ1002" t="str">
        <f>_xlfn.TEXTBEFORE(Table17[[#This Row],[rxn]],"-",-1)</f>
        <v>PROSYN</v>
      </c>
    </row>
    <row r="1003" spans="16:43" ht="17" x14ac:dyDescent="0.25">
      <c r="P1003" s="4"/>
      <c r="T1003"/>
      <c r="AF1003" s="1" t="s">
        <v>11725</v>
      </c>
      <c r="AG1003" s="1" t="s">
        <v>2778</v>
      </c>
      <c r="AH1003" s="9">
        <v>1.2685130999999901E-11</v>
      </c>
      <c r="AI1003" s="1" t="e">
        <f>_xlfn.TEXTAFTER(Table916[[#This Row],[type]],"-",-1)</f>
        <v>#N/A</v>
      </c>
      <c r="AJ1003" s="1" t="e">
        <f ca="1">_xlfn.TEXTAFTER(_xlfn.TEXTBEFORE(Table916[[#This Row],[type]],"-"&amp;Table916[[#This Row],[rxn-no-enz]]),"RXN-")</f>
        <v>#N/A</v>
      </c>
      <c r="AK1003" s="1" t="e">
        <f>_xlfn.TEXTBEFORE(Table916[[#This Row],[type]],"_",-1)</f>
        <v>#N/A</v>
      </c>
      <c r="AN1003" t="s">
        <v>11680</v>
      </c>
      <c r="AO1003" t="s">
        <v>2778</v>
      </c>
      <c r="AP1003" s="3">
        <v>1.57495623299999E-9</v>
      </c>
      <c r="AQ1003" t="str">
        <f>_xlfn.TEXTBEFORE(Table17[[#This Row],[rxn]],"-",-1)</f>
        <v>PROSYN</v>
      </c>
    </row>
    <row r="1004" spans="16:43" ht="17" x14ac:dyDescent="0.25">
      <c r="P1004" s="4"/>
      <c r="T1004"/>
      <c r="AF1004" s="1" t="s">
        <v>4370</v>
      </c>
      <c r="AG1004" s="1" t="s">
        <v>2778</v>
      </c>
      <c r="AH1004" s="9">
        <v>1.1557900000000001E-12</v>
      </c>
      <c r="AI1004" s="1" t="e">
        <f>_xlfn.TEXTAFTER(Table916[[#This Row],[type]],"-",-1)</f>
        <v>#N/A</v>
      </c>
      <c r="AJ1004" s="1" t="e">
        <f ca="1">_xlfn.TEXTAFTER(_xlfn.TEXTBEFORE(Table916[[#This Row],[type]],"-"&amp;Table916[[#This Row],[rxn-no-enz]]),"RXN-")</f>
        <v>#N/A</v>
      </c>
      <c r="AK1004" s="1" t="e">
        <f>_xlfn.TEXTBEFORE(Table916[[#This Row],[type]],"_",-1)</f>
        <v>#N/A</v>
      </c>
      <c r="AN1004" t="s">
        <v>11681</v>
      </c>
      <c r="AO1004" t="s">
        <v>2778</v>
      </c>
      <c r="AP1004" s="3">
        <v>8.5046524000000003E-11</v>
      </c>
      <c r="AQ1004" t="str">
        <f>_xlfn.TEXTBEFORE(Table17[[#This Row],[rxn]],"-",-1)</f>
        <v>PROSYN</v>
      </c>
    </row>
    <row r="1005" spans="16:43" ht="17" x14ac:dyDescent="0.25">
      <c r="P1005" s="4"/>
      <c r="T1005"/>
      <c r="AF1005" s="1" t="s">
        <v>4371</v>
      </c>
      <c r="AG1005" s="1" t="s">
        <v>2778</v>
      </c>
      <c r="AH1005" s="9">
        <v>1.300854986E-9</v>
      </c>
      <c r="AI1005" s="1" t="e">
        <f>_xlfn.TEXTAFTER(Table916[[#This Row],[type]],"-",-1)</f>
        <v>#N/A</v>
      </c>
      <c r="AJ1005" s="1" t="e">
        <f ca="1">_xlfn.TEXTAFTER(_xlfn.TEXTBEFORE(Table916[[#This Row],[type]],"-"&amp;Table916[[#This Row],[rxn-no-enz]]),"RXN-")</f>
        <v>#N/A</v>
      </c>
      <c r="AK1005" s="1" t="e">
        <f>_xlfn.TEXTBEFORE(Table916[[#This Row],[type]],"_",-1)</f>
        <v>#N/A</v>
      </c>
      <c r="AN1005" t="s">
        <v>11682</v>
      </c>
      <c r="AO1005" t="s">
        <v>2778</v>
      </c>
      <c r="AP1005" s="3">
        <v>1.0081171E-11</v>
      </c>
      <c r="AQ1005" t="str">
        <f>_xlfn.TEXTBEFORE(Table17[[#This Row],[rxn]],"-",-1)</f>
        <v>PROSYN</v>
      </c>
    </row>
    <row r="1006" spans="16:43" ht="17" x14ac:dyDescent="0.25">
      <c r="P1006" s="4"/>
      <c r="T1006"/>
      <c r="AF1006" s="1" t="s">
        <v>4372</v>
      </c>
      <c r="AG1006" s="1" t="s">
        <v>2778</v>
      </c>
      <c r="AH1006" s="9">
        <v>8.77533914999999E-10</v>
      </c>
      <c r="AI1006" s="1" t="e">
        <f>_xlfn.TEXTAFTER(Table916[[#This Row],[type]],"-",-1)</f>
        <v>#N/A</v>
      </c>
      <c r="AJ1006" s="1" t="e">
        <f ca="1">_xlfn.TEXTAFTER(_xlfn.TEXTBEFORE(Table916[[#This Row],[type]],"-"&amp;Table916[[#This Row],[rxn-no-enz]]),"RXN-")</f>
        <v>#N/A</v>
      </c>
      <c r="AK1006" s="1" t="e">
        <f>_xlfn.TEXTBEFORE(Table916[[#This Row],[type]],"_",-1)</f>
        <v>#N/A</v>
      </c>
      <c r="AN1006" t="s">
        <v>11683</v>
      </c>
      <c r="AO1006" t="s">
        <v>2778</v>
      </c>
      <c r="AP1006" s="3">
        <v>1.4278620000000001E-10</v>
      </c>
      <c r="AQ1006" t="str">
        <f>_xlfn.TEXTBEFORE(Table17[[#This Row],[rxn]],"-",-1)</f>
        <v>PROSYN</v>
      </c>
    </row>
    <row r="1007" spans="16:43" ht="17" x14ac:dyDescent="0.25">
      <c r="P1007" s="4"/>
      <c r="T1007"/>
      <c r="AF1007" s="1" t="s">
        <v>4374</v>
      </c>
      <c r="AG1007" s="1" t="s">
        <v>2778</v>
      </c>
      <c r="AH1007" s="9">
        <v>3.0146802399999999E-10</v>
      </c>
      <c r="AI1007" s="1" t="e">
        <f>_xlfn.TEXTAFTER(Table916[[#This Row],[type]],"-",-1)</f>
        <v>#N/A</v>
      </c>
      <c r="AJ1007" s="1" t="e">
        <f ca="1">_xlfn.TEXTAFTER(_xlfn.TEXTBEFORE(Table916[[#This Row],[type]],"-"&amp;Table916[[#This Row],[rxn-no-enz]]),"RXN-")</f>
        <v>#N/A</v>
      </c>
      <c r="AK1007" s="1" t="e">
        <f>_xlfn.TEXTBEFORE(Table916[[#This Row],[type]],"_",-1)</f>
        <v>#N/A</v>
      </c>
      <c r="AN1007" t="s">
        <v>11684</v>
      </c>
      <c r="AO1007" t="s">
        <v>2778</v>
      </c>
      <c r="AP1007" s="3">
        <v>5.7642972999999998E-11</v>
      </c>
      <c r="AQ1007" t="str">
        <f>_xlfn.TEXTBEFORE(Table17[[#This Row],[rxn]],"-",-1)</f>
        <v>PROSYN</v>
      </c>
    </row>
    <row r="1008" spans="16:43" ht="17" x14ac:dyDescent="0.25">
      <c r="P1008" s="4"/>
      <c r="T1008"/>
      <c r="AF1008" s="1" t="s">
        <v>11726</v>
      </c>
      <c r="AG1008" s="1" t="s">
        <v>2778</v>
      </c>
      <c r="AH1008" s="9">
        <v>9.6715529999999995E-11</v>
      </c>
      <c r="AI1008" s="1" t="e">
        <f>_xlfn.TEXTAFTER(Table916[[#This Row],[type]],"-",-1)</f>
        <v>#N/A</v>
      </c>
      <c r="AJ1008" s="1" t="e">
        <f ca="1">_xlfn.TEXTAFTER(_xlfn.TEXTBEFORE(Table916[[#This Row],[type]],"-"&amp;Table916[[#This Row],[rxn-no-enz]]),"RXN-")</f>
        <v>#N/A</v>
      </c>
      <c r="AK1008" s="1" t="e">
        <f>_xlfn.TEXTBEFORE(Table916[[#This Row],[type]],"_",-1)</f>
        <v>#N/A</v>
      </c>
      <c r="AN1008" t="s">
        <v>11685</v>
      </c>
      <c r="AO1008" t="s">
        <v>2778</v>
      </c>
      <c r="AP1008" s="3">
        <v>3.5427289599999899E-10</v>
      </c>
      <c r="AQ1008" t="str">
        <f>_xlfn.TEXTBEFORE(Table17[[#This Row],[rxn]],"-",-1)</f>
        <v>PROSYN</v>
      </c>
    </row>
    <row r="1009" spans="16:43" ht="17" x14ac:dyDescent="0.25">
      <c r="P1009" s="4"/>
      <c r="T1009"/>
      <c r="AF1009" s="1" t="s">
        <v>11727</v>
      </c>
      <c r="AG1009" s="1" t="s">
        <v>2778</v>
      </c>
      <c r="AH1009" s="9">
        <v>3.1590530000000001E-12</v>
      </c>
      <c r="AI1009" s="1" t="e">
        <f>_xlfn.TEXTAFTER(Table916[[#This Row],[type]],"-",-1)</f>
        <v>#N/A</v>
      </c>
      <c r="AJ1009" s="1" t="e">
        <f ca="1">_xlfn.TEXTAFTER(_xlfn.TEXTBEFORE(Table916[[#This Row],[type]],"-"&amp;Table916[[#This Row],[rxn-no-enz]]),"RXN-")</f>
        <v>#N/A</v>
      </c>
      <c r="AK1009" s="1" t="e">
        <f>_xlfn.TEXTBEFORE(Table916[[#This Row],[type]],"_",-1)</f>
        <v>#N/A</v>
      </c>
      <c r="AN1009" t="s">
        <v>11686</v>
      </c>
      <c r="AO1009" t="s">
        <v>2778</v>
      </c>
      <c r="AP1009" s="3">
        <v>1.4969961209999999E-9</v>
      </c>
      <c r="AQ1009" t="str">
        <f>_xlfn.TEXTBEFORE(Table17[[#This Row],[rxn]],"-",-1)</f>
        <v>PROSYN</v>
      </c>
    </row>
    <row r="1010" spans="16:43" ht="17" x14ac:dyDescent="0.25">
      <c r="P1010" s="4"/>
      <c r="T1010"/>
      <c r="AF1010" s="1" t="s">
        <v>11728</v>
      </c>
      <c r="AG1010" s="1" t="s">
        <v>2778</v>
      </c>
      <c r="AH1010" s="9">
        <v>5.8490709999999996E-12</v>
      </c>
      <c r="AI1010" s="1" t="e">
        <f>_xlfn.TEXTAFTER(Table916[[#This Row],[type]],"-",-1)</f>
        <v>#N/A</v>
      </c>
      <c r="AJ1010" s="1" t="e">
        <f ca="1">_xlfn.TEXTAFTER(_xlfn.TEXTBEFORE(Table916[[#This Row],[type]],"-"&amp;Table916[[#This Row],[rxn-no-enz]]),"RXN-")</f>
        <v>#N/A</v>
      </c>
      <c r="AK1010" s="1" t="e">
        <f>_xlfn.TEXTBEFORE(Table916[[#This Row],[type]],"_",-1)</f>
        <v>#N/A</v>
      </c>
      <c r="AN1010" t="s">
        <v>11687</v>
      </c>
      <c r="AO1010" t="s">
        <v>2778</v>
      </c>
      <c r="AP1010" s="3">
        <v>4.199039598E-9</v>
      </c>
      <c r="AQ1010" t="str">
        <f>_xlfn.TEXTBEFORE(Table17[[#This Row],[rxn]],"-",-1)</f>
        <v>PROSYN</v>
      </c>
    </row>
    <row r="1011" spans="16:43" ht="17" x14ac:dyDescent="0.25">
      <c r="P1011" s="4"/>
      <c r="T1011"/>
      <c r="AF1011" s="1" t="s">
        <v>4375</v>
      </c>
      <c r="AG1011" s="1" t="s">
        <v>2778</v>
      </c>
      <c r="AH1011" s="9">
        <v>4.8560630000000003E-12</v>
      </c>
      <c r="AI1011" s="1" t="e">
        <f>_xlfn.TEXTAFTER(Table916[[#This Row],[type]],"-",-1)</f>
        <v>#N/A</v>
      </c>
      <c r="AJ1011" s="1" t="e">
        <f ca="1">_xlfn.TEXTAFTER(_xlfn.TEXTBEFORE(Table916[[#This Row],[type]],"-"&amp;Table916[[#This Row],[rxn-no-enz]]),"RXN-")</f>
        <v>#N/A</v>
      </c>
      <c r="AK1011" s="1" t="e">
        <f>_xlfn.TEXTBEFORE(Table916[[#This Row],[type]],"_",-1)</f>
        <v>#N/A</v>
      </c>
      <c r="AN1011" t="s">
        <v>11688</v>
      </c>
      <c r="AO1011" t="s">
        <v>2778</v>
      </c>
      <c r="AP1011" s="3">
        <v>5.8901095700000002E-10</v>
      </c>
      <c r="AQ1011" t="str">
        <f>_xlfn.TEXTBEFORE(Table17[[#This Row],[rxn]],"-",-1)</f>
        <v>PROSYN</v>
      </c>
    </row>
    <row r="1012" spans="16:43" ht="17" x14ac:dyDescent="0.25">
      <c r="P1012" s="4"/>
      <c r="T1012"/>
      <c r="AF1012" s="1" t="s">
        <v>11729</v>
      </c>
      <c r="AG1012" s="1" t="s">
        <v>2778</v>
      </c>
      <c r="AH1012" s="9">
        <v>1.713749906E-9</v>
      </c>
      <c r="AI1012" s="1" t="e">
        <f>_xlfn.TEXTAFTER(Table916[[#This Row],[type]],"-",-1)</f>
        <v>#N/A</v>
      </c>
      <c r="AJ1012" s="1" t="e">
        <f ca="1">_xlfn.TEXTAFTER(_xlfn.TEXTBEFORE(Table916[[#This Row],[type]],"-"&amp;Table916[[#This Row],[rxn-no-enz]]),"RXN-")</f>
        <v>#N/A</v>
      </c>
      <c r="AK1012" s="1" t="e">
        <f>_xlfn.TEXTBEFORE(Table916[[#This Row],[type]],"_",-1)</f>
        <v>#N/A</v>
      </c>
      <c r="AN1012" t="s">
        <v>13792</v>
      </c>
      <c r="AO1012" t="s">
        <v>2778</v>
      </c>
      <c r="AP1012" s="3">
        <v>5.8901095700000002E-10</v>
      </c>
      <c r="AQ1012" t="str">
        <f>_xlfn.TEXTBEFORE(Table17[[#This Row],[rxn]],"-",-1)</f>
        <v>PROSYN</v>
      </c>
    </row>
    <row r="1013" spans="16:43" ht="17" x14ac:dyDescent="0.25">
      <c r="P1013" s="4"/>
      <c r="T1013"/>
      <c r="AF1013" s="1" t="s">
        <v>11730</v>
      </c>
      <c r="AG1013" s="1" t="s">
        <v>2778</v>
      </c>
      <c r="AH1013" s="9">
        <v>6.7836899999999999E-13</v>
      </c>
      <c r="AI1013" s="1" t="e">
        <f>_xlfn.TEXTAFTER(Table916[[#This Row],[type]],"-",-1)</f>
        <v>#N/A</v>
      </c>
      <c r="AJ1013" s="1" t="e">
        <f ca="1">_xlfn.TEXTAFTER(_xlfn.TEXTBEFORE(Table916[[#This Row],[type]],"-"&amp;Table916[[#This Row],[rxn-no-enz]]),"RXN-")</f>
        <v>#N/A</v>
      </c>
      <c r="AK1013" s="1" t="e">
        <f>_xlfn.TEXTBEFORE(Table916[[#This Row],[type]],"_",-1)</f>
        <v>#N/A</v>
      </c>
      <c r="AN1013" t="s">
        <v>11689</v>
      </c>
      <c r="AO1013" t="s">
        <v>2778</v>
      </c>
      <c r="AP1013" s="3">
        <v>2.1357080000000001E-12</v>
      </c>
      <c r="AQ1013" t="str">
        <f>_xlfn.TEXTBEFORE(Table17[[#This Row],[rxn]],"-",-1)</f>
        <v>PROSYN</v>
      </c>
    </row>
    <row r="1014" spans="16:43" ht="17" x14ac:dyDescent="0.25">
      <c r="P1014" s="4"/>
      <c r="T1014"/>
      <c r="AF1014" s="1" t="s">
        <v>11731</v>
      </c>
      <c r="AG1014" s="1" t="s">
        <v>2778</v>
      </c>
      <c r="AH1014" s="9">
        <v>3.4261690099999999E-10</v>
      </c>
      <c r="AI1014" s="1" t="e">
        <f>_xlfn.TEXTAFTER(Table916[[#This Row],[type]],"-",-1)</f>
        <v>#N/A</v>
      </c>
      <c r="AJ1014" s="1" t="e">
        <f ca="1">_xlfn.TEXTAFTER(_xlfn.TEXTBEFORE(Table916[[#This Row],[type]],"-"&amp;Table916[[#This Row],[rxn-no-enz]]),"RXN-")</f>
        <v>#N/A</v>
      </c>
      <c r="AK1014" s="1" t="e">
        <f>_xlfn.TEXTBEFORE(Table916[[#This Row],[type]],"_",-1)</f>
        <v>#N/A</v>
      </c>
      <c r="AN1014" t="s">
        <v>13793</v>
      </c>
      <c r="AO1014" t="s">
        <v>2778</v>
      </c>
      <c r="AP1014" s="3">
        <v>2.1357080000000001E-12</v>
      </c>
      <c r="AQ1014" t="str">
        <f>_xlfn.TEXTBEFORE(Table17[[#This Row],[rxn]],"-",-1)</f>
        <v>PROSYN</v>
      </c>
    </row>
    <row r="1015" spans="16:43" ht="17" x14ac:dyDescent="0.25">
      <c r="P1015" s="4"/>
      <c r="T1015"/>
      <c r="AF1015" s="1" t="s">
        <v>4376</v>
      </c>
      <c r="AG1015" s="1" t="s">
        <v>2778</v>
      </c>
      <c r="AH1015" s="9">
        <v>1.9294189999999999E-12</v>
      </c>
      <c r="AI1015" s="1" t="e">
        <f>_xlfn.TEXTAFTER(Table916[[#This Row],[type]],"-",-1)</f>
        <v>#N/A</v>
      </c>
      <c r="AJ1015" s="1" t="e">
        <f ca="1">_xlfn.TEXTAFTER(_xlfn.TEXTBEFORE(Table916[[#This Row],[type]],"-"&amp;Table916[[#This Row],[rxn-no-enz]]),"RXN-")</f>
        <v>#N/A</v>
      </c>
      <c r="AK1015" s="1" t="e">
        <f>_xlfn.TEXTBEFORE(Table916[[#This Row],[type]],"_",-1)</f>
        <v>#N/A</v>
      </c>
      <c r="AN1015" t="s">
        <v>11690</v>
      </c>
      <c r="AO1015" t="s">
        <v>2778</v>
      </c>
      <c r="AP1015" s="3">
        <v>1.75344105E-10</v>
      </c>
      <c r="AQ1015" t="str">
        <f>_xlfn.TEXTBEFORE(Table17[[#This Row],[rxn]],"-",-1)</f>
        <v>PROSYN</v>
      </c>
    </row>
    <row r="1016" spans="16:43" ht="17" x14ac:dyDescent="0.25">
      <c r="P1016" s="4"/>
      <c r="T1016"/>
      <c r="AF1016" s="1" t="s">
        <v>11732</v>
      </c>
      <c r="AG1016" s="1" t="s">
        <v>2778</v>
      </c>
      <c r="AH1016" s="9">
        <v>2.9225339999999997E-11</v>
      </c>
      <c r="AI1016" s="1" t="e">
        <f>_xlfn.TEXTAFTER(Table916[[#This Row],[type]],"-",-1)</f>
        <v>#N/A</v>
      </c>
      <c r="AJ1016" s="1" t="e">
        <f ca="1">_xlfn.TEXTAFTER(_xlfn.TEXTBEFORE(Table916[[#This Row],[type]],"-"&amp;Table916[[#This Row],[rxn-no-enz]]),"RXN-")</f>
        <v>#N/A</v>
      </c>
      <c r="AK1016" s="1" t="e">
        <f>_xlfn.TEXTBEFORE(Table916[[#This Row],[type]],"_",-1)</f>
        <v>#N/A</v>
      </c>
      <c r="AN1016" t="s">
        <v>13794</v>
      </c>
      <c r="AO1016" t="s">
        <v>2778</v>
      </c>
      <c r="AP1016" s="3">
        <v>8.4009122E-10</v>
      </c>
      <c r="AQ1016" t="str">
        <f>_xlfn.TEXTBEFORE(Table17[[#This Row],[rxn]],"-",-1)</f>
        <v>PROSYN</v>
      </c>
    </row>
    <row r="1017" spans="16:43" ht="17" x14ac:dyDescent="0.25">
      <c r="P1017" s="4"/>
      <c r="T1017"/>
      <c r="AF1017" s="1" t="s">
        <v>11733</v>
      </c>
      <c r="AG1017" s="1" t="s">
        <v>2778</v>
      </c>
      <c r="AH1017" s="9">
        <v>3.8780746999999999E-11</v>
      </c>
      <c r="AI1017" s="1" t="e">
        <f>_xlfn.TEXTAFTER(Table916[[#This Row],[type]],"-",-1)</f>
        <v>#N/A</v>
      </c>
      <c r="AJ1017" s="1" t="e">
        <f ca="1">_xlfn.TEXTAFTER(_xlfn.TEXTBEFORE(Table916[[#This Row],[type]],"-"&amp;Table916[[#This Row],[rxn-no-enz]]),"RXN-")</f>
        <v>#N/A</v>
      </c>
      <c r="AK1017" s="1" t="e">
        <f>_xlfn.TEXTBEFORE(Table916[[#This Row],[type]],"_",-1)</f>
        <v>#N/A</v>
      </c>
      <c r="AN1017" t="s">
        <v>11691</v>
      </c>
      <c r="AO1017" t="s">
        <v>2778</v>
      </c>
      <c r="AP1017" s="3">
        <v>5.3061388500000003E-10</v>
      </c>
      <c r="AQ1017" t="str">
        <f>_xlfn.TEXTBEFORE(Table17[[#This Row],[rxn]],"-",-1)</f>
        <v>PROSYN</v>
      </c>
    </row>
    <row r="1018" spans="16:43" ht="17" x14ac:dyDescent="0.25">
      <c r="P1018" s="4"/>
      <c r="T1018"/>
      <c r="AF1018" s="1" t="s">
        <v>11734</v>
      </c>
      <c r="AG1018" s="1" t="s">
        <v>2778</v>
      </c>
      <c r="AH1018" s="9">
        <v>3.1088306399999998E-10</v>
      </c>
      <c r="AI1018" s="1" t="e">
        <f>_xlfn.TEXTAFTER(Table916[[#This Row],[type]],"-",-1)</f>
        <v>#N/A</v>
      </c>
      <c r="AJ1018" s="1" t="e">
        <f ca="1">_xlfn.TEXTAFTER(_xlfn.TEXTBEFORE(Table916[[#This Row],[type]],"-"&amp;Table916[[#This Row],[rxn-no-enz]]),"RXN-")</f>
        <v>#N/A</v>
      </c>
      <c r="AK1018" s="1" t="e">
        <f>_xlfn.TEXTBEFORE(Table916[[#This Row],[type]],"_",-1)</f>
        <v>#N/A</v>
      </c>
      <c r="AN1018" t="s">
        <v>4341</v>
      </c>
      <c r="AO1018" t="s">
        <v>2778</v>
      </c>
      <c r="AP1018" s="3">
        <v>1.5274999200000001E-10</v>
      </c>
      <c r="AQ1018" t="str">
        <f>_xlfn.TEXTBEFORE(Table17[[#This Row],[rxn]],"-",-1)</f>
        <v>PROSYN</v>
      </c>
    </row>
    <row r="1019" spans="16:43" ht="17" x14ac:dyDescent="0.25">
      <c r="P1019" s="4"/>
      <c r="T1019"/>
      <c r="AF1019" s="1" t="s">
        <v>11735</v>
      </c>
      <c r="AG1019" s="1" t="s">
        <v>2778</v>
      </c>
      <c r="AH1019" s="9">
        <v>3.3679473E-11</v>
      </c>
      <c r="AI1019" s="1" t="e">
        <f>_xlfn.TEXTAFTER(Table916[[#This Row],[type]],"-",-1)</f>
        <v>#N/A</v>
      </c>
      <c r="AJ1019" s="1" t="e">
        <f ca="1">_xlfn.TEXTAFTER(_xlfn.TEXTBEFORE(Table916[[#This Row],[type]],"-"&amp;Table916[[#This Row],[rxn-no-enz]]),"RXN-")</f>
        <v>#N/A</v>
      </c>
      <c r="AK1019" s="1" t="e">
        <f>_xlfn.TEXTBEFORE(Table916[[#This Row],[type]],"_",-1)</f>
        <v>#N/A</v>
      </c>
      <c r="AN1019" t="s">
        <v>11692</v>
      </c>
      <c r="AO1019" t="s">
        <v>2778</v>
      </c>
      <c r="AP1019" s="3">
        <v>4.10261412E-10</v>
      </c>
      <c r="AQ1019" t="str">
        <f>_xlfn.TEXTBEFORE(Table17[[#This Row],[rxn]],"-",-1)</f>
        <v>PROSYN</v>
      </c>
    </row>
    <row r="1020" spans="16:43" ht="17" x14ac:dyDescent="0.25">
      <c r="P1020" s="4"/>
      <c r="T1020"/>
      <c r="AF1020" s="1" t="s">
        <v>11736</v>
      </c>
      <c r="AG1020" s="1" t="s">
        <v>2778</v>
      </c>
      <c r="AH1020" s="9">
        <v>5.1199377999999998E-11</v>
      </c>
      <c r="AI1020" s="1" t="e">
        <f>_xlfn.TEXTAFTER(Table916[[#This Row],[type]],"-",-1)</f>
        <v>#N/A</v>
      </c>
      <c r="AJ1020" s="1" t="e">
        <f ca="1">_xlfn.TEXTAFTER(_xlfn.TEXTBEFORE(Table916[[#This Row],[type]],"-"&amp;Table916[[#This Row],[rxn-no-enz]]),"RXN-")</f>
        <v>#N/A</v>
      </c>
      <c r="AK1020" s="1" t="e">
        <f>_xlfn.TEXTBEFORE(Table916[[#This Row],[type]],"_",-1)</f>
        <v>#N/A</v>
      </c>
      <c r="AN1020" t="s">
        <v>11693</v>
      </c>
      <c r="AO1020" t="s">
        <v>2778</v>
      </c>
      <c r="AP1020" s="3">
        <v>1.694376586E-9</v>
      </c>
      <c r="AQ1020" t="str">
        <f>_xlfn.TEXTBEFORE(Table17[[#This Row],[rxn]],"-",-1)</f>
        <v>PROSYN</v>
      </c>
    </row>
    <row r="1021" spans="16:43" ht="17" x14ac:dyDescent="0.25">
      <c r="P1021" s="4"/>
      <c r="T1021"/>
      <c r="AF1021" s="1" t="s">
        <v>4379</v>
      </c>
      <c r="AG1021" s="1" t="s">
        <v>2778</v>
      </c>
      <c r="AH1021" s="9">
        <v>9.4833908899999999E-10</v>
      </c>
      <c r="AI1021" s="1" t="e">
        <f>_xlfn.TEXTAFTER(Table916[[#This Row],[type]],"-",-1)</f>
        <v>#N/A</v>
      </c>
      <c r="AJ1021" s="1" t="e">
        <f ca="1">_xlfn.TEXTAFTER(_xlfn.TEXTBEFORE(Table916[[#This Row],[type]],"-"&amp;Table916[[#This Row],[rxn-no-enz]]),"RXN-")</f>
        <v>#N/A</v>
      </c>
      <c r="AK1021" s="1" t="e">
        <f>_xlfn.TEXTBEFORE(Table916[[#This Row],[type]],"_",-1)</f>
        <v>#N/A</v>
      </c>
      <c r="AN1021" t="s">
        <v>11694</v>
      </c>
      <c r="AO1021" t="s">
        <v>2778</v>
      </c>
      <c r="AP1021" s="3">
        <v>1.823782458E-9</v>
      </c>
      <c r="AQ1021" t="str">
        <f>_xlfn.TEXTBEFORE(Table17[[#This Row],[rxn]],"-",-1)</f>
        <v>PROSYN</v>
      </c>
    </row>
    <row r="1022" spans="16:43" ht="17" x14ac:dyDescent="0.25">
      <c r="P1022" s="4"/>
      <c r="T1022"/>
      <c r="AF1022" s="1" t="s">
        <v>11737</v>
      </c>
      <c r="AG1022" s="1" t="s">
        <v>2778</v>
      </c>
      <c r="AH1022" s="9">
        <v>2.6875249999999999E-12</v>
      </c>
      <c r="AI1022" s="1" t="e">
        <f>_xlfn.TEXTAFTER(Table916[[#This Row],[type]],"-",-1)</f>
        <v>#N/A</v>
      </c>
      <c r="AJ1022" s="1" t="e">
        <f ca="1">_xlfn.TEXTAFTER(_xlfn.TEXTBEFORE(Table916[[#This Row],[type]],"-"&amp;Table916[[#This Row],[rxn-no-enz]]),"RXN-")</f>
        <v>#N/A</v>
      </c>
      <c r="AK1022" s="1" t="e">
        <f>_xlfn.TEXTBEFORE(Table916[[#This Row],[type]],"_",-1)</f>
        <v>#N/A</v>
      </c>
      <c r="AN1022" t="s">
        <v>11695</v>
      </c>
      <c r="AO1022" t="s">
        <v>2778</v>
      </c>
      <c r="AP1022" s="3">
        <v>1.6721483000000001E-11</v>
      </c>
      <c r="AQ1022" t="str">
        <f>_xlfn.TEXTBEFORE(Table17[[#This Row],[rxn]],"-",-1)</f>
        <v>PROSYN</v>
      </c>
    </row>
    <row r="1023" spans="16:43" ht="17" x14ac:dyDescent="0.25">
      <c r="P1023" s="4"/>
      <c r="T1023"/>
      <c r="AF1023" s="1" t="s">
        <v>4380</v>
      </c>
      <c r="AG1023" s="1" t="s">
        <v>2778</v>
      </c>
      <c r="AH1023" s="9">
        <v>1.0737493E-11</v>
      </c>
      <c r="AI1023" s="1" t="e">
        <f>_xlfn.TEXTAFTER(Table916[[#This Row],[type]],"-",-1)</f>
        <v>#N/A</v>
      </c>
      <c r="AJ1023" s="1" t="e">
        <f ca="1">_xlfn.TEXTAFTER(_xlfn.TEXTBEFORE(Table916[[#This Row],[type]],"-"&amp;Table916[[#This Row],[rxn-no-enz]]),"RXN-")</f>
        <v>#N/A</v>
      </c>
      <c r="AK1023" s="1" t="e">
        <f>_xlfn.TEXTBEFORE(Table916[[#This Row],[type]],"_",-1)</f>
        <v>#N/A</v>
      </c>
      <c r="AN1023" t="s">
        <v>4343</v>
      </c>
      <c r="AO1023" t="s">
        <v>2778</v>
      </c>
      <c r="AP1023" s="3">
        <v>3.84267979999999E-11</v>
      </c>
      <c r="AQ1023" t="str">
        <f>_xlfn.TEXTBEFORE(Table17[[#This Row],[rxn]],"-",-1)</f>
        <v>PROSYN</v>
      </c>
    </row>
    <row r="1024" spans="16:43" ht="17" x14ac:dyDescent="0.25">
      <c r="P1024" s="4"/>
      <c r="T1024"/>
      <c r="AF1024" s="1" t="s">
        <v>11738</v>
      </c>
      <c r="AG1024" s="1" t="s">
        <v>2778</v>
      </c>
      <c r="AH1024" s="9">
        <v>6.7021999999999904E-13</v>
      </c>
      <c r="AI1024" s="1" t="e">
        <f>_xlfn.TEXTAFTER(Table916[[#This Row],[type]],"-",-1)</f>
        <v>#N/A</v>
      </c>
      <c r="AJ1024" s="1" t="e">
        <f ca="1">_xlfn.TEXTAFTER(_xlfn.TEXTBEFORE(Table916[[#This Row],[type]],"-"&amp;Table916[[#This Row],[rxn-no-enz]]),"RXN-")</f>
        <v>#N/A</v>
      </c>
      <c r="AK1024" s="1" t="e">
        <f>_xlfn.TEXTBEFORE(Table916[[#This Row],[type]],"_",-1)</f>
        <v>#N/A</v>
      </c>
      <c r="AN1024" t="s">
        <v>11696</v>
      </c>
      <c r="AO1024" t="s">
        <v>2778</v>
      </c>
      <c r="AP1024" s="3">
        <v>2.8886962900000002E-10</v>
      </c>
      <c r="AQ1024" t="str">
        <f>_xlfn.TEXTBEFORE(Table17[[#This Row],[rxn]],"-",-1)</f>
        <v>PROSYN</v>
      </c>
    </row>
    <row r="1025" spans="16:43" ht="17" x14ac:dyDescent="0.25">
      <c r="P1025" s="4"/>
      <c r="T1025"/>
      <c r="AF1025" s="1" t="s">
        <v>11739</v>
      </c>
      <c r="AG1025" s="1" t="s">
        <v>2778</v>
      </c>
      <c r="AH1025" s="9">
        <v>1.9986619999999998E-12</v>
      </c>
      <c r="AI1025" s="1" t="e">
        <f>_xlfn.TEXTAFTER(Table916[[#This Row],[type]],"-",-1)</f>
        <v>#N/A</v>
      </c>
      <c r="AJ1025" s="1" t="e">
        <f ca="1">_xlfn.TEXTAFTER(_xlfn.TEXTBEFORE(Table916[[#This Row],[type]],"-"&amp;Table916[[#This Row],[rxn-no-enz]]),"RXN-")</f>
        <v>#N/A</v>
      </c>
      <c r="AK1025" s="1" t="e">
        <f>_xlfn.TEXTBEFORE(Table916[[#This Row],[type]],"_",-1)</f>
        <v>#N/A</v>
      </c>
      <c r="AN1025" t="s">
        <v>11697</v>
      </c>
      <c r="AO1025" t="s">
        <v>2778</v>
      </c>
      <c r="AP1025" s="3">
        <v>4.8641637000000002E-10</v>
      </c>
      <c r="AQ1025" t="str">
        <f>_xlfn.TEXTBEFORE(Table17[[#This Row],[rxn]],"-",-1)</f>
        <v>PROSYN</v>
      </c>
    </row>
    <row r="1026" spans="16:43" ht="17" x14ac:dyDescent="0.25">
      <c r="P1026" s="4"/>
      <c r="T1026"/>
      <c r="AF1026" s="1" t="s">
        <v>11740</v>
      </c>
      <c r="AG1026" s="1" t="s">
        <v>2778</v>
      </c>
      <c r="AH1026" s="9">
        <v>1.2327168E-11</v>
      </c>
      <c r="AI1026" s="1" t="e">
        <f>_xlfn.TEXTAFTER(Table916[[#This Row],[type]],"-",-1)</f>
        <v>#N/A</v>
      </c>
      <c r="AJ1026" s="1" t="e">
        <f ca="1">_xlfn.TEXTAFTER(_xlfn.TEXTBEFORE(Table916[[#This Row],[type]],"-"&amp;Table916[[#This Row],[rxn-no-enz]]),"RXN-")</f>
        <v>#N/A</v>
      </c>
      <c r="AK1026" s="1" t="e">
        <f>_xlfn.TEXTBEFORE(Table916[[#This Row],[type]],"_",-1)</f>
        <v>#N/A</v>
      </c>
      <c r="AN1026" t="s">
        <v>13795</v>
      </c>
      <c r="AO1026" t="s">
        <v>2778</v>
      </c>
      <c r="AP1026" s="3">
        <v>4.8641637000000002E-10</v>
      </c>
      <c r="AQ1026" t="str">
        <f>_xlfn.TEXTBEFORE(Table17[[#This Row],[rxn]],"-",-1)</f>
        <v>PROSYN</v>
      </c>
    </row>
    <row r="1027" spans="16:43" ht="17" x14ac:dyDescent="0.25">
      <c r="P1027" s="4"/>
      <c r="T1027"/>
      <c r="AF1027" s="1" t="s">
        <v>11741</v>
      </c>
      <c r="AG1027" s="1" t="s">
        <v>2778</v>
      </c>
      <c r="AH1027" s="9">
        <v>1.06027496E-10</v>
      </c>
      <c r="AI1027" s="1" t="e">
        <f>_xlfn.TEXTAFTER(Table916[[#This Row],[type]],"-",-1)</f>
        <v>#N/A</v>
      </c>
      <c r="AJ1027" s="1" t="e">
        <f ca="1">_xlfn.TEXTAFTER(_xlfn.TEXTBEFORE(Table916[[#This Row],[type]],"-"&amp;Table916[[#This Row],[rxn-no-enz]]),"RXN-")</f>
        <v>#N/A</v>
      </c>
      <c r="AK1027" s="1" t="e">
        <f>_xlfn.TEXTBEFORE(Table916[[#This Row],[type]],"_",-1)</f>
        <v>#N/A</v>
      </c>
      <c r="AN1027" t="s">
        <v>11698</v>
      </c>
      <c r="AO1027" t="s">
        <v>2778</v>
      </c>
      <c r="AP1027" s="3">
        <v>1.0515540243E-8</v>
      </c>
      <c r="AQ1027" t="str">
        <f>_xlfn.TEXTBEFORE(Table17[[#This Row],[rxn]],"-",-1)</f>
        <v>PROSYN</v>
      </c>
    </row>
    <row r="1028" spans="16:43" ht="17" x14ac:dyDescent="0.25">
      <c r="P1028" s="4"/>
      <c r="T1028"/>
      <c r="AF1028" s="1" t="s">
        <v>11742</v>
      </c>
      <c r="AG1028" s="1" t="s">
        <v>2778</v>
      </c>
      <c r="AH1028" s="9">
        <v>8.0881439999999994E-12</v>
      </c>
      <c r="AI1028" s="1" t="e">
        <f>_xlfn.TEXTAFTER(Table916[[#This Row],[type]],"-",-1)</f>
        <v>#N/A</v>
      </c>
      <c r="AJ1028" s="1" t="e">
        <f ca="1">_xlfn.TEXTAFTER(_xlfn.TEXTBEFORE(Table916[[#This Row],[type]],"-"&amp;Table916[[#This Row],[rxn-no-enz]]),"RXN-")</f>
        <v>#N/A</v>
      </c>
      <c r="AK1028" s="1" t="e">
        <f>_xlfn.TEXTBEFORE(Table916[[#This Row],[type]],"_",-1)</f>
        <v>#N/A</v>
      </c>
      <c r="AN1028" t="s">
        <v>4344</v>
      </c>
      <c r="AO1028" t="s">
        <v>2778</v>
      </c>
      <c r="AP1028" s="3">
        <v>1.6298361999999999E-11</v>
      </c>
      <c r="AQ1028" t="str">
        <f>_xlfn.TEXTBEFORE(Table17[[#This Row],[rxn]],"-",-1)</f>
        <v>PROSYN</v>
      </c>
    </row>
    <row r="1029" spans="16:43" ht="17" x14ac:dyDescent="0.25">
      <c r="P1029" s="4"/>
      <c r="T1029"/>
      <c r="AF1029" s="1" t="s">
        <v>11743</v>
      </c>
      <c r="AG1029" s="1" t="s">
        <v>2778</v>
      </c>
      <c r="AH1029" s="9">
        <v>4.9172153999999999E-11</v>
      </c>
      <c r="AI1029" s="1" t="e">
        <f>_xlfn.TEXTAFTER(Table916[[#This Row],[type]],"-",-1)</f>
        <v>#N/A</v>
      </c>
      <c r="AJ1029" s="1" t="e">
        <f ca="1">_xlfn.TEXTAFTER(_xlfn.TEXTBEFORE(Table916[[#This Row],[type]],"-"&amp;Table916[[#This Row],[rxn-no-enz]]),"RXN-")</f>
        <v>#N/A</v>
      </c>
      <c r="AK1029" s="1" t="e">
        <f>_xlfn.TEXTBEFORE(Table916[[#This Row],[type]],"_",-1)</f>
        <v>#N/A</v>
      </c>
      <c r="AN1029" t="s">
        <v>4345</v>
      </c>
      <c r="AO1029" t="s">
        <v>2778</v>
      </c>
      <c r="AP1029" s="3">
        <v>1.6298361999999999E-11</v>
      </c>
      <c r="AQ1029" t="str">
        <f>_xlfn.TEXTBEFORE(Table17[[#This Row],[rxn]],"-",-1)</f>
        <v>PROSYN</v>
      </c>
    </row>
    <row r="1030" spans="16:43" ht="17" x14ac:dyDescent="0.25">
      <c r="P1030" s="4"/>
      <c r="T1030"/>
      <c r="AF1030" s="1" t="s">
        <v>11744</v>
      </c>
      <c r="AG1030" s="1" t="s">
        <v>2778</v>
      </c>
      <c r="AH1030" s="9">
        <v>1.78899538E-10</v>
      </c>
      <c r="AI1030" s="1" t="e">
        <f>_xlfn.TEXTAFTER(Table916[[#This Row],[type]],"-",-1)</f>
        <v>#N/A</v>
      </c>
      <c r="AJ1030" s="1" t="e">
        <f ca="1">_xlfn.TEXTAFTER(_xlfn.TEXTBEFORE(Table916[[#This Row],[type]],"-"&amp;Table916[[#This Row],[rxn-no-enz]]),"RXN-")</f>
        <v>#N/A</v>
      </c>
      <c r="AK1030" s="1" t="e">
        <f>_xlfn.TEXTBEFORE(Table916[[#This Row],[type]],"_",-1)</f>
        <v>#N/A</v>
      </c>
      <c r="AN1030" t="s">
        <v>4346</v>
      </c>
      <c r="AO1030" t="s">
        <v>2778</v>
      </c>
      <c r="AP1030" s="3">
        <v>9.3047731199999997E-10</v>
      </c>
      <c r="AQ1030" t="str">
        <f>_xlfn.TEXTBEFORE(Table17[[#This Row],[rxn]],"-",-1)</f>
        <v>PROSYN</v>
      </c>
    </row>
    <row r="1031" spans="16:43" ht="17" x14ac:dyDescent="0.25">
      <c r="P1031" s="4"/>
      <c r="T1031"/>
      <c r="AF1031" s="1" t="s">
        <v>11745</v>
      </c>
      <c r="AG1031" s="1" t="s">
        <v>2778</v>
      </c>
      <c r="AH1031" s="9">
        <v>8.3224949000000005E-11</v>
      </c>
      <c r="AI1031" s="1" t="e">
        <f>_xlfn.TEXTAFTER(Table916[[#This Row],[type]],"-",-1)</f>
        <v>#N/A</v>
      </c>
      <c r="AJ1031" s="1" t="e">
        <f ca="1">_xlfn.TEXTAFTER(_xlfn.TEXTBEFORE(Table916[[#This Row],[type]],"-"&amp;Table916[[#This Row],[rxn-no-enz]]),"RXN-")</f>
        <v>#N/A</v>
      </c>
      <c r="AK1031" s="1" t="e">
        <f>_xlfn.TEXTBEFORE(Table916[[#This Row],[type]],"_",-1)</f>
        <v>#N/A</v>
      </c>
      <c r="AN1031" t="s">
        <v>13796</v>
      </c>
      <c r="AO1031" t="s">
        <v>2778</v>
      </c>
      <c r="AP1031" s="3">
        <v>2.00583743999999E-10</v>
      </c>
      <c r="AQ1031" t="str">
        <f>_xlfn.TEXTBEFORE(Table17[[#This Row],[rxn]],"-",-1)</f>
        <v>PROSYN</v>
      </c>
    </row>
    <row r="1032" spans="16:43" ht="17" x14ac:dyDescent="0.25">
      <c r="P1032" s="4"/>
      <c r="T1032"/>
      <c r="AF1032" s="1" t="s">
        <v>4381</v>
      </c>
      <c r="AG1032" s="1" t="s">
        <v>2778</v>
      </c>
      <c r="AH1032" s="9">
        <v>2.0650111200000001E-10</v>
      </c>
      <c r="AI1032" s="1" t="e">
        <f>_xlfn.TEXTAFTER(Table916[[#This Row],[type]],"-",-1)</f>
        <v>#N/A</v>
      </c>
      <c r="AJ1032" s="1" t="e">
        <f ca="1">_xlfn.TEXTAFTER(_xlfn.TEXTBEFORE(Table916[[#This Row],[type]],"-"&amp;Table916[[#This Row],[rxn-no-enz]]),"RXN-")</f>
        <v>#N/A</v>
      </c>
      <c r="AK1032" s="1" t="e">
        <f>_xlfn.TEXTBEFORE(Table916[[#This Row],[type]],"_",-1)</f>
        <v>#N/A</v>
      </c>
      <c r="AN1032" t="s">
        <v>4347</v>
      </c>
      <c r="AO1032" t="s">
        <v>2778</v>
      </c>
      <c r="AP1032" s="3">
        <v>2.00583743999999E-10</v>
      </c>
      <c r="AQ1032" t="str">
        <f>_xlfn.TEXTBEFORE(Table17[[#This Row],[rxn]],"-",-1)</f>
        <v>PROSYN</v>
      </c>
    </row>
    <row r="1033" spans="16:43" ht="17" x14ac:dyDescent="0.25">
      <c r="P1033" s="4"/>
      <c r="T1033"/>
      <c r="AF1033" s="1" t="s">
        <v>11746</v>
      </c>
      <c r="AG1033" s="1" t="s">
        <v>2778</v>
      </c>
      <c r="AH1033" s="9">
        <v>2.1120659E-11</v>
      </c>
      <c r="AI1033" s="1" t="e">
        <f>_xlfn.TEXTAFTER(Table916[[#This Row],[type]],"-",-1)</f>
        <v>#N/A</v>
      </c>
      <c r="AJ1033" s="1" t="e">
        <f ca="1">_xlfn.TEXTAFTER(_xlfn.TEXTBEFORE(Table916[[#This Row],[type]],"-"&amp;Table916[[#This Row],[rxn-no-enz]]),"RXN-")</f>
        <v>#N/A</v>
      </c>
      <c r="AK1033" s="1" t="e">
        <f>_xlfn.TEXTBEFORE(Table916[[#This Row],[type]],"_",-1)</f>
        <v>#N/A</v>
      </c>
      <c r="AN1033" t="s">
        <v>4348</v>
      </c>
      <c r="AO1033" t="s">
        <v>2778</v>
      </c>
      <c r="AP1033" s="3">
        <v>2.00583743999999E-10</v>
      </c>
      <c r="AQ1033" t="str">
        <f>_xlfn.TEXTBEFORE(Table17[[#This Row],[rxn]],"-",-1)</f>
        <v>PROSYN</v>
      </c>
    </row>
    <row r="1034" spans="16:43" ht="17" x14ac:dyDescent="0.25">
      <c r="P1034" s="4"/>
      <c r="T1034"/>
      <c r="AF1034" s="1" t="s">
        <v>11747</v>
      </c>
      <c r="AG1034" s="1" t="s">
        <v>2778</v>
      </c>
      <c r="AH1034" s="9">
        <v>9.4536915999999994E-11</v>
      </c>
      <c r="AI1034" s="1" t="e">
        <f>_xlfn.TEXTAFTER(Table916[[#This Row],[type]],"-",-1)</f>
        <v>#N/A</v>
      </c>
      <c r="AJ1034" s="1" t="e">
        <f ca="1">_xlfn.TEXTAFTER(_xlfn.TEXTBEFORE(Table916[[#This Row],[type]],"-"&amp;Table916[[#This Row],[rxn-no-enz]]),"RXN-")</f>
        <v>#N/A</v>
      </c>
      <c r="AK1034" s="1" t="e">
        <f>_xlfn.TEXTBEFORE(Table916[[#This Row],[type]],"_",-1)</f>
        <v>#N/A</v>
      </c>
      <c r="AN1034" t="s">
        <v>13137</v>
      </c>
      <c r="AO1034" t="s">
        <v>2778</v>
      </c>
      <c r="AP1034" s="3">
        <v>1.67863229E-10</v>
      </c>
      <c r="AQ1034" t="str">
        <f>_xlfn.TEXTBEFORE(Table17[[#This Row],[rxn]],"-",-1)</f>
        <v>PROSYN</v>
      </c>
    </row>
    <row r="1035" spans="16:43" ht="17" x14ac:dyDescent="0.25">
      <c r="P1035" s="4"/>
      <c r="T1035"/>
      <c r="AF1035" s="1" t="s">
        <v>4382</v>
      </c>
      <c r="AG1035" s="1" t="s">
        <v>2778</v>
      </c>
      <c r="AH1035" s="9">
        <v>3.50344849E-10</v>
      </c>
      <c r="AI1035" s="1" t="e">
        <f>_xlfn.TEXTAFTER(Table916[[#This Row],[type]],"-",-1)</f>
        <v>#N/A</v>
      </c>
      <c r="AJ1035" s="1" t="e">
        <f ca="1">_xlfn.TEXTAFTER(_xlfn.TEXTBEFORE(Table916[[#This Row],[type]],"-"&amp;Table916[[#This Row],[rxn-no-enz]]),"RXN-")</f>
        <v>#N/A</v>
      </c>
      <c r="AK1035" s="1" t="e">
        <f>_xlfn.TEXTBEFORE(Table916[[#This Row],[type]],"_",-1)</f>
        <v>#N/A</v>
      </c>
      <c r="AN1035" t="s">
        <v>4349</v>
      </c>
      <c r="AO1035" t="s">
        <v>2778</v>
      </c>
      <c r="AP1035" s="3">
        <v>1.67863229E-10</v>
      </c>
      <c r="AQ1035" t="str">
        <f>_xlfn.TEXTBEFORE(Table17[[#This Row],[rxn]],"-",-1)</f>
        <v>PROSYN</v>
      </c>
    </row>
    <row r="1036" spans="16:43" ht="17" x14ac:dyDescent="0.25">
      <c r="P1036" s="4"/>
      <c r="T1036"/>
      <c r="AF1036" s="1" t="s">
        <v>4383</v>
      </c>
      <c r="AG1036" s="1" t="s">
        <v>2778</v>
      </c>
      <c r="AH1036" s="9">
        <v>9.30125401E-10</v>
      </c>
      <c r="AI1036" s="1" t="e">
        <f>_xlfn.TEXTAFTER(Table916[[#This Row],[type]],"-",-1)</f>
        <v>#N/A</v>
      </c>
      <c r="AJ1036" s="1" t="e">
        <f ca="1">_xlfn.TEXTAFTER(_xlfn.TEXTBEFORE(Table916[[#This Row],[type]],"-"&amp;Table916[[#This Row],[rxn-no-enz]]),"RXN-")</f>
        <v>#N/A</v>
      </c>
      <c r="AK1036" s="1" t="e">
        <f>_xlfn.TEXTBEFORE(Table916[[#This Row],[type]],"_",-1)</f>
        <v>#N/A</v>
      </c>
      <c r="AN1036" t="s">
        <v>4350</v>
      </c>
      <c r="AO1036" t="s">
        <v>2778</v>
      </c>
      <c r="AP1036" s="3">
        <v>2.7096317225000001E-8</v>
      </c>
      <c r="AQ1036" t="str">
        <f>_xlfn.TEXTBEFORE(Table17[[#This Row],[rxn]],"-",-1)</f>
        <v>PROSYN</v>
      </c>
    </row>
    <row r="1037" spans="16:43" ht="17" x14ac:dyDescent="0.25">
      <c r="P1037" s="4"/>
      <c r="T1037"/>
      <c r="AF1037" s="1" t="s">
        <v>11748</v>
      </c>
      <c r="AG1037" s="1" t="s">
        <v>2778</v>
      </c>
      <c r="AH1037" s="9">
        <v>4.7540029999999899E-11</v>
      </c>
      <c r="AI1037" s="1" t="e">
        <f>_xlfn.TEXTAFTER(Table916[[#This Row],[type]],"-",-1)</f>
        <v>#N/A</v>
      </c>
      <c r="AJ1037" s="1" t="e">
        <f ca="1">_xlfn.TEXTAFTER(_xlfn.TEXTBEFORE(Table916[[#This Row],[type]],"-"&amp;Table916[[#This Row],[rxn-no-enz]]),"RXN-")</f>
        <v>#N/A</v>
      </c>
      <c r="AK1037" s="1" t="e">
        <f>_xlfn.TEXTBEFORE(Table916[[#This Row],[type]],"_",-1)</f>
        <v>#N/A</v>
      </c>
      <c r="AN1037" t="s">
        <v>11699</v>
      </c>
      <c r="AO1037" t="s">
        <v>2778</v>
      </c>
      <c r="AP1037" s="3">
        <v>1.7847034200000001E-10</v>
      </c>
      <c r="AQ1037" t="str">
        <f>_xlfn.TEXTBEFORE(Table17[[#This Row],[rxn]],"-",-1)</f>
        <v>PROSYN</v>
      </c>
    </row>
    <row r="1038" spans="16:43" ht="17" x14ac:dyDescent="0.25">
      <c r="P1038" s="4"/>
      <c r="T1038"/>
      <c r="AF1038" s="1" t="s">
        <v>4384</v>
      </c>
      <c r="AG1038" s="1" t="s">
        <v>2778</v>
      </c>
      <c r="AH1038" s="9">
        <v>3.67489006E-10</v>
      </c>
      <c r="AI1038" s="1" t="e">
        <f>_xlfn.TEXTAFTER(Table916[[#This Row],[type]],"-",-1)</f>
        <v>#N/A</v>
      </c>
      <c r="AJ1038" s="1" t="e">
        <f ca="1">_xlfn.TEXTAFTER(_xlfn.TEXTBEFORE(Table916[[#This Row],[type]],"-"&amp;Table916[[#This Row],[rxn-no-enz]]),"RXN-")</f>
        <v>#N/A</v>
      </c>
      <c r="AK1038" s="1" t="e">
        <f>_xlfn.TEXTBEFORE(Table916[[#This Row],[type]],"_",-1)</f>
        <v>#N/A</v>
      </c>
      <c r="AN1038" t="s">
        <v>13797</v>
      </c>
      <c r="AO1038" t="s">
        <v>2778</v>
      </c>
      <c r="AP1038" s="3">
        <v>1.7847034200000001E-10</v>
      </c>
      <c r="AQ1038" t="str">
        <f>_xlfn.TEXTBEFORE(Table17[[#This Row],[rxn]],"-",-1)</f>
        <v>PROSYN</v>
      </c>
    </row>
    <row r="1039" spans="16:43" ht="17" x14ac:dyDescent="0.25">
      <c r="P1039" s="4"/>
      <c r="T1039"/>
      <c r="AF1039" s="1" t="s">
        <v>4385</v>
      </c>
      <c r="AG1039" s="1" t="s">
        <v>2778</v>
      </c>
      <c r="AH1039" s="9">
        <v>2.5728933000000001E-10</v>
      </c>
      <c r="AI1039" s="1" t="e">
        <f>_xlfn.TEXTAFTER(Table916[[#This Row],[type]],"-",-1)</f>
        <v>#N/A</v>
      </c>
      <c r="AJ1039" s="1" t="e">
        <f ca="1">_xlfn.TEXTAFTER(_xlfn.TEXTBEFORE(Table916[[#This Row],[type]],"-"&amp;Table916[[#This Row],[rxn-no-enz]]),"RXN-")</f>
        <v>#N/A</v>
      </c>
      <c r="AK1039" s="1" t="e">
        <f>_xlfn.TEXTBEFORE(Table916[[#This Row],[type]],"_",-1)</f>
        <v>#N/A</v>
      </c>
      <c r="AN1039" t="s">
        <v>11700</v>
      </c>
      <c r="AO1039" t="s">
        <v>2778</v>
      </c>
      <c r="AP1039" s="3">
        <v>3.0995535999999998E-11</v>
      </c>
      <c r="AQ1039" t="str">
        <f>_xlfn.TEXTBEFORE(Table17[[#This Row],[rxn]],"-",-1)</f>
        <v>PROSYN</v>
      </c>
    </row>
    <row r="1040" spans="16:43" ht="17" x14ac:dyDescent="0.25">
      <c r="P1040" s="4"/>
      <c r="T1040"/>
      <c r="AF1040" s="1" t="s">
        <v>4386</v>
      </c>
      <c r="AG1040" s="1" t="s">
        <v>2778</v>
      </c>
      <c r="AH1040" s="9">
        <v>2.07215633999999E-10</v>
      </c>
      <c r="AI1040" s="1" t="e">
        <f>_xlfn.TEXTAFTER(Table916[[#This Row],[type]],"-",-1)</f>
        <v>#N/A</v>
      </c>
      <c r="AJ1040" s="1" t="e">
        <f ca="1">_xlfn.TEXTAFTER(_xlfn.TEXTBEFORE(Table916[[#This Row],[type]],"-"&amp;Table916[[#This Row],[rxn-no-enz]]),"RXN-")</f>
        <v>#N/A</v>
      </c>
      <c r="AK1040" s="1" t="e">
        <f>_xlfn.TEXTBEFORE(Table916[[#This Row],[type]],"_",-1)</f>
        <v>#N/A</v>
      </c>
      <c r="AN1040" t="s">
        <v>4351</v>
      </c>
      <c r="AO1040" t="s">
        <v>2778</v>
      </c>
      <c r="AP1040" s="3">
        <v>2.1039064999999999E-11</v>
      </c>
      <c r="AQ1040" t="str">
        <f>_xlfn.TEXTBEFORE(Table17[[#This Row],[rxn]],"-",-1)</f>
        <v>PROSYN</v>
      </c>
    </row>
    <row r="1041" spans="16:43" ht="17" x14ac:dyDescent="0.25">
      <c r="P1041" s="4"/>
      <c r="T1041"/>
      <c r="AF1041" s="1" t="s">
        <v>11749</v>
      </c>
      <c r="AG1041" s="1" t="s">
        <v>2778</v>
      </c>
      <c r="AH1041" s="9">
        <v>4.66674516E-10</v>
      </c>
      <c r="AI1041" s="1" t="e">
        <f>_xlfn.TEXTAFTER(Table916[[#This Row],[type]],"-",-1)</f>
        <v>#N/A</v>
      </c>
      <c r="AJ1041" s="1" t="e">
        <f ca="1">_xlfn.TEXTAFTER(_xlfn.TEXTBEFORE(Table916[[#This Row],[type]],"-"&amp;Table916[[#This Row],[rxn-no-enz]]),"RXN-")</f>
        <v>#N/A</v>
      </c>
      <c r="AK1041" s="1" t="e">
        <f>_xlfn.TEXTBEFORE(Table916[[#This Row],[type]],"_",-1)</f>
        <v>#N/A</v>
      </c>
      <c r="AN1041" t="s">
        <v>11701</v>
      </c>
      <c r="AO1041" t="s">
        <v>2778</v>
      </c>
      <c r="AP1041" s="3">
        <v>4.1956599799999897E-10</v>
      </c>
      <c r="AQ1041" t="str">
        <f>_xlfn.TEXTBEFORE(Table17[[#This Row],[rxn]],"-",-1)</f>
        <v>PROSYN</v>
      </c>
    </row>
    <row r="1042" spans="16:43" ht="17" x14ac:dyDescent="0.25">
      <c r="P1042" s="4"/>
      <c r="T1042"/>
      <c r="AF1042" s="1" t="s">
        <v>11750</v>
      </c>
      <c r="AG1042" s="1" t="s">
        <v>2778</v>
      </c>
      <c r="AH1042" s="9">
        <v>7.4600045999999994E-11</v>
      </c>
      <c r="AI1042" s="1" t="e">
        <f>_xlfn.TEXTAFTER(Table916[[#This Row],[type]],"-",-1)</f>
        <v>#N/A</v>
      </c>
      <c r="AJ1042" s="1" t="e">
        <f ca="1">_xlfn.TEXTAFTER(_xlfn.TEXTBEFORE(Table916[[#This Row],[type]],"-"&amp;Table916[[#This Row],[rxn-no-enz]]),"RXN-")</f>
        <v>#N/A</v>
      </c>
      <c r="AK1042" s="1" t="e">
        <f>_xlfn.TEXTBEFORE(Table916[[#This Row],[type]],"_",-1)</f>
        <v>#N/A</v>
      </c>
      <c r="AN1042" t="s">
        <v>11702</v>
      </c>
      <c r="AO1042" t="s">
        <v>2778</v>
      </c>
      <c r="AP1042" s="3">
        <v>1.7567209300000001E-10</v>
      </c>
      <c r="AQ1042" t="str">
        <f>_xlfn.TEXTBEFORE(Table17[[#This Row],[rxn]],"-",-1)</f>
        <v>PROSYN</v>
      </c>
    </row>
    <row r="1043" spans="16:43" ht="17" x14ac:dyDescent="0.25">
      <c r="P1043" s="4"/>
      <c r="T1043"/>
      <c r="AF1043" s="1" t="s">
        <v>11751</v>
      </c>
      <c r="AG1043" s="1" t="s">
        <v>2778</v>
      </c>
      <c r="AH1043" s="9">
        <v>1.3650051399999999E-10</v>
      </c>
      <c r="AI1043" s="1" t="e">
        <f>_xlfn.TEXTAFTER(Table916[[#This Row],[type]],"-",-1)</f>
        <v>#N/A</v>
      </c>
      <c r="AJ1043" s="1" t="e">
        <f ca="1">_xlfn.TEXTAFTER(_xlfn.TEXTBEFORE(Table916[[#This Row],[type]],"-"&amp;Table916[[#This Row],[rxn-no-enz]]),"RXN-")</f>
        <v>#N/A</v>
      </c>
      <c r="AK1043" s="1" t="e">
        <f>_xlfn.TEXTBEFORE(Table916[[#This Row],[type]],"_",-1)</f>
        <v>#N/A</v>
      </c>
      <c r="AN1043" t="s">
        <v>4352</v>
      </c>
      <c r="AO1043" t="s">
        <v>2778</v>
      </c>
      <c r="AP1043" s="3">
        <v>3.1981994999999899E-10</v>
      </c>
      <c r="AQ1043" t="str">
        <f>_xlfn.TEXTBEFORE(Table17[[#This Row],[rxn]],"-",-1)</f>
        <v>PROSYN</v>
      </c>
    </row>
    <row r="1044" spans="16:43" ht="17" x14ac:dyDescent="0.25">
      <c r="P1044" s="4"/>
      <c r="T1044"/>
      <c r="AF1044" s="1" t="s">
        <v>11752</v>
      </c>
      <c r="AG1044" s="1" t="s">
        <v>2778</v>
      </c>
      <c r="AH1044" s="9">
        <v>8.2513737E-11</v>
      </c>
      <c r="AI1044" s="1" t="e">
        <f>_xlfn.TEXTAFTER(Table916[[#This Row],[type]],"-",-1)</f>
        <v>#N/A</v>
      </c>
      <c r="AJ1044" s="1" t="e">
        <f ca="1">_xlfn.TEXTAFTER(_xlfn.TEXTBEFORE(Table916[[#This Row],[type]],"-"&amp;Table916[[#This Row],[rxn-no-enz]]),"RXN-")</f>
        <v>#N/A</v>
      </c>
      <c r="AK1044" s="1" t="e">
        <f>_xlfn.TEXTBEFORE(Table916[[#This Row],[type]],"_",-1)</f>
        <v>#N/A</v>
      </c>
      <c r="AN1044" t="s">
        <v>11703</v>
      </c>
      <c r="AO1044" t="s">
        <v>2778</v>
      </c>
      <c r="AP1044" s="3">
        <v>6.44201837E-10</v>
      </c>
      <c r="AQ1044" t="str">
        <f>_xlfn.TEXTBEFORE(Table17[[#This Row],[rxn]],"-",-1)</f>
        <v>PROSYN</v>
      </c>
    </row>
    <row r="1045" spans="16:43" ht="17" x14ac:dyDescent="0.25">
      <c r="P1045" s="4"/>
      <c r="T1045"/>
      <c r="AF1045" s="1" t="s">
        <v>4387</v>
      </c>
      <c r="AG1045" s="1" t="s">
        <v>2778</v>
      </c>
      <c r="AH1045" s="9">
        <v>3.1471685800000001E-10</v>
      </c>
      <c r="AI1045" s="1" t="e">
        <f>_xlfn.TEXTAFTER(Table916[[#This Row],[type]],"-",-1)</f>
        <v>#N/A</v>
      </c>
      <c r="AJ1045" s="1" t="e">
        <f ca="1">_xlfn.TEXTAFTER(_xlfn.TEXTBEFORE(Table916[[#This Row],[type]],"-"&amp;Table916[[#This Row],[rxn-no-enz]]),"RXN-")</f>
        <v>#N/A</v>
      </c>
      <c r="AK1045" s="1" t="e">
        <f>_xlfn.TEXTBEFORE(Table916[[#This Row],[type]],"_",-1)</f>
        <v>#N/A</v>
      </c>
      <c r="AN1045" t="s">
        <v>11704</v>
      </c>
      <c r="AO1045" t="s">
        <v>2778</v>
      </c>
      <c r="AP1045" s="3">
        <v>1.0120622E-11</v>
      </c>
      <c r="AQ1045" t="str">
        <f>_xlfn.TEXTBEFORE(Table17[[#This Row],[rxn]],"-",-1)</f>
        <v>PROSYN</v>
      </c>
    </row>
    <row r="1046" spans="16:43" ht="17" x14ac:dyDescent="0.25">
      <c r="P1046" s="4"/>
      <c r="T1046"/>
      <c r="AF1046" s="1" t="s">
        <v>11753</v>
      </c>
      <c r="AG1046" s="1" t="s">
        <v>2778</v>
      </c>
      <c r="AH1046" s="9">
        <v>7.2185634999999902E-11</v>
      </c>
      <c r="AI1046" s="1" t="e">
        <f>_xlfn.TEXTAFTER(Table916[[#This Row],[type]],"-",-1)</f>
        <v>#N/A</v>
      </c>
      <c r="AJ1046" s="1" t="e">
        <f ca="1">_xlfn.TEXTAFTER(_xlfn.TEXTBEFORE(Table916[[#This Row],[type]],"-"&amp;Table916[[#This Row],[rxn-no-enz]]),"RXN-")</f>
        <v>#N/A</v>
      </c>
      <c r="AK1046" s="1" t="e">
        <f>_xlfn.TEXTBEFORE(Table916[[#This Row],[type]],"_",-1)</f>
        <v>#N/A</v>
      </c>
      <c r="AN1046" t="s">
        <v>11705</v>
      </c>
      <c r="AO1046" t="s">
        <v>2778</v>
      </c>
      <c r="AP1046" s="3">
        <v>5.8708216000000001E-11</v>
      </c>
      <c r="AQ1046" t="str">
        <f>_xlfn.TEXTBEFORE(Table17[[#This Row],[rxn]],"-",-1)</f>
        <v>PROSYN</v>
      </c>
    </row>
    <row r="1047" spans="16:43" ht="17" x14ac:dyDescent="0.25">
      <c r="P1047" s="4"/>
      <c r="T1047"/>
      <c r="AF1047" s="1" t="s">
        <v>11754</v>
      </c>
      <c r="AG1047" s="1" t="s">
        <v>2778</v>
      </c>
      <c r="AH1047" s="9">
        <v>1.4266056799999999E-10</v>
      </c>
      <c r="AI1047" s="1" t="e">
        <f>_xlfn.TEXTAFTER(Table916[[#This Row],[type]],"-",-1)</f>
        <v>#N/A</v>
      </c>
      <c r="AJ1047" s="1" t="e">
        <f ca="1">_xlfn.TEXTAFTER(_xlfn.TEXTBEFORE(Table916[[#This Row],[type]],"-"&amp;Table916[[#This Row],[rxn-no-enz]]),"RXN-")</f>
        <v>#N/A</v>
      </c>
      <c r="AK1047" s="1" t="e">
        <f>_xlfn.TEXTBEFORE(Table916[[#This Row],[type]],"_",-1)</f>
        <v>#N/A</v>
      </c>
      <c r="AN1047" t="s">
        <v>11706</v>
      </c>
      <c r="AO1047" t="s">
        <v>2778</v>
      </c>
      <c r="AP1047" s="3">
        <v>6.7992633999999998E-11</v>
      </c>
      <c r="AQ1047" t="str">
        <f>_xlfn.TEXTBEFORE(Table17[[#This Row],[rxn]],"-",-1)</f>
        <v>PROSYN</v>
      </c>
    </row>
    <row r="1048" spans="16:43" ht="17" x14ac:dyDescent="0.25">
      <c r="P1048" s="4"/>
      <c r="T1048"/>
      <c r="AF1048" s="1" t="s">
        <v>11755</v>
      </c>
      <c r="AG1048" s="1" t="s">
        <v>2778</v>
      </c>
      <c r="AH1048" s="9">
        <v>1.098728067E-9</v>
      </c>
      <c r="AI1048" s="1" t="e">
        <f>_xlfn.TEXTAFTER(Table916[[#This Row],[type]],"-",-1)</f>
        <v>#N/A</v>
      </c>
      <c r="AJ1048" s="1" t="e">
        <f ca="1">_xlfn.TEXTAFTER(_xlfn.TEXTBEFORE(Table916[[#This Row],[type]],"-"&amp;Table916[[#This Row],[rxn-no-enz]]),"RXN-")</f>
        <v>#N/A</v>
      </c>
      <c r="AK1048" s="1" t="e">
        <f>_xlfn.TEXTBEFORE(Table916[[#This Row],[type]],"_",-1)</f>
        <v>#N/A</v>
      </c>
      <c r="AN1048" t="s">
        <v>11707</v>
      </c>
      <c r="AO1048" t="s">
        <v>2778</v>
      </c>
      <c r="AP1048" s="3">
        <v>1.600759496E-9</v>
      </c>
      <c r="AQ1048" t="str">
        <f>_xlfn.TEXTBEFORE(Table17[[#This Row],[rxn]],"-",-1)</f>
        <v>PROSYN</v>
      </c>
    </row>
    <row r="1049" spans="16:43" ht="17" x14ac:dyDescent="0.25">
      <c r="P1049" s="4"/>
      <c r="T1049"/>
      <c r="AF1049" s="1" t="s">
        <v>11756</v>
      </c>
      <c r="AG1049" s="1" t="s">
        <v>2778</v>
      </c>
      <c r="AH1049" s="9">
        <v>4.5013306449999997E-9</v>
      </c>
      <c r="AI1049" s="1" t="e">
        <f>_xlfn.TEXTAFTER(Table916[[#This Row],[type]],"-",-1)</f>
        <v>#N/A</v>
      </c>
      <c r="AJ1049" s="1" t="e">
        <f ca="1">_xlfn.TEXTAFTER(_xlfn.TEXTBEFORE(Table916[[#This Row],[type]],"-"&amp;Table916[[#This Row],[rxn-no-enz]]),"RXN-")</f>
        <v>#N/A</v>
      </c>
      <c r="AK1049" s="1" t="e">
        <f>_xlfn.TEXTBEFORE(Table916[[#This Row],[type]],"_",-1)</f>
        <v>#N/A</v>
      </c>
      <c r="AN1049" t="s">
        <v>4353</v>
      </c>
      <c r="AO1049" t="s">
        <v>2778</v>
      </c>
      <c r="AP1049" s="3">
        <v>1.600759496E-9</v>
      </c>
      <c r="AQ1049" t="str">
        <f>_xlfn.TEXTBEFORE(Table17[[#This Row],[rxn]],"-",-1)</f>
        <v>PROSYN</v>
      </c>
    </row>
    <row r="1050" spans="16:43" ht="17" x14ac:dyDescent="0.25">
      <c r="P1050" s="4"/>
      <c r="T1050"/>
      <c r="AF1050" s="1" t="s">
        <v>11757</v>
      </c>
      <c r="AG1050" s="1" t="s">
        <v>2778</v>
      </c>
      <c r="AH1050" s="9">
        <v>2.1039487E-11</v>
      </c>
      <c r="AI1050" s="1" t="e">
        <f>_xlfn.TEXTAFTER(Table916[[#This Row],[type]],"-",-1)</f>
        <v>#N/A</v>
      </c>
      <c r="AJ1050" s="1" t="e">
        <f ca="1">_xlfn.TEXTAFTER(_xlfn.TEXTBEFORE(Table916[[#This Row],[type]],"-"&amp;Table916[[#This Row],[rxn-no-enz]]),"RXN-")</f>
        <v>#N/A</v>
      </c>
      <c r="AK1050" s="1" t="e">
        <f>_xlfn.TEXTBEFORE(Table916[[#This Row],[type]],"_",-1)</f>
        <v>#N/A</v>
      </c>
      <c r="AN1050" t="s">
        <v>4354</v>
      </c>
      <c r="AO1050" t="s">
        <v>2778</v>
      </c>
      <c r="AP1050" s="3">
        <v>1.1405231617E-8</v>
      </c>
      <c r="AQ1050" t="str">
        <f>_xlfn.TEXTBEFORE(Table17[[#This Row],[rxn]],"-",-1)</f>
        <v>PROSYN</v>
      </c>
    </row>
    <row r="1051" spans="16:43" ht="17" x14ac:dyDescent="0.25">
      <c r="P1051" s="4"/>
      <c r="T1051"/>
      <c r="AF1051" s="1" t="s">
        <v>11758</v>
      </c>
      <c r="AG1051" s="1" t="s">
        <v>2778</v>
      </c>
      <c r="AH1051" s="9">
        <v>5.6084790000000001E-11</v>
      </c>
      <c r="AI1051" s="1" t="e">
        <f>_xlfn.TEXTAFTER(Table916[[#This Row],[type]],"-",-1)</f>
        <v>#N/A</v>
      </c>
      <c r="AJ1051" s="1" t="e">
        <f ca="1">_xlfn.TEXTAFTER(_xlfn.TEXTBEFORE(Table916[[#This Row],[type]],"-"&amp;Table916[[#This Row],[rxn-no-enz]]),"RXN-")</f>
        <v>#N/A</v>
      </c>
      <c r="AK1051" s="1" t="e">
        <f>_xlfn.TEXTBEFORE(Table916[[#This Row],[type]],"_",-1)</f>
        <v>#N/A</v>
      </c>
      <c r="AN1051" t="s">
        <v>11708</v>
      </c>
      <c r="AO1051" t="s">
        <v>2778</v>
      </c>
      <c r="AP1051" s="3">
        <v>1.4973619145E-8</v>
      </c>
      <c r="AQ1051" t="str">
        <f>_xlfn.TEXTBEFORE(Table17[[#This Row],[rxn]],"-",-1)</f>
        <v>PROSYN</v>
      </c>
    </row>
    <row r="1052" spans="16:43" ht="17" x14ac:dyDescent="0.25">
      <c r="P1052" s="4"/>
      <c r="T1052"/>
      <c r="AF1052" s="1" t="s">
        <v>4388</v>
      </c>
      <c r="AG1052" s="1" t="s">
        <v>2778</v>
      </c>
      <c r="AH1052" s="9">
        <v>2.0147245699999999E-10</v>
      </c>
      <c r="AI1052" s="1" t="e">
        <f>_xlfn.TEXTAFTER(Table916[[#This Row],[type]],"-",-1)</f>
        <v>#N/A</v>
      </c>
      <c r="AJ1052" s="1" t="e">
        <f ca="1">_xlfn.TEXTAFTER(_xlfn.TEXTBEFORE(Table916[[#This Row],[type]],"-"&amp;Table916[[#This Row],[rxn-no-enz]]),"RXN-")</f>
        <v>#N/A</v>
      </c>
      <c r="AK1052" s="1" t="e">
        <f>_xlfn.TEXTBEFORE(Table916[[#This Row],[type]],"_",-1)</f>
        <v>#N/A</v>
      </c>
      <c r="AN1052" t="s">
        <v>4355</v>
      </c>
      <c r="AO1052" t="s">
        <v>2778</v>
      </c>
      <c r="AP1052" s="3">
        <v>1.1027515144E-8</v>
      </c>
      <c r="AQ1052" t="str">
        <f>_xlfn.TEXTBEFORE(Table17[[#This Row],[rxn]],"-",-1)</f>
        <v>PROSYN</v>
      </c>
    </row>
    <row r="1053" spans="16:43" ht="17" x14ac:dyDescent="0.25">
      <c r="P1053" s="4"/>
      <c r="T1053"/>
      <c r="AF1053" s="1" t="s">
        <v>11759</v>
      </c>
      <c r="AG1053" s="1" t="s">
        <v>2778</v>
      </c>
      <c r="AH1053" s="9">
        <v>2.7034619199999998E-10</v>
      </c>
      <c r="AI1053" s="1" t="e">
        <f>_xlfn.TEXTAFTER(Table916[[#This Row],[type]],"-",-1)</f>
        <v>#N/A</v>
      </c>
      <c r="AJ1053" s="1" t="e">
        <f ca="1">_xlfn.TEXTAFTER(_xlfn.TEXTBEFORE(Table916[[#This Row],[type]],"-"&amp;Table916[[#This Row],[rxn-no-enz]]),"RXN-")</f>
        <v>#N/A</v>
      </c>
      <c r="AK1053" s="1" t="e">
        <f>_xlfn.TEXTBEFORE(Table916[[#This Row],[type]],"_",-1)</f>
        <v>#N/A</v>
      </c>
      <c r="AN1053" t="s">
        <v>4356</v>
      </c>
      <c r="AO1053" t="s">
        <v>2778</v>
      </c>
      <c r="AP1053" s="3">
        <v>2.2587785399999999E-10</v>
      </c>
      <c r="AQ1053" t="str">
        <f>_xlfn.TEXTBEFORE(Table17[[#This Row],[rxn]],"-",-1)</f>
        <v>PROSYN</v>
      </c>
    </row>
    <row r="1054" spans="16:43" ht="17" x14ac:dyDescent="0.25">
      <c r="P1054" s="4"/>
      <c r="T1054"/>
      <c r="AF1054" s="1" t="s">
        <v>4390</v>
      </c>
      <c r="AG1054" s="1" t="s">
        <v>2778</v>
      </c>
      <c r="AH1054" s="9">
        <v>2.4233073300000001E-10</v>
      </c>
      <c r="AI1054" s="1" t="e">
        <f>_xlfn.TEXTAFTER(Table916[[#This Row],[type]],"-",-1)</f>
        <v>#N/A</v>
      </c>
      <c r="AJ1054" s="1" t="e">
        <f ca="1">_xlfn.TEXTAFTER(_xlfn.TEXTBEFORE(Table916[[#This Row],[type]],"-"&amp;Table916[[#This Row],[rxn-no-enz]]),"RXN-")</f>
        <v>#N/A</v>
      </c>
      <c r="AK1054" s="1" t="e">
        <f>_xlfn.TEXTBEFORE(Table916[[#This Row],[type]],"_",-1)</f>
        <v>#N/A</v>
      </c>
      <c r="AN1054" t="s">
        <v>4357</v>
      </c>
      <c r="AO1054" t="s">
        <v>2778</v>
      </c>
      <c r="AP1054" s="3">
        <v>2.6916677999999901E-11</v>
      </c>
      <c r="AQ1054" t="str">
        <f>_xlfn.TEXTBEFORE(Table17[[#This Row],[rxn]],"-",-1)</f>
        <v>PROSYN</v>
      </c>
    </row>
    <row r="1055" spans="16:43" ht="17" x14ac:dyDescent="0.25">
      <c r="P1055" s="4"/>
      <c r="T1055"/>
      <c r="AF1055" s="1" t="s">
        <v>4391</v>
      </c>
      <c r="AG1055" s="1" t="s">
        <v>2778</v>
      </c>
      <c r="AH1055" s="9">
        <v>2.9132770399999998E-10</v>
      </c>
      <c r="AI1055" s="1" t="e">
        <f>_xlfn.TEXTAFTER(Table916[[#This Row],[type]],"-",-1)</f>
        <v>#N/A</v>
      </c>
      <c r="AJ1055" s="1" t="e">
        <f ca="1">_xlfn.TEXTAFTER(_xlfn.TEXTBEFORE(Table916[[#This Row],[type]],"-"&amp;Table916[[#This Row],[rxn-no-enz]]),"RXN-")</f>
        <v>#N/A</v>
      </c>
      <c r="AK1055" s="1" t="e">
        <f>_xlfn.TEXTBEFORE(Table916[[#This Row],[type]],"_",-1)</f>
        <v>#N/A</v>
      </c>
      <c r="AN1055" t="s">
        <v>11709</v>
      </c>
      <c r="AO1055" t="s">
        <v>2778</v>
      </c>
      <c r="AP1055" s="3">
        <v>6.7731187000000002E-11</v>
      </c>
      <c r="AQ1055" t="str">
        <f>_xlfn.TEXTBEFORE(Table17[[#This Row],[rxn]],"-",-1)</f>
        <v>PROSYN</v>
      </c>
    </row>
    <row r="1056" spans="16:43" ht="17" x14ac:dyDescent="0.25">
      <c r="P1056" s="4"/>
      <c r="T1056"/>
      <c r="AF1056" s="1" t="s">
        <v>11760</v>
      </c>
      <c r="AG1056" s="1" t="s">
        <v>2778</v>
      </c>
      <c r="AH1056" s="9">
        <v>2.8241004999999999E-11</v>
      </c>
      <c r="AI1056" s="1" t="e">
        <f>_xlfn.TEXTAFTER(Table916[[#This Row],[type]],"-",-1)</f>
        <v>#N/A</v>
      </c>
      <c r="AJ1056" s="1" t="e">
        <f ca="1">_xlfn.TEXTAFTER(_xlfn.TEXTBEFORE(Table916[[#This Row],[type]],"-"&amp;Table916[[#This Row],[rxn-no-enz]]),"RXN-")</f>
        <v>#N/A</v>
      </c>
      <c r="AK1056" s="1" t="e">
        <f>_xlfn.TEXTBEFORE(Table916[[#This Row],[type]],"_",-1)</f>
        <v>#N/A</v>
      </c>
      <c r="AN1056" t="s">
        <v>13334</v>
      </c>
      <c r="AO1056" t="s">
        <v>2778</v>
      </c>
      <c r="AP1056" s="3">
        <v>1.1405231617E-8</v>
      </c>
      <c r="AQ1056" t="str">
        <f>_xlfn.TEXTBEFORE(Table17[[#This Row],[rxn]],"-",-1)</f>
        <v>PROSYN</v>
      </c>
    </row>
    <row r="1057" spans="16:43" ht="17" x14ac:dyDescent="0.25">
      <c r="P1057" s="4"/>
      <c r="T1057"/>
      <c r="AF1057" s="1" t="s">
        <v>4392</v>
      </c>
      <c r="AG1057" s="1" t="s">
        <v>2778</v>
      </c>
      <c r="AH1057" s="9">
        <v>8.6349046699999997E-10</v>
      </c>
      <c r="AI1057" s="1" t="e">
        <f>_xlfn.TEXTAFTER(Table916[[#This Row],[type]],"-",-1)</f>
        <v>#N/A</v>
      </c>
      <c r="AJ1057" s="1" t="e">
        <f ca="1">_xlfn.TEXTAFTER(_xlfn.TEXTBEFORE(Table916[[#This Row],[type]],"-"&amp;Table916[[#This Row],[rxn-no-enz]]),"RXN-")</f>
        <v>#N/A</v>
      </c>
      <c r="AK1057" s="1" t="e">
        <f>_xlfn.TEXTBEFORE(Table916[[#This Row],[type]],"_",-1)</f>
        <v>#N/A</v>
      </c>
      <c r="AN1057" t="s">
        <v>11710</v>
      </c>
      <c r="AO1057" t="s">
        <v>2778</v>
      </c>
      <c r="AP1057" s="3">
        <v>7.1922833300000005E-10</v>
      </c>
      <c r="AQ1057" t="str">
        <f>_xlfn.TEXTBEFORE(Table17[[#This Row],[rxn]],"-",-1)</f>
        <v>PROSYN</v>
      </c>
    </row>
    <row r="1058" spans="16:43" ht="17" x14ac:dyDescent="0.25">
      <c r="P1058" s="4"/>
      <c r="T1058"/>
      <c r="AF1058" s="1" t="s">
        <v>4393</v>
      </c>
      <c r="AG1058" s="1" t="s">
        <v>2778</v>
      </c>
      <c r="AH1058" s="9">
        <v>3.0098055E-10</v>
      </c>
      <c r="AI1058" s="1" t="e">
        <f>_xlfn.TEXTAFTER(Table916[[#This Row],[type]],"-",-1)</f>
        <v>#N/A</v>
      </c>
      <c r="AJ1058" s="1" t="e">
        <f ca="1">_xlfn.TEXTAFTER(_xlfn.TEXTBEFORE(Table916[[#This Row],[type]],"-"&amp;Table916[[#This Row],[rxn-no-enz]]),"RXN-")</f>
        <v>#N/A</v>
      </c>
      <c r="AK1058" s="1" t="e">
        <f>_xlfn.TEXTBEFORE(Table916[[#This Row],[type]],"_",-1)</f>
        <v>#N/A</v>
      </c>
      <c r="AN1058" t="s">
        <v>13138</v>
      </c>
      <c r="AO1058" t="s">
        <v>2778</v>
      </c>
      <c r="AP1058" s="3">
        <v>5.51654034999999E-10</v>
      </c>
      <c r="AQ1058" t="str">
        <f>_xlfn.TEXTBEFORE(Table17[[#This Row],[rxn]],"-",-1)</f>
        <v>PROSYN</v>
      </c>
    </row>
    <row r="1059" spans="16:43" ht="17" x14ac:dyDescent="0.25">
      <c r="P1059" s="4"/>
      <c r="T1059"/>
      <c r="AF1059" s="1" t="s">
        <v>11761</v>
      </c>
      <c r="AG1059" s="1" t="s">
        <v>2778</v>
      </c>
      <c r="AH1059" s="9">
        <v>1.90488404999999E-10</v>
      </c>
      <c r="AI1059" s="1" t="e">
        <f>_xlfn.TEXTAFTER(Table916[[#This Row],[type]],"-",-1)</f>
        <v>#N/A</v>
      </c>
      <c r="AJ1059" s="1" t="e">
        <f ca="1">_xlfn.TEXTAFTER(_xlfn.TEXTBEFORE(Table916[[#This Row],[type]],"-"&amp;Table916[[#This Row],[rxn-no-enz]]),"RXN-")</f>
        <v>#N/A</v>
      </c>
      <c r="AK1059" s="1" t="e">
        <f>_xlfn.TEXTBEFORE(Table916[[#This Row],[type]],"_",-1)</f>
        <v>#N/A</v>
      </c>
      <c r="AN1059" t="s">
        <v>11711</v>
      </c>
      <c r="AO1059" t="s">
        <v>2778</v>
      </c>
      <c r="AP1059" s="3">
        <v>5.51654034999999E-10</v>
      </c>
      <c r="AQ1059" t="str">
        <f>_xlfn.TEXTBEFORE(Table17[[#This Row],[rxn]],"-",-1)</f>
        <v>PROSYN</v>
      </c>
    </row>
    <row r="1060" spans="16:43" ht="17" x14ac:dyDescent="0.25">
      <c r="P1060" s="4"/>
      <c r="T1060"/>
      <c r="AF1060" s="1" t="s">
        <v>11762</v>
      </c>
      <c r="AG1060" s="1" t="s">
        <v>2778</v>
      </c>
      <c r="AH1060" s="9">
        <v>3.1924434100000002E-10</v>
      </c>
      <c r="AI1060" s="1" t="e">
        <f>_xlfn.TEXTAFTER(Table916[[#This Row],[type]],"-",-1)</f>
        <v>#N/A</v>
      </c>
      <c r="AJ1060" s="1" t="e">
        <f ca="1">_xlfn.TEXTAFTER(_xlfn.TEXTBEFORE(Table916[[#This Row],[type]],"-"&amp;Table916[[#This Row],[rxn-no-enz]]),"RXN-")</f>
        <v>#N/A</v>
      </c>
      <c r="AK1060" s="1" t="e">
        <f>_xlfn.TEXTBEFORE(Table916[[#This Row],[type]],"_",-1)</f>
        <v>#N/A</v>
      </c>
      <c r="AN1060" t="s">
        <v>11712</v>
      </c>
      <c r="AO1060" t="s">
        <v>2778</v>
      </c>
      <c r="AP1060" s="3">
        <v>5.8546535599999998E-10</v>
      </c>
      <c r="AQ1060" t="str">
        <f>_xlfn.TEXTBEFORE(Table17[[#This Row],[rxn]],"-",-1)</f>
        <v>PROSYN</v>
      </c>
    </row>
    <row r="1061" spans="16:43" ht="17" x14ac:dyDescent="0.25">
      <c r="P1061" s="4"/>
      <c r="T1061"/>
      <c r="AF1061" s="1" t="s">
        <v>11763</v>
      </c>
      <c r="AG1061" s="1" t="s">
        <v>2778</v>
      </c>
      <c r="AH1061" s="9">
        <v>5.7210213000000002E-11</v>
      </c>
      <c r="AI1061" s="1" t="e">
        <f>_xlfn.TEXTAFTER(Table916[[#This Row],[type]],"-",-1)</f>
        <v>#N/A</v>
      </c>
      <c r="AJ1061" s="1" t="e">
        <f ca="1">_xlfn.TEXTAFTER(_xlfn.TEXTBEFORE(Table916[[#This Row],[type]],"-"&amp;Table916[[#This Row],[rxn-no-enz]]),"RXN-")</f>
        <v>#N/A</v>
      </c>
      <c r="AK1061" s="1" t="e">
        <f>_xlfn.TEXTBEFORE(Table916[[#This Row],[type]],"_",-1)</f>
        <v>#N/A</v>
      </c>
      <c r="AN1061" t="s">
        <v>13139</v>
      </c>
      <c r="AO1061" t="s">
        <v>2778</v>
      </c>
      <c r="AP1061" s="3">
        <v>6.3726891999999998E-11</v>
      </c>
      <c r="AQ1061" t="str">
        <f>_xlfn.TEXTBEFORE(Table17[[#This Row],[rxn]],"-",-1)</f>
        <v>PROSYN</v>
      </c>
    </row>
    <row r="1062" spans="16:43" ht="17" x14ac:dyDescent="0.25">
      <c r="P1062" s="4"/>
      <c r="T1062"/>
      <c r="AF1062" s="1" t="s">
        <v>4394</v>
      </c>
      <c r="AG1062" s="1" t="s">
        <v>2778</v>
      </c>
      <c r="AH1062" s="9">
        <v>3.0816352900000001E-10</v>
      </c>
      <c r="AI1062" s="1" t="e">
        <f>_xlfn.TEXTAFTER(Table916[[#This Row],[type]],"-",-1)</f>
        <v>#N/A</v>
      </c>
      <c r="AJ1062" s="1" t="e">
        <f ca="1">_xlfn.TEXTAFTER(_xlfn.TEXTBEFORE(Table916[[#This Row],[type]],"-"&amp;Table916[[#This Row],[rxn-no-enz]]),"RXN-")</f>
        <v>#N/A</v>
      </c>
      <c r="AK1062" s="1" t="e">
        <f>_xlfn.TEXTBEFORE(Table916[[#This Row],[type]],"_",-1)</f>
        <v>#N/A</v>
      </c>
      <c r="AN1062" t="s">
        <v>11713</v>
      </c>
      <c r="AO1062" t="s">
        <v>2778</v>
      </c>
      <c r="AP1062" s="3">
        <v>6.3726891999999998E-11</v>
      </c>
      <c r="AQ1062" t="str">
        <f>_xlfn.TEXTBEFORE(Table17[[#This Row],[rxn]],"-",-1)</f>
        <v>PROSYN</v>
      </c>
    </row>
    <row r="1063" spans="16:43" ht="17" x14ac:dyDescent="0.25">
      <c r="P1063" s="4"/>
      <c r="T1063"/>
      <c r="AF1063" s="1" t="s">
        <v>4395</v>
      </c>
      <c r="AG1063" s="1" t="s">
        <v>2778</v>
      </c>
      <c r="AH1063" s="9">
        <v>5.7966062300000005E-10</v>
      </c>
      <c r="AI1063" s="1" t="e">
        <f>_xlfn.TEXTAFTER(Table916[[#This Row],[type]],"-",-1)</f>
        <v>#N/A</v>
      </c>
      <c r="AJ1063" s="1" t="e">
        <f ca="1">_xlfn.TEXTAFTER(_xlfn.TEXTBEFORE(Table916[[#This Row],[type]],"-"&amp;Table916[[#This Row],[rxn-no-enz]]),"RXN-")</f>
        <v>#N/A</v>
      </c>
      <c r="AK1063" s="1" t="e">
        <f>_xlfn.TEXTBEFORE(Table916[[#This Row],[type]],"_",-1)</f>
        <v>#N/A</v>
      </c>
      <c r="AN1063" t="s">
        <v>13798</v>
      </c>
      <c r="AO1063" t="s">
        <v>2778</v>
      </c>
      <c r="AP1063" s="3">
        <v>8.4009122E-10</v>
      </c>
      <c r="AQ1063" t="str">
        <f>_xlfn.TEXTBEFORE(Table17[[#This Row],[rxn]],"-",-1)</f>
        <v>PROSYN</v>
      </c>
    </row>
    <row r="1064" spans="16:43" ht="17" x14ac:dyDescent="0.25">
      <c r="P1064" s="4"/>
      <c r="T1064"/>
      <c r="AF1064" s="1" t="s">
        <v>11764</v>
      </c>
      <c r="AG1064" s="1" t="s">
        <v>2778</v>
      </c>
      <c r="AH1064" s="9">
        <v>9.7766293800000009E-10</v>
      </c>
      <c r="AI1064" s="1" t="e">
        <f>_xlfn.TEXTAFTER(Table916[[#This Row],[type]],"-",-1)</f>
        <v>#N/A</v>
      </c>
      <c r="AJ1064" s="1" t="e">
        <f ca="1">_xlfn.TEXTAFTER(_xlfn.TEXTBEFORE(Table916[[#This Row],[type]],"-"&amp;Table916[[#This Row],[rxn-no-enz]]),"RXN-")</f>
        <v>#N/A</v>
      </c>
      <c r="AK1064" s="1" t="e">
        <f>_xlfn.TEXTBEFORE(Table916[[#This Row],[type]],"_",-1)</f>
        <v>#N/A</v>
      </c>
      <c r="AN1064" t="s">
        <v>11714</v>
      </c>
      <c r="AO1064" t="s">
        <v>2778</v>
      </c>
      <c r="AP1064" s="3">
        <v>7.88684351E-10</v>
      </c>
      <c r="AQ1064" t="str">
        <f>_xlfn.TEXTBEFORE(Table17[[#This Row],[rxn]],"-",-1)</f>
        <v>PROSYN</v>
      </c>
    </row>
    <row r="1065" spans="16:43" ht="17" x14ac:dyDescent="0.25">
      <c r="P1065" s="4"/>
      <c r="T1065"/>
      <c r="AF1065" s="1" t="s">
        <v>11765</v>
      </c>
      <c r="AG1065" s="1" t="s">
        <v>2778</v>
      </c>
      <c r="AH1065" s="9">
        <v>3.4856448799999999E-10</v>
      </c>
      <c r="AI1065" s="1" t="e">
        <f>_xlfn.TEXTAFTER(Table916[[#This Row],[type]],"-",-1)</f>
        <v>#N/A</v>
      </c>
      <c r="AJ1065" s="1" t="e">
        <f ca="1">_xlfn.TEXTAFTER(_xlfn.TEXTBEFORE(Table916[[#This Row],[type]],"-"&amp;Table916[[#This Row],[rxn-no-enz]]),"RXN-")</f>
        <v>#N/A</v>
      </c>
      <c r="AK1065" s="1" t="e">
        <f>_xlfn.TEXTBEFORE(Table916[[#This Row],[type]],"_",-1)</f>
        <v>#N/A</v>
      </c>
      <c r="AN1065" t="s">
        <v>11715</v>
      </c>
      <c r="AO1065" t="s">
        <v>2778</v>
      </c>
      <c r="AP1065" s="3">
        <v>9.4499052999999999E-11</v>
      </c>
      <c r="AQ1065" t="str">
        <f>_xlfn.TEXTBEFORE(Table17[[#This Row],[rxn]],"-",-1)</f>
        <v>PROSYN</v>
      </c>
    </row>
    <row r="1066" spans="16:43" ht="17" x14ac:dyDescent="0.25">
      <c r="P1066" s="4"/>
      <c r="T1066"/>
      <c r="AF1066" s="1" t="s">
        <v>11766</v>
      </c>
      <c r="AG1066" s="1" t="s">
        <v>2778</v>
      </c>
      <c r="AH1066" s="9">
        <v>2.1501807E-11</v>
      </c>
      <c r="AI1066" s="1" t="e">
        <f>_xlfn.TEXTAFTER(Table916[[#This Row],[type]],"-",-1)</f>
        <v>#N/A</v>
      </c>
      <c r="AJ1066" s="1" t="e">
        <f ca="1">_xlfn.TEXTAFTER(_xlfn.TEXTBEFORE(Table916[[#This Row],[type]],"-"&amp;Table916[[#This Row],[rxn-no-enz]]),"RXN-")</f>
        <v>#N/A</v>
      </c>
      <c r="AK1066" s="1" t="e">
        <f>_xlfn.TEXTBEFORE(Table916[[#This Row],[type]],"_",-1)</f>
        <v>#N/A</v>
      </c>
      <c r="AN1066" t="s">
        <v>13799</v>
      </c>
      <c r="AO1066" t="s">
        <v>2778</v>
      </c>
      <c r="AP1066" s="3">
        <v>9.4499052999999999E-11</v>
      </c>
      <c r="AQ1066" t="str">
        <f>_xlfn.TEXTBEFORE(Table17[[#This Row],[rxn]],"-",-1)</f>
        <v>PROSYN</v>
      </c>
    </row>
    <row r="1067" spans="16:43" ht="17" x14ac:dyDescent="0.25">
      <c r="P1067" s="4"/>
      <c r="T1067"/>
      <c r="AF1067" s="1" t="s">
        <v>11767</v>
      </c>
      <c r="AG1067" s="1" t="s">
        <v>2778</v>
      </c>
      <c r="AH1067" s="9">
        <v>2.4628933589999999E-9</v>
      </c>
      <c r="AI1067" s="1" t="e">
        <f>_xlfn.TEXTAFTER(Table916[[#This Row],[type]],"-",-1)</f>
        <v>#N/A</v>
      </c>
      <c r="AJ1067" s="1" t="e">
        <f ca="1">_xlfn.TEXTAFTER(_xlfn.TEXTBEFORE(Table916[[#This Row],[type]],"-"&amp;Table916[[#This Row],[rxn-no-enz]]),"RXN-")</f>
        <v>#N/A</v>
      </c>
      <c r="AK1067" s="1" t="e">
        <f>_xlfn.TEXTBEFORE(Table916[[#This Row],[type]],"_",-1)</f>
        <v>#N/A</v>
      </c>
      <c r="AN1067" t="s">
        <v>11716</v>
      </c>
      <c r="AO1067" t="s">
        <v>2778</v>
      </c>
      <c r="AP1067" s="3">
        <v>9.2359913499999997E-10</v>
      </c>
      <c r="AQ1067" t="str">
        <f>_xlfn.TEXTBEFORE(Table17[[#This Row],[rxn]],"-",-1)</f>
        <v>PROSYN</v>
      </c>
    </row>
    <row r="1068" spans="16:43" ht="17" x14ac:dyDescent="0.25">
      <c r="P1068" s="4"/>
      <c r="T1068"/>
      <c r="AF1068" s="1" t="s">
        <v>11768</v>
      </c>
      <c r="AG1068" s="1" t="s">
        <v>2778</v>
      </c>
      <c r="AH1068" s="9">
        <v>1.91355748E-10</v>
      </c>
      <c r="AI1068" s="1" t="e">
        <f>_xlfn.TEXTAFTER(Table916[[#This Row],[type]],"-",-1)</f>
        <v>#N/A</v>
      </c>
      <c r="AJ1068" s="1" t="e">
        <f ca="1">_xlfn.TEXTAFTER(_xlfn.TEXTBEFORE(Table916[[#This Row],[type]],"-"&amp;Table916[[#This Row],[rxn-no-enz]]),"RXN-")</f>
        <v>#N/A</v>
      </c>
      <c r="AK1068" s="1" t="e">
        <f>_xlfn.TEXTBEFORE(Table916[[#This Row],[type]],"_",-1)</f>
        <v>#N/A</v>
      </c>
      <c r="AN1068" t="s">
        <v>11717</v>
      </c>
      <c r="AO1068" t="s">
        <v>2778</v>
      </c>
      <c r="AP1068" s="3">
        <v>8.9547145000000003E-11</v>
      </c>
      <c r="AQ1068" t="str">
        <f>_xlfn.TEXTBEFORE(Table17[[#This Row],[rxn]],"-",-1)</f>
        <v>PROSYN</v>
      </c>
    </row>
    <row r="1069" spans="16:43" ht="17" x14ac:dyDescent="0.25">
      <c r="P1069" s="4"/>
      <c r="T1069"/>
      <c r="AF1069" s="1" t="s">
        <v>11769</v>
      </c>
      <c r="AG1069" s="1" t="s">
        <v>2778</v>
      </c>
      <c r="AH1069" s="9">
        <v>1.1566398E-10</v>
      </c>
      <c r="AI1069" s="1" t="e">
        <f>_xlfn.TEXTAFTER(Table916[[#This Row],[type]],"-",-1)</f>
        <v>#N/A</v>
      </c>
      <c r="AJ1069" s="1" t="e">
        <f ca="1">_xlfn.TEXTAFTER(_xlfn.TEXTBEFORE(Table916[[#This Row],[type]],"-"&amp;Table916[[#This Row],[rxn-no-enz]]),"RXN-")</f>
        <v>#N/A</v>
      </c>
      <c r="AK1069" s="1" t="e">
        <f>_xlfn.TEXTBEFORE(Table916[[#This Row],[type]],"_",-1)</f>
        <v>#N/A</v>
      </c>
      <c r="AN1069" t="s">
        <v>11718</v>
      </c>
      <c r="AO1069" t="s">
        <v>2778</v>
      </c>
      <c r="AP1069" s="3">
        <v>4.27879442E-10</v>
      </c>
      <c r="AQ1069" t="str">
        <f>_xlfn.TEXTBEFORE(Table17[[#This Row],[rxn]],"-",-1)</f>
        <v>PROSYN</v>
      </c>
    </row>
    <row r="1070" spans="16:43" ht="17" x14ac:dyDescent="0.25">
      <c r="P1070" s="4"/>
      <c r="T1070"/>
      <c r="AF1070" s="1" t="s">
        <v>11770</v>
      </c>
      <c r="AG1070" s="1" t="s">
        <v>2778</v>
      </c>
      <c r="AH1070" s="9">
        <v>3.025095E-12</v>
      </c>
      <c r="AI1070" s="1" t="e">
        <f>_xlfn.TEXTAFTER(Table916[[#This Row],[type]],"-",-1)</f>
        <v>#N/A</v>
      </c>
      <c r="AJ1070" s="1" t="e">
        <f ca="1">_xlfn.TEXTAFTER(_xlfn.TEXTBEFORE(Table916[[#This Row],[type]],"-"&amp;Table916[[#This Row],[rxn-no-enz]]),"RXN-")</f>
        <v>#N/A</v>
      </c>
      <c r="AK1070" s="1" t="e">
        <f>_xlfn.TEXTBEFORE(Table916[[#This Row],[type]],"_",-1)</f>
        <v>#N/A</v>
      </c>
      <c r="AN1070" t="s">
        <v>11719</v>
      </c>
      <c r="AO1070" t="s">
        <v>2778</v>
      </c>
      <c r="AP1070" s="3">
        <v>1.33533337999999E-10</v>
      </c>
      <c r="AQ1070" t="str">
        <f>_xlfn.TEXTBEFORE(Table17[[#This Row],[rxn]],"-",-1)</f>
        <v>PROSYN</v>
      </c>
    </row>
    <row r="1071" spans="16:43" ht="17" x14ac:dyDescent="0.25">
      <c r="P1071" s="4"/>
      <c r="T1071"/>
      <c r="AF1071" s="1" t="s">
        <v>4396</v>
      </c>
      <c r="AG1071" s="1" t="s">
        <v>2778</v>
      </c>
      <c r="AH1071" s="9">
        <v>2.1023162900000001E-10</v>
      </c>
      <c r="AI1071" s="1" t="e">
        <f>_xlfn.TEXTAFTER(Table916[[#This Row],[type]],"-",-1)</f>
        <v>#N/A</v>
      </c>
      <c r="AJ1071" s="1" t="e">
        <f ca="1">_xlfn.TEXTAFTER(_xlfn.TEXTBEFORE(Table916[[#This Row],[type]],"-"&amp;Table916[[#This Row],[rxn-no-enz]]),"RXN-")</f>
        <v>#N/A</v>
      </c>
      <c r="AK1071" s="1" t="e">
        <f>_xlfn.TEXTBEFORE(Table916[[#This Row],[type]],"_",-1)</f>
        <v>#N/A</v>
      </c>
      <c r="AN1071" t="s">
        <v>4359</v>
      </c>
      <c r="AO1071" t="s">
        <v>2778</v>
      </c>
      <c r="AP1071" s="3">
        <v>6.2686937729999999E-9</v>
      </c>
      <c r="AQ1071" t="str">
        <f>_xlfn.TEXTBEFORE(Table17[[#This Row],[rxn]],"-",-1)</f>
        <v>PROSYN</v>
      </c>
    </row>
    <row r="1072" spans="16:43" ht="17" x14ac:dyDescent="0.25">
      <c r="P1072" s="4"/>
      <c r="T1072"/>
      <c r="AF1072" s="1" t="s">
        <v>11771</v>
      </c>
      <c r="AG1072" s="1" t="s">
        <v>2778</v>
      </c>
      <c r="AH1072" s="9">
        <v>9.8400106999999995E-11</v>
      </c>
      <c r="AI1072" s="1" t="e">
        <f>_xlfn.TEXTAFTER(Table916[[#This Row],[type]],"-",-1)</f>
        <v>#N/A</v>
      </c>
      <c r="AJ1072" s="1" t="e">
        <f ca="1">_xlfn.TEXTAFTER(_xlfn.TEXTBEFORE(Table916[[#This Row],[type]],"-"&amp;Table916[[#This Row],[rxn-no-enz]]),"RXN-")</f>
        <v>#N/A</v>
      </c>
      <c r="AK1072" s="1" t="e">
        <f>_xlfn.TEXTBEFORE(Table916[[#This Row],[type]],"_",-1)</f>
        <v>#N/A</v>
      </c>
      <c r="AN1072" t="s">
        <v>4360</v>
      </c>
      <c r="AO1072" t="s">
        <v>2778</v>
      </c>
      <c r="AP1072" s="3">
        <v>3.3695679289999999E-9</v>
      </c>
      <c r="AQ1072" t="str">
        <f>_xlfn.TEXTBEFORE(Table17[[#This Row],[rxn]],"-",-1)</f>
        <v>PROSYN</v>
      </c>
    </row>
    <row r="1073" spans="16:43" ht="17" x14ac:dyDescent="0.25">
      <c r="P1073" s="4"/>
      <c r="T1073"/>
      <c r="AF1073" s="1" t="s">
        <v>4397</v>
      </c>
      <c r="AG1073" s="1" t="s">
        <v>2778</v>
      </c>
      <c r="AH1073" s="9">
        <v>3.2550511100000002E-10</v>
      </c>
      <c r="AI1073" s="1" t="e">
        <f>_xlfn.TEXTAFTER(Table916[[#This Row],[type]],"-",-1)</f>
        <v>#N/A</v>
      </c>
      <c r="AJ1073" s="1" t="e">
        <f ca="1">_xlfn.TEXTAFTER(_xlfn.TEXTBEFORE(Table916[[#This Row],[type]],"-"&amp;Table916[[#This Row],[rxn-no-enz]]),"RXN-")</f>
        <v>#N/A</v>
      </c>
      <c r="AK1073" s="1" t="e">
        <f>_xlfn.TEXTBEFORE(Table916[[#This Row],[type]],"_",-1)</f>
        <v>#N/A</v>
      </c>
      <c r="AN1073" t="s">
        <v>4361</v>
      </c>
      <c r="AO1073" t="s">
        <v>2778</v>
      </c>
      <c r="AP1073" s="3">
        <v>1.1405231617E-8</v>
      </c>
      <c r="AQ1073" t="str">
        <f>_xlfn.TEXTBEFORE(Table17[[#This Row],[rxn]],"-",-1)</f>
        <v>PROSYN</v>
      </c>
    </row>
    <row r="1074" spans="16:43" ht="17" x14ac:dyDescent="0.25">
      <c r="P1074" s="4"/>
      <c r="T1074"/>
      <c r="AF1074" s="1" t="s">
        <v>4398</v>
      </c>
      <c r="AG1074" s="1" t="s">
        <v>2778</v>
      </c>
      <c r="AH1074" s="9">
        <v>4.1121698E-11</v>
      </c>
      <c r="AI1074" s="1" t="e">
        <f>_xlfn.TEXTAFTER(Table916[[#This Row],[type]],"-",-1)</f>
        <v>#N/A</v>
      </c>
      <c r="AJ1074" s="1" t="e">
        <f ca="1">_xlfn.TEXTAFTER(_xlfn.TEXTBEFORE(Table916[[#This Row],[type]],"-"&amp;Table916[[#This Row],[rxn-no-enz]]),"RXN-")</f>
        <v>#N/A</v>
      </c>
      <c r="AK1074" s="1" t="e">
        <f>_xlfn.TEXTBEFORE(Table916[[#This Row],[type]],"_",-1)</f>
        <v>#N/A</v>
      </c>
      <c r="AN1074" t="s">
        <v>4362</v>
      </c>
      <c r="AO1074" t="s">
        <v>2778</v>
      </c>
      <c r="AP1074" s="3">
        <v>2.00529045999999E-10</v>
      </c>
      <c r="AQ1074" t="str">
        <f>_xlfn.TEXTBEFORE(Table17[[#This Row],[rxn]],"-",-1)</f>
        <v>PROSYN</v>
      </c>
    </row>
    <row r="1075" spans="16:43" ht="17" x14ac:dyDescent="0.25">
      <c r="P1075" s="4"/>
      <c r="T1075"/>
      <c r="AF1075" s="1" t="s">
        <v>11772</v>
      </c>
      <c r="AG1075" s="1" t="s">
        <v>2778</v>
      </c>
      <c r="AH1075" s="9">
        <v>3.7894195000000003E-11</v>
      </c>
      <c r="AI1075" s="1" t="e">
        <f>_xlfn.TEXTAFTER(Table916[[#This Row],[type]],"-",-1)</f>
        <v>#N/A</v>
      </c>
      <c r="AJ1075" s="1" t="e">
        <f ca="1">_xlfn.TEXTAFTER(_xlfn.TEXTBEFORE(Table916[[#This Row],[type]],"-"&amp;Table916[[#This Row],[rxn-no-enz]]),"RXN-")</f>
        <v>#N/A</v>
      </c>
      <c r="AK1075" s="1" t="e">
        <f>_xlfn.TEXTBEFORE(Table916[[#This Row],[type]],"_",-1)</f>
        <v>#N/A</v>
      </c>
      <c r="AN1075" t="s">
        <v>13800</v>
      </c>
      <c r="AO1075" t="s">
        <v>2778</v>
      </c>
      <c r="AP1075" s="3">
        <v>2.00529045999999E-10</v>
      </c>
      <c r="AQ1075" t="str">
        <f>_xlfn.TEXTBEFORE(Table17[[#This Row],[rxn]],"-",-1)</f>
        <v>PROSYN</v>
      </c>
    </row>
    <row r="1076" spans="16:43" ht="17" x14ac:dyDescent="0.25">
      <c r="P1076" s="4"/>
      <c r="T1076"/>
      <c r="AF1076" s="1" t="s">
        <v>11773</v>
      </c>
      <c r="AG1076" s="1" t="s">
        <v>2778</v>
      </c>
      <c r="AH1076" s="9">
        <v>6.0404454999999999E-11</v>
      </c>
      <c r="AI1076" s="1" t="e">
        <f>_xlfn.TEXTAFTER(Table916[[#This Row],[type]],"-",-1)</f>
        <v>#N/A</v>
      </c>
      <c r="AJ1076" s="1" t="e">
        <f ca="1">_xlfn.TEXTAFTER(_xlfn.TEXTBEFORE(Table916[[#This Row],[type]],"-"&amp;Table916[[#This Row],[rxn-no-enz]]),"RXN-")</f>
        <v>#N/A</v>
      </c>
      <c r="AK1076" s="1" t="e">
        <f>_xlfn.TEXTBEFORE(Table916[[#This Row],[type]],"_",-1)</f>
        <v>#N/A</v>
      </c>
      <c r="AN1076" t="s">
        <v>4363</v>
      </c>
      <c r="AO1076" t="s">
        <v>2778</v>
      </c>
      <c r="AP1076" s="3">
        <v>9.6275133000000004E-11</v>
      </c>
      <c r="AQ1076" t="str">
        <f>_xlfn.TEXTBEFORE(Table17[[#This Row],[rxn]],"-",-1)</f>
        <v>PROSYN</v>
      </c>
    </row>
    <row r="1077" spans="16:43" ht="17" x14ac:dyDescent="0.25">
      <c r="P1077" s="4"/>
      <c r="T1077"/>
      <c r="AF1077" s="1" t="s">
        <v>4399</v>
      </c>
      <c r="AG1077" s="1" t="s">
        <v>2778</v>
      </c>
      <c r="AH1077" s="9">
        <v>0</v>
      </c>
      <c r="AI1077" s="1" t="e">
        <f>_xlfn.TEXTAFTER(Table916[[#This Row],[type]],"-",-1)</f>
        <v>#N/A</v>
      </c>
      <c r="AJ1077" s="1" t="e">
        <f ca="1">_xlfn.TEXTAFTER(_xlfn.TEXTBEFORE(Table916[[#This Row],[type]],"-"&amp;Table916[[#This Row],[rxn-no-enz]]),"RXN-")</f>
        <v>#N/A</v>
      </c>
      <c r="AK1077" s="1" t="e">
        <f>_xlfn.TEXTBEFORE(Table916[[#This Row],[type]],"_",-1)</f>
        <v>#N/A</v>
      </c>
      <c r="AN1077" t="s">
        <v>4364</v>
      </c>
      <c r="AO1077" t="s">
        <v>2778</v>
      </c>
      <c r="AP1077" s="3">
        <v>3.7395316990000002E-9</v>
      </c>
      <c r="AQ1077" t="str">
        <f>_xlfn.TEXTBEFORE(Table17[[#This Row],[rxn]],"-",-1)</f>
        <v>PROSYN</v>
      </c>
    </row>
    <row r="1078" spans="16:43" ht="17" x14ac:dyDescent="0.25">
      <c r="P1078" s="4"/>
      <c r="T1078"/>
      <c r="AF1078" s="1" t="s">
        <v>11774</v>
      </c>
      <c r="AG1078" s="1" t="s">
        <v>2778</v>
      </c>
      <c r="AH1078" s="9">
        <v>7.8693599999999999E-13</v>
      </c>
      <c r="AI1078" s="1" t="e">
        <f>_xlfn.TEXTAFTER(Table916[[#This Row],[type]],"-",-1)</f>
        <v>#N/A</v>
      </c>
      <c r="AJ1078" s="1" t="e">
        <f ca="1">_xlfn.TEXTAFTER(_xlfn.TEXTBEFORE(Table916[[#This Row],[type]],"-"&amp;Table916[[#This Row],[rxn-no-enz]]),"RXN-")</f>
        <v>#N/A</v>
      </c>
      <c r="AK1078" s="1" t="e">
        <f>_xlfn.TEXTBEFORE(Table916[[#This Row],[type]],"_",-1)</f>
        <v>#N/A</v>
      </c>
      <c r="AN1078" t="s">
        <v>4365</v>
      </c>
      <c r="AO1078" t="s">
        <v>2778</v>
      </c>
      <c r="AP1078" s="3">
        <v>5.9573865299999997E-10</v>
      </c>
      <c r="AQ1078" t="str">
        <f>_xlfn.TEXTBEFORE(Table17[[#This Row],[rxn]],"-",-1)</f>
        <v>PROSYN</v>
      </c>
    </row>
    <row r="1079" spans="16:43" ht="17" x14ac:dyDescent="0.25">
      <c r="P1079" s="4"/>
      <c r="T1079"/>
      <c r="AF1079" s="1" t="s">
        <v>11775</v>
      </c>
      <c r="AG1079" s="1" t="s">
        <v>2778</v>
      </c>
      <c r="AH1079" s="9">
        <v>5.7825530000000004E-12</v>
      </c>
      <c r="AI1079" s="1" t="e">
        <f>_xlfn.TEXTAFTER(Table916[[#This Row],[type]],"-",-1)</f>
        <v>#N/A</v>
      </c>
      <c r="AJ1079" s="1" t="e">
        <f ca="1">_xlfn.TEXTAFTER(_xlfn.TEXTBEFORE(Table916[[#This Row],[type]],"-"&amp;Table916[[#This Row],[rxn-no-enz]]),"RXN-")</f>
        <v>#N/A</v>
      </c>
      <c r="AK1079" s="1" t="e">
        <f>_xlfn.TEXTBEFORE(Table916[[#This Row],[type]],"_",-1)</f>
        <v>#N/A</v>
      </c>
      <c r="AN1079" t="s">
        <v>11720</v>
      </c>
      <c r="AO1079" t="s">
        <v>2778</v>
      </c>
      <c r="AP1079" s="3">
        <v>5.9573865299999997E-10</v>
      </c>
      <c r="AQ1079" t="str">
        <f>_xlfn.TEXTBEFORE(Table17[[#This Row],[rxn]],"-",-1)</f>
        <v>PROSYN</v>
      </c>
    </row>
    <row r="1080" spans="16:43" ht="17" x14ac:dyDescent="0.25">
      <c r="P1080" s="4"/>
      <c r="T1080"/>
      <c r="AF1080" s="1" t="s">
        <v>11776</v>
      </c>
      <c r="AG1080" s="1" t="s">
        <v>2778</v>
      </c>
      <c r="AH1080" s="9">
        <v>4.7620040999999997E-11</v>
      </c>
      <c r="AI1080" s="1" t="e">
        <f>_xlfn.TEXTAFTER(Table916[[#This Row],[type]],"-",-1)</f>
        <v>#N/A</v>
      </c>
      <c r="AJ1080" s="1" t="e">
        <f ca="1">_xlfn.TEXTAFTER(_xlfn.TEXTBEFORE(Table916[[#This Row],[type]],"-"&amp;Table916[[#This Row],[rxn-no-enz]]),"RXN-")</f>
        <v>#N/A</v>
      </c>
      <c r="AK1080" s="1" t="e">
        <f>_xlfn.TEXTBEFORE(Table916[[#This Row],[type]],"_",-1)</f>
        <v>#N/A</v>
      </c>
      <c r="AN1080" t="s">
        <v>4366</v>
      </c>
      <c r="AO1080" t="s">
        <v>2778</v>
      </c>
      <c r="AP1080" s="3">
        <v>7.357551463E-9</v>
      </c>
      <c r="AQ1080" t="str">
        <f>_xlfn.TEXTBEFORE(Table17[[#This Row],[rxn]],"-",-1)</f>
        <v>PROSYN</v>
      </c>
    </row>
    <row r="1081" spans="16:43" ht="17" x14ac:dyDescent="0.25">
      <c r="P1081" s="4"/>
      <c r="T1081"/>
      <c r="AF1081" s="1" t="s">
        <v>11777</v>
      </c>
      <c r="AG1081" s="1" t="s">
        <v>2778</v>
      </c>
      <c r="AH1081" s="9">
        <v>1.3292482699999999E-10</v>
      </c>
      <c r="AI1081" s="1" t="e">
        <f>_xlfn.TEXTAFTER(Table916[[#This Row],[type]],"-",-1)</f>
        <v>#N/A</v>
      </c>
      <c r="AJ1081" s="1" t="e">
        <f ca="1">_xlfn.TEXTAFTER(_xlfn.TEXTBEFORE(Table916[[#This Row],[type]],"-"&amp;Table916[[#This Row],[rxn-no-enz]]),"RXN-")</f>
        <v>#N/A</v>
      </c>
      <c r="AK1081" s="1" t="e">
        <f>_xlfn.TEXTBEFORE(Table916[[#This Row],[type]],"_",-1)</f>
        <v>#N/A</v>
      </c>
      <c r="AN1081" t="s">
        <v>11721</v>
      </c>
      <c r="AO1081" t="s">
        <v>2778</v>
      </c>
      <c r="AP1081" s="3">
        <v>5.8638189999999998E-12</v>
      </c>
      <c r="AQ1081" t="str">
        <f>_xlfn.TEXTBEFORE(Table17[[#This Row],[rxn]],"-",-1)</f>
        <v>PROSYN</v>
      </c>
    </row>
    <row r="1082" spans="16:43" ht="17" x14ac:dyDescent="0.25">
      <c r="P1082" s="4"/>
      <c r="T1082"/>
      <c r="AF1082" s="1" t="s">
        <v>4400</v>
      </c>
      <c r="AG1082" s="1" t="s">
        <v>2778</v>
      </c>
      <c r="AH1082" s="9">
        <v>1.2562947800000001E-10</v>
      </c>
      <c r="AI1082" s="1" t="e">
        <f>_xlfn.TEXTAFTER(Table916[[#This Row],[type]],"-",-1)</f>
        <v>#N/A</v>
      </c>
      <c r="AJ1082" s="1" t="e">
        <f ca="1">_xlfn.TEXTAFTER(_xlfn.TEXTBEFORE(Table916[[#This Row],[type]],"-"&amp;Table916[[#This Row],[rxn-no-enz]]),"RXN-")</f>
        <v>#N/A</v>
      </c>
      <c r="AK1082" s="1" t="e">
        <f>_xlfn.TEXTBEFORE(Table916[[#This Row],[type]],"_",-1)</f>
        <v>#N/A</v>
      </c>
      <c r="AN1082" t="s">
        <v>11722</v>
      </c>
      <c r="AO1082" t="s">
        <v>2778</v>
      </c>
      <c r="AP1082" s="3">
        <v>7.7812464659999994E-9</v>
      </c>
      <c r="AQ1082" t="str">
        <f>_xlfn.TEXTBEFORE(Table17[[#This Row],[rxn]],"-",-1)</f>
        <v>PROSYN</v>
      </c>
    </row>
    <row r="1083" spans="16:43" ht="17" x14ac:dyDescent="0.25">
      <c r="P1083" s="4"/>
      <c r="T1083"/>
      <c r="AF1083" s="1" t="s">
        <v>11778</v>
      </c>
      <c r="AG1083" s="1" t="s">
        <v>2778</v>
      </c>
      <c r="AH1083" s="9">
        <v>2.598858E-11</v>
      </c>
      <c r="AI1083" s="1" t="e">
        <f>_xlfn.TEXTAFTER(Table916[[#This Row],[type]],"-",-1)</f>
        <v>#N/A</v>
      </c>
      <c r="AJ1083" s="1" t="e">
        <f ca="1">_xlfn.TEXTAFTER(_xlfn.TEXTBEFORE(Table916[[#This Row],[type]],"-"&amp;Table916[[#This Row],[rxn-no-enz]]),"RXN-")</f>
        <v>#N/A</v>
      </c>
      <c r="AK1083" s="1" t="e">
        <f>_xlfn.TEXTBEFORE(Table916[[#This Row],[type]],"_",-1)</f>
        <v>#N/A</v>
      </c>
      <c r="AN1083" t="s">
        <v>4367</v>
      </c>
      <c r="AO1083" t="s">
        <v>2778</v>
      </c>
      <c r="AP1083" s="3">
        <v>7.1617152720000001E-9</v>
      </c>
      <c r="AQ1083" t="str">
        <f>_xlfn.TEXTBEFORE(Table17[[#This Row],[rxn]],"-",-1)</f>
        <v>PROSYN</v>
      </c>
    </row>
    <row r="1084" spans="16:43" ht="17" x14ac:dyDescent="0.25">
      <c r="P1084" s="4"/>
      <c r="T1084"/>
      <c r="AF1084" s="1" t="s">
        <v>4401</v>
      </c>
      <c r="AG1084" s="1" t="s">
        <v>2778</v>
      </c>
      <c r="AH1084" s="9">
        <v>1.029753219E-9</v>
      </c>
      <c r="AI1084" s="1" t="e">
        <f>_xlfn.TEXTAFTER(Table916[[#This Row],[type]],"-",-1)</f>
        <v>#N/A</v>
      </c>
      <c r="AJ1084" s="1" t="e">
        <f ca="1">_xlfn.TEXTAFTER(_xlfn.TEXTBEFORE(Table916[[#This Row],[type]],"-"&amp;Table916[[#This Row],[rxn-no-enz]]),"RXN-")</f>
        <v>#N/A</v>
      </c>
      <c r="AK1084" s="1" t="e">
        <f>_xlfn.TEXTBEFORE(Table916[[#This Row],[type]],"_",-1)</f>
        <v>#N/A</v>
      </c>
      <c r="AN1084" t="s">
        <v>4368</v>
      </c>
      <c r="AO1084" t="s">
        <v>2778</v>
      </c>
      <c r="AP1084" s="3">
        <v>6.86397273E-10</v>
      </c>
      <c r="AQ1084" t="str">
        <f>_xlfn.TEXTBEFORE(Table17[[#This Row],[rxn]],"-",-1)</f>
        <v>PROSYN</v>
      </c>
    </row>
    <row r="1085" spans="16:43" ht="17" x14ac:dyDescent="0.25">
      <c r="P1085" s="4"/>
      <c r="T1085"/>
      <c r="AF1085" s="1" t="s">
        <v>11779</v>
      </c>
      <c r="AG1085" s="1" t="s">
        <v>2778</v>
      </c>
      <c r="AH1085" s="9">
        <v>9.9268930999999994E-11</v>
      </c>
      <c r="AI1085" s="1" t="e">
        <f>_xlfn.TEXTAFTER(Table916[[#This Row],[type]],"-",-1)</f>
        <v>#N/A</v>
      </c>
      <c r="AJ1085" s="1" t="e">
        <f ca="1">_xlfn.TEXTAFTER(_xlfn.TEXTBEFORE(Table916[[#This Row],[type]],"-"&amp;Table916[[#This Row],[rxn-no-enz]]),"RXN-")</f>
        <v>#N/A</v>
      </c>
      <c r="AK1085" s="1" t="e">
        <f>_xlfn.TEXTBEFORE(Table916[[#This Row],[type]],"_",-1)</f>
        <v>#N/A</v>
      </c>
      <c r="AN1085" t="s">
        <v>11723</v>
      </c>
      <c r="AO1085" t="s">
        <v>2778</v>
      </c>
      <c r="AP1085" s="3">
        <v>5.7181653499999997E-10</v>
      </c>
      <c r="AQ1085" t="str">
        <f>_xlfn.TEXTBEFORE(Table17[[#This Row],[rxn]],"-",-1)</f>
        <v>PROSYN</v>
      </c>
    </row>
    <row r="1086" spans="16:43" ht="17" x14ac:dyDescent="0.25">
      <c r="P1086" s="4"/>
      <c r="T1086"/>
      <c r="AF1086" s="1" t="s">
        <v>4402</v>
      </c>
      <c r="AG1086" s="1" t="s">
        <v>2778</v>
      </c>
      <c r="AH1086" s="9">
        <v>5.8426149999999999E-12</v>
      </c>
      <c r="AI1086" s="1" t="e">
        <f>_xlfn.TEXTAFTER(Table916[[#This Row],[type]],"-",-1)</f>
        <v>#N/A</v>
      </c>
      <c r="AJ1086" s="1" t="e">
        <f ca="1">_xlfn.TEXTAFTER(_xlfn.TEXTBEFORE(Table916[[#This Row],[type]],"-"&amp;Table916[[#This Row],[rxn-no-enz]]),"RXN-")</f>
        <v>#N/A</v>
      </c>
      <c r="AK1086" s="1" t="e">
        <f>_xlfn.TEXTBEFORE(Table916[[#This Row],[type]],"_",-1)</f>
        <v>#N/A</v>
      </c>
      <c r="AN1086" t="s">
        <v>4369</v>
      </c>
      <c r="AO1086" t="s">
        <v>2778</v>
      </c>
      <c r="AP1086" s="3">
        <v>1.006229137E-9</v>
      </c>
      <c r="AQ1086" t="str">
        <f>_xlfn.TEXTBEFORE(Table17[[#This Row],[rxn]],"-",-1)</f>
        <v>PROSYN</v>
      </c>
    </row>
    <row r="1087" spans="16:43" ht="17" x14ac:dyDescent="0.25">
      <c r="P1087" s="4"/>
      <c r="T1087"/>
      <c r="AF1087" s="1" t="s">
        <v>11780</v>
      </c>
      <c r="AG1087" s="1" t="s">
        <v>2778</v>
      </c>
      <c r="AH1087" s="9">
        <v>2.28073196E-10</v>
      </c>
      <c r="AI1087" s="1" t="e">
        <f>_xlfn.TEXTAFTER(Table916[[#This Row],[type]],"-",-1)</f>
        <v>#N/A</v>
      </c>
      <c r="AJ1087" s="1" t="e">
        <f ca="1">_xlfn.TEXTAFTER(_xlfn.TEXTBEFORE(Table916[[#This Row],[type]],"-"&amp;Table916[[#This Row],[rxn-no-enz]]),"RXN-")</f>
        <v>#N/A</v>
      </c>
      <c r="AK1087" s="1" t="e">
        <f>_xlfn.TEXTBEFORE(Table916[[#This Row],[type]],"_",-1)</f>
        <v>#N/A</v>
      </c>
      <c r="AN1087" t="s">
        <v>11724</v>
      </c>
      <c r="AO1087" t="s">
        <v>2778</v>
      </c>
      <c r="AP1087" s="3">
        <v>4.1729854399999998E-10</v>
      </c>
      <c r="AQ1087" t="str">
        <f>_xlfn.TEXTBEFORE(Table17[[#This Row],[rxn]],"-",-1)</f>
        <v>PROSYN</v>
      </c>
    </row>
    <row r="1088" spans="16:43" ht="17" x14ac:dyDescent="0.25">
      <c r="P1088" s="4"/>
      <c r="T1088"/>
      <c r="AF1088" s="1" t="s">
        <v>4403</v>
      </c>
      <c r="AG1088" s="1" t="s">
        <v>2778</v>
      </c>
      <c r="AH1088" s="9">
        <v>3.4506511000000001E-10</v>
      </c>
      <c r="AI1088" s="1" t="e">
        <f>_xlfn.TEXTAFTER(Table916[[#This Row],[type]],"-",-1)</f>
        <v>#N/A</v>
      </c>
      <c r="AJ1088" s="1" t="e">
        <f ca="1">_xlfn.TEXTAFTER(_xlfn.TEXTBEFORE(Table916[[#This Row],[type]],"-"&amp;Table916[[#This Row],[rxn-no-enz]]),"RXN-")</f>
        <v>#N/A</v>
      </c>
      <c r="AK1088" s="1" t="e">
        <f>_xlfn.TEXTBEFORE(Table916[[#This Row],[type]],"_",-1)</f>
        <v>#N/A</v>
      </c>
      <c r="AN1088" t="s">
        <v>11725</v>
      </c>
      <c r="AO1088" t="s">
        <v>2778</v>
      </c>
      <c r="AP1088" s="3">
        <v>5.4131293999999899E-11</v>
      </c>
      <c r="AQ1088" t="str">
        <f>_xlfn.TEXTBEFORE(Table17[[#This Row],[rxn]],"-",-1)</f>
        <v>PROSYN</v>
      </c>
    </row>
    <row r="1089" spans="16:43" ht="17" x14ac:dyDescent="0.25">
      <c r="P1089" s="4"/>
      <c r="T1089"/>
      <c r="AF1089" s="1" t="s">
        <v>4404</v>
      </c>
      <c r="AG1089" s="1" t="s">
        <v>2778</v>
      </c>
      <c r="AH1089" s="9">
        <v>3.9175336999999997E-11</v>
      </c>
      <c r="AI1089" s="1" t="e">
        <f>_xlfn.TEXTAFTER(Table916[[#This Row],[type]],"-",-1)</f>
        <v>#N/A</v>
      </c>
      <c r="AJ1089" s="1" t="e">
        <f ca="1">_xlfn.TEXTAFTER(_xlfn.TEXTBEFORE(Table916[[#This Row],[type]],"-"&amp;Table916[[#This Row],[rxn-no-enz]]),"RXN-")</f>
        <v>#N/A</v>
      </c>
      <c r="AK1089" s="1" t="e">
        <f>_xlfn.TEXTBEFORE(Table916[[#This Row],[type]],"_",-1)</f>
        <v>#N/A</v>
      </c>
      <c r="AN1089" t="s">
        <v>4370</v>
      </c>
      <c r="AO1089" t="s">
        <v>2778</v>
      </c>
      <c r="AP1089" s="3">
        <v>2.0930409999999999E-12</v>
      </c>
      <c r="AQ1089" t="str">
        <f>_xlfn.TEXTBEFORE(Table17[[#This Row],[rxn]],"-",-1)</f>
        <v>PROSYN</v>
      </c>
    </row>
    <row r="1090" spans="16:43" ht="17" x14ac:dyDescent="0.25">
      <c r="P1090" s="4"/>
      <c r="T1090"/>
      <c r="AF1090" s="1" t="s">
        <v>4405</v>
      </c>
      <c r="AG1090" s="1" t="s">
        <v>2778</v>
      </c>
      <c r="AH1090" s="9">
        <v>1.6529599999999999E-11</v>
      </c>
      <c r="AI1090" s="1" t="e">
        <f>_xlfn.TEXTAFTER(Table916[[#This Row],[type]],"-",-1)</f>
        <v>#N/A</v>
      </c>
      <c r="AJ1090" s="1" t="e">
        <f ca="1">_xlfn.TEXTAFTER(_xlfn.TEXTBEFORE(Table916[[#This Row],[type]],"-"&amp;Table916[[#This Row],[rxn-no-enz]]),"RXN-")</f>
        <v>#N/A</v>
      </c>
      <c r="AK1090" s="1" t="e">
        <f>_xlfn.TEXTBEFORE(Table916[[#This Row],[type]],"_",-1)</f>
        <v>#N/A</v>
      </c>
      <c r="AN1090" t="s">
        <v>4371</v>
      </c>
      <c r="AO1090" t="s">
        <v>2778</v>
      </c>
      <c r="AP1090" s="3">
        <v>7.03051915E-9</v>
      </c>
      <c r="AQ1090" t="str">
        <f>_xlfn.TEXTBEFORE(Table17[[#This Row],[rxn]],"-",-1)</f>
        <v>PROSYN</v>
      </c>
    </row>
    <row r="1091" spans="16:43" ht="17" x14ac:dyDescent="0.25">
      <c r="P1091" s="4"/>
      <c r="T1091"/>
      <c r="AF1091" s="1" t="s">
        <v>11781</v>
      </c>
      <c r="AG1091" s="1" t="s">
        <v>2778</v>
      </c>
      <c r="AH1091" s="9">
        <v>2.4754297000000001E-11</v>
      </c>
      <c r="AI1091" s="1" t="e">
        <f>_xlfn.TEXTAFTER(Table916[[#This Row],[type]],"-",-1)</f>
        <v>#N/A</v>
      </c>
      <c r="AJ1091" s="1" t="e">
        <f ca="1">_xlfn.TEXTAFTER(_xlfn.TEXTBEFORE(Table916[[#This Row],[type]],"-"&amp;Table916[[#This Row],[rxn-no-enz]]),"RXN-")</f>
        <v>#N/A</v>
      </c>
      <c r="AK1091" s="1" t="e">
        <f>_xlfn.TEXTBEFORE(Table916[[#This Row],[type]],"_",-1)</f>
        <v>#N/A</v>
      </c>
      <c r="AN1091" t="s">
        <v>4372</v>
      </c>
      <c r="AO1091" t="s">
        <v>2778</v>
      </c>
      <c r="AP1091" s="3">
        <v>5.5666495330000002E-9</v>
      </c>
      <c r="AQ1091" t="str">
        <f>_xlfn.TEXTBEFORE(Table17[[#This Row],[rxn]],"-",-1)</f>
        <v>PROSYN</v>
      </c>
    </row>
    <row r="1092" spans="16:43" ht="17" x14ac:dyDescent="0.25">
      <c r="P1092" s="4"/>
      <c r="T1092"/>
      <c r="AF1092" s="1" t="s">
        <v>4406</v>
      </c>
      <c r="AG1092" s="1" t="s">
        <v>2778</v>
      </c>
      <c r="AH1092" s="9">
        <v>3.7635536799999999E-10</v>
      </c>
      <c r="AI1092" s="1" t="e">
        <f>_xlfn.TEXTAFTER(Table916[[#This Row],[type]],"-",-1)</f>
        <v>#N/A</v>
      </c>
      <c r="AJ1092" s="1" t="e">
        <f ca="1">_xlfn.TEXTAFTER(_xlfn.TEXTBEFORE(Table916[[#This Row],[type]],"-"&amp;Table916[[#This Row],[rxn-no-enz]]),"RXN-")</f>
        <v>#N/A</v>
      </c>
      <c r="AK1092" s="1" t="e">
        <f>_xlfn.TEXTBEFORE(Table916[[#This Row],[type]],"_",-1)</f>
        <v>#N/A</v>
      </c>
      <c r="AN1092" t="s">
        <v>4374</v>
      </c>
      <c r="AO1092" t="s">
        <v>2778</v>
      </c>
      <c r="AP1092" s="3">
        <v>1.7513723229999999E-9</v>
      </c>
      <c r="AQ1092" t="str">
        <f>_xlfn.TEXTBEFORE(Table17[[#This Row],[rxn]],"-",-1)</f>
        <v>PROSYN</v>
      </c>
    </row>
    <row r="1093" spans="16:43" ht="17" x14ac:dyDescent="0.25">
      <c r="P1093" s="4"/>
      <c r="T1093"/>
      <c r="AF1093" s="1" t="s">
        <v>4408</v>
      </c>
      <c r="AG1093" s="1" t="s">
        <v>2778</v>
      </c>
      <c r="AH1093" s="9">
        <v>6.9894801999999997E-11</v>
      </c>
      <c r="AI1093" s="1" t="e">
        <f>_xlfn.TEXTAFTER(Table916[[#This Row],[type]],"-",-1)</f>
        <v>#N/A</v>
      </c>
      <c r="AJ1093" s="1" t="e">
        <f ca="1">_xlfn.TEXTAFTER(_xlfn.TEXTBEFORE(Table916[[#This Row],[type]],"-"&amp;Table916[[#This Row],[rxn-no-enz]]),"RXN-")</f>
        <v>#N/A</v>
      </c>
      <c r="AK1093" s="1" t="e">
        <f>_xlfn.TEXTBEFORE(Table916[[#This Row],[type]],"_",-1)</f>
        <v>#N/A</v>
      </c>
      <c r="AN1093" t="s">
        <v>11726</v>
      </c>
      <c r="AO1093" t="s">
        <v>2778</v>
      </c>
      <c r="AP1093" s="3">
        <v>6.9334096499999996E-10</v>
      </c>
      <c r="AQ1093" t="str">
        <f>_xlfn.TEXTBEFORE(Table17[[#This Row],[rxn]],"-",-1)</f>
        <v>PROSYN</v>
      </c>
    </row>
    <row r="1094" spans="16:43" ht="17" x14ac:dyDescent="0.25">
      <c r="P1094" s="4"/>
      <c r="T1094"/>
      <c r="AF1094" s="1" t="s">
        <v>4409</v>
      </c>
      <c r="AG1094" s="1" t="s">
        <v>2778</v>
      </c>
      <c r="AH1094" s="9">
        <v>2.5349675500000002E-10</v>
      </c>
      <c r="AI1094" s="1" t="e">
        <f>_xlfn.TEXTAFTER(Table916[[#This Row],[type]],"-",-1)</f>
        <v>#N/A</v>
      </c>
      <c r="AJ1094" s="1" t="e">
        <f ca="1">_xlfn.TEXTAFTER(_xlfn.TEXTBEFORE(Table916[[#This Row],[type]],"-"&amp;Table916[[#This Row],[rxn-no-enz]]),"RXN-")</f>
        <v>#N/A</v>
      </c>
      <c r="AK1094" s="1" t="e">
        <f>_xlfn.TEXTBEFORE(Table916[[#This Row],[type]],"_",-1)</f>
        <v>#N/A</v>
      </c>
      <c r="AN1094" t="s">
        <v>11727</v>
      </c>
      <c r="AO1094" t="s">
        <v>2778</v>
      </c>
      <c r="AP1094" s="3">
        <v>2.7172502999999999E-11</v>
      </c>
      <c r="AQ1094" t="str">
        <f>_xlfn.TEXTBEFORE(Table17[[#This Row],[rxn]],"-",-1)</f>
        <v>PROSYN</v>
      </c>
    </row>
    <row r="1095" spans="16:43" ht="17" x14ac:dyDescent="0.25">
      <c r="P1095" s="4"/>
      <c r="T1095"/>
      <c r="AF1095" s="1" t="s">
        <v>11782</v>
      </c>
      <c r="AG1095" s="1" t="s">
        <v>2778</v>
      </c>
      <c r="AH1095" s="9">
        <v>1.43547168E-10</v>
      </c>
      <c r="AI1095" s="1" t="e">
        <f>_xlfn.TEXTAFTER(Table916[[#This Row],[type]],"-",-1)</f>
        <v>#N/A</v>
      </c>
      <c r="AJ1095" s="1" t="e">
        <f ca="1">_xlfn.TEXTAFTER(_xlfn.TEXTBEFORE(Table916[[#This Row],[type]],"-"&amp;Table916[[#This Row],[rxn-no-enz]]),"RXN-")</f>
        <v>#N/A</v>
      </c>
      <c r="AK1095" s="1" t="e">
        <f>_xlfn.TEXTBEFORE(Table916[[#This Row],[type]],"_",-1)</f>
        <v>#N/A</v>
      </c>
      <c r="AN1095" t="s">
        <v>11728</v>
      </c>
      <c r="AO1095" t="s">
        <v>2778</v>
      </c>
      <c r="AP1095" s="3">
        <v>4.1097697000000001E-11</v>
      </c>
      <c r="AQ1095" t="str">
        <f>_xlfn.TEXTBEFORE(Table17[[#This Row],[rxn]],"-",-1)</f>
        <v>PROSYN</v>
      </c>
    </row>
    <row r="1096" spans="16:43" ht="17" x14ac:dyDescent="0.25">
      <c r="P1096" s="4"/>
      <c r="T1096"/>
      <c r="AF1096" s="1" t="s">
        <v>11783</v>
      </c>
      <c r="AG1096" s="1" t="s">
        <v>2778</v>
      </c>
      <c r="AH1096" s="9">
        <v>1.6970149999999999E-12</v>
      </c>
      <c r="AI1096" s="1" t="e">
        <f>_xlfn.TEXTAFTER(Table916[[#This Row],[type]],"-",-1)</f>
        <v>#N/A</v>
      </c>
      <c r="AJ1096" s="1" t="e">
        <f ca="1">_xlfn.TEXTAFTER(_xlfn.TEXTBEFORE(Table916[[#This Row],[type]],"-"&amp;Table916[[#This Row],[rxn-no-enz]]),"RXN-")</f>
        <v>#N/A</v>
      </c>
      <c r="AK1096" s="1" t="e">
        <f>_xlfn.TEXTBEFORE(Table916[[#This Row],[type]],"_",-1)</f>
        <v>#N/A</v>
      </c>
      <c r="AN1096" t="s">
        <v>4375</v>
      </c>
      <c r="AO1096" t="s">
        <v>2778</v>
      </c>
      <c r="AP1096" s="3">
        <v>7.16830623E-10</v>
      </c>
      <c r="AQ1096" t="str">
        <f>_xlfn.TEXTBEFORE(Table17[[#This Row],[rxn]],"-",-1)</f>
        <v>PROSYN</v>
      </c>
    </row>
    <row r="1097" spans="16:43" ht="17" x14ac:dyDescent="0.25">
      <c r="P1097" s="4"/>
      <c r="T1097"/>
      <c r="AF1097" s="1" t="s">
        <v>4410</v>
      </c>
      <c r="AG1097" s="1" t="s">
        <v>2778</v>
      </c>
      <c r="AH1097" s="9">
        <v>2.7454865E-11</v>
      </c>
      <c r="AI1097" s="1" t="e">
        <f>_xlfn.TEXTAFTER(Table916[[#This Row],[type]],"-",-1)</f>
        <v>#N/A</v>
      </c>
      <c r="AJ1097" s="1" t="e">
        <f ca="1">_xlfn.TEXTAFTER(_xlfn.TEXTBEFORE(Table916[[#This Row],[type]],"-"&amp;Table916[[#This Row],[rxn-no-enz]]),"RXN-")</f>
        <v>#N/A</v>
      </c>
      <c r="AK1097" s="1" t="e">
        <f>_xlfn.TEXTBEFORE(Table916[[#This Row],[type]],"_",-1)</f>
        <v>#N/A</v>
      </c>
      <c r="AN1097" t="s">
        <v>11729</v>
      </c>
      <c r="AO1097" t="s">
        <v>2778</v>
      </c>
      <c r="AP1097" s="3">
        <v>4.7705789709999998E-9</v>
      </c>
      <c r="AQ1097" t="str">
        <f>_xlfn.TEXTBEFORE(Table17[[#This Row],[rxn]],"-",-1)</f>
        <v>PROSYN</v>
      </c>
    </row>
    <row r="1098" spans="16:43" ht="17" x14ac:dyDescent="0.25">
      <c r="P1098" s="4"/>
      <c r="T1098"/>
      <c r="AF1098" s="1" t="s">
        <v>11784</v>
      </c>
      <c r="AG1098" s="1" t="s">
        <v>2778</v>
      </c>
      <c r="AH1098" s="9">
        <v>8.5202677999999995E-11</v>
      </c>
      <c r="AI1098" s="1" t="e">
        <f>_xlfn.TEXTAFTER(Table916[[#This Row],[type]],"-",-1)</f>
        <v>#N/A</v>
      </c>
      <c r="AJ1098" s="1" t="e">
        <f ca="1">_xlfn.TEXTAFTER(_xlfn.TEXTBEFORE(Table916[[#This Row],[type]],"-"&amp;Table916[[#This Row],[rxn-no-enz]]),"RXN-")</f>
        <v>#N/A</v>
      </c>
      <c r="AK1098" s="1" t="e">
        <f>_xlfn.TEXTBEFORE(Table916[[#This Row],[type]],"_",-1)</f>
        <v>#N/A</v>
      </c>
      <c r="AN1098" t="s">
        <v>11730</v>
      </c>
      <c r="AO1098" t="s">
        <v>2778</v>
      </c>
      <c r="AP1098" s="3">
        <v>2.034792E-12</v>
      </c>
      <c r="AQ1098" t="str">
        <f>_xlfn.TEXTBEFORE(Table17[[#This Row],[rxn]],"-",-1)</f>
        <v>PROSYN</v>
      </c>
    </row>
    <row r="1099" spans="16:43" ht="17" x14ac:dyDescent="0.25">
      <c r="P1099" s="4"/>
      <c r="T1099"/>
      <c r="AF1099" s="1" t="s">
        <v>11785</v>
      </c>
      <c r="AG1099" s="1" t="s">
        <v>2778</v>
      </c>
      <c r="AH1099" s="9">
        <v>1.4438784999999999E-10</v>
      </c>
      <c r="AI1099" s="1" t="e">
        <f>_xlfn.TEXTAFTER(Table916[[#This Row],[type]],"-",-1)</f>
        <v>#N/A</v>
      </c>
      <c r="AJ1099" s="1" t="e">
        <f ca="1">_xlfn.TEXTAFTER(_xlfn.TEXTBEFORE(Table916[[#This Row],[type]],"-"&amp;Table916[[#This Row],[rxn-no-enz]]),"RXN-")</f>
        <v>#N/A</v>
      </c>
      <c r="AK1099" s="1" t="e">
        <f>_xlfn.TEXTBEFORE(Table916[[#This Row],[type]],"_",-1)</f>
        <v>#N/A</v>
      </c>
      <c r="AN1099" t="s">
        <v>13335</v>
      </c>
      <c r="AO1099" t="s">
        <v>2778</v>
      </c>
      <c r="AP1099" s="3">
        <v>1.1405231617E-8</v>
      </c>
      <c r="AQ1099" t="str">
        <f>_xlfn.TEXTBEFORE(Table17[[#This Row],[rxn]],"-",-1)</f>
        <v>PROSYN</v>
      </c>
    </row>
    <row r="1100" spans="16:43" ht="17" x14ac:dyDescent="0.25">
      <c r="P1100" s="4"/>
      <c r="T1100"/>
      <c r="AF1100" s="1" t="s">
        <v>11786</v>
      </c>
      <c r="AG1100" s="1" t="s">
        <v>2778</v>
      </c>
      <c r="AH1100" s="9">
        <v>2.1362653999999901E-11</v>
      </c>
      <c r="AI1100" s="1" t="e">
        <f>_xlfn.TEXTAFTER(Table916[[#This Row],[type]],"-",-1)</f>
        <v>#N/A</v>
      </c>
      <c r="AJ1100" s="1" t="e">
        <f ca="1">_xlfn.TEXTAFTER(_xlfn.TEXTBEFORE(Table916[[#This Row],[type]],"-"&amp;Table916[[#This Row],[rxn-no-enz]]),"RXN-")</f>
        <v>#N/A</v>
      </c>
      <c r="AK1100" s="1" t="e">
        <f>_xlfn.TEXTBEFORE(Table916[[#This Row],[type]],"_",-1)</f>
        <v>#N/A</v>
      </c>
      <c r="AN1100" t="s">
        <v>11731</v>
      </c>
      <c r="AO1100" t="s">
        <v>2778</v>
      </c>
      <c r="AP1100" s="3">
        <v>2.0647692749999999E-9</v>
      </c>
      <c r="AQ1100" t="str">
        <f>_xlfn.TEXTBEFORE(Table17[[#This Row],[rxn]],"-",-1)</f>
        <v>PROSYN</v>
      </c>
    </row>
    <row r="1101" spans="16:43" ht="17" x14ac:dyDescent="0.25">
      <c r="P1101" s="4"/>
      <c r="T1101"/>
      <c r="AF1101" s="1" t="s">
        <v>11787</v>
      </c>
      <c r="AG1101" s="1" t="s">
        <v>2778</v>
      </c>
      <c r="AH1101" s="9">
        <v>4.3477152999999999E-11</v>
      </c>
      <c r="AI1101" s="1" t="e">
        <f>_xlfn.TEXTAFTER(Table916[[#This Row],[type]],"-",-1)</f>
        <v>#N/A</v>
      </c>
      <c r="AJ1101" s="1" t="e">
        <f ca="1">_xlfn.TEXTAFTER(_xlfn.TEXTBEFORE(Table916[[#This Row],[type]],"-"&amp;Table916[[#This Row],[rxn-no-enz]]),"RXN-")</f>
        <v>#N/A</v>
      </c>
      <c r="AK1101" s="1" t="e">
        <f>_xlfn.TEXTBEFORE(Table916[[#This Row],[type]],"_",-1)</f>
        <v>#N/A</v>
      </c>
      <c r="AN1101" t="s">
        <v>4376</v>
      </c>
      <c r="AO1101" t="s">
        <v>2778</v>
      </c>
      <c r="AP1101" s="3">
        <v>8.3235339999999997E-12</v>
      </c>
      <c r="AQ1101" t="str">
        <f>_xlfn.TEXTBEFORE(Table17[[#This Row],[rxn]],"-",-1)</f>
        <v>PROSYN</v>
      </c>
    </row>
    <row r="1102" spans="16:43" ht="17" x14ac:dyDescent="0.25">
      <c r="P1102" s="4"/>
      <c r="T1102"/>
      <c r="AF1102" s="1" t="s">
        <v>11788</v>
      </c>
      <c r="AG1102" s="1" t="s">
        <v>2778</v>
      </c>
      <c r="AH1102" s="9">
        <v>8.9697368599999997E-10</v>
      </c>
      <c r="AI1102" s="1" t="e">
        <f>_xlfn.TEXTAFTER(Table916[[#This Row],[type]],"-",-1)</f>
        <v>#N/A</v>
      </c>
      <c r="AJ1102" s="1" t="e">
        <f ca="1">_xlfn.TEXTAFTER(_xlfn.TEXTBEFORE(Table916[[#This Row],[type]],"-"&amp;Table916[[#This Row],[rxn-no-enz]]),"RXN-")</f>
        <v>#N/A</v>
      </c>
      <c r="AK1102" s="1" t="e">
        <f>_xlfn.TEXTBEFORE(Table916[[#This Row],[type]],"_",-1)</f>
        <v>#N/A</v>
      </c>
      <c r="AN1102" t="s">
        <v>11732</v>
      </c>
      <c r="AO1102" t="s">
        <v>2778</v>
      </c>
      <c r="AP1102" s="3">
        <v>6.8260704999999902E-11</v>
      </c>
      <c r="AQ1102" t="str">
        <f>_xlfn.TEXTBEFORE(Table17[[#This Row],[rxn]],"-",-1)</f>
        <v>PROSYN</v>
      </c>
    </row>
    <row r="1103" spans="16:43" ht="17" x14ac:dyDescent="0.25">
      <c r="P1103" s="4"/>
      <c r="T1103"/>
      <c r="AF1103" s="1" t="s">
        <v>11789</v>
      </c>
      <c r="AG1103" s="1" t="s">
        <v>2778</v>
      </c>
      <c r="AH1103" s="9">
        <v>2.5735844800000001E-10</v>
      </c>
      <c r="AI1103" s="1" t="e">
        <f>_xlfn.TEXTAFTER(Table916[[#This Row],[type]],"-",-1)</f>
        <v>#N/A</v>
      </c>
      <c r="AJ1103" s="1" t="e">
        <f ca="1">_xlfn.TEXTAFTER(_xlfn.TEXTBEFORE(Table916[[#This Row],[type]],"-"&amp;Table916[[#This Row],[rxn-no-enz]]),"RXN-")</f>
        <v>#N/A</v>
      </c>
      <c r="AK1103" s="1" t="e">
        <f>_xlfn.TEXTBEFORE(Table916[[#This Row],[type]],"_",-1)</f>
        <v>#N/A</v>
      </c>
      <c r="AN1103" t="s">
        <v>11733</v>
      </c>
      <c r="AO1103" t="s">
        <v>2778</v>
      </c>
      <c r="AP1103" s="3">
        <v>1.23696741E-10</v>
      </c>
      <c r="AQ1103" t="str">
        <f>_xlfn.TEXTBEFORE(Table17[[#This Row],[rxn]],"-",-1)</f>
        <v>PROSYN</v>
      </c>
    </row>
    <row r="1104" spans="16:43" ht="17" x14ac:dyDescent="0.25">
      <c r="P1104" s="4"/>
      <c r="T1104"/>
      <c r="AF1104" s="1" t="s">
        <v>11790</v>
      </c>
      <c r="AG1104" s="1" t="s">
        <v>2778</v>
      </c>
      <c r="AH1104" s="9">
        <v>2.97577099999999E-12</v>
      </c>
      <c r="AI1104" s="1" t="e">
        <f>_xlfn.TEXTAFTER(Table916[[#This Row],[type]],"-",-1)</f>
        <v>#N/A</v>
      </c>
      <c r="AJ1104" s="1" t="e">
        <f ca="1">_xlfn.TEXTAFTER(_xlfn.TEXTBEFORE(Table916[[#This Row],[type]],"-"&amp;Table916[[#This Row],[rxn-no-enz]]),"RXN-")</f>
        <v>#N/A</v>
      </c>
      <c r="AK1104" s="1" t="e">
        <f>_xlfn.TEXTBEFORE(Table916[[#This Row],[type]],"_",-1)</f>
        <v>#N/A</v>
      </c>
      <c r="AN1104" t="s">
        <v>11734</v>
      </c>
      <c r="AO1104" t="s">
        <v>2778</v>
      </c>
      <c r="AP1104" s="3">
        <v>1.128959699E-9</v>
      </c>
      <c r="AQ1104" t="str">
        <f>_xlfn.TEXTBEFORE(Table17[[#This Row],[rxn]],"-",-1)</f>
        <v>PROSYN</v>
      </c>
    </row>
    <row r="1105" spans="16:43" ht="17" x14ac:dyDescent="0.25">
      <c r="P1105" s="4"/>
      <c r="T1105"/>
      <c r="AF1105" s="1" t="s">
        <v>4411</v>
      </c>
      <c r="AG1105" s="1" t="s">
        <v>2778</v>
      </c>
      <c r="AH1105" s="9">
        <v>5.53254079999999E-11</v>
      </c>
      <c r="AI1105" s="1" t="e">
        <f>_xlfn.TEXTAFTER(Table916[[#This Row],[type]],"-",-1)</f>
        <v>#N/A</v>
      </c>
      <c r="AJ1105" s="1" t="e">
        <f ca="1">_xlfn.TEXTAFTER(_xlfn.TEXTBEFORE(Table916[[#This Row],[type]],"-"&amp;Table916[[#This Row],[rxn-no-enz]]),"RXN-")</f>
        <v>#N/A</v>
      </c>
      <c r="AK1105" s="1" t="e">
        <f>_xlfn.TEXTBEFORE(Table916[[#This Row],[type]],"_",-1)</f>
        <v>#N/A</v>
      </c>
      <c r="AN1105" t="s">
        <v>4377</v>
      </c>
      <c r="AO1105" t="s">
        <v>2778</v>
      </c>
      <c r="AP1105" s="3">
        <v>1.922382106E-9</v>
      </c>
      <c r="AQ1105" t="str">
        <f>_xlfn.TEXTBEFORE(Table17[[#This Row],[rxn]],"-",-1)</f>
        <v>PROSYN</v>
      </c>
    </row>
    <row r="1106" spans="16:43" ht="17" x14ac:dyDescent="0.25">
      <c r="P1106" s="4"/>
      <c r="T1106"/>
      <c r="AF1106" s="1" t="s">
        <v>11791</v>
      </c>
      <c r="AG1106" s="1" t="s">
        <v>2778</v>
      </c>
      <c r="AH1106" s="9">
        <v>4.6728849999999998E-12</v>
      </c>
      <c r="AI1106" s="1" t="e">
        <f>_xlfn.TEXTAFTER(Table916[[#This Row],[type]],"-",-1)</f>
        <v>#N/A</v>
      </c>
      <c r="AJ1106" s="1" t="e">
        <f ca="1">_xlfn.TEXTAFTER(_xlfn.TEXTBEFORE(Table916[[#This Row],[type]],"-"&amp;Table916[[#This Row],[rxn-no-enz]]),"RXN-")</f>
        <v>#N/A</v>
      </c>
      <c r="AK1106" s="1" t="e">
        <f>_xlfn.TEXTBEFORE(Table916[[#This Row],[type]],"_",-1)</f>
        <v>#N/A</v>
      </c>
      <c r="AN1106" t="s">
        <v>11735</v>
      </c>
      <c r="AO1106" t="s">
        <v>2778</v>
      </c>
      <c r="AP1106" s="3">
        <v>1.24707016999999E-10</v>
      </c>
      <c r="AQ1106" t="str">
        <f>_xlfn.TEXTBEFORE(Table17[[#This Row],[rxn]],"-",-1)</f>
        <v>PROSYN</v>
      </c>
    </row>
    <row r="1107" spans="16:43" ht="17" x14ac:dyDescent="0.25">
      <c r="P1107" s="4"/>
      <c r="T1107"/>
      <c r="AF1107" s="1" t="s">
        <v>11792</v>
      </c>
      <c r="AG1107" s="1" t="s">
        <v>2778</v>
      </c>
      <c r="AH1107" s="9">
        <v>1.2689274899999999E-10</v>
      </c>
      <c r="AI1107" s="1" t="e">
        <f>_xlfn.TEXTAFTER(Table916[[#This Row],[type]],"-",-1)</f>
        <v>#N/A</v>
      </c>
      <c r="AJ1107" s="1" t="e">
        <f ca="1">_xlfn.TEXTAFTER(_xlfn.TEXTBEFORE(Table916[[#This Row],[type]],"-"&amp;Table916[[#This Row],[rxn-no-enz]]),"RXN-")</f>
        <v>#N/A</v>
      </c>
      <c r="AK1107" s="1" t="e">
        <f>_xlfn.TEXTBEFORE(Table916[[#This Row],[type]],"_",-1)</f>
        <v>#N/A</v>
      </c>
      <c r="AN1107" t="s">
        <v>11736</v>
      </c>
      <c r="AO1107" t="s">
        <v>2778</v>
      </c>
      <c r="AP1107" s="3">
        <v>1.04942245E-10</v>
      </c>
      <c r="AQ1107" t="str">
        <f>_xlfn.TEXTBEFORE(Table17[[#This Row],[rxn]],"-",-1)</f>
        <v>PROSYN</v>
      </c>
    </row>
    <row r="1108" spans="16:43" ht="17" x14ac:dyDescent="0.25">
      <c r="P1108" s="4"/>
      <c r="T1108"/>
      <c r="AF1108" s="1" t="s">
        <v>4412</v>
      </c>
      <c r="AG1108" s="1" t="s">
        <v>2778</v>
      </c>
      <c r="AH1108" s="9">
        <v>0</v>
      </c>
      <c r="AI1108" s="1" t="e">
        <f>_xlfn.TEXTAFTER(Table916[[#This Row],[type]],"-",-1)</f>
        <v>#N/A</v>
      </c>
      <c r="AJ1108" s="1" t="e">
        <f ca="1">_xlfn.TEXTAFTER(_xlfn.TEXTBEFORE(Table916[[#This Row],[type]],"-"&amp;Table916[[#This Row],[rxn-no-enz]]),"RXN-")</f>
        <v>#N/A</v>
      </c>
      <c r="AK1108" s="1" t="e">
        <f>_xlfn.TEXTBEFORE(Table916[[#This Row],[type]],"_",-1)</f>
        <v>#N/A</v>
      </c>
      <c r="AN1108" t="s">
        <v>4379</v>
      </c>
      <c r="AO1108" t="s">
        <v>2778</v>
      </c>
      <c r="AP1108" s="3">
        <v>5.9971101579999998E-9</v>
      </c>
      <c r="AQ1108" t="str">
        <f>_xlfn.TEXTBEFORE(Table17[[#This Row],[rxn]],"-",-1)</f>
        <v>PROSYN</v>
      </c>
    </row>
    <row r="1109" spans="16:43" ht="17" x14ac:dyDescent="0.25">
      <c r="P1109" s="4"/>
      <c r="T1109"/>
      <c r="AF1109" s="1" t="s">
        <v>11793</v>
      </c>
      <c r="AG1109" s="1" t="s">
        <v>2778</v>
      </c>
      <c r="AH1109" s="9">
        <v>1.71983713E-10</v>
      </c>
      <c r="AI1109" s="1" t="e">
        <f>_xlfn.TEXTAFTER(Table916[[#This Row],[type]],"-",-1)</f>
        <v>#N/A</v>
      </c>
      <c r="AJ1109" s="1" t="e">
        <f ca="1">_xlfn.TEXTAFTER(_xlfn.TEXTBEFORE(Table916[[#This Row],[type]],"-"&amp;Table916[[#This Row],[rxn-no-enz]]),"RXN-")</f>
        <v>#N/A</v>
      </c>
      <c r="AK1109" s="1" t="e">
        <f>_xlfn.TEXTBEFORE(Table916[[#This Row],[type]],"_",-1)</f>
        <v>#N/A</v>
      </c>
      <c r="AN1109" t="s">
        <v>11737</v>
      </c>
      <c r="AO1109" t="s">
        <v>2778</v>
      </c>
      <c r="AP1109" s="3">
        <v>2.7726240999999999E-11</v>
      </c>
      <c r="AQ1109" t="str">
        <f>_xlfn.TEXTBEFORE(Table17[[#This Row],[rxn]],"-",-1)</f>
        <v>PROSYN</v>
      </c>
    </row>
    <row r="1110" spans="16:43" ht="17" x14ac:dyDescent="0.25">
      <c r="P1110" s="4"/>
      <c r="T1110"/>
      <c r="AF1110" s="1" t="s">
        <v>11794</v>
      </c>
      <c r="AG1110" s="1" t="s">
        <v>2778</v>
      </c>
      <c r="AH1110" s="9">
        <v>9.4222422000000001E-11</v>
      </c>
      <c r="AI1110" s="1" t="e">
        <f>_xlfn.TEXTAFTER(Table916[[#This Row],[type]],"-",-1)</f>
        <v>#N/A</v>
      </c>
      <c r="AJ1110" s="1" t="e">
        <f ca="1">_xlfn.TEXTAFTER(_xlfn.TEXTBEFORE(Table916[[#This Row],[type]],"-"&amp;Table916[[#This Row],[rxn-no-enz]]),"RXN-")</f>
        <v>#N/A</v>
      </c>
      <c r="AK1110" s="1" t="e">
        <f>_xlfn.TEXTBEFORE(Table916[[#This Row],[type]],"_",-1)</f>
        <v>#N/A</v>
      </c>
      <c r="AN1110" t="s">
        <v>4380</v>
      </c>
      <c r="AO1110" t="s">
        <v>2778</v>
      </c>
      <c r="AP1110" s="3">
        <v>4.6954951999999999E-11</v>
      </c>
      <c r="AQ1110" t="str">
        <f>_xlfn.TEXTBEFORE(Table17[[#This Row],[rxn]],"-",-1)</f>
        <v>PROSYN</v>
      </c>
    </row>
    <row r="1111" spans="16:43" ht="17" x14ac:dyDescent="0.25">
      <c r="P1111" s="4"/>
      <c r="T1111"/>
      <c r="AF1111" s="1" t="s">
        <v>11795</v>
      </c>
      <c r="AG1111" s="1" t="s">
        <v>2778</v>
      </c>
      <c r="AH1111" s="9">
        <v>7.6294193100000001E-10</v>
      </c>
      <c r="AI1111" s="1" t="e">
        <f>_xlfn.TEXTAFTER(Table916[[#This Row],[type]],"-",-1)</f>
        <v>#N/A</v>
      </c>
      <c r="AJ1111" s="1" t="e">
        <f ca="1">_xlfn.TEXTAFTER(_xlfn.TEXTBEFORE(Table916[[#This Row],[type]],"-"&amp;Table916[[#This Row],[rxn-no-enz]]),"RXN-")</f>
        <v>#N/A</v>
      </c>
      <c r="AK1111" s="1" t="e">
        <f>_xlfn.TEXTBEFORE(Table916[[#This Row],[type]],"_",-1)</f>
        <v>#N/A</v>
      </c>
      <c r="AN1111" t="s">
        <v>11738</v>
      </c>
      <c r="AO1111" t="s">
        <v>2778</v>
      </c>
      <c r="AP1111" s="3">
        <v>1.5489286999999998E-11</v>
      </c>
      <c r="AQ1111" t="str">
        <f>_xlfn.TEXTBEFORE(Table17[[#This Row],[rxn]],"-",-1)</f>
        <v>PROSYN</v>
      </c>
    </row>
    <row r="1112" spans="16:43" ht="17" x14ac:dyDescent="0.25">
      <c r="P1112" s="4"/>
      <c r="T1112"/>
      <c r="AF1112" s="1" t="s">
        <v>11796</v>
      </c>
      <c r="AG1112" s="1" t="s">
        <v>2778</v>
      </c>
      <c r="AH1112" s="9">
        <v>3.2226969999999999E-12</v>
      </c>
      <c r="AI1112" s="1" t="e">
        <f>_xlfn.TEXTAFTER(Table916[[#This Row],[type]],"-",-1)</f>
        <v>#N/A</v>
      </c>
      <c r="AJ1112" s="1" t="e">
        <f ca="1">_xlfn.TEXTAFTER(_xlfn.TEXTBEFORE(Table916[[#This Row],[type]],"-"&amp;Table916[[#This Row],[rxn-no-enz]]),"RXN-")</f>
        <v>#N/A</v>
      </c>
      <c r="AK1112" s="1" t="e">
        <f>_xlfn.TEXTBEFORE(Table916[[#This Row],[type]],"_",-1)</f>
        <v>#N/A</v>
      </c>
      <c r="AN1112" t="s">
        <v>11739</v>
      </c>
      <c r="AO1112" t="s">
        <v>2778</v>
      </c>
      <c r="AP1112" s="3">
        <v>2.0197317000000001E-11</v>
      </c>
      <c r="AQ1112" t="str">
        <f>_xlfn.TEXTBEFORE(Table17[[#This Row],[rxn]],"-",-1)</f>
        <v>PROSYN</v>
      </c>
    </row>
    <row r="1113" spans="16:43" ht="17" x14ac:dyDescent="0.25">
      <c r="P1113" s="4"/>
      <c r="T1113"/>
      <c r="AF1113" s="1" t="s">
        <v>4413</v>
      </c>
      <c r="AG1113" s="1" t="s">
        <v>2778</v>
      </c>
      <c r="AH1113" s="9">
        <v>1.9277159999999999E-11</v>
      </c>
      <c r="AI1113" s="1" t="e">
        <f>_xlfn.TEXTAFTER(Table916[[#This Row],[type]],"-",-1)</f>
        <v>#N/A</v>
      </c>
      <c r="AJ1113" s="1" t="e">
        <f ca="1">_xlfn.TEXTAFTER(_xlfn.TEXTBEFORE(Table916[[#This Row],[type]],"-"&amp;Table916[[#This Row],[rxn-no-enz]]),"RXN-")</f>
        <v>#N/A</v>
      </c>
      <c r="AK1113" s="1" t="e">
        <f>_xlfn.TEXTBEFORE(Table916[[#This Row],[type]],"_",-1)</f>
        <v>#N/A</v>
      </c>
      <c r="AN1113" t="s">
        <v>11740</v>
      </c>
      <c r="AO1113" t="s">
        <v>2778</v>
      </c>
      <c r="AP1113" s="3">
        <v>3.00594E-11</v>
      </c>
      <c r="AQ1113" t="str">
        <f>_xlfn.TEXTBEFORE(Table17[[#This Row],[rxn]],"-",-1)</f>
        <v>PROSYN</v>
      </c>
    </row>
    <row r="1114" spans="16:43" ht="17" x14ac:dyDescent="0.25">
      <c r="P1114" s="4"/>
      <c r="T1114"/>
      <c r="AF1114" s="1" t="s">
        <v>11797</v>
      </c>
      <c r="AG1114" s="1" t="s">
        <v>2778</v>
      </c>
      <c r="AH1114" s="9">
        <v>1.2410338999999999E-11</v>
      </c>
      <c r="AI1114" s="1" t="e">
        <f>_xlfn.TEXTAFTER(Table916[[#This Row],[type]],"-",-1)</f>
        <v>#N/A</v>
      </c>
      <c r="AJ1114" s="1" t="e">
        <f ca="1">_xlfn.TEXTAFTER(_xlfn.TEXTBEFORE(Table916[[#This Row],[type]],"-"&amp;Table916[[#This Row],[rxn-no-enz]]),"RXN-")</f>
        <v>#N/A</v>
      </c>
      <c r="AK1114" s="1" t="e">
        <f>_xlfn.TEXTBEFORE(Table916[[#This Row],[type]],"_",-1)</f>
        <v>#N/A</v>
      </c>
      <c r="AN1114" t="s">
        <v>13801</v>
      </c>
      <c r="AO1114" t="s">
        <v>2778</v>
      </c>
      <c r="AP1114" s="3">
        <v>3.00594E-11</v>
      </c>
      <c r="AQ1114" t="str">
        <f>_xlfn.TEXTBEFORE(Table17[[#This Row],[rxn]],"-",-1)</f>
        <v>PROSYN</v>
      </c>
    </row>
    <row r="1115" spans="16:43" ht="17" x14ac:dyDescent="0.25">
      <c r="P1115" s="4"/>
      <c r="T1115"/>
      <c r="AF1115" s="1" t="s">
        <v>11798</v>
      </c>
      <c r="AG1115" s="1" t="s">
        <v>2778</v>
      </c>
      <c r="AH1115" s="9">
        <v>8.9620120000000004E-12</v>
      </c>
      <c r="AI1115" s="1" t="e">
        <f>_xlfn.TEXTAFTER(Table916[[#This Row],[type]],"-",-1)</f>
        <v>#N/A</v>
      </c>
      <c r="AJ1115" s="1" t="e">
        <f ca="1">_xlfn.TEXTAFTER(_xlfn.TEXTBEFORE(Table916[[#This Row],[type]],"-"&amp;Table916[[#This Row],[rxn-no-enz]]),"RXN-")</f>
        <v>#N/A</v>
      </c>
      <c r="AK1115" s="1" t="e">
        <f>_xlfn.TEXTBEFORE(Table916[[#This Row],[type]],"_",-1)</f>
        <v>#N/A</v>
      </c>
      <c r="AN1115" t="s">
        <v>11741</v>
      </c>
      <c r="AO1115" t="s">
        <v>2778</v>
      </c>
      <c r="AP1115" s="3">
        <v>3.7118029599999899E-10</v>
      </c>
      <c r="AQ1115" t="str">
        <f>_xlfn.TEXTBEFORE(Table17[[#This Row],[rxn]],"-",-1)</f>
        <v>PROSYN</v>
      </c>
    </row>
    <row r="1116" spans="16:43" ht="17" x14ac:dyDescent="0.25">
      <c r="P1116" s="4"/>
      <c r="T1116"/>
      <c r="AF1116" s="1" t="s">
        <v>4414</v>
      </c>
      <c r="AG1116" s="1" t="s">
        <v>2778</v>
      </c>
      <c r="AH1116" s="9">
        <v>7.8828141059999997E-9</v>
      </c>
      <c r="AI1116" s="1" t="e">
        <f>_xlfn.TEXTAFTER(Table916[[#This Row],[type]],"-",-1)</f>
        <v>#N/A</v>
      </c>
      <c r="AJ1116" s="1" t="e">
        <f ca="1">_xlfn.TEXTAFTER(_xlfn.TEXTBEFORE(Table916[[#This Row],[type]],"-"&amp;Table916[[#This Row],[rxn-no-enz]]),"RXN-")</f>
        <v>#N/A</v>
      </c>
      <c r="AK1116" s="1" t="e">
        <f>_xlfn.TEXTBEFORE(Table916[[#This Row],[type]],"_",-1)</f>
        <v>#N/A</v>
      </c>
      <c r="AN1116" t="s">
        <v>11742</v>
      </c>
      <c r="AO1116" t="s">
        <v>2778</v>
      </c>
      <c r="AP1116" s="3">
        <v>4.4160606E-11</v>
      </c>
      <c r="AQ1116" t="str">
        <f>_xlfn.TEXTBEFORE(Table17[[#This Row],[rxn]],"-",-1)</f>
        <v>PROSYN</v>
      </c>
    </row>
    <row r="1117" spans="16:43" ht="17" x14ac:dyDescent="0.25">
      <c r="P1117" s="4"/>
      <c r="T1117"/>
      <c r="AF1117" s="1" t="s">
        <v>11799</v>
      </c>
      <c r="AG1117" s="1" t="s">
        <v>2778</v>
      </c>
      <c r="AH1117" s="9">
        <v>3.7348513E-11</v>
      </c>
      <c r="AI1117" s="1" t="e">
        <f>_xlfn.TEXTAFTER(Table916[[#This Row],[type]],"-",-1)</f>
        <v>#N/A</v>
      </c>
      <c r="AJ1117" s="1" t="e">
        <f ca="1">_xlfn.TEXTAFTER(_xlfn.TEXTBEFORE(Table916[[#This Row],[type]],"-"&amp;Table916[[#This Row],[rxn-no-enz]]),"RXN-")</f>
        <v>#N/A</v>
      </c>
      <c r="AK1117" s="1" t="e">
        <f>_xlfn.TEXTBEFORE(Table916[[#This Row],[type]],"_",-1)</f>
        <v>#N/A</v>
      </c>
      <c r="AN1117" t="s">
        <v>11743</v>
      </c>
      <c r="AO1117" t="s">
        <v>2778</v>
      </c>
      <c r="AP1117" s="3">
        <v>3.7699553799999999E-10</v>
      </c>
      <c r="AQ1117" t="str">
        <f>_xlfn.TEXTBEFORE(Table17[[#This Row],[rxn]],"-",-1)</f>
        <v>PROSYN</v>
      </c>
    </row>
    <row r="1118" spans="16:43" ht="17" x14ac:dyDescent="0.25">
      <c r="P1118" s="4"/>
      <c r="T1118"/>
      <c r="AF1118" s="1" t="s">
        <v>11800</v>
      </c>
      <c r="AG1118" s="1" t="s">
        <v>2778</v>
      </c>
      <c r="AH1118" s="9">
        <v>1.7915778999999901E-11</v>
      </c>
      <c r="AI1118" s="1" t="e">
        <f>_xlfn.TEXTAFTER(Table916[[#This Row],[type]],"-",-1)</f>
        <v>#N/A</v>
      </c>
      <c r="AJ1118" s="1" t="e">
        <f ca="1">_xlfn.TEXTAFTER(_xlfn.TEXTBEFORE(Table916[[#This Row],[type]],"-"&amp;Table916[[#This Row],[rxn-no-enz]]),"RXN-")</f>
        <v>#N/A</v>
      </c>
      <c r="AK1118" s="1" t="e">
        <f>_xlfn.TEXTBEFORE(Table916[[#This Row],[type]],"_",-1)</f>
        <v>#N/A</v>
      </c>
      <c r="AN1118" t="s">
        <v>11744</v>
      </c>
      <c r="AO1118" t="s">
        <v>2778</v>
      </c>
      <c r="AP1118" s="3">
        <v>1.4234511299999999E-10</v>
      </c>
      <c r="AQ1118" t="str">
        <f>_xlfn.TEXTBEFORE(Table17[[#This Row],[rxn]],"-",-1)</f>
        <v>PROSYN</v>
      </c>
    </row>
    <row r="1119" spans="16:43" ht="17" x14ac:dyDescent="0.25">
      <c r="P1119" s="4"/>
      <c r="T1119"/>
      <c r="AF1119" s="1" t="s">
        <v>11801</v>
      </c>
      <c r="AG1119" s="1" t="s">
        <v>2778</v>
      </c>
      <c r="AH1119" s="9">
        <v>8.9177810999999902E-11</v>
      </c>
      <c r="AI1119" s="1" t="e">
        <f>_xlfn.TEXTAFTER(Table916[[#This Row],[type]],"-",-1)</f>
        <v>#N/A</v>
      </c>
      <c r="AJ1119" s="1" t="e">
        <f ca="1">_xlfn.TEXTAFTER(_xlfn.TEXTBEFORE(Table916[[#This Row],[type]],"-"&amp;Table916[[#This Row],[rxn-no-enz]]),"RXN-")</f>
        <v>#N/A</v>
      </c>
      <c r="AK1119" s="1" t="e">
        <f>_xlfn.TEXTBEFORE(Table916[[#This Row],[type]],"_",-1)</f>
        <v>#N/A</v>
      </c>
      <c r="AN1119" t="s">
        <v>11745</v>
      </c>
      <c r="AO1119" t="s">
        <v>2778</v>
      </c>
      <c r="AP1119" s="3">
        <v>4.3257714E-10</v>
      </c>
      <c r="AQ1119" t="str">
        <f>_xlfn.TEXTBEFORE(Table17[[#This Row],[rxn]],"-",-1)</f>
        <v>PROSYN</v>
      </c>
    </row>
    <row r="1120" spans="16:43" ht="17" x14ac:dyDescent="0.25">
      <c r="P1120" s="4"/>
      <c r="T1120"/>
      <c r="AF1120" s="1" t="s">
        <v>11802</v>
      </c>
      <c r="AG1120" s="1" t="s">
        <v>2778</v>
      </c>
      <c r="AH1120" s="9">
        <v>3.8546345999999899E-11</v>
      </c>
      <c r="AI1120" s="1" t="e">
        <f>_xlfn.TEXTAFTER(Table916[[#This Row],[type]],"-",-1)</f>
        <v>#N/A</v>
      </c>
      <c r="AJ1120" s="1" t="e">
        <f ca="1">_xlfn.TEXTAFTER(_xlfn.TEXTBEFORE(Table916[[#This Row],[type]],"-"&amp;Table916[[#This Row],[rxn-no-enz]]),"RXN-")</f>
        <v>#N/A</v>
      </c>
      <c r="AK1120" s="1" t="e">
        <f>_xlfn.TEXTBEFORE(Table916[[#This Row],[type]],"_",-1)</f>
        <v>#N/A</v>
      </c>
      <c r="AN1120" t="s">
        <v>4381</v>
      </c>
      <c r="AO1120" t="s">
        <v>2778</v>
      </c>
      <c r="AP1120" s="3">
        <v>1.251764389E-9</v>
      </c>
      <c r="AQ1120" t="str">
        <f>_xlfn.TEXTBEFORE(Table17[[#This Row],[rxn]],"-",-1)</f>
        <v>PROSYN</v>
      </c>
    </row>
    <row r="1121" spans="16:43" ht="17" x14ac:dyDescent="0.25">
      <c r="P1121" s="4"/>
      <c r="T1121"/>
      <c r="AF1121" s="1" t="s">
        <v>4415</v>
      </c>
      <c r="AG1121" s="1" t="s">
        <v>2778</v>
      </c>
      <c r="AH1121" s="9">
        <v>2.12536721999999E-10</v>
      </c>
      <c r="AI1121" s="1" t="e">
        <f>_xlfn.TEXTAFTER(Table916[[#This Row],[type]],"-",-1)</f>
        <v>#N/A</v>
      </c>
      <c r="AJ1121" s="1" t="e">
        <f ca="1">_xlfn.TEXTAFTER(_xlfn.TEXTBEFORE(Table916[[#This Row],[type]],"-"&amp;Table916[[#This Row],[rxn-no-enz]]),"RXN-")</f>
        <v>#N/A</v>
      </c>
      <c r="AK1121" s="1" t="e">
        <f>_xlfn.TEXTBEFORE(Table916[[#This Row],[type]],"_",-1)</f>
        <v>#N/A</v>
      </c>
      <c r="AN1121" t="s">
        <v>11746</v>
      </c>
      <c r="AO1121" t="s">
        <v>2778</v>
      </c>
      <c r="AP1121" s="3">
        <v>3.0874719199999998E-10</v>
      </c>
      <c r="AQ1121" t="str">
        <f>_xlfn.TEXTBEFORE(Table17[[#This Row],[rxn]],"-",-1)</f>
        <v>PROSYN</v>
      </c>
    </row>
    <row r="1122" spans="16:43" ht="17" x14ac:dyDescent="0.25">
      <c r="P1122" s="4"/>
      <c r="T1122"/>
      <c r="AF1122" s="1" t="s">
        <v>11803</v>
      </c>
      <c r="AG1122" s="1" t="s">
        <v>2778</v>
      </c>
      <c r="AH1122" s="9">
        <v>9.4879129999999998E-12</v>
      </c>
      <c r="AI1122" s="1" t="e">
        <f>_xlfn.TEXTAFTER(Table916[[#This Row],[type]],"-",-1)</f>
        <v>#N/A</v>
      </c>
      <c r="AJ1122" s="1" t="e">
        <f ca="1">_xlfn.TEXTAFTER(_xlfn.TEXTBEFORE(Table916[[#This Row],[type]],"-"&amp;Table916[[#This Row],[rxn-no-enz]]),"RXN-")</f>
        <v>#N/A</v>
      </c>
      <c r="AK1122" s="1" t="e">
        <f>_xlfn.TEXTBEFORE(Table916[[#This Row],[type]],"_",-1)</f>
        <v>#N/A</v>
      </c>
      <c r="AN1122" t="s">
        <v>11747</v>
      </c>
      <c r="AO1122" t="s">
        <v>2778</v>
      </c>
      <c r="AP1122" s="3">
        <v>4.12054373E-10</v>
      </c>
      <c r="AQ1122" t="str">
        <f>_xlfn.TEXTBEFORE(Table17[[#This Row],[rxn]],"-",-1)</f>
        <v>PROSYN</v>
      </c>
    </row>
    <row r="1123" spans="16:43" ht="17" x14ac:dyDescent="0.25">
      <c r="P1123" s="4"/>
      <c r="T1123"/>
      <c r="AF1123" s="1" t="s">
        <v>11804</v>
      </c>
      <c r="AG1123" s="1" t="s">
        <v>2778</v>
      </c>
      <c r="AH1123" s="9">
        <v>0</v>
      </c>
      <c r="AI1123" s="1" t="e">
        <f>_xlfn.TEXTAFTER(Table916[[#This Row],[type]],"-",-1)</f>
        <v>#N/A</v>
      </c>
      <c r="AJ1123" s="1" t="e">
        <f ca="1">_xlfn.TEXTAFTER(_xlfn.TEXTBEFORE(Table916[[#This Row],[type]],"-"&amp;Table916[[#This Row],[rxn-no-enz]]),"RXN-")</f>
        <v>#N/A</v>
      </c>
      <c r="AK1123" s="1" t="e">
        <f>_xlfn.TEXTBEFORE(Table916[[#This Row],[type]],"_",-1)</f>
        <v>#N/A</v>
      </c>
      <c r="AN1123" t="s">
        <v>4382</v>
      </c>
      <c r="AO1123" t="s">
        <v>2778</v>
      </c>
      <c r="AP1123" s="3">
        <v>3.3181903809999999E-9</v>
      </c>
      <c r="AQ1123" t="str">
        <f>_xlfn.TEXTBEFORE(Table17[[#This Row],[rxn]],"-",-1)</f>
        <v>PROSYN</v>
      </c>
    </row>
    <row r="1124" spans="16:43" ht="17" x14ac:dyDescent="0.25">
      <c r="P1124" s="4"/>
      <c r="T1124"/>
      <c r="AF1124" s="1" t="s">
        <v>11805</v>
      </c>
      <c r="AG1124" s="1" t="s">
        <v>2778</v>
      </c>
      <c r="AH1124" s="9">
        <v>2.25219092999999E-10</v>
      </c>
      <c r="AI1124" s="1" t="e">
        <f>_xlfn.TEXTAFTER(Table916[[#This Row],[type]],"-",-1)</f>
        <v>#N/A</v>
      </c>
      <c r="AJ1124" s="1" t="e">
        <f ca="1">_xlfn.TEXTAFTER(_xlfn.TEXTBEFORE(Table916[[#This Row],[type]],"-"&amp;Table916[[#This Row],[rxn-no-enz]]),"RXN-")</f>
        <v>#N/A</v>
      </c>
      <c r="AK1124" s="1" t="e">
        <f>_xlfn.TEXTBEFORE(Table916[[#This Row],[type]],"_",-1)</f>
        <v>#N/A</v>
      </c>
      <c r="AN1124" t="s">
        <v>4383</v>
      </c>
      <c r="AO1124" t="s">
        <v>2778</v>
      </c>
      <c r="AP1124" s="3">
        <v>3.9724442689999996E-9</v>
      </c>
      <c r="AQ1124" t="str">
        <f>_xlfn.TEXTBEFORE(Table17[[#This Row],[rxn]],"-",-1)</f>
        <v>PROSYN</v>
      </c>
    </row>
    <row r="1125" spans="16:43" ht="17" x14ac:dyDescent="0.25">
      <c r="P1125" s="4"/>
      <c r="T1125"/>
      <c r="AF1125" s="1" t="s">
        <v>11806</v>
      </c>
      <c r="AG1125" s="1" t="s">
        <v>2778</v>
      </c>
      <c r="AH1125" s="9">
        <v>8.1948609000000004E-11</v>
      </c>
      <c r="AI1125" s="1" t="e">
        <f>_xlfn.TEXTAFTER(Table916[[#This Row],[type]],"-",-1)</f>
        <v>#N/A</v>
      </c>
      <c r="AJ1125" s="1" t="e">
        <f ca="1">_xlfn.TEXTAFTER(_xlfn.TEXTBEFORE(Table916[[#This Row],[type]],"-"&amp;Table916[[#This Row],[rxn-no-enz]]),"RXN-")</f>
        <v>#N/A</v>
      </c>
      <c r="AK1125" s="1" t="e">
        <f>_xlfn.TEXTBEFORE(Table916[[#This Row],[type]],"_",-1)</f>
        <v>#N/A</v>
      </c>
      <c r="AN1125" t="s">
        <v>11748</v>
      </c>
      <c r="AO1125" t="s">
        <v>2778</v>
      </c>
      <c r="AP1125" s="3">
        <v>1.3291347900000001E-10</v>
      </c>
      <c r="AQ1125" t="str">
        <f>_xlfn.TEXTBEFORE(Table17[[#This Row],[rxn]],"-",-1)</f>
        <v>PROSYN</v>
      </c>
    </row>
    <row r="1126" spans="16:43" ht="17" x14ac:dyDescent="0.25">
      <c r="P1126" s="4"/>
      <c r="T1126"/>
      <c r="AF1126" s="1" t="s">
        <v>11807</v>
      </c>
      <c r="AG1126" s="1" t="s">
        <v>2778</v>
      </c>
      <c r="AH1126" s="9">
        <v>4.6461169999999999E-12</v>
      </c>
      <c r="AI1126" s="1" t="e">
        <f>_xlfn.TEXTAFTER(Table916[[#This Row],[type]],"-",-1)</f>
        <v>#N/A</v>
      </c>
      <c r="AJ1126" s="1" t="e">
        <f ca="1">_xlfn.TEXTAFTER(_xlfn.TEXTBEFORE(Table916[[#This Row],[type]],"-"&amp;Table916[[#This Row],[rxn-no-enz]]),"RXN-")</f>
        <v>#N/A</v>
      </c>
      <c r="AK1126" s="1" t="e">
        <f>_xlfn.TEXTBEFORE(Table916[[#This Row],[type]],"_",-1)</f>
        <v>#N/A</v>
      </c>
      <c r="AN1126" t="s">
        <v>4384</v>
      </c>
      <c r="AO1126" t="s">
        <v>2778</v>
      </c>
      <c r="AP1126" s="3">
        <v>2.9193930900000001E-9</v>
      </c>
      <c r="AQ1126" t="str">
        <f>_xlfn.TEXTBEFORE(Table17[[#This Row],[rxn]],"-",-1)</f>
        <v>PROSYN</v>
      </c>
    </row>
    <row r="1127" spans="16:43" ht="17" x14ac:dyDescent="0.25">
      <c r="P1127" s="4"/>
      <c r="T1127"/>
      <c r="AF1127" s="1" t="s">
        <v>11808</v>
      </c>
      <c r="AG1127" s="1" t="s">
        <v>2778</v>
      </c>
      <c r="AH1127" s="9">
        <v>2.0244616999999999E-11</v>
      </c>
      <c r="AI1127" s="1" t="e">
        <f>_xlfn.TEXTAFTER(Table916[[#This Row],[type]],"-",-1)</f>
        <v>#N/A</v>
      </c>
      <c r="AJ1127" s="1" t="e">
        <f ca="1">_xlfn.TEXTAFTER(_xlfn.TEXTBEFORE(Table916[[#This Row],[type]],"-"&amp;Table916[[#This Row],[rxn-no-enz]]),"RXN-")</f>
        <v>#N/A</v>
      </c>
      <c r="AK1127" s="1" t="e">
        <f>_xlfn.TEXTBEFORE(Table916[[#This Row],[type]],"_",-1)</f>
        <v>#N/A</v>
      </c>
      <c r="AN1127" t="s">
        <v>4385</v>
      </c>
      <c r="AO1127" t="s">
        <v>2778</v>
      </c>
      <c r="AP1127" s="3">
        <v>1.6426646549999999E-9</v>
      </c>
      <c r="AQ1127" t="str">
        <f>_xlfn.TEXTBEFORE(Table17[[#This Row],[rxn]],"-",-1)</f>
        <v>PROSYN</v>
      </c>
    </row>
    <row r="1128" spans="16:43" ht="17" x14ac:dyDescent="0.25">
      <c r="P1128" s="4"/>
      <c r="T1128"/>
      <c r="AF1128" s="1" t="s">
        <v>11809</v>
      </c>
      <c r="AG1128" s="1" t="s">
        <v>2778</v>
      </c>
      <c r="AH1128" s="9">
        <v>8.9474900000000003E-13</v>
      </c>
      <c r="AI1128" s="1" t="e">
        <f>_xlfn.TEXTAFTER(Table916[[#This Row],[type]],"-",-1)</f>
        <v>#N/A</v>
      </c>
      <c r="AJ1128" s="1" t="e">
        <f ca="1">_xlfn.TEXTAFTER(_xlfn.TEXTBEFORE(Table916[[#This Row],[type]],"-"&amp;Table916[[#This Row],[rxn-no-enz]]),"RXN-")</f>
        <v>#N/A</v>
      </c>
      <c r="AK1128" s="1" t="e">
        <f>_xlfn.TEXTBEFORE(Table916[[#This Row],[type]],"_",-1)</f>
        <v>#N/A</v>
      </c>
      <c r="AN1128" t="s">
        <v>4386</v>
      </c>
      <c r="AO1128" t="s">
        <v>2778</v>
      </c>
      <c r="AP1128" s="3">
        <v>1.4650523479999899E-9</v>
      </c>
      <c r="AQ1128" t="str">
        <f>_xlfn.TEXTBEFORE(Table17[[#This Row],[rxn]],"-",-1)</f>
        <v>PROSYN</v>
      </c>
    </row>
    <row r="1129" spans="16:43" ht="17" x14ac:dyDescent="0.25">
      <c r="P1129" s="4"/>
      <c r="T1129"/>
      <c r="AF1129" s="1" t="s">
        <v>11810</v>
      </c>
      <c r="AG1129" s="1" t="s">
        <v>2778</v>
      </c>
      <c r="AH1129" s="9">
        <v>1.7608305999999999E-11</v>
      </c>
      <c r="AI1129" s="1" t="e">
        <f>_xlfn.TEXTAFTER(Table916[[#This Row],[type]],"-",-1)</f>
        <v>#N/A</v>
      </c>
      <c r="AJ1129" s="1" t="e">
        <f ca="1">_xlfn.TEXTAFTER(_xlfn.TEXTBEFORE(Table916[[#This Row],[type]],"-"&amp;Table916[[#This Row],[rxn-no-enz]]),"RXN-")</f>
        <v>#N/A</v>
      </c>
      <c r="AK1129" s="1" t="e">
        <f>_xlfn.TEXTBEFORE(Table916[[#This Row],[type]],"_",-1)</f>
        <v>#N/A</v>
      </c>
      <c r="AN1129" t="s">
        <v>11749</v>
      </c>
      <c r="AO1129" t="s">
        <v>2778</v>
      </c>
      <c r="AP1129" s="3">
        <v>2.6133382710000001E-9</v>
      </c>
      <c r="AQ1129" t="str">
        <f>_xlfn.TEXTBEFORE(Table17[[#This Row],[rxn]],"-",-1)</f>
        <v>PROSYN</v>
      </c>
    </row>
    <row r="1130" spans="16:43" ht="17" x14ac:dyDescent="0.25">
      <c r="P1130" s="4"/>
      <c r="T1130"/>
      <c r="AF1130" s="1" t="s">
        <v>11811</v>
      </c>
      <c r="AG1130" s="1" t="s">
        <v>2778</v>
      </c>
      <c r="AH1130" s="9">
        <v>9.4297680000000002E-12</v>
      </c>
      <c r="AI1130" s="1" t="e">
        <f>_xlfn.TEXTAFTER(Table916[[#This Row],[type]],"-",-1)</f>
        <v>#N/A</v>
      </c>
      <c r="AJ1130" s="1" t="e">
        <f ca="1">_xlfn.TEXTAFTER(_xlfn.TEXTBEFORE(Table916[[#This Row],[type]],"-"&amp;Table916[[#This Row],[rxn-no-enz]]),"RXN-")</f>
        <v>#N/A</v>
      </c>
      <c r="AK1130" s="1" t="e">
        <f>_xlfn.TEXTBEFORE(Table916[[#This Row],[type]],"_",-1)</f>
        <v>#N/A</v>
      </c>
      <c r="AN1130" t="s">
        <v>11750</v>
      </c>
      <c r="AO1130" t="s">
        <v>2778</v>
      </c>
      <c r="AP1130" s="3">
        <v>1.6078655199999999E-10</v>
      </c>
      <c r="AQ1130" t="str">
        <f>_xlfn.TEXTBEFORE(Table17[[#This Row],[rxn]],"-",-1)</f>
        <v>PROSYN</v>
      </c>
    </row>
    <row r="1131" spans="16:43" ht="17" x14ac:dyDescent="0.25">
      <c r="P1131" s="4"/>
      <c r="T1131"/>
      <c r="AF1131" s="1" t="s">
        <v>11812</v>
      </c>
      <c r="AG1131" s="1" t="s">
        <v>2778</v>
      </c>
      <c r="AH1131" s="9">
        <v>5.3975340000000002E-12</v>
      </c>
      <c r="AI1131" s="1" t="e">
        <f>_xlfn.TEXTAFTER(Table916[[#This Row],[type]],"-",-1)</f>
        <v>#N/A</v>
      </c>
      <c r="AJ1131" s="1" t="e">
        <f ca="1">_xlfn.TEXTAFTER(_xlfn.TEXTBEFORE(Table916[[#This Row],[type]],"-"&amp;Table916[[#This Row],[rxn-no-enz]]),"RXN-")</f>
        <v>#N/A</v>
      </c>
      <c r="AK1131" s="1" t="e">
        <f>_xlfn.TEXTBEFORE(Table916[[#This Row],[type]],"_",-1)</f>
        <v>#N/A</v>
      </c>
      <c r="AN1131" t="s">
        <v>11751</v>
      </c>
      <c r="AO1131" t="s">
        <v>2778</v>
      </c>
      <c r="AP1131" s="3">
        <v>5.1096541699999998E-10</v>
      </c>
      <c r="AQ1131" t="str">
        <f>_xlfn.TEXTBEFORE(Table17[[#This Row],[rxn]],"-",-1)</f>
        <v>PROSYN</v>
      </c>
    </row>
    <row r="1132" spans="16:43" ht="17" x14ac:dyDescent="0.25">
      <c r="P1132" s="4"/>
      <c r="T1132"/>
      <c r="AF1132" s="1" t="s">
        <v>4416</v>
      </c>
      <c r="AG1132" s="1" t="s">
        <v>2778</v>
      </c>
      <c r="AH1132" s="9">
        <v>1.16466985E-10</v>
      </c>
      <c r="AI1132" s="1" t="e">
        <f>_xlfn.TEXTAFTER(Table916[[#This Row],[type]],"-",-1)</f>
        <v>#N/A</v>
      </c>
      <c r="AJ1132" s="1" t="e">
        <f ca="1">_xlfn.TEXTAFTER(_xlfn.TEXTBEFORE(Table916[[#This Row],[type]],"-"&amp;Table916[[#This Row],[rxn-no-enz]]),"RXN-")</f>
        <v>#N/A</v>
      </c>
      <c r="AK1132" s="1" t="e">
        <f>_xlfn.TEXTBEFORE(Table916[[#This Row],[type]],"_",-1)</f>
        <v>#N/A</v>
      </c>
      <c r="AN1132" t="s">
        <v>11752</v>
      </c>
      <c r="AO1132" t="s">
        <v>2778</v>
      </c>
      <c r="AP1132" s="3">
        <v>3.0898489899999899E-10</v>
      </c>
      <c r="AQ1132" t="str">
        <f>_xlfn.TEXTBEFORE(Table17[[#This Row],[rxn]],"-",-1)</f>
        <v>PROSYN</v>
      </c>
    </row>
    <row r="1133" spans="16:43" ht="17" x14ac:dyDescent="0.25">
      <c r="P1133" s="4"/>
      <c r="T1133"/>
      <c r="AF1133" s="1" t="s">
        <v>11813</v>
      </c>
      <c r="AG1133" s="1" t="s">
        <v>2778</v>
      </c>
      <c r="AH1133" s="9">
        <v>2.185349E-12</v>
      </c>
      <c r="AI1133" s="1" t="e">
        <f>_xlfn.TEXTAFTER(Table916[[#This Row],[type]],"-",-1)</f>
        <v>#N/A</v>
      </c>
      <c r="AJ1133" s="1" t="e">
        <f ca="1">_xlfn.TEXTAFTER(_xlfn.TEXTBEFORE(Table916[[#This Row],[type]],"-"&amp;Table916[[#This Row],[rxn-no-enz]]),"RXN-")</f>
        <v>#N/A</v>
      </c>
      <c r="AK1133" s="1" t="e">
        <f>_xlfn.TEXTBEFORE(Table916[[#This Row],[type]],"_",-1)</f>
        <v>#N/A</v>
      </c>
      <c r="AN1133" t="s">
        <v>4387</v>
      </c>
      <c r="AO1133" t="s">
        <v>2778</v>
      </c>
      <c r="AP1133" s="3">
        <v>2.9952415610000002E-9</v>
      </c>
      <c r="AQ1133" t="str">
        <f>_xlfn.TEXTBEFORE(Table17[[#This Row],[rxn]],"-",-1)</f>
        <v>PROSYN</v>
      </c>
    </row>
    <row r="1134" spans="16:43" ht="17" x14ac:dyDescent="0.25">
      <c r="P1134" s="4"/>
      <c r="T1134"/>
      <c r="AF1134" s="1" t="s">
        <v>11814</v>
      </c>
      <c r="AG1134" s="1" t="s">
        <v>2778</v>
      </c>
      <c r="AH1134" s="9">
        <v>1.05807287E-10</v>
      </c>
      <c r="AI1134" s="1" t="e">
        <f>_xlfn.TEXTAFTER(Table916[[#This Row],[type]],"-",-1)</f>
        <v>#N/A</v>
      </c>
      <c r="AJ1134" s="1" t="e">
        <f ca="1">_xlfn.TEXTAFTER(_xlfn.TEXTBEFORE(Table916[[#This Row],[type]],"-"&amp;Table916[[#This Row],[rxn-no-enz]]),"RXN-")</f>
        <v>#N/A</v>
      </c>
      <c r="AK1134" s="1" t="e">
        <f>_xlfn.TEXTBEFORE(Table916[[#This Row],[type]],"_",-1)</f>
        <v>#N/A</v>
      </c>
      <c r="AN1134" t="s">
        <v>11753</v>
      </c>
      <c r="AO1134" t="s">
        <v>2778</v>
      </c>
      <c r="AP1134" s="3">
        <v>4.2970865500000001E-10</v>
      </c>
      <c r="AQ1134" t="str">
        <f>_xlfn.TEXTBEFORE(Table17[[#This Row],[rxn]],"-",-1)</f>
        <v>PROSYN</v>
      </c>
    </row>
    <row r="1135" spans="16:43" ht="17" x14ac:dyDescent="0.25">
      <c r="P1135" s="4"/>
      <c r="T1135"/>
      <c r="AF1135" s="1" t="s">
        <v>11815</v>
      </c>
      <c r="AG1135" s="1" t="s">
        <v>2778</v>
      </c>
      <c r="AH1135" s="9">
        <v>6.2007517999999899E-11</v>
      </c>
      <c r="AI1135" s="1" t="e">
        <f>_xlfn.TEXTAFTER(Table916[[#This Row],[type]],"-",-1)</f>
        <v>#N/A</v>
      </c>
      <c r="AJ1135" s="1" t="e">
        <f ca="1">_xlfn.TEXTAFTER(_xlfn.TEXTBEFORE(Table916[[#This Row],[type]],"-"&amp;Table916[[#This Row],[rxn-no-enz]]),"RXN-")</f>
        <v>#N/A</v>
      </c>
      <c r="AK1135" s="1" t="e">
        <f>_xlfn.TEXTBEFORE(Table916[[#This Row],[type]],"_",-1)</f>
        <v>#N/A</v>
      </c>
      <c r="AN1135" t="s">
        <v>11754</v>
      </c>
      <c r="AO1135" t="s">
        <v>2778</v>
      </c>
      <c r="AP1135" s="3">
        <v>9.8971862499999994E-10</v>
      </c>
      <c r="AQ1135" t="str">
        <f>_xlfn.TEXTBEFORE(Table17[[#This Row],[rxn]],"-",-1)</f>
        <v>PROSYN</v>
      </c>
    </row>
    <row r="1136" spans="16:43" ht="17" x14ac:dyDescent="0.25">
      <c r="P1136" s="4"/>
      <c r="T1136"/>
      <c r="AF1136" s="1" t="s">
        <v>4417</v>
      </c>
      <c r="AG1136" s="1" t="s">
        <v>2778</v>
      </c>
      <c r="AH1136" s="9">
        <v>4.4068075000000003E-11</v>
      </c>
      <c r="AI1136" s="1" t="e">
        <f>_xlfn.TEXTAFTER(Table916[[#This Row],[type]],"-",-1)</f>
        <v>#N/A</v>
      </c>
      <c r="AJ1136" s="1" t="e">
        <f ca="1">_xlfn.TEXTAFTER(_xlfn.TEXTBEFORE(Table916[[#This Row],[type]],"-"&amp;Table916[[#This Row],[rxn-no-enz]]),"RXN-")</f>
        <v>#N/A</v>
      </c>
      <c r="AK1136" s="1" t="e">
        <f>_xlfn.TEXTBEFORE(Table916[[#This Row],[type]],"_",-1)</f>
        <v>#N/A</v>
      </c>
      <c r="AN1136" t="s">
        <v>11755</v>
      </c>
      <c r="AO1136" t="s">
        <v>2778</v>
      </c>
      <c r="AP1136" s="3">
        <v>2.299747785E-9</v>
      </c>
      <c r="AQ1136" t="str">
        <f>_xlfn.TEXTBEFORE(Table17[[#This Row],[rxn]],"-",-1)</f>
        <v>PROSYN</v>
      </c>
    </row>
    <row r="1137" spans="16:43" ht="17" x14ac:dyDescent="0.25">
      <c r="P1137" s="4"/>
      <c r="T1137"/>
      <c r="AF1137" s="1" t="s">
        <v>11816</v>
      </c>
      <c r="AG1137" s="1" t="s">
        <v>2778</v>
      </c>
      <c r="AH1137" s="9">
        <v>3.6172789999999998E-11</v>
      </c>
      <c r="AI1137" s="1" t="e">
        <f>_xlfn.TEXTAFTER(Table916[[#This Row],[type]],"-",-1)</f>
        <v>#N/A</v>
      </c>
      <c r="AJ1137" s="1" t="e">
        <f ca="1">_xlfn.TEXTAFTER(_xlfn.TEXTBEFORE(Table916[[#This Row],[type]],"-"&amp;Table916[[#This Row],[rxn-no-enz]]),"RXN-")</f>
        <v>#N/A</v>
      </c>
      <c r="AK1137" s="1" t="e">
        <f>_xlfn.TEXTBEFORE(Table916[[#This Row],[type]],"_",-1)</f>
        <v>#N/A</v>
      </c>
      <c r="AN1137" t="s">
        <v>11756</v>
      </c>
      <c r="AO1137" t="s">
        <v>2778</v>
      </c>
      <c r="AP1137" s="3">
        <v>4.1636463379999997E-9</v>
      </c>
      <c r="AQ1137" t="str">
        <f>_xlfn.TEXTBEFORE(Table17[[#This Row],[rxn]],"-",-1)</f>
        <v>PROSYN</v>
      </c>
    </row>
    <row r="1138" spans="16:43" ht="17" x14ac:dyDescent="0.25">
      <c r="P1138" s="4"/>
      <c r="T1138"/>
      <c r="AF1138" s="1" t="s">
        <v>4418</v>
      </c>
      <c r="AG1138" s="1" t="s">
        <v>2778</v>
      </c>
      <c r="AH1138" s="9">
        <v>4.3741430399999999E-10</v>
      </c>
      <c r="AI1138" s="1" t="e">
        <f>_xlfn.TEXTAFTER(Table916[[#This Row],[type]],"-",-1)</f>
        <v>#N/A</v>
      </c>
      <c r="AJ1138" s="1" t="e">
        <f ca="1">_xlfn.TEXTAFTER(_xlfn.TEXTBEFORE(Table916[[#This Row],[type]],"-"&amp;Table916[[#This Row],[rxn-no-enz]]),"RXN-")</f>
        <v>#N/A</v>
      </c>
      <c r="AK1138" s="1" t="e">
        <f>_xlfn.TEXTBEFORE(Table916[[#This Row],[type]],"_",-1)</f>
        <v>#N/A</v>
      </c>
      <c r="AN1138" t="s">
        <v>13802</v>
      </c>
      <c r="AO1138" t="s">
        <v>2778</v>
      </c>
      <c r="AP1138" s="3">
        <v>4.1636463379999997E-9</v>
      </c>
      <c r="AQ1138" t="str">
        <f>_xlfn.TEXTBEFORE(Table17[[#This Row],[rxn]],"-",-1)</f>
        <v>PROSYN</v>
      </c>
    </row>
    <row r="1139" spans="16:43" ht="17" x14ac:dyDescent="0.25">
      <c r="P1139" s="4"/>
      <c r="T1139"/>
      <c r="AF1139" s="1" t="s">
        <v>11817</v>
      </c>
      <c r="AG1139" s="1" t="s">
        <v>2778</v>
      </c>
      <c r="AH1139" s="9">
        <v>0</v>
      </c>
      <c r="AI1139" s="1" t="e">
        <f>_xlfn.TEXTAFTER(Table916[[#This Row],[type]],"-",-1)</f>
        <v>#N/A</v>
      </c>
      <c r="AJ1139" s="1" t="e">
        <f ca="1">_xlfn.TEXTAFTER(_xlfn.TEXTBEFORE(Table916[[#This Row],[type]],"-"&amp;Table916[[#This Row],[rxn-no-enz]]),"RXN-")</f>
        <v>#N/A</v>
      </c>
      <c r="AK1139" s="1" t="e">
        <f>_xlfn.TEXTBEFORE(Table916[[#This Row],[type]],"_",-1)</f>
        <v>#N/A</v>
      </c>
      <c r="AN1139" t="s">
        <v>11757</v>
      </c>
      <c r="AO1139" t="s">
        <v>2778</v>
      </c>
      <c r="AP1139" s="3">
        <v>7.5414661999999901E-11</v>
      </c>
      <c r="AQ1139" t="str">
        <f>_xlfn.TEXTBEFORE(Table17[[#This Row],[rxn]],"-",-1)</f>
        <v>PROSYN</v>
      </c>
    </row>
    <row r="1140" spans="16:43" ht="17" x14ac:dyDescent="0.25">
      <c r="P1140" s="4"/>
      <c r="T1140"/>
      <c r="AF1140" s="1" t="s">
        <v>4419</v>
      </c>
      <c r="AG1140" s="1" t="s">
        <v>2778</v>
      </c>
      <c r="AH1140" s="9">
        <v>9.0939701799999995E-10</v>
      </c>
      <c r="AI1140" s="1" t="e">
        <f>_xlfn.TEXTAFTER(Table916[[#This Row],[type]],"-",-1)</f>
        <v>#N/A</v>
      </c>
      <c r="AJ1140" s="1" t="e">
        <f ca="1">_xlfn.TEXTAFTER(_xlfn.TEXTBEFORE(Table916[[#This Row],[type]],"-"&amp;Table916[[#This Row],[rxn-no-enz]]),"RXN-")</f>
        <v>#N/A</v>
      </c>
      <c r="AK1140" s="1" t="e">
        <f>_xlfn.TEXTBEFORE(Table916[[#This Row],[type]],"_",-1)</f>
        <v>#N/A</v>
      </c>
      <c r="AN1140" t="s">
        <v>11758</v>
      </c>
      <c r="AO1140" t="s">
        <v>2778</v>
      </c>
      <c r="AP1140" s="3">
        <v>1.89685275999999E-10</v>
      </c>
      <c r="AQ1140" t="str">
        <f>_xlfn.TEXTBEFORE(Table17[[#This Row],[rxn]],"-",-1)</f>
        <v>PROSYN</v>
      </c>
    </row>
    <row r="1141" spans="16:43" ht="17" x14ac:dyDescent="0.25">
      <c r="P1141" s="4"/>
      <c r="T1141"/>
      <c r="AF1141" s="1" t="s">
        <v>11818</v>
      </c>
      <c r="AG1141" s="1" t="s">
        <v>2778</v>
      </c>
      <c r="AH1141" s="9">
        <v>4.8983754999999998E-11</v>
      </c>
      <c r="AI1141" s="1" t="e">
        <f>_xlfn.TEXTAFTER(Table916[[#This Row],[type]],"-",-1)</f>
        <v>#N/A</v>
      </c>
      <c r="AJ1141" s="1" t="e">
        <f ca="1">_xlfn.TEXTAFTER(_xlfn.TEXTBEFORE(Table916[[#This Row],[type]],"-"&amp;Table916[[#This Row],[rxn-no-enz]]),"RXN-")</f>
        <v>#N/A</v>
      </c>
      <c r="AK1141" s="1" t="e">
        <f>_xlfn.TEXTBEFORE(Table916[[#This Row],[type]],"_",-1)</f>
        <v>#N/A</v>
      </c>
      <c r="AN1141" t="s">
        <v>4388</v>
      </c>
      <c r="AO1141" t="s">
        <v>2778</v>
      </c>
      <c r="AP1141" s="3">
        <v>1.4218640359999999E-9</v>
      </c>
      <c r="AQ1141" t="str">
        <f>_xlfn.TEXTBEFORE(Table17[[#This Row],[rxn]],"-",-1)</f>
        <v>PROSYN</v>
      </c>
    </row>
    <row r="1142" spans="16:43" ht="17" x14ac:dyDescent="0.25">
      <c r="P1142" s="4"/>
      <c r="T1142"/>
      <c r="AF1142" s="1" t="s">
        <v>11819</v>
      </c>
      <c r="AG1142" s="1" t="s">
        <v>2778</v>
      </c>
      <c r="AH1142" s="9">
        <v>2.07819739999999E-11</v>
      </c>
      <c r="AI1142" s="1" t="e">
        <f>_xlfn.TEXTAFTER(Table916[[#This Row],[type]],"-",-1)</f>
        <v>#N/A</v>
      </c>
      <c r="AJ1142" s="1" t="e">
        <f ca="1">_xlfn.TEXTAFTER(_xlfn.TEXTBEFORE(Table916[[#This Row],[type]],"-"&amp;Table916[[#This Row],[rxn-no-enz]]),"RXN-")</f>
        <v>#N/A</v>
      </c>
      <c r="AK1142" s="1" t="e">
        <f>_xlfn.TEXTBEFORE(Table916[[#This Row],[type]],"_",-1)</f>
        <v>#N/A</v>
      </c>
      <c r="AN1142" t="s">
        <v>11759</v>
      </c>
      <c r="AO1142" t="s">
        <v>2778</v>
      </c>
      <c r="AP1142" s="3">
        <v>1.641520743E-9</v>
      </c>
      <c r="AQ1142" t="str">
        <f>_xlfn.TEXTBEFORE(Table17[[#This Row],[rxn]],"-",-1)</f>
        <v>PROSYN</v>
      </c>
    </row>
    <row r="1143" spans="16:43" ht="17" x14ac:dyDescent="0.25">
      <c r="P1143" s="4"/>
      <c r="T1143"/>
      <c r="AF1143" s="1" t="s">
        <v>11820</v>
      </c>
      <c r="AG1143" s="1" t="s">
        <v>2778</v>
      </c>
      <c r="AH1143" s="9">
        <v>1.90825E-13</v>
      </c>
      <c r="AI1143" s="1" t="e">
        <f>_xlfn.TEXTAFTER(Table916[[#This Row],[type]],"-",-1)</f>
        <v>#N/A</v>
      </c>
      <c r="AJ1143" s="1" t="e">
        <f ca="1">_xlfn.TEXTAFTER(_xlfn.TEXTBEFORE(Table916[[#This Row],[type]],"-"&amp;Table916[[#This Row],[rxn-no-enz]]),"RXN-")</f>
        <v>#N/A</v>
      </c>
      <c r="AK1143" s="1" t="e">
        <f>_xlfn.TEXTBEFORE(Table916[[#This Row],[type]],"_",-1)</f>
        <v>#N/A</v>
      </c>
      <c r="AN1143" t="s">
        <v>4390</v>
      </c>
      <c r="AO1143" t="s">
        <v>2778</v>
      </c>
      <c r="AP1143" s="3">
        <v>1.18701774E-9</v>
      </c>
      <c r="AQ1143" t="str">
        <f>_xlfn.TEXTBEFORE(Table17[[#This Row],[rxn]],"-",-1)</f>
        <v>PROSYN</v>
      </c>
    </row>
    <row r="1144" spans="16:43" ht="17" x14ac:dyDescent="0.25">
      <c r="P1144" s="4"/>
      <c r="T1144"/>
      <c r="AF1144" s="1" t="s">
        <v>4420</v>
      </c>
      <c r="AG1144" s="1" t="s">
        <v>2778</v>
      </c>
      <c r="AH1144" s="9">
        <v>8.1213169999999995E-12</v>
      </c>
      <c r="AI1144" s="1" t="e">
        <f>_xlfn.TEXTAFTER(Table916[[#This Row],[type]],"-",-1)</f>
        <v>#N/A</v>
      </c>
      <c r="AJ1144" s="1" t="e">
        <f ca="1">_xlfn.TEXTAFTER(_xlfn.TEXTBEFORE(Table916[[#This Row],[type]],"-"&amp;Table916[[#This Row],[rxn-no-enz]]),"RXN-")</f>
        <v>#N/A</v>
      </c>
      <c r="AK1144" s="1" t="e">
        <f>_xlfn.TEXTBEFORE(Table916[[#This Row],[type]],"_",-1)</f>
        <v>#N/A</v>
      </c>
      <c r="AN1144" t="s">
        <v>4391</v>
      </c>
      <c r="AO1144" t="s">
        <v>2778</v>
      </c>
      <c r="AP1144" s="3">
        <v>1.896822741E-9</v>
      </c>
      <c r="AQ1144" t="str">
        <f>_xlfn.TEXTBEFORE(Table17[[#This Row],[rxn]],"-",-1)</f>
        <v>PROSYN</v>
      </c>
    </row>
    <row r="1145" spans="16:43" ht="17" x14ac:dyDescent="0.25">
      <c r="P1145" s="4"/>
      <c r="T1145"/>
      <c r="AF1145" s="1" t="s">
        <v>4421</v>
      </c>
      <c r="AG1145" s="1" t="s">
        <v>2778</v>
      </c>
      <c r="AH1145" s="9">
        <v>4.37797448E-10</v>
      </c>
      <c r="AI1145" s="1" t="e">
        <f>_xlfn.TEXTAFTER(Table916[[#This Row],[type]],"-",-1)</f>
        <v>#N/A</v>
      </c>
      <c r="AJ1145" s="1" t="e">
        <f ca="1">_xlfn.TEXTAFTER(_xlfn.TEXTBEFORE(Table916[[#This Row],[type]],"-"&amp;Table916[[#This Row],[rxn-no-enz]]),"RXN-")</f>
        <v>#N/A</v>
      </c>
      <c r="AK1145" s="1" t="e">
        <f>_xlfn.TEXTBEFORE(Table916[[#This Row],[type]],"_",-1)</f>
        <v>#N/A</v>
      </c>
      <c r="AN1145" t="s">
        <v>11760</v>
      </c>
      <c r="AO1145" t="s">
        <v>2778</v>
      </c>
      <c r="AP1145" s="3">
        <v>1.53709612999999E-10</v>
      </c>
      <c r="AQ1145" t="str">
        <f>_xlfn.TEXTBEFORE(Table17[[#This Row],[rxn]],"-",-1)</f>
        <v>PROSYN</v>
      </c>
    </row>
    <row r="1146" spans="16:43" ht="17" x14ac:dyDescent="0.25">
      <c r="P1146" s="4"/>
      <c r="T1146"/>
      <c r="AF1146" s="1" t="s">
        <v>4423</v>
      </c>
      <c r="AG1146" s="1" t="s">
        <v>2778</v>
      </c>
      <c r="AH1146" s="9">
        <v>1.2324282699999999E-10</v>
      </c>
      <c r="AI1146" s="1" t="e">
        <f>_xlfn.TEXTAFTER(Table916[[#This Row],[type]],"-",-1)</f>
        <v>#N/A</v>
      </c>
      <c r="AJ1146" s="1" t="e">
        <f ca="1">_xlfn.TEXTAFTER(_xlfn.TEXTBEFORE(Table916[[#This Row],[type]],"-"&amp;Table916[[#This Row],[rxn-no-enz]]),"RXN-")</f>
        <v>#N/A</v>
      </c>
      <c r="AK1146" s="1" t="e">
        <f>_xlfn.TEXTBEFORE(Table916[[#This Row],[type]],"_",-1)</f>
        <v>#N/A</v>
      </c>
      <c r="AN1146" t="s">
        <v>4392</v>
      </c>
      <c r="AO1146" t="s">
        <v>2778</v>
      </c>
      <c r="AP1146" s="3">
        <v>4.0579158280000003E-9</v>
      </c>
      <c r="AQ1146" t="str">
        <f>_xlfn.TEXTBEFORE(Table17[[#This Row],[rxn]],"-",-1)</f>
        <v>PROSYN</v>
      </c>
    </row>
    <row r="1147" spans="16:43" ht="17" x14ac:dyDescent="0.25">
      <c r="P1147" s="4"/>
      <c r="T1147"/>
      <c r="AF1147" s="1" t="s">
        <v>4424</v>
      </c>
      <c r="AG1147" s="1" t="s">
        <v>2778</v>
      </c>
      <c r="AH1147" s="9">
        <v>6.3499352140000002E-9</v>
      </c>
      <c r="AI1147" s="1" t="e">
        <f>_xlfn.TEXTAFTER(Table916[[#This Row],[type]],"-",-1)</f>
        <v>#N/A</v>
      </c>
      <c r="AJ1147" s="1" t="e">
        <f ca="1">_xlfn.TEXTAFTER(_xlfn.TEXTBEFORE(Table916[[#This Row],[type]],"-"&amp;Table916[[#This Row],[rxn-no-enz]]),"RXN-")</f>
        <v>#N/A</v>
      </c>
      <c r="AK1147" s="1" t="e">
        <f>_xlfn.TEXTBEFORE(Table916[[#This Row],[type]],"_",-1)</f>
        <v>#N/A</v>
      </c>
      <c r="AN1147" t="s">
        <v>13803</v>
      </c>
      <c r="AO1147" t="s">
        <v>2778</v>
      </c>
      <c r="AP1147" s="3">
        <v>4.0579158280000003E-9</v>
      </c>
      <c r="AQ1147" t="str">
        <f>_xlfn.TEXTBEFORE(Table17[[#This Row],[rxn]],"-",-1)</f>
        <v>PROSYN</v>
      </c>
    </row>
    <row r="1148" spans="16:43" ht="17" x14ac:dyDescent="0.25">
      <c r="P1148" s="4"/>
      <c r="T1148"/>
      <c r="AF1148" s="1" t="s">
        <v>11821</v>
      </c>
      <c r="AG1148" s="1" t="s">
        <v>2778</v>
      </c>
      <c r="AH1148" s="9">
        <v>7.44961765999999E-10</v>
      </c>
      <c r="AI1148" s="1" t="e">
        <f>_xlfn.TEXTAFTER(Table916[[#This Row],[type]],"-",-1)</f>
        <v>#N/A</v>
      </c>
      <c r="AJ1148" s="1" t="e">
        <f ca="1">_xlfn.TEXTAFTER(_xlfn.TEXTBEFORE(Table916[[#This Row],[type]],"-"&amp;Table916[[#This Row],[rxn-no-enz]]),"RXN-")</f>
        <v>#N/A</v>
      </c>
      <c r="AK1148" s="1" t="e">
        <f>_xlfn.TEXTBEFORE(Table916[[#This Row],[type]],"_",-1)</f>
        <v>#N/A</v>
      </c>
      <c r="AN1148" t="s">
        <v>4393</v>
      </c>
      <c r="AO1148" t="s">
        <v>2778</v>
      </c>
      <c r="AP1148" s="3">
        <v>1.5354485460000001E-9</v>
      </c>
      <c r="AQ1148" t="str">
        <f>_xlfn.TEXTBEFORE(Table17[[#This Row],[rxn]],"-",-1)</f>
        <v>PROSYN</v>
      </c>
    </row>
    <row r="1149" spans="16:43" ht="17" x14ac:dyDescent="0.25">
      <c r="P1149" s="4"/>
      <c r="T1149"/>
      <c r="AF1149" s="1" t="s">
        <v>4425</v>
      </c>
      <c r="AG1149" s="1" t="s">
        <v>2778</v>
      </c>
      <c r="AH1149" s="9">
        <v>3.031766983E-9</v>
      </c>
      <c r="AI1149" s="1" t="e">
        <f>_xlfn.TEXTAFTER(Table916[[#This Row],[type]],"-",-1)</f>
        <v>#N/A</v>
      </c>
      <c r="AJ1149" s="1" t="e">
        <f ca="1">_xlfn.TEXTAFTER(_xlfn.TEXTBEFORE(Table916[[#This Row],[type]],"-"&amp;Table916[[#This Row],[rxn-no-enz]]),"RXN-")</f>
        <v>#N/A</v>
      </c>
      <c r="AK1149" s="1" t="e">
        <f>_xlfn.TEXTBEFORE(Table916[[#This Row],[type]],"_",-1)</f>
        <v>#N/A</v>
      </c>
      <c r="AN1149" t="s">
        <v>13140</v>
      </c>
      <c r="AO1149" t="s">
        <v>2778</v>
      </c>
      <c r="AP1149" s="3">
        <v>1.43502913E-9</v>
      </c>
      <c r="AQ1149" t="str">
        <f>_xlfn.TEXTBEFORE(Table17[[#This Row],[rxn]],"-",-1)</f>
        <v>PROSYN</v>
      </c>
    </row>
    <row r="1150" spans="16:43" ht="17" x14ac:dyDescent="0.25">
      <c r="P1150" s="4"/>
      <c r="T1150"/>
      <c r="AF1150" s="1" t="s">
        <v>4426</v>
      </c>
      <c r="AG1150" s="1" t="s">
        <v>2778</v>
      </c>
      <c r="AH1150" s="9">
        <v>1.2072193639999999E-9</v>
      </c>
      <c r="AI1150" s="1" t="e">
        <f>_xlfn.TEXTAFTER(Table916[[#This Row],[type]],"-",-1)</f>
        <v>#N/A</v>
      </c>
      <c r="AJ1150" s="1" t="e">
        <f ca="1">_xlfn.TEXTAFTER(_xlfn.TEXTBEFORE(Table916[[#This Row],[type]],"-"&amp;Table916[[#This Row],[rxn-no-enz]]),"RXN-")</f>
        <v>#N/A</v>
      </c>
      <c r="AK1150" s="1" t="e">
        <f>_xlfn.TEXTBEFORE(Table916[[#This Row],[type]],"_",-1)</f>
        <v>#N/A</v>
      </c>
      <c r="AN1150" t="s">
        <v>11761</v>
      </c>
      <c r="AO1150" t="s">
        <v>2778</v>
      </c>
      <c r="AP1150" s="3">
        <v>1.43502913E-9</v>
      </c>
      <c r="AQ1150" t="str">
        <f>_xlfn.TEXTBEFORE(Table17[[#This Row],[rxn]],"-",-1)</f>
        <v>PROSYN</v>
      </c>
    </row>
    <row r="1151" spans="16:43" ht="17" x14ac:dyDescent="0.25">
      <c r="P1151" s="4"/>
      <c r="T1151"/>
      <c r="AF1151" s="1" t="s">
        <v>4427</v>
      </c>
      <c r="AG1151" s="1" t="s">
        <v>2778</v>
      </c>
      <c r="AH1151" s="9">
        <v>2.4146923100000002E-10</v>
      </c>
      <c r="AI1151" s="1" t="e">
        <f>_xlfn.TEXTAFTER(Table916[[#This Row],[type]],"-",-1)</f>
        <v>#N/A</v>
      </c>
      <c r="AJ1151" s="1" t="e">
        <f ca="1">_xlfn.TEXTAFTER(_xlfn.TEXTBEFORE(Table916[[#This Row],[type]],"-"&amp;Table916[[#This Row],[rxn-no-enz]]),"RXN-")</f>
        <v>#N/A</v>
      </c>
      <c r="AK1151" s="1" t="e">
        <f>_xlfn.TEXTBEFORE(Table916[[#This Row],[type]],"_",-1)</f>
        <v>#N/A</v>
      </c>
      <c r="AN1151" t="s">
        <v>11762</v>
      </c>
      <c r="AO1151" t="s">
        <v>2778</v>
      </c>
      <c r="AP1151" s="3">
        <v>1.6419361959999899E-9</v>
      </c>
      <c r="AQ1151" t="str">
        <f>_xlfn.TEXTBEFORE(Table17[[#This Row],[rxn]],"-",-1)</f>
        <v>PROSYN</v>
      </c>
    </row>
    <row r="1152" spans="16:43" ht="17" x14ac:dyDescent="0.25">
      <c r="P1152" s="4"/>
      <c r="T1152"/>
      <c r="AF1152" s="1" t="s">
        <v>11822</v>
      </c>
      <c r="AG1152" s="1" t="s">
        <v>2778</v>
      </c>
      <c r="AH1152" s="9">
        <v>3.4114764399999898E-10</v>
      </c>
      <c r="AI1152" s="1" t="e">
        <f>_xlfn.TEXTAFTER(Table916[[#This Row],[type]],"-",-1)</f>
        <v>#N/A</v>
      </c>
      <c r="AJ1152" s="1" t="e">
        <f ca="1">_xlfn.TEXTAFTER(_xlfn.TEXTBEFORE(Table916[[#This Row],[type]],"-"&amp;Table916[[#This Row],[rxn-no-enz]]),"RXN-")</f>
        <v>#N/A</v>
      </c>
      <c r="AK1152" s="1" t="e">
        <f>_xlfn.TEXTBEFORE(Table916[[#This Row],[type]],"_",-1)</f>
        <v>#N/A</v>
      </c>
      <c r="AN1152" t="s">
        <v>13804</v>
      </c>
      <c r="AO1152" t="s">
        <v>2778</v>
      </c>
      <c r="AP1152" s="3">
        <v>1.6419361959999899E-9</v>
      </c>
      <c r="AQ1152" t="str">
        <f>_xlfn.TEXTBEFORE(Table17[[#This Row],[rxn]],"-",-1)</f>
        <v>PROSYN</v>
      </c>
    </row>
    <row r="1153" spans="16:43" ht="17" x14ac:dyDescent="0.25">
      <c r="P1153" s="4"/>
      <c r="T1153"/>
      <c r="AF1153" s="1" t="s">
        <v>4428</v>
      </c>
      <c r="AG1153" s="1" t="s">
        <v>2778</v>
      </c>
      <c r="AH1153" s="9">
        <v>9.3746739999999895E-12</v>
      </c>
      <c r="AI1153" s="1" t="e">
        <f>_xlfn.TEXTAFTER(Table916[[#This Row],[type]],"-",-1)</f>
        <v>#N/A</v>
      </c>
      <c r="AJ1153" s="1" t="e">
        <f ca="1">_xlfn.TEXTAFTER(_xlfn.TEXTBEFORE(Table916[[#This Row],[type]],"-"&amp;Table916[[#This Row],[rxn-no-enz]]),"RXN-")</f>
        <v>#N/A</v>
      </c>
      <c r="AK1153" s="1" t="e">
        <f>_xlfn.TEXTBEFORE(Table916[[#This Row],[type]],"_",-1)</f>
        <v>#N/A</v>
      </c>
      <c r="AN1153" t="s">
        <v>11763</v>
      </c>
      <c r="AO1153" t="s">
        <v>2778</v>
      </c>
      <c r="AP1153" s="3">
        <v>2.8165113699999998E-10</v>
      </c>
      <c r="AQ1153" t="str">
        <f>_xlfn.TEXTBEFORE(Table17[[#This Row],[rxn]],"-",-1)</f>
        <v>PROSYN</v>
      </c>
    </row>
    <row r="1154" spans="16:43" ht="17" x14ac:dyDescent="0.25">
      <c r="P1154" s="4"/>
      <c r="T1154"/>
      <c r="AF1154" s="1" t="s">
        <v>11823</v>
      </c>
      <c r="AG1154" s="1" t="s">
        <v>2778</v>
      </c>
      <c r="AH1154" s="9">
        <v>1.75031211E-10</v>
      </c>
      <c r="AI1154" s="1" t="e">
        <f>_xlfn.TEXTAFTER(Table916[[#This Row],[type]],"-",-1)</f>
        <v>#N/A</v>
      </c>
      <c r="AJ1154" s="1" t="e">
        <f ca="1">_xlfn.TEXTAFTER(_xlfn.TEXTBEFORE(Table916[[#This Row],[type]],"-"&amp;Table916[[#This Row],[rxn-no-enz]]),"RXN-")</f>
        <v>#N/A</v>
      </c>
      <c r="AK1154" s="1" t="e">
        <f>_xlfn.TEXTBEFORE(Table916[[#This Row],[type]],"_",-1)</f>
        <v>#N/A</v>
      </c>
      <c r="AN1154" t="s">
        <v>4394</v>
      </c>
      <c r="AO1154" t="s">
        <v>2778</v>
      </c>
      <c r="AP1154" s="3">
        <v>1.335603793E-9</v>
      </c>
      <c r="AQ1154" t="str">
        <f>_xlfn.TEXTBEFORE(Table17[[#This Row],[rxn]],"-",-1)</f>
        <v>PROSYN</v>
      </c>
    </row>
    <row r="1155" spans="16:43" ht="17" x14ac:dyDescent="0.25">
      <c r="P1155" s="4"/>
      <c r="T1155"/>
      <c r="AF1155" s="1" t="s">
        <v>11824</v>
      </c>
      <c r="AG1155" s="1" t="s">
        <v>2778</v>
      </c>
      <c r="AH1155" s="9">
        <v>4.2052486E-11</v>
      </c>
      <c r="AI1155" s="1" t="e">
        <f>_xlfn.TEXTAFTER(Table916[[#This Row],[type]],"-",-1)</f>
        <v>#N/A</v>
      </c>
      <c r="AJ1155" s="1" t="e">
        <f ca="1">_xlfn.TEXTAFTER(_xlfn.TEXTBEFORE(Table916[[#This Row],[type]],"-"&amp;Table916[[#This Row],[rxn-no-enz]]),"RXN-")</f>
        <v>#N/A</v>
      </c>
      <c r="AK1155" s="1" t="e">
        <f>_xlfn.TEXTBEFORE(Table916[[#This Row],[type]],"_",-1)</f>
        <v>#N/A</v>
      </c>
      <c r="AN1155" t="s">
        <v>13805</v>
      </c>
      <c r="AO1155" t="s">
        <v>2778</v>
      </c>
      <c r="AP1155" s="3">
        <v>1.335603793E-9</v>
      </c>
      <c r="AQ1155" t="str">
        <f>_xlfn.TEXTBEFORE(Table17[[#This Row],[rxn]],"-",-1)</f>
        <v>PROSYN</v>
      </c>
    </row>
    <row r="1156" spans="16:43" ht="17" x14ac:dyDescent="0.25">
      <c r="P1156" s="4"/>
      <c r="T1156"/>
      <c r="AF1156" s="1" t="s">
        <v>4429</v>
      </c>
      <c r="AG1156" s="1" t="s">
        <v>2778</v>
      </c>
      <c r="AH1156" s="9">
        <v>3.5550676300000002E-10</v>
      </c>
      <c r="AI1156" s="1" t="e">
        <f>_xlfn.TEXTAFTER(Table916[[#This Row],[type]],"-",-1)</f>
        <v>#N/A</v>
      </c>
      <c r="AJ1156" s="1" t="e">
        <f ca="1">_xlfn.TEXTAFTER(_xlfn.TEXTBEFORE(Table916[[#This Row],[type]],"-"&amp;Table916[[#This Row],[rxn-no-enz]]),"RXN-")</f>
        <v>#N/A</v>
      </c>
      <c r="AK1156" s="1" t="e">
        <f>_xlfn.TEXTBEFORE(Table916[[#This Row],[type]],"_",-1)</f>
        <v>#N/A</v>
      </c>
      <c r="AN1156" t="s">
        <v>4395</v>
      </c>
      <c r="AO1156" t="s">
        <v>2778</v>
      </c>
      <c r="AP1156" s="3">
        <v>3.989150532E-9</v>
      </c>
      <c r="AQ1156" t="str">
        <f>_xlfn.TEXTBEFORE(Table17[[#This Row],[rxn]],"-",-1)</f>
        <v>PROSYN</v>
      </c>
    </row>
    <row r="1157" spans="16:43" ht="17" x14ac:dyDescent="0.25">
      <c r="P1157" s="4"/>
      <c r="T1157"/>
      <c r="AF1157" s="1" t="s">
        <v>11825</v>
      </c>
      <c r="AG1157" s="1" t="s">
        <v>2778</v>
      </c>
      <c r="AH1157" s="9">
        <v>4.9277749999999997E-11</v>
      </c>
      <c r="AI1157" s="1" t="e">
        <f>_xlfn.TEXTAFTER(Table916[[#This Row],[type]],"-",-1)</f>
        <v>#N/A</v>
      </c>
      <c r="AJ1157" s="1" t="e">
        <f ca="1">_xlfn.TEXTAFTER(_xlfn.TEXTBEFORE(Table916[[#This Row],[type]],"-"&amp;Table916[[#This Row],[rxn-no-enz]]),"RXN-")</f>
        <v>#N/A</v>
      </c>
      <c r="AK1157" s="1" t="e">
        <f>_xlfn.TEXTBEFORE(Table916[[#This Row],[type]],"_",-1)</f>
        <v>#N/A</v>
      </c>
      <c r="AN1157" t="s">
        <v>11764</v>
      </c>
      <c r="AO1157" t="s">
        <v>2778</v>
      </c>
      <c r="AP1157" s="3">
        <v>1.179659656E-9</v>
      </c>
      <c r="AQ1157" t="str">
        <f>_xlfn.TEXTBEFORE(Table17[[#This Row],[rxn]],"-",-1)</f>
        <v>PROSYN</v>
      </c>
    </row>
    <row r="1158" spans="16:43" ht="17" x14ac:dyDescent="0.25">
      <c r="P1158" s="4"/>
      <c r="T1158"/>
      <c r="AF1158" s="1" t="s">
        <v>11826</v>
      </c>
      <c r="AG1158" s="1" t="s">
        <v>2778</v>
      </c>
      <c r="AH1158" s="9">
        <v>3.6313739800000001E-10</v>
      </c>
      <c r="AI1158" s="1" t="e">
        <f>_xlfn.TEXTAFTER(Table916[[#This Row],[type]],"-",-1)</f>
        <v>#N/A</v>
      </c>
      <c r="AJ1158" s="1" t="e">
        <f ca="1">_xlfn.TEXTAFTER(_xlfn.TEXTBEFORE(Table916[[#This Row],[type]],"-"&amp;Table916[[#This Row],[rxn-no-enz]]),"RXN-")</f>
        <v>#N/A</v>
      </c>
      <c r="AK1158" s="1" t="e">
        <f>_xlfn.TEXTBEFORE(Table916[[#This Row],[type]],"_",-1)</f>
        <v>#N/A</v>
      </c>
      <c r="AN1158" t="s">
        <v>11765</v>
      </c>
      <c r="AO1158" t="s">
        <v>2778</v>
      </c>
      <c r="AP1158" s="3">
        <v>5.5056309999999996E-12</v>
      </c>
      <c r="AQ1158" t="str">
        <f>_xlfn.TEXTBEFORE(Table17[[#This Row],[rxn]],"-",-1)</f>
        <v>PROSYN</v>
      </c>
    </row>
    <row r="1159" spans="16:43" ht="17" x14ac:dyDescent="0.25">
      <c r="P1159" s="4"/>
      <c r="T1159"/>
      <c r="AF1159" s="1" t="s">
        <v>11827</v>
      </c>
      <c r="AG1159" s="1" t="s">
        <v>2778</v>
      </c>
      <c r="AH1159" s="9">
        <v>8.9030422999999994E-11</v>
      </c>
      <c r="AI1159" s="1" t="e">
        <f>_xlfn.TEXTAFTER(Table916[[#This Row],[type]],"-",-1)</f>
        <v>#N/A</v>
      </c>
      <c r="AJ1159" s="1" t="e">
        <f ca="1">_xlfn.TEXTAFTER(_xlfn.TEXTBEFORE(Table916[[#This Row],[type]],"-"&amp;Table916[[#This Row],[rxn-no-enz]]),"RXN-")</f>
        <v>#N/A</v>
      </c>
      <c r="AK1159" s="1" t="e">
        <f>_xlfn.TEXTBEFORE(Table916[[#This Row],[type]],"_",-1)</f>
        <v>#N/A</v>
      </c>
      <c r="AN1159" t="s">
        <v>11766</v>
      </c>
      <c r="AO1159" t="s">
        <v>2778</v>
      </c>
      <c r="AP1159" s="3">
        <v>8.1418959999999996E-11</v>
      </c>
      <c r="AQ1159" t="str">
        <f>_xlfn.TEXTBEFORE(Table17[[#This Row],[rxn]],"-",-1)</f>
        <v>PROSYN</v>
      </c>
    </row>
    <row r="1160" spans="16:43" ht="17" x14ac:dyDescent="0.25">
      <c r="P1160" s="4"/>
      <c r="T1160"/>
      <c r="AF1160" s="1" t="s">
        <v>11828</v>
      </c>
      <c r="AG1160" s="1" t="s">
        <v>2778</v>
      </c>
      <c r="AH1160" s="9">
        <v>2.9284267999999899E-11</v>
      </c>
      <c r="AI1160" s="1" t="e">
        <f>_xlfn.TEXTAFTER(Table916[[#This Row],[type]],"-",-1)</f>
        <v>#N/A</v>
      </c>
      <c r="AJ1160" s="1" t="e">
        <f ca="1">_xlfn.TEXTAFTER(_xlfn.TEXTBEFORE(Table916[[#This Row],[type]],"-"&amp;Table916[[#This Row],[rxn-no-enz]]),"RXN-")</f>
        <v>#N/A</v>
      </c>
      <c r="AK1160" s="1" t="e">
        <f>_xlfn.TEXTBEFORE(Table916[[#This Row],[type]],"_",-1)</f>
        <v>#N/A</v>
      </c>
      <c r="AN1160" t="s">
        <v>11767</v>
      </c>
      <c r="AO1160" t="s">
        <v>2778</v>
      </c>
      <c r="AP1160" s="3">
        <v>1.5720112631999999E-8</v>
      </c>
      <c r="AQ1160" t="str">
        <f>_xlfn.TEXTBEFORE(Table17[[#This Row],[rxn]],"-",-1)</f>
        <v>PROSYN</v>
      </c>
    </row>
    <row r="1161" spans="16:43" ht="17" x14ac:dyDescent="0.25">
      <c r="P1161" s="4"/>
      <c r="T1161"/>
      <c r="AF1161" s="1" t="s">
        <v>4430</v>
      </c>
      <c r="AG1161" s="1" t="s">
        <v>2778</v>
      </c>
      <c r="AH1161" s="9">
        <v>1.53130807E-10</v>
      </c>
      <c r="AI1161" s="1" t="e">
        <f>_xlfn.TEXTAFTER(Table916[[#This Row],[type]],"-",-1)</f>
        <v>#N/A</v>
      </c>
      <c r="AJ1161" s="1" t="e">
        <f ca="1">_xlfn.TEXTAFTER(_xlfn.TEXTBEFORE(Table916[[#This Row],[type]],"-"&amp;Table916[[#This Row],[rxn-no-enz]]),"RXN-")</f>
        <v>#N/A</v>
      </c>
      <c r="AK1161" s="1" t="e">
        <f>_xlfn.TEXTBEFORE(Table916[[#This Row],[type]],"_",-1)</f>
        <v>#N/A</v>
      </c>
      <c r="AN1161" t="s">
        <v>11768</v>
      </c>
      <c r="AO1161" t="s">
        <v>2778</v>
      </c>
      <c r="AP1161" s="3">
        <v>3.0330354999999899E-10</v>
      </c>
      <c r="AQ1161" t="str">
        <f>_xlfn.TEXTBEFORE(Table17[[#This Row],[rxn]],"-",-1)</f>
        <v>PROSYN</v>
      </c>
    </row>
    <row r="1162" spans="16:43" ht="17" x14ac:dyDescent="0.25">
      <c r="P1162" s="4"/>
      <c r="T1162"/>
      <c r="AF1162" s="1" t="s">
        <v>11829</v>
      </c>
      <c r="AG1162" s="1" t="s">
        <v>2778</v>
      </c>
      <c r="AH1162" s="9">
        <v>4.5734856499999999E-10</v>
      </c>
      <c r="AI1162" s="1" t="e">
        <f>_xlfn.TEXTAFTER(Table916[[#This Row],[type]],"-",-1)</f>
        <v>#N/A</v>
      </c>
      <c r="AJ1162" s="1" t="e">
        <f ca="1">_xlfn.TEXTAFTER(_xlfn.TEXTBEFORE(Table916[[#This Row],[type]],"-"&amp;Table916[[#This Row],[rxn-no-enz]]),"RXN-")</f>
        <v>#N/A</v>
      </c>
      <c r="AK1162" s="1" t="e">
        <f>_xlfn.TEXTBEFORE(Table916[[#This Row],[type]],"_",-1)</f>
        <v>#N/A</v>
      </c>
      <c r="AN1162" t="s">
        <v>11769</v>
      </c>
      <c r="AO1162" t="s">
        <v>2778</v>
      </c>
      <c r="AP1162" s="3">
        <v>1.2671192899999999E-10</v>
      </c>
      <c r="AQ1162" t="str">
        <f>_xlfn.TEXTBEFORE(Table17[[#This Row],[rxn]],"-",-1)</f>
        <v>PROSYN</v>
      </c>
    </row>
    <row r="1163" spans="16:43" ht="17" x14ac:dyDescent="0.25">
      <c r="P1163" s="4"/>
      <c r="T1163"/>
      <c r="AF1163" s="1" t="s">
        <v>11830</v>
      </c>
      <c r="AG1163" s="1" t="s">
        <v>2778</v>
      </c>
      <c r="AH1163" s="9">
        <v>1.1566928000000001E-11</v>
      </c>
      <c r="AI1163" s="1" t="e">
        <f>_xlfn.TEXTAFTER(Table916[[#This Row],[type]],"-",-1)</f>
        <v>#N/A</v>
      </c>
      <c r="AJ1163" s="1" t="e">
        <f ca="1">_xlfn.TEXTAFTER(_xlfn.TEXTBEFORE(Table916[[#This Row],[type]],"-"&amp;Table916[[#This Row],[rxn-no-enz]]),"RXN-")</f>
        <v>#N/A</v>
      </c>
      <c r="AK1163" s="1" t="e">
        <f>_xlfn.TEXTBEFORE(Table916[[#This Row],[type]],"_",-1)</f>
        <v>#N/A</v>
      </c>
      <c r="AN1163" t="s">
        <v>11770</v>
      </c>
      <c r="AO1163" t="s">
        <v>2778</v>
      </c>
      <c r="AP1163" s="3">
        <v>1.17126329999999E-11</v>
      </c>
      <c r="AQ1163" t="str">
        <f>_xlfn.TEXTBEFORE(Table17[[#This Row],[rxn]],"-",-1)</f>
        <v>PROSYN</v>
      </c>
    </row>
    <row r="1164" spans="16:43" ht="17" x14ac:dyDescent="0.25">
      <c r="P1164" s="4"/>
      <c r="T1164"/>
      <c r="AF1164" s="1" t="s">
        <v>4431</v>
      </c>
      <c r="AG1164" s="1" t="s">
        <v>2778</v>
      </c>
      <c r="AH1164" s="9">
        <v>2.5782148200000001E-10</v>
      </c>
      <c r="AI1164" s="1" t="e">
        <f>_xlfn.TEXTAFTER(Table916[[#This Row],[type]],"-",-1)</f>
        <v>#N/A</v>
      </c>
      <c r="AJ1164" s="1" t="e">
        <f ca="1">_xlfn.TEXTAFTER(_xlfn.TEXTBEFORE(Table916[[#This Row],[type]],"-"&amp;Table916[[#This Row],[rxn-no-enz]]),"RXN-")</f>
        <v>#N/A</v>
      </c>
      <c r="AK1164" s="1" t="e">
        <f>_xlfn.TEXTBEFORE(Table916[[#This Row],[type]],"_",-1)</f>
        <v>#N/A</v>
      </c>
      <c r="AN1164" t="s">
        <v>4396</v>
      </c>
      <c r="AO1164" t="s">
        <v>2778</v>
      </c>
      <c r="AP1164" s="3">
        <v>8.8571499400000001E-10</v>
      </c>
      <c r="AQ1164" t="str">
        <f>_xlfn.TEXTBEFORE(Table17[[#This Row],[rxn]],"-",-1)</f>
        <v>PROSYN</v>
      </c>
    </row>
    <row r="1165" spans="16:43" ht="17" x14ac:dyDescent="0.25">
      <c r="P1165" s="4"/>
      <c r="T1165"/>
      <c r="AF1165" s="1" t="s">
        <v>4432</v>
      </c>
      <c r="AG1165" s="1" t="s">
        <v>2778</v>
      </c>
      <c r="AH1165" s="9">
        <v>4.5530585100000002E-10</v>
      </c>
      <c r="AI1165" s="1" t="e">
        <f>_xlfn.TEXTAFTER(Table916[[#This Row],[type]],"-",-1)</f>
        <v>#N/A</v>
      </c>
      <c r="AJ1165" s="1" t="e">
        <f ca="1">_xlfn.TEXTAFTER(_xlfn.TEXTBEFORE(Table916[[#This Row],[type]],"-"&amp;Table916[[#This Row],[rxn-no-enz]]),"RXN-")</f>
        <v>#N/A</v>
      </c>
      <c r="AK1165" s="1" t="e">
        <f>_xlfn.TEXTBEFORE(Table916[[#This Row],[type]],"_",-1)</f>
        <v>#N/A</v>
      </c>
      <c r="AN1165" t="s">
        <v>11771</v>
      </c>
      <c r="AO1165" t="s">
        <v>2778</v>
      </c>
      <c r="AP1165" s="3">
        <v>5.53872745E-10</v>
      </c>
      <c r="AQ1165" t="str">
        <f>_xlfn.TEXTBEFORE(Table17[[#This Row],[rxn]],"-",-1)</f>
        <v>PROSYN</v>
      </c>
    </row>
    <row r="1166" spans="16:43" ht="17" x14ac:dyDescent="0.25">
      <c r="P1166" s="4"/>
      <c r="T1166"/>
      <c r="AF1166" s="1" t="s">
        <v>11831</v>
      </c>
      <c r="AG1166" s="1" t="s">
        <v>2778</v>
      </c>
      <c r="AH1166" s="9">
        <v>3.56592839999999E-11</v>
      </c>
      <c r="AI1166" s="1" t="e">
        <f>_xlfn.TEXTAFTER(Table916[[#This Row],[type]],"-",-1)</f>
        <v>#N/A</v>
      </c>
      <c r="AJ1166" s="1" t="e">
        <f ca="1">_xlfn.TEXTAFTER(_xlfn.TEXTBEFORE(Table916[[#This Row],[type]],"-"&amp;Table916[[#This Row],[rxn-no-enz]]),"RXN-")</f>
        <v>#N/A</v>
      </c>
      <c r="AK1166" s="1" t="e">
        <f>_xlfn.TEXTBEFORE(Table916[[#This Row],[type]],"_",-1)</f>
        <v>#N/A</v>
      </c>
      <c r="AN1166" t="s">
        <v>4397</v>
      </c>
      <c r="AO1166" t="s">
        <v>2778</v>
      </c>
      <c r="AP1166" s="3">
        <v>2.3887079129999898E-9</v>
      </c>
      <c r="AQ1166" t="str">
        <f>_xlfn.TEXTBEFORE(Table17[[#This Row],[rxn]],"-",-1)</f>
        <v>PROSYN</v>
      </c>
    </row>
    <row r="1167" spans="16:43" ht="17" x14ac:dyDescent="0.25">
      <c r="P1167" s="4"/>
      <c r="T1167"/>
      <c r="AF1167" s="1" t="s">
        <v>4433</v>
      </c>
      <c r="AG1167" s="1" t="s">
        <v>2778</v>
      </c>
      <c r="AH1167" s="9">
        <v>2.5187825899999899E-10</v>
      </c>
      <c r="AI1167" s="1" t="e">
        <f>_xlfn.TEXTAFTER(Table916[[#This Row],[type]],"-",-1)</f>
        <v>#N/A</v>
      </c>
      <c r="AJ1167" s="1" t="e">
        <f ca="1">_xlfn.TEXTAFTER(_xlfn.TEXTBEFORE(Table916[[#This Row],[type]],"-"&amp;Table916[[#This Row],[rxn-no-enz]]),"RXN-")</f>
        <v>#N/A</v>
      </c>
      <c r="AK1167" s="1" t="e">
        <f>_xlfn.TEXTBEFORE(Table916[[#This Row],[type]],"_",-1)</f>
        <v>#N/A</v>
      </c>
      <c r="AN1167" t="s">
        <v>4398</v>
      </c>
      <c r="AO1167" t="s">
        <v>2778</v>
      </c>
      <c r="AP1167" s="3">
        <v>2.3168506E-11</v>
      </c>
      <c r="AQ1167" t="str">
        <f>_xlfn.TEXTBEFORE(Table17[[#This Row],[rxn]],"-",-1)</f>
        <v>PROSYN</v>
      </c>
    </row>
    <row r="1168" spans="16:43" ht="17" x14ac:dyDescent="0.25">
      <c r="P1168" s="4"/>
      <c r="T1168"/>
      <c r="AF1168" s="1" t="s">
        <v>11832</v>
      </c>
      <c r="AG1168" s="1" t="s">
        <v>2778</v>
      </c>
      <c r="AH1168" s="9">
        <v>4.1857120999999997E-11</v>
      </c>
      <c r="AI1168" s="1" t="e">
        <f>_xlfn.TEXTAFTER(Table916[[#This Row],[type]],"-",-1)</f>
        <v>#N/A</v>
      </c>
      <c r="AJ1168" s="1" t="e">
        <f ca="1">_xlfn.TEXTAFTER(_xlfn.TEXTBEFORE(Table916[[#This Row],[type]],"-"&amp;Table916[[#This Row],[rxn-no-enz]]),"RXN-")</f>
        <v>#N/A</v>
      </c>
      <c r="AK1168" s="1" t="e">
        <f>_xlfn.TEXTBEFORE(Table916[[#This Row],[type]],"_",-1)</f>
        <v>#N/A</v>
      </c>
      <c r="AN1168" t="s">
        <v>11772</v>
      </c>
      <c r="AO1168" t="s">
        <v>2778</v>
      </c>
      <c r="AP1168" s="3">
        <v>1.91945334E-10</v>
      </c>
      <c r="AQ1168" t="str">
        <f>_xlfn.TEXTBEFORE(Table17[[#This Row],[rxn]],"-",-1)</f>
        <v>PROSYN</v>
      </c>
    </row>
    <row r="1169" spans="16:43" ht="17" x14ac:dyDescent="0.25">
      <c r="P1169" s="4"/>
      <c r="T1169"/>
      <c r="AF1169" s="1" t="s">
        <v>4434</v>
      </c>
      <c r="AG1169" s="1" t="s">
        <v>2778</v>
      </c>
      <c r="AH1169" s="9">
        <v>3.13674553E-10</v>
      </c>
      <c r="AI1169" s="1" t="e">
        <f>_xlfn.TEXTAFTER(Table916[[#This Row],[type]],"-",-1)</f>
        <v>#N/A</v>
      </c>
      <c r="AJ1169" s="1" t="e">
        <f ca="1">_xlfn.TEXTAFTER(_xlfn.TEXTBEFORE(Table916[[#This Row],[type]],"-"&amp;Table916[[#This Row],[rxn-no-enz]]),"RXN-")</f>
        <v>#N/A</v>
      </c>
      <c r="AK1169" s="1" t="e">
        <f>_xlfn.TEXTBEFORE(Table916[[#This Row],[type]],"_",-1)</f>
        <v>#N/A</v>
      </c>
      <c r="AN1169" t="s">
        <v>11773</v>
      </c>
      <c r="AO1169" t="s">
        <v>2778</v>
      </c>
      <c r="AP1169" s="3">
        <v>2.85222754E-10</v>
      </c>
      <c r="AQ1169" t="str">
        <f>_xlfn.TEXTBEFORE(Table17[[#This Row],[rxn]],"-",-1)</f>
        <v>PROSYN</v>
      </c>
    </row>
    <row r="1170" spans="16:43" ht="17" x14ac:dyDescent="0.25">
      <c r="P1170" s="4"/>
      <c r="T1170"/>
      <c r="AF1170" s="1" t="s">
        <v>11833</v>
      </c>
      <c r="AG1170" s="1" t="s">
        <v>2778</v>
      </c>
      <c r="AH1170" s="9">
        <v>1.8807830999999999E-11</v>
      </c>
      <c r="AI1170" s="1" t="e">
        <f>_xlfn.TEXTAFTER(Table916[[#This Row],[type]],"-",-1)</f>
        <v>#N/A</v>
      </c>
      <c r="AJ1170" s="1" t="e">
        <f ca="1">_xlfn.TEXTAFTER(_xlfn.TEXTBEFORE(Table916[[#This Row],[type]],"-"&amp;Table916[[#This Row],[rxn-no-enz]]),"RXN-")</f>
        <v>#N/A</v>
      </c>
      <c r="AK1170" s="1" t="e">
        <f>_xlfn.TEXTBEFORE(Table916[[#This Row],[type]],"_",-1)</f>
        <v>#N/A</v>
      </c>
      <c r="AN1170" t="s">
        <v>13806</v>
      </c>
      <c r="AO1170" t="s">
        <v>2778</v>
      </c>
      <c r="AP1170" s="3">
        <v>2.85222754E-10</v>
      </c>
      <c r="AQ1170" t="str">
        <f>_xlfn.TEXTBEFORE(Table17[[#This Row],[rxn]],"-",-1)</f>
        <v>PROSYN</v>
      </c>
    </row>
    <row r="1171" spans="16:43" ht="17" x14ac:dyDescent="0.25">
      <c r="P1171" s="4"/>
      <c r="T1171"/>
      <c r="AF1171" s="1" t="s">
        <v>11834</v>
      </c>
      <c r="AG1171" s="1" t="s">
        <v>2778</v>
      </c>
      <c r="AH1171" s="9">
        <v>9.2155649499999997E-10</v>
      </c>
      <c r="AI1171" s="1" t="e">
        <f>_xlfn.TEXTAFTER(Table916[[#This Row],[type]],"-",-1)</f>
        <v>#N/A</v>
      </c>
      <c r="AJ1171" s="1" t="e">
        <f ca="1">_xlfn.TEXTAFTER(_xlfn.TEXTBEFORE(Table916[[#This Row],[type]],"-"&amp;Table916[[#This Row],[rxn-no-enz]]),"RXN-")</f>
        <v>#N/A</v>
      </c>
      <c r="AK1171" s="1" t="e">
        <f>_xlfn.TEXTBEFORE(Table916[[#This Row],[type]],"_",-1)</f>
        <v>#N/A</v>
      </c>
      <c r="AN1171" t="s">
        <v>4399</v>
      </c>
      <c r="AO1171" t="s">
        <v>2778</v>
      </c>
      <c r="AP1171" s="3">
        <v>5.6935099999999996E-13</v>
      </c>
      <c r="AQ1171" t="str">
        <f>_xlfn.TEXTBEFORE(Table17[[#This Row],[rxn]],"-",-1)</f>
        <v>PROSYN</v>
      </c>
    </row>
    <row r="1172" spans="16:43" ht="17" x14ac:dyDescent="0.25">
      <c r="P1172" s="4"/>
      <c r="T1172"/>
      <c r="AF1172" s="1" t="s">
        <v>11835</v>
      </c>
      <c r="AG1172" s="1" t="s">
        <v>2778</v>
      </c>
      <c r="AH1172" s="9">
        <v>1.0317607E-11</v>
      </c>
      <c r="AI1172" s="1" t="e">
        <f>_xlfn.TEXTAFTER(Table916[[#This Row],[type]],"-",-1)</f>
        <v>#N/A</v>
      </c>
      <c r="AJ1172" s="1" t="e">
        <f ca="1">_xlfn.TEXTAFTER(_xlfn.TEXTBEFORE(Table916[[#This Row],[type]],"-"&amp;Table916[[#This Row],[rxn-no-enz]]),"RXN-")</f>
        <v>#N/A</v>
      </c>
      <c r="AK1172" s="1" t="e">
        <f>_xlfn.TEXTBEFORE(Table916[[#This Row],[type]],"_",-1)</f>
        <v>#N/A</v>
      </c>
      <c r="AN1172" t="s">
        <v>11774</v>
      </c>
      <c r="AO1172" t="s">
        <v>2778</v>
      </c>
      <c r="AP1172" s="3">
        <v>1.5901109999999999E-12</v>
      </c>
      <c r="AQ1172" t="str">
        <f>_xlfn.TEXTBEFORE(Table17[[#This Row],[rxn]],"-",-1)</f>
        <v>PROSYN</v>
      </c>
    </row>
    <row r="1173" spans="16:43" ht="17" x14ac:dyDescent="0.25">
      <c r="P1173" s="4"/>
      <c r="T1173"/>
      <c r="AF1173" s="1" t="s">
        <v>11836</v>
      </c>
      <c r="AG1173" s="1" t="s">
        <v>2778</v>
      </c>
      <c r="AH1173" s="9">
        <v>4.1947727699999998E-10</v>
      </c>
      <c r="AI1173" s="1" t="e">
        <f>_xlfn.TEXTAFTER(Table916[[#This Row],[type]],"-",-1)</f>
        <v>#N/A</v>
      </c>
      <c r="AJ1173" s="1" t="e">
        <f ca="1">_xlfn.TEXTAFTER(_xlfn.TEXTBEFORE(Table916[[#This Row],[type]],"-"&amp;Table916[[#This Row],[rxn-no-enz]]),"RXN-")</f>
        <v>#N/A</v>
      </c>
      <c r="AK1173" s="1" t="e">
        <f>_xlfn.TEXTBEFORE(Table916[[#This Row],[type]],"_",-1)</f>
        <v>#N/A</v>
      </c>
      <c r="AN1173" t="s">
        <v>11775</v>
      </c>
      <c r="AO1173" t="s">
        <v>2778</v>
      </c>
      <c r="AP1173" s="3">
        <v>1.5351008999999901E-11</v>
      </c>
      <c r="AQ1173" t="str">
        <f>_xlfn.TEXTBEFORE(Table17[[#This Row],[rxn]],"-",-1)</f>
        <v>PROSYN</v>
      </c>
    </row>
    <row r="1174" spans="16:43" ht="17" x14ac:dyDescent="0.25">
      <c r="P1174" s="4"/>
      <c r="T1174"/>
      <c r="AF1174" s="1" t="s">
        <v>11837</v>
      </c>
      <c r="AG1174" s="1" t="s">
        <v>2778</v>
      </c>
      <c r="AH1174" s="9">
        <v>0</v>
      </c>
      <c r="AI1174" s="1" t="e">
        <f>_xlfn.TEXTAFTER(Table916[[#This Row],[type]],"-",-1)</f>
        <v>#N/A</v>
      </c>
      <c r="AJ1174" s="1" t="e">
        <f ca="1">_xlfn.TEXTAFTER(_xlfn.TEXTBEFORE(Table916[[#This Row],[type]],"-"&amp;Table916[[#This Row],[rxn-no-enz]]),"RXN-")</f>
        <v>#N/A</v>
      </c>
      <c r="AK1174" s="1" t="e">
        <f>_xlfn.TEXTBEFORE(Table916[[#This Row],[type]],"_",-1)</f>
        <v>#N/A</v>
      </c>
      <c r="AN1174" t="s">
        <v>11776</v>
      </c>
      <c r="AO1174" t="s">
        <v>2778</v>
      </c>
      <c r="AP1174" s="3">
        <v>3.1362404199999999E-10</v>
      </c>
      <c r="AQ1174" t="str">
        <f>_xlfn.TEXTBEFORE(Table17[[#This Row],[rxn]],"-",-1)</f>
        <v>PROSYN</v>
      </c>
    </row>
    <row r="1175" spans="16:43" ht="17" x14ac:dyDescent="0.25">
      <c r="P1175" s="4"/>
      <c r="T1175"/>
      <c r="AF1175" s="1" t="s">
        <v>11838</v>
      </c>
      <c r="AG1175" s="1" t="s">
        <v>2778</v>
      </c>
      <c r="AH1175" s="9">
        <v>2.0262299999999999E-12</v>
      </c>
      <c r="AI1175" s="1" t="e">
        <f>_xlfn.TEXTAFTER(Table916[[#This Row],[type]],"-",-1)</f>
        <v>#N/A</v>
      </c>
      <c r="AJ1175" s="1" t="e">
        <f ca="1">_xlfn.TEXTAFTER(_xlfn.TEXTBEFORE(Table916[[#This Row],[type]],"-"&amp;Table916[[#This Row],[rxn-no-enz]]),"RXN-")</f>
        <v>#N/A</v>
      </c>
      <c r="AK1175" s="1" t="e">
        <f>_xlfn.TEXTBEFORE(Table916[[#This Row],[type]],"_",-1)</f>
        <v>#N/A</v>
      </c>
      <c r="AN1175" t="s">
        <v>11777</v>
      </c>
      <c r="AO1175" t="s">
        <v>2778</v>
      </c>
      <c r="AP1175" s="3">
        <v>3.8767991900000001E-10</v>
      </c>
      <c r="AQ1175" t="str">
        <f>_xlfn.TEXTBEFORE(Table17[[#This Row],[rxn]],"-",-1)</f>
        <v>PROSYN</v>
      </c>
    </row>
    <row r="1176" spans="16:43" ht="17" x14ac:dyDescent="0.25">
      <c r="P1176" s="4"/>
      <c r="T1176"/>
      <c r="AF1176" s="1" t="s">
        <v>4436</v>
      </c>
      <c r="AG1176" s="1" t="s">
        <v>2778</v>
      </c>
      <c r="AH1176" s="9">
        <v>2.89786879E-10</v>
      </c>
      <c r="AI1176" s="1" t="e">
        <f>_xlfn.TEXTAFTER(Table916[[#This Row],[type]],"-",-1)</f>
        <v>#N/A</v>
      </c>
      <c r="AJ1176" s="1" t="e">
        <f ca="1">_xlfn.TEXTAFTER(_xlfn.TEXTBEFORE(Table916[[#This Row],[type]],"-"&amp;Table916[[#This Row],[rxn-no-enz]]),"RXN-")</f>
        <v>#N/A</v>
      </c>
      <c r="AK1176" s="1" t="e">
        <f>_xlfn.TEXTBEFORE(Table916[[#This Row],[type]],"_",-1)</f>
        <v>#N/A</v>
      </c>
      <c r="AN1176" t="s">
        <v>4400</v>
      </c>
      <c r="AO1176" t="s">
        <v>2778</v>
      </c>
      <c r="AP1176" s="3">
        <v>6.4600505E-10</v>
      </c>
      <c r="AQ1176" t="str">
        <f>_xlfn.TEXTBEFORE(Table17[[#This Row],[rxn]],"-",-1)</f>
        <v>PROSYN</v>
      </c>
    </row>
    <row r="1177" spans="16:43" ht="17" x14ac:dyDescent="0.25">
      <c r="P1177" s="4"/>
      <c r="T1177"/>
      <c r="AF1177" s="1" t="s">
        <v>11839</v>
      </c>
      <c r="AG1177" s="1" t="s">
        <v>2778</v>
      </c>
      <c r="AH1177" s="9">
        <v>5.4093929999999998E-11</v>
      </c>
      <c r="AI1177" s="1" t="e">
        <f>_xlfn.TEXTAFTER(Table916[[#This Row],[type]],"-",-1)</f>
        <v>#N/A</v>
      </c>
      <c r="AJ1177" s="1" t="e">
        <f ca="1">_xlfn.TEXTAFTER(_xlfn.TEXTBEFORE(Table916[[#This Row],[type]],"-"&amp;Table916[[#This Row],[rxn-no-enz]]),"RXN-")</f>
        <v>#N/A</v>
      </c>
      <c r="AK1177" s="1" t="e">
        <f>_xlfn.TEXTBEFORE(Table916[[#This Row],[type]],"_",-1)</f>
        <v>#N/A</v>
      </c>
      <c r="AN1177" t="s">
        <v>11778</v>
      </c>
      <c r="AO1177" t="s">
        <v>2778</v>
      </c>
      <c r="AP1177" s="3">
        <v>1.1125821299999999E-10</v>
      </c>
      <c r="AQ1177" t="str">
        <f>_xlfn.TEXTBEFORE(Table17[[#This Row],[rxn]],"-",-1)</f>
        <v>PROSYN</v>
      </c>
    </row>
    <row r="1178" spans="16:43" ht="17" x14ac:dyDescent="0.25">
      <c r="P1178" s="4"/>
      <c r="T1178"/>
      <c r="AF1178" s="1" t="s">
        <v>4437</v>
      </c>
      <c r="AG1178" s="1" t="s">
        <v>2778</v>
      </c>
      <c r="AH1178" s="9">
        <v>2.1034339700000001E-10</v>
      </c>
      <c r="AI1178" s="1" t="e">
        <f>_xlfn.TEXTAFTER(Table916[[#This Row],[type]],"-",-1)</f>
        <v>#N/A</v>
      </c>
      <c r="AJ1178" s="1" t="e">
        <f ca="1">_xlfn.TEXTAFTER(_xlfn.TEXTBEFORE(Table916[[#This Row],[type]],"-"&amp;Table916[[#This Row],[rxn-no-enz]]),"RXN-")</f>
        <v>#N/A</v>
      </c>
      <c r="AK1178" s="1" t="e">
        <f>_xlfn.TEXTBEFORE(Table916[[#This Row],[type]],"_",-1)</f>
        <v>#N/A</v>
      </c>
      <c r="AN1178" t="s">
        <v>4401</v>
      </c>
      <c r="AO1178" t="s">
        <v>2778</v>
      </c>
      <c r="AP1178" s="3">
        <v>7.0488611760000001E-9</v>
      </c>
      <c r="AQ1178" t="str">
        <f>_xlfn.TEXTBEFORE(Table17[[#This Row],[rxn]],"-",-1)</f>
        <v>PROSYN</v>
      </c>
    </row>
    <row r="1179" spans="16:43" ht="17" x14ac:dyDescent="0.25">
      <c r="P1179" s="4"/>
      <c r="T1179"/>
      <c r="AF1179" s="1" t="s">
        <v>11840</v>
      </c>
      <c r="AG1179" s="1" t="s">
        <v>2778</v>
      </c>
      <c r="AH1179" s="9">
        <v>4.81354877999999E-10</v>
      </c>
      <c r="AI1179" s="1" t="e">
        <f>_xlfn.TEXTAFTER(Table916[[#This Row],[type]],"-",-1)</f>
        <v>#N/A</v>
      </c>
      <c r="AJ1179" s="1" t="e">
        <f ca="1">_xlfn.TEXTAFTER(_xlfn.TEXTBEFORE(Table916[[#This Row],[type]],"-"&amp;Table916[[#This Row],[rxn-no-enz]]),"RXN-")</f>
        <v>#N/A</v>
      </c>
      <c r="AK1179" s="1" t="e">
        <f>_xlfn.TEXTBEFORE(Table916[[#This Row],[type]],"_",-1)</f>
        <v>#N/A</v>
      </c>
      <c r="AN1179" t="s">
        <v>11779</v>
      </c>
      <c r="AO1179" t="s">
        <v>2778</v>
      </c>
      <c r="AP1179" s="3">
        <v>2.2554348600000001E-10</v>
      </c>
      <c r="AQ1179" t="str">
        <f>_xlfn.TEXTBEFORE(Table17[[#This Row],[rxn]],"-",-1)</f>
        <v>PROSYN</v>
      </c>
    </row>
    <row r="1180" spans="16:43" ht="17" x14ac:dyDescent="0.25">
      <c r="P1180" s="4"/>
      <c r="T1180"/>
      <c r="AF1180" s="1" t="s">
        <v>4438</v>
      </c>
      <c r="AG1180" s="1" t="s">
        <v>2778</v>
      </c>
      <c r="AH1180" s="9">
        <v>2.9255497700000001E-10</v>
      </c>
      <c r="AI1180" s="1" t="e">
        <f>_xlfn.TEXTAFTER(Table916[[#This Row],[type]],"-",-1)</f>
        <v>#N/A</v>
      </c>
      <c r="AJ1180" s="1" t="e">
        <f ca="1">_xlfn.TEXTAFTER(_xlfn.TEXTBEFORE(Table916[[#This Row],[type]],"-"&amp;Table916[[#This Row],[rxn-no-enz]]),"RXN-")</f>
        <v>#N/A</v>
      </c>
      <c r="AK1180" s="1" t="e">
        <f>_xlfn.TEXTBEFORE(Table916[[#This Row],[type]],"_",-1)</f>
        <v>#N/A</v>
      </c>
      <c r="AN1180" t="s">
        <v>4402</v>
      </c>
      <c r="AO1180" t="s">
        <v>2778</v>
      </c>
      <c r="AP1180" s="3">
        <v>3.3299809999999998E-11</v>
      </c>
      <c r="AQ1180" t="str">
        <f>_xlfn.TEXTBEFORE(Table17[[#This Row],[rxn]],"-",-1)</f>
        <v>PROSYN</v>
      </c>
    </row>
    <row r="1181" spans="16:43" ht="17" x14ac:dyDescent="0.25">
      <c r="P1181" s="4"/>
      <c r="T1181"/>
      <c r="AF1181" s="1" t="s">
        <v>4439</v>
      </c>
      <c r="AG1181" s="1" t="s">
        <v>2778</v>
      </c>
      <c r="AH1181" s="9">
        <v>9.5129859999999995E-12</v>
      </c>
      <c r="AI1181" s="1" t="e">
        <f>_xlfn.TEXTAFTER(Table916[[#This Row],[type]],"-",-1)</f>
        <v>#N/A</v>
      </c>
      <c r="AJ1181" s="1" t="e">
        <f ca="1">_xlfn.TEXTAFTER(_xlfn.TEXTBEFORE(Table916[[#This Row],[type]],"-"&amp;Table916[[#This Row],[rxn-no-enz]]),"RXN-")</f>
        <v>#N/A</v>
      </c>
      <c r="AK1181" s="1" t="e">
        <f>_xlfn.TEXTBEFORE(Table916[[#This Row],[type]],"_",-1)</f>
        <v>#N/A</v>
      </c>
      <c r="AN1181" t="s">
        <v>11780</v>
      </c>
      <c r="AO1181" t="s">
        <v>2778</v>
      </c>
      <c r="AP1181" s="3">
        <v>2.1367348710000001E-9</v>
      </c>
      <c r="AQ1181" t="str">
        <f>_xlfn.TEXTBEFORE(Table17[[#This Row],[rxn]],"-",-1)</f>
        <v>PROSYN</v>
      </c>
    </row>
    <row r="1182" spans="16:43" ht="17" x14ac:dyDescent="0.25">
      <c r="P1182" s="4"/>
      <c r="T1182"/>
      <c r="AF1182" s="1" t="s">
        <v>11841</v>
      </c>
      <c r="AG1182" s="1" t="s">
        <v>2778</v>
      </c>
      <c r="AH1182" s="9">
        <v>8.4833662E-11</v>
      </c>
      <c r="AI1182" s="1" t="e">
        <f>_xlfn.TEXTAFTER(Table916[[#This Row],[type]],"-",-1)</f>
        <v>#N/A</v>
      </c>
      <c r="AJ1182" s="1" t="e">
        <f ca="1">_xlfn.TEXTAFTER(_xlfn.TEXTBEFORE(Table916[[#This Row],[type]],"-"&amp;Table916[[#This Row],[rxn-no-enz]]),"RXN-")</f>
        <v>#N/A</v>
      </c>
      <c r="AK1182" s="1" t="e">
        <f>_xlfn.TEXTBEFORE(Table916[[#This Row],[type]],"_",-1)</f>
        <v>#N/A</v>
      </c>
      <c r="AN1182" t="s">
        <v>4403</v>
      </c>
      <c r="AO1182" t="s">
        <v>2778</v>
      </c>
      <c r="AP1182" s="3">
        <v>2.2602260720000001E-9</v>
      </c>
      <c r="AQ1182" t="str">
        <f>_xlfn.TEXTBEFORE(Table17[[#This Row],[rxn]],"-",-1)</f>
        <v>PROSYN</v>
      </c>
    </row>
    <row r="1183" spans="16:43" ht="17" x14ac:dyDescent="0.25">
      <c r="P1183" s="4"/>
      <c r="T1183"/>
      <c r="AF1183" s="1" t="s">
        <v>11842</v>
      </c>
      <c r="AG1183" s="1" t="s">
        <v>2778</v>
      </c>
      <c r="AH1183" s="9">
        <v>4.6719041999999998E-11</v>
      </c>
      <c r="AI1183" s="1" t="e">
        <f>_xlfn.TEXTAFTER(Table916[[#This Row],[type]],"-",-1)</f>
        <v>#N/A</v>
      </c>
      <c r="AJ1183" s="1" t="e">
        <f ca="1">_xlfn.TEXTAFTER(_xlfn.TEXTBEFORE(Table916[[#This Row],[type]],"-"&amp;Table916[[#This Row],[rxn-no-enz]]),"RXN-")</f>
        <v>#N/A</v>
      </c>
      <c r="AK1183" s="1" t="e">
        <f>_xlfn.TEXTBEFORE(Table916[[#This Row],[type]],"_",-1)</f>
        <v>#N/A</v>
      </c>
      <c r="AN1183" t="s">
        <v>4404</v>
      </c>
      <c r="AO1183" t="s">
        <v>2778</v>
      </c>
      <c r="AP1183" s="3">
        <v>2.21533223999999E-10</v>
      </c>
      <c r="AQ1183" t="str">
        <f>_xlfn.TEXTBEFORE(Table17[[#This Row],[rxn]],"-",-1)</f>
        <v>PROSYN</v>
      </c>
    </row>
    <row r="1184" spans="16:43" ht="17" x14ac:dyDescent="0.25">
      <c r="P1184" s="4"/>
      <c r="T1184"/>
      <c r="AF1184" s="1" t="s">
        <v>4441</v>
      </c>
      <c r="AG1184" s="1" t="s">
        <v>2778</v>
      </c>
      <c r="AH1184" s="9">
        <v>1.6313656099999999E-10</v>
      </c>
      <c r="AI1184" s="1" t="e">
        <f>_xlfn.TEXTAFTER(Table916[[#This Row],[type]],"-",-1)</f>
        <v>#N/A</v>
      </c>
      <c r="AJ1184" s="1" t="e">
        <f ca="1">_xlfn.TEXTAFTER(_xlfn.TEXTBEFORE(Table916[[#This Row],[type]],"-"&amp;Table916[[#This Row],[rxn-no-enz]]),"RXN-")</f>
        <v>#N/A</v>
      </c>
      <c r="AK1184" s="1" t="e">
        <f>_xlfn.TEXTBEFORE(Table916[[#This Row],[type]],"_",-1)</f>
        <v>#N/A</v>
      </c>
      <c r="AN1184" t="s">
        <v>4405</v>
      </c>
      <c r="AO1184" t="s">
        <v>2778</v>
      </c>
      <c r="AP1184" s="3">
        <v>7.6703929999999998E-11</v>
      </c>
      <c r="AQ1184" t="str">
        <f>_xlfn.TEXTBEFORE(Table17[[#This Row],[rxn]],"-",-1)</f>
        <v>PROSYN</v>
      </c>
    </row>
    <row r="1185" spans="16:43" ht="17" x14ac:dyDescent="0.25">
      <c r="P1185" s="4"/>
      <c r="T1185"/>
      <c r="AF1185" s="1" t="s">
        <v>4442</v>
      </c>
      <c r="AG1185" s="1" t="s">
        <v>2778</v>
      </c>
      <c r="AH1185" s="9">
        <v>1.96563649E-10</v>
      </c>
      <c r="AI1185" s="1" t="e">
        <f>_xlfn.TEXTAFTER(Table916[[#This Row],[type]],"-",-1)</f>
        <v>#N/A</v>
      </c>
      <c r="AJ1185" s="1" t="e">
        <f ca="1">_xlfn.TEXTAFTER(_xlfn.TEXTBEFORE(Table916[[#This Row],[type]],"-"&amp;Table916[[#This Row],[rxn-no-enz]]),"RXN-")</f>
        <v>#N/A</v>
      </c>
      <c r="AK1185" s="1" t="e">
        <f>_xlfn.TEXTBEFORE(Table916[[#This Row],[type]],"_",-1)</f>
        <v>#N/A</v>
      </c>
      <c r="AN1185" t="s">
        <v>11781</v>
      </c>
      <c r="AO1185" t="s">
        <v>2778</v>
      </c>
      <c r="AP1185" s="3">
        <v>7.9234571000000003E-11</v>
      </c>
      <c r="AQ1185" t="str">
        <f>_xlfn.TEXTBEFORE(Table17[[#This Row],[rxn]],"-",-1)</f>
        <v>PROSYN</v>
      </c>
    </row>
    <row r="1186" spans="16:43" ht="17" x14ac:dyDescent="0.25">
      <c r="P1186" s="4"/>
      <c r="T1186"/>
      <c r="AF1186" s="1" t="s">
        <v>4443</v>
      </c>
      <c r="AG1186" s="1" t="s">
        <v>2778</v>
      </c>
      <c r="AH1186" s="9">
        <v>2.1289462000000001E-11</v>
      </c>
      <c r="AI1186" s="1" t="e">
        <f>_xlfn.TEXTAFTER(Table916[[#This Row],[type]],"-",-1)</f>
        <v>#N/A</v>
      </c>
      <c r="AJ1186" s="1" t="e">
        <f ca="1">_xlfn.TEXTAFTER(_xlfn.TEXTBEFORE(Table916[[#This Row],[type]],"-"&amp;Table916[[#This Row],[rxn-no-enz]]),"RXN-")</f>
        <v>#N/A</v>
      </c>
      <c r="AK1186" s="1" t="e">
        <f>_xlfn.TEXTBEFORE(Table916[[#This Row],[type]],"_",-1)</f>
        <v>#N/A</v>
      </c>
      <c r="AN1186" t="s">
        <v>4406</v>
      </c>
      <c r="AO1186" t="s">
        <v>2778</v>
      </c>
      <c r="AP1186" s="3">
        <v>1.312410561E-9</v>
      </c>
      <c r="AQ1186" t="str">
        <f>_xlfn.TEXTBEFORE(Table17[[#This Row],[rxn]],"-",-1)</f>
        <v>PROSYN</v>
      </c>
    </row>
    <row r="1187" spans="16:43" ht="17" x14ac:dyDescent="0.25">
      <c r="P1187" s="4"/>
      <c r="T1187"/>
      <c r="AF1187" s="1" t="s">
        <v>11843</v>
      </c>
      <c r="AG1187" s="1" t="s">
        <v>2778</v>
      </c>
      <c r="AH1187" s="9">
        <v>1.11083153E-10</v>
      </c>
      <c r="AI1187" s="1" t="e">
        <f>_xlfn.TEXTAFTER(Table916[[#This Row],[type]],"-",-1)</f>
        <v>#N/A</v>
      </c>
      <c r="AJ1187" s="1" t="e">
        <f ca="1">_xlfn.TEXTAFTER(_xlfn.TEXTBEFORE(Table916[[#This Row],[type]],"-"&amp;Table916[[#This Row],[rxn-no-enz]]),"RXN-")</f>
        <v>#N/A</v>
      </c>
      <c r="AK1187" s="1" t="e">
        <f>_xlfn.TEXTBEFORE(Table916[[#This Row],[type]],"_",-1)</f>
        <v>#N/A</v>
      </c>
      <c r="AN1187" t="s">
        <v>4407</v>
      </c>
      <c r="AO1187" t="s">
        <v>2778</v>
      </c>
      <c r="AP1187" s="3">
        <v>1.1405231617E-8</v>
      </c>
      <c r="AQ1187" t="str">
        <f>_xlfn.TEXTBEFORE(Table17[[#This Row],[rxn]],"-",-1)</f>
        <v>PROSYN</v>
      </c>
    </row>
    <row r="1188" spans="16:43" ht="17" x14ac:dyDescent="0.25">
      <c r="P1188" s="4"/>
      <c r="T1188"/>
      <c r="AF1188" s="1" t="s">
        <v>4444</v>
      </c>
      <c r="AG1188" s="1" t="s">
        <v>2778</v>
      </c>
      <c r="AH1188" s="9">
        <v>3.2074874599999999E-10</v>
      </c>
      <c r="AI1188" s="1" t="e">
        <f>_xlfn.TEXTAFTER(Table916[[#This Row],[type]],"-",-1)</f>
        <v>#N/A</v>
      </c>
      <c r="AJ1188" s="1" t="e">
        <f ca="1">_xlfn.TEXTAFTER(_xlfn.TEXTBEFORE(Table916[[#This Row],[type]],"-"&amp;Table916[[#This Row],[rxn-no-enz]]),"RXN-")</f>
        <v>#N/A</v>
      </c>
      <c r="AK1188" s="1" t="e">
        <f>_xlfn.TEXTBEFORE(Table916[[#This Row],[type]],"_",-1)</f>
        <v>#N/A</v>
      </c>
      <c r="AN1188" t="s">
        <v>4408</v>
      </c>
      <c r="AO1188" t="s">
        <v>2778</v>
      </c>
      <c r="AP1188" s="3">
        <v>4.4789910799999902E-10</v>
      </c>
      <c r="AQ1188" t="str">
        <f>_xlfn.TEXTBEFORE(Table17[[#This Row],[rxn]],"-",-1)</f>
        <v>PROSYN</v>
      </c>
    </row>
    <row r="1189" spans="16:43" ht="17" x14ac:dyDescent="0.25">
      <c r="P1189" s="4"/>
      <c r="T1189"/>
      <c r="AF1189" s="1" t="s">
        <v>11844</v>
      </c>
      <c r="AG1189" s="1" t="s">
        <v>2778</v>
      </c>
      <c r="AH1189" s="9">
        <v>1.54444205E-10</v>
      </c>
      <c r="AI1189" s="1" t="e">
        <f>_xlfn.TEXTAFTER(Table916[[#This Row],[type]],"-",-1)</f>
        <v>#N/A</v>
      </c>
      <c r="AJ1189" s="1" t="e">
        <f ca="1">_xlfn.TEXTAFTER(_xlfn.TEXTBEFORE(Table916[[#This Row],[type]],"-"&amp;Table916[[#This Row],[rxn-no-enz]]),"RXN-")</f>
        <v>#N/A</v>
      </c>
      <c r="AK1189" s="1" t="e">
        <f>_xlfn.TEXTBEFORE(Table916[[#This Row],[type]],"_",-1)</f>
        <v>#N/A</v>
      </c>
      <c r="AN1189" t="s">
        <v>4409</v>
      </c>
      <c r="AO1189" t="s">
        <v>2778</v>
      </c>
      <c r="AP1189" s="3">
        <v>1.0006325169999999E-9</v>
      </c>
      <c r="AQ1189" t="str">
        <f>_xlfn.TEXTBEFORE(Table17[[#This Row],[rxn]],"-",-1)</f>
        <v>PROSYN</v>
      </c>
    </row>
    <row r="1190" spans="16:43" ht="17" x14ac:dyDescent="0.25">
      <c r="P1190" s="4"/>
      <c r="T1190"/>
      <c r="AF1190" s="1" t="s">
        <v>11845</v>
      </c>
      <c r="AG1190" s="1" t="s">
        <v>2778</v>
      </c>
      <c r="AH1190" s="9">
        <v>2.9686149999999999E-12</v>
      </c>
      <c r="AI1190" s="1" t="e">
        <f>_xlfn.TEXTAFTER(Table916[[#This Row],[type]],"-",-1)</f>
        <v>#N/A</v>
      </c>
      <c r="AJ1190" s="1" t="e">
        <f ca="1">_xlfn.TEXTAFTER(_xlfn.TEXTBEFORE(Table916[[#This Row],[type]],"-"&amp;Table916[[#This Row],[rxn-no-enz]]),"RXN-")</f>
        <v>#N/A</v>
      </c>
      <c r="AK1190" s="1" t="e">
        <f>_xlfn.TEXTBEFORE(Table916[[#This Row],[type]],"_",-1)</f>
        <v>#N/A</v>
      </c>
      <c r="AN1190" t="s">
        <v>11782</v>
      </c>
      <c r="AO1190" t="s">
        <v>2778</v>
      </c>
      <c r="AP1190" s="3">
        <v>1.053608664E-9</v>
      </c>
      <c r="AQ1190" t="str">
        <f>_xlfn.TEXTBEFORE(Table17[[#This Row],[rxn]],"-",-1)</f>
        <v>PROSYN</v>
      </c>
    </row>
    <row r="1191" spans="16:43" ht="17" x14ac:dyDescent="0.25">
      <c r="P1191" s="4"/>
      <c r="T1191"/>
      <c r="AF1191" s="1" t="s">
        <v>11846</v>
      </c>
      <c r="AG1191" s="1" t="s">
        <v>2778</v>
      </c>
      <c r="AH1191" s="9">
        <v>6.531033E-12</v>
      </c>
      <c r="AI1191" s="1" t="e">
        <f>_xlfn.TEXTAFTER(Table916[[#This Row],[type]],"-",-1)</f>
        <v>#N/A</v>
      </c>
      <c r="AJ1191" s="1" t="e">
        <f ca="1">_xlfn.TEXTAFTER(_xlfn.TEXTBEFORE(Table916[[#This Row],[type]],"-"&amp;Table916[[#This Row],[rxn-no-enz]]),"RXN-")</f>
        <v>#N/A</v>
      </c>
      <c r="AK1191" s="1" t="e">
        <f>_xlfn.TEXTBEFORE(Table916[[#This Row],[type]],"_",-1)</f>
        <v>#N/A</v>
      </c>
      <c r="AN1191" t="s">
        <v>11783</v>
      </c>
      <c r="AO1191" t="s">
        <v>2778</v>
      </c>
      <c r="AP1191" s="3">
        <v>6.0635519999999999E-12</v>
      </c>
      <c r="AQ1191" t="str">
        <f>_xlfn.TEXTBEFORE(Table17[[#This Row],[rxn]],"-",-1)</f>
        <v>PROSYN</v>
      </c>
    </row>
    <row r="1192" spans="16:43" ht="17" x14ac:dyDescent="0.25">
      <c r="P1192" s="4"/>
      <c r="T1192"/>
      <c r="AF1192" s="1" t="s">
        <v>11847</v>
      </c>
      <c r="AG1192" s="1" t="s">
        <v>2778</v>
      </c>
      <c r="AH1192" s="9">
        <v>2.02938563E-10</v>
      </c>
      <c r="AI1192" s="1" t="e">
        <f>_xlfn.TEXTAFTER(Table916[[#This Row],[type]],"-",-1)</f>
        <v>#N/A</v>
      </c>
      <c r="AJ1192" s="1" t="e">
        <f ca="1">_xlfn.TEXTAFTER(_xlfn.TEXTBEFORE(Table916[[#This Row],[type]],"-"&amp;Table916[[#This Row],[rxn-no-enz]]),"RXN-")</f>
        <v>#N/A</v>
      </c>
      <c r="AK1192" s="1" t="e">
        <f>_xlfn.TEXTBEFORE(Table916[[#This Row],[type]],"_",-1)</f>
        <v>#N/A</v>
      </c>
      <c r="AN1192" t="s">
        <v>4410</v>
      </c>
      <c r="AO1192" t="s">
        <v>2778</v>
      </c>
      <c r="AP1192" s="3">
        <v>1.30289662E-10</v>
      </c>
      <c r="AQ1192" t="str">
        <f>_xlfn.TEXTBEFORE(Table17[[#This Row],[rxn]],"-",-1)</f>
        <v>PROSYN</v>
      </c>
    </row>
    <row r="1193" spans="16:43" ht="17" x14ac:dyDescent="0.25">
      <c r="P1193" s="4"/>
      <c r="T1193"/>
      <c r="AF1193" s="1" t="s">
        <v>11848</v>
      </c>
      <c r="AG1193" s="1" t="s">
        <v>2778</v>
      </c>
      <c r="AH1193" s="9">
        <v>2.399924E-12</v>
      </c>
      <c r="AI1193" s="1" t="e">
        <f>_xlfn.TEXTAFTER(Table916[[#This Row],[type]],"-",-1)</f>
        <v>#N/A</v>
      </c>
      <c r="AJ1193" s="1" t="e">
        <f ca="1">_xlfn.TEXTAFTER(_xlfn.TEXTBEFORE(Table916[[#This Row],[type]],"-"&amp;Table916[[#This Row],[rxn-no-enz]]),"RXN-")</f>
        <v>#N/A</v>
      </c>
      <c r="AK1193" s="1" t="e">
        <f>_xlfn.TEXTBEFORE(Table916[[#This Row],[type]],"_",-1)</f>
        <v>#N/A</v>
      </c>
      <c r="AN1193" t="s">
        <v>11784</v>
      </c>
      <c r="AO1193" t="s">
        <v>2778</v>
      </c>
      <c r="AP1193" s="3">
        <v>1.3757930100000001E-10</v>
      </c>
      <c r="AQ1193" t="str">
        <f>_xlfn.TEXTBEFORE(Table17[[#This Row],[rxn]],"-",-1)</f>
        <v>PROSYN</v>
      </c>
    </row>
    <row r="1194" spans="16:43" ht="17" x14ac:dyDescent="0.25">
      <c r="P1194" s="4"/>
      <c r="T1194"/>
      <c r="AF1194" s="1" t="s">
        <v>4445</v>
      </c>
      <c r="AG1194" s="1" t="s">
        <v>2778</v>
      </c>
      <c r="AH1194" s="9">
        <v>3.968209721E-9</v>
      </c>
      <c r="AI1194" s="1" t="e">
        <f>_xlfn.TEXTAFTER(Table916[[#This Row],[type]],"-",-1)</f>
        <v>#N/A</v>
      </c>
      <c r="AJ1194" s="1" t="e">
        <f ca="1">_xlfn.TEXTAFTER(_xlfn.TEXTBEFORE(Table916[[#This Row],[type]],"-"&amp;Table916[[#This Row],[rxn-no-enz]]),"RXN-")</f>
        <v>#N/A</v>
      </c>
      <c r="AK1194" s="1" t="e">
        <f>_xlfn.TEXTBEFORE(Table916[[#This Row],[type]],"_",-1)</f>
        <v>#N/A</v>
      </c>
      <c r="AN1194" t="s">
        <v>11785</v>
      </c>
      <c r="AO1194" t="s">
        <v>2778</v>
      </c>
      <c r="AP1194" s="3">
        <v>1.6014048099999999E-10</v>
      </c>
      <c r="AQ1194" t="str">
        <f>_xlfn.TEXTBEFORE(Table17[[#This Row],[rxn]],"-",-1)</f>
        <v>PROSYN</v>
      </c>
    </row>
    <row r="1195" spans="16:43" ht="17" x14ac:dyDescent="0.25">
      <c r="P1195" s="4"/>
      <c r="T1195"/>
      <c r="AF1195" s="1" t="s">
        <v>11849</v>
      </c>
      <c r="AG1195" s="1" t="s">
        <v>2778</v>
      </c>
      <c r="AH1195" s="9">
        <v>9.9091104999999898E-11</v>
      </c>
      <c r="AI1195" s="1" t="e">
        <f>_xlfn.TEXTAFTER(Table916[[#This Row],[type]],"-",-1)</f>
        <v>#N/A</v>
      </c>
      <c r="AJ1195" s="1" t="e">
        <f ca="1">_xlfn.TEXTAFTER(_xlfn.TEXTBEFORE(Table916[[#This Row],[type]],"-"&amp;Table916[[#This Row],[rxn-no-enz]]),"RXN-")</f>
        <v>#N/A</v>
      </c>
      <c r="AK1195" s="1" t="e">
        <f>_xlfn.TEXTBEFORE(Table916[[#This Row],[type]],"_",-1)</f>
        <v>#N/A</v>
      </c>
      <c r="AN1195" t="s">
        <v>11786</v>
      </c>
      <c r="AO1195" t="s">
        <v>2778</v>
      </c>
      <c r="AP1195" s="3">
        <v>7.9367703999999999E-11</v>
      </c>
      <c r="AQ1195" t="str">
        <f>_xlfn.TEXTBEFORE(Table17[[#This Row],[rxn]],"-",-1)</f>
        <v>PROSYN</v>
      </c>
    </row>
    <row r="1196" spans="16:43" ht="17" x14ac:dyDescent="0.25">
      <c r="P1196" s="4"/>
      <c r="T1196"/>
      <c r="AF1196" s="1" t="s">
        <v>4446</v>
      </c>
      <c r="AG1196" s="1" t="s">
        <v>2778</v>
      </c>
      <c r="AH1196" s="9">
        <v>1.7326791999999899E-10</v>
      </c>
      <c r="AI1196" s="1" t="e">
        <f>_xlfn.TEXTAFTER(Table916[[#This Row],[type]],"-",-1)</f>
        <v>#N/A</v>
      </c>
      <c r="AJ1196" s="1" t="e">
        <f ca="1">_xlfn.TEXTAFTER(_xlfn.TEXTBEFORE(Table916[[#This Row],[type]],"-"&amp;Table916[[#This Row],[rxn-no-enz]]),"RXN-")</f>
        <v>#N/A</v>
      </c>
      <c r="AK1196" s="1" t="e">
        <f>_xlfn.TEXTBEFORE(Table916[[#This Row],[type]],"_",-1)</f>
        <v>#N/A</v>
      </c>
      <c r="AN1196" t="s">
        <v>11787</v>
      </c>
      <c r="AO1196" t="s">
        <v>2778</v>
      </c>
      <c r="AP1196" s="3">
        <v>9.3428532E-11</v>
      </c>
      <c r="AQ1196" t="str">
        <f>_xlfn.TEXTBEFORE(Table17[[#This Row],[rxn]],"-",-1)</f>
        <v>PROSYN</v>
      </c>
    </row>
    <row r="1197" spans="16:43" ht="17" x14ac:dyDescent="0.25">
      <c r="P1197" s="4"/>
      <c r="T1197"/>
      <c r="AF1197" s="1" t="s">
        <v>4447</v>
      </c>
      <c r="AG1197" s="1" t="s">
        <v>2778</v>
      </c>
      <c r="AH1197" s="9">
        <v>4.7760232399999996E-10</v>
      </c>
      <c r="AI1197" s="1" t="e">
        <f>_xlfn.TEXTAFTER(Table916[[#This Row],[type]],"-",-1)</f>
        <v>#N/A</v>
      </c>
      <c r="AJ1197" s="1" t="e">
        <f ca="1">_xlfn.TEXTAFTER(_xlfn.TEXTBEFORE(Table916[[#This Row],[type]],"-"&amp;Table916[[#This Row],[rxn-no-enz]]),"RXN-")</f>
        <v>#N/A</v>
      </c>
      <c r="AK1197" s="1" t="e">
        <f>_xlfn.TEXTBEFORE(Table916[[#This Row],[type]],"_",-1)</f>
        <v>#N/A</v>
      </c>
      <c r="AN1197" t="s">
        <v>11788</v>
      </c>
      <c r="AO1197" t="s">
        <v>2778</v>
      </c>
      <c r="AP1197" s="3">
        <v>2.6584194600000001E-9</v>
      </c>
      <c r="AQ1197" t="str">
        <f>_xlfn.TEXTBEFORE(Table17[[#This Row],[rxn]],"-",-1)</f>
        <v>PROSYN</v>
      </c>
    </row>
    <row r="1198" spans="16:43" ht="17" x14ac:dyDescent="0.25">
      <c r="P1198" s="4"/>
      <c r="T1198"/>
      <c r="AF1198" s="1" t="s">
        <v>11850</v>
      </c>
      <c r="AG1198" s="1" t="s">
        <v>2778</v>
      </c>
      <c r="AH1198" s="9">
        <v>2.25377299999999E-12</v>
      </c>
      <c r="AI1198" s="1" t="e">
        <f>_xlfn.TEXTAFTER(Table916[[#This Row],[type]],"-",-1)</f>
        <v>#N/A</v>
      </c>
      <c r="AJ1198" s="1" t="e">
        <f ca="1">_xlfn.TEXTAFTER(_xlfn.TEXTBEFORE(Table916[[#This Row],[type]],"-"&amp;Table916[[#This Row],[rxn-no-enz]]),"RXN-")</f>
        <v>#N/A</v>
      </c>
      <c r="AK1198" s="1" t="e">
        <f>_xlfn.TEXTBEFORE(Table916[[#This Row],[type]],"_",-1)</f>
        <v>#N/A</v>
      </c>
      <c r="AN1198" t="s">
        <v>11789</v>
      </c>
      <c r="AO1198" t="s">
        <v>2778</v>
      </c>
      <c r="AP1198" s="3">
        <v>5.51183831E-10</v>
      </c>
      <c r="AQ1198" t="str">
        <f>_xlfn.TEXTBEFORE(Table17[[#This Row],[rxn]],"-",-1)</f>
        <v>PROSYN</v>
      </c>
    </row>
    <row r="1199" spans="16:43" ht="17" x14ac:dyDescent="0.25">
      <c r="P1199" s="4"/>
      <c r="T1199"/>
      <c r="AF1199" s="1" t="s">
        <v>11851</v>
      </c>
      <c r="AG1199" s="1" t="s">
        <v>2778</v>
      </c>
      <c r="AH1199" s="9">
        <v>8.6257616999999996E-11</v>
      </c>
      <c r="AI1199" s="1" t="e">
        <f>_xlfn.TEXTAFTER(Table916[[#This Row],[type]],"-",-1)</f>
        <v>#N/A</v>
      </c>
      <c r="AJ1199" s="1" t="e">
        <f ca="1">_xlfn.TEXTAFTER(_xlfn.TEXTBEFORE(Table916[[#This Row],[type]],"-"&amp;Table916[[#This Row],[rxn-no-enz]]),"RXN-")</f>
        <v>#N/A</v>
      </c>
      <c r="AK1199" s="1" t="e">
        <f>_xlfn.TEXTBEFORE(Table916[[#This Row],[type]],"_",-1)</f>
        <v>#N/A</v>
      </c>
      <c r="AN1199" t="s">
        <v>11790</v>
      </c>
      <c r="AO1199" t="s">
        <v>2778</v>
      </c>
      <c r="AP1199" s="3">
        <v>7.3357170000000001E-12</v>
      </c>
      <c r="AQ1199" t="str">
        <f>_xlfn.TEXTBEFORE(Table17[[#This Row],[rxn]],"-",-1)</f>
        <v>PROSYN</v>
      </c>
    </row>
    <row r="1200" spans="16:43" ht="17" x14ac:dyDescent="0.25">
      <c r="P1200" s="4"/>
      <c r="T1200"/>
      <c r="AF1200" s="1" t="s">
        <v>4448</v>
      </c>
      <c r="AG1200" s="1" t="s">
        <v>2778</v>
      </c>
      <c r="AH1200" s="9">
        <v>2.7609244999999998E-10</v>
      </c>
      <c r="AI1200" s="1" t="e">
        <f>_xlfn.TEXTAFTER(Table916[[#This Row],[type]],"-",-1)</f>
        <v>#N/A</v>
      </c>
      <c r="AJ1200" s="1" t="e">
        <f ca="1">_xlfn.TEXTAFTER(_xlfn.TEXTBEFORE(Table916[[#This Row],[type]],"-"&amp;Table916[[#This Row],[rxn-no-enz]]),"RXN-")</f>
        <v>#N/A</v>
      </c>
      <c r="AK1200" s="1" t="e">
        <f>_xlfn.TEXTBEFORE(Table916[[#This Row],[type]],"_",-1)</f>
        <v>#N/A</v>
      </c>
      <c r="AN1200" t="s">
        <v>4411</v>
      </c>
      <c r="AO1200" t="s">
        <v>2778</v>
      </c>
      <c r="AP1200" s="3">
        <v>1.5007897199999999E-10</v>
      </c>
      <c r="AQ1200" t="str">
        <f>_xlfn.TEXTBEFORE(Table17[[#This Row],[rxn]],"-",-1)</f>
        <v>PROSYN</v>
      </c>
    </row>
    <row r="1201" spans="16:43" ht="17" x14ac:dyDescent="0.25">
      <c r="P1201" s="4"/>
      <c r="T1201"/>
      <c r="AF1201" s="1" t="s">
        <v>4449</v>
      </c>
      <c r="AG1201" s="1" t="s">
        <v>2778</v>
      </c>
      <c r="AH1201" s="9">
        <v>5.0280663000000001E-11</v>
      </c>
      <c r="AI1201" s="1" t="e">
        <f>_xlfn.TEXTAFTER(Table916[[#This Row],[type]],"-",-1)</f>
        <v>#N/A</v>
      </c>
      <c r="AJ1201" s="1" t="e">
        <f ca="1">_xlfn.TEXTAFTER(_xlfn.TEXTBEFORE(Table916[[#This Row],[type]],"-"&amp;Table916[[#This Row],[rxn-no-enz]]),"RXN-")</f>
        <v>#N/A</v>
      </c>
      <c r="AK1201" s="1" t="e">
        <f>_xlfn.TEXTBEFORE(Table916[[#This Row],[type]],"_",-1)</f>
        <v>#N/A</v>
      </c>
      <c r="AN1201" t="s">
        <v>11791</v>
      </c>
      <c r="AO1201" t="s">
        <v>2778</v>
      </c>
      <c r="AP1201" s="3">
        <v>1.5192904000000001E-11</v>
      </c>
      <c r="AQ1201" t="str">
        <f>_xlfn.TEXTBEFORE(Table17[[#This Row],[rxn]],"-",-1)</f>
        <v>PROSYN</v>
      </c>
    </row>
    <row r="1202" spans="16:43" ht="17" x14ac:dyDescent="0.25">
      <c r="P1202" s="4"/>
      <c r="T1202"/>
      <c r="AF1202" s="1" t="s">
        <v>11852</v>
      </c>
      <c r="AG1202" s="1" t="s">
        <v>2778</v>
      </c>
      <c r="AH1202" s="9">
        <v>1.5196952000000001E-11</v>
      </c>
      <c r="AI1202" s="1" t="e">
        <f>_xlfn.TEXTAFTER(Table916[[#This Row],[type]],"-",-1)</f>
        <v>#N/A</v>
      </c>
      <c r="AJ1202" s="1" t="e">
        <f ca="1">_xlfn.TEXTAFTER(_xlfn.TEXTBEFORE(Table916[[#This Row],[type]],"-"&amp;Table916[[#This Row],[rxn-no-enz]]),"RXN-")</f>
        <v>#N/A</v>
      </c>
      <c r="AK1202" s="1" t="e">
        <f>_xlfn.TEXTBEFORE(Table916[[#This Row],[type]],"_",-1)</f>
        <v>#N/A</v>
      </c>
      <c r="AN1202" t="s">
        <v>11792</v>
      </c>
      <c r="AO1202" t="s">
        <v>2778</v>
      </c>
      <c r="AP1202" s="3">
        <v>8.1970908800000005E-10</v>
      </c>
      <c r="AQ1202" t="str">
        <f>_xlfn.TEXTBEFORE(Table17[[#This Row],[rxn]],"-",-1)</f>
        <v>PROSYN</v>
      </c>
    </row>
    <row r="1203" spans="16:43" ht="17" x14ac:dyDescent="0.25">
      <c r="P1203" s="4"/>
      <c r="T1203"/>
      <c r="AF1203" s="1" t="s">
        <v>11853</v>
      </c>
      <c r="AG1203" s="1" t="s">
        <v>2778</v>
      </c>
      <c r="AH1203" s="9">
        <v>1.13307865E-10</v>
      </c>
      <c r="AI1203" s="1" t="e">
        <f>_xlfn.TEXTAFTER(Table916[[#This Row],[type]],"-",-1)</f>
        <v>#N/A</v>
      </c>
      <c r="AJ1203" s="1" t="e">
        <f ca="1">_xlfn.TEXTAFTER(_xlfn.TEXTBEFORE(Table916[[#This Row],[type]],"-"&amp;Table916[[#This Row],[rxn-no-enz]]),"RXN-")</f>
        <v>#N/A</v>
      </c>
      <c r="AK1203" s="1" t="e">
        <f>_xlfn.TEXTBEFORE(Table916[[#This Row],[type]],"_",-1)</f>
        <v>#N/A</v>
      </c>
      <c r="AN1203" t="s">
        <v>4412</v>
      </c>
      <c r="AO1203" t="s">
        <v>2778</v>
      </c>
      <c r="AP1203" s="3">
        <v>1.46285854999999E-10</v>
      </c>
      <c r="AQ1203" t="str">
        <f>_xlfn.TEXTBEFORE(Table17[[#This Row],[rxn]],"-",-1)</f>
        <v>PROSYN</v>
      </c>
    </row>
    <row r="1204" spans="16:43" ht="17" x14ac:dyDescent="0.25">
      <c r="P1204" s="4"/>
      <c r="T1204"/>
      <c r="AF1204" s="1" t="s">
        <v>11854</v>
      </c>
      <c r="AG1204" s="1" t="s">
        <v>2778</v>
      </c>
      <c r="AH1204" s="9">
        <v>1.3833016E-11</v>
      </c>
      <c r="AI1204" s="1" t="e">
        <f>_xlfn.TEXTAFTER(Table916[[#This Row],[type]],"-",-1)</f>
        <v>#N/A</v>
      </c>
      <c r="AJ1204" s="1" t="e">
        <f ca="1">_xlfn.TEXTAFTER(_xlfn.TEXTBEFORE(Table916[[#This Row],[type]],"-"&amp;Table916[[#This Row],[rxn-no-enz]]),"RXN-")</f>
        <v>#N/A</v>
      </c>
      <c r="AK1204" s="1" t="e">
        <f>_xlfn.TEXTBEFORE(Table916[[#This Row],[type]],"_",-1)</f>
        <v>#N/A</v>
      </c>
      <c r="AN1204" t="s">
        <v>11793</v>
      </c>
      <c r="AO1204" t="s">
        <v>2778</v>
      </c>
      <c r="AP1204" s="3">
        <v>1.161598872E-9</v>
      </c>
      <c r="AQ1204" t="str">
        <f>_xlfn.TEXTBEFORE(Table17[[#This Row],[rxn]],"-",-1)</f>
        <v>PROSYN</v>
      </c>
    </row>
    <row r="1205" spans="16:43" ht="17" x14ac:dyDescent="0.25">
      <c r="P1205" s="4"/>
      <c r="T1205"/>
      <c r="AF1205" s="1" t="s">
        <v>11855</v>
      </c>
      <c r="AG1205" s="1" t="s">
        <v>2778</v>
      </c>
      <c r="AH1205" s="9">
        <v>6.5092039999999903E-11</v>
      </c>
      <c r="AI1205" s="1" t="e">
        <f>_xlfn.TEXTAFTER(Table916[[#This Row],[type]],"-",-1)</f>
        <v>#N/A</v>
      </c>
      <c r="AJ1205" s="1" t="e">
        <f ca="1">_xlfn.TEXTAFTER(_xlfn.TEXTBEFORE(Table916[[#This Row],[type]],"-"&amp;Table916[[#This Row],[rxn-no-enz]]),"RXN-")</f>
        <v>#N/A</v>
      </c>
      <c r="AK1205" s="1" t="e">
        <f>_xlfn.TEXTBEFORE(Table916[[#This Row],[type]],"_",-1)</f>
        <v>#N/A</v>
      </c>
      <c r="AN1205" t="s">
        <v>11794</v>
      </c>
      <c r="AO1205" t="s">
        <v>2778</v>
      </c>
      <c r="AP1205" s="3">
        <v>4.16080004E-10</v>
      </c>
      <c r="AQ1205" t="str">
        <f>_xlfn.TEXTBEFORE(Table17[[#This Row],[rxn]],"-",-1)</f>
        <v>PROSYN</v>
      </c>
    </row>
    <row r="1206" spans="16:43" ht="17" x14ac:dyDescent="0.25">
      <c r="P1206" s="4"/>
      <c r="T1206"/>
      <c r="AF1206" s="1" t="s">
        <v>4450</v>
      </c>
      <c r="AG1206" s="1" t="s">
        <v>2778</v>
      </c>
      <c r="AH1206" s="9">
        <v>1.6886842999999999E-11</v>
      </c>
      <c r="AI1206" s="1" t="e">
        <f>_xlfn.TEXTAFTER(Table916[[#This Row],[type]],"-",-1)</f>
        <v>#N/A</v>
      </c>
      <c r="AJ1206" s="1" t="e">
        <f ca="1">_xlfn.TEXTAFTER(_xlfn.TEXTBEFORE(Table916[[#This Row],[type]],"-"&amp;Table916[[#This Row],[rxn-no-enz]]),"RXN-")</f>
        <v>#N/A</v>
      </c>
      <c r="AK1206" s="1" t="e">
        <f>_xlfn.TEXTBEFORE(Table916[[#This Row],[type]],"_",-1)</f>
        <v>#N/A</v>
      </c>
      <c r="AN1206" t="s">
        <v>11795</v>
      </c>
      <c r="AO1206" t="s">
        <v>2778</v>
      </c>
      <c r="AP1206" s="3">
        <v>1.7517117529999999E-9</v>
      </c>
      <c r="AQ1206" t="str">
        <f>_xlfn.TEXTBEFORE(Table17[[#This Row],[rxn]],"-",-1)</f>
        <v>PROSYN</v>
      </c>
    </row>
    <row r="1207" spans="16:43" ht="17" x14ac:dyDescent="0.25">
      <c r="P1207" s="4"/>
      <c r="T1207"/>
      <c r="AF1207" s="1" t="s">
        <v>11856</v>
      </c>
      <c r="AG1207" s="1" t="s">
        <v>2778</v>
      </c>
      <c r="AH1207" s="9">
        <v>1.5653947E-10</v>
      </c>
      <c r="AI1207" s="1" t="e">
        <f>_xlfn.TEXTAFTER(Table916[[#This Row],[type]],"-",-1)</f>
        <v>#N/A</v>
      </c>
      <c r="AJ1207" s="1" t="e">
        <f ca="1">_xlfn.TEXTAFTER(_xlfn.TEXTBEFORE(Table916[[#This Row],[type]],"-"&amp;Table916[[#This Row],[rxn-no-enz]]),"RXN-")</f>
        <v>#N/A</v>
      </c>
      <c r="AK1207" s="1" t="e">
        <f>_xlfn.TEXTBEFORE(Table916[[#This Row],[type]],"_",-1)</f>
        <v>#N/A</v>
      </c>
      <c r="AN1207" t="s">
        <v>11796</v>
      </c>
      <c r="AO1207" t="s">
        <v>2778</v>
      </c>
      <c r="AP1207" s="3">
        <v>2.4341311000000001E-11</v>
      </c>
      <c r="AQ1207" t="str">
        <f>_xlfn.TEXTBEFORE(Table17[[#This Row],[rxn]],"-",-1)</f>
        <v>PROSYN</v>
      </c>
    </row>
    <row r="1208" spans="16:43" ht="17" x14ac:dyDescent="0.25">
      <c r="P1208" s="4"/>
      <c r="T1208"/>
      <c r="AF1208" s="1" t="s">
        <v>11857</v>
      </c>
      <c r="AG1208" s="1" t="s">
        <v>2778</v>
      </c>
      <c r="AH1208" s="9">
        <v>1.3476906000000001E-11</v>
      </c>
      <c r="AI1208" s="1" t="e">
        <f>_xlfn.TEXTAFTER(Table916[[#This Row],[type]],"-",-1)</f>
        <v>#N/A</v>
      </c>
      <c r="AJ1208" s="1" t="e">
        <f ca="1">_xlfn.TEXTAFTER(_xlfn.TEXTBEFORE(Table916[[#This Row],[type]],"-"&amp;Table916[[#This Row],[rxn-no-enz]]),"RXN-")</f>
        <v>#N/A</v>
      </c>
      <c r="AK1208" s="1" t="e">
        <f>_xlfn.TEXTBEFORE(Table916[[#This Row],[type]],"_",-1)</f>
        <v>#N/A</v>
      </c>
      <c r="AN1208" t="s">
        <v>4413</v>
      </c>
      <c r="AO1208" t="s">
        <v>2778</v>
      </c>
      <c r="AP1208" s="3">
        <v>9.4614227000000001E-11</v>
      </c>
      <c r="AQ1208" t="str">
        <f>_xlfn.TEXTBEFORE(Table17[[#This Row],[rxn]],"-",-1)</f>
        <v>PROSYN</v>
      </c>
    </row>
    <row r="1209" spans="16:43" ht="17" x14ac:dyDescent="0.25">
      <c r="P1209" s="4"/>
      <c r="T1209"/>
      <c r="AF1209" s="1" t="s">
        <v>4451</v>
      </c>
      <c r="AG1209" s="1" t="s">
        <v>2778</v>
      </c>
      <c r="AH1209" s="9">
        <v>2.35434636E-10</v>
      </c>
      <c r="AI1209" s="1" t="e">
        <f>_xlfn.TEXTAFTER(Table916[[#This Row],[type]],"-",-1)</f>
        <v>#N/A</v>
      </c>
      <c r="AJ1209" s="1" t="e">
        <f ca="1">_xlfn.TEXTAFTER(_xlfn.TEXTBEFORE(Table916[[#This Row],[type]],"-"&amp;Table916[[#This Row],[rxn-no-enz]]),"RXN-")</f>
        <v>#N/A</v>
      </c>
      <c r="AK1209" s="1" t="e">
        <f>_xlfn.TEXTBEFORE(Table916[[#This Row],[type]],"_",-1)</f>
        <v>#N/A</v>
      </c>
      <c r="AN1209" t="s">
        <v>11797</v>
      </c>
      <c r="AO1209" t="s">
        <v>2778</v>
      </c>
      <c r="AP1209" s="3">
        <v>4.5274017000000001E-11</v>
      </c>
      <c r="AQ1209" t="str">
        <f>_xlfn.TEXTBEFORE(Table17[[#This Row],[rxn]],"-",-1)</f>
        <v>PROSYN</v>
      </c>
    </row>
    <row r="1210" spans="16:43" ht="17" x14ac:dyDescent="0.25">
      <c r="P1210" s="4"/>
      <c r="T1210"/>
      <c r="AF1210" s="1" t="s">
        <v>4453</v>
      </c>
      <c r="AG1210" s="1" t="s">
        <v>2778</v>
      </c>
      <c r="AH1210" s="9">
        <v>5.1053865800000002E-10</v>
      </c>
      <c r="AI1210" s="1" t="e">
        <f>_xlfn.TEXTAFTER(Table916[[#This Row],[type]],"-",-1)</f>
        <v>#N/A</v>
      </c>
      <c r="AJ1210" s="1" t="e">
        <f ca="1">_xlfn.TEXTAFTER(_xlfn.TEXTBEFORE(Table916[[#This Row],[type]],"-"&amp;Table916[[#This Row],[rxn-no-enz]]),"RXN-")</f>
        <v>#N/A</v>
      </c>
      <c r="AK1210" s="1" t="e">
        <f>_xlfn.TEXTBEFORE(Table916[[#This Row],[type]],"_",-1)</f>
        <v>#N/A</v>
      </c>
      <c r="AN1210" t="s">
        <v>11798</v>
      </c>
      <c r="AO1210" t="s">
        <v>2778</v>
      </c>
      <c r="AP1210" s="3">
        <v>4.7475900000000002E-13</v>
      </c>
      <c r="AQ1210" t="str">
        <f>_xlfn.TEXTBEFORE(Table17[[#This Row],[rxn]],"-",-1)</f>
        <v>PROSYN</v>
      </c>
    </row>
    <row r="1211" spans="16:43" ht="17" x14ac:dyDescent="0.25">
      <c r="P1211" s="4"/>
      <c r="T1211"/>
      <c r="AF1211" s="1" t="s">
        <v>11858</v>
      </c>
      <c r="AG1211" s="1" t="s">
        <v>2778</v>
      </c>
      <c r="AH1211" s="9">
        <v>9.9929310599999999E-10</v>
      </c>
      <c r="AI1211" s="1" t="e">
        <f>_xlfn.TEXTAFTER(Table916[[#This Row],[type]],"-",-1)</f>
        <v>#N/A</v>
      </c>
      <c r="AJ1211" s="1" t="e">
        <f ca="1">_xlfn.TEXTAFTER(_xlfn.TEXTBEFORE(Table916[[#This Row],[type]],"-"&amp;Table916[[#This Row],[rxn-no-enz]]),"RXN-")</f>
        <v>#N/A</v>
      </c>
      <c r="AK1211" s="1" t="e">
        <f>_xlfn.TEXTBEFORE(Table916[[#This Row],[type]],"_",-1)</f>
        <v>#N/A</v>
      </c>
      <c r="AN1211" t="s">
        <v>4414</v>
      </c>
      <c r="AO1211" t="s">
        <v>2778</v>
      </c>
      <c r="AP1211" s="3">
        <v>4.5552745538000003E-8</v>
      </c>
      <c r="AQ1211" t="str">
        <f>_xlfn.TEXTBEFORE(Table17[[#This Row],[rxn]],"-",-1)</f>
        <v>PROSYN</v>
      </c>
    </row>
    <row r="1212" spans="16:43" ht="17" x14ac:dyDescent="0.25">
      <c r="P1212" s="4"/>
      <c r="T1212"/>
      <c r="AF1212" s="1" t="s">
        <v>11859</v>
      </c>
      <c r="AG1212" s="1" t="s">
        <v>2778</v>
      </c>
      <c r="AH1212" s="9">
        <v>3.3590118000000001E-11</v>
      </c>
      <c r="AI1212" s="1" t="e">
        <f>_xlfn.TEXTAFTER(Table916[[#This Row],[type]],"-",-1)</f>
        <v>#N/A</v>
      </c>
      <c r="AJ1212" s="1" t="e">
        <f ca="1">_xlfn.TEXTAFTER(_xlfn.TEXTBEFORE(Table916[[#This Row],[type]],"-"&amp;Table916[[#This Row],[rxn-no-enz]]),"RXN-")</f>
        <v>#N/A</v>
      </c>
      <c r="AK1212" s="1" t="e">
        <f>_xlfn.TEXTBEFORE(Table916[[#This Row],[type]],"_",-1)</f>
        <v>#N/A</v>
      </c>
      <c r="AN1212" t="s">
        <v>11799</v>
      </c>
      <c r="AO1212" t="s">
        <v>2778</v>
      </c>
      <c r="AP1212" s="3">
        <v>1.53750823E-10</v>
      </c>
      <c r="AQ1212" t="str">
        <f>_xlfn.TEXTBEFORE(Table17[[#This Row],[rxn]],"-",-1)</f>
        <v>PROSYN</v>
      </c>
    </row>
    <row r="1213" spans="16:43" ht="17" x14ac:dyDescent="0.25">
      <c r="P1213" s="4"/>
      <c r="T1213"/>
      <c r="AF1213" s="1" t="s">
        <v>4454</v>
      </c>
      <c r="AG1213" s="1" t="s">
        <v>2778</v>
      </c>
      <c r="AH1213" s="9">
        <v>1.8457887749999999E-9</v>
      </c>
      <c r="AI1213" s="1" t="e">
        <f>_xlfn.TEXTAFTER(Table916[[#This Row],[type]],"-",-1)</f>
        <v>#N/A</v>
      </c>
      <c r="AJ1213" s="1" t="e">
        <f ca="1">_xlfn.TEXTAFTER(_xlfn.TEXTBEFORE(Table916[[#This Row],[type]],"-"&amp;Table916[[#This Row],[rxn-no-enz]]),"RXN-")</f>
        <v>#N/A</v>
      </c>
      <c r="AK1213" s="1" t="e">
        <f>_xlfn.TEXTBEFORE(Table916[[#This Row],[type]],"_",-1)</f>
        <v>#N/A</v>
      </c>
      <c r="AN1213" t="s">
        <v>11800</v>
      </c>
      <c r="AO1213" t="s">
        <v>2778</v>
      </c>
      <c r="AP1213" s="3">
        <v>1.19235160999999E-10</v>
      </c>
      <c r="AQ1213" t="str">
        <f>_xlfn.TEXTBEFORE(Table17[[#This Row],[rxn]],"-",-1)</f>
        <v>PROSYN</v>
      </c>
    </row>
    <row r="1214" spans="16:43" ht="17" x14ac:dyDescent="0.25">
      <c r="P1214" s="4"/>
      <c r="T1214"/>
      <c r="AF1214" s="1" t="s">
        <v>4455</v>
      </c>
      <c r="AG1214" s="1" t="s">
        <v>2778</v>
      </c>
      <c r="AH1214" s="9">
        <v>1.327157787E-9</v>
      </c>
      <c r="AI1214" s="1" t="e">
        <f>_xlfn.TEXTAFTER(Table916[[#This Row],[type]],"-",-1)</f>
        <v>#N/A</v>
      </c>
      <c r="AJ1214" s="1" t="e">
        <f ca="1">_xlfn.TEXTAFTER(_xlfn.TEXTBEFORE(Table916[[#This Row],[type]],"-"&amp;Table916[[#This Row],[rxn-no-enz]]),"RXN-")</f>
        <v>#N/A</v>
      </c>
      <c r="AK1214" s="1" t="e">
        <f>_xlfn.TEXTBEFORE(Table916[[#This Row],[type]],"_",-1)</f>
        <v>#N/A</v>
      </c>
      <c r="AN1214" t="s">
        <v>11801</v>
      </c>
      <c r="AO1214" t="s">
        <v>2778</v>
      </c>
      <c r="AP1214" s="3">
        <v>1.1436767999999999E-10</v>
      </c>
      <c r="AQ1214" t="str">
        <f>_xlfn.TEXTBEFORE(Table17[[#This Row],[rxn]],"-",-1)</f>
        <v>PROSYN</v>
      </c>
    </row>
    <row r="1215" spans="16:43" ht="17" x14ac:dyDescent="0.25">
      <c r="P1215" s="4"/>
      <c r="T1215"/>
      <c r="AF1215" s="1" t="s">
        <v>11860</v>
      </c>
      <c r="AG1215" s="1" t="s">
        <v>2778</v>
      </c>
      <c r="AH1215" s="9">
        <v>5.5534299999999904E-13</v>
      </c>
      <c r="AI1215" s="1" t="e">
        <f>_xlfn.TEXTAFTER(Table916[[#This Row],[type]],"-",-1)</f>
        <v>#N/A</v>
      </c>
      <c r="AJ1215" s="1" t="e">
        <f ca="1">_xlfn.TEXTAFTER(_xlfn.TEXTBEFORE(Table916[[#This Row],[type]],"-"&amp;Table916[[#This Row],[rxn-no-enz]]),"RXN-")</f>
        <v>#N/A</v>
      </c>
      <c r="AK1215" s="1" t="e">
        <f>_xlfn.TEXTBEFORE(Table916[[#This Row],[type]],"_",-1)</f>
        <v>#N/A</v>
      </c>
      <c r="AN1215" t="s">
        <v>11802</v>
      </c>
      <c r="AO1215" t="s">
        <v>2778</v>
      </c>
      <c r="AP1215" s="3">
        <v>8.3882898000000004E-11</v>
      </c>
      <c r="AQ1215" t="str">
        <f>_xlfn.TEXTBEFORE(Table17[[#This Row],[rxn]],"-",-1)</f>
        <v>PROSYN</v>
      </c>
    </row>
    <row r="1216" spans="16:43" ht="17" x14ac:dyDescent="0.25">
      <c r="P1216" s="4"/>
      <c r="T1216"/>
      <c r="AF1216" s="1" t="s">
        <v>11861</v>
      </c>
      <c r="AG1216" s="1" t="s">
        <v>2778</v>
      </c>
      <c r="AH1216" s="9">
        <v>1.0897293999999999E-11</v>
      </c>
      <c r="AI1216" s="1" t="e">
        <f>_xlfn.TEXTAFTER(Table916[[#This Row],[type]],"-",-1)</f>
        <v>#N/A</v>
      </c>
      <c r="AJ1216" s="1" t="e">
        <f ca="1">_xlfn.TEXTAFTER(_xlfn.TEXTBEFORE(Table916[[#This Row],[type]],"-"&amp;Table916[[#This Row],[rxn-no-enz]]),"RXN-")</f>
        <v>#N/A</v>
      </c>
      <c r="AK1216" s="1" t="e">
        <f>_xlfn.TEXTBEFORE(Table916[[#This Row],[type]],"_",-1)</f>
        <v>#N/A</v>
      </c>
      <c r="AN1216" t="s">
        <v>4415</v>
      </c>
      <c r="AO1216" t="s">
        <v>2778</v>
      </c>
      <c r="AP1216" s="3">
        <v>1.9467673930000001E-9</v>
      </c>
      <c r="AQ1216" t="str">
        <f>_xlfn.TEXTBEFORE(Table17[[#This Row],[rxn]],"-",-1)</f>
        <v>PROSYN</v>
      </c>
    </row>
    <row r="1217" spans="16:43" ht="17" x14ac:dyDescent="0.25">
      <c r="P1217" s="4"/>
      <c r="T1217"/>
      <c r="AF1217" s="1" t="s">
        <v>11862</v>
      </c>
      <c r="AG1217" s="1" t="s">
        <v>2778</v>
      </c>
      <c r="AH1217" s="9">
        <v>5.7496129999999999E-12</v>
      </c>
      <c r="AI1217" s="1" t="e">
        <f>_xlfn.TEXTAFTER(Table916[[#This Row],[type]],"-",-1)</f>
        <v>#N/A</v>
      </c>
      <c r="AJ1217" s="1" t="e">
        <f ca="1">_xlfn.TEXTAFTER(_xlfn.TEXTBEFORE(Table916[[#This Row],[type]],"-"&amp;Table916[[#This Row],[rxn-no-enz]]),"RXN-")</f>
        <v>#N/A</v>
      </c>
      <c r="AK1217" s="1" t="e">
        <f>_xlfn.TEXTBEFORE(Table916[[#This Row],[type]],"_",-1)</f>
        <v>#N/A</v>
      </c>
      <c r="AN1217" t="s">
        <v>11803</v>
      </c>
      <c r="AO1217" t="s">
        <v>2778</v>
      </c>
      <c r="AP1217" s="3">
        <v>6.9930290000000004E-12</v>
      </c>
      <c r="AQ1217" t="str">
        <f>_xlfn.TEXTBEFORE(Table17[[#This Row],[rxn]],"-",-1)</f>
        <v>PROSYN</v>
      </c>
    </row>
    <row r="1218" spans="16:43" ht="17" x14ac:dyDescent="0.25">
      <c r="P1218" s="4"/>
      <c r="T1218"/>
      <c r="AF1218" s="1" t="s">
        <v>11863</v>
      </c>
      <c r="AG1218" s="1" t="s">
        <v>2778</v>
      </c>
      <c r="AH1218" s="9">
        <v>1.6032460999999901E-11</v>
      </c>
      <c r="AI1218" s="1" t="e">
        <f>_xlfn.TEXTAFTER(Table916[[#This Row],[type]],"-",-1)</f>
        <v>#N/A</v>
      </c>
      <c r="AJ1218" s="1" t="e">
        <f ca="1">_xlfn.TEXTAFTER(_xlfn.TEXTBEFORE(Table916[[#This Row],[type]],"-"&amp;Table916[[#This Row],[rxn-no-enz]]),"RXN-")</f>
        <v>#N/A</v>
      </c>
      <c r="AK1218" s="1" t="e">
        <f>_xlfn.TEXTBEFORE(Table916[[#This Row],[type]],"_",-1)</f>
        <v>#N/A</v>
      </c>
      <c r="AN1218" t="s">
        <v>11804</v>
      </c>
      <c r="AO1218" t="s">
        <v>2778</v>
      </c>
      <c r="AP1218" s="3">
        <v>9.0326514999999998E-11</v>
      </c>
      <c r="AQ1218" t="str">
        <f>_xlfn.TEXTBEFORE(Table17[[#This Row],[rxn]],"-",-1)</f>
        <v>PROSYN</v>
      </c>
    </row>
    <row r="1219" spans="16:43" ht="17" x14ac:dyDescent="0.25">
      <c r="P1219" s="4"/>
      <c r="T1219"/>
      <c r="AF1219" s="1" t="s">
        <v>11864</v>
      </c>
      <c r="AG1219" s="1" t="s">
        <v>2778</v>
      </c>
      <c r="AH1219" s="9">
        <v>5.2214159999999999E-12</v>
      </c>
      <c r="AI1219" s="1" t="e">
        <f>_xlfn.TEXTAFTER(Table916[[#This Row],[type]],"-",-1)</f>
        <v>#N/A</v>
      </c>
      <c r="AJ1219" s="1" t="e">
        <f ca="1">_xlfn.TEXTAFTER(_xlfn.TEXTBEFORE(Table916[[#This Row],[type]],"-"&amp;Table916[[#This Row],[rxn-no-enz]]),"RXN-")</f>
        <v>#N/A</v>
      </c>
      <c r="AK1219" s="1" t="e">
        <f>_xlfn.TEXTBEFORE(Table916[[#This Row],[type]],"_",-1)</f>
        <v>#N/A</v>
      </c>
      <c r="AN1219" t="s">
        <v>11805</v>
      </c>
      <c r="AO1219" t="s">
        <v>2778</v>
      </c>
      <c r="AP1219" s="3">
        <v>1.252865893E-9</v>
      </c>
      <c r="AQ1219" t="str">
        <f>_xlfn.TEXTBEFORE(Table17[[#This Row],[rxn]],"-",-1)</f>
        <v>PROSYN</v>
      </c>
    </row>
    <row r="1220" spans="16:43" ht="17" x14ac:dyDescent="0.25">
      <c r="P1220" s="4"/>
      <c r="T1220"/>
      <c r="AF1220" s="1" t="s">
        <v>11865</v>
      </c>
      <c r="AG1220" s="1" t="s">
        <v>2778</v>
      </c>
      <c r="AH1220" s="9">
        <v>4.2831188099999999E-10</v>
      </c>
      <c r="AI1220" s="1" t="e">
        <f>_xlfn.TEXTAFTER(Table916[[#This Row],[type]],"-",-1)</f>
        <v>#N/A</v>
      </c>
      <c r="AJ1220" s="1" t="e">
        <f ca="1">_xlfn.TEXTAFTER(_xlfn.TEXTBEFORE(Table916[[#This Row],[type]],"-"&amp;Table916[[#This Row],[rxn-no-enz]]),"RXN-")</f>
        <v>#N/A</v>
      </c>
      <c r="AK1220" s="1" t="e">
        <f>_xlfn.TEXTBEFORE(Table916[[#This Row],[type]],"_",-1)</f>
        <v>#N/A</v>
      </c>
      <c r="AN1220" t="s">
        <v>11806</v>
      </c>
      <c r="AO1220" t="s">
        <v>2778</v>
      </c>
      <c r="AP1220" s="3">
        <v>2.2272206800000001E-10</v>
      </c>
      <c r="AQ1220" t="str">
        <f>_xlfn.TEXTBEFORE(Table17[[#This Row],[rxn]],"-",-1)</f>
        <v>PROSYN</v>
      </c>
    </row>
    <row r="1221" spans="16:43" ht="17" x14ac:dyDescent="0.25">
      <c r="P1221" s="4"/>
      <c r="T1221"/>
      <c r="AF1221" s="1" t="s">
        <v>11866</v>
      </c>
      <c r="AG1221" s="1" t="s">
        <v>2778</v>
      </c>
      <c r="AH1221" s="9">
        <v>7.638012E-12</v>
      </c>
      <c r="AI1221" s="1" t="e">
        <f>_xlfn.TEXTAFTER(Table916[[#This Row],[type]],"-",-1)</f>
        <v>#N/A</v>
      </c>
      <c r="AJ1221" s="1" t="e">
        <f ca="1">_xlfn.TEXTAFTER(_xlfn.TEXTBEFORE(Table916[[#This Row],[type]],"-"&amp;Table916[[#This Row],[rxn-no-enz]]),"RXN-")</f>
        <v>#N/A</v>
      </c>
      <c r="AK1221" s="1" t="e">
        <f>_xlfn.TEXTBEFORE(Table916[[#This Row],[type]],"_",-1)</f>
        <v>#N/A</v>
      </c>
      <c r="AN1221" t="s">
        <v>11807</v>
      </c>
      <c r="AO1221" t="s">
        <v>2778</v>
      </c>
      <c r="AP1221" s="3">
        <v>1.15701319999999E-11</v>
      </c>
      <c r="AQ1221" t="str">
        <f>_xlfn.TEXTBEFORE(Table17[[#This Row],[rxn]],"-",-1)</f>
        <v>PROSYN</v>
      </c>
    </row>
    <row r="1222" spans="16:43" ht="17" x14ac:dyDescent="0.25">
      <c r="P1222" s="4"/>
      <c r="T1222"/>
      <c r="AF1222" s="1" t="s">
        <v>11867</v>
      </c>
      <c r="AG1222" s="1" t="s">
        <v>2778</v>
      </c>
      <c r="AH1222" s="9">
        <v>7.1946836999999997E-11</v>
      </c>
      <c r="AI1222" s="1" t="e">
        <f>_xlfn.TEXTAFTER(Table916[[#This Row],[type]],"-",-1)</f>
        <v>#N/A</v>
      </c>
      <c r="AJ1222" s="1" t="e">
        <f ca="1">_xlfn.TEXTAFTER(_xlfn.TEXTBEFORE(Table916[[#This Row],[type]],"-"&amp;Table916[[#This Row],[rxn-no-enz]]),"RXN-")</f>
        <v>#N/A</v>
      </c>
      <c r="AK1222" s="1" t="e">
        <f>_xlfn.TEXTBEFORE(Table916[[#This Row],[type]],"_",-1)</f>
        <v>#N/A</v>
      </c>
      <c r="AN1222" t="s">
        <v>11808</v>
      </c>
      <c r="AO1222" t="s">
        <v>2778</v>
      </c>
      <c r="AP1222" s="3">
        <v>6.4981749999999994E-11</v>
      </c>
      <c r="AQ1222" t="str">
        <f>_xlfn.TEXTBEFORE(Table17[[#This Row],[rxn]],"-",-1)</f>
        <v>PROSYN</v>
      </c>
    </row>
    <row r="1223" spans="16:43" ht="17" x14ac:dyDescent="0.25">
      <c r="P1223" s="4"/>
      <c r="T1223"/>
      <c r="AF1223" s="1" t="s">
        <v>11868</v>
      </c>
      <c r="AG1223" s="1" t="s">
        <v>2778</v>
      </c>
      <c r="AH1223" s="9">
        <v>1.99786117999999E-10</v>
      </c>
      <c r="AI1223" s="1" t="e">
        <f>_xlfn.TEXTAFTER(Table916[[#This Row],[type]],"-",-1)</f>
        <v>#N/A</v>
      </c>
      <c r="AJ1223" s="1" t="e">
        <f ca="1">_xlfn.TEXTAFTER(_xlfn.TEXTBEFORE(Table916[[#This Row],[type]],"-"&amp;Table916[[#This Row],[rxn-no-enz]]),"RXN-")</f>
        <v>#N/A</v>
      </c>
      <c r="AK1223" s="1" t="e">
        <f>_xlfn.TEXTBEFORE(Table916[[#This Row],[type]],"_",-1)</f>
        <v>#N/A</v>
      </c>
      <c r="AN1223" t="s">
        <v>11809</v>
      </c>
      <c r="AO1223" t="s">
        <v>2778</v>
      </c>
      <c r="AP1223" s="3">
        <v>2.3836289999999998E-12</v>
      </c>
      <c r="AQ1223" t="str">
        <f>_xlfn.TEXTBEFORE(Table17[[#This Row],[rxn]],"-",-1)</f>
        <v>PROSYN</v>
      </c>
    </row>
    <row r="1224" spans="16:43" ht="17" x14ac:dyDescent="0.25">
      <c r="P1224" s="4"/>
      <c r="T1224"/>
      <c r="AF1224" s="1" t="s">
        <v>11869</v>
      </c>
      <c r="AG1224" s="1" t="s">
        <v>2778</v>
      </c>
      <c r="AH1224" s="9">
        <v>2.69209649999999E-11</v>
      </c>
      <c r="AI1224" s="1" t="e">
        <f>_xlfn.TEXTAFTER(Table916[[#This Row],[type]],"-",-1)</f>
        <v>#N/A</v>
      </c>
      <c r="AJ1224" s="1" t="e">
        <f ca="1">_xlfn.TEXTAFTER(_xlfn.TEXTBEFORE(Table916[[#This Row],[type]],"-"&amp;Table916[[#This Row],[rxn-no-enz]]),"RXN-")</f>
        <v>#N/A</v>
      </c>
      <c r="AK1224" s="1" t="e">
        <f>_xlfn.TEXTBEFORE(Table916[[#This Row],[type]],"_",-1)</f>
        <v>#N/A</v>
      </c>
      <c r="AN1224" t="s">
        <v>11810</v>
      </c>
      <c r="AO1224" t="s">
        <v>2778</v>
      </c>
      <c r="AP1224" s="3">
        <v>5.3970266000000001E-11</v>
      </c>
      <c r="AQ1224" t="str">
        <f>_xlfn.TEXTBEFORE(Table17[[#This Row],[rxn]],"-",-1)</f>
        <v>PROSYN</v>
      </c>
    </row>
    <row r="1225" spans="16:43" ht="17" x14ac:dyDescent="0.25">
      <c r="P1225" s="4"/>
      <c r="T1225"/>
      <c r="AF1225" s="1" t="s">
        <v>11870</v>
      </c>
      <c r="AG1225" s="1" t="s">
        <v>2778</v>
      </c>
      <c r="AH1225" s="9">
        <v>6.6135709999999996E-11</v>
      </c>
      <c r="AI1225" s="1" t="e">
        <f>_xlfn.TEXTAFTER(Table916[[#This Row],[type]],"-",-1)</f>
        <v>#N/A</v>
      </c>
      <c r="AJ1225" s="1" t="e">
        <f ca="1">_xlfn.TEXTAFTER(_xlfn.TEXTBEFORE(Table916[[#This Row],[type]],"-"&amp;Table916[[#This Row],[rxn-no-enz]]),"RXN-")</f>
        <v>#N/A</v>
      </c>
      <c r="AK1225" s="1" t="e">
        <f>_xlfn.TEXTBEFORE(Table916[[#This Row],[type]],"_",-1)</f>
        <v>#N/A</v>
      </c>
      <c r="AN1225" t="s">
        <v>11811</v>
      </c>
      <c r="AO1225" t="s">
        <v>2778</v>
      </c>
      <c r="AP1225" s="3">
        <v>3.0776547E-11</v>
      </c>
      <c r="AQ1225" t="str">
        <f>_xlfn.TEXTBEFORE(Table17[[#This Row],[rxn]],"-",-1)</f>
        <v>PROSYN</v>
      </c>
    </row>
    <row r="1226" spans="16:43" ht="17" x14ac:dyDescent="0.25">
      <c r="P1226" s="4"/>
      <c r="T1226"/>
      <c r="AF1226" s="1" t="s">
        <v>4456</v>
      </c>
      <c r="AG1226" s="1" t="s">
        <v>2778</v>
      </c>
      <c r="AH1226" s="9">
        <v>5.2885759199999998E-10</v>
      </c>
      <c r="AI1226" s="1" t="e">
        <f>_xlfn.TEXTAFTER(Table916[[#This Row],[type]],"-",-1)</f>
        <v>#N/A</v>
      </c>
      <c r="AJ1226" s="1" t="e">
        <f ca="1">_xlfn.TEXTAFTER(_xlfn.TEXTBEFORE(Table916[[#This Row],[type]],"-"&amp;Table916[[#This Row],[rxn-no-enz]]),"RXN-")</f>
        <v>#N/A</v>
      </c>
      <c r="AK1226" s="1" t="e">
        <f>_xlfn.TEXTBEFORE(Table916[[#This Row],[type]],"_",-1)</f>
        <v>#N/A</v>
      </c>
      <c r="AN1226" t="s">
        <v>11812</v>
      </c>
      <c r="AO1226" t="s">
        <v>2778</v>
      </c>
      <c r="AP1226" s="3">
        <v>1.0296025999999999E-11</v>
      </c>
      <c r="AQ1226" t="str">
        <f>_xlfn.TEXTBEFORE(Table17[[#This Row],[rxn]],"-",-1)</f>
        <v>PROSYN</v>
      </c>
    </row>
    <row r="1227" spans="16:43" ht="17" x14ac:dyDescent="0.25">
      <c r="P1227" s="4"/>
      <c r="T1227"/>
      <c r="AF1227" s="1" t="s">
        <v>11871</v>
      </c>
      <c r="AG1227" s="1" t="s">
        <v>2778</v>
      </c>
      <c r="AH1227" s="9">
        <v>2.4764031999999901E-11</v>
      </c>
      <c r="AI1227" s="1" t="e">
        <f>_xlfn.TEXTAFTER(Table916[[#This Row],[type]],"-",-1)</f>
        <v>#N/A</v>
      </c>
      <c r="AJ1227" s="1" t="e">
        <f ca="1">_xlfn.TEXTAFTER(_xlfn.TEXTBEFORE(Table916[[#This Row],[type]],"-"&amp;Table916[[#This Row],[rxn-no-enz]]),"RXN-")</f>
        <v>#N/A</v>
      </c>
      <c r="AK1227" s="1" t="e">
        <f>_xlfn.TEXTBEFORE(Table916[[#This Row],[type]],"_",-1)</f>
        <v>#N/A</v>
      </c>
      <c r="AN1227" t="s">
        <v>4416</v>
      </c>
      <c r="AO1227" t="s">
        <v>2778</v>
      </c>
      <c r="AP1227" s="3">
        <v>6.12594998E-10</v>
      </c>
      <c r="AQ1227" t="str">
        <f>_xlfn.TEXTBEFORE(Table17[[#This Row],[rxn]],"-",-1)</f>
        <v>PROSYN</v>
      </c>
    </row>
    <row r="1228" spans="16:43" ht="17" x14ac:dyDescent="0.25">
      <c r="P1228" s="4"/>
      <c r="T1228"/>
      <c r="AF1228" s="1" t="s">
        <v>4457</v>
      </c>
      <c r="AG1228" s="1" t="s">
        <v>2778</v>
      </c>
      <c r="AH1228" s="9">
        <v>1.2450672E-11</v>
      </c>
      <c r="AI1228" s="1" t="e">
        <f>_xlfn.TEXTAFTER(Table916[[#This Row],[type]],"-",-1)</f>
        <v>#N/A</v>
      </c>
      <c r="AJ1228" s="1" t="e">
        <f ca="1">_xlfn.TEXTAFTER(_xlfn.TEXTBEFORE(Table916[[#This Row],[type]],"-"&amp;Table916[[#This Row],[rxn-no-enz]]),"RXN-")</f>
        <v>#N/A</v>
      </c>
      <c r="AK1228" s="1" t="e">
        <f>_xlfn.TEXTBEFORE(Table916[[#This Row],[type]],"_",-1)</f>
        <v>#N/A</v>
      </c>
      <c r="AN1228" t="s">
        <v>13141</v>
      </c>
      <c r="AO1228" t="s">
        <v>2778</v>
      </c>
      <c r="AP1228" s="3">
        <v>4.4584269999999999E-12</v>
      </c>
      <c r="AQ1228" t="str">
        <f>_xlfn.TEXTBEFORE(Table17[[#This Row],[rxn]],"-",-1)</f>
        <v>PROSYN</v>
      </c>
    </row>
    <row r="1229" spans="16:43" ht="17" x14ac:dyDescent="0.25">
      <c r="P1229" s="4"/>
      <c r="T1229"/>
      <c r="AF1229" s="1" t="s">
        <v>11872</v>
      </c>
      <c r="AG1229" s="1" t="s">
        <v>2778</v>
      </c>
      <c r="AH1229" s="9">
        <v>3.0224193999999998E-11</v>
      </c>
      <c r="AI1229" s="1" t="e">
        <f>_xlfn.TEXTAFTER(Table916[[#This Row],[type]],"-",-1)</f>
        <v>#N/A</v>
      </c>
      <c r="AJ1229" s="1" t="e">
        <f ca="1">_xlfn.TEXTAFTER(_xlfn.TEXTBEFORE(Table916[[#This Row],[type]],"-"&amp;Table916[[#This Row],[rxn-no-enz]]),"RXN-")</f>
        <v>#N/A</v>
      </c>
      <c r="AK1229" s="1" t="e">
        <f>_xlfn.TEXTBEFORE(Table916[[#This Row],[type]],"_",-1)</f>
        <v>#N/A</v>
      </c>
      <c r="AN1229" t="s">
        <v>11813</v>
      </c>
      <c r="AO1229" t="s">
        <v>2778</v>
      </c>
      <c r="AP1229" s="3">
        <v>4.4584269999999999E-12</v>
      </c>
      <c r="AQ1229" t="str">
        <f>_xlfn.TEXTBEFORE(Table17[[#This Row],[rxn]],"-",-1)</f>
        <v>PROSYN</v>
      </c>
    </row>
    <row r="1230" spans="16:43" ht="17" x14ac:dyDescent="0.25">
      <c r="P1230" s="4"/>
      <c r="T1230"/>
      <c r="AF1230" s="1" t="s">
        <v>11873</v>
      </c>
      <c r="AG1230" s="1" t="s">
        <v>2778</v>
      </c>
      <c r="AH1230" s="9">
        <v>8.8287293E-10</v>
      </c>
      <c r="AI1230" s="1" t="e">
        <f>_xlfn.TEXTAFTER(Table916[[#This Row],[type]],"-",-1)</f>
        <v>#N/A</v>
      </c>
      <c r="AJ1230" s="1" t="e">
        <f ca="1">_xlfn.TEXTAFTER(_xlfn.TEXTBEFORE(Table916[[#This Row],[type]],"-"&amp;Table916[[#This Row],[rxn-no-enz]]),"RXN-")</f>
        <v>#N/A</v>
      </c>
      <c r="AK1230" s="1" t="e">
        <f>_xlfn.TEXTBEFORE(Table916[[#This Row],[type]],"_",-1)</f>
        <v>#N/A</v>
      </c>
      <c r="AN1230" t="s">
        <v>11814</v>
      </c>
      <c r="AO1230" t="s">
        <v>2778</v>
      </c>
      <c r="AP1230" s="3">
        <v>7.6827519999999998E-11</v>
      </c>
      <c r="AQ1230" t="str">
        <f>_xlfn.TEXTBEFORE(Table17[[#This Row],[rxn]],"-",-1)</f>
        <v>PROSYN</v>
      </c>
    </row>
    <row r="1231" spans="16:43" ht="17" x14ac:dyDescent="0.25">
      <c r="P1231" s="4"/>
      <c r="T1231"/>
      <c r="AF1231" s="1" t="s">
        <v>11874</v>
      </c>
      <c r="AG1231" s="1" t="s">
        <v>2778</v>
      </c>
      <c r="AH1231" s="9">
        <v>3.5035077999999998E-11</v>
      </c>
      <c r="AI1231" s="1" t="e">
        <f>_xlfn.TEXTAFTER(Table916[[#This Row],[type]],"-",-1)</f>
        <v>#N/A</v>
      </c>
      <c r="AJ1231" s="1" t="e">
        <f ca="1">_xlfn.TEXTAFTER(_xlfn.TEXTBEFORE(Table916[[#This Row],[type]],"-"&amp;Table916[[#This Row],[rxn-no-enz]]),"RXN-")</f>
        <v>#N/A</v>
      </c>
      <c r="AK1231" s="1" t="e">
        <f>_xlfn.TEXTBEFORE(Table916[[#This Row],[type]],"_",-1)</f>
        <v>#N/A</v>
      </c>
      <c r="AN1231" t="s">
        <v>11815</v>
      </c>
      <c r="AO1231" t="s">
        <v>2778</v>
      </c>
      <c r="AP1231" s="3">
        <v>3.7297379299999898E-10</v>
      </c>
      <c r="AQ1231" t="str">
        <f>_xlfn.TEXTBEFORE(Table17[[#This Row],[rxn]],"-",-1)</f>
        <v>PROSYN</v>
      </c>
    </row>
    <row r="1232" spans="16:43" ht="17" x14ac:dyDescent="0.25">
      <c r="P1232" s="4"/>
      <c r="T1232"/>
      <c r="AF1232" s="1" t="s">
        <v>11875</v>
      </c>
      <c r="AG1232" s="1" t="s">
        <v>2778</v>
      </c>
      <c r="AH1232" s="9">
        <v>5.4336734999999999E-11</v>
      </c>
      <c r="AI1232" s="1" t="e">
        <f>_xlfn.TEXTAFTER(Table916[[#This Row],[type]],"-",-1)</f>
        <v>#N/A</v>
      </c>
      <c r="AJ1232" s="1" t="e">
        <f ca="1">_xlfn.TEXTAFTER(_xlfn.TEXTBEFORE(Table916[[#This Row],[type]],"-"&amp;Table916[[#This Row],[rxn-no-enz]]),"RXN-")</f>
        <v>#N/A</v>
      </c>
      <c r="AK1232" s="1" t="e">
        <f>_xlfn.TEXTBEFORE(Table916[[#This Row],[type]],"_",-1)</f>
        <v>#N/A</v>
      </c>
      <c r="AN1232" t="s">
        <v>13807</v>
      </c>
      <c r="AO1232" t="s">
        <v>2778</v>
      </c>
      <c r="AP1232" s="3">
        <v>2.25852798E-10</v>
      </c>
      <c r="AQ1232" t="str">
        <f>_xlfn.TEXTBEFORE(Table17[[#This Row],[rxn]],"-",-1)</f>
        <v>PROSYN</v>
      </c>
    </row>
    <row r="1233" spans="16:43" ht="17" x14ac:dyDescent="0.25">
      <c r="P1233" s="4"/>
      <c r="T1233"/>
      <c r="AF1233" s="1" t="s">
        <v>4459</v>
      </c>
      <c r="AG1233" s="1" t="s">
        <v>2778</v>
      </c>
      <c r="AH1233" s="9">
        <v>2.304503423E-9</v>
      </c>
      <c r="AI1233" s="1" t="e">
        <f>_xlfn.TEXTAFTER(Table916[[#This Row],[type]],"-",-1)</f>
        <v>#N/A</v>
      </c>
      <c r="AJ1233" s="1" t="e">
        <f ca="1">_xlfn.TEXTAFTER(_xlfn.TEXTBEFORE(Table916[[#This Row],[type]],"-"&amp;Table916[[#This Row],[rxn-no-enz]]),"RXN-")</f>
        <v>#N/A</v>
      </c>
      <c r="AK1233" s="1" t="e">
        <f>_xlfn.TEXTBEFORE(Table916[[#This Row],[type]],"_",-1)</f>
        <v>#N/A</v>
      </c>
      <c r="AN1233" t="s">
        <v>4417</v>
      </c>
      <c r="AO1233" t="s">
        <v>2778</v>
      </c>
      <c r="AP1233" s="3">
        <v>2.25852798E-10</v>
      </c>
      <c r="AQ1233" t="str">
        <f>_xlfn.TEXTBEFORE(Table17[[#This Row],[rxn]],"-",-1)</f>
        <v>PROSYN</v>
      </c>
    </row>
    <row r="1234" spans="16:43" ht="17" x14ac:dyDescent="0.25">
      <c r="P1234" s="4"/>
      <c r="T1234"/>
      <c r="AF1234" s="1" t="s">
        <v>11876</v>
      </c>
      <c r="AG1234" s="1" t="s">
        <v>2778</v>
      </c>
      <c r="AH1234" s="9">
        <v>2.9288429000000001E-11</v>
      </c>
      <c r="AI1234" s="1" t="e">
        <f>_xlfn.TEXTAFTER(Table916[[#This Row],[type]],"-",-1)</f>
        <v>#N/A</v>
      </c>
      <c r="AJ1234" s="1" t="e">
        <f ca="1">_xlfn.TEXTAFTER(_xlfn.TEXTBEFORE(Table916[[#This Row],[type]],"-"&amp;Table916[[#This Row],[rxn-no-enz]]),"RXN-")</f>
        <v>#N/A</v>
      </c>
      <c r="AK1234" s="1" t="e">
        <f>_xlfn.TEXTBEFORE(Table916[[#This Row],[type]],"_",-1)</f>
        <v>#N/A</v>
      </c>
      <c r="AN1234" t="s">
        <v>11816</v>
      </c>
      <c r="AO1234" t="s">
        <v>2778</v>
      </c>
      <c r="AP1234" s="3">
        <v>1.2605711700000001E-10</v>
      </c>
      <c r="AQ1234" t="str">
        <f>_xlfn.TEXTBEFORE(Table17[[#This Row],[rxn]],"-",-1)</f>
        <v>PROSYN</v>
      </c>
    </row>
    <row r="1235" spans="16:43" ht="17" x14ac:dyDescent="0.25">
      <c r="P1235" s="4"/>
      <c r="T1235"/>
      <c r="AF1235" s="1" t="s">
        <v>11877</v>
      </c>
      <c r="AG1235" s="1" t="s">
        <v>2778</v>
      </c>
      <c r="AH1235" s="9">
        <v>1.8318253000000001E-11</v>
      </c>
      <c r="AI1235" s="1" t="e">
        <f>_xlfn.TEXTAFTER(Table916[[#This Row],[type]],"-",-1)</f>
        <v>#N/A</v>
      </c>
      <c r="AJ1235" s="1" t="e">
        <f ca="1">_xlfn.TEXTAFTER(_xlfn.TEXTBEFORE(Table916[[#This Row],[type]],"-"&amp;Table916[[#This Row],[rxn-no-enz]]),"RXN-")</f>
        <v>#N/A</v>
      </c>
      <c r="AK1235" s="1" t="e">
        <f>_xlfn.TEXTBEFORE(Table916[[#This Row],[type]],"_",-1)</f>
        <v>#N/A</v>
      </c>
      <c r="AN1235" t="s">
        <v>4418</v>
      </c>
      <c r="AO1235" t="s">
        <v>2778</v>
      </c>
      <c r="AP1235" s="3">
        <v>1.2451169449999899E-9</v>
      </c>
      <c r="AQ1235" t="str">
        <f>_xlfn.TEXTBEFORE(Table17[[#This Row],[rxn]],"-",-1)</f>
        <v>PROSYN</v>
      </c>
    </row>
    <row r="1236" spans="16:43" ht="17" x14ac:dyDescent="0.25">
      <c r="P1236" s="4"/>
      <c r="T1236"/>
      <c r="AF1236" s="1" t="s">
        <v>11878</v>
      </c>
      <c r="AG1236" s="1" t="s">
        <v>2778</v>
      </c>
      <c r="AH1236" s="9">
        <v>1.6589878900000001E-10</v>
      </c>
      <c r="AI1236" s="1" t="e">
        <f>_xlfn.TEXTAFTER(Table916[[#This Row],[type]],"-",-1)</f>
        <v>#N/A</v>
      </c>
      <c r="AJ1236" s="1" t="e">
        <f ca="1">_xlfn.TEXTAFTER(_xlfn.TEXTBEFORE(Table916[[#This Row],[type]],"-"&amp;Table916[[#This Row],[rxn-no-enz]]),"RXN-")</f>
        <v>#N/A</v>
      </c>
      <c r="AK1236" s="1" t="e">
        <f>_xlfn.TEXTBEFORE(Table916[[#This Row],[type]],"_",-1)</f>
        <v>#N/A</v>
      </c>
      <c r="AN1236" t="s">
        <v>11817</v>
      </c>
      <c r="AO1236" t="s">
        <v>2778</v>
      </c>
      <c r="AP1236" s="3">
        <v>2.43917429999999E-11</v>
      </c>
      <c r="AQ1236" t="str">
        <f>_xlfn.TEXTBEFORE(Table17[[#This Row],[rxn]],"-",-1)</f>
        <v>PROSYN</v>
      </c>
    </row>
    <row r="1237" spans="16:43" ht="17" x14ac:dyDescent="0.25">
      <c r="P1237" s="4"/>
      <c r="T1237"/>
      <c r="AF1237" s="1" t="s">
        <v>11879</v>
      </c>
      <c r="AG1237" s="1" t="s">
        <v>2778</v>
      </c>
      <c r="AH1237" s="9">
        <v>3.9086079200000003E-10</v>
      </c>
      <c r="AI1237" s="1" t="e">
        <f>_xlfn.TEXTAFTER(Table916[[#This Row],[type]],"-",-1)</f>
        <v>#N/A</v>
      </c>
      <c r="AJ1237" s="1" t="e">
        <f ca="1">_xlfn.TEXTAFTER(_xlfn.TEXTBEFORE(Table916[[#This Row],[type]],"-"&amp;Table916[[#This Row],[rxn-no-enz]]),"RXN-")</f>
        <v>#N/A</v>
      </c>
      <c r="AK1237" s="1" t="e">
        <f>_xlfn.TEXTBEFORE(Table916[[#This Row],[type]],"_",-1)</f>
        <v>#N/A</v>
      </c>
      <c r="AN1237" t="s">
        <v>4419</v>
      </c>
      <c r="AO1237" t="s">
        <v>2778</v>
      </c>
      <c r="AP1237" s="3">
        <v>5.3634752749999904E-9</v>
      </c>
      <c r="AQ1237" t="str">
        <f>_xlfn.TEXTBEFORE(Table17[[#This Row],[rxn]],"-",-1)</f>
        <v>PROSYN</v>
      </c>
    </row>
    <row r="1238" spans="16:43" ht="17" x14ac:dyDescent="0.25">
      <c r="P1238" s="4"/>
      <c r="T1238"/>
      <c r="AF1238" s="1" t="s">
        <v>11880</v>
      </c>
      <c r="AG1238" s="1" t="s">
        <v>2778</v>
      </c>
      <c r="AH1238" s="9">
        <v>1.0178866E-11</v>
      </c>
      <c r="AI1238" s="1" t="e">
        <f>_xlfn.TEXTAFTER(Table916[[#This Row],[type]],"-",-1)</f>
        <v>#N/A</v>
      </c>
      <c r="AJ1238" s="1" t="e">
        <f ca="1">_xlfn.TEXTAFTER(_xlfn.TEXTBEFORE(Table916[[#This Row],[type]],"-"&amp;Table916[[#This Row],[rxn-no-enz]]),"RXN-")</f>
        <v>#N/A</v>
      </c>
      <c r="AK1238" s="1" t="e">
        <f>_xlfn.TEXTBEFORE(Table916[[#This Row],[type]],"_",-1)</f>
        <v>#N/A</v>
      </c>
      <c r="AN1238" t="s">
        <v>11818</v>
      </c>
      <c r="AO1238" t="s">
        <v>2778</v>
      </c>
      <c r="AP1238" s="3">
        <v>2.6314355699999999E-10</v>
      </c>
      <c r="AQ1238" t="str">
        <f>_xlfn.TEXTBEFORE(Table17[[#This Row],[rxn]],"-",-1)</f>
        <v>PROSYN</v>
      </c>
    </row>
    <row r="1239" spans="16:43" ht="17" x14ac:dyDescent="0.25">
      <c r="P1239" s="4"/>
      <c r="T1239"/>
      <c r="AF1239" s="1" t="s">
        <v>4460</v>
      </c>
      <c r="AG1239" s="1" t="s">
        <v>2778</v>
      </c>
      <c r="AH1239" s="9">
        <v>1.8824591E-11</v>
      </c>
      <c r="AI1239" s="1" t="e">
        <f>_xlfn.TEXTAFTER(Table916[[#This Row],[type]],"-",-1)</f>
        <v>#N/A</v>
      </c>
      <c r="AJ1239" s="1" t="e">
        <f ca="1">_xlfn.TEXTAFTER(_xlfn.TEXTBEFORE(Table916[[#This Row],[type]],"-"&amp;Table916[[#This Row],[rxn-no-enz]]),"RXN-")</f>
        <v>#N/A</v>
      </c>
      <c r="AK1239" s="1" t="e">
        <f>_xlfn.TEXTBEFORE(Table916[[#This Row],[type]],"_",-1)</f>
        <v>#N/A</v>
      </c>
      <c r="AN1239" t="s">
        <v>11819</v>
      </c>
      <c r="AO1239" t="s">
        <v>2778</v>
      </c>
      <c r="AP1239" s="3">
        <v>2.3127212000000002E-11</v>
      </c>
      <c r="AQ1239" t="str">
        <f>_xlfn.TEXTBEFORE(Table17[[#This Row],[rxn]],"-",-1)</f>
        <v>PROSYN</v>
      </c>
    </row>
    <row r="1240" spans="16:43" ht="17" x14ac:dyDescent="0.25">
      <c r="P1240" s="4"/>
      <c r="T1240"/>
      <c r="AF1240" s="1" t="s">
        <v>4461</v>
      </c>
      <c r="AG1240" s="1" t="s">
        <v>2778</v>
      </c>
      <c r="AH1240" s="9">
        <v>7.0727564300000001E-10</v>
      </c>
      <c r="AI1240" s="1" t="e">
        <f>_xlfn.TEXTAFTER(Table916[[#This Row],[type]],"-",-1)</f>
        <v>#N/A</v>
      </c>
      <c r="AJ1240" s="1" t="e">
        <f ca="1">_xlfn.TEXTAFTER(_xlfn.TEXTBEFORE(Table916[[#This Row],[type]],"-"&amp;Table916[[#This Row],[rxn-no-enz]]),"RXN-")</f>
        <v>#N/A</v>
      </c>
      <c r="AK1240" s="1" t="e">
        <f>_xlfn.TEXTBEFORE(Table916[[#This Row],[type]],"_",-1)</f>
        <v>#N/A</v>
      </c>
      <c r="AN1240" t="s">
        <v>11820</v>
      </c>
      <c r="AO1240" t="s">
        <v>2778</v>
      </c>
      <c r="AP1240" s="3">
        <v>3.9924823499999999E-10</v>
      </c>
      <c r="AQ1240" t="str">
        <f>_xlfn.TEXTBEFORE(Table17[[#This Row],[rxn]],"-",-1)</f>
        <v>PROSYN</v>
      </c>
    </row>
    <row r="1241" spans="16:43" ht="17" x14ac:dyDescent="0.25">
      <c r="P1241" s="4"/>
      <c r="T1241"/>
      <c r="AF1241" s="1" t="s">
        <v>4462</v>
      </c>
      <c r="AG1241" s="1" t="s">
        <v>2778</v>
      </c>
      <c r="AH1241" s="9">
        <v>9.88587091E-10</v>
      </c>
      <c r="AI1241" s="1" t="e">
        <f>_xlfn.TEXTAFTER(Table916[[#This Row],[type]],"-",-1)</f>
        <v>#N/A</v>
      </c>
      <c r="AJ1241" s="1" t="e">
        <f ca="1">_xlfn.TEXTAFTER(_xlfn.TEXTBEFORE(Table916[[#This Row],[type]],"-"&amp;Table916[[#This Row],[rxn-no-enz]]),"RXN-")</f>
        <v>#N/A</v>
      </c>
      <c r="AK1241" s="1" t="e">
        <f>_xlfn.TEXTBEFORE(Table916[[#This Row],[type]],"_",-1)</f>
        <v>#N/A</v>
      </c>
      <c r="AN1241" t="s">
        <v>4420</v>
      </c>
      <c r="AO1241" t="s">
        <v>2778</v>
      </c>
      <c r="AP1241" s="3">
        <v>8.7167504000000001E-11</v>
      </c>
      <c r="AQ1241" t="str">
        <f>_xlfn.TEXTBEFORE(Table17[[#This Row],[rxn]],"-",-1)</f>
        <v>PROSYN</v>
      </c>
    </row>
    <row r="1242" spans="16:43" ht="17" x14ac:dyDescent="0.25">
      <c r="P1242" s="4"/>
      <c r="T1242"/>
      <c r="AF1242" s="1" t="s">
        <v>11881</v>
      </c>
      <c r="AG1242" s="1" t="s">
        <v>2778</v>
      </c>
      <c r="AH1242" s="9">
        <v>1.5497402699999999E-10</v>
      </c>
      <c r="AI1242" s="1" t="e">
        <f>_xlfn.TEXTAFTER(Table916[[#This Row],[type]],"-",-1)</f>
        <v>#N/A</v>
      </c>
      <c r="AJ1242" s="1" t="e">
        <f ca="1">_xlfn.TEXTAFTER(_xlfn.TEXTBEFORE(Table916[[#This Row],[type]],"-"&amp;Table916[[#This Row],[rxn-no-enz]]),"RXN-")</f>
        <v>#N/A</v>
      </c>
      <c r="AK1242" s="1" t="e">
        <f>_xlfn.TEXTBEFORE(Table916[[#This Row],[type]],"_",-1)</f>
        <v>#N/A</v>
      </c>
      <c r="AN1242" t="s">
        <v>4421</v>
      </c>
      <c r="AO1242" t="s">
        <v>2778</v>
      </c>
      <c r="AP1242" s="3">
        <v>1.6530694149999999E-9</v>
      </c>
      <c r="AQ1242" t="str">
        <f>_xlfn.TEXTBEFORE(Table17[[#This Row],[rxn]],"-",-1)</f>
        <v>PROSYN</v>
      </c>
    </row>
    <row r="1243" spans="16:43" ht="17" x14ac:dyDescent="0.25">
      <c r="P1243" s="4"/>
      <c r="T1243"/>
      <c r="AF1243" s="1" t="s">
        <v>11882</v>
      </c>
      <c r="AG1243" s="1" t="s">
        <v>2778</v>
      </c>
      <c r="AH1243" s="9">
        <v>4.4523019999999999E-12</v>
      </c>
      <c r="AI1243" s="1" t="e">
        <f>_xlfn.TEXTAFTER(Table916[[#This Row],[type]],"-",-1)</f>
        <v>#N/A</v>
      </c>
      <c r="AJ1243" s="1" t="e">
        <f ca="1">_xlfn.TEXTAFTER(_xlfn.TEXTBEFORE(Table916[[#This Row],[type]],"-"&amp;Table916[[#This Row],[rxn-no-enz]]),"RXN-")</f>
        <v>#N/A</v>
      </c>
      <c r="AK1243" s="1" t="e">
        <f>_xlfn.TEXTBEFORE(Table916[[#This Row],[type]],"_",-1)</f>
        <v>#N/A</v>
      </c>
      <c r="AN1243" t="s">
        <v>4423</v>
      </c>
      <c r="AO1243" t="s">
        <v>2778</v>
      </c>
      <c r="AP1243" s="3">
        <v>7.4168069099999998E-10</v>
      </c>
      <c r="AQ1243" t="str">
        <f>_xlfn.TEXTBEFORE(Table17[[#This Row],[rxn]],"-",-1)</f>
        <v>PROSYN</v>
      </c>
    </row>
    <row r="1244" spans="16:43" ht="17" x14ac:dyDescent="0.25">
      <c r="P1244" s="4"/>
      <c r="T1244"/>
      <c r="AF1244" s="1" t="s">
        <v>4463</v>
      </c>
      <c r="AG1244" s="1" t="s">
        <v>2778</v>
      </c>
      <c r="AH1244" s="9">
        <v>1.7551083999999999E-11</v>
      </c>
      <c r="AI1244" s="1" t="e">
        <f>_xlfn.TEXTAFTER(Table916[[#This Row],[type]],"-",-1)</f>
        <v>#N/A</v>
      </c>
      <c r="AJ1244" s="1" t="e">
        <f ca="1">_xlfn.TEXTAFTER(_xlfn.TEXTBEFORE(Table916[[#This Row],[type]],"-"&amp;Table916[[#This Row],[rxn-no-enz]]),"RXN-")</f>
        <v>#N/A</v>
      </c>
      <c r="AK1244" s="1" t="e">
        <f>_xlfn.TEXTBEFORE(Table916[[#This Row],[type]],"_",-1)</f>
        <v>#N/A</v>
      </c>
      <c r="AN1244" t="s">
        <v>4424</v>
      </c>
      <c r="AO1244" t="s">
        <v>2778</v>
      </c>
      <c r="AP1244" s="3">
        <v>5.5494595530000003E-9</v>
      </c>
      <c r="AQ1244" t="str">
        <f>_xlfn.TEXTBEFORE(Table17[[#This Row],[rxn]],"-",-1)</f>
        <v>PROSYN</v>
      </c>
    </row>
    <row r="1245" spans="16:43" ht="17" x14ac:dyDescent="0.25">
      <c r="P1245" s="4"/>
      <c r="T1245"/>
      <c r="AF1245" s="1" t="s">
        <v>11883</v>
      </c>
      <c r="AG1245" s="1" t="s">
        <v>2778</v>
      </c>
      <c r="AH1245" s="9">
        <v>2.2423939000000001E-11</v>
      </c>
      <c r="AI1245" s="1" t="e">
        <f>_xlfn.TEXTAFTER(Table916[[#This Row],[type]],"-",-1)</f>
        <v>#N/A</v>
      </c>
      <c r="AJ1245" s="1" t="e">
        <f ca="1">_xlfn.TEXTAFTER(_xlfn.TEXTBEFORE(Table916[[#This Row],[type]],"-"&amp;Table916[[#This Row],[rxn-no-enz]]),"RXN-")</f>
        <v>#N/A</v>
      </c>
      <c r="AK1245" s="1" t="e">
        <f>_xlfn.TEXTBEFORE(Table916[[#This Row],[type]],"_",-1)</f>
        <v>#N/A</v>
      </c>
      <c r="AN1245" t="s">
        <v>11821</v>
      </c>
      <c r="AO1245" t="s">
        <v>2778</v>
      </c>
      <c r="AP1245" s="3">
        <v>1.59633974E-10</v>
      </c>
      <c r="AQ1245" t="str">
        <f>_xlfn.TEXTBEFORE(Table17[[#This Row],[rxn]],"-",-1)</f>
        <v>PROSYN</v>
      </c>
    </row>
    <row r="1246" spans="16:43" ht="17" x14ac:dyDescent="0.25">
      <c r="P1246" s="4"/>
      <c r="T1246"/>
      <c r="AF1246" s="1" t="s">
        <v>11884</v>
      </c>
      <c r="AG1246" s="1" t="s">
        <v>2778</v>
      </c>
      <c r="AH1246" s="9">
        <v>4.2034247999999999E-11</v>
      </c>
      <c r="AI1246" s="1" t="e">
        <f>_xlfn.TEXTAFTER(Table916[[#This Row],[type]],"-",-1)</f>
        <v>#N/A</v>
      </c>
      <c r="AJ1246" s="1" t="e">
        <f ca="1">_xlfn.TEXTAFTER(_xlfn.TEXTBEFORE(Table916[[#This Row],[type]],"-"&amp;Table916[[#This Row],[rxn-no-enz]]),"RXN-")</f>
        <v>#N/A</v>
      </c>
      <c r="AK1246" s="1" t="e">
        <f>_xlfn.TEXTBEFORE(Table916[[#This Row],[type]],"_",-1)</f>
        <v>#N/A</v>
      </c>
      <c r="AN1246" t="s">
        <v>4425</v>
      </c>
      <c r="AO1246" t="s">
        <v>2778</v>
      </c>
      <c r="AP1246" s="3">
        <v>1.6349179046000001E-8</v>
      </c>
      <c r="AQ1246" t="str">
        <f>_xlfn.TEXTBEFORE(Table17[[#This Row],[rxn]],"-",-1)</f>
        <v>PROSYN</v>
      </c>
    </row>
    <row r="1247" spans="16:43" ht="17" x14ac:dyDescent="0.25">
      <c r="P1247" s="4"/>
      <c r="T1247"/>
      <c r="AF1247" s="1" t="s">
        <v>11885</v>
      </c>
      <c r="AG1247" s="1" t="s">
        <v>2778</v>
      </c>
      <c r="AH1247" s="9">
        <v>9.4581733899999994E-10</v>
      </c>
      <c r="AI1247" s="1" t="e">
        <f>_xlfn.TEXTAFTER(Table916[[#This Row],[type]],"-",-1)</f>
        <v>#N/A</v>
      </c>
      <c r="AJ1247" s="1" t="e">
        <f ca="1">_xlfn.TEXTAFTER(_xlfn.TEXTBEFORE(Table916[[#This Row],[type]],"-"&amp;Table916[[#This Row],[rxn-no-enz]]),"RXN-")</f>
        <v>#N/A</v>
      </c>
      <c r="AK1247" s="1" t="e">
        <f>_xlfn.TEXTBEFORE(Table916[[#This Row],[type]],"_",-1)</f>
        <v>#N/A</v>
      </c>
      <c r="AN1247" t="s">
        <v>4426</v>
      </c>
      <c r="AO1247" t="s">
        <v>2778</v>
      </c>
      <c r="AP1247" s="3">
        <v>4.899515376E-9</v>
      </c>
      <c r="AQ1247" t="str">
        <f>_xlfn.TEXTBEFORE(Table17[[#This Row],[rxn]],"-",-1)</f>
        <v>PROSYN</v>
      </c>
    </row>
    <row r="1248" spans="16:43" ht="17" x14ac:dyDescent="0.25">
      <c r="P1248" s="4"/>
      <c r="T1248"/>
      <c r="AF1248" s="1" t="s">
        <v>4464</v>
      </c>
      <c r="AG1248" s="1" t="s">
        <v>2778</v>
      </c>
      <c r="AH1248" s="9">
        <v>4.7977224099999998E-10</v>
      </c>
      <c r="AI1248" s="1" t="e">
        <f>_xlfn.TEXTAFTER(Table916[[#This Row],[type]],"-",-1)</f>
        <v>#N/A</v>
      </c>
      <c r="AJ1248" s="1" t="e">
        <f ca="1">_xlfn.TEXTAFTER(_xlfn.TEXTBEFORE(Table916[[#This Row],[type]],"-"&amp;Table916[[#This Row],[rxn-no-enz]]),"RXN-")</f>
        <v>#N/A</v>
      </c>
      <c r="AK1248" s="1" t="e">
        <f>_xlfn.TEXTBEFORE(Table916[[#This Row],[type]],"_",-1)</f>
        <v>#N/A</v>
      </c>
      <c r="AN1248" t="s">
        <v>4427</v>
      </c>
      <c r="AO1248" t="s">
        <v>2778</v>
      </c>
      <c r="AP1248" s="3">
        <v>1.964741669E-9</v>
      </c>
      <c r="AQ1248" t="str">
        <f>_xlfn.TEXTBEFORE(Table17[[#This Row],[rxn]],"-",-1)</f>
        <v>PROSYN</v>
      </c>
    </row>
    <row r="1249" spans="16:43" ht="17" x14ac:dyDescent="0.25">
      <c r="P1249" s="4"/>
      <c r="T1249"/>
      <c r="AF1249" s="1" t="s">
        <v>11886</v>
      </c>
      <c r="AG1249" s="1" t="s">
        <v>2778</v>
      </c>
      <c r="AH1249" s="9">
        <v>1.1173220000000001E-12</v>
      </c>
      <c r="AI1249" s="1" t="e">
        <f>_xlfn.TEXTAFTER(Table916[[#This Row],[type]],"-",-1)</f>
        <v>#N/A</v>
      </c>
      <c r="AJ1249" s="1" t="e">
        <f ca="1">_xlfn.TEXTAFTER(_xlfn.TEXTBEFORE(Table916[[#This Row],[type]],"-"&amp;Table916[[#This Row],[rxn-no-enz]]),"RXN-")</f>
        <v>#N/A</v>
      </c>
      <c r="AK1249" s="1" t="e">
        <f>_xlfn.TEXTBEFORE(Table916[[#This Row],[type]],"_",-1)</f>
        <v>#N/A</v>
      </c>
      <c r="AN1249" t="s">
        <v>11822</v>
      </c>
      <c r="AO1249" t="s">
        <v>2778</v>
      </c>
      <c r="AP1249" s="3">
        <v>4.49308176E-10</v>
      </c>
      <c r="AQ1249" t="str">
        <f>_xlfn.TEXTBEFORE(Table17[[#This Row],[rxn]],"-",-1)</f>
        <v>PROSYN</v>
      </c>
    </row>
    <row r="1250" spans="16:43" ht="17" x14ac:dyDescent="0.25">
      <c r="P1250" s="4"/>
      <c r="T1250"/>
      <c r="AF1250" s="1" t="s">
        <v>11887</v>
      </c>
      <c r="AG1250" s="1" t="s">
        <v>2778</v>
      </c>
      <c r="AH1250" s="9">
        <v>1.4690169299999999E-10</v>
      </c>
      <c r="AI1250" s="1" t="e">
        <f>_xlfn.TEXTAFTER(Table916[[#This Row],[type]],"-",-1)</f>
        <v>#N/A</v>
      </c>
      <c r="AJ1250" s="1" t="e">
        <f ca="1">_xlfn.TEXTAFTER(_xlfn.TEXTBEFORE(Table916[[#This Row],[type]],"-"&amp;Table916[[#This Row],[rxn-no-enz]]),"RXN-")</f>
        <v>#N/A</v>
      </c>
      <c r="AK1250" s="1" t="e">
        <f>_xlfn.TEXTBEFORE(Table916[[#This Row],[type]],"_",-1)</f>
        <v>#N/A</v>
      </c>
      <c r="AN1250" t="s">
        <v>4428</v>
      </c>
      <c r="AO1250" t="s">
        <v>2778</v>
      </c>
      <c r="AP1250" s="3">
        <v>9.8333825999999997E-11</v>
      </c>
      <c r="AQ1250" t="str">
        <f>_xlfn.TEXTBEFORE(Table17[[#This Row],[rxn]],"-",-1)</f>
        <v>PROSYN</v>
      </c>
    </row>
    <row r="1251" spans="16:43" ht="17" x14ac:dyDescent="0.25">
      <c r="P1251" s="4"/>
      <c r="T1251"/>
      <c r="AF1251" s="1" t="s">
        <v>4466</v>
      </c>
      <c r="AG1251" s="1" t="s">
        <v>2778</v>
      </c>
      <c r="AH1251" s="9">
        <v>2.76953534E-10</v>
      </c>
      <c r="AI1251" s="1" t="e">
        <f>_xlfn.TEXTAFTER(Table916[[#This Row],[type]],"-",-1)</f>
        <v>#N/A</v>
      </c>
      <c r="AJ1251" s="1" t="e">
        <f ca="1">_xlfn.TEXTAFTER(_xlfn.TEXTBEFORE(Table916[[#This Row],[type]],"-"&amp;Table916[[#This Row],[rxn-no-enz]]),"RXN-")</f>
        <v>#N/A</v>
      </c>
      <c r="AK1251" s="1" t="e">
        <f>_xlfn.TEXTBEFORE(Table916[[#This Row],[type]],"_",-1)</f>
        <v>#N/A</v>
      </c>
      <c r="AN1251" t="s">
        <v>11823</v>
      </c>
      <c r="AO1251" t="s">
        <v>2778</v>
      </c>
      <c r="AP1251" s="3">
        <v>7.3043781699999999E-10</v>
      </c>
      <c r="AQ1251" t="str">
        <f>_xlfn.TEXTBEFORE(Table17[[#This Row],[rxn]],"-",-1)</f>
        <v>PROSYN</v>
      </c>
    </row>
    <row r="1252" spans="16:43" ht="17" x14ac:dyDescent="0.25">
      <c r="P1252" s="4"/>
      <c r="T1252"/>
      <c r="AF1252" s="1" t="s">
        <v>4467</v>
      </c>
      <c r="AG1252" s="1" t="s">
        <v>2778</v>
      </c>
      <c r="AH1252" s="9">
        <v>9.8391067000000006E-10</v>
      </c>
      <c r="AI1252" s="1" t="e">
        <f>_xlfn.TEXTAFTER(Table916[[#This Row],[type]],"-",-1)</f>
        <v>#N/A</v>
      </c>
      <c r="AJ1252" s="1" t="e">
        <f ca="1">_xlfn.TEXTAFTER(_xlfn.TEXTBEFORE(Table916[[#This Row],[type]],"-"&amp;Table916[[#This Row],[rxn-no-enz]]),"RXN-")</f>
        <v>#N/A</v>
      </c>
      <c r="AK1252" s="1" t="e">
        <f>_xlfn.TEXTBEFORE(Table916[[#This Row],[type]],"_",-1)</f>
        <v>#N/A</v>
      </c>
      <c r="AN1252" t="s">
        <v>11824</v>
      </c>
      <c r="AO1252" t="s">
        <v>2778</v>
      </c>
      <c r="AP1252" s="3">
        <v>1.48398272999999E-10</v>
      </c>
      <c r="AQ1252" t="str">
        <f>_xlfn.TEXTBEFORE(Table17[[#This Row],[rxn]],"-",-1)</f>
        <v>PROSYN</v>
      </c>
    </row>
    <row r="1253" spans="16:43" ht="17" x14ac:dyDescent="0.25">
      <c r="P1253" s="4"/>
      <c r="T1253"/>
      <c r="AF1253" s="1" t="s">
        <v>11888</v>
      </c>
      <c r="AG1253" s="1" t="s">
        <v>2778</v>
      </c>
      <c r="AH1253" s="9">
        <v>9.4820779000000006E-11</v>
      </c>
      <c r="AI1253" s="1" t="e">
        <f>_xlfn.TEXTAFTER(Table916[[#This Row],[type]],"-",-1)</f>
        <v>#N/A</v>
      </c>
      <c r="AJ1253" s="1" t="e">
        <f ca="1">_xlfn.TEXTAFTER(_xlfn.TEXTBEFORE(Table916[[#This Row],[type]],"-"&amp;Table916[[#This Row],[rxn-no-enz]]),"RXN-")</f>
        <v>#N/A</v>
      </c>
      <c r="AK1253" s="1" t="e">
        <f>_xlfn.TEXTBEFORE(Table916[[#This Row],[type]],"_",-1)</f>
        <v>#N/A</v>
      </c>
      <c r="AN1253" t="s">
        <v>4429</v>
      </c>
      <c r="AO1253" t="s">
        <v>2778</v>
      </c>
      <c r="AP1253" s="3">
        <v>1.150244708E-9</v>
      </c>
      <c r="AQ1253" t="str">
        <f>_xlfn.TEXTBEFORE(Table17[[#This Row],[rxn]],"-",-1)</f>
        <v>PROSYN</v>
      </c>
    </row>
    <row r="1254" spans="16:43" ht="17" x14ac:dyDescent="0.25">
      <c r="P1254" s="4"/>
      <c r="T1254"/>
      <c r="AF1254" s="1" t="s">
        <v>4468</v>
      </c>
      <c r="AG1254" s="1" t="s">
        <v>2778</v>
      </c>
      <c r="AH1254" s="9">
        <v>4.0029799999999998E-13</v>
      </c>
      <c r="AI1254" s="1" t="e">
        <f>_xlfn.TEXTAFTER(Table916[[#This Row],[type]],"-",-1)</f>
        <v>#N/A</v>
      </c>
      <c r="AJ1254" s="1" t="e">
        <f ca="1">_xlfn.TEXTAFTER(_xlfn.TEXTBEFORE(Table916[[#This Row],[type]],"-"&amp;Table916[[#This Row],[rxn-no-enz]]),"RXN-")</f>
        <v>#N/A</v>
      </c>
      <c r="AK1254" s="1" t="e">
        <f>_xlfn.TEXTBEFORE(Table916[[#This Row],[type]],"_",-1)</f>
        <v>#N/A</v>
      </c>
      <c r="AN1254" t="s">
        <v>11825</v>
      </c>
      <c r="AO1254" t="s">
        <v>2778</v>
      </c>
      <c r="AP1254" s="3">
        <v>1.48665645E-10</v>
      </c>
      <c r="AQ1254" t="str">
        <f>_xlfn.TEXTBEFORE(Table17[[#This Row],[rxn]],"-",-1)</f>
        <v>PROSYN</v>
      </c>
    </row>
    <row r="1255" spans="16:43" ht="17" x14ac:dyDescent="0.25">
      <c r="P1255" s="4"/>
      <c r="T1255"/>
      <c r="AF1255" s="1" t="s">
        <v>11889</v>
      </c>
      <c r="AG1255" s="1" t="s">
        <v>2778</v>
      </c>
      <c r="AH1255" s="9">
        <v>1.7337444999999999E-10</v>
      </c>
      <c r="AI1255" s="1" t="e">
        <f>_xlfn.TEXTAFTER(Table916[[#This Row],[type]],"-",-1)</f>
        <v>#N/A</v>
      </c>
      <c r="AJ1255" s="1" t="e">
        <f ca="1">_xlfn.TEXTAFTER(_xlfn.TEXTBEFORE(Table916[[#This Row],[type]],"-"&amp;Table916[[#This Row],[rxn-no-enz]]),"RXN-")</f>
        <v>#N/A</v>
      </c>
      <c r="AK1255" s="1" t="e">
        <f>_xlfn.TEXTBEFORE(Table916[[#This Row],[type]],"_",-1)</f>
        <v>#N/A</v>
      </c>
      <c r="AN1255" t="s">
        <v>11826</v>
      </c>
      <c r="AO1255" t="s">
        <v>2778</v>
      </c>
      <c r="AP1255" s="3">
        <v>8.1218093500000001E-10</v>
      </c>
      <c r="AQ1255" t="str">
        <f>_xlfn.TEXTBEFORE(Table17[[#This Row],[rxn]],"-",-1)</f>
        <v>PROSYN</v>
      </c>
    </row>
    <row r="1256" spans="16:43" ht="17" x14ac:dyDescent="0.25">
      <c r="P1256" s="4"/>
      <c r="T1256"/>
      <c r="AF1256" s="1" t="s">
        <v>11890</v>
      </c>
      <c r="AG1256" s="1" t="s">
        <v>2778</v>
      </c>
      <c r="AH1256" s="9">
        <v>1.3298234E-11</v>
      </c>
      <c r="AI1256" s="1" t="e">
        <f>_xlfn.TEXTAFTER(Table916[[#This Row],[type]],"-",-1)</f>
        <v>#N/A</v>
      </c>
      <c r="AJ1256" s="1" t="e">
        <f ca="1">_xlfn.TEXTAFTER(_xlfn.TEXTBEFORE(Table916[[#This Row],[type]],"-"&amp;Table916[[#This Row],[rxn-no-enz]]),"RXN-")</f>
        <v>#N/A</v>
      </c>
      <c r="AK1256" s="1" t="e">
        <f>_xlfn.TEXTBEFORE(Table916[[#This Row],[type]],"_",-1)</f>
        <v>#N/A</v>
      </c>
      <c r="AN1256" t="s">
        <v>11827</v>
      </c>
      <c r="AO1256" t="s">
        <v>2778</v>
      </c>
      <c r="AP1256" s="3">
        <v>2.8830562799999999E-10</v>
      </c>
      <c r="AQ1256" t="str">
        <f>_xlfn.TEXTBEFORE(Table17[[#This Row],[rxn]],"-",-1)</f>
        <v>PROSYN</v>
      </c>
    </row>
    <row r="1257" spans="16:43" ht="17" x14ac:dyDescent="0.25">
      <c r="P1257" s="4"/>
      <c r="T1257"/>
      <c r="AF1257" s="1" t="s">
        <v>4469</v>
      </c>
      <c r="AG1257" s="1" t="s">
        <v>2778</v>
      </c>
      <c r="AH1257" s="9">
        <v>3.09240827E-10</v>
      </c>
      <c r="AI1257" s="1" t="e">
        <f>_xlfn.TEXTAFTER(Table916[[#This Row],[type]],"-",-1)</f>
        <v>#N/A</v>
      </c>
      <c r="AJ1257" s="1" t="e">
        <f ca="1">_xlfn.TEXTAFTER(_xlfn.TEXTBEFORE(Table916[[#This Row],[type]],"-"&amp;Table916[[#This Row],[rxn-no-enz]]),"RXN-")</f>
        <v>#N/A</v>
      </c>
      <c r="AK1257" s="1" t="e">
        <f>_xlfn.TEXTBEFORE(Table916[[#This Row],[type]],"_",-1)</f>
        <v>#N/A</v>
      </c>
      <c r="AN1257" t="s">
        <v>11828</v>
      </c>
      <c r="AO1257" t="s">
        <v>2778</v>
      </c>
      <c r="AP1257" s="3">
        <v>1.43784520999999E-10</v>
      </c>
      <c r="AQ1257" t="str">
        <f>_xlfn.TEXTBEFORE(Table17[[#This Row],[rxn]],"-",-1)</f>
        <v>PROSYN</v>
      </c>
    </row>
    <row r="1258" spans="16:43" ht="17" x14ac:dyDescent="0.25">
      <c r="P1258" s="4"/>
      <c r="T1258"/>
      <c r="AF1258" s="1" t="s">
        <v>11891</v>
      </c>
      <c r="AG1258" s="1" t="s">
        <v>2778</v>
      </c>
      <c r="AH1258" s="9">
        <v>1.7567040000000001E-12</v>
      </c>
      <c r="AI1258" s="1" t="e">
        <f>_xlfn.TEXTAFTER(Table916[[#This Row],[type]],"-",-1)</f>
        <v>#N/A</v>
      </c>
      <c r="AJ1258" s="1" t="e">
        <f ca="1">_xlfn.TEXTAFTER(_xlfn.TEXTBEFORE(Table916[[#This Row],[type]],"-"&amp;Table916[[#This Row],[rxn-no-enz]]),"RXN-")</f>
        <v>#N/A</v>
      </c>
      <c r="AK1258" s="1" t="e">
        <f>_xlfn.TEXTBEFORE(Table916[[#This Row],[type]],"_",-1)</f>
        <v>#N/A</v>
      </c>
      <c r="AN1258" t="s">
        <v>4430</v>
      </c>
      <c r="AO1258" t="s">
        <v>2778</v>
      </c>
      <c r="AP1258" s="3">
        <v>9.5297135800000004E-10</v>
      </c>
      <c r="AQ1258" t="str">
        <f>_xlfn.TEXTBEFORE(Table17[[#This Row],[rxn]],"-",-1)</f>
        <v>PROSYN</v>
      </c>
    </row>
    <row r="1259" spans="16:43" ht="17" x14ac:dyDescent="0.25">
      <c r="P1259" s="4"/>
      <c r="T1259"/>
      <c r="AF1259" s="1" t="s">
        <v>11892</v>
      </c>
      <c r="AG1259" s="1" t="s">
        <v>2778</v>
      </c>
      <c r="AH1259" s="9">
        <v>6.2833742999999995E-10</v>
      </c>
      <c r="AI1259" s="1" t="e">
        <f>_xlfn.TEXTAFTER(Table916[[#This Row],[type]],"-",-1)</f>
        <v>#N/A</v>
      </c>
      <c r="AJ1259" s="1" t="e">
        <f ca="1">_xlfn.TEXTAFTER(_xlfn.TEXTBEFORE(Table916[[#This Row],[type]],"-"&amp;Table916[[#This Row],[rxn-no-enz]]),"RXN-")</f>
        <v>#N/A</v>
      </c>
      <c r="AK1259" s="1" t="e">
        <f>_xlfn.TEXTBEFORE(Table916[[#This Row],[type]],"_",-1)</f>
        <v>#N/A</v>
      </c>
      <c r="AN1259" t="s">
        <v>11829</v>
      </c>
      <c r="AO1259" t="s">
        <v>2778</v>
      </c>
      <c r="AP1259" s="3">
        <v>1.191778402E-9</v>
      </c>
      <c r="AQ1259" t="str">
        <f>_xlfn.TEXTBEFORE(Table17[[#This Row],[rxn]],"-",-1)</f>
        <v>PROSYN</v>
      </c>
    </row>
    <row r="1260" spans="16:43" ht="17" x14ac:dyDescent="0.25">
      <c r="P1260" s="4"/>
      <c r="T1260"/>
      <c r="AF1260" s="1" t="s">
        <v>11893</v>
      </c>
      <c r="AG1260" s="1" t="s">
        <v>2778</v>
      </c>
      <c r="AH1260" s="9">
        <v>2.5697457499999902E-10</v>
      </c>
      <c r="AI1260" s="1" t="e">
        <f>_xlfn.TEXTAFTER(Table916[[#This Row],[type]],"-",-1)</f>
        <v>#N/A</v>
      </c>
      <c r="AJ1260" s="1" t="e">
        <f ca="1">_xlfn.TEXTAFTER(_xlfn.TEXTBEFORE(Table916[[#This Row],[type]],"-"&amp;Table916[[#This Row],[rxn-no-enz]]),"RXN-")</f>
        <v>#N/A</v>
      </c>
      <c r="AK1260" s="1" t="e">
        <f>_xlfn.TEXTBEFORE(Table916[[#This Row],[type]],"_",-1)</f>
        <v>#N/A</v>
      </c>
      <c r="AN1260" t="s">
        <v>11830</v>
      </c>
      <c r="AO1260" t="s">
        <v>2778</v>
      </c>
      <c r="AP1260" s="3">
        <v>4.2047953E-11</v>
      </c>
      <c r="AQ1260" t="str">
        <f>_xlfn.TEXTBEFORE(Table17[[#This Row],[rxn]],"-",-1)</f>
        <v>PROSYN</v>
      </c>
    </row>
    <row r="1261" spans="16:43" ht="17" x14ac:dyDescent="0.25">
      <c r="P1261" s="4"/>
      <c r="T1261"/>
      <c r="AF1261" s="1" t="s">
        <v>11894</v>
      </c>
      <c r="AG1261" s="1" t="s">
        <v>2778</v>
      </c>
      <c r="AH1261" s="9">
        <v>6.9499753799999999E-10</v>
      </c>
      <c r="AI1261" s="1" t="e">
        <f>_xlfn.TEXTAFTER(Table916[[#This Row],[type]],"-",-1)</f>
        <v>#N/A</v>
      </c>
      <c r="AJ1261" s="1" t="e">
        <f ca="1">_xlfn.TEXTAFTER(_xlfn.TEXTBEFORE(Table916[[#This Row],[type]],"-"&amp;Table916[[#This Row],[rxn-no-enz]]),"RXN-")</f>
        <v>#N/A</v>
      </c>
      <c r="AK1261" s="1" t="e">
        <f>_xlfn.TEXTBEFORE(Table916[[#This Row],[type]],"_",-1)</f>
        <v>#N/A</v>
      </c>
      <c r="AN1261" t="s">
        <v>4431</v>
      </c>
      <c r="AO1261" t="s">
        <v>2778</v>
      </c>
      <c r="AP1261" s="3">
        <v>8.4954980800000002E-10</v>
      </c>
      <c r="AQ1261" t="str">
        <f>_xlfn.TEXTBEFORE(Table17[[#This Row],[rxn]],"-",-1)</f>
        <v>PROSYN</v>
      </c>
    </row>
    <row r="1262" spans="16:43" ht="17" x14ac:dyDescent="0.25">
      <c r="P1262" s="4"/>
      <c r="T1262"/>
      <c r="AF1262" s="1" t="s">
        <v>4471</v>
      </c>
      <c r="AG1262" s="1" t="s">
        <v>2778</v>
      </c>
      <c r="AH1262" s="9">
        <v>4.6954778400000001E-10</v>
      </c>
      <c r="AI1262" s="1" t="e">
        <f>_xlfn.TEXTAFTER(Table916[[#This Row],[type]],"-",-1)</f>
        <v>#N/A</v>
      </c>
      <c r="AJ1262" s="1" t="e">
        <f ca="1">_xlfn.TEXTAFTER(_xlfn.TEXTBEFORE(Table916[[#This Row],[type]],"-"&amp;Table916[[#This Row],[rxn-no-enz]]),"RXN-")</f>
        <v>#N/A</v>
      </c>
      <c r="AK1262" s="1" t="e">
        <f>_xlfn.TEXTBEFORE(Table916[[#This Row],[type]],"_",-1)</f>
        <v>#N/A</v>
      </c>
      <c r="AN1262" t="s">
        <v>13808</v>
      </c>
      <c r="AO1262" t="s">
        <v>2778</v>
      </c>
      <c r="AP1262" s="3">
        <v>8.4954980800000002E-10</v>
      </c>
      <c r="AQ1262" t="str">
        <f>_xlfn.TEXTBEFORE(Table17[[#This Row],[rxn]],"-",-1)</f>
        <v>PROSYN</v>
      </c>
    </row>
    <row r="1263" spans="16:43" ht="17" x14ac:dyDescent="0.25">
      <c r="P1263" s="4"/>
      <c r="T1263"/>
      <c r="AF1263" s="1" t="s">
        <v>11895</v>
      </c>
      <c r="AG1263" s="1" t="s">
        <v>2778</v>
      </c>
      <c r="AH1263" s="9">
        <v>2.9076830999999901E-11</v>
      </c>
      <c r="AI1263" s="1" t="e">
        <f>_xlfn.TEXTAFTER(Table916[[#This Row],[type]],"-",-1)</f>
        <v>#N/A</v>
      </c>
      <c r="AJ1263" s="1" t="e">
        <f ca="1">_xlfn.TEXTAFTER(_xlfn.TEXTBEFORE(Table916[[#This Row],[type]],"-"&amp;Table916[[#This Row],[rxn-no-enz]]),"RXN-")</f>
        <v>#N/A</v>
      </c>
      <c r="AK1263" s="1" t="e">
        <f>_xlfn.TEXTBEFORE(Table916[[#This Row],[type]],"_",-1)</f>
        <v>#N/A</v>
      </c>
      <c r="AN1263" t="s">
        <v>4432</v>
      </c>
      <c r="AO1263" t="s">
        <v>2778</v>
      </c>
      <c r="AP1263" s="3">
        <v>2.831614774E-9</v>
      </c>
      <c r="AQ1263" t="str">
        <f>_xlfn.TEXTBEFORE(Table17[[#This Row],[rxn]],"-",-1)</f>
        <v>PROSYN</v>
      </c>
    </row>
    <row r="1264" spans="16:43" ht="17" x14ac:dyDescent="0.25">
      <c r="P1264" s="4"/>
      <c r="T1264"/>
      <c r="AF1264" s="1" t="s">
        <v>11896</v>
      </c>
      <c r="AG1264" s="1" t="s">
        <v>2778</v>
      </c>
      <c r="AH1264" s="9">
        <v>9.2267688799999997E-10</v>
      </c>
      <c r="AI1264" s="1" t="e">
        <f>_xlfn.TEXTAFTER(Table916[[#This Row],[type]],"-",-1)</f>
        <v>#N/A</v>
      </c>
      <c r="AJ1264" s="1" t="e">
        <f ca="1">_xlfn.TEXTAFTER(_xlfn.TEXTBEFORE(Table916[[#This Row],[type]],"-"&amp;Table916[[#This Row],[rxn-no-enz]]),"RXN-")</f>
        <v>#N/A</v>
      </c>
      <c r="AK1264" s="1" t="e">
        <f>_xlfn.TEXTBEFORE(Table916[[#This Row],[type]],"_",-1)</f>
        <v>#N/A</v>
      </c>
      <c r="AN1264" t="s">
        <v>11831</v>
      </c>
      <c r="AO1264" t="s">
        <v>2778</v>
      </c>
      <c r="AP1264" s="3">
        <v>7.0419066999999999E-11</v>
      </c>
      <c r="AQ1264" t="str">
        <f>_xlfn.TEXTBEFORE(Table17[[#This Row],[rxn]],"-",-1)</f>
        <v>PROSYN</v>
      </c>
    </row>
    <row r="1265" spans="16:43" ht="17" x14ac:dyDescent="0.25">
      <c r="P1265" s="4"/>
      <c r="T1265"/>
      <c r="AF1265" s="1" t="s">
        <v>4472</v>
      </c>
      <c r="AG1265" s="1" t="s">
        <v>2778</v>
      </c>
      <c r="AH1265" s="9">
        <v>1.4793567499999999E-9</v>
      </c>
      <c r="AI1265" s="1" t="e">
        <f>_xlfn.TEXTAFTER(Table916[[#This Row],[type]],"-",-1)</f>
        <v>#N/A</v>
      </c>
      <c r="AJ1265" s="1" t="e">
        <f ca="1">_xlfn.TEXTAFTER(_xlfn.TEXTBEFORE(Table916[[#This Row],[type]],"-"&amp;Table916[[#This Row],[rxn-no-enz]]),"RXN-")</f>
        <v>#N/A</v>
      </c>
      <c r="AK1265" s="1" t="e">
        <f>_xlfn.TEXTBEFORE(Table916[[#This Row],[type]],"_",-1)</f>
        <v>#N/A</v>
      </c>
      <c r="AN1265" t="s">
        <v>4433</v>
      </c>
      <c r="AO1265" t="s">
        <v>2778</v>
      </c>
      <c r="AP1265" s="3">
        <v>1.3426700039999899E-9</v>
      </c>
      <c r="AQ1265" t="str">
        <f>_xlfn.TEXTBEFORE(Table17[[#This Row],[rxn]],"-",-1)</f>
        <v>PROSYN</v>
      </c>
    </row>
    <row r="1266" spans="16:43" ht="17" x14ac:dyDescent="0.25">
      <c r="P1266" s="4"/>
      <c r="T1266"/>
      <c r="AF1266" s="1" t="s">
        <v>11897</v>
      </c>
      <c r="AG1266" s="1" t="s">
        <v>2778</v>
      </c>
      <c r="AH1266" s="9">
        <v>6.3266265999999995E-11</v>
      </c>
      <c r="AI1266" s="1" t="e">
        <f>_xlfn.TEXTAFTER(Table916[[#This Row],[type]],"-",-1)</f>
        <v>#N/A</v>
      </c>
      <c r="AJ1266" s="1" t="e">
        <f ca="1">_xlfn.TEXTAFTER(_xlfn.TEXTBEFORE(Table916[[#This Row],[type]],"-"&amp;Table916[[#This Row],[rxn-no-enz]]),"RXN-")</f>
        <v>#N/A</v>
      </c>
      <c r="AK1266" s="1" t="e">
        <f>_xlfn.TEXTBEFORE(Table916[[#This Row],[type]],"_",-1)</f>
        <v>#N/A</v>
      </c>
      <c r="AN1266" t="s">
        <v>11832</v>
      </c>
      <c r="AO1266" t="s">
        <v>2778</v>
      </c>
      <c r="AP1266" s="3">
        <v>7.0948634999999901E-11</v>
      </c>
      <c r="AQ1266" t="str">
        <f>_xlfn.TEXTBEFORE(Table17[[#This Row],[rxn]],"-",-1)</f>
        <v>PROSYN</v>
      </c>
    </row>
    <row r="1267" spans="16:43" ht="17" x14ac:dyDescent="0.25">
      <c r="P1267" s="4"/>
      <c r="T1267"/>
      <c r="AF1267" s="1" t="s">
        <v>11898</v>
      </c>
      <c r="AG1267" s="1" t="s">
        <v>2778</v>
      </c>
      <c r="AH1267" s="9">
        <v>2.668089E-12</v>
      </c>
      <c r="AI1267" s="1" t="e">
        <f>_xlfn.TEXTAFTER(Table916[[#This Row],[type]],"-",-1)</f>
        <v>#N/A</v>
      </c>
      <c r="AJ1267" s="1" t="e">
        <f ca="1">_xlfn.TEXTAFTER(_xlfn.TEXTBEFORE(Table916[[#This Row],[type]],"-"&amp;Table916[[#This Row],[rxn-no-enz]]),"RXN-")</f>
        <v>#N/A</v>
      </c>
      <c r="AK1267" s="1" t="e">
        <f>_xlfn.TEXTBEFORE(Table916[[#This Row],[type]],"_",-1)</f>
        <v>#N/A</v>
      </c>
      <c r="AN1267" t="s">
        <v>4434</v>
      </c>
      <c r="AO1267" t="s">
        <v>2778</v>
      </c>
      <c r="AP1267" s="3">
        <v>1.7776015799999999E-9</v>
      </c>
      <c r="AQ1267" t="str">
        <f>_xlfn.TEXTBEFORE(Table17[[#This Row],[rxn]],"-",-1)</f>
        <v>PROSYN</v>
      </c>
    </row>
    <row r="1268" spans="16:43" ht="17" x14ac:dyDescent="0.25">
      <c r="P1268" s="4"/>
      <c r="T1268"/>
      <c r="AF1268" s="1" t="s">
        <v>11899</v>
      </c>
      <c r="AG1268" s="1" t="s">
        <v>2778</v>
      </c>
      <c r="AH1268" s="9">
        <v>6.3060314999999994E-11</v>
      </c>
      <c r="AI1268" s="1" t="e">
        <f>_xlfn.TEXTAFTER(Table916[[#This Row],[type]],"-",-1)</f>
        <v>#N/A</v>
      </c>
      <c r="AJ1268" s="1" t="e">
        <f ca="1">_xlfn.TEXTAFTER(_xlfn.TEXTBEFORE(Table916[[#This Row],[type]],"-"&amp;Table916[[#This Row],[rxn-no-enz]]),"RXN-")</f>
        <v>#N/A</v>
      </c>
      <c r="AK1268" s="1" t="e">
        <f>_xlfn.TEXTBEFORE(Table916[[#This Row],[type]],"_",-1)</f>
        <v>#N/A</v>
      </c>
      <c r="AN1268" t="s">
        <v>11833</v>
      </c>
      <c r="AO1268" t="s">
        <v>2778</v>
      </c>
      <c r="AP1268" s="3">
        <v>8.0513031999999994E-11</v>
      </c>
      <c r="AQ1268" t="str">
        <f>_xlfn.TEXTBEFORE(Table17[[#This Row],[rxn]],"-",-1)</f>
        <v>PROSYN</v>
      </c>
    </row>
    <row r="1269" spans="16:43" ht="17" x14ac:dyDescent="0.25">
      <c r="P1269" s="4"/>
      <c r="T1269"/>
      <c r="AF1269" s="1" t="s">
        <v>11900</v>
      </c>
      <c r="AG1269" s="1" t="s">
        <v>2778</v>
      </c>
      <c r="AH1269" s="9">
        <v>8.9007019999999994E-12</v>
      </c>
      <c r="AI1269" s="1" t="e">
        <f>_xlfn.TEXTAFTER(Table916[[#This Row],[type]],"-",-1)</f>
        <v>#N/A</v>
      </c>
      <c r="AJ1269" s="1" t="e">
        <f ca="1">_xlfn.TEXTAFTER(_xlfn.TEXTBEFORE(Table916[[#This Row],[type]],"-"&amp;Table916[[#This Row],[rxn-no-enz]]),"RXN-")</f>
        <v>#N/A</v>
      </c>
      <c r="AK1269" s="1" t="e">
        <f>_xlfn.TEXTBEFORE(Table916[[#This Row],[type]],"_",-1)</f>
        <v>#N/A</v>
      </c>
      <c r="AN1269" t="s">
        <v>11834</v>
      </c>
      <c r="AO1269" t="s">
        <v>2778</v>
      </c>
      <c r="AP1269" s="3">
        <v>1.8643691939999999E-9</v>
      </c>
      <c r="AQ1269" t="str">
        <f>_xlfn.TEXTBEFORE(Table17[[#This Row],[rxn]],"-",-1)</f>
        <v>PROSYN</v>
      </c>
    </row>
    <row r="1270" spans="16:43" ht="17" x14ac:dyDescent="0.25">
      <c r="P1270" s="4"/>
      <c r="T1270"/>
      <c r="AF1270" s="1" t="s">
        <v>11901</v>
      </c>
      <c r="AG1270" s="1" t="s">
        <v>2778</v>
      </c>
      <c r="AH1270" s="9">
        <v>2.7658392400000001E-10</v>
      </c>
      <c r="AI1270" s="1" t="e">
        <f>_xlfn.TEXTAFTER(Table916[[#This Row],[type]],"-",-1)</f>
        <v>#N/A</v>
      </c>
      <c r="AJ1270" s="1" t="e">
        <f ca="1">_xlfn.TEXTAFTER(_xlfn.TEXTBEFORE(Table916[[#This Row],[type]],"-"&amp;Table916[[#This Row],[rxn-no-enz]]),"RXN-")</f>
        <v>#N/A</v>
      </c>
      <c r="AK1270" s="1" t="e">
        <f>_xlfn.TEXTBEFORE(Table916[[#This Row],[type]],"_",-1)</f>
        <v>#N/A</v>
      </c>
      <c r="AN1270" t="s">
        <v>11835</v>
      </c>
      <c r="AO1270" t="s">
        <v>2778</v>
      </c>
      <c r="AP1270" s="3">
        <v>9.6646398999999902E-11</v>
      </c>
      <c r="AQ1270" t="str">
        <f>_xlfn.TEXTBEFORE(Table17[[#This Row],[rxn]],"-",-1)</f>
        <v>PROSYN</v>
      </c>
    </row>
    <row r="1271" spans="16:43" ht="17" x14ac:dyDescent="0.25">
      <c r="P1271" s="4"/>
      <c r="T1271"/>
      <c r="AF1271" s="1" t="s">
        <v>4473</v>
      </c>
      <c r="AG1271" s="1" t="s">
        <v>2778</v>
      </c>
      <c r="AH1271" s="9">
        <v>1.13377E-13</v>
      </c>
      <c r="AI1271" s="1" t="e">
        <f>_xlfn.TEXTAFTER(Table916[[#This Row],[type]],"-",-1)</f>
        <v>#N/A</v>
      </c>
      <c r="AJ1271" s="1" t="e">
        <f ca="1">_xlfn.TEXTAFTER(_xlfn.TEXTBEFORE(Table916[[#This Row],[type]],"-"&amp;Table916[[#This Row],[rxn-no-enz]]),"RXN-")</f>
        <v>#N/A</v>
      </c>
      <c r="AK1271" s="1" t="e">
        <f>_xlfn.TEXTBEFORE(Table916[[#This Row],[type]],"_",-1)</f>
        <v>#N/A</v>
      </c>
      <c r="AN1271" t="s">
        <v>11836</v>
      </c>
      <c r="AO1271" t="s">
        <v>2778</v>
      </c>
      <c r="AP1271" s="3">
        <v>1.1310181409999901E-9</v>
      </c>
      <c r="AQ1271" t="str">
        <f>_xlfn.TEXTBEFORE(Table17[[#This Row],[rxn]],"-",-1)</f>
        <v>PROSYN</v>
      </c>
    </row>
    <row r="1272" spans="16:43" ht="17" x14ac:dyDescent="0.25">
      <c r="P1272" s="4"/>
      <c r="T1272"/>
      <c r="AF1272" s="1" t="s">
        <v>4474</v>
      </c>
      <c r="AG1272" s="1" t="s">
        <v>2778</v>
      </c>
      <c r="AH1272" s="9">
        <v>6.9237157000000005E-11</v>
      </c>
      <c r="AI1272" s="1" t="e">
        <f>_xlfn.TEXTAFTER(Table916[[#This Row],[type]],"-",-1)</f>
        <v>#N/A</v>
      </c>
      <c r="AJ1272" s="1" t="e">
        <f ca="1">_xlfn.TEXTAFTER(_xlfn.TEXTBEFORE(Table916[[#This Row],[type]],"-"&amp;Table916[[#This Row],[rxn-no-enz]]),"RXN-")</f>
        <v>#N/A</v>
      </c>
      <c r="AK1272" s="1" t="e">
        <f>_xlfn.TEXTBEFORE(Table916[[#This Row],[type]],"_",-1)</f>
        <v>#N/A</v>
      </c>
      <c r="AN1272" t="s">
        <v>4435</v>
      </c>
      <c r="AO1272" t="s">
        <v>2778</v>
      </c>
      <c r="AP1272" s="3">
        <v>1.1405231617E-8</v>
      </c>
      <c r="AQ1272" t="str">
        <f>_xlfn.TEXTBEFORE(Table17[[#This Row],[rxn]],"-",-1)</f>
        <v>PROSYN</v>
      </c>
    </row>
    <row r="1273" spans="16:43" ht="17" x14ac:dyDescent="0.25">
      <c r="P1273" s="4"/>
      <c r="T1273"/>
      <c r="AF1273" s="1" t="s">
        <v>4475</v>
      </c>
      <c r="AG1273" s="1" t="s">
        <v>2778</v>
      </c>
      <c r="AH1273" s="9">
        <v>5.5313697000000002E-11</v>
      </c>
      <c r="AI1273" s="1" t="e">
        <f>_xlfn.TEXTAFTER(Table916[[#This Row],[type]],"-",-1)</f>
        <v>#N/A</v>
      </c>
      <c r="AJ1273" s="1" t="e">
        <f ca="1">_xlfn.TEXTAFTER(_xlfn.TEXTBEFORE(Table916[[#This Row],[type]],"-"&amp;Table916[[#This Row],[rxn-no-enz]]),"RXN-")</f>
        <v>#N/A</v>
      </c>
      <c r="AK1273" s="1" t="e">
        <f>_xlfn.TEXTBEFORE(Table916[[#This Row],[type]],"_",-1)</f>
        <v>#N/A</v>
      </c>
      <c r="AN1273" t="s">
        <v>11837</v>
      </c>
      <c r="AO1273" t="s">
        <v>2778</v>
      </c>
      <c r="AP1273" s="3">
        <v>4.2252599999999998E-13</v>
      </c>
      <c r="AQ1273" t="str">
        <f>_xlfn.TEXTBEFORE(Table17[[#This Row],[rxn]],"-",-1)</f>
        <v>PROSYN</v>
      </c>
    </row>
    <row r="1274" spans="16:43" ht="17" x14ac:dyDescent="0.25">
      <c r="P1274" s="4"/>
      <c r="T1274"/>
      <c r="AF1274" s="1" t="s">
        <v>4476</v>
      </c>
      <c r="AG1274" s="1" t="s">
        <v>2778</v>
      </c>
      <c r="AH1274" s="9">
        <v>2.4564552999999998E-11</v>
      </c>
      <c r="AI1274" s="1" t="e">
        <f>_xlfn.TEXTAFTER(Table916[[#This Row],[type]],"-",-1)</f>
        <v>#N/A</v>
      </c>
      <c r="AJ1274" s="1" t="e">
        <f ca="1">_xlfn.TEXTAFTER(_xlfn.TEXTBEFORE(Table916[[#This Row],[type]],"-"&amp;Table916[[#This Row],[rxn-no-enz]]),"RXN-")</f>
        <v>#N/A</v>
      </c>
      <c r="AK1274" s="1" t="e">
        <f>_xlfn.TEXTBEFORE(Table916[[#This Row],[type]],"_",-1)</f>
        <v>#N/A</v>
      </c>
      <c r="AN1274" t="s">
        <v>11838</v>
      </c>
      <c r="AO1274" t="s">
        <v>2778</v>
      </c>
      <c r="AP1274" s="3">
        <v>7.6960369999999999E-12</v>
      </c>
      <c r="AQ1274" t="str">
        <f>_xlfn.TEXTBEFORE(Table17[[#This Row],[rxn]],"-",-1)</f>
        <v>PROSYN</v>
      </c>
    </row>
    <row r="1275" spans="16:43" ht="17" x14ac:dyDescent="0.25">
      <c r="P1275" s="4"/>
      <c r="T1275"/>
      <c r="AF1275" s="1" t="s">
        <v>11902</v>
      </c>
      <c r="AG1275" s="1" t="s">
        <v>2778</v>
      </c>
      <c r="AH1275" s="9">
        <v>1.017582143E-9</v>
      </c>
      <c r="AI1275" s="1" t="e">
        <f>_xlfn.TEXTAFTER(Table916[[#This Row],[type]],"-",-1)</f>
        <v>#N/A</v>
      </c>
      <c r="AJ1275" s="1" t="e">
        <f ca="1">_xlfn.TEXTAFTER(_xlfn.TEXTBEFORE(Table916[[#This Row],[type]],"-"&amp;Table916[[#This Row],[rxn-no-enz]]),"RXN-")</f>
        <v>#N/A</v>
      </c>
      <c r="AK1275" s="1" t="e">
        <f>_xlfn.TEXTBEFORE(Table916[[#This Row],[type]],"_",-1)</f>
        <v>#N/A</v>
      </c>
      <c r="AN1275" t="s">
        <v>4436</v>
      </c>
      <c r="AO1275" t="s">
        <v>2778</v>
      </c>
      <c r="AP1275" s="3">
        <v>1.7813098669999999E-9</v>
      </c>
      <c r="AQ1275" t="str">
        <f>_xlfn.TEXTBEFORE(Table17[[#This Row],[rxn]],"-",-1)</f>
        <v>PROSYN</v>
      </c>
    </row>
    <row r="1276" spans="16:43" ht="17" x14ac:dyDescent="0.25">
      <c r="P1276" s="4"/>
      <c r="T1276"/>
      <c r="AF1276" s="1" t="s">
        <v>4477</v>
      </c>
      <c r="AG1276" s="1" t="s">
        <v>2778</v>
      </c>
      <c r="AH1276" s="9">
        <v>2.5573764E-11</v>
      </c>
      <c r="AI1276" s="1" t="e">
        <f>_xlfn.TEXTAFTER(Table916[[#This Row],[type]],"-",-1)</f>
        <v>#N/A</v>
      </c>
      <c r="AJ1276" s="1" t="e">
        <f ca="1">_xlfn.TEXTAFTER(_xlfn.TEXTBEFORE(Table916[[#This Row],[type]],"-"&amp;Table916[[#This Row],[rxn-no-enz]]),"RXN-")</f>
        <v>#N/A</v>
      </c>
      <c r="AK1276" s="1" t="e">
        <f>_xlfn.TEXTBEFORE(Table916[[#This Row],[type]],"_",-1)</f>
        <v>#N/A</v>
      </c>
      <c r="AN1276" t="s">
        <v>11839</v>
      </c>
      <c r="AO1276" t="s">
        <v>2778</v>
      </c>
      <c r="AP1276" s="3">
        <v>8.2346979999999994E-11</v>
      </c>
      <c r="AQ1276" t="str">
        <f>_xlfn.TEXTBEFORE(Table17[[#This Row],[rxn]],"-",-1)</f>
        <v>PROSYN</v>
      </c>
    </row>
    <row r="1277" spans="16:43" ht="17" x14ac:dyDescent="0.25">
      <c r="P1277" s="4"/>
      <c r="T1277"/>
      <c r="AF1277" s="1" t="s">
        <v>11903</v>
      </c>
      <c r="AG1277" s="1" t="s">
        <v>2778</v>
      </c>
      <c r="AH1277" s="9">
        <v>2.32516692999999E-10</v>
      </c>
      <c r="AI1277" s="1" t="e">
        <f>_xlfn.TEXTAFTER(Table916[[#This Row],[type]],"-",-1)</f>
        <v>#N/A</v>
      </c>
      <c r="AJ1277" s="1" t="e">
        <f ca="1">_xlfn.TEXTAFTER(_xlfn.TEXTBEFORE(Table916[[#This Row],[type]],"-"&amp;Table916[[#This Row],[rxn-no-enz]]),"RXN-")</f>
        <v>#N/A</v>
      </c>
      <c r="AK1277" s="1" t="e">
        <f>_xlfn.TEXTBEFORE(Table916[[#This Row],[type]],"_",-1)</f>
        <v>#N/A</v>
      </c>
      <c r="AN1277" t="s">
        <v>4437</v>
      </c>
      <c r="AO1277" t="s">
        <v>2778</v>
      </c>
      <c r="AP1277" s="3">
        <v>1.328572128E-9</v>
      </c>
      <c r="AQ1277" t="str">
        <f>_xlfn.TEXTBEFORE(Table17[[#This Row],[rxn]],"-",-1)</f>
        <v>PROSYN</v>
      </c>
    </row>
    <row r="1278" spans="16:43" ht="17" x14ac:dyDescent="0.25">
      <c r="P1278" s="4"/>
      <c r="T1278"/>
      <c r="AF1278" s="1" t="s">
        <v>4478</v>
      </c>
      <c r="AG1278" s="1" t="s">
        <v>2778</v>
      </c>
      <c r="AH1278" s="9">
        <v>1.7485243E-11</v>
      </c>
      <c r="AI1278" s="1" t="e">
        <f>_xlfn.TEXTAFTER(Table916[[#This Row],[type]],"-",-1)</f>
        <v>#N/A</v>
      </c>
      <c r="AJ1278" s="1" t="e">
        <f ca="1">_xlfn.TEXTAFTER(_xlfn.TEXTBEFORE(Table916[[#This Row],[type]],"-"&amp;Table916[[#This Row],[rxn-no-enz]]),"RXN-")</f>
        <v>#N/A</v>
      </c>
      <c r="AK1278" s="1" t="e">
        <f>_xlfn.TEXTBEFORE(Table916[[#This Row],[type]],"_",-1)</f>
        <v>#N/A</v>
      </c>
      <c r="AN1278" t="s">
        <v>11840</v>
      </c>
      <c r="AO1278" t="s">
        <v>2778</v>
      </c>
      <c r="AP1278" s="3">
        <v>3.7578176010000004E-9</v>
      </c>
      <c r="AQ1278" t="str">
        <f>_xlfn.TEXTBEFORE(Table17[[#This Row],[rxn]],"-",-1)</f>
        <v>PROSYN</v>
      </c>
    </row>
    <row r="1279" spans="16:43" ht="17" x14ac:dyDescent="0.25">
      <c r="P1279" s="4"/>
      <c r="T1279"/>
      <c r="AF1279" s="1" t="s">
        <v>4479</v>
      </c>
      <c r="AG1279" s="1" t="s">
        <v>2778</v>
      </c>
      <c r="AH1279" s="9">
        <v>5.4461060999999997E-11</v>
      </c>
      <c r="AI1279" s="1" t="e">
        <f>_xlfn.TEXTAFTER(Table916[[#This Row],[type]],"-",-1)</f>
        <v>#N/A</v>
      </c>
      <c r="AJ1279" s="1" t="e">
        <f ca="1">_xlfn.TEXTAFTER(_xlfn.TEXTBEFORE(Table916[[#This Row],[type]],"-"&amp;Table916[[#This Row],[rxn-no-enz]]),"RXN-")</f>
        <v>#N/A</v>
      </c>
      <c r="AK1279" s="1" t="e">
        <f>_xlfn.TEXTBEFORE(Table916[[#This Row],[type]],"_",-1)</f>
        <v>#N/A</v>
      </c>
      <c r="AN1279" t="s">
        <v>4438</v>
      </c>
      <c r="AO1279" t="s">
        <v>2778</v>
      </c>
      <c r="AP1279" s="3">
        <v>2.5548719099999999E-9</v>
      </c>
      <c r="AQ1279" t="str">
        <f>_xlfn.TEXTBEFORE(Table17[[#This Row],[rxn]],"-",-1)</f>
        <v>PROSYN</v>
      </c>
    </row>
    <row r="1280" spans="16:43" ht="17" x14ac:dyDescent="0.25">
      <c r="P1280" s="4"/>
      <c r="T1280"/>
      <c r="AF1280" s="1" t="s">
        <v>11904</v>
      </c>
      <c r="AG1280" s="1" t="s">
        <v>2778</v>
      </c>
      <c r="AH1280" s="9">
        <v>1.1986341400000001E-10</v>
      </c>
      <c r="AI1280" s="1" t="e">
        <f>_xlfn.TEXTAFTER(Table916[[#This Row],[type]],"-",-1)</f>
        <v>#N/A</v>
      </c>
      <c r="AJ1280" s="1" t="e">
        <f ca="1">_xlfn.TEXTAFTER(_xlfn.TEXTBEFORE(Table916[[#This Row],[type]],"-"&amp;Table916[[#This Row],[rxn-no-enz]]),"RXN-")</f>
        <v>#N/A</v>
      </c>
      <c r="AK1280" s="1" t="e">
        <f>_xlfn.TEXTBEFORE(Table916[[#This Row],[type]],"_",-1)</f>
        <v>#N/A</v>
      </c>
      <c r="AN1280" t="s">
        <v>4439</v>
      </c>
      <c r="AO1280" t="s">
        <v>2778</v>
      </c>
      <c r="AP1280" s="3">
        <v>3.6925624000000003E-11</v>
      </c>
      <c r="AQ1280" t="str">
        <f>_xlfn.TEXTBEFORE(Table17[[#This Row],[rxn]],"-",-1)</f>
        <v>PROSYN</v>
      </c>
    </row>
    <row r="1281" spans="16:43" ht="17" x14ac:dyDescent="0.25">
      <c r="P1281" s="4"/>
      <c r="T1281"/>
      <c r="AF1281" s="1" t="s">
        <v>11905</v>
      </c>
      <c r="AG1281" s="1" t="s">
        <v>2778</v>
      </c>
      <c r="AH1281" s="9">
        <v>3.0142871799999898E-10</v>
      </c>
      <c r="AI1281" s="1" t="e">
        <f>_xlfn.TEXTAFTER(Table916[[#This Row],[type]],"-",-1)</f>
        <v>#N/A</v>
      </c>
      <c r="AJ1281" s="1" t="e">
        <f ca="1">_xlfn.TEXTAFTER(_xlfn.TEXTBEFORE(Table916[[#This Row],[type]],"-"&amp;Table916[[#This Row],[rxn-no-enz]]),"RXN-")</f>
        <v>#N/A</v>
      </c>
      <c r="AK1281" s="1" t="e">
        <f>_xlfn.TEXTBEFORE(Table916[[#This Row],[type]],"_",-1)</f>
        <v>#N/A</v>
      </c>
      <c r="AN1281" t="s">
        <v>11841</v>
      </c>
      <c r="AO1281" t="s">
        <v>2778</v>
      </c>
      <c r="AP1281" s="3">
        <v>3.45402595E-10</v>
      </c>
      <c r="AQ1281" t="str">
        <f>_xlfn.TEXTBEFORE(Table17[[#This Row],[rxn]],"-",-1)</f>
        <v>PROSYN</v>
      </c>
    </row>
    <row r="1282" spans="16:43" ht="17" x14ac:dyDescent="0.25">
      <c r="P1282" s="4"/>
      <c r="T1282"/>
      <c r="AF1282" s="1" t="s">
        <v>11906</v>
      </c>
      <c r="AG1282" s="1" t="s">
        <v>2778</v>
      </c>
      <c r="AH1282" s="9">
        <v>1.0878033000000001E-11</v>
      </c>
      <c r="AI1282" s="1" t="e">
        <f>_xlfn.TEXTAFTER(Table916[[#This Row],[type]],"-",-1)</f>
        <v>#N/A</v>
      </c>
      <c r="AJ1282" s="1" t="e">
        <f ca="1">_xlfn.TEXTAFTER(_xlfn.TEXTBEFORE(Table916[[#This Row],[type]],"-"&amp;Table916[[#This Row],[rxn-no-enz]]),"RXN-")</f>
        <v>#N/A</v>
      </c>
      <c r="AK1282" s="1" t="e">
        <f>_xlfn.TEXTBEFORE(Table916[[#This Row],[type]],"_",-1)</f>
        <v>#N/A</v>
      </c>
      <c r="AN1282" t="s">
        <v>4440</v>
      </c>
      <c r="AO1282" t="s">
        <v>2778</v>
      </c>
      <c r="AP1282" s="3">
        <v>2.06343E-13</v>
      </c>
      <c r="AQ1282" t="str">
        <f>_xlfn.TEXTBEFORE(Table17[[#This Row],[rxn]],"-",-1)</f>
        <v>PROSYN</v>
      </c>
    </row>
    <row r="1283" spans="16:43" ht="17" x14ac:dyDescent="0.25">
      <c r="P1283" s="4"/>
      <c r="T1283"/>
      <c r="AF1283" s="1" t="s">
        <v>4480</v>
      </c>
      <c r="AG1283" s="1" t="s">
        <v>2778</v>
      </c>
      <c r="AH1283" s="9">
        <v>2.3010865400000001E-10</v>
      </c>
      <c r="AI1283" s="1" t="e">
        <f>_xlfn.TEXTAFTER(Table916[[#This Row],[type]],"-",-1)</f>
        <v>#N/A</v>
      </c>
      <c r="AJ1283" s="1" t="e">
        <f ca="1">_xlfn.TEXTAFTER(_xlfn.TEXTBEFORE(Table916[[#This Row],[type]],"-"&amp;Table916[[#This Row],[rxn-no-enz]]),"RXN-")</f>
        <v>#N/A</v>
      </c>
      <c r="AK1283" s="1" t="e">
        <f>_xlfn.TEXTBEFORE(Table916[[#This Row],[type]],"_",-1)</f>
        <v>#N/A</v>
      </c>
      <c r="AN1283" t="s">
        <v>13142</v>
      </c>
      <c r="AO1283" t="s">
        <v>2778</v>
      </c>
      <c r="AP1283" s="3">
        <v>1.03705535E-10</v>
      </c>
      <c r="AQ1283" t="str">
        <f>_xlfn.TEXTBEFORE(Table17[[#This Row],[rxn]],"-",-1)</f>
        <v>PROSYN</v>
      </c>
    </row>
    <row r="1284" spans="16:43" ht="17" x14ac:dyDescent="0.25">
      <c r="P1284" s="4"/>
      <c r="T1284"/>
      <c r="AF1284" s="1" t="s">
        <v>11907</v>
      </c>
      <c r="AG1284" s="1" t="s">
        <v>2778</v>
      </c>
      <c r="AH1284" s="9">
        <v>5.9945476399999898E-10</v>
      </c>
      <c r="AI1284" s="1" t="e">
        <f>_xlfn.TEXTAFTER(Table916[[#This Row],[type]],"-",-1)</f>
        <v>#N/A</v>
      </c>
      <c r="AJ1284" s="1" t="e">
        <f ca="1">_xlfn.TEXTAFTER(_xlfn.TEXTBEFORE(Table916[[#This Row],[type]],"-"&amp;Table916[[#This Row],[rxn-no-enz]]),"RXN-")</f>
        <v>#N/A</v>
      </c>
      <c r="AK1284" s="1" t="e">
        <f>_xlfn.TEXTBEFORE(Table916[[#This Row],[type]],"_",-1)</f>
        <v>#N/A</v>
      </c>
      <c r="AN1284" t="s">
        <v>11842</v>
      </c>
      <c r="AO1284" t="s">
        <v>2778</v>
      </c>
      <c r="AP1284" s="3">
        <v>1.03705535E-10</v>
      </c>
      <c r="AQ1284" t="str">
        <f>_xlfn.TEXTBEFORE(Table17[[#This Row],[rxn]],"-",-1)</f>
        <v>PROSYN</v>
      </c>
    </row>
    <row r="1285" spans="16:43" ht="17" x14ac:dyDescent="0.25">
      <c r="P1285" s="4"/>
      <c r="T1285"/>
      <c r="AF1285" s="1" t="s">
        <v>4481</v>
      </c>
      <c r="AG1285" s="1" t="s">
        <v>2778</v>
      </c>
      <c r="AH1285" s="9">
        <v>4.5102722900000001E-10</v>
      </c>
      <c r="AI1285" s="1" t="e">
        <f>_xlfn.TEXTAFTER(Table916[[#This Row],[type]],"-",-1)</f>
        <v>#N/A</v>
      </c>
      <c r="AJ1285" s="1" t="e">
        <f ca="1">_xlfn.TEXTAFTER(_xlfn.TEXTBEFORE(Table916[[#This Row],[type]],"-"&amp;Table916[[#This Row],[rxn-no-enz]]),"RXN-")</f>
        <v>#N/A</v>
      </c>
      <c r="AK1285" s="1" t="e">
        <f>_xlfn.TEXTBEFORE(Table916[[#This Row],[type]],"_",-1)</f>
        <v>#N/A</v>
      </c>
      <c r="AN1285" t="s">
        <v>4441</v>
      </c>
      <c r="AO1285" t="s">
        <v>2778</v>
      </c>
      <c r="AP1285" s="3">
        <v>1.203990702E-9</v>
      </c>
      <c r="AQ1285" t="str">
        <f>_xlfn.TEXTBEFORE(Table17[[#This Row],[rxn]],"-",-1)</f>
        <v>PROSYN</v>
      </c>
    </row>
    <row r="1286" spans="16:43" ht="17" x14ac:dyDescent="0.25">
      <c r="P1286" s="4"/>
      <c r="T1286"/>
      <c r="AF1286" s="1" t="s">
        <v>4482</v>
      </c>
      <c r="AG1286" s="1" t="s">
        <v>2778</v>
      </c>
      <c r="AH1286" s="9">
        <v>5.7246149900000003E-10</v>
      </c>
      <c r="AI1286" s="1" t="e">
        <f>_xlfn.TEXTAFTER(Table916[[#This Row],[type]],"-",-1)</f>
        <v>#N/A</v>
      </c>
      <c r="AJ1286" s="1" t="e">
        <f ca="1">_xlfn.TEXTAFTER(_xlfn.TEXTBEFORE(Table916[[#This Row],[type]],"-"&amp;Table916[[#This Row],[rxn-no-enz]]),"RXN-")</f>
        <v>#N/A</v>
      </c>
      <c r="AK1286" s="1" t="e">
        <f>_xlfn.TEXTBEFORE(Table916[[#This Row],[type]],"_",-1)</f>
        <v>#N/A</v>
      </c>
      <c r="AN1286" t="s">
        <v>4442</v>
      </c>
      <c r="AO1286" t="s">
        <v>2778</v>
      </c>
      <c r="AP1286" s="3">
        <v>7.5653696899999996E-10</v>
      </c>
      <c r="AQ1286" t="str">
        <f>_xlfn.TEXTBEFORE(Table17[[#This Row],[rxn]],"-",-1)</f>
        <v>PROSYN</v>
      </c>
    </row>
    <row r="1287" spans="16:43" ht="17" x14ac:dyDescent="0.25">
      <c r="P1287" s="4"/>
      <c r="T1287"/>
      <c r="AF1287" s="1" t="s">
        <v>11908</v>
      </c>
      <c r="AG1287" s="1" t="s">
        <v>2778</v>
      </c>
      <c r="AH1287" s="9">
        <v>9.1138021099999996E-10</v>
      </c>
      <c r="AI1287" s="1" t="e">
        <f>_xlfn.TEXTAFTER(Table916[[#This Row],[type]],"-",-1)</f>
        <v>#N/A</v>
      </c>
      <c r="AJ1287" s="1" t="e">
        <f ca="1">_xlfn.TEXTAFTER(_xlfn.TEXTBEFORE(Table916[[#This Row],[type]],"-"&amp;Table916[[#This Row],[rxn-no-enz]]),"RXN-")</f>
        <v>#N/A</v>
      </c>
      <c r="AK1287" s="1" t="e">
        <f>_xlfn.TEXTBEFORE(Table916[[#This Row],[type]],"_",-1)</f>
        <v>#N/A</v>
      </c>
      <c r="AN1287" t="s">
        <v>4443</v>
      </c>
      <c r="AO1287" t="s">
        <v>2778</v>
      </c>
      <c r="AP1287" s="3">
        <v>6.9482227999999996E-11</v>
      </c>
      <c r="AQ1287" t="str">
        <f>_xlfn.TEXTBEFORE(Table17[[#This Row],[rxn]],"-",-1)</f>
        <v>PROSYN</v>
      </c>
    </row>
    <row r="1288" spans="16:43" ht="17" x14ac:dyDescent="0.25">
      <c r="P1288" s="4"/>
      <c r="T1288"/>
      <c r="AF1288" s="1" t="s">
        <v>11909</v>
      </c>
      <c r="AG1288" s="1" t="s">
        <v>2778</v>
      </c>
      <c r="AH1288" s="9">
        <v>3.7974479999999897E-12</v>
      </c>
      <c r="AI1288" s="1" t="e">
        <f>_xlfn.TEXTAFTER(Table916[[#This Row],[type]],"-",-1)</f>
        <v>#N/A</v>
      </c>
      <c r="AJ1288" s="1" t="e">
        <f ca="1">_xlfn.TEXTAFTER(_xlfn.TEXTBEFORE(Table916[[#This Row],[type]],"-"&amp;Table916[[#This Row],[rxn-no-enz]]),"RXN-")</f>
        <v>#N/A</v>
      </c>
      <c r="AK1288" s="1" t="e">
        <f>_xlfn.TEXTBEFORE(Table916[[#This Row],[type]],"_",-1)</f>
        <v>#N/A</v>
      </c>
      <c r="AN1288" t="s">
        <v>11843</v>
      </c>
      <c r="AO1288" t="s">
        <v>2778</v>
      </c>
      <c r="AP1288" s="3">
        <v>8.6499878200000005E-10</v>
      </c>
      <c r="AQ1288" t="str">
        <f>_xlfn.TEXTBEFORE(Table17[[#This Row],[rxn]],"-",-1)</f>
        <v>PROSYN</v>
      </c>
    </row>
    <row r="1289" spans="16:43" ht="17" x14ac:dyDescent="0.25">
      <c r="P1289" s="4"/>
      <c r="T1289"/>
      <c r="AF1289" s="1" t="s">
        <v>11910</v>
      </c>
      <c r="AG1289" s="1" t="s">
        <v>2778</v>
      </c>
      <c r="AH1289" s="9">
        <v>1.4646341849999899E-9</v>
      </c>
      <c r="AI1289" s="1" t="e">
        <f>_xlfn.TEXTAFTER(Table916[[#This Row],[type]],"-",-1)</f>
        <v>#N/A</v>
      </c>
      <c r="AJ1289" s="1" t="e">
        <f ca="1">_xlfn.TEXTAFTER(_xlfn.TEXTBEFORE(Table916[[#This Row],[type]],"-"&amp;Table916[[#This Row],[rxn-no-enz]]),"RXN-")</f>
        <v>#N/A</v>
      </c>
      <c r="AK1289" s="1" t="e">
        <f>_xlfn.TEXTBEFORE(Table916[[#This Row],[type]],"_",-1)</f>
        <v>#N/A</v>
      </c>
      <c r="AN1289" t="s">
        <v>4444</v>
      </c>
      <c r="AO1289" t="s">
        <v>2778</v>
      </c>
      <c r="AP1289" s="3">
        <v>7.5517382699999996E-10</v>
      </c>
      <c r="AQ1289" t="str">
        <f>_xlfn.TEXTBEFORE(Table17[[#This Row],[rxn]],"-",-1)</f>
        <v>PROSYN</v>
      </c>
    </row>
    <row r="1290" spans="16:43" ht="17" x14ac:dyDescent="0.25">
      <c r="P1290" s="4"/>
      <c r="T1290"/>
      <c r="AF1290" s="1" t="s">
        <v>11911</v>
      </c>
      <c r="AG1290" s="1" t="s">
        <v>2778</v>
      </c>
      <c r="AH1290" s="9">
        <v>2.647916E-12</v>
      </c>
      <c r="AI1290" s="1" t="e">
        <f>_xlfn.TEXTAFTER(Table916[[#This Row],[type]],"-",-1)</f>
        <v>#N/A</v>
      </c>
      <c r="AJ1290" s="1" t="e">
        <f ca="1">_xlfn.TEXTAFTER(_xlfn.TEXTBEFORE(Table916[[#This Row],[type]],"-"&amp;Table916[[#This Row],[rxn-no-enz]]),"RXN-")</f>
        <v>#N/A</v>
      </c>
      <c r="AK1290" s="1" t="e">
        <f>_xlfn.TEXTBEFORE(Table916[[#This Row],[type]],"_",-1)</f>
        <v>#N/A</v>
      </c>
      <c r="AN1290" t="s">
        <v>11844</v>
      </c>
      <c r="AO1290" t="s">
        <v>2778</v>
      </c>
      <c r="AP1290" s="3">
        <v>5.42783393E-10</v>
      </c>
      <c r="AQ1290" t="str">
        <f>_xlfn.TEXTBEFORE(Table17[[#This Row],[rxn]],"-",-1)</f>
        <v>PROSYN</v>
      </c>
    </row>
    <row r="1291" spans="16:43" ht="17" x14ac:dyDescent="0.25">
      <c r="P1291" s="4"/>
      <c r="T1291"/>
      <c r="AF1291" s="1" t="s">
        <v>11912</v>
      </c>
      <c r="AG1291" s="1" t="s">
        <v>2778</v>
      </c>
      <c r="AH1291" s="9">
        <v>3.4183860999999998E-11</v>
      </c>
      <c r="AI1291" s="1" t="e">
        <f>_xlfn.TEXTAFTER(Table916[[#This Row],[type]],"-",-1)</f>
        <v>#N/A</v>
      </c>
      <c r="AJ1291" s="1" t="e">
        <f ca="1">_xlfn.TEXTAFTER(_xlfn.TEXTBEFORE(Table916[[#This Row],[type]],"-"&amp;Table916[[#This Row],[rxn-no-enz]]),"RXN-")</f>
        <v>#N/A</v>
      </c>
      <c r="AK1291" s="1" t="e">
        <f>_xlfn.TEXTBEFORE(Table916[[#This Row],[type]],"_",-1)</f>
        <v>#N/A</v>
      </c>
      <c r="AN1291" t="s">
        <v>11845</v>
      </c>
      <c r="AO1291" t="s">
        <v>2778</v>
      </c>
      <c r="AP1291" s="3">
        <v>8.5880789999999892E-12</v>
      </c>
      <c r="AQ1291" t="str">
        <f>_xlfn.TEXTBEFORE(Table17[[#This Row],[rxn]],"-",-1)</f>
        <v>PROSYN</v>
      </c>
    </row>
    <row r="1292" spans="16:43" ht="17" x14ac:dyDescent="0.25">
      <c r="P1292" s="4"/>
      <c r="T1292"/>
      <c r="AF1292" s="1" t="s">
        <v>11913</v>
      </c>
      <c r="AG1292" s="1" t="s">
        <v>2778</v>
      </c>
      <c r="AH1292" s="9">
        <v>6.1950089999999997E-12</v>
      </c>
      <c r="AI1292" s="1" t="e">
        <f>_xlfn.TEXTAFTER(Table916[[#This Row],[type]],"-",-1)</f>
        <v>#N/A</v>
      </c>
      <c r="AJ1292" s="1" t="e">
        <f ca="1">_xlfn.TEXTAFTER(_xlfn.TEXTBEFORE(Table916[[#This Row],[type]],"-"&amp;Table916[[#This Row],[rxn-no-enz]]),"RXN-")</f>
        <v>#N/A</v>
      </c>
      <c r="AK1292" s="1" t="e">
        <f>_xlfn.TEXTBEFORE(Table916[[#This Row],[type]],"_",-1)</f>
        <v>#N/A</v>
      </c>
      <c r="AN1292" t="s">
        <v>11846</v>
      </c>
      <c r="AO1292" t="s">
        <v>2778</v>
      </c>
      <c r="AP1292" s="3">
        <v>2.8606187000000001E-11</v>
      </c>
      <c r="AQ1292" t="str">
        <f>_xlfn.TEXTBEFORE(Table17[[#This Row],[rxn]],"-",-1)</f>
        <v>PROSYN</v>
      </c>
    </row>
    <row r="1293" spans="16:43" ht="17" x14ac:dyDescent="0.25">
      <c r="P1293" s="4"/>
      <c r="T1293"/>
      <c r="AF1293" s="1" t="s">
        <v>11914</v>
      </c>
      <c r="AG1293" s="1" t="s">
        <v>2778</v>
      </c>
      <c r="AH1293" s="9">
        <v>3.8871299999999998E-11</v>
      </c>
      <c r="AI1293" s="1" t="e">
        <f>_xlfn.TEXTAFTER(Table916[[#This Row],[type]],"-",-1)</f>
        <v>#N/A</v>
      </c>
      <c r="AJ1293" s="1" t="e">
        <f ca="1">_xlfn.TEXTAFTER(_xlfn.TEXTBEFORE(Table916[[#This Row],[type]],"-"&amp;Table916[[#This Row],[rxn-no-enz]]),"RXN-")</f>
        <v>#N/A</v>
      </c>
      <c r="AK1293" s="1" t="e">
        <f>_xlfn.TEXTBEFORE(Table916[[#This Row],[type]],"_",-1)</f>
        <v>#N/A</v>
      </c>
      <c r="AN1293" t="s">
        <v>11847</v>
      </c>
      <c r="AO1293" t="s">
        <v>2778</v>
      </c>
      <c r="AP1293" s="3">
        <v>1.66870743299999E-9</v>
      </c>
      <c r="AQ1293" t="str">
        <f>_xlfn.TEXTBEFORE(Table17[[#This Row],[rxn]],"-",-1)</f>
        <v>PROSYN</v>
      </c>
    </row>
    <row r="1294" spans="16:43" ht="17" x14ac:dyDescent="0.25">
      <c r="P1294" s="4"/>
      <c r="T1294"/>
      <c r="AF1294" s="1" t="s">
        <v>11915</v>
      </c>
      <c r="AG1294" s="1" t="s">
        <v>2778</v>
      </c>
      <c r="AH1294" s="9">
        <v>8.1409105999999994E-11</v>
      </c>
      <c r="AI1294" s="1" t="e">
        <f>_xlfn.TEXTAFTER(Table916[[#This Row],[type]],"-",-1)</f>
        <v>#N/A</v>
      </c>
      <c r="AJ1294" s="1" t="e">
        <f ca="1">_xlfn.TEXTAFTER(_xlfn.TEXTBEFORE(Table916[[#This Row],[type]],"-"&amp;Table916[[#This Row],[rxn-no-enz]]),"RXN-")</f>
        <v>#N/A</v>
      </c>
      <c r="AK1294" s="1" t="e">
        <f>_xlfn.TEXTBEFORE(Table916[[#This Row],[type]],"_",-1)</f>
        <v>#N/A</v>
      </c>
      <c r="AN1294" t="s">
        <v>11848</v>
      </c>
      <c r="AO1294" t="s">
        <v>2778</v>
      </c>
      <c r="AP1294" s="3">
        <v>5.8237289999999997E-12</v>
      </c>
      <c r="AQ1294" t="str">
        <f>_xlfn.TEXTBEFORE(Table17[[#This Row],[rxn]],"-",-1)</f>
        <v>PROSYN</v>
      </c>
    </row>
    <row r="1295" spans="16:43" ht="17" x14ac:dyDescent="0.25">
      <c r="P1295" s="4"/>
      <c r="T1295"/>
      <c r="AF1295" s="1" t="s">
        <v>11916</v>
      </c>
      <c r="AG1295" s="1" t="s">
        <v>2778</v>
      </c>
      <c r="AH1295" s="9">
        <v>1.6575246200000001E-10</v>
      </c>
      <c r="AI1295" s="1" t="e">
        <f>_xlfn.TEXTAFTER(Table916[[#This Row],[type]],"-",-1)</f>
        <v>#N/A</v>
      </c>
      <c r="AJ1295" s="1" t="e">
        <f ca="1">_xlfn.TEXTAFTER(_xlfn.TEXTBEFORE(Table916[[#This Row],[type]],"-"&amp;Table916[[#This Row],[rxn-no-enz]]),"RXN-")</f>
        <v>#N/A</v>
      </c>
      <c r="AK1295" s="1" t="e">
        <f>_xlfn.TEXTBEFORE(Table916[[#This Row],[type]],"_",-1)</f>
        <v>#N/A</v>
      </c>
      <c r="AN1295" t="s">
        <v>4445</v>
      </c>
      <c r="AO1295" t="s">
        <v>2778</v>
      </c>
      <c r="AP1295" s="3">
        <v>1.6769476788999999E-8</v>
      </c>
      <c r="AQ1295" t="str">
        <f>_xlfn.TEXTBEFORE(Table17[[#This Row],[rxn]],"-",-1)</f>
        <v>PROSYN</v>
      </c>
    </row>
    <row r="1296" spans="16:43" ht="17" x14ac:dyDescent="0.25">
      <c r="P1296" s="4"/>
      <c r="T1296"/>
      <c r="AF1296" s="1" t="s">
        <v>11917</v>
      </c>
      <c r="AG1296" s="1" t="s">
        <v>2778</v>
      </c>
      <c r="AH1296" s="9">
        <v>6.3824727999999995E-11</v>
      </c>
      <c r="AI1296" s="1" t="e">
        <f>_xlfn.TEXTAFTER(Table916[[#This Row],[type]],"-",-1)</f>
        <v>#N/A</v>
      </c>
      <c r="AJ1296" s="1" t="e">
        <f ca="1">_xlfn.TEXTAFTER(_xlfn.TEXTBEFORE(Table916[[#This Row],[type]],"-"&amp;Table916[[#This Row],[rxn-no-enz]]),"RXN-")</f>
        <v>#N/A</v>
      </c>
      <c r="AK1296" s="1" t="e">
        <f>_xlfn.TEXTBEFORE(Table916[[#This Row],[type]],"_",-1)</f>
        <v>#N/A</v>
      </c>
      <c r="AN1296" t="s">
        <v>11849</v>
      </c>
      <c r="AO1296" t="s">
        <v>2778</v>
      </c>
      <c r="AP1296" s="3">
        <v>6.0037793700000004E-10</v>
      </c>
      <c r="AQ1296" t="str">
        <f>_xlfn.TEXTBEFORE(Table17[[#This Row],[rxn]],"-",-1)</f>
        <v>PROSYN</v>
      </c>
    </row>
    <row r="1297" spans="16:43" ht="17" x14ac:dyDescent="0.25">
      <c r="P1297" s="4"/>
      <c r="T1297"/>
      <c r="AF1297" s="1" t="s">
        <v>11918</v>
      </c>
      <c r="AG1297" s="1" t="s">
        <v>2778</v>
      </c>
      <c r="AH1297" s="9">
        <v>4.0942951E-11</v>
      </c>
      <c r="AI1297" s="1" t="e">
        <f>_xlfn.TEXTAFTER(Table916[[#This Row],[type]],"-",-1)</f>
        <v>#N/A</v>
      </c>
      <c r="AJ1297" s="1" t="e">
        <f ca="1">_xlfn.TEXTAFTER(_xlfn.TEXTBEFORE(Table916[[#This Row],[type]],"-"&amp;Table916[[#This Row],[rxn-no-enz]]),"RXN-")</f>
        <v>#N/A</v>
      </c>
      <c r="AK1297" s="1" t="e">
        <f>_xlfn.TEXTBEFORE(Table916[[#This Row],[type]],"_",-1)</f>
        <v>#N/A</v>
      </c>
      <c r="AN1297" t="s">
        <v>4446</v>
      </c>
      <c r="AO1297" t="s">
        <v>2778</v>
      </c>
      <c r="AP1297" s="3">
        <v>7.0495819299999902E-10</v>
      </c>
      <c r="AQ1297" t="str">
        <f>_xlfn.TEXTBEFORE(Table17[[#This Row],[rxn]],"-",-1)</f>
        <v>PROSYN</v>
      </c>
    </row>
    <row r="1298" spans="16:43" ht="17" x14ac:dyDescent="0.25">
      <c r="P1298" s="4"/>
      <c r="T1298"/>
      <c r="AF1298" s="1" t="s">
        <v>4483</v>
      </c>
      <c r="AG1298" s="1" t="s">
        <v>2778</v>
      </c>
      <c r="AH1298" s="9">
        <v>1.8427054300000001E-10</v>
      </c>
      <c r="AI1298" s="1" t="e">
        <f>_xlfn.TEXTAFTER(Table916[[#This Row],[type]],"-",-1)</f>
        <v>#N/A</v>
      </c>
      <c r="AJ1298" s="1" t="e">
        <f ca="1">_xlfn.TEXTAFTER(_xlfn.TEXTBEFORE(Table916[[#This Row],[type]],"-"&amp;Table916[[#This Row],[rxn-no-enz]]),"RXN-")</f>
        <v>#N/A</v>
      </c>
      <c r="AK1298" s="1" t="e">
        <f>_xlfn.TEXTBEFORE(Table916[[#This Row],[type]],"_",-1)</f>
        <v>#N/A</v>
      </c>
      <c r="AN1298" t="s">
        <v>4447</v>
      </c>
      <c r="AO1298" t="s">
        <v>2778</v>
      </c>
      <c r="AP1298" s="3">
        <v>5.2831071160000002E-9</v>
      </c>
      <c r="AQ1298" t="str">
        <f>_xlfn.TEXTBEFORE(Table17[[#This Row],[rxn]],"-",-1)</f>
        <v>PROSYN</v>
      </c>
    </row>
    <row r="1299" spans="16:43" ht="17" x14ac:dyDescent="0.25">
      <c r="P1299" s="4"/>
      <c r="T1299"/>
      <c r="AF1299" s="1" t="s">
        <v>11919</v>
      </c>
      <c r="AG1299" s="1" t="s">
        <v>2778</v>
      </c>
      <c r="AH1299" s="9">
        <v>1.2496871999999999E-11</v>
      </c>
      <c r="AI1299" s="1" t="e">
        <f>_xlfn.TEXTAFTER(Table916[[#This Row],[type]],"-",-1)</f>
        <v>#N/A</v>
      </c>
      <c r="AJ1299" s="1" t="e">
        <f ca="1">_xlfn.TEXTAFTER(_xlfn.TEXTBEFORE(Table916[[#This Row],[type]],"-"&amp;Table916[[#This Row],[rxn-no-enz]]),"RXN-")</f>
        <v>#N/A</v>
      </c>
      <c r="AK1299" s="1" t="e">
        <f>_xlfn.TEXTBEFORE(Table916[[#This Row],[type]],"_",-1)</f>
        <v>#N/A</v>
      </c>
      <c r="AN1299" t="s">
        <v>11850</v>
      </c>
      <c r="AO1299" t="s">
        <v>2778</v>
      </c>
      <c r="AP1299" s="3">
        <v>3.0367091000000002E-11</v>
      </c>
      <c r="AQ1299" t="str">
        <f>_xlfn.TEXTBEFORE(Table17[[#This Row],[rxn]],"-",-1)</f>
        <v>PROSYN</v>
      </c>
    </row>
    <row r="1300" spans="16:43" ht="17" x14ac:dyDescent="0.25">
      <c r="P1300" s="4"/>
      <c r="T1300"/>
      <c r="AF1300" s="1" t="s">
        <v>11920</v>
      </c>
      <c r="AG1300" s="1" t="s">
        <v>2778</v>
      </c>
      <c r="AH1300" s="9">
        <v>4.3619722000000001E-11</v>
      </c>
      <c r="AI1300" s="1" t="e">
        <f>_xlfn.TEXTAFTER(Table916[[#This Row],[type]],"-",-1)</f>
        <v>#N/A</v>
      </c>
      <c r="AJ1300" s="1" t="e">
        <f ca="1">_xlfn.TEXTAFTER(_xlfn.TEXTBEFORE(Table916[[#This Row],[type]],"-"&amp;Table916[[#This Row],[rxn-no-enz]]),"RXN-")</f>
        <v>#N/A</v>
      </c>
      <c r="AK1300" s="1" t="e">
        <f>_xlfn.TEXTBEFORE(Table916[[#This Row],[type]],"_",-1)</f>
        <v>#N/A</v>
      </c>
      <c r="AN1300" t="s">
        <v>11851</v>
      </c>
      <c r="AO1300" t="s">
        <v>2778</v>
      </c>
      <c r="AP1300" s="3">
        <v>1.6146420999999999E-10</v>
      </c>
      <c r="AQ1300" t="str">
        <f>_xlfn.TEXTBEFORE(Table17[[#This Row],[rxn]],"-",-1)</f>
        <v>PROSYN</v>
      </c>
    </row>
    <row r="1301" spans="16:43" ht="17" x14ac:dyDescent="0.25">
      <c r="P1301" s="4"/>
      <c r="T1301"/>
      <c r="AF1301" s="1" t="s">
        <v>11921</v>
      </c>
      <c r="AG1301" s="1" t="s">
        <v>2778</v>
      </c>
      <c r="AH1301" s="9">
        <v>9.1730489999999998E-12</v>
      </c>
      <c r="AI1301" s="1" t="e">
        <f>_xlfn.TEXTAFTER(Table916[[#This Row],[type]],"-",-1)</f>
        <v>#N/A</v>
      </c>
      <c r="AJ1301" s="1" t="e">
        <f ca="1">_xlfn.TEXTAFTER(_xlfn.TEXTBEFORE(Table916[[#This Row],[type]],"-"&amp;Table916[[#This Row],[rxn-no-enz]]),"RXN-")</f>
        <v>#N/A</v>
      </c>
      <c r="AK1301" s="1" t="e">
        <f>_xlfn.TEXTBEFORE(Table916[[#This Row],[type]],"_",-1)</f>
        <v>#N/A</v>
      </c>
      <c r="AN1301" t="s">
        <v>4448</v>
      </c>
      <c r="AO1301" t="s">
        <v>2778</v>
      </c>
      <c r="AP1301" s="3">
        <v>1.915004218E-9</v>
      </c>
      <c r="AQ1301" t="str">
        <f>_xlfn.TEXTBEFORE(Table17[[#This Row],[rxn]],"-",-1)</f>
        <v>PROSYN</v>
      </c>
    </row>
    <row r="1302" spans="16:43" ht="17" x14ac:dyDescent="0.25">
      <c r="P1302" s="4"/>
      <c r="T1302"/>
      <c r="AF1302" s="1" t="s">
        <v>11922</v>
      </c>
      <c r="AG1302" s="1" t="s">
        <v>2778</v>
      </c>
      <c r="AH1302" s="9">
        <v>9.2710049999999992E-12</v>
      </c>
      <c r="AI1302" s="1" t="e">
        <f>_xlfn.TEXTAFTER(Table916[[#This Row],[type]],"-",-1)</f>
        <v>#N/A</v>
      </c>
      <c r="AJ1302" s="1" t="e">
        <f ca="1">_xlfn.TEXTAFTER(_xlfn.TEXTBEFORE(Table916[[#This Row],[type]],"-"&amp;Table916[[#This Row],[rxn-no-enz]]),"RXN-")</f>
        <v>#N/A</v>
      </c>
      <c r="AK1302" s="1" t="e">
        <f>_xlfn.TEXTBEFORE(Table916[[#This Row],[type]],"_",-1)</f>
        <v>#N/A</v>
      </c>
      <c r="AN1302" t="s">
        <v>4449</v>
      </c>
      <c r="AO1302" t="s">
        <v>2778</v>
      </c>
      <c r="AP1302" s="3">
        <v>1.3322222499999999E-10</v>
      </c>
      <c r="AQ1302" t="str">
        <f>_xlfn.TEXTBEFORE(Table17[[#This Row],[rxn]],"-",-1)</f>
        <v>PROSYN</v>
      </c>
    </row>
    <row r="1303" spans="16:43" ht="17" x14ac:dyDescent="0.25">
      <c r="P1303" s="4"/>
      <c r="T1303"/>
      <c r="AF1303" s="1" t="s">
        <v>4484</v>
      </c>
      <c r="AG1303" s="1" t="s">
        <v>2778</v>
      </c>
      <c r="AH1303" s="9">
        <v>8.5275318300000001E-10</v>
      </c>
      <c r="AI1303" s="1" t="e">
        <f>_xlfn.TEXTAFTER(Table916[[#This Row],[type]],"-",-1)</f>
        <v>#N/A</v>
      </c>
      <c r="AJ1303" s="1" t="e">
        <f ca="1">_xlfn.TEXTAFTER(_xlfn.TEXTBEFORE(Table916[[#This Row],[type]],"-"&amp;Table916[[#This Row],[rxn-no-enz]]),"RXN-")</f>
        <v>#N/A</v>
      </c>
      <c r="AK1303" s="1" t="e">
        <f>_xlfn.TEXTBEFORE(Table916[[#This Row],[type]],"_",-1)</f>
        <v>#N/A</v>
      </c>
      <c r="AN1303" t="s">
        <v>11852</v>
      </c>
      <c r="AO1303" t="s">
        <v>2778</v>
      </c>
      <c r="AP1303" s="3">
        <v>1.6479581500000001E-10</v>
      </c>
      <c r="AQ1303" t="str">
        <f>_xlfn.TEXTBEFORE(Table17[[#This Row],[rxn]],"-",-1)</f>
        <v>PROSYN</v>
      </c>
    </row>
    <row r="1304" spans="16:43" ht="17" x14ac:dyDescent="0.25">
      <c r="P1304" s="4"/>
      <c r="T1304"/>
      <c r="AF1304" s="1" t="s">
        <v>11923</v>
      </c>
      <c r="AG1304" s="1" t="s">
        <v>2778</v>
      </c>
      <c r="AH1304" s="9">
        <v>1.3508077999999901E-11</v>
      </c>
      <c r="AI1304" s="1" t="e">
        <f>_xlfn.TEXTAFTER(Table916[[#This Row],[type]],"-",-1)</f>
        <v>#N/A</v>
      </c>
      <c r="AJ1304" s="1" t="e">
        <f ca="1">_xlfn.TEXTAFTER(_xlfn.TEXTBEFORE(Table916[[#This Row],[type]],"-"&amp;Table916[[#This Row],[rxn-no-enz]]),"RXN-")</f>
        <v>#N/A</v>
      </c>
      <c r="AK1304" s="1" t="e">
        <f>_xlfn.TEXTBEFORE(Table916[[#This Row],[type]],"_",-1)</f>
        <v>#N/A</v>
      </c>
      <c r="AN1304" t="s">
        <v>11853</v>
      </c>
      <c r="AO1304" t="s">
        <v>2778</v>
      </c>
      <c r="AP1304" s="3">
        <v>4.31629533E-10</v>
      </c>
      <c r="AQ1304" t="str">
        <f>_xlfn.TEXTBEFORE(Table17[[#This Row],[rxn]],"-",-1)</f>
        <v>PROSYN</v>
      </c>
    </row>
    <row r="1305" spans="16:43" ht="17" x14ac:dyDescent="0.25">
      <c r="P1305" s="4"/>
      <c r="T1305"/>
      <c r="AF1305" s="1" t="s">
        <v>11924</v>
      </c>
      <c r="AG1305" s="1" t="s">
        <v>2778</v>
      </c>
      <c r="AH1305" s="9">
        <v>1.5590906000000001E-11</v>
      </c>
      <c r="AI1305" s="1" t="e">
        <f>_xlfn.TEXTAFTER(Table916[[#This Row],[type]],"-",-1)</f>
        <v>#N/A</v>
      </c>
      <c r="AJ1305" s="1" t="e">
        <f ca="1">_xlfn.TEXTAFTER(_xlfn.TEXTBEFORE(Table916[[#This Row],[type]],"-"&amp;Table916[[#This Row],[rxn-no-enz]]),"RXN-")</f>
        <v>#N/A</v>
      </c>
      <c r="AK1305" s="1" t="e">
        <f>_xlfn.TEXTBEFORE(Table916[[#This Row],[type]],"_",-1)</f>
        <v>#N/A</v>
      </c>
      <c r="AN1305" t="s">
        <v>11854</v>
      </c>
      <c r="AO1305" t="s">
        <v>2778</v>
      </c>
      <c r="AP1305" s="3">
        <v>6.6234089999999998E-12</v>
      </c>
      <c r="AQ1305" t="str">
        <f>_xlfn.TEXTBEFORE(Table17[[#This Row],[rxn]],"-",-1)</f>
        <v>PROSYN</v>
      </c>
    </row>
    <row r="1306" spans="16:43" ht="17" x14ac:dyDescent="0.25">
      <c r="P1306" s="4"/>
      <c r="T1306"/>
      <c r="AF1306" s="1" t="s">
        <v>11925</v>
      </c>
      <c r="AG1306" s="1" t="s">
        <v>2778</v>
      </c>
      <c r="AH1306" s="9">
        <v>1.41843826E-10</v>
      </c>
      <c r="AI1306" s="1" t="e">
        <f>_xlfn.TEXTAFTER(Table916[[#This Row],[type]],"-",-1)</f>
        <v>#N/A</v>
      </c>
      <c r="AJ1306" s="1" t="e">
        <f ca="1">_xlfn.TEXTAFTER(_xlfn.TEXTBEFORE(Table916[[#This Row],[type]],"-"&amp;Table916[[#This Row],[rxn-no-enz]]),"RXN-")</f>
        <v>#N/A</v>
      </c>
      <c r="AK1306" s="1" t="e">
        <f>_xlfn.TEXTBEFORE(Table916[[#This Row],[type]],"_",-1)</f>
        <v>#N/A</v>
      </c>
      <c r="AN1306" t="s">
        <v>11855</v>
      </c>
      <c r="AO1306" t="s">
        <v>2778</v>
      </c>
      <c r="AP1306" s="3">
        <v>2.5719137599999999E-10</v>
      </c>
      <c r="AQ1306" t="str">
        <f>_xlfn.TEXTBEFORE(Table17[[#This Row],[rxn]],"-",-1)</f>
        <v>PROSYN</v>
      </c>
    </row>
    <row r="1307" spans="16:43" ht="17" x14ac:dyDescent="0.25">
      <c r="P1307" s="4"/>
      <c r="T1307"/>
      <c r="AF1307" s="1" t="s">
        <v>11926</v>
      </c>
      <c r="AG1307" s="1" t="s">
        <v>2778</v>
      </c>
      <c r="AH1307" s="9">
        <v>6.3450706999999999E-11</v>
      </c>
      <c r="AI1307" s="1" t="e">
        <f>_xlfn.TEXTAFTER(Table916[[#This Row],[type]],"-",-1)</f>
        <v>#N/A</v>
      </c>
      <c r="AJ1307" s="1" t="e">
        <f ca="1">_xlfn.TEXTAFTER(_xlfn.TEXTBEFORE(Table916[[#This Row],[type]],"-"&amp;Table916[[#This Row],[rxn-no-enz]]),"RXN-")</f>
        <v>#N/A</v>
      </c>
      <c r="AK1307" s="1" t="e">
        <f>_xlfn.TEXTBEFORE(Table916[[#This Row],[type]],"_",-1)</f>
        <v>#N/A</v>
      </c>
      <c r="AN1307" t="s">
        <v>4450</v>
      </c>
      <c r="AO1307" t="s">
        <v>2778</v>
      </c>
      <c r="AP1307" s="3">
        <v>9.1771374000000002E-11</v>
      </c>
      <c r="AQ1307" t="str">
        <f>_xlfn.TEXTBEFORE(Table17[[#This Row],[rxn]],"-",-1)</f>
        <v>PROSYN</v>
      </c>
    </row>
    <row r="1308" spans="16:43" ht="17" x14ac:dyDescent="0.25">
      <c r="P1308" s="4"/>
      <c r="T1308"/>
      <c r="AF1308" s="1" t="s">
        <v>11927</v>
      </c>
      <c r="AG1308" s="1" t="s">
        <v>2778</v>
      </c>
      <c r="AH1308" s="9">
        <v>5.5524502E-11</v>
      </c>
      <c r="AI1308" s="1" t="e">
        <f>_xlfn.TEXTAFTER(Table916[[#This Row],[type]],"-",-1)</f>
        <v>#N/A</v>
      </c>
      <c r="AJ1308" s="1" t="e">
        <f ca="1">_xlfn.TEXTAFTER(_xlfn.TEXTBEFORE(Table916[[#This Row],[type]],"-"&amp;Table916[[#This Row],[rxn-no-enz]]),"RXN-")</f>
        <v>#N/A</v>
      </c>
      <c r="AK1308" s="1" t="e">
        <f>_xlfn.TEXTBEFORE(Table916[[#This Row],[type]],"_",-1)</f>
        <v>#N/A</v>
      </c>
      <c r="AN1308" t="s">
        <v>13143</v>
      </c>
      <c r="AO1308" t="s">
        <v>2778</v>
      </c>
      <c r="AP1308" s="3">
        <v>4.6440278399999899E-10</v>
      </c>
      <c r="AQ1308" t="str">
        <f>_xlfn.TEXTBEFORE(Table17[[#This Row],[rxn]],"-",-1)</f>
        <v>PROSYN</v>
      </c>
    </row>
    <row r="1309" spans="16:43" ht="17" x14ac:dyDescent="0.25">
      <c r="P1309" s="4"/>
      <c r="T1309"/>
      <c r="AF1309" s="1" t="s">
        <v>11928</v>
      </c>
      <c r="AG1309" s="1" t="s">
        <v>2778</v>
      </c>
      <c r="AH1309" s="9">
        <v>1.3138172199999999E-10</v>
      </c>
      <c r="AI1309" s="1" t="e">
        <f>_xlfn.TEXTAFTER(Table916[[#This Row],[type]],"-",-1)</f>
        <v>#N/A</v>
      </c>
      <c r="AJ1309" s="1" t="e">
        <f ca="1">_xlfn.TEXTAFTER(_xlfn.TEXTBEFORE(Table916[[#This Row],[type]],"-"&amp;Table916[[#This Row],[rxn-no-enz]]),"RXN-")</f>
        <v>#N/A</v>
      </c>
      <c r="AK1309" s="1" t="e">
        <f>_xlfn.TEXTBEFORE(Table916[[#This Row],[type]],"_",-1)</f>
        <v>#N/A</v>
      </c>
      <c r="AN1309" t="s">
        <v>11856</v>
      </c>
      <c r="AO1309" t="s">
        <v>2778</v>
      </c>
      <c r="AP1309" s="3">
        <v>4.6440278399999899E-10</v>
      </c>
      <c r="AQ1309" t="str">
        <f>_xlfn.TEXTBEFORE(Table17[[#This Row],[rxn]],"-",-1)</f>
        <v>PROSYN</v>
      </c>
    </row>
    <row r="1310" spans="16:43" ht="17" x14ac:dyDescent="0.25">
      <c r="P1310" s="4"/>
      <c r="T1310"/>
      <c r="AF1310" s="1" t="s">
        <v>11929</v>
      </c>
      <c r="AG1310" s="1" t="s">
        <v>2778</v>
      </c>
      <c r="AH1310" s="9">
        <v>1.1593497E-11</v>
      </c>
      <c r="AI1310" s="1" t="e">
        <f>_xlfn.TEXTAFTER(Table916[[#This Row],[type]],"-",-1)</f>
        <v>#N/A</v>
      </c>
      <c r="AJ1310" s="1" t="e">
        <f ca="1">_xlfn.TEXTAFTER(_xlfn.TEXTBEFORE(Table916[[#This Row],[type]],"-"&amp;Table916[[#This Row],[rxn-no-enz]]),"RXN-")</f>
        <v>#N/A</v>
      </c>
      <c r="AK1310" s="1" t="e">
        <f>_xlfn.TEXTBEFORE(Table916[[#This Row],[type]],"_",-1)</f>
        <v>#N/A</v>
      </c>
      <c r="AN1310" t="s">
        <v>11857</v>
      </c>
      <c r="AO1310" t="s">
        <v>2778</v>
      </c>
      <c r="AP1310" s="3">
        <v>8.3558147000000003E-11</v>
      </c>
      <c r="AQ1310" t="str">
        <f>_xlfn.TEXTBEFORE(Table17[[#This Row],[rxn]],"-",-1)</f>
        <v>PROSYN</v>
      </c>
    </row>
    <row r="1311" spans="16:43" ht="17" x14ac:dyDescent="0.25">
      <c r="P1311" s="4"/>
      <c r="T1311"/>
      <c r="AF1311" s="1" t="s">
        <v>11930</v>
      </c>
      <c r="AG1311" s="1" t="s">
        <v>2778</v>
      </c>
      <c r="AH1311" s="9">
        <v>1.38525309999999E-10</v>
      </c>
      <c r="AI1311" s="1" t="e">
        <f>_xlfn.TEXTAFTER(Table916[[#This Row],[type]],"-",-1)</f>
        <v>#N/A</v>
      </c>
      <c r="AJ1311" s="1" t="e">
        <f ca="1">_xlfn.TEXTAFTER(_xlfn.TEXTBEFORE(Table916[[#This Row],[type]],"-"&amp;Table916[[#This Row],[rxn-no-enz]]),"RXN-")</f>
        <v>#N/A</v>
      </c>
      <c r="AK1311" s="1" t="e">
        <f>_xlfn.TEXTBEFORE(Table916[[#This Row],[type]],"_",-1)</f>
        <v>#N/A</v>
      </c>
      <c r="AN1311" t="s">
        <v>4451</v>
      </c>
      <c r="AO1311" t="s">
        <v>2778</v>
      </c>
      <c r="AP1311" s="3">
        <v>7.5073341999999999E-10</v>
      </c>
      <c r="AQ1311" t="str">
        <f>_xlfn.TEXTBEFORE(Table17[[#This Row],[rxn]],"-",-1)</f>
        <v>PROSYN</v>
      </c>
    </row>
    <row r="1312" spans="16:43" ht="17" x14ac:dyDescent="0.25">
      <c r="P1312" s="4"/>
      <c r="T1312"/>
      <c r="AF1312" s="1" t="s">
        <v>4485</v>
      </c>
      <c r="AG1312" s="1" t="s">
        <v>2778</v>
      </c>
      <c r="AH1312" s="9">
        <v>1.41119012E-10</v>
      </c>
      <c r="AI1312" s="1" t="e">
        <f>_xlfn.TEXTAFTER(Table916[[#This Row],[type]],"-",-1)</f>
        <v>#N/A</v>
      </c>
      <c r="AJ1312" s="1" t="e">
        <f ca="1">_xlfn.TEXTAFTER(_xlfn.TEXTBEFORE(Table916[[#This Row],[type]],"-"&amp;Table916[[#This Row],[rxn-no-enz]]),"RXN-")</f>
        <v>#N/A</v>
      </c>
      <c r="AK1312" s="1" t="e">
        <f>_xlfn.TEXTBEFORE(Table916[[#This Row],[type]],"_",-1)</f>
        <v>#N/A</v>
      </c>
      <c r="AN1312" t="s">
        <v>4452</v>
      </c>
      <c r="AO1312" t="s">
        <v>2778</v>
      </c>
      <c r="AP1312" s="3">
        <v>7.357551463E-9</v>
      </c>
      <c r="AQ1312" t="str">
        <f>_xlfn.TEXTBEFORE(Table17[[#This Row],[rxn]],"-",-1)</f>
        <v>PROSYN</v>
      </c>
    </row>
    <row r="1313" spans="16:43" ht="17" x14ac:dyDescent="0.25">
      <c r="P1313" s="4"/>
      <c r="T1313"/>
      <c r="AF1313" s="1" t="s">
        <v>11931</v>
      </c>
      <c r="AG1313" s="1" t="s">
        <v>2778</v>
      </c>
      <c r="AH1313" s="9">
        <v>5.2601098999999999E-10</v>
      </c>
      <c r="AI1313" s="1" t="e">
        <f>_xlfn.TEXTAFTER(Table916[[#This Row],[type]],"-",-1)</f>
        <v>#N/A</v>
      </c>
      <c r="AJ1313" s="1" t="e">
        <f ca="1">_xlfn.TEXTAFTER(_xlfn.TEXTBEFORE(Table916[[#This Row],[type]],"-"&amp;Table916[[#This Row],[rxn-no-enz]]),"RXN-")</f>
        <v>#N/A</v>
      </c>
      <c r="AK1313" s="1" t="e">
        <f>_xlfn.TEXTBEFORE(Table916[[#This Row],[type]],"_",-1)</f>
        <v>#N/A</v>
      </c>
      <c r="AN1313" t="s">
        <v>4453</v>
      </c>
      <c r="AO1313" t="s">
        <v>2778</v>
      </c>
      <c r="AP1313" s="3">
        <v>3.0156362619999999E-9</v>
      </c>
      <c r="AQ1313" t="str">
        <f>_xlfn.TEXTBEFORE(Table17[[#This Row],[rxn]],"-",-1)</f>
        <v>PROSYN</v>
      </c>
    </row>
    <row r="1314" spans="16:43" ht="17" x14ac:dyDescent="0.25">
      <c r="P1314" s="4"/>
      <c r="T1314"/>
      <c r="AF1314" s="1" t="s">
        <v>11932</v>
      </c>
      <c r="AG1314" s="1" t="s">
        <v>2778</v>
      </c>
      <c r="AH1314" s="9">
        <v>7.0323102600000002E-10</v>
      </c>
      <c r="AI1314" s="1" t="e">
        <f>_xlfn.TEXTAFTER(Table916[[#This Row],[type]],"-",-1)</f>
        <v>#N/A</v>
      </c>
      <c r="AJ1314" s="1" t="e">
        <f ca="1">_xlfn.TEXTAFTER(_xlfn.TEXTBEFORE(Table916[[#This Row],[type]],"-"&amp;Table916[[#This Row],[rxn-no-enz]]),"RXN-")</f>
        <v>#N/A</v>
      </c>
      <c r="AK1314" s="1" t="e">
        <f>_xlfn.TEXTBEFORE(Table916[[#This Row],[type]],"_",-1)</f>
        <v>#N/A</v>
      </c>
      <c r="AN1314" t="s">
        <v>11858</v>
      </c>
      <c r="AO1314" t="s">
        <v>2778</v>
      </c>
      <c r="AP1314" s="3">
        <v>1.0082584277E-8</v>
      </c>
      <c r="AQ1314" t="str">
        <f>_xlfn.TEXTBEFORE(Table17[[#This Row],[rxn]],"-",-1)</f>
        <v>PROSYN</v>
      </c>
    </row>
    <row r="1315" spans="16:43" ht="17" x14ac:dyDescent="0.25">
      <c r="P1315" s="4"/>
      <c r="T1315"/>
      <c r="AF1315" s="1" t="s">
        <v>11933</v>
      </c>
      <c r="AG1315" s="1" t="s">
        <v>2778</v>
      </c>
      <c r="AH1315" s="9">
        <v>5.4387219999999997E-11</v>
      </c>
      <c r="AI1315" s="1" t="e">
        <f>_xlfn.TEXTAFTER(Table916[[#This Row],[type]],"-",-1)</f>
        <v>#N/A</v>
      </c>
      <c r="AJ1315" s="1" t="e">
        <f ca="1">_xlfn.TEXTAFTER(_xlfn.TEXTBEFORE(Table916[[#This Row],[type]],"-"&amp;Table916[[#This Row],[rxn-no-enz]]),"RXN-")</f>
        <v>#N/A</v>
      </c>
      <c r="AK1315" s="1" t="e">
        <f>_xlfn.TEXTBEFORE(Table916[[#This Row],[type]],"_",-1)</f>
        <v>#N/A</v>
      </c>
      <c r="AN1315" t="s">
        <v>11859</v>
      </c>
      <c r="AO1315" t="s">
        <v>2778</v>
      </c>
      <c r="AP1315" s="3">
        <v>7.7795832000000003E-11</v>
      </c>
      <c r="AQ1315" t="str">
        <f>_xlfn.TEXTBEFORE(Table17[[#This Row],[rxn]],"-",-1)</f>
        <v>PROSYN</v>
      </c>
    </row>
    <row r="1316" spans="16:43" ht="17" x14ac:dyDescent="0.25">
      <c r="P1316" s="4"/>
      <c r="T1316"/>
      <c r="AF1316" s="1" t="s">
        <v>11934</v>
      </c>
      <c r="AG1316" s="1" t="s">
        <v>2778</v>
      </c>
      <c r="AH1316" s="9">
        <v>6.1906600000000002E-13</v>
      </c>
      <c r="AI1316" s="1" t="e">
        <f>_xlfn.TEXTAFTER(Table916[[#This Row],[type]],"-",-1)</f>
        <v>#N/A</v>
      </c>
      <c r="AJ1316" s="1" t="e">
        <f ca="1">_xlfn.TEXTAFTER(_xlfn.TEXTBEFORE(Table916[[#This Row],[type]],"-"&amp;Table916[[#This Row],[rxn-no-enz]]),"RXN-")</f>
        <v>#N/A</v>
      </c>
      <c r="AK1316" s="1" t="e">
        <f>_xlfn.TEXTBEFORE(Table916[[#This Row],[type]],"_",-1)</f>
        <v>#N/A</v>
      </c>
      <c r="AN1316" t="s">
        <v>4454</v>
      </c>
      <c r="AO1316" t="s">
        <v>2778</v>
      </c>
      <c r="AP1316" s="3">
        <v>7.228255512E-9</v>
      </c>
      <c r="AQ1316" t="str">
        <f>_xlfn.TEXTBEFORE(Table17[[#This Row],[rxn]],"-",-1)</f>
        <v>PROSYN</v>
      </c>
    </row>
    <row r="1317" spans="16:43" ht="17" x14ac:dyDescent="0.25">
      <c r="P1317" s="4"/>
      <c r="T1317"/>
      <c r="AF1317" s="1" t="s">
        <v>11935</v>
      </c>
      <c r="AG1317" s="1" t="s">
        <v>2778</v>
      </c>
      <c r="AH1317" s="9">
        <v>3.9255297600000002E-10</v>
      </c>
      <c r="AI1317" s="1" t="e">
        <f>_xlfn.TEXTAFTER(Table916[[#This Row],[type]],"-",-1)</f>
        <v>#N/A</v>
      </c>
      <c r="AJ1317" s="1" t="e">
        <f ca="1">_xlfn.TEXTAFTER(_xlfn.TEXTBEFORE(Table916[[#This Row],[type]],"-"&amp;Table916[[#This Row],[rxn-no-enz]]),"RXN-")</f>
        <v>#N/A</v>
      </c>
      <c r="AK1317" s="1" t="e">
        <f>_xlfn.TEXTBEFORE(Table916[[#This Row],[type]],"_",-1)</f>
        <v>#N/A</v>
      </c>
      <c r="AN1317" t="s">
        <v>4455</v>
      </c>
      <c r="AO1317" t="s">
        <v>2778</v>
      </c>
      <c r="AP1317" s="3">
        <v>6.2661561719999998E-9</v>
      </c>
      <c r="AQ1317" t="str">
        <f>_xlfn.TEXTBEFORE(Table17[[#This Row],[rxn]],"-",-1)</f>
        <v>PROSYN</v>
      </c>
    </row>
    <row r="1318" spans="16:43" ht="17" x14ac:dyDescent="0.25">
      <c r="P1318" s="4"/>
      <c r="T1318"/>
      <c r="AF1318" s="1" t="s">
        <v>11936</v>
      </c>
      <c r="AG1318" s="1" t="s">
        <v>2778</v>
      </c>
      <c r="AH1318" s="9">
        <v>4.7457377599999995E-10</v>
      </c>
      <c r="AI1318" s="1" t="e">
        <f>_xlfn.TEXTAFTER(Table916[[#This Row],[type]],"-",-1)</f>
        <v>#N/A</v>
      </c>
      <c r="AJ1318" s="1" t="e">
        <f ca="1">_xlfn.TEXTAFTER(_xlfn.TEXTBEFORE(Table916[[#This Row],[type]],"-"&amp;Table916[[#This Row],[rxn-no-enz]]),"RXN-")</f>
        <v>#N/A</v>
      </c>
      <c r="AK1318" s="1" t="e">
        <f>_xlfn.TEXTBEFORE(Table916[[#This Row],[type]],"_",-1)</f>
        <v>#N/A</v>
      </c>
      <c r="AN1318" t="s">
        <v>11860</v>
      </c>
      <c r="AO1318" t="s">
        <v>2778</v>
      </c>
      <c r="AP1318" s="3">
        <v>3.872009E-12</v>
      </c>
      <c r="AQ1318" t="str">
        <f>_xlfn.TEXTBEFORE(Table17[[#This Row],[rxn]],"-",-1)</f>
        <v>PROSYN</v>
      </c>
    </row>
    <row r="1319" spans="16:43" ht="17" x14ac:dyDescent="0.25">
      <c r="P1319" s="4"/>
      <c r="T1319"/>
      <c r="AF1319" s="1" t="s">
        <v>11937</v>
      </c>
      <c r="AG1319" s="1" t="s">
        <v>2778</v>
      </c>
      <c r="AH1319" s="9">
        <v>1.5528749999999999E-11</v>
      </c>
      <c r="AI1319" s="1" t="e">
        <f>_xlfn.TEXTAFTER(Table916[[#This Row],[type]],"-",-1)</f>
        <v>#N/A</v>
      </c>
      <c r="AJ1319" s="1" t="e">
        <f ca="1">_xlfn.TEXTAFTER(_xlfn.TEXTBEFORE(Table916[[#This Row],[type]],"-"&amp;Table916[[#This Row],[rxn-no-enz]]),"RXN-")</f>
        <v>#N/A</v>
      </c>
      <c r="AK1319" s="1" t="e">
        <f>_xlfn.TEXTBEFORE(Table916[[#This Row],[type]],"_",-1)</f>
        <v>#N/A</v>
      </c>
      <c r="AN1319" t="s">
        <v>11861</v>
      </c>
      <c r="AO1319" t="s">
        <v>2778</v>
      </c>
      <c r="AP1319" s="3">
        <v>1.1527802700000001E-10</v>
      </c>
      <c r="AQ1319" t="str">
        <f>_xlfn.TEXTBEFORE(Table17[[#This Row],[rxn]],"-",-1)</f>
        <v>PROSYN</v>
      </c>
    </row>
    <row r="1320" spans="16:43" ht="17" x14ac:dyDescent="0.25">
      <c r="P1320" s="4"/>
      <c r="T1320"/>
      <c r="AF1320" s="1" t="s">
        <v>11938</v>
      </c>
      <c r="AG1320" s="1" t="s">
        <v>2778</v>
      </c>
      <c r="AH1320" s="9">
        <v>7.5592184999999996E-11</v>
      </c>
      <c r="AI1320" s="1" t="e">
        <f>_xlfn.TEXTAFTER(Table916[[#This Row],[type]],"-",-1)</f>
        <v>#N/A</v>
      </c>
      <c r="AJ1320" s="1" t="e">
        <f ca="1">_xlfn.TEXTAFTER(_xlfn.TEXTBEFORE(Table916[[#This Row],[type]],"-"&amp;Table916[[#This Row],[rxn-no-enz]]),"RXN-")</f>
        <v>#N/A</v>
      </c>
      <c r="AK1320" s="1" t="e">
        <f>_xlfn.TEXTBEFORE(Table916[[#This Row],[type]],"_",-1)</f>
        <v>#N/A</v>
      </c>
      <c r="AN1320" t="s">
        <v>11862</v>
      </c>
      <c r="AO1320" t="s">
        <v>2778</v>
      </c>
      <c r="AP1320" s="3">
        <v>3.342711E-11</v>
      </c>
      <c r="AQ1320" t="str">
        <f>_xlfn.TEXTBEFORE(Table17[[#This Row],[rxn]],"-",-1)</f>
        <v>PROSYN</v>
      </c>
    </row>
    <row r="1321" spans="16:43" ht="17" x14ac:dyDescent="0.25">
      <c r="P1321" s="4"/>
      <c r="T1321"/>
      <c r="AF1321" s="1" t="s">
        <v>11939</v>
      </c>
      <c r="AG1321" s="1" t="s">
        <v>2778</v>
      </c>
      <c r="AH1321" s="9">
        <v>3.7491296999999997E-11</v>
      </c>
      <c r="AI1321" s="1" t="e">
        <f>_xlfn.TEXTAFTER(Table916[[#This Row],[type]],"-",-1)</f>
        <v>#N/A</v>
      </c>
      <c r="AJ1321" s="1" t="e">
        <f ca="1">_xlfn.TEXTAFTER(_xlfn.TEXTBEFORE(Table916[[#This Row],[type]],"-"&amp;Table916[[#This Row],[rxn-no-enz]]),"RXN-")</f>
        <v>#N/A</v>
      </c>
      <c r="AK1321" s="1" t="e">
        <f>_xlfn.TEXTBEFORE(Table916[[#This Row],[type]],"_",-1)</f>
        <v>#N/A</v>
      </c>
      <c r="AN1321" t="s">
        <v>11863</v>
      </c>
      <c r="AO1321" t="s">
        <v>2778</v>
      </c>
      <c r="AP1321" s="3">
        <v>6.2605518000000002E-11</v>
      </c>
      <c r="AQ1321" t="str">
        <f>_xlfn.TEXTBEFORE(Table17[[#This Row],[rxn]],"-",-1)</f>
        <v>PROSYN</v>
      </c>
    </row>
    <row r="1322" spans="16:43" ht="17" x14ac:dyDescent="0.25">
      <c r="P1322" s="4"/>
      <c r="T1322"/>
      <c r="AF1322" s="1" t="s">
        <v>4487</v>
      </c>
      <c r="AG1322" s="1" t="s">
        <v>2778</v>
      </c>
      <c r="AH1322" s="9">
        <v>1.9939060699999999E-10</v>
      </c>
      <c r="AI1322" s="1" t="e">
        <f>_xlfn.TEXTAFTER(Table916[[#This Row],[type]],"-",-1)</f>
        <v>#N/A</v>
      </c>
      <c r="AJ1322" s="1" t="e">
        <f ca="1">_xlfn.TEXTAFTER(_xlfn.TEXTBEFORE(Table916[[#This Row],[type]],"-"&amp;Table916[[#This Row],[rxn-no-enz]]),"RXN-")</f>
        <v>#N/A</v>
      </c>
      <c r="AK1322" s="1" t="e">
        <f>_xlfn.TEXTBEFORE(Table916[[#This Row],[type]],"_",-1)</f>
        <v>#N/A</v>
      </c>
      <c r="AN1322" t="s">
        <v>11864</v>
      </c>
      <c r="AO1322" t="s">
        <v>2778</v>
      </c>
      <c r="AP1322" s="3">
        <v>7.5553399999999895E-12</v>
      </c>
      <c r="AQ1322" t="str">
        <f>_xlfn.TEXTBEFORE(Table17[[#This Row],[rxn]],"-",-1)</f>
        <v>PROSYN</v>
      </c>
    </row>
    <row r="1323" spans="16:43" ht="17" x14ac:dyDescent="0.25">
      <c r="P1323" s="4"/>
      <c r="T1323"/>
      <c r="AF1323" s="1" t="s">
        <v>4488</v>
      </c>
      <c r="AG1323" s="1" t="s">
        <v>2778</v>
      </c>
      <c r="AH1323" s="9">
        <v>9.9949849999999995E-12</v>
      </c>
      <c r="AI1323" s="1" t="e">
        <f>_xlfn.TEXTAFTER(Table916[[#This Row],[type]],"-",-1)</f>
        <v>#N/A</v>
      </c>
      <c r="AJ1323" s="1" t="e">
        <f ca="1">_xlfn.TEXTAFTER(_xlfn.TEXTBEFORE(Table916[[#This Row],[type]],"-"&amp;Table916[[#This Row],[rxn-no-enz]]),"RXN-")</f>
        <v>#N/A</v>
      </c>
      <c r="AK1323" s="1" t="e">
        <f>_xlfn.TEXTBEFORE(Table916[[#This Row],[type]],"_",-1)</f>
        <v>#N/A</v>
      </c>
      <c r="AN1323" t="s">
        <v>11865</v>
      </c>
      <c r="AO1323" t="s">
        <v>2778</v>
      </c>
      <c r="AP1323" s="3">
        <v>6.65186972999999E-10</v>
      </c>
      <c r="AQ1323" t="str">
        <f>_xlfn.TEXTBEFORE(Table17[[#This Row],[rxn]],"-",-1)</f>
        <v>PROSYN</v>
      </c>
    </row>
    <row r="1324" spans="16:43" ht="17" x14ac:dyDescent="0.25">
      <c r="P1324" s="4"/>
      <c r="T1324"/>
      <c r="AF1324" s="1" t="s">
        <v>4489</v>
      </c>
      <c r="AG1324" s="1" t="s">
        <v>2778</v>
      </c>
      <c r="AH1324" s="9">
        <v>2.6494865699999999E-10</v>
      </c>
      <c r="AI1324" s="1" t="e">
        <f>_xlfn.TEXTAFTER(Table916[[#This Row],[type]],"-",-1)</f>
        <v>#N/A</v>
      </c>
      <c r="AJ1324" s="1" t="e">
        <f ca="1">_xlfn.TEXTAFTER(_xlfn.TEXTBEFORE(Table916[[#This Row],[type]],"-"&amp;Table916[[#This Row],[rxn-no-enz]]),"RXN-")</f>
        <v>#N/A</v>
      </c>
      <c r="AK1324" s="1" t="e">
        <f>_xlfn.TEXTBEFORE(Table916[[#This Row],[type]],"_",-1)</f>
        <v>#N/A</v>
      </c>
      <c r="AN1324" t="s">
        <v>11866</v>
      </c>
      <c r="AO1324" t="s">
        <v>2778</v>
      </c>
      <c r="AP1324" s="3">
        <v>1.2309439E-10</v>
      </c>
      <c r="AQ1324" t="str">
        <f>_xlfn.TEXTBEFORE(Table17[[#This Row],[rxn]],"-",-1)</f>
        <v>PROSYN</v>
      </c>
    </row>
    <row r="1325" spans="16:43" ht="17" x14ac:dyDescent="0.25">
      <c r="P1325" s="4"/>
      <c r="T1325"/>
      <c r="AF1325" s="1" t="s">
        <v>4490</v>
      </c>
      <c r="AG1325" s="1" t="s">
        <v>2778</v>
      </c>
      <c r="AH1325" s="9">
        <v>6.9739089999999999E-12</v>
      </c>
      <c r="AI1325" s="1" t="e">
        <f>_xlfn.TEXTAFTER(Table916[[#This Row],[type]],"-",-1)</f>
        <v>#N/A</v>
      </c>
      <c r="AJ1325" s="1" t="e">
        <f ca="1">_xlfn.TEXTAFTER(_xlfn.TEXTBEFORE(Table916[[#This Row],[type]],"-"&amp;Table916[[#This Row],[rxn-no-enz]]),"RXN-")</f>
        <v>#N/A</v>
      </c>
      <c r="AK1325" s="1" t="e">
        <f>_xlfn.TEXTBEFORE(Table916[[#This Row],[type]],"_",-1)</f>
        <v>#N/A</v>
      </c>
      <c r="AN1325" t="s">
        <v>13144</v>
      </c>
      <c r="AO1325" t="s">
        <v>2778</v>
      </c>
      <c r="AP1325" s="3">
        <v>2.6654715000000001E-11</v>
      </c>
      <c r="AQ1325" t="str">
        <f>_xlfn.TEXTBEFORE(Table17[[#This Row],[rxn]],"-",-1)</f>
        <v>PROSYN</v>
      </c>
    </row>
    <row r="1326" spans="16:43" ht="17" x14ac:dyDescent="0.25">
      <c r="P1326" s="4"/>
      <c r="T1326"/>
      <c r="AF1326" s="1" t="s">
        <v>11940</v>
      </c>
      <c r="AG1326" s="1" t="s">
        <v>2778</v>
      </c>
      <c r="AH1326" s="9">
        <v>6.1614035000000004E-11</v>
      </c>
      <c r="AI1326" s="1" t="e">
        <f>_xlfn.TEXTAFTER(Table916[[#This Row],[type]],"-",-1)</f>
        <v>#N/A</v>
      </c>
      <c r="AJ1326" s="1" t="e">
        <f ca="1">_xlfn.TEXTAFTER(_xlfn.TEXTBEFORE(Table916[[#This Row],[type]],"-"&amp;Table916[[#This Row],[rxn-no-enz]]),"RXN-")</f>
        <v>#N/A</v>
      </c>
      <c r="AK1326" s="1" t="e">
        <f>_xlfn.TEXTBEFORE(Table916[[#This Row],[type]],"_",-1)</f>
        <v>#N/A</v>
      </c>
      <c r="AN1326" t="s">
        <v>11867</v>
      </c>
      <c r="AO1326" t="s">
        <v>2778</v>
      </c>
      <c r="AP1326" s="3">
        <v>2.6654715000000001E-11</v>
      </c>
      <c r="AQ1326" t="str">
        <f>_xlfn.TEXTBEFORE(Table17[[#This Row],[rxn]],"-",-1)</f>
        <v>PROSYN</v>
      </c>
    </row>
    <row r="1327" spans="16:43" ht="17" x14ac:dyDescent="0.25">
      <c r="P1327" s="4"/>
      <c r="T1327"/>
      <c r="AF1327" s="1" t="s">
        <v>11941</v>
      </c>
      <c r="AG1327" s="1" t="s">
        <v>2778</v>
      </c>
      <c r="AH1327" s="9">
        <v>1.7419497E-11</v>
      </c>
      <c r="AI1327" s="1" t="e">
        <f>_xlfn.TEXTAFTER(Table916[[#This Row],[type]],"-",-1)</f>
        <v>#N/A</v>
      </c>
      <c r="AJ1327" s="1" t="e">
        <f ca="1">_xlfn.TEXTAFTER(_xlfn.TEXTBEFORE(Table916[[#This Row],[type]],"-"&amp;Table916[[#This Row],[rxn-no-enz]]),"RXN-")</f>
        <v>#N/A</v>
      </c>
      <c r="AK1327" s="1" t="e">
        <f>_xlfn.TEXTBEFORE(Table916[[#This Row],[type]],"_",-1)</f>
        <v>#N/A</v>
      </c>
      <c r="AN1327" t="s">
        <v>11868</v>
      </c>
      <c r="AO1327" t="s">
        <v>2778</v>
      </c>
      <c r="AP1327" s="3">
        <v>8.2111468499999995E-10</v>
      </c>
      <c r="AQ1327" t="str">
        <f>_xlfn.TEXTBEFORE(Table17[[#This Row],[rxn]],"-",-1)</f>
        <v>PROSYN</v>
      </c>
    </row>
    <row r="1328" spans="16:43" ht="17" x14ac:dyDescent="0.25">
      <c r="P1328" s="4"/>
      <c r="T1328"/>
      <c r="AF1328" s="1" t="s">
        <v>11942</v>
      </c>
      <c r="AG1328" s="1" t="s">
        <v>2778</v>
      </c>
      <c r="AH1328" s="9">
        <v>1.2299892E-11</v>
      </c>
      <c r="AI1328" s="1" t="e">
        <f>_xlfn.TEXTAFTER(Table916[[#This Row],[type]],"-",-1)</f>
        <v>#N/A</v>
      </c>
      <c r="AJ1328" s="1" t="e">
        <f ca="1">_xlfn.TEXTAFTER(_xlfn.TEXTBEFORE(Table916[[#This Row],[type]],"-"&amp;Table916[[#This Row],[rxn-no-enz]]),"RXN-")</f>
        <v>#N/A</v>
      </c>
      <c r="AK1328" s="1" t="e">
        <f>_xlfn.TEXTBEFORE(Table916[[#This Row],[type]],"_",-1)</f>
        <v>#N/A</v>
      </c>
      <c r="AN1328" t="s">
        <v>11869</v>
      </c>
      <c r="AO1328" t="s">
        <v>2778</v>
      </c>
      <c r="AP1328" s="3">
        <v>7.8592916999999994E-11</v>
      </c>
      <c r="AQ1328" t="str">
        <f>_xlfn.TEXTBEFORE(Table17[[#This Row],[rxn]],"-",-1)</f>
        <v>PROSYN</v>
      </c>
    </row>
    <row r="1329" spans="16:43" ht="17" x14ac:dyDescent="0.25">
      <c r="P1329" s="4"/>
      <c r="T1329"/>
      <c r="AF1329" s="1" t="s">
        <v>11943</v>
      </c>
      <c r="AG1329" s="1" t="s">
        <v>2778</v>
      </c>
      <c r="AH1329" s="9">
        <v>1.2875556E-11</v>
      </c>
      <c r="AI1329" s="1" t="e">
        <f>_xlfn.TEXTAFTER(Table916[[#This Row],[type]],"-",-1)</f>
        <v>#N/A</v>
      </c>
      <c r="AJ1329" s="1" t="e">
        <f ca="1">_xlfn.TEXTAFTER(_xlfn.TEXTBEFORE(Table916[[#This Row],[type]],"-"&amp;Table916[[#This Row],[rxn-no-enz]]),"RXN-")</f>
        <v>#N/A</v>
      </c>
      <c r="AK1329" s="1" t="e">
        <f>_xlfn.TEXTBEFORE(Table916[[#This Row],[type]],"_",-1)</f>
        <v>#N/A</v>
      </c>
      <c r="AN1329" t="s">
        <v>11870</v>
      </c>
      <c r="AO1329" t="s">
        <v>2778</v>
      </c>
      <c r="AP1329" s="3">
        <v>1.27095293E-10</v>
      </c>
      <c r="AQ1329" t="str">
        <f>_xlfn.TEXTBEFORE(Table17[[#This Row],[rxn]],"-",-1)</f>
        <v>PROSYN</v>
      </c>
    </row>
    <row r="1330" spans="16:43" ht="17" x14ac:dyDescent="0.25">
      <c r="P1330" s="4"/>
      <c r="T1330"/>
      <c r="AF1330" s="1" t="s">
        <v>11944</v>
      </c>
      <c r="AG1330" s="1" t="s">
        <v>2778</v>
      </c>
      <c r="AH1330" s="9">
        <v>2.023834687E-9</v>
      </c>
      <c r="AI1330" s="1" t="e">
        <f>_xlfn.TEXTAFTER(Table916[[#This Row],[type]],"-",-1)</f>
        <v>#N/A</v>
      </c>
      <c r="AJ1330" s="1" t="e">
        <f ca="1">_xlfn.TEXTAFTER(_xlfn.TEXTBEFORE(Table916[[#This Row],[type]],"-"&amp;Table916[[#This Row],[rxn-no-enz]]),"RXN-")</f>
        <v>#N/A</v>
      </c>
      <c r="AK1330" s="1" t="e">
        <f>_xlfn.TEXTBEFORE(Table916[[#This Row],[type]],"_",-1)</f>
        <v>#N/A</v>
      </c>
      <c r="AN1330" t="s">
        <v>4456</v>
      </c>
      <c r="AO1330" t="s">
        <v>2778</v>
      </c>
      <c r="AP1330" s="3">
        <v>2.8309013109999998E-9</v>
      </c>
      <c r="AQ1330" t="str">
        <f>_xlfn.TEXTBEFORE(Table17[[#This Row],[rxn]],"-",-1)</f>
        <v>PROSYN</v>
      </c>
    </row>
    <row r="1331" spans="16:43" ht="17" x14ac:dyDescent="0.25">
      <c r="P1331" s="4"/>
      <c r="T1331"/>
      <c r="AF1331" s="1" t="s">
        <v>4491</v>
      </c>
      <c r="AG1331" s="1" t="s">
        <v>2778</v>
      </c>
      <c r="AH1331" s="9">
        <v>8.6472399999999996E-13</v>
      </c>
      <c r="AI1331" s="1" t="e">
        <f>_xlfn.TEXTAFTER(Table916[[#This Row],[type]],"-",-1)</f>
        <v>#N/A</v>
      </c>
      <c r="AJ1331" s="1" t="e">
        <f ca="1">_xlfn.TEXTAFTER(_xlfn.TEXTBEFORE(Table916[[#This Row],[type]],"-"&amp;Table916[[#This Row],[rxn-no-enz]]),"RXN-")</f>
        <v>#N/A</v>
      </c>
      <c r="AK1331" s="1" t="e">
        <f>_xlfn.TEXTBEFORE(Table916[[#This Row],[type]],"_",-1)</f>
        <v>#N/A</v>
      </c>
      <c r="AN1331" t="s">
        <v>11871</v>
      </c>
      <c r="AO1331" t="s">
        <v>2778</v>
      </c>
      <c r="AP1331" s="3">
        <v>8.7214842000000005E-11</v>
      </c>
      <c r="AQ1331" t="str">
        <f>_xlfn.TEXTBEFORE(Table17[[#This Row],[rxn]],"-",-1)</f>
        <v>PROSYN</v>
      </c>
    </row>
    <row r="1332" spans="16:43" ht="17" x14ac:dyDescent="0.25">
      <c r="P1332" s="4"/>
      <c r="T1332"/>
      <c r="AF1332" s="1" t="s">
        <v>11945</v>
      </c>
      <c r="AG1332" s="1" t="s">
        <v>2778</v>
      </c>
      <c r="AH1332" s="9">
        <v>1.71979149E-10</v>
      </c>
      <c r="AI1332" s="1" t="e">
        <f>_xlfn.TEXTAFTER(Table916[[#This Row],[type]],"-",-1)</f>
        <v>#N/A</v>
      </c>
      <c r="AJ1332" s="1" t="e">
        <f ca="1">_xlfn.TEXTAFTER(_xlfn.TEXTBEFORE(Table916[[#This Row],[type]],"-"&amp;Table916[[#This Row],[rxn-no-enz]]),"RXN-")</f>
        <v>#N/A</v>
      </c>
      <c r="AK1332" s="1" t="e">
        <f>_xlfn.TEXTBEFORE(Table916[[#This Row],[type]],"_",-1)</f>
        <v>#N/A</v>
      </c>
      <c r="AN1332" t="s">
        <v>4457</v>
      </c>
      <c r="AO1332" t="s">
        <v>2778</v>
      </c>
      <c r="AP1332" s="3">
        <v>1.10931976E-10</v>
      </c>
      <c r="AQ1332" t="str">
        <f>_xlfn.TEXTBEFORE(Table17[[#This Row],[rxn]],"-",-1)</f>
        <v>PROSYN</v>
      </c>
    </row>
    <row r="1333" spans="16:43" ht="17" x14ac:dyDescent="0.25">
      <c r="P1333" s="4"/>
      <c r="T1333"/>
      <c r="AF1333" s="1" t="s">
        <v>11946</v>
      </c>
      <c r="AG1333" s="1" t="s">
        <v>2778</v>
      </c>
      <c r="AH1333" s="9">
        <v>1.5220638500000001E-10</v>
      </c>
      <c r="AI1333" s="1" t="e">
        <f>_xlfn.TEXTAFTER(Table916[[#This Row],[type]],"-",-1)</f>
        <v>#N/A</v>
      </c>
      <c r="AJ1333" s="1" t="e">
        <f ca="1">_xlfn.TEXTAFTER(_xlfn.TEXTBEFORE(Table916[[#This Row],[type]],"-"&amp;Table916[[#This Row],[rxn-no-enz]]),"RXN-")</f>
        <v>#N/A</v>
      </c>
      <c r="AK1333" s="1" t="e">
        <f>_xlfn.TEXTBEFORE(Table916[[#This Row],[type]],"_",-1)</f>
        <v>#N/A</v>
      </c>
      <c r="AN1333" t="s">
        <v>11872</v>
      </c>
      <c r="AO1333" t="s">
        <v>2778</v>
      </c>
      <c r="AP1333" s="3">
        <v>7.2014808000000002E-11</v>
      </c>
      <c r="AQ1333" t="str">
        <f>_xlfn.TEXTBEFORE(Table17[[#This Row],[rxn]],"-",-1)</f>
        <v>PROSYN</v>
      </c>
    </row>
    <row r="1334" spans="16:43" ht="17" x14ac:dyDescent="0.25">
      <c r="P1334" s="4"/>
      <c r="T1334"/>
      <c r="AF1334" s="1" t="s">
        <v>11947</v>
      </c>
      <c r="AG1334" s="1" t="s">
        <v>2778</v>
      </c>
      <c r="AH1334" s="9">
        <v>5.7100562099999902E-10</v>
      </c>
      <c r="AI1334" s="1" t="e">
        <f>_xlfn.TEXTAFTER(Table916[[#This Row],[type]],"-",-1)</f>
        <v>#N/A</v>
      </c>
      <c r="AJ1334" s="1" t="e">
        <f ca="1">_xlfn.TEXTAFTER(_xlfn.TEXTBEFORE(Table916[[#This Row],[type]],"-"&amp;Table916[[#This Row],[rxn-no-enz]]),"RXN-")</f>
        <v>#N/A</v>
      </c>
      <c r="AK1334" s="1" t="e">
        <f>_xlfn.TEXTBEFORE(Table916[[#This Row],[type]],"_",-1)</f>
        <v>#N/A</v>
      </c>
      <c r="AN1334" t="s">
        <v>11873</v>
      </c>
      <c r="AO1334" t="s">
        <v>2778</v>
      </c>
      <c r="AP1334" s="3">
        <v>6.7787933329999902E-9</v>
      </c>
      <c r="AQ1334" t="str">
        <f>_xlfn.TEXTBEFORE(Table17[[#This Row],[rxn]],"-",-1)</f>
        <v>PROSYN</v>
      </c>
    </row>
    <row r="1335" spans="16:43" ht="17" x14ac:dyDescent="0.25">
      <c r="P1335" s="4"/>
      <c r="T1335"/>
      <c r="AF1335" s="1" t="s">
        <v>11948</v>
      </c>
      <c r="AG1335" s="1" t="s">
        <v>2778</v>
      </c>
      <c r="AH1335" s="9">
        <v>2.6138715999999998E-11</v>
      </c>
      <c r="AI1335" s="1" t="e">
        <f>_xlfn.TEXTAFTER(Table916[[#This Row],[type]],"-",-1)</f>
        <v>#N/A</v>
      </c>
      <c r="AJ1335" s="1" t="e">
        <f ca="1">_xlfn.TEXTAFTER(_xlfn.TEXTBEFORE(Table916[[#This Row],[type]],"-"&amp;Table916[[#This Row],[rxn-no-enz]]),"RXN-")</f>
        <v>#N/A</v>
      </c>
      <c r="AK1335" s="1" t="e">
        <f>_xlfn.TEXTBEFORE(Table916[[#This Row],[type]],"_",-1)</f>
        <v>#N/A</v>
      </c>
      <c r="AN1335" t="s">
        <v>11874</v>
      </c>
      <c r="AO1335" t="s">
        <v>2778</v>
      </c>
      <c r="AP1335" s="3">
        <v>9.2987548E-11</v>
      </c>
      <c r="AQ1335" t="str">
        <f>_xlfn.TEXTBEFORE(Table17[[#This Row],[rxn]],"-",-1)</f>
        <v>PROSYN</v>
      </c>
    </row>
    <row r="1336" spans="16:43" ht="17" x14ac:dyDescent="0.25">
      <c r="P1336" s="4"/>
      <c r="T1336"/>
      <c r="AF1336" s="1" t="s">
        <v>11949</v>
      </c>
      <c r="AG1336" s="1" t="s">
        <v>2778</v>
      </c>
      <c r="AH1336" s="9">
        <v>7.8769225999999996E-11</v>
      </c>
      <c r="AI1336" s="1" t="e">
        <f>_xlfn.TEXTAFTER(Table916[[#This Row],[type]],"-",-1)</f>
        <v>#N/A</v>
      </c>
      <c r="AJ1336" s="1" t="e">
        <f ca="1">_xlfn.TEXTAFTER(_xlfn.TEXTBEFORE(Table916[[#This Row],[type]],"-"&amp;Table916[[#This Row],[rxn-no-enz]]),"RXN-")</f>
        <v>#N/A</v>
      </c>
      <c r="AK1336" s="1" t="e">
        <f>_xlfn.TEXTBEFORE(Table916[[#This Row],[type]],"_",-1)</f>
        <v>#N/A</v>
      </c>
      <c r="AN1336" t="s">
        <v>11875</v>
      </c>
      <c r="AO1336" t="s">
        <v>2778</v>
      </c>
      <c r="AP1336" s="3">
        <v>1.5604378099999999E-10</v>
      </c>
      <c r="AQ1336" t="str">
        <f>_xlfn.TEXTBEFORE(Table17[[#This Row],[rxn]],"-",-1)</f>
        <v>PROSYN</v>
      </c>
    </row>
    <row r="1337" spans="16:43" ht="17" x14ac:dyDescent="0.25">
      <c r="P1337" s="4"/>
      <c r="T1337"/>
      <c r="AF1337" s="1" t="s">
        <v>11950</v>
      </c>
      <c r="AG1337" s="1" t="s">
        <v>2778</v>
      </c>
      <c r="AH1337" s="9">
        <v>2.3344620999999999E-11</v>
      </c>
      <c r="AI1337" s="1" t="e">
        <f>_xlfn.TEXTAFTER(Table916[[#This Row],[type]],"-",-1)</f>
        <v>#N/A</v>
      </c>
      <c r="AJ1337" s="1" t="e">
        <f ca="1">_xlfn.TEXTAFTER(_xlfn.TEXTBEFORE(Table916[[#This Row],[type]],"-"&amp;Table916[[#This Row],[rxn-no-enz]]),"RXN-")</f>
        <v>#N/A</v>
      </c>
      <c r="AK1337" s="1" t="e">
        <f>_xlfn.TEXTBEFORE(Table916[[#This Row],[type]],"_",-1)</f>
        <v>#N/A</v>
      </c>
      <c r="AN1337" t="s">
        <v>4459</v>
      </c>
      <c r="AO1337" t="s">
        <v>2778</v>
      </c>
      <c r="AP1337" s="3">
        <v>1.8568607775999999E-8</v>
      </c>
      <c r="AQ1337" t="str">
        <f>_xlfn.TEXTBEFORE(Table17[[#This Row],[rxn]],"-",-1)</f>
        <v>PROSYN</v>
      </c>
    </row>
    <row r="1338" spans="16:43" ht="17" x14ac:dyDescent="0.25">
      <c r="P1338" s="4"/>
      <c r="T1338"/>
      <c r="AF1338" s="1" t="s">
        <v>4492</v>
      </c>
      <c r="AG1338" s="1" t="s">
        <v>2778</v>
      </c>
      <c r="AH1338" s="9">
        <v>8.9814769999999892E-12</v>
      </c>
      <c r="AI1338" s="1" t="e">
        <f>_xlfn.TEXTAFTER(Table916[[#This Row],[type]],"-",-1)</f>
        <v>#N/A</v>
      </c>
      <c r="AJ1338" s="1" t="e">
        <f ca="1">_xlfn.TEXTAFTER(_xlfn.TEXTBEFORE(Table916[[#This Row],[type]],"-"&amp;Table916[[#This Row],[rxn-no-enz]]),"RXN-")</f>
        <v>#N/A</v>
      </c>
      <c r="AK1338" s="1" t="e">
        <f>_xlfn.TEXTBEFORE(Table916[[#This Row],[type]],"_",-1)</f>
        <v>#N/A</v>
      </c>
      <c r="AN1338" t="s">
        <v>11876</v>
      </c>
      <c r="AO1338" t="s">
        <v>2778</v>
      </c>
      <c r="AP1338" s="3">
        <v>3.3324484999999999E-11</v>
      </c>
      <c r="AQ1338" t="str">
        <f>_xlfn.TEXTBEFORE(Table17[[#This Row],[rxn]],"-",-1)</f>
        <v>PROSYN</v>
      </c>
    </row>
    <row r="1339" spans="16:43" ht="17" x14ac:dyDescent="0.25">
      <c r="P1339" s="4"/>
      <c r="T1339"/>
      <c r="AF1339" s="1" t="s">
        <v>11951</v>
      </c>
      <c r="AG1339" s="1" t="s">
        <v>2778</v>
      </c>
      <c r="AH1339" s="9">
        <v>9.4670041300000005E-10</v>
      </c>
      <c r="AI1339" s="1" t="e">
        <f>_xlfn.TEXTAFTER(Table916[[#This Row],[type]],"-",-1)</f>
        <v>#N/A</v>
      </c>
      <c r="AJ1339" s="1" t="e">
        <f ca="1">_xlfn.TEXTAFTER(_xlfn.TEXTBEFORE(Table916[[#This Row],[type]],"-"&amp;Table916[[#This Row],[rxn-no-enz]]),"RXN-")</f>
        <v>#N/A</v>
      </c>
      <c r="AK1339" s="1" t="e">
        <f>_xlfn.TEXTBEFORE(Table916[[#This Row],[type]],"_",-1)</f>
        <v>#N/A</v>
      </c>
      <c r="AN1339" t="s">
        <v>11877</v>
      </c>
      <c r="AO1339" t="s">
        <v>2778</v>
      </c>
      <c r="AP1339" s="3">
        <v>8.3724428000000006E-11</v>
      </c>
      <c r="AQ1339" t="str">
        <f>_xlfn.TEXTBEFORE(Table17[[#This Row],[rxn]],"-",-1)</f>
        <v>PROSYN</v>
      </c>
    </row>
    <row r="1340" spans="16:43" ht="17" x14ac:dyDescent="0.25">
      <c r="P1340" s="4"/>
      <c r="T1340"/>
      <c r="AF1340" s="1" t="s">
        <v>4495</v>
      </c>
      <c r="AG1340" s="1" t="s">
        <v>2778</v>
      </c>
      <c r="AH1340" s="9">
        <v>6.4086091200000001E-10</v>
      </c>
      <c r="AI1340" s="1" t="e">
        <f>_xlfn.TEXTAFTER(Table916[[#This Row],[type]],"-",-1)</f>
        <v>#N/A</v>
      </c>
      <c r="AJ1340" s="1" t="e">
        <f ca="1">_xlfn.TEXTAFTER(_xlfn.TEXTBEFORE(Table916[[#This Row],[type]],"-"&amp;Table916[[#This Row],[rxn-no-enz]]),"RXN-")</f>
        <v>#N/A</v>
      </c>
      <c r="AK1340" s="1" t="e">
        <f>_xlfn.TEXTBEFORE(Table916[[#This Row],[type]],"_",-1)</f>
        <v>#N/A</v>
      </c>
      <c r="AN1340" t="s">
        <v>11878</v>
      </c>
      <c r="AO1340" t="s">
        <v>2778</v>
      </c>
      <c r="AP1340" s="3">
        <v>1.3221099459999999E-9</v>
      </c>
      <c r="AQ1340" t="str">
        <f>_xlfn.TEXTBEFORE(Table17[[#This Row],[rxn]],"-",-1)</f>
        <v>PROSYN</v>
      </c>
    </row>
    <row r="1341" spans="16:43" ht="17" x14ac:dyDescent="0.25">
      <c r="P1341" s="4"/>
      <c r="T1341"/>
      <c r="AF1341" s="1" t="s">
        <v>11952</v>
      </c>
      <c r="AG1341" s="1" t="s">
        <v>2778</v>
      </c>
      <c r="AH1341" s="9">
        <v>1.27116099E-10</v>
      </c>
      <c r="AI1341" s="1" t="e">
        <f>_xlfn.TEXTAFTER(Table916[[#This Row],[type]],"-",-1)</f>
        <v>#N/A</v>
      </c>
      <c r="AJ1341" s="1" t="e">
        <f ca="1">_xlfn.TEXTAFTER(_xlfn.TEXTBEFORE(Table916[[#This Row],[type]],"-"&amp;Table916[[#This Row],[rxn-no-enz]]),"RXN-")</f>
        <v>#N/A</v>
      </c>
      <c r="AK1341" s="1" t="e">
        <f>_xlfn.TEXTBEFORE(Table916[[#This Row],[type]],"_",-1)</f>
        <v>#N/A</v>
      </c>
      <c r="AN1341" t="s">
        <v>11879</v>
      </c>
      <c r="AO1341" t="s">
        <v>2778</v>
      </c>
      <c r="AP1341" s="3">
        <v>8.5785609299999996E-10</v>
      </c>
      <c r="AQ1341" t="str">
        <f>_xlfn.TEXTBEFORE(Table17[[#This Row],[rxn]],"-",-1)</f>
        <v>PROSYN</v>
      </c>
    </row>
    <row r="1342" spans="16:43" ht="17" x14ac:dyDescent="0.25">
      <c r="P1342" s="4"/>
      <c r="T1342"/>
      <c r="AF1342" s="1" t="s">
        <v>11953</v>
      </c>
      <c r="AG1342" s="1" t="s">
        <v>2778</v>
      </c>
      <c r="AH1342" s="9">
        <v>5.4968899999999998E-13</v>
      </c>
      <c r="AI1342" s="1" t="e">
        <f>_xlfn.TEXTAFTER(Table916[[#This Row],[type]],"-",-1)</f>
        <v>#N/A</v>
      </c>
      <c r="AJ1342" s="1" t="e">
        <f ca="1">_xlfn.TEXTAFTER(_xlfn.TEXTBEFORE(Table916[[#This Row],[type]],"-"&amp;Table916[[#This Row],[rxn-no-enz]]),"RXN-")</f>
        <v>#N/A</v>
      </c>
      <c r="AK1342" s="1" t="e">
        <f>_xlfn.TEXTBEFORE(Table916[[#This Row],[type]],"_",-1)</f>
        <v>#N/A</v>
      </c>
      <c r="AN1342" t="s">
        <v>11880</v>
      </c>
      <c r="AO1342" t="s">
        <v>2778</v>
      </c>
      <c r="AP1342" s="3">
        <v>2.0536302999999999E-11</v>
      </c>
      <c r="AQ1342" t="str">
        <f>_xlfn.TEXTBEFORE(Table17[[#This Row],[rxn]],"-",-1)</f>
        <v>PROSYN</v>
      </c>
    </row>
    <row r="1343" spans="16:43" ht="17" x14ac:dyDescent="0.25">
      <c r="P1343" s="4"/>
      <c r="T1343"/>
      <c r="AF1343" s="1" t="s">
        <v>4496</v>
      </c>
      <c r="AG1343" s="1" t="s">
        <v>2778</v>
      </c>
      <c r="AH1343" s="9">
        <v>1.8004844600000001E-10</v>
      </c>
      <c r="AI1343" s="1" t="e">
        <f>_xlfn.TEXTAFTER(Table916[[#This Row],[type]],"-",-1)</f>
        <v>#N/A</v>
      </c>
      <c r="AJ1343" s="1" t="e">
        <f ca="1">_xlfn.TEXTAFTER(_xlfn.TEXTBEFORE(Table916[[#This Row],[type]],"-"&amp;Table916[[#This Row],[rxn-no-enz]]),"RXN-")</f>
        <v>#N/A</v>
      </c>
      <c r="AK1343" s="1" t="e">
        <f>_xlfn.TEXTBEFORE(Table916[[#This Row],[type]],"_",-1)</f>
        <v>#N/A</v>
      </c>
      <c r="AN1343" t="s">
        <v>4460</v>
      </c>
      <c r="AO1343" t="s">
        <v>2778</v>
      </c>
      <c r="AP1343" s="3">
        <v>1.5974545899999999E-10</v>
      </c>
      <c r="AQ1343" t="str">
        <f>_xlfn.TEXTBEFORE(Table17[[#This Row],[rxn]],"-",-1)</f>
        <v>PROSYN</v>
      </c>
    </row>
    <row r="1344" spans="16:43" ht="17" x14ac:dyDescent="0.25">
      <c r="P1344" s="4"/>
      <c r="T1344"/>
      <c r="AF1344" s="1" t="s">
        <v>11954</v>
      </c>
      <c r="AG1344" s="1" t="s">
        <v>2778</v>
      </c>
      <c r="AH1344" s="9">
        <v>2.0446564999999999E-11</v>
      </c>
      <c r="AI1344" s="1" t="e">
        <f>_xlfn.TEXTAFTER(Table916[[#This Row],[type]],"-",-1)</f>
        <v>#N/A</v>
      </c>
      <c r="AJ1344" s="1" t="e">
        <f ca="1">_xlfn.TEXTAFTER(_xlfn.TEXTBEFORE(Table916[[#This Row],[type]],"-"&amp;Table916[[#This Row],[rxn-no-enz]]),"RXN-")</f>
        <v>#N/A</v>
      </c>
      <c r="AK1344" s="1" t="e">
        <f>_xlfn.TEXTBEFORE(Table916[[#This Row],[type]],"_",-1)</f>
        <v>#N/A</v>
      </c>
      <c r="AN1344" t="s">
        <v>4461</v>
      </c>
      <c r="AO1344" t="s">
        <v>2778</v>
      </c>
      <c r="AP1344" s="3">
        <v>6.6718008759999901E-9</v>
      </c>
      <c r="AQ1344" t="str">
        <f>_xlfn.TEXTBEFORE(Table17[[#This Row],[rxn]],"-",-1)</f>
        <v>PROSYN</v>
      </c>
    </row>
    <row r="1345" spans="16:43" ht="17" x14ac:dyDescent="0.25">
      <c r="P1345" s="4"/>
      <c r="T1345"/>
      <c r="AF1345" s="1" t="s">
        <v>11955</v>
      </c>
      <c r="AG1345" s="1" t="s">
        <v>2778</v>
      </c>
      <c r="AH1345" s="9">
        <v>8.5987310000000006E-12</v>
      </c>
      <c r="AI1345" s="1" t="e">
        <f>_xlfn.TEXTAFTER(Table916[[#This Row],[type]],"-",-1)</f>
        <v>#N/A</v>
      </c>
      <c r="AJ1345" s="1" t="e">
        <f ca="1">_xlfn.TEXTAFTER(_xlfn.TEXTBEFORE(Table916[[#This Row],[type]],"-"&amp;Table916[[#This Row],[rxn-no-enz]]),"RXN-")</f>
        <v>#N/A</v>
      </c>
      <c r="AK1345" s="1" t="e">
        <f>_xlfn.TEXTBEFORE(Table916[[#This Row],[type]],"_",-1)</f>
        <v>#N/A</v>
      </c>
      <c r="AN1345" t="s">
        <v>4462</v>
      </c>
      <c r="AO1345" t="s">
        <v>2778</v>
      </c>
      <c r="AP1345" s="3">
        <v>6.764645389E-9</v>
      </c>
      <c r="AQ1345" t="str">
        <f>_xlfn.TEXTBEFORE(Table17[[#This Row],[rxn]],"-",-1)</f>
        <v>PROSYN</v>
      </c>
    </row>
    <row r="1346" spans="16:43" ht="17" x14ac:dyDescent="0.25">
      <c r="P1346" s="4"/>
      <c r="T1346"/>
      <c r="AF1346" s="1" t="s">
        <v>11956</v>
      </c>
      <c r="AG1346" s="1" t="s">
        <v>2778</v>
      </c>
      <c r="AH1346" s="9">
        <v>2.5709822999999999E-11</v>
      </c>
      <c r="AI1346" s="1" t="e">
        <f>_xlfn.TEXTAFTER(Table916[[#This Row],[type]],"-",-1)</f>
        <v>#N/A</v>
      </c>
      <c r="AJ1346" s="1" t="e">
        <f ca="1">_xlfn.TEXTAFTER(_xlfn.TEXTBEFORE(Table916[[#This Row],[type]],"-"&amp;Table916[[#This Row],[rxn-no-enz]]),"RXN-")</f>
        <v>#N/A</v>
      </c>
      <c r="AK1346" s="1" t="e">
        <f>_xlfn.TEXTBEFORE(Table916[[#This Row],[type]],"_",-1)</f>
        <v>#N/A</v>
      </c>
      <c r="AN1346" t="s">
        <v>11881</v>
      </c>
      <c r="AO1346" t="s">
        <v>2778</v>
      </c>
      <c r="AP1346" s="3">
        <v>6.5570253700000003E-10</v>
      </c>
      <c r="AQ1346" t="str">
        <f>_xlfn.TEXTBEFORE(Table17[[#This Row],[rxn]],"-",-1)</f>
        <v>PROSYN</v>
      </c>
    </row>
    <row r="1347" spans="16:43" ht="17" x14ac:dyDescent="0.25">
      <c r="P1347" s="4"/>
      <c r="T1347"/>
      <c r="AF1347" s="1" t="s">
        <v>4497</v>
      </c>
      <c r="AG1347" s="1" t="s">
        <v>2778</v>
      </c>
      <c r="AH1347" s="9">
        <v>1.3575975299999999E-9</v>
      </c>
      <c r="AI1347" s="1" t="e">
        <f>_xlfn.TEXTAFTER(Table916[[#This Row],[type]],"-",-1)</f>
        <v>#N/A</v>
      </c>
      <c r="AJ1347" s="1" t="e">
        <f ca="1">_xlfn.TEXTAFTER(_xlfn.TEXTBEFORE(Table916[[#This Row],[type]],"-"&amp;Table916[[#This Row],[rxn-no-enz]]),"RXN-")</f>
        <v>#N/A</v>
      </c>
      <c r="AK1347" s="1" t="e">
        <f>_xlfn.TEXTBEFORE(Table916[[#This Row],[type]],"_",-1)</f>
        <v>#N/A</v>
      </c>
      <c r="AN1347" t="s">
        <v>11882</v>
      </c>
      <c r="AO1347" t="s">
        <v>2778</v>
      </c>
      <c r="AP1347" s="3">
        <v>4.277836E-12</v>
      </c>
      <c r="AQ1347" t="str">
        <f>_xlfn.TEXTBEFORE(Table17[[#This Row],[rxn]],"-",-1)</f>
        <v>PROSYN</v>
      </c>
    </row>
    <row r="1348" spans="16:43" ht="17" x14ac:dyDescent="0.25">
      <c r="P1348" s="4"/>
      <c r="T1348"/>
      <c r="AF1348" s="1" t="s">
        <v>4498</v>
      </c>
      <c r="AG1348" s="1" t="s">
        <v>2778</v>
      </c>
      <c r="AH1348" s="9">
        <v>4.0232578699999899E-10</v>
      </c>
      <c r="AI1348" s="1" t="e">
        <f>_xlfn.TEXTAFTER(Table916[[#This Row],[type]],"-",-1)</f>
        <v>#N/A</v>
      </c>
      <c r="AJ1348" s="1" t="e">
        <f ca="1">_xlfn.TEXTAFTER(_xlfn.TEXTBEFORE(Table916[[#This Row],[type]],"-"&amp;Table916[[#This Row],[rxn-no-enz]]),"RXN-")</f>
        <v>#N/A</v>
      </c>
      <c r="AK1348" s="1" t="e">
        <f>_xlfn.TEXTBEFORE(Table916[[#This Row],[type]],"_",-1)</f>
        <v>#N/A</v>
      </c>
      <c r="AN1348" t="s">
        <v>4463</v>
      </c>
      <c r="AO1348" t="s">
        <v>2778</v>
      </c>
      <c r="AP1348" s="3">
        <v>5.2223445299999997E-10</v>
      </c>
      <c r="AQ1348" t="str">
        <f>_xlfn.TEXTBEFORE(Table17[[#This Row],[rxn]],"-",-1)</f>
        <v>PROSYN</v>
      </c>
    </row>
    <row r="1349" spans="16:43" ht="17" x14ac:dyDescent="0.25">
      <c r="P1349" s="4"/>
      <c r="T1349"/>
      <c r="AF1349" s="1" t="s">
        <v>11957</v>
      </c>
      <c r="AG1349" s="1" t="s">
        <v>2778</v>
      </c>
      <c r="AH1349" s="9">
        <v>1.69927598E-10</v>
      </c>
      <c r="AI1349" s="1" t="e">
        <f>_xlfn.TEXTAFTER(Table916[[#This Row],[type]],"-",-1)</f>
        <v>#N/A</v>
      </c>
      <c r="AJ1349" s="1" t="e">
        <f ca="1">_xlfn.TEXTAFTER(_xlfn.TEXTBEFORE(Table916[[#This Row],[type]],"-"&amp;Table916[[#This Row],[rxn-no-enz]]),"RXN-")</f>
        <v>#N/A</v>
      </c>
      <c r="AK1349" s="1" t="e">
        <f>_xlfn.TEXTBEFORE(Table916[[#This Row],[type]],"_",-1)</f>
        <v>#N/A</v>
      </c>
      <c r="AN1349" t="s">
        <v>11883</v>
      </c>
      <c r="AO1349" t="s">
        <v>2778</v>
      </c>
      <c r="AP1349" s="3">
        <v>1.3401285E-11</v>
      </c>
      <c r="AQ1349" t="str">
        <f>_xlfn.TEXTBEFORE(Table17[[#This Row],[rxn]],"-",-1)</f>
        <v>PROSYN</v>
      </c>
    </row>
    <row r="1350" spans="16:43" ht="17" x14ac:dyDescent="0.25">
      <c r="P1350" s="4"/>
      <c r="T1350"/>
      <c r="AF1350" s="1" t="s">
        <v>11958</v>
      </c>
      <c r="AG1350" s="1" t="s">
        <v>2778</v>
      </c>
      <c r="AH1350" s="9">
        <v>4.5517798999999998E-11</v>
      </c>
      <c r="AI1350" s="1" t="e">
        <f>_xlfn.TEXTAFTER(Table916[[#This Row],[type]],"-",-1)</f>
        <v>#N/A</v>
      </c>
      <c r="AJ1350" s="1" t="e">
        <f ca="1">_xlfn.TEXTAFTER(_xlfn.TEXTBEFORE(Table916[[#This Row],[type]],"-"&amp;Table916[[#This Row],[rxn-no-enz]]),"RXN-")</f>
        <v>#N/A</v>
      </c>
      <c r="AK1350" s="1" t="e">
        <f>_xlfn.TEXTBEFORE(Table916[[#This Row],[type]],"_",-1)</f>
        <v>#N/A</v>
      </c>
      <c r="AN1350" t="s">
        <v>13337</v>
      </c>
      <c r="AO1350" t="s">
        <v>2778</v>
      </c>
      <c r="AP1350" s="3">
        <v>2.5333983199999998E-10</v>
      </c>
      <c r="AQ1350" t="str">
        <f>_xlfn.TEXTBEFORE(Table17[[#This Row],[rxn]],"-",-1)</f>
        <v>PROSYN</v>
      </c>
    </row>
    <row r="1351" spans="16:43" ht="17" x14ac:dyDescent="0.25">
      <c r="P1351" s="4"/>
      <c r="T1351"/>
      <c r="AF1351" s="1" t="s">
        <v>11959</v>
      </c>
      <c r="AG1351" s="1" t="s">
        <v>2778</v>
      </c>
      <c r="AH1351" s="9">
        <v>3.7490899E-11</v>
      </c>
      <c r="AI1351" s="1" t="e">
        <f>_xlfn.TEXTAFTER(Table916[[#This Row],[type]],"-",-1)</f>
        <v>#N/A</v>
      </c>
      <c r="AJ1351" s="1" t="e">
        <f ca="1">_xlfn.TEXTAFTER(_xlfn.TEXTBEFORE(Table916[[#This Row],[type]],"-"&amp;Table916[[#This Row],[rxn-no-enz]]),"RXN-")</f>
        <v>#N/A</v>
      </c>
      <c r="AK1351" s="1" t="e">
        <f>_xlfn.TEXTBEFORE(Table916[[#This Row],[type]],"_",-1)</f>
        <v>#N/A</v>
      </c>
      <c r="AN1351" t="s">
        <v>11884</v>
      </c>
      <c r="AO1351" t="s">
        <v>2778</v>
      </c>
      <c r="AP1351" s="3">
        <v>2.5333983199999998E-10</v>
      </c>
      <c r="AQ1351" t="str">
        <f>_xlfn.TEXTBEFORE(Table17[[#This Row],[rxn]],"-",-1)</f>
        <v>PROSYN</v>
      </c>
    </row>
    <row r="1352" spans="16:43" ht="17" x14ac:dyDescent="0.25">
      <c r="P1352" s="4"/>
      <c r="T1352"/>
      <c r="AF1352" s="1" t="s">
        <v>4499</v>
      </c>
      <c r="AG1352" s="1" t="s">
        <v>2778</v>
      </c>
      <c r="AH1352" s="9">
        <v>8.9087662400000005E-10</v>
      </c>
      <c r="AI1352" s="1" t="e">
        <f>_xlfn.TEXTAFTER(Table916[[#This Row],[type]],"-",-1)</f>
        <v>#N/A</v>
      </c>
      <c r="AJ1352" s="1" t="e">
        <f ca="1">_xlfn.TEXTAFTER(_xlfn.TEXTBEFORE(Table916[[#This Row],[type]],"-"&amp;Table916[[#This Row],[rxn-no-enz]]),"RXN-")</f>
        <v>#N/A</v>
      </c>
      <c r="AK1352" s="1" t="e">
        <f>_xlfn.TEXTBEFORE(Table916[[#This Row],[type]],"_",-1)</f>
        <v>#N/A</v>
      </c>
      <c r="AN1352" t="s">
        <v>11885</v>
      </c>
      <c r="AO1352" t="s">
        <v>2778</v>
      </c>
      <c r="AP1352" s="3">
        <v>4.3084378610000002E-9</v>
      </c>
      <c r="AQ1352" t="str">
        <f>_xlfn.TEXTBEFORE(Table17[[#This Row],[rxn]],"-",-1)</f>
        <v>PROSYN</v>
      </c>
    </row>
    <row r="1353" spans="16:43" ht="17" x14ac:dyDescent="0.25">
      <c r="P1353" s="4"/>
      <c r="T1353"/>
      <c r="AF1353" s="1" t="s">
        <v>11960</v>
      </c>
      <c r="AG1353" s="1" t="s">
        <v>2778</v>
      </c>
      <c r="AH1353" s="9">
        <v>3.9389870000000002E-11</v>
      </c>
      <c r="AI1353" s="1" t="e">
        <f>_xlfn.TEXTAFTER(Table916[[#This Row],[type]],"-",-1)</f>
        <v>#N/A</v>
      </c>
      <c r="AJ1353" s="1" t="e">
        <f ca="1">_xlfn.TEXTAFTER(_xlfn.TEXTBEFORE(Table916[[#This Row],[type]],"-"&amp;Table916[[#This Row],[rxn-no-enz]]),"RXN-")</f>
        <v>#N/A</v>
      </c>
      <c r="AK1353" s="1" t="e">
        <f>_xlfn.TEXTBEFORE(Table916[[#This Row],[type]],"_",-1)</f>
        <v>#N/A</v>
      </c>
      <c r="AN1353" t="s">
        <v>4464</v>
      </c>
      <c r="AO1353" t="s">
        <v>2778</v>
      </c>
      <c r="AP1353" s="3">
        <v>3.9838103109999903E-9</v>
      </c>
      <c r="AQ1353" t="str">
        <f>_xlfn.TEXTBEFORE(Table17[[#This Row],[rxn]],"-",-1)</f>
        <v>PROSYN</v>
      </c>
    </row>
    <row r="1354" spans="16:43" ht="17" x14ac:dyDescent="0.25">
      <c r="P1354" s="4"/>
      <c r="T1354"/>
      <c r="AF1354" s="1" t="s">
        <v>11961</v>
      </c>
      <c r="AG1354" s="1" t="s">
        <v>2778</v>
      </c>
      <c r="AH1354" s="9">
        <v>1.8123833600000001E-10</v>
      </c>
      <c r="AI1354" s="1" t="e">
        <f>_xlfn.TEXTAFTER(Table916[[#This Row],[type]],"-",-1)</f>
        <v>#N/A</v>
      </c>
      <c r="AJ1354" s="1" t="e">
        <f ca="1">_xlfn.TEXTAFTER(_xlfn.TEXTBEFORE(Table916[[#This Row],[type]],"-"&amp;Table916[[#This Row],[rxn-no-enz]]),"RXN-")</f>
        <v>#N/A</v>
      </c>
      <c r="AK1354" s="1" t="e">
        <f>_xlfn.TEXTBEFORE(Table916[[#This Row],[type]],"_",-1)</f>
        <v>#N/A</v>
      </c>
      <c r="AN1354" t="s">
        <v>11886</v>
      </c>
      <c r="AO1354" t="s">
        <v>2778</v>
      </c>
      <c r="AP1354" s="3">
        <v>5.0967029999999899E-12</v>
      </c>
      <c r="AQ1354" t="str">
        <f>_xlfn.TEXTBEFORE(Table17[[#This Row],[rxn]],"-",-1)</f>
        <v>PROSYN</v>
      </c>
    </row>
    <row r="1355" spans="16:43" ht="17" x14ac:dyDescent="0.25">
      <c r="P1355" s="4"/>
      <c r="T1355"/>
      <c r="AF1355" s="1" t="s">
        <v>11962</v>
      </c>
      <c r="AG1355" s="1" t="s">
        <v>2778</v>
      </c>
      <c r="AH1355" s="9">
        <v>2.333059E-12</v>
      </c>
      <c r="AI1355" s="1" t="e">
        <f>_xlfn.TEXTAFTER(Table916[[#This Row],[type]],"-",-1)</f>
        <v>#N/A</v>
      </c>
      <c r="AJ1355" s="1" t="e">
        <f ca="1">_xlfn.TEXTAFTER(_xlfn.TEXTBEFORE(Table916[[#This Row],[type]],"-"&amp;Table916[[#This Row],[rxn-no-enz]]),"RXN-")</f>
        <v>#N/A</v>
      </c>
      <c r="AK1355" s="1" t="e">
        <f>_xlfn.TEXTBEFORE(Table916[[#This Row],[type]],"_",-1)</f>
        <v>#N/A</v>
      </c>
      <c r="AN1355" t="s">
        <v>11887</v>
      </c>
      <c r="AO1355" t="s">
        <v>2778</v>
      </c>
      <c r="AP1355" s="3">
        <v>7.59856989999999E-10</v>
      </c>
      <c r="AQ1355" t="str">
        <f>_xlfn.TEXTBEFORE(Table17[[#This Row],[rxn]],"-",-1)</f>
        <v>PROSYN</v>
      </c>
    </row>
    <row r="1356" spans="16:43" ht="17" x14ac:dyDescent="0.25">
      <c r="P1356" s="4"/>
      <c r="T1356"/>
      <c r="AF1356" s="1" t="s">
        <v>11963</v>
      </c>
      <c r="AG1356" s="1" t="s">
        <v>2778</v>
      </c>
      <c r="AH1356" s="9">
        <v>0</v>
      </c>
      <c r="AI1356" s="1" t="e">
        <f>_xlfn.TEXTAFTER(Table916[[#This Row],[type]],"-",-1)</f>
        <v>#N/A</v>
      </c>
      <c r="AJ1356" s="1" t="e">
        <f ca="1">_xlfn.TEXTAFTER(_xlfn.TEXTBEFORE(Table916[[#This Row],[type]],"-"&amp;Table916[[#This Row],[rxn-no-enz]]),"RXN-")</f>
        <v>#N/A</v>
      </c>
      <c r="AK1356" s="1" t="e">
        <f>_xlfn.TEXTBEFORE(Table916[[#This Row],[type]],"_",-1)</f>
        <v>#N/A</v>
      </c>
      <c r="AN1356" t="s">
        <v>4466</v>
      </c>
      <c r="AO1356" t="s">
        <v>2778</v>
      </c>
      <c r="AP1356" s="3">
        <v>6.8705414599999899E-10</v>
      </c>
      <c r="AQ1356" t="str">
        <f>_xlfn.TEXTBEFORE(Table17[[#This Row],[rxn]],"-",-1)</f>
        <v>PROSYN</v>
      </c>
    </row>
    <row r="1357" spans="16:43" ht="17" x14ac:dyDescent="0.25">
      <c r="P1357" s="4"/>
      <c r="T1357"/>
      <c r="AF1357" s="1" t="s">
        <v>4500</v>
      </c>
      <c r="AG1357" s="1" t="s">
        <v>2778</v>
      </c>
      <c r="AH1357" s="9">
        <v>2.6234627499999998E-10</v>
      </c>
      <c r="AI1357" s="1" t="e">
        <f>_xlfn.TEXTAFTER(Table916[[#This Row],[type]],"-",-1)</f>
        <v>#N/A</v>
      </c>
      <c r="AJ1357" s="1" t="e">
        <f ca="1">_xlfn.TEXTAFTER(_xlfn.TEXTBEFORE(Table916[[#This Row],[type]],"-"&amp;Table916[[#This Row],[rxn-no-enz]]),"RXN-")</f>
        <v>#N/A</v>
      </c>
      <c r="AK1357" s="1" t="e">
        <f>_xlfn.TEXTBEFORE(Table916[[#This Row],[type]],"_",-1)</f>
        <v>#N/A</v>
      </c>
      <c r="AN1357" t="s">
        <v>4467</v>
      </c>
      <c r="AO1357" t="s">
        <v>2778</v>
      </c>
      <c r="AP1357" s="3">
        <v>4.8028774039999996E-9</v>
      </c>
      <c r="AQ1357" t="str">
        <f>_xlfn.TEXTBEFORE(Table17[[#This Row],[rxn]],"-",-1)</f>
        <v>PROSYN</v>
      </c>
    </row>
    <row r="1358" spans="16:43" ht="17" x14ac:dyDescent="0.25">
      <c r="P1358" s="4"/>
      <c r="T1358"/>
      <c r="AF1358" s="1" t="s">
        <v>11964</v>
      </c>
      <c r="AG1358" s="1" t="s">
        <v>2778</v>
      </c>
      <c r="AH1358" s="9">
        <v>1.23184565E-10</v>
      </c>
      <c r="AI1358" s="1" t="e">
        <f>_xlfn.TEXTAFTER(Table916[[#This Row],[type]],"-",-1)</f>
        <v>#N/A</v>
      </c>
      <c r="AJ1358" s="1" t="e">
        <f ca="1">_xlfn.TEXTAFTER(_xlfn.TEXTBEFORE(Table916[[#This Row],[type]],"-"&amp;Table916[[#This Row],[rxn-no-enz]]),"RXN-")</f>
        <v>#N/A</v>
      </c>
      <c r="AK1358" s="1" t="e">
        <f>_xlfn.TEXTBEFORE(Table916[[#This Row],[type]],"_",-1)</f>
        <v>#N/A</v>
      </c>
      <c r="AN1358" t="s">
        <v>13809</v>
      </c>
      <c r="AO1358" t="s">
        <v>2778</v>
      </c>
      <c r="AP1358" s="3">
        <v>4.8028774039999996E-9</v>
      </c>
      <c r="AQ1358" t="str">
        <f>_xlfn.TEXTBEFORE(Table17[[#This Row],[rxn]],"-",-1)</f>
        <v>PROSYN</v>
      </c>
    </row>
    <row r="1359" spans="16:43" ht="17" x14ac:dyDescent="0.25">
      <c r="P1359" s="4"/>
      <c r="T1359"/>
      <c r="AF1359" s="1" t="s">
        <v>11965</v>
      </c>
      <c r="AG1359" s="1" t="s">
        <v>2778</v>
      </c>
      <c r="AH1359" s="9">
        <v>3.7447408E-11</v>
      </c>
      <c r="AI1359" s="1" t="e">
        <f>_xlfn.TEXTAFTER(Table916[[#This Row],[type]],"-",-1)</f>
        <v>#N/A</v>
      </c>
      <c r="AJ1359" s="1" t="e">
        <f ca="1">_xlfn.TEXTAFTER(_xlfn.TEXTBEFORE(Table916[[#This Row],[type]],"-"&amp;Table916[[#This Row],[rxn-no-enz]]),"RXN-")</f>
        <v>#N/A</v>
      </c>
      <c r="AK1359" s="1" t="e">
        <f>_xlfn.TEXTBEFORE(Table916[[#This Row],[type]],"_",-1)</f>
        <v>#N/A</v>
      </c>
      <c r="AN1359" t="s">
        <v>11888</v>
      </c>
      <c r="AO1359" t="s">
        <v>2778</v>
      </c>
      <c r="AP1359" s="3">
        <v>1.4171540699999999E-10</v>
      </c>
      <c r="AQ1359" t="str">
        <f>_xlfn.TEXTBEFORE(Table17[[#This Row],[rxn]],"-",-1)</f>
        <v>PROSYN</v>
      </c>
    </row>
    <row r="1360" spans="16:43" ht="17" x14ac:dyDescent="0.25">
      <c r="P1360" s="4"/>
      <c r="T1360"/>
      <c r="AF1360" s="1" t="s">
        <v>11966</v>
      </c>
      <c r="AG1360" s="1" t="s">
        <v>2778</v>
      </c>
      <c r="AH1360" s="9">
        <v>4.8119447000000002E-11</v>
      </c>
      <c r="AI1360" s="1" t="e">
        <f>_xlfn.TEXTAFTER(Table916[[#This Row],[type]],"-",-1)</f>
        <v>#N/A</v>
      </c>
      <c r="AJ1360" s="1" t="e">
        <f ca="1">_xlfn.TEXTAFTER(_xlfn.TEXTBEFORE(Table916[[#This Row],[type]],"-"&amp;Table916[[#This Row],[rxn-no-enz]]),"RXN-")</f>
        <v>#N/A</v>
      </c>
      <c r="AK1360" s="1" t="e">
        <f>_xlfn.TEXTBEFORE(Table916[[#This Row],[type]],"_",-1)</f>
        <v>#N/A</v>
      </c>
      <c r="AN1360" t="s">
        <v>4468</v>
      </c>
      <c r="AO1360" t="s">
        <v>2778</v>
      </c>
      <c r="AP1360" s="3">
        <v>2.24392108999999E-10</v>
      </c>
      <c r="AQ1360" t="str">
        <f>_xlfn.TEXTBEFORE(Table17[[#This Row],[rxn]],"-",-1)</f>
        <v>PROSYN</v>
      </c>
    </row>
    <row r="1361" spans="16:43" ht="17" x14ac:dyDescent="0.25">
      <c r="P1361" s="4"/>
      <c r="T1361"/>
      <c r="AF1361" s="1" t="s">
        <v>11967</v>
      </c>
      <c r="AG1361" s="1" t="s">
        <v>2778</v>
      </c>
      <c r="AH1361" s="9">
        <v>9.0834005999999997E-11</v>
      </c>
      <c r="AI1361" s="1" t="e">
        <f>_xlfn.TEXTAFTER(Table916[[#This Row],[type]],"-",-1)</f>
        <v>#N/A</v>
      </c>
      <c r="AJ1361" s="1" t="e">
        <f ca="1">_xlfn.TEXTAFTER(_xlfn.TEXTBEFORE(Table916[[#This Row],[type]],"-"&amp;Table916[[#This Row],[rxn-no-enz]]),"RXN-")</f>
        <v>#N/A</v>
      </c>
      <c r="AK1361" s="1" t="e">
        <f>_xlfn.TEXTBEFORE(Table916[[#This Row],[type]],"_",-1)</f>
        <v>#N/A</v>
      </c>
      <c r="AN1361" t="s">
        <v>11889</v>
      </c>
      <c r="AO1361" t="s">
        <v>2778</v>
      </c>
      <c r="AP1361" s="3">
        <v>2.8538059099999999E-10</v>
      </c>
      <c r="AQ1361" t="str">
        <f>_xlfn.TEXTBEFORE(Table17[[#This Row],[rxn]],"-",-1)</f>
        <v>PROSYN</v>
      </c>
    </row>
    <row r="1362" spans="16:43" ht="17" x14ac:dyDescent="0.25">
      <c r="P1362" s="4"/>
      <c r="T1362"/>
      <c r="AF1362" s="1" t="s">
        <v>11968</v>
      </c>
      <c r="AG1362" s="1" t="s">
        <v>2778</v>
      </c>
      <c r="AH1362" s="9">
        <v>0</v>
      </c>
      <c r="AI1362" s="1" t="e">
        <f>_xlfn.TEXTAFTER(Table916[[#This Row],[type]],"-",-1)</f>
        <v>#N/A</v>
      </c>
      <c r="AJ1362" s="1" t="e">
        <f ca="1">_xlfn.TEXTAFTER(_xlfn.TEXTBEFORE(Table916[[#This Row],[type]],"-"&amp;Table916[[#This Row],[rxn-no-enz]]),"RXN-")</f>
        <v>#N/A</v>
      </c>
      <c r="AK1362" s="1" t="e">
        <f>_xlfn.TEXTBEFORE(Table916[[#This Row],[type]],"_",-1)</f>
        <v>#N/A</v>
      </c>
      <c r="AN1362" t="s">
        <v>13810</v>
      </c>
      <c r="AO1362" t="s">
        <v>2778</v>
      </c>
      <c r="AP1362" s="3">
        <v>2.8538059099999999E-10</v>
      </c>
      <c r="AQ1362" t="str">
        <f>_xlfn.TEXTBEFORE(Table17[[#This Row],[rxn]],"-",-1)</f>
        <v>PROSYN</v>
      </c>
    </row>
    <row r="1363" spans="16:43" ht="17" x14ac:dyDescent="0.25">
      <c r="P1363" s="4"/>
      <c r="T1363"/>
      <c r="AF1363" s="1" t="s">
        <v>11969</v>
      </c>
      <c r="AG1363" s="1" t="s">
        <v>2778</v>
      </c>
      <c r="AH1363" s="9">
        <v>1.6878250999999999E-11</v>
      </c>
      <c r="AI1363" s="1" t="e">
        <f>_xlfn.TEXTAFTER(Table916[[#This Row],[type]],"-",-1)</f>
        <v>#N/A</v>
      </c>
      <c r="AJ1363" s="1" t="e">
        <f ca="1">_xlfn.TEXTAFTER(_xlfn.TEXTBEFORE(Table916[[#This Row],[type]],"-"&amp;Table916[[#This Row],[rxn-no-enz]]),"RXN-")</f>
        <v>#N/A</v>
      </c>
      <c r="AK1363" s="1" t="e">
        <f>_xlfn.TEXTBEFORE(Table916[[#This Row],[type]],"_",-1)</f>
        <v>#N/A</v>
      </c>
      <c r="AN1363" t="s">
        <v>11890</v>
      </c>
      <c r="AO1363" t="s">
        <v>2778</v>
      </c>
      <c r="AP1363" s="3">
        <v>3.1025759000000003E-11</v>
      </c>
      <c r="AQ1363" t="str">
        <f>_xlfn.TEXTBEFORE(Table17[[#This Row],[rxn]],"-",-1)</f>
        <v>PROSYN</v>
      </c>
    </row>
    <row r="1364" spans="16:43" ht="17" x14ac:dyDescent="0.25">
      <c r="P1364" s="4"/>
      <c r="T1364"/>
      <c r="AF1364" s="1" t="s">
        <v>4501</v>
      </c>
      <c r="AG1364" s="1" t="s">
        <v>2778</v>
      </c>
      <c r="AH1364" s="9">
        <v>7.8333799999999999E-11</v>
      </c>
      <c r="AI1364" s="1" t="e">
        <f>_xlfn.TEXTAFTER(Table916[[#This Row],[type]],"-",-1)</f>
        <v>#N/A</v>
      </c>
      <c r="AJ1364" s="1" t="e">
        <f ca="1">_xlfn.TEXTAFTER(_xlfn.TEXTBEFORE(Table916[[#This Row],[type]],"-"&amp;Table916[[#This Row],[rxn-no-enz]]),"RXN-")</f>
        <v>#N/A</v>
      </c>
      <c r="AK1364" s="1" t="e">
        <f>_xlfn.TEXTBEFORE(Table916[[#This Row],[type]],"_",-1)</f>
        <v>#N/A</v>
      </c>
      <c r="AN1364" t="s">
        <v>4469</v>
      </c>
      <c r="AO1364" t="s">
        <v>2778</v>
      </c>
      <c r="AP1364" s="3">
        <v>2.3072405949999998E-9</v>
      </c>
      <c r="AQ1364" t="str">
        <f>_xlfn.TEXTBEFORE(Table17[[#This Row],[rxn]],"-",-1)</f>
        <v>PROSYN</v>
      </c>
    </row>
    <row r="1365" spans="16:43" ht="17" x14ac:dyDescent="0.25">
      <c r="P1365" s="4"/>
      <c r="T1365"/>
      <c r="AF1365" s="1" t="s">
        <v>4502</v>
      </c>
      <c r="AG1365" s="1" t="s">
        <v>2778</v>
      </c>
      <c r="AH1365" s="9">
        <v>7.8471456000000002E-11</v>
      </c>
      <c r="AI1365" s="1" t="e">
        <f>_xlfn.TEXTAFTER(Table916[[#This Row],[type]],"-",-1)</f>
        <v>#N/A</v>
      </c>
      <c r="AJ1365" s="1" t="e">
        <f ca="1">_xlfn.TEXTAFTER(_xlfn.TEXTBEFORE(Table916[[#This Row],[type]],"-"&amp;Table916[[#This Row],[rxn-no-enz]]),"RXN-")</f>
        <v>#N/A</v>
      </c>
      <c r="AK1365" s="1" t="e">
        <f>_xlfn.TEXTBEFORE(Table916[[#This Row],[type]],"_",-1)</f>
        <v>#N/A</v>
      </c>
      <c r="AN1365" t="s">
        <v>11891</v>
      </c>
      <c r="AO1365" t="s">
        <v>2778</v>
      </c>
      <c r="AP1365" s="3">
        <v>1.5284489999999899E-12</v>
      </c>
      <c r="AQ1365" t="str">
        <f>_xlfn.TEXTBEFORE(Table17[[#This Row],[rxn]],"-",-1)</f>
        <v>PROSYN</v>
      </c>
    </row>
    <row r="1366" spans="16:43" ht="17" x14ac:dyDescent="0.25">
      <c r="P1366" s="4"/>
      <c r="T1366"/>
      <c r="AF1366" s="1" t="s">
        <v>11970</v>
      </c>
      <c r="AG1366" s="1" t="s">
        <v>2778</v>
      </c>
      <c r="AH1366" s="9">
        <v>2.23022178E-10</v>
      </c>
      <c r="AI1366" s="1" t="e">
        <f>_xlfn.TEXTAFTER(Table916[[#This Row],[type]],"-",-1)</f>
        <v>#N/A</v>
      </c>
      <c r="AJ1366" s="1" t="e">
        <f ca="1">_xlfn.TEXTAFTER(_xlfn.TEXTBEFORE(Table916[[#This Row],[type]],"-"&amp;Table916[[#This Row],[rxn-no-enz]]),"RXN-")</f>
        <v>#N/A</v>
      </c>
      <c r="AK1366" s="1" t="e">
        <f>_xlfn.TEXTBEFORE(Table916[[#This Row],[type]],"_",-1)</f>
        <v>#N/A</v>
      </c>
      <c r="AN1366" t="s">
        <v>11892</v>
      </c>
      <c r="AO1366" t="s">
        <v>2778</v>
      </c>
      <c r="AP1366" s="3">
        <v>9.7146055899999994E-10</v>
      </c>
      <c r="AQ1366" t="str">
        <f>_xlfn.TEXTBEFORE(Table17[[#This Row],[rxn]],"-",-1)</f>
        <v>PROSYN</v>
      </c>
    </row>
    <row r="1367" spans="16:43" ht="17" x14ac:dyDescent="0.25">
      <c r="P1367" s="4"/>
      <c r="T1367"/>
      <c r="AF1367" s="1" t="s">
        <v>4503</v>
      </c>
      <c r="AG1367" s="1" t="s">
        <v>2778</v>
      </c>
      <c r="AH1367" s="9">
        <v>3.7002928399999999E-10</v>
      </c>
      <c r="AI1367" s="1" t="e">
        <f>_xlfn.TEXTAFTER(Table916[[#This Row],[type]],"-",-1)</f>
        <v>#N/A</v>
      </c>
      <c r="AJ1367" s="1" t="e">
        <f ca="1">_xlfn.TEXTAFTER(_xlfn.TEXTBEFORE(Table916[[#This Row],[type]],"-"&amp;Table916[[#This Row],[rxn-no-enz]]),"RXN-")</f>
        <v>#N/A</v>
      </c>
      <c r="AK1367" s="1" t="e">
        <f>_xlfn.TEXTBEFORE(Table916[[#This Row],[type]],"_",-1)</f>
        <v>#N/A</v>
      </c>
      <c r="AN1367" t="s">
        <v>11893</v>
      </c>
      <c r="AO1367" t="s">
        <v>2778</v>
      </c>
      <c r="AP1367" s="3">
        <v>7.45967640999999E-10</v>
      </c>
      <c r="AQ1367" t="str">
        <f>_xlfn.TEXTBEFORE(Table17[[#This Row],[rxn]],"-",-1)</f>
        <v>PROSYN</v>
      </c>
    </row>
    <row r="1368" spans="16:43" ht="17" x14ac:dyDescent="0.25">
      <c r="P1368" s="4"/>
      <c r="T1368"/>
      <c r="AF1368" s="1" t="s">
        <v>11971</v>
      </c>
      <c r="AG1368" s="1" t="s">
        <v>2778</v>
      </c>
      <c r="AH1368" s="9">
        <v>4.3039240000000002E-11</v>
      </c>
      <c r="AI1368" s="1" t="e">
        <f>_xlfn.TEXTAFTER(Table916[[#This Row],[type]],"-",-1)</f>
        <v>#N/A</v>
      </c>
      <c r="AJ1368" s="1" t="e">
        <f ca="1">_xlfn.TEXTAFTER(_xlfn.TEXTBEFORE(Table916[[#This Row],[type]],"-"&amp;Table916[[#This Row],[rxn-no-enz]]),"RXN-")</f>
        <v>#N/A</v>
      </c>
      <c r="AK1368" s="1" t="e">
        <f>_xlfn.TEXTBEFORE(Table916[[#This Row],[type]],"_",-1)</f>
        <v>#N/A</v>
      </c>
      <c r="AN1368" t="s">
        <v>11894</v>
      </c>
      <c r="AO1368" t="s">
        <v>2778</v>
      </c>
      <c r="AP1368" s="3">
        <v>5.2313023100000001E-9</v>
      </c>
      <c r="AQ1368" t="str">
        <f>_xlfn.TEXTBEFORE(Table17[[#This Row],[rxn]],"-",-1)</f>
        <v>PROSYN</v>
      </c>
    </row>
    <row r="1369" spans="16:43" ht="17" x14ac:dyDescent="0.25">
      <c r="P1369" s="4"/>
      <c r="T1369"/>
      <c r="AF1369" s="1" t="s">
        <v>11972</v>
      </c>
      <c r="AG1369" s="1" t="s">
        <v>2778</v>
      </c>
      <c r="AH1369" s="9">
        <v>2.8638958329999999E-9</v>
      </c>
      <c r="AI1369" s="1" t="e">
        <f>_xlfn.TEXTAFTER(Table916[[#This Row],[type]],"-",-1)</f>
        <v>#N/A</v>
      </c>
      <c r="AJ1369" s="1" t="e">
        <f ca="1">_xlfn.TEXTAFTER(_xlfn.TEXTBEFORE(Table916[[#This Row],[type]],"-"&amp;Table916[[#This Row],[rxn-no-enz]]),"RXN-")</f>
        <v>#N/A</v>
      </c>
      <c r="AK1369" s="1" t="e">
        <f>_xlfn.TEXTBEFORE(Table916[[#This Row],[type]],"_",-1)</f>
        <v>#N/A</v>
      </c>
      <c r="AN1369" t="s">
        <v>4471</v>
      </c>
      <c r="AO1369" t="s">
        <v>2778</v>
      </c>
      <c r="AP1369" s="3">
        <v>3.2121917E-9</v>
      </c>
      <c r="AQ1369" t="str">
        <f>_xlfn.TEXTBEFORE(Table17[[#This Row],[rxn]],"-",-1)</f>
        <v>PROSYN</v>
      </c>
    </row>
    <row r="1370" spans="16:43" ht="17" x14ac:dyDescent="0.25">
      <c r="P1370" s="4"/>
      <c r="T1370"/>
      <c r="AF1370" s="1" t="s">
        <v>11973</v>
      </c>
      <c r="AG1370" s="1" t="s">
        <v>2778</v>
      </c>
      <c r="AH1370" s="9">
        <v>4.8444198100000001E-10</v>
      </c>
      <c r="AI1370" s="1" t="e">
        <f>_xlfn.TEXTAFTER(Table916[[#This Row],[type]],"-",-1)</f>
        <v>#N/A</v>
      </c>
      <c r="AJ1370" s="1" t="e">
        <f ca="1">_xlfn.TEXTAFTER(_xlfn.TEXTBEFORE(Table916[[#This Row],[type]],"-"&amp;Table916[[#This Row],[rxn-no-enz]]),"RXN-")</f>
        <v>#N/A</v>
      </c>
      <c r="AK1370" s="1" t="e">
        <f>_xlfn.TEXTBEFORE(Table916[[#This Row],[type]],"_",-1)</f>
        <v>#N/A</v>
      </c>
      <c r="AN1370" t="s">
        <v>11895</v>
      </c>
      <c r="AO1370" t="s">
        <v>2778</v>
      </c>
      <c r="AP1370" s="3">
        <v>4.0654333799999997E-10</v>
      </c>
      <c r="AQ1370" t="str">
        <f>_xlfn.TEXTBEFORE(Table17[[#This Row],[rxn]],"-",-1)</f>
        <v>PROSYN</v>
      </c>
    </row>
    <row r="1371" spans="16:43" ht="17" x14ac:dyDescent="0.25">
      <c r="P1371" s="4"/>
      <c r="T1371"/>
      <c r="AF1371" s="1" t="s">
        <v>11974</v>
      </c>
      <c r="AG1371" s="1" t="s">
        <v>2778</v>
      </c>
      <c r="AH1371" s="9">
        <v>9.9089943000000003E-11</v>
      </c>
      <c r="AI1371" s="1" t="e">
        <f>_xlfn.TEXTAFTER(Table916[[#This Row],[type]],"-",-1)</f>
        <v>#N/A</v>
      </c>
      <c r="AJ1371" s="1" t="e">
        <f ca="1">_xlfn.TEXTAFTER(_xlfn.TEXTBEFORE(Table916[[#This Row],[type]],"-"&amp;Table916[[#This Row],[rxn-no-enz]]),"RXN-")</f>
        <v>#N/A</v>
      </c>
      <c r="AK1371" s="1" t="e">
        <f>_xlfn.TEXTBEFORE(Table916[[#This Row],[type]],"_",-1)</f>
        <v>#N/A</v>
      </c>
      <c r="AN1371" t="s">
        <v>11896</v>
      </c>
      <c r="AO1371" t="s">
        <v>2778</v>
      </c>
      <c r="AP1371" s="3">
        <v>4.0542207210000001E-9</v>
      </c>
      <c r="AQ1371" t="str">
        <f>_xlfn.TEXTBEFORE(Table17[[#This Row],[rxn]],"-",-1)</f>
        <v>PROSYN</v>
      </c>
    </row>
    <row r="1372" spans="16:43" ht="17" x14ac:dyDescent="0.25">
      <c r="P1372" s="4"/>
      <c r="T1372"/>
      <c r="AF1372" s="1" t="s">
        <v>4507</v>
      </c>
      <c r="AG1372" s="1" t="s">
        <v>2778</v>
      </c>
      <c r="AH1372" s="9">
        <v>1.6514613E-10</v>
      </c>
      <c r="AI1372" s="1" t="e">
        <f>_xlfn.TEXTAFTER(Table916[[#This Row],[type]],"-",-1)</f>
        <v>#N/A</v>
      </c>
      <c r="AJ1372" s="1" t="e">
        <f ca="1">_xlfn.TEXTAFTER(_xlfn.TEXTBEFORE(Table916[[#This Row],[type]],"-"&amp;Table916[[#This Row],[rxn-no-enz]]),"RXN-")</f>
        <v>#N/A</v>
      </c>
      <c r="AK1372" s="1" t="e">
        <f>_xlfn.TEXTBEFORE(Table916[[#This Row],[type]],"_",-1)</f>
        <v>#N/A</v>
      </c>
      <c r="AN1372" t="s">
        <v>4472</v>
      </c>
      <c r="AO1372" t="s">
        <v>2778</v>
      </c>
      <c r="AP1372" s="3">
        <v>8.21947112E-9</v>
      </c>
      <c r="AQ1372" t="str">
        <f>_xlfn.TEXTBEFORE(Table17[[#This Row],[rxn]],"-",-1)</f>
        <v>PROSYN</v>
      </c>
    </row>
    <row r="1373" spans="16:43" ht="17" x14ac:dyDescent="0.25">
      <c r="P1373" s="4"/>
      <c r="T1373"/>
      <c r="AF1373" s="1" t="s">
        <v>4508</v>
      </c>
      <c r="AG1373" s="1" t="s">
        <v>2778</v>
      </c>
      <c r="AH1373" s="9">
        <v>4.0610598999999999E-11</v>
      </c>
      <c r="AI1373" s="1" t="e">
        <f>_xlfn.TEXTAFTER(Table916[[#This Row],[type]],"-",-1)</f>
        <v>#N/A</v>
      </c>
      <c r="AJ1373" s="1" t="e">
        <f ca="1">_xlfn.TEXTAFTER(_xlfn.TEXTBEFORE(Table916[[#This Row],[type]],"-"&amp;Table916[[#This Row],[rxn-no-enz]]),"RXN-")</f>
        <v>#N/A</v>
      </c>
      <c r="AK1373" s="1" t="e">
        <f>_xlfn.TEXTBEFORE(Table916[[#This Row],[type]],"_",-1)</f>
        <v>#N/A</v>
      </c>
      <c r="AN1373" t="s">
        <v>11897</v>
      </c>
      <c r="AO1373" t="s">
        <v>2778</v>
      </c>
      <c r="AP1373" s="3">
        <v>2.17960616999999E-10</v>
      </c>
      <c r="AQ1373" t="str">
        <f>_xlfn.TEXTBEFORE(Table17[[#This Row],[rxn]],"-",-1)</f>
        <v>PROSYN</v>
      </c>
    </row>
    <row r="1374" spans="16:43" ht="17" x14ac:dyDescent="0.25">
      <c r="P1374" s="4"/>
      <c r="T1374"/>
      <c r="AF1374" s="1" t="s">
        <v>11975</v>
      </c>
      <c r="AG1374" s="1" t="s">
        <v>2778</v>
      </c>
      <c r="AH1374" s="9">
        <v>8.0617545E-11</v>
      </c>
      <c r="AI1374" s="1" t="e">
        <f>_xlfn.TEXTAFTER(Table916[[#This Row],[type]],"-",-1)</f>
        <v>#N/A</v>
      </c>
      <c r="AJ1374" s="1" t="e">
        <f ca="1">_xlfn.TEXTAFTER(_xlfn.TEXTBEFORE(Table916[[#This Row],[type]],"-"&amp;Table916[[#This Row],[rxn-no-enz]]),"RXN-")</f>
        <v>#N/A</v>
      </c>
      <c r="AK1374" s="1" t="e">
        <f>_xlfn.TEXTBEFORE(Table916[[#This Row],[type]],"_",-1)</f>
        <v>#N/A</v>
      </c>
      <c r="AN1374" t="s">
        <v>11898</v>
      </c>
      <c r="AO1374" t="s">
        <v>2778</v>
      </c>
      <c r="AP1374" s="3">
        <v>4.2546489999999904E-12</v>
      </c>
      <c r="AQ1374" t="str">
        <f>_xlfn.TEXTBEFORE(Table17[[#This Row],[rxn]],"-",-1)</f>
        <v>PROSYN</v>
      </c>
    </row>
    <row r="1375" spans="16:43" ht="17" x14ac:dyDescent="0.25">
      <c r="P1375" s="4"/>
      <c r="T1375"/>
      <c r="AF1375" s="1" t="s">
        <v>4509</v>
      </c>
      <c r="AG1375" s="1" t="s">
        <v>2778</v>
      </c>
      <c r="AH1375" s="9">
        <v>3.8123497499999899E-10</v>
      </c>
      <c r="AI1375" s="1" t="e">
        <f>_xlfn.TEXTAFTER(Table916[[#This Row],[type]],"-",-1)</f>
        <v>#N/A</v>
      </c>
      <c r="AJ1375" s="1" t="e">
        <f ca="1">_xlfn.TEXTAFTER(_xlfn.TEXTBEFORE(Table916[[#This Row],[type]],"-"&amp;Table916[[#This Row],[rxn-no-enz]]),"RXN-")</f>
        <v>#N/A</v>
      </c>
      <c r="AK1375" s="1" t="e">
        <f>_xlfn.TEXTBEFORE(Table916[[#This Row],[type]],"_",-1)</f>
        <v>#N/A</v>
      </c>
      <c r="AN1375" t="s">
        <v>11899</v>
      </c>
      <c r="AO1375" t="s">
        <v>2778</v>
      </c>
      <c r="AP1375" s="3">
        <v>2.6348234999999998E-10</v>
      </c>
      <c r="AQ1375" t="str">
        <f>_xlfn.TEXTBEFORE(Table17[[#This Row],[rxn]],"-",-1)</f>
        <v>PROSYN</v>
      </c>
    </row>
    <row r="1376" spans="16:43" ht="17" x14ac:dyDescent="0.25">
      <c r="P1376" s="4"/>
      <c r="T1376"/>
      <c r="AF1376" s="1" t="s">
        <v>11976</v>
      </c>
      <c r="AG1376" s="1" t="s">
        <v>2778</v>
      </c>
      <c r="AH1376" s="9">
        <v>1.61122112999999E-10</v>
      </c>
      <c r="AI1376" s="1" t="e">
        <f>_xlfn.TEXTAFTER(Table916[[#This Row],[type]],"-",-1)</f>
        <v>#N/A</v>
      </c>
      <c r="AJ1376" s="1" t="e">
        <f ca="1">_xlfn.TEXTAFTER(_xlfn.TEXTBEFORE(Table916[[#This Row],[type]],"-"&amp;Table916[[#This Row],[rxn-no-enz]]),"RXN-")</f>
        <v>#N/A</v>
      </c>
      <c r="AK1376" s="1" t="e">
        <f>_xlfn.TEXTBEFORE(Table916[[#This Row],[type]],"_",-1)</f>
        <v>#N/A</v>
      </c>
      <c r="AN1376" t="s">
        <v>11900</v>
      </c>
      <c r="AO1376" t="s">
        <v>2778</v>
      </c>
      <c r="AP1376" s="3">
        <v>7.0275684000000005E-11</v>
      </c>
      <c r="AQ1376" t="str">
        <f>_xlfn.TEXTBEFORE(Table17[[#This Row],[rxn]],"-",-1)</f>
        <v>PROSYN</v>
      </c>
    </row>
    <row r="1377" spans="16:43" ht="17" x14ac:dyDescent="0.25">
      <c r="P1377" s="4"/>
      <c r="T1377"/>
      <c r="AF1377" s="1" t="s">
        <v>11977</v>
      </c>
      <c r="AG1377" s="1" t="s">
        <v>2778</v>
      </c>
      <c r="AH1377" s="9">
        <v>5.7580389000000001E-11</v>
      </c>
      <c r="AI1377" s="1" t="e">
        <f>_xlfn.TEXTAFTER(Table916[[#This Row],[type]],"-",-1)</f>
        <v>#N/A</v>
      </c>
      <c r="AJ1377" s="1" t="e">
        <f ca="1">_xlfn.TEXTAFTER(_xlfn.TEXTBEFORE(Table916[[#This Row],[type]],"-"&amp;Table916[[#This Row],[rxn-no-enz]]),"RXN-")</f>
        <v>#N/A</v>
      </c>
      <c r="AK1377" s="1" t="e">
        <f>_xlfn.TEXTBEFORE(Table916[[#This Row],[type]],"_",-1)</f>
        <v>#N/A</v>
      </c>
      <c r="AN1377" t="s">
        <v>11901</v>
      </c>
      <c r="AO1377" t="s">
        <v>2778</v>
      </c>
      <c r="AP1377" s="3">
        <v>8.7520172600000001E-10</v>
      </c>
      <c r="AQ1377" t="str">
        <f>_xlfn.TEXTBEFORE(Table17[[#This Row],[rxn]],"-",-1)</f>
        <v>PROSYN</v>
      </c>
    </row>
    <row r="1378" spans="16:43" ht="17" x14ac:dyDescent="0.25">
      <c r="P1378" s="4"/>
      <c r="T1378"/>
      <c r="AF1378" s="1" t="s">
        <v>4511</v>
      </c>
      <c r="AG1378" s="1" t="s">
        <v>2778</v>
      </c>
      <c r="AH1378" s="9">
        <v>1.5017555000000001E-11</v>
      </c>
      <c r="AI1378" s="1" t="e">
        <f>_xlfn.TEXTAFTER(Table916[[#This Row],[type]],"-",-1)</f>
        <v>#N/A</v>
      </c>
      <c r="AJ1378" s="1" t="e">
        <f ca="1">_xlfn.TEXTAFTER(_xlfn.TEXTBEFORE(Table916[[#This Row],[type]],"-"&amp;Table916[[#This Row],[rxn-no-enz]]),"RXN-")</f>
        <v>#N/A</v>
      </c>
      <c r="AK1378" s="1" t="e">
        <f>_xlfn.TEXTBEFORE(Table916[[#This Row],[type]],"_",-1)</f>
        <v>#N/A</v>
      </c>
      <c r="AN1378" t="s">
        <v>4473</v>
      </c>
      <c r="AO1378" t="s">
        <v>2778</v>
      </c>
      <c r="AP1378" s="3">
        <v>2.06343E-13</v>
      </c>
      <c r="AQ1378" t="str">
        <f>_xlfn.TEXTBEFORE(Table17[[#This Row],[rxn]],"-",-1)</f>
        <v>PROSYN</v>
      </c>
    </row>
    <row r="1379" spans="16:43" ht="17" x14ac:dyDescent="0.25">
      <c r="P1379" s="4"/>
      <c r="T1379"/>
      <c r="AF1379" s="1" t="s">
        <v>4512</v>
      </c>
      <c r="AG1379" s="1" t="s">
        <v>2778</v>
      </c>
      <c r="AH1379" s="9">
        <v>9.9466717000000005E-11</v>
      </c>
      <c r="AI1379" s="1" t="e">
        <f>_xlfn.TEXTAFTER(Table916[[#This Row],[type]],"-",-1)</f>
        <v>#N/A</v>
      </c>
      <c r="AJ1379" s="1" t="e">
        <f ca="1">_xlfn.TEXTAFTER(_xlfn.TEXTBEFORE(Table916[[#This Row],[type]],"-"&amp;Table916[[#This Row],[rxn-no-enz]]),"RXN-")</f>
        <v>#N/A</v>
      </c>
      <c r="AK1379" s="1" t="e">
        <f>_xlfn.TEXTBEFORE(Table916[[#This Row],[type]],"_",-1)</f>
        <v>#N/A</v>
      </c>
      <c r="AN1379" t="s">
        <v>4474</v>
      </c>
      <c r="AO1379" t="s">
        <v>2778</v>
      </c>
      <c r="AP1379" s="3">
        <v>4.0635700699999898E-10</v>
      </c>
      <c r="AQ1379" t="str">
        <f>_xlfn.TEXTBEFORE(Table17[[#This Row],[rxn]],"-",-1)</f>
        <v>PROSYN</v>
      </c>
    </row>
    <row r="1380" spans="16:43" ht="17" x14ac:dyDescent="0.25">
      <c r="P1380" s="4"/>
      <c r="T1380"/>
      <c r="AF1380" s="1" t="s">
        <v>11978</v>
      </c>
      <c r="AG1380" s="1" t="s">
        <v>2778</v>
      </c>
      <c r="AH1380" s="9">
        <v>3.8133150000000001E-12</v>
      </c>
      <c r="AI1380" s="1" t="e">
        <f>_xlfn.TEXTAFTER(Table916[[#This Row],[type]],"-",-1)</f>
        <v>#N/A</v>
      </c>
      <c r="AJ1380" s="1" t="e">
        <f ca="1">_xlfn.TEXTAFTER(_xlfn.TEXTBEFORE(Table916[[#This Row],[type]],"-"&amp;Table916[[#This Row],[rxn-no-enz]]),"RXN-")</f>
        <v>#N/A</v>
      </c>
      <c r="AK1380" s="1" t="e">
        <f>_xlfn.TEXTBEFORE(Table916[[#This Row],[type]],"_",-1)</f>
        <v>#N/A</v>
      </c>
      <c r="AN1380" t="s">
        <v>4475</v>
      </c>
      <c r="AO1380" t="s">
        <v>2778</v>
      </c>
      <c r="AP1380" s="3">
        <v>1.7756088899999999E-10</v>
      </c>
      <c r="AQ1380" t="str">
        <f>_xlfn.TEXTBEFORE(Table17[[#This Row],[rxn]],"-",-1)</f>
        <v>PROSYN</v>
      </c>
    </row>
    <row r="1381" spans="16:43" ht="17" x14ac:dyDescent="0.25">
      <c r="P1381" s="4"/>
      <c r="T1381"/>
      <c r="AF1381" s="1" t="s">
        <v>11979</v>
      </c>
      <c r="AG1381" s="1" t="s">
        <v>2778</v>
      </c>
      <c r="AH1381" s="9">
        <v>4.6671961200000003E-10</v>
      </c>
      <c r="AI1381" s="1" t="e">
        <f>_xlfn.TEXTAFTER(Table916[[#This Row],[type]],"-",-1)</f>
        <v>#N/A</v>
      </c>
      <c r="AJ1381" s="1" t="e">
        <f ca="1">_xlfn.TEXTAFTER(_xlfn.TEXTBEFORE(Table916[[#This Row],[type]],"-"&amp;Table916[[#This Row],[rxn-no-enz]]),"RXN-")</f>
        <v>#N/A</v>
      </c>
      <c r="AK1381" s="1" t="e">
        <f>_xlfn.TEXTBEFORE(Table916[[#This Row],[type]],"_",-1)</f>
        <v>#N/A</v>
      </c>
      <c r="AN1381" t="s">
        <v>4476</v>
      </c>
      <c r="AO1381" t="s">
        <v>2778</v>
      </c>
      <c r="AP1381" s="3">
        <v>6.4317069999999902E-11</v>
      </c>
      <c r="AQ1381" t="str">
        <f>_xlfn.TEXTBEFORE(Table17[[#This Row],[rxn]],"-",-1)</f>
        <v>PROSYN</v>
      </c>
    </row>
    <row r="1382" spans="16:43" ht="17" x14ac:dyDescent="0.25">
      <c r="P1382" s="4"/>
      <c r="T1382"/>
      <c r="AF1382" s="1" t="s">
        <v>4513</v>
      </c>
      <c r="AG1382" s="1" t="s">
        <v>2778</v>
      </c>
      <c r="AH1382" s="9">
        <v>1.3591674100000001E-10</v>
      </c>
      <c r="AI1382" s="1" t="e">
        <f>_xlfn.TEXTAFTER(Table916[[#This Row],[type]],"-",-1)</f>
        <v>#N/A</v>
      </c>
      <c r="AJ1382" s="1" t="e">
        <f ca="1">_xlfn.TEXTAFTER(_xlfn.TEXTBEFORE(Table916[[#This Row],[type]],"-"&amp;Table916[[#This Row],[rxn-no-enz]]),"RXN-")</f>
        <v>#N/A</v>
      </c>
      <c r="AK1382" s="1" t="e">
        <f>_xlfn.TEXTBEFORE(Table916[[#This Row],[type]],"_",-1)</f>
        <v>#N/A</v>
      </c>
      <c r="AN1382" t="s">
        <v>11902</v>
      </c>
      <c r="AO1382" t="s">
        <v>2778</v>
      </c>
      <c r="AP1382" s="3">
        <v>3.0286061719999999E-9</v>
      </c>
      <c r="AQ1382" t="str">
        <f>_xlfn.TEXTBEFORE(Table17[[#This Row],[rxn]],"-",-1)</f>
        <v>PROSYN</v>
      </c>
    </row>
    <row r="1383" spans="16:43" ht="17" x14ac:dyDescent="0.25">
      <c r="P1383" s="4"/>
      <c r="T1383"/>
      <c r="AF1383" s="1" t="s">
        <v>11980</v>
      </c>
      <c r="AG1383" s="1" t="s">
        <v>2778</v>
      </c>
      <c r="AH1383" s="9">
        <v>8.8952141000000002E-11</v>
      </c>
      <c r="AI1383" s="1" t="e">
        <f>_xlfn.TEXTAFTER(Table916[[#This Row],[type]],"-",-1)</f>
        <v>#N/A</v>
      </c>
      <c r="AJ1383" s="1" t="e">
        <f ca="1">_xlfn.TEXTAFTER(_xlfn.TEXTBEFORE(Table916[[#This Row],[type]],"-"&amp;Table916[[#This Row],[rxn-no-enz]]),"RXN-")</f>
        <v>#N/A</v>
      </c>
      <c r="AK1383" s="1" t="e">
        <f>_xlfn.TEXTBEFORE(Table916[[#This Row],[type]],"_",-1)</f>
        <v>#N/A</v>
      </c>
      <c r="AN1383" t="s">
        <v>4477</v>
      </c>
      <c r="AO1383" t="s">
        <v>2778</v>
      </c>
      <c r="AP1383" s="3">
        <v>1.8023249000000001E-10</v>
      </c>
      <c r="AQ1383" t="str">
        <f>_xlfn.TEXTBEFORE(Table17[[#This Row],[rxn]],"-",-1)</f>
        <v>PROSYN</v>
      </c>
    </row>
    <row r="1384" spans="16:43" ht="17" x14ac:dyDescent="0.25">
      <c r="P1384" s="4"/>
      <c r="T1384"/>
      <c r="AF1384" s="1" t="s">
        <v>4514</v>
      </c>
      <c r="AG1384" s="1" t="s">
        <v>2778</v>
      </c>
      <c r="AH1384" s="9">
        <v>9.308937E-12</v>
      </c>
      <c r="AI1384" s="1" t="e">
        <f>_xlfn.TEXTAFTER(Table916[[#This Row],[type]],"-",-1)</f>
        <v>#N/A</v>
      </c>
      <c r="AJ1384" s="1" t="e">
        <f ca="1">_xlfn.TEXTAFTER(_xlfn.TEXTBEFORE(Table916[[#This Row],[type]],"-"&amp;Table916[[#This Row],[rxn-no-enz]]),"RXN-")</f>
        <v>#N/A</v>
      </c>
      <c r="AK1384" s="1" t="e">
        <f>_xlfn.TEXTBEFORE(Table916[[#This Row],[type]],"_",-1)</f>
        <v>#N/A</v>
      </c>
      <c r="AN1384" t="s">
        <v>11903</v>
      </c>
      <c r="AO1384" t="s">
        <v>2778</v>
      </c>
      <c r="AP1384" s="3">
        <v>1.3511207769999999E-9</v>
      </c>
      <c r="AQ1384" t="str">
        <f>_xlfn.TEXTBEFORE(Table17[[#This Row],[rxn]],"-",-1)</f>
        <v>PROSYN</v>
      </c>
    </row>
    <row r="1385" spans="16:43" ht="17" x14ac:dyDescent="0.25">
      <c r="P1385" s="4"/>
      <c r="T1385"/>
      <c r="AF1385" s="1" t="s">
        <v>11981</v>
      </c>
      <c r="AG1385" s="1" t="s">
        <v>2778</v>
      </c>
      <c r="AH1385" s="9">
        <v>1.31163641999999E-10</v>
      </c>
      <c r="AI1385" s="1" t="e">
        <f>_xlfn.TEXTAFTER(Table916[[#This Row],[type]],"-",-1)</f>
        <v>#N/A</v>
      </c>
      <c r="AJ1385" s="1" t="e">
        <f ca="1">_xlfn.TEXTAFTER(_xlfn.TEXTBEFORE(Table916[[#This Row],[type]],"-"&amp;Table916[[#This Row],[rxn-no-enz]]),"RXN-")</f>
        <v>#N/A</v>
      </c>
      <c r="AK1385" s="1" t="e">
        <f>_xlfn.TEXTBEFORE(Table916[[#This Row],[type]],"_",-1)</f>
        <v>#N/A</v>
      </c>
      <c r="AN1385" t="s">
        <v>4478</v>
      </c>
      <c r="AO1385" t="s">
        <v>2778</v>
      </c>
      <c r="AP1385" s="3">
        <v>1.0996897E-10</v>
      </c>
      <c r="AQ1385" t="str">
        <f>_xlfn.TEXTBEFORE(Table17[[#This Row],[rxn]],"-",-1)</f>
        <v>PROSYN</v>
      </c>
    </row>
    <row r="1386" spans="16:43" ht="17" x14ac:dyDescent="0.25">
      <c r="P1386" s="4"/>
      <c r="T1386"/>
      <c r="AF1386" s="1" t="s">
        <v>11982</v>
      </c>
      <c r="AG1386" s="1" t="s">
        <v>2778</v>
      </c>
      <c r="AH1386" s="9">
        <v>7.3316780999999995E-11</v>
      </c>
      <c r="AI1386" s="1" t="e">
        <f>_xlfn.TEXTAFTER(Table916[[#This Row],[type]],"-",-1)</f>
        <v>#N/A</v>
      </c>
      <c r="AJ1386" s="1" t="e">
        <f ca="1">_xlfn.TEXTAFTER(_xlfn.TEXTBEFORE(Table916[[#This Row],[type]],"-"&amp;Table916[[#This Row],[rxn-no-enz]]),"RXN-")</f>
        <v>#N/A</v>
      </c>
      <c r="AK1386" s="1" t="e">
        <f>_xlfn.TEXTBEFORE(Table916[[#This Row],[type]],"_",-1)</f>
        <v>#N/A</v>
      </c>
      <c r="AN1386" t="s">
        <v>13145</v>
      </c>
      <c r="AO1386" t="s">
        <v>2778</v>
      </c>
      <c r="AP1386" s="3">
        <v>2.5934830499999999E-10</v>
      </c>
      <c r="AQ1386" t="str">
        <f>_xlfn.TEXTBEFORE(Table17[[#This Row],[rxn]],"-",-1)</f>
        <v>PROSYN</v>
      </c>
    </row>
    <row r="1387" spans="16:43" ht="17" x14ac:dyDescent="0.25">
      <c r="P1387" s="4"/>
      <c r="T1387"/>
      <c r="AF1387" s="1" t="s">
        <v>11983</v>
      </c>
      <c r="AG1387" s="1" t="s">
        <v>2778</v>
      </c>
      <c r="AH1387" s="9">
        <v>1.2188146E-11</v>
      </c>
      <c r="AI1387" s="1" t="e">
        <f>_xlfn.TEXTAFTER(Table916[[#This Row],[type]],"-",-1)</f>
        <v>#N/A</v>
      </c>
      <c r="AJ1387" s="1" t="e">
        <f ca="1">_xlfn.TEXTAFTER(_xlfn.TEXTBEFORE(Table916[[#This Row],[type]],"-"&amp;Table916[[#This Row],[rxn-no-enz]]),"RXN-")</f>
        <v>#N/A</v>
      </c>
      <c r="AK1387" s="1" t="e">
        <f>_xlfn.TEXTBEFORE(Table916[[#This Row],[type]],"_",-1)</f>
        <v>#N/A</v>
      </c>
      <c r="AN1387" t="s">
        <v>4479</v>
      </c>
      <c r="AO1387" t="s">
        <v>2778</v>
      </c>
      <c r="AP1387" s="3">
        <v>2.5934830499999999E-10</v>
      </c>
      <c r="AQ1387" t="str">
        <f>_xlfn.TEXTBEFORE(Table17[[#This Row],[rxn]],"-",-1)</f>
        <v>PROSYN</v>
      </c>
    </row>
    <row r="1388" spans="16:43" ht="17" x14ac:dyDescent="0.25">
      <c r="P1388" s="4"/>
      <c r="T1388"/>
      <c r="AF1388" s="1" t="s">
        <v>11984</v>
      </c>
      <c r="AG1388" s="1" t="s">
        <v>2778</v>
      </c>
      <c r="AH1388" s="9">
        <v>3.6790798999999999E-11</v>
      </c>
      <c r="AI1388" s="1" t="e">
        <f>_xlfn.TEXTAFTER(Table916[[#This Row],[type]],"-",-1)</f>
        <v>#N/A</v>
      </c>
      <c r="AJ1388" s="1" t="e">
        <f ca="1">_xlfn.TEXTAFTER(_xlfn.TEXTBEFORE(Table916[[#This Row],[type]],"-"&amp;Table916[[#This Row],[rxn-no-enz]]),"RXN-")</f>
        <v>#N/A</v>
      </c>
      <c r="AK1388" s="1" t="e">
        <f>_xlfn.TEXTBEFORE(Table916[[#This Row],[type]],"_",-1)</f>
        <v>#N/A</v>
      </c>
      <c r="AN1388" t="s">
        <v>11904</v>
      </c>
      <c r="AO1388" t="s">
        <v>2778</v>
      </c>
      <c r="AP1388" s="3">
        <v>4.78025916E-10</v>
      </c>
      <c r="AQ1388" t="str">
        <f>_xlfn.TEXTBEFORE(Table17[[#This Row],[rxn]],"-",-1)</f>
        <v>PROSYN</v>
      </c>
    </row>
    <row r="1389" spans="16:43" ht="17" x14ac:dyDescent="0.25">
      <c r="P1389" s="4"/>
      <c r="T1389"/>
      <c r="AF1389" s="1" t="s">
        <v>11985</v>
      </c>
      <c r="AG1389" s="1" t="s">
        <v>2778</v>
      </c>
      <c r="AH1389" s="9">
        <v>6.5501971400000001E-10</v>
      </c>
      <c r="AI1389" s="1" t="e">
        <f>_xlfn.TEXTAFTER(Table916[[#This Row],[type]],"-",-1)</f>
        <v>#N/A</v>
      </c>
      <c r="AJ1389" s="1" t="e">
        <f ca="1">_xlfn.TEXTAFTER(_xlfn.TEXTBEFORE(Table916[[#This Row],[type]],"-"&amp;Table916[[#This Row],[rxn-no-enz]]),"RXN-")</f>
        <v>#N/A</v>
      </c>
      <c r="AK1389" s="1" t="e">
        <f>_xlfn.TEXTBEFORE(Table916[[#This Row],[type]],"_",-1)</f>
        <v>#N/A</v>
      </c>
      <c r="AN1389" t="s">
        <v>13811</v>
      </c>
      <c r="AO1389" t="s">
        <v>2778</v>
      </c>
      <c r="AP1389" s="3">
        <v>8.0798924400000002E-10</v>
      </c>
      <c r="AQ1389" t="str">
        <f>_xlfn.TEXTBEFORE(Table17[[#This Row],[rxn]],"-",-1)</f>
        <v>PROSYN</v>
      </c>
    </row>
    <row r="1390" spans="16:43" ht="17" x14ac:dyDescent="0.25">
      <c r="P1390" s="4"/>
      <c r="T1390"/>
      <c r="AF1390" s="1" t="s">
        <v>11986</v>
      </c>
      <c r="AG1390" s="1" t="s">
        <v>2778</v>
      </c>
      <c r="AH1390" s="9">
        <v>7.8508126199999996E-10</v>
      </c>
      <c r="AI1390" s="1" t="e">
        <f>_xlfn.TEXTAFTER(Table916[[#This Row],[type]],"-",-1)</f>
        <v>#N/A</v>
      </c>
      <c r="AJ1390" s="1" t="e">
        <f ca="1">_xlfn.TEXTAFTER(_xlfn.TEXTBEFORE(Table916[[#This Row],[type]],"-"&amp;Table916[[#This Row],[rxn-no-enz]]),"RXN-")</f>
        <v>#N/A</v>
      </c>
      <c r="AK1390" s="1" t="e">
        <f>_xlfn.TEXTBEFORE(Table916[[#This Row],[type]],"_",-1)</f>
        <v>#N/A</v>
      </c>
      <c r="AN1390" t="s">
        <v>11905</v>
      </c>
      <c r="AO1390" t="s">
        <v>2778</v>
      </c>
      <c r="AP1390" s="3">
        <v>8.0798924400000002E-10</v>
      </c>
      <c r="AQ1390" t="str">
        <f>_xlfn.TEXTBEFORE(Table17[[#This Row],[rxn]],"-",-1)</f>
        <v>PROSYN</v>
      </c>
    </row>
    <row r="1391" spans="16:43" ht="17" x14ac:dyDescent="0.25">
      <c r="P1391" s="4"/>
      <c r="T1391"/>
      <c r="AF1391" s="1" t="s">
        <v>11987</v>
      </c>
      <c r="AG1391" s="1" t="s">
        <v>2778</v>
      </c>
      <c r="AH1391" s="9">
        <v>1.50399165E-10</v>
      </c>
      <c r="AI1391" s="1" t="e">
        <f>_xlfn.TEXTAFTER(Table916[[#This Row],[type]],"-",-1)</f>
        <v>#N/A</v>
      </c>
      <c r="AJ1391" s="1" t="e">
        <f ca="1">_xlfn.TEXTAFTER(_xlfn.TEXTBEFORE(Table916[[#This Row],[type]],"-"&amp;Table916[[#This Row],[rxn-no-enz]]),"RXN-")</f>
        <v>#N/A</v>
      </c>
      <c r="AK1391" s="1" t="e">
        <f>_xlfn.TEXTBEFORE(Table916[[#This Row],[type]],"_",-1)</f>
        <v>#N/A</v>
      </c>
      <c r="AN1391" t="s">
        <v>11906</v>
      </c>
      <c r="AO1391" t="s">
        <v>2778</v>
      </c>
      <c r="AP1391" s="3">
        <v>2.5584751E-11</v>
      </c>
      <c r="AQ1391" t="str">
        <f>_xlfn.TEXTBEFORE(Table17[[#This Row],[rxn]],"-",-1)</f>
        <v>PROSYN</v>
      </c>
    </row>
    <row r="1392" spans="16:43" ht="17" x14ac:dyDescent="0.25">
      <c r="P1392" s="4"/>
      <c r="T1392"/>
      <c r="AF1392" s="1" t="s">
        <v>11988</v>
      </c>
      <c r="AG1392" s="1" t="s">
        <v>2778</v>
      </c>
      <c r="AH1392" s="9">
        <v>4.6277972300000001E-10</v>
      </c>
      <c r="AI1392" s="1" t="e">
        <f>_xlfn.TEXTAFTER(Table916[[#This Row],[type]],"-",-1)</f>
        <v>#N/A</v>
      </c>
      <c r="AJ1392" s="1" t="e">
        <f ca="1">_xlfn.TEXTAFTER(_xlfn.TEXTBEFORE(Table916[[#This Row],[type]],"-"&amp;Table916[[#This Row],[rxn-no-enz]]),"RXN-")</f>
        <v>#N/A</v>
      </c>
      <c r="AK1392" s="1" t="e">
        <f>_xlfn.TEXTBEFORE(Table916[[#This Row],[type]],"_",-1)</f>
        <v>#N/A</v>
      </c>
      <c r="AN1392" t="s">
        <v>4480</v>
      </c>
      <c r="AO1392" t="s">
        <v>2778</v>
      </c>
      <c r="AP1392" s="3">
        <v>1.571871571E-9</v>
      </c>
      <c r="AQ1392" t="str">
        <f>_xlfn.TEXTBEFORE(Table17[[#This Row],[rxn]],"-",-1)</f>
        <v>PROSYN</v>
      </c>
    </row>
    <row r="1393" spans="16:43" ht="17" x14ac:dyDescent="0.25">
      <c r="P1393" s="4"/>
      <c r="T1393"/>
      <c r="AF1393" s="1" t="s">
        <v>11989</v>
      </c>
      <c r="AG1393" s="1" t="s">
        <v>2778</v>
      </c>
      <c r="AH1393" s="9">
        <v>2.3118427E-11</v>
      </c>
      <c r="AI1393" s="1" t="e">
        <f>_xlfn.TEXTAFTER(Table916[[#This Row],[type]],"-",-1)</f>
        <v>#N/A</v>
      </c>
      <c r="AJ1393" s="1" t="e">
        <f ca="1">_xlfn.TEXTAFTER(_xlfn.TEXTBEFORE(Table916[[#This Row],[type]],"-"&amp;Table916[[#This Row],[rxn-no-enz]]),"RXN-")</f>
        <v>#N/A</v>
      </c>
      <c r="AK1393" s="1" t="e">
        <f>_xlfn.TEXTBEFORE(Table916[[#This Row],[type]],"_",-1)</f>
        <v>#N/A</v>
      </c>
      <c r="AN1393" t="s">
        <v>11907</v>
      </c>
      <c r="AO1393" t="s">
        <v>2778</v>
      </c>
      <c r="AP1393" s="3">
        <v>6.54817253E-10</v>
      </c>
      <c r="AQ1393" t="str">
        <f>_xlfn.TEXTBEFORE(Table17[[#This Row],[rxn]],"-",-1)</f>
        <v>PROSYN</v>
      </c>
    </row>
    <row r="1394" spans="16:43" ht="17" x14ac:dyDescent="0.25">
      <c r="P1394" s="4"/>
      <c r="T1394"/>
      <c r="AF1394" s="1" t="s">
        <v>4516</v>
      </c>
      <c r="AG1394" s="1" t="s">
        <v>2778</v>
      </c>
      <c r="AH1394" s="9">
        <v>2.594859092E-9</v>
      </c>
      <c r="AI1394" s="1" t="e">
        <f>_xlfn.TEXTAFTER(Table916[[#This Row],[type]],"-",-1)</f>
        <v>#N/A</v>
      </c>
      <c r="AJ1394" s="1" t="e">
        <f ca="1">_xlfn.TEXTAFTER(_xlfn.TEXTBEFORE(Table916[[#This Row],[type]],"-"&amp;Table916[[#This Row],[rxn-no-enz]]),"RXN-")</f>
        <v>#N/A</v>
      </c>
      <c r="AK1394" s="1" t="e">
        <f>_xlfn.TEXTBEFORE(Table916[[#This Row],[type]],"_",-1)</f>
        <v>#N/A</v>
      </c>
      <c r="AN1394" t="s">
        <v>4481</v>
      </c>
      <c r="AO1394" t="s">
        <v>2778</v>
      </c>
      <c r="AP1394" s="3">
        <v>3.1438149029999901E-9</v>
      </c>
      <c r="AQ1394" t="str">
        <f>_xlfn.TEXTBEFORE(Table17[[#This Row],[rxn]],"-",-1)</f>
        <v>PROSYN</v>
      </c>
    </row>
    <row r="1395" spans="16:43" ht="17" x14ac:dyDescent="0.25">
      <c r="P1395" s="4"/>
      <c r="T1395"/>
      <c r="AF1395" s="1" t="s">
        <v>11990</v>
      </c>
      <c r="AG1395" s="1" t="s">
        <v>2778</v>
      </c>
      <c r="AH1395" s="9">
        <v>1.721135499E-9</v>
      </c>
      <c r="AI1395" s="1" t="e">
        <f>_xlfn.TEXTAFTER(Table916[[#This Row],[type]],"-",-1)</f>
        <v>#N/A</v>
      </c>
      <c r="AJ1395" s="1" t="e">
        <f ca="1">_xlfn.TEXTAFTER(_xlfn.TEXTBEFORE(Table916[[#This Row],[type]],"-"&amp;Table916[[#This Row],[rxn-no-enz]]),"RXN-")</f>
        <v>#N/A</v>
      </c>
      <c r="AK1395" s="1" t="e">
        <f>_xlfn.TEXTBEFORE(Table916[[#This Row],[type]],"_",-1)</f>
        <v>#N/A</v>
      </c>
      <c r="AN1395" t="s">
        <v>4482</v>
      </c>
      <c r="AO1395" t="s">
        <v>2778</v>
      </c>
      <c r="AP1395" s="3">
        <v>3.758266044E-9</v>
      </c>
      <c r="AQ1395" t="str">
        <f>_xlfn.TEXTBEFORE(Table17[[#This Row],[rxn]],"-",-1)</f>
        <v>PROSYN</v>
      </c>
    </row>
    <row r="1396" spans="16:43" ht="17" x14ac:dyDescent="0.25">
      <c r="P1396" s="4"/>
      <c r="T1396"/>
      <c r="AF1396" s="1" t="s">
        <v>11991</v>
      </c>
      <c r="AG1396" s="1" t="s">
        <v>2778</v>
      </c>
      <c r="AH1396" s="9">
        <v>2.7482472699999998E-10</v>
      </c>
      <c r="AI1396" s="1" t="e">
        <f>_xlfn.TEXTAFTER(Table916[[#This Row],[type]],"-",-1)</f>
        <v>#N/A</v>
      </c>
      <c r="AJ1396" s="1" t="e">
        <f ca="1">_xlfn.TEXTAFTER(_xlfn.TEXTBEFORE(Table916[[#This Row],[type]],"-"&amp;Table916[[#This Row],[rxn-no-enz]]),"RXN-")</f>
        <v>#N/A</v>
      </c>
      <c r="AK1396" s="1" t="e">
        <f>_xlfn.TEXTBEFORE(Table916[[#This Row],[type]],"_",-1)</f>
        <v>#N/A</v>
      </c>
      <c r="AN1396" t="s">
        <v>11908</v>
      </c>
      <c r="AO1396" t="s">
        <v>2778</v>
      </c>
      <c r="AP1396" s="3">
        <v>4.0850033819999999E-9</v>
      </c>
      <c r="AQ1396" t="str">
        <f>_xlfn.TEXTBEFORE(Table17[[#This Row],[rxn]],"-",-1)</f>
        <v>PROSYN</v>
      </c>
    </row>
    <row r="1397" spans="16:43" ht="17" x14ac:dyDescent="0.25">
      <c r="P1397" s="4"/>
      <c r="T1397"/>
      <c r="AF1397" s="1" t="s">
        <v>11992</v>
      </c>
      <c r="AG1397" s="1" t="s">
        <v>2778</v>
      </c>
      <c r="AH1397" s="9">
        <v>1.9700172E-11</v>
      </c>
      <c r="AI1397" s="1" t="e">
        <f>_xlfn.TEXTAFTER(Table916[[#This Row],[type]],"-",-1)</f>
        <v>#N/A</v>
      </c>
      <c r="AJ1397" s="1" t="e">
        <f ca="1">_xlfn.TEXTAFTER(_xlfn.TEXTBEFORE(Table916[[#This Row],[type]],"-"&amp;Table916[[#This Row],[rxn-no-enz]]),"RXN-")</f>
        <v>#N/A</v>
      </c>
      <c r="AK1397" s="1" t="e">
        <f>_xlfn.TEXTBEFORE(Table916[[#This Row],[type]],"_",-1)</f>
        <v>#N/A</v>
      </c>
      <c r="AN1397" t="s">
        <v>11909</v>
      </c>
      <c r="AO1397" t="s">
        <v>2778</v>
      </c>
      <c r="AP1397" s="3">
        <v>2.4429759E-11</v>
      </c>
      <c r="AQ1397" t="str">
        <f>_xlfn.TEXTBEFORE(Table17[[#This Row],[rxn]],"-",-1)</f>
        <v>PROSYN</v>
      </c>
    </row>
    <row r="1398" spans="16:43" ht="17" x14ac:dyDescent="0.25">
      <c r="P1398" s="4"/>
      <c r="T1398"/>
      <c r="AF1398" s="1" t="s">
        <v>11993</v>
      </c>
      <c r="AG1398" s="1" t="s">
        <v>2778</v>
      </c>
      <c r="AH1398" s="9">
        <v>3.3804545000000002E-11</v>
      </c>
      <c r="AI1398" s="1" t="e">
        <f>_xlfn.TEXTAFTER(Table916[[#This Row],[type]],"-",-1)</f>
        <v>#N/A</v>
      </c>
      <c r="AJ1398" s="1" t="e">
        <f ca="1">_xlfn.TEXTAFTER(_xlfn.TEXTBEFORE(Table916[[#This Row],[type]],"-"&amp;Table916[[#This Row],[rxn-no-enz]]),"RXN-")</f>
        <v>#N/A</v>
      </c>
      <c r="AK1398" s="1" t="e">
        <f>_xlfn.TEXTBEFORE(Table916[[#This Row],[type]],"_",-1)</f>
        <v>#N/A</v>
      </c>
      <c r="AN1398" t="s">
        <v>13812</v>
      </c>
      <c r="AO1398" t="s">
        <v>2778</v>
      </c>
      <c r="AP1398" s="3">
        <v>7.409289439E-9</v>
      </c>
      <c r="AQ1398" t="str">
        <f>_xlfn.TEXTBEFORE(Table17[[#This Row],[rxn]],"-",-1)</f>
        <v>PROSYN</v>
      </c>
    </row>
    <row r="1399" spans="16:43" ht="17" x14ac:dyDescent="0.25">
      <c r="P1399" s="4"/>
      <c r="T1399"/>
      <c r="AF1399" s="1" t="s">
        <v>11994</v>
      </c>
      <c r="AG1399" s="1" t="s">
        <v>2778</v>
      </c>
      <c r="AH1399" s="9">
        <v>7.0684223299999995E-10</v>
      </c>
      <c r="AI1399" s="1" t="e">
        <f>_xlfn.TEXTAFTER(Table916[[#This Row],[type]],"-",-1)</f>
        <v>#N/A</v>
      </c>
      <c r="AJ1399" s="1" t="e">
        <f ca="1">_xlfn.TEXTAFTER(_xlfn.TEXTBEFORE(Table916[[#This Row],[type]],"-"&amp;Table916[[#This Row],[rxn-no-enz]]),"RXN-")</f>
        <v>#N/A</v>
      </c>
      <c r="AK1399" s="1" t="e">
        <f>_xlfn.TEXTBEFORE(Table916[[#This Row],[type]],"_",-1)</f>
        <v>#N/A</v>
      </c>
      <c r="AN1399" t="s">
        <v>11910</v>
      </c>
      <c r="AO1399" t="s">
        <v>2778</v>
      </c>
      <c r="AP1399" s="3">
        <v>7.409289439E-9</v>
      </c>
      <c r="AQ1399" t="str">
        <f>_xlfn.TEXTBEFORE(Table17[[#This Row],[rxn]],"-",-1)</f>
        <v>PROSYN</v>
      </c>
    </row>
    <row r="1400" spans="16:43" ht="17" x14ac:dyDescent="0.25">
      <c r="P1400" s="4"/>
      <c r="T1400"/>
      <c r="AF1400" s="1" t="s">
        <v>11995</v>
      </c>
      <c r="AG1400" s="1" t="s">
        <v>2778</v>
      </c>
      <c r="AH1400" s="9">
        <v>1.3252318E-11</v>
      </c>
      <c r="AI1400" s="1" t="e">
        <f>_xlfn.TEXTAFTER(Table916[[#This Row],[type]],"-",-1)</f>
        <v>#N/A</v>
      </c>
      <c r="AJ1400" s="1" t="e">
        <f ca="1">_xlfn.TEXTAFTER(_xlfn.TEXTBEFORE(Table916[[#This Row],[type]],"-"&amp;Table916[[#This Row],[rxn-no-enz]]),"RXN-")</f>
        <v>#N/A</v>
      </c>
      <c r="AK1400" s="1" t="e">
        <f>_xlfn.TEXTBEFORE(Table916[[#This Row],[type]],"_",-1)</f>
        <v>#N/A</v>
      </c>
      <c r="AN1400" t="s">
        <v>11911</v>
      </c>
      <c r="AO1400" t="s">
        <v>2778</v>
      </c>
      <c r="AP1400" s="3">
        <v>2.1959988999999901E-11</v>
      </c>
      <c r="AQ1400" t="str">
        <f>_xlfn.TEXTBEFORE(Table17[[#This Row],[rxn]],"-",-1)</f>
        <v>PROSYN</v>
      </c>
    </row>
    <row r="1401" spans="16:43" ht="17" x14ac:dyDescent="0.25">
      <c r="P1401" s="4"/>
      <c r="T1401"/>
      <c r="AF1401" s="1" t="s">
        <v>11996</v>
      </c>
      <c r="AG1401" s="1" t="s">
        <v>2778</v>
      </c>
      <c r="AH1401" s="9">
        <v>2.7363462800000002E-10</v>
      </c>
      <c r="AI1401" s="1" t="e">
        <f>_xlfn.TEXTAFTER(Table916[[#This Row],[type]],"-",-1)</f>
        <v>#N/A</v>
      </c>
      <c r="AJ1401" s="1" t="e">
        <f ca="1">_xlfn.TEXTAFTER(_xlfn.TEXTBEFORE(Table916[[#This Row],[type]],"-"&amp;Table916[[#This Row],[rxn-no-enz]]),"RXN-")</f>
        <v>#N/A</v>
      </c>
      <c r="AK1401" s="1" t="e">
        <f>_xlfn.TEXTBEFORE(Table916[[#This Row],[type]],"_",-1)</f>
        <v>#N/A</v>
      </c>
      <c r="AN1401" t="s">
        <v>11912</v>
      </c>
      <c r="AO1401" t="s">
        <v>2778</v>
      </c>
      <c r="AP1401" s="3">
        <v>1.5275233300000001E-10</v>
      </c>
      <c r="AQ1401" t="str">
        <f>_xlfn.TEXTBEFORE(Table17[[#This Row],[rxn]],"-",-1)</f>
        <v>PROSYN</v>
      </c>
    </row>
    <row r="1402" spans="16:43" ht="17" x14ac:dyDescent="0.25">
      <c r="P1402" s="4"/>
      <c r="T1402"/>
      <c r="AF1402" s="1" t="s">
        <v>11997</v>
      </c>
      <c r="AG1402" s="1" t="s">
        <v>2778</v>
      </c>
      <c r="AH1402" s="9">
        <v>3.2217690800000002E-10</v>
      </c>
      <c r="AI1402" s="1" t="e">
        <f>_xlfn.TEXTAFTER(Table916[[#This Row],[type]],"-",-1)</f>
        <v>#N/A</v>
      </c>
      <c r="AJ1402" s="1" t="e">
        <f ca="1">_xlfn.TEXTAFTER(_xlfn.TEXTBEFORE(Table916[[#This Row],[type]],"-"&amp;Table916[[#This Row],[rxn-no-enz]]),"RXN-")</f>
        <v>#N/A</v>
      </c>
      <c r="AK1402" s="1" t="e">
        <f>_xlfn.TEXTBEFORE(Table916[[#This Row],[type]],"_",-1)</f>
        <v>#N/A</v>
      </c>
      <c r="AN1402" t="s">
        <v>11913</v>
      </c>
      <c r="AO1402" t="s">
        <v>2778</v>
      </c>
      <c r="AP1402" s="3">
        <v>2.1717571999999901E-11</v>
      </c>
      <c r="AQ1402" t="str">
        <f>_xlfn.TEXTBEFORE(Table17[[#This Row],[rxn]],"-",-1)</f>
        <v>PROSYN</v>
      </c>
    </row>
    <row r="1403" spans="16:43" ht="17" x14ac:dyDescent="0.25">
      <c r="P1403" s="4"/>
      <c r="T1403"/>
      <c r="AF1403" s="1" t="s">
        <v>4517</v>
      </c>
      <c r="AG1403" s="1" t="s">
        <v>2778</v>
      </c>
      <c r="AH1403" s="9">
        <v>1.01864311E-10</v>
      </c>
      <c r="AI1403" s="1" t="e">
        <f>_xlfn.TEXTAFTER(Table916[[#This Row],[type]],"-",-1)</f>
        <v>#N/A</v>
      </c>
      <c r="AJ1403" s="1" t="e">
        <f ca="1">_xlfn.TEXTAFTER(_xlfn.TEXTBEFORE(Table916[[#This Row],[type]],"-"&amp;Table916[[#This Row],[rxn-no-enz]]),"RXN-")</f>
        <v>#N/A</v>
      </c>
      <c r="AK1403" s="1" t="e">
        <f>_xlfn.TEXTBEFORE(Table916[[#This Row],[type]],"_",-1)</f>
        <v>#N/A</v>
      </c>
      <c r="AN1403" t="s">
        <v>11914</v>
      </c>
      <c r="AO1403" t="s">
        <v>2778</v>
      </c>
      <c r="AP1403" s="3">
        <v>2.3742614700000001E-10</v>
      </c>
      <c r="AQ1403" t="str">
        <f>_xlfn.TEXTBEFORE(Table17[[#This Row],[rxn]],"-",-1)</f>
        <v>PROSYN</v>
      </c>
    </row>
    <row r="1404" spans="16:43" ht="17" x14ac:dyDescent="0.25">
      <c r="P1404" s="4"/>
      <c r="T1404"/>
      <c r="AF1404" s="1" t="s">
        <v>4518</v>
      </c>
      <c r="AG1404" s="1" t="s">
        <v>2778</v>
      </c>
      <c r="AH1404" s="9">
        <v>1.4186944620000001E-9</v>
      </c>
      <c r="AI1404" s="1" t="e">
        <f>_xlfn.TEXTAFTER(Table916[[#This Row],[type]],"-",-1)</f>
        <v>#N/A</v>
      </c>
      <c r="AJ1404" s="1" t="e">
        <f ca="1">_xlfn.TEXTAFTER(_xlfn.TEXTBEFORE(Table916[[#This Row],[type]],"-"&amp;Table916[[#This Row],[rxn-no-enz]]),"RXN-")</f>
        <v>#N/A</v>
      </c>
      <c r="AK1404" s="1" t="e">
        <f>_xlfn.TEXTBEFORE(Table916[[#This Row],[type]],"_",-1)</f>
        <v>#N/A</v>
      </c>
      <c r="AN1404" t="s">
        <v>11915</v>
      </c>
      <c r="AO1404" t="s">
        <v>2778</v>
      </c>
      <c r="AP1404" s="3">
        <v>5.63481011E-10</v>
      </c>
      <c r="AQ1404" t="str">
        <f>_xlfn.TEXTBEFORE(Table17[[#This Row],[rxn]],"-",-1)</f>
        <v>PROSYN</v>
      </c>
    </row>
    <row r="1405" spans="16:43" ht="17" x14ac:dyDescent="0.25">
      <c r="P1405" s="4"/>
      <c r="T1405"/>
      <c r="AF1405" s="1" t="s">
        <v>4519</v>
      </c>
      <c r="AG1405" s="1" t="s">
        <v>2778</v>
      </c>
      <c r="AH1405" s="9">
        <v>1.2495235899999999E-9</v>
      </c>
      <c r="AI1405" s="1" t="e">
        <f>_xlfn.TEXTAFTER(Table916[[#This Row],[type]],"-",-1)</f>
        <v>#N/A</v>
      </c>
      <c r="AJ1405" s="1" t="e">
        <f ca="1">_xlfn.TEXTAFTER(_xlfn.TEXTBEFORE(Table916[[#This Row],[type]],"-"&amp;Table916[[#This Row],[rxn-no-enz]]),"RXN-")</f>
        <v>#N/A</v>
      </c>
      <c r="AK1405" s="1" t="e">
        <f>_xlfn.TEXTBEFORE(Table916[[#This Row],[type]],"_",-1)</f>
        <v>#N/A</v>
      </c>
      <c r="AN1405" t="s">
        <v>11916</v>
      </c>
      <c r="AO1405" t="s">
        <v>2778</v>
      </c>
      <c r="AP1405" s="3">
        <v>4.9940063199999995E-10</v>
      </c>
      <c r="AQ1405" t="str">
        <f>_xlfn.TEXTBEFORE(Table17[[#This Row],[rxn]],"-",-1)</f>
        <v>PROSYN</v>
      </c>
    </row>
    <row r="1406" spans="16:43" ht="17" x14ac:dyDescent="0.25">
      <c r="P1406" s="4"/>
      <c r="T1406"/>
      <c r="AF1406" s="1" t="s">
        <v>11998</v>
      </c>
      <c r="AG1406" s="1" t="s">
        <v>2778</v>
      </c>
      <c r="AH1406" s="9">
        <v>4.2847245999999999E-11</v>
      </c>
      <c r="AI1406" s="1" t="e">
        <f>_xlfn.TEXTAFTER(Table916[[#This Row],[type]],"-",-1)</f>
        <v>#N/A</v>
      </c>
      <c r="AJ1406" s="1" t="e">
        <f ca="1">_xlfn.TEXTAFTER(_xlfn.TEXTBEFORE(Table916[[#This Row],[type]],"-"&amp;Table916[[#This Row],[rxn-no-enz]]),"RXN-")</f>
        <v>#N/A</v>
      </c>
      <c r="AK1406" s="1" t="e">
        <f>_xlfn.TEXTBEFORE(Table916[[#This Row],[type]],"_",-1)</f>
        <v>#N/A</v>
      </c>
      <c r="AN1406" t="s">
        <v>11917</v>
      </c>
      <c r="AO1406" t="s">
        <v>2778</v>
      </c>
      <c r="AP1406" s="3">
        <v>7.6958521999999998E-11</v>
      </c>
      <c r="AQ1406" t="str">
        <f>_xlfn.TEXTBEFORE(Table17[[#This Row],[rxn]],"-",-1)</f>
        <v>PROSYN</v>
      </c>
    </row>
    <row r="1407" spans="16:43" ht="17" x14ac:dyDescent="0.25">
      <c r="P1407" s="4"/>
      <c r="T1407"/>
      <c r="AF1407" s="1" t="s">
        <v>4520</v>
      </c>
      <c r="AG1407" s="1" t="s">
        <v>2778</v>
      </c>
      <c r="AH1407" s="9">
        <v>3.9816134999999898E-10</v>
      </c>
      <c r="AI1407" s="1" t="e">
        <f>_xlfn.TEXTAFTER(Table916[[#This Row],[type]],"-",-1)</f>
        <v>#N/A</v>
      </c>
      <c r="AJ1407" s="1" t="e">
        <f ca="1">_xlfn.TEXTAFTER(_xlfn.TEXTBEFORE(Table916[[#This Row],[type]],"-"&amp;Table916[[#This Row],[rxn-no-enz]]),"RXN-")</f>
        <v>#N/A</v>
      </c>
      <c r="AK1407" s="1" t="e">
        <f>_xlfn.TEXTBEFORE(Table916[[#This Row],[type]],"_",-1)</f>
        <v>#N/A</v>
      </c>
      <c r="AN1407" t="s">
        <v>11918</v>
      </c>
      <c r="AO1407" t="s">
        <v>2778</v>
      </c>
      <c r="AP1407" s="3">
        <v>2.03087131E-10</v>
      </c>
      <c r="AQ1407" t="str">
        <f>_xlfn.TEXTBEFORE(Table17[[#This Row],[rxn]],"-",-1)</f>
        <v>PROSYN</v>
      </c>
    </row>
    <row r="1408" spans="16:43" ht="17" x14ac:dyDescent="0.25">
      <c r="P1408" s="4"/>
      <c r="T1408"/>
      <c r="AF1408" s="1" t="s">
        <v>4521</v>
      </c>
      <c r="AG1408" s="1" t="s">
        <v>2778</v>
      </c>
      <c r="AH1408" s="9">
        <v>6.6998939999999898E-12</v>
      </c>
      <c r="AI1408" s="1" t="e">
        <f>_xlfn.TEXTAFTER(Table916[[#This Row],[type]],"-",-1)</f>
        <v>#N/A</v>
      </c>
      <c r="AJ1408" s="1" t="e">
        <f ca="1">_xlfn.TEXTAFTER(_xlfn.TEXTBEFORE(Table916[[#This Row],[type]],"-"&amp;Table916[[#This Row],[rxn-no-enz]]),"RXN-")</f>
        <v>#N/A</v>
      </c>
      <c r="AK1408" s="1" t="e">
        <f>_xlfn.TEXTBEFORE(Table916[[#This Row],[type]],"_",-1)</f>
        <v>#N/A</v>
      </c>
      <c r="AN1408" t="s">
        <v>4483</v>
      </c>
      <c r="AO1408" t="s">
        <v>2778</v>
      </c>
      <c r="AP1408" s="3">
        <v>1.138216563E-9</v>
      </c>
      <c r="AQ1408" t="str">
        <f>_xlfn.TEXTBEFORE(Table17[[#This Row],[rxn]],"-",-1)</f>
        <v>PROSYN</v>
      </c>
    </row>
    <row r="1409" spans="16:43" ht="17" x14ac:dyDescent="0.25">
      <c r="P1409" s="4"/>
      <c r="T1409"/>
      <c r="AF1409" s="1" t="s">
        <v>11999</v>
      </c>
      <c r="AG1409" s="1" t="s">
        <v>2778</v>
      </c>
      <c r="AH1409" s="9">
        <v>6.4508536999999994E-11</v>
      </c>
      <c r="AI1409" s="1" t="e">
        <f>_xlfn.TEXTAFTER(Table916[[#This Row],[type]],"-",-1)</f>
        <v>#N/A</v>
      </c>
      <c r="AJ1409" s="1" t="e">
        <f ca="1">_xlfn.TEXTAFTER(_xlfn.TEXTBEFORE(Table916[[#This Row],[type]],"-"&amp;Table916[[#This Row],[rxn-no-enz]]),"RXN-")</f>
        <v>#N/A</v>
      </c>
      <c r="AK1409" s="1" t="e">
        <f>_xlfn.TEXTBEFORE(Table916[[#This Row],[type]],"_",-1)</f>
        <v>#N/A</v>
      </c>
      <c r="AN1409" t="s">
        <v>11919</v>
      </c>
      <c r="AO1409" t="s">
        <v>2778</v>
      </c>
      <c r="AP1409" s="3">
        <v>7.4022357999999998E-11</v>
      </c>
      <c r="AQ1409" t="str">
        <f>_xlfn.TEXTBEFORE(Table17[[#This Row],[rxn]],"-",-1)</f>
        <v>PROSYN</v>
      </c>
    </row>
    <row r="1410" spans="16:43" ht="17" x14ac:dyDescent="0.25">
      <c r="P1410" s="4"/>
      <c r="T1410"/>
      <c r="AF1410" s="1" t="s">
        <v>12000</v>
      </c>
      <c r="AG1410" s="1" t="s">
        <v>2778</v>
      </c>
      <c r="AH1410" s="9">
        <v>1.9915979E-11</v>
      </c>
      <c r="AI1410" s="1" t="e">
        <f>_xlfn.TEXTAFTER(Table916[[#This Row],[type]],"-",-1)</f>
        <v>#N/A</v>
      </c>
      <c r="AJ1410" s="1" t="e">
        <f ca="1">_xlfn.TEXTAFTER(_xlfn.TEXTBEFORE(Table916[[#This Row],[type]],"-"&amp;Table916[[#This Row],[rxn-no-enz]]),"RXN-")</f>
        <v>#N/A</v>
      </c>
      <c r="AK1410" s="1" t="e">
        <f>_xlfn.TEXTBEFORE(Table916[[#This Row],[type]],"_",-1)</f>
        <v>#N/A</v>
      </c>
      <c r="AN1410" t="s">
        <v>11920</v>
      </c>
      <c r="AO1410" t="s">
        <v>2778</v>
      </c>
      <c r="AP1410" s="3">
        <v>3.3792151000000001E-11</v>
      </c>
      <c r="AQ1410" t="str">
        <f>_xlfn.TEXTBEFORE(Table17[[#This Row],[rxn]],"-",-1)</f>
        <v>PROSYN</v>
      </c>
    </row>
    <row r="1411" spans="16:43" ht="17" x14ac:dyDescent="0.25">
      <c r="P1411" s="4"/>
      <c r="T1411"/>
      <c r="AF1411" s="1" t="s">
        <v>12001</v>
      </c>
      <c r="AG1411" s="1" t="s">
        <v>2778</v>
      </c>
      <c r="AH1411" s="9">
        <v>5.476279E-12</v>
      </c>
      <c r="AI1411" s="1" t="e">
        <f>_xlfn.TEXTAFTER(Table916[[#This Row],[type]],"-",-1)</f>
        <v>#N/A</v>
      </c>
      <c r="AJ1411" s="1" t="e">
        <f ca="1">_xlfn.TEXTAFTER(_xlfn.TEXTBEFORE(Table916[[#This Row],[type]],"-"&amp;Table916[[#This Row],[rxn-no-enz]]),"RXN-")</f>
        <v>#N/A</v>
      </c>
      <c r="AK1411" s="1" t="e">
        <f>_xlfn.TEXTBEFORE(Table916[[#This Row],[type]],"_",-1)</f>
        <v>#N/A</v>
      </c>
      <c r="AN1411" t="s">
        <v>11921</v>
      </c>
      <c r="AO1411" t="s">
        <v>2778</v>
      </c>
      <c r="AP1411" s="3">
        <v>4.6940745999999999E-11</v>
      </c>
      <c r="AQ1411" t="str">
        <f>_xlfn.TEXTBEFORE(Table17[[#This Row],[rxn]],"-",-1)</f>
        <v>PROSYN</v>
      </c>
    </row>
    <row r="1412" spans="16:43" ht="17" x14ac:dyDescent="0.25">
      <c r="P1412" s="4"/>
      <c r="T1412"/>
      <c r="AF1412" s="1" t="s">
        <v>12002</v>
      </c>
      <c r="AG1412" s="1" t="s">
        <v>2778</v>
      </c>
      <c r="AH1412" s="9">
        <v>3.0581098E-11</v>
      </c>
      <c r="AI1412" s="1" t="e">
        <f>_xlfn.TEXTAFTER(Table916[[#This Row],[type]],"-",-1)</f>
        <v>#N/A</v>
      </c>
      <c r="AJ1412" s="1" t="e">
        <f ca="1">_xlfn.TEXTAFTER(_xlfn.TEXTBEFORE(Table916[[#This Row],[type]],"-"&amp;Table916[[#This Row],[rxn-no-enz]]),"RXN-")</f>
        <v>#N/A</v>
      </c>
      <c r="AK1412" s="1" t="e">
        <f>_xlfn.TEXTBEFORE(Table916[[#This Row],[type]],"_",-1)</f>
        <v>#N/A</v>
      </c>
      <c r="AN1412" t="s">
        <v>11922</v>
      </c>
      <c r="AO1412" t="s">
        <v>2778</v>
      </c>
      <c r="AP1412" s="3">
        <v>2.3051585000000001E-11</v>
      </c>
      <c r="AQ1412" t="str">
        <f>_xlfn.TEXTBEFORE(Table17[[#This Row],[rxn]],"-",-1)</f>
        <v>PROSYN</v>
      </c>
    </row>
    <row r="1413" spans="16:43" ht="17" x14ac:dyDescent="0.25">
      <c r="P1413" s="4"/>
      <c r="T1413"/>
      <c r="AF1413" s="1" t="s">
        <v>4522</v>
      </c>
      <c r="AG1413" s="1" t="s">
        <v>2778</v>
      </c>
      <c r="AH1413" s="9">
        <v>4.1958221999999998E-11</v>
      </c>
      <c r="AI1413" s="1" t="e">
        <f>_xlfn.TEXTAFTER(Table916[[#This Row],[type]],"-",-1)</f>
        <v>#N/A</v>
      </c>
      <c r="AJ1413" s="1" t="e">
        <f ca="1">_xlfn.TEXTAFTER(_xlfn.TEXTBEFORE(Table916[[#This Row],[type]],"-"&amp;Table916[[#This Row],[rxn-no-enz]]),"RXN-")</f>
        <v>#N/A</v>
      </c>
      <c r="AK1413" s="1" t="e">
        <f>_xlfn.TEXTBEFORE(Table916[[#This Row],[type]],"_",-1)</f>
        <v>#N/A</v>
      </c>
      <c r="AN1413" t="s">
        <v>4484</v>
      </c>
      <c r="AO1413" t="s">
        <v>2778</v>
      </c>
      <c r="AP1413" s="3">
        <v>4.4002714129999996E-9</v>
      </c>
      <c r="AQ1413" t="str">
        <f>_xlfn.TEXTBEFORE(Table17[[#This Row],[rxn]],"-",-1)</f>
        <v>PROSYN</v>
      </c>
    </row>
    <row r="1414" spans="16:43" ht="17" x14ac:dyDescent="0.25">
      <c r="P1414" s="4"/>
      <c r="T1414"/>
      <c r="AF1414" s="1" t="s">
        <v>12003</v>
      </c>
      <c r="AG1414" s="1" t="s">
        <v>2778</v>
      </c>
      <c r="AH1414" s="9">
        <v>3.3406664999999998E-11</v>
      </c>
      <c r="AI1414" s="1" t="e">
        <f>_xlfn.TEXTAFTER(Table916[[#This Row],[type]],"-",-1)</f>
        <v>#N/A</v>
      </c>
      <c r="AJ1414" s="1" t="e">
        <f ca="1">_xlfn.TEXTAFTER(_xlfn.TEXTBEFORE(Table916[[#This Row],[type]],"-"&amp;Table916[[#This Row],[rxn-no-enz]]),"RXN-")</f>
        <v>#N/A</v>
      </c>
      <c r="AK1414" s="1" t="e">
        <f>_xlfn.TEXTBEFORE(Table916[[#This Row],[type]],"_",-1)</f>
        <v>#N/A</v>
      </c>
      <c r="AN1414" t="s">
        <v>11923</v>
      </c>
      <c r="AO1414" t="s">
        <v>2778</v>
      </c>
      <c r="AP1414" s="3">
        <v>3.7397474999999998E-11</v>
      </c>
      <c r="AQ1414" t="str">
        <f>_xlfn.TEXTBEFORE(Table17[[#This Row],[rxn]],"-",-1)</f>
        <v>PROSYN</v>
      </c>
    </row>
    <row r="1415" spans="16:43" ht="17" x14ac:dyDescent="0.25">
      <c r="P1415" s="4"/>
      <c r="T1415"/>
      <c r="AF1415" s="1" t="s">
        <v>4524</v>
      </c>
      <c r="AG1415" s="1" t="s">
        <v>2778</v>
      </c>
      <c r="AH1415" s="9">
        <v>3.5720636259999998E-9</v>
      </c>
      <c r="AI1415" s="1" t="e">
        <f>_xlfn.TEXTAFTER(Table916[[#This Row],[type]],"-",-1)</f>
        <v>#N/A</v>
      </c>
      <c r="AJ1415" s="1" t="e">
        <f ca="1">_xlfn.TEXTAFTER(_xlfn.TEXTBEFORE(Table916[[#This Row],[type]],"-"&amp;Table916[[#This Row],[rxn-no-enz]]),"RXN-")</f>
        <v>#N/A</v>
      </c>
      <c r="AK1415" s="1" t="e">
        <f>_xlfn.TEXTBEFORE(Table916[[#This Row],[type]],"_",-1)</f>
        <v>#N/A</v>
      </c>
      <c r="AN1415" t="s">
        <v>11924</v>
      </c>
      <c r="AO1415" t="s">
        <v>2778</v>
      </c>
      <c r="AP1415" s="3">
        <v>5.7702687999999999E-11</v>
      </c>
      <c r="AQ1415" t="str">
        <f>_xlfn.TEXTBEFORE(Table17[[#This Row],[rxn]],"-",-1)</f>
        <v>PROSYN</v>
      </c>
    </row>
    <row r="1416" spans="16:43" ht="17" x14ac:dyDescent="0.25">
      <c r="P1416" s="4"/>
      <c r="T1416"/>
      <c r="AF1416" s="1" t="s">
        <v>12004</v>
      </c>
      <c r="AG1416" s="1" t="s">
        <v>2778</v>
      </c>
      <c r="AH1416" s="9">
        <v>2.6224242E-11</v>
      </c>
      <c r="AI1416" s="1" t="e">
        <f>_xlfn.TEXTAFTER(Table916[[#This Row],[type]],"-",-1)</f>
        <v>#N/A</v>
      </c>
      <c r="AJ1416" s="1" t="e">
        <f ca="1">_xlfn.TEXTAFTER(_xlfn.TEXTBEFORE(Table916[[#This Row],[type]],"-"&amp;Table916[[#This Row],[rxn-no-enz]]),"RXN-")</f>
        <v>#N/A</v>
      </c>
      <c r="AK1416" s="1" t="e">
        <f>_xlfn.TEXTBEFORE(Table916[[#This Row],[type]],"_",-1)</f>
        <v>#N/A</v>
      </c>
      <c r="AN1416" t="s">
        <v>11925</v>
      </c>
      <c r="AO1416" t="s">
        <v>2778</v>
      </c>
      <c r="AP1416" s="3">
        <v>5.5072407199999996E-10</v>
      </c>
      <c r="AQ1416" t="str">
        <f>_xlfn.TEXTBEFORE(Table17[[#This Row],[rxn]],"-",-1)</f>
        <v>PROSYN</v>
      </c>
    </row>
    <row r="1417" spans="16:43" ht="17" x14ac:dyDescent="0.25">
      <c r="P1417" s="4"/>
      <c r="T1417"/>
      <c r="AF1417" s="1" t="s">
        <v>12005</v>
      </c>
      <c r="AG1417" s="1" t="s">
        <v>2778</v>
      </c>
      <c r="AH1417" s="9">
        <v>1.7180444469999999E-9</v>
      </c>
      <c r="AI1417" s="1" t="e">
        <f>_xlfn.TEXTAFTER(Table916[[#This Row],[type]],"-",-1)</f>
        <v>#N/A</v>
      </c>
      <c r="AJ1417" s="1" t="e">
        <f ca="1">_xlfn.TEXTAFTER(_xlfn.TEXTBEFORE(Table916[[#This Row],[type]],"-"&amp;Table916[[#This Row],[rxn-no-enz]]),"RXN-")</f>
        <v>#N/A</v>
      </c>
      <c r="AK1417" s="1" t="e">
        <f>_xlfn.TEXTBEFORE(Table916[[#This Row],[type]],"_",-1)</f>
        <v>#N/A</v>
      </c>
      <c r="AN1417" t="s">
        <v>11926</v>
      </c>
      <c r="AO1417" t="s">
        <v>2778</v>
      </c>
      <c r="AP1417" s="3">
        <v>2.47494795E-10</v>
      </c>
      <c r="AQ1417" t="str">
        <f>_xlfn.TEXTBEFORE(Table17[[#This Row],[rxn]],"-",-1)</f>
        <v>PROSYN</v>
      </c>
    </row>
    <row r="1418" spans="16:43" ht="17" x14ac:dyDescent="0.25">
      <c r="P1418" s="4"/>
      <c r="T1418"/>
      <c r="AF1418" s="1" t="s">
        <v>12006</v>
      </c>
      <c r="AG1418" s="1" t="s">
        <v>2778</v>
      </c>
      <c r="AH1418" s="9">
        <v>5.7978870000000003E-12</v>
      </c>
      <c r="AI1418" s="1" t="e">
        <f>_xlfn.TEXTAFTER(Table916[[#This Row],[type]],"-",-1)</f>
        <v>#N/A</v>
      </c>
      <c r="AJ1418" s="1" t="e">
        <f ca="1">_xlfn.TEXTAFTER(_xlfn.TEXTBEFORE(Table916[[#This Row],[type]],"-"&amp;Table916[[#This Row],[rxn-no-enz]]),"RXN-")</f>
        <v>#N/A</v>
      </c>
      <c r="AK1418" s="1" t="e">
        <f>_xlfn.TEXTBEFORE(Table916[[#This Row],[type]],"_",-1)</f>
        <v>#N/A</v>
      </c>
      <c r="AN1418" t="s">
        <v>11927</v>
      </c>
      <c r="AO1418" t="s">
        <v>2778</v>
      </c>
      <c r="AP1418" s="3">
        <v>1.17955202599999E-9</v>
      </c>
      <c r="AQ1418" t="str">
        <f>_xlfn.TEXTBEFORE(Table17[[#This Row],[rxn]],"-",-1)</f>
        <v>PROSYN</v>
      </c>
    </row>
    <row r="1419" spans="16:43" ht="17" x14ac:dyDescent="0.25">
      <c r="P1419" s="4"/>
      <c r="T1419"/>
      <c r="AF1419" s="1" t="s">
        <v>4526</v>
      </c>
      <c r="AG1419" s="1" t="s">
        <v>2778</v>
      </c>
      <c r="AH1419" s="9">
        <v>3.7198061249999998E-9</v>
      </c>
      <c r="AI1419" s="1" t="e">
        <f>_xlfn.TEXTAFTER(Table916[[#This Row],[type]],"-",-1)</f>
        <v>#N/A</v>
      </c>
      <c r="AJ1419" s="1" t="e">
        <f ca="1">_xlfn.TEXTAFTER(_xlfn.TEXTBEFORE(Table916[[#This Row],[type]],"-"&amp;Table916[[#This Row],[rxn-no-enz]]),"RXN-")</f>
        <v>#N/A</v>
      </c>
      <c r="AK1419" s="1" t="e">
        <f>_xlfn.TEXTBEFORE(Table916[[#This Row],[type]],"_",-1)</f>
        <v>#N/A</v>
      </c>
      <c r="AN1419" t="s">
        <v>11928</v>
      </c>
      <c r="AO1419" t="s">
        <v>2778</v>
      </c>
      <c r="AP1419" s="3">
        <v>2.2238322200000001E-9</v>
      </c>
      <c r="AQ1419" t="str">
        <f>_xlfn.TEXTBEFORE(Table17[[#This Row],[rxn]],"-",-1)</f>
        <v>PROSYN</v>
      </c>
    </row>
    <row r="1420" spans="16:43" ht="17" x14ac:dyDescent="0.25">
      <c r="P1420" s="4"/>
      <c r="T1420"/>
      <c r="AF1420" s="1" t="s">
        <v>4527</v>
      </c>
      <c r="AG1420" s="1" t="s">
        <v>2778</v>
      </c>
      <c r="AH1420" s="9">
        <v>5.04551648E-10</v>
      </c>
      <c r="AI1420" s="1" t="e">
        <f>_xlfn.TEXTAFTER(Table916[[#This Row],[type]],"-",-1)</f>
        <v>#N/A</v>
      </c>
      <c r="AJ1420" s="1" t="e">
        <f ca="1">_xlfn.TEXTAFTER(_xlfn.TEXTBEFORE(Table916[[#This Row],[type]],"-"&amp;Table916[[#This Row],[rxn-no-enz]]),"RXN-")</f>
        <v>#N/A</v>
      </c>
      <c r="AK1420" s="1" t="e">
        <f>_xlfn.TEXTBEFORE(Table916[[#This Row],[type]],"_",-1)</f>
        <v>#N/A</v>
      </c>
      <c r="AN1420" t="s">
        <v>11929</v>
      </c>
      <c r="AO1420" t="s">
        <v>2778</v>
      </c>
      <c r="AP1420" s="3">
        <v>7.84983039999999E-11</v>
      </c>
      <c r="AQ1420" t="str">
        <f>_xlfn.TEXTBEFORE(Table17[[#This Row],[rxn]],"-",-1)</f>
        <v>PROSYN</v>
      </c>
    </row>
    <row r="1421" spans="16:43" ht="17" x14ac:dyDescent="0.25">
      <c r="P1421" s="4"/>
      <c r="T1421"/>
      <c r="AF1421" s="1" t="s">
        <v>4528</v>
      </c>
      <c r="AG1421" s="1" t="s">
        <v>2778</v>
      </c>
      <c r="AH1421" s="9">
        <v>3.8929430300000002E-10</v>
      </c>
      <c r="AI1421" s="1" t="e">
        <f>_xlfn.TEXTAFTER(Table916[[#This Row],[type]],"-",-1)</f>
        <v>#N/A</v>
      </c>
      <c r="AJ1421" s="1" t="e">
        <f ca="1">_xlfn.TEXTAFTER(_xlfn.TEXTBEFORE(Table916[[#This Row],[type]],"-"&amp;Table916[[#This Row],[rxn-no-enz]]),"RXN-")</f>
        <v>#N/A</v>
      </c>
      <c r="AK1421" s="1" t="e">
        <f>_xlfn.TEXTBEFORE(Table916[[#This Row],[type]],"_",-1)</f>
        <v>#N/A</v>
      </c>
      <c r="AN1421" t="s">
        <v>11930</v>
      </c>
      <c r="AO1421" t="s">
        <v>2778</v>
      </c>
      <c r="AP1421" s="3">
        <v>1.9143442499999999E-10</v>
      </c>
      <c r="AQ1421" t="str">
        <f>_xlfn.TEXTBEFORE(Table17[[#This Row],[rxn]],"-",-1)</f>
        <v>PROSYN</v>
      </c>
    </row>
    <row r="1422" spans="16:43" ht="17" x14ac:dyDescent="0.25">
      <c r="P1422" s="4"/>
      <c r="T1422"/>
      <c r="AF1422" s="1" t="s">
        <v>4529</v>
      </c>
      <c r="AG1422" s="1" t="s">
        <v>2778</v>
      </c>
      <c r="AH1422" s="9">
        <v>2.1301779E-11</v>
      </c>
      <c r="AI1422" s="1" t="e">
        <f>_xlfn.TEXTAFTER(Table916[[#This Row],[type]],"-",-1)</f>
        <v>#N/A</v>
      </c>
      <c r="AJ1422" s="1" t="e">
        <f ca="1">_xlfn.TEXTAFTER(_xlfn.TEXTBEFORE(Table916[[#This Row],[type]],"-"&amp;Table916[[#This Row],[rxn-no-enz]]),"RXN-")</f>
        <v>#N/A</v>
      </c>
      <c r="AK1422" s="1" t="e">
        <f>_xlfn.TEXTBEFORE(Table916[[#This Row],[type]],"_",-1)</f>
        <v>#N/A</v>
      </c>
      <c r="AN1422" t="s">
        <v>4485</v>
      </c>
      <c r="AO1422" t="s">
        <v>2778</v>
      </c>
      <c r="AP1422" s="3">
        <v>7.9055571999999997E-10</v>
      </c>
      <c r="AQ1422" t="str">
        <f>_xlfn.TEXTBEFORE(Table17[[#This Row],[rxn]],"-",-1)</f>
        <v>PROSYN</v>
      </c>
    </row>
    <row r="1423" spans="16:43" ht="17" x14ac:dyDescent="0.25">
      <c r="P1423" s="4"/>
      <c r="T1423"/>
      <c r="AF1423" s="1" t="s">
        <v>12007</v>
      </c>
      <c r="AG1423" s="1" t="s">
        <v>2778</v>
      </c>
      <c r="AH1423" s="9">
        <v>7.6574313000000002E-11</v>
      </c>
      <c r="AI1423" s="1" t="e">
        <f>_xlfn.TEXTAFTER(Table916[[#This Row],[type]],"-",-1)</f>
        <v>#N/A</v>
      </c>
      <c r="AJ1423" s="1" t="e">
        <f ca="1">_xlfn.TEXTAFTER(_xlfn.TEXTBEFORE(Table916[[#This Row],[type]],"-"&amp;Table916[[#This Row],[rxn-no-enz]]),"RXN-")</f>
        <v>#N/A</v>
      </c>
      <c r="AK1423" s="1" t="e">
        <f>_xlfn.TEXTBEFORE(Table916[[#This Row],[type]],"_",-1)</f>
        <v>#N/A</v>
      </c>
      <c r="AN1423" t="s">
        <v>13813</v>
      </c>
      <c r="AO1423" t="s">
        <v>2778</v>
      </c>
      <c r="AP1423" s="3">
        <v>7.9055571999999997E-10</v>
      </c>
      <c r="AQ1423" t="str">
        <f>_xlfn.TEXTBEFORE(Table17[[#This Row],[rxn]],"-",-1)</f>
        <v>PROSYN</v>
      </c>
    </row>
    <row r="1424" spans="16:43" ht="17" x14ac:dyDescent="0.25">
      <c r="P1424" s="4"/>
      <c r="T1424"/>
      <c r="AF1424" s="1" t="s">
        <v>12008</v>
      </c>
      <c r="AG1424" s="1" t="s">
        <v>2778</v>
      </c>
      <c r="AH1424" s="9">
        <v>1.83227896E-10</v>
      </c>
      <c r="AI1424" s="1" t="e">
        <f>_xlfn.TEXTAFTER(Table916[[#This Row],[type]],"-",-1)</f>
        <v>#N/A</v>
      </c>
      <c r="AJ1424" s="1" t="e">
        <f ca="1">_xlfn.TEXTAFTER(_xlfn.TEXTBEFORE(Table916[[#This Row],[type]],"-"&amp;Table916[[#This Row],[rxn-no-enz]]),"RXN-")</f>
        <v>#N/A</v>
      </c>
      <c r="AK1424" s="1" t="e">
        <f>_xlfn.TEXTBEFORE(Table916[[#This Row],[type]],"_",-1)</f>
        <v>#N/A</v>
      </c>
      <c r="AN1424" t="s">
        <v>11931</v>
      </c>
      <c r="AO1424" t="s">
        <v>2778</v>
      </c>
      <c r="AP1424" s="3">
        <v>9.2113813799999998E-10</v>
      </c>
      <c r="AQ1424" t="str">
        <f>_xlfn.TEXTBEFORE(Table17[[#This Row],[rxn]],"-",-1)</f>
        <v>PROSYN</v>
      </c>
    </row>
    <row r="1425" spans="16:43" ht="17" x14ac:dyDescent="0.25">
      <c r="P1425" s="4"/>
      <c r="T1425"/>
      <c r="AF1425" s="1" t="s">
        <v>12009</v>
      </c>
      <c r="AG1425" s="1" t="s">
        <v>2778</v>
      </c>
      <c r="AH1425" s="9">
        <v>1.01680435E-10</v>
      </c>
      <c r="AI1425" s="1" t="e">
        <f>_xlfn.TEXTAFTER(Table916[[#This Row],[type]],"-",-1)</f>
        <v>#N/A</v>
      </c>
      <c r="AJ1425" s="1" t="e">
        <f ca="1">_xlfn.TEXTAFTER(_xlfn.TEXTBEFORE(Table916[[#This Row],[type]],"-"&amp;Table916[[#This Row],[rxn-no-enz]]),"RXN-")</f>
        <v>#N/A</v>
      </c>
      <c r="AK1425" s="1" t="e">
        <f>_xlfn.TEXTBEFORE(Table916[[#This Row],[type]],"_",-1)</f>
        <v>#N/A</v>
      </c>
      <c r="AN1425" t="s">
        <v>13146</v>
      </c>
      <c r="AO1425" t="s">
        <v>2778</v>
      </c>
      <c r="AP1425" s="3">
        <v>1.327531818E-9</v>
      </c>
      <c r="AQ1425" t="str">
        <f>_xlfn.TEXTBEFORE(Table17[[#This Row],[rxn]],"-",-1)</f>
        <v>PROSYN</v>
      </c>
    </row>
    <row r="1426" spans="16:43" ht="17" x14ac:dyDescent="0.25">
      <c r="P1426" s="4"/>
      <c r="T1426"/>
      <c r="AF1426" s="1" t="s">
        <v>4530</v>
      </c>
      <c r="AG1426" s="1" t="s">
        <v>2778</v>
      </c>
      <c r="AH1426" s="9">
        <v>2.0322685079999999E-9</v>
      </c>
      <c r="AI1426" s="1" t="e">
        <f>_xlfn.TEXTAFTER(Table916[[#This Row],[type]],"-",-1)</f>
        <v>#N/A</v>
      </c>
      <c r="AJ1426" s="1" t="e">
        <f ca="1">_xlfn.TEXTAFTER(_xlfn.TEXTBEFORE(Table916[[#This Row],[type]],"-"&amp;Table916[[#This Row],[rxn-no-enz]]),"RXN-")</f>
        <v>#N/A</v>
      </c>
      <c r="AK1426" s="1" t="e">
        <f>_xlfn.TEXTBEFORE(Table916[[#This Row],[type]],"_",-1)</f>
        <v>#N/A</v>
      </c>
      <c r="AN1426" t="s">
        <v>11932</v>
      </c>
      <c r="AO1426" t="s">
        <v>2778</v>
      </c>
      <c r="AP1426" s="3">
        <v>1.327531818E-9</v>
      </c>
      <c r="AQ1426" t="str">
        <f>_xlfn.TEXTBEFORE(Table17[[#This Row],[rxn]],"-",-1)</f>
        <v>PROSYN</v>
      </c>
    </row>
    <row r="1427" spans="16:43" ht="17" x14ac:dyDescent="0.25">
      <c r="P1427" s="4"/>
      <c r="T1427"/>
      <c r="AF1427" s="1" t="s">
        <v>4531</v>
      </c>
      <c r="AG1427" s="1" t="s">
        <v>2778</v>
      </c>
      <c r="AH1427" s="9">
        <v>6.6161819999999896E-12</v>
      </c>
      <c r="AI1427" s="1" t="e">
        <f>_xlfn.TEXTAFTER(Table916[[#This Row],[type]],"-",-1)</f>
        <v>#N/A</v>
      </c>
      <c r="AJ1427" s="1" t="e">
        <f ca="1">_xlfn.TEXTAFTER(_xlfn.TEXTBEFORE(Table916[[#This Row],[type]],"-"&amp;Table916[[#This Row],[rxn-no-enz]]),"RXN-")</f>
        <v>#N/A</v>
      </c>
      <c r="AK1427" s="1" t="e">
        <f>_xlfn.TEXTBEFORE(Table916[[#This Row],[type]],"_",-1)</f>
        <v>#N/A</v>
      </c>
      <c r="AN1427" t="s">
        <v>11933</v>
      </c>
      <c r="AO1427" t="s">
        <v>2778</v>
      </c>
      <c r="AP1427" s="3">
        <v>8.2362012599999998E-10</v>
      </c>
      <c r="AQ1427" t="str">
        <f>_xlfn.TEXTBEFORE(Table17[[#This Row],[rxn]],"-",-1)</f>
        <v>PROSYN</v>
      </c>
    </row>
    <row r="1428" spans="16:43" ht="17" x14ac:dyDescent="0.25">
      <c r="P1428" s="4"/>
      <c r="T1428"/>
      <c r="AF1428" s="1" t="s">
        <v>12010</v>
      </c>
      <c r="AG1428" s="1" t="s">
        <v>2778</v>
      </c>
      <c r="AH1428" s="9">
        <v>3.0260878199999998E-10</v>
      </c>
      <c r="AI1428" s="1" t="e">
        <f>_xlfn.TEXTAFTER(Table916[[#This Row],[type]],"-",-1)</f>
        <v>#N/A</v>
      </c>
      <c r="AJ1428" s="1" t="e">
        <f ca="1">_xlfn.TEXTAFTER(_xlfn.TEXTBEFORE(Table916[[#This Row],[type]],"-"&amp;Table916[[#This Row],[rxn-no-enz]]),"RXN-")</f>
        <v>#N/A</v>
      </c>
      <c r="AK1428" s="1" t="e">
        <f>_xlfn.TEXTBEFORE(Table916[[#This Row],[type]],"_",-1)</f>
        <v>#N/A</v>
      </c>
      <c r="AN1428" t="s">
        <v>11934</v>
      </c>
      <c r="AO1428" t="s">
        <v>2778</v>
      </c>
      <c r="AP1428" s="3">
        <v>1.4057696000000001E-11</v>
      </c>
      <c r="AQ1428" t="str">
        <f>_xlfn.TEXTBEFORE(Table17[[#This Row],[rxn]],"-",-1)</f>
        <v>PROSYN</v>
      </c>
    </row>
    <row r="1429" spans="16:43" ht="17" x14ac:dyDescent="0.25">
      <c r="P1429" s="4"/>
      <c r="T1429"/>
      <c r="AF1429" s="1" t="s">
        <v>12011</v>
      </c>
      <c r="AG1429" s="1" t="s">
        <v>2778</v>
      </c>
      <c r="AH1429" s="9">
        <v>1.5049552600000001E-10</v>
      </c>
      <c r="AI1429" s="1" t="e">
        <f>_xlfn.TEXTAFTER(Table916[[#This Row],[type]],"-",-1)</f>
        <v>#N/A</v>
      </c>
      <c r="AJ1429" s="1" t="e">
        <f ca="1">_xlfn.TEXTAFTER(_xlfn.TEXTBEFORE(Table916[[#This Row],[type]],"-"&amp;Table916[[#This Row],[rxn-no-enz]]),"RXN-")</f>
        <v>#N/A</v>
      </c>
      <c r="AK1429" s="1" t="e">
        <f>_xlfn.TEXTBEFORE(Table916[[#This Row],[type]],"_",-1)</f>
        <v>#N/A</v>
      </c>
      <c r="AN1429" t="s">
        <v>11935</v>
      </c>
      <c r="AO1429" t="s">
        <v>2778</v>
      </c>
      <c r="AP1429" s="3">
        <v>2.151582566E-9</v>
      </c>
      <c r="AQ1429" t="str">
        <f>_xlfn.TEXTBEFORE(Table17[[#This Row],[rxn]],"-",-1)</f>
        <v>PROSYN</v>
      </c>
    </row>
    <row r="1430" spans="16:43" ht="17" x14ac:dyDescent="0.25">
      <c r="P1430" s="4"/>
      <c r="T1430"/>
      <c r="AF1430" s="1" t="s">
        <v>12012</v>
      </c>
      <c r="AG1430" s="1" t="s">
        <v>2778</v>
      </c>
      <c r="AH1430" s="9">
        <v>8.127629E-12</v>
      </c>
      <c r="AI1430" s="1" t="e">
        <f>_xlfn.TEXTAFTER(Table916[[#This Row],[type]],"-",-1)</f>
        <v>#N/A</v>
      </c>
      <c r="AJ1430" s="1" t="e">
        <f ca="1">_xlfn.TEXTAFTER(_xlfn.TEXTBEFORE(Table916[[#This Row],[type]],"-"&amp;Table916[[#This Row],[rxn-no-enz]]),"RXN-")</f>
        <v>#N/A</v>
      </c>
      <c r="AK1430" s="1" t="e">
        <f>_xlfn.TEXTBEFORE(Table916[[#This Row],[type]],"_",-1)</f>
        <v>#N/A</v>
      </c>
      <c r="AN1430" t="s">
        <v>4486</v>
      </c>
      <c r="AO1430" t="s">
        <v>2778</v>
      </c>
      <c r="AP1430" s="3">
        <v>2.151582566E-9</v>
      </c>
      <c r="AQ1430" t="str">
        <f>_xlfn.TEXTBEFORE(Table17[[#This Row],[rxn]],"-",-1)</f>
        <v>PROSYN</v>
      </c>
    </row>
    <row r="1431" spans="16:43" ht="17" x14ac:dyDescent="0.25">
      <c r="P1431" s="4"/>
      <c r="T1431"/>
      <c r="AF1431" s="1" t="s">
        <v>4532</v>
      </c>
      <c r="AG1431" s="1" t="s">
        <v>2778</v>
      </c>
      <c r="AH1431" s="9">
        <v>4.3327610699999998E-10</v>
      </c>
      <c r="AI1431" s="1" t="e">
        <f>_xlfn.TEXTAFTER(Table916[[#This Row],[type]],"-",-1)</f>
        <v>#N/A</v>
      </c>
      <c r="AJ1431" s="1" t="e">
        <f ca="1">_xlfn.TEXTAFTER(_xlfn.TEXTBEFORE(Table916[[#This Row],[type]],"-"&amp;Table916[[#This Row],[rxn-no-enz]]),"RXN-")</f>
        <v>#N/A</v>
      </c>
      <c r="AK1431" s="1" t="e">
        <f>_xlfn.TEXTBEFORE(Table916[[#This Row],[type]],"_",-1)</f>
        <v>#N/A</v>
      </c>
      <c r="AN1431" t="s">
        <v>11936</v>
      </c>
      <c r="AO1431" t="s">
        <v>2778</v>
      </c>
      <c r="AP1431" s="3">
        <v>2.104594454E-9</v>
      </c>
      <c r="AQ1431" t="str">
        <f>_xlfn.TEXTBEFORE(Table17[[#This Row],[rxn]],"-",-1)</f>
        <v>PROSYN</v>
      </c>
    </row>
    <row r="1432" spans="16:43" ht="17" x14ac:dyDescent="0.25">
      <c r="P1432" s="4"/>
      <c r="T1432"/>
      <c r="AF1432" s="1" t="s">
        <v>4533</v>
      </c>
      <c r="AG1432" s="1" t="s">
        <v>2778</v>
      </c>
      <c r="AH1432" s="9">
        <v>1.8808321399999999E-10</v>
      </c>
      <c r="AI1432" s="1" t="e">
        <f>_xlfn.TEXTAFTER(Table916[[#This Row],[type]],"-",-1)</f>
        <v>#N/A</v>
      </c>
      <c r="AJ1432" s="1" t="e">
        <f ca="1">_xlfn.TEXTAFTER(_xlfn.TEXTBEFORE(Table916[[#This Row],[type]],"-"&amp;Table916[[#This Row],[rxn-no-enz]]),"RXN-")</f>
        <v>#N/A</v>
      </c>
      <c r="AK1432" s="1" t="e">
        <f>_xlfn.TEXTBEFORE(Table916[[#This Row],[type]],"_",-1)</f>
        <v>#N/A</v>
      </c>
      <c r="AN1432" t="s">
        <v>11937</v>
      </c>
      <c r="AO1432" t="s">
        <v>2778</v>
      </c>
      <c r="AP1432" s="3">
        <v>5.8959069999999899E-12</v>
      </c>
      <c r="AQ1432" t="str">
        <f>_xlfn.TEXTBEFORE(Table17[[#This Row],[rxn]],"-",-1)</f>
        <v>PROSYN</v>
      </c>
    </row>
    <row r="1433" spans="16:43" ht="17" x14ac:dyDescent="0.25">
      <c r="P1433" s="4"/>
      <c r="T1433"/>
      <c r="AF1433" s="1" t="s">
        <v>12013</v>
      </c>
      <c r="AG1433" s="1" t="s">
        <v>2778</v>
      </c>
      <c r="AH1433" s="9">
        <v>5.0022498E-11</v>
      </c>
      <c r="AI1433" s="1" t="e">
        <f>_xlfn.TEXTAFTER(Table916[[#This Row],[type]],"-",-1)</f>
        <v>#N/A</v>
      </c>
      <c r="AJ1433" s="1" t="e">
        <f ca="1">_xlfn.TEXTAFTER(_xlfn.TEXTBEFORE(Table916[[#This Row],[type]],"-"&amp;Table916[[#This Row],[rxn-no-enz]]),"RXN-")</f>
        <v>#N/A</v>
      </c>
      <c r="AK1433" s="1" t="e">
        <f>_xlfn.TEXTBEFORE(Table916[[#This Row],[type]],"_",-1)</f>
        <v>#N/A</v>
      </c>
      <c r="AN1433" t="s">
        <v>11938</v>
      </c>
      <c r="AO1433" t="s">
        <v>2778</v>
      </c>
      <c r="AP1433" s="3">
        <v>7.6239879000000001E-11</v>
      </c>
      <c r="AQ1433" t="str">
        <f>_xlfn.TEXTBEFORE(Table17[[#This Row],[rxn]],"-",-1)</f>
        <v>PROSYN</v>
      </c>
    </row>
    <row r="1434" spans="16:43" ht="17" x14ac:dyDescent="0.25">
      <c r="P1434" s="4"/>
      <c r="T1434"/>
      <c r="AF1434" s="1" t="s">
        <v>12014</v>
      </c>
      <c r="AG1434" s="1" t="s">
        <v>2778</v>
      </c>
      <c r="AH1434" s="9">
        <v>7.58696E-13</v>
      </c>
      <c r="AI1434" s="1" t="e">
        <f>_xlfn.TEXTAFTER(Table916[[#This Row],[type]],"-",-1)</f>
        <v>#N/A</v>
      </c>
      <c r="AJ1434" s="1" t="e">
        <f ca="1">_xlfn.TEXTAFTER(_xlfn.TEXTBEFORE(Table916[[#This Row],[type]],"-"&amp;Table916[[#This Row],[rxn-no-enz]]),"RXN-")</f>
        <v>#N/A</v>
      </c>
      <c r="AK1434" s="1" t="e">
        <f>_xlfn.TEXTBEFORE(Table916[[#This Row],[type]],"_",-1)</f>
        <v>#N/A</v>
      </c>
      <c r="AN1434" t="s">
        <v>11939</v>
      </c>
      <c r="AO1434" t="s">
        <v>2778</v>
      </c>
      <c r="AP1434" s="3">
        <v>3.7084170700000002E-10</v>
      </c>
      <c r="AQ1434" t="str">
        <f>_xlfn.TEXTBEFORE(Table17[[#This Row],[rxn]],"-",-1)</f>
        <v>PROSYN</v>
      </c>
    </row>
    <row r="1435" spans="16:43" ht="17" x14ac:dyDescent="0.25">
      <c r="P1435" s="4"/>
      <c r="T1435"/>
      <c r="AF1435" s="1" t="s">
        <v>12015</v>
      </c>
      <c r="AG1435" s="1" t="s">
        <v>2778</v>
      </c>
      <c r="AH1435" s="9">
        <v>1.61117179999999E-10</v>
      </c>
      <c r="AI1435" s="1" t="e">
        <f>_xlfn.TEXTAFTER(Table916[[#This Row],[type]],"-",-1)</f>
        <v>#N/A</v>
      </c>
      <c r="AJ1435" s="1" t="e">
        <f ca="1">_xlfn.TEXTAFTER(_xlfn.TEXTBEFORE(Table916[[#This Row],[type]],"-"&amp;Table916[[#This Row],[rxn-no-enz]]),"RXN-")</f>
        <v>#N/A</v>
      </c>
      <c r="AK1435" s="1" t="e">
        <f>_xlfn.TEXTBEFORE(Table916[[#This Row],[type]],"_",-1)</f>
        <v>#N/A</v>
      </c>
      <c r="AN1435" t="s">
        <v>4487</v>
      </c>
      <c r="AO1435" t="s">
        <v>2778</v>
      </c>
      <c r="AP1435" s="3">
        <v>1.7047178699999999E-9</v>
      </c>
      <c r="AQ1435" t="str">
        <f>_xlfn.TEXTBEFORE(Table17[[#This Row],[rxn]],"-",-1)</f>
        <v>PROSYN</v>
      </c>
    </row>
    <row r="1436" spans="16:43" ht="17" x14ac:dyDescent="0.25">
      <c r="P1436" s="4"/>
      <c r="T1436"/>
      <c r="AF1436" s="1" t="s">
        <v>12016</v>
      </c>
      <c r="AG1436" s="1" t="s">
        <v>2778</v>
      </c>
      <c r="AH1436" s="9">
        <v>1.04071768E-10</v>
      </c>
      <c r="AI1436" s="1" t="e">
        <f>_xlfn.TEXTAFTER(Table916[[#This Row],[type]],"-",-1)</f>
        <v>#N/A</v>
      </c>
      <c r="AJ1436" s="1" t="e">
        <f ca="1">_xlfn.TEXTAFTER(_xlfn.TEXTBEFORE(Table916[[#This Row],[type]],"-"&amp;Table916[[#This Row],[rxn-no-enz]]),"RXN-")</f>
        <v>#N/A</v>
      </c>
      <c r="AK1436" s="1" t="e">
        <f>_xlfn.TEXTBEFORE(Table916[[#This Row],[type]],"_",-1)</f>
        <v>#N/A</v>
      </c>
      <c r="AN1436" t="s">
        <v>4488</v>
      </c>
      <c r="AO1436" t="s">
        <v>2778</v>
      </c>
      <c r="AP1436" s="3">
        <v>2.5860369999999999E-11</v>
      </c>
      <c r="AQ1436" t="str">
        <f>_xlfn.TEXTBEFORE(Table17[[#This Row],[rxn]],"-",-1)</f>
        <v>PROSYN</v>
      </c>
    </row>
    <row r="1437" spans="16:43" ht="17" x14ac:dyDescent="0.25">
      <c r="P1437" s="4"/>
      <c r="T1437"/>
      <c r="AF1437" s="1" t="s">
        <v>12017</v>
      </c>
      <c r="AG1437" s="1" t="s">
        <v>2778</v>
      </c>
      <c r="AH1437" s="9">
        <v>1.36136491E-10</v>
      </c>
      <c r="AI1437" s="1" t="e">
        <f>_xlfn.TEXTAFTER(Table916[[#This Row],[type]],"-",-1)</f>
        <v>#N/A</v>
      </c>
      <c r="AJ1437" s="1" t="e">
        <f ca="1">_xlfn.TEXTAFTER(_xlfn.TEXTBEFORE(Table916[[#This Row],[type]],"-"&amp;Table916[[#This Row],[rxn-no-enz]]),"RXN-")</f>
        <v>#N/A</v>
      </c>
      <c r="AK1437" s="1" t="e">
        <f>_xlfn.TEXTBEFORE(Table916[[#This Row],[type]],"_",-1)</f>
        <v>#N/A</v>
      </c>
      <c r="AN1437" t="s">
        <v>4489</v>
      </c>
      <c r="AO1437" t="s">
        <v>2778</v>
      </c>
      <c r="AP1437" s="3">
        <v>1.7801313590000001E-9</v>
      </c>
      <c r="AQ1437" t="str">
        <f>_xlfn.TEXTBEFORE(Table17[[#This Row],[rxn]],"-",-1)</f>
        <v>PROSYN</v>
      </c>
    </row>
    <row r="1438" spans="16:43" ht="17" x14ac:dyDescent="0.25">
      <c r="P1438" s="4"/>
      <c r="T1438"/>
      <c r="AF1438" s="1" t="s">
        <v>4534</v>
      </c>
      <c r="AG1438" s="1" t="s">
        <v>2778</v>
      </c>
      <c r="AH1438" s="9">
        <v>4.1879158399999999E-10</v>
      </c>
      <c r="AI1438" s="1" t="e">
        <f>_xlfn.TEXTAFTER(Table916[[#This Row],[type]],"-",-1)</f>
        <v>#N/A</v>
      </c>
      <c r="AJ1438" s="1" t="e">
        <f ca="1">_xlfn.TEXTAFTER(_xlfn.TEXTBEFORE(Table916[[#This Row],[type]],"-"&amp;Table916[[#This Row],[rxn-no-enz]]),"RXN-")</f>
        <v>#N/A</v>
      </c>
      <c r="AK1438" s="1" t="e">
        <f>_xlfn.TEXTBEFORE(Table916[[#This Row],[type]],"_",-1)</f>
        <v>#N/A</v>
      </c>
      <c r="AN1438" t="s">
        <v>4490</v>
      </c>
      <c r="AO1438" t="s">
        <v>2778</v>
      </c>
      <c r="AP1438" s="3">
        <v>9.3886409999999994E-11</v>
      </c>
      <c r="AQ1438" t="str">
        <f>_xlfn.TEXTBEFORE(Table17[[#This Row],[rxn]],"-",-1)</f>
        <v>PROSYN</v>
      </c>
    </row>
    <row r="1439" spans="16:43" ht="17" x14ac:dyDescent="0.25">
      <c r="P1439" s="4"/>
      <c r="T1439"/>
      <c r="AF1439" s="1" t="s">
        <v>12018</v>
      </c>
      <c r="AG1439" s="1" t="s">
        <v>2778</v>
      </c>
      <c r="AH1439" s="9">
        <v>2.3251809999999901E-12</v>
      </c>
      <c r="AI1439" s="1" t="e">
        <f>_xlfn.TEXTAFTER(Table916[[#This Row],[type]],"-",-1)</f>
        <v>#N/A</v>
      </c>
      <c r="AJ1439" s="1" t="e">
        <f ca="1">_xlfn.TEXTAFTER(_xlfn.TEXTBEFORE(Table916[[#This Row],[type]],"-"&amp;Table916[[#This Row],[rxn-no-enz]]),"RXN-")</f>
        <v>#N/A</v>
      </c>
      <c r="AK1439" s="1" t="e">
        <f>_xlfn.TEXTBEFORE(Table916[[#This Row],[type]],"_",-1)</f>
        <v>#N/A</v>
      </c>
      <c r="AN1439" t="s">
        <v>11940</v>
      </c>
      <c r="AO1439" t="s">
        <v>2778</v>
      </c>
      <c r="AP1439" s="3">
        <v>3.12745912E-10</v>
      </c>
      <c r="AQ1439" t="str">
        <f>_xlfn.TEXTBEFORE(Table17[[#This Row],[rxn]],"-",-1)</f>
        <v>PROSYN</v>
      </c>
    </row>
    <row r="1440" spans="16:43" ht="17" x14ac:dyDescent="0.25">
      <c r="P1440" s="4"/>
      <c r="T1440"/>
      <c r="AF1440" s="1" t="s">
        <v>12019</v>
      </c>
      <c r="AG1440" s="1" t="s">
        <v>2778</v>
      </c>
      <c r="AH1440" s="9">
        <v>2.039474E-11</v>
      </c>
      <c r="AI1440" s="1" t="e">
        <f>_xlfn.TEXTAFTER(Table916[[#This Row],[type]],"-",-1)</f>
        <v>#N/A</v>
      </c>
      <c r="AJ1440" s="1" t="e">
        <f ca="1">_xlfn.TEXTAFTER(_xlfn.TEXTBEFORE(Table916[[#This Row],[type]],"-"&amp;Table916[[#This Row],[rxn-no-enz]]),"RXN-")</f>
        <v>#N/A</v>
      </c>
      <c r="AK1440" s="1" t="e">
        <f>_xlfn.TEXTBEFORE(Table916[[#This Row],[type]],"_",-1)</f>
        <v>#N/A</v>
      </c>
      <c r="AN1440" t="s">
        <v>11941</v>
      </c>
      <c r="AO1440" t="s">
        <v>2778</v>
      </c>
      <c r="AP1440" s="3">
        <v>5.3705606999999998E-11</v>
      </c>
      <c r="AQ1440" t="str">
        <f>_xlfn.TEXTBEFORE(Table17[[#This Row],[rxn]],"-",-1)</f>
        <v>PROSYN</v>
      </c>
    </row>
    <row r="1441" spans="16:43" ht="17" x14ac:dyDescent="0.25">
      <c r="P1441" s="4"/>
      <c r="T1441"/>
      <c r="AF1441" s="1" t="s">
        <v>12020</v>
      </c>
      <c r="AG1441" s="1" t="s">
        <v>2778</v>
      </c>
      <c r="AH1441" s="9">
        <v>1.22403928E-10</v>
      </c>
      <c r="AI1441" s="1" t="e">
        <f>_xlfn.TEXTAFTER(Table916[[#This Row],[type]],"-",-1)</f>
        <v>#N/A</v>
      </c>
      <c r="AJ1441" s="1" t="e">
        <f ca="1">_xlfn.TEXTAFTER(_xlfn.TEXTBEFORE(Table916[[#This Row],[type]],"-"&amp;Table916[[#This Row],[rxn-no-enz]]),"RXN-")</f>
        <v>#N/A</v>
      </c>
      <c r="AK1441" s="1" t="e">
        <f>_xlfn.TEXTBEFORE(Table916[[#This Row],[type]],"_",-1)</f>
        <v>#N/A</v>
      </c>
      <c r="AN1441" t="s">
        <v>11942</v>
      </c>
      <c r="AO1441" t="s">
        <v>2778</v>
      </c>
      <c r="AP1441" s="3">
        <v>1.8958556999999999E-11</v>
      </c>
      <c r="AQ1441" t="str">
        <f>_xlfn.TEXTBEFORE(Table17[[#This Row],[rxn]],"-",-1)</f>
        <v>PROSYN</v>
      </c>
    </row>
    <row r="1442" spans="16:43" ht="17" x14ac:dyDescent="0.25">
      <c r="P1442" s="4"/>
      <c r="T1442"/>
      <c r="AF1442" s="1" t="s">
        <v>12021</v>
      </c>
      <c r="AG1442" s="1" t="s">
        <v>2778</v>
      </c>
      <c r="AH1442" s="9">
        <v>4.8472053999999998E-11</v>
      </c>
      <c r="AI1442" s="1" t="e">
        <f>_xlfn.TEXTAFTER(Table916[[#This Row],[type]],"-",-1)</f>
        <v>#N/A</v>
      </c>
      <c r="AJ1442" s="1" t="e">
        <f ca="1">_xlfn.TEXTAFTER(_xlfn.TEXTBEFORE(Table916[[#This Row],[type]],"-"&amp;Table916[[#This Row],[rxn-no-enz]]),"RXN-")</f>
        <v>#N/A</v>
      </c>
      <c r="AK1442" s="1" t="e">
        <f>_xlfn.TEXTBEFORE(Table916[[#This Row],[type]],"_",-1)</f>
        <v>#N/A</v>
      </c>
      <c r="AN1442" t="s">
        <v>11943</v>
      </c>
      <c r="AO1442" t="s">
        <v>2778</v>
      </c>
      <c r="AP1442" s="3">
        <v>8.9215409999999993E-12</v>
      </c>
      <c r="AQ1442" t="str">
        <f>_xlfn.TEXTBEFORE(Table17[[#This Row],[rxn]],"-",-1)</f>
        <v>PROSYN</v>
      </c>
    </row>
    <row r="1443" spans="16:43" ht="17" x14ac:dyDescent="0.25">
      <c r="P1443" s="4"/>
      <c r="T1443"/>
      <c r="AF1443" s="1" t="s">
        <v>12022</v>
      </c>
      <c r="AG1443" s="1" t="s">
        <v>2778</v>
      </c>
      <c r="AH1443" s="9">
        <v>7.5205109999999996E-12</v>
      </c>
      <c r="AI1443" s="1" t="e">
        <f>_xlfn.TEXTAFTER(Table916[[#This Row],[type]],"-",-1)</f>
        <v>#N/A</v>
      </c>
      <c r="AJ1443" s="1" t="e">
        <f ca="1">_xlfn.TEXTAFTER(_xlfn.TEXTBEFORE(Table916[[#This Row],[type]],"-"&amp;Table916[[#This Row],[rxn-no-enz]]),"RXN-")</f>
        <v>#N/A</v>
      </c>
      <c r="AK1443" s="1" t="e">
        <f>_xlfn.TEXTBEFORE(Table916[[#This Row],[type]],"_",-1)</f>
        <v>#N/A</v>
      </c>
      <c r="AN1443" t="s">
        <v>11944</v>
      </c>
      <c r="AO1443" t="s">
        <v>2778</v>
      </c>
      <c r="AP1443" s="3">
        <v>7.3666482710000001E-9</v>
      </c>
      <c r="AQ1443" t="str">
        <f>_xlfn.TEXTBEFORE(Table17[[#This Row],[rxn]],"-",-1)</f>
        <v>PROSYN</v>
      </c>
    </row>
    <row r="1444" spans="16:43" ht="17" x14ac:dyDescent="0.25">
      <c r="P1444" s="4"/>
      <c r="T1444"/>
      <c r="AF1444" s="1" t="s">
        <v>4535</v>
      </c>
      <c r="AG1444" s="1" t="s">
        <v>2778</v>
      </c>
      <c r="AH1444" s="9">
        <v>3.1055084299999998E-10</v>
      </c>
      <c r="AI1444" s="1" t="e">
        <f>_xlfn.TEXTAFTER(Table916[[#This Row],[type]],"-",-1)</f>
        <v>#N/A</v>
      </c>
      <c r="AJ1444" s="1" t="e">
        <f ca="1">_xlfn.TEXTAFTER(_xlfn.TEXTBEFORE(Table916[[#This Row],[type]],"-"&amp;Table916[[#This Row],[rxn-no-enz]]),"RXN-")</f>
        <v>#N/A</v>
      </c>
      <c r="AK1444" s="1" t="e">
        <f>_xlfn.TEXTBEFORE(Table916[[#This Row],[type]],"_",-1)</f>
        <v>#N/A</v>
      </c>
      <c r="AN1444" t="s">
        <v>4491</v>
      </c>
      <c r="AO1444" t="s">
        <v>2778</v>
      </c>
      <c r="AP1444" s="3">
        <v>5.4925440000000002E-12</v>
      </c>
      <c r="AQ1444" t="str">
        <f>_xlfn.TEXTBEFORE(Table17[[#This Row],[rxn]],"-",-1)</f>
        <v>PROSYN</v>
      </c>
    </row>
    <row r="1445" spans="16:43" ht="17" x14ac:dyDescent="0.25">
      <c r="P1445" s="4"/>
      <c r="T1445"/>
      <c r="AF1445" s="1" t="s">
        <v>12023</v>
      </c>
      <c r="AG1445" s="1" t="s">
        <v>2778</v>
      </c>
      <c r="AH1445" s="9">
        <v>8.5491010000000002E-12</v>
      </c>
      <c r="AI1445" s="1" t="e">
        <f>_xlfn.TEXTAFTER(Table916[[#This Row],[type]],"-",-1)</f>
        <v>#N/A</v>
      </c>
      <c r="AJ1445" s="1" t="e">
        <f ca="1">_xlfn.TEXTAFTER(_xlfn.TEXTBEFORE(Table916[[#This Row],[type]],"-"&amp;Table916[[#This Row],[rxn-no-enz]]),"RXN-")</f>
        <v>#N/A</v>
      </c>
      <c r="AK1445" s="1" t="e">
        <f>_xlfn.TEXTBEFORE(Table916[[#This Row],[type]],"_",-1)</f>
        <v>#N/A</v>
      </c>
      <c r="AN1445" t="s">
        <v>13147</v>
      </c>
      <c r="AO1445" t="s">
        <v>2778</v>
      </c>
      <c r="AP1445" s="3">
        <v>3.3982572399999999E-10</v>
      </c>
      <c r="AQ1445" t="str">
        <f>_xlfn.TEXTBEFORE(Table17[[#This Row],[rxn]],"-",-1)</f>
        <v>PROSYN</v>
      </c>
    </row>
    <row r="1446" spans="16:43" ht="17" x14ac:dyDescent="0.25">
      <c r="P1446" s="4"/>
      <c r="T1446"/>
      <c r="AF1446" s="1" t="s">
        <v>4536</v>
      </c>
      <c r="AG1446" s="1" t="s">
        <v>2778</v>
      </c>
      <c r="AH1446" s="9">
        <v>3.7874054800000001E-10</v>
      </c>
      <c r="AI1446" s="1" t="e">
        <f>_xlfn.TEXTAFTER(Table916[[#This Row],[type]],"-",-1)</f>
        <v>#N/A</v>
      </c>
      <c r="AJ1446" s="1" t="e">
        <f ca="1">_xlfn.TEXTAFTER(_xlfn.TEXTBEFORE(Table916[[#This Row],[type]],"-"&amp;Table916[[#This Row],[rxn-no-enz]]),"RXN-")</f>
        <v>#N/A</v>
      </c>
      <c r="AK1446" s="1" t="e">
        <f>_xlfn.TEXTBEFORE(Table916[[#This Row],[type]],"_",-1)</f>
        <v>#N/A</v>
      </c>
      <c r="AN1446" t="s">
        <v>11945</v>
      </c>
      <c r="AO1446" t="s">
        <v>2778</v>
      </c>
      <c r="AP1446" s="3">
        <v>3.3982572399999999E-10</v>
      </c>
      <c r="AQ1446" t="str">
        <f>_xlfn.TEXTBEFORE(Table17[[#This Row],[rxn]],"-",-1)</f>
        <v>PROSYN</v>
      </c>
    </row>
    <row r="1447" spans="16:43" ht="17" x14ac:dyDescent="0.25">
      <c r="P1447" s="4"/>
      <c r="T1447"/>
      <c r="AF1447" s="1" t="s">
        <v>12024</v>
      </c>
      <c r="AG1447" s="1" t="s">
        <v>2778</v>
      </c>
      <c r="AH1447" s="9">
        <v>3.2339667999999997E-11</v>
      </c>
      <c r="AI1447" s="1" t="e">
        <f>_xlfn.TEXTAFTER(Table916[[#This Row],[type]],"-",-1)</f>
        <v>#N/A</v>
      </c>
      <c r="AJ1447" s="1" t="e">
        <f ca="1">_xlfn.TEXTAFTER(_xlfn.TEXTBEFORE(Table916[[#This Row],[type]],"-"&amp;Table916[[#This Row],[rxn-no-enz]]),"RXN-")</f>
        <v>#N/A</v>
      </c>
      <c r="AK1447" s="1" t="e">
        <f>_xlfn.TEXTBEFORE(Table916[[#This Row],[type]],"_",-1)</f>
        <v>#N/A</v>
      </c>
      <c r="AN1447" t="s">
        <v>11946</v>
      </c>
      <c r="AO1447" t="s">
        <v>2778</v>
      </c>
      <c r="AP1447" s="3">
        <v>5.3668619599999999E-10</v>
      </c>
      <c r="AQ1447" t="str">
        <f>_xlfn.TEXTBEFORE(Table17[[#This Row],[rxn]],"-",-1)</f>
        <v>PROSYN</v>
      </c>
    </row>
    <row r="1448" spans="16:43" ht="17" x14ac:dyDescent="0.25">
      <c r="P1448" s="4"/>
      <c r="T1448"/>
      <c r="AF1448" s="1" t="s">
        <v>4537</v>
      </c>
      <c r="AG1448" s="1" t="s">
        <v>2778</v>
      </c>
      <c r="AH1448" s="9">
        <v>2.566498283E-9</v>
      </c>
      <c r="AI1448" s="1" t="e">
        <f>_xlfn.TEXTAFTER(Table916[[#This Row],[type]],"-",-1)</f>
        <v>#N/A</v>
      </c>
      <c r="AJ1448" s="1" t="e">
        <f ca="1">_xlfn.TEXTAFTER(_xlfn.TEXTBEFORE(Table916[[#This Row],[type]],"-"&amp;Table916[[#This Row],[rxn-no-enz]]),"RXN-")</f>
        <v>#N/A</v>
      </c>
      <c r="AK1448" s="1" t="e">
        <f>_xlfn.TEXTBEFORE(Table916[[#This Row],[type]],"_",-1)</f>
        <v>#N/A</v>
      </c>
      <c r="AN1448" t="s">
        <v>11947</v>
      </c>
      <c r="AO1448" t="s">
        <v>2778</v>
      </c>
      <c r="AP1448" s="3">
        <v>7.2293197399999997E-10</v>
      </c>
      <c r="AQ1448" t="str">
        <f>_xlfn.TEXTBEFORE(Table17[[#This Row],[rxn]],"-",-1)</f>
        <v>PROSYN</v>
      </c>
    </row>
    <row r="1449" spans="16:43" ht="17" x14ac:dyDescent="0.25">
      <c r="P1449" s="4"/>
      <c r="T1449"/>
      <c r="AF1449" s="1" t="s">
        <v>12025</v>
      </c>
      <c r="AG1449" s="1" t="s">
        <v>2778</v>
      </c>
      <c r="AH1449" s="9">
        <v>1.7180649300000001E-10</v>
      </c>
      <c r="AI1449" s="1" t="e">
        <f>_xlfn.TEXTAFTER(Table916[[#This Row],[type]],"-",-1)</f>
        <v>#N/A</v>
      </c>
      <c r="AJ1449" s="1" t="e">
        <f ca="1">_xlfn.TEXTAFTER(_xlfn.TEXTBEFORE(Table916[[#This Row],[type]],"-"&amp;Table916[[#This Row],[rxn-no-enz]]),"RXN-")</f>
        <v>#N/A</v>
      </c>
      <c r="AK1449" s="1" t="e">
        <f>_xlfn.TEXTBEFORE(Table916[[#This Row],[type]],"_",-1)</f>
        <v>#N/A</v>
      </c>
      <c r="AN1449" t="s">
        <v>11948</v>
      </c>
      <c r="AO1449" t="s">
        <v>2778</v>
      </c>
      <c r="AP1449" s="3">
        <v>8.5409353E-11</v>
      </c>
      <c r="AQ1449" t="str">
        <f>_xlfn.TEXTBEFORE(Table17[[#This Row],[rxn]],"-",-1)</f>
        <v>PROSYN</v>
      </c>
    </row>
    <row r="1450" spans="16:43" ht="17" x14ac:dyDescent="0.25">
      <c r="P1450" s="4"/>
      <c r="T1450"/>
      <c r="AF1450" s="1" t="s">
        <v>12026</v>
      </c>
      <c r="AG1450" s="1" t="s">
        <v>2778</v>
      </c>
      <c r="AH1450" s="9">
        <v>6.4138095000000003E-11</v>
      </c>
      <c r="AI1450" s="1" t="e">
        <f>_xlfn.TEXTAFTER(Table916[[#This Row],[type]],"-",-1)</f>
        <v>#N/A</v>
      </c>
      <c r="AJ1450" s="1" t="e">
        <f ca="1">_xlfn.TEXTAFTER(_xlfn.TEXTBEFORE(Table916[[#This Row],[type]],"-"&amp;Table916[[#This Row],[rxn-no-enz]]),"RXN-")</f>
        <v>#N/A</v>
      </c>
      <c r="AK1450" s="1" t="e">
        <f>_xlfn.TEXTBEFORE(Table916[[#This Row],[type]],"_",-1)</f>
        <v>#N/A</v>
      </c>
      <c r="AN1450" t="s">
        <v>11949</v>
      </c>
      <c r="AO1450" t="s">
        <v>2778</v>
      </c>
      <c r="AP1450" s="3">
        <v>3.72664802E-10</v>
      </c>
      <c r="AQ1450" t="str">
        <f>_xlfn.TEXTBEFORE(Table17[[#This Row],[rxn]],"-",-1)</f>
        <v>PROSYN</v>
      </c>
    </row>
    <row r="1451" spans="16:43" ht="17" x14ac:dyDescent="0.25">
      <c r="P1451" s="4"/>
      <c r="T1451"/>
      <c r="AF1451" s="1" t="s">
        <v>12027</v>
      </c>
      <c r="AG1451" s="1" t="s">
        <v>2778</v>
      </c>
      <c r="AH1451" s="9">
        <v>6.2970253999999995E-11</v>
      </c>
      <c r="AI1451" s="1" t="e">
        <f>_xlfn.TEXTAFTER(Table916[[#This Row],[type]],"-",-1)</f>
        <v>#N/A</v>
      </c>
      <c r="AJ1451" s="1" t="e">
        <f ca="1">_xlfn.TEXTAFTER(_xlfn.TEXTBEFORE(Table916[[#This Row],[type]],"-"&amp;Table916[[#This Row],[rxn-no-enz]]),"RXN-")</f>
        <v>#N/A</v>
      </c>
      <c r="AK1451" s="1" t="e">
        <f>_xlfn.TEXTBEFORE(Table916[[#This Row],[type]],"_",-1)</f>
        <v>#N/A</v>
      </c>
      <c r="AN1451" t="s">
        <v>11950</v>
      </c>
      <c r="AO1451" t="s">
        <v>2778</v>
      </c>
      <c r="AP1451" s="3">
        <v>1.8956973400000001E-10</v>
      </c>
      <c r="AQ1451" t="str">
        <f>_xlfn.TEXTBEFORE(Table17[[#This Row],[rxn]],"-",-1)</f>
        <v>PROSYN</v>
      </c>
    </row>
    <row r="1452" spans="16:43" ht="17" x14ac:dyDescent="0.25">
      <c r="P1452" s="4"/>
      <c r="T1452"/>
      <c r="AF1452" s="1" t="s">
        <v>12028</v>
      </c>
      <c r="AG1452" s="1" t="s">
        <v>2778</v>
      </c>
      <c r="AH1452" s="9">
        <v>1.205289E-12</v>
      </c>
      <c r="AI1452" s="1" t="e">
        <f>_xlfn.TEXTAFTER(Table916[[#This Row],[type]],"-",-1)</f>
        <v>#N/A</v>
      </c>
      <c r="AJ1452" s="1" t="e">
        <f ca="1">_xlfn.TEXTAFTER(_xlfn.TEXTBEFORE(Table916[[#This Row],[type]],"-"&amp;Table916[[#This Row],[rxn-no-enz]]),"RXN-")</f>
        <v>#N/A</v>
      </c>
      <c r="AK1452" s="1" t="e">
        <f>_xlfn.TEXTBEFORE(Table916[[#This Row],[type]],"_",-1)</f>
        <v>#N/A</v>
      </c>
      <c r="AN1452" t="s">
        <v>4492</v>
      </c>
      <c r="AO1452" t="s">
        <v>2778</v>
      </c>
      <c r="AP1452" s="3">
        <v>1.02775539999999E-11</v>
      </c>
      <c r="AQ1452" t="str">
        <f>_xlfn.TEXTBEFORE(Table17[[#This Row],[rxn]],"-",-1)</f>
        <v>PROSYN</v>
      </c>
    </row>
    <row r="1453" spans="16:43" ht="17" x14ac:dyDescent="0.25">
      <c r="P1453" s="4"/>
      <c r="T1453"/>
      <c r="AF1453" s="1" t="s">
        <v>12029</v>
      </c>
      <c r="AG1453" s="1" t="s">
        <v>2778</v>
      </c>
      <c r="AH1453" s="9">
        <v>4.59197941E-10</v>
      </c>
      <c r="AI1453" s="1" t="e">
        <f>_xlfn.TEXTAFTER(Table916[[#This Row],[type]],"-",-1)</f>
        <v>#N/A</v>
      </c>
      <c r="AJ1453" s="1" t="e">
        <f ca="1">_xlfn.TEXTAFTER(_xlfn.TEXTBEFORE(Table916[[#This Row],[type]],"-"&amp;Table916[[#This Row],[rxn-no-enz]]),"RXN-")</f>
        <v>#N/A</v>
      </c>
      <c r="AK1453" s="1" t="e">
        <f>_xlfn.TEXTBEFORE(Table916[[#This Row],[type]],"_",-1)</f>
        <v>#N/A</v>
      </c>
      <c r="AN1453" t="s">
        <v>4494</v>
      </c>
      <c r="AO1453" t="s">
        <v>2778</v>
      </c>
      <c r="AP1453" s="3">
        <v>7.6418045200000001E-9</v>
      </c>
      <c r="AQ1453" t="str">
        <f>_xlfn.TEXTBEFORE(Table17[[#This Row],[rxn]],"-",-1)</f>
        <v>PROSYN</v>
      </c>
    </row>
    <row r="1454" spans="16:43" ht="17" x14ac:dyDescent="0.25">
      <c r="P1454" s="4"/>
      <c r="T1454"/>
      <c r="AF1454" s="1" t="s">
        <v>12030</v>
      </c>
      <c r="AG1454" s="1" t="s">
        <v>2778</v>
      </c>
      <c r="AH1454" s="9">
        <v>2.5295872299999999E-10</v>
      </c>
      <c r="AI1454" s="1" t="e">
        <f>_xlfn.TEXTAFTER(Table916[[#This Row],[type]],"-",-1)</f>
        <v>#N/A</v>
      </c>
      <c r="AJ1454" s="1" t="e">
        <f ca="1">_xlfn.TEXTAFTER(_xlfn.TEXTBEFORE(Table916[[#This Row],[type]],"-"&amp;Table916[[#This Row],[rxn-no-enz]]),"RXN-")</f>
        <v>#N/A</v>
      </c>
      <c r="AK1454" s="1" t="e">
        <f>_xlfn.TEXTBEFORE(Table916[[#This Row],[type]],"_",-1)</f>
        <v>#N/A</v>
      </c>
      <c r="AN1454" t="s">
        <v>11951</v>
      </c>
      <c r="AO1454" t="s">
        <v>2778</v>
      </c>
      <c r="AP1454" s="3">
        <v>7.6418045200000001E-9</v>
      </c>
      <c r="AQ1454" t="str">
        <f>_xlfn.TEXTBEFORE(Table17[[#This Row],[rxn]],"-",-1)</f>
        <v>PROSYN</v>
      </c>
    </row>
    <row r="1455" spans="16:43" ht="17" x14ac:dyDescent="0.25">
      <c r="P1455" s="4"/>
      <c r="T1455"/>
      <c r="AF1455" s="1" t="s">
        <v>12031</v>
      </c>
      <c r="AG1455" s="1" t="s">
        <v>2778</v>
      </c>
      <c r="AH1455" s="9">
        <v>9.5209829999999905E-12</v>
      </c>
      <c r="AI1455" s="1" t="e">
        <f>_xlfn.TEXTAFTER(Table916[[#This Row],[type]],"-",-1)</f>
        <v>#N/A</v>
      </c>
      <c r="AJ1455" s="1" t="e">
        <f ca="1">_xlfn.TEXTAFTER(_xlfn.TEXTBEFORE(Table916[[#This Row],[type]],"-"&amp;Table916[[#This Row],[rxn-no-enz]]),"RXN-")</f>
        <v>#N/A</v>
      </c>
      <c r="AK1455" s="1" t="e">
        <f>_xlfn.TEXTBEFORE(Table916[[#This Row],[type]],"_",-1)</f>
        <v>#N/A</v>
      </c>
      <c r="AN1455" t="s">
        <v>4495</v>
      </c>
      <c r="AO1455" t="s">
        <v>2778</v>
      </c>
      <c r="AP1455" s="3">
        <v>1.0726480479999999E-9</v>
      </c>
      <c r="AQ1455" t="str">
        <f>_xlfn.TEXTBEFORE(Table17[[#This Row],[rxn]],"-",-1)</f>
        <v>PROSYN</v>
      </c>
    </row>
    <row r="1456" spans="16:43" ht="17" x14ac:dyDescent="0.25">
      <c r="P1456" s="4"/>
      <c r="T1456"/>
      <c r="AF1456" s="1" t="s">
        <v>12032</v>
      </c>
      <c r="AG1456" s="1" t="s">
        <v>2778</v>
      </c>
      <c r="AH1456" s="9">
        <v>3.37084135E-10</v>
      </c>
      <c r="AI1456" s="1" t="e">
        <f>_xlfn.TEXTAFTER(Table916[[#This Row],[type]],"-",-1)</f>
        <v>#N/A</v>
      </c>
      <c r="AJ1456" s="1" t="e">
        <f ca="1">_xlfn.TEXTAFTER(_xlfn.TEXTBEFORE(Table916[[#This Row],[type]],"-"&amp;Table916[[#This Row],[rxn-no-enz]]),"RXN-")</f>
        <v>#N/A</v>
      </c>
      <c r="AK1456" s="1" t="e">
        <f>_xlfn.TEXTBEFORE(Table916[[#This Row],[type]],"_",-1)</f>
        <v>#N/A</v>
      </c>
      <c r="AN1456" t="s">
        <v>11952</v>
      </c>
      <c r="AO1456" t="s">
        <v>2778</v>
      </c>
      <c r="AP1456" s="3">
        <v>4.1767147199999999E-10</v>
      </c>
      <c r="AQ1456" t="str">
        <f>_xlfn.TEXTBEFORE(Table17[[#This Row],[rxn]],"-",-1)</f>
        <v>PROSYN</v>
      </c>
    </row>
    <row r="1457" spans="16:43" ht="17" x14ac:dyDescent="0.25">
      <c r="P1457" s="4"/>
      <c r="T1457"/>
      <c r="AF1457" s="1" t="s">
        <v>12033</v>
      </c>
      <c r="AG1457" s="1" t="s">
        <v>2778</v>
      </c>
      <c r="AH1457" s="9">
        <v>1.438403669E-9</v>
      </c>
      <c r="AI1457" s="1" t="e">
        <f>_xlfn.TEXTAFTER(Table916[[#This Row],[type]],"-",-1)</f>
        <v>#N/A</v>
      </c>
      <c r="AJ1457" s="1" t="e">
        <f ca="1">_xlfn.TEXTAFTER(_xlfn.TEXTBEFORE(Table916[[#This Row],[type]],"-"&amp;Table916[[#This Row],[rxn-no-enz]]),"RXN-")</f>
        <v>#N/A</v>
      </c>
      <c r="AK1457" s="1" t="e">
        <f>_xlfn.TEXTBEFORE(Table916[[#This Row],[type]],"_",-1)</f>
        <v>#N/A</v>
      </c>
      <c r="AN1457" t="s">
        <v>11953</v>
      </c>
      <c r="AO1457" t="s">
        <v>2778</v>
      </c>
      <c r="AP1457" s="3">
        <v>1.8816409999999998E-12</v>
      </c>
      <c r="AQ1457" t="str">
        <f>_xlfn.TEXTBEFORE(Table17[[#This Row],[rxn]],"-",-1)</f>
        <v>PROSYN</v>
      </c>
    </row>
    <row r="1458" spans="16:43" ht="17" x14ac:dyDescent="0.25">
      <c r="P1458" s="4"/>
      <c r="T1458"/>
      <c r="AF1458" s="1" t="s">
        <v>4539</v>
      </c>
      <c r="AG1458" s="1" t="s">
        <v>2778</v>
      </c>
      <c r="AH1458" s="9">
        <v>3.9551810099999902E-10</v>
      </c>
      <c r="AI1458" s="1" t="e">
        <f>_xlfn.TEXTAFTER(Table916[[#This Row],[type]],"-",-1)</f>
        <v>#N/A</v>
      </c>
      <c r="AJ1458" s="1" t="e">
        <f ca="1">_xlfn.TEXTAFTER(_xlfn.TEXTBEFORE(Table916[[#This Row],[type]],"-"&amp;Table916[[#This Row],[rxn-no-enz]]),"RXN-")</f>
        <v>#N/A</v>
      </c>
      <c r="AK1458" s="1" t="e">
        <f>_xlfn.TEXTBEFORE(Table916[[#This Row],[type]],"_",-1)</f>
        <v>#N/A</v>
      </c>
      <c r="AN1458" t="s">
        <v>4496</v>
      </c>
      <c r="AO1458" t="s">
        <v>2778</v>
      </c>
      <c r="AP1458" s="3">
        <v>9.52960682E-10</v>
      </c>
      <c r="AQ1458" t="str">
        <f>_xlfn.TEXTBEFORE(Table17[[#This Row],[rxn]],"-",-1)</f>
        <v>PROSYN</v>
      </c>
    </row>
    <row r="1459" spans="16:43" ht="17" x14ac:dyDescent="0.25">
      <c r="P1459" s="4"/>
      <c r="T1459"/>
      <c r="AF1459" s="1" t="s">
        <v>12034</v>
      </c>
      <c r="AG1459" s="1" t="s">
        <v>2778</v>
      </c>
      <c r="AH1459" s="9">
        <v>2.2397518E-11</v>
      </c>
      <c r="AI1459" s="1" t="e">
        <f>_xlfn.TEXTAFTER(Table916[[#This Row],[type]],"-",-1)</f>
        <v>#N/A</v>
      </c>
      <c r="AJ1459" s="1" t="e">
        <f ca="1">_xlfn.TEXTAFTER(_xlfn.TEXTBEFORE(Table916[[#This Row],[type]],"-"&amp;Table916[[#This Row],[rxn-no-enz]]),"RXN-")</f>
        <v>#N/A</v>
      </c>
      <c r="AK1459" s="1" t="e">
        <f>_xlfn.TEXTBEFORE(Table916[[#This Row],[type]],"_",-1)</f>
        <v>#N/A</v>
      </c>
      <c r="AN1459" t="s">
        <v>11954</v>
      </c>
      <c r="AO1459" t="s">
        <v>2778</v>
      </c>
      <c r="AP1459" s="3">
        <v>5.3909012999999997E-11</v>
      </c>
      <c r="AQ1459" t="str">
        <f>_xlfn.TEXTBEFORE(Table17[[#This Row],[rxn]],"-",-1)</f>
        <v>PROSYN</v>
      </c>
    </row>
    <row r="1460" spans="16:43" ht="17" x14ac:dyDescent="0.25">
      <c r="P1460" s="4"/>
      <c r="T1460"/>
      <c r="AF1460" s="1" t="s">
        <v>4540</v>
      </c>
      <c r="AG1460" s="1" t="s">
        <v>2778</v>
      </c>
      <c r="AH1460" s="9">
        <v>1.8214567999999901E-11</v>
      </c>
      <c r="AI1460" s="1" t="e">
        <f>_xlfn.TEXTAFTER(Table916[[#This Row],[type]],"-",-1)</f>
        <v>#N/A</v>
      </c>
      <c r="AJ1460" s="1" t="e">
        <f ca="1">_xlfn.TEXTAFTER(_xlfn.TEXTBEFORE(Table916[[#This Row],[type]],"-"&amp;Table916[[#This Row],[rxn-no-enz]]),"RXN-")</f>
        <v>#N/A</v>
      </c>
      <c r="AK1460" s="1" t="e">
        <f>_xlfn.TEXTBEFORE(Table916[[#This Row],[type]],"_",-1)</f>
        <v>#N/A</v>
      </c>
      <c r="AN1460" t="s">
        <v>11955</v>
      </c>
      <c r="AO1460" t="s">
        <v>2778</v>
      </c>
      <c r="AP1460" s="3">
        <v>1.9779432E-11</v>
      </c>
      <c r="AQ1460" t="str">
        <f>_xlfn.TEXTBEFORE(Table17[[#This Row],[rxn]],"-",-1)</f>
        <v>PROSYN</v>
      </c>
    </row>
    <row r="1461" spans="16:43" ht="17" x14ac:dyDescent="0.25">
      <c r="P1461" s="4"/>
      <c r="T1461"/>
      <c r="AF1461" s="1" t="s">
        <v>12035</v>
      </c>
      <c r="AG1461" s="1" t="s">
        <v>2778</v>
      </c>
      <c r="AH1461" s="9">
        <v>3.05656303E-10</v>
      </c>
      <c r="AI1461" s="1" t="e">
        <f>_xlfn.TEXTAFTER(Table916[[#This Row],[type]],"-",-1)</f>
        <v>#N/A</v>
      </c>
      <c r="AJ1461" s="1" t="e">
        <f ca="1">_xlfn.TEXTAFTER(_xlfn.TEXTBEFORE(Table916[[#This Row],[type]],"-"&amp;Table916[[#This Row],[rxn-no-enz]]),"RXN-")</f>
        <v>#N/A</v>
      </c>
      <c r="AK1461" s="1" t="e">
        <f>_xlfn.TEXTBEFORE(Table916[[#This Row],[type]],"_",-1)</f>
        <v>#N/A</v>
      </c>
      <c r="AN1461" t="s">
        <v>11956</v>
      </c>
      <c r="AO1461" t="s">
        <v>2778</v>
      </c>
      <c r="AP1461" s="3">
        <v>1.5898938399999999E-10</v>
      </c>
      <c r="AQ1461" t="str">
        <f>_xlfn.TEXTBEFORE(Table17[[#This Row],[rxn]],"-",-1)</f>
        <v>PROSYN</v>
      </c>
    </row>
    <row r="1462" spans="16:43" ht="17" x14ac:dyDescent="0.25">
      <c r="P1462" s="4"/>
      <c r="T1462"/>
      <c r="AF1462" s="1" t="s">
        <v>12036</v>
      </c>
      <c r="AG1462" s="1" t="s">
        <v>2778</v>
      </c>
      <c r="AH1462" s="9">
        <v>5.0144242999999898E-11</v>
      </c>
      <c r="AI1462" s="1" t="e">
        <f>_xlfn.TEXTAFTER(Table916[[#This Row],[type]],"-",-1)</f>
        <v>#N/A</v>
      </c>
      <c r="AJ1462" s="1" t="e">
        <f ca="1">_xlfn.TEXTAFTER(_xlfn.TEXTBEFORE(Table916[[#This Row],[type]],"-"&amp;Table916[[#This Row],[rxn-no-enz]]),"RXN-")</f>
        <v>#N/A</v>
      </c>
      <c r="AK1462" s="1" t="e">
        <f>_xlfn.TEXTBEFORE(Table916[[#This Row],[type]],"_",-1)</f>
        <v>#N/A</v>
      </c>
      <c r="AN1462" t="s">
        <v>4497</v>
      </c>
      <c r="AO1462" t="s">
        <v>2778</v>
      </c>
      <c r="AP1462" s="3">
        <v>5.9932720909999997E-9</v>
      </c>
      <c r="AQ1462" t="str">
        <f>_xlfn.TEXTBEFORE(Table17[[#This Row],[rxn]],"-",-1)</f>
        <v>PROSYN</v>
      </c>
    </row>
    <row r="1463" spans="16:43" ht="17" x14ac:dyDescent="0.25">
      <c r="P1463" s="4"/>
      <c r="T1463"/>
      <c r="AF1463" s="1" t="s">
        <v>4541</v>
      </c>
      <c r="AG1463" s="1" t="s">
        <v>2778</v>
      </c>
      <c r="AH1463" s="9">
        <v>2.17960092999999E-10</v>
      </c>
      <c r="AI1463" s="1" t="e">
        <f>_xlfn.TEXTAFTER(Table916[[#This Row],[type]],"-",-1)</f>
        <v>#N/A</v>
      </c>
      <c r="AJ1463" s="1" t="e">
        <f ca="1">_xlfn.TEXTAFTER(_xlfn.TEXTBEFORE(Table916[[#This Row],[type]],"-"&amp;Table916[[#This Row],[rxn-no-enz]]),"RXN-")</f>
        <v>#N/A</v>
      </c>
      <c r="AK1463" s="1" t="e">
        <f>_xlfn.TEXTBEFORE(Table916[[#This Row],[type]],"_",-1)</f>
        <v>#N/A</v>
      </c>
      <c r="AN1463" t="s">
        <v>4498</v>
      </c>
      <c r="AO1463" t="s">
        <v>2778</v>
      </c>
      <c r="AP1463" s="3">
        <v>2.8413278159999898E-9</v>
      </c>
      <c r="AQ1463" t="str">
        <f>_xlfn.TEXTBEFORE(Table17[[#This Row],[rxn]],"-",-1)</f>
        <v>PROSYN</v>
      </c>
    </row>
    <row r="1464" spans="16:43" ht="17" x14ac:dyDescent="0.25">
      <c r="P1464" s="4"/>
      <c r="T1464"/>
      <c r="AF1464" s="1" t="s">
        <v>12037</v>
      </c>
      <c r="AG1464" s="1" t="s">
        <v>2778</v>
      </c>
      <c r="AH1464" s="9">
        <v>1.3303991240000001E-9</v>
      </c>
      <c r="AI1464" s="1" t="e">
        <f>_xlfn.TEXTAFTER(Table916[[#This Row],[type]],"-",-1)</f>
        <v>#N/A</v>
      </c>
      <c r="AJ1464" s="1" t="e">
        <f ca="1">_xlfn.TEXTAFTER(_xlfn.TEXTBEFORE(Table916[[#This Row],[type]],"-"&amp;Table916[[#This Row],[rxn-no-enz]]),"RXN-")</f>
        <v>#N/A</v>
      </c>
      <c r="AK1464" s="1" t="e">
        <f>_xlfn.TEXTBEFORE(Table916[[#This Row],[type]],"_",-1)</f>
        <v>#N/A</v>
      </c>
      <c r="AN1464" t="s">
        <v>11957</v>
      </c>
      <c r="AO1464" t="s">
        <v>2778</v>
      </c>
      <c r="AP1464" s="3">
        <v>6.3967345300000002E-10</v>
      </c>
      <c r="AQ1464" t="str">
        <f>_xlfn.TEXTBEFORE(Table17[[#This Row],[rxn]],"-",-1)</f>
        <v>PROSYN</v>
      </c>
    </row>
    <row r="1465" spans="16:43" ht="17" x14ac:dyDescent="0.25">
      <c r="P1465" s="4"/>
      <c r="T1465"/>
      <c r="AF1465" s="1" t="s">
        <v>12038</v>
      </c>
      <c r="AG1465" s="1" t="s">
        <v>2778</v>
      </c>
      <c r="AH1465" s="9">
        <v>8.6566339999999995E-12</v>
      </c>
      <c r="AI1465" s="1" t="e">
        <f>_xlfn.TEXTAFTER(Table916[[#This Row],[type]],"-",-1)</f>
        <v>#N/A</v>
      </c>
      <c r="AJ1465" s="1" t="e">
        <f ca="1">_xlfn.TEXTAFTER(_xlfn.TEXTBEFORE(Table916[[#This Row],[type]],"-"&amp;Table916[[#This Row],[rxn-no-enz]]),"RXN-")</f>
        <v>#N/A</v>
      </c>
      <c r="AK1465" s="1" t="e">
        <f>_xlfn.TEXTBEFORE(Table916[[#This Row],[type]],"_",-1)</f>
        <v>#N/A</v>
      </c>
      <c r="AN1465" t="s">
        <v>11958</v>
      </c>
      <c r="AO1465" t="s">
        <v>2778</v>
      </c>
      <c r="AP1465" s="3">
        <v>9.8922465000000001E-11</v>
      </c>
      <c r="AQ1465" t="str">
        <f>_xlfn.TEXTBEFORE(Table17[[#This Row],[rxn]],"-",-1)</f>
        <v>PROSYN</v>
      </c>
    </row>
    <row r="1466" spans="16:43" ht="17" x14ac:dyDescent="0.25">
      <c r="P1466" s="4"/>
      <c r="T1466"/>
      <c r="AF1466" s="1" t="s">
        <v>12039</v>
      </c>
      <c r="AG1466" s="1" t="s">
        <v>2778</v>
      </c>
      <c r="AH1466" s="9">
        <v>3.7651187999999898E-11</v>
      </c>
      <c r="AI1466" s="1" t="e">
        <f>_xlfn.TEXTAFTER(Table916[[#This Row],[type]],"-",-1)</f>
        <v>#N/A</v>
      </c>
      <c r="AJ1466" s="1" t="e">
        <f ca="1">_xlfn.TEXTAFTER(_xlfn.TEXTBEFORE(Table916[[#This Row],[type]],"-"&amp;Table916[[#This Row],[rxn-no-enz]]),"RXN-")</f>
        <v>#N/A</v>
      </c>
      <c r="AK1466" s="1" t="e">
        <f>_xlfn.TEXTBEFORE(Table916[[#This Row],[type]],"_",-1)</f>
        <v>#N/A</v>
      </c>
      <c r="AN1466" t="s">
        <v>11959</v>
      </c>
      <c r="AO1466" t="s">
        <v>2778</v>
      </c>
      <c r="AP1466" s="3">
        <v>4.6477154000000002E-11</v>
      </c>
      <c r="AQ1466" t="str">
        <f>_xlfn.TEXTBEFORE(Table17[[#This Row],[rxn]],"-",-1)</f>
        <v>PROSYN</v>
      </c>
    </row>
    <row r="1467" spans="16:43" ht="17" x14ac:dyDescent="0.25">
      <c r="P1467" s="4"/>
      <c r="T1467"/>
      <c r="AF1467" s="1" t="s">
        <v>12040</v>
      </c>
      <c r="AG1467" s="1" t="s">
        <v>2778</v>
      </c>
      <c r="AH1467" s="9">
        <v>3.35213729E-10</v>
      </c>
      <c r="AI1467" s="1" t="e">
        <f>_xlfn.TEXTAFTER(Table916[[#This Row],[type]],"-",-1)</f>
        <v>#N/A</v>
      </c>
      <c r="AJ1467" s="1" t="e">
        <f ca="1">_xlfn.TEXTAFTER(_xlfn.TEXTBEFORE(Table916[[#This Row],[type]],"-"&amp;Table916[[#This Row],[rxn-no-enz]]),"RXN-")</f>
        <v>#N/A</v>
      </c>
      <c r="AK1467" s="1" t="e">
        <f>_xlfn.TEXTBEFORE(Table916[[#This Row],[type]],"_",-1)</f>
        <v>#N/A</v>
      </c>
      <c r="AN1467" t="s">
        <v>4499</v>
      </c>
      <c r="AO1467" t="s">
        <v>2778</v>
      </c>
      <c r="AP1467" s="3">
        <v>6.4766431529999999E-9</v>
      </c>
      <c r="AQ1467" t="str">
        <f>_xlfn.TEXTBEFORE(Table17[[#This Row],[rxn]],"-",-1)</f>
        <v>PROSYN</v>
      </c>
    </row>
    <row r="1468" spans="16:43" ht="17" x14ac:dyDescent="0.25">
      <c r="P1468" s="4"/>
      <c r="T1468"/>
      <c r="AF1468" s="1" t="s">
        <v>12041</v>
      </c>
      <c r="AG1468" s="1" t="s">
        <v>2778</v>
      </c>
      <c r="AH1468" s="9">
        <v>5.3269842E-11</v>
      </c>
      <c r="AI1468" s="1" t="e">
        <f>_xlfn.TEXTAFTER(Table916[[#This Row],[type]],"-",-1)</f>
        <v>#N/A</v>
      </c>
      <c r="AJ1468" s="1" t="e">
        <f ca="1">_xlfn.TEXTAFTER(_xlfn.TEXTBEFORE(Table916[[#This Row],[type]],"-"&amp;Table916[[#This Row],[rxn-no-enz]]),"RXN-")</f>
        <v>#N/A</v>
      </c>
      <c r="AK1468" s="1" t="e">
        <f>_xlfn.TEXTBEFORE(Table916[[#This Row],[type]],"_",-1)</f>
        <v>#N/A</v>
      </c>
      <c r="AN1468" t="s">
        <v>11960</v>
      </c>
      <c r="AO1468" t="s">
        <v>2778</v>
      </c>
      <c r="AP1468" s="3">
        <v>1.8618228999999999E-10</v>
      </c>
      <c r="AQ1468" t="str">
        <f>_xlfn.TEXTBEFORE(Table17[[#This Row],[rxn]],"-",-1)</f>
        <v>PROSYN</v>
      </c>
    </row>
    <row r="1469" spans="16:43" ht="17" x14ac:dyDescent="0.25">
      <c r="P1469" s="4"/>
      <c r="T1469"/>
      <c r="AF1469" s="1" t="s">
        <v>4542</v>
      </c>
      <c r="AG1469" s="1" t="s">
        <v>2778</v>
      </c>
      <c r="AH1469" s="9">
        <v>1.278051E-11</v>
      </c>
      <c r="AI1469" s="1" t="e">
        <f>_xlfn.TEXTAFTER(Table916[[#This Row],[type]],"-",-1)</f>
        <v>#N/A</v>
      </c>
      <c r="AJ1469" s="1" t="e">
        <f ca="1">_xlfn.TEXTAFTER(_xlfn.TEXTBEFORE(Table916[[#This Row],[type]],"-"&amp;Table916[[#This Row],[rxn-no-enz]]),"RXN-")</f>
        <v>#N/A</v>
      </c>
      <c r="AK1469" s="1" t="e">
        <f>_xlfn.TEXTBEFORE(Table916[[#This Row],[type]],"_",-1)</f>
        <v>#N/A</v>
      </c>
      <c r="AN1469" t="s">
        <v>11961</v>
      </c>
      <c r="AO1469" t="s">
        <v>2778</v>
      </c>
      <c r="AP1469" s="3">
        <v>3.2679064499999999E-10</v>
      </c>
      <c r="AQ1469" t="str">
        <f>_xlfn.TEXTBEFORE(Table17[[#This Row],[rxn]],"-",-1)</f>
        <v>PROSYN</v>
      </c>
    </row>
    <row r="1470" spans="16:43" ht="17" x14ac:dyDescent="0.25">
      <c r="P1470" s="4"/>
      <c r="T1470"/>
      <c r="AF1470" s="1" t="s">
        <v>12042</v>
      </c>
      <c r="AG1470" s="1" t="s">
        <v>2778</v>
      </c>
      <c r="AH1470" s="9">
        <v>3.4673853999999997E-11</v>
      </c>
      <c r="AI1470" s="1" t="e">
        <f>_xlfn.TEXTAFTER(Table916[[#This Row],[type]],"-",-1)</f>
        <v>#N/A</v>
      </c>
      <c r="AJ1470" s="1" t="e">
        <f ca="1">_xlfn.TEXTAFTER(_xlfn.TEXTBEFORE(Table916[[#This Row],[type]],"-"&amp;Table916[[#This Row],[rxn-no-enz]]),"RXN-")</f>
        <v>#N/A</v>
      </c>
      <c r="AK1470" s="1" t="e">
        <f>_xlfn.TEXTBEFORE(Table916[[#This Row],[type]],"_",-1)</f>
        <v>#N/A</v>
      </c>
      <c r="AN1470" t="s">
        <v>11962</v>
      </c>
      <c r="AO1470" t="s">
        <v>2778</v>
      </c>
      <c r="AP1470" s="3">
        <v>7.5021459999999996E-12</v>
      </c>
      <c r="AQ1470" t="str">
        <f>_xlfn.TEXTBEFORE(Table17[[#This Row],[rxn]],"-",-1)</f>
        <v>PROSYN</v>
      </c>
    </row>
    <row r="1471" spans="16:43" ht="17" x14ac:dyDescent="0.25">
      <c r="P1471" s="4"/>
      <c r="T1471"/>
      <c r="AF1471" s="1" t="s">
        <v>12043</v>
      </c>
      <c r="AG1471" s="1" t="s">
        <v>2778</v>
      </c>
      <c r="AH1471" s="9">
        <v>3.8007858999999998E-11</v>
      </c>
      <c r="AI1471" s="1" t="e">
        <f>_xlfn.TEXTAFTER(Table916[[#This Row],[type]],"-",-1)</f>
        <v>#N/A</v>
      </c>
      <c r="AJ1471" s="1" t="e">
        <f ca="1">_xlfn.TEXTAFTER(_xlfn.TEXTBEFORE(Table916[[#This Row],[type]],"-"&amp;Table916[[#This Row],[rxn-no-enz]]),"RXN-")</f>
        <v>#N/A</v>
      </c>
      <c r="AK1471" s="1" t="e">
        <f>_xlfn.TEXTBEFORE(Table916[[#This Row],[type]],"_",-1)</f>
        <v>#N/A</v>
      </c>
      <c r="AN1471" t="s">
        <v>11963</v>
      </c>
      <c r="AO1471" t="s">
        <v>2778</v>
      </c>
      <c r="AP1471" s="3">
        <v>9.48947E-13</v>
      </c>
      <c r="AQ1471" t="str">
        <f>_xlfn.TEXTBEFORE(Table17[[#This Row],[rxn]],"-",-1)</f>
        <v>PROSYN</v>
      </c>
    </row>
    <row r="1472" spans="16:43" ht="17" x14ac:dyDescent="0.25">
      <c r="P1472" s="4"/>
      <c r="T1472"/>
      <c r="AF1472" s="1" t="s">
        <v>12044</v>
      </c>
      <c r="AG1472" s="1" t="s">
        <v>2778</v>
      </c>
      <c r="AH1472" s="9">
        <v>4.4392650000000003E-12</v>
      </c>
      <c r="AI1472" s="1" t="e">
        <f>_xlfn.TEXTAFTER(Table916[[#This Row],[type]],"-",-1)</f>
        <v>#N/A</v>
      </c>
      <c r="AJ1472" s="1" t="e">
        <f ca="1">_xlfn.TEXTAFTER(_xlfn.TEXTBEFORE(Table916[[#This Row],[type]],"-"&amp;Table916[[#This Row],[rxn-no-enz]]),"RXN-")</f>
        <v>#N/A</v>
      </c>
      <c r="AK1472" s="1" t="e">
        <f>_xlfn.TEXTBEFORE(Table916[[#This Row],[type]],"_",-1)</f>
        <v>#N/A</v>
      </c>
      <c r="AN1472" t="s">
        <v>4500</v>
      </c>
      <c r="AO1472" t="s">
        <v>2778</v>
      </c>
      <c r="AP1472" s="3">
        <v>2.3723008929999998E-9</v>
      </c>
      <c r="AQ1472" t="str">
        <f>_xlfn.TEXTBEFORE(Table17[[#This Row],[rxn]],"-",-1)</f>
        <v>PROSYN</v>
      </c>
    </row>
    <row r="1473" spans="16:43" ht="17" x14ac:dyDescent="0.25">
      <c r="P1473" s="4"/>
      <c r="T1473"/>
      <c r="AF1473" s="1" t="s">
        <v>12045</v>
      </c>
      <c r="AG1473" s="1" t="s">
        <v>2778</v>
      </c>
      <c r="AH1473" s="9">
        <v>1.425387151E-9</v>
      </c>
      <c r="AI1473" s="1" t="e">
        <f>_xlfn.TEXTAFTER(Table916[[#This Row],[type]],"-",-1)</f>
        <v>#N/A</v>
      </c>
      <c r="AJ1473" s="1" t="e">
        <f ca="1">_xlfn.TEXTAFTER(_xlfn.TEXTBEFORE(Table916[[#This Row],[type]],"-"&amp;Table916[[#This Row],[rxn-no-enz]]),"RXN-")</f>
        <v>#N/A</v>
      </c>
      <c r="AK1473" s="1" t="e">
        <f>_xlfn.TEXTBEFORE(Table916[[#This Row],[type]],"_",-1)</f>
        <v>#N/A</v>
      </c>
      <c r="AN1473" t="s">
        <v>11964</v>
      </c>
      <c r="AO1473" t="s">
        <v>2778</v>
      </c>
      <c r="AP1473" s="3">
        <v>1.5883969699999999E-10</v>
      </c>
      <c r="AQ1473" t="str">
        <f>_xlfn.TEXTBEFORE(Table17[[#This Row],[rxn]],"-",-1)</f>
        <v>PROSYN</v>
      </c>
    </row>
    <row r="1474" spans="16:43" ht="17" x14ac:dyDescent="0.25">
      <c r="P1474" s="4"/>
      <c r="T1474"/>
      <c r="AF1474" s="1" t="s">
        <v>12046</v>
      </c>
      <c r="AG1474" s="1" t="s">
        <v>2778</v>
      </c>
      <c r="AH1474" s="9">
        <v>2.0534989999999901E-11</v>
      </c>
      <c r="AI1474" s="1" t="e">
        <f>_xlfn.TEXTAFTER(Table916[[#This Row],[type]],"-",-1)</f>
        <v>#N/A</v>
      </c>
      <c r="AJ1474" s="1" t="e">
        <f ca="1">_xlfn.TEXTAFTER(_xlfn.TEXTBEFORE(Table916[[#This Row],[type]],"-"&amp;Table916[[#This Row],[rxn-no-enz]]),"RXN-")</f>
        <v>#N/A</v>
      </c>
      <c r="AK1474" s="1" t="e">
        <f>_xlfn.TEXTBEFORE(Table916[[#This Row],[type]],"_",-1)</f>
        <v>#N/A</v>
      </c>
      <c r="AN1474" t="s">
        <v>11965</v>
      </c>
      <c r="AO1474" t="s">
        <v>2778</v>
      </c>
      <c r="AP1474" s="3">
        <v>1.4029210299999999E-10</v>
      </c>
      <c r="AQ1474" t="str">
        <f>_xlfn.TEXTBEFORE(Table17[[#This Row],[rxn]],"-",-1)</f>
        <v>PROSYN</v>
      </c>
    </row>
    <row r="1475" spans="16:43" ht="17" x14ac:dyDescent="0.25">
      <c r="P1475" s="4"/>
      <c r="T1475"/>
      <c r="AF1475" s="1" t="s">
        <v>12047</v>
      </c>
      <c r="AG1475" s="1" t="s">
        <v>2778</v>
      </c>
      <c r="AH1475" s="9">
        <v>1.9141311100000001E-10</v>
      </c>
      <c r="AI1475" s="1" t="e">
        <f>_xlfn.TEXTAFTER(Table916[[#This Row],[type]],"-",-1)</f>
        <v>#N/A</v>
      </c>
      <c r="AJ1475" s="1" t="e">
        <f ca="1">_xlfn.TEXTAFTER(_xlfn.TEXTBEFORE(Table916[[#This Row],[type]],"-"&amp;Table916[[#This Row],[rxn-no-enz]]),"RXN-")</f>
        <v>#N/A</v>
      </c>
      <c r="AK1475" s="1" t="e">
        <f>_xlfn.TEXTBEFORE(Table916[[#This Row],[type]],"_",-1)</f>
        <v>#N/A</v>
      </c>
      <c r="AN1475" t="s">
        <v>11966</v>
      </c>
      <c r="AO1475" t="s">
        <v>2778</v>
      </c>
      <c r="AP1475" s="3">
        <v>1.31895968E-10</v>
      </c>
      <c r="AQ1475" t="str">
        <f>_xlfn.TEXTBEFORE(Table17[[#This Row],[rxn]],"-",-1)</f>
        <v>PROSYN</v>
      </c>
    </row>
    <row r="1476" spans="16:43" ht="17" x14ac:dyDescent="0.25">
      <c r="P1476" s="4"/>
      <c r="T1476"/>
      <c r="AF1476" s="1" t="s">
        <v>12048</v>
      </c>
      <c r="AG1476" s="1" t="s">
        <v>2778</v>
      </c>
      <c r="AH1476" s="9">
        <v>6.3218441000000001E-11</v>
      </c>
      <c r="AI1476" s="1" t="e">
        <f>_xlfn.TEXTAFTER(Table916[[#This Row],[type]],"-",-1)</f>
        <v>#N/A</v>
      </c>
      <c r="AJ1476" s="1" t="e">
        <f ca="1">_xlfn.TEXTAFTER(_xlfn.TEXTBEFORE(Table916[[#This Row],[type]],"-"&amp;Table916[[#This Row],[rxn-no-enz]]),"RXN-")</f>
        <v>#N/A</v>
      </c>
      <c r="AK1476" s="1" t="e">
        <f>_xlfn.TEXTBEFORE(Table916[[#This Row],[type]],"_",-1)</f>
        <v>#N/A</v>
      </c>
      <c r="AN1476" t="s">
        <v>13814</v>
      </c>
      <c r="AO1476" t="s">
        <v>2778</v>
      </c>
      <c r="AP1476" s="3">
        <v>1.31895968E-10</v>
      </c>
      <c r="AQ1476" t="str">
        <f>_xlfn.TEXTBEFORE(Table17[[#This Row],[rxn]],"-",-1)</f>
        <v>PROSYN</v>
      </c>
    </row>
    <row r="1477" spans="16:43" ht="17" x14ac:dyDescent="0.25">
      <c r="P1477" s="4"/>
      <c r="T1477"/>
      <c r="AF1477" s="1" t="s">
        <v>12049</v>
      </c>
      <c r="AG1477" s="1" t="s">
        <v>2778</v>
      </c>
      <c r="AH1477" s="9">
        <v>1.91021E-13</v>
      </c>
      <c r="AI1477" s="1" t="e">
        <f>_xlfn.TEXTAFTER(Table916[[#This Row],[type]],"-",-1)</f>
        <v>#N/A</v>
      </c>
      <c r="AJ1477" s="1" t="e">
        <f ca="1">_xlfn.TEXTAFTER(_xlfn.TEXTBEFORE(Table916[[#This Row],[type]],"-"&amp;Table916[[#This Row],[rxn-no-enz]]),"RXN-")</f>
        <v>#N/A</v>
      </c>
      <c r="AK1477" s="1" t="e">
        <f>_xlfn.TEXTBEFORE(Table916[[#This Row],[type]],"_",-1)</f>
        <v>#N/A</v>
      </c>
      <c r="AN1477" t="s">
        <v>11967</v>
      </c>
      <c r="AO1477" t="s">
        <v>2778</v>
      </c>
      <c r="AP1477" s="3">
        <v>9.8002373399999994E-10</v>
      </c>
      <c r="AQ1477" t="str">
        <f>_xlfn.TEXTBEFORE(Table17[[#This Row],[rxn]],"-",-1)</f>
        <v>PROSYN</v>
      </c>
    </row>
    <row r="1478" spans="16:43" ht="17" x14ac:dyDescent="0.25">
      <c r="P1478" s="4"/>
      <c r="T1478"/>
      <c r="AF1478" s="1" t="s">
        <v>12050</v>
      </c>
      <c r="AG1478" s="1" t="s">
        <v>2778</v>
      </c>
      <c r="AH1478" s="9">
        <v>3.38601999999999E-12</v>
      </c>
      <c r="AI1478" s="1" t="e">
        <f>_xlfn.TEXTAFTER(Table916[[#This Row],[type]],"-",-1)</f>
        <v>#N/A</v>
      </c>
      <c r="AJ1478" s="1" t="e">
        <f ca="1">_xlfn.TEXTAFTER(_xlfn.TEXTBEFORE(Table916[[#This Row],[type]],"-"&amp;Table916[[#This Row],[rxn-no-enz]]),"RXN-")</f>
        <v>#N/A</v>
      </c>
      <c r="AK1478" s="1" t="e">
        <f>_xlfn.TEXTBEFORE(Table916[[#This Row],[type]],"_",-1)</f>
        <v>#N/A</v>
      </c>
      <c r="AN1478" t="s">
        <v>13338</v>
      </c>
      <c r="AO1478" t="s">
        <v>2778</v>
      </c>
      <c r="AP1478" s="3">
        <v>3.1291699999999998E-13</v>
      </c>
      <c r="AQ1478" t="str">
        <f>_xlfn.TEXTBEFORE(Table17[[#This Row],[rxn]],"-",-1)</f>
        <v>PROSYN</v>
      </c>
    </row>
    <row r="1479" spans="16:43" ht="17" x14ac:dyDescent="0.25">
      <c r="P1479" s="4"/>
      <c r="T1479"/>
      <c r="AF1479" s="1" t="s">
        <v>12051</v>
      </c>
      <c r="AG1479" s="1" t="s">
        <v>2778</v>
      </c>
      <c r="AH1479" s="9">
        <v>1.2327313899999999E-10</v>
      </c>
      <c r="AI1479" s="1" t="e">
        <f>_xlfn.TEXTAFTER(Table916[[#This Row],[type]],"-",-1)</f>
        <v>#N/A</v>
      </c>
      <c r="AJ1479" s="1" t="e">
        <f ca="1">_xlfn.TEXTAFTER(_xlfn.TEXTBEFORE(Table916[[#This Row],[type]],"-"&amp;Table916[[#This Row],[rxn-no-enz]]),"RXN-")</f>
        <v>#N/A</v>
      </c>
      <c r="AK1479" s="1" t="e">
        <f>_xlfn.TEXTBEFORE(Table916[[#This Row],[type]],"_",-1)</f>
        <v>#N/A</v>
      </c>
      <c r="AN1479" t="s">
        <v>11968</v>
      </c>
      <c r="AO1479" t="s">
        <v>2778</v>
      </c>
      <c r="AP1479" s="3">
        <v>3.1291699999999998E-13</v>
      </c>
      <c r="AQ1479" t="str">
        <f>_xlfn.TEXTBEFORE(Table17[[#This Row],[rxn]],"-",-1)</f>
        <v>PROSYN</v>
      </c>
    </row>
    <row r="1480" spans="16:43" ht="17" x14ac:dyDescent="0.25">
      <c r="P1480" s="4"/>
      <c r="T1480"/>
      <c r="AF1480" s="1" t="s">
        <v>4543</v>
      </c>
      <c r="AG1480" s="1" t="s">
        <v>2778</v>
      </c>
      <c r="AH1480" s="9">
        <v>8.2075300700000002E-10</v>
      </c>
      <c r="AI1480" s="1" t="e">
        <f>_xlfn.TEXTAFTER(Table916[[#This Row],[type]],"-",-1)</f>
        <v>#N/A</v>
      </c>
      <c r="AJ1480" s="1" t="e">
        <f ca="1">_xlfn.TEXTAFTER(_xlfn.TEXTBEFORE(Table916[[#This Row],[type]],"-"&amp;Table916[[#This Row],[rxn-no-enz]]),"RXN-")</f>
        <v>#N/A</v>
      </c>
      <c r="AK1480" s="1" t="e">
        <f>_xlfn.TEXTBEFORE(Table916[[#This Row],[type]],"_",-1)</f>
        <v>#N/A</v>
      </c>
      <c r="AN1480" t="s">
        <v>11969</v>
      </c>
      <c r="AO1480" t="s">
        <v>2778</v>
      </c>
      <c r="AP1480" s="3">
        <v>1.1437126E-11</v>
      </c>
      <c r="AQ1480" t="str">
        <f>_xlfn.TEXTBEFORE(Table17[[#This Row],[rxn]],"-",-1)</f>
        <v>PROSYN</v>
      </c>
    </row>
    <row r="1481" spans="16:43" ht="17" x14ac:dyDescent="0.25">
      <c r="P1481" s="4"/>
      <c r="T1481"/>
      <c r="AF1481" s="1" t="s">
        <v>12052</v>
      </c>
      <c r="AG1481" s="1" t="s">
        <v>2778</v>
      </c>
      <c r="AH1481" s="9">
        <v>4.8008030999999998E-11</v>
      </c>
      <c r="AI1481" s="1" t="e">
        <f>_xlfn.TEXTAFTER(Table916[[#This Row],[type]],"-",-1)</f>
        <v>#N/A</v>
      </c>
      <c r="AJ1481" s="1" t="e">
        <f ca="1">_xlfn.TEXTAFTER(_xlfn.TEXTBEFORE(Table916[[#This Row],[type]],"-"&amp;Table916[[#This Row],[rxn-no-enz]]),"RXN-")</f>
        <v>#N/A</v>
      </c>
      <c r="AK1481" s="1" t="e">
        <f>_xlfn.TEXTBEFORE(Table916[[#This Row],[type]],"_",-1)</f>
        <v>#N/A</v>
      </c>
      <c r="AN1481" t="s">
        <v>4501</v>
      </c>
      <c r="AO1481" t="s">
        <v>2778</v>
      </c>
      <c r="AP1481" s="3">
        <v>5.4880009299999899E-10</v>
      </c>
      <c r="AQ1481" t="str">
        <f>_xlfn.TEXTBEFORE(Table17[[#This Row],[rxn]],"-",-1)</f>
        <v>PROSYN</v>
      </c>
    </row>
    <row r="1482" spans="16:43" ht="17" x14ac:dyDescent="0.25">
      <c r="P1482" s="4"/>
      <c r="T1482"/>
      <c r="AF1482" s="1" t="s">
        <v>4544</v>
      </c>
      <c r="AG1482" s="1" t="s">
        <v>2778</v>
      </c>
      <c r="AH1482" s="9">
        <v>1.6282889799999999E-10</v>
      </c>
      <c r="AI1482" s="1" t="e">
        <f>_xlfn.TEXTAFTER(Table916[[#This Row],[type]],"-",-1)</f>
        <v>#N/A</v>
      </c>
      <c r="AJ1482" s="1" t="e">
        <f ca="1">_xlfn.TEXTAFTER(_xlfn.TEXTBEFORE(Table916[[#This Row],[type]],"-"&amp;Table916[[#This Row],[rxn-no-enz]]),"RXN-")</f>
        <v>#N/A</v>
      </c>
      <c r="AK1482" s="1" t="e">
        <f>_xlfn.TEXTBEFORE(Table916[[#This Row],[type]],"_",-1)</f>
        <v>#N/A</v>
      </c>
      <c r="AN1482" t="s">
        <v>4502</v>
      </c>
      <c r="AO1482" t="s">
        <v>2778</v>
      </c>
      <c r="AP1482" s="3">
        <v>4.7986148099999995E-10</v>
      </c>
      <c r="AQ1482" t="str">
        <f>_xlfn.TEXTBEFORE(Table17[[#This Row],[rxn]],"-",-1)</f>
        <v>PROSYN</v>
      </c>
    </row>
    <row r="1483" spans="16:43" ht="17" x14ac:dyDescent="0.25">
      <c r="P1483" s="4"/>
      <c r="T1483"/>
      <c r="AF1483" s="1" t="s">
        <v>12053</v>
      </c>
      <c r="AG1483" s="1" t="s">
        <v>2778</v>
      </c>
      <c r="AH1483" s="9">
        <v>2.75815509E-10</v>
      </c>
      <c r="AI1483" s="1" t="e">
        <f>_xlfn.TEXTAFTER(Table916[[#This Row],[type]],"-",-1)</f>
        <v>#N/A</v>
      </c>
      <c r="AJ1483" s="1" t="e">
        <f ca="1">_xlfn.TEXTAFTER(_xlfn.TEXTBEFORE(Table916[[#This Row],[type]],"-"&amp;Table916[[#This Row],[rxn-no-enz]]),"RXN-")</f>
        <v>#N/A</v>
      </c>
      <c r="AK1483" s="1" t="e">
        <f>_xlfn.TEXTBEFORE(Table916[[#This Row],[type]],"_",-1)</f>
        <v>#N/A</v>
      </c>
      <c r="AN1483" t="s">
        <v>11970</v>
      </c>
      <c r="AO1483" t="s">
        <v>2778</v>
      </c>
      <c r="AP1483" s="3">
        <v>6.38784479E-10</v>
      </c>
      <c r="AQ1483" t="str">
        <f>_xlfn.TEXTBEFORE(Table17[[#This Row],[rxn]],"-",-1)</f>
        <v>PROSYN</v>
      </c>
    </row>
    <row r="1484" spans="16:43" ht="17" x14ac:dyDescent="0.25">
      <c r="P1484" s="4"/>
      <c r="T1484"/>
      <c r="AF1484" s="1" t="s">
        <v>4545</v>
      </c>
      <c r="AG1484" s="1" t="s">
        <v>2778</v>
      </c>
      <c r="AH1484" s="9">
        <v>2.26345967E-10</v>
      </c>
      <c r="AI1484" s="1" t="e">
        <f>_xlfn.TEXTAFTER(Table916[[#This Row],[type]],"-",-1)</f>
        <v>#N/A</v>
      </c>
      <c r="AJ1484" s="1" t="e">
        <f ca="1">_xlfn.TEXTAFTER(_xlfn.TEXTBEFORE(Table916[[#This Row],[type]],"-"&amp;Table916[[#This Row],[rxn-no-enz]]),"RXN-")</f>
        <v>#N/A</v>
      </c>
      <c r="AK1484" s="1" t="e">
        <f>_xlfn.TEXTBEFORE(Table916[[#This Row],[type]],"_",-1)</f>
        <v>#N/A</v>
      </c>
      <c r="AN1484" t="s">
        <v>4503</v>
      </c>
      <c r="AO1484" t="s">
        <v>2778</v>
      </c>
      <c r="AP1484" s="3">
        <v>5.3981097510000002E-9</v>
      </c>
      <c r="AQ1484" t="str">
        <f>_xlfn.TEXTBEFORE(Table17[[#This Row],[rxn]],"-",-1)</f>
        <v>PROSYN</v>
      </c>
    </row>
    <row r="1485" spans="16:43" ht="17" x14ac:dyDescent="0.25">
      <c r="P1485" s="4"/>
      <c r="T1485"/>
      <c r="AF1485" s="1" t="s">
        <v>12054</v>
      </c>
      <c r="AG1485" s="1" t="s">
        <v>2778</v>
      </c>
      <c r="AH1485" s="9">
        <v>4.3831840999999898E-11</v>
      </c>
      <c r="AI1485" s="1" t="e">
        <f>_xlfn.TEXTAFTER(Table916[[#This Row],[type]],"-",-1)</f>
        <v>#N/A</v>
      </c>
      <c r="AJ1485" s="1" t="e">
        <f ca="1">_xlfn.TEXTAFTER(_xlfn.TEXTBEFORE(Table916[[#This Row],[type]],"-"&amp;Table916[[#This Row],[rxn-no-enz]]),"RXN-")</f>
        <v>#N/A</v>
      </c>
      <c r="AK1485" s="1" t="e">
        <f>_xlfn.TEXTBEFORE(Table916[[#This Row],[type]],"_",-1)</f>
        <v>#N/A</v>
      </c>
      <c r="AN1485" t="s">
        <v>11971</v>
      </c>
      <c r="AO1485" t="s">
        <v>2778</v>
      </c>
      <c r="AP1485" s="3">
        <v>8.8082204999999994E-11</v>
      </c>
      <c r="AQ1485" t="str">
        <f>_xlfn.TEXTBEFORE(Table17[[#This Row],[rxn]],"-",-1)</f>
        <v>PROSYN</v>
      </c>
    </row>
    <row r="1486" spans="16:43" ht="17" x14ac:dyDescent="0.25">
      <c r="P1486" s="4"/>
      <c r="T1486"/>
      <c r="AF1486" s="1" t="s">
        <v>4546</v>
      </c>
      <c r="AG1486" s="1" t="s">
        <v>2778</v>
      </c>
      <c r="AH1486" s="9">
        <v>4.5527756E-11</v>
      </c>
      <c r="AI1486" s="1" t="e">
        <f>_xlfn.TEXTAFTER(Table916[[#This Row],[type]],"-",-1)</f>
        <v>#N/A</v>
      </c>
      <c r="AJ1486" s="1" t="e">
        <f ca="1">_xlfn.TEXTAFTER(_xlfn.TEXTBEFORE(Table916[[#This Row],[type]],"-"&amp;Table916[[#This Row],[rxn-no-enz]]),"RXN-")</f>
        <v>#N/A</v>
      </c>
      <c r="AK1486" s="1" t="e">
        <f>_xlfn.TEXTBEFORE(Table916[[#This Row],[type]],"_",-1)</f>
        <v>#N/A</v>
      </c>
      <c r="AN1486" t="s">
        <v>11972</v>
      </c>
      <c r="AO1486" t="s">
        <v>2778</v>
      </c>
      <c r="AP1486" s="3">
        <v>1.8515905357999998E-8</v>
      </c>
      <c r="AQ1486" t="str">
        <f>_xlfn.TEXTBEFORE(Table17[[#This Row],[rxn]],"-",-1)</f>
        <v>PROSYN</v>
      </c>
    </row>
    <row r="1487" spans="16:43" ht="17" x14ac:dyDescent="0.25">
      <c r="P1487" s="4"/>
      <c r="T1487"/>
      <c r="AF1487" s="1" t="s">
        <v>12055</v>
      </c>
      <c r="AG1487" s="1" t="s">
        <v>2778</v>
      </c>
      <c r="AH1487" s="9">
        <v>8.2097490000000005E-12</v>
      </c>
      <c r="AI1487" s="1" t="e">
        <f>_xlfn.TEXTAFTER(Table916[[#This Row],[type]],"-",-1)</f>
        <v>#N/A</v>
      </c>
      <c r="AJ1487" s="1" t="e">
        <f ca="1">_xlfn.TEXTAFTER(_xlfn.TEXTBEFORE(Table916[[#This Row],[type]],"-"&amp;Table916[[#This Row],[rxn-no-enz]]),"RXN-")</f>
        <v>#N/A</v>
      </c>
      <c r="AK1487" s="1" t="e">
        <f>_xlfn.TEXTBEFORE(Table916[[#This Row],[type]],"_",-1)</f>
        <v>#N/A</v>
      </c>
      <c r="AN1487" t="s">
        <v>11973</v>
      </c>
      <c r="AO1487" t="s">
        <v>2778</v>
      </c>
      <c r="AP1487" s="3">
        <v>3.286470742E-9</v>
      </c>
      <c r="AQ1487" t="str">
        <f>_xlfn.TEXTBEFORE(Table17[[#This Row],[rxn]],"-",-1)</f>
        <v>PROSYN</v>
      </c>
    </row>
    <row r="1488" spans="16:43" ht="17" x14ac:dyDescent="0.25">
      <c r="P1488" s="4"/>
      <c r="T1488"/>
      <c r="AF1488" s="1" t="s">
        <v>4547</v>
      </c>
      <c r="AG1488" s="1" t="s">
        <v>2778</v>
      </c>
      <c r="AH1488" s="9">
        <v>7.6019701000000001E-11</v>
      </c>
      <c r="AI1488" s="1" t="e">
        <f>_xlfn.TEXTAFTER(Table916[[#This Row],[type]],"-",-1)</f>
        <v>#N/A</v>
      </c>
      <c r="AJ1488" s="1" t="e">
        <f ca="1">_xlfn.TEXTAFTER(_xlfn.TEXTBEFORE(Table916[[#This Row],[type]],"-"&amp;Table916[[#This Row],[rxn-no-enz]]),"RXN-")</f>
        <v>#N/A</v>
      </c>
      <c r="AK1488" s="1" t="e">
        <f>_xlfn.TEXTBEFORE(Table916[[#This Row],[type]],"_",-1)</f>
        <v>#N/A</v>
      </c>
      <c r="AN1488" t="s">
        <v>11974</v>
      </c>
      <c r="AO1488" t="s">
        <v>2778</v>
      </c>
      <c r="AP1488" s="3">
        <v>3.5970907E-11</v>
      </c>
      <c r="AQ1488" t="str">
        <f>_xlfn.TEXTBEFORE(Table17[[#This Row],[rxn]],"-",-1)</f>
        <v>PROSYN</v>
      </c>
    </row>
    <row r="1489" spans="16:43" ht="17" x14ac:dyDescent="0.25">
      <c r="P1489" s="4"/>
      <c r="T1489"/>
      <c r="AF1489" s="1" t="s">
        <v>12056</v>
      </c>
      <c r="AG1489" s="1" t="s">
        <v>2778</v>
      </c>
      <c r="AH1489" s="9">
        <v>2.1459432200000001E-10</v>
      </c>
      <c r="AI1489" s="1" t="e">
        <f>_xlfn.TEXTAFTER(Table916[[#This Row],[type]],"-",-1)</f>
        <v>#N/A</v>
      </c>
      <c r="AJ1489" s="1" t="e">
        <f ca="1">_xlfn.TEXTAFTER(_xlfn.TEXTBEFORE(Table916[[#This Row],[type]],"-"&amp;Table916[[#This Row],[rxn-no-enz]]),"RXN-")</f>
        <v>#N/A</v>
      </c>
      <c r="AK1489" s="1" t="e">
        <f>_xlfn.TEXTBEFORE(Table916[[#This Row],[type]],"_",-1)</f>
        <v>#N/A</v>
      </c>
      <c r="AN1489" t="s">
        <v>4507</v>
      </c>
      <c r="AO1489" t="s">
        <v>2778</v>
      </c>
      <c r="AP1489" s="3">
        <v>2.863935876E-9</v>
      </c>
      <c r="AQ1489" t="str">
        <f>_xlfn.TEXTBEFORE(Table17[[#This Row],[rxn]],"-",-1)</f>
        <v>PROSYN</v>
      </c>
    </row>
    <row r="1490" spans="16:43" ht="17" x14ac:dyDescent="0.25">
      <c r="P1490" s="4"/>
      <c r="T1490"/>
      <c r="AF1490" s="1" t="s">
        <v>12057</v>
      </c>
      <c r="AG1490" s="1" t="s">
        <v>2778</v>
      </c>
      <c r="AH1490" s="9">
        <v>1.90020757E-10</v>
      </c>
      <c r="AI1490" s="1" t="e">
        <f>_xlfn.TEXTAFTER(Table916[[#This Row],[type]],"-",-1)</f>
        <v>#N/A</v>
      </c>
      <c r="AJ1490" s="1" t="e">
        <f ca="1">_xlfn.TEXTAFTER(_xlfn.TEXTBEFORE(Table916[[#This Row],[type]],"-"&amp;Table916[[#This Row],[rxn-no-enz]]),"RXN-")</f>
        <v>#N/A</v>
      </c>
      <c r="AK1490" s="1" t="e">
        <f>_xlfn.TEXTBEFORE(Table916[[#This Row],[type]],"_",-1)</f>
        <v>#N/A</v>
      </c>
      <c r="AN1490" t="s">
        <v>4508</v>
      </c>
      <c r="AO1490" t="s">
        <v>2778</v>
      </c>
      <c r="AP1490" s="3">
        <v>1.9709382999999999E-10</v>
      </c>
      <c r="AQ1490" t="str">
        <f>_xlfn.TEXTBEFORE(Table17[[#This Row],[rxn]],"-",-1)</f>
        <v>PROSYN</v>
      </c>
    </row>
    <row r="1491" spans="16:43" ht="17" x14ac:dyDescent="0.25">
      <c r="P1491" s="4"/>
      <c r="T1491"/>
      <c r="AF1491" s="1" t="s">
        <v>12058</v>
      </c>
      <c r="AG1491" s="1" t="s">
        <v>2778</v>
      </c>
      <c r="AH1491" s="9">
        <v>3.0782751000000001E-11</v>
      </c>
      <c r="AI1491" s="1" t="e">
        <f>_xlfn.TEXTAFTER(Table916[[#This Row],[type]],"-",-1)</f>
        <v>#N/A</v>
      </c>
      <c r="AJ1491" s="1" t="e">
        <f ca="1">_xlfn.TEXTAFTER(_xlfn.TEXTBEFORE(Table916[[#This Row],[type]],"-"&amp;Table916[[#This Row],[rxn-no-enz]]),"RXN-")</f>
        <v>#N/A</v>
      </c>
      <c r="AK1491" s="1" t="e">
        <f>_xlfn.TEXTBEFORE(Table916[[#This Row],[type]],"_",-1)</f>
        <v>#N/A</v>
      </c>
      <c r="AN1491" t="s">
        <v>11975</v>
      </c>
      <c r="AO1491" t="s">
        <v>2778</v>
      </c>
      <c r="AP1491" s="3">
        <v>2.5923841300000001E-10</v>
      </c>
      <c r="AQ1491" t="str">
        <f>_xlfn.TEXTBEFORE(Table17[[#This Row],[rxn]],"-",-1)</f>
        <v>PROSYN</v>
      </c>
    </row>
    <row r="1492" spans="16:43" ht="17" x14ac:dyDescent="0.25">
      <c r="P1492" s="4"/>
      <c r="T1492"/>
      <c r="AF1492" s="1" t="s">
        <v>4548</v>
      </c>
      <c r="AG1492" s="1" t="s">
        <v>2778</v>
      </c>
      <c r="AH1492" s="9">
        <v>4.0274148799999998E-10</v>
      </c>
      <c r="AI1492" s="1" t="e">
        <f>_xlfn.TEXTAFTER(Table916[[#This Row],[type]],"-",-1)</f>
        <v>#N/A</v>
      </c>
      <c r="AJ1492" s="1" t="e">
        <f ca="1">_xlfn.TEXTAFTER(_xlfn.TEXTBEFORE(Table916[[#This Row],[type]],"-"&amp;Table916[[#This Row],[rxn-no-enz]]),"RXN-")</f>
        <v>#N/A</v>
      </c>
      <c r="AK1492" s="1" t="e">
        <f>_xlfn.TEXTBEFORE(Table916[[#This Row],[type]],"_",-1)</f>
        <v>#N/A</v>
      </c>
      <c r="AN1492" t="s">
        <v>4509</v>
      </c>
      <c r="AO1492" t="s">
        <v>2778</v>
      </c>
      <c r="AP1492" s="3">
        <v>2.159095176E-9</v>
      </c>
      <c r="AQ1492" t="str">
        <f>_xlfn.TEXTBEFORE(Table17[[#This Row],[rxn]],"-",-1)</f>
        <v>PROSYN</v>
      </c>
    </row>
    <row r="1493" spans="16:43" ht="17" x14ac:dyDescent="0.25">
      <c r="P1493" s="4"/>
      <c r="T1493"/>
      <c r="AF1493" s="1" t="s">
        <v>4549</v>
      </c>
      <c r="AG1493" s="1" t="s">
        <v>2778</v>
      </c>
      <c r="AH1493" s="9">
        <v>1.4776834999999901E-11</v>
      </c>
      <c r="AI1493" s="1" t="e">
        <f>_xlfn.TEXTAFTER(Table916[[#This Row],[type]],"-",-1)</f>
        <v>#N/A</v>
      </c>
      <c r="AJ1493" s="1" t="e">
        <f ca="1">_xlfn.TEXTAFTER(_xlfn.TEXTBEFORE(Table916[[#This Row],[type]],"-"&amp;Table916[[#This Row],[rxn-no-enz]]),"RXN-")</f>
        <v>#N/A</v>
      </c>
      <c r="AK1493" s="1" t="e">
        <f>_xlfn.TEXTBEFORE(Table916[[#This Row],[type]],"_",-1)</f>
        <v>#N/A</v>
      </c>
      <c r="AN1493" t="s">
        <v>11976</v>
      </c>
      <c r="AO1493" t="s">
        <v>2778</v>
      </c>
      <c r="AP1493" s="3">
        <v>6.1267568299999899E-10</v>
      </c>
      <c r="AQ1493" t="str">
        <f>_xlfn.TEXTBEFORE(Table17[[#This Row],[rxn]],"-",-1)</f>
        <v>PROSYN</v>
      </c>
    </row>
    <row r="1494" spans="16:43" ht="17" x14ac:dyDescent="0.25">
      <c r="P1494" s="4"/>
      <c r="T1494"/>
      <c r="AF1494" s="1" t="s">
        <v>12059</v>
      </c>
      <c r="AG1494" s="1" t="s">
        <v>2778</v>
      </c>
      <c r="AH1494" s="9">
        <v>6.9590042999999995E-11</v>
      </c>
      <c r="AI1494" s="1" t="e">
        <f>_xlfn.TEXTAFTER(Table916[[#This Row],[type]],"-",-1)</f>
        <v>#N/A</v>
      </c>
      <c r="AJ1494" s="1" t="e">
        <f ca="1">_xlfn.TEXTAFTER(_xlfn.TEXTBEFORE(Table916[[#This Row],[type]],"-"&amp;Table916[[#This Row],[rxn-no-enz]]),"RXN-")</f>
        <v>#N/A</v>
      </c>
      <c r="AK1494" s="1" t="e">
        <f>_xlfn.TEXTBEFORE(Table916[[#This Row],[type]],"_",-1)</f>
        <v>#N/A</v>
      </c>
      <c r="AN1494" t="s">
        <v>4510</v>
      </c>
      <c r="AO1494" t="s">
        <v>2778</v>
      </c>
      <c r="AP1494" s="3">
        <v>7.357551463E-9</v>
      </c>
      <c r="AQ1494" t="str">
        <f>_xlfn.TEXTBEFORE(Table17[[#This Row],[rxn]],"-",-1)</f>
        <v>PROSYN</v>
      </c>
    </row>
    <row r="1495" spans="16:43" ht="17" x14ac:dyDescent="0.25">
      <c r="P1495" s="4"/>
      <c r="T1495"/>
      <c r="AF1495" s="1" t="s">
        <v>4550</v>
      </c>
      <c r="AG1495" s="1" t="s">
        <v>2778</v>
      </c>
      <c r="AH1495" s="9">
        <v>9.1099387000000002E-11</v>
      </c>
      <c r="AI1495" s="1" t="e">
        <f>_xlfn.TEXTAFTER(Table916[[#This Row],[type]],"-",-1)</f>
        <v>#N/A</v>
      </c>
      <c r="AJ1495" s="1" t="e">
        <f ca="1">_xlfn.TEXTAFTER(_xlfn.TEXTBEFORE(Table916[[#This Row],[type]],"-"&amp;Table916[[#This Row],[rxn-no-enz]]),"RXN-")</f>
        <v>#N/A</v>
      </c>
      <c r="AK1495" s="1" t="e">
        <f>_xlfn.TEXTBEFORE(Table916[[#This Row],[type]],"_",-1)</f>
        <v>#N/A</v>
      </c>
      <c r="AN1495" t="s">
        <v>11977</v>
      </c>
      <c r="AO1495" t="s">
        <v>2778</v>
      </c>
      <c r="AP1495" s="3">
        <v>9.2525708999999897E-11</v>
      </c>
      <c r="AQ1495" t="str">
        <f>_xlfn.TEXTBEFORE(Table17[[#This Row],[rxn]],"-",-1)</f>
        <v>PROSYN</v>
      </c>
    </row>
    <row r="1496" spans="16:43" ht="17" x14ac:dyDescent="0.25">
      <c r="P1496" s="4"/>
      <c r="T1496"/>
      <c r="AF1496" s="1" t="s">
        <v>12060</v>
      </c>
      <c r="AG1496" s="1" t="s">
        <v>2778</v>
      </c>
      <c r="AH1496" s="9">
        <v>2.72710743E-10</v>
      </c>
      <c r="AI1496" s="1" t="e">
        <f>_xlfn.TEXTAFTER(Table916[[#This Row],[type]],"-",-1)</f>
        <v>#N/A</v>
      </c>
      <c r="AJ1496" s="1" t="e">
        <f ca="1">_xlfn.TEXTAFTER(_xlfn.TEXTBEFORE(Table916[[#This Row],[type]],"-"&amp;Table916[[#This Row],[rxn-no-enz]]),"RXN-")</f>
        <v>#N/A</v>
      </c>
      <c r="AK1496" s="1" t="e">
        <f>_xlfn.TEXTBEFORE(Table916[[#This Row],[type]],"_",-1)</f>
        <v>#N/A</v>
      </c>
      <c r="AN1496" t="s">
        <v>4511</v>
      </c>
      <c r="AO1496" t="s">
        <v>2778</v>
      </c>
      <c r="AP1496" s="3">
        <v>1.36616855999999E-10</v>
      </c>
      <c r="AQ1496" t="str">
        <f>_xlfn.TEXTBEFORE(Table17[[#This Row],[rxn]],"-",-1)</f>
        <v>PROSYN</v>
      </c>
    </row>
    <row r="1497" spans="16:43" ht="17" x14ac:dyDescent="0.25">
      <c r="P1497" s="4"/>
      <c r="T1497"/>
      <c r="AF1497" s="1" t="s">
        <v>4551</v>
      </c>
      <c r="AG1497" s="1" t="s">
        <v>2778</v>
      </c>
      <c r="AH1497" s="9">
        <v>2.9140071299999999E-10</v>
      </c>
      <c r="AI1497" s="1" t="e">
        <f>_xlfn.TEXTAFTER(Table916[[#This Row],[type]],"-",-1)</f>
        <v>#N/A</v>
      </c>
      <c r="AJ1497" s="1" t="e">
        <f ca="1">_xlfn.TEXTAFTER(_xlfn.TEXTBEFORE(Table916[[#This Row],[type]],"-"&amp;Table916[[#This Row],[rxn-no-enz]]),"RXN-")</f>
        <v>#N/A</v>
      </c>
      <c r="AK1497" s="1" t="e">
        <f>_xlfn.TEXTBEFORE(Table916[[#This Row],[type]],"_",-1)</f>
        <v>#N/A</v>
      </c>
      <c r="AN1497" t="s">
        <v>4512</v>
      </c>
      <c r="AO1497" t="s">
        <v>2778</v>
      </c>
      <c r="AP1497" s="3">
        <v>2.9356631399999998E-10</v>
      </c>
      <c r="AQ1497" t="str">
        <f>_xlfn.TEXTBEFORE(Table17[[#This Row],[rxn]],"-",-1)</f>
        <v>PROSYN</v>
      </c>
    </row>
    <row r="1498" spans="16:43" ht="17" x14ac:dyDescent="0.25">
      <c r="P1498" s="4"/>
      <c r="T1498"/>
      <c r="AF1498" s="1" t="s">
        <v>12061</v>
      </c>
      <c r="AG1498" s="1" t="s">
        <v>2778</v>
      </c>
      <c r="AH1498" s="9">
        <v>4.9994060999999998E-11</v>
      </c>
      <c r="AI1498" s="1" t="e">
        <f>_xlfn.TEXTAFTER(Table916[[#This Row],[type]],"-",-1)</f>
        <v>#N/A</v>
      </c>
      <c r="AJ1498" s="1" t="e">
        <f ca="1">_xlfn.TEXTAFTER(_xlfn.TEXTBEFORE(Table916[[#This Row],[type]],"-"&amp;Table916[[#This Row],[rxn-no-enz]]),"RXN-")</f>
        <v>#N/A</v>
      </c>
      <c r="AK1498" s="1" t="e">
        <f>_xlfn.TEXTBEFORE(Table916[[#This Row],[type]],"_",-1)</f>
        <v>#N/A</v>
      </c>
      <c r="AN1498" t="s">
        <v>11978</v>
      </c>
      <c r="AO1498" t="s">
        <v>2778</v>
      </c>
      <c r="AP1498" s="3">
        <v>1.7642197999999999E-11</v>
      </c>
      <c r="AQ1498" t="str">
        <f>_xlfn.TEXTBEFORE(Table17[[#This Row],[rxn]],"-",-1)</f>
        <v>PROSYN</v>
      </c>
    </row>
    <row r="1499" spans="16:43" ht="17" x14ac:dyDescent="0.25">
      <c r="P1499" s="4"/>
      <c r="T1499"/>
      <c r="AF1499" s="1" t="s">
        <v>12062</v>
      </c>
      <c r="AG1499" s="1" t="s">
        <v>2778</v>
      </c>
      <c r="AH1499" s="9">
        <v>5.2230777E-11</v>
      </c>
      <c r="AI1499" s="1" t="e">
        <f>_xlfn.TEXTAFTER(Table916[[#This Row],[type]],"-",-1)</f>
        <v>#N/A</v>
      </c>
      <c r="AJ1499" s="1" t="e">
        <f ca="1">_xlfn.TEXTAFTER(_xlfn.TEXTBEFORE(Table916[[#This Row],[type]],"-"&amp;Table916[[#This Row],[rxn-no-enz]]),"RXN-")</f>
        <v>#N/A</v>
      </c>
      <c r="AK1499" s="1" t="e">
        <f>_xlfn.TEXTBEFORE(Table916[[#This Row],[type]],"_",-1)</f>
        <v>#N/A</v>
      </c>
      <c r="AN1499" t="s">
        <v>11979</v>
      </c>
      <c r="AO1499" t="s">
        <v>2778</v>
      </c>
      <c r="AP1499" s="3">
        <v>2.5221289800000001E-10</v>
      </c>
      <c r="AQ1499" t="str">
        <f>_xlfn.TEXTBEFORE(Table17[[#This Row],[rxn]],"-",-1)</f>
        <v>PROSYN</v>
      </c>
    </row>
    <row r="1500" spans="16:43" ht="17" x14ac:dyDescent="0.25">
      <c r="P1500" s="4"/>
      <c r="T1500"/>
      <c r="AF1500" s="1" t="s">
        <v>12063</v>
      </c>
      <c r="AG1500" s="1" t="s">
        <v>2778</v>
      </c>
      <c r="AH1500" s="9">
        <v>2.6155010999999999E-11</v>
      </c>
      <c r="AI1500" s="1" t="e">
        <f>_xlfn.TEXTAFTER(Table916[[#This Row],[type]],"-",-1)</f>
        <v>#N/A</v>
      </c>
      <c r="AJ1500" s="1" t="e">
        <f ca="1">_xlfn.TEXTAFTER(_xlfn.TEXTBEFORE(Table916[[#This Row],[type]],"-"&amp;Table916[[#This Row],[rxn-no-enz]]),"RXN-")</f>
        <v>#N/A</v>
      </c>
      <c r="AK1500" s="1" t="e">
        <f>_xlfn.TEXTBEFORE(Table916[[#This Row],[type]],"_",-1)</f>
        <v>#N/A</v>
      </c>
      <c r="AN1500" t="s">
        <v>4513</v>
      </c>
      <c r="AO1500" t="s">
        <v>2778</v>
      </c>
      <c r="AP1500" s="3">
        <v>1.255629382E-9</v>
      </c>
      <c r="AQ1500" t="str">
        <f>_xlfn.TEXTBEFORE(Table17[[#This Row],[rxn]],"-",-1)</f>
        <v>PROSYN</v>
      </c>
    </row>
    <row r="1501" spans="16:43" ht="17" x14ac:dyDescent="0.25">
      <c r="P1501" s="4"/>
      <c r="T1501"/>
      <c r="AF1501" s="1" t="s">
        <v>12064</v>
      </c>
      <c r="AG1501" s="1" t="s">
        <v>2778</v>
      </c>
      <c r="AH1501" s="9">
        <v>8.6845201999999999E-11</v>
      </c>
      <c r="AI1501" s="1" t="e">
        <f>_xlfn.TEXTAFTER(Table916[[#This Row],[type]],"-",-1)</f>
        <v>#N/A</v>
      </c>
      <c r="AJ1501" s="1" t="e">
        <f ca="1">_xlfn.TEXTAFTER(_xlfn.TEXTBEFORE(Table916[[#This Row],[type]],"-"&amp;Table916[[#This Row],[rxn-no-enz]]),"RXN-")</f>
        <v>#N/A</v>
      </c>
      <c r="AK1501" s="1" t="e">
        <f>_xlfn.TEXTBEFORE(Table916[[#This Row],[type]],"_",-1)</f>
        <v>#N/A</v>
      </c>
      <c r="AN1501" t="s">
        <v>11980</v>
      </c>
      <c r="AO1501" t="s">
        <v>2778</v>
      </c>
      <c r="AP1501" s="3">
        <v>3.31522558E-10</v>
      </c>
      <c r="AQ1501" t="str">
        <f>_xlfn.TEXTBEFORE(Table17[[#This Row],[rxn]],"-",-1)</f>
        <v>PROSYN</v>
      </c>
    </row>
    <row r="1502" spans="16:43" ht="17" x14ac:dyDescent="0.25">
      <c r="P1502" s="4"/>
      <c r="T1502"/>
      <c r="AF1502" s="1" t="s">
        <v>12065</v>
      </c>
      <c r="AG1502" s="1" t="s">
        <v>2778</v>
      </c>
      <c r="AH1502" s="9">
        <v>2.2451988E-10</v>
      </c>
      <c r="AI1502" s="1" t="e">
        <f>_xlfn.TEXTAFTER(Table916[[#This Row],[type]],"-",-1)</f>
        <v>#N/A</v>
      </c>
      <c r="AJ1502" s="1" t="e">
        <f ca="1">_xlfn.TEXTAFTER(_xlfn.TEXTBEFORE(Table916[[#This Row],[type]],"-"&amp;Table916[[#This Row],[rxn-no-enz]]),"RXN-")</f>
        <v>#N/A</v>
      </c>
      <c r="AK1502" s="1" t="e">
        <f>_xlfn.TEXTBEFORE(Table916[[#This Row],[type]],"_",-1)</f>
        <v>#N/A</v>
      </c>
      <c r="AN1502" t="s">
        <v>4514</v>
      </c>
      <c r="AO1502" t="s">
        <v>2778</v>
      </c>
      <c r="AP1502" s="3">
        <v>4.4309878000000001E-11</v>
      </c>
      <c r="AQ1502" t="str">
        <f>_xlfn.TEXTBEFORE(Table17[[#This Row],[rxn]],"-",-1)</f>
        <v>PROSYN</v>
      </c>
    </row>
    <row r="1503" spans="16:43" ht="17" x14ac:dyDescent="0.25">
      <c r="P1503" s="4"/>
      <c r="T1503"/>
      <c r="AF1503" s="1" t="s">
        <v>12066</v>
      </c>
      <c r="AG1503" s="1" t="s">
        <v>2778</v>
      </c>
      <c r="AH1503" s="9">
        <v>2.62619362E-10</v>
      </c>
      <c r="AI1503" s="1" t="e">
        <f>_xlfn.TEXTAFTER(Table916[[#This Row],[type]],"-",-1)</f>
        <v>#N/A</v>
      </c>
      <c r="AJ1503" s="1" t="e">
        <f ca="1">_xlfn.TEXTAFTER(_xlfn.TEXTBEFORE(Table916[[#This Row],[type]],"-"&amp;Table916[[#This Row],[rxn-no-enz]]),"RXN-")</f>
        <v>#N/A</v>
      </c>
      <c r="AK1503" s="1" t="e">
        <f>_xlfn.TEXTBEFORE(Table916[[#This Row],[type]],"_",-1)</f>
        <v>#N/A</v>
      </c>
      <c r="AN1503" t="s">
        <v>11981</v>
      </c>
      <c r="AO1503" t="s">
        <v>2778</v>
      </c>
      <c r="AP1503" s="3">
        <v>4.5224430599999899E-10</v>
      </c>
      <c r="AQ1503" t="str">
        <f>_xlfn.TEXTBEFORE(Table17[[#This Row],[rxn]],"-",-1)</f>
        <v>PROSYN</v>
      </c>
    </row>
    <row r="1504" spans="16:43" ht="17" x14ac:dyDescent="0.25">
      <c r="P1504" s="4"/>
      <c r="T1504"/>
      <c r="AF1504" s="1" t="s">
        <v>4552</v>
      </c>
      <c r="AG1504" s="1" t="s">
        <v>2778</v>
      </c>
      <c r="AH1504" s="9">
        <v>4.7038225470000004E-9</v>
      </c>
      <c r="AI1504" s="1" t="e">
        <f>_xlfn.TEXTAFTER(Table916[[#This Row],[type]],"-",-1)</f>
        <v>#N/A</v>
      </c>
      <c r="AJ1504" s="1" t="e">
        <f ca="1">_xlfn.TEXTAFTER(_xlfn.TEXTBEFORE(Table916[[#This Row],[type]],"-"&amp;Table916[[#This Row],[rxn-no-enz]]),"RXN-")</f>
        <v>#N/A</v>
      </c>
      <c r="AK1504" s="1" t="e">
        <f>_xlfn.TEXTBEFORE(Table916[[#This Row],[type]],"_",-1)</f>
        <v>#N/A</v>
      </c>
      <c r="AN1504" t="s">
        <v>4515</v>
      </c>
      <c r="AO1504" t="s">
        <v>2778</v>
      </c>
      <c r="AP1504" s="3">
        <v>1.61558636E-10</v>
      </c>
      <c r="AQ1504" t="str">
        <f>_xlfn.TEXTBEFORE(Table17[[#This Row],[rxn]],"-",-1)</f>
        <v>PROSYN</v>
      </c>
    </row>
    <row r="1505" spans="16:43" ht="17" x14ac:dyDescent="0.25">
      <c r="P1505" s="4"/>
      <c r="T1505"/>
      <c r="AF1505" s="1" t="s">
        <v>12067</v>
      </c>
      <c r="AG1505" s="1" t="s">
        <v>2778</v>
      </c>
      <c r="AH1505" s="9">
        <v>7.4457912999999998E-11</v>
      </c>
      <c r="AI1505" s="1" t="e">
        <f>_xlfn.TEXTAFTER(Table916[[#This Row],[type]],"-",-1)</f>
        <v>#N/A</v>
      </c>
      <c r="AJ1505" s="1" t="e">
        <f ca="1">_xlfn.TEXTAFTER(_xlfn.TEXTBEFORE(Table916[[#This Row],[type]],"-"&amp;Table916[[#This Row],[rxn-no-enz]]),"RXN-")</f>
        <v>#N/A</v>
      </c>
      <c r="AK1505" s="1" t="e">
        <f>_xlfn.TEXTBEFORE(Table916[[#This Row],[type]],"_",-1)</f>
        <v>#N/A</v>
      </c>
      <c r="AN1505" t="s">
        <v>11982</v>
      </c>
      <c r="AO1505" t="s">
        <v>2778</v>
      </c>
      <c r="AP1505" s="3">
        <v>1.61558636E-10</v>
      </c>
      <c r="AQ1505" t="str">
        <f>_xlfn.TEXTBEFORE(Table17[[#This Row],[rxn]],"-",-1)</f>
        <v>PROSYN</v>
      </c>
    </row>
    <row r="1506" spans="16:43" ht="17" x14ac:dyDescent="0.25">
      <c r="P1506" s="4"/>
      <c r="T1506"/>
      <c r="AF1506" s="1" t="s">
        <v>12068</v>
      </c>
      <c r="AG1506" s="1" t="s">
        <v>2778</v>
      </c>
      <c r="AH1506" s="9">
        <v>4.4882884299999997E-10</v>
      </c>
      <c r="AI1506" s="1" t="e">
        <f>_xlfn.TEXTAFTER(Table916[[#This Row],[type]],"-",-1)</f>
        <v>#N/A</v>
      </c>
      <c r="AJ1506" s="1" t="e">
        <f ca="1">_xlfn.TEXTAFTER(_xlfn.TEXTBEFORE(Table916[[#This Row],[type]],"-"&amp;Table916[[#This Row],[rxn-no-enz]]),"RXN-")</f>
        <v>#N/A</v>
      </c>
      <c r="AK1506" s="1" t="e">
        <f>_xlfn.TEXTBEFORE(Table916[[#This Row],[type]],"_",-1)</f>
        <v>#N/A</v>
      </c>
      <c r="AN1506" t="s">
        <v>13815</v>
      </c>
      <c r="AO1506" t="s">
        <v>2778</v>
      </c>
      <c r="AP1506" s="3">
        <v>1.61558636E-10</v>
      </c>
      <c r="AQ1506" t="str">
        <f>_xlfn.TEXTBEFORE(Table17[[#This Row],[rxn]],"-",-1)</f>
        <v>PROSYN</v>
      </c>
    </row>
    <row r="1507" spans="16:43" ht="17" x14ac:dyDescent="0.25">
      <c r="P1507" s="4"/>
      <c r="T1507"/>
      <c r="AF1507" s="1" t="s">
        <v>12069</v>
      </c>
      <c r="AG1507" s="1" t="s">
        <v>2778</v>
      </c>
      <c r="AH1507" s="9">
        <v>3.5132397E-11</v>
      </c>
      <c r="AI1507" s="1" t="e">
        <f>_xlfn.TEXTAFTER(Table916[[#This Row],[type]],"-",-1)</f>
        <v>#N/A</v>
      </c>
      <c r="AJ1507" s="1" t="e">
        <f ca="1">_xlfn.TEXTAFTER(_xlfn.TEXTBEFORE(Table916[[#This Row],[type]],"-"&amp;Table916[[#This Row],[rxn-no-enz]]),"RXN-")</f>
        <v>#N/A</v>
      </c>
      <c r="AK1507" s="1" t="e">
        <f>_xlfn.TEXTBEFORE(Table916[[#This Row],[type]],"_",-1)</f>
        <v>#N/A</v>
      </c>
      <c r="AN1507" t="s">
        <v>11983</v>
      </c>
      <c r="AO1507" t="s">
        <v>2778</v>
      </c>
      <c r="AP1507" s="3">
        <v>3.2099206999999999E-11</v>
      </c>
      <c r="AQ1507" t="str">
        <f>_xlfn.TEXTBEFORE(Table17[[#This Row],[rxn]],"-",-1)</f>
        <v>PROSYN</v>
      </c>
    </row>
    <row r="1508" spans="16:43" ht="17" x14ac:dyDescent="0.25">
      <c r="P1508" s="4"/>
      <c r="T1508"/>
      <c r="AF1508" s="1" t="s">
        <v>12070</v>
      </c>
      <c r="AG1508" s="1" t="s">
        <v>2778</v>
      </c>
      <c r="AH1508" s="9">
        <v>3.7576729999999897E-12</v>
      </c>
      <c r="AI1508" s="1" t="e">
        <f>_xlfn.TEXTAFTER(Table916[[#This Row],[type]],"-",-1)</f>
        <v>#N/A</v>
      </c>
      <c r="AJ1508" s="1" t="e">
        <f ca="1">_xlfn.TEXTAFTER(_xlfn.TEXTBEFORE(Table916[[#This Row],[type]],"-"&amp;Table916[[#This Row],[rxn-no-enz]]),"RXN-")</f>
        <v>#N/A</v>
      </c>
      <c r="AK1508" s="1" t="e">
        <f>_xlfn.TEXTBEFORE(Table916[[#This Row],[type]],"_",-1)</f>
        <v>#N/A</v>
      </c>
      <c r="AN1508" t="s">
        <v>13816</v>
      </c>
      <c r="AO1508" t="s">
        <v>2778</v>
      </c>
      <c r="AP1508" s="3">
        <v>3.2099206999999999E-11</v>
      </c>
      <c r="AQ1508" t="str">
        <f>_xlfn.TEXTBEFORE(Table17[[#This Row],[rxn]],"-",-1)</f>
        <v>PROSYN</v>
      </c>
    </row>
    <row r="1509" spans="16:43" ht="17" x14ac:dyDescent="0.25">
      <c r="P1509" s="4"/>
      <c r="T1509"/>
      <c r="AF1509" s="1" t="s">
        <v>12071</v>
      </c>
      <c r="AG1509" s="1" t="s">
        <v>2778</v>
      </c>
      <c r="AH1509" s="9">
        <v>3.5336695000000003E-11</v>
      </c>
      <c r="AI1509" s="1" t="e">
        <f>_xlfn.TEXTAFTER(Table916[[#This Row],[type]],"-",-1)</f>
        <v>#N/A</v>
      </c>
      <c r="AJ1509" s="1" t="e">
        <f ca="1">_xlfn.TEXTAFTER(_xlfn.TEXTBEFORE(Table916[[#This Row],[type]],"-"&amp;Table916[[#This Row],[rxn-no-enz]]),"RXN-")</f>
        <v>#N/A</v>
      </c>
      <c r="AK1509" s="1" t="e">
        <f>_xlfn.TEXTBEFORE(Table916[[#This Row],[type]],"_",-1)</f>
        <v>#N/A</v>
      </c>
      <c r="AN1509" t="s">
        <v>11984</v>
      </c>
      <c r="AO1509" t="s">
        <v>2778</v>
      </c>
      <c r="AP1509" s="3">
        <v>1.4737901499999999E-10</v>
      </c>
      <c r="AQ1509" t="str">
        <f>_xlfn.TEXTBEFORE(Table17[[#This Row],[rxn]],"-",-1)</f>
        <v>PROSYN</v>
      </c>
    </row>
    <row r="1510" spans="16:43" ht="17" x14ac:dyDescent="0.25">
      <c r="P1510" s="4"/>
      <c r="T1510"/>
      <c r="AF1510" s="1" t="s">
        <v>12072</v>
      </c>
      <c r="AG1510" s="1" t="s">
        <v>2778</v>
      </c>
      <c r="AH1510" s="9">
        <v>2.0345743000000001E-11</v>
      </c>
      <c r="AI1510" s="1" t="e">
        <f>_xlfn.TEXTAFTER(Table916[[#This Row],[type]],"-",-1)</f>
        <v>#N/A</v>
      </c>
      <c r="AJ1510" s="1" t="e">
        <f ca="1">_xlfn.TEXTAFTER(_xlfn.TEXTBEFORE(Table916[[#This Row],[type]],"-"&amp;Table916[[#This Row],[rxn-no-enz]]),"RXN-")</f>
        <v>#N/A</v>
      </c>
      <c r="AK1510" s="1" t="e">
        <f>_xlfn.TEXTBEFORE(Table916[[#This Row],[type]],"_",-1)</f>
        <v>#N/A</v>
      </c>
      <c r="AN1510" t="s">
        <v>11985</v>
      </c>
      <c r="AO1510" t="s">
        <v>2778</v>
      </c>
      <c r="AP1510" s="3">
        <v>2.5202736599999899E-9</v>
      </c>
      <c r="AQ1510" t="str">
        <f>_xlfn.TEXTBEFORE(Table17[[#This Row],[rxn]],"-",-1)</f>
        <v>PROSYN</v>
      </c>
    </row>
    <row r="1511" spans="16:43" ht="17" x14ac:dyDescent="0.25">
      <c r="P1511" s="4"/>
      <c r="T1511"/>
      <c r="AF1511" s="1" t="s">
        <v>12073</v>
      </c>
      <c r="AG1511" s="1" t="s">
        <v>2778</v>
      </c>
      <c r="AH1511" s="9">
        <v>2.7389499999999901E-12</v>
      </c>
      <c r="AI1511" s="1" t="e">
        <f>_xlfn.TEXTAFTER(Table916[[#This Row],[type]],"-",-1)</f>
        <v>#N/A</v>
      </c>
      <c r="AJ1511" s="1" t="e">
        <f ca="1">_xlfn.TEXTAFTER(_xlfn.TEXTBEFORE(Table916[[#This Row],[type]],"-"&amp;Table916[[#This Row],[rxn-no-enz]]),"RXN-")</f>
        <v>#N/A</v>
      </c>
      <c r="AK1511" s="1" t="e">
        <f>_xlfn.TEXTBEFORE(Table916[[#This Row],[type]],"_",-1)</f>
        <v>#N/A</v>
      </c>
      <c r="AN1511" t="s">
        <v>11986</v>
      </c>
      <c r="AO1511" t="s">
        <v>2778</v>
      </c>
      <c r="AP1511" s="3">
        <v>6.057205504E-9</v>
      </c>
      <c r="AQ1511" t="str">
        <f>_xlfn.TEXTBEFORE(Table17[[#This Row],[rxn]],"-",-1)</f>
        <v>PROSYN</v>
      </c>
    </row>
    <row r="1512" spans="16:43" ht="17" x14ac:dyDescent="0.25">
      <c r="P1512" s="4"/>
      <c r="T1512"/>
      <c r="AF1512" s="1" t="s">
        <v>12074</v>
      </c>
      <c r="AG1512" s="1" t="s">
        <v>2778</v>
      </c>
      <c r="AH1512" s="9">
        <v>1.6573840999999901E-11</v>
      </c>
      <c r="AI1512" s="1" t="e">
        <f>_xlfn.TEXTAFTER(Table916[[#This Row],[type]],"-",-1)</f>
        <v>#N/A</v>
      </c>
      <c r="AJ1512" s="1" t="e">
        <f ca="1">_xlfn.TEXTAFTER(_xlfn.TEXTBEFORE(Table916[[#This Row],[type]],"-"&amp;Table916[[#This Row],[rxn-no-enz]]),"RXN-")</f>
        <v>#N/A</v>
      </c>
      <c r="AK1512" s="1" t="e">
        <f>_xlfn.TEXTBEFORE(Table916[[#This Row],[type]],"_",-1)</f>
        <v>#N/A</v>
      </c>
      <c r="AN1512" t="s">
        <v>11987</v>
      </c>
      <c r="AO1512" t="s">
        <v>2778</v>
      </c>
      <c r="AP1512" s="3">
        <v>1.4921147009999999E-9</v>
      </c>
      <c r="AQ1512" t="str">
        <f>_xlfn.TEXTBEFORE(Table17[[#This Row],[rxn]],"-",-1)</f>
        <v>PROSYN</v>
      </c>
    </row>
    <row r="1513" spans="16:43" ht="17" x14ac:dyDescent="0.25">
      <c r="P1513" s="4"/>
      <c r="T1513"/>
      <c r="AF1513" s="1" t="s">
        <v>4554</v>
      </c>
      <c r="AG1513" s="1" t="s">
        <v>2778</v>
      </c>
      <c r="AH1513" s="9">
        <v>1.6500732799999999E-10</v>
      </c>
      <c r="AI1513" s="1" t="e">
        <f>_xlfn.TEXTAFTER(Table916[[#This Row],[type]],"-",-1)</f>
        <v>#N/A</v>
      </c>
      <c r="AJ1513" s="1" t="e">
        <f ca="1">_xlfn.TEXTAFTER(_xlfn.TEXTBEFORE(Table916[[#This Row],[type]],"-"&amp;Table916[[#This Row],[rxn-no-enz]]),"RXN-")</f>
        <v>#N/A</v>
      </c>
      <c r="AK1513" s="1" t="e">
        <f>_xlfn.TEXTBEFORE(Table916[[#This Row],[type]],"_",-1)</f>
        <v>#N/A</v>
      </c>
      <c r="AN1513" t="s">
        <v>11988</v>
      </c>
      <c r="AO1513" t="s">
        <v>2778</v>
      </c>
      <c r="AP1513" s="3">
        <v>7.0926022799999999E-10</v>
      </c>
      <c r="AQ1513" t="str">
        <f>_xlfn.TEXTBEFORE(Table17[[#This Row],[rxn]],"-",-1)</f>
        <v>PROSYN</v>
      </c>
    </row>
    <row r="1514" spans="16:43" ht="17" x14ac:dyDescent="0.25">
      <c r="P1514" s="4"/>
      <c r="T1514"/>
      <c r="AF1514" s="1" t="s">
        <v>12075</v>
      </c>
      <c r="AG1514" s="1" t="s">
        <v>2778</v>
      </c>
      <c r="AH1514" s="9">
        <v>1.9055400000000001E-11</v>
      </c>
      <c r="AI1514" s="1" t="e">
        <f>_xlfn.TEXTAFTER(Table916[[#This Row],[type]],"-",-1)</f>
        <v>#N/A</v>
      </c>
      <c r="AJ1514" s="1" t="e">
        <f ca="1">_xlfn.TEXTAFTER(_xlfn.TEXTBEFORE(Table916[[#This Row],[type]],"-"&amp;Table916[[#This Row],[rxn-no-enz]]),"RXN-")</f>
        <v>#N/A</v>
      </c>
      <c r="AK1514" s="1" t="e">
        <f>_xlfn.TEXTBEFORE(Table916[[#This Row],[type]],"_",-1)</f>
        <v>#N/A</v>
      </c>
      <c r="AN1514" t="s">
        <v>11989</v>
      </c>
      <c r="AO1514" t="s">
        <v>2778</v>
      </c>
      <c r="AP1514" s="3">
        <v>8.6554097999999898E-11</v>
      </c>
      <c r="AQ1514" t="str">
        <f>_xlfn.TEXTBEFORE(Table17[[#This Row],[rxn]],"-",-1)</f>
        <v>PROSYN</v>
      </c>
    </row>
    <row r="1515" spans="16:43" ht="17" x14ac:dyDescent="0.25">
      <c r="P1515" s="4"/>
      <c r="T1515"/>
      <c r="AF1515" s="1" t="s">
        <v>4555</v>
      </c>
      <c r="AG1515" s="1" t="s">
        <v>2778</v>
      </c>
      <c r="AH1515" s="9">
        <v>1.3388659999999899E-12</v>
      </c>
      <c r="AI1515" s="1" t="e">
        <f>_xlfn.TEXTAFTER(Table916[[#This Row],[type]],"-",-1)</f>
        <v>#N/A</v>
      </c>
      <c r="AJ1515" s="1" t="e">
        <f ca="1">_xlfn.TEXTAFTER(_xlfn.TEXTBEFORE(Table916[[#This Row],[type]],"-"&amp;Table916[[#This Row],[rxn-no-enz]]),"RXN-")</f>
        <v>#N/A</v>
      </c>
      <c r="AK1515" s="1" t="e">
        <f>_xlfn.TEXTBEFORE(Table916[[#This Row],[type]],"_",-1)</f>
        <v>#N/A</v>
      </c>
      <c r="AN1515" t="s">
        <v>4516</v>
      </c>
      <c r="AO1515" t="s">
        <v>2778</v>
      </c>
      <c r="AP1515" s="3">
        <v>1.4108743648999999E-8</v>
      </c>
      <c r="AQ1515" t="str">
        <f>_xlfn.TEXTBEFORE(Table17[[#This Row],[rxn]],"-",-1)</f>
        <v>PROSYN</v>
      </c>
    </row>
    <row r="1516" spans="16:43" ht="17" x14ac:dyDescent="0.25">
      <c r="P1516" s="4"/>
      <c r="T1516"/>
      <c r="AF1516" s="1" t="s">
        <v>12076</v>
      </c>
      <c r="AG1516" s="1" t="s">
        <v>2778</v>
      </c>
      <c r="AH1516" s="9">
        <v>1.7740230000000001E-12</v>
      </c>
      <c r="AI1516" s="1" t="e">
        <f>_xlfn.TEXTAFTER(Table916[[#This Row],[type]],"-",-1)</f>
        <v>#N/A</v>
      </c>
      <c r="AJ1516" s="1" t="e">
        <f ca="1">_xlfn.TEXTAFTER(_xlfn.TEXTBEFORE(Table916[[#This Row],[type]],"-"&amp;Table916[[#This Row],[rxn-no-enz]]),"RXN-")</f>
        <v>#N/A</v>
      </c>
      <c r="AK1516" s="1" t="e">
        <f>_xlfn.TEXTBEFORE(Table916[[#This Row],[type]],"_",-1)</f>
        <v>#N/A</v>
      </c>
      <c r="AN1516" t="s">
        <v>11990</v>
      </c>
      <c r="AO1516" t="s">
        <v>2778</v>
      </c>
      <c r="AP1516" s="3">
        <v>3.4025903010000002E-9</v>
      </c>
      <c r="AQ1516" t="str">
        <f>_xlfn.TEXTBEFORE(Table17[[#This Row],[rxn]],"-",-1)</f>
        <v>PROSYN</v>
      </c>
    </row>
    <row r="1517" spans="16:43" ht="17" x14ac:dyDescent="0.25">
      <c r="P1517" s="4"/>
      <c r="T1517"/>
      <c r="AF1517" s="1" t="s">
        <v>12077</v>
      </c>
      <c r="AG1517" s="1" t="s">
        <v>2778</v>
      </c>
      <c r="AH1517" s="9">
        <v>6.0756432999999995E-11</v>
      </c>
      <c r="AI1517" s="1" t="e">
        <f>_xlfn.TEXTAFTER(Table916[[#This Row],[type]],"-",-1)</f>
        <v>#N/A</v>
      </c>
      <c r="AJ1517" s="1" t="e">
        <f ca="1">_xlfn.TEXTAFTER(_xlfn.TEXTBEFORE(Table916[[#This Row],[type]],"-"&amp;Table916[[#This Row],[rxn-no-enz]]),"RXN-")</f>
        <v>#N/A</v>
      </c>
      <c r="AK1517" s="1" t="e">
        <f>_xlfn.TEXTBEFORE(Table916[[#This Row],[type]],"_",-1)</f>
        <v>#N/A</v>
      </c>
      <c r="AN1517" t="s">
        <v>11991</v>
      </c>
      <c r="AO1517" t="s">
        <v>2778</v>
      </c>
      <c r="AP1517" s="3">
        <v>1.5092955770000001E-9</v>
      </c>
      <c r="AQ1517" t="str">
        <f>_xlfn.TEXTBEFORE(Table17[[#This Row],[rxn]],"-",-1)</f>
        <v>PROSYN</v>
      </c>
    </row>
    <row r="1518" spans="16:43" ht="17" x14ac:dyDescent="0.25">
      <c r="P1518" s="4"/>
      <c r="T1518"/>
      <c r="AF1518" s="1" t="s">
        <v>12078</v>
      </c>
      <c r="AG1518" s="1" t="s">
        <v>2778</v>
      </c>
      <c r="AH1518" s="9">
        <v>3.8819721999999899E-11</v>
      </c>
      <c r="AI1518" s="1" t="e">
        <f>_xlfn.TEXTAFTER(Table916[[#This Row],[type]],"-",-1)</f>
        <v>#N/A</v>
      </c>
      <c r="AJ1518" s="1" t="e">
        <f ca="1">_xlfn.TEXTAFTER(_xlfn.TEXTBEFORE(Table916[[#This Row],[type]],"-"&amp;Table916[[#This Row],[rxn-no-enz]]),"RXN-")</f>
        <v>#N/A</v>
      </c>
      <c r="AK1518" s="1" t="e">
        <f>_xlfn.TEXTBEFORE(Table916[[#This Row],[type]],"_",-1)</f>
        <v>#N/A</v>
      </c>
      <c r="AN1518" t="s">
        <v>11992</v>
      </c>
      <c r="AO1518" t="s">
        <v>2778</v>
      </c>
      <c r="AP1518" s="3">
        <v>8.6049066000000006E-11</v>
      </c>
      <c r="AQ1518" t="str">
        <f>_xlfn.TEXTBEFORE(Table17[[#This Row],[rxn]],"-",-1)</f>
        <v>PROSYN</v>
      </c>
    </row>
    <row r="1519" spans="16:43" ht="17" x14ac:dyDescent="0.25">
      <c r="P1519" s="4"/>
      <c r="T1519"/>
      <c r="AF1519" s="1" t="s">
        <v>12079</v>
      </c>
      <c r="AG1519" s="1" t="s">
        <v>2778</v>
      </c>
      <c r="AH1519" s="9">
        <v>4.3993743999999998E-11</v>
      </c>
      <c r="AI1519" s="1" t="e">
        <f>_xlfn.TEXTAFTER(Table916[[#This Row],[type]],"-",-1)</f>
        <v>#N/A</v>
      </c>
      <c r="AJ1519" s="1" t="e">
        <f ca="1">_xlfn.TEXTAFTER(_xlfn.TEXTBEFORE(Table916[[#This Row],[type]],"-"&amp;Table916[[#This Row],[rxn-no-enz]]),"RXN-")</f>
        <v>#N/A</v>
      </c>
      <c r="AK1519" s="1" t="e">
        <f>_xlfn.TEXTBEFORE(Table916[[#This Row],[type]],"_",-1)</f>
        <v>#N/A</v>
      </c>
      <c r="AN1519" t="s">
        <v>11993</v>
      </c>
      <c r="AO1519" t="s">
        <v>2778</v>
      </c>
      <c r="AP1519" s="3">
        <v>1.4440339899999999E-10</v>
      </c>
      <c r="AQ1519" t="str">
        <f>_xlfn.TEXTBEFORE(Table17[[#This Row],[rxn]],"-",-1)</f>
        <v>PROSYN</v>
      </c>
    </row>
    <row r="1520" spans="16:43" ht="17" x14ac:dyDescent="0.25">
      <c r="P1520" s="4"/>
      <c r="T1520"/>
      <c r="AF1520" s="1" t="s">
        <v>12080</v>
      </c>
      <c r="AG1520" s="1" t="s">
        <v>2778</v>
      </c>
      <c r="AH1520" s="9">
        <v>1.2216580799999999E-10</v>
      </c>
      <c r="AI1520" s="1" t="e">
        <f>_xlfn.TEXTAFTER(Table916[[#This Row],[type]],"-",-1)</f>
        <v>#N/A</v>
      </c>
      <c r="AJ1520" s="1" t="e">
        <f ca="1">_xlfn.TEXTAFTER(_xlfn.TEXTBEFORE(Table916[[#This Row],[type]],"-"&amp;Table916[[#This Row],[rxn-no-enz]]),"RXN-")</f>
        <v>#N/A</v>
      </c>
      <c r="AK1520" s="1" t="e">
        <f>_xlfn.TEXTBEFORE(Table916[[#This Row],[type]],"_",-1)</f>
        <v>#N/A</v>
      </c>
      <c r="AN1520" t="s">
        <v>11994</v>
      </c>
      <c r="AO1520" t="s">
        <v>2778</v>
      </c>
      <c r="AP1520" s="3">
        <v>9.8146265000000001E-11</v>
      </c>
      <c r="AQ1520" t="str">
        <f>_xlfn.TEXTBEFORE(Table17[[#This Row],[rxn]],"-",-1)</f>
        <v>PROSYN</v>
      </c>
    </row>
    <row r="1521" spans="16:43" ht="17" x14ac:dyDescent="0.25">
      <c r="P1521" s="4"/>
      <c r="T1521"/>
      <c r="AF1521" s="1" t="s">
        <v>12081</v>
      </c>
      <c r="AG1521" s="1" t="s">
        <v>2778</v>
      </c>
      <c r="AH1521" s="9">
        <v>3.7834221999999898E-11</v>
      </c>
      <c r="AI1521" s="1" t="e">
        <f>_xlfn.TEXTAFTER(Table916[[#This Row],[type]],"-",-1)</f>
        <v>#N/A</v>
      </c>
      <c r="AJ1521" s="1" t="e">
        <f ca="1">_xlfn.TEXTAFTER(_xlfn.TEXTBEFORE(Table916[[#This Row],[type]],"-"&amp;Table916[[#This Row],[rxn-no-enz]]),"RXN-")</f>
        <v>#N/A</v>
      </c>
      <c r="AK1521" s="1" t="e">
        <f>_xlfn.TEXTBEFORE(Table916[[#This Row],[type]],"_",-1)</f>
        <v>#N/A</v>
      </c>
      <c r="AN1521" t="s">
        <v>11995</v>
      </c>
      <c r="AO1521" t="s">
        <v>2778</v>
      </c>
      <c r="AP1521" s="3">
        <v>9.5594384E-11</v>
      </c>
      <c r="AQ1521" t="str">
        <f>_xlfn.TEXTBEFORE(Table17[[#This Row],[rxn]],"-",-1)</f>
        <v>PROSYN</v>
      </c>
    </row>
    <row r="1522" spans="16:43" ht="17" x14ac:dyDescent="0.25">
      <c r="P1522" s="4"/>
      <c r="T1522"/>
      <c r="AF1522" s="1" t="s">
        <v>12082</v>
      </c>
      <c r="AG1522" s="1" t="s">
        <v>2778</v>
      </c>
      <c r="AH1522" s="9">
        <v>5.8252816999999997E-11</v>
      </c>
      <c r="AI1522" s="1" t="e">
        <f>_xlfn.TEXTAFTER(Table916[[#This Row],[type]],"-",-1)</f>
        <v>#N/A</v>
      </c>
      <c r="AJ1522" s="1" t="e">
        <f ca="1">_xlfn.TEXTAFTER(_xlfn.TEXTBEFORE(Table916[[#This Row],[type]],"-"&amp;Table916[[#This Row],[rxn-no-enz]]),"RXN-")</f>
        <v>#N/A</v>
      </c>
      <c r="AK1522" s="1" t="e">
        <f>_xlfn.TEXTBEFORE(Table916[[#This Row],[type]],"_",-1)</f>
        <v>#N/A</v>
      </c>
      <c r="AN1522" t="s">
        <v>11996</v>
      </c>
      <c r="AO1522" t="s">
        <v>2778</v>
      </c>
      <c r="AP1522" s="3">
        <v>1.95975208E-10</v>
      </c>
      <c r="AQ1522" t="str">
        <f>_xlfn.TEXTBEFORE(Table17[[#This Row],[rxn]],"-",-1)</f>
        <v>PROSYN</v>
      </c>
    </row>
    <row r="1523" spans="16:43" ht="17" x14ac:dyDescent="0.25">
      <c r="P1523" s="4"/>
      <c r="T1523"/>
      <c r="AF1523" s="1" t="s">
        <v>12083</v>
      </c>
      <c r="AG1523" s="1" t="s">
        <v>2778</v>
      </c>
      <c r="AH1523" s="9">
        <v>1.2545690499999999E-10</v>
      </c>
      <c r="AI1523" s="1" t="e">
        <f>_xlfn.TEXTAFTER(Table916[[#This Row],[type]],"-",-1)</f>
        <v>#N/A</v>
      </c>
      <c r="AJ1523" s="1" t="e">
        <f ca="1">_xlfn.TEXTAFTER(_xlfn.TEXTBEFORE(Table916[[#This Row],[type]],"-"&amp;Table916[[#This Row],[rxn-no-enz]]),"RXN-")</f>
        <v>#N/A</v>
      </c>
      <c r="AK1523" s="1" t="e">
        <f>_xlfn.TEXTBEFORE(Table916[[#This Row],[type]],"_",-1)</f>
        <v>#N/A</v>
      </c>
      <c r="AN1523" t="s">
        <v>11997</v>
      </c>
      <c r="AO1523" t="s">
        <v>2778</v>
      </c>
      <c r="AP1523" s="3">
        <v>1.7222834460000001E-9</v>
      </c>
      <c r="AQ1523" t="str">
        <f>_xlfn.TEXTBEFORE(Table17[[#This Row],[rxn]],"-",-1)</f>
        <v>PROSYN</v>
      </c>
    </row>
    <row r="1524" spans="16:43" ht="17" x14ac:dyDescent="0.25">
      <c r="P1524" s="4"/>
      <c r="T1524"/>
      <c r="AF1524" s="1" t="s">
        <v>4556</v>
      </c>
      <c r="AG1524" s="1" t="s">
        <v>2778</v>
      </c>
      <c r="AH1524" s="9">
        <v>2.4850056899999998E-10</v>
      </c>
      <c r="AI1524" s="1" t="e">
        <f>_xlfn.TEXTAFTER(Table916[[#This Row],[type]],"-",-1)</f>
        <v>#N/A</v>
      </c>
      <c r="AJ1524" s="1" t="e">
        <f ca="1">_xlfn.TEXTAFTER(_xlfn.TEXTBEFORE(Table916[[#This Row],[type]],"-"&amp;Table916[[#This Row],[rxn-no-enz]]),"RXN-")</f>
        <v>#N/A</v>
      </c>
      <c r="AK1524" s="1" t="e">
        <f>_xlfn.TEXTBEFORE(Table916[[#This Row],[type]],"_",-1)</f>
        <v>#N/A</v>
      </c>
      <c r="AN1524" t="s">
        <v>13817</v>
      </c>
      <c r="AO1524" t="s">
        <v>2778</v>
      </c>
      <c r="AP1524" s="3">
        <v>1.7222834460000001E-9</v>
      </c>
      <c r="AQ1524" t="str">
        <f>_xlfn.TEXTBEFORE(Table17[[#This Row],[rxn]],"-",-1)</f>
        <v>PROSYN</v>
      </c>
    </row>
    <row r="1525" spans="16:43" ht="17" x14ac:dyDescent="0.25">
      <c r="P1525" s="4"/>
      <c r="T1525"/>
      <c r="AF1525" s="1" t="s">
        <v>12084</v>
      </c>
      <c r="AG1525" s="1" t="s">
        <v>2778</v>
      </c>
      <c r="AH1525" s="9">
        <v>1.1339620000000001E-12</v>
      </c>
      <c r="AI1525" s="1" t="e">
        <f>_xlfn.TEXTAFTER(Table916[[#This Row],[type]],"-",-1)</f>
        <v>#N/A</v>
      </c>
      <c r="AJ1525" s="1" t="e">
        <f ca="1">_xlfn.TEXTAFTER(_xlfn.TEXTBEFORE(Table916[[#This Row],[type]],"-"&amp;Table916[[#This Row],[rxn-no-enz]]),"RXN-")</f>
        <v>#N/A</v>
      </c>
      <c r="AK1525" s="1" t="e">
        <f>_xlfn.TEXTBEFORE(Table916[[#This Row],[type]],"_",-1)</f>
        <v>#N/A</v>
      </c>
      <c r="AN1525" t="s">
        <v>4517</v>
      </c>
      <c r="AO1525" t="s">
        <v>2778</v>
      </c>
      <c r="AP1525" s="3">
        <v>6.5666859399999997E-10</v>
      </c>
      <c r="AQ1525" t="str">
        <f>_xlfn.TEXTBEFORE(Table17[[#This Row],[rxn]],"-",-1)</f>
        <v>PROSYN</v>
      </c>
    </row>
    <row r="1526" spans="16:43" ht="17" x14ac:dyDescent="0.25">
      <c r="P1526" s="4"/>
      <c r="T1526"/>
      <c r="AF1526" s="1" t="s">
        <v>12085</v>
      </c>
      <c r="AG1526" s="1" t="s">
        <v>2778</v>
      </c>
      <c r="AH1526" s="9">
        <v>1.0803775799999999E-10</v>
      </c>
      <c r="AI1526" s="1" t="e">
        <f>_xlfn.TEXTAFTER(Table916[[#This Row],[type]],"-",-1)</f>
        <v>#N/A</v>
      </c>
      <c r="AJ1526" s="1" t="e">
        <f ca="1">_xlfn.TEXTAFTER(_xlfn.TEXTBEFORE(Table916[[#This Row],[type]],"-"&amp;Table916[[#This Row],[rxn-no-enz]]),"RXN-")</f>
        <v>#N/A</v>
      </c>
      <c r="AK1526" s="1" t="e">
        <f>_xlfn.TEXTBEFORE(Table916[[#This Row],[type]],"_",-1)</f>
        <v>#N/A</v>
      </c>
      <c r="AN1526" t="s">
        <v>4518</v>
      </c>
      <c r="AO1526" t="s">
        <v>2778</v>
      </c>
      <c r="AP1526" s="3">
        <v>5.9392830239999998E-9</v>
      </c>
      <c r="AQ1526" t="str">
        <f>_xlfn.TEXTBEFORE(Table17[[#This Row],[rxn]],"-",-1)</f>
        <v>PROSYN</v>
      </c>
    </row>
    <row r="1527" spans="16:43" ht="17" x14ac:dyDescent="0.25">
      <c r="P1527" s="4"/>
      <c r="T1527"/>
      <c r="AF1527" s="1" t="s">
        <v>12086</v>
      </c>
      <c r="AG1527" s="1" t="s">
        <v>2778</v>
      </c>
      <c r="AH1527" s="9">
        <v>3.7446884999999899E-11</v>
      </c>
      <c r="AI1527" s="1" t="e">
        <f>_xlfn.TEXTAFTER(Table916[[#This Row],[type]],"-",-1)</f>
        <v>#N/A</v>
      </c>
      <c r="AJ1527" s="1" t="e">
        <f ca="1">_xlfn.TEXTAFTER(_xlfn.TEXTBEFORE(Table916[[#This Row],[type]],"-"&amp;Table916[[#This Row],[rxn-no-enz]]),"RXN-")</f>
        <v>#N/A</v>
      </c>
      <c r="AK1527" s="1" t="e">
        <f>_xlfn.TEXTBEFORE(Table916[[#This Row],[type]],"_",-1)</f>
        <v>#N/A</v>
      </c>
      <c r="AN1527" t="s">
        <v>4519</v>
      </c>
      <c r="AO1527" t="s">
        <v>2778</v>
      </c>
      <c r="AP1527" s="3">
        <v>5.9134949540000001E-9</v>
      </c>
      <c r="AQ1527" t="str">
        <f>_xlfn.TEXTBEFORE(Table17[[#This Row],[rxn]],"-",-1)</f>
        <v>PROSYN</v>
      </c>
    </row>
    <row r="1528" spans="16:43" ht="17" x14ac:dyDescent="0.25">
      <c r="P1528" s="4"/>
      <c r="T1528"/>
      <c r="AF1528" s="1" t="s">
        <v>4557</v>
      </c>
      <c r="AG1528" s="1" t="s">
        <v>2778</v>
      </c>
      <c r="AH1528" s="9">
        <v>1.5630434899999999E-10</v>
      </c>
      <c r="AI1528" s="1" t="e">
        <f>_xlfn.TEXTAFTER(Table916[[#This Row],[type]],"-",-1)</f>
        <v>#N/A</v>
      </c>
      <c r="AJ1528" s="1" t="e">
        <f ca="1">_xlfn.TEXTAFTER(_xlfn.TEXTBEFORE(Table916[[#This Row],[type]],"-"&amp;Table916[[#This Row],[rxn-no-enz]]),"RXN-")</f>
        <v>#N/A</v>
      </c>
      <c r="AK1528" s="1" t="e">
        <f>_xlfn.TEXTBEFORE(Table916[[#This Row],[type]],"_",-1)</f>
        <v>#N/A</v>
      </c>
      <c r="AN1528" t="s">
        <v>13818</v>
      </c>
      <c r="AO1528" t="s">
        <v>2778</v>
      </c>
      <c r="AP1528" s="3">
        <v>5.9134949540000001E-9</v>
      </c>
      <c r="AQ1528" t="str">
        <f>_xlfn.TEXTBEFORE(Table17[[#This Row],[rxn]],"-",-1)</f>
        <v>PROSYN</v>
      </c>
    </row>
    <row r="1529" spans="16:43" ht="17" x14ac:dyDescent="0.25">
      <c r="P1529" s="4"/>
      <c r="T1529"/>
      <c r="AF1529" s="1" t="s">
        <v>4558</v>
      </c>
      <c r="AG1529" s="1" t="s">
        <v>2778</v>
      </c>
      <c r="AH1529" s="9">
        <v>2.2840778199999999E-10</v>
      </c>
      <c r="AI1529" s="1" t="e">
        <f>_xlfn.TEXTAFTER(Table916[[#This Row],[type]],"-",-1)</f>
        <v>#N/A</v>
      </c>
      <c r="AJ1529" s="1" t="e">
        <f ca="1">_xlfn.TEXTAFTER(_xlfn.TEXTBEFORE(Table916[[#This Row],[type]],"-"&amp;Table916[[#This Row],[rxn-no-enz]]),"RXN-")</f>
        <v>#N/A</v>
      </c>
      <c r="AK1529" s="1" t="e">
        <f>_xlfn.TEXTBEFORE(Table916[[#This Row],[type]],"_",-1)</f>
        <v>#N/A</v>
      </c>
      <c r="AN1529" t="s">
        <v>11998</v>
      </c>
      <c r="AO1529" t="s">
        <v>2778</v>
      </c>
      <c r="AP1529" s="3">
        <v>3.0451889800000002E-10</v>
      </c>
      <c r="AQ1529" t="str">
        <f>_xlfn.TEXTBEFORE(Table17[[#This Row],[rxn]],"-",-1)</f>
        <v>PROSYN</v>
      </c>
    </row>
    <row r="1530" spans="16:43" ht="17" x14ac:dyDescent="0.25">
      <c r="P1530" s="4"/>
      <c r="T1530"/>
      <c r="AF1530" s="1" t="s">
        <v>4559</v>
      </c>
      <c r="AG1530" s="1" t="s">
        <v>2778</v>
      </c>
      <c r="AH1530" s="9">
        <v>2.5728262199999999E-10</v>
      </c>
      <c r="AI1530" s="1" t="e">
        <f>_xlfn.TEXTAFTER(Table916[[#This Row],[type]],"-",-1)</f>
        <v>#N/A</v>
      </c>
      <c r="AJ1530" s="1" t="e">
        <f ca="1">_xlfn.TEXTAFTER(_xlfn.TEXTBEFORE(Table916[[#This Row],[type]],"-"&amp;Table916[[#This Row],[rxn-no-enz]]),"RXN-")</f>
        <v>#N/A</v>
      </c>
      <c r="AK1530" s="1" t="e">
        <f>_xlfn.TEXTBEFORE(Table916[[#This Row],[type]],"_",-1)</f>
        <v>#N/A</v>
      </c>
      <c r="AN1530" t="s">
        <v>4520</v>
      </c>
      <c r="AO1530" t="s">
        <v>2778</v>
      </c>
      <c r="AP1530" s="3">
        <v>2.7114263530000001E-9</v>
      </c>
      <c r="AQ1530" t="str">
        <f>_xlfn.TEXTBEFORE(Table17[[#This Row],[rxn]],"-",-1)</f>
        <v>PROSYN</v>
      </c>
    </row>
    <row r="1531" spans="16:43" ht="17" x14ac:dyDescent="0.25">
      <c r="P1531" s="4"/>
      <c r="T1531"/>
      <c r="AF1531" s="1" t="s">
        <v>12087</v>
      </c>
      <c r="AG1531" s="1" t="s">
        <v>2778</v>
      </c>
      <c r="AH1531" s="9">
        <v>6.1084055999999999E-11</v>
      </c>
      <c r="AI1531" s="1" t="e">
        <f>_xlfn.TEXTAFTER(Table916[[#This Row],[type]],"-",-1)</f>
        <v>#N/A</v>
      </c>
      <c r="AJ1531" s="1" t="e">
        <f ca="1">_xlfn.TEXTAFTER(_xlfn.TEXTBEFORE(Table916[[#This Row],[type]],"-"&amp;Table916[[#This Row],[rxn-no-enz]]),"RXN-")</f>
        <v>#N/A</v>
      </c>
      <c r="AK1531" s="1" t="e">
        <f>_xlfn.TEXTBEFORE(Table916[[#This Row],[type]],"_",-1)</f>
        <v>#N/A</v>
      </c>
      <c r="AN1531" t="s">
        <v>4521</v>
      </c>
      <c r="AO1531" t="s">
        <v>2778</v>
      </c>
      <c r="AP1531" s="3">
        <v>1.6609693999999999E-11</v>
      </c>
      <c r="AQ1531" t="str">
        <f>_xlfn.TEXTBEFORE(Table17[[#This Row],[rxn]],"-",-1)</f>
        <v>PROSYN</v>
      </c>
    </row>
    <row r="1532" spans="16:43" ht="17" x14ac:dyDescent="0.25">
      <c r="P1532" s="4"/>
      <c r="T1532"/>
      <c r="AF1532" s="1" t="s">
        <v>4560</v>
      </c>
      <c r="AG1532" s="1" t="s">
        <v>2778</v>
      </c>
      <c r="AH1532" s="9">
        <v>1.0576863000000001E-11</v>
      </c>
      <c r="AI1532" s="1" t="e">
        <f>_xlfn.TEXTAFTER(Table916[[#This Row],[type]],"-",-1)</f>
        <v>#N/A</v>
      </c>
      <c r="AJ1532" s="1" t="e">
        <f ca="1">_xlfn.TEXTAFTER(_xlfn.TEXTBEFORE(Table916[[#This Row],[type]],"-"&amp;Table916[[#This Row],[rxn-no-enz]]),"RXN-")</f>
        <v>#N/A</v>
      </c>
      <c r="AK1532" s="1" t="e">
        <f>_xlfn.TEXTBEFORE(Table916[[#This Row],[type]],"_",-1)</f>
        <v>#N/A</v>
      </c>
      <c r="AN1532" t="s">
        <v>11999</v>
      </c>
      <c r="AO1532" t="s">
        <v>2778</v>
      </c>
      <c r="AP1532" s="3">
        <v>2.4093298399999998E-10</v>
      </c>
      <c r="AQ1532" t="str">
        <f>_xlfn.TEXTBEFORE(Table17[[#This Row],[rxn]],"-",-1)</f>
        <v>PROSYN</v>
      </c>
    </row>
    <row r="1533" spans="16:43" ht="17" x14ac:dyDescent="0.25">
      <c r="P1533" s="4"/>
      <c r="T1533"/>
      <c r="AF1533" s="1" t="s">
        <v>12088</v>
      </c>
      <c r="AG1533" s="1" t="s">
        <v>2778</v>
      </c>
      <c r="AH1533" s="9">
        <v>1.2256007E-11</v>
      </c>
      <c r="AI1533" s="1" t="e">
        <f>_xlfn.TEXTAFTER(Table916[[#This Row],[type]],"-",-1)</f>
        <v>#N/A</v>
      </c>
      <c r="AJ1533" s="1" t="e">
        <f ca="1">_xlfn.TEXTAFTER(_xlfn.TEXTBEFORE(Table916[[#This Row],[type]],"-"&amp;Table916[[#This Row],[rxn-no-enz]]),"RXN-")</f>
        <v>#N/A</v>
      </c>
      <c r="AK1533" s="1" t="e">
        <f>_xlfn.TEXTBEFORE(Table916[[#This Row],[type]],"_",-1)</f>
        <v>#N/A</v>
      </c>
      <c r="AN1533" t="s">
        <v>12000</v>
      </c>
      <c r="AO1533" t="s">
        <v>2778</v>
      </c>
      <c r="AP1533" s="3">
        <v>1.1302685E-10</v>
      </c>
      <c r="AQ1533" t="str">
        <f>_xlfn.TEXTBEFORE(Table17[[#This Row],[rxn]],"-",-1)</f>
        <v>PROSYN</v>
      </c>
    </row>
    <row r="1534" spans="16:43" ht="17" x14ac:dyDescent="0.25">
      <c r="P1534" s="4"/>
      <c r="T1534"/>
      <c r="AF1534" s="1" t="s">
        <v>12089</v>
      </c>
      <c r="AG1534" s="1" t="s">
        <v>2778</v>
      </c>
      <c r="AH1534" s="9">
        <v>1.2081843559999899E-9</v>
      </c>
      <c r="AI1534" s="1" t="e">
        <f>_xlfn.TEXTAFTER(Table916[[#This Row],[type]],"-",-1)</f>
        <v>#N/A</v>
      </c>
      <c r="AJ1534" s="1" t="e">
        <f ca="1">_xlfn.TEXTAFTER(_xlfn.TEXTBEFORE(Table916[[#This Row],[type]],"-"&amp;Table916[[#This Row],[rxn-no-enz]]),"RXN-")</f>
        <v>#N/A</v>
      </c>
      <c r="AK1534" s="1" t="e">
        <f>_xlfn.TEXTBEFORE(Table916[[#This Row],[type]],"_",-1)</f>
        <v>#N/A</v>
      </c>
      <c r="AN1534" t="s">
        <v>13148</v>
      </c>
      <c r="AO1534" t="s">
        <v>2778</v>
      </c>
      <c r="AP1534" s="3">
        <v>9.3175089999999998E-12</v>
      </c>
      <c r="AQ1534" t="str">
        <f>_xlfn.TEXTBEFORE(Table17[[#This Row],[rxn]],"-",-1)</f>
        <v>PROSYN</v>
      </c>
    </row>
    <row r="1535" spans="16:43" ht="17" x14ac:dyDescent="0.25">
      <c r="P1535" s="4"/>
      <c r="T1535"/>
      <c r="AF1535" s="1" t="s">
        <v>12090</v>
      </c>
      <c r="AG1535" s="1" t="s">
        <v>2778</v>
      </c>
      <c r="AH1535" s="9">
        <v>4.6581320000000002E-11</v>
      </c>
      <c r="AI1535" s="1" t="e">
        <f>_xlfn.TEXTAFTER(Table916[[#This Row],[type]],"-",-1)</f>
        <v>#N/A</v>
      </c>
      <c r="AJ1535" s="1" t="e">
        <f ca="1">_xlfn.TEXTAFTER(_xlfn.TEXTBEFORE(Table916[[#This Row],[type]],"-"&amp;Table916[[#This Row],[rxn-no-enz]]),"RXN-")</f>
        <v>#N/A</v>
      </c>
      <c r="AK1535" s="1" t="e">
        <f>_xlfn.TEXTBEFORE(Table916[[#This Row],[type]],"_",-1)</f>
        <v>#N/A</v>
      </c>
      <c r="AN1535" t="s">
        <v>12001</v>
      </c>
      <c r="AO1535" t="s">
        <v>2778</v>
      </c>
      <c r="AP1535" s="3">
        <v>9.3175089999999998E-12</v>
      </c>
      <c r="AQ1535" t="str">
        <f>_xlfn.TEXTBEFORE(Table17[[#This Row],[rxn]],"-",-1)</f>
        <v>PROSYN</v>
      </c>
    </row>
    <row r="1536" spans="16:43" ht="17" x14ac:dyDescent="0.25">
      <c r="P1536" s="4"/>
      <c r="T1536"/>
      <c r="AF1536" s="1" t="s">
        <v>4561</v>
      </c>
      <c r="AG1536" s="1" t="s">
        <v>2778</v>
      </c>
      <c r="AH1536" s="9">
        <v>2.0182200000000001E-13</v>
      </c>
      <c r="AI1536" s="1" t="e">
        <f>_xlfn.TEXTAFTER(Table916[[#This Row],[type]],"-",-1)</f>
        <v>#N/A</v>
      </c>
      <c r="AJ1536" s="1" t="e">
        <f ca="1">_xlfn.TEXTAFTER(_xlfn.TEXTBEFORE(Table916[[#This Row],[type]],"-"&amp;Table916[[#This Row],[rxn-no-enz]]),"RXN-")</f>
        <v>#N/A</v>
      </c>
      <c r="AK1536" s="1" t="e">
        <f>_xlfn.TEXTBEFORE(Table916[[#This Row],[type]],"_",-1)</f>
        <v>#N/A</v>
      </c>
      <c r="AN1536" t="s">
        <v>12002</v>
      </c>
      <c r="AO1536" t="s">
        <v>2778</v>
      </c>
      <c r="AP1536" s="3">
        <v>1.34310983E-10</v>
      </c>
      <c r="AQ1536" t="str">
        <f>_xlfn.TEXTBEFORE(Table17[[#This Row],[rxn]],"-",-1)</f>
        <v>PROSYN</v>
      </c>
    </row>
    <row r="1537" spans="16:43" ht="17" x14ac:dyDescent="0.25">
      <c r="P1537" s="4"/>
      <c r="T1537"/>
      <c r="AF1537" s="1" t="s">
        <v>4562</v>
      </c>
      <c r="AG1537" s="1" t="s">
        <v>2778</v>
      </c>
      <c r="AH1537" s="9">
        <v>9.1882970000000002E-12</v>
      </c>
      <c r="AI1537" s="1" t="e">
        <f>_xlfn.TEXTAFTER(Table916[[#This Row],[type]],"-",-1)</f>
        <v>#N/A</v>
      </c>
      <c r="AJ1537" s="1" t="e">
        <f ca="1">_xlfn.TEXTAFTER(_xlfn.TEXTBEFORE(Table916[[#This Row],[type]],"-"&amp;Table916[[#This Row],[rxn-no-enz]]),"RXN-")</f>
        <v>#N/A</v>
      </c>
      <c r="AK1537" s="1" t="e">
        <f>_xlfn.TEXTBEFORE(Table916[[#This Row],[type]],"_",-1)</f>
        <v>#N/A</v>
      </c>
      <c r="AN1537" t="s">
        <v>4522</v>
      </c>
      <c r="AO1537" t="s">
        <v>2778</v>
      </c>
      <c r="AP1537" s="3">
        <v>2.35183155E-10</v>
      </c>
      <c r="AQ1537" t="str">
        <f>_xlfn.TEXTBEFORE(Table17[[#This Row],[rxn]],"-",-1)</f>
        <v>PROSYN</v>
      </c>
    </row>
    <row r="1538" spans="16:43" ht="17" x14ac:dyDescent="0.25">
      <c r="P1538" s="4"/>
      <c r="T1538"/>
      <c r="AF1538" s="1" t="s">
        <v>4563</v>
      </c>
      <c r="AG1538" s="1" t="s">
        <v>2778</v>
      </c>
      <c r="AH1538" s="9">
        <v>2.7386928199999999E-10</v>
      </c>
      <c r="AI1538" s="1" t="e">
        <f>_xlfn.TEXTAFTER(Table916[[#This Row],[type]],"-",-1)</f>
        <v>#N/A</v>
      </c>
      <c r="AJ1538" s="1" t="e">
        <f ca="1">_xlfn.TEXTAFTER(_xlfn.TEXTBEFORE(Table916[[#This Row],[type]],"-"&amp;Table916[[#This Row],[rxn-no-enz]]),"RXN-")</f>
        <v>#N/A</v>
      </c>
      <c r="AK1538" s="1" t="e">
        <f>_xlfn.TEXTBEFORE(Table916[[#This Row],[type]],"_",-1)</f>
        <v>#N/A</v>
      </c>
      <c r="AN1538" t="s">
        <v>13339</v>
      </c>
      <c r="AO1538" t="s">
        <v>2778</v>
      </c>
      <c r="AP1538" s="3">
        <v>3.8189878E-11</v>
      </c>
      <c r="AQ1538" t="str">
        <f>_xlfn.TEXTBEFORE(Table17[[#This Row],[rxn]],"-",-1)</f>
        <v>PROSYN</v>
      </c>
    </row>
    <row r="1539" spans="16:43" ht="17" x14ac:dyDescent="0.25">
      <c r="P1539" s="4"/>
      <c r="T1539"/>
      <c r="AF1539" s="1" t="s">
        <v>12091</v>
      </c>
      <c r="AG1539" s="1" t="s">
        <v>2778</v>
      </c>
      <c r="AH1539" s="9">
        <v>2.79732131E-10</v>
      </c>
      <c r="AI1539" s="1" t="e">
        <f>_xlfn.TEXTAFTER(Table916[[#This Row],[type]],"-",-1)</f>
        <v>#N/A</v>
      </c>
      <c r="AJ1539" s="1" t="e">
        <f ca="1">_xlfn.TEXTAFTER(_xlfn.TEXTBEFORE(Table916[[#This Row],[type]],"-"&amp;Table916[[#This Row],[rxn-no-enz]]),"RXN-")</f>
        <v>#N/A</v>
      </c>
      <c r="AK1539" s="1" t="e">
        <f>_xlfn.TEXTBEFORE(Table916[[#This Row],[type]],"_",-1)</f>
        <v>#N/A</v>
      </c>
      <c r="AN1539" t="s">
        <v>13177</v>
      </c>
      <c r="AO1539" t="s">
        <v>2778</v>
      </c>
      <c r="AP1539" s="3">
        <v>3.8189878E-11</v>
      </c>
      <c r="AQ1539" t="str">
        <f>_xlfn.TEXTBEFORE(Table17[[#This Row],[rxn]],"-",-1)</f>
        <v>PROSYN</v>
      </c>
    </row>
    <row r="1540" spans="16:43" ht="17" x14ac:dyDescent="0.25">
      <c r="P1540" s="4"/>
      <c r="T1540"/>
      <c r="AF1540" s="1" t="s">
        <v>12092</v>
      </c>
      <c r="AG1540" s="1" t="s">
        <v>2778</v>
      </c>
      <c r="AH1540" s="9">
        <v>0</v>
      </c>
      <c r="AI1540" s="1" t="e">
        <f>_xlfn.TEXTAFTER(Table916[[#This Row],[type]],"-",-1)</f>
        <v>#N/A</v>
      </c>
      <c r="AJ1540" s="1" t="e">
        <f ca="1">_xlfn.TEXTAFTER(_xlfn.TEXTBEFORE(Table916[[#This Row],[type]],"-"&amp;Table916[[#This Row],[rxn-no-enz]]),"RXN-")</f>
        <v>#N/A</v>
      </c>
      <c r="AK1540" s="1" t="e">
        <f>_xlfn.TEXTBEFORE(Table916[[#This Row],[type]],"_",-1)</f>
        <v>#N/A</v>
      </c>
      <c r="AN1540" t="s">
        <v>12003</v>
      </c>
      <c r="AO1540" t="s">
        <v>2778</v>
      </c>
      <c r="AP1540" s="3">
        <v>3.8189878E-11</v>
      </c>
      <c r="AQ1540" t="str">
        <f>_xlfn.TEXTBEFORE(Table17[[#This Row],[rxn]],"-",-1)</f>
        <v>PROSYN</v>
      </c>
    </row>
    <row r="1541" spans="16:43" ht="17" x14ac:dyDescent="0.25">
      <c r="P1541" s="4"/>
      <c r="T1541"/>
      <c r="AF1541" s="1" t="s">
        <v>12093</v>
      </c>
      <c r="AG1541" s="1" t="s">
        <v>2778</v>
      </c>
      <c r="AH1541" s="9">
        <v>7.9597850999999995E-11</v>
      </c>
      <c r="AI1541" s="1" t="e">
        <f>_xlfn.TEXTAFTER(Table916[[#This Row],[type]],"-",-1)</f>
        <v>#N/A</v>
      </c>
      <c r="AJ1541" s="1" t="e">
        <f ca="1">_xlfn.TEXTAFTER(_xlfn.TEXTBEFORE(Table916[[#This Row],[type]],"-"&amp;Table916[[#This Row],[rxn-no-enz]]),"RXN-")</f>
        <v>#N/A</v>
      </c>
      <c r="AK1541" s="1" t="e">
        <f>_xlfn.TEXTBEFORE(Table916[[#This Row],[type]],"_",-1)</f>
        <v>#N/A</v>
      </c>
      <c r="AN1541" t="s">
        <v>4523</v>
      </c>
      <c r="AO1541" t="s">
        <v>2778</v>
      </c>
      <c r="AP1541" s="3">
        <v>1.9661357599999899E-10</v>
      </c>
      <c r="AQ1541" t="str">
        <f>_xlfn.TEXTBEFORE(Table17[[#This Row],[rxn]],"-",-1)</f>
        <v>PROSYN</v>
      </c>
    </row>
    <row r="1542" spans="16:43" ht="17" x14ac:dyDescent="0.25">
      <c r="P1542" s="4"/>
      <c r="T1542"/>
      <c r="AF1542" s="1" t="s">
        <v>4564</v>
      </c>
      <c r="AG1542" s="1" t="s">
        <v>2778</v>
      </c>
      <c r="AH1542" s="9">
        <v>1.24457149E-10</v>
      </c>
      <c r="AI1542" s="1" t="e">
        <f>_xlfn.TEXTAFTER(Table916[[#This Row],[type]],"-",-1)</f>
        <v>#N/A</v>
      </c>
      <c r="AJ1542" s="1" t="e">
        <f ca="1">_xlfn.TEXTAFTER(_xlfn.TEXTBEFORE(Table916[[#This Row],[type]],"-"&amp;Table916[[#This Row],[rxn-no-enz]]),"RXN-")</f>
        <v>#N/A</v>
      </c>
      <c r="AK1542" s="1" t="e">
        <f>_xlfn.TEXTBEFORE(Table916[[#This Row],[type]],"_",-1)</f>
        <v>#N/A</v>
      </c>
      <c r="AN1542" t="s">
        <v>4524</v>
      </c>
      <c r="AO1542" t="s">
        <v>2778</v>
      </c>
      <c r="AP1542" s="3">
        <v>2.2068400542999899E-8</v>
      </c>
      <c r="AQ1542" t="str">
        <f>_xlfn.TEXTBEFORE(Table17[[#This Row],[rxn]],"-",-1)</f>
        <v>PROSYN</v>
      </c>
    </row>
    <row r="1543" spans="16:43" ht="17" x14ac:dyDescent="0.25">
      <c r="P1543" s="4"/>
      <c r="T1543"/>
      <c r="AF1543" s="1" t="s">
        <v>4565</v>
      </c>
      <c r="AG1543" s="1" t="s">
        <v>2778</v>
      </c>
      <c r="AH1543" s="9">
        <v>3.9521901299999899E-10</v>
      </c>
      <c r="AI1543" s="1" t="e">
        <f>_xlfn.TEXTAFTER(Table916[[#This Row],[type]],"-",-1)</f>
        <v>#N/A</v>
      </c>
      <c r="AJ1543" s="1" t="e">
        <f ca="1">_xlfn.TEXTAFTER(_xlfn.TEXTBEFORE(Table916[[#This Row],[type]],"-"&amp;Table916[[#This Row],[rxn-no-enz]]),"RXN-")</f>
        <v>#N/A</v>
      </c>
      <c r="AK1543" s="1" t="e">
        <f>_xlfn.TEXTBEFORE(Table916[[#This Row],[type]],"_",-1)</f>
        <v>#N/A</v>
      </c>
      <c r="AN1543" t="s">
        <v>12004</v>
      </c>
      <c r="AO1543" t="s">
        <v>2778</v>
      </c>
      <c r="AP1543" s="3">
        <v>6.7536849000000004E-11</v>
      </c>
      <c r="AQ1543" t="str">
        <f>_xlfn.TEXTBEFORE(Table17[[#This Row],[rxn]],"-",-1)</f>
        <v>PROSYN</v>
      </c>
    </row>
    <row r="1544" spans="16:43" ht="17" x14ac:dyDescent="0.25">
      <c r="P1544" s="4"/>
      <c r="T1544"/>
      <c r="AF1544" s="1" t="s">
        <v>4566</v>
      </c>
      <c r="AG1544" s="1" t="s">
        <v>2778</v>
      </c>
      <c r="AH1544" s="9">
        <v>2.5390418199999899E-10</v>
      </c>
      <c r="AI1544" s="1" t="e">
        <f>_xlfn.TEXTAFTER(Table916[[#This Row],[type]],"-",-1)</f>
        <v>#N/A</v>
      </c>
      <c r="AJ1544" s="1" t="e">
        <f ca="1">_xlfn.TEXTAFTER(_xlfn.TEXTBEFORE(Table916[[#This Row],[type]],"-"&amp;Table916[[#This Row],[rxn-no-enz]]),"RXN-")</f>
        <v>#N/A</v>
      </c>
      <c r="AK1544" s="1" t="e">
        <f>_xlfn.TEXTBEFORE(Table916[[#This Row],[type]],"_",-1)</f>
        <v>#N/A</v>
      </c>
      <c r="AN1544" t="s">
        <v>12005</v>
      </c>
      <c r="AO1544" t="s">
        <v>2778</v>
      </c>
      <c r="AP1544" s="3">
        <v>8.4162211749999997E-9</v>
      </c>
      <c r="AQ1544" t="str">
        <f>_xlfn.TEXTBEFORE(Table17[[#This Row],[rxn]],"-",-1)</f>
        <v>PROSYN</v>
      </c>
    </row>
    <row r="1545" spans="16:43" ht="17" x14ac:dyDescent="0.25">
      <c r="P1545" s="4"/>
      <c r="T1545"/>
      <c r="AF1545" s="1" t="s">
        <v>12094</v>
      </c>
      <c r="AG1545" s="1" t="s">
        <v>2778</v>
      </c>
      <c r="AH1545" s="9">
        <v>3.08244921E-10</v>
      </c>
      <c r="AI1545" s="1" t="e">
        <f>_xlfn.TEXTAFTER(Table916[[#This Row],[type]],"-",-1)</f>
        <v>#N/A</v>
      </c>
      <c r="AJ1545" s="1" t="e">
        <f ca="1">_xlfn.TEXTAFTER(_xlfn.TEXTBEFORE(Table916[[#This Row],[type]],"-"&amp;Table916[[#This Row],[rxn-no-enz]]),"RXN-")</f>
        <v>#N/A</v>
      </c>
      <c r="AK1545" s="1" t="e">
        <f>_xlfn.TEXTBEFORE(Table916[[#This Row],[type]],"_",-1)</f>
        <v>#N/A</v>
      </c>
      <c r="AN1545" t="s">
        <v>13819</v>
      </c>
      <c r="AO1545" t="s">
        <v>2778</v>
      </c>
      <c r="AP1545" s="3">
        <v>8.4162211749999997E-9</v>
      </c>
      <c r="AQ1545" t="str">
        <f>_xlfn.TEXTBEFORE(Table17[[#This Row],[rxn]],"-",-1)</f>
        <v>PROSYN</v>
      </c>
    </row>
    <row r="1546" spans="16:43" ht="17" x14ac:dyDescent="0.25">
      <c r="P1546" s="4"/>
      <c r="T1546"/>
      <c r="AF1546" s="1" t="s">
        <v>4567</v>
      </c>
      <c r="AG1546" s="1" t="s">
        <v>2778</v>
      </c>
      <c r="AH1546" s="9">
        <v>7.8052349999999894E-12</v>
      </c>
      <c r="AI1546" s="1" t="e">
        <f>_xlfn.TEXTAFTER(Table916[[#This Row],[type]],"-",-1)</f>
        <v>#N/A</v>
      </c>
      <c r="AJ1546" s="1" t="e">
        <f ca="1">_xlfn.TEXTAFTER(_xlfn.TEXTBEFORE(Table916[[#This Row],[type]],"-"&amp;Table916[[#This Row],[rxn-no-enz]]),"RXN-")</f>
        <v>#N/A</v>
      </c>
      <c r="AK1546" s="1" t="e">
        <f>_xlfn.TEXTBEFORE(Table916[[#This Row],[type]],"_",-1)</f>
        <v>#N/A</v>
      </c>
      <c r="AN1546" t="s">
        <v>12006</v>
      </c>
      <c r="AO1546" t="s">
        <v>2778</v>
      </c>
      <c r="AP1546" s="3">
        <v>3.9616271000000001E-11</v>
      </c>
      <c r="AQ1546" t="str">
        <f>_xlfn.TEXTBEFORE(Table17[[#This Row],[rxn]],"-",-1)</f>
        <v>PROSYN</v>
      </c>
    </row>
    <row r="1547" spans="16:43" ht="17" x14ac:dyDescent="0.25">
      <c r="P1547" s="4"/>
      <c r="T1547"/>
      <c r="AF1547" s="1" t="s">
        <v>12095</v>
      </c>
      <c r="AG1547" s="1" t="s">
        <v>2778</v>
      </c>
      <c r="AH1547" s="9">
        <v>6.6511352000000003E-11</v>
      </c>
      <c r="AI1547" s="1" t="e">
        <f>_xlfn.TEXTAFTER(Table916[[#This Row],[type]],"-",-1)</f>
        <v>#N/A</v>
      </c>
      <c r="AJ1547" s="1" t="e">
        <f ca="1">_xlfn.TEXTAFTER(_xlfn.TEXTBEFORE(Table916[[#This Row],[type]],"-"&amp;Table916[[#This Row],[rxn-no-enz]]),"RXN-")</f>
        <v>#N/A</v>
      </c>
      <c r="AK1547" s="1" t="e">
        <f>_xlfn.TEXTBEFORE(Table916[[#This Row],[type]],"_",-1)</f>
        <v>#N/A</v>
      </c>
      <c r="AN1547" t="s">
        <v>4526</v>
      </c>
      <c r="AO1547" t="s">
        <v>2778</v>
      </c>
      <c r="AP1547" s="3">
        <v>2.6945699374000001E-8</v>
      </c>
      <c r="AQ1547" t="str">
        <f>_xlfn.TEXTBEFORE(Table17[[#This Row],[rxn]],"-",-1)</f>
        <v>PROSYN</v>
      </c>
    </row>
    <row r="1548" spans="16:43" ht="17" x14ac:dyDescent="0.25">
      <c r="P1548" s="4"/>
      <c r="T1548"/>
      <c r="AF1548" s="1" t="s">
        <v>12096</v>
      </c>
      <c r="AG1548" s="1" t="s">
        <v>2778</v>
      </c>
      <c r="AH1548" s="9">
        <v>1.5184373699999999E-10</v>
      </c>
      <c r="AI1548" s="1" t="e">
        <f>_xlfn.TEXTAFTER(Table916[[#This Row],[type]],"-",-1)</f>
        <v>#N/A</v>
      </c>
      <c r="AJ1548" s="1" t="e">
        <f ca="1">_xlfn.TEXTAFTER(_xlfn.TEXTBEFORE(Table916[[#This Row],[type]],"-"&amp;Table916[[#This Row],[rxn-no-enz]]),"RXN-")</f>
        <v>#N/A</v>
      </c>
      <c r="AK1548" s="1" t="e">
        <f>_xlfn.TEXTBEFORE(Table916[[#This Row],[type]],"_",-1)</f>
        <v>#N/A</v>
      </c>
      <c r="AN1548" t="s">
        <v>4527</v>
      </c>
      <c r="AO1548" t="s">
        <v>2778</v>
      </c>
      <c r="AP1548" s="3">
        <v>3.4052523189999998E-9</v>
      </c>
      <c r="AQ1548" t="str">
        <f>_xlfn.TEXTBEFORE(Table17[[#This Row],[rxn]],"-",-1)</f>
        <v>PROSYN</v>
      </c>
    </row>
    <row r="1549" spans="16:43" ht="17" x14ac:dyDescent="0.25">
      <c r="P1549" s="4"/>
      <c r="T1549"/>
      <c r="AF1549" s="1" t="s">
        <v>12097</v>
      </c>
      <c r="AG1549" s="1" t="s">
        <v>2778</v>
      </c>
      <c r="AH1549" s="9">
        <v>3.50031209E-10</v>
      </c>
      <c r="AI1549" s="1" t="e">
        <f>_xlfn.TEXTAFTER(Table916[[#This Row],[type]],"-",-1)</f>
        <v>#N/A</v>
      </c>
      <c r="AJ1549" s="1" t="e">
        <f ca="1">_xlfn.TEXTAFTER(_xlfn.TEXTBEFORE(Table916[[#This Row],[type]],"-"&amp;Table916[[#This Row],[rxn-no-enz]]),"RXN-")</f>
        <v>#N/A</v>
      </c>
      <c r="AK1549" s="1" t="e">
        <f>_xlfn.TEXTBEFORE(Table916[[#This Row],[type]],"_",-1)</f>
        <v>#N/A</v>
      </c>
      <c r="AN1549" t="s">
        <v>4528</v>
      </c>
      <c r="AO1549" t="s">
        <v>2778</v>
      </c>
      <c r="AP1549" s="3">
        <v>3.2929943710000002E-9</v>
      </c>
      <c r="AQ1549" t="str">
        <f>_xlfn.TEXTBEFORE(Table17[[#This Row],[rxn]],"-",-1)</f>
        <v>PROSYN</v>
      </c>
    </row>
    <row r="1550" spans="16:43" ht="17" x14ac:dyDescent="0.25">
      <c r="P1550" s="4"/>
      <c r="T1550"/>
      <c r="AF1550" s="1" t="s">
        <v>12098</v>
      </c>
      <c r="AG1550" s="1" t="s">
        <v>2778</v>
      </c>
      <c r="AH1550" s="9">
        <v>1.3332418000000001E-11</v>
      </c>
      <c r="AI1550" s="1" t="e">
        <f>_xlfn.TEXTAFTER(Table916[[#This Row],[type]],"-",-1)</f>
        <v>#N/A</v>
      </c>
      <c r="AJ1550" s="1" t="e">
        <f ca="1">_xlfn.TEXTAFTER(_xlfn.TEXTBEFORE(Table916[[#This Row],[type]],"-"&amp;Table916[[#This Row],[rxn-no-enz]]),"RXN-")</f>
        <v>#N/A</v>
      </c>
      <c r="AK1550" s="1" t="e">
        <f>_xlfn.TEXTBEFORE(Table916[[#This Row],[type]],"_",-1)</f>
        <v>#N/A</v>
      </c>
      <c r="AN1550" t="s">
        <v>4529</v>
      </c>
      <c r="AO1550" t="s">
        <v>2778</v>
      </c>
      <c r="AP1550" s="3">
        <v>4.1353236999999999E-11</v>
      </c>
      <c r="AQ1550" t="str">
        <f>_xlfn.TEXTBEFORE(Table17[[#This Row],[rxn]],"-",-1)</f>
        <v>PROSYN</v>
      </c>
    </row>
    <row r="1551" spans="16:43" ht="17" x14ac:dyDescent="0.25">
      <c r="P1551" s="4"/>
      <c r="T1551"/>
      <c r="AF1551" s="1" t="s">
        <v>12099</v>
      </c>
      <c r="AG1551" s="1" t="s">
        <v>2778</v>
      </c>
      <c r="AH1551" s="9">
        <v>8.9650159999999994E-12</v>
      </c>
      <c r="AI1551" s="1" t="e">
        <f>_xlfn.TEXTAFTER(Table916[[#This Row],[type]],"-",-1)</f>
        <v>#N/A</v>
      </c>
      <c r="AJ1551" s="1" t="e">
        <f ca="1">_xlfn.TEXTAFTER(_xlfn.TEXTBEFORE(Table916[[#This Row],[type]],"-"&amp;Table916[[#This Row],[rxn-no-enz]]),"RXN-")</f>
        <v>#N/A</v>
      </c>
      <c r="AK1551" s="1" t="e">
        <f>_xlfn.TEXTBEFORE(Table916[[#This Row],[type]],"_",-1)</f>
        <v>#N/A</v>
      </c>
      <c r="AN1551" t="s">
        <v>12007</v>
      </c>
      <c r="AO1551" t="s">
        <v>2778</v>
      </c>
      <c r="AP1551" s="3">
        <v>1.3194487000000001E-11</v>
      </c>
      <c r="AQ1551" t="str">
        <f>_xlfn.TEXTBEFORE(Table17[[#This Row],[rxn]],"-",-1)</f>
        <v>PROSYN</v>
      </c>
    </row>
    <row r="1552" spans="16:43" ht="17" x14ac:dyDescent="0.25">
      <c r="P1552" s="4"/>
      <c r="T1552"/>
      <c r="AF1552" s="1" t="s">
        <v>4568</v>
      </c>
      <c r="AG1552" s="1" t="s">
        <v>2778</v>
      </c>
      <c r="AH1552" s="9">
        <v>3.5455588999999999E-11</v>
      </c>
      <c r="AI1552" s="1" t="e">
        <f>_xlfn.TEXTAFTER(Table916[[#This Row],[type]],"-",-1)</f>
        <v>#N/A</v>
      </c>
      <c r="AJ1552" s="1" t="e">
        <f ca="1">_xlfn.TEXTAFTER(_xlfn.TEXTBEFORE(Table916[[#This Row],[type]],"-"&amp;Table916[[#This Row],[rxn-no-enz]]),"RXN-")</f>
        <v>#N/A</v>
      </c>
      <c r="AK1552" s="1" t="e">
        <f>_xlfn.TEXTBEFORE(Table916[[#This Row],[type]],"_",-1)</f>
        <v>#N/A</v>
      </c>
      <c r="AN1552" t="s">
        <v>12008</v>
      </c>
      <c r="AO1552" t="s">
        <v>2778</v>
      </c>
      <c r="AP1552" s="3">
        <v>1.17554879E-10</v>
      </c>
      <c r="AQ1552" t="str">
        <f>_xlfn.TEXTBEFORE(Table17[[#This Row],[rxn]],"-",-1)</f>
        <v>PROSYN</v>
      </c>
    </row>
    <row r="1553" spans="16:43" ht="17" x14ac:dyDescent="0.25">
      <c r="P1553" s="4"/>
      <c r="T1553"/>
      <c r="AF1553" s="1" t="s">
        <v>12100</v>
      </c>
      <c r="AG1553" s="1" t="s">
        <v>2778</v>
      </c>
      <c r="AH1553" s="9">
        <v>1.5561939999999999E-10</v>
      </c>
      <c r="AI1553" s="1" t="e">
        <f>_xlfn.TEXTAFTER(Table916[[#This Row],[type]],"-",-1)</f>
        <v>#N/A</v>
      </c>
      <c r="AJ1553" s="1" t="e">
        <f ca="1">_xlfn.TEXTAFTER(_xlfn.TEXTBEFORE(Table916[[#This Row],[type]],"-"&amp;Table916[[#This Row],[rxn-no-enz]]),"RXN-")</f>
        <v>#N/A</v>
      </c>
      <c r="AK1553" s="1" t="e">
        <f>_xlfn.TEXTBEFORE(Table916[[#This Row],[type]],"_",-1)</f>
        <v>#N/A</v>
      </c>
      <c r="AN1553" t="s">
        <v>12009</v>
      </c>
      <c r="AO1553" t="s">
        <v>2778</v>
      </c>
      <c r="AP1553" s="3">
        <v>7.3984923100000001E-10</v>
      </c>
      <c r="AQ1553" t="str">
        <f>_xlfn.TEXTBEFORE(Table17[[#This Row],[rxn]],"-",-1)</f>
        <v>PROSYN</v>
      </c>
    </row>
    <row r="1554" spans="16:43" ht="17" x14ac:dyDescent="0.25">
      <c r="P1554" s="4"/>
      <c r="T1554"/>
      <c r="AF1554" s="1" t="s">
        <v>12101</v>
      </c>
      <c r="AG1554" s="1" t="s">
        <v>2778</v>
      </c>
      <c r="AH1554" s="9">
        <v>4.9533069999999999E-12</v>
      </c>
      <c r="AI1554" s="1" t="e">
        <f>_xlfn.TEXTAFTER(Table916[[#This Row],[type]],"-",-1)</f>
        <v>#N/A</v>
      </c>
      <c r="AJ1554" s="1" t="e">
        <f ca="1">_xlfn.TEXTAFTER(_xlfn.TEXTBEFORE(Table916[[#This Row],[type]],"-"&amp;Table916[[#This Row],[rxn-no-enz]]),"RXN-")</f>
        <v>#N/A</v>
      </c>
      <c r="AK1554" s="1" t="e">
        <f>_xlfn.TEXTBEFORE(Table916[[#This Row],[type]],"_",-1)</f>
        <v>#N/A</v>
      </c>
      <c r="AN1554" t="s">
        <v>4530</v>
      </c>
      <c r="AO1554" t="s">
        <v>2778</v>
      </c>
      <c r="AP1554" s="3">
        <v>1.0824232874999999E-8</v>
      </c>
      <c r="AQ1554" t="str">
        <f>_xlfn.TEXTBEFORE(Table17[[#This Row],[rxn]],"-",-1)</f>
        <v>PROSYN</v>
      </c>
    </row>
    <row r="1555" spans="16:43" ht="17" x14ac:dyDescent="0.25">
      <c r="P1555" s="4"/>
      <c r="T1555"/>
      <c r="AF1555" s="1" t="s">
        <v>4569</v>
      </c>
      <c r="AG1555" s="1" t="s">
        <v>2778</v>
      </c>
      <c r="AH1555" s="9">
        <v>7.6741771600000002E-10</v>
      </c>
      <c r="AI1555" s="1" t="e">
        <f>_xlfn.TEXTAFTER(Table916[[#This Row],[type]],"-",-1)</f>
        <v>#N/A</v>
      </c>
      <c r="AJ1555" s="1" t="e">
        <f ca="1">_xlfn.TEXTAFTER(_xlfn.TEXTBEFORE(Table916[[#This Row],[type]],"-"&amp;Table916[[#This Row],[rxn-no-enz]]),"RXN-")</f>
        <v>#N/A</v>
      </c>
      <c r="AK1555" s="1" t="e">
        <f>_xlfn.TEXTBEFORE(Table916[[#This Row],[type]],"_",-1)</f>
        <v>#N/A</v>
      </c>
      <c r="AN1555" t="s">
        <v>4531</v>
      </c>
      <c r="AO1555" t="s">
        <v>2778</v>
      </c>
      <c r="AP1555" s="3">
        <v>7.6452517999999998E-11</v>
      </c>
      <c r="AQ1555" t="str">
        <f>_xlfn.TEXTBEFORE(Table17[[#This Row],[rxn]],"-",-1)</f>
        <v>PROSYN</v>
      </c>
    </row>
    <row r="1556" spans="16:43" ht="17" x14ac:dyDescent="0.25">
      <c r="P1556" s="4"/>
      <c r="T1556"/>
      <c r="AF1556" s="1" t="s">
        <v>12102</v>
      </c>
      <c r="AG1556" s="1" t="s">
        <v>2778</v>
      </c>
      <c r="AH1556" s="9">
        <v>2.4348740599999898E-10</v>
      </c>
      <c r="AI1556" s="1" t="e">
        <f>_xlfn.TEXTAFTER(Table916[[#This Row],[type]],"-",-1)</f>
        <v>#N/A</v>
      </c>
      <c r="AJ1556" s="1" t="e">
        <f ca="1">_xlfn.TEXTAFTER(_xlfn.TEXTBEFORE(Table916[[#This Row],[type]],"-"&amp;Table916[[#This Row],[rxn-no-enz]]),"RXN-")</f>
        <v>#N/A</v>
      </c>
      <c r="AK1556" s="1" t="e">
        <f>_xlfn.TEXTBEFORE(Table916[[#This Row],[type]],"_",-1)</f>
        <v>#N/A</v>
      </c>
      <c r="AN1556" t="s">
        <v>12010</v>
      </c>
      <c r="AO1556" t="s">
        <v>2778</v>
      </c>
      <c r="AP1556" s="3">
        <v>1.1270134179999899E-9</v>
      </c>
      <c r="AQ1556" t="str">
        <f>_xlfn.TEXTBEFORE(Table17[[#This Row],[rxn]],"-",-1)</f>
        <v>PROSYN</v>
      </c>
    </row>
    <row r="1557" spans="16:43" ht="17" x14ac:dyDescent="0.25">
      <c r="P1557" s="4"/>
      <c r="T1557"/>
      <c r="AF1557" s="1" t="s">
        <v>4570</v>
      </c>
      <c r="AG1557" s="1" t="s">
        <v>2778</v>
      </c>
      <c r="AH1557" s="9">
        <v>7.7207989999999994E-12</v>
      </c>
      <c r="AI1557" s="1" t="e">
        <f>_xlfn.TEXTAFTER(Table916[[#This Row],[type]],"-",-1)</f>
        <v>#N/A</v>
      </c>
      <c r="AJ1557" s="1" t="e">
        <f ca="1">_xlfn.TEXTAFTER(_xlfn.TEXTBEFORE(Table916[[#This Row],[type]],"-"&amp;Table916[[#This Row],[rxn-no-enz]]),"RXN-")</f>
        <v>#N/A</v>
      </c>
      <c r="AK1557" s="1" t="e">
        <f>_xlfn.TEXTBEFORE(Table916[[#This Row],[type]],"_",-1)</f>
        <v>#N/A</v>
      </c>
      <c r="AN1557" t="s">
        <v>12011</v>
      </c>
      <c r="AO1557" t="s">
        <v>2778</v>
      </c>
      <c r="AP1557" s="3">
        <v>5.8910470799999996E-10</v>
      </c>
      <c r="AQ1557" t="str">
        <f>_xlfn.TEXTBEFORE(Table17[[#This Row],[rxn]],"-",-1)</f>
        <v>PROSYN</v>
      </c>
    </row>
    <row r="1558" spans="16:43" ht="17" x14ac:dyDescent="0.25">
      <c r="P1558" s="4"/>
      <c r="T1558"/>
      <c r="AF1558" s="1" t="s">
        <v>12103</v>
      </c>
      <c r="AG1558" s="1" t="s">
        <v>2778</v>
      </c>
      <c r="AH1558" s="9">
        <v>4.2698342999999998E-11</v>
      </c>
      <c r="AI1558" s="1" t="e">
        <f>_xlfn.TEXTAFTER(Table916[[#This Row],[type]],"-",-1)</f>
        <v>#N/A</v>
      </c>
      <c r="AJ1558" s="1" t="e">
        <f ca="1">_xlfn.TEXTAFTER(_xlfn.TEXTBEFORE(Table916[[#This Row],[type]],"-"&amp;Table916[[#This Row],[rxn-no-enz]]),"RXN-")</f>
        <v>#N/A</v>
      </c>
      <c r="AK1558" s="1" t="e">
        <f>_xlfn.TEXTBEFORE(Table916[[#This Row],[type]],"_",-1)</f>
        <v>#N/A</v>
      </c>
      <c r="AN1558" t="s">
        <v>12012</v>
      </c>
      <c r="AO1558" t="s">
        <v>2778</v>
      </c>
      <c r="AP1558" s="3">
        <v>6.0133705000000003E-11</v>
      </c>
      <c r="AQ1558" t="str">
        <f>_xlfn.TEXTBEFORE(Table17[[#This Row],[rxn]],"-",-1)</f>
        <v>PROSYN</v>
      </c>
    </row>
    <row r="1559" spans="16:43" ht="17" x14ac:dyDescent="0.25">
      <c r="P1559" s="4"/>
      <c r="T1559"/>
      <c r="AF1559" s="1" t="s">
        <v>12104</v>
      </c>
      <c r="AG1559" s="1" t="s">
        <v>2778</v>
      </c>
      <c r="AH1559" s="9">
        <v>1.3205823E-11</v>
      </c>
      <c r="AI1559" s="1" t="e">
        <f>_xlfn.TEXTAFTER(Table916[[#This Row],[type]],"-",-1)</f>
        <v>#N/A</v>
      </c>
      <c r="AJ1559" s="1" t="e">
        <f ca="1">_xlfn.TEXTAFTER(_xlfn.TEXTBEFORE(Table916[[#This Row],[type]],"-"&amp;Table916[[#This Row],[rxn-no-enz]]),"RXN-")</f>
        <v>#N/A</v>
      </c>
      <c r="AK1559" s="1" t="e">
        <f>_xlfn.TEXTBEFORE(Table916[[#This Row],[type]],"_",-1)</f>
        <v>#N/A</v>
      </c>
      <c r="AN1559" t="s">
        <v>4532</v>
      </c>
      <c r="AO1559" t="s">
        <v>2778</v>
      </c>
      <c r="AP1559" s="3">
        <v>3.5941914179999998E-9</v>
      </c>
      <c r="AQ1559" t="str">
        <f>_xlfn.TEXTBEFORE(Table17[[#This Row],[rxn]],"-",-1)</f>
        <v>PROSYN</v>
      </c>
    </row>
    <row r="1560" spans="16:43" ht="17" x14ac:dyDescent="0.25">
      <c r="P1560" s="4"/>
      <c r="T1560"/>
      <c r="AF1560" s="1" t="s">
        <v>4585</v>
      </c>
      <c r="AG1560" s="1" t="s">
        <v>2778</v>
      </c>
      <c r="AH1560" s="9">
        <v>3.7118209599999899E-10</v>
      </c>
      <c r="AI1560" s="1" t="e">
        <f>_xlfn.TEXTAFTER(Table916[[#This Row],[type]],"-",-1)</f>
        <v>#N/A</v>
      </c>
      <c r="AJ1560" s="1" t="e">
        <f ca="1">_xlfn.TEXTAFTER(_xlfn.TEXTBEFORE(Table916[[#This Row],[type]],"-"&amp;Table916[[#This Row],[rxn-no-enz]]),"RXN-")</f>
        <v>#N/A</v>
      </c>
      <c r="AK1560" s="1" t="e">
        <f>_xlfn.TEXTBEFORE(Table916[[#This Row],[type]],"_",-1)</f>
        <v>#N/A</v>
      </c>
      <c r="AN1560" t="s">
        <v>4533</v>
      </c>
      <c r="AO1560" t="s">
        <v>2778</v>
      </c>
      <c r="AP1560" s="3">
        <v>1.6969032189999999E-9</v>
      </c>
      <c r="AQ1560" t="str">
        <f>_xlfn.TEXTBEFORE(Table17[[#This Row],[rxn]],"-",-1)</f>
        <v>PROSYN</v>
      </c>
    </row>
    <row r="1561" spans="16:43" ht="17" x14ac:dyDescent="0.25">
      <c r="P1561" s="4"/>
      <c r="T1561"/>
      <c r="AF1561" s="1" t="s">
        <v>4586</v>
      </c>
      <c r="AG1561" s="1" t="s">
        <v>2778</v>
      </c>
      <c r="AH1561" s="9">
        <v>2.3723902459999998E-9</v>
      </c>
      <c r="AI1561" s="1" t="e">
        <f>_xlfn.TEXTAFTER(Table916[[#This Row],[type]],"-",-1)</f>
        <v>#N/A</v>
      </c>
      <c r="AJ1561" s="1" t="e">
        <f ca="1">_xlfn.TEXTAFTER(_xlfn.TEXTBEFORE(Table916[[#This Row],[type]],"-"&amp;Table916[[#This Row],[rxn-no-enz]]),"RXN-")</f>
        <v>#N/A</v>
      </c>
      <c r="AK1561" s="1" t="e">
        <f>_xlfn.TEXTBEFORE(Table916[[#This Row],[type]],"_",-1)</f>
        <v>#N/A</v>
      </c>
      <c r="AN1561" t="s">
        <v>12013</v>
      </c>
      <c r="AO1561" t="s">
        <v>2778</v>
      </c>
      <c r="AP1561" s="3">
        <v>2.5799557399999998E-10</v>
      </c>
      <c r="AQ1561" t="str">
        <f>_xlfn.TEXTBEFORE(Table17[[#This Row],[rxn]],"-",-1)</f>
        <v>PROSYN</v>
      </c>
    </row>
    <row r="1562" spans="16:43" ht="17" x14ac:dyDescent="0.25">
      <c r="P1562" s="4"/>
      <c r="T1562"/>
      <c r="AF1562" s="1" t="s">
        <v>4587</v>
      </c>
      <c r="AG1562" s="1" t="s">
        <v>2778</v>
      </c>
      <c r="AH1562" s="9">
        <v>1.061518816E-9</v>
      </c>
      <c r="AI1562" s="1" t="e">
        <f>_xlfn.TEXTAFTER(Table916[[#This Row],[type]],"-",-1)</f>
        <v>#N/A</v>
      </c>
      <c r="AJ1562" s="1" t="e">
        <f ca="1">_xlfn.TEXTAFTER(_xlfn.TEXTBEFORE(Table916[[#This Row],[type]],"-"&amp;Table916[[#This Row],[rxn-no-enz]]),"RXN-")</f>
        <v>#N/A</v>
      </c>
      <c r="AK1562" s="1" t="e">
        <f>_xlfn.TEXTBEFORE(Table916[[#This Row],[type]],"_",-1)</f>
        <v>#N/A</v>
      </c>
      <c r="AN1562" t="s">
        <v>12014</v>
      </c>
      <c r="AO1562" t="s">
        <v>2778</v>
      </c>
      <c r="AP1562" s="3">
        <v>3.7489610000000004E-12</v>
      </c>
      <c r="AQ1562" t="str">
        <f>_xlfn.TEXTBEFORE(Table17[[#This Row],[rxn]],"-",-1)</f>
        <v>PROSYN</v>
      </c>
    </row>
    <row r="1563" spans="16:43" ht="17" x14ac:dyDescent="0.25">
      <c r="P1563" s="4"/>
      <c r="T1563"/>
      <c r="AF1563" s="1" t="s">
        <v>4588</v>
      </c>
      <c r="AG1563" s="1" t="s">
        <v>2778</v>
      </c>
      <c r="AH1563" s="9">
        <v>5.6352924699999995E-10</v>
      </c>
      <c r="AI1563" s="1" t="e">
        <f>_xlfn.TEXTAFTER(Table916[[#This Row],[type]],"-",-1)</f>
        <v>#N/A</v>
      </c>
      <c r="AJ1563" s="1" t="e">
        <f ca="1">_xlfn.TEXTAFTER(_xlfn.TEXTBEFORE(Table916[[#This Row],[type]],"-"&amp;Table916[[#This Row],[rxn-no-enz]]),"RXN-")</f>
        <v>#N/A</v>
      </c>
      <c r="AK1563" s="1" t="e">
        <f>_xlfn.TEXTBEFORE(Table916[[#This Row],[type]],"_",-1)</f>
        <v>#N/A</v>
      </c>
      <c r="AN1563" t="s">
        <v>12015</v>
      </c>
      <c r="AO1563" t="s">
        <v>2778</v>
      </c>
      <c r="AP1563" s="3">
        <v>6.81127066E-10</v>
      </c>
      <c r="AQ1563" t="str">
        <f>_xlfn.TEXTBEFORE(Table17[[#This Row],[rxn]],"-",-1)</f>
        <v>PROSYN</v>
      </c>
    </row>
    <row r="1564" spans="16:43" ht="17" x14ac:dyDescent="0.25">
      <c r="P1564" s="4"/>
      <c r="T1564"/>
      <c r="AF1564" s="1" t="s">
        <v>4589</v>
      </c>
      <c r="AG1564" s="1" t="s">
        <v>2778</v>
      </c>
      <c r="AH1564" s="9">
        <v>1.6894442339999999E-9</v>
      </c>
      <c r="AI1564" s="1" t="e">
        <f>_xlfn.TEXTAFTER(Table916[[#This Row],[type]],"-",-1)</f>
        <v>#N/A</v>
      </c>
      <c r="AJ1564" s="1" t="e">
        <f ca="1">_xlfn.TEXTAFTER(_xlfn.TEXTBEFORE(Table916[[#This Row],[type]],"-"&amp;Table916[[#This Row],[rxn-no-enz]]),"RXN-")</f>
        <v>#N/A</v>
      </c>
      <c r="AK1564" s="1" t="e">
        <f>_xlfn.TEXTBEFORE(Table916[[#This Row],[type]],"_",-1)</f>
        <v>#N/A</v>
      </c>
      <c r="AN1564" t="s">
        <v>13820</v>
      </c>
      <c r="AO1564" t="s">
        <v>2778</v>
      </c>
      <c r="AP1564" s="3">
        <v>3.7656072299999997E-10</v>
      </c>
      <c r="AQ1564" t="str">
        <f>_xlfn.TEXTBEFORE(Table17[[#This Row],[rxn]],"-",-1)</f>
        <v>PROSYN</v>
      </c>
    </row>
    <row r="1565" spans="16:43" ht="17" x14ac:dyDescent="0.25">
      <c r="P1565" s="4"/>
      <c r="T1565"/>
      <c r="AF1565" s="1" t="s">
        <v>4590</v>
      </c>
      <c r="AG1565" s="1" t="s">
        <v>2778</v>
      </c>
      <c r="AH1565" s="9">
        <v>5.0638084699999999E-10</v>
      </c>
      <c r="AI1565" s="1" t="e">
        <f>_xlfn.TEXTAFTER(Table916[[#This Row],[type]],"-",-1)</f>
        <v>#N/A</v>
      </c>
      <c r="AJ1565" s="1" t="e">
        <f ca="1">_xlfn.TEXTAFTER(_xlfn.TEXTBEFORE(Table916[[#This Row],[type]],"-"&amp;Table916[[#This Row],[rxn-no-enz]]),"RXN-")</f>
        <v>#N/A</v>
      </c>
      <c r="AK1565" s="1" t="e">
        <f>_xlfn.TEXTBEFORE(Table916[[#This Row],[type]],"_",-1)</f>
        <v>#N/A</v>
      </c>
      <c r="AN1565" t="s">
        <v>12016</v>
      </c>
      <c r="AO1565" t="s">
        <v>2778</v>
      </c>
      <c r="AP1565" s="3">
        <v>3.7656072299999997E-10</v>
      </c>
      <c r="AQ1565" t="str">
        <f>_xlfn.TEXTBEFORE(Table17[[#This Row],[rxn]],"-",-1)</f>
        <v>PROSYN</v>
      </c>
    </row>
    <row r="1566" spans="16:43" ht="17" x14ac:dyDescent="0.25">
      <c r="P1566" s="4"/>
      <c r="T1566"/>
      <c r="AF1566" s="1" t="s">
        <v>4591</v>
      </c>
      <c r="AG1566" s="1" t="s">
        <v>2778</v>
      </c>
      <c r="AH1566" s="9">
        <v>1.69916706999999E-10</v>
      </c>
      <c r="AI1566" s="1" t="e">
        <f>_xlfn.TEXTAFTER(Table916[[#This Row],[type]],"-",-1)</f>
        <v>#N/A</v>
      </c>
      <c r="AJ1566" s="1" t="e">
        <f ca="1">_xlfn.TEXTAFTER(_xlfn.TEXTBEFORE(Table916[[#This Row],[type]],"-"&amp;Table916[[#This Row],[rxn-no-enz]]),"RXN-")</f>
        <v>#N/A</v>
      </c>
      <c r="AK1566" s="1" t="e">
        <f>_xlfn.TEXTBEFORE(Table916[[#This Row],[type]],"_",-1)</f>
        <v>#N/A</v>
      </c>
      <c r="AN1566" t="s">
        <v>12017</v>
      </c>
      <c r="AO1566" t="s">
        <v>2778</v>
      </c>
      <c r="AP1566" s="3">
        <v>4.1353535000000002E-10</v>
      </c>
      <c r="AQ1566" t="str">
        <f>_xlfn.TEXTBEFORE(Table17[[#This Row],[rxn]],"-",-1)</f>
        <v>PROSYN</v>
      </c>
    </row>
    <row r="1567" spans="16:43" ht="17" x14ac:dyDescent="0.25">
      <c r="P1567" s="4"/>
      <c r="T1567"/>
      <c r="AF1567" s="1" t="s">
        <v>12105</v>
      </c>
      <c r="AG1567" s="1" t="s">
        <v>2778</v>
      </c>
      <c r="AH1567" s="9">
        <v>1.92471303999999E-10</v>
      </c>
      <c r="AI1567" s="1" t="e">
        <f>_xlfn.TEXTAFTER(Table916[[#This Row],[type]],"-",-1)</f>
        <v>#N/A</v>
      </c>
      <c r="AJ1567" s="1" t="e">
        <f ca="1">_xlfn.TEXTAFTER(_xlfn.TEXTBEFORE(Table916[[#This Row],[type]],"-"&amp;Table916[[#This Row],[rxn-no-enz]]),"RXN-")</f>
        <v>#N/A</v>
      </c>
      <c r="AK1567" s="1" t="e">
        <f>_xlfn.TEXTBEFORE(Table916[[#This Row],[type]],"_",-1)</f>
        <v>#N/A</v>
      </c>
      <c r="AN1567" t="s">
        <v>4534</v>
      </c>
      <c r="AO1567" t="s">
        <v>2778</v>
      </c>
      <c r="AP1567" s="3">
        <v>2.8684543619999998E-9</v>
      </c>
      <c r="AQ1567" t="str">
        <f>_xlfn.TEXTBEFORE(Table17[[#This Row],[rxn]],"-",-1)</f>
        <v>PROSYN</v>
      </c>
    </row>
    <row r="1568" spans="16:43" ht="17" x14ac:dyDescent="0.25">
      <c r="P1568" s="4"/>
      <c r="T1568"/>
      <c r="AF1568" s="1" t="s">
        <v>4592</v>
      </c>
      <c r="AG1568" s="1" t="s">
        <v>2778</v>
      </c>
      <c r="AH1568" s="9">
        <v>3.62388011E-10</v>
      </c>
      <c r="AI1568" s="1" t="e">
        <f>_xlfn.TEXTAFTER(Table916[[#This Row],[type]],"-",-1)</f>
        <v>#N/A</v>
      </c>
      <c r="AJ1568" s="1" t="e">
        <f ca="1">_xlfn.TEXTAFTER(_xlfn.TEXTBEFORE(Table916[[#This Row],[type]],"-"&amp;Table916[[#This Row],[rxn-no-enz]]),"RXN-")</f>
        <v>#N/A</v>
      </c>
      <c r="AK1568" s="1" t="e">
        <f>_xlfn.TEXTBEFORE(Table916[[#This Row],[type]],"_",-1)</f>
        <v>#N/A</v>
      </c>
      <c r="AN1568" t="s">
        <v>12018</v>
      </c>
      <c r="AO1568" t="s">
        <v>2778</v>
      </c>
      <c r="AP1568" s="3">
        <v>3.1628428999999899E-11</v>
      </c>
      <c r="AQ1568" t="str">
        <f>_xlfn.TEXTBEFORE(Table17[[#This Row],[rxn]],"-",-1)</f>
        <v>PROSYN</v>
      </c>
    </row>
    <row r="1569" spans="16:43" ht="17" x14ac:dyDescent="0.25">
      <c r="P1569" s="4"/>
      <c r="T1569"/>
      <c r="AF1569" s="1" t="s">
        <v>4593</v>
      </c>
      <c r="AG1569" s="1" t="s">
        <v>2778</v>
      </c>
      <c r="AH1569" s="9">
        <v>1.2561383489999999E-9</v>
      </c>
      <c r="AI1569" s="1" t="e">
        <f>_xlfn.TEXTAFTER(Table916[[#This Row],[type]],"-",-1)</f>
        <v>#N/A</v>
      </c>
      <c r="AJ1569" s="1" t="e">
        <f ca="1">_xlfn.TEXTAFTER(_xlfn.TEXTBEFORE(Table916[[#This Row],[type]],"-"&amp;Table916[[#This Row],[rxn-no-enz]]),"RXN-")</f>
        <v>#N/A</v>
      </c>
      <c r="AK1569" s="1" t="e">
        <f>_xlfn.TEXTBEFORE(Table916[[#This Row],[type]],"_",-1)</f>
        <v>#N/A</v>
      </c>
      <c r="AN1569" t="s">
        <v>12019</v>
      </c>
      <c r="AO1569" t="s">
        <v>2778</v>
      </c>
      <c r="AP1569" s="3">
        <v>1.33959241999999E-10</v>
      </c>
      <c r="AQ1569" t="str">
        <f>_xlfn.TEXTBEFORE(Table17[[#This Row],[rxn]],"-",-1)</f>
        <v>PROSYN</v>
      </c>
    </row>
    <row r="1570" spans="16:43" ht="17" x14ac:dyDescent="0.25">
      <c r="P1570" s="4"/>
      <c r="T1570"/>
      <c r="AF1570" s="1" t="s">
        <v>4594</v>
      </c>
      <c r="AG1570" s="1" t="s">
        <v>2778</v>
      </c>
      <c r="AH1570" s="9">
        <v>1.8043104290000001E-9</v>
      </c>
      <c r="AI1570" s="1" t="e">
        <f>_xlfn.TEXTAFTER(Table916[[#This Row],[type]],"-",-1)</f>
        <v>#N/A</v>
      </c>
      <c r="AJ1570" s="1" t="e">
        <f ca="1">_xlfn.TEXTAFTER(_xlfn.TEXTBEFORE(Table916[[#This Row],[type]],"-"&amp;Table916[[#This Row],[rxn-no-enz]]),"RXN-")</f>
        <v>#N/A</v>
      </c>
      <c r="AK1570" s="1" t="e">
        <f>_xlfn.TEXTBEFORE(Table916[[#This Row],[type]],"_",-1)</f>
        <v>#N/A</v>
      </c>
      <c r="AN1570" t="s">
        <v>12020</v>
      </c>
      <c r="AO1570" t="s">
        <v>2778</v>
      </c>
      <c r="AP1570" s="3">
        <v>7.4500209500000004E-10</v>
      </c>
      <c r="AQ1570" t="str">
        <f>_xlfn.TEXTBEFORE(Table17[[#This Row],[rxn]],"-",-1)</f>
        <v>PROSYN</v>
      </c>
    </row>
    <row r="1571" spans="16:43" ht="17" x14ac:dyDescent="0.25">
      <c r="P1571" s="4"/>
      <c r="T1571"/>
      <c r="AF1571" s="1" t="s">
        <v>4595</v>
      </c>
      <c r="AG1571" s="1" t="s">
        <v>2778</v>
      </c>
      <c r="AH1571" s="9">
        <v>8.2062660099999998E-10</v>
      </c>
      <c r="AI1571" s="1" t="e">
        <f>_xlfn.TEXTAFTER(Table916[[#This Row],[type]],"-",-1)</f>
        <v>#N/A</v>
      </c>
      <c r="AJ1571" s="1" t="e">
        <f ca="1">_xlfn.TEXTAFTER(_xlfn.TEXTBEFORE(Table916[[#This Row],[type]],"-"&amp;Table916[[#This Row],[rxn-no-enz]]),"RXN-")</f>
        <v>#N/A</v>
      </c>
      <c r="AK1571" s="1" t="e">
        <f>_xlfn.TEXTBEFORE(Table916[[#This Row],[type]],"_",-1)</f>
        <v>#N/A</v>
      </c>
      <c r="AN1571" t="s">
        <v>12021</v>
      </c>
      <c r="AO1571" t="s">
        <v>2778</v>
      </c>
      <c r="AP1571" s="3">
        <v>1.87776051E-10</v>
      </c>
      <c r="AQ1571" t="str">
        <f>_xlfn.TEXTBEFORE(Table17[[#This Row],[rxn]],"-",-1)</f>
        <v>PROSYN</v>
      </c>
    </row>
    <row r="1572" spans="16:43" ht="17" x14ac:dyDescent="0.25">
      <c r="P1572" s="4"/>
      <c r="T1572"/>
      <c r="AF1572" s="1" t="s">
        <v>4596</v>
      </c>
      <c r="AG1572" s="1" t="s">
        <v>2778</v>
      </c>
      <c r="AH1572" s="9">
        <v>1.9697929690000001E-9</v>
      </c>
      <c r="AI1572" s="1" t="e">
        <f>_xlfn.TEXTAFTER(Table916[[#This Row],[type]],"-",-1)</f>
        <v>#N/A</v>
      </c>
      <c r="AJ1572" s="1" t="e">
        <f ca="1">_xlfn.TEXTAFTER(_xlfn.TEXTBEFORE(Table916[[#This Row],[type]],"-"&amp;Table916[[#This Row],[rxn-no-enz]]),"RXN-")</f>
        <v>#N/A</v>
      </c>
      <c r="AK1572" s="1" t="e">
        <f>_xlfn.TEXTBEFORE(Table916[[#This Row],[type]],"_",-1)</f>
        <v>#N/A</v>
      </c>
      <c r="AN1572" t="s">
        <v>12022</v>
      </c>
      <c r="AO1572" t="s">
        <v>2778</v>
      </c>
      <c r="AP1572" s="3">
        <v>2.2081515300000001E-10</v>
      </c>
      <c r="AQ1572" t="str">
        <f>_xlfn.TEXTBEFORE(Table17[[#This Row],[rxn]],"-",-1)</f>
        <v>PROSYN</v>
      </c>
    </row>
    <row r="1573" spans="16:43" ht="17" x14ac:dyDescent="0.25">
      <c r="P1573" s="4"/>
      <c r="T1573"/>
      <c r="AF1573" s="1" t="s">
        <v>4597</v>
      </c>
      <c r="AG1573" s="1" t="s">
        <v>2778</v>
      </c>
      <c r="AH1573" s="9">
        <v>1.1805591890000001E-9</v>
      </c>
      <c r="AI1573" s="1" t="e">
        <f>_xlfn.TEXTAFTER(Table916[[#This Row],[type]],"-",-1)</f>
        <v>#N/A</v>
      </c>
      <c r="AJ1573" s="1" t="e">
        <f ca="1">_xlfn.TEXTAFTER(_xlfn.TEXTBEFORE(Table916[[#This Row],[type]],"-"&amp;Table916[[#This Row],[rxn-no-enz]]),"RXN-")</f>
        <v>#N/A</v>
      </c>
      <c r="AK1573" s="1" t="e">
        <f>_xlfn.TEXTBEFORE(Table916[[#This Row],[type]],"_",-1)</f>
        <v>#N/A</v>
      </c>
      <c r="AN1573" t="s">
        <v>4535</v>
      </c>
      <c r="AO1573" t="s">
        <v>2778</v>
      </c>
      <c r="AP1573" s="3">
        <v>2.281681841E-9</v>
      </c>
      <c r="AQ1573" t="str">
        <f>_xlfn.TEXTBEFORE(Table17[[#This Row],[rxn]],"-",-1)</f>
        <v>PROSYN</v>
      </c>
    </row>
    <row r="1574" spans="16:43" ht="17" x14ac:dyDescent="0.25">
      <c r="P1574" s="4"/>
      <c r="T1574"/>
      <c r="AF1574" s="1" t="s">
        <v>4598</v>
      </c>
      <c r="AG1574" s="1" t="s">
        <v>2778</v>
      </c>
      <c r="AH1574" s="9">
        <v>1.386428556E-9</v>
      </c>
      <c r="AI1574" s="1" t="e">
        <f>_xlfn.TEXTAFTER(Table916[[#This Row],[type]],"-",-1)</f>
        <v>#N/A</v>
      </c>
      <c r="AJ1574" s="1" t="e">
        <f ca="1">_xlfn.TEXTAFTER(_xlfn.TEXTBEFORE(Table916[[#This Row],[type]],"-"&amp;Table916[[#This Row],[rxn-no-enz]]),"RXN-")</f>
        <v>#N/A</v>
      </c>
      <c r="AK1574" s="1" t="e">
        <f>_xlfn.TEXTBEFORE(Table916[[#This Row],[type]],"_",-1)</f>
        <v>#N/A</v>
      </c>
      <c r="AN1574" t="s">
        <v>13821</v>
      </c>
      <c r="AO1574" t="s">
        <v>2778</v>
      </c>
      <c r="AP1574" s="3">
        <v>2.5068942E-11</v>
      </c>
      <c r="AQ1574" t="str">
        <f>_xlfn.TEXTBEFORE(Table17[[#This Row],[rxn]],"-",-1)</f>
        <v>PROSYN</v>
      </c>
    </row>
    <row r="1575" spans="16:43" ht="17" x14ac:dyDescent="0.25">
      <c r="P1575" s="4"/>
      <c r="T1575"/>
      <c r="AF1575" s="1" t="s">
        <v>12106</v>
      </c>
      <c r="AG1575" s="1" t="s">
        <v>2778</v>
      </c>
      <c r="AH1575" s="9">
        <v>1.28931479E-10</v>
      </c>
      <c r="AI1575" s="1" t="e">
        <f>_xlfn.TEXTAFTER(Table916[[#This Row],[type]],"-",-1)</f>
        <v>#N/A</v>
      </c>
      <c r="AJ1575" s="1" t="e">
        <f ca="1">_xlfn.TEXTAFTER(_xlfn.TEXTBEFORE(Table916[[#This Row],[type]],"-"&amp;Table916[[#This Row],[rxn-no-enz]]),"RXN-")</f>
        <v>#N/A</v>
      </c>
      <c r="AK1575" s="1" t="e">
        <f>_xlfn.TEXTBEFORE(Table916[[#This Row],[type]],"_",-1)</f>
        <v>#N/A</v>
      </c>
      <c r="AN1575" t="s">
        <v>12023</v>
      </c>
      <c r="AO1575" t="s">
        <v>2778</v>
      </c>
      <c r="AP1575" s="3">
        <v>2.5068942E-11</v>
      </c>
      <c r="AQ1575" t="str">
        <f>_xlfn.TEXTBEFORE(Table17[[#This Row],[rxn]],"-",-1)</f>
        <v>PROSYN</v>
      </c>
    </row>
    <row r="1576" spans="16:43" ht="17" x14ac:dyDescent="0.25">
      <c r="P1576" s="4"/>
      <c r="T1576"/>
      <c r="AF1576" s="1" t="s">
        <v>4599</v>
      </c>
      <c r="AG1576" s="1" t="s">
        <v>2778</v>
      </c>
      <c r="AH1576" s="9">
        <v>1.135432799E-9</v>
      </c>
      <c r="AI1576" s="1" t="e">
        <f>_xlfn.TEXTAFTER(Table916[[#This Row],[type]],"-",-1)</f>
        <v>#N/A</v>
      </c>
      <c r="AJ1576" s="1" t="e">
        <f ca="1">_xlfn.TEXTAFTER(_xlfn.TEXTBEFORE(Table916[[#This Row],[type]],"-"&amp;Table916[[#This Row],[rxn-no-enz]]),"RXN-")</f>
        <v>#N/A</v>
      </c>
      <c r="AK1576" s="1" t="e">
        <f>_xlfn.TEXTBEFORE(Table916[[#This Row],[type]],"_",-1)</f>
        <v>#N/A</v>
      </c>
      <c r="AN1576" t="s">
        <v>4536</v>
      </c>
      <c r="AO1576" t="s">
        <v>2778</v>
      </c>
      <c r="AP1576" s="3">
        <v>2.323418715E-9</v>
      </c>
      <c r="AQ1576" t="str">
        <f>_xlfn.TEXTBEFORE(Table17[[#This Row],[rxn]],"-",-1)</f>
        <v>PROSYN</v>
      </c>
    </row>
    <row r="1577" spans="16:43" ht="17" x14ac:dyDescent="0.25">
      <c r="P1577" s="4"/>
      <c r="T1577"/>
      <c r="AF1577" s="1" t="s">
        <v>4600</v>
      </c>
      <c r="AG1577" s="1" t="s">
        <v>2778</v>
      </c>
      <c r="AH1577" s="9">
        <v>1.9498998650000002E-9</v>
      </c>
      <c r="AI1577" s="1" t="e">
        <f>_xlfn.TEXTAFTER(Table916[[#This Row],[type]],"-",-1)</f>
        <v>#N/A</v>
      </c>
      <c r="AJ1577" s="1" t="e">
        <f ca="1">_xlfn.TEXTAFTER(_xlfn.TEXTBEFORE(Table916[[#This Row],[type]],"-"&amp;Table916[[#This Row],[rxn-no-enz]]),"RXN-")</f>
        <v>#N/A</v>
      </c>
      <c r="AK1577" s="1" t="e">
        <f>_xlfn.TEXTBEFORE(Table916[[#This Row],[type]],"_",-1)</f>
        <v>#N/A</v>
      </c>
      <c r="AN1577" t="s">
        <v>12024</v>
      </c>
      <c r="AO1577" t="s">
        <v>2778</v>
      </c>
      <c r="AP1577" s="3">
        <v>4.5786933999999999E-11</v>
      </c>
      <c r="AQ1577" t="str">
        <f>_xlfn.TEXTBEFORE(Table17[[#This Row],[rxn]],"-",-1)</f>
        <v>PROSYN</v>
      </c>
    </row>
    <row r="1578" spans="16:43" ht="17" x14ac:dyDescent="0.25">
      <c r="P1578" s="4"/>
      <c r="T1578"/>
      <c r="AF1578" s="1" t="s">
        <v>4601</v>
      </c>
      <c r="AG1578" s="1" t="s">
        <v>2778</v>
      </c>
      <c r="AH1578" s="9">
        <v>1.3448698439999901E-9</v>
      </c>
      <c r="AI1578" s="1" t="e">
        <f>_xlfn.TEXTAFTER(Table916[[#This Row],[type]],"-",-1)</f>
        <v>#N/A</v>
      </c>
      <c r="AJ1578" s="1" t="e">
        <f ca="1">_xlfn.TEXTAFTER(_xlfn.TEXTBEFORE(Table916[[#This Row],[type]],"-"&amp;Table916[[#This Row],[rxn-no-enz]]),"RXN-")</f>
        <v>#N/A</v>
      </c>
      <c r="AK1578" s="1" t="e">
        <f>_xlfn.TEXTBEFORE(Table916[[#This Row],[type]],"_",-1)</f>
        <v>#N/A</v>
      </c>
      <c r="AN1578" t="s">
        <v>4537</v>
      </c>
      <c r="AO1578" t="s">
        <v>2778</v>
      </c>
      <c r="AP1578" s="3">
        <v>1.3953675658E-8</v>
      </c>
      <c r="AQ1578" t="str">
        <f>_xlfn.TEXTBEFORE(Table17[[#This Row],[rxn]],"-",-1)</f>
        <v>PROSYN</v>
      </c>
    </row>
    <row r="1579" spans="16:43" ht="17" x14ac:dyDescent="0.25">
      <c r="P1579" s="4"/>
      <c r="T1579"/>
      <c r="AF1579" s="1" t="s">
        <v>12107</v>
      </c>
      <c r="AG1579" s="1" t="s">
        <v>2778</v>
      </c>
      <c r="AH1579" s="9">
        <v>3.6944163999999997E-11</v>
      </c>
      <c r="AI1579" s="1" t="e">
        <f>_xlfn.TEXTAFTER(Table916[[#This Row],[type]],"-",-1)</f>
        <v>#N/A</v>
      </c>
      <c r="AJ1579" s="1" t="e">
        <f ca="1">_xlfn.TEXTAFTER(_xlfn.TEXTBEFORE(Table916[[#This Row],[type]],"-"&amp;Table916[[#This Row],[rxn-no-enz]]),"RXN-")</f>
        <v>#N/A</v>
      </c>
      <c r="AK1579" s="1" t="e">
        <f>_xlfn.TEXTBEFORE(Table916[[#This Row],[type]],"_",-1)</f>
        <v>#N/A</v>
      </c>
      <c r="AN1579" t="s">
        <v>12025</v>
      </c>
      <c r="AO1579" t="s">
        <v>2778</v>
      </c>
      <c r="AP1579" s="3">
        <v>5.82402201E-10</v>
      </c>
      <c r="AQ1579" t="str">
        <f>_xlfn.TEXTBEFORE(Table17[[#This Row],[rxn]],"-",-1)</f>
        <v>PROSYN</v>
      </c>
    </row>
    <row r="1580" spans="16:43" ht="17" x14ac:dyDescent="0.25">
      <c r="P1580" s="4"/>
      <c r="T1580"/>
      <c r="AF1580" s="1" t="s">
        <v>4602</v>
      </c>
      <c r="AG1580" s="1" t="s">
        <v>2778</v>
      </c>
      <c r="AH1580" s="9">
        <v>2.11649798E-9</v>
      </c>
      <c r="AI1580" s="1" t="e">
        <f>_xlfn.TEXTAFTER(Table916[[#This Row],[type]],"-",-1)</f>
        <v>#N/A</v>
      </c>
      <c r="AJ1580" s="1" t="e">
        <f ca="1">_xlfn.TEXTAFTER(_xlfn.TEXTBEFORE(Table916[[#This Row],[type]],"-"&amp;Table916[[#This Row],[rxn-no-enz]]),"RXN-")</f>
        <v>#N/A</v>
      </c>
      <c r="AK1580" s="1" t="e">
        <f>_xlfn.TEXTBEFORE(Table916[[#This Row],[type]],"_",-1)</f>
        <v>#N/A</v>
      </c>
      <c r="AN1580" t="s">
        <v>12026</v>
      </c>
      <c r="AO1580" t="s">
        <v>2778</v>
      </c>
      <c r="AP1580" s="3">
        <v>7.6143002099999995E-10</v>
      </c>
      <c r="AQ1580" t="str">
        <f>_xlfn.TEXTBEFORE(Table17[[#This Row],[rxn]],"-",-1)</f>
        <v>PROSYN</v>
      </c>
    </row>
    <row r="1581" spans="16:43" ht="17" x14ac:dyDescent="0.25">
      <c r="P1581" s="4"/>
      <c r="T1581"/>
      <c r="AF1581" s="1" t="s">
        <v>4603</v>
      </c>
      <c r="AG1581" s="1" t="s">
        <v>2778</v>
      </c>
      <c r="AH1581" s="9">
        <v>2.3223481449999999E-9</v>
      </c>
      <c r="AI1581" s="1" t="e">
        <f>_xlfn.TEXTAFTER(Table916[[#This Row],[type]],"-",-1)</f>
        <v>#N/A</v>
      </c>
      <c r="AJ1581" s="1" t="e">
        <f ca="1">_xlfn.TEXTAFTER(_xlfn.TEXTBEFORE(Table916[[#This Row],[type]],"-"&amp;Table916[[#This Row],[rxn-no-enz]]),"RXN-")</f>
        <v>#N/A</v>
      </c>
      <c r="AK1581" s="1" t="e">
        <f>_xlfn.TEXTBEFORE(Table916[[#This Row],[type]],"_",-1)</f>
        <v>#N/A</v>
      </c>
      <c r="AN1581" t="s">
        <v>13822</v>
      </c>
      <c r="AO1581" t="s">
        <v>2778</v>
      </c>
      <c r="AP1581" s="3">
        <v>7.6143002099999995E-10</v>
      </c>
      <c r="AQ1581" t="str">
        <f>_xlfn.TEXTBEFORE(Table17[[#This Row],[rxn]],"-",-1)</f>
        <v>PROSYN</v>
      </c>
    </row>
    <row r="1582" spans="16:43" ht="17" x14ac:dyDescent="0.25">
      <c r="P1582" s="4"/>
      <c r="T1582"/>
      <c r="AF1582" s="1" t="s">
        <v>4604</v>
      </c>
      <c r="AG1582" s="1" t="s">
        <v>2778</v>
      </c>
      <c r="AH1582" s="9">
        <v>1.26669261799999E-9</v>
      </c>
      <c r="AI1582" s="1" t="e">
        <f>_xlfn.TEXTAFTER(Table916[[#This Row],[type]],"-",-1)</f>
        <v>#N/A</v>
      </c>
      <c r="AJ1582" s="1" t="e">
        <f ca="1">_xlfn.TEXTAFTER(_xlfn.TEXTBEFORE(Table916[[#This Row],[type]],"-"&amp;Table916[[#This Row],[rxn-no-enz]]),"RXN-")</f>
        <v>#N/A</v>
      </c>
      <c r="AK1582" s="1" t="e">
        <f>_xlfn.TEXTBEFORE(Table916[[#This Row],[type]],"_",-1)</f>
        <v>#N/A</v>
      </c>
      <c r="AN1582" t="s">
        <v>12027</v>
      </c>
      <c r="AO1582" t="s">
        <v>2778</v>
      </c>
      <c r="AP1582" s="3">
        <v>2.20547606E-10</v>
      </c>
      <c r="AQ1582" t="str">
        <f>_xlfn.TEXTBEFORE(Table17[[#This Row],[rxn]],"-",-1)</f>
        <v>PROSYN</v>
      </c>
    </row>
    <row r="1583" spans="16:43" ht="17" x14ac:dyDescent="0.25">
      <c r="P1583" s="4"/>
      <c r="T1583"/>
      <c r="AF1583" s="1" t="s">
        <v>4605</v>
      </c>
      <c r="AG1583" s="1" t="s">
        <v>2778</v>
      </c>
      <c r="AH1583" s="9">
        <v>1.667230941E-9</v>
      </c>
      <c r="AI1583" s="1" t="e">
        <f>_xlfn.TEXTAFTER(Table916[[#This Row],[type]],"-",-1)</f>
        <v>#N/A</v>
      </c>
      <c r="AJ1583" s="1" t="e">
        <f ca="1">_xlfn.TEXTAFTER(_xlfn.TEXTBEFORE(Table916[[#This Row],[type]],"-"&amp;Table916[[#This Row],[rxn-no-enz]]),"RXN-")</f>
        <v>#N/A</v>
      </c>
      <c r="AK1583" s="1" t="e">
        <f>_xlfn.TEXTBEFORE(Table916[[#This Row],[type]],"_",-1)</f>
        <v>#N/A</v>
      </c>
      <c r="AN1583" t="s">
        <v>12028</v>
      </c>
      <c r="AO1583" t="s">
        <v>2778</v>
      </c>
      <c r="AP1583" s="3">
        <v>2.3274748999999999E-11</v>
      </c>
      <c r="AQ1583" t="str">
        <f>_xlfn.TEXTBEFORE(Table17[[#This Row],[rxn]],"-",-1)</f>
        <v>PROSYN</v>
      </c>
    </row>
    <row r="1584" spans="16:43" ht="17" x14ac:dyDescent="0.25">
      <c r="P1584" s="4"/>
      <c r="T1584"/>
      <c r="AF1584" s="1" t="s">
        <v>4607</v>
      </c>
      <c r="AG1584" s="1" t="s">
        <v>2778</v>
      </c>
      <c r="AH1584" s="9">
        <v>6.7000895200000001E-10</v>
      </c>
      <c r="AI1584" s="1" t="e">
        <f>_xlfn.TEXTAFTER(Table916[[#This Row],[type]],"-",-1)</f>
        <v>#N/A</v>
      </c>
      <c r="AJ1584" s="1" t="e">
        <f ca="1">_xlfn.TEXTAFTER(_xlfn.TEXTBEFORE(Table916[[#This Row],[type]],"-"&amp;Table916[[#This Row],[rxn-no-enz]]),"RXN-")</f>
        <v>#N/A</v>
      </c>
      <c r="AK1584" s="1" t="e">
        <f>_xlfn.TEXTBEFORE(Table916[[#This Row],[type]],"_",-1)</f>
        <v>#N/A</v>
      </c>
      <c r="AN1584" t="s">
        <v>12029</v>
      </c>
      <c r="AO1584" t="s">
        <v>2778</v>
      </c>
      <c r="AP1584" s="3">
        <v>2.1589634179999998E-9</v>
      </c>
      <c r="AQ1584" t="str">
        <f>_xlfn.TEXTBEFORE(Table17[[#This Row],[rxn]],"-",-1)</f>
        <v>PROSYN</v>
      </c>
    </row>
    <row r="1585" spans="16:43" ht="17" x14ac:dyDescent="0.25">
      <c r="P1585" s="4"/>
      <c r="T1585"/>
      <c r="AF1585" s="1" t="s">
        <v>4608</v>
      </c>
      <c r="AG1585" s="1" t="s">
        <v>2778</v>
      </c>
      <c r="AH1585" s="9">
        <v>6.9551573100000004E-10</v>
      </c>
      <c r="AI1585" s="1" t="e">
        <f>_xlfn.TEXTAFTER(Table916[[#This Row],[type]],"-",-1)</f>
        <v>#N/A</v>
      </c>
      <c r="AJ1585" s="1" t="e">
        <f ca="1">_xlfn.TEXTAFTER(_xlfn.TEXTBEFORE(Table916[[#This Row],[type]],"-"&amp;Table916[[#This Row],[rxn-no-enz]]),"RXN-")</f>
        <v>#N/A</v>
      </c>
      <c r="AK1585" s="1" t="e">
        <f>_xlfn.TEXTBEFORE(Table916[[#This Row],[type]],"_",-1)</f>
        <v>#N/A</v>
      </c>
      <c r="AN1585" t="s">
        <v>12030</v>
      </c>
      <c r="AO1585" t="s">
        <v>2778</v>
      </c>
      <c r="AP1585" s="3">
        <v>1.2610052039999899E-9</v>
      </c>
      <c r="AQ1585" t="str">
        <f>_xlfn.TEXTBEFORE(Table17[[#This Row],[rxn]],"-",-1)</f>
        <v>PROSYN</v>
      </c>
    </row>
    <row r="1586" spans="16:43" ht="17" x14ac:dyDescent="0.25">
      <c r="P1586" s="4"/>
      <c r="T1586"/>
      <c r="AF1586" s="1" t="s">
        <v>4609</v>
      </c>
      <c r="AG1586" s="1" t="s">
        <v>2778</v>
      </c>
      <c r="AH1586" s="9">
        <v>2.2061151939999999E-9</v>
      </c>
      <c r="AI1586" s="1" t="e">
        <f>_xlfn.TEXTAFTER(Table916[[#This Row],[type]],"-",-1)</f>
        <v>#N/A</v>
      </c>
      <c r="AJ1586" s="1" t="e">
        <f ca="1">_xlfn.TEXTAFTER(_xlfn.TEXTBEFORE(Table916[[#This Row],[type]],"-"&amp;Table916[[#This Row],[rxn-no-enz]]),"RXN-")</f>
        <v>#N/A</v>
      </c>
      <c r="AK1586" s="1" t="e">
        <f>_xlfn.TEXTBEFORE(Table916[[#This Row],[type]],"_",-1)</f>
        <v>#N/A</v>
      </c>
      <c r="AN1586" t="s">
        <v>12031</v>
      </c>
      <c r="AO1586" t="s">
        <v>2778</v>
      </c>
      <c r="AP1586" s="3">
        <v>2.8838919999999901E-11</v>
      </c>
      <c r="AQ1586" t="str">
        <f>_xlfn.TEXTBEFORE(Table17[[#This Row],[rxn]],"-",-1)</f>
        <v>PROSYN</v>
      </c>
    </row>
    <row r="1587" spans="16:43" ht="17" x14ac:dyDescent="0.25">
      <c r="P1587" s="4"/>
      <c r="T1587"/>
      <c r="AF1587" s="1" t="s">
        <v>4610</v>
      </c>
      <c r="AG1587" s="1" t="s">
        <v>2778</v>
      </c>
      <c r="AH1587" s="9">
        <v>1.1764348830000001E-9</v>
      </c>
      <c r="AI1587" s="1" t="e">
        <f>_xlfn.TEXTAFTER(Table916[[#This Row],[type]],"-",-1)</f>
        <v>#N/A</v>
      </c>
      <c r="AJ1587" s="1" t="e">
        <f ca="1">_xlfn.TEXTAFTER(_xlfn.TEXTBEFORE(Table916[[#This Row],[type]],"-"&amp;Table916[[#This Row],[rxn-no-enz]]),"RXN-")</f>
        <v>#N/A</v>
      </c>
      <c r="AK1587" s="1" t="e">
        <f>_xlfn.TEXTBEFORE(Table916[[#This Row],[type]],"_",-1)</f>
        <v>#N/A</v>
      </c>
      <c r="AN1587" t="s">
        <v>12032</v>
      </c>
      <c r="AO1587" t="s">
        <v>2778</v>
      </c>
      <c r="AP1587" s="3">
        <v>6.1549538899999999E-10</v>
      </c>
      <c r="AQ1587" t="str">
        <f>_xlfn.TEXTBEFORE(Table17[[#This Row],[rxn]],"-",-1)</f>
        <v>PROSYN</v>
      </c>
    </row>
    <row r="1588" spans="16:43" ht="17" x14ac:dyDescent="0.25">
      <c r="P1588" s="4"/>
      <c r="T1588"/>
      <c r="AF1588" s="1" t="s">
        <v>4611</v>
      </c>
      <c r="AG1588" s="1" t="s">
        <v>2778</v>
      </c>
      <c r="AH1588" s="9">
        <v>4.2213788459999996E-9</v>
      </c>
      <c r="AI1588" s="1" t="e">
        <f>_xlfn.TEXTAFTER(Table916[[#This Row],[type]],"-",-1)</f>
        <v>#N/A</v>
      </c>
      <c r="AJ1588" s="1" t="e">
        <f ca="1">_xlfn.TEXTAFTER(_xlfn.TEXTBEFORE(Table916[[#This Row],[type]],"-"&amp;Table916[[#This Row],[rxn-no-enz]]),"RXN-")</f>
        <v>#N/A</v>
      </c>
      <c r="AK1588" s="1" t="e">
        <f>_xlfn.TEXTBEFORE(Table916[[#This Row],[type]],"_",-1)</f>
        <v>#N/A</v>
      </c>
      <c r="AN1588" t="s">
        <v>12033</v>
      </c>
      <c r="AO1588" t="s">
        <v>2778</v>
      </c>
      <c r="AP1588" s="3">
        <v>5.4139564920000004E-9</v>
      </c>
      <c r="AQ1588" t="str">
        <f>_xlfn.TEXTBEFORE(Table17[[#This Row],[rxn]],"-",-1)</f>
        <v>PROSYN</v>
      </c>
    </row>
    <row r="1589" spans="16:43" ht="17" x14ac:dyDescent="0.25">
      <c r="P1589" s="4"/>
      <c r="T1589"/>
      <c r="AF1589" s="1" t="s">
        <v>4612</v>
      </c>
      <c r="AG1589" s="1" t="s">
        <v>2778</v>
      </c>
      <c r="AH1589" s="9">
        <v>1.076177011E-9</v>
      </c>
      <c r="AI1589" s="1" t="e">
        <f>_xlfn.TEXTAFTER(Table916[[#This Row],[type]],"-",-1)</f>
        <v>#N/A</v>
      </c>
      <c r="AJ1589" s="1" t="e">
        <f ca="1">_xlfn.TEXTAFTER(_xlfn.TEXTBEFORE(Table916[[#This Row],[type]],"-"&amp;Table916[[#This Row],[rxn-no-enz]]),"RXN-")</f>
        <v>#N/A</v>
      </c>
      <c r="AK1589" s="1" t="e">
        <f>_xlfn.TEXTBEFORE(Table916[[#This Row],[type]],"_",-1)</f>
        <v>#N/A</v>
      </c>
      <c r="AN1589" t="s">
        <v>4539</v>
      </c>
      <c r="AO1589" t="s">
        <v>2778</v>
      </c>
      <c r="AP1589" s="3">
        <v>2.4857514669999902E-9</v>
      </c>
      <c r="AQ1589" t="str">
        <f>_xlfn.TEXTBEFORE(Table17[[#This Row],[rxn]],"-",-1)</f>
        <v>PROSYN</v>
      </c>
    </row>
    <row r="1590" spans="16:43" ht="17" x14ac:dyDescent="0.25">
      <c r="P1590" s="4"/>
      <c r="T1590"/>
      <c r="AF1590" s="1" t="s">
        <v>4613</v>
      </c>
      <c r="AG1590" s="1" t="s">
        <v>2778</v>
      </c>
      <c r="AH1590" s="9">
        <v>6.8459618999999998E-10</v>
      </c>
      <c r="AI1590" s="1" t="e">
        <f>_xlfn.TEXTAFTER(Table916[[#This Row],[type]],"-",-1)</f>
        <v>#N/A</v>
      </c>
      <c r="AJ1590" s="1" t="e">
        <f ca="1">_xlfn.TEXTAFTER(_xlfn.TEXTBEFORE(Table916[[#This Row],[type]],"-"&amp;Table916[[#This Row],[rxn-no-enz]]),"RXN-")</f>
        <v>#N/A</v>
      </c>
      <c r="AK1590" s="1" t="e">
        <f>_xlfn.TEXTBEFORE(Table916[[#This Row],[type]],"_",-1)</f>
        <v>#N/A</v>
      </c>
      <c r="AN1590" t="s">
        <v>12034</v>
      </c>
      <c r="AO1590" t="s">
        <v>2778</v>
      </c>
      <c r="AP1590" s="3">
        <v>5.8817662999999999E-11</v>
      </c>
      <c r="AQ1590" t="str">
        <f>_xlfn.TEXTBEFORE(Table17[[#This Row],[rxn]],"-",-1)</f>
        <v>PROSYN</v>
      </c>
    </row>
    <row r="1591" spans="16:43" ht="17" x14ac:dyDescent="0.25">
      <c r="P1591" s="4"/>
      <c r="T1591"/>
      <c r="AF1591" s="1" t="s">
        <v>4614</v>
      </c>
      <c r="AG1591" s="1" t="s">
        <v>2778</v>
      </c>
      <c r="AH1591" s="9">
        <v>1.2969363660000001E-9</v>
      </c>
      <c r="AI1591" s="1" t="e">
        <f>_xlfn.TEXTAFTER(Table916[[#This Row],[type]],"-",-1)</f>
        <v>#N/A</v>
      </c>
      <c r="AJ1591" s="1" t="e">
        <f ca="1">_xlfn.TEXTAFTER(_xlfn.TEXTBEFORE(Table916[[#This Row],[type]],"-"&amp;Table916[[#This Row],[rxn-no-enz]]),"RXN-")</f>
        <v>#N/A</v>
      </c>
      <c r="AK1591" s="1" t="e">
        <f>_xlfn.TEXTBEFORE(Table916[[#This Row],[type]],"_",-1)</f>
        <v>#N/A</v>
      </c>
      <c r="AN1591" t="s">
        <v>4540</v>
      </c>
      <c r="AO1591" t="s">
        <v>2778</v>
      </c>
      <c r="AP1591" s="3">
        <v>1.72380093E-10</v>
      </c>
      <c r="AQ1591" t="str">
        <f>_xlfn.TEXTBEFORE(Table17[[#This Row],[rxn]],"-",-1)</f>
        <v>PROSYN</v>
      </c>
    </row>
    <row r="1592" spans="16:43" ht="17" x14ac:dyDescent="0.25">
      <c r="P1592" s="4"/>
      <c r="T1592"/>
      <c r="AF1592" s="1" t="s">
        <v>4615</v>
      </c>
      <c r="AG1592" s="1" t="s">
        <v>2778</v>
      </c>
      <c r="AH1592" s="9">
        <v>4.0885006199999999E-10</v>
      </c>
      <c r="AI1592" s="1" t="e">
        <f>_xlfn.TEXTAFTER(Table916[[#This Row],[type]],"-",-1)</f>
        <v>#N/A</v>
      </c>
      <c r="AJ1592" s="1" t="e">
        <f ca="1">_xlfn.TEXTAFTER(_xlfn.TEXTBEFORE(Table916[[#This Row],[type]],"-"&amp;Table916[[#This Row],[rxn-no-enz]]),"RXN-")</f>
        <v>#N/A</v>
      </c>
      <c r="AK1592" s="1" t="e">
        <f>_xlfn.TEXTBEFORE(Table916[[#This Row],[type]],"_",-1)</f>
        <v>#N/A</v>
      </c>
      <c r="AN1592" t="s">
        <v>12035</v>
      </c>
      <c r="AO1592" t="s">
        <v>2778</v>
      </c>
      <c r="AP1592" s="3">
        <v>1.147892087E-9</v>
      </c>
      <c r="AQ1592" t="str">
        <f>_xlfn.TEXTBEFORE(Table17[[#This Row],[rxn]],"-",-1)</f>
        <v>PROSYN</v>
      </c>
    </row>
    <row r="1593" spans="16:43" ht="17" x14ac:dyDescent="0.25">
      <c r="P1593" s="4"/>
      <c r="T1593"/>
      <c r="AF1593" s="1" t="s">
        <v>4616</v>
      </c>
      <c r="AG1593" s="1" t="s">
        <v>2778</v>
      </c>
      <c r="AH1593" s="9">
        <v>1.0897472529999899E-9</v>
      </c>
      <c r="AI1593" s="1" t="e">
        <f>_xlfn.TEXTAFTER(Table916[[#This Row],[type]],"-",-1)</f>
        <v>#N/A</v>
      </c>
      <c r="AJ1593" s="1" t="e">
        <f ca="1">_xlfn.TEXTAFTER(_xlfn.TEXTBEFORE(Table916[[#This Row],[type]],"-"&amp;Table916[[#This Row],[rxn-no-enz]]),"RXN-")</f>
        <v>#N/A</v>
      </c>
      <c r="AK1593" s="1" t="e">
        <f>_xlfn.TEXTBEFORE(Table916[[#This Row],[type]],"_",-1)</f>
        <v>#N/A</v>
      </c>
      <c r="AN1593" t="s">
        <v>12036</v>
      </c>
      <c r="AO1593" t="s">
        <v>2778</v>
      </c>
      <c r="AP1593" s="3">
        <v>1.9616374900000001E-10</v>
      </c>
      <c r="AQ1593" t="str">
        <f>_xlfn.TEXTBEFORE(Table17[[#This Row],[rxn]],"-",-1)</f>
        <v>PROSYN</v>
      </c>
    </row>
    <row r="1594" spans="16:43" ht="17" x14ac:dyDescent="0.25">
      <c r="P1594" s="4"/>
      <c r="T1594"/>
      <c r="AF1594" s="1" t="s">
        <v>4617</v>
      </c>
      <c r="AG1594" s="1" t="s">
        <v>2778</v>
      </c>
      <c r="AH1594" s="9">
        <v>3.62388011E-10</v>
      </c>
      <c r="AI1594" s="1" t="e">
        <f>_xlfn.TEXTAFTER(Table916[[#This Row],[type]],"-",-1)</f>
        <v>#N/A</v>
      </c>
      <c r="AJ1594" s="1" t="e">
        <f ca="1">_xlfn.TEXTAFTER(_xlfn.TEXTBEFORE(Table916[[#This Row],[type]],"-"&amp;Table916[[#This Row],[rxn-no-enz]]),"RXN-")</f>
        <v>#N/A</v>
      </c>
      <c r="AK1594" s="1" t="e">
        <f>_xlfn.TEXTBEFORE(Table916[[#This Row],[type]],"_",-1)</f>
        <v>#N/A</v>
      </c>
      <c r="AN1594" t="s">
        <v>4541</v>
      </c>
      <c r="AO1594" t="s">
        <v>2778</v>
      </c>
      <c r="AP1594" s="3">
        <v>1.6348083870000001E-9</v>
      </c>
      <c r="AQ1594" t="str">
        <f>_xlfn.TEXTBEFORE(Table17[[#This Row],[rxn]],"-",-1)</f>
        <v>PROSYN</v>
      </c>
    </row>
    <row r="1595" spans="16:43" ht="17" x14ac:dyDescent="0.25">
      <c r="P1595" s="4"/>
      <c r="T1595"/>
      <c r="AF1595" s="1" t="s">
        <v>4618</v>
      </c>
      <c r="AG1595" s="1" t="s">
        <v>2778</v>
      </c>
      <c r="AH1595" s="9">
        <v>3.62388011E-10</v>
      </c>
      <c r="AI1595" s="1" t="e">
        <f>_xlfn.TEXTAFTER(Table916[[#This Row],[type]],"-",-1)</f>
        <v>#N/A</v>
      </c>
      <c r="AJ1595" s="1" t="e">
        <f ca="1">_xlfn.TEXTAFTER(_xlfn.TEXTBEFORE(Table916[[#This Row],[type]],"-"&amp;Table916[[#This Row],[rxn-no-enz]]),"RXN-")</f>
        <v>#N/A</v>
      </c>
      <c r="AK1595" s="1" t="e">
        <f>_xlfn.TEXTBEFORE(Table916[[#This Row],[type]],"_",-1)</f>
        <v>#N/A</v>
      </c>
      <c r="AN1595" t="s">
        <v>13296</v>
      </c>
      <c r="AO1595" t="s">
        <v>2778</v>
      </c>
      <c r="AP1595" s="3">
        <v>3.9791746799999903E-9</v>
      </c>
      <c r="AQ1595" t="str">
        <f>_xlfn.TEXTBEFORE(Table17[[#This Row],[rxn]],"-",-1)</f>
        <v>PROSYN</v>
      </c>
    </row>
    <row r="1596" spans="16:43" ht="17" x14ac:dyDescent="0.25">
      <c r="P1596" s="4"/>
      <c r="T1596"/>
      <c r="AF1596" s="1" t="s">
        <v>4619</v>
      </c>
      <c r="AG1596" s="1" t="s">
        <v>2778</v>
      </c>
      <c r="AH1596" s="9">
        <v>3.62388011E-10</v>
      </c>
      <c r="AI1596" s="1" t="e">
        <f>_xlfn.TEXTAFTER(Table916[[#This Row],[type]],"-",-1)</f>
        <v>#N/A</v>
      </c>
      <c r="AJ1596" s="1" t="e">
        <f ca="1">_xlfn.TEXTAFTER(_xlfn.TEXTBEFORE(Table916[[#This Row],[type]],"-"&amp;Table916[[#This Row],[rxn-no-enz]]),"RXN-")</f>
        <v>#N/A</v>
      </c>
      <c r="AK1596" s="1" t="e">
        <f>_xlfn.TEXTBEFORE(Table916[[#This Row],[type]],"_",-1)</f>
        <v>#N/A</v>
      </c>
      <c r="AN1596" t="s">
        <v>13823</v>
      </c>
      <c r="AO1596" t="s">
        <v>2778</v>
      </c>
      <c r="AP1596" s="3">
        <v>3.9791746799999903E-9</v>
      </c>
      <c r="AQ1596" t="str">
        <f>_xlfn.TEXTBEFORE(Table17[[#This Row],[rxn]],"-",-1)</f>
        <v>PROSYN</v>
      </c>
    </row>
    <row r="1597" spans="16:43" ht="17" x14ac:dyDescent="0.25">
      <c r="P1597" s="4"/>
      <c r="T1597"/>
      <c r="AF1597" s="1" t="s">
        <v>4620</v>
      </c>
      <c r="AG1597" s="1" t="s">
        <v>2778</v>
      </c>
      <c r="AH1597" s="9">
        <v>5.3395154799999999E-10</v>
      </c>
      <c r="AI1597" s="1" t="e">
        <f>_xlfn.TEXTAFTER(Table916[[#This Row],[type]],"-",-1)</f>
        <v>#N/A</v>
      </c>
      <c r="AJ1597" s="1" t="e">
        <f ca="1">_xlfn.TEXTAFTER(_xlfn.TEXTBEFORE(Table916[[#This Row],[type]],"-"&amp;Table916[[#This Row],[rxn-no-enz]]),"RXN-")</f>
        <v>#N/A</v>
      </c>
      <c r="AK1597" s="1" t="e">
        <f>_xlfn.TEXTBEFORE(Table916[[#This Row],[type]],"_",-1)</f>
        <v>#N/A</v>
      </c>
      <c r="AN1597" t="s">
        <v>12037</v>
      </c>
      <c r="AO1597" t="s">
        <v>2778</v>
      </c>
      <c r="AP1597" s="3">
        <v>3.9791746799999903E-9</v>
      </c>
      <c r="AQ1597" t="str">
        <f>_xlfn.TEXTBEFORE(Table17[[#This Row],[rxn]],"-",-1)</f>
        <v>PROSYN</v>
      </c>
    </row>
    <row r="1598" spans="16:43" ht="17" x14ac:dyDescent="0.25">
      <c r="P1598" s="4"/>
      <c r="T1598"/>
      <c r="AF1598" s="1" t="s">
        <v>4621</v>
      </c>
      <c r="AG1598" s="1" t="s">
        <v>2778</v>
      </c>
      <c r="AH1598" s="9">
        <v>7.60001644E-10</v>
      </c>
      <c r="AI1598" s="1" t="e">
        <f>_xlfn.TEXTAFTER(Table916[[#This Row],[type]],"-",-1)</f>
        <v>#N/A</v>
      </c>
      <c r="AJ1598" s="1" t="e">
        <f ca="1">_xlfn.TEXTAFTER(_xlfn.TEXTBEFORE(Table916[[#This Row],[type]],"-"&amp;Table916[[#This Row],[rxn-no-enz]]),"RXN-")</f>
        <v>#N/A</v>
      </c>
      <c r="AK1598" s="1" t="e">
        <f>_xlfn.TEXTBEFORE(Table916[[#This Row],[type]],"_",-1)</f>
        <v>#N/A</v>
      </c>
      <c r="AN1598" t="s">
        <v>12038</v>
      </c>
      <c r="AO1598" t="s">
        <v>2778</v>
      </c>
      <c r="AP1598" s="3">
        <v>5.8004912999999999E-11</v>
      </c>
      <c r="AQ1598" t="str">
        <f>_xlfn.TEXTBEFORE(Table17[[#This Row],[rxn]],"-",-1)</f>
        <v>PROSYN</v>
      </c>
    </row>
    <row r="1599" spans="16:43" ht="17" x14ac:dyDescent="0.25">
      <c r="P1599" s="4"/>
      <c r="T1599"/>
      <c r="AF1599" s="1" t="s">
        <v>4622</v>
      </c>
      <c r="AG1599" s="1" t="s">
        <v>2778</v>
      </c>
      <c r="AH1599" s="9">
        <v>1.64205016599999E-9</v>
      </c>
      <c r="AI1599" s="1" t="e">
        <f>_xlfn.TEXTAFTER(Table916[[#This Row],[type]],"-",-1)</f>
        <v>#N/A</v>
      </c>
      <c r="AJ1599" s="1" t="e">
        <f ca="1">_xlfn.TEXTAFTER(_xlfn.TEXTBEFORE(Table916[[#This Row],[type]],"-"&amp;Table916[[#This Row],[rxn-no-enz]]),"RXN-")</f>
        <v>#N/A</v>
      </c>
      <c r="AK1599" s="1" t="e">
        <f>_xlfn.TEXTBEFORE(Table916[[#This Row],[type]],"_",-1)</f>
        <v>#N/A</v>
      </c>
      <c r="AN1599" t="s">
        <v>12039</v>
      </c>
      <c r="AO1599" t="s">
        <v>2778</v>
      </c>
      <c r="AP1599" s="3">
        <v>2.3905224499999999E-10</v>
      </c>
      <c r="AQ1599" t="str">
        <f>_xlfn.TEXTBEFORE(Table17[[#This Row],[rxn]],"-",-1)</f>
        <v>PROSYN</v>
      </c>
    </row>
    <row r="1600" spans="16:43" ht="17" x14ac:dyDescent="0.25">
      <c r="P1600" s="4"/>
      <c r="T1600"/>
      <c r="AF1600" s="1" t="s">
        <v>4623</v>
      </c>
      <c r="AG1600" s="1" t="s">
        <v>2778</v>
      </c>
      <c r="AH1600" s="9">
        <v>1.136210254E-9</v>
      </c>
      <c r="AI1600" s="1" t="e">
        <f>_xlfn.TEXTAFTER(Table916[[#This Row],[type]],"-",-1)</f>
        <v>#N/A</v>
      </c>
      <c r="AJ1600" s="1" t="e">
        <f ca="1">_xlfn.TEXTAFTER(_xlfn.TEXTBEFORE(Table916[[#This Row],[type]],"-"&amp;Table916[[#This Row],[rxn-no-enz]]),"RXN-")</f>
        <v>#N/A</v>
      </c>
      <c r="AK1600" s="1" t="e">
        <f>_xlfn.TEXTBEFORE(Table916[[#This Row],[type]],"_",-1)</f>
        <v>#N/A</v>
      </c>
      <c r="AN1600" t="s">
        <v>12040</v>
      </c>
      <c r="AO1600" t="s">
        <v>2778</v>
      </c>
      <c r="AP1600" s="3">
        <v>1.043325008E-9</v>
      </c>
      <c r="AQ1600" t="str">
        <f>_xlfn.TEXTBEFORE(Table17[[#This Row],[rxn]],"-",-1)</f>
        <v>PROSYN</v>
      </c>
    </row>
    <row r="1601" spans="16:43" ht="17" x14ac:dyDescent="0.25">
      <c r="P1601" s="4"/>
      <c r="T1601"/>
      <c r="AF1601" s="1" t="s">
        <v>4624</v>
      </c>
      <c r="AG1601" s="1" t="s">
        <v>2778</v>
      </c>
      <c r="AH1601" s="9">
        <v>1.2607630929999899E-9</v>
      </c>
      <c r="AI1601" s="1" t="e">
        <f>_xlfn.TEXTAFTER(Table916[[#This Row],[type]],"-",-1)</f>
        <v>#N/A</v>
      </c>
      <c r="AJ1601" s="1" t="e">
        <f ca="1">_xlfn.TEXTAFTER(_xlfn.TEXTBEFORE(Table916[[#This Row],[type]],"-"&amp;Table916[[#This Row],[rxn-no-enz]]),"RXN-")</f>
        <v>#N/A</v>
      </c>
      <c r="AK1601" s="1" t="e">
        <f>_xlfn.TEXTBEFORE(Table916[[#This Row],[type]],"_",-1)</f>
        <v>#N/A</v>
      </c>
      <c r="AN1601" t="s">
        <v>12041</v>
      </c>
      <c r="AO1601" t="s">
        <v>2778</v>
      </c>
      <c r="AP1601" s="3">
        <v>1.6858763700000001E-10</v>
      </c>
      <c r="AQ1601" t="str">
        <f>_xlfn.TEXTBEFORE(Table17[[#This Row],[rxn]],"-",-1)</f>
        <v>PROSYN</v>
      </c>
    </row>
    <row r="1602" spans="16:43" ht="17" x14ac:dyDescent="0.25">
      <c r="P1602" s="4"/>
      <c r="T1602"/>
      <c r="AF1602" s="1" t="s">
        <v>4625</v>
      </c>
      <c r="AG1602" s="1" t="s">
        <v>2778</v>
      </c>
      <c r="AH1602" s="9">
        <v>1.677641182E-9</v>
      </c>
      <c r="AI1602" s="1" t="e">
        <f>_xlfn.TEXTAFTER(Table916[[#This Row],[type]],"-",-1)</f>
        <v>#N/A</v>
      </c>
      <c r="AJ1602" s="1" t="e">
        <f ca="1">_xlfn.TEXTAFTER(_xlfn.TEXTBEFORE(Table916[[#This Row],[type]],"-"&amp;Table916[[#This Row],[rxn-no-enz]]),"RXN-")</f>
        <v>#N/A</v>
      </c>
      <c r="AK1602" s="1" t="e">
        <f>_xlfn.TEXTBEFORE(Table916[[#This Row],[type]],"_",-1)</f>
        <v>#N/A</v>
      </c>
      <c r="AN1602" t="s">
        <v>4542</v>
      </c>
      <c r="AO1602" t="s">
        <v>2778</v>
      </c>
      <c r="AP1602" s="3">
        <v>1.751994975E-9</v>
      </c>
      <c r="AQ1602" t="str">
        <f>_xlfn.TEXTBEFORE(Table17[[#This Row],[rxn]],"-",-1)</f>
        <v>PROSYN</v>
      </c>
    </row>
    <row r="1603" spans="16:43" ht="17" x14ac:dyDescent="0.25">
      <c r="P1603" s="4"/>
      <c r="T1603"/>
      <c r="AF1603" s="1" t="s">
        <v>12108</v>
      </c>
      <c r="AG1603" s="1" t="s">
        <v>2778</v>
      </c>
      <c r="AH1603" s="9">
        <v>1.557829989E-9</v>
      </c>
      <c r="AI1603" s="1" t="e">
        <f>_xlfn.TEXTAFTER(Table916[[#This Row],[type]],"-",-1)</f>
        <v>#N/A</v>
      </c>
      <c r="AJ1603" s="1" t="e">
        <f ca="1">_xlfn.TEXTAFTER(_xlfn.TEXTBEFORE(Table916[[#This Row],[type]],"-"&amp;Table916[[#This Row],[rxn-no-enz]]),"RXN-")</f>
        <v>#N/A</v>
      </c>
      <c r="AK1603" s="1" t="e">
        <f>_xlfn.TEXTBEFORE(Table916[[#This Row],[type]],"_",-1)</f>
        <v>#N/A</v>
      </c>
      <c r="AN1603" t="s">
        <v>12042</v>
      </c>
      <c r="AO1603" t="s">
        <v>2778</v>
      </c>
      <c r="AP1603" s="3">
        <v>1.8921576999999999E-10</v>
      </c>
      <c r="AQ1603" t="str">
        <f>_xlfn.TEXTBEFORE(Table17[[#This Row],[rxn]],"-",-1)</f>
        <v>PROSYN</v>
      </c>
    </row>
    <row r="1604" spans="16:43" ht="17" x14ac:dyDescent="0.25">
      <c r="P1604" s="4"/>
      <c r="T1604"/>
      <c r="AF1604" s="1" t="s">
        <v>4626</v>
      </c>
      <c r="AG1604" s="1" t="s">
        <v>2778</v>
      </c>
      <c r="AH1604" s="9">
        <v>3.0389066000000002E-10</v>
      </c>
      <c r="AI1604" s="1" t="e">
        <f>_xlfn.TEXTAFTER(Table916[[#This Row],[type]],"-",-1)</f>
        <v>#N/A</v>
      </c>
      <c r="AJ1604" s="1" t="e">
        <f ca="1">_xlfn.TEXTAFTER(_xlfn.TEXTBEFORE(Table916[[#This Row],[type]],"-"&amp;Table916[[#This Row],[rxn-no-enz]]),"RXN-")</f>
        <v>#N/A</v>
      </c>
      <c r="AK1604" s="1" t="e">
        <f>_xlfn.TEXTBEFORE(Table916[[#This Row],[type]],"_",-1)</f>
        <v>#N/A</v>
      </c>
      <c r="AN1604" t="s">
        <v>12043</v>
      </c>
      <c r="AO1604" t="s">
        <v>2778</v>
      </c>
      <c r="AP1604" s="3">
        <v>2.0339511E-11</v>
      </c>
      <c r="AQ1604" t="str">
        <f>_xlfn.TEXTBEFORE(Table17[[#This Row],[rxn]],"-",-1)</f>
        <v>PROSYN</v>
      </c>
    </row>
    <row r="1605" spans="16:43" ht="17" x14ac:dyDescent="0.25">
      <c r="P1605" s="4"/>
      <c r="T1605"/>
      <c r="AF1605" s="1" t="s">
        <v>4627</v>
      </c>
      <c r="AG1605" s="1" t="s">
        <v>2778</v>
      </c>
      <c r="AH1605" s="9">
        <v>2.6505096619999998E-9</v>
      </c>
      <c r="AI1605" s="1" t="e">
        <f>_xlfn.TEXTAFTER(Table916[[#This Row],[type]],"-",-1)</f>
        <v>#N/A</v>
      </c>
      <c r="AJ1605" s="1" t="e">
        <f ca="1">_xlfn.TEXTAFTER(_xlfn.TEXTBEFORE(Table916[[#This Row],[type]],"-"&amp;Table916[[#This Row],[rxn-no-enz]]),"RXN-")</f>
        <v>#N/A</v>
      </c>
      <c r="AK1605" s="1" t="e">
        <f>_xlfn.TEXTBEFORE(Table916[[#This Row],[type]],"_",-1)</f>
        <v>#N/A</v>
      </c>
      <c r="AN1605" t="s">
        <v>12044</v>
      </c>
      <c r="AO1605" t="s">
        <v>2778</v>
      </c>
      <c r="AP1605" s="3">
        <v>3.9507779999999999E-12</v>
      </c>
      <c r="AQ1605" t="str">
        <f>_xlfn.TEXTBEFORE(Table17[[#This Row],[rxn]],"-",-1)</f>
        <v>PROSYN</v>
      </c>
    </row>
    <row r="1606" spans="16:43" ht="17" x14ac:dyDescent="0.25">
      <c r="P1606" s="4"/>
      <c r="T1606"/>
      <c r="AF1606" s="1" t="s">
        <v>4628</v>
      </c>
      <c r="AG1606" s="1" t="s">
        <v>2778</v>
      </c>
      <c r="AH1606" s="9">
        <v>2.716493656E-9</v>
      </c>
      <c r="AI1606" s="1" t="e">
        <f>_xlfn.TEXTAFTER(Table916[[#This Row],[type]],"-",-1)</f>
        <v>#N/A</v>
      </c>
      <c r="AJ1606" s="1" t="e">
        <f ca="1">_xlfn.TEXTAFTER(_xlfn.TEXTBEFORE(Table916[[#This Row],[type]],"-"&amp;Table916[[#This Row],[rxn-no-enz]]),"RXN-")</f>
        <v>#N/A</v>
      </c>
      <c r="AK1606" s="1" t="e">
        <f>_xlfn.TEXTBEFORE(Table916[[#This Row],[type]],"_",-1)</f>
        <v>#N/A</v>
      </c>
      <c r="AN1606" t="s">
        <v>12045</v>
      </c>
      <c r="AO1606" t="s">
        <v>2778</v>
      </c>
      <c r="AP1606" s="3">
        <v>5.4067085709999996E-9</v>
      </c>
      <c r="AQ1606" t="str">
        <f>_xlfn.TEXTBEFORE(Table17[[#This Row],[rxn]],"-",-1)</f>
        <v>PROSYN</v>
      </c>
    </row>
    <row r="1607" spans="16:43" ht="17" x14ac:dyDescent="0.25">
      <c r="P1607" s="4"/>
      <c r="T1607"/>
      <c r="AF1607" s="1" t="s">
        <v>4629</v>
      </c>
      <c r="AG1607" s="1" t="s">
        <v>2778</v>
      </c>
      <c r="AH1607" s="9">
        <v>3.62388011E-10</v>
      </c>
      <c r="AI1607" s="1" t="e">
        <f>_xlfn.TEXTAFTER(Table916[[#This Row],[type]],"-",-1)</f>
        <v>#N/A</v>
      </c>
      <c r="AJ1607" s="1" t="e">
        <f ca="1">_xlfn.TEXTAFTER(_xlfn.TEXTBEFORE(Table916[[#This Row],[type]],"-"&amp;Table916[[#This Row],[rxn-no-enz]]),"RXN-")</f>
        <v>#N/A</v>
      </c>
      <c r="AK1607" s="1" t="e">
        <f>_xlfn.TEXTBEFORE(Table916[[#This Row],[type]],"_",-1)</f>
        <v>#N/A</v>
      </c>
      <c r="AN1607" t="s">
        <v>12046</v>
      </c>
      <c r="AO1607" t="s">
        <v>2778</v>
      </c>
      <c r="AP1607" s="3">
        <v>4.4359209999999999E-11</v>
      </c>
      <c r="AQ1607" t="str">
        <f>_xlfn.TEXTBEFORE(Table17[[#This Row],[rxn]],"-",-1)</f>
        <v>PROSYN</v>
      </c>
    </row>
    <row r="1608" spans="16:43" ht="17" x14ac:dyDescent="0.25">
      <c r="P1608" s="4"/>
      <c r="T1608"/>
      <c r="AF1608" s="1" t="s">
        <v>4630</v>
      </c>
      <c r="AG1608" s="1" t="s">
        <v>2778</v>
      </c>
      <c r="AH1608" s="9">
        <v>7.3546206579999997E-9</v>
      </c>
      <c r="AI1608" s="1" t="e">
        <f>_xlfn.TEXTAFTER(Table916[[#This Row],[type]],"-",-1)</f>
        <v>#N/A</v>
      </c>
      <c r="AJ1608" s="1" t="e">
        <f ca="1">_xlfn.TEXTAFTER(_xlfn.TEXTBEFORE(Table916[[#This Row],[type]],"-"&amp;Table916[[#This Row],[rxn-no-enz]]),"RXN-")</f>
        <v>#N/A</v>
      </c>
      <c r="AK1608" s="1" t="e">
        <f>_xlfn.TEXTBEFORE(Table916[[#This Row],[type]],"_",-1)</f>
        <v>#N/A</v>
      </c>
      <c r="AN1608" t="s">
        <v>12047</v>
      </c>
      <c r="AO1608" t="s">
        <v>2778</v>
      </c>
      <c r="AP1608" s="3">
        <v>9.7026566099999901E-10</v>
      </c>
      <c r="AQ1608" t="str">
        <f>_xlfn.TEXTBEFORE(Table17[[#This Row],[rxn]],"-",-1)</f>
        <v>PROSYN</v>
      </c>
    </row>
    <row r="1609" spans="16:43" ht="17" x14ac:dyDescent="0.25">
      <c r="P1609" s="4"/>
      <c r="T1609"/>
      <c r="AF1609" s="1" t="s">
        <v>4631</v>
      </c>
      <c r="AG1609" s="1" t="s">
        <v>2778</v>
      </c>
      <c r="AH1609" s="9">
        <v>2.0396991519999999E-9</v>
      </c>
      <c r="AI1609" s="1" t="e">
        <f>_xlfn.TEXTAFTER(Table916[[#This Row],[type]],"-",-1)</f>
        <v>#N/A</v>
      </c>
      <c r="AJ1609" s="1" t="e">
        <f ca="1">_xlfn.TEXTAFTER(_xlfn.TEXTBEFORE(Table916[[#This Row],[type]],"-"&amp;Table916[[#This Row],[rxn-no-enz]]),"RXN-")</f>
        <v>#N/A</v>
      </c>
      <c r="AK1609" s="1" t="e">
        <f>_xlfn.TEXTBEFORE(Table916[[#This Row],[type]],"_",-1)</f>
        <v>#N/A</v>
      </c>
      <c r="AN1609" t="s">
        <v>12048</v>
      </c>
      <c r="AO1609" t="s">
        <v>2778</v>
      </c>
      <c r="AP1609" s="3">
        <v>9.7121479699999901E-10</v>
      </c>
      <c r="AQ1609" t="str">
        <f>_xlfn.TEXTBEFORE(Table17[[#This Row],[rxn]],"-",-1)</f>
        <v>PROSYN</v>
      </c>
    </row>
    <row r="1610" spans="16:43" ht="17" x14ac:dyDescent="0.25">
      <c r="P1610" s="4"/>
      <c r="T1610"/>
      <c r="AF1610" s="1" t="s">
        <v>4632</v>
      </c>
      <c r="AG1610" s="1" t="s">
        <v>2778</v>
      </c>
      <c r="AH1610" s="9">
        <v>1.777644328E-9</v>
      </c>
      <c r="AI1610" s="1" t="e">
        <f>_xlfn.TEXTAFTER(Table916[[#This Row],[type]],"-",-1)</f>
        <v>#N/A</v>
      </c>
      <c r="AJ1610" s="1" t="e">
        <f ca="1">_xlfn.TEXTAFTER(_xlfn.TEXTBEFORE(Table916[[#This Row],[type]],"-"&amp;Table916[[#This Row],[rxn-no-enz]]),"RXN-")</f>
        <v>#N/A</v>
      </c>
      <c r="AK1610" s="1" t="e">
        <f>_xlfn.TEXTBEFORE(Table916[[#This Row],[type]],"_",-1)</f>
        <v>#N/A</v>
      </c>
      <c r="AN1610" t="s">
        <v>12049</v>
      </c>
      <c r="AO1610" t="s">
        <v>2778</v>
      </c>
      <c r="AP1610" s="3">
        <v>2.8193226E-11</v>
      </c>
      <c r="AQ1610" t="str">
        <f>_xlfn.TEXTBEFORE(Table17[[#This Row],[rxn]],"-",-1)</f>
        <v>PROSYN</v>
      </c>
    </row>
    <row r="1611" spans="16:43" ht="17" x14ac:dyDescent="0.25">
      <c r="P1611" s="4"/>
      <c r="T1611"/>
      <c r="AF1611" s="1" t="s">
        <v>4633</v>
      </c>
      <c r="AG1611" s="1" t="s">
        <v>2778</v>
      </c>
      <c r="AH1611" s="9">
        <v>8.1156910000000004E-10</v>
      </c>
      <c r="AI1611" s="1" t="e">
        <f>_xlfn.TEXTAFTER(Table916[[#This Row],[type]],"-",-1)</f>
        <v>#N/A</v>
      </c>
      <c r="AJ1611" s="1" t="e">
        <f ca="1">_xlfn.TEXTAFTER(_xlfn.TEXTBEFORE(Table916[[#This Row],[type]],"-"&amp;Table916[[#This Row],[rxn-no-enz]]),"RXN-")</f>
        <v>#N/A</v>
      </c>
      <c r="AK1611" s="1" t="e">
        <f>_xlfn.TEXTBEFORE(Table916[[#This Row],[type]],"_",-1)</f>
        <v>#N/A</v>
      </c>
      <c r="AN1611" t="s">
        <v>12050</v>
      </c>
      <c r="AO1611" t="s">
        <v>2778</v>
      </c>
      <c r="AP1611" s="3">
        <v>1.4771955999999999E-11</v>
      </c>
      <c r="AQ1611" t="str">
        <f>_xlfn.TEXTBEFORE(Table17[[#This Row],[rxn]],"-",-1)</f>
        <v>PROSYN</v>
      </c>
    </row>
    <row r="1612" spans="16:43" ht="17" x14ac:dyDescent="0.25">
      <c r="P1612" s="4"/>
      <c r="T1612"/>
      <c r="AF1612" s="1" t="s">
        <v>4634</v>
      </c>
      <c r="AG1612" s="1" t="s">
        <v>2778</v>
      </c>
      <c r="AH1612" s="9">
        <v>1.8551107199999999E-9</v>
      </c>
      <c r="AI1612" s="1" t="e">
        <f>_xlfn.TEXTAFTER(Table916[[#This Row],[type]],"-",-1)</f>
        <v>#N/A</v>
      </c>
      <c r="AJ1612" s="1" t="e">
        <f ca="1">_xlfn.TEXTAFTER(_xlfn.TEXTBEFORE(Table916[[#This Row],[type]],"-"&amp;Table916[[#This Row],[rxn-no-enz]]),"RXN-")</f>
        <v>#N/A</v>
      </c>
      <c r="AK1612" s="1" t="e">
        <f>_xlfn.TEXTBEFORE(Table916[[#This Row],[type]],"_",-1)</f>
        <v>#N/A</v>
      </c>
      <c r="AN1612" t="s">
        <v>12051</v>
      </c>
      <c r="AO1612" t="s">
        <v>2778</v>
      </c>
      <c r="AP1612" s="3">
        <v>6.88415879999999E-10</v>
      </c>
      <c r="AQ1612" t="str">
        <f>_xlfn.TEXTBEFORE(Table17[[#This Row],[rxn]],"-",-1)</f>
        <v>PROSYN</v>
      </c>
    </row>
    <row r="1613" spans="16:43" ht="17" x14ac:dyDescent="0.25">
      <c r="P1613" s="4"/>
      <c r="T1613"/>
      <c r="AF1613" s="1" t="s">
        <v>4635</v>
      </c>
      <c r="AG1613" s="1" t="s">
        <v>2778</v>
      </c>
      <c r="AH1613" s="9">
        <v>6.1126656800000003E-10</v>
      </c>
      <c r="AI1613" s="1" t="e">
        <f>_xlfn.TEXTAFTER(Table916[[#This Row],[type]],"-",-1)</f>
        <v>#N/A</v>
      </c>
      <c r="AJ1613" s="1" t="e">
        <f ca="1">_xlfn.TEXTAFTER(_xlfn.TEXTBEFORE(Table916[[#This Row],[type]],"-"&amp;Table916[[#This Row],[rxn-no-enz]]),"RXN-")</f>
        <v>#N/A</v>
      </c>
      <c r="AK1613" s="1" t="e">
        <f>_xlfn.TEXTBEFORE(Table916[[#This Row],[type]],"_",-1)</f>
        <v>#N/A</v>
      </c>
      <c r="AN1613" t="s">
        <v>4543</v>
      </c>
      <c r="AO1613" t="s">
        <v>2778</v>
      </c>
      <c r="AP1613" s="3">
        <v>5.5997515960000001E-9</v>
      </c>
      <c r="AQ1613" t="str">
        <f>_xlfn.TEXTBEFORE(Table17[[#This Row],[rxn]],"-",-1)</f>
        <v>PROSYN</v>
      </c>
    </row>
    <row r="1614" spans="16:43" ht="17" x14ac:dyDescent="0.25">
      <c r="P1614" s="4"/>
      <c r="T1614"/>
      <c r="AF1614" s="1" t="s">
        <v>4636</v>
      </c>
      <c r="AG1614" s="1" t="s">
        <v>2778</v>
      </c>
      <c r="AH1614" s="9">
        <v>1.3227250369999899E-9</v>
      </c>
      <c r="AI1614" s="1" t="e">
        <f>_xlfn.TEXTAFTER(Table916[[#This Row],[type]],"-",-1)</f>
        <v>#N/A</v>
      </c>
      <c r="AJ1614" s="1" t="e">
        <f ca="1">_xlfn.TEXTAFTER(_xlfn.TEXTBEFORE(Table916[[#This Row],[type]],"-"&amp;Table916[[#This Row],[rxn-no-enz]]),"RXN-")</f>
        <v>#N/A</v>
      </c>
      <c r="AK1614" s="1" t="e">
        <f>_xlfn.TEXTBEFORE(Table916[[#This Row],[type]],"_",-1)</f>
        <v>#N/A</v>
      </c>
      <c r="AN1614" t="s">
        <v>12052</v>
      </c>
      <c r="AO1614" t="s">
        <v>2778</v>
      </c>
      <c r="AP1614" s="3">
        <v>2.3352503499999998E-10</v>
      </c>
      <c r="AQ1614" t="str">
        <f>_xlfn.TEXTBEFORE(Table17[[#This Row],[rxn]],"-",-1)</f>
        <v>PROSYN</v>
      </c>
    </row>
    <row r="1615" spans="16:43" ht="17" x14ac:dyDescent="0.25">
      <c r="P1615" s="4"/>
      <c r="T1615"/>
      <c r="AF1615" s="1" t="s">
        <v>12109</v>
      </c>
      <c r="AG1615" s="1" t="s">
        <v>2778</v>
      </c>
      <c r="AH1615" s="9">
        <v>1.8291149299999999E-10</v>
      </c>
      <c r="AI1615" s="1" t="e">
        <f>_xlfn.TEXTAFTER(Table916[[#This Row],[type]],"-",-1)</f>
        <v>#N/A</v>
      </c>
      <c r="AJ1615" s="1" t="e">
        <f ca="1">_xlfn.TEXTAFTER(_xlfn.TEXTBEFORE(Table916[[#This Row],[type]],"-"&amp;Table916[[#This Row],[rxn-no-enz]]),"RXN-")</f>
        <v>#N/A</v>
      </c>
      <c r="AK1615" s="1" t="e">
        <f>_xlfn.TEXTBEFORE(Table916[[#This Row],[type]],"_",-1)</f>
        <v>#N/A</v>
      </c>
      <c r="AN1615" t="s">
        <v>4544</v>
      </c>
      <c r="AO1615" t="s">
        <v>2778</v>
      </c>
      <c r="AP1615" s="3">
        <v>9.5565251799999904E-10</v>
      </c>
      <c r="AQ1615" t="str">
        <f>_xlfn.TEXTBEFORE(Table17[[#This Row],[rxn]],"-",-1)</f>
        <v>PROSYN</v>
      </c>
    </row>
    <row r="1616" spans="16:43" ht="17" x14ac:dyDescent="0.25">
      <c r="P1616" s="4"/>
      <c r="T1616"/>
      <c r="AF1616" s="1" t="s">
        <v>4637</v>
      </c>
      <c r="AG1616" s="1" t="s">
        <v>2778</v>
      </c>
      <c r="AH1616" s="9">
        <v>2.234161366E-9</v>
      </c>
      <c r="AI1616" s="1" t="e">
        <f>_xlfn.TEXTAFTER(Table916[[#This Row],[type]],"-",-1)</f>
        <v>#N/A</v>
      </c>
      <c r="AJ1616" s="1" t="e">
        <f ca="1">_xlfn.TEXTAFTER(_xlfn.TEXTBEFORE(Table916[[#This Row],[type]],"-"&amp;Table916[[#This Row],[rxn-no-enz]]),"RXN-")</f>
        <v>#N/A</v>
      </c>
      <c r="AK1616" s="1" t="e">
        <f>_xlfn.TEXTBEFORE(Table916[[#This Row],[type]],"_",-1)</f>
        <v>#N/A</v>
      </c>
      <c r="AN1616" t="s">
        <v>12053</v>
      </c>
      <c r="AO1616" t="s">
        <v>2778</v>
      </c>
      <c r="AP1616" s="3">
        <v>9.8607134000000006E-10</v>
      </c>
      <c r="AQ1616" t="str">
        <f>_xlfn.TEXTBEFORE(Table17[[#This Row],[rxn]],"-",-1)</f>
        <v>PROSYN</v>
      </c>
    </row>
    <row r="1617" spans="16:43" ht="17" x14ac:dyDescent="0.25">
      <c r="P1617" s="4"/>
      <c r="T1617"/>
      <c r="AF1617" s="1" t="s">
        <v>4638</v>
      </c>
      <c r="AG1617" s="1" t="s">
        <v>2778</v>
      </c>
      <c r="AH1617" s="9">
        <v>4.0125333400000001E-10</v>
      </c>
      <c r="AI1617" s="1" t="e">
        <f>_xlfn.TEXTAFTER(Table916[[#This Row],[type]],"-",-1)</f>
        <v>#N/A</v>
      </c>
      <c r="AJ1617" s="1" t="e">
        <f ca="1">_xlfn.TEXTAFTER(_xlfn.TEXTBEFORE(Table916[[#This Row],[type]],"-"&amp;Table916[[#This Row],[rxn-no-enz]]),"RXN-")</f>
        <v>#N/A</v>
      </c>
      <c r="AK1617" s="1" t="e">
        <f>_xlfn.TEXTBEFORE(Table916[[#This Row],[type]],"_",-1)</f>
        <v>#N/A</v>
      </c>
      <c r="AN1617" t="s">
        <v>4545</v>
      </c>
      <c r="AO1617" t="s">
        <v>2778</v>
      </c>
      <c r="AP1617" s="3">
        <v>1.078110153E-9</v>
      </c>
      <c r="AQ1617" t="str">
        <f>_xlfn.TEXTBEFORE(Table17[[#This Row],[rxn]],"-",-1)</f>
        <v>PROSYN</v>
      </c>
    </row>
    <row r="1618" spans="16:43" ht="17" x14ac:dyDescent="0.25">
      <c r="P1618" s="4"/>
      <c r="T1618"/>
      <c r="AF1618" s="1" t="s">
        <v>4639</v>
      </c>
      <c r="AG1618" s="1" t="s">
        <v>2778</v>
      </c>
      <c r="AH1618" s="9">
        <v>2.833104096E-9</v>
      </c>
      <c r="AI1618" s="1" t="e">
        <f>_xlfn.TEXTAFTER(Table916[[#This Row],[type]],"-",-1)</f>
        <v>#N/A</v>
      </c>
      <c r="AJ1618" s="1" t="e">
        <f ca="1">_xlfn.TEXTAFTER(_xlfn.TEXTBEFORE(Table916[[#This Row],[type]],"-"&amp;Table916[[#This Row],[rxn-no-enz]]),"RXN-")</f>
        <v>#N/A</v>
      </c>
      <c r="AK1618" s="1" t="e">
        <f>_xlfn.TEXTBEFORE(Table916[[#This Row],[type]],"_",-1)</f>
        <v>#N/A</v>
      </c>
      <c r="AN1618" t="s">
        <v>12054</v>
      </c>
      <c r="AO1618" t="s">
        <v>2778</v>
      </c>
      <c r="AP1618" s="3">
        <v>2.1031000499999999E-10</v>
      </c>
      <c r="AQ1618" t="str">
        <f>_xlfn.TEXTBEFORE(Table17[[#This Row],[rxn]],"-",-1)</f>
        <v>PROSYN</v>
      </c>
    </row>
    <row r="1619" spans="16:43" ht="17" x14ac:dyDescent="0.25">
      <c r="P1619" s="4"/>
      <c r="T1619"/>
      <c r="AF1619" s="1" t="s">
        <v>4640</v>
      </c>
      <c r="AG1619" s="1" t="s">
        <v>2778</v>
      </c>
      <c r="AH1619" s="9">
        <v>3.4926232059999898E-9</v>
      </c>
      <c r="AI1619" s="1" t="e">
        <f>_xlfn.TEXTAFTER(Table916[[#This Row],[type]],"-",-1)</f>
        <v>#N/A</v>
      </c>
      <c r="AJ1619" s="1" t="e">
        <f ca="1">_xlfn.TEXTAFTER(_xlfn.TEXTBEFORE(Table916[[#This Row],[type]],"-"&amp;Table916[[#This Row],[rxn-no-enz]]),"RXN-")</f>
        <v>#N/A</v>
      </c>
      <c r="AK1619" s="1" t="e">
        <f>_xlfn.TEXTBEFORE(Table916[[#This Row],[type]],"_",-1)</f>
        <v>#N/A</v>
      </c>
      <c r="AN1619" t="s">
        <v>4546</v>
      </c>
      <c r="AO1619" t="s">
        <v>2778</v>
      </c>
      <c r="AP1619" s="3">
        <v>3.0947962499999998E-10</v>
      </c>
      <c r="AQ1619" t="str">
        <f>_xlfn.TEXTBEFORE(Table17[[#This Row],[rxn]],"-",-1)</f>
        <v>PROSYN</v>
      </c>
    </row>
    <row r="1620" spans="16:43" ht="17" x14ac:dyDescent="0.25">
      <c r="P1620" s="4"/>
      <c r="T1620"/>
      <c r="AF1620" s="1" t="s">
        <v>4641</v>
      </c>
      <c r="AG1620" s="1" t="s">
        <v>2778</v>
      </c>
      <c r="AH1620" s="9">
        <v>2.1036793750000001E-9</v>
      </c>
      <c r="AI1620" s="1" t="e">
        <f>_xlfn.TEXTAFTER(Table916[[#This Row],[type]],"-",-1)</f>
        <v>#N/A</v>
      </c>
      <c r="AJ1620" s="1" t="e">
        <f ca="1">_xlfn.TEXTAFTER(_xlfn.TEXTBEFORE(Table916[[#This Row],[type]],"-"&amp;Table916[[#This Row],[rxn-no-enz]]),"RXN-")</f>
        <v>#N/A</v>
      </c>
      <c r="AK1620" s="1" t="e">
        <f>_xlfn.TEXTBEFORE(Table916[[#This Row],[type]],"_",-1)</f>
        <v>#N/A</v>
      </c>
      <c r="AN1620" t="s">
        <v>12055</v>
      </c>
      <c r="AO1620" t="s">
        <v>2778</v>
      </c>
      <c r="AP1620" s="3">
        <v>3.8815820999999999E-11</v>
      </c>
      <c r="AQ1620" t="str">
        <f>_xlfn.TEXTBEFORE(Table17[[#This Row],[rxn]],"-",-1)</f>
        <v>PROSYN</v>
      </c>
    </row>
    <row r="1621" spans="16:43" ht="17" x14ac:dyDescent="0.25">
      <c r="P1621" s="4"/>
      <c r="T1621"/>
      <c r="AF1621" s="1" t="s">
        <v>4642</v>
      </c>
      <c r="AG1621" s="1" t="s">
        <v>2778</v>
      </c>
      <c r="AH1621" s="9">
        <v>1.239499793E-9</v>
      </c>
      <c r="AI1621" s="1" t="e">
        <f>_xlfn.TEXTAFTER(Table916[[#This Row],[type]],"-",-1)</f>
        <v>#N/A</v>
      </c>
      <c r="AJ1621" s="1" t="e">
        <f ca="1">_xlfn.TEXTAFTER(_xlfn.TEXTBEFORE(Table916[[#This Row],[type]],"-"&amp;Table916[[#This Row],[rxn-no-enz]]),"RXN-")</f>
        <v>#N/A</v>
      </c>
      <c r="AK1621" s="1" t="e">
        <f>_xlfn.TEXTBEFORE(Table916[[#This Row],[type]],"_",-1)</f>
        <v>#N/A</v>
      </c>
      <c r="AN1621" t="s">
        <v>4547</v>
      </c>
      <c r="AO1621" t="s">
        <v>2778</v>
      </c>
      <c r="AP1621" s="3">
        <v>4.1058272700000002E-10</v>
      </c>
      <c r="AQ1621" t="str">
        <f>_xlfn.TEXTBEFORE(Table17[[#This Row],[rxn]],"-",-1)</f>
        <v>PROSYN</v>
      </c>
    </row>
    <row r="1622" spans="16:43" ht="17" x14ac:dyDescent="0.25">
      <c r="P1622" s="4"/>
      <c r="T1622"/>
      <c r="AF1622" s="1" t="s">
        <v>4643</v>
      </c>
      <c r="AG1622" s="1" t="s">
        <v>2778</v>
      </c>
      <c r="AH1622" s="9">
        <v>2.6693708750000001E-9</v>
      </c>
      <c r="AI1622" s="1" t="e">
        <f>_xlfn.TEXTAFTER(Table916[[#This Row],[type]],"-",-1)</f>
        <v>#N/A</v>
      </c>
      <c r="AJ1622" s="1" t="e">
        <f ca="1">_xlfn.TEXTAFTER(_xlfn.TEXTBEFORE(Table916[[#This Row],[type]],"-"&amp;Table916[[#This Row],[rxn-no-enz]]),"RXN-")</f>
        <v>#N/A</v>
      </c>
      <c r="AK1622" s="1" t="e">
        <f>_xlfn.TEXTBEFORE(Table916[[#This Row],[type]],"_",-1)</f>
        <v>#N/A</v>
      </c>
      <c r="AN1622" t="s">
        <v>12056</v>
      </c>
      <c r="AO1622" t="s">
        <v>2778</v>
      </c>
      <c r="AP1622" s="3">
        <v>1.90595363999999E-10</v>
      </c>
      <c r="AQ1622" t="str">
        <f>_xlfn.TEXTBEFORE(Table17[[#This Row],[rxn]],"-",-1)</f>
        <v>PROSYN</v>
      </c>
    </row>
    <row r="1623" spans="16:43" ht="17" x14ac:dyDescent="0.25">
      <c r="P1623" s="4"/>
      <c r="T1623"/>
      <c r="AF1623" s="1" t="s">
        <v>4644</v>
      </c>
      <c r="AG1623" s="1" t="s">
        <v>2778</v>
      </c>
      <c r="AH1623" s="9">
        <v>2.5595778569999999E-9</v>
      </c>
      <c r="AI1623" s="1" t="e">
        <f>_xlfn.TEXTAFTER(Table916[[#This Row],[type]],"-",-1)</f>
        <v>#N/A</v>
      </c>
      <c r="AJ1623" s="1" t="e">
        <f ca="1">_xlfn.TEXTAFTER(_xlfn.TEXTBEFORE(Table916[[#This Row],[type]],"-"&amp;Table916[[#This Row],[rxn-no-enz]]),"RXN-")</f>
        <v>#N/A</v>
      </c>
      <c r="AK1623" s="1" t="e">
        <f>_xlfn.TEXTBEFORE(Table916[[#This Row],[type]],"_",-1)</f>
        <v>#N/A</v>
      </c>
      <c r="AN1623" t="s">
        <v>12057</v>
      </c>
      <c r="AO1623" t="s">
        <v>2778</v>
      </c>
      <c r="AP1623" s="3">
        <v>8.6590150699999995E-10</v>
      </c>
      <c r="AQ1623" t="str">
        <f>_xlfn.TEXTBEFORE(Table17[[#This Row],[rxn]],"-",-1)</f>
        <v>PROSYN</v>
      </c>
    </row>
    <row r="1624" spans="16:43" ht="17" x14ac:dyDescent="0.25">
      <c r="P1624" s="4"/>
      <c r="T1624"/>
      <c r="AF1624" s="1" t="s">
        <v>4645</v>
      </c>
      <c r="AG1624" s="1" t="s">
        <v>2778</v>
      </c>
      <c r="AH1624" s="9">
        <v>1.5920285889999999E-9</v>
      </c>
      <c r="AI1624" s="1" t="e">
        <f>_xlfn.TEXTAFTER(Table916[[#This Row],[type]],"-",-1)</f>
        <v>#N/A</v>
      </c>
      <c r="AJ1624" s="1" t="e">
        <f ca="1">_xlfn.TEXTAFTER(_xlfn.TEXTBEFORE(Table916[[#This Row],[type]],"-"&amp;Table916[[#This Row],[rxn-no-enz]]),"RXN-")</f>
        <v>#N/A</v>
      </c>
      <c r="AK1624" s="1" t="e">
        <f>_xlfn.TEXTBEFORE(Table916[[#This Row],[type]],"_",-1)</f>
        <v>#N/A</v>
      </c>
      <c r="AN1624" t="s">
        <v>12058</v>
      </c>
      <c r="AO1624" t="s">
        <v>2778</v>
      </c>
      <c r="AP1624" s="3">
        <v>2.17831555999999E-10</v>
      </c>
      <c r="AQ1624" t="str">
        <f>_xlfn.TEXTBEFORE(Table17[[#This Row],[rxn]],"-",-1)</f>
        <v>PROSYN</v>
      </c>
    </row>
    <row r="1625" spans="16:43" ht="17" x14ac:dyDescent="0.25">
      <c r="P1625" s="4"/>
      <c r="T1625"/>
      <c r="AF1625" s="1" t="s">
        <v>4646</v>
      </c>
      <c r="AG1625" s="1" t="s">
        <v>2778</v>
      </c>
      <c r="AH1625" s="9">
        <v>1.9001863400000001E-10</v>
      </c>
      <c r="AI1625" s="1" t="e">
        <f>_xlfn.TEXTAFTER(Table916[[#This Row],[type]],"-",-1)</f>
        <v>#N/A</v>
      </c>
      <c r="AJ1625" s="1" t="e">
        <f ca="1">_xlfn.TEXTAFTER(_xlfn.TEXTBEFORE(Table916[[#This Row],[type]],"-"&amp;Table916[[#This Row],[rxn-no-enz]]),"RXN-")</f>
        <v>#N/A</v>
      </c>
      <c r="AK1625" s="1" t="e">
        <f>_xlfn.TEXTBEFORE(Table916[[#This Row],[type]],"_",-1)</f>
        <v>#N/A</v>
      </c>
      <c r="AN1625" t="s">
        <v>4548</v>
      </c>
      <c r="AO1625" t="s">
        <v>2778</v>
      </c>
      <c r="AP1625" s="3">
        <v>2.3031336230000001E-9</v>
      </c>
      <c r="AQ1625" t="str">
        <f>_xlfn.TEXTBEFORE(Table17[[#This Row],[rxn]],"-",-1)</f>
        <v>PROSYN</v>
      </c>
    </row>
    <row r="1626" spans="16:43" ht="17" x14ac:dyDescent="0.25">
      <c r="P1626" s="4"/>
      <c r="T1626"/>
      <c r="AF1626" s="1" t="s">
        <v>12110</v>
      </c>
      <c r="AG1626" s="1" t="s">
        <v>2778</v>
      </c>
      <c r="AH1626" s="9">
        <v>1.7236937699999999E-10</v>
      </c>
      <c r="AI1626" s="1" t="e">
        <f>_xlfn.TEXTAFTER(Table916[[#This Row],[type]],"-",-1)</f>
        <v>#N/A</v>
      </c>
      <c r="AJ1626" s="1" t="e">
        <f ca="1">_xlfn.TEXTAFTER(_xlfn.TEXTBEFORE(Table916[[#This Row],[type]],"-"&amp;Table916[[#This Row],[rxn-no-enz]]),"RXN-")</f>
        <v>#N/A</v>
      </c>
      <c r="AK1626" s="1" t="e">
        <f>_xlfn.TEXTBEFORE(Table916[[#This Row],[type]],"_",-1)</f>
        <v>#N/A</v>
      </c>
      <c r="AN1626" t="s">
        <v>4549</v>
      </c>
      <c r="AO1626" t="s">
        <v>2778</v>
      </c>
      <c r="AP1626" s="3">
        <v>1.06699166E-10</v>
      </c>
      <c r="AQ1626" t="str">
        <f>_xlfn.TEXTBEFORE(Table17[[#This Row],[rxn]],"-",-1)</f>
        <v>PROSYN</v>
      </c>
    </row>
    <row r="1627" spans="16:43" ht="17" x14ac:dyDescent="0.25">
      <c r="P1627" s="4"/>
      <c r="T1627"/>
      <c r="AF1627" s="1" t="s">
        <v>4647</v>
      </c>
      <c r="AG1627" s="1" t="s">
        <v>2778</v>
      </c>
      <c r="AH1627" s="9">
        <v>6.4157920900000002E-10</v>
      </c>
      <c r="AI1627" s="1" t="e">
        <f>_xlfn.TEXTAFTER(Table916[[#This Row],[type]],"-",-1)</f>
        <v>#N/A</v>
      </c>
      <c r="AJ1627" s="1" t="e">
        <f ca="1">_xlfn.TEXTAFTER(_xlfn.TEXTBEFORE(Table916[[#This Row],[type]],"-"&amp;Table916[[#This Row],[rxn-no-enz]]),"RXN-")</f>
        <v>#N/A</v>
      </c>
      <c r="AK1627" s="1" t="e">
        <f>_xlfn.TEXTBEFORE(Table916[[#This Row],[type]],"_",-1)</f>
        <v>#N/A</v>
      </c>
      <c r="AN1627" t="s">
        <v>12059</v>
      </c>
      <c r="AO1627" t="s">
        <v>2778</v>
      </c>
      <c r="AP1627" s="3">
        <v>1.88911387E-10</v>
      </c>
      <c r="AQ1627" t="str">
        <f>_xlfn.TEXTBEFORE(Table17[[#This Row],[rxn]],"-",-1)</f>
        <v>PROSYN</v>
      </c>
    </row>
    <row r="1628" spans="16:43" ht="17" x14ac:dyDescent="0.25">
      <c r="P1628" s="4"/>
      <c r="T1628"/>
      <c r="AF1628" s="1" t="s">
        <v>4648</v>
      </c>
      <c r="AG1628" s="1" t="s">
        <v>2778</v>
      </c>
      <c r="AH1628" s="9">
        <v>2.2693318309999999E-9</v>
      </c>
      <c r="AI1628" s="1" t="e">
        <f>_xlfn.TEXTAFTER(Table916[[#This Row],[type]],"-",-1)</f>
        <v>#N/A</v>
      </c>
      <c r="AJ1628" s="1" t="e">
        <f ca="1">_xlfn.TEXTAFTER(_xlfn.TEXTBEFORE(Table916[[#This Row],[type]],"-"&amp;Table916[[#This Row],[rxn-no-enz]]),"RXN-")</f>
        <v>#N/A</v>
      </c>
      <c r="AK1628" s="1" t="e">
        <f>_xlfn.TEXTBEFORE(Table916[[#This Row],[type]],"_",-1)</f>
        <v>#N/A</v>
      </c>
      <c r="AN1628" t="s">
        <v>13824</v>
      </c>
      <c r="AO1628" t="s">
        <v>2778</v>
      </c>
      <c r="AP1628" s="3">
        <v>1.88911387E-10</v>
      </c>
      <c r="AQ1628" t="str">
        <f>_xlfn.TEXTBEFORE(Table17[[#This Row],[rxn]],"-",-1)</f>
        <v>PROSYN</v>
      </c>
    </row>
    <row r="1629" spans="16:43" ht="17" x14ac:dyDescent="0.25">
      <c r="P1629" s="4"/>
      <c r="T1629"/>
      <c r="AF1629" s="1" t="s">
        <v>4649</v>
      </c>
      <c r="AG1629" s="1" t="s">
        <v>2778</v>
      </c>
      <c r="AH1629" s="9">
        <v>1.0071584450000001E-9</v>
      </c>
      <c r="AI1629" s="1" t="e">
        <f>_xlfn.TEXTAFTER(Table916[[#This Row],[type]],"-",-1)</f>
        <v>#N/A</v>
      </c>
      <c r="AJ1629" s="1" t="e">
        <f ca="1">_xlfn.TEXTAFTER(_xlfn.TEXTBEFORE(Table916[[#This Row],[type]],"-"&amp;Table916[[#This Row],[rxn-no-enz]]),"RXN-")</f>
        <v>#N/A</v>
      </c>
      <c r="AK1629" s="1" t="e">
        <f>_xlfn.TEXTBEFORE(Table916[[#This Row],[type]],"_",-1)</f>
        <v>#N/A</v>
      </c>
      <c r="AN1629" t="s">
        <v>4550</v>
      </c>
      <c r="AO1629" t="s">
        <v>2778</v>
      </c>
      <c r="AP1629" s="3">
        <v>6.7802544199999899E-10</v>
      </c>
      <c r="AQ1629" t="str">
        <f>_xlfn.TEXTBEFORE(Table17[[#This Row],[rxn]],"-",-1)</f>
        <v>PROSYN</v>
      </c>
    </row>
    <row r="1630" spans="16:43" ht="17" x14ac:dyDescent="0.25">
      <c r="P1630" s="4"/>
      <c r="T1630"/>
      <c r="AF1630" s="1" t="s">
        <v>4650</v>
      </c>
      <c r="AG1630" s="1" t="s">
        <v>2778</v>
      </c>
      <c r="AH1630" s="9">
        <v>1.2151945589999999E-9</v>
      </c>
      <c r="AI1630" s="1" t="e">
        <f>_xlfn.TEXTAFTER(Table916[[#This Row],[type]],"-",-1)</f>
        <v>#N/A</v>
      </c>
      <c r="AJ1630" s="1" t="e">
        <f ca="1">_xlfn.TEXTAFTER(_xlfn.TEXTBEFORE(Table916[[#This Row],[type]],"-"&amp;Table916[[#This Row],[rxn-no-enz]]),"RXN-")</f>
        <v>#N/A</v>
      </c>
      <c r="AK1630" s="1" t="e">
        <f>_xlfn.TEXTBEFORE(Table916[[#This Row],[type]],"_",-1)</f>
        <v>#N/A</v>
      </c>
      <c r="AN1630" t="s">
        <v>12060</v>
      </c>
      <c r="AO1630" t="s">
        <v>2778</v>
      </c>
      <c r="AP1630" s="3">
        <v>1.832938695E-9</v>
      </c>
      <c r="AQ1630" t="str">
        <f>_xlfn.TEXTBEFORE(Table17[[#This Row],[rxn]],"-",-1)</f>
        <v>PROSYN</v>
      </c>
    </row>
    <row r="1631" spans="16:43" ht="17" x14ac:dyDescent="0.25">
      <c r="P1631" s="4"/>
      <c r="T1631"/>
      <c r="AF1631" s="1" t="s">
        <v>4651</v>
      </c>
      <c r="AG1631" s="1" t="s">
        <v>2778</v>
      </c>
      <c r="AH1631" s="9">
        <v>2.0769891870000002E-9</v>
      </c>
      <c r="AI1631" s="1" t="e">
        <f>_xlfn.TEXTAFTER(Table916[[#This Row],[type]],"-",-1)</f>
        <v>#N/A</v>
      </c>
      <c r="AJ1631" s="1" t="e">
        <f ca="1">_xlfn.TEXTAFTER(_xlfn.TEXTBEFORE(Table916[[#This Row],[type]],"-"&amp;Table916[[#This Row],[rxn-no-enz]]),"RXN-")</f>
        <v>#N/A</v>
      </c>
      <c r="AK1631" s="1" t="e">
        <f>_xlfn.TEXTBEFORE(Table916[[#This Row],[type]],"_",-1)</f>
        <v>#N/A</v>
      </c>
      <c r="AN1631" t="s">
        <v>4551</v>
      </c>
      <c r="AO1631" t="s">
        <v>2778</v>
      </c>
      <c r="AP1631" s="3">
        <v>1.922382106E-9</v>
      </c>
      <c r="AQ1631" t="str">
        <f>_xlfn.TEXTBEFORE(Table17[[#This Row],[rxn]],"-",-1)</f>
        <v>PROSYN</v>
      </c>
    </row>
    <row r="1632" spans="16:43" ht="17" x14ac:dyDescent="0.25">
      <c r="P1632" s="4"/>
      <c r="T1632"/>
      <c r="AF1632" s="1" t="s">
        <v>4652</v>
      </c>
      <c r="AG1632" s="1" t="s">
        <v>2778</v>
      </c>
      <c r="AH1632" s="9">
        <v>1.120966752E-9</v>
      </c>
      <c r="AI1632" s="1" t="e">
        <f>_xlfn.TEXTAFTER(Table916[[#This Row],[type]],"-",-1)</f>
        <v>#N/A</v>
      </c>
      <c r="AJ1632" s="1" t="e">
        <f ca="1">_xlfn.TEXTAFTER(_xlfn.TEXTBEFORE(Table916[[#This Row],[type]],"-"&amp;Table916[[#This Row],[rxn-no-enz]]),"RXN-")</f>
        <v>#N/A</v>
      </c>
      <c r="AK1632" s="1" t="e">
        <f>_xlfn.TEXTBEFORE(Table916[[#This Row],[type]],"_",-1)</f>
        <v>#N/A</v>
      </c>
      <c r="AN1632" t="s">
        <v>13149</v>
      </c>
      <c r="AO1632" t="s">
        <v>2778</v>
      </c>
      <c r="AP1632" s="3">
        <v>9.0193872E-11</v>
      </c>
      <c r="AQ1632" t="str">
        <f>_xlfn.TEXTBEFORE(Table17[[#This Row],[rxn]],"-",-1)</f>
        <v>PROSYN</v>
      </c>
    </row>
    <row r="1633" spans="16:43" ht="17" x14ac:dyDescent="0.25">
      <c r="P1633" s="4"/>
      <c r="T1633"/>
      <c r="AF1633" s="1" t="s">
        <v>4653</v>
      </c>
      <c r="AG1633" s="1" t="s">
        <v>2778</v>
      </c>
      <c r="AH1633" s="9">
        <v>2.9929572879999998E-9</v>
      </c>
      <c r="AI1633" s="1" t="e">
        <f>_xlfn.TEXTAFTER(Table916[[#This Row],[type]],"-",-1)</f>
        <v>#N/A</v>
      </c>
      <c r="AJ1633" s="1" t="e">
        <f ca="1">_xlfn.TEXTAFTER(_xlfn.TEXTBEFORE(Table916[[#This Row],[type]],"-"&amp;Table916[[#This Row],[rxn-no-enz]]),"RXN-")</f>
        <v>#N/A</v>
      </c>
      <c r="AK1633" s="1" t="e">
        <f>_xlfn.TEXTBEFORE(Table916[[#This Row],[type]],"_",-1)</f>
        <v>#N/A</v>
      </c>
      <c r="AN1633" t="s">
        <v>12061</v>
      </c>
      <c r="AO1633" t="s">
        <v>2778</v>
      </c>
      <c r="AP1633" s="3">
        <v>9.0193872E-11</v>
      </c>
      <c r="AQ1633" t="str">
        <f>_xlfn.TEXTBEFORE(Table17[[#This Row],[rxn]],"-",-1)</f>
        <v>PROSYN</v>
      </c>
    </row>
    <row r="1634" spans="16:43" ht="17" x14ac:dyDescent="0.25">
      <c r="P1634" s="4"/>
      <c r="T1634"/>
      <c r="AF1634" s="1" t="s">
        <v>4654</v>
      </c>
      <c r="AG1634" s="1" t="s">
        <v>2778</v>
      </c>
      <c r="AH1634" s="9">
        <v>3.62388011E-10</v>
      </c>
      <c r="AI1634" s="1" t="e">
        <f>_xlfn.TEXTAFTER(Table916[[#This Row],[type]],"-",-1)</f>
        <v>#N/A</v>
      </c>
      <c r="AJ1634" s="1" t="e">
        <f ca="1">_xlfn.TEXTAFTER(_xlfn.TEXTBEFORE(Table916[[#This Row],[type]],"-"&amp;Table916[[#This Row],[rxn-no-enz]]),"RXN-")</f>
        <v>#N/A</v>
      </c>
      <c r="AK1634" s="1" t="e">
        <f>_xlfn.TEXTBEFORE(Table916[[#This Row],[type]],"_",-1)</f>
        <v>#N/A</v>
      </c>
      <c r="AN1634" t="s">
        <v>12062</v>
      </c>
      <c r="AO1634" t="s">
        <v>2778</v>
      </c>
      <c r="AP1634" s="3">
        <v>2.7395545699999898E-10</v>
      </c>
      <c r="AQ1634" t="str">
        <f>_xlfn.TEXTBEFORE(Table17[[#This Row],[rxn]],"-",-1)</f>
        <v>PROSYN</v>
      </c>
    </row>
    <row r="1635" spans="16:43" ht="17" x14ac:dyDescent="0.25">
      <c r="P1635" s="4"/>
      <c r="T1635"/>
      <c r="AF1635" s="1" t="s">
        <v>4655</v>
      </c>
      <c r="AG1635" s="1" t="s">
        <v>2778</v>
      </c>
      <c r="AH1635" s="9">
        <v>4.55825487E-10</v>
      </c>
      <c r="AI1635" s="1" t="e">
        <f>_xlfn.TEXTAFTER(Table916[[#This Row],[type]],"-",-1)</f>
        <v>#N/A</v>
      </c>
      <c r="AJ1635" s="1" t="e">
        <f ca="1">_xlfn.TEXTAFTER(_xlfn.TEXTBEFORE(Table916[[#This Row],[type]],"-"&amp;Table916[[#This Row],[rxn-no-enz]]),"RXN-")</f>
        <v>#N/A</v>
      </c>
      <c r="AK1635" s="1" t="e">
        <f>_xlfn.TEXTBEFORE(Table916[[#This Row],[type]],"_",-1)</f>
        <v>#N/A</v>
      </c>
      <c r="AN1635" t="s">
        <v>12063</v>
      </c>
      <c r="AO1635" t="s">
        <v>2778</v>
      </c>
      <c r="AP1635" s="3">
        <v>1.17247235E-10</v>
      </c>
      <c r="AQ1635" t="str">
        <f>_xlfn.TEXTBEFORE(Table17[[#This Row],[rxn]],"-",-1)</f>
        <v>PROSYN</v>
      </c>
    </row>
    <row r="1636" spans="16:43" ht="17" x14ac:dyDescent="0.25">
      <c r="P1636" s="4"/>
      <c r="T1636"/>
      <c r="AF1636" s="1" t="s">
        <v>4656</v>
      </c>
      <c r="AG1636" s="1" t="s">
        <v>2778</v>
      </c>
      <c r="AH1636" s="9">
        <v>1.5740397149999999E-9</v>
      </c>
      <c r="AI1636" s="1" t="e">
        <f>_xlfn.TEXTAFTER(Table916[[#This Row],[type]],"-",-1)</f>
        <v>#N/A</v>
      </c>
      <c r="AJ1636" s="1" t="e">
        <f ca="1">_xlfn.TEXTAFTER(_xlfn.TEXTBEFORE(Table916[[#This Row],[type]],"-"&amp;Table916[[#This Row],[rxn-no-enz]]),"RXN-")</f>
        <v>#N/A</v>
      </c>
      <c r="AK1636" s="1" t="e">
        <f>_xlfn.TEXTBEFORE(Table916[[#This Row],[type]],"_",-1)</f>
        <v>#N/A</v>
      </c>
      <c r="AN1636" t="s">
        <v>12064</v>
      </c>
      <c r="AO1636" t="s">
        <v>2778</v>
      </c>
      <c r="AP1636" s="3">
        <v>3.7801113899999999E-10</v>
      </c>
      <c r="AQ1636" t="str">
        <f>_xlfn.TEXTBEFORE(Table17[[#This Row],[rxn]],"-",-1)</f>
        <v>PROSYN</v>
      </c>
    </row>
    <row r="1637" spans="16:43" ht="17" x14ac:dyDescent="0.25">
      <c r="P1637" s="4"/>
      <c r="T1637"/>
      <c r="AF1637" s="1" t="s">
        <v>4657</v>
      </c>
      <c r="AG1637" s="1" t="s">
        <v>2778</v>
      </c>
      <c r="AH1637" s="9">
        <v>2.89073367E-9</v>
      </c>
      <c r="AI1637" s="1" t="e">
        <f>_xlfn.TEXTAFTER(Table916[[#This Row],[type]],"-",-1)</f>
        <v>#N/A</v>
      </c>
      <c r="AJ1637" s="1" t="e">
        <f ca="1">_xlfn.TEXTAFTER(_xlfn.TEXTBEFORE(Table916[[#This Row],[type]],"-"&amp;Table916[[#This Row],[rxn-no-enz]]),"RXN-")</f>
        <v>#N/A</v>
      </c>
      <c r="AK1637" s="1" t="e">
        <f>_xlfn.TEXTBEFORE(Table916[[#This Row],[type]],"_",-1)</f>
        <v>#N/A</v>
      </c>
      <c r="AN1637" t="s">
        <v>12065</v>
      </c>
      <c r="AO1637" t="s">
        <v>2778</v>
      </c>
      <c r="AP1637" s="3">
        <v>8.0845263100000001E-10</v>
      </c>
      <c r="AQ1637" t="str">
        <f>_xlfn.TEXTBEFORE(Table17[[#This Row],[rxn]],"-",-1)</f>
        <v>PROSYN</v>
      </c>
    </row>
    <row r="1638" spans="16:43" ht="17" x14ac:dyDescent="0.25">
      <c r="P1638" s="4"/>
      <c r="T1638"/>
      <c r="AF1638" s="1" t="s">
        <v>4658</v>
      </c>
      <c r="AG1638" s="1" t="s">
        <v>2778</v>
      </c>
      <c r="AH1638" s="9">
        <v>5.4007944600000001E-10</v>
      </c>
      <c r="AI1638" s="1" t="e">
        <f>_xlfn.TEXTAFTER(Table916[[#This Row],[type]],"-",-1)</f>
        <v>#N/A</v>
      </c>
      <c r="AJ1638" s="1" t="e">
        <f ca="1">_xlfn.TEXTAFTER(_xlfn.TEXTBEFORE(Table916[[#This Row],[type]],"-"&amp;Table916[[#This Row],[rxn-no-enz]]),"RXN-")</f>
        <v>#N/A</v>
      </c>
      <c r="AK1638" s="1" t="e">
        <f>_xlfn.TEXTBEFORE(Table916[[#This Row],[type]],"_",-1)</f>
        <v>#N/A</v>
      </c>
      <c r="AN1638" t="s">
        <v>13825</v>
      </c>
      <c r="AO1638" t="s">
        <v>2778</v>
      </c>
      <c r="AP1638" s="3">
        <v>8.0845263100000001E-10</v>
      </c>
      <c r="AQ1638" t="str">
        <f>_xlfn.TEXTBEFORE(Table17[[#This Row],[rxn]],"-",-1)</f>
        <v>PROSYN</v>
      </c>
    </row>
    <row r="1639" spans="16:43" ht="17" x14ac:dyDescent="0.25">
      <c r="P1639" s="4"/>
      <c r="T1639"/>
      <c r="AF1639" s="1" t="s">
        <v>4659</v>
      </c>
      <c r="AG1639" s="1" t="s">
        <v>2778</v>
      </c>
      <c r="AH1639" s="9">
        <v>1.9443344979999999E-9</v>
      </c>
      <c r="AI1639" s="1" t="e">
        <f>_xlfn.TEXTAFTER(Table916[[#This Row],[type]],"-",-1)</f>
        <v>#N/A</v>
      </c>
      <c r="AJ1639" s="1" t="e">
        <f ca="1">_xlfn.TEXTAFTER(_xlfn.TEXTBEFORE(Table916[[#This Row],[type]],"-"&amp;Table916[[#This Row],[rxn-no-enz]]),"RXN-")</f>
        <v>#N/A</v>
      </c>
      <c r="AK1639" s="1" t="e">
        <f>_xlfn.TEXTBEFORE(Table916[[#This Row],[type]],"_",-1)</f>
        <v>#N/A</v>
      </c>
      <c r="AN1639" t="s">
        <v>13150</v>
      </c>
      <c r="AO1639" t="s">
        <v>2778</v>
      </c>
      <c r="AP1639" s="3">
        <v>1.881075164E-9</v>
      </c>
      <c r="AQ1639" t="str">
        <f>_xlfn.TEXTBEFORE(Table17[[#This Row],[rxn]],"-",-1)</f>
        <v>PROSYN</v>
      </c>
    </row>
    <row r="1640" spans="16:43" ht="17" x14ac:dyDescent="0.25">
      <c r="P1640" s="4"/>
      <c r="T1640"/>
      <c r="AF1640" s="1" t="s">
        <v>4660</v>
      </c>
      <c r="AG1640" s="1" t="s">
        <v>2778</v>
      </c>
      <c r="AH1640" s="9">
        <v>1.550994451E-9</v>
      </c>
      <c r="AI1640" s="1" t="e">
        <f>_xlfn.TEXTAFTER(Table916[[#This Row],[type]],"-",-1)</f>
        <v>#N/A</v>
      </c>
      <c r="AJ1640" s="1" t="e">
        <f ca="1">_xlfn.TEXTAFTER(_xlfn.TEXTBEFORE(Table916[[#This Row],[type]],"-"&amp;Table916[[#This Row],[rxn-no-enz]]),"RXN-")</f>
        <v>#N/A</v>
      </c>
      <c r="AK1640" s="1" t="e">
        <f>_xlfn.TEXTBEFORE(Table916[[#This Row],[type]],"_",-1)</f>
        <v>#N/A</v>
      </c>
      <c r="AN1640" t="s">
        <v>12066</v>
      </c>
      <c r="AO1640" t="s">
        <v>2778</v>
      </c>
      <c r="AP1640" s="3">
        <v>1.881075164E-9</v>
      </c>
      <c r="AQ1640" t="str">
        <f>_xlfn.TEXTBEFORE(Table17[[#This Row],[rxn]],"-",-1)</f>
        <v>PROSYN</v>
      </c>
    </row>
    <row r="1641" spans="16:43" ht="17" x14ac:dyDescent="0.25">
      <c r="P1641" s="4"/>
      <c r="T1641"/>
      <c r="AF1641" s="1" t="s">
        <v>4661</v>
      </c>
      <c r="AG1641" s="1" t="s">
        <v>2778</v>
      </c>
      <c r="AH1641" s="9">
        <v>2.4028355939999902E-9</v>
      </c>
      <c r="AI1641" s="1" t="e">
        <f>_xlfn.TEXTAFTER(Table916[[#This Row],[type]],"-",-1)</f>
        <v>#N/A</v>
      </c>
      <c r="AJ1641" s="1" t="e">
        <f ca="1">_xlfn.TEXTAFTER(_xlfn.TEXTBEFORE(Table916[[#This Row],[type]],"-"&amp;Table916[[#This Row],[rxn-no-enz]]),"RXN-")</f>
        <v>#N/A</v>
      </c>
      <c r="AK1641" s="1" t="e">
        <f>_xlfn.TEXTBEFORE(Table916[[#This Row],[type]],"_",-1)</f>
        <v>#N/A</v>
      </c>
      <c r="AN1641" t="s">
        <v>4552</v>
      </c>
      <c r="AO1641" t="s">
        <v>2778</v>
      </c>
      <c r="AP1641" s="3">
        <v>2.5958940685999899E-8</v>
      </c>
      <c r="AQ1641" t="str">
        <f>_xlfn.TEXTBEFORE(Table17[[#This Row],[rxn]],"-",-1)</f>
        <v>PROSYN</v>
      </c>
    </row>
    <row r="1642" spans="16:43" ht="17" x14ac:dyDescent="0.25">
      <c r="P1642" s="4"/>
      <c r="T1642"/>
      <c r="AF1642" s="1" t="s">
        <v>4663</v>
      </c>
      <c r="AG1642" s="1" t="s">
        <v>2778</v>
      </c>
      <c r="AH1642" s="9">
        <v>7.2803437999999901E-11</v>
      </c>
      <c r="AI1642" s="1" t="e">
        <f>_xlfn.TEXTAFTER(Table916[[#This Row],[type]],"-",-1)</f>
        <v>#N/A</v>
      </c>
      <c r="AJ1642" s="1" t="e">
        <f ca="1">_xlfn.TEXTAFTER(_xlfn.TEXTBEFORE(Table916[[#This Row],[type]],"-"&amp;Table916[[#This Row],[rxn-no-enz]]),"RXN-")</f>
        <v>#N/A</v>
      </c>
      <c r="AK1642" s="1" t="e">
        <f>_xlfn.TEXTBEFORE(Table916[[#This Row],[type]],"_",-1)</f>
        <v>#N/A</v>
      </c>
      <c r="AN1642" t="s">
        <v>12067</v>
      </c>
      <c r="AO1642" t="s">
        <v>2778</v>
      </c>
      <c r="AP1642" s="3">
        <v>2.7984916999999999E-10</v>
      </c>
      <c r="AQ1642" t="str">
        <f>_xlfn.TEXTBEFORE(Table17[[#This Row],[rxn]],"-",-1)</f>
        <v>PROSYN</v>
      </c>
    </row>
    <row r="1643" spans="16:43" ht="17" x14ac:dyDescent="0.25">
      <c r="P1643" s="4"/>
      <c r="T1643"/>
      <c r="AF1643" s="1" t="s">
        <v>4664</v>
      </c>
      <c r="AG1643" s="1" t="s">
        <v>2778</v>
      </c>
      <c r="AH1643" s="9">
        <v>4.5136888199999998E-10</v>
      </c>
      <c r="AI1643" s="1" t="e">
        <f>_xlfn.TEXTAFTER(Table916[[#This Row],[type]],"-",-1)</f>
        <v>#N/A</v>
      </c>
      <c r="AJ1643" s="1" t="e">
        <f ca="1">_xlfn.TEXTAFTER(_xlfn.TEXTBEFORE(Table916[[#This Row],[type]],"-"&amp;Table916[[#This Row],[rxn-no-enz]]),"RXN-")</f>
        <v>#N/A</v>
      </c>
      <c r="AK1643" s="1" t="e">
        <f>_xlfn.TEXTBEFORE(Table916[[#This Row],[type]],"_",-1)</f>
        <v>#N/A</v>
      </c>
      <c r="AN1643" t="s">
        <v>12068</v>
      </c>
      <c r="AO1643" t="s">
        <v>2778</v>
      </c>
      <c r="AP1643" s="3">
        <v>7.7242198799999999E-10</v>
      </c>
      <c r="AQ1643" t="str">
        <f>_xlfn.TEXTBEFORE(Table17[[#This Row],[rxn]],"-",-1)</f>
        <v>PROSYN</v>
      </c>
    </row>
    <row r="1644" spans="16:43" ht="17" x14ac:dyDescent="0.25">
      <c r="P1644" s="4"/>
      <c r="T1644"/>
      <c r="AF1644" s="1" t="s">
        <v>4666</v>
      </c>
      <c r="AG1644" s="1" t="s">
        <v>2778</v>
      </c>
      <c r="AH1644" s="9">
        <v>3.5538853000000002E-10</v>
      </c>
      <c r="AI1644" s="1" t="e">
        <f>_xlfn.TEXTAFTER(Table916[[#This Row],[type]],"-",-1)</f>
        <v>#N/A</v>
      </c>
      <c r="AJ1644" s="1" t="e">
        <f ca="1">_xlfn.TEXTAFTER(_xlfn.TEXTBEFORE(Table916[[#This Row],[type]],"-"&amp;Table916[[#This Row],[rxn-no-enz]]),"RXN-")</f>
        <v>#N/A</v>
      </c>
      <c r="AK1644" s="1" t="e">
        <f>_xlfn.TEXTBEFORE(Table916[[#This Row],[type]],"_",-1)</f>
        <v>#N/A</v>
      </c>
      <c r="AN1644" t="s">
        <v>12069</v>
      </c>
      <c r="AO1644" t="s">
        <v>2778</v>
      </c>
      <c r="AP1644" s="3">
        <v>2.35916583E-10</v>
      </c>
      <c r="AQ1644" t="str">
        <f>_xlfn.TEXTBEFORE(Table17[[#This Row],[rxn]],"-",-1)</f>
        <v>PROSYN</v>
      </c>
    </row>
    <row r="1645" spans="16:43" ht="17" x14ac:dyDescent="0.25">
      <c r="P1645" s="4"/>
      <c r="T1645"/>
      <c r="AF1645" s="1" t="s">
        <v>4670</v>
      </c>
      <c r="AG1645" s="1" t="s">
        <v>2778</v>
      </c>
      <c r="AH1645" s="9">
        <v>2.3565066500000002E-10</v>
      </c>
      <c r="AI1645" s="1" t="e">
        <f>_xlfn.TEXTAFTER(Table916[[#This Row],[type]],"-",-1)</f>
        <v>#N/A</v>
      </c>
      <c r="AJ1645" s="1" t="e">
        <f ca="1">_xlfn.TEXTAFTER(_xlfn.TEXTBEFORE(Table916[[#This Row],[type]],"-"&amp;Table916[[#This Row],[rxn-no-enz]]),"RXN-")</f>
        <v>#N/A</v>
      </c>
      <c r="AK1645" s="1" t="e">
        <f>_xlfn.TEXTBEFORE(Table916[[#This Row],[type]],"_",-1)</f>
        <v>#N/A</v>
      </c>
      <c r="AN1645" t="s">
        <v>13826</v>
      </c>
      <c r="AO1645" t="s">
        <v>2778</v>
      </c>
      <c r="AP1645" s="3">
        <v>2.35916583E-10</v>
      </c>
      <c r="AQ1645" t="str">
        <f>_xlfn.TEXTBEFORE(Table17[[#This Row],[rxn]],"-",-1)</f>
        <v>PROSYN</v>
      </c>
    </row>
    <row r="1646" spans="16:43" ht="17" x14ac:dyDescent="0.25">
      <c r="P1646" s="4"/>
      <c r="T1646"/>
      <c r="AF1646" s="1" t="s">
        <v>4671</v>
      </c>
      <c r="AG1646" s="1" t="s">
        <v>2778</v>
      </c>
      <c r="AH1646" s="9">
        <v>8.2218651999999999E-11</v>
      </c>
      <c r="AI1646" s="1" t="e">
        <f>_xlfn.TEXTAFTER(Table916[[#This Row],[type]],"-",-1)</f>
        <v>#N/A</v>
      </c>
      <c r="AJ1646" s="1" t="e">
        <f ca="1">_xlfn.TEXTAFTER(_xlfn.TEXTBEFORE(Table916[[#This Row],[type]],"-"&amp;Table916[[#This Row],[rxn-no-enz]]),"RXN-")</f>
        <v>#N/A</v>
      </c>
      <c r="AK1646" s="1" t="e">
        <f>_xlfn.TEXTBEFORE(Table916[[#This Row],[type]],"_",-1)</f>
        <v>#N/A</v>
      </c>
      <c r="AN1646" t="s">
        <v>12070</v>
      </c>
      <c r="AO1646" t="s">
        <v>2778</v>
      </c>
      <c r="AP1646" s="3">
        <v>1.0986125E-11</v>
      </c>
      <c r="AQ1646" t="str">
        <f>_xlfn.TEXTBEFORE(Table17[[#This Row],[rxn]],"-",-1)</f>
        <v>PROSYN</v>
      </c>
    </row>
    <row r="1647" spans="16:43" ht="17" x14ac:dyDescent="0.25">
      <c r="P1647" s="4"/>
      <c r="T1647"/>
      <c r="AF1647" s="1" t="s">
        <v>4672</v>
      </c>
      <c r="AG1647" s="1" t="s">
        <v>2778</v>
      </c>
      <c r="AH1647" s="9">
        <v>1.6109555999999999E-10</v>
      </c>
      <c r="AI1647" s="1" t="e">
        <f>_xlfn.TEXTAFTER(Table916[[#This Row],[type]],"-",-1)</f>
        <v>#N/A</v>
      </c>
      <c r="AJ1647" s="1" t="e">
        <f ca="1">_xlfn.TEXTAFTER(_xlfn.TEXTBEFORE(Table916[[#This Row],[type]],"-"&amp;Table916[[#This Row],[rxn-no-enz]]),"RXN-")</f>
        <v>#N/A</v>
      </c>
      <c r="AK1647" s="1" t="e">
        <f>_xlfn.TEXTBEFORE(Table916[[#This Row],[type]],"_",-1)</f>
        <v>#N/A</v>
      </c>
      <c r="AN1647" t="s">
        <v>12071</v>
      </c>
      <c r="AO1647" t="s">
        <v>2778</v>
      </c>
      <c r="AP1647" s="3">
        <v>2.33659358E-10</v>
      </c>
      <c r="AQ1647" t="str">
        <f>_xlfn.TEXTBEFORE(Table17[[#This Row],[rxn]],"-",-1)</f>
        <v>PROSYN</v>
      </c>
    </row>
    <row r="1648" spans="16:43" ht="17" x14ac:dyDescent="0.25">
      <c r="P1648" s="4"/>
      <c r="T1648"/>
      <c r="AF1648" s="1" t="s">
        <v>4674</v>
      </c>
      <c r="AG1648" s="1" t="s">
        <v>2778</v>
      </c>
      <c r="AH1648" s="9">
        <v>7.6568027999999999E-11</v>
      </c>
      <c r="AI1648" s="1" t="e">
        <f>_xlfn.TEXTAFTER(Table916[[#This Row],[type]],"-",-1)</f>
        <v>#N/A</v>
      </c>
      <c r="AJ1648" s="1" t="e">
        <f ca="1">_xlfn.TEXTAFTER(_xlfn.TEXTBEFORE(Table916[[#This Row],[type]],"-"&amp;Table916[[#This Row],[rxn-no-enz]]),"RXN-")</f>
        <v>#N/A</v>
      </c>
      <c r="AK1648" s="1" t="e">
        <f>_xlfn.TEXTBEFORE(Table916[[#This Row],[type]],"_",-1)</f>
        <v>#N/A</v>
      </c>
      <c r="AN1648" t="s">
        <v>12072</v>
      </c>
      <c r="AO1648" t="s">
        <v>2778</v>
      </c>
      <c r="AP1648" s="3">
        <v>5.8906886000000005E-11</v>
      </c>
      <c r="AQ1648" t="str">
        <f>_xlfn.TEXTBEFORE(Table17[[#This Row],[rxn]],"-",-1)</f>
        <v>PROSYN</v>
      </c>
    </row>
    <row r="1649" spans="16:43" ht="17" x14ac:dyDescent="0.25">
      <c r="P1649" s="4"/>
      <c r="T1649"/>
      <c r="AF1649" s="1" t="s">
        <v>4677</v>
      </c>
      <c r="AG1649" s="1" t="s">
        <v>2778</v>
      </c>
      <c r="AH1649" s="9">
        <v>1.65103947999999E-10</v>
      </c>
      <c r="AI1649" s="1" t="e">
        <f>_xlfn.TEXTAFTER(Table916[[#This Row],[type]],"-",-1)</f>
        <v>#N/A</v>
      </c>
      <c r="AJ1649" s="1" t="e">
        <f ca="1">_xlfn.TEXTAFTER(_xlfn.TEXTBEFORE(Table916[[#This Row],[type]],"-"&amp;Table916[[#This Row],[rxn-no-enz]]),"RXN-")</f>
        <v>#N/A</v>
      </c>
      <c r="AK1649" s="1" t="e">
        <f>_xlfn.TEXTBEFORE(Table916[[#This Row],[type]],"_",-1)</f>
        <v>#N/A</v>
      </c>
      <c r="AN1649" t="s">
        <v>12073</v>
      </c>
      <c r="AO1649" t="s">
        <v>2778</v>
      </c>
      <c r="AP1649" s="3">
        <v>1.28982089999999E-11</v>
      </c>
      <c r="AQ1649" t="str">
        <f>_xlfn.TEXTBEFORE(Table17[[#This Row],[rxn]],"-",-1)</f>
        <v>PROSYN</v>
      </c>
    </row>
    <row r="1650" spans="16:43" ht="17" x14ac:dyDescent="0.25">
      <c r="P1650" s="4"/>
      <c r="T1650"/>
      <c r="AF1650" s="1" t="s">
        <v>4678</v>
      </c>
      <c r="AG1650" s="1" t="s">
        <v>2778</v>
      </c>
      <c r="AH1650" s="9">
        <v>2.2602040900000001E-10</v>
      </c>
      <c r="AI1650" s="1" t="e">
        <f>_xlfn.TEXTAFTER(Table916[[#This Row],[type]],"-",-1)</f>
        <v>#N/A</v>
      </c>
      <c r="AJ1650" s="1" t="e">
        <f ca="1">_xlfn.TEXTAFTER(_xlfn.TEXTBEFORE(Table916[[#This Row],[type]],"-"&amp;Table916[[#This Row],[rxn-no-enz]]),"RXN-")</f>
        <v>#N/A</v>
      </c>
      <c r="AK1650" s="1" t="e">
        <f>_xlfn.TEXTBEFORE(Table916[[#This Row],[type]],"_",-1)</f>
        <v>#N/A</v>
      </c>
      <c r="AN1650" t="s">
        <v>12074</v>
      </c>
      <c r="AO1650" t="s">
        <v>2778</v>
      </c>
      <c r="AP1650" s="3">
        <v>8.8375051999999996E-11</v>
      </c>
      <c r="AQ1650" t="str">
        <f>_xlfn.TEXTBEFORE(Table17[[#This Row],[rxn]],"-",-1)</f>
        <v>PROSYN</v>
      </c>
    </row>
    <row r="1651" spans="16:43" ht="17" x14ac:dyDescent="0.25">
      <c r="P1651" s="4"/>
      <c r="T1651"/>
      <c r="AF1651" s="1" t="s">
        <v>4679</v>
      </c>
      <c r="AG1651" s="1" t="s">
        <v>2778</v>
      </c>
      <c r="AH1651" s="9">
        <v>1.50462902E-10</v>
      </c>
      <c r="AI1651" s="1" t="e">
        <f>_xlfn.TEXTAFTER(Table916[[#This Row],[type]],"-",-1)</f>
        <v>#N/A</v>
      </c>
      <c r="AJ1651" s="1" t="e">
        <f ca="1">_xlfn.TEXTAFTER(_xlfn.TEXTBEFORE(Table916[[#This Row],[type]],"-"&amp;Table916[[#This Row],[rxn-no-enz]]),"RXN-")</f>
        <v>#N/A</v>
      </c>
      <c r="AK1651" s="1" t="e">
        <f>_xlfn.TEXTBEFORE(Table916[[#This Row],[type]],"_",-1)</f>
        <v>#N/A</v>
      </c>
      <c r="AN1651" t="s">
        <v>4554</v>
      </c>
      <c r="AO1651" t="s">
        <v>2778</v>
      </c>
      <c r="AP1651" s="3">
        <v>1.3382534019999999E-9</v>
      </c>
      <c r="AQ1651" t="str">
        <f>_xlfn.TEXTBEFORE(Table17[[#This Row],[rxn]],"-",-1)</f>
        <v>PROSYN</v>
      </c>
    </row>
    <row r="1652" spans="16:43" ht="17" x14ac:dyDescent="0.25">
      <c r="P1652" s="4"/>
      <c r="T1652"/>
      <c r="AF1652" s="1" t="s">
        <v>4680</v>
      </c>
      <c r="AG1652" s="1" t="s">
        <v>2778</v>
      </c>
      <c r="AH1652" s="9">
        <v>5.6169302699999997E-10</v>
      </c>
      <c r="AI1652" s="1" t="e">
        <f>_xlfn.TEXTAFTER(Table916[[#This Row],[type]],"-",-1)</f>
        <v>#N/A</v>
      </c>
      <c r="AJ1652" s="1" t="e">
        <f ca="1">_xlfn.TEXTAFTER(_xlfn.TEXTBEFORE(Table916[[#This Row],[type]],"-"&amp;Table916[[#This Row],[rxn-no-enz]]),"RXN-")</f>
        <v>#N/A</v>
      </c>
      <c r="AK1652" s="1" t="e">
        <f>_xlfn.TEXTBEFORE(Table916[[#This Row],[type]],"_",-1)</f>
        <v>#N/A</v>
      </c>
      <c r="AN1652" t="s">
        <v>12075</v>
      </c>
      <c r="AO1652" t="s">
        <v>2778</v>
      </c>
      <c r="AP1652" s="3">
        <v>5.8923496999999998E-11</v>
      </c>
      <c r="AQ1652" t="str">
        <f>_xlfn.TEXTBEFORE(Table17[[#This Row],[rxn]],"-",-1)</f>
        <v>PROSYN</v>
      </c>
    </row>
    <row r="1653" spans="16:43" ht="17" x14ac:dyDescent="0.25">
      <c r="P1653" s="4"/>
      <c r="T1653"/>
      <c r="AF1653" s="1" t="s">
        <v>4683</v>
      </c>
      <c r="AG1653" s="1" t="s">
        <v>2778</v>
      </c>
      <c r="AH1653" s="9">
        <v>8.5664167E-11</v>
      </c>
      <c r="AI1653" s="1" t="e">
        <f>_xlfn.TEXTAFTER(Table916[[#This Row],[type]],"-",-1)</f>
        <v>#N/A</v>
      </c>
      <c r="AJ1653" s="1" t="e">
        <f ca="1">_xlfn.TEXTAFTER(_xlfn.TEXTBEFORE(Table916[[#This Row],[type]],"-"&amp;Table916[[#This Row],[rxn-no-enz]]),"RXN-")</f>
        <v>#N/A</v>
      </c>
      <c r="AK1653" s="1" t="e">
        <f>_xlfn.TEXTBEFORE(Table916[[#This Row],[type]],"_",-1)</f>
        <v>#N/A</v>
      </c>
      <c r="AN1653" t="s">
        <v>4555</v>
      </c>
      <c r="AO1653" t="s">
        <v>2778</v>
      </c>
      <c r="AP1653" s="3">
        <v>4.2839899999999998E-12</v>
      </c>
      <c r="AQ1653" t="str">
        <f>_xlfn.TEXTBEFORE(Table17[[#This Row],[rxn]],"-",-1)</f>
        <v>PROSYN</v>
      </c>
    </row>
    <row r="1654" spans="16:43" ht="17" x14ac:dyDescent="0.25">
      <c r="P1654" s="4"/>
      <c r="T1654"/>
      <c r="AF1654" s="1" t="s">
        <v>4684</v>
      </c>
      <c r="AG1654" s="1" t="s">
        <v>2778</v>
      </c>
      <c r="AH1654" s="9">
        <v>1.5219212700000001E-10</v>
      </c>
      <c r="AI1654" s="1" t="e">
        <f>_xlfn.TEXTAFTER(Table916[[#This Row],[type]],"-",-1)</f>
        <v>#N/A</v>
      </c>
      <c r="AJ1654" s="1" t="e">
        <f ca="1">_xlfn.TEXTAFTER(_xlfn.TEXTBEFORE(Table916[[#This Row],[type]],"-"&amp;Table916[[#This Row],[rxn-no-enz]]),"RXN-")</f>
        <v>#N/A</v>
      </c>
      <c r="AK1654" s="1" t="e">
        <f>_xlfn.TEXTBEFORE(Table916[[#This Row],[type]],"_",-1)</f>
        <v>#N/A</v>
      </c>
      <c r="AN1654" t="s">
        <v>12076</v>
      </c>
      <c r="AO1654" t="s">
        <v>2778</v>
      </c>
      <c r="AP1654" s="3">
        <v>1.3394796E-11</v>
      </c>
      <c r="AQ1654" t="str">
        <f>_xlfn.TEXTBEFORE(Table17[[#This Row],[rxn]],"-",-1)</f>
        <v>PROSYN</v>
      </c>
    </row>
    <row r="1655" spans="16:43" ht="17" x14ac:dyDescent="0.25">
      <c r="P1655" s="4"/>
      <c r="T1655"/>
      <c r="AF1655" s="1" t="s">
        <v>4685</v>
      </c>
      <c r="AG1655" s="1" t="s">
        <v>2778</v>
      </c>
      <c r="AH1655" s="9">
        <v>4.9170760000000001E-10</v>
      </c>
      <c r="AI1655" s="1" t="e">
        <f>_xlfn.TEXTAFTER(Table916[[#This Row],[type]],"-",-1)</f>
        <v>#N/A</v>
      </c>
      <c r="AJ1655" s="1" t="e">
        <f ca="1">_xlfn.TEXTAFTER(_xlfn.TEXTBEFORE(Table916[[#This Row],[type]],"-"&amp;Table916[[#This Row],[rxn-no-enz]]),"RXN-")</f>
        <v>#N/A</v>
      </c>
      <c r="AK1655" s="1" t="e">
        <f>_xlfn.TEXTBEFORE(Table916[[#This Row],[type]],"_",-1)</f>
        <v>#N/A</v>
      </c>
      <c r="AN1655" t="s">
        <v>12077</v>
      </c>
      <c r="AO1655" t="s">
        <v>2778</v>
      </c>
      <c r="AP1655" s="3">
        <v>1.87244804E-10</v>
      </c>
      <c r="AQ1655" t="str">
        <f>_xlfn.TEXTBEFORE(Table17[[#This Row],[rxn]],"-",-1)</f>
        <v>PROSYN</v>
      </c>
    </row>
    <row r="1656" spans="16:43" ht="17" x14ac:dyDescent="0.25">
      <c r="P1656" s="4"/>
      <c r="T1656"/>
      <c r="AF1656" s="1" t="s">
        <v>4686</v>
      </c>
      <c r="AG1656" s="1" t="s">
        <v>2778</v>
      </c>
      <c r="AH1656" s="9">
        <v>2.9317883000000001E-11</v>
      </c>
      <c r="AI1656" s="1" t="e">
        <f>_xlfn.TEXTAFTER(Table916[[#This Row],[type]],"-",-1)</f>
        <v>#N/A</v>
      </c>
      <c r="AJ1656" s="1" t="e">
        <f ca="1">_xlfn.TEXTAFTER(_xlfn.TEXTBEFORE(Table916[[#This Row],[type]],"-"&amp;Table916[[#This Row],[rxn-no-enz]]),"RXN-")</f>
        <v>#N/A</v>
      </c>
      <c r="AK1656" s="1" t="e">
        <f>_xlfn.TEXTBEFORE(Table916[[#This Row],[type]],"_",-1)</f>
        <v>#N/A</v>
      </c>
      <c r="AN1656" t="s">
        <v>12078</v>
      </c>
      <c r="AO1656" t="s">
        <v>2778</v>
      </c>
      <c r="AP1656" s="3">
        <v>2.1394830499999999E-10</v>
      </c>
      <c r="AQ1656" t="str">
        <f>_xlfn.TEXTBEFORE(Table17[[#This Row],[rxn]],"-",-1)</f>
        <v>PROSYN</v>
      </c>
    </row>
    <row r="1657" spans="16:43" ht="17" x14ac:dyDescent="0.25">
      <c r="P1657" s="4"/>
      <c r="T1657"/>
      <c r="AF1657" s="1" t="s">
        <v>4687</v>
      </c>
      <c r="AG1657" s="1" t="s">
        <v>2778</v>
      </c>
      <c r="AH1657" s="9">
        <v>7.3962907999999994E-11</v>
      </c>
      <c r="AI1657" s="1" t="e">
        <f>_xlfn.TEXTAFTER(Table916[[#This Row],[type]],"-",-1)</f>
        <v>#N/A</v>
      </c>
      <c r="AJ1657" s="1" t="e">
        <f ca="1">_xlfn.TEXTAFTER(_xlfn.TEXTBEFORE(Table916[[#This Row],[type]],"-"&amp;Table916[[#This Row],[rxn-no-enz]]),"RXN-")</f>
        <v>#N/A</v>
      </c>
      <c r="AK1657" s="1" t="e">
        <f>_xlfn.TEXTBEFORE(Table916[[#This Row],[type]],"_",-1)</f>
        <v>#N/A</v>
      </c>
      <c r="AN1657" t="s">
        <v>12079</v>
      </c>
      <c r="AO1657" t="s">
        <v>2778</v>
      </c>
      <c r="AP1657" s="3">
        <v>2.24910615E-10</v>
      </c>
      <c r="AQ1657" t="str">
        <f>_xlfn.TEXTBEFORE(Table17[[#This Row],[rxn]],"-",-1)</f>
        <v>PROSYN</v>
      </c>
    </row>
    <row r="1658" spans="16:43" ht="17" x14ac:dyDescent="0.25">
      <c r="P1658" s="4"/>
      <c r="T1658"/>
      <c r="AF1658" s="1" t="s">
        <v>4688</v>
      </c>
      <c r="AG1658" s="1" t="s">
        <v>2778</v>
      </c>
      <c r="AH1658" s="9">
        <v>2.8919831100000001E-10</v>
      </c>
      <c r="AI1658" s="1" t="e">
        <f>_xlfn.TEXTAFTER(Table916[[#This Row],[type]],"-",-1)</f>
        <v>#N/A</v>
      </c>
      <c r="AJ1658" s="1" t="e">
        <f ca="1">_xlfn.TEXTAFTER(_xlfn.TEXTBEFORE(Table916[[#This Row],[type]],"-"&amp;Table916[[#This Row],[rxn-no-enz]]),"RXN-")</f>
        <v>#N/A</v>
      </c>
      <c r="AK1658" s="1" t="e">
        <f>_xlfn.TEXTBEFORE(Table916[[#This Row],[type]],"_",-1)</f>
        <v>#N/A</v>
      </c>
      <c r="AN1658" t="s">
        <v>12080</v>
      </c>
      <c r="AO1658" t="s">
        <v>2778</v>
      </c>
      <c r="AP1658" s="3">
        <v>2.0177311399999999E-10</v>
      </c>
      <c r="AQ1658" t="str">
        <f>_xlfn.TEXTBEFORE(Table17[[#This Row],[rxn]],"-",-1)</f>
        <v>PROSYN</v>
      </c>
    </row>
    <row r="1659" spans="16:43" ht="17" x14ac:dyDescent="0.25">
      <c r="P1659" s="4"/>
      <c r="T1659"/>
      <c r="AF1659" s="1" t="s">
        <v>4689</v>
      </c>
      <c r="AG1659" s="1" t="s">
        <v>2778</v>
      </c>
      <c r="AH1659" s="9">
        <v>1.56817816999999E-10</v>
      </c>
      <c r="AI1659" s="1" t="e">
        <f>_xlfn.TEXTAFTER(Table916[[#This Row],[type]],"-",-1)</f>
        <v>#N/A</v>
      </c>
      <c r="AJ1659" s="1" t="e">
        <f ca="1">_xlfn.TEXTAFTER(_xlfn.TEXTBEFORE(Table916[[#This Row],[type]],"-"&amp;Table916[[#This Row],[rxn-no-enz]]),"RXN-")</f>
        <v>#N/A</v>
      </c>
      <c r="AK1659" s="1" t="e">
        <f>_xlfn.TEXTBEFORE(Table916[[#This Row],[type]],"_",-1)</f>
        <v>#N/A</v>
      </c>
      <c r="AN1659" t="s">
        <v>12081</v>
      </c>
      <c r="AO1659" t="s">
        <v>2778</v>
      </c>
      <c r="AP1659" s="3">
        <v>9.6973968999999999E-11</v>
      </c>
      <c r="AQ1659" t="str">
        <f>_xlfn.TEXTBEFORE(Table17[[#This Row],[rxn]],"-",-1)</f>
        <v>PROSYN</v>
      </c>
    </row>
    <row r="1660" spans="16:43" ht="17" x14ac:dyDescent="0.25">
      <c r="P1660" s="4"/>
      <c r="T1660"/>
      <c r="AF1660" s="1" t="s">
        <v>4692</v>
      </c>
      <c r="AG1660" s="1" t="s">
        <v>2778</v>
      </c>
      <c r="AH1660" s="9">
        <v>2.7347416700000002E-10</v>
      </c>
      <c r="AI1660" s="1" t="e">
        <f>_xlfn.TEXTAFTER(Table916[[#This Row],[type]],"-",-1)</f>
        <v>#N/A</v>
      </c>
      <c r="AJ1660" s="1" t="e">
        <f ca="1">_xlfn.TEXTAFTER(_xlfn.TEXTBEFORE(Table916[[#This Row],[type]],"-"&amp;Table916[[#This Row],[rxn-no-enz]]),"RXN-")</f>
        <v>#N/A</v>
      </c>
      <c r="AK1660" s="1" t="e">
        <f>_xlfn.TEXTBEFORE(Table916[[#This Row],[type]],"_",-1)</f>
        <v>#N/A</v>
      </c>
      <c r="AN1660" t="s">
        <v>12082</v>
      </c>
      <c r="AO1660" t="s">
        <v>2778</v>
      </c>
      <c r="AP1660" s="3">
        <v>9.1940200800000002E-10</v>
      </c>
      <c r="AQ1660" t="str">
        <f>_xlfn.TEXTBEFORE(Table17[[#This Row],[rxn]],"-",-1)</f>
        <v>PROSYN</v>
      </c>
    </row>
    <row r="1661" spans="16:43" ht="17" x14ac:dyDescent="0.25">
      <c r="P1661" s="4"/>
      <c r="T1661"/>
      <c r="AF1661" s="1" t="s">
        <v>4693</v>
      </c>
      <c r="AG1661" s="1" t="s">
        <v>2778</v>
      </c>
      <c r="AH1661" s="9">
        <v>2.5844955899999998E-10</v>
      </c>
      <c r="AI1661" s="1" t="e">
        <f>_xlfn.TEXTAFTER(Table916[[#This Row],[type]],"-",-1)</f>
        <v>#N/A</v>
      </c>
      <c r="AJ1661" s="1" t="e">
        <f ca="1">_xlfn.TEXTAFTER(_xlfn.TEXTBEFORE(Table916[[#This Row],[type]],"-"&amp;Table916[[#This Row],[rxn-no-enz]]),"RXN-")</f>
        <v>#N/A</v>
      </c>
      <c r="AK1661" s="1" t="e">
        <f>_xlfn.TEXTBEFORE(Table916[[#This Row],[type]],"_",-1)</f>
        <v>#N/A</v>
      </c>
      <c r="AN1661" t="s">
        <v>12083</v>
      </c>
      <c r="AO1661" t="s">
        <v>2778</v>
      </c>
      <c r="AP1661" s="3">
        <v>6.8236001299999998E-10</v>
      </c>
      <c r="AQ1661" t="str">
        <f>_xlfn.TEXTBEFORE(Table17[[#This Row],[rxn]],"-",-1)</f>
        <v>PROSYN</v>
      </c>
    </row>
    <row r="1662" spans="16:43" ht="17" x14ac:dyDescent="0.25">
      <c r="P1662" s="4"/>
      <c r="T1662"/>
      <c r="AF1662" s="1" t="s">
        <v>4694</v>
      </c>
      <c r="AG1662" s="1" t="s">
        <v>2778</v>
      </c>
      <c r="AH1662" s="9">
        <v>2.6846413E-11</v>
      </c>
      <c r="AI1662" s="1" t="e">
        <f>_xlfn.TEXTAFTER(Table916[[#This Row],[type]],"-",-1)</f>
        <v>#N/A</v>
      </c>
      <c r="AJ1662" s="1" t="e">
        <f ca="1">_xlfn.TEXTAFTER(_xlfn.TEXTBEFORE(Table916[[#This Row],[type]],"-"&amp;Table916[[#This Row],[rxn-no-enz]]),"RXN-")</f>
        <v>#N/A</v>
      </c>
      <c r="AK1662" s="1" t="e">
        <f>_xlfn.TEXTBEFORE(Table916[[#This Row],[type]],"_",-1)</f>
        <v>#N/A</v>
      </c>
      <c r="AN1662" t="s">
        <v>4556</v>
      </c>
      <c r="AO1662" t="s">
        <v>2778</v>
      </c>
      <c r="AP1662" s="3">
        <v>1.6532364489999999E-9</v>
      </c>
      <c r="AQ1662" t="str">
        <f>_xlfn.TEXTBEFORE(Table17[[#This Row],[rxn]],"-",-1)</f>
        <v>PROSYN</v>
      </c>
    </row>
    <row r="1663" spans="16:43" ht="17" x14ac:dyDescent="0.25">
      <c r="P1663" s="4"/>
      <c r="T1663"/>
      <c r="AF1663" s="1" t="s">
        <v>4696</v>
      </c>
      <c r="AG1663" s="1" t="s">
        <v>2778</v>
      </c>
      <c r="AH1663" s="9">
        <v>1.4847501500000001E-10</v>
      </c>
      <c r="AI1663" s="1" t="e">
        <f>_xlfn.TEXTAFTER(Table916[[#This Row],[type]],"-",-1)</f>
        <v>#N/A</v>
      </c>
      <c r="AJ1663" s="1" t="e">
        <f ca="1">_xlfn.TEXTAFTER(_xlfn.TEXTBEFORE(Table916[[#This Row],[type]],"-"&amp;Table916[[#This Row],[rxn-no-enz]]),"RXN-")</f>
        <v>#N/A</v>
      </c>
      <c r="AK1663" s="1" t="e">
        <f>_xlfn.TEXTBEFORE(Table916[[#This Row],[type]],"_",-1)</f>
        <v>#N/A</v>
      </c>
      <c r="AN1663" t="s">
        <v>13827</v>
      </c>
      <c r="AO1663" t="s">
        <v>2778</v>
      </c>
      <c r="AP1663" s="3">
        <v>1.6532364489999999E-9</v>
      </c>
      <c r="AQ1663" t="str">
        <f>_xlfn.TEXTBEFORE(Table17[[#This Row],[rxn]],"-",-1)</f>
        <v>PROSYN</v>
      </c>
    </row>
    <row r="1664" spans="16:43" ht="17" x14ac:dyDescent="0.25">
      <c r="P1664" s="4"/>
      <c r="T1664"/>
      <c r="AF1664" s="1" t="s">
        <v>4697</v>
      </c>
      <c r="AG1664" s="1" t="s">
        <v>2778</v>
      </c>
      <c r="AH1664" s="9">
        <v>8.2847042999999996E-11</v>
      </c>
      <c r="AI1664" s="1" t="e">
        <f>_xlfn.TEXTAFTER(Table916[[#This Row],[type]],"-",-1)</f>
        <v>#N/A</v>
      </c>
      <c r="AJ1664" s="1" t="e">
        <f ca="1">_xlfn.TEXTAFTER(_xlfn.TEXTBEFORE(Table916[[#This Row],[type]],"-"&amp;Table916[[#This Row],[rxn-no-enz]]),"RXN-")</f>
        <v>#N/A</v>
      </c>
      <c r="AK1664" s="1" t="e">
        <f>_xlfn.TEXTBEFORE(Table916[[#This Row],[type]],"_",-1)</f>
        <v>#N/A</v>
      </c>
      <c r="AN1664" t="s">
        <v>12084</v>
      </c>
      <c r="AO1664" t="s">
        <v>2778</v>
      </c>
      <c r="AP1664" s="3">
        <v>1.0683089999999999E-12</v>
      </c>
      <c r="AQ1664" t="str">
        <f>_xlfn.TEXTBEFORE(Table17[[#This Row],[rxn]],"-",-1)</f>
        <v>PROSYN</v>
      </c>
    </row>
    <row r="1665" spans="16:43" ht="17" x14ac:dyDescent="0.25">
      <c r="P1665" s="4"/>
      <c r="T1665"/>
      <c r="AF1665" s="1" t="s">
        <v>4699</v>
      </c>
      <c r="AG1665" s="1" t="s">
        <v>2778</v>
      </c>
      <c r="AH1665" s="9">
        <v>2.8271671000000001E-11</v>
      </c>
      <c r="AI1665" s="1" t="e">
        <f>_xlfn.TEXTAFTER(Table916[[#This Row],[type]],"-",-1)</f>
        <v>#N/A</v>
      </c>
      <c r="AJ1665" s="1" t="e">
        <f ca="1">_xlfn.TEXTAFTER(_xlfn.TEXTBEFORE(Table916[[#This Row],[type]],"-"&amp;Table916[[#This Row],[rxn-no-enz]]),"RXN-")</f>
        <v>#N/A</v>
      </c>
      <c r="AK1665" s="1" t="e">
        <f>_xlfn.TEXTBEFORE(Table916[[#This Row],[type]],"_",-1)</f>
        <v>#N/A</v>
      </c>
      <c r="AN1665" t="s">
        <v>12085</v>
      </c>
      <c r="AO1665" t="s">
        <v>2778</v>
      </c>
      <c r="AP1665" s="3">
        <v>6.65716735999999E-10</v>
      </c>
      <c r="AQ1665" t="str">
        <f>_xlfn.TEXTBEFORE(Table17[[#This Row],[rxn]],"-",-1)</f>
        <v>PROSYN</v>
      </c>
    </row>
    <row r="1666" spans="16:43" ht="17" x14ac:dyDescent="0.25">
      <c r="P1666" s="4"/>
      <c r="T1666"/>
      <c r="AF1666" s="1" t="s">
        <v>4701</v>
      </c>
      <c r="AG1666" s="1" t="s">
        <v>2778</v>
      </c>
      <c r="AH1666" s="9">
        <v>2.18156264999999E-10</v>
      </c>
      <c r="AI1666" s="1" t="e">
        <f>_xlfn.TEXTAFTER(Table916[[#This Row],[type]],"-",-1)</f>
        <v>#N/A</v>
      </c>
      <c r="AJ1666" s="1" t="e">
        <f ca="1">_xlfn.TEXTAFTER(_xlfn.TEXTBEFORE(Table916[[#This Row],[type]],"-"&amp;Table916[[#This Row],[rxn-no-enz]]),"RXN-")</f>
        <v>#N/A</v>
      </c>
      <c r="AK1666" s="1" t="e">
        <f>_xlfn.TEXTBEFORE(Table916[[#This Row],[type]],"_",-1)</f>
        <v>#N/A</v>
      </c>
      <c r="AN1666" t="s">
        <v>12086</v>
      </c>
      <c r="AO1666" t="s">
        <v>2778</v>
      </c>
      <c r="AP1666" s="3">
        <v>1.68205709E-10</v>
      </c>
      <c r="AQ1666" t="str">
        <f>_xlfn.TEXTBEFORE(Table17[[#This Row],[rxn]],"-",-1)</f>
        <v>PROSYN</v>
      </c>
    </row>
    <row r="1667" spans="16:43" ht="17" x14ac:dyDescent="0.25">
      <c r="P1667" s="4"/>
      <c r="T1667"/>
      <c r="AF1667" s="1" t="s">
        <v>4702</v>
      </c>
      <c r="AG1667" s="1" t="s">
        <v>2778</v>
      </c>
      <c r="AH1667" s="9">
        <v>1.3330718800000001E-10</v>
      </c>
      <c r="AI1667" s="1" t="e">
        <f>_xlfn.TEXTAFTER(Table916[[#This Row],[type]],"-",-1)</f>
        <v>#N/A</v>
      </c>
      <c r="AJ1667" s="1" t="e">
        <f ca="1">_xlfn.TEXTAFTER(_xlfn.TEXTBEFORE(Table916[[#This Row],[type]],"-"&amp;Table916[[#This Row],[rxn-no-enz]]),"RXN-")</f>
        <v>#N/A</v>
      </c>
      <c r="AK1667" s="1" t="e">
        <f>_xlfn.TEXTBEFORE(Table916[[#This Row],[type]],"_",-1)</f>
        <v>#N/A</v>
      </c>
      <c r="AN1667" t="s">
        <v>4557</v>
      </c>
      <c r="AO1667" t="s">
        <v>2778</v>
      </c>
      <c r="AP1667" s="3">
        <v>1.0521627610000001E-9</v>
      </c>
      <c r="AQ1667" t="str">
        <f>_xlfn.TEXTBEFORE(Table17[[#This Row],[rxn]],"-",-1)</f>
        <v>PROSYN</v>
      </c>
    </row>
    <row r="1668" spans="16:43" ht="17" x14ac:dyDescent="0.25">
      <c r="P1668" s="4"/>
      <c r="T1668"/>
      <c r="AF1668" s="1" t="s">
        <v>4705</v>
      </c>
      <c r="AG1668" s="1" t="s">
        <v>2778</v>
      </c>
      <c r="AH1668" s="9">
        <v>1.74108817999999E-10</v>
      </c>
      <c r="AI1668" s="1" t="e">
        <f>_xlfn.TEXTAFTER(Table916[[#This Row],[type]],"-",-1)</f>
        <v>#N/A</v>
      </c>
      <c r="AJ1668" s="1" t="e">
        <f ca="1">_xlfn.TEXTAFTER(_xlfn.TEXTBEFORE(Table916[[#This Row],[type]],"-"&amp;Table916[[#This Row],[rxn-no-enz]]),"RXN-")</f>
        <v>#N/A</v>
      </c>
      <c r="AK1668" s="1" t="e">
        <f>_xlfn.TEXTBEFORE(Table916[[#This Row],[type]],"_",-1)</f>
        <v>#N/A</v>
      </c>
      <c r="AN1668" t="s">
        <v>13297</v>
      </c>
      <c r="AO1668" t="s">
        <v>2778</v>
      </c>
      <c r="AP1668" s="3">
        <v>6.81127066E-10</v>
      </c>
      <c r="AQ1668" t="str">
        <f>_xlfn.TEXTBEFORE(Table17[[#This Row],[rxn]],"-",-1)</f>
        <v>PROSYN</v>
      </c>
    </row>
    <row r="1669" spans="16:43" ht="17" x14ac:dyDescent="0.25">
      <c r="P1669" s="4"/>
      <c r="T1669"/>
      <c r="AF1669" s="1" t="s">
        <v>4707</v>
      </c>
      <c r="AG1669" s="1" t="s">
        <v>2778</v>
      </c>
      <c r="AH1669" s="9">
        <v>4.5475440800000002E-10</v>
      </c>
      <c r="AI1669" s="1" t="e">
        <f>_xlfn.TEXTAFTER(Table916[[#This Row],[type]],"-",-1)</f>
        <v>#N/A</v>
      </c>
      <c r="AJ1669" s="1" t="e">
        <f ca="1">_xlfn.TEXTAFTER(_xlfn.TEXTBEFORE(Table916[[#This Row],[type]],"-"&amp;Table916[[#This Row],[rxn-no-enz]]),"RXN-")</f>
        <v>#N/A</v>
      </c>
      <c r="AK1669" s="1" t="e">
        <f>_xlfn.TEXTBEFORE(Table916[[#This Row],[type]],"_",-1)</f>
        <v>#N/A</v>
      </c>
      <c r="AN1669" t="s">
        <v>13828</v>
      </c>
      <c r="AO1669" t="s">
        <v>2778</v>
      </c>
      <c r="AP1669" s="3">
        <v>2.831614774E-9</v>
      </c>
      <c r="AQ1669" t="str">
        <f>_xlfn.TEXTBEFORE(Table17[[#This Row],[rxn]],"-",-1)</f>
        <v>PROSYN</v>
      </c>
    </row>
    <row r="1670" spans="16:43" ht="17" x14ac:dyDescent="0.25">
      <c r="P1670" s="4"/>
      <c r="T1670"/>
      <c r="AF1670" s="1" t="s">
        <v>4708</v>
      </c>
      <c r="AG1670" s="1" t="s">
        <v>2778</v>
      </c>
      <c r="AH1670" s="9">
        <v>1.8665913199999999E-10</v>
      </c>
      <c r="AI1670" s="1" t="e">
        <f>_xlfn.TEXTAFTER(Table916[[#This Row],[type]],"-",-1)</f>
        <v>#N/A</v>
      </c>
      <c r="AJ1670" s="1" t="e">
        <f ca="1">_xlfn.TEXTAFTER(_xlfn.TEXTBEFORE(Table916[[#This Row],[type]],"-"&amp;Table916[[#This Row],[rxn-no-enz]]),"RXN-")</f>
        <v>#N/A</v>
      </c>
      <c r="AK1670" s="1" t="e">
        <f>_xlfn.TEXTBEFORE(Table916[[#This Row],[type]],"_",-1)</f>
        <v>#N/A</v>
      </c>
      <c r="AN1670" t="s">
        <v>4558</v>
      </c>
      <c r="AO1670" t="s">
        <v>2778</v>
      </c>
      <c r="AP1670" s="3">
        <v>8.5641708699999995E-10</v>
      </c>
      <c r="AQ1670" t="str">
        <f>_xlfn.TEXTBEFORE(Table17[[#This Row],[rxn]],"-",-1)</f>
        <v>PROSYN</v>
      </c>
    </row>
    <row r="1671" spans="16:43" ht="17" x14ac:dyDescent="0.25">
      <c r="P1671" s="4"/>
      <c r="T1671"/>
      <c r="AF1671" s="1" t="s">
        <v>4709</v>
      </c>
      <c r="AG1671" s="1" t="s">
        <v>2778</v>
      </c>
      <c r="AH1671" s="9">
        <v>1.21271471999999E-10</v>
      </c>
      <c r="AI1671" s="1" t="e">
        <f>_xlfn.TEXTAFTER(Table916[[#This Row],[type]],"-",-1)</f>
        <v>#N/A</v>
      </c>
      <c r="AJ1671" s="1" t="e">
        <f ca="1">_xlfn.TEXTAFTER(_xlfn.TEXTBEFORE(Table916[[#This Row],[type]],"-"&amp;Table916[[#This Row],[rxn-no-enz]]),"RXN-")</f>
        <v>#N/A</v>
      </c>
      <c r="AK1671" s="1" t="e">
        <f>_xlfn.TEXTBEFORE(Table916[[#This Row],[type]],"_",-1)</f>
        <v>#N/A</v>
      </c>
      <c r="AN1671" t="s">
        <v>4559</v>
      </c>
      <c r="AO1671" t="s">
        <v>2778</v>
      </c>
      <c r="AP1671" s="3">
        <v>1.3483790329999999E-9</v>
      </c>
      <c r="AQ1671" t="str">
        <f>_xlfn.TEXTBEFORE(Table17[[#This Row],[rxn]],"-",-1)</f>
        <v>PROSYN</v>
      </c>
    </row>
    <row r="1672" spans="16:43" ht="17" x14ac:dyDescent="0.25">
      <c r="P1672" s="4"/>
      <c r="T1672"/>
      <c r="AF1672" s="1" t="s">
        <v>4710</v>
      </c>
      <c r="AG1672" s="1" t="s">
        <v>2778</v>
      </c>
      <c r="AH1672" s="9">
        <v>6.3399488999999901E-11</v>
      </c>
      <c r="AI1672" s="1" t="e">
        <f>_xlfn.TEXTAFTER(Table916[[#This Row],[type]],"-",-1)</f>
        <v>#N/A</v>
      </c>
      <c r="AJ1672" s="1" t="e">
        <f ca="1">_xlfn.TEXTAFTER(_xlfn.TEXTBEFORE(Table916[[#This Row],[type]],"-"&amp;Table916[[#This Row],[rxn-no-enz]]),"RXN-")</f>
        <v>#N/A</v>
      </c>
      <c r="AK1672" s="1" t="e">
        <f>_xlfn.TEXTBEFORE(Table916[[#This Row],[type]],"_",-1)</f>
        <v>#N/A</v>
      </c>
      <c r="AN1672" t="s">
        <v>12087</v>
      </c>
      <c r="AO1672" t="s">
        <v>2778</v>
      </c>
      <c r="AP1672" s="3">
        <v>1.3082635E-10</v>
      </c>
      <c r="AQ1672" t="str">
        <f>_xlfn.TEXTBEFORE(Table17[[#This Row],[rxn]],"-",-1)</f>
        <v>PROSYN</v>
      </c>
    </row>
    <row r="1673" spans="16:43" ht="17" x14ac:dyDescent="0.25">
      <c r="P1673" s="4"/>
      <c r="T1673"/>
      <c r="AF1673" s="1" t="s">
        <v>4711</v>
      </c>
      <c r="AG1673" s="1" t="s">
        <v>2778</v>
      </c>
      <c r="AH1673" s="9">
        <v>2.3703365799999999E-10</v>
      </c>
      <c r="AI1673" s="1" t="e">
        <f>_xlfn.TEXTAFTER(Table916[[#This Row],[type]],"-",-1)</f>
        <v>#N/A</v>
      </c>
      <c r="AJ1673" s="1" t="e">
        <f ca="1">_xlfn.TEXTAFTER(_xlfn.TEXTBEFORE(Table916[[#This Row],[type]],"-"&amp;Table916[[#This Row],[rxn-no-enz]]),"RXN-")</f>
        <v>#N/A</v>
      </c>
      <c r="AK1673" s="1" t="e">
        <f>_xlfn.TEXTBEFORE(Table916[[#This Row],[type]],"_",-1)</f>
        <v>#N/A</v>
      </c>
      <c r="AN1673" t="s">
        <v>4560</v>
      </c>
      <c r="AO1673" t="s">
        <v>2778</v>
      </c>
      <c r="AP1673" s="3">
        <v>2.7251397999999999E-11</v>
      </c>
      <c r="AQ1673" t="str">
        <f>_xlfn.TEXTBEFORE(Table17[[#This Row],[rxn]],"-",-1)</f>
        <v>PROSYN</v>
      </c>
    </row>
    <row r="1674" spans="16:43" ht="17" x14ac:dyDescent="0.25">
      <c r="P1674" s="4"/>
      <c r="T1674"/>
      <c r="AF1674" s="1" t="s">
        <v>4713</v>
      </c>
      <c r="AG1674" s="1" t="s">
        <v>2778</v>
      </c>
      <c r="AH1674" s="9">
        <v>1.2340869599999999E-10</v>
      </c>
      <c r="AI1674" s="1" t="e">
        <f>_xlfn.TEXTAFTER(Table916[[#This Row],[type]],"-",-1)</f>
        <v>#N/A</v>
      </c>
      <c r="AJ1674" s="1" t="e">
        <f ca="1">_xlfn.TEXTAFTER(_xlfn.TEXTBEFORE(Table916[[#This Row],[type]],"-"&amp;Table916[[#This Row],[rxn-no-enz]]),"RXN-")</f>
        <v>#N/A</v>
      </c>
      <c r="AK1674" s="1" t="e">
        <f>_xlfn.TEXTBEFORE(Table916[[#This Row],[type]],"_",-1)</f>
        <v>#N/A</v>
      </c>
      <c r="AN1674" t="s">
        <v>12088</v>
      </c>
      <c r="AO1674" t="s">
        <v>2778</v>
      </c>
      <c r="AP1674" s="3">
        <v>5.0567931000000001E-11</v>
      </c>
      <c r="AQ1674" t="str">
        <f>_xlfn.TEXTBEFORE(Table17[[#This Row],[rxn]],"-",-1)</f>
        <v>PROSYN</v>
      </c>
    </row>
    <row r="1675" spans="16:43" ht="17" x14ac:dyDescent="0.25">
      <c r="P1675" s="4"/>
      <c r="T1675"/>
      <c r="AF1675" s="1" t="s">
        <v>4714</v>
      </c>
      <c r="AG1675" s="1" t="s">
        <v>2778</v>
      </c>
      <c r="AH1675" s="9">
        <v>4.3460219999999899E-11</v>
      </c>
      <c r="AI1675" s="1" t="e">
        <f>_xlfn.TEXTAFTER(Table916[[#This Row],[type]],"-",-1)</f>
        <v>#N/A</v>
      </c>
      <c r="AJ1675" s="1" t="e">
        <f ca="1">_xlfn.TEXTAFTER(_xlfn.TEXTBEFORE(Table916[[#This Row],[type]],"-"&amp;Table916[[#This Row],[rxn-no-enz]]),"RXN-")</f>
        <v>#N/A</v>
      </c>
      <c r="AK1675" s="1" t="e">
        <f>_xlfn.TEXTBEFORE(Table916[[#This Row],[type]],"_",-1)</f>
        <v>#N/A</v>
      </c>
      <c r="AN1675" t="s">
        <v>12089</v>
      </c>
      <c r="AO1675" t="s">
        <v>2778</v>
      </c>
      <c r="AP1675" s="3">
        <v>7.0898639119999999E-9</v>
      </c>
      <c r="AQ1675" t="str">
        <f>_xlfn.TEXTBEFORE(Table17[[#This Row],[rxn]],"-",-1)</f>
        <v>PROSYN</v>
      </c>
    </row>
    <row r="1676" spans="16:43" ht="17" x14ac:dyDescent="0.25">
      <c r="P1676" s="4"/>
      <c r="T1676"/>
      <c r="AF1676" s="1" t="s">
        <v>4716</v>
      </c>
      <c r="AG1676" s="1" t="s">
        <v>2778</v>
      </c>
      <c r="AH1676" s="9">
        <v>5.3620170399999997E-10</v>
      </c>
      <c r="AI1676" s="1" t="e">
        <f>_xlfn.TEXTAFTER(Table916[[#This Row],[type]],"-",-1)</f>
        <v>#N/A</v>
      </c>
      <c r="AJ1676" s="1" t="e">
        <f ca="1">_xlfn.TEXTAFTER(_xlfn.TEXTBEFORE(Table916[[#This Row],[type]],"-"&amp;Table916[[#This Row],[rxn-no-enz]]),"RXN-")</f>
        <v>#N/A</v>
      </c>
      <c r="AK1676" s="1" t="e">
        <f>_xlfn.TEXTBEFORE(Table916[[#This Row],[type]],"_",-1)</f>
        <v>#N/A</v>
      </c>
      <c r="AN1676" t="s">
        <v>13151</v>
      </c>
      <c r="AO1676" t="s">
        <v>2778</v>
      </c>
      <c r="AP1676" s="3">
        <v>1.19424052E-10</v>
      </c>
      <c r="AQ1676" t="str">
        <f>_xlfn.TEXTBEFORE(Table17[[#This Row],[rxn]],"-",-1)</f>
        <v>PROSYN</v>
      </c>
    </row>
    <row r="1677" spans="16:43" ht="17" x14ac:dyDescent="0.25">
      <c r="P1677" s="4"/>
      <c r="T1677"/>
      <c r="AF1677" s="1" t="s">
        <v>4717</v>
      </c>
      <c r="AG1677" s="1" t="s">
        <v>2778</v>
      </c>
      <c r="AH1677" s="9">
        <v>2.3872796300000001E-10</v>
      </c>
      <c r="AI1677" s="1" t="e">
        <f>_xlfn.TEXTAFTER(Table916[[#This Row],[type]],"-",-1)</f>
        <v>#N/A</v>
      </c>
      <c r="AJ1677" s="1" t="e">
        <f ca="1">_xlfn.TEXTAFTER(_xlfn.TEXTBEFORE(Table916[[#This Row],[type]],"-"&amp;Table916[[#This Row],[rxn-no-enz]]),"RXN-")</f>
        <v>#N/A</v>
      </c>
      <c r="AK1677" s="1" t="e">
        <f>_xlfn.TEXTBEFORE(Table916[[#This Row],[type]],"_",-1)</f>
        <v>#N/A</v>
      </c>
      <c r="AN1677" t="s">
        <v>12090</v>
      </c>
      <c r="AO1677" t="s">
        <v>2778</v>
      </c>
      <c r="AP1677" s="3">
        <v>1.19424052E-10</v>
      </c>
      <c r="AQ1677" t="str">
        <f>_xlfn.TEXTBEFORE(Table17[[#This Row],[rxn]],"-",-1)</f>
        <v>PROSYN</v>
      </c>
    </row>
    <row r="1678" spans="16:43" ht="17" x14ac:dyDescent="0.25">
      <c r="P1678" s="4"/>
      <c r="T1678"/>
      <c r="AF1678" s="1" t="s">
        <v>4718</v>
      </c>
      <c r="AG1678" s="1" t="s">
        <v>2778</v>
      </c>
      <c r="AH1678" s="9">
        <v>1.29306339E-10</v>
      </c>
      <c r="AI1678" s="1" t="e">
        <f>_xlfn.TEXTAFTER(Table916[[#This Row],[type]],"-",-1)</f>
        <v>#N/A</v>
      </c>
      <c r="AJ1678" s="1" t="e">
        <f ca="1">_xlfn.TEXTAFTER(_xlfn.TEXTBEFORE(Table916[[#This Row],[type]],"-"&amp;Table916[[#This Row],[rxn-no-enz]]),"RXN-")</f>
        <v>#N/A</v>
      </c>
      <c r="AK1678" s="1" t="e">
        <f>_xlfn.TEXTBEFORE(Table916[[#This Row],[type]],"_",-1)</f>
        <v>#N/A</v>
      </c>
      <c r="AN1678" t="s">
        <v>4561</v>
      </c>
      <c r="AO1678" t="s">
        <v>2778</v>
      </c>
      <c r="AP1678" s="3">
        <v>1.318313E-12</v>
      </c>
      <c r="AQ1678" t="str">
        <f>_xlfn.TEXTBEFORE(Table17[[#This Row],[rxn]],"-",-1)</f>
        <v>PROSYN</v>
      </c>
    </row>
    <row r="1679" spans="16:43" ht="17" x14ac:dyDescent="0.25">
      <c r="P1679" s="4"/>
      <c r="T1679"/>
      <c r="AF1679" s="1" t="s">
        <v>4720</v>
      </c>
      <c r="AG1679" s="1" t="s">
        <v>2778</v>
      </c>
      <c r="AH1679" s="9">
        <v>1.2835905499999999E-10</v>
      </c>
      <c r="AI1679" s="1" t="e">
        <f>_xlfn.TEXTAFTER(Table916[[#This Row],[type]],"-",-1)</f>
        <v>#N/A</v>
      </c>
      <c r="AJ1679" s="1" t="e">
        <f ca="1">_xlfn.TEXTAFTER(_xlfn.TEXTBEFORE(Table916[[#This Row],[type]],"-"&amp;Table916[[#This Row],[rxn-no-enz]]),"RXN-")</f>
        <v>#N/A</v>
      </c>
      <c r="AK1679" s="1" t="e">
        <f>_xlfn.TEXTBEFORE(Table916[[#This Row],[type]],"_",-1)</f>
        <v>#N/A</v>
      </c>
      <c r="AN1679" t="s">
        <v>4562</v>
      </c>
      <c r="AO1679" t="s">
        <v>2778</v>
      </c>
      <c r="AP1679" s="3">
        <v>8.5980357000000002E-11</v>
      </c>
      <c r="AQ1679" t="str">
        <f>_xlfn.TEXTBEFORE(Table17[[#This Row],[rxn]],"-",-1)</f>
        <v>PROSYN</v>
      </c>
    </row>
    <row r="1680" spans="16:43" ht="17" x14ac:dyDescent="0.25">
      <c r="P1680" s="4"/>
      <c r="T1680"/>
      <c r="AF1680" s="1" t="s">
        <v>4722</v>
      </c>
      <c r="AG1680" s="1" t="s">
        <v>2778</v>
      </c>
      <c r="AH1680" s="9">
        <v>1.4507803600000001E-10</v>
      </c>
      <c r="AI1680" s="1" t="e">
        <f>_xlfn.TEXTAFTER(Table916[[#This Row],[type]],"-",-1)</f>
        <v>#N/A</v>
      </c>
      <c r="AJ1680" s="1" t="e">
        <f ca="1">_xlfn.TEXTAFTER(_xlfn.TEXTBEFORE(Table916[[#This Row],[type]],"-"&amp;Table916[[#This Row],[rxn-no-enz]]),"RXN-")</f>
        <v>#N/A</v>
      </c>
      <c r="AK1680" s="1" t="e">
        <f>_xlfn.TEXTBEFORE(Table916[[#This Row],[type]],"_",-1)</f>
        <v>#N/A</v>
      </c>
      <c r="AN1680" t="s">
        <v>4563</v>
      </c>
      <c r="AO1680" t="s">
        <v>2778</v>
      </c>
      <c r="AP1680" s="3">
        <v>1.62784649899999E-9</v>
      </c>
      <c r="AQ1680" t="str">
        <f>_xlfn.TEXTBEFORE(Table17[[#This Row],[rxn]],"-",-1)</f>
        <v>PROSYN</v>
      </c>
    </row>
    <row r="1681" spans="16:43" ht="17" x14ac:dyDescent="0.25">
      <c r="P1681" s="4"/>
      <c r="T1681"/>
      <c r="AF1681" s="1" t="s">
        <v>4723</v>
      </c>
      <c r="AG1681" s="1" t="s">
        <v>2778</v>
      </c>
      <c r="AH1681" s="9">
        <v>1.7365544800000001E-10</v>
      </c>
      <c r="AI1681" s="1" t="e">
        <f>_xlfn.TEXTAFTER(Table916[[#This Row],[type]],"-",-1)</f>
        <v>#N/A</v>
      </c>
      <c r="AJ1681" s="1" t="e">
        <f ca="1">_xlfn.TEXTAFTER(_xlfn.TEXTBEFORE(Table916[[#This Row],[type]],"-"&amp;Table916[[#This Row],[rxn-no-enz]]),"RXN-")</f>
        <v>#N/A</v>
      </c>
      <c r="AK1681" s="1" t="e">
        <f>_xlfn.TEXTBEFORE(Table916[[#This Row],[type]],"_",-1)</f>
        <v>#N/A</v>
      </c>
      <c r="AN1681" t="s">
        <v>12091</v>
      </c>
      <c r="AO1681" t="s">
        <v>2778</v>
      </c>
      <c r="AP1681" s="3">
        <v>1.5328786190000001E-9</v>
      </c>
      <c r="AQ1681" t="str">
        <f>_xlfn.TEXTBEFORE(Table17[[#This Row],[rxn]],"-",-1)</f>
        <v>PROSYN</v>
      </c>
    </row>
    <row r="1682" spans="16:43" ht="17" x14ac:dyDescent="0.25">
      <c r="P1682" s="4"/>
      <c r="T1682"/>
      <c r="AF1682" s="1" t="s">
        <v>4724</v>
      </c>
      <c r="AG1682" s="1" t="s">
        <v>2778</v>
      </c>
      <c r="AH1682" s="9">
        <v>1.02751822E-10</v>
      </c>
      <c r="AI1682" s="1" t="e">
        <f>_xlfn.TEXTAFTER(Table916[[#This Row],[type]],"-",-1)</f>
        <v>#N/A</v>
      </c>
      <c r="AJ1682" s="1" t="e">
        <f ca="1">_xlfn.TEXTAFTER(_xlfn.TEXTBEFORE(Table916[[#This Row],[type]],"-"&amp;Table916[[#This Row],[rxn-no-enz]]),"RXN-")</f>
        <v>#N/A</v>
      </c>
      <c r="AK1682" s="1" t="e">
        <f>_xlfn.TEXTBEFORE(Table916[[#This Row],[type]],"_",-1)</f>
        <v>#N/A</v>
      </c>
      <c r="AN1682" t="s">
        <v>12092</v>
      </c>
      <c r="AO1682" t="s">
        <v>2778</v>
      </c>
      <c r="AP1682" s="3">
        <v>2.7766199999999999E-13</v>
      </c>
      <c r="AQ1682" t="str">
        <f>_xlfn.TEXTBEFORE(Table17[[#This Row],[rxn]],"-",-1)</f>
        <v>PROSYN</v>
      </c>
    </row>
    <row r="1683" spans="16:43" ht="17" x14ac:dyDescent="0.25">
      <c r="P1683" s="4"/>
      <c r="T1683"/>
      <c r="AF1683" s="1" t="s">
        <v>4725</v>
      </c>
      <c r="AG1683" s="1" t="s">
        <v>2778</v>
      </c>
      <c r="AH1683" s="9">
        <v>1.2115913300000001E-10</v>
      </c>
      <c r="AI1683" s="1" t="e">
        <f>_xlfn.TEXTAFTER(Table916[[#This Row],[type]],"-",-1)</f>
        <v>#N/A</v>
      </c>
      <c r="AJ1683" s="1" t="e">
        <f ca="1">_xlfn.TEXTAFTER(_xlfn.TEXTBEFORE(Table916[[#This Row],[type]],"-"&amp;Table916[[#This Row],[rxn-no-enz]]),"RXN-")</f>
        <v>#N/A</v>
      </c>
      <c r="AK1683" s="1" t="e">
        <f>_xlfn.TEXTBEFORE(Table916[[#This Row],[type]],"_",-1)</f>
        <v>#N/A</v>
      </c>
      <c r="AN1683" t="s">
        <v>12093</v>
      </c>
      <c r="AO1683" t="s">
        <v>2778</v>
      </c>
      <c r="AP1683" s="3">
        <v>3.6180204499999999E-10</v>
      </c>
      <c r="AQ1683" t="str">
        <f>_xlfn.TEXTBEFORE(Table17[[#This Row],[rxn]],"-",-1)</f>
        <v>PROSYN</v>
      </c>
    </row>
    <row r="1684" spans="16:43" ht="17" x14ac:dyDescent="0.25">
      <c r="P1684" s="4"/>
      <c r="T1684"/>
      <c r="AF1684" s="1" t="s">
        <v>4726</v>
      </c>
      <c r="AG1684" s="1" t="s">
        <v>2778</v>
      </c>
      <c r="AH1684" s="9">
        <v>1.7436576499999999E-10</v>
      </c>
      <c r="AI1684" s="1" t="e">
        <f>_xlfn.TEXTAFTER(Table916[[#This Row],[type]],"-",-1)</f>
        <v>#N/A</v>
      </c>
      <c r="AJ1684" s="1" t="e">
        <f ca="1">_xlfn.TEXTAFTER(_xlfn.TEXTBEFORE(Table916[[#This Row],[type]],"-"&amp;Table916[[#This Row],[rxn-no-enz]]),"RXN-")</f>
        <v>#N/A</v>
      </c>
      <c r="AK1684" s="1" t="e">
        <f>_xlfn.TEXTBEFORE(Table916[[#This Row],[type]],"_",-1)</f>
        <v>#N/A</v>
      </c>
      <c r="AN1684" t="s">
        <v>4564</v>
      </c>
      <c r="AO1684" t="s">
        <v>2778</v>
      </c>
      <c r="AP1684" s="3">
        <v>7.3923318000000004E-10</v>
      </c>
      <c r="AQ1684" t="str">
        <f>_xlfn.TEXTBEFORE(Table17[[#This Row],[rxn]],"-",-1)</f>
        <v>PROSYN</v>
      </c>
    </row>
    <row r="1685" spans="16:43" ht="17" x14ac:dyDescent="0.25">
      <c r="P1685" s="4"/>
      <c r="T1685"/>
      <c r="AF1685" s="1" t="s">
        <v>4728</v>
      </c>
      <c r="AG1685" s="1" t="s">
        <v>2778</v>
      </c>
      <c r="AH1685" s="9">
        <v>6.9339981999999902E-11</v>
      </c>
      <c r="AI1685" s="1" t="e">
        <f>_xlfn.TEXTAFTER(Table916[[#This Row],[type]],"-",-1)</f>
        <v>#N/A</v>
      </c>
      <c r="AJ1685" s="1" t="e">
        <f ca="1">_xlfn.TEXTAFTER(_xlfn.TEXTBEFORE(Table916[[#This Row],[type]],"-"&amp;Table916[[#This Row],[rxn-no-enz]]),"RXN-")</f>
        <v>#N/A</v>
      </c>
      <c r="AK1685" s="1" t="e">
        <f>_xlfn.TEXTBEFORE(Table916[[#This Row],[type]],"_",-1)</f>
        <v>#N/A</v>
      </c>
      <c r="AN1685" t="s">
        <v>4565</v>
      </c>
      <c r="AO1685" t="s">
        <v>2778</v>
      </c>
      <c r="AP1685" s="3">
        <v>2.7211613179999999E-9</v>
      </c>
      <c r="AQ1685" t="str">
        <f>_xlfn.TEXTBEFORE(Table17[[#This Row],[rxn]],"-",-1)</f>
        <v>PROSYN</v>
      </c>
    </row>
    <row r="1686" spans="16:43" ht="17" x14ac:dyDescent="0.25">
      <c r="P1686" s="4"/>
      <c r="T1686"/>
      <c r="AF1686" s="1" t="s">
        <v>4730</v>
      </c>
      <c r="AG1686" s="1" t="s">
        <v>2778</v>
      </c>
      <c r="AH1686" s="9">
        <v>1.37521048999999E-10</v>
      </c>
      <c r="AI1686" s="1" t="e">
        <f>_xlfn.TEXTAFTER(Table916[[#This Row],[type]],"-",-1)</f>
        <v>#N/A</v>
      </c>
      <c r="AJ1686" s="1" t="e">
        <f ca="1">_xlfn.TEXTAFTER(_xlfn.TEXTBEFORE(Table916[[#This Row],[type]],"-"&amp;Table916[[#This Row],[rxn-no-enz]]),"RXN-")</f>
        <v>#N/A</v>
      </c>
      <c r="AK1686" s="1" t="e">
        <f>_xlfn.TEXTBEFORE(Table916[[#This Row],[type]],"_",-1)</f>
        <v>#N/A</v>
      </c>
      <c r="AN1686" t="s">
        <v>4566</v>
      </c>
      <c r="AO1686" t="s">
        <v>2778</v>
      </c>
      <c r="AP1686" s="3">
        <v>5.6909866899999995E-10</v>
      </c>
      <c r="AQ1686" t="str">
        <f>_xlfn.TEXTBEFORE(Table17[[#This Row],[rxn]],"-",-1)</f>
        <v>PROSYN</v>
      </c>
    </row>
    <row r="1687" spans="16:43" ht="17" x14ac:dyDescent="0.25">
      <c r="P1687" s="4"/>
      <c r="T1687"/>
      <c r="AF1687" s="1" t="s">
        <v>4732</v>
      </c>
      <c r="AG1687" s="1" t="s">
        <v>2778</v>
      </c>
      <c r="AH1687" s="9">
        <v>2.4388470999999999E-11</v>
      </c>
      <c r="AI1687" s="1" t="e">
        <f>_xlfn.TEXTAFTER(Table916[[#This Row],[type]],"-",-1)</f>
        <v>#N/A</v>
      </c>
      <c r="AJ1687" s="1" t="e">
        <f ca="1">_xlfn.TEXTAFTER(_xlfn.TEXTBEFORE(Table916[[#This Row],[type]],"-"&amp;Table916[[#This Row],[rxn-no-enz]]),"RXN-")</f>
        <v>#N/A</v>
      </c>
      <c r="AK1687" s="1" t="e">
        <f>_xlfn.TEXTBEFORE(Table916[[#This Row],[type]],"_",-1)</f>
        <v>#N/A</v>
      </c>
      <c r="AN1687" t="s">
        <v>12094</v>
      </c>
      <c r="AO1687" t="s">
        <v>2778</v>
      </c>
      <c r="AP1687" s="3">
        <v>4.58512144E-10</v>
      </c>
      <c r="AQ1687" t="str">
        <f>_xlfn.TEXTBEFORE(Table17[[#This Row],[rxn]],"-",-1)</f>
        <v>PROSYN</v>
      </c>
    </row>
    <row r="1688" spans="16:43" ht="17" x14ac:dyDescent="0.25">
      <c r="P1688" s="4"/>
      <c r="T1688"/>
      <c r="AF1688" s="1" t="s">
        <v>4734</v>
      </c>
      <c r="AG1688" s="1" t="s">
        <v>2778</v>
      </c>
      <c r="AH1688" s="9">
        <v>1.10051873E-10</v>
      </c>
      <c r="AI1688" s="1" t="e">
        <f>_xlfn.TEXTAFTER(Table916[[#This Row],[type]],"-",-1)</f>
        <v>#N/A</v>
      </c>
      <c r="AJ1688" s="1" t="e">
        <f ca="1">_xlfn.TEXTAFTER(_xlfn.TEXTBEFORE(Table916[[#This Row],[type]],"-"&amp;Table916[[#This Row],[rxn-no-enz]]),"RXN-")</f>
        <v>#N/A</v>
      </c>
      <c r="AK1688" s="1" t="e">
        <f>_xlfn.TEXTBEFORE(Table916[[#This Row],[type]],"_",-1)</f>
        <v>#N/A</v>
      </c>
      <c r="AN1688" t="s">
        <v>4567</v>
      </c>
      <c r="AO1688" t="s">
        <v>2778</v>
      </c>
      <c r="AP1688" s="3">
        <v>1.2682207099999999E-10</v>
      </c>
      <c r="AQ1688" t="str">
        <f>_xlfn.TEXTBEFORE(Table17[[#This Row],[rxn]],"-",-1)</f>
        <v>PROSYN</v>
      </c>
    </row>
    <row r="1689" spans="16:43" ht="17" x14ac:dyDescent="0.25">
      <c r="P1689" s="4"/>
      <c r="T1689"/>
      <c r="AF1689" s="1" t="s">
        <v>4735</v>
      </c>
      <c r="AG1689" s="1" t="s">
        <v>2778</v>
      </c>
      <c r="AH1689" s="9">
        <v>8.2625136955043297E-4</v>
      </c>
      <c r="AI1689" s="1" t="e">
        <f>_xlfn.TEXTAFTER(Table916[[#This Row],[type]],"-",-1)</f>
        <v>#N/A</v>
      </c>
      <c r="AJ1689" s="1" t="e">
        <f ca="1">_xlfn.TEXTAFTER(_xlfn.TEXTBEFORE(Table916[[#This Row],[type]],"-"&amp;Table916[[#This Row],[rxn-no-enz]]),"RXN-")</f>
        <v>#N/A</v>
      </c>
      <c r="AK1689" s="1" t="e">
        <f>_xlfn.TEXTBEFORE(Table916[[#This Row],[type]],"_",-1)</f>
        <v>#N/A</v>
      </c>
      <c r="AN1689" t="s">
        <v>12095</v>
      </c>
      <c r="AO1689" t="s">
        <v>2778</v>
      </c>
      <c r="AP1689" s="3">
        <v>4.1842384899999998E-10</v>
      </c>
      <c r="AQ1689" t="str">
        <f>_xlfn.TEXTBEFORE(Table17[[#This Row],[rxn]],"-",-1)</f>
        <v>PROSYN</v>
      </c>
    </row>
    <row r="1690" spans="16:43" ht="17" x14ac:dyDescent="0.25">
      <c r="P1690" s="4"/>
      <c r="T1690"/>
      <c r="AF1690" s="1" t="s">
        <v>12111</v>
      </c>
      <c r="AG1690" s="1" t="s">
        <v>2778</v>
      </c>
      <c r="AH1690" s="9">
        <v>8.0505946499999897E-10</v>
      </c>
      <c r="AI1690" s="1" t="e">
        <f>_xlfn.TEXTAFTER(Table916[[#This Row],[type]],"-",-1)</f>
        <v>#N/A</v>
      </c>
      <c r="AJ1690" s="1" t="e">
        <f ca="1">_xlfn.TEXTAFTER(_xlfn.TEXTBEFORE(Table916[[#This Row],[type]],"-"&amp;Table916[[#This Row],[rxn-no-enz]]),"RXN-")</f>
        <v>#N/A</v>
      </c>
      <c r="AK1690" s="1" t="e">
        <f>_xlfn.TEXTBEFORE(Table916[[#This Row],[type]],"_",-1)</f>
        <v>#N/A</v>
      </c>
      <c r="AN1690" t="s">
        <v>12096</v>
      </c>
      <c r="AO1690" t="s">
        <v>2778</v>
      </c>
      <c r="AP1690" s="3">
        <v>3.2182207199999999E-10</v>
      </c>
      <c r="AQ1690" t="str">
        <f>_xlfn.TEXTBEFORE(Table17[[#This Row],[rxn]],"-",-1)</f>
        <v>PROSYN</v>
      </c>
    </row>
    <row r="1691" spans="16:43" ht="17" x14ac:dyDescent="0.25">
      <c r="P1691" s="4"/>
      <c r="T1691"/>
      <c r="AF1691" s="1" t="s">
        <v>12112</v>
      </c>
      <c r="AG1691" s="1" t="s">
        <v>2778</v>
      </c>
      <c r="AH1691" s="9">
        <v>4.6560150000000001E-11</v>
      </c>
      <c r="AI1691" s="1" t="e">
        <f>_xlfn.TEXTAFTER(Table916[[#This Row],[type]],"-",-1)</f>
        <v>#N/A</v>
      </c>
      <c r="AJ1691" s="1" t="e">
        <f ca="1">_xlfn.TEXTAFTER(_xlfn.TEXTBEFORE(Table916[[#This Row],[type]],"-"&amp;Table916[[#This Row],[rxn-no-enz]]),"RXN-")</f>
        <v>#N/A</v>
      </c>
      <c r="AK1691" s="1" t="e">
        <f>_xlfn.TEXTBEFORE(Table916[[#This Row],[type]],"_",-1)</f>
        <v>#N/A</v>
      </c>
      <c r="AN1691" t="s">
        <v>12097</v>
      </c>
      <c r="AO1691" t="s">
        <v>2778</v>
      </c>
      <c r="AP1691" s="3">
        <v>1.34600833E-9</v>
      </c>
      <c r="AQ1691" t="str">
        <f>_xlfn.TEXTBEFORE(Table17[[#This Row],[rxn]],"-",-1)</f>
        <v>PROSYN</v>
      </c>
    </row>
    <row r="1692" spans="16:43" ht="17" x14ac:dyDescent="0.25">
      <c r="P1692" s="4"/>
      <c r="T1692"/>
      <c r="AF1692" s="1" t="s">
        <v>12113</v>
      </c>
      <c r="AG1692" s="1" t="s">
        <v>2778</v>
      </c>
      <c r="AH1692" s="9">
        <v>7.5260653E-10</v>
      </c>
      <c r="AI1692" s="1" t="e">
        <f>_xlfn.TEXTAFTER(Table916[[#This Row],[type]],"-",-1)</f>
        <v>#N/A</v>
      </c>
      <c r="AJ1692" s="1" t="e">
        <f ca="1">_xlfn.TEXTAFTER(_xlfn.TEXTBEFORE(Table916[[#This Row],[type]],"-"&amp;Table916[[#This Row],[rxn-no-enz]]),"RXN-")</f>
        <v>#N/A</v>
      </c>
      <c r="AK1692" s="1" t="e">
        <f>_xlfn.TEXTBEFORE(Table916[[#This Row],[type]],"_",-1)</f>
        <v>#N/A</v>
      </c>
      <c r="AN1692" t="s">
        <v>12098</v>
      </c>
      <c r="AO1692" t="s">
        <v>2778</v>
      </c>
      <c r="AP1692" s="3">
        <v>1.5273555E-11</v>
      </c>
      <c r="AQ1692" t="str">
        <f>_xlfn.TEXTBEFORE(Table17[[#This Row],[rxn]],"-",-1)</f>
        <v>PROSYN</v>
      </c>
    </row>
    <row r="1693" spans="16:43" ht="17" x14ac:dyDescent="0.25">
      <c r="P1693" s="4"/>
      <c r="T1693"/>
      <c r="AF1693" s="1" t="s">
        <v>12114</v>
      </c>
      <c r="AG1693" s="1" t="s">
        <v>2778</v>
      </c>
      <c r="AH1693" s="9">
        <v>3.8599990699999999E-10</v>
      </c>
      <c r="AI1693" s="1" t="e">
        <f>_xlfn.TEXTAFTER(Table916[[#This Row],[type]],"-",-1)</f>
        <v>#N/A</v>
      </c>
      <c r="AJ1693" s="1" t="e">
        <f ca="1">_xlfn.TEXTAFTER(_xlfn.TEXTBEFORE(Table916[[#This Row],[type]],"-"&amp;Table916[[#This Row],[rxn-no-enz]]),"RXN-")</f>
        <v>#N/A</v>
      </c>
      <c r="AK1693" s="1" t="e">
        <f>_xlfn.TEXTBEFORE(Table916[[#This Row],[type]],"_",-1)</f>
        <v>#N/A</v>
      </c>
      <c r="AN1693" t="s">
        <v>12099</v>
      </c>
      <c r="AO1693" t="s">
        <v>2778</v>
      </c>
      <c r="AP1693" s="3">
        <v>9.1032149999999992E-12</v>
      </c>
      <c r="AQ1693" t="str">
        <f>_xlfn.TEXTBEFORE(Table17[[#This Row],[rxn]],"-",-1)</f>
        <v>PROSYN</v>
      </c>
    </row>
    <row r="1694" spans="16:43" ht="17" x14ac:dyDescent="0.25">
      <c r="P1694" s="4"/>
      <c r="T1694"/>
      <c r="AF1694" s="1" t="s">
        <v>12115</v>
      </c>
      <c r="AG1694" s="1" t="s">
        <v>2778</v>
      </c>
      <c r="AH1694" s="9">
        <v>6.2793055300000003E-10</v>
      </c>
      <c r="AI1694" s="1" t="e">
        <f>_xlfn.TEXTAFTER(Table916[[#This Row],[type]],"-",-1)</f>
        <v>#N/A</v>
      </c>
      <c r="AJ1694" s="1" t="e">
        <f ca="1">_xlfn.TEXTAFTER(_xlfn.TEXTBEFORE(Table916[[#This Row],[type]],"-"&amp;Table916[[#This Row],[rxn-no-enz]]),"RXN-")</f>
        <v>#N/A</v>
      </c>
      <c r="AK1694" s="1" t="e">
        <f>_xlfn.TEXTBEFORE(Table916[[#This Row],[type]],"_",-1)</f>
        <v>#N/A</v>
      </c>
      <c r="AN1694" t="s">
        <v>4568</v>
      </c>
      <c r="AO1694" t="s">
        <v>2778</v>
      </c>
      <c r="AP1694" s="3">
        <v>1.9661357599999899E-10</v>
      </c>
      <c r="AQ1694" t="str">
        <f>_xlfn.TEXTBEFORE(Table17[[#This Row],[rxn]],"-",-1)</f>
        <v>PROSYN</v>
      </c>
    </row>
    <row r="1695" spans="16:43" ht="17" x14ac:dyDescent="0.25">
      <c r="P1695" s="4"/>
      <c r="T1695"/>
      <c r="AF1695" s="1" t="s">
        <v>12116</v>
      </c>
      <c r="AG1695" s="1" t="s">
        <v>2778</v>
      </c>
      <c r="AH1695" s="9">
        <v>3.8729999999999998E-13</v>
      </c>
      <c r="AI1695" s="1" t="e">
        <f>_xlfn.TEXTAFTER(Table916[[#This Row],[type]],"-",-1)</f>
        <v>#N/A</v>
      </c>
      <c r="AJ1695" s="1" t="e">
        <f ca="1">_xlfn.TEXTAFTER(_xlfn.TEXTBEFORE(Table916[[#This Row],[type]],"-"&amp;Table916[[#This Row],[rxn-no-enz]]),"RXN-")</f>
        <v>#N/A</v>
      </c>
      <c r="AK1695" s="1" t="e">
        <f>_xlfn.TEXTBEFORE(Table916[[#This Row],[type]],"_",-1)</f>
        <v>#N/A</v>
      </c>
      <c r="AN1695" t="s">
        <v>12100</v>
      </c>
      <c r="AO1695" t="s">
        <v>2778</v>
      </c>
      <c r="AP1695" s="3">
        <v>7.6680988499999997E-10</v>
      </c>
      <c r="AQ1695" t="str">
        <f>_xlfn.TEXTBEFORE(Table17[[#This Row],[rxn]],"-",-1)</f>
        <v>PROSYN</v>
      </c>
    </row>
    <row r="1696" spans="16:43" ht="17" x14ac:dyDescent="0.25">
      <c r="P1696" s="4"/>
      <c r="T1696"/>
      <c r="AF1696" s="1" t="s">
        <v>12117</v>
      </c>
      <c r="AG1696" s="1" t="s">
        <v>2778</v>
      </c>
      <c r="AH1696" s="9">
        <v>1.46399444E-10</v>
      </c>
      <c r="AI1696" s="1" t="e">
        <f>_xlfn.TEXTAFTER(Table916[[#This Row],[type]],"-",-1)</f>
        <v>#N/A</v>
      </c>
      <c r="AJ1696" s="1" t="e">
        <f ca="1">_xlfn.TEXTAFTER(_xlfn.TEXTBEFORE(Table916[[#This Row],[type]],"-"&amp;Table916[[#This Row],[rxn-no-enz]]),"RXN-")</f>
        <v>#N/A</v>
      </c>
      <c r="AK1696" s="1" t="e">
        <f>_xlfn.TEXTBEFORE(Table916[[#This Row],[type]],"_",-1)</f>
        <v>#N/A</v>
      </c>
      <c r="AN1696" t="s">
        <v>12101</v>
      </c>
      <c r="AO1696" t="s">
        <v>2778</v>
      </c>
      <c r="AP1696" s="3">
        <v>1.9451964999999901E-11</v>
      </c>
      <c r="AQ1696" t="str">
        <f>_xlfn.TEXTBEFORE(Table17[[#This Row],[rxn]],"-",-1)</f>
        <v>PROSYN</v>
      </c>
    </row>
    <row r="1697" spans="16:43" ht="17" x14ac:dyDescent="0.25">
      <c r="P1697" s="4"/>
      <c r="T1697"/>
      <c r="AF1697" s="1" t="s">
        <v>12118</v>
      </c>
      <c r="AG1697" s="1" t="s">
        <v>2778</v>
      </c>
      <c r="AH1697" s="9">
        <v>1.4841031000000001E-11</v>
      </c>
      <c r="AI1697" s="1" t="e">
        <f>_xlfn.TEXTAFTER(Table916[[#This Row],[type]],"-",-1)</f>
        <v>#N/A</v>
      </c>
      <c r="AJ1697" s="1" t="e">
        <f ca="1">_xlfn.TEXTAFTER(_xlfn.TEXTBEFORE(Table916[[#This Row],[type]],"-"&amp;Table916[[#This Row],[rxn-no-enz]]),"RXN-")</f>
        <v>#N/A</v>
      </c>
      <c r="AK1697" s="1" t="e">
        <f>_xlfn.TEXTBEFORE(Table916[[#This Row],[type]],"_",-1)</f>
        <v>#N/A</v>
      </c>
      <c r="AN1697" t="s">
        <v>4569</v>
      </c>
      <c r="AO1697" t="s">
        <v>2778</v>
      </c>
      <c r="AP1697" s="3">
        <v>5.2332920130000003E-9</v>
      </c>
      <c r="AQ1697" t="str">
        <f>_xlfn.TEXTBEFORE(Table17[[#This Row],[rxn]],"-",-1)</f>
        <v>PROSYN</v>
      </c>
    </row>
    <row r="1698" spans="16:43" ht="17" x14ac:dyDescent="0.25">
      <c r="P1698" s="4"/>
      <c r="T1698"/>
      <c r="AF1698" s="1" t="s">
        <v>12119</v>
      </c>
      <c r="AG1698" s="1" t="s">
        <v>2778</v>
      </c>
      <c r="AH1698" s="9">
        <v>1.8898719999999998E-12</v>
      </c>
      <c r="AI1698" s="1" t="e">
        <f>_xlfn.TEXTAFTER(Table916[[#This Row],[type]],"-",-1)</f>
        <v>#N/A</v>
      </c>
      <c r="AJ1698" s="1" t="e">
        <f ca="1">_xlfn.TEXTAFTER(_xlfn.TEXTBEFORE(Table916[[#This Row],[type]],"-"&amp;Table916[[#This Row],[rxn-no-enz]]),"RXN-")</f>
        <v>#N/A</v>
      </c>
      <c r="AK1698" s="1" t="e">
        <f>_xlfn.TEXTBEFORE(Table916[[#This Row],[type]],"_",-1)</f>
        <v>#N/A</v>
      </c>
      <c r="AN1698" t="s">
        <v>12102</v>
      </c>
      <c r="AO1698" t="s">
        <v>2778</v>
      </c>
      <c r="AP1698" s="3">
        <v>8.6223454399999997E-10</v>
      </c>
      <c r="AQ1698" t="str">
        <f>_xlfn.TEXTBEFORE(Table17[[#This Row],[rxn]],"-",-1)</f>
        <v>PROSYN</v>
      </c>
    </row>
    <row r="1699" spans="16:43" ht="17" x14ac:dyDescent="0.25">
      <c r="P1699" s="4"/>
      <c r="T1699"/>
      <c r="AF1699" s="1" t="s">
        <v>12120</v>
      </c>
      <c r="AG1699" s="1" t="s">
        <v>2778</v>
      </c>
      <c r="AH1699" s="9">
        <v>7.1425346999999898E-11</v>
      </c>
      <c r="AI1699" s="1" t="e">
        <f>_xlfn.TEXTAFTER(Table916[[#This Row],[type]],"-",-1)</f>
        <v>#N/A</v>
      </c>
      <c r="AJ1699" s="1" t="e">
        <f ca="1">_xlfn.TEXTAFTER(_xlfn.TEXTBEFORE(Table916[[#This Row],[type]],"-"&amp;Table916[[#This Row],[rxn-no-enz]]),"RXN-")</f>
        <v>#N/A</v>
      </c>
      <c r="AK1699" s="1" t="e">
        <f>_xlfn.TEXTBEFORE(Table916[[#This Row],[type]],"_",-1)</f>
        <v>#N/A</v>
      </c>
      <c r="AN1699" t="s">
        <v>4570</v>
      </c>
      <c r="AO1699" t="s">
        <v>2778</v>
      </c>
      <c r="AP1699" s="3">
        <v>1.6354422E-11</v>
      </c>
      <c r="AQ1699" t="str">
        <f>_xlfn.TEXTBEFORE(Table17[[#This Row],[rxn]],"-",-1)</f>
        <v>PROSYN</v>
      </c>
    </row>
    <row r="1700" spans="16:43" ht="17" x14ac:dyDescent="0.25">
      <c r="P1700" s="4"/>
      <c r="T1700"/>
      <c r="AF1700" s="1" t="s">
        <v>12121</v>
      </c>
      <c r="AG1700" s="1" t="s">
        <v>2778</v>
      </c>
      <c r="AH1700" s="9">
        <v>4.3481752599999998E-10</v>
      </c>
      <c r="AI1700" s="1" t="e">
        <f>_xlfn.TEXTAFTER(Table916[[#This Row],[type]],"-",-1)</f>
        <v>#N/A</v>
      </c>
      <c r="AJ1700" s="1" t="e">
        <f ca="1">_xlfn.TEXTAFTER(_xlfn.TEXTBEFORE(Table916[[#This Row],[type]],"-"&amp;Table916[[#This Row],[rxn-no-enz]]),"RXN-")</f>
        <v>#N/A</v>
      </c>
      <c r="AK1700" s="1" t="e">
        <f>_xlfn.TEXTBEFORE(Table916[[#This Row],[type]],"_",-1)</f>
        <v>#N/A</v>
      </c>
      <c r="AN1700" t="s">
        <v>4571</v>
      </c>
      <c r="AO1700" t="s">
        <v>2778</v>
      </c>
      <c r="AP1700" s="3">
        <v>1.6769476788600001E-7</v>
      </c>
      <c r="AQ1700" t="str">
        <f>_xlfn.TEXTBEFORE(Table17[[#This Row],[rxn]],"-",-1)</f>
        <v>PROSYN</v>
      </c>
    </row>
    <row r="1701" spans="16:43" ht="17" x14ac:dyDescent="0.25">
      <c r="P1701" s="4"/>
      <c r="T1701"/>
      <c r="AF1701" s="1" t="s">
        <v>12122</v>
      </c>
      <c r="AG1701" s="1" t="s">
        <v>2778</v>
      </c>
      <c r="AH1701" s="9">
        <v>1.9383987E-11</v>
      </c>
      <c r="AI1701" s="1" t="e">
        <f>_xlfn.TEXTAFTER(Table916[[#This Row],[type]],"-",-1)</f>
        <v>#N/A</v>
      </c>
      <c r="AJ1701" s="1" t="e">
        <f ca="1">_xlfn.TEXTAFTER(_xlfn.TEXTBEFORE(Table916[[#This Row],[type]],"-"&amp;Table916[[#This Row],[rxn-no-enz]]),"RXN-")</f>
        <v>#N/A</v>
      </c>
      <c r="AK1701" s="1" t="e">
        <f>_xlfn.TEXTBEFORE(Table916[[#This Row],[type]],"_",-1)</f>
        <v>#N/A</v>
      </c>
      <c r="AN1701" t="s">
        <v>4572</v>
      </c>
      <c r="AO1701" t="s">
        <v>2778</v>
      </c>
      <c r="AP1701" s="3">
        <v>1.1405231617E-8</v>
      </c>
      <c r="AQ1701" t="str">
        <f>_xlfn.TEXTBEFORE(Table17[[#This Row],[rxn]],"-",-1)</f>
        <v>PROSYN</v>
      </c>
    </row>
    <row r="1702" spans="16:43" ht="17" x14ac:dyDescent="0.25">
      <c r="P1702" s="4"/>
      <c r="T1702"/>
      <c r="AF1702" s="1" t="s">
        <v>12123</v>
      </c>
      <c r="AG1702" s="1" t="s">
        <v>2778</v>
      </c>
      <c r="AH1702" s="9">
        <v>1.37720699999999E-10</v>
      </c>
      <c r="AI1702" s="1" t="e">
        <f>_xlfn.TEXTAFTER(Table916[[#This Row],[type]],"-",-1)</f>
        <v>#N/A</v>
      </c>
      <c r="AJ1702" s="1" t="e">
        <f ca="1">_xlfn.TEXTAFTER(_xlfn.TEXTBEFORE(Table916[[#This Row],[type]],"-"&amp;Table916[[#This Row],[rxn-no-enz]]),"RXN-")</f>
        <v>#N/A</v>
      </c>
      <c r="AK1702" s="1" t="e">
        <f>_xlfn.TEXTBEFORE(Table916[[#This Row],[type]],"_",-1)</f>
        <v>#N/A</v>
      </c>
      <c r="AN1702" t="s">
        <v>4573</v>
      </c>
      <c r="AO1702" t="s">
        <v>2778</v>
      </c>
      <c r="AP1702" s="3">
        <v>1.1405231617E-8</v>
      </c>
      <c r="AQ1702" t="str">
        <f>_xlfn.TEXTBEFORE(Table17[[#This Row],[rxn]],"-",-1)</f>
        <v>PROSYN</v>
      </c>
    </row>
    <row r="1703" spans="16:43" ht="17" x14ac:dyDescent="0.25">
      <c r="P1703" s="4"/>
      <c r="T1703"/>
      <c r="AF1703" s="1" t="s">
        <v>12124</v>
      </c>
      <c r="AG1703" s="1" t="s">
        <v>2778</v>
      </c>
      <c r="AH1703" s="9">
        <v>3.6209464999999998E-11</v>
      </c>
      <c r="AI1703" s="1" t="e">
        <f>_xlfn.TEXTAFTER(Table916[[#This Row],[type]],"-",-1)</f>
        <v>#N/A</v>
      </c>
      <c r="AJ1703" s="1" t="e">
        <f ca="1">_xlfn.TEXTAFTER(_xlfn.TEXTBEFORE(Table916[[#This Row],[type]],"-"&amp;Table916[[#This Row],[rxn-no-enz]]),"RXN-")</f>
        <v>#N/A</v>
      </c>
      <c r="AK1703" s="1" t="e">
        <f>_xlfn.TEXTBEFORE(Table916[[#This Row],[type]],"_",-1)</f>
        <v>#N/A</v>
      </c>
      <c r="AN1703" t="s">
        <v>4574</v>
      </c>
      <c r="AO1703" t="s">
        <v>2778</v>
      </c>
      <c r="AP1703" s="3">
        <v>1.1405231617E-8</v>
      </c>
      <c r="AQ1703" t="str">
        <f>_xlfn.TEXTBEFORE(Table17[[#This Row],[rxn]],"-",-1)</f>
        <v>PROSYN</v>
      </c>
    </row>
    <row r="1704" spans="16:43" ht="17" x14ac:dyDescent="0.25">
      <c r="P1704" s="4"/>
      <c r="T1704"/>
      <c r="AF1704" s="1" t="s">
        <v>12125</v>
      </c>
      <c r="AG1704" s="1" t="s">
        <v>2778</v>
      </c>
      <c r="AH1704" s="9">
        <v>3.0368592000000002E-11</v>
      </c>
      <c r="AI1704" s="1" t="e">
        <f>_xlfn.TEXTAFTER(Table916[[#This Row],[type]],"-",-1)</f>
        <v>#N/A</v>
      </c>
      <c r="AJ1704" s="1" t="e">
        <f ca="1">_xlfn.TEXTAFTER(_xlfn.TEXTBEFORE(Table916[[#This Row],[type]],"-"&amp;Table916[[#This Row],[rxn-no-enz]]),"RXN-")</f>
        <v>#N/A</v>
      </c>
      <c r="AK1704" s="1" t="e">
        <f>_xlfn.TEXTBEFORE(Table916[[#This Row],[type]],"_",-1)</f>
        <v>#N/A</v>
      </c>
      <c r="AN1704" t="s">
        <v>12103</v>
      </c>
      <c r="AO1704" t="s">
        <v>2778</v>
      </c>
      <c r="AP1704" s="3">
        <v>1.3321683999999999E-10</v>
      </c>
      <c r="AQ1704" t="str">
        <f>_xlfn.TEXTBEFORE(Table17[[#This Row],[rxn]],"-",-1)</f>
        <v>PROSYN</v>
      </c>
    </row>
    <row r="1705" spans="16:43" ht="17" x14ac:dyDescent="0.25">
      <c r="P1705" s="4"/>
      <c r="T1705"/>
      <c r="AF1705" s="1" t="s">
        <v>12126</v>
      </c>
      <c r="AG1705" s="1" t="s">
        <v>2778</v>
      </c>
      <c r="AH1705" s="9">
        <v>6.4369566000000001E-11</v>
      </c>
      <c r="AI1705" s="1" t="e">
        <f>_xlfn.TEXTAFTER(Table916[[#This Row],[type]],"-",-1)</f>
        <v>#N/A</v>
      </c>
      <c r="AJ1705" s="1" t="e">
        <f ca="1">_xlfn.TEXTAFTER(_xlfn.TEXTBEFORE(Table916[[#This Row],[type]],"-"&amp;Table916[[#This Row],[rxn-no-enz]]),"RXN-")</f>
        <v>#N/A</v>
      </c>
      <c r="AK1705" s="1" t="e">
        <f>_xlfn.TEXTBEFORE(Table916[[#This Row],[type]],"_",-1)</f>
        <v>#N/A</v>
      </c>
      <c r="AN1705" t="s">
        <v>12104</v>
      </c>
      <c r="AO1705" t="s">
        <v>2778</v>
      </c>
      <c r="AP1705" s="3">
        <v>6.0443828999999994E-11</v>
      </c>
      <c r="AQ1705" t="str">
        <f>_xlfn.TEXTBEFORE(Table17[[#This Row],[rxn]],"-",-1)</f>
        <v>PROSYN</v>
      </c>
    </row>
    <row r="1706" spans="16:43" ht="17" x14ac:dyDescent="0.25">
      <c r="P1706" s="4"/>
      <c r="T1706"/>
      <c r="AF1706" s="1" t="s">
        <v>12127</v>
      </c>
      <c r="AG1706" s="1" t="s">
        <v>2778</v>
      </c>
      <c r="AH1706" s="9">
        <v>2.7725781999999999E-11</v>
      </c>
      <c r="AI1706" s="1" t="e">
        <f>_xlfn.TEXTAFTER(Table916[[#This Row],[type]],"-",-1)</f>
        <v>#N/A</v>
      </c>
      <c r="AJ1706" s="1" t="e">
        <f ca="1">_xlfn.TEXTAFTER(_xlfn.TEXTBEFORE(Table916[[#This Row],[type]],"-"&amp;Table916[[#This Row],[rxn-no-enz]]),"RXN-")</f>
        <v>#N/A</v>
      </c>
      <c r="AK1706" s="1" t="e">
        <f>_xlfn.TEXTBEFORE(Table916[[#This Row],[type]],"_",-1)</f>
        <v>#N/A</v>
      </c>
      <c r="AN1706" t="s">
        <v>4575</v>
      </c>
      <c r="AO1706" t="s">
        <v>2778</v>
      </c>
      <c r="AP1706" s="3">
        <v>7.357551463E-9</v>
      </c>
      <c r="AQ1706" t="str">
        <f>_xlfn.TEXTBEFORE(Table17[[#This Row],[rxn]],"-",-1)</f>
        <v>PROSYN</v>
      </c>
    </row>
    <row r="1707" spans="16:43" ht="17" x14ac:dyDescent="0.25">
      <c r="P1707" s="4"/>
      <c r="T1707"/>
      <c r="AF1707" s="1" t="s">
        <v>12128</v>
      </c>
      <c r="AG1707" s="1" t="s">
        <v>2778</v>
      </c>
      <c r="AH1707" s="9">
        <v>3.008491E-12</v>
      </c>
      <c r="AI1707" s="1" t="e">
        <f>_xlfn.TEXTAFTER(Table916[[#This Row],[type]],"-",-1)</f>
        <v>#N/A</v>
      </c>
      <c r="AJ1707" s="1" t="e">
        <f ca="1">_xlfn.TEXTAFTER(_xlfn.TEXTBEFORE(Table916[[#This Row],[type]],"-"&amp;Table916[[#This Row],[rxn-no-enz]]),"RXN-")</f>
        <v>#N/A</v>
      </c>
      <c r="AK1707" s="1" t="e">
        <f>_xlfn.TEXTBEFORE(Table916[[#This Row],[type]],"_",-1)</f>
        <v>#N/A</v>
      </c>
      <c r="AN1707" t="s">
        <v>4576</v>
      </c>
      <c r="AO1707" t="s">
        <v>2778</v>
      </c>
      <c r="AP1707" s="3">
        <v>2.831614774E-9</v>
      </c>
      <c r="AQ1707" t="str">
        <f>_xlfn.TEXTBEFORE(Table17[[#This Row],[rxn]],"-",-1)</f>
        <v>PROSYN</v>
      </c>
    </row>
    <row r="1708" spans="16:43" ht="17" x14ac:dyDescent="0.25">
      <c r="P1708" s="4"/>
      <c r="T1708"/>
      <c r="AF1708" s="1" t="s">
        <v>12129</v>
      </c>
      <c r="AG1708" s="1" t="s">
        <v>2778</v>
      </c>
      <c r="AH1708" s="9">
        <v>2.4043230699999998E-10</v>
      </c>
      <c r="AI1708" s="1" t="e">
        <f>_xlfn.TEXTAFTER(Table916[[#This Row],[type]],"-",-1)</f>
        <v>#N/A</v>
      </c>
      <c r="AJ1708" s="1" t="e">
        <f ca="1">_xlfn.TEXTAFTER(_xlfn.TEXTBEFORE(Table916[[#This Row],[type]],"-"&amp;Table916[[#This Row],[rxn-no-enz]]),"RXN-")</f>
        <v>#N/A</v>
      </c>
      <c r="AK1708" s="1" t="e">
        <f>_xlfn.TEXTBEFORE(Table916[[#This Row],[type]],"_",-1)</f>
        <v>#N/A</v>
      </c>
      <c r="AN1708" t="s">
        <v>4577</v>
      </c>
      <c r="AO1708" t="s">
        <v>2778</v>
      </c>
      <c r="AP1708" s="3">
        <v>2.831614774E-9</v>
      </c>
      <c r="AQ1708" t="str">
        <f>_xlfn.TEXTBEFORE(Table17[[#This Row],[rxn]],"-",-1)</f>
        <v>PROSYN</v>
      </c>
    </row>
    <row r="1709" spans="16:43" ht="17" x14ac:dyDescent="0.25">
      <c r="P1709" s="4"/>
      <c r="T1709"/>
      <c r="AF1709" s="1" t="s">
        <v>12130</v>
      </c>
      <c r="AG1709" s="1" t="s">
        <v>2778</v>
      </c>
      <c r="AH1709" s="9">
        <v>1.7694287199999999E-10</v>
      </c>
      <c r="AI1709" s="1" t="e">
        <f>_xlfn.TEXTAFTER(Table916[[#This Row],[type]],"-",-1)</f>
        <v>#N/A</v>
      </c>
      <c r="AJ1709" s="1" t="e">
        <f ca="1">_xlfn.TEXTAFTER(_xlfn.TEXTBEFORE(Table916[[#This Row],[type]],"-"&amp;Table916[[#This Row],[rxn-no-enz]]),"RXN-")</f>
        <v>#N/A</v>
      </c>
      <c r="AK1709" s="1" t="e">
        <f>_xlfn.TEXTBEFORE(Table916[[#This Row],[type]],"_",-1)</f>
        <v>#N/A</v>
      </c>
      <c r="AN1709" t="s">
        <v>4578</v>
      </c>
      <c r="AO1709" t="s">
        <v>2778</v>
      </c>
      <c r="AP1709" s="3">
        <v>2.831614774E-9</v>
      </c>
      <c r="AQ1709" t="str">
        <f>_xlfn.TEXTBEFORE(Table17[[#This Row],[rxn]],"-",-1)</f>
        <v>PROSYN</v>
      </c>
    </row>
    <row r="1710" spans="16:43" ht="17" x14ac:dyDescent="0.25">
      <c r="P1710" s="4"/>
      <c r="T1710"/>
      <c r="AF1710" s="1" t="s">
        <v>12131</v>
      </c>
      <c r="AG1710" s="1" t="s">
        <v>2778</v>
      </c>
      <c r="AH1710" s="9">
        <v>1.28795921E-10</v>
      </c>
      <c r="AI1710" s="1" t="e">
        <f>_xlfn.TEXTAFTER(Table916[[#This Row],[type]],"-",-1)</f>
        <v>#N/A</v>
      </c>
      <c r="AJ1710" s="1" t="e">
        <f ca="1">_xlfn.TEXTAFTER(_xlfn.TEXTBEFORE(Table916[[#This Row],[type]],"-"&amp;Table916[[#This Row],[rxn-no-enz]]),"RXN-")</f>
        <v>#N/A</v>
      </c>
      <c r="AK1710" s="1" t="e">
        <f>_xlfn.TEXTBEFORE(Table916[[#This Row],[type]],"_",-1)</f>
        <v>#N/A</v>
      </c>
      <c r="AN1710" t="s">
        <v>4579</v>
      </c>
      <c r="AO1710" t="s">
        <v>2778</v>
      </c>
      <c r="AP1710" s="3">
        <v>2.831614774E-9</v>
      </c>
      <c r="AQ1710" t="str">
        <f>_xlfn.TEXTBEFORE(Table17[[#This Row],[rxn]],"-",-1)</f>
        <v>PROSYN</v>
      </c>
    </row>
    <row r="1711" spans="16:43" ht="17" x14ac:dyDescent="0.25">
      <c r="P1711" s="4"/>
      <c r="T1711"/>
      <c r="AF1711" s="1" t="s">
        <v>12132</v>
      </c>
      <c r="AG1711" s="1" t="s">
        <v>2778</v>
      </c>
      <c r="AH1711" s="9">
        <v>1.24470696E-10</v>
      </c>
      <c r="AI1711" s="1" t="e">
        <f>_xlfn.TEXTAFTER(Table916[[#This Row],[type]],"-",-1)</f>
        <v>#N/A</v>
      </c>
      <c r="AJ1711" s="1" t="e">
        <f ca="1">_xlfn.TEXTAFTER(_xlfn.TEXTBEFORE(Table916[[#This Row],[type]],"-"&amp;Table916[[#This Row],[rxn-no-enz]]),"RXN-")</f>
        <v>#N/A</v>
      </c>
      <c r="AK1711" s="1" t="e">
        <f>_xlfn.TEXTBEFORE(Table916[[#This Row],[type]],"_",-1)</f>
        <v>#N/A</v>
      </c>
      <c r="AN1711" t="s">
        <v>4580</v>
      </c>
      <c r="AO1711" t="s">
        <v>2778</v>
      </c>
      <c r="AP1711" s="3">
        <v>2.831614774E-9</v>
      </c>
      <c r="AQ1711" t="str">
        <f>_xlfn.TEXTBEFORE(Table17[[#This Row],[rxn]],"-",-1)</f>
        <v>PROSYN</v>
      </c>
    </row>
    <row r="1712" spans="16:43" ht="17" x14ac:dyDescent="0.25">
      <c r="P1712" s="4"/>
      <c r="T1712"/>
      <c r="AF1712" s="1" t="s">
        <v>12133</v>
      </c>
      <c r="AG1712" s="1" t="s">
        <v>2778</v>
      </c>
      <c r="AH1712" s="9">
        <v>1.2299572099999999E-10</v>
      </c>
      <c r="AI1712" s="1" t="e">
        <f>_xlfn.TEXTAFTER(Table916[[#This Row],[type]],"-",-1)</f>
        <v>#N/A</v>
      </c>
      <c r="AJ1712" s="1" t="e">
        <f ca="1">_xlfn.TEXTAFTER(_xlfn.TEXTBEFORE(Table916[[#This Row],[type]],"-"&amp;Table916[[#This Row],[rxn-no-enz]]),"RXN-")</f>
        <v>#N/A</v>
      </c>
      <c r="AK1712" s="1" t="e">
        <f>_xlfn.TEXTBEFORE(Table916[[#This Row],[type]],"_",-1)</f>
        <v>#N/A</v>
      </c>
      <c r="AN1712" t="s">
        <v>4581</v>
      </c>
      <c r="AO1712" t="s">
        <v>2778</v>
      </c>
      <c r="AP1712" s="3">
        <v>2.831614774E-9</v>
      </c>
      <c r="AQ1712" t="str">
        <f>_xlfn.TEXTBEFORE(Table17[[#This Row],[rxn]],"-",-1)</f>
        <v>PROSYN</v>
      </c>
    </row>
    <row r="1713" spans="16:43" ht="17" x14ac:dyDescent="0.25">
      <c r="P1713" s="4"/>
      <c r="T1713"/>
      <c r="AF1713" s="1" t="s">
        <v>12134</v>
      </c>
      <c r="AG1713" s="1" t="s">
        <v>2778</v>
      </c>
      <c r="AH1713" s="9">
        <v>1.1633546E-11</v>
      </c>
      <c r="AI1713" s="1" t="e">
        <f>_xlfn.TEXTAFTER(Table916[[#This Row],[type]],"-",-1)</f>
        <v>#N/A</v>
      </c>
      <c r="AJ1713" s="1" t="e">
        <f ca="1">_xlfn.TEXTAFTER(_xlfn.TEXTBEFORE(Table916[[#This Row],[type]],"-"&amp;Table916[[#This Row],[rxn-no-enz]]),"RXN-")</f>
        <v>#N/A</v>
      </c>
      <c r="AK1713" s="1" t="e">
        <f>_xlfn.TEXTBEFORE(Table916[[#This Row],[type]],"_",-1)</f>
        <v>#N/A</v>
      </c>
      <c r="AN1713" t="s">
        <v>4582</v>
      </c>
      <c r="AO1713" t="s">
        <v>2778</v>
      </c>
      <c r="AP1713" s="3">
        <v>2.831614774E-9</v>
      </c>
      <c r="AQ1713" t="str">
        <f>_xlfn.TEXTBEFORE(Table17[[#This Row],[rxn]],"-",-1)</f>
        <v>PROSYN</v>
      </c>
    </row>
    <row r="1714" spans="16:43" ht="17" x14ac:dyDescent="0.25">
      <c r="P1714" s="4"/>
      <c r="T1714"/>
      <c r="AF1714" s="1" t="s">
        <v>12135</v>
      </c>
      <c r="AG1714" s="1" t="s">
        <v>2778</v>
      </c>
      <c r="AH1714" s="9">
        <v>1.07159879999999E-11</v>
      </c>
      <c r="AI1714" s="1" t="e">
        <f>_xlfn.TEXTAFTER(Table916[[#This Row],[type]],"-",-1)</f>
        <v>#N/A</v>
      </c>
      <c r="AJ1714" s="1" t="e">
        <f ca="1">_xlfn.TEXTAFTER(_xlfn.TEXTBEFORE(Table916[[#This Row],[type]],"-"&amp;Table916[[#This Row],[rxn-no-enz]]),"RXN-")</f>
        <v>#N/A</v>
      </c>
      <c r="AK1714" s="1" t="e">
        <f>_xlfn.TEXTBEFORE(Table916[[#This Row],[type]],"_",-1)</f>
        <v>#N/A</v>
      </c>
      <c r="AN1714" t="s">
        <v>4583</v>
      </c>
      <c r="AO1714" t="s">
        <v>2778</v>
      </c>
      <c r="AP1714" s="3">
        <v>1.6769476788999999E-8</v>
      </c>
      <c r="AQ1714" t="str">
        <f>_xlfn.TEXTBEFORE(Table17[[#This Row],[rxn]],"-",-1)</f>
        <v>PROSYN</v>
      </c>
    </row>
    <row r="1715" spans="16:43" ht="17" x14ac:dyDescent="0.25">
      <c r="P1715" s="4"/>
      <c r="T1715"/>
      <c r="AF1715" s="1" t="s">
        <v>12136</v>
      </c>
      <c r="AG1715" s="1" t="s">
        <v>2778</v>
      </c>
      <c r="AH1715" s="9">
        <v>1.2481399499999999E-10</v>
      </c>
      <c r="AI1715" s="1" t="e">
        <f>_xlfn.TEXTAFTER(Table916[[#This Row],[type]],"-",-1)</f>
        <v>#N/A</v>
      </c>
      <c r="AJ1715" s="1" t="e">
        <f ca="1">_xlfn.TEXTAFTER(_xlfn.TEXTBEFORE(Table916[[#This Row],[type]],"-"&amp;Table916[[#This Row],[rxn-no-enz]]),"RXN-")</f>
        <v>#N/A</v>
      </c>
      <c r="AK1715" s="1" t="e">
        <f>_xlfn.TEXTBEFORE(Table916[[#This Row],[type]],"_",-1)</f>
        <v>#N/A</v>
      </c>
      <c r="AN1715" t="s">
        <v>4584</v>
      </c>
      <c r="AO1715" t="s">
        <v>2778</v>
      </c>
      <c r="AP1715" s="3">
        <v>1.6769476788999999E-8</v>
      </c>
      <c r="AQ1715" t="str">
        <f>_xlfn.TEXTBEFORE(Table17[[#This Row],[rxn]],"-",-1)</f>
        <v>PROSYN</v>
      </c>
    </row>
    <row r="1716" spans="16:43" ht="17" x14ac:dyDescent="0.25">
      <c r="P1716" s="4"/>
      <c r="T1716"/>
      <c r="AF1716" s="1" t="s">
        <v>12137</v>
      </c>
      <c r="AG1716" s="1" t="s">
        <v>2778</v>
      </c>
      <c r="AH1716" s="9">
        <v>4.4064682300000001E-10</v>
      </c>
      <c r="AI1716" s="1" t="e">
        <f>_xlfn.TEXTAFTER(Table916[[#This Row],[type]],"-",-1)</f>
        <v>#N/A</v>
      </c>
      <c r="AJ1716" s="1" t="e">
        <f ca="1">_xlfn.TEXTAFTER(_xlfn.TEXTBEFORE(Table916[[#This Row],[type]],"-"&amp;Table916[[#This Row],[rxn-no-enz]]),"RXN-")</f>
        <v>#N/A</v>
      </c>
      <c r="AK1716" s="1" t="e">
        <f>_xlfn.TEXTBEFORE(Table916[[#This Row],[type]],"_",-1)</f>
        <v>#N/A</v>
      </c>
      <c r="AN1716" t="s">
        <v>4585</v>
      </c>
      <c r="AO1716" t="s">
        <v>2778</v>
      </c>
      <c r="AP1716" s="3">
        <v>1.2729443329999899E-9</v>
      </c>
      <c r="AQ1716" t="str">
        <f>_xlfn.TEXTBEFORE(Table17[[#This Row],[rxn]],"-",-1)</f>
        <v>PROSYN</v>
      </c>
    </row>
    <row r="1717" spans="16:43" ht="17" x14ac:dyDescent="0.25">
      <c r="P1717" s="4"/>
      <c r="T1717"/>
      <c r="AF1717" s="1" t="s">
        <v>12138</v>
      </c>
      <c r="AG1717" s="1" t="s">
        <v>2778</v>
      </c>
      <c r="AH1717" s="9">
        <v>2.331708E-12</v>
      </c>
      <c r="AI1717" s="1" t="e">
        <f>_xlfn.TEXTAFTER(Table916[[#This Row],[type]],"-",-1)</f>
        <v>#N/A</v>
      </c>
      <c r="AJ1717" s="1" t="e">
        <f ca="1">_xlfn.TEXTAFTER(_xlfn.TEXTBEFORE(Table916[[#This Row],[type]],"-"&amp;Table916[[#This Row],[rxn-no-enz]]),"RXN-")</f>
        <v>#N/A</v>
      </c>
      <c r="AK1717" s="1" t="e">
        <f>_xlfn.TEXTBEFORE(Table916[[#This Row],[type]],"_",-1)</f>
        <v>#N/A</v>
      </c>
      <c r="AN1717" t="s">
        <v>4586</v>
      </c>
      <c r="AO1717" t="s">
        <v>2778</v>
      </c>
      <c r="AP1717" s="3">
        <v>1.9172488625E-8</v>
      </c>
      <c r="AQ1717" t="str">
        <f>_xlfn.TEXTBEFORE(Table17[[#This Row],[rxn]],"-",-1)</f>
        <v>PROSYN</v>
      </c>
    </row>
    <row r="1718" spans="16:43" ht="17" x14ac:dyDescent="0.25">
      <c r="P1718" s="4"/>
      <c r="T1718"/>
      <c r="AF1718" s="1" t="s">
        <v>12139</v>
      </c>
      <c r="AG1718" s="1" t="s">
        <v>2778</v>
      </c>
      <c r="AH1718" s="9">
        <v>2.218419E-12</v>
      </c>
      <c r="AI1718" s="1" t="e">
        <f>_xlfn.TEXTAFTER(Table916[[#This Row],[type]],"-",-1)</f>
        <v>#N/A</v>
      </c>
      <c r="AJ1718" s="1" t="e">
        <f ca="1">_xlfn.TEXTAFTER(_xlfn.TEXTBEFORE(Table916[[#This Row],[type]],"-"&amp;Table916[[#This Row],[rxn-no-enz]]),"RXN-")</f>
        <v>#N/A</v>
      </c>
      <c r="AK1718" s="1" t="e">
        <f>_xlfn.TEXTBEFORE(Table916[[#This Row],[type]],"_",-1)</f>
        <v>#N/A</v>
      </c>
      <c r="AN1718" t="s">
        <v>4587</v>
      </c>
      <c r="AO1718" t="s">
        <v>2778</v>
      </c>
      <c r="AP1718" s="3">
        <v>5.9445097522259996E-6</v>
      </c>
      <c r="AQ1718" t="str">
        <f>_xlfn.TEXTBEFORE(Table17[[#This Row],[rxn]],"-",-1)</f>
        <v>PROSYN</v>
      </c>
    </row>
    <row r="1719" spans="16:43" ht="17" x14ac:dyDescent="0.25">
      <c r="P1719" s="4"/>
      <c r="T1719"/>
      <c r="AF1719" s="1" t="s">
        <v>12140</v>
      </c>
      <c r="AG1719" s="1" t="s">
        <v>2778</v>
      </c>
      <c r="AH1719" s="9">
        <v>2.6314893999999999E-11</v>
      </c>
      <c r="AI1719" s="1" t="e">
        <f>_xlfn.TEXTAFTER(Table916[[#This Row],[type]],"-",-1)</f>
        <v>#N/A</v>
      </c>
      <c r="AJ1719" s="1" t="e">
        <f ca="1">_xlfn.TEXTAFTER(_xlfn.TEXTBEFORE(Table916[[#This Row],[type]],"-"&amp;Table916[[#This Row],[rxn-no-enz]]),"RXN-")</f>
        <v>#N/A</v>
      </c>
      <c r="AK1719" s="1" t="e">
        <f>_xlfn.TEXTBEFORE(Table916[[#This Row],[type]],"_",-1)</f>
        <v>#N/A</v>
      </c>
      <c r="AN1719" t="s">
        <v>4588</v>
      </c>
      <c r="AO1719" t="s">
        <v>2778</v>
      </c>
      <c r="AP1719" s="3">
        <v>5.9445097522259996E-6</v>
      </c>
      <c r="AQ1719" t="str">
        <f>_xlfn.TEXTBEFORE(Table17[[#This Row],[rxn]],"-",-1)</f>
        <v>PROSYN</v>
      </c>
    </row>
    <row r="1720" spans="16:43" ht="17" x14ac:dyDescent="0.25">
      <c r="P1720" s="4"/>
      <c r="T1720"/>
      <c r="AF1720" s="1" t="s">
        <v>12141</v>
      </c>
      <c r="AG1720" s="1" t="s">
        <v>2778</v>
      </c>
      <c r="AH1720" s="9">
        <v>1.7539673999999901E-11</v>
      </c>
      <c r="AI1720" s="1" t="e">
        <f>_xlfn.TEXTAFTER(Table916[[#This Row],[type]],"-",-1)</f>
        <v>#N/A</v>
      </c>
      <c r="AJ1720" s="1" t="e">
        <f ca="1">_xlfn.TEXTAFTER(_xlfn.TEXTBEFORE(Table916[[#This Row],[type]],"-"&amp;Table916[[#This Row],[rxn-no-enz]]),"RXN-")</f>
        <v>#N/A</v>
      </c>
      <c r="AK1720" s="1" t="e">
        <f>_xlfn.TEXTBEFORE(Table916[[#This Row],[type]],"_",-1)</f>
        <v>#N/A</v>
      </c>
      <c r="AN1720" t="s">
        <v>4589</v>
      </c>
      <c r="AO1720" t="s">
        <v>2778</v>
      </c>
      <c r="AP1720" s="3">
        <v>5.9445097522259996E-6</v>
      </c>
      <c r="AQ1720" t="str">
        <f>_xlfn.TEXTBEFORE(Table17[[#This Row],[rxn]],"-",-1)</f>
        <v>PROSYN</v>
      </c>
    </row>
    <row r="1721" spans="16:43" ht="17" x14ac:dyDescent="0.25">
      <c r="P1721" s="4"/>
      <c r="T1721"/>
      <c r="AF1721" s="1" t="s">
        <v>12142</v>
      </c>
      <c r="AG1721" s="1" t="s">
        <v>2778</v>
      </c>
      <c r="AH1721" s="9">
        <v>5.74921182999999E-10</v>
      </c>
      <c r="AI1721" s="1" t="e">
        <f>_xlfn.TEXTAFTER(Table916[[#This Row],[type]],"-",-1)</f>
        <v>#N/A</v>
      </c>
      <c r="AJ1721" s="1" t="e">
        <f ca="1">_xlfn.TEXTAFTER(_xlfn.TEXTBEFORE(Table916[[#This Row],[type]],"-"&amp;Table916[[#This Row],[rxn-no-enz]]),"RXN-")</f>
        <v>#N/A</v>
      </c>
      <c r="AK1721" s="1" t="e">
        <f>_xlfn.TEXTBEFORE(Table916[[#This Row],[type]],"_",-1)</f>
        <v>#N/A</v>
      </c>
      <c r="AN1721" t="s">
        <v>4590</v>
      </c>
      <c r="AO1721" t="s">
        <v>2778</v>
      </c>
      <c r="AP1721" s="3">
        <v>5.9445097522259996E-6</v>
      </c>
      <c r="AQ1721" t="str">
        <f>_xlfn.TEXTBEFORE(Table17[[#This Row],[rxn]],"-",-1)</f>
        <v>PROSYN</v>
      </c>
    </row>
    <row r="1722" spans="16:43" ht="17" x14ac:dyDescent="0.25">
      <c r="P1722" s="4"/>
      <c r="T1722"/>
      <c r="AF1722" s="1" t="s">
        <v>12143</v>
      </c>
      <c r="AG1722" s="1" t="s">
        <v>2778</v>
      </c>
      <c r="AH1722" s="9">
        <v>9.8628546E-11</v>
      </c>
      <c r="AI1722" s="1" t="e">
        <f>_xlfn.TEXTAFTER(Table916[[#This Row],[type]],"-",-1)</f>
        <v>#N/A</v>
      </c>
      <c r="AJ1722" s="1" t="e">
        <f ca="1">_xlfn.TEXTAFTER(_xlfn.TEXTBEFORE(Table916[[#This Row],[type]],"-"&amp;Table916[[#This Row],[rxn-no-enz]]),"RXN-")</f>
        <v>#N/A</v>
      </c>
      <c r="AK1722" s="1" t="e">
        <f>_xlfn.TEXTBEFORE(Table916[[#This Row],[type]],"_",-1)</f>
        <v>#N/A</v>
      </c>
      <c r="AN1722" t="s">
        <v>12105</v>
      </c>
      <c r="AO1722" t="s">
        <v>2778</v>
      </c>
      <c r="AP1722" s="3">
        <v>5.9445097522259996E-6</v>
      </c>
      <c r="AQ1722" t="str">
        <f>_xlfn.TEXTBEFORE(Table17[[#This Row],[rxn]],"-",-1)</f>
        <v>PROSYN</v>
      </c>
    </row>
    <row r="1723" spans="16:43" ht="17" x14ac:dyDescent="0.25">
      <c r="P1723" s="4"/>
      <c r="T1723"/>
      <c r="AF1723" s="1" t="s">
        <v>12144</v>
      </c>
      <c r="AG1723" s="1" t="s">
        <v>2778</v>
      </c>
      <c r="AH1723" s="9">
        <v>3.7375217300000001E-10</v>
      </c>
      <c r="AI1723" s="1" t="e">
        <f>_xlfn.TEXTAFTER(Table916[[#This Row],[type]],"-",-1)</f>
        <v>#N/A</v>
      </c>
      <c r="AJ1723" s="1" t="e">
        <f ca="1">_xlfn.TEXTAFTER(_xlfn.TEXTBEFORE(Table916[[#This Row],[type]],"-"&amp;Table916[[#This Row],[rxn-no-enz]]),"RXN-")</f>
        <v>#N/A</v>
      </c>
      <c r="AK1723" s="1" t="e">
        <f>_xlfn.TEXTBEFORE(Table916[[#This Row],[type]],"_",-1)</f>
        <v>#N/A</v>
      </c>
      <c r="AN1723" t="s">
        <v>4592</v>
      </c>
      <c r="AO1723" t="s">
        <v>2778</v>
      </c>
      <c r="AP1723" s="3">
        <v>5.9445097522259996E-6</v>
      </c>
      <c r="AQ1723" t="str">
        <f>_xlfn.TEXTBEFORE(Table17[[#This Row],[rxn]],"-",-1)</f>
        <v>PROSYN</v>
      </c>
    </row>
    <row r="1724" spans="16:43" ht="17" x14ac:dyDescent="0.25">
      <c r="P1724" s="4"/>
      <c r="T1724"/>
      <c r="AF1724" s="1" t="s">
        <v>12145</v>
      </c>
      <c r="AG1724" s="1" t="s">
        <v>2778</v>
      </c>
      <c r="AH1724" s="9">
        <v>2.4525393999999999E-11</v>
      </c>
      <c r="AI1724" s="1" t="e">
        <f>_xlfn.TEXTAFTER(Table916[[#This Row],[type]],"-",-1)</f>
        <v>#N/A</v>
      </c>
      <c r="AJ1724" s="1" t="e">
        <f ca="1">_xlfn.TEXTAFTER(_xlfn.TEXTBEFORE(Table916[[#This Row],[type]],"-"&amp;Table916[[#This Row],[rxn-no-enz]]),"RXN-")</f>
        <v>#N/A</v>
      </c>
      <c r="AK1724" s="1" t="e">
        <f>_xlfn.TEXTBEFORE(Table916[[#This Row],[type]],"_",-1)</f>
        <v>#N/A</v>
      </c>
      <c r="AN1724" t="s">
        <v>4593</v>
      </c>
      <c r="AO1724" t="s">
        <v>2778</v>
      </c>
      <c r="AP1724" s="3">
        <v>5.9445097522259996E-6</v>
      </c>
      <c r="AQ1724" t="str">
        <f>_xlfn.TEXTBEFORE(Table17[[#This Row],[rxn]],"-",-1)</f>
        <v>PROSYN</v>
      </c>
    </row>
    <row r="1725" spans="16:43" ht="17" x14ac:dyDescent="0.25">
      <c r="P1725" s="4"/>
      <c r="T1725"/>
      <c r="AF1725" s="1" t="s">
        <v>12146</v>
      </c>
      <c r="AG1725" s="1" t="s">
        <v>2778</v>
      </c>
      <c r="AH1725" s="9">
        <v>2.5303828999999999E-11</v>
      </c>
      <c r="AI1725" s="1" t="e">
        <f>_xlfn.TEXTAFTER(Table916[[#This Row],[type]],"-",-1)</f>
        <v>#N/A</v>
      </c>
      <c r="AJ1725" s="1" t="e">
        <f ca="1">_xlfn.TEXTAFTER(_xlfn.TEXTBEFORE(Table916[[#This Row],[type]],"-"&amp;Table916[[#This Row],[rxn-no-enz]]),"RXN-")</f>
        <v>#N/A</v>
      </c>
      <c r="AK1725" s="1" t="e">
        <f>_xlfn.TEXTBEFORE(Table916[[#This Row],[type]],"_",-1)</f>
        <v>#N/A</v>
      </c>
      <c r="AN1725" t="s">
        <v>4594</v>
      </c>
      <c r="AO1725" t="s">
        <v>2778</v>
      </c>
      <c r="AP1725" s="3">
        <v>5.9445097522259996E-6</v>
      </c>
      <c r="AQ1725" t="str">
        <f>_xlfn.TEXTBEFORE(Table17[[#This Row],[rxn]],"-",-1)</f>
        <v>PROSYN</v>
      </c>
    </row>
    <row r="1726" spans="16:43" ht="17" x14ac:dyDescent="0.25">
      <c r="P1726" s="4"/>
      <c r="T1726"/>
      <c r="AF1726" s="1" t="s">
        <v>12147</v>
      </c>
      <c r="AG1726" s="1" t="s">
        <v>2778</v>
      </c>
      <c r="AH1726" s="9">
        <v>1.1587640639999999E-9</v>
      </c>
      <c r="AI1726" s="1" t="e">
        <f>_xlfn.TEXTAFTER(Table916[[#This Row],[type]],"-",-1)</f>
        <v>#N/A</v>
      </c>
      <c r="AJ1726" s="1" t="e">
        <f ca="1">_xlfn.TEXTAFTER(_xlfn.TEXTBEFORE(Table916[[#This Row],[type]],"-"&amp;Table916[[#This Row],[rxn-no-enz]]),"RXN-")</f>
        <v>#N/A</v>
      </c>
      <c r="AK1726" s="1" t="e">
        <f>_xlfn.TEXTBEFORE(Table916[[#This Row],[type]],"_",-1)</f>
        <v>#N/A</v>
      </c>
      <c r="AN1726" t="s">
        <v>4595</v>
      </c>
      <c r="AO1726" t="s">
        <v>2778</v>
      </c>
      <c r="AP1726" s="3">
        <v>5.9445097522259996E-6</v>
      </c>
      <c r="AQ1726" t="str">
        <f>_xlfn.TEXTBEFORE(Table17[[#This Row],[rxn]],"-",-1)</f>
        <v>PROSYN</v>
      </c>
    </row>
    <row r="1727" spans="16:43" ht="17" x14ac:dyDescent="0.25">
      <c r="P1727" s="4"/>
      <c r="T1727"/>
      <c r="AF1727" s="1" t="s">
        <v>12148</v>
      </c>
      <c r="AG1727" s="1" t="s">
        <v>2778</v>
      </c>
      <c r="AH1727" s="9">
        <v>2.6635098599999902E-10</v>
      </c>
      <c r="AI1727" s="1" t="e">
        <f>_xlfn.TEXTAFTER(Table916[[#This Row],[type]],"-",-1)</f>
        <v>#N/A</v>
      </c>
      <c r="AJ1727" s="1" t="e">
        <f ca="1">_xlfn.TEXTAFTER(_xlfn.TEXTBEFORE(Table916[[#This Row],[type]],"-"&amp;Table916[[#This Row],[rxn-no-enz]]),"RXN-")</f>
        <v>#N/A</v>
      </c>
      <c r="AK1727" s="1" t="e">
        <f>_xlfn.TEXTBEFORE(Table916[[#This Row],[type]],"_",-1)</f>
        <v>#N/A</v>
      </c>
      <c r="AN1727" t="s">
        <v>4596</v>
      </c>
      <c r="AO1727" t="s">
        <v>2778</v>
      </c>
      <c r="AP1727" s="3">
        <v>5.9445097522259996E-6</v>
      </c>
      <c r="AQ1727" t="str">
        <f>_xlfn.TEXTBEFORE(Table17[[#This Row],[rxn]],"-",-1)</f>
        <v>PROSYN</v>
      </c>
    </row>
    <row r="1728" spans="16:43" ht="17" x14ac:dyDescent="0.25">
      <c r="P1728" s="4"/>
      <c r="T1728"/>
      <c r="AF1728" s="1" t="s">
        <v>12149</v>
      </c>
      <c r="AG1728" s="1" t="s">
        <v>2778</v>
      </c>
      <c r="AH1728" s="9">
        <v>9.6727193E-11</v>
      </c>
      <c r="AI1728" s="1" t="e">
        <f>_xlfn.TEXTAFTER(Table916[[#This Row],[type]],"-",-1)</f>
        <v>#N/A</v>
      </c>
      <c r="AJ1728" s="1" t="e">
        <f ca="1">_xlfn.TEXTAFTER(_xlfn.TEXTBEFORE(Table916[[#This Row],[type]],"-"&amp;Table916[[#This Row],[rxn-no-enz]]),"RXN-")</f>
        <v>#N/A</v>
      </c>
      <c r="AK1728" s="1" t="e">
        <f>_xlfn.TEXTBEFORE(Table916[[#This Row],[type]],"_",-1)</f>
        <v>#N/A</v>
      </c>
      <c r="AN1728" t="s">
        <v>4597</v>
      </c>
      <c r="AO1728" t="s">
        <v>2778</v>
      </c>
      <c r="AP1728" s="3">
        <v>5.9445097522259996E-6</v>
      </c>
      <c r="AQ1728" t="str">
        <f>_xlfn.TEXTBEFORE(Table17[[#This Row],[rxn]],"-",-1)</f>
        <v>PROSYN</v>
      </c>
    </row>
    <row r="1729" spans="16:43" ht="17" x14ac:dyDescent="0.25">
      <c r="P1729" s="4"/>
      <c r="T1729"/>
      <c r="AF1729" s="1" t="s">
        <v>12150</v>
      </c>
      <c r="AG1729" s="1" t="s">
        <v>2778</v>
      </c>
      <c r="AH1729" s="9">
        <v>9.1116992999999994E-11</v>
      </c>
      <c r="AI1729" s="1" t="e">
        <f>_xlfn.TEXTAFTER(Table916[[#This Row],[type]],"-",-1)</f>
        <v>#N/A</v>
      </c>
      <c r="AJ1729" s="1" t="e">
        <f ca="1">_xlfn.TEXTAFTER(_xlfn.TEXTBEFORE(Table916[[#This Row],[type]],"-"&amp;Table916[[#This Row],[rxn-no-enz]]),"RXN-")</f>
        <v>#N/A</v>
      </c>
      <c r="AK1729" s="1" t="e">
        <f>_xlfn.TEXTBEFORE(Table916[[#This Row],[type]],"_",-1)</f>
        <v>#N/A</v>
      </c>
      <c r="AN1729" t="s">
        <v>4598</v>
      </c>
      <c r="AO1729" t="s">
        <v>2778</v>
      </c>
      <c r="AP1729" s="3">
        <v>5.9445097522259996E-6</v>
      </c>
      <c r="AQ1729" t="str">
        <f>_xlfn.TEXTBEFORE(Table17[[#This Row],[rxn]],"-",-1)</f>
        <v>PROSYN</v>
      </c>
    </row>
    <row r="1730" spans="16:43" ht="17" x14ac:dyDescent="0.25">
      <c r="P1730" s="4"/>
      <c r="T1730"/>
      <c r="AF1730" s="1" t="s">
        <v>12151</v>
      </c>
      <c r="AG1730" s="1" t="s">
        <v>2778</v>
      </c>
      <c r="AH1730" s="9">
        <v>9.7090050999999995E-11</v>
      </c>
      <c r="AI1730" s="1" t="e">
        <f>_xlfn.TEXTAFTER(Table916[[#This Row],[type]],"-",-1)</f>
        <v>#N/A</v>
      </c>
      <c r="AJ1730" s="1" t="e">
        <f ca="1">_xlfn.TEXTAFTER(_xlfn.TEXTBEFORE(Table916[[#This Row],[type]],"-"&amp;Table916[[#This Row],[rxn-no-enz]]),"RXN-")</f>
        <v>#N/A</v>
      </c>
      <c r="AK1730" s="1" t="e">
        <f>_xlfn.TEXTBEFORE(Table916[[#This Row],[type]],"_",-1)</f>
        <v>#N/A</v>
      </c>
      <c r="AN1730" t="s">
        <v>12106</v>
      </c>
      <c r="AO1730" t="s">
        <v>2778</v>
      </c>
      <c r="AP1730" s="3">
        <v>5.9445097522259996E-6</v>
      </c>
      <c r="AQ1730" t="str">
        <f>_xlfn.TEXTBEFORE(Table17[[#This Row],[rxn]],"-",-1)</f>
        <v>PROSYN</v>
      </c>
    </row>
    <row r="1731" spans="16:43" ht="17" x14ac:dyDescent="0.25">
      <c r="P1731" s="4"/>
      <c r="T1731"/>
      <c r="AF1731" s="1" t="s">
        <v>12152</v>
      </c>
      <c r="AG1731" s="1" t="s">
        <v>2778</v>
      </c>
      <c r="AH1731" s="9">
        <v>2.40844229E-10</v>
      </c>
      <c r="AI1731" s="1" t="e">
        <f>_xlfn.TEXTAFTER(Table916[[#This Row],[type]],"-",-1)</f>
        <v>#N/A</v>
      </c>
      <c r="AJ1731" s="1" t="e">
        <f ca="1">_xlfn.TEXTAFTER(_xlfn.TEXTBEFORE(Table916[[#This Row],[type]],"-"&amp;Table916[[#This Row],[rxn-no-enz]]),"RXN-")</f>
        <v>#N/A</v>
      </c>
      <c r="AK1731" s="1" t="e">
        <f>_xlfn.TEXTBEFORE(Table916[[#This Row],[type]],"_",-1)</f>
        <v>#N/A</v>
      </c>
      <c r="AN1731" t="s">
        <v>4600</v>
      </c>
      <c r="AO1731" t="s">
        <v>2778</v>
      </c>
      <c r="AP1731" s="3">
        <v>1.2239459884E-8</v>
      </c>
      <c r="AQ1731" t="str">
        <f>_xlfn.TEXTBEFORE(Table17[[#This Row],[rxn]],"-",-1)</f>
        <v>PROSYN</v>
      </c>
    </row>
    <row r="1732" spans="16:43" ht="17" x14ac:dyDescent="0.25">
      <c r="P1732" s="4"/>
      <c r="T1732"/>
      <c r="AF1732" s="1" t="s">
        <v>12153</v>
      </c>
      <c r="AG1732" s="1" t="s">
        <v>2778</v>
      </c>
      <c r="AH1732" s="9">
        <v>7.1777160000000004E-12</v>
      </c>
      <c r="AI1732" s="1" t="e">
        <f>_xlfn.TEXTAFTER(Table916[[#This Row],[type]],"-",-1)</f>
        <v>#N/A</v>
      </c>
      <c r="AJ1732" s="1" t="e">
        <f ca="1">_xlfn.TEXTAFTER(_xlfn.TEXTBEFORE(Table916[[#This Row],[type]],"-"&amp;Table916[[#This Row],[rxn-no-enz]]),"RXN-")</f>
        <v>#N/A</v>
      </c>
      <c r="AK1732" s="1" t="e">
        <f>_xlfn.TEXTBEFORE(Table916[[#This Row],[type]],"_",-1)</f>
        <v>#N/A</v>
      </c>
      <c r="AN1732" t="s">
        <v>4601</v>
      </c>
      <c r="AO1732" t="s">
        <v>2778</v>
      </c>
      <c r="AP1732" s="3">
        <v>5.9445097522259996E-6</v>
      </c>
      <c r="AQ1732" t="str">
        <f>_xlfn.TEXTBEFORE(Table17[[#This Row],[rxn]],"-",-1)</f>
        <v>PROSYN</v>
      </c>
    </row>
    <row r="1733" spans="16:43" ht="17" x14ac:dyDescent="0.25">
      <c r="P1733" s="4"/>
      <c r="T1733"/>
      <c r="AF1733" s="1" t="s">
        <v>12154</v>
      </c>
      <c r="AG1733" s="1" t="s">
        <v>2778</v>
      </c>
      <c r="AH1733" s="9">
        <v>1.2090632999999901E-11</v>
      </c>
      <c r="AI1733" s="1" t="e">
        <f>_xlfn.TEXTAFTER(Table916[[#This Row],[type]],"-",-1)</f>
        <v>#N/A</v>
      </c>
      <c r="AJ1733" s="1" t="e">
        <f ca="1">_xlfn.TEXTAFTER(_xlfn.TEXTBEFORE(Table916[[#This Row],[type]],"-"&amp;Table916[[#This Row],[rxn-no-enz]]),"RXN-")</f>
        <v>#N/A</v>
      </c>
      <c r="AK1733" s="1" t="e">
        <f>_xlfn.TEXTBEFORE(Table916[[#This Row],[type]],"_",-1)</f>
        <v>#N/A</v>
      </c>
      <c r="AN1733" t="s">
        <v>12107</v>
      </c>
      <c r="AO1733" t="s">
        <v>2778</v>
      </c>
      <c r="AP1733" s="3">
        <v>3.20083109E-10</v>
      </c>
      <c r="AQ1733" t="str">
        <f>_xlfn.TEXTBEFORE(Table17[[#This Row],[rxn]],"-",-1)</f>
        <v>PROSYN</v>
      </c>
    </row>
    <row r="1734" spans="16:43" ht="17" x14ac:dyDescent="0.25">
      <c r="P1734" s="4"/>
      <c r="T1734"/>
      <c r="AF1734" s="1" t="s">
        <v>12155</v>
      </c>
      <c r="AG1734" s="1" t="s">
        <v>2778</v>
      </c>
      <c r="AH1734" s="9">
        <v>2.0695434000000001E-11</v>
      </c>
      <c r="AI1734" s="1" t="e">
        <f>_xlfn.TEXTAFTER(Table916[[#This Row],[type]],"-",-1)</f>
        <v>#N/A</v>
      </c>
      <c r="AJ1734" s="1" t="e">
        <f ca="1">_xlfn.TEXTAFTER(_xlfn.TEXTBEFORE(Table916[[#This Row],[type]],"-"&amp;Table916[[#This Row],[rxn-no-enz]]),"RXN-")</f>
        <v>#N/A</v>
      </c>
      <c r="AK1734" s="1" t="e">
        <f>_xlfn.TEXTBEFORE(Table916[[#This Row],[type]],"_",-1)</f>
        <v>#N/A</v>
      </c>
      <c r="AN1734" t="s">
        <v>4602</v>
      </c>
      <c r="AO1734" t="s">
        <v>2778</v>
      </c>
      <c r="AP1734" s="3">
        <v>5.9445097522259996E-6</v>
      </c>
      <c r="AQ1734" t="str">
        <f>_xlfn.TEXTBEFORE(Table17[[#This Row],[rxn]],"-",-1)</f>
        <v>PROSYN</v>
      </c>
    </row>
    <row r="1735" spans="16:43" ht="17" x14ac:dyDescent="0.25">
      <c r="P1735" s="4"/>
      <c r="T1735"/>
      <c r="AF1735" s="1" t="s">
        <v>12156</v>
      </c>
      <c r="AG1735" s="1" t="s">
        <v>2778</v>
      </c>
      <c r="AH1735" s="9">
        <v>2.18657502999999E-10</v>
      </c>
      <c r="AI1735" s="1" t="e">
        <f>_xlfn.TEXTAFTER(Table916[[#This Row],[type]],"-",-1)</f>
        <v>#N/A</v>
      </c>
      <c r="AJ1735" s="1" t="e">
        <f ca="1">_xlfn.TEXTAFTER(_xlfn.TEXTBEFORE(Table916[[#This Row],[type]],"-"&amp;Table916[[#This Row],[rxn-no-enz]]),"RXN-")</f>
        <v>#N/A</v>
      </c>
      <c r="AK1735" s="1" t="e">
        <f>_xlfn.TEXTBEFORE(Table916[[#This Row],[type]],"_",-1)</f>
        <v>#N/A</v>
      </c>
      <c r="AN1735" t="s">
        <v>4603</v>
      </c>
      <c r="AO1735" t="s">
        <v>2778</v>
      </c>
      <c r="AP1735" s="3">
        <v>5.9445097522259996E-6</v>
      </c>
      <c r="AQ1735" t="str">
        <f>_xlfn.TEXTBEFORE(Table17[[#This Row],[rxn]],"-",-1)</f>
        <v>PROSYN</v>
      </c>
    </row>
    <row r="1736" spans="16:43" ht="17" x14ac:dyDescent="0.25">
      <c r="P1736" s="4"/>
      <c r="T1736"/>
      <c r="AF1736" s="1" t="s">
        <v>12157</v>
      </c>
      <c r="AG1736" s="1" t="s">
        <v>2778</v>
      </c>
      <c r="AH1736" s="9">
        <v>6.6106693499999997E-10</v>
      </c>
      <c r="AI1736" s="1" t="e">
        <f>_xlfn.TEXTAFTER(Table916[[#This Row],[type]],"-",-1)</f>
        <v>#N/A</v>
      </c>
      <c r="AJ1736" s="1" t="e">
        <f ca="1">_xlfn.TEXTAFTER(_xlfn.TEXTBEFORE(Table916[[#This Row],[type]],"-"&amp;Table916[[#This Row],[rxn-no-enz]]),"RXN-")</f>
        <v>#N/A</v>
      </c>
      <c r="AK1736" s="1" t="e">
        <f>_xlfn.TEXTBEFORE(Table916[[#This Row],[type]],"_",-1)</f>
        <v>#N/A</v>
      </c>
      <c r="AN1736" t="s">
        <v>4604</v>
      </c>
      <c r="AO1736" t="s">
        <v>2778</v>
      </c>
      <c r="AP1736" s="3">
        <v>5.9445097522259996E-6</v>
      </c>
      <c r="AQ1736" t="str">
        <f>_xlfn.TEXTBEFORE(Table17[[#This Row],[rxn]],"-",-1)</f>
        <v>PROSYN</v>
      </c>
    </row>
    <row r="1737" spans="16:43" ht="17" x14ac:dyDescent="0.25">
      <c r="P1737" s="4"/>
      <c r="T1737"/>
      <c r="AF1737" s="1" t="s">
        <v>12158</v>
      </c>
      <c r="AG1737" s="1" t="s">
        <v>2778</v>
      </c>
      <c r="AH1737" s="9">
        <v>4.07229E-13</v>
      </c>
      <c r="AI1737" s="1" t="e">
        <f>_xlfn.TEXTAFTER(Table916[[#This Row],[type]],"-",-1)</f>
        <v>#N/A</v>
      </c>
      <c r="AJ1737" s="1" t="e">
        <f ca="1">_xlfn.TEXTAFTER(_xlfn.TEXTBEFORE(Table916[[#This Row],[type]],"-"&amp;Table916[[#This Row],[rxn-no-enz]]),"RXN-")</f>
        <v>#N/A</v>
      </c>
      <c r="AK1737" s="1" t="e">
        <f>_xlfn.TEXTBEFORE(Table916[[#This Row],[type]],"_",-1)</f>
        <v>#N/A</v>
      </c>
      <c r="AN1737" t="s">
        <v>4605</v>
      </c>
      <c r="AO1737" t="s">
        <v>2778</v>
      </c>
      <c r="AP1737" s="3">
        <v>5.9445097522259996E-6</v>
      </c>
      <c r="AQ1737" t="str">
        <f>_xlfn.TEXTBEFORE(Table17[[#This Row],[rxn]],"-",-1)</f>
        <v>PROSYN</v>
      </c>
    </row>
    <row r="1738" spans="16:43" ht="17" x14ac:dyDescent="0.25">
      <c r="P1738" s="4"/>
      <c r="T1738"/>
      <c r="AF1738" s="1" t="s">
        <v>12159</v>
      </c>
      <c r="AG1738" s="1" t="s">
        <v>2778</v>
      </c>
      <c r="AH1738" s="9">
        <v>1.2361757E-11</v>
      </c>
      <c r="AI1738" s="1" t="e">
        <f>_xlfn.TEXTAFTER(Table916[[#This Row],[type]],"-",-1)</f>
        <v>#N/A</v>
      </c>
      <c r="AJ1738" s="1" t="e">
        <f ca="1">_xlfn.TEXTAFTER(_xlfn.TEXTBEFORE(Table916[[#This Row],[type]],"-"&amp;Table916[[#This Row],[rxn-no-enz]]),"RXN-")</f>
        <v>#N/A</v>
      </c>
      <c r="AK1738" s="1" t="e">
        <f>_xlfn.TEXTBEFORE(Table916[[#This Row],[type]],"_",-1)</f>
        <v>#N/A</v>
      </c>
      <c r="AN1738" t="s">
        <v>4607</v>
      </c>
      <c r="AO1738" t="s">
        <v>2778</v>
      </c>
      <c r="AP1738" s="3">
        <v>5.9445097522259996E-6</v>
      </c>
      <c r="AQ1738" t="str">
        <f>_xlfn.TEXTBEFORE(Table17[[#This Row],[rxn]],"-",-1)</f>
        <v>PROSYN</v>
      </c>
    </row>
    <row r="1739" spans="16:43" ht="17" x14ac:dyDescent="0.25">
      <c r="P1739" s="4"/>
      <c r="T1739"/>
      <c r="AF1739" s="1" t="s">
        <v>12160</v>
      </c>
      <c r="AG1739" s="1" t="s">
        <v>2778</v>
      </c>
      <c r="AH1739" s="9">
        <v>3.7586649999999999E-10</v>
      </c>
      <c r="AI1739" s="1" t="e">
        <f>_xlfn.TEXTAFTER(Table916[[#This Row],[type]],"-",-1)</f>
        <v>#N/A</v>
      </c>
      <c r="AJ1739" s="1" t="e">
        <f ca="1">_xlfn.TEXTAFTER(_xlfn.TEXTBEFORE(Table916[[#This Row],[type]],"-"&amp;Table916[[#This Row],[rxn-no-enz]]),"RXN-")</f>
        <v>#N/A</v>
      </c>
      <c r="AK1739" s="1" t="e">
        <f>_xlfn.TEXTBEFORE(Table916[[#This Row],[type]],"_",-1)</f>
        <v>#N/A</v>
      </c>
      <c r="AN1739" t="s">
        <v>4608</v>
      </c>
      <c r="AO1739" t="s">
        <v>2778</v>
      </c>
      <c r="AP1739" s="3">
        <v>5.4595837309999999E-9</v>
      </c>
      <c r="AQ1739" t="str">
        <f>_xlfn.TEXTBEFORE(Table17[[#This Row],[rxn]],"-",-1)</f>
        <v>PROSYN</v>
      </c>
    </row>
    <row r="1740" spans="16:43" ht="17" x14ac:dyDescent="0.25">
      <c r="P1740" s="4"/>
      <c r="T1740"/>
      <c r="AF1740" s="1" t="s">
        <v>12161</v>
      </c>
      <c r="AG1740" s="1" t="s">
        <v>2778</v>
      </c>
      <c r="AH1740" s="9">
        <v>0</v>
      </c>
      <c r="AI1740" s="1" t="e">
        <f>_xlfn.TEXTAFTER(Table916[[#This Row],[type]],"-",-1)</f>
        <v>#N/A</v>
      </c>
      <c r="AJ1740" s="1" t="e">
        <f ca="1">_xlfn.TEXTAFTER(_xlfn.TEXTBEFORE(Table916[[#This Row],[type]],"-"&amp;Table916[[#This Row],[rxn-no-enz]]),"RXN-")</f>
        <v>#N/A</v>
      </c>
      <c r="AK1740" s="1" t="e">
        <f>_xlfn.TEXTBEFORE(Table916[[#This Row],[type]],"_",-1)</f>
        <v>#N/A</v>
      </c>
      <c r="AN1740" t="s">
        <v>4609</v>
      </c>
      <c r="AO1740" t="s">
        <v>2778</v>
      </c>
      <c r="AP1740" s="3">
        <v>5.9445097522259996E-6</v>
      </c>
      <c r="AQ1740" t="str">
        <f>_xlfn.TEXTBEFORE(Table17[[#This Row],[rxn]],"-",-1)</f>
        <v>PROSYN</v>
      </c>
    </row>
    <row r="1741" spans="16:43" ht="17" x14ac:dyDescent="0.25">
      <c r="P1741" s="4"/>
      <c r="T1741"/>
      <c r="AF1741" s="1" t="s">
        <v>12162</v>
      </c>
      <c r="AG1741" s="1" t="s">
        <v>2778</v>
      </c>
      <c r="AH1741" s="9">
        <v>3.0145998900000002E-10</v>
      </c>
      <c r="AI1741" s="1" t="e">
        <f>_xlfn.TEXTAFTER(Table916[[#This Row],[type]],"-",-1)</f>
        <v>#N/A</v>
      </c>
      <c r="AJ1741" s="1" t="e">
        <f ca="1">_xlfn.TEXTAFTER(_xlfn.TEXTBEFORE(Table916[[#This Row],[type]],"-"&amp;Table916[[#This Row],[rxn-no-enz]]),"RXN-")</f>
        <v>#N/A</v>
      </c>
      <c r="AK1741" s="1" t="e">
        <f>_xlfn.TEXTBEFORE(Table916[[#This Row],[type]],"_",-1)</f>
        <v>#N/A</v>
      </c>
      <c r="AN1741" t="s">
        <v>4610</v>
      </c>
      <c r="AO1741" t="s">
        <v>2778</v>
      </c>
      <c r="AP1741" s="3">
        <v>5.9445097522259996E-6</v>
      </c>
      <c r="AQ1741" t="str">
        <f>_xlfn.TEXTBEFORE(Table17[[#This Row],[rxn]],"-",-1)</f>
        <v>PROSYN</v>
      </c>
    </row>
    <row r="1742" spans="16:43" ht="17" x14ac:dyDescent="0.25">
      <c r="P1742" s="4"/>
      <c r="T1742"/>
      <c r="AF1742" s="1" t="s">
        <v>12163</v>
      </c>
      <c r="AG1742" s="1" t="s">
        <v>2778</v>
      </c>
      <c r="AH1742" s="9">
        <v>2.3978154000000001E-10</v>
      </c>
      <c r="AI1742" s="1" t="e">
        <f>_xlfn.TEXTAFTER(Table916[[#This Row],[type]],"-",-1)</f>
        <v>#N/A</v>
      </c>
      <c r="AJ1742" s="1" t="e">
        <f ca="1">_xlfn.TEXTAFTER(_xlfn.TEXTBEFORE(Table916[[#This Row],[type]],"-"&amp;Table916[[#This Row],[rxn-no-enz]]),"RXN-")</f>
        <v>#N/A</v>
      </c>
      <c r="AK1742" s="1" t="e">
        <f>_xlfn.TEXTBEFORE(Table916[[#This Row],[type]],"_",-1)</f>
        <v>#N/A</v>
      </c>
      <c r="AN1742" t="s">
        <v>4611</v>
      </c>
      <c r="AO1742" t="s">
        <v>2778</v>
      </c>
      <c r="AP1742" s="3">
        <v>5.9445097522259996E-6</v>
      </c>
      <c r="AQ1742" t="str">
        <f>_xlfn.TEXTBEFORE(Table17[[#This Row],[rxn]],"-",-1)</f>
        <v>PROSYN</v>
      </c>
    </row>
    <row r="1743" spans="16:43" ht="17" x14ac:dyDescent="0.25">
      <c r="P1743" s="4"/>
      <c r="T1743"/>
      <c r="AF1743" s="1" t="s">
        <v>12164</v>
      </c>
      <c r="AG1743" s="1" t="s">
        <v>2778</v>
      </c>
      <c r="AH1743" s="9">
        <v>1.583780541E-9</v>
      </c>
      <c r="AI1743" s="1" t="e">
        <f>_xlfn.TEXTAFTER(Table916[[#This Row],[type]],"-",-1)</f>
        <v>#N/A</v>
      </c>
      <c r="AJ1743" s="1" t="e">
        <f ca="1">_xlfn.TEXTAFTER(_xlfn.TEXTBEFORE(Table916[[#This Row],[type]],"-"&amp;Table916[[#This Row],[rxn-no-enz]]),"RXN-")</f>
        <v>#N/A</v>
      </c>
      <c r="AK1743" s="1" t="e">
        <f>_xlfn.TEXTBEFORE(Table916[[#This Row],[type]],"_",-1)</f>
        <v>#N/A</v>
      </c>
      <c r="AN1743" t="s">
        <v>4612</v>
      </c>
      <c r="AO1743" t="s">
        <v>2778</v>
      </c>
      <c r="AP1743" s="3">
        <v>5.9445097522259996E-6</v>
      </c>
      <c r="AQ1743" t="str">
        <f>_xlfn.TEXTBEFORE(Table17[[#This Row],[rxn]],"-",-1)</f>
        <v>PROSYN</v>
      </c>
    </row>
    <row r="1744" spans="16:43" ht="17" x14ac:dyDescent="0.25">
      <c r="P1744" s="4"/>
      <c r="T1744"/>
      <c r="AF1744" s="1" t="s">
        <v>12165</v>
      </c>
      <c r="AG1744" s="1" t="s">
        <v>2778</v>
      </c>
      <c r="AH1744" s="9">
        <v>2.46458128E-10</v>
      </c>
      <c r="AI1744" s="1" t="e">
        <f>_xlfn.TEXTAFTER(Table916[[#This Row],[type]],"-",-1)</f>
        <v>#N/A</v>
      </c>
      <c r="AJ1744" s="1" t="e">
        <f ca="1">_xlfn.TEXTAFTER(_xlfn.TEXTBEFORE(Table916[[#This Row],[type]],"-"&amp;Table916[[#This Row],[rxn-no-enz]]),"RXN-")</f>
        <v>#N/A</v>
      </c>
      <c r="AK1744" s="1" t="e">
        <f>_xlfn.TEXTBEFORE(Table916[[#This Row],[type]],"_",-1)</f>
        <v>#N/A</v>
      </c>
      <c r="AN1744" t="s">
        <v>4613</v>
      </c>
      <c r="AO1744" t="s">
        <v>2778</v>
      </c>
      <c r="AP1744" s="3">
        <v>5.9445097522259996E-6</v>
      </c>
      <c r="AQ1744" t="str">
        <f>_xlfn.TEXTBEFORE(Table17[[#This Row],[rxn]],"-",-1)</f>
        <v>PROSYN</v>
      </c>
    </row>
    <row r="1745" spans="16:43" ht="17" x14ac:dyDescent="0.25">
      <c r="P1745" s="4"/>
      <c r="T1745"/>
      <c r="AF1745" s="1" t="s">
        <v>12166</v>
      </c>
      <c r="AG1745" s="1" t="s">
        <v>2778</v>
      </c>
      <c r="AH1745" s="9">
        <v>4.8351761000000002E-11</v>
      </c>
      <c r="AI1745" s="1" t="e">
        <f>_xlfn.TEXTAFTER(Table916[[#This Row],[type]],"-",-1)</f>
        <v>#N/A</v>
      </c>
      <c r="AJ1745" s="1" t="e">
        <f ca="1">_xlfn.TEXTAFTER(_xlfn.TEXTBEFORE(Table916[[#This Row],[type]],"-"&amp;Table916[[#This Row],[rxn-no-enz]]),"RXN-")</f>
        <v>#N/A</v>
      </c>
      <c r="AK1745" s="1" t="e">
        <f>_xlfn.TEXTBEFORE(Table916[[#This Row],[type]],"_",-1)</f>
        <v>#N/A</v>
      </c>
      <c r="AN1745" t="s">
        <v>4614</v>
      </c>
      <c r="AO1745" t="s">
        <v>2778</v>
      </c>
      <c r="AP1745" s="3">
        <v>5.9445097522259996E-6</v>
      </c>
      <c r="AQ1745" t="str">
        <f>_xlfn.TEXTBEFORE(Table17[[#This Row],[rxn]],"-",-1)</f>
        <v>PROSYN</v>
      </c>
    </row>
    <row r="1746" spans="16:43" ht="17" x14ac:dyDescent="0.25">
      <c r="P1746" s="4"/>
      <c r="T1746"/>
      <c r="AF1746" s="1" t="s">
        <v>12167</v>
      </c>
      <c r="AG1746" s="1" t="s">
        <v>2778</v>
      </c>
      <c r="AH1746" s="9">
        <v>5.0235722999999999E-11</v>
      </c>
      <c r="AI1746" s="1" t="e">
        <f>_xlfn.TEXTAFTER(Table916[[#This Row],[type]],"-",-1)</f>
        <v>#N/A</v>
      </c>
      <c r="AJ1746" s="1" t="e">
        <f ca="1">_xlfn.TEXTAFTER(_xlfn.TEXTBEFORE(Table916[[#This Row],[type]],"-"&amp;Table916[[#This Row],[rxn-no-enz]]),"RXN-")</f>
        <v>#N/A</v>
      </c>
      <c r="AK1746" s="1" t="e">
        <f>_xlfn.TEXTBEFORE(Table916[[#This Row],[type]],"_",-1)</f>
        <v>#N/A</v>
      </c>
      <c r="AN1746" t="s">
        <v>4615</v>
      </c>
      <c r="AO1746" t="s">
        <v>2778</v>
      </c>
      <c r="AP1746" s="3">
        <v>5.9445097522259996E-6</v>
      </c>
      <c r="AQ1746" t="str">
        <f>_xlfn.TEXTBEFORE(Table17[[#This Row],[rxn]],"-",-1)</f>
        <v>PROSYN</v>
      </c>
    </row>
    <row r="1747" spans="16:43" ht="17" x14ac:dyDescent="0.25">
      <c r="P1747" s="4"/>
      <c r="T1747"/>
      <c r="AF1747" s="1" t="s">
        <v>12168</v>
      </c>
      <c r="AG1747" s="1" t="s">
        <v>2778</v>
      </c>
      <c r="AH1747" s="9">
        <v>1.23368381E-10</v>
      </c>
      <c r="AI1747" s="1" t="e">
        <f>_xlfn.TEXTAFTER(Table916[[#This Row],[type]],"-",-1)</f>
        <v>#N/A</v>
      </c>
      <c r="AJ1747" s="1" t="e">
        <f ca="1">_xlfn.TEXTAFTER(_xlfn.TEXTBEFORE(Table916[[#This Row],[type]],"-"&amp;Table916[[#This Row],[rxn-no-enz]]),"RXN-")</f>
        <v>#N/A</v>
      </c>
      <c r="AK1747" s="1" t="e">
        <f>_xlfn.TEXTBEFORE(Table916[[#This Row],[type]],"_",-1)</f>
        <v>#N/A</v>
      </c>
      <c r="AN1747" t="s">
        <v>4616</v>
      </c>
      <c r="AO1747" t="s">
        <v>2778</v>
      </c>
      <c r="AP1747" s="3">
        <v>5.344499571E-9</v>
      </c>
      <c r="AQ1747" t="str">
        <f>_xlfn.TEXTBEFORE(Table17[[#This Row],[rxn]],"-",-1)</f>
        <v>PROSYN</v>
      </c>
    </row>
    <row r="1748" spans="16:43" ht="17" x14ac:dyDescent="0.25">
      <c r="P1748" s="4"/>
      <c r="T1748"/>
      <c r="AF1748" s="1" t="s">
        <v>12169</v>
      </c>
      <c r="AG1748" s="1" t="s">
        <v>2778</v>
      </c>
      <c r="AH1748" s="9">
        <v>1.71307919E-10</v>
      </c>
      <c r="AI1748" s="1" t="e">
        <f>_xlfn.TEXTAFTER(Table916[[#This Row],[type]],"-",-1)</f>
        <v>#N/A</v>
      </c>
      <c r="AJ1748" s="1" t="e">
        <f ca="1">_xlfn.TEXTAFTER(_xlfn.TEXTBEFORE(Table916[[#This Row],[type]],"-"&amp;Table916[[#This Row],[rxn-no-enz]]),"RXN-")</f>
        <v>#N/A</v>
      </c>
      <c r="AK1748" s="1" t="e">
        <f>_xlfn.TEXTBEFORE(Table916[[#This Row],[type]],"_",-1)</f>
        <v>#N/A</v>
      </c>
      <c r="AN1748" t="s">
        <v>4617</v>
      </c>
      <c r="AO1748" t="s">
        <v>2778</v>
      </c>
      <c r="AP1748" s="3">
        <v>5.9445097522259996E-6</v>
      </c>
      <c r="AQ1748" t="str">
        <f>_xlfn.TEXTBEFORE(Table17[[#This Row],[rxn]],"-",-1)</f>
        <v>PROSYN</v>
      </c>
    </row>
    <row r="1749" spans="16:43" ht="17" x14ac:dyDescent="0.25">
      <c r="P1749" s="4"/>
      <c r="T1749"/>
      <c r="AF1749" s="1" t="s">
        <v>12170</v>
      </c>
      <c r="AG1749" s="1" t="s">
        <v>2778</v>
      </c>
      <c r="AH1749" s="9">
        <v>3.561172403E-9</v>
      </c>
      <c r="AI1749" s="1" t="e">
        <f>_xlfn.TEXTAFTER(Table916[[#This Row],[type]],"-",-1)</f>
        <v>#N/A</v>
      </c>
      <c r="AJ1749" s="1" t="e">
        <f ca="1">_xlfn.TEXTAFTER(_xlfn.TEXTBEFORE(Table916[[#This Row],[type]],"-"&amp;Table916[[#This Row],[rxn-no-enz]]),"RXN-")</f>
        <v>#N/A</v>
      </c>
      <c r="AK1749" s="1" t="e">
        <f>_xlfn.TEXTBEFORE(Table916[[#This Row],[type]],"_",-1)</f>
        <v>#N/A</v>
      </c>
      <c r="AN1749" t="s">
        <v>4618</v>
      </c>
      <c r="AO1749" t="s">
        <v>2778</v>
      </c>
      <c r="AP1749" s="3">
        <v>5.9445097522259996E-6</v>
      </c>
      <c r="AQ1749" t="str">
        <f>_xlfn.TEXTBEFORE(Table17[[#This Row],[rxn]],"-",-1)</f>
        <v>PROSYN</v>
      </c>
    </row>
    <row r="1750" spans="16:43" ht="17" x14ac:dyDescent="0.25">
      <c r="P1750" s="4"/>
      <c r="T1750"/>
      <c r="AF1750" s="1" t="s">
        <v>12171</v>
      </c>
      <c r="AG1750" s="1" t="s">
        <v>2778</v>
      </c>
      <c r="AH1750" s="9">
        <v>1.9271184E-11</v>
      </c>
      <c r="AI1750" s="1" t="e">
        <f>_xlfn.TEXTAFTER(Table916[[#This Row],[type]],"-",-1)</f>
        <v>#N/A</v>
      </c>
      <c r="AJ1750" s="1" t="e">
        <f ca="1">_xlfn.TEXTAFTER(_xlfn.TEXTBEFORE(Table916[[#This Row],[type]],"-"&amp;Table916[[#This Row],[rxn-no-enz]]),"RXN-")</f>
        <v>#N/A</v>
      </c>
      <c r="AK1750" s="1" t="e">
        <f>_xlfn.TEXTBEFORE(Table916[[#This Row],[type]],"_",-1)</f>
        <v>#N/A</v>
      </c>
      <c r="AN1750" t="s">
        <v>4619</v>
      </c>
      <c r="AO1750" t="s">
        <v>2778</v>
      </c>
      <c r="AP1750" s="3">
        <v>5.9445097522259996E-6</v>
      </c>
      <c r="AQ1750" t="str">
        <f>_xlfn.TEXTBEFORE(Table17[[#This Row],[rxn]],"-",-1)</f>
        <v>PROSYN</v>
      </c>
    </row>
    <row r="1751" spans="16:43" ht="17" x14ac:dyDescent="0.25">
      <c r="P1751" s="4"/>
      <c r="T1751"/>
      <c r="AF1751" s="1" t="s">
        <v>12172</v>
      </c>
      <c r="AG1751" s="1" t="s">
        <v>2778</v>
      </c>
      <c r="AH1751" s="9">
        <v>3.3434762999999998E-11</v>
      </c>
      <c r="AI1751" s="1" t="e">
        <f>_xlfn.TEXTAFTER(Table916[[#This Row],[type]],"-",-1)</f>
        <v>#N/A</v>
      </c>
      <c r="AJ1751" s="1" t="e">
        <f ca="1">_xlfn.TEXTAFTER(_xlfn.TEXTBEFORE(Table916[[#This Row],[type]],"-"&amp;Table916[[#This Row],[rxn-no-enz]]),"RXN-")</f>
        <v>#N/A</v>
      </c>
      <c r="AK1751" s="1" t="e">
        <f>_xlfn.TEXTBEFORE(Table916[[#This Row],[type]],"_",-1)</f>
        <v>#N/A</v>
      </c>
      <c r="AN1751" t="s">
        <v>4620</v>
      </c>
      <c r="AO1751" t="s">
        <v>2778</v>
      </c>
      <c r="AP1751" s="3">
        <v>5.9445097522259996E-6</v>
      </c>
      <c r="AQ1751" t="str">
        <f>_xlfn.TEXTBEFORE(Table17[[#This Row],[rxn]],"-",-1)</f>
        <v>PROSYN</v>
      </c>
    </row>
    <row r="1752" spans="16:43" ht="17" x14ac:dyDescent="0.25">
      <c r="P1752" s="4"/>
      <c r="T1752"/>
      <c r="AF1752" s="1" t="s">
        <v>12173</v>
      </c>
      <c r="AG1752" s="1" t="s">
        <v>2778</v>
      </c>
      <c r="AH1752" s="9">
        <v>1.521185E-12</v>
      </c>
      <c r="AI1752" s="1" t="e">
        <f>_xlfn.TEXTAFTER(Table916[[#This Row],[type]],"-",-1)</f>
        <v>#N/A</v>
      </c>
      <c r="AJ1752" s="1" t="e">
        <f ca="1">_xlfn.TEXTAFTER(_xlfn.TEXTBEFORE(Table916[[#This Row],[type]],"-"&amp;Table916[[#This Row],[rxn-no-enz]]),"RXN-")</f>
        <v>#N/A</v>
      </c>
      <c r="AK1752" s="1" t="e">
        <f>_xlfn.TEXTBEFORE(Table916[[#This Row],[type]],"_",-1)</f>
        <v>#N/A</v>
      </c>
      <c r="AN1752" t="s">
        <v>4621</v>
      </c>
      <c r="AO1752" t="s">
        <v>2778</v>
      </c>
      <c r="AP1752" s="3">
        <v>5.9445097522259996E-6</v>
      </c>
      <c r="AQ1752" t="str">
        <f>_xlfn.TEXTBEFORE(Table17[[#This Row],[rxn]],"-",-1)</f>
        <v>PROSYN</v>
      </c>
    </row>
    <row r="1753" spans="16:43" ht="17" x14ac:dyDescent="0.25">
      <c r="P1753" s="4"/>
      <c r="T1753"/>
      <c r="AF1753" s="1" t="s">
        <v>12174</v>
      </c>
      <c r="AG1753" s="1" t="s">
        <v>2778</v>
      </c>
      <c r="AH1753" s="9">
        <v>9.7362489999999997E-12</v>
      </c>
      <c r="AI1753" s="1" t="e">
        <f>_xlfn.TEXTAFTER(Table916[[#This Row],[type]],"-",-1)</f>
        <v>#N/A</v>
      </c>
      <c r="AJ1753" s="1" t="e">
        <f ca="1">_xlfn.TEXTAFTER(_xlfn.TEXTBEFORE(Table916[[#This Row],[type]],"-"&amp;Table916[[#This Row],[rxn-no-enz]]),"RXN-")</f>
        <v>#N/A</v>
      </c>
      <c r="AK1753" s="1" t="e">
        <f>_xlfn.TEXTBEFORE(Table916[[#This Row],[type]],"_",-1)</f>
        <v>#N/A</v>
      </c>
      <c r="AN1753" t="s">
        <v>4622</v>
      </c>
      <c r="AO1753" t="s">
        <v>2778</v>
      </c>
      <c r="AP1753" s="3">
        <v>5.9445097522259996E-6</v>
      </c>
      <c r="AQ1753" t="str">
        <f>_xlfn.TEXTBEFORE(Table17[[#This Row],[rxn]],"-",-1)</f>
        <v>PROSYN</v>
      </c>
    </row>
    <row r="1754" spans="16:43" ht="17" x14ac:dyDescent="0.25">
      <c r="P1754" s="4"/>
      <c r="T1754"/>
      <c r="AF1754" s="1" t="s">
        <v>12175</v>
      </c>
      <c r="AG1754" s="1" t="s">
        <v>2778</v>
      </c>
      <c r="AH1754" s="9">
        <v>3.8784520940000002E-9</v>
      </c>
      <c r="AI1754" s="1" t="e">
        <f>_xlfn.TEXTAFTER(Table916[[#This Row],[type]],"-",-1)</f>
        <v>#N/A</v>
      </c>
      <c r="AJ1754" s="1" t="e">
        <f ca="1">_xlfn.TEXTAFTER(_xlfn.TEXTBEFORE(Table916[[#This Row],[type]],"-"&amp;Table916[[#This Row],[rxn-no-enz]]),"RXN-")</f>
        <v>#N/A</v>
      </c>
      <c r="AK1754" s="1" t="e">
        <f>_xlfn.TEXTBEFORE(Table916[[#This Row],[type]],"_",-1)</f>
        <v>#N/A</v>
      </c>
      <c r="AN1754" t="s">
        <v>4623</v>
      </c>
      <c r="AO1754" t="s">
        <v>2778</v>
      </c>
      <c r="AP1754" s="3">
        <v>5.9445097522259996E-6</v>
      </c>
      <c r="AQ1754" t="str">
        <f>_xlfn.TEXTBEFORE(Table17[[#This Row],[rxn]],"-",-1)</f>
        <v>PROSYN</v>
      </c>
    </row>
    <row r="1755" spans="16:43" ht="17" x14ac:dyDescent="0.25">
      <c r="P1755" s="4"/>
      <c r="T1755"/>
      <c r="AF1755" s="1" t="s">
        <v>12176</v>
      </c>
      <c r="AG1755" s="1" t="s">
        <v>2778</v>
      </c>
      <c r="AH1755" s="9">
        <v>1.2921474999999901E-11</v>
      </c>
      <c r="AI1755" s="1" t="e">
        <f>_xlfn.TEXTAFTER(Table916[[#This Row],[type]],"-",-1)</f>
        <v>#N/A</v>
      </c>
      <c r="AJ1755" s="1" t="e">
        <f ca="1">_xlfn.TEXTAFTER(_xlfn.TEXTBEFORE(Table916[[#This Row],[type]],"-"&amp;Table916[[#This Row],[rxn-no-enz]]),"RXN-")</f>
        <v>#N/A</v>
      </c>
      <c r="AK1755" s="1" t="e">
        <f>_xlfn.TEXTBEFORE(Table916[[#This Row],[type]],"_",-1)</f>
        <v>#N/A</v>
      </c>
      <c r="AN1755" t="s">
        <v>4624</v>
      </c>
      <c r="AO1755" t="s">
        <v>2778</v>
      </c>
      <c r="AP1755" s="3">
        <v>5.9445097522259996E-6</v>
      </c>
      <c r="AQ1755" t="str">
        <f>_xlfn.TEXTBEFORE(Table17[[#This Row],[rxn]],"-",-1)</f>
        <v>PROSYN</v>
      </c>
    </row>
    <row r="1756" spans="16:43" ht="17" x14ac:dyDescent="0.25">
      <c r="P1756" s="4"/>
      <c r="T1756"/>
      <c r="AF1756" s="1" t="s">
        <v>12177</v>
      </c>
      <c r="AG1756" s="1" t="s">
        <v>2778</v>
      </c>
      <c r="AH1756" s="9">
        <v>6.7031851000000002E-11</v>
      </c>
      <c r="AI1756" s="1" t="e">
        <f>_xlfn.TEXTAFTER(Table916[[#This Row],[type]],"-",-1)</f>
        <v>#N/A</v>
      </c>
      <c r="AJ1756" s="1" t="e">
        <f ca="1">_xlfn.TEXTAFTER(_xlfn.TEXTBEFORE(Table916[[#This Row],[type]],"-"&amp;Table916[[#This Row],[rxn-no-enz]]),"RXN-")</f>
        <v>#N/A</v>
      </c>
      <c r="AK1756" s="1" t="e">
        <f>_xlfn.TEXTBEFORE(Table916[[#This Row],[type]],"_",-1)</f>
        <v>#N/A</v>
      </c>
      <c r="AN1756" t="s">
        <v>4625</v>
      </c>
      <c r="AO1756" t="s">
        <v>2778</v>
      </c>
      <c r="AP1756" s="3">
        <v>5.9445097522259996E-6</v>
      </c>
      <c r="AQ1756" t="str">
        <f>_xlfn.TEXTBEFORE(Table17[[#This Row],[rxn]],"-",-1)</f>
        <v>PROSYN</v>
      </c>
    </row>
    <row r="1757" spans="16:43" ht="17" x14ac:dyDescent="0.25">
      <c r="P1757" s="4"/>
      <c r="T1757"/>
      <c r="AF1757" s="1" t="s">
        <v>12178</v>
      </c>
      <c r="AG1757" s="1" t="s">
        <v>2778</v>
      </c>
      <c r="AH1757" s="9">
        <v>3.0564576800000001E-10</v>
      </c>
      <c r="AI1757" s="1" t="e">
        <f>_xlfn.TEXTAFTER(Table916[[#This Row],[type]],"-",-1)</f>
        <v>#N/A</v>
      </c>
      <c r="AJ1757" s="1" t="e">
        <f ca="1">_xlfn.TEXTAFTER(_xlfn.TEXTBEFORE(Table916[[#This Row],[type]],"-"&amp;Table916[[#This Row],[rxn-no-enz]]),"RXN-")</f>
        <v>#N/A</v>
      </c>
      <c r="AK1757" s="1" t="e">
        <f>_xlfn.TEXTBEFORE(Table916[[#This Row],[type]],"_",-1)</f>
        <v>#N/A</v>
      </c>
      <c r="AN1757" t="s">
        <v>4626</v>
      </c>
      <c r="AO1757" t="s">
        <v>2778</v>
      </c>
      <c r="AP1757" s="3">
        <v>5.9445097522259996E-6</v>
      </c>
      <c r="AQ1757" t="str">
        <f>_xlfn.TEXTBEFORE(Table17[[#This Row],[rxn]],"-",-1)</f>
        <v>PROSYN</v>
      </c>
    </row>
    <row r="1758" spans="16:43" ht="17" x14ac:dyDescent="0.25">
      <c r="P1758" s="4"/>
      <c r="T1758"/>
      <c r="AF1758" s="1" t="s">
        <v>12179</v>
      </c>
      <c r="AG1758" s="1" t="s">
        <v>2778</v>
      </c>
      <c r="AH1758" s="9">
        <v>1.0836830999999999E-11</v>
      </c>
      <c r="AI1758" s="1" t="e">
        <f>_xlfn.TEXTAFTER(Table916[[#This Row],[type]],"-",-1)</f>
        <v>#N/A</v>
      </c>
      <c r="AJ1758" s="1" t="e">
        <f ca="1">_xlfn.TEXTAFTER(_xlfn.TEXTBEFORE(Table916[[#This Row],[type]],"-"&amp;Table916[[#This Row],[rxn-no-enz]]),"RXN-")</f>
        <v>#N/A</v>
      </c>
      <c r="AK1758" s="1" t="e">
        <f>_xlfn.TEXTBEFORE(Table916[[#This Row],[type]],"_",-1)</f>
        <v>#N/A</v>
      </c>
      <c r="AN1758" t="s">
        <v>4627</v>
      </c>
      <c r="AO1758" t="s">
        <v>2778</v>
      </c>
      <c r="AP1758" s="3">
        <v>5.9445097522259996E-6</v>
      </c>
      <c r="AQ1758" t="str">
        <f>_xlfn.TEXTBEFORE(Table17[[#This Row],[rxn]],"-",-1)</f>
        <v>PROSYN</v>
      </c>
    </row>
    <row r="1759" spans="16:43" ht="17" x14ac:dyDescent="0.25">
      <c r="P1759" s="4"/>
      <c r="T1759"/>
      <c r="AF1759" s="1" t="s">
        <v>12180</v>
      </c>
      <c r="AG1759" s="1" t="s">
        <v>2778</v>
      </c>
      <c r="AH1759" s="9">
        <v>4.1874000999999899E-11</v>
      </c>
      <c r="AI1759" s="1" t="e">
        <f>_xlfn.TEXTAFTER(Table916[[#This Row],[type]],"-",-1)</f>
        <v>#N/A</v>
      </c>
      <c r="AJ1759" s="1" t="e">
        <f ca="1">_xlfn.TEXTAFTER(_xlfn.TEXTBEFORE(Table916[[#This Row],[type]],"-"&amp;Table916[[#This Row],[rxn-no-enz]]),"RXN-")</f>
        <v>#N/A</v>
      </c>
      <c r="AK1759" s="1" t="e">
        <f>_xlfn.TEXTBEFORE(Table916[[#This Row],[type]],"_",-1)</f>
        <v>#N/A</v>
      </c>
      <c r="AN1759" t="s">
        <v>4628</v>
      </c>
      <c r="AO1759" t="s">
        <v>2778</v>
      </c>
      <c r="AP1759" s="3">
        <v>1.4948037737E-8</v>
      </c>
      <c r="AQ1759" t="str">
        <f>_xlfn.TEXTBEFORE(Table17[[#This Row],[rxn]],"-",-1)</f>
        <v>PROSYN</v>
      </c>
    </row>
    <row r="1760" spans="16:43" ht="17" x14ac:dyDescent="0.25">
      <c r="P1760" s="4"/>
      <c r="T1760"/>
      <c r="AF1760" s="1" t="s">
        <v>12181</v>
      </c>
      <c r="AG1760" s="1" t="s">
        <v>2778</v>
      </c>
      <c r="AH1760" s="9">
        <v>3.234955165E-9</v>
      </c>
      <c r="AI1760" s="1" t="e">
        <f>_xlfn.TEXTAFTER(Table916[[#This Row],[type]],"-",-1)</f>
        <v>#N/A</v>
      </c>
      <c r="AJ1760" s="1" t="e">
        <f ca="1">_xlfn.TEXTAFTER(_xlfn.TEXTBEFORE(Table916[[#This Row],[type]],"-"&amp;Table916[[#This Row],[rxn-no-enz]]),"RXN-")</f>
        <v>#N/A</v>
      </c>
      <c r="AK1760" s="1" t="e">
        <f>_xlfn.TEXTBEFORE(Table916[[#This Row],[type]],"_",-1)</f>
        <v>#N/A</v>
      </c>
      <c r="AN1760" t="s">
        <v>4629</v>
      </c>
      <c r="AO1760" t="s">
        <v>2778</v>
      </c>
      <c r="AP1760">
        <v>2.8276682202843001E-3</v>
      </c>
      <c r="AQ1760" t="str">
        <f>_xlfn.TEXTBEFORE(Table17[[#This Row],[rxn]],"-",-1)</f>
        <v>PROSYN</v>
      </c>
    </row>
    <row r="1761" spans="16:43" ht="17" x14ac:dyDescent="0.25">
      <c r="P1761" s="4"/>
      <c r="T1761"/>
      <c r="AF1761" s="1" t="s">
        <v>12182</v>
      </c>
      <c r="AG1761" s="1" t="s">
        <v>2778</v>
      </c>
      <c r="AH1761" s="9">
        <v>9.1874750000000007E-12</v>
      </c>
      <c r="AI1761" s="1" t="e">
        <f>_xlfn.TEXTAFTER(Table916[[#This Row],[type]],"-",-1)</f>
        <v>#N/A</v>
      </c>
      <c r="AJ1761" s="1" t="e">
        <f ca="1">_xlfn.TEXTAFTER(_xlfn.TEXTBEFORE(Table916[[#This Row],[type]],"-"&amp;Table916[[#This Row],[rxn-no-enz]]),"RXN-")</f>
        <v>#N/A</v>
      </c>
      <c r="AK1761" s="1" t="e">
        <f>_xlfn.TEXTBEFORE(Table916[[#This Row],[type]],"_",-1)</f>
        <v>#N/A</v>
      </c>
      <c r="AN1761" t="s">
        <v>4630</v>
      </c>
      <c r="AO1761" t="s">
        <v>2778</v>
      </c>
      <c r="AP1761" s="3">
        <v>5.2550229598999897E-8</v>
      </c>
      <c r="AQ1761" t="str">
        <f>_xlfn.TEXTBEFORE(Table17[[#This Row],[rxn]],"-",-1)</f>
        <v>PROSYN</v>
      </c>
    </row>
    <row r="1762" spans="16:43" ht="17" x14ac:dyDescent="0.25">
      <c r="P1762" s="4"/>
      <c r="T1762"/>
      <c r="AF1762" s="1" t="s">
        <v>12183</v>
      </c>
      <c r="AG1762" s="1" t="s">
        <v>2778</v>
      </c>
      <c r="AH1762" s="9">
        <v>2.14536578999999E-10</v>
      </c>
      <c r="AI1762" s="1" t="e">
        <f>_xlfn.TEXTAFTER(Table916[[#This Row],[type]],"-",-1)</f>
        <v>#N/A</v>
      </c>
      <c r="AJ1762" s="1" t="e">
        <f ca="1">_xlfn.TEXTAFTER(_xlfn.TEXTBEFORE(Table916[[#This Row],[type]],"-"&amp;Table916[[#This Row],[rxn-no-enz]]),"RXN-")</f>
        <v>#N/A</v>
      </c>
      <c r="AK1762" s="1" t="e">
        <f>_xlfn.TEXTBEFORE(Table916[[#This Row],[type]],"_",-1)</f>
        <v>#N/A</v>
      </c>
      <c r="AN1762" t="s">
        <v>4631</v>
      </c>
      <c r="AO1762" t="s">
        <v>2778</v>
      </c>
      <c r="AP1762" s="3">
        <v>5.9445097522259996E-6</v>
      </c>
      <c r="AQ1762" t="str">
        <f>_xlfn.TEXTBEFORE(Table17[[#This Row],[rxn]],"-",-1)</f>
        <v>PROSYN</v>
      </c>
    </row>
    <row r="1763" spans="16:43" ht="17" x14ac:dyDescent="0.25">
      <c r="P1763" s="4"/>
      <c r="T1763"/>
      <c r="AF1763" s="1" t="s">
        <v>12184</v>
      </c>
      <c r="AG1763" s="1" t="s">
        <v>2778</v>
      </c>
      <c r="AH1763" s="9">
        <v>1.7589642699999999E-10</v>
      </c>
      <c r="AI1763" s="1" t="e">
        <f>_xlfn.TEXTAFTER(Table916[[#This Row],[type]],"-",-1)</f>
        <v>#N/A</v>
      </c>
      <c r="AJ1763" s="1" t="e">
        <f ca="1">_xlfn.TEXTAFTER(_xlfn.TEXTBEFORE(Table916[[#This Row],[type]],"-"&amp;Table916[[#This Row],[rxn-no-enz]]),"RXN-")</f>
        <v>#N/A</v>
      </c>
      <c r="AK1763" s="1" t="e">
        <f>_xlfn.TEXTBEFORE(Table916[[#This Row],[type]],"_",-1)</f>
        <v>#N/A</v>
      </c>
      <c r="AN1763" t="s">
        <v>4632</v>
      </c>
      <c r="AO1763" t="s">
        <v>2778</v>
      </c>
      <c r="AP1763" s="3">
        <v>5.9445097522259996E-6</v>
      </c>
      <c r="AQ1763" t="str">
        <f>_xlfn.TEXTBEFORE(Table17[[#This Row],[rxn]],"-",-1)</f>
        <v>PROSYN</v>
      </c>
    </row>
    <row r="1764" spans="16:43" ht="17" x14ac:dyDescent="0.25">
      <c r="P1764" s="4"/>
      <c r="T1764"/>
      <c r="AF1764" s="1" t="s">
        <v>12185</v>
      </c>
      <c r="AG1764" s="1" t="s">
        <v>2778</v>
      </c>
      <c r="AH1764" s="9">
        <v>3.6201070600000001E-10</v>
      </c>
      <c r="AI1764" s="1" t="e">
        <f>_xlfn.TEXTAFTER(Table916[[#This Row],[type]],"-",-1)</f>
        <v>#N/A</v>
      </c>
      <c r="AJ1764" s="1" t="e">
        <f ca="1">_xlfn.TEXTAFTER(_xlfn.TEXTBEFORE(Table916[[#This Row],[type]],"-"&amp;Table916[[#This Row],[rxn-no-enz]]),"RXN-")</f>
        <v>#N/A</v>
      </c>
      <c r="AK1764" s="1" t="e">
        <f>_xlfn.TEXTBEFORE(Table916[[#This Row],[type]],"_",-1)</f>
        <v>#N/A</v>
      </c>
      <c r="AN1764" t="s">
        <v>4633</v>
      </c>
      <c r="AO1764" t="s">
        <v>2778</v>
      </c>
      <c r="AP1764" s="3">
        <v>5.9445097522259996E-6</v>
      </c>
      <c r="AQ1764" t="str">
        <f>_xlfn.TEXTBEFORE(Table17[[#This Row],[rxn]],"-",-1)</f>
        <v>PROSYN</v>
      </c>
    </row>
    <row r="1765" spans="16:43" ht="17" x14ac:dyDescent="0.25">
      <c r="P1765" s="4"/>
      <c r="T1765"/>
      <c r="AF1765" s="1" t="s">
        <v>12186</v>
      </c>
      <c r="AG1765" s="1" t="s">
        <v>2778</v>
      </c>
      <c r="AH1765" s="9">
        <v>8.4439369999999999E-12</v>
      </c>
      <c r="AI1765" s="1" t="e">
        <f>_xlfn.TEXTAFTER(Table916[[#This Row],[type]],"-",-1)</f>
        <v>#N/A</v>
      </c>
      <c r="AJ1765" s="1" t="e">
        <f ca="1">_xlfn.TEXTAFTER(_xlfn.TEXTBEFORE(Table916[[#This Row],[type]],"-"&amp;Table916[[#This Row],[rxn-no-enz]]),"RXN-")</f>
        <v>#N/A</v>
      </c>
      <c r="AK1765" s="1" t="e">
        <f>_xlfn.TEXTBEFORE(Table916[[#This Row],[type]],"_",-1)</f>
        <v>#N/A</v>
      </c>
      <c r="AN1765" t="s">
        <v>4634</v>
      </c>
      <c r="AO1765" t="s">
        <v>2778</v>
      </c>
      <c r="AP1765" s="3">
        <v>5.9445097522259996E-6</v>
      </c>
      <c r="AQ1765" t="str">
        <f>_xlfn.TEXTBEFORE(Table17[[#This Row],[rxn]],"-",-1)</f>
        <v>PROSYN</v>
      </c>
    </row>
    <row r="1766" spans="16:43" ht="17" x14ac:dyDescent="0.25">
      <c r="P1766" s="4"/>
      <c r="T1766"/>
      <c r="AF1766" s="1" t="s">
        <v>12187</v>
      </c>
      <c r="AG1766" s="1" t="s">
        <v>2778</v>
      </c>
      <c r="AH1766" s="9">
        <v>8.9119630000000004E-12</v>
      </c>
      <c r="AI1766" s="1" t="e">
        <f>_xlfn.TEXTAFTER(Table916[[#This Row],[type]],"-",-1)</f>
        <v>#N/A</v>
      </c>
      <c r="AJ1766" s="1" t="e">
        <f ca="1">_xlfn.TEXTAFTER(_xlfn.TEXTBEFORE(Table916[[#This Row],[type]],"-"&amp;Table916[[#This Row],[rxn-no-enz]]),"RXN-")</f>
        <v>#N/A</v>
      </c>
      <c r="AK1766" s="1" t="e">
        <f>_xlfn.TEXTBEFORE(Table916[[#This Row],[type]],"_",-1)</f>
        <v>#N/A</v>
      </c>
      <c r="AN1766" t="s">
        <v>4635</v>
      </c>
      <c r="AO1766" t="s">
        <v>2778</v>
      </c>
      <c r="AP1766" s="3">
        <v>5.9445097522259996E-6</v>
      </c>
      <c r="AQ1766" t="str">
        <f>_xlfn.TEXTBEFORE(Table17[[#This Row],[rxn]],"-",-1)</f>
        <v>PROSYN</v>
      </c>
    </row>
    <row r="1767" spans="16:43" ht="17" x14ac:dyDescent="0.25">
      <c r="P1767" s="4"/>
      <c r="T1767"/>
      <c r="AF1767" s="1" t="s">
        <v>12188</v>
      </c>
      <c r="AG1767" s="1" t="s">
        <v>2778</v>
      </c>
      <c r="AH1767" s="9">
        <v>8.7221952999999994E-11</v>
      </c>
      <c r="AI1767" s="1" t="e">
        <f>_xlfn.TEXTAFTER(Table916[[#This Row],[type]],"-",-1)</f>
        <v>#N/A</v>
      </c>
      <c r="AJ1767" s="1" t="e">
        <f ca="1">_xlfn.TEXTAFTER(_xlfn.TEXTBEFORE(Table916[[#This Row],[type]],"-"&amp;Table916[[#This Row],[rxn-no-enz]]),"RXN-")</f>
        <v>#N/A</v>
      </c>
      <c r="AK1767" s="1" t="e">
        <f>_xlfn.TEXTBEFORE(Table916[[#This Row],[type]],"_",-1)</f>
        <v>#N/A</v>
      </c>
      <c r="AN1767" t="s">
        <v>4636</v>
      </c>
      <c r="AO1767" t="s">
        <v>2778</v>
      </c>
      <c r="AP1767" s="3">
        <v>5.9445097522259996E-6</v>
      </c>
      <c r="AQ1767" t="str">
        <f>_xlfn.TEXTBEFORE(Table17[[#This Row],[rxn]],"-",-1)</f>
        <v>PROSYN</v>
      </c>
    </row>
    <row r="1768" spans="16:43" ht="17" x14ac:dyDescent="0.25">
      <c r="P1768" s="4"/>
      <c r="T1768"/>
      <c r="AF1768" s="1" t="s">
        <v>12189</v>
      </c>
      <c r="AG1768" s="1" t="s">
        <v>2778</v>
      </c>
      <c r="AH1768" s="9">
        <v>3.9269075379999896E-9</v>
      </c>
      <c r="AI1768" s="1" t="e">
        <f>_xlfn.TEXTAFTER(Table916[[#This Row],[type]],"-",-1)</f>
        <v>#N/A</v>
      </c>
      <c r="AJ1768" s="1" t="e">
        <f ca="1">_xlfn.TEXTAFTER(_xlfn.TEXTBEFORE(Table916[[#This Row],[type]],"-"&amp;Table916[[#This Row],[rxn-no-enz]]),"RXN-")</f>
        <v>#N/A</v>
      </c>
      <c r="AK1768" s="1" t="e">
        <f>_xlfn.TEXTBEFORE(Table916[[#This Row],[type]],"_",-1)</f>
        <v>#N/A</v>
      </c>
      <c r="AN1768" t="s">
        <v>12109</v>
      </c>
      <c r="AO1768" t="s">
        <v>2778</v>
      </c>
      <c r="AP1768" s="3">
        <v>1.0292069449999999E-9</v>
      </c>
      <c r="AQ1768" t="str">
        <f>_xlfn.TEXTBEFORE(Table17[[#This Row],[rxn]],"-",-1)</f>
        <v>PROSYN</v>
      </c>
    </row>
    <row r="1769" spans="16:43" ht="17" x14ac:dyDescent="0.25">
      <c r="P1769" s="4"/>
      <c r="T1769"/>
      <c r="AF1769" s="1" t="s">
        <v>12190</v>
      </c>
      <c r="AG1769" s="1" t="s">
        <v>2778</v>
      </c>
      <c r="AH1769" s="9">
        <v>2.4701543999999999E-11</v>
      </c>
      <c r="AI1769" s="1" t="e">
        <f>_xlfn.TEXTAFTER(Table916[[#This Row],[type]],"-",-1)</f>
        <v>#N/A</v>
      </c>
      <c r="AJ1769" s="1" t="e">
        <f ca="1">_xlfn.TEXTAFTER(_xlfn.TEXTBEFORE(Table916[[#This Row],[type]],"-"&amp;Table916[[#This Row],[rxn-no-enz]]),"RXN-")</f>
        <v>#N/A</v>
      </c>
      <c r="AK1769" s="1" t="e">
        <f>_xlfn.TEXTBEFORE(Table916[[#This Row],[type]],"_",-1)</f>
        <v>#N/A</v>
      </c>
      <c r="AN1769" t="s">
        <v>4637</v>
      </c>
      <c r="AO1769" t="s">
        <v>2778</v>
      </c>
      <c r="AP1769" s="3">
        <v>5.9445097522259996E-6</v>
      </c>
      <c r="AQ1769" t="str">
        <f>_xlfn.TEXTBEFORE(Table17[[#This Row],[rxn]],"-",-1)</f>
        <v>PROSYN</v>
      </c>
    </row>
    <row r="1770" spans="16:43" ht="17" x14ac:dyDescent="0.25">
      <c r="P1770" s="4"/>
      <c r="T1770"/>
      <c r="AF1770" s="1" t="s">
        <v>12191</v>
      </c>
      <c r="AG1770" s="1" t="s">
        <v>2778</v>
      </c>
      <c r="AH1770" s="9">
        <v>2.0608438E-11</v>
      </c>
      <c r="AI1770" s="1" t="e">
        <f>_xlfn.TEXTAFTER(Table916[[#This Row],[type]],"-",-1)</f>
        <v>#N/A</v>
      </c>
      <c r="AJ1770" s="1" t="e">
        <f ca="1">_xlfn.TEXTAFTER(_xlfn.TEXTBEFORE(Table916[[#This Row],[type]],"-"&amp;Table916[[#This Row],[rxn-no-enz]]),"RXN-")</f>
        <v>#N/A</v>
      </c>
      <c r="AK1770" s="1" t="e">
        <f>_xlfn.TEXTBEFORE(Table916[[#This Row],[type]],"_",-1)</f>
        <v>#N/A</v>
      </c>
      <c r="AN1770" t="s">
        <v>4638</v>
      </c>
      <c r="AO1770" t="s">
        <v>2778</v>
      </c>
      <c r="AP1770" s="3">
        <v>2.9954084090000001E-9</v>
      </c>
      <c r="AQ1770" t="str">
        <f>_xlfn.TEXTBEFORE(Table17[[#This Row],[rxn]],"-",-1)</f>
        <v>PROSYN</v>
      </c>
    </row>
    <row r="1771" spans="16:43" ht="17" x14ac:dyDescent="0.25">
      <c r="P1771" s="4"/>
      <c r="T1771"/>
      <c r="AF1771" s="1" t="s">
        <v>12192</v>
      </c>
      <c r="AG1771" s="1" t="s">
        <v>2778</v>
      </c>
      <c r="AH1771" s="9">
        <v>2.2930632800000001E-10</v>
      </c>
      <c r="AI1771" s="1" t="e">
        <f>_xlfn.TEXTAFTER(Table916[[#This Row],[type]],"-",-1)</f>
        <v>#N/A</v>
      </c>
      <c r="AJ1771" s="1" t="e">
        <f ca="1">_xlfn.TEXTAFTER(_xlfn.TEXTBEFORE(Table916[[#This Row],[type]],"-"&amp;Table916[[#This Row],[rxn-no-enz]]),"RXN-")</f>
        <v>#N/A</v>
      </c>
      <c r="AK1771" s="1" t="e">
        <f>_xlfn.TEXTBEFORE(Table916[[#This Row],[type]],"_",-1)</f>
        <v>#N/A</v>
      </c>
      <c r="AN1771" t="s">
        <v>4639</v>
      </c>
      <c r="AO1771" t="s">
        <v>2778</v>
      </c>
      <c r="AP1771" s="3">
        <v>5.9445097522259996E-6</v>
      </c>
      <c r="AQ1771" t="str">
        <f>_xlfn.TEXTBEFORE(Table17[[#This Row],[rxn]],"-",-1)</f>
        <v>PROSYN</v>
      </c>
    </row>
    <row r="1772" spans="16:43" ht="17" x14ac:dyDescent="0.25">
      <c r="P1772" s="4"/>
      <c r="T1772"/>
      <c r="AF1772" s="1" t="s">
        <v>12193</v>
      </c>
      <c r="AG1772" s="1" t="s">
        <v>2778</v>
      </c>
      <c r="AH1772" s="9">
        <v>3.1887947800000001E-10</v>
      </c>
      <c r="AI1772" s="1" t="e">
        <f>_xlfn.TEXTAFTER(Table916[[#This Row],[type]],"-",-1)</f>
        <v>#N/A</v>
      </c>
      <c r="AJ1772" s="1" t="e">
        <f ca="1">_xlfn.TEXTAFTER(_xlfn.TEXTBEFORE(Table916[[#This Row],[type]],"-"&amp;Table916[[#This Row],[rxn-no-enz]]),"RXN-")</f>
        <v>#N/A</v>
      </c>
      <c r="AK1772" s="1" t="e">
        <f>_xlfn.TEXTBEFORE(Table916[[#This Row],[type]],"_",-1)</f>
        <v>#N/A</v>
      </c>
      <c r="AN1772" t="s">
        <v>4640</v>
      </c>
      <c r="AO1772" t="s">
        <v>2778</v>
      </c>
      <c r="AP1772" s="3">
        <v>5.9445097522259996E-6</v>
      </c>
      <c r="AQ1772" t="str">
        <f>_xlfn.TEXTBEFORE(Table17[[#This Row],[rxn]],"-",-1)</f>
        <v>PROSYN</v>
      </c>
    </row>
    <row r="1773" spans="16:43" ht="17" x14ac:dyDescent="0.25">
      <c r="P1773" s="4"/>
      <c r="T1773"/>
      <c r="AF1773" s="1" t="s">
        <v>12194</v>
      </c>
      <c r="AG1773" s="1" t="s">
        <v>2778</v>
      </c>
      <c r="AH1773" s="9">
        <v>1.3688673989999999E-9</v>
      </c>
      <c r="AI1773" s="1" t="e">
        <f>_xlfn.TEXTAFTER(Table916[[#This Row],[type]],"-",-1)</f>
        <v>#N/A</v>
      </c>
      <c r="AJ1773" s="1" t="e">
        <f ca="1">_xlfn.TEXTAFTER(_xlfn.TEXTBEFORE(Table916[[#This Row],[type]],"-"&amp;Table916[[#This Row],[rxn-no-enz]]),"RXN-")</f>
        <v>#N/A</v>
      </c>
      <c r="AK1773" s="1" t="e">
        <f>_xlfn.TEXTBEFORE(Table916[[#This Row],[type]],"_",-1)</f>
        <v>#N/A</v>
      </c>
      <c r="AN1773" t="s">
        <v>4641</v>
      </c>
      <c r="AO1773" t="s">
        <v>2778</v>
      </c>
      <c r="AP1773" s="3">
        <v>5.9445097522259996E-6</v>
      </c>
      <c r="AQ1773" t="str">
        <f>_xlfn.TEXTBEFORE(Table17[[#This Row],[rxn]],"-",-1)</f>
        <v>PROSYN</v>
      </c>
    </row>
    <row r="1774" spans="16:43" ht="17" x14ac:dyDescent="0.25">
      <c r="P1774" s="4"/>
      <c r="T1774"/>
      <c r="AF1774" s="1" t="s">
        <v>12195</v>
      </c>
      <c r="AG1774" s="1" t="s">
        <v>2778</v>
      </c>
      <c r="AH1774" s="9">
        <v>1.24216805E-10</v>
      </c>
      <c r="AI1774" s="1" t="e">
        <f>_xlfn.TEXTAFTER(Table916[[#This Row],[type]],"-",-1)</f>
        <v>#N/A</v>
      </c>
      <c r="AJ1774" s="1" t="e">
        <f ca="1">_xlfn.TEXTAFTER(_xlfn.TEXTBEFORE(Table916[[#This Row],[type]],"-"&amp;Table916[[#This Row],[rxn-no-enz]]),"RXN-")</f>
        <v>#N/A</v>
      </c>
      <c r="AK1774" s="1" t="e">
        <f>_xlfn.TEXTBEFORE(Table916[[#This Row],[type]],"_",-1)</f>
        <v>#N/A</v>
      </c>
      <c r="AN1774" t="s">
        <v>4642</v>
      </c>
      <c r="AO1774" t="s">
        <v>2778</v>
      </c>
      <c r="AP1774" s="3">
        <v>5.9445097522259996E-6</v>
      </c>
      <c r="AQ1774" t="str">
        <f>_xlfn.TEXTBEFORE(Table17[[#This Row],[rxn]],"-",-1)</f>
        <v>PROSYN</v>
      </c>
    </row>
    <row r="1775" spans="16:43" ht="17" x14ac:dyDescent="0.25">
      <c r="P1775" s="4"/>
      <c r="T1775"/>
      <c r="AF1775" s="1" t="s">
        <v>12196</v>
      </c>
      <c r="AG1775" s="1" t="s">
        <v>2778</v>
      </c>
      <c r="AH1775" s="9">
        <v>3.7991851600000001E-10</v>
      </c>
      <c r="AI1775" s="1" t="e">
        <f>_xlfn.TEXTAFTER(Table916[[#This Row],[type]],"-",-1)</f>
        <v>#N/A</v>
      </c>
      <c r="AJ1775" s="1" t="e">
        <f ca="1">_xlfn.TEXTAFTER(_xlfn.TEXTBEFORE(Table916[[#This Row],[type]],"-"&amp;Table916[[#This Row],[rxn-no-enz]]),"RXN-")</f>
        <v>#N/A</v>
      </c>
      <c r="AK1775" s="1" t="e">
        <f>_xlfn.TEXTBEFORE(Table916[[#This Row],[type]],"_",-1)</f>
        <v>#N/A</v>
      </c>
      <c r="AN1775" t="s">
        <v>4643</v>
      </c>
      <c r="AO1775" t="s">
        <v>2778</v>
      </c>
      <c r="AP1775" s="3">
        <v>5.9445097522259996E-6</v>
      </c>
      <c r="AQ1775" t="str">
        <f>_xlfn.TEXTBEFORE(Table17[[#This Row],[rxn]],"-",-1)</f>
        <v>PROSYN</v>
      </c>
    </row>
    <row r="1776" spans="16:43" ht="17" x14ac:dyDescent="0.25">
      <c r="P1776" s="4"/>
      <c r="T1776"/>
      <c r="AF1776" s="1" t="s">
        <v>12197</v>
      </c>
      <c r="AG1776" s="1" t="s">
        <v>2778</v>
      </c>
      <c r="AH1776" s="9">
        <v>2.9399699999999998E-11</v>
      </c>
      <c r="AI1776" s="1" t="e">
        <f>_xlfn.TEXTAFTER(Table916[[#This Row],[type]],"-",-1)</f>
        <v>#N/A</v>
      </c>
      <c r="AJ1776" s="1" t="e">
        <f ca="1">_xlfn.TEXTAFTER(_xlfn.TEXTBEFORE(Table916[[#This Row],[type]],"-"&amp;Table916[[#This Row],[rxn-no-enz]]),"RXN-")</f>
        <v>#N/A</v>
      </c>
      <c r="AK1776" s="1" t="e">
        <f>_xlfn.TEXTBEFORE(Table916[[#This Row],[type]],"_",-1)</f>
        <v>#N/A</v>
      </c>
      <c r="AN1776" t="s">
        <v>4644</v>
      </c>
      <c r="AO1776" t="s">
        <v>2778</v>
      </c>
      <c r="AP1776" s="3">
        <v>5.9445097522259996E-6</v>
      </c>
      <c r="AQ1776" t="str">
        <f>_xlfn.TEXTBEFORE(Table17[[#This Row],[rxn]],"-",-1)</f>
        <v>PROSYN</v>
      </c>
    </row>
    <row r="1777" spans="16:43" ht="17" x14ac:dyDescent="0.25">
      <c r="P1777" s="4"/>
      <c r="T1777"/>
      <c r="AF1777" s="1" t="s">
        <v>12198</v>
      </c>
      <c r="AG1777" s="1" t="s">
        <v>2778</v>
      </c>
      <c r="AH1777" s="9">
        <v>7.7306729999999995E-12</v>
      </c>
      <c r="AI1777" s="1" t="e">
        <f>_xlfn.TEXTAFTER(Table916[[#This Row],[type]],"-",-1)</f>
        <v>#N/A</v>
      </c>
      <c r="AJ1777" s="1" t="e">
        <f ca="1">_xlfn.TEXTAFTER(_xlfn.TEXTBEFORE(Table916[[#This Row],[type]],"-"&amp;Table916[[#This Row],[rxn-no-enz]]),"RXN-")</f>
        <v>#N/A</v>
      </c>
      <c r="AK1777" s="1" t="e">
        <f>_xlfn.TEXTBEFORE(Table916[[#This Row],[type]],"_",-1)</f>
        <v>#N/A</v>
      </c>
      <c r="AN1777" t="s">
        <v>4645</v>
      </c>
      <c r="AO1777" t="s">
        <v>2778</v>
      </c>
      <c r="AP1777" s="3">
        <v>5.9445097522259996E-6</v>
      </c>
      <c r="AQ1777" t="str">
        <f>_xlfn.TEXTBEFORE(Table17[[#This Row],[rxn]],"-",-1)</f>
        <v>PROSYN</v>
      </c>
    </row>
    <row r="1778" spans="16:43" ht="17" x14ac:dyDescent="0.25">
      <c r="P1778" s="4"/>
      <c r="T1778"/>
      <c r="AF1778" s="1" t="s">
        <v>12199</v>
      </c>
      <c r="AG1778" s="1" t="s">
        <v>2778</v>
      </c>
      <c r="AH1778" s="9">
        <v>2.3143505000000001E-11</v>
      </c>
      <c r="AI1778" s="1" t="e">
        <f>_xlfn.TEXTAFTER(Table916[[#This Row],[type]],"-",-1)</f>
        <v>#N/A</v>
      </c>
      <c r="AJ1778" s="1" t="e">
        <f ca="1">_xlfn.TEXTAFTER(_xlfn.TEXTBEFORE(Table916[[#This Row],[type]],"-"&amp;Table916[[#This Row],[rxn-no-enz]]),"RXN-")</f>
        <v>#N/A</v>
      </c>
      <c r="AK1778" s="1" t="e">
        <f>_xlfn.TEXTBEFORE(Table916[[#This Row],[type]],"_",-1)</f>
        <v>#N/A</v>
      </c>
      <c r="AN1778" t="s">
        <v>4646</v>
      </c>
      <c r="AO1778" t="s">
        <v>2778</v>
      </c>
      <c r="AP1778" s="3">
        <v>5.9445097522259996E-6</v>
      </c>
      <c r="AQ1778" t="str">
        <f>_xlfn.TEXTBEFORE(Table17[[#This Row],[rxn]],"-",-1)</f>
        <v>PROSYN</v>
      </c>
    </row>
    <row r="1779" spans="16:43" ht="17" x14ac:dyDescent="0.25">
      <c r="P1779" s="4"/>
      <c r="T1779"/>
      <c r="AF1779" s="1" t="s">
        <v>12200</v>
      </c>
      <c r="AG1779" s="1" t="s">
        <v>2778</v>
      </c>
      <c r="AH1779" s="9">
        <v>7.4490084310000001E-9</v>
      </c>
      <c r="AI1779" s="1" t="e">
        <f>_xlfn.TEXTAFTER(Table916[[#This Row],[type]],"-",-1)</f>
        <v>#N/A</v>
      </c>
      <c r="AJ1779" s="1" t="e">
        <f ca="1">_xlfn.TEXTAFTER(_xlfn.TEXTBEFORE(Table916[[#This Row],[type]],"-"&amp;Table916[[#This Row],[rxn-no-enz]]),"RXN-")</f>
        <v>#N/A</v>
      </c>
      <c r="AK1779" s="1" t="e">
        <f>_xlfn.TEXTBEFORE(Table916[[#This Row],[type]],"_",-1)</f>
        <v>#N/A</v>
      </c>
      <c r="AN1779" t="s">
        <v>4647</v>
      </c>
      <c r="AO1779" t="s">
        <v>2778</v>
      </c>
      <c r="AP1779" s="3">
        <v>5.9445097522259996E-6</v>
      </c>
      <c r="AQ1779" t="str">
        <f>_xlfn.TEXTBEFORE(Table17[[#This Row],[rxn]],"-",-1)</f>
        <v>PROSYN</v>
      </c>
    </row>
    <row r="1780" spans="16:43" ht="17" x14ac:dyDescent="0.25">
      <c r="P1780" s="4"/>
      <c r="T1780"/>
      <c r="AF1780" s="1" t="s">
        <v>12201</v>
      </c>
      <c r="AG1780" s="1" t="s">
        <v>2778</v>
      </c>
      <c r="AH1780" s="9">
        <v>1.9069637400000001E-10</v>
      </c>
      <c r="AI1780" s="1" t="e">
        <f>_xlfn.TEXTAFTER(Table916[[#This Row],[type]],"-",-1)</f>
        <v>#N/A</v>
      </c>
      <c r="AJ1780" s="1" t="e">
        <f ca="1">_xlfn.TEXTAFTER(_xlfn.TEXTBEFORE(Table916[[#This Row],[type]],"-"&amp;Table916[[#This Row],[rxn-no-enz]]),"RXN-")</f>
        <v>#N/A</v>
      </c>
      <c r="AK1780" s="1" t="e">
        <f>_xlfn.TEXTBEFORE(Table916[[#This Row],[type]],"_",-1)</f>
        <v>#N/A</v>
      </c>
      <c r="AN1780" t="s">
        <v>4648</v>
      </c>
      <c r="AO1780" t="s">
        <v>2778</v>
      </c>
      <c r="AP1780" s="3">
        <v>1.4856723499E-8</v>
      </c>
      <c r="AQ1780" t="str">
        <f>_xlfn.TEXTBEFORE(Table17[[#This Row],[rxn]],"-",-1)</f>
        <v>PROSYN</v>
      </c>
    </row>
    <row r="1781" spans="16:43" ht="17" x14ac:dyDescent="0.25">
      <c r="P1781" s="4"/>
      <c r="T1781"/>
      <c r="AF1781" s="1" t="s">
        <v>12202</v>
      </c>
      <c r="AG1781" s="1" t="s">
        <v>2778</v>
      </c>
      <c r="AH1781" s="9">
        <v>5.31016899999999E-10</v>
      </c>
      <c r="AI1781" s="1" t="e">
        <f>_xlfn.TEXTAFTER(Table916[[#This Row],[type]],"-",-1)</f>
        <v>#N/A</v>
      </c>
      <c r="AJ1781" s="1" t="e">
        <f ca="1">_xlfn.TEXTAFTER(_xlfn.TEXTBEFORE(Table916[[#This Row],[type]],"-"&amp;Table916[[#This Row],[rxn-no-enz]]),"RXN-")</f>
        <v>#N/A</v>
      </c>
      <c r="AK1781" s="1" t="e">
        <f>_xlfn.TEXTBEFORE(Table916[[#This Row],[type]],"_",-1)</f>
        <v>#N/A</v>
      </c>
      <c r="AN1781" t="s">
        <v>4649</v>
      </c>
      <c r="AO1781" t="s">
        <v>2778</v>
      </c>
      <c r="AP1781" s="3">
        <v>5.9445097522259996E-6</v>
      </c>
      <c r="AQ1781" t="str">
        <f>_xlfn.TEXTBEFORE(Table17[[#This Row],[rxn]],"-",-1)</f>
        <v>PROSYN</v>
      </c>
    </row>
    <row r="1782" spans="16:43" ht="17" x14ac:dyDescent="0.25">
      <c r="P1782" s="4"/>
      <c r="T1782"/>
      <c r="AF1782" s="1" t="s">
        <v>12203</v>
      </c>
      <c r="AG1782" s="1" t="s">
        <v>2778</v>
      </c>
      <c r="AH1782" s="9">
        <v>1.94481077E-10</v>
      </c>
      <c r="AI1782" s="1" t="e">
        <f>_xlfn.TEXTAFTER(Table916[[#This Row],[type]],"-",-1)</f>
        <v>#N/A</v>
      </c>
      <c r="AJ1782" s="1" t="e">
        <f ca="1">_xlfn.TEXTAFTER(_xlfn.TEXTBEFORE(Table916[[#This Row],[type]],"-"&amp;Table916[[#This Row],[rxn-no-enz]]),"RXN-")</f>
        <v>#N/A</v>
      </c>
      <c r="AK1782" s="1" t="e">
        <f>_xlfn.TEXTBEFORE(Table916[[#This Row],[type]],"_",-1)</f>
        <v>#N/A</v>
      </c>
      <c r="AN1782" t="s">
        <v>4650</v>
      </c>
      <c r="AO1782" t="s">
        <v>2778</v>
      </c>
      <c r="AP1782" s="3">
        <v>5.9445097522259996E-6</v>
      </c>
      <c r="AQ1782" t="str">
        <f>_xlfn.TEXTBEFORE(Table17[[#This Row],[rxn]],"-",-1)</f>
        <v>PROSYN</v>
      </c>
    </row>
    <row r="1783" spans="16:43" ht="17" x14ac:dyDescent="0.25">
      <c r="P1783" s="4"/>
      <c r="T1783"/>
      <c r="AF1783" s="1" t="s">
        <v>12204</v>
      </c>
      <c r="AG1783" s="1" t="s">
        <v>2778</v>
      </c>
      <c r="AH1783" s="9">
        <v>2.2163364650000001E-9</v>
      </c>
      <c r="AI1783" s="1" t="e">
        <f>_xlfn.TEXTAFTER(Table916[[#This Row],[type]],"-",-1)</f>
        <v>#N/A</v>
      </c>
      <c r="AJ1783" s="1" t="e">
        <f ca="1">_xlfn.TEXTAFTER(_xlfn.TEXTBEFORE(Table916[[#This Row],[type]],"-"&amp;Table916[[#This Row],[rxn-no-enz]]),"RXN-")</f>
        <v>#N/A</v>
      </c>
      <c r="AK1783" s="1" t="e">
        <f>_xlfn.TEXTBEFORE(Table916[[#This Row],[type]],"_",-1)</f>
        <v>#N/A</v>
      </c>
      <c r="AN1783" t="s">
        <v>4651</v>
      </c>
      <c r="AO1783" t="s">
        <v>2778</v>
      </c>
      <c r="AP1783" s="3">
        <v>5.9445097522259996E-6</v>
      </c>
      <c r="AQ1783" t="str">
        <f>_xlfn.TEXTBEFORE(Table17[[#This Row],[rxn]],"-",-1)</f>
        <v>PROSYN</v>
      </c>
    </row>
    <row r="1784" spans="16:43" ht="17" x14ac:dyDescent="0.25">
      <c r="P1784" s="4"/>
      <c r="T1784"/>
      <c r="AF1784" s="1" t="s">
        <v>12205</v>
      </c>
      <c r="AG1784" s="1" t="s">
        <v>2778</v>
      </c>
      <c r="AH1784" s="9">
        <v>1.4697086E-11</v>
      </c>
      <c r="AI1784" s="1" t="e">
        <f>_xlfn.TEXTAFTER(Table916[[#This Row],[type]],"-",-1)</f>
        <v>#N/A</v>
      </c>
      <c r="AJ1784" s="1" t="e">
        <f ca="1">_xlfn.TEXTAFTER(_xlfn.TEXTBEFORE(Table916[[#This Row],[type]],"-"&amp;Table916[[#This Row],[rxn-no-enz]]),"RXN-")</f>
        <v>#N/A</v>
      </c>
      <c r="AK1784" s="1" t="e">
        <f>_xlfn.TEXTBEFORE(Table916[[#This Row],[type]],"_",-1)</f>
        <v>#N/A</v>
      </c>
      <c r="AN1784" t="s">
        <v>4652</v>
      </c>
      <c r="AO1784" t="s">
        <v>2778</v>
      </c>
      <c r="AP1784" s="3">
        <v>5.9445097522259996E-6</v>
      </c>
      <c r="AQ1784" t="str">
        <f>_xlfn.TEXTBEFORE(Table17[[#This Row],[rxn]],"-",-1)</f>
        <v>PROSYN</v>
      </c>
    </row>
    <row r="1785" spans="16:43" ht="17" x14ac:dyDescent="0.25">
      <c r="P1785" s="4"/>
      <c r="T1785"/>
      <c r="AF1785" s="1" t="s">
        <v>12206</v>
      </c>
      <c r="AG1785" s="1" t="s">
        <v>2778</v>
      </c>
      <c r="AH1785" s="9">
        <v>8.1271407900000001E-10</v>
      </c>
      <c r="AI1785" s="1" t="e">
        <f>_xlfn.TEXTAFTER(Table916[[#This Row],[type]],"-",-1)</f>
        <v>#N/A</v>
      </c>
      <c r="AJ1785" s="1" t="e">
        <f ca="1">_xlfn.TEXTAFTER(_xlfn.TEXTBEFORE(Table916[[#This Row],[type]],"-"&amp;Table916[[#This Row],[rxn-no-enz]]),"RXN-")</f>
        <v>#N/A</v>
      </c>
      <c r="AK1785" s="1" t="e">
        <f>_xlfn.TEXTBEFORE(Table916[[#This Row],[type]],"_",-1)</f>
        <v>#N/A</v>
      </c>
      <c r="AN1785" t="s">
        <v>4653</v>
      </c>
      <c r="AO1785" t="s">
        <v>2778</v>
      </c>
      <c r="AP1785" s="3">
        <v>5.9445097522259996E-6</v>
      </c>
      <c r="AQ1785" t="str">
        <f>_xlfn.TEXTBEFORE(Table17[[#This Row],[rxn]],"-",-1)</f>
        <v>PROSYN</v>
      </c>
    </row>
    <row r="1786" spans="16:43" ht="17" x14ac:dyDescent="0.25">
      <c r="P1786" s="4"/>
      <c r="T1786"/>
      <c r="AF1786" s="1" t="s">
        <v>12207</v>
      </c>
      <c r="AG1786" s="1" t="s">
        <v>2778</v>
      </c>
      <c r="AH1786" s="9">
        <v>1.7197991499999999E-10</v>
      </c>
      <c r="AI1786" s="1" t="e">
        <f>_xlfn.TEXTAFTER(Table916[[#This Row],[type]],"-",-1)</f>
        <v>#N/A</v>
      </c>
      <c r="AJ1786" s="1" t="e">
        <f ca="1">_xlfn.TEXTAFTER(_xlfn.TEXTBEFORE(Table916[[#This Row],[type]],"-"&amp;Table916[[#This Row],[rxn-no-enz]]),"RXN-")</f>
        <v>#N/A</v>
      </c>
      <c r="AK1786" s="1" t="e">
        <f>_xlfn.TEXTBEFORE(Table916[[#This Row],[type]],"_",-1)</f>
        <v>#N/A</v>
      </c>
      <c r="AN1786" t="s">
        <v>4654</v>
      </c>
      <c r="AO1786" t="s">
        <v>2778</v>
      </c>
      <c r="AP1786" s="3">
        <v>5.9445097522259996E-6</v>
      </c>
      <c r="AQ1786" t="str">
        <f>_xlfn.TEXTBEFORE(Table17[[#This Row],[rxn]],"-",-1)</f>
        <v>PROSYN</v>
      </c>
    </row>
    <row r="1787" spans="16:43" ht="17" x14ac:dyDescent="0.25">
      <c r="P1787" s="4"/>
      <c r="T1787"/>
      <c r="AF1787" s="1" t="s">
        <v>12208</v>
      </c>
      <c r="AG1787" s="1" t="s">
        <v>2778</v>
      </c>
      <c r="AH1787" s="9">
        <v>8.6774014000000005E-11</v>
      </c>
      <c r="AI1787" s="1" t="e">
        <f>_xlfn.TEXTAFTER(Table916[[#This Row],[type]],"-",-1)</f>
        <v>#N/A</v>
      </c>
      <c r="AJ1787" s="1" t="e">
        <f ca="1">_xlfn.TEXTAFTER(_xlfn.TEXTBEFORE(Table916[[#This Row],[type]],"-"&amp;Table916[[#This Row],[rxn-no-enz]]),"RXN-")</f>
        <v>#N/A</v>
      </c>
      <c r="AK1787" s="1" t="e">
        <f>_xlfn.TEXTBEFORE(Table916[[#This Row],[type]],"_",-1)</f>
        <v>#N/A</v>
      </c>
      <c r="AN1787" t="s">
        <v>4655</v>
      </c>
      <c r="AO1787" t="s">
        <v>2778</v>
      </c>
      <c r="AP1787" s="3">
        <v>2.0476081840000001E-9</v>
      </c>
      <c r="AQ1787" t="str">
        <f>_xlfn.TEXTBEFORE(Table17[[#This Row],[rxn]],"-",-1)</f>
        <v>PROSYN</v>
      </c>
    </row>
    <row r="1788" spans="16:43" ht="17" x14ac:dyDescent="0.25">
      <c r="P1788" s="4"/>
      <c r="T1788"/>
      <c r="AF1788" s="1" t="s">
        <v>12209</v>
      </c>
      <c r="AG1788" s="1" t="s">
        <v>2778</v>
      </c>
      <c r="AH1788" s="9">
        <v>6.1967570600000002E-10</v>
      </c>
      <c r="AI1788" s="1" t="e">
        <f>_xlfn.TEXTAFTER(Table916[[#This Row],[type]],"-",-1)</f>
        <v>#N/A</v>
      </c>
      <c r="AJ1788" s="1" t="e">
        <f ca="1">_xlfn.TEXTAFTER(_xlfn.TEXTBEFORE(Table916[[#This Row],[type]],"-"&amp;Table916[[#This Row],[rxn-no-enz]]),"RXN-")</f>
        <v>#N/A</v>
      </c>
      <c r="AK1788" s="1" t="e">
        <f>_xlfn.TEXTBEFORE(Table916[[#This Row],[type]],"_",-1)</f>
        <v>#N/A</v>
      </c>
      <c r="AN1788" t="s">
        <v>4656</v>
      </c>
      <c r="AO1788" t="s">
        <v>2778</v>
      </c>
      <c r="AP1788" s="3">
        <v>5.9445097522259996E-6</v>
      </c>
      <c r="AQ1788" t="str">
        <f>_xlfn.TEXTBEFORE(Table17[[#This Row],[rxn]],"-",-1)</f>
        <v>PROSYN</v>
      </c>
    </row>
    <row r="1789" spans="16:43" ht="17" x14ac:dyDescent="0.25">
      <c r="P1789" s="4"/>
      <c r="T1789"/>
      <c r="AF1789" s="1" t="s">
        <v>12210</v>
      </c>
      <c r="AG1789" s="1" t="s">
        <v>2778</v>
      </c>
      <c r="AH1789" s="9">
        <v>3.2649573999999998E-11</v>
      </c>
      <c r="AI1789" s="1" t="e">
        <f>_xlfn.TEXTAFTER(Table916[[#This Row],[type]],"-",-1)</f>
        <v>#N/A</v>
      </c>
      <c r="AJ1789" s="1" t="e">
        <f ca="1">_xlfn.TEXTAFTER(_xlfn.TEXTBEFORE(Table916[[#This Row],[type]],"-"&amp;Table916[[#This Row],[rxn-no-enz]]),"RXN-")</f>
        <v>#N/A</v>
      </c>
      <c r="AK1789" s="1" t="e">
        <f>_xlfn.TEXTBEFORE(Table916[[#This Row],[type]],"_",-1)</f>
        <v>#N/A</v>
      </c>
      <c r="AN1789" t="s">
        <v>4657</v>
      </c>
      <c r="AO1789" t="s">
        <v>2778</v>
      </c>
      <c r="AP1789" s="3">
        <v>5.9445097522259996E-6</v>
      </c>
      <c r="AQ1789" t="str">
        <f>_xlfn.TEXTBEFORE(Table17[[#This Row],[rxn]],"-",-1)</f>
        <v>PROSYN</v>
      </c>
    </row>
    <row r="1790" spans="16:43" ht="17" x14ac:dyDescent="0.25">
      <c r="P1790" s="4"/>
      <c r="T1790"/>
      <c r="AF1790" s="1" t="s">
        <v>12211</v>
      </c>
      <c r="AG1790" s="1" t="s">
        <v>2778</v>
      </c>
      <c r="AH1790" s="9">
        <v>8.4614641999999997E-11</v>
      </c>
      <c r="AI1790" s="1" t="e">
        <f>_xlfn.TEXTAFTER(Table916[[#This Row],[type]],"-",-1)</f>
        <v>#N/A</v>
      </c>
      <c r="AJ1790" s="1" t="e">
        <f ca="1">_xlfn.TEXTAFTER(_xlfn.TEXTBEFORE(Table916[[#This Row],[type]],"-"&amp;Table916[[#This Row],[rxn-no-enz]]),"RXN-")</f>
        <v>#N/A</v>
      </c>
      <c r="AK1790" s="1" t="e">
        <f>_xlfn.TEXTBEFORE(Table916[[#This Row],[type]],"_",-1)</f>
        <v>#N/A</v>
      </c>
      <c r="AN1790" t="s">
        <v>4658</v>
      </c>
      <c r="AO1790" t="s">
        <v>2778</v>
      </c>
      <c r="AP1790" s="3">
        <v>5.9445097522259996E-6</v>
      </c>
      <c r="AQ1790" t="str">
        <f>_xlfn.TEXTBEFORE(Table17[[#This Row],[rxn]],"-",-1)</f>
        <v>PROSYN</v>
      </c>
    </row>
    <row r="1791" spans="16:43" ht="17" x14ac:dyDescent="0.25">
      <c r="P1791" s="4"/>
      <c r="T1791"/>
      <c r="AF1791" s="1" t="s">
        <v>12212</v>
      </c>
      <c r="AG1791" s="1" t="s">
        <v>2778</v>
      </c>
      <c r="AH1791" s="9">
        <v>1.2235217629999999E-9</v>
      </c>
      <c r="AI1791" s="1" t="e">
        <f>_xlfn.TEXTAFTER(Table916[[#This Row],[type]],"-",-1)</f>
        <v>#N/A</v>
      </c>
      <c r="AJ1791" s="1" t="e">
        <f ca="1">_xlfn.TEXTAFTER(_xlfn.TEXTBEFORE(Table916[[#This Row],[type]],"-"&amp;Table916[[#This Row],[rxn-no-enz]]),"RXN-")</f>
        <v>#N/A</v>
      </c>
      <c r="AK1791" s="1" t="e">
        <f>_xlfn.TEXTBEFORE(Table916[[#This Row],[type]],"_",-1)</f>
        <v>#N/A</v>
      </c>
      <c r="AN1791" t="s">
        <v>4659</v>
      </c>
      <c r="AO1791" t="s">
        <v>2778</v>
      </c>
      <c r="AP1791" s="3">
        <v>5.9445097522259996E-6</v>
      </c>
      <c r="AQ1791" t="str">
        <f>_xlfn.TEXTBEFORE(Table17[[#This Row],[rxn]],"-",-1)</f>
        <v>PROSYN</v>
      </c>
    </row>
    <row r="1792" spans="16:43" ht="17" x14ac:dyDescent="0.25">
      <c r="P1792" s="4"/>
      <c r="T1792"/>
      <c r="AF1792" s="1" t="s">
        <v>12213</v>
      </c>
      <c r="AG1792" s="1" t="s">
        <v>2778</v>
      </c>
      <c r="AH1792" s="9">
        <v>2.25061897E-10</v>
      </c>
      <c r="AI1792" s="1" t="e">
        <f>_xlfn.TEXTAFTER(Table916[[#This Row],[type]],"-",-1)</f>
        <v>#N/A</v>
      </c>
      <c r="AJ1792" s="1" t="e">
        <f ca="1">_xlfn.TEXTAFTER(_xlfn.TEXTBEFORE(Table916[[#This Row],[type]],"-"&amp;Table916[[#This Row],[rxn-no-enz]]),"RXN-")</f>
        <v>#N/A</v>
      </c>
      <c r="AK1792" s="1" t="e">
        <f>_xlfn.TEXTBEFORE(Table916[[#This Row],[type]],"_",-1)</f>
        <v>#N/A</v>
      </c>
      <c r="AN1792" t="s">
        <v>4660</v>
      </c>
      <c r="AO1792" t="s">
        <v>2778</v>
      </c>
      <c r="AP1792" s="3">
        <v>5.9445097522259996E-6</v>
      </c>
      <c r="AQ1792" t="str">
        <f>_xlfn.TEXTBEFORE(Table17[[#This Row],[rxn]],"-",-1)</f>
        <v>PROSYN</v>
      </c>
    </row>
    <row r="1793" spans="16:43" ht="17" x14ac:dyDescent="0.25">
      <c r="P1793" s="4"/>
      <c r="T1793"/>
      <c r="AF1793" s="1" t="s">
        <v>12214</v>
      </c>
      <c r="AG1793" s="1" t="s">
        <v>2778</v>
      </c>
      <c r="AH1793" s="9">
        <v>1.89887752E-10</v>
      </c>
      <c r="AI1793" s="1" t="e">
        <f>_xlfn.TEXTAFTER(Table916[[#This Row],[type]],"-",-1)</f>
        <v>#N/A</v>
      </c>
      <c r="AJ1793" s="1" t="e">
        <f ca="1">_xlfn.TEXTAFTER(_xlfn.TEXTBEFORE(Table916[[#This Row],[type]],"-"&amp;Table916[[#This Row],[rxn-no-enz]]),"RXN-")</f>
        <v>#N/A</v>
      </c>
      <c r="AK1793" s="1" t="e">
        <f>_xlfn.TEXTBEFORE(Table916[[#This Row],[type]],"_",-1)</f>
        <v>#N/A</v>
      </c>
      <c r="AN1793" t="s">
        <v>4661</v>
      </c>
      <c r="AO1793" t="s">
        <v>2778</v>
      </c>
      <c r="AP1793" s="3">
        <v>5.9445097522259996E-6</v>
      </c>
      <c r="AQ1793" t="str">
        <f>_xlfn.TEXTBEFORE(Table17[[#This Row],[rxn]],"-",-1)</f>
        <v>PROSYN</v>
      </c>
    </row>
    <row r="1794" spans="16:43" ht="17" x14ac:dyDescent="0.25">
      <c r="P1794" s="4"/>
      <c r="T1794"/>
      <c r="AF1794" s="1" t="s">
        <v>12215</v>
      </c>
      <c r="AG1794" s="1" t="s">
        <v>2778</v>
      </c>
      <c r="AH1794" s="9">
        <v>1.88916368E-10</v>
      </c>
      <c r="AI1794" s="1" t="e">
        <f>_xlfn.TEXTAFTER(Table916[[#This Row],[type]],"-",-1)</f>
        <v>#N/A</v>
      </c>
      <c r="AJ1794" s="1" t="e">
        <f ca="1">_xlfn.TEXTAFTER(_xlfn.TEXTBEFORE(Table916[[#This Row],[type]],"-"&amp;Table916[[#This Row],[rxn-no-enz]]),"RXN-")</f>
        <v>#N/A</v>
      </c>
      <c r="AK1794" s="1" t="e">
        <f>_xlfn.TEXTBEFORE(Table916[[#This Row],[type]],"_",-1)</f>
        <v>#N/A</v>
      </c>
      <c r="AN1794" t="s">
        <v>4662</v>
      </c>
      <c r="AO1794" t="s">
        <v>2778</v>
      </c>
      <c r="AP1794" s="3">
        <v>5.1198091299999998E-10</v>
      </c>
      <c r="AQ1794" t="str">
        <f>_xlfn.TEXTBEFORE(Table17[[#This Row],[rxn]],"-",-1)</f>
        <v>PROSYN</v>
      </c>
    </row>
    <row r="1795" spans="16:43" ht="17" x14ac:dyDescent="0.25">
      <c r="P1795" s="4"/>
      <c r="T1795"/>
      <c r="AF1795" s="1" t="s">
        <v>12216</v>
      </c>
      <c r="AG1795" s="1" t="s">
        <v>2778</v>
      </c>
      <c r="AH1795" s="9">
        <v>2.4859936999999901E-11</v>
      </c>
      <c r="AI1795" s="1" t="e">
        <f>_xlfn.TEXTAFTER(Table916[[#This Row],[type]],"-",-1)</f>
        <v>#N/A</v>
      </c>
      <c r="AJ1795" s="1" t="e">
        <f ca="1">_xlfn.TEXTAFTER(_xlfn.TEXTBEFORE(Table916[[#This Row],[type]],"-"&amp;Table916[[#This Row],[rxn-no-enz]]),"RXN-")</f>
        <v>#N/A</v>
      </c>
      <c r="AK1795" s="1" t="e">
        <f>_xlfn.TEXTBEFORE(Table916[[#This Row],[type]],"_",-1)</f>
        <v>#N/A</v>
      </c>
      <c r="AN1795" t="s">
        <v>4663</v>
      </c>
      <c r="AO1795" t="s">
        <v>2778</v>
      </c>
      <c r="AP1795" s="3">
        <v>6.56754793E-10</v>
      </c>
      <c r="AQ1795" t="str">
        <f>_xlfn.TEXTBEFORE(Table17[[#This Row],[rxn]],"-",-1)</f>
        <v>PROSYN</v>
      </c>
    </row>
    <row r="1796" spans="16:43" ht="17" x14ac:dyDescent="0.25">
      <c r="P1796" s="4"/>
      <c r="T1796"/>
      <c r="AF1796" s="1" t="s">
        <v>12217</v>
      </c>
      <c r="AG1796" s="1" t="s">
        <v>2778</v>
      </c>
      <c r="AH1796" s="9">
        <v>1.5780613399999899E-10</v>
      </c>
      <c r="AI1796" s="1" t="e">
        <f>_xlfn.TEXTAFTER(Table916[[#This Row],[type]],"-",-1)</f>
        <v>#N/A</v>
      </c>
      <c r="AJ1796" s="1" t="e">
        <f ca="1">_xlfn.TEXTAFTER(_xlfn.TEXTBEFORE(Table916[[#This Row],[type]],"-"&amp;Table916[[#This Row],[rxn-no-enz]]),"RXN-")</f>
        <v>#N/A</v>
      </c>
      <c r="AK1796" s="1" t="e">
        <f>_xlfn.TEXTBEFORE(Table916[[#This Row],[type]],"_",-1)</f>
        <v>#N/A</v>
      </c>
      <c r="AN1796" t="s">
        <v>4664</v>
      </c>
      <c r="AO1796" t="s">
        <v>2778</v>
      </c>
      <c r="AP1796" s="3">
        <v>5.1198091299999998E-10</v>
      </c>
      <c r="AQ1796" t="str">
        <f>_xlfn.TEXTBEFORE(Table17[[#This Row],[rxn]],"-",-1)</f>
        <v>PROSYN</v>
      </c>
    </row>
    <row r="1797" spans="16:43" ht="17" x14ac:dyDescent="0.25">
      <c r="P1797" s="4"/>
      <c r="T1797"/>
      <c r="AF1797" s="1" t="s">
        <v>12218</v>
      </c>
      <c r="AG1797" s="1" t="s">
        <v>2778</v>
      </c>
      <c r="AH1797" s="9">
        <v>4.5415122999999999E-11</v>
      </c>
      <c r="AI1797" s="1" t="e">
        <f>_xlfn.TEXTAFTER(Table916[[#This Row],[type]],"-",-1)</f>
        <v>#N/A</v>
      </c>
      <c r="AJ1797" s="1" t="e">
        <f ca="1">_xlfn.TEXTAFTER(_xlfn.TEXTBEFORE(Table916[[#This Row],[type]],"-"&amp;Table916[[#This Row],[rxn-no-enz]]),"RXN-")</f>
        <v>#N/A</v>
      </c>
      <c r="AK1797" s="1" t="e">
        <f>_xlfn.TEXTBEFORE(Table916[[#This Row],[type]],"_",-1)</f>
        <v>#N/A</v>
      </c>
      <c r="AN1797" t="s">
        <v>4665</v>
      </c>
      <c r="AO1797" t="s">
        <v>2778</v>
      </c>
      <c r="AP1797" s="3">
        <v>5.1198091299999998E-10</v>
      </c>
      <c r="AQ1797" t="str">
        <f>_xlfn.TEXTBEFORE(Table17[[#This Row],[rxn]],"-",-1)</f>
        <v>PROSYN</v>
      </c>
    </row>
    <row r="1798" spans="16:43" ht="17" x14ac:dyDescent="0.25">
      <c r="P1798" s="4"/>
      <c r="T1798"/>
      <c r="AF1798" s="1" t="s">
        <v>12219</v>
      </c>
      <c r="AG1798" s="1" t="s">
        <v>2778</v>
      </c>
      <c r="AH1798" s="9">
        <v>3.79950961E-10</v>
      </c>
      <c r="AI1798" s="1" t="e">
        <f>_xlfn.TEXTAFTER(Table916[[#This Row],[type]],"-",-1)</f>
        <v>#N/A</v>
      </c>
      <c r="AJ1798" s="1" t="e">
        <f ca="1">_xlfn.TEXTAFTER(_xlfn.TEXTBEFORE(Table916[[#This Row],[type]],"-"&amp;Table916[[#This Row],[rxn-no-enz]]),"RXN-")</f>
        <v>#N/A</v>
      </c>
      <c r="AK1798" s="1" t="e">
        <f>_xlfn.TEXTBEFORE(Table916[[#This Row],[type]],"_",-1)</f>
        <v>#N/A</v>
      </c>
      <c r="AN1798" t="s">
        <v>4666</v>
      </c>
      <c r="AO1798" t="s">
        <v>2778</v>
      </c>
      <c r="AP1798" s="3">
        <v>5.1198091299999998E-10</v>
      </c>
      <c r="AQ1798" t="str">
        <f>_xlfn.TEXTBEFORE(Table17[[#This Row],[rxn]],"-",-1)</f>
        <v>PROSYN</v>
      </c>
    </row>
    <row r="1799" spans="16:43" ht="17" x14ac:dyDescent="0.25">
      <c r="P1799" s="4"/>
      <c r="T1799"/>
      <c r="AF1799" s="1" t="s">
        <v>12220</v>
      </c>
      <c r="AG1799" s="1" t="s">
        <v>2778</v>
      </c>
      <c r="AH1799" s="9">
        <v>2.2272470840000001E-9</v>
      </c>
      <c r="AI1799" s="1" t="e">
        <f>_xlfn.TEXTAFTER(Table916[[#This Row],[type]],"-",-1)</f>
        <v>#N/A</v>
      </c>
      <c r="AJ1799" s="1" t="e">
        <f ca="1">_xlfn.TEXTAFTER(_xlfn.TEXTBEFORE(Table916[[#This Row],[type]],"-"&amp;Table916[[#This Row],[rxn-no-enz]]),"RXN-")</f>
        <v>#N/A</v>
      </c>
      <c r="AK1799" s="1" t="e">
        <f>_xlfn.TEXTBEFORE(Table916[[#This Row],[type]],"_",-1)</f>
        <v>#N/A</v>
      </c>
      <c r="AN1799" t="s">
        <v>4667</v>
      </c>
      <c r="AO1799" t="s">
        <v>2778</v>
      </c>
      <c r="AP1799" s="3">
        <v>5.1198091299999998E-10</v>
      </c>
      <c r="AQ1799" t="str">
        <f>_xlfn.TEXTBEFORE(Table17[[#This Row],[rxn]],"-",-1)</f>
        <v>PROSYN</v>
      </c>
    </row>
    <row r="1800" spans="16:43" ht="17" x14ac:dyDescent="0.25">
      <c r="P1800" s="4"/>
      <c r="T1800"/>
      <c r="AF1800" s="1" t="s">
        <v>12221</v>
      </c>
      <c r="AG1800" s="1" t="s">
        <v>2778</v>
      </c>
      <c r="AH1800" s="9">
        <v>9.12188149999999E-11</v>
      </c>
      <c r="AI1800" s="1" t="e">
        <f>_xlfn.TEXTAFTER(Table916[[#This Row],[type]],"-",-1)</f>
        <v>#N/A</v>
      </c>
      <c r="AJ1800" s="1" t="e">
        <f ca="1">_xlfn.TEXTAFTER(_xlfn.TEXTBEFORE(Table916[[#This Row],[type]],"-"&amp;Table916[[#This Row],[rxn-no-enz]]),"RXN-")</f>
        <v>#N/A</v>
      </c>
      <c r="AK1800" s="1" t="e">
        <f>_xlfn.TEXTBEFORE(Table916[[#This Row],[type]],"_",-1)</f>
        <v>#N/A</v>
      </c>
      <c r="AN1800" t="s">
        <v>4669</v>
      </c>
      <c r="AO1800" t="s">
        <v>2778</v>
      </c>
      <c r="AP1800" s="3">
        <v>5.1198091299999998E-10</v>
      </c>
      <c r="AQ1800" t="str">
        <f>_xlfn.TEXTBEFORE(Table17[[#This Row],[rxn]],"-",-1)</f>
        <v>PROSYN</v>
      </c>
    </row>
    <row r="1801" spans="16:43" ht="17" x14ac:dyDescent="0.25">
      <c r="P1801" s="4"/>
      <c r="T1801"/>
      <c r="AF1801" s="1" t="s">
        <v>12222</v>
      </c>
      <c r="AG1801" s="1" t="s">
        <v>2778</v>
      </c>
      <c r="AH1801" s="9">
        <v>1.1340402000000001E-11</v>
      </c>
      <c r="AI1801" s="1" t="e">
        <f>_xlfn.TEXTAFTER(Table916[[#This Row],[type]],"-",-1)</f>
        <v>#N/A</v>
      </c>
      <c r="AJ1801" s="1" t="e">
        <f ca="1">_xlfn.TEXTAFTER(_xlfn.TEXTBEFORE(Table916[[#This Row],[type]],"-"&amp;Table916[[#This Row],[rxn-no-enz]]),"RXN-")</f>
        <v>#N/A</v>
      </c>
      <c r="AK1801" s="1" t="e">
        <f>_xlfn.TEXTBEFORE(Table916[[#This Row],[type]],"_",-1)</f>
        <v>#N/A</v>
      </c>
      <c r="AN1801" t="s">
        <v>4670</v>
      </c>
      <c r="AO1801" t="s">
        <v>2778</v>
      </c>
      <c r="AP1801" s="3">
        <v>5.1198091299999998E-10</v>
      </c>
      <c r="AQ1801" t="str">
        <f>_xlfn.TEXTBEFORE(Table17[[#This Row],[rxn]],"-",-1)</f>
        <v>PROSYN</v>
      </c>
    </row>
    <row r="1802" spans="16:43" ht="17" x14ac:dyDescent="0.25">
      <c r="P1802" s="4"/>
      <c r="T1802"/>
      <c r="AF1802" s="1" t="s">
        <v>12223</v>
      </c>
      <c r="AG1802" s="1" t="s">
        <v>2778</v>
      </c>
      <c r="AH1802" s="9">
        <v>5.9874601400000001E-10</v>
      </c>
      <c r="AI1802" s="1" t="e">
        <f>_xlfn.TEXTAFTER(Table916[[#This Row],[type]],"-",-1)</f>
        <v>#N/A</v>
      </c>
      <c r="AJ1802" s="1" t="e">
        <f ca="1">_xlfn.TEXTAFTER(_xlfn.TEXTBEFORE(Table916[[#This Row],[type]],"-"&amp;Table916[[#This Row],[rxn-no-enz]]),"RXN-")</f>
        <v>#N/A</v>
      </c>
      <c r="AK1802" s="1" t="e">
        <f>_xlfn.TEXTBEFORE(Table916[[#This Row],[type]],"_",-1)</f>
        <v>#N/A</v>
      </c>
      <c r="AN1802" t="s">
        <v>4671</v>
      </c>
      <c r="AO1802" t="s">
        <v>2778</v>
      </c>
      <c r="AP1802" s="3">
        <v>5.1198091299999998E-10</v>
      </c>
      <c r="AQ1802" t="str">
        <f>_xlfn.TEXTBEFORE(Table17[[#This Row],[rxn]],"-",-1)</f>
        <v>PROSYN</v>
      </c>
    </row>
    <row r="1803" spans="16:43" ht="17" x14ac:dyDescent="0.25">
      <c r="P1803" s="4"/>
      <c r="T1803"/>
      <c r="AF1803" s="1" t="s">
        <v>12224</v>
      </c>
      <c r="AG1803" s="1" t="s">
        <v>2778</v>
      </c>
      <c r="AH1803" s="9">
        <v>4.5036129999999997E-12</v>
      </c>
      <c r="AI1803" s="1" t="e">
        <f>_xlfn.TEXTAFTER(Table916[[#This Row],[type]],"-",-1)</f>
        <v>#N/A</v>
      </c>
      <c r="AJ1803" s="1" t="e">
        <f ca="1">_xlfn.TEXTAFTER(_xlfn.TEXTBEFORE(Table916[[#This Row],[type]],"-"&amp;Table916[[#This Row],[rxn-no-enz]]),"RXN-")</f>
        <v>#N/A</v>
      </c>
      <c r="AK1803" s="1" t="e">
        <f>_xlfn.TEXTBEFORE(Table916[[#This Row],[type]],"_",-1)</f>
        <v>#N/A</v>
      </c>
      <c r="AN1803" t="s">
        <v>4672</v>
      </c>
      <c r="AO1803" t="s">
        <v>2778</v>
      </c>
      <c r="AP1803" s="3">
        <v>5.1198091299999998E-10</v>
      </c>
      <c r="AQ1803" t="str">
        <f>_xlfn.TEXTBEFORE(Table17[[#This Row],[rxn]],"-",-1)</f>
        <v>PROSYN</v>
      </c>
    </row>
    <row r="1804" spans="16:43" ht="17" x14ac:dyDescent="0.25">
      <c r="P1804" s="4"/>
      <c r="T1804"/>
      <c r="AF1804" s="1" t="s">
        <v>12225</v>
      </c>
      <c r="AG1804" s="1" t="s">
        <v>2778</v>
      </c>
      <c r="AH1804" s="9">
        <v>1.7519261399999999E-10</v>
      </c>
      <c r="AI1804" s="1" t="e">
        <f>_xlfn.TEXTAFTER(Table916[[#This Row],[type]],"-",-1)</f>
        <v>#N/A</v>
      </c>
      <c r="AJ1804" s="1" t="e">
        <f ca="1">_xlfn.TEXTAFTER(_xlfn.TEXTBEFORE(Table916[[#This Row],[type]],"-"&amp;Table916[[#This Row],[rxn-no-enz]]),"RXN-")</f>
        <v>#N/A</v>
      </c>
      <c r="AK1804" s="1" t="e">
        <f>_xlfn.TEXTBEFORE(Table916[[#This Row],[type]],"_",-1)</f>
        <v>#N/A</v>
      </c>
      <c r="AN1804" t="s">
        <v>4673</v>
      </c>
      <c r="AO1804" t="s">
        <v>2778</v>
      </c>
      <c r="AP1804" s="3">
        <v>5.1198091299999998E-10</v>
      </c>
      <c r="AQ1804" t="str">
        <f>_xlfn.TEXTBEFORE(Table17[[#This Row],[rxn]],"-",-1)</f>
        <v>PROSYN</v>
      </c>
    </row>
    <row r="1805" spans="16:43" ht="17" x14ac:dyDescent="0.25">
      <c r="P1805" s="4"/>
      <c r="T1805"/>
      <c r="AF1805" s="1" t="s">
        <v>12226</v>
      </c>
      <c r="AG1805" s="1" t="s">
        <v>2778</v>
      </c>
      <c r="AH1805" s="9">
        <v>8.6174513199999995E-10</v>
      </c>
      <c r="AI1805" s="1" t="e">
        <f>_xlfn.TEXTAFTER(Table916[[#This Row],[type]],"-",-1)</f>
        <v>#N/A</v>
      </c>
      <c r="AJ1805" s="1" t="e">
        <f ca="1">_xlfn.TEXTAFTER(_xlfn.TEXTBEFORE(Table916[[#This Row],[type]],"-"&amp;Table916[[#This Row],[rxn-no-enz]]),"RXN-")</f>
        <v>#N/A</v>
      </c>
      <c r="AK1805" s="1" t="e">
        <f>_xlfn.TEXTBEFORE(Table916[[#This Row],[type]],"_",-1)</f>
        <v>#N/A</v>
      </c>
      <c r="AN1805" t="s">
        <v>4674</v>
      </c>
      <c r="AO1805" t="s">
        <v>2778</v>
      </c>
      <c r="AP1805" s="3">
        <v>5.1198091299999998E-10</v>
      </c>
      <c r="AQ1805" t="str">
        <f>_xlfn.TEXTBEFORE(Table17[[#This Row],[rxn]],"-",-1)</f>
        <v>PROSYN</v>
      </c>
    </row>
    <row r="1806" spans="16:43" ht="17" x14ac:dyDescent="0.25">
      <c r="P1806" s="4"/>
      <c r="T1806"/>
      <c r="AF1806" s="1" t="s">
        <v>12227</v>
      </c>
      <c r="AG1806" s="1" t="s">
        <v>2778</v>
      </c>
      <c r="AH1806" s="9">
        <v>3.2775454000000002E-11</v>
      </c>
      <c r="AI1806" s="1" t="e">
        <f>_xlfn.TEXTAFTER(Table916[[#This Row],[type]],"-",-1)</f>
        <v>#N/A</v>
      </c>
      <c r="AJ1806" s="1" t="e">
        <f ca="1">_xlfn.TEXTAFTER(_xlfn.TEXTBEFORE(Table916[[#This Row],[type]],"-"&amp;Table916[[#This Row],[rxn-no-enz]]),"RXN-")</f>
        <v>#N/A</v>
      </c>
      <c r="AK1806" s="1" t="e">
        <f>_xlfn.TEXTBEFORE(Table916[[#This Row],[type]],"_",-1)</f>
        <v>#N/A</v>
      </c>
      <c r="AN1806" t="s">
        <v>4675</v>
      </c>
      <c r="AO1806" t="s">
        <v>2778</v>
      </c>
      <c r="AP1806" s="3">
        <v>5.1198091299999998E-10</v>
      </c>
      <c r="AQ1806" t="str">
        <f>_xlfn.TEXTBEFORE(Table17[[#This Row],[rxn]],"-",-1)</f>
        <v>PROSYN</v>
      </c>
    </row>
    <row r="1807" spans="16:43" ht="17" x14ac:dyDescent="0.25">
      <c r="P1807" s="4"/>
      <c r="T1807"/>
      <c r="AF1807" s="1" t="s">
        <v>12228</v>
      </c>
      <c r="AG1807" s="1" t="s">
        <v>2778</v>
      </c>
      <c r="AH1807" s="9">
        <v>8.0439469999999993E-12</v>
      </c>
      <c r="AI1807" s="1" t="e">
        <f>_xlfn.TEXTAFTER(Table916[[#This Row],[type]],"-",-1)</f>
        <v>#N/A</v>
      </c>
      <c r="AJ1807" s="1" t="e">
        <f ca="1">_xlfn.TEXTAFTER(_xlfn.TEXTBEFORE(Table916[[#This Row],[type]],"-"&amp;Table916[[#This Row],[rxn-no-enz]]),"RXN-")</f>
        <v>#N/A</v>
      </c>
      <c r="AK1807" s="1" t="e">
        <f>_xlfn.TEXTBEFORE(Table916[[#This Row],[type]],"_",-1)</f>
        <v>#N/A</v>
      </c>
      <c r="AN1807" t="s">
        <v>4676</v>
      </c>
      <c r="AO1807" t="s">
        <v>2778</v>
      </c>
      <c r="AP1807" s="3">
        <v>5.1198091299999998E-10</v>
      </c>
      <c r="AQ1807" t="str">
        <f>_xlfn.TEXTBEFORE(Table17[[#This Row],[rxn]],"-",-1)</f>
        <v>PROSYN</v>
      </c>
    </row>
    <row r="1808" spans="16:43" ht="17" x14ac:dyDescent="0.25">
      <c r="P1808" s="4"/>
      <c r="T1808"/>
      <c r="AF1808" s="1" t="s">
        <v>12229</v>
      </c>
      <c r="AG1808" s="1" t="s">
        <v>2778</v>
      </c>
      <c r="AH1808" s="9">
        <v>6.8983889999999999E-12</v>
      </c>
      <c r="AI1808" s="1" t="e">
        <f>_xlfn.TEXTAFTER(Table916[[#This Row],[type]],"-",-1)</f>
        <v>#N/A</v>
      </c>
      <c r="AJ1808" s="1" t="e">
        <f ca="1">_xlfn.TEXTAFTER(_xlfn.TEXTBEFORE(Table916[[#This Row],[type]],"-"&amp;Table916[[#This Row],[rxn-no-enz]]),"RXN-")</f>
        <v>#N/A</v>
      </c>
      <c r="AK1808" s="1" t="e">
        <f>_xlfn.TEXTBEFORE(Table916[[#This Row],[type]],"_",-1)</f>
        <v>#N/A</v>
      </c>
      <c r="AN1808" t="s">
        <v>4677</v>
      </c>
      <c r="AO1808" t="s">
        <v>2778</v>
      </c>
      <c r="AP1808" s="3">
        <v>1.3285246319999999E-9</v>
      </c>
      <c r="AQ1808" t="str">
        <f>_xlfn.TEXTBEFORE(Table17[[#This Row],[rxn]],"-",-1)</f>
        <v>PROSYN</v>
      </c>
    </row>
    <row r="1809" spans="16:43" ht="17" x14ac:dyDescent="0.25">
      <c r="P1809" s="4"/>
      <c r="T1809"/>
      <c r="AF1809" s="1" t="s">
        <v>12230</v>
      </c>
      <c r="AG1809" s="1" t="s">
        <v>2778</v>
      </c>
      <c r="AH1809" s="9">
        <v>2.77695736E-10</v>
      </c>
      <c r="AI1809" s="1" t="e">
        <f>_xlfn.TEXTAFTER(Table916[[#This Row],[type]],"-",-1)</f>
        <v>#N/A</v>
      </c>
      <c r="AJ1809" s="1" t="e">
        <f ca="1">_xlfn.TEXTAFTER(_xlfn.TEXTBEFORE(Table916[[#This Row],[type]],"-"&amp;Table916[[#This Row],[rxn-no-enz]]),"RXN-")</f>
        <v>#N/A</v>
      </c>
      <c r="AK1809" s="1" t="e">
        <f>_xlfn.TEXTBEFORE(Table916[[#This Row],[type]],"_",-1)</f>
        <v>#N/A</v>
      </c>
      <c r="AN1809" t="s">
        <v>4678</v>
      </c>
      <c r="AO1809" t="s">
        <v>2778</v>
      </c>
      <c r="AP1809" s="3">
        <v>1.22617272E-9</v>
      </c>
      <c r="AQ1809" t="str">
        <f>_xlfn.TEXTBEFORE(Table17[[#This Row],[rxn]],"-",-1)</f>
        <v>PROSYN</v>
      </c>
    </row>
    <row r="1810" spans="16:43" ht="17" x14ac:dyDescent="0.25">
      <c r="P1810" s="4"/>
      <c r="T1810"/>
      <c r="AF1810" s="1" t="s">
        <v>12231</v>
      </c>
      <c r="AG1810" s="1" t="s">
        <v>2778</v>
      </c>
      <c r="AH1810" s="9">
        <v>1.5674952799999999E-10</v>
      </c>
      <c r="AI1810" s="1" t="e">
        <f>_xlfn.TEXTAFTER(Table916[[#This Row],[type]],"-",-1)</f>
        <v>#N/A</v>
      </c>
      <c r="AJ1810" s="1" t="e">
        <f ca="1">_xlfn.TEXTAFTER(_xlfn.TEXTBEFORE(Table916[[#This Row],[type]],"-"&amp;Table916[[#This Row],[rxn-no-enz]]),"RXN-")</f>
        <v>#N/A</v>
      </c>
      <c r="AK1810" s="1" t="e">
        <f>_xlfn.TEXTBEFORE(Table916[[#This Row],[type]],"_",-1)</f>
        <v>#N/A</v>
      </c>
      <c r="AN1810" t="s">
        <v>4679</v>
      </c>
      <c r="AO1810" t="s">
        <v>2778</v>
      </c>
      <c r="AP1810" s="3">
        <v>5.1198091299999998E-10</v>
      </c>
      <c r="AQ1810" t="str">
        <f>_xlfn.TEXTBEFORE(Table17[[#This Row],[rxn]],"-",-1)</f>
        <v>PROSYN</v>
      </c>
    </row>
    <row r="1811" spans="16:43" ht="17" x14ac:dyDescent="0.25">
      <c r="P1811" s="4"/>
      <c r="T1811"/>
      <c r="AF1811" s="1" t="s">
        <v>12232</v>
      </c>
      <c r="AG1811" s="1" t="s">
        <v>2778</v>
      </c>
      <c r="AH1811" s="9">
        <v>1.4712599000000001E-11</v>
      </c>
      <c r="AI1811" s="1" t="e">
        <f>_xlfn.TEXTAFTER(Table916[[#This Row],[type]],"-",-1)</f>
        <v>#N/A</v>
      </c>
      <c r="AJ1811" s="1" t="e">
        <f ca="1">_xlfn.TEXTAFTER(_xlfn.TEXTBEFORE(Table916[[#This Row],[type]],"-"&amp;Table916[[#This Row],[rxn-no-enz]]),"RXN-")</f>
        <v>#N/A</v>
      </c>
      <c r="AK1811" s="1" t="e">
        <f>_xlfn.TEXTBEFORE(Table916[[#This Row],[type]],"_",-1)</f>
        <v>#N/A</v>
      </c>
      <c r="AN1811" t="s">
        <v>4680</v>
      </c>
      <c r="AO1811" t="s">
        <v>2778</v>
      </c>
      <c r="AP1811" s="3">
        <v>2.4410718460000001E-9</v>
      </c>
      <c r="AQ1811" t="str">
        <f>_xlfn.TEXTBEFORE(Table17[[#This Row],[rxn]],"-",-1)</f>
        <v>PROSYN</v>
      </c>
    </row>
    <row r="1812" spans="16:43" ht="17" x14ac:dyDescent="0.25">
      <c r="P1812" s="4"/>
      <c r="T1812"/>
      <c r="AF1812" s="1" t="s">
        <v>12233</v>
      </c>
      <c r="AG1812" s="1" t="s">
        <v>2778</v>
      </c>
      <c r="AH1812" s="9">
        <v>1.35470199999999E-10</v>
      </c>
      <c r="AI1812" s="1" t="e">
        <f>_xlfn.TEXTAFTER(Table916[[#This Row],[type]],"-",-1)</f>
        <v>#N/A</v>
      </c>
      <c r="AJ1812" s="1" t="e">
        <f ca="1">_xlfn.TEXTAFTER(_xlfn.TEXTBEFORE(Table916[[#This Row],[type]],"-"&amp;Table916[[#This Row],[rxn-no-enz]]),"RXN-")</f>
        <v>#N/A</v>
      </c>
      <c r="AK1812" s="1" t="e">
        <f>_xlfn.TEXTBEFORE(Table916[[#This Row],[type]],"_",-1)</f>
        <v>#N/A</v>
      </c>
      <c r="AN1812" t="s">
        <v>4681</v>
      </c>
      <c r="AO1812" t="s">
        <v>2778</v>
      </c>
      <c r="AP1812" s="3">
        <v>5.1198091299999998E-10</v>
      </c>
      <c r="AQ1812" t="str">
        <f>_xlfn.TEXTBEFORE(Table17[[#This Row],[rxn]],"-",-1)</f>
        <v>PROSYN</v>
      </c>
    </row>
    <row r="1813" spans="16:43" ht="17" x14ac:dyDescent="0.25">
      <c r="P1813" s="4"/>
      <c r="T1813"/>
      <c r="AF1813" s="1" t="s">
        <v>12234</v>
      </c>
      <c r="AG1813" s="1" t="s">
        <v>2778</v>
      </c>
      <c r="AH1813" s="9">
        <v>4.6710239999999999E-12</v>
      </c>
      <c r="AI1813" s="1" t="e">
        <f>_xlfn.TEXTAFTER(Table916[[#This Row],[type]],"-",-1)</f>
        <v>#N/A</v>
      </c>
      <c r="AJ1813" s="1" t="e">
        <f ca="1">_xlfn.TEXTAFTER(_xlfn.TEXTBEFORE(Table916[[#This Row],[type]],"-"&amp;Table916[[#This Row],[rxn-no-enz]]),"RXN-")</f>
        <v>#N/A</v>
      </c>
      <c r="AK1813" s="1" t="e">
        <f>_xlfn.TEXTBEFORE(Table916[[#This Row],[type]],"_",-1)</f>
        <v>#N/A</v>
      </c>
      <c r="AN1813" t="s">
        <v>4682</v>
      </c>
      <c r="AO1813" t="s">
        <v>2778</v>
      </c>
      <c r="AP1813" s="3">
        <v>5.1198091299999998E-10</v>
      </c>
      <c r="AQ1813" t="str">
        <f>_xlfn.TEXTBEFORE(Table17[[#This Row],[rxn]],"-",-1)</f>
        <v>PROSYN</v>
      </c>
    </row>
    <row r="1814" spans="16:43" ht="17" x14ac:dyDescent="0.25">
      <c r="P1814" s="4"/>
      <c r="T1814"/>
      <c r="AF1814" s="1" t="s">
        <v>12235</v>
      </c>
      <c r="AG1814" s="1" t="s">
        <v>2778</v>
      </c>
      <c r="AH1814" s="9">
        <v>4.55879E-13</v>
      </c>
      <c r="AI1814" s="1" t="e">
        <f>_xlfn.TEXTAFTER(Table916[[#This Row],[type]],"-",-1)</f>
        <v>#N/A</v>
      </c>
      <c r="AJ1814" s="1" t="e">
        <f ca="1">_xlfn.TEXTAFTER(_xlfn.TEXTBEFORE(Table916[[#This Row],[type]],"-"&amp;Table916[[#This Row],[rxn-no-enz]]),"RXN-")</f>
        <v>#N/A</v>
      </c>
      <c r="AK1814" s="1" t="e">
        <f>_xlfn.TEXTBEFORE(Table916[[#This Row],[type]],"_",-1)</f>
        <v>#N/A</v>
      </c>
      <c r="AN1814" t="s">
        <v>4683</v>
      </c>
      <c r="AO1814" t="s">
        <v>2778</v>
      </c>
      <c r="AP1814" s="3">
        <v>5.1198091299999998E-10</v>
      </c>
      <c r="AQ1814" t="str">
        <f>_xlfn.TEXTBEFORE(Table17[[#This Row],[rxn]],"-",-1)</f>
        <v>PROSYN</v>
      </c>
    </row>
    <row r="1815" spans="16:43" ht="17" x14ac:dyDescent="0.25">
      <c r="P1815" s="4"/>
      <c r="T1815"/>
      <c r="AF1815" s="1" t="s">
        <v>12236</v>
      </c>
      <c r="AG1815" s="1" t="s">
        <v>2778</v>
      </c>
      <c r="AH1815" s="9">
        <v>4.6343804999999998E-11</v>
      </c>
      <c r="AI1815" s="1" t="e">
        <f>_xlfn.TEXTAFTER(Table916[[#This Row],[type]],"-",-1)</f>
        <v>#N/A</v>
      </c>
      <c r="AJ1815" s="1" t="e">
        <f ca="1">_xlfn.TEXTAFTER(_xlfn.TEXTBEFORE(Table916[[#This Row],[type]],"-"&amp;Table916[[#This Row],[rxn-no-enz]]),"RXN-")</f>
        <v>#N/A</v>
      </c>
      <c r="AK1815" s="1" t="e">
        <f>_xlfn.TEXTBEFORE(Table916[[#This Row],[type]],"_",-1)</f>
        <v>#N/A</v>
      </c>
      <c r="AN1815" t="s">
        <v>4684</v>
      </c>
      <c r="AO1815" t="s">
        <v>2778</v>
      </c>
      <c r="AP1815" s="3">
        <v>5.1198091299999998E-10</v>
      </c>
      <c r="AQ1815" t="str">
        <f>_xlfn.TEXTBEFORE(Table17[[#This Row],[rxn]],"-",-1)</f>
        <v>PROSYN</v>
      </c>
    </row>
    <row r="1816" spans="16:43" ht="17" x14ac:dyDescent="0.25">
      <c r="P1816" s="4"/>
      <c r="T1816"/>
      <c r="AF1816" s="1" t="s">
        <v>12237</v>
      </c>
      <c r="AG1816" s="1" t="s">
        <v>2778</v>
      </c>
      <c r="AH1816" s="9">
        <v>1.1639114699999999E-10</v>
      </c>
      <c r="AI1816" s="1" t="e">
        <f>_xlfn.TEXTAFTER(Table916[[#This Row],[type]],"-",-1)</f>
        <v>#N/A</v>
      </c>
      <c r="AJ1816" s="1" t="e">
        <f ca="1">_xlfn.TEXTAFTER(_xlfn.TEXTBEFORE(Table916[[#This Row],[type]],"-"&amp;Table916[[#This Row],[rxn-no-enz]]),"RXN-")</f>
        <v>#N/A</v>
      </c>
      <c r="AK1816" s="1" t="e">
        <f>_xlfn.TEXTBEFORE(Table916[[#This Row],[type]],"_",-1)</f>
        <v>#N/A</v>
      </c>
      <c r="AN1816" t="s">
        <v>4685</v>
      </c>
      <c r="AO1816" t="s">
        <v>2778</v>
      </c>
      <c r="AP1816" s="3">
        <v>5.1198091299999998E-10</v>
      </c>
      <c r="AQ1816" t="str">
        <f>_xlfn.TEXTBEFORE(Table17[[#This Row],[rxn]],"-",-1)</f>
        <v>PROSYN</v>
      </c>
    </row>
    <row r="1817" spans="16:43" ht="17" x14ac:dyDescent="0.25">
      <c r="P1817" s="4"/>
      <c r="T1817"/>
      <c r="AF1817" s="1" t="s">
        <v>12238</v>
      </c>
      <c r="AG1817" s="1" t="s">
        <v>2778</v>
      </c>
      <c r="AH1817" s="9">
        <v>2.2844091999999999E-11</v>
      </c>
      <c r="AI1817" s="1" t="e">
        <f>_xlfn.TEXTAFTER(Table916[[#This Row],[type]],"-",-1)</f>
        <v>#N/A</v>
      </c>
      <c r="AJ1817" s="1" t="e">
        <f ca="1">_xlfn.TEXTAFTER(_xlfn.TEXTBEFORE(Table916[[#This Row],[type]],"-"&amp;Table916[[#This Row],[rxn-no-enz]]),"RXN-")</f>
        <v>#N/A</v>
      </c>
      <c r="AK1817" s="1" t="e">
        <f>_xlfn.TEXTBEFORE(Table916[[#This Row],[type]],"_",-1)</f>
        <v>#N/A</v>
      </c>
      <c r="AN1817" t="s">
        <v>4686</v>
      </c>
      <c r="AO1817" t="s">
        <v>2778</v>
      </c>
      <c r="AP1817" s="3">
        <v>1.59211376E-10</v>
      </c>
      <c r="AQ1817" t="str">
        <f>_xlfn.TEXTBEFORE(Table17[[#This Row],[rxn]],"-",-1)</f>
        <v>PROSYN</v>
      </c>
    </row>
    <row r="1818" spans="16:43" ht="17" x14ac:dyDescent="0.25">
      <c r="P1818" s="4"/>
      <c r="T1818"/>
      <c r="AF1818" s="1" t="s">
        <v>12239</v>
      </c>
      <c r="AG1818" s="1" t="s">
        <v>2778</v>
      </c>
      <c r="AH1818" s="9">
        <v>4.3790989999999996E-12</v>
      </c>
      <c r="AI1818" s="1" t="e">
        <f>_xlfn.TEXTAFTER(Table916[[#This Row],[type]],"-",-1)</f>
        <v>#N/A</v>
      </c>
      <c r="AJ1818" s="1" t="e">
        <f ca="1">_xlfn.TEXTAFTER(_xlfn.TEXTBEFORE(Table916[[#This Row],[type]],"-"&amp;Table916[[#This Row],[rxn-no-enz]]),"RXN-")</f>
        <v>#N/A</v>
      </c>
      <c r="AK1818" s="1" t="e">
        <f>_xlfn.TEXTBEFORE(Table916[[#This Row],[type]],"_",-1)</f>
        <v>#N/A</v>
      </c>
      <c r="AN1818" t="s">
        <v>4687</v>
      </c>
      <c r="AO1818" t="s">
        <v>2778</v>
      </c>
      <c r="AP1818" s="3">
        <v>5.1198091299999998E-10</v>
      </c>
      <c r="AQ1818" t="str">
        <f>_xlfn.TEXTBEFORE(Table17[[#This Row],[rxn]],"-",-1)</f>
        <v>PROSYN</v>
      </c>
    </row>
    <row r="1819" spans="16:43" ht="17" x14ac:dyDescent="0.25">
      <c r="P1819" s="4"/>
      <c r="T1819"/>
      <c r="AF1819" s="1" t="s">
        <v>12240</v>
      </c>
      <c r="AG1819" s="1" t="s">
        <v>2778</v>
      </c>
      <c r="AH1819" s="9">
        <v>3.2155099999999997E-11</v>
      </c>
      <c r="AI1819" s="1" t="e">
        <f>_xlfn.TEXTAFTER(Table916[[#This Row],[type]],"-",-1)</f>
        <v>#N/A</v>
      </c>
      <c r="AJ1819" s="1" t="e">
        <f ca="1">_xlfn.TEXTAFTER(_xlfn.TEXTBEFORE(Table916[[#This Row],[type]],"-"&amp;Table916[[#This Row],[rxn-no-enz]]),"RXN-")</f>
        <v>#N/A</v>
      </c>
      <c r="AK1819" s="1" t="e">
        <f>_xlfn.TEXTBEFORE(Table916[[#This Row],[type]],"_",-1)</f>
        <v>#N/A</v>
      </c>
      <c r="AN1819" t="s">
        <v>4688</v>
      </c>
      <c r="AO1819" t="s">
        <v>2778</v>
      </c>
      <c r="AP1819" s="3">
        <v>1.9287560160000001E-9</v>
      </c>
      <c r="AQ1819" t="str">
        <f>_xlfn.TEXTBEFORE(Table17[[#This Row],[rxn]],"-",-1)</f>
        <v>PROSYN</v>
      </c>
    </row>
    <row r="1820" spans="16:43" ht="17" x14ac:dyDescent="0.25">
      <c r="P1820" s="4"/>
      <c r="T1820"/>
      <c r="AF1820" s="1" t="s">
        <v>12241</v>
      </c>
      <c r="AG1820" s="1" t="s">
        <v>2778</v>
      </c>
      <c r="AH1820" s="9">
        <v>2.0286384879999999E-9</v>
      </c>
      <c r="AI1820" s="1" t="e">
        <f>_xlfn.TEXTAFTER(Table916[[#This Row],[type]],"-",-1)</f>
        <v>#N/A</v>
      </c>
      <c r="AJ1820" s="1" t="e">
        <f ca="1">_xlfn.TEXTAFTER(_xlfn.TEXTBEFORE(Table916[[#This Row],[type]],"-"&amp;Table916[[#This Row],[rxn-no-enz]]),"RXN-")</f>
        <v>#N/A</v>
      </c>
      <c r="AK1820" s="1" t="e">
        <f>_xlfn.TEXTBEFORE(Table916[[#This Row],[type]],"_",-1)</f>
        <v>#N/A</v>
      </c>
      <c r="AN1820" t="s">
        <v>4689</v>
      </c>
      <c r="AO1820" t="s">
        <v>2778</v>
      </c>
      <c r="AP1820" s="3">
        <v>1.2580657180000001E-9</v>
      </c>
      <c r="AQ1820" t="str">
        <f>_xlfn.TEXTBEFORE(Table17[[#This Row],[rxn]],"-",-1)</f>
        <v>PROSYN</v>
      </c>
    </row>
    <row r="1821" spans="16:43" ht="17" x14ac:dyDescent="0.25">
      <c r="P1821" s="4"/>
      <c r="T1821"/>
      <c r="AF1821" s="1" t="s">
        <v>12242</v>
      </c>
      <c r="AG1821" s="1" t="s">
        <v>2778</v>
      </c>
      <c r="AH1821" s="9">
        <v>4.7160941200000004E-10</v>
      </c>
      <c r="AI1821" s="1" t="e">
        <f>_xlfn.TEXTAFTER(Table916[[#This Row],[type]],"-",-1)</f>
        <v>#N/A</v>
      </c>
      <c r="AJ1821" s="1" t="e">
        <f ca="1">_xlfn.TEXTAFTER(_xlfn.TEXTBEFORE(Table916[[#This Row],[type]],"-"&amp;Table916[[#This Row],[rxn-no-enz]]),"RXN-")</f>
        <v>#N/A</v>
      </c>
      <c r="AK1821" s="1" t="e">
        <f>_xlfn.TEXTBEFORE(Table916[[#This Row],[type]],"_",-1)</f>
        <v>#N/A</v>
      </c>
      <c r="AN1821" t="s">
        <v>4690</v>
      </c>
      <c r="AO1821" t="s">
        <v>2778</v>
      </c>
      <c r="AP1821" s="3">
        <v>5.1198091299999998E-10</v>
      </c>
      <c r="AQ1821" t="str">
        <f>_xlfn.TEXTBEFORE(Table17[[#This Row],[rxn]],"-",-1)</f>
        <v>PROSYN</v>
      </c>
    </row>
    <row r="1822" spans="16:43" ht="17" x14ac:dyDescent="0.25">
      <c r="P1822" s="4"/>
      <c r="T1822"/>
      <c r="AF1822" s="1" t="s">
        <v>12243</v>
      </c>
      <c r="AG1822" s="1" t="s">
        <v>2778</v>
      </c>
      <c r="AH1822" s="9">
        <v>3.3326198300000001E-10</v>
      </c>
      <c r="AI1822" s="1" t="e">
        <f>_xlfn.TEXTAFTER(Table916[[#This Row],[type]],"-",-1)</f>
        <v>#N/A</v>
      </c>
      <c r="AJ1822" s="1" t="e">
        <f ca="1">_xlfn.TEXTAFTER(_xlfn.TEXTBEFORE(Table916[[#This Row],[type]],"-"&amp;Table916[[#This Row],[rxn-no-enz]]),"RXN-")</f>
        <v>#N/A</v>
      </c>
      <c r="AK1822" s="1" t="e">
        <f>_xlfn.TEXTBEFORE(Table916[[#This Row],[type]],"_",-1)</f>
        <v>#N/A</v>
      </c>
      <c r="AN1822" t="s">
        <v>4691</v>
      </c>
      <c r="AO1822" t="s">
        <v>2778</v>
      </c>
      <c r="AP1822" s="3">
        <v>5.1198091299999998E-10</v>
      </c>
      <c r="AQ1822" t="str">
        <f>_xlfn.TEXTBEFORE(Table17[[#This Row],[rxn]],"-",-1)</f>
        <v>PROSYN</v>
      </c>
    </row>
    <row r="1823" spans="16:43" ht="17" x14ac:dyDescent="0.25">
      <c r="P1823" s="4"/>
      <c r="T1823"/>
      <c r="AF1823" s="1" t="s">
        <v>12244</v>
      </c>
      <c r="AG1823" s="1" t="s">
        <v>2778</v>
      </c>
      <c r="AH1823" s="9">
        <v>1.99960494999999E-10</v>
      </c>
      <c r="AI1823" s="1" t="e">
        <f>_xlfn.TEXTAFTER(Table916[[#This Row],[type]],"-",-1)</f>
        <v>#N/A</v>
      </c>
      <c r="AJ1823" s="1" t="e">
        <f ca="1">_xlfn.TEXTAFTER(_xlfn.TEXTBEFORE(Table916[[#This Row],[type]],"-"&amp;Table916[[#This Row],[rxn-no-enz]]),"RXN-")</f>
        <v>#N/A</v>
      </c>
      <c r="AK1823" s="1" t="e">
        <f>_xlfn.TEXTBEFORE(Table916[[#This Row],[type]],"_",-1)</f>
        <v>#N/A</v>
      </c>
      <c r="AN1823" t="s">
        <v>4692</v>
      </c>
      <c r="AO1823" t="s">
        <v>2778</v>
      </c>
      <c r="AP1823" s="3">
        <v>5.1198091299999998E-10</v>
      </c>
      <c r="AQ1823" t="str">
        <f>_xlfn.TEXTBEFORE(Table17[[#This Row],[rxn]],"-",-1)</f>
        <v>PROSYN</v>
      </c>
    </row>
    <row r="1824" spans="16:43" ht="17" x14ac:dyDescent="0.25">
      <c r="P1824" s="4"/>
      <c r="T1824"/>
      <c r="AF1824" s="1" t="s">
        <v>12245</v>
      </c>
      <c r="AG1824" s="1" t="s">
        <v>2778</v>
      </c>
      <c r="AH1824" s="9">
        <v>6.0628019999999996E-11</v>
      </c>
      <c r="AI1824" s="1" t="e">
        <f>_xlfn.TEXTAFTER(Table916[[#This Row],[type]],"-",-1)</f>
        <v>#N/A</v>
      </c>
      <c r="AJ1824" s="1" t="e">
        <f ca="1">_xlfn.TEXTAFTER(_xlfn.TEXTBEFORE(Table916[[#This Row],[type]],"-"&amp;Table916[[#This Row],[rxn-no-enz]]),"RXN-")</f>
        <v>#N/A</v>
      </c>
      <c r="AK1824" s="1" t="e">
        <f>_xlfn.TEXTBEFORE(Table916[[#This Row],[type]],"_",-1)</f>
        <v>#N/A</v>
      </c>
      <c r="AN1824" t="s">
        <v>4693</v>
      </c>
      <c r="AO1824" t="s">
        <v>2778</v>
      </c>
      <c r="AP1824" s="3">
        <v>5.1198091299999998E-10</v>
      </c>
      <c r="AQ1824" t="str">
        <f>_xlfn.TEXTBEFORE(Table17[[#This Row],[rxn]],"-",-1)</f>
        <v>PROSYN</v>
      </c>
    </row>
    <row r="1825" spans="16:43" ht="17" x14ac:dyDescent="0.25">
      <c r="P1825" s="4"/>
      <c r="T1825"/>
      <c r="AF1825" s="1" t="s">
        <v>12246</v>
      </c>
      <c r="AG1825" s="1" t="s">
        <v>2778</v>
      </c>
      <c r="AH1825" s="9">
        <v>3.0482811400000001E-10</v>
      </c>
      <c r="AI1825" s="1" t="e">
        <f>_xlfn.TEXTAFTER(Table916[[#This Row],[type]],"-",-1)</f>
        <v>#N/A</v>
      </c>
      <c r="AJ1825" s="1" t="e">
        <f ca="1">_xlfn.TEXTAFTER(_xlfn.TEXTBEFORE(Table916[[#This Row],[type]],"-"&amp;Table916[[#This Row],[rxn-no-enz]]),"RXN-")</f>
        <v>#N/A</v>
      </c>
      <c r="AK1825" s="1" t="e">
        <f>_xlfn.TEXTBEFORE(Table916[[#This Row],[type]],"_",-1)</f>
        <v>#N/A</v>
      </c>
      <c r="AN1825" t="s">
        <v>4694</v>
      </c>
      <c r="AO1825" t="s">
        <v>2778</v>
      </c>
      <c r="AP1825" s="3">
        <v>5.1198091299999998E-10</v>
      </c>
      <c r="AQ1825" t="str">
        <f>_xlfn.TEXTBEFORE(Table17[[#This Row],[rxn]],"-",-1)</f>
        <v>PROSYN</v>
      </c>
    </row>
    <row r="1826" spans="16:43" ht="17" x14ac:dyDescent="0.25">
      <c r="P1826" s="4"/>
      <c r="T1826"/>
      <c r="AF1826" s="1" t="s">
        <v>12247</v>
      </c>
      <c r="AG1826" s="1" t="s">
        <v>2778</v>
      </c>
      <c r="AH1826" s="9">
        <v>5.0680199999999996E-13</v>
      </c>
      <c r="AI1826" s="1" t="e">
        <f>_xlfn.TEXTAFTER(Table916[[#This Row],[type]],"-",-1)</f>
        <v>#N/A</v>
      </c>
      <c r="AJ1826" s="1" t="e">
        <f ca="1">_xlfn.TEXTAFTER(_xlfn.TEXTBEFORE(Table916[[#This Row],[type]],"-"&amp;Table916[[#This Row],[rxn-no-enz]]),"RXN-")</f>
        <v>#N/A</v>
      </c>
      <c r="AK1826" s="1" t="e">
        <f>_xlfn.TEXTBEFORE(Table916[[#This Row],[type]],"_",-1)</f>
        <v>#N/A</v>
      </c>
      <c r="AN1826" t="s">
        <v>4695</v>
      </c>
      <c r="AO1826" t="s">
        <v>2778</v>
      </c>
      <c r="AP1826" s="3">
        <v>5.1198091299999998E-10</v>
      </c>
      <c r="AQ1826" t="str">
        <f>_xlfn.TEXTBEFORE(Table17[[#This Row],[rxn]],"-",-1)</f>
        <v>PROSYN</v>
      </c>
    </row>
    <row r="1827" spans="16:43" ht="17" x14ac:dyDescent="0.25">
      <c r="P1827" s="4"/>
      <c r="T1827"/>
      <c r="AF1827" s="1" t="s">
        <v>12248</v>
      </c>
      <c r="AG1827" s="1" t="s">
        <v>2778</v>
      </c>
      <c r="AH1827" s="9">
        <v>1.7500849839999899E-9</v>
      </c>
      <c r="AI1827" s="1" t="e">
        <f>_xlfn.TEXTAFTER(Table916[[#This Row],[type]],"-",-1)</f>
        <v>#N/A</v>
      </c>
      <c r="AJ1827" s="1" t="e">
        <f ca="1">_xlfn.TEXTAFTER(_xlfn.TEXTBEFORE(Table916[[#This Row],[type]],"-"&amp;Table916[[#This Row],[rxn-no-enz]]),"RXN-")</f>
        <v>#N/A</v>
      </c>
      <c r="AK1827" s="1" t="e">
        <f>_xlfn.TEXTBEFORE(Table916[[#This Row],[type]],"_",-1)</f>
        <v>#N/A</v>
      </c>
      <c r="AN1827" t="s">
        <v>4696</v>
      </c>
      <c r="AO1827" t="s">
        <v>2778</v>
      </c>
      <c r="AP1827" s="3">
        <v>5.1198091299999998E-10</v>
      </c>
      <c r="AQ1827" t="str">
        <f>_xlfn.TEXTBEFORE(Table17[[#This Row],[rxn]],"-",-1)</f>
        <v>PROSYN</v>
      </c>
    </row>
    <row r="1828" spans="16:43" ht="17" x14ac:dyDescent="0.25">
      <c r="P1828" s="4"/>
      <c r="T1828"/>
      <c r="AF1828" s="1" t="s">
        <v>12249</v>
      </c>
      <c r="AG1828" s="1" t="s">
        <v>2778</v>
      </c>
      <c r="AH1828" s="9">
        <v>3.68555084E-10</v>
      </c>
      <c r="AI1828" s="1" t="e">
        <f>_xlfn.TEXTAFTER(Table916[[#This Row],[type]],"-",-1)</f>
        <v>#N/A</v>
      </c>
      <c r="AJ1828" s="1" t="e">
        <f ca="1">_xlfn.TEXTAFTER(_xlfn.TEXTBEFORE(Table916[[#This Row],[type]],"-"&amp;Table916[[#This Row],[rxn-no-enz]]),"RXN-")</f>
        <v>#N/A</v>
      </c>
      <c r="AK1828" s="1" t="e">
        <f>_xlfn.TEXTBEFORE(Table916[[#This Row],[type]],"_",-1)</f>
        <v>#N/A</v>
      </c>
      <c r="AN1828" t="s">
        <v>4697</v>
      </c>
      <c r="AO1828" t="s">
        <v>2778</v>
      </c>
      <c r="AP1828" s="3">
        <v>5.8739835400000003E-10</v>
      </c>
      <c r="AQ1828" t="str">
        <f>_xlfn.TEXTBEFORE(Table17[[#This Row],[rxn]],"-",-1)</f>
        <v>PROSYN</v>
      </c>
    </row>
    <row r="1829" spans="16:43" ht="17" x14ac:dyDescent="0.25">
      <c r="P1829" s="4"/>
      <c r="T1829"/>
      <c r="AF1829" s="1" t="s">
        <v>12250</v>
      </c>
      <c r="AG1829" s="1" t="s">
        <v>2778</v>
      </c>
      <c r="AH1829" s="9">
        <v>3.7067444800000001E-10</v>
      </c>
      <c r="AI1829" s="1" t="e">
        <f>_xlfn.TEXTAFTER(Table916[[#This Row],[type]],"-",-1)</f>
        <v>#N/A</v>
      </c>
      <c r="AJ1829" s="1" t="e">
        <f ca="1">_xlfn.TEXTAFTER(_xlfn.TEXTBEFORE(Table916[[#This Row],[type]],"-"&amp;Table916[[#This Row],[rxn-no-enz]]),"RXN-")</f>
        <v>#N/A</v>
      </c>
      <c r="AK1829" s="1" t="e">
        <f>_xlfn.TEXTBEFORE(Table916[[#This Row],[type]],"_",-1)</f>
        <v>#N/A</v>
      </c>
      <c r="AN1829" t="s">
        <v>4698</v>
      </c>
      <c r="AO1829" t="s">
        <v>2778</v>
      </c>
      <c r="AP1829" s="3">
        <v>5.1198091299999998E-10</v>
      </c>
      <c r="AQ1829" t="str">
        <f>_xlfn.TEXTBEFORE(Table17[[#This Row],[rxn]],"-",-1)</f>
        <v>PROSYN</v>
      </c>
    </row>
    <row r="1830" spans="16:43" ht="17" x14ac:dyDescent="0.25">
      <c r="P1830" s="4"/>
      <c r="T1830"/>
      <c r="AF1830" s="1" t="s">
        <v>12251</v>
      </c>
      <c r="AG1830" s="1" t="s">
        <v>2778</v>
      </c>
      <c r="AH1830" s="9">
        <v>7.5697580000000006E-11</v>
      </c>
      <c r="AI1830" s="1" t="e">
        <f>_xlfn.TEXTAFTER(Table916[[#This Row],[type]],"-",-1)</f>
        <v>#N/A</v>
      </c>
      <c r="AJ1830" s="1" t="e">
        <f ca="1">_xlfn.TEXTAFTER(_xlfn.TEXTBEFORE(Table916[[#This Row],[type]],"-"&amp;Table916[[#This Row],[rxn-no-enz]]),"RXN-")</f>
        <v>#N/A</v>
      </c>
      <c r="AK1830" s="1" t="e">
        <f>_xlfn.TEXTBEFORE(Table916[[#This Row],[type]],"_",-1)</f>
        <v>#N/A</v>
      </c>
      <c r="AN1830" t="s">
        <v>4699</v>
      </c>
      <c r="AO1830" t="s">
        <v>2778</v>
      </c>
      <c r="AP1830" s="3">
        <v>5.1198091299999998E-10</v>
      </c>
      <c r="AQ1830" t="str">
        <f>_xlfn.TEXTBEFORE(Table17[[#This Row],[rxn]],"-",-1)</f>
        <v>PROSYN</v>
      </c>
    </row>
    <row r="1831" spans="16:43" ht="17" x14ac:dyDescent="0.25">
      <c r="P1831" s="4"/>
      <c r="T1831"/>
      <c r="AF1831" s="1" t="s">
        <v>12252</v>
      </c>
      <c r="AG1831" s="1" t="s">
        <v>2778</v>
      </c>
      <c r="AH1831" s="9">
        <v>1.9976944000000001E-10</v>
      </c>
      <c r="AI1831" s="1" t="e">
        <f>_xlfn.TEXTAFTER(Table916[[#This Row],[type]],"-",-1)</f>
        <v>#N/A</v>
      </c>
      <c r="AJ1831" s="1" t="e">
        <f ca="1">_xlfn.TEXTAFTER(_xlfn.TEXTBEFORE(Table916[[#This Row],[type]],"-"&amp;Table916[[#This Row],[rxn-no-enz]]),"RXN-")</f>
        <v>#N/A</v>
      </c>
      <c r="AK1831" s="1" t="e">
        <f>_xlfn.TEXTBEFORE(Table916[[#This Row],[type]],"_",-1)</f>
        <v>#N/A</v>
      </c>
      <c r="AN1831" t="s">
        <v>4700</v>
      </c>
      <c r="AO1831" t="s">
        <v>2778</v>
      </c>
      <c r="AP1831" s="3">
        <v>5.1198091299999998E-10</v>
      </c>
      <c r="AQ1831" t="str">
        <f>_xlfn.TEXTBEFORE(Table17[[#This Row],[rxn]],"-",-1)</f>
        <v>PROSYN</v>
      </c>
    </row>
    <row r="1832" spans="16:43" ht="17" x14ac:dyDescent="0.25">
      <c r="P1832" s="4"/>
      <c r="T1832"/>
      <c r="AF1832" s="1" t="s">
        <v>12253</v>
      </c>
      <c r="AG1832" s="1" t="s">
        <v>2778</v>
      </c>
      <c r="AH1832" s="9">
        <v>1.2801195329999999E-9</v>
      </c>
      <c r="AI1832" s="1" t="e">
        <f>_xlfn.TEXTAFTER(Table916[[#This Row],[type]],"-",-1)</f>
        <v>#N/A</v>
      </c>
      <c r="AJ1832" s="1" t="e">
        <f ca="1">_xlfn.TEXTAFTER(_xlfn.TEXTBEFORE(Table916[[#This Row],[type]],"-"&amp;Table916[[#This Row],[rxn-no-enz]]),"RXN-")</f>
        <v>#N/A</v>
      </c>
      <c r="AK1832" s="1" t="e">
        <f>_xlfn.TEXTBEFORE(Table916[[#This Row],[type]],"_",-1)</f>
        <v>#N/A</v>
      </c>
      <c r="AN1832" t="s">
        <v>4701</v>
      </c>
      <c r="AO1832" t="s">
        <v>2778</v>
      </c>
      <c r="AP1832" s="3">
        <v>1.8466262889999999E-9</v>
      </c>
      <c r="AQ1832" t="str">
        <f>_xlfn.TEXTBEFORE(Table17[[#This Row],[rxn]],"-",-1)</f>
        <v>PROSYN</v>
      </c>
    </row>
    <row r="1833" spans="16:43" ht="17" x14ac:dyDescent="0.25">
      <c r="P1833" s="4"/>
      <c r="T1833"/>
      <c r="AF1833" s="1" t="s">
        <v>12254</v>
      </c>
      <c r="AG1833" s="1" t="s">
        <v>2778</v>
      </c>
      <c r="AH1833" s="9">
        <v>2.970175E-11</v>
      </c>
      <c r="AI1833" s="1" t="e">
        <f>_xlfn.TEXTAFTER(Table916[[#This Row],[type]],"-",-1)</f>
        <v>#N/A</v>
      </c>
      <c r="AJ1833" s="1" t="e">
        <f ca="1">_xlfn.TEXTAFTER(_xlfn.TEXTBEFORE(Table916[[#This Row],[type]],"-"&amp;Table916[[#This Row],[rxn-no-enz]]),"RXN-")</f>
        <v>#N/A</v>
      </c>
      <c r="AK1833" s="1" t="e">
        <f>_xlfn.TEXTBEFORE(Table916[[#This Row],[type]],"_",-1)</f>
        <v>#N/A</v>
      </c>
      <c r="AN1833" t="s">
        <v>4702</v>
      </c>
      <c r="AO1833" t="s">
        <v>2778</v>
      </c>
      <c r="AP1833" s="3">
        <v>9.1431941600000003E-10</v>
      </c>
      <c r="AQ1833" t="str">
        <f>_xlfn.TEXTBEFORE(Table17[[#This Row],[rxn]],"-",-1)</f>
        <v>PROSYN</v>
      </c>
    </row>
    <row r="1834" spans="16:43" ht="17" x14ac:dyDescent="0.25">
      <c r="P1834" s="4"/>
      <c r="T1834"/>
      <c r="AF1834" s="1" t="s">
        <v>12255</v>
      </c>
      <c r="AG1834" s="1" t="s">
        <v>2778</v>
      </c>
      <c r="AH1834" s="9">
        <v>1.783417E-12</v>
      </c>
      <c r="AI1834" s="1" t="e">
        <f>_xlfn.TEXTAFTER(Table916[[#This Row],[type]],"-",-1)</f>
        <v>#N/A</v>
      </c>
      <c r="AJ1834" s="1" t="e">
        <f ca="1">_xlfn.TEXTAFTER(_xlfn.TEXTBEFORE(Table916[[#This Row],[type]],"-"&amp;Table916[[#This Row],[rxn-no-enz]]),"RXN-")</f>
        <v>#N/A</v>
      </c>
      <c r="AK1834" s="1" t="e">
        <f>_xlfn.TEXTBEFORE(Table916[[#This Row],[type]],"_",-1)</f>
        <v>#N/A</v>
      </c>
      <c r="AN1834" t="s">
        <v>4703</v>
      </c>
      <c r="AO1834" t="s">
        <v>2778</v>
      </c>
      <c r="AP1834" s="3">
        <v>5.1198091299999998E-10</v>
      </c>
      <c r="AQ1834" t="str">
        <f>_xlfn.TEXTBEFORE(Table17[[#This Row],[rxn]],"-",-1)</f>
        <v>PROSYN</v>
      </c>
    </row>
    <row r="1835" spans="16:43" ht="17" x14ac:dyDescent="0.25">
      <c r="P1835" s="4"/>
      <c r="T1835"/>
      <c r="AF1835" s="1" t="s">
        <v>12256</v>
      </c>
      <c r="AG1835" s="1" t="s">
        <v>2778</v>
      </c>
      <c r="AH1835" s="9">
        <v>2.5460871309999998E-9</v>
      </c>
      <c r="AI1835" s="1" t="e">
        <f>_xlfn.TEXTAFTER(Table916[[#This Row],[type]],"-",-1)</f>
        <v>#N/A</v>
      </c>
      <c r="AJ1835" s="1" t="e">
        <f ca="1">_xlfn.TEXTAFTER(_xlfn.TEXTBEFORE(Table916[[#This Row],[type]],"-"&amp;Table916[[#This Row],[rxn-no-enz]]),"RXN-")</f>
        <v>#N/A</v>
      </c>
      <c r="AK1835" s="1" t="e">
        <f>_xlfn.TEXTBEFORE(Table916[[#This Row],[type]],"_",-1)</f>
        <v>#N/A</v>
      </c>
      <c r="AN1835" t="s">
        <v>4704</v>
      </c>
      <c r="AO1835" t="s">
        <v>2778</v>
      </c>
      <c r="AP1835" s="3">
        <v>5.1198091299999998E-10</v>
      </c>
      <c r="AQ1835" t="str">
        <f>_xlfn.TEXTBEFORE(Table17[[#This Row],[rxn]],"-",-1)</f>
        <v>PROSYN</v>
      </c>
    </row>
    <row r="1836" spans="16:43" ht="17" x14ac:dyDescent="0.25">
      <c r="P1836" s="4"/>
      <c r="T1836"/>
      <c r="AF1836" s="1" t="s">
        <v>12257</v>
      </c>
      <c r="AG1836" s="1" t="s">
        <v>2778</v>
      </c>
      <c r="AH1836" s="9">
        <v>2.00614031E-10</v>
      </c>
      <c r="AI1836" s="1" t="e">
        <f>_xlfn.TEXTAFTER(Table916[[#This Row],[type]],"-",-1)</f>
        <v>#N/A</v>
      </c>
      <c r="AJ1836" s="1" t="e">
        <f ca="1">_xlfn.TEXTAFTER(_xlfn.TEXTBEFORE(Table916[[#This Row],[type]],"-"&amp;Table916[[#This Row],[rxn-no-enz]]),"RXN-")</f>
        <v>#N/A</v>
      </c>
      <c r="AK1836" s="1" t="e">
        <f>_xlfn.TEXTBEFORE(Table916[[#This Row],[type]],"_",-1)</f>
        <v>#N/A</v>
      </c>
      <c r="AN1836" t="s">
        <v>4705</v>
      </c>
      <c r="AO1836" t="s">
        <v>2778</v>
      </c>
      <c r="AP1836" s="3">
        <v>1.5268194800000001E-9</v>
      </c>
      <c r="AQ1836" t="str">
        <f>_xlfn.TEXTBEFORE(Table17[[#This Row],[rxn]],"-",-1)</f>
        <v>PROSYN</v>
      </c>
    </row>
    <row r="1837" spans="16:43" ht="17" x14ac:dyDescent="0.25">
      <c r="P1837" s="4"/>
      <c r="T1837"/>
      <c r="AF1837" s="1" t="s">
        <v>12258</v>
      </c>
      <c r="AG1837" s="1" t="s">
        <v>2778</v>
      </c>
      <c r="AH1837" s="9">
        <v>4.7738219000000001E-11</v>
      </c>
      <c r="AI1837" s="1" t="e">
        <f>_xlfn.TEXTAFTER(Table916[[#This Row],[type]],"-",-1)</f>
        <v>#N/A</v>
      </c>
      <c r="AJ1837" s="1" t="e">
        <f ca="1">_xlfn.TEXTAFTER(_xlfn.TEXTBEFORE(Table916[[#This Row],[type]],"-"&amp;Table916[[#This Row],[rxn-no-enz]]),"RXN-")</f>
        <v>#N/A</v>
      </c>
      <c r="AK1837" s="1" t="e">
        <f>_xlfn.TEXTBEFORE(Table916[[#This Row],[type]],"_",-1)</f>
        <v>#N/A</v>
      </c>
      <c r="AN1837" t="s">
        <v>4706</v>
      </c>
      <c r="AO1837" t="s">
        <v>2778</v>
      </c>
      <c r="AP1837" s="3">
        <v>5.1198091299999998E-10</v>
      </c>
      <c r="AQ1837" t="str">
        <f>_xlfn.TEXTBEFORE(Table17[[#This Row],[rxn]],"-",-1)</f>
        <v>PROSYN</v>
      </c>
    </row>
    <row r="1838" spans="16:43" ht="17" x14ac:dyDescent="0.25">
      <c r="P1838" s="4"/>
      <c r="T1838"/>
      <c r="AF1838" s="1" t="s">
        <v>12259</v>
      </c>
      <c r="AG1838" s="1" t="s">
        <v>2778</v>
      </c>
      <c r="AH1838" s="9">
        <v>3.44152499999999E-12</v>
      </c>
      <c r="AI1838" s="1" t="e">
        <f>_xlfn.TEXTAFTER(Table916[[#This Row],[type]],"-",-1)</f>
        <v>#N/A</v>
      </c>
      <c r="AJ1838" s="1" t="e">
        <f ca="1">_xlfn.TEXTAFTER(_xlfn.TEXTBEFORE(Table916[[#This Row],[type]],"-"&amp;Table916[[#This Row],[rxn-no-enz]]),"RXN-")</f>
        <v>#N/A</v>
      </c>
      <c r="AK1838" s="1" t="e">
        <f>_xlfn.TEXTBEFORE(Table916[[#This Row],[type]],"_",-1)</f>
        <v>#N/A</v>
      </c>
      <c r="AN1838" t="s">
        <v>4707</v>
      </c>
      <c r="AO1838" t="s">
        <v>2778</v>
      </c>
      <c r="AP1838" s="3">
        <v>5.1198091299999998E-10</v>
      </c>
      <c r="AQ1838" t="str">
        <f>_xlfn.TEXTBEFORE(Table17[[#This Row],[rxn]],"-",-1)</f>
        <v>PROSYN</v>
      </c>
    </row>
    <row r="1839" spans="16:43" ht="17" x14ac:dyDescent="0.25">
      <c r="P1839" s="4"/>
      <c r="T1839"/>
      <c r="AF1839" s="1" t="s">
        <v>12260</v>
      </c>
      <c r="AG1839" s="1" t="s">
        <v>2778</v>
      </c>
      <c r="AH1839" s="9">
        <v>3.7969151399999999E-10</v>
      </c>
      <c r="AI1839" s="1" t="e">
        <f>_xlfn.TEXTAFTER(Table916[[#This Row],[type]],"-",-1)</f>
        <v>#N/A</v>
      </c>
      <c r="AJ1839" s="1" t="e">
        <f ca="1">_xlfn.TEXTAFTER(_xlfn.TEXTBEFORE(Table916[[#This Row],[type]],"-"&amp;Table916[[#This Row],[rxn-no-enz]]),"RXN-")</f>
        <v>#N/A</v>
      </c>
      <c r="AK1839" s="1" t="e">
        <f>_xlfn.TEXTBEFORE(Table916[[#This Row],[type]],"_",-1)</f>
        <v>#N/A</v>
      </c>
      <c r="AN1839" t="s">
        <v>4708</v>
      </c>
      <c r="AO1839" t="s">
        <v>2778</v>
      </c>
      <c r="AP1839" s="3">
        <v>5.1198091299999998E-10</v>
      </c>
      <c r="AQ1839" t="str">
        <f>_xlfn.TEXTBEFORE(Table17[[#This Row],[rxn]],"-",-1)</f>
        <v>PROSYN</v>
      </c>
    </row>
    <row r="1840" spans="16:43" ht="17" x14ac:dyDescent="0.25">
      <c r="P1840" s="4"/>
      <c r="T1840"/>
      <c r="AF1840" s="1" t="s">
        <v>12261</v>
      </c>
      <c r="AG1840" s="1" t="s">
        <v>2778</v>
      </c>
      <c r="AH1840" s="9">
        <v>5.119243E-12</v>
      </c>
      <c r="AI1840" s="1" t="e">
        <f>_xlfn.TEXTAFTER(Table916[[#This Row],[type]],"-",-1)</f>
        <v>#N/A</v>
      </c>
      <c r="AJ1840" s="1" t="e">
        <f ca="1">_xlfn.TEXTAFTER(_xlfn.TEXTBEFORE(Table916[[#This Row],[type]],"-"&amp;Table916[[#This Row],[rxn-no-enz]]),"RXN-")</f>
        <v>#N/A</v>
      </c>
      <c r="AK1840" s="1" t="e">
        <f>_xlfn.TEXTBEFORE(Table916[[#This Row],[type]],"_",-1)</f>
        <v>#N/A</v>
      </c>
      <c r="AN1840" t="s">
        <v>4709</v>
      </c>
      <c r="AO1840" t="s">
        <v>2778</v>
      </c>
      <c r="AP1840" s="3">
        <v>5.1198091299999998E-10</v>
      </c>
      <c r="AQ1840" t="str">
        <f>_xlfn.TEXTBEFORE(Table17[[#This Row],[rxn]],"-",-1)</f>
        <v>PROSYN</v>
      </c>
    </row>
    <row r="1841" spans="16:43" ht="17" x14ac:dyDescent="0.25">
      <c r="P1841" s="4"/>
      <c r="T1841"/>
      <c r="AF1841" s="1" t="s">
        <v>12262</v>
      </c>
      <c r="AG1841" s="1" t="s">
        <v>2778</v>
      </c>
      <c r="AH1841" s="9">
        <v>1.461965E-12</v>
      </c>
      <c r="AI1841" s="1" t="e">
        <f>_xlfn.TEXTAFTER(Table916[[#This Row],[type]],"-",-1)</f>
        <v>#N/A</v>
      </c>
      <c r="AJ1841" s="1" t="e">
        <f ca="1">_xlfn.TEXTAFTER(_xlfn.TEXTBEFORE(Table916[[#This Row],[type]],"-"&amp;Table916[[#This Row],[rxn-no-enz]]),"RXN-")</f>
        <v>#N/A</v>
      </c>
      <c r="AK1841" s="1" t="e">
        <f>_xlfn.TEXTBEFORE(Table916[[#This Row],[type]],"_",-1)</f>
        <v>#N/A</v>
      </c>
      <c r="AN1841" t="s">
        <v>4710</v>
      </c>
      <c r="AO1841" t="s">
        <v>2778</v>
      </c>
      <c r="AP1841" s="3">
        <v>5.1198091299999998E-10</v>
      </c>
      <c r="AQ1841" t="str">
        <f>_xlfn.TEXTBEFORE(Table17[[#This Row],[rxn]],"-",-1)</f>
        <v>PROSYN</v>
      </c>
    </row>
    <row r="1842" spans="16:43" ht="17" x14ac:dyDescent="0.25">
      <c r="P1842" s="4"/>
      <c r="T1842"/>
      <c r="AF1842" s="1" t="s">
        <v>12263</v>
      </c>
      <c r="AG1842" s="1" t="s">
        <v>2778</v>
      </c>
      <c r="AH1842" s="9">
        <v>1.548531E-11</v>
      </c>
      <c r="AI1842" s="1" t="e">
        <f>_xlfn.TEXTAFTER(Table916[[#This Row],[type]],"-",-1)</f>
        <v>#N/A</v>
      </c>
      <c r="AJ1842" s="1" t="e">
        <f ca="1">_xlfn.TEXTAFTER(_xlfn.TEXTBEFORE(Table916[[#This Row],[type]],"-"&amp;Table916[[#This Row],[rxn-no-enz]]),"RXN-")</f>
        <v>#N/A</v>
      </c>
      <c r="AK1842" s="1" t="e">
        <f>_xlfn.TEXTBEFORE(Table916[[#This Row],[type]],"_",-1)</f>
        <v>#N/A</v>
      </c>
      <c r="AN1842" t="s">
        <v>4711</v>
      </c>
      <c r="AO1842" t="s">
        <v>2778</v>
      </c>
      <c r="AP1842" s="3">
        <v>5.1198091299999998E-10</v>
      </c>
      <c r="AQ1842" t="str">
        <f>_xlfn.TEXTBEFORE(Table17[[#This Row],[rxn]],"-",-1)</f>
        <v>PROSYN</v>
      </c>
    </row>
    <row r="1843" spans="16:43" ht="17" x14ac:dyDescent="0.25">
      <c r="P1843" s="4"/>
      <c r="T1843"/>
      <c r="AF1843" s="1" t="s">
        <v>12264</v>
      </c>
      <c r="AG1843" s="1" t="s">
        <v>2778</v>
      </c>
      <c r="AH1843" s="9">
        <v>1.2313011999999999E-11</v>
      </c>
      <c r="AI1843" s="1" t="e">
        <f>_xlfn.TEXTAFTER(Table916[[#This Row],[type]],"-",-1)</f>
        <v>#N/A</v>
      </c>
      <c r="AJ1843" s="1" t="e">
        <f ca="1">_xlfn.TEXTAFTER(_xlfn.TEXTBEFORE(Table916[[#This Row],[type]],"-"&amp;Table916[[#This Row],[rxn-no-enz]]),"RXN-")</f>
        <v>#N/A</v>
      </c>
      <c r="AK1843" s="1" t="e">
        <f>_xlfn.TEXTBEFORE(Table916[[#This Row],[type]],"_",-1)</f>
        <v>#N/A</v>
      </c>
      <c r="AN1843" t="s">
        <v>4712</v>
      </c>
      <c r="AO1843" t="s">
        <v>2778</v>
      </c>
      <c r="AP1843" s="3">
        <v>5.1198091299999998E-10</v>
      </c>
      <c r="AQ1843" t="str">
        <f>_xlfn.TEXTBEFORE(Table17[[#This Row],[rxn]],"-",-1)</f>
        <v>PROSYN</v>
      </c>
    </row>
    <row r="1844" spans="16:43" ht="17" x14ac:dyDescent="0.25">
      <c r="P1844" s="4"/>
      <c r="T1844"/>
      <c r="AF1844" s="1" t="s">
        <v>12265</v>
      </c>
      <c r="AG1844" s="1" t="s">
        <v>2778</v>
      </c>
      <c r="AH1844" s="9">
        <v>2.1356643100000001E-10</v>
      </c>
      <c r="AI1844" s="1" t="e">
        <f>_xlfn.TEXTAFTER(Table916[[#This Row],[type]],"-",-1)</f>
        <v>#N/A</v>
      </c>
      <c r="AJ1844" s="1" t="e">
        <f ca="1">_xlfn.TEXTAFTER(_xlfn.TEXTBEFORE(Table916[[#This Row],[type]],"-"&amp;Table916[[#This Row],[rxn-no-enz]]),"RXN-")</f>
        <v>#N/A</v>
      </c>
      <c r="AK1844" s="1" t="e">
        <f>_xlfn.TEXTBEFORE(Table916[[#This Row],[type]],"_",-1)</f>
        <v>#N/A</v>
      </c>
      <c r="AN1844" t="s">
        <v>4713</v>
      </c>
      <c r="AO1844" t="s">
        <v>2778</v>
      </c>
      <c r="AP1844" s="3">
        <v>5.1198091299999998E-10</v>
      </c>
      <c r="AQ1844" t="str">
        <f>_xlfn.TEXTBEFORE(Table17[[#This Row],[rxn]],"-",-1)</f>
        <v>PROSYN</v>
      </c>
    </row>
    <row r="1845" spans="16:43" ht="17" x14ac:dyDescent="0.25">
      <c r="P1845" s="4"/>
      <c r="T1845"/>
      <c r="AF1845" s="1" t="s">
        <v>12266</v>
      </c>
      <c r="AG1845" s="1" t="s">
        <v>2778</v>
      </c>
      <c r="AH1845" s="9">
        <v>1.4272252120000001E-9</v>
      </c>
      <c r="AI1845" s="1" t="e">
        <f>_xlfn.TEXTAFTER(Table916[[#This Row],[type]],"-",-1)</f>
        <v>#N/A</v>
      </c>
      <c r="AJ1845" s="1" t="e">
        <f ca="1">_xlfn.TEXTAFTER(_xlfn.TEXTBEFORE(Table916[[#This Row],[type]],"-"&amp;Table916[[#This Row],[rxn-no-enz]]),"RXN-")</f>
        <v>#N/A</v>
      </c>
      <c r="AK1845" s="1" t="e">
        <f>_xlfn.TEXTBEFORE(Table916[[#This Row],[type]],"_",-1)</f>
        <v>#N/A</v>
      </c>
      <c r="AN1845" t="s">
        <v>4714</v>
      </c>
      <c r="AO1845" t="s">
        <v>2778</v>
      </c>
      <c r="AP1845" s="3">
        <v>5.1198091299999998E-10</v>
      </c>
      <c r="AQ1845" t="str">
        <f>_xlfn.TEXTBEFORE(Table17[[#This Row],[rxn]],"-",-1)</f>
        <v>PROSYN</v>
      </c>
    </row>
    <row r="1846" spans="16:43" ht="17" x14ac:dyDescent="0.25">
      <c r="P1846" s="4"/>
      <c r="T1846"/>
      <c r="AF1846" s="1" t="s">
        <v>12267</v>
      </c>
      <c r="AG1846" s="1" t="s">
        <v>2778</v>
      </c>
      <c r="AH1846" s="9">
        <v>2.7668950999999999E-11</v>
      </c>
      <c r="AI1846" s="1" t="e">
        <f>_xlfn.TEXTAFTER(Table916[[#This Row],[type]],"-",-1)</f>
        <v>#N/A</v>
      </c>
      <c r="AJ1846" s="1" t="e">
        <f ca="1">_xlfn.TEXTAFTER(_xlfn.TEXTBEFORE(Table916[[#This Row],[type]],"-"&amp;Table916[[#This Row],[rxn-no-enz]]),"RXN-")</f>
        <v>#N/A</v>
      </c>
      <c r="AK1846" s="1" t="e">
        <f>_xlfn.TEXTBEFORE(Table916[[#This Row],[type]],"_",-1)</f>
        <v>#N/A</v>
      </c>
      <c r="AN1846" t="s">
        <v>4715</v>
      </c>
      <c r="AO1846" t="s">
        <v>2778</v>
      </c>
      <c r="AP1846" s="3">
        <v>5.1198091299999998E-10</v>
      </c>
      <c r="AQ1846" t="str">
        <f>_xlfn.TEXTBEFORE(Table17[[#This Row],[rxn]],"-",-1)</f>
        <v>PROSYN</v>
      </c>
    </row>
    <row r="1847" spans="16:43" ht="17" x14ac:dyDescent="0.25">
      <c r="P1847" s="4"/>
      <c r="T1847"/>
      <c r="AF1847" s="1" t="s">
        <v>12268</v>
      </c>
      <c r="AG1847" s="1" t="s">
        <v>2778</v>
      </c>
      <c r="AH1847" s="9">
        <v>5.5843121900000002E-10</v>
      </c>
      <c r="AI1847" s="1" t="e">
        <f>_xlfn.TEXTAFTER(Table916[[#This Row],[type]],"-",-1)</f>
        <v>#N/A</v>
      </c>
      <c r="AJ1847" s="1" t="e">
        <f ca="1">_xlfn.TEXTAFTER(_xlfn.TEXTBEFORE(Table916[[#This Row],[type]],"-"&amp;Table916[[#This Row],[rxn-no-enz]]),"RXN-")</f>
        <v>#N/A</v>
      </c>
      <c r="AK1847" s="1" t="e">
        <f>_xlfn.TEXTBEFORE(Table916[[#This Row],[type]],"_",-1)</f>
        <v>#N/A</v>
      </c>
      <c r="AN1847" t="s">
        <v>4716</v>
      </c>
      <c r="AO1847" t="s">
        <v>2778</v>
      </c>
      <c r="AP1847" s="3">
        <v>5.1198091299999998E-10</v>
      </c>
      <c r="AQ1847" t="str">
        <f>_xlfn.TEXTBEFORE(Table17[[#This Row],[rxn]],"-",-1)</f>
        <v>PROSYN</v>
      </c>
    </row>
    <row r="1848" spans="16:43" ht="17" x14ac:dyDescent="0.25">
      <c r="P1848" s="4"/>
      <c r="T1848"/>
      <c r="AF1848" s="1" t="s">
        <v>12269</v>
      </c>
      <c r="AG1848" s="1" t="s">
        <v>2778</v>
      </c>
      <c r="AH1848" s="9">
        <v>3.5268858999999999E-11</v>
      </c>
      <c r="AI1848" s="1" t="e">
        <f>_xlfn.TEXTAFTER(Table916[[#This Row],[type]],"-",-1)</f>
        <v>#N/A</v>
      </c>
      <c r="AJ1848" s="1" t="e">
        <f ca="1">_xlfn.TEXTAFTER(_xlfn.TEXTBEFORE(Table916[[#This Row],[type]],"-"&amp;Table916[[#This Row],[rxn-no-enz]]),"RXN-")</f>
        <v>#N/A</v>
      </c>
      <c r="AK1848" s="1" t="e">
        <f>_xlfn.TEXTBEFORE(Table916[[#This Row],[type]],"_",-1)</f>
        <v>#N/A</v>
      </c>
      <c r="AN1848" t="s">
        <v>4717</v>
      </c>
      <c r="AO1848" t="s">
        <v>2778</v>
      </c>
      <c r="AP1848" s="3">
        <v>5.1198091299999998E-10</v>
      </c>
      <c r="AQ1848" t="str">
        <f>_xlfn.TEXTBEFORE(Table17[[#This Row],[rxn]],"-",-1)</f>
        <v>PROSYN</v>
      </c>
    </row>
    <row r="1849" spans="16:43" ht="17" x14ac:dyDescent="0.25">
      <c r="P1849" s="4"/>
      <c r="T1849"/>
      <c r="AF1849" s="1" t="s">
        <v>12270</v>
      </c>
      <c r="AG1849" s="1" t="s">
        <v>2778</v>
      </c>
      <c r="AH1849" s="9">
        <v>4.0628818999999899E-11</v>
      </c>
      <c r="AI1849" s="1" t="e">
        <f>_xlfn.TEXTAFTER(Table916[[#This Row],[type]],"-",-1)</f>
        <v>#N/A</v>
      </c>
      <c r="AJ1849" s="1" t="e">
        <f ca="1">_xlfn.TEXTAFTER(_xlfn.TEXTBEFORE(Table916[[#This Row],[type]],"-"&amp;Table916[[#This Row],[rxn-no-enz]]),"RXN-")</f>
        <v>#N/A</v>
      </c>
      <c r="AK1849" s="1" t="e">
        <f>_xlfn.TEXTBEFORE(Table916[[#This Row],[type]],"_",-1)</f>
        <v>#N/A</v>
      </c>
      <c r="AN1849" t="s">
        <v>4718</v>
      </c>
      <c r="AO1849" t="s">
        <v>2778</v>
      </c>
      <c r="AP1849" s="3">
        <v>5.1198091299999998E-10</v>
      </c>
      <c r="AQ1849" t="str">
        <f>_xlfn.TEXTBEFORE(Table17[[#This Row],[rxn]],"-",-1)</f>
        <v>PROSYN</v>
      </c>
    </row>
    <row r="1850" spans="16:43" ht="17" x14ac:dyDescent="0.25">
      <c r="P1850" s="4"/>
      <c r="T1850"/>
      <c r="AF1850" s="1" t="s">
        <v>12271</v>
      </c>
      <c r="AG1850" s="1" t="s">
        <v>2778</v>
      </c>
      <c r="AH1850" s="9">
        <v>2.5826146549999899E-9</v>
      </c>
      <c r="AI1850" s="1" t="e">
        <f>_xlfn.TEXTAFTER(Table916[[#This Row],[type]],"-",-1)</f>
        <v>#N/A</v>
      </c>
      <c r="AJ1850" s="1" t="e">
        <f ca="1">_xlfn.TEXTAFTER(_xlfn.TEXTBEFORE(Table916[[#This Row],[type]],"-"&amp;Table916[[#This Row],[rxn-no-enz]]),"RXN-")</f>
        <v>#N/A</v>
      </c>
      <c r="AK1850" s="1" t="e">
        <f>_xlfn.TEXTBEFORE(Table916[[#This Row],[type]],"_",-1)</f>
        <v>#N/A</v>
      </c>
      <c r="AN1850" t="s">
        <v>4719</v>
      </c>
      <c r="AO1850" t="s">
        <v>2778</v>
      </c>
      <c r="AP1850" s="3">
        <v>5.1198091299999998E-10</v>
      </c>
      <c r="AQ1850" t="str">
        <f>_xlfn.TEXTBEFORE(Table17[[#This Row],[rxn]],"-",-1)</f>
        <v>PROSYN</v>
      </c>
    </row>
    <row r="1851" spans="16:43" ht="17" x14ac:dyDescent="0.25">
      <c r="P1851" s="4"/>
      <c r="T1851"/>
      <c r="AF1851" s="1" t="s">
        <v>12272</v>
      </c>
      <c r="AG1851" s="1" t="s">
        <v>2778</v>
      </c>
      <c r="AH1851" s="9">
        <v>3.7828833999999999E-11</v>
      </c>
      <c r="AI1851" s="1" t="e">
        <f>_xlfn.TEXTAFTER(Table916[[#This Row],[type]],"-",-1)</f>
        <v>#N/A</v>
      </c>
      <c r="AJ1851" s="1" t="e">
        <f ca="1">_xlfn.TEXTAFTER(_xlfn.TEXTBEFORE(Table916[[#This Row],[type]],"-"&amp;Table916[[#This Row],[rxn-no-enz]]),"RXN-")</f>
        <v>#N/A</v>
      </c>
      <c r="AK1851" s="1" t="e">
        <f>_xlfn.TEXTBEFORE(Table916[[#This Row],[type]],"_",-1)</f>
        <v>#N/A</v>
      </c>
      <c r="AN1851" t="s">
        <v>4720</v>
      </c>
      <c r="AO1851" t="s">
        <v>2778</v>
      </c>
      <c r="AP1851" s="3">
        <v>5.1198091299999998E-10</v>
      </c>
      <c r="AQ1851" t="str">
        <f>_xlfn.TEXTBEFORE(Table17[[#This Row],[rxn]],"-",-1)</f>
        <v>PROSYN</v>
      </c>
    </row>
    <row r="1852" spans="16:43" ht="17" x14ac:dyDescent="0.25">
      <c r="P1852" s="4"/>
      <c r="T1852"/>
      <c r="AF1852" s="1" t="s">
        <v>12273</v>
      </c>
      <c r="AG1852" s="1" t="s">
        <v>2778</v>
      </c>
      <c r="AH1852" s="9">
        <v>7.5905894999999898E-11</v>
      </c>
      <c r="AI1852" s="1" t="e">
        <f>_xlfn.TEXTAFTER(Table916[[#This Row],[type]],"-",-1)</f>
        <v>#N/A</v>
      </c>
      <c r="AJ1852" s="1" t="e">
        <f ca="1">_xlfn.TEXTAFTER(_xlfn.TEXTBEFORE(Table916[[#This Row],[type]],"-"&amp;Table916[[#This Row],[rxn-no-enz]]),"RXN-")</f>
        <v>#N/A</v>
      </c>
      <c r="AK1852" s="1" t="e">
        <f>_xlfn.TEXTBEFORE(Table916[[#This Row],[type]],"_",-1)</f>
        <v>#N/A</v>
      </c>
      <c r="AN1852" t="s">
        <v>4721</v>
      </c>
      <c r="AO1852" t="s">
        <v>2778</v>
      </c>
      <c r="AP1852" s="3">
        <v>5.1198091299999998E-10</v>
      </c>
      <c r="AQ1852" t="str">
        <f>_xlfn.TEXTBEFORE(Table17[[#This Row],[rxn]],"-",-1)</f>
        <v>PROSYN</v>
      </c>
    </row>
    <row r="1853" spans="16:43" ht="17" x14ac:dyDescent="0.25">
      <c r="P1853" s="4"/>
      <c r="T1853"/>
      <c r="AF1853" s="1" t="s">
        <v>12274</v>
      </c>
      <c r="AG1853" s="1" t="s">
        <v>2778</v>
      </c>
      <c r="AH1853" s="9">
        <v>2.32304311E-10</v>
      </c>
      <c r="AI1853" s="1" t="e">
        <f>_xlfn.TEXTAFTER(Table916[[#This Row],[type]],"-",-1)</f>
        <v>#N/A</v>
      </c>
      <c r="AJ1853" s="1" t="e">
        <f ca="1">_xlfn.TEXTAFTER(_xlfn.TEXTBEFORE(Table916[[#This Row],[type]],"-"&amp;Table916[[#This Row],[rxn-no-enz]]),"RXN-")</f>
        <v>#N/A</v>
      </c>
      <c r="AK1853" s="1" t="e">
        <f>_xlfn.TEXTBEFORE(Table916[[#This Row],[type]],"_",-1)</f>
        <v>#N/A</v>
      </c>
      <c r="AN1853" t="s">
        <v>4722</v>
      </c>
      <c r="AO1853" t="s">
        <v>2778</v>
      </c>
      <c r="AP1853" s="3">
        <v>5.1198091299999998E-10</v>
      </c>
      <c r="AQ1853" t="str">
        <f>_xlfn.TEXTBEFORE(Table17[[#This Row],[rxn]],"-",-1)</f>
        <v>PROSYN</v>
      </c>
    </row>
    <row r="1854" spans="16:43" ht="17" x14ac:dyDescent="0.25">
      <c r="P1854" s="4"/>
      <c r="T1854"/>
      <c r="AF1854" s="1" t="s">
        <v>12275</v>
      </c>
      <c r="AG1854" s="1" t="s">
        <v>2778</v>
      </c>
      <c r="AH1854" s="9">
        <v>6.4729230199999901E-10</v>
      </c>
      <c r="AI1854" s="1" t="e">
        <f>_xlfn.TEXTAFTER(Table916[[#This Row],[type]],"-",-1)</f>
        <v>#N/A</v>
      </c>
      <c r="AJ1854" s="1" t="e">
        <f ca="1">_xlfn.TEXTAFTER(_xlfn.TEXTBEFORE(Table916[[#This Row],[type]],"-"&amp;Table916[[#This Row],[rxn-no-enz]]),"RXN-")</f>
        <v>#N/A</v>
      </c>
      <c r="AK1854" s="1" t="e">
        <f>_xlfn.TEXTBEFORE(Table916[[#This Row],[type]],"_",-1)</f>
        <v>#N/A</v>
      </c>
      <c r="AN1854" t="s">
        <v>4723</v>
      </c>
      <c r="AO1854" t="s">
        <v>2778</v>
      </c>
      <c r="AP1854" s="3">
        <v>1.4083551189999999E-9</v>
      </c>
      <c r="AQ1854" t="str">
        <f>_xlfn.TEXTBEFORE(Table17[[#This Row],[rxn]],"-",-1)</f>
        <v>PROSYN</v>
      </c>
    </row>
    <row r="1855" spans="16:43" ht="17" x14ac:dyDescent="0.25">
      <c r="P1855" s="4"/>
      <c r="T1855"/>
      <c r="AF1855" s="1" t="s">
        <v>12276</v>
      </c>
      <c r="AG1855" s="1" t="s">
        <v>2778</v>
      </c>
      <c r="AH1855" s="9">
        <v>5.2815150000000003E-11</v>
      </c>
      <c r="AI1855" s="1" t="e">
        <f>_xlfn.TEXTAFTER(Table916[[#This Row],[type]],"-",-1)</f>
        <v>#N/A</v>
      </c>
      <c r="AJ1855" s="1" t="e">
        <f ca="1">_xlfn.TEXTAFTER(_xlfn.TEXTBEFORE(Table916[[#This Row],[type]],"-"&amp;Table916[[#This Row],[rxn-no-enz]]),"RXN-")</f>
        <v>#N/A</v>
      </c>
      <c r="AK1855" s="1" t="e">
        <f>_xlfn.TEXTBEFORE(Table916[[#This Row],[type]],"_",-1)</f>
        <v>#N/A</v>
      </c>
      <c r="AN1855" t="s">
        <v>4724</v>
      </c>
      <c r="AO1855" t="s">
        <v>2778</v>
      </c>
      <c r="AP1855" s="3">
        <v>5.1198091299999998E-10</v>
      </c>
      <c r="AQ1855" t="str">
        <f>_xlfn.TEXTBEFORE(Table17[[#This Row],[rxn]],"-",-1)</f>
        <v>PROSYN</v>
      </c>
    </row>
    <row r="1856" spans="16:43" ht="17" x14ac:dyDescent="0.25">
      <c r="P1856" s="4"/>
      <c r="T1856"/>
      <c r="AF1856" s="1" t="s">
        <v>12277</v>
      </c>
      <c r="AG1856" s="1" t="s">
        <v>2778</v>
      </c>
      <c r="AH1856" s="9">
        <v>3.0127669599999899E-10</v>
      </c>
      <c r="AI1856" s="1" t="e">
        <f>_xlfn.TEXTAFTER(Table916[[#This Row],[type]],"-",-1)</f>
        <v>#N/A</v>
      </c>
      <c r="AJ1856" s="1" t="e">
        <f ca="1">_xlfn.TEXTAFTER(_xlfn.TEXTBEFORE(Table916[[#This Row],[type]],"-"&amp;Table916[[#This Row],[rxn-no-enz]]),"RXN-")</f>
        <v>#N/A</v>
      </c>
      <c r="AK1856" s="1" t="e">
        <f>_xlfn.TEXTBEFORE(Table916[[#This Row],[type]],"_",-1)</f>
        <v>#N/A</v>
      </c>
      <c r="AN1856" t="s">
        <v>4725</v>
      </c>
      <c r="AO1856" t="s">
        <v>2778</v>
      </c>
      <c r="AP1856" s="3">
        <v>5.1198091299999998E-10</v>
      </c>
      <c r="AQ1856" t="str">
        <f>_xlfn.TEXTBEFORE(Table17[[#This Row],[rxn]],"-",-1)</f>
        <v>PROSYN</v>
      </c>
    </row>
    <row r="1857" spans="16:43" ht="17" x14ac:dyDescent="0.25">
      <c r="P1857" s="4"/>
      <c r="T1857"/>
      <c r="AF1857" s="1" t="s">
        <v>12278</v>
      </c>
      <c r="AG1857" s="1" t="s">
        <v>2778</v>
      </c>
      <c r="AH1857" s="9">
        <v>1.9349901000000001E-11</v>
      </c>
      <c r="AI1857" s="1" t="e">
        <f>_xlfn.TEXTAFTER(Table916[[#This Row],[type]],"-",-1)</f>
        <v>#N/A</v>
      </c>
      <c r="AJ1857" s="1" t="e">
        <f ca="1">_xlfn.TEXTAFTER(_xlfn.TEXTBEFORE(Table916[[#This Row],[type]],"-"&amp;Table916[[#This Row],[rxn-no-enz]]),"RXN-")</f>
        <v>#N/A</v>
      </c>
      <c r="AK1857" s="1" t="e">
        <f>_xlfn.TEXTBEFORE(Table916[[#This Row],[type]],"_",-1)</f>
        <v>#N/A</v>
      </c>
      <c r="AN1857" t="s">
        <v>4726</v>
      </c>
      <c r="AO1857" t="s">
        <v>2778</v>
      </c>
      <c r="AP1857" s="3">
        <v>5.1198091299999998E-10</v>
      </c>
      <c r="AQ1857" t="str">
        <f>_xlfn.TEXTBEFORE(Table17[[#This Row],[rxn]],"-",-1)</f>
        <v>PROSYN</v>
      </c>
    </row>
    <row r="1858" spans="16:43" ht="17" x14ac:dyDescent="0.25">
      <c r="P1858" s="4"/>
      <c r="T1858"/>
      <c r="AF1858" s="1" t="s">
        <v>12279</v>
      </c>
      <c r="AG1858" s="1" t="s">
        <v>2778</v>
      </c>
      <c r="AH1858" s="9">
        <v>3.4038917120000002E-9</v>
      </c>
      <c r="AI1858" s="1" t="e">
        <f>_xlfn.TEXTAFTER(Table916[[#This Row],[type]],"-",-1)</f>
        <v>#N/A</v>
      </c>
      <c r="AJ1858" s="1" t="e">
        <f ca="1">_xlfn.TEXTAFTER(_xlfn.TEXTBEFORE(Table916[[#This Row],[type]],"-"&amp;Table916[[#This Row],[rxn-no-enz]]),"RXN-")</f>
        <v>#N/A</v>
      </c>
      <c r="AK1858" s="1" t="e">
        <f>_xlfn.TEXTBEFORE(Table916[[#This Row],[type]],"_",-1)</f>
        <v>#N/A</v>
      </c>
      <c r="AN1858" t="s">
        <v>4727</v>
      </c>
      <c r="AO1858" t="s">
        <v>2778</v>
      </c>
      <c r="AP1858" s="3">
        <v>5.1198091299999998E-10</v>
      </c>
      <c r="AQ1858" t="str">
        <f>_xlfn.TEXTBEFORE(Table17[[#This Row],[rxn]],"-",-1)</f>
        <v>PROSYN</v>
      </c>
    </row>
    <row r="1859" spans="16:43" ht="17" x14ac:dyDescent="0.25">
      <c r="P1859" s="4"/>
      <c r="T1859"/>
      <c r="AF1859" s="1" t="s">
        <v>12280</v>
      </c>
      <c r="AG1859" s="1" t="s">
        <v>2778</v>
      </c>
      <c r="AH1859" s="9">
        <v>7.3855250000000002E-11</v>
      </c>
      <c r="AI1859" s="1" t="e">
        <f>_xlfn.TEXTAFTER(Table916[[#This Row],[type]],"-",-1)</f>
        <v>#N/A</v>
      </c>
      <c r="AJ1859" s="1" t="e">
        <f ca="1">_xlfn.TEXTAFTER(_xlfn.TEXTBEFORE(Table916[[#This Row],[type]],"-"&amp;Table916[[#This Row],[rxn-no-enz]]),"RXN-")</f>
        <v>#N/A</v>
      </c>
      <c r="AK1859" s="1" t="e">
        <f>_xlfn.TEXTBEFORE(Table916[[#This Row],[type]],"_",-1)</f>
        <v>#N/A</v>
      </c>
      <c r="AN1859" t="s">
        <v>4728</v>
      </c>
      <c r="AO1859" t="s">
        <v>2778</v>
      </c>
      <c r="AP1859" s="3">
        <v>5.1198091299999998E-10</v>
      </c>
      <c r="AQ1859" t="str">
        <f>_xlfn.TEXTBEFORE(Table17[[#This Row],[rxn]],"-",-1)</f>
        <v>PROSYN</v>
      </c>
    </row>
    <row r="1860" spans="16:43" ht="17" x14ac:dyDescent="0.25">
      <c r="P1860" s="4"/>
      <c r="T1860"/>
      <c r="AF1860" s="1" t="s">
        <v>12281</v>
      </c>
      <c r="AG1860" s="1" t="s">
        <v>2778</v>
      </c>
      <c r="AH1860" s="9">
        <v>7.4769431000000005E-11</v>
      </c>
      <c r="AI1860" s="1" t="e">
        <f>_xlfn.TEXTAFTER(Table916[[#This Row],[type]],"-",-1)</f>
        <v>#N/A</v>
      </c>
      <c r="AJ1860" s="1" t="e">
        <f ca="1">_xlfn.TEXTAFTER(_xlfn.TEXTBEFORE(Table916[[#This Row],[type]],"-"&amp;Table916[[#This Row],[rxn-no-enz]]),"RXN-")</f>
        <v>#N/A</v>
      </c>
      <c r="AK1860" s="1" t="e">
        <f>_xlfn.TEXTBEFORE(Table916[[#This Row],[type]],"_",-1)</f>
        <v>#N/A</v>
      </c>
      <c r="AN1860" t="s">
        <v>4729</v>
      </c>
      <c r="AO1860" t="s">
        <v>2778</v>
      </c>
      <c r="AP1860" s="3">
        <v>5.1198091299999998E-10</v>
      </c>
      <c r="AQ1860" t="str">
        <f>_xlfn.TEXTBEFORE(Table17[[#This Row],[rxn]],"-",-1)</f>
        <v>PROSYN</v>
      </c>
    </row>
    <row r="1861" spans="16:43" ht="17" x14ac:dyDescent="0.25">
      <c r="P1861" s="4"/>
      <c r="T1861"/>
      <c r="AF1861" s="1" t="s">
        <v>12282</v>
      </c>
      <c r="AG1861" s="1" t="s">
        <v>2778</v>
      </c>
      <c r="AH1861" s="9">
        <v>2.1876134000000001E-11</v>
      </c>
      <c r="AI1861" s="1" t="e">
        <f>_xlfn.TEXTAFTER(Table916[[#This Row],[type]],"-",-1)</f>
        <v>#N/A</v>
      </c>
      <c r="AJ1861" s="1" t="e">
        <f ca="1">_xlfn.TEXTAFTER(_xlfn.TEXTBEFORE(Table916[[#This Row],[type]],"-"&amp;Table916[[#This Row],[rxn-no-enz]]),"RXN-")</f>
        <v>#N/A</v>
      </c>
      <c r="AK1861" s="1" t="e">
        <f>_xlfn.TEXTBEFORE(Table916[[#This Row],[type]],"_",-1)</f>
        <v>#N/A</v>
      </c>
      <c r="AN1861" t="s">
        <v>4730</v>
      </c>
      <c r="AO1861" t="s">
        <v>2778</v>
      </c>
      <c r="AP1861" s="3">
        <v>5.1198091299999998E-10</v>
      </c>
      <c r="AQ1861" t="str">
        <f>_xlfn.TEXTBEFORE(Table17[[#This Row],[rxn]],"-",-1)</f>
        <v>PROSYN</v>
      </c>
    </row>
    <row r="1862" spans="16:43" ht="17" x14ac:dyDescent="0.25">
      <c r="P1862" s="4"/>
      <c r="T1862"/>
      <c r="AF1862" s="1" t="s">
        <v>12283</v>
      </c>
      <c r="AG1862" s="1" t="s">
        <v>2778</v>
      </c>
      <c r="AH1862" s="9">
        <v>3.2916120440000001E-9</v>
      </c>
      <c r="AI1862" s="1" t="e">
        <f>_xlfn.TEXTAFTER(Table916[[#This Row],[type]],"-",-1)</f>
        <v>#N/A</v>
      </c>
      <c r="AJ1862" s="1" t="e">
        <f ca="1">_xlfn.TEXTAFTER(_xlfn.TEXTBEFORE(Table916[[#This Row],[type]],"-"&amp;Table916[[#This Row],[rxn-no-enz]]),"RXN-")</f>
        <v>#N/A</v>
      </c>
      <c r="AK1862" s="1" t="e">
        <f>_xlfn.TEXTBEFORE(Table916[[#This Row],[type]],"_",-1)</f>
        <v>#N/A</v>
      </c>
      <c r="AN1862" t="s">
        <v>4732</v>
      </c>
      <c r="AO1862" t="s">
        <v>2778</v>
      </c>
      <c r="AP1862" s="3">
        <v>5.1198091299999998E-10</v>
      </c>
      <c r="AQ1862" t="str">
        <f>_xlfn.TEXTBEFORE(Table17[[#This Row],[rxn]],"-",-1)</f>
        <v>PROSYN</v>
      </c>
    </row>
    <row r="1863" spans="16:43" ht="17" x14ac:dyDescent="0.25">
      <c r="P1863" s="4"/>
      <c r="T1863"/>
      <c r="AF1863" s="1" t="s">
        <v>12284</v>
      </c>
      <c r="AG1863" s="1" t="s">
        <v>2778</v>
      </c>
      <c r="AH1863" s="9">
        <v>1.7292800000000001E-12</v>
      </c>
      <c r="AI1863" s="1" t="e">
        <f>_xlfn.TEXTAFTER(Table916[[#This Row],[type]],"-",-1)</f>
        <v>#N/A</v>
      </c>
      <c r="AJ1863" s="1" t="e">
        <f ca="1">_xlfn.TEXTAFTER(_xlfn.TEXTBEFORE(Table916[[#This Row],[type]],"-"&amp;Table916[[#This Row],[rxn-no-enz]]),"RXN-")</f>
        <v>#N/A</v>
      </c>
      <c r="AK1863" s="1" t="e">
        <f>_xlfn.TEXTBEFORE(Table916[[#This Row],[type]],"_",-1)</f>
        <v>#N/A</v>
      </c>
      <c r="AN1863" t="s">
        <v>4733</v>
      </c>
      <c r="AO1863" t="s">
        <v>2778</v>
      </c>
      <c r="AP1863" s="3">
        <v>5.1198091299999998E-10</v>
      </c>
      <c r="AQ1863" t="str">
        <f>_xlfn.TEXTBEFORE(Table17[[#This Row],[rxn]],"-",-1)</f>
        <v>PROSYN</v>
      </c>
    </row>
    <row r="1864" spans="16:43" ht="17" x14ac:dyDescent="0.25">
      <c r="P1864" s="4"/>
      <c r="T1864"/>
      <c r="AF1864" s="1" t="s">
        <v>12285</v>
      </c>
      <c r="AG1864" s="1" t="s">
        <v>2778</v>
      </c>
      <c r="AH1864" s="9">
        <v>2.1232977239999998E-9</v>
      </c>
      <c r="AI1864" s="1" t="e">
        <f>_xlfn.TEXTAFTER(Table916[[#This Row],[type]],"-",-1)</f>
        <v>#N/A</v>
      </c>
      <c r="AJ1864" s="1" t="e">
        <f ca="1">_xlfn.TEXTAFTER(_xlfn.TEXTBEFORE(Table916[[#This Row],[type]],"-"&amp;Table916[[#This Row],[rxn-no-enz]]),"RXN-")</f>
        <v>#N/A</v>
      </c>
      <c r="AK1864" s="1" t="e">
        <f>_xlfn.TEXTBEFORE(Table916[[#This Row],[type]],"_",-1)</f>
        <v>#N/A</v>
      </c>
      <c r="AN1864" t="s">
        <v>4734</v>
      </c>
      <c r="AO1864" t="s">
        <v>2778</v>
      </c>
      <c r="AP1864" s="3">
        <v>7.5347723699999901E-10</v>
      </c>
      <c r="AQ1864" t="str">
        <f>_xlfn.TEXTBEFORE(Table17[[#This Row],[rxn]],"-",-1)</f>
        <v>PROSYN</v>
      </c>
    </row>
    <row r="1865" spans="16:43" ht="17" x14ac:dyDescent="0.25">
      <c r="P1865" s="4"/>
      <c r="T1865"/>
      <c r="AF1865" s="1" t="s">
        <v>12286</v>
      </c>
      <c r="AG1865" s="1" t="s">
        <v>2778</v>
      </c>
      <c r="AH1865" s="9">
        <v>1.6876385999999999E-11</v>
      </c>
      <c r="AI1865" s="1" t="e">
        <f>_xlfn.TEXTAFTER(Table916[[#This Row],[type]],"-",-1)</f>
        <v>#N/A</v>
      </c>
      <c r="AJ1865" s="1" t="e">
        <f ca="1">_xlfn.TEXTAFTER(_xlfn.TEXTBEFORE(Table916[[#This Row],[type]],"-"&amp;Table916[[#This Row],[rxn-no-enz]]),"RXN-")</f>
        <v>#N/A</v>
      </c>
      <c r="AK1865" s="1" t="e">
        <f>_xlfn.TEXTBEFORE(Table916[[#This Row],[type]],"_",-1)</f>
        <v>#N/A</v>
      </c>
      <c r="AN1865" t="s">
        <v>13152</v>
      </c>
      <c r="AO1865" t="s">
        <v>2778</v>
      </c>
      <c r="AP1865">
        <v>1.75021208043541E-3</v>
      </c>
      <c r="AQ1865" t="str">
        <f>_xlfn.TEXTBEFORE(Table17[[#This Row],[rxn]],"-",-1)</f>
        <v>PROSYN</v>
      </c>
    </row>
    <row r="1866" spans="16:43" ht="17" x14ac:dyDescent="0.25">
      <c r="P1866" s="4"/>
      <c r="T1866"/>
      <c r="AF1866" s="1" t="s">
        <v>12287</v>
      </c>
      <c r="AG1866" s="1" t="s">
        <v>2778</v>
      </c>
      <c r="AH1866" s="9">
        <v>5.9705654999999999E-11</v>
      </c>
      <c r="AI1866" s="1" t="e">
        <f>_xlfn.TEXTAFTER(Table916[[#This Row],[type]],"-",-1)</f>
        <v>#N/A</v>
      </c>
      <c r="AJ1866" s="1" t="e">
        <f ca="1">_xlfn.TEXTAFTER(_xlfn.TEXTBEFORE(Table916[[#This Row],[type]],"-"&amp;Table916[[#This Row],[rxn-no-enz]]),"RXN-")</f>
        <v>#N/A</v>
      </c>
      <c r="AK1866" s="1" t="e">
        <f>_xlfn.TEXTBEFORE(Table916[[#This Row],[type]],"_",-1)</f>
        <v>#N/A</v>
      </c>
      <c r="AN1866" t="s">
        <v>12111</v>
      </c>
      <c r="AO1866" t="s">
        <v>2778</v>
      </c>
      <c r="AP1866" s="3">
        <v>2.6457599649999999E-9</v>
      </c>
      <c r="AQ1866" t="str">
        <f>_xlfn.TEXTBEFORE(Table17[[#This Row],[rxn]],"-",-1)</f>
        <v>PROWASTE</v>
      </c>
    </row>
    <row r="1867" spans="16:43" ht="17" x14ac:dyDescent="0.25">
      <c r="P1867" s="4"/>
      <c r="T1867"/>
      <c r="AF1867" s="1" t="s">
        <v>12288</v>
      </c>
      <c r="AG1867" s="1" t="s">
        <v>2778</v>
      </c>
      <c r="AH1867" s="9">
        <v>2.2843974999999999E-11</v>
      </c>
      <c r="AI1867" s="1" t="e">
        <f>_xlfn.TEXTAFTER(Table916[[#This Row],[type]],"-",-1)</f>
        <v>#N/A</v>
      </c>
      <c r="AJ1867" s="1" t="e">
        <f ca="1">_xlfn.TEXTAFTER(_xlfn.TEXTBEFORE(Table916[[#This Row],[type]],"-"&amp;Table916[[#This Row],[rxn-no-enz]]),"RXN-")</f>
        <v>#N/A</v>
      </c>
      <c r="AK1867" s="1" t="e">
        <f>_xlfn.TEXTBEFORE(Table916[[#This Row],[type]],"_",-1)</f>
        <v>#N/A</v>
      </c>
      <c r="AN1867" t="s">
        <v>12112</v>
      </c>
      <c r="AO1867" t="s">
        <v>2778</v>
      </c>
      <c r="AP1867" s="3">
        <v>1.2741149999999999E-11</v>
      </c>
      <c r="AQ1867" t="str">
        <f>_xlfn.TEXTBEFORE(Table17[[#This Row],[rxn]],"-",-1)</f>
        <v>PROWASTE</v>
      </c>
    </row>
    <row r="1868" spans="16:43" ht="17" x14ac:dyDescent="0.25">
      <c r="P1868" s="4"/>
      <c r="T1868"/>
      <c r="AF1868" s="1" t="s">
        <v>12289</v>
      </c>
      <c r="AG1868" s="1" t="s">
        <v>2778</v>
      </c>
      <c r="AH1868" s="9">
        <v>4.1515137E-11</v>
      </c>
      <c r="AI1868" s="1" t="e">
        <f>_xlfn.TEXTAFTER(Table916[[#This Row],[type]],"-",-1)</f>
        <v>#N/A</v>
      </c>
      <c r="AJ1868" s="1" t="e">
        <f ca="1">_xlfn.TEXTAFTER(_xlfn.TEXTBEFORE(Table916[[#This Row],[type]],"-"&amp;Table916[[#This Row],[rxn-no-enz]]),"RXN-")</f>
        <v>#N/A</v>
      </c>
      <c r="AK1868" s="1" t="e">
        <f>_xlfn.TEXTBEFORE(Table916[[#This Row],[type]],"_",-1)</f>
        <v>#N/A</v>
      </c>
      <c r="AN1868" t="s">
        <v>12113</v>
      </c>
      <c r="AO1868" t="s">
        <v>2778</v>
      </c>
      <c r="AP1868" s="3">
        <v>4.5537611939999997E-9</v>
      </c>
      <c r="AQ1868" t="str">
        <f>_xlfn.TEXTBEFORE(Table17[[#This Row],[rxn]],"-",-1)</f>
        <v>PROWASTE</v>
      </c>
    </row>
    <row r="1869" spans="16:43" ht="17" x14ac:dyDescent="0.25">
      <c r="P1869" s="4"/>
      <c r="T1869"/>
      <c r="AF1869" s="1" t="s">
        <v>12290</v>
      </c>
      <c r="AG1869" s="1" t="s">
        <v>2778</v>
      </c>
      <c r="AH1869" s="9">
        <v>1.105987637E-9</v>
      </c>
      <c r="AI1869" s="1" t="e">
        <f>_xlfn.TEXTAFTER(Table916[[#This Row],[type]],"-",-1)</f>
        <v>#N/A</v>
      </c>
      <c r="AJ1869" s="1" t="e">
        <f ca="1">_xlfn.TEXTAFTER(_xlfn.TEXTBEFORE(Table916[[#This Row],[type]],"-"&amp;Table916[[#This Row],[rxn-no-enz]]),"RXN-")</f>
        <v>#N/A</v>
      </c>
      <c r="AK1869" s="1" t="e">
        <f>_xlfn.TEXTBEFORE(Table916[[#This Row],[type]],"_",-1)</f>
        <v>#N/A</v>
      </c>
      <c r="AN1869" t="s">
        <v>12114</v>
      </c>
      <c r="AO1869" t="s">
        <v>2778</v>
      </c>
      <c r="AP1869" s="3">
        <v>3.395072828E-9</v>
      </c>
      <c r="AQ1869" t="str">
        <f>_xlfn.TEXTBEFORE(Table17[[#This Row],[rxn]],"-",-1)</f>
        <v>PROWASTE</v>
      </c>
    </row>
    <row r="1870" spans="16:43" ht="17" x14ac:dyDescent="0.25">
      <c r="P1870" s="4"/>
      <c r="T1870"/>
      <c r="AF1870" s="1" t="s">
        <v>12291</v>
      </c>
      <c r="AG1870" s="1" t="s">
        <v>2778</v>
      </c>
      <c r="AH1870" s="9">
        <v>6.3173281799999898E-10</v>
      </c>
      <c r="AI1870" s="1" t="e">
        <f>_xlfn.TEXTAFTER(Table916[[#This Row],[type]],"-",-1)</f>
        <v>#N/A</v>
      </c>
      <c r="AJ1870" s="1" t="e">
        <f ca="1">_xlfn.TEXTAFTER(_xlfn.TEXTBEFORE(Table916[[#This Row],[type]],"-"&amp;Table916[[#This Row],[rxn-no-enz]]),"RXN-")</f>
        <v>#N/A</v>
      </c>
      <c r="AK1870" s="1" t="e">
        <f>_xlfn.TEXTBEFORE(Table916[[#This Row],[type]],"_",-1)</f>
        <v>#N/A</v>
      </c>
      <c r="AN1870" t="s">
        <v>12115</v>
      </c>
      <c r="AO1870" t="s">
        <v>2778</v>
      </c>
      <c r="AP1870" s="3">
        <v>2.8284086979999999E-9</v>
      </c>
      <c r="AQ1870" t="str">
        <f>_xlfn.TEXTBEFORE(Table17[[#This Row],[rxn]],"-",-1)</f>
        <v>PROWASTE</v>
      </c>
    </row>
    <row r="1871" spans="16:43" ht="17" x14ac:dyDescent="0.25">
      <c r="P1871" s="4"/>
      <c r="T1871"/>
      <c r="AF1871" s="1" t="s">
        <v>12292</v>
      </c>
      <c r="AG1871" s="1" t="s">
        <v>2778</v>
      </c>
      <c r="AH1871" s="9">
        <v>6.51591523E-10</v>
      </c>
      <c r="AI1871" s="1" t="e">
        <f>_xlfn.TEXTAFTER(Table916[[#This Row],[type]],"-",-1)</f>
        <v>#N/A</v>
      </c>
      <c r="AJ1871" s="1" t="e">
        <f ca="1">_xlfn.TEXTAFTER(_xlfn.TEXTBEFORE(Table916[[#This Row],[type]],"-"&amp;Table916[[#This Row],[rxn-no-enz]]),"RXN-")</f>
        <v>#N/A</v>
      </c>
      <c r="AK1871" s="1" t="e">
        <f>_xlfn.TEXTBEFORE(Table916[[#This Row],[type]],"_",-1)</f>
        <v>#N/A</v>
      </c>
      <c r="AN1871" t="s">
        <v>12116</v>
      </c>
      <c r="AO1871" t="s">
        <v>2778</v>
      </c>
      <c r="AP1871" s="3">
        <v>2.543408E-12</v>
      </c>
      <c r="AQ1871" t="str">
        <f>_xlfn.TEXTBEFORE(Table17[[#This Row],[rxn]],"-",-1)</f>
        <v>PROWASTE</v>
      </c>
    </row>
    <row r="1872" spans="16:43" ht="17" x14ac:dyDescent="0.25">
      <c r="P1872" s="4"/>
      <c r="T1872"/>
      <c r="AF1872" s="1" t="s">
        <v>12293</v>
      </c>
      <c r="AG1872" s="1" t="s">
        <v>2778</v>
      </c>
      <c r="AH1872" s="9">
        <v>1.3686301599999999E-10</v>
      </c>
      <c r="AI1872" s="1" t="e">
        <f>_xlfn.TEXTAFTER(Table916[[#This Row],[type]],"-",-1)</f>
        <v>#N/A</v>
      </c>
      <c r="AJ1872" s="1" t="e">
        <f ca="1">_xlfn.TEXTAFTER(_xlfn.TEXTBEFORE(Table916[[#This Row],[type]],"-"&amp;Table916[[#This Row],[rxn-no-enz]]),"RXN-")</f>
        <v>#N/A</v>
      </c>
      <c r="AK1872" s="1" t="e">
        <f>_xlfn.TEXTBEFORE(Table916[[#This Row],[type]],"_",-1)</f>
        <v>#N/A</v>
      </c>
      <c r="AN1872" t="s">
        <v>12117</v>
      </c>
      <c r="AO1872" t="s">
        <v>2778</v>
      </c>
      <c r="AP1872" s="3">
        <v>4.8864642400000002E-10</v>
      </c>
      <c r="AQ1872" t="str">
        <f>_xlfn.TEXTBEFORE(Table17[[#This Row],[rxn]],"-",-1)</f>
        <v>PROWASTE</v>
      </c>
    </row>
    <row r="1873" spans="16:43" ht="17" x14ac:dyDescent="0.25">
      <c r="P1873" s="4"/>
      <c r="T1873"/>
      <c r="AF1873" s="1" t="s">
        <v>12294</v>
      </c>
      <c r="AG1873" s="1" t="s">
        <v>2778</v>
      </c>
      <c r="AH1873" s="9">
        <v>1.22020481E-10</v>
      </c>
      <c r="AI1873" s="1" t="e">
        <f>_xlfn.TEXTAFTER(Table916[[#This Row],[type]],"-",-1)</f>
        <v>#N/A</v>
      </c>
      <c r="AJ1873" s="1" t="e">
        <f ca="1">_xlfn.TEXTAFTER(_xlfn.TEXTBEFORE(Table916[[#This Row],[type]],"-"&amp;Table916[[#This Row],[rxn-no-enz]]),"RXN-")</f>
        <v>#N/A</v>
      </c>
      <c r="AK1873" s="1" t="e">
        <f>_xlfn.TEXTBEFORE(Table916[[#This Row],[type]],"_",-1)</f>
        <v>#N/A</v>
      </c>
      <c r="AN1873" t="s">
        <v>12118</v>
      </c>
      <c r="AO1873" t="s">
        <v>2778</v>
      </c>
      <c r="AP1873" s="3">
        <v>1.1727537000000001E-10</v>
      </c>
      <c r="AQ1873" t="str">
        <f>_xlfn.TEXTBEFORE(Table17[[#This Row],[rxn]],"-",-1)</f>
        <v>PROWASTE</v>
      </c>
    </row>
    <row r="1874" spans="16:43" ht="17" x14ac:dyDescent="0.25">
      <c r="P1874" s="4"/>
      <c r="T1874"/>
      <c r="AF1874" s="1" t="s">
        <v>12295</v>
      </c>
      <c r="AG1874" s="1" t="s">
        <v>2778</v>
      </c>
      <c r="AH1874" s="9">
        <v>1.3192502609999899E-9</v>
      </c>
      <c r="AI1874" s="1" t="e">
        <f>_xlfn.TEXTAFTER(Table916[[#This Row],[type]],"-",-1)</f>
        <v>#N/A</v>
      </c>
      <c r="AJ1874" s="1" t="e">
        <f ca="1">_xlfn.TEXTAFTER(_xlfn.TEXTBEFORE(Table916[[#This Row],[type]],"-"&amp;Table916[[#This Row],[rxn-no-enz]]),"RXN-")</f>
        <v>#N/A</v>
      </c>
      <c r="AK1874" s="1" t="e">
        <f>_xlfn.TEXTBEFORE(Table916[[#This Row],[type]],"_",-1)</f>
        <v>#N/A</v>
      </c>
      <c r="AN1874" t="s">
        <v>12119</v>
      </c>
      <c r="AO1874" t="s">
        <v>2778</v>
      </c>
      <c r="AP1874" s="3">
        <v>7.7971070000000004E-12</v>
      </c>
      <c r="AQ1874" t="str">
        <f>_xlfn.TEXTBEFORE(Table17[[#This Row],[rxn]],"-",-1)</f>
        <v>PROWASTE</v>
      </c>
    </row>
    <row r="1875" spans="16:43" ht="17" x14ac:dyDescent="0.25">
      <c r="P1875" s="4"/>
      <c r="T1875"/>
      <c r="AF1875" s="1" t="s">
        <v>12296</v>
      </c>
      <c r="AG1875" s="1" t="s">
        <v>2778</v>
      </c>
      <c r="AH1875" s="9">
        <v>4.2554960000000003E-12</v>
      </c>
      <c r="AI1875" s="1" t="e">
        <f>_xlfn.TEXTAFTER(Table916[[#This Row],[type]],"-",-1)</f>
        <v>#N/A</v>
      </c>
      <c r="AJ1875" s="1" t="e">
        <f ca="1">_xlfn.TEXTAFTER(_xlfn.TEXTBEFORE(Table916[[#This Row],[type]],"-"&amp;Table916[[#This Row],[rxn-no-enz]]),"RXN-")</f>
        <v>#N/A</v>
      </c>
      <c r="AK1875" s="1" t="e">
        <f>_xlfn.TEXTBEFORE(Table916[[#This Row],[type]],"_",-1)</f>
        <v>#N/A</v>
      </c>
      <c r="AN1875" t="s">
        <v>12120</v>
      </c>
      <c r="AO1875" t="s">
        <v>2778</v>
      </c>
      <c r="AP1875" s="3">
        <v>2.87832895E-10</v>
      </c>
      <c r="AQ1875" t="str">
        <f>_xlfn.TEXTBEFORE(Table17[[#This Row],[rxn]],"-",-1)</f>
        <v>PROWASTE</v>
      </c>
    </row>
    <row r="1876" spans="16:43" ht="17" x14ac:dyDescent="0.25">
      <c r="P1876" s="4"/>
      <c r="T1876"/>
      <c r="AF1876" s="1" t="s">
        <v>12297</v>
      </c>
      <c r="AG1876" s="1" t="s">
        <v>2778</v>
      </c>
      <c r="AH1876" s="9">
        <v>7.2692349299999998E-10</v>
      </c>
      <c r="AI1876" s="1" t="e">
        <f>_xlfn.TEXTAFTER(Table916[[#This Row],[type]],"-",-1)</f>
        <v>#N/A</v>
      </c>
      <c r="AJ1876" s="1" t="e">
        <f ca="1">_xlfn.TEXTAFTER(_xlfn.TEXTBEFORE(Table916[[#This Row],[type]],"-"&amp;Table916[[#This Row],[rxn-no-enz]]),"RXN-")</f>
        <v>#N/A</v>
      </c>
      <c r="AK1876" s="1" t="e">
        <f>_xlfn.TEXTBEFORE(Table916[[#This Row],[type]],"_",-1)</f>
        <v>#N/A</v>
      </c>
      <c r="AN1876" t="s">
        <v>12121</v>
      </c>
      <c r="AO1876" t="s">
        <v>2778</v>
      </c>
      <c r="AP1876" s="3">
        <v>1.381575826E-9</v>
      </c>
      <c r="AQ1876" t="str">
        <f>_xlfn.TEXTBEFORE(Table17[[#This Row],[rxn]],"-",-1)</f>
        <v>PROWASTE</v>
      </c>
    </row>
    <row r="1877" spans="16:43" ht="17" x14ac:dyDescent="0.25">
      <c r="P1877" s="4"/>
      <c r="T1877"/>
      <c r="AF1877" s="1" t="s">
        <v>12298</v>
      </c>
      <c r="AG1877" s="1" t="s">
        <v>2778</v>
      </c>
      <c r="AH1877" s="9">
        <v>3.4337516800000001E-10</v>
      </c>
      <c r="AI1877" s="1" t="e">
        <f>_xlfn.TEXTAFTER(Table916[[#This Row],[type]],"-",-1)</f>
        <v>#N/A</v>
      </c>
      <c r="AJ1877" s="1" t="e">
        <f ca="1">_xlfn.TEXTAFTER(_xlfn.TEXTBEFORE(Table916[[#This Row],[type]],"-"&amp;Table916[[#This Row],[rxn-no-enz]]),"RXN-")</f>
        <v>#N/A</v>
      </c>
      <c r="AK1877" s="1" t="e">
        <f>_xlfn.TEXTBEFORE(Table916[[#This Row],[type]],"_",-1)</f>
        <v>#N/A</v>
      </c>
      <c r="AN1877" t="s">
        <v>12122</v>
      </c>
      <c r="AO1877" t="s">
        <v>2778</v>
      </c>
      <c r="AP1877" s="3">
        <v>7.7384725000000002E-11</v>
      </c>
      <c r="AQ1877" t="str">
        <f>_xlfn.TEXTBEFORE(Table17[[#This Row],[rxn]],"-",-1)</f>
        <v>PROWASTE</v>
      </c>
    </row>
    <row r="1878" spans="16:43" ht="17" x14ac:dyDescent="0.25">
      <c r="P1878" s="4"/>
      <c r="T1878"/>
      <c r="AF1878" s="1" t="s">
        <v>12299</v>
      </c>
      <c r="AG1878" s="1" t="s">
        <v>2778</v>
      </c>
      <c r="AH1878" s="9">
        <v>5.4523234000000002E-11</v>
      </c>
      <c r="AI1878" s="1" t="e">
        <f>_xlfn.TEXTAFTER(Table916[[#This Row],[type]],"-",-1)</f>
        <v>#N/A</v>
      </c>
      <c r="AJ1878" s="1" t="e">
        <f ca="1">_xlfn.TEXTAFTER(_xlfn.TEXTBEFORE(Table916[[#This Row],[type]],"-"&amp;Table916[[#This Row],[rxn-no-enz]]),"RXN-")</f>
        <v>#N/A</v>
      </c>
      <c r="AK1878" s="1" t="e">
        <f>_xlfn.TEXTBEFORE(Table916[[#This Row],[type]],"_",-1)</f>
        <v>#N/A</v>
      </c>
      <c r="AN1878" t="s">
        <v>12123</v>
      </c>
      <c r="AO1878" t="s">
        <v>2778</v>
      </c>
      <c r="AP1878" s="3">
        <v>7.03780076999999E-10</v>
      </c>
      <c r="AQ1878" t="str">
        <f>_xlfn.TEXTBEFORE(Table17[[#This Row],[rxn]],"-",-1)</f>
        <v>PROWASTE</v>
      </c>
    </row>
    <row r="1879" spans="16:43" ht="17" x14ac:dyDescent="0.25">
      <c r="P1879" s="4"/>
      <c r="T1879"/>
      <c r="AF1879" s="1" t="s">
        <v>12300</v>
      </c>
      <c r="AG1879" s="1" t="s">
        <v>2778</v>
      </c>
      <c r="AH1879" s="9">
        <v>5.0887865E-11</v>
      </c>
      <c r="AI1879" s="1" t="e">
        <f>_xlfn.TEXTAFTER(Table916[[#This Row],[type]],"-",-1)</f>
        <v>#N/A</v>
      </c>
      <c r="AJ1879" s="1" t="e">
        <f ca="1">_xlfn.TEXTAFTER(_xlfn.TEXTBEFORE(Table916[[#This Row],[type]],"-"&amp;Table916[[#This Row],[rxn-no-enz]]),"RXN-")</f>
        <v>#N/A</v>
      </c>
      <c r="AK1879" s="1" t="e">
        <f>_xlfn.TEXTBEFORE(Table916[[#This Row],[type]],"_",-1)</f>
        <v>#N/A</v>
      </c>
      <c r="AN1879" t="s">
        <v>12124</v>
      </c>
      <c r="AO1879" t="s">
        <v>2778</v>
      </c>
      <c r="AP1879" s="3">
        <v>7.0629924999999995E-11</v>
      </c>
      <c r="AQ1879" t="str">
        <f>_xlfn.TEXTBEFORE(Table17[[#This Row],[rxn]],"-",-1)</f>
        <v>PROWASTE</v>
      </c>
    </row>
    <row r="1880" spans="16:43" ht="17" x14ac:dyDescent="0.25">
      <c r="P1880" s="4"/>
      <c r="T1880"/>
      <c r="AF1880" s="1" t="s">
        <v>12301</v>
      </c>
      <c r="AG1880" s="1" t="s">
        <v>2778</v>
      </c>
      <c r="AH1880" s="9">
        <v>2.5038655400000001E-10</v>
      </c>
      <c r="AI1880" s="1" t="e">
        <f>_xlfn.TEXTAFTER(Table916[[#This Row],[type]],"-",-1)</f>
        <v>#N/A</v>
      </c>
      <c r="AJ1880" s="1" t="e">
        <f ca="1">_xlfn.TEXTAFTER(_xlfn.TEXTBEFORE(Table916[[#This Row],[type]],"-"&amp;Table916[[#This Row],[rxn-no-enz]]),"RXN-")</f>
        <v>#N/A</v>
      </c>
      <c r="AK1880" s="1" t="e">
        <f>_xlfn.TEXTBEFORE(Table916[[#This Row],[type]],"_",-1)</f>
        <v>#N/A</v>
      </c>
      <c r="AN1880" t="s">
        <v>12125</v>
      </c>
      <c r="AO1880" t="s">
        <v>2778</v>
      </c>
      <c r="AP1880" s="3">
        <v>1.1772100600000001E-10</v>
      </c>
      <c r="AQ1880" t="str">
        <f>_xlfn.TEXTBEFORE(Table17[[#This Row],[rxn]],"-",-1)</f>
        <v>PROWASTE</v>
      </c>
    </row>
    <row r="1881" spans="16:43" ht="17" x14ac:dyDescent="0.25">
      <c r="P1881" s="4"/>
      <c r="T1881"/>
      <c r="AF1881" s="1" t="s">
        <v>12302</v>
      </c>
      <c r="AG1881" s="1" t="s">
        <v>2778</v>
      </c>
      <c r="AH1881" s="9">
        <v>4.6933902000000003E-10</v>
      </c>
      <c r="AI1881" s="1" t="e">
        <f>_xlfn.TEXTAFTER(Table916[[#This Row],[type]],"-",-1)</f>
        <v>#N/A</v>
      </c>
      <c r="AJ1881" s="1" t="e">
        <f ca="1">_xlfn.TEXTAFTER(_xlfn.TEXTBEFORE(Table916[[#This Row],[type]],"-"&amp;Table916[[#This Row],[rxn-no-enz]]),"RXN-")</f>
        <v>#N/A</v>
      </c>
      <c r="AK1881" s="1" t="e">
        <f>_xlfn.TEXTBEFORE(Table916[[#This Row],[type]],"_",-1)</f>
        <v>#N/A</v>
      </c>
      <c r="AN1881" t="s">
        <v>12126</v>
      </c>
      <c r="AO1881" t="s">
        <v>2778</v>
      </c>
      <c r="AP1881" s="3">
        <v>1.2360729300000001E-10</v>
      </c>
      <c r="AQ1881" t="str">
        <f>_xlfn.TEXTBEFORE(Table17[[#This Row],[rxn]],"-",-1)</f>
        <v>PROWASTE</v>
      </c>
    </row>
    <row r="1882" spans="16:43" ht="17" x14ac:dyDescent="0.25">
      <c r="P1882" s="4"/>
      <c r="T1882"/>
      <c r="AF1882" s="1" t="s">
        <v>12303</v>
      </c>
      <c r="AG1882" s="1" t="s">
        <v>2778</v>
      </c>
      <c r="AH1882" s="9">
        <v>3.3078295799999998E-10</v>
      </c>
      <c r="AI1882" s="1" t="e">
        <f>_xlfn.TEXTAFTER(Table916[[#This Row],[type]],"-",-1)</f>
        <v>#N/A</v>
      </c>
      <c r="AJ1882" s="1" t="e">
        <f ca="1">_xlfn.TEXTAFTER(_xlfn.TEXTBEFORE(Table916[[#This Row],[type]],"-"&amp;Table916[[#This Row],[rxn-no-enz]]),"RXN-")</f>
        <v>#N/A</v>
      </c>
      <c r="AK1882" s="1" t="e">
        <f>_xlfn.TEXTBEFORE(Table916[[#This Row],[type]],"_",-1)</f>
        <v>#N/A</v>
      </c>
      <c r="AN1882" t="s">
        <v>12127</v>
      </c>
      <c r="AO1882" t="s">
        <v>2778</v>
      </c>
      <c r="AP1882" s="3">
        <v>1.4394839100000001E-10</v>
      </c>
      <c r="AQ1882" t="str">
        <f>_xlfn.TEXTBEFORE(Table17[[#This Row],[rxn]],"-",-1)</f>
        <v>PROWASTE</v>
      </c>
    </row>
    <row r="1883" spans="16:43" ht="17" x14ac:dyDescent="0.25">
      <c r="P1883" s="4"/>
      <c r="T1883"/>
      <c r="AF1883" s="1" t="s">
        <v>12304</v>
      </c>
      <c r="AG1883" s="1" t="s">
        <v>2778</v>
      </c>
      <c r="AH1883" s="9">
        <v>3.88322769E-10</v>
      </c>
      <c r="AI1883" s="1" t="e">
        <f>_xlfn.TEXTAFTER(Table916[[#This Row],[type]],"-",-1)</f>
        <v>#N/A</v>
      </c>
      <c r="AJ1883" s="1" t="e">
        <f ca="1">_xlfn.TEXTAFTER(_xlfn.TEXTBEFORE(Table916[[#This Row],[type]],"-"&amp;Table916[[#This Row],[rxn-no-enz]]),"RXN-")</f>
        <v>#N/A</v>
      </c>
      <c r="AK1883" s="1" t="e">
        <f>_xlfn.TEXTBEFORE(Table916[[#This Row],[type]],"_",-1)</f>
        <v>#N/A</v>
      </c>
      <c r="AN1883" t="s">
        <v>12128</v>
      </c>
      <c r="AO1883" t="s">
        <v>2778</v>
      </c>
      <c r="AP1883" s="3">
        <v>1.1835910000000001E-11</v>
      </c>
      <c r="AQ1883" t="str">
        <f>_xlfn.TEXTBEFORE(Table17[[#This Row],[rxn]],"-",-1)</f>
        <v>PROWASTE</v>
      </c>
    </row>
    <row r="1884" spans="16:43" ht="17" x14ac:dyDescent="0.25">
      <c r="P1884" s="4"/>
      <c r="T1884"/>
      <c r="AF1884" s="1" t="s">
        <v>12305</v>
      </c>
      <c r="AG1884" s="1" t="s">
        <v>2778</v>
      </c>
      <c r="AH1884" s="9">
        <v>2.9988744999999997E-11</v>
      </c>
      <c r="AI1884" s="1" t="e">
        <f>_xlfn.TEXTAFTER(Table916[[#This Row],[type]],"-",-1)</f>
        <v>#N/A</v>
      </c>
      <c r="AJ1884" s="1" t="e">
        <f ca="1">_xlfn.TEXTAFTER(_xlfn.TEXTBEFORE(Table916[[#This Row],[type]],"-"&amp;Table916[[#This Row],[rxn-no-enz]]),"RXN-")</f>
        <v>#N/A</v>
      </c>
      <c r="AK1884" s="1" t="e">
        <f>_xlfn.TEXTBEFORE(Table916[[#This Row],[type]],"_",-1)</f>
        <v>#N/A</v>
      </c>
      <c r="AN1884" t="s">
        <v>12129</v>
      </c>
      <c r="AO1884" t="s">
        <v>2778</v>
      </c>
      <c r="AP1884" s="3">
        <v>9.2025292199999997E-10</v>
      </c>
      <c r="AQ1884" t="str">
        <f>_xlfn.TEXTBEFORE(Table17[[#This Row],[rxn]],"-",-1)</f>
        <v>PROWASTE</v>
      </c>
    </row>
    <row r="1885" spans="16:43" ht="17" x14ac:dyDescent="0.25">
      <c r="P1885" s="4"/>
      <c r="T1885"/>
      <c r="AF1885" s="1" t="s">
        <v>12306</v>
      </c>
      <c r="AG1885" s="1" t="s">
        <v>2778</v>
      </c>
      <c r="AH1885" s="9">
        <v>4.3620817E-11</v>
      </c>
      <c r="AI1885" s="1" t="e">
        <f>_xlfn.TEXTAFTER(Table916[[#This Row],[type]],"-",-1)</f>
        <v>#N/A</v>
      </c>
      <c r="AJ1885" s="1" t="e">
        <f ca="1">_xlfn.TEXTAFTER(_xlfn.TEXTBEFORE(Table916[[#This Row],[type]],"-"&amp;Table916[[#This Row],[rxn-no-enz]]),"RXN-")</f>
        <v>#N/A</v>
      </c>
      <c r="AK1885" s="1" t="e">
        <f>_xlfn.TEXTBEFORE(Table916[[#This Row],[type]],"_",-1)</f>
        <v>#N/A</v>
      </c>
      <c r="AN1885" t="s">
        <v>12130</v>
      </c>
      <c r="AO1885" t="s">
        <v>2778</v>
      </c>
      <c r="AP1885" s="3">
        <v>3.3305129899999898E-10</v>
      </c>
      <c r="AQ1885" t="str">
        <f>_xlfn.TEXTBEFORE(Table17[[#This Row],[rxn]],"-",-1)</f>
        <v>PROWASTE</v>
      </c>
    </row>
    <row r="1886" spans="16:43" ht="17" x14ac:dyDescent="0.25">
      <c r="P1886" s="4"/>
      <c r="T1886"/>
      <c r="AF1886" s="1" t="s">
        <v>12307</v>
      </c>
      <c r="AG1886" s="1" t="s">
        <v>2778</v>
      </c>
      <c r="AH1886" s="9">
        <v>1.2163331E-11</v>
      </c>
      <c r="AI1886" s="1" t="e">
        <f>_xlfn.TEXTAFTER(Table916[[#This Row],[type]],"-",-1)</f>
        <v>#N/A</v>
      </c>
      <c r="AJ1886" s="1" t="e">
        <f ca="1">_xlfn.TEXTAFTER(_xlfn.TEXTBEFORE(Table916[[#This Row],[type]],"-"&amp;Table916[[#This Row],[rxn-no-enz]]),"RXN-")</f>
        <v>#N/A</v>
      </c>
      <c r="AK1886" s="1" t="e">
        <f>_xlfn.TEXTBEFORE(Table916[[#This Row],[type]],"_",-1)</f>
        <v>#N/A</v>
      </c>
      <c r="AN1886" t="s">
        <v>12131</v>
      </c>
      <c r="AO1886" t="s">
        <v>2778</v>
      </c>
      <c r="AP1886" s="3">
        <v>8.2170167899999996E-10</v>
      </c>
      <c r="AQ1886" t="str">
        <f>_xlfn.TEXTBEFORE(Table17[[#This Row],[rxn]],"-",-1)</f>
        <v>PROWASTE</v>
      </c>
    </row>
    <row r="1887" spans="16:43" ht="17" x14ac:dyDescent="0.25">
      <c r="P1887" s="4"/>
      <c r="T1887"/>
      <c r="AF1887" s="1" t="s">
        <v>12308</v>
      </c>
      <c r="AG1887" s="1" t="s">
        <v>2778</v>
      </c>
      <c r="AH1887" s="9">
        <v>6.9504167000000001E-11</v>
      </c>
      <c r="AI1887" s="1" t="e">
        <f>_xlfn.TEXTAFTER(Table916[[#This Row],[type]],"-",-1)</f>
        <v>#N/A</v>
      </c>
      <c r="AJ1887" s="1" t="e">
        <f ca="1">_xlfn.TEXTAFTER(_xlfn.TEXTBEFORE(Table916[[#This Row],[type]],"-"&amp;Table916[[#This Row],[rxn-no-enz]]),"RXN-")</f>
        <v>#N/A</v>
      </c>
      <c r="AK1887" s="1" t="e">
        <f>_xlfn.TEXTBEFORE(Table916[[#This Row],[type]],"_",-1)</f>
        <v>#N/A</v>
      </c>
      <c r="AN1887" t="s">
        <v>12132</v>
      </c>
      <c r="AO1887" t="s">
        <v>2778</v>
      </c>
      <c r="AP1887" s="3">
        <v>9.7923063599999992E-10</v>
      </c>
      <c r="AQ1887" t="str">
        <f>_xlfn.TEXTBEFORE(Table17[[#This Row],[rxn]],"-",-1)</f>
        <v>PROWASTE</v>
      </c>
    </row>
    <row r="1888" spans="16:43" ht="17" x14ac:dyDescent="0.25">
      <c r="P1888" s="4"/>
      <c r="T1888"/>
      <c r="AF1888" s="1" t="s">
        <v>12309</v>
      </c>
      <c r="AG1888" s="1" t="s">
        <v>2778</v>
      </c>
      <c r="AH1888" s="9">
        <v>6.0286637929999999E-9</v>
      </c>
      <c r="AI1888" s="1" t="e">
        <f>_xlfn.TEXTAFTER(Table916[[#This Row],[type]],"-",-1)</f>
        <v>#N/A</v>
      </c>
      <c r="AJ1888" s="1" t="e">
        <f ca="1">_xlfn.TEXTAFTER(_xlfn.TEXTBEFORE(Table916[[#This Row],[type]],"-"&amp;Table916[[#This Row],[rxn-no-enz]]),"RXN-")</f>
        <v>#N/A</v>
      </c>
      <c r="AK1888" s="1" t="e">
        <f>_xlfn.TEXTBEFORE(Table916[[#This Row],[type]],"_",-1)</f>
        <v>#N/A</v>
      </c>
      <c r="AN1888" t="s">
        <v>13829</v>
      </c>
      <c r="AO1888" t="s">
        <v>2778</v>
      </c>
      <c r="AP1888" s="3">
        <v>9.7923063599999992E-10</v>
      </c>
      <c r="AQ1888" t="str">
        <f>_xlfn.TEXTBEFORE(Table17[[#This Row],[rxn]],"-",-1)</f>
        <v>PROWASTE</v>
      </c>
    </row>
    <row r="1889" spans="16:43" ht="17" x14ac:dyDescent="0.25">
      <c r="P1889" s="4"/>
      <c r="T1889"/>
      <c r="AF1889" s="1" t="s">
        <v>12310</v>
      </c>
      <c r="AG1889" s="1" t="s">
        <v>2778</v>
      </c>
      <c r="AH1889" s="9">
        <v>9.5808259999999994E-12</v>
      </c>
      <c r="AI1889" s="1" t="e">
        <f>_xlfn.TEXTAFTER(Table916[[#This Row],[type]],"-",-1)</f>
        <v>#N/A</v>
      </c>
      <c r="AJ1889" s="1" t="e">
        <f ca="1">_xlfn.TEXTAFTER(_xlfn.TEXTBEFORE(Table916[[#This Row],[type]],"-"&amp;Table916[[#This Row],[rxn-no-enz]]),"RXN-")</f>
        <v>#N/A</v>
      </c>
      <c r="AK1889" s="1" t="e">
        <f>_xlfn.TEXTBEFORE(Table916[[#This Row],[type]],"_",-1)</f>
        <v>#N/A</v>
      </c>
      <c r="AN1889" t="s">
        <v>12133</v>
      </c>
      <c r="AO1889" t="s">
        <v>2778</v>
      </c>
      <c r="AP1889" s="3">
        <v>2.8906468099999999E-10</v>
      </c>
      <c r="AQ1889" t="str">
        <f>_xlfn.TEXTBEFORE(Table17[[#This Row],[rxn]],"-",-1)</f>
        <v>PROWASTE</v>
      </c>
    </row>
    <row r="1890" spans="16:43" ht="17" x14ac:dyDescent="0.25">
      <c r="P1890" s="4"/>
      <c r="T1890"/>
      <c r="AF1890" s="1" t="s">
        <v>12311</v>
      </c>
      <c r="AG1890" s="1" t="s">
        <v>2778</v>
      </c>
      <c r="AH1890" s="9">
        <v>5.08015359999999E-11</v>
      </c>
      <c r="AI1890" s="1" t="e">
        <f>_xlfn.TEXTAFTER(Table916[[#This Row],[type]],"-",-1)</f>
        <v>#N/A</v>
      </c>
      <c r="AJ1890" s="1" t="e">
        <f ca="1">_xlfn.TEXTAFTER(_xlfn.TEXTBEFORE(Table916[[#This Row],[type]],"-"&amp;Table916[[#This Row],[rxn-no-enz]]),"RXN-")</f>
        <v>#N/A</v>
      </c>
      <c r="AK1890" s="1" t="e">
        <f>_xlfn.TEXTBEFORE(Table916[[#This Row],[type]],"_",-1)</f>
        <v>#N/A</v>
      </c>
      <c r="AN1890" t="s">
        <v>12134</v>
      </c>
      <c r="AO1890" t="s">
        <v>2778</v>
      </c>
      <c r="AP1890" s="3">
        <v>3.6398478999999999E-11</v>
      </c>
      <c r="AQ1890" t="str">
        <f>_xlfn.TEXTBEFORE(Table17[[#This Row],[rxn]],"-",-1)</f>
        <v>PROWASTE</v>
      </c>
    </row>
    <row r="1891" spans="16:43" ht="17" x14ac:dyDescent="0.25">
      <c r="P1891" s="4"/>
      <c r="T1891"/>
      <c r="AF1891" s="1" t="s">
        <v>12312</v>
      </c>
      <c r="AG1891" s="1" t="s">
        <v>2778</v>
      </c>
      <c r="AH1891" s="9">
        <v>1.3033059899999999E-10</v>
      </c>
      <c r="AI1891" s="1" t="e">
        <f>_xlfn.TEXTAFTER(Table916[[#This Row],[type]],"-",-1)</f>
        <v>#N/A</v>
      </c>
      <c r="AJ1891" s="1" t="e">
        <f ca="1">_xlfn.TEXTAFTER(_xlfn.TEXTBEFORE(Table916[[#This Row],[type]],"-"&amp;Table916[[#This Row],[rxn-no-enz]]),"RXN-")</f>
        <v>#N/A</v>
      </c>
      <c r="AK1891" s="1" t="e">
        <f>_xlfn.TEXTBEFORE(Table916[[#This Row],[type]],"_",-1)</f>
        <v>#N/A</v>
      </c>
      <c r="AN1891" t="s">
        <v>12135</v>
      </c>
      <c r="AO1891" t="s">
        <v>2778</v>
      </c>
      <c r="AP1891" s="3">
        <v>5.2795475E-11</v>
      </c>
      <c r="AQ1891" t="str">
        <f>_xlfn.TEXTBEFORE(Table17[[#This Row],[rxn]],"-",-1)</f>
        <v>PROWASTE</v>
      </c>
    </row>
    <row r="1892" spans="16:43" ht="17" x14ac:dyDescent="0.25">
      <c r="P1892" s="4"/>
      <c r="T1892"/>
      <c r="AF1892" s="1" t="s">
        <v>12313</v>
      </c>
      <c r="AG1892" s="1" t="s">
        <v>2778</v>
      </c>
      <c r="AH1892" s="9">
        <v>2.5060624E-11</v>
      </c>
      <c r="AI1892" s="1" t="e">
        <f>_xlfn.TEXTAFTER(Table916[[#This Row],[type]],"-",-1)</f>
        <v>#N/A</v>
      </c>
      <c r="AJ1892" s="1" t="e">
        <f ca="1">_xlfn.TEXTAFTER(_xlfn.TEXTBEFORE(Table916[[#This Row],[type]],"-"&amp;Table916[[#This Row],[rxn-no-enz]]),"RXN-")</f>
        <v>#N/A</v>
      </c>
      <c r="AK1892" s="1" t="e">
        <f>_xlfn.TEXTBEFORE(Table916[[#This Row],[type]],"_",-1)</f>
        <v>#N/A</v>
      </c>
      <c r="AN1892" t="s">
        <v>12136</v>
      </c>
      <c r="AO1892" t="s">
        <v>2778</v>
      </c>
      <c r="AP1892" s="3">
        <v>4.6923522299999996E-10</v>
      </c>
      <c r="AQ1892" t="str">
        <f>_xlfn.TEXTBEFORE(Table17[[#This Row],[rxn]],"-",-1)</f>
        <v>PROWASTE</v>
      </c>
    </row>
    <row r="1893" spans="16:43" ht="17" x14ac:dyDescent="0.25">
      <c r="P1893" s="4"/>
      <c r="T1893"/>
      <c r="AF1893" s="1" t="s">
        <v>12314</v>
      </c>
      <c r="AG1893" s="1" t="s">
        <v>2778</v>
      </c>
      <c r="AH1893" s="9">
        <v>9.8821074999999995E-11</v>
      </c>
      <c r="AI1893" s="1" t="e">
        <f>_xlfn.TEXTAFTER(Table916[[#This Row],[type]],"-",-1)</f>
        <v>#N/A</v>
      </c>
      <c r="AJ1893" s="1" t="e">
        <f ca="1">_xlfn.TEXTAFTER(_xlfn.TEXTBEFORE(Table916[[#This Row],[type]],"-"&amp;Table916[[#This Row],[rxn-no-enz]]),"RXN-")</f>
        <v>#N/A</v>
      </c>
      <c r="AK1893" s="1" t="e">
        <f>_xlfn.TEXTBEFORE(Table916[[#This Row],[type]],"_",-1)</f>
        <v>#N/A</v>
      </c>
      <c r="AN1893" t="s">
        <v>12137</v>
      </c>
      <c r="AO1893" t="s">
        <v>2778</v>
      </c>
      <c r="AP1893" s="3">
        <v>1.948309394E-9</v>
      </c>
      <c r="AQ1893" t="str">
        <f>_xlfn.TEXTBEFORE(Table17[[#This Row],[rxn]],"-",-1)</f>
        <v>PROWASTE</v>
      </c>
    </row>
    <row r="1894" spans="16:43" ht="17" x14ac:dyDescent="0.25">
      <c r="P1894" s="4"/>
      <c r="T1894"/>
      <c r="AF1894" s="1" t="s">
        <v>12315</v>
      </c>
      <c r="AG1894" s="1" t="s">
        <v>2778</v>
      </c>
      <c r="AH1894" s="9">
        <v>4.6667629E-11</v>
      </c>
      <c r="AI1894" s="1" t="e">
        <f>_xlfn.TEXTAFTER(Table916[[#This Row],[type]],"-",-1)</f>
        <v>#N/A</v>
      </c>
      <c r="AJ1894" s="1" t="e">
        <f ca="1">_xlfn.TEXTAFTER(_xlfn.TEXTBEFORE(Table916[[#This Row],[type]],"-"&amp;Table916[[#This Row],[rxn-no-enz]]),"RXN-")</f>
        <v>#N/A</v>
      </c>
      <c r="AK1894" s="1" t="e">
        <f>_xlfn.TEXTBEFORE(Table916[[#This Row],[type]],"_",-1)</f>
        <v>#N/A</v>
      </c>
      <c r="AN1894" t="s">
        <v>12138</v>
      </c>
      <c r="AO1894" t="s">
        <v>2778</v>
      </c>
      <c r="AP1894" s="3">
        <v>2.3316542999999901E-11</v>
      </c>
      <c r="AQ1894" t="str">
        <f>_xlfn.TEXTBEFORE(Table17[[#This Row],[rxn]],"-",-1)</f>
        <v>PROWASTE</v>
      </c>
    </row>
    <row r="1895" spans="16:43" ht="17" x14ac:dyDescent="0.25">
      <c r="P1895" s="4"/>
      <c r="T1895"/>
      <c r="AF1895" s="1" t="s">
        <v>12316</v>
      </c>
      <c r="AG1895" s="1" t="s">
        <v>2778</v>
      </c>
      <c r="AH1895" s="9">
        <v>3.2870869999999997E-11</v>
      </c>
      <c r="AI1895" s="1" t="e">
        <f>_xlfn.TEXTAFTER(Table916[[#This Row],[type]],"-",-1)</f>
        <v>#N/A</v>
      </c>
      <c r="AJ1895" s="1" t="e">
        <f ca="1">_xlfn.TEXTAFTER(_xlfn.TEXTBEFORE(Table916[[#This Row],[type]],"-"&amp;Table916[[#This Row],[rxn-no-enz]]),"RXN-")</f>
        <v>#N/A</v>
      </c>
      <c r="AK1895" s="1" t="e">
        <f>_xlfn.TEXTBEFORE(Table916[[#This Row],[type]],"_",-1)</f>
        <v>#N/A</v>
      </c>
      <c r="AN1895" t="s">
        <v>12139</v>
      </c>
      <c r="AO1895" t="s">
        <v>2778</v>
      </c>
      <c r="AP1895" s="3">
        <v>1.3406646E-11</v>
      </c>
      <c r="AQ1895" t="str">
        <f>_xlfn.TEXTBEFORE(Table17[[#This Row],[rxn]],"-",-1)</f>
        <v>PROWASTE</v>
      </c>
    </row>
    <row r="1896" spans="16:43" ht="17" x14ac:dyDescent="0.25">
      <c r="P1896" s="4"/>
      <c r="T1896"/>
      <c r="AF1896" s="1" t="s">
        <v>12317</v>
      </c>
      <c r="AG1896" s="1" t="s">
        <v>2778</v>
      </c>
      <c r="AH1896" s="9">
        <v>4.3446199999999999E-13</v>
      </c>
      <c r="AI1896" s="1" t="e">
        <f>_xlfn.TEXTAFTER(Table916[[#This Row],[type]],"-",-1)</f>
        <v>#N/A</v>
      </c>
      <c r="AJ1896" s="1" t="e">
        <f ca="1">_xlfn.TEXTAFTER(_xlfn.TEXTBEFORE(Table916[[#This Row],[type]],"-"&amp;Table916[[#This Row],[rxn-no-enz]]),"RXN-")</f>
        <v>#N/A</v>
      </c>
      <c r="AK1896" s="1" t="e">
        <f>_xlfn.TEXTBEFORE(Table916[[#This Row],[type]],"_",-1)</f>
        <v>#N/A</v>
      </c>
      <c r="AN1896" t="s">
        <v>12140</v>
      </c>
      <c r="AO1896" t="s">
        <v>2778</v>
      </c>
      <c r="AP1896" s="3">
        <v>1.2073100899999999E-10</v>
      </c>
      <c r="AQ1896" t="str">
        <f>_xlfn.TEXTBEFORE(Table17[[#This Row],[rxn]],"-",-1)</f>
        <v>PROWASTE</v>
      </c>
    </row>
    <row r="1897" spans="16:43" ht="17" x14ac:dyDescent="0.25">
      <c r="P1897" s="4"/>
      <c r="T1897"/>
      <c r="AF1897" s="1" t="s">
        <v>12318</v>
      </c>
      <c r="AG1897" s="1" t="s">
        <v>2778</v>
      </c>
      <c r="AH1897" s="9">
        <v>4.5230082899999898E-10</v>
      </c>
      <c r="AI1897" s="1" t="e">
        <f>_xlfn.TEXTAFTER(Table916[[#This Row],[type]],"-",-1)</f>
        <v>#N/A</v>
      </c>
      <c r="AJ1897" s="1" t="e">
        <f ca="1">_xlfn.TEXTAFTER(_xlfn.TEXTBEFORE(Table916[[#This Row],[type]],"-"&amp;Table916[[#This Row],[rxn-no-enz]]),"RXN-")</f>
        <v>#N/A</v>
      </c>
      <c r="AK1897" s="1" t="e">
        <f>_xlfn.TEXTBEFORE(Table916[[#This Row],[type]],"_",-1)</f>
        <v>#N/A</v>
      </c>
      <c r="AN1897" t="s">
        <v>12141</v>
      </c>
      <c r="AO1897" t="s">
        <v>2778</v>
      </c>
      <c r="AP1897" s="3">
        <v>6.8734159999999997E-12</v>
      </c>
      <c r="AQ1897" t="str">
        <f>_xlfn.TEXTBEFORE(Table17[[#This Row],[rxn]],"-",-1)</f>
        <v>PROWASTE</v>
      </c>
    </row>
    <row r="1898" spans="16:43" ht="17" x14ac:dyDescent="0.25">
      <c r="P1898" s="4"/>
      <c r="T1898"/>
      <c r="AF1898" s="1" t="s">
        <v>12319</v>
      </c>
      <c r="AG1898" s="1" t="s">
        <v>2778</v>
      </c>
      <c r="AH1898" s="9">
        <v>4.7555723999999899E-11</v>
      </c>
      <c r="AI1898" s="1" t="e">
        <f>_xlfn.TEXTAFTER(Table916[[#This Row],[type]],"-",-1)</f>
        <v>#N/A</v>
      </c>
      <c r="AJ1898" s="1" t="e">
        <f ca="1">_xlfn.TEXTAFTER(_xlfn.TEXTBEFORE(Table916[[#This Row],[type]],"-"&amp;Table916[[#This Row],[rxn-no-enz]]),"RXN-")</f>
        <v>#N/A</v>
      </c>
      <c r="AK1898" s="1" t="e">
        <f>_xlfn.TEXTBEFORE(Table916[[#This Row],[type]],"_",-1)</f>
        <v>#N/A</v>
      </c>
      <c r="AN1898" t="s">
        <v>12142</v>
      </c>
      <c r="AO1898" t="s">
        <v>2778</v>
      </c>
      <c r="AP1898" s="3">
        <v>2.36889714E-9</v>
      </c>
      <c r="AQ1898" t="str">
        <f>_xlfn.TEXTBEFORE(Table17[[#This Row],[rxn]],"-",-1)</f>
        <v>PROWASTE</v>
      </c>
    </row>
    <row r="1899" spans="16:43" ht="17" x14ac:dyDescent="0.25">
      <c r="P1899" s="4"/>
      <c r="T1899"/>
      <c r="AF1899" s="1" t="s">
        <v>12320</v>
      </c>
      <c r="AG1899" s="1" t="s">
        <v>2778</v>
      </c>
      <c r="AH1899" s="9">
        <v>3.4719801999999999E-11</v>
      </c>
      <c r="AI1899" s="1" t="e">
        <f>_xlfn.TEXTAFTER(Table916[[#This Row],[type]],"-",-1)</f>
        <v>#N/A</v>
      </c>
      <c r="AJ1899" s="1" t="e">
        <f ca="1">_xlfn.TEXTAFTER(_xlfn.TEXTBEFORE(Table916[[#This Row],[type]],"-"&amp;Table916[[#This Row],[rxn-no-enz]]),"RXN-")</f>
        <v>#N/A</v>
      </c>
      <c r="AK1899" s="1" t="e">
        <f>_xlfn.TEXTBEFORE(Table916[[#This Row],[type]],"_",-1)</f>
        <v>#N/A</v>
      </c>
      <c r="AN1899" t="s">
        <v>12143</v>
      </c>
      <c r="AO1899" t="s">
        <v>2778</v>
      </c>
      <c r="AP1899" s="3">
        <v>5.8060905799999998E-10</v>
      </c>
      <c r="AQ1899" t="str">
        <f>_xlfn.TEXTBEFORE(Table17[[#This Row],[rxn]],"-",-1)</f>
        <v>PROWASTE</v>
      </c>
    </row>
    <row r="1900" spans="16:43" ht="17" x14ac:dyDescent="0.25">
      <c r="P1900" s="4"/>
      <c r="T1900"/>
      <c r="AF1900" s="1" t="s">
        <v>12321</v>
      </c>
      <c r="AG1900" s="1" t="s">
        <v>2778</v>
      </c>
      <c r="AH1900" s="9">
        <v>5.2143461300000002E-10</v>
      </c>
      <c r="AI1900" s="1" t="e">
        <f>_xlfn.TEXTAFTER(Table916[[#This Row],[type]],"-",-1)</f>
        <v>#N/A</v>
      </c>
      <c r="AJ1900" s="1" t="e">
        <f ca="1">_xlfn.TEXTAFTER(_xlfn.TEXTBEFORE(Table916[[#This Row],[type]],"-"&amp;Table916[[#This Row],[rxn-no-enz]]),"RXN-")</f>
        <v>#N/A</v>
      </c>
      <c r="AK1900" s="1" t="e">
        <f>_xlfn.TEXTBEFORE(Table916[[#This Row],[type]],"_",-1)</f>
        <v>#N/A</v>
      </c>
      <c r="AN1900" t="s">
        <v>12144</v>
      </c>
      <c r="AO1900" t="s">
        <v>2778</v>
      </c>
      <c r="AP1900" s="3">
        <v>1.8693134050000002E-9</v>
      </c>
      <c r="AQ1900" t="str">
        <f>_xlfn.TEXTBEFORE(Table17[[#This Row],[rxn]],"-",-1)</f>
        <v>PROWASTE</v>
      </c>
    </row>
    <row r="1901" spans="16:43" ht="17" x14ac:dyDescent="0.25">
      <c r="P1901" s="4"/>
      <c r="T1901"/>
      <c r="AF1901" s="1" t="s">
        <v>12322</v>
      </c>
      <c r="AG1901" s="1" t="s">
        <v>2778</v>
      </c>
      <c r="AH1901" s="9">
        <v>1.68787368E-10</v>
      </c>
      <c r="AI1901" s="1" t="e">
        <f>_xlfn.TEXTAFTER(Table916[[#This Row],[type]],"-",-1)</f>
        <v>#N/A</v>
      </c>
      <c r="AJ1901" s="1" t="e">
        <f ca="1">_xlfn.TEXTAFTER(_xlfn.TEXTBEFORE(Table916[[#This Row],[type]],"-"&amp;Table916[[#This Row],[rxn-no-enz]]),"RXN-")</f>
        <v>#N/A</v>
      </c>
      <c r="AK1901" s="1" t="e">
        <f>_xlfn.TEXTBEFORE(Table916[[#This Row],[type]],"_",-1)</f>
        <v>#N/A</v>
      </c>
      <c r="AN1901" t="s">
        <v>12145</v>
      </c>
      <c r="AO1901" t="s">
        <v>2778</v>
      </c>
      <c r="AP1901" s="3">
        <v>1.1464466499999899E-10</v>
      </c>
      <c r="AQ1901" t="str">
        <f>_xlfn.TEXTBEFORE(Table17[[#This Row],[rxn]],"-",-1)</f>
        <v>PROWASTE</v>
      </c>
    </row>
    <row r="1902" spans="16:43" ht="17" x14ac:dyDescent="0.25">
      <c r="P1902" s="4"/>
      <c r="T1902"/>
      <c r="AF1902" s="1" t="s">
        <v>12323</v>
      </c>
      <c r="AG1902" s="1" t="s">
        <v>2778</v>
      </c>
      <c r="AH1902" s="9">
        <v>7.6962745E-11</v>
      </c>
      <c r="AI1902" s="1" t="e">
        <f>_xlfn.TEXTAFTER(Table916[[#This Row],[type]],"-",-1)</f>
        <v>#N/A</v>
      </c>
      <c r="AJ1902" s="1" t="e">
        <f ca="1">_xlfn.TEXTAFTER(_xlfn.TEXTBEFORE(Table916[[#This Row],[type]],"-"&amp;Table916[[#This Row],[rxn-no-enz]]),"RXN-")</f>
        <v>#N/A</v>
      </c>
      <c r="AK1902" s="1" t="e">
        <f>_xlfn.TEXTBEFORE(Table916[[#This Row],[type]],"_",-1)</f>
        <v>#N/A</v>
      </c>
      <c r="AN1902" t="s">
        <v>12146</v>
      </c>
      <c r="AO1902" t="s">
        <v>2778</v>
      </c>
      <c r="AP1902" s="3">
        <v>1.81528325E-10</v>
      </c>
      <c r="AQ1902" t="str">
        <f>_xlfn.TEXTBEFORE(Table17[[#This Row],[rxn]],"-",-1)</f>
        <v>PROWASTE</v>
      </c>
    </row>
    <row r="1903" spans="16:43" ht="17" x14ac:dyDescent="0.25">
      <c r="P1903" s="4"/>
      <c r="T1903"/>
      <c r="AF1903" s="1" t="s">
        <v>12324</v>
      </c>
      <c r="AG1903" s="1" t="s">
        <v>2778</v>
      </c>
      <c r="AH1903" s="9">
        <v>3.86978569999999E-11</v>
      </c>
      <c r="AI1903" s="1" t="e">
        <f>_xlfn.TEXTAFTER(Table916[[#This Row],[type]],"-",-1)</f>
        <v>#N/A</v>
      </c>
      <c r="AJ1903" s="1" t="e">
        <f ca="1">_xlfn.TEXTAFTER(_xlfn.TEXTBEFORE(Table916[[#This Row],[type]],"-"&amp;Table916[[#This Row],[rxn-no-enz]]),"RXN-")</f>
        <v>#N/A</v>
      </c>
      <c r="AK1903" s="1" t="e">
        <f>_xlfn.TEXTBEFORE(Table916[[#This Row],[type]],"_",-1)</f>
        <v>#N/A</v>
      </c>
      <c r="AN1903" t="s">
        <v>12147</v>
      </c>
      <c r="AO1903" t="s">
        <v>2778</v>
      </c>
      <c r="AP1903" s="3">
        <v>5.9475892079999998E-9</v>
      </c>
      <c r="AQ1903" t="str">
        <f>_xlfn.TEXTBEFORE(Table17[[#This Row],[rxn]],"-",-1)</f>
        <v>PROWASTE</v>
      </c>
    </row>
    <row r="1904" spans="16:43" ht="17" x14ac:dyDescent="0.25">
      <c r="P1904" s="4"/>
      <c r="T1904"/>
      <c r="AF1904" s="1" t="s">
        <v>12325</v>
      </c>
      <c r="AG1904" s="1" t="s">
        <v>2778</v>
      </c>
      <c r="AH1904" s="9">
        <v>6.8502108999999902E-11</v>
      </c>
      <c r="AI1904" s="1" t="e">
        <f>_xlfn.TEXTAFTER(Table916[[#This Row],[type]],"-",-1)</f>
        <v>#N/A</v>
      </c>
      <c r="AJ1904" s="1" t="e">
        <f ca="1">_xlfn.TEXTAFTER(_xlfn.TEXTBEFORE(Table916[[#This Row],[type]],"-"&amp;Table916[[#This Row],[rxn-no-enz]]),"RXN-")</f>
        <v>#N/A</v>
      </c>
      <c r="AK1904" s="1" t="e">
        <f>_xlfn.TEXTBEFORE(Table916[[#This Row],[type]],"_",-1)</f>
        <v>#N/A</v>
      </c>
      <c r="AN1904" t="s">
        <v>12148</v>
      </c>
      <c r="AO1904" t="s">
        <v>2778</v>
      </c>
      <c r="AP1904" s="3">
        <v>7.4538421100000005E-10</v>
      </c>
      <c r="AQ1904" t="str">
        <f>_xlfn.TEXTBEFORE(Table17[[#This Row],[rxn]],"-",-1)</f>
        <v>PROWASTE</v>
      </c>
    </row>
    <row r="1905" spans="16:43" ht="17" x14ac:dyDescent="0.25">
      <c r="P1905" s="4"/>
      <c r="T1905"/>
      <c r="AF1905" s="1" t="s">
        <v>12326</v>
      </c>
      <c r="AG1905" s="1" t="s">
        <v>2778</v>
      </c>
      <c r="AH1905" s="9">
        <v>1.0844127599999899E-10</v>
      </c>
      <c r="AI1905" s="1" t="e">
        <f>_xlfn.TEXTAFTER(Table916[[#This Row],[type]],"-",-1)</f>
        <v>#N/A</v>
      </c>
      <c r="AJ1905" s="1" t="e">
        <f ca="1">_xlfn.TEXTAFTER(_xlfn.TEXTBEFORE(Table916[[#This Row],[type]],"-"&amp;Table916[[#This Row],[rxn-no-enz]]),"RXN-")</f>
        <v>#N/A</v>
      </c>
      <c r="AK1905" s="1" t="e">
        <f>_xlfn.TEXTBEFORE(Table916[[#This Row],[type]],"_",-1)</f>
        <v>#N/A</v>
      </c>
      <c r="AN1905" t="s">
        <v>12149</v>
      </c>
      <c r="AO1905" t="s">
        <v>2778</v>
      </c>
      <c r="AP1905" s="3">
        <v>6.7631518000000003E-10</v>
      </c>
      <c r="AQ1905" t="str">
        <f>_xlfn.TEXTBEFORE(Table17[[#This Row],[rxn]],"-",-1)</f>
        <v>PROWASTE</v>
      </c>
    </row>
    <row r="1906" spans="16:43" ht="17" x14ac:dyDescent="0.25">
      <c r="P1906" s="4"/>
      <c r="T1906"/>
      <c r="AF1906" s="1" t="s">
        <v>12327</v>
      </c>
      <c r="AG1906" s="1" t="s">
        <v>2778</v>
      </c>
      <c r="AH1906" s="9">
        <v>5.5861029900000005E-10</v>
      </c>
      <c r="AI1906" s="1" t="e">
        <f>_xlfn.TEXTAFTER(Table916[[#This Row],[type]],"-",-1)</f>
        <v>#N/A</v>
      </c>
      <c r="AJ1906" s="1" t="e">
        <f ca="1">_xlfn.TEXTAFTER(_xlfn.TEXTBEFORE(Table916[[#This Row],[type]],"-"&amp;Table916[[#This Row],[rxn-no-enz]]),"RXN-")</f>
        <v>#N/A</v>
      </c>
      <c r="AK1906" s="1" t="e">
        <f>_xlfn.TEXTBEFORE(Table916[[#This Row],[type]],"_",-1)</f>
        <v>#N/A</v>
      </c>
      <c r="AN1906" t="s">
        <v>12150</v>
      </c>
      <c r="AO1906" t="s">
        <v>2778</v>
      </c>
      <c r="AP1906" s="3">
        <v>2.1507707099999999E-10</v>
      </c>
      <c r="AQ1906" t="str">
        <f>_xlfn.TEXTBEFORE(Table17[[#This Row],[rxn]],"-",-1)</f>
        <v>PROWASTE</v>
      </c>
    </row>
    <row r="1907" spans="16:43" ht="17" x14ac:dyDescent="0.25">
      <c r="P1907" s="4"/>
      <c r="T1907"/>
      <c r="AF1907" s="1" t="s">
        <v>12328</v>
      </c>
      <c r="AG1907" s="1" t="s">
        <v>2778</v>
      </c>
      <c r="AH1907" s="9">
        <v>1.8454759899999999E-10</v>
      </c>
      <c r="AI1907" s="1" t="e">
        <f>_xlfn.TEXTAFTER(Table916[[#This Row],[type]],"-",-1)</f>
        <v>#N/A</v>
      </c>
      <c r="AJ1907" s="1" t="e">
        <f ca="1">_xlfn.TEXTAFTER(_xlfn.TEXTBEFORE(Table916[[#This Row],[type]],"-"&amp;Table916[[#This Row],[rxn-no-enz]]),"RXN-")</f>
        <v>#N/A</v>
      </c>
      <c r="AK1907" s="1" t="e">
        <f>_xlfn.TEXTBEFORE(Table916[[#This Row],[type]],"_",-1)</f>
        <v>#N/A</v>
      </c>
      <c r="AN1907" t="s">
        <v>12151</v>
      </c>
      <c r="AO1907" t="s">
        <v>2778</v>
      </c>
      <c r="AP1907" s="3">
        <v>4.884234E-10</v>
      </c>
      <c r="AQ1907" t="str">
        <f>_xlfn.TEXTBEFORE(Table17[[#This Row],[rxn]],"-",-1)</f>
        <v>PROWASTE</v>
      </c>
    </row>
    <row r="1908" spans="16:43" ht="17" x14ac:dyDescent="0.25">
      <c r="P1908" s="4"/>
      <c r="T1908"/>
      <c r="AF1908" s="1" t="s">
        <v>12329</v>
      </c>
      <c r="AG1908" s="1" t="s">
        <v>2778</v>
      </c>
      <c r="AH1908" s="9">
        <v>4.4464321999999898E-11</v>
      </c>
      <c r="AI1908" s="1" t="e">
        <f>_xlfn.TEXTAFTER(Table916[[#This Row],[type]],"-",-1)</f>
        <v>#N/A</v>
      </c>
      <c r="AJ1908" s="1" t="e">
        <f ca="1">_xlfn.TEXTAFTER(_xlfn.TEXTBEFORE(Table916[[#This Row],[type]],"-"&amp;Table916[[#This Row],[rxn-no-enz]]),"RXN-")</f>
        <v>#N/A</v>
      </c>
      <c r="AK1908" s="1" t="e">
        <f>_xlfn.TEXTBEFORE(Table916[[#This Row],[type]],"_",-1)</f>
        <v>#N/A</v>
      </c>
      <c r="AN1908" t="s">
        <v>12152</v>
      </c>
      <c r="AO1908" t="s">
        <v>2778</v>
      </c>
      <c r="AP1908" s="3">
        <v>1.8840497960000001E-9</v>
      </c>
      <c r="AQ1908" t="str">
        <f>_xlfn.TEXTBEFORE(Table17[[#This Row],[rxn]],"-",-1)</f>
        <v>PROWASTE</v>
      </c>
    </row>
    <row r="1909" spans="16:43" ht="17" x14ac:dyDescent="0.25">
      <c r="P1909" s="4"/>
      <c r="T1909"/>
      <c r="AF1909" s="1" t="s">
        <v>12330</v>
      </c>
      <c r="AG1909" s="1" t="s">
        <v>2778</v>
      </c>
      <c r="AH1909" s="9">
        <v>3.831915E-12</v>
      </c>
      <c r="AI1909" s="1" t="e">
        <f>_xlfn.TEXTAFTER(Table916[[#This Row],[type]],"-",-1)</f>
        <v>#N/A</v>
      </c>
      <c r="AJ1909" s="1" t="e">
        <f ca="1">_xlfn.TEXTAFTER(_xlfn.TEXTBEFORE(Table916[[#This Row],[type]],"-"&amp;Table916[[#This Row],[rxn-no-enz]]),"RXN-")</f>
        <v>#N/A</v>
      </c>
      <c r="AK1909" s="1" t="e">
        <f>_xlfn.TEXTBEFORE(Table916[[#This Row],[type]],"_",-1)</f>
        <v>#N/A</v>
      </c>
      <c r="AN1909" t="s">
        <v>12153</v>
      </c>
      <c r="AO1909" t="s">
        <v>2778</v>
      </c>
      <c r="AP1909" s="3">
        <v>1.16176699999999E-11</v>
      </c>
      <c r="AQ1909" t="str">
        <f>_xlfn.TEXTBEFORE(Table17[[#This Row],[rxn]],"-",-1)</f>
        <v>PROWASTE</v>
      </c>
    </row>
    <row r="1910" spans="16:43" ht="17" x14ac:dyDescent="0.25">
      <c r="P1910" s="4"/>
      <c r="T1910"/>
      <c r="AF1910" s="1" t="s">
        <v>12331</v>
      </c>
      <c r="AG1910" s="1" t="s">
        <v>2778</v>
      </c>
      <c r="AH1910" s="9">
        <v>6.4642135999999898E-11</v>
      </c>
      <c r="AI1910" s="1" t="e">
        <f>_xlfn.TEXTAFTER(Table916[[#This Row],[type]],"-",-1)</f>
        <v>#N/A</v>
      </c>
      <c r="AJ1910" s="1" t="e">
        <f ca="1">_xlfn.TEXTAFTER(_xlfn.TEXTBEFORE(Table916[[#This Row],[type]],"-"&amp;Table916[[#This Row],[rxn-no-enz]]),"RXN-")</f>
        <v>#N/A</v>
      </c>
      <c r="AK1910" s="1" t="e">
        <f>_xlfn.TEXTBEFORE(Table916[[#This Row],[type]],"_",-1)</f>
        <v>#N/A</v>
      </c>
      <c r="AN1910" t="s">
        <v>12154</v>
      </c>
      <c r="AO1910" t="s">
        <v>2778</v>
      </c>
      <c r="AP1910" s="3">
        <v>6.6732977999999999E-11</v>
      </c>
      <c r="AQ1910" t="str">
        <f>_xlfn.TEXTBEFORE(Table17[[#This Row],[rxn]],"-",-1)</f>
        <v>PROWASTE</v>
      </c>
    </row>
    <row r="1911" spans="16:43" ht="17" x14ac:dyDescent="0.25">
      <c r="P1911" s="4"/>
      <c r="T1911"/>
      <c r="AF1911" s="1" t="s">
        <v>12332</v>
      </c>
      <c r="AG1911" s="1" t="s">
        <v>2778</v>
      </c>
      <c r="AH1911" s="9">
        <v>1.94875498E-10</v>
      </c>
      <c r="AI1911" s="1" t="e">
        <f>_xlfn.TEXTAFTER(Table916[[#This Row],[type]],"-",-1)</f>
        <v>#N/A</v>
      </c>
      <c r="AJ1911" s="1" t="e">
        <f ca="1">_xlfn.TEXTAFTER(_xlfn.TEXTBEFORE(Table916[[#This Row],[type]],"-"&amp;Table916[[#This Row],[rxn-no-enz]]),"RXN-")</f>
        <v>#N/A</v>
      </c>
      <c r="AK1911" s="1" t="e">
        <f>_xlfn.TEXTBEFORE(Table916[[#This Row],[type]],"_",-1)</f>
        <v>#N/A</v>
      </c>
      <c r="AN1911" t="s">
        <v>12155</v>
      </c>
      <c r="AO1911" t="s">
        <v>2778</v>
      </c>
      <c r="AP1911" s="3">
        <v>7.4500793999999994E-11</v>
      </c>
      <c r="AQ1911" t="str">
        <f>_xlfn.TEXTBEFORE(Table17[[#This Row],[rxn]],"-",-1)</f>
        <v>PROWASTE</v>
      </c>
    </row>
    <row r="1912" spans="16:43" ht="17" x14ac:dyDescent="0.25">
      <c r="P1912" s="4"/>
      <c r="T1912"/>
      <c r="AF1912" s="1" t="s">
        <v>12333</v>
      </c>
      <c r="AG1912" s="1" t="s">
        <v>2778</v>
      </c>
      <c r="AH1912" s="9">
        <v>7.1463480000000002E-12</v>
      </c>
      <c r="AI1912" s="1" t="e">
        <f>_xlfn.TEXTAFTER(Table916[[#This Row],[type]],"-",-1)</f>
        <v>#N/A</v>
      </c>
      <c r="AJ1912" s="1" t="e">
        <f ca="1">_xlfn.TEXTAFTER(_xlfn.TEXTBEFORE(Table916[[#This Row],[type]],"-"&amp;Table916[[#This Row],[rxn-no-enz]]),"RXN-")</f>
        <v>#N/A</v>
      </c>
      <c r="AK1912" s="1" t="e">
        <f>_xlfn.TEXTBEFORE(Table916[[#This Row],[type]],"_",-1)</f>
        <v>#N/A</v>
      </c>
      <c r="AN1912" t="s">
        <v>12156</v>
      </c>
      <c r="AO1912" t="s">
        <v>2778</v>
      </c>
      <c r="AP1912" s="3">
        <v>2.8738937029999999E-9</v>
      </c>
      <c r="AQ1912" t="str">
        <f>_xlfn.TEXTBEFORE(Table17[[#This Row],[rxn]],"-",-1)</f>
        <v>PROWASTE</v>
      </c>
    </row>
    <row r="1913" spans="16:43" ht="17" x14ac:dyDescent="0.25">
      <c r="P1913" s="4"/>
      <c r="T1913"/>
      <c r="AF1913" s="1" t="s">
        <v>12334</v>
      </c>
      <c r="AG1913" s="1" t="s">
        <v>2778</v>
      </c>
      <c r="AH1913" s="9">
        <v>1.2121090500000001E-10</v>
      </c>
      <c r="AI1913" s="1" t="e">
        <f>_xlfn.TEXTAFTER(Table916[[#This Row],[type]],"-",-1)</f>
        <v>#N/A</v>
      </c>
      <c r="AJ1913" s="1" t="e">
        <f ca="1">_xlfn.TEXTAFTER(_xlfn.TEXTBEFORE(Table916[[#This Row],[type]],"-"&amp;Table916[[#This Row],[rxn-no-enz]]),"RXN-")</f>
        <v>#N/A</v>
      </c>
      <c r="AK1913" s="1" t="e">
        <f>_xlfn.TEXTBEFORE(Table916[[#This Row],[type]],"_",-1)</f>
        <v>#N/A</v>
      </c>
      <c r="AN1913" t="s">
        <v>12157</v>
      </c>
      <c r="AO1913" t="s">
        <v>2778</v>
      </c>
      <c r="AP1913" s="3">
        <v>2.2308238400000001E-9</v>
      </c>
      <c r="AQ1913" t="str">
        <f>_xlfn.TEXTBEFORE(Table17[[#This Row],[rxn]],"-",-1)</f>
        <v>PROWASTE</v>
      </c>
    </row>
    <row r="1914" spans="16:43" ht="17" x14ac:dyDescent="0.25">
      <c r="P1914" s="4"/>
      <c r="T1914"/>
      <c r="AF1914" s="1" t="s">
        <v>12335</v>
      </c>
      <c r="AG1914" s="1" t="s">
        <v>2778</v>
      </c>
      <c r="AH1914" s="9">
        <v>2.3035254800000001E-10</v>
      </c>
      <c r="AI1914" s="1" t="e">
        <f>_xlfn.TEXTAFTER(Table916[[#This Row],[type]],"-",-1)</f>
        <v>#N/A</v>
      </c>
      <c r="AJ1914" s="1" t="e">
        <f ca="1">_xlfn.TEXTAFTER(_xlfn.TEXTBEFORE(Table916[[#This Row],[type]],"-"&amp;Table916[[#This Row],[rxn-no-enz]]),"RXN-")</f>
        <v>#N/A</v>
      </c>
      <c r="AK1914" s="1" t="e">
        <f>_xlfn.TEXTBEFORE(Table916[[#This Row],[type]],"_",-1)</f>
        <v>#N/A</v>
      </c>
      <c r="AN1914" t="s">
        <v>12158</v>
      </c>
      <c r="AO1914" t="s">
        <v>2778</v>
      </c>
      <c r="AP1914" s="3">
        <v>2.4763559999999999E-12</v>
      </c>
      <c r="AQ1914" t="str">
        <f>_xlfn.TEXTBEFORE(Table17[[#This Row],[rxn]],"-",-1)</f>
        <v>PROWASTE</v>
      </c>
    </row>
    <row r="1915" spans="16:43" ht="17" x14ac:dyDescent="0.25">
      <c r="P1915" s="4"/>
      <c r="T1915"/>
      <c r="AF1915" s="1" t="s">
        <v>12336</v>
      </c>
      <c r="AG1915" s="1" t="s">
        <v>2778</v>
      </c>
      <c r="AH1915" s="9">
        <v>7.4236819999999997E-12</v>
      </c>
      <c r="AI1915" s="1" t="e">
        <f>_xlfn.TEXTAFTER(Table916[[#This Row],[type]],"-",-1)</f>
        <v>#N/A</v>
      </c>
      <c r="AJ1915" s="1" t="e">
        <f ca="1">_xlfn.TEXTAFTER(_xlfn.TEXTBEFORE(Table916[[#This Row],[type]],"-"&amp;Table916[[#This Row],[rxn-no-enz]]),"RXN-")</f>
        <v>#N/A</v>
      </c>
      <c r="AK1915" s="1" t="e">
        <f>_xlfn.TEXTBEFORE(Table916[[#This Row],[type]],"_",-1)</f>
        <v>#N/A</v>
      </c>
      <c r="AN1915" t="s">
        <v>12159</v>
      </c>
      <c r="AO1915" t="s">
        <v>2778</v>
      </c>
      <c r="AP1915" s="3">
        <v>1.1909953000000001E-10</v>
      </c>
      <c r="AQ1915" t="str">
        <f>_xlfn.TEXTBEFORE(Table17[[#This Row],[rxn]],"-",-1)</f>
        <v>PROWASTE</v>
      </c>
    </row>
    <row r="1916" spans="16:43" ht="17" x14ac:dyDescent="0.25">
      <c r="P1916" s="4"/>
      <c r="T1916"/>
      <c r="AF1916" s="1" t="s">
        <v>12337</v>
      </c>
      <c r="AG1916" s="1" t="s">
        <v>2778</v>
      </c>
      <c r="AH1916" s="9">
        <v>5.3325816E-11</v>
      </c>
      <c r="AI1916" s="1" t="e">
        <f>_xlfn.TEXTAFTER(Table916[[#This Row],[type]],"-",-1)</f>
        <v>#N/A</v>
      </c>
      <c r="AJ1916" s="1" t="e">
        <f ca="1">_xlfn.TEXTAFTER(_xlfn.TEXTBEFORE(Table916[[#This Row],[type]],"-"&amp;Table916[[#This Row],[rxn-no-enz]]),"RXN-")</f>
        <v>#N/A</v>
      </c>
      <c r="AK1916" s="1" t="e">
        <f>_xlfn.TEXTBEFORE(Table916[[#This Row],[type]],"_",-1)</f>
        <v>#N/A</v>
      </c>
      <c r="AN1916" t="s">
        <v>12160</v>
      </c>
      <c r="AO1916" t="s">
        <v>2778</v>
      </c>
      <c r="AP1916" s="3">
        <v>2.0055389809999998E-9</v>
      </c>
      <c r="AQ1916" t="str">
        <f>_xlfn.TEXTBEFORE(Table17[[#This Row],[rxn]],"-",-1)</f>
        <v>PROWASTE</v>
      </c>
    </row>
    <row r="1917" spans="16:43" ht="17" x14ac:dyDescent="0.25">
      <c r="P1917" s="4"/>
      <c r="T1917"/>
      <c r="AF1917" s="1" t="s">
        <v>12338</v>
      </c>
      <c r="AG1917" s="1" t="s">
        <v>2778</v>
      </c>
      <c r="AH1917" s="9">
        <v>7.6415702699999901E-10</v>
      </c>
      <c r="AI1917" s="1" t="e">
        <f>_xlfn.TEXTAFTER(Table916[[#This Row],[type]],"-",-1)</f>
        <v>#N/A</v>
      </c>
      <c r="AJ1917" s="1" t="e">
        <f ca="1">_xlfn.TEXTAFTER(_xlfn.TEXTBEFORE(Table916[[#This Row],[type]],"-"&amp;Table916[[#This Row],[rxn-no-enz]]),"RXN-")</f>
        <v>#N/A</v>
      </c>
      <c r="AK1917" s="1" t="e">
        <f>_xlfn.TEXTBEFORE(Table916[[#This Row],[type]],"_",-1)</f>
        <v>#N/A</v>
      </c>
      <c r="AN1917" t="s">
        <v>12161</v>
      </c>
      <c r="AO1917" t="s">
        <v>2778</v>
      </c>
      <c r="AP1917" s="3">
        <v>2.7244494899999899E-10</v>
      </c>
      <c r="AQ1917" t="str">
        <f>_xlfn.TEXTBEFORE(Table17[[#This Row],[rxn]],"-",-1)</f>
        <v>PROWASTE</v>
      </c>
    </row>
    <row r="1918" spans="16:43" ht="17" x14ac:dyDescent="0.25">
      <c r="P1918" s="4"/>
      <c r="T1918"/>
      <c r="AF1918" s="1" t="s">
        <v>12339</v>
      </c>
      <c r="AG1918" s="1" t="s">
        <v>2778</v>
      </c>
      <c r="AH1918" s="9">
        <v>1.5197065999999999E-11</v>
      </c>
      <c r="AI1918" s="1" t="e">
        <f>_xlfn.TEXTAFTER(Table916[[#This Row],[type]],"-",-1)</f>
        <v>#N/A</v>
      </c>
      <c r="AJ1918" s="1" t="e">
        <f ca="1">_xlfn.TEXTAFTER(_xlfn.TEXTBEFORE(Table916[[#This Row],[type]],"-"&amp;Table916[[#This Row],[rxn-no-enz]]),"RXN-")</f>
        <v>#N/A</v>
      </c>
      <c r="AK1918" s="1" t="e">
        <f>_xlfn.TEXTBEFORE(Table916[[#This Row],[type]],"_",-1)</f>
        <v>#N/A</v>
      </c>
      <c r="AN1918" t="s">
        <v>12162</v>
      </c>
      <c r="AO1918" t="s">
        <v>2778</v>
      </c>
      <c r="AP1918" s="3">
        <v>1.816431111E-9</v>
      </c>
      <c r="AQ1918" t="str">
        <f>_xlfn.TEXTBEFORE(Table17[[#This Row],[rxn]],"-",-1)</f>
        <v>PROWASTE</v>
      </c>
    </row>
    <row r="1919" spans="16:43" ht="17" x14ac:dyDescent="0.25">
      <c r="P1919" s="4"/>
      <c r="T1919"/>
      <c r="AF1919" s="1" t="s">
        <v>12340</v>
      </c>
      <c r="AG1919" s="1" t="s">
        <v>2778</v>
      </c>
      <c r="AH1919" s="9">
        <v>1.5176958999999999E-11</v>
      </c>
      <c r="AI1919" s="1" t="e">
        <f>_xlfn.TEXTAFTER(Table916[[#This Row],[type]],"-",-1)</f>
        <v>#N/A</v>
      </c>
      <c r="AJ1919" s="1" t="e">
        <f ca="1">_xlfn.TEXTAFTER(_xlfn.TEXTBEFORE(Table916[[#This Row],[type]],"-"&amp;Table916[[#This Row],[rxn-no-enz]]),"RXN-")</f>
        <v>#N/A</v>
      </c>
      <c r="AK1919" s="1" t="e">
        <f>_xlfn.TEXTBEFORE(Table916[[#This Row],[type]],"_",-1)</f>
        <v>#N/A</v>
      </c>
      <c r="AN1919" t="s">
        <v>13830</v>
      </c>
      <c r="AO1919" t="s">
        <v>2778</v>
      </c>
      <c r="AP1919" s="3">
        <v>1.816431111E-9</v>
      </c>
      <c r="AQ1919" t="str">
        <f>_xlfn.TEXTBEFORE(Table17[[#This Row],[rxn]],"-",-1)</f>
        <v>PROWASTE</v>
      </c>
    </row>
    <row r="1920" spans="16:43" ht="17" x14ac:dyDescent="0.25">
      <c r="P1920" s="4"/>
      <c r="T1920"/>
      <c r="AF1920" s="1" t="s">
        <v>12341</v>
      </c>
      <c r="AG1920" s="1" t="s">
        <v>2778</v>
      </c>
      <c r="AH1920" s="9">
        <v>7.8964119999999998E-12</v>
      </c>
      <c r="AI1920" s="1" t="e">
        <f>_xlfn.TEXTAFTER(Table916[[#This Row],[type]],"-",-1)</f>
        <v>#N/A</v>
      </c>
      <c r="AJ1920" s="1" t="e">
        <f ca="1">_xlfn.TEXTAFTER(_xlfn.TEXTBEFORE(Table916[[#This Row],[type]],"-"&amp;Table916[[#This Row],[rxn-no-enz]]),"RXN-")</f>
        <v>#N/A</v>
      </c>
      <c r="AK1920" s="1" t="e">
        <f>_xlfn.TEXTBEFORE(Table916[[#This Row],[type]],"_",-1)</f>
        <v>#N/A</v>
      </c>
      <c r="AN1920" t="s">
        <v>13153</v>
      </c>
      <c r="AO1920" t="s">
        <v>2778</v>
      </c>
      <c r="AP1920" s="3">
        <v>4.2945109199999998E-9</v>
      </c>
      <c r="AQ1920" t="str">
        <f>_xlfn.TEXTBEFORE(Table17[[#This Row],[rxn]],"-",-1)</f>
        <v>PROWASTE</v>
      </c>
    </row>
    <row r="1921" spans="16:43" ht="17" x14ac:dyDescent="0.25">
      <c r="P1921" s="4"/>
      <c r="T1921"/>
      <c r="AF1921" s="1" t="s">
        <v>12342</v>
      </c>
      <c r="AG1921" s="1" t="s">
        <v>2778</v>
      </c>
      <c r="AH1921" s="9">
        <v>7.2739365999999995E-11</v>
      </c>
      <c r="AI1921" s="1" t="e">
        <f>_xlfn.TEXTAFTER(Table916[[#This Row],[type]],"-",-1)</f>
        <v>#N/A</v>
      </c>
      <c r="AJ1921" s="1" t="e">
        <f ca="1">_xlfn.TEXTAFTER(_xlfn.TEXTBEFORE(Table916[[#This Row],[type]],"-"&amp;Table916[[#This Row],[rxn-no-enz]]),"RXN-")</f>
        <v>#N/A</v>
      </c>
      <c r="AK1921" s="1" t="e">
        <f>_xlfn.TEXTBEFORE(Table916[[#This Row],[type]],"_",-1)</f>
        <v>#N/A</v>
      </c>
      <c r="AN1921" t="s">
        <v>12163</v>
      </c>
      <c r="AO1921" t="s">
        <v>2778</v>
      </c>
      <c r="AP1921" s="3">
        <v>4.2945109199999998E-9</v>
      </c>
      <c r="AQ1921" t="str">
        <f>_xlfn.TEXTBEFORE(Table17[[#This Row],[rxn]],"-",-1)</f>
        <v>PROWASTE</v>
      </c>
    </row>
    <row r="1922" spans="16:43" ht="17" x14ac:dyDescent="0.25">
      <c r="P1922" s="4"/>
      <c r="T1922"/>
      <c r="AF1922" s="1" t="s">
        <v>12343</v>
      </c>
      <c r="AG1922" s="1" t="s">
        <v>2778</v>
      </c>
      <c r="AH1922" s="9">
        <v>4.1580060000000001E-12</v>
      </c>
      <c r="AI1922" s="1" t="e">
        <f>_xlfn.TEXTAFTER(Table916[[#This Row],[type]],"-",-1)</f>
        <v>#N/A</v>
      </c>
      <c r="AJ1922" s="1" t="e">
        <f ca="1">_xlfn.TEXTAFTER(_xlfn.TEXTBEFORE(Table916[[#This Row],[type]],"-"&amp;Table916[[#This Row],[rxn-no-enz]]),"RXN-")</f>
        <v>#N/A</v>
      </c>
      <c r="AK1922" s="1" t="e">
        <f>_xlfn.TEXTBEFORE(Table916[[#This Row],[type]],"_",-1)</f>
        <v>#N/A</v>
      </c>
      <c r="AN1922" t="s">
        <v>13831</v>
      </c>
      <c r="AO1922" t="s">
        <v>2778</v>
      </c>
      <c r="AP1922" s="3">
        <v>2.831614774E-9</v>
      </c>
      <c r="AQ1922" t="str">
        <f>_xlfn.TEXTBEFORE(Table17[[#This Row],[rxn]],"-",-1)</f>
        <v>PROWASTE</v>
      </c>
    </row>
    <row r="1923" spans="16:43" ht="17" x14ac:dyDescent="0.25">
      <c r="P1923" s="4"/>
      <c r="T1923"/>
      <c r="AF1923" s="1" t="s">
        <v>12344</v>
      </c>
      <c r="AG1923" s="1" t="s">
        <v>2778</v>
      </c>
      <c r="AH1923" s="9">
        <v>1.2575026E-10</v>
      </c>
      <c r="AI1923" s="1" t="e">
        <f>_xlfn.TEXTAFTER(Table916[[#This Row],[type]],"-",-1)</f>
        <v>#N/A</v>
      </c>
      <c r="AJ1923" s="1" t="e">
        <f ca="1">_xlfn.TEXTAFTER(_xlfn.TEXTBEFORE(Table916[[#This Row],[type]],"-"&amp;Table916[[#This Row],[rxn-no-enz]]),"RXN-")</f>
        <v>#N/A</v>
      </c>
      <c r="AK1923" s="1" t="e">
        <f>_xlfn.TEXTBEFORE(Table916[[#This Row],[type]],"_",-1)</f>
        <v>#N/A</v>
      </c>
      <c r="AN1923" t="s">
        <v>12164</v>
      </c>
      <c r="AO1923" t="s">
        <v>2778</v>
      </c>
      <c r="AP1923" s="3">
        <v>3.6529004139999998E-9</v>
      </c>
      <c r="AQ1923" t="str">
        <f>_xlfn.TEXTBEFORE(Table17[[#This Row],[rxn]],"-",-1)</f>
        <v>PROWASTE</v>
      </c>
    </row>
    <row r="1924" spans="16:43" ht="17" x14ac:dyDescent="0.25">
      <c r="P1924" s="4"/>
      <c r="T1924"/>
      <c r="AF1924" s="1" t="s">
        <v>12345</v>
      </c>
      <c r="AG1924" s="1" t="s">
        <v>2778</v>
      </c>
      <c r="AH1924" s="9">
        <v>7.3420411000000002E-11</v>
      </c>
      <c r="AI1924" s="1" t="e">
        <f>_xlfn.TEXTAFTER(Table916[[#This Row],[type]],"-",-1)</f>
        <v>#N/A</v>
      </c>
      <c r="AJ1924" s="1" t="e">
        <f ca="1">_xlfn.TEXTAFTER(_xlfn.TEXTBEFORE(Table916[[#This Row],[type]],"-"&amp;Table916[[#This Row],[rxn-no-enz]]),"RXN-")</f>
        <v>#N/A</v>
      </c>
      <c r="AK1924" s="1" t="e">
        <f>_xlfn.TEXTBEFORE(Table916[[#This Row],[type]],"_",-1)</f>
        <v>#N/A</v>
      </c>
      <c r="AN1924" t="s">
        <v>12165</v>
      </c>
      <c r="AO1924" t="s">
        <v>2778</v>
      </c>
      <c r="AP1924" s="3">
        <v>9.4602660299999904E-10</v>
      </c>
      <c r="AQ1924" t="str">
        <f>_xlfn.TEXTBEFORE(Table17[[#This Row],[rxn]],"-",-1)</f>
        <v>PROWASTE</v>
      </c>
    </row>
    <row r="1925" spans="16:43" ht="17" x14ac:dyDescent="0.25">
      <c r="P1925" s="4"/>
      <c r="T1925"/>
      <c r="AF1925" s="1" t="s">
        <v>12346</v>
      </c>
      <c r="AG1925" s="1" t="s">
        <v>2778</v>
      </c>
      <c r="AH1925" s="9">
        <v>2.5214978199999999E-10</v>
      </c>
      <c r="AI1925" s="1" t="e">
        <f>_xlfn.TEXTAFTER(Table916[[#This Row],[type]],"-",-1)</f>
        <v>#N/A</v>
      </c>
      <c r="AJ1925" s="1" t="e">
        <f ca="1">_xlfn.TEXTAFTER(_xlfn.TEXTBEFORE(Table916[[#This Row],[type]],"-"&amp;Table916[[#This Row],[rxn-no-enz]]),"RXN-")</f>
        <v>#N/A</v>
      </c>
      <c r="AK1925" s="1" t="e">
        <f>_xlfn.TEXTBEFORE(Table916[[#This Row],[type]],"_",-1)</f>
        <v>#N/A</v>
      </c>
      <c r="AN1925" t="s">
        <v>12166</v>
      </c>
      <c r="AO1925" t="s">
        <v>2778</v>
      </c>
      <c r="AP1925" s="3">
        <v>1.117446235E-9</v>
      </c>
      <c r="AQ1925" t="str">
        <f>_xlfn.TEXTBEFORE(Table17[[#This Row],[rxn]],"-",-1)</f>
        <v>PROWASTE</v>
      </c>
    </row>
    <row r="1926" spans="16:43" ht="17" x14ac:dyDescent="0.25">
      <c r="P1926" s="4"/>
      <c r="T1926"/>
      <c r="AF1926" s="1" t="s">
        <v>12347</v>
      </c>
      <c r="AG1926" s="1" t="s">
        <v>2778</v>
      </c>
      <c r="AH1926" s="9">
        <v>6.5359671999999996E-10</v>
      </c>
      <c r="AI1926" s="1" t="e">
        <f>_xlfn.TEXTAFTER(Table916[[#This Row],[type]],"-",-1)</f>
        <v>#N/A</v>
      </c>
      <c r="AJ1926" s="1" t="e">
        <f ca="1">_xlfn.TEXTAFTER(_xlfn.TEXTBEFORE(Table916[[#This Row],[type]],"-"&amp;Table916[[#This Row],[rxn-no-enz]]),"RXN-")</f>
        <v>#N/A</v>
      </c>
      <c r="AK1926" s="1" t="e">
        <f>_xlfn.TEXTBEFORE(Table916[[#This Row],[type]],"_",-1)</f>
        <v>#N/A</v>
      </c>
      <c r="AN1926" t="s">
        <v>12167</v>
      </c>
      <c r="AO1926" t="s">
        <v>2778</v>
      </c>
      <c r="AP1926" s="3">
        <v>4.4981459500000002E-10</v>
      </c>
      <c r="AQ1926" t="str">
        <f>_xlfn.TEXTBEFORE(Table17[[#This Row],[rxn]],"-",-1)</f>
        <v>PROWASTE</v>
      </c>
    </row>
    <row r="1927" spans="16:43" ht="17" x14ac:dyDescent="0.25">
      <c r="P1927" s="4"/>
      <c r="T1927"/>
      <c r="AF1927" s="1" t="s">
        <v>12348</v>
      </c>
      <c r="AG1927" s="1" t="s">
        <v>2778</v>
      </c>
      <c r="AH1927" s="9">
        <v>2.6706194599999998E-10</v>
      </c>
      <c r="AI1927" s="1" t="e">
        <f>_xlfn.TEXTAFTER(Table916[[#This Row],[type]],"-",-1)</f>
        <v>#N/A</v>
      </c>
      <c r="AJ1927" s="1" t="e">
        <f ca="1">_xlfn.TEXTAFTER(_xlfn.TEXTBEFORE(Table916[[#This Row],[type]],"-"&amp;Table916[[#This Row],[rxn-no-enz]]),"RXN-")</f>
        <v>#N/A</v>
      </c>
      <c r="AK1927" s="1" t="e">
        <f>_xlfn.TEXTBEFORE(Table916[[#This Row],[type]],"_",-1)</f>
        <v>#N/A</v>
      </c>
      <c r="AN1927" t="s">
        <v>12168</v>
      </c>
      <c r="AO1927" t="s">
        <v>2778</v>
      </c>
      <c r="AP1927" s="3">
        <v>4.4905420399999999E-10</v>
      </c>
      <c r="AQ1927" t="str">
        <f>_xlfn.TEXTBEFORE(Table17[[#This Row],[rxn]],"-",-1)</f>
        <v>PROWASTE</v>
      </c>
    </row>
    <row r="1928" spans="16:43" ht="17" x14ac:dyDescent="0.25">
      <c r="P1928" s="4"/>
      <c r="T1928"/>
      <c r="AF1928" s="1" t="s">
        <v>12349</v>
      </c>
      <c r="AG1928" s="1" t="s">
        <v>2778</v>
      </c>
      <c r="AH1928" s="9">
        <v>1.40572234E-10</v>
      </c>
      <c r="AI1928" s="1" t="e">
        <f>_xlfn.TEXTAFTER(Table916[[#This Row],[type]],"-",-1)</f>
        <v>#N/A</v>
      </c>
      <c r="AJ1928" s="1" t="e">
        <f ca="1">_xlfn.TEXTAFTER(_xlfn.TEXTBEFORE(Table916[[#This Row],[type]],"-"&amp;Table916[[#This Row],[rxn-no-enz]]),"RXN-")</f>
        <v>#N/A</v>
      </c>
      <c r="AK1928" s="1" t="e">
        <f>_xlfn.TEXTBEFORE(Table916[[#This Row],[type]],"_",-1)</f>
        <v>#N/A</v>
      </c>
      <c r="AN1928" t="s">
        <v>12169</v>
      </c>
      <c r="AO1928" t="s">
        <v>2778</v>
      </c>
      <c r="AP1928" s="3">
        <v>7.6353246600000001E-10</v>
      </c>
      <c r="AQ1928" t="str">
        <f>_xlfn.TEXTBEFORE(Table17[[#This Row],[rxn]],"-",-1)</f>
        <v>PROWASTE</v>
      </c>
    </row>
    <row r="1929" spans="16:43" ht="17" x14ac:dyDescent="0.25">
      <c r="P1929" s="4"/>
      <c r="T1929"/>
      <c r="AF1929" s="1" t="s">
        <v>12350</v>
      </c>
      <c r="AG1929" s="1" t="s">
        <v>2778</v>
      </c>
      <c r="AH1929" s="9">
        <v>6.5327756000000006E-11</v>
      </c>
      <c r="AI1929" s="1" t="e">
        <f>_xlfn.TEXTAFTER(Table916[[#This Row],[type]],"-",-1)</f>
        <v>#N/A</v>
      </c>
      <c r="AJ1929" s="1" t="e">
        <f ca="1">_xlfn.TEXTAFTER(_xlfn.TEXTBEFORE(Table916[[#This Row],[type]],"-"&amp;Table916[[#This Row],[rxn-no-enz]]),"RXN-")</f>
        <v>#N/A</v>
      </c>
      <c r="AK1929" s="1" t="e">
        <f>_xlfn.TEXTBEFORE(Table916[[#This Row],[type]],"_",-1)</f>
        <v>#N/A</v>
      </c>
      <c r="AN1929" t="s">
        <v>12170</v>
      </c>
      <c r="AO1929" t="s">
        <v>2778</v>
      </c>
      <c r="AP1929" s="3">
        <v>1.6147513890000001E-8</v>
      </c>
      <c r="AQ1929" t="str">
        <f>_xlfn.TEXTBEFORE(Table17[[#This Row],[rxn]],"-",-1)</f>
        <v>PROWASTE</v>
      </c>
    </row>
    <row r="1930" spans="16:43" ht="17" x14ac:dyDescent="0.25">
      <c r="P1930" s="4"/>
      <c r="T1930"/>
      <c r="AF1930" s="1" t="s">
        <v>12351</v>
      </c>
      <c r="AG1930" s="1" t="s">
        <v>2778</v>
      </c>
      <c r="AH1930" s="9">
        <v>1.1716991000000001E-11</v>
      </c>
      <c r="AI1930" s="1" t="e">
        <f>_xlfn.TEXTAFTER(Table916[[#This Row],[type]],"-",-1)</f>
        <v>#N/A</v>
      </c>
      <c r="AJ1930" s="1" t="e">
        <f ca="1">_xlfn.TEXTAFTER(_xlfn.TEXTBEFORE(Table916[[#This Row],[type]],"-"&amp;Table916[[#This Row],[rxn-no-enz]]),"RXN-")</f>
        <v>#N/A</v>
      </c>
      <c r="AK1930" s="1" t="e">
        <f>_xlfn.TEXTBEFORE(Table916[[#This Row],[type]],"_",-1)</f>
        <v>#N/A</v>
      </c>
      <c r="AN1930" t="s">
        <v>12171</v>
      </c>
      <c r="AO1930" t="s">
        <v>2778</v>
      </c>
      <c r="AP1930" s="3">
        <v>2.4123795E-10</v>
      </c>
      <c r="AQ1930" t="str">
        <f>_xlfn.TEXTBEFORE(Table17[[#This Row],[rxn]],"-",-1)</f>
        <v>PROWASTE</v>
      </c>
    </row>
    <row r="1931" spans="16:43" ht="17" x14ac:dyDescent="0.25">
      <c r="P1931" s="4"/>
      <c r="T1931"/>
      <c r="AF1931" s="1" t="s">
        <v>12352</v>
      </c>
      <c r="AG1931" s="1" t="s">
        <v>2778</v>
      </c>
      <c r="AH1931" s="9">
        <v>3.6731744999999998E-11</v>
      </c>
      <c r="AI1931" s="1" t="e">
        <f>_xlfn.TEXTAFTER(Table916[[#This Row],[type]],"-",-1)</f>
        <v>#N/A</v>
      </c>
      <c r="AJ1931" s="1" t="e">
        <f ca="1">_xlfn.TEXTAFTER(_xlfn.TEXTBEFORE(Table916[[#This Row],[type]],"-"&amp;Table916[[#This Row],[rxn-no-enz]]),"RXN-")</f>
        <v>#N/A</v>
      </c>
      <c r="AK1931" s="1" t="e">
        <f>_xlfn.TEXTBEFORE(Table916[[#This Row],[type]],"_",-1)</f>
        <v>#N/A</v>
      </c>
      <c r="AN1931" t="s">
        <v>12172</v>
      </c>
      <c r="AO1931" t="s">
        <v>2778</v>
      </c>
      <c r="AP1931" s="3">
        <v>1.67111435999999E-10</v>
      </c>
      <c r="AQ1931" t="str">
        <f>_xlfn.TEXTBEFORE(Table17[[#This Row],[rxn]],"-",-1)</f>
        <v>PROWASTE</v>
      </c>
    </row>
    <row r="1932" spans="16:43" ht="17" x14ac:dyDescent="0.25">
      <c r="P1932" s="4"/>
      <c r="T1932"/>
      <c r="AF1932" s="1" t="s">
        <v>12353</v>
      </c>
      <c r="AG1932" s="1" t="s">
        <v>2778</v>
      </c>
      <c r="AH1932" s="9">
        <v>4.7884159999999998E-11</v>
      </c>
      <c r="AI1932" s="1" t="e">
        <f>_xlfn.TEXTAFTER(Table916[[#This Row],[type]],"-",-1)</f>
        <v>#N/A</v>
      </c>
      <c r="AJ1932" s="1" t="e">
        <f ca="1">_xlfn.TEXTAFTER(_xlfn.TEXTBEFORE(Table916[[#This Row],[type]],"-"&amp;Table916[[#This Row],[rxn-no-enz]]),"RXN-")</f>
        <v>#N/A</v>
      </c>
      <c r="AK1932" s="1" t="e">
        <f>_xlfn.TEXTBEFORE(Table916[[#This Row],[type]],"_",-1)</f>
        <v>#N/A</v>
      </c>
      <c r="AN1932" t="s">
        <v>12173</v>
      </c>
      <c r="AO1932" t="s">
        <v>2778</v>
      </c>
      <c r="AP1932" s="3">
        <v>5.8797400000000001E-12</v>
      </c>
      <c r="AQ1932" t="str">
        <f>_xlfn.TEXTBEFORE(Table17[[#This Row],[rxn]],"-",-1)</f>
        <v>PROWASTE</v>
      </c>
    </row>
    <row r="1933" spans="16:43" ht="17" x14ac:dyDescent="0.25">
      <c r="P1933" s="4"/>
      <c r="T1933"/>
      <c r="AF1933" s="1" t="s">
        <v>12354</v>
      </c>
      <c r="AG1933" s="1" t="s">
        <v>2778</v>
      </c>
      <c r="AH1933" s="9">
        <v>3.9339994499999899E-10</v>
      </c>
      <c r="AI1933" s="1" t="e">
        <f>_xlfn.TEXTAFTER(Table916[[#This Row],[type]],"-",-1)</f>
        <v>#N/A</v>
      </c>
      <c r="AJ1933" s="1" t="e">
        <f ca="1">_xlfn.TEXTAFTER(_xlfn.TEXTBEFORE(Table916[[#This Row],[type]],"-"&amp;Table916[[#This Row],[rxn-no-enz]]),"RXN-")</f>
        <v>#N/A</v>
      </c>
      <c r="AK1933" s="1" t="e">
        <f>_xlfn.TEXTBEFORE(Table916[[#This Row],[type]],"_",-1)</f>
        <v>#N/A</v>
      </c>
      <c r="AN1933" t="s">
        <v>12174</v>
      </c>
      <c r="AO1933" t="s">
        <v>2778</v>
      </c>
      <c r="AP1933" s="3">
        <v>2.2037614999999999E-11</v>
      </c>
      <c r="AQ1933" t="str">
        <f>_xlfn.TEXTBEFORE(Table17[[#This Row],[rxn]],"-",-1)</f>
        <v>PROWASTE</v>
      </c>
    </row>
    <row r="1934" spans="16:43" ht="17" x14ac:dyDescent="0.25">
      <c r="P1934" s="4"/>
      <c r="T1934"/>
      <c r="AF1934" s="1" t="s">
        <v>12355</v>
      </c>
      <c r="AG1934" s="1" t="s">
        <v>2778</v>
      </c>
      <c r="AH1934" s="9">
        <v>5.2529035999999998E-11</v>
      </c>
      <c r="AI1934" s="1" t="e">
        <f>_xlfn.TEXTAFTER(Table916[[#This Row],[type]],"-",-1)</f>
        <v>#N/A</v>
      </c>
      <c r="AJ1934" s="1" t="e">
        <f ca="1">_xlfn.TEXTAFTER(_xlfn.TEXTBEFORE(Table916[[#This Row],[type]],"-"&amp;Table916[[#This Row],[rxn-no-enz]]),"RXN-")</f>
        <v>#N/A</v>
      </c>
      <c r="AK1934" s="1" t="e">
        <f>_xlfn.TEXTBEFORE(Table916[[#This Row],[type]],"_",-1)</f>
        <v>#N/A</v>
      </c>
      <c r="AN1934" t="s">
        <v>12175</v>
      </c>
      <c r="AO1934" t="s">
        <v>2778</v>
      </c>
      <c r="AP1934" s="3">
        <v>2.0874667345999998E-8</v>
      </c>
      <c r="AQ1934" t="str">
        <f>_xlfn.TEXTBEFORE(Table17[[#This Row],[rxn]],"-",-1)</f>
        <v>PROWASTE</v>
      </c>
    </row>
    <row r="1935" spans="16:43" ht="17" x14ac:dyDescent="0.25">
      <c r="P1935" s="4"/>
      <c r="T1935"/>
      <c r="AF1935" s="1" t="s">
        <v>12356</v>
      </c>
      <c r="AG1935" s="1" t="s">
        <v>2778</v>
      </c>
      <c r="AH1935" s="9">
        <v>6.5221391230000002E-9</v>
      </c>
      <c r="AI1935" s="1" t="e">
        <f>_xlfn.TEXTAFTER(Table916[[#This Row],[type]],"-",-1)</f>
        <v>#N/A</v>
      </c>
      <c r="AJ1935" s="1" t="e">
        <f ca="1">_xlfn.TEXTAFTER(_xlfn.TEXTBEFORE(Table916[[#This Row],[type]],"-"&amp;Table916[[#This Row],[rxn-no-enz]]),"RXN-")</f>
        <v>#N/A</v>
      </c>
      <c r="AK1935" s="1" t="e">
        <f>_xlfn.TEXTBEFORE(Table916[[#This Row],[type]],"_",-1)</f>
        <v>#N/A</v>
      </c>
      <c r="AN1935" t="s">
        <v>12176</v>
      </c>
      <c r="AO1935" t="s">
        <v>2778</v>
      </c>
      <c r="AP1935" s="3">
        <v>8.1239627000000006E-11</v>
      </c>
      <c r="AQ1935" t="str">
        <f>_xlfn.TEXTBEFORE(Table17[[#This Row],[rxn]],"-",-1)</f>
        <v>PROWASTE</v>
      </c>
    </row>
    <row r="1936" spans="16:43" ht="17" x14ac:dyDescent="0.25">
      <c r="P1936" s="4"/>
      <c r="T1936"/>
      <c r="AF1936" s="1" t="s">
        <v>12357</v>
      </c>
      <c r="AG1936" s="1" t="s">
        <v>2778</v>
      </c>
      <c r="AH1936" s="9">
        <v>3.157383309E-9</v>
      </c>
      <c r="AI1936" s="1" t="e">
        <f>_xlfn.TEXTAFTER(Table916[[#This Row],[type]],"-",-1)</f>
        <v>#N/A</v>
      </c>
      <c r="AJ1936" s="1" t="e">
        <f ca="1">_xlfn.TEXTAFTER(_xlfn.TEXTBEFORE(Table916[[#This Row],[type]],"-"&amp;Table916[[#This Row],[rxn-no-enz]]),"RXN-")</f>
        <v>#N/A</v>
      </c>
      <c r="AK1936" s="1" t="e">
        <f>_xlfn.TEXTBEFORE(Table916[[#This Row],[type]],"_",-1)</f>
        <v>#N/A</v>
      </c>
      <c r="AN1936" t="s">
        <v>12177</v>
      </c>
      <c r="AO1936" t="s">
        <v>2778</v>
      </c>
      <c r="AP1936" s="3">
        <v>2.5727631800000002E-10</v>
      </c>
      <c r="AQ1936" t="str">
        <f>_xlfn.TEXTBEFORE(Table17[[#This Row],[rxn]],"-",-1)</f>
        <v>PROWASTE</v>
      </c>
    </row>
    <row r="1937" spans="16:43" ht="17" x14ac:dyDescent="0.25">
      <c r="P1937" s="4"/>
      <c r="T1937"/>
      <c r="AF1937" s="1" t="s">
        <v>12358</v>
      </c>
      <c r="AG1937" s="1" t="s">
        <v>2778</v>
      </c>
      <c r="AH1937" s="9">
        <v>4.2576968999999998E-11</v>
      </c>
      <c r="AI1937" s="1" t="e">
        <f>_xlfn.TEXTAFTER(Table916[[#This Row],[type]],"-",-1)</f>
        <v>#N/A</v>
      </c>
      <c r="AJ1937" s="1" t="e">
        <f ca="1">_xlfn.TEXTAFTER(_xlfn.TEXTBEFORE(Table916[[#This Row],[type]],"-"&amp;Table916[[#This Row],[rxn-no-enz]]),"RXN-")</f>
        <v>#N/A</v>
      </c>
      <c r="AK1937" s="1" t="e">
        <f>_xlfn.TEXTBEFORE(Table916[[#This Row],[type]],"_",-1)</f>
        <v>#N/A</v>
      </c>
      <c r="AN1937" t="s">
        <v>13832</v>
      </c>
      <c r="AO1937" t="s">
        <v>2778</v>
      </c>
      <c r="AP1937" s="3">
        <v>2.5727631800000002E-10</v>
      </c>
      <c r="AQ1937" t="str">
        <f>_xlfn.TEXTBEFORE(Table17[[#This Row],[rxn]],"-",-1)</f>
        <v>PROWASTE</v>
      </c>
    </row>
    <row r="1938" spans="16:43" ht="17" x14ac:dyDescent="0.25">
      <c r="P1938" s="4"/>
      <c r="T1938"/>
      <c r="AF1938" s="1" t="s">
        <v>12359</v>
      </c>
      <c r="AG1938" s="1" t="s">
        <v>2778</v>
      </c>
      <c r="AH1938" s="9">
        <v>4.8459222999999999E-10</v>
      </c>
      <c r="AI1938" s="1" t="e">
        <f>_xlfn.TEXTAFTER(Table916[[#This Row],[type]],"-",-1)</f>
        <v>#N/A</v>
      </c>
      <c r="AJ1938" s="1" t="e">
        <f ca="1">_xlfn.TEXTAFTER(_xlfn.TEXTBEFORE(Table916[[#This Row],[type]],"-"&amp;Table916[[#This Row],[rxn-no-enz]]),"RXN-")</f>
        <v>#N/A</v>
      </c>
      <c r="AK1938" s="1" t="e">
        <f>_xlfn.TEXTBEFORE(Table916[[#This Row],[type]],"_",-1)</f>
        <v>#N/A</v>
      </c>
      <c r="AN1938" t="s">
        <v>12178</v>
      </c>
      <c r="AO1938" t="s">
        <v>2778</v>
      </c>
      <c r="AP1938" s="3">
        <v>1.4114801920000001E-9</v>
      </c>
      <c r="AQ1938" t="str">
        <f>_xlfn.TEXTBEFORE(Table17[[#This Row],[rxn]],"-",-1)</f>
        <v>PROWASTE</v>
      </c>
    </row>
    <row r="1939" spans="16:43" ht="17" x14ac:dyDescent="0.25">
      <c r="P1939" s="4"/>
      <c r="T1939"/>
      <c r="AF1939" s="1" t="s">
        <v>12360</v>
      </c>
      <c r="AG1939" s="1" t="s">
        <v>2778</v>
      </c>
      <c r="AH1939" s="9">
        <v>5.0151193E-11</v>
      </c>
      <c r="AI1939" s="1" t="e">
        <f>_xlfn.TEXTAFTER(Table916[[#This Row],[type]],"-",-1)</f>
        <v>#N/A</v>
      </c>
      <c r="AJ1939" s="1" t="e">
        <f ca="1">_xlfn.TEXTAFTER(_xlfn.TEXTBEFORE(Table916[[#This Row],[type]],"-"&amp;Table916[[#This Row],[rxn-no-enz]]),"RXN-")</f>
        <v>#N/A</v>
      </c>
      <c r="AK1939" s="1" t="e">
        <f>_xlfn.TEXTBEFORE(Table916[[#This Row],[type]],"_",-1)</f>
        <v>#N/A</v>
      </c>
      <c r="AN1939" t="s">
        <v>13833</v>
      </c>
      <c r="AO1939" t="s">
        <v>2778</v>
      </c>
      <c r="AP1939" s="3">
        <v>1.4114801920000001E-9</v>
      </c>
      <c r="AQ1939" t="str">
        <f>_xlfn.TEXTBEFORE(Table17[[#This Row],[rxn]],"-",-1)</f>
        <v>PROWASTE</v>
      </c>
    </row>
    <row r="1940" spans="16:43" ht="17" x14ac:dyDescent="0.25">
      <c r="P1940" s="4"/>
      <c r="T1940"/>
      <c r="AF1940" s="1" t="s">
        <v>12361</v>
      </c>
      <c r="AG1940" s="1" t="s">
        <v>2778</v>
      </c>
      <c r="AH1940" s="9">
        <v>7.1535630000000002E-12</v>
      </c>
      <c r="AI1940" s="1" t="e">
        <f>_xlfn.TEXTAFTER(Table916[[#This Row],[type]],"-",-1)</f>
        <v>#N/A</v>
      </c>
      <c r="AJ1940" s="1" t="e">
        <f ca="1">_xlfn.TEXTAFTER(_xlfn.TEXTBEFORE(Table916[[#This Row],[type]],"-"&amp;Table916[[#This Row],[rxn-no-enz]]),"RXN-")</f>
        <v>#N/A</v>
      </c>
      <c r="AK1940" s="1" t="e">
        <f>_xlfn.TEXTBEFORE(Table916[[#This Row],[type]],"_",-1)</f>
        <v>#N/A</v>
      </c>
      <c r="AN1940" t="s">
        <v>12179</v>
      </c>
      <c r="AO1940" t="s">
        <v>2778</v>
      </c>
      <c r="AP1940" s="3">
        <v>9.8002964999999997E-11</v>
      </c>
      <c r="AQ1940" t="str">
        <f>_xlfn.TEXTBEFORE(Table17[[#This Row],[rxn]],"-",-1)</f>
        <v>PROWASTE</v>
      </c>
    </row>
    <row r="1941" spans="16:43" ht="17" x14ac:dyDescent="0.25">
      <c r="P1941" s="4"/>
      <c r="T1941"/>
      <c r="AF1941" s="1" t="s">
        <v>12362</v>
      </c>
      <c r="AG1941" s="1" t="s">
        <v>2778</v>
      </c>
      <c r="AH1941" s="9">
        <v>5.5964336999999996E-10</v>
      </c>
      <c r="AI1941" s="1" t="e">
        <f>_xlfn.TEXTAFTER(Table916[[#This Row],[type]],"-",-1)</f>
        <v>#N/A</v>
      </c>
      <c r="AJ1941" s="1" t="e">
        <f ca="1">_xlfn.TEXTAFTER(_xlfn.TEXTBEFORE(Table916[[#This Row],[type]],"-"&amp;Table916[[#This Row],[rxn-no-enz]]),"RXN-")</f>
        <v>#N/A</v>
      </c>
      <c r="AK1941" s="1" t="e">
        <f>_xlfn.TEXTBEFORE(Table916[[#This Row],[type]],"_",-1)</f>
        <v>#N/A</v>
      </c>
      <c r="AN1941" t="s">
        <v>12180</v>
      </c>
      <c r="AO1941" t="s">
        <v>2778</v>
      </c>
      <c r="AP1941" s="3">
        <v>6.6229723000000002E-11</v>
      </c>
      <c r="AQ1941" t="str">
        <f>_xlfn.TEXTBEFORE(Table17[[#This Row],[rxn]],"-",-1)</f>
        <v>PROWASTE</v>
      </c>
    </row>
    <row r="1942" spans="16:43" ht="17" x14ac:dyDescent="0.25">
      <c r="P1942" s="4"/>
      <c r="T1942"/>
      <c r="AF1942" s="1" t="s">
        <v>12363</v>
      </c>
      <c r="AG1942" s="1" t="s">
        <v>2778</v>
      </c>
      <c r="AH1942" s="9">
        <v>7.9771030999999996E-10</v>
      </c>
      <c r="AI1942" s="1" t="e">
        <f>_xlfn.TEXTAFTER(Table916[[#This Row],[type]],"-",-1)</f>
        <v>#N/A</v>
      </c>
      <c r="AJ1942" s="1" t="e">
        <f ca="1">_xlfn.TEXTAFTER(_xlfn.TEXTBEFORE(Table916[[#This Row],[type]],"-"&amp;Table916[[#This Row],[rxn-no-enz]]),"RXN-")</f>
        <v>#N/A</v>
      </c>
      <c r="AK1942" s="1" t="e">
        <f>_xlfn.TEXTBEFORE(Table916[[#This Row],[type]],"_",-1)</f>
        <v>#N/A</v>
      </c>
      <c r="AN1942" t="s">
        <v>12181</v>
      </c>
      <c r="AO1942" t="s">
        <v>2778</v>
      </c>
      <c r="AP1942" s="3">
        <v>9.8548071070000003E-9</v>
      </c>
      <c r="AQ1942" t="str">
        <f>_xlfn.TEXTBEFORE(Table17[[#This Row],[rxn]],"-",-1)</f>
        <v>PROWASTE</v>
      </c>
    </row>
    <row r="1943" spans="16:43" ht="17" x14ac:dyDescent="0.25">
      <c r="P1943" s="4"/>
      <c r="T1943"/>
      <c r="AF1943" s="1" t="s">
        <v>12364</v>
      </c>
      <c r="AG1943" s="1" t="s">
        <v>2778</v>
      </c>
      <c r="AH1943" s="9">
        <v>2.7909432799999998E-10</v>
      </c>
      <c r="AI1943" s="1" t="e">
        <f>_xlfn.TEXTAFTER(Table916[[#This Row],[type]],"-",-1)</f>
        <v>#N/A</v>
      </c>
      <c r="AJ1943" s="1" t="e">
        <f ca="1">_xlfn.TEXTAFTER(_xlfn.TEXTBEFORE(Table916[[#This Row],[type]],"-"&amp;Table916[[#This Row],[rxn-no-enz]]),"RXN-")</f>
        <v>#N/A</v>
      </c>
      <c r="AK1943" s="1" t="e">
        <f>_xlfn.TEXTBEFORE(Table916[[#This Row],[type]],"_",-1)</f>
        <v>#N/A</v>
      </c>
      <c r="AN1943" t="s">
        <v>13154</v>
      </c>
      <c r="AO1943" t="s">
        <v>2778</v>
      </c>
      <c r="AP1943" s="3">
        <v>3.4244513999999998E-11</v>
      </c>
      <c r="AQ1943" t="str">
        <f>_xlfn.TEXTBEFORE(Table17[[#This Row],[rxn]],"-",-1)</f>
        <v>PROWASTE</v>
      </c>
    </row>
    <row r="1944" spans="16:43" ht="17" x14ac:dyDescent="0.25">
      <c r="P1944" s="4"/>
      <c r="T1944"/>
      <c r="AF1944" s="1" t="s">
        <v>12365</v>
      </c>
      <c r="AG1944" s="1" t="s">
        <v>2778</v>
      </c>
      <c r="AH1944" s="9">
        <v>3.8852305E-11</v>
      </c>
      <c r="AI1944" s="1" t="e">
        <f>_xlfn.TEXTAFTER(Table916[[#This Row],[type]],"-",-1)</f>
        <v>#N/A</v>
      </c>
      <c r="AJ1944" s="1" t="e">
        <f ca="1">_xlfn.TEXTAFTER(_xlfn.TEXTBEFORE(Table916[[#This Row],[type]],"-"&amp;Table916[[#This Row],[rxn-no-enz]]),"RXN-")</f>
        <v>#N/A</v>
      </c>
      <c r="AK1944" s="1" t="e">
        <f>_xlfn.TEXTBEFORE(Table916[[#This Row],[type]],"_",-1)</f>
        <v>#N/A</v>
      </c>
      <c r="AN1944" t="s">
        <v>12182</v>
      </c>
      <c r="AO1944" t="s">
        <v>2778</v>
      </c>
      <c r="AP1944" s="3">
        <v>3.4244513999999998E-11</v>
      </c>
      <c r="AQ1944" t="str">
        <f>_xlfn.TEXTBEFORE(Table17[[#This Row],[rxn]],"-",-1)</f>
        <v>PROWASTE</v>
      </c>
    </row>
    <row r="1945" spans="16:43" ht="17" x14ac:dyDescent="0.25">
      <c r="P1945" s="4"/>
      <c r="T1945"/>
      <c r="AF1945" s="1" t="s">
        <v>12366</v>
      </c>
      <c r="AG1945" s="1" t="s">
        <v>2778</v>
      </c>
      <c r="AH1945" s="9">
        <v>1.7800343460000001E-9</v>
      </c>
      <c r="AI1945" s="1" t="e">
        <f>_xlfn.TEXTAFTER(Table916[[#This Row],[type]],"-",-1)</f>
        <v>#N/A</v>
      </c>
      <c r="AJ1945" s="1" t="e">
        <f ca="1">_xlfn.TEXTAFTER(_xlfn.TEXTBEFORE(Table916[[#This Row],[type]],"-"&amp;Table916[[#This Row],[rxn-no-enz]]),"RXN-")</f>
        <v>#N/A</v>
      </c>
      <c r="AK1945" s="1" t="e">
        <f>_xlfn.TEXTBEFORE(Table916[[#This Row],[type]],"_",-1)</f>
        <v>#N/A</v>
      </c>
      <c r="AN1945" t="s">
        <v>12183</v>
      </c>
      <c r="AO1945" t="s">
        <v>2778</v>
      </c>
      <c r="AP1945" s="3">
        <v>2.18246754E-9</v>
      </c>
      <c r="AQ1945" t="str">
        <f>_xlfn.TEXTBEFORE(Table17[[#This Row],[rxn]],"-",-1)</f>
        <v>PROWASTE</v>
      </c>
    </row>
    <row r="1946" spans="16:43" ht="17" x14ac:dyDescent="0.25">
      <c r="P1946" s="4"/>
      <c r="T1946"/>
      <c r="AF1946" s="1" t="s">
        <v>12367</v>
      </c>
      <c r="AG1946" s="1" t="s">
        <v>2778</v>
      </c>
      <c r="AH1946" s="9">
        <v>1.4977897000000001E-10</v>
      </c>
      <c r="AI1946" s="1" t="e">
        <f>_xlfn.TEXTAFTER(Table916[[#This Row],[type]],"-",-1)</f>
        <v>#N/A</v>
      </c>
      <c r="AJ1946" s="1" t="e">
        <f ca="1">_xlfn.TEXTAFTER(_xlfn.TEXTBEFORE(Table916[[#This Row],[type]],"-"&amp;Table916[[#This Row],[rxn-no-enz]]),"RXN-")</f>
        <v>#N/A</v>
      </c>
      <c r="AK1946" s="1" t="e">
        <f>_xlfn.TEXTBEFORE(Table916[[#This Row],[type]],"_",-1)</f>
        <v>#N/A</v>
      </c>
      <c r="AN1946" t="s">
        <v>12184</v>
      </c>
      <c r="AO1946" t="s">
        <v>2778</v>
      </c>
      <c r="AP1946" s="3">
        <v>4.4342640599999999E-10</v>
      </c>
      <c r="AQ1946" t="str">
        <f>_xlfn.TEXTBEFORE(Table17[[#This Row],[rxn]],"-",-1)</f>
        <v>PROWASTE</v>
      </c>
    </row>
    <row r="1947" spans="16:43" ht="17" x14ac:dyDescent="0.25">
      <c r="P1947" s="4"/>
      <c r="T1947"/>
      <c r="AF1947" s="1" t="s">
        <v>12368</v>
      </c>
      <c r="AG1947" s="1" t="s">
        <v>2778</v>
      </c>
      <c r="AH1947" s="9">
        <v>9.8780678999999906E-10</v>
      </c>
      <c r="AI1947" s="1" t="e">
        <f>_xlfn.TEXTAFTER(Table916[[#This Row],[type]],"-",-1)</f>
        <v>#N/A</v>
      </c>
      <c r="AJ1947" s="1" t="e">
        <f ca="1">_xlfn.TEXTAFTER(_xlfn.TEXTBEFORE(Table916[[#This Row],[type]],"-"&amp;Table916[[#This Row],[rxn-no-enz]]),"RXN-")</f>
        <v>#N/A</v>
      </c>
      <c r="AK1947" s="1" t="e">
        <f>_xlfn.TEXTBEFORE(Table916[[#This Row],[type]],"_",-1)</f>
        <v>#N/A</v>
      </c>
      <c r="AN1947" t="s">
        <v>12185</v>
      </c>
      <c r="AO1947" t="s">
        <v>2778</v>
      </c>
      <c r="AP1947" s="3">
        <v>5.7426235399999901E-10</v>
      </c>
      <c r="AQ1947" t="str">
        <f>_xlfn.TEXTBEFORE(Table17[[#This Row],[rxn]],"-",-1)</f>
        <v>PROWASTE</v>
      </c>
    </row>
    <row r="1948" spans="16:43" ht="17" x14ac:dyDescent="0.25">
      <c r="P1948" s="4"/>
      <c r="T1948"/>
      <c r="AF1948" s="1" t="s">
        <v>12369</v>
      </c>
      <c r="AG1948" s="1" t="s">
        <v>2778</v>
      </c>
      <c r="AH1948" s="9">
        <v>2.3281509999999999E-11</v>
      </c>
      <c r="AI1948" s="1" t="e">
        <f>_xlfn.TEXTAFTER(Table916[[#This Row],[type]],"-",-1)</f>
        <v>#N/A</v>
      </c>
      <c r="AJ1948" s="1" t="e">
        <f ca="1">_xlfn.TEXTAFTER(_xlfn.TEXTBEFORE(Table916[[#This Row],[type]],"-"&amp;Table916[[#This Row],[rxn-no-enz]]),"RXN-")</f>
        <v>#N/A</v>
      </c>
      <c r="AK1948" s="1" t="e">
        <f>_xlfn.TEXTBEFORE(Table916[[#This Row],[type]],"_",-1)</f>
        <v>#N/A</v>
      </c>
      <c r="AN1948" t="s">
        <v>12186</v>
      </c>
      <c r="AO1948" t="s">
        <v>2778</v>
      </c>
      <c r="AP1948" s="3">
        <v>1.3298615E-11</v>
      </c>
      <c r="AQ1948" t="str">
        <f>_xlfn.TEXTBEFORE(Table17[[#This Row],[rxn]],"-",-1)</f>
        <v>PROWASTE</v>
      </c>
    </row>
    <row r="1949" spans="16:43" ht="17" x14ac:dyDescent="0.25">
      <c r="P1949" s="4"/>
      <c r="T1949"/>
      <c r="AF1949" s="1" t="s">
        <v>12370</v>
      </c>
      <c r="AG1949" s="1" t="s">
        <v>2778</v>
      </c>
      <c r="AH1949" s="9">
        <v>2.74045125E-10</v>
      </c>
      <c r="AI1949" s="1" t="e">
        <f>_xlfn.TEXTAFTER(Table916[[#This Row],[type]],"-",-1)</f>
        <v>#N/A</v>
      </c>
      <c r="AJ1949" s="1" t="e">
        <f ca="1">_xlfn.TEXTAFTER(_xlfn.TEXTBEFORE(Table916[[#This Row],[type]],"-"&amp;Table916[[#This Row],[rxn-no-enz]]),"RXN-")</f>
        <v>#N/A</v>
      </c>
      <c r="AK1949" s="1" t="e">
        <f>_xlfn.TEXTBEFORE(Table916[[#This Row],[type]],"_",-1)</f>
        <v>#N/A</v>
      </c>
      <c r="AN1949" t="s">
        <v>12187</v>
      </c>
      <c r="AO1949" t="s">
        <v>2778</v>
      </c>
      <c r="AP1949" s="3">
        <v>2.0659567999999999E-11</v>
      </c>
      <c r="AQ1949" t="str">
        <f>_xlfn.TEXTBEFORE(Table17[[#This Row],[rxn]],"-",-1)</f>
        <v>PROWASTE</v>
      </c>
    </row>
    <row r="1950" spans="16:43" ht="17" x14ac:dyDescent="0.25">
      <c r="P1950" s="4"/>
      <c r="T1950"/>
      <c r="AF1950" s="1" t="s">
        <v>12371</v>
      </c>
      <c r="AG1950" s="1" t="s">
        <v>2778</v>
      </c>
      <c r="AH1950" s="9">
        <v>1.6969535E-11</v>
      </c>
      <c r="AI1950" s="1" t="e">
        <f>_xlfn.TEXTAFTER(Table916[[#This Row],[type]],"-",-1)</f>
        <v>#N/A</v>
      </c>
      <c r="AJ1950" s="1" t="e">
        <f ca="1">_xlfn.TEXTAFTER(_xlfn.TEXTBEFORE(Table916[[#This Row],[type]],"-"&amp;Table916[[#This Row],[rxn-no-enz]]),"RXN-")</f>
        <v>#N/A</v>
      </c>
      <c r="AK1950" s="1" t="e">
        <f>_xlfn.TEXTBEFORE(Table916[[#This Row],[type]],"_",-1)</f>
        <v>#N/A</v>
      </c>
      <c r="AN1950" t="s">
        <v>12188</v>
      </c>
      <c r="AO1950" t="s">
        <v>2778</v>
      </c>
      <c r="AP1950" s="3">
        <v>4.0277541499999997E-10</v>
      </c>
      <c r="AQ1950" t="str">
        <f>_xlfn.TEXTBEFORE(Table17[[#This Row],[rxn]],"-",-1)</f>
        <v>PROWASTE</v>
      </c>
    </row>
    <row r="1951" spans="16:43" ht="17" x14ac:dyDescent="0.25">
      <c r="P1951" s="4"/>
      <c r="T1951"/>
      <c r="AF1951" s="1" t="s">
        <v>12372</v>
      </c>
      <c r="AG1951" s="1" t="s">
        <v>2778</v>
      </c>
      <c r="AH1951" s="9">
        <v>9.2834233999999902E-11</v>
      </c>
      <c r="AI1951" s="1" t="e">
        <f>_xlfn.TEXTAFTER(Table916[[#This Row],[type]],"-",-1)</f>
        <v>#N/A</v>
      </c>
      <c r="AJ1951" s="1" t="e">
        <f ca="1">_xlfn.TEXTAFTER(_xlfn.TEXTBEFORE(Table916[[#This Row],[type]],"-"&amp;Table916[[#This Row],[rxn-no-enz]]),"RXN-")</f>
        <v>#N/A</v>
      </c>
      <c r="AK1951" s="1" t="e">
        <f>_xlfn.TEXTBEFORE(Table916[[#This Row],[type]],"_",-1)</f>
        <v>#N/A</v>
      </c>
      <c r="AN1951" t="s">
        <v>12189</v>
      </c>
      <c r="AO1951" t="s">
        <v>2778</v>
      </c>
      <c r="AP1951" s="3">
        <v>2.0523527132999999E-8</v>
      </c>
      <c r="AQ1951" t="str">
        <f>_xlfn.TEXTBEFORE(Table17[[#This Row],[rxn]],"-",-1)</f>
        <v>PROWASTE</v>
      </c>
    </row>
    <row r="1952" spans="16:43" ht="17" x14ac:dyDescent="0.25">
      <c r="P1952" s="4"/>
      <c r="T1952"/>
      <c r="AF1952" s="1" t="s">
        <v>12373</v>
      </c>
      <c r="AG1952" s="1" t="s">
        <v>2778</v>
      </c>
      <c r="AH1952" s="9">
        <v>8.2559175000000006E-11</v>
      </c>
      <c r="AI1952" s="1" t="e">
        <f>_xlfn.TEXTAFTER(Table916[[#This Row],[type]],"-",-1)</f>
        <v>#N/A</v>
      </c>
      <c r="AJ1952" s="1" t="e">
        <f ca="1">_xlfn.TEXTAFTER(_xlfn.TEXTBEFORE(Table916[[#This Row],[type]],"-"&amp;Table916[[#This Row],[rxn-no-enz]]),"RXN-")</f>
        <v>#N/A</v>
      </c>
      <c r="AK1952" s="1" t="e">
        <f>_xlfn.TEXTBEFORE(Table916[[#This Row],[type]],"_",-1)</f>
        <v>#N/A</v>
      </c>
      <c r="AN1952" t="s">
        <v>12190</v>
      </c>
      <c r="AO1952" t="s">
        <v>2778</v>
      </c>
      <c r="AP1952" s="3">
        <v>2.4795543199999999E-10</v>
      </c>
      <c r="AQ1952" t="str">
        <f>_xlfn.TEXTBEFORE(Table17[[#This Row],[rxn]],"-",-1)</f>
        <v>PROWASTE</v>
      </c>
    </row>
    <row r="1953" spans="16:43" ht="17" x14ac:dyDescent="0.25">
      <c r="P1953" s="4"/>
      <c r="T1953"/>
      <c r="AF1953" s="1" t="s">
        <v>12374</v>
      </c>
      <c r="AG1953" s="1" t="s">
        <v>2778</v>
      </c>
      <c r="AH1953" s="9">
        <v>7.2689660899999999E-10</v>
      </c>
      <c r="AI1953" s="1" t="e">
        <f>_xlfn.TEXTAFTER(Table916[[#This Row],[type]],"-",-1)</f>
        <v>#N/A</v>
      </c>
      <c r="AJ1953" s="1" t="e">
        <f ca="1">_xlfn.TEXTAFTER(_xlfn.TEXTBEFORE(Table916[[#This Row],[type]],"-"&amp;Table916[[#This Row],[rxn-no-enz]]),"RXN-")</f>
        <v>#N/A</v>
      </c>
      <c r="AK1953" s="1" t="e">
        <f>_xlfn.TEXTBEFORE(Table916[[#This Row],[type]],"_",-1)</f>
        <v>#N/A</v>
      </c>
      <c r="AN1953" t="s">
        <v>12191</v>
      </c>
      <c r="AO1953" t="s">
        <v>2778</v>
      </c>
      <c r="AP1953" s="3">
        <v>7.3386080000000003E-11</v>
      </c>
      <c r="AQ1953" t="str">
        <f>_xlfn.TEXTBEFORE(Table17[[#This Row],[rxn]],"-",-1)</f>
        <v>PROWASTE</v>
      </c>
    </row>
    <row r="1954" spans="16:43" ht="17" x14ac:dyDescent="0.25">
      <c r="P1954" s="4"/>
      <c r="T1954"/>
      <c r="AF1954" s="1" t="s">
        <v>12375</v>
      </c>
      <c r="AG1954" s="1" t="s">
        <v>2778</v>
      </c>
      <c r="AH1954" s="9">
        <v>2.71821712E-10</v>
      </c>
      <c r="AI1954" s="1" t="e">
        <f>_xlfn.TEXTAFTER(Table916[[#This Row],[type]],"-",-1)</f>
        <v>#N/A</v>
      </c>
      <c r="AJ1954" s="1" t="e">
        <f ca="1">_xlfn.TEXTAFTER(_xlfn.TEXTBEFORE(Table916[[#This Row],[type]],"-"&amp;Table916[[#This Row],[rxn-no-enz]]),"RXN-")</f>
        <v>#N/A</v>
      </c>
      <c r="AK1954" s="1" t="e">
        <f>_xlfn.TEXTBEFORE(Table916[[#This Row],[type]],"_",-1)</f>
        <v>#N/A</v>
      </c>
      <c r="AN1954" t="s">
        <v>12192</v>
      </c>
      <c r="AO1954" t="s">
        <v>2778</v>
      </c>
      <c r="AP1954" s="3">
        <v>4.5472656200000001E-10</v>
      </c>
      <c r="AQ1954" t="str">
        <f>_xlfn.TEXTBEFORE(Table17[[#This Row],[rxn]],"-",-1)</f>
        <v>PROWASTE</v>
      </c>
    </row>
    <row r="1955" spans="16:43" ht="17" x14ac:dyDescent="0.25">
      <c r="P1955" s="4"/>
      <c r="T1955"/>
      <c r="AF1955" s="1" t="s">
        <v>12376</v>
      </c>
      <c r="AG1955" s="1" t="s">
        <v>2778</v>
      </c>
      <c r="AH1955" s="9">
        <v>5.8287957000000003E-11</v>
      </c>
      <c r="AI1955" s="1" t="e">
        <f>_xlfn.TEXTAFTER(Table916[[#This Row],[type]],"-",-1)</f>
        <v>#N/A</v>
      </c>
      <c r="AJ1955" s="1" t="e">
        <f ca="1">_xlfn.TEXTAFTER(_xlfn.TEXTBEFORE(Table916[[#This Row],[type]],"-"&amp;Table916[[#This Row],[rxn-no-enz]]),"RXN-")</f>
        <v>#N/A</v>
      </c>
      <c r="AK1955" s="1" t="e">
        <f>_xlfn.TEXTBEFORE(Table916[[#This Row],[type]],"_",-1)</f>
        <v>#N/A</v>
      </c>
      <c r="AN1955" t="s">
        <v>12193</v>
      </c>
      <c r="AO1955" t="s">
        <v>2778</v>
      </c>
      <c r="AP1955" s="3">
        <v>1.339273812E-9</v>
      </c>
      <c r="AQ1955" t="str">
        <f>_xlfn.TEXTBEFORE(Table17[[#This Row],[rxn]],"-",-1)</f>
        <v>PROWASTE</v>
      </c>
    </row>
    <row r="1956" spans="16:43" ht="17" x14ac:dyDescent="0.25">
      <c r="P1956" s="4"/>
      <c r="T1956"/>
      <c r="AF1956" s="1" t="s">
        <v>12377</v>
      </c>
      <c r="AG1956" s="1" t="s">
        <v>2778</v>
      </c>
      <c r="AH1956" s="9">
        <v>2.1723974E-11</v>
      </c>
      <c r="AI1956" s="1" t="e">
        <f>_xlfn.TEXTAFTER(Table916[[#This Row],[type]],"-",-1)</f>
        <v>#N/A</v>
      </c>
      <c r="AJ1956" s="1" t="e">
        <f ca="1">_xlfn.TEXTAFTER(_xlfn.TEXTBEFORE(Table916[[#This Row],[type]],"-"&amp;Table916[[#This Row],[rxn-no-enz]]),"RXN-")</f>
        <v>#N/A</v>
      </c>
      <c r="AK1956" s="1" t="e">
        <f>_xlfn.TEXTBEFORE(Table916[[#This Row],[type]],"_",-1)</f>
        <v>#N/A</v>
      </c>
      <c r="AN1956" t="s">
        <v>12194</v>
      </c>
      <c r="AO1956" t="s">
        <v>2778</v>
      </c>
      <c r="AP1956" s="3">
        <v>6.0483873170000001E-9</v>
      </c>
      <c r="AQ1956" t="str">
        <f>_xlfn.TEXTBEFORE(Table17[[#This Row],[rxn]],"-",-1)</f>
        <v>PROWASTE</v>
      </c>
    </row>
    <row r="1957" spans="16:43" ht="17" x14ac:dyDescent="0.25">
      <c r="P1957" s="4"/>
      <c r="T1957"/>
      <c r="AF1957" s="1" t="s">
        <v>12378</v>
      </c>
      <c r="AG1957" s="1" t="s">
        <v>2778</v>
      </c>
      <c r="AH1957" s="9">
        <v>3.8294989000000002E-11</v>
      </c>
      <c r="AI1957" s="1" t="e">
        <f>_xlfn.TEXTAFTER(Table916[[#This Row],[type]],"-",-1)</f>
        <v>#N/A</v>
      </c>
      <c r="AJ1957" s="1" t="e">
        <f ca="1">_xlfn.TEXTAFTER(_xlfn.TEXTBEFORE(Table916[[#This Row],[type]],"-"&amp;Table916[[#This Row],[rxn-no-enz]]),"RXN-")</f>
        <v>#N/A</v>
      </c>
      <c r="AK1957" s="1" t="e">
        <f>_xlfn.TEXTBEFORE(Table916[[#This Row],[type]],"_",-1)</f>
        <v>#N/A</v>
      </c>
      <c r="AN1957" t="s">
        <v>12195</v>
      </c>
      <c r="AO1957" t="s">
        <v>2778</v>
      </c>
      <c r="AP1957" s="3">
        <v>1.5190922969999899E-9</v>
      </c>
      <c r="AQ1957" t="str">
        <f>_xlfn.TEXTBEFORE(Table17[[#This Row],[rxn]],"-",-1)</f>
        <v>PROWASTE</v>
      </c>
    </row>
    <row r="1958" spans="16:43" ht="17" x14ac:dyDescent="0.25">
      <c r="P1958" s="4"/>
      <c r="T1958"/>
      <c r="AF1958" s="1" t="s">
        <v>12379</v>
      </c>
      <c r="AG1958" s="1" t="s">
        <v>2778</v>
      </c>
      <c r="AH1958" s="9">
        <v>2.4024450999999999E-11</v>
      </c>
      <c r="AI1958" s="1" t="e">
        <f>_xlfn.TEXTAFTER(Table916[[#This Row],[type]],"-",-1)</f>
        <v>#N/A</v>
      </c>
      <c r="AJ1958" s="1" t="e">
        <f ca="1">_xlfn.TEXTAFTER(_xlfn.TEXTBEFORE(Table916[[#This Row],[type]],"-"&amp;Table916[[#This Row],[rxn-no-enz]]),"RXN-")</f>
        <v>#N/A</v>
      </c>
      <c r="AK1958" s="1" t="e">
        <f>_xlfn.TEXTBEFORE(Table916[[#This Row],[type]],"_",-1)</f>
        <v>#N/A</v>
      </c>
      <c r="AN1958" t="s">
        <v>12196</v>
      </c>
      <c r="AO1958" t="s">
        <v>2778</v>
      </c>
      <c r="AP1958" s="3">
        <v>4.1871329300000002E-9</v>
      </c>
      <c r="AQ1958" t="str">
        <f>_xlfn.TEXTBEFORE(Table17[[#This Row],[rxn]],"-",-1)</f>
        <v>PROWASTE</v>
      </c>
    </row>
    <row r="1959" spans="16:43" ht="17" x14ac:dyDescent="0.25">
      <c r="P1959" s="4"/>
      <c r="T1959"/>
      <c r="AF1959" s="1" t="s">
        <v>12380</v>
      </c>
      <c r="AG1959" s="1" t="s">
        <v>2778</v>
      </c>
      <c r="AH1959" s="9">
        <v>3.4224187700000002E-10</v>
      </c>
      <c r="AI1959" s="1" t="e">
        <f>_xlfn.TEXTAFTER(Table916[[#This Row],[type]],"-",-1)</f>
        <v>#N/A</v>
      </c>
      <c r="AJ1959" s="1" t="e">
        <f ca="1">_xlfn.TEXTAFTER(_xlfn.TEXTBEFORE(Table916[[#This Row],[type]],"-"&amp;Table916[[#This Row],[rxn-no-enz]]),"RXN-")</f>
        <v>#N/A</v>
      </c>
      <c r="AK1959" s="1" t="e">
        <f>_xlfn.TEXTBEFORE(Table916[[#This Row],[type]],"_",-1)</f>
        <v>#N/A</v>
      </c>
      <c r="AN1959" t="s">
        <v>12197</v>
      </c>
      <c r="AO1959" t="s">
        <v>2778</v>
      </c>
      <c r="AP1959" s="3">
        <v>1.15885818E-10</v>
      </c>
      <c r="AQ1959" t="str">
        <f>_xlfn.TEXTBEFORE(Table17[[#This Row],[rxn]],"-",-1)</f>
        <v>PROWASTE</v>
      </c>
    </row>
    <row r="1960" spans="16:43" ht="17" x14ac:dyDescent="0.25">
      <c r="P1960" s="4"/>
      <c r="T1960"/>
      <c r="AF1960" s="1" t="s">
        <v>12381</v>
      </c>
      <c r="AG1960" s="1" t="s">
        <v>2778</v>
      </c>
      <c r="AH1960" s="9">
        <v>1.573405E-12</v>
      </c>
      <c r="AI1960" s="1" t="e">
        <f>_xlfn.TEXTAFTER(Table916[[#This Row],[type]],"-",-1)</f>
        <v>#N/A</v>
      </c>
      <c r="AJ1960" s="1" t="e">
        <f ca="1">_xlfn.TEXTAFTER(_xlfn.TEXTBEFORE(Table916[[#This Row],[type]],"-"&amp;Table916[[#This Row],[rxn-no-enz]]),"RXN-")</f>
        <v>#N/A</v>
      </c>
      <c r="AK1960" s="1" t="e">
        <f>_xlfn.TEXTBEFORE(Table916[[#This Row],[type]],"_",-1)</f>
        <v>#N/A</v>
      </c>
      <c r="AN1960" t="s">
        <v>12198</v>
      </c>
      <c r="AO1960" t="s">
        <v>2778</v>
      </c>
      <c r="AP1960" s="3">
        <v>4.5599979999999996E-12</v>
      </c>
      <c r="AQ1960" t="str">
        <f>_xlfn.TEXTBEFORE(Table17[[#This Row],[rxn]],"-",-1)</f>
        <v>PROWASTE</v>
      </c>
    </row>
    <row r="1961" spans="16:43" ht="17" x14ac:dyDescent="0.25">
      <c r="P1961" s="4"/>
      <c r="T1961"/>
      <c r="AF1961" s="1" t="s">
        <v>12382</v>
      </c>
      <c r="AG1961" s="1" t="s">
        <v>2778</v>
      </c>
      <c r="AH1961" s="9">
        <v>2.64616251E-10</v>
      </c>
      <c r="AI1961" s="1" t="e">
        <f>_xlfn.TEXTAFTER(Table916[[#This Row],[type]],"-",-1)</f>
        <v>#N/A</v>
      </c>
      <c r="AJ1961" s="1" t="e">
        <f ca="1">_xlfn.TEXTAFTER(_xlfn.TEXTBEFORE(Table916[[#This Row],[type]],"-"&amp;Table916[[#This Row],[rxn-no-enz]]),"RXN-")</f>
        <v>#N/A</v>
      </c>
      <c r="AK1961" s="1" t="e">
        <f>_xlfn.TEXTBEFORE(Table916[[#This Row],[type]],"_",-1)</f>
        <v>#N/A</v>
      </c>
      <c r="AN1961" t="s">
        <v>12199</v>
      </c>
      <c r="AO1961" t="s">
        <v>2778</v>
      </c>
      <c r="AP1961" s="3">
        <v>8.2942326999999902E-11</v>
      </c>
      <c r="AQ1961" t="str">
        <f>_xlfn.TEXTBEFORE(Table17[[#This Row],[rxn]],"-",-1)</f>
        <v>PROWASTE</v>
      </c>
    </row>
    <row r="1962" spans="16:43" ht="17" x14ac:dyDescent="0.25">
      <c r="P1962" s="4"/>
      <c r="T1962"/>
      <c r="AF1962" s="1" t="s">
        <v>12383</v>
      </c>
      <c r="AG1962" s="1" t="s">
        <v>2778</v>
      </c>
      <c r="AH1962" s="9">
        <v>2.50696249999999E-11</v>
      </c>
      <c r="AI1962" s="1" t="e">
        <f>_xlfn.TEXTAFTER(Table916[[#This Row],[type]],"-",-1)</f>
        <v>#N/A</v>
      </c>
      <c r="AJ1962" s="1" t="e">
        <f ca="1">_xlfn.TEXTAFTER(_xlfn.TEXTBEFORE(Table916[[#This Row],[type]],"-"&amp;Table916[[#This Row],[rxn-no-enz]]),"RXN-")</f>
        <v>#N/A</v>
      </c>
      <c r="AK1962" s="1" t="e">
        <f>_xlfn.TEXTBEFORE(Table916[[#This Row],[type]],"_",-1)</f>
        <v>#N/A</v>
      </c>
      <c r="AN1962" t="s">
        <v>12200</v>
      </c>
      <c r="AO1962" t="s">
        <v>2778</v>
      </c>
      <c r="AP1962" s="3">
        <v>1.5539078509999999E-9</v>
      </c>
      <c r="AQ1962" t="str">
        <f>_xlfn.TEXTBEFORE(Table17[[#This Row],[rxn]],"-",-1)</f>
        <v>PROWASTE</v>
      </c>
    </row>
    <row r="1963" spans="16:43" ht="17" x14ac:dyDescent="0.25">
      <c r="P1963" s="4"/>
      <c r="T1963"/>
      <c r="AF1963" s="1" t="s">
        <v>12384</v>
      </c>
      <c r="AG1963" s="1" t="s">
        <v>2778</v>
      </c>
      <c r="AH1963" s="9">
        <v>2.9992680000000001E-12</v>
      </c>
      <c r="AI1963" s="1" t="e">
        <f>_xlfn.TEXTAFTER(Table916[[#This Row],[type]],"-",-1)</f>
        <v>#N/A</v>
      </c>
      <c r="AJ1963" s="1" t="e">
        <f ca="1">_xlfn.TEXTAFTER(_xlfn.TEXTBEFORE(Table916[[#This Row],[type]],"-"&amp;Table916[[#This Row],[rxn-no-enz]]),"RXN-")</f>
        <v>#N/A</v>
      </c>
      <c r="AK1963" s="1" t="e">
        <f>_xlfn.TEXTBEFORE(Table916[[#This Row],[type]],"_",-1)</f>
        <v>#N/A</v>
      </c>
      <c r="AN1963" t="s">
        <v>12201</v>
      </c>
      <c r="AO1963" t="s">
        <v>2778</v>
      </c>
      <c r="AP1963" s="3">
        <v>2.4890759999999998E-12</v>
      </c>
      <c r="AQ1963" t="str">
        <f>_xlfn.TEXTBEFORE(Table17[[#This Row],[rxn]],"-",-1)</f>
        <v>PROWASTE</v>
      </c>
    </row>
    <row r="1964" spans="16:43" ht="17" x14ac:dyDescent="0.25">
      <c r="P1964" s="4"/>
      <c r="T1964"/>
      <c r="AF1964" s="1" t="s">
        <v>12385</v>
      </c>
      <c r="AG1964" s="1" t="s">
        <v>2778</v>
      </c>
      <c r="AH1964" s="9">
        <v>2.6025979999999999E-11</v>
      </c>
      <c r="AI1964" s="1" t="e">
        <f>_xlfn.TEXTAFTER(Table916[[#This Row],[type]],"-",-1)</f>
        <v>#N/A</v>
      </c>
      <c r="AJ1964" s="1" t="e">
        <f ca="1">_xlfn.TEXTAFTER(_xlfn.TEXTBEFORE(Table916[[#This Row],[type]],"-"&amp;Table916[[#This Row],[rxn-no-enz]]),"RXN-")</f>
        <v>#N/A</v>
      </c>
      <c r="AK1964" s="1" t="e">
        <f>_xlfn.TEXTBEFORE(Table916[[#This Row],[type]],"_",-1)</f>
        <v>#N/A</v>
      </c>
      <c r="AN1964" t="s">
        <v>12202</v>
      </c>
      <c r="AO1964" t="s">
        <v>2778</v>
      </c>
      <c r="AP1964" s="3">
        <v>3.9994156230000002E-9</v>
      </c>
      <c r="AQ1964" t="str">
        <f>_xlfn.TEXTBEFORE(Table17[[#This Row],[rxn]],"-",-1)</f>
        <v>PROWASTE</v>
      </c>
    </row>
    <row r="1965" spans="16:43" ht="17" x14ac:dyDescent="0.25">
      <c r="P1965" s="4"/>
      <c r="T1965"/>
      <c r="AF1965" s="1" t="s">
        <v>12386</v>
      </c>
      <c r="AG1965" s="1" t="s">
        <v>2778</v>
      </c>
      <c r="AH1965" s="9">
        <v>6.2879099999999996E-12</v>
      </c>
      <c r="AI1965" s="1" t="e">
        <f>_xlfn.TEXTAFTER(Table916[[#This Row],[type]],"-",-1)</f>
        <v>#N/A</v>
      </c>
      <c r="AJ1965" s="1" t="e">
        <f ca="1">_xlfn.TEXTAFTER(_xlfn.TEXTBEFORE(Table916[[#This Row],[type]],"-"&amp;Table916[[#This Row],[rxn-no-enz]]),"RXN-")</f>
        <v>#N/A</v>
      </c>
      <c r="AK1965" s="1" t="e">
        <f>_xlfn.TEXTBEFORE(Table916[[#This Row],[type]],"_",-1)</f>
        <v>#N/A</v>
      </c>
      <c r="AN1965" t="s">
        <v>12203</v>
      </c>
      <c r="AO1965" t="s">
        <v>2778</v>
      </c>
      <c r="AP1965" s="3">
        <v>1.613796275E-9</v>
      </c>
      <c r="AQ1965" t="str">
        <f>_xlfn.TEXTBEFORE(Table17[[#This Row],[rxn]],"-",-1)</f>
        <v>PROWASTE</v>
      </c>
    </row>
    <row r="1966" spans="16:43" ht="17" x14ac:dyDescent="0.25">
      <c r="P1966" s="4"/>
      <c r="T1966"/>
      <c r="AF1966" s="1" t="s">
        <v>12387</v>
      </c>
      <c r="AG1966" s="1" t="s">
        <v>2778</v>
      </c>
      <c r="AH1966" s="9">
        <v>9.1509884999999994E-11</v>
      </c>
      <c r="AI1966" s="1" t="e">
        <f>_xlfn.TEXTAFTER(Table916[[#This Row],[type]],"-",-1)</f>
        <v>#N/A</v>
      </c>
      <c r="AJ1966" s="1" t="e">
        <f ca="1">_xlfn.TEXTAFTER(_xlfn.TEXTBEFORE(Table916[[#This Row],[type]],"-"&amp;Table916[[#This Row],[rxn-no-enz]]),"RXN-")</f>
        <v>#N/A</v>
      </c>
      <c r="AK1966" s="1" t="e">
        <f>_xlfn.TEXTBEFORE(Table916[[#This Row],[type]],"_",-1)</f>
        <v>#N/A</v>
      </c>
      <c r="AN1966" t="s">
        <v>12204</v>
      </c>
      <c r="AO1966" t="s">
        <v>2778</v>
      </c>
      <c r="AP1966" s="3">
        <v>1.6698122125000001E-8</v>
      </c>
      <c r="AQ1966" t="str">
        <f>_xlfn.TEXTBEFORE(Table17[[#This Row],[rxn]],"-",-1)</f>
        <v>PROWASTE</v>
      </c>
    </row>
    <row r="1967" spans="16:43" ht="17" x14ac:dyDescent="0.25">
      <c r="P1967" s="4"/>
      <c r="T1967"/>
      <c r="AF1967" s="1" t="s">
        <v>12388</v>
      </c>
      <c r="AG1967" s="1" t="s">
        <v>2778</v>
      </c>
      <c r="AH1967" s="9">
        <v>3.5909291699999999E-10</v>
      </c>
      <c r="AI1967" s="1" t="e">
        <f>_xlfn.TEXTAFTER(Table916[[#This Row],[type]],"-",-1)</f>
        <v>#N/A</v>
      </c>
      <c r="AJ1967" s="1" t="e">
        <f ca="1">_xlfn.TEXTAFTER(_xlfn.TEXTBEFORE(Table916[[#This Row],[type]],"-"&amp;Table916[[#This Row],[rxn-no-enz]]),"RXN-")</f>
        <v>#N/A</v>
      </c>
      <c r="AK1967" s="1" t="e">
        <f>_xlfn.TEXTBEFORE(Table916[[#This Row],[type]],"_",-1)</f>
        <v>#N/A</v>
      </c>
      <c r="AN1967" t="s">
        <v>12205</v>
      </c>
      <c r="AO1967" t="s">
        <v>2778</v>
      </c>
      <c r="AP1967" s="3">
        <v>6.3148884999999902E-11</v>
      </c>
      <c r="AQ1967" t="str">
        <f>_xlfn.TEXTBEFORE(Table17[[#This Row],[rxn]],"-",-1)</f>
        <v>PROWASTE</v>
      </c>
    </row>
    <row r="1968" spans="16:43" ht="17" x14ac:dyDescent="0.25">
      <c r="P1968" s="4"/>
      <c r="T1968"/>
      <c r="AF1968" s="1" t="s">
        <v>12389</v>
      </c>
      <c r="AG1968" s="1" t="s">
        <v>2778</v>
      </c>
      <c r="AH1968" s="9">
        <v>7.3480463000000003E-10</v>
      </c>
      <c r="AI1968" s="1" t="e">
        <f>_xlfn.TEXTAFTER(Table916[[#This Row],[type]],"-",-1)</f>
        <v>#N/A</v>
      </c>
      <c r="AJ1968" s="1" t="e">
        <f ca="1">_xlfn.TEXTAFTER(_xlfn.TEXTBEFORE(Table916[[#This Row],[type]],"-"&amp;Table916[[#This Row],[rxn-no-enz]]),"RXN-")</f>
        <v>#N/A</v>
      </c>
      <c r="AK1968" s="1" t="e">
        <f>_xlfn.TEXTBEFORE(Table916[[#This Row],[type]],"_",-1)</f>
        <v>#N/A</v>
      </c>
      <c r="AN1968" t="s">
        <v>12206</v>
      </c>
      <c r="AO1968" t="s">
        <v>2778</v>
      </c>
      <c r="AP1968" s="3">
        <v>5.7138688839999896E-9</v>
      </c>
      <c r="AQ1968" t="str">
        <f>_xlfn.TEXTBEFORE(Table17[[#This Row],[rxn]],"-",-1)</f>
        <v>PROWASTE</v>
      </c>
    </row>
    <row r="1969" spans="16:43" ht="17" x14ac:dyDescent="0.25">
      <c r="P1969" s="4"/>
      <c r="T1969"/>
      <c r="AF1969" s="1" t="s">
        <v>12390</v>
      </c>
      <c r="AG1969" s="1" t="s">
        <v>2778</v>
      </c>
      <c r="AH1969" s="9">
        <v>8.4098676999999901E-11</v>
      </c>
      <c r="AI1969" s="1" t="e">
        <f>_xlfn.TEXTAFTER(Table916[[#This Row],[type]],"-",-1)</f>
        <v>#N/A</v>
      </c>
      <c r="AJ1969" s="1" t="e">
        <f ca="1">_xlfn.TEXTAFTER(_xlfn.TEXTBEFORE(Table916[[#This Row],[type]],"-"&amp;Table916[[#This Row],[rxn-no-enz]]),"RXN-")</f>
        <v>#N/A</v>
      </c>
      <c r="AK1969" s="1" t="e">
        <f>_xlfn.TEXTBEFORE(Table916[[#This Row],[type]],"_",-1)</f>
        <v>#N/A</v>
      </c>
      <c r="AN1969" t="s">
        <v>12207</v>
      </c>
      <c r="AO1969" t="s">
        <v>2778</v>
      </c>
      <c r="AP1969" s="3">
        <v>5.4271834900000001E-10</v>
      </c>
      <c r="AQ1969" t="str">
        <f>_xlfn.TEXTBEFORE(Table17[[#This Row],[rxn]],"-",-1)</f>
        <v>PROWASTE</v>
      </c>
    </row>
    <row r="1970" spans="16:43" ht="17" x14ac:dyDescent="0.25">
      <c r="P1970" s="4"/>
      <c r="T1970"/>
      <c r="AF1970" s="1" t="s">
        <v>12391</v>
      </c>
      <c r="AG1970" s="1" t="s">
        <v>2778</v>
      </c>
      <c r="AH1970" s="9">
        <v>1.6652399999999999E-13</v>
      </c>
      <c r="AI1970" s="1" t="e">
        <f>_xlfn.TEXTAFTER(Table916[[#This Row],[type]],"-",-1)</f>
        <v>#N/A</v>
      </c>
      <c r="AJ1970" s="1" t="e">
        <f ca="1">_xlfn.TEXTAFTER(_xlfn.TEXTBEFORE(Table916[[#This Row],[type]],"-"&amp;Table916[[#This Row],[rxn-no-enz]]),"RXN-")</f>
        <v>#N/A</v>
      </c>
      <c r="AK1970" s="1" t="e">
        <f>_xlfn.TEXTBEFORE(Table916[[#This Row],[type]],"_",-1)</f>
        <v>#N/A</v>
      </c>
      <c r="AN1970" t="s">
        <v>12208</v>
      </c>
      <c r="AO1970" t="s">
        <v>2778</v>
      </c>
      <c r="AP1970" s="3">
        <v>3.7188702499999998E-10</v>
      </c>
      <c r="AQ1970" t="str">
        <f>_xlfn.TEXTBEFORE(Table17[[#This Row],[rxn]],"-",-1)</f>
        <v>PROWASTE</v>
      </c>
    </row>
    <row r="1971" spans="16:43" ht="17" x14ac:dyDescent="0.25">
      <c r="P1971" s="4"/>
      <c r="T1971"/>
      <c r="AF1971" s="1" t="s">
        <v>12392</v>
      </c>
      <c r="AG1971" s="1" t="s">
        <v>2778</v>
      </c>
      <c r="AH1971" s="9">
        <v>9.1882566000000005E-11</v>
      </c>
      <c r="AI1971" s="1" t="e">
        <f>_xlfn.TEXTAFTER(Table916[[#This Row],[type]],"-",-1)</f>
        <v>#N/A</v>
      </c>
      <c r="AJ1971" s="1" t="e">
        <f ca="1">_xlfn.TEXTAFTER(_xlfn.TEXTBEFORE(Table916[[#This Row],[type]],"-"&amp;Table916[[#This Row],[rxn-no-enz]]),"RXN-")</f>
        <v>#N/A</v>
      </c>
      <c r="AK1971" s="1" t="e">
        <f>_xlfn.TEXTBEFORE(Table916[[#This Row],[type]],"_",-1)</f>
        <v>#N/A</v>
      </c>
      <c r="AN1971" t="s">
        <v>13834</v>
      </c>
      <c r="AO1971" t="s">
        <v>2778</v>
      </c>
      <c r="AP1971" s="3">
        <v>3.7188702499999998E-10</v>
      </c>
      <c r="AQ1971" t="str">
        <f>_xlfn.TEXTBEFORE(Table17[[#This Row],[rxn]],"-",-1)</f>
        <v>PROWASTE</v>
      </c>
    </row>
    <row r="1972" spans="16:43" ht="17" x14ac:dyDescent="0.25">
      <c r="P1972" s="4"/>
      <c r="T1972"/>
      <c r="AF1972" s="1" t="s">
        <v>12393</v>
      </c>
      <c r="AG1972" s="1" t="s">
        <v>2778</v>
      </c>
      <c r="AH1972" s="9">
        <v>9.3547655E-11</v>
      </c>
      <c r="AI1972" s="1" t="e">
        <f>_xlfn.TEXTAFTER(Table916[[#This Row],[type]],"-",-1)</f>
        <v>#N/A</v>
      </c>
      <c r="AJ1972" s="1" t="e">
        <f ca="1">_xlfn.TEXTAFTER(_xlfn.TEXTBEFORE(Table916[[#This Row],[type]],"-"&amp;Table916[[#This Row],[rxn-no-enz]]),"RXN-")</f>
        <v>#N/A</v>
      </c>
      <c r="AK1972" s="1" t="e">
        <f>_xlfn.TEXTBEFORE(Table916[[#This Row],[type]],"_",-1)</f>
        <v>#N/A</v>
      </c>
      <c r="AN1972" t="s">
        <v>12209</v>
      </c>
      <c r="AO1972" t="s">
        <v>2778</v>
      </c>
      <c r="AP1972" s="3">
        <v>3.1913744169999902E-9</v>
      </c>
      <c r="AQ1972" t="str">
        <f>_xlfn.TEXTBEFORE(Table17[[#This Row],[rxn]],"-",-1)</f>
        <v>PROWASTE</v>
      </c>
    </row>
    <row r="1973" spans="16:43" ht="17" x14ac:dyDescent="0.25">
      <c r="P1973" s="4"/>
      <c r="T1973"/>
      <c r="AF1973" s="1" t="s">
        <v>12394</v>
      </c>
      <c r="AG1973" s="1" t="s">
        <v>2778</v>
      </c>
      <c r="AH1973" s="9">
        <v>2.0412643999999998E-11</v>
      </c>
      <c r="AI1973" s="1" t="e">
        <f>_xlfn.TEXTAFTER(Table916[[#This Row],[type]],"-",-1)</f>
        <v>#N/A</v>
      </c>
      <c r="AJ1973" s="1" t="e">
        <f ca="1">_xlfn.TEXTAFTER(_xlfn.TEXTBEFORE(Table916[[#This Row],[type]],"-"&amp;Table916[[#This Row],[rxn-no-enz]]),"RXN-")</f>
        <v>#N/A</v>
      </c>
      <c r="AK1973" s="1" t="e">
        <f>_xlfn.TEXTBEFORE(Table916[[#This Row],[type]],"_",-1)</f>
        <v>#N/A</v>
      </c>
      <c r="AN1973" t="s">
        <v>12210</v>
      </c>
      <c r="AO1973" t="s">
        <v>2778</v>
      </c>
      <c r="AP1973" s="3">
        <v>1.1903041899999999E-10</v>
      </c>
      <c r="AQ1973" t="str">
        <f>_xlfn.TEXTBEFORE(Table17[[#This Row],[rxn]],"-",-1)</f>
        <v>PROWASTE</v>
      </c>
    </row>
    <row r="1974" spans="16:43" ht="17" x14ac:dyDescent="0.25">
      <c r="P1974" s="4"/>
      <c r="T1974"/>
      <c r="AF1974" s="1" t="s">
        <v>12395</v>
      </c>
      <c r="AG1974" s="1" t="s">
        <v>2778</v>
      </c>
      <c r="AH1974" s="9">
        <v>1.4088857699999999E-10</v>
      </c>
      <c r="AI1974" s="1" t="e">
        <f>_xlfn.TEXTAFTER(Table916[[#This Row],[type]],"-",-1)</f>
        <v>#N/A</v>
      </c>
      <c r="AJ1974" s="1" t="e">
        <f ca="1">_xlfn.TEXTAFTER(_xlfn.TEXTBEFORE(Table916[[#This Row],[type]],"-"&amp;Table916[[#This Row],[rxn-no-enz]]),"RXN-")</f>
        <v>#N/A</v>
      </c>
      <c r="AK1974" s="1" t="e">
        <f>_xlfn.TEXTBEFORE(Table916[[#This Row],[type]],"_",-1)</f>
        <v>#N/A</v>
      </c>
      <c r="AN1974" t="s">
        <v>12211</v>
      </c>
      <c r="AO1974" t="s">
        <v>2778</v>
      </c>
      <c r="AP1974" s="3">
        <v>1.58787345999999E-10</v>
      </c>
      <c r="AQ1974" t="str">
        <f>_xlfn.TEXTBEFORE(Table17[[#This Row],[rxn]],"-",-1)</f>
        <v>PROWASTE</v>
      </c>
    </row>
    <row r="1975" spans="16:43" ht="17" x14ac:dyDescent="0.25">
      <c r="P1975" s="4"/>
      <c r="T1975"/>
      <c r="AF1975" s="1" t="s">
        <v>12396</v>
      </c>
      <c r="AG1975" s="1" t="s">
        <v>2778</v>
      </c>
      <c r="AH1975" s="9">
        <v>6.5874341299999997E-10</v>
      </c>
      <c r="AI1975" s="1" t="e">
        <f>_xlfn.TEXTAFTER(Table916[[#This Row],[type]],"-",-1)</f>
        <v>#N/A</v>
      </c>
      <c r="AJ1975" s="1" t="e">
        <f ca="1">_xlfn.TEXTAFTER(_xlfn.TEXTBEFORE(Table916[[#This Row],[type]],"-"&amp;Table916[[#This Row],[rxn-no-enz]]),"RXN-")</f>
        <v>#N/A</v>
      </c>
      <c r="AK1975" s="1" t="e">
        <f>_xlfn.TEXTBEFORE(Table916[[#This Row],[type]],"_",-1)</f>
        <v>#N/A</v>
      </c>
      <c r="AN1975" t="s">
        <v>12212</v>
      </c>
      <c r="AO1975" t="s">
        <v>2778</v>
      </c>
      <c r="AP1975" s="3">
        <v>6.171994275E-9</v>
      </c>
      <c r="AQ1975" t="str">
        <f>_xlfn.TEXTBEFORE(Table17[[#This Row],[rxn]],"-",-1)</f>
        <v>PROWASTE</v>
      </c>
    </row>
    <row r="1976" spans="16:43" ht="17" x14ac:dyDescent="0.25">
      <c r="P1976" s="4"/>
      <c r="T1976"/>
      <c r="AF1976" s="1" t="s">
        <v>12397</v>
      </c>
      <c r="AG1976" s="1" t="s">
        <v>2778</v>
      </c>
      <c r="AH1976" s="9">
        <v>8.82833E-13</v>
      </c>
      <c r="AI1976" s="1" t="e">
        <f>_xlfn.TEXTAFTER(Table916[[#This Row],[type]],"-",-1)</f>
        <v>#N/A</v>
      </c>
      <c r="AJ1976" s="1" t="e">
        <f ca="1">_xlfn.TEXTAFTER(_xlfn.TEXTBEFORE(Table916[[#This Row],[type]],"-"&amp;Table916[[#This Row],[rxn-no-enz]]),"RXN-")</f>
        <v>#N/A</v>
      </c>
      <c r="AK1976" s="1" t="e">
        <f>_xlfn.TEXTBEFORE(Table916[[#This Row],[type]],"_",-1)</f>
        <v>#N/A</v>
      </c>
      <c r="AN1976" t="s">
        <v>12213</v>
      </c>
      <c r="AO1976" t="s">
        <v>2778</v>
      </c>
      <c r="AP1976" s="3">
        <v>1.93109557E-9</v>
      </c>
      <c r="AQ1976" t="str">
        <f>_xlfn.TEXTBEFORE(Table17[[#This Row],[rxn]],"-",-1)</f>
        <v>PROWASTE</v>
      </c>
    </row>
    <row r="1977" spans="16:43" ht="17" x14ac:dyDescent="0.25">
      <c r="P1977" s="4"/>
      <c r="T1977"/>
      <c r="AF1977" s="1" t="s">
        <v>12398</v>
      </c>
      <c r="AG1977" s="1" t="s">
        <v>2778</v>
      </c>
      <c r="AH1977" s="9">
        <v>2.0672472E-11</v>
      </c>
      <c r="AI1977" s="1" t="e">
        <f>_xlfn.TEXTAFTER(Table916[[#This Row],[type]],"-",-1)</f>
        <v>#N/A</v>
      </c>
      <c r="AJ1977" s="1" t="e">
        <f ca="1">_xlfn.TEXTAFTER(_xlfn.TEXTBEFORE(Table916[[#This Row],[type]],"-"&amp;Table916[[#This Row],[rxn-no-enz]]),"RXN-")</f>
        <v>#N/A</v>
      </c>
      <c r="AK1977" s="1" t="e">
        <f>_xlfn.TEXTBEFORE(Table916[[#This Row],[type]],"_",-1)</f>
        <v>#N/A</v>
      </c>
      <c r="AN1977" t="s">
        <v>12214</v>
      </c>
      <c r="AO1977" t="s">
        <v>2778</v>
      </c>
      <c r="AP1977" s="3">
        <v>9.6441557099999992E-10</v>
      </c>
      <c r="AQ1977" t="str">
        <f>_xlfn.TEXTBEFORE(Table17[[#This Row],[rxn]],"-",-1)</f>
        <v>PROWASTE</v>
      </c>
    </row>
    <row r="1978" spans="16:43" ht="17" x14ac:dyDescent="0.25">
      <c r="P1978" s="4"/>
      <c r="T1978"/>
      <c r="AF1978" s="1" t="s">
        <v>12399</v>
      </c>
      <c r="AG1978" s="1" t="s">
        <v>2778</v>
      </c>
      <c r="AH1978" s="9">
        <v>2.1951392999999999E-11</v>
      </c>
      <c r="AI1978" s="1" t="e">
        <f>_xlfn.TEXTAFTER(Table916[[#This Row],[type]],"-",-1)</f>
        <v>#N/A</v>
      </c>
      <c r="AJ1978" s="1" t="e">
        <f ca="1">_xlfn.TEXTAFTER(_xlfn.TEXTBEFORE(Table916[[#This Row],[type]],"-"&amp;Table916[[#This Row],[rxn-no-enz]]),"RXN-")</f>
        <v>#N/A</v>
      </c>
      <c r="AK1978" s="1" t="e">
        <f>_xlfn.TEXTBEFORE(Table916[[#This Row],[type]],"_",-1)</f>
        <v>#N/A</v>
      </c>
      <c r="AN1978" t="s">
        <v>12215</v>
      </c>
      <c r="AO1978" t="s">
        <v>2778</v>
      </c>
      <c r="AP1978" s="3">
        <v>1.4511124159999901E-9</v>
      </c>
      <c r="AQ1978" t="str">
        <f>_xlfn.TEXTBEFORE(Table17[[#This Row],[rxn]],"-",-1)</f>
        <v>PROWASTE</v>
      </c>
    </row>
    <row r="1979" spans="16:43" ht="17" x14ac:dyDescent="0.25">
      <c r="P1979" s="4"/>
      <c r="T1979"/>
      <c r="AF1979" s="1" t="s">
        <v>12400</v>
      </c>
      <c r="AG1979" s="1" t="s">
        <v>2778</v>
      </c>
      <c r="AH1979" s="9">
        <v>1.2280632500000001E-10</v>
      </c>
      <c r="AI1979" s="1" t="e">
        <f>_xlfn.TEXTAFTER(Table916[[#This Row],[type]],"-",-1)</f>
        <v>#N/A</v>
      </c>
      <c r="AJ1979" s="1" t="e">
        <f ca="1">_xlfn.TEXTAFTER(_xlfn.TEXTBEFORE(Table916[[#This Row],[type]],"-"&amp;Table916[[#This Row],[rxn-no-enz]]),"RXN-")</f>
        <v>#N/A</v>
      </c>
      <c r="AK1979" s="1" t="e">
        <f>_xlfn.TEXTBEFORE(Table916[[#This Row],[type]],"_",-1)</f>
        <v>#N/A</v>
      </c>
      <c r="AN1979" t="s">
        <v>12216</v>
      </c>
      <c r="AO1979" t="s">
        <v>2778</v>
      </c>
      <c r="AP1979" s="3">
        <v>9.0857557999999996E-11</v>
      </c>
      <c r="AQ1979" t="str">
        <f>_xlfn.TEXTBEFORE(Table17[[#This Row],[rxn]],"-",-1)</f>
        <v>PROWASTE</v>
      </c>
    </row>
    <row r="1980" spans="16:43" ht="17" x14ac:dyDescent="0.25">
      <c r="P1980" s="4"/>
      <c r="T1980"/>
      <c r="AF1980" s="1" t="s">
        <v>12401</v>
      </c>
      <c r="AG1980" s="1" t="s">
        <v>2778</v>
      </c>
      <c r="AH1980" s="9">
        <v>1.0588018329999901E-9</v>
      </c>
      <c r="AI1980" s="1" t="e">
        <f>_xlfn.TEXTAFTER(Table916[[#This Row],[type]],"-",-1)</f>
        <v>#N/A</v>
      </c>
      <c r="AJ1980" s="1" t="e">
        <f ca="1">_xlfn.TEXTAFTER(_xlfn.TEXTBEFORE(Table916[[#This Row],[type]],"-"&amp;Table916[[#This Row],[rxn-no-enz]]),"RXN-")</f>
        <v>#N/A</v>
      </c>
      <c r="AK1980" s="1" t="e">
        <f>_xlfn.TEXTBEFORE(Table916[[#This Row],[type]],"_",-1)</f>
        <v>#N/A</v>
      </c>
      <c r="AN1980" t="s">
        <v>13835</v>
      </c>
      <c r="AO1980" t="s">
        <v>2778</v>
      </c>
      <c r="AP1980" s="3">
        <v>6.8205238510000001E-9</v>
      </c>
      <c r="AQ1980" t="str">
        <f>_xlfn.TEXTBEFORE(Table17[[#This Row],[rxn]],"-",-1)</f>
        <v>PROWASTE</v>
      </c>
    </row>
    <row r="1981" spans="16:43" ht="17" x14ac:dyDescent="0.25">
      <c r="P1981" s="4"/>
      <c r="T1981"/>
      <c r="AF1981" s="1" t="s">
        <v>12402</v>
      </c>
      <c r="AG1981" s="1" t="s">
        <v>2778</v>
      </c>
      <c r="AH1981" s="9">
        <v>2.4217820409999901E-9</v>
      </c>
      <c r="AI1981" s="1" t="e">
        <f>_xlfn.TEXTAFTER(Table916[[#This Row],[type]],"-",-1)</f>
        <v>#N/A</v>
      </c>
      <c r="AJ1981" s="1" t="e">
        <f ca="1">_xlfn.TEXTAFTER(_xlfn.TEXTBEFORE(Table916[[#This Row],[type]],"-"&amp;Table916[[#This Row],[rxn-no-enz]]),"RXN-")</f>
        <v>#N/A</v>
      </c>
      <c r="AK1981" s="1" t="e">
        <f>_xlfn.TEXTBEFORE(Table916[[#This Row],[type]],"_",-1)</f>
        <v>#N/A</v>
      </c>
      <c r="AN1981" t="s">
        <v>12217</v>
      </c>
      <c r="AO1981" t="s">
        <v>2778</v>
      </c>
      <c r="AP1981" s="3">
        <v>9.7905585099999999E-10</v>
      </c>
      <c r="AQ1981" t="str">
        <f>_xlfn.TEXTBEFORE(Table17[[#This Row],[rxn]],"-",-1)</f>
        <v>PROWASTE</v>
      </c>
    </row>
    <row r="1982" spans="16:43" ht="17" x14ac:dyDescent="0.25">
      <c r="P1982" s="4"/>
      <c r="T1982"/>
      <c r="AF1982" s="1" t="s">
        <v>12403</v>
      </c>
      <c r="AG1982" s="1" t="s">
        <v>2778</v>
      </c>
      <c r="AH1982" s="9">
        <v>3.6940499999999998E-13</v>
      </c>
      <c r="AI1982" s="1" t="e">
        <f>_xlfn.TEXTAFTER(Table916[[#This Row],[type]],"-",-1)</f>
        <v>#N/A</v>
      </c>
      <c r="AJ1982" s="1" t="e">
        <f ca="1">_xlfn.TEXTAFTER(_xlfn.TEXTBEFORE(Table916[[#This Row],[type]],"-"&amp;Table916[[#This Row],[rxn-no-enz]]),"RXN-")</f>
        <v>#N/A</v>
      </c>
      <c r="AK1982" s="1" t="e">
        <f>_xlfn.TEXTBEFORE(Table916[[#This Row],[type]],"_",-1)</f>
        <v>#N/A</v>
      </c>
      <c r="AN1982" t="s">
        <v>13155</v>
      </c>
      <c r="AO1982" t="s">
        <v>2778</v>
      </c>
      <c r="AP1982" s="3">
        <v>1.8134842200000001E-10</v>
      </c>
      <c r="AQ1982" t="str">
        <f>_xlfn.TEXTBEFORE(Table17[[#This Row],[rxn]],"-",-1)</f>
        <v>PROWASTE</v>
      </c>
    </row>
    <row r="1983" spans="16:43" ht="17" x14ac:dyDescent="0.25">
      <c r="P1983" s="4"/>
      <c r="T1983"/>
      <c r="AF1983" s="1" t="s">
        <v>12404</v>
      </c>
      <c r="AG1983" s="1" t="s">
        <v>2778</v>
      </c>
      <c r="AH1983" s="9">
        <v>1.4607397300000001E-10</v>
      </c>
      <c r="AI1983" s="1" t="e">
        <f>_xlfn.TEXTAFTER(Table916[[#This Row],[type]],"-",-1)</f>
        <v>#N/A</v>
      </c>
      <c r="AJ1983" s="1" t="e">
        <f ca="1">_xlfn.TEXTAFTER(_xlfn.TEXTBEFORE(Table916[[#This Row],[type]],"-"&amp;Table916[[#This Row],[rxn-no-enz]]),"RXN-")</f>
        <v>#N/A</v>
      </c>
      <c r="AK1983" s="1" t="e">
        <f>_xlfn.TEXTBEFORE(Table916[[#This Row],[type]],"_",-1)</f>
        <v>#N/A</v>
      </c>
      <c r="AN1983" t="s">
        <v>12218</v>
      </c>
      <c r="AO1983" t="s">
        <v>2778</v>
      </c>
      <c r="AP1983" s="3">
        <v>1.8134842200000001E-10</v>
      </c>
      <c r="AQ1983" t="str">
        <f>_xlfn.TEXTBEFORE(Table17[[#This Row],[rxn]],"-",-1)</f>
        <v>PROWASTE</v>
      </c>
    </row>
    <row r="1984" spans="16:43" ht="17" x14ac:dyDescent="0.25">
      <c r="P1984" s="4"/>
      <c r="T1984"/>
      <c r="AF1984" s="1" t="s">
        <v>12405</v>
      </c>
      <c r="AG1984" s="1" t="s">
        <v>2778</v>
      </c>
      <c r="AH1984" s="9">
        <v>1.4178445099999999E-10</v>
      </c>
      <c r="AI1984" s="1" t="e">
        <f>_xlfn.TEXTAFTER(Table916[[#This Row],[type]],"-",-1)</f>
        <v>#N/A</v>
      </c>
      <c r="AJ1984" s="1" t="e">
        <f ca="1">_xlfn.TEXTAFTER(_xlfn.TEXTBEFORE(Table916[[#This Row],[type]],"-"&amp;Table916[[#This Row],[rxn-no-enz]]),"RXN-")</f>
        <v>#N/A</v>
      </c>
      <c r="AK1984" s="1" t="e">
        <f>_xlfn.TEXTBEFORE(Table916[[#This Row],[type]],"_",-1)</f>
        <v>#N/A</v>
      </c>
      <c r="AN1984" t="s">
        <v>12219</v>
      </c>
      <c r="AO1984" t="s">
        <v>2778</v>
      </c>
      <c r="AP1984" s="3">
        <v>1.585310326E-9</v>
      </c>
      <c r="AQ1984" t="str">
        <f>_xlfn.TEXTBEFORE(Table17[[#This Row],[rxn]],"-",-1)</f>
        <v>PROWASTE</v>
      </c>
    </row>
    <row r="1985" spans="16:43" ht="17" x14ac:dyDescent="0.25">
      <c r="P1985" s="4"/>
      <c r="T1985"/>
      <c r="AF1985" s="1" t="s">
        <v>12406</v>
      </c>
      <c r="AG1985" s="1" t="s">
        <v>2778</v>
      </c>
      <c r="AH1985" s="9">
        <v>2.7109294E-11</v>
      </c>
      <c r="AI1985" s="1" t="e">
        <f>_xlfn.TEXTAFTER(Table916[[#This Row],[type]],"-",-1)</f>
        <v>#N/A</v>
      </c>
      <c r="AJ1985" s="1" t="e">
        <f ca="1">_xlfn.TEXTAFTER(_xlfn.TEXTBEFORE(Table916[[#This Row],[type]],"-"&amp;Table916[[#This Row],[rxn-no-enz]]),"RXN-")</f>
        <v>#N/A</v>
      </c>
      <c r="AK1985" s="1" t="e">
        <f>_xlfn.TEXTBEFORE(Table916[[#This Row],[type]],"_",-1)</f>
        <v>#N/A</v>
      </c>
      <c r="AN1985" t="s">
        <v>13836</v>
      </c>
      <c r="AO1985" t="s">
        <v>2778</v>
      </c>
      <c r="AP1985" s="3">
        <v>1.585310326E-9</v>
      </c>
      <c r="AQ1985" t="str">
        <f>_xlfn.TEXTBEFORE(Table17[[#This Row],[rxn]],"-",-1)</f>
        <v>PROWASTE</v>
      </c>
    </row>
    <row r="1986" spans="16:43" ht="17" x14ac:dyDescent="0.25">
      <c r="P1986" s="4"/>
      <c r="T1986"/>
      <c r="AF1986" s="1" t="s">
        <v>12407</v>
      </c>
      <c r="AG1986" s="1" t="s">
        <v>2778</v>
      </c>
      <c r="AH1986" s="9">
        <v>5.6374401790000002E-9</v>
      </c>
      <c r="AI1986" s="1" t="e">
        <f>_xlfn.TEXTAFTER(Table916[[#This Row],[type]],"-",-1)</f>
        <v>#N/A</v>
      </c>
      <c r="AJ1986" s="1" t="e">
        <f ca="1">_xlfn.TEXTAFTER(_xlfn.TEXTBEFORE(Table916[[#This Row],[type]],"-"&amp;Table916[[#This Row],[rxn-no-enz]]),"RXN-")</f>
        <v>#N/A</v>
      </c>
      <c r="AK1986" s="1" t="e">
        <f>_xlfn.TEXTBEFORE(Table916[[#This Row],[type]],"_",-1)</f>
        <v>#N/A</v>
      </c>
      <c r="AN1986" t="s">
        <v>12220</v>
      </c>
      <c r="AO1986" t="s">
        <v>2778</v>
      </c>
      <c r="AP1986" s="3">
        <v>8.8845333849999994E-9</v>
      </c>
      <c r="AQ1986" t="str">
        <f>_xlfn.TEXTBEFORE(Table17[[#This Row],[rxn]],"-",-1)</f>
        <v>PROWASTE</v>
      </c>
    </row>
    <row r="1987" spans="16:43" ht="17" x14ac:dyDescent="0.25">
      <c r="P1987" s="4"/>
      <c r="T1987"/>
      <c r="AF1987" s="1" t="s">
        <v>12408</v>
      </c>
      <c r="AG1987" s="1" t="s">
        <v>2778</v>
      </c>
      <c r="AH1987" s="9">
        <v>3.0801553999999998E-11</v>
      </c>
      <c r="AI1987" s="1" t="e">
        <f>_xlfn.TEXTAFTER(Table916[[#This Row],[type]],"-",-1)</f>
        <v>#N/A</v>
      </c>
      <c r="AJ1987" s="1" t="e">
        <f ca="1">_xlfn.TEXTAFTER(_xlfn.TEXTBEFORE(Table916[[#This Row],[type]],"-"&amp;Table916[[#This Row],[rxn-no-enz]]),"RXN-")</f>
        <v>#N/A</v>
      </c>
      <c r="AK1987" s="1" t="e">
        <f>_xlfn.TEXTBEFORE(Table916[[#This Row],[type]],"_",-1)</f>
        <v>#N/A</v>
      </c>
      <c r="AN1987" t="s">
        <v>12221</v>
      </c>
      <c r="AO1987" t="s">
        <v>2778</v>
      </c>
      <c r="AP1987" s="3">
        <v>2.4314571299999998E-10</v>
      </c>
      <c r="AQ1987" t="str">
        <f>_xlfn.TEXTBEFORE(Table17[[#This Row],[rxn]],"-",-1)</f>
        <v>PROWASTE</v>
      </c>
    </row>
    <row r="1988" spans="16:43" ht="17" x14ac:dyDescent="0.25">
      <c r="P1988" s="4"/>
      <c r="T1988"/>
      <c r="AF1988" s="1" t="s">
        <v>12409</v>
      </c>
      <c r="AG1988" s="1" t="s">
        <v>2778</v>
      </c>
      <c r="AH1988" s="9">
        <v>1.1553828E-11</v>
      </c>
      <c r="AI1988" s="1" t="e">
        <f>_xlfn.TEXTAFTER(Table916[[#This Row],[type]],"-",-1)</f>
        <v>#N/A</v>
      </c>
      <c r="AJ1988" s="1" t="e">
        <f ca="1">_xlfn.TEXTAFTER(_xlfn.TEXTBEFORE(Table916[[#This Row],[type]],"-"&amp;Table916[[#This Row],[rxn-no-enz]]),"RXN-")</f>
        <v>#N/A</v>
      </c>
      <c r="AK1988" s="1" t="e">
        <f>_xlfn.TEXTBEFORE(Table916[[#This Row],[type]],"_",-1)</f>
        <v>#N/A</v>
      </c>
      <c r="AN1988" t="s">
        <v>12222</v>
      </c>
      <c r="AO1988" t="s">
        <v>2778</v>
      </c>
      <c r="AP1988" s="3">
        <v>1.0132284E-11</v>
      </c>
      <c r="AQ1988" t="str">
        <f>_xlfn.TEXTBEFORE(Table17[[#This Row],[rxn]],"-",-1)</f>
        <v>PROWASTE</v>
      </c>
    </row>
    <row r="1989" spans="16:43" ht="17" x14ac:dyDescent="0.25">
      <c r="P1989" s="4"/>
      <c r="T1989"/>
      <c r="AF1989" s="1" t="s">
        <v>12410</v>
      </c>
      <c r="AG1989" s="1" t="s">
        <v>2778</v>
      </c>
      <c r="AH1989" s="9">
        <v>5.2148889999999996E-12</v>
      </c>
      <c r="AI1989" s="1" t="e">
        <f>_xlfn.TEXTAFTER(Table916[[#This Row],[type]],"-",-1)</f>
        <v>#N/A</v>
      </c>
      <c r="AJ1989" s="1" t="e">
        <f ca="1">_xlfn.TEXTAFTER(_xlfn.TEXTBEFORE(Table916[[#This Row],[type]],"-"&amp;Table916[[#This Row],[rxn-no-enz]]),"RXN-")</f>
        <v>#N/A</v>
      </c>
      <c r="AK1989" s="1" t="e">
        <f>_xlfn.TEXTBEFORE(Table916[[#This Row],[type]],"_",-1)</f>
        <v>#N/A</v>
      </c>
      <c r="AN1989" t="s">
        <v>12223</v>
      </c>
      <c r="AO1989" t="s">
        <v>2778</v>
      </c>
      <c r="AP1989" s="3">
        <v>2.0772002760000001E-9</v>
      </c>
      <c r="AQ1989" t="str">
        <f>_xlfn.TEXTBEFORE(Table17[[#This Row],[rxn]],"-",-1)</f>
        <v>PROWASTE</v>
      </c>
    </row>
    <row r="1990" spans="16:43" ht="17" x14ac:dyDescent="0.25">
      <c r="P1990" s="4"/>
      <c r="T1990"/>
      <c r="AF1990" s="1" t="s">
        <v>12411</v>
      </c>
      <c r="AG1990" s="1" t="s">
        <v>2778</v>
      </c>
      <c r="AH1990" s="9">
        <v>1.1285132799999999E-10</v>
      </c>
      <c r="AI1990" s="1" t="e">
        <f>_xlfn.TEXTAFTER(Table916[[#This Row],[type]],"-",-1)</f>
        <v>#N/A</v>
      </c>
      <c r="AJ1990" s="1" t="e">
        <f ca="1">_xlfn.TEXTAFTER(_xlfn.TEXTBEFORE(Table916[[#This Row],[type]],"-"&amp;Table916[[#This Row],[rxn-no-enz]]),"RXN-")</f>
        <v>#N/A</v>
      </c>
      <c r="AK1990" s="1" t="e">
        <f>_xlfn.TEXTBEFORE(Table916[[#This Row],[type]],"_",-1)</f>
        <v>#N/A</v>
      </c>
      <c r="AN1990" t="s">
        <v>12224</v>
      </c>
      <c r="AO1990" t="s">
        <v>2778</v>
      </c>
      <c r="AP1990" s="3">
        <v>9.3313479999999995E-12</v>
      </c>
      <c r="AQ1990" t="str">
        <f>_xlfn.TEXTBEFORE(Table17[[#This Row],[rxn]],"-",-1)</f>
        <v>PROWASTE</v>
      </c>
    </row>
    <row r="1991" spans="16:43" ht="17" x14ac:dyDescent="0.25">
      <c r="P1991" s="4"/>
      <c r="T1991"/>
      <c r="AF1991" s="1" t="s">
        <v>12412</v>
      </c>
      <c r="AG1991" s="1" t="s">
        <v>2778</v>
      </c>
      <c r="AH1991" s="9">
        <v>6.1925944999999901E-11</v>
      </c>
      <c r="AI1991" s="1" t="e">
        <f>_xlfn.TEXTAFTER(Table916[[#This Row],[type]],"-",-1)</f>
        <v>#N/A</v>
      </c>
      <c r="AJ1991" s="1" t="e">
        <f ca="1">_xlfn.TEXTAFTER(_xlfn.TEXTBEFORE(Table916[[#This Row],[type]],"-"&amp;Table916[[#This Row],[rxn-no-enz]]),"RXN-")</f>
        <v>#N/A</v>
      </c>
      <c r="AK1991" s="1" t="e">
        <f>_xlfn.TEXTBEFORE(Table916[[#This Row],[type]],"_",-1)</f>
        <v>#N/A</v>
      </c>
      <c r="AN1991" t="s">
        <v>12225</v>
      </c>
      <c r="AO1991" t="s">
        <v>2778</v>
      </c>
      <c r="AP1991" s="3">
        <v>2.0436863060000001E-9</v>
      </c>
      <c r="AQ1991" t="str">
        <f>_xlfn.TEXTBEFORE(Table17[[#This Row],[rxn]],"-",-1)</f>
        <v>PROWASTE</v>
      </c>
    </row>
    <row r="1992" spans="16:43" ht="17" x14ac:dyDescent="0.25">
      <c r="P1992" s="4"/>
      <c r="T1992"/>
      <c r="AF1992" s="1" t="s">
        <v>12413</v>
      </c>
      <c r="AG1992" s="1" t="s">
        <v>2778</v>
      </c>
      <c r="AH1992" s="9">
        <v>2.2433344999999999E-11</v>
      </c>
      <c r="AI1992" s="1" t="e">
        <f>_xlfn.TEXTAFTER(Table916[[#This Row],[type]],"-",-1)</f>
        <v>#N/A</v>
      </c>
      <c r="AJ1992" s="1" t="e">
        <f ca="1">_xlfn.TEXTAFTER(_xlfn.TEXTBEFORE(Table916[[#This Row],[type]],"-"&amp;Table916[[#This Row],[rxn-no-enz]]),"RXN-")</f>
        <v>#N/A</v>
      </c>
      <c r="AK1992" s="1" t="e">
        <f>_xlfn.TEXTBEFORE(Table916[[#This Row],[type]],"_",-1)</f>
        <v>#N/A</v>
      </c>
      <c r="AN1992" t="s">
        <v>12226</v>
      </c>
      <c r="AO1992" t="s">
        <v>2778</v>
      </c>
      <c r="AP1992" s="3">
        <v>3.6952603040000002E-9</v>
      </c>
      <c r="AQ1992" t="str">
        <f>_xlfn.TEXTBEFORE(Table17[[#This Row],[rxn]],"-",-1)</f>
        <v>PROWASTE</v>
      </c>
    </row>
    <row r="1993" spans="16:43" ht="17" x14ac:dyDescent="0.25">
      <c r="P1993" s="4"/>
      <c r="T1993"/>
      <c r="AF1993" s="1" t="s">
        <v>12414</v>
      </c>
      <c r="AG1993" s="1" t="s">
        <v>2778</v>
      </c>
      <c r="AH1993" s="9">
        <v>6.4787749000000003E-11</v>
      </c>
      <c r="AI1993" s="1" t="e">
        <f>_xlfn.TEXTAFTER(Table916[[#This Row],[type]],"-",-1)</f>
        <v>#N/A</v>
      </c>
      <c r="AJ1993" s="1" t="e">
        <f ca="1">_xlfn.TEXTAFTER(_xlfn.TEXTBEFORE(Table916[[#This Row],[type]],"-"&amp;Table916[[#This Row],[rxn-no-enz]]),"RXN-")</f>
        <v>#N/A</v>
      </c>
      <c r="AK1993" s="1" t="e">
        <f>_xlfn.TEXTBEFORE(Table916[[#This Row],[type]],"_",-1)</f>
        <v>#N/A</v>
      </c>
      <c r="AN1993" t="s">
        <v>12227</v>
      </c>
      <c r="AO1993" t="s">
        <v>2778</v>
      </c>
      <c r="AP1993" s="3">
        <v>2.6978939999999899E-10</v>
      </c>
      <c r="AQ1993" t="str">
        <f>_xlfn.TEXTBEFORE(Table17[[#This Row],[rxn]],"-",-1)</f>
        <v>PROWASTE</v>
      </c>
    </row>
    <row r="1994" spans="16:43" ht="17" x14ac:dyDescent="0.25">
      <c r="P1994" s="4"/>
      <c r="T1994"/>
      <c r="AF1994" s="1" t="s">
        <v>12415</v>
      </c>
      <c r="AG1994" s="1" t="s">
        <v>2778</v>
      </c>
      <c r="AH1994" s="9">
        <v>2.5668789999999999E-12</v>
      </c>
      <c r="AI1994" s="1" t="e">
        <f>_xlfn.TEXTAFTER(Table916[[#This Row],[type]],"-",-1)</f>
        <v>#N/A</v>
      </c>
      <c r="AJ1994" s="1" t="e">
        <f ca="1">_xlfn.TEXTAFTER(_xlfn.TEXTBEFORE(Table916[[#This Row],[type]],"-"&amp;Table916[[#This Row],[rxn-no-enz]]),"RXN-")</f>
        <v>#N/A</v>
      </c>
      <c r="AK1994" s="1" t="e">
        <f>_xlfn.TEXTBEFORE(Table916[[#This Row],[type]],"_",-1)</f>
        <v>#N/A</v>
      </c>
      <c r="AN1994" t="s">
        <v>12228</v>
      </c>
      <c r="AO1994" t="s">
        <v>2778</v>
      </c>
      <c r="AP1994" s="3">
        <v>5.5638063000000001E-11</v>
      </c>
      <c r="AQ1994" t="str">
        <f>_xlfn.TEXTBEFORE(Table17[[#This Row],[rxn]],"-",-1)</f>
        <v>PROWASTE</v>
      </c>
    </row>
    <row r="1995" spans="16:43" ht="17" x14ac:dyDescent="0.25">
      <c r="P1995" s="4"/>
      <c r="T1995"/>
      <c r="AF1995" s="1" t="s">
        <v>12416</v>
      </c>
      <c r="AG1995" s="1" t="s">
        <v>2778</v>
      </c>
      <c r="AH1995" s="9">
        <v>2.675926E-12</v>
      </c>
      <c r="AI1995" s="1" t="e">
        <f>_xlfn.TEXTAFTER(Table916[[#This Row],[type]],"-",-1)</f>
        <v>#N/A</v>
      </c>
      <c r="AJ1995" s="1" t="e">
        <f ca="1">_xlfn.TEXTAFTER(_xlfn.TEXTBEFORE(Table916[[#This Row],[type]],"-"&amp;Table916[[#This Row],[rxn-no-enz]]),"RXN-")</f>
        <v>#N/A</v>
      </c>
      <c r="AK1995" s="1" t="e">
        <f>_xlfn.TEXTBEFORE(Table916[[#This Row],[type]],"_",-1)</f>
        <v>#N/A</v>
      </c>
      <c r="AN1995" t="s">
        <v>12229</v>
      </c>
      <c r="AO1995" t="s">
        <v>2778</v>
      </c>
      <c r="AP1995" s="3">
        <v>1.355927E-11</v>
      </c>
      <c r="AQ1995" t="str">
        <f>_xlfn.TEXTBEFORE(Table17[[#This Row],[rxn]],"-",-1)</f>
        <v>PROWASTE</v>
      </c>
    </row>
    <row r="1996" spans="16:43" ht="17" x14ac:dyDescent="0.25">
      <c r="P1996" s="4"/>
      <c r="T1996"/>
      <c r="AF1996" s="1" t="s">
        <v>12417</v>
      </c>
      <c r="AG1996" s="1" t="s">
        <v>2778</v>
      </c>
      <c r="AH1996" s="9">
        <v>1.5939903000000001E-11</v>
      </c>
      <c r="AI1996" s="1" t="e">
        <f>_xlfn.TEXTAFTER(Table916[[#This Row],[type]],"-",-1)</f>
        <v>#N/A</v>
      </c>
      <c r="AJ1996" s="1" t="e">
        <f ca="1">_xlfn.TEXTAFTER(_xlfn.TEXTBEFORE(Table916[[#This Row],[type]],"-"&amp;Table916[[#This Row],[rxn-no-enz]]),"RXN-")</f>
        <v>#N/A</v>
      </c>
      <c r="AK1996" s="1" t="e">
        <f>_xlfn.TEXTBEFORE(Table916[[#This Row],[type]],"_",-1)</f>
        <v>#N/A</v>
      </c>
      <c r="AN1996" t="s">
        <v>12230</v>
      </c>
      <c r="AO1996" t="s">
        <v>2778</v>
      </c>
      <c r="AP1996" s="3">
        <v>2.7505282299999998E-10</v>
      </c>
      <c r="AQ1996" t="str">
        <f>_xlfn.TEXTBEFORE(Table17[[#This Row],[rxn]],"-",-1)</f>
        <v>PROWASTE</v>
      </c>
    </row>
    <row r="1997" spans="16:43" ht="17" x14ac:dyDescent="0.25">
      <c r="P1997" s="4"/>
      <c r="T1997"/>
      <c r="AF1997" s="1" t="s">
        <v>12418</v>
      </c>
      <c r="AG1997" s="1" t="s">
        <v>2778</v>
      </c>
      <c r="AH1997" s="9">
        <v>4.57610744E-10</v>
      </c>
      <c r="AI1997" s="1" t="e">
        <f>_xlfn.TEXTAFTER(Table916[[#This Row],[type]],"-",-1)</f>
        <v>#N/A</v>
      </c>
      <c r="AJ1997" s="1" t="e">
        <f ca="1">_xlfn.TEXTAFTER(_xlfn.TEXTBEFORE(Table916[[#This Row],[type]],"-"&amp;Table916[[#This Row],[rxn-no-enz]]),"RXN-")</f>
        <v>#N/A</v>
      </c>
      <c r="AK1997" s="1" t="e">
        <f>_xlfn.TEXTBEFORE(Table916[[#This Row],[type]],"_",-1)</f>
        <v>#N/A</v>
      </c>
      <c r="AN1997" t="s">
        <v>12231</v>
      </c>
      <c r="AO1997" t="s">
        <v>2778</v>
      </c>
      <c r="AP1997" s="3">
        <v>8.4167681399999997E-10</v>
      </c>
      <c r="AQ1997" t="str">
        <f>_xlfn.TEXTBEFORE(Table17[[#This Row],[rxn]],"-",-1)</f>
        <v>PROWASTE</v>
      </c>
    </row>
    <row r="1998" spans="16:43" ht="17" x14ac:dyDescent="0.25">
      <c r="P1998" s="4"/>
      <c r="T1998"/>
      <c r="AF1998" s="1" t="s">
        <v>12419</v>
      </c>
      <c r="AG1998" s="1" t="s">
        <v>2778</v>
      </c>
      <c r="AH1998" s="9">
        <v>1.9429250679999999E-9</v>
      </c>
      <c r="AI1998" s="1" t="e">
        <f>_xlfn.TEXTAFTER(Table916[[#This Row],[type]],"-",-1)</f>
        <v>#N/A</v>
      </c>
      <c r="AJ1998" s="1" t="e">
        <f ca="1">_xlfn.TEXTAFTER(_xlfn.TEXTBEFORE(Table916[[#This Row],[type]],"-"&amp;Table916[[#This Row],[rxn-no-enz]]),"RXN-")</f>
        <v>#N/A</v>
      </c>
      <c r="AK1998" s="1" t="e">
        <f>_xlfn.TEXTBEFORE(Table916[[#This Row],[type]],"_",-1)</f>
        <v>#N/A</v>
      </c>
      <c r="AN1998" t="s">
        <v>12232</v>
      </c>
      <c r="AO1998" t="s">
        <v>2778</v>
      </c>
      <c r="AP1998" s="3">
        <v>1.2444711099999999E-10</v>
      </c>
      <c r="AQ1998" t="str">
        <f>_xlfn.TEXTBEFORE(Table17[[#This Row],[rxn]],"-",-1)</f>
        <v>PROWASTE</v>
      </c>
    </row>
    <row r="1999" spans="16:43" ht="17" x14ac:dyDescent="0.25">
      <c r="P1999" s="4"/>
      <c r="T1999"/>
      <c r="AF1999" s="1" t="s">
        <v>12420</v>
      </c>
      <c r="AG1999" s="1" t="s">
        <v>2778</v>
      </c>
      <c r="AH1999" s="9">
        <v>4.6615715910000001E-9</v>
      </c>
      <c r="AI1999" s="1" t="e">
        <f>_xlfn.TEXTAFTER(Table916[[#This Row],[type]],"-",-1)</f>
        <v>#N/A</v>
      </c>
      <c r="AJ1999" s="1" t="e">
        <f ca="1">_xlfn.TEXTAFTER(_xlfn.TEXTBEFORE(Table916[[#This Row],[type]],"-"&amp;Table916[[#This Row],[rxn-no-enz]]),"RXN-")</f>
        <v>#N/A</v>
      </c>
      <c r="AK1999" s="1" t="e">
        <f>_xlfn.TEXTBEFORE(Table916[[#This Row],[type]],"_",-1)</f>
        <v>#N/A</v>
      </c>
      <c r="AN1999" t="s">
        <v>12233</v>
      </c>
      <c r="AO1999" t="s">
        <v>2778</v>
      </c>
      <c r="AP1999" s="3">
        <v>4.88538385999999E-10</v>
      </c>
      <c r="AQ1999" t="str">
        <f>_xlfn.TEXTBEFORE(Table17[[#This Row],[rxn]],"-",-1)</f>
        <v>PROWASTE</v>
      </c>
    </row>
    <row r="2000" spans="16:43" ht="17" x14ac:dyDescent="0.25">
      <c r="P2000" s="4"/>
      <c r="T2000"/>
      <c r="AF2000" s="1" t="s">
        <v>12421</v>
      </c>
      <c r="AG2000" s="1" t="s">
        <v>2778</v>
      </c>
      <c r="AH2000" s="9">
        <v>1.710857153E-9</v>
      </c>
      <c r="AI2000" s="1" t="e">
        <f>_xlfn.TEXTAFTER(Table916[[#This Row],[type]],"-",-1)</f>
        <v>#N/A</v>
      </c>
      <c r="AJ2000" s="1" t="e">
        <f ca="1">_xlfn.TEXTAFTER(_xlfn.TEXTBEFORE(Table916[[#This Row],[type]],"-"&amp;Table916[[#This Row],[rxn-no-enz]]),"RXN-")</f>
        <v>#N/A</v>
      </c>
      <c r="AK2000" s="1" t="e">
        <f>_xlfn.TEXTBEFORE(Table916[[#This Row],[type]],"_",-1)</f>
        <v>#N/A</v>
      </c>
      <c r="AN2000" t="s">
        <v>12234</v>
      </c>
      <c r="AO2000" t="s">
        <v>2778</v>
      </c>
      <c r="AP2000" s="3">
        <v>7.6132754999999994E-11</v>
      </c>
      <c r="AQ2000" t="str">
        <f>_xlfn.TEXTBEFORE(Table17[[#This Row],[rxn]],"-",-1)</f>
        <v>PROWASTE</v>
      </c>
    </row>
    <row r="2001" spans="16:43" ht="17" x14ac:dyDescent="0.25">
      <c r="P2001" s="4"/>
      <c r="T2001"/>
      <c r="AF2001" s="1" t="s">
        <v>12422</v>
      </c>
      <c r="AG2001" s="1" t="s">
        <v>2778</v>
      </c>
      <c r="AH2001" s="9">
        <v>5.9804983999999998E-11</v>
      </c>
      <c r="AI2001" s="1" t="e">
        <f>_xlfn.TEXTAFTER(Table916[[#This Row],[type]],"-",-1)</f>
        <v>#N/A</v>
      </c>
      <c r="AJ2001" s="1" t="e">
        <f ca="1">_xlfn.TEXTAFTER(_xlfn.TEXTBEFORE(Table916[[#This Row],[type]],"-"&amp;Table916[[#This Row],[rxn-no-enz]]),"RXN-")</f>
        <v>#N/A</v>
      </c>
      <c r="AK2001" s="1" t="e">
        <f>_xlfn.TEXTBEFORE(Table916[[#This Row],[type]],"_",-1)</f>
        <v>#N/A</v>
      </c>
      <c r="AN2001" t="s">
        <v>12235</v>
      </c>
      <c r="AO2001" t="s">
        <v>2778</v>
      </c>
      <c r="AP2001" s="3">
        <v>2.1544539999999999E-12</v>
      </c>
      <c r="AQ2001" t="str">
        <f>_xlfn.TEXTBEFORE(Table17[[#This Row],[rxn]],"-",-1)</f>
        <v>PROWASTE</v>
      </c>
    </row>
    <row r="2002" spans="16:43" ht="17" x14ac:dyDescent="0.25">
      <c r="P2002" s="4"/>
      <c r="T2002"/>
      <c r="AF2002" s="1" t="s">
        <v>12423</v>
      </c>
      <c r="AG2002" s="1" t="s">
        <v>2778</v>
      </c>
      <c r="AH2002" s="9">
        <v>1.1617519999999999E-12</v>
      </c>
      <c r="AI2002" s="1" t="e">
        <f>_xlfn.TEXTAFTER(Table916[[#This Row],[type]],"-",-1)</f>
        <v>#N/A</v>
      </c>
      <c r="AJ2002" s="1" t="e">
        <f ca="1">_xlfn.TEXTAFTER(_xlfn.TEXTBEFORE(Table916[[#This Row],[type]],"-"&amp;Table916[[#This Row],[rxn-no-enz]]),"RXN-")</f>
        <v>#N/A</v>
      </c>
      <c r="AK2002" s="1" t="e">
        <f>_xlfn.TEXTBEFORE(Table916[[#This Row],[type]],"_",-1)</f>
        <v>#N/A</v>
      </c>
      <c r="AN2002" t="s">
        <v>12236</v>
      </c>
      <c r="AO2002" t="s">
        <v>2778</v>
      </c>
      <c r="AP2002" s="3">
        <v>1.7675775999999999E-11</v>
      </c>
      <c r="AQ2002" t="str">
        <f>_xlfn.TEXTBEFORE(Table17[[#This Row],[rxn]],"-",-1)</f>
        <v>PROWASTE</v>
      </c>
    </row>
    <row r="2003" spans="16:43" ht="17" x14ac:dyDescent="0.25">
      <c r="P2003" s="4"/>
      <c r="T2003"/>
      <c r="AF2003" s="1" t="s">
        <v>12424</v>
      </c>
      <c r="AG2003" s="1" t="s">
        <v>2778</v>
      </c>
      <c r="AH2003" s="9">
        <v>5.7275659999999997E-12</v>
      </c>
      <c r="AI2003" s="1" t="e">
        <f>_xlfn.TEXTAFTER(Table916[[#This Row],[type]],"-",-1)</f>
        <v>#N/A</v>
      </c>
      <c r="AJ2003" s="1" t="e">
        <f ca="1">_xlfn.TEXTAFTER(_xlfn.TEXTBEFORE(Table916[[#This Row],[type]],"-"&amp;Table916[[#This Row],[rxn-no-enz]]),"RXN-")</f>
        <v>#N/A</v>
      </c>
      <c r="AK2003" s="1" t="e">
        <f>_xlfn.TEXTBEFORE(Table916[[#This Row],[type]],"_",-1)</f>
        <v>#N/A</v>
      </c>
      <c r="AN2003" t="s">
        <v>12237</v>
      </c>
      <c r="AO2003" t="s">
        <v>2778</v>
      </c>
      <c r="AP2003" s="3">
        <v>4.2930621499999998E-10</v>
      </c>
      <c r="AQ2003" t="str">
        <f>_xlfn.TEXTBEFORE(Table17[[#This Row],[rxn]],"-",-1)</f>
        <v>PROWASTE</v>
      </c>
    </row>
    <row r="2004" spans="16:43" ht="17" x14ac:dyDescent="0.25">
      <c r="P2004" s="4"/>
      <c r="T2004"/>
      <c r="AF2004" s="1" t="s">
        <v>12425</v>
      </c>
      <c r="AG2004" s="1" t="s">
        <v>2778</v>
      </c>
      <c r="AH2004" s="9">
        <v>4.61727956E-10</v>
      </c>
      <c r="AI2004" s="1" t="e">
        <f>_xlfn.TEXTAFTER(Table916[[#This Row],[type]],"-",-1)</f>
        <v>#N/A</v>
      </c>
      <c r="AJ2004" s="1" t="e">
        <f ca="1">_xlfn.TEXTAFTER(_xlfn.TEXTBEFORE(Table916[[#This Row],[type]],"-"&amp;Table916[[#This Row],[rxn-no-enz]]),"RXN-")</f>
        <v>#N/A</v>
      </c>
      <c r="AK2004" s="1" t="e">
        <f>_xlfn.TEXTBEFORE(Table916[[#This Row],[type]],"_",-1)</f>
        <v>#N/A</v>
      </c>
      <c r="AN2004" t="s">
        <v>12238</v>
      </c>
      <c r="AO2004" t="s">
        <v>2778</v>
      </c>
      <c r="AP2004" s="3">
        <v>6.4265333100000004E-10</v>
      </c>
      <c r="AQ2004" t="str">
        <f>_xlfn.TEXTBEFORE(Table17[[#This Row],[rxn]],"-",-1)</f>
        <v>PROWASTE</v>
      </c>
    </row>
    <row r="2005" spans="16:43" ht="17" x14ac:dyDescent="0.25">
      <c r="P2005" s="4"/>
      <c r="T2005"/>
      <c r="AF2005" s="1" t="s">
        <v>12426</v>
      </c>
      <c r="AG2005" s="1" t="s">
        <v>2778</v>
      </c>
      <c r="AH2005" s="9">
        <v>1.8353969900000001E-10</v>
      </c>
      <c r="AI2005" s="1" t="e">
        <f>_xlfn.TEXTAFTER(Table916[[#This Row],[type]],"-",-1)</f>
        <v>#N/A</v>
      </c>
      <c r="AJ2005" s="1" t="e">
        <f ca="1">_xlfn.TEXTAFTER(_xlfn.TEXTBEFORE(Table916[[#This Row],[type]],"-"&amp;Table916[[#This Row],[rxn-no-enz]]),"RXN-")</f>
        <v>#N/A</v>
      </c>
      <c r="AK2005" s="1" t="e">
        <f>_xlfn.TEXTBEFORE(Table916[[#This Row],[type]],"_",-1)</f>
        <v>#N/A</v>
      </c>
      <c r="AN2005" t="s">
        <v>12239</v>
      </c>
      <c r="AO2005" t="s">
        <v>2778</v>
      </c>
      <c r="AP2005" s="3">
        <v>1.0656219999999999E-11</v>
      </c>
      <c r="AQ2005" t="str">
        <f>_xlfn.TEXTBEFORE(Table17[[#This Row],[rxn]],"-",-1)</f>
        <v>PROWASTE</v>
      </c>
    </row>
    <row r="2006" spans="16:43" ht="17" x14ac:dyDescent="0.25">
      <c r="P2006" s="4"/>
      <c r="T2006"/>
      <c r="AF2006" s="1" t="s">
        <v>12427</v>
      </c>
      <c r="AG2006" s="1" t="s">
        <v>2778</v>
      </c>
      <c r="AH2006" s="9">
        <v>1.0251007200000001E-10</v>
      </c>
      <c r="AI2006" s="1" t="e">
        <f>_xlfn.TEXTAFTER(Table916[[#This Row],[type]],"-",-1)</f>
        <v>#N/A</v>
      </c>
      <c r="AJ2006" s="1" t="e">
        <f ca="1">_xlfn.TEXTAFTER(_xlfn.TEXTBEFORE(Table916[[#This Row],[type]],"-"&amp;Table916[[#This Row],[rxn-no-enz]]),"RXN-")</f>
        <v>#N/A</v>
      </c>
      <c r="AK2006" s="1" t="e">
        <f>_xlfn.TEXTBEFORE(Table916[[#This Row],[type]],"_",-1)</f>
        <v>#N/A</v>
      </c>
      <c r="AN2006" t="s">
        <v>12240</v>
      </c>
      <c r="AO2006" t="s">
        <v>2778</v>
      </c>
      <c r="AP2006" s="3">
        <v>1.48505939E-10</v>
      </c>
      <c r="AQ2006" t="str">
        <f>_xlfn.TEXTBEFORE(Table17[[#This Row],[rxn]],"-",-1)</f>
        <v>PROWASTE</v>
      </c>
    </row>
    <row r="2007" spans="16:43" ht="17" x14ac:dyDescent="0.25">
      <c r="P2007" s="4"/>
      <c r="T2007"/>
      <c r="AF2007" s="1" t="s">
        <v>12428</v>
      </c>
      <c r="AG2007" s="1" t="s">
        <v>2778</v>
      </c>
      <c r="AH2007" s="9">
        <v>1.0187640999999999E-11</v>
      </c>
      <c r="AI2007" s="1" t="e">
        <f>_xlfn.TEXTAFTER(Table916[[#This Row],[type]],"-",-1)</f>
        <v>#N/A</v>
      </c>
      <c r="AJ2007" s="1" t="e">
        <f ca="1">_xlfn.TEXTAFTER(_xlfn.TEXTBEFORE(Table916[[#This Row],[type]],"-"&amp;Table916[[#This Row],[rxn-no-enz]]),"RXN-")</f>
        <v>#N/A</v>
      </c>
      <c r="AK2007" s="1" t="e">
        <f>_xlfn.TEXTBEFORE(Table916[[#This Row],[type]],"_",-1)</f>
        <v>#N/A</v>
      </c>
      <c r="AN2007" t="s">
        <v>12241</v>
      </c>
      <c r="AO2007" t="s">
        <v>2778</v>
      </c>
      <c r="AP2007" s="3">
        <v>5.8647381089999997E-9</v>
      </c>
      <c r="AQ2007" t="str">
        <f>_xlfn.TEXTBEFORE(Table17[[#This Row],[rxn]],"-",-1)</f>
        <v>PROWASTE</v>
      </c>
    </row>
    <row r="2008" spans="16:43" ht="17" x14ac:dyDescent="0.25">
      <c r="P2008" s="4"/>
      <c r="T2008"/>
      <c r="AF2008" s="1" t="s">
        <v>12429</v>
      </c>
      <c r="AG2008" s="1" t="s">
        <v>2778</v>
      </c>
      <c r="AH2008" s="9">
        <v>1.0385321699999899E-9</v>
      </c>
      <c r="AI2008" s="1" t="e">
        <f>_xlfn.TEXTAFTER(Table916[[#This Row],[type]],"-",-1)</f>
        <v>#N/A</v>
      </c>
      <c r="AJ2008" s="1" t="e">
        <f ca="1">_xlfn.TEXTAFTER(_xlfn.TEXTBEFORE(Table916[[#This Row],[type]],"-"&amp;Table916[[#This Row],[rxn-no-enz]]),"RXN-")</f>
        <v>#N/A</v>
      </c>
      <c r="AK2008" s="1" t="e">
        <f>_xlfn.TEXTBEFORE(Table916[[#This Row],[type]],"_",-1)</f>
        <v>#N/A</v>
      </c>
      <c r="AN2008" t="s">
        <v>12242</v>
      </c>
      <c r="AO2008" t="s">
        <v>2778</v>
      </c>
      <c r="AP2008" s="3">
        <v>7.8516287699999998E-10</v>
      </c>
      <c r="AQ2008" t="str">
        <f>_xlfn.TEXTBEFORE(Table17[[#This Row],[rxn]],"-",-1)</f>
        <v>PROWASTE</v>
      </c>
    </row>
    <row r="2009" spans="16:43" ht="17" x14ac:dyDescent="0.25">
      <c r="P2009" s="4"/>
      <c r="T2009"/>
      <c r="AF2009" s="1" t="s">
        <v>12430</v>
      </c>
      <c r="AG2009" s="1" t="s">
        <v>2778</v>
      </c>
      <c r="AH2009" s="9">
        <v>2.9073508999999999E-11</v>
      </c>
      <c r="AI2009" s="1" t="e">
        <f>_xlfn.TEXTAFTER(Table916[[#This Row],[type]],"-",-1)</f>
        <v>#N/A</v>
      </c>
      <c r="AJ2009" s="1" t="e">
        <f ca="1">_xlfn.TEXTAFTER(_xlfn.TEXTBEFORE(Table916[[#This Row],[type]],"-"&amp;Table916[[#This Row],[rxn-no-enz]]),"RXN-")</f>
        <v>#N/A</v>
      </c>
      <c r="AK2009" s="1" t="e">
        <f>_xlfn.TEXTBEFORE(Table916[[#This Row],[type]],"_",-1)</f>
        <v>#N/A</v>
      </c>
      <c r="AN2009" t="s">
        <v>12243</v>
      </c>
      <c r="AO2009" t="s">
        <v>2778</v>
      </c>
      <c r="AP2009" s="3">
        <v>7.49188680999999E-10</v>
      </c>
      <c r="AQ2009" t="str">
        <f>_xlfn.TEXTBEFORE(Table17[[#This Row],[rxn]],"-",-1)</f>
        <v>PROWASTE</v>
      </c>
    </row>
    <row r="2010" spans="16:43" ht="17" x14ac:dyDescent="0.25">
      <c r="P2010" s="4"/>
      <c r="T2010"/>
      <c r="AF2010" s="1" t="s">
        <v>12431</v>
      </c>
      <c r="AG2010" s="1" t="s">
        <v>2778</v>
      </c>
      <c r="AH2010" s="9">
        <v>1.49369719E-10</v>
      </c>
      <c r="AI2010" s="1" t="e">
        <f>_xlfn.TEXTAFTER(Table916[[#This Row],[type]],"-",-1)</f>
        <v>#N/A</v>
      </c>
      <c r="AJ2010" s="1" t="e">
        <f ca="1">_xlfn.TEXTAFTER(_xlfn.TEXTBEFORE(Table916[[#This Row],[type]],"-"&amp;Table916[[#This Row],[rxn-no-enz]]),"RXN-")</f>
        <v>#N/A</v>
      </c>
      <c r="AK2010" s="1" t="e">
        <f>_xlfn.TEXTBEFORE(Table916[[#This Row],[type]],"_",-1)</f>
        <v>#N/A</v>
      </c>
      <c r="AN2010" t="s">
        <v>12244</v>
      </c>
      <c r="AO2010" t="s">
        <v>2778</v>
      </c>
      <c r="AP2010" s="3">
        <v>1.321343539E-9</v>
      </c>
      <c r="AQ2010" t="str">
        <f>_xlfn.TEXTBEFORE(Table17[[#This Row],[rxn]],"-",-1)</f>
        <v>PROWASTE</v>
      </c>
    </row>
    <row r="2011" spans="16:43" ht="17" x14ac:dyDescent="0.25">
      <c r="P2011" s="4"/>
      <c r="T2011"/>
      <c r="AF2011" s="1" t="s">
        <v>12432</v>
      </c>
      <c r="AG2011" s="1" t="s">
        <v>2778</v>
      </c>
      <c r="AH2011" s="9">
        <v>1.8450923999999999E-11</v>
      </c>
      <c r="AI2011" s="1" t="e">
        <f>_xlfn.TEXTAFTER(Table916[[#This Row],[type]],"-",-1)</f>
        <v>#N/A</v>
      </c>
      <c r="AJ2011" s="1" t="e">
        <f ca="1">_xlfn.TEXTAFTER(_xlfn.TEXTBEFORE(Table916[[#This Row],[type]],"-"&amp;Table916[[#This Row],[rxn-no-enz]]),"RXN-")</f>
        <v>#N/A</v>
      </c>
      <c r="AK2011" s="1" t="e">
        <f>_xlfn.TEXTBEFORE(Table916[[#This Row],[type]],"_",-1)</f>
        <v>#N/A</v>
      </c>
      <c r="AN2011" t="s">
        <v>12245</v>
      </c>
      <c r="AO2011" t="s">
        <v>2778</v>
      </c>
      <c r="AP2011" s="3">
        <v>1.9025065600000001E-10</v>
      </c>
      <c r="AQ2011" t="str">
        <f>_xlfn.TEXTBEFORE(Table17[[#This Row],[rxn]],"-",-1)</f>
        <v>PROWASTE</v>
      </c>
    </row>
    <row r="2012" spans="16:43" ht="17" x14ac:dyDescent="0.25">
      <c r="P2012" s="4"/>
      <c r="T2012"/>
      <c r="AF2012" s="1" t="s">
        <v>12433</v>
      </c>
      <c r="AG2012" s="1" t="s">
        <v>2778</v>
      </c>
      <c r="AH2012" s="9">
        <v>8.4705905000000005E-11</v>
      </c>
      <c r="AI2012" s="1" t="e">
        <f>_xlfn.TEXTAFTER(Table916[[#This Row],[type]],"-",-1)</f>
        <v>#N/A</v>
      </c>
      <c r="AJ2012" s="1" t="e">
        <f ca="1">_xlfn.TEXTAFTER(_xlfn.TEXTBEFORE(Table916[[#This Row],[type]],"-"&amp;Table916[[#This Row],[rxn-no-enz]]),"RXN-")</f>
        <v>#N/A</v>
      </c>
      <c r="AK2012" s="1" t="e">
        <f>_xlfn.TEXTBEFORE(Table916[[#This Row],[type]],"_",-1)</f>
        <v>#N/A</v>
      </c>
      <c r="AN2012" t="s">
        <v>12246</v>
      </c>
      <c r="AO2012" t="s">
        <v>2778</v>
      </c>
      <c r="AP2012" s="3">
        <v>8.1286283399999999E-10</v>
      </c>
      <c r="AQ2012" t="str">
        <f>_xlfn.TEXTBEFORE(Table17[[#This Row],[rxn]],"-",-1)</f>
        <v>PROWASTE</v>
      </c>
    </row>
    <row r="2013" spans="16:43" ht="17" x14ac:dyDescent="0.25">
      <c r="P2013" s="4"/>
      <c r="T2013"/>
      <c r="AF2013" s="1" t="s">
        <v>12434</v>
      </c>
      <c r="AG2013" s="1" t="s">
        <v>2778</v>
      </c>
      <c r="AH2013" s="9">
        <v>3.2309471000000001E-11</v>
      </c>
      <c r="AI2013" s="1" t="e">
        <f>_xlfn.TEXTAFTER(Table916[[#This Row],[type]],"-",-1)</f>
        <v>#N/A</v>
      </c>
      <c r="AJ2013" s="1" t="e">
        <f ca="1">_xlfn.TEXTAFTER(_xlfn.TEXTBEFORE(Table916[[#This Row],[type]],"-"&amp;Table916[[#This Row],[rxn-no-enz]]),"RXN-")</f>
        <v>#N/A</v>
      </c>
      <c r="AK2013" s="1" t="e">
        <f>_xlfn.TEXTBEFORE(Table916[[#This Row],[type]],"_",-1)</f>
        <v>#N/A</v>
      </c>
      <c r="AN2013" t="s">
        <v>12247</v>
      </c>
      <c r="AO2013" t="s">
        <v>2778</v>
      </c>
      <c r="AP2013" s="3">
        <v>6.3015629999999897E-12</v>
      </c>
      <c r="AQ2013" t="str">
        <f>_xlfn.TEXTBEFORE(Table17[[#This Row],[rxn]],"-",-1)</f>
        <v>PROWASTE</v>
      </c>
    </row>
    <row r="2014" spans="16:43" ht="17" x14ac:dyDescent="0.25">
      <c r="P2014" s="4"/>
      <c r="T2014"/>
      <c r="AF2014" s="1" t="s">
        <v>12435</v>
      </c>
      <c r="AG2014" s="1" t="s">
        <v>2778</v>
      </c>
      <c r="AH2014" s="9">
        <v>8.7634057699999996E-10</v>
      </c>
      <c r="AI2014" s="1" t="e">
        <f>_xlfn.TEXTAFTER(Table916[[#This Row],[type]],"-",-1)</f>
        <v>#N/A</v>
      </c>
      <c r="AJ2014" s="1" t="e">
        <f ca="1">_xlfn.TEXTAFTER(_xlfn.TEXTBEFORE(Table916[[#This Row],[type]],"-"&amp;Table916[[#This Row],[rxn-no-enz]]),"RXN-")</f>
        <v>#N/A</v>
      </c>
      <c r="AK2014" s="1" t="e">
        <f>_xlfn.TEXTBEFORE(Table916[[#This Row],[type]],"_",-1)</f>
        <v>#N/A</v>
      </c>
      <c r="AN2014" t="s">
        <v>12248</v>
      </c>
      <c r="AO2014" t="s">
        <v>2778</v>
      </c>
      <c r="AP2014" s="3">
        <v>1.1452377632E-8</v>
      </c>
      <c r="AQ2014" t="str">
        <f>_xlfn.TEXTBEFORE(Table17[[#This Row],[rxn]],"-",-1)</f>
        <v>PROWASTE</v>
      </c>
    </row>
    <row r="2015" spans="16:43" ht="17" x14ac:dyDescent="0.25">
      <c r="P2015" s="4"/>
      <c r="T2015"/>
      <c r="AF2015" s="1" t="s">
        <v>12436</v>
      </c>
      <c r="AG2015" s="1" t="s">
        <v>2778</v>
      </c>
      <c r="AH2015" s="9">
        <v>5.8797136299999998E-10</v>
      </c>
      <c r="AI2015" s="1" t="e">
        <f>_xlfn.TEXTAFTER(Table916[[#This Row],[type]],"-",-1)</f>
        <v>#N/A</v>
      </c>
      <c r="AJ2015" s="1" t="e">
        <f ca="1">_xlfn.TEXTAFTER(_xlfn.TEXTBEFORE(Table916[[#This Row],[type]],"-"&amp;Table916[[#This Row],[rxn-no-enz]]),"RXN-")</f>
        <v>#N/A</v>
      </c>
      <c r="AK2015" s="1" t="e">
        <f>_xlfn.TEXTBEFORE(Table916[[#This Row],[type]],"_",-1)</f>
        <v>#N/A</v>
      </c>
      <c r="AN2015" t="s">
        <v>12249</v>
      </c>
      <c r="AO2015" t="s">
        <v>2778</v>
      </c>
      <c r="AP2015" s="3">
        <v>2.6830409509999999E-9</v>
      </c>
      <c r="AQ2015" t="str">
        <f>_xlfn.TEXTBEFORE(Table17[[#This Row],[rxn]],"-",-1)</f>
        <v>PROWASTE</v>
      </c>
    </row>
    <row r="2016" spans="16:43" ht="17" x14ac:dyDescent="0.25">
      <c r="P2016" s="4"/>
      <c r="T2016"/>
      <c r="AF2016" s="1" t="s">
        <v>12437</v>
      </c>
      <c r="AG2016" s="1" t="s">
        <v>2778</v>
      </c>
      <c r="AH2016" s="9">
        <v>5.0309986999999998E-11</v>
      </c>
      <c r="AI2016" s="1" t="e">
        <f>_xlfn.TEXTAFTER(Table916[[#This Row],[type]],"-",-1)</f>
        <v>#N/A</v>
      </c>
      <c r="AJ2016" s="1" t="e">
        <f ca="1">_xlfn.TEXTAFTER(_xlfn.TEXTBEFORE(Table916[[#This Row],[type]],"-"&amp;Table916[[#This Row],[rxn-no-enz]]),"RXN-")</f>
        <v>#N/A</v>
      </c>
      <c r="AK2016" s="1" t="e">
        <f>_xlfn.TEXTBEFORE(Table916[[#This Row],[type]],"_",-1)</f>
        <v>#N/A</v>
      </c>
      <c r="AN2016" t="s">
        <v>12250</v>
      </c>
      <c r="AO2016" t="s">
        <v>2778</v>
      </c>
      <c r="AP2016" s="3">
        <v>3.1192480119999999E-9</v>
      </c>
      <c r="AQ2016" t="str">
        <f>_xlfn.TEXTBEFORE(Table17[[#This Row],[rxn]],"-",-1)</f>
        <v>PROWASTE</v>
      </c>
    </row>
    <row r="2017" spans="16:43" ht="17" x14ac:dyDescent="0.25">
      <c r="P2017" s="4"/>
      <c r="T2017"/>
      <c r="AF2017" s="1" t="s">
        <v>12438</v>
      </c>
      <c r="AG2017" s="1" t="s">
        <v>2778</v>
      </c>
      <c r="AH2017" s="9">
        <v>2.15375369999999E-11</v>
      </c>
      <c r="AI2017" s="1" t="e">
        <f>_xlfn.TEXTAFTER(Table916[[#This Row],[type]],"-",-1)</f>
        <v>#N/A</v>
      </c>
      <c r="AJ2017" s="1" t="e">
        <f ca="1">_xlfn.TEXTAFTER(_xlfn.TEXTBEFORE(Table916[[#This Row],[type]],"-"&amp;Table916[[#This Row],[rxn-no-enz]]),"RXN-")</f>
        <v>#N/A</v>
      </c>
      <c r="AK2017" s="1" t="e">
        <f>_xlfn.TEXTBEFORE(Table916[[#This Row],[type]],"_",-1)</f>
        <v>#N/A</v>
      </c>
      <c r="AN2017" t="s">
        <v>12251</v>
      </c>
      <c r="AO2017" t="s">
        <v>2778</v>
      </c>
      <c r="AP2017" s="3">
        <v>1.25958892E-10</v>
      </c>
      <c r="AQ2017" t="str">
        <f>_xlfn.TEXTBEFORE(Table17[[#This Row],[rxn]],"-",-1)</f>
        <v>PROWASTE</v>
      </c>
    </row>
    <row r="2018" spans="16:43" ht="17" x14ac:dyDescent="0.25">
      <c r="P2018" s="4"/>
      <c r="T2018"/>
      <c r="AF2018" s="1" t="s">
        <v>12439</v>
      </c>
      <c r="AG2018" s="1" t="s">
        <v>2778</v>
      </c>
      <c r="AH2018" s="9">
        <v>3.1352651699999998E-10</v>
      </c>
      <c r="AI2018" s="1" t="e">
        <f>_xlfn.TEXTAFTER(Table916[[#This Row],[type]],"-",-1)</f>
        <v>#N/A</v>
      </c>
      <c r="AJ2018" s="1" t="e">
        <f ca="1">_xlfn.TEXTAFTER(_xlfn.TEXTBEFORE(Table916[[#This Row],[type]],"-"&amp;Table916[[#This Row],[rxn-no-enz]]),"RXN-")</f>
        <v>#N/A</v>
      </c>
      <c r="AK2018" s="1" t="e">
        <f>_xlfn.TEXTBEFORE(Table916[[#This Row],[type]],"_",-1)</f>
        <v>#N/A</v>
      </c>
      <c r="AN2018" t="s">
        <v>12252</v>
      </c>
      <c r="AO2018" t="s">
        <v>2778</v>
      </c>
      <c r="AP2018" s="3">
        <v>1.0675758930000001E-9</v>
      </c>
      <c r="AQ2018" t="str">
        <f>_xlfn.TEXTBEFORE(Table17[[#This Row],[rxn]],"-",-1)</f>
        <v>PROWASTE</v>
      </c>
    </row>
    <row r="2019" spans="16:43" ht="17" x14ac:dyDescent="0.25">
      <c r="P2019" s="4"/>
      <c r="T2019"/>
      <c r="AF2019" s="1" t="s">
        <v>12440</v>
      </c>
      <c r="AG2019" s="1" t="s">
        <v>2778</v>
      </c>
      <c r="AH2019" s="9">
        <v>1.4357502800000001E-10</v>
      </c>
      <c r="AI2019" s="1" t="e">
        <f>_xlfn.TEXTAFTER(Table916[[#This Row],[type]],"-",-1)</f>
        <v>#N/A</v>
      </c>
      <c r="AJ2019" s="1" t="e">
        <f ca="1">_xlfn.TEXTAFTER(_xlfn.TEXTBEFORE(Table916[[#This Row],[type]],"-"&amp;Table916[[#This Row],[rxn-no-enz]]),"RXN-")</f>
        <v>#N/A</v>
      </c>
      <c r="AK2019" s="1" t="e">
        <f>_xlfn.TEXTBEFORE(Table916[[#This Row],[type]],"_",-1)</f>
        <v>#N/A</v>
      </c>
      <c r="AN2019" t="s">
        <v>12253</v>
      </c>
      <c r="AO2019" t="s">
        <v>2778</v>
      </c>
      <c r="AP2019" s="3">
        <v>6.4664067449999997E-9</v>
      </c>
      <c r="AQ2019" t="str">
        <f>_xlfn.TEXTBEFORE(Table17[[#This Row],[rxn]],"-",-1)</f>
        <v>PROWASTE</v>
      </c>
    </row>
    <row r="2020" spans="16:43" ht="17" x14ac:dyDescent="0.25">
      <c r="P2020" s="4"/>
      <c r="T2020"/>
      <c r="AF2020" s="1" t="s">
        <v>12441</v>
      </c>
      <c r="AG2020" s="1" t="s">
        <v>2778</v>
      </c>
      <c r="AH2020" s="9">
        <v>1.3594799209999999E-9</v>
      </c>
      <c r="AI2020" s="1" t="e">
        <f>_xlfn.TEXTAFTER(Table916[[#This Row],[type]],"-",-1)</f>
        <v>#N/A</v>
      </c>
      <c r="AJ2020" s="1" t="e">
        <f ca="1">_xlfn.TEXTAFTER(_xlfn.TEXTBEFORE(Table916[[#This Row],[type]],"-"&amp;Table916[[#This Row],[rxn-no-enz]]),"RXN-")</f>
        <v>#N/A</v>
      </c>
      <c r="AK2020" s="1" t="e">
        <f>_xlfn.TEXTBEFORE(Table916[[#This Row],[type]],"_",-1)</f>
        <v>#N/A</v>
      </c>
      <c r="AN2020" t="s">
        <v>12254</v>
      </c>
      <c r="AO2020" t="s">
        <v>2778</v>
      </c>
      <c r="AP2020" s="3">
        <v>1.1739389800000001E-10</v>
      </c>
      <c r="AQ2020" t="str">
        <f>_xlfn.TEXTBEFORE(Table17[[#This Row],[rxn]],"-",-1)</f>
        <v>PROWASTE</v>
      </c>
    </row>
    <row r="2021" spans="16:43" ht="17" x14ac:dyDescent="0.25">
      <c r="P2021" s="4"/>
      <c r="T2021"/>
      <c r="AF2021" s="1" t="s">
        <v>12442</v>
      </c>
      <c r="AG2021" s="1" t="s">
        <v>2778</v>
      </c>
      <c r="AH2021" s="9">
        <v>1.2695091999999999E-11</v>
      </c>
      <c r="AI2021" s="1" t="e">
        <f>_xlfn.TEXTAFTER(Table916[[#This Row],[type]],"-",-1)</f>
        <v>#N/A</v>
      </c>
      <c r="AJ2021" s="1" t="e">
        <f ca="1">_xlfn.TEXTAFTER(_xlfn.TEXTBEFORE(Table916[[#This Row],[type]],"-"&amp;Table916[[#This Row],[rxn-no-enz]]),"RXN-")</f>
        <v>#N/A</v>
      </c>
      <c r="AK2021" s="1" t="e">
        <f>_xlfn.TEXTBEFORE(Table916[[#This Row],[type]],"_",-1)</f>
        <v>#N/A</v>
      </c>
      <c r="AN2021" t="s">
        <v>12255</v>
      </c>
      <c r="AO2021" t="s">
        <v>2778</v>
      </c>
      <c r="AP2021" s="3">
        <v>1.4356828E-11</v>
      </c>
      <c r="AQ2021" t="str">
        <f>_xlfn.TEXTBEFORE(Table17[[#This Row],[rxn]],"-",-1)</f>
        <v>PROWASTE</v>
      </c>
    </row>
    <row r="2022" spans="16:43" ht="17" x14ac:dyDescent="0.25">
      <c r="P2022" s="4"/>
      <c r="T2022"/>
      <c r="AF2022" s="1" t="s">
        <v>12443</v>
      </c>
      <c r="AG2022" s="1" t="s">
        <v>2778</v>
      </c>
      <c r="AH2022" s="9">
        <v>1.308751959E-9</v>
      </c>
      <c r="AI2022" s="1" t="e">
        <f>_xlfn.TEXTAFTER(Table916[[#This Row],[type]],"-",-1)</f>
        <v>#N/A</v>
      </c>
      <c r="AJ2022" s="1" t="e">
        <f ca="1">_xlfn.TEXTAFTER(_xlfn.TEXTBEFORE(Table916[[#This Row],[type]],"-"&amp;Table916[[#This Row],[rxn-no-enz]]),"RXN-")</f>
        <v>#N/A</v>
      </c>
      <c r="AK2022" s="1" t="e">
        <f>_xlfn.TEXTBEFORE(Table916[[#This Row],[type]],"_",-1)</f>
        <v>#N/A</v>
      </c>
      <c r="AN2022" t="s">
        <v>12256</v>
      </c>
      <c r="AO2022" t="s">
        <v>2778</v>
      </c>
      <c r="AP2022" s="3">
        <v>9.2429839629999998E-9</v>
      </c>
      <c r="AQ2022" t="str">
        <f>_xlfn.TEXTBEFORE(Table17[[#This Row],[rxn]],"-",-1)</f>
        <v>PROWASTE</v>
      </c>
    </row>
    <row r="2023" spans="16:43" ht="17" x14ac:dyDescent="0.25">
      <c r="P2023" s="4"/>
      <c r="T2023"/>
      <c r="AF2023" s="1" t="s">
        <v>12444</v>
      </c>
      <c r="AG2023" s="1" t="s">
        <v>2778</v>
      </c>
      <c r="AH2023" s="9">
        <v>9.81184721E-10</v>
      </c>
      <c r="AI2023" s="1" t="e">
        <f>_xlfn.TEXTAFTER(Table916[[#This Row],[type]],"-",-1)</f>
        <v>#N/A</v>
      </c>
      <c r="AJ2023" s="1" t="e">
        <f ca="1">_xlfn.TEXTAFTER(_xlfn.TEXTBEFORE(Table916[[#This Row],[type]],"-"&amp;Table916[[#This Row],[rxn-no-enz]]),"RXN-")</f>
        <v>#N/A</v>
      </c>
      <c r="AK2023" s="1" t="e">
        <f>_xlfn.TEXTBEFORE(Table916[[#This Row],[type]],"_",-1)</f>
        <v>#N/A</v>
      </c>
      <c r="AN2023" t="s">
        <v>12257</v>
      </c>
      <c r="AO2023" t="s">
        <v>2778</v>
      </c>
      <c r="AP2023" s="3">
        <v>3.4817447399999998E-10</v>
      </c>
      <c r="AQ2023" t="str">
        <f>_xlfn.TEXTBEFORE(Table17[[#This Row],[rxn]],"-",-1)</f>
        <v>PROWASTE</v>
      </c>
    </row>
    <row r="2024" spans="16:43" ht="17" x14ac:dyDescent="0.25">
      <c r="P2024" s="4"/>
      <c r="T2024"/>
      <c r="AF2024" s="1" t="s">
        <v>12445</v>
      </c>
      <c r="AG2024" s="1" t="s">
        <v>2778</v>
      </c>
      <c r="AH2024" s="9">
        <v>1.081294E-10</v>
      </c>
      <c r="AI2024" s="1" t="e">
        <f>_xlfn.TEXTAFTER(Table916[[#This Row],[type]],"-",-1)</f>
        <v>#N/A</v>
      </c>
      <c r="AJ2024" s="1" t="e">
        <f ca="1">_xlfn.TEXTAFTER(_xlfn.TEXTBEFORE(Table916[[#This Row],[type]],"-"&amp;Table916[[#This Row],[rxn-no-enz]]),"RXN-")</f>
        <v>#N/A</v>
      </c>
      <c r="AK2024" s="1" t="e">
        <f>_xlfn.TEXTBEFORE(Table916[[#This Row],[type]],"_",-1)</f>
        <v>#N/A</v>
      </c>
      <c r="AN2024" t="s">
        <v>12258</v>
      </c>
      <c r="AO2024" t="s">
        <v>2778</v>
      </c>
      <c r="AP2024" s="3">
        <v>4.4005774400000002E-10</v>
      </c>
      <c r="AQ2024" t="str">
        <f>_xlfn.TEXTBEFORE(Table17[[#This Row],[rxn]],"-",-1)</f>
        <v>PROWASTE</v>
      </c>
    </row>
    <row r="2025" spans="16:43" ht="17" x14ac:dyDescent="0.25">
      <c r="P2025" s="4"/>
      <c r="T2025"/>
      <c r="AF2025" s="1" t="s">
        <v>12446</v>
      </c>
      <c r="AG2025" s="1" t="s">
        <v>2778</v>
      </c>
      <c r="AH2025" s="9">
        <v>2.3127845999999999E-11</v>
      </c>
      <c r="AI2025" s="1" t="e">
        <f>_xlfn.TEXTAFTER(Table916[[#This Row],[type]],"-",-1)</f>
        <v>#N/A</v>
      </c>
      <c r="AJ2025" s="1" t="e">
        <f ca="1">_xlfn.TEXTAFTER(_xlfn.TEXTBEFORE(Table916[[#This Row],[type]],"-"&amp;Table916[[#This Row],[rxn-no-enz]]),"RXN-")</f>
        <v>#N/A</v>
      </c>
      <c r="AK2025" s="1" t="e">
        <f>_xlfn.TEXTBEFORE(Table916[[#This Row],[type]],"_",-1)</f>
        <v>#N/A</v>
      </c>
      <c r="AN2025" t="s">
        <v>12259</v>
      </c>
      <c r="AO2025" t="s">
        <v>2778</v>
      </c>
      <c r="AP2025" s="3">
        <v>8.2399589999999994E-12</v>
      </c>
      <c r="AQ2025" t="str">
        <f>_xlfn.TEXTBEFORE(Table17[[#This Row],[rxn]],"-",-1)</f>
        <v>PROWASTE</v>
      </c>
    </row>
    <row r="2026" spans="16:43" ht="17" x14ac:dyDescent="0.25">
      <c r="P2026" s="4"/>
      <c r="T2026"/>
      <c r="AF2026" s="1" t="s">
        <v>12447</v>
      </c>
      <c r="AG2026" s="1" t="s">
        <v>2778</v>
      </c>
      <c r="AH2026" s="9">
        <v>1.34726017E-10</v>
      </c>
      <c r="AI2026" s="1" t="e">
        <f>_xlfn.TEXTAFTER(Table916[[#This Row],[type]],"-",-1)</f>
        <v>#N/A</v>
      </c>
      <c r="AJ2026" s="1" t="e">
        <f ca="1">_xlfn.TEXTAFTER(_xlfn.TEXTBEFORE(Table916[[#This Row],[type]],"-"&amp;Table916[[#This Row],[rxn-no-enz]]),"RXN-")</f>
        <v>#N/A</v>
      </c>
      <c r="AK2026" s="1" t="e">
        <f>_xlfn.TEXTBEFORE(Table916[[#This Row],[type]],"_",-1)</f>
        <v>#N/A</v>
      </c>
      <c r="AN2026" t="s">
        <v>12260</v>
      </c>
      <c r="AO2026" t="s">
        <v>2778</v>
      </c>
      <c r="AP2026" s="3">
        <v>2.4489423829999999E-9</v>
      </c>
      <c r="AQ2026" t="str">
        <f>_xlfn.TEXTBEFORE(Table17[[#This Row],[rxn]],"-",-1)</f>
        <v>PROWASTE</v>
      </c>
    </row>
    <row r="2027" spans="16:43" ht="17" x14ac:dyDescent="0.25">
      <c r="P2027" s="4"/>
      <c r="T2027"/>
      <c r="AF2027" s="1" t="s">
        <v>12448</v>
      </c>
      <c r="AG2027" s="1" t="s">
        <v>2778</v>
      </c>
      <c r="AH2027" s="9">
        <v>4.8326283000000002E-11</v>
      </c>
      <c r="AI2027" s="1" t="e">
        <f>_xlfn.TEXTAFTER(Table916[[#This Row],[type]],"-",-1)</f>
        <v>#N/A</v>
      </c>
      <c r="AJ2027" s="1" t="e">
        <f ca="1">_xlfn.TEXTAFTER(_xlfn.TEXTBEFORE(Table916[[#This Row],[type]],"-"&amp;Table916[[#This Row],[rxn-no-enz]]),"RXN-")</f>
        <v>#N/A</v>
      </c>
      <c r="AK2027" s="1" t="e">
        <f>_xlfn.TEXTBEFORE(Table916[[#This Row],[type]],"_",-1)</f>
        <v>#N/A</v>
      </c>
      <c r="AN2027" t="s">
        <v>12261</v>
      </c>
      <c r="AO2027" t="s">
        <v>2778</v>
      </c>
      <c r="AP2027" s="3">
        <v>1.3024225E-11</v>
      </c>
      <c r="AQ2027" t="str">
        <f>_xlfn.TEXTBEFORE(Table17[[#This Row],[rxn]],"-",-1)</f>
        <v>PROWASTE</v>
      </c>
    </row>
    <row r="2028" spans="16:43" ht="17" x14ac:dyDescent="0.25">
      <c r="P2028" s="4"/>
      <c r="T2028"/>
      <c r="AF2028" s="1" t="s">
        <v>12449</v>
      </c>
      <c r="AG2028" s="1" t="s">
        <v>2778</v>
      </c>
      <c r="AH2028" s="9">
        <v>1.2685130999999901E-11</v>
      </c>
      <c r="AI2028" s="1" t="e">
        <f>_xlfn.TEXTAFTER(Table916[[#This Row],[type]],"-",-1)</f>
        <v>#N/A</v>
      </c>
      <c r="AJ2028" s="1" t="e">
        <f ca="1">_xlfn.TEXTAFTER(_xlfn.TEXTBEFORE(Table916[[#This Row],[type]],"-"&amp;Table916[[#This Row],[rxn-no-enz]]),"RXN-")</f>
        <v>#N/A</v>
      </c>
      <c r="AK2028" s="1" t="e">
        <f>_xlfn.TEXTBEFORE(Table916[[#This Row],[type]],"_",-1)</f>
        <v>#N/A</v>
      </c>
      <c r="AN2028" t="s">
        <v>13837</v>
      </c>
      <c r="AO2028" t="s">
        <v>2778</v>
      </c>
      <c r="AP2028" s="3">
        <v>6.7207297589999998E-9</v>
      </c>
      <c r="AQ2028" t="str">
        <f>_xlfn.TEXTBEFORE(Table17[[#This Row],[rxn]],"-",-1)</f>
        <v>PROWASTE</v>
      </c>
    </row>
    <row r="2029" spans="16:43" ht="17" x14ac:dyDescent="0.25">
      <c r="P2029" s="4"/>
      <c r="T2029"/>
      <c r="AF2029" s="1" t="s">
        <v>12450</v>
      </c>
      <c r="AG2029" s="1" t="s">
        <v>2778</v>
      </c>
      <c r="AH2029" s="9">
        <v>1.1557900000000001E-12</v>
      </c>
      <c r="AI2029" s="1" t="e">
        <f>_xlfn.TEXTAFTER(Table916[[#This Row],[type]],"-",-1)</f>
        <v>#N/A</v>
      </c>
      <c r="AJ2029" s="1" t="e">
        <f ca="1">_xlfn.TEXTAFTER(_xlfn.TEXTBEFORE(Table916[[#This Row],[type]],"-"&amp;Table916[[#This Row],[rxn-no-enz]]),"RXN-")</f>
        <v>#N/A</v>
      </c>
      <c r="AK2029" s="1" t="e">
        <f>_xlfn.TEXTBEFORE(Table916[[#This Row],[type]],"_",-1)</f>
        <v>#N/A</v>
      </c>
      <c r="AN2029" t="s">
        <v>12262</v>
      </c>
      <c r="AO2029" t="s">
        <v>2778</v>
      </c>
      <c r="AP2029" s="3">
        <v>4.3231799999999998E-12</v>
      </c>
      <c r="AQ2029" t="str">
        <f>_xlfn.TEXTBEFORE(Table17[[#This Row],[rxn]],"-",-1)</f>
        <v>PROWASTE</v>
      </c>
    </row>
    <row r="2030" spans="16:43" ht="17" x14ac:dyDescent="0.25">
      <c r="P2030" s="4"/>
      <c r="T2030"/>
      <c r="AF2030" s="1" t="s">
        <v>12451</v>
      </c>
      <c r="AG2030" s="1" t="s">
        <v>2778</v>
      </c>
      <c r="AH2030" s="9">
        <v>1.300854986E-9</v>
      </c>
      <c r="AI2030" s="1" t="e">
        <f>_xlfn.TEXTAFTER(Table916[[#This Row],[type]],"-",-1)</f>
        <v>#N/A</v>
      </c>
      <c r="AJ2030" s="1" t="e">
        <f ca="1">_xlfn.TEXTAFTER(_xlfn.TEXTBEFORE(Table916[[#This Row],[type]],"-"&amp;Table916[[#This Row],[rxn-no-enz]]),"RXN-")</f>
        <v>#N/A</v>
      </c>
      <c r="AK2030" s="1" t="e">
        <f>_xlfn.TEXTBEFORE(Table916[[#This Row],[type]],"_",-1)</f>
        <v>#N/A</v>
      </c>
      <c r="AN2030" t="s">
        <v>12263</v>
      </c>
      <c r="AO2030" t="s">
        <v>2778</v>
      </c>
      <c r="AP2030" s="3">
        <v>8.7369405000000003E-11</v>
      </c>
      <c r="AQ2030" t="str">
        <f>_xlfn.TEXTBEFORE(Table17[[#This Row],[rxn]],"-",-1)</f>
        <v>PROWASTE</v>
      </c>
    </row>
    <row r="2031" spans="16:43" ht="17" x14ac:dyDescent="0.25">
      <c r="P2031" s="4"/>
      <c r="T2031"/>
      <c r="AF2031" s="1" t="s">
        <v>12452</v>
      </c>
      <c r="AG2031" s="1" t="s">
        <v>2778</v>
      </c>
      <c r="AH2031" s="9">
        <v>8.77533914999999E-10</v>
      </c>
      <c r="AI2031" s="1" t="e">
        <f>_xlfn.TEXTAFTER(Table916[[#This Row],[type]],"-",-1)</f>
        <v>#N/A</v>
      </c>
      <c r="AJ2031" s="1" t="e">
        <f ca="1">_xlfn.TEXTAFTER(_xlfn.TEXTBEFORE(Table916[[#This Row],[type]],"-"&amp;Table916[[#This Row],[rxn-no-enz]]),"RXN-")</f>
        <v>#N/A</v>
      </c>
      <c r="AK2031" s="1" t="e">
        <f>_xlfn.TEXTBEFORE(Table916[[#This Row],[type]],"_",-1)</f>
        <v>#N/A</v>
      </c>
      <c r="AN2031" t="s">
        <v>12264</v>
      </c>
      <c r="AO2031" t="s">
        <v>2778</v>
      </c>
      <c r="AP2031" s="3">
        <v>4.7438154999999898E-11</v>
      </c>
      <c r="AQ2031" t="str">
        <f>_xlfn.TEXTBEFORE(Table17[[#This Row],[rxn]],"-",-1)</f>
        <v>PROWASTE</v>
      </c>
    </row>
    <row r="2032" spans="16:43" ht="17" x14ac:dyDescent="0.25">
      <c r="P2032" s="4"/>
      <c r="T2032"/>
      <c r="AF2032" s="1" t="s">
        <v>12453</v>
      </c>
      <c r="AG2032" s="1" t="s">
        <v>2778</v>
      </c>
      <c r="AH2032" s="9">
        <v>3.0146802399999999E-10</v>
      </c>
      <c r="AI2032" s="1" t="e">
        <f>_xlfn.TEXTAFTER(Table916[[#This Row],[type]],"-",-1)</f>
        <v>#N/A</v>
      </c>
      <c r="AJ2032" s="1" t="e">
        <f ca="1">_xlfn.TEXTAFTER(_xlfn.TEXTBEFORE(Table916[[#This Row],[type]],"-"&amp;Table916[[#This Row],[rxn-no-enz]]),"RXN-")</f>
        <v>#N/A</v>
      </c>
      <c r="AK2032" s="1" t="e">
        <f>_xlfn.TEXTBEFORE(Table916[[#This Row],[type]],"_",-1)</f>
        <v>#N/A</v>
      </c>
      <c r="AN2032" t="s">
        <v>12265</v>
      </c>
      <c r="AO2032" t="s">
        <v>2778</v>
      </c>
      <c r="AP2032" s="3">
        <v>2.284184965E-9</v>
      </c>
      <c r="AQ2032" t="str">
        <f>_xlfn.TEXTBEFORE(Table17[[#This Row],[rxn]],"-",-1)</f>
        <v>PROWASTE</v>
      </c>
    </row>
    <row r="2033" spans="16:43" ht="17" x14ac:dyDescent="0.25">
      <c r="P2033" s="4"/>
      <c r="T2033"/>
      <c r="AF2033" s="1" t="s">
        <v>12454</v>
      </c>
      <c r="AG2033" s="1" t="s">
        <v>2778</v>
      </c>
      <c r="AH2033" s="9">
        <v>9.6715529999999995E-11</v>
      </c>
      <c r="AI2033" s="1" t="e">
        <f>_xlfn.TEXTAFTER(Table916[[#This Row],[type]],"-",-1)</f>
        <v>#N/A</v>
      </c>
      <c r="AJ2033" s="1" t="e">
        <f ca="1">_xlfn.TEXTAFTER(_xlfn.TEXTBEFORE(Table916[[#This Row],[type]],"-"&amp;Table916[[#This Row],[rxn-no-enz]]),"RXN-")</f>
        <v>#N/A</v>
      </c>
      <c r="AK2033" s="1" t="e">
        <f>_xlfn.TEXTBEFORE(Table916[[#This Row],[type]],"_",-1)</f>
        <v>#N/A</v>
      </c>
      <c r="AN2033" t="s">
        <v>12266</v>
      </c>
      <c r="AO2033" t="s">
        <v>2778</v>
      </c>
      <c r="AP2033" s="3">
        <v>9.0390930100000004E-9</v>
      </c>
      <c r="AQ2033" t="str">
        <f>_xlfn.TEXTBEFORE(Table17[[#This Row],[rxn]],"-",-1)</f>
        <v>PROWASTE</v>
      </c>
    </row>
    <row r="2034" spans="16:43" ht="17" x14ac:dyDescent="0.25">
      <c r="P2034" s="4"/>
      <c r="T2034"/>
      <c r="AF2034" s="1" t="s">
        <v>12455</v>
      </c>
      <c r="AG2034" s="1" t="s">
        <v>2778</v>
      </c>
      <c r="AH2034" s="9">
        <v>3.1590530000000001E-12</v>
      </c>
      <c r="AI2034" s="1" t="e">
        <f>_xlfn.TEXTAFTER(Table916[[#This Row],[type]],"-",-1)</f>
        <v>#N/A</v>
      </c>
      <c r="AJ2034" s="1" t="e">
        <f ca="1">_xlfn.TEXTAFTER(_xlfn.TEXTBEFORE(Table916[[#This Row],[type]],"-"&amp;Table916[[#This Row],[rxn-no-enz]]),"RXN-")</f>
        <v>#N/A</v>
      </c>
      <c r="AK2034" s="1" t="e">
        <f>_xlfn.TEXTBEFORE(Table916[[#This Row],[type]],"_",-1)</f>
        <v>#N/A</v>
      </c>
      <c r="AN2034" t="s">
        <v>12267</v>
      </c>
      <c r="AO2034" t="s">
        <v>2778</v>
      </c>
      <c r="AP2034" s="3">
        <v>8.9696921999999901E-11</v>
      </c>
      <c r="AQ2034" t="str">
        <f>_xlfn.TEXTBEFORE(Table17[[#This Row],[rxn]],"-",-1)</f>
        <v>PROWASTE</v>
      </c>
    </row>
    <row r="2035" spans="16:43" ht="17" x14ac:dyDescent="0.25">
      <c r="P2035" s="4"/>
      <c r="T2035"/>
      <c r="AF2035" s="1" t="s">
        <v>12456</v>
      </c>
      <c r="AG2035" s="1" t="s">
        <v>2778</v>
      </c>
      <c r="AH2035" s="9">
        <v>5.8490709999999996E-12</v>
      </c>
      <c r="AI2035" s="1" t="e">
        <f>_xlfn.TEXTAFTER(Table916[[#This Row],[type]],"-",-1)</f>
        <v>#N/A</v>
      </c>
      <c r="AJ2035" s="1" t="e">
        <f ca="1">_xlfn.TEXTAFTER(_xlfn.TEXTBEFORE(Table916[[#This Row],[type]],"-"&amp;Table916[[#This Row],[rxn-no-enz]]),"RXN-")</f>
        <v>#N/A</v>
      </c>
      <c r="AK2035" s="1" t="e">
        <f>_xlfn.TEXTBEFORE(Table916[[#This Row],[type]],"_",-1)</f>
        <v>#N/A</v>
      </c>
      <c r="AN2035" t="s">
        <v>13838</v>
      </c>
      <c r="AO2035" t="s">
        <v>2778</v>
      </c>
      <c r="AP2035" s="3">
        <v>8.9696921999999901E-11</v>
      </c>
      <c r="AQ2035" t="str">
        <f>_xlfn.TEXTBEFORE(Table17[[#This Row],[rxn]],"-",-1)</f>
        <v>PROWASTE</v>
      </c>
    </row>
    <row r="2036" spans="16:43" ht="17" x14ac:dyDescent="0.25">
      <c r="P2036" s="4"/>
      <c r="T2036"/>
      <c r="AF2036" s="1" t="s">
        <v>12457</v>
      </c>
      <c r="AG2036" s="1" t="s">
        <v>2778</v>
      </c>
      <c r="AH2036" s="9">
        <v>4.8560630000000003E-12</v>
      </c>
      <c r="AI2036" s="1" t="e">
        <f>_xlfn.TEXTAFTER(Table916[[#This Row],[type]],"-",-1)</f>
        <v>#N/A</v>
      </c>
      <c r="AJ2036" s="1" t="e">
        <f ca="1">_xlfn.TEXTAFTER(_xlfn.TEXTBEFORE(Table916[[#This Row],[type]],"-"&amp;Table916[[#This Row],[rxn-no-enz]]),"RXN-")</f>
        <v>#N/A</v>
      </c>
      <c r="AK2036" s="1" t="e">
        <f>_xlfn.TEXTBEFORE(Table916[[#This Row],[type]],"_",-1)</f>
        <v>#N/A</v>
      </c>
      <c r="AN2036" t="s">
        <v>12268</v>
      </c>
      <c r="AO2036" t="s">
        <v>2778</v>
      </c>
      <c r="AP2036" s="3">
        <v>3.5306508239999902E-9</v>
      </c>
      <c r="AQ2036" t="str">
        <f>_xlfn.TEXTBEFORE(Table17[[#This Row],[rxn]],"-",-1)</f>
        <v>PROWASTE</v>
      </c>
    </row>
    <row r="2037" spans="16:43" ht="17" x14ac:dyDescent="0.25">
      <c r="P2037" s="4"/>
      <c r="T2037"/>
      <c r="AF2037" s="1" t="s">
        <v>12458</v>
      </c>
      <c r="AG2037" s="1" t="s">
        <v>2778</v>
      </c>
      <c r="AH2037" s="9">
        <v>1.713749906E-9</v>
      </c>
      <c r="AI2037" s="1" t="e">
        <f>_xlfn.TEXTAFTER(Table916[[#This Row],[type]],"-",-1)</f>
        <v>#N/A</v>
      </c>
      <c r="AJ2037" s="1" t="e">
        <f ca="1">_xlfn.TEXTAFTER(_xlfn.TEXTBEFORE(Table916[[#This Row],[type]],"-"&amp;Table916[[#This Row],[rxn-no-enz]]),"RXN-")</f>
        <v>#N/A</v>
      </c>
      <c r="AK2037" s="1" t="e">
        <f>_xlfn.TEXTBEFORE(Table916[[#This Row],[type]],"_",-1)</f>
        <v>#N/A</v>
      </c>
      <c r="AN2037" t="s">
        <v>12269</v>
      </c>
      <c r="AO2037" t="s">
        <v>2778</v>
      </c>
      <c r="AP2037" s="3">
        <v>1.84335816E-10</v>
      </c>
      <c r="AQ2037" t="str">
        <f>_xlfn.TEXTBEFORE(Table17[[#This Row],[rxn]],"-",-1)</f>
        <v>PROWASTE</v>
      </c>
    </row>
    <row r="2038" spans="16:43" ht="17" x14ac:dyDescent="0.25">
      <c r="P2038" s="4"/>
      <c r="T2038"/>
      <c r="AF2038" s="1" t="s">
        <v>12459</v>
      </c>
      <c r="AG2038" s="1" t="s">
        <v>2778</v>
      </c>
      <c r="AH2038" s="9">
        <v>6.7836899999999999E-13</v>
      </c>
      <c r="AI2038" s="1" t="e">
        <f>_xlfn.TEXTAFTER(Table916[[#This Row],[type]],"-",-1)</f>
        <v>#N/A</v>
      </c>
      <c r="AJ2038" s="1" t="e">
        <f ca="1">_xlfn.TEXTAFTER(_xlfn.TEXTBEFORE(Table916[[#This Row],[type]],"-"&amp;Table916[[#This Row],[rxn-no-enz]]),"RXN-")</f>
        <v>#N/A</v>
      </c>
      <c r="AK2038" s="1" t="e">
        <f>_xlfn.TEXTBEFORE(Table916[[#This Row],[type]],"_",-1)</f>
        <v>#N/A</v>
      </c>
      <c r="AN2038" t="s">
        <v>12270</v>
      </c>
      <c r="AO2038" t="s">
        <v>2778</v>
      </c>
      <c r="AP2038" s="3">
        <v>7.5004734000000005E-11</v>
      </c>
      <c r="AQ2038" t="str">
        <f>_xlfn.TEXTBEFORE(Table17[[#This Row],[rxn]],"-",-1)</f>
        <v>PROWASTE</v>
      </c>
    </row>
    <row r="2039" spans="16:43" ht="17" x14ac:dyDescent="0.25">
      <c r="P2039" s="4"/>
      <c r="T2039"/>
      <c r="AF2039" s="1" t="s">
        <v>12460</v>
      </c>
      <c r="AG2039" s="1" t="s">
        <v>2778</v>
      </c>
      <c r="AH2039" s="9">
        <v>3.4261690099999999E-10</v>
      </c>
      <c r="AI2039" s="1" t="e">
        <f>_xlfn.TEXTAFTER(Table916[[#This Row],[type]],"-",-1)</f>
        <v>#N/A</v>
      </c>
      <c r="AJ2039" s="1" t="e">
        <f ca="1">_xlfn.TEXTAFTER(_xlfn.TEXTBEFORE(Table916[[#This Row],[type]],"-"&amp;Table916[[#This Row],[rxn-no-enz]]),"RXN-")</f>
        <v>#N/A</v>
      </c>
      <c r="AK2039" s="1" t="e">
        <f>_xlfn.TEXTBEFORE(Table916[[#This Row],[type]],"_",-1)</f>
        <v>#N/A</v>
      </c>
      <c r="AN2039" t="s">
        <v>12271</v>
      </c>
      <c r="AO2039" t="s">
        <v>2778</v>
      </c>
      <c r="AP2039" s="3">
        <v>2.9072783213999902E-8</v>
      </c>
      <c r="AQ2039" t="str">
        <f>_xlfn.TEXTBEFORE(Table17[[#This Row],[rxn]],"-",-1)</f>
        <v>PROWASTE</v>
      </c>
    </row>
    <row r="2040" spans="16:43" ht="17" x14ac:dyDescent="0.25">
      <c r="P2040" s="4"/>
      <c r="T2040"/>
      <c r="AF2040" s="1" t="s">
        <v>12461</v>
      </c>
      <c r="AG2040" s="1" t="s">
        <v>2778</v>
      </c>
      <c r="AH2040" s="9">
        <v>1.9294189999999999E-12</v>
      </c>
      <c r="AI2040" s="1" t="e">
        <f>_xlfn.TEXTAFTER(Table916[[#This Row],[type]],"-",-1)</f>
        <v>#N/A</v>
      </c>
      <c r="AJ2040" s="1" t="e">
        <f ca="1">_xlfn.TEXTAFTER(_xlfn.TEXTBEFORE(Table916[[#This Row],[type]],"-"&amp;Table916[[#This Row],[rxn-no-enz]]),"RXN-")</f>
        <v>#N/A</v>
      </c>
      <c r="AK2040" s="1" t="e">
        <f>_xlfn.TEXTBEFORE(Table916[[#This Row],[type]],"_",-1)</f>
        <v>#N/A</v>
      </c>
      <c r="AN2040" t="s">
        <v>12272</v>
      </c>
      <c r="AO2040" t="s">
        <v>2778</v>
      </c>
      <c r="AP2040" s="3">
        <v>1.090324E-10</v>
      </c>
      <c r="AQ2040" t="str">
        <f>_xlfn.TEXTBEFORE(Table17[[#This Row],[rxn]],"-",-1)</f>
        <v>PROWASTE</v>
      </c>
    </row>
    <row r="2041" spans="16:43" ht="17" x14ac:dyDescent="0.25">
      <c r="P2041" s="4"/>
      <c r="T2041"/>
      <c r="AF2041" s="1" t="s">
        <v>12462</v>
      </c>
      <c r="AG2041" s="1" t="s">
        <v>2778</v>
      </c>
      <c r="AH2041" s="9">
        <v>2.9225339999999997E-11</v>
      </c>
      <c r="AI2041" s="1" t="e">
        <f>_xlfn.TEXTAFTER(Table916[[#This Row],[type]],"-",-1)</f>
        <v>#N/A</v>
      </c>
      <c r="AJ2041" s="1" t="e">
        <f ca="1">_xlfn.TEXTAFTER(_xlfn.TEXTBEFORE(Table916[[#This Row],[type]],"-"&amp;Table916[[#This Row],[rxn-no-enz]]),"RXN-")</f>
        <v>#N/A</v>
      </c>
      <c r="AK2041" s="1" t="e">
        <f>_xlfn.TEXTBEFORE(Table916[[#This Row],[type]],"_",-1)</f>
        <v>#N/A</v>
      </c>
      <c r="AN2041" t="s">
        <v>12273</v>
      </c>
      <c r="AO2041" t="s">
        <v>2778</v>
      </c>
      <c r="AP2041" s="3">
        <v>6.4673105599999999E-10</v>
      </c>
      <c r="AQ2041" t="str">
        <f>_xlfn.TEXTBEFORE(Table17[[#This Row],[rxn]],"-",-1)</f>
        <v>PROWASTE</v>
      </c>
    </row>
    <row r="2042" spans="16:43" ht="17" x14ac:dyDescent="0.25">
      <c r="P2042" s="4"/>
      <c r="T2042"/>
      <c r="AF2042" s="1" t="s">
        <v>12463</v>
      </c>
      <c r="AG2042" s="1" t="s">
        <v>2778</v>
      </c>
      <c r="AH2042" s="9">
        <v>3.8780746999999999E-11</v>
      </c>
      <c r="AI2042" s="1" t="e">
        <f>_xlfn.TEXTAFTER(Table916[[#This Row],[type]],"-",-1)</f>
        <v>#N/A</v>
      </c>
      <c r="AJ2042" s="1" t="e">
        <f ca="1">_xlfn.TEXTAFTER(_xlfn.TEXTBEFORE(Table916[[#This Row],[type]],"-"&amp;Table916[[#This Row],[rxn-no-enz]]),"RXN-")</f>
        <v>#N/A</v>
      </c>
      <c r="AK2042" s="1" t="e">
        <f>_xlfn.TEXTBEFORE(Table916[[#This Row],[type]],"_",-1)</f>
        <v>#N/A</v>
      </c>
      <c r="AN2042" t="s">
        <v>12274</v>
      </c>
      <c r="AO2042" t="s">
        <v>2778</v>
      </c>
      <c r="AP2042" s="3">
        <v>4.6253679000000001E-10</v>
      </c>
      <c r="AQ2042" t="str">
        <f>_xlfn.TEXTBEFORE(Table17[[#This Row],[rxn]],"-",-1)</f>
        <v>PROWASTE</v>
      </c>
    </row>
    <row r="2043" spans="16:43" ht="17" x14ac:dyDescent="0.25">
      <c r="P2043" s="4"/>
      <c r="T2043"/>
      <c r="AF2043" s="1" t="s">
        <v>12464</v>
      </c>
      <c r="AG2043" s="1" t="s">
        <v>2778</v>
      </c>
      <c r="AH2043" s="9">
        <v>3.1088306399999998E-10</v>
      </c>
      <c r="AI2043" s="1" t="e">
        <f>_xlfn.TEXTAFTER(Table916[[#This Row],[type]],"-",-1)</f>
        <v>#N/A</v>
      </c>
      <c r="AJ2043" s="1" t="e">
        <f ca="1">_xlfn.TEXTAFTER(_xlfn.TEXTBEFORE(Table916[[#This Row],[type]],"-"&amp;Table916[[#This Row],[rxn-no-enz]]),"RXN-")</f>
        <v>#N/A</v>
      </c>
      <c r="AK2043" s="1" t="e">
        <f>_xlfn.TEXTBEFORE(Table916[[#This Row],[type]],"_",-1)</f>
        <v>#N/A</v>
      </c>
      <c r="AN2043" t="s">
        <v>12275</v>
      </c>
      <c r="AO2043" t="s">
        <v>2778</v>
      </c>
      <c r="AP2043" s="3">
        <v>2.4588231339999999E-9</v>
      </c>
      <c r="AQ2043" t="str">
        <f>_xlfn.TEXTBEFORE(Table17[[#This Row],[rxn]],"-",-1)</f>
        <v>PROWASTE</v>
      </c>
    </row>
    <row r="2044" spans="16:43" ht="17" x14ac:dyDescent="0.25">
      <c r="P2044" s="4"/>
      <c r="T2044"/>
      <c r="AF2044" s="1" t="s">
        <v>12465</v>
      </c>
      <c r="AG2044" s="1" t="s">
        <v>2778</v>
      </c>
      <c r="AH2044" s="9">
        <v>3.3679473E-11</v>
      </c>
      <c r="AI2044" s="1" t="e">
        <f>_xlfn.TEXTAFTER(Table916[[#This Row],[type]],"-",-1)</f>
        <v>#N/A</v>
      </c>
      <c r="AJ2044" s="1" t="e">
        <f ca="1">_xlfn.TEXTAFTER(_xlfn.TEXTBEFORE(Table916[[#This Row],[type]],"-"&amp;Table916[[#This Row],[rxn-no-enz]]),"RXN-")</f>
        <v>#N/A</v>
      </c>
      <c r="AK2044" s="1" t="e">
        <f>_xlfn.TEXTBEFORE(Table916[[#This Row],[type]],"_",-1)</f>
        <v>#N/A</v>
      </c>
      <c r="AN2044" t="s">
        <v>13839</v>
      </c>
      <c r="AO2044" t="s">
        <v>2778</v>
      </c>
      <c r="AP2044" s="3">
        <v>2.4588231339999999E-9</v>
      </c>
      <c r="AQ2044" t="str">
        <f>_xlfn.TEXTBEFORE(Table17[[#This Row],[rxn]],"-",-1)</f>
        <v>PROWASTE</v>
      </c>
    </row>
    <row r="2045" spans="16:43" ht="17" x14ac:dyDescent="0.25">
      <c r="P2045" s="4"/>
      <c r="T2045"/>
      <c r="AF2045" s="1" t="s">
        <v>12466</v>
      </c>
      <c r="AG2045" s="1" t="s">
        <v>2778</v>
      </c>
      <c r="AH2045" s="9">
        <v>5.1199377999999998E-11</v>
      </c>
      <c r="AI2045" s="1" t="e">
        <f>_xlfn.TEXTAFTER(Table916[[#This Row],[type]],"-",-1)</f>
        <v>#N/A</v>
      </c>
      <c r="AJ2045" s="1" t="e">
        <f ca="1">_xlfn.TEXTAFTER(_xlfn.TEXTBEFORE(Table916[[#This Row],[type]],"-"&amp;Table916[[#This Row],[rxn-no-enz]]),"RXN-")</f>
        <v>#N/A</v>
      </c>
      <c r="AK2045" s="1" t="e">
        <f>_xlfn.TEXTBEFORE(Table916[[#This Row],[type]],"_",-1)</f>
        <v>#N/A</v>
      </c>
      <c r="AN2045" t="s">
        <v>12276</v>
      </c>
      <c r="AO2045" t="s">
        <v>2778</v>
      </c>
      <c r="AP2045" s="3">
        <v>9.0608154999999999E-11</v>
      </c>
      <c r="AQ2045" t="str">
        <f>_xlfn.TEXTBEFORE(Table17[[#This Row],[rxn]],"-",-1)</f>
        <v>PROWASTE</v>
      </c>
    </row>
    <row r="2046" spans="16:43" ht="17" x14ac:dyDescent="0.25">
      <c r="P2046" s="4"/>
      <c r="T2046"/>
      <c r="AF2046" s="1" t="s">
        <v>12467</v>
      </c>
      <c r="AG2046" s="1" t="s">
        <v>2778</v>
      </c>
      <c r="AH2046" s="9">
        <v>9.4833908899999999E-10</v>
      </c>
      <c r="AI2046" s="1" t="e">
        <f>_xlfn.TEXTAFTER(Table916[[#This Row],[type]],"-",-1)</f>
        <v>#N/A</v>
      </c>
      <c r="AJ2046" s="1" t="e">
        <f ca="1">_xlfn.TEXTAFTER(_xlfn.TEXTBEFORE(Table916[[#This Row],[type]],"-"&amp;Table916[[#This Row],[rxn-no-enz]]),"RXN-")</f>
        <v>#N/A</v>
      </c>
      <c r="AK2046" s="1" t="e">
        <f>_xlfn.TEXTBEFORE(Table916[[#This Row],[type]],"_",-1)</f>
        <v>#N/A</v>
      </c>
      <c r="AN2046" t="s">
        <v>12277</v>
      </c>
      <c r="AO2046" t="s">
        <v>2778</v>
      </c>
      <c r="AP2046" s="3">
        <v>3.5525422500000001E-9</v>
      </c>
      <c r="AQ2046" t="str">
        <f>_xlfn.TEXTBEFORE(Table17[[#This Row],[rxn]],"-",-1)</f>
        <v>PROWASTE</v>
      </c>
    </row>
    <row r="2047" spans="16:43" ht="17" x14ac:dyDescent="0.25">
      <c r="P2047" s="4"/>
      <c r="T2047"/>
      <c r="AF2047" s="1" t="s">
        <v>12468</v>
      </c>
      <c r="AG2047" s="1" t="s">
        <v>2778</v>
      </c>
      <c r="AH2047" s="9">
        <v>2.6875249999999999E-12</v>
      </c>
      <c r="AI2047" s="1" t="e">
        <f>_xlfn.TEXTAFTER(Table916[[#This Row],[type]],"-",-1)</f>
        <v>#N/A</v>
      </c>
      <c r="AJ2047" s="1" t="e">
        <f ca="1">_xlfn.TEXTAFTER(_xlfn.TEXTBEFORE(Table916[[#This Row],[type]],"-"&amp;Table916[[#This Row],[rxn-no-enz]]),"RXN-")</f>
        <v>#N/A</v>
      </c>
      <c r="AK2047" s="1" t="e">
        <f>_xlfn.TEXTBEFORE(Table916[[#This Row],[type]],"_",-1)</f>
        <v>#N/A</v>
      </c>
      <c r="AN2047" t="s">
        <v>12278</v>
      </c>
      <c r="AO2047" t="s">
        <v>2778</v>
      </c>
      <c r="AP2047" s="3">
        <v>1.24080334E-10</v>
      </c>
      <c r="AQ2047" t="str">
        <f>_xlfn.TEXTBEFORE(Table17[[#This Row],[rxn]],"-",-1)</f>
        <v>PROWASTE</v>
      </c>
    </row>
    <row r="2048" spans="16:43" ht="17" x14ac:dyDescent="0.25">
      <c r="P2048" s="4"/>
      <c r="T2048"/>
      <c r="AF2048" s="1" t="s">
        <v>12469</v>
      </c>
      <c r="AG2048" s="1" t="s">
        <v>2778</v>
      </c>
      <c r="AH2048" s="9">
        <v>1.0737493E-11</v>
      </c>
      <c r="AI2048" s="1" t="e">
        <f>_xlfn.TEXTAFTER(Table916[[#This Row],[type]],"-",-1)</f>
        <v>#N/A</v>
      </c>
      <c r="AJ2048" s="1" t="e">
        <f ca="1">_xlfn.TEXTAFTER(_xlfn.TEXTBEFORE(Table916[[#This Row],[type]],"-"&amp;Table916[[#This Row],[rxn-no-enz]]),"RXN-")</f>
        <v>#N/A</v>
      </c>
      <c r="AK2048" s="1" t="e">
        <f>_xlfn.TEXTBEFORE(Table916[[#This Row],[type]],"_",-1)</f>
        <v>#N/A</v>
      </c>
      <c r="AN2048" t="s">
        <v>12279</v>
      </c>
      <c r="AO2048" t="s">
        <v>2778</v>
      </c>
      <c r="AP2048" s="3">
        <v>1.8282613757E-8</v>
      </c>
      <c r="AQ2048" t="str">
        <f>_xlfn.TEXTBEFORE(Table17[[#This Row],[rxn]],"-",-1)</f>
        <v>PROWASTE</v>
      </c>
    </row>
    <row r="2049" spans="16:43" ht="17" x14ac:dyDescent="0.25">
      <c r="P2049" s="4"/>
      <c r="T2049"/>
      <c r="AF2049" s="1" t="s">
        <v>12470</v>
      </c>
      <c r="AG2049" s="1" t="s">
        <v>2778</v>
      </c>
      <c r="AH2049" s="9">
        <v>6.7021999999999904E-13</v>
      </c>
      <c r="AI2049" s="1" t="e">
        <f>_xlfn.TEXTAFTER(Table916[[#This Row],[type]],"-",-1)</f>
        <v>#N/A</v>
      </c>
      <c r="AJ2049" s="1" t="e">
        <f ca="1">_xlfn.TEXTAFTER(_xlfn.TEXTBEFORE(Table916[[#This Row],[type]],"-"&amp;Table916[[#This Row],[rxn-no-enz]]),"RXN-")</f>
        <v>#N/A</v>
      </c>
      <c r="AK2049" s="1" t="e">
        <f>_xlfn.TEXTBEFORE(Table916[[#This Row],[type]],"_",-1)</f>
        <v>#N/A</v>
      </c>
      <c r="AN2049" t="s">
        <v>12280</v>
      </c>
      <c r="AO2049" t="s">
        <v>2778</v>
      </c>
      <c r="AP2049" s="3">
        <v>1.23072341E-10</v>
      </c>
      <c r="AQ2049" t="str">
        <f>_xlfn.TEXTBEFORE(Table17[[#This Row],[rxn]],"-",-1)</f>
        <v>PROWASTE</v>
      </c>
    </row>
    <row r="2050" spans="16:43" ht="17" x14ac:dyDescent="0.25">
      <c r="P2050" s="4"/>
      <c r="T2050"/>
      <c r="AF2050" s="1" t="s">
        <v>12471</v>
      </c>
      <c r="AG2050" s="1" t="s">
        <v>2778</v>
      </c>
      <c r="AH2050" s="9">
        <v>1.9986619999999998E-12</v>
      </c>
      <c r="AI2050" s="1" t="e">
        <f>_xlfn.TEXTAFTER(Table916[[#This Row],[type]],"-",-1)</f>
        <v>#N/A</v>
      </c>
      <c r="AJ2050" s="1" t="e">
        <f ca="1">_xlfn.TEXTAFTER(_xlfn.TEXTBEFORE(Table916[[#This Row],[type]],"-"&amp;Table916[[#This Row],[rxn-no-enz]]),"RXN-")</f>
        <v>#N/A</v>
      </c>
      <c r="AK2050" s="1" t="e">
        <f>_xlfn.TEXTBEFORE(Table916[[#This Row],[type]],"_",-1)</f>
        <v>#N/A</v>
      </c>
      <c r="AN2050" t="s">
        <v>13840</v>
      </c>
      <c r="AO2050" t="s">
        <v>2778</v>
      </c>
      <c r="AP2050" s="3">
        <v>1.23072341E-10</v>
      </c>
      <c r="AQ2050" t="str">
        <f>_xlfn.TEXTBEFORE(Table17[[#This Row],[rxn]],"-",-1)</f>
        <v>PROWASTE</v>
      </c>
    </row>
    <row r="2051" spans="16:43" ht="17" x14ac:dyDescent="0.25">
      <c r="P2051" s="4"/>
      <c r="T2051"/>
      <c r="AF2051" s="1" t="s">
        <v>12472</v>
      </c>
      <c r="AG2051" s="1" t="s">
        <v>2778</v>
      </c>
      <c r="AH2051" s="9">
        <v>1.2327168E-11</v>
      </c>
      <c r="AI2051" s="1" t="e">
        <f>_xlfn.TEXTAFTER(Table916[[#This Row],[type]],"-",-1)</f>
        <v>#N/A</v>
      </c>
      <c r="AJ2051" s="1" t="e">
        <f ca="1">_xlfn.TEXTAFTER(_xlfn.TEXTBEFORE(Table916[[#This Row],[type]],"-"&amp;Table916[[#This Row],[rxn-no-enz]]),"RXN-")</f>
        <v>#N/A</v>
      </c>
      <c r="AK2051" s="1" t="e">
        <f>_xlfn.TEXTBEFORE(Table916[[#This Row],[type]],"_",-1)</f>
        <v>#N/A</v>
      </c>
      <c r="AN2051" t="s">
        <v>13178</v>
      </c>
      <c r="AO2051" t="s">
        <v>2778</v>
      </c>
      <c r="AP2051" s="3">
        <v>1.23072341E-10</v>
      </c>
      <c r="AQ2051" t="str">
        <f>_xlfn.TEXTBEFORE(Table17[[#This Row],[rxn]],"-",-1)</f>
        <v>PROWASTE</v>
      </c>
    </row>
    <row r="2052" spans="16:43" ht="17" x14ac:dyDescent="0.25">
      <c r="P2052" s="4"/>
      <c r="T2052"/>
      <c r="AF2052" s="1" t="s">
        <v>12473</v>
      </c>
      <c r="AG2052" s="1" t="s">
        <v>2778</v>
      </c>
      <c r="AH2052" s="9">
        <v>1.06027496E-10</v>
      </c>
      <c r="AI2052" s="1" t="e">
        <f>_xlfn.TEXTAFTER(Table916[[#This Row],[type]],"-",-1)</f>
        <v>#N/A</v>
      </c>
      <c r="AJ2052" s="1" t="e">
        <f ca="1">_xlfn.TEXTAFTER(_xlfn.TEXTBEFORE(Table916[[#This Row],[type]],"-"&amp;Table916[[#This Row],[rxn-no-enz]]),"RXN-")</f>
        <v>#N/A</v>
      </c>
      <c r="AK2052" s="1" t="e">
        <f>_xlfn.TEXTBEFORE(Table916[[#This Row],[type]],"_",-1)</f>
        <v>#N/A</v>
      </c>
      <c r="AN2052" t="s">
        <v>12281</v>
      </c>
      <c r="AO2052" t="s">
        <v>2778</v>
      </c>
      <c r="AP2052" s="3">
        <v>3.7497140699999999E-10</v>
      </c>
      <c r="AQ2052" t="str">
        <f>_xlfn.TEXTBEFORE(Table17[[#This Row],[rxn]],"-",-1)</f>
        <v>PROWASTE</v>
      </c>
    </row>
    <row r="2053" spans="16:43" ht="17" x14ac:dyDescent="0.25">
      <c r="P2053" s="4"/>
      <c r="T2053"/>
      <c r="AF2053" s="1" t="s">
        <v>12474</v>
      </c>
      <c r="AG2053" s="1" t="s">
        <v>2778</v>
      </c>
      <c r="AH2053" s="9">
        <v>8.0881439999999994E-12</v>
      </c>
      <c r="AI2053" s="1" t="e">
        <f>_xlfn.TEXTAFTER(Table916[[#This Row],[type]],"-",-1)</f>
        <v>#N/A</v>
      </c>
      <c r="AJ2053" s="1" t="e">
        <f ca="1">_xlfn.TEXTAFTER(_xlfn.TEXTBEFORE(Table916[[#This Row],[type]],"-"&amp;Table916[[#This Row],[rxn-no-enz]]),"RXN-")</f>
        <v>#N/A</v>
      </c>
      <c r="AK2053" s="1" t="e">
        <f>_xlfn.TEXTBEFORE(Table916[[#This Row],[type]],"_",-1)</f>
        <v>#N/A</v>
      </c>
      <c r="AN2053" t="s">
        <v>12282</v>
      </c>
      <c r="AO2053" t="s">
        <v>2778</v>
      </c>
      <c r="AP2053" s="3">
        <v>5.4207943000000001E-11</v>
      </c>
      <c r="AQ2053" t="str">
        <f>_xlfn.TEXTBEFORE(Table17[[#This Row],[rxn]],"-",-1)</f>
        <v>PROWASTE</v>
      </c>
    </row>
    <row r="2054" spans="16:43" ht="17" x14ac:dyDescent="0.25">
      <c r="P2054" s="4"/>
      <c r="T2054"/>
      <c r="AF2054" s="1" t="s">
        <v>12475</v>
      </c>
      <c r="AG2054" s="1" t="s">
        <v>2778</v>
      </c>
      <c r="AH2054" s="9">
        <v>4.9172153999999999E-11</v>
      </c>
      <c r="AI2054" s="1" t="e">
        <f>_xlfn.TEXTAFTER(Table916[[#This Row],[type]],"-",-1)</f>
        <v>#N/A</v>
      </c>
      <c r="AJ2054" s="1" t="e">
        <f ca="1">_xlfn.TEXTAFTER(_xlfn.TEXTBEFORE(Table916[[#This Row],[type]],"-"&amp;Table916[[#This Row],[rxn-no-enz]]),"RXN-")</f>
        <v>#N/A</v>
      </c>
      <c r="AK2054" s="1" t="e">
        <f>_xlfn.TEXTBEFORE(Table916[[#This Row],[type]],"_",-1)</f>
        <v>#N/A</v>
      </c>
      <c r="AN2054" t="s">
        <v>12283</v>
      </c>
      <c r="AO2054" t="s">
        <v>2778</v>
      </c>
      <c r="AP2054" s="3">
        <v>1.08781638869999E-8</v>
      </c>
      <c r="AQ2054" t="str">
        <f>_xlfn.TEXTBEFORE(Table17[[#This Row],[rxn]],"-",-1)</f>
        <v>PROWASTE</v>
      </c>
    </row>
    <row r="2055" spans="16:43" ht="17" x14ac:dyDescent="0.25">
      <c r="P2055" s="4"/>
      <c r="T2055"/>
      <c r="AF2055" s="1" t="s">
        <v>12476</v>
      </c>
      <c r="AG2055" s="1" t="s">
        <v>2778</v>
      </c>
      <c r="AH2055" s="9">
        <v>1.78899538E-10</v>
      </c>
      <c r="AI2055" s="1" t="e">
        <f>_xlfn.TEXTAFTER(Table916[[#This Row],[type]],"-",-1)</f>
        <v>#N/A</v>
      </c>
      <c r="AJ2055" s="1" t="e">
        <f ca="1">_xlfn.TEXTAFTER(_xlfn.TEXTBEFORE(Table916[[#This Row],[type]],"-"&amp;Table916[[#This Row],[rxn-no-enz]]),"RXN-")</f>
        <v>#N/A</v>
      </c>
      <c r="AK2055" s="1" t="e">
        <f>_xlfn.TEXTBEFORE(Table916[[#This Row],[type]],"_",-1)</f>
        <v>#N/A</v>
      </c>
      <c r="AN2055" t="s">
        <v>12284</v>
      </c>
      <c r="AO2055" t="s">
        <v>2778</v>
      </c>
      <c r="AP2055" s="3">
        <v>9.3061319999999996E-12</v>
      </c>
      <c r="AQ2055" t="str">
        <f>_xlfn.TEXTBEFORE(Table17[[#This Row],[rxn]],"-",-1)</f>
        <v>PROWASTE</v>
      </c>
    </row>
    <row r="2056" spans="16:43" ht="17" x14ac:dyDescent="0.25">
      <c r="P2056" s="4"/>
      <c r="T2056"/>
      <c r="AF2056" s="1" t="s">
        <v>12477</v>
      </c>
      <c r="AG2056" s="1" t="s">
        <v>2778</v>
      </c>
      <c r="AH2056" s="9">
        <v>8.3224949000000005E-11</v>
      </c>
      <c r="AI2056" s="1" t="e">
        <f>_xlfn.TEXTAFTER(Table916[[#This Row],[type]],"-",-1)</f>
        <v>#N/A</v>
      </c>
      <c r="AJ2056" s="1" t="e">
        <f ca="1">_xlfn.TEXTAFTER(_xlfn.TEXTBEFORE(Table916[[#This Row],[type]],"-"&amp;Table916[[#This Row],[rxn-no-enz]]),"RXN-")</f>
        <v>#N/A</v>
      </c>
      <c r="AK2056" s="1" t="e">
        <f>_xlfn.TEXTBEFORE(Table916[[#This Row],[type]],"_",-1)</f>
        <v>#N/A</v>
      </c>
      <c r="AN2056" t="s">
        <v>12285</v>
      </c>
      <c r="AO2056" t="s">
        <v>2778</v>
      </c>
      <c r="AP2056" s="3">
        <v>5.7181504610000003E-9</v>
      </c>
      <c r="AQ2056" t="str">
        <f>_xlfn.TEXTBEFORE(Table17[[#This Row],[rxn]],"-",-1)</f>
        <v>PROWASTE</v>
      </c>
    </row>
    <row r="2057" spans="16:43" ht="17" x14ac:dyDescent="0.25">
      <c r="P2057" s="4"/>
      <c r="T2057"/>
      <c r="AF2057" s="1" t="s">
        <v>12478</v>
      </c>
      <c r="AG2057" s="1" t="s">
        <v>2778</v>
      </c>
      <c r="AH2057" s="9">
        <v>2.0650111200000001E-10</v>
      </c>
      <c r="AI2057" s="1" t="e">
        <f>_xlfn.TEXTAFTER(Table916[[#This Row],[type]],"-",-1)</f>
        <v>#N/A</v>
      </c>
      <c r="AJ2057" s="1" t="e">
        <f ca="1">_xlfn.TEXTAFTER(_xlfn.TEXTBEFORE(Table916[[#This Row],[type]],"-"&amp;Table916[[#This Row],[rxn-no-enz]]),"RXN-")</f>
        <v>#N/A</v>
      </c>
      <c r="AK2057" s="1" t="e">
        <f>_xlfn.TEXTBEFORE(Table916[[#This Row],[type]],"_",-1)</f>
        <v>#N/A</v>
      </c>
      <c r="AN2057" t="s">
        <v>12286</v>
      </c>
      <c r="AO2057" t="s">
        <v>2778</v>
      </c>
      <c r="AP2057" s="3">
        <v>5.6667179999999997E-11</v>
      </c>
      <c r="AQ2057" t="str">
        <f>_xlfn.TEXTBEFORE(Table17[[#This Row],[rxn]],"-",-1)</f>
        <v>PROWASTE</v>
      </c>
    </row>
    <row r="2058" spans="16:43" ht="17" x14ac:dyDescent="0.25">
      <c r="P2058" s="4"/>
      <c r="T2058"/>
      <c r="AF2058" s="1" t="s">
        <v>12479</v>
      </c>
      <c r="AG2058" s="1" t="s">
        <v>2778</v>
      </c>
      <c r="AH2058" s="9">
        <v>2.1120659E-11</v>
      </c>
      <c r="AI2058" s="1" t="e">
        <f>_xlfn.TEXTAFTER(Table916[[#This Row],[type]],"-",-1)</f>
        <v>#N/A</v>
      </c>
      <c r="AJ2058" s="1" t="e">
        <f ca="1">_xlfn.TEXTAFTER(_xlfn.TEXTBEFORE(Table916[[#This Row],[type]],"-"&amp;Table916[[#This Row],[rxn-no-enz]]),"RXN-")</f>
        <v>#N/A</v>
      </c>
      <c r="AK2058" s="1" t="e">
        <f>_xlfn.TEXTBEFORE(Table916[[#This Row],[type]],"_",-1)</f>
        <v>#N/A</v>
      </c>
      <c r="AN2058" t="s">
        <v>12287</v>
      </c>
      <c r="AO2058" t="s">
        <v>2778</v>
      </c>
      <c r="AP2058" s="3">
        <v>1.95788593999999E-10</v>
      </c>
      <c r="AQ2058" t="str">
        <f>_xlfn.TEXTBEFORE(Table17[[#This Row],[rxn]],"-",-1)</f>
        <v>PROWASTE</v>
      </c>
    </row>
    <row r="2059" spans="16:43" ht="17" x14ac:dyDescent="0.25">
      <c r="P2059" s="4"/>
      <c r="T2059"/>
      <c r="AF2059" s="1" t="s">
        <v>12480</v>
      </c>
      <c r="AG2059" s="1" t="s">
        <v>2778</v>
      </c>
      <c r="AH2059" s="9">
        <v>9.4536915999999994E-11</v>
      </c>
      <c r="AI2059" s="1" t="e">
        <f>_xlfn.TEXTAFTER(Table916[[#This Row],[type]],"-",-1)</f>
        <v>#N/A</v>
      </c>
      <c r="AJ2059" s="1" t="e">
        <f ca="1">_xlfn.TEXTAFTER(_xlfn.TEXTBEFORE(Table916[[#This Row],[type]],"-"&amp;Table916[[#This Row],[rxn-no-enz]]),"RXN-")</f>
        <v>#N/A</v>
      </c>
      <c r="AK2059" s="1" t="e">
        <f>_xlfn.TEXTBEFORE(Table916[[#This Row],[type]],"_",-1)</f>
        <v>#N/A</v>
      </c>
      <c r="AN2059" t="s">
        <v>12288</v>
      </c>
      <c r="AO2059" t="s">
        <v>2778</v>
      </c>
      <c r="AP2059" s="3">
        <v>7.8957488999999996E-11</v>
      </c>
      <c r="AQ2059" t="str">
        <f>_xlfn.TEXTBEFORE(Table17[[#This Row],[rxn]],"-",-1)</f>
        <v>PROWASTE</v>
      </c>
    </row>
    <row r="2060" spans="16:43" ht="17" x14ac:dyDescent="0.25">
      <c r="P2060" s="4"/>
      <c r="T2060"/>
      <c r="AF2060" s="1" t="s">
        <v>12481</v>
      </c>
      <c r="AG2060" s="1" t="s">
        <v>2778</v>
      </c>
      <c r="AH2060" s="9">
        <v>3.50344849E-10</v>
      </c>
      <c r="AI2060" s="1" t="e">
        <f>_xlfn.TEXTAFTER(Table916[[#This Row],[type]],"-",-1)</f>
        <v>#N/A</v>
      </c>
      <c r="AJ2060" s="1" t="e">
        <f ca="1">_xlfn.TEXTAFTER(_xlfn.TEXTBEFORE(Table916[[#This Row],[type]],"-"&amp;Table916[[#This Row],[rxn-no-enz]]),"RXN-")</f>
        <v>#N/A</v>
      </c>
      <c r="AK2060" s="1" t="e">
        <f>_xlfn.TEXTBEFORE(Table916[[#This Row],[type]],"_",-1)</f>
        <v>#N/A</v>
      </c>
      <c r="AN2060" t="s">
        <v>13841</v>
      </c>
      <c r="AO2060" t="s">
        <v>2778</v>
      </c>
      <c r="AP2060" s="3">
        <v>7.8957488999999996E-11</v>
      </c>
      <c r="AQ2060" t="str">
        <f>_xlfn.TEXTBEFORE(Table17[[#This Row],[rxn]],"-",-1)</f>
        <v>PROWASTE</v>
      </c>
    </row>
    <row r="2061" spans="16:43" ht="17" x14ac:dyDescent="0.25">
      <c r="P2061" s="4"/>
      <c r="T2061"/>
      <c r="AF2061" s="1" t="s">
        <v>12482</v>
      </c>
      <c r="AG2061" s="1" t="s">
        <v>2778</v>
      </c>
      <c r="AH2061" s="9">
        <v>9.30125401E-10</v>
      </c>
      <c r="AI2061" s="1" t="e">
        <f>_xlfn.TEXTAFTER(Table916[[#This Row],[type]],"-",-1)</f>
        <v>#N/A</v>
      </c>
      <c r="AJ2061" s="1" t="e">
        <f ca="1">_xlfn.TEXTAFTER(_xlfn.TEXTBEFORE(Table916[[#This Row],[type]],"-"&amp;Table916[[#This Row],[rxn-no-enz]]),"RXN-")</f>
        <v>#N/A</v>
      </c>
      <c r="AK2061" s="1" t="e">
        <f>_xlfn.TEXTBEFORE(Table916[[#This Row],[type]],"_",-1)</f>
        <v>#N/A</v>
      </c>
      <c r="AN2061" t="s">
        <v>12289</v>
      </c>
      <c r="AO2061" t="s">
        <v>2778</v>
      </c>
      <c r="AP2061" s="3">
        <v>1.4983583299999999E-10</v>
      </c>
      <c r="AQ2061" t="str">
        <f>_xlfn.TEXTBEFORE(Table17[[#This Row],[rxn]],"-",-1)</f>
        <v>PROWASTE</v>
      </c>
    </row>
    <row r="2062" spans="16:43" ht="17" x14ac:dyDescent="0.25">
      <c r="P2062" s="4"/>
      <c r="T2062"/>
      <c r="AF2062" s="1" t="s">
        <v>12483</v>
      </c>
      <c r="AG2062" s="1" t="s">
        <v>2778</v>
      </c>
      <c r="AH2062" s="9">
        <v>4.7540029999999899E-11</v>
      </c>
      <c r="AI2062" s="1" t="e">
        <f>_xlfn.TEXTAFTER(Table916[[#This Row],[type]],"-",-1)</f>
        <v>#N/A</v>
      </c>
      <c r="AJ2062" s="1" t="e">
        <f ca="1">_xlfn.TEXTAFTER(_xlfn.TEXTBEFORE(Table916[[#This Row],[type]],"-"&amp;Table916[[#This Row],[rxn-no-enz]]),"RXN-")</f>
        <v>#N/A</v>
      </c>
      <c r="AK2062" s="1" t="e">
        <f>_xlfn.TEXTBEFORE(Table916[[#This Row],[type]],"_",-1)</f>
        <v>#N/A</v>
      </c>
      <c r="AN2062" t="s">
        <v>12290</v>
      </c>
      <c r="AO2062" t="s">
        <v>2778</v>
      </c>
      <c r="AP2062" s="3">
        <v>5.45474829E-9</v>
      </c>
      <c r="AQ2062" t="str">
        <f>_xlfn.TEXTBEFORE(Table17[[#This Row],[rxn]],"-",-1)</f>
        <v>PROWASTE</v>
      </c>
    </row>
    <row r="2063" spans="16:43" ht="17" x14ac:dyDescent="0.25">
      <c r="P2063" s="4"/>
      <c r="T2063"/>
      <c r="AF2063" s="1" t="s">
        <v>12484</v>
      </c>
      <c r="AG2063" s="1" t="s">
        <v>2778</v>
      </c>
      <c r="AH2063" s="9">
        <v>3.67489006E-10</v>
      </c>
      <c r="AI2063" s="1" t="e">
        <f>_xlfn.TEXTAFTER(Table916[[#This Row],[type]],"-",-1)</f>
        <v>#N/A</v>
      </c>
      <c r="AJ2063" s="1" t="e">
        <f ca="1">_xlfn.TEXTAFTER(_xlfn.TEXTBEFORE(Table916[[#This Row],[type]],"-"&amp;Table916[[#This Row],[rxn-no-enz]]),"RXN-")</f>
        <v>#N/A</v>
      </c>
      <c r="AK2063" s="1" t="e">
        <f>_xlfn.TEXTBEFORE(Table916[[#This Row],[type]],"_",-1)</f>
        <v>#N/A</v>
      </c>
      <c r="AN2063" t="s">
        <v>12291</v>
      </c>
      <c r="AO2063" t="s">
        <v>2778</v>
      </c>
      <c r="AP2063" s="3">
        <v>2.6525235410000001E-9</v>
      </c>
      <c r="AQ2063" t="str">
        <f>_xlfn.TEXTBEFORE(Table17[[#This Row],[rxn]],"-",-1)</f>
        <v>PROWASTE</v>
      </c>
    </row>
    <row r="2064" spans="16:43" ht="17" x14ac:dyDescent="0.25">
      <c r="P2064" s="4"/>
      <c r="T2064"/>
      <c r="AF2064" s="1" t="s">
        <v>12485</v>
      </c>
      <c r="AG2064" s="1" t="s">
        <v>2778</v>
      </c>
      <c r="AH2064" s="9">
        <v>2.5728933000000001E-10</v>
      </c>
      <c r="AI2064" s="1" t="e">
        <f>_xlfn.TEXTAFTER(Table916[[#This Row],[type]],"-",-1)</f>
        <v>#N/A</v>
      </c>
      <c r="AJ2064" s="1" t="e">
        <f ca="1">_xlfn.TEXTAFTER(_xlfn.TEXTBEFORE(Table916[[#This Row],[type]],"-"&amp;Table916[[#This Row],[rxn-no-enz]]),"RXN-")</f>
        <v>#N/A</v>
      </c>
      <c r="AK2064" s="1" t="e">
        <f>_xlfn.TEXTBEFORE(Table916[[#This Row],[type]],"_",-1)</f>
        <v>#N/A</v>
      </c>
      <c r="AN2064" t="s">
        <v>12292</v>
      </c>
      <c r="AO2064" t="s">
        <v>2778</v>
      </c>
      <c r="AP2064" s="3">
        <v>4.0418119930000001E-9</v>
      </c>
      <c r="AQ2064" t="str">
        <f>_xlfn.TEXTBEFORE(Table17[[#This Row],[rxn]],"-",-1)</f>
        <v>PROWASTE</v>
      </c>
    </row>
    <row r="2065" spans="16:43" ht="17" x14ac:dyDescent="0.25">
      <c r="P2065" s="4"/>
      <c r="T2065"/>
      <c r="AF2065" s="1" t="s">
        <v>12486</v>
      </c>
      <c r="AG2065" s="1" t="s">
        <v>2778</v>
      </c>
      <c r="AH2065" s="9">
        <v>2.07215633999999E-10</v>
      </c>
      <c r="AI2065" s="1" t="e">
        <f>_xlfn.TEXTAFTER(Table916[[#This Row],[type]],"-",-1)</f>
        <v>#N/A</v>
      </c>
      <c r="AJ2065" s="1" t="e">
        <f ca="1">_xlfn.TEXTAFTER(_xlfn.TEXTBEFORE(Table916[[#This Row],[type]],"-"&amp;Table916[[#This Row],[rxn-no-enz]]),"RXN-")</f>
        <v>#N/A</v>
      </c>
      <c r="AK2065" s="1" t="e">
        <f>_xlfn.TEXTBEFORE(Table916[[#This Row],[type]],"_",-1)</f>
        <v>#N/A</v>
      </c>
      <c r="AN2065" t="s">
        <v>12293</v>
      </c>
      <c r="AO2065" t="s">
        <v>2778</v>
      </c>
      <c r="AP2065" s="3">
        <v>5.4346247999999997E-11</v>
      </c>
      <c r="AQ2065" t="str">
        <f>_xlfn.TEXTBEFORE(Table17[[#This Row],[rxn]],"-",-1)</f>
        <v>PROWASTE</v>
      </c>
    </row>
    <row r="2066" spans="16:43" ht="17" x14ac:dyDescent="0.25">
      <c r="P2066" s="4"/>
      <c r="T2066"/>
      <c r="AF2066" s="1" t="s">
        <v>12487</v>
      </c>
      <c r="AG2066" s="1" t="s">
        <v>2778</v>
      </c>
      <c r="AH2066" s="9">
        <v>4.66674516E-10</v>
      </c>
      <c r="AI2066" s="1" t="e">
        <f>_xlfn.TEXTAFTER(Table916[[#This Row],[type]],"-",-1)</f>
        <v>#N/A</v>
      </c>
      <c r="AJ2066" s="1" t="e">
        <f ca="1">_xlfn.TEXTAFTER(_xlfn.TEXTBEFORE(Table916[[#This Row],[type]],"-"&amp;Table916[[#This Row],[rxn-no-enz]]),"RXN-")</f>
        <v>#N/A</v>
      </c>
      <c r="AK2066" s="1" t="e">
        <f>_xlfn.TEXTBEFORE(Table916[[#This Row],[type]],"_",-1)</f>
        <v>#N/A</v>
      </c>
      <c r="AN2066" t="s">
        <v>12294</v>
      </c>
      <c r="AO2066" t="s">
        <v>2778</v>
      </c>
      <c r="AP2066" s="3">
        <v>9.1367571999999995E-10</v>
      </c>
      <c r="AQ2066" t="str">
        <f>_xlfn.TEXTBEFORE(Table17[[#This Row],[rxn]],"-",-1)</f>
        <v>PROWASTE</v>
      </c>
    </row>
    <row r="2067" spans="16:43" ht="17" x14ac:dyDescent="0.25">
      <c r="P2067" s="4"/>
      <c r="T2067"/>
      <c r="AF2067" s="1" t="s">
        <v>12488</v>
      </c>
      <c r="AG2067" s="1" t="s">
        <v>2778</v>
      </c>
      <c r="AH2067" s="9">
        <v>7.4600045999999994E-11</v>
      </c>
      <c r="AI2067" s="1" t="e">
        <f>_xlfn.TEXTAFTER(Table916[[#This Row],[type]],"-",-1)</f>
        <v>#N/A</v>
      </c>
      <c r="AJ2067" s="1" t="e">
        <f ca="1">_xlfn.TEXTAFTER(_xlfn.TEXTBEFORE(Table916[[#This Row],[type]],"-"&amp;Table916[[#This Row],[rxn-no-enz]]),"RXN-")</f>
        <v>#N/A</v>
      </c>
      <c r="AK2067" s="1" t="e">
        <f>_xlfn.TEXTBEFORE(Table916[[#This Row],[type]],"_",-1)</f>
        <v>#N/A</v>
      </c>
      <c r="AN2067" t="s">
        <v>12295</v>
      </c>
      <c r="AO2067" t="s">
        <v>2778</v>
      </c>
      <c r="AP2067" s="3">
        <v>6.8205238510000001E-9</v>
      </c>
      <c r="AQ2067" t="str">
        <f>_xlfn.TEXTBEFORE(Table17[[#This Row],[rxn]],"-",-1)</f>
        <v>PROWASTE</v>
      </c>
    </row>
    <row r="2068" spans="16:43" ht="17" x14ac:dyDescent="0.25">
      <c r="P2068" s="4"/>
      <c r="T2068"/>
      <c r="AF2068" s="1" t="s">
        <v>12489</v>
      </c>
      <c r="AG2068" s="1" t="s">
        <v>2778</v>
      </c>
      <c r="AH2068" s="9">
        <v>1.3650051399999999E-10</v>
      </c>
      <c r="AI2068" s="1" t="e">
        <f>_xlfn.TEXTAFTER(Table916[[#This Row],[type]],"-",-1)</f>
        <v>#N/A</v>
      </c>
      <c r="AJ2068" s="1" t="e">
        <f ca="1">_xlfn.TEXTAFTER(_xlfn.TEXTBEFORE(Table916[[#This Row],[type]],"-"&amp;Table916[[#This Row],[rxn-no-enz]]),"RXN-")</f>
        <v>#N/A</v>
      </c>
      <c r="AK2068" s="1" t="e">
        <f>_xlfn.TEXTBEFORE(Table916[[#This Row],[type]],"_",-1)</f>
        <v>#N/A</v>
      </c>
      <c r="AN2068" t="s">
        <v>12296</v>
      </c>
      <c r="AO2068" t="s">
        <v>2778</v>
      </c>
      <c r="AP2068" s="3">
        <v>4.6802091099999997E-10</v>
      </c>
      <c r="AQ2068" t="str">
        <f>_xlfn.TEXTBEFORE(Table17[[#This Row],[rxn]],"-",-1)</f>
        <v>PROWASTE</v>
      </c>
    </row>
    <row r="2069" spans="16:43" ht="17" x14ac:dyDescent="0.25">
      <c r="P2069" s="4"/>
      <c r="T2069"/>
      <c r="AF2069" s="1" t="s">
        <v>12490</v>
      </c>
      <c r="AG2069" s="1" t="s">
        <v>2778</v>
      </c>
      <c r="AH2069" s="9">
        <v>8.2513737E-11</v>
      </c>
      <c r="AI2069" s="1" t="e">
        <f>_xlfn.TEXTAFTER(Table916[[#This Row],[type]],"-",-1)</f>
        <v>#N/A</v>
      </c>
      <c r="AJ2069" s="1" t="e">
        <f ca="1">_xlfn.TEXTAFTER(_xlfn.TEXTBEFORE(Table916[[#This Row],[type]],"-"&amp;Table916[[#This Row],[rxn-no-enz]]),"RXN-")</f>
        <v>#N/A</v>
      </c>
      <c r="AK2069" s="1" t="e">
        <f>_xlfn.TEXTBEFORE(Table916[[#This Row],[type]],"_",-1)</f>
        <v>#N/A</v>
      </c>
      <c r="AN2069" t="s">
        <v>12297</v>
      </c>
      <c r="AO2069" t="s">
        <v>2778</v>
      </c>
      <c r="AP2069" s="3">
        <v>2.9178158459999999E-9</v>
      </c>
      <c r="AQ2069" t="str">
        <f>_xlfn.TEXTBEFORE(Table17[[#This Row],[rxn]],"-",-1)</f>
        <v>PROWASTE</v>
      </c>
    </row>
    <row r="2070" spans="16:43" ht="17" x14ac:dyDescent="0.25">
      <c r="P2070" s="4"/>
      <c r="T2070"/>
      <c r="AF2070" s="1" t="s">
        <v>12491</v>
      </c>
      <c r="AG2070" s="1" t="s">
        <v>2778</v>
      </c>
      <c r="AH2070" s="9">
        <v>3.1471685800000001E-10</v>
      </c>
      <c r="AI2070" s="1" t="e">
        <f>_xlfn.TEXTAFTER(Table916[[#This Row],[type]],"-",-1)</f>
        <v>#N/A</v>
      </c>
      <c r="AJ2070" s="1" t="e">
        <f ca="1">_xlfn.TEXTAFTER(_xlfn.TEXTBEFORE(Table916[[#This Row],[type]],"-"&amp;Table916[[#This Row],[rxn-no-enz]]),"RXN-")</f>
        <v>#N/A</v>
      </c>
      <c r="AK2070" s="1" t="e">
        <f>_xlfn.TEXTBEFORE(Table916[[#This Row],[type]],"_",-1)</f>
        <v>#N/A</v>
      </c>
      <c r="AN2070" t="s">
        <v>13842</v>
      </c>
      <c r="AO2070" t="s">
        <v>2778</v>
      </c>
      <c r="AP2070" s="3">
        <v>2.9178158459999999E-9</v>
      </c>
      <c r="AQ2070" t="str">
        <f>_xlfn.TEXTBEFORE(Table17[[#This Row],[rxn]],"-",-1)</f>
        <v>PROWASTE</v>
      </c>
    </row>
    <row r="2071" spans="16:43" ht="17" x14ac:dyDescent="0.25">
      <c r="P2071" s="4"/>
      <c r="T2071"/>
      <c r="AF2071" s="1" t="s">
        <v>12492</v>
      </c>
      <c r="AG2071" s="1" t="s">
        <v>2778</v>
      </c>
      <c r="AH2071" s="9">
        <v>7.2185634999999902E-11</v>
      </c>
      <c r="AI2071" s="1" t="e">
        <f>_xlfn.TEXTAFTER(Table916[[#This Row],[type]],"-",-1)</f>
        <v>#N/A</v>
      </c>
      <c r="AJ2071" s="1" t="e">
        <f ca="1">_xlfn.TEXTAFTER(_xlfn.TEXTBEFORE(Table916[[#This Row],[type]],"-"&amp;Table916[[#This Row],[rxn-no-enz]]),"RXN-")</f>
        <v>#N/A</v>
      </c>
      <c r="AK2071" s="1" t="e">
        <f>_xlfn.TEXTBEFORE(Table916[[#This Row],[type]],"_",-1)</f>
        <v>#N/A</v>
      </c>
      <c r="AN2071" t="s">
        <v>12298</v>
      </c>
      <c r="AO2071" t="s">
        <v>2778</v>
      </c>
      <c r="AP2071" s="3">
        <v>2.524681347E-9</v>
      </c>
      <c r="AQ2071" t="str">
        <f>_xlfn.TEXTBEFORE(Table17[[#This Row],[rxn]],"-",-1)</f>
        <v>PROWASTE</v>
      </c>
    </row>
    <row r="2072" spans="16:43" ht="17" x14ac:dyDescent="0.25">
      <c r="P2072" s="4"/>
      <c r="T2072"/>
      <c r="AF2072" s="1" t="s">
        <v>12493</v>
      </c>
      <c r="AG2072" s="1" t="s">
        <v>2778</v>
      </c>
      <c r="AH2072" s="9">
        <v>1.4266056799999999E-10</v>
      </c>
      <c r="AI2072" s="1" t="e">
        <f>_xlfn.TEXTAFTER(Table916[[#This Row],[type]],"-",-1)</f>
        <v>#N/A</v>
      </c>
      <c r="AJ2072" s="1" t="e">
        <f ca="1">_xlfn.TEXTAFTER(_xlfn.TEXTBEFORE(Table916[[#This Row],[type]],"-"&amp;Table916[[#This Row],[rxn-no-enz]]),"RXN-")</f>
        <v>#N/A</v>
      </c>
      <c r="AK2072" s="1" t="e">
        <f>_xlfn.TEXTBEFORE(Table916[[#This Row],[type]],"_",-1)</f>
        <v>#N/A</v>
      </c>
      <c r="AN2072" t="s">
        <v>12299</v>
      </c>
      <c r="AO2072" t="s">
        <v>2778</v>
      </c>
      <c r="AP2072" s="3">
        <v>9.7633048999999999E-11</v>
      </c>
      <c r="AQ2072" t="str">
        <f>_xlfn.TEXTBEFORE(Table17[[#This Row],[rxn]],"-",-1)</f>
        <v>PROWASTE</v>
      </c>
    </row>
    <row r="2073" spans="16:43" ht="17" x14ac:dyDescent="0.25">
      <c r="P2073" s="4"/>
      <c r="T2073"/>
      <c r="AF2073" s="1" t="s">
        <v>12494</v>
      </c>
      <c r="AG2073" s="1" t="s">
        <v>2778</v>
      </c>
      <c r="AH2073" s="9">
        <v>1.098728067E-9</v>
      </c>
      <c r="AI2073" s="1" t="e">
        <f>_xlfn.TEXTAFTER(Table916[[#This Row],[type]],"-",-1)</f>
        <v>#N/A</v>
      </c>
      <c r="AJ2073" s="1" t="e">
        <f ca="1">_xlfn.TEXTAFTER(_xlfn.TEXTBEFORE(Table916[[#This Row],[type]],"-"&amp;Table916[[#This Row],[rxn-no-enz]]),"RXN-")</f>
        <v>#N/A</v>
      </c>
      <c r="AK2073" s="1" t="e">
        <f>_xlfn.TEXTBEFORE(Table916[[#This Row],[type]],"_",-1)</f>
        <v>#N/A</v>
      </c>
      <c r="AN2073" t="s">
        <v>12300</v>
      </c>
      <c r="AO2073" t="s">
        <v>2778</v>
      </c>
      <c r="AP2073" s="3">
        <v>2.4467733799999998E-10</v>
      </c>
      <c r="AQ2073" t="str">
        <f>_xlfn.TEXTBEFORE(Table17[[#This Row],[rxn]],"-",-1)</f>
        <v>PROWASTE</v>
      </c>
    </row>
    <row r="2074" spans="16:43" ht="17" x14ac:dyDescent="0.25">
      <c r="P2074" s="4"/>
      <c r="T2074"/>
      <c r="AF2074" s="1" t="s">
        <v>12495</v>
      </c>
      <c r="AG2074" s="1" t="s">
        <v>2778</v>
      </c>
      <c r="AH2074" s="9">
        <v>4.5013306449999997E-9</v>
      </c>
      <c r="AI2074" s="1" t="e">
        <f>_xlfn.TEXTAFTER(Table916[[#This Row],[type]],"-",-1)</f>
        <v>#N/A</v>
      </c>
      <c r="AJ2074" s="1" t="e">
        <f ca="1">_xlfn.TEXTAFTER(_xlfn.TEXTBEFORE(Table916[[#This Row],[type]],"-"&amp;Table916[[#This Row],[rxn-no-enz]]),"RXN-")</f>
        <v>#N/A</v>
      </c>
      <c r="AK2074" s="1" t="e">
        <f>_xlfn.TEXTBEFORE(Table916[[#This Row],[type]],"_",-1)</f>
        <v>#N/A</v>
      </c>
      <c r="AN2074" t="s">
        <v>12301</v>
      </c>
      <c r="AO2074" t="s">
        <v>2778</v>
      </c>
      <c r="AP2074" s="3">
        <v>6.1257009899999997E-10</v>
      </c>
      <c r="AQ2074" t="str">
        <f>_xlfn.TEXTBEFORE(Table17[[#This Row],[rxn]],"-",-1)</f>
        <v>PROWASTE</v>
      </c>
    </row>
    <row r="2075" spans="16:43" ht="17" x14ac:dyDescent="0.25">
      <c r="P2075" s="4"/>
      <c r="T2075"/>
      <c r="AF2075" s="1" t="s">
        <v>12496</v>
      </c>
      <c r="AG2075" s="1" t="s">
        <v>2778</v>
      </c>
      <c r="AH2075" s="9">
        <v>2.1039487E-11</v>
      </c>
      <c r="AI2075" s="1" t="e">
        <f>_xlfn.TEXTAFTER(Table916[[#This Row],[type]],"-",-1)</f>
        <v>#N/A</v>
      </c>
      <c r="AJ2075" s="1" t="e">
        <f ca="1">_xlfn.TEXTAFTER(_xlfn.TEXTBEFORE(Table916[[#This Row],[type]],"-"&amp;Table916[[#This Row],[rxn-no-enz]]),"RXN-")</f>
        <v>#N/A</v>
      </c>
      <c r="AK2075" s="1" t="e">
        <f>_xlfn.TEXTBEFORE(Table916[[#This Row],[type]],"_",-1)</f>
        <v>#N/A</v>
      </c>
      <c r="AN2075" t="s">
        <v>12302</v>
      </c>
      <c r="AO2075" t="s">
        <v>2778</v>
      </c>
      <c r="AP2075" s="3">
        <v>7.1130127269999896E-9</v>
      </c>
      <c r="AQ2075" t="str">
        <f>_xlfn.TEXTBEFORE(Table17[[#This Row],[rxn]],"-",-1)</f>
        <v>PROWASTE</v>
      </c>
    </row>
    <row r="2076" spans="16:43" ht="17" x14ac:dyDescent="0.25">
      <c r="P2076" s="4"/>
      <c r="T2076"/>
      <c r="AF2076" s="1" t="s">
        <v>12497</v>
      </c>
      <c r="AG2076" s="1" t="s">
        <v>2778</v>
      </c>
      <c r="AH2076" s="9">
        <v>5.6084790000000001E-11</v>
      </c>
      <c r="AI2076" s="1" t="e">
        <f>_xlfn.TEXTAFTER(Table916[[#This Row],[type]],"-",-1)</f>
        <v>#N/A</v>
      </c>
      <c r="AJ2076" s="1" t="e">
        <f ca="1">_xlfn.TEXTAFTER(_xlfn.TEXTBEFORE(Table916[[#This Row],[type]],"-"&amp;Table916[[#This Row],[rxn-no-enz]]),"RXN-")</f>
        <v>#N/A</v>
      </c>
      <c r="AK2076" s="1" t="e">
        <f>_xlfn.TEXTBEFORE(Table916[[#This Row],[type]],"_",-1)</f>
        <v>#N/A</v>
      </c>
      <c r="AN2076" t="s">
        <v>12303</v>
      </c>
      <c r="AO2076" t="s">
        <v>2778</v>
      </c>
      <c r="AP2076" s="3">
        <v>1.4690120029999999E-9</v>
      </c>
      <c r="AQ2076" t="str">
        <f>_xlfn.TEXTBEFORE(Table17[[#This Row],[rxn]],"-",-1)</f>
        <v>PROWASTE</v>
      </c>
    </row>
    <row r="2077" spans="16:43" ht="17" x14ac:dyDescent="0.25">
      <c r="P2077" s="4"/>
      <c r="T2077"/>
      <c r="AF2077" s="1" t="s">
        <v>12498</v>
      </c>
      <c r="AG2077" s="1" t="s">
        <v>2778</v>
      </c>
      <c r="AH2077" s="9">
        <v>2.0147245699999999E-10</v>
      </c>
      <c r="AI2077" s="1" t="e">
        <f>_xlfn.TEXTAFTER(Table916[[#This Row],[type]],"-",-1)</f>
        <v>#N/A</v>
      </c>
      <c r="AJ2077" s="1" t="e">
        <f ca="1">_xlfn.TEXTAFTER(_xlfn.TEXTBEFORE(Table916[[#This Row],[type]],"-"&amp;Table916[[#This Row],[rxn-no-enz]]),"RXN-")</f>
        <v>#N/A</v>
      </c>
      <c r="AK2077" s="1" t="e">
        <f>_xlfn.TEXTBEFORE(Table916[[#This Row],[type]],"_",-1)</f>
        <v>#N/A</v>
      </c>
      <c r="AN2077" t="s">
        <v>12304</v>
      </c>
      <c r="AO2077" t="s">
        <v>2778</v>
      </c>
      <c r="AP2077" s="3">
        <v>3.0425561999999999E-9</v>
      </c>
      <c r="AQ2077" t="str">
        <f>_xlfn.TEXTBEFORE(Table17[[#This Row],[rxn]],"-",-1)</f>
        <v>PROWASTE</v>
      </c>
    </row>
    <row r="2078" spans="16:43" ht="17" x14ac:dyDescent="0.25">
      <c r="P2078" s="4"/>
      <c r="T2078"/>
      <c r="AF2078" s="1" t="s">
        <v>12499</v>
      </c>
      <c r="AG2078" s="1" t="s">
        <v>2778</v>
      </c>
      <c r="AH2078" s="9">
        <v>2.7034619199999998E-10</v>
      </c>
      <c r="AI2078" s="1" t="e">
        <f>_xlfn.TEXTAFTER(Table916[[#This Row],[type]],"-",-1)</f>
        <v>#N/A</v>
      </c>
      <c r="AJ2078" s="1" t="e">
        <f ca="1">_xlfn.TEXTAFTER(_xlfn.TEXTBEFORE(Table916[[#This Row],[type]],"-"&amp;Table916[[#This Row],[rxn-no-enz]]),"RXN-")</f>
        <v>#N/A</v>
      </c>
      <c r="AK2078" s="1" t="e">
        <f>_xlfn.TEXTBEFORE(Table916[[#This Row],[type]],"_",-1)</f>
        <v>#N/A</v>
      </c>
      <c r="AN2078" t="s">
        <v>12305</v>
      </c>
      <c r="AO2078" t="s">
        <v>2778</v>
      </c>
      <c r="AP2078" s="3">
        <v>1.11369537E-10</v>
      </c>
      <c r="AQ2078" t="str">
        <f>_xlfn.TEXTBEFORE(Table17[[#This Row],[rxn]],"-",-1)</f>
        <v>PROWASTE</v>
      </c>
    </row>
    <row r="2079" spans="16:43" ht="17" x14ac:dyDescent="0.25">
      <c r="P2079" s="4"/>
      <c r="T2079"/>
      <c r="AF2079" s="1" t="s">
        <v>12500</v>
      </c>
      <c r="AG2079" s="1" t="s">
        <v>2778</v>
      </c>
      <c r="AH2079" s="9">
        <v>2.4233073300000001E-10</v>
      </c>
      <c r="AI2079" s="1" t="e">
        <f>_xlfn.TEXTAFTER(Table916[[#This Row],[type]],"-",-1)</f>
        <v>#N/A</v>
      </c>
      <c r="AJ2079" s="1" t="e">
        <f ca="1">_xlfn.TEXTAFTER(_xlfn.TEXTBEFORE(Table916[[#This Row],[type]],"-"&amp;Table916[[#This Row],[rxn-no-enz]]),"RXN-")</f>
        <v>#N/A</v>
      </c>
      <c r="AK2079" s="1" t="e">
        <f>_xlfn.TEXTBEFORE(Table916[[#This Row],[type]],"_",-1)</f>
        <v>#N/A</v>
      </c>
      <c r="AN2079" t="s">
        <v>13156</v>
      </c>
      <c r="AO2079" t="s">
        <v>2778</v>
      </c>
      <c r="AP2079" s="3">
        <v>8.3627703999999902E-11</v>
      </c>
      <c r="AQ2079" t="str">
        <f>_xlfn.TEXTBEFORE(Table17[[#This Row],[rxn]],"-",-1)</f>
        <v>PROWASTE</v>
      </c>
    </row>
    <row r="2080" spans="16:43" ht="17" x14ac:dyDescent="0.25">
      <c r="P2080" s="4"/>
      <c r="T2080"/>
      <c r="AF2080" s="1" t="s">
        <v>12501</v>
      </c>
      <c r="AG2080" s="1" t="s">
        <v>2778</v>
      </c>
      <c r="AH2080" s="9">
        <v>2.9132770399999998E-10</v>
      </c>
      <c r="AI2080" s="1" t="e">
        <f>_xlfn.TEXTAFTER(Table916[[#This Row],[type]],"-",-1)</f>
        <v>#N/A</v>
      </c>
      <c r="AJ2080" s="1" t="e">
        <f ca="1">_xlfn.TEXTAFTER(_xlfn.TEXTBEFORE(Table916[[#This Row],[type]],"-"&amp;Table916[[#This Row],[rxn-no-enz]]),"RXN-")</f>
        <v>#N/A</v>
      </c>
      <c r="AK2080" s="1" t="e">
        <f>_xlfn.TEXTBEFORE(Table916[[#This Row],[type]],"_",-1)</f>
        <v>#N/A</v>
      </c>
      <c r="AN2080" t="s">
        <v>12306</v>
      </c>
      <c r="AO2080" t="s">
        <v>2778</v>
      </c>
      <c r="AP2080" s="3">
        <v>8.3627703999999902E-11</v>
      </c>
      <c r="AQ2080" t="str">
        <f>_xlfn.TEXTBEFORE(Table17[[#This Row],[rxn]],"-",-1)</f>
        <v>PROWASTE</v>
      </c>
    </row>
    <row r="2081" spans="16:43" ht="17" x14ac:dyDescent="0.25">
      <c r="P2081" s="4"/>
      <c r="T2081"/>
      <c r="AF2081" s="1" t="s">
        <v>12502</v>
      </c>
      <c r="AG2081" s="1" t="s">
        <v>2778</v>
      </c>
      <c r="AH2081" s="9">
        <v>2.8241004999999999E-11</v>
      </c>
      <c r="AI2081" s="1" t="e">
        <f>_xlfn.TEXTAFTER(Table916[[#This Row],[type]],"-",-1)</f>
        <v>#N/A</v>
      </c>
      <c r="AJ2081" s="1" t="e">
        <f ca="1">_xlfn.TEXTAFTER(_xlfn.TEXTBEFORE(Table916[[#This Row],[type]],"-"&amp;Table916[[#This Row],[rxn-no-enz]]),"RXN-")</f>
        <v>#N/A</v>
      </c>
      <c r="AK2081" s="1" t="e">
        <f>_xlfn.TEXTBEFORE(Table916[[#This Row],[type]],"_",-1)</f>
        <v>#N/A</v>
      </c>
      <c r="AN2081" t="s">
        <v>12307</v>
      </c>
      <c r="AO2081" t="s">
        <v>2778</v>
      </c>
      <c r="AP2081" s="3">
        <v>3.0445113999999999E-11</v>
      </c>
      <c r="AQ2081" t="str">
        <f>_xlfn.TEXTBEFORE(Table17[[#This Row],[rxn]],"-",-1)</f>
        <v>PROWASTE</v>
      </c>
    </row>
    <row r="2082" spans="16:43" ht="17" x14ac:dyDescent="0.25">
      <c r="P2082" s="4"/>
      <c r="T2082"/>
      <c r="AF2082" s="1" t="s">
        <v>12503</v>
      </c>
      <c r="AG2082" s="1" t="s">
        <v>2778</v>
      </c>
      <c r="AH2082" s="9">
        <v>8.6349046699999997E-10</v>
      </c>
      <c r="AI2082" s="1" t="e">
        <f>_xlfn.TEXTAFTER(Table916[[#This Row],[type]],"-",-1)</f>
        <v>#N/A</v>
      </c>
      <c r="AJ2082" s="1" t="e">
        <f ca="1">_xlfn.TEXTAFTER(_xlfn.TEXTBEFORE(Table916[[#This Row],[type]],"-"&amp;Table916[[#This Row],[rxn-no-enz]]),"RXN-")</f>
        <v>#N/A</v>
      </c>
      <c r="AK2082" s="1" t="e">
        <f>_xlfn.TEXTBEFORE(Table916[[#This Row],[type]],"_",-1)</f>
        <v>#N/A</v>
      </c>
      <c r="AN2082" t="s">
        <v>12308</v>
      </c>
      <c r="AO2082" t="s">
        <v>2778</v>
      </c>
      <c r="AP2082" s="3">
        <v>1.8552701999999999E-10</v>
      </c>
      <c r="AQ2082" t="str">
        <f>_xlfn.TEXTBEFORE(Table17[[#This Row],[rxn]],"-",-1)</f>
        <v>PROWASTE</v>
      </c>
    </row>
    <row r="2083" spans="16:43" ht="17" x14ac:dyDescent="0.25">
      <c r="P2083" s="4"/>
      <c r="T2083"/>
      <c r="AF2083" s="1" t="s">
        <v>12504</v>
      </c>
      <c r="AG2083" s="1" t="s">
        <v>2778</v>
      </c>
      <c r="AH2083" s="9">
        <v>3.0098055E-10</v>
      </c>
      <c r="AI2083" s="1" t="e">
        <f>_xlfn.TEXTAFTER(Table916[[#This Row],[type]],"-",-1)</f>
        <v>#N/A</v>
      </c>
      <c r="AJ2083" s="1" t="e">
        <f ca="1">_xlfn.TEXTAFTER(_xlfn.TEXTBEFORE(Table916[[#This Row],[type]],"-"&amp;Table916[[#This Row],[rxn-no-enz]]),"RXN-")</f>
        <v>#N/A</v>
      </c>
      <c r="AK2083" s="1" t="e">
        <f>_xlfn.TEXTBEFORE(Table916[[#This Row],[type]],"_",-1)</f>
        <v>#N/A</v>
      </c>
      <c r="AN2083" t="s">
        <v>12309</v>
      </c>
      <c r="AO2083" t="s">
        <v>2778</v>
      </c>
      <c r="AP2083" s="3">
        <v>2.8208564183E-8</v>
      </c>
      <c r="AQ2083" t="str">
        <f>_xlfn.TEXTBEFORE(Table17[[#This Row],[rxn]],"-",-1)</f>
        <v>PROWASTE</v>
      </c>
    </row>
    <row r="2084" spans="16:43" ht="17" x14ac:dyDescent="0.25">
      <c r="P2084" s="4"/>
      <c r="T2084"/>
      <c r="AF2084" s="1" t="s">
        <v>12505</v>
      </c>
      <c r="AG2084" s="1" t="s">
        <v>2778</v>
      </c>
      <c r="AH2084" s="9">
        <v>1.90488404999999E-10</v>
      </c>
      <c r="AI2084" s="1" t="e">
        <f>_xlfn.TEXTAFTER(Table916[[#This Row],[type]],"-",-1)</f>
        <v>#N/A</v>
      </c>
      <c r="AJ2084" s="1" t="e">
        <f ca="1">_xlfn.TEXTAFTER(_xlfn.TEXTBEFORE(Table916[[#This Row],[type]],"-"&amp;Table916[[#This Row],[rxn-no-enz]]),"RXN-")</f>
        <v>#N/A</v>
      </c>
      <c r="AK2084" s="1" t="e">
        <f>_xlfn.TEXTBEFORE(Table916[[#This Row],[type]],"_",-1)</f>
        <v>#N/A</v>
      </c>
      <c r="AN2084" t="s">
        <v>12310</v>
      </c>
      <c r="AO2084" t="s">
        <v>2778</v>
      </c>
      <c r="AP2084" s="3">
        <v>4.9115698999999999E-11</v>
      </c>
      <c r="AQ2084" t="str">
        <f>_xlfn.TEXTBEFORE(Table17[[#This Row],[rxn]],"-",-1)</f>
        <v>PROWASTE</v>
      </c>
    </row>
    <row r="2085" spans="16:43" ht="17" x14ac:dyDescent="0.25">
      <c r="P2085" s="4"/>
      <c r="T2085"/>
      <c r="AF2085" s="1" t="s">
        <v>12506</v>
      </c>
      <c r="AG2085" s="1" t="s">
        <v>2778</v>
      </c>
      <c r="AH2085" s="9">
        <v>3.1924434100000002E-10</v>
      </c>
      <c r="AI2085" s="1" t="e">
        <f>_xlfn.TEXTAFTER(Table916[[#This Row],[type]],"-",-1)</f>
        <v>#N/A</v>
      </c>
      <c r="AJ2085" s="1" t="e">
        <f ca="1">_xlfn.TEXTAFTER(_xlfn.TEXTBEFORE(Table916[[#This Row],[type]],"-"&amp;Table916[[#This Row],[rxn-no-enz]]),"RXN-")</f>
        <v>#N/A</v>
      </c>
      <c r="AK2085" s="1" t="e">
        <f>_xlfn.TEXTBEFORE(Table916[[#This Row],[type]],"_",-1)</f>
        <v>#N/A</v>
      </c>
      <c r="AN2085" t="s">
        <v>13843</v>
      </c>
      <c r="AO2085" t="s">
        <v>2778</v>
      </c>
      <c r="AP2085" s="3">
        <v>4.9115698999999999E-11</v>
      </c>
      <c r="AQ2085" t="str">
        <f>_xlfn.TEXTBEFORE(Table17[[#This Row],[rxn]],"-",-1)</f>
        <v>PROWASTE</v>
      </c>
    </row>
    <row r="2086" spans="16:43" ht="17" x14ac:dyDescent="0.25">
      <c r="P2086" s="4"/>
      <c r="T2086"/>
      <c r="AF2086" s="1" t="s">
        <v>12507</v>
      </c>
      <c r="AG2086" s="1" t="s">
        <v>2778</v>
      </c>
      <c r="AH2086" s="9">
        <v>5.7210213000000002E-11</v>
      </c>
      <c r="AI2086" s="1" t="e">
        <f>_xlfn.TEXTAFTER(Table916[[#This Row],[type]],"-",-1)</f>
        <v>#N/A</v>
      </c>
      <c r="AJ2086" s="1" t="e">
        <f ca="1">_xlfn.TEXTAFTER(_xlfn.TEXTBEFORE(Table916[[#This Row],[type]],"-"&amp;Table916[[#This Row],[rxn-no-enz]]),"RXN-")</f>
        <v>#N/A</v>
      </c>
      <c r="AK2086" s="1" t="e">
        <f>_xlfn.TEXTBEFORE(Table916[[#This Row],[type]],"_",-1)</f>
        <v>#N/A</v>
      </c>
      <c r="AN2086" t="s">
        <v>12311</v>
      </c>
      <c r="AO2086" t="s">
        <v>2778</v>
      </c>
      <c r="AP2086" s="3">
        <v>2.6731547399999899E-10</v>
      </c>
      <c r="AQ2086" t="str">
        <f>_xlfn.TEXTBEFORE(Table17[[#This Row],[rxn]],"-",-1)</f>
        <v>PROWASTE</v>
      </c>
    </row>
    <row r="2087" spans="16:43" ht="17" x14ac:dyDescent="0.25">
      <c r="P2087" s="4"/>
      <c r="T2087"/>
      <c r="AF2087" s="1" t="s">
        <v>12508</v>
      </c>
      <c r="AG2087" s="1" t="s">
        <v>2778</v>
      </c>
      <c r="AH2087" s="9">
        <v>3.0816352900000001E-10</v>
      </c>
      <c r="AI2087" s="1" t="e">
        <f>_xlfn.TEXTAFTER(Table916[[#This Row],[type]],"-",-1)</f>
        <v>#N/A</v>
      </c>
      <c r="AJ2087" s="1" t="e">
        <f ca="1">_xlfn.TEXTAFTER(_xlfn.TEXTBEFORE(Table916[[#This Row],[type]],"-"&amp;Table916[[#This Row],[rxn-no-enz]]),"RXN-")</f>
        <v>#N/A</v>
      </c>
      <c r="AK2087" s="1" t="e">
        <f>_xlfn.TEXTBEFORE(Table916[[#This Row],[type]],"_",-1)</f>
        <v>#N/A</v>
      </c>
      <c r="AN2087" t="s">
        <v>12312</v>
      </c>
      <c r="AO2087" t="s">
        <v>2778</v>
      </c>
      <c r="AP2087" s="3">
        <v>1.0694924579999999E-9</v>
      </c>
      <c r="AQ2087" t="str">
        <f>_xlfn.TEXTBEFORE(Table17[[#This Row],[rxn]],"-",-1)</f>
        <v>PROWASTE</v>
      </c>
    </row>
    <row r="2088" spans="16:43" ht="17" x14ac:dyDescent="0.25">
      <c r="P2088" s="4"/>
      <c r="T2088"/>
      <c r="AF2088" s="1" t="s">
        <v>12509</v>
      </c>
      <c r="AG2088" s="1" t="s">
        <v>2778</v>
      </c>
      <c r="AH2088" s="9">
        <v>5.7966062300000005E-10</v>
      </c>
      <c r="AI2088" s="1" t="e">
        <f>_xlfn.TEXTAFTER(Table916[[#This Row],[type]],"-",-1)</f>
        <v>#N/A</v>
      </c>
      <c r="AJ2088" s="1" t="e">
        <f ca="1">_xlfn.TEXTAFTER(_xlfn.TEXTBEFORE(Table916[[#This Row],[type]],"-"&amp;Table916[[#This Row],[rxn-no-enz]]),"RXN-")</f>
        <v>#N/A</v>
      </c>
      <c r="AK2088" s="1" t="e">
        <f>_xlfn.TEXTBEFORE(Table916[[#This Row],[type]],"_",-1)</f>
        <v>#N/A</v>
      </c>
      <c r="AN2088" t="s">
        <v>12313</v>
      </c>
      <c r="AO2088" t="s">
        <v>2778</v>
      </c>
      <c r="AP2088" s="3">
        <v>1.07737684E-10</v>
      </c>
      <c r="AQ2088" t="str">
        <f>_xlfn.TEXTBEFORE(Table17[[#This Row],[rxn]],"-",-1)</f>
        <v>PROWASTE</v>
      </c>
    </row>
    <row r="2089" spans="16:43" ht="17" x14ac:dyDescent="0.25">
      <c r="P2089" s="4"/>
      <c r="T2089"/>
      <c r="AF2089" s="1" t="s">
        <v>12510</v>
      </c>
      <c r="AG2089" s="1" t="s">
        <v>2778</v>
      </c>
      <c r="AH2089" s="9">
        <v>9.7766293800000009E-10</v>
      </c>
      <c r="AI2089" s="1" t="e">
        <f>_xlfn.TEXTAFTER(Table916[[#This Row],[type]],"-",-1)</f>
        <v>#N/A</v>
      </c>
      <c r="AJ2089" s="1" t="e">
        <f ca="1">_xlfn.TEXTAFTER(_xlfn.TEXTBEFORE(Table916[[#This Row],[type]],"-"&amp;Table916[[#This Row],[rxn-no-enz]]),"RXN-")</f>
        <v>#N/A</v>
      </c>
      <c r="AK2089" s="1" t="e">
        <f>_xlfn.TEXTBEFORE(Table916[[#This Row],[type]],"_",-1)</f>
        <v>#N/A</v>
      </c>
      <c r="AN2089" t="s">
        <v>12314</v>
      </c>
      <c r="AO2089" t="s">
        <v>2778</v>
      </c>
      <c r="AP2089" s="3">
        <v>1.9340833000000001E-10</v>
      </c>
      <c r="AQ2089" t="str">
        <f>_xlfn.TEXTBEFORE(Table17[[#This Row],[rxn]],"-",-1)</f>
        <v>PROWASTE</v>
      </c>
    </row>
    <row r="2090" spans="16:43" ht="17" x14ac:dyDescent="0.25">
      <c r="P2090" s="4"/>
      <c r="T2090"/>
      <c r="AF2090" s="1" t="s">
        <v>12511</v>
      </c>
      <c r="AG2090" s="1" t="s">
        <v>2778</v>
      </c>
      <c r="AH2090" s="9">
        <v>3.4856448799999999E-10</v>
      </c>
      <c r="AI2090" s="1" t="e">
        <f>_xlfn.TEXTAFTER(Table916[[#This Row],[type]],"-",-1)</f>
        <v>#N/A</v>
      </c>
      <c r="AJ2090" s="1" t="e">
        <f ca="1">_xlfn.TEXTAFTER(_xlfn.TEXTBEFORE(Table916[[#This Row],[type]],"-"&amp;Table916[[#This Row],[rxn-no-enz]]),"RXN-")</f>
        <v>#N/A</v>
      </c>
      <c r="AK2090" s="1" t="e">
        <f>_xlfn.TEXTBEFORE(Table916[[#This Row],[type]],"_",-1)</f>
        <v>#N/A</v>
      </c>
      <c r="AN2090" t="s">
        <v>12315</v>
      </c>
      <c r="AO2090" t="s">
        <v>2778</v>
      </c>
      <c r="AP2090" s="3">
        <v>2.7660438199999898E-10</v>
      </c>
      <c r="AQ2090" t="str">
        <f>_xlfn.TEXTBEFORE(Table17[[#This Row],[rxn]],"-",-1)</f>
        <v>PROWASTE</v>
      </c>
    </row>
    <row r="2091" spans="16:43" ht="17" x14ac:dyDescent="0.25">
      <c r="P2091" s="4"/>
      <c r="T2091"/>
      <c r="AF2091" s="1" t="s">
        <v>12512</v>
      </c>
      <c r="AG2091" s="1" t="s">
        <v>2778</v>
      </c>
      <c r="AH2091" s="9">
        <v>2.1501807E-11</v>
      </c>
      <c r="AI2091" s="1" t="e">
        <f>_xlfn.TEXTAFTER(Table916[[#This Row],[type]],"-",-1)</f>
        <v>#N/A</v>
      </c>
      <c r="AJ2091" s="1" t="e">
        <f ca="1">_xlfn.TEXTAFTER(_xlfn.TEXTBEFORE(Table916[[#This Row],[type]],"-"&amp;Table916[[#This Row],[rxn-no-enz]]),"RXN-")</f>
        <v>#N/A</v>
      </c>
      <c r="AK2091" s="1" t="e">
        <f>_xlfn.TEXTBEFORE(Table916[[#This Row],[type]],"_",-1)</f>
        <v>#N/A</v>
      </c>
      <c r="AN2091" t="s">
        <v>12316</v>
      </c>
      <c r="AO2091" t="s">
        <v>2778</v>
      </c>
      <c r="AP2091" s="3">
        <v>2.91426538E-10</v>
      </c>
      <c r="AQ2091" t="str">
        <f>_xlfn.TEXTBEFORE(Table17[[#This Row],[rxn]],"-",-1)</f>
        <v>PROWASTE</v>
      </c>
    </row>
    <row r="2092" spans="16:43" ht="17" x14ac:dyDescent="0.25">
      <c r="P2092" s="4"/>
      <c r="T2092"/>
      <c r="AF2092" s="1" t="s">
        <v>12513</v>
      </c>
      <c r="AG2092" s="1" t="s">
        <v>2778</v>
      </c>
      <c r="AH2092" s="9">
        <v>2.4628933589999999E-9</v>
      </c>
      <c r="AI2092" s="1" t="e">
        <f>_xlfn.TEXTAFTER(Table916[[#This Row],[type]],"-",-1)</f>
        <v>#N/A</v>
      </c>
      <c r="AJ2092" s="1" t="e">
        <f ca="1">_xlfn.TEXTAFTER(_xlfn.TEXTBEFORE(Table916[[#This Row],[type]],"-"&amp;Table916[[#This Row],[rxn-no-enz]]),"RXN-")</f>
        <v>#N/A</v>
      </c>
      <c r="AK2092" s="1" t="e">
        <f>_xlfn.TEXTBEFORE(Table916[[#This Row],[type]],"_",-1)</f>
        <v>#N/A</v>
      </c>
      <c r="AN2092" t="s">
        <v>13844</v>
      </c>
      <c r="AO2092" t="s">
        <v>2778</v>
      </c>
      <c r="AP2092" s="3">
        <v>2.91426538E-10</v>
      </c>
      <c r="AQ2092" t="str">
        <f>_xlfn.TEXTBEFORE(Table17[[#This Row],[rxn]],"-",-1)</f>
        <v>PROWASTE</v>
      </c>
    </row>
    <row r="2093" spans="16:43" ht="17" x14ac:dyDescent="0.25">
      <c r="P2093" s="4"/>
      <c r="T2093"/>
      <c r="AF2093" s="1" t="s">
        <v>12514</v>
      </c>
      <c r="AG2093" s="1" t="s">
        <v>2778</v>
      </c>
      <c r="AH2093" s="9">
        <v>1.91355748E-10</v>
      </c>
      <c r="AI2093" s="1" t="e">
        <f>_xlfn.TEXTAFTER(Table916[[#This Row],[type]],"-",-1)</f>
        <v>#N/A</v>
      </c>
      <c r="AJ2093" s="1" t="e">
        <f ca="1">_xlfn.TEXTAFTER(_xlfn.TEXTBEFORE(Table916[[#This Row],[type]],"-"&amp;Table916[[#This Row],[rxn-no-enz]]),"RXN-")</f>
        <v>#N/A</v>
      </c>
      <c r="AK2093" s="1" t="e">
        <f>_xlfn.TEXTBEFORE(Table916[[#This Row],[type]],"_",-1)</f>
        <v>#N/A</v>
      </c>
      <c r="AN2093" t="s">
        <v>12317</v>
      </c>
      <c r="AO2093" t="s">
        <v>2778</v>
      </c>
      <c r="AP2093" s="3">
        <v>1.60206199999999E-12</v>
      </c>
      <c r="AQ2093" t="str">
        <f>_xlfn.TEXTBEFORE(Table17[[#This Row],[rxn]],"-",-1)</f>
        <v>PROWASTE</v>
      </c>
    </row>
    <row r="2094" spans="16:43" ht="17" x14ac:dyDescent="0.25">
      <c r="P2094" s="4"/>
      <c r="T2094"/>
      <c r="AF2094" s="1" t="s">
        <v>12515</v>
      </c>
      <c r="AG2094" s="1" t="s">
        <v>2778</v>
      </c>
      <c r="AH2094" s="9">
        <v>1.1566398E-10</v>
      </c>
      <c r="AI2094" s="1" t="e">
        <f>_xlfn.TEXTAFTER(Table916[[#This Row],[type]],"-",-1)</f>
        <v>#N/A</v>
      </c>
      <c r="AJ2094" s="1" t="e">
        <f ca="1">_xlfn.TEXTAFTER(_xlfn.TEXTBEFORE(Table916[[#This Row],[type]],"-"&amp;Table916[[#This Row],[rxn-no-enz]]),"RXN-")</f>
        <v>#N/A</v>
      </c>
      <c r="AK2094" s="1" t="e">
        <f>_xlfn.TEXTBEFORE(Table916[[#This Row],[type]],"_",-1)</f>
        <v>#N/A</v>
      </c>
      <c r="AN2094" t="s">
        <v>13845</v>
      </c>
      <c r="AO2094" t="s">
        <v>2778</v>
      </c>
      <c r="AP2094" s="3">
        <v>1.9661357599999899E-10</v>
      </c>
      <c r="AQ2094" t="str">
        <f>_xlfn.TEXTBEFORE(Table17[[#This Row],[rxn]],"-",-1)</f>
        <v>PROWASTE</v>
      </c>
    </row>
    <row r="2095" spans="16:43" ht="17" x14ac:dyDescent="0.25">
      <c r="P2095" s="4"/>
      <c r="T2095"/>
      <c r="AF2095" s="1" t="s">
        <v>12516</v>
      </c>
      <c r="AG2095" s="1" t="s">
        <v>2778</v>
      </c>
      <c r="AH2095" s="9">
        <v>3.025095E-12</v>
      </c>
      <c r="AI2095" s="1" t="e">
        <f>_xlfn.TEXTAFTER(Table916[[#This Row],[type]],"-",-1)</f>
        <v>#N/A</v>
      </c>
      <c r="AJ2095" s="1" t="e">
        <f ca="1">_xlfn.TEXTAFTER(_xlfn.TEXTBEFORE(Table916[[#This Row],[type]],"-"&amp;Table916[[#This Row],[rxn-no-enz]]),"RXN-")</f>
        <v>#N/A</v>
      </c>
      <c r="AK2095" s="1" t="e">
        <f>_xlfn.TEXTBEFORE(Table916[[#This Row],[type]],"_",-1)</f>
        <v>#N/A</v>
      </c>
      <c r="AN2095" t="s">
        <v>12318</v>
      </c>
      <c r="AO2095" t="s">
        <v>2778</v>
      </c>
      <c r="AP2095" s="3">
        <v>2.8218462889999998E-9</v>
      </c>
      <c r="AQ2095" t="str">
        <f>_xlfn.TEXTBEFORE(Table17[[#This Row],[rxn]],"-",-1)</f>
        <v>PROWASTE</v>
      </c>
    </row>
    <row r="2096" spans="16:43" ht="17" x14ac:dyDescent="0.25">
      <c r="P2096" s="4"/>
      <c r="T2096"/>
      <c r="AF2096" s="1" t="s">
        <v>12517</v>
      </c>
      <c r="AG2096" s="1" t="s">
        <v>2778</v>
      </c>
      <c r="AH2096" s="9">
        <v>2.1023162900000001E-10</v>
      </c>
      <c r="AI2096" s="1" t="e">
        <f>_xlfn.TEXTAFTER(Table916[[#This Row],[type]],"-",-1)</f>
        <v>#N/A</v>
      </c>
      <c r="AJ2096" s="1" t="e">
        <f ca="1">_xlfn.TEXTAFTER(_xlfn.TEXTBEFORE(Table916[[#This Row],[type]],"-"&amp;Table916[[#This Row],[rxn-no-enz]]),"RXN-")</f>
        <v>#N/A</v>
      </c>
      <c r="AK2096" s="1" t="e">
        <f>_xlfn.TEXTBEFORE(Table916[[#This Row],[type]],"_",-1)</f>
        <v>#N/A</v>
      </c>
      <c r="AN2096" t="s">
        <v>12319</v>
      </c>
      <c r="AO2096" t="s">
        <v>2778</v>
      </c>
      <c r="AP2096" s="3">
        <v>1.3079893200000001E-10</v>
      </c>
      <c r="AQ2096" t="str">
        <f>_xlfn.TEXTBEFORE(Table17[[#This Row],[rxn]],"-",-1)</f>
        <v>PROWASTE</v>
      </c>
    </row>
    <row r="2097" spans="16:43" ht="17" x14ac:dyDescent="0.25">
      <c r="P2097" s="4"/>
      <c r="T2097"/>
      <c r="AF2097" s="1" t="s">
        <v>12518</v>
      </c>
      <c r="AG2097" s="1" t="s">
        <v>2778</v>
      </c>
      <c r="AH2097" s="9">
        <v>9.8400106999999995E-11</v>
      </c>
      <c r="AI2097" s="1" t="e">
        <f>_xlfn.TEXTAFTER(Table916[[#This Row],[type]],"-",-1)</f>
        <v>#N/A</v>
      </c>
      <c r="AJ2097" s="1" t="e">
        <f ca="1">_xlfn.TEXTAFTER(_xlfn.TEXTBEFORE(Table916[[#This Row],[type]],"-"&amp;Table916[[#This Row],[rxn-no-enz]]),"RXN-")</f>
        <v>#N/A</v>
      </c>
      <c r="AK2097" s="1" t="e">
        <f>_xlfn.TEXTBEFORE(Table916[[#This Row],[type]],"_",-1)</f>
        <v>#N/A</v>
      </c>
      <c r="AN2097" t="s">
        <v>12320</v>
      </c>
      <c r="AO2097" t="s">
        <v>2778</v>
      </c>
      <c r="AP2097" s="3">
        <v>3.6649675999999998E-11</v>
      </c>
      <c r="AQ2097" t="str">
        <f>_xlfn.TEXTBEFORE(Table17[[#This Row],[rxn]],"-",-1)</f>
        <v>PROWASTE</v>
      </c>
    </row>
    <row r="2098" spans="16:43" ht="17" x14ac:dyDescent="0.25">
      <c r="P2098" s="4"/>
      <c r="T2098"/>
      <c r="AF2098" s="1" t="s">
        <v>12519</v>
      </c>
      <c r="AG2098" s="1" t="s">
        <v>2778</v>
      </c>
      <c r="AH2098" s="9">
        <v>3.2550511100000002E-10</v>
      </c>
      <c r="AI2098" s="1" t="e">
        <f>_xlfn.TEXTAFTER(Table916[[#This Row],[type]],"-",-1)</f>
        <v>#N/A</v>
      </c>
      <c r="AJ2098" s="1" t="e">
        <f ca="1">_xlfn.TEXTAFTER(_xlfn.TEXTBEFORE(Table916[[#This Row],[type]],"-"&amp;Table916[[#This Row],[rxn-no-enz]]),"RXN-")</f>
        <v>#N/A</v>
      </c>
      <c r="AK2098" s="1" t="e">
        <f>_xlfn.TEXTBEFORE(Table916[[#This Row],[type]],"_",-1)</f>
        <v>#N/A</v>
      </c>
      <c r="AN2098" t="s">
        <v>12321</v>
      </c>
      <c r="AO2098" t="s">
        <v>2778</v>
      </c>
      <c r="AP2098" s="3">
        <v>2.8898897869999999E-9</v>
      </c>
      <c r="AQ2098" t="str">
        <f>_xlfn.TEXTBEFORE(Table17[[#This Row],[rxn]],"-",-1)</f>
        <v>PROWASTE</v>
      </c>
    </row>
    <row r="2099" spans="16:43" ht="17" x14ac:dyDescent="0.25">
      <c r="P2099" s="4"/>
      <c r="T2099"/>
      <c r="AF2099" s="1" t="s">
        <v>12520</v>
      </c>
      <c r="AG2099" s="1" t="s">
        <v>2778</v>
      </c>
      <c r="AH2099" s="9">
        <v>4.1121698E-11</v>
      </c>
      <c r="AI2099" s="1" t="e">
        <f>_xlfn.TEXTAFTER(Table916[[#This Row],[type]],"-",-1)</f>
        <v>#N/A</v>
      </c>
      <c r="AJ2099" s="1" t="e">
        <f ca="1">_xlfn.TEXTAFTER(_xlfn.TEXTBEFORE(Table916[[#This Row],[type]],"-"&amp;Table916[[#This Row],[rxn-no-enz]]),"RXN-")</f>
        <v>#N/A</v>
      </c>
      <c r="AK2099" s="1" t="e">
        <f>_xlfn.TEXTBEFORE(Table916[[#This Row],[type]],"_",-1)</f>
        <v>#N/A</v>
      </c>
      <c r="AN2099" t="s">
        <v>12322</v>
      </c>
      <c r="AO2099" t="s">
        <v>2778</v>
      </c>
      <c r="AP2099" s="3">
        <v>3.3143061799999999E-10</v>
      </c>
      <c r="AQ2099" t="str">
        <f>_xlfn.TEXTBEFORE(Table17[[#This Row],[rxn]],"-",-1)</f>
        <v>PROWASTE</v>
      </c>
    </row>
    <row r="2100" spans="16:43" ht="17" x14ac:dyDescent="0.25">
      <c r="P2100" s="4"/>
      <c r="T2100"/>
      <c r="AF2100" s="1" t="s">
        <v>12521</v>
      </c>
      <c r="AG2100" s="1" t="s">
        <v>2778</v>
      </c>
      <c r="AH2100" s="9">
        <v>3.7894195000000003E-11</v>
      </c>
      <c r="AI2100" s="1" t="e">
        <f>_xlfn.TEXTAFTER(Table916[[#This Row],[type]],"-",-1)</f>
        <v>#N/A</v>
      </c>
      <c r="AJ2100" s="1" t="e">
        <f ca="1">_xlfn.TEXTAFTER(_xlfn.TEXTBEFORE(Table916[[#This Row],[type]],"-"&amp;Table916[[#This Row],[rxn-no-enz]]),"RXN-")</f>
        <v>#N/A</v>
      </c>
      <c r="AK2100" s="1" t="e">
        <f>_xlfn.TEXTBEFORE(Table916[[#This Row],[type]],"_",-1)</f>
        <v>#N/A</v>
      </c>
      <c r="AN2100" t="s">
        <v>12323</v>
      </c>
      <c r="AO2100" t="s">
        <v>2778</v>
      </c>
      <c r="AP2100" s="3">
        <v>4.8765147199999999E-10</v>
      </c>
      <c r="AQ2100" t="str">
        <f>_xlfn.TEXTBEFORE(Table17[[#This Row],[rxn]],"-",-1)</f>
        <v>PROWASTE</v>
      </c>
    </row>
    <row r="2101" spans="16:43" ht="17" x14ac:dyDescent="0.25">
      <c r="P2101" s="4"/>
      <c r="T2101"/>
      <c r="AF2101" s="1" t="s">
        <v>12522</v>
      </c>
      <c r="AG2101" s="1" t="s">
        <v>2778</v>
      </c>
      <c r="AH2101" s="9">
        <v>6.0404454999999999E-11</v>
      </c>
      <c r="AI2101" s="1" t="e">
        <f>_xlfn.TEXTAFTER(Table916[[#This Row],[type]],"-",-1)</f>
        <v>#N/A</v>
      </c>
      <c r="AJ2101" s="1" t="e">
        <f ca="1">_xlfn.TEXTAFTER(_xlfn.TEXTBEFORE(Table916[[#This Row],[type]],"-"&amp;Table916[[#This Row],[rxn-no-enz]]),"RXN-")</f>
        <v>#N/A</v>
      </c>
      <c r="AK2101" s="1" t="e">
        <f>_xlfn.TEXTBEFORE(Table916[[#This Row],[type]],"_",-1)</f>
        <v>#N/A</v>
      </c>
      <c r="AN2101" t="s">
        <v>13846</v>
      </c>
      <c r="AO2101" t="s">
        <v>2778</v>
      </c>
      <c r="AP2101" s="3">
        <v>4.8765147199999999E-10</v>
      </c>
      <c r="AQ2101" t="str">
        <f>_xlfn.TEXTBEFORE(Table17[[#This Row],[rxn]],"-",-1)</f>
        <v>PROWASTE</v>
      </c>
    </row>
    <row r="2102" spans="16:43" ht="17" x14ac:dyDescent="0.25">
      <c r="P2102" s="4"/>
      <c r="T2102"/>
      <c r="AF2102" s="1" t="s">
        <v>12523</v>
      </c>
      <c r="AG2102" s="1" t="s">
        <v>2778</v>
      </c>
      <c r="AH2102" s="9">
        <v>0</v>
      </c>
      <c r="AI2102" s="1" t="e">
        <f>_xlfn.TEXTAFTER(Table916[[#This Row],[type]],"-",-1)</f>
        <v>#N/A</v>
      </c>
      <c r="AJ2102" s="1" t="e">
        <f ca="1">_xlfn.TEXTAFTER(_xlfn.TEXTBEFORE(Table916[[#This Row],[type]],"-"&amp;Table916[[#This Row],[rxn-no-enz]]),"RXN-")</f>
        <v>#N/A</v>
      </c>
      <c r="AK2102" s="1" t="e">
        <f>_xlfn.TEXTBEFORE(Table916[[#This Row],[type]],"_",-1)</f>
        <v>#N/A</v>
      </c>
      <c r="AN2102" t="s">
        <v>12324</v>
      </c>
      <c r="AO2102" t="s">
        <v>2778</v>
      </c>
      <c r="AP2102" s="3">
        <v>2.3657194099999999E-10</v>
      </c>
      <c r="AQ2102" t="str">
        <f>_xlfn.TEXTBEFORE(Table17[[#This Row],[rxn]],"-",-1)</f>
        <v>PROWASTE</v>
      </c>
    </row>
    <row r="2103" spans="16:43" ht="17" x14ac:dyDescent="0.25">
      <c r="P2103" s="4"/>
      <c r="T2103"/>
      <c r="AF2103" s="1" t="s">
        <v>12524</v>
      </c>
      <c r="AG2103" s="1" t="s">
        <v>2778</v>
      </c>
      <c r="AH2103" s="9">
        <v>7.8693599999999999E-13</v>
      </c>
      <c r="AI2103" s="1" t="e">
        <f>_xlfn.TEXTAFTER(Table916[[#This Row],[type]],"-",-1)</f>
        <v>#N/A</v>
      </c>
      <c r="AJ2103" s="1" t="e">
        <f ca="1">_xlfn.TEXTAFTER(_xlfn.TEXTBEFORE(Table916[[#This Row],[type]],"-"&amp;Table916[[#This Row],[rxn-no-enz]]),"RXN-")</f>
        <v>#N/A</v>
      </c>
      <c r="AK2103" s="1" t="e">
        <f>_xlfn.TEXTBEFORE(Table916[[#This Row],[type]],"_",-1)</f>
        <v>#N/A</v>
      </c>
      <c r="AN2103" t="s">
        <v>12325</v>
      </c>
      <c r="AO2103" t="s">
        <v>2778</v>
      </c>
      <c r="AP2103" s="3">
        <v>3.3537491E-11</v>
      </c>
      <c r="AQ2103" t="str">
        <f>_xlfn.TEXTBEFORE(Table17[[#This Row],[rxn]],"-",-1)</f>
        <v>PROWASTE</v>
      </c>
    </row>
    <row r="2104" spans="16:43" ht="17" x14ac:dyDescent="0.25">
      <c r="P2104" s="4"/>
      <c r="T2104"/>
      <c r="AF2104" s="1" t="s">
        <v>12525</v>
      </c>
      <c r="AG2104" s="1" t="s">
        <v>2778</v>
      </c>
      <c r="AH2104" s="9">
        <v>5.7825530000000004E-12</v>
      </c>
      <c r="AI2104" s="1" t="e">
        <f>_xlfn.TEXTAFTER(Table916[[#This Row],[type]],"-",-1)</f>
        <v>#N/A</v>
      </c>
      <c r="AJ2104" s="1" t="e">
        <f ca="1">_xlfn.TEXTAFTER(_xlfn.TEXTBEFORE(Table916[[#This Row],[type]],"-"&amp;Table916[[#This Row],[rxn-no-enz]]),"RXN-")</f>
        <v>#N/A</v>
      </c>
      <c r="AK2104" s="1" t="e">
        <f>_xlfn.TEXTBEFORE(Table916[[#This Row],[type]],"_",-1)</f>
        <v>#N/A</v>
      </c>
      <c r="AN2104" t="s">
        <v>12326</v>
      </c>
      <c r="AO2104" t="s">
        <v>2778</v>
      </c>
      <c r="AP2104" s="3">
        <v>4.2797517999999999E-11</v>
      </c>
      <c r="AQ2104" t="str">
        <f>_xlfn.TEXTBEFORE(Table17[[#This Row],[rxn]],"-",-1)</f>
        <v>PROWASTE</v>
      </c>
    </row>
    <row r="2105" spans="16:43" ht="17" x14ac:dyDescent="0.25">
      <c r="P2105" s="4"/>
      <c r="T2105"/>
      <c r="AF2105" s="1" t="s">
        <v>12526</v>
      </c>
      <c r="AG2105" s="1" t="s">
        <v>2778</v>
      </c>
      <c r="AH2105" s="9">
        <v>4.7620040999999997E-11</v>
      </c>
      <c r="AI2105" s="1" t="e">
        <f>_xlfn.TEXTAFTER(Table916[[#This Row],[type]],"-",-1)</f>
        <v>#N/A</v>
      </c>
      <c r="AJ2105" s="1" t="e">
        <f ca="1">_xlfn.TEXTAFTER(_xlfn.TEXTBEFORE(Table916[[#This Row],[type]],"-"&amp;Table916[[#This Row],[rxn-no-enz]]),"RXN-")</f>
        <v>#N/A</v>
      </c>
      <c r="AK2105" s="1" t="e">
        <f>_xlfn.TEXTBEFORE(Table916[[#This Row],[type]],"_",-1)</f>
        <v>#N/A</v>
      </c>
      <c r="AN2105" t="s">
        <v>12327</v>
      </c>
      <c r="AO2105" t="s">
        <v>2778</v>
      </c>
      <c r="AP2105" s="3">
        <v>4.494569833E-9</v>
      </c>
      <c r="AQ2105" t="str">
        <f>_xlfn.TEXTBEFORE(Table17[[#This Row],[rxn]],"-",-1)</f>
        <v>PROWASTE</v>
      </c>
    </row>
    <row r="2106" spans="16:43" ht="17" x14ac:dyDescent="0.25">
      <c r="P2106" s="4"/>
      <c r="T2106"/>
      <c r="AF2106" s="1" t="s">
        <v>12527</v>
      </c>
      <c r="AG2106" s="1" t="s">
        <v>2778</v>
      </c>
      <c r="AH2106" s="9">
        <v>1.3292482699999999E-10</v>
      </c>
      <c r="AI2106" s="1" t="e">
        <f>_xlfn.TEXTAFTER(Table916[[#This Row],[type]],"-",-1)</f>
        <v>#N/A</v>
      </c>
      <c r="AJ2106" s="1" t="e">
        <f ca="1">_xlfn.TEXTAFTER(_xlfn.TEXTBEFORE(Table916[[#This Row],[type]],"-"&amp;Table916[[#This Row],[rxn-no-enz]]),"RXN-")</f>
        <v>#N/A</v>
      </c>
      <c r="AK2106" s="1" t="e">
        <f>_xlfn.TEXTBEFORE(Table916[[#This Row],[type]],"_",-1)</f>
        <v>#N/A</v>
      </c>
      <c r="AN2106" t="s">
        <v>12328</v>
      </c>
      <c r="AO2106" t="s">
        <v>2778</v>
      </c>
      <c r="AP2106" s="3">
        <v>6.0758062200000005E-10</v>
      </c>
      <c r="AQ2106" t="str">
        <f>_xlfn.TEXTBEFORE(Table17[[#This Row],[rxn]],"-",-1)</f>
        <v>PROWASTE</v>
      </c>
    </row>
    <row r="2107" spans="16:43" ht="17" x14ac:dyDescent="0.25">
      <c r="P2107" s="4"/>
      <c r="T2107"/>
      <c r="AF2107" s="1" t="s">
        <v>12528</v>
      </c>
      <c r="AG2107" s="1" t="s">
        <v>2778</v>
      </c>
      <c r="AH2107" s="9">
        <v>1.2562947800000001E-10</v>
      </c>
      <c r="AI2107" s="1" t="e">
        <f>_xlfn.TEXTAFTER(Table916[[#This Row],[type]],"-",-1)</f>
        <v>#N/A</v>
      </c>
      <c r="AJ2107" s="1" t="e">
        <f ca="1">_xlfn.TEXTAFTER(_xlfn.TEXTBEFORE(Table916[[#This Row],[type]],"-"&amp;Table916[[#This Row],[rxn-no-enz]]),"RXN-")</f>
        <v>#N/A</v>
      </c>
      <c r="AK2107" s="1" t="e">
        <f>_xlfn.TEXTBEFORE(Table916[[#This Row],[type]],"_",-1)</f>
        <v>#N/A</v>
      </c>
      <c r="AN2107" t="s">
        <v>13847</v>
      </c>
      <c r="AO2107" t="s">
        <v>2778</v>
      </c>
      <c r="AP2107" s="3">
        <v>6.0758062200000005E-10</v>
      </c>
      <c r="AQ2107" t="str">
        <f>_xlfn.TEXTBEFORE(Table17[[#This Row],[rxn]],"-",-1)</f>
        <v>PROWASTE</v>
      </c>
    </row>
    <row r="2108" spans="16:43" ht="17" x14ac:dyDescent="0.25">
      <c r="P2108" s="4"/>
      <c r="T2108"/>
      <c r="AF2108" s="1" t="s">
        <v>12529</v>
      </c>
      <c r="AG2108" s="1" t="s">
        <v>2778</v>
      </c>
      <c r="AH2108" s="9">
        <v>2.598858E-11</v>
      </c>
      <c r="AI2108" s="1" t="e">
        <f>_xlfn.TEXTAFTER(Table916[[#This Row],[type]],"-",-1)</f>
        <v>#N/A</v>
      </c>
      <c r="AJ2108" s="1" t="e">
        <f ca="1">_xlfn.TEXTAFTER(_xlfn.TEXTBEFORE(Table916[[#This Row],[type]],"-"&amp;Table916[[#This Row],[rxn-no-enz]]),"RXN-")</f>
        <v>#N/A</v>
      </c>
      <c r="AK2108" s="1" t="e">
        <f>_xlfn.TEXTBEFORE(Table916[[#This Row],[type]],"_",-1)</f>
        <v>#N/A</v>
      </c>
      <c r="AN2108" t="s">
        <v>12329</v>
      </c>
      <c r="AO2108" t="s">
        <v>2778</v>
      </c>
      <c r="AP2108" s="3">
        <v>2.5895634400000001E-10</v>
      </c>
      <c r="AQ2108" t="str">
        <f>_xlfn.TEXTBEFORE(Table17[[#This Row],[rxn]],"-",-1)</f>
        <v>PROWASTE</v>
      </c>
    </row>
    <row r="2109" spans="16:43" ht="17" x14ac:dyDescent="0.25">
      <c r="P2109" s="4"/>
      <c r="T2109"/>
      <c r="AF2109" s="1" t="s">
        <v>12530</v>
      </c>
      <c r="AG2109" s="1" t="s">
        <v>2778</v>
      </c>
      <c r="AH2109" s="9">
        <v>1.029753219E-9</v>
      </c>
      <c r="AI2109" s="1" t="e">
        <f>_xlfn.TEXTAFTER(Table916[[#This Row],[type]],"-",-1)</f>
        <v>#N/A</v>
      </c>
      <c r="AJ2109" s="1" t="e">
        <f ca="1">_xlfn.TEXTAFTER(_xlfn.TEXTBEFORE(Table916[[#This Row],[type]],"-"&amp;Table916[[#This Row],[rxn-no-enz]]),"RXN-")</f>
        <v>#N/A</v>
      </c>
      <c r="AK2109" s="1" t="e">
        <f>_xlfn.TEXTBEFORE(Table916[[#This Row],[type]],"_",-1)</f>
        <v>#N/A</v>
      </c>
      <c r="AN2109" t="s">
        <v>12330</v>
      </c>
      <c r="AO2109" t="s">
        <v>2778</v>
      </c>
      <c r="AP2109" s="3">
        <v>1.6545166999999999E-11</v>
      </c>
      <c r="AQ2109" t="str">
        <f>_xlfn.TEXTBEFORE(Table17[[#This Row],[rxn]],"-",-1)</f>
        <v>PROWASTE</v>
      </c>
    </row>
    <row r="2110" spans="16:43" ht="17" x14ac:dyDescent="0.25">
      <c r="P2110" s="4"/>
      <c r="T2110"/>
      <c r="AF2110" s="1" t="s">
        <v>12531</v>
      </c>
      <c r="AG2110" s="1" t="s">
        <v>2778</v>
      </c>
      <c r="AH2110" s="9">
        <v>9.9268930999999994E-11</v>
      </c>
      <c r="AI2110" s="1" t="e">
        <f>_xlfn.TEXTAFTER(Table916[[#This Row],[type]],"-",-1)</f>
        <v>#N/A</v>
      </c>
      <c r="AJ2110" s="1" t="e">
        <f ca="1">_xlfn.TEXTAFTER(_xlfn.TEXTBEFORE(Table916[[#This Row],[type]],"-"&amp;Table916[[#This Row],[rxn-no-enz]]),"RXN-")</f>
        <v>#N/A</v>
      </c>
      <c r="AK2110" s="1" t="e">
        <f>_xlfn.TEXTBEFORE(Table916[[#This Row],[type]],"_",-1)</f>
        <v>#N/A</v>
      </c>
      <c r="AN2110" t="s">
        <v>12331</v>
      </c>
      <c r="AO2110" t="s">
        <v>2778</v>
      </c>
      <c r="AP2110" s="3">
        <v>7.4924947500000001E-10</v>
      </c>
      <c r="AQ2110" t="str">
        <f>_xlfn.TEXTBEFORE(Table17[[#This Row],[rxn]],"-",-1)</f>
        <v>PROWASTE</v>
      </c>
    </row>
    <row r="2111" spans="16:43" ht="17" x14ac:dyDescent="0.25">
      <c r="P2111" s="4"/>
      <c r="T2111"/>
      <c r="AF2111" s="1" t="s">
        <v>12532</v>
      </c>
      <c r="AG2111" s="1" t="s">
        <v>2778</v>
      </c>
      <c r="AH2111" s="9">
        <v>5.8426149999999999E-12</v>
      </c>
      <c r="AI2111" s="1" t="e">
        <f>_xlfn.TEXTAFTER(Table916[[#This Row],[type]],"-",-1)</f>
        <v>#N/A</v>
      </c>
      <c r="AJ2111" s="1" t="e">
        <f ca="1">_xlfn.TEXTAFTER(_xlfn.TEXTBEFORE(Table916[[#This Row],[type]],"-"&amp;Table916[[#This Row],[rxn-no-enz]]),"RXN-")</f>
        <v>#N/A</v>
      </c>
      <c r="AK2111" s="1" t="e">
        <f>_xlfn.TEXTBEFORE(Table916[[#This Row],[type]],"_",-1)</f>
        <v>#N/A</v>
      </c>
      <c r="AN2111" t="s">
        <v>12332</v>
      </c>
      <c r="AO2111" t="s">
        <v>2778</v>
      </c>
      <c r="AP2111" s="3">
        <v>5.9192884600000001E-10</v>
      </c>
      <c r="AQ2111" t="str">
        <f>_xlfn.TEXTBEFORE(Table17[[#This Row],[rxn]],"-",-1)</f>
        <v>PROWASTE</v>
      </c>
    </row>
    <row r="2112" spans="16:43" ht="17" x14ac:dyDescent="0.25">
      <c r="P2112" s="4"/>
      <c r="T2112"/>
      <c r="AF2112" s="1" t="s">
        <v>12533</v>
      </c>
      <c r="AG2112" s="1" t="s">
        <v>2778</v>
      </c>
      <c r="AH2112" s="9">
        <v>2.28073196E-10</v>
      </c>
      <c r="AI2112" s="1" t="e">
        <f>_xlfn.TEXTAFTER(Table916[[#This Row],[type]],"-",-1)</f>
        <v>#N/A</v>
      </c>
      <c r="AJ2112" s="1" t="e">
        <f ca="1">_xlfn.TEXTAFTER(_xlfn.TEXTBEFORE(Table916[[#This Row],[type]],"-"&amp;Table916[[#This Row],[rxn-no-enz]]),"RXN-")</f>
        <v>#N/A</v>
      </c>
      <c r="AK2112" s="1" t="e">
        <f>_xlfn.TEXTBEFORE(Table916[[#This Row],[type]],"_",-1)</f>
        <v>#N/A</v>
      </c>
      <c r="AN2112" t="s">
        <v>12333</v>
      </c>
      <c r="AO2112" t="s">
        <v>2778</v>
      </c>
      <c r="AP2112" s="3">
        <v>5.1730715100000001E-10</v>
      </c>
      <c r="AQ2112" t="str">
        <f>_xlfn.TEXTBEFORE(Table17[[#This Row],[rxn]],"-",-1)</f>
        <v>PROWASTE</v>
      </c>
    </row>
    <row r="2113" spans="16:43" ht="17" x14ac:dyDescent="0.25">
      <c r="P2113" s="4"/>
      <c r="T2113"/>
      <c r="AF2113" s="1" t="s">
        <v>12534</v>
      </c>
      <c r="AG2113" s="1" t="s">
        <v>2778</v>
      </c>
      <c r="AH2113" s="9">
        <v>3.4506511000000001E-10</v>
      </c>
      <c r="AI2113" s="1" t="e">
        <f>_xlfn.TEXTAFTER(Table916[[#This Row],[type]],"-",-1)</f>
        <v>#N/A</v>
      </c>
      <c r="AJ2113" s="1" t="e">
        <f ca="1">_xlfn.TEXTAFTER(_xlfn.TEXTBEFORE(Table916[[#This Row],[type]],"-"&amp;Table916[[#This Row],[rxn-no-enz]]),"RXN-")</f>
        <v>#N/A</v>
      </c>
      <c r="AK2113" s="1" t="e">
        <f>_xlfn.TEXTBEFORE(Table916[[#This Row],[type]],"_",-1)</f>
        <v>#N/A</v>
      </c>
      <c r="AN2113" t="s">
        <v>12334</v>
      </c>
      <c r="AO2113" t="s">
        <v>2778</v>
      </c>
      <c r="AP2113" s="3">
        <v>1.4913516539999999E-9</v>
      </c>
      <c r="AQ2113" t="str">
        <f>_xlfn.TEXTBEFORE(Table17[[#This Row],[rxn]],"-",-1)</f>
        <v>PROWASTE</v>
      </c>
    </row>
    <row r="2114" spans="16:43" ht="17" x14ac:dyDescent="0.25">
      <c r="P2114" s="4"/>
      <c r="T2114"/>
      <c r="AF2114" s="1" t="s">
        <v>12535</v>
      </c>
      <c r="AG2114" s="1" t="s">
        <v>2778</v>
      </c>
      <c r="AH2114" s="9">
        <v>3.9175336999999997E-11</v>
      </c>
      <c r="AI2114" s="1" t="e">
        <f>_xlfn.TEXTAFTER(Table916[[#This Row],[type]],"-",-1)</f>
        <v>#N/A</v>
      </c>
      <c r="AJ2114" s="1" t="e">
        <f ca="1">_xlfn.TEXTAFTER(_xlfn.TEXTBEFORE(Table916[[#This Row],[type]],"-"&amp;Table916[[#This Row],[rxn-no-enz]]),"RXN-")</f>
        <v>#N/A</v>
      </c>
      <c r="AK2114" s="1" t="e">
        <f>_xlfn.TEXTBEFORE(Table916[[#This Row],[type]],"_",-1)</f>
        <v>#N/A</v>
      </c>
      <c r="AN2114" t="s">
        <v>12335</v>
      </c>
      <c r="AO2114" t="s">
        <v>2778</v>
      </c>
      <c r="AP2114" s="3">
        <v>3.1525111700000001E-10</v>
      </c>
      <c r="AQ2114" t="str">
        <f>_xlfn.TEXTBEFORE(Table17[[#This Row],[rxn]],"-",-1)</f>
        <v>PROWASTE</v>
      </c>
    </row>
    <row r="2115" spans="16:43" ht="17" x14ac:dyDescent="0.25">
      <c r="P2115" s="4"/>
      <c r="T2115"/>
      <c r="AF2115" s="1" t="s">
        <v>12536</v>
      </c>
      <c r="AG2115" s="1" t="s">
        <v>2778</v>
      </c>
      <c r="AH2115" s="9">
        <v>1.6529599999999999E-11</v>
      </c>
      <c r="AI2115" s="1" t="e">
        <f>_xlfn.TEXTAFTER(Table916[[#This Row],[type]],"-",-1)</f>
        <v>#N/A</v>
      </c>
      <c r="AJ2115" s="1" t="e">
        <f ca="1">_xlfn.TEXTAFTER(_xlfn.TEXTBEFORE(Table916[[#This Row],[type]],"-"&amp;Table916[[#This Row],[rxn-no-enz]]),"RXN-")</f>
        <v>#N/A</v>
      </c>
      <c r="AK2115" s="1" t="e">
        <f>_xlfn.TEXTBEFORE(Table916[[#This Row],[type]],"_",-1)</f>
        <v>#N/A</v>
      </c>
      <c r="AN2115" t="s">
        <v>12336</v>
      </c>
      <c r="AO2115" t="s">
        <v>2778</v>
      </c>
      <c r="AP2115" s="3">
        <v>2.2091506000000002E-11</v>
      </c>
      <c r="AQ2115" t="str">
        <f>_xlfn.TEXTBEFORE(Table17[[#This Row],[rxn]],"-",-1)</f>
        <v>PROWASTE</v>
      </c>
    </row>
    <row r="2116" spans="16:43" ht="17" x14ac:dyDescent="0.25">
      <c r="P2116" s="4"/>
      <c r="T2116"/>
      <c r="AF2116" s="1" t="s">
        <v>12537</v>
      </c>
      <c r="AG2116" s="1" t="s">
        <v>2778</v>
      </c>
      <c r="AH2116" s="9">
        <v>2.4754297000000001E-11</v>
      </c>
      <c r="AI2116" s="1" t="e">
        <f>_xlfn.TEXTAFTER(Table916[[#This Row],[type]],"-",-1)</f>
        <v>#N/A</v>
      </c>
      <c r="AJ2116" s="1" t="e">
        <f ca="1">_xlfn.TEXTAFTER(_xlfn.TEXTBEFORE(Table916[[#This Row],[type]],"-"&amp;Table916[[#This Row],[rxn-no-enz]]),"RXN-")</f>
        <v>#N/A</v>
      </c>
      <c r="AK2116" s="1" t="e">
        <f>_xlfn.TEXTBEFORE(Table916[[#This Row],[type]],"_",-1)</f>
        <v>#N/A</v>
      </c>
      <c r="AN2116" t="s">
        <v>13157</v>
      </c>
      <c r="AO2116" t="s">
        <v>2778</v>
      </c>
      <c r="AP2116" s="3">
        <v>1.7326253300000001E-10</v>
      </c>
      <c r="AQ2116" t="str">
        <f>_xlfn.TEXTBEFORE(Table17[[#This Row],[rxn]],"-",-1)</f>
        <v>PROWASTE</v>
      </c>
    </row>
    <row r="2117" spans="16:43" ht="17" x14ac:dyDescent="0.25">
      <c r="P2117" s="4"/>
      <c r="T2117"/>
      <c r="AF2117" s="1" t="s">
        <v>12538</v>
      </c>
      <c r="AG2117" s="1" t="s">
        <v>2778</v>
      </c>
      <c r="AH2117" s="9">
        <v>3.7635536799999999E-10</v>
      </c>
      <c r="AI2117" s="1" t="e">
        <f>_xlfn.TEXTAFTER(Table916[[#This Row],[type]],"-",-1)</f>
        <v>#N/A</v>
      </c>
      <c r="AJ2117" s="1" t="e">
        <f ca="1">_xlfn.TEXTAFTER(_xlfn.TEXTBEFORE(Table916[[#This Row],[type]],"-"&amp;Table916[[#This Row],[rxn-no-enz]]),"RXN-")</f>
        <v>#N/A</v>
      </c>
      <c r="AK2117" s="1" t="e">
        <f>_xlfn.TEXTBEFORE(Table916[[#This Row],[type]],"_",-1)</f>
        <v>#N/A</v>
      </c>
      <c r="AN2117" t="s">
        <v>12337</v>
      </c>
      <c r="AO2117" t="s">
        <v>2778</v>
      </c>
      <c r="AP2117" s="3">
        <v>1.7326253300000001E-10</v>
      </c>
      <c r="AQ2117" t="str">
        <f>_xlfn.TEXTBEFORE(Table17[[#This Row],[rxn]],"-",-1)</f>
        <v>PROWASTE</v>
      </c>
    </row>
    <row r="2118" spans="16:43" ht="17" x14ac:dyDescent="0.25">
      <c r="P2118" s="4"/>
      <c r="T2118"/>
      <c r="AF2118" s="1" t="s">
        <v>12539</v>
      </c>
      <c r="AG2118" s="1" t="s">
        <v>2778</v>
      </c>
      <c r="AH2118" s="9">
        <v>6.9894801999999997E-11</v>
      </c>
      <c r="AI2118" s="1" t="e">
        <f>_xlfn.TEXTAFTER(Table916[[#This Row],[type]],"-",-1)</f>
        <v>#N/A</v>
      </c>
      <c r="AJ2118" s="1" t="e">
        <f ca="1">_xlfn.TEXTAFTER(_xlfn.TEXTBEFORE(Table916[[#This Row],[type]],"-"&amp;Table916[[#This Row],[rxn-no-enz]]),"RXN-")</f>
        <v>#N/A</v>
      </c>
      <c r="AK2118" s="1" t="e">
        <f>_xlfn.TEXTBEFORE(Table916[[#This Row],[type]],"_",-1)</f>
        <v>#N/A</v>
      </c>
      <c r="AN2118" t="s">
        <v>12338</v>
      </c>
      <c r="AO2118" t="s">
        <v>2778</v>
      </c>
      <c r="AP2118" s="3">
        <v>7.2851803249999896E-9</v>
      </c>
      <c r="AQ2118" t="str">
        <f>_xlfn.TEXTBEFORE(Table17[[#This Row],[rxn]],"-",-1)</f>
        <v>PROWASTE</v>
      </c>
    </row>
    <row r="2119" spans="16:43" ht="17" x14ac:dyDescent="0.25">
      <c r="P2119" s="4"/>
      <c r="T2119"/>
      <c r="AF2119" s="1" t="s">
        <v>12540</v>
      </c>
      <c r="AG2119" s="1" t="s">
        <v>2778</v>
      </c>
      <c r="AH2119" s="9">
        <v>2.5349675500000002E-10</v>
      </c>
      <c r="AI2119" s="1" t="e">
        <f>_xlfn.TEXTAFTER(Table916[[#This Row],[type]],"-",-1)</f>
        <v>#N/A</v>
      </c>
      <c r="AJ2119" s="1" t="e">
        <f ca="1">_xlfn.TEXTAFTER(_xlfn.TEXTBEFORE(Table916[[#This Row],[type]],"-"&amp;Table916[[#This Row],[rxn-no-enz]]),"RXN-")</f>
        <v>#N/A</v>
      </c>
      <c r="AK2119" s="1" t="e">
        <f>_xlfn.TEXTBEFORE(Table916[[#This Row],[type]],"_",-1)</f>
        <v>#N/A</v>
      </c>
      <c r="AN2119" t="s">
        <v>12339</v>
      </c>
      <c r="AO2119" t="s">
        <v>2778</v>
      </c>
      <c r="AP2119" s="3">
        <v>5.7115403000000001E-11</v>
      </c>
      <c r="AQ2119" t="str">
        <f>_xlfn.TEXTBEFORE(Table17[[#This Row],[rxn]],"-",-1)</f>
        <v>PROWASTE</v>
      </c>
    </row>
    <row r="2120" spans="16:43" ht="17" x14ac:dyDescent="0.25">
      <c r="P2120" s="4"/>
      <c r="T2120"/>
      <c r="AF2120" s="1" t="s">
        <v>12541</v>
      </c>
      <c r="AG2120" s="1" t="s">
        <v>2778</v>
      </c>
      <c r="AH2120" s="9">
        <v>1.43547168E-10</v>
      </c>
      <c r="AI2120" s="1" t="e">
        <f>_xlfn.TEXTAFTER(Table916[[#This Row],[type]],"-",-1)</f>
        <v>#N/A</v>
      </c>
      <c r="AJ2120" s="1" t="e">
        <f ca="1">_xlfn.TEXTAFTER(_xlfn.TEXTBEFORE(Table916[[#This Row],[type]],"-"&amp;Table916[[#This Row],[rxn-no-enz]]),"RXN-")</f>
        <v>#N/A</v>
      </c>
      <c r="AK2120" s="1" t="e">
        <f>_xlfn.TEXTBEFORE(Table916[[#This Row],[type]],"_",-1)</f>
        <v>#N/A</v>
      </c>
      <c r="AN2120" t="s">
        <v>13848</v>
      </c>
      <c r="AO2120" t="s">
        <v>2778</v>
      </c>
      <c r="AP2120" s="3">
        <v>5.7115403000000001E-11</v>
      </c>
      <c r="AQ2120" t="str">
        <f>_xlfn.TEXTBEFORE(Table17[[#This Row],[rxn]],"-",-1)</f>
        <v>PROWASTE</v>
      </c>
    </row>
    <row r="2121" spans="16:43" ht="17" x14ac:dyDescent="0.25">
      <c r="P2121" s="4"/>
      <c r="T2121"/>
      <c r="AF2121" s="1" t="s">
        <v>12542</v>
      </c>
      <c r="AG2121" s="1" t="s">
        <v>2778</v>
      </c>
      <c r="AH2121" s="9">
        <v>1.6970149999999999E-12</v>
      </c>
      <c r="AI2121" s="1" t="e">
        <f>_xlfn.TEXTAFTER(Table916[[#This Row],[type]],"-",-1)</f>
        <v>#N/A</v>
      </c>
      <c r="AJ2121" s="1" t="e">
        <f ca="1">_xlfn.TEXTAFTER(_xlfn.TEXTBEFORE(Table916[[#This Row],[type]],"-"&amp;Table916[[#This Row],[rxn-no-enz]]),"RXN-")</f>
        <v>#N/A</v>
      </c>
      <c r="AK2121" s="1" t="e">
        <f>_xlfn.TEXTBEFORE(Table916[[#This Row],[type]],"_",-1)</f>
        <v>#N/A</v>
      </c>
      <c r="AN2121" t="s">
        <v>12340</v>
      </c>
      <c r="AO2121" t="s">
        <v>2778</v>
      </c>
      <c r="AP2121" s="3">
        <v>7.9579973000000002E-11</v>
      </c>
      <c r="AQ2121" t="str">
        <f>_xlfn.TEXTBEFORE(Table17[[#This Row],[rxn]],"-",-1)</f>
        <v>PROWASTE</v>
      </c>
    </row>
    <row r="2122" spans="16:43" ht="17" x14ac:dyDescent="0.25">
      <c r="P2122" s="4"/>
      <c r="T2122"/>
      <c r="AF2122" s="1" t="s">
        <v>12543</v>
      </c>
      <c r="AG2122" s="1" t="s">
        <v>2778</v>
      </c>
      <c r="AH2122" s="9">
        <v>2.7454865E-11</v>
      </c>
      <c r="AI2122" s="1" t="e">
        <f>_xlfn.TEXTAFTER(Table916[[#This Row],[type]],"-",-1)</f>
        <v>#N/A</v>
      </c>
      <c r="AJ2122" s="1" t="e">
        <f ca="1">_xlfn.TEXTAFTER(_xlfn.TEXTBEFORE(Table916[[#This Row],[type]],"-"&amp;Table916[[#This Row],[rxn-no-enz]]),"RXN-")</f>
        <v>#N/A</v>
      </c>
      <c r="AK2122" s="1" t="e">
        <f>_xlfn.TEXTBEFORE(Table916[[#This Row],[type]],"_",-1)</f>
        <v>#N/A</v>
      </c>
      <c r="AN2122" t="s">
        <v>13158</v>
      </c>
      <c r="AO2122" t="s">
        <v>2778</v>
      </c>
      <c r="AP2122" s="3">
        <v>2.7618500000000001E-11</v>
      </c>
      <c r="AQ2122" t="str">
        <f>_xlfn.TEXTBEFORE(Table17[[#This Row],[rxn]],"-",-1)</f>
        <v>PROWASTE</v>
      </c>
    </row>
    <row r="2123" spans="16:43" ht="17" x14ac:dyDescent="0.25">
      <c r="P2123" s="4"/>
      <c r="T2123"/>
      <c r="AF2123" s="1" t="s">
        <v>12544</v>
      </c>
      <c r="AG2123" s="1" t="s">
        <v>2778</v>
      </c>
      <c r="AH2123" s="9">
        <v>8.5202677999999995E-11</v>
      </c>
      <c r="AI2123" s="1" t="e">
        <f>_xlfn.TEXTAFTER(Table916[[#This Row],[type]],"-",-1)</f>
        <v>#N/A</v>
      </c>
      <c r="AJ2123" s="1" t="e">
        <f ca="1">_xlfn.TEXTAFTER(_xlfn.TEXTBEFORE(Table916[[#This Row],[type]],"-"&amp;Table916[[#This Row],[rxn-no-enz]]),"RXN-")</f>
        <v>#N/A</v>
      </c>
      <c r="AK2123" s="1" t="e">
        <f>_xlfn.TEXTBEFORE(Table916[[#This Row],[type]],"_",-1)</f>
        <v>#N/A</v>
      </c>
      <c r="AN2123" t="s">
        <v>12341</v>
      </c>
      <c r="AO2123" t="s">
        <v>2778</v>
      </c>
      <c r="AP2123" s="3">
        <v>2.7618500000000001E-11</v>
      </c>
      <c r="AQ2123" t="str">
        <f>_xlfn.TEXTBEFORE(Table17[[#This Row],[rxn]],"-",-1)</f>
        <v>PROWASTE</v>
      </c>
    </row>
    <row r="2124" spans="16:43" ht="17" x14ac:dyDescent="0.25">
      <c r="P2124" s="4"/>
      <c r="T2124"/>
      <c r="AF2124" s="1" t="s">
        <v>12545</v>
      </c>
      <c r="AG2124" s="1" t="s">
        <v>2778</v>
      </c>
      <c r="AH2124" s="9">
        <v>1.4438784999999999E-10</v>
      </c>
      <c r="AI2124" s="1" t="e">
        <f>_xlfn.TEXTAFTER(Table916[[#This Row],[type]],"-",-1)</f>
        <v>#N/A</v>
      </c>
      <c r="AJ2124" s="1" t="e">
        <f ca="1">_xlfn.TEXTAFTER(_xlfn.TEXTBEFORE(Table916[[#This Row],[type]],"-"&amp;Table916[[#This Row],[rxn-no-enz]]),"RXN-")</f>
        <v>#N/A</v>
      </c>
      <c r="AK2124" s="1" t="e">
        <f>_xlfn.TEXTBEFORE(Table916[[#This Row],[type]],"_",-1)</f>
        <v>#N/A</v>
      </c>
      <c r="AN2124" t="s">
        <v>12342</v>
      </c>
      <c r="AO2124" t="s">
        <v>2778</v>
      </c>
      <c r="AP2124" s="3">
        <v>4.1864614099999898E-10</v>
      </c>
      <c r="AQ2124" t="str">
        <f>_xlfn.TEXTBEFORE(Table17[[#This Row],[rxn]],"-",-1)</f>
        <v>PROWASTE</v>
      </c>
    </row>
    <row r="2125" spans="16:43" ht="17" x14ac:dyDescent="0.25">
      <c r="P2125" s="4"/>
      <c r="T2125"/>
      <c r="AF2125" s="1" t="s">
        <v>12546</v>
      </c>
      <c r="AG2125" s="1" t="s">
        <v>2778</v>
      </c>
      <c r="AH2125" s="9">
        <v>2.1362653999999901E-11</v>
      </c>
      <c r="AI2125" s="1" t="e">
        <f>_xlfn.TEXTAFTER(Table916[[#This Row],[type]],"-",-1)</f>
        <v>#N/A</v>
      </c>
      <c r="AJ2125" s="1" t="e">
        <f ca="1">_xlfn.TEXTAFTER(_xlfn.TEXTBEFORE(Table916[[#This Row],[type]],"-"&amp;Table916[[#This Row],[rxn-no-enz]]),"RXN-")</f>
        <v>#N/A</v>
      </c>
      <c r="AK2125" s="1" t="e">
        <f>_xlfn.TEXTBEFORE(Table916[[#This Row],[type]],"_",-1)</f>
        <v>#N/A</v>
      </c>
      <c r="AN2125" t="s">
        <v>12343</v>
      </c>
      <c r="AO2125" t="s">
        <v>2778</v>
      </c>
      <c r="AP2125" s="3">
        <v>1.0584548000000001E-11</v>
      </c>
      <c r="AQ2125" t="str">
        <f>_xlfn.TEXTBEFORE(Table17[[#This Row],[rxn]],"-",-1)</f>
        <v>PROWASTE</v>
      </c>
    </row>
    <row r="2126" spans="16:43" ht="17" x14ac:dyDescent="0.25">
      <c r="P2126" s="4"/>
      <c r="T2126"/>
      <c r="AF2126" s="1" t="s">
        <v>12547</v>
      </c>
      <c r="AG2126" s="1" t="s">
        <v>2778</v>
      </c>
      <c r="AH2126" s="9">
        <v>4.3477152999999999E-11</v>
      </c>
      <c r="AI2126" s="1" t="e">
        <f>_xlfn.TEXTAFTER(Table916[[#This Row],[type]],"-",-1)</f>
        <v>#N/A</v>
      </c>
      <c r="AJ2126" s="1" t="e">
        <f ca="1">_xlfn.TEXTAFTER(_xlfn.TEXTBEFORE(Table916[[#This Row],[type]],"-"&amp;Table916[[#This Row],[rxn-no-enz]]),"RXN-")</f>
        <v>#N/A</v>
      </c>
      <c r="AK2126" s="1" t="e">
        <f>_xlfn.TEXTBEFORE(Table916[[#This Row],[type]],"_",-1)</f>
        <v>#N/A</v>
      </c>
      <c r="AN2126" t="s">
        <v>12344</v>
      </c>
      <c r="AO2126" t="s">
        <v>2778</v>
      </c>
      <c r="AP2126" s="3">
        <v>2.6521073600000002E-10</v>
      </c>
      <c r="AQ2126" t="str">
        <f>_xlfn.TEXTBEFORE(Table17[[#This Row],[rxn]],"-",-1)</f>
        <v>PROWASTE</v>
      </c>
    </row>
    <row r="2127" spans="16:43" ht="17" x14ac:dyDescent="0.25">
      <c r="P2127" s="4"/>
      <c r="T2127"/>
      <c r="AF2127" s="1" t="s">
        <v>12548</v>
      </c>
      <c r="AG2127" s="1" t="s">
        <v>2778</v>
      </c>
      <c r="AH2127" s="9">
        <v>8.9697368599999997E-10</v>
      </c>
      <c r="AI2127" s="1" t="e">
        <f>_xlfn.TEXTAFTER(Table916[[#This Row],[type]],"-",-1)</f>
        <v>#N/A</v>
      </c>
      <c r="AJ2127" s="1" t="e">
        <f ca="1">_xlfn.TEXTAFTER(_xlfn.TEXTBEFORE(Table916[[#This Row],[type]],"-"&amp;Table916[[#This Row],[rxn-no-enz]]),"RXN-")</f>
        <v>#N/A</v>
      </c>
      <c r="AK2127" s="1" t="e">
        <f>_xlfn.TEXTBEFORE(Table916[[#This Row],[type]],"_",-1)</f>
        <v>#N/A</v>
      </c>
      <c r="AN2127" t="s">
        <v>12345</v>
      </c>
      <c r="AO2127" t="s">
        <v>2778</v>
      </c>
      <c r="AP2127" s="3">
        <v>4.4499488700000002E-10</v>
      </c>
      <c r="AQ2127" t="str">
        <f>_xlfn.TEXTBEFORE(Table17[[#This Row],[rxn]],"-",-1)</f>
        <v>PROWASTE</v>
      </c>
    </row>
    <row r="2128" spans="16:43" ht="17" x14ac:dyDescent="0.25">
      <c r="P2128" s="4"/>
      <c r="T2128"/>
      <c r="AF2128" s="1" t="s">
        <v>12549</v>
      </c>
      <c r="AG2128" s="1" t="s">
        <v>2778</v>
      </c>
      <c r="AH2128" s="9">
        <v>2.5735844800000001E-10</v>
      </c>
      <c r="AI2128" s="1" t="e">
        <f>_xlfn.TEXTAFTER(Table916[[#This Row],[type]],"-",-1)</f>
        <v>#N/A</v>
      </c>
      <c r="AJ2128" s="1" t="e">
        <f ca="1">_xlfn.TEXTAFTER(_xlfn.TEXTBEFORE(Table916[[#This Row],[type]],"-"&amp;Table916[[#This Row],[rxn-no-enz]]),"RXN-")</f>
        <v>#N/A</v>
      </c>
      <c r="AK2128" s="1" t="e">
        <f>_xlfn.TEXTBEFORE(Table916[[#This Row],[type]],"_",-1)</f>
        <v>#N/A</v>
      </c>
      <c r="AN2128" t="s">
        <v>12346</v>
      </c>
      <c r="AO2128" t="s">
        <v>2778</v>
      </c>
      <c r="AP2128" s="3">
        <v>1.177193016E-9</v>
      </c>
      <c r="AQ2128" t="str">
        <f>_xlfn.TEXTBEFORE(Table17[[#This Row],[rxn]],"-",-1)</f>
        <v>PROWASTE</v>
      </c>
    </row>
    <row r="2129" spans="16:43" ht="17" x14ac:dyDescent="0.25">
      <c r="P2129" s="4"/>
      <c r="T2129"/>
      <c r="AF2129" s="1" t="s">
        <v>12550</v>
      </c>
      <c r="AG2129" s="1" t="s">
        <v>2778</v>
      </c>
      <c r="AH2129" s="9">
        <v>2.97577099999999E-12</v>
      </c>
      <c r="AI2129" s="1" t="e">
        <f>_xlfn.TEXTAFTER(Table916[[#This Row],[type]],"-",-1)</f>
        <v>#N/A</v>
      </c>
      <c r="AJ2129" s="1" t="e">
        <f ca="1">_xlfn.TEXTAFTER(_xlfn.TEXTBEFORE(Table916[[#This Row],[type]],"-"&amp;Table916[[#This Row],[rxn-no-enz]]),"RXN-")</f>
        <v>#N/A</v>
      </c>
      <c r="AK2129" s="1" t="e">
        <f>_xlfn.TEXTBEFORE(Table916[[#This Row],[type]],"_",-1)</f>
        <v>#N/A</v>
      </c>
      <c r="AN2129" t="s">
        <v>12347</v>
      </c>
      <c r="AO2129" t="s">
        <v>2778</v>
      </c>
      <c r="AP2129" s="3">
        <v>3.9593057740000002E-9</v>
      </c>
      <c r="AQ2129" t="str">
        <f>_xlfn.TEXTBEFORE(Table17[[#This Row],[rxn]],"-",-1)</f>
        <v>PROWASTE</v>
      </c>
    </row>
    <row r="2130" spans="16:43" ht="17" x14ac:dyDescent="0.25">
      <c r="P2130" s="4"/>
      <c r="T2130"/>
      <c r="AF2130" s="1" t="s">
        <v>12551</v>
      </c>
      <c r="AG2130" s="1" t="s">
        <v>2778</v>
      </c>
      <c r="AH2130" s="9">
        <v>5.53254079999999E-11</v>
      </c>
      <c r="AI2130" s="1" t="e">
        <f>_xlfn.TEXTAFTER(Table916[[#This Row],[type]],"-",-1)</f>
        <v>#N/A</v>
      </c>
      <c r="AJ2130" s="1" t="e">
        <f ca="1">_xlfn.TEXTAFTER(_xlfn.TEXTBEFORE(Table916[[#This Row],[type]],"-"&amp;Table916[[#This Row],[rxn-no-enz]]),"RXN-")</f>
        <v>#N/A</v>
      </c>
      <c r="AK2130" s="1" t="e">
        <f>_xlfn.TEXTBEFORE(Table916[[#This Row],[type]],"_",-1)</f>
        <v>#N/A</v>
      </c>
      <c r="AN2130" t="s">
        <v>12348</v>
      </c>
      <c r="AO2130" t="s">
        <v>2778</v>
      </c>
      <c r="AP2130" s="3">
        <v>5.9121322099999999E-10</v>
      </c>
      <c r="AQ2130" t="str">
        <f>_xlfn.TEXTBEFORE(Table17[[#This Row],[rxn]],"-",-1)</f>
        <v>PROWASTE</v>
      </c>
    </row>
    <row r="2131" spans="16:43" ht="17" x14ac:dyDescent="0.25">
      <c r="P2131" s="4"/>
      <c r="T2131"/>
      <c r="AF2131" s="1" t="s">
        <v>12552</v>
      </c>
      <c r="AG2131" s="1" t="s">
        <v>2778</v>
      </c>
      <c r="AH2131" s="9">
        <v>4.6728849999999998E-12</v>
      </c>
      <c r="AI2131" s="1" t="e">
        <f>_xlfn.TEXTAFTER(Table916[[#This Row],[type]],"-",-1)</f>
        <v>#N/A</v>
      </c>
      <c r="AJ2131" s="1" t="e">
        <f ca="1">_xlfn.TEXTAFTER(_xlfn.TEXTBEFORE(Table916[[#This Row],[type]],"-"&amp;Table916[[#This Row],[rxn-no-enz]]),"RXN-")</f>
        <v>#N/A</v>
      </c>
      <c r="AK2131" s="1" t="e">
        <f>_xlfn.TEXTBEFORE(Table916[[#This Row],[type]],"_",-1)</f>
        <v>#N/A</v>
      </c>
      <c r="AN2131" t="s">
        <v>12349</v>
      </c>
      <c r="AO2131" t="s">
        <v>2778</v>
      </c>
      <c r="AP2131" s="3">
        <v>2.2895301100000001E-10</v>
      </c>
      <c r="AQ2131" t="str">
        <f>_xlfn.TEXTBEFORE(Table17[[#This Row],[rxn]],"-",-1)</f>
        <v>PROWASTE</v>
      </c>
    </row>
    <row r="2132" spans="16:43" ht="17" x14ac:dyDescent="0.25">
      <c r="P2132" s="4"/>
      <c r="T2132"/>
      <c r="AF2132" s="1" t="s">
        <v>12553</v>
      </c>
      <c r="AG2132" s="1" t="s">
        <v>2778</v>
      </c>
      <c r="AH2132" s="9">
        <v>1.2689274899999999E-10</v>
      </c>
      <c r="AI2132" s="1" t="e">
        <f>_xlfn.TEXTAFTER(Table916[[#This Row],[type]],"-",-1)</f>
        <v>#N/A</v>
      </c>
      <c r="AJ2132" s="1" t="e">
        <f ca="1">_xlfn.TEXTAFTER(_xlfn.TEXTBEFORE(Table916[[#This Row],[type]],"-"&amp;Table916[[#This Row],[rxn-no-enz]]),"RXN-")</f>
        <v>#N/A</v>
      </c>
      <c r="AK2132" s="1" t="e">
        <f>_xlfn.TEXTBEFORE(Table916[[#This Row],[type]],"_",-1)</f>
        <v>#N/A</v>
      </c>
      <c r="AN2132" t="s">
        <v>12350</v>
      </c>
      <c r="AO2132" t="s">
        <v>2778</v>
      </c>
      <c r="AP2132" s="3">
        <v>4.04604757E-10</v>
      </c>
      <c r="AQ2132" t="str">
        <f>_xlfn.TEXTBEFORE(Table17[[#This Row],[rxn]],"-",-1)</f>
        <v>PROWASTE</v>
      </c>
    </row>
    <row r="2133" spans="16:43" ht="17" x14ac:dyDescent="0.25">
      <c r="P2133" s="4"/>
      <c r="T2133"/>
      <c r="AF2133" s="1" t="s">
        <v>12554</v>
      </c>
      <c r="AG2133" s="1" t="s">
        <v>2778</v>
      </c>
      <c r="AH2133" s="9">
        <v>0</v>
      </c>
      <c r="AI2133" s="1" t="e">
        <f>_xlfn.TEXTAFTER(Table916[[#This Row],[type]],"-",-1)</f>
        <v>#N/A</v>
      </c>
      <c r="AJ2133" s="1" t="e">
        <f ca="1">_xlfn.TEXTAFTER(_xlfn.TEXTBEFORE(Table916[[#This Row],[type]],"-"&amp;Table916[[#This Row],[rxn-no-enz]]),"RXN-")</f>
        <v>#N/A</v>
      </c>
      <c r="AK2133" s="1" t="e">
        <f>_xlfn.TEXTBEFORE(Table916[[#This Row],[type]],"_",-1)</f>
        <v>#N/A</v>
      </c>
      <c r="AN2133" t="s">
        <v>12351</v>
      </c>
      <c r="AO2133" t="s">
        <v>2778</v>
      </c>
      <c r="AP2133" s="3">
        <v>3.2743447000000001E-11</v>
      </c>
      <c r="AQ2133" t="str">
        <f>_xlfn.TEXTBEFORE(Table17[[#This Row],[rxn]],"-",-1)</f>
        <v>PROWASTE</v>
      </c>
    </row>
    <row r="2134" spans="16:43" ht="17" x14ac:dyDescent="0.25">
      <c r="P2134" s="4"/>
      <c r="T2134"/>
      <c r="AF2134" s="1" t="s">
        <v>12555</v>
      </c>
      <c r="AG2134" s="1" t="s">
        <v>2778</v>
      </c>
      <c r="AH2134" s="9">
        <v>1.71983713E-10</v>
      </c>
      <c r="AI2134" s="1" t="e">
        <f>_xlfn.TEXTAFTER(Table916[[#This Row],[type]],"-",-1)</f>
        <v>#N/A</v>
      </c>
      <c r="AJ2134" s="1" t="e">
        <f ca="1">_xlfn.TEXTAFTER(_xlfn.TEXTBEFORE(Table916[[#This Row],[type]],"-"&amp;Table916[[#This Row],[rxn-no-enz]]),"RXN-")</f>
        <v>#N/A</v>
      </c>
      <c r="AK2134" s="1" t="e">
        <f>_xlfn.TEXTBEFORE(Table916[[#This Row],[type]],"_",-1)</f>
        <v>#N/A</v>
      </c>
      <c r="AN2134" t="s">
        <v>12352</v>
      </c>
      <c r="AO2134" t="s">
        <v>2778</v>
      </c>
      <c r="AP2134" s="3">
        <v>1.5821350499999999E-10</v>
      </c>
      <c r="AQ2134" t="str">
        <f>_xlfn.TEXTBEFORE(Table17[[#This Row],[rxn]],"-",-1)</f>
        <v>PROWASTE</v>
      </c>
    </row>
    <row r="2135" spans="16:43" ht="17" x14ac:dyDescent="0.25">
      <c r="P2135" s="4"/>
      <c r="T2135"/>
      <c r="AF2135" s="1" t="s">
        <v>12556</v>
      </c>
      <c r="AG2135" s="1" t="s">
        <v>2778</v>
      </c>
      <c r="AH2135" s="9">
        <v>9.4222422000000001E-11</v>
      </c>
      <c r="AI2135" s="1" t="e">
        <f>_xlfn.TEXTAFTER(Table916[[#This Row],[type]],"-",-1)</f>
        <v>#N/A</v>
      </c>
      <c r="AJ2135" s="1" t="e">
        <f ca="1">_xlfn.TEXTAFTER(_xlfn.TEXTBEFORE(Table916[[#This Row],[type]],"-"&amp;Table916[[#This Row],[rxn-no-enz]]),"RXN-")</f>
        <v>#N/A</v>
      </c>
      <c r="AK2135" s="1" t="e">
        <f>_xlfn.TEXTBEFORE(Table916[[#This Row],[type]],"_",-1)</f>
        <v>#N/A</v>
      </c>
      <c r="AN2135" t="s">
        <v>12353</v>
      </c>
      <c r="AO2135" t="s">
        <v>2778</v>
      </c>
      <c r="AP2135" s="3">
        <v>3.2433673500000002E-10</v>
      </c>
      <c r="AQ2135" t="str">
        <f>_xlfn.TEXTBEFORE(Table17[[#This Row],[rxn]],"-",-1)</f>
        <v>PROWASTE</v>
      </c>
    </row>
    <row r="2136" spans="16:43" ht="17" x14ac:dyDescent="0.25">
      <c r="P2136" s="4"/>
      <c r="T2136"/>
      <c r="AF2136" s="1" t="s">
        <v>12557</v>
      </c>
      <c r="AG2136" s="1" t="s">
        <v>2778</v>
      </c>
      <c r="AH2136" s="9">
        <v>7.6294193100000001E-10</v>
      </c>
      <c r="AI2136" s="1" t="e">
        <f>_xlfn.TEXTAFTER(Table916[[#This Row],[type]],"-",-1)</f>
        <v>#N/A</v>
      </c>
      <c r="AJ2136" s="1" t="e">
        <f ca="1">_xlfn.TEXTAFTER(_xlfn.TEXTBEFORE(Table916[[#This Row],[type]],"-"&amp;Table916[[#This Row],[rxn-no-enz]]),"RXN-")</f>
        <v>#N/A</v>
      </c>
      <c r="AK2136" s="1" t="e">
        <f>_xlfn.TEXTBEFORE(Table916[[#This Row],[type]],"_",-1)</f>
        <v>#N/A</v>
      </c>
      <c r="AN2136" t="s">
        <v>12354</v>
      </c>
      <c r="AO2136" t="s">
        <v>2778</v>
      </c>
      <c r="AP2136" s="3">
        <v>3.9204320529999997E-9</v>
      </c>
      <c r="AQ2136" t="str">
        <f>_xlfn.TEXTBEFORE(Table17[[#This Row],[rxn]],"-",-1)</f>
        <v>PROWASTE</v>
      </c>
    </row>
    <row r="2137" spans="16:43" ht="17" x14ac:dyDescent="0.25">
      <c r="P2137" s="4"/>
      <c r="T2137"/>
      <c r="AF2137" s="1" t="s">
        <v>12558</v>
      </c>
      <c r="AG2137" s="1" t="s">
        <v>2778</v>
      </c>
      <c r="AH2137" s="9">
        <v>3.2226969999999999E-12</v>
      </c>
      <c r="AI2137" s="1" t="e">
        <f>_xlfn.TEXTAFTER(Table916[[#This Row],[type]],"-",-1)</f>
        <v>#N/A</v>
      </c>
      <c r="AJ2137" s="1" t="e">
        <f ca="1">_xlfn.TEXTAFTER(_xlfn.TEXTBEFORE(Table916[[#This Row],[type]],"-"&amp;Table916[[#This Row],[rxn-no-enz]]),"RXN-")</f>
        <v>#N/A</v>
      </c>
      <c r="AK2137" s="1" t="e">
        <f>_xlfn.TEXTBEFORE(Table916[[#This Row],[type]],"_",-1)</f>
        <v>#N/A</v>
      </c>
      <c r="AN2137" t="s">
        <v>13849</v>
      </c>
      <c r="AO2137" t="s">
        <v>2778</v>
      </c>
      <c r="AP2137" s="3">
        <v>3.9204320529999997E-9</v>
      </c>
      <c r="AQ2137" t="str">
        <f>_xlfn.TEXTBEFORE(Table17[[#This Row],[rxn]],"-",-1)</f>
        <v>PROWASTE</v>
      </c>
    </row>
    <row r="2138" spans="16:43" ht="17" x14ac:dyDescent="0.25">
      <c r="P2138" s="4"/>
      <c r="T2138"/>
      <c r="AF2138" s="1" t="s">
        <v>12559</v>
      </c>
      <c r="AG2138" s="1" t="s">
        <v>2778</v>
      </c>
      <c r="AH2138" s="9">
        <v>1.9277159999999999E-11</v>
      </c>
      <c r="AI2138" s="1" t="e">
        <f>_xlfn.TEXTAFTER(Table916[[#This Row],[type]],"-",-1)</f>
        <v>#N/A</v>
      </c>
      <c r="AJ2138" s="1" t="e">
        <f ca="1">_xlfn.TEXTAFTER(_xlfn.TEXTBEFORE(Table916[[#This Row],[type]],"-"&amp;Table916[[#This Row],[rxn-no-enz]]),"RXN-")</f>
        <v>#N/A</v>
      </c>
      <c r="AK2138" s="1" t="e">
        <f>_xlfn.TEXTBEFORE(Table916[[#This Row],[type]],"_",-1)</f>
        <v>#N/A</v>
      </c>
      <c r="AN2138" t="s">
        <v>12355</v>
      </c>
      <c r="AO2138" t="s">
        <v>2778</v>
      </c>
      <c r="AP2138" s="3">
        <v>2.3926286300000001E-10</v>
      </c>
      <c r="AQ2138" t="str">
        <f>_xlfn.TEXTBEFORE(Table17[[#This Row],[rxn]],"-",-1)</f>
        <v>PROWASTE</v>
      </c>
    </row>
    <row r="2139" spans="16:43" ht="17" x14ac:dyDescent="0.25">
      <c r="P2139" s="4"/>
      <c r="T2139"/>
      <c r="AF2139" s="1" t="s">
        <v>12560</v>
      </c>
      <c r="AG2139" s="1" t="s">
        <v>2778</v>
      </c>
      <c r="AH2139" s="9">
        <v>1.2410338999999999E-11</v>
      </c>
      <c r="AI2139" s="1" t="e">
        <f>_xlfn.TEXTAFTER(Table916[[#This Row],[type]],"-",-1)</f>
        <v>#N/A</v>
      </c>
      <c r="AJ2139" s="1" t="e">
        <f ca="1">_xlfn.TEXTAFTER(_xlfn.TEXTBEFORE(Table916[[#This Row],[type]],"-"&amp;Table916[[#This Row],[rxn-no-enz]]),"RXN-")</f>
        <v>#N/A</v>
      </c>
      <c r="AK2139" s="1" t="e">
        <f>_xlfn.TEXTBEFORE(Table916[[#This Row],[type]],"_",-1)</f>
        <v>#N/A</v>
      </c>
      <c r="AN2139" t="s">
        <v>12356</v>
      </c>
      <c r="AO2139" t="s">
        <v>2778</v>
      </c>
      <c r="AP2139" s="3">
        <v>3.5877350015999999E-8</v>
      </c>
      <c r="AQ2139" t="str">
        <f>_xlfn.TEXTBEFORE(Table17[[#This Row],[rxn]],"-",-1)</f>
        <v>PROWASTE</v>
      </c>
    </row>
    <row r="2140" spans="16:43" ht="17" x14ac:dyDescent="0.25">
      <c r="P2140" s="4"/>
      <c r="T2140"/>
      <c r="AF2140" s="1" t="s">
        <v>12561</v>
      </c>
      <c r="AG2140" s="1" t="s">
        <v>2778</v>
      </c>
      <c r="AH2140" s="9">
        <v>8.9620120000000004E-12</v>
      </c>
      <c r="AI2140" s="1" t="e">
        <f>_xlfn.TEXTAFTER(Table916[[#This Row],[type]],"-",-1)</f>
        <v>#N/A</v>
      </c>
      <c r="AJ2140" s="1" t="e">
        <f ca="1">_xlfn.TEXTAFTER(_xlfn.TEXTBEFORE(Table916[[#This Row],[type]],"-"&amp;Table916[[#This Row],[rxn-no-enz]]),"RXN-")</f>
        <v>#N/A</v>
      </c>
      <c r="AK2140" s="1" t="e">
        <f>_xlfn.TEXTBEFORE(Table916[[#This Row],[type]],"_",-1)</f>
        <v>#N/A</v>
      </c>
      <c r="AN2140" t="s">
        <v>12357</v>
      </c>
      <c r="AO2140" t="s">
        <v>2778</v>
      </c>
      <c r="AP2140" s="3">
        <v>1.3416866505E-8</v>
      </c>
      <c r="AQ2140" t="str">
        <f>_xlfn.TEXTBEFORE(Table17[[#This Row],[rxn]],"-",-1)</f>
        <v>PROWASTE</v>
      </c>
    </row>
    <row r="2141" spans="16:43" ht="17" x14ac:dyDescent="0.25">
      <c r="P2141" s="4"/>
      <c r="T2141"/>
      <c r="AF2141" s="1" t="s">
        <v>12562</v>
      </c>
      <c r="AG2141" s="1" t="s">
        <v>2778</v>
      </c>
      <c r="AH2141" s="9">
        <v>7.8828141059999997E-9</v>
      </c>
      <c r="AI2141" s="1" t="e">
        <f>_xlfn.TEXTAFTER(Table916[[#This Row],[type]],"-",-1)</f>
        <v>#N/A</v>
      </c>
      <c r="AJ2141" s="1" t="e">
        <f ca="1">_xlfn.TEXTAFTER(_xlfn.TEXTBEFORE(Table916[[#This Row],[type]],"-"&amp;Table916[[#This Row],[rxn-no-enz]]),"RXN-")</f>
        <v>#N/A</v>
      </c>
      <c r="AK2141" s="1" t="e">
        <f>_xlfn.TEXTBEFORE(Table916[[#This Row],[type]],"_",-1)</f>
        <v>#N/A</v>
      </c>
      <c r="AN2141" t="s">
        <v>12358</v>
      </c>
      <c r="AO2141" t="s">
        <v>2778</v>
      </c>
      <c r="AP2141" s="3">
        <v>2.3358980800000001E-10</v>
      </c>
      <c r="AQ2141" t="str">
        <f>_xlfn.TEXTBEFORE(Table17[[#This Row],[rxn]],"-",-1)</f>
        <v>PROWASTE</v>
      </c>
    </row>
    <row r="2142" spans="16:43" ht="17" x14ac:dyDescent="0.25">
      <c r="P2142" s="4"/>
      <c r="T2142"/>
      <c r="AF2142" s="1" t="s">
        <v>12563</v>
      </c>
      <c r="AG2142" s="1" t="s">
        <v>2778</v>
      </c>
      <c r="AH2142" s="9">
        <v>3.7348513E-11</v>
      </c>
      <c r="AI2142" s="1" t="e">
        <f>_xlfn.TEXTAFTER(Table916[[#This Row],[type]],"-",-1)</f>
        <v>#N/A</v>
      </c>
      <c r="AJ2142" s="1" t="e">
        <f ca="1">_xlfn.TEXTAFTER(_xlfn.TEXTBEFORE(Table916[[#This Row],[type]],"-"&amp;Table916[[#This Row],[rxn-no-enz]]),"RXN-")</f>
        <v>#N/A</v>
      </c>
      <c r="AK2142" s="1" t="e">
        <f>_xlfn.TEXTBEFORE(Table916[[#This Row],[type]],"_",-1)</f>
        <v>#N/A</v>
      </c>
      <c r="AN2142" t="s">
        <v>12359</v>
      </c>
      <c r="AO2142" t="s">
        <v>2778</v>
      </c>
      <c r="AP2142" s="3">
        <v>1.726473544E-9</v>
      </c>
      <c r="AQ2142" t="str">
        <f>_xlfn.TEXTBEFORE(Table17[[#This Row],[rxn]],"-",-1)</f>
        <v>PROWASTE</v>
      </c>
    </row>
    <row r="2143" spans="16:43" ht="17" x14ac:dyDescent="0.25">
      <c r="P2143" s="4"/>
      <c r="T2143"/>
      <c r="AF2143" s="1" t="s">
        <v>12564</v>
      </c>
      <c r="AG2143" s="1" t="s">
        <v>2778</v>
      </c>
      <c r="AH2143" s="9">
        <v>1.7915778999999901E-11</v>
      </c>
      <c r="AI2143" s="1" t="e">
        <f>_xlfn.TEXTAFTER(Table916[[#This Row],[type]],"-",-1)</f>
        <v>#N/A</v>
      </c>
      <c r="AJ2143" s="1" t="e">
        <f ca="1">_xlfn.TEXTAFTER(_xlfn.TEXTBEFORE(Table916[[#This Row],[type]],"-"&amp;Table916[[#This Row],[rxn-no-enz]]),"RXN-")</f>
        <v>#N/A</v>
      </c>
      <c r="AK2143" s="1" t="e">
        <f>_xlfn.TEXTBEFORE(Table916[[#This Row],[type]],"_",-1)</f>
        <v>#N/A</v>
      </c>
      <c r="AN2143" t="s">
        <v>12360</v>
      </c>
      <c r="AO2143" t="s">
        <v>2778</v>
      </c>
      <c r="AP2143" s="3">
        <v>4.26332015E-10</v>
      </c>
      <c r="AQ2143" t="str">
        <f>_xlfn.TEXTBEFORE(Table17[[#This Row],[rxn]],"-",-1)</f>
        <v>PROWASTE</v>
      </c>
    </row>
    <row r="2144" spans="16:43" ht="17" x14ac:dyDescent="0.25">
      <c r="P2144" s="4"/>
      <c r="T2144"/>
      <c r="AF2144" s="1" t="s">
        <v>12565</v>
      </c>
      <c r="AG2144" s="1" t="s">
        <v>2778</v>
      </c>
      <c r="AH2144" s="9">
        <v>8.9177810999999902E-11</v>
      </c>
      <c r="AI2144" s="1" t="e">
        <f>_xlfn.TEXTAFTER(Table916[[#This Row],[type]],"-",-1)</f>
        <v>#N/A</v>
      </c>
      <c r="AJ2144" s="1" t="e">
        <f ca="1">_xlfn.TEXTAFTER(_xlfn.TEXTBEFORE(Table916[[#This Row],[type]],"-"&amp;Table916[[#This Row],[rxn-no-enz]]),"RXN-")</f>
        <v>#N/A</v>
      </c>
      <c r="AK2144" s="1" t="e">
        <f>_xlfn.TEXTBEFORE(Table916[[#This Row],[type]],"_",-1)</f>
        <v>#N/A</v>
      </c>
      <c r="AN2144" t="s">
        <v>13159</v>
      </c>
      <c r="AO2144" t="s">
        <v>2778</v>
      </c>
      <c r="AP2144" s="3">
        <v>1.8635783999999999E-11</v>
      </c>
      <c r="AQ2144" t="str">
        <f>_xlfn.TEXTBEFORE(Table17[[#This Row],[rxn]],"-",-1)</f>
        <v>PROWASTE</v>
      </c>
    </row>
    <row r="2145" spans="16:43" ht="17" x14ac:dyDescent="0.25">
      <c r="P2145" s="4"/>
      <c r="T2145"/>
      <c r="AF2145" s="1" t="s">
        <v>12566</v>
      </c>
      <c r="AG2145" s="1" t="s">
        <v>2778</v>
      </c>
      <c r="AH2145" s="9">
        <v>3.8546345999999899E-11</v>
      </c>
      <c r="AI2145" s="1" t="e">
        <f>_xlfn.TEXTAFTER(Table916[[#This Row],[type]],"-",-1)</f>
        <v>#N/A</v>
      </c>
      <c r="AJ2145" s="1" t="e">
        <f ca="1">_xlfn.TEXTAFTER(_xlfn.TEXTBEFORE(Table916[[#This Row],[type]],"-"&amp;Table916[[#This Row],[rxn-no-enz]]),"RXN-")</f>
        <v>#N/A</v>
      </c>
      <c r="AK2145" s="1" t="e">
        <f>_xlfn.TEXTBEFORE(Table916[[#This Row],[type]],"_",-1)</f>
        <v>#N/A</v>
      </c>
      <c r="AN2145" t="s">
        <v>12361</v>
      </c>
      <c r="AO2145" t="s">
        <v>2778</v>
      </c>
      <c r="AP2145" s="3">
        <v>1.8635783999999999E-11</v>
      </c>
      <c r="AQ2145" t="str">
        <f>_xlfn.TEXTBEFORE(Table17[[#This Row],[rxn]],"-",-1)</f>
        <v>PROWASTE</v>
      </c>
    </row>
    <row r="2146" spans="16:43" ht="17" x14ac:dyDescent="0.25">
      <c r="P2146" s="4"/>
      <c r="T2146"/>
      <c r="AF2146" s="1" t="s">
        <v>12567</v>
      </c>
      <c r="AG2146" s="1" t="s">
        <v>2778</v>
      </c>
      <c r="AH2146" s="9">
        <v>2.12536721999999E-10</v>
      </c>
      <c r="AI2146" s="1" t="e">
        <f>_xlfn.TEXTAFTER(Table916[[#This Row],[type]],"-",-1)</f>
        <v>#N/A</v>
      </c>
      <c r="AJ2146" s="1" t="e">
        <f ca="1">_xlfn.TEXTAFTER(_xlfn.TEXTBEFORE(Table916[[#This Row],[type]],"-"&amp;Table916[[#This Row],[rxn-no-enz]]),"RXN-")</f>
        <v>#N/A</v>
      </c>
      <c r="AK2146" s="1" t="e">
        <f>_xlfn.TEXTBEFORE(Table916[[#This Row],[type]],"_",-1)</f>
        <v>#N/A</v>
      </c>
      <c r="AN2146" t="s">
        <v>12362</v>
      </c>
      <c r="AO2146" t="s">
        <v>2778</v>
      </c>
      <c r="AP2146" s="3">
        <v>2.744144446E-9</v>
      </c>
      <c r="AQ2146" t="str">
        <f>_xlfn.TEXTBEFORE(Table17[[#This Row],[rxn]],"-",-1)</f>
        <v>PROWASTE</v>
      </c>
    </row>
    <row r="2147" spans="16:43" ht="17" x14ac:dyDescent="0.25">
      <c r="P2147" s="4"/>
      <c r="T2147"/>
      <c r="AF2147" s="1" t="s">
        <v>12568</v>
      </c>
      <c r="AG2147" s="1" t="s">
        <v>2778</v>
      </c>
      <c r="AH2147" s="9">
        <v>9.4879129999999998E-12</v>
      </c>
      <c r="AI2147" s="1" t="e">
        <f>_xlfn.TEXTAFTER(Table916[[#This Row],[type]],"-",-1)</f>
        <v>#N/A</v>
      </c>
      <c r="AJ2147" s="1" t="e">
        <f ca="1">_xlfn.TEXTAFTER(_xlfn.TEXTBEFORE(Table916[[#This Row],[type]],"-"&amp;Table916[[#This Row],[rxn-no-enz]]),"RXN-")</f>
        <v>#N/A</v>
      </c>
      <c r="AK2147" s="1" t="e">
        <f>_xlfn.TEXTBEFORE(Table916[[#This Row],[type]],"_",-1)</f>
        <v>#N/A</v>
      </c>
      <c r="AN2147" t="s">
        <v>12363</v>
      </c>
      <c r="AO2147" t="s">
        <v>2778</v>
      </c>
      <c r="AP2147" s="3">
        <v>6.3981569300000003E-9</v>
      </c>
      <c r="AQ2147" t="str">
        <f>_xlfn.TEXTBEFORE(Table17[[#This Row],[rxn]],"-",-1)</f>
        <v>PROWASTE</v>
      </c>
    </row>
    <row r="2148" spans="16:43" ht="17" x14ac:dyDescent="0.25">
      <c r="P2148" s="4"/>
      <c r="T2148"/>
      <c r="AF2148" s="1" t="s">
        <v>12569</v>
      </c>
      <c r="AG2148" s="1" t="s">
        <v>2778</v>
      </c>
      <c r="AH2148" s="9">
        <v>0</v>
      </c>
      <c r="AI2148" s="1" t="e">
        <f>_xlfn.TEXTAFTER(Table916[[#This Row],[type]],"-",-1)</f>
        <v>#N/A</v>
      </c>
      <c r="AJ2148" s="1" t="e">
        <f ca="1">_xlfn.TEXTAFTER(_xlfn.TEXTBEFORE(Table916[[#This Row],[type]],"-"&amp;Table916[[#This Row],[rxn-no-enz]]),"RXN-")</f>
        <v>#N/A</v>
      </c>
      <c r="AK2148" s="1" t="e">
        <f>_xlfn.TEXTBEFORE(Table916[[#This Row],[type]],"_",-1)</f>
        <v>#N/A</v>
      </c>
      <c r="AN2148" t="s">
        <v>12364</v>
      </c>
      <c r="AO2148" t="s">
        <v>2778</v>
      </c>
      <c r="AP2148" s="3">
        <v>4.10289558E-10</v>
      </c>
      <c r="AQ2148" t="str">
        <f>_xlfn.TEXTBEFORE(Table17[[#This Row],[rxn]],"-",-1)</f>
        <v>PROWASTE</v>
      </c>
    </row>
    <row r="2149" spans="16:43" ht="17" x14ac:dyDescent="0.25">
      <c r="P2149" s="4"/>
      <c r="T2149"/>
      <c r="AF2149" s="1" t="s">
        <v>12570</v>
      </c>
      <c r="AG2149" s="1" t="s">
        <v>2778</v>
      </c>
      <c r="AH2149" s="9">
        <v>2.25219092999999E-10</v>
      </c>
      <c r="AI2149" s="1" t="e">
        <f>_xlfn.TEXTAFTER(Table916[[#This Row],[type]],"-",-1)</f>
        <v>#N/A</v>
      </c>
      <c r="AJ2149" s="1" t="e">
        <f ca="1">_xlfn.TEXTAFTER(_xlfn.TEXTBEFORE(Table916[[#This Row],[type]],"-"&amp;Table916[[#This Row],[rxn-no-enz]]),"RXN-")</f>
        <v>#N/A</v>
      </c>
      <c r="AK2149" s="1" t="e">
        <f>_xlfn.TEXTBEFORE(Table916[[#This Row],[type]],"_",-1)</f>
        <v>#N/A</v>
      </c>
      <c r="AN2149" t="s">
        <v>12365</v>
      </c>
      <c r="AO2149" t="s">
        <v>2778</v>
      </c>
      <c r="AP2149" s="3">
        <v>1.55532281E-10</v>
      </c>
      <c r="AQ2149" t="str">
        <f>_xlfn.TEXTBEFORE(Table17[[#This Row],[rxn]],"-",-1)</f>
        <v>PROWASTE</v>
      </c>
    </row>
    <row r="2150" spans="16:43" ht="17" x14ac:dyDescent="0.25">
      <c r="P2150" s="4"/>
      <c r="T2150"/>
      <c r="AF2150" s="1" t="s">
        <v>12571</v>
      </c>
      <c r="AG2150" s="1" t="s">
        <v>2778</v>
      </c>
      <c r="AH2150" s="9">
        <v>8.1948609000000004E-11</v>
      </c>
      <c r="AI2150" s="1" t="e">
        <f>_xlfn.TEXTAFTER(Table916[[#This Row],[type]],"-",-1)</f>
        <v>#N/A</v>
      </c>
      <c r="AJ2150" s="1" t="e">
        <f ca="1">_xlfn.TEXTAFTER(_xlfn.TEXTBEFORE(Table916[[#This Row],[type]],"-"&amp;Table916[[#This Row],[rxn-no-enz]]),"RXN-")</f>
        <v>#N/A</v>
      </c>
      <c r="AK2150" s="1" t="e">
        <f>_xlfn.TEXTBEFORE(Table916[[#This Row],[type]],"_",-1)</f>
        <v>#N/A</v>
      </c>
      <c r="AN2150" t="s">
        <v>12366</v>
      </c>
      <c r="AO2150" t="s">
        <v>2778</v>
      </c>
      <c r="AP2150" s="3">
        <v>8.0011946539999907E-9</v>
      </c>
      <c r="AQ2150" t="str">
        <f>_xlfn.TEXTBEFORE(Table17[[#This Row],[rxn]],"-",-1)</f>
        <v>PROWASTE</v>
      </c>
    </row>
    <row r="2151" spans="16:43" ht="17" x14ac:dyDescent="0.25">
      <c r="P2151" s="4"/>
      <c r="T2151"/>
      <c r="AF2151" s="1" t="s">
        <v>12572</v>
      </c>
      <c r="AG2151" s="1" t="s">
        <v>2778</v>
      </c>
      <c r="AH2151" s="9">
        <v>4.6461169999999999E-12</v>
      </c>
      <c r="AI2151" s="1" t="e">
        <f>_xlfn.TEXTAFTER(Table916[[#This Row],[type]],"-",-1)</f>
        <v>#N/A</v>
      </c>
      <c r="AJ2151" s="1" t="e">
        <f ca="1">_xlfn.TEXTAFTER(_xlfn.TEXTBEFORE(Table916[[#This Row],[type]],"-"&amp;Table916[[#This Row],[rxn-no-enz]]),"RXN-")</f>
        <v>#N/A</v>
      </c>
      <c r="AK2151" s="1" t="e">
        <f>_xlfn.TEXTBEFORE(Table916[[#This Row],[type]],"_",-1)</f>
        <v>#N/A</v>
      </c>
      <c r="AN2151" t="s">
        <v>12367</v>
      </c>
      <c r="AO2151" t="s">
        <v>2778</v>
      </c>
      <c r="AP2151" s="3">
        <v>2.0974900899999999E-10</v>
      </c>
      <c r="AQ2151" t="str">
        <f>_xlfn.TEXTBEFORE(Table17[[#This Row],[rxn]],"-",-1)</f>
        <v>PROWASTE</v>
      </c>
    </row>
    <row r="2152" spans="16:43" ht="17" x14ac:dyDescent="0.25">
      <c r="P2152" s="4"/>
      <c r="T2152"/>
      <c r="AF2152" s="1" t="s">
        <v>12573</v>
      </c>
      <c r="AG2152" s="1" t="s">
        <v>2778</v>
      </c>
      <c r="AH2152" s="9">
        <v>2.0244616999999999E-11</v>
      </c>
      <c r="AI2152" s="1" t="e">
        <f>_xlfn.TEXTAFTER(Table916[[#This Row],[type]],"-",-1)</f>
        <v>#N/A</v>
      </c>
      <c r="AJ2152" s="1" t="e">
        <f ca="1">_xlfn.TEXTAFTER(_xlfn.TEXTBEFORE(Table916[[#This Row],[type]],"-"&amp;Table916[[#This Row],[rxn-no-enz]]),"RXN-")</f>
        <v>#N/A</v>
      </c>
      <c r="AK2152" s="1" t="e">
        <f>_xlfn.TEXTBEFORE(Table916[[#This Row],[type]],"_",-1)</f>
        <v>#N/A</v>
      </c>
      <c r="AN2152" t="s">
        <v>12368</v>
      </c>
      <c r="AO2152" t="s">
        <v>2778</v>
      </c>
      <c r="AP2152" s="3">
        <v>2.8298917949999999E-9</v>
      </c>
      <c r="AQ2152" t="str">
        <f>_xlfn.TEXTBEFORE(Table17[[#This Row],[rxn]],"-",-1)</f>
        <v>PROWASTE</v>
      </c>
    </row>
    <row r="2153" spans="16:43" ht="17" x14ac:dyDescent="0.25">
      <c r="P2153" s="4"/>
      <c r="T2153"/>
      <c r="AF2153" s="1" t="s">
        <v>12574</v>
      </c>
      <c r="AG2153" s="1" t="s">
        <v>2778</v>
      </c>
      <c r="AH2153" s="9">
        <v>8.9474900000000003E-13</v>
      </c>
      <c r="AI2153" s="1" t="e">
        <f>_xlfn.TEXTAFTER(Table916[[#This Row],[type]],"-",-1)</f>
        <v>#N/A</v>
      </c>
      <c r="AJ2153" s="1" t="e">
        <f ca="1">_xlfn.TEXTAFTER(_xlfn.TEXTBEFORE(Table916[[#This Row],[type]],"-"&amp;Table916[[#This Row],[rxn-no-enz]]),"RXN-")</f>
        <v>#N/A</v>
      </c>
      <c r="AK2153" s="1" t="e">
        <f>_xlfn.TEXTBEFORE(Table916[[#This Row],[type]],"_",-1)</f>
        <v>#N/A</v>
      </c>
      <c r="AN2153" t="s">
        <v>12369</v>
      </c>
      <c r="AO2153" t="s">
        <v>2778</v>
      </c>
      <c r="AP2153" s="3">
        <v>3.7663747E-11</v>
      </c>
      <c r="AQ2153" t="str">
        <f>_xlfn.TEXTBEFORE(Table17[[#This Row],[rxn]],"-",-1)</f>
        <v>PROWASTE</v>
      </c>
    </row>
    <row r="2154" spans="16:43" ht="17" x14ac:dyDescent="0.25">
      <c r="P2154" s="4"/>
      <c r="T2154"/>
      <c r="AF2154" s="1" t="s">
        <v>12575</v>
      </c>
      <c r="AG2154" s="1" t="s">
        <v>2778</v>
      </c>
      <c r="AH2154" s="9">
        <v>1.7608305999999999E-11</v>
      </c>
      <c r="AI2154" s="1" t="e">
        <f>_xlfn.TEXTAFTER(Table916[[#This Row],[type]],"-",-1)</f>
        <v>#N/A</v>
      </c>
      <c r="AJ2154" s="1" t="e">
        <f ca="1">_xlfn.TEXTAFTER(_xlfn.TEXTBEFORE(Table916[[#This Row],[type]],"-"&amp;Table916[[#This Row],[rxn-no-enz]]),"RXN-")</f>
        <v>#N/A</v>
      </c>
      <c r="AK2154" s="1" t="e">
        <f>_xlfn.TEXTBEFORE(Table916[[#This Row],[type]],"_",-1)</f>
        <v>#N/A</v>
      </c>
      <c r="AN2154" t="s">
        <v>12370</v>
      </c>
      <c r="AO2154" t="s">
        <v>2778</v>
      </c>
      <c r="AP2154" s="3">
        <v>1.792459351E-9</v>
      </c>
      <c r="AQ2154" t="str">
        <f>_xlfn.TEXTBEFORE(Table17[[#This Row],[rxn]],"-",-1)</f>
        <v>PROWASTE</v>
      </c>
    </row>
    <row r="2155" spans="16:43" ht="17" x14ac:dyDescent="0.25">
      <c r="P2155" s="4"/>
      <c r="T2155"/>
      <c r="AF2155" s="1" t="s">
        <v>12576</v>
      </c>
      <c r="AG2155" s="1" t="s">
        <v>2778</v>
      </c>
      <c r="AH2155" s="9">
        <v>9.4297680000000002E-12</v>
      </c>
      <c r="AI2155" s="1" t="e">
        <f>_xlfn.TEXTAFTER(Table916[[#This Row],[type]],"-",-1)</f>
        <v>#N/A</v>
      </c>
      <c r="AJ2155" s="1" t="e">
        <f ca="1">_xlfn.TEXTAFTER(_xlfn.TEXTBEFORE(Table916[[#This Row],[type]],"-"&amp;Table916[[#This Row],[rxn-no-enz]]),"RXN-")</f>
        <v>#N/A</v>
      </c>
      <c r="AK2155" s="1" t="e">
        <f>_xlfn.TEXTBEFORE(Table916[[#This Row],[type]],"_",-1)</f>
        <v>#N/A</v>
      </c>
      <c r="AN2155" t="s">
        <v>12371</v>
      </c>
      <c r="AO2155" t="s">
        <v>2778</v>
      </c>
      <c r="AP2155" s="3">
        <v>1.2378594E-11</v>
      </c>
      <c r="AQ2155" t="str">
        <f>_xlfn.TEXTBEFORE(Table17[[#This Row],[rxn]],"-",-1)</f>
        <v>PROWASTE</v>
      </c>
    </row>
    <row r="2156" spans="16:43" ht="17" x14ac:dyDescent="0.25">
      <c r="P2156" s="4"/>
      <c r="T2156"/>
      <c r="AF2156" s="1" t="s">
        <v>12577</v>
      </c>
      <c r="AG2156" s="1" t="s">
        <v>2778</v>
      </c>
      <c r="AH2156" s="9">
        <v>5.3975340000000002E-12</v>
      </c>
      <c r="AI2156" s="1" t="e">
        <f>_xlfn.TEXTAFTER(Table916[[#This Row],[type]],"-",-1)</f>
        <v>#N/A</v>
      </c>
      <c r="AJ2156" s="1" t="e">
        <f ca="1">_xlfn.TEXTAFTER(_xlfn.TEXTBEFORE(Table916[[#This Row],[type]],"-"&amp;Table916[[#This Row],[rxn-no-enz]]),"RXN-")</f>
        <v>#N/A</v>
      </c>
      <c r="AK2156" s="1" t="e">
        <f>_xlfn.TEXTBEFORE(Table916[[#This Row],[type]],"_",-1)</f>
        <v>#N/A</v>
      </c>
      <c r="AN2156" t="s">
        <v>12372</v>
      </c>
      <c r="AO2156" t="s">
        <v>2778</v>
      </c>
      <c r="AP2156" s="3">
        <v>1.99867493E-10</v>
      </c>
      <c r="AQ2156" t="str">
        <f>_xlfn.TEXTBEFORE(Table17[[#This Row],[rxn]],"-",-1)</f>
        <v>PROWASTE</v>
      </c>
    </row>
    <row r="2157" spans="16:43" ht="17" x14ac:dyDescent="0.25">
      <c r="P2157" s="4"/>
      <c r="T2157"/>
      <c r="AF2157" s="1" t="s">
        <v>12578</v>
      </c>
      <c r="AG2157" s="1" t="s">
        <v>2778</v>
      </c>
      <c r="AH2157" s="9">
        <v>1.16466985E-10</v>
      </c>
      <c r="AI2157" s="1" t="e">
        <f>_xlfn.TEXTAFTER(Table916[[#This Row],[type]],"-",-1)</f>
        <v>#N/A</v>
      </c>
      <c r="AJ2157" s="1" t="e">
        <f ca="1">_xlfn.TEXTAFTER(_xlfn.TEXTBEFORE(Table916[[#This Row],[type]],"-"&amp;Table916[[#This Row],[rxn-no-enz]]),"RXN-")</f>
        <v>#N/A</v>
      </c>
      <c r="AK2157" s="1" t="e">
        <f>_xlfn.TEXTBEFORE(Table916[[#This Row],[type]],"_",-1)</f>
        <v>#N/A</v>
      </c>
      <c r="AN2157" t="s">
        <v>13850</v>
      </c>
      <c r="AO2157" t="s">
        <v>2778</v>
      </c>
      <c r="AP2157" s="3">
        <v>8.4009122E-10</v>
      </c>
      <c r="AQ2157" t="str">
        <f>_xlfn.TEXTBEFORE(Table17[[#This Row],[rxn]],"-",-1)</f>
        <v>PROWASTE</v>
      </c>
    </row>
    <row r="2158" spans="16:43" ht="17" x14ac:dyDescent="0.25">
      <c r="P2158" s="4"/>
      <c r="T2158"/>
      <c r="AF2158" s="1" t="s">
        <v>12579</v>
      </c>
      <c r="AG2158" s="1" t="s">
        <v>2778</v>
      </c>
      <c r="AH2158" s="9">
        <v>2.185349E-12</v>
      </c>
      <c r="AI2158" s="1" t="e">
        <f>_xlfn.TEXTAFTER(Table916[[#This Row],[type]],"-",-1)</f>
        <v>#N/A</v>
      </c>
      <c r="AJ2158" s="1" t="e">
        <f ca="1">_xlfn.TEXTAFTER(_xlfn.TEXTBEFORE(Table916[[#This Row],[type]],"-"&amp;Table916[[#This Row],[rxn-no-enz]]),"RXN-")</f>
        <v>#N/A</v>
      </c>
      <c r="AK2158" s="1" t="e">
        <f>_xlfn.TEXTBEFORE(Table916[[#This Row],[type]],"_",-1)</f>
        <v>#N/A</v>
      </c>
      <c r="AN2158" t="s">
        <v>13851</v>
      </c>
      <c r="AO2158" t="s">
        <v>2778</v>
      </c>
      <c r="AP2158" s="3">
        <v>4.2945109199999998E-9</v>
      </c>
      <c r="AQ2158" t="str">
        <f>_xlfn.TEXTBEFORE(Table17[[#This Row],[rxn]],"-",-1)</f>
        <v>PROWASTE</v>
      </c>
    </row>
    <row r="2159" spans="16:43" ht="17" x14ac:dyDescent="0.25">
      <c r="P2159" s="4"/>
      <c r="T2159"/>
      <c r="AF2159" s="1" t="s">
        <v>12580</v>
      </c>
      <c r="AG2159" s="1" t="s">
        <v>2778</v>
      </c>
      <c r="AH2159" s="9">
        <v>1.05807287E-10</v>
      </c>
      <c r="AI2159" s="1" t="e">
        <f>_xlfn.TEXTAFTER(Table916[[#This Row],[type]],"-",-1)</f>
        <v>#N/A</v>
      </c>
      <c r="AJ2159" s="1" t="e">
        <f ca="1">_xlfn.TEXTAFTER(_xlfn.TEXTBEFORE(Table916[[#This Row],[type]],"-"&amp;Table916[[#This Row],[rxn-no-enz]]),"RXN-")</f>
        <v>#N/A</v>
      </c>
      <c r="AK2159" s="1" t="e">
        <f>_xlfn.TEXTBEFORE(Table916[[#This Row],[type]],"_",-1)</f>
        <v>#N/A</v>
      </c>
      <c r="AN2159" t="s">
        <v>12373</v>
      </c>
      <c r="AO2159" t="s">
        <v>2778</v>
      </c>
      <c r="AP2159" s="3">
        <v>3.3367309299999999E-10</v>
      </c>
      <c r="AQ2159" t="str">
        <f>_xlfn.TEXTBEFORE(Table17[[#This Row],[rxn]],"-",-1)</f>
        <v>PROWASTE</v>
      </c>
    </row>
    <row r="2160" spans="16:43" ht="17" x14ac:dyDescent="0.25">
      <c r="P2160" s="4"/>
      <c r="T2160"/>
      <c r="AF2160" s="1" t="s">
        <v>12581</v>
      </c>
      <c r="AG2160" s="1" t="s">
        <v>2778</v>
      </c>
      <c r="AH2160" s="9">
        <v>6.2007517999999899E-11</v>
      </c>
      <c r="AI2160" s="1" t="e">
        <f>_xlfn.TEXTAFTER(Table916[[#This Row],[type]],"-",-1)</f>
        <v>#N/A</v>
      </c>
      <c r="AJ2160" s="1" t="e">
        <f ca="1">_xlfn.TEXTAFTER(_xlfn.TEXTBEFORE(Table916[[#This Row],[type]],"-"&amp;Table916[[#This Row],[rxn-no-enz]]),"RXN-")</f>
        <v>#N/A</v>
      </c>
      <c r="AK2160" s="1" t="e">
        <f>_xlfn.TEXTBEFORE(Table916[[#This Row],[type]],"_",-1)</f>
        <v>#N/A</v>
      </c>
      <c r="AN2160" t="s">
        <v>12374</v>
      </c>
      <c r="AO2160" t="s">
        <v>2778</v>
      </c>
      <c r="AP2160" s="3">
        <v>1.1451431340000001E-9</v>
      </c>
      <c r="AQ2160" t="str">
        <f>_xlfn.TEXTBEFORE(Table17[[#This Row],[rxn]],"-",-1)</f>
        <v>PROWASTE</v>
      </c>
    </row>
    <row r="2161" spans="16:43" ht="17" x14ac:dyDescent="0.25">
      <c r="P2161" s="4"/>
      <c r="T2161"/>
      <c r="AF2161" s="1" t="s">
        <v>12582</v>
      </c>
      <c r="AG2161" s="1" t="s">
        <v>2778</v>
      </c>
      <c r="AH2161" s="9">
        <v>4.4068075000000003E-11</v>
      </c>
      <c r="AI2161" s="1" t="e">
        <f>_xlfn.TEXTAFTER(Table916[[#This Row],[type]],"-",-1)</f>
        <v>#N/A</v>
      </c>
      <c r="AJ2161" s="1" t="e">
        <f ca="1">_xlfn.TEXTAFTER(_xlfn.TEXTBEFORE(Table916[[#This Row],[type]],"-"&amp;Table916[[#This Row],[rxn-no-enz]]),"RXN-")</f>
        <v>#N/A</v>
      </c>
      <c r="AK2161" s="1" t="e">
        <f>_xlfn.TEXTBEFORE(Table916[[#This Row],[type]],"_",-1)</f>
        <v>#N/A</v>
      </c>
      <c r="AN2161" t="s">
        <v>12375</v>
      </c>
      <c r="AO2161" t="s">
        <v>2778</v>
      </c>
      <c r="AP2161" s="3">
        <v>8.6981649100000002E-10</v>
      </c>
      <c r="AQ2161" t="str">
        <f>_xlfn.TEXTBEFORE(Table17[[#This Row],[rxn]],"-",-1)</f>
        <v>PROWASTE</v>
      </c>
    </row>
    <row r="2162" spans="16:43" ht="17" x14ac:dyDescent="0.25">
      <c r="P2162" s="4"/>
      <c r="T2162"/>
      <c r="AF2162" s="1" t="s">
        <v>12583</v>
      </c>
      <c r="AG2162" s="1" t="s">
        <v>2778</v>
      </c>
      <c r="AH2162" s="9">
        <v>3.6172789999999998E-11</v>
      </c>
      <c r="AI2162" s="1" t="e">
        <f>_xlfn.TEXTAFTER(Table916[[#This Row],[type]],"-",-1)</f>
        <v>#N/A</v>
      </c>
      <c r="AJ2162" s="1" t="e">
        <f ca="1">_xlfn.TEXTAFTER(_xlfn.TEXTBEFORE(Table916[[#This Row],[type]],"-"&amp;Table916[[#This Row],[rxn-no-enz]]),"RXN-")</f>
        <v>#N/A</v>
      </c>
      <c r="AK2162" s="1" t="e">
        <f>_xlfn.TEXTBEFORE(Table916[[#This Row],[type]],"_",-1)</f>
        <v>#N/A</v>
      </c>
      <c r="AN2162" t="s">
        <v>12376</v>
      </c>
      <c r="AO2162" t="s">
        <v>2778</v>
      </c>
      <c r="AP2162" s="3">
        <v>1.3254130399999999E-10</v>
      </c>
      <c r="AQ2162" t="str">
        <f>_xlfn.TEXTBEFORE(Table17[[#This Row],[rxn]],"-",-1)</f>
        <v>PROWASTE</v>
      </c>
    </row>
    <row r="2163" spans="16:43" ht="17" x14ac:dyDescent="0.25">
      <c r="P2163" s="4"/>
      <c r="T2163"/>
      <c r="AF2163" s="1" t="s">
        <v>12584</v>
      </c>
      <c r="AG2163" s="1" t="s">
        <v>2778</v>
      </c>
      <c r="AH2163" s="9">
        <v>4.3741430399999999E-10</v>
      </c>
      <c r="AI2163" s="1" t="e">
        <f>_xlfn.TEXTAFTER(Table916[[#This Row],[type]],"-",-1)</f>
        <v>#N/A</v>
      </c>
      <c r="AJ2163" s="1" t="e">
        <f ca="1">_xlfn.TEXTAFTER(_xlfn.TEXTBEFORE(Table916[[#This Row],[type]],"-"&amp;Table916[[#This Row],[rxn-no-enz]]),"RXN-")</f>
        <v>#N/A</v>
      </c>
      <c r="AK2163" s="1" t="e">
        <f>_xlfn.TEXTBEFORE(Table916[[#This Row],[type]],"_",-1)</f>
        <v>#N/A</v>
      </c>
      <c r="AN2163" t="s">
        <v>12377</v>
      </c>
      <c r="AO2163" t="s">
        <v>2778</v>
      </c>
      <c r="AP2163" s="3">
        <v>9.6129281E-11</v>
      </c>
      <c r="AQ2163" t="str">
        <f>_xlfn.TEXTBEFORE(Table17[[#This Row],[rxn]],"-",-1)</f>
        <v>PROWASTE</v>
      </c>
    </row>
    <row r="2164" spans="16:43" ht="17" x14ac:dyDescent="0.25">
      <c r="P2164" s="4"/>
      <c r="T2164"/>
      <c r="AF2164" s="1" t="s">
        <v>12585</v>
      </c>
      <c r="AG2164" s="1" t="s">
        <v>2778</v>
      </c>
      <c r="AH2164" s="9">
        <v>0</v>
      </c>
      <c r="AI2164" s="1" t="e">
        <f>_xlfn.TEXTAFTER(Table916[[#This Row],[type]],"-",-1)</f>
        <v>#N/A</v>
      </c>
      <c r="AJ2164" s="1" t="e">
        <f ca="1">_xlfn.TEXTAFTER(_xlfn.TEXTBEFORE(Table916[[#This Row],[type]],"-"&amp;Table916[[#This Row],[rxn-no-enz]]),"RXN-")</f>
        <v>#N/A</v>
      </c>
      <c r="AK2164" s="1" t="e">
        <f>_xlfn.TEXTBEFORE(Table916[[#This Row],[type]],"_",-1)</f>
        <v>#N/A</v>
      </c>
      <c r="AN2164" t="s">
        <v>13852</v>
      </c>
      <c r="AO2164" t="s">
        <v>2778</v>
      </c>
      <c r="AP2164" s="3">
        <v>9.6129281E-11</v>
      </c>
      <c r="AQ2164" t="str">
        <f>_xlfn.TEXTBEFORE(Table17[[#This Row],[rxn]],"-",-1)</f>
        <v>PROWASTE</v>
      </c>
    </row>
    <row r="2165" spans="16:43" ht="17" x14ac:dyDescent="0.25">
      <c r="P2165" s="4"/>
      <c r="T2165"/>
      <c r="AF2165" s="1" t="s">
        <v>12586</v>
      </c>
      <c r="AG2165" s="1" t="s">
        <v>2778</v>
      </c>
      <c r="AH2165" s="9">
        <v>9.0939701799999995E-10</v>
      </c>
      <c r="AI2165" s="1" t="e">
        <f>_xlfn.TEXTAFTER(Table916[[#This Row],[type]],"-",-1)</f>
        <v>#N/A</v>
      </c>
      <c r="AJ2165" s="1" t="e">
        <f ca="1">_xlfn.TEXTAFTER(_xlfn.TEXTBEFORE(Table916[[#This Row],[type]],"-"&amp;Table916[[#This Row],[rxn-no-enz]]),"RXN-")</f>
        <v>#N/A</v>
      </c>
      <c r="AK2165" s="1" t="e">
        <f>_xlfn.TEXTBEFORE(Table916[[#This Row],[type]],"_",-1)</f>
        <v>#N/A</v>
      </c>
      <c r="AN2165" t="s">
        <v>12379</v>
      </c>
      <c r="AO2165" t="s">
        <v>2778</v>
      </c>
      <c r="AP2165" s="3">
        <v>1.3938023400000001E-10</v>
      </c>
      <c r="AQ2165" t="str">
        <f>_xlfn.TEXTBEFORE(Table17[[#This Row],[rxn]],"-",-1)</f>
        <v>PROWASTE</v>
      </c>
    </row>
    <row r="2166" spans="16:43" ht="17" x14ac:dyDescent="0.25">
      <c r="P2166" s="4"/>
      <c r="T2166"/>
      <c r="AF2166" s="1" t="s">
        <v>12587</v>
      </c>
      <c r="AG2166" s="1" t="s">
        <v>2778</v>
      </c>
      <c r="AH2166" s="9">
        <v>4.8983754999999998E-11</v>
      </c>
      <c r="AI2166" s="1" t="e">
        <f>_xlfn.TEXTAFTER(Table916[[#This Row],[type]],"-",-1)</f>
        <v>#N/A</v>
      </c>
      <c r="AJ2166" s="1" t="e">
        <f ca="1">_xlfn.TEXTAFTER(_xlfn.TEXTBEFORE(Table916[[#This Row],[type]],"-"&amp;Table916[[#This Row],[rxn-no-enz]]),"RXN-")</f>
        <v>#N/A</v>
      </c>
      <c r="AK2166" s="1" t="e">
        <f>_xlfn.TEXTBEFORE(Table916[[#This Row],[type]],"_",-1)</f>
        <v>#N/A</v>
      </c>
      <c r="AN2166" t="s">
        <v>12380</v>
      </c>
      <c r="AO2166" t="s">
        <v>2778</v>
      </c>
      <c r="AP2166" s="3">
        <v>2.4386057299999898E-10</v>
      </c>
      <c r="AQ2166" t="str">
        <f>_xlfn.TEXTBEFORE(Table17[[#This Row],[rxn]],"-",-1)</f>
        <v>PROWASTE</v>
      </c>
    </row>
    <row r="2167" spans="16:43" ht="17" x14ac:dyDescent="0.25">
      <c r="P2167" s="4"/>
      <c r="T2167"/>
      <c r="AF2167" s="1" t="s">
        <v>12588</v>
      </c>
      <c r="AG2167" s="1" t="s">
        <v>2778</v>
      </c>
      <c r="AH2167" s="9">
        <v>2.07819739999999E-11</v>
      </c>
      <c r="AI2167" s="1" t="e">
        <f>_xlfn.TEXTAFTER(Table916[[#This Row],[type]],"-",-1)</f>
        <v>#N/A</v>
      </c>
      <c r="AJ2167" s="1" t="e">
        <f ca="1">_xlfn.TEXTAFTER(_xlfn.TEXTBEFORE(Table916[[#This Row],[type]],"-"&amp;Table916[[#This Row],[rxn-no-enz]]),"RXN-")</f>
        <v>#N/A</v>
      </c>
      <c r="AK2167" s="1" t="e">
        <f>_xlfn.TEXTBEFORE(Table916[[#This Row],[type]],"_",-1)</f>
        <v>#N/A</v>
      </c>
      <c r="AN2167" t="s">
        <v>12381</v>
      </c>
      <c r="AO2167" t="s">
        <v>2778</v>
      </c>
      <c r="AP2167" s="3">
        <v>1.9835722999999999E-11</v>
      </c>
      <c r="AQ2167" t="str">
        <f>_xlfn.TEXTBEFORE(Table17[[#This Row],[rxn]],"-",-1)</f>
        <v>PROWASTE</v>
      </c>
    </row>
    <row r="2168" spans="16:43" ht="17" x14ac:dyDescent="0.25">
      <c r="P2168" s="4"/>
      <c r="T2168"/>
      <c r="AF2168" s="1" t="s">
        <v>12589</v>
      </c>
      <c r="AG2168" s="1" t="s">
        <v>2778</v>
      </c>
      <c r="AH2168" s="9">
        <v>1.90825E-13</v>
      </c>
      <c r="AI2168" s="1" t="e">
        <f>_xlfn.TEXTAFTER(Table916[[#This Row],[type]],"-",-1)</f>
        <v>#N/A</v>
      </c>
      <c r="AJ2168" s="1" t="e">
        <f ca="1">_xlfn.TEXTAFTER(_xlfn.TEXTBEFORE(Table916[[#This Row],[type]],"-"&amp;Table916[[#This Row],[rxn-no-enz]]),"RXN-")</f>
        <v>#N/A</v>
      </c>
      <c r="AK2168" s="1" t="e">
        <f>_xlfn.TEXTBEFORE(Table916[[#This Row],[type]],"_",-1)</f>
        <v>#N/A</v>
      </c>
      <c r="AN2168" t="s">
        <v>12382</v>
      </c>
      <c r="AO2168" t="s">
        <v>2778</v>
      </c>
      <c r="AP2168" s="3">
        <v>1.57495623299999E-9</v>
      </c>
      <c r="AQ2168" t="str">
        <f>_xlfn.TEXTBEFORE(Table17[[#This Row],[rxn]],"-",-1)</f>
        <v>PROWASTE</v>
      </c>
    </row>
    <row r="2169" spans="16:43" ht="17" x14ac:dyDescent="0.25">
      <c r="P2169" s="4"/>
      <c r="T2169"/>
      <c r="AF2169" s="1" t="s">
        <v>12590</v>
      </c>
      <c r="AG2169" s="1" t="s">
        <v>2778</v>
      </c>
      <c r="AH2169" s="9">
        <v>8.1213169999999995E-12</v>
      </c>
      <c r="AI2169" s="1" t="e">
        <f>_xlfn.TEXTAFTER(Table916[[#This Row],[type]],"-",-1)</f>
        <v>#N/A</v>
      </c>
      <c r="AJ2169" s="1" t="e">
        <f ca="1">_xlfn.TEXTAFTER(_xlfn.TEXTBEFORE(Table916[[#This Row],[type]],"-"&amp;Table916[[#This Row],[rxn-no-enz]]),"RXN-")</f>
        <v>#N/A</v>
      </c>
      <c r="AK2169" s="1" t="e">
        <f>_xlfn.TEXTBEFORE(Table916[[#This Row],[type]],"_",-1)</f>
        <v>#N/A</v>
      </c>
      <c r="AN2169" t="s">
        <v>12383</v>
      </c>
      <c r="AO2169" t="s">
        <v>2778</v>
      </c>
      <c r="AP2169" s="3">
        <v>8.5046524000000003E-11</v>
      </c>
      <c r="AQ2169" t="str">
        <f>_xlfn.TEXTBEFORE(Table17[[#This Row],[rxn]],"-",-1)</f>
        <v>PROWASTE</v>
      </c>
    </row>
    <row r="2170" spans="16:43" ht="17" x14ac:dyDescent="0.25">
      <c r="P2170" s="4"/>
      <c r="T2170"/>
      <c r="AF2170" s="1" t="s">
        <v>12591</v>
      </c>
      <c r="AG2170" s="1" t="s">
        <v>2778</v>
      </c>
      <c r="AH2170" s="9">
        <v>4.37797448E-10</v>
      </c>
      <c r="AI2170" s="1" t="e">
        <f>_xlfn.TEXTAFTER(Table916[[#This Row],[type]],"-",-1)</f>
        <v>#N/A</v>
      </c>
      <c r="AJ2170" s="1" t="e">
        <f ca="1">_xlfn.TEXTAFTER(_xlfn.TEXTBEFORE(Table916[[#This Row],[type]],"-"&amp;Table916[[#This Row],[rxn-no-enz]]),"RXN-")</f>
        <v>#N/A</v>
      </c>
      <c r="AK2170" s="1" t="e">
        <f>_xlfn.TEXTBEFORE(Table916[[#This Row],[type]],"_",-1)</f>
        <v>#N/A</v>
      </c>
      <c r="AN2170" t="s">
        <v>12384</v>
      </c>
      <c r="AO2170" t="s">
        <v>2778</v>
      </c>
      <c r="AP2170" s="3">
        <v>1.0081171E-11</v>
      </c>
      <c r="AQ2170" t="str">
        <f>_xlfn.TEXTBEFORE(Table17[[#This Row],[rxn]],"-",-1)</f>
        <v>PROWASTE</v>
      </c>
    </row>
    <row r="2171" spans="16:43" ht="17" x14ac:dyDescent="0.25">
      <c r="P2171" s="4"/>
      <c r="T2171"/>
      <c r="AF2171" s="1" t="s">
        <v>12592</v>
      </c>
      <c r="AG2171" s="1" t="s">
        <v>2778</v>
      </c>
      <c r="AH2171" s="9">
        <v>1.2324282699999999E-10</v>
      </c>
      <c r="AI2171" s="1" t="e">
        <f>_xlfn.TEXTAFTER(Table916[[#This Row],[type]],"-",-1)</f>
        <v>#N/A</v>
      </c>
      <c r="AJ2171" s="1" t="e">
        <f ca="1">_xlfn.TEXTAFTER(_xlfn.TEXTBEFORE(Table916[[#This Row],[type]],"-"&amp;Table916[[#This Row],[rxn-no-enz]]),"RXN-")</f>
        <v>#N/A</v>
      </c>
      <c r="AK2171" s="1" t="e">
        <f>_xlfn.TEXTBEFORE(Table916[[#This Row],[type]],"_",-1)</f>
        <v>#N/A</v>
      </c>
      <c r="AN2171" t="s">
        <v>12385</v>
      </c>
      <c r="AO2171" t="s">
        <v>2778</v>
      </c>
      <c r="AP2171" s="3">
        <v>1.4278620000000001E-10</v>
      </c>
      <c r="AQ2171" t="str">
        <f>_xlfn.TEXTBEFORE(Table17[[#This Row],[rxn]],"-",-1)</f>
        <v>PROWASTE</v>
      </c>
    </row>
    <row r="2172" spans="16:43" ht="17" x14ac:dyDescent="0.25">
      <c r="P2172" s="4"/>
      <c r="T2172"/>
      <c r="AF2172" s="1" t="s">
        <v>12593</v>
      </c>
      <c r="AG2172" s="1" t="s">
        <v>2778</v>
      </c>
      <c r="AH2172" s="9">
        <v>6.3499352140000002E-9</v>
      </c>
      <c r="AI2172" s="1" t="e">
        <f>_xlfn.TEXTAFTER(Table916[[#This Row],[type]],"-",-1)</f>
        <v>#N/A</v>
      </c>
      <c r="AJ2172" s="1" t="e">
        <f ca="1">_xlfn.TEXTAFTER(_xlfn.TEXTBEFORE(Table916[[#This Row],[type]],"-"&amp;Table916[[#This Row],[rxn-no-enz]]),"RXN-")</f>
        <v>#N/A</v>
      </c>
      <c r="AK2172" s="1" t="e">
        <f>_xlfn.TEXTBEFORE(Table916[[#This Row],[type]],"_",-1)</f>
        <v>#N/A</v>
      </c>
      <c r="AN2172" t="s">
        <v>12386</v>
      </c>
      <c r="AO2172" t="s">
        <v>2778</v>
      </c>
      <c r="AP2172" s="3">
        <v>5.7642972999999998E-11</v>
      </c>
      <c r="AQ2172" t="str">
        <f>_xlfn.TEXTBEFORE(Table17[[#This Row],[rxn]],"-",-1)</f>
        <v>PROWASTE</v>
      </c>
    </row>
    <row r="2173" spans="16:43" ht="17" x14ac:dyDescent="0.25">
      <c r="P2173" s="4"/>
      <c r="T2173"/>
      <c r="AF2173" s="1" t="s">
        <v>12594</v>
      </c>
      <c r="AG2173" s="1" t="s">
        <v>2778</v>
      </c>
      <c r="AH2173" s="9">
        <v>7.44961765999999E-10</v>
      </c>
      <c r="AI2173" s="1" t="e">
        <f>_xlfn.TEXTAFTER(Table916[[#This Row],[type]],"-",-1)</f>
        <v>#N/A</v>
      </c>
      <c r="AJ2173" s="1" t="e">
        <f ca="1">_xlfn.TEXTAFTER(_xlfn.TEXTBEFORE(Table916[[#This Row],[type]],"-"&amp;Table916[[#This Row],[rxn-no-enz]]),"RXN-")</f>
        <v>#N/A</v>
      </c>
      <c r="AK2173" s="1" t="e">
        <f>_xlfn.TEXTBEFORE(Table916[[#This Row],[type]],"_",-1)</f>
        <v>#N/A</v>
      </c>
      <c r="AN2173" t="s">
        <v>12387</v>
      </c>
      <c r="AO2173" t="s">
        <v>2778</v>
      </c>
      <c r="AP2173" s="3">
        <v>3.5427289599999899E-10</v>
      </c>
      <c r="AQ2173" t="str">
        <f>_xlfn.TEXTBEFORE(Table17[[#This Row],[rxn]],"-",-1)</f>
        <v>PROWASTE</v>
      </c>
    </row>
    <row r="2174" spans="16:43" ht="17" x14ac:dyDescent="0.25">
      <c r="P2174" s="4"/>
      <c r="T2174"/>
      <c r="AF2174" s="1" t="s">
        <v>12595</v>
      </c>
      <c r="AG2174" s="1" t="s">
        <v>2778</v>
      </c>
      <c r="AH2174" s="9">
        <v>3.031766983E-9</v>
      </c>
      <c r="AI2174" s="1" t="e">
        <f>_xlfn.TEXTAFTER(Table916[[#This Row],[type]],"-",-1)</f>
        <v>#N/A</v>
      </c>
      <c r="AJ2174" s="1" t="e">
        <f ca="1">_xlfn.TEXTAFTER(_xlfn.TEXTBEFORE(Table916[[#This Row],[type]],"-"&amp;Table916[[#This Row],[rxn-no-enz]]),"RXN-")</f>
        <v>#N/A</v>
      </c>
      <c r="AK2174" s="1" t="e">
        <f>_xlfn.TEXTBEFORE(Table916[[#This Row],[type]],"_",-1)</f>
        <v>#N/A</v>
      </c>
      <c r="AN2174" t="s">
        <v>12388</v>
      </c>
      <c r="AO2174" t="s">
        <v>2778</v>
      </c>
      <c r="AP2174" s="3">
        <v>1.4969961209999999E-9</v>
      </c>
      <c r="AQ2174" t="str">
        <f>_xlfn.TEXTBEFORE(Table17[[#This Row],[rxn]],"-",-1)</f>
        <v>PROWASTE</v>
      </c>
    </row>
    <row r="2175" spans="16:43" ht="17" x14ac:dyDescent="0.25">
      <c r="P2175" s="4"/>
      <c r="T2175"/>
      <c r="AF2175" s="1" t="s">
        <v>12596</v>
      </c>
      <c r="AG2175" s="1" t="s">
        <v>2778</v>
      </c>
      <c r="AH2175" s="9">
        <v>1.2072193639999999E-9</v>
      </c>
      <c r="AI2175" s="1" t="e">
        <f>_xlfn.TEXTAFTER(Table916[[#This Row],[type]],"-",-1)</f>
        <v>#N/A</v>
      </c>
      <c r="AJ2175" s="1" t="e">
        <f ca="1">_xlfn.TEXTAFTER(_xlfn.TEXTBEFORE(Table916[[#This Row],[type]],"-"&amp;Table916[[#This Row],[rxn-no-enz]]),"RXN-")</f>
        <v>#N/A</v>
      </c>
      <c r="AK2175" s="1" t="e">
        <f>_xlfn.TEXTBEFORE(Table916[[#This Row],[type]],"_",-1)</f>
        <v>#N/A</v>
      </c>
      <c r="AN2175" t="s">
        <v>12389</v>
      </c>
      <c r="AO2175" t="s">
        <v>2778</v>
      </c>
      <c r="AP2175" s="3">
        <v>4.199039598E-9</v>
      </c>
      <c r="AQ2175" t="str">
        <f>_xlfn.TEXTBEFORE(Table17[[#This Row],[rxn]],"-",-1)</f>
        <v>PROWASTE</v>
      </c>
    </row>
    <row r="2176" spans="16:43" ht="17" x14ac:dyDescent="0.25">
      <c r="P2176" s="4"/>
      <c r="T2176"/>
      <c r="AF2176" s="1" t="s">
        <v>12597</v>
      </c>
      <c r="AG2176" s="1" t="s">
        <v>2778</v>
      </c>
      <c r="AH2176" s="9">
        <v>2.4146923100000002E-10</v>
      </c>
      <c r="AI2176" s="1" t="e">
        <f>_xlfn.TEXTAFTER(Table916[[#This Row],[type]],"-",-1)</f>
        <v>#N/A</v>
      </c>
      <c r="AJ2176" s="1" t="e">
        <f ca="1">_xlfn.TEXTAFTER(_xlfn.TEXTBEFORE(Table916[[#This Row],[type]],"-"&amp;Table916[[#This Row],[rxn-no-enz]]),"RXN-")</f>
        <v>#N/A</v>
      </c>
      <c r="AK2176" s="1" t="e">
        <f>_xlfn.TEXTBEFORE(Table916[[#This Row],[type]],"_",-1)</f>
        <v>#N/A</v>
      </c>
      <c r="AN2176" t="s">
        <v>12390</v>
      </c>
      <c r="AO2176" t="s">
        <v>2778</v>
      </c>
      <c r="AP2176" s="3">
        <v>5.8901095700000002E-10</v>
      </c>
      <c r="AQ2176" t="str">
        <f>_xlfn.TEXTBEFORE(Table17[[#This Row],[rxn]],"-",-1)</f>
        <v>PROWASTE</v>
      </c>
    </row>
    <row r="2177" spans="16:43" ht="17" x14ac:dyDescent="0.25">
      <c r="P2177" s="4"/>
      <c r="T2177"/>
      <c r="AF2177" s="1" t="s">
        <v>12598</v>
      </c>
      <c r="AG2177" s="1" t="s">
        <v>2778</v>
      </c>
      <c r="AH2177" s="9">
        <v>3.4114764399999898E-10</v>
      </c>
      <c r="AI2177" s="1" t="e">
        <f>_xlfn.TEXTAFTER(Table916[[#This Row],[type]],"-",-1)</f>
        <v>#N/A</v>
      </c>
      <c r="AJ2177" s="1" t="e">
        <f ca="1">_xlfn.TEXTAFTER(_xlfn.TEXTBEFORE(Table916[[#This Row],[type]],"-"&amp;Table916[[#This Row],[rxn-no-enz]]),"RXN-")</f>
        <v>#N/A</v>
      </c>
      <c r="AK2177" s="1" t="e">
        <f>_xlfn.TEXTBEFORE(Table916[[#This Row],[type]],"_",-1)</f>
        <v>#N/A</v>
      </c>
      <c r="AN2177" t="s">
        <v>13853</v>
      </c>
      <c r="AO2177" t="s">
        <v>2778</v>
      </c>
      <c r="AP2177" s="3">
        <v>5.8901095700000002E-10</v>
      </c>
      <c r="AQ2177" t="str">
        <f>_xlfn.TEXTBEFORE(Table17[[#This Row],[rxn]],"-",-1)</f>
        <v>PROWASTE</v>
      </c>
    </row>
    <row r="2178" spans="16:43" ht="17" x14ac:dyDescent="0.25">
      <c r="P2178" s="4"/>
      <c r="T2178"/>
      <c r="AF2178" s="1" t="s">
        <v>12599</v>
      </c>
      <c r="AG2178" s="1" t="s">
        <v>2778</v>
      </c>
      <c r="AH2178" s="9">
        <v>9.3746739999999895E-12</v>
      </c>
      <c r="AI2178" s="1" t="e">
        <f>_xlfn.TEXTAFTER(Table916[[#This Row],[type]],"-",-1)</f>
        <v>#N/A</v>
      </c>
      <c r="AJ2178" s="1" t="e">
        <f ca="1">_xlfn.TEXTAFTER(_xlfn.TEXTBEFORE(Table916[[#This Row],[type]],"-"&amp;Table916[[#This Row],[rxn-no-enz]]),"RXN-")</f>
        <v>#N/A</v>
      </c>
      <c r="AK2178" s="1" t="e">
        <f>_xlfn.TEXTBEFORE(Table916[[#This Row],[type]],"_",-1)</f>
        <v>#N/A</v>
      </c>
      <c r="AN2178" t="s">
        <v>12391</v>
      </c>
      <c r="AO2178" t="s">
        <v>2778</v>
      </c>
      <c r="AP2178" s="3">
        <v>2.1357080000000001E-12</v>
      </c>
      <c r="AQ2178" t="str">
        <f>_xlfn.TEXTBEFORE(Table17[[#This Row],[rxn]],"-",-1)</f>
        <v>PROWASTE</v>
      </c>
    </row>
    <row r="2179" spans="16:43" ht="17" x14ac:dyDescent="0.25">
      <c r="P2179" s="4"/>
      <c r="T2179"/>
      <c r="AF2179" s="1" t="s">
        <v>12600</v>
      </c>
      <c r="AG2179" s="1" t="s">
        <v>2778</v>
      </c>
      <c r="AH2179" s="9">
        <v>1.75031211E-10</v>
      </c>
      <c r="AI2179" s="1" t="e">
        <f>_xlfn.TEXTAFTER(Table916[[#This Row],[type]],"-",-1)</f>
        <v>#N/A</v>
      </c>
      <c r="AJ2179" s="1" t="e">
        <f ca="1">_xlfn.TEXTAFTER(_xlfn.TEXTBEFORE(Table916[[#This Row],[type]],"-"&amp;Table916[[#This Row],[rxn-no-enz]]),"RXN-")</f>
        <v>#N/A</v>
      </c>
      <c r="AK2179" s="1" t="e">
        <f>_xlfn.TEXTBEFORE(Table916[[#This Row],[type]],"_",-1)</f>
        <v>#N/A</v>
      </c>
      <c r="AN2179" t="s">
        <v>13854</v>
      </c>
      <c r="AO2179" t="s">
        <v>2778</v>
      </c>
      <c r="AP2179" s="3">
        <v>2.1357080000000001E-12</v>
      </c>
      <c r="AQ2179" t="str">
        <f>_xlfn.TEXTBEFORE(Table17[[#This Row],[rxn]],"-",-1)</f>
        <v>PROWASTE</v>
      </c>
    </row>
    <row r="2180" spans="16:43" ht="17" x14ac:dyDescent="0.25">
      <c r="P2180" s="4"/>
      <c r="T2180"/>
      <c r="AF2180" s="1" t="s">
        <v>12601</v>
      </c>
      <c r="AG2180" s="1" t="s">
        <v>2778</v>
      </c>
      <c r="AH2180" s="9">
        <v>4.2052486E-11</v>
      </c>
      <c r="AI2180" s="1" t="e">
        <f>_xlfn.TEXTAFTER(Table916[[#This Row],[type]],"-",-1)</f>
        <v>#N/A</v>
      </c>
      <c r="AJ2180" s="1" t="e">
        <f ca="1">_xlfn.TEXTAFTER(_xlfn.TEXTBEFORE(Table916[[#This Row],[type]],"-"&amp;Table916[[#This Row],[rxn-no-enz]]),"RXN-")</f>
        <v>#N/A</v>
      </c>
      <c r="AK2180" s="1" t="e">
        <f>_xlfn.TEXTBEFORE(Table916[[#This Row],[type]],"_",-1)</f>
        <v>#N/A</v>
      </c>
      <c r="AN2180" t="s">
        <v>12392</v>
      </c>
      <c r="AO2180" t="s">
        <v>2778</v>
      </c>
      <c r="AP2180" s="3">
        <v>1.75344105E-10</v>
      </c>
      <c r="AQ2180" t="str">
        <f>_xlfn.TEXTBEFORE(Table17[[#This Row],[rxn]],"-",-1)</f>
        <v>PROWASTE</v>
      </c>
    </row>
    <row r="2181" spans="16:43" ht="17" x14ac:dyDescent="0.25">
      <c r="P2181" s="4"/>
      <c r="T2181"/>
      <c r="AF2181" s="1" t="s">
        <v>12602</v>
      </c>
      <c r="AG2181" s="1" t="s">
        <v>2778</v>
      </c>
      <c r="AH2181" s="9">
        <v>3.5550676300000002E-10</v>
      </c>
      <c r="AI2181" s="1" t="e">
        <f>_xlfn.TEXTAFTER(Table916[[#This Row],[type]],"-",-1)</f>
        <v>#N/A</v>
      </c>
      <c r="AJ2181" s="1" t="e">
        <f ca="1">_xlfn.TEXTAFTER(_xlfn.TEXTBEFORE(Table916[[#This Row],[type]],"-"&amp;Table916[[#This Row],[rxn-no-enz]]),"RXN-")</f>
        <v>#N/A</v>
      </c>
      <c r="AK2181" s="1" t="e">
        <f>_xlfn.TEXTBEFORE(Table916[[#This Row],[type]],"_",-1)</f>
        <v>#N/A</v>
      </c>
      <c r="AN2181" t="s">
        <v>13855</v>
      </c>
      <c r="AO2181" t="s">
        <v>2778</v>
      </c>
      <c r="AP2181" s="3">
        <v>8.4009122E-10</v>
      </c>
      <c r="AQ2181" t="str">
        <f>_xlfn.TEXTBEFORE(Table17[[#This Row],[rxn]],"-",-1)</f>
        <v>PROWASTE</v>
      </c>
    </row>
    <row r="2182" spans="16:43" ht="17" x14ac:dyDescent="0.25">
      <c r="P2182" s="4"/>
      <c r="T2182"/>
      <c r="AF2182" s="1" t="s">
        <v>12603</v>
      </c>
      <c r="AG2182" s="1" t="s">
        <v>2778</v>
      </c>
      <c r="AH2182" s="9">
        <v>4.9277749999999997E-11</v>
      </c>
      <c r="AI2182" s="1" t="e">
        <f>_xlfn.TEXTAFTER(Table916[[#This Row],[type]],"-",-1)</f>
        <v>#N/A</v>
      </c>
      <c r="AJ2182" s="1" t="e">
        <f ca="1">_xlfn.TEXTAFTER(_xlfn.TEXTBEFORE(Table916[[#This Row],[type]],"-"&amp;Table916[[#This Row],[rxn-no-enz]]),"RXN-")</f>
        <v>#N/A</v>
      </c>
      <c r="AK2182" s="1" t="e">
        <f>_xlfn.TEXTBEFORE(Table916[[#This Row],[type]],"_",-1)</f>
        <v>#N/A</v>
      </c>
      <c r="AN2182" t="s">
        <v>12393</v>
      </c>
      <c r="AO2182" t="s">
        <v>2778</v>
      </c>
      <c r="AP2182" s="3">
        <v>5.3061388500000003E-10</v>
      </c>
      <c r="AQ2182" t="str">
        <f>_xlfn.TEXTBEFORE(Table17[[#This Row],[rxn]],"-",-1)</f>
        <v>PROWASTE</v>
      </c>
    </row>
    <row r="2183" spans="16:43" ht="17" x14ac:dyDescent="0.25">
      <c r="P2183" s="4"/>
      <c r="T2183"/>
      <c r="AF2183" s="1" t="s">
        <v>12604</v>
      </c>
      <c r="AG2183" s="1" t="s">
        <v>2778</v>
      </c>
      <c r="AH2183" s="9">
        <v>3.6313739800000001E-10</v>
      </c>
      <c r="AI2183" s="1" t="e">
        <f>_xlfn.TEXTAFTER(Table916[[#This Row],[type]],"-",-1)</f>
        <v>#N/A</v>
      </c>
      <c r="AJ2183" s="1" t="e">
        <f ca="1">_xlfn.TEXTAFTER(_xlfn.TEXTBEFORE(Table916[[#This Row],[type]],"-"&amp;Table916[[#This Row],[rxn-no-enz]]),"RXN-")</f>
        <v>#N/A</v>
      </c>
      <c r="AK2183" s="1" t="e">
        <f>_xlfn.TEXTBEFORE(Table916[[#This Row],[type]],"_",-1)</f>
        <v>#N/A</v>
      </c>
      <c r="AN2183" t="s">
        <v>12394</v>
      </c>
      <c r="AO2183" t="s">
        <v>2778</v>
      </c>
      <c r="AP2183" s="3">
        <v>1.5274999200000001E-10</v>
      </c>
      <c r="AQ2183" t="str">
        <f>_xlfn.TEXTBEFORE(Table17[[#This Row],[rxn]],"-",-1)</f>
        <v>PROWASTE</v>
      </c>
    </row>
    <row r="2184" spans="16:43" ht="17" x14ac:dyDescent="0.25">
      <c r="P2184" s="4"/>
      <c r="T2184"/>
      <c r="AF2184" s="1" t="s">
        <v>12605</v>
      </c>
      <c r="AG2184" s="1" t="s">
        <v>2778</v>
      </c>
      <c r="AH2184" s="9">
        <v>8.9030422999999994E-11</v>
      </c>
      <c r="AI2184" s="1" t="e">
        <f>_xlfn.TEXTAFTER(Table916[[#This Row],[type]],"-",-1)</f>
        <v>#N/A</v>
      </c>
      <c r="AJ2184" s="1" t="e">
        <f ca="1">_xlfn.TEXTAFTER(_xlfn.TEXTBEFORE(Table916[[#This Row],[type]],"-"&amp;Table916[[#This Row],[rxn-no-enz]]),"RXN-")</f>
        <v>#N/A</v>
      </c>
      <c r="AK2184" s="1" t="e">
        <f>_xlfn.TEXTBEFORE(Table916[[#This Row],[type]],"_",-1)</f>
        <v>#N/A</v>
      </c>
      <c r="AN2184" t="s">
        <v>12395</v>
      </c>
      <c r="AO2184" t="s">
        <v>2778</v>
      </c>
      <c r="AP2184" s="3">
        <v>4.10261412E-10</v>
      </c>
      <c r="AQ2184" t="str">
        <f>_xlfn.TEXTBEFORE(Table17[[#This Row],[rxn]],"-",-1)</f>
        <v>PROWASTE</v>
      </c>
    </row>
    <row r="2185" spans="16:43" ht="17" x14ac:dyDescent="0.25">
      <c r="P2185" s="4"/>
      <c r="T2185"/>
      <c r="AF2185" s="1" t="s">
        <v>12606</v>
      </c>
      <c r="AG2185" s="1" t="s">
        <v>2778</v>
      </c>
      <c r="AH2185" s="9">
        <v>2.9284267999999899E-11</v>
      </c>
      <c r="AI2185" s="1" t="e">
        <f>_xlfn.TEXTAFTER(Table916[[#This Row],[type]],"-",-1)</f>
        <v>#N/A</v>
      </c>
      <c r="AJ2185" s="1" t="e">
        <f ca="1">_xlfn.TEXTAFTER(_xlfn.TEXTBEFORE(Table916[[#This Row],[type]],"-"&amp;Table916[[#This Row],[rxn-no-enz]]),"RXN-")</f>
        <v>#N/A</v>
      </c>
      <c r="AK2185" s="1" t="e">
        <f>_xlfn.TEXTBEFORE(Table916[[#This Row],[type]],"_",-1)</f>
        <v>#N/A</v>
      </c>
      <c r="AN2185" t="s">
        <v>12396</v>
      </c>
      <c r="AO2185" t="s">
        <v>2778</v>
      </c>
      <c r="AP2185" s="3">
        <v>1.694376586E-9</v>
      </c>
      <c r="AQ2185" t="str">
        <f>_xlfn.TEXTBEFORE(Table17[[#This Row],[rxn]],"-",-1)</f>
        <v>PROWASTE</v>
      </c>
    </row>
    <row r="2186" spans="16:43" ht="17" x14ac:dyDescent="0.25">
      <c r="P2186" s="4"/>
      <c r="T2186"/>
      <c r="AF2186" s="1" t="s">
        <v>12607</v>
      </c>
      <c r="AG2186" s="1" t="s">
        <v>2778</v>
      </c>
      <c r="AH2186" s="9">
        <v>1.53130807E-10</v>
      </c>
      <c r="AI2186" s="1" t="e">
        <f>_xlfn.TEXTAFTER(Table916[[#This Row],[type]],"-",-1)</f>
        <v>#N/A</v>
      </c>
      <c r="AJ2186" s="1" t="e">
        <f ca="1">_xlfn.TEXTAFTER(_xlfn.TEXTBEFORE(Table916[[#This Row],[type]],"-"&amp;Table916[[#This Row],[rxn-no-enz]]),"RXN-")</f>
        <v>#N/A</v>
      </c>
      <c r="AK2186" s="1" t="e">
        <f>_xlfn.TEXTBEFORE(Table916[[#This Row],[type]],"_",-1)</f>
        <v>#N/A</v>
      </c>
      <c r="AN2186" t="s">
        <v>12397</v>
      </c>
      <c r="AO2186" t="s">
        <v>2778</v>
      </c>
      <c r="AP2186" s="3">
        <v>1.823782458E-9</v>
      </c>
      <c r="AQ2186" t="str">
        <f>_xlfn.TEXTBEFORE(Table17[[#This Row],[rxn]],"-",-1)</f>
        <v>PROWASTE</v>
      </c>
    </row>
    <row r="2187" spans="16:43" ht="17" x14ac:dyDescent="0.25">
      <c r="P2187" s="4"/>
      <c r="T2187"/>
      <c r="AF2187" s="1" t="s">
        <v>12608</v>
      </c>
      <c r="AG2187" s="1" t="s">
        <v>2778</v>
      </c>
      <c r="AH2187" s="9">
        <v>4.5734856499999999E-10</v>
      </c>
      <c r="AI2187" s="1" t="e">
        <f>_xlfn.TEXTAFTER(Table916[[#This Row],[type]],"-",-1)</f>
        <v>#N/A</v>
      </c>
      <c r="AJ2187" s="1" t="e">
        <f ca="1">_xlfn.TEXTAFTER(_xlfn.TEXTBEFORE(Table916[[#This Row],[type]],"-"&amp;Table916[[#This Row],[rxn-no-enz]]),"RXN-")</f>
        <v>#N/A</v>
      </c>
      <c r="AK2187" s="1" t="e">
        <f>_xlfn.TEXTBEFORE(Table916[[#This Row],[type]],"_",-1)</f>
        <v>#N/A</v>
      </c>
      <c r="AN2187" t="s">
        <v>12398</v>
      </c>
      <c r="AO2187" t="s">
        <v>2778</v>
      </c>
      <c r="AP2187" s="3">
        <v>1.6721483000000001E-11</v>
      </c>
      <c r="AQ2187" t="str">
        <f>_xlfn.TEXTBEFORE(Table17[[#This Row],[rxn]],"-",-1)</f>
        <v>PROWASTE</v>
      </c>
    </row>
    <row r="2188" spans="16:43" ht="17" x14ac:dyDescent="0.25">
      <c r="P2188" s="4"/>
      <c r="T2188"/>
      <c r="AF2188" s="1" t="s">
        <v>12609</v>
      </c>
      <c r="AG2188" s="1" t="s">
        <v>2778</v>
      </c>
      <c r="AH2188" s="9">
        <v>1.1566928000000001E-11</v>
      </c>
      <c r="AI2188" s="1" t="e">
        <f>_xlfn.TEXTAFTER(Table916[[#This Row],[type]],"-",-1)</f>
        <v>#N/A</v>
      </c>
      <c r="AJ2188" s="1" t="e">
        <f ca="1">_xlfn.TEXTAFTER(_xlfn.TEXTBEFORE(Table916[[#This Row],[type]],"-"&amp;Table916[[#This Row],[rxn-no-enz]]),"RXN-")</f>
        <v>#N/A</v>
      </c>
      <c r="AK2188" s="1" t="e">
        <f>_xlfn.TEXTBEFORE(Table916[[#This Row],[type]],"_",-1)</f>
        <v>#N/A</v>
      </c>
      <c r="AN2188" t="s">
        <v>12399</v>
      </c>
      <c r="AO2188" t="s">
        <v>2778</v>
      </c>
      <c r="AP2188" s="3">
        <v>3.84267979999999E-11</v>
      </c>
      <c r="AQ2188" t="str">
        <f>_xlfn.TEXTBEFORE(Table17[[#This Row],[rxn]],"-",-1)</f>
        <v>PROWASTE</v>
      </c>
    </row>
    <row r="2189" spans="16:43" ht="17" x14ac:dyDescent="0.25">
      <c r="P2189" s="4"/>
      <c r="T2189"/>
      <c r="AF2189" s="1" t="s">
        <v>12610</v>
      </c>
      <c r="AG2189" s="1" t="s">
        <v>2778</v>
      </c>
      <c r="AH2189" s="9">
        <v>2.5782148200000001E-10</v>
      </c>
      <c r="AI2189" s="1" t="e">
        <f>_xlfn.TEXTAFTER(Table916[[#This Row],[type]],"-",-1)</f>
        <v>#N/A</v>
      </c>
      <c r="AJ2189" s="1" t="e">
        <f ca="1">_xlfn.TEXTAFTER(_xlfn.TEXTBEFORE(Table916[[#This Row],[type]],"-"&amp;Table916[[#This Row],[rxn-no-enz]]),"RXN-")</f>
        <v>#N/A</v>
      </c>
      <c r="AK2189" s="1" t="e">
        <f>_xlfn.TEXTBEFORE(Table916[[#This Row],[type]],"_",-1)</f>
        <v>#N/A</v>
      </c>
      <c r="AN2189" t="s">
        <v>12400</v>
      </c>
      <c r="AO2189" t="s">
        <v>2778</v>
      </c>
      <c r="AP2189" s="3">
        <v>2.8886962900000002E-10</v>
      </c>
      <c r="AQ2189" t="str">
        <f>_xlfn.TEXTBEFORE(Table17[[#This Row],[rxn]],"-",-1)</f>
        <v>PROWASTE</v>
      </c>
    </row>
    <row r="2190" spans="16:43" ht="17" x14ac:dyDescent="0.25">
      <c r="P2190" s="4"/>
      <c r="T2190"/>
      <c r="AF2190" s="1" t="s">
        <v>12611</v>
      </c>
      <c r="AG2190" s="1" t="s">
        <v>2778</v>
      </c>
      <c r="AH2190" s="9">
        <v>4.5530585100000002E-10</v>
      </c>
      <c r="AI2190" s="1" t="e">
        <f>_xlfn.TEXTAFTER(Table916[[#This Row],[type]],"-",-1)</f>
        <v>#N/A</v>
      </c>
      <c r="AJ2190" s="1" t="e">
        <f ca="1">_xlfn.TEXTAFTER(_xlfn.TEXTBEFORE(Table916[[#This Row],[type]],"-"&amp;Table916[[#This Row],[rxn-no-enz]]),"RXN-")</f>
        <v>#N/A</v>
      </c>
      <c r="AK2190" s="1" t="e">
        <f>_xlfn.TEXTBEFORE(Table916[[#This Row],[type]],"_",-1)</f>
        <v>#N/A</v>
      </c>
      <c r="AN2190" t="s">
        <v>12401</v>
      </c>
      <c r="AO2190" t="s">
        <v>2778</v>
      </c>
      <c r="AP2190" s="3">
        <v>4.8641637000000002E-10</v>
      </c>
      <c r="AQ2190" t="str">
        <f>_xlfn.TEXTBEFORE(Table17[[#This Row],[rxn]],"-",-1)</f>
        <v>PROWASTE</v>
      </c>
    </row>
    <row r="2191" spans="16:43" ht="17" x14ac:dyDescent="0.25">
      <c r="P2191" s="4"/>
      <c r="T2191"/>
      <c r="AF2191" s="1" t="s">
        <v>12612</v>
      </c>
      <c r="AG2191" s="1" t="s">
        <v>2778</v>
      </c>
      <c r="AH2191" s="9">
        <v>3.56592839999999E-11</v>
      </c>
      <c r="AI2191" s="1" t="e">
        <f>_xlfn.TEXTAFTER(Table916[[#This Row],[type]],"-",-1)</f>
        <v>#N/A</v>
      </c>
      <c r="AJ2191" s="1" t="e">
        <f ca="1">_xlfn.TEXTAFTER(_xlfn.TEXTBEFORE(Table916[[#This Row],[type]],"-"&amp;Table916[[#This Row],[rxn-no-enz]]),"RXN-")</f>
        <v>#N/A</v>
      </c>
      <c r="AK2191" s="1" t="e">
        <f>_xlfn.TEXTBEFORE(Table916[[#This Row],[type]],"_",-1)</f>
        <v>#N/A</v>
      </c>
      <c r="AN2191" t="s">
        <v>13856</v>
      </c>
      <c r="AO2191" t="s">
        <v>2778</v>
      </c>
      <c r="AP2191" s="3">
        <v>4.8641637000000002E-10</v>
      </c>
      <c r="AQ2191" t="str">
        <f>_xlfn.TEXTBEFORE(Table17[[#This Row],[rxn]],"-",-1)</f>
        <v>PROWASTE</v>
      </c>
    </row>
    <row r="2192" spans="16:43" ht="17" x14ac:dyDescent="0.25">
      <c r="P2192" s="4"/>
      <c r="T2192"/>
      <c r="AF2192" s="1" t="s">
        <v>12613</v>
      </c>
      <c r="AG2192" s="1" t="s">
        <v>2778</v>
      </c>
      <c r="AH2192" s="9">
        <v>2.5187825899999899E-10</v>
      </c>
      <c r="AI2192" s="1" t="e">
        <f>_xlfn.TEXTAFTER(Table916[[#This Row],[type]],"-",-1)</f>
        <v>#N/A</v>
      </c>
      <c r="AJ2192" s="1" t="e">
        <f ca="1">_xlfn.TEXTAFTER(_xlfn.TEXTBEFORE(Table916[[#This Row],[type]],"-"&amp;Table916[[#This Row],[rxn-no-enz]]),"RXN-")</f>
        <v>#N/A</v>
      </c>
      <c r="AK2192" s="1" t="e">
        <f>_xlfn.TEXTBEFORE(Table916[[#This Row],[type]],"_",-1)</f>
        <v>#N/A</v>
      </c>
      <c r="AN2192" t="s">
        <v>12402</v>
      </c>
      <c r="AO2192" t="s">
        <v>2778</v>
      </c>
      <c r="AP2192" s="3">
        <v>1.0515540243E-8</v>
      </c>
      <c r="AQ2192" t="str">
        <f>_xlfn.TEXTBEFORE(Table17[[#This Row],[rxn]],"-",-1)</f>
        <v>PROWASTE</v>
      </c>
    </row>
    <row r="2193" spans="16:43" ht="17" x14ac:dyDescent="0.25">
      <c r="P2193" s="4"/>
      <c r="T2193"/>
      <c r="AF2193" s="1" t="s">
        <v>12614</v>
      </c>
      <c r="AG2193" s="1" t="s">
        <v>2778</v>
      </c>
      <c r="AH2193" s="9">
        <v>4.1857120999999997E-11</v>
      </c>
      <c r="AI2193" s="1" t="e">
        <f>_xlfn.TEXTAFTER(Table916[[#This Row],[type]],"-",-1)</f>
        <v>#N/A</v>
      </c>
      <c r="AJ2193" s="1" t="e">
        <f ca="1">_xlfn.TEXTAFTER(_xlfn.TEXTBEFORE(Table916[[#This Row],[type]],"-"&amp;Table916[[#This Row],[rxn-no-enz]]),"RXN-")</f>
        <v>#N/A</v>
      </c>
      <c r="AK2193" s="1" t="e">
        <f>_xlfn.TEXTBEFORE(Table916[[#This Row],[type]],"_",-1)</f>
        <v>#N/A</v>
      </c>
      <c r="AN2193" t="s">
        <v>13857</v>
      </c>
      <c r="AO2193" t="s">
        <v>2778</v>
      </c>
      <c r="AP2193" s="3">
        <v>1.6298361999999999E-11</v>
      </c>
      <c r="AQ2193" t="str">
        <f>_xlfn.TEXTBEFORE(Table17[[#This Row],[rxn]],"-",-1)</f>
        <v>PROWASTE</v>
      </c>
    </row>
    <row r="2194" spans="16:43" ht="17" x14ac:dyDescent="0.25">
      <c r="P2194" s="4"/>
      <c r="T2194"/>
      <c r="AF2194" s="1" t="s">
        <v>12615</v>
      </c>
      <c r="AG2194" s="1" t="s">
        <v>2778</v>
      </c>
      <c r="AH2194" s="9">
        <v>3.13674553E-10</v>
      </c>
      <c r="AI2194" s="1" t="e">
        <f>_xlfn.TEXTAFTER(Table916[[#This Row],[type]],"-",-1)</f>
        <v>#N/A</v>
      </c>
      <c r="AJ2194" s="1" t="e">
        <f ca="1">_xlfn.TEXTAFTER(_xlfn.TEXTBEFORE(Table916[[#This Row],[type]],"-"&amp;Table916[[#This Row],[rxn-no-enz]]),"RXN-")</f>
        <v>#N/A</v>
      </c>
      <c r="AK2194" s="1" t="e">
        <f>_xlfn.TEXTBEFORE(Table916[[#This Row],[type]],"_",-1)</f>
        <v>#N/A</v>
      </c>
      <c r="AN2194" t="s">
        <v>12403</v>
      </c>
      <c r="AO2194" t="s">
        <v>2778</v>
      </c>
      <c r="AP2194" s="3">
        <v>1.6298361999999999E-11</v>
      </c>
      <c r="AQ2194" t="str">
        <f>_xlfn.TEXTBEFORE(Table17[[#This Row],[rxn]],"-",-1)</f>
        <v>PROWASTE</v>
      </c>
    </row>
    <row r="2195" spans="16:43" ht="17" x14ac:dyDescent="0.25">
      <c r="P2195" s="4"/>
      <c r="T2195"/>
      <c r="AF2195" s="1" t="s">
        <v>12616</v>
      </c>
      <c r="AG2195" s="1" t="s">
        <v>2778</v>
      </c>
      <c r="AH2195" s="9">
        <v>1.8807830999999999E-11</v>
      </c>
      <c r="AI2195" s="1" t="e">
        <f>_xlfn.TEXTAFTER(Table916[[#This Row],[type]],"-",-1)</f>
        <v>#N/A</v>
      </c>
      <c r="AJ2195" s="1" t="e">
        <f ca="1">_xlfn.TEXTAFTER(_xlfn.TEXTBEFORE(Table916[[#This Row],[type]],"-"&amp;Table916[[#This Row],[rxn-no-enz]]),"RXN-")</f>
        <v>#N/A</v>
      </c>
      <c r="AK2195" s="1" t="e">
        <f>_xlfn.TEXTBEFORE(Table916[[#This Row],[type]],"_",-1)</f>
        <v>#N/A</v>
      </c>
      <c r="AN2195" t="s">
        <v>12404</v>
      </c>
      <c r="AO2195" t="s">
        <v>2778</v>
      </c>
      <c r="AP2195" s="3">
        <v>9.3047731199999997E-10</v>
      </c>
      <c r="AQ2195" t="str">
        <f>_xlfn.TEXTBEFORE(Table17[[#This Row],[rxn]],"-",-1)</f>
        <v>PROWASTE</v>
      </c>
    </row>
    <row r="2196" spans="16:43" ht="17" x14ac:dyDescent="0.25">
      <c r="P2196" s="4"/>
      <c r="T2196"/>
      <c r="AF2196" s="1" t="s">
        <v>12617</v>
      </c>
      <c r="AG2196" s="1" t="s">
        <v>2778</v>
      </c>
      <c r="AH2196" s="9">
        <v>9.2155649499999997E-10</v>
      </c>
      <c r="AI2196" s="1" t="e">
        <f>_xlfn.TEXTAFTER(Table916[[#This Row],[type]],"-",-1)</f>
        <v>#N/A</v>
      </c>
      <c r="AJ2196" s="1" t="e">
        <f ca="1">_xlfn.TEXTAFTER(_xlfn.TEXTBEFORE(Table916[[#This Row],[type]],"-"&amp;Table916[[#This Row],[rxn-no-enz]]),"RXN-")</f>
        <v>#N/A</v>
      </c>
      <c r="AK2196" s="1" t="e">
        <f>_xlfn.TEXTBEFORE(Table916[[#This Row],[type]],"_",-1)</f>
        <v>#N/A</v>
      </c>
      <c r="AN2196" t="s">
        <v>13858</v>
      </c>
      <c r="AO2196" t="s">
        <v>2778</v>
      </c>
      <c r="AP2196" s="3">
        <v>2.00583743999999E-10</v>
      </c>
      <c r="AQ2196" t="str">
        <f>_xlfn.TEXTBEFORE(Table17[[#This Row],[rxn]],"-",-1)</f>
        <v>PROWASTE</v>
      </c>
    </row>
    <row r="2197" spans="16:43" ht="17" x14ac:dyDescent="0.25">
      <c r="P2197" s="4"/>
      <c r="T2197"/>
      <c r="AF2197" s="1" t="s">
        <v>12618</v>
      </c>
      <c r="AG2197" s="1" t="s">
        <v>2778</v>
      </c>
      <c r="AH2197" s="9">
        <v>1.0317607E-11</v>
      </c>
      <c r="AI2197" s="1" t="e">
        <f>_xlfn.TEXTAFTER(Table916[[#This Row],[type]],"-",-1)</f>
        <v>#N/A</v>
      </c>
      <c r="AJ2197" s="1" t="e">
        <f ca="1">_xlfn.TEXTAFTER(_xlfn.TEXTBEFORE(Table916[[#This Row],[type]],"-"&amp;Table916[[#This Row],[rxn-no-enz]]),"RXN-")</f>
        <v>#N/A</v>
      </c>
      <c r="AK2197" s="1" t="e">
        <f>_xlfn.TEXTBEFORE(Table916[[#This Row],[type]],"_",-1)</f>
        <v>#N/A</v>
      </c>
      <c r="AN2197" t="s">
        <v>13179</v>
      </c>
      <c r="AO2197" t="s">
        <v>2778</v>
      </c>
      <c r="AP2197" s="3">
        <v>2.00583743999999E-10</v>
      </c>
      <c r="AQ2197" t="str">
        <f>_xlfn.TEXTBEFORE(Table17[[#This Row],[rxn]],"-",-1)</f>
        <v>PROWASTE</v>
      </c>
    </row>
    <row r="2198" spans="16:43" ht="17" x14ac:dyDescent="0.25">
      <c r="P2198" s="4"/>
      <c r="T2198"/>
      <c r="AF2198" s="1" t="s">
        <v>12619</v>
      </c>
      <c r="AG2198" s="1" t="s">
        <v>2778</v>
      </c>
      <c r="AH2198" s="9">
        <v>4.1947727699999998E-10</v>
      </c>
      <c r="AI2198" s="1" t="e">
        <f>_xlfn.TEXTAFTER(Table916[[#This Row],[type]],"-",-1)</f>
        <v>#N/A</v>
      </c>
      <c r="AJ2198" s="1" t="e">
        <f ca="1">_xlfn.TEXTAFTER(_xlfn.TEXTBEFORE(Table916[[#This Row],[type]],"-"&amp;Table916[[#This Row],[rxn-no-enz]]),"RXN-")</f>
        <v>#N/A</v>
      </c>
      <c r="AK2198" s="1" t="e">
        <f>_xlfn.TEXTBEFORE(Table916[[#This Row],[type]],"_",-1)</f>
        <v>#N/A</v>
      </c>
      <c r="AN2198" t="s">
        <v>12405</v>
      </c>
      <c r="AO2198" t="s">
        <v>2778</v>
      </c>
      <c r="AP2198" s="3">
        <v>2.00583743999999E-10</v>
      </c>
      <c r="AQ2198" t="str">
        <f>_xlfn.TEXTBEFORE(Table17[[#This Row],[rxn]],"-",-1)</f>
        <v>PROWASTE</v>
      </c>
    </row>
    <row r="2199" spans="16:43" ht="17" x14ac:dyDescent="0.25">
      <c r="P2199" s="4"/>
      <c r="T2199"/>
      <c r="AF2199" s="1" t="s">
        <v>12620</v>
      </c>
      <c r="AG2199" s="1" t="s">
        <v>2778</v>
      </c>
      <c r="AH2199" s="9">
        <v>0</v>
      </c>
      <c r="AI2199" s="1" t="e">
        <f>_xlfn.TEXTAFTER(Table916[[#This Row],[type]],"-",-1)</f>
        <v>#N/A</v>
      </c>
      <c r="AJ2199" s="1" t="e">
        <f ca="1">_xlfn.TEXTAFTER(_xlfn.TEXTBEFORE(Table916[[#This Row],[type]],"-"&amp;Table916[[#This Row],[rxn-no-enz]]),"RXN-")</f>
        <v>#N/A</v>
      </c>
      <c r="AK2199" s="1" t="e">
        <f>_xlfn.TEXTBEFORE(Table916[[#This Row],[type]],"_",-1)</f>
        <v>#N/A</v>
      </c>
      <c r="AN2199" t="s">
        <v>13160</v>
      </c>
      <c r="AO2199" t="s">
        <v>2778</v>
      </c>
      <c r="AP2199" s="3">
        <v>1.67863229E-10</v>
      </c>
      <c r="AQ2199" t="str">
        <f>_xlfn.TEXTBEFORE(Table17[[#This Row],[rxn]],"-",-1)</f>
        <v>PROWASTE</v>
      </c>
    </row>
    <row r="2200" spans="16:43" ht="17" x14ac:dyDescent="0.25">
      <c r="P2200" s="4"/>
      <c r="T2200"/>
      <c r="AF2200" s="1" t="s">
        <v>12621</v>
      </c>
      <c r="AG2200" s="1" t="s">
        <v>2778</v>
      </c>
      <c r="AH2200" s="9">
        <v>2.0262299999999999E-12</v>
      </c>
      <c r="AI2200" s="1" t="e">
        <f>_xlfn.TEXTAFTER(Table916[[#This Row],[type]],"-",-1)</f>
        <v>#N/A</v>
      </c>
      <c r="AJ2200" s="1" t="e">
        <f ca="1">_xlfn.TEXTAFTER(_xlfn.TEXTBEFORE(Table916[[#This Row],[type]],"-"&amp;Table916[[#This Row],[rxn-no-enz]]),"RXN-")</f>
        <v>#N/A</v>
      </c>
      <c r="AK2200" s="1" t="e">
        <f>_xlfn.TEXTBEFORE(Table916[[#This Row],[type]],"_",-1)</f>
        <v>#N/A</v>
      </c>
      <c r="AN2200" t="s">
        <v>12406</v>
      </c>
      <c r="AO2200" t="s">
        <v>2778</v>
      </c>
      <c r="AP2200" s="3">
        <v>1.67863229E-10</v>
      </c>
      <c r="AQ2200" t="str">
        <f>_xlfn.TEXTBEFORE(Table17[[#This Row],[rxn]],"-",-1)</f>
        <v>PROWASTE</v>
      </c>
    </row>
    <row r="2201" spans="16:43" ht="17" x14ac:dyDescent="0.25">
      <c r="P2201" s="4"/>
      <c r="T2201"/>
      <c r="AF2201" s="1" t="s">
        <v>12622</v>
      </c>
      <c r="AG2201" s="1" t="s">
        <v>2778</v>
      </c>
      <c r="AH2201" s="9">
        <v>2.89786879E-10</v>
      </c>
      <c r="AI2201" s="1" t="e">
        <f>_xlfn.TEXTAFTER(Table916[[#This Row],[type]],"-",-1)</f>
        <v>#N/A</v>
      </c>
      <c r="AJ2201" s="1" t="e">
        <f ca="1">_xlfn.TEXTAFTER(_xlfn.TEXTBEFORE(Table916[[#This Row],[type]],"-"&amp;Table916[[#This Row],[rxn-no-enz]]),"RXN-")</f>
        <v>#N/A</v>
      </c>
      <c r="AK2201" s="1" t="e">
        <f>_xlfn.TEXTBEFORE(Table916[[#This Row],[type]],"_",-1)</f>
        <v>#N/A</v>
      </c>
      <c r="AN2201" t="s">
        <v>12407</v>
      </c>
      <c r="AO2201" t="s">
        <v>2778</v>
      </c>
      <c r="AP2201" s="3">
        <v>2.7096317225000001E-8</v>
      </c>
      <c r="AQ2201" t="str">
        <f>_xlfn.TEXTBEFORE(Table17[[#This Row],[rxn]],"-",-1)</f>
        <v>PROWASTE</v>
      </c>
    </row>
    <row r="2202" spans="16:43" ht="17" x14ac:dyDescent="0.25">
      <c r="P2202" s="4"/>
      <c r="T2202"/>
      <c r="AF2202" s="1" t="s">
        <v>12623</v>
      </c>
      <c r="AG2202" s="1" t="s">
        <v>2778</v>
      </c>
      <c r="AH2202" s="9">
        <v>5.4093929999999998E-11</v>
      </c>
      <c r="AI2202" s="1" t="e">
        <f>_xlfn.TEXTAFTER(Table916[[#This Row],[type]],"-",-1)</f>
        <v>#N/A</v>
      </c>
      <c r="AJ2202" s="1" t="e">
        <f ca="1">_xlfn.TEXTAFTER(_xlfn.TEXTBEFORE(Table916[[#This Row],[type]],"-"&amp;Table916[[#This Row],[rxn-no-enz]]),"RXN-")</f>
        <v>#N/A</v>
      </c>
      <c r="AK2202" s="1" t="e">
        <f>_xlfn.TEXTBEFORE(Table916[[#This Row],[type]],"_",-1)</f>
        <v>#N/A</v>
      </c>
      <c r="AN2202" t="s">
        <v>12408</v>
      </c>
      <c r="AO2202" t="s">
        <v>2778</v>
      </c>
      <c r="AP2202" s="3">
        <v>1.7847034200000001E-10</v>
      </c>
      <c r="AQ2202" t="str">
        <f>_xlfn.TEXTBEFORE(Table17[[#This Row],[rxn]],"-",-1)</f>
        <v>PROWASTE</v>
      </c>
    </row>
    <row r="2203" spans="16:43" ht="17" x14ac:dyDescent="0.25">
      <c r="P2203" s="4"/>
      <c r="T2203"/>
      <c r="AF2203" s="1" t="s">
        <v>12624</v>
      </c>
      <c r="AG2203" s="1" t="s">
        <v>2778</v>
      </c>
      <c r="AH2203" s="9">
        <v>2.1034339700000001E-10</v>
      </c>
      <c r="AI2203" s="1" t="e">
        <f>_xlfn.TEXTAFTER(Table916[[#This Row],[type]],"-",-1)</f>
        <v>#N/A</v>
      </c>
      <c r="AJ2203" s="1" t="e">
        <f ca="1">_xlfn.TEXTAFTER(_xlfn.TEXTBEFORE(Table916[[#This Row],[type]],"-"&amp;Table916[[#This Row],[rxn-no-enz]]),"RXN-")</f>
        <v>#N/A</v>
      </c>
      <c r="AK2203" s="1" t="e">
        <f>_xlfn.TEXTBEFORE(Table916[[#This Row],[type]],"_",-1)</f>
        <v>#N/A</v>
      </c>
      <c r="AN2203" t="s">
        <v>13859</v>
      </c>
      <c r="AO2203" t="s">
        <v>2778</v>
      </c>
      <c r="AP2203" s="3">
        <v>1.7847034200000001E-10</v>
      </c>
      <c r="AQ2203" t="str">
        <f>_xlfn.TEXTBEFORE(Table17[[#This Row],[rxn]],"-",-1)</f>
        <v>PROWASTE</v>
      </c>
    </row>
    <row r="2204" spans="16:43" ht="17" x14ac:dyDescent="0.25">
      <c r="P2204" s="4"/>
      <c r="T2204"/>
      <c r="AF2204" s="1" t="s">
        <v>12625</v>
      </c>
      <c r="AG2204" s="1" t="s">
        <v>2778</v>
      </c>
      <c r="AH2204" s="9">
        <v>4.81354877999999E-10</v>
      </c>
      <c r="AI2204" s="1" t="e">
        <f>_xlfn.TEXTAFTER(Table916[[#This Row],[type]],"-",-1)</f>
        <v>#N/A</v>
      </c>
      <c r="AJ2204" s="1" t="e">
        <f ca="1">_xlfn.TEXTAFTER(_xlfn.TEXTBEFORE(Table916[[#This Row],[type]],"-"&amp;Table916[[#This Row],[rxn-no-enz]]),"RXN-")</f>
        <v>#N/A</v>
      </c>
      <c r="AK2204" s="1" t="e">
        <f>_xlfn.TEXTBEFORE(Table916[[#This Row],[type]],"_",-1)</f>
        <v>#N/A</v>
      </c>
      <c r="AN2204" t="s">
        <v>12409</v>
      </c>
      <c r="AO2204" t="s">
        <v>2778</v>
      </c>
      <c r="AP2204" s="3">
        <v>3.0995535999999998E-11</v>
      </c>
      <c r="AQ2204" t="str">
        <f>_xlfn.TEXTBEFORE(Table17[[#This Row],[rxn]],"-",-1)</f>
        <v>PROWASTE</v>
      </c>
    </row>
    <row r="2205" spans="16:43" ht="17" x14ac:dyDescent="0.25">
      <c r="P2205" s="4"/>
      <c r="T2205"/>
      <c r="AF2205" s="1" t="s">
        <v>12626</v>
      </c>
      <c r="AG2205" s="1" t="s">
        <v>2778</v>
      </c>
      <c r="AH2205" s="9">
        <v>2.9255497700000001E-10</v>
      </c>
      <c r="AI2205" s="1" t="e">
        <f>_xlfn.TEXTAFTER(Table916[[#This Row],[type]],"-",-1)</f>
        <v>#N/A</v>
      </c>
      <c r="AJ2205" s="1" t="e">
        <f ca="1">_xlfn.TEXTAFTER(_xlfn.TEXTBEFORE(Table916[[#This Row],[type]],"-"&amp;Table916[[#This Row],[rxn-no-enz]]),"RXN-")</f>
        <v>#N/A</v>
      </c>
      <c r="AK2205" s="1" t="e">
        <f>_xlfn.TEXTBEFORE(Table916[[#This Row],[type]],"_",-1)</f>
        <v>#N/A</v>
      </c>
      <c r="AN2205" t="s">
        <v>12410</v>
      </c>
      <c r="AO2205" t="s">
        <v>2778</v>
      </c>
      <c r="AP2205" s="3">
        <v>2.1039064999999999E-11</v>
      </c>
      <c r="AQ2205" t="str">
        <f>_xlfn.TEXTBEFORE(Table17[[#This Row],[rxn]],"-",-1)</f>
        <v>PROWASTE</v>
      </c>
    </row>
    <row r="2206" spans="16:43" ht="17" x14ac:dyDescent="0.25">
      <c r="P2206" s="4"/>
      <c r="T2206"/>
      <c r="AF2206" s="1" t="s">
        <v>12627</v>
      </c>
      <c r="AG2206" s="1" t="s">
        <v>2778</v>
      </c>
      <c r="AH2206" s="9">
        <v>9.5129859999999995E-12</v>
      </c>
      <c r="AI2206" s="1" t="e">
        <f>_xlfn.TEXTAFTER(Table916[[#This Row],[type]],"-",-1)</f>
        <v>#N/A</v>
      </c>
      <c r="AJ2206" s="1" t="e">
        <f ca="1">_xlfn.TEXTAFTER(_xlfn.TEXTBEFORE(Table916[[#This Row],[type]],"-"&amp;Table916[[#This Row],[rxn-no-enz]]),"RXN-")</f>
        <v>#N/A</v>
      </c>
      <c r="AK2206" s="1" t="e">
        <f>_xlfn.TEXTBEFORE(Table916[[#This Row],[type]],"_",-1)</f>
        <v>#N/A</v>
      </c>
      <c r="AN2206" t="s">
        <v>12411</v>
      </c>
      <c r="AO2206" t="s">
        <v>2778</v>
      </c>
      <c r="AP2206" s="3">
        <v>4.1956599799999897E-10</v>
      </c>
      <c r="AQ2206" t="str">
        <f>_xlfn.TEXTBEFORE(Table17[[#This Row],[rxn]],"-",-1)</f>
        <v>PROWASTE</v>
      </c>
    </row>
    <row r="2207" spans="16:43" ht="17" x14ac:dyDescent="0.25">
      <c r="P2207" s="4"/>
      <c r="T2207"/>
      <c r="AF2207" s="1" t="s">
        <v>12628</v>
      </c>
      <c r="AG2207" s="1" t="s">
        <v>2778</v>
      </c>
      <c r="AH2207" s="9">
        <v>8.4833662E-11</v>
      </c>
      <c r="AI2207" s="1" t="e">
        <f>_xlfn.TEXTAFTER(Table916[[#This Row],[type]],"-",-1)</f>
        <v>#N/A</v>
      </c>
      <c r="AJ2207" s="1" t="e">
        <f ca="1">_xlfn.TEXTAFTER(_xlfn.TEXTBEFORE(Table916[[#This Row],[type]],"-"&amp;Table916[[#This Row],[rxn-no-enz]]),"RXN-")</f>
        <v>#N/A</v>
      </c>
      <c r="AK2207" s="1" t="e">
        <f>_xlfn.TEXTBEFORE(Table916[[#This Row],[type]],"_",-1)</f>
        <v>#N/A</v>
      </c>
      <c r="AN2207" t="s">
        <v>12412</v>
      </c>
      <c r="AO2207" t="s">
        <v>2778</v>
      </c>
      <c r="AP2207" s="3">
        <v>1.7567209300000001E-10</v>
      </c>
      <c r="AQ2207" t="str">
        <f>_xlfn.TEXTBEFORE(Table17[[#This Row],[rxn]],"-",-1)</f>
        <v>PROWASTE</v>
      </c>
    </row>
    <row r="2208" spans="16:43" ht="17" x14ac:dyDescent="0.25">
      <c r="P2208" s="4"/>
      <c r="T2208"/>
      <c r="AF2208" s="1" t="s">
        <v>12629</v>
      </c>
      <c r="AG2208" s="1" t="s">
        <v>2778</v>
      </c>
      <c r="AH2208" s="9">
        <v>4.6719041999999998E-11</v>
      </c>
      <c r="AI2208" s="1" t="e">
        <f>_xlfn.TEXTAFTER(Table916[[#This Row],[type]],"-",-1)</f>
        <v>#N/A</v>
      </c>
      <c r="AJ2208" s="1" t="e">
        <f ca="1">_xlfn.TEXTAFTER(_xlfn.TEXTBEFORE(Table916[[#This Row],[type]],"-"&amp;Table916[[#This Row],[rxn-no-enz]]),"RXN-")</f>
        <v>#N/A</v>
      </c>
      <c r="AK2208" s="1" t="e">
        <f>_xlfn.TEXTBEFORE(Table916[[#This Row],[type]],"_",-1)</f>
        <v>#N/A</v>
      </c>
      <c r="AN2208" t="s">
        <v>12413</v>
      </c>
      <c r="AO2208" t="s">
        <v>2778</v>
      </c>
      <c r="AP2208" s="3">
        <v>3.1981994999999899E-10</v>
      </c>
      <c r="AQ2208" t="str">
        <f>_xlfn.TEXTBEFORE(Table17[[#This Row],[rxn]],"-",-1)</f>
        <v>PROWASTE</v>
      </c>
    </row>
    <row r="2209" spans="16:43" ht="17" x14ac:dyDescent="0.25">
      <c r="P2209" s="4"/>
      <c r="T2209"/>
      <c r="AF2209" s="1" t="s">
        <v>12630</v>
      </c>
      <c r="AG2209" s="1" t="s">
        <v>2778</v>
      </c>
      <c r="AH2209" s="9">
        <v>1.6313656099999999E-10</v>
      </c>
      <c r="AI2209" s="1" t="e">
        <f>_xlfn.TEXTAFTER(Table916[[#This Row],[type]],"-",-1)</f>
        <v>#N/A</v>
      </c>
      <c r="AJ2209" s="1" t="e">
        <f ca="1">_xlfn.TEXTAFTER(_xlfn.TEXTBEFORE(Table916[[#This Row],[type]],"-"&amp;Table916[[#This Row],[rxn-no-enz]]),"RXN-")</f>
        <v>#N/A</v>
      </c>
      <c r="AK2209" s="1" t="e">
        <f>_xlfn.TEXTBEFORE(Table916[[#This Row],[type]],"_",-1)</f>
        <v>#N/A</v>
      </c>
      <c r="AN2209" t="s">
        <v>12414</v>
      </c>
      <c r="AO2209" t="s">
        <v>2778</v>
      </c>
      <c r="AP2209" s="3">
        <v>6.44201837E-10</v>
      </c>
      <c r="AQ2209" t="str">
        <f>_xlfn.TEXTBEFORE(Table17[[#This Row],[rxn]],"-",-1)</f>
        <v>PROWASTE</v>
      </c>
    </row>
    <row r="2210" spans="16:43" ht="17" x14ac:dyDescent="0.25">
      <c r="P2210" s="4"/>
      <c r="T2210"/>
      <c r="AF2210" s="1" t="s">
        <v>12631</v>
      </c>
      <c r="AG2210" s="1" t="s">
        <v>2778</v>
      </c>
      <c r="AH2210" s="9">
        <v>1.96563649E-10</v>
      </c>
      <c r="AI2210" s="1" t="e">
        <f>_xlfn.TEXTAFTER(Table916[[#This Row],[type]],"-",-1)</f>
        <v>#N/A</v>
      </c>
      <c r="AJ2210" s="1" t="e">
        <f ca="1">_xlfn.TEXTAFTER(_xlfn.TEXTBEFORE(Table916[[#This Row],[type]],"-"&amp;Table916[[#This Row],[rxn-no-enz]]),"RXN-")</f>
        <v>#N/A</v>
      </c>
      <c r="AK2210" s="1" t="e">
        <f>_xlfn.TEXTBEFORE(Table916[[#This Row],[type]],"_",-1)</f>
        <v>#N/A</v>
      </c>
      <c r="AN2210" t="s">
        <v>12415</v>
      </c>
      <c r="AO2210" t="s">
        <v>2778</v>
      </c>
      <c r="AP2210" s="3">
        <v>1.0120622E-11</v>
      </c>
      <c r="AQ2210" t="str">
        <f>_xlfn.TEXTBEFORE(Table17[[#This Row],[rxn]],"-",-1)</f>
        <v>PROWASTE</v>
      </c>
    </row>
    <row r="2211" spans="16:43" ht="17" x14ac:dyDescent="0.25">
      <c r="P2211" s="4"/>
      <c r="T2211"/>
      <c r="AF2211" s="1" t="s">
        <v>12632</v>
      </c>
      <c r="AG2211" s="1" t="s">
        <v>2778</v>
      </c>
      <c r="AH2211" s="9">
        <v>2.1289462000000001E-11</v>
      </c>
      <c r="AI2211" s="1" t="e">
        <f>_xlfn.TEXTAFTER(Table916[[#This Row],[type]],"-",-1)</f>
        <v>#N/A</v>
      </c>
      <c r="AJ2211" s="1" t="e">
        <f ca="1">_xlfn.TEXTAFTER(_xlfn.TEXTBEFORE(Table916[[#This Row],[type]],"-"&amp;Table916[[#This Row],[rxn-no-enz]]),"RXN-")</f>
        <v>#N/A</v>
      </c>
      <c r="AK2211" s="1" t="e">
        <f>_xlfn.TEXTBEFORE(Table916[[#This Row],[type]],"_",-1)</f>
        <v>#N/A</v>
      </c>
      <c r="AN2211" t="s">
        <v>12416</v>
      </c>
      <c r="AO2211" t="s">
        <v>2778</v>
      </c>
      <c r="AP2211" s="3">
        <v>5.8708216000000001E-11</v>
      </c>
      <c r="AQ2211" t="str">
        <f>_xlfn.TEXTBEFORE(Table17[[#This Row],[rxn]],"-",-1)</f>
        <v>PROWASTE</v>
      </c>
    </row>
    <row r="2212" spans="16:43" ht="17" x14ac:dyDescent="0.25">
      <c r="P2212" s="4"/>
      <c r="T2212"/>
      <c r="AF2212" s="1" t="s">
        <v>12633</v>
      </c>
      <c r="AG2212" s="1" t="s">
        <v>2778</v>
      </c>
      <c r="AH2212" s="9">
        <v>1.11083153E-10</v>
      </c>
      <c r="AI2212" s="1" t="e">
        <f>_xlfn.TEXTAFTER(Table916[[#This Row],[type]],"-",-1)</f>
        <v>#N/A</v>
      </c>
      <c r="AJ2212" s="1" t="e">
        <f ca="1">_xlfn.TEXTAFTER(_xlfn.TEXTBEFORE(Table916[[#This Row],[type]],"-"&amp;Table916[[#This Row],[rxn-no-enz]]),"RXN-")</f>
        <v>#N/A</v>
      </c>
      <c r="AK2212" s="1" t="e">
        <f>_xlfn.TEXTBEFORE(Table916[[#This Row],[type]],"_",-1)</f>
        <v>#N/A</v>
      </c>
      <c r="AN2212" t="s">
        <v>12417</v>
      </c>
      <c r="AO2212" t="s">
        <v>2778</v>
      </c>
      <c r="AP2212" s="3">
        <v>6.7992633999999998E-11</v>
      </c>
      <c r="AQ2212" t="str">
        <f>_xlfn.TEXTBEFORE(Table17[[#This Row],[rxn]],"-",-1)</f>
        <v>PROWASTE</v>
      </c>
    </row>
    <row r="2213" spans="16:43" ht="17" x14ac:dyDescent="0.25">
      <c r="P2213" s="4"/>
      <c r="T2213"/>
      <c r="AF2213" s="1" t="s">
        <v>12634</v>
      </c>
      <c r="AG2213" s="1" t="s">
        <v>2778</v>
      </c>
      <c r="AH2213" s="9">
        <v>3.2074874599999999E-10</v>
      </c>
      <c r="AI2213" s="1" t="e">
        <f>_xlfn.TEXTAFTER(Table916[[#This Row],[type]],"-",-1)</f>
        <v>#N/A</v>
      </c>
      <c r="AJ2213" s="1" t="e">
        <f ca="1">_xlfn.TEXTAFTER(_xlfn.TEXTBEFORE(Table916[[#This Row],[type]],"-"&amp;Table916[[#This Row],[rxn-no-enz]]),"RXN-")</f>
        <v>#N/A</v>
      </c>
      <c r="AK2213" s="1" t="e">
        <f>_xlfn.TEXTBEFORE(Table916[[#This Row],[type]],"_",-1)</f>
        <v>#N/A</v>
      </c>
      <c r="AN2213" t="s">
        <v>12418</v>
      </c>
      <c r="AO2213" t="s">
        <v>2778</v>
      </c>
      <c r="AP2213" s="3">
        <v>1.600759496E-9</v>
      </c>
      <c r="AQ2213" t="str">
        <f>_xlfn.TEXTBEFORE(Table17[[#This Row],[rxn]],"-",-1)</f>
        <v>PROWASTE</v>
      </c>
    </row>
    <row r="2214" spans="16:43" ht="17" x14ac:dyDescent="0.25">
      <c r="P2214" s="4"/>
      <c r="T2214"/>
      <c r="AF2214" s="1" t="s">
        <v>12635</v>
      </c>
      <c r="AG2214" s="1" t="s">
        <v>2778</v>
      </c>
      <c r="AH2214" s="9">
        <v>1.54444205E-10</v>
      </c>
      <c r="AI2214" s="1" t="e">
        <f>_xlfn.TEXTAFTER(Table916[[#This Row],[type]],"-",-1)</f>
        <v>#N/A</v>
      </c>
      <c r="AJ2214" s="1" t="e">
        <f ca="1">_xlfn.TEXTAFTER(_xlfn.TEXTBEFORE(Table916[[#This Row],[type]],"-"&amp;Table916[[#This Row],[rxn-no-enz]]),"RXN-")</f>
        <v>#N/A</v>
      </c>
      <c r="AK2214" s="1" t="e">
        <f>_xlfn.TEXTBEFORE(Table916[[#This Row],[type]],"_",-1)</f>
        <v>#N/A</v>
      </c>
      <c r="AN2214" t="s">
        <v>13340</v>
      </c>
      <c r="AO2214" t="s">
        <v>2778</v>
      </c>
      <c r="AP2214" s="3">
        <v>1.600759496E-9</v>
      </c>
      <c r="AQ2214" t="str">
        <f>_xlfn.TEXTBEFORE(Table17[[#This Row],[rxn]],"-",-1)</f>
        <v>PROWASTE</v>
      </c>
    </row>
    <row r="2215" spans="16:43" ht="17" x14ac:dyDescent="0.25">
      <c r="P2215" s="4"/>
      <c r="T2215"/>
      <c r="AF2215" s="1" t="s">
        <v>12636</v>
      </c>
      <c r="AG2215" s="1" t="s">
        <v>2778</v>
      </c>
      <c r="AH2215" s="9">
        <v>2.9686149999999999E-12</v>
      </c>
      <c r="AI2215" s="1" t="e">
        <f>_xlfn.TEXTAFTER(Table916[[#This Row],[type]],"-",-1)</f>
        <v>#N/A</v>
      </c>
      <c r="AJ2215" s="1" t="e">
        <f ca="1">_xlfn.TEXTAFTER(_xlfn.TEXTBEFORE(Table916[[#This Row],[type]],"-"&amp;Table916[[#This Row],[rxn-no-enz]]),"RXN-")</f>
        <v>#N/A</v>
      </c>
      <c r="AK2215" s="1" t="e">
        <f>_xlfn.TEXTBEFORE(Table916[[#This Row],[type]],"_",-1)</f>
        <v>#N/A</v>
      </c>
      <c r="AN2215" t="s">
        <v>12419</v>
      </c>
      <c r="AO2215" t="s">
        <v>2778</v>
      </c>
      <c r="AP2215" s="3">
        <v>1.1405231617E-8</v>
      </c>
      <c r="AQ2215" t="str">
        <f>_xlfn.TEXTBEFORE(Table17[[#This Row],[rxn]],"-",-1)</f>
        <v>PROWASTE</v>
      </c>
    </row>
    <row r="2216" spans="16:43" ht="17" x14ac:dyDescent="0.25">
      <c r="P2216" s="4"/>
      <c r="T2216"/>
      <c r="AF2216" s="1" t="s">
        <v>12637</v>
      </c>
      <c r="AG2216" s="1" t="s">
        <v>2778</v>
      </c>
      <c r="AH2216" s="9">
        <v>6.531033E-12</v>
      </c>
      <c r="AI2216" s="1" t="e">
        <f>_xlfn.TEXTAFTER(Table916[[#This Row],[type]],"-",-1)</f>
        <v>#N/A</v>
      </c>
      <c r="AJ2216" s="1" t="e">
        <f ca="1">_xlfn.TEXTAFTER(_xlfn.TEXTBEFORE(Table916[[#This Row],[type]],"-"&amp;Table916[[#This Row],[rxn-no-enz]]),"RXN-")</f>
        <v>#N/A</v>
      </c>
      <c r="AK2216" s="1" t="e">
        <f>_xlfn.TEXTBEFORE(Table916[[#This Row],[type]],"_",-1)</f>
        <v>#N/A</v>
      </c>
      <c r="AN2216" t="s">
        <v>12420</v>
      </c>
      <c r="AO2216" t="s">
        <v>2778</v>
      </c>
      <c r="AP2216" s="3">
        <v>1.4973619145E-8</v>
      </c>
      <c r="AQ2216" t="str">
        <f>_xlfn.TEXTBEFORE(Table17[[#This Row],[rxn]],"-",-1)</f>
        <v>PROWASTE</v>
      </c>
    </row>
    <row r="2217" spans="16:43" ht="17" x14ac:dyDescent="0.25">
      <c r="P2217" s="4"/>
      <c r="T2217"/>
      <c r="AF2217" s="1" t="s">
        <v>12638</v>
      </c>
      <c r="AG2217" s="1" t="s">
        <v>2778</v>
      </c>
      <c r="AH2217" s="9">
        <v>2.02938563E-10</v>
      </c>
      <c r="AI2217" s="1" t="e">
        <f>_xlfn.TEXTAFTER(Table916[[#This Row],[type]],"-",-1)</f>
        <v>#N/A</v>
      </c>
      <c r="AJ2217" s="1" t="e">
        <f ca="1">_xlfn.TEXTAFTER(_xlfn.TEXTBEFORE(Table916[[#This Row],[type]],"-"&amp;Table916[[#This Row],[rxn-no-enz]]),"RXN-")</f>
        <v>#N/A</v>
      </c>
      <c r="AK2217" s="1" t="e">
        <f>_xlfn.TEXTBEFORE(Table916[[#This Row],[type]],"_",-1)</f>
        <v>#N/A</v>
      </c>
      <c r="AN2217" t="s">
        <v>12421</v>
      </c>
      <c r="AO2217" t="s">
        <v>2778</v>
      </c>
      <c r="AP2217" s="3">
        <v>1.1027515144E-8</v>
      </c>
      <c r="AQ2217" t="str">
        <f>_xlfn.TEXTBEFORE(Table17[[#This Row],[rxn]],"-",-1)</f>
        <v>PROWASTE</v>
      </c>
    </row>
    <row r="2218" spans="16:43" ht="17" x14ac:dyDescent="0.25">
      <c r="P2218" s="4"/>
      <c r="T2218"/>
      <c r="AF2218" s="1" t="s">
        <v>12639</v>
      </c>
      <c r="AG2218" s="1" t="s">
        <v>2778</v>
      </c>
      <c r="AH2218" s="9">
        <v>2.399924E-12</v>
      </c>
      <c r="AI2218" s="1" t="e">
        <f>_xlfn.TEXTAFTER(Table916[[#This Row],[type]],"-",-1)</f>
        <v>#N/A</v>
      </c>
      <c r="AJ2218" s="1" t="e">
        <f ca="1">_xlfn.TEXTAFTER(_xlfn.TEXTBEFORE(Table916[[#This Row],[type]],"-"&amp;Table916[[#This Row],[rxn-no-enz]]),"RXN-")</f>
        <v>#N/A</v>
      </c>
      <c r="AK2218" s="1" t="e">
        <f>_xlfn.TEXTBEFORE(Table916[[#This Row],[type]],"_",-1)</f>
        <v>#N/A</v>
      </c>
      <c r="AN2218" t="s">
        <v>12422</v>
      </c>
      <c r="AO2218" t="s">
        <v>2778</v>
      </c>
      <c r="AP2218" s="3">
        <v>2.2587785399999999E-10</v>
      </c>
      <c r="AQ2218" t="str">
        <f>_xlfn.TEXTBEFORE(Table17[[#This Row],[rxn]],"-",-1)</f>
        <v>PROWASTE</v>
      </c>
    </row>
    <row r="2219" spans="16:43" ht="17" x14ac:dyDescent="0.25">
      <c r="P2219" s="4"/>
      <c r="T2219"/>
      <c r="AF2219" s="1" t="s">
        <v>12640</v>
      </c>
      <c r="AG2219" s="1" t="s">
        <v>2778</v>
      </c>
      <c r="AH2219" s="9">
        <v>3.968209721E-9</v>
      </c>
      <c r="AI2219" s="1" t="e">
        <f>_xlfn.TEXTAFTER(Table916[[#This Row],[type]],"-",-1)</f>
        <v>#N/A</v>
      </c>
      <c r="AJ2219" s="1" t="e">
        <f ca="1">_xlfn.TEXTAFTER(_xlfn.TEXTBEFORE(Table916[[#This Row],[type]],"-"&amp;Table916[[#This Row],[rxn-no-enz]]),"RXN-")</f>
        <v>#N/A</v>
      </c>
      <c r="AK2219" s="1" t="e">
        <f>_xlfn.TEXTBEFORE(Table916[[#This Row],[type]],"_",-1)</f>
        <v>#N/A</v>
      </c>
      <c r="AN2219" t="s">
        <v>12423</v>
      </c>
      <c r="AO2219" t="s">
        <v>2778</v>
      </c>
      <c r="AP2219" s="3">
        <v>2.6916677999999901E-11</v>
      </c>
      <c r="AQ2219" t="str">
        <f>_xlfn.TEXTBEFORE(Table17[[#This Row],[rxn]],"-",-1)</f>
        <v>PROWASTE</v>
      </c>
    </row>
    <row r="2220" spans="16:43" ht="17" x14ac:dyDescent="0.25">
      <c r="P2220" s="4"/>
      <c r="T2220"/>
      <c r="AF2220" s="1" t="s">
        <v>12641</v>
      </c>
      <c r="AG2220" s="1" t="s">
        <v>2778</v>
      </c>
      <c r="AH2220" s="9">
        <v>9.9091104999999898E-11</v>
      </c>
      <c r="AI2220" s="1" t="e">
        <f>_xlfn.TEXTAFTER(Table916[[#This Row],[type]],"-",-1)</f>
        <v>#N/A</v>
      </c>
      <c r="AJ2220" s="1" t="e">
        <f ca="1">_xlfn.TEXTAFTER(_xlfn.TEXTBEFORE(Table916[[#This Row],[type]],"-"&amp;Table916[[#This Row],[rxn-no-enz]]),"RXN-")</f>
        <v>#N/A</v>
      </c>
      <c r="AK2220" s="1" t="e">
        <f>_xlfn.TEXTBEFORE(Table916[[#This Row],[type]],"_",-1)</f>
        <v>#N/A</v>
      </c>
      <c r="AN2220" t="s">
        <v>12424</v>
      </c>
      <c r="AO2220" t="s">
        <v>2778</v>
      </c>
      <c r="AP2220" s="3">
        <v>6.7731187000000002E-11</v>
      </c>
      <c r="AQ2220" t="str">
        <f>_xlfn.TEXTBEFORE(Table17[[#This Row],[rxn]],"-",-1)</f>
        <v>PROWASTE</v>
      </c>
    </row>
    <row r="2221" spans="16:43" ht="17" x14ac:dyDescent="0.25">
      <c r="P2221" s="4"/>
      <c r="T2221"/>
      <c r="AF2221" s="1" t="s">
        <v>12642</v>
      </c>
      <c r="AG2221" s="1" t="s">
        <v>2778</v>
      </c>
      <c r="AH2221" s="9">
        <v>1.7326791999999899E-10</v>
      </c>
      <c r="AI2221" s="1" t="e">
        <f>_xlfn.TEXTAFTER(Table916[[#This Row],[type]],"-",-1)</f>
        <v>#N/A</v>
      </c>
      <c r="AJ2221" s="1" t="e">
        <f ca="1">_xlfn.TEXTAFTER(_xlfn.TEXTBEFORE(Table916[[#This Row],[type]],"-"&amp;Table916[[#This Row],[rxn-no-enz]]),"RXN-")</f>
        <v>#N/A</v>
      </c>
      <c r="AK2221" s="1" t="e">
        <f>_xlfn.TEXTBEFORE(Table916[[#This Row],[type]],"_",-1)</f>
        <v>#N/A</v>
      </c>
      <c r="AN2221" t="s">
        <v>13860</v>
      </c>
      <c r="AO2221" t="s">
        <v>2778</v>
      </c>
      <c r="AP2221" s="3">
        <v>1.1405231617E-8</v>
      </c>
      <c r="AQ2221" t="str">
        <f>_xlfn.TEXTBEFORE(Table17[[#This Row],[rxn]],"-",-1)</f>
        <v>PROWASTE</v>
      </c>
    </row>
    <row r="2222" spans="16:43" ht="17" x14ac:dyDescent="0.25">
      <c r="P2222" s="4"/>
      <c r="T2222"/>
      <c r="AF2222" s="1" t="s">
        <v>12643</v>
      </c>
      <c r="AG2222" s="1" t="s">
        <v>2778</v>
      </c>
      <c r="AH2222" s="9">
        <v>4.7760232399999996E-10</v>
      </c>
      <c r="AI2222" s="1" t="e">
        <f>_xlfn.TEXTAFTER(Table916[[#This Row],[type]],"-",-1)</f>
        <v>#N/A</v>
      </c>
      <c r="AJ2222" s="1" t="e">
        <f ca="1">_xlfn.TEXTAFTER(_xlfn.TEXTBEFORE(Table916[[#This Row],[type]],"-"&amp;Table916[[#This Row],[rxn-no-enz]]),"RXN-")</f>
        <v>#N/A</v>
      </c>
      <c r="AK2222" s="1" t="e">
        <f>_xlfn.TEXTBEFORE(Table916[[#This Row],[type]],"_",-1)</f>
        <v>#N/A</v>
      </c>
      <c r="AN2222" t="s">
        <v>12425</v>
      </c>
      <c r="AO2222" t="s">
        <v>2778</v>
      </c>
      <c r="AP2222" s="3">
        <v>7.1922833300000005E-10</v>
      </c>
      <c r="AQ2222" t="str">
        <f>_xlfn.TEXTBEFORE(Table17[[#This Row],[rxn]],"-",-1)</f>
        <v>PROWASTE</v>
      </c>
    </row>
    <row r="2223" spans="16:43" ht="17" x14ac:dyDescent="0.25">
      <c r="P2223" s="4"/>
      <c r="T2223"/>
      <c r="AF2223" s="1" t="s">
        <v>12644</v>
      </c>
      <c r="AG2223" s="1" t="s">
        <v>2778</v>
      </c>
      <c r="AH2223" s="9">
        <v>2.25377299999999E-12</v>
      </c>
      <c r="AI2223" s="1" t="e">
        <f>_xlfn.TEXTAFTER(Table916[[#This Row],[type]],"-",-1)</f>
        <v>#N/A</v>
      </c>
      <c r="AJ2223" s="1" t="e">
        <f ca="1">_xlfn.TEXTAFTER(_xlfn.TEXTBEFORE(Table916[[#This Row],[type]],"-"&amp;Table916[[#This Row],[rxn-no-enz]]),"RXN-")</f>
        <v>#N/A</v>
      </c>
      <c r="AK2223" s="1" t="e">
        <f>_xlfn.TEXTBEFORE(Table916[[#This Row],[type]],"_",-1)</f>
        <v>#N/A</v>
      </c>
      <c r="AN2223" t="s">
        <v>13161</v>
      </c>
      <c r="AO2223" t="s">
        <v>2778</v>
      </c>
      <c r="AP2223" s="3">
        <v>5.51654034999999E-10</v>
      </c>
      <c r="AQ2223" t="str">
        <f>_xlfn.TEXTBEFORE(Table17[[#This Row],[rxn]],"-",-1)</f>
        <v>PROWASTE</v>
      </c>
    </row>
    <row r="2224" spans="16:43" ht="17" x14ac:dyDescent="0.25">
      <c r="P2224" s="4"/>
      <c r="T2224"/>
      <c r="AF2224" s="1" t="s">
        <v>12645</v>
      </c>
      <c r="AG2224" s="1" t="s">
        <v>2778</v>
      </c>
      <c r="AH2224" s="9">
        <v>8.6257616999999996E-11</v>
      </c>
      <c r="AI2224" s="1" t="e">
        <f>_xlfn.TEXTAFTER(Table916[[#This Row],[type]],"-",-1)</f>
        <v>#N/A</v>
      </c>
      <c r="AJ2224" s="1" t="e">
        <f ca="1">_xlfn.TEXTAFTER(_xlfn.TEXTBEFORE(Table916[[#This Row],[type]],"-"&amp;Table916[[#This Row],[rxn-no-enz]]),"RXN-")</f>
        <v>#N/A</v>
      </c>
      <c r="AK2224" s="1" t="e">
        <f>_xlfn.TEXTBEFORE(Table916[[#This Row],[type]],"_",-1)</f>
        <v>#N/A</v>
      </c>
      <c r="AN2224" t="s">
        <v>12426</v>
      </c>
      <c r="AO2224" t="s">
        <v>2778</v>
      </c>
      <c r="AP2224" s="3">
        <v>5.51654034999999E-10</v>
      </c>
      <c r="AQ2224" t="str">
        <f>_xlfn.TEXTBEFORE(Table17[[#This Row],[rxn]],"-",-1)</f>
        <v>PROWASTE</v>
      </c>
    </row>
    <row r="2225" spans="16:43" ht="17" x14ac:dyDescent="0.25">
      <c r="P2225" s="4"/>
      <c r="T2225"/>
      <c r="AF2225" s="1" t="s">
        <v>12646</v>
      </c>
      <c r="AG2225" s="1" t="s">
        <v>2778</v>
      </c>
      <c r="AH2225" s="9">
        <v>2.7609244999999998E-10</v>
      </c>
      <c r="AI2225" s="1" t="e">
        <f>_xlfn.TEXTAFTER(Table916[[#This Row],[type]],"-",-1)</f>
        <v>#N/A</v>
      </c>
      <c r="AJ2225" s="1" t="e">
        <f ca="1">_xlfn.TEXTAFTER(_xlfn.TEXTBEFORE(Table916[[#This Row],[type]],"-"&amp;Table916[[#This Row],[rxn-no-enz]]),"RXN-")</f>
        <v>#N/A</v>
      </c>
      <c r="AK2225" s="1" t="e">
        <f>_xlfn.TEXTBEFORE(Table916[[#This Row],[type]],"_",-1)</f>
        <v>#N/A</v>
      </c>
      <c r="AN2225" t="s">
        <v>12427</v>
      </c>
      <c r="AO2225" t="s">
        <v>2778</v>
      </c>
      <c r="AP2225" s="3">
        <v>5.8546535599999998E-10</v>
      </c>
      <c r="AQ2225" t="str">
        <f>_xlfn.TEXTBEFORE(Table17[[#This Row],[rxn]],"-",-1)</f>
        <v>PROWASTE</v>
      </c>
    </row>
    <row r="2226" spans="16:43" ht="17" x14ac:dyDescent="0.25">
      <c r="P2226" s="4"/>
      <c r="T2226"/>
      <c r="AF2226" s="1" t="s">
        <v>12647</v>
      </c>
      <c r="AG2226" s="1" t="s">
        <v>2778</v>
      </c>
      <c r="AH2226" s="9">
        <v>5.0280663000000001E-11</v>
      </c>
      <c r="AI2226" s="1" t="e">
        <f>_xlfn.TEXTAFTER(Table916[[#This Row],[type]],"-",-1)</f>
        <v>#N/A</v>
      </c>
      <c r="AJ2226" s="1" t="e">
        <f ca="1">_xlfn.TEXTAFTER(_xlfn.TEXTBEFORE(Table916[[#This Row],[type]],"-"&amp;Table916[[#This Row],[rxn-no-enz]]),"RXN-")</f>
        <v>#N/A</v>
      </c>
      <c r="AK2226" s="1" t="e">
        <f>_xlfn.TEXTBEFORE(Table916[[#This Row],[type]],"_",-1)</f>
        <v>#N/A</v>
      </c>
      <c r="AN2226" t="s">
        <v>13162</v>
      </c>
      <c r="AO2226" t="s">
        <v>2778</v>
      </c>
      <c r="AP2226" s="3">
        <v>6.3726891999999998E-11</v>
      </c>
      <c r="AQ2226" t="str">
        <f>_xlfn.TEXTBEFORE(Table17[[#This Row],[rxn]],"-",-1)</f>
        <v>PROWASTE</v>
      </c>
    </row>
    <row r="2227" spans="16:43" ht="17" x14ac:dyDescent="0.25">
      <c r="P2227" s="4"/>
      <c r="T2227"/>
      <c r="AF2227" s="1" t="s">
        <v>12648</v>
      </c>
      <c r="AG2227" s="1" t="s">
        <v>2778</v>
      </c>
      <c r="AH2227" s="9">
        <v>1.5196952000000001E-11</v>
      </c>
      <c r="AI2227" s="1" t="e">
        <f>_xlfn.TEXTAFTER(Table916[[#This Row],[type]],"-",-1)</f>
        <v>#N/A</v>
      </c>
      <c r="AJ2227" s="1" t="e">
        <f ca="1">_xlfn.TEXTAFTER(_xlfn.TEXTBEFORE(Table916[[#This Row],[type]],"-"&amp;Table916[[#This Row],[rxn-no-enz]]),"RXN-")</f>
        <v>#N/A</v>
      </c>
      <c r="AK2227" s="1" t="e">
        <f>_xlfn.TEXTBEFORE(Table916[[#This Row],[type]],"_",-1)</f>
        <v>#N/A</v>
      </c>
      <c r="AN2227" t="s">
        <v>12428</v>
      </c>
      <c r="AO2227" t="s">
        <v>2778</v>
      </c>
      <c r="AP2227" s="3">
        <v>6.3726891999999998E-11</v>
      </c>
      <c r="AQ2227" t="str">
        <f>_xlfn.TEXTBEFORE(Table17[[#This Row],[rxn]],"-",-1)</f>
        <v>PROWASTE</v>
      </c>
    </row>
    <row r="2228" spans="16:43" ht="17" x14ac:dyDescent="0.25">
      <c r="P2228" s="4"/>
      <c r="T2228"/>
      <c r="AF2228" s="1" t="s">
        <v>12649</v>
      </c>
      <c r="AG2228" s="1" t="s">
        <v>2778</v>
      </c>
      <c r="AH2228" s="9">
        <v>1.13307865E-10</v>
      </c>
      <c r="AI2228" s="1" t="e">
        <f>_xlfn.TEXTAFTER(Table916[[#This Row],[type]],"-",-1)</f>
        <v>#N/A</v>
      </c>
      <c r="AJ2228" s="1" t="e">
        <f ca="1">_xlfn.TEXTAFTER(_xlfn.TEXTBEFORE(Table916[[#This Row],[type]],"-"&amp;Table916[[#This Row],[rxn-no-enz]]),"RXN-")</f>
        <v>#N/A</v>
      </c>
      <c r="AK2228" s="1" t="e">
        <f>_xlfn.TEXTBEFORE(Table916[[#This Row],[type]],"_",-1)</f>
        <v>#N/A</v>
      </c>
      <c r="AN2228" t="s">
        <v>13861</v>
      </c>
      <c r="AO2228" t="s">
        <v>2778</v>
      </c>
      <c r="AP2228" s="3">
        <v>8.4009122E-10</v>
      </c>
      <c r="AQ2228" t="str">
        <f>_xlfn.TEXTBEFORE(Table17[[#This Row],[rxn]],"-",-1)</f>
        <v>PROWASTE</v>
      </c>
    </row>
    <row r="2229" spans="16:43" ht="17" x14ac:dyDescent="0.25">
      <c r="P2229" s="4"/>
      <c r="T2229"/>
      <c r="AF2229" s="1" t="s">
        <v>12650</v>
      </c>
      <c r="AG2229" s="1" t="s">
        <v>2778</v>
      </c>
      <c r="AH2229" s="9">
        <v>1.3833016E-11</v>
      </c>
      <c r="AI2229" s="1" t="e">
        <f>_xlfn.TEXTAFTER(Table916[[#This Row],[type]],"-",-1)</f>
        <v>#N/A</v>
      </c>
      <c r="AJ2229" s="1" t="e">
        <f ca="1">_xlfn.TEXTAFTER(_xlfn.TEXTBEFORE(Table916[[#This Row],[type]],"-"&amp;Table916[[#This Row],[rxn-no-enz]]),"RXN-")</f>
        <v>#N/A</v>
      </c>
      <c r="AK2229" s="1" t="e">
        <f>_xlfn.TEXTBEFORE(Table916[[#This Row],[type]],"_",-1)</f>
        <v>#N/A</v>
      </c>
      <c r="AN2229" t="s">
        <v>12429</v>
      </c>
      <c r="AO2229" t="s">
        <v>2778</v>
      </c>
      <c r="AP2229" s="3">
        <v>7.88684351E-10</v>
      </c>
      <c r="AQ2229" t="str">
        <f>_xlfn.TEXTBEFORE(Table17[[#This Row],[rxn]],"-",-1)</f>
        <v>PROWASTE</v>
      </c>
    </row>
    <row r="2230" spans="16:43" ht="17" x14ac:dyDescent="0.25">
      <c r="P2230" s="4"/>
      <c r="T2230"/>
      <c r="AF2230" s="1" t="s">
        <v>12651</v>
      </c>
      <c r="AG2230" s="1" t="s">
        <v>2778</v>
      </c>
      <c r="AH2230" s="9">
        <v>6.5092039999999903E-11</v>
      </c>
      <c r="AI2230" s="1" t="e">
        <f>_xlfn.TEXTAFTER(Table916[[#This Row],[type]],"-",-1)</f>
        <v>#N/A</v>
      </c>
      <c r="AJ2230" s="1" t="e">
        <f ca="1">_xlfn.TEXTAFTER(_xlfn.TEXTBEFORE(Table916[[#This Row],[type]],"-"&amp;Table916[[#This Row],[rxn-no-enz]]),"RXN-")</f>
        <v>#N/A</v>
      </c>
      <c r="AK2230" s="1" t="e">
        <f>_xlfn.TEXTBEFORE(Table916[[#This Row],[type]],"_",-1)</f>
        <v>#N/A</v>
      </c>
      <c r="AN2230" t="s">
        <v>12430</v>
      </c>
      <c r="AO2230" t="s">
        <v>2778</v>
      </c>
      <c r="AP2230" s="3">
        <v>9.4499052999999999E-11</v>
      </c>
      <c r="AQ2230" t="str">
        <f>_xlfn.TEXTBEFORE(Table17[[#This Row],[rxn]],"-",-1)</f>
        <v>PROWASTE</v>
      </c>
    </row>
    <row r="2231" spans="16:43" ht="17" x14ac:dyDescent="0.25">
      <c r="P2231" s="4"/>
      <c r="T2231"/>
      <c r="AF2231" s="1" t="s">
        <v>12652</v>
      </c>
      <c r="AG2231" s="1" t="s">
        <v>2778</v>
      </c>
      <c r="AH2231" s="9">
        <v>1.6886842999999999E-11</v>
      </c>
      <c r="AI2231" s="1" t="e">
        <f>_xlfn.TEXTAFTER(Table916[[#This Row],[type]],"-",-1)</f>
        <v>#N/A</v>
      </c>
      <c r="AJ2231" s="1" t="e">
        <f ca="1">_xlfn.TEXTAFTER(_xlfn.TEXTBEFORE(Table916[[#This Row],[type]],"-"&amp;Table916[[#This Row],[rxn-no-enz]]),"RXN-")</f>
        <v>#N/A</v>
      </c>
      <c r="AK2231" s="1" t="e">
        <f>_xlfn.TEXTBEFORE(Table916[[#This Row],[type]],"_",-1)</f>
        <v>#N/A</v>
      </c>
      <c r="AN2231" t="s">
        <v>13862</v>
      </c>
      <c r="AO2231" t="s">
        <v>2778</v>
      </c>
      <c r="AP2231" s="3">
        <v>9.4499052999999999E-11</v>
      </c>
      <c r="AQ2231" t="str">
        <f>_xlfn.TEXTBEFORE(Table17[[#This Row],[rxn]],"-",-1)</f>
        <v>PROWASTE</v>
      </c>
    </row>
    <row r="2232" spans="16:43" ht="17" x14ac:dyDescent="0.25">
      <c r="P2232" s="4"/>
      <c r="T2232"/>
      <c r="AF2232" s="1" t="s">
        <v>12653</v>
      </c>
      <c r="AG2232" s="1" t="s">
        <v>2778</v>
      </c>
      <c r="AH2232" s="9">
        <v>1.5653947E-10</v>
      </c>
      <c r="AI2232" s="1" t="e">
        <f>_xlfn.TEXTAFTER(Table916[[#This Row],[type]],"-",-1)</f>
        <v>#N/A</v>
      </c>
      <c r="AJ2232" s="1" t="e">
        <f ca="1">_xlfn.TEXTAFTER(_xlfn.TEXTBEFORE(Table916[[#This Row],[type]],"-"&amp;Table916[[#This Row],[rxn-no-enz]]),"RXN-")</f>
        <v>#N/A</v>
      </c>
      <c r="AK2232" s="1" t="e">
        <f>_xlfn.TEXTBEFORE(Table916[[#This Row],[type]],"_",-1)</f>
        <v>#N/A</v>
      </c>
      <c r="AN2232" t="s">
        <v>12431</v>
      </c>
      <c r="AO2232" t="s">
        <v>2778</v>
      </c>
      <c r="AP2232" s="3">
        <v>9.2359913499999997E-10</v>
      </c>
      <c r="AQ2232" t="str">
        <f>_xlfn.TEXTBEFORE(Table17[[#This Row],[rxn]],"-",-1)</f>
        <v>PROWASTE</v>
      </c>
    </row>
    <row r="2233" spans="16:43" ht="17" x14ac:dyDescent="0.25">
      <c r="P2233" s="4"/>
      <c r="T2233"/>
      <c r="AF2233" s="1" t="s">
        <v>12654</v>
      </c>
      <c r="AG2233" s="1" t="s">
        <v>2778</v>
      </c>
      <c r="AH2233" s="9">
        <v>1.3476906000000001E-11</v>
      </c>
      <c r="AI2233" s="1" t="e">
        <f>_xlfn.TEXTAFTER(Table916[[#This Row],[type]],"-",-1)</f>
        <v>#N/A</v>
      </c>
      <c r="AJ2233" s="1" t="e">
        <f ca="1">_xlfn.TEXTAFTER(_xlfn.TEXTBEFORE(Table916[[#This Row],[type]],"-"&amp;Table916[[#This Row],[rxn-no-enz]]),"RXN-")</f>
        <v>#N/A</v>
      </c>
      <c r="AK2233" s="1" t="e">
        <f>_xlfn.TEXTBEFORE(Table916[[#This Row],[type]],"_",-1)</f>
        <v>#N/A</v>
      </c>
      <c r="AN2233" t="s">
        <v>12432</v>
      </c>
      <c r="AO2233" t="s">
        <v>2778</v>
      </c>
      <c r="AP2233" s="3">
        <v>8.9547145000000003E-11</v>
      </c>
      <c r="AQ2233" t="str">
        <f>_xlfn.TEXTBEFORE(Table17[[#This Row],[rxn]],"-",-1)</f>
        <v>PROWASTE</v>
      </c>
    </row>
    <row r="2234" spans="16:43" ht="17" x14ac:dyDescent="0.25">
      <c r="P2234" s="4"/>
      <c r="T2234"/>
      <c r="AF2234" s="1" t="s">
        <v>12655</v>
      </c>
      <c r="AG2234" s="1" t="s">
        <v>2778</v>
      </c>
      <c r="AH2234" s="9">
        <v>2.35434636E-10</v>
      </c>
      <c r="AI2234" s="1" t="e">
        <f>_xlfn.TEXTAFTER(Table916[[#This Row],[type]],"-",-1)</f>
        <v>#N/A</v>
      </c>
      <c r="AJ2234" s="1" t="e">
        <f ca="1">_xlfn.TEXTAFTER(_xlfn.TEXTBEFORE(Table916[[#This Row],[type]],"-"&amp;Table916[[#This Row],[rxn-no-enz]]),"RXN-")</f>
        <v>#N/A</v>
      </c>
      <c r="AK2234" s="1" t="e">
        <f>_xlfn.TEXTBEFORE(Table916[[#This Row],[type]],"_",-1)</f>
        <v>#N/A</v>
      </c>
      <c r="AN2234" t="s">
        <v>12433</v>
      </c>
      <c r="AO2234" t="s">
        <v>2778</v>
      </c>
      <c r="AP2234" s="3">
        <v>4.27879442E-10</v>
      </c>
      <c r="AQ2234" t="str">
        <f>_xlfn.TEXTBEFORE(Table17[[#This Row],[rxn]],"-",-1)</f>
        <v>PROWASTE</v>
      </c>
    </row>
    <row r="2235" spans="16:43" ht="17" x14ac:dyDescent="0.25">
      <c r="P2235" s="4"/>
      <c r="T2235"/>
      <c r="AF2235" s="1" t="s">
        <v>12656</v>
      </c>
      <c r="AG2235" s="1" t="s">
        <v>2778</v>
      </c>
      <c r="AH2235" s="9">
        <v>5.1053865800000002E-10</v>
      </c>
      <c r="AI2235" s="1" t="e">
        <f>_xlfn.TEXTAFTER(Table916[[#This Row],[type]],"-",-1)</f>
        <v>#N/A</v>
      </c>
      <c r="AJ2235" s="1" t="e">
        <f ca="1">_xlfn.TEXTAFTER(_xlfn.TEXTBEFORE(Table916[[#This Row],[type]],"-"&amp;Table916[[#This Row],[rxn-no-enz]]),"RXN-")</f>
        <v>#N/A</v>
      </c>
      <c r="AK2235" s="1" t="e">
        <f>_xlfn.TEXTBEFORE(Table916[[#This Row],[type]],"_",-1)</f>
        <v>#N/A</v>
      </c>
      <c r="AN2235" t="s">
        <v>12434</v>
      </c>
      <c r="AO2235" t="s">
        <v>2778</v>
      </c>
      <c r="AP2235" s="3">
        <v>1.33533337999999E-10</v>
      </c>
      <c r="AQ2235" t="str">
        <f>_xlfn.TEXTBEFORE(Table17[[#This Row],[rxn]],"-",-1)</f>
        <v>PROWASTE</v>
      </c>
    </row>
    <row r="2236" spans="16:43" ht="17" x14ac:dyDescent="0.25">
      <c r="P2236" s="4"/>
      <c r="T2236"/>
      <c r="AF2236" s="1" t="s">
        <v>12657</v>
      </c>
      <c r="AG2236" s="1" t="s">
        <v>2778</v>
      </c>
      <c r="AH2236" s="9">
        <v>9.9929310599999999E-10</v>
      </c>
      <c r="AI2236" s="1" t="e">
        <f>_xlfn.TEXTAFTER(Table916[[#This Row],[type]],"-",-1)</f>
        <v>#N/A</v>
      </c>
      <c r="AJ2236" s="1" t="e">
        <f ca="1">_xlfn.TEXTAFTER(_xlfn.TEXTBEFORE(Table916[[#This Row],[type]],"-"&amp;Table916[[#This Row],[rxn-no-enz]]),"RXN-")</f>
        <v>#N/A</v>
      </c>
      <c r="AK2236" s="1" t="e">
        <f>_xlfn.TEXTBEFORE(Table916[[#This Row],[type]],"_",-1)</f>
        <v>#N/A</v>
      </c>
      <c r="AN2236" t="s">
        <v>12435</v>
      </c>
      <c r="AO2236" t="s">
        <v>2778</v>
      </c>
      <c r="AP2236" s="3">
        <v>6.2686937729999999E-9</v>
      </c>
      <c r="AQ2236" t="str">
        <f>_xlfn.TEXTBEFORE(Table17[[#This Row],[rxn]],"-",-1)</f>
        <v>PROWASTE</v>
      </c>
    </row>
    <row r="2237" spans="16:43" ht="17" x14ac:dyDescent="0.25">
      <c r="P2237" s="4"/>
      <c r="T2237"/>
      <c r="AF2237" s="1" t="s">
        <v>12658</v>
      </c>
      <c r="AG2237" s="1" t="s">
        <v>2778</v>
      </c>
      <c r="AH2237" s="9">
        <v>3.3590118000000001E-11</v>
      </c>
      <c r="AI2237" s="1" t="e">
        <f>_xlfn.TEXTAFTER(Table916[[#This Row],[type]],"-",-1)</f>
        <v>#N/A</v>
      </c>
      <c r="AJ2237" s="1" t="e">
        <f ca="1">_xlfn.TEXTAFTER(_xlfn.TEXTBEFORE(Table916[[#This Row],[type]],"-"&amp;Table916[[#This Row],[rxn-no-enz]]),"RXN-")</f>
        <v>#N/A</v>
      </c>
      <c r="AK2237" s="1" t="e">
        <f>_xlfn.TEXTBEFORE(Table916[[#This Row],[type]],"_",-1)</f>
        <v>#N/A</v>
      </c>
      <c r="AN2237" t="s">
        <v>12436</v>
      </c>
      <c r="AO2237" t="s">
        <v>2778</v>
      </c>
      <c r="AP2237" s="3">
        <v>3.3695679289999999E-9</v>
      </c>
      <c r="AQ2237" t="str">
        <f>_xlfn.TEXTBEFORE(Table17[[#This Row],[rxn]],"-",-1)</f>
        <v>PROWASTE</v>
      </c>
    </row>
    <row r="2238" spans="16:43" ht="17" x14ac:dyDescent="0.25">
      <c r="P2238" s="4"/>
      <c r="T2238"/>
      <c r="AF2238" s="1" t="s">
        <v>12659</v>
      </c>
      <c r="AG2238" s="1" t="s">
        <v>2778</v>
      </c>
      <c r="AH2238" s="9">
        <v>1.8457887749999999E-9</v>
      </c>
      <c r="AI2238" s="1" t="e">
        <f>_xlfn.TEXTAFTER(Table916[[#This Row],[type]],"-",-1)</f>
        <v>#N/A</v>
      </c>
      <c r="AJ2238" s="1" t="e">
        <f ca="1">_xlfn.TEXTAFTER(_xlfn.TEXTBEFORE(Table916[[#This Row],[type]],"-"&amp;Table916[[#This Row],[rxn-no-enz]]),"RXN-")</f>
        <v>#N/A</v>
      </c>
      <c r="AK2238" s="1" t="e">
        <f>_xlfn.TEXTBEFORE(Table916[[#This Row],[type]],"_",-1)</f>
        <v>#N/A</v>
      </c>
      <c r="AN2238" t="s">
        <v>13863</v>
      </c>
      <c r="AO2238" t="s">
        <v>2778</v>
      </c>
      <c r="AP2238" s="3">
        <v>1.1405231617E-8</v>
      </c>
      <c r="AQ2238" t="str">
        <f>_xlfn.TEXTBEFORE(Table17[[#This Row],[rxn]],"-",-1)</f>
        <v>PROWASTE</v>
      </c>
    </row>
    <row r="2239" spans="16:43" ht="17" x14ac:dyDescent="0.25">
      <c r="P2239" s="4"/>
      <c r="T2239"/>
      <c r="AF2239" s="1" t="s">
        <v>12660</v>
      </c>
      <c r="AG2239" s="1" t="s">
        <v>2778</v>
      </c>
      <c r="AH2239" s="9">
        <v>1.327157787E-9</v>
      </c>
      <c r="AI2239" s="1" t="e">
        <f>_xlfn.TEXTAFTER(Table916[[#This Row],[type]],"-",-1)</f>
        <v>#N/A</v>
      </c>
      <c r="AJ2239" s="1" t="e">
        <f ca="1">_xlfn.TEXTAFTER(_xlfn.TEXTBEFORE(Table916[[#This Row],[type]],"-"&amp;Table916[[#This Row],[rxn-no-enz]]),"RXN-")</f>
        <v>#N/A</v>
      </c>
      <c r="AK2239" s="1" t="e">
        <f>_xlfn.TEXTBEFORE(Table916[[#This Row],[type]],"_",-1)</f>
        <v>#N/A</v>
      </c>
      <c r="AN2239" t="s">
        <v>12437</v>
      </c>
      <c r="AO2239" t="s">
        <v>2778</v>
      </c>
      <c r="AP2239" s="3">
        <v>2.00529045999999E-10</v>
      </c>
      <c r="AQ2239" t="str">
        <f>_xlfn.TEXTBEFORE(Table17[[#This Row],[rxn]],"-",-1)</f>
        <v>PROWASTE</v>
      </c>
    </row>
    <row r="2240" spans="16:43" ht="17" x14ac:dyDescent="0.25">
      <c r="P2240" s="4"/>
      <c r="T2240"/>
      <c r="AF2240" s="1" t="s">
        <v>12661</v>
      </c>
      <c r="AG2240" s="1" t="s">
        <v>2778</v>
      </c>
      <c r="AH2240" s="9">
        <v>5.5534299999999904E-13</v>
      </c>
      <c r="AI2240" s="1" t="e">
        <f>_xlfn.TEXTAFTER(Table916[[#This Row],[type]],"-",-1)</f>
        <v>#N/A</v>
      </c>
      <c r="AJ2240" s="1" t="e">
        <f ca="1">_xlfn.TEXTAFTER(_xlfn.TEXTBEFORE(Table916[[#This Row],[type]],"-"&amp;Table916[[#This Row],[rxn-no-enz]]),"RXN-")</f>
        <v>#N/A</v>
      </c>
      <c r="AK2240" s="1" t="e">
        <f>_xlfn.TEXTBEFORE(Table916[[#This Row],[type]],"_",-1)</f>
        <v>#N/A</v>
      </c>
      <c r="AN2240" t="s">
        <v>13864</v>
      </c>
      <c r="AO2240" t="s">
        <v>2778</v>
      </c>
      <c r="AP2240" s="3">
        <v>2.00529045999999E-10</v>
      </c>
      <c r="AQ2240" t="str">
        <f>_xlfn.TEXTBEFORE(Table17[[#This Row],[rxn]],"-",-1)</f>
        <v>PROWASTE</v>
      </c>
    </row>
    <row r="2241" spans="16:43" ht="17" x14ac:dyDescent="0.25">
      <c r="P2241" s="4"/>
      <c r="T2241"/>
      <c r="AF2241" s="1" t="s">
        <v>12662</v>
      </c>
      <c r="AG2241" s="1" t="s">
        <v>2778</v>
      </c>
      <c r="AH2241" s="9">
        <v>1.0897293999999999E-11</v>
      </c>
      <c r="AI2241" s="1" t="e">
        <f>_xlfn.TEXTAFTER(Table916[[#This Row],[type]],"-",-1)</f>
        <v>#N/A</v>
      </c>
      <c r="AJ2241" s="1" t="e">
        <f ca="1">_xlfn.TEXTAFTER(_xlfn.TEXTBEFORE(Table916[[#This Row],[type]],"-"&amp;Table916[[#This Row],[rxn-no-enz]]),"RXN-")</f>
        <v>#N/A</v>
      </c>
      <c r="AK2241" s="1" t="e">
        <f>_xlfn.TEXTBEFORE(Table916[[#This Row],[type]],"_",-1)</f>
        <v>#N/A</v>
      </c>
      <c r="AN2241" t="s">
        <v>12438</v>
      </c>
      <c r="AO2241" t="s">
        <v>2778</v>
      </c>
      <c r="AP2241" s="3">
        <v>9.6275133000000004E-11</v>
      </c>
      <c r="AQ2241" t="str">
        <f>_xlfn.TEXTBEFORE(Table17[[#This Row],[rxn]],"-",-1)</f>
        <v>PROWASTE</v>
      </c>
    </row>
    <row r="2242" spans="16:43" ht="17" x14ac:dyDescent="0.25">
      <c r="P2242" s="4"/>
      <c r="T2242"/>
      <c r="AF2242" s="1" t="s">
        <v>12663</v>
      </c>
      <c r="AG2242" s="1" t="s">
        <v>2778</v>
      </c>
      <c r="AH2242" s="9">
        <v>5.7496129999999999E-12</v>
      </c>
      <c r="AI2242" s="1" t="e">
        <f>_xlfn.TEXTAFTER(Table916[[#This Row],[type]],"-",-1)</f>
        <v>#N/A</v>
      </c>
      <c r="AJ2242" s="1" t="e">
        <f ca="1">_xlfn.TEXTAFTER(_xlfn.TEXTBEFORE(Table916[[#This Row],[type]],"-"&amp;Table916[[#This Row],[rxn-no-enz]]),"RXN-")</f>
        <v>#N/A</v>
      </c>
      <c r="AK2242" s="1" t="e">
        <f>_xlfn.TEXTBEFORE(Table916[[#This Row],[type]],"_",-1)</f>
        <v>#N/A</v>
      </c>
      <c r="AN2242" t="s">
        <v>12439</v>
      </c>
      <c r="AO2242" t="s">
        <v>2778</v>
      </c>
      <c r="AP2242" s="3">
        <v>3.7395316990000002E-9</v>
      </c>
      <c r="AQ2242" t="str">
        <f>_xlfn.TEXTBEFORE(Table17[[#This Row],[rxn]],"-",-1)</f>
        <v>PROWASTE</v>
      </c>
    </row>
    <row r="2243" spans="16:43" ht="17" x14ac:dyDescent="0.25">
      <c r="P2243" s="4"/>
      <c r="T2243"/>
      <c r="AF2243" s="1" t="s">
        <v>12664</v>
      </c>
      <c r="AG2243" s="1" t="s">
        <v>2778</v>
      </c>
      <c r="AH2243" s="9">
        <v>1.6032460999999901E-11</v>
      </c>
      <c r="AI2243" s="1" t="e">
        <f>_xlfn.TEXTAFTER(Table916[[#This Row],[type]],"-",-1)</f>
        <v>#N/A</v>
      </c>
      <c r="AJ2243" s="1" t="e">
        <f ca="1">_xlfn.TEXTAFTER(_xlfn.TEXTBEFORE(Table916[[#This Row],[type]],"-"&amp;Table916[[#This Row],[rxn-no-enz]]),"RXN-")</f>
        <v>#N/A</v>
      </c>
      <c r="AK2243" s="1" t="e">
        <f>_xlfn.TEXTBEFORE(Table916[[#This Row],[type]],"_",-1)</f>
        <v>#N/A</v>
      </c>
      <c r="AN2243" t="s">
        <v>13163</v>
      </c>
      <c r="AO2243" t="s">
        <v>2778</v>
      </c>
      <c r="AP2243" s="3">
        <v>5.9573865299999997E-10</v>
      </c>
      <c r="AQ2243" t="str">
        <f>_xlfn.TEXTBEFORE(Table17[[#This Row],[rxn]],"-",-1)</f>
        <v>PROWASTE</v>
      </c>
    </row>
    <row r="2244" spans="16:43" ht="17" x14ac:dyDescent="0.25">
      <c r="P2244" s="4"/>
      <c r="T2244"/>
      <c r="AF2244" s="1" t="s">
        <v>12665</v>
      </c>
      <c r="AG2244" s="1" t="s">
        <v>2778</v>
      </c>
      <c r="AH2244" s="9">
        <v>5.2214159999999999E-12</v>
      </c>
      <c r="AI2244" s="1" t="e">
        <f>_xlfn.TEXTAFTER(Table916[[#This Row],[type]],"-",-1)</f>
        <v>#N/A</v>
      </c>
      <c r="AJ2244" s="1" t="e">
        <f ca="1">_xlfn.TEXTAFTER(_xlfn.TEXTBEFORE(Table916[[#This Row],[type]],"-"&amp;Table916[[#This Row],[rxn-no-enz]]),"RXN-")</f>
        <v>#N/A</v>
      </c>
      <c r="AK2244" s="1" t="e">
        <f>_xlfn.TEXTBEFORE(Table916[[#This Row],[type]],"_",-1)</f>
        <v>#N/A</v>
      </c>
      <c r="AN2244" t="s">
        <v>12440</v>
      </c>
      <c r="AO2244" t="s">
        <v>2778</v>
      </c>
      <c r="AP2244" s="3">
        <v>5.9573865299999997E-10</v>
      </c>
      <c r="AQ2244" t="str">
        <f>_xlfn.TEXTBEFORE(Table17[[#This Row],[rxn]],"-",-1)</f>
        <v>PROWASTE</v>
      </c>
    </row>
    <row r="2245" spans="16:43" ht="17" x14ac:dyDescent="0.25">
      <c r="P2245" s="4"/>
      <c r="T2245"/>
      <c r="AF2245" s="1" t="s">
        <v>12666</v>
      </c>
      <c r="AG2245" s="1" t="s">
        <v>2778</v>
      </c>
      <c r="AH2245" s="9">
        <v>4.2831188099999999E-10</v>
      </c>
      <c r="AI2245" s="1" t="e">
        <f>_xlfn.TEXTAFTER(Table916[[#This Row],[type]],"-",-1)</f>
        <v>#N/A</v>
      </c>
      <c r="AJ2245" s="1" t="e">
        <f ca="1">_xlfn.TEXTAFTER(_xlfn.TEXTBEFORE(Table916[[#This Row],[type]],"-"&amp;Table916[[#This Row],[rxn-no-enz]]),"RXN-")</f>
        <v>#N/A</v>
      </c>
      <c r="AK2245" s="1" t="e">
        <f>_xlfn.TEXTBEFORE(Table916[[#This Row],[type]],"_",-1)</f>
        <v>#N/A</v>
      </c>
      <c r="AN2245" t="s">
        <v>12441</v>
      </c>
      <c r="AO2245" t="s">
        <v>2778</v>
      </c>
      <c r="AP2245" s="3">
        <v>7.357551463E-9</v>
      </c>
      <c r="AQ2245" t="str">
        <f>_xlfn.TEXTBEFORE(Table17[[#This Row],[rxn]],"-",-1)</f>
        <v>PROWASTE</v>
      </c>
    </row>
    <row r="2246" spans="16:43" ht="17" x14ac:dyDescent="0.25">
      <c r="P2246" s="4"/>
      <c r="T2246"/>
      <c r="AF2246" s="1" t="s">
        <v>12667</v>
      </c>
      <c r="AG2246" s="1" t="s">
        <v>2778</v>
      </c>
      <c r="AH2246" s="9">
        <v>7.638012E-12</v>
      </c>
      <c r="AI2246" s="1" t="e">
        <f>_xlfn.TEXTAFTER(Table916[[#This Row],[type]],"-",-1)</f>
        <v>#N/A</v>
      </c>
      <c r="AJ2246" s="1" t="e">
        <f ca="1">_xlfn.TEXTAFTER(_xlfn.TEXTBEFORE(Table916[[#This Row],[type]],"-"&amp;Table916[[#This Row],[rxn-no-enz]]),"RXN-")</f>
        <v>#N/A</v>
      </c>
      <c r="AK2246" s="1" t="e">
        <f>_xlfn.TEXTBEFORE(Table916[[#This Row],[type]],"_",-1)</f>
        <v>#N/A</v>
      </c>
      <c r="AN2246" t="s">
        <v>12442</v>
      </c>
      <c r="AO2246" t="s">
        <v>2778</v>
      </c>
      <c r="AP2246" s="3">
        <v>5.8638189999999998E-12</v>
      </c>
      <c r="AQ2246" t="str">
        <f>_xlfn.TEXTBEFORE(Table17[[#This Row],[rxn]],"-",-1)</f>
        <v>PROWASTE</v>
      </c>
    </row>
    <row r="2247" spans="16:43" ht="17" x14ac:dyDescent="0.25">
      <c r="P2247" s="4"/>
      <c r="T2247"/>
      <c r="AF2247" s="1" t="s">
        <v>12668</v>
      </c>
      <c r="AG2247" s="1" t="s">
        <v>2778</v>
      </c>
      <c r="AH2247" s="9">
        <v>7.1946836999999997E-11</v>
      </c>
      <c r="AI2247" s="1" t="e">
        <f>_xlfn.TEXTAFTER(Table916[[#This Row],[type]],"-",-1)</f>
        <v>#N/A</v>
      </c>
      <c r="AJ2247" s="1" t="e">
        <f ca="1">_xlfn.TEXTAFTER(_xlfn.TEXTBEFORE(Table916[[#This Row],[type]],"-"&amp;Table916[[#This Row],[rxn-no-enz]]),"RXN-")</f>
        <v>#N/A</v>
      </c>
      <c r="AK2247" s="1" t="e">
        <f>_xlfn.TEXTBEFORE(Table916[[#This Row],[type]],"_",-1)</f>
        <v>#N/A</v>
      </c>
      <c r="AN2247" t="s">
        <v>12443</v>
      </c>
      <c r="AO2247" t="s">
        <v>2778</v>
      </c>
      <c r="AP2247" s="3">
        <v>7.7812464659999994E-9</v>
      </c>
      <c r="AQ2247" t="str">
        <f>_xlfn.TEXTBEFORE(Table17[[#This Row],[rxn]],"-",-1)</f>
        <v>PROWASTE</v>
      </c>
    </row>
    <row r="2248" spans="16:43" ht="17" x14ac:dyDescent="0.25">
      <c r="P2248" s="4"/>
      <c r="T2248"/>
      <c r="AF2248" s="1" t="s">
        <v>12669</v>
      </c>
      <c r="AG2248" s="1" t="s">
        <v>2778</v>
      </c>
      <c r="AH2248" s="9">
        <v>1.99786117999999E-10</v>
      </c>
      <c r="AI2248" s="1" t="e">
        <f>_xlfn.TEXTAFTER(Table916[[#This Row],[type]],"-",-1)</f>
        <v>#N/A</v>
      </c>
      <c r="AJ2248" s="1" t="e">
        <f ca="1">_xlfn.TEXTAFTER(_xlfn.TEXTBEFORE(Table916[[#This Row],[type]],"-"&amp;Table916[[#This Row],[rxn-no-enz]]),"RXN-")</f>
        <v>#N/A</v>
      </c>
      <c r="AK2248" s="1" t="e">
        <f>_xlfn.TEXTBEFORE(Table916[[#This Row],[type]],"_",-1)</f>
        <v>#N/A</v>
      </c>
      <c r="AN2248" t="s">
        <v>12444</v>
      </c>
      <c r="AO2248" t="s">
        <v>2778</v>
      </c>
      <c r="AP2248" s="3">
        <v>7.1617152720000001E-9</v>
      </c>
      <c r="AQ2248" t="str">
        <f>_xlfn.TEXTBEFORE(Table17[[#This Row],[rxn]],"-",-1)</f>
        <v>PROWASTE</v>
      </c>
    </row>
    <row r="2249" spans="16:43" ht="17" x14ac:dyDescent="0.25">
      <c r="P2249" s="4"/>
      <c r="T2249"/>
      <c r="AF2249" s="1" t="s">
        <v>12670</v>
      </c>
      <c r="AG2249" s="1" t="s">
        <v>2778</v>
      </c>
      <c r="AH2249" s="9">
        <v>2.69209649999999E-11</v>
      </c>
      <c r="AI2249" s="1" t="e">
        <f>_xlfn.TEXTAFTER(Table916[[#This Row],[type]],"-",-1)</f>
        <v>#N/A</v>
      </c>
      <c r="AJ2249" s="1" t="e">
        <f ca="1">_xlfn.TEXTAFTER(_xlfn.TEXTBEFORE(Table916[[#This Row],[type]],"-"&amp;Table916[[#This Row],[rxn-no-enz]]),"RXN-")</f>
        <v>#N/A</v>
      </c>
      <c r="AK2249" s="1" t="e">
        <f>_xlfn.TEXTBEFORE(Table916[[#This Row],[type]],"_",-1)</f>
        <v>#N/A</v>
      </c>
      <c r="AN2249" t="s">
        <v>12445</v>
      </c>
      <c r="AO2249" t="s">
        <v>2778</v>
      </c>
      <c r="AP2249" s="3">
        <v>6.86397273E-10</v>
      </c>
      <c r="AQ2249" t="str">
        <f>_xlfn.TEXTBEFORE(Table17[[#This Row],[rxn]],"-",-1)</f>
        <v>PROWASTE</v>
      </c>
    </row>
    <row r="2250" spans="16:43" ht="17" x14ac:dyDescent="0.25">
      <c r="P2250" s="4"/>
      <c r="T2250"/>
      <c r="AF2250" s="1" t="s">
        <v>12671</v>
      </c>
      <c r="AG2250" s="1" t="s">
        <v>2778</v>
      </c>
      <c r="AH2250" s="9">
        <v>6.6135709999999996E-11</v>
      </c>
      <c r="AI2250" s="1" t="e">
        <f>_xlfn.TEXTAFTER(Table916[[#This Row],[type]],"-",-1)</f>
        <v>#N/A</v>
      </c>
      <c r="AJ2250" s="1" t="e">
        <f ca="1">_xlfn.TEXTAFTER(_xlfn.TEXTBEFORE(Table916[[#This Row],[type]],"-"&amp;Table916[[#This Row],[rxn-no-enz]]),"RXN-")</f>
        <v>#N/A</v>
      </c>
      <c r="AK2250" s="1" t="e">
        <f>_xlfn.TEXTBEFORE(Table916[[#This Row],[type]],"_",-1)</f>
        <v>#N/A</v>
      </c>
      <c r="AN2250" t="s">
        <v>12446</v>
      </c>
      <c r="AO2250" t="s">
        <v>2778</v>
      </c>
      <c r="AP2250" s="3">
        <v>5.7181653499999997E-10</v>
      </c>
      <c r="AQ2250" t="str">
        <f>_xlfn.TEXTBEFORE(Table17[[#This Row],[rxn]],"-",-1)</f>
        <v>PROWASTE</v>
      </c>
    </row>
    <row r="2251" spans="16:43" ht="17" x14ac:dyDescent="0.25">
      <c r="P2251" s="4"/>
      <c r="T2251"/>
      <c r="AF2251" s="1" t="s">
        <v>12672</v>
      </c>
      <c r="AG2251" s="1" t="s">
        <v>2778</v>
      </c>
      <c r="AH2251" s="9">
        <v>5.2885759199999998E-10</v>
      </c>
      <c r="AI2251" s="1" t="e">
        <f>_xlfn.TEXTAFTER(Table916[[#This Row],[type]],"-",-1)</f>
        <v>#N/A</v>
      </c>
      <c r="AJ2251" s="1" t="e">
        <f ca="1">_xlfn.TEXTAFTER(_xlfn.TEXTBEFORE(Table916[[#This Row],[type]],"-"&amp;Table916[[#This Row],[rxn-no-enz]]),"RXN-")</f>
        <v>#N/A</v>
      </c>
      <c r="AK2251" s="1" t="e">
        <f>_xlfn.TEXTBEFORE(Table916[[#This Row],[type]],"_",-1)</f>
        <v>#N/A</v>
      </c>
      <c r="AN2251" t="s">
        <v>12447</v>
      </c>
      <c r="AO2251" t="s">
        <v>2778</v>
      </c>
      <c r="AP2251" s="3">
        <v>1.006229137E-9</v>
      </c>
      <c r="AQ2251" t="str">
        <f>_xlfn.TEXTBEFORE(Table17[[#This Row],[rxn]],"-",-1)</f>
        <v>PROWASTE</v>
      </c>
    </row>
    <row r="2252" spans="16:43" ht="17" x14ac:dyDescent="0.25">
      <c r="P2252" s="4"/>
      <c r="T2252"/>
      <c r="AF2252" s="1" t="s">
        <v>12673</v>
      </c>
      <c r="AG2252" s="1" t="s">
        <v>2778</v>
      </c>
      <c r="AH2252" s="9">
        <v>2.4764031999999901E-11</v>
      </c>
      <c r="AI2252" s="1" t="e">
        <f>_xlfn.TEXTAFTER(Table916[[#This Row],[type]],"-",-1)</f>
        <v>#N/A</v>
      </c>
      <c r="AJ2252" s="1" t="e">
        <f ca="1">_xlfn.TEXTAFTER(_xlfn.TEXTBEFORE(Table916[[#This Row],[type]],"-"&amp;Table916[[#This Row],[rxn-no-enz]]),"RXN-")</f>
        <v>#N/A</v>
      </c>
      <c r="AK2252" s="1" t="e">
        <f>_xlfn.TEXTBEFORE(Table916[[#This Row],[type]],"_",-1)</f>
        <v>#N/A</v>
      </c>
      <c r="AN2252" t="s">
        <v>12448</v>
      </c>
      <c r="AO2252" t="s">
        <v>2778</v>
      </c>
      <c r="AP2252" s="3">
        <v>4.1729854399999998E-10</v>
      </c>
      <c r="AQ2252" t="str">
        <f>_xlfn.TEXTBEFORE(Table17[[#This Row],[rxn]],"-",-1)</f>
        <v>PROWASTE</v>
      </c>
    </row>
    <row r="2253" spans="16:43" ht="17" x14ac:dyDescent="0.25">
      <c r="P2253" s="4"/>
      <c r="T2253"/>
      <c r="AF2253" s="1" t="s">
        <v>12674</v>
      </c>
      <c r="AG2253" s="1" t="s">
        <v>2778</v>
      </c>
      <c r="AH2253" s="9">
        <v>1.2450672E-11</v>
      </c>
      <c r="AI2253" s="1" t="e">
        <f>_xlfn.TEXTAFTER(Table916[[#This Row],[type]],"-",-1)</f>
        <v>#N/A</v>
      </c>
      <c r="AJ2253" s="1" t="e">
        <f ca="1">_xlfn.TEXTAFTER(_xlfn.TEXTBEFORE(Table916[[#This Row],[type]],"-"&amp;Table916[[#This Row],[rxn-no-enz]]),"RXN-")</f>
        <v>#N/A</v>
      </c>
      <c r="AK2253" s="1" t="e">
        <f>_xlfn.TEXTBEFORE(Table916[[#This Row],[type]],"_",-1)</f>
        <v>#N/A</v>
      </c>
      <c r="AN2253" t="s">
        <v>12449</v>
      </c>
      <c r="AO2253" t="s">
        <v>2778</v>
      </c>
      <c r="AP2253" s="3">
        <v>5.4131293999999899E-11</v>
      </c>
      <c r="AQ2253" t="str">
        <f>_xlfn.TEXTBEFORE(Table17[[#This Row],[rxn]],"-",-1)</f>
        <v>PROWASTE</v>
      </c>
    </row>
    <row r="2254" spans="16:43" ht="17" x14ac:dyDescent="0.25">
      <c r="P2254" s="4"/>
      <c r="T2254"/>
      <c r="AF2254" s="1" t="s">
        <v>12675</v>
      </c>
      <c r="AG2254" s="1" t="s">
        <v>2778</v>
      </c>
      <c r="AH2254" s="9">
        <v>3.0224193999999998E-11</v>
      </c>
      <c r="AI2254" s="1" t="e">
        <f>_xlfn.TEXTAFTER(Table916[[#This Row],[type]],"-",-1)</f>
        <v>#N/A</v>
      </c>
      <c r="AJ2254" s="1" t="e">
        <f ca="1">_xlfn.TEXTAFTER(_xlfn.TEXTBEFORE(Table916[[#This Row],[type]],"-"&amp;Table916[[#This Row],[rxn-no-enz]]),"RXN-")</f>
        <v>#N/A</v>
      </c>
      <c r="AK2254" s="1" t="e">
        <f>_xlfn.TEXTBEFORE(Table916[[#This Row],[type]],"_",-1)</f>
        <v>#N/A</v>
      </c>
      <c r="AN2254" t="s">
        <v>12450</v>
      </c>
      <c r="AO2254" t="s">
        <v>2778</v>
      </c>
      <c r="AP2254" s="3">
        <v>2.0930409999999999E-12</v>
      </c>
      <c r="AQ2254" t="str">
        <f>_xlfn.TEXTBEFORE(Table17[[#This Row],[rxn]],"-",-1)</f>
        <v>PROWASTE</v>
      </c>
    </row>
    <row r="2255" spans="16:43" ht="17" x14ac:dyDescent="0.25">
      <c r="P2255" s="4"/>
      <c r="T2255"/>
      <c r="AF2255" s="1" t="s">
        <v>12676</v>
      </c>
      <c r="AG2255" s="1" t="s">
        <v>2778</v>
      </c>
      <c r="AH2255" s="9">
        <v>8.8287293E-10</v>
      </c>
      <c r="AI2255" s="1" t="e">
        <f>_xlfn.TEXTAFTER(Table916[[#This Row],[type]],"-",-1)</f>
        <v>#N/A</v>
      </c>
      <c r="AJ2255" s="1" t="e">
        <f ca="1">_xlfn.TEXTAFTER(_xlfn.TEXTBEFORE(Table916[[#This Row],[type]],"-"&amp;Table916[[#This Row],[rxn-no-enz]]),"RXN-")</f>
        <v>#N/A</v>
      </c>
      <c r="AK2255" s="1" t="e">
        <f>_xlfn.TEXTBEFORE(Table916[[#This Row],[type]],"_",-1)</f>
        <v>#N/A</v>
      </c>
      <c r="AN2255" t="s">
        <v>12451</v>
      </c>
      <c r="AO2255" t="s">
        <v>2778</v>
      </c>
      <c r="AP2255" s="3">
        <v>7.03051915E-9</v>
      </c>
      <c r="AQ2255" t="str">
        <f>_xlfn.TEXTBEFORE(Table17[[#This Row],[rxn]],"-",-1)</f>
        <v>PROWASTE</v>
      </c>
    </row>
    <row r="2256" spans="16:43" ht="17" x14ac:dyDescent="0.25">
      <c r="P2256" s="4"/>
      <c r="T2256"/>
      <c r="AF2256" s="1" t="s">
        <v>12677</v>
      </c>
      <c r="AG2256" s="1" t="s">
        <v>2778</v>
      </c>
      <c r="AH2256" s="9">
        <v>3.5035077999999998E-11</v>
      </c>
      <c r="AI2256" s="1" t="e">
        <f>_xlfn.TEXTAFTER(Table916[[#This Row],[type]],"-",-1)</f>
        <v>#N/A</v>
      </c>
      <c r="AJ2256" s="1" t="e">
        <f ca="1">_xlfn.TEXTAFTER(_xlfn.TEXTBEFORE(Table916[[#This Row],[type]],"-"&amp;Table916[[#This Row],[rxn-no-enz]]),"RXN-")</f>
        <v>#N/A</v>
      </c>
      <c r="AK2256" s="1" t="e">
        <f>_xlfn.TEXTBEFORE(Table916[[#This Row],[type]],"_",-1)</f>
        <v>#N/A</v>
      </c>
      <c r="AN2256" t="s">
        <v>12452</v>
      </c>
      <c r="AO2256" t="s">
        <v>2778</v>
      </c>
      <c r="AP2256" s="3">
        <v>5.5666495330000002E-9</v>
      </c>
      <c r="AQ2256" t="str">
        <f>_xlfn.TEXTBEFORE(Table17[[#This Row],[rxn]],"-",-1)</f>
        <v>PROWASTE</v>
      </c>
    </row>
    <row r="2257" spans="16:43" ht="17" x14ac:dyDescent="0.25">
      <c r="P2257" s="4"/>
      <c r="T2257"/>
      <c r="AF2257" s="1" t="s">
        <v>12678</v>
      </c>
      <c r="AG2257" s="1" t="s">
        <v>2778</v>
      </c>
      <c r="AH2257" s="9">
        <v>5.4336734999999999E-11</v>
      </c>
      <c r="AI2257" s="1" t="e">
        <f>_xlfn.TEXTAFTER(Table916[[#This Row],[type]],"-",-1)</f>
        <v>#N/A</v>
      </c>
      <c r="AJ2257" s="1" t="e">
        <f ca="1">_xlfn.TEXTAFTER(_xlfn.TEXTBEFORE(Table916[[#This Row],[type]],"-"&amp;Table916[[#This Row],[rxn-no-enz]]),"RXN-")</f>
        <v>#N/A</v>
      </c>
      <c r="AK2257" s="1" t="e">
        <f>_xlfn.TEXTBEFORE(Table916[[#This Row],[type]],"_",-1)</f>
        <v>#N/A</v>
      </c>
      <c r="AN2257" t="s">
        <v>12453</v>
      </c>
      <c r="AO2257" t="s">
        <v>2778</v>
      </c>
      <c r="AP2257" s="3">
        <v>1.7513723229999999E-9</v>
      </c>
      <c r="AQ2257" t="str">
        <f>_xlfn.TEXTBEFORE(Table17[[#This Row],[rxn]],"-",-1)</f>
        <v>PROWASTE</v>
      </c>
    </row>
    <row r="2258" spans="16:43" ht="17" x14ac:dyDescent="0.25">
      <c r="P2258" s="4"/>
      <c r="T2258"/>
      <c r="AF2258" s="1" t="s">
        <v>12679</v>
      </c>
      <c r="AG2258" s="1" t="s">
        <v>2778</v>
      </c>
      <c r="AH2258" s="9">
        <v>2.304503423E-9</v>
      </c>
      <c r="AI2258" s="1" t="e">
        <f>_xlfn.TEXTAFTER(Table916[[#This Row],[type]],"-",-1)</f>
        <v>#N/A</v>
      </c>
      <c r="AJ2258" s="1" t="e">
        <f ca="1">_xlfn.TEXTAFTER(_xlfn.TEXTBEFORE(Table916[[#This Row],[type]],"-"&amp;Table916[[#This Row],[rxn-no-enz]]),"RXN-")</f>
        <v>#N/A</v>
      </c>
      <c r="AK2258" s="1" t="e">
        <f>_xlfn.TEXTBEFORE(Table916[[#This Row],[type]],"_",-1)</f>
        <v>#N/A</v>
      </c>
      <c r="AN2258" t="s">
        <v>12454</v>
      </c>
      <c r="AO2258" t="s">
        <v>2778</v>
      </c>
      <c r="AP2258" s="3">
        <v>6.9334096499999996E-10</v>
      </c>
      <c r="AQ2258" t="str">
        <f>_xlfn.TEXTBEFORE(Table17[[#This Row],[rxn]],"-",-1)</f>
        <v>PROWASTE</v>
      </c>
    </row>
    <row r="2259" spans="16:43" ht="17" x14ac:dyDescent="0.25">
      <c r="P2259" s="4"/>
      <c r="T2259"/>
      <c r="AF2259" s="1" t="s">
        <v>12680</v>
      </c>
      <c r="AG2259" s="1" t="s">
        <v>2778</v>
      </c>
      <c r="AH2259" s="9">
        <v>2.9288429000000001E-11</v>
      </c>
      <c r="AI2259" s="1" t="e">
        <f>_xlfn.TEXTAFTER(Table916[[#This Row],[type]],"-",-1)</f>
        <v>#N/A</v>
      </c>
      <c r="AJ2259" s="1" t="e">
        <f ca="1">_xlfn.TEXTAFTER(_xlfn.TEXTBEFORE(Table916[[#This Row],[type]],"-"&amp;Table916[[#This Row],[rxn-no-enz]]),"RXN-")</f>
        <v>#N/A</v>
      </c>
      <c r="AK2259" s="1" t="e">
        <f>_xlfn.TEXTBEFORE(Table916[[#This Row],[type]],"_",-1)</f>
        <v>#N/A</v>
      </c>
      <c r="AN2259" t="s">
        <v>12455</v>
      </c>
      <c r="AO2259" t="s">
        <v>2778</v>
      </c>
      <c r="AP2259" s="3">
        <v>2.7172502999999999E-11</v>
      </c>
      <c r="AQ2259" t="str">
        <f>_xlfn.TEXTBEFORE(Table17[[#This Row],[rxn]],"-",-1)</f>
        <v>PROWASTE</v>
      </c>
    </row>
    <row r="2260" spans="16:43" ht="17" x14ac:dyDescent="0.25">
      <c r="P2260" s="4"/>
      <c r="T2260"/>
      <c r="AF2260" s="1" t="s">
        <v>12681</v>
      </c>
      <c r="AG2260" s="1" t="s">
        <v>2778</v>
      </c>
      <c r="AH2260" s="9">
        <v>1.8318253000000001E-11</v>
      </c>
      <c r="AI2260" s="1" t="e">
        <f>_xlfn.TEXTAFTER(Table916[[#This Row],[type]],"-",-1)</f>
        <v>#N/A</v>
      </c>
      <c r="AJ2260" s="1" t="e">
        <f ca="1">_xlfn.TEXTAFTER(_xlfn.TEXTBEFORE(Table916[[#This Row],[type]],"-"&amp;Table916[[#This Row],[rxn-no-enz]]),"RXN-")</f>
        <v>#N/A</v>
      </c>
      <c r="AK2260" s="1" t="e">
        <f>_xlfn.TEXTBEFORE(Table916[[#This Row],[type]],"_",-1)</f>
        <v>#N/A</v>
      </c>
      <c r="AN2260" t="s">
        <v>12456</v>
      </c>
      <c r="AO2260" t="s">
        <v>2778</v>
      </c>
      <c r="AP2260" s="3">
        <v>4.1097697000000001E-11</v>
      </c>
      <c r="AQ2260" t="str">
        <f>_xlfn.TEXTBEFORE(Table17[[#This Row],[rxn]],"-",-1)</f>
        <v>PROWASTE</v>
      </c>
    </row>
    <row r="2261" spans="16:43" ht="17" x14ac:dyDescent="0.25">
      <c r="P2261" s="4"/>
      <c r="T2261"/>
      <c r="AF2261" s="1" t="s">
        <v>12682</v>
      </c>
      <c r="AG2261" s="1" t="s">
        <v>2778</v>
      </c>
      <c r="AH2261" s="9">
        <v>1.6589878900000001E-10</v>
      </c>
      <c r="AI2261" s="1" t="e">
        <f>_xlfn.TEXTAFTER(Table916[[#This Row],[type]],"-",-1)</f>
        <v>#N/A</v>
      </c>
      <c r="AJ2261" s="1" t="e">
        <f ca="1">_xlfn.TEXTAFTER(_xlfn.TEXTBEFORE(Table916[[#This Row],[type]],"-"&amp;Table916[[#This Row],[rxn-no-enz]]),"RXN-")</f>
        <v>#N/A</v>
      </c>
      <c r="AK2261" s="1" t="e">
        <f>_xlfn.TEXTBEFORE(Table916[[#This Row],[type]],"_",-1)</f>
        <v>#N/A</v>
      </c>
      <c r="AN2261" t="s">
        <v>12457</v>
      </c>
      <c r="AO2261" t="s">
        <v>2778</v>
      </c>
      <c r="AP2261" s="3">
        <v>7.16830623E-10</v>
      </c>
      <c r="AQ2261" t="str">
        <f>_xlfn.TEXTBEFORE(Table17[[#This Row],[rxn]],"-",-1)</f>
        <v>PROWASTE</v>
      </c>
    </row>
    <row r="2262" spans="16:43" ht="17" x14ac:dyDescent="0.25">
      <c r="P2262" s="4"/>
      <c r="T2262"/>
      <c r="AF2262" s="1" t="s">
        <v>12683</v>
      </c>
      <c r="AG2262" s="1" t="s">
        <v>2778</v>
      </c>
      <c r="AH2262" s="9">
        <v>3.9086079200000003E-10</v>
      </c>
      <c r="AI2262" s="1" t="e">
        <f>_xlfn.TEXTAFTER(Table916[[#This Row],[type]],"-",-1)</f>
        <v>#N/A</v>
      </c>
      <c r="AJ2262" s="1" t="e">
        <f ca="1">_xlfn.TEXTAFTER(_xlfn.TEXTBEFORE(Table916[[#This Row],[type]],"-"&amp;Table916[[#This Row],[rxn-no-enz]]),"RXN-")</f>
        <v>#N/A</v>
      </c>
      <c r="AK2262" s="1" t="e">
        <f>_xlfn.TEXTBEFORE(Table916[[#This Row],[type]],"_",-1)</f>
        <v>#N/A</v>
      </c>
      <c r="AN2262" t="s">
        <v>12458</v>
      </c>
      <c r="AO2262" t="s">
        <v>2778</v>
      </c>
      <c r="AP2262" s="3">
        <v>4.7705789709999998E-9</v>
      </c>
      <c r="AQ2262" t="str">
        <f>_xlfn.TEXTBEFORE(Table17[[#This Row],[rxn]],"-",-1)</f>
        <v>PROWASTE</v>
      </c>
    </row>
    <row r="2263" spans="16:43" ht="17" x14ac:dyDescent="0.25">
      <c r="P2263" s="4"/>
      <c r="T2263"/>
      <c r="AF2263" s="1" t="s">
        <v>12684</v>
      </c>
      <c r="AG2263" s="1" t="s">
        <v>2778</v>
      </c>
      <c r="AH2263" s="9">
        <v>1.0178866E-11</v>
      </c>
      <c r="AI2263" s="1" t="e">
        <f>_xlfn.TEXTAFTER(Table916[[#This Row],[type]],"-",-1)</f>
        <v>#N/A</v>
      </c>
      <c r="AJ2263" s="1" t="e">
        <f ca="1">_xlfn.TEXTAFTER(_xlfn.TEXTBEFORE(Table916[[#This Row],[type]],"-"&amp;Table916[[#This Row],[rxn-no-enz]]),"RXN-")</f>
        <v>#N/A</v>
      </c>
      <c r="AK2263" s="1" t="e">
        <f>_xlfn.TEXTBEFORE(Table916[[#This Row],[type]],"_",-1)</f>
        <v>#N/A</v>
      </c>
      <c r="AN2263" t="s">
        <v>12459</v>
      </c>
      <c r="AO2263" t="s">
        <v>2778</v>
      </c>
      <c r="AP2263" s="3">
        <v>2.034792E-12</v>
      </c>
      <c r="AQ2263" t="str">
        <f>_xlfn.TEXTBEFORE(Table17[[#This Row],[rxn]],"-",-1)</f>
        <v>PROWASTE</v>
      </c>
    </row>
    <row r="2264" spans="16:43" ht="17" x14ac:dyDescent="0.25">
      <c r="P2264" s="4"/>
      <c r="T2264"/>
      <c r="AF2264" s="1" t="s">
        <v>12685</v>
      </c>
      <c r="AG2264" s="1" t="s">
        <v>2778</v>
      </c>
      <c r="AH2264" s="9">
        <v>1.8824591E-11</v>
      </c>
      <c r="AI2264" s="1" t="e">
        <f>_xlfn.TEXTAFTER(Table916[[#This Row],[type]],"-",-1)</f>
        <v>#N/A</v>
      </c>
      <c r="AJ2264" s="1" t="e">
        <f ca="1">_xlfn.TEXTAFTER(_xlfn.TEXTBEFORE(Table916[[#This Row],[type]],"-"&amp;Table916[[#This Row],[rxn-no-enz]]),"RXN-")</f>
        <v>#N/A</v>
      </c>
      <c r="AK2264" s="1" t="e">
        <f>_xlfn.TEXTBEFORE(Table916[[#This Row],[type]],"_",-1)</f>
        <v>#N/A</v>
      </c>
      <c r="AN2264" t="s">
        <v>13865</v>
      </c>
      <c r="AO2264" t="s">
        <v>2778</v>
      </c>
      <c r="AP2264" s="3">
        <v>1.1405231617E-8</v>
      </c>
      <c r="AQ2264" t="str">
        <f>_xlfn.TEXTBEFORE(Table17[[#This Row],[rxn]],"-",-1)</f>
        <v>PROWASTE</v>
      </c>
    </row>
    <row r="2265" spans="16:43" ht="17" x14ac:dyDescent="0.25">
      <c r="P2265" s="4"/>
      <c r="T2265"/>
      <c r="AF2265" s="1" t="s">
        <v>12686</v>
      </c>
      <c r="AG2265" s="1" t="s">
        <v>2778</v>
      </c>
      <c r="AH2265" s="9">
        <v>7.0727564300000001E-10</v>
      </c>
      <c r="AI2265" s="1" t="e">
        <f>_xlfn.TEXTAFTER(Table916[[#This Row],[type]],"-",-1)</f>
        <v>#N/A</v>
      </c>
      <c r="AJ2265" s="1" t="e">
        <f ca="1">_xlfn.TEXTAFTER(_xlfn.TEXTBEFORE(Table916[[#This Row],[type]],"-"&amp;Table916[[#This Row],[rxn-no-enz]]),"RXN-")</f>
        <v>#N/A</v>
      </c>
      <c r="AK2265" s="1" t="e">
        <f>_xlfn.TEXTBEFORE(Table916[[#This Row],[type]],"_",-1)</f>
        <v>#N/A</v>
      </c>
      <c r="AN2265" t="s">
        <v>12460</v>
      </c>
      <c r="AO2265" t="s">
        <v>2778</v>
      </c>
      <c r="AP2265" s="3">
        <v>2.0647692749999999E-9</v>
      </c>
      <c r="AQ2265" t="str">
        <f>_xlfn.TEXTBEFORE(Table17[[#This Row],[rxn]],"-",-1)</f>
        <v>PROWASTE</v>
      </c>
    </row>
    <row r="2266" spans="16:43" ht="17" x14ac:dyDescent="0.25">
      <c r="P2266" s="4"/>
      <c r="T2266"/>
      <c r="AF2266" s="1" t="s">
        <v>12687</v>
      </c>
      <c r="AG2266" s="1" t="s">
        <v>2778</v>
      </c>
      <c r="AH2266" s="9">
        <v>9.88587091E-10</v>
      </c>
      <c r="AI2266" s="1" t="e">
        <f>_xlfn.TEXTAFTER(Table916[[#This Row],[type]],"-",-1)</f>
        <v>#N/A</v>
      </c>
      <c r="AJ2266" s="1" t="e">
        <f ca="1">_xlfn.TEXTAFTER(_xlfn.TEXTBEFORE(Table916[[#This Row],[type]],"-"&amp;Table916[[#This Row],[rxn-no-enz]]),"RXN-")</f>
        <v>#N/A</v>
      </c>
      <c r="AK2266" s="1" t="e">
        <f>_xlfn.TEXTBEFORE(Table916[[#This Row],[type]],"_",-1)</f>
        <v>#N/A</v>
      </c>
      <c r="AN2266" t="s">
        <v>12461</v>
      </c>
      <c r="AO2266" t="s">
        <v>2778</v>
      </c>
      <c r="AP2266" s="3">
        <v>8.3235339999999997E-12</v>
      </c>
      <c r="AQ2266" t="str">
        <f>_xlfn.TEXTBEFORE(Table17[[#This Row],[rxn]],"-",-1)</f>
        <v>PROWASTE</v>
      </c>
    </row>
    <row r="2267" spans="16:43" ht="17" x14ac:dyDescent="0.25">
      <c r="P2267" s="4"/>
      <c r="T2267"/>
      <c r="AF2267" s="1" t="s">
        <v>12688</v>
      </c>
      <c r="AG2267" s="1" t="s">
        <v>2778</v>
      </c>
      <c r="AH2267" s="9">
        <v>1.5497402699999999E-10</v>
      </c>
      <c r="AI2267" s="1" t="e">
        <f>_xlfn.TEXTAFTER(Table916[[#This Row],[type]],"-",-1)</f>
        <v>#N/A</v>
      </c>
      <c r="AJ2267" s="1" t="e">
        <f ca="1">_xlfn.TEXTAFTER(_xlfn.TEXTBEFORE(Table916[[#This Row],[type]],"-"&amp;Table916[[#This Row],[rxn-no-enz]]),"RXN-")</f>
        <v>#N/A</v>
      </c>
      <c r="AK2267" s="1" t="e">
        <f>_xlfn.TEXTBEFORE(Table916[[#This Row],[type]],"_",-1)</f>
        <v>#N/A</v>
      </c>
      <c r="AN2267" t="s">
        <v>12462</v>
      </c>
      <c r="AO2267" t="s">
        <v>2778</v>
      </c>
      <c r="AP2267" s="3">
        <v>6.8260704999999902E-11</v>
      </c>
      <c r="AQ2267" t="str">
        <f>_xlfn.TEXTBEFORE(Table17[[#This Row],[rxn]],"-",-1)</f>
        <v>PROWASTE</v>
      </c>
    </row>
    <row r="2268" spans="16:43" ht="17" x14ac:dyDescent="0.25">
      <c r="P2268" s="4"/>
      <c r="T2268"/>
      <c r="AF2268" s="1" t="s">
        <v>12689</v>
      </c>
      <c r="AG2268" s="1" t="s">
        <v>2778</v>
      </c>
      <c r="AH2268" s="9">
        <v>4.4523019999999999E-12</v>
      </c>
      <c r="AI2268" s="1" t="e">
        <f>_xlfn.TEXTAFTER(Table916[[#This Row],[type]],"-",-1)</f>
        <v>#N/A</v>
      </c>
      <c r="AJ2268" s="1" t="e">
        <f ca="1">_xlfn.TEXTAFTER(_xlfn.TEXTBEFORE(Table916[[#This Row],[type]],"-"&amp;Table916[[#This Row],[rxn-no-enz]]),"RXN-")</f>
        <v>#N/A</v>
      </c>
      <c r="AK2268" s="1" t="e">
        <f>_xlfn.TEXTBEFORE(Table916[[#This Row],[type]],"_",-1)</f>
        <v>#N/A</v>
      </c>
      <c r="AN2268" t="s">
        <v>12463</v>
      </c>
      <c r="AO2268" t="s">
        <v>2778</v>
      </c>
      <c r="AP2268" s="3">
        <v>1.23696741E-10</v>
      </c>
      <c r="AQ2268" t="str">
        <f>_xlfn.TEXTBEFORE(Table17[[#This Row],[rxn]],"-",-1)</f>
        <v>PROWASTE</v>
      </c>
    </row>
    <row r="2269" spans="16:43" ht="17" x14ac:dyDescent="0.25">
      <c r="P2269" s="4"/>
      <c r="T2269"/>
      <c r="AF2269" s="1" t="s">
        <v>12690</v>
      </c>
      <c r="AG2269" s="1" t="s">
        <v>2778</v>
      </c>
      <c r="AH2269" s="9">
        <v>1.7551083999999999E-11</v>
      </c>
      <c r="AI2269" s="1" t="e">
        <f>_xlfn.TEXTAFTER(Table916[[#This Row],[type]],"-",-1)</f>
        <v>#N/A</v>
      </c>
      <c r="AJ2269" s="1" t="e">
        <f ca="1">_xlfn.TEXTAFTER(_xlfn.TEXTBEFORE(Table916[[#This Row],[type]],"-"&amp;Table916[[#This Row],[rxn-no-enz]]),"RXN-")</f>
        <v>#N/A</v>
      </c>
      <c r="AK2269" s="1" t="e">
        <f>_xlfn.TEXTBEFORE(Table916[[#This Row],[type]],"_",-1)</f>
        <v>#N/A</v>
      </c>
      <c r="AN2269" t="s">
        <v>12464</v>
      </c>
      <c r="AO2269" t="s">
        <v>2778</v>
      </c>
      <c r="AP2269" s="3">
        <v>1.128959699E-9</v>
      </c>
      <c r="AQ2269" t="str">
        <f>_xlfn.TEXTBEFORE(Table17[[#This Row],[rxn]],"-",-1)</f>
        <v>PROWASTE</v>
      </c>
    </row>
    <row r="2270" spans="16:43" ht="17" x14ac:dyDescent="0.25">
      <c r="P2270" s="4"/>
      <c r="T2270"/>
      <c r="AF2270" s="1" t="s">
        <v>12691</v>
      </c>
      <c r="AG2270" s="1" t="s">
        <v>2778</v>
      </c>
      <c r="AH2270" s="9">
        <v>2.2423939000000001E-11</v>
      </c>
      <c r="AI2270" s="1" t="e">
        <f>_xlfn.TEXTAFTER(Table916[[#This Row],[type]],"-",-1)</f>
        <v>#N/A</v>
      </c>
      <c r="AJ2270" s="1" t="e">
        <f ca="1">_xlfn.TEXTAFTER(_xlfn.TEXTBEFORE(Table916[[#This Row],[type]],"-"&amp;Table916[[#This Row],[rxn-no-enz]]),"RXN-")</f>
        <v>#N/A</v>
      </c>
      <c r="AK2270" s="1" t="e">
        <f>_xlfn.TEXTBEFORE(Table916[[#This Row],[type]],"_",-1)</f>
        <v>#N/A</v>
      </c>
      <c r="AN2270" t="s">
        <v>13866</v>
      </c>
      <c r="AO2270" t="s">
        <v>2778</v>
      </c>
      <c r="AP2270" s="3">
        <v>1.922382106E-9</v>
      </c>
      <c r="AQ2270" t="str">
        <f>_xlfn.TEXTBEFORE(Table17[[#This Row],[rxn]],"-",-1)</f>
        <v>PROWASTE</v>
      </c>
    </row>
    <row r="2271" spans="16:43" ht="17" x14ac:dyDescent="0.25">
      <c r="P2271" s="4"/>
      <c r="T2271"/>
      <c r="AF2271" s="1" t="s">
        <v>12692</v>
      </c>
      <c r="AG2271" s="1" t="s">
        <v>2778</v>
      </c>
      <c r="AH2271" s="9">
        <v>4.2034247999999999E-11</v>
      </c>
      <c r="AI2271" s="1" t="e">
        <f>_xlfn.TEXTAFTER(Table916[[#This Row],[type]],"-",-1)</f>
        <v>#N/A</v>
      </c>
      <c r="AJ2271" s="1" t="e">
        <f ca="1">_xlfn.TEXTAFTER(_xlfn.TEXTBEFORE(Table916[[#This Row],[type]],"-"&amp;Table916[[#This Row],[rxn-no-enz]]),"RXN-")</f>
        <v>#N/A</v>
      </c>
      <c r="AK2271" s="1" t="e">
        <f>_xlfn.TEXTBEFORE(Table916[[#This Row],[type]],"_",-1)</f>
        <v>#N/A</v>
      </c>
      <c r="AN2271" t="s">
        <v>12465</v>
      </c>
      <c r="AO2271" t="s">
        <v>2778</v>
      </c>
      <c r="AP2271" s="3">
        <v>1.24707016999999E-10</v>
      </c>
      <c r="AQ2271" t="str">
        <f>_xlfn.TEXTBEFORE(Table17[[#This Row],[rxn]],"-",-1)</f>
        <v>PROWASTE</v>
      </c>
    </row>
    <row r="2272" spans="16:43" ht="17" x14ac:dyDescent="0.25">
      <c r="P2272" s="4"/>
      <c r="T2272"/>
      <c r="AF2272" s="1" t="s">
        <v>12693</v>
      </c>
      <c r="AG2272" s="1" t="s">
        <v>2778</v>
      </c>
      <c r="AH2272" s="9">
        <v>9.4581733899999994E-10</v>
      </c>
      <c r="AI2272" s="1" t="e">
        <f>_xlfn.TEXTAFTER(Table916[[#This Row],[type]],"-",-1)</f>
        <v>#N/A</v>
      </c>
      <c r="AJ2272" s="1" t="e">
        <f ca="1">_xlfn.TEXTAFTER(_xlfn.TEXTBEFORE(Table916[[#This Row],[type]],"-"&amp;Table916[[#This Row],[rxn-no-enz]]),"RXN-")</f>
        <v>#N/A</v>
      </c>
      <c r="AK2272" s="1" t="e">
        <f>_xlfn.TEXTBEFORE(Table916[[#This Row],[type]],"_",-1)</f>
        <v>#N/A</v>
      </c>
      <c r="AN2272" t="s">
        <v>12466</v>
      </c>
      <c r="AO2272" t="s">
        <v>2778</v>
      </c>
      <c r="AP2272" s="3">
        <v>1.04942245E-10</v>
      </c>
      <c r="AQ2272" t="str">
        <f>_xlfn.TEXTBEFORE(Table17[[#This Row],[rxn]],"-",-1)</f>
        <v>PROWASTE</v>
      </c>
    </row>
    <row r="2273" spans="16:43" ht="17" x14ac:dyDescent="0.25">
      <c r="P2273" s="4"/>
      <c r="T2273"/>
      <c r="AF2273" s="1" t="s">
        <v>12694</v>
      </c>
      <c r="AG2273" s="1" t="s">
        <v>2778</v>
      </c>
      <c r="AH2273" s="9">
        <v>4.7977224099999998E-10</v>
      </c>
      <c r="AI2273" s="1" t="e">
        <f>_xlfn.TEXTAFTER(Table916[[#This Row],[type]],"-",-1)</f>
        <v>#N/A</v>
      </c>
      <c r="AJ2273" s="1" t="e">
        <f ca="1">_xlfn.TEXTAFTER(_xlfn.TEXTBEFORE(Table916[[#This Row],[type]],"-"&amp;Table916[[#This Row],[rxn-no-enz]]),"RXN-")</f>
        <v>#N/A</v>
      </c>
      <c r="AK2273" s="1" t="e">
        <f>_xlfn.TEXTBEFORE(Table916[[#This Row],[type]],"_",-1)</f>
        <v>#N/A</v>
      </c>
      <c r="AN2273" t="s">
        <v>12467</v>
      </c>
      <c r="AO2273" t="s">
        <v>2778</v>
      </c>
      <c r="AP2273" s="3">
        <v>5.9971101579999998E-9</v>
      </c>
      <c r="AQ2273" t="str">
        <f>_xlfn.TEXTBEFORE(Table17[[#This Row],[rxn]],"-",-1)</f>
        <v>PROWASTE</v>
      </c>
    </row>
    <row r="2274" spans="16:43" ht="17" x14ac:dyDescent="0.25">
      <c r="P2274" s="4"/>
      <c r="T2274"/>
      <c r="AF2274" s="1" t="s">
        <v>12695</v>
      </c>
      <c r="AG2274" s="1" t="s">
        <v>2778</v>
      </c>
      <c r="AH2274" s="9">
        <v>1.1173220000000001E-12</v>
      </c>
      <c r="AI2274" s="1" t="e">
        <f>_xlfn.TEXTAFTER(Table916[[#This Row],[type]],"-",-1)</f>
        <v>#N/A</v>
      </c>
      <c r="AJ2274" s="1" t="e">
        <f ca="1">_xlfn.TEXTAFTER(_xlfn.TEXTBEFORE(Table916[[#This Row],[type]],"-"&amp;Table916[[#This Row],[rxn-no-enz]]),"RXN-")</f>
        <v>#N/A</v>
      </c>
      <c r="AK2274" s="1" t="e">
        <f>_xlfn.TEXTBEFORE(Table916[[#This Row],[type]],"_",-1)</f>
        <v>#N/A</v>
      </c>
      <c r="AN2274" t="s">
        <v>12468</v>
      </c>
      <c r="AO2274" t="s">
        <v>2778</v>
      </c>
      <c r="AP2274" s="3">
        <v>2.7726240999999999E-11</v>
      </c>
      <c r="AQ2274" t="str">
        <f>_xlfn.TEXTBEFORE(Table17[[#This Row],[rxn]],"-",-1)</f>
        <v>PROWASTE</v>
      </c>
    </row>
    <row r="2275" spans="16:43" ht="17" x14ac:dyDescent="0.25">
      <c r="P2275" s="4"/>
      <c r="T2275"/>
      <c r="AF2275" s="1" t="s">
        <v>12696</v>
      </c>
      <c r="AG2275" s="1" t="s">
        <v>2778</v>
      </c>
      <c r="AH2275" s="9">
        <v>1.4690169299999999E-10</v>
      </c>
      <c r="AI2275" s="1" t="e">
        <f>_xlfn.TEXTAFTER(Table916[[#This Row],[type]],"-",-1)</f>
        <v>#N/A</v>
      </c>
      <c r="AJ2275" s="1" t="e">
        <f ca="1">_xlfn.TEXTAFTER(_xlfn.TEXTBEFORE(Table916[[#This Row],[type]],"-"&amp;Table916[[#This Row],[rxn-no-enz]]),"RXN-")</f>
        <v>#N/A</v>
      </c>
      <c r="AK2275" s="1" t="e">
        <f>_xlfn.TEXTBEFORE(Table916[[#This Row],[type]],"_",-1)</f>
        <v>#N/A</v>
      </c>
      <c r="AN2275" t="s">
        <v>12469</v>
      </c>
      <c r="AO2275" t="s">
        <v>2778</v>
      </c>
      <c r="AP2275" s="3">
        <v>4.6954951999999999E-11</v>
      </c>
      <c r="AQ2275" t="str">
        <f>_xlfn.TEXTBEFORE(Table17[[#This Row],[rxn]],"-",-1)</f>
        <v>PROWASTE</v>
      </c>
    </row>
    <row r="2276" spans="16:43" ht="17" x14ac:dyDescent="0.25">
      <c r="P2276" s="4"/>
      <c r="T2276"/>
      <c r="AF2276" s="1" t="s">
        <v>12697</v>
      </c>
      <c r="AG2276" s="1" t="s">
        <v>2778</v>
      </c>
      <c r="AH2276" s="9">
        <v>2.76953534E-10</v>
      </c>
      <c r="AI2276" s="1" t="e">
        <f>_xlfn.TEXTAFTER(Table916[[#This Row],[type]],"-",-1)</f>
        <v>#N/A</v>
      </c>
      <c r="AJ2276" s="1" t="e">
        <f ca="1">_xlfn.TEXTAFTER(_xlfn.TEXTBEFORE(Table916[[#This Row],[type]],"-"&amp;Table916[[#This Row],[rxn-no-enz]]),"RXN-")</f>
        <v>#N/A</v>
      </c>
      <c r="AK2276" s="1" t="e">
        <f>_xlfn.TEXTBEFORE(Table916[[#This Row],[type]],"_",-1)</f>
        <v>#N/A</v>
      </c>
      <c r="AN2276" t="s">
        <v>12470</v>
      </c>
      <c r="AO2276" t="s">
        <v>2778</v>
      </c>
      <c r="AP2276" s="3">
        <v>1.5489286999999998E-11</v>
      </c>
      <c r="AQ2276" t="str">
        <f>_xlfn.TEXTBEFORE(Table17[[#This Row],[rxn]],"-",-1)</f>
        <v>PROWASTE</v>
      </c>
    </row>
    <row r="2277" spans="16:43" ht="17" x14ac:dyDescent="0.25">
      <c r="P2277" s="4"/>
      <c r="T2277"/>
      <c r="AF2277" s="1" t="s">
        <v>12698</v>
      </c>
      <c r="AG2277" s="1" t="s">
        <v>2778</v>
      </c>
      <c r="AH2277" s="9">
        <v>9.8391067000000006E-10</v>
      </c>
      <c r="AI2277" s="1" t="e">
        <f>_xlfn.TEXTAFTER(Table916[[#This Row],[type]],"-",-1)</f>
        <v>#N/A</v>
      </c>
      <c r="AJ2277" s="1" t="e">
        <f ca="1">_xlfn.TEXTAFTER(_xlfn.TEXTBEFORE(Table916[[#This Row],[type]],"-"&amp;Table916[[#This Row],[rxn-no-enz]]),"RXN-")</f>
        <v>#N/A</v>
      </c>
      <c r="AK2277" s="1" t="e">
        <f>_xlfn.TEXTBEFORE(Table916[[#This Row],[type]],"_",-1)</f>
        <v>#N/A</v>
      </c>
      <c r="AN2277" t="s">
        <v>12471</v>
      </c>
      <c r="AO2277" t="s">
        <v>2778</v>
      </c>
      <c r="AP2277" s="3">
        <v>2.0197317000000001E-11</v>
      </c>
      <c r="AQ2277" t="str">
        <f>_xlfn.TEXTBEFORE(Table17[[#This Row],[rxn]],"-",-1)</f>
        <v>PROWASTE</v>
      </c>
    </row>
    <row r="2278" spans="16:43" ht="17" x14ac:dyDescent="0.25">
      <c r="P2278" s="4"/>
      <c r="T2278"/>
      <c r="AF2278" s="1" t="s">
        <v>12699</v>
      </c>
      <c r="AG2278" s="1" t="s">
        <v>2778</v>
      </c>
      <c r="AH2278" s="9">
        <v>9.4820779000000006E-11</v>
      </c>
      <c r="AI2278" s="1" t="e">
        <f>_xlfn.TEXTAFTER(Table916[[#This Row],[type]],"-",-1)</f>
        <v>#N/A</v>
      </c>
      <c r="AJ2278" s="1" t="e">
        <f ca="1">_xlfn.TEXTAFTER(_xlfn.TEXTBEFORE(Table916[[#This Row],[type]],"-"&amp;Table916[[#This Row],[rxn-no-enz]]),"RXN-")</f>
        <v>#N/A</v>
      </c>
      <c r="AK2278" s="1" t="e">
        <f>_xlfn.TEXTBEFORE(Table916[[#This Row],[type]],"_",-1)</f>
        <v>#N/A</v>
      </c>
      <c r="AN2278" t="s">
        <v>12472</v>
      </c>
      <c r="AO2278" t="s">
        <v>2778</v>
      </c>
      <c r="AP2278" s="3">
        <v>3.00594E-11</v>
      </c>
      <c r="AQ2278" t="str">
        <f>_xlfn.TEXTBEFORE(Table17[[#This Row],[rxn]],"-",-1)</f>
        <v>PROWASTE</v>
      </c>
    </row>
    <row r="2279" spans="16:43" ht="17" x14ac:dyDescent="0.25">
      <c r="P2279" s="4"/>
      <c r="T2279"/>
      <c r="AF2279" s="1" t="s">
        <v>12700</v>
      </c>
      <c r="AG2279" s="1" t="s">
        <v>2778</v>
      </c>
      <c r="AH2279" s="9">
        <v>4.0029799999999998E-13</v>
      </c>
      <c r="AI2279" s="1" t="e">
        <f>_xlfn.TEXTAFTER(Table916[[#This Row],[type]],"-",-1)</f>
        <v>#N/A</v>
      </c>
      <c r="AJ2279" s="1" t="e">
        <f ca="1">_xlfn.TEXTAFTER(_xlfn.TEXTBEFORE(Table916[[#This Row],[type]],"-"&amp;Table916[[#This Row],[rxn-no-enz]]),"RXN-")</f>
        <v>#N/A</v>
      </c>
      <c r="AK2279" s="1" t="e">
        <f>_xlfn.TEXTBEFORE(Table916[[#This Row],[type]],"_",-1)</f>
        <v>#N/A</v>
      </c>
      <c r="AN2279" t="s">
        <v>13867</v>
      </c>
      <c r="AO2279" t="s">
        <v>2778</v>
      </c>
      <c r="AP2279" s="3">
        <v>3.00594E-11</v>
      </c>
      <c r="AQ2279" t="str">
        <f>_xlfn.TEXTBEFORE(Table17[[#This Row],[rxn]],"-",-1)</f>
        <v>PROWASTE</v>
      </c>
    </row>
    <row r="2280" spans="16:43" ht="17" x14ac:dyDescent="0.25">
      <c r="P2280" s="4"/>
      <c r="T2280"/>
      <c r="AF2280" s="1" t="s">
        <v>12701</v>
      </c>
      <c r="AG2280" s="1" t="s">
        <v>2778</v>
      </c>
      <c r="AH2280" s="9">
        <v>1.7337444999999999E-10</v>
      </c>
      <c r="AI2280" s="1" t="e">
        <f>_xlfn.TEXTAFTER(Table916[[#This Row],[type]],"-",-1)</f>
        <v>#N/A</v>
      </c>
      <c r="AJ2280" s="1" t="e">
        <f ca="1">_xlfn.TEXTAFTER(_xlfn.TEXTBEFORE(Table916[[#This Row],[type]],"-"&amp;Table916[[#This Row],[rxn-no-enz]]),"RXN-")</f>
        <v>#N/A</v>
      </c>
      <c r="AK2280" s="1" t="e">
        <f>_xlfn.TEXTBEFORE(Table916[[#This Row],[type]],"_",-1)</f>
        <v>#N/A</v>
      </c>
      <c r="AN2280" t="s">
        <v>12473</v>
      </c>
      <c r="AO2280" t="s">
        <v>2778</v>
      </c>
      <c r="AP2280" s="3">
        <v>3.7118029599999899E-10</v>
      </c>
      <c r="AQ2280" t="str">
        <f>_xlfn.TEXTBEFORE(Table17[[#This Row],[rxn]],"-",-1)</f>
        <v>PROWASTE</v>
      </c>
    </row>
    <row r="2281" spans="16:43" ht="17" x14ac:dyDescent="0.25">
      <c r="P2281" s="4"/>
      <c r="T2281"/>
      <c r="AF2281" s="1" t="s">
        <v>12702</v>
      </c>
      <c r="AG2281" s="1" t="s">
        <v>2778</v>
      </c>
      <c r="AH2281" s="9">
        <v>1.3298234E-11</v>
      </c>
      <c r="AI2281" s="1" t="e">
        <f>_xlfn.TEXTAFTER(Table916[[#This Row],[type]],"-",-1)</f>
        <v>#N/A</v>
      </c>
      <c r="AJ2281" s="1" t="e">
        <f ca="1">_xlfn.TEXTAFTER(_xlfn.TEXTBEFORE(Table916[[#This Row],[type]],"-"&amp;Table916[[#This Row],[rxn-no-enz]]),"RXN-")</f>
        <v>#N/A</v>
      </c>
      <c r="AK2281" s="1" t="e">
        <f>_xlfn.TEXTBEFORE(Table916[[#This Row],[type]],"_",-1)</f>
        <v>#N/A</v>
      </c>
      <c r="AN2281" t="s">
        <v>12474</v>
      </c>
      <c r="AO2281" t="s">
        <v>2778</v>
      </c>
      <c r="AP2281" s="3">
        <v>4.4160606E-11</v>
      </c>
      <c r="AQ2281" t="str">
        <f>_xlfn.TEXTBEFORE(Table17[[#This Row],[rxn]],"-",-1)</f>
        <v>PROWASTE</v>
      </c>
    </row>
    <row r="2282" spans="16:43" ht="17" x14ac:dyDescent="0.25">
      <c r="P2282" s="4"/>
      <c r="T2282"/>
      <c r="AF2282" s="1" t="s">
        <v>12703</v>
      </c>
      <c r="AG2282" s="1" t="s">
        <v>2778</v>
      </c>
      <c r="AH2282" s="9">
        <v>3.09240827E-10</v>
      </c>
      <c r="AI2282" s="1" t="e">
        <f>_xlfn.TEXTAFTER(Table916[[#This Row],[type]],"-",-1)</f>
        <v>#N/A</v>
      </c>
      <c r="AJ2282" s="1" t="e">
        <f ca="1">_xlfn.TEXTAFTER(_xlfn.TEXTBEFORE(Table916[[#This Row],[type]],"-"&amp;Table916[[#This Row],[rxn-no-enz]]),"RXN-")</f>
        <v>#N/A</v>
      </c>
      <c r="AK2282" s="1" t="e">
        <f>_xlfn.TEXTBEFORE(Table916[[#This Row],[type]],"_",-1)</f>
        <v>#N/A</v>
      </c>
      <c r="AN2282" t="s">
        <v>12475</v>
      </c>
      <c r="AO2282" t="s">
        <v>2778</v>
      </c>
      <c r="AP2282" s="3">
        <v>3.7699553799999999E-10</v>
      </c>
      <c r="AQ2282" t="str">
        <f>_xlfn.TEXTBEFORE(Table17[[#This Row],[rxn]],"-",-1)</f>
        <v>PROWASTE</v>
      </c>
    </row>
    <row r="2283" spans="16:43" ht="17" x14ac:dyDescent="0.25">
      <c r="P2283" s="4"/>
      <c r="T2283"/>
      <c r="AF2283" s="1" t="s">
        <v>12704</v>
      </c>
      <c r="AG2283" s="1" t="s">
        <v>2778</v>
      </c>
      <c r="AH2283" s="9">
        <v>1.7567040000000001E-12</v>
      </c>
      <c r="AI2283" s="1" t="e">
        <f>_xlfn.TEXTAFTER(Table916[[#This Row],[type]],"-",-1)</f>
        <v>#N/A</v>
      </c>
      <c r="AJ2283" s="1" t="e">
        <f ca="1">_xlfn.TEXTAFTER(_xlfn.TEXTBEFORE(Table916[[#This Row],[type]],"-"&amp;Table916[[#This Row],[rxn-no-enz]]),"RXN-")</f>
        <v>#N/A</v>
      </c>
      <c r="AK2283" s="1" t="e">
        <f>_xlfn.TEXTBEFORE(Table916[[#This Row],[type]],"_",-1)</f>
        <v>#N/A</v>
      </c>
      <c r="AN2283" t="s">
        <v>12476</v>
      </c>
      <c r="AO2283" t="s">
        <v>2778</v>
      </c>
      <c r="AP2283" s="3">
        <v>1.4234511299999999E-10</v>
      </c>
      <c r="AQ2283" t="str">
        <f>_xlfn.TEXTBEFORE(Table17[[#This Row],[rxn]],"-",-1)</f>
        <v>PROWASTE</v>
      </c>
    </row>
    <row r="2284" spans="16:43" ht="17" x14ac:dyDescent="0.25">
      <c r="P2284" s="4"/>
      <c r="T2284"/>
      <c r="AF2284" s="1" t="s">
        <v>12705</v>
      </c>
      <c r="AG2284" s="1" t="s">
        <v>2778</v>
      </c>
      <c r="AH2284" s="9">
        <v>6.2833742999999995E-10</v>
      </c>
      <c r="AI2284" s="1" t="e">
        <f>_xlfn.TEXTAFTER(Table916[[#This Row],[type]],"-",-1)</f>
        <v>#N/A</v>
      </c>
      <c r="AJ2284" s="1" t="e">
        <f ca="1">_xlfn.TEXTAFTER(_xlfn.TEXTBEFORE(Table916[[#This Row],[type]],"-"&amp;Table916[[#This Row],[rxn-no-enz]]),"RXN-")</f>
        <v>#N/A</v>
      </c>
      <c r="AK2284" s="1" t="e">
        <f>_xlfn.TEXTBEFORE(Table916[[#This Row],[type]],"_",-1)</f>
        <v>#N/A</v>
      </c>
      <c r="AN2284" t="s">
        <v>12477</v>
      </c>
      <c r="AO2284" t="s">
        <v>2778</v>
      </c>
      <c r="AP2284" s="3">
        <v>4.3257714E-10</v>
      </c>
      <c r="AQ2284" t="str">
        <f>_xlfn.TEXTBEFORE(Table17[[#This Row],[rxn]],"-",-1)</f>
        <v>PROWASTE</v>
      </c>
    </row>
    <row r="2285" spans="16:43" ht="17" x14ac:dyDescent="0.25">
      <c r="P2285" s="4"/>
      <c r="T2285"/>
      <c r="AF2285" s="1" t="s">
        <v>12706</v>
      </c>
      <c r="AG2285" s="1" t="s">
        <v>2778</v>
      </c>
      <c r="AH2285" s="9">
        <v>2.5697457499999902E-10</v>
      </c>
      <c r="AI2285" s="1" t="e">
        <f>_xlfn.TEXTAFTER(Table916[[#This Row],[type]],"-",-1)</f>
        <v>#N/A</v>
      </c>
      <c r="AJ2285" s="1" t="e">
        <f ca="1">_xlfn.TEXTAFTER(_xlfn.TEXTBEFORE(Table916[[#This Row],[type]],"-"&amp;Table916[[#This Row],[rxn-no-enz]]),"RXN-")</f>
        <v>#N/A</v>
      </c>
      <c r="AK2285" s="1" t="e">
        <f>_xlfn.TEXTBEFORE(Table916[[#This Row],[type]],"_",-1)</f>
        <v>#N/A</v>
      </c>
      <c r="AN2285" t="s">
        <v>12478</v>
      </c>
      <c r="AO2285" t="s">
        <v>2778</v>
      </c>
      <c r="AP2285" s="3">
        <v>1.251764389E-9</v>
      </c>
      <c r="AQ2285" t="str">
        <f>_xlfn.TEXTBEFORE(Table17[[#This Row],[rxn]],"-",-1)</f>
        <v>PROWASTE</v>
      </c>
    </row>
    <row r="2286" spans="16:43" ht="17" x14ac:dyDescent="0.25">
      <c r="P2286" s="4"/>
      <c r="T2286"/>
      <c r="AF2286" s="1" t="s">
        <v>12707</v>
      </c>
      <c r="AG2286" s="1" t="s">
        <v>2778</v>
      </c>
      <c r="AH2286" s="9">
        <v>6.9499753799999999E-10</v>
      </c>
      <c r="AI2286" s="1" t="e">
        <f>_xlfn.TEXTAFTER(Table916[[#This Row],[type]],"-",-1)</f>
        <v>#N/A</v>
      </c>
      <c r="AJ2286" s="1" t="e">
        <f ca="1">_xlfn.TEXTAFTER(_xlfn.TEXTBEFORE(Table916[[#This Row],[type]],"-"&amp;Table916[[#This Row],[rxn-no-enz]]),"RXN-")</f>
        <v>#N/A</v>
      </c>
      <c r="AK2286" s="1" t="e">
        <f>_xlfn.TEXTBEFORE(Table916[[#This Row],[type]],"_",-1)</f>
        <v>#N/A</v>
      </c>
      <c r="AN2286" t="s">
        <v>12479</v>
      </c>
      <c r="AO2286" t="s">
        <v>2778</v>
      </c>
      <c r="AP2286" s="3">
        <v>3.0874719199999998E-10</v>
      </c>
      <c r="AQ2286" t="str">
        <f>_xlfn.TEXTBEFORE(Table17[[#This Row],[rxn]],"-",-1)</f>
        <v>PROWASTE</v>
      </c>
    </row>
    <row r="2287" spans="16:43" ht="17" x14ac:dyDescent="0.25">
      <c r="P2287" s="4"/>
      <c r="T2287"/>
      <c r="AF2287" s="1" t="s">
        <v>12708</v>
      </c>
      <c r="AG2287" s="1" t="s">
        <v>2778</v>
      </c>
      <c r="AH2287" s="9">
        <v>4.6954778400000001E-10</v>
      </c>
      <c r="AI2287" s="1" t="e">
        <f>_xlfn.TEXTAFTER(Table916[[#This Row],[type]],"-",-1)</f>
        <v>#N/A</v>
      </c>
      <c r="AJ2287" s="1" t="e">
        <f ca="1">_xlfn.TEXTAFTER(_xlfn.TEXTBEFORE(Table916[[#This Row],[type]],"-"&amp;Table916[[#This Row],[rxn-no-enz]]),"RXN-")</f>
        <v>#N/A</v>
      </c>
      <c r="AK2287" s="1" t="e">
        <f>_xlfn.TEXTBEFORE(Table916[[#This Row],[type]],"_",-1)</f>
        <v>#N/A</v>
      </c>
      <c r="AN2287" t="s">
        <v>12480</v>
      </c>
      <c r="AO2287" t="s">
        <v>2778</v>
      </c>
      <c r="AP2287" s="3">
        <v>4.12054373E-10</v>
      </c>
      <c r="AQ2287" t="str">
        <f>_xlfn.TEXTBEFORE(Table17[[#This Row],[rxn]],"-",-1)</f>
        <v>PROWASTE</v>
      </c>
    </row>
    <row r="2288" spans="16:43" ht="17" x14ac:dyDescent="0.25">
      <c r="P2288" s="4"/>
      <c r="T2288"/>
      <c r="AF2288" s="1" t="s">
        <v>12709</v>
      </c>
      <c r="AG2288" s="1" t="s">
        <v>2778</v>
      </c>
      <c r="AH2288" s="9">
        <v>2.9076830999999901E-11</v>
      </c>
      <c r="AI2288" s="1" t="e">
        <f>_xlfn.TEXTAFTER(Table916[[#This Row],[type]],"-",-1)</f>
        <v>#N/A</v>
      </c>
      <c r="AJ2288" s="1" t="e">
        <f ca="1">_xlfn.TEXTAFTER(_xlfn.TEXTBEFORE(Table916[[#This Row],[type]],"-"&amp;Table916[[#This Row],[rxn-no-enz]]),"RXN-")</f>
        <v>#N/A</v>
      </c>
      <c r="AK2288" s="1" t="e">
        <f>_xlfn.TEXTBEFORE(Table916[[#This Row],[type]],"_",-1)</f>
        <v>#N/A</v>
      </c>
      <c r="AN2288" t="s">
        <v>12481</v>
      </c>
      <c r="AO2288" t="s">
        <v>2778</v>
      </c>
      <c r="AP2288" s="3">
        <v>3.3181903809999999E-9</v>
      </c>
      <c r="AQ2288" t="str">
        <f>_xlfn.TEXTBEFORE(Table17[[#This Row],[rxn]],"-",-1)</f>
        <v>PROWASTE</v>
      </c>
    </row>
    <row r="2289" spans="16:43" ht="17" x14ac:dyDescent="0.25">
      <c r="P2289" s="4"/>
      <c r="T2289"/>
      <c r="AF2289" s="1" t="s">
        <v>12710</v>
      </c>
      <c r="AG2289" s="1" t="s">
        <v>2778</v>
      </c>
      <c r="AH2289" s="9">
        <v>9.2267688799999997E-10</v>
      </c>
      <c r="AI2289" s="1" t="e">
        <f>_xlfn.TEXTAFTER(Table916[[#This Row],[type]],"-",-1)</f>
        <v>#N/A</v>
      </c>
      <c r="AJ2289" s="1" t="e">
        <f ca="1">_xlfn.TEXTAFTER(_xlfn.TEXTBEFORE(Table916[[#This Row],[type]],"-"&amp;Table916[[#This Row],[rxn-no-enz]]),"RXN-")</f>
        <v>#N/A</v>
      </c>
      <c r="AK2289" s="1" t="e">
        <f>_xlfn.TEXTBEFORE(Table916[[#This Row],[type]],"_",-1)</f>
        <v>#N/A</v>
      </c>
      <c r="AN2289" t="s">
        <v>12482</v>
      </c>
      <c r="AO2289" t="s">
        <v>2778</v>
      </c>
      <c r="AP2289" s="3">
        <v>3.9724442689999996E-9</v>
      </c>
      <c r="AQ2289" t="str">
        <f>_xlfn.TEXTBEFORE(Table17[[#This Row],[rxn]],"-",-1)</f>
        <v>PROWASTE</v>
      </c>
    </row>
    <row r="2290" spans="16:43" ht="17" x14ac:dyDescent="0.25">
      <c r="P2290" s="4"/>
      <c r="T2290"/>
      <c r="AF2290" s="1" t="s">
        <v>12711</v>
      </c>
      <c r="AG2290" s="1" t="s">
        <v>2778</v>
      </c>
      <c r="AH2290" s="9">
        <v>1.4793567499999999E-9</v>
      </c>
      <c r="AI2290" s="1" t="e">
        <f>_xlfn.TEXTAFTER(Table916[[#This Row],[type]],"-",-1)</f>
        <v>#N/A</v>
      </c>
      <c r="AJ2290" s="1" t="e">
        <f ca="1">_xlfn.TEXTAFTER(_xlfn.TEXTBEFORE(Table916[[#This Row],[type]],"-"&amp;Table916[[#This Row],[rxn-no-enz]]),"RXN-")</f>
        <v>#N/A</v>
      </c>
      <c r="AK2290" s="1" t="e">
        <f>_xlfn.TEXTBEFORE(Table916[[#This Row],[type]],"_",-1)</f>
        <v>#N/A</v>
      </c>
      <c r="AN2290" t="s">
        <v>12483</v>
      </c>
      <c r="AO2290" t="s">
        <v>2778</v>
      </c>
      <c r="AP2290" s="3">
        <v>1.3291347900000001E-10</v>
      </c>
      <c r="AQ2290" t="str">
        <f>_xlfn.TEXTBEFORE(Table17[[#This Row],[rxn]],"-",-1)</f>
        <v>PROWASTE</v>
      </c>
    </row>
    <row r="2291" spans="16:43" ht="17" x14ac:dyDescent="0.25">
      <c r="P2291" s="4"/>
      <c r="T2291"/>
      <c r="AF2291" s="1" t="s">
        <v>12712</v>
      </c>
      <c r="AG2291" s="1" t="s">
        <v>2778</v>
      </c>
      <c r="AH2291" s="9">
        <v>6.3266265999999995E-11</v>
      </c>
      <c r="AI2291" s="1" t="e">
        <f>_xlfn.TEXTAFTER(Table916[[#This Row],[type]],"-",-1)</f>
        <v>#N/A</v>
      </c>
      <c r="AJ2291" s="1" t="e">
        <f ca="1">_xlfn.TEXTAFTER(_xlfn.TEXTBEFORE(Table916[[#This Row],[type]],"-"&amp;Table916[[#This Row],[rxn-no-enz]]),"RXN-")</f>
        <v>#N/A</v>
      </c>
      <c r="AK2291" s="1" t="e">
        <f>_xlfn.TEXTBEFORE(Table916[[#This Row],[type]],"_",-1)</f>
        <v>#N/A</v>
      </c>
      <c r="AN2291" t="s">
        <v>12484</v>
      </c>
      <c r="AO2291" t="s">
        <v>2778</v>
      </c>
      <c r="AP2291" s="3">
        <v>2.9193930900000001E-9</v>
      </c>
      <c r="AQ2291" t="str">
        <f>_xlfn.TEXTBEFORE(Table17[[#This Row],[rxn]],"-",-1)</f>
        <v>PROWASTE</v>
      </c>
    </row>
    <row r="2292" spans="16:43" ht="17" x14ac:dyDescent="0.25">
      <c r="P2292" s="4"/>
      <c r="T2292"/>
      <c r="AF2292" s="1" t="s">
        <v>12713</v>
      </c>
      <c r="AG2292" s="1" t="s">
        <v>2778</v>
      </c>
      <c r="AH2292" s="9">
        <v>2.668089E-12</v>
      </c>
      <c r="AI2292" s="1" t="e">
        <f>_xlfn.TEXTAFTER(Table916[[#This Row],[type]],"-",-1)</f>
        <v>#N/A</v>
      </c>
      <c r="AJ2292" s="1" t="e">
        <f ca="1">_xlfn.TEXTAFTER(_xlfn.TEXTBEFORE(Table916[[#This Row],[type]],"-"&amp;Table916[[#This Row],[rxn-no-enz]]),"RXN-")</f>
        <v>#N/A</v>
      </c>
      <c r="AK2292" s="1" t="e">
        <f>_xlfn.TEXTBEFORE(Table916[[#This Row],[type]],"_",-1)</f>
        <v>#N/A</v>
      </c>
      <c r="AN2292" t="s">
        <v>12485</v>
      </c>
      <c r="AO2292" t="s">
        <v>2778</v>
      </c>
      <c r="AP2292" s="3">
        <v>1.6426646549999999E-9</v>
      </c>
      <c r="AQ2292" t="str">
        <f>_xlfn.TEXTBEFORE(Table17[[#This Row],[rxn]],"-",-1)</f>
        <v>PROWASTE</v>
      </c>
    </row>
    <row r="2293" spans="16:43" ht="17" x14ac:dyDescent="0.25">
      <c r="P2293" s="4"/>
      <c r="T2293"/>
      <c r="AF2293" s="1" t="s">
        <v>12714</v>
      </c>
      <c r="AG2293" s="1" t="s">
        <v>2778</v>
      </c>
      <c r="AH2293" s="9">
        <v>6.3060314999999994E-11</v>
      </c>
      <c r="AI2293" s="1" t="e">
        <f>_xlfn.TEXTAFTER(Table916[[#This Row],[type]],"-",-1)</f>
        <v>#N/A</v>
      </c>
      <c r="AJ2293" s="1" t="e">
        <f ca="1">_xlfn.TEXTAFTER(_xlfn.TEXTBEFORE(Table916[[#This Row],[type]],"-"&amp;Table916[[#This Row],[rxn-no-enz]]),"RXN-")</f>
        <v>#N/A</v>
      </c>
      <c r="AK2293" s="1" t="e">
        <f>_xlfn.TEXTBEFORE(Table916[[#This Row],[type]],"_",-1)</f>
        <v>#N/A</v>
      </c>
      <c r="AN2293" t="s">
        <v>12486</v>
      </c>
      <c r="AO2293" t="s">
        <v>2778</v>
      </c>
      <c r="AP2293" s="3">
        <v>1.4650523479999899E-9</v>
      </c>
      <c r="AQ2293" t="str">
        <f>_xlfn.TEXTBEFORE(Table17[[#This Row],[rxn]],"-",-1)</f>
        <v>PROWASTE</v>
      </c>
    </row>
    <row r="2294" spans="16:43" ht="17" x14ac:dyDescent="0.25">
      <c r="P2294" s="4"/>
      <c r="T2294"/>
      <c r="AF2294" s="1" t="s">
        <v>12715</v>
      </c>
      <c r="AG2294" s="1" t="s">
        <v>2778</v>
      </c>
      <c r="AH2294" s="9">
        <v>8.9007019999999994E-12</v>
      </c>
      <c r="AI2294" s="1" t="e">
        <f>_xlfn.TEXTAFTER(Table916[[#This Row],[type]],"-",-1)</f>
        <v>#N/A</v>
      </c>
      <c r="AJ2294" s="1" t="e">
        <f ca="1">_xlfn.TEXTAFTER(_xlfn.TEXTBEFORE(Table916[[#This Row],[type]],"-"&amp;Table916[[#This Row],[rxn-no-enz]]),"RXN-")</f>
        <v>#N/A</v>
      </c>
      <c r="AK2294" s="1" t="e">
        <f>_xlfn.TEXTBEFORE(Table916[[#This Row],[type]],"_",-1)</f>
        <v>#N/A</v>
      </c>
      <c r="AN2294" t="s">
        <v>12487</v>
      </c>
      <c r="AO2294" t="s">
        <v>2778</v>
      </c>
      <c r="AP2294" s="3">
        <v>2.6133382710000001E-9</v>
      </c>
      <c r="AQ2294" t="str">
        <f>_xlfn.TEXTBEFORE(Table17[[#This Row],[rxn]],"-",-1)</f>
        <v>PROWASTE</v>
      </c>
    </row>
    <row r="2295" spans="16:43" ht="17" x14ac:dyDescent="0.25">
      <c r="P2295" s="4"/>
      <c r="T2295"/>
      <c r="AF2295" s="1" t="s">
        <v>12716</v>
      </c>
      <c r="AG2295" s="1" t="s">
        <v>2778</v>
      </c>
      <c r="AH2295" s="9">
        <v>2.7658392400000001E-10</v>
      </c>
      <c r="AI2295" s="1" t="e">
        <f>_xlfn.TEXTAFTER(Table916[[#This Row],[type]],"-",-1)</f>
        <v>#N/A</v>
      </c>
      <c r="AJ2295" s="1" t="e">
        <f ca="1">_xlfn.TEXTAFTER(_xlfn.TEXTBEFORE(Table916[[#This Row],[type]],"-"&amp;Table916[[#This Row],[rxn-no-enz]]),"RXN-")</f>
        <v>#N/A</v>
      </c>
      <c r="AK2295" s="1" t="e">
        <f>_xlfn.TEXTBEFORE(Table916[[#This Row],[type]],"_",-1)</f>
        <v>#N/A</v>
      </c>
      <c r="AN2295" t="s">
        <v>12488</v>
      </c>
      <c r="AO2295" t="s">
        <v>2778</v>
      </c>
      <c r="AP2295" s="3">
        <v>1.6078655199999999E-10</v>
      </c>
      <c r="AQ2295" t="str">
        <f>_xlfn.TEXTBEFORE(Table17[[#This Row],[rxn]],"-",-1)</f>
        <v>PROWASTE</v>
      </c>
    </row>
    <row r="2296" spans="16:43" ht="17" x14ac:dyDescent="0.25">
      <c r="P2296" s="4"/>
      <c r="T2296"/>
      <c r="AF2296" s="1" t="s">
        <v>12717</v>
      </c>
      <c r="AG2296" s="1" t="s">
        <v>2778</v>
      </c>
      <c r="AH2296" s="9">
        <v>1.13377E-13</v>
      </c>
      <c r="AI2296" s="1" t="e">
        <f>_xlfn.TEXTAFTER(Table916[[#This Row],[type]],"-",-1)</f>
        <v>#N/A</v>
      </c>
      <c r="AJ2296" s="1" t="e">
        <f ca="1">_xlfn.TEXTAFTER(_xlfn.TEXTBEFORE(Table916[[#This Row],[type]],"-"&amp;Table916[[#This Row],[rxn-no-enz]]),"RXN-")</f>
        <v>#N/A</v>
      </c>
      <c r="AK2296" s="1" t="e">
        <f>_xlfn.TEXTBEFORE(Table916[[#This Row],[type]],"_",-1)</f>
        <v>#N/A</v>
      </c>
      <c r="AN2296" t="s">
        <v>12489</v>
      </c>
      <c r="AO2296" t="s">
        <v>2778</v>
      </c>
      <c r="AP2296" s="3">
        <v>5.1096541699999998E-10</v>
      </c>
      <c r="AQ2296" t="str">
        <f>_xlfn.TEXTBEFORE(Table17[[#This Row],[rxn]],"-",-1)</f>
        <v>PROWASTE</v>
      </c>
    </row>
    <row r="2297" spans="16:43" ht="17" x14ac:dyDescent="0.25">
      <c r="P2297" s="4"/>
      <c r="T2297"/>
      <c r="AF2297" s="1" t="s">
        <v>12718</v>
      </c>
      <c r="AG2297" s="1" t="s">
        <v>2778</v>
      </c>
      <c r="AH2297" s="9">
        <v>6.9237157000000005E-11</v>
      </c>
      <c r="AI2297" s="1" t="e">
        <f>_xlfn.TEXTAFTER(Table916[[#This Row],[type]],"-",-1)</f>
        <v>#N/A</v>
      </c>
      <c r="AJ2297" s="1" t="e">
        <f ca="1">_xlfn.TEXTAFTER(_xlfn.TEXTBEFORE(Table916[[#This Row],[type]],"-"&amp;Table916[[#This Row],[rxn-no-enz]]),"RXN-")</f>
        <v>#N/A</v>
      </c>
      <c r="AK2297" s="1" t="e">
        <f>_xlfn.TEXTBEFORE(Table916[[#This Row],[type]],"_",-1)</f>
        <v>#N/A</v>
      </c>
      <c r="AN2297" t="s">
        <v>12490</v>
      </c>
      <c r="AO2297" t="s">
        <v>2778</v>
      </c>
      <c r="AP2297" s="3">
        <v>3.0898489899999899E-10</v>
      </c>
      <c r="AQ2297" t="str">
        <f>_xlfn.TEXTBEFORE(Table17[[#This Row],[rxn]],"-",-1)</f>
        <v>PROWASTE</v>
      </c>
    </row>
    <row r="2298" spans="16:43" ht="17" x14ac:dyDescent="0.25">
      <c r="P2298" s="4"/>
      <c r="T2298"/>
      <c r="AF2298" s="1" t="s">
        <v>12719</v>
      </c>
      <c r="AG2298" s="1" t="s">
        <v>2778</v>
      </c>
      <c r="AH2298" s="9">
        <v>5.5313697000000002E-11</v>
      </c>
      <c r="AI2298" s="1" t="e">
        <f>_xlfn.TEXTAFTER(Table916[[#This Row],[type]],"-",-1)</f>
        <v>#N/A</v>
      </c>
      <c r="AJ2298" s="1" t="e">
        <f ca="1">_xlfn.TEXTAFTER(_xlfn.TEXTBEFORE(Table916[[#This Row],[type]],"-"&amp;Table916[[#This Row],[rxn-no-enz]]),"RXN-")</f>
        <v>#N/A</v>
      </c>
      <c r="AK2298" s="1" t="e">
        <f>_xlfn.TEXTBEFORE(Table916[[#This Row],[type]],"_",-1)</f>
        <v>#N/A</v>
      </c>
      <c r="AN2298" t="s">
        <v>12491</v>
      </c>
      <c r="AO2298" t="s">
        <v>2778</v>
      </c>
      <c r="AP2298" s="3">
        <v>2.9952415610000002E-9</v>
      </c>
      <c r="AQ2298" t="str">
        <f>_xlfn.TEXTBEFORE(Table17[[#This Row],[rxn]],"-",-1)</f>
        <v>PROWASTE</v>
      </c>
    </row>
    <row r="2299" spans="16:43" ht="17" x14ac:dyDescent="0.25">
      <c r="P2299" s="4"/>
      <c r="T2299"/>
      <c r="AF2299" s="1" t="s">
        <v>12720</v>
      </c>
      <c r="AG2299" s="1" t="s">
        <v>2778</v>
      </c>
      <c r="AH2299" s="9">
        <v>2.4564552999999998E-11</v>
      </c>
      <c r="AI2299" s="1" t="e">
        <f>_xlfn.TEXTAFTER(Table916[[#This Row],[type]],"-",-1)</f>
        <v>#N/A</v>
      </c>
      <c r="AJ2299" s="1" t="e">
        <f ca="1">_xlfn.TEXTAFTER(_xlfn.TEXTBEFORE(Table916[[#This Row],[type]],"-"&amp;Table916[[#This Row],[rxn-no-enz]]),"RXN-")</f>
        <v>#N/A</v>
      </c>
      <c r="AK2299" s="1" t="e">
        <f>_xlfn.TEXTBEFORE(Table916[[#This Row],[type]],"_",-1)</f>
        <v>#N/A</v>
      </c>
      <c r="AN2299" t="s">
        <v>12492</v>
      </c>
      <c r="AO2299" t="s">
        <v>2778</v>
      </c>
      <c r="AP2299" s="3">
        <v>4.2970865500000001E-10</v>
      </c>
      <c r="AQ2299" t="str">
        <f>_xlfn.TEXTBEFORE(Table17[[#This Row],[rxn]],"-",-1)</f>
        <v>PROWASTE</v>
      </c>
    </row>
    <row r="2300" spans="16:43" ht="17" x14ac:dyDescent="0.25">
      <c r="P2300" s="4"/>
      <c r="T2300"/>
      <c r="AF2300" s="1" t="s">
        <v>12721</v>
      </c>
      <c r="AG2300" s="1" t="s">
        <v>2778</v>
      </c>
      <c r="AH2300" s="9">
        <v>1.017582143E-9</v>
      </c>
      <c r="AI2300" s="1" t="e">
        <f>_xlfn.TEXTAFTER(Table916[[#This Row],[type]],"-",-1)</f>
        <v>#N/A</v>
      </c>
      <c r="AJ2300" s="1" t="e">
        <f ca="1">_xlfn.TEXTAFTER(_xlfn.TEXTBEFORE(Table916[[#This Row],[type]],"-"&amp;Table916[[#This Row],[rxn-no-enz]]),"RXN-")</f>
        <v>#N/A</v>
      </c>
      <c r="AK2300" s="1" t="e">
        <f>_xlfn.TEXTBEFORE(Table916[[#This Row],[type]],"_",-1)</f>
        <v>#N/A</v>
      </c>
      <c r="AN2300" t="s">
        <v>12493</v>
      </c>
      <c r="AO2300" t="s">
        <v>2778</v>
      </c>
      <c r="AP2300" s="3">
        <v>9.8971862499999994E-10</v>
      </c>
      <c r="AQ2300" t="str">
        <f>_xlfn.TEXTBEFORE(Table17[[#This Row],[rxn]],"-",-1)</f>
        <v>PROWASTE</v>
      </c>
    </row>
    <row r="2301" spans="16:43" ht="17" x14ac:dyDescent="0.25">
      <c r="P2301" s="4"/>
      <c r="T2301"/>
      <c r="AF2301" s="1" t="s">
        <v>12722</v>
      </c>
      <c r="AG2301" s="1" t="s">
        <v>2778</v>
      </c>
      <c r="AH2301" s="9">
        <v>2.5573764E-11</v>
      </c>
      <c r="AI2301" s="1" t="e">
        <f>_xlfn.TEXTAFTER(Table916[[#This Row],[type]],"-",-1)</f>
        <v>#N/A</v>
      </c>
      <c r="AJ2301" s="1" t="e">
        <f ca="1">_xlfn.TEXTAFTER(_xlfn.TEXTBEFORE(Table916[[#This Row],[type]],"-"&amp;Table916[[#This Row],[rxn-no-enz]]),"RXN-")</f>
        <v>#N/A</v>
      </c>
      <c r="AK2301" s="1" t="e">
        <f>_xlfn.TEXTBEFORE(Table916[[#This Row],[type]],"_",-1)</f>
        <v>#N/A</v>
      </c>
      <c r="AN2301" t="s">
        <v>12494</v>
      </c>
      <c r="AO2301" t="s">
        <v>2778</v>
      </c>
      <c r="AP2301" s="3">
        <v>2.299747785E-9</v>
      </c>
      <c r="AQ2301" t="str">
        <f>_xlfn.TEXTBEFORE(Table17[[#This Row],[rxn]],"-",-1)</f>
        <v>PROWASTE</v>
      </c>
    </row>
    <row r="2302" spans="16:43" ht="17" x14ac:dyDescent="0.25">
      <c r="P2302" s="4"/>
      <c r="T2302"/>
      <c r="AF2302" s="1" t="s">
        <v>12723</v>
      </c>
      <c r="AG2302" s="1" t="s">
        <v>2778</v>
      </c>
      <c r="AH2302" s="9">
        <v>2.32516692999999E-10</v>
      </c>
      <c r="AI2302" s="1" t="e">
        <f>_xlfn.TEXTAFTER(Table916[[#This Row],[type]],"-",-1)</f>
        <v>#N/A</v>
      </c>
      <c r="AJ2302" s="1" t="e">
        <f ca="1">_xlfn.TEXTAFTER(_xlfn.TEXTBEFORE(Table916[[#This Row],[type]],"-"&amp;Table916[[#This Row],[rxn-no-enz]]),"RXN-")</f>
        <v>#N/A</v>
      </c>
      <c r="AK2302" s="1" t="e">
        <f>_xlfn.TEXTBEFORE(Table916[[#This Row],[type]],"_",-1)</f>
        <v>#N/A</v>
      </c>
      <c r="AN2302" t="s">
        <v>12495</v>
      </c>
      <c r="AO2302" t="s">
        <v>2778</v>
      </c>
      <c r="AP2302" s="3">
        <v>4.1636463379999997E-9</v>
      </c>
      <c r="AQ2302" t="str">
        <f>_xlfn.TEXTBEFORE(Table17[[#This Row],[rxn]],"-",-1)</f>
        <v>PROWASTE</v>
      </c>
    </row>
    <row r="2303" spans="16:43" ht="17" x14ac:dyDescent="0.25">
      <c r="P2303" s="4"/>
      <c r="T2303"/>
      <c r="AF2303" s="1" t="s">
        <v>12724</v>
      </c>
      <c r="AG2303" s="1" t="s">
        <v>2778</v>
      </c>
      <c r="AH2303" s="9">
        <v>1.7485243E-11</v>
      </c>
      <c r="AI2303" s="1" t="e">
        <f>_xlfn.TEXTAFTER(Table916[[#This Row],[type]],"-",-1)</f>
        <v>#N/A</v>
      </c>
      <c r="AJ2303" s="1" t="e">
        <f ca="1">_xlfn.TEXTAFTER(_xlfn.TEXTBEFORE(Table916[[#This Row],[type]],"-"&amp;Table916[[#This Row],[rxn-no-enz]]),"RXN-")</f>
        <v>#N/A</v>
      </c>
      <c r="AK2303" s="1" t="e">
        <f>_xlfn.TEXTBEFORE(Table916[[#This Row],[type]],"_",-1)</f>
        <v>#N/A</v>
      </c>
      <c r="AN2303" t="s">
        <v>13868</v>
      </c>
      <c r="AO2303" t="s">
        <v>2778</v>
      </c>
      <c r="AP2303" s="3">
        <v>4.1636463379999997E-9</v>
      </c>
      <c r="AQ2303" t="str">
        <f>_xlfn.TEXTBEFORE(Table17[[#This Row],[rxn]],"-",-1)</f>
        <v>PROWASTE</v>
      </c>
    </row>
    <row r="2304" spans="16:43" ht="17" x14ac:dyDescent="0.25">
      <c r="P2304" s="4"/>
      <c r="T2304"/>
      <c r="AF2304" s="1" t="s">
        <v>12725</v>
      </c>
      <c r="AG2304" s="1" t="s">
        <v>2778</v>
      </c>
      <c r="AH2304" s="9">
        <v>5.4461060999999997E-11</v>
      </c>
      <c r="AI2304" s="1" t="e">
        <f>_xlfn.TEXTAFTER(Table916[[#This Row],[type]],"-",-1)</f>
        <v>#N/A</v>
      </c>
      <c r="AJ2304" s="1" t="e">
        <f ca="1">_xlfn.TEXTAFTER(_xlfn.TEXTBEFORE(Table916[[#This Row],[type]],"-"&amp;Table916[[#This Row],[rxn-no-enz]]),"RXN-")</f>
        <v>#N/A</v>
      </c>
      <c r="AK2304" s="1" t="e">
        <f>_xlfn.TEXTBEFORE(Table916[[#This Row],[type]],"_",-1)</f>
        <v>#N/A</v>
      </c>
      <c r="AN2304" t="s">
        <v>12496</v>
      </c>
      <c r="AO2304" t="s">
        <v>2778</v>
      </c>
      <c r="AP2304" s="3">
        <v>7.5414661999999901E-11</v>
      </c>
      <c r="AQ2304" t="str">
        <f>_xlfn.TEXTBEFORE(Table17[[#This Row],[rxn]],"-",-1)</f>
        <v>PROWASTE</v>
      </c>
    </row>
    <row r="2305" spans="16:43" ht="17" x14ac:dyDescent="0.25">
      <c r="P2305" s="4"/>
      <c r="T2305"/>
      <c r="AF2305" s="1" t="s">
        <v>12726</v>
      </c>
      <c r="AG2305" s="1" t="s">
        <v>2778</v>
      </c>
      <c r="AH2305" s="9">
        <v>1.1986341400000001E-10</v>
      </c>
      <c r="AI2305" s="1" t="e">
        <f>_xlfn.TEXTAFTER(Table916[[#This Row],[type]],"-",-1)</f>
        <v>#N/A</v>
      </c>
      <c r="AJ2305" s="1" t="e">
        <f ca="1">_xlfn.TEXTAFTER(_xlfn.TEXTBEFORE(Table916[[#This Row],[type]],"-"&amp;Table916[[#This Row],[rxn-no-enz]]),"RXN-")</f>
        <v>#N/A</v>
      </c>
      <c r="AK2305" s="1" t="e">
        <f>_xlfn.TEXTBEFORE(Table916[[#This Row],[type]],"_",-1)</f>
        <v>#N/A</v>
      </c>
      <c r="AN2305" t="s">
        <v>12497</v>
      </c>
      <c r="AO2305" t="s">
        <v>2778</v>
      </c>
      <c r="AP2305" s="3">
        <v>1.89685275999999E-10</v>
      </c>
      <c r="AQ2305" t="str">
        <f>_xlfn.TEXTBEFORE(Table17[[#This Row],[rxn]],"-",-1)</f>
        <v>PROWASTE</v>
      </c>
    </row>
    <row r="2306" spans="16:43" ht="17" x14ac:dyDescent="0.25">
      <c r="P2306" s="4"/>
      <c r="T2306"/>
      <c r="AF2306" s="1" t="s">
        <v>12727</v>
      </c>
      <c r="AG2306" s="1" t="s">
        <v>2778</v>
      </c>
      <c r="AH2306" s="9">
        <v>3.0142871799999898E-10</v>
      </c>
      <c r="AI2306" s="1" t="e">
        <f>_xlfn.TEXTAFTER(Table916[[#This Row],[type]],"-",-1)</f>
        <v>#N/A</v>
      </c>
      <c r="AJ2306" s="1" t="e">
        <f ca="1">_xlfn.TEXTAFTER(_xlfn.TEXTBEFORE(Table916[[#This Row],[type]],"-"&amp;Table916[[#This Row],[rxn-no-enz]]),"RXN-")</f>
        <v>#N/A</v>
      </c>
      <c r="AK2306" s="1" t="e">
        <f>_xlfn.TEXTBEFORE(Table916[[#This Row],[type]],"_",-1)</f>
        <v>#N/A</v>
      </c>
      <c r="AN2306" t="s">
        <v>12498</v>
      </c>
      <c r="AO2306" t="s">
        <v>2778</v>
      </c>
      <c r="AP2306" s="3">
        <v>1.4218640359999999E-9</v>
      </c>
      <c r="AQ2306" t="str">
        <f>_xlfn.TEXTBEFORE(Table17[[#This Row],[rxn]],"-",-1)</f>
        <v>PROWASTE</v>
      </c>
    </row>
    <row r="2307" spans="16:43" ht="17" x14ac:dyDescent="0.25">
      <c r="P2307" s="4"/>
      <c r="T2307"/>
      <c r="AF2307" s="1" t="s">
        <v>12728</v>
      </c>
      <c r="AG2307" s="1" t="s">
        <v>2778</v>
      </c>
      <c r="AH2307" s="9">
        <v>1.0878033000000001E-11</v>
      </c>
      <c r="AI2307" s="1" t="e">
        <f>_xlfn.TEXTAFTER(Table916[[#This Row],[type]],"-",-1)</f>
        <v>#N/A</v>
      </c>
      <c r="AJ2307" s="1" t="e">
        <f ca="1">_xlfn.TEXTAFTER(_xlfn.TEXTBEFORE(Table916[[#This Row],[type]],"-"&amp;Table916[[#This Row],[rxn-no-enz]]),"RXN-")</f>
        <v>#N/A</v>
      </c>
      <c r="AK2307" s="1" t="e">
        <f>_xlfn.TEXTBEFORE(Table916[[#This Row],[type]],"_",-1)</f>
        <v>#N/A</v>
      </c>
      <c r="AN2307" t="s">
        <v>12499</v>
      </c>
      <c r="AO2307" t="s">
        <v>2778</v>
      </c>
      <c r="AP2307" s="3">
        <v>1.641520743E-9</v>
      </c>
      <c r="AQ2307" t="str">
        <f>_xlfn.TEXTBEFORE(Table17[[#This Row],[rxn]],"-",-1)</f>
        <v>PROWASTE</v>
      </c>
    </row>
    <row r="2308" spans="16:43" ht="17" x14ac:dyDescent="0.25">
      <c r="P2308" s="4"/>
      <c r="T2308"/>
      <c r="AF2308" s="1" t="s">
        <v>12729</v>
      </c>
      <c r="AG2308" s="1" t="s">
        <v>2778</v>
      </c>
      <c r="AH2308" s="9">
        <v>2.3010865400000001E-10</v>
      </c>
      <c r="AI2308" s="1" t="e">
        <f>_xlfn.TEXTAFTER(Table916[[#This Row],[type]],"-",-1)</f>
        <v>#N/A</v>
      </c>
      <c r="AJ2308" s="1" t="e">
        <f ca="1">_xlfn.TEXTAFTER(_xlfn.TEXTBEFORE(Table916[[#This Row],[type]],"-"&amp;Table916[[#This Row],[rxn-no-enz]]),"RXN-")</f>
        <v>#N/A</v>
      </c>
      <c r="AK2308" s="1" t="e">
        <f>_xlfn.TEXTBEFORE(Table916[[#This Row],[type]],"_",-1)</f>
        <v>#N/A</v>
      </c>
      <c r="AN2308" t="s">
        <v>12500</v>
      </c>
      <c r="AO2308" t="s">
        <v>2778</v>
      </c>
      <c r="AP2308" s="3">
        <v>1.18701774E-9</v>
      </c>
      <c r="AQ2308" t="str">
        <f>_xlfn.TEXTBEFORE(Table17[[#This Row],[rxn]],"-",-1)</f>
        <v>PROWASTE</v>
      </c>
    </row>
    <row r="2309" spans="16:43" ht="17" x14ac:dyDescent="0.25">
      <c r="P2309" s="4"/>
      <c r="T2309"/>
      <c r="AF2309" s="1" t="s">
        <v>12730</v>
      </c>
      <c r="AG2309" s="1" t="s">
        <v>2778</v>
      </c>
      <c r="AH2309" s="9">
        <v>5.9945476399999898E-10</v>
      </c>
      <c r="AI2309" s="1" t="e">
        <f>_xlfn.TEXTAFTER(Table916[[#This Row],[type]],"-",-1)</f>
        <v>#N/A</v>
      </c>
      <c r="AJ2309" s="1" t="e">
        <f ca="1">_xlfn.TEXTAFTER(_xlfn.TEXTBEFORE(Table916[[#This Row],[type]],"-"&amp;Table916[[#This Row],[rxn-no-enz]]),"RXN-")</f>
        <v>#N/A</v>
      </c>
      <c r="AK2309" s="1" t="e">
        <f>_xlfn.TEXTBEFORE(Table916[[#This Row],[type]],"_",-1)</f>
        <v>#N/A</v>
      </c>
      <c r="AN2309" t="s">
        <v>12501</v>
      </c>
      <c r="AO2309" t="s">
        <v>2778</v>
      </c>
      <c r="AP2309" s="3">
        <v>1.896822741E-9</v>
      </c>
      <c r="AQ2309" t="str">
        <f>_xlfn.TEXTBEFORE(Table17[[#This Row],[rxn]],"-",-1)</f>
        <v>PROWASTE</v>
      </c>
    </row>
    <row r="2310" spans="16:43" ht="17" x14ac:dyDescent="0.25">
      <c r="P2310" s="4"/>
      <c r="T2310"/>
      <c r="AF2310" s="1" t="s">
        <v>12731</v>
      </c>
      <c r="AG2310" s="1" t="s">
        <v>2778</v>
      </c>
      <c r="AH2310" s="9">
        <v>4.5102722900000001E-10</v>
      </c>
      <c r="AI2310" s="1" t="e">
        <f>_xlfn.TEXTAFTER(Table916[[#This Row],[type]],"-",-1)</f>
        <v>#N/A</v>
      </c>
      <c r="AJ2310" s="1" t="e">
        <f ca="1">_xlfn.TEXTAFTER(_xlfn.TEXTBEFORE(Table916[[#This Row],[type]],"-"&amp;Table916[[#This Row],[rxn-no-enz]]),"RXN-")</f>
        <v>#N/A</v>
      </c>
      <c r="AK2310" s="1" t="e">
        <f>_xlfn.TEXTBEFORE(Table916[[#This Row],[type]],"_",-1)</f>
        <v>#N/A</v>
      </c>
      <c r="AN2310" t="s">
        <v>12502</v>
      </c>
      <c r="AO2310" t="s">
        <v>2778</v>
      </c>
      <c r="AP2310" s="3">
        <v>1.53709612999999E-10</v>
      </c>
      <c r="AQ2310" t="str">
        <f>_xlfn.TEXTBEFORE(Table17[[#This Row],[rxn]],"-",-1)</f>
        <v>PROWASTE</v>
      </c>
    </row>
    <row r="2311" spans="16:43" ht="17" x14ac:dyDescent="0.25">
      <c r="P2311" s="4"/>
      <c r="T2311"/>
      <c r="AF2311" s="1" t="s">
        <v>12732</v>
      </c>
      <c r="AG2311" s="1" t="s">
        <v>2778</v>
      </c>
      <c r="AH2311" s="9">
        <v>5.7246149900000003E-10</v>
      </c>
      <c r="AI2311" s="1" t="e">
        <f>_xlfn.TEXTAFTER(Table916[[#This Row],[type]],"-",-1)</f>
        <v>#N/A</v>
      </c>
      <c r="AJ2311" s="1" t="e">
        <f ca="1">_xlfn.TEXTAFTER(_xlfn.TEXTBEFORE(Table916[[#This Row],[type]],"-"&amp;Table916[[#This Row],[rxn-no-enz]]),"RXN-")</f>
        <v>#N/A</v>
      </c>
      <c r="AK2311" s="1" t="e">
        <f>_xlfn.TEXTBEFORE(Table916[[#This Row],[type]],"_",-1)</f>
        <v>#N/A</v>
      </c>
      <c r="AN2311" t="s">
        <v>12503</v>
      </c>
      <c r="AO2311" t="s">
        <v>2778</v>
      </c>
      <c r="AP2311" s="3">
        <v>4.0579158280000003E-9</v>
      </c>
      <c r="AQ2311" t="str">
        <f>_xlfn.TEXTBEFORE(Table17[[#This Row],[rxn]],"-",-1)</f>
        <v>PROWASTE</v>
      </c>
    </row>
    <row r="2312" spans="16:43" ht="17" x14ac:dyDescent="0.25">
      <c r="P2312" s="4"/>
      <c r="T2312"/>
      <c r="AF2312" s="1" t="s">
        <v>12733</v>
      </c>
      <c r="AG2312" s="1" t="s">
        <v>2778</v>
      </c>
      <c r="AH2312" s="9">
        <v>9.1138021099999996E-10</v>
      </c>
      <c r="AI2312" s="1" t="e">
        <f>_xlfn.TEXTAFTER(Table916[[#This Row],[type]],"-",-1)</f>
        <v>#N/A</v>
      </c>
      <c r="AJ2312" s="1" t="e">
        <f ca="1">_xlfn.TEXTAFTER(_xlfn.TEXTBEFORE(Table916[[#This Row],[type]],"-"&amp;Table916[[#This Row],[rxn-no-enz]]),"RXN-")</f>
        <v>#N/A</v>
      </c>
      <c r="AK2312" s="1" t="e">
        <f>_xlfn.TEXTBEFORE(Table916[[#This Row],[type]],"_",-1)</f>
        <v>#N/A</v>
      </c>
      <c r="AN2312" t="s">
        <v>13869</v>
      </c>
      <c r="AO2312" t="s">
        <v>2778</v>
      </c>
      <c r="AP2312" s="3">
        <v>4.0579158280000003E-9</v>
      </c>
      <c r="AQ2312" t="str">
        <f>_xlfn.TEXTBEFORE(Table17[[#This Row],[rxn]],"-",-1)</f>
        <v>PROWASTE</v>
      </c>
    </row>
    <row r="2313" spans="16:43" ht="17" x14ac:dyDescent="0.25">
      <c r="P2313" s="4"/>
      <c r="T2313"/>
      <c r="AF2313" s="1" t="s">
        <v>12734</v>
      </c>
      <c r="AG2313" s="1" t="s">
        <v>2778</v>
      </c>
      <c r="AH2313" s="9">
        <v>3.7974479999999897E-12</v>
      </c>
      <c r="AI2313" s="1" t="e">
        <f>_xlfn.TEXTAFTER(Table916[[#This Row],[type]],"-",-1)</f>
        <v>#N/A</v>
      </c>
      <c r="AJ2313" s="1" t="e">
        <f ca="1">_xlfn.TEXTAFTER(_xlfn.TEXTBEFORE(Table916[[#This Row],[type]],"-"&amp;Table916[[#This Row],[rxn-no-enz]]),"RXN-")</f>
        <v>#N/A</v>
      </c>
      <c r="AK2313" s="1" t="e">
        <f>_xlfn.TEXTBEFORE(Table916[[#This Row],[type]],"_",-1)</f>
        <v>#N/A</v>
      </c>
      <c r="AN2313" t="s">
        <v>12504</v>
      </c>
      <c r="AO2313" t="s">
        <v>2778</v>
      </c>
      <c r="AP2313" s="3">
        <v>1.5354485460000001E-9</v>
      </c>
      <c r="AQ2313" t="str">
        <f>_xlfn.TEXTBEFORE(Table17[[#This Row],[rxn]],"-",-1)</f>
        <v>PROWASTE</v>
      </c>
    </row>
    <row r="2314" spans="16:43" ht="17" x14ac:dyDescent="0.25">
      <c r="P2314" s="4"/>
      <c r="T2314"/>
      <c r="AF2314" s="1" t="s">
        <v>12735</v>
      </c>
      <c r="AG2314" s="1" t="s">
        <v>2778</v>
      </c>
      <c r="AH2314" s="9">
        <v>1.4646341849999899E-9</v>
      </c>
      <c r="AI2314" s="1" t="e">
        <f>_xlfn.TEXTAFTER(Table916[[#This Row],[type]],"-",-1)</f>
        <v>#N/A</v>
      </c>
      <c r="AJ2314" s="1" t="e">
        <f ca="1">_xlfn.TEXTAFTER(_xlfn.TEXTBEFORE(Table916[[#This Row],[type]],"-"&amp;Table916[[#This Row],[rxn-no-enz]]),"RXN-")</f>
        <v>#N/A</v>
      </c>
      <c r="AK2314" s="1" t="e">
        <f>_xlfn.TEXTBEFORE(Table916[[#This Row],[type]],"_",-1)</f>
        <v>#N/A</v>
      </c>
      <c r="AN2314" t="s">
        <v>13164</v>
      </c>
      <c r="AO2314" t="s">
        <v>2778</v>
      </c>
      <c r="AP2314" s="3">
        <v>1.43502913E-9</v>
      </c>
      <c r="AQ2314" t="str">
        <f>_xlfn.TEXTBEFORE(Table17[[#This Row],[rxn]],"-",-1)</f>
        <v>PROWASTE</v>
      </c>
    </row>
    <row r="2315" spans="16:43" ht="17" x14ac:dyDescent="0.25">
      <c r="P2315" s="4"/>
      <c r="T2315"/>
      <c r="AF2315" s="1" t="s">
        <v>12736</v>
      </c>
      <c r="AG2315" s="1" t="s">
        <v>2778</v>
      </c>
      <c r="AH2315" s="9">
        <v>2.647916E-12</v>
      </c>
      <c r="AI2315" s="1" t="e">
        <f>_xlfn.TEXTAFTER(Table916[[#This Row],[type]],"-",-1)</f>
        <v>#N/A</v>
      </c>
      <c r="AJ2315" s="1" t="e">
        <f ca="1">_xlfn.TEXTAFTER(_xlfn.TEXTBEFORE(Table916[[#This Row],[type]],"-"&amp;Table916[[#This Row],[rxn-no-enz]]),"RXN-")</f>
        <v>#N/A</v>
      </c>
      <c r="AK2315" s="1" t="e">
        <f>_xlfn.TEXTBEFORE(Table916[[#This Row],[type]],"_",-1)</f>
        <v>#N/A</v>
      </c>
      <c r="AN2315" t="s">
        <v>12505</v>
      </c>
      <c r="AO2315" t="s">
        <v>2778</v>
      </c>
      <c r="AP2315" s="3">
        <v>1.43502913E-9</v>
      </c>
      <c r="AQ2315" t="str">
        <f>_xlfn.TEXTBEFORE(Table17[[#This Row],[rxn]],"-",-1)</f>
        <v>PROWASTE</v>
      </c>
    </row>
    <row r="2316" spans="16:43" ht="17" x14ac:dyDescent="0.25">
      <c r="P2316" s="4"/>
      <c r="T2316"/>
      <c r="AF2316" s="1" t="s">
        <v>12737</v>
      </c>
      <c r="AG2316" s="1" t="s">
        <v>2778</v>
      </c>
      <c r="AH2316" s="9">
        <v>3.4183860999999998E-11</v>
      </c>
      <c r="AI2316" s="1" t="e">
        <f>_xlfn.TEXTAFTER(Table916[[#This Row],[type]],"-",-1)</f>
        <v>#N/A</v>
      </c>
      <c r="AJ2316" s="1" t="e">
        <f ca="1">_xlfn.TEXTAFTER(_xlfn.TEXTBEFORE(Table916[[#This Row],[type]],"-"&amp;Table916[[#This Row],[rxn-no-enz]]),"RXN-")</f>
        <v>#N/A</v>
      </c>
      <c r="AK2316" s="1" t="e">
        <f>_xlfn.TEXTBEFORE(Table916[[#This Row],[type]],"_",-1)</f>
        <v>#N/A</v>
      </c>
      <c r="AN2316" t="s">
        <v>12506</v>
      </c>
      <c r="AO2316" t="s">
        <v>2778</v>
      </c>
      <c r="AP2316" s="3">
        <v>1.6419361959999899E-9</v>
      </c>
      <c r="AQ2316" t="str">
        <f>_xlfn.TEXTBEFORE(Table17[[#This Row],[rxn]],"-",-1)</f>
        <v>PROWASTE</v>
      </c>
    </row>
    <row r="2317" spans="16:43" ht="17" x14ac:dyDescent="0.25">
      <c r="P2317" s="4"/>
      <c r="T2317"/>
      <c r="AF2317" s="1" t="s">
        <v>12738</v>
      </c>
      <c r="AG2317" s="1" t="s">
        <v>2778</v>
      </c>
      <c r="AH2317" s="9">
        <v>6.1950089999999997E-12</v>
      </c>
      <c r="AI2317" s="1" t="e">
        <f>_xlfn.TEXTAFTER(Table916[[#This Row],[type]],"-",-1)</f>
        <v>#N/A</v>
      </c>
      <c r="AJ2317" s="1" t="e">
        <f ca="1">_xlfn.TEXTAFTER(_xlfn.TEXTBEFORE(Table916[[#This Row],[type]],"-"&amp;Table916[[#This Row],[rxn-no-enz]]),"RXN-")</f>
        <v>#N/A</v>
      </c>
      <c r="AK2317" s="1" t="e">
        <f>_xlfn.TEXTBEFORE(Table916[[#This Row],[type]],"_",-1)</f>
        <v>#N/A</v>
      </c>
      <c r="AN2317" t="s">
        <v>13870</v>
      </c>
      <c r="AO2317" t="s">
        <v>2778</v>
      </c>
      <c r="AP2317" s="3">
        <v>1.6419361959999899E-9</v>
      </c>
      <c r="AQ2317" t="str">
        <f>_xlfn.TEXTBEFORE(Table17[[#This Row],[rxn]],"-",-1)</f>
        <v>PROWASTE</v>
      </c>
    </row>
    <row r="2318" spans="16:43" ht="17" x14ac:dyDescent="0.25">
      <c r="P2318" s="4"/>
      <c r="T2318"/>
      <c r="AF2318" s="1" t="s">
        <v>12739</v>
      </c>
      <c r="AG2318" s="1" t="s">
        <v>2778</v>
      </c>
      <c r="AH2318" s="9">
        <v>3.8871299999999998E-11</v>
      </c>
      <c r="AI2318" s="1" t="e">
        <f>_xlfn.TEXTAFTER(Table916[[#This Row],[type]],"-",-1)</f>
        <v>#N/A</v>
      </c>
      <c r="AJ2318" s="1" t="e">
        <f ca="1">_xlfn.TEXTAFTER(_xlfn.TEXTBEFORE(Table916[[#This Row],[type]],"-"&amp;Table916[[#This Row],[rxn-no-enz]]),"RXN-")</f>
        <v>#N/A</v>
      </c>
      <c r="AK2318" s="1" t="e">
        <f>_xlfn.TEXTBEFORE(Table916[[#This Row],[type]],"_",-1)</f>
        <v>#N/A</v>
      </c>
      <c r="AN2318" t="s">
        <v>12507</v>
      </c>
      <c r="AO2318" t="s">
        <v>2778</v>
      </c>
      <c r="AP2318" s="3">
        <v>2.8165113699999998E-10</v>
      </c>
      <c r="AQ2318" t="str">
        <f>_xlfn.TEXTBEFORE(Table17[[#This Row],[rxn]],"-",-1)</f>
        <v>PROWASTE</v>
      </c>
    </row>
    <row r="2319" spans="16:43" ht="17" x14ac:dyDescent="0.25">
      <c r="P2319" s="4"/>
      <c r="T2319"/>
      <c r="AF2319" s="1" t="s">
        <v>12740</v>
      </c>
      <c r="AG2319" s="1" t="s">
        <v>2778</v>
      </c>
      <c r="AH2319" s="9">
        <v>8.1409105999999994E-11</v>
      </c>
      <c r="AI2319" s="1" t="e">
        <f>_xlfn.TEXTAFTER(Table916[[#This Row],[type]],"-",-1)</f>
        <v>#N/A</v>
      </c>
      <c r="AJ2319" s="1" t="e">
        <f ca="1">_xlfn.TEXTAFTER(_xlfn.TEXTBEFORE(Table916[[#This Row],[type]],"-"&amp;Table916[[#This Row],[rxn-no-enz]]),"RXN-")</f>
        <v>#N/A</v>
      </c>
      <c r="AK2319" s="1" t="e">
        <f>_xlfn.TEXTBEFORE(Table916[[#This Row],[type]],"_",-1)</f>
        <v>#N/A</v>
      </c>
      <c r="AN2319" t="s">
        <v>12508</v>
      </c>
      <c r="AO2319" t="s">
        <v>2778</v>
      </c>
      <c r="AP2319" s="3">
        <v>1.335603793E-9</v>
      </c>
      <c r="AQ2319" t="str">
        <f>_xlfn.TEXTBEFORE(Table17[[#This Row],[rxn]],"-",-1)</f>
        <v>PROWASTE</v>
      </c>
    </row>
    <row r="2320" spans="16:43" ht="17" x14ac:dyDescent="0.25">
      <c r="P2320" s="4"/>
      <c r="T2320"/>
      <c r="AF2320" s="1" t="s">
        <v>12741</v>
      </c>
      <c r="AG2320" s="1" t="s">
        <v>2778</v>
      </c>
      <c r="AH2320" s="9">
        <v>1.6575246200000001E-10</v>
      </c>
      <c r="AI2320" s="1" t="e">
        <f>_xlfn.TEXTAFTER(Table916[[#This Row],[type]],"-",-1)</f>
        <v>#N/A</v>
      </c>
      <c r="AJ2320" s="1" t="e">
        <f ca="1">_xlfn.TEXTAFTER(_xlfn.TEXTBEFORE(Table916[[#This Row],[type]],"-"&amp;Table916[[#This Row],[rxn-no-enz]]),"RXN-")</f>
        <v>#N/A</v>
      </c>
      <c r="AK2320" s="1" t="e">
        <f>_xlfn.TEXTBEFORE(Table916[[#This Row],[type]],"_",-1)</f>
        <v>#N/A</v>
      </c>
      <c r="AN2320" t="s">
        <v>13871</v>
      </c>
      <c r="AO2320" t="s">
        <v>2778</v>
      </c>
      <c r="AP2320" s="3">
        <v>1.335603793E-9</v>
      </c>
      <c r="AQ2320" t="str">
        <f>_xlfn.TEXTBEFORE(Table17[[#This Row],[rxn]],"-",-1)</f>
        <v>PROWASTE</v>
      </c>
    </row>
    <row r="2321" spans="16:43" ht="17" x14ac:dyDescent="0.25">
      <c r="P2321" s="4"/>
      <c r="T2321"/>
      <c r="AF2321" s="1" t="s">
        <v>12742</v>
      </c>
      <c r="AG2321" s="1" t="s">
        <v>2778</v>
      </c>
      <c r="AH2321" s="9">
        <v>6.3824727999999995E-11</v>
      </c>
      <c r="AI2321" s="1" t="e">
        <f>_xlfn.TEXTAFTER(Table916[[#This Row],[type]],"-",-1)</f>
        <v>#N/A</v>
      </c>
      <c r="AJ2321" s="1" t="e">
        <f ca="1">_xlfn.TEXTAFTER(_xlfn.TEXTBEFORE(Table916[[#This Row],[type]],"-"&amp;Table916[[#This Row],[rxn-no-enz]]),"RXN-")</f>
        <v>#N/A</v>
      </c>
      <c r="AK2321" s="1" t="e">
        <f>_xlfn.TEXTBEFORE(Table916[[#This Row],[type]],"_",-1)</f>
        <v>#N/A</v>
      </c>
      <c r="AN2321" t="s">
        <v>12509</v>
      </c>
      <c r="AO2321" t="s">
        <v>2778</v>
      </c>
      <c r="AP2321" s="3">
        <v>3.989150532E-9</v>
      </c>
      <c r="AQ2321" t="str">
        <f>_xlfn.TEXTBEFORE(Table17[[#This Row],[rxn]],"-",-1)</f>
        <v>PROWASTE</v>
      </c>
    </row>
    <row r="2322" spans="16:43" ht="17" x14ac:dyDescent="0.25">
      <c r="P2322" s="4"/>
      <c r="T2322"/>
      <c r="AF2322" s="1" t="s">
        <v>12743</v>
      </c>
      <c r="AG2322" s="1" t="s">
        <v>2778</v>
      </c>
      <c r="AH2322" s="9">
        <v>4.0942951E-11</v>
      </c>
      <c r="AI2322" s="1" t="e">
        <f>_xlfn.TEXTAFTER(Table916[[#This Row],[type]],"-",-1)</f>
        <v>#N/A</v>
      </c>
      <c r="AJ2322" s="1" t="e">
        <f ca="1">_xlfn.TEXTAFTER(_xlfn.TEXTBEFORE(Table916[[#This Row],[type]],"-"&amp;Table916[[#This Row],[rxn-no-enz]]),"RXN-")</f>
        <v>#N/A</v>
      </c>
      <c r="AK2322" s="1" t="e">
        <f>_xlfn.TEXTBEFORE(Table916[[#This Row],[type]],"_",-1)</f>
        <v>#N/A</v>
      </c>
      <c r="AN2322" t="s">
        <v>12510</v>
      </c>
      <c r="AO2322" t="s">
        <v>2778</v>
      </c>
      <c r="AP2322" s="3">
        <v>1.179659656E-9</v>
      </c>
      <c r="AQ2322" t="str">
        <f>_xlfn.TEXTBEFORE(Table17[[#This Row],[rxn]],"-",-1)</f>
        <v>PROWASTE</v>
      </c>
    </row>
    <row r="2323" spans="16:43" ht="17" x14ac:dyDescent="0.25">
      <c r="P2323" s="4"/>
      <c r="T2323"/>
      <c r="AF2323" s="1" t="s">
        <v>12744</v>
      </c>
      <c r="AG2323" s="1" t="s">
        <v>2778</v>
      </c>
      <c r="AH2323" s="9">
        <v>1.8427054300000001E-10</v>
      </c>
      <c r="AI2323" s="1" t="e">
        <f>_xlfn.TEXTAFTER(Table916[[#This Row],[type]],"-",-1)</f>
        <v>#N/A</v>
      </c>
      <c r="AJ2323" s="1" t="e">
        <f ca="1">_xlfn.TEXTAFTER(_xlfn.TEXTBEFORE(Table916[[#This Row],[type]],"-"&amp;Table916[[#This Row],[rxn-no-enz]]),"RXN-")</f>
        <v>#N/A</v>
      </c>
      <c r="AK2323" s="1" t="e">
        <f>_xlfn.TEXTBEFORE(Table916[[#This Row],[type]],"_",-1)</f>
        <v>#N/A</v>
      </c>
      <c r="AN2323" t="s">
        <v>12511</v>
      </c>
      <c r="AO2323" t="s">
        <v>2778</v>
      </c>
      <c r="AP2323" s="3">
        <v>5.5056309999999996E-12</v>
      </c>
      <c r="AQ2323" t="str">
        <f>_xlfn.TEXTBEFORE(Table17[[#This Row],[rxn]],"-",-1)</f>
        <v>PROWASTE</v>
      </c>
    </row>
    <row r="2324" spans="16:43" ht="17" x14ac:dyDescent="0.25">
      <c r="P2324" s="4"/>
      <c r="T2324"/>
      <c r="AF2324" s="1" t="s">
        <v>12745</v>
      </c>
      <c r="AG2324" s="1" t="s">
        <v>2778</v>
      </c>
      <c r="AH2324" s="9">
        <v>1.2496871999999999E-11</v>
      </c>
      <c r="AI2324" s="1" t="e">
        <f>_xlfn.TEXTAFTER(Table916[[#This Row],[type]],"-",-1)</f>
        <v>#N/A</v>
      </c>
      <c r="AJ2324" s="1" t="e">
        <f ca="1">_xlfn.TEXTAFTER(_xlfn.TEXTBEFORE(Table916[[#This Row],[type]],"-"&amp;Table916[[#This Row],[rxn-no-enz]]),"RXN-")</f>
        <v>#N/A</v>
      </c>
      <c r="AK2324" s="1" t="e">
        <f>_xlfn.TEXTBEFORE(Table916[[#This Row],[type]],"_",-1)</f>
        <v>#N/A</v>
      </c>
      <c r="AN2324" t="s">
        <v>12512</v>
      </c>
      <c r="AO2324" t="s">
        <v>2778</v>
      </c>
      <c r="AP2324" s="3">
        <v>8.1418959999999996E-11</v>
      </c>
      <c r="AQ2324" t="str">
        <f>_xlfn.TEXTBEFORE(Table17[[#This Row],[rxn]],"-",-1)</f>
        <v>PROWASTE</v>
      </c>
    </row>
    <row r="2325" spans="16:43" ht="17" x14ac:dyDescent="0.25">
      <c r="P2325" s="4"/>
      <c r="T2325"/>
      <c r="AF2325" s="1" t="s">
        <v>12746</v>
      </c>
      <c r="AG2325" s="1" t="s">
        <v>2778</v>
      </c>
      <c r="AH2325" s="9">
        <v>4.3619722000000001E-11</v>
      </c>
      <c r="AI2325" s="1" t="e">
        <f>_xlfn.TEXTAFTER(Table916[[#This Row],[type]],"-",-1)</f>
        <v>#N/A</v>
      </c>
      <c r="AJ2325" s="1" t="e">
        <f ca="1">_xlfn.TEXTAFTER(_xlfn.TEXTBEFORE(Table916[[#This Row],[type]],"-"&amp;Table916[[#This Row],[rxn-no-enz]]),"RXN-")</f>
        <v>#N/A</v>
      </c>
      <c r="AK2325" s="1" t="e">
        <f>_xlfn.TEXTBEFORE(Table916[[#This Row],[type]],"_",-1)</f>
        <v>#N/A</v>
      </c>
      <c r="AN2325" t="s">
        <v>12513</v>
      </c>
      <c r="AO2325" t="s">
        <v>2778</v>
      </c>
      <c r="AP2325" s="3">
        <v>1.5720112631999999E-8</v>
      </c>
      <c r="AQ2325" t="str">
        <f>_xlfn.TEXTBEFORE(Table17[[#This Row],[rxn]],"-",-1)</f>
        <v>PROWASTE</v>
      </c>
    </row>
    <row r="2326" spans="16:43" ht="17" x14ac:dyDescent="0.25">
      <c r="P2326" s="4"/>
      <c r="T2326"/>
      <c r="AF2326" s="1" t="s">
        <v>12747</v>
      </c>
      <c r="AG2326" s="1" t="s">
        <v>2778</v>
      </c>
      <c r="AH2326" s="9">
        <v>9.1730489999999998E-12</v>
      </c>
      <c r="AI2326" s="1" t="e">
        <f>_xlfn.TEXTAFTER(Table916[[#This Row],[type]],"-",-1)</f>
        <v>#N/A</v>
      </c>
      <c r="AJ2326" s="1" t="e">
        <f ca="1">_xlfn.TEXTAFTER(_xlfn.TEXTBEFORE(Table916[[#This Row],[type]],"-"&amp;Table916[[#This Row],[rxn-no-enz]]),"RXN-")</f>
        <v>#N/A</v>
      </c>
      <c r="AK2326" s="1" t="e">
        <f>_xlfn.TEXTBEFORE(Table916[[#This Row],[type]],"_",-1)</f>
        <v>#N/A</v>
      </c>
      <c r="AN2326" t="s">
        <v>12514</v>
      </c>
      <c r="AO2326" t="s">
        <v>2778</v>
      </c>
      <c r="AP2326" s="3">
        <v>3.0330354999999899E-10</v>
      </c>
      <c r="AQ2326" t="str">
        <f>_xlfn.TEXTBEFORE(Table17[[#This Row],[rxn]],"-",-1)</f>
        <v>PROWASTE</v>
      </c>
    </row>
    <row r="2327" spans="16:43" ht="17" x14ac:dyDescent="0.25">
      <c r="P2327" s="4"/>
      <c r="T2327"/>
      <c r="AF2327" s="1" t="s">
        <v>12748</v>
      </c>
      <c r="AG2327" s="1" t="s">
        <v>2778</v>
      </c>
      <c r="AH2327" s="9">
        <v>9.2710049999999992E-12</v>
      </c>
      <c r="AI2327" s="1" t="e">
        <f>_xlfn.TEXTAFTER(Table916[[#This Row],[type]],"-",-1)</f>
        <v>#N/A</v>
      </c>
      <c r="AJ2327" s="1" t="e">
        <f ca="1">_xlfn.TEXTAFTER(_xlfn.TEXTBEFORE(Table916[[#This Row],[type]],"-"&amp;Table916[[#This Row],[rxn-no-enz]]),"RXN-")</f>
        <v>#N/A</v>
      </c>
      <c r="AK2327" s="1" t="e">
        <f>_xlfn.TEXTBEFORE(Table916[[#This Row],[type]],"_",-1)</f>
        <v>#N/A</v>
      </c>
      <c r="AN2327" t="s">
        <v>12515</v>
      </c>
      <c r="AO2327" t="s">
        <v>2778</v>
      </c>
      <c r="AP2327" s="3">
        <v>1.2671192899999999E-10</v>
      </c>
      <c r="AQ2327" t="str">
        <f>_xlfn.TEXTBEFORE(Table17[[#This Row],[rxn]],"-",-1)</f>
        <v>PROWASTE</v>
      </c>
    </row>
    <row r="2328" spans="16:43" ht="17" x14ac:dyDescent="0.25">
      <c r="P2328" s="4"/>
      <c r="T2328"/>
      <c r="AF2328" s="1" t="s">
        <v>12749</v>
      </c>
      <c r="AG2328" s="1" t="s">
        <v>2778</v>
      </c>
      <c r="AH2328" s="9">
        <v>8.5275318300000001E-10</v>
      </c>
      <c r="AI2328" s="1" t="e">
        <f>_xlfn.TEXTAFTER(Table916[[#This Row],[type]],"-",-1)</f>
        <v>#N/A</v>
      </c>
      <c r="AJ2328" s="1" t="e">
        <f ca="1">_xlfn.TEXTAFTER(_xlfn.TEXTBEFORE(Table916[[#This Row],[type]],"-"&amp;Table916[[#This Row],[rxn-no-enz]]),"RXN-")</f>
        <v>#N/A</v>
      </c>
      <c r="AK2328" s="1" t="e">
        <f>_xlfn.TEXTBEFORE(Table916[[#This Row],[type]],"_",-1)</f>
        <v>#N/A</v>
      </c>
      <c r="AN2328" t="s">
        <v>12516</v>
      </c>
      <c r="AO2328" t="s">
        <v>2778</v>
      </c>
      <c r="AP2328" s="3">
        <v>1.17126329999999E-11</v>
      </c>
      <c r="AQ2328" t="str">
        <f>_xlfn.TEXTBEFORE(Table17[[#This Row],[rxn]],"-",-1)</f>
        <v>PROWASTE</v>
      </c>
    </row>
    <row r="2329" spans="16:43" ht="17" x14ac:dyDescent="0.25">
      <c r="P2329" s="4"/>
      <c r="T2329"/>
      <c r="AF2329" s="1" t="s">
        <v>12750</v>
      </c>
      <c r="AG2329" s="1" t="s">
        <v>2778</v>
      </c>
      <c r="AH2329" s="9">
        <v>1.3508077999999901E-11</v>
      </c>
      <c r="AI2329" s="1" t="e">
        <f>_xlfn.TEXTAFTER(Table916[[#This Row],[type]],"-",-1)</f>
        <v>#N/A</v>
      </c>
      <c r="AJ2329" s="1" t="e">
        <f ca="1">_xlfn.TEXTAFTER(_xlfn.TEXTBEFORE(Table916[[#This Row],[type]],"-"&amp;Table916[[#This Row],[rxn-no-enz]]),"RXN-")</f>
        <v>#N/A</v>
      </c>
      <c r="AK2329" s="1" t="e">
        <f>_xlfn.TEXTBEFORE(Table916[[#This Row],[type]],"_",-1)</f>
        <v>#N/A</v>
      </c>
      <c r="AN2329" t="s">
        <v>12517</v>
      </c>
      <c r="AO2329" t="s">
        <v>2778</v>
      </c>
      <c r="AP2329" s="3">
        <v>8.8571499400000001E-10</v>
      </c>
      <c r="AQ2329" t="str">
        <f>_xlfn.TEXTBEFORE(Table17[[#This Row],[rxn]],"-",-1)</f>
        <v>PROWASTE</v>
      </c>
    </row>
    <row r="2330" spans="16:43" ht="17" x14ac:dyDescent="0.25">
      <c r="P2330" s="4"/>
      <c r="T2330"/>
      <c r="AF2330" s="1" t="s">
        <v>12751</v>
      </c>
      <c r="AG2330" s="1" t="s">
        <v>2778</v>
      </c>
      <c r="AH2330" s="9">
        <v>1.5590906000000001E-11</v>
      </c>
      <c r="AI2330" s="1" t="e">
        <f>_xlfn.TEXTAFTER(Table916[[#This Row],[type]],"-",-1)</f>
        <v>#N/A</v>
      </c>
      <c r="AJ2330" s="1" t="e">
        <f ca="1">_xlfn.TEXTAFTER(_xlfn.TEXTBEFORE(Table916[[#This Row],[type]],"-"&amp;Table916[[#This Row],[rxn-no-enz]]),"RXN-")</f>
        <v>#N/A</v>
      </c>
      <c r="AK2330" s="1" t="e">
        <f>_xlfn.TEXTBEFORE(Table916[[#This Row],[type]],"_",-1)</f>
        <v>#N/A</v>
      </c>
      <c r="AN2330" t="s">
        <v>12518</v>
      </c>
      <c r="AO2330" t="s">
        <v>2778</v>
      </c>
      <c r="AP2330" s="3">
        <v>5.53872745E-10</v>
      </c>
      <c r="AQ2330" t="str">
        <f>_xlfn.TEXTBEFORE(Table17[[#This Row],[rxn]],"-",-1)</f>
        <v>PROWASTE</v>
      </c>
    </row>
    <row r="2331" spans="16:43" ht="17" x14ac:dyDescent="0.25">
      <c r="P2331" s="4"/>
      <c r="T2331"/>
      <c r="AF2331" s="1" t="s">
        <v>12752</v>
      </c>
      <c r="AG2331" s="1" t="s">
        <v>2778</v>
      </c>
      <c r="AH2331" s="9">
        <v>1.41843826E-10</v>
      </c>
      <c r="AI2331" s="1" t="e">
        <f>_xlfn.TEXTAFTER(Table916[[#This Row],[type]],"-",-1)</f>
        <v>#N/A</v>
      </c>
      <c r="AJ2331" s="1" t="e">
        <f ca="1">_xlfn.TEXTAFTER(_xlfn.TEXTBEFORE(Table916[[#This Row],[type]],"-"&amp;Table916[[#This Row],[rxn-no-enz]]),"RXN-")</f>
        <v>#N/A</v>
      </c>
      <c r="AK2331" s="1" t="e">
        <f>_xlfn.TEXTBEFORE(Table916[[#This Row],[type]],"_",-1)</f>
        <v>#N/A</v>
      </c>
      <c r="AN2331" t="s">
        <v>12519</v>
      </c>
      <c r="AO2331" t="s">
        <v>2778</v>
      </c>
      <c r="AP2331" s="3">
        <v>2.3887079129999898E-9</v>
      </c>
      <c r="AQ2331" t="str">
        <f>_xlfn.TEXTBEFORE(Table17[[#This Row],[rxn]],"-",-1)</f>
        <v>PROWASTE</v>
      </c>
    </row>
    <row r="2332" spans="16:43" ht="17" x14ac:dyDescent="0.25">
      <c r="P2332" s="4"/>
      <c r="T2332"/>
      <c r="AF2332" s="1" t="s">
        <v>12753</v>
      </c>
      <c r="AG2332" s="1" t="s">
        <v>2778</v>
      </c>
      <c r="AH2332" s="9">
        <v>6.3450706999999999E-11</v>
      </c>
      <c r="AI2332" s="1" t="e">
        <f>_xlfn.TEXTAFTER(Table916[[#This Row],[type]],"-",-1)</f>
        <v>#N/A</v>
      </c>
      <c r="AJ2332" s="1" t="e">
        <f ca="1">_xlfn.TEXTAFTER(_xlfn.TEXTBEFORE(Table916[[#This Row],[type]],"-"&amp;Table916[[#This Row],[rxn-no-enz]]),"RXN-")</f>
        <v>#N/A</v>
      </c>
      <c r="AK2332" s="1" t="e">
        <f>_xlfn.TEXTBEFORE(Table916[[#This Row],[type]],"_",-1)</f>
        <v>#N/A</v>
      </c>
      <c r="AN2332" t="s">
        <v>12520</v>
      </c>
      <c r="AO2332" t="s">
        <v>2778</v>
      </c>
      <c r="AP2332" s="3">
        <v>2.3168506E-11</v>
      </c>
      <c r="AQ2332" t="str">
        <f>_xlfn.TEXTBEFORE(Table17[[#This Row],[rxn]],"-",-1)</f>
        <v>PROWASTE</v>
      </c>
    </row>
    <row r="2333" spans="16:43" ht="17" x14ac:dyDescent="0.25">
      <c r="P2333" s="4"/>
      <c r="T2333"/>
      <c r="AF2333" s="1" t="s">
        <v>12754</v>
      </c>
      <c r="AG2333" s="1" t="s">
        <v>2778</v>
      </c>
      <c r="AH2333" s="9">
        <v>5.5524502E-11</v>
      </c>
      <c r="AI2333" s="1" t="e">
        <f>_xlfn.TEXTAFTER(Table916[[#This Row],[type]],"-",-1)</f>
        <v>#N/A</v>
      </c>
      <c r="AJ2333" s="1" t="e">
        <f ca="1">_xlfn.TEXTAFTER(_xlfn.TEXTBEFORE(Table916[[#This Row],[type]],"-"&amp;Table916[[#This Row],[rxn-no-enz]]),"RXN-")</f>
        <v>#N/A</v>
      </c>
      <c r="AK2333" s="1" t="e">
        <f>_xlfn.TEXTBEFORE(Table916[[#This Row],[type]],"_",-1)</f>
        <v>#N/A</v>
      </c>
      <c r="AN2333" t="s">
        <v>12521</v>
      </c>
      <c r="AO2333" t="s">
        <v>2778</v>
      </c>
      <c r="AP2333" s="3">
        <v>1.91945334E-10</v>
      </c>
      <c r="AQ2333" t="str">
        <f>_xlfn.TEXTBEFORE(Table17[[#This Row],[rxn]],"-",-1)</f>
        <v>PROWASTE</v>
      </c>
    </row>
    <row r="2334" spans="16:43" ht="17" x14ac:dyDescent="0.25">
      <c r="P2334" s="4"/>
      <c r="T2334"/>
      <c r="AF2334" s="1" t="s">
        <v>12755</v>
      </c>
      <c r="AG2334" s="1" t="s">
        <v>2778</v>
      </c>
      <c r="AH2334" s="9">
        <v>1.3138172199999999E-10</v>
      </c>
      <c r="AI2334" s="1" t="e">
        <f>_xlfn.TEXTAFTER(Table916[[#This Row],[type]],"-",-1)</f>
        <v>#N/A</v>
      </c>
      <c r="AJ2334" s="1" t="e">
        <f ca="1">_xlfn.TEXTAFTER(_xlfn.TEXTBEFORE(Table916[[#This Row],[type]],"-"&amp;Table916[[#This Row],[rxn-no-enz]]),"RXN-")</f>
        <v>#N/A</v>
      </c>
      <c r="AK2334" s="1" t="e">
        <f>_xlfn.TEXTBEFORE(Table916[[#This Row],[type]],"_",-1)</f>
        <v>#N/A</v>
      </c>
      <c r="AN2334" t="s">
        <v>12522</v>
      </c>
      <c r="AO2334" t="s">
        <v>2778</v>
      </c>
      <c r="AP2334" s="3">
        <v>2.85222754E-10</v>
      </c>
      <c r="AQ2334" t="str">
        <f>_xlfn.TEXTBEFORE(Table17[[#This Row],[rxn]],"-",-1)</f>
        <v>PROWASTE</v>
      </c>
    </row>
    <row r="2335" spans="16:43" ht="17" x14ac:dyDescent="0.25">
      <c r="P2335" s="4"/>
      <c r="T2335"/>
      <c r="AF2335" s="1" t="s">
        <v>12756</v>
      </c>
      <c r="AG2335" s="1" t="s">
        <v>2778</v>
      </c>
      <c r="AH2335" s="9">
        <v>1.1593497E-11</v>
      </c>
      <c r="AI2335" s="1" t="e">
        <f>_xlfn.TEXTAFTER(Table916[[#This Row],[type]],"-",-1)</f>
        <v>#N/A</v>
      </c>
      <c r="AJ2335" s="1" t="e">
        <f ca="1">_xlfn.TEXTAFTER(_xlfn.TEXTBEFORE(Table916[[#This Row],[type]],"-"&amp;Table916[[#This Row],[rxn-no-enz]]),"RXN-")</f>
        <v>#N/A</v>
      </c>
      <c r="AK2335" s="1" t="e">
        <f>_xlfn.TEXTBEFORE(Table916[[#This Row],[type]],"_",-1)</f>
        <v>#N/A</v>
      </c>
      <c r="AN2335" t="s">
        <v>13872</v>
      </c>
      <c r="AO2335" t="s">
        <v>2778</v>
      </c>
      <c r="AP2335" s="3">
        <v>2.85222754E-10</v>
      </c>
      <c r="AQ2335" t="str">
        <f>_xlfn.TEXTBEFORE(Table17[[#This Row],[rxn]],"-",-1)</f>
        <v>PROWASTE</v>
      </c>
    </row>
    <row r="2336" spans="16:43" ht="17" x14ac:dyDescent="0.25">
      <c r="P2336" s="4"/>
      <c r="T2336"/>
      <c r="AF2336" s="1" t="s">
        <v>12757</v>
      </c>
      <c r="AG2336" s="1" t="s">
        <v>2778</v>
      </c>
      <c r="AH2336" s="9">
        <v>1.38525309999999E-10</v>
      </c>
      <c r="AI2336" s="1" t="e">
        <f>_xlfn.TEXTAFTER(Table916[[#This Row],[type]],"-",-1)</f>
        <v>#N/A</v>
      </c>
      <c r="AJ2336" s="1" t="e">
        <f ca="1">_xlfn.TEXTAFTER(_xlfn.TEXTBEFORE(Table916[[#This Row],[type]],"-"&amp;Table916[[#This Row],[rxn-no-enz]]),"RXN-")</f>
        <v>#N/A</v>
      </c>
      <c r="AK2336" s="1" t="e">
        <f>_xlfn.TEXTBEFORE(Table916[[#This Row],[type]],"_",-1)</f>
        <v>#N/A</v>
      </c>
      <c r="AN2336" t="s">
        <v>12523</v>
      </c>
      <c r="AO2336" t="s">
        <v>2778</v>
      </c>
      <c r="AP2336" s="3">
        <v>5.6935099999999996E-13</v>
      </c>
      <c r="AQ2336" t="str">
        <f>_xlfn.TEXTBEFORE(Table17[[#This Row],[rxn]],"-",-1)</f>
        <v>PROWASTE</v>
      </c>
    </row>
    <row r="2337" spans="16:43" ht="17" x14ac:dyDescent="0.25">
      <c r="P2337" s="4"/>
      <c r="T2337"/>
      <c r="AF2337" s="1" t="s">
        <v>12758</v>
      </c>
      <c r="AG2337" s="1" t="s">
        <v>2778</v>
      </c>
      <c r="AH2337" s="9">
        <v>1.41119012E-10</v>
      </c>
      <c r="AI2337" s="1" t="e">
        <f>_xlfn.TEXTAFTER(Table916[[#This Row],[type]],"-",-1)</f>
        <v>#N/A</v>
      </c>
      <c r="AJ2337" s="1" t="e">
        <f ca="1">_xlfn.TEXTAFTER(_xlfn.TEXTBEFORE(Table916[[#This Row],[type]],"-"&amp;Table916[[#This Row],[rxn-no-enz]]),"RXN-")</f>
        <v>#N/A</v>
      </c>
      <c r="AK2337" s="1" t="e">
        <f>_xlfn.TEXTBEFORE(Table916[[#This Row],[type]],"_",-1)</f>
        <v>#N/A</v>
      </c>
      <c r="AN2337" t="s">
        <v>12524</v>
      </c>
      <c r="AO2337" t="s">
        <v>2778</v>
      </c>
      <c r="AP2337" s="3">
        <v>1.5901109999999999E-12</v>
      </c>
      <c r="AQ2337" t="str">
        <f>_xlfn.TEXTBEFORE(Table17[[#This Row],[rxn]],"-",-1)</f>
        <v>PROWASTE</v>
      </c>
    </row>
    <row r="2338" spans="16:43" ht="17" x14ac:dyDescent="0.25">
      <c r="P2338" s="4"/>
      <c r="T2338"/>
      <c r="AF2338" s="1" t="s">
        <v>12759</v>
      </c>
      <c r="AG2338" s="1" t="s">
        <v>2778</v>
      </c>
      <c r="AH2338" s="9">
        <v>5.2601098999999999E-10</v>
      </c>
      <c r="AI2338" s="1" t="e">
        <f>_xlfn.TEXTAFTER(Table916[[#This Row],[type]],"-",-1)</f>
        <v>#N/A</v>
      </c>
      <c r="AJ2338" s="1" t="e">
        <f ca="1">_xlfn.TEXTAFTER(_xlfn.TEXTBEFORE(Table916[[#This Row],[type]],"-"&amp;Table916[[#This Row],[rxn-no-enz]]),"RXN-")</f>
        <v>#N/A</v>
      </c>
      <c r="AK2338" s="1" t="e">
        <f>_xlfn.TEXTBEFORE(Table916[[#This Row],[type]],"_",-1)</f>
        <v>#N/A</v>
      </c>
      <c r="AN2338" t="s">
        <v>12525</v>
      </c>
      <c r="AO2338" t="s">
        <v>2778</v>
      </c>
      <c r="AP2338" s="3">
        <v>1.5351008999999901E-11</v>
      </c>
      <c r="AQ2338" t="str">
        <f>_xlfn.TEXTBEFORE(Table17[[#This Row],[rxn]],"-",-1)</f>
        <v>PROWASTE</v>
      </c>
    </row>
    <row r="2339" spans="16:43" ht="17" x14ac:dyDescent="0.25">
      <c r="P2339" s="4"/>
      <c r="T2339"/>
      <c r="AF2339" s="1" t="s">
        <v>12760</v>
      </c>
      <c r="AG2339" s="1" t="s">
        <v>2778</v>
      </c>
      <c r="AH2339" s="9">
        <v>7.0323102600000002E-10</v>
      </c>
      <c r="AI2339" s="1" t="e">
        <f>_xlfn.TEXTAFTER(Table916[[#This Row],[type]],"-",-1)</f>
        <v>#N/A</v>
      </c>
      <c r="AJ2339" s="1" t="e">
        <f ca="1">_xlfn.TEXTAFTER(_xlfn.TEXTBEFORE(Table916[[#This Row],[type]],"-"&amp;Table916[[#This Row],[rxn-no-enz]]),"RXN-")</f>
        <v>#N/A</v>
      </c>
      <c r="AK2339" s="1" t="e">
        <f>_xlfn.TEXTBEFORE(Table916[[#This Row],[type]],"_",-1)</f>
        <v>#N/A</v>
      </c>
      <c r="AN2339" t="s">
        <v>12526</v>
      </c>
      <c r="AO2339" t="s">
        <v>2778</v>
      </c>
      <c r="AP2339" s="3">
        <v>3.1362404199999999E-10</v>
      </c>
      <c r="AQ2339" t="str">
        <f>_xlfn.TEXTBEFORE(Table17[[#This Row],[rxn]],"-",-1)</f>
        <v>PROWASTE</v>
      </c>
    </row>
    <row r="2340" spans="16:43" ht="17" x14ac:dyDescent="0.25">
      <c r="P2340" s="4"/>
      <c r="T2340"/>
      <c r="AF2340" s="1" t="s">
        <v>12761</v>
      </c>
      <c r="AG2340" s="1" t="s">
        <v>2778</v>
      </c>
      <c r="AH2340" s="9">
        <v>5.4387219999999997E-11</v>
      </c>
      <c r="AI2340" s="1" t="e">
        <f>_xlfn.TEXTAFTER(Table916[[#This Row],[type]],"-",-1)</f>
        <v>#N/A</v>
      </c>
      <c r="AJ2340" s="1" t="e">
        <f ca="1">_xlfn.TEXTAFTER(_xlfn.TEXTBEFORE(Table916[[#This Row],[type]],"-"&amp;Table916[[#This Row],[rxn-no-enz]]),"RXN-")</f>
        <v>#N/A</v>
      </c>
      <c r="AK2340" s="1" t="e">
        <f>_xlfn.TEXTBEFORE(Table916[[#This Row],[type]],"_",-1)</f>
        <v>#N/A</v>
      </c>
      <c r="AN2340" t="s">
        <v>12527</v>
      </c>
      <c r="AO2340" t="s">
        <v>2778</v>
      </c>
      <c r="AP2340" s="3">
        <v>3.8767991900000001E-10</v>
      </c>
      <c r="AQ2340" t="str">
        <f>_xlfn.TEXTBEFORE(Table17[[#This Row],[rxn]],"-",-1)</f>
        <v>PROWASTE</v>
      </c>
    </row>
    <row r="2341" spans="16:43" ht="17" x14ac:dyDescent="0.25">
      <c r="P2341" s="4"/>
      <c r="T2341"/>
      <c r="AF2341" s="1" t="s">
        <v>12762</v>
      </c>
      <c r="AG2341" s="1" t="s">
        <v>2778</v>
      </c>
      <c r="AH2341" s="9">
        <v>6.1906600000000002E-13</v>
      </c>
      <c r="AI2341" s="1" t="e">
        <f>_xlfn.TEXTAFTER(Table916[[#This Row],[type]],"-",-1)</f>
        <v>#N/A</v>
      </c>
      <c r="AJ2341" s="1" t="e">
        <f ca="1">_xlfn.TEXTAFTER(_xlfn.TEXTBEFORE(Table916[[#This Row],[type]],"-"&amp;Table916[[#This Row],[rxn-no-enz]]),"RXN-")</f>
        <v>#N/A</v>
      </c>
      <c r="AK2341" s="1" t="e">
        <f>_xlfn.TEXTBEFORE(Table916[[#This Row],[type]],"_",-1)</f>
        <v>#N/A</v>
      </c>
      <c r="AN2341" t="s">
        <v>12528</v>
      </c>
      <c r="AO2341" t="s">
        <v>2778</v>
      </c>
      <c r="AP2341" s="3">
        <v>6.4600505E-10</v>
      </c>
      <c r="AQ2341" t="str">
        <f>_xlfn.TEXTBEFORE(Table17[[#This Row],[rxn]],"-",-1)</f>
        <v>PROWASTE</v>
      </c>
    </row>
    <row r="2342" spans="16:43" ht="17" x14ac:dyDescent="0.25">
      <c r="P2342" s="4"/>
      <c r="T2342"/>
      <c r="AF2342" s="1" t="s">
        <v>12763</v>
      </c>
      <c r="AG2342" s="1" t="s">
        <v>2778</v>
      </c>
      <c r="AH2342" s="9">
        <v>3.9255297600000002E-10</v>
      </c>
      <c r="AI2342" s="1" t="e">
        <f>_xlfn.TEXTAFTER(Table916[[#This Row],[type]],"-",-1)</f>
        <v>#N/A</v>
      </c>
      <c r="AJ2342" s="1" t="e">
        <f ca="1">_xlfn.TEXTAFTER(_xlfn.TEXTBEFORE(Table916[[#This Row],[type]],"-"&amp;Table916[[#This Row],[rxn-no-enz]]),"RXN-")</f>
        <v>#N/A</v>
      </c>
      <c r="AK2342" s="1" t="e">
        <f>_xlfn.TEXTBEFORE(Table916[[#This Row],[type]],"_",-1)</f>
        <v>#N/A</v>
      </c>
      <c r="AN2342" t="s">
        <v>12529</v>
      </c>
      <c r="AO2342" t="s">
        <v>2778</v>
      </c>
      <c r="AP2342" s="3">
        <v>1.1125821299999999E-10</v>
      </c>
      <c r="AQ2342" t="str">
        <f>_xlfn.TEXTBEFORE(Table17[[#This Row],[rxn]],"-",-1)</f>
        <v>PROWASTE</v>
      </c>
    </row>
    <row r="2343" spans="16:43" ht="17" x14ac:dyDescent="0.25">
      <c r="P2343" s="4"/>
      <c r="T2343"/>
      <c r="AF2343" s="1" t="s">
        <v>12764</v>
      </c>
      <c r="AG2343" s="1" t="s">
        <v>2778</v>
      </c>
      <c r="AH2343" s="9">
        <v>4.7457377599999995E-10</v>
      </c>
      <c r="AI2343" s="1" t="e">
        <f>_xlfn.TEXTAFTER(Table916[[#This Row],[type]],"-",-1)</f>
        <v>#N/A</v>
      </c>
      <c r="AJ2343" s="1" t="e">
        <f ca="1">_xlfn.TEXTAFTER(_xlfn.TEXTBEFORE(Table916[[#This Row],[type]],"-"&amp;Table916[[#This Row],[rxn-no-enz]]),"RXN-")</f>
        <v>#N/A</v>
      </c>
      <c r="AK2343" s="1" t="e">
        <f>_xlfn.TEXTBEFORE(Table916[[#This Row],[type]],"_",-1)</f>
        <v>#N/A</v>
      </c>
      <c r="AN2343" t="s">
        <v>12530</v>
      </c>
      <c r="AO2343" t="s">
        <v>2778</v>
      </c>
      <c r="AP2343" s="3">
        <v>7.0488611760000001E-9</v>
      </c>
      <c r="AQ2343" t="str">
        <f>_xlfn.TEXTBEFORE(Table17[[#This Row],[rxn]],"-",-1)</f>
        <v>PROWASTE</v>
      </c>
    </row>
    <row r="2344" spans="16:43" ht="17" x14ac:dyDescent="0.25">
      <c r="P2344" s="4"/>
      <c r="T2344"/>
      <c r="AF2344" s="1" t="s">
        <v>12765</v>
      </c>
      <c r="AG2344" s="1" t="s">
        <v>2778</v>
      </c>
      <c r="AH2344" s="9">
        <v>1.5528749999999999E-11</v>
      </c>
      <c r="AI2344" s="1" t="e">
        <f>_xlfn.TEXTAFTER(Table916[[#This Row],[type]],"-",-1)</f>
        <v>#N/A</v>
      </c>
      <c r="AJ2344" s="1" t="e">
        <f ca="1">_xlfn.TEXTAFTER(_xlfn.TEXTBEFORE(Table916[[#This Row],[type]],"-"&amp;Table916[[#This Row],[rxn-no-enz]]),"RXN-")</f>
        <v>#N/A</v>
      </c>
      <c r="AK2344" s="1" t="e">
        <f>_xlfn.TEXTBEFORE(Table916[[#This Row],[type]],"_",-1)</f>
        <v>#N/A</v>
      </c>
      <c r="AN2344" t="s">
        <v>12531</v>
      </c>
      <c r="AO2344" t="s">
        <v>2778</v>
      </c>
      <c r="AP2344" s="3">
        <v>2.2554348600000001E-10</v>
      </c>
      <c r="AQ2344" t="str">
        <f>_xlfn.TEXTBEFORE(Table17[[#This Row],[rxn]],"-",-1)</f>
        <v>PROWASTE</v>
      </c>
    </row>
    <row r="2345" spans="16:43" ht="17" x14ac:dyDescent="0.25">
      <c r="P2345" s="4"/>
      <c r="T2345"/>
      <c r="AF2345" s="1" t="s">
        <v>12766</v>
      </c>
      <c r="AG2345" s="1" t="s">
        <v>2778</v>
      </c>
      <c r="AH2345" s="9">
        <v>7.5592184999999996E-11</v>
      </c>
      <c r="AI2345" s="1" t="e">
        <f>_xlfn.TEXTAFTER(Table916[[#This Row],[type]],"-",-1)</f>
        <v>#N/A</v>
      </c>
      <c r="AJ2345" s="1" t="e">
        <f ca="1">_xlfn.TEXTAFTER(_xlfn.TEXTBEFORE(Table916[[#This Row],[type]],"-"&amp;Table916[[#This Row],[rxn-no-enz]]),"RXN-")</f>
        <v>#N/A</v>
      </c>
      <c r="AK2345" s="1" t="e">
        <f>_xlfn.TEXTBEFORE(Table916[[#This Row],[type]],"_",-1)</f>
        <v>#N/A</v>
      </c>
      <c r="AN2345" t="s">
        <v>12532</v>
      </c>
      <c r="AO2345" t="s">
        <v>2778</v>
      </c>
      <c r="AP2345" s="3">
        <v>3.3299809999999998E-11</v>
      </c>
      <c r="AQ2345" t="str">
        <f>_xlfn.TEXTBEFORE(Table17[[#This Row],[rxn]],"-",-1)</f>
        <v>PROWASTE</v>
      </c>
    </row>
    <row r="2346" spans="16:43" ht="17" x14ac:dyDescent="0.25">
      <c r="P2346" s="4"/>
      <c r="T2346"/>
      <c r="AF2346" s="1" t="s">
        <v>12767</v>
      </c>
      <c r="AG2346" s="1" t="s">
        <v>2778</v>
      </c>
      <c r="AH2346" s="9">
        <v>3.7491296999999997E-11</v>
      </c>
      <c r="AI2346" s="1" t="e">
        <f>_xlfn.TEXTAFTER(Table916[[#This Row],[type]],"-",-1)</f>
        <v>#N/A</v>
      </c>
      <c r="AJ2346" s="1" t="e">
        <f ca="1">_xlfn.TEXTAFTER(_xlfn.TEXTBEFORE(Table916[[#This Row],[type]],"-"&amp;Table916[[#This Row],[rxn-no-enz]]),"RXN-")</f>
        <v>#N/A</v>
      </c>
      <c r="AK2346" s="1" t="e">
        <f>_xlfn.TEXTBEFORE(Table916[[#This Row],[type]],"_",-1)</f>
        <v>#N/A</v>
      </c>
      <c r="AN2346" t="s">
        <v>12533</v>
      </c>
      <c r="AO2346" t="s">
        <v>2778</v>
      </c>
      <c r="AP2346" s="3">
        <v>2.1367348710000001E-9</v>
      </c>
      <c r="AQ2346" t="str">
        <f>_xlfn.TEXTBEFORE(Table17[[#This Row],[rxn]],"-",-1)</f>
        <v>PROWASTE</v>
      </c>
    </row>
    <row r="2347" spans="16:43" ht="17" x14ac:dyDescent="0.25">
      <c r="P2347" s="4"/>
      <c r="T2347"/>
      <c r="AF2347" s="1" t="s">
        <v>12768</v>
      </c>
      <c r="AG2347" s="1" t="s">
        <v>2778</v>
      </c>
      <c r="AH2347" s="9">
        <v>1.9939060699999999E-10</v>
      </c>
      <c r="AI2347" s="1" t="e">
        <f>_xlfn.TEXTAFTER(Table916[[#This Row],[type]],"-",-1)</f>
        <v>#N/A</v>
      </c>
      <c r="AJ2347" s="1" t="e">
        <f ca="1">_xlfn.TEXTAFTER(_xlfn.TEXTBEFORE(Table916[[#This Row],[type]],"-"&amp;Table916[[#This Row],[rxn-no-enz]]),"RXN-")</f>
        <v>#N/A</v>
      </c>
      <c r="AK2347" s="1" t="e">
        <f>_xlfn.TEXTBEFORE(Table916[[#This Row],[type]],"_",-1)</f>
        <v>#N/A</v>
      </c>
      <c r="AN2347" t="s">
        <v>12534</v>
      </c>
      <c r="AO2347" t="s">
        <v>2778</v>
      </c>
      <c r="AP2347" s="3">
        <v>2.2602260720000001E-9</v>
      </c>
      <c r="AQ2347" t="str">
        <f>_xlfn.TEXTBEFORE(Table17[[#This Row],[rxn]],"-",-1)</f>
        <v>PROWASTE</v>
      </c>
    </row>
    <row r="2348" spans="16:43" ht="17" x14ac:dyDescent="0.25">
      <c r="P2348" s="4"/>
      <c r="T2348"/>
      <c r="AF2348" s="1" t="s">
        <v>12769</v>
      </c>
      <c r="AG2348" s="1" t="s">
        <v>2778</v>
      </c>
      <c r="AH2348" s="9">
        <v>9.9949849999999995E-12</v>
      </c>
      <c r="AI2348" s="1" t="e">
        <f>_xlfn.TEXTAFTER(Table916[[#This Row],[type]],"-",-1)</f>
        <v>#N/A</v>
      </c>
      <c r="AJ2348" s="1" t="e">
        <f ca="1">_xlfn.TEXTAFTER(_xlfn.TEXTBEFORE(Table916[[#This Row],[type]],"-"&amp;Table916[[#This Row],[rxn-no-enz]]),"RXN-")</f>
        <v>#N/A</v>
      </c>
      <c r="AK2348" s="1" t="e">
        <f>_xlfn.TEXTBEFORE(Table916[[#This Row],[type]],"_",-1)</f>
        <v>#N/A</v>
      </c>
      <c r="AN2348" t="s">
        <v>12535</v>
      </c>
      <c r="AO2348" t="s">
        <v>2778</v>
      </c>
      <c r="AP2348" s="3">
        <v>2.21533223999999E-10</v>
      </c>
      <c r="AQ2348" t="str">
        <f>_xlfn.TEXTBEFORE(Table17[[#This Row],[rxn]],"-",-1)</f>
        <v>PROWASTE</v>
      </c>
    </row>
    <row r="2349" spans="16:43" ht="17" x14ac:dyDescent="0.25">
      <c r="P2349" s="4"/>
      <c r="T2349"/>
      <c r="AF2349" s="1" t="s">
        <v>12770</v>
      </c>
      <c r="AG2349" s="1" t="s">
        <v>2778</v>
      </c>
      <c r="AH2349" s="9">
        <v>2.6494865699999999E-10</v>
      </c>
      <c r="AI2349" s="1" t="e">
        <f>_xlfn.TEXTAFTER(Table916[[#This Row],[type]],"-",-1)</f>
        <v>#N/A</v>
      </c>
      <c r="AJ2349" s="1" t="e">
        <f ca="1">_xlfn.TEXTAFTER(_xlfn.TEXTBEFORE(Table916[[#This Row],[type]],"-"&amp;Table916[[#This Row],[rxn-no-enz]]),"RXN-")</f>
        <v>#N/A</v>
      </c>
      <c r="AK2349" s="1" t="e">
        <f>_xlfn.TEXTBEFORE(Table916[[#This Row],[type]],"_",-1)</f>
        <v>#N/A</v>
      </c>
      <c r="AN2349" t="s">
        <v>12536</v>
      </c>
      <c r="AO2349" t="s">
        <v>2778</v>
      </c>
      <c r="AP2349" s="3">
        <v>7.6703929999999998E-11</v>
      </c>
      <c r="AQ2349" t="str">
        <f>_xlfn.TEXTBEFORE(Table17[[#This Row],[rxn]],"-",-1)</f>
        <v>PROWASTE</v>
      </c>
    </row>
    <row r="2350" spans="16:43" ht="17" x14ac:dyDescent="0.25">
      <c r="P2350" s="4"/>
      <c r="T2350"/>
      <c r="AF2350" s="1" t="s">
        <v>12771</v>
      </c>
      <c r="AG2350" s="1" t="s">
        <v>2778</v>
      </c>
      <c r="AH2350" s="9">
        <v>6.9739089999999999E-12</v>
      </c>
      <c r="AI2350" s="1" t="e">
        <f>_xlfn.TEXTAFTER(Table916[[#This Row],[type]],"-",-1)</f>
        <v>#N/A</v>
      </c>
      <c r="AJ2350" s="1" t="e">
        <f ca="1">_xlfn.TEXTAFTER(_xlfn.TEXTBEFORE(Table916[[#This Row],[type]],"-"&amp;Table916[[#This Row],[rxn-no-enz]]),"RXN-")</f>
        <v>#N/A</v>
      </c>
      <c r="AK2350" s="1" t="e">
        <f>_xlfn.TEXTBEFORE(Table916[[#This Row],[type]],"_",-1)</f>
        <v>#N/A</v>
      </c>
      <c r="AN2350" t="s">
        <v>12537</v>
      </c>
      <c r="AO2350" t="s">
        <v>2778</v>
      </c>
      <c r="AP2350" s="3">
        <v>7.9234571000000003E-11</v>
      </c>
      <c r="AQ2350" t="str">
        <f>_xlfn.TEXTBEFORE(Table17[[#This Row],[rxn]],"-",-1)</f>
        <v>PROWASTE</v>
      </c>
    </row>
    <row r="2351" spans="16:43" ht="17" x14ac:dyDescent="0.25">
      <c r="P2351" s="4"/>
      <c r="T2351"/>
      <c r="AF2351" s="1" t="s">
        <v>12772</v>
      </c>
      <c r="AG2351" s="1" t="s">
        <v>2778</v>
      </c>
      <c r="AH2351" s="9">
        <v>6.1614035000000004E-11</v>
      </c>
      <c r="AI2351" s="1" t="e">
        <f>_xlfn.TEXTAFTER(Table916[[#This Row],[type]],"-",-1)</f>
        <v>#N/A</v>
      </c>
      <c r="AJ2351" s="1" t="e">
        <f ca="1">_xlfn.TEXTAFTER(_xlfn.TEXTBEFORE(Table916[[#This Row],[type]],"-"&amp;Table916[[#This Row],[rxn-no-enz]]),"RXN-")</f>
        <v>#N/A</v>
      </c>
      <c r="AK2351" s="1" t="e">
        <f>_xlfn.TEXTBEFORE(Table916[[#This Row],[type]],"_",-1)</f>
        <v>#N/A</v>
      </c>
      <c r="AN2351" t="s">
        <v>12538</v>
      </c>
      <c r="AO2351" t="s">
        <v>2778</v>
      </c>
      <c r="AP2351" s="3">
        <v>1.312410561E-9</v>
      </c>
      <c r="AQ2351" t="str">
        <f>_xlfn.TEXTBEFORE(Table17[[#This Row],[rxn]],"-",-1)</f>
        <v>PROWASTE</v>
      </c>
    </row>
    <row r="2352" spans="16:43" ht="17" x14ac:dyDescent="0.25">
      <c r="P2352" s="4"/>
      <c r="T2352"/>
      <c r="AF2352" s="1" t="s">
        <v>12773</v>
      </c>
      <c r="AG2352" s="1" t="s">
        <v>2778</v>
      </c>
      <c r="AH2352" s="9">
        <v>1.7419497E-11</v>
      </c>
      <c r="AI2352" s="1" t="e">
        <f>_xlfn.TEXTAFTER(Table916[[#This Row],[type]],"-",-1)</f>
        <v>#N/A</v>
      </c>
      <c r="AJ2352" s="1" t="e">
        <f ca="1">_xlfn.TEXTAFTER(_xlfn.TEXTBEFORE(Table916[[#This Row],[type]],"-"&amp;Table916[[#This Row],[rxn-no-enz]]),"RXN-")</f>
        <v>#N/A</v>
      </c>
      <c r="AK2352" s="1" t="e">
        <f>_xlfn.TEXTBEFORE(Table916[[#This Row],[type]],"_",-1)</f>
        <v>#N/A</v>
      </c>
      <c r="AN2352" t="s">
        <v>13873</v>
      </c>
      <c r="AO2352" t="s">
        <v>2778</v>
      </c>
      <c r="AP2352" s="3">
        <v>1.1405231617E-8</v>
      </c>
      <c r="AQ2352" t="str">
        <f>_xlfn.TEXTBEFORE(Table17[[#This Row],[rxn]],"-",-1)</f>
        <v>PROWASTE</v>
      </c>
    </row>
    <row r="2353" spans="16:43" ht="17" x14ac:dyDescent="0.25">
      <c r="P2353" s="4"/>
      <c r="T2353"/>
      <c r="AF2353" s="1" t="s">
        <v>12774</v>
      </c>
      <c r="AG2353" s="1" t="s">
        <v>2778</v>
      </c>
      <c r="AH2353" s="9">
        <v>1.2299892E-11</v>
      </c>
      <c r="AI2353" s="1" t="e">
        <f>_xlfn.TEXTAFTER(Table916[[#This Row],[type]],"-",-1)</f>
        <v>#N/A</v>
      </c>
      <c r="AJ2353" s="1" t="e">
        <f ca="1">_xlfn.TEXTAFTER(_xlfn.TEXTBEFORE(Table916[[#This Row],[type]],"-"&amp;Table916[[#This Row],[rxn-no-enz]]),"RXN-")</f>
        <v>#N/A</v>
      </c>
      <c r="AK2353" s="1" t="e">
        <f>_xlfn.TEXTBEFORE(Table916[[#This Row],[type]],"_",-1)</f>
        <v>#N/A</v>
      </c>
      <c r="AN2353" t="s">
        <v>12539</v>
      </c>
      <c r="AO2353" t="s">
        <v>2778</v>
      </c>
      <c r="AP2353" s="3">
        <v>4.4789910799999902E-10</v>
      </c>
      <c r="AQ2353" t="str">
        <f>_xlfn.TEXTBEFORE(Table17[[#This Row],[rxn]],"-",-1)</f>
        <v>PROWASTE</v>
      </c>
    </row>
    <row r="2354" spans="16:43" ht="17" x14ac:dyDescent="0.25">
      <c r="P2354" s="4"/>
      <c r="T2354"/>
      <c r="AF2354" s="1" t="s">
        <v>12775</v>
      </c>
      <c r="AG2354" s="1" t="s">
        <v>2778</v>
      </c>
      <c r="AH2354" s="9">
        <v>1.2875556E-11</v>
      </c>
      <c r="AI2354" s="1" t="e">
        <f>_xlfn.TEXTAFTER(Table916[[#This Row],[type]],"-",-1)</f>
        <v>#N/A</v>
      </c>
      <c r="AJ2354" s="1" t="e">
        <f ca="1">_xlfn.TEXTAFTER(_xlfn.TEXTBEFORE(Table916[[#This Row],[type]],"-"&amp;Table916[[#This Row],[rxn-no-enz]]),"RXN-")</f>
        <v>#N/A</v>
      </c>
      <c r="AK2354" s="1" t="e">
        <f>_xlfn.TEXTBEFORE(Table916[[#This Row],[type]],"_",-1)</f>
        <v>#N/A</v>
      </c>
      <c r="AN2354" t="s">
        <v>12540</v>
      </c>
      <c r="AO2354" t="s">
        <v>2778</v>
      </c>
      <c r="AP2354" s="3">
        <v>1.0006325169999999E-9</v>
      </c>
      <c r="AQ2354" t="str">
        <f>_xlfn.TEXTBEFORE(Table17[[#This Row],[rxn]],"-",-1)</f>
        <v>PROWASTE</v>
      </c>
    </row>
    <row r="2355" spans="16:43" ht="17" x14ac:dyDescent="0.25">
      <c r="P2355" s="4"/>
      <c r="T2355"/>
      <c r="AF2355" s="1" t="s">
        <v>12776</v>
      </c>
      <c r="AG2355" s="1" t="s">
        <v>2778</v>
      </c>
      <c r="AH2355" s="9">
        <v>2.023834687E-9</v>
      </c>
      <c r="AI2355" s="1" t="e">
        <f>_xlfn.TEXTAFTER(Table916[[#This Row],[type]],"-",-1)</f>
        <v>#N/A</v>
      </c>
      <c r="AJ2355" s="1" t="e">
        <f ca="1">_xlfn.TEXTAFTER(_xlfn.TEXTBEFORE(Table916[[#This Row],[type]],"-"&amp;Table916[[#This Row],[rxn-no-enz]]),"RXN-")</f>
        <v>#N/A</v>
      </c>
      <c r="AK2355" s="1" t="e">
        <f>_xlfn.TEXTBEFORE(Table916[[#This Row],[type]],"_",-1)</f>
        <v>#N/A</v>
      </c>
      <c r="AN2355" t="s">
        <v>12541</v>
      </c>
      <c r="AO2355" t="s">
        <v>2778</v>
      </c>
      <c r="AP2355" s="3">
        <v>1.053608664E-9</v>
      </c>
      <c r="AQ2355" t="str">
        <f>_xlfn.TEXTBEFORE(Table17[[#This Row],[rxn]],"-",-1)</f>
        <v>PROWASTE</v>
      </c>
    </row>
    <row r="2356" spans="16:43" ht="17" x14ac:dyDescent="0.25">
      <c r="P2356" s="4"/>
      <c r="T2356"/>
      <c r="AF2356" s="1" t="s">
        <v>12777</v>
      </c>
      <c r="AG2356" s="1" t="s">
        <v>2778</v>
      </c>
      <c r="AH2356" s="9">
        <v>8.6472399999999996E-13</v>
      </c>
      <c r="AI2356" s="1" t="e">
        <f>_xlfn.TEXTAFTER(Table916[[#This Row],[type]],"-",-1)</f>
        <v>#N/A</v>
      </c>
      <c r="AJ2356" s="1" t="e">
        <f ca="1">_xlfn.TEXTAFTER(_xlfn.TEXTBEFORE(Table916[[#This Row],[type]],"-"&amp;Table916[[#This Row],[rxn-no-enz]]),"RXN-")</f>
        <v>#N/A</v>
      </c>
      <c r="AK2356" s="1" t="e">
        <f>_xlfn.TEXTBEFORE(Table916[[#This Row],[type]],"_",-1)</f>
        <v>#N/A</v>
      </c>
      <c r="AN2356" t="s">
        <v>12542</v>
      </c>
      <c r="AO2356" t="s">
        <v>2778</v>
      </c>
      <c r="AP2356" s="3">
        <v>6.0635519999999999E-12</v>
      </c>
      <c r="AQ2356" t="str">
        <f>_xlfn.TEXTBEFORE(Table17[[#This Row],[rxn]],"-",-1)</f>
        <v>PROWASTE</v>
      </c>
    </row>
    <row r="2357" spans="16:43" ht="17" x14ac:dyDescent="0.25">
      <c r="P2357" s="4"/>
      <c r="T2357"/>
      <c r="AF2357" s="1" t="s">
        <v>12778</v>
      </c>
      <c r="AG2357" s="1" t="s">
        <v>2778</v>
      </c>
      <c r="AH2357" s="9">
        <v>1.71979149E-10</v>
      </c>
      <c r="AI2357" s="1" t="e">
        <f>_xlfn.TEXTAFTER(Table916[[#This Row],[type]],"-",-1)</f>
        <v>#N/A</v>
      </c>
      <c r="AJ2357" s="1" t="e">
        <f ca="1">_xlfn.TEXTAFTER(_xlfn.TEXTBEFORE(Table916[[#This Row],[type]],"-"&amp;Table916[[#This Row],[rxn-no-enz]]),"RXN-")</f>
        <v>#N/A</v>
      </c>
      <c r="AK2357" s="1" t="e">
        <f>_xlfn.TEXTBEFORE(Table916[[#This Row],[type]],"_",-1)</f>
        <v>#N/A</v>
      </c>
      <c r="AN2357" t="s">
        <v>12543</v>
      </c>
      <c r="AO2357" t="s">
        <v>2778</v>
      </c>
      <c r="AP2357" s="3">
        <v>1.30289662E-10</v>
      </c>
      <c r="AQ2357" t="str">
        <f>_xlfn.TEXTBEFORE(Table17[[#This Row],[rxn]],"-",-1)</f>
        <v>PROWASTE</v>
      </c>
    </row>
    <row r="2358" spans="16:43" ht="17" x14ac:dyDescent="0.25">
      <c r="P2358" s="4"/>
      <c r="T2358"/>
      <c r="AF2358" s="1" t="s">
        <v>12779</v>
      </c>
      <c r="AG2358" s="1" t="s">
        <v>2778</v>
      </c>
      <c r="AH2358" s="9">
        <v>1.5220638500000001E-10</v>
      </c>
      <c r="AI2358" s="1" t="e">
        <f>_xlfn.TEXTAFTER(Table916[[#This Row],[type]],"-",-1)</f>
        <v>#N/A</v>
      </c>
      <c r="AJ2358" s="1" t="e">
        <f ca="1">_xlfn.TEXTAFTER(_xlfn.TEXTBEFORE(Table916[[#This Row],[type]],"-"&amp;Table916[[#This Row],[rxn-no-enz]]),"RXN-")</f>
        <v>#N/A</v>
      </c>
      <c r="AK2358" s="1" t="e">
        <f>_xlfn.TEXTBEFORE(Table916[[#This Row],[type]],"_",-1)</f>
        <v>#N/A</v>
      </c>
      <c r="AN2358" t="s">
        <v>12544</v>
      </c>
      <c r="AO2358" t="s">
        <v>2778</v>
      </c>
      <c r="AP2358" s="3">
        <v>1.3757930100000001E-10</v>
      </c>
      <c r="AQ2358" t="str">
        <f>_xlfn.TEXTBEFORE(Table17[[#This Row],[rxn]],"-",-1)</f>
        <v>PROWASTE</v>
      </c>
    </row>
    <row r="2359" spans="16:43" ht="17" x14ac:dyDescent="0.25">
      <c r="P2359" s="4"/>
      <c r="T2359"/>
      <c r="AF2359" s="1" t="s">
        <v>12780</v>
      </c>
      <c r="AG2359" s="1" t="s">
        <v>2778</v>
      </c>
      <c r="AH2359" s="9">
        <v>5.7100562099999902E-10</v>
      </c>
      <c r="AI2359" s="1" t="e">
        <f>_xlfn.TEXTAFTER(Table916[[#This Row],[type]],"-",-1)</f>
        <v>#N/A</v>
      </c>
      <c r="AJ2359" s="1" t="e">
        <f ca="1">_xlfn.TEXTAFTER(_xlfn.TEXTBEFORE(Table916[[#This Row],[type]],"-"&amp;Table916[[#This Row],[rxn-no-enz]]),"RXN-")</f>
        <v>#N/A</v>
      </c>
      <c r="AK2359" s="1" t="e">
        <f>_xlfn.TEXTBEFORE(Table916[[#This Row],[type]],"_",-1)</f>
        <v>#N/A</v>
      </c>
      <c r="AN2359" t="s">
        <v>12545</v>
      </c>
      <c r="AO2359" t="s">
        <v>2778</v>
      </c>
      <c r="AP2359" s="3">
        <v>1.6014048099999999E-10</v>
      </c>
      <c r="AQ2359" t="str">
        <f>_xlfn.TEXTBEFORE(Table17[[#This Row],[rxn]],"-",-1)</f>
        <v>PROWASTE</v>
      </c>
    </row>
    <row r="2360" spans="16:43" ht="17" x14ac:dyDescent="0.25">
      <c r="P2360" s="4"/>
      <c r="T2360"/>
      <c r="AF2360" s="1" t="s">
        <v>12781</v>
      </c>
      <c r="AG2360" s="1" t="s">
        <v>2778</v>
      </c>
      <c r="AH2360" s="9">
        <v>2.6138715999999998E-11</v>
      </c>
      <c r="AI2360" s="1" t="e">
        <f>_xlfn.TEXTAFTER(Table916[[#This Row],[type]],"-",-1)</f>
        <v>#N/A</v>
      </c>
      <c r="AJ2360" s="1" t="e">
        <f ca="1">_xlfn.TEXTAFTER(_xlfn.TEXTBEFORE(Table916[[#This Row],[type]],"-"&amp;Table916[[#This Row],[rxn-no-enz]]),"RXN-")</f>
        <v>#N/A</v>
      </c>
      <c r="AK2360" s="1" t="e">
        <f>_xlfn.TEXTBEFORE(Table916[[#This Row],[type]],"_",-1)</f>
        <v>#N/A</v>
      </c>
      <c r="AN2360" t="s">
        <v>12546</v>
      </c>
      <c r="AO2360" t="s">
        <v>2778</v>
      </c>
      <c r="AP2360" s="3">
        <v>7.9367703999999999E-11</v>
      </c>
      <c r="AQ2360" t="str">
        <f>_xlfn.TEXTBEFORE(Table17[[#This Row],[rxn]],"-",-1)</f>
        <v>PROWASTE</v>
      </c>
    </row>
    <row r="2361" spans="16:43" ht="17" x14ac:dyDescent="0.25">
      <c r="P2361" s="4"/>
      <c r="T2361"/>
      <c r="AF2361" s="1" t="s">
        <v>12782</v>
      </c>
      <c r="AG2361" s="1" t="s">
        <v>2778</v>
      </c>
      <c r="AH2361" s="9">
        <v>7.8769225999999996E-11</v>
      </c>
      <c r="AI2361" s="1" t="e">
        <f>_xlfn.TEXTAFTER(Table916[[#This Row],[type]],"-",-1)</f>
        <v>#N/A</v>
      </c>
      <c r="AJ2361" s="1" t="e">
        <f ca="1">_xlfn.TEXTAFTER(_xlfn.TEXTBEFORE(Table916[[#This Row],[type]],"-"&amp;Table916[[#This Row],[rxn-no-enz]]),"RXN-")</f>
        <v>#N/A</v>
      </c>
      <c r="AK2361" s="1" t="e">
        <f>_xlfn.TEXTBEFORE(Table916[[#This Row],[type]],"_",-1)</f>
        <v>#N/A</v>
      </c>
      <c r="AN2361" t="s">
        <v>12547</v>
      </c>
      <c r="AO2361" t="s">
        <v>2778</v>
      </c>
      <c r="AP2361" s="3">
        <v>9.3428532E-11</v>
      </c>
      <c r="AQ2361" t="str">
        <f>_xlfn.TEXTBEFORE(Table17[[#This Row],[rxn]],"-",-1)</f>
        <v>PROWASTE</v>
      </c>
    </row>
    <row r="2362" spans="16:43" ht="17" x14ac:dyDescent="0.25">
      <c r="P2362" s="4"/>
      <c r="T2362"/>
      <c r="AF2362" s="1" t="s">
        <v>12783</v>
      </c>
      <c r="AG2362" s="1" t="s">
        <v>2778</v>
      </c>
      <c r="AH2362" s="9">
        <v>2.3344620999999999E-11</v>
      </c>
      <c r="AI2362" s="1" t="e">
        <f>_xlfn.TEXTAFTER(Table916[[#This Row],[type]],"-",-1)</f>
        <v>#N/A</v>
      </c>
      <c r="AJ2362" s="1" t="e">
        <f ca="1">_xlfn.TEXTAFTER(_xlfn.TEXTBEFORE(Table916[[#This Row],[type]],"-"&amp;Table916[[#This Row],[rxn-no-enz]]),"RXN-")</f>
        <v>#N/A</v>
      </c>
      <c r="AK2362" s="1" t="e">
        <f>_xlfn.TEXTBEFORE(Table916[[#This Row],[type]],"_",-1)</f>
        <v>#N/A</v>
      </c>
      <c r="AN2362" t="s">
        <v>12548</v>
      </c>
      <c r="AO2362" t="s">
        <v>2778</v>
      </c>
      <c r="AP2362" s="3">
        <v>2.6584194600000001E-9</v>
      </c>
      <c r="AQ2362" t="str">
        <f>_xlfn.TEXTBEFORE(Table17[[#This Row],[rxn]],"-",-1)</f>
        <v>PROWASTE</v>
      </c>
    </row>
    <row r="2363" spans="16:43" ht="17" x14ac:dyDescent="0.25">
      <c r="P2363" s="4"/>
      <c r="T2363"/>
      <c r="AF2363" s="1" t="s">
        <v>12784</v>
      </c>
      <c r="AG2363" s="1" t="s">
        <v>2778</v>
      </c>
      <c r="AH2363" s="9">
        <v>8.9814769999999892E-12</v>
      </c>
      <c r="AI2363" s="1" t="e">
        <f>_xlfn.TEXTAFTER(Table916[[#This Row],[type]],"-",-1)</f>
        <v>#N/A</v>
      </c>
      <c r="AJ2363" s="1" t="e">
        <f ca="1">_xlfn.TEXTAFTER(_xlfn.TEXTBEFORE(Table916[[#This Row],[type]],"-"&amp;Table916[[#This Row],[rxn-no-enz]]),"RXN-")</f>
        <v>#N/A</v>
      </c>
      <c r="AK2363" s="1" t="e">
        <f>_xlfn.TEXTBEFORE(Table916[[#This Row],[type]],"_",-1)</f>
        <v>#N/A</v>
      </c>
      <c r="AN2363" t="s">
        <v>12549</v>
      </c>
      <c r="AO2363" t="s">
        <v>2778</v>
      </c>
      <c r="AP2363" s="3">
        <v>5.51183831E-10</v>
      </c>
      <c r="AQ2363" t="str">
        <f>_xlfn.TEXTBEFORE(Table17[[#This Row],[rxn]],"-",-1)</f>
        <v>PROWASTE</v>
      </c>
    </row>
    <row r="2364" spans="16:43" ht="17" x14ac:dyDescent="0.25">
      <c r="P2364" s="4"/>
      <c r="T2364"/>
      <c r="AF2364" s="1" t="s">
        <v>12785</v>
      </c>
      <c r="AG2364" s="1" t="s">
        <v>2778</v>
      </c>
      <c r="AH2364" s="9">
        <v>9.4670041300000005E-10</v>
      </c>
      <c r="AI2364" s="1" t="e">
        <f>_xlfn.TEXTAFTER(Table916[[#This Row],[type]],"-",-1)</f>
        <v>#N/A</v>
      </c>
      <c r="AJ2364" s="1" t="e">
        <f ca="1">_xlfn.TEXTAFTER(_xlfn.TEXTBEFORE(Table916[[#This Row],[type]],"-"&amp;Table916[[#This Row],[rxn-no-enz]]),"RXN-")</f>
        <v>#N/A</v>
      </c>
      <c r="AK2364" s="1" t="e">
        <f>_xlfn.TEXTBEFORE(Table916[[#This Row],[type]],"_",-1)</f>
        <v>#N/A</v>
      </c>
      <c r="AN2364" t="s">
        <v>12550</v>
      </c>
      <c r="AO2364" t="s">
        <v>2778</v>
      </c>
      <c r="AP2364" s="3">
        <v>7.3357170000000001E-12</v>
      </c>
      <c r="AQ2364" t="str">
        <f>_xlfn.TEXTBEFORE(Table17[[#This Row],[rxn]],"-",-1)</f>
        <v>PROWASTE</v>
      </c>
    </row>
    <row r="2365" spans="16:43" ht="17" x14ac:dyDescent="0.25">
      <c r="P2365" s="4"/>
      <c r="T2365"/>
      <c r="AF2365" s="1" t="s">
        <v>12786</v>
      </c>
      <c r="AG2365" s="1" t="s">
        <v>2778</v>
      </c>
      <c r="AH2365" s="9">
        <v>6.4086091200000001E-10</v>
      </c>
      <c r="AI2365" s="1" t="e">
        <f>_xlfn.TEXTAFTER(Table916[[#This Row],[type]],"-",-1)</f>
        <v>#N/A</v>
      </c>
      <c r="AJ2365" s="1" t="e">
        <f ca="1">_xlfn.TEXTAFTER(_xlfn.TEXTBEFORE(Table916[[#This Row],[type]],"-"&amp;Table916[[#This Row],[rxn-no-enz]]),"RXN-")</f>
        <v>#N/A</v>
      </c>
      <c r="AK2365" s="1" t="e">
        <f>_xlfn.TEXTBEFORE(Table916[[#This Row],[type]],"_",-1)</f>
        <v>#N/A</v>
      </c>
      <c r="AN2365" t="s">
        <v>12551</v>
      </c>
      <c r="AO2365" t="s">
        <v>2778</v>
      </c>
      <c r="AP2365" s="3">
        <v>1.5007897199999999E-10</v>
      </c>
      <c r="AQ2365" t="str">
        <f>_xlfn.TEXTBEFORE(Table17[[#This Row],[rxn]],"-",-1)</f>
        <v>PROWASTE</v>
      </c>
    </row>
    <row r="2366" spans="16:43" ht="17" x14ac:dyDescent="0.25">
      <c r="P2366" s="4"/>
      <c r="T2366"/>
      <c r="AF2366" s="1" t="s">
        <v>12787</v>
      </c>
      <c r="AG2366" s="1" t="s">
        <v>2778</v>
      </c>
      <c r="AH2366" s="9">
        <v>1.27116099E-10</v>
      </c>
      <c r="AI2366" s="1" t="e">
        <f>_xlfn.TEXTAFTER(Table916[[#This Row],[type]],"-",-1)</f>
        <v>#N/A</v>
      </c>
      <c r="AJ2366" s="1" t="e">
        <f ca="1">_xlfn.TEXTAFTER(_xlfn.TEXTBEFORE(Table916[[#This Row],[type]],"-"&amp;Table916[[#This Row],[rxn-no-enz]]),"RXN-")</f>
        <v>#N/A</v>
      </c>
      <c r="AK2366" s="1" t="e">
        <f>_xlfn.TEXTBEFORE(Table916[[#This Row],[type]],"_",-1)</f>
        <v>#N/A</v>
      </c>
      <c r="AN2366" t="s">
        <v>12552</v>
      </c>
      <c r="AO2366" t="s">
        <v>2778</v>
      </c>
      <c r="AP2366" s="3">
        <v>1.5192904000000001E-11</v>
      </c>
      <c r="AQ2366" t="str">
        <f>_xlfn.TEXTBEFORE(Table17[[#This Row],[rxn]],"-",-1)</f>
        <v>PROWASTE</v>
      </c>
    </row>
    <row r="2367" spans="16:43" ht="17" x14ac:dyDescent="0.25">
      <c r="P2367" s="4"/>
      <c r="T2367"/>
      <c r="AF2367" s="1" t="s">
        <v>12788</v>
      </c>
      <c r="AG2367" s="1" t="s">
        <v>2778</v>
      </c>
      <c r="AH2367" s="9">
        <v>5.4968899999999998E-13</v>
      </c>
      <c r="AI2367" s="1" t="e">
        <f>_xlfn.TEXTAFTER(Table916[[#This Row],[type]],"-",-1)</f>
        <v>#N/A</v>
      </c>
      <c r="AJ2367" s="1" t="e">
        <f ca="1">_xlfn.TEXTAFTER(_xlfn.TEXTBEFORE(Table916[[#This Row],[type]],"-"&amp;Table916[[#This Row],[rxn-no-enz]]),"RXN-")</f>
        <v>#N/A</v>
      </c>
      <c r="AK2367" s="1" t="e">
        <f>_xlfn.TEXTBEFORE(Table916[[#This Row],[type]],"_",-1)</f>
        <v>#N/A</v>
      </c>
      <c r="AN2367" t="s">
        <v>12553</v>
      </c>
      <c r="AO2367" t="s">
        <v>2778</v>
      </c>
      <c r="AP2367" s="3">
        <v>8.1970908800000005E-10</v>
      </c>
      <c r="AQ2367" t="str">
        <f>_xlfn.TEXTBEFORE(Table17[[#This Row],[rxn]],"-",-1)</f>
        <v>PROWASTE</v>
      </c>
    </row>
    <row r="2368" spans="16:43" ht="17" x14ac:dyDescent="0.25">
      <c r="P2368" s="4"/>
      <c r="T2368"/>
      <c r="AF2368" s="1" t="s">
        <v>12789</v>
      </c>
      <c r="AG2368" s="1" t="s">
        <v>2778</v>
      </c>
      <c r="AH2368" s="9">
        <v>1.8004844600000001E-10</v>
      </c>
      <c r="AI2368" s="1" t="e">
        <f>_xlfn.TEXTAFTER(Table916[[#This Row],[type]],"-",-1)</f>
        <v>#N/A</v>
      </c>
      <c r="AJ2368" s="1" t="e">
        <f ca="1">_xlfn.TEXTAFTER(_xlfn.TEXTBEFORE(Table916[[#This Row],[type]],"-"&amp;Table916[[#This Row],[rxn-no-enz]]),"RXN-")</f>
        <v>#N/A</v>
      </c>
      <c r="AK2368" s="1" t="e">
        <f>_xlfn.TEXTBEFORE(Table916[[#This Row],[type]],"_",-1)</f>
        <v>#N/A</v>
      </c>
      <c r="AN2368" t="s">
        <v>12554</v>
      </c>
      <c r="AO2368" t="s">
        <v>2778</v>
      </c>
      <c r="AP2368" s="3">
        <v>1.46285854999999E-10</v>
      </c>
      <c r="AQ2368" t="str">
        <f>_xlfn.TEXTBEFORE(Table17[[#This Row],[rxn]],"-",-1)</f>
        <v>PROWASTE</v>
      </c>
    </row>
    <row r="2369" spans="16:43" ht="17" x14ac:dyDescent="0.25">
      <c r="P2369" s="4"/>
      <c r="T2369"/>
      <c r="AF2369" s="1" t="s">
        <v>12790</v>
      </c>
      <c r="AG2369" s="1" t="s">
        <v>2778</v>
      </c>
      <c r="AH2369" s="9">
        <v>2.0446564999999999E-11</v>
      </c>
      <c r="AI2369" s="1" t="e">
        <f>_xlfn.TEXTAFTER(Table916[[#This Row],[type]],"-",-1)</f>
        <v>#N/A</v>
      </c>
      <c r="AJ2369" s="1" t="e">
        <f ca="1">_xlfn.TEXTAFTER(_xlfn.TEXTBEFORE(Table916[[#This Row],[type]],"-"&amp;Table916[[#This Row],[rxn-no-enz]]),"RXN-")</f>
        <v>#N/A</v>
      </c>
      <c r="AK2369" s="1" t="e">
        <f>_xlfn.TEXTBEFORE(Table916[[#This Row],[type]],"_",-1)</f>
        <v>#N/A</v>
      </c>
      <c r="AN2369" t="s">
        <v>12555</v>
      </c>
      <c r="AO2369" t="s">
        <v>2778</v>
      </c>
      <c r="AP2369" s="3">
        <v>1.161598872E-9</v>
      </c>
      <c r="AQ2369" t="str">
        <f>_xlfn.TEXTBEFORE(Table17[[#This Row],[rxn]],"-",-1)</f>
        <v>PROWASTE</v>
      </c>
    </row>
    <row r="2370" spans="16:43" ht="17" x14ac:dyDescent="0.25">
      <c r="P2370" s="4"/>
      <c r="T2370"/>
      <c r="AF2370" s="1" t="s">
        <v>12791</v>
      </c>
      <c r="AG2370" s="1" t="s">
        <v>2778</v>
      </c>
      <c r="AH2370" s="9">
        <v>8.5987310000000006E-12</v>
      </c>
      <c r="AI2370" s="1" t="e">
        <f>_xlfn.TEXTAFTER(Table916[[#This Row],[type]],"-",-1)</f>
        <v>#N/A</v>
      </c>
      <c r="AJ2370" s="1" t="e">
        <f ca="1">_xlfn.TEXTAFTER(_xlfn.TEXTBEFORE(Table916[[#This Row],[type]],"-"&amp;Table916[[#This Row],[rxn-no-enz]]),"RXN-")</f>
        <v>#N/A</v>
      </c>
      <c r="AK2370" s="1" t="e">
        <f>_xlfn.TEXTBEFORE(Table916[[#This Row],[type]],"_",-1)</f>
        <v>#N/A</v>
      </c>
      <c r="AN2370" t="s">
        <v>12556</v>
      </c>
      <c r="AO2370" t="s">
        <v>2778</v>
      </c>
      <c r="AP2370" s="3">
        <v>4.16080004E-10</v>
      </c>
      <c r="AQ2370" t="str">
        <f>_xlfn.TEXTBEFORE(Table17[[#This Row],[rxn]],"-",-1)</f>
        <v>PROWASTE</v>
      </c>
    </row>
    <row r="2371" spans="16:43" ht="17" x14ac:dyDescent="0.25">
      <c r="P2371" s="4"/>
      <c r="T2371"/>
      <c r="AF2371" s="1" t="s">
        <v>12792</v>
      </c>
      <c r="AG2371" s="1" t="s">
        <v>2778</v>
      </c>
      <c r="AH2371" s="9">
        <v>2.5709822999999999E-11</v>
      </c>
      <c r="AI2371" s="1" t="e">
        <f>_xlfn.TEXTAFTER(Table916[[#This Row],[type]],"-",-1)</f>
        <v>#N/A</v>
      </c>
      <c r="AJ2371" s="1" t="e">
        <f ca="1">_xlfn.TEXTAFTER(_xlfn.TEXTBEFORE(Table916[[#This Row],[type]],"-"&amp;Table916[[#This Row],[rxn-no-enz]]),"RXN-")</f>
        <v>#N/A</v>
      </c>
      <c r="AK2371" s="1" t="e">
        <f>_xlfn.TEXTBEFORE(Table916[[#This Row],[type]],"_",-1)</f>
        <v>#N/A</v>
      </c>
      <c r="AN2371" t="s">
        <v>12557</v>
      </c>
      <c r="AO2371" t="s">
        <v>2778</v>
      </c>
      <c r="AP2371" s="3">
        <v>1.7517117529999999E-9</v>
      </c>
      <c r="AQ2371" t="str">
        <f>_xlfn.TEXTBEFORE(Table17[[#This Row],[rxn]],"-",-1)</f>
        <v>PROWASTE</v>
      </c>
    </row>
    <row r="2372" spans="16:43" ht="17" x14ac:dyDescent="0.25">
      <c r="P2372" s="4"/>
      <c r="T2372"/>
      <c r="AF2372" s="1" t="s">
        <v>12793</v>
      </c>
      <c r="AG2372" s="1" t="s">
        <v>2778</v>
      </c>
      <c r="AH2372" s="9">
        <v>1.3575975299999999E-9</v>
      </c>
      <c r="AI2372" s="1" t="e">
        <f>_xlfn.TEXTAFTER(Table916[[#This Row],[type]],"-",-1)</f>
        <v>#N/A</v>
      </c>
      <c r="AJ2372" s="1" t="e">
        <f ca="1">_xlfn.TEXTAFTER(_xlfn.TEXTBEFORE(Table916[[#This Row],[type]],"-"&amp;Table916[[#This Row],[rxn-no-enz]]),"RXN-")</f>
        <v>#N/A</v>
      </c>
      <c r="AK2372" s="1" t="e">
        <f>_xlfn.TEXTBEFORE(Table916[[#This Row],[type]],"_",-1)</f>
        <v>#N/A</v>
      </c>
      <c r="AN2372" t="s">
        <v>12558</v>
      </c>
      <c r="AO2372" t="s">
        <v>2778</v>
      </c>
      <c r="AP2372" s="3">
        <v>2.4341311000000001E-11</v>
      </c>
      <c r="AQ2372" t="str">
        <f>_xlfn.TEXTBEFORE(Table17[[#This Row],[rxn]],"-",-1)</f>
        <v>PROWASTE</v>
      </c>
    </row>
    <row r="2373" spans="16:43" ht="17" x14ac:dyDescent="0.25">
      <c r="P2373" s="4"/>
      <c r="T2373"/>
      <c r="AF2373" s="1" t="s">
        <v>12794</v>
      </c>
      <c r="AG2373" s="1" t="s">
        <v>2778</v>
      </c>
      <c r="AH2373" s="9">
        <v>4.0232578699999899E-10</v>
      </c>
      <c r="AI2373" s="1" t="e">
        <f>_xlfn.TEXTAFTER(Table916[[#This Row],[type]],"-",-1)</f>
        <v>#N/A</v>
      </c>
      <c r="AJ2373" s="1" t="e">
        <f ca="1">_xlfn.TEXTAFTER(_xlfn.TEXTBEFORE(Table916[[#This Row],[type]],"-"&amp;Table916[[#This Row],[rxn-no-enz]]),"RXN-")</f>
        <v>#N/A</v>
      </c>
      <c r="AK2373" s="1" t="e">
        <f>_xlfn.TEXTBEFORE(Table916[[#This Row],[type]],"_",-1)</f>
        <v>#N/A</v>
      </c>
      <c r="AN2373" t="s">
        <v>12559</v>
      </c>
      <c r="AO2373" t="s">
        <v>2778</v>
      </c>
      <c r="AP2373" s="3">
        <v>9.4614227000000001E-11</v>
      </c>
      <c r="AQ2373" t="str">
        <f>_xlfn.TEXTBEFORE(Table17[[#This Row],[rxn]],"-",-1)</f>
        <v>PROWASTE</v>
      </c>
    </row>
    <row r="2374" spans="16:43" ht="17" x14ac:dyDescent="0.25">
      <c r="P2374" s="4"/>
      <c r="T2374"/>
      <c r="AF2374" s="1" t="s">
        <v>12795</v>
      </c>
      <c r="AG2374" s="1" t="s">
        <v>2778</v>
      </c>
      <c r="AH2374" s="9">
        <v>1.69927598E-10</v>
      </c>
      <c r="AI2374" s="1" t="e">
        <f>_xlfn.TEXTAFTER(Table916[[#This Row],[type]],"-",-1)</f>
        <v>#N/A</v>
      </c>
      <c r="AJ2374" s="1" t="e">
        <f ca="1">_xlfn.TEXTAFTER(_xlfn.TEXTBEFORE(Table916[[#This Row],[type]],"-"&amp;Table916[[#This Row],[rxn-no-enz]]),"RXN-")</f>
        <v>#N/A</v>
      </c>
      <c r="AK2374" s="1" t="e">
        <f>_xlfn.TEXTBEFORE(Table916[[#This Row],[type]],"_",-1)</f>
        <v>#N/A</v>
      </c>
      <c r="AN2374" t="s">
        <v>12560</v>
      </c>
      <c r="AO2374" t="s">
        <v>2778</v>
      </c>
      <c r="AP2374" s="3">
        <v>4.5274017000000001E-11</v>
      </c>
      <c r="AQ2374" t="str">
        <f>_xlfn.TEXTBEFORE(Table17[[#This Row],[rxn]],"-",-1)</f>
        <v>PROWASTE</v>
      </c>
    </row>
    <row r="2375" spans="16:43" ht="17" x14ac:dyDescent="0.25">
      <c r="P2375" s="4"/>
      <c r="T2375"/>
      <c r="AF2375" s="1" t="s">
        <v>12796</v>
      </c>
      <c r="AG2375" s="1" t="s">
        <v>2778</v>
      </c>
      <c r="AH2375" s="9">
        <v>4.5517798999999998E-11</v>
      </c>
      <c r="AI2375" s="1" t="e">
        <f>_xlfn.TEXTAFTER(Table916[[#This Row],[type]],"-",-1)</f>
        <v>#N/A</v>
      </c>
      <c r="AJ2375" s="1" t="e">
        <f ca="1">_xlfn.TEXTAFTER(_xlfn.TEXTBEFORE(Table916[[#This Row],[type]],"-"&amp;Table916[[#This Row],[rxn-no-enz]]),"RXN-")</f>
        <v>#N/A</v>
      </c>
      <c r="AK2375" s="1" t="e">
        <f>_xlfn.TEXTBEFORE(Table916[[#This Row],[type]],"_",-1)</f>
        <v>#N/A</v>
      </c>
      <c r="AN2375" t="s">
        <v>12561</v>
      </c>
      <c r="AO2375" t="s">
        <v>2778</v>
      </c>
      <c r="AP2375" s="3">
        <v>4.7475900000000002E-13</v>
      </c>
      <c r="AQ2375" t="str">
        <f>_xlfn.TEXTBEFORE(Table17[[#This Row],[rxn]],"-",-1)</f>
        <v>PROWASTE</v>
      </c>
    </row>
    <row r="2376" spans="16:43" ht="17" x14ac:dyDescent="0.25">
      <c r="P2376" s="4"/>
      <c r="T2376"/>
      <c r="AF2376" s="1" t="s">
        <v>12797</v>
      </c>
      <c r="AG2376" s="1" t="s">
        <v>2778</v>
      </c>
      <c r="AH2376" s="9">
        <v>3.7490899E-11</v>
      </c>
      <c r="AI2376" s="1" t="e">
        <f>_xlfn.TEXTAFTER(Table916[[#This Row],[type]],"-",-1)</f>
        <v>#N/A</v>
      </c>
      <c r="AJ2376" s="1" t="e">
        <f ca="1">_xlfn.TEXTAFTER(_xlfn.TEXTBEFORE(Table916[[#This Row],[type]],"-"&amp;Table916[[#This Row],[rxn-no-enz]]),"RXN-")</f>
        <v>#N/A</v>
      </c>
      <c r="AK2376" s="1" t="e">
        <f>_xlfn.TEXTBEFORE(Table916[[#This Row],[type]],"_",-1)</f>
        <v>#N/A</v>
      </c>
      <c r="AN2376" t="s">
        <v>12562</v>
      </c>
      <c r="AO2376" t="s">
        <v>2778</v>
      </c>
      <c r="AP2376" s="3">
        <v>4.5552745538000003E-8</v>
      </c>
      <c r="AQ2376" t="str">
        <f>_xlfn.TEXTBEFORE(Table17[[#This Row],[rxn]],"-",-1)</f>
        <v>PROWASTE</v>
      </c>
    </row>
    <row r="2377" spans="16:43" ht="17" x14ac:dyDescent="0.25">
      <c r="P2377" s="4"/>
      <c r="T2377"/>
      <c r="AF2377" s="1" t="s">
        <v>12798</v>
      </c>
      <c r="AG2377" s="1" t="s">
        <v>2778</v>
      </c>
      <c r="AH2377" s="9">
        <v>8.9087662400000005E-10</v>
      </c>
      <c r="AI2377" s="1" t="e">
        <f>_xlfn.TEXTAFTER(Table916[[#This Row],[type]],"-",-1)</f>
        <v>#N/A</v>
      </c>
      <c r="AJ2377" s="1" t="e">
        <f ca="1">_xlfn.TEXTAFTER(_xlfn.TEXTBEFORE(Table916[[#This Row],[type]],"-"&amp;Table916[[#This Row],[rxn-no-enz]]),"RXN-")</f>
        <v>#N/A</v>
      </c>
      <c r="AK2377" s="1" t="e">
        <f>_xlfn.TEXTBEFORE(Table916[[#This Row],[type]],"_",-1)</f>
        <v>#N/A</v>
      </c>
      <c r="AN2377" t="s">
        <v>12563</v>
      </c>
      <c r="AO2377" t="s">
        <v>2778</v>
      </c>
      <c r="AP2377" s="3">
        <v>1.53750823E-10</v>
      </c>
      <c r="AQ2377" t="str">
        <f>_xlfn.TEXTBEFORE(Table17[[#This Row],[rxn]],"-",-1)</f>
        <v>PROWASTE</v>
      </c>
    </row>
    <row r="2378" spans="16:43" ht="17" x14ac:dyDescent="0.25">
      <c r="P2378" s="4"/>
      <c r="T2378"/>
      <c r="AF2378" s="1" t="s">
        <v>12799</v>
      </c>
      <c r="AG2378" s="1" t="s">
        <v>2778</v>
      </c>
      <c r="AH2378" s="9">
        <v>3.9389870000000002E-11</v>
      </c>
      <c r="AI2378" s="1" t="e">
        <f>_xlfn.TEXTAFTER(Table916[[#This Row],[type]],"-",-1)</f>
        <v>#N/A</v>
      </c>
      <c r="AJ2378" s="1" t="e">
        <f ca="1">_xlfn.TEXTAFTER(_xlfn.TEXTBEFORE(Table916[[#This Row],[type]],"-"&amp;Table916[[#This Row],[rxn-no-enz]]),"RXN-")</f>
        <v>#N/A</v>
      </c>
      <c r="AK2378" s="1" t="e">
        <f>_xlfn.TEXTBEFORE(Table916[[#This Row],[type]],"_",-1)</f>
        <v>#N/A</v>
      </c>
      <c r="AN2378" t="s">
        <v>12564</v>
      </c>
      <c r="AO2378" t="s">
        <v>2778</v>
      </c>
      <c r="AP2378" s="3">
        <v>1.19235160999999E-10</v>
      </c>
      <c r="AQ2378" t="str">
        <f>_xlfn.TEXTBEFORE(Table17[[#This Row],[rxn]],"-",-1)</f>
        <v>PROWASTE</v>
      </c>
    </row>
    <row r="2379" spans="16:43" ht="17" x14ac:dyDescent="0.25">
      <c r="P2379" s="4"/>
      <c r="T2379"/>
      <c r="AF2379" s="1" t="s">
        <v>12800</v>
      </c>
      <c r="AG2379" s="1" t="s">
        <v>2778</v>
      </c>
      <c r="AH2379" s="9">
        <v>1.8123833600000001E-10</v>
      </c>
      <c r="AI2379" s="1" t="e">
        <f>_xlfn.TEXTAFTER(Table916[[#This Row],[type]],"-",-1)</f>
        <v>#N/A</v>
      </c>
      <c r="AJ2379" s="1" t="e">
        <f ca="1">_xlfn.TEXTAFTER(_xlfn.TEXTBEFORE(Table916[[#This Row],[type]],"-"&amp;Table916[[#This Row],[rxn-no-enz]]),"RXN-")</f>
        <v>#N/A</v>
      </c>
      <c r="AK2379" s="1" t="e">
        <f>_xlfn.TEXTBEFORE(Table916[[#This Row],[type]],"_",-1)</f>
        <v>#N/A</v>
      </c>
      <c r="AN2379" t="s">
        <v>12565</v>
      </c>
      <c r="AO2379" t="s">
        <v>2778</v>
      </c>
      <c r="AP2379" s="3">
        <v>1.1436767999999999E-10</v>
      </c>
      <c r="AQ2379" t="str">
        <f>_xlfn.TEXTBEFORE(Table17[[#This Row],[rxn]],"-",-1)</f>
        <v>PROWASTE</v>
      </c>
    </row>
    <row r="2380" spans="16:43" ht="17" x14ac:dyDescent="0.25">
      <c r="P2380" s="4"/>
      <c r="T2380"/>
      <c r="AF2380" s="1" t="s">
        <v>12801</v>
      </c>
      <c r="AG2380" s="1" t="s">
        <v>2778</v>
      </c>
      <c r="AH2380" s="9">
        <v>2.333059E-12</v>
      </c>
      <c r="AI2380" s="1" t="e">
        <f>_xlfn.TEXTAFTER(Table916[[#This Row],[type]],"-",-1)</f>
        <v>#N/A</v>
      </c>
      <c r="AJ2380" s="1" t="e">
        <f ca="1">_xlfn.TEXTAFTER(_xlfn.TEXTBEFORE(Table916[[#This Row],[type]],"-"&amp;Table916[[#This Row],[rxn-no-enz]]),"RXN-")</f>
        <v>#N/A</v>
      </c>
      <c r="AK2380" s="1" t="e">
        <f>_xlfn.TEXTBEFORE(Table916[[#This Row],[type]],"_",-1)</f>
        <v>#N/A</v>
      </c>
      <c r="AN2380" t="s">
        <v>12566</v>
      </c>
      <c r="AO2380" t="s">
        <v>2778</v>
      </c>
      <c r="AP2380" s="3">
        <v>8.3882898000000004E-11</v>
      </c>
      <c r="AQ2380" t="str">
        <f>_xlfn.TEXTBEFORE(Table17[[#This Row],[rxn]],"-",-1)</f>
        <v>PROWASTE</v>
      </c>
    </row>
    <row r="2381" spans="16:43" ht="17" x14ac:dyDescent="0.25">
      <c r="P2381" s="4"/>
      <c r="T2381"/>
      <c r="AF2381" s="1" t="s">
        <v>12802</v>
      </c>
      <c r="AG2381" s="1" t="s">
        <v>2778</v>
      </c>
      <c r="AH2381" s="9">
        <v>0</v>
      </c>
      <c r="AI2381" s="1" t="e">
        <f>_xlfn.TEXTAFTER(Table916[[#This Row],[type]],"-",-1)</f>
        <v>#N/A</v>
      </c>
      <c r="AJ2381" s="1" t="e">
        <f ca="1">_xlfn.TEXTAFTER(_xlfn.TEXTBEFORE(Table916[[#This Row],[type]],"-"&amp;Table916[[#This Row],[rxn-no-enz]]),"RXN-")</f>
        <v>#N/A</v>
      </c>
      <c r="AK2381" s="1" t="e">
        <f>_xlfn.TEXTBEFORE(Table916[[#This Row],[type]],"_",-1)</f>
        <v>#N/A</v>
      </c>
      <c r="AN2381" t="s">
        <v>12567</v>
      </c>
      <c r="AO2381" t="s">
        <v>2778</v>
      </c>
      <c r="AP2381" s="3">
        <v>1.9467673930000001E-9</v>
      </c>
      <c r="AQ2381" t="str">
        <f>_xlfn.TEXTBEFORE(Table17[[#This Row],[rxn]],"-",-1)</f>
        <v>PROWASTE</v>
      </c>
    </row>
    <row r="2382" spans="16:43" ht="17" x14ac:dyDescent="0.25">
      <c r="P2382" s="4"/>
      <c r="T2382"/>
      <c r="AF2382" s="1" t="s">
        <v>12803</v>
      </c>
      <c r="AG2382" s="1" t="s">
        <v>2778</v>
      </c>
      <c r="AH2382" s="9">
        <v>2.6234627499999998E-10</v>
      </c>
      <c r="AI2382" s="1" t="e">
        <f>_xlfn.TEXTAFTER(Table916[[#This Row],[type]],"-",-1)</f>
        <v>#N/A</v>
      </c>
      <c r="AJ2382" s="1" t="e">
        <f ca="1">_xlfn.TEXTAFTER(_xlfn.TEXTBEFORE(Table916[[#This Row],[type]],"-"&amp;Table916[[#This Row],[rxn-no-enz]]),"RXN-")</f>
        <v>#N/A</v>
      </c>
      <c r="AK2382" s="1" t="e">
        <f>_xlfn.TEXTBEFORE(Table916[[#This Row],[type]],"_",-1)</f>
        <v>#N/A</v>
      </c>
      <c r="AN2382" t="s">
        <v>12568</v>
      </c>
      <c r="AO2382" t="s">
        <v>2778</v>
      </c>
      <c r="AP2382" s="3">
        <v>6.9930290000000004E-12</v>
      </c>
      <c r="AQ2382" t="str">
        <f>_xlfn.TEXTBEFORE(Table17[[#This Row],[rxn]],"-",-1)</f>
        <v>PROWASTE</v>
      </c>
    </row>
    <row r="2383" spans="16:43" ht="17" x14ac:dyDescent="0.25">
      <c r="P2383" s="4"/>
      <c r="T2383"/>
      <c r="AF2383" s="1" t="s">
        <v>12804</v>
      </c>
      <c r="AG2383" s="1" t="s">
        <v>2778</v>
      </c>
      <c r="AH2383" s="9">
        <v>1.23184565E-10</v>
      </c>
      <c r="AI2383" s="1" t="e">
        <f>_xlfn.TEXTAFTER(Table916[[#This Row],[type]],"-",-1)</f>
        <v>#N/A</v>
      </c>
      <c r="AJ2383" s="1" t="e">
        <f ca="1">_xlfn.TEXTAFTER(_xlfn.TEXTBEFORE(Table916[[#This Row],[type]],"-"&amp;Table916[[#This Row],[rxn-no-enz]]),"RXN-")</f>
        <v>#N/A</v>
      </c>
      <c r="AK2383" s="1" t="e">
        <f>_xlfn.TEXTBEFORE(Table916[[#This Row],[type]],"_",-1)</f>
        <v>#N/A</v>
      </c>
      <c r="AN2383" t="s">
        <v>12569</v>
      </c>
      <c r="AO2383" t="s">
        <v>2778</v>
      </c>
      <c r="AP2383" s="3">
        <v>9.0326514999999998E-11</v>
      </c>
      <c r="AQ2383" t="str">
        <f>_xlfn.TEXTBEFORE(Table17[[#This Row],[rxn]],"-",-1)</f>
        <v>PROWASTE</v>
      </c>
    </row>
    <row r="2384" spans="16:43" ht="17" x14ac:dyDescent="0.25">
      <c r="P2384" s="4"/>
      <c r="T2384"/>
      <c r="AF2384" s="1" t="s">
        <v>12805</v>
      </c>
      <c r="AG2384" s="1" t="s">
        <v>2778</v>
      </c>
      <c r="AH2384" s="9">
        <v>3.7447408E-11</v>
      </c>
      <c r="AI2384" s="1" t="e">
        <f>_xlfn.TEXTAFTER(Table916[[#This Row],[type]],"-",-1)</f>
        <v>#N/A</v>
      </c>
      <c r="AJ2384" s="1" t="e">
        <f ca="1">_xlfn.TEXTAFTER(_xlfn.TEXTBEFORE(Table916[[#This Row],[type]],"-"&amp;Table916[[#This Row],[rxn-no-enz]]),"RXN-")</f>
        <v>#N/A</v>
      </c>
      <c r="AK2384" s="1" t="e">
        <f>_xlfn.TEXTBEFORE(Table916[[#This Row],[type]],"_",-1)</f>
        <v>#N/A</v>
      </c>
      <c r="AN2384" t="s">
        <v>12570</v>
      </c>
      <c r="AO2384" t="s">
        <v>2778</v>
      </c>
      <c r="AP2384" s="3">
        <v>1.252865893E-9</v>
      </c>
      <c r="AQ2384" t="str">
        <f>_xlfn.TEXTBEFORE(Table17[[#This Row],[rxn]],"-",-1)</f>
        <v>PROWASTE</v>
      </c>
    </row>
    <row r="2385" spans="16:43" ht="17" x14ac:dyDescent="0.25">
      <c r="P2385" s="4"/>
      <c r="T2385"/>
      <c r="AF2385" s="1" t="s">
        <v>12806</v>
      </c>
      <c r="AG2385" s="1" t="s">
        <v>2778</v>
      </c>
      <c r="AH2385" s="9">
        <v>4.8119447000000002E-11</v>
      </c>
      <c r="AI2385" s="1" t="e">
        <f>_xlfn.TEXTAFTER(Table916[[#This Row],[type]],"-",-1)</f>
        <v>#N/A</v>
      </c>
      <c r="AJ2385" s="1" t="e">
        <f ca="1">_xlfn.TEXTAFTER(_xlfn.TEXTBEFORE(Table916[[#This Row],[type]],"-"&amp;Table916[[#This Row],[rxn-no-enz]]),"RXN-")</f>
        <v>#N/A</v>
      </c>
      <c r="AK2385" s="1" t="e">
        <f>_xlfn.TEXTBEFORE(Table916[[#This Row],[type]],"_",-1)</f>
        <v>#N/A</v>
      </c>
      <c r="AN2385" t="s">
        <v>12571</v>
      </c>
      <c r="AO2385" t="s">
        <v>2778</v>
      </c>
      <c r="AP2385" s="3">
        <v>2.2272206800000001E-10</v>
      </c>
      <c r="AQ2385" t="str">
        <f>_xlfn.TEXTBEFORE(Table17[[#This Row],[rxn]],"-",-1)</f>
        <v>PROWASTE</v>
      </c>
    </row>
    <row r="2386" spans="16:43" ht="17" x14ac:dyDescent="0.25">
      <c r="P2386" s="4"/>
      <c r="T2386"/>
      <c r="AF2386" s="1" t="s">
        <v>12807</v>
      </c>
      <c r="AG2386" s="1" t="s">
        <v>2778</v>
      </c>
      <c r="AH2386" s="9">
        <v>9.0834005999999997E-11</v>
      </c>
      <c r="AI2386" s="1" t="e">
        <f>_xlfn.TEXTAFTER(Table916[[#This Row],[type]],"-",-1)</f>
        <v>#N/A</v>
      </c>
      <c r="AJ2386" s="1" t="e">
        <f ca="1">_xlfn.TEXTAFTER(_xlfn.TEXTBEFORE(Table916[[#This Row],[type]],"-"&amp;Table916[[#This Row],[rxn-no-enz]]),"RXN-")</f>
        <v>#N/A</v>
      </c>
      <c r="AK2386" s="1" t="e">
        <f>_xlfn.TEXTBEFORE(Table916[[#This Row],[type]],"_",-1)</f>
        <v>#N/A</v>
      </c>
      <c r="AN2386" t="s">
        <v>12572</v>
      </c>
      <c r="AO2386" t="s">
        <v>2778</v>
      </c>
      <c r="AP2386" s="3">
        <v>1.15701319999999E-11</v>
      </c>
      <c r="AQ2386" t="str">
        <f>_xlfn.TEXTBEFORE(Table17[[#This Row],[rxn]],"-",-1)</f>
        <v>PROWASTE</v>
      </c>
    </row>
    <row r="2387" spans="16:43" ht="17" x14ac:dyDescent="0.25">
      <c r="P2387" s="4"/>
      <c r="T2387"/>
      <c r="AF2387" s="1" t="s">
        <v>12808</v>
      </c>
      <c r="AG2387" s="1" t="s">
        <v>2778</v>
      </c>
      <c r="AH2387" s="9">
        <v>0</v>
      </c>
      <c r="AI2387" s="1" t="e">
        <f>_xlfn.TEXTAFTER(Table916[[#This Row],[type]],"-",-1)</f>
        <v>#N/A</v>
      </c>
      <c r="AJ2387" s="1" t="e">
        <f ca="1">_xlfn.TEXTAFTER(_xlfn.TEXTBEFORE(Table916[[#This Row],[type]],"-"&amp;Table916[[#This Row],[rxn-no-enz]]),"RXN-")</f>
        <v>#N/A</v>
      </c>
      <c r="AK2387" s="1" t="e">
        <f>_xlfn.TEXTBEFORE(Table916[[#This Row],[type]],"_",-1)</f>
        <v>#N/A</v>
      </c>
      <c r="AN2387" t="s">
        <v>12573</v>
      </c>
      <c r="AO2387" t="s">
        <v>2778</v>
      </c>
      <c r="AP2387" s="3">
        <v>6.4981749999999994E-11</v>
      </c>
      <c r="AQ2387" t="str">
        <f>_xlfn.TEXTBEFORE(Table17[[#This Row],[rxn]],"-",-1)</f>
        <v>PROWASTE</v>
      </c>
    </row>
    <row r="2388" spans="16:43" ht="17" x14ac:dyDescent="0.25">
      <c r="P2388" s="4"/>
      <c r="T2388"/>
      <c r="AF2388" s="1" t="s">
        <v>12809</v>
      </c>
      <c r="AG2388" s="1" t="s">
        <v>2778</v>
      </c>
      <c r="AH2388" s="9">
        <v>1.6878250999999999E-11</v>
      </c>
      <c r="AI2388" s="1" t="e">
        <f>_xlfn.TEXTAFTER(Table916[[#This Row],[type]],"-",-1)</f>
        <v>#N/A</v>
      </c>
      <c r="AJ2388" s="1" t="e">
        <f ca="1">_xlfn.TEXTAFTER(_xlfn.TEXTBEFORE(Table916[[#This Row],[type]],"-"&amp;Table916[[#This Row],[rxn-no-enz]]),"RXN-")</f>
        <v>#N/A</v>
      </c>
      <c r="AK2388" s="1" t="e">
        <f>_xlfn.TEXTBEFORE(Table916[[#This Row],[type]],"_",-1)</f>
        <v>#N/A</v>
      </c>
      <c r="AN2388" t="s">
        <v>12574</v>
      </c>
      <c r="AO2388" t="s">
        <v>2778</v>
      </c>
      <c r="AP2388" s="3">
        <v>2.3836289999999998E-12</v>
      </c>
      <c r="AQ2388" t="str">
        <f>_xlfn.TEXTBEFORE(Table17[[#This Row],[rxn]],"-",-1)</f>
        <v>PROWASTE</v>
      </c>
    </row>
    <row r="2389" spans="16:43" ht="17" x14ac:dyDescent="0.25">
      <c r="P2389" s="4"/>
      <c r="T2389"/>
      <c r="AF2389" s="1" t="s">
        <v>12810</v>
      </c>
      <c r="AG2389" s="1" t="s">
        <v>2778</v>
      </c>
      <c r="AH2389" s="9">
        <v>7.8333799999999999E-11</v>
      </c>
      <c r="AI2389" s="1" t="e">
        <f>_xlfn.TEXTAFTER(Table916[[#This Row],[type]],"-",-1)</f>
        <v>#N/A</v>
      </c>
      <c r="AJ2389" s="1" t="e">
        <f ca="1">_xlfn.TEXTAFTER(_xlfn.TEXTBEFORE(Table916[[#This Row],[type]],"-"&amp;Table916[[#This Row],[rxn-no-enz]]),"RXN-")</f>
        <v>#N/A</v>
      </c>
      <c r="AK2389" s="1" t="e">
        <f>_xlfn.TEXTBEFORE(Table916[[#This Row],[type]],"_",-1)</f>
        <v>#N/A</v>
      </c>
      <c r="AN2389" t="s">
        <v>12575</v>
      </c>
      <c r="AO2389" t="s">
        <v>2778</v>
      </c>
      <c r="AP2389" s="3">
        <v>5.3970266000000001E-11</v>
      </c>
      <c r="AQ2389" t="str">
        <f>_xlfn.TEXTBEFORE(Table17[[#This Row],[rxn]],"-",-1)</f>
        <v>PROWASTE</v>
      </c>
    </row>
    <row r="2390" spans="16:43" ht="17" x14ac:dyDescent="0.25">
      <c r="P2390" s="4"/>
      <c r="T2390"/>
      <c r="AF2390" s="1" t="s">
        <v>12811</v>
      </c>
      <c r="AG2390" s="1" t="s">
        <v>2778</v>
      </c>
      <c r="AH2390" s="9">
        <v>7.8471456000000002E-11</v>
      </c>
      <c r="AI2390" s="1" t="e">
        <f>_xlfn.TEXTAFTER(Table916[[#This Row],[type]],"-",-1)</f>
        <v>#N/A</v>
      </c>
      <c r="AJ2390" s="1" t="e">
        <f ca="1">_xlfn.TEXTAFTER(_xlfn.TEXTBEFORE(Table916[[#This Row],[type]],"-"&amp;Table916[[#This Row],[rxn-no-enz]]),"RXN-")</f>
        <v>#N/A</v>
      </c>
      <c r="AK2390" s="1" t="e">
        <f>_xlfn.TEXTBEFORE(Table916[[#This Row],[type]],"_",-1)</f>
        <v>#N/A</v>
      </c>
      <c r="AN2390" t="s">
        <v>12576</v>
      </c>
      <c r="AO2390" t="s">
        <v>2778</v>
      </c>
      <c r="AP2390" s="3">
        <v>3.0776547E-11</v>
      </c>
      <c r="AQ2390" t="str">
        <f>_xlfn.TEXTBEFORE(Table17[[#This Row],[rxn]],"-",-1)</f>
        <v>PROWASTE</v>
      </c>
    </row>
    <row r="2391" spans="16:43" ht="17" x14ac:dyDescent="0.25">
      <c r="P2391" s="4"/>
      <c r="T2391"/>
      <c r="AF2391" s="1" t="s">
        <v>12812</v>
      </c>
      <c r="AG2391" s="1" t="s">
        <v>2778</v>
      </c>
      <c r="AH2391" s="9">
        <v>2.23022178E-10</v>
      </c>
      <c r="AI2391" s="1" t="e">
        <f>_xlfn.TEXTAFTER(Table916[[#This Row],[type]],"-",-1)</f>
        <v>#N/A</v>
      </c>
      <c r="AJ2391" s="1" t="e">
        <f ca="1">_xlfn.TEXTAFTER(_xlfn.TEXTBEFORE(Table916[[#This Row],[type]],"-"&amp;Table916[[#This Row],[rxn-no-enz]]),"RXN-")</f>
        <v>#N/A</v>
      </c>
      <c r="AK2391" s="1" t="e">
        <f>_xlfn.TEXTBEFORE(Table916[[#This Row],[type]],"_",-1)</f>
        <v>#N/A</v>
      </c>
      <c r="AN2391" t="s">
        <v>12577</v>
      </c>
      <c r="AO2391" t="s">
        <v>2778</v>
      </c>
      <c r="AP2391" s="3">
        <v>1.0296025999999999E-11</v>
      </c>
      <c r="AQ2391" t="str">
        <f>_xlfn.TEXTBEFORE(Table17[[#This Row],[rxn]],"-",-1)</f>
        <v>PROWASTE</v>
      </c>
    </row>
    <row r="2392" spans="16:43" ht="17" x14ac:dyDescent="0.25">
      <c r="P2392" s="4"/>
      <c r="T2392"/>
      <c r="AF2392" s="1" t="s">
        <v>12813</v>
      </c>
      <c r="AG2392" s="1" t="s">
        <v>2778</v>
      </c>
      <c r="AH2392" s="9">
        <v>3.7002928399999999E-10</v>
      </c>
      <c r="AI2392" s="1" t="e">
        <f>_xlfn.TEXTAFTER(Table916[[#This Row],[type]],"-",-1)</f>
        <v>#N/A</v>
      </c>
      <c r="AJ2392" s="1" t="e">
        <f ca="1">_xlfn.TEXTAFTER(_xlfn.TEXTBEFORE(Table916[[#This Row],[type]],"-"&amp;Table916[[#This Row],[rxn-no-enz]]),"RXN-")</f>
        <v>#N/A</v>
      </c>
      <c r="AK2392" s="1" t="e">
        <f>_xlfn.TEXTBEFORE(Table916[[#This Row],[type]],"_",-1)</f>
        <v>#N/A</v>
      </c>
      <c r="AN2392" t="s">
        <v>12578</v>
      </c>
      <c r="AO2392" t="s">
        <v>2778</v>
      </c>
      <c r="AP2392" s="3">
        <v>6.12594998E-10</v>
      </c>
      <c r="AQ2392" t="str">
        <f>_xlfn.TEXTBEFORE(Table17[[#This Row],[rxn]],"-",-1)</f>
        <v>PROWASTE</v>
      </c>
    </row>
    <row r="2393" spans="16:43" ht="17" x14ac:dyDescent="0.25">
      <c r="P2393" s="4"/>
      <c r="T2393"/>
      <c r="AF2393" s="1" t="s">
        <v>12814</v>
      </c>
      <c r="AG2393" s="1" t="s">
        <v>2778</v>
      </c>
      <c r="AH2393" s="9">
        <v>4.3039240000000002E-11</v>
      </c>
      <c r="AI2393" s="1" t="e">
        <f>_xlfn.TEXTAFTER(Table916[[#This Row],[type]],"-",-1)</f>
        <v>#N/A</v>
      </c>
      <c r="AJ2393" s="1" t="e">
        <f ca="1">_xlfn.TEXTAFTER(_xlfn.TEXTBEFORE(Table916[[#This Row],[type]],"-"&amp;Table916[[#This Row],[rxn-no-enz]]),"RXN-")</f>
        <v>#N/A</v>
      </c>
      <c r="AK2393" s="1" t="e">
        <f>_xlfn.TEXTBEFORE(Table916[[#This Row],[type]],"_",-1)</f>
        <v>#N/A</v>
      </c>
      <c r="AN2393" t="s">
        <v>13165</v>
      </c>
      <c r="AO2393" t="s">
        <v>2778</v>
      </c>
      <c r="AP2393" s="3">
        <v>4.4584269999999999E-12</v>
      </c>
      <c r="AQ2393" t="str">
        <f>_xlfn.TEXTBEFORE(Table17[[#This Row],[rxn]],"-",-1)</f>
        <v>PROWASTE</v>
      </c>
    </row>
    <row r="2394" spans="16:43" ht="17" x14ac:dyDescent="0.25">
      <c r="P2394" s="4"/>
      <c r="T2394"/>
      <c r="AF2394" s="1" t="s">
        <v>12815</v>
      </c>
      <c r="AG2394" s="1" t="s">
        <v>2778</v>
      </c>
      <c r="AH2394" s="9">
        <v>2.8638958329999999E-9</v>
      </c>
      <c r="AI2394" s="1" t="e">
        <f>_xlfn.TEXTAFTER(Table916[[#This Row],[type]],"-",-1)</f>
        <v>#N/A</v>
      </c>
      <c r="AJ2394" s="1" t="e">
        <f ca="1">_xlfn.TEXTAFTER(_xlfn.TEXTBEFORE(Table916[[#This Row],[type]],"-"&amp;Table916[[#This Row],[rxn-no-enz]]),"RXN-")</f>
        <v>#N/A</v>
      </c>
      <c r="AK2394" s="1" t="e">
        <f>_xlfn.TEXTBEFORE(Table916[[#This Row],[type]],"_",-1)</f>
        <v>#N/A</v>
      </c>
      <c r="AN2394" t="s">
        <v>12579</v>
      </c>
      <c r="AO2394" t="s">
        <v>2778</v>
      </c>
      <c r="AP2394" s="3">
        <v>4.4584269999999999E-12</v>
      </c>
      <c r="AQ2394" t="str">
        <f>_xlfn.TEXTBEFORE(Table17[[#This Row],[rxn]],"-",-1)</f>
        <v>PROWASTE</v>
      </c>
    </row>
    <row r="2395" spans="16:43" ht="17" x14ac:dyDescent="0.25">
      <c r="P2395" s="4"/>
      <c r="T2395"/>
      <c r="AF2395" s="1" t="s">
        <v>12816</v>
      </c>
      <c r="AG2395" s="1" t="s">
        <v>2778</v>
      </c>
      <c r="AH2395" s="9">
        <v>4.8444198100000001E-10</v>
      </c>
      <c r="AI2395" s="1" t="e">
        <f>_xlfn.TEXTAFTER(Table916[[#This Row],[type]],"-",-1)</f>
        <v>#N/A</v>
      </c>
      <c r="AJ2395" s="1" t="e">
        <f ca="1">_xlfn.TEXTAFTER(_xlfn.TEXTBEFORE(Table916[[#This Row],[type]],"-"&amp;Table916[[#This Row],[rxn-no-enz]]),"RXN-")</f>
        <v>#N/A</v>
      </c>
      <c r="AK2395" s="1" t="e">
        <f>_xlfn.TEXTBEFORE(Table916[[#This Row],[type]],"_",-1)</f>
        <v>#N/A</v>
      </c>
      <c r="AN2395" t="s">
        <v>12580</v>
      </c>
      <c r="AO2395" t="s">
        <v>2778</v>
      </c>
      <c r="AP2395" s="3">
        <v>7.6827519999999998E-11</v>
      </c>
      <c r="AQ2395" t="str">
        <f>_xlfn.TEXTBEFORE(Table17[[#This Row],[rxn]],"-",-1)</f>
        <v>PROWASTE</v>
      </c>
    </row>
    <row r="2396" spans="16:43" ht="17" x14ac:dyDescent="0.25">
      <c r="P2396" s="4"/>
      <c r="T2396"/>
      <c r="AF2396" s="1" t="s">
        <v>12817</v>
      </c>
      <c r="AG2396" s="1" t="s">
        <v>2778</v>
      </c>
      <c r="AH2396" s="9">
        <v>9.9089943000000003E-11</v>
      </c>
      <c r="AI2396" s="1" t="e">
        <f>_xlfn.TEXTAFTER(Table916[[#This Row],[type]],"-",-1)</f>
        <v>#N/A</v>
      </c>
      <c r="AJ2396" s="1" t="e">
        <f ca="1">_xlfn.TEXTAFTER(_xlfn.TEXTBEFORE(Table916[[#This Row],[type]],"-"&amp;Table916[[#This Row],[rxn-no-enz]]),"RXN-")</f>
        <v>#N/A</v>
      </c>
      <c r="AK2396" s="1" t="e">
        <f>_xlfn.TEXTBEFORE(Table916[[#This Row],[type]],"_",-1)</f>
        <v>#N/A</v>
      </c>
      <c r="AN2396" t="s">
        <v>12581</v>
      </c>
      <c r="AO2396" t="s">
        <v>2778</v>
      </c>
      <c r="AP2396" s="3">
        <v>3.7297379299999898E-10</v>
      </c>
      <c r="AQ2396" t="str">
        <f>_xlfn.TEXTBEFORE(Table17[[#This Row],[rxn]],"-",-1)</f>
        <v>PROWASTE</v>
      </c>
    </row>
    <row r="2397" spans="16:43" ht="17" x14ac:dyDescent="0.25">
      <c r="P2397" s="4"/>
      <c r="T2397"/>
      <c r="AF2397" s="1" t="s">
        <v>12818</v>
      </c>
      <c r="AG2397" s="1" t="s">
        <v>2778</v>
      </c>
      <c r="AH2397" s="9">
        <v>1.6514613E-10</v>
      </c>
      <c r="AI2397" s="1" t="e">
        <f>_xlfn.TEXTAFTER(Table916[[#This Row],[type]],"-",-1)</f>
        <v>#N/A</v>
      </c>
      <c r="AJ2397" s="1" t="e">
        <f ca="1">_xlfn.TEXTAFTER(_xlfn.TEXTBEFORE(Table916[[#This Row],[type]],"-"&amp;Table916[[#This Row],[rxn-no-enz]]),"RXN-")</f>
        <v>#N/A</v>
      </c>
      <c r="AK2397" s="1" t="e">
        <f>_xlfn.TEXTBEFORE(Table916[[#This Row],[type]],"_",-1)</f>
        <v>#N/A</v>
      </c>
      <c r="AN2397" t="s">
        <v>13874</v>
      </c>
      <c r="AO2397" t="s">
        <v>2778</v>
      </c>
      <c r="AP2397" s="3">
        <v>2.25852798E-10</v>
      </c>
      <c r="AQ2397" t="str">
        <f>_xlfn.TEXTBEFORE(Table17[[#This Row],[rxn]],"-",-1)</f>
        <v>PROWASTE</v>
      </c>
    </row>
    <row r="2398" spans="16:43" ht="17" x14ac:dyDescent="0.25">
      <c r="P2398" s="4"/>
      <c r="T2398"/>
      <c r="AF2398" s="1" t="s">
        <v>12819</v>
      </c>
      <c r="AG2398" s="1" t="s">
        <v>2778</v>
      </c>
      <c r="AH2398" s="9">
        <v>4.0610598999999999E-11</v>
      </c>
      <c r="AI2398" s="1" t="e">
        <f>_xlfn.TEXTAFTER(Table916[[#This Row],[type]],"-",-1)</f>
        <v>#N/A</v>
      </c>
      <c r="AJ2398" s="1" t="e">
        <f ca="1">_xlfn.TEXTAFTER(_xlfn.TEXTBEFORE(Table916[[#This Row],[type]],"-"&amp;Table916[[#This Row],[rxn-no-enz]]),"RXN-")</f>
        <v>#N/A</v>
      </c>
      <c r="AK2398" s="1" t="e">
        <f>_xlfn.TEXTBEFORE(Table916[[#This Row],[type]],"_",-1)</f>
        <v>#N/A</v>
      </c>
      <c r="AN2398" t="s">
        <v>12582</v>
      </c>
      <c r="AO2398" t="s">
        <v>2778</v>
      </c>
      <c r="AP2398" s="3">
        <v>2.25852798E-10</v>
      </c>
      <c r="AQ2398" t="str">
        <f>_xlfn.TEXTBEFORE(Table17[[#This Row],[rxn]],"-",-1)</f>
        <v>PROWASTE</v>
      </c>
    </row>
    <row r="2399" spans="16:43" ht="17" x14ac:dyDescent="0.25">
      <c r="P2399" s="4"/>
      <c r="T2399"/>
      <c r="AF2399" s="1" t="s">
        <v>12820</v>
      </c>
      <c r="AG2399" s="1" t="s">
        <v>2778</v>
      </c>
      <c r="AH2399" s="9">
        <v>8.0617545E-11</v>
      </c>
      <c r="AI2399" s="1" t="e">
        <f>_xlfn.TEXTAFTER(Table916[[#This Row],[type]],"-",-1)</f>
        <v>#N/A</v>
      </c>
      <c r="AJ2399" s="1" t="e">
        <f ca="1">_xlfn.TEXTAFTER(_xlfn.TEXTBEFORE(Table916[[#This Row],[type]],"-"&amp;Table916[[#This Row],[rxn-no-enz]]),"RXN-")</f>
        <v>#N/A</v>
      </c>
      <c r="AK2399" s="1" t="e">
        <f>_xlfn.TEXTBEFORE(Table916[[#This Row],[type]],"_",-1)</f>
        <v>#N/A</v>
      </c>
      <c r="AN2399" t="s">
        <v>12583</v>
      </c>
      <c r="AO2399" t="s">
        <v>2778</v>
      </c>
      <c r="AP2399" s="3">
        <v>1.2605711700000001E-10</v>
      </c>
      <c r="AQ2399" t="str">
        <f>_xlfn.TEXTBEFORE(Table17[[#This Row],[rxn]],"-",-1)</f>
        <v>PROWASTE</v>
      </c>
    </row>
    <row r="2400" spans="16:43" ht="17" x14ac:dyDescent="0.25">
      <c r="P2400" s="4"/>
      <c r="T2400"/>
      <c r="AF2400" s="1" t="s">
        <v>12821</v>
      </c>
      <c r="AG2400" s="1" t="s">
        <v>2778</v>
      </c>
      <c r="AH2400" s="9">
        <v>3.8123497499999899E-10</v>
      </c>
      <c r="AI2400" s="1" t="e">
        <f>_xlfn.TEXTAFTER(Table916[[#This Row],[type]],"-",-1)</f>
        <v>#N/A</v>
      </c>
      <c r="AJ2400" s="1" t="e">
        <f ca="1">_xlfn.TEXTAFTER(_xlfn.TEXTBEFORE(Table916[[#This Row],[type]],"-"&amp;Table916[[#This Row],[rxn-no-enz]]),"RXN-")</f>
        <v>#N/A</v>
      </c>
      <c r="AK2400" s="1" t="e">
        <f>_xlfn.TEXTBEFORE(Table916[[#This Row],[type]],"_",-1)</f>
        <v>#N/A</v>
      </c>
      <c r="AN2400" t="s">
        <v>12584</v>
      </c>
      <c r="AO2400" t="s">
        <v>2778</v>
      </c>
      <c r="AP2400" s="3">
        <v>1.2451169449999899E-9</v>
      </c>
      <c r="AQ2400" t="str">
        <f>_xlfn.TEXTBEFORE(Table17[[#This Row],[rxn]],"-",-1)</f>
        <v>PROWASTE</v>
      </c>
    </row>
    <row r="2401" spans="16:43" ht="17" x14ac:dyDescent="0.25">
      <c r="P2401" s="4"/>
      <c r="T2401"/>
      <c r="AF2401" s="1" t="s">
        <v>12822</v>
      </c>
      <c r="AG2401" s="1" t="s">
        <v>2778</v>
      </c>
      <c r="AH2401" s="9">
        <v>1.61122112999999E-10</v>
      </c>
      <c r="AI2401" s="1" t="e">
        <f>_xlfn.TEXTAFTER(Table916[[#This Row],[type]],"-",-1)</f>
        <v>#N/A</v>
      </c>
      <c r="AJ2401" s="1" t="e">
        <f ca="1">_xlfn.TEXTAFTER(_xlfn.TEXTBEFORE(Table916[[#This Row],[type]],"-"&amp;Table916[[#This Row],[rxn-no-enz]]),"RXN-")</f>
        <v>#N/A</v>
      </c>
      <c r="AK2401" s="1" t="e">
        <f>_xlfn.TEXTBEFORE(Table916[[#This Row],[type]],"_",-1)</f>
        <v>#N/A</v>
      </c>
      <c r="AN2401" t="s">
        <v>12585</v>
      </c>
      <c r="AO2401" t="s">
        <v>2778</v>
      </c>
      <c r="AP2401" s="3">
        <v>2.43917429999999E-11</v>
      </c>
      <c r="AQ2401" t="str">
        <f>_xlfn.TEXTBEFORE(Table17[[#This Row],[rxn]],"-",-1)</f>
        <v>PROWASTE</v>
      </c>
    </row>
    <row r="2402" spans="16:43" ht="17" x14ac:dyDescent="0.25">
      <c r="P2402" s="4"/>
      <c r="T2402"/>
      <c r="AF2402" s="1" t="s">
        <v>12823</v>
      </c>
      <c r="AG2402" s="1" t="s">
        <v>2778</v>
      </c>
      <c r="AH2402" s="9">
        <v>5.7580389000000001E-11</v>
      </c>
      <c r="AI2402" s="1" t="e">
        <f>_xlfn.TEXTAFTER(Table916[[#This Row],[type]],"-",-1)</f>
        <v>#N/A</v>
      </c>
      <c r="AJ2402" s="1" t="e">
        <f ca="1">_xlfn.TEXTAFTER(_xlfn.TEXTBEFORE(Table916[[#This Row],[type]],"-"&amp;Table916[[#This Row],[rxn-no-enz]]),"RXN-")</f>
        <v>#N/A</v>
      </c>
      <c r="AK2402" s="1" t="e">
        <f>_xlfn.TEXTBEFORE(Table916[[#This Row],[type]],"_",-1)</f>
        <v>#N/A</v>
      </c>
      <c r="AN2402" t="s">
        <v>12586</v>
      </c>
      <c r="AO2402" t="s">
        <v>2778</v>
      </c>
      <c r="AP2402" s="3">
        <v>5.3634752749999904E-9</v>
      </c>
      <c r="AQ2402" t="str">
        <f>_xlfn.TEXTBEFORE(Table17[[#This Row],[rxn]],"-",-1)</f>
        <v>PROWASTE</v>
      </c>
    </row>
    <row r="2403" spans="16:43" ht="17" x14ac:dyDescent="0.25">
      <c r="P2403" s="4"/>
      <c r="T2403"/>
      <c r="AF2403" s="1" t="s">
        <v>12824</v>
      </c>
      <c r="AG2403" s="1" t="s">
        <v>2778</v>
      </c>
      <c r="AH2403" s="9">
        <v>1.5017555000000001E-11</v>
      </c>
      <c r="AI2403" s="1" t="e">
        <f>_xlfn.TEXTAFTER(Table916[[#This Row],[type]],"-",-1)</f>
        <v>#N/A</v>
      </c>
      <c r="AJ2403" s="1" t="e">
        <f ca="1">_xlfn.TEXTAFTER(_xlfn.TEXTBEFORE(Table916[[#This Row],[type]],"-"&amp;Table916[[#This Row],[rxn-no-enz]]),"RXN-")</f>
        <v>#N/A</v>
      </c>
      <c r="AK2403" s="1" t="e">
        <f>_xlfn.TEXTBEFORE(Table916[[#This Row],[type]],"_",-1)</f>
        <v>#N/A</v>
      </c>
      <c r="AN2403" t="s">
        <v>12587</v>
      </c>
      <c r="AO2403" t="s">
        <v>2778</v>
      </c>
      <c r="AP2403" s="3">
        <v>2.6314355699999999E-10</v>
      </c>
      <c r="AQ2403" t="str">
        <f>_xlfn.TEXTBEFORE(Table17[[#This Row],[rxn]],"-",-1)</f>
        <v>PROWASTE</v>
      </c>
    </row>
    <row r="2404" spans="16:43" ht="17" x14ac:dyDescent="0.25">
      <c r="P2404" s="4"/>
      <c r="T2404"/>
      <c r="AF2404" s="1" t="s">
        <v>12825</v>
      </c>
      <c r="AG2404" s="1" t="s">
        <v>2778</v>
      </c>
      <c r="AH2404" s="9">
        <v>9.9466717000000005E-11</v>
      </c>
      <c r="AI2404" s="1" t="e">
        <f>_xlfn.TEXTAFTER(Table916[[#This Row],[type]],"-",-1)</f>
        <v>#N/A</v>
      </c>
      <c r="AJ2404" s="1" t="e">
        <f ca="1">_xlfn.TEXTAFTER(_xlfn.TEXTBEFORE(Table916[[#This Row],[type]],"-"&amp;Table916[[#This Row],[rxn-no-enz]]),"RXN-")</f>
        <v>#N/A</v>
      </c>
      <c r="AK2404" s="1" t="e">
        <f>_xlfn.TEXTBEFORE(Table916[[#This Row],[type]],"_",-1)</f>
        <v>#N/A</v>
      </c>
      <c r="AN2404" t="s">
        <v>12588</v>
      </c>
      <c r="AO2404" t="s">
        <v>2778</v>
      </c>
      <c r="AP2404" s="3">
        <v>2.3127212000000002E-11</v>
      </c>
      <c r="AQ2404" t="str">
        <f>_xlfn.TEXTBEFORE(Table17[[#This Row],[rxn]],"-",-1)</f>
        <v>PROWASTE</v>
      </c>
    </row>
    <row r="2405" spans="16:43" ht="17" x14ac:dyDescent="0.25">
      <c r="P2405" s="4"/>
      <c r="T2405"/>
      <c r="AF2405" s="1" t="s">
        <v>12826</v>
      </c>
      <c r="AG2405" s="1" t="s">
        <v>2778</v>
      </c>
      <c r="AH2405" s="9">
        <v>3.8133150000000001E-12</v>
      </c>
      <c r="AI2405" s="1" t="e">
        <f>_xlfn.TEXTAFTER(Table916[[#This Row],[type]],"-",-1)</f>
        <v>#N/A</v>
      </c>
      <c r="AJ2405" s="1" t="e">
        <f ca="1">_xlfn.TEXTAFTER(_xlfn.TEXTBEFORE(Table916[[#This Row],[type]],"-"&amp;Table916[[#This Row],[rxn-no-enz]]),"RXN-")</f>
        <v>#N/A</v>
      </c>
      <c r="AK2405" s="1" t="e">
        <f>_xlfn.TEXTBEFORE(Table916[[#This Row],[type]],"_",-1)</f>
        <v>#N/A</v>
      </c>
      <c r="AN2405" t="s">
        <v>12589</v>
      </c>
      <c r="AO2405" t="s">
        <v>2778</v>
      </c>
      <c r="AP2405" s="3">
        <v>3.9924823499999999E-10</v>
      </c>
      <c r="AQ2405" t="str">
        <f>_xlfn.TEXTBEFORE(Table17[[#This Row],[rxn]],"-",-1)</f>
        <v>PROWASTE</v>
      </c>
    </row>
    <row r="2406" spans="16:43" ht="17" x14ac:dyDescent="0.25">
      <c r="P2406" s="4"/>
      <c r="T2406"/>
      <c r="AF2406" s="1" t="s">
        <v>12827</v>
      </c>
      <c r="AG2406" s="1" t="s">
        <v>2778</v>
      </c>
      <c r="AH2406" s="9">
        <v>4.6671961200000003E-10</v>
      </c>
      <c r="AI2406" s="1" t="e">
        <f>_xlfn.TEXTAFTER(Table916[[#This Row],[type]],"-",-1)</f>
        <v>#N/A</v>
      </c>
      <c r="AJ2406" s="1" t="e">
        <f ca="1">_xlfn.TEXTAFTER(_xlfn.TEXTBEFORE(Table916[[#This Row],[type]],"-"&amp;Table916[[#This Row],[rxn-no-enz]]),"RXN-")</f>
        <v>#N/A</v>
      </c>
      <c r="AK2406" s="1" t="e">
        <f>_xlfn.TEXTBEFORE(Table916[[#This Row],[type]],"_",-1)</f>
        <v>#N/A</v>
      </c>
      <c r="AN2406" t="s">
        <v>12590</v>
      </c>
      <c r="AO2406" t="s">
        <v>2778</v>
      </c>
      <c r="AP2406" s="3">
        <v>8.7167504000000001E-11</v>
      </c>
      <c r="AQ2406" t="str">
        <f>_xlfn.TEXTBEFORE(Table17[[#This Row],[rxn]],"-",-1)</f>
        <v>PROWASTE</v>
      </c>
    </row>
    <row r="2407" spans="16:43" ht="17" x14ac:dyDescent="0.25">
      <c r="P2407" s="4"/>
      <c r="T2407"/>
      <c r="AF2407" s="1" t="s">
        <v>12828</v>
      </c>
      <c r="AG2407" s="1" t="s">
        <v>2778</v>
      </c>
      <c r="AH2407" s="9">
        <v>1.3591674100000001E-10</v>
      </c>
      <c r="AI2407" s="1" t="e">
        <f>_xlfn.TEXTAFTER(Table916[[#This Row],[type]],"-",-1)</f>
        <v>#N/A</v>
      </c>
      <c r="AJ2407" s="1" t="e">
        <f ca="1">_xlfn.TEXTAFTER(_xlfn.TEXTBEFORE(Table916[[#This Row],[type]],"-"&amp;Table916[[#This Row],[rxn-no-enz]]),"RXN-")</f>
        <v>#N/A</v>
      </c>
      <c r="AK2407" s="1" t="e">
        <f>_xlfn.TEXTBEFORE(Table916[[#This Row],[type]],"_",-1)</f>
        <v>#N/A</v>
      </c>
      <c r="AN2407" t="s">
        <v>12591</v>
      </c>
      <c r="AO2407" t="s">
        <v>2778</v>
      </c>
      <c r="AP2407" s="3">
        <v>1.6530694149999999E-9</v>
      </c>
      <c r="AQ2407" t="str">
        <f>_xlfn.TEXTBEFORE(Table17[[#This Row],[rxn]],"-",-1)</f>
        <v>PROWASTE</v>
      </c>
    </row>
    <row r="2408" spans="16:43" ht="17" x14ac:dyDescent="0.25">
      <c r="P2408" s="4"/>
      <c r="T2408"/>
      <c r="AF2408" s="1" t="s">
        <v>12829</v>
      </c>
      <c r="AG2408" s="1" t="s">
        <v>2778</v>
      </c>
      <c r="AH2408" s="9">
        <v>8.8952141000000002E-11</v>
      </c>
      <c r="AI2408" s="1" t="e">
        <f>_xlfn.TEXTAFTER(Table916[[#This Row],[type]],"-",-1)</f>
        <v>#N/A</v>
      </c>
      <c r="AJ2408" s="1" t="e">
        <f ca="1">_xlfn.TEXTAFTER(_xlfn.TEXTBEFORE(Table916[[#This Row],[type]],"-"&amp;Table916[[#This Row],[rxn-no-enz]]),"RXN-")</f>
        <v>#N/A</v>
      </c>
      <c r="AK2408" s="1" t="e">
        <f>_xlfn.TEXTBEFORE(Table916[[#This Row],[type]],"_",-1)</f>
        <v>#N/A</v>
      </c>
      <c r="AN2408" t="s">
        <v>12592</v>
      </c>
      <c r="AO2408" t="s">
        <v>2778</v>
      </c>
      <c r="AP2408" s="3">
        <v>7.4168069099999998E-10</v>
      </c>
      <c r="AQ2408" t="str">
        <f>_xlfn.TEXTBEFORE(Table17[[#This Row],[rxn]],"-",-1)</f>
        <v>PROWASTE</v>
      </c>
    </row>
    <row r="2409" spans="16:43" ht="17" x14ac:dyDescent="0.25">
      <c r="P2409" s="4"/>
      <c r="T2409"/>
      <c r="AF2409" s="1" t="s">
        <v>12830</v>
      </c>
      <c r="AG2409" s="1" t="s">
        <v>2778</v>
      </c>
      <c r="AH2409" s="9">
        <v>9.308937E-12</v>
      </c>
      <c r="AI2409" s="1" t="e">
        <f>_xlfn.TEXTAFTER(Table916[[#This Row],[type]],"-",-1)</f>
        <v>#N/A</v>
      </c>
      <c r="AJ2409" s="1" t="e">
        <f ca="1">_xlfn.TEXTAFTER(_xlfn.TEXTBEFORE(Table916[[#This Row],[type]],"-"&amp;Table916[[#This Row],[rxn-no-enz]]),"RXN-")</f>
        <v>#N/A</v>
      </c>
      <c r="AK2409" s="1" t="e">
        <f>_xlfn.TEXTBEFORE(Table916[[#This Row],[type]],"_",-1)</f>
        <v>#N/A</v>
      </c>
      <c r="AN2409" t="s">
        <v>12593</v>
      </c>
      <c r="AO2409" t="s">
        <v>2778</v>
      </c>
      <c r="AP2409" s="3">
        <v>5.5494595530000003E-9</v>
      </c>
      <c r="AQ2409" t="str">
        <f>_xlfn.TEXTBEFORE(Table17[[#This Row],[rxn]],"-",-1)</f>
        <v>PROWASTE</v>
      </c>
    </row>
    <row r="2410" spans="16:43" ht="17" x14ac:dyDescent="0.25">
      <c r="P2410" s="4"/>
      <c r="T2410"/>
      <c r="AF2410" s="1" t="s">
        <v>12831</v>
      </c>
      <c r="AG2410" s="1" t="s">
        <v>2778</v>
      </c>
      <c r="AH2410" s="9">
        <v>1.31163641999999E-10</v>
      </c>
      <c r="AI2410" s="1" t="e">
        <f>_xlfn.TEXTAFTER(Table916[[#This Row],[type]],"-",-1)</f>
        <v>#N/A</v>
      </c>
      <c r="AJ2410" s="1" t="e">
        <f ca="1">_xlfn.TEXTAFTER(_xlfn.TEXTBEFORE(Table916[[#This Row],[type]],"-"&amp;Table916[[#This Row],[rxn-no-enz]]),"RXN-")</f>
        <v>#N/A</v>
      </c>
      <c r="AK2410" s="1" t="e">
        <f>_xlfn.TEXTBEFORE(Table916[[#This Row],[type]],"_",-1)</f>
        <v>#N/A</v>
      </c>
      <c r="AN2410" t="s">
        <v>12594</v>
      </c>
      <c r="AO2410" t="s">
        <v>2778</v>
      </c>
      <c r="AP2410" s="3">
        <v>1.59633974E-10</v>
      </c>
      <c r="AQ2410" t="str">
        <f>_xlfn.TEXTBEFORE(Table17[[#This Row],[rxn]],"-",-1)</f>
        <v>PROWASTE</v>
      </c>
    </row>
    <row r="2411" spans="16:43" ht="17" x14ac:dyDescent="0.25">
      <c r="P2411" s="4"/>
      <c r="T2411"/>
      <c r="AF2411" s="1" t="s">
        <v>12832</v>
      </c>
      <c r="AG2411" s="1" t="s">
        <v>2778</v>
      </c>
      <c r="AH2411" s="9">
        <v>7.3316780999999995E-11</v>
      </c>
      <c r="AI2411" s="1" t="e">
        <f>_xlfn.TEXTAFTER(Table916[[#This Row],[type]],"-",-1)</f>
        <v>#N/A</v>
      </c>
      <c r="AJ2411" s="1" t="e">
        <f ca="1">_xlfn.TEXTAFTER(_xlfn.TEXTBEFORE(Table916[[#This Row],[type]],"-"&amp;Table916[[#This Row],[rxn-no-enz]]),"RXN-")</f>
        <v>#N/A</v>
      </c>
      <c r="AK2411" s="1" t="e">
        <f>_xlfn.TEXTBEFORE(Table916[[#This Row],[type]],"_",-1)</f>
        <v>#N/A</v>
      </c>
      <c r="AN2411" t="s">
        <v>12595</v>
      </c>
      <c r="AO2411" t="s">
        <v>2778</v>
      </c>
      <c r="AP2411" s="3">
        <v>1.6349179046000001E-8</v>
      </c>
      <c r="AQ2411" t="str">
        <f>_xlfn.TEXTBEFORE(Table17[[#This Row],[rxn]],"-",-1)</f>
        <v>PROWASTE</v>
      </c>
    </row>
    <row r="2412" spans="16:43" ht="17" x14ac:dyDescent="0.25">
      <c r="P2412" s="4"/>
      <c r="T2412"/>
      <c r="AF2412" s="1" t="s">
        <v>12833</v>
      </c>
      <c r="AG2412" s="1" t="s">
        <v>2778</v>
      </c>
      <c r="AH2412" s="9">
        <v>1.2188146E-11</v>
      </c>
      <c r="AI2412" s="1" t="e">
        <f>_xlfn.TEXTAFTER(Table916[[#This Row],[type]],"-",-1)</f>
        <v>#N/A</v>
      </c>
      <c r="AJ2412" s="1" t="e">
        <f ca="1">_xlfn.TEXTAFTER(_xlfn.TEXTBEFORE(Table916[[#This Row],[type]],"-"&amp;Table916[[#This Row],[rxn-no-enz]]),"RXN-")</f>
        <v>#N/A</v>
      </c>
      <c r="AK2412" s="1" t="e">
        <f>_xlfn.TEXTBEFORE(Table916[[#This Row],[type]],"_",-1)</f>
        <v>#N/A</v>
      </c>
      <c r="AN2412" t="s">
        <v>12596</v>
      </c>
      <c r="AO2412" t="s">
        <v>2778</v>
      </c>
      <c r="AP2412" s="3">
        <v>4.899515376E-9</v>
      </c>
      <c r="AQ2412" t="str">
        <f>_xlfn.TEXTBEFORE(Table17[[#This Row],[rxn]],"-",-1)</f>
        <v>PROWASTE</v>
      </c>
    </row>
    <row r="2413" spans="16:43" ht="17" x14ac:dyDescent="0.25">
      <c r="P2413" s="4"/>
      <c r="T2413"/>
      <c r="AF2413" s="1" t="s">
        <v>12834</v>
      </c>
      <c r="AG2413" s="1" t="s">
        <v>2778</v>
      </c>
      <c r="AH2413" s="9">
        <v>3.6790798999999999E-11</v>
      </c>
      <c r="AI2413" s="1" t="e">
        <f>_xlfn.TEXTAFTER(Table916[[#This Row],[type]],"-",-1)</f>
        <v>#N/A</v>
      </c>
      <c r="AJ2413" s="1" t="e">
        <f ca="1">_xlfn.TEXTAFTER(_xlfn.TEXTBEFORE(Table916[[#This Row],[type]],"-"&amp;Table916[[#This Row],[rxn-no-enz]]),"RXN-")</f>
        <v>#N/A</v>
      </c>
      <c r="AK2413" s="1" t="e">
        <f>_xlfn.TEXTBEFORE(Table916[[#This Row],[type]],"_",-1)</f>
        <v>#N/A</v>
      </c>
      <c r="AN2413" t="s">
        <v>12597</v>
      </c>
      <c r="AO2413" t="s">
        <v>2778</v>
      </c>
      <c r="AP2413" s="3">
        <v>1.964741669E-9</v>
      </c>
      <c r="AQ2413" t="str">
        <f>_xlfn.TEXTBEFORE(Table17[[#This Row],[rxn]],"-",-1)</f>
        <v>PROWASTE</v>
      </c>
    </row>
    <row r="2414" spans="16:43" ht="17" x14ac:dyDescent="0.25">
      <c r="P2414" s="4"/>
      <c r="T2414"/>
      <c r="AF2414" s="1" t="s">
        <v>12835</v>
      </c>
      <c r="AG2414" s="1" t="s">
        <v>2778</v>
      </c>
      <c r="AH2414" s="9">
        <v>6.5501971400000001E-10</v>
      </c>
      <c r="AI2414" s="1" t="e">
        <f>_xlfn.TEXTAFTER(Table916[[#This Row],[type]],"-",-1)</f>
        <v>#N/A</v>
      </c>
      <c r="AJ2414" s="1" t="e">
        <f ca="1">_xlfn.TEXTAFTER(_xlfn.TEXTBEFORE(Table916[[#This Row],[type]],"-"&amp;Table916[[#This Row],[rxn-no-enz]]),"RXN-")</f>
        <v>#N/A</v>
      </c>
      <c r="AK2414" s="1" t="e">
        <f>_xlfn.TEXTBEFORE(Table916[[#This Row],[type]],"_",-1)</f>
        <v>#N/A</v>
      </c>
      <c r="AN2414" t="s">
        <v>12598</v>
      </c>
      <c r="AO2414" t="s">
        <v>2778</v>
      </c>
      <c r="AP2414" s="3">
        <v>4.49308176E-10</v>
      </c>
      <c r="AQ2414" t="str">
        <f>_xlfn.TEXTBEFORE(Table17[[#This Row],[rxn]],"-",-1)</f>
        <v>PROWASTE</v>
      </c>
    </row>
    <row r="2415" spans="16:43" ht="17" x14ac:dyDescent="0.25">
      <c r="P2415" s="4"/>
      <c r="T2415"/>
      <c r="AF2415" s="1" t="s">
        <v>12836</v>
      </c>
      <c r="AG2415" s="1" t="s">
        <v>2778</v>
      </c>
      <c r="AH2415" s="9">
        <v>7.8508126199999996E-10</v>
      </c>
      <c r="AI2415" s="1" t="e">
        <f>_xlfn.TEXTAFTER(Table916[[#This Row],[type]],"-",-1)</f>
        <v>#N/A</v>
      </c>
      <c r="AJ2415" s="1" t="e">
        <f ca="1">_xlfn.TEXTAFTER(_xlfn.TEXTBEFORE(Table916[[#This Row],[type]],"-"&amp;Table916[[#This Row],[rxn-no-enz]]),"RXN-")</f>
        <v>#N/A</v>
      </c>
      <c r="AK2415" s="1" t="e">
        <f>_xlfn.TEXTBEFORE(Table916[[#This Row],[type]],"_",-1)</f>
        <v>#N/A</v>
      </c>
      <c r="AN2415" t="s">
        <v>12599</v>
      </c>
      <c r="AO2415" t="s">
        <v>2778</v>
      </c>
      <c r="AP2415" s="3">
        <v>9.8333825999999997E-11</v>
      </c>
      <c r="AQ2415" t="str">
        <f>_xlfn.TEXTBEFORE(Table17[[#This Row],[rxn]],"-",-1)</f>
        <v>PROWASTE</v>
      </c>
    </row>
    <row r="2416" spans="16:43" ht="17" x14ac:dyDescent="0.25">
      <c r="P2416" s="4"/>
      <c r="T2416"/>
      <c r="AF2416" s="1" t="s">
        <v>12837</v>
      </c>
      <c r="AG2416" s="1" t="s">
        <v>2778</v>
      </c>
      <c r="AH2416" s="9">
        <v>1.50399165E-10</v>
      </c>
      <c r="AI2416" s="1" t="e">
        <f>_xlfn.TEXTAFTER(Table916[[#This Row],[type]],"-",-1)</f>
        <v>#N/A</v>
      </c>
      <c r="AJ2416" s="1" t="e">
        <f ca="1">_xlfn.TEXTAFTER(_xlfn.TEXTBEFORE(Table916[[#This Row],[type]],"-"&amp;Table916[[#This Row],[rxn-no-enz]]),"RXN-")</f>
        <v>#N/A</v>
      </c>
      <c r="AK2416" s="1" t="e">
        <f>_xlfn.TEXTBEFORE(Table916[[#This Row],[type]],"_",-1)</f>
        <v>#N/A</v>
      </c>
      <c r="AN2416" t="s">
        <v>12600</v>
      </c>
      <c r="AO2416" t="s">
        <v>2778</v>
      </c>
      <c r="AP2416" s="3">
        <v>7.3043781699999999E-10</v>
      </c>
      <c r="AQ2416" t="str">
        <f>_xlfn.TEXTBEFORE(Table17[[#This Row],[rxn]],"-",-1)</f>
        <v>PROWASTE</v>
      </c>
    </row>
    <row r="2417" spans="16:43" ht="17" x14ac:dyDescent="0.25">
      <c r="P2417" s="4"/>
      <c r="T2417"/>
      <c r="AF2417" s="1" t="s">
        <v>12838</v>
      </c>
      <c r="AG2417" s="1" t="s">
        <v>2778</v>
      </c>
      <c r="AH2417" s="9">
        <v>4.6277972300000001E-10</v>
      </c>
      <c r="AI2417" s="1" t="e">
        <f>_xlfn.TEXTAFTER(Table916[[#This Row],[type]],"-",-1)</f>
        <v>#N/A</v>
      </c>
      <c r="AJ2417" s="1" t="e">
        <f ca="1">_xlfn.TEXTAFTER(_xlfn.TEXTBEFORE(Table916[[#This Row],[type]],"-"&amp;Table916[[#This Row],[rxn-no-enz]]),"RXN-")</f>
        <v>#N/A</v>
      </c>
      <c r="AK2417" s="1" t="e">
        <f>_xlfn.TEXTBEFORE(Table916[[#This Row],[type]],"_",-1)</f>
        <v>#N/A</v>
      </c>
      <c r="AN2417" t="s">
        <v>12601</v>
      </c>
      <c r="AO2417" t="s">
        <v>2778</v>
      </c>
      <c r="AP2417" s="3">
        <v>1.48398272999999E-10</v>
      </c>
      <c r="AQ2417" t="str">
        <f>_xlfn.TEXTBEFORE(Table17[[#This Row],[rxn]],"-",-1)</f>
        <v>PROWASTE</v>
      </c>
    </row>
    <row r="2418" spans="16:43" ht="17" x14ac:dyDescent="0.25">
      <c r="P2418" s="4"/>
      <c r="T2418"/>
      <c r="AF2418" s="1" t="s">
        <v>12839</v>
      </c>
      <c r="AG2418" s="1" t="s">
        <v>2778</v>
      </c>
      <c r="AH2418" s="9">
        <v>2.3118427E-11</v>
      </c>
      <c r="AI2418" s="1" t="e">
        <f>_xlfn.TEXTAFTER(Table916[[#This Row],[type]],"-",-1)</f>
        <v>#N/A</v>
      </c>
      <c r="AJ2418" s="1" t="e">
        <f ca="1">_xlfn.TEXTAFTER(_xlfn.TEXTBEFORE(Table916[[#This Row],[type]],"-"&amp;Table916[[#This Row],[rxn-no-enz]]),"RXN-")</f>
        <v>#N/A</v>
      </c>
      <c r="AK2418" s="1" t="e">
        <f>_xlfn.TEXTBEFORE(Table916[[#This Row],[type]],"_",-1)</f>
        <v>#N/A</v>
      </c>
      <c r="AN2418" t="s">
        <v>12602</v>
      </c>
      <c r="AO2418" t="s">
        <v>2778</v>
      </c>
      <c r="AP2418" s="3">
        <v>1.150244708E-9</v>
      </c>
      <c r="AQ2418" t="str">
        <f>_xlfn.TEXTBEFORE(Table17[[#This Row],[rxn]],"-",-1)</f>
        <v>PROWASTE</v>
      </c>
    </row>
    <row r="2419" spans="16:43" ht="17" x14ac:dyDescent="0.25">
      <c r="P2419" s="4"/>
      <c r="T2419"/>
      <c r="AF2419" s="1" t="s">
        <v>12840</v>
      </c>
      <c r="AG2419" s="1" t="s">
        <v>2778</v>
      </c>
      <c r="AH2419" s="9">
        <v>2.594859092E-9</v>
      </c>
      <c r="AI2419" s="1" t="e">
        <f>_xlfn.TEXTAFTER(Table916[[#This Row],[type]],"-",-1)</f>
        <v>#N/A</v>
      </c>
      <c r="AJ2419" s="1" t="e">
        <f ca="1">_xlfn.TEXTAFTER(_xlfn.TEXTBEFORE(Table916[[#This Row],[type]],"-"&amp;Table916[[#This Row],[rxn-no-enz]]),"RXN-")</f>
        <v>#N/A</v>
      </c>
      <c r="AK2419" s="1" t="e">
        <f>_xlfn.TEXTBEFORE(Table916[[#This Row],[type]],"_",-1)</f>
        <v>#N/A</v>
      </c>
      <c r="AN2419" t="s">
        <v>12603</v>
      </c>
      <c r="AO2419" t="s">
        <v>2778</v>
      </c>
      <c r="AP2419" s="3">
        <v>1.48665645E-10</v>
      </c>
      <c r="AQ2419" t="str">
        <f>_xlfn.TEXTBEFORE(Table17[[#This Row],[rxn]],"-",-1)</f>
        <v>PROWASTE</v>
      </c>
    </row>
    <row r="2420" spans="16:43" ht="17" x14ac:dyDescent="0.25">
      <c r="P2420" s="4"/>
      <c r="T2420"/>
      <c r="AF2420" s="1" t="s">
        <v>12841</v>
      </c>
      <c r="AG2420" s="1" t="s">
        <v>2778</v>
      </c>
      <c r="AH2420" s="9">
        <v>1.721135499E-9</v>
      </c>
      <c r="AI2420" s="1" t="e">
        <f>_xlfn.TEXTAFTER(Table916[[#This Row],[type]],"-",-1)</f>
        <v>#N/A</v>
      </c>
      <c r="AJ2420" s="1" t="e">
        <f ca="1">_xlfn.TEXTAFTER(_xlfn.TEXTBEFORE(Table916[[#This Row],[type]],"-"&amp;Table916[[#This Row],[rxn-no-enz]]),"RXN-")</f>
        <v>#N/A</v>
      </c>
      <c r="AK2420" s="1" t="e">
        <f>_xlfn.TEXTBEFORE(Table916[[#This Row],[type]],"_",-1)</f>
        <v>#N/A</v>
      </c>
      <c r="AN2420" t="s">
        <v>12604</v>
      </c>
      <c r="AO2420" t="s">
        <v>2778</v>
      </c>
      <c r="AP2420" s="3">
        <v>8.1218093500000001E-10</v>
      </c>
      <c r="AQ2420" t="str">
        <f>_xlfn.TEXTBEFORE(Table17[[#This Row],[rxn]],"-",-1)</f>
        <v>PROWASTE</v>
      </c>
    </row>
    <row r="2421" spans="16:43" ht="17" x14ac:dyDescent="0.25">
      <c r="P2421" s="4"/>
      <c r="T2421"/>
      <c r="AF2421" s="1" t="s">
        <v>12842</v>
      </c>
      <c r="AG2421" s="1" t="s">
        <v>2778</v>
      </c>
      <c r="AH2421" s="9">
        <v>2.7482472699999998E-10</v>
      </c>
      <c r="AI2421" s="1" t="e">
        <f>_xlfn.TEXTAFTER(Table916[[#This Row],[type]],"-",-1)</f>
        <v>#N/A</v>
      </c>
      <c r="AJ2421" s="1" t="e">
        <f ca="1">_xlfn.TEXTAFTER(_xlfn.TEXTBEFORE(Table916[[#This Row],[type]],"-"&amp;Table916[[#This Row],[rxn-no-enz]]),"RXN-")</f>
        <v>#N/A</v>
      </c>
      <c r="AK2421" s="1" t="e">
        <f>_xlfn.TEXTBEFORE(Table916[[#This Row],[type]],"_",-1)</f>
        <v>#N/A</v>
      </c>
      <c r="AN2421" t="s">
        <v>12605</v>
      </c>
      <c r="AO2421" t="s">
        <v>2778</v>
      </c>
      <c r="AP2421" s="3">
        <v>2.8830562799999999E-10</v>
      </c>
      <c r="AQ2421" t="str">
        <f>_xlfn.TEXTBEFORE(Table17[[#This Row],[rxn]],"-",-1)</f>
        <v>PROWASTE</v>
      </c>
    </row>
    <row r="2422" spans="16:43" ht="17" x14ac:dyDescent="0.25">
      <c r="P2422" s="4"/>
      <c r="T2422"/>
      <c r="AF2422" s="1" t="s">
        <v>12843</v>
      </c>
      <c r="AG2422" s="1" t="s">
        <v>2778</v>
      </c>
      <c r="AH2422" s="9">
        <v>1.9700172E-11</v>
      </c>
      <c r="AI2422" s="1" t="e">
        <f>_xlfn.TEXTAFTER(Table916[[#This Row],[type]],"-",-1)</f>
        <v>#N/A</v>
      </c>
      <c r="AJ2422" s="1" t="e">
        <f ca="1">_xlfn.TEXTAFTER(_xlfn.TEXTBEFORE(Table916[[#This Row],[type]],"-"&amp;Table916[[#This Row],[rxn-no-enz]]),"RXN-")</f>
        <v>#N/A</v>
      </c>
      <c r="AK2422" s="1" t="e">
        <f>_xlfn.TEXTBEFORE(Table916[[#This Row],[type]],"_",-1)</f>
        <v>#N/A</v>
      </c>
      <c r="AN2422" t="s">
        <v>12606</v>
      </c>
      <c r="AO2422" t="s">
        <v>2778</v>
      </c>
      <c r="AP2422" s="3">
        <v>1.43784520999999E-10</v>
      </c>
      <c r="AQ2422" t="str">
        <f>_xlfn.TEXTBEFORE(Table17[[#This Row],[rxn]],"-",-1)</f>
        <v>PROWASTE</v>
      </c>
    </row>
    <row r="2423" spans="16:43" ht="17" x14ac:dyDescent="0.25">
      <c r="P2423" s="4"/>
      <c r="T2423"/>
      <c r="AF2423" s="1" t="s">
        <v>12844</v>
      </c>
      <c r="AG2423" s="1" t="s">
        <v>2778</v>
      </c>
      <c r="AH2423" s="9">
        <v>3.3804545000000002E-11</v>
      </c>
      <c r="AI2423" s="1" t="e">
        <f>_xlfn.TEXTAFTER(Table916[[#This Row],[type]],"-",-1)</f>
        <v>#N/A</v>
      </c>
      <c r="AJ2423" s="1" t="e">
        <f ca="1">_xlfn.TEXTAFTER(_xlfn.TEXTBEFORE(Table916[[#This Row],[type]],"-"&amp;Table916[[#This Row],[rxn-no-enz]]),"RXN-")</f>
        <v>#N/A</v>
      </c>
      <c r="AK2423" s="1" t="e">
        <f>_xlfn.TEXTBEFORE(Table916[[#This Row],[type]],"_",-1)</f>
        <v>#N/A</v>
      </c>
      <c r="AN2423" t="s">
        <v>12607</v>
      </c>
      <c r="AO2423" t="s">
        <v>2778</v>
      </c>
      <c r="AP2423" s="3">
        <v>9.5297135800000004E-10</v>
      </c>
      <c r="AQ2423" t="str">
        <f>_xlfn.TEXTBEFORE(Table17[[#This Row],[rxn]],"-",-1)</f>
        <v>PROWASTE</v>
      </c>
    </row>
    <row r="2424" spans="16:43" ht="17" x14ac:dyDescent="0.25">
      <c r="P2424" s="4"/>
      <c r="T2424"/>
      <c r="AF2424" s="1" t="s">
        <v>12845</v>
      </c>
      <c r="AG2424" s="1" t="s">
        <v>2778</v>
      </c>
      <c r="AH2424" s="9">
        <v>7.0684223299999995E-10</v>
      </c>
      <c r="AI2424" s="1" t="e">
        <f>_xlfn.TEXTAFTER(Table916[[#This Row],[type]],"-",-1)</f>
        <v>#N/A</v>
      </c>
      <c r="AJ2424" s="1" t="e">
        <f ca="1">_xlfn.TEXTAFTER(_xlfn.TEXTBEFORE(Table916[[#This Row],[type]],"-"&amp;Table916[[#This Row],[rxn-no-enz]]),"RXN-")</f>
        <v>#N/A</v>
      </c>
      <c r="AK2424" s="1" t="e">
        <f>_xlfn.TEXTBEFORE(Table916[[#This Row],[type]],"_",-1)</f>
        <v>#N/A</v>
      </c>
      <c r="AN2424" t="s">
        <v>12608</v>
      </c>
      <c r="AO2424" t="s">
        <v>2778</v>
      </c>
      <c r="AP2424" s="3">
        <v>1.191778402E-9</v>
      </c>
      <c r="AQ2424" t="str">
        <f>_xlfn.TEXTBEFORE(Table17[[#This Row],[rxn]],"-",-1)</f>
        <v>PROWASTE</v>
      </c>
    </row>
    <row r="2425" spans="16:43" ht="17" x14ac:dyDescent="0.25">
      <c r="P2425" s="4"/>
      <c r="T2425"/>
      <c r="AF2425" s="1" t="s">
        <v>12846</v>
      </c>
      <c r="AG2425" s="1" t="s">
        <v>2778</v>
      </c>
      <c r="AH2425" s="9">
        <v>1.3252318E-11</v>
      </c>
      <c r="AI2425" s="1" t="e">
        <f>_xlfn.TEXTAFTER(Table916[[#This Row],[type]],"-",-1)</f>
        <v>#N/A</v>
      </c>
      <c r="AJ2425" s="1" t="e">
        <f ca="1">_xlfn.TEXTAFTER(_xlfn.TEXTBEFORE(Table916[[#This Row],[type]],"-"&amp;Table916[[#This Row],[rxn-no-enz]]),"RXN-")</f>
        <v>#N/A</v>
      </c>
      <c r="AK2425" s="1" t="e">
        <f>_xlfn.TEXTBEFORE(Table916[[#This Row],[type]],"_",-1)</f>
        <v>#N/A</v>
      </c>
      <c r="AN2425" t="s">
        <v>12609</v>
      </c>
      <c r="AO2425" t="s">
        <v>2778</v>
      </c>
      <c r="AP2425" s="3">
        <v>4.2047953E-11</v>
      </c>
      <c r="AQ2425" t="str">
        <f>_xlfn.TEXTBEFORE(Table17[[#This Row],[rxn]],"-",-1)</f>
        <v>PROWASTE</v>
      </c>
    </row>
    <row r="2426" spans="16:43" ht="17" x14ac:dyDescent="0.25">
      <c r="P2426" s="4"/>
      <c r="T2426"/>
      <c r="AF2426" s="1" t="s">
        <v>12847</v>
      </c>
      <c r="AG2426" s="1" t="s">
        <v>2778</v>
      </c>
      <c r="AH2426" s="9">
        <v>2.7363462800000002E-10</v>
      </c>
      <c r="AI2426" s="1" t="e">
        <f>_xlfn.TEXTAFTER(Table916[[#This Row],[type]],"-",-1)</f>
        <v>#N/A</v>
      </c>
      <c r="AJ2426" s="1" t="e">
        <f ca="1">_xlfn.TEXTAFTER(_xlfn.TEXTBEFORE(Table916[[#This Row],[type]],"-"&amp;Table916[[#This Row],[rxn-no-enz]]),"RXN-")</f>
        <v>#N/A</v>
      </c>
      <c r="AK2426" s="1" t="e">
        <f>_xlfn.TEXTBEFORE(Table916[[#This Row],[type]],"_",-1)</f>
        <v>#N/A</v>
      </c>
      <c r="AN2426" t="s">
        <v>12610</v>
      </c>
      <c r="AO2426" t="s">
        <v>2778</v>
      </c>
      <c r="AP2426" s="3">
        <v>8.4954980800000002E-10</v>
      </c>
      <c r="AQ2426" t="str">
        <f>_xlfn.TEXTBEFORE(Table17[[#This Row],[rxn]],"-",-1)</f>
        <v>PROWASTE</v>
      </c>
    </row>
    <row r="2427" spans="16:43" ht="17" x14ac:dyDescent="0.25">
      <c r="P2427" s="4"/>
      <c r="T2427"/>
      <c r="AF2427" s="1" t="s">
        <v>12848</v>
      </c>
      <c r="AG2427" s="1" t="s">
        <v>2778</v>
      </c>
      <c r="AH2427" s="9">
        <v>3.2217690800000002E-10</v>
      </c>
      <c r="AI2427" s="1" t="e">
        <f>_xlfn.TEXTAFTER(Table916[[#This Row],[type]],"-",-1)</f>
        <v>#N/A</v>
      </c>
      <c r="AJ2427" s="1" t="e">
        <f ca="1">_xlfn.TEXTAFTER(_xlfn.TEXTBEFORE(Table916[[#This Row],[type]],"-"&amp;Table916[[#This Row],[rxn-no-enz]]),"RXN-")</f>
        <v>#N/A</v>
      </c>
      <c r="AK2427" s="1" t="e">
        <f>_xlfn.TEXTBEFORE(Table916[[#This Row],[type]],"_",-1)</f>
        <v>#N/A</v>
      </c>
      <c r="AN2427" t="s">
        <v>13875</v>
      </c>
      <c r="AO2427" t="s">
        <v>2778</v>
      </c>
      <c r="AP2427" s="3">
        <v>8.4954980800000002E-10</v>
      </c>
      <c r="AQ2427" t="str">
        <f>_xlfn.TEXTBEFORE(Table17[[#This Row],[rxn]],"-",-1)</f>
        <v>PROWASTE</v>
      </c>
    </row>
    <row r="2428" spans="16:43" ht="17" x14ac:dyDescent="0.25">
      <c r="P2428" s="4"/>
      <c r="T2428"/>
      <c r="AF2428" s="1" t="s">
        <v>12849</v>
      </c>
      <c r="AG2428" s="1" t="s">
        <v>2778</v>
      </c>
      <c r="AH2428" s="9">
        <v>1.01864311E-10</v>
      </c>
      <c r="AI2428" s="1" t="e">
        <f>_xlfn.TEXTAFTER(Table916[[#This Row],[type]],"-",-1)</f>
        <v>#N/A</v>
      </c>
      <c r="AJ2428" s="1" t="e">
        <f ca="1">_xlfn.TEXTAFTER(_xlfn.TEXTBEFORE(Table916[[#This Row],[type]],"-"&amp;Table916[[#This Row],[rxn-no-enz]]),"RXN-")</f>
        <v>#N/A</v>
      </c>
      <c r="AK2428" s="1" t="e">
        <f>_xlfn.TEXTBEFORE(Table916[[#This Row],[type]],"_",-1)</f>
        <v>#N/A</v>
      </c>
      <c r="AN2428" t="s">
        <v>12611</v>
      </c>
      <c r="AO2428" t="s">
        <v>2778</v>
      </c>
      <c r="AP2428" s="3">
        <v>2.831614774E-9</v>
      </c>
      <c r="AQ2428" t="str">
        <f>_xlfn.TEXTBEFORE(Table17[[#This Row],[rxn]],"-",-1)</f>
        <v>PROWASTE</v>
      </c>
    </row>
    <row r="2429" spans="16:43" ht="17" x14ac:dyDescent="0.25">
      <c r="P2429" s="4"/>
      <c r="T2429"/>
      <c r="AF2429" s="1" t="s">
        <v>12850</v>
      </c>
      <c r="AG2429" s="1" t="s">
        <v>2778</v>
      </c>
      <c r="AH2429" s="9">
        <v>1.4186944620000001E-9</v>
      </c>
      <c r="AI2429" s="1" t="e">
        <f>_xlfn.TEXTAFTER(Table916[[#This Row],[type]],"-",-1)</f>
        <v>#N/A</v>
      </c>
      <c r="AJ2429" s="1" t="e">
        <f ca="1">_xlfn.TEXTAFTER(_xlfn.TEXTBEFORE(Table916[[#This Row],[type]],"-"&amp;Table916[[#This Row],[rxn-no-enz]]),"RXN-")</f>
        <v>#N/A</v>
      </c>
      <c r="AK2429" s="1" t="e">
        <f>_xlfn.TEXTBEFORE(Table916[[#This Row],[type]],"_",-1)</f>
        <v>#N/A</v>
      </c>
      <c r="AN2429" t="s">
        <v>12612</v>
      </c>
      <c r="AO2429" t="s">
        <v>2778</v>
      </c>
      <c r="AP2429" s="3">
        <v>7.0419066999999999E-11</v>
      </c>
      <c r="AQ2429" t="str">
        <f>_xlfn.TEXTBEFORE(Table17[[#This Row],[rxn]],"-",-1)</f>
        <v>PROWASTE</v>
      </c>
    </row>
    <row r="2430" spans="16:43" ht="17" x14ac:dyDescent="0.25">
      <c r="P2430" s="4"/>
      <c r="T2430"/>
      <c r="AF2430" s="1" t="s">
        <v>12851</v>
      </c>
      <c r="AG2430" s="1" t="s">
        <v>2778</v>
      </c>
      <c r="AH2430" s="9">
        <v>1.2495235899999999E-9</v>
      </c>
      <c r="AI2430" s="1" t="e">
        <f>_xlfn.TEXTAFTER(Table916[[#This Row],[type]],"-",-1)</f>
        <v>#N/A</v>
      </c>
      <c r="AJ2430" s="1" t="e">
        <f ca="1">_xlfn.TEXTAFTER(_xlfn.TEXTBEFORE(Table916[[#This Row],[type]],"-"&amp;Table916[[#This Row],[rxn-no-enz]]),"RXN-")</f>
        <v>#N/A</v>
      </c>
      <c r="AK2430" s="1" t="e">
        <f>_xlfn.TEXTBEFORE(Table916[[#This Row],[type]],"_",-1)</f>
        <v>#N/A</v>
      </c>
      <c r="AN2430" t="s">
        <v>12613</v>
      </c>
      <c r="AO2430" t="s">
        <v>2778</v>
      </c>
      <c r="AP2430" s="3">
        <v>1.3426700039999899E-9</v>
      </c>
      <c r="AQ2430" t="str">
        <f>_xlfn.TEXTBEFORE(Table17[[#This Row],[rxn]],"-",-1)</f>
        <v>PROWASTE</v>
      </c>
    </row>
    <row r="2431" spans="16:43" ht="17" x14ac:dyDescent="0.25">
      <c r="P2431" s="4"/>
      <c r="T2431"/>
      <c r="AF2431" s="1" t="s">
        <v>12852</v>
      </c>
      <c r="AG2431" s="1" t="s">
        <v>2778</v>
      </c>
      <c r="AH2431" s="9">
        <v>4.2847245999999999E-11</v>
      </c>
      <c r="AI2431" s="1" t="e">
        <f>_xlfn.TEXTAFTER(Table916[[#This Row],[type]],"-",-1)</f>
        <v>#N/A</v>
      </c>
      <c r="AJ2431" s="1" t="e">
        <f ca="1">_xlfn.TEXTAFTER(_xlfn.TEXTBEFORE(Table916[[#This Row],[type]],"-"&amp;Table916[[#This Row],[rxn-no-enz]]),"RXN-")</f>
        <v>#N/A</v>
      </c>
      <c r="AK2431" s="1" t="e">
        <f>_xlfn.TEXTBEFORE(Table916[[#This Row],[type]],"_",-1)</f>
        <v>#N/A</v>
      </c>
      <c r="AN2431" t="s">
        <v>12614</v>
      </c>
      <c r="AO2431" t="s">
        <v>2778</v>
      </c>
      <c r="AP2431" s="3">
        <v>7.0948634999999901E-11</v>
      </c>
      <c r="AQ2431" t="str">
        <f>_xlfn.TEXTBEFORE(Table17[[#This Row],[rxn]],"-",-1)</f>
        <v>PROWASTE</v>
      </c>
    </row>
    <row r="2432" spans="16:43" ht="17" x14ac:dyDescent="0.25">
      <c r="P2432" s="4"/>
      <c r="T2432"/>
      <c r="AF2432" s="1" t="s">
        <v>12853</v>
      </c>
      <c r="AG2432" s="1" t="s">
        <v>2778</v>
      </c>
      <c r="AH2432" s="9">
        <v>3.9816134999999898E-10</v>
      </c>
      <c r="AI2432" s="1" t="e">
        <f>_xlfn.TEXTAFTER(Table916[[#This Row],[type]],"-",-1)</f>
        <v>#N/A</v>
      </c>
      <c r="AJ2432" s="1" t="e">
        <f ca="1">_xlfn.TEXTAFTER(_xlfn.TEXTBEFORE(Table916[[#This Row],[type]],"-"&amp;Table916[[#This Row],[rxn-no-enz]]),"RXN-")</f>
        <v>#N/A</v>
      </c>
      <c r="AK2432" s="1" t="e">
        <f>_xlfn.TEXTBEFORE(Table916[[#This Row],[type]],"_",-1)</f>
        <v>#N/A</v>
      </c>
      <c r="AN2432" t="s">
        <v>12615</v>
      </c>
      <c r="AO2432" t="s">
        <v>2778</v>
      </c>
      <c r="AP2432" s="3">
        <v>1.7776015799999999E-9</v>
      </c>
      <c r="AQ2432" t="str">
        <f>_xlfn.TEXTBEFORE(Table17[[#This Row],[rxn]],"-",-1)</f>
        <v>PROWASTE</v>
      </c>
    </row>
    <row r="2433" spans="16:43" ht="17" x14ac:dyDescent="0.25">
      <c r="P2433" s="4"/>
      <c r="T2433"/>
      <c r="AF2433" s="1" t="s">
        <v>12854</v>
      </c>
      <c r="AG2433" s="1" t="s">
        <v>2778</v>
      </c>
      <c r="AH2433" s="9">
        <v>6.6998939999999898E-12</v>
      </c>
      <c r="AI2433" s="1" t="e">
        <f>_xlfn.TEXTAFTER(Table916[[#This Row],[type]],"-",-1)</f>
        <v>#N/A</v>
      </c>
      <c r="AJ2433" s="1" t="e">
        <f ca="1">_xlfn.TEXTAFTER(_xlfn.TEXTBEFORE(Table916[[#This Row],[type]],"-"&amp;Table916[[#This Row],[rxn-no-enz]]),"RXN-")</f>
        <v>#N/A</v>
      </c>
      <c r="AK2433" s="1" t="e">
        <f>_xlfn.TEXTBEFORE(Table916[[#This Row],[type]],"_",-1)</f>
        <v>#N/A</v>
      </c>
      <c r="AN2433" t="s">
        <v>12616</v>
      </c>
      <c r="AO2433" t="s">
        <v>2778</v>
      </c>
      <c r="AP2433" s="3">
        <v>8.0513031999999994E-11</v>
      </c>
      <c r="AQ2433" t="str">
        <f>_xlfn.TEXTBEFORE(Table17[[#This Row],[rxn]],"-",-1)</f>
        <v>PROWASTE</v>
      </c>
    </row>
    <row r="2434" spans="16:43" ht="17" x14ac:dyDescent="0.25">
      <c r="P2434" s="4"/>
      <c r="T2434"/>
      <c r="AF2434" s="1" t="s">
        <v>12855</v>
      </c>
      <c r="AG2434" s="1" t="s">
        <v>2778</v>
      </c>
      <c r="AH2434" s="9">
        <v>6.4508536999999994E-11</v>
      </c>
      <c r="AI2434" s="1" t="e">
        <f>_xlfn.TEXTAFTER(Table916[[#This Row],[type]],"-",-1)</f>
        <v>#N/A</v>
      </c>
      <c r="AJ2434" s="1" t="e">
        <f ca="1">_xlfn.TEXTAFTER(_xlfn.TEXTBEFORE(Table916[[#This Row],[type]],"-"&amp;Table916[[#This Row],[rxn-no-enz]]),"RXN-")</f>
        <v>#N/A</v>
      </c>
      <c r="AK2434" s="1" t="e">
        <f>_xlfn.TEXTBEFORE(Table916[[#This Row],[type]],"_",-1)</f>
        <v>#N/A</v>
      </c>
      <c r="AN2434" t="s">
        <v>12617</v>
      </c>
      <c r="AO2434" t="s">
        <v>2778</v>
      </c>
      <c r="AP2434" s="3">
        <v>1.8643691939999999E-9</v>
      </c>
      <c r="AQ2434" t="str">
        <f>_xlfn.TEXTBEFORE(Table17[[#This Row],[rxn]],"-",-1)</f>
        <v>PROWASTE</v>
      </c>
    </row>
    <row r="2435" spans="16:43" ht="17" x14ac:dyDescent="0.25">
      <c r="P2435" s="4"/>
      <c r="T2435"/>
      <c r="AF2435" s="1" t="s">
        <v>12856</v>
      </c>
      <c r="AG2435" s="1" t="s">
        <v>2778</v>
      </c>
      <c r="AH2435" s="9">
        <v>1.9915979E-11</v>
      </c>
      <c r="AI2435" s="1" t="e">
        <f>_xlfn.TEXTAFTER(Table916[[#This Row],[type]],"-",-1)</f>
        <v>#N/A</v>
      </c>
      <c r="AJ2435" s="1" t="e">
        <f ca="1">_xlfn.TEXTAFTER(_xlfn.TEXTBEFORE(Table916[[#This Row],[type]],"-"&amp;Table916[[#This Row],[rxn-no-enz]]),"RXN-")</f>
        <v>#N/A</v>
      </c>
      <c r="AK2435" s="1" t="e">
        <f>_xlfn.TEXTBEFORE(Table916[[#This Row],[type]],"_",-1)</f>
        <v>#N/A</v>
      </c>
      <c r="AN2435" t="s">
        <v>12618</v>
      </c>
      <c r="AO2435" t="s">
        <v>2778</v>
      </c>
      <c r="AP2435" s="3">
        <v>9.6646398999999902E-11</v>
      </c>
      <c r="AQ2435" t="str">
        <f>_xlfn.TEXTBEFORE(Table17[[#This Row],[rxn]],"-",-1)</f>
        <v>PROWASTE</v>
      </c>
    </row>
    <row r="2436" spans="16:43" ht="17" x14ac:dyDescent="0.25">
      <c r="P2436" s="4"/>
      <c r="T2436"/>
      <c r="AF2436" s="1" t="s">
        <v>12857</v>
      </c>
      <c r="AG2436" s="1" t="s">
        <v>2778</v>
      </c>
      <c r="AH2436" s="9">
        <v>5.476279E-12</v>
      </c>
      <c r="AI2436" s="1" t="e">
        <f>_xlfn.TEXTAFTER(Table916[[#This Row],[type]],"-",-1)</f>
        <v>#N/A</v>
      </c>
      <c r="AJ2436" s="1" t="e">
        <f ca="1">_xlfn.TEXTAFTER(_xlfn.TEXTBEFORE(Table916[[#This Row],[type]],"-"&amp;Table916[[#This Row],[rxn-no-enz]]),"RXN-")</f>
        <v>#N/A</v>
      </c>
      <c r="AK2436" s="1" t="e">
        <f>_xlfn.TEXTBEFORE(Table916[[#This Row],[type]],"_",-1)</f>
        <v>#N/A</v>
      </c>
      <c r="AN2436" t="s">
        <v>12619</v>
      </c>
      <c r="AO2436" t="s">
        <v>2778</v>
      </c>
      <c r="AP2436" s="3">
        <v>1.1310181409999901E-9</v>
      </c>
      <c r="AQ2436" t="str">
        <f>_xlfn.TEXTBEFORE(Table17[[#This Row],[rxn]],"-",-1)</f>
        <v>PROWASTE</v>
      </c>
    </row>
    <row r="2437" spans="16:43" ht="17" x14ac:dyDescent="0.25">
      <c r="P2437" s="4"/>
      <c r="T2437"/>
      <c r="AF2437" s="1" t="s">
        <v>12858</v>
      </c>
      <c r="AG2437" s="1" t="s">
        <v>2778</v>
      </c>
      <c r="AH2437" s="9">
        <v>3.0581098E-11</v>
      </c>
      <c r="AI2437" s="1" t="e">
        <f>_xlfn.TEXTAFTER(Table916[[#This Row],[type]],"-",-1)</f>
        <v>#N/A</v>
      </c>
      <c r="AJ2437" s="1" t="e">
        <f ca="1">_xlfn.TEXTAFTER(_xlfn.TEXTBEFORE(Table916[[#This Row],[type]],"-"&amp;Table916[[#This Row],[rxn-no-enz]]),"RXN-")</f>
        <v>#N/A</v>
      </c>
      <c r="AK2437" s="1" t="e">
        <f>_xlfn.TEXTBEFORE(Table916[[#This Row],[type]],"_",-1)</f>
        <v>#N/A</v>
      </c>
      <c r="AN2437" t="s">
        <v>13876</v>
      </c>
      <c r="AO2437" t="s">
        <v>2778</v>
      </c>
      <c r="AP2437" s="3">
        <v>1.1405231617E-8</v>
      </c>
      <c r="AQ2437" t="str">
        <f>_xlfn.TEXTBEFORE(Table17[[#This Row],[rxn]],"-",-1)</f>
        <v>PROWASTE</v>
      </c>
    </row>
    <row r="2438" spans="16:43" ht="17" x14ac:dyDescent="0.25">
      <c r="P2438" s="4"/>
      <c r="T2438"/>
      <c r="AF2438" s="1" t="s">
        <v>12859</v>
      </c>
      <c r="AG2438" s="1" t="s">
        <v>2778</v>
      </c>
      <c r="AH2438" s="9">
        <v>4.1958221999999998E-11</v>
      </c>
      <c r="AI2438" s="1" t="e">
        <f>_xlfn.TEXTAFTER(Table916[[#This Row],[type]],"-",-1)</f>
        <v>#N/A</v>
      </c>
      <c r="AJ2438" s="1" t="e">
        <f ca="1">_xlfn.TEXTAFTER(_xlfn.TEXTBEFORE(Table916[[#This Row],[type]],"-"&amp;Table916[[#This Row],[rxn-no-enz]]),"RXN-")</f>
        <v>#N/A</v>
      </c>
      <c r="AK2438" s="1" t="e">
        <f>_xlfn.TEXTBEFORE(Table916[[#This Row],[type]],"_",-1)</f>
        <v>#N/A</v>
      </c>
      <c r="AN2438" t="s">
        <v>12620</v>
      </c>
      <c r="AO2438" t="s">
        <v>2778</v>
      </c>
      <c r="AP2438" s="3">
        <v>4.2252599999999998E-13</v>
      </c>
      <c r="AQ2438" t="str">
        <f>_xlfn.TEXTBEFORE(Table17[[#This Row],[rxn]],"-",-1)</f>
        <v>PROWASTE</v>
      </c>
    </row>
    <row r="2439" spans="16:43" ht="17" x14ac:dyDescent="0.25">
      <c r="P2439" s="4"/>
      <c r="T2439"/>
      <c r="AF2439" s="1" t="s">
        <v>12860</v>
      </c>
      <c r="AG2439" s="1" t="s">
        <v>2778</v>
      </c>
      <c r="AH2439" s="9">
        <v>3.3406664999999998E-11</v>
      </c>
      <c r="AI2439" s="1" t="e">
        <f>_xlfn.TEXTAFTER(Table916[[#This Row],[type]],"-",-1)</f>
        <v>#N/A</v>
      </c>
      <c r="AJ2439" s="1" t="e">
        <f ca="1">_xlfn.TEXTAFTER(_xlfn.TEXTBEFORE(Table916[[#This Row],[type]],"-"&amp;Table916[[#This Row],[rxn-no-enz]]),"RXN-")</f>
        <v>#N/A</v>
      </c>
      <c r="AK2439" s="1" t="e">
        <f>_xlfn.TEXTBEFORE(Table916[[#This Row],[type]],"_",-1)</f>
        <v>#N/A</v>
      </c>
      <c r="AN2439" t="s">
        <v>12621</v>
      </c>
      <c r="AO2439" t="s">
        <v>2778</v>
      </c>
      <c r="AP2439" s="3">
        <v>7.6960369999999999E-12</v>
      </c>
      <c r="AQ2439" t="str">
        <f>_xlfn.TEXTBEFORE(Table17[[#This Row],[rxn]],"-",-1)</f>
        <v>PROWASTE</v>
      </c>
    </row>
    <row r="2440" spans="16:43" ht="17" x14ac:dyDescent="0.25">
      <c r="P2440" s="4"/>
      <c r="T2440"/>
      <c r="AF2440" s="1" t="s">
        <v>12861</v>
      </c>
      <c r="AG2440" s="1" t="s">
        <v>2778</v>
      </c>
      <c r="AH2440" s="9">
        <v>3.5720636259999998E-9</v>
      </c>
      <c r="AI2440" s="1" t="e">
        <f>_xlfn.TEXTAFTER(Table916[[#This Row],[type]],"-",-1)</f>
        <v>#N/A</v>
      </c>
      <c r="AJ2440" s="1" t="e">
        <f ca="1">_xlfn.TEXTAFTER(_xlfn.TEXTBEFORE(Table916[[#This Row],[type]],"-"&amp;Table916[[#This Row],[rxn-no-enz]]),"RXN-")</f>
        <v>#N/A</v>
      </c>
      <c r="AK2440" s="1" t="e">
        <f>_xlfn.TEXTBEFORE(Table916[[#This Row],[type]],"_",-1)</f>
        <v>#N/A</v>
      </c>
      <c r="AN2440" t="s">
        <v>12622</v>
      </c>
      <c r="AO2440" t="s">
        <v>2778</v>
      </c>
      <c r="AP2440" s="3">
        <v>1.7813098669999999E-9</v>
      </c>
      <c r="AQ2440" t="str">
        <f>_xlfn.TEXTBEFORE(Table17[[#This Row],[rxn]],"-",-1)</f>
        <v>PROWASTE</v>
      </c>
    </row>
    <row r="2441" spans="16:43" ht="17" x14ac:dyDescent="0.25">
      <c r="P2441" s="4"/>
      <c r="T2441"/>
      <c r="AF2441" s="1" t="s">
        <v>12862</v>
      </c>
      <c r="AG2441" s="1" t="s">
        <v>2778</v>
      </c>
      <c r="AH2441" s="9">
        <v>2.6224242E-11</v>
      </c>
      <c r="AI2441" s="1" t="e">
        <f>_xlfn.TEXTAFTER(Table916[[#This Row],[type]],"-",-1)</f>
        <v>#N/A</v>
      </c>
      <c r="AJ2441" s="1" t="e">
        <f ca="1">_xlfn.TEXTAFTER(_xlfn.TEXTBEFORE(Table916[[#This Row],[type]],"-"&amp;Table916[[#This Row],[rxn-no-enz]]),"RXN-")</f>
        <v>#N/A</v>
      </c>
      <c r="AK2441" s="1" t="e">
        <f>_xlfn.TEXTBEFORE(Table916[[#This Row],[type]],"_",-1)</f>
        <v>#N/A</v>
      </c>
      <c r="AN2441" t="s">
        <v>12623</v>
      </c>
      <c r="AO2441" t="s">
        <v>2778</v>
      </c>
      <c r="AP2441" s="3">
        <v>8.2346979999999994E-11</v>
      </c>
      <c r="AQ2441" t="str">
        <f>_xlfn.TEXTBEFORE(Table17[[#This Row],[rxn]],"-",-1)</f>
        <v>PROWASTE</v>
      </c>
    </row>
    <row r="2442" spans="16:43" ht="17" x14ac:dyDescent="0.25">
      <c r="P2442" s="4"/>
      <c r="T2442"/>
      <c r="AF2442" s="1" t="s">
        <v>12863</v>
      </c>
      <c r="AG2442" s="1" t="s">
        <v>2778</v>
      </c>
      <c r="AH2442" s="9">
        <v>1.7180444469999999E-9</v>
      </c>
      <c r="AI2442" s="1" t="e">
        <f>_xlfn.TEXTAFTER(Table916[[#This Row],[type]],"-",-1)</f>
        <v>#N/A</v>
      </c>
      <c r="AJ2442" s="1" t="e">
        <f ca="1">_xlfn.TEXTAFTER(_xlfn.TEXTBEFORE(Table916[[#This Row],[type]],"-"&amp;Table916[[#This Row],[rxn-no-enz]]),"RXN-")</f>
        <v>#N/A</v>
      </c>
      <c r="AK2442" s="1" t="e">
        <f>_xlfn.TEXTBEFORE(Table916[[#This Row],[type]],"_",-1)</f>
        <v>#N/A</v>
      </c>
      <c r="AN2442" t="s">
        <v>12624</v>
      </c>
      <c r="AO2442" t="s">
        <v>2778</v>
      </c>
      <c r="AP2442" s="3">
        <v>1.328572128E-9</v>
      </c>
      <c r="AQ2442" t="str">
        <f>_xlfn.TEXTBEFORE(Table17[[#This Row],[rxn]],"-",-1)</f>
        <v>PROWASTE</v>
      </c>
    </row>
    <row r="2443" spans="16:43" ht="17" x14ac:dyDescent="0.25">
      <c r="P2443" s="4"/>
      <c r="T2443"/>
      <c r="AF2443" s="1" t="s">
        <v>12864</v>
      </c>
      <c r="AG2443" s="1" t="s">
        <v>2778</v>
      </c>
      <c r="AH2443" s="9">
        <v>5.7978870000000003E-12</v>
      </c>
      <c r="AI2443" s="1" t="e">
        <f>_xlfn.TEXTAFTER(Table916[[#This Row],[type]],"-",-1)</f>
        <v>#N/A</v>
      </c>
      <c r="AJ2443" s="1" t="e">
        <f ca="1">_xlfn.TEXTAFTER(_xlfn.TEXTBEFORE(Table916[[#This Row],[type]],"-"&amp;Table916[[#This Row],[rxn-no-enz]]),"RXN-")</f>
        <v>#N/A</v>
      </c>
      <c r="AK2443" s="1" t="e">
        <f>_xlfn.TEXTBEFORE(Table916[[#This Row],[type]],"_",-1)</f>
        <v>#N/A</v>
      </c>
      <c r="AN2443" t="s">
        <v>12625</v>
      </c>
      <c r="AO2443" t="s">
        <v>2778</v>
      </c>
      <c r="AP2443" s="3">
        <v>3.7578176010000004E-9</v>
      </c>
      <c r="AQ2443" t="str">
        <f>_xlfn.TEXTBEFORE(Table17[[#This Row],[rxn]],"-",-1)</f>
        <v>PROWASTE</v>
      </c>
    </row>
    <row r="2444" spans="16:43" ht="17" x14ac:dyDescent="0.25">
      <c r="P2444" s="4"/>
      <c r="T2444"/>
      <c r="AF2444" s="1" t="s">
        <v>12865</v>
      </c>
      <c r="AG2444" s="1" t="s">
        <v>2778</v>
      </c>
      <c r="AH2444" s="9">
        <v>3.7198061249999998E-9</v>
      </c>
      <c r="AI2444" s="1" t="e">
        <f>_xlfn.TEXTAFTER(Table916[[#This Row],[type]],"-",-1)</f>
        <v>#N/A</v>
      </c>
      <c r="AJ2444" s="1" t="e">
        <f ca="1">_xlfn.TEXTAFTER(_xlfn.TEXTBEFORE(Table916[[#This Row],[type]],"-"&amp;Table916[[#This Row],[rxn-no-enz]]),"RXN-")</f>
        <v>#N/A</v>
      </c>
      <c r="AK2444" s="1" t="e">
        <f>_xlfn.TEXTBEFORE(Table916[[#This Row],[type]],"_",-1)</f>
        <v>#N/A</v>
      </c>
      <c r="AN2444" t="s">
        <v>12626</v>
      </c>
      <c r="AO2444" t="s">
        <v>2778</v>
      </c>
      <c r="AP2444" s="3">
        <v>2.5548719099999999E-9</v>
      </c>
      <c r="AQ2444" t="str">
        <f>_xlfn.TEXTBEFORE(Table17[[#This Row],[rxn]],"-",-1)</f>
        <v>PROWASTE</v>
      </c>
    </row>
    <row r="2445" spans="16:43" ht="17" x14ac:dyDescent="0.25">
      <c r="P2445" s="4"/>
      <c r="T2445"/>
      <c r="AF2445" s="1" t="s">
        <v>12866</v>
      </c>
      <c r="AG2445" s="1" t="s">
        <v>2778</v>
      </c>
      <c r="AH2445" s="9">
        <v>5.04551648E-10</v>
      </c>
      <c r="AI2445" s="1" t="e">
        <f>_xlfn.TEXTAFTER(Table916[[#This Row],[type]],"-",-1)</f>
        <v>#N/A</v>
      </c>
      <c r="AJ2445" s="1" t="e">
        <f ca="1">_xlfn.TEXTAFTER(_xlfn.TEXTBEFORE(Table916[[#This Row],[type]],"-"&amp;Table916[[#This Row],[rxn-no-enz]]),"RXN-")</f>
        <v>#N/A</v>
      </c>
      <c r="AK2445" s="1" t="e">
        <f>_xlfn.TEXTBEFORE(Table916[[#This Row],[type]],"_",-1)</f>
        <v>#N/A</v>
      </c>
      <c r="AN2445" t="s">
        <v>12627</v>
      </c>
      <c r="AO2445" t="s">
        <v>2778</v>
      </c>
      <c r="AP2445" s="3">
        <v>3.6925624000000003E-11</v>
      </c>
      <c r="AQ2445" t="str">
        <f>_xlfn.TEXTBEFORE(Table17[[#This Row],[rxn]],"-",-1)</f>
        <v>PROWASTE</v>
      </c>
    </row>
    <row r="2446" spans="16:43" ht="17" x14ac:dyDescent="0.25">
      <c r="P2446" s="4"/>
      <c r="T2446"/>
      <c r="AF2446" s="1" t="s">
        <v>12867</v>
      </c>
      <c r="AG2446" s="1" t="s">
        <v>2778</v>
      </c>
      <c r="AH2446" s="9">
        <v>3.8929430300000002E-10</v>
      </c>
      <c r="AI2446" s="1" t="e">
        <f>_xlfn.TEXTAFTER(Table916[[#This Row],[type]],"-",-1)</f>
        <v>#N/A</v>
      </c>
      <c r="AJ2446" s="1" t="e">
        <f ca="1">_xlfn.TEXTAFTER(_xlfn.TEXTBEFORE(Table916[[#This Row],[type]],"-"&amp;Table916[[#This Row],[rxn-no-enz]]),"RXN-")</f>
        <v>#N/A</v>
      </c>
      <c r="AK2446" s="1" t="e">
        <f>_xlfn.TEXTBEFORE(Table916[[#This Row],[type]],"_",-1)</f>
        <v>#N/A</v>
      </c>
      <c r="AN2446" t="s">
        <v>12628</v>
      </c>
      <c r="AO2446" t="s">
        <v>2778</v>
      </c>
      <c r="AP2446" s="3">
        <v>3.45402595E-10</v>
      </c>
      <c r="AQ2446" t="str">
        <f>_xlfn.TEXTBEFORE(Table17[[#This Row],[rxn]],"-",-1)</f>
        <v>PROWASTE</v>
      </c>
    </row>
    <row r="2447" spans="16:43" ht="17" x14ac:dyDescent="0.25">
      <c r="P2447" s="4"/>
      <c r="T2447"/>
      <c r="AF2447" s="1" t="s">
        <v>12868</v>
      </c>
      <c r="AG2447" s="1" t="s">
        <v>2778</v>
      </c>
      <c r="AH2447" s="9">
        <v>2.1301779E-11</v>
      </c>
      <c r="AI2447" s="1" t="e">
        <f>_xlfn.TEXTAFTER(Table916[[#This Row],[type]],"-",-1)</f>
        <v>#N/A</v>
      </c>
      <c r="AJ2447" s="1" t="e">
        <f ca="1">_xlfn.TEXTAFTER(_xlfn.TEXTBEFORE(Table916[[#This Row],[type]],"-"&amp;Table916[[#This Row],[rxn-no-enz]]),"RXN-")</f>
        <v>#N/A</v>
      </c>
      <c r="AK2447" s="1" t="e">
        <f>_xlfn.TEXTBEFORE(Table916[[#This Row],[type]],"_",-1)</f>
        <v>#N/A</v>
      </c>
      <c r="AN2447" t="s">
        <v>13877</v>
      </c>
      <c r="AO2447" t="s">
        <v>2778</v>
      </c>
      <c r="AP2447" s="3">
        <v>2.06343E-13</v>
      </c>
      <c r="AQ2447" t="str">
        <f>_xlfn.TEXTBEFORE(Table17[[#This Row],[rxn]],"-",-1)</f>
        <v>PROWASTE</v>
      </c>
    </row>
    <row r="2448" spans="16:43" ht="17" x14ac:dyDescent="0.25">
      <c r="P2448" s="4"/>
      <c r="T2448"/>
      <c r="AF2448" s="1" t="s">
        <v>12869</v>
      </c>
      <c r="AG2448" s="1" t="s">
        <v>2778</v>
      </c>
      <c r="AH2448" s="9">
        <v>7.6574313000000002E-11</v>
      </c>
      <c r="AI2448" s="1" t="e">
        <f>_xlfn.TEXTAFTER(Table916[[#This Row],[type]],"-",-1)</f>
        <v>#N/A</v>
      </c>
      <c r="AJ2448" s="1" t="e">
        <f ca="1">_xlfn.TEXTAFTER(_xlfn.TEXTBEFORE(Table916[[#This Row],[type]],"-"&amp;Table916[[#This Row],[rxn-no-enz]]),"RXN-")</f>
        <v>#N/A</v>
      </c>
      <c r="AK2448" s="1" t="e">
        <f>_xlfn.TEXTBEFORE(Table916[[#This Row],[type]],"_",-1)</f>
        <v>#N/A</v>
      </c>
      <c r="AN2448" t="s">
        <v>13166</v>
      </c>
      <c r="AO2448" t="s">
        <v>2778</v>
      </c>
      <c r="AP2448" s="3">
        <v>1.03705535E-10</v>
      </c>
      <c r="AQ2448" t="str">
        <f>_xlfn.TEXTBEFORE(Table17[[#This Row],[rxn]],"-",-1)</f>
        <v>PROWASTE</v>
      </c>
    </row>
    <row r="2449" spans="16:43" ht="17" x14ac:dyDescent="0.25">
      <c r="P2449" s="4"/>
      <c r="T2449"/>
      <c r="AF2449" s="1" t="s">
        <v>12870</v>
      </c>
      <c r="AG2449" s="1" t="s">
        <v>2778</v>
      </c>
      <c r="AH2449" s="9">
        <v>1.83227896E-10</v>
      </c>
      <c r="AI2449" s="1" t="e">
        <f>_xlfn.TEXTAFTER(Table916[[#This Row],[type]],"-",-1)</f>
        <v>#N/A</v>
      </c>
      <c r="AJ2449" s="1" t="e">
        <f ca="1">_xlfn.TEXTAFTER(_xlfn.TEXTBEFORE(Table916[[#This Row],[type]],"-"&amp;Table916[[#This Row],[rxn-no-enz]]),"RXN-")</f>
        <v>#N/A</v>
      </c>
      <c r="AK2449" s="1" t="e">
        <f>_xlfn.TEXTBEFORE(Table916[[#This Row],[type]],"_",-1)</f>
        <v>#N/A</v>
      </c>
      <c r="AN2449" t="s">
        <v>12629</v>
      </c>
      <c r="AO2449" t="s">
        <v>2778</v>
      </c>
      <c r="AP2449" s="3">
        <v>1.03705535E-10</v>
      </c>
      <c r="AQ2449" t="str">
        <f>_xlfn.TEXTBEFORE(Table17[[#This Row],[rxn]],"-",-1)</f>
        <v>PROWASTE</v>
      </c>
    </row>
    <row r="2450" spans="16:43" ht="17" x14ac:dyDescent="0.25">
      <c r="P2450" s="4"/>
      <c r="T2450"/>
      <c r="AF2450" s="1" t="s">
        <v>12871</v>
      </c>
      <c r="AG2450" s="1" t="s">
        <v>2778</v>
      </c>
      <c r="AH2450" s="9">
        <v>1.01680435E-10</v>
      </c>
      <c r="AI2450" s="1" t="e">
        <f>_xlfn.TEXTAFTER(Table916[[#This Row],[type]],"-",-1)</f>
        <v>#N/A</v>
      </c>
      <c r="AJ2450" s="1" t="e">
        <f ca="1">_xlfn.TEXTAFTER(_xlfn.TEXTBEFORE(Table916[[#This Row],[type]],"-"&amp;Table916[[#This Row],[rxn-no-enz]]),"RXN-")</f>
        <v>#N/A</v>
      </c>
      <c r="AK2450" s="1" t="e">
        <f>_xlfn.TEXTBEFORE(Table916[[#This Row],[type]],"_",-1)</f>
        <v>#N/A</v>
      </c>
      <c r="AN2450" t="s">
        <v>12630</v>
      </c>
      <c r="AO2450" t="s">
        <v>2778</v>
      </c>
      <c r="AP2450" s="3">
        <v>1.203990702E-9</v>
      </c>
      <c r="AQ2450" t="str">
        <f>_xlfn.TEXTBEFORE(Table17[[#This Row],[rxn]],"-",-1)</f>
        <v>PROWASTE</v>
      </c>
    </row>
    <row r="2451" spans="16:43" ht="17" x14ac:dyDescent="0.25">
      <c r="P2451" s="4"/>
      <c r="T2451"/>
      <c r="AF2451" s="1" t="s">
        <v>12872</v>
      </c>
      <c r="AG2451" s="1" t="s">
        <v>2778</v>
      </c>
      <c r="AH2451" s="9">
        <v>2.0322685079999999E-9</v>
      </c>
      <c r="AI2451" s="1" t="e">
        <f>_xlfn.TEXTAFTER(Table916[[#This Row],[type]],"-",-1)</f>
        <v>#N/A</v>
      </c>
      <c r="AJ2451" s="1" t="e">
        <f ca="1">_xlfn.TEXTAFTER(_xlfn.TEXTBEFORE(Table916[[#This Row],[type]],"-"&amp;Table916[[#This Row],[rxn-no-enz]]),"RXN-")</f>
        <v>#N/A</v>
      </c>
      <c r="AK2451" s="1" t="e">
        <f>_xlfn.TEXTBEFORE(Table916[[#This Row],[type]],"_",-1)</f>
        <v>#N/A</v>
      </c>
      <c r="AN2451" t="s">
        <v>12631</v>
      </c>
      <c r="AO2451" t="s">
        <v>2778</v>
      </c>
      <c r="AP2451" s="3">
        <v>7.5653696899999996E-10</v>
      </c>
      <c r="AQ2451" t="str">
        <f>_xlfn.TEXTBEFORE(Table17[[#This Row],[rxn]],"-",-1)</f>
        <v>PROWASTE</v>
      </c>
    </row>
    <row r="2452" spans="16:43" ht="17" x14ac:dyDescent="0.25">
      <c r="P2452" s="4"/>
      <c r="T2452"/>
      <c r="AF2452" s="1" t="s">
        <v>12873</v>
      </c>
      <c r="AG2452" s="1" t="s">
        <v>2778</v>
      </c>
      <c r="AH2452" s="9">
        <v>6.6161819999999896E-12</v>
      </c>
      <c r="AI2452" s="1" t="e">
        <f>_xlfn.TEXTAFTER(Table916[[#This Row],[type]],"-",-1)</f>
        <v>#N/A</v>
      </c>
      <c r="AJ2452" s="1" t="e">
        <f ca="1">_xlfn.TEXTAFTER(_xlfn.TEXTBEFORE(Table916[[#This Row],[type]],"-"&amp;Table916[[#This Row],[rxn-no-enz]]),"RXN-")</f>
        <v>#N/A</v>
      </c>
      <c r="AK2452" s="1" t="e">
        <f>_xlfn.TEXTBEFORE(Table916[[#This Row],[type]],"_",-1)</f>
        <v>#N/A</v>
      </c>
      <c r="AN2452" t="s">
        <v>12632</v>
      </c>
      <c r="AO2452" t="s">
        <v>2778</v>
      </c>
      <c r="AP2452" s="3">
        <v>6.9482227999999996E-11</v>
      </c>
      <c r="AQ2452" t="str">
        <f>_xlfn.TEXTBEFORE(Table17[[#This Row],[rxn]],"-",-1)</f>
        <v>PROWASTE</v>
      </c>
    </row>
    <row r="2453" spans="16:43" ht="17" x14ac:dyDescent="0.25">
      <c r="P2453" s="4"/>
      <c r="T2453"/>
      <c r="AF2453" s="1" t="s">
        <v>12874</v>
      </c>
      <c r="AG2453" s="1" t="s">
        <v>2778</v>
      </c>
      <c r="AH2453" s="9">
        <v>3.0260878199999998E-10</v>
      </c>
      <c r="AI2453" s="1" t="e">
        <f>_xlfn.TEXTAFTER(Table916[[#This Row],[type]],"-",-1)</f>
        <v>#N/A</v>
      </c>
      <c r="AJ2453" s="1" t="e">
        <f ca="1">_xlfn.TEXTAFTER(_xlfn.TEXTBEFORE(Table916[[#This Row],[type]],"-"&amp;Table916[[#This Row],[rxn-no-enz]]),"RXN-")</f>
        <v>#N/A</v>
      </c>
      <c r="AK2453" s="1" t="e">
        <f>_xlfn.TEXTBEFORE(Table916[[#This Row],[type]],"_",-1)</f>
        <v>#N/A</v>
      </c>
      <c r="AN2453" t="s">
        <v>12633</v>
      </c>
      <c r="AO2453" t="s">
        <v>2778</v>
      </c>
      <c r="AP2453" s="3">
        <v>8.6499878200000005E-10</v>
      </c>
      <c r="AQ2453" t="str">
        <f>_xlfn.TEXTBEFORE(Table17[[#This Row],[rxn]],"-",-1)</f>
        <v>PROWASTE</v>
      </c>
    </row>
    <row r="2454" spans="16:43" ht="17" x14ac:dyDescent="0.25">
      <c r="P2454" s="4"/>
      <c r="T2454"/>
      <c r="AF2454" s="1" t="s">
        <v>12875</v>
      </c>
      <c r="AG2454" s="1" t="s">
        <v>2778</v>
      </c>
      <c r="AH2454" s="9">
        <v>1.5049552600000001E-10</v>
      </c>
      <c r="AI2454" s="1" t="e">
        <f>_xlfn.TEXTAFTER(Table916[[#This Row],[type]],"-",-1)</f>
        <v>#N/A</v>
      </c>
      <c r="AJ2454" s="1" t="e">
        <f ca="1">_xlfn.TEXTAFTER(_xlfn.TEXTBEFORE(Table916[[#This Row],[type]],"-"&amp;Table916[[#This Row],[rxn-no-enz]]),"RXN-")</f>
        <v>#N/A</v>
      </c>
      <c r="AK2454" s="1" t="e">
        <f>_xlfn.TEXTBEFORE(Table916[[#This Row],[type]],"_",-1)</f>
        <v>#N/A</v>
      </c>
      <c r="AN2454" t="s">
        <v>12634</v>
      </c>
      <c r="AO2454" t="s">
        <v>2778</v>
      </c>
      <c r="AP2454" s="3">
        <v>7.5517382699999996E-10</v>
      </c>
      <c r="AQ2454" t="str">
        <f>_xlfn.TEXTBEFORE(Table17[[#This Row],[rxn]],"-",-1)</f>
        <v>PROWASTE</v>
      </c>
    </row>
    <row r="2455" spans="16:43" ht="17" x14ac:dyDescent="0.25">
      <c r="P2455" s="4"/>
      <c r="T2455"/>
      <c r="AF2455" s="1" t="s">
        <v>12876</v>
      </c>
      <c r="AG2455" s="1" t="s">
        <v>2778</v>
      </c>
      <c r="AH2455" s="9">
        <v>8.127629E-12</v>
      </c>
      <c r="AI2455" s="1" t="e">
        <f>_xlfn.TEXTAFTER(Table916[[#This Row],[type]],"-",-1)</f>
        <v>#N/A</v>
      </c>
      <c r="AJ2455" s="1" t="e">
        <f ca="1">_xlfn.TEXTAFTER(_xlfn.TEXTBEFORE(Table916[[#This Row],[type]],"-"&amp;Table916[[#This Row],[rxn-no-enz]]),"RXN-")</f>
        <v>#N/A</v>
      </c>
      <c r="AK2455" s="1" t="e">
        <f>_xlfn.TEXTBEFORE(Table916[[#This Row],[type]],"_",-1)</f>
        <v>#N/A</v>
      </c>
      <c r="AN2455" t="s">
        <v>12635</v>
      </c>
      <c r="AO2455" t="s">
        <v>2778</v>
      </c>
      <c r="AP2455" s="3">
        <v>5.42783393E-10</v>
      </c>
      <c r="AQ2455" t="str">
        <f>_xlfn.TEXTBEFORE(Table17[[#This Row],[rxn]],"-",-1)</f>
        <v>PROWASTE</v>
      </c>
    </row>
    <row r="2456" spans="16:43" ht="17" x14ac:dyDescent="0.25">
      <c r="P2456" s="4"/>
      <c r="T2456"/>
      <c r="AF2456" s="1" t="s">
        <v>12877</v>
      </c>
      <c r="AG2456" s="1" t="s">
        <v>2778</v>
      </c>
      <c r="AH2456" s="9">
        <v>4.3327610699999998E-10</v>
      </c>
      <c r="AI2456" s="1" t="e">
        <f>_xlfn.TEXTAFTER(Table916[[#This Row],[type]],"-",-1)</f>
        <v>#N/A</v>
      </c>
      <c r="AJ2456" s="1" t="e">
        <f ca="1">_xlfn.TEXTAFTER(_xlfn.TEXTBEFORE(Table916[[#This Row],[type]],"-"&amp;Table916[[#This Row],[rxn-no-enz]]),"RXN-")</f>
        <v>#N/A</v>
      </c>
      <c r="AK2456" s="1" t="e">
        <f>_xlfn.TEXTBEFORE(Table916[[#This Row],[type]],"_",-1)</f>
        <v>#N/A</v>
      </c>
      <c r="AN2456" t="s">
        <v>12636</v>
      </c>
      <c r="AO2456" t="s">
        <v>2778</v>
      </c>
      <c r="AP2456" s="3">
        <v>8.5880789999999892E-12</v>
      </c>
      <c r="AQ2456" t="str">
        <f>_xlfn.TEXTBEFORE(Table17[[#This Row],[rxn]],"-",-1)</f>
        <v>PROWASTE</v>
      </c>
    </row>
    <row r="2457" spans="16:43" ht="17" x14ac:dyDescent="0.25">
      <c r="P2457" s="4"/>
      <c r="T2457"/>
      <c r="AF2457" s="1" t="s">
        <v>12878</v>
      </c>
      <c r="AG2457" s="1" t="s">
        <v>2778</v>
      </c>
      <c r="AH2457" s="9">
        <v>1.8808321399999999E-10</v>
      </c>
      <c r="AI2457" s="1" t="e">
        <f>_xlfn.TEXTAFTER(Table916[[#This Row],[type]],"-",-1)</f>
        <v>#N/A</v>
      </c>
      <c r="AJ2457" s="1" t="e">
        <f ca="1">_xlfn.TEXTAFTER(_xlfn.TEXTBEFORE(Table916[[#This Row],[type]],"-"&amp;Table916[[#This Row],[rxn-no-enz]]),"RXN-")</f>
        <v>#N/A</v>
      </c>
      <c r="AK2457" s="1" t="e">
        <f>_xlfn.TEXTBEFORE(Table916[[#This Row],[type]],"_",-1)</f>
        <v>#N/A</v>
      </c>
      <c r="AN2457" t="s">
        <v>12637</v>
      </c>
      <c r="AO2457" t="s">
        <v>2778</v>
      </c>
      <c r="AP2457" s="3">
        <v>2.8606187000000001E-11</v>
      </c>
      <c r="AQ2457" t="str">
        <f>_xlfn.TEXTBEFORE(Table17[[#This Row],[rxn]],"-",-1)</f>
        <v>PROWASTE</v>
      </c>
    </row>
    <row r="2458" spans="16:43" ht="17" x14ac:dyDescent="0.25">
      <c r="P2458" s="4"/>
      <c r="T2458"/>
      <c r="AF2458" s="1" t="s">
        <v>12879</v>
      </c>
      <c r="AG2458" s="1" t="s">
        <v>2778</v>
      </c>
      <c r="AH2458" s="9">
        <v>5.0022498E-11</v>
      </c>
      <c r="AI2458" s="1" t="e">
        <f>_xlfn.TEXTAFTER(Table916[[#This Row],[type]],"-",-1)</f>
        <v>#N/A</v>
      </c>
      <c r="AJ2458" s="1" t="e">
        <f ca="1">_xlfn.TEXTAFTER(_xlfn.TEXTBEFORE(Table916[[#This Row],[type]],"-"&amp;Table916[[#This Row],[rxn-no-enz]]),"RXN-")</f>
        <v>#N/A</v>
      </c>
      <c r="AK2458" s="1" t="e">
        <f>_xlfn.TEXTBEFORE(Table916[[#This Row],[type]],"_",-1)</f>
        <v>#N/A</v>
      </c>
      <c r="AN2458" t="s">
        <v>12638</v>
      </c>
      <c r="AO2458" t="s">
        <v>2778</v>
      </c>
      <c r="AP2458" s="3">
        <v>1.66870743299999E-9</v>
      </c>
      <c r="AQ2458" t="str">
        <f>_xlfn.TEXTBEFORE(Table17[[#This Row],[rxn]],"-",-1)</f>
        <v>PROWASTE</v>
      </c>
    </row>
    <row r="2459" spans="16:43" ht="17" x14ac:dyDescent="0.25">
      <c r="P2459" s="4"/>
      <c r="T2459"/>
      <c r="AF2459" s="1" t="s">
        <v>12880</v>
      </c>
      <c r="AG2459" s="1" t="s">
        <v>2778</v>
      </c>
      <c r="AH2459" s="9">
        <v>7.58696E-13</v>
      </c>
      <c r="AI2459" s="1" t="e">
        <f>_xlfn.TEXTAFTER(Table916[[#This Row],[type]],"-",-1)</f>
        <v>#N/A</v>
      </c>
      <c r="AJ2459" s="1" t="e">
        <f ca="1">_xlfn.TEXTAFTER(_xlfn.TEXTBEFORE(Table916[[#This Row],[type]],"-"&amp;Table916[[#This Row],[rxn-no-enz]]),"RXN-")</f>
        <v>#N/A</v>
      </c>
      <c r="AK2459" s="1" t="e">
        <f>_xlfn.TEXTBEFORE(Table916[[#This Row],[type]],"_",-1)</f>
        <v>#N/A</v>
      </c>
      <c r="AN2459" t="s">
        <v>12639</v>
      </c>
      <c r="AO2459" t="s">
        <v>2778</v>
      </c>
      <c r="AP2459" s="3">
        <v>5.8237289999999997E-12</v>
      </c>
      <c r="AQ2459" t="str">
        <f>_xlfn.TEXTBEFORE(Table17[[#This Row],[rxn]],"-",-1)</f>
        <v>PROWASTE</v>
      </c>
    </row>
    <row r="2460" spans="16:43" ht="17" x14ac:dyDescent="0.25">
      <c r="P2460" s="4"/>
      <c r="T2460"/>
      <c r="AF2460" s="1" t="s">
        <v>12881</v>
      </c>
      <c r="AG2460" s="1" t="s">
        <v>2778</v>
      </c>
      <c r="AH2460" s="9">
        <v>1.61117179999999E-10</v>
      </c>
      <c r="AI2460" s="1" t="e">
        <f>_xlfn.TEXTAFTER(Table916[[#This Row],[type]],"-",-1)</f>
        <v>#N/A</v>
      </c>
      <c r="AJ2460" s="1" t="e">
        <f ca="1">_xlfn.TEXTAFTER(_xlfn.TEXTBEFORE(Table916[[#This Row],[type]],"-"&amp;Table916[[#This Row],[rxn-no-enz]]),"RXN-")</f>
        <v>#N/A</v>
      </c>
      <c r="AK2460" s="1" t="e">
        <f>_xlfn.TEXTBEFORE(Table916[[#This Row],[type]],"_",-1)</f>
        <v>#N/A</v>
      </c>
      <c r="AN2460" t="s">
        <v>12640</v>
      </c>
      <c r="AO2460" t="s">
        <v>2778</v>
      </c>
      <c r="AP2460" s="3">
        <v>1.6769476788999999E-8</v>
      </c>
      <c r="AQ2460" t="str">
        <f>_xlfn.TEXTBEFORE(Table17[[#This Row],[rxn]],"-",-1)</f>
        <v>PROWASTE</v>
      </c>
    </row>
    <row r="2461" spans="16:43" ht="17" x14ac:dyDescent="0.25">
      <c r="P2461" s="4"/>
      <c r="T2461"/>
      <c r="AF2461" s="1" t="s">
        <v>12882</v>
      </c>
      <c r="AG2461" s="1" t="s">
        <v>2778</v>
      </c>
      <c r="AH2461" s="9">
        <v>1.04071768E-10</v>
      </c>
      <c r="AI2461" s="1" t="e">
        <f>_xlfn.TEXTAFTER(Table916[[#This Row],[type]],"-",-1)</f>
        <v>#N/A</v>
      </c>
      <c r="AJ2461" s="1" t="e">
        <f ca="1">_xlfn.TEXTAFTER(_xlfn.TEXTBEFORE(Table916[[#This Row],[type]],"-"&amp;Table916[[#This Row],[rxn-no-enz]]),"RXN-")</f>
        <v>#N/A</v>
      </c>
      <c r="AK2461" s="1" t="e">
        <f>_xlfn.TEXTBEFORE(Table916[[#This Row],[type]],"_",-1)</f>
        <v>#N/A</v>
      </c>
      <c r="AN2461" t="s">
        <v>12641</v>
      </c>
      <c r="AO2461" t="s">
        <v>2778</v>
      </c>
      <c r="AP2461" s="3">
        <v>6.0037793700000004E-10</v>
      </c>
      <c r="AQ2461" t="str">
        <f>_xlfn.TEXTBEFORE(Table17[[#This Row],[rxn]],"-",-1)</f>
        <v>PROWASTE</v>
      </c>
    </row>
    <row r="2462" spans="16:43" ht="17" x14ac:dyDescent="0.25">
      <c r="P2462" s="4"/>
      <c r="T2462"/>
      <c r="AF2462" s="1" t="s">
        <v>12883</v>
      </c>
      <c r="AG2462" s="1" t="s">
        <v>2778</v>
      </c>
      <c r="AH2462" s="9">
        <v>1.36136491E-10</v>
      </c>
      <c r="AI2462" s="1" t="e">
        <f>_xlfn.TEXTAFTER(Table916[[#This Row],[type]],"-",-1)</f>
        <v>#N/A</v>
      </c>
      <c r="AJ2462" s="1" t="e">
        <f ca="1">_xlfn.TEXTAFTER(_xlfn.TEXTBEFORE(Table916[[#This Row],[type]],"-"&amp;Table916[[#This Row],[rxn-no-enz]]),"RXN-")</f>
        <v>#N/A</v>
      </c>
      <c r="AK2462" s="1" t="e">
        <f>_xlfn.TEXTBEFORE(Table916[[#This Row],[type]],"_",-1)</f>
        <v>#N/A</v>
      </c>
      <c r="AN2462" t="s">
        <v>12642</v>
      </c>
      <c r="AO2462" t="s">
        <v>2778</v>
      </c>
      <c r="AP2462" s="3">
        <v>7.0495819299999902E-10</v>
      </c>
      <c r="AQ2462" t="str">
        <f>_xlfn.TEXTBEFORE(Table17[[#This Row],[rxn]],"-",-1)</f>
        <v>PROWASTE</v>
      </c>
    </row>
    <row r="2463" spans="16:43" ht="17" x14ac:dyDescent="0.25">
      <c r="P2463" s="4"/>
      <c r="T2463"/>
      <c r="AF2463" s="1" t="s">
        <v>12884</v>
      </c>
      <c r="AG2463" s="1" t="s">
        <v>2778</v>
      </c>
      <c r="AH2463" s="9">
        <v>4.1879158399999999E-10</v>
      </c>
      <c r="AI2463" s="1" t="e">
        <f>_xlfn.TEXTAFTER(Table916[[#This Row],[type]],"-",-1)</f>
        <v>#N/A</v>
      </c>
      <c r="AJ2463" s="1" t="e">
        <f ca="1">_xlfn.TEXTAFTER(_xlfn.TEXTBEFORE(Table916[[#This Row],[type]],"-"&amp;Table916[[#This Row],[rxn-no-enz]]),"RXN-")</f>
        <v>#N/A</v>
      </c>
      <c r="AK2463" s="1" t="e">
        <f>_xlfn.TEXTBEFORE(Table916[[#This Row],[type]],"_",-1)</f>
        <v>#N/A</v>
      </c>
      <c r="AN2463" t="s">
        <v>12643</v>
      </c>
      <c r="AO2463" t="s">
        <v>2778</v>
      </c>
      <c r="AP2463" s="3">
        <v>5.2831071160000002E-9</v>
      </c>
      <c r="AQ2463" t="str">
        <f>_xlfn.TEXTBEFORE(Table17[[#This Row],[rxn]],"-",-1)</f>
        <v>PROWASTE</v>
      </c>
    </row>
    <row r="2464" spans="16:43" ht="17" x14ac:dyDescent="0.25">
      <c r="P2464" s="4"/>
      <c r="T2464"/>
      <c r="AF2464" s="1" t="s">
        <v>12885</v>
      </c>
      <c r="AG2464" s="1" t="s">
        <v>2778</v>
      </c>
      <c r="AH2464" s="9">
        <v>2.3251809999999901E-12</v>
      </c>
      <c r="AI2464" s="1" t="e">
        <f>_xlfn.TEXTAFTER(Table916[[#This Row],[type]],"-",-1)</f>
        <v>#N/A</v>
      </c>
      <c r="AJ2464" s="1" t="e">
        <f ca="1">_xlfn.TEXTAFTER(_xlfn.TEXTBEFORE(Table916[[#This Row],[type]],"-"&amp;Table916[[#This Row],[rxn-no-enz]]),"RXN-")</f>
        <v>#N/A</v>
      </c>
      <c r="AK2464" s="1" t="e">
        <f>_xlfn.TEXTBEFORE(Table916[[#This Row],[type]],"_",-1)</f>
        <v>#N/A</v>
      </c>
      <c r="AN2464" t="s">
        <v>12644</v>
      </c>
      <c r="AO2464" t="s">
        <v>2778</v>
      </c>
      <c r="AP2464" s="3">
        <v>3.0367091000000002E-11</v>
      </c>
      <c r="AQ2464" t="str">
        <f>_xlfn.TEXTBEFORE(Table17[[#This Row],[rxn]],"-",-1)</f>
        <v>PROWASTE</v>
      </c>
    </row>
    <row r="2465" spans="16:43" ht="17" x14ac:dyDescent="0.25">
      <c r="P2465" s="4"/>
      <c r="T2465"/>
      <c r="AF2465" s="1" t="s">
        <v>12886</v>
      </c>
      <c r="AG2465" s="1" t="s">
        <v>2778</v>
      </c>
      <c r="AH2465" s="9">
        <v>2.039474E-11</v>
      </c>
      <c r="AI2465" s="1" t="e">
        <f>_xlfn.TEXTAFTER(Table916[[#This Row],[type]],"-",-1)</f>
        <v>#N/A</v>
      </c>
      <c r="AJ2465" s="1" t="e">
        <f ca="1">_xlfn.TEXTAFTER(_xlfn.TEXTBEFORE(Table916[[#This Row],[type]],"-"&amp;Table916[[#This Row],[rxn-no-enz]]),"RXN-")</f>
        <v>#N/A</v>
      </c>
      <c r="AK2465" s="1" t="e">
        <f>_xlfn.TEXTBEFORE(Table916[[#This Row],[type]],"_",-1)</f>
        <v>#N/A</v>
      </c>
      <c r="AN2465" t="s">
        <v>12645</v>
      </c>
      <c r="AO2465" t="s">
        <v>2778</v>
      </c>
      <c r="AP2465" s="3">
        <v>1.6146420999999999E-10</v>
      </c>
      <c r="AQ2465" t="str">
        <f>_xlfn.TEXTBEFORE(Table17[[#This Row],[rxn]],"-",-1)</f>
        <v>PROWASTE</v>
      </c>
    </row>
    <row r="2466" spans="16:43" ht="17" x14ac:dyDescent="0.25">
      <c r="P2466" s="4"/>
      <c r="T2466"/>
      <c r="AF2466" s="1" t="s">
        <v>12887</v>
      </c>
      <c r="AG2466" s="1" t="s">
        <v>2778</v>
      </c>
      <c r="AH2466" s="9">
        <v>1.22403928E-10</v>
      </c>
      <c r="AI2466" s="1" t="e">
        <f>_xlfn.TEXTAFTER(Table916[[#This Row],[type]],"-",-1)</f>
        <v>#N/A</v>
      </c>
      <c r="AJ2466" s="1" t="e">
        <f ca="1">_xlfn.TEXTAFTER(_xlfn.TEXTBEFORE(Table916[[#This Row],[type]],"-"&amp;Table916[[#This Row],[rxn-no-enz]]),"RXN-")</f>
        <v>#N/A</v>
      </c>
      <c r="AK2466" s="1" t="e">
        <f>_xlfn.TEXTBEFORE(Table916[[#This Row],[type]],"_",-1)</f>
        <v>#N/A</v>
      </c>
      <c r="AN2466" t="s">
        <v>12646</v>
      </c>
      <c r="AO2466" t="s">
        <v>2778</v>
      </c>
      <c r="AP2466" s="3">
        <v>1.915004218E-9</v>
      </c>
      <c r="AQ2466" t="str">
        <f>_xlfn.TEXTBEFORE(Table17[[#This Row],[rxn]],"-",-1)</f>
        <v>PROWASTE</v>
      </c>
    </row>
    <row r="2467" spans="16:43" ht="17" x14ac:dyDescent="0.25">
      <c r="P2467" s="4"/>
      <c r="T2467"/>
      <c r="AF2467" s="1" t="s">
        <v>12888</v>
      </c>
      <c r="AG2467" s="1" t="s">
        <v>2778</v>
      </c>
      <c r="AH2467" s="9">
        <v>4.8472053999999998E-11</v>
      </c>
      <c r="AI2467" s="1" t="e">
        <f>_xlfn.TEXTAFTER(Table916[[#This Row],[type]],"-",-1)</f>
        <v>#N/A</v>
      </c>
      <c r="AJ2467" s="1" t="e">
        <f ca="1">_xlfn.TEXTAFTER(_xlfn.TEXTBEFORE(Table916[[#This Row],[type]],"-"&amp;Table916[[#This Row],[rxn-no-enz]]),"RXN-")</f>
        <v>#N/A</v>
      </c>
      <c r="AK2467" s="1" t="e">
        <f>_xlfn.TEXTBEFORE(Table916[[#This Row],[type]],"_",-1)</f>
        <v>#N/A</v>
      </c>
      <c r="AN2467" t="s">
        <v>12647</v>
      </c>
      <c r="AO2467" t="s">
        <v>2778</v>
      </c>
      <c r="AP2467" s="3">
        <v>1.3322222499999999E-10</v>
      </c>
      <c r="AQ2467" t="str">
        <f>_xlfn.TEXTBEFORE(Table17[[#This Row],[rxn]],"-",-1)</f>
        <v>PROWASTE</v>
      </c>
    </row>
    <row r="2468" spans="16:43" ht="17" x14ac:dyDescent="0.25">
      <c r="P2468" s="4"/>
      <c r="T2468"/>
      <c r="AF2468" s="1" t="s">
        <v>12889</v>
      </c>
      <c r="AG2468" s="1" t="s">
        <v>2778</v>
      </c>
      <c r="AH2468" s="9">
        <v>7.5205109999999996E-12</v>
      </c>
      <c r="AI2468" s="1" t="e">
        <f>_xlfn.TEXTAFTER(Table916[[#This Row],[type]],"-",-1)</f>
        <v>#N/A</v>
      </c>
      <c r="AJ2468" s="1" t="e">
        <f ca="1">_xlfn.TEXTAFTER(_xlfn.TEXTBEFORE(Table916[[#This Row],[type]],"-"&amp;Table916[[#This Row],[rxn-no-enz]]),"RXN-")</f>
        <v>#N/A</v>
      </c>
      <c r="AK2468" s="1" t="e">
        <f>_xlfn.TEXTBEFORE(Table916[[#This Row],[type]],"_",-1)</f>
        <v>#N/A</v>
      </c>
      <c r="AN2468" t="s">
        <v>12648</v>
      </c>
      <c r="AO2468" t="s">
        <v>2778</v>
      </c>
      <c r="AP2468" s="3">
        <v>1.6479581500000001E-10</v>
      </c>
      <c r="AQ2468" t="str">
        <f>_xlfn.TEXTBEFORE(Table17[[#This Row],[rxn]],"-",-1)</f>
        <v>PROWASTE</v>
      </c>
    </row>
    <row r="2469" spans="16:43" ht="17" x14ac:dyDescent="0.25">
      <c r="P2469" s="4"/>
      <c r="T2469"/>
      <c r="AF2469" s="1" t="s">
        <v>12890</v>
      </c>
      <c r="AG2469" s="1" t="s">
        <v>2778</v>
      </c>
      <c r="AH2469" s="9">
        <v>3.1055084299999998E-10</v>
      </c>
      <c r="AI2469" s="1" t="e">
        <f>_xlfn.TEXTAFTER(Table916[[#This Row],[type]],"-",-1)</f>
        <v>#N/A</v>
      </c>
      <c r="AJ2469" s="1" t="e">
        <f ca="1">_xlfn.TEXTAFTER(_xlfn.TEXTBEFORE(Table916[[#This Row],[type]],"-"&amp;Table916[[#This Row],[rxn-no-enz]]),"RXN-")</f>
        <v>#N/A</v>
      </c>
      <c r="AK2469" s="1" t="e">
        <f>_xlfn.TEXTBEFORE(Table916[[#This Row],[type]],"_",-1)</f>
        <v>#N/A</v>
      </c>
      <c r="AN2469" t="s">
        <v>12649</v>
      </c>
      <c r="AO2469" t="s">
        <v>2778</v>
      </c>
      <c r="AP2469" s="3">
        <v>4.31629533E-10</v>
      </c>
      <c r="AQ2469" t="str">
        <f>_xlfn.TEXTBEFORE(Table17[[#This Row],[rxn]],"-",-1)</f>
        <v>PROWASTE</v>
      </c>
    </row>
    <row r="2470" spans="16:43" ht="17" x14ac:dyDescent="0.25">
      <c r="P2470" s="4"/>
      <c r="T2470"/>
      <c r="AF2470" s="1" t="s">
        <v>12891</v>
      </c>
      <c r="AG2470" s="1" t="s">
        <v>2778</v>
      </c>
      <c r="AH2470" s="9">
        <v>8.5491010000000002E-12</v>
      </c>
      <c r="AI2470" s="1" t="e">
        <f>_xlfn.TEXTAFTER(Table916[[#This Row],[type]],"-",-1)</f>
        <v>#N/A</v>
      </c>
      <c r="AJ2470" s="1" t="e">
        <f ca="1">_xlfn.TEXTAFTER(_xlfn.TEXTBEFORE(Table916[[#This Row],[type]],"-"&amp;Table916[[#This Row],[rxn-no-enz]]),"RXN-")</f>
        <v>#N/A</v>
      </c>
      <c r="AK2470" s="1" t="e">
        <f>_xlfn.TEXTBEFORE(Table916[[#This Row],[type]],"_",-1)</f>
        <v>#N/A</v>
      </c>
      <c r="AN2470" t="s">
        <v>12650</v>
      </c>
      <c r="AO2470" t="s">
        <v>2778</v>
      </c>
      <c r="AP2470" s="3">
        <v>6.6234089999999998E-12</v>
      </c>
      <c r="AQ2470" t="str">
        <f>_xlfn.TEXTBEFORE(Table17[[#This Row],[rxn]],"-",-1)</f>
        <v>PROWASTE</v>
      </c>
    </row>
    <row r="2471" spans="16:43" ht="17" x14ac:dyDescent="0.25">
      <c r="P2471" s="4"/>
      <c r="T2471"/>
      <c r="AF2471" s="1" t="s">
        <v>12892</v>
      </c>
      <c r="AG2471" s="1" t="s">
        <v>2778</v>
      </c>
      <c r="AH2471" s="9">
        <v>3.7874054800000001E-10</v>
      </c>
      <c r="AI2471" s="1" t="e">
        <f>_xlfn.TEXTAFTER(Table916[[#This Row],[type]],"-",-1)</f>
        <v>#N/A</v>
      </c>
      <c r="AJ2471" s="1" t="e">
        <f ca="1">_xlfn.TEXTAFTER(_xlfn.TEXTBEFORE(Table916[[#This Row],[type]],"-"&amp;Table916[[#This Row],[rxn-no-enz]]),"RXN-")</f>
        <v>#N/A</v>
      </c>
      <c r="AK2471" s="1" t="e">
        <f>_xlfn.TEXTBEFORE(Table916[[#This Row],[type]],"_",-1)</f>
        <v>#N/A</v>
      </c>
      <c r="AN2471" t="s">
        <v>12651</v>
      </c>
      <c r="AO2471" t="s">
        <v>2778</v>
      </c>
      <c r="AP2471" s="3">
        <v>2.5719137599999999E-10</v>
      </c>
      <c r="AQ2471" t="str">
        <f>_xlfn.TEXTBEFORE(Table17[[#This Row],[rxn]],"-",-1)</f>
        <v>PROWASTE</v>
      </c>
    </row>
    <row r="2472" spans="16:43" ht="17" x14ac:dyDescent="0.25">
      <c r="P2472" s="4"/>
      <c r="T2472"/>
      <c r="AF2472" s="1" t="s">
        <v>12893</v>
      </c>
      <c r="AG2472" s="1" t="s">
        <v>2778</v>
      </c>
      <c r="AH2472" s="9">
        <v>3.2339667999999997E-11</v>
      </c>
      <c r="AI2472" s="1" t="e">
        <f>_xlfn.TEXTAFTER(Table916[[#This Row],[type]],"-",-1)</f>
        <v>#N/A</v>
      </c>
      <c r="AJ2472" s="1" t="e">
        <f ca="1">_xlfn.TEXTAFTER(_xlfn.TEXTBEFORE(Table916[[#This Row],[type]],"-"&amp;Table916[[#This Row],[rxn-no-enz]]),"RXN-")</f>
        <v>#N/A</v>
      </c>
      <c r="AK2472" s="1" t="e">
        <f>_xlfn.TEXTBEFORE(Table916[[#This Row],[type]],"_",-1)</f>
        <v>#N/A</v>
      </c>
      <c r="AN2472" t="s">
        <v>12652</v>
      </c>
      <c r="AO2472" t="s">
        <v>2778</v>
      </c>
      <c r="AP2472" s="3">
        <v>9.1771374000000002E-11</v>
      </c>
      <c r="AQ2472" t="str">
        <f>_xlfn.TEXTBEFORE(Table17[[#This Row],[rxn]],"-",-1)</f>
        <v>PROWASTE</v>
      </c>
    </row>
    <row r="2473" spans="16:43" ht="17" x14ac:dyDescent="0.25">
      <c r="P2473" s="4"/>
      <c r="T2473"/>
      <c r="AF2473" s="1" t="s">
        <v>12894</v>
      </c>
      <c r="AG2473" s="1" t="s">
        <v>2778</v>
      </c>
      <c r="AH2473" s="9">
        <v>2.566498283E-9</v>
      </c>
      <c r="AI2473" s="1" t="e">
        <f>_xlfn.TEXTAFTER(Table916[[#This Row],[type]],"-",-1)</f>
        <v>#N/A</v>
      </c>
      <c r="AJ2473" s="1" t="e">
        <f ca="1">_xlfn.TEXTAFTER(_xlfn.TEXTBEFORE(Table916[[#This Row],[type]],"-"&amp;Table916[[#This Row],[rxn-no-enz]]),"RXN-")</f>
        <v>#N/A</v>
      </c>
      <c r="AK2473" s="1" t="e">
        <f>_xlfn.TEXTBEFORE(Table916[[#This Row],[type]],"_",-1)</f>
        <v>#N/A</v>
      </c>
      <c r="AN2473" t="s">
        <v>13167</v>
      </c>
      <c r="AO2473" t="s">
        <v>2778</v>
      </c>
      <c r="AP2473" s="3">
        <v>4.6440278399999899E-10</v>
      </c>
      <c r="AQ2473" t="str">
        <f>_xlfn.TEXTBEFORE(Table17[[#This Row],[rxn]],"-",-1)</f>
        <v>PROWASTE</v>
      </c>
    </row>
    <row r="2474" spans="16:43" ht="17" x14ac:dyDescent="0.25">
      <c r="P2474" s="4"/>
      <c r="T2474"/>
      <c r="AF2474" s="1" t="s">
        <v>12895</v>
      </c>
      <c r="AG2474" s="1" t="s">
        <v>2778</v>
      </c>
      <c r="AH2474" s="9">
        <v>1.7180649300000001E-10</v>
      </c>
      <c r="AI2474" s="1" t="e">
        <f>_xlfn.TEXTAFTER(Table916[[#This Row],[type]],"-",-1)</f>
        <v>#N/A</v>
      </c>
      <c r="AJ2474" s="1" t="e">
        <f ca="1">_xlfn.TEXTAFTER(_xlfn.TEXTBEFORE(Table916[[#This Row],[type]],"-"&amp;Table916[[#This Row],[rxn-no-enz]]),"RXN-")</f>
        <v>#N/A</v>
      </c>
      <c r="AK2474" s="1" t="e">
        <f>_xlfn.TEXTBEFORE(Table916[[#This Row],[type]],"_",-1)</f>
        <v>#N/A</v>
      </c>
      <c r="AN2474" t="s">
        <v>12653</v>
      </c>
      <c r="AO2474" t="s">
        <v>2778</v>
      </c>
      <c r="AP2474" s="3">
        <v>4.6440278399999899E-10</v>
      </c>
      <c r="AQ2474" t="str">
        <f>_xlfn.TEXTBEFORE(Table17[[#This Row],[rxn]],"-",-1)</f>
        <v>PROWASTE</v>
      </c>
    </row>
    <row r="2475" spans="16:43" ht="17" x14ac:dyDescent="0.25">
      <c r="P2475" s="4"/>
      <c r="T2475"/>
      <c r="AF2475" s="1" t="s">
        <v>12896</v>
      </c>
      <c r="AG2475" s="1" t="s">
        <v>2778</v>
      </c>
      <c r="AH2475" s="9">
        <v>6.4138095000000003E-11</v>
      </c>
      <c r="AI2475" s="1" t="e">
        <f>_xlfn.TEXTAFTER(Table916[[#This Row],[type]],"-",-1)</f>
        <v>#N/A</v>
      </c>
      <c r="AJ2475" s="1" t="e">
        <f ca="1">_xlfn.TEXTAFTER(_xlfn.TEXTBEFORE(Table916[[#This Row],[type]],"-"&amp;Table916[[#This Row],[rxn-no-enz]]),"RXN-")</f>
        <v>#N/A</v>
      </c>
      <c r="AK2475" s="1" t="e">
        <f>_xlfn.TEXTBEFORE(Table916[[#This Row],[type]],"_",-1)</f>
        <v>#N/A</v>
      </c>
      <c r="AN2475" t="s">
        <v>12654</v>
      </c>
      <c r="AO2475" t="s">
        <v>2778</v>
      </c>
      <c r="AP2475" s="3">
        <v>8.3558147000000003E-11</v>
      </c>
      <c r="AQ2475" t="str">
        <f>_xlfn.TEXTBEFORE(Table17[[#This Row],[rxn]],"-",-1)</f>
        <v>PROWASTE</v>
      </c>
    </row>
    <row r="2476" spans="16:43" ht="17" x14ac:dyDescent="0.25">
      <c r="P2476" s="4"/>
      <c r="T2476"/>
      <c r="AF2476" s="1" t="s">
        <v>12897</v>
      </c>
      <c r="AG2476" s="1" t="s">
        <v>2778</v>
      </c>
      <c r="AH2476" s="9">
        <v>6.2970253999999995E-11</v>
      </c>
      <c r="AI2476" s="1" t="e">
        <f>_xlfn.TEXTAFTER(Table916[[#This Row],[type]],"-",-1)</f>
        <v>#N/A</v>
      </c>
      <c r="AJ2476" s="1" t="e">
        <f ca="1">_xlfn.TEXTAFTER(_xlfn.TEXTBEFORE(Table916[[#This Row],[type]],"-"&amp;Table916[[#This Row],[rxn-no-enz]]),"RXN-")</f>
        <v>#N/A</v>
      </c>
      <c r="AK2476" s="1" t="e">
        <f>_xlfn.TEXTBEFORE(Table916[[#This Row],[type]],"_",-1)</f>
        <v>#N/A</v>
      </c>
      <c r="AN2476" t="s">
        <v>12655</v>
      </c>
      <c r="AO2476" t="s">
        <v>2778</v>
      </c>
      <c r="AP2476" s="3">
        <v>7.5073341999999999E-10</v>
      </c>
      <c r="AQ2476" t="str">
        <f>_xlfn.TEXTBEFORE(Table17[[#This Row],[rxn]],"-",-1)</f>
        <v>PROWASTE</v>
      </c>
    </row>
    <row r="2477" spans="16:43" ht="17" x14ac:dyDescent="0.25">
      <c r="P2477" s="4"/>
      <c r="T2477"/>
      <c r="AF2477" s="1" t="s">
        <v>12898</v>
      </c>
      <c r="AG2477" s="1" t="s">
        <v>2778</v>
      </c>
      <c r="AH2477" s="9">
        <v>1.205289E-12</v>
      </c>
      <c r="AI2477" s="1" t="e">
        <f>_xlfn.TEXTAFTER(Table916[[#This Row],[type]],"-",-1)</f>
        <v>#N/A</v>
      </c>
      <c r="AJ2477" s="1" t="e">
        <f ca="1">_xlfn.TEXTAFTER(_xlfn.TEXTBEFORE(Table916[[#This Row],[type]],"-"&amp;Table916[[#This Row],[rxn-no-enz]]),"RXN-")</f>
        <v>#N/A</v>
      </c>
      <c r="AK2477" s="1" t="e">
        <f>_xlfn.TEXTBEFORE(Table916[[#This Row],[type]],"_",-1)</f>
        <v>#N/A</v>
      </c>
      <c r="AN2477" t="s">
        <v>13878</v>
      </c>
      <c r="AO2477" t="s">
        <v>2778</v>
      </c>
      <c r="AP2477" s="3">
        <v>7.357551463E-9</v>
      </c>
      <c r="AQ2477" t="str">
        <f>_xlfn.TEXTBEFORE(Table17[[#This Row],[rxn]],"-",-1)</f>
        <v>PROWASTE</v>
      </c>
    </row>
    <row r="2478" spans="16:43" ht="17" x14ac:dyDescent="0.25">
      <c r="P2478" s="4"/>
      <c r="T2478"/>
      <c r="AF2478" s="1" t="s">
        <v>12899</v>
      </c>
      <c r="AG2478" s="1" t="s">
        <v>2778</v>
      </c>
      <c r="AH2478" s="9">
        <v>4.59197941E-10</v>
      </c>
      <c r="AI2478" s="1" t="e">
        <f>_xlfn.TEXTAFTER(Table916[[#This Row],[type]],"-",-1)</f>
        <v>#N/A</v>
      </c>
      <c r="AJ2478" s="1" t="e">
        <f ca="1">_xlfn.TEXTAFTER(_xlfn.TEXTBEFORE(Table916[[#This Row],[type]],"-"&amp;Table916[[#This Row],[rxn-no-enz]]),"RXN-")</f>
        <v>#N/A</v>
      </c>
      <c r="AK2478" s="1" t="e">
        <f>_xlfn.TEXTBEFORE(Table916[[#This Row],[type]],"_",-1)</f>
        <v>#N/A</v>
      </c>
      <c r="AN2478" t="s">
        <v>12656</v>
      </c>
      <c r="AO2478" t="s">
        <v>2778</v>
      </c>
      <c r="AP2478" s="3">
        <v>3.0156362619999999E-9</v>
      </c>
      <c r="AQ2478" t="str">
        <f>_xlfn.TEXTBEFORE(Table17[[#This Row],[rxn]],"-",-1)</f>
        <v>PROWASTE</v>
      </c>
    </row>
    <row r="2479" spans="16:43" ht="17" x14ac:dyDescent="0.25">
      <c r="P2479" s="4"/>
      <c r="T2479"/>
      <c r="AF2479" s="1" t="s">
        <v>12900</v>
      </c>
      <c r="AG2479" s="1" t="s">
        <v>2778</v>
      </c>
      <c r="AH2479" s="9">
        <v>2.5295872299999999E-10</v>
      </c>
      <c r="AI2479" s="1" t="e">
        <f>_xlfn.TEXTAFTER(Table916[[#This Row],[type]],"-",-1)</f>
        <v>#N/A</v>
      </c>
      <c r="AJ2479" s="1" t="e">
        <f ca="1">_xlfn.TEXTAFTER(_xlfn.TEXTBEFORE(Table916[[#This Row],[type]],"-"&amp;Table916[[#This Row],[rxn-no-enz]]),"RXN-")</f>
        <v>#N/A</v>
      </c>
      <c r="AK2479" s="1" t="e">
        <f>_xlfn.TEXTBEFORE(Table916[[#This Row],[type]],"_",-1)</f>
        <v>#N/A</v>
      </c>
      <c r="AN2479" t="s">
        <v>12657</v>
      </c>
      <c r="AO2479" t="s">
        <v>2778</v>
      </c>
      <c r="AP2479" s="3">
        <v>1.0082584277E-8</v>
      </c>
      <c r="AQ2479" t="str">
        <f>_xlfn.TEXTBEFORE(Table17[[#This Row],[rxn]],"-",-1)</f>
        <v>PROWASTE</v>
      </c>
    </row>
    <row r="2480" spans="16:43" ht="17" x14ac:dyDescent="0.25">
      <c r="P2480" s="4"/>
      <c r="T2480"/>
      <c r="AF2480" s="1" t="s">
        <v>12901</v>
      </c>
      <c r="AG2480" s="1" t="s">
        <v>2778</v>
      </c>
      <c r="AH2480" s="9">
        <v>9.5209829999999905E-12</v>
      </c>
      <c r="AI2480" s="1" t="e">
        <f>_xlfn.TEXTAFTER(Table916[[#This Row],[type]],"-",-1)</f>
        <v>#N/A</v>
      </c>
      <c r="AJ2480" s="1" t="e">
        <f ca="1">_xlfn.TEXTAFTER(_xlfn.TEXTBEFORE(Table916[[#This Row],[type]],"-"&amp;Table916[[#This Row],[rxn-no-enz]]),"RXN-")</f>
        <v>#N/A</v>
      </c>
      <c r="AK2480" s="1" t="e">
        <f>_xlfn.TEXTBEFORE(Table916[[#This Row],[type]],"_",-1)</f>
        <v>#N/A</v>
      </c>
      <c r="AN2480" t="s">
        <v>12658</v>
      </c>
      <c r="AO2480" t="s">
        <v>2778</v>
      </c>
      <c r="AP2480" s="3">
        <v>7.7795832000000003E-11</v>
      </c>
      <c r="AQ2480" t="str">
        <f>_xlfn.TEXTBEFORE(Table17[[#This Row],[rxn]],"-",-1)</f>
        <v>PROWASTE</v>
      </c>
    </row>
    <row r="2481" spans="16:43" ht="17" x14ac:dyDescent="0.25">
      <c r="P2481" s="4"/>
      <c r="T2481"/>
      <c r="AF2481" s="1" t="s">
        <v>12902</v>
      </c>
      <c r="AG2481" s="1" t="s">
        <v>2778</v>
      </c>
      <c r="AH2481" s="9">
        <v>3.37084135E-10</v>
      </c>
      <c r="AI2481" s="1" t="e">
        <f>_xlfn.TEXTAFTER(Table916[[#This Row],[type]],"-",-1)</f>
        <v>#N/A</v>
      </c>
      <c r="AJ2481" s="1" t="e">
        <f ca="1">_xlfn.TEXTAFTER(_xlfn.TEXTBEFORE(Table916[[#This Row],[type]],"-"&amp;Table916[[#This Row],[rxn-no-enz]]),"RXN-")</f>
        <v>#N/A</v>
      </c>
      <c r="AK2481" s="1" t="e">
        <f>_xlfn.TEXTBEFORE(Table916[[#This Row],[type]],"_",-1)</f>
        <v>#N/A</v>
      </c>
      <c r="AN2481" t="s">
        <v>12659</v>
      </c>
      <c r="AO2481" t="s">
        <v>2778</v>
      </c>
      <c r="AP2481" s="3">
        <v>7.228255512E-9</v>
      </c>
      <c r="AQ2481" t="str">
        <f>_xlfn.TEXTBEFORE(Table17[[#This Row],[rxn]],"-",-1)</f>
        <v>PROWASTE</v>
      </c>
    </row>
    <row r="2482" spans="16:43" ht="17" x14ac:dyDescent="0.25">
      <c r="P2482" s="4"/>
      <c r="T2482"/>
      <c r="AF2482" s="1" t="s">
        <v>12903</v>
      </c>
      <c r="AG2482" s="1" t="s">
        <v>2778</v>
      </c>
      <c r="AH2482" s="9">
        <v>1.438403669E-9</v>
      </c>
      <c r="AI2482" s="1" t="e">
        <f>_xlfn.TEXTAFTER(Table916[[#This Row],[type]],"-",-1)</f>
        <v>#N/A</v>
      </c>
      <c r="AJ2482" s="1" t="e">
        <f ca="1">_xlfn.TEXTAFTER(_xlfn.TEXTBEFORE(Table916[[#This Row],[type]],"-"&amp;Table916[[#This Row],[rxn-no-enz]]),"RXN-")</f>
        <v>#N/A</v>
      </c>
      <c r="AK2482" s="1" t="e">
        <f>_xlfn.TEXTBEFORE(Table916[[#This Row],[type]],"_",-1)</f>
        <v>#N/A</v>
      </c>
      <c r="AN2482" t="s">
        <v>12660</v>
      </c>
      <c r="AO2482" t="s">
        <v>2778</v>
      </c>
      <c r="AP2482" s="3">
        <v>6.2661561719999998E-9</v>
      </c>
      <c r="AQ2482" t="str">
        <f>_xlfn.TEXTBEFORE(Table17[[#This Row],[rxn]],"-",-1)</f>
        <v>PROWASTE</v>
      </c>
    </row>
    <row r="2483" spans="16:43" ht="17" x14ac:dyDescent="0.25">
      <c r="P2483" s="4"/>
      <c r="T2483"/>
      <c r="AF2483" s="1" t="s">
        <v>12904</v>
      </c>
      <c r="AG2483" s="1" t="s">
        <v>2778</v>
      </c>
      <c r="AH2483" s="9">
        <v>3.9551810099999902E-10</v>
      </c>
      <c r="AI2483" s="1" t="e">
        <f>_xlfn.TEXTAFTER(Table916[[#This Row],[type]],"-",-1)</f>
        <v>#N/A</v>
      </c>
      <c r="AJ2483" s="1" t="e">
        <f ca="1">_xlfn.TEXTAFTER(_xlfn.TEXTBEFORE(Table916[[#This Row],[type]],"-"&amp;Table916[[#This Row],[rxn-no-enz]]),"RXN-")</f>
        <v>#N/A</v>
      </c>
      <c r="AK2483" s="1" t="e">
        <f>_xlfn.TEXTBEFORE(Table916[[#This Row],[type]],"_",-1)</f>
        <v>#N/A</v>
      </c>
      <c r="AN2483" t="s">
        <v>12661</v>
      </c>
      <c r="AO2483" t="s">
        <v>2778</v>
      </c>
      <c r="AP2483" s="3">
        <v>3.872009E-12</v>
      </c>
      <c r="AQ2483" t="str">
        <f>_xlfn.TEXTBEFORE(Table17[[#This Row],[rxn]],"-",-1)</f>
        <v>PROWASTE</v>
      </c>
    </row>
    <row r="2484" spans="16:43" ht="17" x14ac:dyDescent="0.25">
      <c r="P2484" s="4"/>
      <c r="T2484"/>
      <c r="AF2484" s="1" t="s">
        <v>12905</v>
      </c>
      <c r="AG2484" s="1" t="s">
        <v>2778</v>
      </c>
      <c r="AH2484" s="9">
        <v>2.2397518E-11</v>
      </c>
      <c r="AI2484" s="1" t="e">
        <f>_xlfn.TEXTAFTER(Table916[[#This Row],[type]],"-",-1)</f>
        <v>#N/A</v>
      </c>
      <c r="AJ2484" s="1" t="e">
        <f ca="1">_xlfn.TEXTAFTER(_xlfn.TEXTBEFORE(Table916[[#This Row],[type]],"-"&amp;Table916[[#This Row],[rxn-no-enz]]),"RXN-")</f>
        <v>#N/A</v>
      </c>
      <c r="AK2484" s="1" t="e">
        <f>_xlfn.TEXTBEFORE(Table916[[#This Row],[type]],"_",-1)</f>
        <v>#N/A</v>
      </c>
      <c r="AN2484" t="s">
        <v>12662</v>
      </c>
      <c r="AO2484" t="s">
        <v>2778</v>
      </c>
      <c r="AP2484" s="3">
        <v>1.1527802700000001E-10</v>
      </c>
      <c r="AQ2484" t="str">
        <f>_xlfn.TEXTBEFORE(Table17[[#This Row],[rxn]],"-",-1)</f>
        <v>PROWASTE</v>
      </c>
    </row>
    <row r="2485" spans="16:43" ht="17" x14ac:dyDescent="0.25">
      <c r="P2485" s="4"/>
      <c r="T2485"/>
      <c r="AF2485" s="1" t="s">
        <v>12906</v>
      </c>
      <c r="AG2485" s="1" t="s">
        <v>2778</v>
      </c>
      <c r="AH2485" s="9">
        <v>1.8214567999999901E-11</v>
      </c>
      <c r="AI2485" s="1" t="e">
        <f>_xlfn.TEXTAFTER(Table916[[#This Row],[type]],"-",-1)</f>
        <v>#N/A</v>
      </c>
      <c r="AJ2485" s="1" t="e">
        <f ca="1">_xlfn.TEXTAFTER(_xlfn.TEXTBEFORE(Table916[[#This Row],[type]],"-"&amp;Table916[[#This Row],[rxn-no-enz]]),"RXN-")</f>
        <v>#N/A</v>
      </c>
      <c r="AK2485" s="1" t="e">
        <f>_xlfn.TEXTBEFORE(Table916[[#This Row],[type]],"_",-1)</f>
        <v>#N/A</v>
      </c>
      <c r="AN2485" t="s">
        <v>12663</v>
      </c>
      <c r="AO2485" t="s">
        <v>2778</v>
      </c>
      <c r="AP2485" s="3">
        <v>3.342711E-11</v>
      </c>
      <c r="AQ2485" t="str">
        <f>_xlfn.TEXTBEFORE(Table17[[#This Row],[rxn]],"-",-1)</f>
        <v>PROWASTE</v>
      </c>
    </row>
    <row r="2486" spans="16:43" ht="17" x14ac:dyDescent="0.25">
      <c r="P2486" s="4"/>
      <c r="T2486"/>
      <c r="AF2486" s="1" t="s">
        <v>12907</v>
      </c>
      <c r="AG2486" s="1" t="s">
        <v>2778</v>
      </c>
      <c r="AH2486" s="9">
        <v>3.05656303E-10</v>
      </c>
      <c r="AI2486" s="1" t="e">
        <f>_xlfn.TEXTAFTER(Table916[[#This Row],[type]],"-",-1)</f>
        <v>#N/A</v>
      </c>
      <c r="AJ2486" s="1" t="e">
        <f ca="1">_xlfn.TEXTAFTER(_xlfn.TEXTBEFORE(Table916[[#This Row],[type]],"-"&amp;Table916[[#This Row],[rxn-no-enz]]),"RXN-")</f>
        <v>#N/A</v>
      </c>
      <c r="AK2486" s="1" t="e">
        <f>_xlfn.TEXTBEFORE(Table916[[#This Row],[type]],"_",-1)</f>
        <v>#N/A</v>
      </c>
      <c r="AN2486" t="s">
        <v>12664</v>
      </c>
      <c r="AO2486" t="s">
        <v>2778</v>
      </c>
      <c r="AP2486" s="3">
        <v>6.2605518000000002E-11</v>
      </c>
      <c r="AQ2486" t="str">
        <f>_xlfn.TEXTBEFORE(Table17[[#This Row],[rxn]],"-",-1)</f>
        <v>PROWASTE</v>
      </c>
    </row>
    <row r="2487" spans="16:43" ht="17" x14ac:dyDescent="0.25">
      <c r="P2487" s="4"/>
      <c r="T2487"/>
      <c r="AF2487" s="1" t="s">
        <v>12908</v>
      </c>
      <c r="AG2487" s="1" t="s">
        <v>2778</v>
      </c>
      <c r="AH2487" s="9">
        <v>5.0144242999999898E-11</v>
      </c>
      <c r="AI2487" s="1" t="e">
        <f>_xlfn.TEXTAFTER(Table916[[#This Row],[type]],"-",-1)</f>
        <v>#N/A</v>
      </c>
      <c r="AJ2487" s="1" t="e">
        <f ca="1">_xlfn.TEXTAFTER(_xlfn.TEXTBEFORE(Table916[[#This Row],[type]],"-"&amp;Table916[[#This Row],[rxn-no-enz]]),"RXN-")</f>
        <v>#N/A</v>
      </c>
      <c r="AK2487" s="1" t="e">
        <f>_xlfn.TEXTBEFORE(Table916[[#This Row],[type]],"_",-1)</f>
        <v>#N/A</v>
      </c>
      <c r="AN2487" t="s">
        <v>12665</v>
      </c>
      <c r="AO2487" t="s">
        <v>2778</v>
      </c>
      <c r="AP2487" s="3">
        <v>7.5553399999999895E-12</v>
      </c>
      <c r="AQ2487" t="str">
        <f>_xlfn.TEXTBEFORE(Table17[[#This Row],[rxn]],"-",-1)</f>
        <v>PROWASTE</v>
      </c>
    </row>
    <row r="2488" spans="16:43" ht="17" x14ac:dyDescent="0.25">
      <c r="P2488" s="4"/>
      <c r="T2488"/>
      <c r="AF2488" s="1" t="s">
        <v>12909</v>
      </c>
      <c r="AG2488" s="1" t="s">
        <v>2778</v>
      </c>
      <c r="AH2488" s="9">
        <v>2.17960092999999E-10</v>
      </c>
      <c r="AI2488" s="1" t="e">
        <f>_xlfn.TEXTAFTER(Table916[[#This Row],[type]],"-",-1)</f>
        <v>#N/A</v>
      </c>
      <c r="AJ2488" s="1" t="e">
        <f ca="1">_xlfn.TEXTAFTER(_xlfn.TEXTBEFORE(Table916[[#This Row],[type]],"-"&amp;Table916[[#This Row],[rxn-no-enz]]),"RXN-")</f>
        <v>#N/A</v>
      </c>
      <c r="AK2488" s="1" t="e">
        <f>_xlfn.TEXTBEFORE(Table916[[#This Row],[type]],"_",-1)</f>
        <v>#N/A</v>
      </c>
      <c r="AN2488" t="s">
        <v>12666</v>
      </c>
      <c r="AO2488" t="s">
        <v>2778</v>
      </c>
      <c r="AP2488" s="3">
        <v>6.65186972999999E-10</v>
      </c>
      <c r="AQ2488" t="str">
        <f>_xlfn.TEXTBEFORE(Table17[[#This Row],[rxn]],"-",-1)</f>
        <v>PROWASTE</v>
      </c>
    </row>
    <row r="2489" spans="16:43" ht="17" x14ac:dyDescent="0.25">
      <c r="P2489" s="4"/>
      <c r="T2489"/>
      <c r="AF2489" s="1" t="s">
        <v>12910</v>
      </c>
      <c r="AG2489" s="1" t="s">
        <v>2778</v>
      </c>
      <c r="AH2489" s="9">
        <v>1.3303991240000001E-9</v>
      </c>
      <c r="AI2489" s="1" t="e">
        <f>_xlfn.TEXTAFTER(Table916[[#This Row],[type]],"-",-1)</f>
        <v>#N/A</v>
      </c>
      <c r="AJ2489" s="1" t="e">
        <f ca="1">_xlfn.TEXTAFTER(_xlfn.TEXTBEFORE(Table916[[#This Row],[type]],"-"&amp;Table916[[#This Row],[rxn-no-enz]]),"RXN-")</f>
        <v>#N/A</v>
      </c>
      <c r="AK2489" s="1" t="e">
        <f>_xlfn.TEXTBEFORE(Table916[[#This Row],[type]],"_",-1)</f>
        <v>#N/A</v>
      </c>
      <c r="AN2489" t="s">
        <v>12667</v>
      </c>
      <c r="AO2489" t="s">
        <v>2778</v>
      </c>
      <c r="AP2489" s="3">
        <v>1.2309439E-10</v>
      </c>
      <c r="AQ2489" t="str">
        <f>_xlfn.TEXTBEFORE(Table17[[#This Row],[rxn]],"-",-1)</f>
        <v>PROWASTE</v>
      </c>
    </row>
    <row r="2490" spans="16:43" ht="17" x14ac:dyDescent="0.25">
      <c r="P2490" s="4"/>
      <c r="T2490"/>
      <c r="AF2490" s="1" t="s">
        <v>12911</v>
      </c>
      <c r="AG2490" s="1" t="s">
        <v>2778</v>
      </c>
      <c r="AH2490" s="9">
        <v>8.6566339999999995E-12</v>
      </c>
      <c r="AI2490" s="1" t="e">
        <f>_xlfn.TEXTAFTER(Table916[[#This Row],[type]],"-",-1)</f>
        <v>#N/A</v>
      </c>
      <c r="AJ2490" s="1" t="e">
        <f ca="1">_xlfn.TEXTAFTER(_xlfn.TEXTBEFORE(Table916[[#This Row],[type]],"-"&amp;Table916[[#This Row],[rxn-no-enz]]),"RXN-")</f>
        <v>#N/A</v>
      </c>
      <c r="AK2490" s="1" t="e">
        <f>_xlfn.TEXTBEFORE(Table916[[#This Row],[type]],"_",-1)</f>
        <v>#N/A</v>
      </c>
      <c r="AN2490" t="s">
        <v>13168</v>
      </c>
      <c r="AO2490" t="s">
        <v>2778</v>
      </c>
      <c r="AP2490" s="3">
        <v>2.6654715000000001E-11</v>
      </c>
      <c r="AQ2490" t="str">
        <f>_xlfn.TEXTBEFORE(Table17[[#This Row],[rxn]],"-",-1)</f>
        <v>PROWASTE</v>
      </c>
    </row>
    <row r="2491" spans="16:43" ht="17" x14ac:dyDescent="0.25">
      <c r="P2491" s="4"/>
      <c r="T2491"/>
      <c r="AF2491" s="1" t="s">
        <v>12912</v>
      </c>
      <c r="AG2491" s="1" t="s">
        <v>2778</v>
      </c>
      <c r="AH2491" s="9">
        <v>3.7651187999999898E-11</v>
      </c>
      <c r="AI2491" s="1" t="e">
        <f>_xlfn.TEXTAFTER(Table916[[#This Row],[type]],"-",-1)</f>
        <v>#N/A</v>
      </c>
      <c r="AJ2491" s="1" t="e">
        <f ca="1">_xlfn.TEXTAFTER(_xlfn.TEXTBEFORE(Table916[[#This Row],[type]],"-"&amp;Table916[[#This Row],[rxn-no-enz]]),"RXN-")</f>
        <v>#N/A</v>
      </c>
      <c r="AK2491" s="1" t="e">
        <f>_xlfn.TEXTBEFORE(Table916[[#This Row],[type]],"_",-1)</f>
        <v>#N/A</v>
      </c>
      <c r="AN2491" t="s">
        <v>12668</v>
      </c>
      <c r="AO2491" t="s">
        <v>2778</v>
      </c>
      <c r="AP2491" s="3">
        <v>2.6654715000000001E-11</v>
      </c>
      <c r="AQ2491" t="str">
        <f>_xlfn.TEXTBEFORE(Table17[[#This Row],[rxn]],"-",-1)</f>
        <v>PROWASTE</v>
      </c>
    </row>
    <row r="2492" spans="16:43" ht="17" x14ac:dyDescent="0.25">
      <c r="P2492" s="4"/>
      <c r="T2492"/>
      <c r="AF2492" s="1" t="s">
        <v>12913</v>
      </c>
      <c r="AG2492" s="1" t="s">
        <v>2778</v>
      </c>
      <c r="AH2492" s="9">
        <v>3.35213729E-10</v>
      </c>
      <c r="AI2492" s="1" t="e">
        <f>_xlfn.TEXTAFTER(Table916[[#This Row],[type]],"-",-1)</f>
        <v>#N/A</v>
      </c>
      <c r="AJ2492" s="1" t="e">
        <f ca="1">_xlfn.TEXTAFTER(_xlfn.TEXTBEFORE(Table916[[#This Row],[type]],"-"&amp;Table916[[#This Row],[rxn-no-enz]]),"RXN-")</f>
        <v>#N/A</v>
      </c>
      <c r="AK2492" s="1" t="e">
        <f>_xlfn.TEXTBEFORE(Table916[[#This Row],[type]],"_",-1)</f>
        <v>#N/A</v>
      </c>
      <c r="AN2492" t="s">
        <v>12669</v>
      </c>
      <c r="AO2492" t="s">
        <v>2778</v>
      </c>
      <c r="AP2492" s="3">
        <v>8.2111468499999995E-10</v>
      </c>
      <c r="AQ2492" t="str">
        <f>_xlfn.TEXTBEFORE(Table17[[#This Row],[rxn]],"-",-1)</f>
        <v>PROWASTE</v>
      </c>
    </row>
    <row r="2493" spans="16:43" ht="17" x14ac:dyDescent="0.25">
      <c r="P2493" s="4"/>
      <c r="T2493"/>
      <c r="AF2493" s="1" t="s">
        <v>12914</v>
      </c>
      <c r="AG2493" s="1" t="s">
        <v>2778</v>
      </c>
      <c r="AH2493" s="9">
        <v>5.3269842E-11</v>
      </c>
      <c r="AI2493" s="1" t="e">
        <f>_xlfn.TEXTAFTER(Table916[[#This Row],[type]],"-",-1)</f>
        <v>#N/A</v>
      </c>
      <c r="AJ2493" s="1" t="e">
        <f ca="1">_xlfn.TEXTAFTER(_xlfn.TEXTBEFORE(Table916[[#This Row],[type]],"-"&amp;Table916[[#This Row],[rxn-no-enz]]),"RXN-")</f>
        <v>#N/A</v>
      </c>
      <c r="AK2493" s="1" t="e">
        <f>_xlfn.TEXTBEFORE(Table916[[#This Row],[type]],"_",-1)</f>
        <v>#N/A</v>
      </c>
      <c r="AN2493" t="s">
        <v>12670</v>
      </c>
      <c r="AO2493" t="s">
        <v>2778</v>
      </c>
      <c r="AP2493" s="3">
        <v>7.8592916999999994E-11</v>
      </c>
      <c r="AQ2493" t="str">
        <f>_xlfn.TEXTBEFORE(Table17[[#This Row],[rxn]],"-",-1)</f>
        <v>PROWASTE</v>
      </c>
    </row>
    <row r="2494" spans="16:43" ht="17" x14ac:dyDescent="0.25">
      <c r="P2494" s="4"/>
      <c r="T2494"/>
      <c r="AF2494" s="1" t="s">
        <v>12915</v>
      </c>
      <c r="AG2494" s="1" t="s">
        <v>2778</v>
      </c>
      <c r="AH2494" s="9">
        <v>1.278051E-11</v>
      </c>
      <c r="AI2494" s="1" t="e">
        <f>_xlfn.TEXTAFTER(Table916[[#This Row],[type]],"-",-1)</f>
        <v>#N/A</v>
      </c>
      <c r="AJ2494" s="1" t="e">
        <f ca="1">_xlfn.TEXTAFTER(_xlfn.TEXTBEFORE(Table916[[#This Row],[type]],"-"&amp;Table916[[#This Row],[rxn-no-enz]]),"RXN-")</f>
        <v>#N/A</v>
      </c>
      <c r="AK2494" s="1" t="e">
        <f>_xlfn.TEXTBEFORE(Table916[[#This Row],[type]],"_",-1)</f>
        <v>#N/A</v>
      </c>
      <c r="AN2494" t="s">
        <v>12671</v>
      </c>
      <c r="AO2494" t="s">
        <v>2778</v>
      </c>
      <c r="AP2494" s="3">
        <v>1.27095293E-10</v>
      </c>
      <c r="AQ2494" t="str">
        <f>_xlfn.TEXTBEFORE(Table17[[#This Row],[rxn]],"-",-1)</f>
        <v>PROWASTE</v>
      </c>
    </row>
    <row r="2495" spans="16:43" ht="17" x14ac:dyDescent="0.25">
      <c r="P2495" s="4"/>
      <c r="T2495"/>
      <c r="AF2495" s="1" t="s">
        <v>12916</v>
      </c>
      <c r="AG2495" s="1" t="s">
        <v>2778</v>
      </c>
      <c r="AH2495" s="9">
        <v>3.4673853999999997E-11</v>
      </c>
      <c r="AI2495" s="1" t="e">
        <f>_xlfn.TEXTAFTER(Table916[[#This Row],[type]],"-",-1)</f>
        <v>#N/A</v>
      </c>
      <c r="AJ2495" s="1" t="e">
        <f ca="1">_xlfn.TEXTAFTER(_xlfn.TEXTBEFORE(Table916[[#This Row],[type]],"-"&amp;Table916[[#This Row],[rxn-no-enz]]),"RXN-")</f>
        <v>#N/A</v>
      </c>
      <c r="AK2495" s="1" t="e">
        <f>_xlfn.TEXTBEFORE(Table916[[#This Row],[type]],"_",-1)</f>
        <v>#N/A</v>
      </c>
      <c r="AN2495" t="s">
        <v>12672</v>
      </c>
      <c r="AO2495" t="s">
        <v>2778</v>
      </c>
      <c r="AP2495" s="3">
        <v>2.8309013109999998E-9</v>
      </c>
      <c r="AQ2495" t="str">
        <f>_xlfn.TEXTBEFORE(Table17[[#This Row],[rxn]],"-",-1)</f>
        <v>PROWASTE</v>
      </c>
    </row>
    <row r="2496" spans="16:43" ht="17" x14ac:dyDescent="0.25">
      <c r="P2496" s="4"/>
      <c r="T2496"/>
      <c r="AF2496" s="1" t="s">
        <v>12917</v>
      </c>
      <c r="AG2496" s="1" t="s">
        <v>2778</v>
      </c>
      <c r="AH2496" s="9">
        <v>3.8007858999999998E-11</v>
      </c>
      <c r="AI2496" s="1" t="e">
        <f>_xlfn.TEXTAFTER(Table916[[#This Row],[type]],"-",-1)</f>
        <v>#N/A</v>
      </c>
      <c r="AJ2496" s="1" t="e">
        <f ca="1">_xlfn.TEXTAFTER(_xlfn.TEXTBEFORE(Table916[[#This Row],[type]],"-"&amp;Table916[[#This Row],[rxn-no-enz]]),"RXN-")</f>
        <v>#N/A</v>
      </c>
      <c r="AK2496" s="1" t="e">
        <f>_xlfn.TEXTBEFORE(Table916[[#This Row],[type]],"_",-1)</f>
        <v>#N/A</v>
      </c>
      <c r="AN2496" t="s">
        <v>12673</v>
      </c>
      <c r="AO2496" t="s">
        <v>2778</v>
      </c>
      <c r="AP2496" s="3">
        <v>8.7214842000000005E-11</v>
      </c>
      <c r="AQ2496" t="str">
        <f>_xlfn.TEXTBEFORE(Table17[[#This Row],[rxn]],"-",-1)</f>
        <v>PROWASTE</v>
      </c>
    </row>
    <row r="2497" spans="16:43" ht="17" x14ac:dyDescent="0.25">
      <c r="P2497" s="4"/>
      <c r="T2497"/>
      <c r="AF2497" s="1" t="s">
        <v>12918</v>
      </c>
      <c r="AG2497" s="1" t="s">
        <v>2778</v>
      </c>
      <c r="AH2497" s="9">
        <v>4.4392650000000003E-12</v>
      </c>
      <c r="AI2497" s="1" t="e">
        <f>_xlfn.TEXTAFTER(Table916[[#This Row],[type]],"-",-1)</f>
        <v>#N/A</v>
      </c>
      <c r="AJ2497" s="1" t="e">
        <f ca="1">_xlfn.TEXTAFTER(_xlfn.TEXTBEFORE(Table916[[#This Row],[type]],"-"&amp;Table916[[#This Row],[rxn-no-enz]]),"RXN-")</f>
        <v>#N/A</v>
      </c>
      <c r="AK2497" s="1" t="e">
        <f>_xlfn.TEXTBEFORE(Table916[[#This Row],[type]],"_",-1)</f>
        <v>#N/A</v>
      </c>
      <c r="AN2497" t="s">
        <v>12674</v>
      </c>
      <c r="AO2497" t="s">
        <v>2778</v>
      </c>
      <c r="AP2497" s="3">
        <v>1.10931976E-10</v>
      </c>
      <c r="AQ2497" t="str">
        <f>_xlfn.TEXTBEFORE(Table17[[#This Row],[rxn]],"-",-1)</f>
        <v>PROWASTE</v>
      </c>
    </row>
    <row r="2498" spans="16:43" ht="17" x14ac:dyDescent="0.25">
      <c r="P2498" s="4"/>
      <c r="T2498"/>
      <c r="AF2498" s="1" t="s">
        <v>12919</v>
      </c>
      <c r="AG2498" s="1" t="s">
        <v>2778</v>
      </c>
      <c r="AH2498" s="9">
        <v>1.425387151E-9</v>
      </c>
      <c r="AI2498" s="1" t="e">
        <f>_xlfn.TEXTAFTER(Table916[[#This Row],[type]],"-",-1)</f>
        <v>#N/A</v>
      </c>
      <c r="AJ2498" s="1" t="e">
        <f ca="1">_xlfn.TEXTAFTER(_xlfn.TEXTBEFORE(Table916[[#This Row],[type]],"-"&amp;Table916[[#This Row],[rxn-no-enz]]),"RXN-")</f>
        <v>#N/A</v>
      </c>
      <c r="AK2498" s="1" t="e">
        <f>_xlfn.TEXTBEFORE(Table916[[#This Row],[type]],"_",-1)</f>
        <v>#N/A</v>
      </c>
      <c r="AN2498" t="s">
        <v>12675</v>
      </c>
      <c r="AO2498" t="s">
        <v>2778</v>
      </c>
      <c r="AP2498" s="3">
        <v>7.2014808000000002E-11</v>
      </c>
      <c r="AQ2498" t="str">
        <f>_xlfn.TEXTBEFORE(Table17[[#This Row],[rxn]],"-",-1)</f>
        <v>PROWASTE</v>
      </c>
    </row>
    <row r="2499" spans="16:43" ht="17" x14ac:dyDescent="0.25">
      <c r="P2499" s="4"/>
      <c r="T2499"/>
      <c r="AF2499" s="1" t="s">
        <v>12920</v>
      </c>
      <c r="AG2499" s="1" t="s">
        <v>2778</v>
      </c>
      <c r="AH2499" s="9">
        <v>2.0534989999999901E-11</v>
      </c>
      <c r="AI2499" s="1" t="e">
        <f>_xlfn.TEXTAFTER(Table916[[#This Row],[type]],"-",-1)</f>
        <v>#N/A</v>
      </c>
      <c r="AJ2499" s="1" t="e">
        <f ca="1">_xlfn.TEXTAFTER(_xlfn.TEXTBEFORE(Table916[[#This Row],[type]],"-"&amp;Table916[[#This Row],[rxn-no-enz]]),"RXN-")</f>
        <v>#N/A</v>
      </c>
      <c r="AK2499" s="1" t="e">
        <f>_xlfn.TEXTBEFORE(Table916[[#This Row],[type]],"_",-1)</f>
        <v>#N/A</v>
      </c>
      <c r="AN2499" t="s">
        <v>12676</v>
      </c>
      <c r="AO2499" t="s">
        <v>2778</v>
      </c>
      <c r="AP2499" s="3">
        <v>6.7787933329999902E-9</v>
      </c>
      <c r="AQ2499" t="str">
        <f>_xlfn.TEXTBEFORE(Table17[[#This Row],[rxn]],"-",-1)</f>
        <v>PROWASTE</v>
      </c>
    </row>
    <row r="2500" spans="16:43" ht="17" x14ac:dyDescent="0.25">
      <c r="P2500" s="4"/>
      <c r="T2500"/>
      <c r="AF2500" s="1" t="s">
        <v>12921</v>
      </c>
      <c r="AG2500" s="1" t="s">
        <v>2778</v>
      </c>
      <c r="AH2500" s="9">
        <v>1.9141311100000001E-10</v>
      </c>
      <c r="AI2500" s="1" t="e">
        <f>_xlfn.TEXTAFTER(Table916[[#This Row],[type]],"-",-1)</f>
        <v>#N/A</v>
      </c>
      <c r="AJ2500" s="1" t="e">
        <f ca="1">_xlfn.TEXTAFTER(_xlfn.TEXTBEFORE(Table916[[#This Row],[type]],"-"&amp;Table916[[#This Row],[rxn-no-enz]]),"RXN-")</f>
        <v>#N/A</v>
      </c>
      <c r="AK2500" s="1" t="e">
        <f>_xlfn.TEXTBEFORE(Table916[[#This Row],[type]],"_",-1)</f>
        <v>#N/A</v>
      </c>
      <c r="AN2500" t="s">
        <v>12677</v>
      </c>
      <c r="AO2500" t="s">
        <v>2778</v>
      </c>
      <c r="AP2500" s="3">
        <v>9.2987548E-11</v>
      </c>
      <c r="AQ2500" t="str">
        <f>_xlfn.TEXTBEFORE(Table17[[#This Row],[rxn]],"-",-1)</f>
        <v>PROWASTE</v>
      </c>
    </row>
    <row r="2501" spans="16:43" ht="17" x14ac:dyDescent="0.25">
      <c r="P2501" s="4"/>
      <c r="T2501"/>
      <c r="AF2501" s="1" t="s">
        <v>12922</v>
      </c>
      <c r="AG2501" s="1" t="s">
        <v>2778</v>
      </c>
      <c r="AH2501" s="9">
        <v>6.3218441000000001E-11</v>
      </c>
      <c r="AI2501" s="1" t="e">
        <f>_xlfn.TEXTAFTER(Table916[[#This Row],[type]],"-",-1)</f>
        <v>#N/A</v>
      </c>
      <c r="AJ2501" s="1" t="e">
        <f ca="1">_xlfn.TEXTAFTER(_xlfn.TEXTBEFORE(Table916[[#This Row],[type]],"-"&amp;Table916[[#This Row],[rxn-no-enz]]),"RXN-")</f>
        <v>#N/A</v>
      </c>
      <c r="AK2501" s="1" t="e">
        <f>_xlfn.TEXTBEFORE(Table916[[#This Row],[type]],"_",-1)</f>
        <v>#N/A</v>
      </c>
      <c r="AN2501" t="s">
        <v>12678</v>
      </c>
      <c r="AO2501" t="s">
        <v>2778</v>
      </c>
      <c r="AP2501" s="3">
        <v>1.5604378099999999E-10</v>
      </c>
      <c r="AQ2501" t="str">
        <f>_xlfn.TEXTBEFORE(Table17[[#This Row],[rxn]],"-",-1)</f>
        <v>PROWASTE</v>
      </c>
    </row>
    <row r="2502" spans="16:43" ht="17" x14ac:dyDescent="0.25">
      <c r="P2502" s="4"/>
      <c r="T2502"/>
      <c r="AF2502" s="1" t="s">
        <v>12923</v>
      </c>
      <c r="AG2502" s="1" t="s">
        <v>2778</v>
      </c>
      <c r="AH2502" s="9">
        <v>1.91021E-13</v>
      </c>
      <c r="AI2502" s="1" t="e">
        <f>_xlfn.TEXTAFTER(Table916[[#This Row],[type]],"-",-1)</f>
        <v>#N/A</v>
      </c>
      <c r="AJ2502" s="1" t="e">
        <f ca="1">_xlfn.TEXTAFTER(_xlfn.TEXTBEFORE(Table916[[#This Row],[type]],"-"&amp;Table916[[#This Row],[rxn-no-enz]]),"RXN-")</f>
        <v>#N/A</v>
      </c>
      <c r="AK2502" s="1" t="e">
        <f>_xlfn.TEXTBEFORE(Table916[[#This Row],[type]],"_",-1)</f>
        <v>#N/A</v>
      </c>
      <c r="AN2502" t="s">
        <v>12679</v>
      </c>
      <c r="AO2502" t="s">
        <v>2778</v>
      </c>
      <c r="AP2502" s="3">
        <v>1.8568607775999999E-8</v>
      </c>
      <c r="AQ2502" t="str">
        <f>_xlfn.TEXTBEFORE(Table17[[#This Row],[rxn]],"-",-1)</f>
        <v>PROWASTE</v>
      </c>
    </row>
    <row r="2503" spans="16:43" ht="17" x14ac:dyDescent="0.25">
      <c r="P2503" s="4"/>
      <c r="T2503"/>
      <c r="AF2503" s="1" t="s">
        <v>12924</v>
      </c>
      <c r="AG2503" s="1" t="s">
        <v>2778</v>
      </c>
      <c r="AH2503" s="9">
        <v>3.38601999999999E-12</v>
      </c>
      <c r="AI2503" s="1" t="e">
        <f>_xlfn.TEXTAFTER(Table916[[#This Row],[type]],"-",-1)</f>
        <v>#N/A</v>
      </c>
      <c r="AJ2503" s="1" t="e">
        <f ca="1">_xlfn.TEXTAFTER(_xlfn.TEXTBEFORE(Table916[[#This Row],[type]],"-"&amp;Table916[[#This Row],[rxn-no-enz]]),"RXN-")</f>
        <v>#N/A</v>
      </c>
      <c r="AK2503" s="1" t="e">
        <f>_xlfn.TEXTBEFORE(Table916[[#This Row],[type]],"_",-1)</f>
        <v>#N/A</v>
      </c>
      <c r="AN2503" t="s">
        <v>12680</v>
      </c>
      <c r="AO2503" t="s">
        <v>2778</v>
      </c>
      <c r="AP2503" s="3">
        <v>3.3324484999999999E-11</v>
      </c>
      <c r="AQ2503" t="str">
        <f>_xlfn.TEXTBEFORE(Table17[[#This Row],[rxn]],"-",-1)</f>
        <v>PROWASTE</v>
      </c>
    </row>
    <row r="2504" spans="16:43" ht="17" x14ac:dyDescent="0.25">
      <c r="P2504" s="4"/>
      <c r="T2504"/>
      <c r="AF2504" s="1" t="s">
        <v>12925</v>
      </c>
      <c r="AG2504" s="1" t="s">
        <v>2778</v>
      </c>
      <c r="AH2504" s="9">
        <v>1.2327313899999999E-10</v>
      </c>
      <c r="AI2504" s="1" t="e">
        <f>_xlfn.TEXTAFTER(Table916[[#This Row],[type]],"-",-1)</f>
        <v>#N/A</v>
      </c>
      <c r="AJ2504" s="1" t="e">
        <f ca="1">_xlfn.TEXTAFTER(_xlfn.TEXTBEFORE(Table916[[#This Row],[type]],"-"&amp;Table916[[#This Row],[rxn-no-enz]]),"RXN-")</f>
        <v>#N/A</v>
      </c>
      <c r="AK2504" s="1" t="e">
        <f>_xlfn.TEXTBEFORE(Table916[[#This Row],[type]],"_",-1)</f>
        <v>#N/A</v>
      </c>
      <c r="AN2504" t="s">
        <v>12681</v>
      </c>
      <c r="AO2504" t="s">
        <v>2778</v>
      </c>
      <c r="AP2504" s="3">
        <v>8.3724428000000006E-11</v>
      </c>
      <c r="AQ2504" t="str">
        <f>_xlfn.TEXTBEFORE(Table17[[#This Row],[rxn]],"-",-1)</f>
        <v>PROWASTE</v>
      </c>
    </row>
    <row r="2505" spans="16:43" ht="17" x14ac:dyDescent="0.25">
      <c r="P2505" s="4"/>
      <c r="T2505"/>
      <c r="AF2505" s="1" t="s">
        <v>12926</v>
      </c>
      <c r="AG2505" s="1" t="s">
        <v>2778</v>
      </c>
      <c r="AH2505" s="9">
        <v>8.2075300700000002E-10</v>
      </c>
      <c r="AI2505" s="1" t="e">
        <f>_xlfn.TEXTAFTER(Table916[[#This Row],[type]],"-",-1)</f>
        <v>#N/A</v>
      </c>
      <c r="AJ2505" s="1" t="e">
        <f ca="1">_xlfn.TEXTAFTER(_xlfn.TEXTBEFORE(Table916[[#This Row],[type]],"-"&amp;Table916[[#This Row],[rxn-no-enz]]),"RXN-")</f>
        <v>#N/A</v>
      </c>
      <c r="AK2505" s="1" t="e">
        <f>_xlfn.TEXTBEFORE(Table916[[#This Row],[type]],"_",-1)</f>
        <v>#N/A</v>
      </c>
      <c r="AN2505" t="s">
        <v>12682</v>
      </c>
      <c r="AO2505" t="s">
        <v>2778</v>
      </c>
      <c r="AP2505" s="3">
        <v>1.3221099459999999E-9</v>
      </c>
      <c r="AQ2505" t="str">
        <f>_xlfn.TEXTBEFORE(Table17[[#This Row],[rxn]],"-",-1)</f>
        <v>PROWASTE</v>
      </c>
    </row>
    <row r="2506" spans="16:43" ht="17" x14ac:dyDescent="0.25">
      <c r="P2506" s="4"/>
      <c r="T2506"/>
      <c r="AF2506" s="1" t="s">
        <v>12927</v>
      </c>
      <c r="AG2506" s="1" t="s">
        <v>2778</v>
      </c>
      <c r="AH2506" s="9">
        <v>4.8008030999999998E-11</v>
      </c>
      <c r="AI2506" s="1" t="e">
        <f>_xlfn.TEXTAFTER(Table916[[#This Row],[type]],"-",-1)</f>
        <v>#N/A</v>
      </c>
      <c r="AJ2506" s="1" t="e">
        <f ca="1">_xlfn.TEXTAFTER(_xlfn.TEXTBEFORE(Table916[[#This Row],[type]],"-"&amp;Table916[[#This Row],[rxn-no-enz]]),"RXN-")</f>
        <v>#N/A</v>
      </c>
      <c r="AK2506" s="1" t="e">
        <f>_xlfn.TEXTBEFORE(Table916[[#This Row],[type]],"_",-1)</f>
        <v>#N/A</v>
      </c>
      <c r="AN2506" t="s">
        <v>12683</v>
      </c>
      <c r="AO2506" t="s">
        <v>2778</v>
      </c>
      <c r="AP2506" s="3">
        <v>8.5785609299999996E-10</v>
      </c>
      <c r="AQ2506" t="str">
        <f>_xlfn.TEXTBEFORE(Table17[[#This Row],[rxn]],"-",-1)</f>
        <v>PROWASTE</v>
      </c>
    </row>
    <row r="2507" spans="16:43" ht="17" x14ac:dyDescent="0.25">
      <c r="P2507" s="4"/>
      <c r="T2507"/>
      <c r="AF2507" s="1" t="s">
        <v>12928</v>
      </c>
      <c r="AG2507" s="1" t="s">
        <v>2778</v>
      </c>
      <c r="AH2507" s="9">
        <v>1.6282889799999999E-10</v>
      </c>
      <c r="AI2507" s="1" t="e">
        <f>_xlfn.TEXTAFTER(Table916[[#This Row],[type]],"-",-1)</f>
        <v>#N/A</v>
      </c>
      <c r="AJ2507" s="1" t="e">
        <f ca="1">_xlfn.TEXTAFTER(_xlfn.TEXTBEFORE(Table916[[#This Row],[type]],"-"&amp;Table916[[#This Row],[rxn-no-enz]]),"RXN-")</f>
        <v>#N/A</v>
      </c>
      <c r="AK2507" s="1" t="e">
        <f>_xlfn.TEXTBEFORE(Table916[[#This Row],[type]],"_",-1)</f>
        <v>#N/A</v>
      </c>
      <c r="AN2507" t="s">
        <v>12684</v>
      </c>
      <c r="AO2507" t="s">
        <v>2778</v>
      </c>
      <c r="AP2507" s="3">
        <v>2.0536302999999999E-11</v>
      </c>
      <c r="AQ2507" t="str">
        <f>_xlfn.TEXTBEFORE(Table17[[#This Row],[rxn]],"-",-1)</f>
        <v>PROWASTE</v>
      </c>
    </row>
    <row r="2508" spans="16:43" ht="17" x14ac:dyDescent="0.25">
      <c r="P2508" s="4"/>
      <c r="T2508"/>
      <c r="AF2508" s="1" t="s">
        <v>12929</v>
      </c>
      <c r="AG2508" s="1" t="s">
        <v>2778</v>
      </c>
      <c r="AH2508" s="9">
        <v>2.75815509E-10</v>
      </c>
      <c r="AI2508" s="1" t="e">
        <f>_xlfn.TEXTAFTER(Table916[[#This Row],[type]],"-",-1)</f>
        <v>#N/A</v>
      </c>
      <c r="AJ2508" s="1" t="e">
        <f ca="1">_xlfn.TEXTAFTER(_xlfn.TEXTBEFORE(Table916[[#This Row],[type]],"-"&amp;Table916[[#This Row],[rxn-no-enz]]),"RXN-")</f>
        <v>#N/A</v>
      </c>
      <c r="AK2508" s="1" t="e">
        <f>_xlfn.TEXTBEFORE(Table916[[#This Row],[type]],"_",-1)</f>
        <v>#N/A</v>
      </c>
      <c r="AN2508" t="s">
        <v>12685</v>
      </c>
      <c r="AO2508" t="s">
        <v>2778</v>
      </c>
      <c r="AP2508" s="3">
        <v>1.5974545899999999E-10</v>
      </c>
      <c r="AQ2508" t="str">
        <f>_xlfn.TEXTBEFORE(Table17[[#This Row],[rxn]],"-",-1)</f>
        <v>PROWASTE</v>
      </c>
    </row>
    <row r="2509" spans="16:43" ht="17" x14ac:dyDescent="0.25">
      <c r="P2509" s="4"/>
      <c r="T2509"/>
      <c r="AF2509" s="1" t="s">
        <v>12930</v>
      </c>
      <c r="AG2509" s="1" t="s">
        <v>2778</v>
      </c>
      <c r="AH2509" s="9">
        <v>2.26345967E-10</v>
      </c>
      <c r="AI2509" s="1" t="e">
        <f>_xlfn.TEXTAFTER(Table916[[#This Row],[type]],"-",-1)</f>
        <v>#N/A</v>
      </c>
      <c r="AJ2509" s="1" t="e">
        <f ca="1">_xlfn.TEXTAFTER(_xlfn.TEXTBEFORE(Table916[[#This Row],[type]],"-"&amp;Table916[[#This Row],[rxn-no-enz]]),"RXN-")</f>
        <v>#N/A</v>
      </c>
      <c r="AK2509" s="1" t="e">
        <f>_xlfn.TEXTBEFORE(Table916[[#This Row],[type]],"_",-1)</f>
        <v>#N/A</v>
      </c>
      <c r="AN2509" t="s">
        <v>12686</v>
      </c>
      <c r="AO2509" t="s">
        <v>2778</v>
      </c>
      <c r="AP2509" s="3">
        <v>6.6718008759999901E-9</v>
      </c>
      <c r="AQ2509" t="str">
        <f>_xlfn.TEXTBEFORE(Table17[[#This Row],[rxn]],"-",-1)</f>
        <v>PROWASTE</v>
      </c>
    </row>
    <row r="2510" spans="16:43" ht="17" x14ac:dyDescent="0.25">
      <c r="P2510" s="4"/>
      <c r="T2510"/>
      <c r="AF2510" s="1" t="s">
        <v>12931</v>
      </c>
      <c r="AG2510" s="1" t="s">
        <v>2778</v>
      </c>
      <c r="AH2510" s="9">
        <v>4.3831840999999898E-11</v>
      </c>
      <c r="AI2510" s="1" t="e">
        <f>_xlfn.TEXTAFTER(Table916[[#This Row],[type]],"-",-1)</f>
        <v>#N/A</v>
      </c>
      <c r="AJ2510" s="1" t="e">
        <f ca="1">_xlfn.TEXTAFTER(_xlfn.TEXTBEFORE(Table916[[#This Row],[type]],"-"&amp;Table916[[#This Row],[rxn-no-enz]]),"RXN-")</f>
        <v>#N/A</v>
      </c>
      <c r="AK2510" s="1" t="e">
        <f>_xlfn.TEXTBEFORE(Table916[[#This Row],[type]],"_",-1)</f>
        <v>#N/A</v>
      </c>
      <c r="AN2510" t="s">
        <v>12687</v>
      </c>
      <c r="AO2510" t="s">
        <v>2778</v>
      </c>
      <c r="AP2510" s="3">
        <v>6.764645389E-9</v>
      </c>
      <c r="AQ2510" t="str">
        <f>_xlfn.TEXTBEFORE(Table17[[#This Row],[rxn]],"-",-1)</f>
        <v>PROWASTE</v>
      </c>
    </row>
    <row r="2511" spans="16:43" ht="17" x14ac:dyDescent="0.25">
      <c r="P2511" s="4"/>
      <c r="T2511"/>
      <c r="AF2511" s="1" t="s">
        <v>12932</v>
      </c>
      <c r="AG2511" s="1" t="s">
        <v>2778</v>
      </c>
      <c r="AH2511" s="9">
        <v>4.5527756E-11</v>
      </c>
      <c r="AI2511" s="1" t="e">
        <f>_xlfn.TEXTAFTER(Table916[[#This Row],[type]],"-",-1)</f>
        <v>#N/A</v>
      </c>
      <c r="AJ2511" s="1" t="e">
        <f ca="1">_xlfn.TEXTAFTER(_xlfn.TEXTBEFORE(Table916[[#This Row],[type]],"-"&amp;Table916[[#This Row],[rxn-no-enz]]),"RXN-")</f>
        <v>#N/A</v>
      </c>
      <c r="AK2511" s="1" t="e">
        <f>_xlfn.TEXTBEFORE(Table916[[#This Row],[type]],"_",-1)</f>
        <v>#N/A</v>
      </c>
      <c r="AN2511" t="s">
        <v>12688</v>
      </c>
      <c r="AO2511" t="s">
        <v>2778</v>
      </c>
      <c r="AP2511" s="3">
        <v>6.5570253700000003E-10</v>
      </c>
      <c r="AQ2511" t="str">
        <f>_xlfn.TEXTBEFORE(Table17[[#This Row],[rxn]],"-",-1)</f>
        <v>PROWASTE</v>
      </c>
    </row>
    <row r="2512" spans="16:43" ht="17" x14ac:dyDescent="0.25">
      <c r="P2512" s="4"/>
      <c r="T2512"/>
      <c r="AF2512" s="1" t="s">
        <v>12933</v>
      </c>
      <c r="AG2512" s="1" t="s">
        <v>2778</v>
      </c>
      <c r="AH2512" s="9">
        <v>8.2097490000000005E-12</v>
      </c>
      <c r="AI2512" s="1" t="e">
        <f>_xlfn.TEXTAFTER(Table916[[#This Row],[type]],"-",-1)</f>
        <v>#N/A</v>
      </c>
      <c r="AJ2512" s="1" t="e">
        <f ca="1">_xlfn.TEXTAFTER(_xlfn.TEXTBEFORE(Table916[[#This Row],[type]],"-"&amp;Table916[[#This Row],[rxn-no-enz]]),"RXN-")</f>
        <v>#N/A</v>
      </c>
      <c r="AK2512" s="1" t="e">
        <f>_xlfn.TEXTBEFORE(Table916[[#This Row],[type]],"_",-1)</f>
        <v>#N/A</v>
      </c>
      <c r="AN2512" t="s">
        <v>12689</v>
      </c>
      <c r="AO2512" t="s">
        <v>2778</v>
      </c>
      <c r="AP2512" s="3">
        <v>4.277836E-12</v>
      </c>
      <c r="AQ2512" t="str">
        <f>_xlfn.TEXTBEFORE(Table17[[#This Row],[rxn]],"-",-1)</f>
        <v>PROWASTE</v>
      </c>
    </row>
    <row r="2513" spans="16:43" ht="17" x14ac:dyDescent="0.25">
      <c r="P2513" s="4"/>
      <c r="T2513"/>
      <c r="AF2513" s="1" t="s">
        <v>12934</v>
      </c>
      <c r="AG2513" s="1" t="s">
        <v>2778</v>
      </c>
      <c r="AH2513" s="9">
        <v>7.6019701000000001E-11</v>
      </c>
      <c r="AI2513" s="1" t="e">
        <f>_xlfn.TEXTAFTER(Table916[[#This Row],[type]],"-",-1)</f>
        <v>#N/A</v>
      </c>
      <c r="AJ2513" s="1" t="e">
        <f ca="1">_xlfn.TEXTAFTER(_xlfn.TEXTBEFORE(Table916[[#This Row],[type]],"-"&amp;Table916[[#This Row],[rxn-no-enz]]),"RXN-")</f>
        <v>#N/A</v>
      </c>
      <c r="AK2513" s="1" t="e">
        <f>_xlfn.TEXTBEFORE(Table916[[#This Row],[type]],"_",-1)</f>
        <v>#N/A</v>
      </c>
      <c r="AN2513" t="s">
        <v>12690</v>
      </c>
      <c r="AO2513" t="s">
        <v>2778</v>
      </c>
      <c r="AP2513" s="3">
        <v>5.2223445299999997E-10</v>
      </c>
      <c r="AQ2513" t="str">
        <f>_xlfn.TEXTBEFORE(Table17[[#This Row],[rxn]],"-",-1)</f>
        <v>PROWASTE</v>
      </c>
    </row>
    <row r="2514" spans="16:43" ht="17" x14ac:dyDescent="0.25">
      <c r="P2514" s="4"/>
      <c r="T2514"/>
      <c r="AF2514" s="1" t="s">
        <v>12935</v>
      </c>
      <c r="AG2514" s="1" t="s">
        <v>2778</v>
      </c>
      <c r="AH2514" s="9">
        <v>2.1459432200000001E-10</v>
      </c>
      <c r="AI2514" s="1" t="e">
        <f>_xlfn.TEXTAFTER(Table916[[#This Row],[type]],"-",-1)</f>
        <v>#N/A</v>
      </c>
      <c r="AJ2514" s="1" t="e">
        <f ca="1">_xlfn.TEXTAFTER(_xlfn.TEXTBEFORE(Table916[[#This Row],[type]],"-"&amp;Table916[[#This Row],[rxn-no-enz]]),"RXN-")</f>
        <v>#N/A</v>
      </c>
      <c r="AK2514" s="1" t="e">
        <f>_xlfn.TEXTBEFORE(Table916[[#This Row],[type]],"_",-1)</f>
        <v>#N/A</v>
      </c>
      <c r="AN2514" t="s">
        <v>12691</v>
      </c>
      <c r="AO2514" t="s">
        <v>2778</v>
      </c>
      <c r="AP2514" s="3">
        <v>1.3401285E-11</v>
      </c>
      <c r="AQ2514" t="str">
        <f>_xlfn.TEXTBEFORE(Table17[[#This Row],[rxn]],"-",-1)</f>
        <v>PROWASTE</v>
      </c>
    </row>
    <row r="2515" spans="16:43" ht="17" x14ac:dyDescent="0.25">
      <c r="P2515" s="4"/>
      <c r="T2515"/>
      <c r="AF2515" s="1" t="s">
        <v>12936</v>
      </c>
      <c r="AG2515" s="1" t="s">
        <v>2778</v>
      </c>
      <c r="AH2515" s="9">
        <v>1.90020757E-10</v>
      </c>
      <c r="AI2515" s="1" t="e">
        <f>_xlfn.TEXTAFTER(Table916[[#This Row],[type]],"-",-1)</f>
        <v>#N/A</v>
      </c>
      <c r="AJ2515" s="1" t="e">
        <f ca="1">_xlfn.TEXTAFTER(_xlfn.TEXTBEFORE(Table916[[#This Row],[type]],"-"&amp;Table916[[#This Row],[rxn-no-enz]]),"RXN-")</f>
        <v>#N/A</v>
      </c>
      <c r="AK2515" s="1" t="e">
        <f>_xlfn.TEXTBEFORE(Table916[[#This Row],[type]],"_",-1)</f>
        <v>#N/A</v>
      </c>
      <c r="AN2515" t="s">
        <v>13879</v>
      </c>
      <c r="AO2515" t="s">
        <v>2778</v>
      </c>
      <c r="AP2515" s="3">
        <v>2.5333983199999998E-10</v>
      </c>
      <c r="AQ2515" t="str">
        <f>_xlfn.TEXTBEFORE(Table17[[#This Row],[rxn]],"-",-1)</f>
        <v>PROWASTE</v>
      </c>
    </row>
    <row r="2516" spans="16:43" ht="17" x14ac:dyDescent="0.25">
      <c r="P2516" s="4"/>
      <c r="T2516"/>
      <c r="AF2516" s="1" t="s">
        <v>12937</v>
      </c>
      <c r="AG2516" s="1" t="s">
        <v>2778</v>
      </c>
      <c r="AH2516" s="9">
        <v>3.0782751000000001E-11</v>
      </c>
      <c r="AI2516" s="1" t="e">
        <f>_xlfn.TEXTAFTER(Table916[[#This Row],[type]],"-",-1)</f>
        <v>#N/A</v>
      </c>
      <c r="AJ2516" s="1" t="e">
        <f ca="1">_xlfn.TEXTAFTER(_xlfn.TEXTBEFORE(Table916[[#This Row],[type]],"-"&amp;Table916[[#This Row],[rxn-no-enz]]),"RXN-")</f>
        <v>#N/A</v>
      </c>
      <c r="AK2516" s="1" t="e">
        <f>_xlfn.TEXTBEFORE(Table916[[#This Row],[type]],"_",-1)</f>
        <v>#N/A</v>
      </c>
      <c r="AN2516" t="s">
        <v>12692</v>
      </c>
      <c r="AO2516" t="s">
        <v>2778</v>
      </c>
      <c r="AP2516" s="3">
        <v>2.5333983199999998E-10</v>
      </c>
      <c r="AQ2516" t="str">
        <f>_xlfn.TEXTBEFORE(Table17[[#This Row],[rxn]],"-",-1)</f>
        <v>PROWASTE</v>
      </c>
    </row>
    <row r="2517" spans="16:43" ht="17" x14ac:dyDescent="0.25">
      <c r="P2517" s="4"/>
      <c r="T2517"/>
      <c r="AF2517" s="1" t="s">
        <v>12938</v>
      </c>
      <c r="AG2517" s="1" t="s">
        <v>2778</v>
      </c>
      <c r="AH2517" s="9">
        <v>4.0274148799999998E-10</v>
      </c>
      <c r="AI2517" s="1" t="e">
        <f>_xlfn.TEXTAFTER(Table916[[#This Row],[type]],"-",-1)</f>
        <v>#N/A</v>
      </c>
      <c r="AJ2517" s="1" t="e">
        <f ca="1">_xlfn.TEXTAFTER(_xlfn.TEXTBEFORE(Table916[[#This Row],[type]],"-"&amp;Table916[[#This Row],[rxn-no-enz]]),"RXN-")</f>
        <v>#N/A</v>
      </c>
      <c r="AK2517" s="1" t="e">
        <f>_xlfn.TEXTBEFORE(Table916[[#This Row],[type]],"_",-1)</f>
        <v>#N/A</v>
      </c>
      <c r="AN2517" t="s">
        <v>12693</v>
      </c>
      <c r="AO2517" t="s">
        <v>2778</v>
      </c>
      <c r="AP2517" s="3">
        <v>4.3084378610000002E-9</v>
      </c>
      <c r="AQ2517" t="str">
        <f>_xlfn.TEXTBEFORE(Table17[[#This Row],[rxn]],"-",-1)</f>
        <v>PROWASTE</v>
      </c>
    </row>
    <row r="2518" spans="16:43" ht="17" x14ac:dyDescent="0.25">
      <c r="P2518" s="4"/>
      <c r="T2518"/>
      <c r="AF2518" s="1" t="s">
        <v>12939</v>
      </c>
      <c r="AG2518" s="1" t="s">
        <v>2778</v>
      </c>
      <c r="AH2518" s="9">
        <v>1.4776834999999901E-11</v>
      </c>
      <c r="AI2518" s="1" t="e">
        <f>_xlfn.TEXTAFTER(Table916[[#This Row],[type]],"-",-1)</f>
        <v>#N/A</v>
      </c>
      <c r="AJ2518" s="1" t="e">
        <f ca="1">_xlfn.TEXTAFTER(_xlfn.TEXTBEFORE(Table916[[#This Row],[type]],"-"&amp;Table916[[#This Row],[rxn-no-enz]]),"RXN-")</f>
        <v>#N/A</v>
      </c>
      <c r="AK2518" s="1" t="e">
        <f>_xlfn.TEXTBEFORE(Table916[[#This Row],[type]],"_",-1)</f>
        <v>#N/A</v>
      </c>
      <c r="AN2518" t="s">
        <v>12694</v>
      </c>
      <c r="AO2518" t="s">
        <v>2778</v>
      </c>
      <c r="AP2518" s="3">
        <v>3.9838103109999903E-9</v>
      </c>
      <c r="AQ2518" t="str">
        <f>_xlfn.TEXTBEFORE(Table17[[#This Row],[rxn]],"-",-1)</f>
        <v>PROWASTE</v>
      </c>
    </row>
    <row r="2519" spans="16:43" ht="17" x14ac:dyDescent="0.25">
      <c r="P2519" s="4"/>
      <c r="T2519"/>
      <c r="AF2519" s="1" t="s">
        <v>12940</v>
      </c>
      <c r="AG2519" s="1" t="s">
        <v>2778</v>
      </c>
      <c r="AH2519" s="9">
        <v>6.9590042999999995E-11</v>
      </c>
      <c r="AI2519" s="1" t="e">
        <f>_xlfn.TEXTAFTER(Table916[[#This Row],[type]],"-",-1)</f>
        <v>#N/A</v>
      </c>
      <c r="AJ2519" s="1" t="e">
        <f ca="1">_xlfn.TEXTAFTER(_xlfn.TEXTBEFORE(Table916[[#This Row],[type]],"-"&amp;Table916[[#This Row],[rxn-no-enz]]),"RXN-")</f>
        <v>#N/A</v>
      </c>
      <c r="AK2519" s="1" t="e">
        <f>_xlfn.TEXTBEFORE(Table916[[#This Row],[type]],"_",-1)</f>
        <v>#N/A</v>
      </c>
      <c r="AN2519" t="s">
        <v>12695</v>
      </c>
      <c r="AO2519" t="s">
        <v>2778</v>
      </c>
      <c r="AP2519" s="3">
        <v>5.0967029999999899E-12</v>
      </c>
      <c r="AQ2519" t="str">
        <f>_xlfn.TEXTBEFORE(Table17[[#This Row],[rxn]],"-",-1)</f>
        <v>PROWASTE</v>
      </c>
    </row>
    <row r="2520" spans="16:43" ht="17" x14ac:dyDescent="0.25">
      <c r="P2520" s="4"/>
      <c r="T2520"/>
      <c r="AF2520" s="1" t="s">
        <v>12941</v>
      </c>
      <c r="AG2520" s="1" t="s">
        <v>2778</v>
      </c>
      <c r="AH2520" s="9">
        <v>9.1099387000000002E-11</v>
      </c>
      <c r="AI2520" s="1" t="e">
        <f>_xlfn.TEXTAFTER(Table916[[#This Row],[type]],"-",-1)</f>
        <v>#N/A</v>
      </c>
      <c r="AJ2520" s="1" t="e">
        <f ca="1">_xlfn.TEXTAFTER(_xlfn.TEXTBEFORE(Table916[[#This Row],[type]],"-"&amp;Table916[[#This Row],[rxn-no-enz]]),"RXN-")</f>
        <v>#N/A</v>
      </c>
      <c r="AK2520" s="1" t="e">
        <f>_xlfn.TEXTBEFORE(Table916[[#This Row],[type]],"_",-1)</f>
        <v>#N/A</v>
      </c>
      <c r="AN2520" t="s">
        <v>12696</v>
      </c>
      <c r="AO2520" t="s">
        <v>2778</v>
      </c>
      <c r="AP2520" s="3">
        <v>7.59856989999999E-10</v>
      </c>
      <c r="AQ2520" t="str">
        <f>_xlfn.TEXTBEFORE(Table17[[#This Row],[rxn]],"-",-1)</f>
        <v>PROWASTE</v>
      </c>
    </row>
    <row r="2521" spans="16:43" ht="17" x14ac:dyDescent="0.25">
      <c r="P2521" s="4"/>
      <c r="T2521"/>
      <c r="AF2521" s="1" t="s">
        <v>12942</v>
      </c>
      <c r="AG2521" s="1" t="s">
        <v>2778</v>
      </c>
      <c r="AH2521" s="9">
        <v>2.72710743E-10</v>
      </c>
      <c r="AI2521" s="1" t="e">
        <f>_xlfn.TEXTAFTER(Table916[[#This Row],[type]],"-",-1)</f>
        <v>#N/A</v>
      </c>
      <c r="AJ2521" s="1" t="e">
        <f ca="1">_xlfn.TEXTAFTER(_xlfn.TEXTBEFORE(Table916[[#This Row],[type]],"-"&amp;Table916[[#This Row],[rxn-no-enz]]),"RXN-")</f>
        <v>#N/A</v>
      </c>
      <c r="AK2521" s="1" t="e">
        <f>_xlfn.TEXTBEFORE(Table916[[#This Row],[type]],"_",-1)</f>
        <v>#N/A</v>
      </c>
      <c r="AN2521" t="s">
        <v>12697</v>
      </c>
      <c r="AO2521" t="s">
        <v>2778</v>
      </c>
      <c r="AP2521" s="3">
        <v>6.8705414599999899E-10</v>
      </c>
      <c r="AQ2521" t="str">
        <f>_xlfn.TEXTBEFORE(Table17[[#This Row],[rxn]],"-",-1)</f>
        <v>PROWASTE</v>
      </c>
    </row>
    <row r="2522" spans="16:43" ht="17" x14ac:dyDescent="0.25">
      <c r="P2522" s="4"/>
      <c r="T2522"/>
      <c r="AF2522" s="1" t="s">
        <v>12943</v>
      </c>
      <c r="AG2522" s="1" t="s">
        <v>2778</v>
      </c>
      <c r="AH2522" s="9">
        <v>2.9140071299999999E-10</v>
      </c>
      <c r="AI2522" s="1" t="e">
        <f>_xlfn.TEXTAFTER(Table916[[#This Row],[type]],"-",-1)</f>
        <v>#N/A</v>
      </c>
      <c r="AJ2522" s="1" t="e">
        <f ca="1">_xlfn.TEXTAFTER(_xlfn.TEXTBEFORE(Table916[[#This Row],[type]],"-"&amp;Table916[[#This Row],[rxn-no-enz]]),"RXN-")</f>
        <v>#N/A</v>
      </c>
      <c r="AK2522" s="1" t="e">
        <f>_xlfn.TEXTBEFORE(Table916[[#This Row],[type]],"_",-1)</f>
        <v>#N/A</v>
      </c>
      <c r="AN2522" t="s">
        <v>12698</v>
      </c>
      <c r="AO2522" t="s">
        <v>2778</v>
      </c>
      <c r="AP2522" s="3">
        <v>4.8028774039999996E-9</v>
      </c>
      <c r="AQ2522" t="str">
        <f>_xlfn.TEXTBEFORE(Table17[[#This Row],[rxn]],"-",-1)</f>
        <v>PROWASTE</v>
      </c>
    </row>
    <row r="2523" spans="16:43" ht="17" x14ac:dyDescent="0.25">
      <c r="P2523" s="4"/>
      <c r="T2523"/>
      <c r="AF2523" s="1" t="s">
        <v>12944</v>
      </c>
      <c r="AG2523" s="1" t="s">
        <v>2778</v>
      </c>
      <c r="AH2523" s="9">
        <v>4.9994060999999998E-11</v>
      </c>
      <c r="AI2523" s="1" t="e">
        <f>_xlfn.TEXTAFTER(Table916[[#This Row],[type]],"-",-1)</f>
        <v>#N/A</v>
      </c>
      <c r="AJ2523" s="1" t="e">
        <f ca="1">_xlfn.TEXTAFTER(_xlfn.TEXTBEFORE(Table916[[#This Row],[type]],"-"&amp;Table916[[#This Row],[rxn-no-enz]]),"RXN-")</f>
        <v>#N/A</v>
      </c>
      <c r="AK2523" s="1" t="e">
        <f>_xlfn.TEXTBEFORE(Table916[[#This Row],[type]],"_",-1)</f>
        <v>#N/A</v>
      </c>
      <c r="AN2523" t="s">
        <v>13880</v>
      </c>
      <c r="AO2523" t="s">
        <v>2778</v>
      </c>
      <c r="AP2523" s="3">
        <v>4.8028774039999996E-9</v>
      </c>
      <c r="AQ2523" t="str">
        <f>_xlfn.TEXTBEFORE(Table17[[#This Row],[rxn]],"-",-1)</f>
        <v>PROWASTE</v>
      </c>
    </row>
    <row r="2524" spans="16:43" ht="17" x14ac:dyDescent="0.25">
      <c r="P2524" s="4"/>
      <c r="T2524"/>
      <c r="AF2524" s="1" t="s">
        <v>12945</v>
      </c>
      <c r="AG2524" s="1" t="s">
        <v>2778</v>
      </c>
      <c r="AH2524" s="9">
        <v>5.2230777E-11</v>
      </c>
      <c r="AI2524" s="1" t="e">
        <f>_xlfn.TEXTAFTER(Table916[[#This Row],[type]],"-",-1)</f>
        <v>#N/A</v>
      </c>
      <c r="AJ2524" s="1" t="e">
        <f ca="1">_xlfn.TEXTAFTER(_xlfn.TEXTBEFORE(Table916[[#This Row],[type]],"-"&amp;Table916[[#This Row],[rxn-no-enz]]),"RXN-")</f>
        <v>#N/A</v>
      </c>
      <c r="AK2524" s="1" t="e">
        <f>_xlfn.TEXTBEFORE(Table916[[#This Row],[type]],"_",-1)</f>
        <v>#N/A</v>
      </c>
      <c r="AN2524" t="s">
        <v>12699</v>
      </c>
      <c r="AO2524" t="s">
        <v>2778</v>
      </c>
      <c r="AP2524" s="3">
        <v>1.4171540699999999E-10</v>
      </c>
      <c r="AQ2524" t="str">
        <f>_xlfn.TEXTBEFORE(Table17[[#This Row],[rxn]],"-",-1)</f>
        <v>PROWASTE</v>
      </c>
    </row>
    <row r="2525" spans="16:43" ht="17" x14ac:dyDescent="0.25">
      <c r="P2525" s="4"/>
      <c r="T2525"/>
      <c r="AF2525" s="1" t="s">
        <v>12946</v>
      </c>
      <c r="AG2525" s="1" t="s">
        <v>2778</v>
      </c>
      <c r="AH2525" s="9">
        <v>2.6155010999999999E-11</v>
      </c>
      <c r="AI2525" s="1" t="e">
        <f>_xlfn.TEXTAFTER(Table916[[#This Row],[type]],"-",-1)</f>
        <v>#N/A</v>
      </c>
      <c r="AJ2525" s="1" t="e">
        <f ca="1">_xlfn.TEXTAFTER(_xlfn.TEXTBEFORE(Table916[[#This Row],[type]],"-"&amp;Table916[[#This Row],[rxn-no-enz]]),"RXN-")</f>
        <v>#N/A</v>
      </c>
      <c r="AK2525" s="1" t="e">
        <f>_xlfn.TEXTBEFORE(Table916[[#This Row],[type]],"_",-1)</f>
        <v>#N/A</v>
      </c>
      <c r="AN2525" t="s">
        <v>12700</v>
      </c>
      <c r="AO2525" t="s">
        <v>2778</v>
      </c>
      <c r="AP2525" s="3">
        <v>2.24392108999999E-10</v>
      </c>
      <c r="AQ2525" t="str">
        <f>_xlfn.TEXTBEFORE(Table17[[#This Row],[rxn]],"-",-1)</f>
        <v>PROWASTE</v>
      </c>
    </row>
    <row r="2526" spans="16:43" ht="17" x14ac:dyDescent="0.25">
      <c r="P2526" s="4"/>
      <c r="T2526"/>
      <c r="AF2526" s="1" t="s">
        <v>12947</v>
      </c>
      <c r="AG2526" s="1" t="s">
        <v>2778</v>
      </c>
      <c r="AH2526" s="9">
        <v>8.6845201999999999E-11</v>
      </c>
      <c r="AI2526" s="1" t="e">
        <f>_xlfn.TEXTAFTER(Table916[[#This Row],[type]],"-",-1)</f>
        <v>#N/A</v>
      </c>
      <c r="AJ2526" s="1" t="e">
        <f ca="1">_xlfn.TEXTAFTER(_xlfn.TEXTBEFORE(Table916[[#This Row],[type]],"-"&amp;Table916[[#This Row],[rxn-no-enz]]),"RXN-")</f>
        <v>#N/A</v>
      </c>
      <c r="AK2526" s="1" t="e">
        <f>_xlfn.TEXTBEFORE(Table916[[#This Row],[type]],"_",-1)</f>
        <v>#N/A</v>
      </c>
      <c r="AN2526" t="s">
        <v>12701</v>
      </c>
      <c r="AO2526" t="s">
        <v>2778</v>
      </c>
      <c r="AP2526" s="3">
        <v>2.8538059099999999E-10</v>
      </c>
      <c r="AQ2526" t="str">
        <f>_xlfn.TEXTBEFORE(Table17[[#This Row],[rxn]],"-",-1)</f>
        <v>PROWASTE</v>
      </c>
    </row>
    <row r="2527" spans="16:43" ht="17" x14ac:dyDescent="0.25">
      <c r="P2527" s="4"/>
      <c r="T2527"/>
      <c r="AF2527" s="1" t="s">
        <v>12948</v>
      </c>
      <c r="AG2527" s="1" t="s">
        <v>2778</v>
      </c>
      <c r="AH2527" s="9">
        <v>2.2451988E-10</v>
      </c>
      <c r="AI2527" s="1" t="e">
        <f>_xlfn.TEXTAFTER(Table916[[#This Row],[type]],"-",-1)</f>
        <v>#N/A</v>
      </c>
      <c r="AJ2527" s="1" t="e">
        <f ca="1">_xlfn.TEXTAFTER(_xlfn.TEXTBEFORE(Table916[[#This Row],[type]],"-"&amp;Table916[[#This Row],[rxn-no-enz]]),"RXN-")</f>
        <v>#N/A</v>
      </c>
      <c r="AK2527" s="1" t="e">
        <f>_xlfn.TEXTBEFORE(Table916[[#This Row],[type]],"_",-1)</f>
        <v>#N/A</v>
      </c>
      <c r="AN2527" t="s">
        <v>13881</v>
      </c>
      <c r="AO2527" t="s">
        <v>2778</v>
      </c>
      <c r="AP2527" s="3">
        <v>2.8538059099999999E-10</v>
      </c>
      <c r="AQ2527" t="str">
        <f>_xlfn.TEXTBEFORE(Table17[[#This Row],[rxn]],"-",-1)</f>
        <v>PROWASTE</v>
      </c>
    </row>
    <row r="2528" spans="16:43" ht="17" x14ac:dyDescent="0.25">
      <c r="P2528" s="4"/>
      <c r="T2528"/>
      <c r="AF2528" s="1" t="s">
        <v>12949</v>
      </c>
      <c r="AG2528" s="1" t="s">
        <v>2778</v>
      </c>
      <c r="AH2528" s="9">
        <v>2.62619362E-10</v>
      </c>
      <c r="AI2528" s="1" t="e">
        <f>_xlfn.TEXTAFTER(Table916[[#This Row],[type]],"-",-1)</f>
        <v>#N/A</v>
      </c>
      <c r="AJ2528" s="1" t="e">
        <f ca="1">_xlfn.TEXTAFTER(_xlfn.TEXTBEFORE(Table916[[#This Row],[type]],"-"&amp;Table916[[#This Row],[rxn-no-enz]]),"RXN-")</f>
        <v>#N/A</v>
      </c>
      <c r="AK2528" s="1" t="e">
        <f>_xlfn.TEXTBEFORE(Table916[[#This Row],[type]],"_",-1)</f>
        <v>#N/A</v>
      </c>
      <c r="AN2528" t="s">
        <v>12702</v>
      </c>
      <c r="AO2528" t="s">
        <v>2778</v>
      </c>
      <c r="AP2528" s="3">
        <v>3.1025759000000003E-11</v>
      </c>
      <c r="AQ2528" t="str">
        <f>_xlfn.TEXTBEFORE(Table17[[#This Row],[rxn]],"-",-1)</f>
        <v>PROWASTE</v>
      </c>
    </row>
    <row r="2529" spans="16:43" ht="17" x14ac:dyDescent="0.25">
      <c r="P2529" s="4"/>
      <c r="T2529"/>
      <c r="AF2529" s="1" t="s">
        <v>12950</v>
      </c>
      <c r="AG2529" s="1" t="s">
        <v>2778</v>
      </c>
      <c r="AH2529" s="9">
        <v>4.7038225470000004E-9</v>
      </c>
      <c r="AI2529" s="1" t="e">
        <f>_xlfn.TEXTAFTER(Table916[[#This Row],[type]],"-",-1)</f>
        <v>#N/A</v>
      </c>
      <c r="AJ2529" s="1" t="e">
        <f ca="1">_xlfn.TEXTAFTER(_xlfn.TEXTBEFORE(Table916[[#This Row],[type]],"-"&amp;Table916[[#This Row],[rxn-no-enz]]),"RXN-")</f>
        <v>#N/A</v>
      </c>
      <c r="AK2529" s="1" t="e">
        <f>_xlfn.TEXTBEFORE(Table916[[#This Row],[type]],"_",-1)</f>
        <v>#N/A</v>
      </c>
      <c r="AN2529" t="s">
        <v>12703</v>
      </c>
      <c r="AO2529" t="s">
        <v>2778</v>
      </c>
      <c r="AP2529" s="3">
        <v>2.3072405949999998E-9</v>
      </c>
      <c r="AQ2529" t="str">
        <f>_xlfn.TEXTBEFORE(Table17[[#This Row],[rxn]],"-",-1)</f>
        <v>PROWASTE</v>
      </c>
    </row>
    <row r="2530" spans="16:43" ht="17" x14ac:dyDescent="0.25">
      <c r="P2530" s="4"/>
      <c r="T2530"/>
      <c r="AF2530" s="1" t="s">
        <v>12951</v>
      </c>
      <c r="AG2530" s="1" t="s">
        <v>2778</v>
      </c>
      <c r="AH2530" s="9">
        <v>7.4457912999999998E-11</v>
      </c>
      <c r="AI2530" s="1" t="e">
        <f>_xlfn.TEXTAFTER(Table916[[#This Row],[type]],"-",-1)</f>
        <v>#N/A</v>
      </c>
      <c r="AJ2530" s="1" t="e">
        <f ca="1">_xlfn.TEXTAFTER(_xlfn.TEXTBEFORE(Table916[[#This Row],[type]],"-"&amp;Table916[[#This Row],[rxn-no-enz]]),"RXN-")</f>
        <v>#N/A</v>
      </c>
      <c r="AK2530" s="1" t="e">
        <f>_xlfn.TEXTBEFORE(Table916[[#This Row],[type]],"_",-1)</f>
        <v>#N/A</v>
      </c>
      <c r="AN2530" t="s">
        <v>12704</v>
      </c>
      <c r="AO2530" t="s">
        <v>2778</v>
      </c>
      <c r="AP2530" s="3">
        <v>1.5284489999999899E-12</v>
      </c>
      <c r="AQ2530" t="str">
        <f>_xlfn.TEXTBEFORE(Table17[[#This Row],[rxn]],"-",-1)</f>
        <v>PROWASTE</v>
      </c>
    </row>
    <row r="2531" spans="16:43" ht="17" x14ac:dyDescent="0.25">
      <c r="P2531" s="4"/>
      <c r="T2531"/>
      <c r="AF2531" s="1" t="s">
        <v>12952</v>
      </c>
      <c r="AG2531" s="1" t="s">
        <v>2778</v>
      </c>
      <c r="AH2531" s="9">
        <v>4.4882884299999997E-10</v>
      </c>
      <c r="AI2531" s="1" t="e">
        <f>_xlfn.TEXTAFTER(Table916[[#This Row],[type]],"-",-1)</f>
        <v>#N/A</v>
      </c>
      <c r="AJ2531" s="1" t="e">
        <f ca="1">_xlfn.TEXTAFTER(_xlfn.TEXTBEFORE(Table916[[#This Row],[type]],"-"&amp;Table916[[#This Row],[rxn-no-enz]]),"RXN-")</f>
        <v>#N/A</v>
      </c>
      <c r="AK2531" s="1" t="e">
        <f>_xlfn.TEXTBEFORE(Table916[[#This Row],[type]],"_",-1)</f>
        <v>#N/A</v>
      </c>
      <c r="AN2531" t="s">
        <v>12705</v>
      </c>
      <c r="AO2531" t="s">
        <v>2778</v>
      </c>
      <c r="AP2531" s="3">
        <v>9.7146055899999994E-10</v>
      </c>
      <c r="AQ2531" t="str">
        <f>_xlfn.TEXTBEFORE(Table17[[#This Row],[rxn]],"-",-1)</f>
        <v>PROWASTE</v>
      </c>
    </row>
    <row r="2532" spans="16:43" ht="17" x14ac:dyDescent="0.25">
      <c r="P2532" s="4"/>
      <c r="T2532"/>
      <c r="AF2532" s="1" t="s">
        <v>12953</v>
      </c>
      <c r="AG2532" s="1" t="s">
        <v>2778</v>
      </c>
      <c r="AH2532" s="9">
        <v>3.5132397E-11</v>
      </c>
      <c r="AI2532" s="1" t="e">
        <f>_xlfn.TEXTAFTER(Table916[[#This Row],[type]],"-",-1)</f>
        <v>#N/A</v>
      </c>
      <c r="AJ2532" s="1" t="e">
        <f ca="1">_xlfn.TEXTAFTER(_xlfn.TEXTBEFORE(Table916[[#This Row],[type]],"-"&amp;Table916[[#This Row],[rxn-no-enz]]),"RXN-")</f>
        <v>#N/A</v>
      </c>
      <c r="AK2532" s="1" t="e">
        <f>_xlfn.TEXTBEFORE(Table916[[#This Row],[type]],"_",-1)</f>
        <v>#N/A</v>
      </c>
      <c r="AN2532" t="s">
        <v>12706</v>
      </c>
      <c r="AO2532" t="s">
        <v>2778</v>
      </c>
      <c r="AP2532" s="3">
        <v>7.45967640999999E-10</v>
      </c>
      <c r="AQ2532" t="str">
        <f>_xlfn.TEXTBEFORE(Table17[[#This Row],[rxn]],"-",-1)</f>
        <v>PROWASTE</v>
      </c>
    </row>
    <row r="2533" spans="16:43" ht="17" x14ac:dyDescent="0.25">
      <c r="P2533" s="4"/>
      <c r="T2533"/>
      <c r="AF2533" s="1" t="s">
        <v>12954</v>
      </c>
      <c r="AG2533" s="1" t="s">
        <v>2778</v>
      </c>
      <c r="AH2533" s="9">
        <v>3.7576729999999897E-12</v>
      </c>
      <c r="AI2533" s="1" t="e">
        <f>_xlfn.TEXTAFTER(Table916[[#This Row],[type]],"-",-1)</f>
        <v>#N/A</v>
      </c>
      <c r="AJ2533" s="1" t="e">
        <f ca="1">_xlfn.TEXTAFTER(_xlfn.TEXTBEFORE(Table916[[#This Row],[type]],"-"&amp;Table916[[#This Row],[rxn-no-enz]]),"RXN-")</f>
        <v>#N/A</v>
      </c>
      <c r="AK2533" s="1" t="e">
        <f>_xlfn.TEXTBEFORE(Table916[[#This Row],[type]],"_",-1)</f>
        <v>#N/A</v>
      </c>
      <c r="AN2533" t="s">
        <v>12707</v>
      </c>
      <c r="AO2533" t="s">
        <v>2778</v>
      </c>
      <c r="AP2533" s="3">
        <v>5.2313023100000001E-9</v>
      </c>
      <c r="AQ2533" t="str">
        <f>_xlfn.TEXTBEFORE(Table17[[#This Row],[rxn]],"-",-1)</f>
        <v>PROWASTE</v>
      </c>
    </row>
    <row r="2534" spans="16:43" ht="17" x14ac:dyDescent="0.25">
      <c r="P2534" s="4"/>
      <c r="T2534"/>
      <c r="AF2534" s="1" t="s">
        <v>12955</v>
      </c>
      <c r="AG2534" s="1" t="s">
        <v>2778</v>
      </c>
      <c r="AH2534" s="9">
        <v>3.5336695000000003E-11</v>
      </c>
      <c r="AI2534" s="1" t="e">
        <f>_xlfn.TEXTAFTER(Table916[[#This Row],[type]],"-",-1)</f>
        <v>#N/A</v>
      </c>
      <c r="AJ2534" s="1" t="e">
        <f ca="1">_xlfn.TEXTAFTER(_xlfn.TEXTBEFORE(Table916[[#This Row],[type]],"-"&amp;Table916[[#This Row],[rxn-no-enz]]),"RXN-")</f>
        <v>#N/A</v>
      </c>
      <c r="AK2534" s="1" t="e">
        <f>_xlfn.TEXTBEFORE(Table916[[#This Row],[type]],"_",-1)</f>
        <v>#N/A</v>
      </c>
      <c r="AN2534" t="s">
        <v>12708</v>
      </c>
      <c r="AO2534" t="s">
        <v>2778</v>
      </c>
      <c r="AP2534" s="3">
        <v>3.2121917E-9</v>
      </c>
      <c r="AQ2534" t="str">
        <f>_xlfn.TEXTBEFORE(Table17[[#This Row],[rxn]],"-",-1)</f>
        <v>PROWASTE</v>
      </c>
    </row>
    <row r="2535" spans="16:43" ht="17" x14ac:dyDescent="0.25">
      <c r="P2535" s="4"/>
      <c r="T2535"/>
      <c r="AF2535" s="1" t="s">
        <v>12956</v>
      </c>
      <c r="AG2535" s="1" t="s">
        <v>2778</v>
      </c>
      <c r="AH2535" s="9">
        <v>2.0345743000000001E-11</v>
      </c>
      <c r="AI2535" s="1" t="e">
        <f>_xlfn.TEXTAFTER(Table916[[#This Row],[type]],"-",-1)</f>
        <v>#N/A</v>
      </c>
      <c r="AJ2535" s="1" t="e">
        <f ca="1">_xlfn.TEXTAFTER(_xlfn.TEXTBEFORE(Table916[[#This Row],[type]],"-"&amp;Table916[[#This Row],[rxn-no-enz]]),"RXN-")</f>
        <v>#N/A</v>
      </c>
      <c r="AK2535" s="1" t="e">
        <f>_xlfn.TEXTBEFORE(Table916[[#This Row],[type]],"_",-1)</f>
        <v>#N/A</v>
      </c>
      <c r="AN2535" t="s">
        <v>12709</v>
      </c>
      <c r="AO2535" t="s">
        <v>2778</v>
      </c>
      <c r="AP2535" s="3">
        <v>4.0654333799999997E-10</v>
      </c>
      <c r="AQ2535" t="str">
        <f>_xlfn.TEXTBEFORE(Table17[[#This Row],[rxn]],"-",-1)</f>
        <v>PROWASTE</v>
      </c>
    </row>
    <row r="2536" spans="16:43" ht="17" x14ac:dyDescent="0.25">
      <c r="P2536" s="4"/>
      <c r="T2536"/>
      <c r="AF2536" s="1" t="s">
        <v>12957</v>
      </c>
      <c r="AG2536" s="1" t="s">
        <v>2778</v>
      </c>
      <c r="AH2536" s="9">
        <v>2.7389499999999901E-12</v>
      </c>
      <c r="AI2536" s="1" t="e">
        <f>_xlfn.TEXTAFTER(Table916[[#This Row],[type]],"-",-1)</f>
        <v>#N/A</v>
      </c>
      <c r="AJ2536" s="1" t="e">
        <f ca="1">_xlfn.TEXTAFTER(_xlfn.TEXTBEFORE(Table916[[#This Row],[type]],"-"&amp;Table916[[#This Row],[rxn-no-enz]]),"RXN-")</f>
        <v>#N/A</v>
      </c>
      <c r="AK2536" s="1" t="e">
        <f>_xlfn.TEXTBEFORE(Table916[[#This Row],[type]],"_",-1)</f>
        <v>#N/A</v>
      </c>
      <c r="AN2536" t="s">
        <v>12710</v>
      </c>
      <c r="AO2536" t="s">
        <v>2778</v>
      </c>
      <c r="AP2536" s="3">
        <v>4.0542207210000001E-9</v>
      </c>
      <c r="AQ2536" t="str">
        <f>_xlfn.TEXTBEFORE(Table17[[#This Row],[rxn]],"-",-1)</f>
        <v>PROWASTE</v>
      </c>
    </row>
    <row r="2537" spans="16:43" ht="17" x14ac:dyDescent="0.25">
      <c r="P2537" s="4"/>
      <c r="T2537"/>
      <c r="AF2537" s="1" t="s">
        <v>12958</v>
      </c>
      <c r="AG2537" s="1" t="s">
        <v>2778</v>
      </c>
      <c r="AH2537" s="9">
        <v>1.6573840999999901E-11</v>
      </c>
      <c r="AI2537" s="1" t="e">
        <f>_xlfn.TEXTAFTER(Table916[[#This Row],[type]],"-",-1)</f>
        <v>#N/A</v>
      </c>
      <c r="AJ2537" s="1" t="e">
        <f ca="1">_xlfn.TEXTAFTER(_xlfn.TEXTBEFORE(Table916[[#This Row],[type]],"-"&amp;Table916[[#This Row],[rxn-no-enz]]),"RXN-")</f>
        <v>#N/A</v>
      </c>
      <c r="AK2537" s="1" t="e">
        <f>_xlfn.TEXTBEFORE(Table916[[#This Row],[type]],"_",-1)</f>
        <v>#N/A</v>
      </c>
      <c r="AN2537" t="s">
        <v>12711</v>
      </c>
      <c r="AO2537" t="s">
        <v>2778</v>
      </c>
      <c r="AP2537" s="3">
        <v>8.21947112E-9</v>
      </c>
      <c r="AQ2537" t="str">
        <f>_xlfn.TEXTBEFORE(Table17[[#This Row],[rxn]],"-",-1)</f>
        <v>PROWASTE</v>
      </c>
    </row>
    <row r="2538" spans="16:43" ht="17" x14ac:dyDescent="0.25">
      <c r="P2538" s="4"/>
      <c r="T2538"/>
      <c r="AF2538" s="1" t="s">
        <v>12959</v>
      </c>
      <c r="AG2538" s="1" t="s">
        <v>2778</v>
      </c>
      <c r="AH2538" s="9">
        <v>1.6500732799999999E-10</v>
      </c>
      <c r="AI2538" s="1" t="e">
        <f>_xlfn.TEXTAFTER(Table916[[#This Row],[type]],"-",-1)</f>
        <v>#N/A</v>
      </c>
      <c r="AJ2538" s="1" t="e">
        <f ca="1">_xlfn.TEXTAFTER(_xlfn.TEXTBEFORE(Table916[[#This Row],[type]],"-"&amp;Table916[[#This Row],[rxn-no-enz]]),"RXN-")</f>
        <v>#N/A</v>
      </c>
      <c r="AK2538" s="1" t="e">
        <f>_xlfn.TEXTBEFORE(Table916[[#This Row],[type]],"_",-1)</f>
        <v>#N/A</v>
      </c>
      <c r="AN2538" t="s">
        <v>12712</v>
      </c>
      <c r="AO2538" t="s">
        <v>2778</v>
      </c>
      <c r="AP2538" s="3">
        <v>2.17960616999999E-10</v>
      </c>
      <c r="AQ2538" t="str">
        <f>_xlfn.TEXTBEFORE(Table17[[#This Row],[rxn]],"-",-1)</f>
        <v>PROWASTE</v>
      </c>
    </row>
    <row r="2539" spans="16:43" ht="17" x14ac:dyDescent="0.25">
      <c r="P2539" s="4"/>
      <c r="T2539"/>
      <c r="AF2539" s="1" t="s">
        <v>12960</v>
      </c>
      <c r="AG2539" s="1" t="s">
        <v>2778</v>
      </c>
      <c r="AH2539" s="9">
        <v>1.9055400000000001E-11</v>
      </c>
      <c r="AI2539" s="1" t="e">
        <f>_xlfn.TEXTAFTER(Table916[[#This Row],[type]],"-",-1)</f>
        <v>#N/A</v>
      </c>
      <c r="AJ2539" s="1" t="e">
        <f ca="1">_xlfn.TEXTAFTER(_xlfn.TEXTBEFORE(Table916[[#This Row],[type]],"-"&amp;Table916[[#This Row],[rxn-no-enz]]),"RXN-")</f>
        <v>#N/A</v>
      </c>
      <c r="AK2539" s="1" t="e">
        <f>_xlfn.TEXTBEFORE(Table916[[#This Row],[type]],"_",-1)</f>
        <v>#N/A</v>
      </c>
      <c r="AN2539" t="s">
        <v>12713</v>
      </c>
      <c r="AO2539" t="s">
        <v>2778</v>
      </c>
      <c r="AP2539" s="3">
        <v>4.2546489999999904E-12</v>
      </c>
      <c r="AQ2539" t="str">
        <f>_xlfn.TEXTBEFORE(Table17[[#This Row],[rxn]],"-",-1)</f>
        <v>PROWASTE</v>
      </c>
    </row>
    <row r="2540" spans="16:43" ht="17" x14ac:dyDescent="0.25">
      <c r="P2540" s="4"/>
      <c r="T2540"/>
      <c r="AF2540" s="1" t="s">
        <v>12961</v>
      </c>
      <c r="AG2540" s="1" t="s">
        <v>2778</v>
      </c>
      <c r="AH2540" s="9">
        <v>1.3388659999999899E-12</v>
      </c>
      <c r="AI2540" s="1" t="e">
        <f>_xlfn.TEXTAFTER(Table916[[#This Row],[type]],"-",-1)</f>
        <v>#N/A</v>
      </c>
      <c r="AJ2540" s="1" t="e">
        <f ca="1">_xlfn.TEXTAFTER(_xlfn.TEXTBEFORE(Table916[[#This Row],[type]],"-"&amp;Table916[[#This Row],[rxn-no-enz]]),"RXN-")</f>
        <v>#N/A</v>
      </c>
      <c r="AK2540" s="1" t="e">
        <f>_xlfn.TEXTBEFORE(Table916[[#This Row],[type]],"_",-1)</f>
        <v>#N/A</v>
      </c>
      <c r="AN2540" t="s">
        <v>12714</v>
      </c>
      <c r="AO2540" t="s">
        <v>2778</v>
      </c>
      <c r="AP2540" s="3">
        <v>2.6348234999999998E-10</v>
      </c>
      <c r="AQ2540" t="str">
        <f>_xlfn.TEXTBEFORE(Table17[[#This Row],[rxn]],"-",-1)</f>
        <v>PROWASTE</v>
      </c>
    </row>
    <row r="2541" spans="16:43" ht="17" x14ac:dyDescent="0.25">
      <c r="P2541" s="4"/>
      <c r="T2541"/>
      <c r="AF2541" s="1" t="s">
        <v>12962</v>
      </c>
      <c r="AG2541" s="1" t="s">
        <v>2778</v>
      </c>
      <c r="AH2541" s="9">
        <v>1.7740230000000001E-12</v>
      </c>
      <c r="AI2541" s="1" t="e">
        <f>_xlfn.TEXTAFTER(Table916[[#This Row],[type]],"-",-1)</f>
        <v>#N/A</v>
      </c>
      <c r="AJ2541" s="1" t="e">
        <f ca="1">_xlfn.TEXTAFTER(_xlfn.TEXTBEFORE(Table916[[#This Row],[type]],"-"&amp;Table916[[#This Row],[rxn-no-enz]]),"RXN-")</f>
        <v>#N/A</v>
      </c>
      <c r="AK2541" s="1" t="e">
        <f>_xlfn.TEXTBEFORE(Table916[[#This Row],[type]],"_",-1)</f>
        <v>#N/A</v>
      </c>
      <c r="AN2541" t="s">
        <v>12715</v>
      </c>
      <c r="AO2541" t="s">
        <v>2778</v>
      </c>
      <c r="AP2541" s="3">
        <v>7.0275684000000005E-11</v>
      </c>
      <c r="AQ2541" t="str">
        <f>_xlfn.TEXTBEFORE(Table17[[#This Row],[rxn]],"-",-1)</f>
        <v>PROWASTE</v>
      </c>
    </row>
    <row r="2542" spans="16:43" ht="17" x14ac:dyDescent="0.25">
      <c r="P2542" s="4"/>
      <c r="T2542"/>
      <c r="AF2542" s="1" t="s">
        <v>12963</v>
      </c>
      <c r="AG2542" s="1" t="s">
        <v>2778</v>
      </c>
      <c r="AH2542" s="9">
        <v>6.0756432999999995E-11</v>
      </c>
      <c r="AI2542" s="1" t="e">
        <f>_xlfn.TEXTAFTER(Table916[[#This Row],[type]],"-",-1)</f>
        <v>#N/A</v>
      </c>
      <c r="AJ2542" s="1" t="e">
        <f ca="1">_xlfn.TEXTAFTER(_xlfn.TEXTBEFORE(Table916[[#This Row],[type]],"-"&amp;Table916[[#This Row],[rxn-no-enz]]),"RXN-")</f>
        <v>#N/A</v>
      </c>
      <c r="AK2542" s="1" t="e">
        <f>_xlfn.TEXTBEFORE(Table916[[#This Row],[type]],"_",-1)</f>
        <v>#N/A</v>
      </c>
      <c r="AN2542" t="s">
        <v>12716</v>
      </c>
      <c r="AO2542" t="s">
        <v>2778</v>
      </c>
      <c r="AP2542" s="3">
        <v>8.7520172600000001E-10</v>
      </c>
      <c r="AQ2542" t="str">
        <f>_xlfn.TEXTBEFORE(Table17[[#This Row],[rxn]],"-",-1)</f>
        <v>PROWASTE</v>
      </c>
    </row>
    <row r="2543" spans="16:43" ht="17" x14ac:dyDescent="0.25">
      <c r="P2543" s="4"/>
      <c r="T2543"/>
      <c r="AF2543" s="1" t="s">
        <v>12964</v>
      </c>
      <c r="AG2543" s="1" t="s">
        <v>2778</v>
      </c>
      <c r="AH2543" s="9">
        <v>3.8819721999999899E-11</v>
      </c>
      <c r="AI2543" s="1" t="e">
        <f>_xlfn.TEXTAFTER(Table916[[#This Row],[type]],"-",-1)</f>
        <v>#N/A</v>
      </c>
      <c r="AJ2543" s="1" t="e">
        <f ca="1">_xlfn.TEXTAFTER(_xlfn.TEXTBEFORE(Table916[[#This Row],[type]],"-"&amp;Table916[[#This Row],[rxn-no-enz]]),"RXN-")</f>
        <v>#N/A</v>
      </c>
      <c r="AK2543" s="1" t="e">
        <f>_xlfn.TEXTBEFORE(Table916[[#This Row],[type]],"_",-1)</f>
        <v>#N/A</v>
      </c>
      <c r="AN2543" t="s">
        <v>12717</v>
      </c>
      <c r="AO2543" t="s">
        <v>2778</v>
      </c>
      <c r="AP2543" s="3">
        <v>2.06343E-13</v>
      </c>
      <c r="AQ2543" t="str">
        <f>_xlfn.TEXTBEFORE(Table17[[#This Row],[rxn]],"-",-1)</f>
        <v>PROWASTE</v>
      </c>
    </row>
    <row r="2544" spans="16:43" ht="17" x14ac:dyDescent="0.25">
      <c r="P2544" s="4"/>
      <c r="T2544"/>
      <c r="AF2544" s="1" t="s">
        <v>12965</v>
      </c>
      <c r="AG2544" s="1" t="s">
        <v>2778</v>
      </c>
      <c r="AH2544" s="9">
        <v>4.3993743999999998E-11</v>
      </c>
      <c r="AI2544" s="1" t="e">
        <f>_xlfn.TEXTAFTER(Table916[[#This Row],[type]],"-",-1)</f>
        <v>#N/A</v>
      </c>
      <c r="AJ2544" s="1" t="e">
        <f ca="1">_xlfn.TEXTAFTER(_xlfn.TEXTBEFORE(Table916[[#This Row],[type]],"-"&amp;Table916[[#This Row],[rxn-no-enz]]),"RXN-")</f>
        <v>#N/A</v>
      </c>
      <c r="AK2544" s="1" t="e">
        <f>_xlfn.TEXTBEFORE(Table916[[#This Row],[type]],"_",-1)</f>
        <v>#N/A</v>
      </c>
      <c r="AN2544" t="s">
        <v>12718</v>
      </c>
      <c r="AO2544" t="s">
        <v>2778</v>
      </c>
      <c r="AP2544" s="3">
        <v>4.0635700699999898E-10</v>
      </c>
      <c r="AQ2544" t="str">
        <f>_xlfn.TEXTBEFORE(Table17[[#This Row],[rxn]],"-",-1)</f>
        <v>PROWASTE</v>
      </c>
    </row>
    <row r="2545" spans="16:43" ht="17" x14ac:dyDescent="0.25">
      <c r="P2545" s="4"/>
      <c r="T2545"/>
      <c r="AF2545" s="1" t="s">
        <v>12966</v>
      </c>
      <c r="AG2545" s="1" t="s">
        <v>2778</v>
      </c>
      <c r="AH2545" s="9">
        <v>1.2216580799999999E-10</v>
      </c>
      <c r="AI2545" s="1" t="e">
        <f>_xlfn.TEXTAFTER(Table916[[#This Row],[type]],"-",-1)</f>
        <v>#N/A</v>
      </c>
      <c r="AJ2545" s="1" t="e">
        <f ca="1">_xlfn.TEXTAFTER(_xlfn.TEXTBEFORE(Table916[[#This Row],[type]],"-"&amp;Table916[[#This Row],[rxn-no-enz]]),"RXN-")</f>
        <v>#N/A</v>
      </c>
      <c r="AK2545" s="1" t="e">
        <f>_xlfn.TEXTBEFORE(Table916[[#This Row],[type]],"_",-1)</f>
        <v>#N/A</v>
      </c>
      <c r="AN2545" t="s">
        <v>12719</v>
      </c>
      <c r="AO2545" t="s">
        <v>2778</v>
      </c>
      <c r="AP2545" s="3">
        <v>1.7756088899999999E-10</v>
      </c>
      <c r="AQ2545" t="str">
        <f>_xlfn.TEXTBEFORE(Table17[[#This Row],[rxn]],"-",-1)</f>
        <v>PROWASTE</v>
      </c>
    </row>
    <row r="2546" spans="16:43" ht="17" x14ac:dyDescent="0.25">
      <c r="P2546" s="4"/>
      <c r="T2546"/>
      <c r="AF2546" s="1" t="s">
        <v>12967</v>
      </c>
      <c r="AG2546" s="1" t="s">
        <v>2778</v>
      </c>
      <c r="AH2546" s="9">
        <v>3.7834221999999898E-11</v>
      </c>
      <c r="AI2546" s="1" t="e">
        <f>_xlfn.TEXTAFTER(Table916[[#This Row],[type]],"-",-1)</f>
        <v>#N/A</v>
      </c>
      <c r="AJ2546" s="1" t="e">
        <f ca="1">_xlfn.TEXTAFTER(_xlfn.TEXTBEFORE(Table916[[#This Row],[type]],"-"&amp;Table916[[#This Row],[rxn-no-enz]]),"RXN-")</f>
        <v>#N/A</v>
      </c>
      <c r="AK2546" s="1" t="e">
        <f>_xlfn.TEXTBEFORE(Table916[[#This Row],[type]],"_",-1)</f>
        <v>#N/A</v>
      </c>
      <c r="AN2546" t="s">
        <v>12720</v>
      </c>
      <c r="AO2546" t="s">
        <v>2778</v>
      </c>
      <c r="AP2546" s="3">
        <v>6.4317069999999902E-11</v>
      </c>
      <c r="AQ2546" t="str">
        <f>_xlfn.TEXTBEFORE(Table17[[#This Row],[rxn]],"-",-1)</f>
        <v>PROWASTE</v>
      </c>
    </row>
    <row r="2547" spans="16:43" ht="17" x14ac:dyDescent="0.25">
      <c r="P2547" s="4"/>
      <c r="T2547"/>
      <c r="AF2547" s="1" t="s">
        <v>12968</v>
      </c>
      <c r="AG2547" s="1" t="s">
        <v>2778</v>
      </c>
      <c r="AH2547" s="9">
        <v>5.8252816999999997E-11</v>
      </c>
      <c r="AI2547" s="1" t="e">
        <f>_xlfn.TEXTAFTER(Table916[[#This Row],[type]],"-",-1)</f>
        <v>#N/A</v>
      </c>
      <c r="AJ2547" s="1" t="e">
        <f ca="1">_xlfn.TEXTAFTER(_xlfn.TEXTBEFORE(Table916[[#This Row],[type]],"-"&amp;Table916[[#This Row],[rxn-no-enz]]),"RXN-")</f>
        <v>#N/A</v>
      </c>
      <c r="AK2547" s="1" t="e">
        <f>_xlfn.TEXTBEFORE(Table916[[#This Row],[type]],"_",-1)</f>
        <v>#N/A</v>
      </c>
      <c r="AN2547" t="s">
        <v>12721</v>
      </c>
      <c r="AO2547" t="s">
        <v>2778</v>
      </c>
      <c r="AP2547" s="3">
        <v>3.0286061719999999E-9</v>
      </c>
      <c r="AQ2547" t="str">
        <f>_xlfn.TEXTBEFORE(Table17[[#This Row],[rxn]],"-",-1)</f>
        <v>PROWASTE</v>
      </c>
    </row>
    <row r="2548" spans="16:43" ht="17" x14ac:dyDescent="0.25">
      <c r="P2548" s="4"/>
      <c r="T2548"/>
      <c r="AF2548" s="1" t="s">
        <v>12969</v>
      </c>
      <c r="AG2548" s="1" t="s">
        <v>2778</v>
      </c>
      <c r="AH2548" s="9">
        <v>1.2545690499999999E-10</v>
      </c>
      <c r="AI2548" s="1" t="e">
        <f>_xlfn.TEXTAFTER(Table916[[#This Row],[type]],"-",-1)</f>
        <v>#N/A</v>
      </c>
      <c r="AJ2548" s="1" t="e">
        <f ca="1">_xlfn.TEXTAFTER(_xlfn.TEXTBEFORE(Table916[[#This Row],[type]],"-"&amp;Table916[[#This Row],[rxn-no-enz]]),"RXN-")</f>
        <v>#N/A</v>
      </c>
      <c r="AK2548" s="1" t="e">
        <f>_xlfn.TEXTBEFORE(Table916[[#This Row],[type]],"_",-1)</f>
        <v>#N/A</v>
      </c>
      <c r="AN2548" t="s">
        <v>12722</v>
      </c>
      <c r="AO2548" t="s">
        <v>2778</v>
      </c>
      <c r="AP2548" s="3">
        <v>1.8023249000000001E-10</v>
      </c>
      <c r="AQ2548" t="str">
        <f>_xlfn.TEXTBEFORE(Table17[[#This Row],[rxn]],"-",-1)</f>
        <v>PROWASTE</v>
      </c>
    </row>
    <row r="2549" spans="16:43" ht="17" x14ac:dyDescent="0.25">
      <c r="P2549" s="4"/>
      <c r="T2549"/>
      <c r="AF2549" s="1" t="s">
        <v>12970</v>
      </c>
      <c r="AG2549" s="1" t="s">
        <v>2778</v>
      </c>
      <c r="AH2549" s="9">
        <v>2.4850056899999998E-10</v>
      </c>
      <c r="AI2549" s="1" t="e">
        <f>_xlfn.TEXTAFTER(Table916[[#This Row],[type]],"-",-1)</f>
        <v>#N/A</v>
      </c>
      <c r="AJ2549" s="1" t="e">
        <f ca="1">_xlfn.TEXTAFTER(_xlfn.TEXTBEFORE(Table916[[#This Row],[type]],"-"&amp;Table916[[#This Row],[rxn-no-enz]]),"RXN-")</f>
        <v>#N/A</v>
      </c>
      <c r="AK2549" s="1" t="e">
        <f>_xlfn.TEXTBEFORE(Table916[[#This Row],[type]],"_",-1)</f>
        <v>#N/A</v>
      </c>
      <c r="AN2549" t="s">
        <v>12723</v>
      </c>
      <c r="AO2549" t="s">
        <v>2778</v>
      </c>
      <c r="AP2549" s="3">
        <v>1.3511207769999999E-9</v>
      </c>
      <c r="AQ2549" t="str">
        <f>_xlfn.TEXTBEFORE(Table17[[#This Row],[rxn]],"-",-1)</f>
        <v>PROWASTE</v>
      </c>
    </row>
    <row r="2550" spans="16:43" ht="17" x14ac:dyDescent="0.25">
      <c r="P2550" s="4"/>
      <c r="T2550"/>
      <c r="AF2550" s="1" t="s">
        <v>12971</v>
      </c>
      <c r="AG2550" s="1" t="s">
        <v>2778</v>
      </c>
      <c r="AH2550" s="9">
        <v>1.1339620000000001E-12</v>
      </c>
      <c r="AI2550" s="1" t="e">
        <f>_xlfn.TEXTAFTER(Table916[[#This Row],[type]],"-",-1)</f>
        <v>#N/A</v>
      </c>
      <c r="AJ2550" s="1" t="e">
        <f ca="1">_xlfn.TEXTAFTER(_xlfn.TEXTBEFORE(Table916[[#This Row],[type]],"-"&amp;Table916[[#This Row],[rxn-no-enz]]),"RXN-")</f>
        <v>#N/A</v>
      </c>
      <c r="AK2550" s="1" t="e">
        <f>_xlfn.TEXTBEFORE(Table916[[#This Row],[type]],"_",-1)</f>
        <v>#N/A</v>
      </c>
      <c r="AN2550" t="s">
        <v>12724</v>
      </c>
      <c r="AO2550" t="s">
        <v>2778</v>
      </c>
      <c r="AP2550" s="3">
        <v>1.0996897E-10</v>
      </c>
      <c r="AQ2550" t="str">
        <f>_xlfn.TEXTBEFORE(Table17[[#This Row],[rxn]],"-",-1)</f>
        <v>PROWASTE</v>
      </c>
    </row>
    <row r="2551" spans="16:43" ht="17" x14ac:dyDescent="0.25">
      <c r="P2551" s="4"/>
      <c r="T2551"/>
      <c r="AF2551" s="1" t="s">
        <v>12972</v>
      </c>
      <c r="AG2551" s="1" t="s">
        <v>2778</v>
      </c>
      <c r="AH2551" s="9">
        <v>1.0803775799999999E-10</v>
      </c>
      <c r="AI2551" s="1" t="e">
        <f>_xlfn.TEXTAFTER(Table916[[#This Row],[type]],"-",-1)</f>
        <v>#N/A</v>
      </c>
      <c r="AJ2551" s="1" t="e">
        <f ca="1">_xlfn.TEXTAFTER(_xlfn.TEXTBEFORE(Table916[[#This Row],[type]],"-"&amp;Table916[[#This Row],[rxn-no-enz]]),"RXN-")</f>
        <v>#N/A</v>
      </c>
      <c r="AK2551" s="1" t="e">
        <f>_xlfn.TEXTBEFORE(Table916[[#This Row],[type]],"_",-1)</f>
        <v>#N/A</v>
      </c>
      <c r="AN2551" t="s">
        <v>13169</v>
      </c>
      <c r="AO2551" t="s">
        <v>2778</v>
      </c>
      <c r="AP2551" s="3">
        <v>2.5934830499999999E-10</v>
      </c>
      <c r="AQ2551" t="str">
        <f>_xlfn.TEXTBEFORE(Table17[[#This Row],[rxn]],"-",-1)</f>
        <v>PROWASTE</v>
      </c>
    </row>
    <row r="2552" spans="16:43" ht="17" x14ac:dyDescent="0.25">
      <c r="P2552" s="4"/>
      <c r="T2552"/>
      <c r="AF2552" s="1" t="s">
        <v>12973</v>
      </c>
      <c r="AG2552" s="1" t="s">
        <v>2778</v>
      </c>
      <c r="AH2552" s="9">
        <v>3.7446884999999899E-11</v>
      </c>
      <c r="AI2552" s="1" t="e">
        <f>_xlfn.TEXTAFTER(Table916[[#This Row],[type]],"-",-1)</f>
        <v>#N/A</v>
      </c>
      <c r="AJ2552" s="1" t="e">
        <f ca="1">_xlfn.TEXTAFTER(_xlfn.TEXTBEFORE(Table916[[#This Row],[type]],"-"&amp;Table916[[#This Row],[rxn-no-enz]]),"RXN-")</f>
        <v>#N/A</v>
      </c>
      <c r="AK2552" s="1" t="e">
        <f>_xlfn.TEXTBEFORE(Table916[[#This Row],[type]],"_",-1)</f>
        <v>#N/A</v>
      </c>
      <c r="AN2552" t="s">
        <v>12725</v>
      </c>
      <c r="AO2552" t="s">
        <v>2778</v>
      </c>
      <c r="AP2552" s="3">
        <v>2.5934830499999999E-10</v>
      </c>
      <c r="AQ2552" t="str">
        <f>_xlfn.TEXTBEFORE(Table17[[#This Row],[rxn]],"-",-1)</f>
        <v>PROWASTE</v>
      </c>
    </row>
    <row r="2553" spans="16:43" ht="17" x14ac:dyDescent="0.25">
      <c r="P2553" s="4"/>
      <c r="T2553"/>
      <c r="AF2553" s="1" t="s">
        <v>12974</v>
      </c>
      <c r="AG2553" s="1" t="s">
        <v>2778</v>
      </c>
      <c r="AH2553" s="9">
        <v>1.5630434899999999E-10</v>
      </c>
      <c r="AI2553" s="1" t="e">
        <f>_xlfn.TEXTAFTER(Table916[[#This Row],[type]],"-",-1)</f>
        <v>#N/A</v>
      </c>
      <c r="AJ2553" s="1" t="e">
        <f ca="1">_xlfn.TEXTAFTER(_xlfn.TEXTBEFORE(Table916[[#This Row],[type]],"-"&amp;Table916[[#This Row],[rxn-no-enz]]),"RXN-")</f>
        <v>#N/A</v>
      </c>
      <c r="AK2553" s="1" t="e">
        <f>_xlfn.TEXTBEFORE(Table916[[#This Row],[type]],"_",-1)</f>
        <v>#N/A</v>
      </c>
      <c r="AN2553" t="s">
        <v>12726</v>
      </c>
      <c r="AO2553" t="s">
        <v>2778</v>
      </c>
      <c r="AP2553" s="3">
        <v>4.78025916E-10</v>
      </c>
      <c r="AQ2553" t="str">
        <f>_xlfn.TEXTBEFORE(Table17[[#This Row],[rxn]],"-",-1)</f>
        <v>PROWASTE</v>
      </c>
    </row>
    <row r="2554" spans="16:43" ht="17" x14ac:dyDescent="0.25">
      <c r="P2554" s="4"/>
      <c r="T2554"/>
      <c r="AF2554" s="1" t="s">
        <v>12975</v>
      </c>
      <c r="AG2554" s="1" t="s">
        <v>2778</v>
      </c>
      <c r="AH2554" s="9">
        <v>2.2840778199999999E-10</v>
      </c>
      <c r="AI2554" s="1" t="e">
        <f>_xlfn.TEXTAFTER(Table916[[#This Row],[type]],"-",-1)</f>
        <v>#N/A</v>
      </c>
      <c r="AJ2554" s="1" t="e">
        <f ca="1">_xlfn.TEXTAFTER(_xlfn.TEXTBEFORE(Table916[[#This Row],[type]],"-"&amp;Table916[[#This Row],[rxn-no-enz]]),"RXN-")</f>
        <v>#N/A</v>
      </c>
      <c r="AK2554" s="1" t="e">
        <f>_xlfn.TEXTBEFORE(Table916[[#This Row],[type]],"_",-1)</f>
        <v>#N/A</v>
      </c>
      <c r="AN2554" t="s">
        <v>13882</v>
      </c>
      <c r="AO2554" t="s">
        <v>2778</v>
      </c>
      <c r="AP2554" s="3">
        <v>8.0798924400000002E-10</v>
      </c>
      <c r="AQ2554" t="str">
        <f>_xlfn.TEXTBEFORE(Table17[[#This Row],[rxn]],"-",-1)</f>
        <v>PROWASTE</v>
      </c>
    </row>
    <row r="2555" spans="16:43" ht="17" x14ac:dyDescent="0.25">
      <c r="P2555" s="4"/>
      <c r="T2555"/>
      <c r="AF2555" s="1" t="s">
        <v>12976</v>
      </c>
      <c r="AG2555" s="1" t="s">
        <v>2778</v>
      </c>
      <c r="AH2555" s="9">
        <v>2.5728262199999999E-10</v>
      </c>
      <c r="AI2555" s="1" t="e">
        <f>_xlfn.TEXTAFTER(Table916[[#This Row],[type]],"-",-1)</f>
        <v>#N/A</v>
      </c>
      <c r="AJ2555" s="1" t="e">
        <f ca="1">_xlfn.TEXTAFTER(_xlfn.TEXTBEFORE(Table916[[#This Row],[type]],"-"&amp;Table916[[#This Row],[rxn-no-enz]]),"RXN-")</f>
        <v>#N/A</v>
      </c>
      <c r="AK2555" s="1" t="e">
        <f>_xlfn.TEXTBEFORE(Table916[[#This Row],[type]],"_",-1)</f>
        <v>#N/A</v>
      </c>
      <c r="AN2555" t="s">
        <v>12727</v>
      </c>
      <c r="AO2555" t="s">
        <v>2778</v>
      </c>
      <c r="AP2555" s="3">
        <v>8.0798924400000002E-10</v>
      </c>
      <c r="AQ2555" t="str">
        <f>_xlfn.TEXTBEFORE(Table17[[#This Row],[rxn]],"-",-1)</f>
        <v>PROWASTE</v>
      </c>
    </row>
    <row r="2556" spans="16:43" ht="17" x14ac:dyDescent="0.25">
      <c r="P2556" s="4"/>
      <c r="T2556"/>
      <c r="AF2556" s="1" t="s">
        <v>12977</v>
      </c>
      <c r="AG2556" s="1" t="s">
        <v>2778</v>
      </c>
      <c r="AH2556" s="9">
        <v>6.1084055999999999E-11</v>
      </c>
      <c r="AI2556" s="1" t="e">
        <f>_xlfn.TEXTAFTER(Table916[[#This Row],[type]],"-",-1)</f>
        <v>#N/A</v>
      </c>
      <c r="AJ2556" s="1" t="e">
        <f ca="1">_xlfn.TEXTAFTER(_xlfn.TEXTBEFORE(Table916[[#This Row],[type]],"-"&amp;Table916[[#This Row],[rxn-no-enz]]),"RXN-")</f>
        <v>#N/A</v>
      </c>
      <c r="AK2556" s="1" t="e">
        <f>_xlfn.TEXTBEFORE(Table916[[#This Row],[type]],"_",-1)</f>
        <v>#N/A</v>
      </c>
      <c r="AN2556" t="s">
        <v>12728</v>
      </c>
      <c r="AO2556" t="s">
        <v>2778</v>
      </c>
      <c r="AP2556" s="3">
        <v>2.5584751E-11</v>
      </c>
      <c r="AQ2556" t="str">
        <f>_xlfn.TEXTBEFORE(Table17[[#This Row],[rxn]],"-",-1)</f>
        <v>PROWASTE</v>
      </c>
    </row>
    <row r="2557" spans="16:43" ht="17" x14ac:dyDescent="0.25">
      <c r="P2557" s="4"/>
      <c r="T2557"/>
      <c r="AF2557" s="1" t="s">
        <v>12978</v>
      </c>
      <c r="AG2557" s="1" t="s">
        <v>2778</v>
      </c>
      <c r="AH2557" s="9">
        <v>1.0576863000000001E-11</v>
      </c>
      <c r="AI2557" s="1" t="e">
        <f>_xlfn.TEXTAFTER(Table916[[#This Row],[type]],"-",-1)</f>
        <v>#N/A</v>
      </c>
      <c r="AJ2557" s="1" t="e">
        <f ca="1">_xlfn.TEXTAFTER(_xlfn.TEXTBEFORE(Table916[[#This Row],[type]],"-"&amp;Table916[[#This Row],[rxn-no-enz]]),"RXN-")</f>
        <v>#N/A</v>
      </c>
      <c r="AK2557" s="1" t="e">
        <f>_xlfn.TEXTBEFORE(Table916[[#This Row],[type]],"_",-1)</f>
        <v>#N/A</v>
      </c>
      <c r="AN2557" t="s">
        <v>12729</v>
      </c>
      <c r="AO2557" t="s">
        <v>2778</v>
      </c>
      <c r="AP2557" s="3">
        <v>1.571871571E-9</v>
      </c>
      <c r="AQ2557" t="str">
        <f>_xlfn.TEXTBEFORE(Table17[[#This Row],[rxn]],"-",-1)</f>
        <v>PROWASTE</v>
      </c>
    </row>
    <row r="2558" spans="16:43" ht="17" x14ac:dyDescent="0.25">
      <c r="P2558" s="4"/>
      <c r="T2558"/>
      <c r="AF2558" s="1" t="s">
        <v>12979</v>
      </c>
      <c r="AG2558" s="1" t="s">
        <v>2778</v>
      </c>
      <c r="AH2558" s="9">
        <v>1.2256007E-11</v>
      </c>
      <c r="AI2558" s="1" t="e">
        <f>_xlfn.TEXTAFTER(Table916[[#This Row],[type]],"-",-1)</f>
        <v>#N/A</v>
      </c>
      <c r="AJ2558" s="1" t="e">
        <f ca="1">_xlfn.TEXTAFTER(_xlfn.TEXTBEFORE(Table916[[#This Row],[type]],"-"&amp;Table916[[#This Row],[rxn-no-enz]]),"RXN-")</f>
        <v>#N/A</v>
      </c>
      <c r="AK2558" s="1" t="e">
        <f>_xlfn.TEXTBEFORE(Table916[[#This Row],[type]],"_",-1)</f>
        <v>#N/A</v>
      </c>
      <c r="AN2558" t="s">
        <v>12730</v>
      </c>
      <c r="AO2558" t="s">
        <v>2778</v>
      </c>
      <c r="AP2558" s="3">
        <v>6.54817253E-10</v>
      </c>
      <c r="AQ2558" t="str">
        <f>_xlfn.TEXTBEFORE(Table17[[#This Row],[rxn]],"-",-1)</f>
        <v>PROWASTE</v>
      </c>
    </row>
    <row r="2559" spans="16:43" ht="17" x14ac:dyDescent="0.25">
      <c r="P2559" s="4"/>
      <c r="T2559"/>
      <c r="AF2559" s="1" t="s">
        <v>12980</v>
      </c>
      <c r="AG2559" s="1" t="s">
        <v>2778</v>
      </c>
      <c r="AH2559" s="9">
        <v>1.2081843559999899E-9</v>
      </c>
      <c r="AI2559" s="1" t="e">
        <f>_xlfn.TEXTAFTER(Table916[[#This Row],[type]],"-",-1)</f>
        <v>#N/A</v>
      </c>
      <c r="AJ2559" s="1" t="e">
        <f ca="1">_xlfn.TEXTAFTER(_xlfn.TEXTBEFORE(Table916[[#This Row],[type]],"-"&amp;Table916[[#This Row],[rxn-no-enz]]),"RXN-")</f>
        <v>#N/A</v>
      </c>
      <c r="AK2559" s="1" t="e">
        <f>_xlfn.TEXTBEFORE(Table916[[#This Row],[type]],"_",-1)</f>
        <v>#N/A</v>
      </c>
      <c r="AN2559" t="s">
        <v>12731</v>
      </c>
      <c r="AO2559" t="s">
        <v>2778</v>
      </c>
      <c r="AP2559" s="3">
        <v>3.1438149029999901E-9</v>
      </c>
      <c r="AQ2559" t="str">
        <f>_xlfn.TEXTBEFORE(Table17[[#This Row],[rxn]],"-",-1)</f>
        <v>PROWASTE</v>
      </c>
    </row>
    <row r="2560" spans="16:43" ht="17" x14ac:dyDescent="0.25">
      <c r="P2560" s="4"/>
      <c r="T2560"/>
      <c r="AF2560" s="1" t="s">
        <v>12981</v>
      </c>
      <c r="AG2560" s="1" t="s">
        <v>2778</v>
      </c>
      <c r="AH2560" s="9">
        <v>4.6581320000000002E-11</v>
      </c>
      <c r="AI2560" s="1" t="e">
        <f>_xlfn.TEXTAFTER(Table916[[#This Row],[type]],"-",-1)</f>
        <v>#N/A</v>
      </c>
      <c r="AJ2560" s="1" t="e">
        <f ca="1">_xlfn.TEXTAFTER(_xlfn.TEXTBEFORE(Table916[[#This Row],[type]],"-"&amp;Table916[[#This Row],[rxn-no-enz]]),"RXN-")</f>
        <v>#N/A</v>
      </c>
      <c r="AK2560" s="1" t="e">
        <f>_xlfn.TEXTBEFORE(Table916[[#This Row],[type]],"_",-1)</f>
        <v>#N/A</v>
      </c>
      <c r="AN2560" t="s">
        <v>12732</v>
      </c>
      <c r="AO2560" t="s">
        <v>2778</v>
      </c>
      <c r="AP2560" s="3">
        <v>3.758266044E-9</v>
      </c>
      <c r="AQ2560" t="str">
        <f>_xlfn.TEXTBEFORE(Table17[[#This Row],[rxn]],"-",-1)</f>
        <v>PROWASTE</v>
      </c>
    </row>
    <row r="2561" spans="16:43" ht="17" x14ac:dyDescent="0.25">
      <c r="P2561" s="4"/>
      <c r="T2561"/>
      <c r="AF2561" s="1" t="s">
        <v>12982</v>
      </c>
      <c r="AG2561" s="1" t="s">
        <v>2778</v>
      </c>
      <c r="AH2561" s="9">
        <v>2.0182200000000001E-13</v>
      </c>
      <c r="AI2561" s="1" t="e">
        <f>_xlfn.TEXTAFTER(Table916[[#This Row],[type]],"-",-1)</f>
        <v>#N/A</v>
      </c>
      <c r="AJ2561" s="1" t="e">
        <f ca="1">_xlfn.TEXTAFTER(_xlfn.TEXTBEFORE(Table916[[#This Row],[type]],"-"&amp;Table916[[#This Row],[rxn-no-enz]]),"RXN-")</f>
        <v>#N/A</v>
      </c>
      <c r="AK2561" s="1" t="e">
        <f>_xlfn.TEXTBEFORE(Table916[[#This Row],[type]],"_",-1)</f>
        <v>#N/A</v>
      </c>
      <c r="AN2561" t="s">
        <v>12733</v>
      </c>
      <c r="AO2561" t="s">
        <v>2778</v>
      </c>
      <c r="AP2561" s="3">
        <v>4.0850033819999999E-9</v>
      </c>
      <c r="AQ2561" t="str">
        <f>_xlfn.TEXTBEFORE(Table17[[#This Row],[rxn]],"-",-1)</f>
        <v>PROWASTE</v>
      </c>
    </row>
    <row r="2562" spans="16:43" ht="17" x14ac:dyDescent="0.25">
      <c r="P2562" s="4"/>
      <c r="T2562"/>
      <c r="AF2562" s="1" t="s">
        <v>12983</v>
      </c>
      <c r="AG2562" s="1" t="s">
        <v>2778</v>
      </c>
      <c r="AH2562" s="9">
        <v>9.1882970000000002E-12</v>
      </c>
      <c r="AI2562" s="1" t="e">
        <f>_xlfn.TEXTAFTER(Table916[[#This Row],[type]],"-",-1)</f>
        <v>#N/A</v>
      </c>
      <c r="AJ2562" s="1" t="e">
        <f ca="1">_xlfn.TEXTAFTER(_xlfn.TEXTBEFORE(Table916[[#This Row],[type]],"-"&amp;Table916[[#This Row],[rxn-no-enz]]),"RXN-")</f>
        <v>#N/A</v>
      </c>
      <c r="AK2562" s="1" t="e">
        <f>_xlfn.TEXTBEFORE(Table916[[#This Row],[type]],"_",-1)</f>
        <v>#N/A</v>
      </c>
      <c r="AN2562" t="s">
        <v>12734</v>
      </c>
      <c r="AO2562" t="s">
        <v>2778</v>
      </c>
      <c r="AP2562" s="3">
        <v>2.4429759E-11</v>
      </c>
      <c r="AQ2562" t="str">
        <f>_xlfn.TEXTBEFORE(Table17[[#This Row],[rxn]],"-",-1)</f>
        <v>PROWASTE</v>
      </c>
    </row>
    <row r="2563" spans="16:43" ht="17" x14ac:dyDescent="0.25">
      <c r="P2563" s="4"/>
      <c r="T2563"/>
      <c r="AF2563" s="1" t="s">
        <v>12984</v>
      </c>
      <c r="AG2563" s="1" t="s">
        <v>2778</v>
      </c>
      <c r="AH2563" s="9">
        <v>2.7386928199999999E-10</v>
      </c>
      <c r="AI2563" s="1" t="e">
        <f>_xlfn.TEXTAFTER(Table916[[#This Row],[type]],"-",-1)</f>
        <v>#N/A</v>
      </c>
      <c r="AJ2563" s="1" t="e">
        <f ca="1">_xlfn.TEXTAFTER(_xlfn.TEXTBEFORE(Table916[[#This Row],[type]],"-"&amp;Table916[[#This Row],[rxn-no-enz]]),"RXN-")</f>
        <v>#N/A</v>
      </c>
      <c r="AK2563" s="1" t="e">
        <f>_xlfn.TEXTBEFORE(Table916[[#This Row],[type]],"_",-1)</f>
        <v>#N/A</v>
      </c>
      <c r="AN2563" t="s">
        <v>13883</v>
      </c>
      <c r="AO2563" t="s">
        <v>2778</v>
      </c>
      <c r="AP2563" s="3">
        <v>7.409289439E-9</v>
      </c>
      <c r="AQ2563" t="str">
        <f>_xlfn.TEXTBEFORE(Table17[[#This Row],[rxn]],"-",-1)</f>
        <v>PROWASTE</v>
      </c>
    </row>
    <row r="2564" spans="16:43" ht="17" x14ac:dyDescent="0.25">
      <c r="P2564" s="4"/>
      <c r="T2564"/>
      <c r="AF2564" s="1" t="s">
        <v>12985</v>
      </c>
      <c r="AG2564" s="1" t="s">
        <v>2778</v>
      </c>
      <c r="AH2564" s="9">
        <v>2.79732131E-10</v>
      </c>
      <c r="AI2564" s="1" t="e">
        <f>_xlfn.TEXTAFTER(Table916[[#This Row],[type]],"-",-1)</f>
        <v>#N/A</v>
      </c>
      <c r="AJ2564" s="1" t="e">
        <f ca="1">_xlfn.TEXTAFTER(_xlfn.TEXTBEFORE(Table916[[#This Row],[type]],"-"&amp;Table916[[#This Row],[rxn-no-enz]]),"RXN-")</f>
        <v>#N/A</v>
      </c>
      <c r="AK2564" s="1" t="e">
        <f>_xlfn.TEXTBEFORE(Table916[[#This Row],[type]],"_",-1)</f>
        <v>#N/A</v>
      </c>
      <c r="AN2564" t="s">
        <v>12735</v>
      </c>
      <c r="AO2564" t="s">
        <v>2778</v>
      </c>
      <c r="AP2564" s="3">
        <v>7.409289439E-9</v>
      </c>
      <c r="AQ2564" t="str">
        <f>_xlfn.TEXTBEFORE(Table17[[#This Row],[rxn]],"-",-1)</f>
        <v>PROWASTE</v>
      </c>
    </row>
    <row r="2565" spans="16:43" ht="17" x14ac:dyDescent="0.25">
      <c r="P2565" s="4"/>
      <c r="T2565"/>
      <c r="AF2565" s="1" t="s">
        <v>12986</v>
      </c>
      <c r="AG2565" s="1" t="s">
        <v>2778</v>
      </c>
      <c r="AH2565" s="9">
        <v>0</v>
      </c>
      <c r="AI2565" s="1" t="e">
        <f>_xlfn.TEXTAFTER(Table916[[#This Row],[type]],"-",-1)</f>
        <v>#N/A</v>
      </c>
      <c r="AJ2565" s="1" t="e">
        <f ca="1">_xlfn.TEXTAFTER(_xlfn.TEXTBEFORE(Table916[[#This Row],[type]],"-"&amp;Table916[[#This Row],[rxn-no-enz]]),"RXN-")</f>
        <v>#N/A</v>
      </c>
      <c r="AK2565" s="1" t="e">
        <f>_xlfn.TEXTBEFORE(Table916[[#This Row],[type]],"_",-1)</f>
        <v>#N/A</v>
      </c>
      <c r="AN2565" t="s">
        <v>12736</v>
      </c>
      <c r="AO2565" t="s">
        <v>2778</v>
      </c>
      <c r="AP2565" s="3">
        <v>2.1959988999999901E-11</v>
      </c>
      <c r="AQ2565" t="str">
        <f>_xlfn.TEXTBEFORE(Table17[[#This Row],[rxn]],"-",-1)</f>
        <v>PROWASTE</v>
      </c>
    </row>
    <row r="2566" spans="16:43" ht="17" x14ac:dyDescent="0.25">
      <c r="P2566" s="4"/>
      <c r="T2566"/>
      <c r="AF2566" s="1" t="s">
        <v>12987</v>
      </c>
      <c r="AG2566" s="1" t="s">
        <v>2778</v>
      </c>
      <c r="AH2566" s="9">
        <v>7.9597850999999995E-11</v>
      </c>
      <c r="AI2566" s="1" t="e">
        <f>_xlfn.TEXTAFTER(Table916[[#This Row],[type]],"-",-1)</f>
        <v>#N/A</v>
      </c>
      <c r="AJ2566" s="1" t="e">
        <f ca="1">_xlfn.TEXTAFTER(_xlfn.TEXTBEFORE(Table916[[#This Row],[type]],"-"&amp;Table916[[#This Row],[rxn-no-enz]]),"RXN-")</f>
        <v>#N/A</v>
      </c>
      <c r="AK2566" s="1" t="e">
        <f>_xlfn.TEXTBEFORE(Table916[[#This Row],[type]],"_",-1)</f>
        <v>#N/A</v>
      </c>
      <c r="AN2566" t="s">
        <v>12737</v>
      </c>
      <c r="AO2566" t="s">
        <v>2778</v>
      </c>
      <c r="AP2566" s="3">
        <v>1.5275233300000001E-10</v>
      </c>
      <c r="AQ2566" t="str">
        <f>_xlfn.TEXTBEFORE(Table17[[#This Row],[rxn]],"-",-1)</f>
        <v>PROWASTE</v>
      </c>
    </row>
    <row r="2567" spans="16:43" ht="17" x14ac:dyDescent="0.25">
      <c r="P2567" s="4"/>
      <c r="T2567"/>
      <c r="AF2567" s="1" t="s">
        <v>12988</v>
      </c>
      <c r="AG2567" s="1" t="s">
        <v>2778</v>
      </c>
      <c r="AH2567" s="9">
        <v>1.24457149E-10</v>
      </c>
      <c r="AI2567" s="1" t="e">
        <f>_xlfn.TEXTAFTER(Table916[[#This Row],[type]],"-",-1)</f>
        <v>#N/A</v>
      </c>
      <c r="AJ2567" s="1" t="e">
        <f ca="1">_xlfn.TEXTAFTER(_xlfn.TEXTBEFORE(Table916[[#This Row],[type]],"-"&amp;Table916[[#This Row],[rxn-no-enz]]),"RXN-")</f>
        <v>#N/A</v>
      </c>
      <c r="AK2567" s="1" t="e">
        <f>_xlfn.TEXTBEFORE(Table916[[#This Row],[type]],"_",-1)</f>
        <v>#N/A</v>
      </c>
      <c r="AN2567" t="s">
        <v>12738</v>
      </c>
      <c r="AO2567" t="s">
        <v>2778</v>
      </c>
      <c r="AP2567" s="3">
        <v>2.1717571999999901E-11</v>
      </c>
      <c r="AQ2567" t="str">
        <f>_xlfn.TEXTBEFORE(Table17[[#This Row],[rxn]],"-",-1)</f>
        <v>PROWASTE</v>
      </c>
    </row>
    <row r="2568" spans="16:43" ht="17" x14ac:dyDescent="0.25">
      <c r="P2568" s="4"/>
      <c r="T2568"/>
      <c r="AF2568" s="1" t="s">
        <v>12989</v>
      </c>
      <c r="AG2568" s="1" t="s">
        <v>2778</v>
      </c>
      <c r="AH2568" s="9">
        <v>3.9521901299999899E-10</v>
      </c>
      <c r="AI2568" s="1" t="e">
        <f>_xlfn.TEXTAFTER(Table916[[#This Row],[type]],"-",-1)</f>
        <v>#N/A</v>
      </c>
      <c r="AJ2568" s="1" t="e">
        <f ca="1">_xlfn.TEXTAFTER(_xlfn.TEXTBEFORE(Table916[[#This Row],[type]],"-"&amp;Table916[[#This Row],[rxn-no-enz]]),"RXN-")</f>
        <v>#N/A</v>
      </c>
      <c r="AK2568" s="1" t="e">
        <f>_xlfn.TEXTBEFORE(Table916[[#This Row],[type]],"_",-1)</f>
        <v>#N/A</v>
      </c>
      <c r="AN2568" t="s">
        <v>12739</v>
      </c>
      <c r="AO2568" t="s">
        <v>2778</v>
      </c>
      <c r="AP2568" s="3">
        <v>2.3742614700000001E-10</v>
      </c>
      <c r="AQ2568" t="str">
        <f>_xlfn.TEXTBEFORE(Table17[[#This Row],[rxn]],"-",-1)</f>
        <v>PROWASTE</v>
      </c>
    </row>
    <row r="2569" spans="16:43" ht="17" x14ac:dyDescent="0.25">
      <c r="P2569" s="4"/>
      <c r="T2569"/>
      <c r="AF2569" s="1" t="s">
        <v>12990</v>
      </c>
      <c r="AG2569" s="1" t="s">
        <v>2778</v>
      </c>
      <c r="AH2569" s="9">
        <v>2.5390418199999899E-10</v>
      </c>
      <c r="AI2569" s="1" t="e">
        <f>_xlfn.TEXTAFTER(Table916[[#This Row],[type]],"-",-1)</f>
        <v>#N/A</v>
      </c>
      <c r="AJ2569" s="1" t="e">
        <f ca="1">_xlfn.TEXTAFTER(_xlfn.TEXTBEFORE(Table916[[#This Row],[type]],"-"&amp;Table916[[#This Row],[rxn-no-enz]]),"RXN-")</f>
        <v>#N/A</v>
      </c>
      <c r="AK2569" s="1" t="e">
        <f>_xlfn.TEXTBEFORE(Table916[[#This Row],[type]],"_",-1)</f>
        <v>#N/A</v>
      </c>
      <c r="AN2569" t="s">
        <v>12740</v>
      </c>
      <c r="AO2569" t="s">
        <v>2778</v>
      </c>
      <c r="AP2569" s="3">
        <v>5.63481011E-10</v>
      </c>
      <c r="AQ2569" t="str">
        <f>_xlfn.TEXTBEFORE(Table17[[#This Row],[rxn]],"-",-1)</f>
        <v>PROWASTE</v>
      </c>
    </row>
    <row r="2570" spans="16:43" ht="17" x14ac:dyDescent="0.25">
      <c r="P2570" s="4"/>
      <c r="T2570"/>
      <c r="AF2570" s="1" t="s">
        <v>12991</v>
      </c>
      <c r="AG2570" s="1" t="s">
        <v>2778</v>
      </c>
      <c r="AH2570" s="9">
        <v>3.08244921E-10</v>
      </c>
      <c r="AI2570" s="1" t="e">
        <f>_xlfn.TEXTAFTER(Table916[[#This Row],[type]],"-",-1)</f>
        <v>#N/A</v>
      </c>
      <c r="AJ2570" s="1" t="e">
        <f ca="1">_xlfn.TEXTAFTER(_xlfn.TEXTBEFORE(Table916[[#This Row],[type]],"-"&amp;Table916[[#This Row],[rxn-no-enz]]),"RXN-")</f>
        <v>#N/A</v>
      </c>
      <c r="AK2570" s="1" t="e">
        <f>_xlfn.TEXTBEFORE(Table916[[#This Row],[type]],"_",-1)</f>
        <v>#N/A</v>
      </c>
      <c r="AN2570" t="s">
        <v>12741</v>
      </c>
      <c r="AO2570" t="s">
        <v>2778</v>
      </c>
      <c r="AP2570" s="3">
        <v>4.9940063199999995E-10</v>
      </c>
      <c r="AQ2570" t="str">
        <f>_xlfn.TEXTBEFORE(Table17[[#This Row],[rxn]],"-",-1)</f>
        <v>PROWASTE</v>
      </c>
    </row>
    <row r="2571" spans="16:43" ht="17" x14ac:dyDescent="0.25">
      <c r="P2571" s="4"/>
      <c r="T2571"/>
      <c r="AF2571" s="1" t="s">
        <v>12992</v>
      </c>
      <c r="AG2571" s="1" t="s">
        <v>2778</v>
      </c>
      <c r="AH2571" s="9">
        <v>7.8052349999999894E-12</v>
      </c>
      <c r="AI2571" s="1" t="e">
        <f>_xlfn.TEXTAFTER(Table916[[#This Row],[type]],"-",-1)</f>
        <v>#N/A</v>
      </c>
      <c r="AJ2571" s="1" t="e">
        <f ca="1">_xlfn.TEXTAFTER(_xlfn.TEXTBEFORE(Table916[[#This Row],[type]],"-"&amp;Table916[[#This Row],[rxn-no-enz]]),"RXN-")</f>
        <v>#N/A</v>
      </c>
      <c r="AK2571" s="1" t="e">
        <f>_xlfn.TEXTBEFORE(Table916[[#This Row],[type]],"_",-1)</f>
        <v>#N/A</v>
      </c>
      <c r="AN2571" t="s">
        <v>12742</v>
      </c>
      <c r="AO2571" t="s">
        <v>2778</v>
      </c>
      <c r="AP2571" s="3">
        <v>7.6958521999999998E-11</v>
      </c>
      <c r="AQ2571" t="str">
        <f>_xlfn.TEXTBEFORE(Table17[[#This Row],[rxn]],"-",-1)</f>
        <v>PROWASTE</v>
      </c>
    </row>
    <row r="2572" spans="16:43" ht="17" x14ac:dyDescent="0.25">
      <c r="P2572" s="4"/>
      <c r="T2572"/>
      <c r="AF2572" s="1" t="s">
        <v>12993</v>
      </c>
      <c r="AG2572" s="1" t="s">
        <v>2778</v>
      </c>
      <c r="AH2572" s="9">
        <v>6.6511352000000003E-11</v>
      </c>
      <c r="AI2572" s="1" t="e">
        <f>_xlfn.TEXTAFTER(Table916[[#This Row],[type]],"-",-1)</f>
        <v>#N/A</v>
      </c>
      <c r="AJ2572" s="1" t="e">
        <f ca="1">_xlfn.TEXTAFTER(_xlfn.TEXTBEFORE(Table916[[#This Row],[type]],"-"&amp;Table916[[#This Row],[rxn-no-enz]]),"RXN-")</f>
        <v>#N/A</v>
      </c>
      <c r="AK2572" s="1" t="e">
        <f>_xlfn.TEXTBEFORE(Table916[[#This Row],[type]],"_",-1)</f>
        <v>#N/A</v>
      </c>
      <c r="AN2572" t="s">
        <v>12743</v>
      </c>
      <c r="AO2572" t="s">
        <v>2778</v>
      </c>
      <c r="AP2572" s="3">
        <v>2.03087131E-10</v>
      </c>
      <c r="AQ2572" t="str">
        <f>_xlfn.TEXTBEFORE(Table17[[#This Row],[rxn]],"-",-1)</f>
        <v>PROWASTE</v>
      </c>
    </row>
    <row r="2573" spans="16:43" ht="17" x14ac:dyDescent="0.25">
      <c r="P2573" s="4"/>
      <c r="T2573"/>
      <c r="AF2573" s="1" t="s">
        <v>12994</v>
      </c>
      <c r="AG2573" s="1" t="s">
        <v>2778</v>
      </c>
      <c r="AH2573" s="9">
        <v>1.5184373699999999E-10</v>
      </c>
      <c r="AI2573" s="1" t="e">
        <f>_xlfn.TEXTAFTER(Table916[[#This Row],[type]],"-",-1)</f>
        <v>#N/A</v>
      </c>
      <c r="AJ2573" s="1" t="e">
        <f ca="1">_xlfn.TEXTAFTER(_xlfn.TEXTBEFORE(Table916[[#This Row],[type]],"-"&amp;Table916[[#This Row],[rxn-no-enz]]),"RXN-")</f>
        <v>#N/A</v>
      </c>
      <c r="AK2573" s="1" t="e">
        <f>_xlfn.TEXTBEFORE(Table916[[#This Row],[type]],"_",-1)</f>
        <v>#N/A</v>
      </c>
      <c r="AN2573" t="s">
        <v>12744</v>
      </c>
      <c r="AO2573" t="s">
        <v>2778</v>
      </c>
      <c r="AP2573" s="3">
        <v>1.138216563E-9</v>
      </c>
      <c r="AQ2573" t="str">
        <f>_xlfn.TEXTBEFORE(Table17[[#This Row],[rxn]],"-",-1)</f>
        <v>PROWASTE</v>
      </c>
    </row>
    <row r="2574" spans="16:43" ht="17" x14ac:dyDescent="0.25">
      <c r="P2574" s="4"/>
      <c r="T2574"/>
      <c r="AF2574" s="1" t="s">
        <v>12995</v>
      </c>
      <c r="AG2574" s="1" t="s">
        <v>2778</v>
      </c>
      <c r="AH2574" s="9">
        <v>3.50031209E-10</v>
      </c>
      <c r="AI2574" s="1" t="e">
        <f>_xlfn.TEXTAFTER(Table916[[#This Row],[type]],"-",-1)</f>
        <v>#N/A</v>
      </c>
      <c r="AJ2574" s="1" t="e">
        <f ca="1">_xlfn.TEXTAFTER(_xlfn.TEXTBEFORE(Table916[[#This Row],[type]],"-"&amp;Table916[[#This Row],[rxn-no-enz]]),"RXN-")</f>
        <v>#N/A</v>
      </c>
      <c r="AK2574" s="1" t="e">
        <f>_xlfn.TEXTBEFORE(Table916[[#This Row],[type]],"_",-1)</f>
        <v>#N/A</v>
      </c>
      <c r="AN2574" t="s">
        <v>12745</v>
      </c>
      <c r="AO2574" t="s">
        <v>2778</v>
      </c>
      <c r="AP2574" s="3">
        <v>7.4022357999999998E-11</v>
      </c>
      <c r="AQ2574" t="str">
        <f>_xlfn.TEXTBEFORE(Table17[[#This Row],[rxn]],"-",-1)</f>
        <v>PROWASTE</v>
      </c>
    </row>
    <row r="2575" spans="16:43" ht="17" x14ac:dyDescent="0.25">
      <c r="P2575" s="4"/>
      <c r="T2575"/>
      <c r="AF2575" s="1" t="s">
        <v>12996</v>
      </c>
      <c r="AG2575" s="1" t="s">
        <v>2778</v>
      </c>
      <c r="AH2575" s="9">
        <v>1.3332418000000001E-11</v>
      </c>
      <c r="AI2575" s="1" t="e">
        <f>_xlfn.TEXTAFTER(Table916[[#This Row],[type]],"-",-1)</f>
        <v>#N/A</v>
      </c>
      <c r="AJ2575" s="1" t="e">
        <f ca="1">_xlfn.TEXTAFTER(_xlfn.TEXTBEFORE(Table916[[#This Row],[type]],"-"&amp;Table916[[#This Row],[rxn-no-enz]]),"RXN-")</f>
        <v>#N/A</v>
      </c>
      <c r="AK2575" s="1" t="e">
        <f>_xlfn.TEXTBEFORE(Table916[[#This Row],[type]],"_",-1)</f>
        <v>#N/A</v>
      </c>
      <c r="AN2575" t="s">
        <v>12746</v>
      </c>
      <c r="AO2575" t="s">
        <v>2778</v>
      </c>
      <c r="AP2575" s="3">
        <v>3.3792151000000001E-11</v>
      </c>
      <c r="AQ2575" t="str">
        <f>_xlfn.TEXTBEFORE(Table17[[#This Row],[rxn]],"-",-1)</f>
        <v>PROWASTE</v>
      </c>
    </row>
    <row r="2576" spans="16:43" ht="17" x14ac:dyDescent="0.25">
      <c r="P2576" s="4"/>
      <c r="T2576"/>
      <c r="AF2576" s="1" t="s">
        <v>12997</v>
      </c>
      <c r="AG2576" s="1" t="s">
        <v>2778</v>
      </c>
      <c r="AH2576" s="9">
        <v>8.9650159999999994E-12</v>
      </c>
      <c r="AI2576" s="1" t="e">
        <f>_xlfn.TEXTAFTER(Table916[[#This Row],[type]],"-",-1)</f>
        <v>#N/A</v>
      </c>
      <c r="AJ2576" s="1" t="e">
        <f ca="1">_xlfn.TEXTAFTER(_xlfn.TEXTBEFORE(Table916[[#This Row],[type]],"-"&amp;Table916[[#This Row],[rxn-no-enz]]),"RXN-")</f>
        <v>#N/A</v>
      </c>
      <c r="AK2576" s="1" t="e">
        <f>_xlfn.TEXTBEFORE(Table916[[#This Row],[type]],"_",-1)</f>
        <v>#N/A</v>
      </c>
      <c r="AN2576" t="s">
        <v>12747</v>
      </c>
      <c r="AO2576" t="s">
        <v>2778</v>
      </c>
      <c r="AP2576" s="3">
        <v>4.6940745999999999E-11</v>
      </c>
      <c r="AQ2576" t="str">
        <f>_xlfn.TEXTBEFORE(Table17[[#This Row],[rxn]],"-",-1)</f>
        <v>PROWASTE</v>
      </c>
    </row>
    <row r="2577" spans="16:43" ht="17" x14ac:dyDescent="0.25">
      <c r="P2577" s="4"/>
      <c r="T2577"/>
      <c r="AF2577" s="1" t="s">
        <v>12998</v>
      </c>
      <c r="AG2577" s="1" t="s">
        <v>2778</v>
      </c>
      <c r="AH2577" s="9">
        <v>3.5455588999999999E-11</v>
      </c>
      <c r="AI2577" s="1" t="e">
        <f>_xlfn.TEXTAFTER(Table916[[#This Row],[type]],"-",-1)</f>
        <v>#N/A</v>
      </c>
      <c r="AJ2577" s="1" t="e">
        <f ca="1">_xlfn.TEXTAFTER(_xlfn.TEXTBEFORE(Table916[[#This Row],[type]],"-"&amp;Table916[[#This Row],[rxn-no-enz]]),"RXN-")</f>
        <v>#N/A</v>
      </c>
      <c r="AK2577" s="1" t="e">
        <f>_xlfn.TEXTBEFORE(Table916[[#This Row],[type]],"_",-1)</f>
        <v>#N/A</v>
      </c>
      <c r="AN2577" t="s">
        <v>12748</v>
      </c>
      <c r="AO2577" t="s">
        <v>2778</v>
      </c>
      <c r="AP2577" s="3">
        <v>2.3051585000000001E-11</v>
      </c>
      <c r="AQ2577" t="str">
        <f>_xlfn.TEXTBEFORE(Table17[[#This Row],[rxn]],"-",-1)</f>
        <v>PROWASTE</v>
      </c>
    </row>
    <row r="2578" spans="16:43" ht="17" x14ac:dyDescent="0.25">
      <c r="P2578" s="4"/>
      <c r="T2578"/>
      <c r="AF2578" s="1" t="s">
        <v>12999</v>
      </c>
      <c r="AG2578" s="1" t="s">
        <v>2778</v>
      </c>
      <c r="AH2578" s="9">
        <v>1.5561939999999999E-10</v>
      </c>
      <c r="AI2578" s="1" t="e">
        <f>_xlfn.TEXTAFTER(Table916[[#This Row],[type]],"-",-1)</f>
        <v>#N/A</v>
      </c>
      <c r="AJ2578" s="1" t="e">
        <f ca="1">_xlfn.TEXTAFTER(_xlfn.TEXTBEFORE(Table916[[#This Row],[type]],"-"&amp;Table916[[#This Row],[rxn-no-enz]]),"RXN-")</f>
        <v>#N/A</v>
      </c>
      <c r="AK2578" s="1" t="e">
        <f>_xlfn.TEXTBEFORE(Table916[[#This Row],[type]],"_",-1)</f>
        <v>#N/A</v>
      </c>
      <c r="AN2578" t="s">
        <v>12749</v>
      </c>
      <c r="AO2578" t="s">
        <v>2778</v>
      </c>
      <c r="AP2578" s="3">
        <v>4.4002714129999996E-9</v>
      </c>
      <c r="AQ2578" t="str">
        <f>_xlfn.TEXTBEFORE(Table17[[#This Row],[rxn]],"-",-1)</f>
        <v>PROWASTE</v>
      </c>
    </row>
    <row r="2579" spans="16:43" ht="17" x14ac:dyDescent="0.25">
      <c r="P2579" s="4"/>
      <c r="T2579"/>
      <c r="AF2579" s="1" t="s">
        <v>13000</v>
      </c>
      <c r="AG2579" s="1" t="s">
        <v>2778</v>
      </c>
      <c r="AH2579" s="9">
        <v>4.9533069999999999E-12</v>
      </c>
      <c r="AI2579" s="1" t="e">
        <f>_xlfn.TEXTAFTER(Table916[[#This Row],[type]],"-",-1)</f>
        <v>#N/A</v>
      </c>
      <c r="AJ2579" s="1" t="e">
        <f ca="1">_xlfn.TEXTAFTER(_xlfn.TEXTBEFORE(Table916[[#This Row],[type]],"-"&amp;Table916[[#This Row],[rxn-no-enz]]),"RXN-")</f>
        <v>#N/A</v>
      </c>
      <c r="AK2579" s="1" t="e">
        <f>_xlfn.TEXTBEFORE(Table916[[#This Row],[type]],"_",-1)</f>
        <v>#N/A</v>
      </c>
      <c r="AN2579" t="s">
        <v>12750</v>
      </c>
      <c r="AO2579" t="s">
        <v>2778</v>
      </c>
      <c r="AP2579" s="3">
        <v>3.7397474999999998E-11</v>
      </c>
      <c r="AQ2579" t="str">
        <f>_xlfn.TEXTBEFORE(Table17[[#This Row],[rxn]],"-",-1)</f>
        <v>PROWASTE</v>
      </c>
    </row>
    <row r="2580" spans="16:43" ht="17" x14ac:dyDescent="0.25">
      <c r="P2580" s="4"/>
      <c r="T2580"/>
      <c r="AF2580" s="1" t="s">
        <v>13001</v>
      </c>
      <c r="AG2580" s="1" t="s">
        <v>2778</v>
      </c>
      <c r="AH2580" s="9">
        <v>7.6741771600000002E-10</v>
      </c>
      <c r="AI2580" s="1" t="e">
        <f>_xlfn.TEXTAFTER(Table916[[#This Row],[type]],"-",-1)</f>
        <v>#N/A</v>
      </c>
      <c r="AJ2580" s="1" t="e">
        <f ca="1">_xlfn.TEXTAFTER(_xlfn.TEXTBEFORE(Table916[[#This Row],[type]],"-"&amp;Table916[[#This Row],[rxn-no-enz]]),"RXN-")</f>
        <v>#N/A</v>
      </c>
      <c r="AK2580" s="1" t="e">
        <f>_xlfn.TEXTBEFORE(Table916[[#This Row],[type]],"_",-1)</f>
        <v>#N/A</v>
      </c>
      <c r="AN2580" t="s">
        <v>12751</v>
      </c>
      <c r="AO2580" t="s">
        <v>2778</v>
      </c>
      <c r="AP2580" s="3">
        <v>5.7702687999999999E-11</v>
      </c>
      <c r="AQ2580" t="str">
        <f>_xlfn.TEXTBEFORE(Table17[[#This Row],[rxn]],"-",-1)</f>
        <v>PROWASTE</v>
      </c>
    </row>
    <row r="2581" spans="16:43" ht="17" x14ac:dyDescent="0.25">
      <c r="P2581" s="4"/>
      <c r="T2581"/>
      <c r="AF2581" s="1" t="s">
        <v>13002</v>
      </c>
      <c r="AG2581" s="1" t="s">
        <v>2778</v>
      </c>
      <c r="AH2581" s="9">
        <v>2.4348740599999898E-10</v>
      </c>
      <c r="AI2581" s="1" t="e">
        <f>_xlfn.TEXTAFTER(Table916[[#This Row],[type]],"-",-1)</f>
        <v>#N/A</v>
      </c>
      <c r="AJ2581" s="1" t="e">
        <f ca="1">_xlfn.TEXTAFTER(_xlfn.TEXTBEFORE(Table916[[#This Row],[type]],"-"&amp;Table916[[#This Row],[rxn-no-enz]]),"RXN-")</f>
        <v>#N/A</v>
      </c>
      <c r="AK2581" s="1" t="e">
        <f>_xlfn.TEXTBEFORE(Table916[[#This Row],[type]],"_",-1)</f>
        <v>#N/A</v>
      </c>
      <c r="AN2581" t="s">
        <v>12752</v>
      </c>
      <c r="AO2581" t="s">
        <v>2778</v>
      </c>
      <c r="AP2581" s="3">
        <v>5.5072407199999996E-10</v>
      </c>
      <c r="AQ2581" t="str">
        <f>_xlfn.TEXTBEFORE(Table17[[#This Row],[rxn]],"-",-1)</f>
        <v>PROWASTE</v>
      </c>
    </row>
    <row r="2582" spans="16:43" ht="17" x14ac:dyDescent="0.25">
      <c r="P2582" s="4"/>
      <c r="T2582"/>
      <c r="AF2582" s="1" t="s">
        <v>13003</v>
      </c>
      <c r="AG2582" s="1" t="s">
        <v>2778</v>
      </c>
      <c r="AH2582" s="9">
        <v>7.7207989999999994E-12</v>
      </c>
      <c r="AI2582" s="1" t="e">
        <f>_xlfn.TEXTAFTER(Table916[[#This Row],[type]],"-",-1)</f>
        <v>#N/A</v>
      </c>
      <c r="AJ2582" s="1" t="e">
        <f ca="1">_xlfn.TEXTAFTER(_xlfn.TEXTBEFORE(Table916[[#This Row],[type]],"-"&amp;Table916[[#This Row],[rxn-no-enz]]),"RXN-")</f>
        <v>#N/A</v>
      </c>
      <c r="AK2582" s="1" t="e">
        <f>_xlfn.TEXTBEFORE(Table916[[#This Row],[type]],"_",-1)</f>
        <v>#N/A</v>
      </c>
      <c r="AN2582" t="s">
        <v>12753</v>
      </c>
      <c r="AO2582" t="s">
        <v>2778</v>
      </c>
      <c r="AP2582" s="3">
        <v>2.47494795E-10</v>
      </c>
      <c r="AQ2582" t="str">
        <f>_xlfn.TEXTBEFORE(Table17[[#This Row],[rxn]],"-",-1)</f>
        <v>PROWASTE</v>
      </c>
    </row>
    <row r="2583" spans="16:43" ht="17" x14ac:dyDescent="0.25">
      <c r="P2583" s="4"/>
      <c r="T2583"/>
      <c r="AF2583" s="1" t="s">
        <v>13004</v>
      </c>
      <c r="AG2583" s="1" t="s">
        <v>2778</v>
      </c>
      <c r="AH2583" s="9">
        <v>4.2698342999999998E-11</v>
      </c>
      <c r="AI2583" s="1" t="e">
        <f>_xlfn.TEXTAFTER(Table916[[#This Row],[type]],"-",-1)</f>
        <v>#N/A</v>
      </c>
      <c r="AJ2583" s="1" t="e">
        <f ca="1">_xlfn.TEXTAFTER(_xlfn.TEXTBEFORE(Table916[[#This Row],[type]],"-"&amp;Table916[[#This Row],[rxn-no-enz]]),"RXN-")</f>
        <v>#N/A</v>
      </c>
      <c r="AK2583" s="1" t="e">
        <f>_xlfn.TEXTBEFORE(Table916[[#This Row],[type]],"_",-1)</f>
        <v>#N/A</v>
      </c>
      <c r="AN2583" t="s">
        <v>12754</v>
      </c>
      <c r="AO2583" t="s">
        <v>2778</v>
      </c>
      <c r="AP2583" s="3">
        <v>1.17955202599999E-9</v>
      </c>
      <c r="AQ2583" t="str">
        <f>_xlfn.TEXTBEFORE(Table17[[#This Row],[rxn]],"-",-1)</f>
        <v>PROWASTE</v>
      </c>
    </row>
    <row r="2584" spans="16:43" ht="17" x14ac:dyDescent="0.25">
      <c r="P2584" s="4"/>
      <c r="T2584"/>
      <c r="AF2584" s="1" t="s">
        <v>13005</v>
      </c>
      <c r="AG2584" s="1" t="s">
        <v>2778</v>
      </c>
      <c r="AH2584" s="9">
        <v>1.3205823E-11</v>
      </c>
      <c r="AI2584" s="1" t="e">
        <f>_xlfn.TEXTAFTER(Table916[[#This Row],[type]],"-",-1)</f>
        <v>#N/A</v>
      </c>
      <c r="AJ2584" s="1" t="e">
        <f ca="1">_xlfn.TEXTAFTER(_xlfn.TEXTBEFORE(Table916[[#This Row],[type]],"-"&amp;Table916[[#This Row],[rxn-no-enz]]),"RXN-")</f>
        <v>#N/A</v>
      </c>
      <c r="AK2584" s="1" t="e">
        <f>_xlfn.TEXTBEFORE(Table916[[#This Row],[type]],"_",-1)</f>
        <v>#N/A</v>
      </c>
      <c r="AN2584" t="s">
        <v>12755</v>
      </c>
      <c r="AO2584" t="s">
        <v>2778</v>
      </c>
      <c r="AP2584" s="3">
        <v>2.2238322200000001E-9</v>
      </c>
      <c r="AQ2584" t="str">
        <f>_xlfn.TEXTBEFORE(Table17[[#This Row],[rxn]],"-",-1)</f>
        <v>PROWASTE</v>
      </c>
    </row>
    <row r="2585" spans="16:43" ht="17" x14ac:dyDescent="0.25">
      <c r="P2585" s="4"/>
      <c r="T2585"/>
      <c r="AF2585" s="1" t="s">
        <v>13006</v>
      </c>
      <c r="AG2585" s="1" t="s">
        <v>2778</v>
      </c>
      <c r="AH2585" s="9">
        <v>3.7118209599999899E-10</v>
      </c>
      <c r="AI2585" s="1" t="e">
        <f>_xlfn.TEXTAFTER(Table916[[#This Row],[type]],"-",-1)</f>
        <v>#N/A</v>
      </c>
      <c r="AJ2585" s="1" t="e">
        <f ca="1">_xlfn.TEXTAFTER(_xlfn.TEXTBEFORE(Table916[[#This Row],[type]],"-"&amp;Table916[[#This Row],[rxn-no-enz]]),"RXN-")</f>
        <v>#N/A</v>
      </c>
      <c r="AK2585" s="1" t="e">
        <f>_xlfn.TEXTBEFORE(Table916[[#This Row],[type]],"_",-1)</f>
        <v>#N/A</v>
      </c>
      <c r="AN2585" t="s">
        <v>12756</v>
      </c>
      <c r="AO2585" t="s">
        <v>2778</v>
      </c>
      <c r="AP2585" s="3">
        <v>7.84983039999999E-11</v>
      </c>
      <c r="AQ2585" t="str">
        <f>_xlfn.TEXTBEFORE(Table17[[#This Row],[rxn]],"-",-1)</f>
        <v>PROWASTE</v>
      </c>
    </row>
    <row r="2586" spans="16:43" ht="17" x14ac:dyDescent="0.25">
      <c r="P2586" s="4"/>
      <c r="T2586"/>
      <c r="AF2586" s="1" t="s">
        <v>13007</v>
      </c>
      <c r="AG2586" s="1" t="s">
        <v>2778</v>
      </c>
      <c r="AH2586" s="9">
        <v>2.3723902459999998E-9</v>
      </c>
      <c r="AI2586" s="1" t="e">
        <f>_xlfn.TEXTAFTER(Table916[[#This Row],[type]],"-",-1)</f>
        <v>#N/A</v>
      </c>
      <c r="AJ2586" s="1" t="e">
        <f ca="1">_xlfn.TEXTAFTER(_xlfn.TEXTBEFORE(Table916[[#This Row],[type]],"-"&amp;Table916[[#This Row],[rxn-no-enz]]),"RXN-")</f>
        <v>#N/A</v>
      </c>
      <c r="AK2586" s="1" t="e">
        <f>_xlfn.TEXTBEFORE(Table916[[#This Row],[type]],"_",-1)</f>
        <v>#N/A</v>
      </c>
      <c r="AN2586" t="s">
        <v>12757</v>
      </c>
      <c r="AO2586" t="s">
        <v>2778</v>
      </c>
      <c r="AP2586" s="3">
        <v>1.9143442499999999E-10</v>
      </c>
      <c r="AQ2586" t="str">
        <f>_xlfn.TEXTBEFORE(Table17[[#This Row],[rxn]],"-",-1)</f>
        <v>PROWASTE</v>
      </c>
    </row>
    <row r="2587" spans="16:43" ht="17" x14ac:dyDescent="0.25">
      <c r="P2587" s="4"/>
      <c r="T2587"/>
      <c r="AF2587" s="1" t="s">
        <v>13008</v>
      </c>
      <c r="AG2587" s="1" t="s">
        <v>2778</v>
      </c>
      <c r="AH2587" s="9">
        <v>6.9913080599999996E-10</v>
      </c>
      <c r="AI2587" s="1" t="e">
        <f>_xlfn.TEXTAFTER(Table916[[#This Row],[type]],"-",-1)</f>
        <v>#N/A</v>
      </c>
      <c r="AJ2587" s="1" t="e">
        <f ca="1">_xlfn.TEXTAFTER(_xlfn.TEXTBEFORE(Table916[[#This Row],[type]],"-"&amp;Table916[[#This Row],[rxn-no-enz]]),"RXN-")</f>
        <v>#N/A</v>
      </c>
      <c r="AK2587" s="1" t="e">
        <f>_xlfn.TEXTBEFORE(Table916[[#This Row],[type]],"_",-1)</f>
        <v>#N/A</v>
      </c>
      <c r="AN2587" t="s">
        <v>12758</v>
      </c>
      <c r="AO2587" t="s">
        <v>2778</v>
      </c>
      <c r="AP2587" s="3">
        <v>7.9055571999999997E-10</v>
      </c>
      <c r="AQ2587" t="str">
        <f>_xlfn.TEXTBEFORE(Table17[[#This Row],[rxn]],"-",-1)</f>
        <v>PROWASTE</v>
      </c>
    </row>
    <row r="2588" spans="16:43" ht="17" x14ac:dyDescent="0.25">
      <c r="P2588" s="4"/>
      <c r="T2588"/>
      <c r="AF2588" s="1" t="s">
        <v>13009</v>
      </c>
      <c r="AG2588" s="1" t="s">
        <v>2778</v>
      </c>
      <c r="AH2588" s="9">
        <v>2.0114123600000001E-10</v>
      </c>
      <c r="AI2588" s="1" t="e">
        <f>_xlfn.TEXTAFTER(Table916[[#This Row],[type]],"-",-1)</f>
        <v>#N/A</v>
      </c>
      <c r="AJ2588" s="1" t="e">
        <f ca="1">_xlfn.TEXTAFTER(_xlfn.TEXTBEFORE(Table916[[#This Row],[type]],"-"&amp;Table916[[#This Row],[rxn-no-enz]]),"RXN-")</f>
        <v>#N/A</v>
      </c>
      <c r="AK2588" s="1" t="e">
        <f>_xlfn.TEXTBEFORE(Table916[[#This Row],[type]],"_",-1)</f>
        <v>#N/A</v>
      </c>
      <c r="AN2588" t="s">
        <v>13884</v>
      </c>
      <c r="AO2588" t="s">
        <v>2778</v>
      </c>
      <c r="AP2588" s="3">
        <v>7.9055571999999997E-10</v>
      </c>
      <c r="AQ2588" t="str">
        <f>_xlfn.TEXTBEFORE(Table17[[#This Row],[rxn]],"-",-1)</f>
        <v>PROWASTE</v>
      </c>
    </row>
    <row r="2589" spans="16:43" ht="17" x14ac:dyDescent="0.25">
      <c r="P2589" s="4"/>
      <c r="T2589"/>
      <c r="AF2589" s="1" t="s">
        <v>13010</v>
      </c>
      <c r="AG2589" s="1" t="s">
        <v>2778</v>
      </c>
      <c r="AH2589" s="9">
        <v>1.3270562240000001E-9</v>
      </c>
      <c r="AI2589" s="1" t="e">
        <f>_xlfn.TEXTAFTER(Table916[[#This Row],[type]],"-",-1)</f>
        <v>#N/A</v>
      </c>
      <c r="AJ2589" s="1" t="e">
        <f ca="1">_xlfn.TEXTAFTER(_xlfn.TEXTBEFORE(Table916[[#This Row],[type]],"-"&amp;Table916[[#This Row],[rxn-no-enz]]),"RXN-")</f>
        <v>#N/A</v>
      </c>
      <c r="AK2589" s="1" t="e">
        <f>_xlfn.TEXTBEFORE(Table916[[#This Row],[type]],"_",-1)</f>
        <v>#N/A</v>
      </c>
      <c r="AN2589" t="s">
        <v>12759</v>
      </c>
      <c r="AO2589" t="s">
        <v>2778</v>
      </c>
      <c r="AP2589" s="3">
        <v>9.2113813799999998E-10</v>
      </c>
      <c r="AQ2589" t="str">
        <f>_xlfn.TEXTBEFORE(Table17[[#This Row],[rxn]],"-",-1)</f>
        <v>PROWASTE</v>
      </c>
    </row>
    <row r="2590" spans="16:43" ht="17" x14ac:dyDescent="0.25">
      <c r="P2590" s="4"/>
      <c r="T2590"/>
      <c r="AF2590" s="1" t="s">
        <v>13011</v>
      </c>
      <c r="AG2590" s="1" t="s">
        <v>2778</v>
      </c>
      <c r="AH2590" s="9">
        <v>1.4399283599999999E-10</v>
      </c>
      <c r="AI2590" s="1" t="e">
        <f>_xlfn.TEXTAFTER(Table916[[#This Row],[type]],"-",-1)</f>
        <v>#N/A</v>
      </c>
      <c r="AJ2590" s="1" t="e">
        <f ca="1">_xlfn.TEXTAFTER(_xlfn.TEXTBEFORE(Table916[[#This Row],[type]],"-"&amp;Table916[[#This Row],[rxn-no-enz]]),"RXN-")</f>
        <v>#N/A</v>
      </c>
      <c r="AK2590" s="1" t="e">
        <f>_xlfn.TEXTBEFORE(Table916[[#This Row],[type]],"_",-1)</f>
        <v>#N/A</v>
      </c>
      <c r="AN2590" t="s">
        <v>13170</v>
      </c>
      <c r="AO2590" t="s">
        <v>2778</v>
      </c>
      <c r="AP2590" s="3">
        <v>1.327531818E-9</v>
      </c>
      <c r="AQ2590" t="str">
        <f>_xlfn.TEXTBEFORE(Table17[[#This Row],[rxn]],"-",-1)</f>
        <v>PROWASTE</v>
      </c>
    </row>
    <row r="2591" spans="16:43" ht="17" x14ac:dyDescent="0.25">
      <c r="P2591" s="4"/>
      <c r="T2591"/>
      <c r="AF2591" s="1" t="s">
        <v>13012</v>
      </c>
      <c r="AG2591" s="1" t="s">
        <v>2778</v>
      </c>
      <c r="AH2591" s="9">
        <v>8.9375033899999996E-10</v>
      </c>
      <c r="AI2591" s="1" t="e">
        <f>_xlfn.TEXTAFTER(Table916[[#This Row],[type]],"-",-1)</f>
        <v>#N/A</v>
      </c>
      <c r="AJ2591" s="1" t="e">
        <f ca="1">_xlfn.TEXTAFTER(_xlfn.TEXTBEFORE(Table916[[#This Row],[type]],"-"&amp;Table916[[#This Row],[rxn-no-enz]]),"RXN-")</f>
        <v>#N/A</v>
      </c>
      <c r="AK2591" s="1" t="e">
        <f>_xlfn.TEXTBEFORE(Table916[[#This Row],[type]],"_",-1)</f>
        <v>#N/A</v>
      </c>
      <c r="AN2591" t="s">
        <v>12760</v>
      </c>
      <c r="AO2591" t="s">
        <v>2778</v>
      </c>
      <c r="AP2591" s="3">
        <v>1.327531818E-9</v>
      </c>
      <c r="AQ2591" t="str">
        <f>_xlfn.TEXTBEFORE(Table17[[#This Row],[rxn]],"-",-1)</f>
        <v>PROWASTE</v>
      </c>
    </row>
    <row r="2592" spans="16:43" ht="17" x14ac:dyDescent="0.25">
      <c r="P2592" s="4"/>
      <c r="T2592"/>
      <c r="AF2592" s="1" t="s">
        <v>13013</v>
      </c>
      <c r="AG2592" s="1" t="s">
        <v>2778</v>
      </c>
      <c r="AH2592" s="9">
        <v>1.4419224179999899E-9</v>
      </c>
      <c r="AI2592" s="1" t="e">
        <f>_xlfn.TEXTAFTER(Table916[[#This Row],[type]],"-",-1)</f>
        <v>#N/A</v>
      </c>
      <c r="AJ2592" s="1" t="e">
        <f ca="1">_xlfn.TEXTAFTER(_xlfn.TEXTBEFORE(Table916[[#This Row],[type]],"-"&amp;Table916[[#This Row],[rxn-no-enz]]),"RXN-")</f>
        <v>#N/A</v>
      </c>
      <c r="AK2592" s="1" t="e">
        <f>_xlfn.TEXTBEFORE(Table916[[#This Row],[type]],"_",-1)</f>
        <v>#N/A</v>
      </c>
      <c r="AN2592" t="s">
        <v>12761</v>
      </c>
      <c r="AO2592" t="s">
        <v>2778</v>
      </c>
      <c r="AP2592" s="3">
        <v>8.2362012599999998E-10</v>
      </c>
      <c r="AQ2592" t="str">
        <f>_xlfn.TEXTBEFORE(Table17[[#This Row],[rxn]],"-",-1)</f>
        <v>PROWASTE</v>
      </c>
    </row>
    <row r="2593" spans="16:43" ht="17" x14ac:dyDescent="0.25">
      <c r="P2593" s="4"/>
      <c r="T2593"/>
      <c r="AF2593" s="1" t="s">
        <v>13014</v>
      </c>
      <c r="AG2593" s="1" t="s">
        <v>2778</v>
      </c>
      <c r="AH2593" s="9">
        <v>4.5823858999999999E-10</v>
      </c>
      <c r="AI2593" s="1" t="e">
        <f>_xlfn.TEXTAFTER(Table916[[#This Row],[type]],"-",-1)</f>
        <v>#N/A</v>
      </c>
      <c r="AJ2593" s="1" t="e">
        <f ca="1">_xlfn.TEXTAFTER(_xlfn.TEXTBEFORE(Table916[[#This Row],[type]],"-"&amp;Table916[[#This Row],[rxn-no-enz]]),"RXN-")</f>
        <v>#N/A</v>
      </c>
      <c r="AK2593" s="1" t="e">
        <f>_xlfn.TEXTBEFORE(Table916[[#This Row],[type]],"_",-1)</f>
        <v>#N/A</v>
      </c>
      <c r="AN2593" t="s">
        <v>12762</v>
      </c>
      <c r="AO2593" t="s">
        <v>2778</v>
      </c>
      <c r="AP2593" s="3">
        <v>1.4057696000000001E-11</v>
      </c>
      <c r="AQ2593" t="str">
        <f>_xlfn.TEXTBEFORE(Table17[[#This Row],[rxn]],"-",-1)</f>
        <v>PROWASTE</v>
      </c>
    </row>
    <row r="2594" spans="16:43" ht="17" x14ac:dyDescent="0.25">
      <c r="AG2594" s="1" t="s">
        <v>13015</v>
      </c>
      <c r="AH2594" s="1" t="s">
        <v>2778</v>
      </c>
      <c r="AI2594" s="9">
        <v>1.6074049579999999E-9</v>
      </c>
      <c r="AJ2594" s="1" t="str">
        <f>_xlfn.TEXTAFTER(Table916[[#This Row],[type]],"-",-1)</f>
        <v>RPL19A</v>
      </c>
      <c r="AK2594" s="1" t="e">
        <f>_xlfn.TEXTAFTER(_xlfn.TEXTBEFORE(Table916[[#This Row],[type]],"-"&amp;Table916[[#This Row],[rxn-no-enz]]),"RXN-")</f>
        <v>#N/A</v>
      </c>
      <c r="AL2594" s="1" t="e">
        <f>_xlfn.TEXTBEFORE(Table916[[#This Row],[type]],"_",-1)</f>
        <v>#N/A</v>
      </c>
      <c r="AN2594" t="s">
        <v>12763</v>
      </c>
      <c r="AO2594" t="s">
        <v>2778</v>
      </c>
      <c r="AP2594" s="3">
        <v>2.151582566E-9</v>
      </c>
      <c r="AQ2594" t="str">
        <f>_xlfn.TEXTBEFORE(Table17[[#This Row],[rxn]],"-",-1)</f>
        <v>PROWASTE</v>
      </c>
    </row>
    <row r="2595" spans="16:43" ht="17" x14ac:dyDescent="0.25">
      <c r="AG2595" s="1" t="s">
        <v>13016</v>
      </c>
      <c r="AH2595" s="1" t="s">
        <v>2778</v>
      </c>
      <c r="AI2595" s="9">
        <v>8.1817117799999997E-10</v>
      </c>
      <c r="AJ2595" s="1" t="str">
        <f>_xlfn.TEXTAFTER(Table916[[#This Row],[type]],"-",-1)</f>
        <v>RPL1A</v>
      </c>
      <c r="AK2595" s="1" t="e">
        <f>_xlfn.TEXTAFTER(_xlfn.TEXTBEFORE(Table916[[#This Row],[type]],"-"&amp;Table916[[#This Row],[rxn-no-enz]]),"RXN-")</f>
        <v>#N/A</v>
      </c>
      <c r="AL2595" s="1" t="e">
        <f>_xlfn.TEXTBEFORE(Table916[[#This Row],[type]],"_",-1)</f>
        <v>#N/A</v>
      </c>
      <c r="AN2595" t="s">
        <v>13885</v>
      </c>
      <c r="AO2595" t="s">
        <v>2778</v>
      </c>
      <c r="AP2595" s="3">
        <v>2.151582566E-9</v>
      </c>
      <c r="AQ2595" t="str">
        <f>_xlfn.TEXTBEFORE(Table17[[#This Row],[rxn]],"-",-1)</f>
        <v>PROWASTE</v>
      </c>
    </row>
    <row r="2596" spans="16:43" ht="17" x14ac:dyDescent="0.25">
      <c r="AG2596" s="1" t="s">
        <v>13017</v>
      </c>
      <c r="AH2596" s="1" t="s">
        <v>2778</v>
      </c>
      <c r="AI2596" s="9">
        <v>1.0240405459999999E-9</v>
      </c>
      <c r="AJ2596" s="1" t="str">
        <f>_xlfn.TEXTAFTER(Table916[[#This Row],[type]],"-",-1)</f>
        <v>RPL20A</v>
      </c>
      <c r="AK2596" s="1" t="e">
        <f>_xlfn.TEXTAFTER(_xlfn.TEXTBEFORE(Table916[[#This Row],[type]],"-"&amp;Table916[[#This Row],[rxn-no-enz]]),"RXN-")</f>
        <v>#N/A</v>
      </c>
      <c r="AL2596" s="1" t="e">
        <f>_xlfn.TEXTBEFORE(Table916[[#This Row],[type]],"_",-1)</f>
        <v>#N/A</v>
      </c>
      <c r="AN2596" t="s">
        <v>12764</v>
      </c>
      <c r="AO2596" t="s">
        <v>2778</v>
      </c>
      <c r="AP2596" s="3">
        <v>2.104594454E-9</v>
      </c>
      <c r="AQ2596" t="str">
        <f>_xlfn.TEXTBEFORE(Table17[[#This Row],[rxn]],"-",-1)</f>
        <v>PROWASTE</v>
      </c>
    </row>
    <row r="2597" spans="16:43" ht="17" x14ac:dyDescent="0.25">
      <c r="AG2597" s="1" t="s">
        <v>13018</v>
      </c>
      <c r="AH2597" s="1" t="s">
        <v>2778</v>
      </c>
      <c r="AI2597" s="9">
        <v>1.28931479E-10</v>
      </c>
      <c r="AJ2597" s="1" t="str">
        <f>_xlfn.TEXTAFTER(Table916[[#This Row],[type]],"-",-1)</f>
        <v>RPL21A</v>
      </c>
      <c r="AK2597" s="1" t="e">
        <f>_xlfn.TEXTAFTER(_xlfn.TEXTBEFORE(Table916[[#This Row],[type]],"-"&amp;Table916[[#This Row],[rxn-no-enz]]),"RXN-")</f>
        <v>#N/A</v>
      </c>
      <c r="AL2597" s="1" t="e">
        <f>_xlfn.TEXTBEFORE(Table916[[#This Row],[type]],"_",-1)</f>
        <v>#N/A</v>
      </c>
      <c r="AN2597" t="s">
        <v>12765</v>
      </c>
      <c r="AO2597" t="s">
        <v>2778</v>
      </c>
      <c r="AP2597" s="3">
        <v>5.8959069999999899E-12</v>
      </c>
      <c r="AQ2597" t="str">
        <f>_xlfn.TEXTBEFORE(Table17[[#This Row],[rxn]],"-",-1)</f>
        <v>PROWASTE</v>
      </c>
    </row>
    <row r="2598" spans="16:43" ht="17" x14ac:dyDescent="0.25">
      <c r="AG2598" s="1" t="s">
        <v>13019</v>
      </c>
      <c r="AH2598" s="1" t="s">
        <v>2778</v>
      </c>
      <c r="AI2598" s="9">
        <v>7.7304478900000004E-10</v>
      </c>
      <c r="AJ2598" s="1" t="str">
        <f>_xlfn.TEXTAFTER(Table916[[#This Row],[type]],"-",-1)</f>
        <v>RPL21B</v>
      </c>
      <c r="AK2598" s="1" t="e">
        <f>_xlfn.TEXTAFTER(_xlfn.TEXTBEFORE(Table916[[#This Row],[type]],"-"&amp;Table916[[#This Row],[rxn-no-enz]]),"RXN-")</f>
        <v>#N/A</v>
      </c>
      <c r="AL2598" s="1" t="e">
        <f>_xlfn.TEXTBEFORE(Table916[[#This Row],[type]],"_",-1)</f>
        <v>#N/A</v>
      </c>
      <c r="AN2598" t="s">
        <v>12766</v>
      </c>
      <c r="AO2598" t="s">
        <v>2778</v>
      </c>
      <c r="AP2598" s="3">
        <v>7.6239879000000001E-11</v>
      </c>
      <c r="AQ2598" t="str">
        <f>_xlfn.TEXTBEFORE(Table17[[#This Row],[rxn]],"-",-1)</f>
        <v>PROWASTE</v>
      </c>
    </row>
    <row r="2599" spans="16:43" ht="17" x14ac:dyDescent="0.25">
      <c r="AG2599" s="1" t="s">
        <v>13020</v>
      </c>
      <c r="AH2599" s="1" t="s">
        <v>2778</v>
      </c>
      <c r="AI2599" s="9">
        <v>1.9498998650000002E-9</v>
      </c>
      <c r="AJ2599" s="1" t="str">
        <f>_xlfn.TEXTAFTER(Table916[[#This Row],[type]],"-",-1)</f>
        <v>RPL22A</v>
      </c>
      <c r="AK2599" s="1" t="e">
        <f>_xlfn.TEXTAFTER(_xlfn.TEXTBEFORE(Table916[[#This Row],[type]],"-"&amp;Table916[[#This Row],[rxn-no-enz]]),"RXN-")</f>
        <v>#N/A</v>
      </c>
      <c r="AL2599" s="1" t="e">
        <f>_xlfn.TEXTBEFORE(Table916[[#This Row],[type]],"_",-1)</f>
        <v>#N/A</v>
      </c>
      <c r="AN2599" t="s">
        <v>12767</v>
      </c>
      <c r="AO2599" t="s">
        <v>2778</v>
      </c>
      <c r="AP2599" s="3">
        <v>3.7084170700000002E-10</v>
      </c>
      <c r="AQ2599" t="str">
        <f>_xlfn.TEXTBEFORE(Table17[[#This Row],[rxn]],"-",-1)</f>
        <v>PROWASTE</v>
      </c>
    </row>
    <row r="2600" spans="16:43" ht="17" x14ac:dyDescent="0.25">
      <c r="AG2600" s="1" t="s">
        <v>13021</v>
      </c>
      <c r="AH2600" s="1" t="s">
        <v>2778</v>
      </c>
      <c r="AI2600" s="9">
        <v>9.8248183300000002E-10</v>
      </c>
      <c r="AJ2600" s="1" t="str">
        <f>_xlfn.TEXTAFTER(Table916[[#This Row],[type]],"-",-1)</f>
        <v>RPL23A</v>
      </c>
      <c r="AK2600" s="1" t="e">
        <f>_xlfn.TEXTAFTER(_xlfn.TEXTBEFORE(Table916[[#This Row],[type]],"-"&amp;Table916[[#This Row],[rxn-no-enz]]),"RXN-")</f>
        <v>#N/A</v>
      </c>
      <c r="AL2600" s="1" t="e">
        <f>_xlfn.TEXTBEFORE(Table916[[#This Row],[type]],"_",-1)</f>
        <v>#N/A</v>
      </c>
      <c r="AN2600" t="s">
        <v>12768</v>
      </c>
      <c r="AO2600" t="s">
        <v>2778</v>
      </c>
      <c r="AP2600" s="3">
        <v>1.7047178699999999E-9</v>
      </c>
      <c r="AQ2600" t="str">
        <f>_xlfn.TEXTBEFORE(Table17[[#This Row],[rxn]],"-",-1)</f>
        <v>PROWASTE</v>
      </c>
    </row>
    <row r="2601" spans="16:43" ht="17" x14ac:dyDescent="0.25">
      <c r="AG2601" s="1" t="s">
        <v>13022</v>
      </c>
      <c r="AH2601" s="1" t="s">
        <v>2778</v>
      </c>
      <c r="AI2601" s="9">
        <v>3.6944163999999997E-11</v>
      </c>
      <c r="AJ2601" s="1" t="str">
        <f>_xlfn.TEXTAFTER(Table916[[#This Row],[type]],"-",-1)</f>
        <v>RPL24A</v>
      </c>
      <c r="AK2601" s="1" t="e">
        <f>_xlfn.TEXTAFTER(_xlfn.TEXTBEFORE(Table916[[#This Row],[type]],"-"&amp;Table916[[#This Row],[rxn-no-enz]]),"RXN-")</f>
        <v>#N/A</v>
      </c>
      <c r="AL2601" s="1" t="e">
        <f>_xlfn.TEXTBEFORE(Table916[[#This Row],[type]],"_",-1)</f>
        <v>#N/A</v>
      </c>
      <c r="AN2601" t="s">
        <v>12769</v>
      </c>
      <c r="AO2601" t="s">
        <v>2778</v>
      </c>
      <c r="AP2601" s="3">
        <v>2.5860369999999999E-11</v>
      </c>
      <c r="AQ2601" t="str">
        <f>_xlfn.TEXTBEFORE(Table17[[#This Row],[rxn]],"-",-1)</f>
        <v>PROWASTE</v>
      </c>
    </row>
    <row r="2602" spans="16:43" ht="17" x14ac:dyDescent="0.25">
      <c r="AG2602" s="1" t="s">
        <v>13023</v>
      </c>
      <c r="AH2602" s="1" t="s">
        <v>2778</v>
      </c>
      <c r="AI2602" s="9">
        <v>1.7541099699999999E-9</v>
      </c>
      <c r="AJ2602" s="1" t="str">
        <f>_xlfn.TEXTAFTER(Table916[[#This Row],[type]],"-",-1)</f>
        <v>RPL25</v>
      </c>
      <c r="AK2602" s="1" t="e">
        <f>_xlfn.TEXTAFTER(_xlfn.TEXTBEFORE(Table916[[#This Row],[type]],"-"&amp;Table916[[#This Row],[rxn-no-enz]]),"RXN-")</f>
        <v>#N/A</v>
      </c>
      <c r="AL2602" s="1" t="e">
        <f>_xlfn.TEXTBEFORE(Table916[[#This Row],[type]],"_",-1)</f>
        <v>#N/A</v>
      </c>
      <c r="AN2602" t="s">
        <v>12770</v>
      </c>
      <c r="AO2602" t="s">
        <v>2778</v>
      </c>
      <c r="AP2602" s="3">
        <v>1.7801313590000001E-9</v>
      </c>
      <c r="AQ2602" t="str">
        <f>_xlfn.TEXTBEFORE(Table17[[#This Row],[rxn]],"-",-1)</f>
        <v>PROWASTE</v>
      </c>
    </row>
    <row r="2603" spans="16:43" ht="17" x14ac:dyDescent="0.25">
      <c r="AG2603" s="1" t="s">
        <v>13024</v>
      </c>
      <c r="AH2603" s="1" t="s">
        <v>2778</v>
      </c>
      <c r="AI2603" s="9">
        <v>1.9599601340000001E-9</v>
      </c>
      <c r="AJ2603" s="1" t="str">
        <f>_xlfn.TEXTAFTER(Table916[[#This Row],[type]],"-",-1)</f>
        <v>RPL26A</v>
      </c>
      <c r="AK2603" s="1" t="e">
        <f>_xlfn.TEXTAFTER(_xlfn.TEXTBEFORE(Table916[[#This Row],[type]],"-"&amp;Table916[[#This Row],[rxn-no-enz]]),"RXN-")</f>
        <v>#N/A</v>
      </c>
      <c r="AL2603" s="1" t="e">
        <f>_xlfn.TEXTBEFORE(Table916[[#This Row],[type]],"_",-1)</f>
        <v>#N/A</v>
      </c>
      <c r="AN2603" t="s">
        <v>12771</v>
      </c>
      <c r="AO2603" t="s">
        <v>2778</v>
      </c>
      <c r="AP2603" s="3">
        <v>9.3886409999999994E-11</v>
      </c>
      <c r="AQ2603" t="str">
        <f>_xlfn.TEXTBEFORE(Table17[[#This Row],[rxn]],"-",-1)</f>
        <v>PROWASTE</v>
      </c>
    </row>
    <row r="2604" spans="16:43" ht="17" x14ac:dyDescent="0.25">
      <c r="AG2604" s="1" t="s">
        <v>13025</v>
      </c>
      <c r="AH2604" s="1" t="s">
        <v>2778</v>
      </c>
      <c r="AI2604" s="9">
        <v>9.04304607E-10</v>
      </c>
      <c r="AJ2604" s="1" t="str">
        <f>_xlfn.TEXTAFTER(Table916[[#This Row],[type]],"-",-1)</f>
        <v>RPL27A</v>
      </c>
      <c r="AK2604" s="1" t="e">
        <f>_xlfn.TEXTAFTER(_xlfn.TEXTBEFORE(Table916[[#This Row],[type]],"-"&amp;Table916[[#This Row],[rxn-no-enz]]),"RXN-")</f>
        <v>#N/A</v>
      </c>
      <c r="AL2604" s="1" t="e">
        <f>_xlfn.TEXTBEFORE(Table916[[#This Row],[type]],"_",-1)</f>
        <v>#N/A</v>
      </c>
      <c r="AN2604" t="s">
        <v>12772</v>
      </c>
      <c r="AO2604" t="s">
        <v>2778</v>
      </c>
      <c r="AP2604" s="3">
        <v>3.12745912E-10</v>
      </c>
      <c r="AQ2604" t="str">
        <f>_xlfn.TEXTBEFORE(Table17[[#This Row],[rxn]],"-",-1)</f>
        <v>PROWASTE</v>
      </c>
    </row>
    <row r="2605" spans="16:43" ht="17" x14ac:dyDescent="0.25">
      <c r="AG2605" s="1" t="s">
        <v>13026</v>
      </c>
      <c r="AH2605" s="1" t="s">
        <v>2778</v>
      </c>
      <c r="AI2605" s="9">
        <v>1.30484293E-9</v>
      </c>
      <c r="AJ2605" s="1" t="str">
        <f>_xlfn.TEXTAFTER(Table916[[#This Row],[type]],"-",-1)</f>
        <v>RPL28</v>
      </c>
      <c r="AK2605" s="1" t="e">
        <f>_xlfn.TEXTAFTER(_xlfn.TEXTBEFORE(Table916[[#This Row],[type]],"-"&amp;Table916[[#This Row],[rxn-no-enz]]),"RXN-")</f>
        <v>#N/A</v>
      </c>
      <c r="AL2605" s="1" t="e">
        <f>_xlfn.TEXTBEFORE(Table916[[#This Row],[type]],"_",-1)</f>
        <v>#N/A</v>
      </c>
      <c r="AN2605" t="s">
        <v>12773</v>
      </c>
      <c r="AO2605" t="s">
        <v>2778</v>
      </c>
      <c r="AP2605" s="3">
        <v>5.3705606999999998E-11</v>
      </c>
      <c r="AQ2605" t="str">
        <f>_xlfn.TEXTBEFORE(Table17[[#This Row],[rxn]],"-",-1)</f>
        <v>PROWASTE</v>
      </c>
    </row>
    <row r="2606" spans="16:43" ht="17" x14ac:dyDescent="0.25">
      <c r="AG2606" s="1" t="s">
        <v>13027</v>
      </c>
      <c r="AH2606" s="1" t="s">
        <v>2778</v>
      </c>
      <c r="AI2606" s="9">
        <v>3.0762094100000001E-10</v>
      </c>
      <c r="AJ2606" s="1" t="str">
        <f>_xlfn.TEXTAFTER(Table916[[#This Row],[type]],"-",-1)</f>
        <v>RPL3</v>
      </c>
      <c r="AK2606" s="1" t="e">
        <f>_xlfn.TEXTAFTER(_xlfn.TEXTBEFORE(Table916[[#This Row],[type]],"-"&amp;Table916[[#This Row],[rxn-no-enz]]),"RXN-")</f>
        <v>#N/A</v>
      </c>
      <c r="AL2606" s="1" t="e">
        <f>_xlfn.TEXTBEFORE(Table916[[#This Row],[type]],"_",-1)</f>
        <v>#N/A</v>
      </c>
      <c r="AN2606" t="s">
        <v>12774</v>
      </c>
      <c r="AO2606" t="s">
        <v>2778</v>
      </c>
      <c r="AP2606" s="3">
        <v>1.8958556999999999E-11</v>
      </c>
      <c r="AQ2606" t="str">
        <f>_xlfn.TEXTBEFORE(Table17[[#This Row],[rxn]],"-",-1)</f>
        <v>PROWASTE</v>
      </c>
    </row>
    <row r="2607" spans="16:43" ht="17" x14ac:dyDescent="0.25">
      <c r="AG2607" s="1" t="s">
        <v>13028</v>
      </c>
      <c r="AH2607" s="1" t="s">
        <v>2778</v>
      </c>
      <c r="AI2607" s="9">
        <v>6.9551573100000004E-10</v>
      </c>
      <c r="AJ2607" s="1" t="str">
        <f>_xlfn.TEXTAFTER(Table916[[#This Row],[type]],"-",-1)</f>
        <v>RPL30</v>
      </c>
      <c r="AK2607" s="1" t="e">
        <f>_xlfn.TEXTAFTER(_xlfn.TEXTBEFORE(Table916[[#This Row],[type]],"-"&amp;Table916[[#This Row],[rxn-no-enz]]),"RXN-")</f>
        <v>#N/A</v>
      </c>
      <c r="AL2607" s="1" t="e">
        <f>_xlfn.TEXTBEFORE(Table916[[#This Row],[type]],"_",-1)</f>
        <v>#N/A</v>
      </c>
      <c r="AN2607" t="s">
        <v>12775</v>
      </c>
      <c r="AO2607" t="s">
        <v>2778</v>
      </c>
      <c r="AP2607" s="3">
        <v>8.9215409999999993E-12</v>
      </c>
      <c r="AQ2607" t="str">
        <f>_xlfn.TEXTBEFORE(Table17[[#This Row],[rxn]],"-",-1)</f>
        <v>PROWASTE</v>
      </c>
    </row>
    <row r="2608" spans="16:43" ht="17" x14ac:dyDescent="0.25">
      <c r="AG2608" s="1" t="s">
        <v>13029</v>
      </c>
      <c r="AH2608" s="1" t="s">
        <v>2778</v>
      </c>
      <c r="AI2608" s="9">
        <v>1.8437271830000001E-9</v>
      </c>
      <c r="AJ2608" s="1" t="str">
        <f>_xlfn.TEXTAFTER(Table916[[#This Row],[type]],"-",-1)</f>
        <v>RPL31A</v>
      </c>
      <c r="AK2608" s="1" t="e">
        <f>_xlfn.TEXTAFTER(_xlfn.TEXTBEFORE(Table916[[#This Row],[type]],"-"&amp;Table916[[#This Row],[rxn-no-enz]]),"RXN-")</f>
        <v>#N/A</v>
      </c>
      <c r="AL2608" s="1" t="e">
        <f>_xlfn.TEXTBEFORE(Table916[[#This Row],[type]],"_",-1)</f>
        <v>#N/A</v>
      </c>
      <c r="AN2608" t="s">
        <v>12776</v>
      </c>
      <c r="AO2608" t="s">
        <v>2778</v>
      </c>
      <c r="AP2608" s="3">
        <v>7.3666482710000001E-9</v>
      </c>
      <c r="AQ2608" t="str">
        <f>_xlfn.TEXTBEFORE(Table17[[#This Row],[rxn]],"-",-1)</f>
        <v>PROWASTE</v>
      </c>
    </row>
    <row r="2609" spans="33:43" ht="17" x14ac:dyDescent="0.25">
      <c r="AG2609" s="1" t="s">
        <v>13030</v>
      </c>
      <c r="AH2609" s="1" t="s">
        <v>2778</v>
      </c>
      <c r="AI2609" s="9">
        <v>8.14046872E-10</v>
      </c>
      <c r="AJ2609" s="1" t="str">
        <f>_xlfn.TEXTAFTER(Table916[[#This Row],[type]],"-",-1)</f>
        <v>RPL32</v>
      </c>
      <c r="AK2609" s="1" t="e">
        <f>_xlfn.TEXTAFTER(_xlfn.TEXTBEFORE(Table916[[#This Row],[type]],"-"&amp;Table916[[#This Row],[rxn-no-enz]]),"RXN-")</f>
        <v>#N/A</v>
      </c>
      <c r="AL2609" s="1" t="e">
        <f>_xlfn.TEXTBEFORE(Table916[[#This Row],[type]],"_",-1)</f>
        <v>#N/A</v>
      </c>
      <c r="AN2609" t="s">
        <v>12777</v>
      </c>
      <c r="AO2609" t="s">
        <v>2778</v>
      </c>
      <c r="AP2609" s="3">
        <v>5.4925440000000002E-12</v>
      </c>
      <c r="AQ2609" t="str">
        <f>_xlfn.TEXTBEFORE(Table17[[#This Row],[rxn]],"-",-1)</f>
        <v>PROWASTE</v>
      </c>
    </row>
    <row r="2610" spans="33:43" ht="17" x14ac:dyDescent="0.25">
      <c r="AG2610" s="1" t="s">
        <v>13031</v>
      </c>
      <c r="AH2610" s="1" t="s">
        <v>2778</v>
      </c>
      <c r="AI2610" s="9">
        <v>3.8589908349999998E-9</v>
      </c>
      <c r="AJ2610" s="1" t="str">
        <f>_xlfn.TEXTAFTER(Table916[[#This Row],[type]],"-",-1)</f>
        <v>RPL33A</v>
      </c>
      <c r="AK2610" s="1" t="e">
        <f>_xlfn.TEXTAFTER(_xlfn.TEXTBEFORE(Table916[[#This Row],[type]],"-"&amp;Table916[[#This Row],[rxn-no-enz]]),"RXN-")</f>
        <v>#N/A</v>
      </c>
      <c r="AL2610" s="1" t="e">
        <f>_xlfn.TEXTBEFORE(Table916[[#This Row],[type]],"_",-1)</f>
        <v>#N/A</v>
      </c>
      <c r="AN2610" t="s">
        <v>13171</v>
      </c>
      <c r="AO2610" t="s">
        <v>2778</v>
      </c>
      <c r="AP2610" s="3">
        <v>3.3982572399999999E-10</v>
      </c>
      <c r="AQ2610" t="str">
        <f>_xlfn.TEXTBEFORE(Table17[[#This Row],[rxn]],"-",-1)</f>
        <v>PROWASTE</v>
      </c>
    </row>
    <row r="2611" spans="33:43" ht="17" x14ac:dyDescent="0.25">
      <c r="AG2611" s="1" t="s">
        <v>13032</v>
      </c>
      <c r="AH2611" s="1" t="s">
        <v>2778</v>
      </c>
      <c r="AI2611" s="9">
        <v>7.1378899999999996E-10</v>
      </c>
      <c r="AJ2611" s="1" t="str">
        <f>_xlfn.TEXTAFTER(Table916[[#This Row],[type]],"-",-1)</f>
        <v>RPL34A</v>
      </c>
      <c r="AK2611" s="1" t="e">
        <f>_xlfn.TEXTAFTER(_xlfn.TEXTBEFORE(Table916[[#This Row],[type]],"-"&amp;Table916[[#This Row],[rxn-no-enz]]),"RXN-")</f>
        <v>#N/A</v>
      </c>
      <c r="AL2611" s="1" t="e">
        <f>_xlfn.TEXTBEFORE(Table916[[#This Row],[type]],"_",-1)</f>
        <v>#N/A</v>
      </c>
      <c r="AN2611" t="s">
        <v>12778</v>
      </c>
      <c r="AO2611" t="s">
        <v>2778</v>
      </c>
      <c r="AP2611" s="3">
        <v>3.3982572399999999E-10</v>
      </c>
      <c r="AQ2611" t="str">
        <f>_xlfn.TEXTBEFORE(Table17[[#This Row],[rxn]],"-",-1)</f>
        <v>PROWASTE</v>
      </c>
    </row>
    <row r="2612" spans="33:43" ht="17" x14ac:dyDescent="0.25">
      <c r="AG2612" s="1" t="s">
        <v>13033</v>
      </c>
      <c r="AH2612" s="1" t="s">
        <v>2778</v>
      </c>
      <c r="AI2612" s="9">
        <v>3.2220817899999998E-10</v>
      </c>
      <c r="AJ2612" s="1" t="str">
        <f>_xlfn.TEXTAFTER(Table916[[#This Row],[type]],"-",-1)</f>
        <v>RPL35A</v>
      </c>
      <c r="AK2612" s="1" t="e">
        <f>_xlfn.TEXTAFTER(_xlfn.TEXTBEFORE(Table916[[#This Row],[type]],"-"&amp;Table916[[#This Row],[rxn-no-enz]]),"RXN-")</f>
        <v>#N/A</v>
      </c>
      <c r="AL2612" s="1" t="e">
        <f>_xlfn.TEXTBEFORE(Table916[[#This Row],[type]],"_",-1)</f>
        <v>#N/A</v>
      </c>
      <c r="AN2612" t="s">
        <v>12779</v>
      </c>
      <c r="AO2612" t="s">
        <v>2778</v>
      </c>
      <c r="AP2612" s="3">
        <v>5.3668619599999999E-10</v>
      </c>
      <c r="AQ2612" t="str">
        <f>_xlfn.TEXTBEFORE(Table17[[#This Row],[rxn]],"-",-1)</f>
        <v>PROWASTE</v>
      </c>
    </row>
    <row r="2613" spans="33:43" ht="17" x14ac:dyDescent="0.25">
      <c r="AG2613" s="1" t="s">
        <v>13034</v>
      </c>
      <c r="AH2613" s="1" t="s">
        <v>2778</v>
      </c>
      <c r="AI2613" s="9">
        <v>9.34548356E-10</v>
      </c>
      <c r="AJ2613" s="1" t="str">
        <f>_xlfn.TEXTAFTER(Table916[[#This Row],[type]],"-",-1)</f>
        <v>RPL36A</v>
      </c>
      <c r="AK2613" s="1" t="e">
        <f>_xlfn.TEXTAFTER(_xlfn.TEXTBEFORE(Table916[[#This Row],[type]],"-"&amp;Table916[[#This Row],[rxn-no-enz]]),"RXN-")</f>
        <v>#N/A</v>
      </c>
      <c r="AL2613" s="1" t="e">
        <f>_xlfn.TEXTBEFORE(Table916[[#This Row],[type]],"_",-1)</f>
        <v>#N/A</v>
      </c>
      <c r="AN2613" t="s">
        <v>12780</v>
      </c>
      <c r="AO2613" t="s">
        <v>2778</v>
      </c>
      <c r="AP2613" s="3">
        <v>7.2293197399999997E-10</v>
      </c>
      <c r="AQ2613" t="str">
        <f>_xlfn.TEXTBEFORE(Table17[[#This Row],[rxn]],"-",-1)</f>
        <v>PROWASTE</v>
      </c>
    </row>
    <row r="2614" spans="33:43" ht="17" x14ac:dyDescent="0.25">
      <c r="AG2614" s="1" t="s">
        <v>13035</v>
      </c>
      <c r="AH2614" s="1" t="s">
        <v>2778</v>
      </c>
      <c r="AI2614" s="9">
        <v>4.6462051000000002E-11</v>
      </c>
      <c r="AJ2614" s="1" t="str">
        <f>_xlfn.TEXTAFTER(Table916[[#This Row],[type]],"-",-1)</f>
        <v>RPL37A</v>
      </c>
      <c r="AK2614" s="1" t="e">
        <f>_xlfn.TEXTAFTER(_xlfn.TEXTBEFORE(Table916[[#This Row],[type]],"-"&amp;Table916[[#This Row],[rxn-no-enz]]),"RXN-")</f>
        <v>#N/A</v>
      </c>
      <c r="AL2614" s="1" t="e">
        <f>_xlfn.TEXTBEFORE(Table916[[#This Row],[type]],"_",-1)</f>
        <v>#N/A</v>
      </c>
      <c r="AN2614" t="s">
        <v>12781</v>
      </c>
      <c r="AO2614" t="s">
        <v>2778</v>
      </c>
      <c r="AP2614" s="3">
        <v>8.5409353E-11</v>
      </c>
      <c r="AQ2614" t="str">
        <f>_xlfn.TEXTBEFORE(Table17[[#This Row],[rxn]],"-",-1)</f>
        <v>PROWASTE</v>
      </c>
    </row>
    <row r="2615" spans="33:43" ht="17" x14ac:dyDescent="0.25">
      <c r="AG2615" s="1" t="s">
        <v>13036</v>
      </c>
      <c r="AH2615" s="1" t="s">
        <v>2778</v>
      </c>
      <c r="AI2615" s="9">
        <v>1.0897472529999899E-9</v>
      </c>
      <c r="AJ2615" s="1" t="str">
        <f>_xlfn.TEXTAFTER(Table916[[#This Row],[type]],"-",-1)</f>
        <v>RPL38</v>
      </c>
      <c r="AK2615" s="1" t="e">
        <f>_xlfn.TEXTAFTER(_xlfn.TEXTBEFORE(Table916[[#This Row],[type]],"-"&amp;Table916[[#This Row],[rxn-no-enz]]),"RXN-")</f>
        <v>#N/A</v>
      </c>
      <c r="AL2615" s="1" t="e">
        <f>_xlfn.TEXTBEFORE(Table916[[#This Row],[type]],"_",-1)</f>
        <v>#N/A</v>
      </c>
      <c r="AN2615" t="s">
        <v>12782</v>
      </c>
      <c r="AO2615" t="s">
        <v>2778</v>
      </c>
      <c r="AP2615" s="3">
        <v>3.72664802E-10</v>
      </c>
      <c r="AQ2615" t="str">
        <f>_xlfn.TEXTBEFORE(Table17[[#This Row],[rxn]],"-",-1)</f>
        <v>PROWASTE</v>
      </c>
    </row>
    <row r="2616" spans="33:43" ht="17" x14ac:dyDescent="0.25">
      <c r="AG2616" s="1" t="s">
        <v>13037</v>
      </c>
      <c r="AH2616" s="1" t="s">
        <v>2778</v>
      </c>
      <c r="AI2616" s="9">
        <v>1.7156353699999999E-10</v>
      </c>
      <c r="AJ2616" s="1" t="str">
        <f>_xlfn.TEXTAFTER(Table916[[#This Row],[type]],"-",-1)</f>
        <v>RPL42A</v>
      </c>
      <c r="AK2616" s="1" t="e">
        <f>_xlfn.TEXTAFTER(_xlfn.TEXTBEFORE(Table916[[#This Row],[type]],"-"&amp;Table916[[#This Row],[rxn-no-enz]]),"RXN-")</f>
        <v>#N/A</v>
      </c>
      <c r="AL2616" s="1" t="e">
        <f>_xlfn.TEXTBEFORE(Table916[[#This Row],[type]],"_",-1)</f>
        <v>#N/A</v>
      </c>
      <c r="AN2616" t="s">
        <v>12783</v>
      </c>
      <c r="AO2616" t="s">
        <v>2778</v>
      </c>
      <c r="AP2616" s="3">
        <v>1.8956973400000001E-10</v>
      </c>
      <c r="AQ2616" t="str">
        <f>_xlfn.TEXTBEFORE(Table17[[#This Row],[rxn]],"-",-1)</f>
        <v>PROWASTE</v>
      </c>
    </row>
    <row r="2617" spans="33:43" ht="17" x14ac:dyDescent="0.25">
      <c r="AG2617" s="1" t="s">
        <v>13038</v>
      </c>
      <c r="AH2617" s="1" t="s">
        <v>2778</v>
      </c>
      <c r="AI2617" s="9">
        <v>3.97613634E-10</v>
      </c>
      <c r="AJ2617" s="1" t="str">
        <f>_xlfn.TEXTAFTER(Table916[[#This Row],[type]],"-",-1)</f>
        <v>RPL43A</v>
      </c>
      <c r="AK2617" s="1" t="e">
        <f>_xlfn.TEXTAFTER(_xlfn.TEXTBEFORE(Table916[[#This Row],[type]],"-"&amp;Table916[[#This Row],[rxn-no-enz]]),"RXN-")</f>
        <v>#N/A</v>
      </c>
      <c r="AL2617" s="1" t="e">
        <f>_xlfn.TEXTBEFORE(Table916[[#This Row],[type]],"_",-1)</f>
        <v>#N/A</v>
      </c>
      <c r="AN2617" t="s">
        <v>12784</v>
      </c>
      <c r="AO2617" t="s">
        <v>2778</v>
      </c>
      <c r="AP2617" s="3">
        <v>1.02775539999999E-11</v>
      </c>
      <c r="AQ2617" t="str">
        <f>_xlfn.TEXTBEFORE(Table17[[#This Row],[rxn]],"-",-1)</f>
        <v>PROWASTE</v>
      </c>
    </row>
    <row r="2618" spans="33:43" ht="17" x14ac:dyDescent="0.25">
      <c r="AG2618" s="1" t="s">
        <v>13039</v>
      </c>
      <c r="AH2618" s="1" t="s">
        <v>2778</v>
      </c>
      <c r="AI2618" s="9">
        <v>1.279662156E-9</v>
      </c>
      <c r="AJ2618" s="1" t="str">
        <f>_xlfn.TEXTAFTER(Table916[[#This Row],[type]],"-",-1)</f>
        <v>RPL4A</v>
      </c>
      <c r="AK2618" s="1" t="e">
        <f>_xlfn.TEXTAFTER(_xlfn.TEXTBEFORE(Table916[[#This Row],[type]],"-"&amp;Table916[[#This Row],[rxn-no-enz]]),"RXN-")</f>
        <v>#N/A</v>
      </c>
      <c r="AL2618" s="1" t="e">
        <f>_xlfn.TEXTBEFORE(Table916[[#This Row],[type]],"_",-1)</f>
        <v>#N/A</v>
      </c>
      <c r="AN2618" t="s">
        <v>13886</v>
      </c>
      <c r="AO2618" t="s">
        <v>2778</v>
      </c>
      <c r="AP2618" s="3">
        <v>7.6418045200000001E-9</v>
      </c>
      <c r="AQ2618" t="str">
        <f>_xlfn.TEXTBEFORE(Table17[[#This Row],[rxn]],"-",-1)</f>
        <v>PROWASTE</v>
      </c>
    </row>
    <row r="2619" spans="33:43" ht="17" x14ac:dyDescent="0.25">
      <c r="AG2619" s="1" t="s">
        <v>13040</v>
      </c>
      <c r="AH2619" s="1" t="s">
        <v>2778</v>
      </c>
      <c r="AI2619" s="9">
        <v>7.7382224300000001E-10</v>
      </c>
      <c r="AJ2619" s="1" t="str">
        <f>_xlfn.TEXTAFTER(Table916[[#This Row],[type]],"-",-1)</f>
        <v>RPL5</v>
      </c>
      <c r="AK2619" s="1" t="e">
        <f>_xlfn.TEXTAFTER(_xlfn.TEXTBEFORE(Table916[[#This Row],[type]],"-"&amp;Table916[[#This Row],[rxn-no-enz]]),"RXN-")</f>
        <v>#N/A</v>
      </c>
      <c r="AL2619" s="1" t="e">
        <f>_xlfn.TEXTBEFORE(Table916[[#This Row],[type]],"_",-1)</f>
        <v>#N/A</v>
      </c>
      <c r="AN2619" t="s">
        <v>12785</v>
      </c>
      <c r="AO2619" t="s">
        <v>2778</v>
      </c>
      <c r="AP2619" s="3">
        <v>7.6418045200000001E-9</v>
      </c>
      <c r="AQ2619" t="str">
        <f>_xlfn.TEXTBEFORE(Table17[[#This Row],[rxn]],"-",-1)</f>
        <v>PROWASTE</v>
      </c>
    </row>
    <row r="2620" spans="33:43" ht="17" x14ac:dyDescent="0.25">
      <c r="AG2620" s="1" t="s">
        <v>13041</v>
      </c>
      <c r="AH2620" s="1" t="s">
        <v>2778</v>
      </c>
      <c r="AI2620" s="9">
        <v>8.9837508299999999E-10</v>
      </c>
      <c r="AJ2620" s="1" t="str">
        <f>_xlfn.TEXTAFTER(Table916[[#This Row],[type]],"-",-1)</f>
        <v>RPL6A</v>
      </c>
      <c r="AK2620" s="1" t="e">
        <f>_xlfn.TEXTAFTER(_xlfn.TEXTBEFORE(Table916[[#This Row],[type]],"-"&amp;Table916[[#This Row],[rxn-no-enz]]),"RXN-")</f>
        <v>#N/A</v>
      </c>
      <c r="AL2620" s="1" t="e">
        <f>_xlfn.TEXTBEFORE(Table916[[#This Row],[type]],"_",-1)</f>
        <v>#N/A</v>
      </c>
      <c r="AN2620" t="s">
        <v>12786</v>
      </c>
      <c r="AO2620" t="s">
        <v>2778</v>
      </c>
      <c r="AP2620" s="3">
        <v>1.0726480479999999E-9</v>
      </c>
      <c r="AQ2620" t="str">
        <f>_xlfn.TEXTBEFORE(Table17[[#This Row],[rxn]],"-",-1)</f>
        <v>PROWASTE</v>
      </c>
    </row>
    <row r="2621" spans="33:43" ht="17" x14ac:dyDescent="0.25">
      <c r="AG2621" s="1" t="s">
        <v>13042</v>
      </c>
      <c r="AH2621" s="1" t="s">
        <v>2778</v>
      </c>
      <c r="AI2621" s="9">
        <v>1.315253171E-9</v>
      </c>
      <c r="AJ2621" s="1" t="str">
        <f>_xlfn.TEXTAFTER(Table916[[#This Row],[type]],"-",-1)</f>
        <v>RPL7A</v>
      </c>
      <c r="AK2621" s="1" t="e">
        <f>_xlfn.TEXTAFTER(_xlfn.TEXTBEFORE(Table916[[#This Row],[type]],"-"&amp;Table916[[#This Row],[rxn-no-enz]]),"RXN-")</f>
        <v>#N/A</v>
      </c>
      <c r="AL2621" s="1" t="e">
        <f>_xlfn.TEXTBEFORE(Table916[[#This Row],[type]],"_",-1)</f>
        <v>#N/A</v>
      </c>
      <c r="AN2621" t="s">
        <v>12787</v>
      </c>
      <c r="AO2621" t="s">
        <v>2778</v>
      </c>
      <c r="AP2621" s="3">
        <v>4.1767147199999999E-10</v>
      </c>
      <c r="AQ2621" t="str">
        <f>_xlfn.TEXTBEFORE(Table17[[#This Row],[rxn]],"-",-1)</f>
        <v>PROWASTE</v>
      </c>
    </row>
    <row r="2622" spans="33:43" ht="17" x14ac:dyDescent="0.25">
      <c r="AG2622" s="1" t="s">
        <v>13043</v>
      </c>
      <c r="AH2622" s="1" t="s">
        <v>2778</v>
      </c>
      <c r="AI2622" s="9">
        <v>1.195441978E-9</v>
      </c>
      <c r="AJ2622" s="1" t="str">
        <f>_xlfn.TEXTAFTER(Table916[[#This Row],[type]],"-",-1)</f>
        <v>RPL8A</v>
      </c>
      <c r="AK2622" s="1" t="e">
        <f>_xlfn.TEXTAFTER(_xlfn.TEXTBEFORE(Table916[[#This Row],[type]],"-"&amp;Table916[[#This Row],[rxn-no-enz]]),"RXN-")</f>
        <v>#N/A</v>
      </c>
      <c r="AL2622" s="1" t="e">
        <f>_xlfn.TEXTBEFORE(Table916[[#This Row],[type]],"_",-1)</f>
        <v>#N/A</v>
      </c>
      <c r="AN2622" t="s">
        <v>12788</v>
      </c>
      <c r="AO2622" t="s">
        <v>2778</v>
      </c>
      <c r="AP2622" s="3">
        <v>1.8816409999999998E-12</v>
      </c>
      <c r="AQ2622" t="str">
        <f>_xlfn.TEXTBEFORE(Table17[[#This Row],[rxn]],"-",-1)</f>
        <v>PROWASTE</v>
      </c>
    </row>
    <row r="2623" spans="33:43" ht="17" x14ac:dyDescent="0.25">
      <c r="AG2623" s="1" t="s">
        <v>13044</v>
      </c>
      <c r="AH2623" s="1" t="s">
        <v>2778</v>
      </c>
      <c r="AI2623" s="9">
        <v>3.0389066000000002E-10</v>
      </c>
      <c r="AJ2623" s="1" t="str">
        <f>_xlfn.TEXTAFTER(Table916[[#This Row],[type]],"-",-1)</f>
        <v>RPL8B</v>
      </c>
      <c r="AK2623" s="1" t="e">
        <f>_xlfn.TEXTAFTER(_xlfn.TEXTBEFORE(Table916[[#This Row],[type]],"-"&amp;Table916[[#This Row],[rxn-no-enz]]),"RXN-")</f>
        <v>#N/A</v>
      </c>
      <c r="AL2623" s="1" t="e">
        <f>_xlfn.TEXTBEFORE(Table916[[#This Row],[type]],"_",-1)</f>
        <v>#N/A</v>
      </c>
      <c r="AN2623" t="s">
        <v>12789</v>
      </c>
      <c r="AO2623" t="s">
        <v>2778</v>
      </c>
      <c r="AP2623" s="3">
        <v>9.52960682E-10</v>
      </c>
      <c r="AQ2623" t="str">
        <f>_xlfn.TEXTBEFORE(Table17[[#This Row],[rxn]],"-",-1)</f>
        <v>PROWASTE</v>
      </c>
    </row>
    <row r="2624" spans="33:43" ht="17" x14ac:dyDescent="0.25">
      <c r="AG2624" s="1" t="s">
        <v>13045</v>
      </c>
      <c r="AH2624" s="1" t="s">
        <v>2778</v>
      </c>
      <c r="AI2624" s="9">
        <v>2.288121651E-9</v>
      </c>
      <c r="AJ2624" s="1" t="str">
        <f>_xlfn.TEXTAFTER(Table916[[#This Row],[type]],"-",-1)</f>
        <v>RPL9A</v>
      </c>
      <c r="AK2624" s="1" t="e">
        <f>_xlfn.TEXTAFTER(_xlfn.TEXTBEFORE(Table916[[#This Row],[type]],"-"&amp;Table916[[#This Row],[rxn-no-enz]]),"RXN-")</f>
        <v>#N/A</v>
      </c>
      <c r="AL2624" s="1" t="e">
        <f>_xlfn.TEXTBEFORE(Table916[[#This Row],[type]],"_",-1)</f>
        <v>#N/A</v>
      </c>
      <c r="AN2624" t="s">
        <v>12790</v>
      </c>
      <c r="AO2624" t="s">
        <v>2778</v>
      </c>
      <c r="AP2624" s="3">
        <v>5.3909012999999997E-11</v>
      </c>
      <c r="AQ2624" t="str">
        <f>_xlfn.TEXTBEFORE(Table17[[#This Row],[rxn]],"-",-1)</f>
        <v>PROWASTE</v>
      </c>
    </row>
    <row r="2625" spans="33:43" ht="17" x14ac:dyDescent="0.25">
      <c r="AG2625" s="1" t="s">
        <v>13046</v>
      </c>
      <c r="AH2625" s="1" t="s">
        <v>2778</v>
      </c>
      <c r="AI2625" s="9">
        <v>2.716493656E-9</v>
      </c>
      <c r="AJ2625" s="1" t="str">
        <f>_xlfn.TEXTAFTER(Table916[[#This Row],[type]],"-",-1)</f>
        <v>RPP0</v>
      </c>
      <c r="AK2625" s="1" t="e">
        <f>_xlfn.TEXTAFTER(_xlfn.TEXTBEFORE(Table916[[#This Row],[type]],"-"&amp;Table916[[#This Row],[rxn-no-enz]]),"RXN-")</f>
        <v>#N/A</v>
      </c>
      <c r="AL2625" s="1" t="e">
        <f>_xlfn.TEXTBEFORE(Table916[[#This Row],[type]],"_",-1)</f>
        <v>#N/A</v>
      </c>
      <c r="AN2625" t="s">
        <v>12791</v>
      </c>
      <c r="AO2625" t="s">
        <v>2778</v>
      </c>
      <c r="AP2625" s="3">
        <v>1.9779432E-11</v>
      </c>
      <c r="AQ2625" t="str">
        <f>_xlfn.TEXTBEFORE(Table17[[#This Row],[rxn]],"-",-1)</f>
        <v>PROWASTE</v>
      </c>
    </row>
    <row r="2626" spans="33:43" ht="17" x14ac:dyDescent="0.25">
      <c r="AG2626" s="1" t="s">
        <v>13047</v>
      </c>
      <c r="AH2626" s="1" t="s">
        <v>2778</v>
      </c>
      <c r="AI2626" s="9">
        <v>7.3546206579999997E-9</v>
      </c>
      <c r="AJ2626" s="1" t="str">
        <f>_xlfn.TEXTAFTER(Table916[[#This Row],[type]],"-",-1)</f>
        <v>RPP2A</v>
      </c>
      <c r="AK2626" s="1" t="e">
        <f>_xlfn.TEXTAFTER(_xlfn.TEXTBEFORE(Table916[[#This Row],[type]],"-"&amp;Table916[[#This Row],[rxn-no-enz]]),"RXN-")</f>
        <v>#N/A</v>
      </c>
      <c r="AL2626" s="1" t="e">
        <f>_xlfn.TEXTBEFORE(Table916[[#This Row],[type]],"_",-1)</f>
        <v>#N/A</v>
      </c>
      <c r="AN2626" t="s">
        <v>12792</v>
      </c>
      <c r="AO2626" t="s">
        <v>2778</v>
      </c>
      <c r="AP2626" s="3">
        <v>1.5898938399999999E-10</v>
      </c>
      <c r="AQ2626" t="str">
        <f>_xlfn.TEXTBEFORE(Table17[[#This Row],[rxn]],"-",-1)</f>
        <v>PROWASTE</v>
      </c>
    </row>
    <row r="2627" spans="33:43" ht="17" x14ac:dyDescent="0.25">
      <c r="AG2627" s="1" t="s">
        <v>13048</v>
      </c>
      <c r="AH2627" s="1" t="s">
        <v>2778</v>
      </c>
      <c r="AI2627" s="9">
        <v>1.6773111409999999E-9</v>
      </c>
      <c r="AJ2627" s="1" t="str">
        <f>_xlfn.TEXTAFTER(Table916[[#This Row],[type]],"-",-1)</f>
        <v>RPS0A</v>
      </c>
      <c r="AK2627" s="1" t="e">
        <f>_xlfn.TEXTAFTER(_xlfn.TEXTBEFORE(Table916[[#This Row],[type]],"-"&amp;Table916[[#This Row],[rxn-no-enz]]),"RXN-")</f>
        <v>#N/A</v>
      </c>
      <c r="AL2627" s="1" t="e">
        <f>_xlfn.TEXTBEFORE(Table916[[#This Row],[type]],"_",-1)</f>
        <v>#N/A</v>
      </c>
      <c r="AN2627" t="s">
        <v>12793</v>
      </c>
      <c r="AO2627" t="s">
        <v>2778</v>
      </c>
      <c r="AP2627" s="3">
        <v>5.9932720909999997E-9</v>
      </c>
      <c r="AQ2627" t="str">
        <f>_xlfn.TEXTBEFORE(Table17[[#This Row],[rxn]],"-",-1)</f>
        <v>PROWASTE</v>
      </c>
    </row>
    <row r="2628" spans="33:43" ht="17" x14ac:dyDescent="0.25">
      <c r="AG2628" s="1" t="s">
        <v>13049</v>
      </c>
      <c r="AH2628" s="1" t="s">
        <v>2778</v>
      </c>
      <c r="AI2628" s="9">
        <v>1.415256317E-9</v>
      </c>
      <c r="AJ2628" s="1" t="str">
        <f>_xlfn.TEXTAFTER(Table916[[#This Row],[type]],"-",-1)</f>
        <v>RPS10A</v>
      </c>
      <c r="AK2628" s="1" t="e">
        <f>_xlfn.TEXTAFTER(_xlfn.TEXTBEFORE(Table916[[#This Row],[type]],"-"&amp;Table916[[#This Row],[rxn-no-enz]]),"RXN-")</f>
        <v>#N/A</v>
      </c>
      <c r="AL2628" s="1" t="e">
        <f>_xlfn.TEXTBEFORE(Table916[[#This Row],[type]],"_",-1)</f>
        <v>#N/A</v>
      </c>
      <c r="AN2628" t="s">
        <v>12794</v>
      </c>
      <c r="AO2628" t="s">
        <v>2778</v>
      </c>
      <c r="AP2628" s="3">
        <v>2.8413278159999898E-9</v>
      </c>
      <c r="AQ2628" t="str">
        <f>_xlfn.TEXTBEFORE(Table17[[#This Row],[rxn]],"-",-1)</f>
        <v>PROWASTE</v>
      </c>
    </row>
    <row r="2629" spans="33:43" ht="17" x14ac:dyDescent="0.25">
      <c r="AG2629" s="1" t="s">
        <v>13050</v>
      </c>
      <c r="AH2629" s="1" t="s">
        <v>2778</v>
      </c>
      <c r="AI2629" s="9">
        <v>4.49181089E-10</v>
      </c>
      <c r="AJ2629" s="1" t="str">
        <f>_xlfn.TEXTAFTER(Table916[[#This Row],[type]],"-",-1)</f>
        <v>RPS11A</v>
      </c>
      <c r="AK2629" s="1" t="e">
        <f>_xlfn.TEXTAFTER(_xlfn.TEXTBEFORE(Table916[[#This Row],[type]],"-"&amp;Table916[[#This Row],[rxn-no-enz]]),"RXN-")</f>
        <v>#N/A</v>
      </c>
      <c r="AL2629" s="1" t="e">
        <f>_xlfn.TEXTBEFORE(Table916[[#This Row],[type]],"_",-1)</f>
        <v>#N/A</v>
      </c>
      <c r="AN2629" t="s">
        <v>12795</v>
      </c>
      <c r="AO2629" t="s">
        <v>2778</v>
      </c>
      <c r="AP2629" s="3">
        <v>6.3967345300000002E-10</v>
      </c>
      <c r="AQ2629" t="str">
        <f>_xlfn.TEXTBEFORE(Table17[[#This Row],[rxn]],"-",-1)</f>
        <v>PROWASTE</v>
      </c>
    </row>
    <row r="2630" spans="33:43" ht="17" x14ac:dyDescent="0.25">
      <c r="AG2630" s="1" t="s">
        <v>13051</v>
      </c>
      <c r="AH2630" s="1" t="s">
        <v>2778</v>
      </c>
      <c r="AI2630" s="9">
        <v>1.4927227099999899E-9</v>
      </c>
      <c r="AJ2630" s="1" t="str">
        <f>_xlfn.TEXTAFTER(Table916[[#This Row],[type]],"-",-1)</f>
        <v>RPS12</v>
      </c>
      <c r="AK2630" s="1" t="e">
        <f>_xlfn.TEXTAFTER(_xlfn.TEXTBEFORE(Table916[[#This Row],[type]],"-"&amp;Table916[[#This Row],[rxn-no-enz]]),"RXN-")</f>
        <v>#N/A</v>
      </c>
      <c r="AL2630" s="1" t="e">
        <f>_xlfn.TEXTBEFORE(Table916[[#This Row],[type]],"_",-1)</f>
        <v>#N/A</v>
      </c>
      <c r="AN2630" t="s">
        <v>12796</v>
      </c>
      <c r="AO2630" t="s">
        <v>2778</v>
      </c>
      <c r="AP2630" s="3">
        <v>9.8922465000000001E-11</v>
      </c>
      <c r="AQ2630" t="str">
        <f>_xlfn.TEXTBEFORE(Table17[[#This Row],[rxn]],"-",-1)</f>
        <v>PROWASTE</v>
      </c>
    </row>
    <row r="2631" spans="33:43" ht="17" x14ac:dyDescent="0.25">
      <c r="AG2631" s="1" t="s">
        <v>13052</v>
      </c>
      <c r="AH2631" s="1" t="s">
        <v>2778</v>
      </c>
      <c r="AI2631" s="9">
        <v>2.4887855799999998E-10</v>
      </c>
      <c r="AJ2631" s="1" t="str">
        <f>_xlfn.TEXTAFTER(Table916[[#This Row],[type]],"-",-1)</f>
        <v>RPS13</v>
      </c>
      <c r="AK2631" s="1" t="e">
        <f>_xlfn.TEXTAFTER(_xlfn.TEXTBEFORE(Table916[[#This Row],[type]],"-"&amp;Table916[[#This Row],[rxn-no-enz]]),"RXN-")</f>
        <v>#N/A</v>
      </c>
      <c r="AL2631" s="1" t="e">
        <f>_xlfn.TEXTBEFORE(Table916[[#This Row],[type]],"_",-1)</f>
        <v>#N/A</v>
      </c>
      <c r="AN2631" t="s">
        <v>12797</v>
      </c>
      <c r="AO2631" t="s">
        <v>2778</v>
      </c>
      <c r="AP2631" s="3">
        <v>4.6477154000000002E-11</v>
      </c>
      <c r="AQ2631" t="str">
        <f>_xlfn.TEXTBEFORE(Table17[[#This Row],[rxn]],"-",-1)</f>
        <v>PROWASTE</v>
      </c>
    </row>
    <row r="2632" spans="33:43" ht="17" x14ac:dyDescent="0.25">
      <c r="AG2632" s="1" t="s">
        <v>13053</v>
      </c>
      <c r="AH2632" s="1" t="s">
        <v>2778</v>
      </c>
      <c r="AI2632" s="9">
        <v>9.6033702699999999E-10</v>
      </c>
      <c r="AJ2632" s="1" t="str">
        <f>_xlfn.TEXTAFTER(Table916[[#This Row],[type]],"-",-1)</f>
        <v>RPS14A</v>
      </c>
      <c r="AK2632" s="1" t="e">
        <f>_xlfn.TEXTAFTER(_xlfn.TEXTBEFORE(Table916[[#This Row],[type]],"-"&amp;Table916[[#This Row],[rxn-no-enz]]),"RXN-")</f>
        <v>#N/A</v>
      </c>
      <c r="AL2632" s="1" t="e">
        <f>_xlfn.TEXTBEFORE(Table916[[#This Row],[type]],"_",-1)</f>
        <v>#N/A</v>
      </c>
      <c r="AN2632" t="s">
        <v>12798</v>
      </c>
      <c r="AO2632" t="s">
        <v>2778</v>
      </c>
      <c r="AP2632" s="3">
        <v>6.4766431529999999E-9</v>
      </c>
      <c r="AQ2632" t="str">
        <f>_xlfn.TEXTBEFORE(Table17[[#This Row],[rxn]],"-",-1)</f>
        <v>PROWASTE</v>
      </c>
    </row>
    <row r="2633" spans="33:43" ht="17" x14ac:dyDescent="0.25">
      <c r="AG2633" s="1" t="s">
        <v>13054</v>
      </c>
      <c r="AH2633" s="1" t="s">
        <v>2778</v>
      </c>
      <c r="AI2633" s="9">
        <v>1.8291149299999999E-10</v>
      </c>
      <c r="AJ2633" s="1" t="str">
        <f>_xlfn.TEXTAFTER(Table916[[#This Row],[type]],"-",-1)</f>
        <v>RPS15</v>
      </c>
      <c r="AK2633" s="1" t="e">
        <f>_xlfn.TEXTAFTER(_xlfn.TEXTBEFORE(Table916[[#This Row],[type]],"-"&amp;Table916[[#This Row],[rxn-no-enz]]),"RXN-")</f>
        <v>#N/A</v>
      </c>
      <c r="AL2633" s="1" t="e">
        <f>_xlfn.TEXTBEFORE(Table916[[#This Row],[type]],"_",-1)</f>
        <v>#N/A</v>
      </c>
      <c r="AN2633" t="s">
        <v>12799</v>
      </c>
      <c r="AO2633" t="s">
        <v>2778</v>
      </c>
      <c r="AP2633" s="3">
        <v>1.8618228999999999E-10</v>
      </c>
      <c r="AQ2633" t="str">
        <f>_xlfn.TEXTBEFORE(Table17[[#This Row],[rxn]],"-",-1)</f>
        <v>PROWASTE</v>
      </c>
    </row>
    <row r="2634" spans="33:43" ht="17" x14ac:dyDescent="0.25">
      <c r="AG2634" s="1" t="s">
        <v>13055</v>
      </c>
      <c r="AH2634" s="1" t="s">
        <v>2778</v>
      </c>
      <c r="AI2634" s="9">
        <v>1.8717733550000002E-9</v>
      </c>
      <c r="AJ2634" s="1" t="str">
        <f>_xlfn.TEXTAFTER(Table916[[#This Row],[type]],"-",-1)</f>
        <v>RPS16A</v>
      </c>
      <c r="AK2634" s="1" t="e">
        <f>_xlfn.TEXTAFTER(_xlfn.TEXTBEFORE(Table916[[#This Row],[type]],"-"&amp;Table916[[#This Row],[rxn-no-enz]]),"RXN-")</f>
        <v>#N/A</v>
      </c>
      <c r="AL2634" s="1" t="e">
        <f>_xlfn.TEXTBEFORE(Table916[[#This Row],[type]],"_",-1)</f>
        <v>#N/A</v>
      </c>
      <c r="AN2634" t="s">
        <v>12800</v>
      </c>
      <c r="AO2634" t="s">
        <v>2778</v>
      </c>
      <c r="AP2634" s="3">
        <v>3.2679064499999999E-10</v>
      </c>
      <c r="AQ2634" t="str">
        <f>_xlfn.TEXTBEFORE(Table17[[#This Row],[rxn]],"-",-1)</f>
        <v>PROWASTE</v>
      </c>
    </row>
    <row r="2635" spans="33:43" ht="17" x14ac:dyDescent="0.25">
      <c r="AG2635" s="1" t="s">
        <v>13056</v>
      </c>
      <c r="AH2635" s="1" t="s">
        <v>2778</v>
      </c>
      <c r="AI2635" s="9">
        <v>4.0125333400000001E-10</v>
      </c>
      <c r="AJ2635" s="1" t="str">
        <f>_xlfn.TEXTAFTER(Table916[[#This Row],[type]],"-",-1)</f>
        <v>RPS17A</v>
      </c>
      <c r="AK2635" s="1" t="e">
        <f>_xlfn.TEXTAFTER(_xlfn.TEXTBEFORE(Table916[[#This Row],[type]],"-"&amp;Table916[[#This Row],[rxn-no-enz]]),"RXN-")</f>
        <v>#N/A</v>
      </c>
      <c r="AL2635" s="1" t="e">
        <f>_xlfn.TEXTBEFORE(Table916[[#This Row],[type]],"_",-1)</f>
        <v>#N/A</v>
      </c>
      <c r="AN2635" t="s">
        <v>12801</v>
      </c>
      <c r="AO2635" t="s">
        <v>2778</v>
      </c>
      <c r="AP2635" s="3">
        <v>7.5021459999999996E-12</v>
      </c>
      <c r="AQ2635" t="str">
        <f>_xlfn.TEXTBEFORE(Table17[[#This Row],[rxn]],"-",-1)</f>
        <v>PROWASTE</v>
      </c>
    </row>
    <row r="2636" spans="33:43" ht="17" x14ac:dyDescent="0.25">
      <c r="AG2636" s="1" t="s">
        <v>13057</v>
      </c>
      <c r="AH2636" s="1" t="s">
        <v>2778</v>
      </c>
      <c r="AI2636" s="9">
        <v>2.4707160850000002E-9</v>
      </c>
      <c r="AJ2636" s="1" t="str">
        <f>_xlfn.TEXTAFTER(Table916[[#This Row],[type]],"-",-1)</f>
        <v>RPS18A</v>
      </c>
      <c r="AK2636" s="1" t="e">
        <f>_xlfn.TEXTAFTER(_xlfn.TEXTBEFORE(Table916[[#This Row],[type]],"-"&amp;Table916[[#This Row],[rxn-no-enz]]),"RXN-")</f>
        <v>#N/A</v>
      </c>
      <c r="AL2636" s="1" t="e">
        <f>_xlfn.TEXTBEFORE(Table916[[#This Row],[type]],"_",-1)</f>
        <v>#N/A</v>
      </c>
      <c r="AN2636" t="s">
        <v>12802</v>
      </c>
      <c r="AO2636" t="s">
        <v>2778</v>
      </c>
      <c r="AP2636" s="3">
        <v>9.48947E-13</v>
      </c>
      <c r="AQ2636" t="str">
        <f>_xlfn.TEXTBEFORE(Table17[[#This Row],[rxn]],"-",-1)</f>
        <v>PROWASTE</v>
      </c>
    </row>
    <row r="2637" spans="33:43" ht="17" x14ac:dyDescent="0.25">
      <c r="AG2637" s="1" t="s">
        <v>13058</v>
      </c>
      <c r="AH2637" s="1" t="s">
        <v>2778</v>
      </c>
      <c r="AI2637" s="9">
        <v>3.1302351949999999E-9</v>
      </c>
      <c r="AJ2637" s="1" t="str">
        <f>_xlfn.TEXTAFTER(Table916[[#This Row],[type]],"-",-1)</f>
        <v>RPS19A</v>
      </c>
      <c r="AK2637" s="1" t="e">
        <f>_xlfn.TEXTAFTER(_xlfn.TEXTBEFORE(Table916[[#This Row],[type]],"-"&amp;Table916[[#This Row],[rxn-no-enz]]),"RXN-")</f>
        <v>#N/A</v>
      </c>
      <c r="AL2637" s="1" t="e">
        <f>_xlfn.TEXTBEFORE(Table916[[#This Row],[type]],"_",-1)</f>
        <v>#N/A</v>
      </c>
      <c r="AN2637" t="s">
        <v>12803</v>
      </c>
      <c r="AO2637" t="s">
        <v>2778</v>
      </c>
      <c r="AP2637" s="3">
        <v>2.3723008929999998E-9</v>
      </c>
      <c r="AQ2637" t="str">
        <f>_xlfn.TEXTBEFORE(Table17[[#This Row],[rxn]],"-",-1)</f>
        <v>PROWASTE</v>
      </c>
    </row>
    <row r="2638" spans="33:43" ht="17" x14ac:dyDescent="0.25">
      <c r="AG2638" s="1" t="s">
        <v>13059</v>
      </c>
      <c r="AH2638" s="1" t="s">
        <v>2778</v>
      </c>
      <c r="AI2638" s="9">
        <v>1.7412913650000001E-9</v>
      </c>
      <c r="AJ2638" s="1" t="str">
        <f>_xlfn.TEXTAFTER(Table916[[#This Row],[type]],"-",-1)</f>
        <v>RPS1A</v>
      </c>
      <c r="AK2638" s="1" t="e">
        <f>_xlfn.TEXTAFTER(_xlfn.TEXTBEFORE(Table916[[#This Row],[type]],"-"&amp;Table916[[#This Row],[rxn-no-enz]]),"RXN-")</f>
        <v>#N/A</v>
      </c>
      <c r="AL2638" s="1" t="e">
        <f>_xlfn.TEXTBEFORE(Table916[[#This Row],[type]],"_",-1)</f>
        <v>#N/A</v>
      </c>
      <c r="AN2638" t="s">
        <v>12804</v>
      </c>
      <c r="AO2638" t="s">
        <v>2778</v>
      </c>
      <c r="AP2638" s="3">
        <v>1.5883969699999999E-10</v>
      </c>
      <c r="AQ2638" t="str">
        <f>_xlfn.TEXTBEFORE(Table17[[#This Row],[rxn]],"-",-1)</f>
        <v>PROWASTE</v>
      </c>
    </row>
    <row r="2639" spans="33:43" ht="17" x14ac:dyDescent="0.25">
      <c r="AG2639" s="1" t="s">
        <v>13060</v>
      </c>
      <c r="AH2639" s="1" t="s">
        <v>2778</v>
      </c>
      <c r="AI2639" s="9">
        <v>8.7711178299999998E-10</v>
      </c>
      <c r="AJ2639" s="1" t="str">
        <f>_xlfn.TEXTAFTER(Table916[[#This Row],[type]],"-",-1)</f>
        <v>RPS2</v>
      </c>
      <c r="AK2639" s="1" t="e">
        <f>_xlfn.TEXTAFTER(_xlfn.TEXTBEFORE(Table916[[#This Row],[type]],"-"&amp;Table916[[#This Row],[rxn-no-enz]]),"RXN-")</f>
        <v>#N/A</v>
      </c>
      <c r="AL2639" s="1" t="e">
        <f>_xlfn.TEXTBEFORE(Table916[[#This Row],[type]],"_",-1)</f>
        <v>#N/A</v>
      </c>
      <c r="AN2639" t="s">
        <v>12805</v>
      </c>
      <c r="AO2639" t="s">
        <v>2778</v>
      </c>
      <c r="AP2639" s="3">
        <v>1.4029210299999999E-10</v>
      </c>
      <c r="AQ2639" t="str">
        <f>_xlfn.TEXTBEFORE(Table17[[#This Row],[rxn]],"-",-1)</f>
        <v>PROWASTE</v>
      </c>
    </row>
    <row r="2640" spans="33:43" ht="17" x14ac:dyDescent="0.25">
      <c r="AG2640" s="1" t="s">
        <v>13061</v>
      </c>
      <c r="AH2640" s="1" t="s">
        <v>2778</v>
      </c>
      <c r="AI2640" s="9">
        <v>2.3069828639999999E-9</v>
      </c>
      <c r="AJ2640" s="1" t="str">
        <f>_xlfn.TEXTAFTER(Table916[[#This Row],[type]],"-",-1)</f>
        <v>RPS20</v>
      </c>
      <c r="AK2640" s="1" t="e">
        <f>_xlfn.TEXTAFTER(_xlfn.TEXTBEFORE(Table916[[#This Row],[type]],"-"&amp;Table916[[#This Row],[rxn-no-enz]]),"RXN-")</f>
        <v>#N/A</v>
      </c>
      <c r="AL2640" s="1" t="e">
        <f>_xlfn.TEXTBEFORE(Table916[[#This Row],[type]],"_",-1)</f>
        <v>#N/A</v>
      </c>
      <c r="AN2640" t="s">
        <v>12806</v>
      </c>
      <c r="AO2640" t="s">
        <v>2778</v>
      </c>
      <c r="AP2640" s="3">
        <v>1.31895968E-10</v>
      </c>
      <c r="AQ2640" t="str">
        <f>_xlfn.TEXTBEFORE(Table17[[#This Row],[rxn]],"-",-1)</f>
        <v>PROWASTE</v>
      </c>
    </row>
    <row r="2641" spans="33:43" ht="17" x14ac:dyDescent="0.25">
      <c r="AG2641" s="1" t="s">
        <v>13062</v>
      </c>
      <c r="AH2641" s="1" t="s">
        <v>2778</v>
      </c>
      <c r="AI2641" s="9">
        <v>2.1971898469999999E-9</v>
      </c>
      <c r="AJ2641" s="1" t="str">
        <f>_xlfn.TEXTAFTER(Table916[[#This Row],[type]],"-",-1)</f>
        <v>RPS21A</v>
      </c>
      <c r="AK2641" s="1" t="e">
        <f>_xlfn.TEXTAFTER(_xlfn.TEXTBEFORE(Table916[[#This Row],[type]],"-"&amp;Table916[[#This Row],[rxn-no-enz]]),"RXN-")</f>
        <v>#N/A</v>
      </c>
      <c r="AL2641" s="1" t="e">
        <f>_xlfn.TEXTBEFORE(Table916[[#This Row],[type]],"_",-1)</f>
        <v>#N/A</v>
      </c>
      <c r="AN2641" t="s">
        <v>13887</v>
      </c>
      <c r="AO2641" t="s">
        <v>2778</v>
      </c>
      <c r="AP2641" s="3">
        <v>1.31895968E-10</v>
      </c>
      <c r="AQ2641" t="str">
        <f>_xlfn.TEXTBEFORE(Table17[[#This Row],[rxn]],"-",-1)</f>
        <v>PROWASTE</v>
      </c>
    </row>
    <row r="2642" spans="33:43" ht="17" x14ac:dyDescent="0.25">
      <c r="AG2642" s="1" t="s">
        <v>13063</v>
      </c>
      <c r="AH2642" s="1" t="s">
        <v>2778</v>
      </c>
      <c r="AI2642" s="9">
        <v>1.2296405779999999E-9</v>
      </c>
      <c r="AJ2642" s="1" t="str">
        <f>_xlfn.TEXTAFTER(Table916[[#This Row],[type]],"-",-1)</f>
        <v>RPS22A</v>
      </c>
      <c r="AK2642" s="1" t="e">
        <f>_xlfn.TEXTAFTER(_xlfn.TEXTBEFORE(Table916[[#This Row],[type]],"-"&amp;Table916[[#This Row],[rxn-no-enz]]),"RXN-")</f>
        <v>#N/A</v>
      </c>
      <c r="AL2642" s="1" t="e">
        <f>_xlfn.TEXTBEFORE(Table916[[#This Row],[type]],"_",-1)</f>
        <v>#N/A</v>
      </c>
      <c r="AN2642" t="s">
        <v>12807</v>
      </c>
      <c r="AO2642" t="s">
        <v>2778</v>
      </c>
      <c r="AP2642" s="3">
        <v>9.8002373399999994E-10</v>
      </c>
      <c r="AQ2642" t="str">
        <f>_xlfn.TEXTBEFORE(Table17[[#This Row],[rxn]],"-",-1)</f>
        <v>PROWASTE</v>
      </c>
    </row>
    <row r="2643" spans="33:43" ht="17" x14ac:dyDescent="0.25">
      <c r="AG2643" s="1" t="s">
        <v>13064</v>
      </c>
      <c r="AH2643" s="1" t="s">
        <v>2778</v>
      </c>
      <c r="AI2643" s="9">
        <v>2.7919119900000002E-10</v>
      </c>
      <c r="AJ2643" s="1" t="str">
        <f>_xlfn.TEXTAFTER(Table916[[#This Row],[type]],"-",-1)</f>
        <v>RPS24A</v>
      </c>
      <c r="AK2643" s="1" t="e">
        <f>_xlfn.TEXTAFTER(_xlfn.TEXTBEFORE(Table916[[#This Row],[type]],"-"&amp;Table916[[#This Row],[rxn-no-enz]]),"RXN-")</f>
        <v>#N/A</v>
      </c>
      <c r="AL2643" s="1" t="e">
        <f>_xlfn.TEXTBEFORE(Table916[[#This Row],[type]],"_",-1)</f>
        <v>#N/A</v>
      </c>
      <c r="AN2643" t="s">
        <v>13341</v>
      </c>
      <c r="AO2643" t="s">
        <v>2778</v>
      </c>
      <c r="AP2643" s="3">
        <v>3.1291699999999998E-13</v>
      </c>
      <c r="AQ2643" t="str">
        <f>_xlfn.TEXTBEFORE(Table17[[#This Row],[rxn]],"-",-1)</f>
        <v>PROWASTE</v>
      </c>
    </row>
    <row r="2644" spans="33:43" ht="17" x14ac:dyDescent="0.25">
      <c r="AG2644" s="1" t="s">
        <v>13065</v>
      </c>
      <c r="AH2644" s="1" t="s">
        <v>2778</v>
      </c>
      <c r="AI2644" s="9">
        <v>2.2693318309999999E-9</v>
      </c>
      <c r="AJ2644" s="1" t="str">
        <f>_xlfn.TEXTAFTER(Table916[[#This Row],[type]],"-",-1)</f>
        <v>RPS25A</v>
      </c>
      <c r="AK2644" s="1" t="e">
        <f>_xlfn.TEXTAFTER(_xlfn.TEXTBEFORE(Table916[[#This Row],[type]],"-"&amp;Table916[[#This Row],[rxn-no-enz]]),"RXN-")</f>
        <v>#N/A</v>
      </c>
      <c r="AL2644" s="1" t="e">
        <f>_xlfn.TEXTBEFORE(Table916[[#This Row],[type]],"_",-1)</f>
        <v>#N/A</v>
      </c>
      <c r="AN2644" t="s">
        <v>12808</v>
      </c>
      <c r="AO2644" t="s">
        <v>2778</v>
      </c>
      <c r="AP2644" s="3">
        <v>3.1291699999999998E-13</v>
      </c>
      <c r="AQ2644" t="str">
        <f>_xlfn.TEXTBEFORE(Table17[[#This Row],[rxn]],"-",-1)</f>
        <v>PROWASTE</v>
      </c>
    </row>
    <row r="2645" spans="33:43" ht="17" x14ac:dyDescent="0.25">
      <c r="AG2645" s="1" t="s">
        <v>13066</v>
      </c>
      <c r="AH2645" s="1" t="s">
        <v>2778</v>
      </c>
      <c r="AI2645" s="9">
        <v>6.4477043499999898E-10</v>
      </c>
      <c r="AJ2645" s="1" t="str">
        <f>_xlfn.TEXTAFTER(Table916[[#This Row],[type]],"-",-1)</f>
        <v>RPS26A</v>
      </c>
      <c r="AK2645" s="1" t="e">
        <f>_xlfn.TEXTAFTER(_xlfn.TEXTBEFORE(Table916[[#This Row],[type]],"-"&amp;Table916[[#This Row],[rxn-no-enz]]),"RXN-")</f>
        <v>#N/A</v>
      </c>
      <c r="AL2645" s="1" t="e">
        <f>_xlfn.TEXTBEFORE(Table916[[#This Row],[type]],"_",-1)</f>
        <v>#N/A</v>
      </c>
      <c r="AN2645" t="s">
        <v>12809</v>
      </c>
      <c r="AO2645" t="s">
        <v>2778</v>
      </c>
      <c r="AP2645" s="3">
        <v>1.1437126E-11</v>
      </c>
      <c r="AQ2645" t="str">
        <f>_xlfn.TEXTBEFORE(Table17[[#This Row],[rxn]],"-",-1)</f>
        <v>PROWASTE</v>
      </c>
    </row>
    <row r="2646" spans="33:43" ht="17" x14ac:dyDescent="0.25">
      <c r="AG2646" s="1" t="s">
        <v>13067</v>
      </c>
      <c r="AH2646" s="1" t="s">
        <v>2778</v>
      </c>
      <c r="AI2646" s="9">
        <v>8.5280654899999997E-10</v>
      </c>
      <c r="AJ2646" s="1" t="str">
        <f>_xlfn.TEXTAFTER(Table916[[#This Row],[type]],"-",-1)</f>
        <v>RPS27A</v>
      </c>
      <c r="AK2646" s="1" t="e">
        <f>_xlfn.TEXTAFTER(_xlfn.TEXTBEFORE(Table916[[#This Row],[type]],"-"&amp;Table916[[#This Row],[rxn-no-enz]]),"RXN-")</f>
        <v>#N/A</v>
      </c>
      <c r="AL2646" s="1" t="e">
        <f>_xlfn.TEXTBEFORE(Table916[[#This Row],[type]],"_",-1)</f>
        <v>#N/A</v>
      </c>
      <c r="AN2646" t="s">
        <v>12810</v>
      </c>
      <c r="AO2646" t="s">
        <v>2778</v>
      </c>
      <c r="AP2646" s="3">
        <v>5.4880009299999899E-10</v>
      </c>
      <c r="AQ2646" t="str">
        <f>_xlfn.TEXTBEFORE(Table17[[#This Row],[rxn]],"-",-1)</f>
        <v>PROWASTE</v>
      </c>
    </row>
    <row r="2647" spans="33:43" ht="17" x14ac:dyDescent="0.25">
      <c r="AG2647" s="1" t="s">
        <v>13068</v>
      </c>
      <c r="AH2647" s="1" t="s">
        <v>2778</v>
      </c>
      <c r="AI2647" s="9">
        <v>1.714601176E-9</v>
      </c>
      <c r="AJ2647" s="1" t="str">
        <f>_xlfn.TEXTAFTER(Table916[[#This Row],[type]],"-",-1)</f>
        <v>RPS28A</v>
      </c>
      <c r="AK2647" s="1" t="e">
        <f>_xlfn.TEXTAFTER(_xlfn.TEXTBEFORE(Table916[[#This Row],[type]],"-"&amp;Table916[[#This Row],[rxn-no-enz]]),"RXN-")</f>
        <v>#N/A</v>
      </c>
      <c r="AL2647" s="1" t="e">
        <f>_xlfn.TEXTBEFORE(Table916[[#This Row],[type]],"_",-1)</f>
        <v>#N/A</v>
      </c>
      <c r="AN2647" t="s">
        <v>12811</v>
      </c>
      <c r="AO2647" t="s">
        <v>2778</v>
      </c>
      <c r="AP2647" s="3">
        <v>4.7986148099999995E-10</v>
      </c>
      <c r="AQ2647" t="str">
        <f>_xlfn.TEXTBEFORE(Table17[[#This Row],[rxn]],"-",-1)</f>
        <v>PROWASTE</v>
      </c>
    </row>
    <row r="2648" spans="33:43" ht="17" x14ac:dyDescent="0.25">
      <c r="AG2648" s="1" t="s">
        <v>13069</v>
      </c>
      <c r="AH2648" s="1" t="s">
        <v>2778</v>
      </c>
      <c r="AI2648" s="9">
        <v>7.58578741E-10</v>
      </c>
      <c r="AJ2648" s="1" t="str">
        <f>_xlfn.TEXTAFTER(Table916[[#This Row],[type]],"-",-1)</f>
        <v>RPS29A</v>
      </c>
      <c r="AK2648" s="1" t="e">
        <f>_xlfn.TEXTAFTER(_xlfn.TEXTBEFORE(Table916[[#This Row],[type]],"-"&amp;Table916[[#This Row],[rxn-no-enz]]),"RXN-")</f>
        <v>#N/A</v>
      </c>
      <c r="AL2648" s="1" t="e">
        <f>_xlfn.TEXTBEFORE(Table916[[#This Row],[type]],"_",-1)</f>
        <v>#N/A</v>
      </c>
      <c r="AN2648" t="s">
        <v>12812</v>
      </c>
      <c r="AO2648" t="s">
        <v>2778</v>
      </c>
      <c r="AP2648" s="3">
        <v>6.38784479E-10</v>
      </c>
      <c r="AQ2648" t="str">
        <f>_xlfn.TEXTBEFORE(Table17[[#This Row],[rxn]],"-",-1)</f>
        <v>PROWASTE</v>
      </c>
    </row>
    <row r="2649" spans="33:43" ht="17" x14ac:dyDescent="0.25">
      <c r="AG2649" s="1" t="s">
        <v>13070</v>
      </c>
      <c r="AH2649" s="1" t="s">
        <v>2778</v>
      </c>
      <c r="AI2649" s="9">
        <v>2.630569277E-9</v>
      </c>
      <c r="AJ2649" s="1" t="str">
        <f>_xlfn.TEXTAFTER(Table916[[#This Row],[type]],"-",-1)</f>
        <v>RPS3</v>
      </c>
      <c r="AK2649" s="1" t="e">
        <f>_xlfn.TEXTAFTER(_xlfn.TEXTBEFORE(Table916[[#This Row],[type]],"-"&amp;Table916[[#This Row],[rxn-no-enz]]),"RXN-")</f>
        <v>#N/A</v>
      </c>
      <c r="AL2649" s="1" t="e">
        <f>_xlfn.TEXTBEFORE(Table916[[#This Row],[type]],"_",-1)</f>
        <v>#N/A</v>
      </c>
      <c r="AN2649" t="s">
        <v>12813</v>
      </c>
      <c r="AO2649" t="s">
        <v>2778</v>
      </c>
      <c r="AP2649" s="3">
        <v>5.3981097510000002E-9</v>
      </c>
      <c r="AQ2649" t="str">
        <f>_xlfn.TEXTBEFORE(Table17[[#This Row],[rxn]],"-",-1)</f>
        <v>PROWASTE</v>
      </c>
    </row>
    <row r="2650" spans="33:43" ht="17" x14ac:dyDescent="0.25">
      <c r="AG2650" s="1" t="s">
        <v>13071</v>
      </c>
      <c r="AH2650" s="1" t="s">
        <v>2778</v>
      </c>
      <c r="AI2650" s="9">
        <v>4.55825487E-10</v>
      </c>
      <c r="AJ2650" s="1" t="str">
        <f>_xlfn.TEXTAFTER(Table916[[#This Row],[type]],"-",-1)</f>
        <v>RPS31</v>
      </c>
      <c r="AK2650" s="1" t="e">
        <f>_xlfn.TEXTAFTER(_xlfn.TEXTBEFORE(Table916[[#This Row],[type]],"-"&amp;Table916[[#This Row],[rxn-no-enz]]),"RXN-")</f>
        <v>#N/A</v>
      </c>
      <c r="AL2650" s="1" t="e">
        <f>_xlfn.TEXTBEFORE(Table916[[#This Row],[type]],"_",-1)</f>
        <v>#N/A</v>
      </c>
      <c r="AN2650" t="s">
        <v>12814</v>
      </c>
      <c r="AO2650" t="s">
        <v>2778</v>
      </c>
      <c r="AP2650" s="3">
        <v>8.8082204999999994E-11</v>
      </c>
      <c r="AQ2650" t="str">
        <f>_xlfn.TEXTBEFORE(Table17[[#This Row],[rxn]],"-",-1)</f>
        <v>PROWASTE</v>
      </c>
    </row>
    <row r="2651" spans="33:43" ht="17" x14ac:dyDescent="0.25">
      <c r="AG2651" s="1" t="s">
        <v>13072</v>
      </c>
      <c r="AH2651" s="1" t="s">
        <v>2778</v>
      </c>
      <c r="AI2651" s="9">
        <v>1.2116517050000001E-9</v>
      </c>
      <c r="AJ2651" s="1" t="str">
        <f>_xlfn.TEXTAFTER(Table916[[#This Row],[type]],"-",-1)</f>
        <v>RPS4A</v>
      </c>
      <c r="AK2651" s="1" t="e">
        <f>_xlfn.TEXTAFTER(_xlfn.TEXTBEFORE(Table916[[#This Row],[type]],"-"&amp;Table916[[#This Row],[rxn-no-enz]]),"RXN-")</f>
        <v>#N/A</v>
      </c>
      <c r="AL2651" s="1" t="e">
        <f>_xlfn.TEXTBEFORE(Table916[[#This Row],[type]],"_",-1)</f>
        <v>#N/A</v>
      </c>
      <c r="AN2651" t="s">
        <v>12815</v>
      </c>
      <c r="AO2651" t="s">
        <v>2778</v>
      </c>
      <c r="AP2651" s="3">
        <v>1.8515905357999998E-8</v>
      </c>
      <c r="AQ2651" t="str">
        <f>_xlfn.TEXTBEFORE(Table17[[#This Row],[rxn]],"-",-1)</f>
        <v>PROWASTE</v>
      </c>
    </row>
    <row r="2652" spans="33:43" ht="17" x14ac:dyDescent="0.25">
      <c r="AG2652" s="1" t="s">
        <v>13073</v>
      </c>
      <c r="AH2652" s="1" t="s">
        <v>2778</v>
      </c>
      <c r="AI2652" s="9">
        <v>2.52834566E-9</v>
      </c>
      <c r="AJ2652" s="1" t="str">
        <f>_xlfn.TEXTAFTER(Table916[[#This Row],[type]],"-",-1)</f>
        <v>RPS5</v>
      </c>
      <c r="AK2652" s="1" t="e">
        <f>_xlfn.TEXTAFTER(_xlfn.TEXTBEFORE(Table916[[#This Row],[type]],"-"&amp;Table916[[#This Row],[rxn-no-enz]]),"RXN-")</f>
        <v>#N/A</v>
      </c>
      <c r="AL2652" s="1" t="e">
        <f>_xlfn.TEXTBEFORE(Table916[[#This Row],[type]],"_",-1)</f>
        <v>#N/A</v>
      </c>
      <c r="AN2652" t="s">
        <v>12816</v>
      </c>
      <c r="AO2652" t="s">
        <v>2778</v>
      </c>
      <c r="AP2652" s="3">
        <v>3.286470742E-9</v>
      </c>
      <c r="AQ2652" t="str">
        <f>_xlfn.TEXTBEFORE(Table17[[#This Row],[rxn]],"-",-1)</f>
        <v>PROWASTE</v>
      </c>
    </row>
    <row r="2653" spans="33:43" ht="17" x14ac:dyDescent="0.25">
      <c r="AG2653" s="1" t="s">
        <v>13074</v>
      </c>
      <c r="AH2653" s="1" t="s">
        <v>2778</v>
      </c>
      <c r="AI2653" s="9">
        <v>1.77691435999999E-10</v>
      </c>
      <c r="AJ2653" s="1" t="str">
        <f>_xlfn.TEXTAFTER(Table916[[#This Row],[type]],"-",-1)</f>
        <v>RPS6A</v>
      </c>
      <c r="AK2653" s="1" t="e">
        <f>_xlfn.TEXTAFTER(_xlfn.TEXTBEFORE(Table916[[#This Row],[type]],"-"&amp;Table916[[#This Row],[rxn-no-enz]]),"RXN-")</f>
        <v>#N/A</v>
      </c>
      <c r="AL2653" s="1" t="e">
        <f>_xlfn.TEXTBEFORE(Table916[[#This Row],[type]],"_",-1)</f>
        <v>#N/A</v>
      </c>
      <c r="AN2653" t="s">
        <v>12817</v>
      </c>
      <c r="AO2653" t="s">
        <v>2778</v>
      </c>
      <c r="AP2653" s="3">
        <v>3.5970907E-11</v>
      </c>
      <c r="AQ2653" t="str">
        <f>_xlfn.TEXTBEFORE(Table17[[#This Row],[rxn]],"-",-1)</f>
        <v>PROWASTE</v>
      </c>
    </row>
    <row r="2654" spans="33:43" ht="17" x14ac:dyDescent="0.25">
      <c r="AG2654" s="1" t="s">
        <v>13075</v>
      </c>
      <c r="AH2654" s="1" t="s">
        <v>2778</v>
      </c>
      <c r="AI2654" s="9">
        <v>1.5819464869999999E-9</v>
      </c>
      <c r="AJ2654" s="1" t="str">
        <f>_xlfn.TEXTAFTER(Table916[[#This Row],[type]],"-",-1)</f>
        <v>RPS7A</v>
      </c>
      <c r="AK2654" s="1" t="e">
        <f>_xlfn.TEXTAFTER(_xlfn.TEXTBEFORE(Table916[[#This Row],[type]],"-"&amp;Table916[[#This Row],[rxn-no-enz]]),"RXN-")</f>
        <v>#N/A</v>
      </c>
      <c r="AL2654" s="1" t="e">
        <f>_xlfn.TEXTBEFORE(Table916[[#This Row],[type]],"_",-1)</f>
        <v>#N/A</v>
      </c>
      <c r="AN2654" t="s">
        <v>12818</v>
      </c>
      <c r="AO2654" t="s">
        <v>2778</v>
      </c>
      <c r="AP2654" s="3">
        <v>2.863935876E-9</v>
      </c>
      <c r="AQ2654" t="str">
        <f>_xlfn.TEXTBEFORE(Table17[[#This Row],[rxn]],"-",-1)</f>
        <v>PROWASTE</v>
      </c>
    </row>
    <row r="2655" spans="33:43" ht="17" x14ac:dyDescent="0.25">
      <c r="AG2655" s="1" t="s">
        <v>13076</v>
      </c>
      <c r="AH2655" s="1" t="s">
        <v>2778</v>
      </c>
      <c r="AI2655" s="9">
        <v>1.18860644E-9</v>
      </c>
      <c r="AJ2655" s="1" t="str">
        <f>_xlfn.TEXTAFTER(Table916[[#This Row],[type]],"-",-1)</f>
        <v>RPS8A</v>
      </c>
      <c r="AK2655" s="1" t="e">
        <f>_xlfn.TEXTAFTER(_xlfn.TEXTBEFORE(Table916[[#This Row],[type]],"-"&amp;Table916[[#This Row],[rxn-no-enz]]),"RXN-")</f>
        <v>#N/A</v>
      </c>
      <c r="AL2655" s="1" t="e">
        <f>_xlfn.TEXTBEFORE(Table916[[#This Row],[type]],"_",-1)</f>
        <v>#N/A</v>
      </c>
      <c r="AN2655" t="s">
        <v>12819</v>
      </c>
      <c r="AO2655" t="s">
        <v>2778</v>
      </c>
      <c r="AP2655" s="3">
        <v>1.9709382999999999E-10</v>
      </c>
      <c r="AQ2655" t="str">
        <f>_xlfn.TEXTBEFORE(Table17[[#This Row],[rxn]],"-",-1)</f>
        <v>PROWASTE</v>
      </c>
    </row>
    <row r="2656" spans="33:43" ht="17" x14ac:dyDescent="0.25">
      <c r="AG2656" s="1" t="s">
        <v>13077</v>
      </c>
      <c r="AH2656" s="1" t="s">
        <v>2778</v>
      </c>
      <c r="AI2656" s="9">
        <v>2.0404475829999999E-9</v>
      </c>
      <c r="AJ2656" s="1" t="str">
        <f>_xlfn.TEXTAFTER(Table916[[#This Row],[type]],"-",-1)</f>
        <v>RPS9A</v>
      </c>
      <c r="AK2656" s="1" t="e">
        <f>_xlfn.TEXTAFTER(_xlfn.TEXTBEFORE(Table916[[#This Row],[type]],"-"&amp;Table916[[#This Row],[rxn-no-enz]]),"RXN-")</f>
        <v>#N/A</v>
      </c>
      <c r="AL2656" s="1" t="e">
        <f>_xlfn.TEXTBEFORE(Table916[[#This Row],[type]],"_",-1)</f>
        <v>#N/A</v>
      </c>
      <c r="AN2656" t="s">
        <v>12820</v>
      </c>
      <c r="AO2656" t="s">
        <v>2778</v>
      </c>
      <c r="AP2656" s="3">
        <v>2.5923841300000001E-10</v>
      </c>
      <c r="AQ2656" t="str">
        <f>_xlfn.TEXTBEFORE(Table17[[#This Row],[rxn]],"-",-1)</f>
        <v>PROWASTE</v>
      </c>
    </row>
    <row r="2657" spans="33:43" ht="17" x14ac:dyDescent="0.25">
      <c r="AG2657" s="1" t="s">
        <v>13078</v>
      </c>
      <c r="AH2657" s="1" t="s">
        <v>2778</v>
      </c>
      <c r="AI2657" s="9">
        <v>7.2803437999999901E-11</v>
      </c>
      <c r="AJ2657" s="1" t="str">
        <f>_xlfn.TEXTAFTER(Table916[[#This Row],[type]],"-",-1)</f>
        <v>IMG1</v>
      </c>
      <c r="AK2657" s="1" t="e">
        <f>_xlfn.TEXTAFTER(_xlfn.TEXTBEFORE(Table916[[#This Row],[type]],"-"&amp;Table916[[#This Row],[rxn-no-enz]]),"RXN-")</f>
        <v>#N/A</v>
      </c>
      <c r="AL2657" s="1" t="e">
        <f>_xlfn.TEXTBEFORE(Table916[[#This Row],[type]],"_",-1)</f>
        <v>#N/A</v>
      </c>
      <c r="AN2657" t="s">
        <v>12821</v>
      </c>
      <c r="AO2657" t="s">
        <v>2778</v>
      </c>
      <c r="AP2657" s="3">
        <v>2.159095176E-9</v>
      </c>
      <c r="AQ2657" t="str">
        <f>_xlfn.TEXTBEFORE(Table17[[#This Row],[rxn]],"-",-1)</f>
        <v>PROWASTE</v>
      </c>
    </row>
    <row r="2658" spans="33:43" ht="17" x14ac:dyDescent="0.25">
      <c r="AG2658" s="1" t="s">
        <v>13079</v>
      </c>
      <c r="AH2658" s="1" t="s">
        <v>2778</v>
      </c>
      <c r="AI2658" s="9">
        <v>4.5136888199999998E-10</v>
      </c>
      <c r="AJ2658" s="1" t="str">
        <f>_xlfn.TEXTAFTER(Table916[[#This Row],[type]],"-",-1)</f>
        <v>IMG2</v>
      </c>
      <c r="AK2658" s="1" t="e">
        <f>_xlfn.TEXTAFTER(_xlfn.TEXTBEFORE(Table916[[#This Row],[type]],"-"&amp;Table916[[#This Row],[rxn-no-enz]]),"RXN-")</f>
        <v>#N/A</v>
      </c>
      <c r="AL2658" s="1" t="e">
        <f>_xlfn.TEXTBEFORE(Table916[[#This Row],[type]],"_",-1)</f>
        <v>#N/A</v>
      </c>
      <c r="AN2658" t="s">
        <v>12822</v>
      </c>
      <c r="AO2658" t="s">
        <v>2778</v>
      </c>
      <c r="AP2658" s="3">
        <v>6.1267568299999899E-10</v>
      </c>
      <c r="AQ2658" t="str">
        <f>_xlfn.TEXTBEFORE(Table17[[#This Row],[rxn]],"-",-1)</f>
        <v>PROWASTE</v>
      </c>
    </row>
    <row r="2659" spans="33:43" ht="17" x14ac:dyDescent="0.25">
      <c r="AG2659" s="1" t="s">
        <v>13080</v>
      </c>
      <c r="AH2659" s="1" t="s">
        <v>2778</v>
      </c>
      <c r="AI2659" s="9">
        <v>3.5538853000000002E-10</v>
      </c>
      <c r="AJ2659" s="1" t="str">
        <f>_xlfn.TEXTAFTER(Table916[[#This Row],[type]],"-",-1)</f>
        <v>MNP1</v>
      </c>
      <c r="AK2659" s="1" t="e">
        <f>_xlfn.TEXTAFTER(_xlfn.TEXTBEFORE(Table916[[#This Row],[type]],"-"&amp;Table916[[#This Row],[rxn-no-enz]]),"RXN-")</f>
        <v>#N/A</v>
      </c>
      <c r="AL2659" s="1" t="e">
        <f>_xlfn.TEXTBEFORE(Table916[[#This Row],[type]],"_",-1)</f>
        <v>#N/A</v>
      </c>
      <c r="AN2659" t="s">
        <v>13888</v>
      </c>
      <c r="AO2659" t="s">
        <v>2778</v>
      </c>
      <c r="AP2659" s="3">
        <v>7.357551463E-9</v>
      </c>
      <c r="AQ2659" t="str">
        <f>_xlfn.TEXTBEFORE(Table17[[#This Row],[rxn]],"-",-1)</f>
        <v>PROWASTE</v>
      </c>
    </row>
    <row r="2660" spans="33:43" ht="17" x14ac:dyDescent="0.25">
      <c r="AG2660" s="1" t="s">
        <v>13081</v>
      </c>
      <c r="AH2660" s="1" t="s">
        <v>2778</v>
      </c>
      <c r="AI2660" s="9">
        <v>2.3565066500000002E-10</v>
      </c>
      <c r="AJ2660" s="1" t="str">
        <f>_xlfn.TEXTAFTER(Table916[[#This Row],[type]],"-",-1)</f>
        <v>MRP17</v>
      </c>
      <c r="AK2660" s="1" t="e">
        <f>_xlfn.TEXTAFTER(_xlfn.TEXTBEFORE(Table916[[#This Row],[type]],"-"&amp;Table916[[#This Row],[rxn-no-enz]]),"RXN-")</f>
        <v>#N/A</v>
      </c>
      <c r="AL2660" s="1" t="e">
        <f>_xlfn.TEXTBEFORE(Table916[[#This Row],[type]],"_",-1)</f>
        <v>#N/A</v>
      </c>
      <c r="AN2660" t="s">
        <v>12823</v>
      </c>
      <c r="AO2660" t="s">
        <v>2778</v>
      </c>
      <c r="AP2660" s="3">
        <v>9.2525708999999897E-11</v>
      </c>
      <c r="AQ2660" t="str">
        <f>_xlfn.TEXTBEFORE(Table17[[#This Row],[rxn]],"-",-1)</f>
        <v>PROWASTE</v>
      </c>
    </row>
    <row r="2661" spans="33:43" ht="17" x14ac:dyDescent="0.25">
      <c r="AG2661" s="1" t="s">
        <v>13082</v>
      </c>
      <c r="AH2661" s="1" t="s">
        <v>2778</v>
      </c>
      <c r="AI2661" s="9">
        <v>8.2218651999999999E-11</v>
      </c>
      <c r="AJ2661" s="1" t="str">
        <f>_xlfn.TEXTAFTER(Table916[[#This Row],[type]],"-",-1)</f>
        <v>MRP2</v>
      </c>
      <c r="AK2661" s="1" t="e">
        <f>_xlfn.TEXTAFTER(_xlfn.TEXTBEFORE(Table916[[#This Row],[type]],"-"&amp;Table916[[#This Row],[rxn-no-enz]]),"RXN-")</f>
        <v>#N/A</v>
      </c>
      <c r="AL2661" s="1" t="e">
        <f>_xlfn.TEXTBEFORE(Table916[[#This Row],[type]],"_",-1)</f>
        <v>#N/A</v>
      </c>
      <c r="AN2661" t="s">
        <v>12824</v>
      </c>
      <c r="AO2661" t="s">
        <v>2778</v>
      </c>
      <c r="AP2661" s="3">
        <v>1.36616855999999E-10</v>
      </c>
      <c r="AQ2661" t="str">
        <f>_xlfn.TEXTBEFORE(Table17[[#This Row],[rxn]],"-",-1)</f>
        <v>PROWASTE</v>
      </c>
    </row>
    <row r="2662" spans="33:43" ht="17" x14ac:dyDescent="0.25">
      <c r="AG2662" s="1" t="s">
        <v>13083</v>
      </c>
      <c r="AH2662" s="1" t="s">
        <v>2778</v>
      </c>
      <c r="AI2662" s="9">
        <v>1.6109555999999999E-10</v>
      </c>
      <c r="AJ2662" s="1" t="str">
        <f>_xlfn.TEXTAFTER(Table916[[#This Row],[type]],"-",-1)</f>
        <v>MRP20</v>
      </c>
      <c r="AK2662" s="1" t="e">
        <f>_xlfn.TEXTAFTER(_xlfn.TEXTBEFORE(Table916[[#This Row],[type]],"-"&amp;Table916[[#This Row],[rxn-no-enz]]),"RXN-")</f>
        <v>#N/A</v>
      </c>
      <c r="AL2662" s="1" t="e">
        <f>_xlfn.TEXTBEFORE(Table916[[#This Row],[type]],"_",-1)</f>
        <v>#N/A</v>
      </c>
      <c r="AN2662" t="s">
        <v>12825</v>
      </c>
      <c r="AO2662" t="s">
        <v>2778</v>
      </c>
      <c r="AP2662" s="3">
        <v>2.9356631399999998E-10</v>
      </c>
      <c r="AQ2662" t="str">
        <f>_xlfn.TEXTBEFORE(Table17[[#This Row],[rxn]],"-",-1)</f>
        <v>PROWASTE</v>
      </c>
    </row>
    <row r="2663" spans="33:43" ht="17" x14ac:dyDescent="0.25">
      <c r="AG2663" s="1" t="s">
        <v>13084</v>
      </c>
      <c r="AH2663" s="1" t="s">
        <v>2778</v>
      </c>
      <c r="AI2663" s="9">
        <v>7.6568027999999999E-11</v>
      </c>
      <c r="AJ2663" s="1" t="str">
        <f>_xlfn.TEXTAFTER(Table916[[#This Row],[type]],"-",-1)</f>
        <v>MRP4</v>
      </c>
      <c r="AK2663" s="1" t="e">
        <f>_xlfn.TEXTAFTER(_xlfn.TEXTBEFORE(Table916[[#This Row],[type]],"-"&amp;Table916[[#This Row],[rxn-no-enz]]),"RXN-")</f>
        <v>#N/A</v>
      </c>
      <c r="AL2663" s="1" t="e">
        <f>_xlfn.TEXTBEFORE(Table916[[#This Row],[type]],"_",-1)</f>
        <v>#N/A</v>
      </c>
      <c r="AN2663" t="s">
        <v>12826</v>
      </c>
      <c r="AO2663" t="s">
        <v>2778</v>
      </c>
      <c r="AP2663" s="3">
        <v>1.7642197999999999E-11</v>
      </c>
      <c r="AQ2663" t="str">
        <f>_xlfn.TEXTBEFORE(Table17[[#This Row],[rxn]],"-",-1)</f>
        <v>PROWASTE</v>
      </c>
    </row>
    <row r="2664" spans="33:43" ht="17" x14ac:dyDescent="0.25">
      <c r="AG2664" s="1" t="s">
        <v>13085</v>
      </c>
      <c r="AH2664" s="1" t="s">
        <v>2778</v>
      </c>
      <c r="AI2664" s="9">
        <v>1.65103947999999E-10</v>
      </c>
      <c r="AJ2664" s="1" t="str">
        <f>_xlfn.TEXTAFTER(Table916[[#This Row],[type]],"-",-1)</f>
        <v>MRP7</v>
      </c>
      <c r="AK2664" s="1" t="e">
        <f>_xlfn.TEXTAFTER(_xlfn.TEXTBEFORE(Table916[[#This Row],[type]],"-"&amp;Table916[[#This Row],[rxn-no-enz]]),"RXN-")</f>
        <v>#N/A</v>
      </c>
      <c r="AL2664" s="1" t="e">
        <f>_xlfn.TEXTBEFORE(Table916[[#This Row],[type]],"_",-1)</f>
        <v>#N/A</v>
      </c>
      <c r="AN2664" t="s">
        <v>12827</v>
      </c>
      <c r="AO2664" t="s">
        <v>2778</v>
      </c>
      <c r="AP2664" s="3">
        <v>2.5221289800000001E-10</v>
      </c>
      <c r="AQ2664" t="str">
        <f>_xlfn.TEXTBEFORE(Table17[[#This Row],[rxn]],"-",-1)</f>
        <v>PROWASTE</v>
      </c>
    </row>
    <row r="2665" spans="33:43" ht="17" x14ac:dyDescent="0.25">
      <c r="AG2665" s="1" t="s">
        <v>13086</v>
      </c>
      <c r="AH2665" s="1" t="s">
        <v>2778</v>
      </c>
      <c r="AI2665" s="9">
        <v>2.2602040900000001E-10</v>
      </c>
      <c r="AJ2665" s="1" t="str">
        <f>_xlfn.TEXTAFTER(Table916[[#This Row],[type]],"-",-1)</f>
        <v>MRPL1</v>
      </c>
      <c r="AK2665" s="1" t="e">
        <f>_xlfn.TEXTAFTER(_xlfn.TEXTBEFORE(Table916[[#This Row],[type]],"-"&amp;Table916[[#This Row],[rxn-no-enz]]),"RXN-")</f>
        <v>#N/A</v>
      </c>
      <c r="AL2665" s="1" t="e">
        <f>_xlfn.TEXTBEFORE(Table916[[#This Row],[type]],"_",-1)</f>
        <v>#N/A</v>
      </c>
      <c r="AN2665" t="s">
        <v>12828</v>
      </c>
      <c r="AO2665" t="s">
        <v>2778</v>
      </c>
      <c r="AP2665" s="3">
        <v>1.255629382E-9</v>
      </c>
      <c r="AQ2665" t="str">
        <f>_xlfn.TEXTBEFORE(Table17[[#This Row],[rxn]],"-",-1)</f>
        <v>PROWASTE</v>
      </c>
    </row>
    <row r="2666" spans="33:43" ht="17" x14ac:dyDescent="0.25">
      <c r="AG2666" s="1" t="s">
        <v>13087</v>
      </c>
      <c r="AH2666" s="1" t="s">
        <v>2778</v>
      </c>
      <c r="AI2666" s="9">
        <v>1.50462902E-10</v>
      </c>
      <c r="AJ2666" s="1" t="str">
        <f>_xlfn.TEXTAFTER(Table916[[#This Row],[type]],"-",-1)</f>
        <v>MRPL10</v>
      </c>
      <c r="AK2666" s="1" t="e">
        <f>_xlfn.TEXTAFTER(_xlfn.TEXTBEFORE(Table916[[#This Row],[type]],"-"&amp;Table916[[#This Row],[rxn-no-enz]]),"RXN-")</f>
        <v>#N/A</v>
      </c>
      <c r="AL2666" s="1" t="e">
        <f>_xlfn.TEXTBEFORE(Table916[[#This Row],[type]],"_",-1)</f>
        <v>#N/A</v>
      </c>
      <c r="AN2666" t="s">
        <v>12829</v>
      </c>
      <c r="AO2666" t="s">
        <v>2778</v>
      </c>
      <c r="AP2666" s="3">
        <v>3.31522558E-10</v>
      </c>
      <c r="AQ2666" t="str">
        <f>_xlfn.TEXTBEFORE(Table17[[#This Row],[rxn]],"-",-1)</f>
        <v>PROWASTE</v>
      </c>
    </row>
    <row r="2667" spans="33:43" ht="17" x14ac:dyDescent="0.25">
      <c r="AG2667" s="1" t="s">
        <v>13088</v>
      </c>
      <c r="AH2667" s="1" t="s">
        <v>2778</v>
      </c>
      <c r="AI2667" s="9">
        <v>5.6169302699999997E-10</v>
      </c>
      <c r="AJ2667" s="1" t="str">
        <f>_xlfn.TEXTAFTER(Table916[[#This Row],[type]],"-",-1)</f>
        <v>MRPL11</v>
      </c>
      <c r="AK2667" s="1" t="e">
        <f>_xlfn.TEXTAFTER(_xlfn.TEXTBEFORE(Table916[[#This Row],[type]],"-"&amp;Table916[[#This Row],[rxn-no-enz]]),"RXN-")</f>
        <v>#N/A</v>
      </c>
      <c r="AL2667" s="1" t="e">
        <f>_xlfn.TEXTBEFORE(Table916[[#This Row],[type]],"_",-1)</f>
        <v>#N/A</v>
      </c>
      <c r="AN2667" t="s">
        <v>12830</v>
      </c>
      <c r="AO2667" t="s">
        <v>2778</v>
      </c>
      <c r="AP2667" s="3">
        <v>4.4309878000000001E-11</v>
      </c>
      <c r="AQ2667" t="str">
        <f>_xlfn.TEXTBEFORE(Table17[[#This Row],[rxn]],"-",-1)</f>
        <v>PROWASTE</v>
      </c>
    </row>
    <row r="2668" spans="33:43" ht="17" x14ac:dyDescent="0.25">
      <c r="AG2668" s="1" t="s">
        <v>13089</v>
      </c>
      <c r="AH2668" s="1" t="s">
        <v>2778</v>
      </c>
      <c r="AI2668" s="9">
        <v>8.5664167E-11</v>
      </c>
      <c r="AJ2668" s="1" t="str">
        <f>_xlfn.TEXTAFTER(Table916[[#This Row],[type]],"-",-1)</f>
        <v>MRPL16</v>
      </c>
      <c r="AK2668" s="1" t="e">
        <f>_xlfn.TEXTAFTER(_xlfn.TEXTBEFORE(Table916[[#This Row],[type]],"-"&amp;Table916[[#This Row],[rxn-no-enz]]),"RXN-")</f>
        <v>#N/A</v>
      </c>
      <c r="AL2668" s="1" t="e">
        <f>_xlfn.TEXTBEFORE(Table916[[#This Row],[type]],"_",-1)</f>
        <v>#N/A</v>
      </c>
      <c r="AN2668" t="s">
        <v>12831</v>
      </c>
      <c r="AO2668" t="s">
        <v>2778</v>
      </c>
      <c r="AP2668" s="3">
        <v>4.5224430599999899E-10</v>
      </c>
      <c r="AQ2668" t="str">
        <f>_xlfn.TEXTBEFORE(Table17[[#This Row],[rxn]],"-",-1)</f>
        <v>PROWASTE</v>
      </c>
    </row>
    <row r="2669" spans="33:43" ht="17" x14ac:dyDescent="0.25">
      <c r="AG2669" s="1" t="s">
        <v>13090</v>
      </c>
      <c r="AH2669" s="1" t="s">
        <v>2778</v>
      </c>
      <c r="AI2669" s="9">
        <v>1.5219212700000001E-10</v>
      </c>
      <c r="AJ2669" s="1" t="str">
        <f>_xlfn.TEXTAFTER(Table916[[#This Row],[type]],"-",-1)</f>
        <v>MRPL17</v>
      </c>
      <c r="AK2669" s="1" t="e">
        <f>_xlfn.TEXTAFTER(_xlfn.TEXTBEFORE(Table916[[#This Row],[type]],"-"&amp;Table916[[#This Row],[rxn-no-enz]]),"RXN-")</f>
        <v>#N/A</v>
      </c>
      <c r="AL2669" s="1" t="e">
        <f>_xlfn.TEXTBEFORE(Table916[[#This Row],[type]],"_",-1)</f>
        <v>#N/A</v>
      </c>
      <c r="AN2669" t="s">
        <v>13298</v>
      </c>
      <c r="AO2669" t="s">
        <v>2778</v>
      </c>
      <c r="AP2669" s="3">
        <v>1.61558636E-10</v>
      </c>
      <c r="AQ2669" t="str">
        <f>_xlfn.TEXTBEFORE(Table17[[#This Row],[rxn]],"-",-1)</f>
        <v>PROWASTE</v>
      </c>
    </row>
    <row r="2670" spans="33:43" ht="17" x14ac:dyDescent="0.25">
      <c r="AG2670" s="1" t="s">
        <v>13091</v>
      </c>
      <c r="AH2670" s="1" t="s">
        <v>2778</v>
      </c>
      <c r="AI2670" s="9">
        <v>4.9170760000000001E-10</v>
      </c>
      <c r="AJ2670" s="1" t="str">
        <f>_xlfn.TEXTAFTER(Table916[[#This Row],[type]],"-",-1)</f>
        <v>MRPL19</v>
      </c>
      <c r="AK2670" s="1" t="e">
        <f>_xlfn.TEXTAFTER(_xlfn.TEXTBEFORE(Table916[[#This Row],[type]],"-"&amp;Table916[[#This Row],[rxn-no-enz]]),"RXN-")</f>
        <v>#N/A</v>
      </c>
      <c r="AL2670" s="1" t="e">
        <f>_xlfn.TEXTBEFORE(Table916[[#This Row],[type]],"_",-1)</f>
        <v>#N/A</v>
      </c>
      <c r="AN2670" t="s">
        <v>12832</v>
      </c>
      <c r="AO2670" t="s">
        <v>2778</v>
      </c>
      <c r="AP2670" s="3">
        <v>1.61558636E-10</v>
      </c>
      <c r="AQ2670" t="str">
        <f>_xlfn.TEXTBEFORE(Table17[[#This Row],[rxn]],"-",-1)</f>
        <v>PROWASTE</v>
      </c>
    </row>
    <row r="2671" spans="33:43" ht="17" x14ac:dyDescent="0.25">
      <c r="AG2671" s="1" t="s">
        <v>13092</v>
      </c>
      <c r="AH2671" s="1" t="s">
        <v>2778</v>
      </c>
      <c r="AI2671" s="9">
        <v>2.9317883000000001E-11</v>
      </c>
      <c r="AJ2671" s="1" t="str">
        <f>_xlfn.TEXTAFTER(Table916[[#This Row],[type]],"-",-1)</f>
        <v>MRPL20</v>
      </c>
      <c r="AK2671" s="1" t="e">
        <f>_xlfn.TEXTAFTER(_xlfn.TEXTBEFORE(Table916[[#This Row],[type]],"-"&amp;Table916[[#This Row],[rxn-no-enz]]),"RXN-")</f>
        <v>#N/A</v>
      </c>
      <c r="AL2671" s="1" t="e">
        <f>_xlfn.TEXTBEFORE(Table916[[#This Row],[type]],"_",-1)</f>
        <v>#N/A</v>
      </c>
      <c r="AN2671" t="s">
        <v>13889</v>
      </c>
      <c r="AO2671" t="s">
        <v>2778</v>
      </c>
      <c r="AP2671" s="3">
        <v>1.61558636E-10</v>
      </c>
      <c r="AQ2671" t="str">
        <f>_xlfn.TEXTBEFORE(Table17[[#This Row],[rxn]],"-",-1)</f>
        <v>PROWASTE</v>
      </c>
    </row>
    <row r="2672" spans="33:43" ht="17" x14ac:dyDescent="0.25">
      <c r="AG2672" s="1" t="s">
        <v>13093</v>
      </c>
      <c r="AH2672" s="1" t="s">
        <v>2778</v>
      </c>
      <c r="AI2672" s="9">
        <v>7.3962907999999994E-11</v>
      </c>
      <c r="AJ2672" s="1" t="str">
        <f>_xlfn.TEXTAFTER(Table916[[#This Row],[type]],"-",-1)</f>
        <v>MRPL22</v>
      </c>
      <c r="AK2672" s="1" t="e">
        <f>_xlfn.TEXTAFTER(_xlfn.TEXTBEFORE(Table916[[#This Row],[type]],"-"&amp;Table916[[#This Row],[rxn-no-enz]]),"RXN-")</f>
        <v>#N/A</v>
      </c>
      <c r="AL2672" s="1" t="e">
        <f>_xlfn.TEXTBEFORE(Table916[[#This Row],[type]],"_",-1)</f>
        <v>#N/A</v>
      </c>
      <c r="AN2672" t="s">
        <v>12833</v>
      </c>
      <c r="AO2672" t="s">
        <v>2778</v>
      </c>
      <c r="AP2672" s="3">
        <v>3.2099206999999999E-11</v>
      </c>
      <c r="AQ2672" t="str">
        <f>_xlfn.TEXTBEFORE(Table17[[#This Row],[rxn]],"-",-1)</f>
        <v>PROWASTE</v>
      </c>
    </row>
    <row r="2673" spans="33:43" ht="17" x14ac:dyDescent="0.25">
      <c r="AG2673" s="1" t="s">
        <v>13094</v>
      </c>
      <c r="AH2673" s="1" t="s">
        <v>2778</v>
      </c>
      <c r="AI2673" s="9">
        <v>2.8919831100000001E-10</v>
      </c>
      <c r="AJ2673" s="1" t="str">
        <f>_xlfn.TEXTAFTER(Table916[[#This Row],[type]],"-",-1)</f>
        <v>MRPL23</v>
      </c>
      <c r="AK2673" s="1" t="e">
        <f>_xlfn.TEXTAFTER(_xlfn.TEXTBEFORE(Table916[[#This Row],[type]],"-"&amp;Table916[[#This Row],[rxn-no-enz]]),"RXN-")</f>
        <v>#N/A</v>
      </c>
      <c r="AL2673" s="1" t="e">
        <f>_xlfn.TEXTBEFORE(Table916[[#This Row],[type]],"_",-1)</f>
        <v>#N/A</v>
      </c>
      <c r="AN2673" t="s">
        <v>13890</v>
      </c>
      <c r="AO2673" t="s">
        <v>2778</v>
      </c>
      <c r="AP2673" s="3">
        <v>3.2099206999999999E-11</v>
      </c>
      <c r="AQ2673" t="str">
        <f>_xlfn.TEXTBEFORE(Table17[[#This Row],[rxn]],"-",-1)</f>
        <v>PROWASTE</v>
      </c>
    </row>
    <row r="2674" spans="33:43" ht="17" x14ac:dyDescent="0.25">
      <c r="AG2674" s="1" t="s">
        <v>13095</v>
      </c>
      <c r="AH2674" s="1" t="s">
        <v>2778</v>
      </c>
      <c r="AI2674" s="9">
        <v>1.56817816999999E-10</v>
      </c>
      <c r="AJ2674" s="1" t="str">
        <f>_xlfn.TEXTAFTER(Table916[[#This Row],[type]],"-",-1)</f>
        <v>MRPL24</v>
      </c>
      <c r="AK2674" s="1" t="e">
        <f>_xlfn.TEXTAFTER(_xlfn.TEXTBEFORE(Table916[[#This Row],[type]],"-"&amp;Table916[[#This Row],[rxn-no-enz]]),"RXN-")</f>
        <v>#N/A</v>
      </c>
      <c r="AL2674" s="1" t="e">
        <f>_xlfn.TEXTBEFORE(Table916[[#This Row],[type]],"_",-1)</f>
        <v>#N/A</v>
      </c>
      <c r="AN2674" t="s">
        <v>12834</v>
      </c>
      <c r="AO2674" t="s">
        <v>2778</v>
      </c>
      <c r="AP2674" s="3">
        <v>1.4737901499999999E-10</v>
      </c>
      <c r="AQ2674" t="str">
        <f>_xlfn.TEXTBEFORE(Table17[[#This Row],[rxn]],"-",-1)</f>
        <v>PROWASTE</v>
      </c>
    </row>
    <row r="2675" spans="33:43" ht="17" x14ac:dyDescent="0.25">
      <c r="AG2675" s="1" t="s">
        <v>13096</v>
      </c>
      <c r="AH2675" s="1" t="s">
        <v>2778</v>
      </c>
      <c r="AI2675" s="9">
        <v>2.7347416700000002E-10</v>
      </c>
      <c r="AJ2675" s="1" t="str">
        <f>_xlfn.TEXTAFTER(Table916[[#This Row],[type]],"-",-1)</f>
        <v>MRPL28</v>
      </c>
      <c r="AK2675" s="1" t="e">
        <f>_xlfn.TEXTAFTER(_xlfn.TEXTBEFORE(Table916[[#This Row],[type]],"-"&amp;Table916[[#This Row],[rxn-no-enz]]),"RXN-")</f>
        <v>#N/A</v>
      </c>
      <c r="AL2675" s="1" t="e">
        <f>_xlfn.TEXTBEFORE(Table916[[#This Row],[type]],"_",-1)</f>
        <v>#N/A</v>
      </c>
      <c r="AN2675" t="s">
        <v>12835</v>
      </c>
      <c r="AO2675" t="s">
        <v>2778</v>
      </c>
      <c r="AP2675" s="3">
        <v>2.5202736599999899E-9</v>
      </c>
      <c r="AQ2675" t="str">
        <f>_xlfn.TEXTBEFORE(Table17[[#This Row],[rxn]],"-",-1)</f>
        <v>PROWASTE</v>
      </c>
    </row>
    <row r="2676" spans="33:43" ht="17" x14ac:dyDescent="0.25">
      <c r="AG2676" s="1" t="s">
        <v>13097</v>
      </c>
      <c r="AH2676" s="1" t="s">
        <v>2778</v>
      </c>
      <c r="AI2676" s="9">
        <v>2.5844955899999998E-10</v>
      </c>
      <c r="AJ2676" s="1" t="str">
        <f>_xlfn.TEXTAFTER(Table916[[#This Row],[type]],"-",-1)</f>
        <v>MRPL3</v>
      </c>
      <c r="AK2676" s="1" t="e">
        <f>_xlfn.TEXTAFTER(_xlfn.TEXTBEFORE(Table916[[#This Row],[type]],"-"&amp;Table916[[#This Row],[rxn-no-enz]]),"RXN-")</f>
        <v>#N/A</v>
      </c>
      <c r="AL2676" s="1" t="e">
        <f>_xlfn.TEXTBEFORE(Table916[[#This Row],[type]],"_",-1)</f>
        <v>#N/A</v>
      </c>
      <c r="AN2676" t="s">
        <v>12836</v>
      </c>
      <c r="AO2676" t="s">
        <v>2778</v>
      </c>
      <c r="AP2676" s="3">
        <v>6.057205504E-9</v>
      </c>
      <c r="AQ2676" t="str">
        <f>_xlfn.TEXTBEFORE(Table17[[#This Row],[rxn]],"-",-1)</f>
        <v>PROWASTE</v>
      </c>
    </row>
    <row r="2677" spans="33:43" ht="17" x14ac:dyDescent="0.25">
      <c r="AG2677" s="1" t="s">
        <v>13098</v>
      </c>
      <c r="AH2677" s="1" t="s">
        <v>2778</v>
      </c>
      <c r="AI2677" s="9">
        <v>2.6846413E-11</v>
      </c>
      <c r="AJ2677" s="1" t="str">
        <f>_xlfn.TEXTAFTER(Table916[[#This Row],[type]],"-",-1)</f>
        <v>MRPL31</v>
      </c>
      <c r="AK2677" s="1" t="e">
        <f>_xlfn.TEXTAFTER(_xlfn.TEXTBEFORE(Table916[[#This Row],[type]],"-"&amp;Table916[[#This Row],[rxn-no-enz]]),"RXN-")</f>
        <v>#N/A</v>
      </c>
      <c r="AL2677" s="1" t="e">
        <f>_xlfn.TEXTBEFORE(Table916[[#This Row],[type]],"_",-1)</f>
        <v>#N/A</v>
      </c>
      <c r="AN2677" t="s">
        <v>12837</v>
      </c>
      <c r="AO2677" t="s">
        <v>2778</v>
      </c>
      <c r="AP2677" s="3">
        <v>1.4921147009999999E-9</v>
      </c>
      <c r="AQ2677" t="str">
        <f>_xlfn.TEXTBEFORE(Table17[[#This Row],[rxn]],"-",-1)</f>
        <v>PROWASTE</v>
      </c>
    </row>
    <row r="2678" spans="33:43" ht="17" x14ac:dyDescent="0.25">
      <c r="AG2678" s="1" t="s">
        <v>13099</v>
      </c>
      <c r="AH2678" s="1" t="s">
        <v>2778</v>
      </c>
      <c r="AI2678" s="9">
        <v>1.4847501500000001E-10</v>
      </c>
      <c r="AJ2678" s="1" t="str">
        <f>_xlfn.TEXTAFTER(Table916[[#This Row],[type]],"-",-1)</f>
        <v>MRPL33</v>
      </c>
      <c r="AK2678" s="1" t="e">
        <f>_xlfn.TEXTAFTER(_xlfn.TEXTBEFORE(Table916[[#This Row],[type]],"-"&amp;Table916[[#This Row],[rxn-no-enz]]),"RXN-")</f>
        <v>#N/A</v>
      </c>
      <c r="AL2678" s="1" t="e">
        <f>_xlfn.TEXTBEFORE(Table916[[#This Row],[type]],"_",-1)</f>
        <v>#N/A</v>
      </c>
      <c r="AN2678" t="s">
        <v>12838</v>
      </c>
      <c r="AO2678" t="s">
        <v>2778</v>
      </c>
      <c r="AP2678" s="3">
        <v>7.0926022799999999E-10</v>
      </c>
      <c r="AQ2678" t="str">
        <f>_xlfn.TEXTBEFORE(Table17[[#This Row],[rxn]],"-",-1)</f>
        <v>PROWASTE</v>
      </c>
    </row>
    <row r="2679" spans="33:43" ht="17" x14ac:dyDescent="0.25">
      <c r="AG2679" s="1" t="s">
        <v>13100</v>
      </c>
      <c r="AH2679" s="1" t="s">
        <v>2778</v>
      </c>
      <c r="AI2679" s="9">
        <v>8.2847042999999996E-11</v>
      </c>
      <c r="AJ2679" s="1" t="str">
        <f>_xlfn.TEXTAFTER(Table916[[#This Row],[type]],"-",-1)</f>
        <v>MRPL35</v>
      </c>
      <c r="AK2679" s="1" t="e">
        <f>_xlfn.TEXTAFTER(_xlfn.TEXTBEFORE(Table916[[#This Row],[type]],"-"&amp;Table916[[#This Row],[rxn-no-enz]]),"RXN-")</f>
        <v>#N/A</v>
      </c>
      <c r="AL2679" s="1" t="e">
        <f>_xlfn.TEXTBEFORE(Table916[[#This Row],[type]],"_",-1)</f>
        <v>#N/A</v>
      </c>
      <c r="AN2679" t="s">
        <v>12839</v>
      </c>
      <c r="AO2679" t="s">
        <v>2778</v>
      </c>
      <c r="AP2679" s="3">
        <v>8.6554097999999898E-11</v>
      </c>
      <c r="AQ2679" t="str">
        <f>_xlfn.TEXTBEFORE(Table17[[#This Row],[rxn]],"-",-1)</f>
        <v>PROWASTE</v>
      </c>
    </row>
    <row r="2680" spans="33:43" ht="17" x14ac:dyDescent="0.25">
      <c r="AG2680" s="1" t="s">
        <v>13101</v>
      </c>
      <c r="AH2680" s="1" t="s">
        <v>2778</v>
      </c>
      <c r="AI2680" s="9">
        <v>2.8271671000000001E-11</v>
      </c>
      <c r="AJ2680" s="1" t="str">
        <f>_xlfn.TEXTAFTER(Table916[[#This Row],[type]],"-",-1)</f>
        <v>MRPL37</v>
      </c>
      <c r="AK2680" s="1" t="e">
        <f>_xlfn.TEXTAFTER(_xlfn.TEXTBEFORE(Table916[[#This Row],[type]],"-"&amp;Table916[[#This Row],[rxn-no-enz]]),"RXN-")</f>
        <v>#N/A</v>
      </c>
      <c r="AL2680" s="1" t="e">
        <f>_xlfn.TEXTBEFORE(Table916[[#This Row],[type]],"_",-1)</f>
        <v>#N/A</v>
      </c>
      <c r="AN2680" t="s">
        <v>12840</v>
      </c>
      <c r="AO2680" t="s">
        <v>2778</v>
      </c>
      <c r="AP2680" s="3">
        <v>1.4108743648999999E-8</v>
      </c>
      <c r="AQ2680" t="str">
        <f>_xlfn.TEXTBEFORE(Table17[[#This Row],[rxn]],"-",-1)</f>
        <v>PROWASTE</v>
      </c>
    </row>
    <row r="2681" spans="33:43" ht="17" x14ac:dyDescent="0.25">
      <c r="AG2681" s="1" t="s">
        <v>13102</v>
      </c>
      <c r="AH2681" s="1" t="s">
        <v>2778</v>
      </c>
      <c r="AI2681" s="9">
        <v>2.18156264999999E-10</v>
      </c>
      <c r="AJ2681" s="1" t="str">
        <f>_xlfn.TEXTAFTER(Table916[[#This Row],[type]],"-",-1)</f>
        <v>MRPL39</v>
      </c>
      <c r="AK2681" s="1" t="e">
        <f>_xlfn.TEXTAFTER(_xlfn.TEXTBEFORE(Table916[[#This Row],[type]],"-"&amp;Table916[[#This Row],[rxn-no-enz]]),"RXN-")</f>
        <v>#N/A</v>
      </c>
      <c r="AL2681" s="1" t="e">
        <f>_xlfn.TEXTBEFORE(Table916[[#This Row],[type]],"_",-1)</f>
        <v>#N/A</v>
      </c>
      <c r="AN2681" t="s">
        <v>12841</v>
      </c>
      <c r="AO2681" t="s">
        <v>2778</v>
      </c>
      <c r="AP2681" s="3">
        <v>3.4025903010000002E-9</v>
      </c>
      <c r="AQ2681" t="str">
        <f>_xlfn.TEXTBEFORE(Table17[[#This Row],[rxn]],"-",-1)</f>
        <v>PROWASTE</v>
      </c>
    </row>
    <row r="2682" spans="33:43" ht="17" x14ac:dyDescent="0.25">
      <c r="AG2682" s="1" t="s">
        <v>13103</v>
      </c>
      <c r="AH2682" s="1" t="s">
        <v>2778</v>
      </c>
      <c r="AI2682" s="9">
        <v>1.3330718800000001E-10</v>
      </c>
      <c r="AJ2682" s="1" t="str">
        <f>_xlfn.TEXTAFTER(Table916[[#This Row],[type]],"-",-1)</f>
        <v>MRPL4</v>
      </c>
      <c r="AK2682" s="1" t="e">
        <f>_xlfn.TEXTAFTER(_xlfn.TEXTBEFORE(Table916[[#This Row],[type]],"-"&amp;Table916[[#This Row],[rxn-no-enz]]),"RXN-")</f>
        <v>#N/A</v>
      </c>
      <c r="AL2682" s="1" t="e">
        <f>_xlfn.TEXTBEFORE(Table916[[#This Row],[type]],"_",-1)</f>
        <v>#N/A</v>
      </c>
      <c r="AN2682" t="s">
        <v>12842</v>
      </c>
      <c r="AO2682" t="s">
        <v>2778</v>
      </c>
      <c r="AP2682" s="3">
        <v>1.5092955770000001E-9</v>
      </c>
      <c r="AQ2682" t="str">
        <f>_xlfn.TEXTBEFORE(Table17[[#This Row],[rxn]],"-",-1)</f>
        <v>PROWASTE</v>
      </c>
    </row>
    <row r="2683" spans="33:43" ht="17" x14ac:dyDescent="0.25">
      <c r="AG2683" s="1" t="s">
        <v>13104</v>
      </c>
      <c r="AH2683" s="1" t="s">
        <v>2778</v>
      </c>
      <c r="AI2683" s="9">
        <v>1.74108817999999E-10</v>
      </c>
      <c r="AJ2683" s="1" t="str">
        <f>_xlfn.TEXTAFTER(Table916[[#This Row],[type]],"-",-1)</f>
        <v>MRPL49</v>
      </c>
      <c r="AK2683" s="1" t="e">
        <f>_xlfn.TEXTAFTER(_xlfn.TEXTBEFORE(Table916[[#This Row],[type]],"-"&amp;Table916[[#This Row],[rxn-no-enz]]),"RXN-")</f>
        <v>#N/A</v>
      </c>
      <c r="AL2683" s="1" t="e">
        <f>_xlfn.TEXTBEFORE(Table916[[#This Row],[type]],"_",-1)</f>
        <v>#N/A</v>
      </c>
      <c r="AN2683" t="s">
        <v>12843</v>
      </c>
      <c r="AO2683" t="s">
        <v>2778</v>
      </c>
      <c r="AP2683" s="3">
        <v>8.6049066000000006E-11</v>
      </c>
      <c r="AQ2683" t="str">
        <f>_xlfn.TEXTBEFORE(Table17[[#This Row],[rxn]],"-",-1)</f>
        <v>PROWASTE</v>
      </c>
    </row>
    <row r="2684" spans="33:43" ht="17" x14ac:dyDescent="0.25">
      <c r="AG2684" s="1" t="s">
        <v>13105</v>
      </c>
      <c r="AH2684" s="1" t="s">
        <v>2778</v>
      </c>
      <c r="AI2684" s="9">
        <v>4.5475440800000002E-10</v>
      </c>
      <c r="AJ2684" s="1" t="str">
        <f>_xlfn.TEXTAFTER(Table916[[#This Row],[type]],"-",-1)</f>
        <v>MRPL51</v>
      </c>
      <c r="AK2684" s="1" t="e">
        <f>_xlfn.TEXTAFTER(_xlfn.TEXTBEFORE(Table916[[#This Row],[type]],"-"&amp;Table916[[#This Row],[rxn-no-enz]]),"RXN-")</f>
        <v>#N/A</v>
      </c>
      <c r="AL2684" s="1" t="e">
        <f>_xlfn.TEXTBEFORE(Table916[[#This Row],[type]],"_",-1)</f>
        <v>#N/A</v>
      </c>
      <c r="AN2684" t="s">
        <v>12844</v>
      </c>
      <c r="AO2684" t="s">
        <v>2778</v>
      </c>
      <c r="AP2684" s="3">
        <v>1.4440339899999999E-10</v>
      </c>
      <c r="AQ2684" t="str">
        <f>_xlfn.TEXTBEFORE(Table17[[#This Row],[rxn]],"-",-1)</f>
        <v>PROWASTE</v>
      </c>
    </row>
    <row r="2685" spans="33:43" ht="17" x14ac:dyDescent="0.25">
      <c r="AG2685" s="1" t="s">
        <v>13106</v>
      </c>
      <c r="AH2685" s="1" t="s">
        <v>2778</v>
      </c>
      <c r="AI2685" s="9">
        <v>1.8665913199999999E-10</v>
      </c>
      <c r="AJ2685" s="1" t="str">
        <f>_xlfn.TEXTAFTER(Table916[[#This Row],[type]],"-",-1)</f>
        <v>MRPL6</v>
      </c>
      <c r="AK2685" s="1" t="e">
        <f>_xlfn.TEXTAFTER(_xlfn.TEXTBEFORE(Table916[[#This Row],[type]],"-"&amp;Table916[[#This Row],[rxn-no-enz]]),"RXN-")</f>
        <v>#N/A</v>
      </c>
      <c r="AL2685" s="1" t="e">
        <f>_xlfn.TEXTBEFORE(Table916[[#This Row],[type]],"_",-1)</f>
        <v>#N/A</v>
      </c>
      <c r="AN2685" t="s">
        <v>12845</v>
      </c>
      <c r="AO2685" t="s">
        <v>2778</v>
      </c>
      <c r="AP2685" s="3">
        <v>9.8146265000000001E-11</v>
      </c>
      <c r="AQ2685" t="str">
        <f>_xlfn.TEXTBEFORE(Table17[[#This Row],[rxn]],"-",-1)</f>
        <v>PROWASTE</v>
      </c>
    </row>
    <row r="2686" spans="33:43" ht="17" x14ac:dyDescent="0.25">
      <c r="AG2686" s="1" t="s">
        <v>13107</v>
      </c>
      <c r="AH2686" s="1" t="s">
        <v>2778</v>
      </c>
      <c r="AI2686" s="9">
        <v>1.21271471999999E-10</v>
      </c>
      <c r="AJ2686" s="1" t="str">
        <f>_xlfn.TEXTAFTER(Table916[[#This Row],[type]],"-",-1)</f>
        <v>MRPL7</v>
      </c>
      <c r="AK2686" s="1" t="e">
        <f>_xlfn.TEXTAFTER(_xlfn.TEXTBEFORE(Table916[[#This Row],[type]],"-"&amp;Table916[[#This Row],[rxn-no-enz]]),"RXN-")</f>
        <v>#N/A</v>
      </c>
      <c r="AL2686" s="1" t="e">
        <f>_xlfn.TEXTBEFORE(Table916[[#This Row],[type]],"_",-1)</f>
        <v>#N/A</v>
      </c>
      <c r="AN2686" t="s">
        <v>12846</v>
      </c>
      <c r="AO2686" t="s">
        <v>2778</v>
      </c>
      <c r="AP2686" s="3">
        <v>9.5594384E-11</v>
      </c>
      <c r="AQ2686" t="str">
        <f>_xlfn.TEXTBEFORE(Table17[[#This Row],[rxn]],"-",-1)</f>
        <v>PROWASTE</v>
      </c>
    </row>
    <row r="2687" spans="33:43" ht="17" x14ac:dyDescent="0.25">
      <c r="AG2687" s="1" t="s">
        <v>13108</v>
      </c>
      <c r="AH2687" s="1" t="s">
        <v>2778</v>
      </c>
      <c r="AI2687" s="9">
        <v>6.3399488999999901E-11</v>
      </c>
      <c r="AJ2687" s="1" t="str">
        <f>_xlfn.TEXTAFTER(Table916[[#This Row],[type]],"-",-1)</f>
        <v>MRPL9</v>
      </c>
      <c r="AK2687" s="1" t="e">
        <f>_xlfn.TEXTAFTER(_xlfn.TEXTBEFORE(Table916[[#This Row],[type]],"-"&amp;Table916[[#This Row],[rxn-no-enz]]),"RXN-")</f>
        <v>#N/A</v>
      </c>
      <c r="AL2687" s="1" t="e">
        <f>_xlfn.TEXTBEFORE(Table916[[#This Row],[type]],"_",-1)</f>
        <v>#N/A</v>
      </c>
      <c r="AN2687" t="s">
        <v>12847</v>
      </c>
      <c r="AO2687" t="s">
        <v>2778</v>
      </c>
      <c r="AP2687" s="3">
        <v>1.95975208E-10</v>
      </c>
      <c r="AQ2687" t="str">
        <f>_xlfn.TEXTBEFORE(Table17[[#This Row],[rxn]],"-",-1)</f>
        <v>PROWASTE</v>
      </c>
    </row>
    <row r="2688" spans="33:43" ht="17" x14ac:dyDescent="0.25">
      <c r="AG2688" s="1" t="s">
        <v>13109</v>
      </c>
      <c r="AH2688" s="1" t="s">
        <v>2778</v>
      </c>
      <c r="AI2688" s="9">
        <v>2.3703365799999999E-10</v>
      </c>
      <c r="AJ2688" s="1" t="str">
        <f>_xlfn.TEXTAFTER(Table916[[#This Row],[type]],"-",-1)</f>
        <v>MRPS16</v>
      </c>
      <c r="AK2688" s="1" t="e">
        <f>_xlfn.TEXTAFTER(_xlfn.TEXTBEFORE(Table916[[#This Row],[type]],"-"&amp;Table916[[#This Row],[rxn-no-enz]]),"RXN-")</f>
        <v>#N/A</v>
      </c>
      <c r="AL2688" s="1" t="e">
        <f>_xlfn.TEXTBEFORE(Table916[[#This Row],[type]],"_",-1)</f>
        <v>#N/A</v>
      </c>
      <c r="AN2688" t="s">
        <v>12848</v>
      </c>
      <c r="AO2688" t="s">
        <v>2778</v>
      </c>
      <c r="AP2688" s="3">
        <v>1.7222834460000001E-9</v>
      </c>
      <c r="AQ2688" t="str">
        <f>_xlfn.TEXTBEFORE(Table17[[#This Row],[rxn]],"-",-1)</f>
        <v>PROWASTE</v>
      </c>
    </row>
    <row r="2689" spans="33:43" ht="17" x14ac:dyDescent="0.25">
      <c r="AG2689" s="1" t="s">
        <v>13110</v>
      </c>
      <c r="AH2689" s="1" t="s">
        <v>2778</v>
      </c>
      <c r="AI2689" s="9">
        <v>1.2340869599999999E-10</v>
      </c>
      <c r="AJ2689" s="1" t="str">
        <f>_xlfn.TEXTAFTER(Table916[[#This Row],[type]],"-",-1)</f>
        <v>MRPS18</v>
      </c>
      <c r="AK2689" s="1" t="e">
        <f>_xlfn.TEXTAFTER(_xlfn.TEXTBEFORE(Table916[[#This Row],[type]],"-"&amp;Table916[[#This Row],[rxn-no-enz]]),"RXN-")</f>
        <v>#N/A</v>
      </c>
      <c r="AL2689" s="1" t="e">
        <f>_xlfn.TEXTBEFORE(Table916[[#This Row],[type]],"_",-1)</f>
        <v>#N/A</v>
      </c>
      <c r="AN2689" t="s">
        <v>13891</v>
      </c>
      <c r="AO2689" t="s">
        <v>2778</v>
      </c>
      <c r="AP2689" s="3">
        <v>1.7222834460000001E-9</v>
      </c>
      <c r="AQ2689" t="str">
        <f>_xlfn.TEXTBEFORE(Table17[[#This Row],[rxn]],"-",-1)</f>
        <v>PROWASTE</v>
      </c>
    </row>
    <row r="2690" spans="33:43" ht="17" x14ac:dyDescent="0.25">
      <c r="AG2690" s="1" t="s">
        <v>13111</v>
      </c>
      <c r="AH2690" s="1" t="s">
        <v>2778</v>
      </c>
      <c r="AI2690" s="9">
        <v>4.3460219999999899E-11</v>
      </c>
      <c r="AJ2690" s="1" t="str">
        <f>_xlfn.TEXTAFTER(Table916[[#This Row],[type]],"-",-1)</f>
        <v>MRPS28</v>
      </c>
      <c r="AK2690" s="1" t="e">
        <f>_xlfn.TEXTAFTER(_xlfn.TEXTBEFORE(Table916[[#This Row],[type]],"-"&amp;Table916[[#This Row],[rxn-no-enz]]),"RXN-")</f>
        <v>#N/A</v>
      </c>
      <c r="AL2690" s="1" t="e">
        <f>_xlfn.TEXTBEFORE(Table916[[#This Row],[type]],"_",-1)</f>
        <v>#N/A</v>
      </c>
      <c r="AN2690" t="s">
        <v>12849</v>
      </c>
      <c r="AO2690" t="s">
        <v>2778</v>
      </c>
      <c r="AP2690" s="3">
        <v>6.5666859399999997E-10</v>
      </c>
      <c r="AQ2690" t="str">
        <f>_xlfn.TEXTBEFORE(Table17[[#This Row],[rxn]],"-",-1)</f>
        <v>PROWASTE</v>
      </c>
    </row>
    <row r="2691" spans="33:43" ht="17" x14ac:dyDescent="0.25">
      <c r="AG2691" s="1" t="s">
        <v>13112</v>
      </c>
      <c r="AH2691" s="1" t="s">
        <v>2778</v>
      </c>
      <c r="AI2691" s="9">
        <v>5.3620170399999997E-10</v>
      </c>
      <c r="AJ2691" s="1" t="str">
        <f>_xlfn.TEXTAFTER(Table916[[#This Row],[type]],"-",-1)</f>
        <v>MRPS5</v>
      </c>
      <c r="AK2691" s="1" t="e">
        <f>_xlfn.TEXTAFTER(_xlfn.TEXTBEFORE(Table916[[#This Row],[type]],"-"&amp;Table916[[#This Row],[rxn-no-enz]]),"RXN-")</f>
        <v>#N/A</v>
      </c>
      <c r="AL2691" s="1" t="e">
        <f>_xlfn.TEXTBEFORE(Table916[[#This Row],[type]],"_",-1)</f>
        <v>#N/A</v>
      </c>
      <c r="AN2691" t="s">
        <v>12850</v>
      </c>
      <c r="AO2691" t="s">
        <v>2778</v>
      </c>
      <c r="AP2691" s="3">
        <v>5.9392830239999998E-9</v>
      </c>
      <c r="AQ2691" t="str">
        <f>_xlfn.TEXTBEFORE(Table17[[#This Row],[rxn]],"-",-1)</f>
        <v>PROWASTE</v>
      </c>
    </row>
    <row r="2692" spans="33:43" ht="17" x14ac:dyDescent="0.25">
      <c r="AG2692" s="1" t="s">
        <v>13113</v>
      </c>
      <c r="AH2692" s="1" t="s">
        <v>2778</v>
      </c>
      <c r="AI2692" s="9">
        <v>2.3872796300000001E-10</v>
      </c>
      <c r="AJ2692" s="1" t="str">
        <f>_xlfn.TEXTAFTER(Table916[[#This Row],[type]],"-",-1)</f>
        <v>MRPS8</v>
      </c>
      <c r="AK2692" s="1" t="e">
        <f>_xlfn.TEXTAFTER(_xlfn.TEXTBEFORE(Table916[[#This Row],[type]],"-"&amp;Table916[[#This Row],[rxn-no-enz]]),"RXN-")</f>
        <v>#N/A</v>
      </c>
      <c r="AL2692" s="1" t="e">
        <f>_xlfn.TEXTBEFORE(Table916[[#This Row],[type]],"_",-1)</f>
        <v>#N/A</v>
      </c>
      <c r="AN2692" t="s">
        <v>12851</v>
      </c>
      <c r="AO2692" t="s">
        <v>2778</v>
      </c>
      <c r="AP2692" s="3">
        <v>5.9134949540000001E-9</v>
      </c>
      <c r="AQ2692" t="str">
        <f>_xlfn.TEXTBEFORE(Table17[[#This Row],[rxn]],"-",-1)</f>
        <v>PROWASTE</v>
      </c>
    </row>
    <row r="2693" spans="33:43" ht="17" x14ac:dyDescent="0.25">
      <c r="AG2693" s="1" t="s">
        <v>13114</v>
      </c>
      <c r="AH2693" s="1" t="s">
        <v>2778</v>
      </c>
      <c r="AI2693" s="9">
        <v>1.29306339E-10</v>
      </c>
      <c r="AJ2693" s="1" t="str">
        <f>_xlfn.TEXTAFTER(Table916[[#This Row],[type]],"-",-1)</f>
        <v>MRPS9</v>
      </c>
      <c r="AK2693" s="1" t="e">
        <f>_xlfn.TEXTAFTER(_xlfn.TEXTBEFORE(Table916[[#This Row],[type]],"-"&amp;Table916[[#This Row],[rxn-no-enz]]),"RXN-")</f>
        <v>#N/A</v>
      </c>
      <c r="AL2693" s="1" t="e">
        <f>_xlfn.TEXTBEFORE(Table916[[#This Row],[type]],"_",-1)</f>
        <v>#N/A</v>
      </c>
      <c r="AN2693" t="s">
        <v>13892</v>
      </c>
      <c r="AO2693" t="s">
        <v>2778</v>
      </c>
      <c r="AP2693" s="3">
        <v>5.9134949540000001E-9</v>
      </c>
      <c r="AQ2693" t="str">
        <f>_xlfn.TEXTBEFORE(Table17[[#This Row],[rxn]],"-",-1)</f>
        <v>PROWASTE</v>
      </c>
    </row>
    <row r="2694" spans="33:43" ht="17" x14ac:dyDescent="0.25">
      <c r="AG2694" s="1" t="s">
        <v>13115</v>
      </c>
      <c r="AH2694" s="1" t="s">
        <v>2778</v>
      </c>
      <c r="AI2694" s="9">
        <v>1.2835905499999999E-10</v>
      </c>
      <c r="AJ2694" s="1" t="str">
        <f>_xlfn.TEXTAFTER(Table916[[#This Row],[type]],"-",-1)</f>
        <v>NAM9</v>
      </c>
      <c r="AK2694" s="1" t="e">
        <f>_xlfn.TEXTAFTER(_xlfn.TEXTBEFORE(Table916[[#This Row],[type]],"-"&amp;Table916[[#This Row],[rxn-no-enz]]),"RXN-")</f>
        <v>#N/A</v>
      </c>
      <c r="AL2694" s="1" t="e">
        <f>_xlfn.TEXTBEFORE(Table916[[#This Row],[type]],"_",-1)</f>
        <v>#N/A</v>
      </c>
      <c r="AN2694" t="s">
        <v>12852</v>
      </c>
      <c r="AO2694" t="s">
        <v>2778</v>
      </c>
      <c r="AP2694" s="3">
        <v>3.0451889800000002E-10</v>
      </c>
      <c r="AQ2694" t="str">
        <f>_xlfn.TEXTBEFORE(Table17[[#This Row],[rxn]],"-",-1)</f>
        <v>PROWASTE</v>
      </c>
    </row>
    <row r="2695" spans="33:43" ht="17" x14ac:dyDescent="0.25">
      <c r="AG2695" s="1" t="s">
        <v>13116</v>
      </c>
      <c r="AH2695" s="1" t="s">
        <v>2778</v>
      </c>
      <c r="AI2695" s="9">
        <v>1.4507803600000001E-10</v>
      </c>
      <c r="AJ2695" s="1" t="str">
        <f>_xlfn.TEXTAFTER(Table916[[#This Row],[type]],"-",-1)</f>
        <v>RML2</v>
      </c>
      <c r="AK2695" s="1" t="e">
        <f>_xlfn.TEXTAFTER(_xlfn.TEXTBEFORE(Table916[[#This Row],[type]],"-"&amp;Table916[[#This Row],[rxn-no-enz]]),"RXN-")</f>
        <v>#N/A</v>
      </c>
      <c r="AL2695" s="1" t="e">
        <f>_xlfn.TEXTBEFORE(Table916[[#This Row],[type]],"_",-1)</f>
        <v>#N/A</v>
      </c>
      <c r="AN2695" t="s">
        <v>12853</v>
      </c>
      <c r="AO2695" t="s">
        <v>2778</v>
      </c>
      <c r="AP2695" s="3">
        <v>2.7114263530000001E-9</v>
      </c>
      <c r="AQ2695" t="str">
        <f>_xlfn.TEXTBEFORE(Table17[[#This Row],[rxn]],"-",-1)</f>
        <v>PROWASTE</v>
      </c>
    </row>
    <row r="2696" spans="33:43" ht="17" x14ac:dyDescent="0.25">
      <c r="AG2696" s="1" t="s">
        <v>13117</v>
      </c>
      <c r="AH2696" s="1" t="s">
        <v>2778</v>
      </c>
      <c r="AI2696" s="9">
        <v>1.7365544800000001E-10</v>
      </c>
      <c r="AJ2696" s="1" t="str">
        <f>_xlfn.TEXTAFTER(Table916[[#This Row],[type]],"-",-1)</f>
        <v>RSM10</v>
      </c>
      <c r="AK2696" s="1" t="e">
        <f>_xlfn.TEXTAFTER(_xlfn.TEXTBEFORE(Table916[[#This Row],[type]],"-"&amp;Table916[[#This Row],[rxn-no-enz]]),"RXN-")</f>
        <v>#N/A</v>
      </c>
      <c r="AL2696" s="1" t="e">
        <f>_xlfn.TEXTBEFORE(Table916[[#This Row],[type]],"_",-1)</f>
        <v>#N/A</v>
      </c>
      <c r="AN2696" t="s">
        <v>12854</v>
      </c>
      <c r="AO2696" t="s">
        <v>2778</v>
      </c>
      <c r="AP2696" s="3">
        <v>1.6609693999999999E-11</v>
      </c>
      <c r="AQ2696" t="str">
        <f>_xlfn.TEXTBEFORE(Table17[[#This Row],[rxn]],"-",-1)</f>
        <v>PROWASTE</v>
      </c>
    </row>
    <row r="2697" spans="33:43" ht="17" x14ac:dyDescent="0.25">
      <c r="AG2697" s="1" t="s">
        <v>13118</v>
      </c>
      <c r="AH2697" s="1" t="s">
        <v>2778</v>
      </c>
      <c r="AI2697" s="9">
        <v>1.02751822E-10</v>
      </c>
      <c r="AJ2697" s="1" t="str">
        <f>_xlfn.TEXTAFTER(Table916[[#This Row],[type]],"-",-1)</f>
        <v>RSM18</v>
      </c>
      <c r="AK2697" s="1" t="e">
        <f>_xlfn.TEXTAFTER(_xlfn.TEXTBEFORE(Table916[[#This Row],[type]],"-"&amp;Table916[[#This Row],[rxn-no-enz]]),"RXN-")</f>
        <v>#N/A</v>
      </c>
      <c r="AL2697" s="1" t="e">
        <f>_xlfn.TEXTBEFORE(Table916[[#This Row],[type]],"_",-1)</f>
        <v>#N/A</v>
      </c>
      <c r="AN2697" t="s">
        <v>12855</v>
      </c>
      <c r="AO2697" t="s">
        <v>2778</v>
      </c>
      <c r="AP2697" s="3">
        <v>2.4093298399999998E-10</v>
      </c>
      <c r="AQ2697" t="str">
        <f>_xlfn.TEXTBEFORE(Table17[[#This Row],[rxn]],"-",-1)</f>
        <v>PROWASTE</v>
      </c>
    </row>
    <row r="2698" spans="33:43" ht="17" x14ac:dyDescent="0.25">
      <c r="AG2698" s="1" t="s">
        <v>13119</v>
      </c>
      <c r="AH2698" s="1" t="s">
        <v>2778</v>
      </c>
      <c r="AI2698" s="9">
        <v>1.2115913300000001E-10</v>
      </c>
      <c r="AJ2698" s="1" t="str">
        <f>_xlfn.TEXTAFTER(Table916[[#This Row],[type]],"-",-1)</f>
        <v>RSM23</v>
      </c>
      <c r="AK2698" s="1" t="e">
        <f>_xlfn.TEXTAFTER(_xlfn.TEXTBEFORE(Table916[[#This Row],[type]],"-"&amp;Table916[[#This Row],[rxn-no-enz]]),"RXN-")</f>
        <v>#N/A</v>
      </c>
      <c r="AL2698" s="1" t="e">
        <f>_xlfn.TEXTBEFORE(Table916[[#This Row],[type]],"_",-1)</f>
        <v>#N/A</v>
      </c>
      <c r="AN2698" t="s">
        <v>12856</v>
      </c>
      <c r="AO2698" t="s">
        <v>2778</v>
      </c>
      <c r="AP2698" s="3">
        <v>1.1302685E-10</v>
      </c>
      <c r="AQ2698" t="str">
        <f>_xlfn.TEXTBEFORE(Table17[[#This Row],[rxn]],"-",-1)</f>
        <v>PROWASTE</v>
      </c>
    </row>
    <row r="2699" spans="33:43" ht="17" x14ac:dyDescent="0.25">
      <c r="AG2699" s="1" t="s">
        <v>13120</v>
      </c>
      <c r="AH2699" s="1" t="s">
        <v>2778</v>
      </c>
      <c r="AI2699" s="9">
        <v>1.7436576499999999E-10</v>
      </c>
      <c r="AJ2699" s="1" t="str">
        <f>_xlfn.TEXTAFTER(Table916[[#This Row],[type]],"-",-1)</f>
        <v>RSM24</v>
      </c>
      <c r="AK2699" s="1" t="e">
        <f>_xlfn.TEXTAFTER(_xlfn.TEXTBEFORE(Table916[[#This Row],[type]],"-"&amp;Table916[[#This Row],[rxn-no-enz]]),"RXN-")</f>
        <v>#N/A</v>
      </c>
      <c r="AL2699" s="1" t="e">
        <f>_xlfn.TEXTBEFORE(Table916[[#This Row],[type]],"_",-1)</f>
        <v>#N/A</v>
      </c>
      <c r="AN2699" t="s">
        <v>13172</v>
      </c>
      <c r="AO2699" t="s">
        <v>2778</v>
      </c>
      <c r="AP2699" s="3">
        <v>9.3175089999999998E-12</v>
      </c>
      <c r="AQ2699" t="str">
        <f>_xlfn.TEXTBEFORE(Table17[[#This Row],[rxn]],"-",-1)</f>
        <v>PROWASTE</v>
      </c>
    </row>
    <row r="2700" spans="33:43" ht="17" x14ac:dyDescent="0.25">
      <c r="AG2700" s="1" t="s">
        <v>13121</v>
      </c>
      <c r="AH2700" s="1" t="s">
        <v>2778</v>
      </c>
      <c r="AI2700" s="9">
        <v>6.9339981999999902E-11</v>
      </c>
      <c r="AJ2700" s="1" t="str">
        <f>_xlfn.TEXTAFTER(Table916[[#This Row],[type]],"-",-1)</f>
        <v>RSM27</v>
      </c>
      <c r="AK2700" s="1" t="e">
        <f>_xlfn.TEXTAFTER(_xlfn.TEXTBEFORE(Table916[[#This Row],[type]],"-"&amp;Table916[[#This Row],[rxn-no-enz]]),"RXN-")</f>
        <v>#N/A</v>
      </c>
      <c r="AL2700" s="1" t="e">
        <f>_xlfn.TEXTBEFORE(Table916[[#This Row],[type]],"_",-1)</f>
        <v>#N/A</v>
      </c>
      <c r="AN2700" t="s">
        <v>12857</v>
      </c>
      <c r="AO2700" t="s">
        <v>2778</v>
      </c>
      <c r="AP2700" s="3">
        <v>9.3175089999999998E-12</v>
      </c>
      <c r="AQ2700" t="str">
        <f>_xlfn.TEXTBEFORE(Table17[[#This Row],[rxn]],"-",-1)</f>
        <v>PROWASTE</v>
      </c>
    </row>
    <row r="2701" spans="33:43" ht="17" x14ac:dyDescent="0.25">
      <c r="AG2701" s="1" t="s">
        <v>13122</v>
      </c>
      <c r="AH2701" s="1" t="s">
        <v>2778</v>
      </c>
      <c r="AI2701" s="9">
        <v>1.37521048999999E-10</v>
      </c>
      <c r="AJ2701" s="1" t="str">
        <f>_xlfn.TEXTAFTER(Table916[[#This Row],[type]],"-",-1)</f>
        <v>RSM7</v>
      </c>
      <c r="AK2701" s="1" t="e">
        <f>_xlfn.TEXTAFTER(_xlfn.TEXTBEFORE(Table916[[#This Row],[type]],"-"&amp;Table916[[#This Row],[rxn-no-enz]]),"RXN-")</f>
        <v>#N/A</v>
      </c>
      <c r="AL2701" s="1" t="e">
        <f>_xlfn.TEXTBEFORE(Table916[[#This Row],[type]],"_",-1)</f>
        <v>#N/A</v>
      </c>
      <c r="AN2701" t="s">
        <v>12858</v>
      </c>
      <c r="AO2701" t="s">
        <v>2778</v>
      </c>
      <c r="AP2701" s="3">
        <v>1.34310983E-10</v>
      </c>
      <c r="AQ2701" t="str">
        <f>_xlfn.TEXTBEFORE(Table17[[#This Row],[rxn]],"-",-1)</f>
        <v>PROWASTE</v>
      </c>
    </row>
    <row r="2702" spans="33:43" ht="17" x14ac:dyDescent="0.25">
      <c r="AG2702" s="1" t="s">
        <v>13123</v>
      </c>
      <c r="AH2702" s="1" t="s">
        <v>2778</v>
      </c>
      <c r="AI2702" s="9">
        <v>2.4388470999999999E-11</v>
      </c>
      <c r="AJ2702" s="1" t="str">
        <f>_xlfn.TEXTAFTER(Table916[[#This Row],[type]],"-",-1)</f>
        <v>SWS2</v>
      </c>
      <c r="AK2702" s="1" t="e">
        <f>_xlfn.TEXTAFTER(_xlfn.TEXTBEFORE(Table916[[#This Row],[type]],"-"&amp;Table916[[#This Row],[rxn-no-enz]]),"RXN-")</f>
        <v>#N/A</v>
      </c>
      <c r="AL2702" s="1" t="e">
        <f>_xlfn.TEXTBEFORE(Table916[[#This Row],[type]],"_",-1)</f>
        <v>#N/A</v>
      </c>
      <c r="AN2702" t="s">
        <v>12859</v>
      </c>
      <c r="AO2702" t="s">
        <v>2778</v>
      </c>
      <c r="AP2702" s="3">
        <v>2.35183155E-10</v>
      </c>
      <c r="AQ2702" t="str">
        <f>_xlfn.TEXTBEFORE(Table17[[#This Row],[rxn]],"-",-1)</f>
        <v>PROWASTE</v>
      </c>
    </row>
    <row r="2703" spans="33:43" ht="17" x14ac:dyDescent="0.25">
      <c r="AG2703" s="1" t="s">
        <v>13124</v>
      </c>
      <c r="AH2703" s="1" t="s">
        <v>2778</v>
      </c>
      <c r="AI2703" s="9">
        <v>1.10051873E-10</v>
      </c>
      <c r="AJ2703" s="1" t="str">
        <f>_xlfn.TEXTAFTER(Table916[[#This Row],[type]],"-",-1)</f>
        <v>YML6</v>
      </c>
      <c r="AK2703" s="1" t="e">
        <f>_xlfn.TEXTAFTER(_xlfn.TEXTBEFORE(Table916[[#This Row],[type]],"-"&amp;Table916[[#This Row],[rxn-no-enz]]),"RXN-")</f>
        <v>#N/A</v>
      </c>
      <c r="AL2703" s="1" t="e">
        <f>_xlfn.TEXTBEFORE(Table916[[#This Row],[type]],"_",-1)</f>
        <v>#N/A</v>
      </c>
      <c r="AN2703" t="s">
        <v>13342</v>
      </c>
      <c r="AO2703" t="s">
        <v>2778</v>
      </c>
      <c r="AP2703" s="3">
        <v>3.8189878E-11</v>
      </c>
      <c r="AQ2703" t="str">
        <f>_xlfn.TEXTBEFORE(Table17[[#This Row],[rxn]],"-",-1)</f>
        <v>PROWASTE</v>
      </c>
    </row>
    <row r="2704" spans="33:43" ht="17" x14ac:dyDescent="0.25">
      <c r="AG2704" s="1" t="s">
        <v>13125</v>
      </c>
      <c r="AH2704" s="1" t="s">
        <v>2778</v>
      </c>
      <c r="AI2704" s="9">
        <v>1.6442948741184E-5</v>
      </c>
      <c r="AJ2704" s="1" t="str">
        <f>_xlfn.TEXTAFTER(Table916[[#This Row],[type]],"-",-1)</f>
        <v>TOTALPROTEIN</v>
      </c>
      <c r="AK2704" s="1" t="e">
        <f>_xlfn.TEXTAFTER(_xlfn.TEXTBEFORE(Table916[[#This Row],[type]],"-"&amp;Table916[[#This Row],[rxn-no-enz]]),"RXN-")</f>
        <v>#N/A</v>
      </c>
      <c r="AL2704" s="1" t="e">
        <f>_xlfn.TEXTBEFORE(Table916[[#This Row],[type]],"_",-1)</f>
        <v>#N/A</v>
      </c>
      <c r="AN2704" t="s">
        <v>13180</v>
      </c>
      <c r="AO2704" t="s">
        <v>2778</v>
      </c>
      <c r="AP2704" s="3">
        <v>3.8189878E-11</v>
      </c>
      <c r="AQ2704" t="str">
        <f>_xlfn.TEXTBEFORE(Table17[[#This Row],[rxn]],"-",-1)</f>
        <v>PROWASTE</v>
      </c>
    </row>
    <row r="2705" spans="33:43" ht="17" x14ac:dyDescent="0.25">
      <c r="AG2705" s="1" t="s">
        <v>4736</v>
      </c>
      <c r="AH2705" s="1" t="s">
        <v>2778</v>
      </c>
      <c r="AI2705" s="9">
        <v>0.1</v>
      </c>
      <c r="AJ2705" s="1" t="str">
        <f>_xlfn.TEXTAFTER(Table916[[#This Row],[type]],"-",-1)</f>
        <v>BIODILAERO</v>
      </c>
      <c r="AK2705" s="1" t="e">
        <f>_xlfn.TEXTAFTER(_xlfn.TEXTBEFORE(Table916[[#This Row],[type]],"-"&amp;Table916[[#This Row],[rxn-no-enz]]),"RXN-")</f>
        <v>#N/A</v>
      </c>
      <c r="AL2705" s="1" t="e">
        <f>_xlfn.TEXTBEFORE(Table916[[#This Row],[type]],"_",-1)</f>
        <v>#N/A</v>
      </c>
      <c r="AN2705" t="s">
        <v>12860</v>
      </c>
      <c r="AO2705" t="s">
        <v>2778</v>
      </c>
      <c r="AP2705" s="3">
        <v>3.8189878E-11</v>
      </c>
      <c r="AQ2705" t="str">
        <f>_xlfn.TEXTBEFORE(Table17[[#This Row],[rxn]],"-",-1)</f>
        <v>PROWASTE</v>
      </c>
    </row>
    <row r="2706" spans="33:43" ht="17" x14ac:dyDescent="0.25">
      <c r="AG2706" s="1" t="s">
        <v>4737</v>
      </c>
      <c r="AH2706" s="1" t="s">
        <v>2778</v>
      </c>
      <c r="AI2706" s="9">
        <v>3.67955332398886E-2</v>
      </c>
      <c r="AJ2706" s="1" t="str">
        <f>_xlfn.TEXTAFTER(Table916[[#This Row],[type]],"-",-1)</f>
        <v>PROTTOBIO</v>
      </c>
      <c r="AK2706" s="1" t="e">
        <f>_xlfn.TEXTAFTER(_xlfn.TEXTBEFORE(Table916[[#This Row],[type]],"-"&amp;Table916[[#This Row],[rxn-no-enz]]),"RXN-")</f>
        <v>#N/A</v>
      </c>
      <c r="AL2706" s="1" t="e">
        <f>_xlfn.TEXTBEFORE(Table916[[#This Row],[type]],"_",-1)</f>
        <v>#N/A</v>
      </c>
      <c r="AN2706" t="s">
        <v>13893</v>
      </c>
      <c r="AO2706" t="s">
        <v>2778</v>
      </c>
      <c r="AP2706" s="3">
        <v>1.9661357599999899E-10</v>
      </c>
      <c r="AQ2706" t="str">
        <f>_xlfn.TEXTBEFORE(Table17[[#This Row],[rxn]],"-",-1)</f>
        <v>PROWASTE</v>
      </c>
    </row>
    <row r="2707" spans="33:43" ht="17" x14ac:dyDescent="0.25">
      <c r="AG2707" s="1" t="s">
        <v>4738</v>
      </c>
      <c r="AH2707" s="1" t="s">
        <v>2778</v>
      </c>
      <c r="AI2707" s="9">
        <v>1.6925945290348701E-2</v>
      </c>
      <c r="AJ2707" s="1" t="str">
        <f>_xlfn.TEXTAFTER(Table916[[#This Row],[type]],"-",-1)</f>
        <v>PROTMODELED</v>
      </c>
      <c r="AK2707" s="1" t="e">
        <f>_xlfn.TEXTAFTER(_xlfn.TEXTBEFORE(Table916[[#This Row],[type]],"-"&amp;Table916[[#This Row],[rxn-no-enz]]),"RXN-")</f>
        <v>#N/A</v>
      </c>
      <c r="AL2707" s="1" t="e">
        <f>_xlfn.TEXTBEFORE(Table916[[#This Row],[type]],"_",-1)</f>
        <v>#N/A</v>
      </c>
      <c r="AN2707" t="s">
        <v>12861</v>
      </c>
      <c r="AO2707" t="s">
        <v>2778</v>
      </c>
      <c r="AP2707" s="3">
        <v>2.2068400542999899E-8</v>
      </c>
      <c r="AQ2707" t="str">
        <f>_xlfn.TEXTBEFORE(Table17[[#This Row],[rxn]],"-",-1)</f>
        <v>PROWASTE</v>
      </c>
    </row>
    <row r="2708" spans="33:43" ht="17" x14ac:dyDescent="0.25">
      <c r="AG2708" s="1" t="s">
        <v>4739</v>
      </c>
      <c r="AH2708" s="1" t="s">
        <v>2778</v>
      </c>
      <c r="AI2708" s="9">
        <v>1.9869587949539799E-2</v>
      </c>
      <c r="AJ2708" s="1" t="str">
        <f>_xlfn.TEXTAFTER(Table916[[#This Row],[type]],"-",-1)</f>
        <v>PROTDUMMY</v>
      </c>
      <c r="AK2708" s="1" t="e">
        <f>_xlfn.TEXTAFTER(_xlfn.TEXTBEFORE(Table916[[#This Row],[type]],"-"&amp;Table916[[#This Row],[rxn-no-enz]]),"RXN-")</f>
        <v>#N/A</v>
      </c>
      <c r="AL2708" s="1" t="e">
        <f>_xlfn.TEXTBEFORE(Table916[[#This Row],[type]],"_",-1)</f>
        <v>#N/A</v>
      </c>
      <c r="AN2708" t="s">
        <v>12862</v>
      </c>
      <c r="AO2708" t="s">
        <v>2778</v>
      </c>
      <c r="AP2708" s="3">
        <v>6.7536849000000004E-11</v>
      </c>
      <c r="AQ2708" t="str">
        <f>_xlfn.TEXTBEFORE(Table17[[#This Row],[rxn]],"-",-1)</f>
        <v>PROWASTE</v>
      </c>
    </row>
    <row r="2709" spans="33:43" ht="17" x14ac:dyDescent="0.25">
      <c r="AG2709" s="1" t="s">
        <v>13126</v>
      </c>
      <c r="AH2709" s="1" t="s">
        <v>2778</v>
      </c>
      <c r="AI2709" s="9">
        <v>1.69090418127655E-2</v>
      </c>
      <c r="AJ2709" s="1" t="str">
        <f>_xlfn.TEXTAFTER(Table916[[#This Row],[type]],"-",-1)</f>
        <v>PROTDUMMY2</v>
      </c>
      <c r="AK2709" s="1" t="e">
        <f>_xlfn.TEXTAFTER(_xlfn.TEXTBEFORE(Table916[[#This Row],[type]],"-"&amp;Table916[[#This Row],[rxn-no-enz]]),"RXN-")</f>
        <v>#N/A</v>
      </c>
      <c r="AL2709" s="1" t="e">
        <f>_xlfn.TEXTBEFORE(Table916[[#This Row],[type]],"_",-1)</f>
        <v>#N/A</v>
      </c>
      <c r="AN2709" t="s">
        <v>12863</v>
      </c>
      <c r="AO2709" t="s">
        <v>2778</v>
      </c>
      <c r="AP2709" s="3">
        <v>8.4162211749999997E-9</v>
      </c>
      <c r="AQ2709" t="str">
        <f>_xlfn.TEXTBEFORE(Table17[[#This Row],[rxn]],"-",-1)</f>
        <v>PROWASTE</v>
      </c>
    </row>
    <row r="2710" spans="33:43" ht="17" x14ac:dyDescent="0.25">
      <c r="AG2710" s="1" t="s">
        <v>4740</v>
      </c>
      <c r="AH2710" s="1" t="s">
        <v>2778</v>
      </c>
      <c r="AI2710" s="9">
        <v>1.2784492223221001E-5</v>
      </c>
      <c r="AJ2710" s="1" t="str">
        <f>_xlfn.TEXTAFTER(Table916[[#This Row],[type]],"-",-1)</f>
        <v>PROTCYT</v>
      </c>
      <c r="AK2710" s="1" t="e">
        <f>_xlfn.TEXTAFTER(_xlfn.TEXTBEFORE(Table916[[#This Row],[type]],"-"&amp;Table916[[#This Row],[rxn-no-enz]]),"RXN-")</f>
        <v>#N/A</v>
      </c>
      <c r="AL2710" s="1" t="e">
        <f>_xlfn.TEXTBEFORE(Table916[[#This Row],[type]],"_",-1)</f>
        <v>#N/A</v>
      </c>
      <c r="AN2710" t="s">
        <v>13894</v>
      </c>
      <c r="AO2710" t="s">
        <v>2778</v>
      </c>
      <c r="AP2710" s="3">
        <v>8.4162211749999997E-9</v>
      </c>
      <c r="AQ2710" t="str">
        <f>_xlfn.TEXTBEFORE(Table17[[#This Row],[rxn]],"-",-1)</f>
        <v>PROWASTE</v>
      </c>
    </row>
    <row r="2711" spans="33:43" ht="17" x14ac:dyDescent="0.25">
      <c r="AG2711" s="1" t="s">
        <v>4741</v>
      </c>
      <c r="AH2711" s="1" t="s">
        <v>2778</v>
      </c>
      <c r="AI2711" s="9">
        <v>4.1189853600000001E-6</v>
      </c>
      <c r="AJ2711" s="1" t="str">
        <f>_xlfn.TEXTAFTER(Table916[[#This Row],[type]],"-",-1)</f>
        <v>PROTMITO</v>
      </c>
      <c r="AK2711" s="1" t="e">
        <f>_xlfn.TEXTAFTER(_xlfn.TEXTBEFORE(Table916[[#This Row],[type]],"-"&amp;Table916[[#This Row],[rxn-no-enz]]),"RXN-")</f>
        <v>#N/A</v>
      </c>
      <c r="AL2711" s="1" t="e">
        <f>_xlfn.TEXTBEFORE(Table916[[#This Row],[type]],"_",-1)</f>
        <v>#N/A</v>
      </c>
      <c r="AN2711" t="s">
        <v>12864</v>
      </c>
      <c r="AO2711" t="s">
        <v>2778</v>
      </c>
      <c r="AP2711" s="3">
        <v>3.9616271000000001E-11</v>
      </c>
      <c r="AQ2711" t="str">
        <f>_xlfn.TEXTBEFORE(Table17[[#This Row],[rxn]],"-",-1)</f>
        <v>PROWASTE</v>
      </c>
    </row>
    <row r="2712" spans="33:43" ht="17" x14ac:dyDescent="0.25">
      <c r="AG2712" s="1" t="s">
        <v>4742</v>
      </c>
      <c r="AH2712" s="1" t="s">
        <v>2778</v>
      </c>
      <c r="AI2712" s="9">
        <v>3.6442355754161999E-2</v>
      </c>
      <c r="AJ2712" s="1" t="str">
        <f>_xlfn.TEXTAFTER(Table916[[#This Row],[type]],"-",-1)</f>
        <v>CARB</v>
      </c>
      <c r="AK2712" s="1" t="e">
        <f>_xlfn.TEXTAFTER(_xlfn.TEXTBEFORE(Table916[[#This Row],[type]],"-"&amp;Table916[[#This Row],[rxn-no-enz]]),"RXN-")</f>
        <v>#N/A</v>
      </c>
      <c r="AL2712" s="1" t="e">
        <f>_xlfn.TEXTBEFORE(Table916[[#This Row],[type]],"_",-1)</f>
        <v>#N/A</v>
      </c>
      <c r="AN2712" t="s">
        <v>12865</v>
      </c>
      <c r="AO2712" t="s">
        <v>2778</v>
      </c>
      <c r="AP2712" s="3">
        <v>2.6945699374000001E-8</v>
      </c>
      <c r="AQ2712" t="str">
        <f>_xlfn.TEXTBEFORE(Table17[[#This Row],[rxn]],"-",-1)</f>
        <v>PROWASTE</v>
      </c>
    </row>
    <row r="2713" spans="33:43" ht="17" x14ac:dyDescent="0.25">
      <c r="AG2713" s="1" t="s">
        <v>4743</v>
      </c>
      <c r="AH2713" s="1" t="s">
        <v>2778</v>
      </c>
      <c r="AI2713" s="9">
        <v>1.8879154890299201E-3</v>
      </c>
      <c r="AJ2713" s="1" t="str">
        <f>_xlfn.TEXTAFTER(Table916[[#This Row],[type]],"-",-1)</f>
        <v>CARB1</v>
      </c>
      <c r="AK2713" s="1" t="e">
        <f>_xlfn.TEXTAFTER(_xlfn.TEXTBEFORE(Table916[[#This Row],[type]],"-"&amp;Table916[[#This Row],[rxn-no-enz]]),"RXN-")</f>
        <v>#N/A</v>
      </c>
      <c r="AL2713" s="1" t="e">
        <f>_xlfn.TEXTBEFORE(Table916[[#This Row],[type]],"_",-1)</f>
        <v>#N/A</v>
      </c>
      <c r="AN2713" t="s">
        <v>12866</v>
      </c>
      <c r="AO2713" t="s">
        <v>2778</v>
      </c>
      <c r="AP2713" s="3">
        <v>3.4052523189999998E-9</v>
      </c>
      <c r="AQ2713" t="str">
        <f>_xlfn.TEXTBEFORE(Table17[[#This Row],[rxn]],"-",-1)</f>
        <v>PROWASTE</v>
      </c>
    </row>
    <row r="2714" spans="33:43" ht="17" x14ac:dyDescent="0.25">
      <c r="AG2714" s="1" t="s">
        <v>4744</v>
      </c>
      <c r="AH2714" s="1" t="s">
        <v>2778</v>
      </c>
      <c r="AI2714" s="9">
        <v>1.72278869137766E-3</v>
      </c>
      <c r="AJ2714" s="1" t="str">
        <f>_xlfn.TEXTAFTER(Table916[[#This Row],[type]],"-",-1)</f>
        <v>CARB2</v>
      </c>
      <c r="AK2714" s="1" t="e">
        <f>_xlfn.TEXTAFTER(_xlfn.TEXTBEFORE(Table916[[#This Row],[type]],"-"&amp;Table916[[#This Row],[rxn-no-enz]]),"RXN-")</f>
        <v>#N/A</v>
      </c>
      <c r="AL2714" s="1" t="e">
        <f>_xlfn.TEXTBEFORE(Table916[[#This Row],[type]],"_",-1)</f>
        <v>#N/A</v>
      </c>
      <c r="AN2714" t="s">
        <v>12867</v>
      </c>
      <c r="AO2714" t="s">
        <v>2778</v>
      </c>
      <c r="AP2714" s="3">
        <v>3.2929943710000002E-9</v>
      </c>
      <c r="AQ2714" t="str">
        <f>_xlfn.TEXTBEFORE(Table17[[#This Row],[rxn]],"-",-1)</f>
        <v>PROWASTE</v>
      </c>
    </row>
    <row r="2715" spans="33:43" ht="17" x14ac:dyDescent="0.25">
      <c r="AG2715" s="1" t="s">
        <v>4745</v>
      </c>
      <c r="AH2715" s="1" t="s">
        <v>2778</v>
      </c>
      <c r="AI2715" s="9">
        <v>5.3104861140086902E-3</v>
      </c>
      <c r="AJ2715" s="1" t="str">
        <f>_xlfn.TEXTAFTER(Table916[[#This Row],[type]],"-",-1)</f>
        <v>CARB3</v>
      </c>
      <c r="AK2715" s="1" t="e">
        <f>_xlfn.TEXTAFTER(_xlfn.TEXTBEFORE(Table916[[#This Row],[type]],"-"&amp;Table916[[#This Row],[rxn-no-enz]]),"RXN-")</f>
        <v>#N/A</v>
      </c>
      <c r="AL2715" s="1" t="e">
        <f>_xlfn.TEXTBEFORE(Table916[[#This Row],[type]],"_",-1)</f>
        <v>#N/A</v>
      </c>
      <c r="AN2715" t="s">
        <v>12868</v>
      </c>
      <c r="AO2715" t="s">
        <v>2778</v>
      </c>
      <c r="AP2715" s="3">
        <v>4.1353236999999999E-11</v>
      </c>
      <c r="AQ2715" t="str">
        <f>_xlfn.TEXTBEFORE(Table17[[#This Row],[rxn]],"-",-1)</f>
        <v>PROWASTE</v>
      </c>
    </row>
    <row r="2716" spans="33:43" ht="17" x14ac:dyDescent="0.25">
      <c r="AG2716" s="1" t="s">
        <v>4746</v>
      </c>
      <c r="AH2716" s="1" t="s">
        <v>2778</v>
      </c>
      <c r="AI2716" s="9">
        <v>0.11125053930560901</v>
      </c>
      <c r="AJ2716" s="1" t="str">
        <f>_xlfn.TEXTAFTER(Table916[[#This Row],[type]],"-",-1)</f>
        <v>CARB4</v>
      </c>
      <c r="AK2716" s="1" t="e">
        <f>_xlfn.TEXTAFTER(_xlfn.TEXTBEFORE(Table916[[#This Row],[type]],"-"&amp;Table916[[#This Row],[rxn-no-enz]]),"RXN-")</f>
        <v>#N/A</v>
      </c>
      <c r="AL2716" s="1" t="e">
        <f>_xlfn.TEXTBEFORE(Table916[[#This Row],[type]],"_",-1)</f>
        <v>#N/A</v>
      </c>
      <c r="AN2716" t="s">
        <v>12869</v>
      </c>
      <c r="AO2716" t="s">
        <v>2778</v>
      </c>
      <c r="AP2716" s="3">
        <v>1.3194487000000001E-11</v>
      </c>
      <c r="AQ2716" t="str">
        <f>_xlfn.TEXTBEFORE(Table17[[#This Row],[rxn]],"-",-1)</f>
        <v>PROWASTE</v>
      </c>
    </row>
    <row r="2717" spans="33:43" ht="17" x14ac:dyDescent="0.25">
      <c r="AG2717" s="1" t="s">
        <v>4747</v>
      </c>
      <c r="AH2717" s="1" t="s">
        <v>2778</v>
      </c>
      <c r="AI2717" s="9">
        <v>2.9276646981216198E-2</v>
      </c>
      <c r="AJ2717" s="1" t="str">
        <f>_xlfn.TEXTAFTER(Table916[[#This Row],[type]],"-",-1)</f>
        <v>CARB5</v>
      </c>
      <c r="AK2717" s="1" t="e">
        <f>_xlfn.TEXTAFTER(_xlfn.TEXTBEFORE(Table916[[#This Row],[type]],"-"&amp;Table916[[#This Row],[rxn-no-enz]]),"RXN-")</f>
        <v>#N/A</v>
      </c>
      <c r="AL2717" s="1" t="e">
        <f>_xlfn.TEXTBEFORE(Table916[[#This Row],[type]],"_",-1)</f>
        <v>#N/A</v>
      </c>
      <c r="AN2717" t="s">
        <v>12870</v>
      </c>
      <c r="AO2717" t="s">
        <v>2778</v>
      </c>
      <c r="AP2717" s="3">
        <v>1.17554879E-10</v>
      </c>
      <c r="AQ2717" t="str">
        <f>_xlfn.TEXTBEFORE(Table17[[#This Row],[rxn]],"-",-1)</f>
        <v>PROWASTE</v>
      </c>
    </row>
    <row r="2718" spans="33:43" ht="17" x14ac:dyDescent="0.25">
      <c r="AG2718" s="1" t="s">
        <v>4748</v>
      </c>
      <c r="AH2718" s="1" t="s">
        <v>2778</v>
      </c>
      <c r="AI2718" s="9">
        <v>2.6303248118318E-3</v>
      </c>
      <c r="AJ2718" s="1" t="str">
        <f>_xlfn.TEXTAFTER(Table916[[#This Row],[type]],"-",-1)</f>
        <v>CARB6</v>
      </c>
      <c r="AK2718" s="1" t="e">
        <f>_xlfn.TEXTAFTER(_xlfn.TEXTBEFORE(Table916[[#This Row],[type]],"-"&amp;Table916[[#This Row],[rxn-no-enz]]),"RXN-")</f>
        <v>#N/A</v>
      </c>
      <c r="AL2718" s="1" t="e">
        <f>_xlfn.TEXTBEFORE(Table916[[#This Row],[type]],"_",-1)</f>
        <v>#N/A</v>
      </c>
      <c r="AN2718" t="s">
        <v>12871</v>
      </c>
      <c r="AO2718" t="s">
        <v>2778</v>
      </c>
      <c r="AP2718" s="3">
        <v>7.3984923100000001E-10</v>
      </c>
      <c r="AQ2718" t="str">
        <f>_xlfn.TEXTBEFORE(Table17[[#This Row],[rxn]],"-",-1)</f>
        <v>PROWASTE</v>
      </c>
    </row>
    <row r="2719" spans="33:43" ht="17" x14ac:dyDescent="0.25">
      <c r="AG2719" s="1" t="s">
        <v>4749</v>
      </c>
      <c r="AH2719" s="1" t="s">
        <v>2778</v>
      </c>
      <c r="AI2719" s="9">
        <v>7.4754113026153403E-3</v>
      </c>
      <c r="AJ2719" s="1" t="str">
        <f>_xlfn.TEXTAFTER(Table916[[#This Row],[type]],"-",-1)</f>
        <v>RNA</v>
      </c>
      <c r="AK2719" s="1" t="e">
        <f>_xlfn.TEXTAFTER(_xlfn.TEXTBEFORE(Table916[[#This Row],[type]],"-"&amp;Table916[[#This Row],[rxn-no-enz]]),"RXN-")</f>
        <v>#N/A</v>
      </c>
      <c r="AL2719" s="1" t="e">
        <f>_xlfn.TEXTBEFORE(Table916[[#This Row],[type]],"_",-1)</f>
        <v>#N/A</v>
      </c>
      <c r="AN2719" t="s">
        <v>12872</v>
      </c>
      <c r="AO2719" t="s">
        <v>2778</v>
      </c>
      <c r="AP2719" s="3">
        <v>1.0824232874999999E-8</v>
      </c>
      <c r="AQ2719" t="str">
        <f>_xlfn.TEXTBEFORE(Table17[[#This Row],[rxn]],"-",-1)</f>
        <v>PROWASTE</v>
      </c>
    </row>
    <row r="2720" spans="33:43" ht="17" x14ac:dyDescent="0.25">
      <c r="AG2720" s="1" t="s">
        <v>4750</v>
      </c>
      <c r="AH2720" s="1" t="s">
        <v>2778</v>
      </c>
      <c r="AI2720" s="9">
        <v>4.4896874170163E-3</v>
      </c>
      <c r="AJ2720" s="1" t="str">
        <f>_xlfn.TEXTAFTER(Table916[[#This Row],[type]],"-",-1)</f>
        <v>RNA1</v>
      </c>
      <c r="AK2720" s="1" t="e">
        <f>_xlfn.TEXTAFTER(_xlfn.TEXTBEFORE(Table916[[#This Row],[type]],"-"&amp;Table916[[#This Row],[rxn-no-enz]]),"RXN-")</f>
        <v>#N/A</v>
      </c>
      <c r="AL2720" s="1" t="e">
        <f>_xlfn.TEXTBEFORE(Table916[[#This Row],[type]],"_",-1)</f>
        <v>#N/A</v>
      </c>
      <c r="AN2720" t="s">
        <v>12873</v>
      </c>
      <c r="AO2720" t="s">
        <v>2778</v>
      </c>
      <c r="AP2720" s="3">
        <v>7.6452517999999998E-11</v>
      </c>
      <c r="AQ2720" t="str">
        <f>_xlfn.TEXTBEFORE(Table17[[#This Row],[rxn]],"-",-1)</f>
        <v>PROWASTE</v>
      </c>
    </row>
    <row r="2721" spans="33:43" ht="17" x14ac:dyDescent="0.25">
      <c r="AG2721" s="1" t="s">
        <v>4751</v>
      </c>
      <c r="AH2721" s="1" t="s">
        <v>2778</v>
      </c>
      <c r="AI2721" s="9">
        <v>7.8368761500014102E-3</v>
      </c>
      <c r="AJ2721" s="1" t="str">
        <f>_xlfn.TEXTAFTER(Table916[[#This Row],[type]],"-",-1)</f>
        <v>RNA2</v>
      </c>
      <c r="AK2721" s="1" t="e">
        <f>_xlfn.TEXTAFTER(_xlfn.TEXTBEFORE(Table916[[#This Row],[type]],"-"&amp;Table916[[#This Row],[rxn-no-enz]]),"RXN-")</f>
        <v>#N/A</v>
      </c>
      <c r="AL2721" s="1" t="e">
        <f>_xlfn.TEXTBEFORE(Table916[[#This Row],[type]],"_",-1)</f>
        <v>#N/A</v>
      </c>
      <c r="AN2721" t="s">
        <v>12874</v>
      </c>
      <c r="AO2721" t="s">
        <v>2778</v>
      </c>
      <c r="AP2721" s="3">
        <v>1.1270134179999899E-9</v>
      </c>
      <c r="AQ2721" t="str">
        <f>_xlfn.TEXTBEFORE(Table17[[#This Row],[rxn]],"-",-1)</f>
        <v>PROWASTE</v>
      </c>
    </row>
    <row r="2722" spans="33:43" ht="17" x14ac:dyDescent="0.25">
      <c r="AG2722" s="1" t="s">
        <v>4752</v>
      </c>
      <c r="AH2722" s="1" t="s">
        <v>2778</v>
      </c>
      <c r="AI2722" s="9">
        <v>6.8667812691120197E-3</v>
      </c>
      <c r="AJ2722" s="1" t="str">
        <f>_xlfn.TEXTAFTER(Table916[[#This Row],[type]],"-",-1)</f>
        <v>RNA3</v>
      </c>
      <c r="AK2722" s="1" t="e">
        <f>_xlfn.TEXTAFTER(_xlfn.TEXTBEFORE(Table916[[#This Row],[type]],"-"&amp;Table916[[#This Row],[rxn-no-enz]]),"RXN-")</f>
        <v>#N/A</v>
      </c>
      <c r="AL2722" s="1" t="e">
        <f>_xlfn.TEXTBEFORE(Table916[[#This Row],[type]],"_",-1)</f>
        <v>#N/A</v>
      </c>
      <c r="AN2722" t="s">
        <v>12875</v>
      </c>
      <c r="AO2722" t="s">
        <v>2778</v>
      </c>
      <c r="AP2722" s="3">
        <v>5.8910470799999996E-10</v>
      </c>
      <c r="AQ2722" t="str">
        <f>_xlfn.TEXTBEFORE(Table17[[#This Row],[rxn]],"-",-1)</f>
        <v>PROWASTE</v>
      </c>
    </row>
    <row r="2723" spans="33:43" ht="17" x14ac:dyDescent="0.25">
      <c r="AG2723" s="1" t="s">
        <v>4753</v>
      </c>
      <c r="AH2723" s="1" t="s">
        <v>2778</v>
      </c>
      <c r="AI2723" s="9">
        <v>4.1079713493896398E-3</v>
      </c>
      <c r="AJ2723" s="1" t="str">
        <f>_xlfn.TEXTAFTER(Table916[[#This Row],[type]],"-",-1)</f>
        <v>RNA4</v>
      </c>
      <c r="AK2723" s="1" t="e">
        <f>_xlfn.TEXTAFTER(_xlfn.TEXTBEFORE(Table916[[#This Row],[type]],"-"&amp;Table916[[#This Row],[rxn-no-enz]]),"RXN-")</f>
        <v>#N/A</v>
      </c>
      <c r="AL2723" s="1" t="e">
        <f>_xlfn.TEXTBEFORE(Table916[[#This Row],[type]],"_",-1)</f>
        <v>#N/A</v>
      </c>
      <c r="AN2723" t="s">
        <v>12876</v>
      </c>
      <c r="AO2723" t="s">
        <v>2778</v>
      </c>
      <c r="AP2723" s="3">
        <v>6.0133705000000003E-11</v>
      </c>
      <c r="AQ2723" t="str">
        <f>_xlfn.TEXTBEFORE(Table17[[#This Row],[rxn]],"-",-1)</f>
        <v>PROWASTE</v>
      </c>
    </row>
    <row r="2724" spans="33:43" ht="17" x14ac:dyDescent="0.25">
      <c r="AG2724" s="1" t="s">
        <v>4754</v>
      </c>
      <c r="AH2724" s="1" t="s">
        <v>2778</v>
      </c>
      <c r="AI2724" s="9">
        <v>1.1213116953923E-3</v>
      </c>
      <c r="AJ2724" s="1" t="str">
        <f>_xlfn.TEXTAFTER(Table916[[#This Row],[type]],"-",-1)</f>
        <v>RNA5</v>
      </c>
      <c r="AK2724" s="1" t="e">
        <f>_xlfn.TEXTAFTER(_xlfn.TEXTBEFORE(Table916[[#This Row],[type]],"-"&amp;Table916[[#This Row],[rxn-no-enz]]),"RXN-")</f>
        <v>#N/A</v>
      </c>
      <c r="AL2724" s="1" t="e">
        <f>_xlfn.TEXTBEFORE(Table916[[#This Row],[type]],"_",-1)</f>
        <v>#N/A</v>
      </c>
      <c r="AN2724" t="s">
        <v>12877</v>
      </c>
      <c r="AO2724" t="s">
        <v>2778</v>
      </c>
      <c r="AP2724" s="3">
        <v>3.5941914179999998E-9</v>
      </c>
      <c r="AQ2724" t="str">
        <f>_xlfn.TEXTBEFORE(Table17[[#This Row],[rxn]],"-",-1)</f>
        <v>PROWASTE</v>
      </c>
    </row>
    <row r="2725" spans="33:43" ht="17" x14ac:dyDescent="0.25">
      <c r="AG2725" s="1" t="s">
        <v>4755</v>
      </c>
      <c r="AH2725" s="1" t="s">
        <v>2778</v>
      </c>
      <c r="AI2725" s="9">
        <v>3.7377056513076699E-4</v>
      </c>
      <c r="AJ2725" s="1" t="str">
        <f>_xlfn.TEXTAFTER(Table916[[#This Row],[type]],"-",-1)</f>
        <v>RNA6</v>
      </c>
      <c r="AK2725" s="1" t="e">
        <f>_xlfn.TEXTAFTER(_xlfn.TEXTBEFORE(Table916[[#This Row],[type]],"-"&amp;Table916[[#This Row],[rxn-no-enz]]),"RXN-")</f>
        <v>#N/A</v>
      </c>
      <c r="AL2725" s="1" t="e">
        <f>_xlfn.TEXTBEFORE(Table916[[#This Row],[type]],"_",-1)</f>
        <v>#N/A</v>
      </c>
      <c r="AN2725" t="s">
        <v>12878</v>
      </c>
      <c r="AO2725" t="s">
        <v>2778</v>
      </c>
      <c r="AP2725" s="3">
        <v>1.6969032189999999E-9</v>
      </c>
      <c r="AQ2725" t="str">
        <f>_xlfn.TEXTBEFORE(Table17[[#This Row],[rxn]],"-",-1)</f>
        <v>PROWASTE</v>
      </c>
    </row>
    <row r="2726" spans="33:43" ht="17" x14ac:dyDescent="0.25">
      <c r="AG2726" s="1" t="s">
        <v>4756</v>
      </c>
      <c r="AH2726" s="1" t="s">
        <v>2778</v>
      </c>
      <c r="AI2726" s="9">
        <v>5.9792961330628197E-3</v>
      </c>
      <c r="AJ2726" s="1" t="str">
        <f>_xlfn.TEXTAFTER(Table916[[#This Row],[type]],"-",-1)</f>
        <v>RNA7</v>
      </c>
      <c r="AK2726" s="1" t="e">
        <f>_xlfn.TEXTAFTER(_xlfn.TEXTBEFORE(Table916[[#This Row],[type]],"-"&amp;Table916[[#This Row],[rxn-no-enz]]),"RXN-")</f>
        <v>#N/A</v>
      </c>
      <c r="AL2726" s="1" t="e">
        <f>_xlfn.TEXTBEFORE(Table916[[#This Row],[type]],"_",-1)</f>
        <v>#N/A</v>
      </c>
      <c r="AN2726" t="s">
        <v>12879</v>
      </c>
      <c r="AO2726" t="s">
        <v>2778</v>
      </c>
      <c r="AP2726" s="3">
        <v>2.5799557399999998E-10</v>
      </c>
      <c r="AQ2726" t="str">
        <f>_xlfn.TEXTBEFORE(Table17[[#This Row],[rxn]],"-",-1)</f>
        <v>PROWASTE</v>
      </c>
    </row>
    <row r="2727" spans="33:43" ht="17" x14ac:dyDescent="0.25">
      <c r="AG2727" s="1" t="s">
        <v>4757</v>
      </c>
      <c r="AH2727" s="1" t="s">
        <v>2778</v>
      </c>
      <c r="AI2727" s="9">
        <v>1.36980222283232E-2</v>
      </c>
      <c r="AJ2727" s="1" t="str">
        <f>_xlfn.TEXTAFTER(Table916[[#This Row],[type]],"-",-1)</f>
        <v>LIPID</v>
      </c>
      <c r="AK2727" s="1" t="e">
        <f>_xlfn.TEXTAFTER(_xlfn.TEXTBEFORE(Table916[[#This Row],[type]],"-"&amp;Table916[[#This Row],[rxn-no-enz]]),"RXN-")</f>
        <v>#N/A</v>
      </c>
      <c r="AL2727" s="1" t="e">
        <f>_xlfn.TEXTBEFORE(Table916[[#This Row],[type]],"_",-1)</f>
        <v>#N/A</v>
      </c>
      <c r="AN2727" t="s">
        <v>12880</v>
      </c>
      <c r="AO2727" t="s">
        <v>2778</v>
      </c>
      <c r="AP2727" s="3">
        <v>3.7489610000000004E-12</v>
      </c>
      <c r="AQ2727" t="str">
        <f>_xlfn.TEXTBEFORE(Table17[[#This Row],[rxn]],"-",-1)</f>
        <v>PROWASTE</v>
      </c>
    </row>
    <row r="2728" spans="33:43" ht="17" x14ac:dyDescent="0.25">
      <c r="AG2728" s="1" t="s">
        <v>4758</v>
      </c>
      <c r="AH2728" s="1" t="s">
        <v>2778</v>
      </c>
      <c r="AI2728" s="9">
        <v>1.1398319652365299E-2</v>
      </c>
      <c r="AJ2728" s="1" t="str">
        <f>_xlfn.TEXTAFTER(Table916[[#This Row],[type]],"-",-1)</f>
        <v>LIPID1</v>
      </c>
      <c r="AK2728" s="1" t="e">
        <f>_xlfn.TEXTAFTER(_xlfn.TEXTBEFORE(Table916[[#This Row],[type]],"-"&amp;Table916[[#This Row],[rxn-no-enz]]),"RXN-")</f>
        <v>#N/A</v>
      </c>
      <c r="AL2728" s="1" t="e">
        <f>_xlfn.TEXTBEFORE(Table916[[#This Row],[type]],"_",-1)</f>
        <v>#N/A</v>
      </c>
      <c r="AN2728" t="s">
        <v>12881</v>
      </c>
      <c r="AO2728" t="s">
        <v>2778</v>
      </c>
      <c r="AP2728" s="3">
        <v>6.81127066E-10</v>
      </c>
      <c r="AQ2728" t="str">
        <f>_xlfn.TEXTBEFORE(Table17[[#This Row],[rxn]],"-",-1)</f>
        <v>PROWASTE</v>
      </c>
    </row>
    <row r="2729" spans="33:43" ht="17" x14ac:dyDescent="0.25">
      <c r="AG2729" s="1" t="s">
        <v>4759</v>
      </c>
      <c r="AH2729" s="1" t="s">
        <v>2778</v>
      </c>
      <c r="AI2729" s="9">
        <v>1.40529899318728E-3</v>
      </c>
      <c r="AJ2729" s="1" t="str">
        <f>_xlfn.TEXTAFTER(Table916[[#This Row],[type]],"-",-1)</f>
        <v>LIPID2</v>
      </c>
      <c r="AK2729" s="1" t="e">
        <f>_xlfn.TEXTAFTER(_xlfn.TEXTBEFORE(Table916[[#This Row],[type]],"-"&amp;Table916[[#This Row],[rxn-no-enz]]),"RXN-")</f>
        <v>#N/A</v>
      </c>
      <c r="AL2729" s="1" t="e">
        <f>_xlfn.TEXTBEFORE(Table916[[#This Row],[type]],"_",-1)</f>
        <v>#N/A</v>
      </c>
      <c r="AN2729" t="s">
        <v>13895</v>
      </c>
      <c r="AO2729" t="s">
        <v>2778</v>
      </c>
      <c r="AP2729" s="3">
        <v>3.7656072299999997E-10</v>
      </c>
      <c r="AQ2729" t="str">
        <f>_xlfn.TEXTBEFORE(Table17[[#This Row],[rxn]],"-",-1)</f>
        <v>PROWASTE</v>
      </c>
    </row>
    <row r="2730" spans="33:43" ht="17" x14ac:dyDescent="0.25">
      <c r="AG2730" s="1" t="s">
        <v>4760</v>
      </c>
      <c r="AH2730" s="1" t="s">
        <v>2778</v>
      </c>
      <c r="AI2730" s="9">
        <v>5.3094148761974998E-5</v>
      </c>
      <c r="AJ2730" s="1" t="str">
        <f>_xlfn.TEXTAFTER(Table916[[#This Row],[type]],"-",-1)</f>
        <v>LIPID3</v>
      </c>
      <c r="AK2730" s="1" t="e">
        <f>_xlfn.TEXTAFTER(_xlfn.TEXTBEFORE(Table916[[#This Row],[type]],"-"&amp;Table916[[#This Row],[rxn-no-enz]]),"RXN-")</f>
        <v>#N/A</v>
      </c>
      <c r="AL2730" s="1" t="e">
        <f>_xlfn.TEXTBEFORE(Table916[[#This Row],[type]],"_",-1)</f>
        <v>#N/A</v>
      </c>
      <c r="AN2730" t="s">
        <v>12882</v>
      </c>
      <c r="AO2730" t="s">
        <v>2778</v>
      </c>
      <c r="AP2730" s="3">
        <v>3.7656072299999997E-10</v>
      </c>
      <c r="AQ2730" t="str">
        <f>_xlfn.TEXTBEFORE(Table17[[#This Row],[rxn]],"-",-1)</f>
        <v>PROWASTE</v>
      </c>
    </row>
    <row r="2731" spans="33:43" ht="17" x14ac:dyDescent="0.25">
      <c r="AG2731" s="1" t="s">
        <v>4761</v>
      </c>
      <c r="AH2731" s="1" t="s">
        <v>2778</v>
      </c>
      <c r="AI2731" s="9">
        <v>3.5323983394672003E-5</v>
      </c>
      <c r="AJ2731" s="1" t="str">
        <f>_xlfn.TEXTAFTER(Table916[[#This Row],[type]],"-",-1)</f>
        <v>LIPID4</v>
      </c>
      <c r="AK2731" s="1" t="e">
        <f>_xlfn.TEXTAFTER(_xlfn.TEXTBEFORE(Table916[[#This Row],[type]],"-"&amp;Table916[[#This Row],[rxn-no-enz]]),"RXN-")</f>
        <v>#N/A</v>
      </c>
      <c r="AL2731" s="1" t="e">
        <f>_xlfn.TEXTBEFORE(Table916[[#This Row],[type]],"_",-1)</f>
        <v>#N/A</v>
      </c>
      <c r="AN2731" t="s">
        <v>12883</v>
      </c>
      <c r="AO2731" t="s">
        <v>2778</v>
      </c>
      <c r="AP2731" s="3">
        <v>4.1353535000000002E-10</v>
      </c>
      <c r="AQ2731" t="str">
        <f>_xlfn.TEXTBEFORE(Table17[[#This Row],[rxn]],"-",-1)</f>
        <v>PROWASTE</v>
      </c>
    </row>
    <row r="2732" spans="33:43" ht="17" x14ac:dyDescent="0.25">
      <c r="AG2732" s="1" t="s">
        <v>4762</v>
      </c>
      <c r="AH2732" s="1" t="s">
        <v>2778</v>
      </c>
      <c r="AI2732" s="9">
        <v>6.4875711505491004E-5</v>
      </c>
      <c r="AJ2732" s="1" t="str">
        <f>_xlfn.TEXTAFTER(Table916[[#This Row],[type]],"-",-1)</f>
        <v>LIPID5</v>
      </c>
      <c r="AK2732" s="1" t="e">
        <f>_xlfn.TEXTAFTER(_xlfn.TEXTBEFORE(Table916[[#This Row],[type]],"-"&amp;Table916[[#This Row],[rxn-no-enz]]),"RXN-")</f>
        <v>#N/A</v>
      </c>
      <c r="AL2732" s="1" t="e">
        <f>_xlfn.TEXTBEFORE(Table916[[#This Row],[type]],"_",-1)</f>
        <v>#N/A</v>
      </c>
      <c r="AN2732" t="s">
        <v>12884</v>
      </c>
      <c r="AO2732" t="s">
        <v>2778</v>
      </c>
      <c r="AP2732" s="3">
        <v>2.8684543619999998E-9</v>
      </c>
      <c r="AQ2732" t="str">
        <f>_xlfn.TEXTBEFORE(Table17[[#This Row],[rxn]],"-",-1)</f>
        <v>PROWASTE</v>
      </c>
    </row>
    <row r="2733" spans="33:43" ht="17" x14ac:dyDescent="0.25">
      <c r="AG2733" s="1" t="s">
        <v>4763</v>
      </c>
      <c r="AH2733" s="1" t="s">
        <v>2778</v>
      </c>
      <c r="AI2733" s="1">
        <v>1.3544246258318299E-4</v>
      </c>
      <c r="AJ2733" s="1" t="str">
        <f>_xlfn.TEXTAFTER(Table916[[#This Row],[type]],"-",-1)</f>
        <v>LIPID6</v>
      </c>
      <c r="AK2733" s="1" t="e">
        <f>_xlfn.TEXTAFTER(_xlfn.TEXTBEFORE(Table916[[#This Row],[type]],"-"&amp;Table916[[#This Row],[rxn-no-enz]]),"RXN-")</f>
        <v>#N/A</v>
      </c>
      <c r="AL2733" s="1" t="e">
        <f>_xlfn.TEXTBEFORE(Table916[[#This Row],[type]],"_",-1)</f>
        <v>#N/A</v>
      </c>
      <c r="AN2733" t="s">
        <v>12885</v>
      </c>
      <c r="AO2733" t="s">
        <v>2778</v>
      </c>
      <c r="AP2733" s="3">
        <v>3.1628428999999899E-11</v>
      </c>
      <c r="AQ2733" t="str">
        <f>_xlfn.TEXTBEFORE(Table17[[#This Row],[rxn]],"-",-1)</f>
        <v>PROWASTE</v>
      </c>
    </row>
    <row r="2734" spans="33:43" ht="17" x14ac:dyDescent="0.25">
      <c r="AG2734" s="1" t="s">
        <v>4764</v>
      </c>
      <c r="AH2734" s="1" t="s">
        <v>2778</v>
      </c>
      <c r="AI2734" s="9">
        <v>3.6340956020077001E-5</v>
      </c>
      <c r="AJ2734" s="1" t="str">
        <f>_xlfn.TEXTAFTER(Table916[[#This Row],[type]],"-",-1)</f>
        <v>LIPID7</v>
      </c>
      <c r="AK2734" s="1" t="e">
        <f>_xlfn.TEXTAFTER(_xlfn.TEXTBEFORE(Table916[[#This Row],[type]],"-"&amp;Table916[[#This Row],[rxn-no-enz]]),"RXN-")</f>
        <v>#N/A</v>
      </c>
      <c r="AL2734" s="1" t="e">
        <f>_xlfn.TEXTBEFORE(Table916[[#This Row],[type]],"_",-1)</f>
        <v>#N/A</v>
      </c>
      <c r="AN2734" t="s">
        <v>12886</v>
      </c>
      <c r="AO2734" t="s">
        <v>2778</v>
      </c>
      <c r="AP2734" s="3">
        <v>1.33959241999999E-10</v>
      </c>
      <c r="AQ2734" t="str">
        <f>_xlfn.TEXTBEFORE(Table17[[#This Row],[rxn]],"-",-1)</f>
        <v>PROWASTE</v>
      </c>
    </row>
    <row r="2735" spans="33:43" ht="17" x14ac:dyDescent="0.25">
      <c r="AG2735" s="1" t="s">
        <v>4765</v>
      </c>
      <c r="AH2735" s="1" t="s">
        <v>2778</v>
      </c>
      <c r="AI2735" s="9">
        <v>4.5582758206599996E-6</v>
      </c>
      <c r="AJ2735" s="1" t="str">
        <f>_xlfn.TEXTAFTER(Table916[[#This Row],[type]],"-",-1)</f>
        <v>LIPID8</v>
      </c>
      <c r="AK2735" s="1" t="e">
        <f>_xlfn.TEXTAFTER(_xlfn.TEXTBEFORE(Table916[[#This Row],[type]],"-"&amp;Table916[[#This Row],[rxn-no-enz]]),"RXN-")</f>
        <v>#N/A</v>
      </c>
      <c r="AL2735" s="1" t="e">
        <f>_xlfn.TEXTBEFORE(Table916[[#This Row],[type]],"_",-1)</f>
        <v>#N/A</v>
      </c>
      <c r="AN2735" t="s">
        <v>12887</v>
      </c>
      <c r="AO2735" t="s">
        <v>2778</v>
      </c>
      <c r="AP2735" s="3">
        <v>7.4500209500000004E-10</v>
      </c>
      <c r="AQ2735" t="str">
        <f>_xlfn.TEXTBEFORE(Table17[[#This Row],[rxn]],"-",-1)</f>
        <v>PROWASTE</v>
      </c>
    </row>
    <row r="2736" spans="33:43" ht="17" x14ac:dyDescent="0.25">
      <c r="AG2736" s="1" t="s">
        <v>4766</v>
      </c>
      <c r="AH2736" s="1" t="s">
        <v>2778</v>
      </c>
      <c r="AI2736" s="9">
        <v>2.8019935140139001E-5</v>
      </c>
      <c r="AJ2736" s="1" t="str">
        <f>_xlfn.TEXTAFTER(Table916[[#This Row],[type]],"-",-1)</f>
        <v>LIPID9</v>
      </c>
      <c r="AK2736" s="1" t="e">
        <f>_xlfn.TEXTAFTER(_xlfn.TEXTBEFORE(Table916[[#This Row],[type]],"-"&amp;Table916[[#This Row],[rxn-no-enz]]),"RXN-")</f>
        <v>#N/A</v>
      </c>
      <c r="AL2736" s="1" t="e">
        <f>_xlfn.TEXTBEFORE(Table916[[#This Row],[type]],"_",-1)</f>
        <v>#N/A</v>
      </c>
      <c r="AN2736" t="s">
        <v>12888</v>
      </c>
      <c r="AO2736" t="s">
        <v>2778</v>
      </c>
      <c r="AP2736" s="3">
        <v>1.87776051E-10</v>
      </c>
      <c r="AQ2736" t="str">
        <f>_xlfn.TEXTBEFORE(Table17[[#This Row],[rxn]],"-",-1)</f>
        <v>PROWASTE</v>
      </c>
    </row>
    <row r="2737" spans="33:43" ht="17" x14ac:dyDescent="0.25">
      <c r="AG2737" s="1" t="s">
        <v>4767</v>
      </c>
      <c r="AH2737" s="1" t="s">
        <v>2778</v>
      </c>
      <c r="AI2737" s="1">
        <v>2.43766768667911E-3</v>
      </c>
      <c r="AJ2737" s="1" t="str">
        <f>_xlfn.TEXTAFTER(Table916[[#This Row],[type]],"-",-1)</f>
        <v>LIPID10</v>
      </c>
      <c r="AK2737" s="1" t="e">
        <f>_xlfn.TEXTAFTER(_xlfn.TEXTBEFORE(Table916[[#This Row],[type]],"-"&amp;Table916[[#This Row],[rxn-no-enz]]),"RXN-")</f>
        <v>#N/A</v>
      </c>
      <c r="AL2737" s="1" t="e">
        <f>_xlfn.TEXTBEFORE(Table916[[#This Row],[type]],"_",-1)</f>
        <v>#N/A</v>
      </c>
      <c r="AN2737" t="s">
        <v>12889</v>
      </c>
      <c r="AO2737" t="s">
        <v>2778</v>
      </c>
      <c r="AP2737" s="3">
        <v>2.2081515300000001E-10</v>
      </c>
      <c r="AQ2737" t="str">
        <f>_xlfn.TEXTBEFORE(Table17[[#This Row],[rxn]],"-",-1)</f>
        <v>PROWASTE</v>
      </c>
    </row>
    <row r="2738" spans="33:43" ht="17" x14ac:dyDescent="0.25">
      <c r="AG2738" s="1" t="s">
        <v>4768</v>
      </c>
      <c r="AH2738" s="1" t="s">
        <v>2778</v>
      </c>
      <c r="AI2738" s="9">
        <v>4.5746089731990803E-3</v>
      </c>
      <c r="AJ2738" s="1" t="str">
        <f>_xlfn.TEXTAFTER(Table916[[#This Row],[type]],"-",-1)</f>
        <v>LIPID11</v>
      </c>
      <c r="AK2738" s="1" t="e">
        <f>_xlfn.TEXTAFTER(_xlfn.TEXTBEFORE(Table916[[#This Row],[type]],"-"&amp;Table916[[#This Row],[rxn-no-enz]]),"RXN-")</f>
        <v>#N/A</v>
      </c>
      <c r="AL2738" s="1" t="e">
        <f>_xlfn.TEXTBEFORE(Table916[[#This Row],[type]],"_",-1)</f>
        <v>#N/A</v>
      </c>
      <c r="AN2738" t="s">
        <v>12890</v>
      </c>
      <c r="AO2738" t="s">
        <v>2778</v>
      </c>
      <c r="AP2738" s="3">
        <v>2.281681841E-9</v>
      </c>
      <c r="AQ2738" t="str">
        <f>_xlfn.TEXTBEFORE(Table17[[#This Row],[rxn]],"-",-1)</f>
        <v>PROWASTE</v>
      </c>
    </row>
    <row r="2739" spans="33:43" ht="17" x14ac:dyDescent="0.25">
      <c r="AG2739" s="1" t="s">
        <v>4769</v>
      </c>
      <c r="AH2739" s="1" t="s">
        <v>2778</v>
      </c>
      <c r="AI2739" s="9">
        <v>1.10491971915068E-3</v>
      </c>
      <c r="AJ2739" s="1" t="str">
        <f>_xlfn.TEXTAFTER(Table916[[#This Row],[type]],"-",-1)</f>
        <v>LIPID12</v>
      </c>
      <c r="AK2739" s="1" t="e">
        <f>_xlfn.TEXTAFTER(_xlfn.TEXTBEFORE(Table916[[#This Row],[type]],"-"&amp;Table916[[#This Row],[rxn-no-enz]]),"RXN-")</f>
        <v>#N/A</v>
      </c>
      <c r="AL2739" s="1" t="e">
        <f>_xlfn.TEXTBEFORE(Table916[[#This Row],[type]],"_",-1)</f>
        <v>#N/A</v>
      </c>
      <c r="AN2739" t="s">
        <v>13896</v>
      </c>
      <c r="AO2739" t="s">
        <v>2778</v>
      </c>
      <c r="AP2739" s="3">
        <v>2.5068942E-11</v>
      </c>
      <c r="AQ2739" t="str">
        <f>_xlfn.TEXTBEFORE(Table17[[#This Row],[rxn]],"-",-1)</f>
        <v>PROWASTE</v>
      </c>
    </row>
    <row r="2740" spans="33:43" ht="17" x14ac:dyDescent="0.25">
      <c r="AG2740" s="1" t="s">
        <v>4770</v>
      </c>
      <c r="AH2740" s="1" t="s">
        <v>2778</v>
      </c>
      <c r="AI2740" s="1">
        <v>5.9252804085807402E-4</v>
      </c>
      <c r="AJ2740" s="1" t="str">
        <f>_xlfn.TEXTAFTER(Table916[[#This Row],[type]],"-",-1)</f>
        <v>LIPID13</v>
      </c>
      <c r="AK2740" s="1" t="e">
        <f>_xlfn.TEXTAFTER(_xlfn.TEXTBEFORE(Table916[[#This Row],[type]],"-"&amp;Table916[[#This Row],[rxn-no-enz]]),"RXN-")</f>
        <v>#N/A</v>
      </c>
      <c r="AL2740" s="1" t="e">
        <f>_xlfn.TEXTBEFORE(Table916[[#This Row],[type]],"_",-1)</f>
        <v>#N/A</v>
      </c>
      <c r="AN2740" t="s">
        <v>12891</v>
      </c>
      <c r="AO2740" t="s">
        <v>2778</v>
      </c>
      <c r="AP2740" s="3">
        <v>2.5068942E-11</v>
      </c>
      <c r="AQ2740" t="str">
        <f>_xlfn.TEXTBEFORE(Table17[[#This Row],[rxn]],"-",-1)</f>
        <v>PROWASTE</v>
      </c>
    </row>
    <row r="2741" spans="33:43" ht="17" x14ac:dyDescent="0.25">
      <c r="AG2741" s="1" t="s">
        <v>4771</v>
      </c>
      <c r="AH2741" s="1" t="s">
        <v>2778</v>
      </c>
      <c r="AI2741" s="1">
        <v>8.9801775857439598E-4</v>
      </c>
      <c r="AJ2741" s="1" t="str">
        <f>_xlfn.TEXTAFTER(Table916[[#This Row],[type]],"-",-1)</f>
        <v>LIPID14</v>
      </c>
      <c r="AK2741" s="1" t="e">
        <f>_xlfn.TEXTAFTER(_xlfn.TEXTBEFORE(Table916[[#This Row],[type]],"-"&amp;Table916[[#This Row],[rxn-no-enz]]),"RXN-")</f>
        <v>#N/A</v>
      </c>
      <c r="AL2741" s="1" t="e">
        <f>_xlfn.TEXTBEFORE(Table916[[#This Row],[type]],"_",-1)</f>
        <v>#N/A</v>
      </c>
      <c r="AN2741" t="s">
        <v>12892</v>
      </c>
      <c r="AO2741" t="s">
        <v>2778</v>
      </c>
      <c r="AP2741" s="3">
        <v>2.323418715E-9</v>
      </c>
      <c r="AQ2741" t="str">
        <f>_xlfn.TEXTBEFORE(Table17[[#This Row],[rxn]],"-",-1)</f>
        <v>PROWASTE</v>
      </c>
    </row>
    <row r="2742" spans="33:43" ht="17" x14ac:dyDescent="0.25">
      <c r="AG2742" s="1" t="s">
        <v>4772</v>
      </c>
      <c r="AH2742" s="1" t="s">
        <v>2778</v>
      </c>
      <c r="AI2742" s="1">
        <v>1.24370684793151E-3</v>
      </c>
      <c r="AJ2742" s="1" t="str">
        <f>_xlfn.TEXTAFTER(Table916[[#This Row],[type]],"-",-1)</f>
        <v>DNA</v>
      </c>
      <c r="AK2742" s="1" t="e">
        <f>_xlfn.TEXTAFTER(_xlfn.TEXTBEFORE(Table916[[#This Row],[type]],"-"&amp;Table916[[#This Row],[rxn-no-enz]]),"RXN-")</f>
        <v>#N/A</v>
      </c>
      <c r="AL2742" s="1" t="e">
        <f>_xlfn.TEXTBEFORE(Table916[[#This Row],[type]],"_",-1)</f>
        <v>#N/A</v>
      </c>
      <c r="AN2742" t="s">
        <v>12893</v>
      </c>
      <c r="AO2742" t="s">
        <v>2778</v>
      </c>
      <c r="AP2742" s="3">
        <v>4.5786933999999999E-11</v>
      </c>
      <c r="AQ2742" t="str">
        <f>_xlfn.TEXTBEFORE(Table17[[#This Row],[rxn]],"-",-1)</f>
        <v>PROWASTE</v>
      </c>
    </row>
    <row r="2743" spans="33:43" ht="17" x14ac:dyDescent="0.25">
      <c r="AG2743" s="1" t="s">
        <v>4773</v>
      </c>
      <c r="AH2743" s="1" t="s">
        <v>2778</v>
      </c>
      <c r="AI2743" s="1">
        <v>7.88437773712321E-4</v>
      </c>
      <c r="AJ2743" s="1" t="str">
        <f>_xlfn.TEXTAFTER(Table916[[#This Row],[type]],"-",-1)</f>
        <v>DNA1</v>
      </c>
      <c r="AK2743" s="1" t="e">
        <f>_xlfn.TEXTAFTER(_xlfn.TEXTBEFORE(Table916[[#This Row],[type]],"-"&amp;Table916[[#This Row],[rxn-no-enz]]),"RXN-")</f>
        <v>#N/A</v>
      </c>
      <c r="AL2743" s="1" t="e">
        <f>_xlfn.TEXTBEFORE(Table916[[#This Row],[type]],"_",-1)</f>
        <v>#N/A</v>
      </c>
      <c r="AN2743" t="s">
        <v>12894</v>
      </c>
      <c r="AO2743" t="s">
        <v>2778</v>
      </c>
      <c r="AP2743" s="3">
        <v>1.3953675658E-8</v>
      </c>
      <c r="AQ2743" t="str">
        <f>_xlfn.TEXTBEFORE(Table17[[#This Row],[rxn]],"-",-1)</f>
        <v>PROWASTE</v>
      </c>
    </row>
    <row r="2744" spans="33:43" ht="17" x14ac:dyDescent="0.25">
      <c r="AG2744" s="1" t="s">
        <v>4774</v>
      </c>
      <c r="AH2744" s="1" t="s">
        <v>2778</v>
      </c>
      <c r="AI2744" s="1">
        <v>1.2306083370197899E-3</v>
      </c>
      <c r="AJ2744" s="1" t="str">
        <f>_xlfn.TEXTAFTER(Table916[[#This Row],[type]],"-",-1)</f>
        <v>DNA2</v>
      </c>
      <c r="AK2744" s="1" t="e">
        <f>_xlfn.TEXTAFTER(_xlfn.TEXTBEFORE(Table916[[#This Row],[type]],"-"&amp;Table916[[#This Row],[rxn-no-enz]]),"RXN-")</f>
        <v>#N/A</v>
      </c>
      <c r="AL2744" s="1" t="e">
        <f>_xlfn.TEXTBEFORE(Table916[[#This Row],[type]],"_",-1)</f>
        <v>#N/A</v>
      </c>
      <c r="AN2744" t="s">
        <v>12895</v>
      </c>
      <c r="AO2744" t="s">
        <v>2778</v>
      </c>
      <c r="AP2744" s="3">
        <v>5.82402201E-10</v>
      </c>
      <c r="AQ2744" t="str">
        <f>_xlfn.TEXTBEFORE(Table17[[#This Row],[rxn]],"-",-1)</f>
        <v>PROWASTE</v>
      </c>
    </row>
    <row r="2745" spans="33:43" ht="17" x14ac:dyDescent="0.25">
      <c r="AG2745" s="1" t="s">
        <v>4775</v>
      </c>
      <c r="AH2745" s="1" t="s">
        <v>2778</v>
      </c>
      <c r="AI2745" s="1">
        <v>1.2306103303827999E-3</v>
      </c>
      <c r="AJ2745" s="1" t="str">
        <f>_xlfn.TEXTAFTER(Table916[[#This Row],[type]],"-",-1)</f>
        <v>DNA3</v>
      </c>
      <c r="AK2745" s="1" t="e">
        <f>_xlfn.TEXTAFTER(_xlfn.TEXTBEFORE(Table916[[#This Row],[type]],"-"&amp;Table916[[#This Row],[rxn-no-enz]]),"RXN-")</f>
        <v>#N/A</v>
      </c>
      <c r="AL2745" s="1" t="e">
        <f>_xlfn.TEXTBEFORE(Table916[[#This Row],[type]],"_",-1)</f>
        <v>#N/A</v>
      </c>
      <c r="AN2745" t="s">
        <v>12896</v>
      </c>
      <c r="AO2745" t="s">
        <v>2778</v>
      </c>
      <c r="AP2745" s="3">
        <v>7.6143002099999995E-10</v>
      </c>
      <c r="AQ2745" t="str">
        <f>_xlfn.TEXTBEFORE(Table17[[#This Row],[rxn]],"-",-1)</f>
        <v>PROWASTE</v>
      </c>
    </row>
    <row r="2746" spans="33:43" ht="17" x14ac:dyDescent="0.25">
      <c r="AG2746" s="1" t="s">
        <v>4776</v>
      </c>
      <c r="AH2746" s="1" t="s">
        <v>2778</v>
      </c>
      <c r="AI2746" s="1">
        <v>7.8843921561466495E-4</v>
      </c>
      <c r="AJ2746" s="1" t="str">
        <f>_xlfn.TEXTAFTER(Table916[[#This Row],[type]],"-",-1)</f>
        <v>DNA4</v>
      </c>
      <c r="AK2746" s="1" t="e">
        <f>_xlfn.TEXTAFTER(_xlfn.TEXTBEFORE(Table916[[#This Row],[type]],"-"&amp;Table916[[#This Row],[rxn-no-enz]]),"RXN-")</f>
        <v>#N/A</v>
      </c>
      <c r="AL2746" s="1" t="e">
        <f>_xlfn.TEXTBEFORE(Table916[[#This Row],[type]],"_",-1)</f>
        <v>#N/A</v>
      </c>
      <c r="AN2746" t="s">
        <v>13897</v>
      </c>
      <c r="AO2746" t="s">
        <v>2778</v>
      </c>
      <c r="AP2746" s="3">
        <v>7.6143002099999995E-10</v>
      </c>
      <c r="AQ2746" t="str">
        <f>_xlfn.TEXTBEFORE(Table17[[#This Row],[rxn]],"-",-1)</f>
        <v>PROWASTE</v>
      </c>
    </row>
    <row r="2747" spans="33:43" ht="17" x14ac:dyDescent="0.25">
      <c r="AG2747" s="1" t="s">
        <v>4777</v>
      </c>
      <c r="AH2747" s="1" t="s">
        <v>2778</v>
      </c>
      <c r="AI2747" s="1">
        <v>2.8172386602276899E-3</v>
      </c>
      <c r="AJ2747" s="1" t="str">
        <f>_xlfn.TEXTAFTER(Table916[[#This Row],[type]],"-",-1)</f>
        <v>METAL</v>
      </c>
      <c r="AK2747" s="1" t="e">
        <f>_xlfn.TEXTAFTER(_xlfn.TEXTBEFORE(Table916[[#This Row],[type]],"-"&amp;Table916[[#This Row],[rxn-no-enz]]),"RXN-")</f>
        <v>#N/A</v>
      </c>
      <c r="AL2747" s="1" t="e">
        <f>_xlfn.TEXTBEFORE(Table916[[#This Row],[type]],"_",-1)</f>
        <v>#N/A</v>
      </c>
      <c r="AN2747" t="s">
        <v>12897</v>
      </c>
      <c r="AO2747" t="s">
        <v>2778</v>
      </c>
      <c r="AP2747" s="3">
        <v>2.20547606E-10</v>
      </c>
      <c r="AQ2747" t="str">
        <f>_xlfn.TEXTBEFORE(Table17[[#This Row],[rxn]],"-",-1)</f>
        <v>PROWASTE</v>
      </c>
    </row>
    <row r="2748" spans="33:43" ht="17" x14ac:dyDescent="0.25">
      <c r="AG2748" s="1" t="s">
        <v>4778</v>
      </c>
      <c r="AH2748" s="1" t="s">
        <v>2778</v>
      </c>
      <c r="AI2748" s="1">
        <v>1.4290748530971801E-4</v>
      </c>
      <c r="AJ2748" s="1" t="str">
        <f>_xlfn.TEXTAFTER(Table916[[#This Row],[type]],"-",-1)</f>
        <v>METAL1</v>
      </c>
      <c r="AK2748" s="1" t="e">
        <f>_xlfn.TEXTAFTER(_xlfn.TEXTBEFORE(Table916[[#This Row],[type]],"-"&amp;Table916[[#This Row],[rxn-no-enz]]),"RXN-")</f>
        <v>#N/A</v>
      </c>
      <c r="AL2748" s="1" t="e">
        <f>_xlfn.TEXTBEFORE(Table916[[#This Row],[type]],"_",-1)</f>
        <v>#N/A</v>
      </c>
      <c r="AN2748" t="s">
        <v>12898</v>
      </c>
      <c r="AO2748" t="s">
        <v>2778</v>
      </c>
      <c r="AP2748" s="3">
        <v>2.3274748999999999E-11</v>
      </c>
      <c r="AQ2748" t="str">
        <f>_xlfn.TEXTBEFORE(Table17[[#This Row],[rxn]],"-",-1)</f>
        <v>PROWASTE</v>
      </c>
    </row>
    <row r="2749" spans="33:43" ht="17" x14ac:dyDescent="0.25">
      <c r="AG2749" s="1" t="s">
        <v>4779</v>
      </c>
      <c r="AH2749" s="1" t="s">
        <v>2778</v>
      </c>
      <c r="AI2749" s="9">
        <v>1.26794803264579E-5</v>
      </c>
      <c r="AJ2749" s="1" t="str">
        <f>_xlfn.TEXTAFTER(Table916[[#This Row],[type]],"-",-1)</f>
        <v>METAL2</v>
      </c>
      <c r="AK2749" s="1" t="e">
        <f>_xlfn.TEXTAFTER(_xlfn.TEXTBEFORE(Table916[[#This Row],[type]],"-"&amp;Table916[[#This Row],[rxn-no-enz]]),"RXN-")</f>
        <v>#N/A</v>
      </c>
      <c r="AL2749" s="1" t="e">
        <f>_xlfn.TEXTBEFORE(Table916[[#This Row],[type]],"_",-1)</f>
        <v>#N/A</v>
      </c>
      <c r="AN2749" t="s">
        <v>12899</v>
      </c>
      <c r="AO2749" t="s">
        <v>2778</v>
      </c>
      <c r="AP2749" s="3">
        <v>2.1589634179999998E-9</v>
      </c>
      <c r="AQ2749" t="str">
        <f>_xlfn.TEXTBEFORE(Table17[[#This Row],[rxn]],"-",-1)</f>
        <v>PROWASTE</v>
      </c>
    </row>
    <row r="2750" spans="33:43" ht="17" x14ac:dyDescent="0.25">
      <c r="AG2750" s="1" t="s">
        <v>4780</v>
      </c>
      <c r="AH2750" s="1" t="s">
        <v>2778</v>
      </c>
      <c r="AI2750" s="9">
        <v>7.3804640700387005E-5</v>
      </c>
      <c r="AJ2750" s="1" t="str">
        <f>_xlfn.TEXTAFTER(Table916[[#This Row],[type]],"-",-1)</f>
        <v>METAL3</v>
      </c>
      <c r="AK2750" s="1" t="e">
        <f>_xlfn.TEXTAFTER(_xlfn.TEXTBEFORE(Table916[[#This Row],[type]],"-"&amp;Table916[[#This Row],[rxn-no-enz]]),"RXN-")</f>
        <v>#N/A</v>
      </c>
      <c r="AL2750" s="1" t="e">
        <f>_xlfn.TEXTBEFORE(Table916[[#This Row],[type]],"_",-1)</f>
        <v>#N/A</v>
      </c>
      <c r="AN2750" t="s">
        <v>12900</v>
      </c>
      <c r="AO2750" t="s">
        <v>2778</v>
      </c>
      <c r="AP2750" s="3">
        <v>1.2610052039999899E-9</v>
      </c>
      <c r="AQ2750" t="str">
        <f>_xlfn.TEXTBEFORE(Table17[[#This Row],[rxn]],"-",-1)</f>
        <v>PROWASTE</v>
      </c>
    </row>
    <row r="2751" spans="33:43" ht="17" x14ac:dyDescent="0.25">
      <c r="AG2751" s="1" t="s">
        <v>4781</v>
      </c>
      <c r="AH2751" s="1" t="s">
        <v>2778</v>
      </c>
      <c r="AI2751" s="1">
        <v>6.7081811742599903E-2</v>
      </c>
      <c r="AJ2751" s="1" t="str">
        <f>_xlfn.TEXTAFTER(Table916[[#This Row],[type]],"-",-1)</f>
        <v>METAL4</v>
      </c>
      <c r="AK2751" s="1" t="e">
        <f>_xlfn.TEXTAFTER(_xlfn.TEXTBEFORE(Table916[[#This Row],[type]],"-"&amp;Table916[[#This Row],[rxn-no-enz]]),"RXN-")</f>
        <v>#N/A</v>
      </c>
      <c r="AL2751" s="1" t="e">
        <f>_xlfn.TEXTBEFORE(Table916[[#This Row],[type]],"_",-1)</f>
        <v>#N/A</v>
      </c>
      <c r="AN2751" t="s">
        <v>12901</v>
      </c>
      <c r="AO2751" t="s">
        <v>2778</v>
      </c>
      <c r="AP2751" s="3">
        <v>2.8838919999999901E-11</v>
      </c>
      <c r="AQ2751" t="str">
        <f>_xlfn.TEXTBEFORE(Table17[[#This Row],[rxn]],"-",-1)</f>
        <v>PROWASTE</v>
      </c>
    </row>
    <row r="2752" spans="33:43" ht="17" x14ac:dyDescent="0.25">
      <c r="AG2752" s="1" t="s">
        <v>4782</v>
      </c>
      <c r="AH2752" s="1" t="s">
        <v>2778</v>
      </c>
      <c r="AI2752" s="1">
        <v>7.0684234000964697E-3</v>
      </c>
      <c r="AJ2752" s="1" t="str">
        <f>_xlfn.TEXTAFTER(Table916[[#This Row],[type]],"-",-1)</f>
        <v>METAL5</v>
      </c>
      <c r="AK2752" s="1" t="e">
        <f>_xlfn.TEXTAFTER(_xlfn.TEXTBEFORE(Table916[[#This Row],[type]],"-"&amp;Table916[[#This Row],[rxn-no-enz]]),"RXN-")</f>
        <v>#N/A</v>
      </c>
      <c r="AL2752" s="1" t="e">
        <f>_xlfn.TEXTBEFORE(Table916[[#This Row],[type]],"_",-1)</f>
        <v>#N/A</v>
      </c>
      <c r="AN2752" t="s">
        <v>12902</v>
      </c>
      <c r="AO2752" t="s">
        <v>2778</v>
      </c>
      <c r="AP2752" s="3">
        <v>6.1549538899999999E-10</v>
      </c>
      <c r="AQ2752" t="str">
        <f>_xlfn.TEXTBEFORE(Table17[[#This Row],[rxn]],"-",-1)</f>
        <v>PROWASTE</v>
      </c>
    </row>
    <row r="2753" spans="33:43" ht="17" x14ac:dyDescent="0.25">
      <c r="AG2753" s="1" t="s">
        <v>4783</v>
      </c>
      <c r="AH2753" s="1" t="s">
        <v>2778</v>
      </c>
      <c r="AI2753" s="9">
        <v>1.0461186914093E-5</v>
      </c>
      <c r="AJ2753" s="1" t="str">
        <f>_xlfn.TEXTAFTER(Table916[[#This Row],[type]],"-",-1)</f>
        <v>METAL6</v>
      </c>
      <c r="AK2753" s="1" t="e">
        <f>_xlfn.TEXTAFTER(_xlfn.TEXTBEFORE(Table916[[#This Row],[type]],"-"&amp;Table916[[#This Row],[rxn-no-enz]]),"RXN-")</f>
        <v>#N/A</v>
      </c>
      <c r="AL2753" s="1" t="e">
        <f>_xlfn.TEXTBEFORE(Table916[[#This Row],[type]],"_",-1)</f>
        <v>#N/A</v>
      </c>
      <c r="AN2753" t="s">
        <v>12903</v>
      </c>
      <c r="AO2753" t="s">
        <v>2778</v>
      </c>
      <c r="AP2753" s="3">
        <v>5.4139564920000004E-9</v>
      </c>
      <c r="AQ2753" t="str">
        <f>_xlfn.TEXTBEFORE(Table17[[#This Row],[rxn]],"-",-1)</f>
        <v>PROWASTE</v>
      </c>
    </row>
    <row r="2754" spans="33:43" ht="17" x14ac:dyDescent="0.25">
      <c r="AG2754" s="1" t="s">
        <v>4784</v>
      </c>
      <c r="AH2754" s="1" t="s">
        <v>2778</v>
      </c>
      <c r="AI2754" s="1">
        <v>1.7511865884315301E-4</v>
      </c>
      <c r="AJ2754" s="1" t="str">
        <f>_xlfn.TEXTAFTER(Table916[[#This Row],[type]],"-",-1)</f>
        <v>METAL7</v>
      </c>
      <c r="AK2754" s="1" t="e">
        <f>_xlfn.TEXTAFTER(_xlfn.TEXTBEFORE(Table916[[#This Row],[type]],"-"&amp;Table916[[#This Row],[rxn-no-enz]]),"RXN-")</f>
        <v>#N/A</v>
      </c>
      <c r="AL2754" s="1" t="e">
        <f>_xlfn.TEXTBEFORE(Table916[[#This Row],[type]],"_",-1)</f>
        <v>#N/A</v>
      </c>
      <c r="AN2754" t="s">
        <v>12904</v>
      </c>
      <c r="AO2754" t="s">
        <v>2778</v>
      </c>
      <c r="AP2754" s="3">
        <v>2.4857514669999902E-9</v>
      </c>
      <c r="AQ2754" t="str">
        <f>_xlfn.TEXTBEFORE(Table17[[#This Row],[rxn]],"-",-1)</f>
        <v>PROWASTE</v>
      </c>
    </row>
    <row r="2755" spans="33:43" ht="17" x14ac:dyDescent="0.25">
      <c r="AG2755" s="1" t="s">
        <v>4785</v>
      </c>
      <c r="AH2755" s="1" t="s">
        <v>2778</v>
      </c>
      <c r="AI2755" s="9">
        <v>6.7529686542473001E-5</v>
      </c>
      <c r="AJ2755" s="1" t="str">
        <f>_xlfn.TEXTAFTER(Table916[[#This Row],[type]],"-",-1)</f>
        <v>COFACTOR</v>
      </c>
      <c r="AK2755" s="1" t="e">
        <f>_xlfn.TEXTAFTER(_xlfn.TEXTBEFORE(Table916[[#This Row],[type]],"-"&amp;Table916[[#This Row],[rxn-no-enz]]),"RXN-")</f>
        <v>#N/A</v>
      </c>
      <c r="AL2755" s="1" t="e">
        <f>_xlfn.TEXTBEFORE(Table916[[#This Row],[type]],"_",-1)</f>
        <v>#N/A</v>
      </c>
      <c r="AN2755" t="s">
        <v>12905</v>
      </c>
      <c r="AO2755" t="s">
        <v>2778</v>
      </c>
      <c r="AP2755" s="3">
        <v>5.8817662999999999E-11</v>
      </c>
      <c r="AQ2755" t="str">
        <f>_xlfn.TEXTBEFORE(Table17[[#This Row],[rxn]],"-",-1)</f>
        <v>PROWASTE</v>
      </c>
    </row>
    <row r="2756" spans="33:43" ht="17" x14ac:dyDescent="0.25">
      <c r="AG2756" s="1" t="s">
        <v>4786</v>
      </c>
      <c r="AH2756" s="1" t="s">
        <v>2778</v>
      </c>
      <c r="AI2756" s="9">
        <v>1.1112652121901001E-5</v>
      </c>
      <c r="AJ2756" s="1" t="str">
        <f>_xlfn.TEXTAFTER(Table916[[#This Row],[type]],"-",-1)</f>
        <v>COFACTOR1</v>
      </c>
      <c r="AK2756" s="1" t="e">
        <f>_xlfn.TEXTAFTER(_xlfn.TEXTBEFORE(Table916[[#This Row],[type]],"-"&amp;Table916[[#This Row],[rxn-no-enz]]),"RXN-")</f>
        <v>#N/A</v>
      </c>
      <c r="AL2756" s="1" t="e">
        <f>_xlfn.TEXTBEFORE(Table916[[#This Row],[type]],"_",-1)</f>
        <v>#N/A</v>
      </c>
      <c r="AN2756" t="s">
        <v>12906</v>
      </c>
      <c r="AO2756" t="s">
        <v>2778</v>
      </c>
      <c r="AP2756" s="3">
        <v>1.72380093E-10</v>
      </c>
      <c r="AQ2756" t="str">
        <f>_xlfn.TEXTBEFORE(Table17[[#This Row],[rxn]],"-",-1)</f>
        <v>PROWASTE</v>
      </c>
    </row>
    <row r="2757" spans="33:43" ht="17" x14ac:dyDescent="0.25">
      <c r="AG2757" s="1" t="s">
        <v>4787</v>
      </c>
      <c r="AH2757" s="1" t="s">
        <v>2778</v>
      </c>
      <c r="AI2757" s="9">
        <v>1.1112580266082E-5</v>
      </c>
      <c r="AJ2757" s="1" t="str">
        <f>_xlfn.TEXTAFTER(Table916[[#This Row],[type]],"-",-1)</f>
        <v>COFACTOR2</v>
      </c>
      <c r="AK2757" s="1" t="e">
        <f>_xlfn.TEXTAFTER(_xlfn.TEXTBEFORE(Table916[[#This Row],[type]],"-"&amp;Table916[[#This Row],[rxn-no-enz]]),"RXN-")</f>
        <v>#N/A</v>
      </c>
      <c r="AL2757" s="1" t="e">
        <f>_xlfn.TEXTBEFORE(Table916[[#This Row],[type]],"_",-1)</f>
        <v>#N/A</v>
      </c>
      <c r="AN2757" t="s">
        <v>12907</v>
      </c>
      <c r="AO2757" t="s">
        <v>2778</v>
      </c>
      <c r="AP2757" s="3">
        <v>1.147892087E-9</v>
      </c>
      <c r="AQ2757" t="str">
        <f>_xlfn.TEXTBEFORE(Table17[[#This Row],[rxn]],"-",-1)</f>
        <v>PROWASTE</v>
      </c>
    </row>
    <row r="2758" spans="33:43" ht="17" x14ac:dyDescent="0.25">
      <c r="AG2758" s="1" t="s">
        <v>4788</v>
      </c>
      <c r="AH2758" s="1" t="s">
        <v>2778</v>
      </c>
      <c r="AI2758" s="9">
        <v>1.1112643919112001E-5</v>
      </c>
      <c r="AJ2758" s="1" t="str">
        <f>_xlfn.TEXTAFTER(Table916[[#This Row],[type]],"-",-1)</f>
        <v>COFACTOR3</v>
      </c>
      <c r="AK2758" s="1" t="e">
        <f>_xlfn.TEXTAFTER(_xlfn.TEXTBEFORE(Table916[[#This Row],[type]],"-"&amp;Table916[[#This Row],[rxn-no-enz]]),"RXN-")</f>
        <v>#N/A</v>
      </c>
      <c r="AL2758" s="1" t="e">
        <f>_xlfn.TEXTBEFORE(Table916[[#This Row],[type]],"_",-1)</f>
        <v>#N/A</v>
      </c>
      <c r="AN2758" t="s">
        <v>12908</v>
      </c>
      <c r="AO2758" t="s">
        <v>2778</v>
      </c>
      <c r="AP2758" s="3">
        <v>1.9616374900000001E-10</v>
      </c>
      <c r="AQ2758" t="str">
        <f>_xlfn.TEXTBEFORE(Table17[[#This Row],[rxn]],"-",-1)</f>
        <v>PROWASTE</v>
      </c>
    </row>
    <row r="2759" spans="33:43" ht="17" x14ac:dyDescent="0.25">
      <c r="AG2759" s="1" t="s">
        <v>4789</v>
      </c>
      <c r="AH2759" s="1" t="s">
        <v>2778</v>
      </c>
      <c r="AI2759" s="9">
        <v>1.1112650401387E-5</v>
      </c>
      <c r="AJ2759" s="1" t="str">
        <f>_xlfn.TEXTAFTER(Table916[[#This Row],[type]],"-",-1)</f>
        <v>COFACTOR4</v>
      </c>
      <c r="AK2759" s="1" t="e">
        <f>_xlfn.TEXTAFTER(_xlfn.TEXTBEFORE(Table916[[#This Row],[type]],"-"&amp;Table916[[#This Row],[rxn-no-enz]]),"RXN-")</f>
        <v>#N/A</v>
      </c>
      <c r="AL2759" s="1" t="e">
        <f>_xlfn.TEXTBEFORE(Table916[[#This Row],[type]],"_",-1)</f>
        <v>#N/A</v>
      </c>
      <c r="AN2759" t="s">
        <v>12909</v>
      </c>
      <c r="AO2759" t="s">
        <v>2778</v>
      </c>
      <c r="AP2759" s="3">
        <v>1.6348083870000001E-9</v>
      </c>
      <c r="AQ2759" t="str">
        <f>_xlfn.TEXTBEFORE(Table17[[#This Row],[rxn]],"-",-1)</f>
        <v>PROWASTE</v>
      </c>
    </row>
    <row r="2760" spans="33:43" ht="17" x14ac:dyDescent="0.25">
      <c r="AG2760" s="1" t="s">
        <v>4790</v>
      </c>
      <c r="AH2760" s="1" t="s">
        <v>2778</v>
      </c>
      <c r="AI2760" s="9">
        <v>1.1112585127912E-5</v>
      </c>
      <c r="AJ2760" s="1" t="str">
        <f>_xlfn.TEXTAFTER(Table916[[#This Row],[type]],"-",-1)</f>
        <v>COFACTOR5</v>
      </c>
      <c r="AK2760" s="1" t="e">
        <f>_xlfn.TEXTAFTER(_xlfn.TEXTBEFORE(Table916[[#This Row],[type]],"-"&amp;Table916[[#This Row],[rxn-no-enz]]),"RXN-")</f>
        <v>#N/A</v>
      </c>
      <c r="AL2760" s="1" t="e">
        <f>_xlfn.TEXTBEFORE(Table916[[#This Row],[type]],"_",-1)</f>
        <v>#N/A</v>
      </c>
      <c r="AN2760" t="s">
        <v>13343</v>
      </c>
      <c r="AO2760" t="s">
        <v>2778</v>
      </c>
      <c r="AP2760" s="3">
        <v>3.9791746799999903E-9</v>
      </c>
      <c r="AQ2760" t="str">
        <f>_xlfn.TEXTBEFORE(Table17[[#This Row],[rxn]],"-",-1)</f>
        <v>PROWASTE</v>
      </c>
    </row>
    <row r="2761" spans="33:43" ht="17" x14ac:dyDescent="0.25">
      <c r="AG2761" s="1" t="s">
        <v>4791</v>
      </c>
      <c r="AH2761" s="1" t="s">
        <v>2778</v>
      </c>
      <c r="AI2761" s="9">
        <v>1.1112606577171E-5</v>
      </c>
      <c r="AJ2761" s="1" t="str">
        <f>_xlfn.TEXTAFTER(Table916[[#This Row],[type]],"-",-1)</f>
        <v>COFACTOR6</v>
      </c>
      <c r="AK2761" s="1" t="e">
        <f>_xlfn.TEXTAFTER(_xlfn.TEXTBEFORE(Table916[[#This Row],[type]],"-"&amp;Table916[[#This Row],[rxn-no-enz]]),"RXN-")</f>
        <v>#N/A</v>
      </c>
      <c r="AL2761" s="1" t="e">
        <f>_xlfn.TEXTBEFORE(Table916[[#This Row],[type]],"_",-1)</f>
        <v>#N/A</v>
      </c>
      <c r="AN2761" t="s">
        <v>13898</v>
      </c>
      <c r="AO2761" t="s">
        <v>2778</v>
      </c>
      <c r="AP2761" s="3">
        <v>3.9791746799999903E-9</v>
      </c>
      <c r="AQ2761" t="str">
        <f>_xlfn.TEXTBEFORE(Table17[[#This Row],[rxn]],"-",-1)</f>
        <v>PROWASTE</v>
      </c>
    </row>
    <row r="2762" spans="33:43" ht="17" x14ac:dyDescent="0.25">
      <c r="AG2762" s="1" t="s">
        <v>4792</v>
      </c>
      <c r="AH2762" s="1" t="s">
        <v>2778</v>
      </c>
      <c r="AI2762" s="9">
        <v>1.1112678626092E-5</v>
      </c>
      <c r="AJ2762" s="1" t="str">
        <f>_xlfn.TEXTAFTER(Table916[[#This Row],[type]],"-",-1)</f>
        <v>COFACTOR7</v>
      </c>
      <c r="AK2762" s="1" t="e">
        <f>_xlfn.TEXTAFTER(_xlfn.TEXTBEFORE(Table916[[#This Row],[type]],"-"&amp;Table916[[#This Row],[rxn-no-enz]]),"RXN-")</f>
        <v>#N/A</v>
      </c>
      <c r="AL2762" s="1" t="e">
        <f>_xlfn.TEXTBEFORE(Table916[[#This Row],[type]],"_",-1)</f>
        <v>#N/A</v>
      </c>
      <c r="AN2762" t="s">
        <v>12910</v>
      </c>
      <c r="AO2762" t="s">
        <v>2778</v>
      </c>
      <c r="AP2762" s="3">
        <v>3.9791746799999903E-9</v>
      </c>
      <c r="AQ2762" t="str">
        <f>_xlfn.TEXTBEFORE(Table17[[#This Row],[rxn]],"-",-1)</f>
        <v>PROWASTE</v>
      </c>
    </row>
    <row r="2763" spans="33:43" ht="17" x14ac:dyDescent="0.25">
      <c r="AG2763" s="1" t="s">
        <v>4793</v>
      </c>
      <c r="AH2763" s="1" t="s">
        <v>2778</v>
      </c>
      <c r="AI2763" s="9">
        <v>1.1112572083289999E-5</v>
      </c>
      <c r="AJ2763" s="1" t="str">
        <f>_xlfn.TEXTAFTER(Table916[[#This Row],[type]],"-",-1)</f>
        <v>COFACTOR8</v>
      </c>
      <c r="AK2763" s="1" t="e">
        <f>_xlfn.TEXTAFTER(_xlfn.TEXTBEFORE(Table916[[#This Row],[type]],"-"&amp;Table916[[#This Row],[rxn-no-enz]]),"RXN-")</f>
        <v>#N/A</v>
      </c>
      <c r="AL2763" s="1" t="e">
        <f>_xlfn.TEXTBEFORE(Table916[[#This Row],[type]],"_",-1)</f>
        <v>#N/A</v>
      </c>
      <c r="AN2763" t="s">
        <v>12911</v>
      </c>
      <c r="AO2763" t="s">
        <v>2778</v>
      </c>
      <c r="AP2763" s="3">
        <v>5.8004912999999999E-11</v>
      </c>
      <c r="AQ2763" t="str">
        <f>_xlfn.TEXTBEFORE(Table17[[#This Row],[rxn]],"-",-1)</f>
        <v>PROWASTE</v>
      </c>
    </row>
    <row r="2764" spans="33:43" ht="17" x14ac:dyDescent="0.25">
      <c r="AG2764" s="1" t="s">
        <v>4794</v>
      </c>
      <c r="AH2764" s="1" t="s">
        <v>2778</v>
      </c>
      <c r="AI2764" s="9">
        <v>1.1112597611966899E-5</v>
      </c>
      <c r="AJ2764" s="1" t="str">
        <f>_xlfn.TEXTAFTER(Table916[[#This Row],[type]],"-",-1)</f>
        <v>COFACTOR9</v>
      </c>
      <c r="AK2764" s="1" t="e">
        <f>_xlfn.TEXTAFTER(_xlfn.TEXTBEFORE(Table916[[#This Row],[type]],"-"&amp;Table916[[#This Row],[rxn-no-enz]]),"RXN-")</f>
        <v>#N/A</v>
      </c>
      <c r="AL2764" s="1" t="e">
        <f>_xlfn.TEXTBEFORE(Table916[[#This Row],[type]],"_",-1)</f>
        <v>#N/A</v>
      </c>
      <c r="AN2764" t="s">
        <v>12912</v>
      </c>
      <c r="AO2764" t="s">
        <v>2778</v>
      </c>
      <c r="AP2764" s="3">
        <v>2.3905224499999999E-10</v>
      </c>
      <c r="AQ2764" t="str">
        <f>_xlfn.TEXTBEFORE(Table17[[#This Row],[rxn]],"-",-1)</f>
        <v>PROWASTE</v>
      </c>
    </row>
    <row r="2765" spans="33:43" ht="17" x14ac:dyDescent="0.25">
      <c r="AG2765" s="1" t="s">
        <v>4795</v>
      </c>
      <c r="AH2765" s="1" t="s">
        <v>2778</v>
      </c>
      <c r="AI2765" s="9">
        <v>1.1112701404369999E-5</v>
      </c>
      <c r="AJ2765" s="1" t="str">
        <f>_xlfn.TEXTAFTER(Table916[[#This Row],[type]],"-",-1)</f>
        <v>COFACTOR10</v>
      </c>
      <c r="AK2765" s="1" t="e">
        <f>_xlfn.TEXTAFTER(_xlfn.TEXTBEFORE(Table916[[#This Row],[type]],"-"&amp;Table916[[#This Row],[rxn-no-enz]]),"RXN-")</f>
        <v>#N/A</v>
      </c>
      <c r="AL2765" s="1" t="e">
        <f>_xlfn.TEXTBEFORE(Table916[[#This Row],[type]],"_",-1)</f>
        <v>#N/A</v>
      </c>
      <c r="AN2765" t="s">
        <v>12913</v>
      </c>
      <c r="AO2765" t="s">
        <v>2778</v>
      </c>
      <c r="AP2765" s="3">
        <v>1.043325008E-9</v>
      </c>
      <c r="AQ2765" t="str">
        <f>_xlfn.TEXTBEFORE(Table17[[#This Row],[rxn]],"-",-1)</f>
        <v>PROWASTE</v>
      </c>
    </row>
    <row r="2766" spans="33:43" ht="17" x14ac:dyDescent="0.25">
      <c r="AG2766" s="1" t="s">
        <v>4796</v>
      </c>
      <c r="AH2766" s="1" t="s">
        <v>2778</v>
      </c>
      <c r="AI2766" s="9">
        <v>1.1112703245474999E-5</v>
      </c>
      <c r="AJ2766" s="1" t="str">
        <f>_xlfn.TEXTAFTER(Table916[[#This Row],[type]],"-",-1)</f>
        <v>COFACTOR11</v>
      </c>
      <c r="AK2766" s="1" t="e">
        <f>_xlfn.TEXTAFTER(_xlfn.TEXTBEFORE(Table916[[#This Row],[type]],"-"&amp;Table916[[#This Row],[rxn-no-enz]]),"RXN-")</f>
        <v>#N/A</v>
      </c>
      <c r="AL2766" s="1" t="e">
        <f>_xlfn.TEXTBEFORE(Table916[[#This Row],[type]],"_",-1)</f>
        <v>#N/A</v>
      </c>
      <c r="AN2766" t="s">
        <v>12914</v>
      </c>
      <c r="AO2766" t="s">
        <v>2778</v>
      </c>
      <c r="AP2766" s="3">
        <v>1.6858763700000001E-10</v>
      </c>
      <c r="AQ2766" t="str">
        <f>_xlfn.TEXTBEFORE(Table17[[#This Row],[rxn]],"-",-1)</f>
        <v>PROWASTE</v>
      </c>
    </row>
    <row r="2767" spans="33:43" ht="17" x14ac:dyDescent="0.25">
      <c r="AG2767" s="1" t="s">
        <v>4797</v>
      </c>
      <c r="AH2767" s="1" t="s">
        <v>2778</v>
      </c>
      <c r="AI2767" s="9">
        <v>1.1112543481148001E-5</v>
      </c>
      <c r="AJ2767" s="1" t="str">
        <f>_xlfn.TEXTAFTER(Table916[[#This Row],[type]],"-",-1)</f>
        <v>COFACTOR12</v>
      </c>
      <c r="AK2767" s="1" t="e">
        <f>_xlfn.TEXTAFTER(_xlfn.TEXTBEFORE(Table916[[#This Row],[type]],"-"&amp;Table916[[#This Row],[rxn-no-enz]]),"RXN-")</f>
        <v>#N/A</v>
      </c>
      <c r="AL2767" s="1" t="e">
        <f>_xlfn.TEXTBEFORE(Table916[[#This Row],[type]],"_",-1)</f>
        <v>#N/A</v>
      </c>
      <c r="AN2767" t="s">
        <v>12915</v>
      </c>
      <c r="AO2767" t="s">
        <v>2778</v>
      </c>
      <c r="AP2767" s="3">
        <v>1.751994975E-9</v>
      </c>
      <c r="AQ2767" t="str">
        <f>_xlfn.TEXTBEFORE(Table17[[#This Row],[rxn]],"-",-1)</f>
        <v>PROWASTE</v>
      </c>
    </row>
    <row r="2768" spans="33:43" ht="17" x14ac:dyDescent="0.25">
      <c r="AG2768" s="1" t="s">
        <v>4798</v>
      </c>
      <c r="AH2768" s="1" t="s">
        <v>2778</v>
      </c>
      <c r="AI2768" s="1">
        <v>3.46967609789516E-3</v>
      </c>
      <c r="AJ2768" s="1" t="str">
        <f>_xlfn.TEXTAFTER(Table916[[#This Row],[type]],"-",-1)</f>
        <v>SO4</v>
      </c>
      <c r="AK2768" s="1" t="e">
        <f>_xlfn.TEXTAFTER(_xlfn.TEXTBEFORE(Table916[[#This Row],[type]],"-"&amp;Table916[[#This Row],[rxn-no-enz]]),"RXN-")</f>
        <v>#N/A</v>
      </c>
      <c r="AL2768" s="1" t="e">
        <f>_xlfn.TEXTBEFORE(Table916[[#This Row],[type]],"_",-1)</f>
        <v>#N/A</v>
      </c>
      <c r="AN2768" t="s">
        <v>12916</v>
      </c>
      <c r="AO2768" t="s">
        <v>2778</v>
      </c>
      <c r="AP2768" s="3">
        <v>1.8921576999999999E-10</v>
      </c>
      <c r="AQ2768" t="str">
        <f>_xlfn.TEXTBEFORE(Table17[[#This Row],[rxn]],"-",-1)</f>
        <v>PROWASTE</v>
      </c>
    </row>
    <row r="2769" spans="33:43" ht="17" x14ac:dyDescent="0.25">
      <c r="AG2769" s="1" t="s">
        <v>4799</v>
      </c>
      <c r="AH2769" s="1" t="s">
        <v>2778</v>
      </c>
      <c r="AI2769" s="1">
        <v>1.1741055702987901E-2</v>
      </c>
      <c r="AJ2769" s="1" t="str">
        <f>_xlfn.TEXTAFTER(Table916[[#This Row],[type]],"-",-1)</f>
        <v>PI</v>
      </c>
      <c r="AK2769" s="1" t="e">
        <f>_xlfn.TEXTAFTER(_xlfn.TEXTBEFORE(Table916[[#This Row],[type]],"-"&amp;Table916[[#This Row],[rxn-no-enz]]),"RXN-")</f>
        <v>#N/A</v>
      </c>
      <c r="AL2769" s="1" t="e">
        <f>_xlfn.TEXTBEFORE(Table916[[#This Row],[type]],"_",-1)</f>
        <v>#N/A</v>
      </c>
      <c r="AN2769" t="s">
        <v>12917</v>
      </c>
      <c r="AO2769" t="s">
        <v>2778</v>
      </c>
      <c r="AP2769" s="3">
        <v>2.0339511E-11</v>
      </c>
      <c r="AQ2769" t="str">
        <f>_xlfn.TEXTBEFORE(Table17[[#This Row],[rxn]],"-",-1)</f>
        <v>PROWASTE</v>
      </c>
    </row>
    <row r="2770" spans="33:43" ht="17" x14ac:dyDescent="0.25">
      <c r="AG2770" s="1"/>
      <c r="AH2770" s="1"/>
      <c r="AI2770" s="1"/>
      <c r="AJ2770" s="1" t="e">
        <f>_xlfn.TEXTAFTER(Table916[[#This Row],[type]],"-",-1)</f>
        <v>#VALUE!</v>
      </c>
      <c r="AK2770" s="1" t="e">
        <f>_xlfn.TEXTAFTER(_xlfn.TEXTBEFORE(Table916[[#This Row],[type]],"-"&amp;Table916[[#This Row],[rxn-no-enz]]),"RXN-")</f>
        <v>#VALUE!</v>
      </c>
      <c r="AL2770" s="1" t="e">
        <f>_xlfn.TEXTBEFORE(Table916[[#This Row],[type]],"_",-1)</f>
        <v>#VALUE!</v>
      </c>
      <c r="AN2770" t="s">
        <v>12918</v>
      </c>
      <c r="AO2770" t="s">
        <v>2778</v>
      </c>
      <c r="AP2770" s="3">
        <v>3.9507779999999999E-12</v>
      </c>
      <c r="AQ2770" t="str">
        <f>_xlfn.TEXTBEFORE(Table17[[#This Row],[rxn]],"-",-1)</f>
        <v>PROWASTE</v>
      </c>
    </row>
    <row r="2771" spans="33:43" ht="17" x14ac:dyDescent="0.25">
      <c r="AG2771" s="1"/>
      <c r="AH2771" s="1"/>
      <c r="AI2771" s="1"/>
      <c r="AJ2771" s="1" t="e">
        <f>_xlfn.TEXTAFTER(Table916[[#This Row],[type]],"-",-1)</f>
        <v>#VALUE!</v>
      </c>
      <c r="AK2771" s="1" t="e">
        <f>_xlfn.TEXTAFTER(_xlfn.TEXTBEFORE(Table916[[#This Row],[type]],"-"&amp;Table916[[#This Row],[rxn-no-enz]]),"RXN-")</f>
        <v>#VALUE!</v>
      </c>
      <c r="AL2771" s="1" t="e">
        <f>_xlfn.TEXTBEFORE(Table916[[#This Row],[type]],"_",-1)</f>
        <v>#VALUE!</v>
      </c>
      <c r="AN2771" t="s">
        <v>12919</v>
      </c>
      <c r="AO2771" t="s">
        <v>2778</v>
      </c>
      <c r="AP2771" s="3">
        <v>5.4067085709999996E-9</v>
      </c>
      <c r="AQ2771" t="str">
        <f>_xlfn.TEXTBEFORE(Table17[[#This Row],[rxn]],"-",-1)</f>
        <v>PROWASTE</v>
      </c>
    </row>
    <row r="2772" spans="33:43" ht="17" x14ac:dyDescent="0.25">
      <c r="AG2772" s="1"/>
      <c r="AH2772" s="1"/>
      <c r="AI2772" s="1"/>
      <c r="AJ2772" s="1" t="e">
        <f>_xlfn.TEXTAFTER(Table916[[#This Row],[type]],"-",-1)</f>
        <v>#VALUE!</v>
      </c>
      <c r="AK2772" s="1" t="e">
        <f>_xlfn.TEXTAFTER(_xlfn.TEXTBEFORE(Table916[[#This Row],[type]],"-"&amp;Table916[[#This Row],[rxn-no-enz]]),"RXN-")</f>
        <v>#VALUE!</v>
      </c>
      <c r="AL2772" s="1" t="e">
        <f>_xlfn.TEXTBEFORE(Table916[[#This Row],[type]],"_",-1)</f>
        <v>#VALUE!</v>
      </c>
      <c r="AN2772" t="s">
        <v>12920</v>
      </c>
      <c r="AO2772" t="s">
        <v>2778</v>
      </c>
      <c r="AP2772" s="3">
        <v>4.4359209999999999E-11</v>
      </c>
      <c r="AQ2772" t="str">
        <f>_xlfn.TEXTBEFORE(Table17[[#This Row],[rxn]],"-",-1)</f>
        <v>PROWASTE</v>
      </c>
    </row>
    <row r="2773" spans="33:43" ht="17" x14ac:dyDescent="0.25">
      <c r="AG2773" s="1"/>
      <c r="AH2773" s="1"/>
      <c r="AI2773" s="1"/>
      <c r="AJ2773" s="1" t="e">
        <f>_xlfn.TEXTAFTER(Table916[[#This Row],[type]],"-",-1)</f>
        <v>#VALUE!</v>
      </c>
      <c r="AK2773" s="1" t="e">
        <f>_xlfn.TEXTAFTER(_xlfn.TEXTBEFORE(Table916[[#This Row],[type]],"-"&amp;Table916[[#This Row],[rxn-no-enz]]),"RXN-")</f>
        <v>#VALUE!</v>
      </c>
      <c r="AL2773" s="1" t="e">
        <f>_xlfn.TEXTBEFORE(Table916[[#This Row],[type]],"_",-1)</f>
        <v>#VALUE!</v>
      </c>
      <c r="AN2773" t="s">
        <v>12921</v>
      </c>
      <c r="AO2773" t="s">
        <v>2778</v>
      </c>
      <c r="AP2773" s="3">
        <v>9.7026566099999901E-10</v>
      </c>
      <c r="AQ2773" t="str">
        <f>_xlfn.TEXTBEFORE(Table17[[#This Row],[rxn]],"-",-1)</f>
        <v>PROWASTE</v>
      </c>
    </row>
    <row r="2774" spans="33:43" ht="17" x14ac:dyDescent="0.25">
      <c r="AG2774" s="1"/>
      <c r="AH2774" s="1"/>
      <c r="AI2774" s="1"/>
      <c r="AJ2774" s="1" t="e">
        <f>_xlfn.TEXTAFTER(Table916[[#This Row],[type]],"-",-1)</f>
        <v>#VALUE!</v>
      </c>
      <c r="AK2774" s="1" t="e">
        <f>_xlfn.TEXTAFTER(_xlfn.TEXTBEFORE(Table916[[#This Row],[type]],"-"&amp;Table916[[#This Row],[rxn-no-enz]]),"RXN-")</f>
        <v>#VALUE!</v>
      </c>
      <c r="AL2774" s="1" t="e">
        <f>_xlfn.TEXTBEFORE(Table916[[#This Row],[type]],"_",-1)</f>
        <v>#VALUE!</v>
      </c>
      <c r="AN2774" t="s">
        <v>12922</v>
      </c>
      <c r="AO2774" t="s">
        <v>2778</v>
      </c>
      <c r="AP2774" s="3">
        <v>9.7121479699999901E-10</v>
      </c>
      <c r="AQ2774" t="str">
        <f>_xlfn.TEXTBEFORE(Table17[[#This Row],[rxn]],"-",-1)</f>
        <v>PROWASTE</v>
      </c>
    </row>
    <row r="2775" spans="33:43" ht="17" x14ac:dyDescent="0.25">
      <c r="AG2775" s="1"/>
      <c r="AH2775" s="1"/>
      <c r="AI2775" s="1"/>
      <c r="AJ2775" s="1" t="e">
        <f>_xlfn.TEXTAFTER(Table916[[#This Row],[type]],"-",-1)</f>
        <v>#VALUE!</v>
      </c>
      <c r="AK2775" s="1" t="e">
        <f>_xlfn.TEXTAFTER(_xlfn.TEXTBEFORE(Table916[[#This Row],[type]],"-"&amp;Table916[[#This Row],[rxn-no-enz]]),"RXN-")</f>
        <v>#VALUE!</v>
      </c>
      <c r="AL2775" s="1" t="e">
        <f>_xlfn.TEXTBEFORE(Table916[[#This Row],[type]],"_",-1)</f>
        <v>#VALUE!</v>
      </c>
      <c r="AN2775" t="s">
        <v>12923</v>
      </c>
      <c r="AO2775" t="s">
        <v>2778</v>
      </c>
      <c r="AP2775" s="3">
        <v>2.8193226E-11</v>
      </c>
      <c r="AQ2775" t="str">
        <f>_xlfn.TEXTBEFORE(Table17[[#This Row],[rxn]],"-",-1)</f>
        <v>PROWASTE</v>
      </c>
    </row>
    <row r="2776" spans="33:43" ht="17" x14ac:dyDescent="0.25">
      <c r="AG2776" s="1"/>
      <c r="AH2776" s="1"/>
      <c r="AI2776" s="1"/>
      <c r="AJ2776" s="1" t="e">
        <f>_xlfn.TEXTAFTER(Table916[[#This Row],[type]],"-",-1)</f>
        <v>#VALUE!</v>
      </c>
      <c r="AK2776" s="1" t="e">
        <f>_xlfn.TEXTAFTER(_xlfn.TEXTBEFORE(Table916[[#This Row],[type]],"-"&amp;Table916[[#This Row],[rxn-no-enz]]),"RXN-")</f>
        <v>#VALUE!</v>
      </c>
      <c r="AL2776" s="1" t="e">
        <f>_xlfn.TEXTBEFORE(Table916[[#This Row],[type]],"_",-1)</f>
        <v>#VALUE!</v>
      </c>
      <c r="AN2776" t="s">
        <v>12924</v>
      </c>
      <c r="AO2776" t="s">
        <v>2778</v>
      </c>
      <c r="AP2776" s="3">
        <v>1.4771955999999999E-11</v>
      </c>
      <c r="AQ2776" t="str">
        <f>_xlfn.TEXTBEFORE(Table17[[#This Row],[rxn]],"-",-1)</f>
        <v>PROWASTE</v>
      </c>
    </row>
    <row r="2777" spans="33:43" ht="17" x14ac:dyDescent="0.25">
      <c r="AG2777" s="1"/>
      <c r="AH2777" s="1"/>
      <c r="AI2777" s="9"/>
      <c r="AJ2777" s="1" t="e">
        <f>_xlfn.TEXTAFTER(Table916[[#This Row],[type]],"-",-1)</f>
        <v>#VALUE!</v>
      </c>
      <c r="AK2777" s="1" t="e">
        <f>_xlfn.TEXTAFTER(_xlfn.TEXTBEFORE(Table916[[#This Row],[type]],"-"&amp;Table916[[#This Row],[rxn-no-enz]]),"RXN-")</f>
        <v>#VALUE!</v>
      </c>
      <c r="AL2777" s="1" t="e">
        <f>_xlfn.TEXTBEFORE(Table916[[#This Row],[type]],"_",-1)</f>
        <v>#VALUE!</v>
      </c>
      <c r="AN2777" t="s">
        <v>12925</v>
      </c>
      <c r="AO2777" t="s">
        <v>2778</v>
      </c>
      <c r="AP2777" s="3">
        <v>6.88415879999999E-10</v>
      </c>
      <c r="AQ2777" t="str">
        <f>_xlfn.TEXTBEFORE(Table17[[#This Row],[rxn]],"-",-1)</f>
        <v>PROWASTE</v>
      </c>
    </row>
    <row r="2778" spans="33:43" ht="17" x14ac:dyDescent="0.25">
      <c r="AG2778" s="1"/>
      <c r="AH2778" s="1"/>
      <c r="AI2778" s="9"/>
      <c r="AJ2778" s="1" t="e">
        <f>_xlfn.TEXTAFTER(Table916[[#This Row],[type]],"-",-1)</f>
        <v>#VALUE!</v>
      </c>
      <c r="AK2778" s="1" t="e">
        <f>_xlfn.TEXTAFTER(_xlfn.TEXTBEFORE(Table916[[#This Row],[type]],"-"&amp;Table916[[#This Row],[rxn-no-enz]]),"RXN-")</f>
        <v>#VALUE!</v>
      </c>
      <c r="AL2778" s="1" t="e">
        <f>_xlfn.TEXTBEFORE(Table916[[#This Row],[type]],"_",-1)</f>
        <v>#VALUE!</v>
      </c>
      <c r="AN2778" t="s">
        <v>12926</v>
      </c>
      <c r="AO2778" t="s">
        <v>2778</v>
      </c>
      <c r="AP2778" s="3">
        <v>5.5997515960000001E-9</v>
      </c>
      <c r="AQ2778" t="str">
        <f>_xlfn.TEXTBEFORE(Table17[[#This Row],[rxn]],"-",-1)</f>
        <v>PROWASTE</v>
      </c>
    </row>
    <row r="2779" spans="33:43" ht="17" x14ac:dyDescent="0.25">
      <c r="AG2779" s="1"/>
      <c r="AH2779" s="1"/>
      <c r="AI2779" s="1"/>
      <c r="AJ2779" s="1" t="e">
        <f>_xlfn.TEXTAFTER(Table916[[#This Row],[type]],"-",-1)</f>
        <v>#VALUE!</v>
      </c>
      <c r="AK2779" s="1" t="e">
        <f>_xlfn.TEXTAFTER(_xlfn.TEXTBEFORE(Table916[[#This Row],[type]],"-"&amp;Table916[[#This Row],[rxn-no-enz]]),"RXN-")</f>
        <v>#VALUE!</v>
      </c>
      <c r="AL2779" s="1" t="e">
        <f>_xlfn.TEXTBEFORE(Table916[[#This Row],[type]],"_",-1)</f>
        <v>#VALUE!</v>
      </c>
      <c r="AN2779" t="s">
        <v>12927</v>
      </c>
      <c r="AO2779" t="s">
        <v>2778</v>
      </c>
      <c r="AP2779" s="3">
        <v>2.3352503499999998E-10</v>
      </c>
      <c r="AQ2779" t="str">
        <f>_xlfn.TEXTBEFORE(Table17[[#This Row],[rxn]],"-",-1)</f>
        <v>PROWASTE</v>
      </c>
    </row>
    <row r="2780" spans="33:43" ht="17" x14ac:dyDescent="0.25">
      <c r="AG2780" s="1"/>
      <c r="AH2780" s="1"/>
      <c r="AI2780" s="1"/>
      <c r="AJ2780" s="1" t="e">
        <f>_xlfn.TEXTAFTER(Table916[[#This Row],[type]],"-",-1)</f>
        <v>#VALUE!</v>
      </c>
      <c r="AK2780" s="1" t="e">
        <f>_xlfn.TEXTAFTER(_xlfn.TEXTBEFORE(Table916[[#This Row],[type]],"-"&amp;Table916[[#This Row],[rxn-no-enz]]),"RXN-")</f>
        <v>#VALUE!</v>
      </c>
      <c r="AL2780" s="1" t="e">
        <f>_xlfn.TEXTBEFORE(Table916[[#This Row],[type]],"_",-1)</f>
        <v>#VALUE!</v>
      </c>
      <c r="AN2780" t="s">
        <v>12928</v>
      </c>
      <c r="AO2780" t="s">
        <v>2778</v>
      </c>
      <c r="AP2780" s="3">
        <v>9.5565251799999904E-10</v>
      </c>
      <c r="AQ2780" t="str">
        <f>_xlfn.TEXTBEFORE(Table17[[#This Row],[rxn]],"-",-1)</f>
        <v>PROWASTE</v>
      </c>
    </row>
    <row r="2781" spans="33:43" ht="17" x14ac:dyDescent="0.25">
      <c r="AG2781" s="1"/>
      <c r="AH2781" s="1"/>
      <c r="AI2781" s="9"/>
      <c r="AJ2781" s="1" t="e">
        <f>_xlfn.TEXTAFTER(Table916[[#This Row],[type]],"-",-1)</f>
        <v>#VALUE!</v>
      </c>
      <c r="AK2781" s="1" t="e">
        <f>_xlfn.TEXTAFTER(_xlfn.TEXTBEFORE(Table916[[#This Row],[type]],"-"&amp;Table916[[#This Row],[rxn-no-enz]]),"RXN-")</f>
        <v>#VALUE!</v>
      </c>
      <c r="AL2781" s="1" t="e">
        <f>_xlfn.TEXTBEFORE(Table916[[#This Row],[type]],"_",-1)</f>
        <v>#VALUE!</v>
      </c>
      <c r="AN2781" t="s">
        <v>12929</v>
      </c>
      <c r="AO2781" t="s">
        <v>2778</v>
      </c>
      <c r="AP2781" s="3">
        <v>9.8607134000000006E-10</v>
      </c>
      <c r="AQ2781" t="str">
        <f>_xlfn.TEXTBEFORE(Table17[[#This Row],[rxn]],"-",-1)</f>
        <v>PROWASTE</v>
      </c>
    </row>
    <row r="2782" spans="33:43" ht="17" x14ac:dyDescent="0.25">
      <c r="AG2782" s="1"/>
      <c r="AH2782" s="1"/>
      <c r="AI2782" s="1"/>
      <c r="AJ2782" s="1" t="e">
        <f>_xlfn.TEXTAFTER(Table916[[#This Row],[type]],"-",-1)</f>
        <v>#VALUE!</v>
      </c>
      <c r="AK2782" s="1" t="e">
        <f>_xlfn.TEXTAFTER(_xlfn.TEXTBEFORE(Table916[[#This Row],[type]],"-"&amp;Table916[[#This Row],[rxn-no-enz]]),"RXN-")</f>
        <v>#VALUE!</v>
      </c>
      <c r="AL2782" s="1" t="e">
        <f>_xlfn.TEXTBEFORE(Table916[[#This Row],[type]],"_",-1)</f>
        <v>#VALUE!</v>
      </c>
      <c r="AN2782" t="s">
        <v>12930</v>
      </c>
      <c r="AO2782" t="s">
        <v>2778</v>
      </c>
      <c r="AP2782" s="3">
        <v>1.078110153E-9</v>
      </c>
      <c r="AQ2782" t="str">
        <f>_xlfn.TEXTBEFORE(Table17[[#This Row],[rxn]],"-",-1)</f>
        <v>PROWASTE</v>
      </c>
    </row>
    <row r="2783" spans="33:43" ht="17" x14ac:dyDescent="0.25">
      <c r="AG2783" s="1"/>
      <c r="AH2783" s="1"/>
      <c r="AI2783" s="9"/>
      <c r="AJ2783" s="1" t="e">
        <f>_xlfn.TEXTAFTER(Table916[[#This Row],[type]],"-",-1)</f>
        <v>#VALUE!</v>
      </c>
      <c r="AK2783" s="1" t="e">
        <f>_xlfn.TEXTAFTER(_xlfn.TEXTBEFORE(Table916[[#This Row],[type]],"-"&amp;Table916[[#This Row],[rxn-no-enz]]),"RXN-")</f>
        <v>#VALUE!</v>
      </c>
      <c r="AL2783" s="1" t="e">
        <f>_xlfn.TEXTBEFORE(Table916[[#This Row],[type]],"_",-1)</f>
        <v>#VALUE!</v>
      </c>
      <c r="AN2783" t="s">
        <v>12931</v>
      </c>
      <c r="AO2783" t="s">
        <v>2778</v>
      </c>
      <c r="AP2783" s="3">
        <v>2.1031000499999999E-10</v>
      </c>
      <c r="AQ2783" t="str">
        <f>_xlfn.TEXTBEFORE(Table17[[#This Row],[rxn]],"-",-1)</f>
        <v>PROWASTE</v>
      </c>
    </row>
    <row r="2784" spans="33:43" ht="17" x14ac:dyDescent="0.25">
      <c r="AG2784" s="1"/>
      <c r="AH2784" s="1"/>
      <c r="AI2784" s="9"/>
      <c r="AJ2784" s="1" t="e">
        <f>_xlfn.TEXTAFTER(Table916[[#This Row],[type]],"-",-1)</f>
        <v>#VALUE!</v>
      </c>
      <c r="AK2784" s="1" t="e">
        <f>_xlfn.TEXTAFTER(_xlfn.TEXTBEFORE(Table916[[#This Row],[type]],"-"&amp;Table916[[#This Row],[rxn-no-enz]]),"RXN-")</f>
        <v>#VALUE!</v>
      </c>
      <c r="AL2784" s="1" t="e">
        <f>_xlfn.TEXTBEFORE(Table916[[#This Row],[type]],"_",-1)</f>
        <v>#VALUE!</v>
      </c>
      <c r="AN2784" t="s">
        <v>12932</v>
      </c>
      <c r="AO2784" t="s">
        <v>2778</v>
      </c>
      <c r="AP2784" s="3">
        <v>3.0947962499999998E-10</v>
      </c>
      <c r="AQ2784" t="str">
        <f>_xlfn.TEXTBEFORE(Table17[[#This Row],[rxn]],"-",-1)</f>
        <v>PROWASTE</v>
      </c>
    </row>
    <row r="2785" spans="33:43" ht="17" x14ac:dyDescent="0.25">
      <c r="AG2785" s="1"/>
      <c r="AH2785" s="1"/>
      <c r="AI2785" s="9"/>
      <c r="AJ2785" s="1" t="e">
        <f>_xlfn.TEXTAFTER(Table916[[#This Row],[type]],"-",-1)</f>
        <v>#VALUE!</v>
      </c>
      <c r="AK2785" s="1" t="e">
        <f>_xlfn.TEXTAFTER(_xlfn.TEXTBEFORE(Table916[[#This Row],[type]],"-"&amp;Table916[[#This Row],[rxn-no-enz]]),"RXN-")</f>
        <v>#VALUE!</v>
      </c>
      <c r="AL2785" s="1" t="e">
        <f>_xlfn.TEXTBEFORE(Table916[[#This Row],[type]],"_",-1)</f>
        <v>#VALUE!</v>
      </c>
      <c r="AN2785" t="s">
        <v>12933</v>
      </c>
      <c r="AO2785" t="s">
        <v>2778</v>
      </c>
      <c r="AP2785" s="3">
        <v>3.8815820999999999E-11</v>
      </c>
      <c r="AQ2785" t="str">
        <f>_xlfn.TEXTBEFORE(Table17[[#This Row],[rxn]],"-",-1)</f>
        <v>PROWASTE</v>
      </c>
    </row>
    <row r="2786" spans="33:43" ht="17" x14ac:dyDescent="0.25">
      <c r="AG2786" s="1"/>
      <c r="AH2786" s="1"/>
      <c r="AI2786" s="9"/>
      <c r="AJ2786" s="1" t="e">
        <f>_xlfn.TEXTAFTER(Table916[[#This Row],[type]],"-",-1)</f>
        <v>#VALUE!</v>
      </c>
      <c r="AK2786" s="1" t="e">
        <f>_xlfn.TEXTAFTER(_xlfn.TEXTBEFORE(Table916[[#This Row],[type]],"-"&amp;Table916[[#This Row],[rxn-no-enz]]),"RXN-")</f>
        <v>#VALUE!</v>
      </c>
      <c r="AL2786" s="1" t="e">
        <f>_xlfn.TEXTBEFORE(Table916[[#This Row],[type]],"_",-1)</f>
        <v>#VALUE!</v>
      </c>
      <c r="AN2786" t="s">
        <v>12934</v>
      </c>
      <c r="AO2786" t="s">
        <v>2778</v>
      </c>
      <c r="AP2786" s="3">
        <v>4.1058272700000002E-10</v>
      </c>
      <c r="AQ2786" t="str">
        <f>_xlfn.TEXTBEFORE(Table17[[#This Row],[rxn]],"-",-1)</f>
        <v>PROWASTE</v>
      </c>
    </row>
    <row r="2787" spans="33:43" ht="17" x14ac:dyDescent="0.25">
      <c r="AG2787" s="1"/>
      <c r="AH2787" s="1"/>
      <c r="AI2787" s="9"/>
      <c r="AJ2787" s="1" t="e">
        <f>_xlfn.TEXTAFTER(Table916[[#This Row],[type]],"-",-1)</f>
        <v>#VALUE!</v>
      </c>
      <c r="AK2787" s="1" t="e">
        <f>_xlfn.TEXTAFTER(_xlfn.TEXTBEFORE(Table916[[#This Row],[type]],"-"&amp;Table916[[#This Row],[rxn-no-enz]]),"RXN-")</f>
        <v>#VALUE!</v>
      </c>
      <c r="AL2787" s="1" t="e">
        <f>_xlfn.TEXTBEFORE(Table916[[#This Row],[type]],"_",-1)</f>
        <v>#VALUE!</v>
      </c>
      <c r="AN2787" t="s">
        <v>12935</v>
      </c>
      <c r="AO2787" t="s">
        <v>2778</v>
      </c>
      <c r="AP2787" s="3">
        <v>1.90595363999999E-10</v>
      </c>
      <c r="AQ2787" t="str">
        <f>_xlfn.TEXTBEFORE(Table17[[#This Row],[rxn]],"-",-1)</f>
        <v>PROWASTE</v>
      </c>
    </row>
    <row r="2788" spans="33:43" ht="17" x14ac:dyDescent="0.25">
      <c r="AG2788" s="1"/>
      <c r="AH2788" s="1"/>
      <c r="AI2788" s="9"/>
      <c r="AJ2788" s="1" t="e">
        <f>_xlfn.TEXTAFTER(Table916[[#This Row],[type]],"-",-1)</f>
        <v>#VALUE!</v>
      </c>
      <c r="AK2788" s="1" t="e">
        <f>_xlfn.TEXTAFTER(_xlfn.TEXTBEFORE(Table916[[#This Row],[type]],"-"&amp;Table916[[#This Row],[rxn-no-enz]]),"RXN-")</f>
        <v>#VALUE!</v>
      </c>
      <c r="AL2788" s="1" t="e">
        <f>_xlfn.TEXTBEFORE(Table916[[#This Row],[type]],"_",-1)</f>
        <v>#VALUE!</v>
      </c>
      <c r="AN2788" t="s">
        <v>12936</v>
      </c>
      <c r="AO2788" t="s">
        <v>2778</v>
      </c>
      <c r="AP2788" s="3">
        <v>8.6590150699999995E-10</v>
      </c>
      <c r="AQ2788" t="str">
        <f>_xlfn.TEXTBEFORE(Table17[[#This Row],[rxn]],"-",-1)</f>
        <v>PROWASTE</v>
      </c>
    </row>
    <row r="2789" spans="33:43" ht="17" x14ac:dyDescent="0.25">
      <c r="AG2789" s="1"/>
      <c r="AH2789" s="1"/>
      <c r="AI2789" s="9"/>
      <c r="AJ2789" s="1" t="e">
        <f>_xlfn.TEXTAFTER(Table916[[#This Row],[type]],"-",-1)</f>
        <v>#VALUE!</v>
      </c>
      <c r="AK2789" s="1" t="e">
        <f>_xlfn.TEXTAFTER(_xlfn.TEXTBEFORE(Table916[[#This Row],[type]],"-"&amp;Table916[[#This Row],[rxn-no-enz]]),"RXN-")</f>
        <v>#VALUE!</v>
      </c>
      <c r="AL2789" s="1" t="e">
        <f>_xlfn.TEXTBEFORE(Table916[[#This Row],[type]],"_",-1)</f>
        <v>#VALUE!</v>
      </c>
      <c r="AN2789" t="s">
        <v>12937</v>
      </c>
      <c r="AO2789" t="s">
        <v>2778</v>
      </c>
      <c r="AP2789" s="3">
        <v>2.17831555999999E-10</v>
      </c>
      <c r="AQ2789" t="str">
        <f>_xlfn.TEXTBEFORE(Table17[[#This Row],[rxn]],"-",-1)</f>
        <v>PROWASTE</v>
      </c>
    </row>
    <row r="2790" spans="33:43" ht="17" x14ac:dyDescent="0.25">
      <c r="AG2790" s="1"/>
      <c r="AH2790" s="1"/>
      <c r="AI2790" s="9"/>
      <c r="AJ2790" s="1" t="e">
        <f>_xlfn.TEXTAFTER(Table916[[#This Row],[type]],"-",-1)</f>
        <v>#VALUE!</v>
      </c>
      <c r="AK2790" s="1" t="e">
        <f>_xlfn.TEXTAFTER(_xlfn.TEXTBEFORE(Table916[[#This Row],[type]],"-"&amp;Table916[[#This Row],[rxn-no-enz]]),"RXN-")</f>
        <v>#VALUE!</v>
      </c>
      <c r="AL2790" s="1" t="e">
        <f>_xlfn.TEXTBEFORE(Table916[[#This Row],[type]],"_",-1)</f>
        <v>#VALUE!</v>
      </c>
      <c r="AN2790" t="s">
        <v>12938</v>
      </c>
      <c r="AO2790" t="s">
        <v>2778</v>
      </c>
      <c r="AP2790" s="3">
        <v>2.3031336230000001E-9</v>
      </c>
      <c r="AQ2790" t="str">
        <f>_xlfn.TEXTBEFORE(Table17[[#This Row],[rxn]],"-",-1)</f>
        <v>PROWASTE</v>
      </c>
    </row>
    <row r="2791" spans="33:43" ht="17" x14ac:dyDescent="0.25">
      <c r="AG2791" s="1"/>
      <c r="AH2791" s="1"/>
      <c r="AI2791" s="9"/>
      <c r="AJ2791" s="1" t="e">
        <f>_xlfn.TEXTAFTER(Table916[[#This Row],[type]],"-",-1)</f>
        <v>#VALUE!</v>
      </c>
      <c r="AK2791" s="1" t="e">
        <f>_xlfn.TEXTAFTER(_xlfn.TEXTBEFORE(Table916[[#This Row],[type]],"-"&amp;Table916[[#This Row],[rxn-no-enz]]),"RXN-")</f>
        <v>#VALUE!</v>
      </c>
      <c r="AL2791" s="1" t="e">
        <f>_xlfn.TEXTBEFORE(Table916[[#This Row],[type]],"_",-1)</f>
        <v>#VALUE!</v>
      </c>
      <c r="AN2791" t="s">
        <v>12939</v>
      </c>
      <c r="AO2791" t="s">
        <v>2778</v>
      </c>
      <c r="AP2791" s="3">
        <v>1.06699166E-10</v>
      </c>
      <c r="AQ2791" t="str">
        <f>_xlfn.TEXTBEFORE(Table17[[#This Row],[rxn]],"-",-1)</f>
        <v>PROWASTE</v>
      </c>
    </row>
    <row r="2792" spans="33:43" ht="17" x14ac:dyDescent="0.25">
      <c r="AG2792" s="1"/>
      <c r="AH2792" s="1"/>
      <c r="AI2792" s="9"/>
      <c r="AJ2792" s="1" t="e">
        <f>_xlfn.TEXTAFTER(Table916[[#This Row],[type]],"-",-1)</f>
        <v>#VALUE!</v>
      </c>
      <c r="AK2792" s="1" t="e">
        <f>_xlfn.TEXTAFTER(_xlfn.TEXTBEFORE(Table916[[#This Row],[type]],"-"&amp;Table916[[#This Row],[rxn-no-enz]]),"RXN-")</f>
        <v>#VALUE!</v>
      </c>
      <c r="AL2792" s="1" t="e">
        <f>_xlfn.TEXTBEFORE(Table916[[#This Row],[type]],"_",-1)</f>
        <v>#VALUE!</v>
      </c>
      <c r="AN2792" t="s">
        <v>12940</v>
      </c>
      <c r="AO2792" t="s">
        <v>2778</v>
      </c>
      <c r="AP2792" s="3">
        <v>1.88911387E-10</v>
      </c>
      <c r="AQ2792" t="str">
        <f>_xlfn.TEXTBEFORE(Table17[[#This Row],[rxn]],"-",-1)</f>
        <v>PROWASTE</v>
      </c>
    </row>
    <row r="2793" spans="33:43" ht="17" x14ac:dyDescent="0.25">
      <c r="AG2793" s="1"/>
      <c r="AH2793" s="1"/>
      <c r="AI2793" s="9"/>
      <c r="AJ2793" s="1" t="e">
        <f>_xlfn.TEXTAFTER(Table916[[#This Row],[type]],"-",-1)</f>
        <v>#VALUE!</v>
      </c>
      <c r="AK2793" s="1" t="e">
        <f>_xlfn.TEXTAFTER(_xlfn.TEXTBEFORE(Table916[[#This Row],[type]],"-"&amp;Table916[[#This Row],[rxn-no-enz]]),"RXN-")</f>
        <v>#VALUE!</v>
      </c>
      <c r="AL2793" s="1" t="e">
        <f>_xlfn.TEXTBEFORE(Table916[[#This Row],[type]],"_",-1)</f>
        <v>#VALUE!</v>
      </c>
      <c r="AN2793" t="s">
        <v>13899</v>
      </c>
      <c r="AO2793" t="s">
        <v>2778</v>
      </c>
      <c r="AP2793" s="3">
        <v>1.88911387E-10</v>
      </c>
      <c r="AQ2793" t="str">
        <f>_xlfn.TEXTBEFORE(Table17[[#This Row],[rxn]],"-",-1)</f>
        <v>PROWASTE</v>
      </c>
    </row>
    <row r="2794" spans="33:43" ht="17" x14ac:dyDescent="0.25">
      <c r="AG2794" s="1"/>
      <c r="AH2794" s="1"/>
      <c r="AI2794" s="9"/>
      <c r="AJ2794" s="1" t="e">
        <f>_xlfn.TEXTAFTER(Table916[[#This Row],[type]],"-",-1)</f>
        <v>#VALUE!</v>
      </c>
      <c r="AK2794" s="1" t="e">
        <f>_xlfn.TEXTAFTER(_xlfn.TEXTBEFORE(Table916[[#This Row],[type]],"-"&amp;Table916[[#This Row],[rxn-no-enz]]),"RXN-")</f>
        <v>#VALUE!</v>
      </c>
      <c r="AL2794" s="1" t="e">
        <f>_xlfn.TEXTBEFORE(Table916[[#This Row],[type]],"_",-1)</f>
        <v>#VALUE!</v>
      </c>
      <c r="AN2794" t="s">
        <v>12941</v>
      </c>
      <c r="AO2794" t="s">
        <v>2778</v>
      </c>
      <c r="AP2794" s="3">
        <v>6.7802544199999899E-10</v>
      </c>
      <c r="AQ2794" t="str">
        <f>_xlfn.TEXTBEFORE(Table17[[#This Row],[rxn]],"-",-1)</f>
        <v>PROWASTE</v>
      </c>
    </row>
    <row r="2795" spans="33:43" ht="17" x14ac:dyDescent="0.25">
      <c r="AG2795" s="1"/>
      <c r="AH2795" s="1"/>
      <c r="AI2795" s="9"/>
      <c r="AJ2795" s="1" t="e">
        <f>_xlfn.TEXTAFTER(Table916[[#This Row],[type]],"-",-1)</f>
        <v>#VALUE!</v>
      </c>
      <c r="AK2795" s="1" t="e">
        <f>_xlfn.TEXTAFTER(_xlfn.TEXTBEFORE(Table916[[#This Row],[type]],"-"&amp;Table916[[#This Row],[rxn-no-enz]]),"RXN-")</f>
        <v>#VALUE!</v>
      </c>
      <c r="AL2795" s="1" t="e">
        <f>_xlfn.TEXTBEFORE(Table916[[#This Row],[type]],"_",-1)</f>
        <v>#VALUE!</v>
      </c>
      <c r="AN2795" t="s">
        <v>12942</v>
      </c>
      <c r="AO2795" t="s">
        <v>2778</v>
      </c>
      <c r="AP2795" s="3">
        <v>1.832938695E-9</v>
      </c>
      <c r="AQ2795" t="str">
        <f>_xlfn.TEXTBEFORE(Table17[[#This Row],[rxn]],"-",-1)</f>
        <v>PROWASTE</v>
      </c>
    </row>
    <row r="2796" spans="33:43" ht="17" x14ac:dyDescent="0.25">
      <c r="AG2796" s="1"/>
      <c r="AH2796" s="1"/>
      <c r="AI2796" s="1"/>
      <c r="AJ2796" s="1" t="e">
        <f>_xlfn.TEXTAFTER(Table916[[#This Row],[type]],"-",-1)</f>
        <v>#VALUE!</v>
      </c>
      <c r="AK2796" s="1" t="e">
        <f>_xlfn.TEXTAFTER(_xlfn.TEXTBEFORE(Table916[[#This Row],[type]],"-"&amp;Table916[[#This Row],[rxn-no-enz]]),"RXN-")</f>
        <v>#VALUE!</v>
      </c>
      <c r="AL2796" s="1" t="e">
        <f>_xlfn.TEXTBEFORE(Table916[[#This Row],[type]],"_",-1)</f>
        <v>#VALUE!</v>
      </c>
      <c r="AN2796" t="s">
        <v>12943</v>
      </c>
      <c r="AO2796" t="s">
        <v>2778</v>
      </c>
      <c r="AP2796" s="3">
        <v>1.922382106E-9</v>
      </c>
      <c r="AQ2796" t="str">
        <f>_xlfn.TEXTBEFORE(Table17[[#This Row],[rxn]],"-",-1)</f>
        <v>PROWASTE</v>
      </c>
    </row>
    <row r="2797" spans="33:43" ht="17" x14ac:dyDescent="0.25">
      <c r="AG2797" s="1"/>
      <c r="AH2797" s="1"/>
      <c r="AI2797" s="1"/>
      <c r="AJ2797" s="1" t="e">
        <f>_xlfn.TEXTAFTER(Table916[[#This Row],[type]],"-",-1)</f>
        <v>#VALUE!</v>
      </c>
      <c r="AK2797" s="1" t="e">
        <f>_xlfn.TEXTAFTER(_xlfn.TEXTBEFORE(Table916[[#This Row],[type]],"-"&amp;Table916[[#This Row],[rxn-no-enz]]),"RXN-")</f>
        <v>#VALUE!</v>
      </c>
      <c r="AL2797" s="1" t="e">
        <f>_xlfn.TEXTBEFORE(Table916[[#This Row],[type]],"_",-1)</f>
        <v>#VALUE!</v>
      </c>
      <c r="AN2797" t="s">
        <v>13173</v>
      </c>
      <c r="AO2797" t="s">
        <v>2778</v>
      </c>
      <c r="AP2797" s="3">
        <v>9.0193872E-11</v>
      </c>
      <c r="AQ2797" t="str">
        <f>_xlfn.TEXTBEFORE(Table17[[#This Row],[rxn]],"-",-1)</f>
        <v>PROWASTE</v>
      </c>
    </row>
    <row r="2798" spans="33:43" x14ac:dyDescent="0.2">
      <c r="AN2798" t="s">
        <v>12944</v>
      </c>
      <c r="AO2798" t="s">
        <v>2778</v>
      </c>
      <c r="AP2798" s="3">
        <v>9.0193872E-11</v>
      </c>
      <c r="AQ2798" t="str">
        <f>_xlfn.TEXTBEFORE(Table17[[#This Row],[rxn]],"-",-1)</f>
        <v>PROWASTE</v>
      </c>
    </row>
    <row r="2799" spans="33:43" x14ac:dyDescent="0.2">
      <c r="AN2799" t="s">
        <v>12945</v>
      </c>
      <c r="AO2799" t="s">
        <v>2778</v>
      </c>
      <c r="AP2799" s="3">
        <v>2.7395545699999898E-10</v>
      </c>
      <c r="AQ2799" t="str">
        <f>_xlfn.TEXTBEFORE(Table17[[#This Row],[rxn]],"-",-1)</f>
        <v>PROWASTE</v>
      </c>
    </row>
    <row r="2800" spans="33:43" x14ac:dyDescent="0.2">
      <c r="AN2800" t="s">
        <v>12946</v>
      </c>
      <c r="AO2800" t="s">
        <v>2778</v>
      </c>
      <c r="AP2800" s="3">
        <v>1.17247235E-10</v>
      </c>
      <c r="AQ2800" t="str">
        <f>_xlfn.TEXTBEFORE(Table17[[#This Row],[rxn]],"-",-1)</f>
        <v>PROWASTE</v>
      </c>
    </row>
    <row r="2801" spans="40:43" x14ac:dyDescent="0.2">
      <c r="AN2801" t="s">
        <v>12947</v>
      </c>
      <c r="AO2801" t="s">
        <v>2778</v>
      </c>
      <c r="AP2801" s="3">
        <v>3.7801113899999999E-10</v>
      </c>
      <c r="AQ2801" t="str">
        <f>_xlfn.TEXTBEFORE(Table17[[#This Row],[rxn]],"-",-1)</f>
        <v>PROWASTE</v>
      </c>
    </row>
    <row r="2802" spans="40:43" x14ac:dyDescent="0.2">
      <c r="AN2802" t="s">
        <v>12948</v>
      </c>
      <c r="AO2802" t="s">
        <v>2778</v>
      </c>
      <c r="AP2802" s="3">
        <v>8.0845263100000001E-10</v>
      </c>
      <c r="AQ2802" t="str">
        <f>_xlfn.TEXTBEFORE(Table17[[#This Row],[rxn]],"-",-1)</f>
        <v>PROWASTE</v>
      </c>
    </row>
    <row r="2803" spans="40:43" x14ac:dyDescent="0.2">
      <c r="AN2803" t="s">
        <v>13900</v>
      </c>
      <c r="AO2803" t="s">
        <v>2778</v>
      </c>
      <c r="AP2803" s="3">
        <v>8.0845263100000001E-10</v>
      </c>
      <c r="AQ2803" t="str">
        <f>_xlfn.TEXTBEFORE(Table17[[#This Row],[rxn]],"-",-1)</f>
        <v>PROWASTE</v>
      </c>
    </row>
    <row r="2804" spans="40:43" x14ac:dyDescent="0.2">
      <c r="AN2804" t="s">
        <v>13901</v>
      </c>
      <c r="AO2804" t="s">
        <v>2778</v>
      </c>
      <c r="AP2804" s="3">
        <v>1.881075164E-9</v>
      </c>
      <c r="AQ2804" t="str">
        <f>_xlfn.TEXTBEFORE(Table17[[#This Row],[rxn]],"-",-1)</f>
        <v>PROWASTE</v>
      </c>
    </row>
    <row r="2805" spans="40:43" x14ac:dyDescent="0.2">
      <c r="AN2805" t="s">
        <v>12949</v>
      </c>
      <c r="AO2805" t="s">
        <v>2778</v>
      </c>
      <c r="AP2805" s="3">
        <v>1.881075164E-9</v>
      </c>
      <c r="AQ2805" t="str">
        <f>_xlfn.TEXTBEFORE(Table17[[#This Row],[rxn]],"-",-1)</f>
        <v>PROWASTE</v>
      </c>
    </row>
    <row r="2806" spans="40:43" x14ac:dyDescent="0.2">
      <c r="AN2806" t="s">
        <v>12950</v>
      </c>
      <c r="AO2806" t="s">
        <v>2778</v>
      </c>
      <c r="AP2806" s="3">
        <v>2.5958940685999899E-8</v>
      </c>
      <c r="AQ2806" t="str">
        <f>_xlfn.TEXTBEFORE(Table17[[#This Row],[rxn]],"-",-1)</f>
        <v>PROWASTE</v>
      </c>
    </row>
    <row r="2807" spans="40:43" x14ac:dyDescent="0.2">
      <c r="AN2807" t="s">
        <v>12951</v>
      </c>
      <c r="AO2807" t="s">
        <v>2778</v>
      </c>
      <c r="AP2807" s="3">
        <v>2.7984916999999999E-10</v>
      </c>
      <c r="AQ2807" t="str">
        <f>_xlfn.TEXTBEFORE(Table17[[#This Row],[rxn]],"-",-1)</f>
        <v>PROWASTE</v>
      </c>
    </row>
    <row r="2808" spans="40:43" x14ac:dyDescent="0.2">
      <c r="AN2808" t="s">
        <v>12952</v>
      </c>
      <c r="AO2808" t="s">
        <v>2778</v>
      </c>
      <c r="AP2808" s="3">
        <v>7.7242198799999999E-10</v>
      </c>
      <c r="AQ2808" t="str">
        <f>_xlfn.TEXTBEFORE(Table17[[#This Row],[rxn]],"-",-1)</f>
        <v>PROWASTE</v>
      </c>
    </row>
    <row r="2809" spans="40:43" x14ac:dyDescent="0.2">
      <c r="AN2809" t="s">
        <v>12953</v>
      </c>
      <c r="AO2809" t="s">
        <v>2778</v>
      </c>
      <c r="AP2809" s="3">
        <v>2.35916583E-10</v>
      </c>
      <c r="AQ2809" t="str">
        <f>_xlfn.TEXTBEFORE(Table17[[#This Row],[rxn]],"-",-1)</f>
        <v>PROWASTE</v>
      </c>
    </row>
    <row r="2810" spans="40:43" x14ac:dyDescent="0.2">
      <c r="AN2810" t="s">
        <v>13902</v>
      </c>
      <c r="AO2810" t="s">
        <v>2778</v>
      </c>
      <c r="AP2810" s="3">
        <v>2.35916583E-10</v>
      </c>
      <c r="AQ2810" t="str">
        <f>_xlfn.TEXTBEFORE(Table17[[#This Row],[rxn]],"-",-1)</f>
        <v>PROWASTE</v>
      </c>
    </row>
    <row r="2811" spans="40:43" x14ac:dyDescent="0.2">
      <c r="AN2811" t="s">
        <v>12954</v>
      </c>
      <c r="AO2811" t="s">
        <v>2778</v>
      </c>
      <c r="AP2811" s="3">
        <v>1.0986125E-11</v>
      </c>
      <c r="AQ2811" t="str">
        <f>_xlfn.TEXTBEFORE(Table17[[#This Row],[rxn]],"-",-1)</f>
        <v>PROWASTE</v>
      </c>
    </row>
    <row r="2812" spans="40:43" x14ac:dyDescent="0.2">
      <c r="AN2812" t="s">
        <v>12955</v>
      </c>
      <c r="AO2812" t="s">
        <v>2778</v>
      </c>
      <c r="AP2812" s="3">
        <v>2.33659358E-10</v>
      </c>
      <c r="AQ2812" t="str">
        <f>_xlfn.TEXTBEFORE(Table17[[#This Row],[rxn]],"-",-1)</f>
        <v>PROWASTE</v>
      </c>
    </row>
    <row r="2813" spans="40:43" x14ac:dyDescent="0.2">
      <c r="AN2813" t="s">
        <v>12956</v>
      </c>
      <c r="AO2813" t="s">
        <v>2778</v>
      </c>
      <c r="AP2813" s="3">
        <v>5.8906886000000005E-11</v>
      </c>
      <c r="AQ2813" t="str">
        <f>_xlfn.TEXTBEFORE(Table17[[#This Row],[rxn]],"-",-1)</f>
        <v>PROWASTE</v>
      </c>
    </row>
    <row r="2814" spans="40:43" x14ac:dyDescent="0.2">
      <c r="AN2814" t="s">
        <v>12957</v>
      </c>
      <c r="AO2814" t="s">
        <v>2778</v>
      </c>
      <c r="AP2814" s="3">
        <v>1.28982089999999E-11</v>
      </c>
      <c r="AQ2814" t="str">
        <f>_xlfn.TEXTBEFORE(Table17[[#This Row],[rxn]],"-",-1)</f>
        <v>PROWASTE</v>
      </c>
    </row>
    <row r="2815" spans="40:43" x14ac:dyDescent="0.2">
      <c r="AN2815" t="s">
        <v>12958</v>
      </c>
      <c r="AO2815" t="s">
        <v>2778</v>
      </c>
      <c r="AP2815" s="3">
        <v>8.8375051999999996E-11</v>
      </c>
      <c r="AQ2815" t="str">
        <f>_xlfn.TEXTBEFORE(Table17[[#This Row],[rxn]],"-",-1)</f>
        <v>PROWASTE</v>
      </c>
    </row>
    <row r="2816" spans="40:43" x14ac:dyDescent="0.2">
      <c r="AN2816" t="s">
        <v>12959</v>
      </c>
      <c r="AO2816" t="s">
        <v>2778</v>
      </c>
      <c r="AP2816" s="3">
        <v>1.3382534019999999E-9</v>
      </c>
      <c r="AQ2816" t="str">
        <f>_xlfn.TEXTBEFORE(Table17[[#This Row],[rxn]],"-",-1)</f>
        <v>PROWASTE</v>
      </c>
    </row>
    <row r="2817" spans="40:43" x14ac:dyDescent="0.2">
      <c r="AN2817" t="s">
        <v>12960</v>
      </c>
      <c r="AO2817" t="s">
        <v>2778</v>
      </c>
      <c r="AP2817" s="3">
        <v>5.8923496999999998E-11</v>
      </c>
      <c r="AQ2817" t="str">
        <f>_xlfn.TEXTBEFORE(Table17[[#This Row],[rxn]],"-",-1)</f>
        <v>PROWASTE</v>
      </c>
    </row>
    <row r="2818" spans="40:43" x14ac:dyDescent="0.2">
      <c r="AN2818" t="s">
        <v>12961</v>
      </c>
      <c r="AO2818" t="s">
        <v>2778</v>
      </c>
      <c r="AP2818" s="3">
        <v>4.2839899999999998E-12</v>
      </c>
      <c r="AQ2818" t="str">
        <f>_xlfn.TEXTBEFORE(Table17[[#This Row],[rxn]],"-",-1)</f>
        <v>PROWASTE</v>
      </c>
    </row>
    <row r="2819" spans="40:43" x14ac:dyDescent="0.2">
      <c r="AN2819" t="s">
        <v>12962</v>
      </c>
      <c r="AO2819" t="s">
        <v>2778</v>
      </c>
      <c r="AP2819" s="3">
        <v>1.3394796E-11</v>
      </c>
      <c r="AQ2819" t="str">
        <f>_xlfn.TEXTBEFORE(Table17[[#This Row],[rxn]],"-",-1)</f>
        <v>PROWASTE</v>
      </c>
    </row>
    <row r="2820" spans="40:43" x14ac:dyDescent="0.2">
      <c r="AN2820" t="s">
        <v>12963</v>
      </c>
      <c r="AO2820" t="s">
        <v>2778</v>
      </c>
      <c r="AP2820" s="3">
        <v>1.87244804E-10</v>
      </c>
      <c r="AQ2820" t="str">
        <f>_xlfn.TEXTBEFORE(Table17[[#This Row],[rxn]],"-",-1)</f>
        <v>PROWASTE</v>
      </c>
    </row>
    <row r="2821" spans="40:43" x14ac:dyDescent="0.2">
      <c r="AN2821" t="s">
        <v>12964</v>
      </c>
      <c r="AO2821" t="s">
        <v>2778</v>
      </c>
      <c r="AP2821" s="3">
        <v>2.1394830499999999E-10</v>
      </c>
      <c r="AQ2821" t="str">
        <f>_xlfn.TEXTBEFORE(Table17[[#This Row],[rxn]],"-",-1)</f>
        <v>PROWASTE</v>
      </c>
    </row>
    <row r="2822" spans="40:43" x14ac:dyDescent="0.2">
      <c r="AN2822" t="s">
        <v>12965</v>
      </c>
      <c r="AO2822" t="s">
        <v>2778</v>
      </c>
      <c r="AP2822" s="3">
        <v>2.24910615E-10</v>
      </c>
      <c r="AQ2822" t="str">
        <f>_xlfn.TEXTBEFORE(Table17[[#This Row],[rxn]],"-",-1)</f>
        <v>PROWASTE</v>
      </c>
    </row>
    <row r="2823" spans="40:43" x14ac:dyDescent="0.2">
      <c r="AN2823" t="s">
        <v>12966</v>
      </c>
      <c r="AO2823" t="s">
        <v>2778</v>
      </c>
      <c r="AP2823" s="3">
        <v>2.0177311399999999E-10</v>
      </c>
      <c r="AQ2823" t="str">
        <f>_xlfn.TEXTBEFORE(Table17[[#This Row],[rxn]],"-",-1)</f>
        <v>PROWASTE</v>
      </c>
    </row>
    <row r="2824" spans="40:43" x14ac:dyDescent="0.2">
      <c r="AN2824" t="s">
        <v>12967</v>
      </c>
      <c r="AO2824" t="s">
        <v>2778</v>
      </c>
      <c r="AP2824" s="3">
        <v>9.6973968999999999E-11</v>
      </c>
      <c r="AQ2824" t="str">
        <f>_xlfn.TEXTBEFORE(Table17[[#This Row],[rxn]],"-",-1)</f>
        <v>PROWASTE</v>
      </c>
    </row>
    <row r="2825" spans="40:43" x14ac:dyDescent="0.2">
      <c r="AN2825" t="s">
        <v>12968</v>
      </c>
      <c r="AO2825" t="s">
        <v>2778</v>
      </c>
      <c r="AP2825" s="3">
        <v>9.1940200800000002E-10</v>
      </c>
      <c r="AQ2825" t="str">
        <f>_xlfn.TEXTBEFORE(Table17[[#This Row],[rxn]],"-",-1)</f>
        <v>PROWASTE</v>
      </c>
    </row>
    <row r="2826" spans="40:43" x14ac:dyDescent="0.2">
      <c r="AN2826" t="s">
        <v>12969</v>
      </c>
      <c r="AO2826" t="s">
        <v>2778</v>
      </c>
      <c r="AP2826" s="3">
        <v>6.8236001299999998E-10</v>
      </c>
      <c r="AQ2826" t="str">
        <f>_xlfn.TEXTBEFORE(Table17[[#This Row],[rxn]],"-",-1)</f>
        <v>PROWASTE</v>
      </c>
    </row>
    <row r="2827" spans="40:43" x14ac:dyDescent="0.2">
      <c r="AN2827" t="s">
        <v>12970</v>
      </c>
      <c r="AO2827" t="s">
        <v>2778</v>
      </c>
      <c r="AP2827" s="3">
        <v>1.6532364489999999E-9</v>
      </c>
      <c r="AQ2827" t="str">
        <f>_xlfn.TEXTBEFORE(Table17[[#This Row],[rxn]],"-",-1)</f>
        <v>PROWASTE</v>
      </c>
    </row>
    <row r="2828" spans="40:43" x14ac:dyDescent="0.2">
      <c r="AN2828" t="s">
        <v>13903</v>
      </c>
      <c r="AO2828" t="s">
        <v>2778</v>
      </c>
      <c r="AP2828" s="3">
        <v>1.6532364489999999E-9</v>
      </c>
      <c r="AQ2828" t="str">
        <f>_xlfn.TEXTBEFORE(Table17[[#This Row],[rxn]],"-",-1)</f>
        <v>PROWASTE</v>
      </c>
    </row>
    <row r="2829" spans="40:43" x14ac:dyDescent="0.2">
      <c r="AN2829" t="s">
        <v>12971</v>
      </c>
      <c r="AO2829" t="s">
        <v>2778</v>
      </c>
      <c r="AP2829" s="3">
        <v>1.0683089999999999E-12</v>
      </c>
      <c r="AQ2829" t="str">
        <f>_xlfn.TEXTBEFORE(Table17[[#This Row],[rxn]],"-",-1)</f>
        <v>PROWASTE</v>
      </c>
    </row>
    <row r="2830" spans="40:43" x14ac:dyDescent="0.2">
      <c r="AN2830" t="s">
        <v>12972</v>
      </c>
      <c r="AO2830" t="s">
        <v>2778</v>
      </c>
      <c r="AP2830" s="3">
        <v>6.65716735999999E-10</v>
      </c>
      <c r="AQ2830" t="str">
        <f>_xlfn.TEXTBEFORE(Table17[[#This Row],[rxn]],"-",-1)</f>
        <v>PROWASTE</v>
      </c>
    </row>
    <row r="2831" spans="40:43" x14ac:dyDescent="0.2">
      <c r="AN2831" t="s">
        <v>12973</v>
      </c>
      <c r="AO2831" t="s">
        <v>2778</v>
      </c>
      <c r="AP2831" s="3">
        <v>1.68205709E-10</v>
      </c>
      <c r="AQ2831" t="str">
        <f>_xlfn.TEXTBEFORE(Table17[[#This Row],[rxn]],"-",-1)</f>
        <v>PROWASTE</v>
      </c>
    </row>
    <row r="2832" spans="40:43" x14ac:dyDescent="0.2">
      <c r="AN2832" t="s">
        <v>12974</v>
      </c>
      <c r="AO2832" t="s">
        <v>2778</v>
      </c>
      <c r="AP2832" s="3">
        <v>1.0521627610000001E-9</v>
      </c>
      <c r="AQ2832" t="str">
        <f>_xlfn.TEXTBEFORE(Table17[[#This Row],[rxn]],"-",-1)</f>
        <v>PROWASTE</v>
      </c>
    </row>
    <row r="2833" spans="40:43" x14ac:dyDescent="0.2">
      <c r="AN2833" t="s">
        <v>13904</v>
      </c>
      <c r="AO2833" t="s">
        <v>2778</v>
      </c>
      <c r="AP2833" s="3">
        <v>6.81127066E-10</v>
      </c>
      <c r="AQ2833" t="str">
        <f>_xlfn.TEXTBEFORE(Table17[[#This Row],[rxn]],"-",-1)</f>
        <v>PROWASTE</v>
      </c>
    </row>
    <row r="2834" spans="40:43" x14ac:dyDescent="0.2">
      <c r="AN2834" t="s">
        <v>13905</v>
      </c>
      <c r="AO2834" t="s">
        <v>2778</v>
      </c>
      <c r="AP2834" s="3">
        <v>2.831614774E-9</v>
      </c>
      <c r="AQ2834" t="str">
        <f>_xlfn.TEXTBEFORE(Table17[[#This Row],[rxn]],"-",-1)</f>
        <v>PROWASTE</v>
      </c>
    </row>
    <row r="2835" spans="40:43" x14ac:dyDescent="0.2">
      <c r="AN2835" t="s">
        <v>12975</v>
      </c>
      <c r="AO2835" t="s">
        <v>2778</v>
      </c>
      <c r="AP2835" s="3">
        <v>8.5641708699999995E-10</v>
      </c>
      <c r="AQ2835" t="str">
        <f>_xlfn.TEXTBEFORE(Table17[[#This Row],[rxn]],"-",-1)</f>
        <v>PROWASTE</v>
      </c>
    </row>
    <row r="2836" spans="40:43" x14ac:dyDescent="0.2">
      <c r="AN2836" t="s">
        <v>12976</v>
      </c>
      <c r="AO2836" t="s">
        <v>2778</v>
      </c>
      <c r="AP2836" s="3">
        <v>1.3483790329999999E-9</v>
      </c>
      <c r="AQ2836" t="str">
        <f>_xlfn.TEXTBEFORE(Table17[[#This Row],[rxn]],"-",-1)</f>
        <v>PROWASTE</v>
      </c>
    </row>
    <row r="2837" spans="40:43" x14ac:dyDescent="0.2">
      <c r="AN2837" t="s">
        <v>12977</v>
      </c>
      <c r="AO2837" t="s">
        <v>2778</v>
      </c>
      <c r="AP2837" s="3">
        <v>1.3082635E-10</v>
      </c>
      <c r="AQ2837" t="str">
        <f>_xlfn.TEXTBEFORE(Table17[[#This Row],[rxn]],"-",-1)</f>
        <v>PROWASTE</v>
      </c>
    </row>
    <row r="2838" spans="40:43" x14ac:dyDescent="0.2">
      <c r="AN2838" t="s">
        <v>12978</v>
      </c>
      <c r="AO2838" t="s">
        <v>2778</v>
      </c>
      <c r="AP2838" s="3">
        <v>2.7251397999999999E-11</v>
      </c>
      <c r="AQ2838" t="str">
        <f>_xlfn.TEXTBEFORE(Table17[[#This Row],[rxn]],"-",-1)</f>
        <v>PROWASTE</v>
      </c>
    </row>
    <row r="2839" spans="40:43" x14ac:dyDescent="0.2">
      <c r="AN2839" t="s">
        <v>12979</v>
      </c>
      <c r="AO2839" t="s">
        <v>2778</v>
      </c>
      <c r="AP2839" s="3">
        <v>5.0567931000000001E-11</v>
      </c>
      <c r="AQ2839" t="str">
        <f>_xlfn.TEXTBEFORE(Table17[[#This Row],[rxn]],"-",-1)</f>
        <v>PROWASTE</v>
      </c>
    </row>
    <row r="2840" spans="40:43" x14ac:dyDescent="0.2">
      <c r="AN2840" t="s">
        <v>12980</v>
      </c>
      <c r="AO2840" t="s">
        <v>2778</v>
      </c>
      <c r="AP2840" s="3">
        <v>7.0898639119999999E-9</v>
      </c>
      <c r="AQ2840" t="str">
        <f>_xlfn.TEXTBEFORE(Table17[[#This Row],[rxn]],"-",-1)</f>
        <v>PROWASTE</v>
      </c>
    </row>
    <row r="2841" spans="40:43" x14ac:dyDescent="0.2">
      <c r="AN2841" t="s">
        <v>13174</v>
      </c>
      <c r="AO2841" t="s">
        <v>2778</v>
      </c>
      <c r="AP2841" s="3">
        <v>1.19424052E-10</v>
      </c>
      <c r="AQ2841" t="str">
        <f>_xlfn.TEXTBEFORE(Table17[[#This Row],[rxn]],"-",-1)</f>
        <v>PROWASTE</v>
      </c>
    </row>
    <row r="2842" spans="40:43" x14ac:dyDescent="0.2">
      <c r="AN2842" t="s">
        <v>12981</v>
      </c>
      <c r="AO2842" t="s">
        <v>2778</v>
      </c>
      <c r="AP2842" s="3">
        <v>1.19424052E-10</v>
      </c>
      <c r="AQ2842" t="str">
        <f>_xlfn.TEXTBEFORE(Table17[[#This Row],[rxn]],"-",-1)</f>
        <v>PROWASTE</v>
      </c>
    </row>
    <row r="2843" spans="40:43" x14ac:dyDescent="0.2">
      <c r="AN2843" t="s">
        <v>12982</v>
      </c>
      <c r="AO2843" t="s">
        <v>2778</v>
      </c>
      <c r="AP2843" s="3">
        <v>1.318313E-12</v>
      </c>
      <c r="AQ2843" t="str">
        <f>_xlfn.TEXTBEFORE(Table17[[#This Row],[rxn]],"-",-1)</f>
        <v>PROWASTE</v>
      </c>
    </row>
    <row r="2844" spans="40:43" x14ac:dyDescent="0.2">
      <c r="AN2844" t="s">
        <v>12983</v>
      </c>
      <c r="AO2844" t="s">
        <v>2778</v>
      </c>
      <c r="AP2844" s="3">
        <v>8.5980357000000002E-11</v>
      </c>
      <c r="AQ2844" t="str">
        <f>_xlfn.TEXTBEFORE(Table17[[#This Row],[rxn]],"-",-1)</f>
        <v>PROWASTE</v>
      </c>
    </row>
    <row r="2845" spans="40:43" x14ac:dyDescent="0.2">
      <c r="AN2845" t="s">
        <v>12984</v>
      </c>
      <c r="AO2845" t="s">
        <v>2778</v>
      </c>
      <c r="AP2845" s="3">
        <v>1.62784649899999E-9</v>
      </c>
      <c r="AQ2845" t="str">
        <f>_xlfn.TEXTBEFORE(Table17[[#This Row],[rxn]],"-",-1)</f>
        <v>PROWASTE</v>
      </c>
    </row>
    <row r="2846" spans="40:43" x14ac:dyDescent="0.2">
      <c r="AN2846" t="s">
        <v>12985</v>
      </c>
      <c r="AO2846" t="s">
        <v>2778</v>
      </c>
      <c r="AP2846" s="3">
        <v>1.5328786190000001E-9</v>
      </c>
      <c r="AQ2846" t="str">
        <f>_xlfn.TEXTBEFORE(Table17[[#This Row],[rxn]],"-",-1)</f>
        <v>PROWASTE</v>
      </c>
    </row>
    <row r="2847" spans="40:43" x14ac:dyDescent="0.2">
      <c r="AN2847" t="s">
        <v>12986</v>
      </c>
      <c r="AO2847" t="s">
        <v>2778</v>
      </c>
      <c r="AP2847" s="3">
        <v>2.7766199999999999E-13</v>
      </c>
      <c r="AQ2847" t="str">
        <f>_xlfn.TEXTBEFORE(Table17[[#This Row],[rxn]],"-",-1)</f>
        <v>PROWASTE</v>
      </c>
    </row>
    <row r="2848" spans="40:43" x14ac:dyDescent="0.2">
      <c r="AN2848" t="s">
        <v>12987</v>
      </c>
      <c r="AO2848" t="s">
        <v>2778</v>
      </c>
      <c r="AP2848" s="3">
        <v>3.6180204499999999E-10</v>
      </c>
      <c r="AQ2848" t="str">
        <f>_xlfn.TEXTBEFORE(Table17[[#This Row],[rxn]],"-",-1)</f>
        <v>PROWASTE</v>
      </c>
    </row>
    <row r="2849" spans="40:43" x14ac:dyDescent="0.2">
      <c r="AN2849" t="s">
        <v>12988</v>
      </c>
      <c r="AO2849" t="s">
        <v>2778</v>
      </c>
      <c r="AP2849" s="3">
        <v>7.3923318000000004E-10</v>
      </c>
      <c r="AQ2849" t="str">
        <f>_xlfn.TEXTBEFORE(Table17[[#This Row],[rxn]],"-",-1)</f>
        <v>PROWASTE</v>
      </c>
    </row>
    <row r="2850" spans="40:43" x14ac:dyDescent="0.2">
      <c r="AN2850" t="s">
        <v>12989</v>
      </c>
      <c r="AO2850" t="s">
        <v>2778</v>
      </c>
      <c r="AP2850" s="3">
        <v>2.7211613179999999E-9</v>
      </c>
      <c r="AQ2850" t="str">
        <f>_xlfn.TEXTBEFORE(Table17[[#This Row],[rxn]],"-",-1)</f>
        <v>PROWASTE</v>
      </c>
    </row>
    <row r="2851" spans="40:43" x14ac:dyDescent="0.2">
      <c r="AN2851" t="s">
        <v>12990</v>
      </c>
      <c r="AO2851" t="s">
        <v>2778</v>
      </c>
      <c r="AP2851" s="3">
        <v>5.6909866899999995E-10</v>
      </c>
      <c r="AQ2851" t="str">
        <f>_xlfn.TEXTBEFORE(Table17[[#This Row],[rxn]],"-",-1)</f>
        <v>PROWASTE</v>
      </c>
    </row>
    <row r="2852" spans="40:43" x14ac:dyDescent="0.2">
      <c r="AN2852" t="s">
        <v>12991</v>
      </c>
      <c r="AO2852" t="s">
        <v>2778</v>
      </c>
      <c r="AP2852" s="3">
        <v>4.58512144E-10</v>
      </c>
      <c r="AQ2852" t="str">
        <f>_xlfn.TEXTBEFORE(Table17[[#This Row],[rxn]],"-",-1)</f>
        <v>PROWASTE</v>
      </c>
    </row>
    <row r="2853" spans="40:43" x14ac:dyDescent="0.2">
      <c r="AN2853" t="s">
        <v>12992</v>
      </c>
      <c r="AO2853" t="s">
        <v>2778</v>
      </c>
      <c r="AP2853" s="3">
        <v>1.2682207099999999E-10</v>
      </c>
      <c r="AQ2853" t="str">
        <f>_xlfn.TEXTBEFORE(Table17[[#This Row],[rxn]],"-",-1)</f>
        <v>PROWASTE</v>
      </c>
    </row>
    <row r="2854" spans="40:43" x14ac:dyDescent="0.2">
      <c r="AN2854" t="s">
        <v>12993</v>
      </c>
      <c r="AO2854" t="s">
        <v>2778</v>
      </c>
      <c r="AP2854" s="3">
        <v>4.1842384899999998E-10</v>
      </c>
      <c r="AQ2854" t="str">
        <f>_xlfn.TEXTBEFORE(Table17[[#This Row],[rxn]],"-",-1)</f>
        <v>PROWASTE</v>
      </c>
    </row>
    <row r="2855" spans="40:43" x14ac:dyDescent="0.2">
      <c r="AN2855" t="s">
        <v>12994</v>
      </c>
      <c r="AO2855" t="s">
        <v>2778</v>
      </c>
      <c r="AP2855" s="3">
        <v>3.2182207199999999E-10</v>
      </c>
      <c r="AQ2855" t="str">
        <f>_xlfn.TEXTBEFORE(Table17[[#This Row],[rxn]],"-",-1)</f>
        <v>PROWASTE</v>
      </c>
    </row>
    <row r="2856" spans="40:43" x14ac:dyDescent="0.2">
      <c r="AN2856" t="s">
        <v>12995</v>
      </c>
      <c r="AO2856" t="s">
        <v>2778</v>
      </c>
      <c r="AP2856" s="3">
        <v>1.34600833E-9</v>
      </c>
      <c r="AQ2856" t="str">
        <f>_xlfn.TEXTBEFORE(Table17[[#This Row],[rxn]],"-",-1)</f>
        <v>PROWASTE</v>
      </c>
    </row>
    <row r="2857" spans="40:43" x14ac:dyDescent="0.2">
      <c r="AN2857" t="s">
        <v>12996</v>
      </c>
      <c r="AO2857" t="s">
        <v>2778</v>
      </c>
      <c r="AP2857" s="3">
        <v>1.5273555E-11</v>
      </c>
      <c r="AQ2857" t="str">
        <f>_xlfn.TEXTBEFORE(Table17[[#This Row],[rxn]],"-",-1)</f>
        <v>PROWASTE</v>
      </c>
    </row>
    <row r="2858" spans="40:43" x14ac:dyDescent="0.2">
      <c r="AN2858" t="s">
        <v>12997</v>
      </c>
      <c r="AO2858" t="s">
        <v>2778</v>
      </c>
      <c r="AP2858" s="3">
        <v>9.1032149999999992E-12</v>
      </c>
      <c r="AQ2858" t="str">
        <f>_xlfn.TEXTBEFORE(Table17[[#This Row],[rxn]],"-",-1)</f>
        <v>PROWASTE</v>
      </c>
    </row>
    <row r="2859" spans="40:43" x14ac:dyDescent="0.2">
      <c r="AN2859" t="s">
        <v>12998</v>
      </c>
      <c r="AO2859" t="s">
        <v>2778</v>
      </c>
      <c r="AP2859" s="3">
        <v>1.9661357599999899E-10</v>
      </c>
      <c r="AQ2859" t="str">
        <f>_xlfn.TEXTBEFORE(Table17[[#This Row],[rxn]],"-",-1)</f>
        <v>PROWASTE</v>
      </c>
    </row>
    <row r="2860" spans="40:43" x14ac:dyDescent="0.2">
      <c r="AN2860" t="s">
        <v>12999</v>
      </c>
      <c r="AO2860" t="s">
        <v>2778</v>
      </c>
      <c r="AP2860" s="3">
        <v>7.6680988499999997E-10</v>
      </c>
      <c r="AQ2860" t="str">
        <f>_xlfn.TEXTBEFORE(Table17[[#This Row],[rxn]],"-",-1)</f>
        <v>PROWASTE</v>
      </c>
    </row>
    <row r="2861" spans="40:43" x14ac:dyDescent="0.2">
      <c r="AN2861" t="s">
        <v>13000</v>
      </c>
      <c r="AO2861" t="s">
        <v>2778</v>
      </c>
      <c r="AP2861" s="3">
        <v>1.9451964999999901E-11</v>
      </c>
      <c r="AQ2861" t="str">
        <f>_xlfn.TEXTBEFORE(Table17[[#This Row],[rxn]],"-",-1)</f>
        <v>PROWASTE</v>
      </c>
    </row>
    <row r="2862" spans="40:43" x14ac:dyDescent="0.2">
      <c r="AN2862" t="s">
        <v>13001</v>
      </c>
      <c r="AO2862" t="s">
        <v>2778</v>
      </c>
      <c r="AP2862" s="3">
        <v>5.2332920130000003E-9</v>
      </c>
      <c r="AQ2862" t="str">
        <f>_xlfn.TEXTBEFORE(Table17[[#This Row],[rxn]],"-",-1)</f>
        <v>PROWASTE</v>
      </c>
    </row>
    <row r="2863" spans="40:43" x14ac:dyDescent="0.2">
      <c r="AN2863" t="s">
        <v>13002</v>
      </c>
      <c r="AO2863" t="s">
        <v>2778</v>
      </c>
      <c r="AP2863" s="3">
        <v>8.6223454399999997E-10</v>
      </c>
      <c r="AQ2863" t="str">
        <f>_xlfn.TEXTBEFORE(Table17[[#This Row],[rxn]],"-",-1)</f>
        <v>PROWASTE</v>
      </c>
    </row>
    <row r="2864" spans="40:43" x14ac:dyDescent="0.2">
      <c r="AN2864" t="s">
        <v>13003</v>
      </c>
      <c r="AO2864" t="s">
        <v>2778</v>
      </c>
      <c r="AP2864" s="3">
        <v>1.6354422E-11</v>
      </c>
      <c r="AQ2864" t="str">
        <f>_xlfn.TEXTBEFORE(Table17[[#This Row],[rxn]],"-",-1)</f>
        <v>PROWASTE</v>
      </c>
    </row>
    <row r="2865" spans="40:43" x14ac:dyDescent="0.2">
      <c r="AN2865" t="s">
        <v>13906</v>
      </c>
      <c r="AO2865" t="s">
        <v>2778</v>
      </c>
      <c r="AP2865" s="3">
        <v>1.6769476788600001E-7</v>
      </c>
      <c r="AQ2865" t="str">
        <f>_xlfn.TEXTBEFORE(Table17[[#This Row],[rxn]],"-",-1)</f>
        <v>PROWASTE</v>
      </c>
    </row>
    <row r="2866" spans="40:43" x14ac:dyDescent="0.2">
      <c r="AN2866" t="s">
        <v>13907</v>
      </c>
      <c r="AO2866" t="s">
        <v>2778</v>
      </c>
      <c r="AP2866" s="3">
        <v>1.1405231617E-8</v>
      </c>
      <c r="AQ2866" t="str">
        <f>_xlfn.TEXTBEFORE(Table17[[#This Row],[rxn]],"-",-1)</f>
        <v>PROWASTE</v>
      </c>
    </row>
    <row r="2867" spans="40:43" x14ac:dyDescent="0.2">
      <c r="AN2867" t="s">
        <v>13908</v>
      </c>
      <c r="AO2867" t="s">
        <v>2778</v>
      </c>
      <c r="AP2867" s="3">
        <v>1.1405231617E-8</v>
      </c>
      <c r="AQ2867" t="str">
        <f>_xlfn.TEXTBEFORE(Table17[[#This Row],[rxn]],"-",-1)</f>
        <v>PROWASTE</v>
      </c>
    </row>
    <row r="2868" spans="40:43" x14ac:dyDescent="0.2">
      <c r="AN2868" t="s">
        <v>13909</v>
      </c>
      <c r="AO2868" t="s">
        <v>2778</v>
      </c>
      <c r="AP2868" s="3">
        <v>1.1405231617E-8</v>
      </c>
      <c r="AQ2868" t="str">
        <f>_xlfn.TEXTBEFORE(Table17[[#This Row],[rxn]],"-",-1)</f>
        <v>PROWASTE</v>
      </c>
    </row>
    <row r="2869" spans="40:43" x14ac:dyDescent="0.2">
      <c r="AN2869" t="s">
        <v>13004</v>
      </c>
      <c r="AO2869" t="s">
        <v>2778</v>
      </c>
      <c r="AP2869" s="3">
        <v>1.3321683999999999E-10</v>
      </c>
      <c r="AQ2869" t="str">
        <f>_xlfn.TEXTBEFORE(Table17[[#This Row],[rxn]],"-",-1)</f>
        <v>PROWASTE</v>
      </c>
    </row>
    <row r="2870" spans="40:43" x14ac:dyDescent="0.2">
      <c r="AN2870" t="s">
        <v>13005</v>
      </c>
      <c r="AO2870" t="s">
        <v>2778</v>
      </c>
      <c r="AP2870" s="3">
        <v>6.0443828999999994E-11</v>
      </c>
      <c r="AQ2870" t="str">
        <f>_xlfn.TEXTBEFORE(Table17[[#This Row],[rxn]],"-",-1)</f>
        <v>PROWASTE</v>
      </c>
    </row>
    <row r="2871" spans="40:43" x14ac:dyDescent="0.2">
      <c r="AN2871" t="s">
        <v>13910</v>
      </c>
      <c r="AO2871" t="s">
        <v>2778</v>
      </c>
      <c r="AP2871" s="3">
        <v>7.357551463E-9</v>
      </c>
      <c r="AQ2871" t="str">
        <f>_xlfn.TEXTBEFORE(Table17[[#This Row],[rxn]],"-",-1)</f>
        <v>PROWASTE</v>
      </c>
    </row>
    <row r="2872" spans="40:43" x14ac:dyDescent="0.2">
      <c r="AN2872" t="s">
        <v>13911</v>
      </c>
      <c r="AO2872" t="s">
        <v>2778</v>
      </c>
      <c r="AP2872" s="3">
        <v>2.831614774E-9</v>
      </c>
      <c r="AQ2872" t="str">
        <f>_xlfn.TEXTBEFORE(Table17[[#This Row],[rxn]],"-",-1)</f>
        <v>PROWASTE</v>
      </c>
    </row>
    <row r="2873" spans="40:43" x14ac:dyDescent="0.2">
      <c r="AN2873" t="s">
        <v>13912</v>
      </c>
      <c r="AO2873" t="s">
        <v>2778</v>
      </c>
      <c r="AP2873" s="3">
        <v>2.831614774E-9</v>
      </c>
      <c r="AQ2873" t="str">
        <f>_xlfn.TEXTBEFORE(Table17[[#This Row],[rxn]],"-",-1)</f>
        <v>PROWASTE</v>
      </c>
    </row>
    <row r="2874" spans="40:43" x14ac:dyDescent="0.2">
      <c r="AN2874" t="s">
        <v>13913</v>
      </c>
      <c r="AO2874" t="s">
        <v>2778</v>
      </c>
      <c r="AP2874" s="3">
        <v>2.831614774E-9</v>
      </c>
      <c r="AQ2874" t="str">
        <f>_xlfn.TEXTBEFORE(Table17[[#This Row],[rxn]],"-",-1)</f>
        <v>PROWASTE</v>
      </c>
    </row>
    <row r="2875" spans="40:43" x14ac:dyDescent="0.2">
      <c r="AN2875" t="s">
        <v>13914</v>
      </c>
      <c r="AO2875" t="s">
        <v>2778</v>
      </c>
      <c r="AP2875" s="3">
        <v>2.831614774E-9</v>
      </c>
      <c r="AQ2875" t="str">
        <f>_xlfn.TEXTBEFORE(Table17[[#This Row],[rxn]],"-",-1)</f>
        <v>PROWASTE</v>
      </c>
    </row>
    <row r="2876" spans="40:43" x14ac:dyDescent="0.2">
      <c r="AN2876" t="s">
        <v>13915</v>
      </c>
      <c r="AO2876" t="s">
        <v>2778</v>
      </c>
      <c r="AP2876" s="3">
        <v>2.831614774E-9</v>
      </c>
      <c r="AQ2876" t="str">
        <f>_xlfn.TEXTBEFORE(Table17[[#This Row],[rxn]],"-",-1)</f>
        <v>PROWASTE</v>
      </c>
    </row>
    <row r="2877" spans="40:43" x14ac:dyDescent="0.2">
      <c r="AN2877" t="s">
        <v>13916</v>
      </c>
      <c r="AO2877" t="s">
        <v>2778</v>
      </c>
      <c r="AP2877" s="3">
        <v>2.831614774E-9</v>
      </c>
      <c r="AQ2877" t="str">
        <f>_xlfn.TEXTBEFORE(Table17[[#This Row],[rxn]],"-",-1)</f>
        <v>PROWASTE</v>
      </c>
    </row>
    <row r="2878" spans="40:43" x14ac:dyDescent="0.2">
      <c r="AN2878" t="s">
        <v>13917</v>
      </c>
      <c r="AO2878" t="s">
        <v>2778</v>
      </c>
      <c r="AP2878" s="3">
        <v>2.831614774E-9</v>
      </c>
      <c r="AQ2878" t="str">
        <f>_xlfn.TEXTBEFORE(Table17[[#This Row],[rxn]],"-",-1)</f>
        <v>PROWASTE</v>
      </c>
    </row>
    <row r="2879" spans="40:43" x14ac:dyDescent="0.2">
      <c r="AN2879" t="s">
        <v>13918</v>
      </c>
      <c r="AO2879" t="s">
        <v>2778</v>
      </c>
      <c r="AP2879" s="3">
        <v>1.6769476788999999E-8</v>
      </c>
      <c r="AQ2879" t="str">
        <f>_xlfn.TEXTBEFORE(Table17[[#This Row],[rxn]],"-",-1)</f>
        <v>PROWASTE</v>
      </c>
    </row>
    <row r="2880" spans="40:43" x14ac:dyDescent="0.2">
      <c r="AN2880" t="s">
        <v>13919</v>
      </c>
      <c r="AO2880" t="s">
        <v>2778</v>
      </c>
      <c r="AP2880" s="3">
        <v>1.6769476788999999E-8</v>
      </c>
      <c r="AQ2880" t="str">
        <f>_xlfn.TEXTBEFORE(Table17[[#This Row],[rxn]],"-",-1)</f>
        <v>PROWASTE</v>
      </c>
    </row>
    <row r="2881" spans="40:43" x14ac:dyDescent="0.2">
      <c r="AN2881" t="s">
        <v>13006</v>
      </c>
      <c r="AO2881" t="s">
        <v>2778</v>
      </c>
      <c r="AP2881" s="3">
        <v>1.2729443329999899E-9</v>
      </c>
      <c r="AQ2881" t="str">
        <f>_xlfn.TEXTBEFORE(Table17[[#This Row],[rxn]],"-",-1)</f>
        <v>PROWASTE</v>
      </c>
    </row>
    <row r="2882" spans="40:43" x14ac:dyDescent="0.2">
      <c r="AN2882" t="s">
        <v>13007</v>
      </c>
      <c r="AO2882" t="s">
        <v>2778</v>
      </c>
      <c r="AP2882" s="3">
        <v>1.9172488625E-8</v>
      </c>
      <c r="AQ2882" t="str">
        <f>_xlfn.TEXTBEFORE(Table17[[#This Row],[rxn]],"-",-1)</f>
        <v>PROWASTE</v>
      </c>
    </row>
    <row r="2883" spans="40:43" x14ac:dyDescent="0.2">
      <c r="AN2883" t="s">
        <v>13020</v>
      </c>
      <c r="AO2883" t="s">
        <v>2778</v>
      </c>
      <c r="AP2883" s="3">
        <v>1.2239459884E-8</v>
      </c>
      <c r="AQ2883" t="str">
        <f>_xlfn.TEXTBEFORE(Table17[[#This Row],[rxn]],"-",-1)</f>
        <v>PROWASTE</v>
      </c>
    </row>
    <row r="2884" spans="40:43" x14ac:dyDescent="0.2">
      <c r="AN2884" t="s">
        <v>13022</v>
      </c>
      <c r="AO2884" t="s">
        <v>2778</v>
      </c>
      <c r="AP2884" s="3">
        <v>3.20083109E-10</v>
      </c>
      <c r="AQ2884" t="str">
        <f>_xlfn.TEXTBEFORE(Table17[[#This Row],[rxn]],"-",-1)</f>
        <v>PROWASTE</v>
      </c>
    </row>
    <row r="2885" spans="40:43" x14ac:dyDescent="0.2">
      <c r="AN2885" t="s">
        <v>13028</v>
      </c>
      <c r="AO2885" t="s">
        <v>2778</v>
      </c>
      <c r="AP2885" s="3">
        <v>5.4595837309999999E-9</v>
      </c>
      <c r="AQ2885" t="str">
        <f>_xlfn.TEXTBEFORE(Table17[[#This Row],[rxn]],"-",-1)</f>
        <v>PROWASTE</v>
      </c>
    </row>
    <row r="2886" spans="40:43" x14ac:dyDescent="0.2">
      <c r="AN2886" t="s">
        <v>13036</v>
      </c>
      <c r="AO2886" t="s">
        <v>2778</v>
      </c>
      <c r="AP2886" s="3">
        <v>5.344499571E-9</v>
      </c>
      <c r="AQ2886" t="str">
        <f>_xlfn.TEXTBEFORE(Table17[[#This Row],[rxn]],"-",-1)</f>
        <v>PROWASTE</v>
      </c>
    </row>
    <row r="2887" spans="40:43" x14ac:dyDescent="0.2">
      <c r="AN2887" t="s">
        <v>13046</v>
      </c>
      <c r="AO2887" t="s">
        <v>2778</v>
      </c>
      <c r="AP2887" s="3">
        <v>1.4948037737E-8</v>
      </c>
      <c r="AQ2887" t="str">
        <f>_xlfn.TEXTBEFORE(Table17[[#This Row],[rxn]],"-",-1)</f>
        <v>PROWASTE</v>
      </c>
    </row>
    <row r="2888" spans="40:43" x14ac:dyDescent="0.2">
      <c r="AN2888" t="s">
        <v>13920</v>
      </c>
      <c r="AO2888" t="s">
        <v>2778</v>
      </c>
      <c r="AP2888">
        <v>2.8217237105320702E-3</v>
      </c>
      <c r="AQ2888" t="str">
        <f>_xlfn.TEXTBEFORE(Table17[[#This Row],[rxn]],"-",-1)</f>
        <v>PROWASTE</v>
      </c>
    </row>
    <row r="2889" spans="40:43" x14ac:dyDescent="0.2">
      <c r="AN2889" t="s">
        <v>13047</v>
      </c>
      <c r="AO2889" t="s">
        <v>2778</v>
      </c>
      <c r="AP2889" s="3">
        <v>5.2550229598999897E-8</v>
      </c>
      <c r="AQ2889" t="str">
        <f>_xlfn.TEXTBEFORE(Table17[[#This Row],[rxn]],"-",-1)</f>
        <v>PROWASTE</v>
      </c>
    </row>
    <row r="2890" spans="40:43" x14ac:dyDescent="0.2">
      <c r="AN2890" t="s">
        <v>13054</v>
      </c>
      <c r="AO2890" t="s">
        <v>2778</v>
      </c>
      <c r="AP2890" s="3">
        <v>1.0292069449999999E-9</v>
      </c>
      <c r="AQ2890" t="str">
        <f>_xlfn.TEXTBEFORE(Table17[[#This Row],[rxn]],"-",-1)</f>
        <v>PROWASTE</v>
      </c>
    </row>
    <row r="2891" spans="40:43" x14ac:dyDescent="0.2">
      <c r="AN2891" t="s">
        <v>13056</v>
      </c>
      <c r="AO2891" t="s">
        <v>2778</v>
      </c>
      <c r="AP2891" s="3">
        <v>2.9954084090000001E-9</v>
      </c>
      <c r="AQ2891" t="str">
        <f>_xlfn.TEXTBEFORE(Table17[[#This Row],[rxn]],"-",-1)</f>
        <v>PROWASTE</v>
      </c>
    </row>
    <row r="2892" spans="40:43" x14ac:dyDescent="0.2">
      <c r="AN2892" t="s">
        <v>13065</v>
      </c>
      <c r="AO2892" t="s">
        <v>2778</v>
      </c>
      <c r="AP2892" s="3">
        <v>1.4856723499E-8</v>
      </c>
      <c r="AQ2892" t="str">
        <f>_xlfn.TEXTBEFORE(Table17[[#This Row],[rxn]],"-",-1)</f>
        <v>PROWASTE</v>
      </c>
    </row>
    <row r="2893" spans="40:43" x14ac:dyDescent="0.2">
      <c r="AN2893" t="s">
        <v>13071</v>
      </c>
      <c r="AO2893" t="s">
        <v>2778</v>
      </c>
      <c r="AP2893" s="3">
        <v>2.0476081840000001E-9</v>
      </c>
      <c r="AQ2893" t="str">
        <f>_xlfn.TEXTBEFORE(Table17[[#This Row],[rxn]],"-",-1)</f>
        <v>PROWASTE</v>
      </c>
    </row>
    <row r="2894" spans="40:43" x14ac:dyDescent="0.2">
      <c r="AN2894" t="s">
        <v>13078</v>
      </c>
      <c r="AO2894" t="s">
        <v>2778</v>
      </c>
      <c r="AP2894" s="3">
        <v>6.56754793E-10</v>
      </c>
      <c r="AQ2894" t="str">
        <f>_xlfn.TEXTBEFORE(Table17[[#This Row],[rxn]],"-",-1)</f>
        <v>PROWASTE</v>
      </c>
    </row>
    <row r="2895" spans="40:43" x14ac:dyDescent="0.2">
      <c r="AN2895" t="s">
        <v>13085</v>
      </c>
      <c r="AO2895" t="s">
        <v>2778</v>
      </c>
      <c r="AP2895" s="3">
        <v>1.3285246319999999E-9</v>
      </c>
      <c r="AQ2895" t="str">
        <f>_xlfn.TEXTBEFORE(Table17[[#This Row],[rxn]],"-",-1)</f>
        <v>PROWASTE</v>
      </c>
    </row>
    <row r="2896" spans="40:43" x14ac:dyDescent="0.2">
      <c r="AN2896" t="s">
        <v>13086</v>
      </c>
      <c r="AO2896" t="s">
        <v>2778</v>
      </c>
      <c r="AP2896" s="3">
        <v>1.22617272E-9</v>
      </c>
      <c r="AQ2896" t="str">
        <f>_xlfn.TEXTBEFORE(Table17[[#This Row],[rxn]],"-",-1)</f>
        <v>PROWASTE</v>
      </c>
    </row>
    <row r="2897" spans="40:43" x14ac:dyDescent="0.2">
      <c r="AN2897" t="s">
        <v>13088</v>
      </c>
      <c r="AO2897" t="s">
        <v>2778</v>
      </c>
      <c r="AP2897" s="3">
        <v>2.4410718460000001E-9</v>
      </c>
      <c r="AQ2897" t="str">
        <f>_xlfn.TEXTBEFORE(Table17[[#This Row],[rxn]],"-",-1)</f>
        <v>PROWASTE</v>
      </c>
    </row>
    <row r="2898" spans="40:43" x14ac:dyDescent="0.2">
      <c r="AN2898" t="s">
        <v>13092</v>
      </c>
      <c r="AO2898" t="s">
        <v>2778</v>
      </c>
      <c r="AP2898" s="3">
        <v>1.59211376E-10</v>
      </c>
      <c r="AQ2898" t="str">
        <f>_xlfn.TEXTBEFORE(Table17[[#This Row],[rxn]],"-",-1)</f>
        <v>PROWASTE</v>
      </c>
    </row>
    <row r="2899" spans="40:43" x14ac:dyDescent="0.2">
      <c r="AN2899" t="s">
        <v>13094</v>
      </c>
      <c r="AO2899" t="s">
        <v>2778</v>
      </c>
      <c r="AP2899" s="3">
        <v>1.9287560160000001E-9</v>
      </c>
      <c r="AQ2899" t="str">
        <f>_xlfn.TEXTBEFORE(Table17[[#This Row],[rxn]],"-",-1)</f>
        <v>PROWASTE</v>
      </c>
    </row>
    <row r="2900" spans="40:43" x14ac:dyDescent="0.2">
      <c r="AN2900" t="s">
        <v>13095</v>
      </c>
      <c r="AO2900" t="s">
        <v>2778</v>
      </c>
      <c r="AP2900" s="3">
        <v>1.2580657180000001E-9</v>
      </c>
      <c r="AQ2900" t="str">
        <f>_xlfn.TEXTBEFORE(Table17[[#This Row],[rxn]],"-",-1)</f>
        <v>PROWASTE</v>
      </c>
    </row>
    <row r="2901" spans="40:43" x14ac:dyDescent="0.2">
      <c r="AN2901" t="s">
        <v>13100</v>
      </c>
      <c r="AO2901" t="s">
        <v>2778</v>
      </c>
      <c r="AP2901" s="3">
        <v>5.8739835400000003E-10</v>
      </c>
      <c r="AQ2901" t="str">
        <f>_xlfn.TEXTBEFORE(Table17[[#This Row],[rxn]],"-",-1)</f>
        <v>PROWASTE</v>
      </c>
    </row>
    <row r="2902" spans="40:43" x14ac:dyDescent="0.2">
      <c r="AN2902" t="s">
        <v>13102</v>
      </c>
      <c r="AO2902" t="s">
        <v>2778</v>
      </c>
      <c r="AP2902" s="3">
        <v>1.8466262889999999E-9</v>
      </c>
      <c r="AQ2902" t="str">
        <f>_xlfn.TEXTBEFORE(Table17[[#This Row],[rxn]],"-",-1)</f>
        <v>PROWASTE</v>
      </c>
    </row>
    <row r="2903" spans="40:43" x14ac:dyDescent="0.2">
      <c r="AN2903" t="s">
        <v>13103</v>
      </c>
      <c r="AO2903" t="s">
        <v>2778</v>
      </c>
      <c r="AP2903" s="3">
        <v>9.1431941600000003E-10</v>
      </c>
      <c r="AQ2903" t="str">
        <f>_xlfn.TEXTBEFORE(Table17[[#This Row],[rxn]],"-",-1)</f>
        <v>PROWASTE</v>
      </c>
    </row>
    <row r="2904" spans="40:43" x14ac:dyDescent="0.2">
      <c r="AN2904" t="s">
        <v>13104</v>
      </c>
      <c r="AO2904" t="s">
        <v>2778</v>
      </c>
      <c r="AP2904" s="3">
        <v>1.5268194800000001E-9</v>
      </c>
      <c r="AQ2904" t="str">
        <f>_xlfn.TEXTBEFORE(Table17[[#This Row],[rxn]],"-",-1)</f>
        <v>PROWASTE</v>
      </c>
    </row>
    <row r="2905" spans="40:43" x14ac:dyDescent="0.2">
      <c r="AN2905" t="s">
        <v>13117</v>
      </c>
      <c r="AO2905" t="s">
        <v>2778</v>
      </c>
      <c r="AP2905" s="3">
        <v>1.4083551189999999E-9</v>
      </c>
      <c r="AQ2905" t="str">
        <f>_xlfn.TEXTBEFORE(Table17[[#This Row],[rxn]],"-",-1)</f>
        <v>PROWASTE</v>
      </c>
    </row>
    <row r="2906" spans="40:43" x14ac:dyDescent="0.2">
      <c r="AN2906" t="s">
        <v>13124</v>
      </c>
      <c r="AO2906" t="s">
        <v>2778</v>
      </c>
      <c r="AP2906" s="3">
        <v>7.5347723699999901E-10</v>
      </c>
      <c r="AQ2906" t="str">
        <f>_xlfn.TEXTBEFORE(Table17[[#This Row],[rxn]],"-",-1)</f>
        <v>PROWASTE</v>
      </c>
    </row>
    <row r="2907" spans="40:43" x14ac:dyDescent="0.2">
      <c r="AN2907" t="s">
        <v>13125</v>
      </c>
      <c r="AO2907" t="s">
        <v>2778</v>
      </c>
      <c r="AP2907">
        <v>3.05478479441719E-2</v>
      </c>
      <c r="AQ2907" t="str">
        <f>_xlfn.TEXTBEFORE(Table17[[#This Row],[rxn]],"-",-1)</f>
        <v>PROWASTE</v>
      </c>
    </row>
    <row r="2908" spans="40:43" x14ac:dyDescent="0.2">
      <c r="AN2908" t="s">
        <v>4736</v>
      </c>
      <c r="AO2908" t="s">
        <v>2778</v>
      </c>
      <c r="AP2908">
        <v>0.38</v>
      </c>
      <c r="AQ2908" t="str">
        <f>_xlfn.TEXTBEFORE(Table17[[#This Row],[rxn]],"-",-1)</f>
        <v>BIOSYN</v>
      </c>
    </row>
    <row r="2909" spans="40:43" x14ac:dyDescent="0.2">
      <c r="AN2909" t="s">
        <v>4737</v>
      </c>
      <c r="AO2909" t="s">
        <v>2778</v>
      </c>
      <c r="AP2909">
        <v>0.13474753462643299</v>
      </c>
      <c r="AQ2909" t="str">
        <f>_xlfn.TEXTBEFORE(Table17[[#This Row],[rxn]],"-",-1)</f>
        <v>BIOSYN</v>
      </c>
    </row>
    <row r="2910" spans="40:43" x14ac:dyDescent="0.2">
      <c r="AN2910" t="s">
        <v>4738</v>
      </c>
      <c r="AO2910" t="s">
        <v>2778</v>
      </c>
      <c r="AP2910">
        <v>3.8040528738618698E-2</v>
      </c>
      <c r="AQ2910" t="str">
        <f>_xlfn.TEXTBEFORE(Table17[[#This Row],[rxn]],"-",-1)</f>
        <v>BIOSYN</v>
      </c>
    </row>
    <row r="2911" spans="40:43" x14ac:dyDescent="0.2">
      <c r="AN2911" t="s">
        <v>4739</v>
      </c>
      <c r="AO2911" t="s">
        <v>2778</v>
      </c>
      <c r="AP2911">
        <v>9.6707005887814806E-2</v>
      </c>
      <c r="AQ2911" t="str">
        <f>_xlfn.TEXTBEFORE(Table17[[#This Row],[rxn]],"-",-1)</f>
        <v>BIOSYN</v>
      </c>
    </row>
    <row r="2912" spans="40:43" x14ac:dyDescent="0.2">
      <c r="AN2912" t="s">
        <v>4740</v>
      </c>
      <c r="AO2912" t="s">
        <v>2778</v>
      </c>
      <c r="AP2912">
        <v>3.8009772994311998E-2</v>
      </c>
      <c r="AQ2912" t="str">
        <f>_xlfn.TEXTBEFORE(Table17[[#This Row],[rxn]],"-",-1)</f>
        <v>BIOSYN</v>
      </c>
    </row>
    <row r="2913" spans="40:43" x14ac:dyDescent="0.2">
      <c r="AN2913" t="s">
        <v>4741</v>
      </c>
      <c r="AO2913" t="s">
        <v>2778</v>
      </c>
      <c r="AP2913" s="3">
        <v>3.0755744306759997E-5</v>
      </c>
      <c r="AQ2913" t="str">
        <f>_xlfn.TEXTBEFORE(Table17[[#This Row],[rxn]],"-",-1)</f>
        <v>BIOSYN</v>
      </c>
    </row>
    <row r="2914" spans="40:43" x14ac:dyDescent="0.2">
      <c r="AN2914" t="s">
        <v>13921</v>
      </c>
      <c r="AO2914" t="s">
        <v>2778</v>
      </c>
      <c r="AP2914">
        <v>3.1769743936313601E-3</v>
      </c>
      <c r="AQ2914" t="str">
        <f>_xlfn.TEXTBEFORE(Table17[[#This Row],[rxn]],"-",-1)</f>
        <v>BIOSYN</v>
      </c>
    </row>
    <row r="2915" spans="40:43" x14ac:dyDescent="0.2">
      <c r="AN2915" t="s">
        <v>13922</v>
      </c>
      <c r="AO2915" t="s">
        <v>2778</v>
      </c>
      <c r="AP2915">
        <v>1.05899146454378E-3</v>
      </c>
      <c r="AQ2915" t="str">
        <f>_xlfn.TEXTBEFORE(Table17[[#This Row],[rxn]],"-",-1)</f>
        <v>BIOSYN</v>
      </c>
    </row>
    <row r="2916" spans="40:43" x14ac:dyDescent="0.2">
      <c r="AN2916" t="s">
        <v>4742</v>
      </c>
      <c r="AO2916" t="s">
        <v>2778</v>
      </c>
      <c r="AP2916">
        <v>0.17309032903232899</v>
      </c>
      <c r="AQ2916" t="str">
        <f>_xlfn.TEXTBEFORE(Table17[[#This Row],[rxn]],"-",-1)</f>
        <v>BIOSYN</v>
      </c>
    </row>
    <row r="2917" spans="40:43" x14ac:dyDescent="0.2">
      <c r="AN2917" t="s">
        <v>4785</v>
      </c>
      <c r="AO2917" t="s">
        <v>2778</v>
      </c>
      <c r="AP2917">
        <v>2.3091957965026101E-4</v>
      </c>
      <c r="AQ2917" t="str">
        <f>_xlfn.TEXTBEFORE(Table17[[#This Row],[rxn]],"-",-1)</f>
        <v>BIOSYN</v>
      </c>
    </row>
    <row r="2918" spans="40:43" x14ac:dyDescent="0.2">
      <c r="AN2918" t="s">
        <v>4772</v>
      </c>
      <c r="AO2918" t="s">
        <v>2778</v>
      </c>
      <c r="AP2918">
        <v>2.9213557642587202E-3</v>
      </c>
      <c r="AQ2918" t="str">
        <f>_xlfn.TEXTBEFORE(Table17[[#This Row],[rxn]],"-",-1)</f>
        <v>BIOSYN</v>
      </c>
    </row>
    <row r="2919" spans="40:43" x14ac:dyDescent="0.2">
      <c r="AN2919" t="s">
        <v>4757</v>
      </c>
      <c r="AO2919" t="s">
        <v>2778</v>
      </c>
      <c r="AP2919">
        <v>3.3230421818442997E-2</v>
      </c>
      <c r="AQ2919" t="str">
        <f>_xlfn.TEXTBEFORE(Table17[[#This Row],[rxn]],"-",-1)</f>
        <v>BIOSYN</v>
      </c>
    </row>
    <row r="2920" spans="40:43" x14ac:dyDescent="0.2">
      <c r="AN2920" t="s">
        <v>4777</v>
      </c>
      <c r="AO2920" t="s">
        <v>2778</v>
      </c>
      <c r="AP2920">
        <v>9.6157077255970193E-3</v>
      </c>
      <c r="AQ2920" t="str">
        <f>_xlfn.TEXTBEFORE(Table17[[#This Row],[rxn]],"-",-1)</f>
        <v>BIOSYN</v>
      </c>
    </row>
    <row r="2921" spans="40:43" x14ac:dyDescent="0.2">
      <c r="AN2921" t="s">
        <v>4799</v>
      </c>
      <c r="AO2921" t="s">
        <v>2778</v>
      </c>
      <c r="AP2921">
        <v>3.8462654300578502E-3</v>
      </c>
      <c r="AQ2921" t="str">
        <f>_xlfn.TEXTBEFORE(Table17[[#This Row],[rxn]],"-",-1)</f>
        <v>BIOSYN</v>
      </c>
    </row>
    <row r="2922" spans="40:43" x14ac:dyDescent="0.2">
      <c r="AN2922" t="s">
        <v>4749</v>
      </c>
      <c r="AO2922" t="s">
        <v>2778</v>
      </c>
      <c r="AP2922">
        <v>2.1179829290875699E-2</v>
      </c>
      <c r="AQ2922" t="str">
        <f>_xlfn.TEXTBEFORE(Table17[[#This Row],[rxn]],"-",-1)</f>
        <v>BIOSYN</v>
      </c>
    </row>
    <row r="2923" spans="40:43" x14ac:dyDescent="0.2">
      <c r="AN2923" t="s">
        <v>4798</v>
      </c>
      <c r="AO2923" t="s">
        <v>2778</v>
      </c>
      <c r="AP2923">
        <v>1.13763673235408E-3</v>
      </c>
      <c r="AQ2923" t="str">
        <f>_xlfn.TEXTBEFORE(Table17[[#This Row],[rxn]],"-",-1)</f>
        <v>BIOSYN</v>
      </c>
    </row>
    <row r="2924" spans="40:43" x14ac:dyDescent="0.2">
      <c r="AN2924" t="s">
        <v>13923</v>
      </c>
      <c r="AO2924" t="s">
        <v>2778</v>
      </c>
      <c r="AP2924">
        <v>0.52840477099618999</v>
      </c>
      <c r="AQ2924" t="str">
        <f>_xlfn.TEXTBEFORE(Table17[[#This Row],[rxn]],"-",-1)</f>
        <v>BIOSYN-CARB</v>
      </c>
    </row>
    <row r="2925" spans="40:43" x14ac:dyDescent="0.2">
      <c r="AN2925" t="s">
        <v>13924</v>
      </c>
      <c r="AO2925" t="s">
        <v>2778</v>
      </c>
      <c r="AP2925">
        <v>0.139054280404667</v>
      </c>
      <c r="AQ2925" t="str">
        <f>_xlfn.TEXTBEFORE(Table17[[#This Row],[rxn]],"-",-1)</f>
        <v>BIOSYN-CARB</v>
      </c>
    </row>
    <row r="2926" spans="40:43" x14ac:dyDescent="0.2">
      <c r="AN2926" t="s">
        <v>13925</v>
      </c>
      <c r="AO2926" t="s">
        <v>2778</v>
      </c>
      <c r="AP2926">
        <v>1.2492407096992E-2</v>
      </c>
      <c r="AQ2926" t="str">
        <f>_xlfn.TEXTBEFORE(Table17[[#This Row],[rxn]],"-",-1)</f>
        <v>BIOSYN-CARB</v>
      </c>
    </row>
    <row r="2927" spans="40:43" x14ac:dyDescent="0.2">
      <c r="AN2927" t="s">
        <v>13926</v>
      </c>
      <c r="AO2927" t="s">
        <v>2778</v>
      </c>
      <c r="AP2927">
        <v>8.1828650203418195E-3</v>
      </c>
      <c r="AQ2927" t="str">
        <f>_xlfn.TEXTBEFORE(Table17[[#This Row],[rxn]],"-",-1)</f>
        <v>BIOSYN-CARB</v>
      </c>
    </row>
    <row r="2928" spans="40:43" x14ac:dyDescent="0.2">
      <c r="AN2928" t="s">
        <v>13927</v>
      </c>
      <c r="AO2928" t="s">
        <v>2778</v>
      </c>
      <c r="AP2928">
        <v>8.9671877295382004E-3</v>
      </c>
      <c r="AQ2928" t="str">
        <f>_xlfn.TEXTBEFORE(Table17[[#This Row],[rxn]],"-",-1)</f>
        <v>BIOSYN-CARB</v>
      </c>
    </row>
    <row r="2929" spans="40:43" x14ac:dyDescent="0.2">
      <c r="AN2929" t="s">
        <v>13928</v>
      </c>
      <c r="AO2929" t="s">
        <v>2778</v>
      </c>
      <c r="AP2929">
        <v>2.5223012867711399E-2</v>
      </c>
      <c r="AQ2929" t="str">
        <f>_xlfn.TEXTBEFORE(Table17[[#This Row],[rxn]],"-",-1)</f>
        <v>BIOSYN-CARB</v>
      </c>
    </row>
    <row r="2930" spans="40:43" x14ac:dyDescent="0.2">
      <c r="AN2930" t="s">
        <v>13929</v>
      </c>
      <c r="AO2930" t="s">
        <v>2778</v>
      </c>
      <c r="AP2930" s="3">
        <v>3.7999739162015002E-5</v>
      </c>
      <c r="AQ2930" t="str">
        <f>_xlfn.TEXTBEFORE(Table17[[#This Row],[rxn]],"-",-1)</f>
        <v>BIOSYN-COFACTOR</v>
      </c>
    </row>
    <row r="2931" spans="40:43" x14ac:dyDescent="0.2">
      <c r="AN2931" t="s">
        <v>13930</v>
      </c>
      <c r="AO2931" t="s">
        <v>2778</v>
      </c>
      <c r="AP2931" s="3">
        <v>3.8000181378927003E-5</v>
      </c>
      <c r="AQ2931" t="str">
        <f>_xlfn.TEXTBEFORE(Table17[[#This Row],[rxn]],"-",-1)</f>
        <v>BIOSYN-COFACTOR</v>
      </c>
    </row>
    <row r="2932" spans="40:43" x14ac:dyDescent="0.2">
      <c r="AN2932" t="s">
        <v>13931</v>
      </c>
      <c r="AO2932" t="s">
        <v>2778</v>
      </c>
      <c r="AP2932" s="3">
        <v>3.7999857114766003E-5</v>
      </c>
      <c r="AQ2932" t="str">
        <f>_xlfn.TEXTBEFORE(Table17[[#This Row],[rxn]],"-",-1)</f>
        <v>BIOSYN-COFACTOR</v>
      </c>
    </row>
    <row r="2933" spans="40:43" x14ac:dyDescent="0.2">
      <c r="AN2933" t="s">
        <v>13932</v>
      </c>
      <c r="AO2933" t="s">
        <v>2778</v>
      </c>
      <c r="AP2933" s="3">
        <v>3.7999984806541003E-5</v>
      </c>
      <c r="AQ2933" t="str">
        <f>_xlfn.TEXTBEFORE(Table17[[#This Row],[rxn]],"-",-1)</f>
        <v>BIOSYN-COFACTOR</v>
      </c>
    </row>
    <row r="2934" spans="40:43" x14ac:dyDescent="0.2">
      <c r="AN2934" t="s">
        <v>13933</v>
      </c>
      <c r="AO2934" t="s">
        <v>2778</v>
      </c>
      <c r="AP2934" s="3">
        <v>3.7999826458013001E-5</v>
      </c>
      <c r="AQ2934" t="str">
        <f>_xlfn.TEXTBEFORE(Table17[[#This Row],[rxn]],"-",-1)</f>
        <v>BIOSYN-COFACTOR</v>
      </c>
    </row>
    <row r="2935" spans="40:43" x14ac:dyDescent="0.2">
      <c r="AN2935" t="s">
        <v>13934</v>
      </c>
      <c r="AO2935" t="s">
        <v>2778</v>
      </c>
      <c r="AP2935" s="3">
        <v>3.8000006972851999E-5</v>
      </c>
      <c r="AQ2935" t="str">
        <f>_xlfn.TEXTBEFORE(Table17[[#This Row],[rxn]],"-",-1)</f>
        <v>BIOSYN-COFACTOR</v>
      </c>
    </row>
    <row r="2936" spans="40:43" x14ac:dyDescent="0.2">
      <c r="AN2936" t="s">
        <v>13935</v>
      </c>
      <c r="AO2936" t="s">
        <v>2778</v>
      </c>
      <c r="AP2936" s="3">
        <v>3.7999783768450003E-5</v>
      </c>
      <c r="AQ2936" t="str">
        <f>_xlfn.TEXTBEFORE(Table17[[#This Row],[rxn]],"-",-1)</f>
        <v>BIOSYN-COFACTOR</v>
      </c>
    </row>
    <row r="2937" spans="40:43" x14ac:dyDescent="0.2">
      <c r="AN2937" t="s">
        <v>13936</v>
      </c>
      <c r="AO2937" t="s">
        <v>2778</v>
      </c>
      <c r="AP2937" s="3">
        <v>3.8000187674632998E-5</v>
      </c>
      <c r="AQ2937" t="str">
        <f>_xlfn.TEXTBEFORE(Table17[[#This Row],[rxn]],"-",-1)</f>
        <v>BIOSYN-COFACTOR</v>
      </c>
    </row>
    <row r="2938" spans="40:43" x14ac:dyDescent="0.2">
      <c r="AN2938" t="s">
        <v>13937</v>
      </c>
      <c r="AO2938" t="s">
        <v>2778</v>
      </c>
      <c r="AP2938" s="3">
        <v>3.7999767143291003E-5</v>
      </c>
      <c r="AQ2938" t="str">
        <f>_xlfn.TEXTBEFORE(Table17[[#This Row],[rxn]],"-",-1)</f>
        <v>BIOSYN-COFACTOR</v>
      </c>
    </row>
    <row r="2939" spans="40:43" x14ac:dyDescent="0.2">
      <c r="AN2939" t="s">
        <v>13938</v>
      </c>
      <c r="AO2939" t="s">
        <v>2778</v>
      </c>
      <c r="AP2939" s="3">
        <v>3.7999641356219997E-5</v>
      </c>
      <c r="AQ2939" t="str">
        <f>_xlfn.TEXTBEFORE(Table17[[#This Row],[rxn]],"-",-1)</f>
        <v>BIOSYN-COFACTOR</v>
      </c>
    </row>
    <row r="2940" spans="40:43" x14ac:dyDescent="0.2">
      <c r="AN2940" t="s">
        <v>13939</v>
      </c>
      <c r="AO2940" t="s">
        <v>2778</v>
      </c>
      <c r="AP2940" s="3">
        <v>3.8000103487990003E-5</v>
      </c>
      <c r="AQ2940" t="str">
        <f>_xlfn.TEXTBEFORE(Table17[[#This Row],[rxn]],"-",-1)</f>
        <v>BIOSYN-COFACTOR</v>
      </c>
    </row>
    <row r="2941" spans="40:43" x14ac:dyDescent="0.2">
      <c r="AN2941" t="s">
        <v>13940</v>
      </c>
      <c r="AO2941" t="s">
        <v>2778</v>
      </c>
      <c r="AP2941" s="3">
        <v>3.8000012856196002E-5</v>
      </c>
      <c r="AQ2941" t="str">
        <f>_xlfn.TEXTBEFORE(Table17[[#This Row],[rxn]],"-",-1)</f>
        <v>BIOSYN-COFACTOR</v>
      </c>
    </row>
    <row r="2942" spans="40:43" x14ac:dyDescent="0.2">
      <c r="AN2942" t="s">
        <v>13941</v>
      </c>
      <c r="AO2942" t="s">
        <v>2778</v>
      </c>
      <c r="AP2942">
        <v>1.85203507035378E-3</v>
      </c>
      <c r="AQ2942" t="str">
        <f>_xlfn.TEXTBEFORE(Table17[[#This Row],[rxn]],"-",-1)</f>
        <v>BIOSYN-DNA</v>
      </c>
    </row>
    <row r="2943" spans="40:43" x14ac:dyDescent="0.2">
      <c r="AN2943" t="s">
        <v>13942</v>
      </c>
      <c r="AO2943" t="s">
        <v>2778</v>
      </c>
      <c r="AP2943">
        <v>2.8905277128761899E-3</v>
      </c>
      <c r="AQ2943" t="str">
        <f>_xlfn.TEXTBEFORE(Table17[[#This Row],[rxn]],"-",-1)</f>
        <v>BIOSYN-DNA</v>
      </c>
    </row>
    <row r="2944" spans="40:43" x14ac:dyDescent="0.2">
      <c r="AN2944" t="s">
        <v>13943</v>
      </c>
      <c r="AO2944" t="s">
        <v>2778</v>
      </c>
      <c r="AP2944">
        <v>2.8905309115428999E-3</v>
      </c>
      <c r="AQ2944" t="str">
        <f>_xlfn.TEXTBEFORE(Table17[[#This Row],[rxn]],"-",-1)</f>
        <v>BIOSYN-DNA</v>
      </c>
    </row>
    <row r="2945" spans="40:43" x14ac:dyDescent="0.2">
      <c r="AN2945" t="s">
        <v>13944</v>
      </c>
      <c r="AO2945" t="s">
        <v>2778</v>
      </c>
      <c r="AP2945">
        <v>1.85204040467835E-3</v>
      </c>
      <c r="AQ2945" t="str">
        <f>_xlfn.TEXTBEFORE(Table17[[#This Row],[rxn]],"-",-1)</f>
        <v>BIOSYN-DNA</v>
      </c>
    </row>
    <row r="2946" spans="40:43" x14ac:dyDescent="0.2">
      <c r="AN2946" t="s">
        <v>13945</v>
      </c>
      <c r="AO2946" t="s">
        <v>2778</v>
      </c>
      <c r="AP2946" s="3">
        <v>1.1058050991634001E-5</v>
      </c>
      <c r="AQ2946" t="str">
        <f>_xlfn.TEXTBEFORE(Table17[[#This Row],[rxn]],"-",-1)</f>
        <v>BIOSYN-LIPID</v>
      </c>
    </row>
    <row r="2947" spans="40:43" x14ac:dyDescent="0.2">
      <c r="AN2947" t="s">
        <v>13946</v>
      </c>
      <c r="AO2947" t="s">
        <v>2778</v>
      </c>
      <c r="AP2947">
        <v>2.7651591269693701E-2</v>
      </c>
      <c r="AQ2947" t="str">
        <f>_xlfn.TEXTBEFORE(Table17[[#This Row],[rxn]],"-",-1)</f>
        <v>BIOSYN-LIPID</v>
      </c>
    </row>
    <row r="2948" spans="40:43" x14ac:dyDescent="0.2">
      <c r="AN2948" t="s">
        <v>13947</v>
      </c>
      <c r="AO2948" t="s">
        <v>2778</v>
      </c>
      <c r="AP2948">
        <v>1.2880260595602699E-4</v>
      </c>
      <c r="AQ2948" t="str">
        <f>_xlfn.TEXTBEFORE(Table17[[#This Row],[rxn]],"-",-1)</f>
        <v>BIOSYN-LIPID</v>
      </c>
    </row>
    <row r="2949" spans="40:43" x14ac:dyDescent="0.2">
      <c r="AN2949" t="s">
        <v>13948</v>
      </c>
      <c r="AO2949" t="s">
        <v>2778</v>
      </c>
      <c r="AP2949">
        <v>2.1785631351795599E-3</v>
      </c>
      <c r="AQ2949" t="str">
        <f>_xlfn.TEXTBEFORE(Table17[[#This Row],[rxn]],"-",-1)</f>
        <v>BIOSYN-LIPID</v>
      </c>
    </row>
    <row r="2950" spans="40:43" x14ac:dyDescent="0.2">
      <c r="AN2950" t="s">
        <v>13949</v>
      </c>
      <c r="AO2950" t="s">
        <v>2778</v>
      </c>
      <c r="AP2950">
        <v>3.2869264237082602E-4</v>
      </c>
      <c r="AQ2950" t="str">
        <f>_xlfn.TEXTBEFORE(Table17[[#This Row],[rxn]],"-",-1)</f>
        <v>BIOSYN-LIPID</v>
      </c>
    </row>
    <row r="2951" spans="40:43" x14ac:dyDescent="0.2">
      <c r="AN2951" t="s">
        <v>13950</v>
      </c>
      <c r="AO2951" t="s">
        <v>2778</v>
      </c>
      <c r="AP2951" s="3">
        <v>8.8160559072218895E-5</v>
      </c>
      <c r="AQ2951" t="str">
        <f>_xlfn.TEXTBEFORE(Table17[[#This Row],[rxn]],"-",-1)</f>
        <v>BIOSYN-LIPID</v>
      </c>
    </row>
    <row r="2952" spans="40:43" x14ac:dyDescent="0.2">
      <c r="AN2952" t="s">
        <v>13951</v>
      </c>
      <c r="AO2952" t="s">
        <v>2778</v>
      </c>
      <c r="AP2952" s="3">
        <v>8.5927911669067E-5</v>
      </c>
      <c r="AQ2952" t="str">
        <f>_xlfn.TEXTBEFORE(Table17[[#This Row],[rxn]],"-",-1)</f>
        <v>BIOSYN-LIPID</v>
      </c>
    </row>
    <row r="2953" spans="40:43" x14ac:dyDescent="0.2">
      <c r="AN2953" t="s">
        <v>13952</v>
      </c>
      <c r="AO2953" t="s">
        <v>2778</v>
      </c>
      <c r="AP2953">
        <v>1.57265766796467E-4</v>
      </c>
      <c r="AQ2953" t="str">
        <f>_xlfn.TEXTBEFORE(Table17[[#This Row],[rxn]],"-",-1)</f>
        <v>BIOSYN-LIPID</v>
      </c>
    </row>
    <row r="2954" spans="40:43" x14ac:dyDescent="0.2">
      <c r="AN2954" t="s">
        <v>13953</v>
      </c>
      <c r="AO2954" t="s">
        <v>2778</v>
      </c>
      <c r="AP2954">
        <v>5.9135688465620402E-3</v>
      </c>
      <c r="AQ2954" t="str">
        <f>_xlfn.TEXTBEFORE(Table17[[#This Row],[rxn]],"-",-1)</f>
        <v>BIOSYN-LIPID</v>
      </c>
    </row>
    <row r="2955" spans="40:43" x14ac:dyDescent="0.2">
      <c r="AN2955" t="s">
        <v>13954</v>
      </c>
      <c r="AO2955" t="s">
        <v>2778</v>
      </c>
      <c r="AP2955">
        <v>1.10975472441506E-2</v>
      </c>
      <c r="AQ2955" t="str">
        <f>_xlfn.TEXTBEFORE(Table17[[#This Row],[rxn]],"-",-1)</f>
        <v>BIOSYN-LIPID</v>
      </c>
    </row>
    <row r="2956" spans="40:43" x14ac:dyDescent="0.2">
      <c r="AN2956" t="s">
        <v>13955</v>
      </c>
      <c r="AO2956" t="s">
        <v>2778</v>
      </c>
      <c r="AP2956">
        <v>2.68054549929253E-3</v>
      </c>
      <c r="AQ2956" t="str">
        <f>_xlfn.TEXTBEFORE(Table17[[#This Row],[rxn]],"-",-1)</f>
        <v>BIOSYN-LIPID</v>
      </c>
    </row>
    <row r="2957" spans="40:43" x14ac:dyDescent="0.2">
      <c r="AN2957" t="s">
        <v>13956</v>
      </c>
      <c r="AO2957" t="s">
        <v>2778</v>
      </c>
      <c r="AP2957">
        <v>1.4375574520601199E-3</v>
      </c>
      <c r="AQ2957" t="str">
        <f>_xlfn.TEXTBEFORE(Table17[[#This Row],[rxn]],"-",-1)</f>
        <v>BIOSYN-LIPID</v>
      </c>
    </row>
    <row r="2958" spans="40:43" x14ac:dyDescent="0.2">
      <c r="AN2958" t="s">
        <v>13957</v>
      </c>
      <c r="AO2958" t="s">
        <v>2778</v>
      </c>
      <c r="AP2958">
        <v>3.4090046999095398E-3</v>
      </c>
      <c r="AQ2958" t="str">
        <f>_xlfn.TEXTBEFORE(Table17[[#This Row],[rxn]],"-",-1)</f>
        <v>BIOSYN-LIPID</v>
      </c>
    </row>
    <row r="2959" spans="40:43" x14ac:dyDescent="0.2">
      <c r="AN2959" t="s">
        <v>13958</v>
      </c>
      <c r="AO2959" t="s">
        <v>2778</v>
      </c>
      <c r="AP2959" s="3">
        <v>6.8064749228261996E-5</v>
      </c>
      <c r="AQ2959" t="str">
        <f>_xlfn.TEXTBEFORE(Table17[[#This Row],[rxn]],"-",-1)</f>
        <v>BIOSYN-LIPID</v>
      </c>
    </row>
    <row r="2960" spans="40:43" x14ac:dyDescent="0.2">
      <c r="AN2960" t="s">
        <v>13959</v>
      </c>
      <c r="AO2960" t="s">
        <v>2778</v>
      </c>
      <c r="AP2960">
        <v>4.8800712395489598E-4</v>
      </c>
      <c r="AQ2960" t="str">
        <f>_xlfn.TEXTBEFORE(Table17[[#This Row],[rxn]],"-",-1)</f>
        <v>BIOSYN-METAL</v>
      </c>
    </row>
    <row r="2961" spans="40:43" x14ac:dyDescent="0.2">
      <c r="AN2961" t="s">
        <v>13960</v>
      </c>
      <c r="AO2961" t="s">
        <v>2778</v>
      </c>
      <c r="AP2961" s="3">
        <v>4.3277191475792997E-5</v>
      </c>
      <c r="AQ2961" t="str">
        <f>_xlfn.TEXTBEFORE(Table17[[#This Row],[rxn]],"-",-1)</f>
        <v>BIOSYN-METAL</v>
      </c>
    </row>
    <row r="2962" spans="40:43" x14ac:dyDescent="0.2">
      <c r="AN2962" t="s">
        <v>13961</v>
      </c>
      <c r="AO2962" t="s">
        <v>2778</v>
      </c>
      <c r="AP2962">
        <v>2.5190760860504001E-4</v>
      </c>
      <c r="AQ2962" t="str">
        <f>_xlfn.TEXTBEFORE(Table17[[#This Row],[rxn]],"-",-1)</f>
        <v>BIOSYN-METAL</v>
      </c>
    </row>
    <row r="2963" spans="40:43" x14ac:dyDescent="0.2">
      <c r="AN2963" t="s">
        <v>13962</v>
      </c>
      <c r="AO2963" t="s">
        <v>2778</v>
      </c>
      <c r="AP2963">
        <v>0.22896097472718799</v>
      </c>
      <c r="AQ2963" t="str">
        <f>_xlfn.TEXTBEFORE(Table17[[#This Row],[rxn]],"-",-1)</f>
        <v>BIOSYN-METAL</v>
      </c>
    </row>
    <row r="2964" spans="40:43" x14ac:dyDescent="0.2">
      <c r="AN2964" t="s">
        <v>13963</v>
      </c>
      <c r="AO2964" t="s">
        <v>2778</v>
      </c>
      <c r="AP2964">
        <v>2.41257137549735E-2</v>
      </c>
      <c r="AQ2964" t="str">
        <f>_xlfn.TEXTBEFORE(Table17[[#This Row],[rxn]],"-",-1)</f>
        <v>BIOSYN-METAL</v>
      </c>
    </row>
    <row r="2965" spans="40:43" x14ac:dyDescent="0.2">
      <c r="AN2965" t="s">
        <v>13964</v>
      </c>
      <c r="AO2965" t="s">
        <v>2778</v>
      </c>
      <c r="AP2965" s="3">
        <v>3.5705784266296001E-5</v>
      </c>
      <c r="AQ2965" t="str">
        <f>_xlfn.TEXTBEFORE(Table17[[#This Row],[rxn]],"-",-1)</f>
        <v>BIOSYN-METAL</v>
      </c>
    </row>
    <row r="2966" spans="40:43" x14ac:dyDescent="0.2">
      <c r="AN2966" t="s">
        <v>13965</v>
      </c>
      <c r="AO2966" t="s">
        <v>2778</v>
      </c>
      <c r="AP2966">
        <v>5.9770933308085498E-4</v>
      </c>
      <c r="AQ2966" t="str">
        <f>_xlfn.TEXTBEFORE(Table17[[#This Row],[rxn]],"-",-1)</f>
        <v>BIOSYN-METAL</v>
      </c>
    </row>
    <row r="2967" spans="40:43" x14ac:dyDescent="0.2">
      <c r="AN2967" t="s">
        <v>13966</v>
      </c>
      <c r="AO2967" t="s">
        <v>2778</v>
      </c>
      <c r="AP2967">
        <v>4.0074031090737101E-2</v>
      </c>
      <c r="AQ2967" t="str">
        <f>_xlfn.TEXTBEFORE(Table17[[#This Row],[rxn]],"-",-1)</f>
        <v>BIOSYN-PI</v>
      </c>
    </row>
    <row r="2968" spans="40:43" x14ac:dyDescent="0.2">
      <c r="AN2968" t="s">
        <v>13967</v>
      </c>
      <c r="AO2968" t="s">
        <v>2778</v>
      </c>
      <c r="AP2968">
        <v>2.5444640125777702E-3</v>
      </c>
      <c r="AQ2968" t="str">
        <f>_xlfn.TEXTBEFORE(Table17[[#This Row],[rxn]],"-",-1)</f>
        <v>BIOSYN-RNA</v>
      </c>
    </row>
    <row r="2969" spans="40:43" x14ac:dyDescent="0.2">
      <c r="AN2969" t="s">
        <v>13968</v>
      </c>
      <c r="AO2969" t="s">
        <v>2778</v>
      </c>
      <c r="AP2969">
        <v>4.4414724515325103E-3</v>
      </c>
      <c r="AQ2969" t="str">
        <f>_xlfn.TEXTBEFORE(Table17[[#This Row],[rxn]],"-",-1)</f>
        <v>BIOSYN-RNA</v>
      </c>
    </row>
    <row r="2970" spans="40:43" x14ac:dyDescent="0.2">
      <c r="AN2970" t="s">
        <v>13969</v>
      </c>
      <c r="AO2970" t="s">
        <v>2778</v>
      </c>
      <c r="AP2970">
        <v>3.8916666908776001E-3</v>
      </c>
      <c r="AQ2970" t="str">
        <f>_xlfn.TEXTBEFORE(Table17[[#This Row],[rxn]],"-",-1)</f>
        <v>BIOSYN-RNA</v>
      </c>
    </row>
    <row r="2971" spans="40:43" x14ac:dyDescent="0.2">
      <c r="AN2971" t="s">
        <v>13970</v>
      </c>
      <c r="AO2971" t="s">
        <v>2778</v>
      </c>
      <c r="AP2971">
        <v>2.3281316563878302E-3</v>
      </c>
      <c r="AQ2971" t="str">
        <f>_xlfn.TEXTBEFORE(Table17[[#This Row],[rxn]],"-",-1)</f>
        <v>BIOSYN-RNA</v>
      </c>
    </row>
    <row r="2972" spans="40:43" x14ac:dyDescent="0.2">
      <c r="AN2972" t="s">
        <v>13971</v>
      </c>
      <c r="AO2972" t="s">
        <v>2778</v>
      </c>
      <c r="AP2972">
        <v>1.18426109152751E-2</v>
      </c>
      <c r="AQ2972" t="str">
        <f>_xlfn.TEXTBEFORE(Table17[[#This Row],[rxn]],"-",-1)</f>
        <v>BIOSYN-SO4</v>
      </c>
    </row>
  </sheetData>
  <pageMargins left="0.7" right="0.7" top="0.75" bottom="0.75" header="0.3" footer="0.3"/>
  <tableParts count="6">
    <tablePart r:id="rId1"/>
    <tablePart r:id="rId2"/>
    <tablePart r:id="rId3"/>
    <tablePart r:id="rId4"/>
    <tablePart r:id="rId5"/>
    <tablePart r:id="rId6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30FF5-42E3-A84E-8C0F-AFC1428B15AB}">
  <dimension ref="A1:I446"/>
  <sheetViews>
    <sheetView workbookViewId="0">
      <selection activeCell="G3" sqref="G3"/>
    </sheetView>
  </sheetViews>
  <sheetFormatPr baseColWidth="10" defaultRowHeight="16" x14ac:dyDescent="0.2"/>
  <cols>
    <col min="1" max="2" width="11" customWidth="1"/>
    <col min="4" max="5" width="11" customWidth="1"/>
  </cols>
  <sheetData>
    <row r="1" spans="1:9" x14ac:dyDescent="0.2">
      <c r="A1" t="s">
        <v>13766</v>
      </c>
      <c r="D1" t="s">
        <v>10819</v>
      </c>
    </row>
    <row r="2" spans="1:9" x14ac:dyDescent="0.2">
      <c r="A2" t="s">
        <v>1</v>
      </c>
      <c r="B2" t="s">
        <v>13767</v>
      </c>
      <c r="D2" t="s">
        <v>1</v>
      </c>
      <c r="E2" t="s">
        <v>13767</v>
      </c>
      <c r="F2" t="s">
        <v>10820</v>
      </c>
      <c r="G2" t="s">
        <v>13772</v>
      </c>
    </row>
    <row r="3" spans="1:9" x14ac:dyDescent="0.2">
      <c r="A3" t="s">
        <v>8227</v>
      </c>
      <c r="D3" t="s">
        <v>8227</v>
      </c>
      <c r="F3">
        <f>_xlfn.XLOOKUP(Table18[[#This Row],[rxn]],Table16[rxn],Table16[kapp (1/h)],0)</f>
        <v>0</v>
      </c>
      <c r="G3">
        <f>Table18[[#This Row],[old]]-Table18[[#This Row],[kapp (1/h)]]</f>
        <v>0</v>
      </c>
      <c r="I3" cm="1">
        <f t="array" ref="I3:I298">_xlfn._xlws.FILTER(Table18[old-new],Table18[old]&lt;&gt;0)</f>
        <v>-6674.763197963799</v>
      </c>
    </row>
    <row r="4" spans="1:9" x14ac:dyDescent="0.2">
      <c r="A4" t="s">
        <v>13344</v>
      </c>
      <c r="B4">
        <v>26984.1983099725</v>
      </c>
      <c r="D4" t="s">
        <v>13498</v>
      </c>
      <c r="E4">
        <v>23293.7104255331</v>
      </c>
      <c r="F4">
        <f>_xlfn.XLOOKUP(Table18[[#This Row],[rxn]],Table16[rxn],Table16[kapp (1/h)],0)</f>
        <v>16618.947227569301</v>
      </c>
      <c r="G4">
        <f>Table18[[#This Row],[old]]-Table18[[#This Row],[kapp (1/h)]]</f>
        <v>-6674.763197963799</v>
      </c>
      <c r="I4">
        <v>6407.1314325999992</v>
      </c>
    </row>
    <row r="5" spans="1:9" x14ac:dyDescent="0.2">
      <c r="A5" t="s">
        <v>13345</v>
      </c>
      <c r="B5">
        <v>7063.7387705931696</v>
      </c>
      <c r="D5" t="s">
        <v>13361</v>
      </c>
      <c r="E5">
        <v>208928.036425878</v>
      </c>
      <c r="F5">
        <f>_xlfn.XLOOKUP(Table18[[#This Row],[rxn]],Table16[rxn],Table16[kapp (1/h)],0)</f>
        <v>215335.167858478</v>
      </c>
      <c r="G5">
        <f>Table18[[#This Row],[old]]-Table18[[#This Row],[kapp (1/h)]]</f>
        <v>6407.1314325999992</v>
      </c>
      <c r="I5">
        <v>647.79356830090182</v>
      </c>
    </row>
    <row r="6" spans="1:9" x14ac:dyDescent="0.2">
      <c r="A6" t="s">
        <v>13346</v>
      </c>
      <c r="B6">
        <v>1139.8150265234799</v>
      </c>
      <c r="D6" t="s">
        <v>13385</v>
      </c>
      <c r="E6">
        <v>21848.729589978298</v>
      </c>
      <c r="F6">
        <f>_xlfn.XLOOKUP(Table18[[#This Row],[rxn]],Table16[rxn],Table16[kapp (1/h)],0)</f>
        <v>22496.5231582792</v>
      </c>
      <c r="G6">
        <f>Table18[[#This Row],[old]]-Table18[[#This Row],[kapp (1/h)]]</f>
        <v>647.79356830090182</v>
      </c>
      <c r="I6">
        <v>300.90947338553997</v>
      </c>
    </row>
    <row r="7" spans="1:9" x14ac:dyDescent="0.2">
      <c r="A7" t="s">
        <v>13347</v>
      </c>
      <c r="B7">
        <v>169349.48277138299</v>
      </c>
      <c r="D7" t="s">
        <v>13386</v>
      </c>
      <c r="E7">
        <v>3021.6496711265399</v>
      </c>
      <c r="F7">
        <f>_xlfn.XLOOKUP(Table18[[#This Row],[rxn]],Table16[rxn],Table16[kapp (1/h)],0)</f>
        <v>3322.5591445120799</v>
      </c>
      <c r="G7">
        <f>Table18[[#This Row],[old]]-Table18[[#This Row],[kapp (1/h)]]</f>
        <v>300.90947338553997</v>
      </c>
      <c r="I7">
        <v>2475.6646200201594</v>
      </c>
    </row>
    <row r="8" spans="1:9" x14ac:dyDescent="0.2">
      <c r="A8" t="s">
        <v>13348</v>
      </c>
      <c r="B8">
        <v>6331.3426935248299</v>
      </c>
      <c r="D8" t="s">
        <v>13431</v>
      </c>
      <c r="E8">
        <v>7538.6327405720403</v>
      </c>
      <c r="F8">
        <f>_xlfn.XLOOKUP(Table18[[#This Row],[rxn]],Table16[rxn],Table16[kapp (1/h)],0)</f>
        <v>10014.2973605922</v>
      </c>
      <c r="G8">
        <f>Table18[[#This Row],[old]]-Table18[[#This Row],[kapp (1/h)]]</f>
        <v>2475.6646200201594</v>
      </c>
      <c r="I8">
        <v>204.27895053499924</v>
      </c>
    </row>
    <row r="9" spans="1:9" x14ac:dyDescent="0.2">
      <c r="A9" t="s">
        <v>13349</v>
      </c>
      <c r="B9">
        <v>885639.01956943294</v>
      </c>
      <c r="D9" t="s">
        <v>13491</v>
      </c>
      <c r="E9">
        <v>13825.4310194191</v>
      </c>
      <c r="F9">
        <f>_xlfn.XLOOKUP(Table18[[#This Row],[rxn]],Table16[rxn],Table16[kapp (1/h)],0)</f>
        <v>14029.7099699541</v>
      </c>
      <c r="G9">
        <f>Table18[[#This Row],[old]]-Table18[[#This Row],[kapp (1/h)]]</f>
        <v>204.27895053499924</v>
      </c>
      <c r="I9">
        <v>529.67446858802032</v>
      </c>
    </row>
    <row r="10" spans="1:9" x14ac:dyDescent="0.2">
      <c r="A10" t="s">
        <v>13350</v>
      </c>
      <c r="B10">
        <v>4920.0640340355503</v>
      </c>
      <c r="D10" t="s">
        <v>13494</v>
      </c>
      <c r="E10">
        <v>7336.9459624369001</v>
      </c>
      <c r="F10">
        <f>_xlfn.XLOOKUP(Table18[[#This Row],[rxn]],Table16[rxn],Table16[kapp (1/h)],0)</f>
        <v>7866.6204310249204</v>
      </c>
      <c r="G10">
        <f>Table18[[#This Row],[old]]-Table18[[#This Row],[kapp (1/h)]]</f>
        <v>529.67446858802032</v>
      </c>
      <c r="I10">
        <v>16622.156693943401</v>
      </c>
    </row>
    <row r="11" spans="1:9" x14ac:dyDescent="0.2">
      <c r="A11" t="s">
        <v>13351</v>
      </c>
      <c r="B11">
        <v>77904.003834733507</v>
      </c>
      <c r="D11" t="s">
        <v>13387</v>
      </c>
      <c r="E11">
        <v>5466.0609573629999</v>
      </c>
      <c r="F11">
        <f>_xlfn.XLOOKUP(Table18[[#This Row],[rxn]],Table16[rxn],Table16[kapp (1/h)],0)</f>
        <v>22088.217651306401</v>
      </c>
      <c r="G11">
        <f>Table18[[#This Row],[old]]-Table18[[#This Row],[kapp (1/h)]]</f>
        <v>16622.156693943401</v>
      </c>
      <c r="I11">
        <v>13169.026741019552</v>
      </c>
    </row>
    <row r="12" spans="1:9" x14ac:dyDescent="0.2">
      <c r="A12" t="s">
        <v>8486</v>
      </c>
      <c r="B12">
        <v>772411.63792128104</v>
      </c>
      <c r="D12" t="s">
        <v>13370</v>
      </c>
      <c r="E12">
        <v>3806.3949610170498</v>
      </c>
      <c r="F12">
        <f>_xlfn.XLOOKUP(Table18[[#This Row],[rxn]],Table16[rxn],Table16[kapp (1/h)],0)</f>
        <v>16975.421702036601</v>
      </c>
      <c r="G12">
        <f>Table18[[#This Row],[old]]-Table18[[#This Row],[kapp (1/h)]]</f>
        <v>13169.026741019552</v>
      </c>
      <c r="I12">
        <v>-13.33985140205499</v>
      </c>
    </row>
    <row r="13" spans="1:9" x14ac:dyDescent="0.2">
      <c r="A13" t="s">
        <v>13352</v>
      </c>
      <c r="B13">
        <v>34983423.665851504</v>
      </c>
      <c r="D13" t="s">
        <v>13378</v>
      </c>
      <c r="E13">
        <v>154.451053186819</v>
      </c>
      <c r="F13">
        <f>_xlfn.XLOOKUP(Table18[[#This Row],[rxn]],Table16[rxn],Table16[kapp (1/h)],0)</f>
        <v>141.11120178476401</v>
      </c>
      <c r="G13">
        <f>Table18[[#This Row],[old]]-Table18[[#This Row],[kapp (1/h)]]</f>
        <v>-13.33985140205499</v>
      </c>
      <c r="I13">
        <v>-558.76738580144956</v>
      </c>
    </row>
    <row r="14" spans="1:9" x14ac:dyDescent="0.2">
      <c r="A14" t="s">
        <v>13353</v>
      </c>
      <c r="B14">
        <v>237104.72593230099</v>
      </c>
      <c r="D14" t="s">
        <v>13418</v>
      </c>
      <c r="E14">
        <v>6130.8211971460596</v>
      </c>
      <c r="F14">
        <f>_xlfn.XLOOKUP(Table18[[#This Row],[rxn]],Table16[rxn],Table16[kapp (1/h)],0)</f>
        <v>5572.05381134461</v>
      </c>
      <c r="G14">
        <f>Table18[[#This Row],[old]]-Table18[[#This Row],[kapp (1/h)]]</f>
        <v>-558.76738580144956</v>
      </c>
      <c r="I14">
        <v>548.37880717554981</v>
      </c>
    </row>
    <row r="15" spans="1:9" x14ac:dyDescent="0.2">
      <c r="A15" t="s">
        <v>13354</v>
      </c>
      <c r="B15">
        <v>5200.1967603201601</v>
      </c>
      <c r="D15" t="s">
        <v>13382</v>
      </c>
      <c r="E15">
        <v>5626.0902283257301</v>
      </c>
      <c r="F15">
        <f>_xlfn.XLOOKUP(Table18[[#This Row],[rxn]],Table16[rxn],Table16[kapp (1/h)],0)</f>
        <v>6174.4690355012799</v>
      </c>
      <c r="G15">
        <f>Table18[[#This Row],[old]]-Table18[[#This Row],[kapp (1/h)]]</f>
        <v>548.37880717554981</v>
      </c>
      <c r="I15">
        <v>-9692.8261212286998</v>
      </c>
    </row>
    <row r="16" spans="1:9" x14ac:dyDescent="0.2">
      <c r="A16" t="s">
        <v>13355</v>
      </c>
      <c r="B16">
        <v>1.90723730195667</v>
      </c>
      <c r="D16" t="s">
        <v>13381</v>
      </c>
      <c r="E16">
        <v>28842.020840756199</v>
      </c>
      <c r="F16">
        <f>_xlfn.XLOOKUP(Table18[[#This Row],[rxn]],Table16[rxn],Table16[kapp (1/h)],0)</f>
        <v>19149.194719527499</v>
      </c>
      <c r="G16">
        <f>Table18[[#This Row],[old]]-Table18[[#This Row],[kapp (1/h)]]</f>
        <v>-9692.8261212286998</v>
      </c>
      <c r="I16">
        <v>110293.34814018679</v>
      </c>
    </row>
    <row r="17" spans="1:9" x14ac:dyDescent="0.2">
      <c r="A17" t="s">
        <v>13356</v>
      </c>
      <c r="B17">
        <v>15022.197580825999</v>
      </c>
      <c r="D17" t="s">
        <v>13423</v>
      </c>
      <c r="E17">
        <v>21275.435111121202</v>
      </c>
      <c r="F17">
        <f>_xlfn.XLOOKUP(Table18[[#This Row],[rxn]],Table16[rxn],Table16[kapp (1/h)],0)</f>
        <v>131568.78325130799</v>
      </c>
      <c r="G17">
        <f>Table18[[#This Row],[old]]-Table18[[#This Row],[kapp (1/h)]]</f>
        <v>110293.34814018679</v>
      </c>
      <c r="I17">
        <v>11330.163192940992</v>
      </c>
    </row>
    <row r="18" spans="1:9" x14ac:dyDescent="0.2">
      <c r="A18" t="s">
        <v>13357</v>
      </c>
      <c r="B18">
        <v>3403.49758668296</v>
      </c>
      <c r="D18" t="s">
        <v>13484</v>
      </c>
      <c r="E18">
        <v>427862.409584707</v>
      </c>
      <c r="F18">
        <f>_xlfn.XLOOKUP(Table18[[#This Row],[rxn]],Table16[rxn],Table16[kapp (1/h)],0)</f>
        <v>439192.57277764799</v>
      </c>
      <c r="G18">
        <f>Table18[[#This Row],[old]]-Table18[[#This Row],[kapp (1/h)]]</f>
        <v>11330.163192940992</v>
      </c>
      <c r="I18">
        <v>-33834.723986071069</v>
      </c>
    </row>
    <row r="19" spans="1:9" x14ac:dyDescent="0.2">
      <c r="A19" t="s">
        <v>13358</v>
      </c>
      <c r="B19">
        <v>23627.2603962961</v>
      </c>
      <c r="D19" t="s">
        <v>8529</v>
      </c>
      <c r="E19">
        <v>815451.25781318103</v>
      </c>
      <c r="F19">
        <f>_xlfn.XLOOKUP(Table18[[#This Row],[rxn]],Table16[rxn],Table16[kapp (1/h)],0)</f>
        <v>781616.53382710996</v>
      </c>
      <c r="G19">
        <f>Table18[[#This Row],[old]]-Table18[[#This Row],[kapp (1/h)]]</f>
        <v>-33834.723986071069</v>
      </c>
      <c r="I19">
        <v>-44078.798102729954</v>
      </c>
    </row>
    <row r="20" spans="1:9" x14ac:dyDescent="0.2">
      <c r="A20" t="s">
        <v>13359</v>
      </c>
      <c r="B20">
        <v>575996.85901988298</v>
      </c>
      <c r="D20" t="s">
        <v>13487</v>
      </c>
      <c r="E20">
        <v>1933579.5632343199</v>
      </c>
      <c r="F20">
        <f>_xlfn.XLOOKUP(Table18[[#This Row],[rxn]],Table16[rxn],Table16[kapp (1/h)],0)</f>
        <v>1889500.76513159</v>
      </c>
      <c r="G20">
        <f>Table18[[#This Row],[old]]-Table18[[#This Row],[kapp (1/h)]]</f>
        <v>-44078.798102729954</v>
      </c>
      <c r="I20">
        <v>21024.041681984992</v>
      </c>
    </row>
    <row r="21" spans="1:9" x14ac:dyDescent="0.2">
      <c r="A21" t="s">
        <v>13360</v>
      </c>
      <c r="B21">
        <v>17279.698875383499</v>
      </c>
      <c r="D21" t="s">
        <v>13347</v>
      </c>
      <c r="E21">
        <v>148325.44108939799</v>
      </c>
      <c r="F21">
        <f>_xlfn.XLOOKUP(Table18[[#This Row],[rxn]],Table16[rxn],Table16[kapp (1/h)],0)</f>
        <v>169349.48277138299</v>
      </c>
      <c r="G21">
        <f>Table18[[#This Row],[old]]-Table18[[#This Row],[kapp (1/h)]]</f>
        <v>21024.041681984992</v>
      </c>
      <c r="I21">
        <v>1291.4606515306004</v>
      </c>
    </row>
    <row r="22" spans="1:9" x14ac:dyDescent="0.2">
      <c r="A22" t="s">
        <v>13361</v>
      </c>
      <c r="B22">
        <v>215335.167858478</v>
      </c>
      <c r="D22" t="s">
        <v>13363</v>
      </c>
      <c r="E22">
        <v>31139.1585138099</v>
      </c>
      <c r="F22">
        <f>_xlfn.XLOOKUP(Table18[[#This Row],[rxn]],Table16[rxn],Table16[kapp (1/h)],0)</f>
        <v>32430.6191653405</v>
      </c>
      <c r="G22">
        <f>Table18[[#This Row],[old]]-Table18[[#This Row],[kapp (1/h)]]</f>
        <v>1291.4606515306004</v>
      </c>
      <c r="I22">
        <v>2.8602876349719919E-2</v>
      </c>
    </row>
    <row r="23" spans="1:9" x14ac:dyDescent="0.2">
      <c r="A23" t="s">
        <v>13362</v>
      </c>
      <c r="B23">
        <v>1537268.1196850999</v>
      </c>
      <c r="D23" t="s">
        <v>13355</v>
      </c>
      <c r="E23">
        <v>1.87863442560695</v>
      </c>
      <c r="F23">
        <f>_xlfn.XLOOKUP(Table18[[#This Row],[rxn]],Table16[rxn],Table16[kapp (1/h)],0)</f>
        <v>1.90723730195667</v>
      </c>
      <c r="G23">
        <f>Table18[[#This Row],[old]]-Table18[[#This Row],[kapp (1/h)]]</f>
        <v>2.8602876349719919E-2</v>
      </c>
      <c r="I23">
        <v>675057.2103845909</v>
      </c>
    </row>
    <row r="24" spans="1:9" x14ac:dyDescent="0.2">
      <c r="A24" t="s">
        <v>13363</v>
      </c>
      <c r="B24">
        <v>32430.6191653405</v>
      </c>
      <c r="D24" t="s">
        <v>13362</v>
      </c>
      <c r="E24">
        <v>862210.90930050903</v>
      </c>
      <c r="F24">
        <f>_xlfn.XLOOKUP(Table18[[#This Row],[rxn]],Table16[rxn],Table16[kapp (1/h)],0)</f>
        <v>1537268.1196850999</v>
      </c>
      <c r="G24">
        <f>Table18[[#This Row],[old]]-Table18[[#This Row],[kapp (1/h)]]</f>
        <v>675057.2103845909</v>
      </c>
      <c r="I24">
        <v>151.72075033845977</v>
      </c>
    </row>
    <row r="25" spans="1:9" x14ac:dyDescent="0.2">
      <c r="A25" t="s">
        <v>13364</v>
      </c>
      <c r="B25">
        <v>4620.0014981601098</v>
      </c>
      <c r="D25" t="s">
        <v>13345</v>
      </c>
      <c r="E25">
        <v>6912.0180202547099</v>
      </c>
      <c r="F25">
        <f>_xlfn.XLOOKUP(Table18[[#This Row],[rxn]],Table16[rxn],Table16[kapp (1/h)],0)</f>
        <v>7063.7387705931696</v>
      </c>
      <c r="G25">
        <f>Table18[[#This Row],[old]]-Table18[[#This Row],[kapp (1/h)]]</f>
        <v>151.72075033845977</v>
      </c>
      <c r="I25">
        <v>-30162.843544891977</v>
      </c>
    </row>
    <row r="26" spans="1:9" x14ac:dyDescent="0.2">
      <c r="A26" t="s">
        <v>13365</v>
      </c>
      <c r="B26">
        <v>97414.391751474803</v>
      </c>
      <c r="D26" t="s">
        <v>13376</v>
      </c>
      <c r="E26">
        <v>320720.42561897897</v>
      </c>
      <c r="F26">
        <f>_xlfn.XLOOKUP(Table18[[#This Row],[rxn]],Table16[rxn],Table16[kapp (1/h)],0)</f>
        <v>290557.582074087</v>
      </c>
      <c r="G26">
        <f>Table18[[#This Row],[old]]-Table18[[#This Row],[kapp (1/h)]]</f>
        <v>-30162.843544891977</v>
      </c>
      <c r="I26">
        <v>-2710.5179729470801</v>
      </c>
    </row>
    <row r="27" spans="1:9" x14ac:dyDescent="0.2">
      <c r="A27" t="s">
        <v>13366</v>
      </c>
      <c r="B27">
        <v>1253.1658452511101</v>
      </c>
      <c r="D27" t="s">
        <v>13346</v>
      </c>
      <c r="E27">
        <v>3850.33299947056</v>
      </c>
      <c r="F27">
        <f>_xlfn.XLOOKUP(Table18[[#This Row],[rxn]],Table16[rxn],Table16[kapp (1/h)],0)</f>
        <v>1139.8150265234799</v>
      </c>
      <c r="G27">
        <f>Table18[[#This Row],[old]]-Table18[[#This Row],[kapp (1/h)]]</f>
        <v>-2710.5179729470801</v>
      </c>
      <c r="I27">
        <v>0.19838620398350937</v>
      </c>
    </row>
    <row r="28" spans="1:9" x14ac:dyDescent="0.2">
      <c r="A28" t="s">
        <v>13367</v>
      </c>
      <c r="B28">
        <v>6.0007965113481196</v>
      </c>
      <c r="D28" t="s">
        <v>13469</v>
      </c>
      <c r="E28">
        <v>5.0382565619245403</v>
      </c>
      <c r="F28">
        <f>_xlfn.XLOOKUP(Table18[[#This Row],[rxn]],Table16[rxn],Table16[kapp (1/h)],0)</f>
        <v>5.2366427659080497</v>
      </c>
      <c r="G28">
        <f>Table18[[#This Row],[old]]-Table18[[#This Row],[kapp (1/h)]]</f>
        <v>0.19838620398350937</v>
      </c>
      <c r="I28">
        <v>1.0258233083849877E-2</v>
      </c>
    </row>
    <row r="29" spans="1:9" x14ac:dyDescent="0.2">
      <c r="A29" t="s">
        <v>13368</v>
      </c>
      <c r="B29">
        <v>27493.177933181501</v>
      </c>
      <c r="D29" t="s">
        <v>13471</v>
      </c>
      <c r="E29">
        <v>3.5203853054491501</v>
      </c>
      <c r="F29">
        <f>_xlfn.XLOOKUP(Table18[[#This Row],[rxn]],Table16[rxn],Table16[kapp (1/h)],0)</f>
        <v>3.5306435385329999</v>
      </c>
      <c r="G29">
        <f>Table18[[#This Row],[old]]-Table18[[#This Row],[kapp (1/h)]]</f>
        <v>1.0258233083849877E-2</v>
      </c>
      <c r="I29">
        <v>-28.967176645601285</v>
      </c>
    </row>
    <row r="30" spans="1:9" x14ac:dyDescent="0.2">
      <c r="A30" t="s">
        <v>13369</v>
      </c>
      <c r="B30">
        <v>9126745.1637330502</v>
      </c>
      <c r="D30" t="s">
        <v>13504</v>
      </c>
      <c r="E30">
        <v>10753.831670437001</v>
      </c>
      <c r="F30">
        <f>_xlfn.XLOOKUP(Table18[[#This Row],[rxn]],Table16[rxn],Table16[kapp (1/h)],0)</f>
        <v>10724.8644937914</v>
      </c>
      <c r="G30">
        <f>Table18[[#This Row],[old]]-Table18[[#This Row],[kapp (1/h)]]</f>
        <v>-28.967176645601285</v>
      </c>
      <c r="I30">
        <v>317.09270059982009</v>
      </c>
    </row>
    <row r="31" spans="1:9" x14ac:dyDescent="0.2">
      <c r="A31" t="s">
        <v>13370</v>
      </c>
      <c r="B31">
        <v>16975.421702036601</v>
      </c>
      <c r="D31" t="s">
        <v>13503</v>
      </c>
      <c r="E31">
        <v>8883.8529090994307</v>
      </c>
      <c r="F31">
        <f>_xlfn.XLOOKUP(Table18[[#This Row],[rxn]],Table16[rxn],Table16[kapp (1/h)],0)</f>
        <v>9200.9456096992508</v>
      </c>
      <c r="G31">
        <f>Table18[[#This Row],[old]]-Table18[[#This Row],[kapp (1/h)]]</f>
        <v>317.09270059982009</v>
      </c>
      <c r="I31">
        <v>6179.5241063934009</v>
      </c>
    </row>
    <row r="32" spans="1:9" x14ac:dyDescent="0.2">
      <c r="A32" t="s">
        <v>13371</v>
      </c>
      <c r="B32">
        <v>4104.7985434969496</v>
      </c>
      <c r="D32" t="s">
        <v>13394</v>
      </c>
      <c r="E32">
        <v>5588.9232828312997</v>
      </c>
      <c r="F32">
        <f>_xlfn.XLOOKUP(Table18[[#This Row],[rxn]],Table16[rxn],Table16[kapp (1/h)],0)</f>
        <v>11768.447389224701</v>
      </c>
      <c r="G32">
        <f>Table18[[#This Row],[old]]-Table18[[#This Row],[kapp (1/h)]]</f>
        <v>6179.5241063934009</v>
      </c>
      <c r="I32">
        <v>13.563042345300005</v>
      </c>
    </row>
    <row r="33" spans="1:9" x14ac:dyDescent="0.2">
      <c r="A33" t="s">
        <v>13372</v>
      </c>
      <c r="B33">
        <v>35780.524725664698</v>
      </c>
      <c r="D33" t="s">
        <v>13499</v>
      </c>
      <c r="E33">
        <v>978.65525501389197</v>
      </c>
      <c r="F33">
        <f>_xlfn.XLOOKUP(Table18[[#This Row],[rxn]],Table16[rxn],Table16[kapp (1/h)],0)</f>
        <v>992.21829735919198</v>
      </c>
      <c r="G33">
        <f>Table18[[#This Row],[old]]-Table18[[#This Row],[kapp (1/h)]]</f>
        <v>13.563042345300005</v>
      </c>
      <c r="I33">
        <v>-73.663859329869865</v>
      </c>
    </row>
    <row r="34" spans="1:9" x14ac:dyDescent="0.2">
      <c r="A34" t="s">
        <v>13373</v>
      </c>
      <c r="B34">
        <v>3130.1437625424701</v>
      </c>
      <c r="D34" t="s">
        <v>13443</v>
      </c>
      <c r="E34">
        <v>3398.4462648555</v>
      </c>
      <c r="F34">
        <f>_xlfn.XLOOKUP(Table18[[#This Row],[rxn]],Table16[rxn],Table16[kapp (1/h)],0)</f>
        <v>3324.7824055256301</v>
      </c>
      <c r="G34">
        <f>Table18[[#This Row],[old]]-Table18[[#This Row],[kapp (1/h)]]</f>
        <v>-73.663859329869865</v>
      </c>
      <c r="I34">
        <v>236669.32192967087</v>
      </c>
    </row>
    <row r="35" spans="1:9" x14ac:dyDescent="0.2">
      <c r="A35" t="s">
        <v>13374</v>
      </c>
      <c r="B35">
        <v>131921.46765449599</v>
      </c>
      <c r="D35" t="s">
        <v>13408</v>
      </c>
      <c r="E35">
        <v>9936851.3989171293</v>
      </c>
      <c r="F35">
        <f>_xlfn.XLOOKUP(Table18[[#This Row],[rxn]],Table16[rxn],Table16[kapp (1/h)],0)</f>
        <v>10173520.7208468</v>
      </c>
      <c r="G35">
        <f>Table18[[#This Row],[old]]-Table18[[#This Row],[kapp (1/h)]]</f>
        <v>236669.32192967087</v>
      </c>
      <c r="I35">
        <v>9988.8716001975008</v>
      </c>
    </row>
    <row r="36" spans="1:9" x14ac:dyDescent="0.2">
      <c r="A36" t="s">
        <v>13375</v>
      </c>
      <c r="B36">
        <v>2.23798600264643</v>
      </c>
      <c r="D36" t="s">
        <v>13463</v>
      </c>
      <c r="E36">
        <v>21388.927099410499</v>
      </c>
      <c r="F36">
        <f>_xlfn.XLOOKUP(Table18[[#This Row],[rxn]],Table16[rxn],Table16[kapp (1/h)],0)</f>
        <v>31377.798699608</v>
      </c>
      <c r="G36">
        <f>Table18[[#This Row],[old]]-Table18[[#This Row],[kapp (1/h)]]</f>
        <v>9988.8716001975008</v>
      </c>
      <c r="I36">
        <v>550524.24536666297</v>
      </c>
    </row>
    <row r="37" spans="1:9" x14ac:dyDescent="0.2">
      <c r="A37" t="s">
        <v>8317</v>
      </c>
      <c r="B37">
        <v>1302295.92254088</v>
      </c>
      <c r="D37" t="s">
        <v>13459</v>
      </c>
      <c r="E37">
        <v>182313.64418200601</v>
      </c>
      <c r="F37">
        <f>_xlfn.XLOOKUP(Table18[[#This Row],[rxn]],Table16[rxn],Table16[kapp (1/h)],0)</f>
        <v>732837.88954866899</v>
      </c>
      <c r="G37">
        <f>Table18[[#This Row],[old]]-Table18[[#This Row],[kapp (1/h)]]</f>
        <v>550524.24536666297</v>
      </c>
      <c r="I37">
        <v>7938.7805065601133</v>
      </c>
    </row>
    <row r="38" spans="1:9" x14ac:dyDescent="0.2">
      <c r="A38" t="s">
        <v>13376</v>
      </c>
      <c r="B38">
        <v>290557.582074087</v>
      </c>
      <c r="D38" t="s">
        <v>13441</v>
      </c>
      <c r="E38">
        <v>1296849.77771412</v>
      </c>
      <c r="F38">
        <f>_xlfn.XLOOKUP(Table18[[#This Row],[rxn]],Table16[rxn],Table16[kapp (1/h)],0)</f>
        <v>1304788.5582206801</v>
      </c>
      <c r="G38">
        <f>Table18[[#This Row],[old]]-Table18[[#This Row],[kapp (1/h)]]</f>
        <v>7938.7805065601133</v>
      </c>
      <c r="I38">
        <v>-19414.396604446178</v>
      </c>
    </row>
    <row r="39" spans="1:9" x14ac:dyDescent="0.2">
      <c r="A39" t="s">
        <v>13377</v>
      </c>
      <c r="B39">
        <v>59796.501854410701</v>
      </c>
      <c r="D39" t="s">
        <v>13384</v>
      </c>
      <c r="E39">
        <v>27618.813655304199</v>
      </c>
      <c r="F39">
        <f>_xlfn.XLOOKUP(Table18[[#This Row],[rxn]],Table16[rxn],Table16[kapp (1/h)],0)</f>
        <v>8204.4170508580191</v>
      </c>
      <c r="G39">
        <f>Table18[[#This Row],[old]]-Table18[[#This Row],[kapp (1/h)]]</f>
        <v>-19414.396604446178</v>
      </c>
      <c r="I39">
        <v>1520.1340272071197</v>
      </c>
    </row>
    <row r="40" spans="1:9" x14ac:dyDescent="0.2">
      <c r="A40" t="s">
        <v>13378</v>
      </c>
      <c r="B40">
        <v>141.11120178476401</v>
      </c>
      <c r="D40" t="s">
        <v>13416</v>
      </c>
      <c r="E40">
        <v>2206.2277209171202</v>
      </c>
      <c r="F40">
        <f>_xlfn.XLOOKUP(Table18[[#This Row],[rxn]],Table16[rxn],Table16[kapp (1/h)],0)</f>
        <v>3726.36174812424</v>
      </c>
      <c r="G40">
        <f>Table18[[#This Row],[old]]-Table18[[#This Row],[kapp (1/h)]]</f>
        <v>1520.1340272071197</v>
      </c>
      <c r="I40">
        <v>-9540.6517285635928</v>
      </c>
    </row>
    <row r="41" spans="1:9" x14ac:dyDescent="0.2">
      <c r="A41" t="s">
        <v>13379</v>
      </c>
      <c r="B41">
        <v>2108.8261509501099</v>
      </c>
      <c r="D41" t="s">
        <v>13351</v>
      </c>
      <c r="E41">
        <v>87444.655563297099</v>
      </c>
      <c r="F41">
        <f>_xlfn.XLOOKUP(Table18[[#This Row],[rxn]],Table16[rxn],Table16[kapp (1/h)],0)</f>
        <v>77904.003834733507</v>
      </c>
      <c r="G41">
        <f>Table18[[#This Row],[old]]-Table18[[#This Row],[kapp (1/h)]]</f>
        <v>-9540.6517285635928</v>
      </c>
      <c r="I41">
        <v>109234.18926728307</v>
      </c>
    </row>
    <row r="42" spans="1:9" x14ac:dyDescent="0.2">
      <c r="A42" t="s">
        <v>13380</v>
      </c>
      <c r="B42">
        <v>273848.66123000998</v>
      </c>
      <c r="D42" t="s">
        <v>8486</v>
      </c>
      <c r="E42">
        <v>663177.44865399797</v>
      </c>
      <c r="F42">
        <f>_xlfn.XLOOKUP(Table18[[#This Row],[rxn]],Table16[rxn],Table16[kapp (1/h)],0)</f>
        <v>772411.63792128104</v>
      </c>
      <c r="G42">
        <f>Table18[[#This Row],[old]]-Table18[[#This Row],[kapp (1/h)]]</f>
        <v>109234.18926728307</v>
      </c>
      <c r="I42">
        <v>-27.287719423198723</v>
      </c>
    </row>
    <row r="43" spans="1:9" x14ac:dyDescent="0.2">
      <c r="A43" t="s">
        <v>13381</v>
      </c>
      <c r="B43">
        <v>19149.194719527499</v>
      </c>
      <c r="D43" t="s">
        <v>13393</v>
      </c>
      <c r="E43">
        <v>17096.090669925699</v>
      </c>
      <c r="F43">
        <f>_xlfn.XLOOKUP(Table18[[#This Row],[rxn]],Table16[rxn],Table16[kapp (1/h)],0)</f>
        <v>17068.802950502501</v>
      </c>
      <c r="G43">
        <f>Table18[[#This Row],[old]]-Table18[[#This Row],[kapp (1/h)]]</f>
        <v>-27.287719423198723</v>
      </c>
      <c r="I43">
        <v>966003.2930875048</v>
      </c>
    </row>
    <row r="44" spans="1:9" x14ac:dyDescent="0.2">
      <c r="A44" t="s">
        <v>13382</v>
      </c>
      <c r="B44">
        <v>6174.4690355012799</v>
      </c>
      <c r="D44" t="s">
        <v>13444</v>
      </c>
      <c r="E44">
        <v>39408948.608748198</v>
      </c>
      <c r="F44">
        <f>_xlfn.XLOOKUP(Table18[[#This Row],[rxn]],Table16[rxn],Table16[kapp (1/h)],0)</f>
        <v>40374951.901835702</v>
      </c>
      <c r="G44">
        <f>Table18[[#This Row],[old]]-Table18[[#This Row],[kapp (1/h)]]</f>
        <v>966003.2930875048</v>
      </c>
      <c r="I44">
        <v>-10796.53685090249</v>
      </c>
    </row>
    <row r="45" spans="1:9" x14ac:dyDescent="0.2">
      <c r="A45" t="s">
        <v>13383</v>
      </c>
      <c r="B45">
        <v>2478272.1672350601</v>
      </c>
      <c r="D45" t="s">
        <v>13446</v>
      </c>
      <c r="E45">
        <v>15474.8488492337</v>
      </c>
      <c r="F45">
        <f>_xlfn.XLOOKUP(Table18[[#This Row],[rxn]],Table16[rxn],Table16[kapp (1/h)],0)</f>
        <v>4678.3119983312099</v>
      </c>
      <c r="G45">
        <f>Table18[[#This Row],[old]]-Table18[[#This Row],[kapp (1/h)]]</f>
        <v>-10796.53685090249</v>
      </c>
      <c r="I45">
        <v>1814.5889126516995</v>
      </c>
    </row>
    <row r="46" spans="1:9" x14ac:dyDescent="0.2">
      <c r="A46" t="s">
        <v>13384</v>
      </c>
      <c r="B46">
        <v>8204.4170508580191</v>
      </c>
      <c r="D46" t="s">
        <v>13400</v>
      </c>
      <c r="E46">
        <v>64529.219273003197</v>
      </c>
      <c r="F46">
        <f>_xlfn.XLOOKUP(Table18[[#This Row],[rxn]],Table16[rxn],Table16[kapp (1/h)],0)</f>
        <v>66343.808185654896</v>
      </c>
      <c r="G46">
        <f>Table18[[#This Row],[old]]-Table18[[#This Row],[kapp (1/h)]]</f>
        <v>1814.5889126516995</v>
      </c>
      <c r="I46">
        <v>547.63538125530067</v>
      </c>
    </row>
    <row r="47" spans="1:9" x14ac:dyDescent="0.2">
      <c r="A47" t="s">
        <v>13385</v>
      </c>
      <c r="B47">
        <v>22496.5231582792</v>
      </c>
      <c r="D47" t="s">
        <v>13467</v>
      </c>
      <c r="E47">
        <v>13299.5266924968</v>
      </c>
      <c r="F47">
        <f>_xlfn.XLOOKUP(Table18[[#This Row],[rxn]],Table16[rxn],Table16[kapp (1/h)],0)</f>
        <v>13847.162073752101</v>
      </c>
      <c r="G47">
        <f>Table18[[#This Row],[old]]-Table18[[#This Row],[kapp (1/h)]]</f>
        <v>547.63538125530067</v>
      </c>
      <c r="I47">
        <v>1143.8818770354992</v>
      </c>
    </row>
    <row r="48" spans="1:9" x14ac:dyDescent="0.2">
      <c r="A48" t="s">
        <v>13386</v>
      </c>
      <c r="B48">
        <v>3322.5591445120799</v>
      </c>
      <c r="D48" t="s">
        <v>13439</v>
      </c>
      <c r="E48">
        <v>24892.879592434001</v>
      </c>
      <c r="F48">
        <f>_xlfn.XLOOKUP(Table18[[#This Row],[rxn]],Table16[rxn],Table16[kapp (1/h)],0)</f>
        <v>26036.7614694695</v>
      </c>
      <c r="G48">
        <f>Table18[[#This Row],[old]]-Table18[[#This Row],[kapp (1/h)]]</f>
        <v>1143.8818770354992</v>
      </c>
      <c r="I48">
        <v>6852.6619562144042</v>
      </c>
    </row>
    <row r="49" spans="1:9" x14ac:dyDescent="0.2">
      <c r="A49" t="s">
        <v>13387</v>
      </c>
      <c r="B49">
        <v>22088.217651306401</v>
      </c>
      <c r="D49" t="s">
        <v>13365</v>
      </c>
      <c r="E49">
        <v>90561.729795260399</v>
      </c>
      <c r="F49">
        <f>_xlfn.XLOOKUP(Table18[[#This Row],[rxn]],Table16[rxn],Table16[kapp (1/h)],0)</f>
        <v>97414.391751474803</v>
      </c>
      <c r="G49">
        <f>Table18[[#This Row],[old]]-Table18[[#This Row],[kapp (1/h)]]</f>
        <v>6852.6619562144042</v>
      </c>
      <c r="I49">
        <v>1855.5623317338031</v>
      </c>
    </row>
    <row r="50" spans="1:9" x14ac:dyDescent="0.2">
      <c r="A50" t="s">
        <v>13388</v>
      </c>
      <c r="B50">
        <v>3498.6937543602799</v>
      </c>
      <c r="D50" t="s">
        <v>13432</v>
      </c>
      <c r="E50">
        <v>35046.921310561098</v>
      </c>
      <c r="F50">
        <f>_xlfn.XLOOKUP(Table18[[#This Row],[rxn]],Table16[rxn],Table16[kapp (1/h)],0)</f>
        <v>36902.483642294901</v>
      </c>
      <c r="G50">
        <f>Table18[[#This Row],[old]]-Table18[[#This Row],[kapp (1/h)]]</f>
        <v>1855.5623317338031</v>
      </c>
      <c r="I50">
        <v>-32099.07622065302</v>
      </c>
    </row>
    <row r="51" spans="1:9" x14ac:dyDescent="0.2">
      <c r="A51" t="s">
        <v>13389</v>
      </c>
      <c r="B51">
        <v>62072.334786188301</v>
      </c>
      <c r="D51" t="s">
        <v>13452</v>
      </c>
      <c r="E51">
        <v>412195.91346940701</v>
      </c>
      <c r="F51">
        <f>_xlfn.XLOOKUP(Table18[[#This Row],[rxn]],Table16[rxn],Table16[kapp (1/h)],0)</f>
        <v>380096.83724875399</v>
      </c>
      <c r="G51">
        <f>Table18[[#This Row],[old]]-Table18[[#This Row],[kapp (1/h)]]</f>
        <v>-32099.07622065302</v>
      </c>
      <c r="I51">
        <v>-4.9282080954230025</v>
      </c>
    </row>
    <row r="52" spans="1:9" x14ac:dyDescent="0.2">
      <c r="A52" t="s">
        <v>13390</v>
      </c>
      <c r="B52">
        <v>11542.288019489501</v>
      </c>
      <c r="D52" t="s">
        <v>13485</v>
      </c>
      <c r="E52">
        <v>118.871910462458</v>
      </c>
      <c r="F52">
        <f>_xlfn.XLOOKUP(Table18[[#This Row],[rxn]],Table16[rxn],Table16[kapp (1/h)],0)</f>
        <v>113.943702367035</v>
      </c>
      <c r="G52">
        <f>Table18[[#This Row],[old]]-Table18[[#This Row],[kapp (1/h)]]</f>
        <v>-4.9282080954230025</v>
      </c>
      <c r="I52">
        <v>-46220.340528098299</v>
      </c>
    </row>
    <row r="53" spans="1:9" x14ac:dyDescent="0.2">
      <c r="A53" t="s">
        <v>13391</v>
      </c>
      <c r="B53">
        <v>37688.316165559001</v>
      </c>
      <c r="D53" t="s">
        <v>13413</v>
      </c>
      <c r="E53">
        <v>56599.330917675397</v>
      </c>
      <c r="F53">
        <f>_xlfn.XLOOKUP(Table18[[#This Row],[rxn]],Table16[rxn],Table16[kapp (1/h)],0)</f>
        <v>10378.9903895771</v>
      </c>
      <c r="G53">
        <f>Table18[[#This Row],[old]]-Table18[[#This Row],[kapp (1/h)]]</f>
        <v>-46220.340528098299</v>
      </c>
      <c r="I53">
        <v>2.4584288092305968</v>
      </c>
    </row>
    <row r="54" spans="1:9" x14ac:dyDescent="0.2">
      <c r="A54" t="s">
        <v>13392</v>
      </c>
      <c r="B54">
        <v>165.59730842838999</v>
      </c>
      <c r="D54" t="s">
        <v>13445</v>
      </c>
      <c r="E54">
        <v>61.737292434386802</v>
      </c>
      <c r="F54">
        <f>_xlfn.XLOOKUP(Table18[[#This Row],[rxn]],Table16[rxn],Table16[kapp (1/h)],0)</f>
        <v>64.195721243617399</v>
      </c>
      <c r="G54">
        <f>Table18[[#This Row],[old]]-Table18[[#This Row],[kapp (1/h)]]</f>
        <v>2.4584288092305968</v>
      </c>
      <c r="I54">
        <v>55.387474461080274</v>
      </c>
    </row>
    <row r="55" spans="1:9" x14ac:dyDescent="0.2">
      <c r="A55" t="s">
        <v>13393</v>
      </c>
      <c r="B55">
        <v>17068.802950502501</v>
      </c>
      <c r="D55" t="s">
        <v>13354</v>
      </c>
      <c r="E55">
        <v>5144.8092858590799</v>
      </c>
      <c r="F55">
        <f>_xlfn.XLOOKUP(Table18[[#This Row],[rxn]],Table16[rxn],Table16[kapp (1/h)],0)</f>
        <v>5200.1967603201601</v>
      </c>
      <c r="G55">
        <f>Table18[[#This Row],[old]]-Table18[[#This Row],[kapp (1/h)]]</f>
        <v>55.387474461080274</v>
      </c>
      <c r="I55">
        <v>756.8539532791001</v>
      </c>
    </row>
    <row r="56" spans="1:9" x14ac:dyDescent="0.2">
      <c r="A56" t="s">
        <v>13394</v>
      </c>
      <c r="B56">
        <v>11768.447389224701</v>
      </c>
      <c r="D56" t="s">
        <v>13478</v>
      </c>
      <c r="E56">
        <v>17434.913037469501</v>
      </c>
      <c r="F56">
        <f>_xlfn.XLOOKUP(Table18[[#This Row],[rxn]],Table16[rxn],Table16[kapp (1/h)],0)</f>
        <v>18191.766990748602</v>
      </c>
      <c r="G56">
        <f>Table18[[#This Row],[old]]-Table18[[#This Row],[kapp (1/h)]]</f>
        <v>756.8539532791001</v>
      </c>
      <c r="I56">
        <v>1555549.304548502</v>
      </c>
    </row>
    <row r="57" spans="1:9" x14ac:dyDescent="0.2">
      <c r="A57" t="s">
        <v>13395</v>
      </c>
      <c r="B57">
        <v>2069.5432186701601</v>
      </c>
      <c r="D57" t="s">
        <v>13352</v>
      </c>
      <c r="E57">
        <v>33427874.361303002</v>
      </c>
      <c r="F57">
        <f>_xlfn.XLOOKUP(Table18[[#This Row],[rxn]],Table16[rxn],Table16[kapp (1/h)],0)</f>
        <v>34983423.665851504</v>
      </c>
      <c r="G57">
        <f>Table18[[#This Row],[old]]-Table18[[#This Row],[kapp (1/h)]]</f>
        <v>1555549.304548502</v>
      </c>
      <c r="I57">
        <v>8679.1391379339912</v>
      </c>
    </row>
    <row r="58" spans="1:9" x14ac:dyDescent="0.2">
      <c r="A58" t="s">
        <v>13396</v>
      </c>
      <c r="B58">
        <v>81.675138588079193</v>
      </c>
      <c r="D58" t="s">
        <v>13466</v>
      </c>
      <c r="E58">
        <v>103351.36437125001</v>
      </c>
      <c r="F58">
        <f>_xlfn.XLOOKUP(Table18[[#This Row],[rxn]],Table16[rxn],Table16[kapp (1/h)],0)</f>
        <v>112030.503509184</v>
      </c>
      <c r="G58">
        <f>Table18[[#This Row],[old]]-Table18[[#This Row],[kapp (1/h)]]</f>
        <v>8679.1391379339912</v>
      </c>
      <c r="I58">
        <v>1387704.2936309017</v>
      </c>
    </row>
    <row r="59" spans="1:9" x14ac:dyDescent="0.2">
      <c r="A59" t="s">
        <v>13397</v>
      </c>
      <c r="B59">
        <v>238540.43599054799</v>
      </c>
      <c r="D59" t="s">
        <v>13454</v>
      </c>
      <c r="E59">
        <v>21294151.4945971</v>
      </c>
      <c r="F59">
        <f>_xlfn.XLOOKUP(Table18[[#This Row],[rxn]],Table16[rxn],Table16[kapp (1/h)],0)</f>
        <v>22681855.788228001</v>
      </c>
      <c r="G59">
        <f>Table18[[#This Row],[old]]-Table18[[#This Row],[kapp (1/h)]]</f>
        <v>1387704.2936309017</v>
      </c>
      <c r="I59">
        <v>3919.3854597231002</v>
      </c>
    </row>
    <row r="60" spans="1:9" x14ac:dyDescent="0.2">
      <c r="A60" t="s">
        <v>13398</v>
      </c>
      <c r="B60">
        <v>3058.9482872377498</v>
      </c>
      <c r="D60" t="s">
        <v>13448</v>
      </c>
      <c r="E60">
        <v>22646.1985579377</v>
      </c>
      <c r="F60">
        <f>_xlfn.XLOOKUP(Table18[[#This Row],[rxn]],Table16[rxn],Table16[kapp (1/h)],0)</f>
        <v>26565.5840176608</v>
      </c>
      <c r="G60">
        <f>Table18[[#This Row],[old]]-Table18[[#This Row],[kapp (1/h)]]</f>
        <v>3919.3854597231002</v>
      </c>
      <c r="I60">
        <v>1090.6015416115101</v>
      </c>
    </row>
    <row r="61" spans="1:9" x14ac:dyDescent="0.2">
      <c r="A61" t="s">
        <v>13399</v>
      </c>
      <c r="B61">
        <v>135592.98662958</v>
      </c>
      <c r="D61" t="s">
        <v>13357</v>
      </c>
      <c r="E61">
        <v>2312.8960450714499</v>
      </c>
      <c r="F61">
        <f>_xlfn.XLOOKUP(Table18[[#This Row],[rxn]],Table16[rxn],Table16[kapp (1/h)],0)</f>
        <v>3403.49758668296</v>
      </c>
      <c r="G61">
        <f>Table18[[#This Row],[old]]-Table18[[#This Row],[kapp (1/h)]]</f>
        <v>1090.6015416115101</v>
      </c>
      <c r="I61">
        <v>62.974843212120049</v>
      </c>
    </row>
    <row r="62" spans="1:9" x14ac:dyDescent="0.2">
      <c r="A62" t="s">
        <v>13400</v>
      </c>
      <c r="B62">
        <v>66343.808185654896</v>
      </c>
      <c r="D62" t="s">
        <v>13437</v>
      </c>
      <c r="E62">
        <v>2147.6542102878898</v>
      </c>
      <c r="F62">
        <f>_xlfn.XLOOKUP(Table18[[#This Row],[rxn]],Table16[rxn],Table16[kapp (1/h)],0)</f>
        <v>2210.6290535000098</v>
      </c>
      <c r="G62">
        <f>Table18[[#This Row],[old]]-Table18[[#This Row],[kapp (1/h)]]</f>
        <v>62.974843212120049</v>
      </c>
      <c r="I62">
        <v>35181.408365029842</v>
      </c>
    </row>
    <row r="63" spans="1:9" x14ac:dyDescent="0.2">
      <c r="A63" t="s">
        <v>13401</v>
      </c>
      <c r="B63">
        <v>553612.26323855505</v>
      </c>
      <c r="D63" t="s">
        <v>13405</v>
      </c>
      <c r="E63">
        <v>6864175.82912663</v>
      </c>
      <c r="F63">
        <f>_xlfn.XLOOKUP(Table18[[#This Row],[rxn]],Table16[rxn],Table16[kapp (1/h)],0)</f>
        <v>6899357.2374916598</v>
      </c>
      <c r="G63">
        <f>Table18[[#This Row],[old]]-Table18[[#This Row],[kapp (1/h)]]</f>
        <v>35181.408365029842</v>
      </c>
      <c r="I63">
        <v>7.2046797737570056E-2</v>
      </c>
    </row>
    <row r="64" spans="1:9" x14ac:dyDescent="0.2">
      <c r="A64" t="s">
        <v>8280</v>
      </c>
      <c r="B64">
        <v>21888.659085675801</v>
      </c>
      <c r="D64" t="s">
        <v>13375</v>
      </c>
      <c r="E64">
        <v>2.1659392049088599</v>
      </c>
      <c r="F64">
        <f>_xlfn.XLOOKUP(Table18[[#This Row],[rxn]],Table16[rxn],Table16[kapp (1/h)],0)</f>
        <v>2.23798600264643</v>
      </c>
      <c r="G64">
        <f>Table18[[#This Row],[old]]-Table18[[#This Row],[kapp (1/h)]]</f>
        <v>7.2046797737570056E-2</v>
      </c>
      <c r="I64">
        <v>27.73557537024999</v>
      </c>
    </row>
    <row r="65" spans="1:9" x14ac:dyDescent="0.2">
      <c r="A65" t="s">
        <v>13402</v>
      </c>
      <c r="B65">
        <v>15087.779525910901</v>
      </c>
      <c r="D65" t="s">
        <v>13379</v>
      </c>
      <c r="E65">
        <v>2081.0905755798599</v>
      </c>
      <c r="F65">
        <f>_xlfn.XLOOKUP(Table18[[#This Row],[rxn]],Table16[rxn],Table16[kapp (1/h)],0)</f>
        <v>2108.8261509501099</v>
      </c>
      <c r="G65">
        <f>Table18[[#This Row],[old]]-Table18[[#This Row],[kapp (1/h)]]</f>
        <v>27.73557537024999</v>
      </c>
      <c r="I65">
        <v>8.3776636860802682</v>
      </c>
    </row>
    <row r="66" spans="1:9" x14ac:dyDescent="0.2">
      <c r="A66" t="s">
        <v>13403</v>
      </c>
      <c r="B66">
        <v>162466.44310949399</v>
      </c>
      <c r="D66" t="s">
        <v>8490</v>
      </c>
      <c r="E66">
        <v>5699.6878322804696</v>
      </c>
      <c r="F66">
        <f>_xlfn.XLOOKUP(Table18[[#This Row],[rxn]],Table16[rxn],Table16[kapp (1/h)],0)</f>
        <v>5708.0654959665499</v>
      </c>
      <c r="G66">
        <f>Table18[[#This Row],[old]]-Table18[[#This Row],[kapp (1/h)]]</f>
        <v>8.3776636860802682</v>
      </c>
      <c r="I66">
        <v>-13883.4984883543</v>
      </c>
    </row>
    <row r="67" spans="1:9" x14ac:dyDescent="0.2">
      <c r="A67" t="s">
        <v>13404</v>
      </c>
      <c r="B67">
        <v>13088.3850487868</v>
      </c>
      <c r="D67" t="s">
        <v>13435</v>
      </c>
      <c r="E67">
        <v>30529.595440767302</v>
      </c>
      <c r="F67">
        <f>_xlfn.XLOOKUP(Table18[[#This Row],[rxn]],Table16[rxn],Table16[kapp (1/h)],0)</f>
        <v>16646.096952413001</v>
      </c>
      <c r="G67">
        <f>Table18[[#This Row],[old]]-Table18[[#This Row],[kapp (1/h)]]</f>
        <v>-13883.4984883543</v>
      </c>
      <c r="I67">
        <v>426.05484021078996</v>
      </c>
    </row>
    <row r="68" spans="1:9" x14ac:dyDescent="0.2">
      <c r="A68" t="s">
        <v>13405</v>
      </c>
      <c r="B68">
        <v>6899357.2374916598</v>
      </c>
      <c r="D68" t="s">
        <v>13465</v>
      </c>
      <c r="E68">
        <v>1266.9345223755799</v>
      </c>
      <c r="F68">
        <f>_xlfn.XLOOKUP(Table18[[#This Row],[rxn]],Table16[rxn],Table16[kapp (1/h)],0)</f>
        <v>1692.9893625863699</v>
      </c>
      <c r="G68">
        <f>Table18[[#This Row],[old]]-Table18[[#This Row],[kapp (1/h)]]</f>
        <v>426.05484021078996</v>
      </c>
      <c r="I68">
        <v>-2.2097722429210194</v>
      </c>
    </row>
    <row r="69" spans="1:9" x14ac:dyDescent="0.2">
      <c r="A69" t="s">
        <v>8339</v>
      </c>
      <c r="B69">
        <v>742783976.05287194</v>
      </c>
      <c r="D69" t="s">
        <v>13392</v>
      </c>
      <c r="E69">
        <v>167.80708067131101</v>
      </c>
      <c r="F69">
        <f>_xlfn.XLOOKUP(Table18[[#This Row],[rxn]],Table16[rxn],Table16[kapp (1/h)],0)</f>
        <v>165.59730842838999</v>
      </c>
      <c r="G69">
        <f>Table18[[#This Row],[old]]-Table18[[#This Row],[kapp (1/h)]]</f>
        <v>-2.2097722429210194</v>
      </c>
      <c r="I69">
        <v>368.20593467850995</v>
      </c>
    </row>
    <row r="70" spans="1:9" x14ac:dyDescent="0.2">
      <c r="A70" t="s">
        <v>13406</v>
      </c>
      <c r="B70">
        <v>8411.10543011958</v>
      </c>
      <c r="D70" t="s">
        <v>13442</v>
      </c>
      <c r="E70">
        <v>79919.316674067493</v>
      </c>
      <c r="F70">
        <f>_xlfn.XLOOKUP(Table18[[#This Row],[rxn]],Table16[rxn],Table16[kapp (1/h)],0)</f>
        <v>80287.522608746003</v>
      </c>
      <c r="G70">
        <f>Table18[[#This Row],[old]]-Table18[[#This Row],[kapp (1/h)]]</f>
        <v>368.20593467850995</v>
      </c>
      <c r="I70">
        <v>-8368.764412405304</v>
      </c>
    </row>
    <row r="71" spans="1:9" x14ac:dyDescent="0.2">
      <c r="A71" t="s">
        <v>13407</v>
      </c>
      <c r="B71">
        <v>12911.317948149701</v>
      </c>
      <c r="D71" t="s">
        <v>13464</v>
      </c>
      <c r="E71">
        <v>63686.260304984004</v>
      </c>
      <c r="F71">
        <f>_xlfn.XLOOKUP(Table18[[#This Row],[rxn]],Table16[rxn],Table16[kapp (1/h)],0)</f>
        <v>55317.4958925787</v>
      </c>
      <c r="G71">
        <f>Table18[[#This Row],[old]]-Table18[[#This Row],[kapp (1/h)]]</f>
        <v>-8368.764412405304</v>
      </c>
      <c r="I71">
        <v>-992.24824787679972</v>
      </c>
    </row>
    <row r="72" spans="1:9" x14ac:dyDescent="0.2">
      <c r="A72" t="s">
        <v>13408</v>
      </c>
      <c r="B72">
        <v>10173520.7208468</v>
      </c>
      <c r="D72" t="s">
        <v>13425</v>
      </c>
      <c r="E72">
        <v>64166.405163453201</v>
      </c>
      <c r="F72">
        <f>_xlfn.XLOOKUP(Table18[[#This Row],[rxn]],Table16[rxn],Table16[kapp (1/h)],0)</f>
        <v>63174.156915576401</v>
      </c>
      <c r="G72">
        <f>Table18[[#This Row],[old]]-Table18[[#This Row],[kapp (1/h)]]</f>
        <v>-992.24824787679972</v>
      </c>
      <c r="I72">
        <v>22428.835315127802</v>
      </c>
    </row>
    <row r="73" spans="1:9" x14ac:dyDescent="0.2">
      <c r="A73" t="s">
        <v>13409</v>
      </c>
      <c r="B73">
        <v>18277.770306470102</v>
      </c>
      <c r="D73" t="s">
        <v>13424</v>
      </c>
      <c r="E73">
        <v>22860.6863127375</v>
      </c>
      <c r="F73">
        <f>_xlfn.XLOOKUP(Table18[[#This Row],[rxn]],Table16[rxn],Table16[kapp (1/h)],0)</f>
        <v>45289.521627865302</v>
      </c>
      <c r="G73">
        <f>Table18[[#This Row],[old]]-Table18[[#This Row],[kapp (1/h)]]</f>
        <v>22428.835315127802</v>
      </c>
      <c r="I73">
        <v>-82.831427025499579</v>
      </c>
    </row>
    <row r="74" spans="1:9" x14ac:dyDescent="0.2">
      <c r="A74" t="s">
        <v>13410</v>
      </c>
      <c r="B74">
        <v>49061.698906491503</v>
      </c>
      <c r="D74" t="s">
        <v>13404</v>
      </c>
      <c r="E74">
        <v>13171.2164758123</v>
      </c>
      <c r="F74">
        <f>_xlfn.XLOOKUP(Table18[[#This Row],[rxn]],Table16[rxn],Table16[kapp (1/h)],0)</f>
        <v>13088.3850487868</v>
      </c>
      <c r="G74">
        <f>Table18[[#This Row],[old]]-Table18[[#This Row],[kapp (1/h)]]</f>
        <v>-82.831427025499579</v>
      </c>
      <c r="I74">
        <v>20359.825514406984</v>
      </c>
    </row>
    <row r="75" spans="1:9" x14ac:dyDescent="0.2">
      <c r="A75" t="s">
        <v>13411</v>
      </c>
      <c r="B75">
        <v>43850.875171900399</v>
      </c>
      <c r="D75" t="s">
        <v>13397</v>
      </c>
      <c r="E75">
        <v>218180.61047614101</v>
      </c>
      <c r="F75">
        <f>_xlfn.XLOOKUP(Table18[[#This Row],[rxn]],Table16[rxn],Table16[kapp (1/h)],0)</f>
        <v>238540.43599054799</v>
      </c>
      <c r="G75">
        <f>Table18[[#This Row],[old]]-Table18[[#This Row],[kapp (1/h)]]</f>
        <v>20359.825514406984</v>
      </c>
      <c r="I75">
        <v>-3808.9110397036993</v>
      </c>
    </row>
    <row r="76" spans="1:9" x14ac:dyDescent="0.2">
      <c r="A76" t="s">
        <v>13412</v>
      </c>
      <c r="B76">
        <v>304391.47637565603</v>
      </c>
      <c r="D76" t="s">
        <v>13474</v>
      </c>
      <c r="E76">
        <v>8597.9431458640793</v>
      </c>
      <c r="F76">
        <f>_xlfn.XLOOKUP(Table18[[#This Row],[rxn]],Table16[rxn],Table16[kapp (1/h)],0)</f>
        <v>4789.03210616038</v>
      </c>
      <c r="G76">
        <f>Table18[[#This Row],[old]]-Table18[[#This Row],[kapp (1/h)]]</f>
        <v>-3808.9110397036993</v>
      </c>
      <c r="I76">
        <v>98.123349789379972</v>
      </c>
    </row>
    <row r="77" spans="1:9" x14ac:dyDescent="0.2">
      <c r="A77" t="s">
        <v>13413</v>
      </c>
      <c r="B77">
        <v>10378.9903895771</v>
      </c>
      <c r="D77" t="s">
        <v>13388</v>
      </c>
      <c r="E77">
        <v>3400.5704045708999</v>
      </c>
      <c r="F77">
        <f>_xlfn.XLOOKUP(Table18[[#This Row],[rxn]],Table16[rxn],Table16[kapp (1/h)],0)</f>
        <v>3498.6937543602799</v>
      </c>
      <c r="G77">
        <f>Table18[[#This Row],[old]]-Table18[[#This Row],[kapp (1/h)]]</f>
        <v>98.123349789379972</v>
      </c>
      <c r="I77">
        <v>-1374695.0767663321</v>
      </c>
    </row>
    <row r="78" spans="1:9" x14ac:dyDescent="0.2">
      <c r="A78" t="s">
        <v>13414</v>
      </c>
      <c r="B78">
        <v>334.98682426552102</v>
      </c>
      <c r="D78" t="s">
        <v>13460</v>
      </c>
      <c r="E78">
        <v>1682796.8666349601</v>
      </c>
      <c r="F78">
        <f>_xlfn.XLOOKUP(Table18[[#This Row],[rxn]],Table16[rxn],Table16[kapp (1/h)],0)</f>
        <v>308101.78986862802</v>
      </c>
      <c r="G78">
        <f>Table18[[#This Row],[old]]-Table18[[#This Row],[kapp (1/h)]]</f>
        <v>-1374695.0767663321</v>
      </c>
      <c r="I78">
        <v>29.457503624980063</v>
      </c>
    </row>
    <row r="79" spans="1:9" x14ac:dyDescent="0.2">
      <c r="A79" t="s">
        <v>13415</v>
      </c>
      <c r="B79">
        <v>57615310.908925898</v>
      </c>
      <c r="D79" t="s">
        <v>13500</v>
      </c>
      <c r="E79">
        <v>1118.1231583866199</v>
      </c>
      <c r="F79">
        <f>_xlfn.XLOOKUP(Table18[[#This Row],[rxn]],Table16[rxn],Table16[kapp (1/h)],0)</f>
        <v>1147.5806620116</v>
      </c>
      <c r="G79">
        <f>Table18[[#This Row],[old]]-Table18[[#This Row],[kapp (1/h)]]</f>
        <v>29.457503624980063</v>
      </c>
      <c r="I79">
        <v>43254.223978610011</v>
      </c>
    </row>
    <row r="80" spans="1:9" x14ac:dyDescent="0.2">
      <c r="A80" t="s">
        <v>13416</v>
      </c>
      <c r="B80">
        <v>3726.36174812424</v>
      </c>
      <c r="D80" t="s">
        <v>13359</v>
      </c>
      <c r="E80">
        <v>532742.63504127297</v>
      </c>
      <c r="F80">
        <f>_xlfn.XLOOKUP(Table18[[#This Row],[rxn]],Table16[rxn],Table16[kapp (1/h)],0)</f>
        <v>575996.85901988298</v>
      </c>
      <c r="G80">
        <f>Table18[[#This Row],[old]]-Table18[[#This Row],[kapp (1/h)]]</f>
        <v>43254.223978610011</v>
      </c>
      <c r="I80">
        <v>-102.70754379658001</v>
      </c>
    </row>
    <row r="81" spans="1:9" x14ac:dyDescent="0.2">
      <c r="A81" t="s">
        <v>13417</v>
      </c>
      <c r="B81">
        <v>1271.6162284571799</v>
      </c>
      <c r="D81" t="s">
        <v>13417</v>
      </c>
      <c r="E81">
        <v>1374.3237722537599</v>
      </c>
      <c r="F81">
        <f>_xlfn.XLOOKUP(Table18[[#This Row],[rxn]],Table16[rxn],Table16[kapp (1/h)],0)</f>
        <v>1271.6162284571799</v>
      </c>
      <c r="G81">
        <f>Table18[[#This Row],[old]]-Table18[[#This Row],[kapp (1/h)]]</f>
        <v>-102.70754379658001</v>
      </c>
      <c r="I81">
        <v>104.80868938469939</v>
      </c>
    </row>
    <row r="82" spans="1:9" x14ac:dyDescent="0.2">
      <c r="A82" t="s">
        <v>13418</v>
      </c>
      <c r="B82">
        <v>5572.05381134461</v>
      </c>
      <c r="D82" t="s">
        <v>13372</v>
      </c>
      <c r="E82">
        <v>35675.716036279999</v>
      </c>
      <c r="F82">
        <f>_xlfn.XLOOKUP(Table18[[#This Row],[rxn]],Table16[rxn],Table16[kapp (1/h)],0)</f>
        <v>35780.524725664698</v>
      </c>
      <c r="G82">
        <f>Table18[[#This Row],[old]]-Table18[[#This Row],[kapp (1/h)]]</f>
        <v>104.80868938469939</v>
      </c>
      <c r="I82">
        <v>94.800668851699811</v>
      </c>
    </row>
    <row r="83" spans="1:9" x14ac:dyDescent="0.2">
      <c r="A83" t="s">
        <v>13419</v>
      </c>
      <c r="B83">
        <v>33710.7167793349</v>
      </c>
      <c r="D83" t="s">
        <v>13356</v>
      </c>
      <c r="E83">
        <v>14927.3969119743</v>
      </c>
      <c r="F83">
        <f>_xlfn.XLOOKUP(Table18[[#This Row],[rxn]],Table16[rxn],Table16[kapp (1/h)],0)</f>
        <v>15022.197580825999</v>
      </c>
      <c r="G83">
        <f>Table18[[#This Row],[old]]-Table18[[#This Row],[kapp (1/h)]]</f>
        <v>94.800668851699811</v>
      </c>
      <c r="I83">
        <v>-146535.51071637002</v>
      </c>
    </row>
    <row r="84" spans="1:9" x14ac:dyDescent="0.2">
      <c r="A84" t="s">
        <v>13420</v>
      </c>
      <c r="B84">
        <v>2331.5989215401</v>
      </c>
      <c r="D84" t="s">
        <v>8471</v>
      </c>
      <c r="E84">
        <v>380584.49919041601</v>
      </c>
      <c r="F84">
        <f>_xlfn.XLOOKUP(Table18[[#This Row],[rxn]],Table16[rxn],Table16[kapp (1/h)],0)</f>
        <v>234048.988474046</v>
      </c>
      <c r="G84">
        <f>Table18[[#This Row],[old]]-Table18[[#This Row],[kapp (1/h)]]</f>
        <v>-146535.51071637002</v>
      </c>
      <c r="I84">
        <v>52.566592246369964</v>
      </c>
    </row>
    <row r="85" spans="1:9" x14ac:dyDescent="0.2">
      <c r="A85" t="s">
        <v>13421</v>
      </c>
      <c r="B85">
        <v>1615081.4121484901</v>
      </c>
      <c r="D85" t="s">
        <v>13395</v>
      </c>
      <c r="E85">
        <v>2016.9766264237901</v>
      </c>
      <c r="F85">
        <f>_xlfn.XLOOKUP(Table18[[#This Row],[rxn]],Table16[rxn],Table16[kapp (1/h)],0)</f>
        <v>2069.5432186701601</v>
      </c>
      <c r="G85">
        <f>Table18[[#This Row],[old]]-Table18[[#This Row],[kapp (1/h)]]</f>
        <v>52.566592246369964</v>
      </c>
      <c r="I85">
        <v>-0.10627511918004018</v>
      </c>
    </row>
    <row r="86" spans="1:9" x14ac:dyDescent="0.2">
      <c r="A86" t="s">
        <v>13422</v>
      </c>
      <c r="B86">
        <v>3361.0563377512899</v>
      </c>
      <c r="D86" t="s">
        <v>13367</v>
      </c>
      <c r="E86">
        <v>6.1070716305281598</v>
      </c>
      <c r="F86">
        <f>_xlfn.XLOOKUP(Table18[[#This Row],[rxn]],Table16[rxn],Table16[kapp (1/h)],0)</f>
        <v>6.0007965113481196</v>
      </c>
      <c r="G86">
        <f>Table18[[#This Row],[old]]-Table18[[#This Row],[kapp (1/h)]]</f>
        <v>-0.10627511918004018</v>
      </c>
      <c r="I86">
        <v>159671.64165969007</v>
      </c>
    </row>
    <row r="87" spans="1:9" x14ac:dyDescent="0.2">
      <c r="A87" t="s">
        <v>13423</v>
      </c>
      <c r="B87">
        <v>131568.78325130799</v>
      </c>
      <c r="D87" t="s">
        <v>8317</v>
      </c>
      <c r="E87">
        <v>1142624.28088119</v>
      </c>
      <c r="F87">
        <f>_xlfn.XLOOKUP(Table18[[#This Row],[rxn]],Table16[rxn],Table16[kapp (1/h)],0)</f>
        <v>1302295.92254088</v>
      </c>
      <c r="G87">
        <f>Table18[[#This Row],[old]]-Table18[[#This Row],[kapp (1/h)]]</f>
        <v>159671.64165969007</v>
      </c>
      <c r="I87">
        <v>13705.579699506179</v>
      </c>
    </row>
    <row r="88" spans="1:9" x14ac:dyDescent="0.2">
      <c r="A88" t="s">
        <v>13424</v>
      </c>
      <c r="B88">
        <v>45289.521627865302</v>
      </c>
      <c r="D88" t="s">
        <v>8541</v>
      </c>
      <c r="E88">
        <v>3871.2655393094201</v>
      </c>
      <c r="F88">
        <f>_xlfn.XLOOKUP(Table18[[#This Row],[rxn]],Table16[rxn],Table16[kapp (1/h)],0)</f>
        <v>17576.8452388156</v>
      </c>
      <c r="G88">
        <f>Table18[[#This Row],[old]]-Table18[[#This Row],[kapp (1/h)]]</f>
        <v>13705.579699506179</v>
      </c>
      <c r="I88">
        <v>73442.837882267981</v>
      </c>
    </row>
    <row r="89" spans="1:9" x14ac:dyDescent="0.2">
      <c r="A89" t="s">
        <v>13425</v>
      </c>
      <c r="B89">
        <v>63174.156915576401</v>
      </c>
      <c r="D89" t="s">
        <v>13353</v>
      </c>
      <c r="E89">
        <v>163661.88805003301</v>
      </c>
      <c r="F89">
        <f>_xlfn.XLOOKUP(Table18[[#This Row],[rxn]],Table16[rxn],Table16[kapp (1/h)],0)</f>
        <v>237104.72593230099</v>
      </c>
      <c r="G89">
        <f>Table18[[#This Row],[old]]-Table18[[#This Row],[kapp (1/h)]]</f>
        <v>73442.837882267981</v>
      </c>
      <c r="I89">
        <v>49717.825659164009</v>
      </c>
    </row>
    <row r="90" spans="1:9" x14ac:dyDescent="0.2">
      <c r="A90" t="s">
        <v>13426</v>
      </c>
      <c r="B90">
        <v>63.071047795658203</v>
      </c>
      <c r="D90" t="s">
        <v>13496</v>
      </c>
      <c r="E90">
        <v>118183.69878835</v>
      </c>
      <c r="F90">
        <f>_xlfn.XLOOKUP(Table18[[#This Row],[rxn]],Table16[rxn],Table16[kapp (1/h)],0)</f>
        <v>167901.52444751401</v>
      </c>
      <c r="G90">
        <f>Table18[[#This Row],[old]]-Table18[[#This Row],[kapp (1/h)]]</f>
        <v>49717.825659164009</v>
      </c>
      <c r="I90">
        <v>152.01300252369947</v>
      </c>
    </row>
    <row r="91" spans="1:9" x14ac:dyDescent="0.2">
      <c r="A91" t="s">
        <v>13427</v>
      </c>
      <c r="B91">
        <v>135749.071460254</v>
      </c>
      <c r="D91" t="s">
        <v>13470</v>
      </c>
      <c r="E91">
        <v>11574.2622893224</v>
      </c>
      <c r="F91">
        <f>_xlfn.XLOOKUP(Table18[[#This Row],[rxn]],Table16[rxn],Table16[kapp (1/h)],0)</f>
        <v>11726.275291846099</v>
      </c>
      <c r="G91">
        <f>Table18[[#This Row],[old]]-Table18[[#This Row],[kapp (1/h)]]</f>
        <v>152.01300252369947</v>
      </c>
      <c r="I91">
        <v>2728.8506029728196</v>
      </c>
    </row>
    <row r="92" spans="1:9" x14ac:dyDescent="0.2">
      <c r="A92" t="s">
        <v>13428</v>
      </c>
      <c r="B92">
        <v>33968.1326634055</v>
      </c>
      <c r="D92" t="s">
        <v>13440</v>
      </c>
      <c r="E92">
        <v>7918.5980552326801</v>
      </c>
      <c r="F92">
        <f>_xlfn.XLOOKUP(Table18[[#This Row],[rxn]],Table16[rxn],Table16[kapp (1/h)],0)</f>
        <v>10647.4486582055</v>
      </c>
      <c r="G92">
        <f>Table18[[#This Row],[old]]-Table18[[#This Row],[kapp (1/h)]]</f>
        <v>2728.8506029728196</v>
      </c>
      <c r="I92">
        <v>2576.5802790667003</v>
      </c>
    </row>
    <row r="93" spans="1:9" x14ac:dyDescent="0.2">
      <c r="A93" t="s">
        <v>13429</v>
      </c>
      <c r="B93">
        <v>10866.967612992299</v>
      </c>
      <c r="D93" t="s">
        <v>13407</v>
      </c>
      <c r="E93">
        <v>10334.737669083001</v>
      </c>
      <c r="F93">
        <f>_xlfn.XLOOKUP(Table18[[#This Row],[rxn]],Table16[rxn],Table16[kapp (1/h)],0)</f>
        <v>12911.317948149701</v>
      </c>
      <c r="G93">
        <f>Table18[[#This Row],[old]]-Table18[[#This Row],[kapp (1/h)]]</f>
        <v>2576.5802790667003</v>
      </c>
      <c r="I93">
        <v>21708.460496173007</v>
      </c>
    </row>
    <row r="94" spans="1:9" x14ac:dyDescent="0.2">
      <c r="A94" t="s">
        <v>13430</v>
      </c>
      <c r="B94">
        <v>36435.907268124902</v>
      </c>
      <c r="D94" t="s">
        <v>13473</v>
      </c>
      <c r="E94">
        <v>764738.28932379303</v>
      </c>
      <c r="F94">
        <f>_xlfn.XLOOKUP(Table18[[#This Row],[rxn]],Table16[rxn],Table16[kapp (1/h)],0)</f>
        <v>786446.74981996603</v>
      </c>
      <c r="G94">
        <f>Table18[[#This Row],[old]]-Table18[[#This Row],[kapp (1/h)]]</f>
        <v>21708.460496173007</v>
      </c>
      <c r="I94">
        <v>231.46138741747927</v>
      </c>
    </row>
    <row r="95" spans="1:9" x14ac:dyDescent="0.2">
      <c r="A95" t="s">
        <v>13431</v>
      </c>
      <c r="B95">
        <v>10014.2973605922</v>
      </c>
      <c r="D95" t="s">
        <v>13476</v>
      </c>
      <c r="E95">
        <v>4645.3542118060104</v>
      </c>
      <c r="F95">
        <f>_xlfn.XLOOKUP(Table18[[#This Row],[rxn]],Table16[rxn],Table16[kapp (1/h)],0)</f>
        <v>4876.8155992234897</v>
      </c>
      <c r="G95">
        <f>Table18[[#This Row],[old]]-Table18[[#This Row],[kapp (1/h)]]</f>
        <v>231.46138741747927</v>
      </c>
      <c r="I95">
        <v>-586851.81959687965</v>
      </c>
    </row>
    <row r="96" spans="1:9" x14ac:dyDescent="0.2">
      <c r="A96" t="s">
        <v>13432</v>
      </c>
      <c r="B96">
        <v>36902.483642294901</v>
      </c>
      <c r="D96" t="s">
        <v>13383</v>
      </c>
      <c r="E96">
        <v>3065123.9868319398</v>
      </c>
      <c r="F96">
        <f>_xlfn.XLOOKUP(Table18[[#This Row],[rxn]],Table16[rxn],Table16[kapp (1/h)],0)</f>
        <v>2478272.1672350601</v>
      </c>
      <c r="G96">
        <f>Table18[[#This Row],[old]]-Table18[[#This Row],[kapp (1/h)]]</f>
        <v>-586851.81959687965</v>
      </c>
      <c r="I96">
        <v>8152.2576401892093</v>
      </c>
    </row>
    <row r="97" spans="1:9" x14ac:dyDescent="0.2">
      <c r="A97" t="s">
        <v>13433</v>
      </c>
      <c r="B97">
        <v>354.40816943336898</v>
      </c>
      <c r="D97" t="s">
        <v>13475</v>
      </c>
      <c r="E97">
        <v>4554.9327622929904</v>
      </c>
      <c r="F97">
        <f>_xlfn.XLOOKUP(Table18[[#This Row],[rxn]],Table16[rxn],Table16[kapp (1/h)],0)</f>
        <v>12707.1904024822</v>
      </c>
      <c r="G97">
        <f>Table18[[#This Row],[old]]-Table18[[#This Row],[kapp (1/h)]]</f>
        <v>8152.2576401892093</v>
      </c>
      <c r="I97">
        <v>42201.536165991041</v>
      </c>
    </row>
    <row r="98" spans="1:9" x14ac:dyDescent="0.2">
      <c r="A98" t="s">
        <v>13434</v>
      </c>
      <c r="B98">
        <v>39534.598866141503</v>
      </c>
      <c r="D98" t="s">
        <v>13412</v>
      </c>
      <c r="E98">
        <v>262189.94020966499</v>
      </c>
      <c r="F98">
        <f>_xlfn.XLOOKUP(Table18[[#This Row],[rxn]],Table16[rxn],Table16[kapp (1/h)],0)</f>
        <v>304391.47637565603</v>
      </c>
      <c r="G98">
        <f>Table18[[#This Row],[old]]-Table18[[#This Row],[kapp (1/h)]]</f>
        <v>42201.536165991041</v>
      </c>
      <c r="I98">
        <v>827.70896738980082</v>
      </c>
    </row>
    <row r="99" spans="1:9" x14ac:dyDescent="0.2">
      <c r="A99" t="s">
        <v>13435</v>
      </c>
      <c r="B99">
        <v>16646.096952413001</v>
      </c>
      <c r="D99" t="s">
        <v>13389</v>
      </c>
      <c r="E99">
        <v>61244.6258187985</v>
      </c>
      <c r="F99">
        <f>_xlfn.XLOOKUP(Table18[[#This Row],[rxn]],Table16[rxn],Table16[kapp (1/h)],0)</f>
        <v>62072.334786188301</v>
      </c>
      <c r="G99">
        <f>Table18[[#This Row],[old]]-Table18[[#This Row],[kapp (1/h)]]</f>
        <v>827.70896738980082</v>
      </c>
      <c r="I99">
        <v>705.73767043410044</v>
      </c>
    </row>
    <row r="100" spans="1:9" x14ac:dyDescent="0.2">
      <c r="A100" t="s">
        <v>13436</v>
      </c>
      <c r="B100">
        <v>1191013.8180173801</v>
      </c>
      <c r="D100" t="s">
        <v>13402</v>
      </c>
      <c r="E100">
        <v>14382.0418554768</v>
      </c>
      <c r="F100">
        <f>_xlfn.XLOOKUP(Table18[[#This Row],[rxn]],Table16[rxn],Table16[kapp (1/h)],0)</f>
        <v>15087.779525910901</v>
      </c>
      <c r="G100">
        <f>Table18[[#This Row],[old]]-Table18[[#This Row],[kapp (1/h)]]</f>
        <v>705.73767043410044</v>
      </c>
      <c r="I100">
        <v>1532.6488571330046</v>
      </c>
    </row>
    <row r="101" spans="1:9" x14ac:dyDescent="0.2">
      <c r="A101" t="s">
        <v>13437</v>
      </c>
      <c r="B101">
        <v>2210.6290535000098</v>
      </c>
      <c r="D101" t="s">
        <v>13391</v>
      </c>
      <c r="E101">
        <v>36155.667308425996</v>
      </c>
      <c r="F101">
        <f>_xlfn.XLOOKUP(Table18[[#This Row],[rxn]],Table16[rxn],Table16[kapp (1/h)],0)</f>
        <v>37688.316165559001</v>
      </c>
      <c r="G101">
        <f>Table18[[#This Row],[old]]-Table18[[#This Row],[kapp (1/h)]]</f>
        <v>1532.6488571330046</v>
      </c>
      <c r="I101">
        <v>-15.776999178659935</v>
      </c>
    </row>
    <row r="102" spans="1:9" x14ac:dyDescent="0.2">
      <c r="A102" t="s">
        <v>8490</v>
      </c>
      <c r="B102">
        <v>5708.0654959665499</v>
      </c>
      <c r="D102" t="s">
        <v>13366</v>
      </c>
      <c r="E102">
        <v>1268.94284442977</v>
      </c>
      <c r="F102">
        <f>_xlfn.XLOOKUP(Table18[[#This Row],[rxn]],Table16[rxn],Table16[kapp (1/h)],0)</f>
        <v>1253.1658452511101</v>
      </c>
      <c r="G102">
        <f>Table18[[#This Row],[old]]-Table18[[#This Row],[kapp (1/h)]]</f>
        <v>-15.776999178659935</v>
      </c>
      <c r="I102">
        <v>-1963.429832073698</v>
      </c>
    </row>
    <row r="103" spans="1:9" x14ac:dyDescent="0.2">
      <c r="A103" t="s">
        <v>13438</v>
      </c>
      <c r="B103">
        <v>304241.54896580399</v>
      </c>
      <c r="D103" t="s">
        <v>13486</v>
      </c>
      <c r="E103">
        <v>17789.633182885798</v>
      </c>
      <c r="F103">
        <f>_xlfn.XLOOKUP(Table18[[#This Row],[rxn]],Table16[rxn],Table16[kapp (1/h)],0)</f>
        <v>15826.2033508121</v>
      </c>
      <c r="G103">
        <f>Table18[[#This Row],[old]]-Table18[[#This Row],[kapp (1/h)]]</f>
        <v>-1963.429832073698</v>
      </c>
      <c r="I103">
        <v>71440.785355248954</v>
      </c>
    </row>
    <row r="104" spans="1:9" x14ac:dyDescent="0.2">
      <c r="A104" t="s">
        <v>13439</v>
      </c>
      <c r="B104">
        <v>26036.7614694695</v>
      </c>
      <c r="D104" t="s">
        <v>13349</v>
      </c>
      <c r="E104">
        <v>814198.23421418399</v>
      </c>
      <c r="F104">
        <f>_xlfn.XLOOKUP(Table18[[#This Row],[rxn]],Table16[rxn],Table16[kapp (1/h)],0)</f>
        <v>885639.01956943294</v>
      </c>
      <c r="G104">
        <f>Table18[[#This Row],[old]]-Table18[[#This Row],[kapp (1/h)]]</f>
        <v>71440.785355248954</v>
      </c>
      <c r="I104">
        <v>3371.8261964785997</v>
      </c>
    </row>
    <row r="105" spans="1:9" x14ac:dyDescent="0.2">
      <c r="A105" t="s">
        <v>13440</v>
      </c>
      <c r="B105">
        <v>10647.4486582055</v>
      </c>
      <c r="D105" t="s">
        <v>13348</v>
      </c>
      <c r="E105">
        <v>2959.5164970462301</v>
      </c>
      <c r="F105">
        <f>_xlfn.XLOOKUP(Table18[[#This Row],[rxn]],Table16[rxn],Table16[kapp (1/h)],0)</f>
        <v>6331.3426935248299</v>
      </c>
      <c r="G105">
        <f>Table18[[#This Row],[old]]-Table18[[#This Row],[kapp (1/h)]]</f>
        <v>3371.8261964785997</v>
      </c>
      <c r="I105">
        <v>501.46083710840321</v>
      </c>
    </row>
    <row r="106" spans="1:9" x14ac:dyDescent="0.2">
      <c r="A106" t="s">
        <v>8529</v>
      </c>
      <c r="B106">
        <v>781616.53382710996</v>
      </c>
      <c r="D106" t="s">
        <v>13409</v>
      </c>
      <c r="E106">
        <v>17776.309469361699</v>
      </c>
      <c r="F106">
        <f>_xlfn.XLOOKUP(Table18[[#This Row],[rxn]],Table16[rxn],Table16[kapp (1/h)],0)</f>
        <v>18277.770306470102</v>
      </c>
      <c r="G106">
        <f>Table18[[#This Row],[old]]-Table18[[#This Row],[kapp (1/h)]]</f>
        <v>501.46083710840321</v>
      </c>
      <c r="I106">
        <v>1583.9204414034598</v>
      </c>
    </row>
    <row r="107" spans="1:9" x14ac:dyDescent="0.2">
      <c r="A107" t="s">
        <v>13441</v>
      </c>
      <c r="B107">
        <v>1304788.5582206801</v>
      </c>
      <c r="D107" t="s">
        <v>13398</v>
      </c>
      <c r="E107">
        <v>1475.02784583429</v>
      </c>
      <c r="F107">
        <f>_xlfn.XLOOKUP(Table18[[#This Row],[rxn]],Table16[rxn],Table16[kapp (1/h)],0)</f>
        <v>3058.9482872377498</v>
      </c>
      <c r="G107">
        <f>Table18[[#This Row],[old]]-Table18[[#This Row],[kapp (1/h)]]</f>
        <v>1583.9204414034598</v>
      </c>
      <c r="I107">
        <v>22929.6331837129</v>
      </c>
    </row>
    <row r="108" spans="1:9" x14ac:dyDescent="0.2">
      <c r="A108" t="s">
        <v>13442</v>
      </c>
      <c r="B108">
        <v>80287.522608746003</v>
      </c>
      <c r="D108" t="s">
        <v>13428</v>
      </c>
      <c r="E108">
        <v>11038.4994796926</v>
      </c>
      <c r="F108">
        <f>_xlfn.XLOOKUP(Table18[[#This Row],[rxn]],Table16[rxn],Table16[kapp (1/h)],0)</f>
        <v>33968.1326634055</v>
      </c>
      <c r="G108">
        <f>Table18[[#This Row],[old]]-Table18[[#This Row],[kapp (1/h)]]</f>
        <v>22929.6331837129</v>
      </c>
      <c r="I108">
        <v>18893.908538601296</v>
      </c>
    </row>
    <row r="109" spans="1:9" x14ac:dyDescent="0.2">
      <c r="A109" t="s">
        <v>13443</v>
      </c>
      <c r="B109">
        <v>3324.7824055256301</v>
      </c>
      <c r="D109" t="s">
        <v>13455</v>
      </c>
      <c r="E109">
        <v>24660.986341866701</v>
      </c>
      <c r="F109">
        <f>_xlfn.XLOOKUP(Table18[[#This Row],[rxn]],Table16[rxn],Table16[kapp (1/h)],0)</f>
        <v>43554.894880467997</v>
      </c>
      <c r="G109">
        <f>Table18[[#This Row],[old]]-Table18[[#This Row],[kapp (1/h)]]</f>
        <v>18893.908538601296</v>
      </c>
      <c r="I109">
        <v>597.91790593490441</v>
      </c>
    </row>
    <row r="110" spans="1:9" x14ac:dyDescent="0.2">
      <c r="A110" t="s">
        <v>13444</v>
      </c>
      <c r="B110">
        <v>40374951.901835702</v>
      </c>
      <c r="D110" t="s">
        <v>13430</v>
      </c>
      <c r="E110">
        <v>35837.989362189997</v>
      </c>
      <c r="F110">
        <f>_xlfn.XLOOKUP(Table18[[#This Row],[rxn]],Table16[rxn],Table16[kapp (1/h)],0)</f>
        <v>36435.907268124902</v>
      </c>
      <c r="G110">
        <f>Table18[[#This Row],[old]]-Table18[[#This Row],[kapp (1/h)]]</f>
        <v>597.91790593490441</v>
      </c>
      <c r="I110">
        <v>-2823.3180211200088</v>
      </c>
    </row>
    <row r="111" spans="1:9" x14ac:dyDescent="0.2">
      <c r="A111" t="s">
        <v>13445</v>
      </c>
      <c r="B111">
        <v>64.195721243617399</v>
      </c>
      <c r="D111" t="s">
        <v>13461</v>
      </c>
      <c r="E111">
        <v>103062.503077913</v>
      </c>
      <c r="F111">
        <f>_xlfn.XLOOKUP(Table18[[#This Row],[rxn]],Table16[rxn],Table16[kapp (1/h)],0)</f>
        <v>100239.18505679299</v>
      </c>
      <c r="G111">
        <f>Table18[[#This Row],[old]]-Table18[[#This Row],[kapp (1/h)]]</f>
        <v>-2823.3180211200088</v>
      </c>
      <c r="I111">
        <v>355.29729446600322</v>
      </c>
    </row>
    <row r="112" spans="1:9" x14ac:dyDescent="0.2">
      <c r="A112" t="s">
        <v>13446</v>
      </c>
      <c r="B112">
        <v>4678.3119983312099</v>
      </c>
      <c r="D112" t="s">
        <v>13368</v>
      </c>
      <c r="E112">
        <v>27137.880638715498</v>
      </c>
      <c r="F112">
        <f>_xlfn.XLOOKUP(Table18[[#This Row],[rxn]],Table16[rxn],Table16[kapp (1/h)],0)</f>
        <v>27493.177933181501</v>
      </c>
      <c r="G112">
        <f>Table18[[#This Row],[old]]-Table18[[#This Row],[kapp (1/h)]]</f>
        <v>355.29729446600322</v>
      </c>
      <c r="I112">
        <v>-66965.737249989994</v>
      </c>
    </row>
    <row r="113" spans="1:9" x14ac:dyDescent="0.2">
      <c r="A113" t="s">
        <v>13447</v>
      </c>
      <c r="B113">
        <v>14490.8317545266</v>
      </c>
      <c r="D113" t="s">
        <v>13438</v>
      </c>
      <c r="E113">
        <v>371207.28621579398</v>
      </c>
      <c r="F113">
        <f>_xlfn.XLOOKUP(Table18[[#This Row],[rxn]],Table16[rxn],Table16[kapp (1/h)],0)</f>
        <v>304241.54896580399</v>
      </c>
      <c r="G113">
        <f>Table18[[#This Row],[old]]-Table18[[#This Row],[kapp (1/h)]]</f>
        <v>-66965.737249989994</v>
      </c>
      <c r="I113">
        <v>26.025917573112963</v>
      </c>
    </row>
    <row r="114" spans="1:9" x14ac:dyDescent="0.2">
      <c r="A114" t="s">
        <v>13448</v>
      </c>
      <c r="B114">
        <v>26565.5840176608</v>
      </c>
      <c r="D114" t="s">
        <v>13433</v>
      </c>
      <c r="E114">
        <v>328.38225186025602</v>
      </c>
      <c r="F114">
        <f>_xlfn.XLOOKUP(Table18[[#This Row],[rxn]],Table16[rxn],Table16[kapp (1/h)],0)</f>
        <v>354.40816943336898</v>
      </c>
      <c r="G114">
        <f>Table18[[#This Row],[old]]-Table18[[#This Row],[kapp (1/h)]]</f>
        <v>26.025917573112963</v>
      </c>
      <c r="I114">
        <v>-28531.880264317035</v>
      </c>
    </row>
    <row r="115" spans="1:9" x14ac:dyDescent="0.2">
      <c r="A115" t="s">
        <v>13449</v>
      </c>
      <c r="B115">
        <v>959208.46549582703</v>
      </c>
      <c r="D115" t="s">
        <v>13380</v>
      </c>
      <c r="E115">
        <v>302380.54149432702</v>
      </c>
      <c r="F115">
        <f>_xlfn.XLOOKUP(Table18[[#This Row],[rxn]],Table16[rxn],Table16[kapp (1/h)],0)</f>
        <v>273848.66123000998</v>
      </c>
      <c r="G115">
        <f>Table18[[#This Row],[old]]-Table18[[#This Row],[kapp (1/h)]]</f>
        <v>-28531.880264317035</v>
      </c>
      <c r="I115">
        <v>1569.8717374684056</v>
      </c>
    </row>
    <row r="116" spans="1:9" x14ac:dyDescent="0.2">
      <c r="A116" t="s">
        <v>13450</v>
      </c>
      <c r="B116">
        <v>3863.5135826820301</v>
      </c>
      <c r="D116" t="s">
        <v>13456</v>
      </c>
      <c r="E116">
        <v>84095.562305254498</v>
      </c>
      <c r="F116">
        <f>_xlfn.XLOOKUP(Table18[[#This Row],[rxn]],Table16[rxn],Table16[kapp (1/h)],0)</f>
        <v>85665.434042722904</v>
      </c>
      <c r="G116">
        <f>Table18[[#This Row],[old]]-Table18[[#This Row],[kapp (1/h)]]</f>
        <v>1569.8717374684056</v>
      </c>
      <c r="I116">
        <v>-20338773.761534095</v>
      </c>
    </row>
    <row r="117" spans="1:9" x14ac:dyDescent="0.2">
      <c r="A117" t="s">
        <v>13451</v>
      </c>
      <c r="B117">
        <v>16432.898515052198</v>
      </c>
      <c r="D117" t="s">
        <v>8339</v>
      </c>
      <c r="E117">
        <v>763122749.81440604</v>
      </c>
      <c r="F117">
        <f>_xlfn.XLOOKUP(Table18[[#This Row],[rxn]],Table16[rxn],Table16[kapp (1/h)],0)</f>
        <v>742783976.05287194</v>
      </c>
      <c r="G117">
        <f>Table18[[#This Row],[old]]-Table18[[#This Row],[kapp (1/h)]]</f>
        <v>-20338773.761534095</v>
      </c>
      <c r="I117">
        <v>3.8689785788429987</v>
      </c>
    </row>
    <row r="118" spans="1:9" x14ac:dyDescent="0.2">
      <c r="A118" t="s">
        <v>13452</v>
      </c>
      <c r="B118">
        <v>380096.83724875399</v>
      </c>
      <c r="D118" t="s">
        <v>13480</v>
      </c>
      <c r="E118">
        <v>100.56405819048599</v>
      </c>
      <c r="F118">
        <f>_xlfn.XLOOKUP(Table18[[#This Row],[rxn]],Table16[rxn],Table16[kapp (1/h)],0)</f>
        <v>104.43303676932899</v>
      </c>
      <c r="G118">
        <f>Table18[[#This Row],[old]]-Table18[[#This Row],[kapp (1/h)]]</f>
        <v>3.8689785788429987</v>
      </c>
      <c r="I118">
        <v>-2.5618300508619996</v>
      </c>
    </row>
    <row r="119" spans="1:9" x14ac:dyDescent="0.2">
      <c r="A119" t="s">
        <v>13453</v>
      </c>
      <c r="B119">
        <v>115477.23227383</v>
      </c>
      <c r="D119" t="s">
        <v>13414</v>
      </c>
      <c r="E119">
        <v>337.54865431638302</v>
      </c>
      <c r="F119">
        <f>_xlfn.XLOOKUP(Table18[[#This Row],[rxn]],Table16[rxn],Table16[kapp (1/h)],0)</f>
        <v>334.98682426552102</v>
      </c>
      <c r="G119">
        <f>Table18[[#This Row],[old]]-Table18[[#This Row],[kapp (1/h)]]</f>
        <v>-2.5618300508619996</v>
      </c>
      <c r="I119">
        <v>-0.42267730178730289</v>
      </c>
    </row>
    <row r="120" spans="1:9" x14ac:dyDescent="0.2">
      <c r="A120" t="s">
        <v>13454</v>
      </c>
      <c r="B120">
        <v>22681855.788228001</v>
      </c>
      <c r="D120" t="s">
        <v>13396</v>
      </c>
      <c r="E120">
        <v>82.097815889866496</v>
      </c>
      <c r="F120">
        <f>_xlfn.XLOOKUP(Table18[[#This Row],[rxn]],Table16[rxn],Table16[kapp (1/h)],0)</f>
        <v>81.675138588079193</v>
      </c>
      <c r="G120">
        <f>Table18[[#This Row],[old]]-Table18[[#This Row],[kapp (1/h)]]</f>
        <v>-0.42267730178730289</v>
      </c>
      <c r="I120">
        <v>-961.71369947149924</v>
      </c>
    </row>
    <row r="121" spans="1:9" x14ac:dyDescent="0.2">
      <c r="A121" t="s">
        <v>13455</v>
      </c>
      <c r="B121">
        <v>43554.894880467997</v>
      </c>
      <c r="D121" t="s">
        <v>13350</v>
      </c>
      <c r="E121">
        <v>5881.7777335070496</v>
      </c>
      <c r="F121">
        <f>_xlfn.XLOOKUP(Table18[[#This Row],[rxn]],Table16[rxn],Table16[kapp (1/h)],0)</f>
        <v>4920.0640340355503</v>
      </c>
      <c r="G121">
        <f>Table18[[#This Row],[old]]-Table18[[#This Row],[kapp (1/h)]]</f>
        <v>-961.71369947149924</v>
      </c>
      <c r="I121">
        <v>2090.6550518291042</v>
      </c>
    </row>
    <row r="122" spans="1:9" x14ac:dyDescent="0.2">
      <c r="A122" t="s">
        <v>13456</v>
      </c>
      <c r="B122">
        <v>85665.434042722904</v>
      </c>
      <c r="D122" t="s">
        <v>13434</v>
      </c>
      <c r="E122">
        <v>37443.943814312399</v>
      </c>
      <c r="F122">
        <f>_xlfn.XLOOKUP(Table18[[#This Row],[rxn]],Table16[rxn],Table16[kapp (1/h)],0)</f>
        <v>39534.598866141503</v>
      </c>
      <c r="G122">
        <f>Table18[[#This Row],[old]]-Table18[[#This Row],[kapp (1/h)]]</f>
        <v>2090.6550518291042</v>
      </c>
      <c r="I122">
        <v>328.85857928580117</v>
      </c>
    </row>
    <row r="123" spans="1:9" x14ac:dyDescent="0.2">
      <c r="A123" t="s">
        <v>13457</v>
      </c>
      <c r="B123">
        <v>4712.7169198083802</v>
      </c>
      <c r="D123" t="s">
        <v>13390</v>
      </c>
      <c r="E123">
        <v>11213.429440203699</v>
      </c>
      <c r="F123">
        <f>_xlfn.XLOOKUP(Table18[[#This Row],[rxn]],Table16[rxn],Table16[kapp (1/h)],0)</f>
        <v>11542.288019489501</v>
      </c>
      <c r="G123">
        <f>Table18[[#This Row],[old]]-Table18[[#This Row],[kapp (1/h)]]</f>
        <v>328.85857928580117</v>
      </c>
      <c r="I123">
        <v>-923605.59531345032</v>
      </c>
    </row>
    <row r="124" spans="1:9" x14ac:dyDescent="0.2">
      <c r="A124" t="s">
        <v>13458</v>
      </c>
      <c r="B124">
        <v>4162.1794279433198</v>
      </c>
      <c r="D124" t="s">
        <v>13462</v>
      </c>
      <c r="E124">
        <v>5315850.8185972404</v>
      </c>
      <c r="F124">
        <f>_xlfn.XLOOKUP(Table18[[#This Row],[rxn]],Table16[rxn],Table16[kapp (1/h)],0)</f>
        <v>4392245.2232837901</v>
      </c>
      <c r="G124">
        <f>Table18[[#This Row],[old]]-Table18[[#This Row],[kapp (1/h)]]</f>
        <v>-923605.59531345032</v>
      </c>
      <c r="I124">
        <v>3363.1298982371991</v>
      </c>
    </row>
    <row r="125" spans="1:9" x14ac:dyDescent="0.2">
      <c r="A125" t="s">
        <v>13459</v>
      </c>
      <c r="B125">
        <v>732837.88954866899</v>
      </c>
      <c r="D125" t="s">
        <v>13429</v>
      </c>
      <c r="E125">
        <v>7503.8377147551</v>
      </c>
      <c r="F125">
        <f>_xlfn.XLOOKUP(Table18[[#This Row],[rxn]],Table16[rxn],Table16[kapp (1/h)],0)</f>
        <v>10866.967612992299</v>
      </c>
      <c r="G125">
        <f>Table18[[#This Row],[old]]-Table18[[#This Row],[kapp (1/h)]]</f>
        <v>3363.1298982371991</v>
      </c>
      <c r="I125">
        <v>596.62490399341004</v>
      </c>
    </row>
    <row r="126" spans="1:9" x14ac:dyDescent="0.2">
      <c r="A126" t="s">
        <v>13460</v>
      </c>
      <c r="B126">
        <v>308101.78986862802</v>
      </c>
      <c r="D126" t="s">
        <v>13406</v>
      </c>
      <c r="E126">
        <v>7814.4805261261699</v>
      </c>
      <c r="F126">
        <f>_xlfn.XLOOKUP(Table18[[#This Row],[rxn]],Table16[rxn],Table16[kapp (1/h)],0)</f>
        <v>8411.10543011958</v>
      </c>
      <c r="G126">
        <f>Table18[[#This Row],[old]]-Table18[[#This Row],[kapp (1/h)]]</f>
        <v>596.62490399341004</v>
      </c>
      <c r="I126">
        <v>-51710.026347181207</v>
      </c>
    </row>
    <row r="127" spans="1:9" x14ac:dyDescent="0.2">
      <c r="A127" t="s">
        <v>13461</v>
      </c>
      <c r="B127">
        <v>100239.18505679299</v>
      </c>
      <c r="D127" t="s">
        <v>8280</v>
      </c>
      <c r="E127">
        <v>73598.685432857004</v>
      </c>
      <c r="F127">
        <f>_xlfn.XLOOKUP(Table18[[#This Row],[rxn]],Table16[rxn],Table16[kapp (1/h)],0)</f>
        <v>21888.659085675801</v>
      </c>
      <c r="G127">
        <f>Table18[[#This Row],[old]]-Table18[[#This Row],[kapp (1/h)]]</f>
        <v>-51710.026347181207</v>
      </c>
      <c r="I127">
        <v>2452.0619493870204</v>
      </c>
    </row>
    <row r="128" spans="1:9" x14ac:dyDescent="0.2">
      <c r="A128" t="s">
        <v>13462</v>
      </c>
      <c r="B128">
        <v>4392245.2232837901</v>
      </c>
      <c r="D128" t="s">
        <v>13457</v>
      </c>
      <c r="E128">
        <v>2260.6549704213598</v>
      </c>
      <c r="F128">
        <f>_xlfn.XLOOKUP(Table18[[#This Row],[rxn]],Table16[rxn],Table16[kapp (1/h)],0)</f>
        <v>4712.7169198083802</v>
      </c>
      <c r="G128">
        <f>Table18[[#This Row],[old]]-Table18[[#This Row],[kapp (1/h)]]</f>
        <v>2452.0619493870204</v>
      </c>
      <c r="I128">
        <v>2.1268017345029977E-3</v>
      </c>
    </row>
    <row r="129" spans="1:9" x14ac:dyDescent="0.2">
      <c r="A129" t="s">
        <v>13463</v>
      </c>
      <c r="B129">
        <v>31377.798699608</v>
      </c>
      <c r="D129" t="s">
        <v>8465</v>
      </c>
      <c r="E129">
        <v>0.150302871522425</v>
      </c>
      <c r="F129">
        <f>_xlfn.XLOOKUP(Table18[[#This Row],[rxn]],Table16[rxn],Table16[kapp (1/h)],0)</f>
        <v>0.15242967325692799</v>
      </c>
      <c r="G129">
        <f>Table18[[#This Row],[old]]-Table18[[#This Row],[kapp (1/h)]]</f>
        <v>2.1268017345029977E-3</v>
      </c>
      <c r="I129">
        <v>13927.110362955995</v>
      </c>
    </row>
    <row r="130" spans="1:9" x14ac:dyDescent="0.2">
      <c r="A130" t="s">
        <v>13464</v>
      </c>
      <c r="B130">
        <v>55317.4958925787</v>
      </c>
      <c r="D130" t="s">
        <v>13374</v>
      </c>
      <c r="E130">
        <v>117994.35729154</v>
      </c>
      <c r="F130">
        <f>_xlfn.XLOOKUP(Table18[[#This Row],[rxn]],Table16[rxn],Table16[kapp (1/h)],0)</f>
        <v>131921.46765449599</v>
      </c>
      <c r="G130">
        <f>Table18[[#This Row],[old]]-Table18[[#This Row],[kapp (1/h)]]</f>
        <v>13927.110362955995</v>
      </c>
      <c r="I130">
        <v>25.545355902920164</v>
      </c>
    </row>
    <row r="131" spans="1:9" x14ac:dyDescent="0.2">
      <c r="A131" t="s">
        <v>13465</v>
      </c>
      <c r="B131">
        <v>1692.9893625863699</v>
      </c>
      <c r="D131" t="s">
        <v>13477</v>
      </c>
      <c r="E131">
        <v>3019.86421569104</v>
      </c>
      <c r="F131">
        <f>_xlfn.XLOOKUP(Table18[[#This Row],[rxn]],Table16[rxn],Table16[kapp (1/h)],0)</f>
        <v>3045.4095715939602</v>
      </c>
      <c r="G131">
        <f>Table18[[#This Row],[old]]-Table18[[#This Row],[kapp (1/h)]]</f>
        <v>25.545355902920164</v>
      </c>
      <c r="I131">
        <v>-6.9371300572597647</v>
      </c>
    </row>
    <row r="132" spans="1:9" x14ac:dyDescent="0.2">
      <c r="A132" t="s">
        <v>13466</v>
      </c>
      <c r="B132">
        <v>112030.503509184</v>
      </c>
      <c r="D132" t="s">
        <v>13420</v>
      </c>
      <c r="E132">
        <v>2338.5360515973598</v>
      </c>
      <c r="F132">
        <f>_xlfn.XLOOKUP(Table18[[#This Row],[rxn]],Table16[rxn],Table16[kapp (1/h)],0)</f>
        <v>2331.5989215401</v>
      </c>
      <c r="G132">
        <f>Table18[[#This Row],[old]]-Table18[[#This Row],[kapp (1/h)]]</f>
        <v>-6.9371300572597647</v>
      </c>
      <c r="I132">
        <v>33276.544089311035</v>
      </c>
    </row>
    <row r="133" spans="1:9" x14ac:dyDescent="0.2">
      <c r="A133" t="s">
        <v>13467</v>
      </c>
      <c r="B133">
        <v>13847.162073752101</v>
      </c>
      <c r="D133" t="s">
        <v>13449</v>
      </c>
      <c r="E133">
        <v>925931.92140651599</v>
      </c>
      <c r="F133">
        <f>_xlfn.XLOOKUP(Table18[[#This Row],[rxn]],Table16[rxn],Table16[kapp (1/h)],0)</f>
        <v>959208.46549582703</v>
      </c>
      <c r="G133">
        <f>Table18[[#This Row],[old]]-Table18[[#This Row],[kapp (1/h)]]</f>
        <v>33276.544089311035</v>
      </c>
      <c r="I133">
        <v>-7548982.0106649026</v>
      </c>
    </row>
    <row r="134" spans="1:9" x14ac:dyDescent="0.2">
      <c r="A134" t="s">
        <v>13468</v>
      </c>
      <c r="B134">
        <v>3969.30222399788</v>
      </c>
      <c r="D134" t="s">
        <v>13415</v>
      </c>
      <c r="E134">
        <v>65164292.919590801</v>
      </c>
      <c r="F134">
        <f>_xlfn.XLOOKUP(Table18[[#This Row],[rxn]],Table16[rxn],Table16[kapp (1/h)],0)</f>
        <v>57615310.908925898</v>
      </c>
      <c r="G134">
        <f>Table18[[#This Row],[old]]-Table18[[#This Row],[kapp (1/h)]]</f>
        <v>-7548982.0106649026</v>
      </c>
      <c r="I134">
        <v>4.5402590603159853E-6</v>
      </c>
    </row>
    <row r="135" spans="1:9" x14ac:dyDescent="0.2">
      <c r="A135" t="s">
        <v>13469</v>
      </c>
      <c r="B135">
        <v>5.2366427659080497</v>
      </c>
      <c r="D135" t="s">
        <v>13489</v>
      </c>
      <c r="E135">
        <v>8.9221613362718401E-4</v>
      </c>
      <c r="F135">
        <f>_xlfn.XLOOKUP(Table18[[#This Row],[rxn]],Table16[rxn],Table16[kapp (1/h)],0)</f>
        <v>8.9675639268749999E-4</v>
      </c>
      <c r="G135">
        <f>Table18[[#This Row],[old]]-Table18[[#This Row],[kapp (1/h)]]</f>
        <v>4.5402590603159853E-6</v>
      </c>
      <c r="I135">
        <v>17763.102990600004</v>
      </c>
    </row>
    <row r="136" spans="1:9" x14ac:dyDescent="0.2">
      <c r="A136" t="s">
        <v>13470</v>
      </c>
      <c r="B136">
        <v>11726.275291846099</v>
      </c>
      <c r="D136" t="s">
        <v>13377</v>
      </c>
      <c r="E136">
        <v>42033.398863810697</v>
      </c>
      <c r="F136">
        <f>_xlfn.XLOOKUP(Table18[[#This Row],[rxn]],Table16[rxn],Table16[kapp (1/h)],0)</f>
        <v>59796.501854410701</v>
      </c>
      <c r="G136">
        <f>Table18[[#This Row],[old]]-Table18[[#This Row],[kapp (1/h)]]</f>
        <v>17763.102990600004</v>
      </c>
      <c r="I136">
        <v>-9880.4982413976504</v>
      </c>
    </row>
    <row r="137" spans="1:9" x14ac:dyDescent="0.2">
      <c r="A137" t="s">
        <v>13471</v>
      </c>
      <c r="B137">
        <v>3.5306435385329999</v>
      </c>
      <c r="D137" t="s">
        <v>13371</v>
      </c>
      <c r="E137">
        <v>13985.296784894599</v>
      </c>
      <c r="F137">
        <f>_xlfn.XLOOKUP(Table18[[#This Row],[rxn]],Table16[rxn],Table16[kapp (1/h)],0)</f>
        <v>4104.7985434969496</v>
      </c>
      <c r="G137">
        <f>Table18[[#This Row],[old]]-Table18[[#This Row],[kapp (1/h)]]</f>
        <v>-9880.4982413976504</v>
      </c>
      <c r="I137">
        <v>11059.237744250288</v>
      </c>
    </row>
    <row r="138" spans="1:9" x14ac:dyDescent="0.2">
      <c r="A138" t="s">
        <v>13472</v>
      </c>
      <c r="B138">
        <v>4169.1654035572201</v>
      </c>
      <c r="D138" t="s">
        <v>13451</v>
      </c>
      <c r="E138">
        <v>5373.6607708019101</v>
      </c>
      <c r="F138">
        <f>_xlfn.XLOOKUP(Table18[[#This Row],[rxn]],Table16[rxn],Table16[kapp (1/h)],0)</f>
        <v>16432.898515052198</v>
      </c>
      <c r="G138">
        <f>Table18[[#This Row],[old]]-Table18[[#This Row],[kapp (1/h)]]</f>
        <v>11059.237744250288</v>
      </c>
      <c r="I138">
        <v>-3366.818399412401</v>
      </c>
    </row>
    <row r="139" spans="1:9" x14ac:dyDescent="0.2">
      <c r="A139" t="s">
        <v>13473</v>
      </c>
      <c r="B139">
        <v>786446.74981996603</v>
      </c>
      <c r="D139" t="s">
        <v>13344</v>
      </c>
      <c r="E139">
        <v>30351.016709384901</v>
      </c>
      <c r="F139">
        <f>_xlfn.XLOOKUP(Table18[[#This Row],[rxn]],Table16[rxn],Table16[kapp (1/h)],0)</f>
        <v>26984.1983099725</v>
      </c>
      <c r="G139">
        <f>Table18[[#This Row],[old]]-Table18[[#This Row],[kapp (1/h)]]</f>
        <v>-3366.818399412401</v>
      </c>
      <c r="I139">
        <v>-2575.9562842332898</v>
      </c>
    </row>
    <row r="140" spans="1:9" x14ac:dyDescent="0.2">
      <c r="A140" t="s">
        <v>13474</v>
      </c>
      <c r="B140">
        <v>4789.03210616038</v>
      </c>
      <c r="D140" t="s">
        <v>13422</v>
      </c>
      <c r="E140">
        <v>5937.0126219845797</v>
      </c>
      <c r="F140">
        <f>_xlfn.XLOOKUP(Table18[[#This Row],[rxn]],Table16[rxn],Table16[kapp (1/h)],0)</f>
        <v>3361.0563377512899</v>
      </c>
      <c r="G140">
        <f>Table18[[#This Row],[old]]-Table18[[#This Row],[kapp (1/h)]]</f>
        <v>-2575.9562842332898</v>
      </c>
      <c r="I140">
        <v>11584.621405764721</v>
      </c>
    </row>
    <row r="141" spans="1:9" x14ac:dyDescent="0.2">
      <c r="A141" t="s">
        <v>13475</v>
      </c>
      <c r="B141">
        <v>12707.1904024822</v>
      </c>
      <c r="D141" t="s">
        <v>13479</v>
      </c>
      <c r="E141">
        <v>5836.7026851664796</v>
      </c>
      <c r="F141">
        <f>_xlfn.XLOOKUP(Table18[[#This Row],[rxn]],Table16[rxn],Table16[kapp (1/h)],0)</f>
        <v>17421.324090931201</v>
      </c>
      <c r="G141">
        <f>Table18[[#This Row],[old]]-Table18[[#This Row],[kapp (1/h)]]</f>
        <v>11584.621405764721</v>
      </c>
      <c r="I141">
        <v>3069.7898203543596</v>
      </c>
    </row>
    <row r="142" spans="1:9" x14ac:dyDescent="0.2">
      <c r="A142" t="s">
        <v>13476</v>
      </c>
      <c r="B142">
        <v>4876.8155992234897</v>
      </c>
      <c r="D142" t="s">
        <v>13501</v>
      </c>
      <c r="E142">
        <v>1490.37571750918</v>
      </c>
      <c r="F142">
        <f>_xlfn.XLOOKUP(Table18[[#This Row],[rxn]],Table16[rxn],Table16[kapp (1/h)],0)</f>
        <v>4560.1655378635396</v>
      </c>
      <c r="G142">
        <f>Table18[[#This Row],[old]]-Table18[[#This Row],[kapp (1/h)]]</f>
        <v>3069.7898203543596</v>
      </c>
      <c r="I142">
        <v>1193.969380287992</v>
      </c>
    </row>
    <row r="143" spans="1:9" x14ac:dyDescent="0.2">
      <c r="A143" t="s">
        <v>8465</v>
      </c>
      <c r="B143">
        <v>0.15242967325692799</v>
      </c>
      <c r="D143" t="s">
        <v>13453</v>
      </c>
      <c r="E143">
        <v>114283.26289354201</v>
      </c>
      <c r="F143">
        <f>_xlfn.XLOOKUP(Table18[[#This Row],[rxn]],Table16[rxn],Table16[kapp (1/h)],0)</f>
        <v>115477.23227383</v>
      </c>
      <c r="G143">
        <f>Table18[[#This Row],[old]]-Table18[[#This Row],[kapp (1/h)]]</f>
        <v>1193.969380287992</v>
      </c>
      <c r="I143">
        <v>-200373.84051558259</v>
      </c>
    </row>
    <row r="144" spans="1:9" x14ac:dyDescent="0.2">
      <c r="A144" t="s">
        <v>13477</v>
      </c>
      <c r="B144">
        <v>3045.4095715939602</v>
      </c>
      <c r="D144" t="s">
        <v>13411</v>
      </c>
      <c r="E144">
        <v>244224.715687483</v>
      </c>
      <c r="F144">
        <f>_xlfn.XLOOKUP(Table18[[#This Row],[rxn]],Table16[rxn],Table16[kapp (1/h)],0)</f>
        <v>43850.875171900399</v>
      </c>
      <c r="G144">
        <f>Table18[[#This Row],[old]]-Table18[[#This Row],[kapp (1/h)]]</f>
        <v>-200373.84051558259</v>
      </c>
      <c r="I144">
        <v>3806.1355529659922</v>
      </c>
    </row>
    <row r="145" spans="1:9" x14ac:dyDescent="0.2">
      <c r="A145" t="s">
        <v>13478</v>
      </c>
      <c r="B145">
        <v>18191.766990748602</v>
      </c>
      <c r="D145" t="s">
        <v>13488</v>
      </c>
      <c r="E145">
        <v>85410.896131965506</v>
      </c>
      <c r="F145">
        <f>_xlfn.XLOOKUP(Table18[[#This Row],[rxn]],Table16[rxn],Table16[kapp (1/h)],0)</f>
        <v>89217.031684931499</v>
      </c>
      <c r="G145">
        <f>Table18[[#This Row],[old]]-Table18[[#This Row],[kapp (1/h)]]</f>
        <v>3806.1355529659922</v>
      </c>
      <c r="I145">
        <v>8985.2540525901131</v>
      </c>
    </row>
    <row r="146" spans="1:9" x14ac:dyDescent="0.2">
      <c r="A146" t="s">
        <v>13479</v>
      </c>
      <c r="B146">
        <v>17421.324090931201</v>
      </c>
      <c r="D146" t="s">
        <v>13436</v>
      </c>
      <c r="E146">
        <v>1182028.56396479</v>
      </c>
      <c r="F146">
        <f>_xlfn.XLOOKUP(Table18[[#This Row],[rxn]],Table16[rxn],Table16[kapp (1/h)],0)</f>
        <v>1191013.8180173801</v>
      </c>
      <c r="G146">
        <f>Table18[[#This Row],[old]]-Table18[[#This Row],[kapp (1/h)]]</f>
        <v>8985.2540525901131</v>
      </c>
      <c r="I146">
        <v>-64.978355630300939</v>
      </c>
    </row>
    <row r="147" spans="1:9" x14ac:dyDescent="0.2">
      <c r="A147" t="s">
        <v>13480</v>
      </c>
      <c r="B147">
        <v>104.43303676932899</v>
      </c>
      <c r="D147" t="s">
        <v>13482</v>
      </c>
      <c r="E147">
        <v>13683.744088960901</v>
      </c>
      <c r="F147">
        <f>_xlfn.XLOOKUP(Table18[[#This Row],[rxn]],Table16[rxn],Table16[kapp (1/h)],0)</f>
        <v>13618.7657333306</v>
      </c>
      <c r="G147">
        <f>Table18[[#This Row],[old]]-Table18[[#This Row],[kapp (1/h)]]</f>
        <v>-64.978355630300939</v>
      </c>
      <c r="I147">
        <v>32272.635809332074</v>
      </c>
    </row>
    <row r="148" spans="1:9" x14ac:dyDescent="0.2">
      <c r="A148" t="s">
        <v>13481</v>
      </c>
      <c r="B148">
        <v>397806.85956950102</v>
      </c>
      <c r="D148" t="s">
        <v>13401</v>
      </c>
      <c r="E148">
        <v>521339.62742922298</v>
      </c>
      <c r="F148">
        <f>_xlfn.XLOOKUP(Table18[[#This Row],[rxn]],Table16[rxn],Table16[kapp (1/h)],0)</f>
        <v>553612.26323855505</v>
      </c>
      <c r="G148">
        <f>Table18[[#This Row],[old]]-Table18[[#This Row],[kapp (1/h)]]</f>
        <v>32272.635809332074</v>
      </c>
      <c r="I148">
        <v>591.48056566069863</v>
      </c>
    </row>
    <row r="149" spans="1:9" x14ac:dyDescent="0.2">
      <c r="A149" t="s">
        <v>13482</v>
      </c>
      <c r="B149">
        <v>13618.7657333306</v>
      </c>
      <c r="D149" t="s">
        <v>13495</v>
      </c>
      <c r="E149">
        <v>17873.820328599701</v>
      </c>
      <c r="F149">
        <f>_xlfn.XLOOKUP(Table18[[#This Row],[rxn]],Table16[rxn],Table16[kapp (1/h)],0)</f>
        <v>18465.300894260399</v>
      </c>
      <c r="G149">
        <f>Table18[[#This Row],[old]]-Table18[[#This Row],[kapp (1/h)]]</f>
        <v>591.48056566069863</v>
      </c>
      <c r="I149">
        <v>112.71912712791027</v>
      </c>
    </row>
    <row r="150" spans="1:9" x14ac:dyDescent="0.2">
      <c r="A150" t="s">
        <v>13483</v>
      </c>
      <c r="B150">
        <v>14136.521284965</v>
      </c>
      <c r="D150" t="s">
        <v>13373</v>
      </c>
      <c r="E150">
        <v>3017.4246354145598</v>
      </c>
      <c r="F150">
        <f>_xlfn.XLOOKUP(Table18[[#This Row],[rxn]],Table16[rxn],Table16[kapp (1/h)],0)</f>
        <v>3130.1437625424701</v>
      </c>
      <c r="G150">
        <f>Table18[[#This Row],[old]]-Table18[[#This Row],[kapp (1/h)]]</f>
        <v>112.71912712791027</v>
      </c>
      <c r="I150">
        <v>3.1958087861878042</v>
      </c>
    </row>
    <row r="151" spans="1:9" x14ac:dyDescent="0.2">
      <c r="A151" t="s">
        <v>13484</v>
      </c>
      <c r="B151">
        <v>439192.57277764799</v>
      </c>
      <c r="D151" t="s">
        <v>13426</v>
      </c>
      <c r="E151">
        <v>59.875239009470398</v>
      </c>
      <c r="F151">
        <f>_xlfn.XLOOKUP(Table18[[#This Row],[rxn]],Table16[rxn],Table16[kapp (1/h)],0)</f>
        <v>63.071047795658203</v>
      </c>
      <c r="G151">
        <f>Table18[[#This Row],[old]]-Table18[[#This Row],[kapp (1/h)]]</f>
        <v>3.1958087861878042</v>
      </c>
      <c r="I151">
        <v>347.14034055173988</v>
      </c>
    </row>
    <row r="152" spans="1:9" x14ac:dyDescent="0.2">
      <c r="A152" t="s">
        <v>13485</v>
      </c>
      <c r="B152">
        <v>113.943702367035</v>
      </c>
      <c r="D152" t="s">
        <v>13458</v>
      </c>
      <c r="E152">
        <v>3815.0390873915799</v>
      </c>
      <c r="F152">
        <f>_xlfn.XLOOKUP(Table18[[#This Row],[rxn]],Table16[rxn],Table16[kapp (1/h)],0)</f>
        <v>4162.1794279433198</v>
      </c>
      <c r="G152">
        <f>Table18[[#This Row],[old]]-Table18[[#This Row],[kapp (1/h)]]</f>
        <v>347.14034055173988</v>
      </c>
      <c r="I152">
        <v>1691.2946316839502</v>
      </c>
    </row>
    <row r="153" spans="1:9" x14ac:dyDescent="0.2">
      <c r="A153" t="s">
        <v>13486</v>
      </c>
      <c r="B153">
        <v>15826.2033508121</v>
      </c>
      <c r="D153" t="s">
        <v>13490</v>
      </c>
      <c r="E153">
        <v>3740.82286104064</v>
      </c>
      <c r="F153">
        <f>_xlfn.XLOOKUP(Table18[[#This Row],[rxn]],Table16[rxn],Table16[kapp (1/h)],0)</f>
        <v>5432.1174927245902</v>
      </c>
      <c r="G153">
        <f>Table18[[#This Row],[old]]-Table18[[#This Row],[kapp (1/h)]]</f>
        <v>1691.2946316839502</v>
      </c>
      <c r="I153">
        <v>259.56246483113</v>
      </c>
    </row>
    <row r="154" spans="1:9" x14ac:dyDescent="0.2">
      <c r="A154" t="s">
        <v>13487</v>
      </c>
      <c r="B154">
        <v>1889500.76513159</v>
      </c>
      <c r="D154" t="s">
        <v>13450</v>
      </c>
      <c r="E154">
        <v>3603.9511178509001</v>
      </c>
      <c r="F154">
        <f>_xlfn.XLOOKUP(Table18[[#This Row],[rxn]],Table16[rxn],Table16[kapp (1/h)],0)</f>
        <v>3863.5135826820301</v>
      </c>
      <c r="G154">
        <f>Table18[[#This Row],[old]]-Table18[[#This Row],[kapp (1/h)]]</f>
        <v>259.56246483113</v>
      </c>
      <c r="I154">
        <v>-19833.440530550379</v>
      </c>
    </row>
    <row r="155" spans="1:9" x14ac:dyDescent="0.2">
      <c r="A155" t="s">
        <v>13488</v>
      </c>
      <c r="B155">
        <v>89217.031684931499</v>
      </c>
      <c r="D155" t="s">
        <v>13472</v>
      </c>
      <c r="E155">
        <v>24002.6059341076</v>
      </c>
      <c r="F155">
        <f>_xlfn.XLOOKUP(Table18[[#This Row],[rxn]],Table16[rxn],Table16[kapp (1/h)],0)</f>
        <v>4169.1654035572201</v>
      </c>
      <c r="G155">
        <f>Table18[[#This Row],[old]]-Table18[[#This Row],[kapp (1/h)]]</f>
        <v>-19833.440530550379</v>
      </c>
      <c r="I155">
        <v>3220.7502838516798</v>
      </c>
    </row>
    <row r="156" spans="1:9" x14ac:dyDescent="0.2">
      <c r="A156" t="s">
        <v>13489</v>
      </c>
      <c r="B156">
        <v>8.9675639268749999E-4</v>
      </c>
      <c r="D156" t="s">
        <v>13364</v>
      </c>
      <c r="E156">
        <v>1399.25121430843</v>
      </c>
      <c r="F156">
        <f>_xlfn.XLOOKUP(Table18[[#This Row],[rxn]],Table16[rxn],Table16[kapp (1/h)],0)</f>
        <v>4620.0014981601098</v>
      </c>
      <c r="G156">
        <f>Table18[[#This Row],[old]]-Table18[[#This Row],[kapp (1/h)]]</f>
        <v>3220.7502838516798</v>
      </c>
      <c r="I156">
        <v>-15.648989899223011</v>
      </c>
    </row>
    <row r="157" spans="1:9" x14ac:dyDescent="0.2">
      <c r="A157" t="s">
        <v>8471</v>
      </c>
      <c r="B157">
        <v>234048.988474046</v>
      </c>
      <c r="D157" t="s">
        <v>13502</v>
      </c>
      <c r="E157">
        <v>901.98527162887001</v>
      </c>
      <c r="F157">
        <f>_xlfn.XLOOKUP(Table18[[#This Row],[rxn]],Table16[rxn],Table16[kapp (1/h)],0)</f>
        <v>886.336281729647</v>
      </c>
      <c r="G157">
        <f>Table18[[#This Row],[old]]-Table18[[#This Row],[kapp (1/h)]]</f>
        <v>-15.648989899223011</v>
      </c>
      <c r="I157">
        <v>-2379.4421615343999</v>
      </c>
    </row>
    <row r="158" spans="1:9" x14ac:dyDescent="0.2">
      <c r="A158" t="s">
        <v>13490</v>
      </c>
      <c r="B158">
        <v>5432.1174927245902</v>
      </c>
      <c r="D158" t="s">
        <v>13360</v>
      </c>
      <c r="E158">
        <v>19659.141036917899</v>
      </c>
      <c r="F158">
        <f>_xlfn.XLOOKUP(Table18[[#This Row],[rxn]],Table16[rxn],Table16[kapp (1/h)],0)</f>
        <v>17279.698875383499</v>
      </c>
      <c r="G158">
        <f>Table18[[#This Row],[old]]-Table18[[#This Row],[kapp (1/h)]]</f>
        <v>-2379.4421615343999</v>
      </c>
      <c r="I158">
        <v>5656.3586986308001</v>
      </c>
    </row>
    <row r="159" spans="1:9" x14ac:dyDescent="0.2">
      <c r="A159" t="s">
        <v>13491</v>
      </c>
      <c r="B159">
        <v>14029.7099699541</v>
      </c>
      <c r="D159" t="s">
        <v>13358</v>
      </c>
      <c r="E159">
        <v>17970.9016976653</v>
      </c>
      <c r="F159">
        <f>_xlfn.XLOOKUP(Table18[[#This Row],[rxn]],Table16[rxn],Table16[kapp (1/h)],0)</f>
        <v>23627.2603962961</v>
      </c>
      <c r="G159">
        <f>Table18[[#This Row],[old]]-Table18[[#This Row],[kapp (1/h)]]</f>
        <v>5656.3586986308001</v>
      </c>
      <c r="I159">
        <v>105.69302426189824</v>
      </c>
    </row>
    <row r="160" spans="1:9" x14ac:dyDescent="0.2">
      <c r="A160" t="s">
        <v>13492</v>
      </c>
      <c r="B160">
        <v>2034.4981635213701</v>
      </c>
      <c r="D160" t="s">
        <v>13419</v>
      </c>
      <c r="E160">
        <v>33605.023755073002</v>
      </c>
      <c r="F160">
        <f>_xlfn.XLOOKUP(Table18[[#This Row],[rxn]],Table16[rxn],Table16[kapp (1/h)],0)</f>
        <v>33710.7167793349</v>
      </c>
      <c r="G160">
        <f>Table18[[#This Row],[old]]-Table18[[#This Row],[kapp (1/h)]]</f>
        <v>105.69302426189824</v>
      </c>
      <c r="I160">
        <v>149.21066764880015</v>
      </c>
    </row>
    <row r="161" spans="1:9" x14ac:dyDescent="0.2">
      <c r="A161" t="s">
        <v>13493</v>
      </c>
      <c r="B161">
        <v>3180.4737585868902</v>
      </c>
      <c r="D161" t="s">
        <v>13493</v>
      </c>
      <c r="E161">
        <v>3031.26309093809</v>
      </c>
      <c r="F161">
        <f>_xlfn.XLOOKUP(Table18[[#This Row],[rxn]],Table16[rxn],Table16[kapp (1/h)],0)</f>
        <v>3180.4737585868902</v>
      </c>
      <c r="G161">
        <f>Table18[[#This Row],[old]]-Table18[[#This Row],[kapp (1/h)]]</f>
        <v>149.21066764880015</v>
      </c>
      <c r="I161">
        <v>2336613.3430824904</v>
      </c>
    </row>
    <row r="162" spans="1:9" x14ac:dyDescent="0.2">
      <c r="A162" t="s">
        <v>13494</v>
      </c>
      <c r="B162">
        <v>7866.6204310249204</v>
      </c>
      <c r="D162" t="s">
        <v>13369</v>
      </c>
      <c r="E162">
        <v>6790131.8206505599</v>
      </c>
      <c r="F162">
        <f>_xlfn.XLOOKUP(Table18[[#This Row],[rxn]],Table16[rxn],Table16[kapp (1/h)],0)</f>
        <v>9126745.1637330502</v>
      </c>
      <c r="G162">
        <f>Table18[[#This Row],[old]]-Table18[[#This Row],[kapp (1/h)]]</f>
        <v>2336613.3430824904</v>
      </c>
      <c r="I162">
        <v>89.776628472190168</v>
      </c>
    </row>
    <row r="163" spans="1:9" x14ac:dyDescent="0.2">
      <c r="A163" t="s">
        <v>13495</v>
      </c>
      <c r="B163">
        <v>18465.300894260399</v>
      </c>
      <c r="D163" t="s">
        <v>13492</v>
      </c>
      <c r="E163">
        <v>1944.7215350491799</v>
      </c>
      <c r="F163">
        <f>_xlfn.XLOOKUP(Table18[[#This Row],[rxn]],Table16[rxn],Table16[kapp (1/h)],0)</f>
        <v>2034.4981635213701</v>
      </c>
      <c r="G163">
        <f>Table18[[#This Row],[old]]-Table18[[#This Row],[kapp (1/h)]]</f>
        <v>89.776628472190168</v>
      </c>
      <c r="I163">
        <v>7066.3488804250801</v>
      </c>
    </row>
    <row r="164" spans="1:9" x14ac:dyDescent="0.2">
      <c r="A164" t="s">
        <v>13496</v>
      </c>
      <c r="B164">
        <v>167901.52444751401</v>
      </c>
      <c r="D164" t="s">
        <v>13447</v>
      </c>
      <c r="E164">
        <v>7424.4828741015199</v>
      </c>
      <c r="F164">
        <f>_xlfn.XLOOKUP(Table18[[#This Row],[rxn]],Table16[rxn],Table16[kapp (1/h)],0)</f>
        <v>14490.8317545266</v>
      </c>
      <c r="G164">
        <f>Table18[[#This Row],[old]]-Table18[[#This Row],[kapp (1/h)]]</f>
        <v>7066.3488804250801</v>
      </c>
      <c r="I164">
        <v>32218.843004502007</v>
      </c>
    </row>
    <row r="165" spans="1:9" x14ac:dyDescent="0.2">
      <c r="A165" t="s">
        <v>13497</v>
      </c>
      <c r="B165">
        <v>833516.51399114297</v>
      </c>
      <c r="D165" t="s">
        <v>13481</v>
      </c>
      <c r="E165">
        <v>365588.01656499901</v>
      </c>
      <c r="F165">
        <f>_xlfn.XLOOKUP(Table18[[#This Row],[rxn]],Table16[rxn],Table16[kapp (1/h)],0)</f>
        <v>397806.85956950102</v>
      </c>
      <c r="G165">
        <f>Table18[[#This Row],[old]]-Table18[[#This Row],[kapp (1/h)]]</f>
        <v>32218.843004502007</v>
      </c>
      <c r="I165">
        <v>36603.271513970103</v>
      </c>
    </row>
    <row r="166" spans="1:9" x14ac:dyDescent="0.2">
      <c r="A166" t="s">
        <v>13498</v>
      </c>
      <c r="B166">
        <v>16618.947227569301</v>
      </c>
      <c r="D166" t="s">
        <v>13421</v>
      </c>
      <c r="E166">
        <v>1578478.14063452</v>
      </c>
      <c r="F166">
        <f>_xlfn.XLOOKUP(Table18[[#This Row],[rxn]],Table16[rxn],Table16[kapp (1/h)],0)</f>
        <v>1615081.4121484901</v>
      </c>
      <c r="G166">
        <f>Table18[[#This Row],[old]]-Table18[[#This Row],[kapp (1/h)]]</f>
        <v>36603.271513970103</v>
      </c>
      <c r="I166">
        <v>-70.501510959129973</v>
      </c>
    </row>
    <row r="167" spans="1:9" x14ac:dyDescent="0.2">
      <c r="A167" t="s">
        <v>13499</v>
      </c>
      <c r="B167">
        <v>992.21829735919198</v>
      </c>
      <c r="D167" t="s">
        <v>13468</v>
      </c>
      <c r="E167">
        <v>4039.80373495701</v>
      </c>
      <c r="F167">
        <f>_xlfn.XLOOKUP(Table18[[#This Row],[rxn]],Table16[rxn],Table16[kapp (1/h)],0)</f>
        <v>3969.30222399788</v>
      </c>
      <c r="G167">
        <f>Table18[[#This Row],[old]]-Table18[[#This Row],[kapp (1/h)]]</f>
        <v>-70.501510959129973</v>
      </c>
      <c r="I167">
        <v>36606.797802757705</v>
      </c>
    </row>
    <row r="168" spans="1:9" x14ac:dyDescent="0.2">
      <c r="A168" t="s">
        <v>13500</v>
      </c>
      <c r="B168">
        <v>1147.5806620116</v>
      </c>
      <c r="D168" t="s">
        <v>13410</v>
      </c>
      <c r="E168">
        <v>12454.9011037338</v>
      </c>
      <c r="F168">
        <f>_xlfn.XLOOKUP(Table18[[#This Row],[rxn]],Table16[rxn],Table16[kapp (1/h)],0)</f>
        <v>49061.698906491503</v>
      </c>
      <c r="G168">
        <f>Table18[[#This Row],[old]]-Table18[[#This Row],[kapp (1/h)]]</f>
        <v>36606.797802757705</v>
      </c>
      <c r="I168">
        <v>3543.4655763382998</v>
      </c>
    </row>
    <row r="169" spans="1:9" x14ac:dyDescent="0.2">
      <c r="A169" t="s">
        <v>13501</v>
      </c>
      <c r="B169">
        <v>4560.1655378635396</v>
      </c>
      <c r="D169" t="s">
        <v>13483</v>
      </c>
      <c r="E169">
        <v>10593.0557086267</v>
      </c>
      <c r="F169">
        <f>_xlfn.XLOOKUP(Table18[[#This Row],[rxn]],Table16[rxn],Table16[kapp (1/h)],0)</f>
        <v>14136.521284965</v>
      </c>
      <c r="G169">
        <f>Table18[[#This Row],[old]]-Table18[[#This Row],[kapp (1/h)]]</f>
        <v>3543.4655763382998</v>
      </c>
      <c r="I169">
        <v>-1070.869896410004</v>
      </c>
    </row>
    <row r="170" spans="1:9" x14ac:dyDescent="0.2">
      <c r="A170" t="s">
        <v>13502</v>
      </c>
      <c r="B170">
        <v>886.336281729647</v>
      </c>
      <c r="D170" t="s">
        <v>13399</v>
      </c>
      <c r="E170">
        <v>136663.85652599001</v>
      </c>
      <c r="F170">
        <f>_xlfn.XLOOKUP(Table18[[#This Row],[rxn]],Table16[rxn],Table16[kapp (1/h)],0)</f>
        <v>135592.98662958</v>
      </c>
      <c r="G170">
        <f>Table18[[#This Row],[old]]-Table18[[#This Row],[kapp (1/h)]]</f>
        <v>-1070.869896410004</v>
      </c>
      <c r="I170">
        <v>-9716.9929382870032</v>
      </c>
    </row>
    <row r="171" spans="1:9" x14ac:dyDescent="0.2">
      <c r="A171" t="s">
        <v>8541</v>
      </c>
      <c r="B171">
        <v>17576.8452388156</v>
      </c>
      <c r="D171" t="s">
        <v>13570</v>
      </c>
      <c r="E171">
        <v>218079.71651321099</v>
      </c>
      <c r="F171">
        <f>_xlfn.XLOOKUP(Table18[[#This Row],[rxn]],Table16[rxn],Table16[kapp (1/h)],0)</f>
        <v>208362.72357492399</v>
      </c>
      <c r="G171">
        <f>Table18[[#This Row],[old]]-Table18[[#This Row],[kapp (1/h)]]</f>
        <v>-9716.9929382870032</v>
      </c>
      <c r="I171">
        <v>-9716.9929382870032</v>
      </c>
    </row>
    <row r="172" spans="1:9" x14ac:dyDescent="0.2">
      <c r="A172" t="s">
        <v>13503</v>
      </c>
      <c r="B172">
        <v>9200.9456096992508</v>
      </c>
      <c r="D172" t="s">
        <v>13569</v>
      </c>
      <c r="E172">
        <v>218079.71651321099</v>
      </c>
      <c r="F172">
        <f>_xlfn.XLOOKUP(Table18[[#This Row],[rxn]],Table16[rxn],Table16[kapp (1/h)],0)</f>
        <v>208362.72357492399</v>
      </c>
      <c r="G172">
        <f>Table18[[#This Row],[old]]-Table18[[#This Row],[kapp (1/h)]]</f>
        <v>-9716.9929382870032</v>
      </c>
      <c r="I172">
        <v>53516.630361365096</v>
      </c>
    </row>
    <row r="173" spans="1:9" x14ac:dyDescent="0.2">
      <c r="A173" t="s">
        <v>13504</v>
      </c>
      <c r="B173">
        <v>10724.8644937914</v>
      </c>
      <c r="D173" t="s">
        <v>13554</v>
      </c>
      <c r="E173">
        <v>32945.926826626499</v>
      </c>
      <c r="F173">
        <f>_xlfn.XLOOKUP(Table18[[#This Row],[rxn]],Table16[rxn],Table16[kapp (1/h)],0)</f>
        <v>86462.557187991595</v>
      </c>
      <c r="G173">
        <f>Table18[[#This Row],[old]]-Table18[[#This Row],[kapp (1/h)]]</f>
        <v>53516.630361365096</v>
      </c>
      <c r="I173">
        <v>53516.630361365096</v>
      </c>
    </row>
    <row r="174" spans="1:9" x14ac:dyDescent="0.2">
      <c r="A174" t="s">
        <v>13505</v>
      </c>
      <c r="B174">
        <v>449782.40701729798</v>
      </c>
      <c r="D174" t="s">
        <v>13553</v>
      </c>
      <c r="E174">
        <v>32945.926826626499</v>
      </c>
      <c r="F174">
        <f>_xlfn.XLOOKUP(Table18[[#This Row],[rxn]],Table16[rxn],Table16[kapp (1/h)],0)</f>
        <v>86462.557187991595</v>
      </c>
      <c r="G174">
        <f>Table18[[#This Row],[old]]-Table18[[#This Row],[kapp (1/h)]]</f>
        <v>53516.630361365096</v>
      </c>
      <c r="I174">
        <v>-22951.216050982999</v>
      </c>
    </row>
    <row r="175" spans="1:9" x14ac:dyDescent="0.2">
      <c r="A175" t="s">
        <v>13506</v>
      </c>
      <c r="B175">
        <v>449782.40701729798</v>
      </c>
      <c r="D175" t="s">
        <v>13531</v>
      </c>
      <c r="E175">
        <v>209064.29019846799</v>
      </c>
      <c r="F175">
        <f>_xlfn.XLOOKUP(Table18[[#This Row],[rxn]],Table16[rxn],Table16[kapp (1/h)],0)</f>
        <v>186113.07414748499</v>
      </c>
      <c r="G175">
        <f>Table18[[#This Row],[old]]-Table18[[#This Row],[kapp (1/h)]]</f>
        <v>-22951.216050982999</v>
      </c>
      <c r="I175">
        <v>-22951.216050982999</v>
      </c>
    </row>
    <row r="176" spans="1:9" x14ac:dyDescent="0.2">
      <c r="A176" t="s">
        <v>13507</v>
      </c>
      <c r="B176">
        <v>449782.40701729798</v>
      </c>
      <c r="D176" t="s">
        <v>13532</v>
      </c>
      <c r="E176">
        <v>209064.29019846799</v>
      </c>
      <c r="F176">
        <f>_xlfn.XLOOKUP(Table18[[#This Row],[rxn]],Table16[rxn],Table16[kapp (1/h)],0)</f>
        <v>186113.07414748499</v>
      </c>
      <c r="G176">
        <f>Table18[[#This Row],[old]]-Table18[[#This Row],[kapp (1/h)]]</f>
        <v>-22951.216050982999</v>
      </c>
      <c r="I176">
        <v>-22951.216050982999</v>
      </c>
    </row>
    <row r="177" spans="1:9" x14ac:dyDescent="0.2">
      <c r="A177" t="s">
        <v>13508</v>
      </c>
      <c r="B177">
        <v>14070.856075772999</v>
      </c>
      <c r="D177" t="s">
        <v>13534</v>
      </c>
      <c r="E177">
        <v>209064.29019846799</v>
      </c>
      <c r="F177">
        <f>_xlfn.XLOOKUP(Table18[[#This Row],[rxn]],Table16[rxn],Table16[kapp (1/h)],0)</f>
        <v>186113.07414748499</v>
      </c>
      <c r="G177">
        <f>Table18[[#This Row],[old]]-Table18[[#This Row],[kapp (1/h)]]</f>
        <v>-22951.216050982999</v>
      </c>
      <c r="I177">
        <v>-22951.216050982999</v>
      </c>
    </row>
    <row r="178" spans="1:9" x14ac:dyDescent="0.2">
      <c r="A178" t="s">
        <v>13509</v>
      </c>
      <c r="B178">
        <v>14070.856075772999</v>
      </c>
      <c r="D178" t="s">
        <v>13530</v>
      </c>
      <c r="E178">
        <v>209064.29019846799</v>
      </c>
      <c r="F178">
        <f>_xlfn.XLOOKUP(Table18[[#This Row],[rxn]],Table16[rxn],Table16[kapp (1/h)],0)</f>
        <v>186113.07414748499</v>
      </c>
      <c r="G178">
        <f>Table18[[#This Row],[old]]-Table18[[#This Row],[kapp (1/h)]]</f>
        <v>-22951.216050982999</v>
      </c>
      <c r="I178">
        <v>-22951.216050982999</v>
      </c>
    </row>
    <row r="179" spans="1:9" x14ac:dyDescent="0.2">
      <c r="A179" t="s">
        <v>13510</v>
      </c>
      <c r="B179">
        <v>14070.856075772999</v>
      </c>
      <c r="D179" t="s">
        <v>13533</v>
      </c>
      <c r="E179">
        <v>209064.29019846799</v>
      </c>
      <c r="F179">
        <f>_xlfn.XLOOKUP(Table18[[#This Row],[rxn]],Table16[rxn],Table16[kapp (1/h)],0)</f>
        <v>186113.07414748499</v>
      </c>
      <c r="G179">
        <f>Table18[[#This Row],[old]]-Table18[[#This Row],[kapp (1/h)]]</f>
        <v>-22951.216050982999</v>
      </c>
      <c r="I179">
        <v>-47540.420350850196</v>
      </c>
    </row>
    <row r="180" spans="1:9" x14ac:dyDescent="0.2">
      <c r="A180" t="s">
        <v>13511</v>
      </c>
      <c r="B180">
        <v>8092.3017652610097</v>
      </c>
      <c r="D180" t="s">
        <v>13557</v>
      </c>
      <c r="E180">
        <v>57996.646716206298</v>
      </c>
      <c r="F180">
        <f>_xlfn.XLOOKUP(Table18[[#This Row],[rxn]],Table16[rxn],Table16[kapp (1/h)],0)</f>
        <v>10456.2263653561</v>
      </c>
      <c r="G180">
        <f>Table18[[#This Row],[old]]-Table18[[#This Row],[kapp (1/h)]]</f>
        <v>-47540.420350850196</v>
      </c>
      <c r="I180">
        <v>-47540.420350850196</v>
      </c>
    </row>
    <row r="181" spans="1:9" x14ac:dyDescent="0.2">
      <c r="A181" t="s">
        <v>13512</v>
      </c>
      <c r="B181">
        <v>8092.3017652610097</v>
      </c>
      <c r="D181" t="s">
        <v>13558</v>
      </c>
      <c r="E181">
        <v>57996.646716206298</v>
      </c>
      <c r="F181">
        <f>_xlfn.XLOOKUP(Table18[[#This Row],[rxn]],Table16[rxn],Table16[kapp (1/h)],0)</f>
        <v>10456.2263653561</v>
      </c>
      <c r="G181">
        <f>Table18[[#This Row],[old]]-Table18[[#This Row],[kapp (1/h)]]</f>
        <v>-47540.420350850196</v>
      </c>
      <c r="I181">
        <v>-27336.7866459496</v>
      </c>
    </row>
    <row r="182" spans="1:9" x14ac:dyDescent="0.2">
      <c r="A182" t="s">
        <v>13513</v>
      </c>
      <c r="B182">
        <v>12961.906474002501</v>
      </c>
      <c r="D182" t="s">
        <v>8323</v>
      </c>
      <c r="E182">
        <v>58539.5163186426</v>
      </c>
      <c r="F182">
        <f>_xlfn.XLOOKUP(Table18[[#This Row],[rxn]],Table16[rxn],Table16[kapp (1/h)],0)</f>
        <v>31202.729672693</v>
      </c>
      <c r="G182">
        <f>Table18[[#This Row],[old]]-Table18[[#This Row],[kapp (1/h)]]</f>
        <v>-27336.7866459496</v>
      </c>
      <c r="I182">
        <v>-27336.7866459496</v>
      </c>
    </row>
    <row r="183" spans="1:9" x14ac:dyDescent="0.2">
      <c r="A183" t="s">
        <v>13514</v>
      </c>
      <c r="B183">
        <v>12961.906474002501</v>
      </c>
      <c r="D183" t="s">
        <v>13552</v>
      </c>
      <c r="E183">
        <v>58539.5163186426</v>
      </c>
      <c r="F183">
        <f>_xlfn.XLOOKUP(Table18[[#This Row],[rxn]],Table16[rxn],Table16[kapp (1/h)],0)</f>
        <v>31202.729672693</v>
      </c>
      <c r="G183">
        <f>Table18[[#This Row],[old]]-Table18[[#This Row],[kapp (1/h)]]</f>
        <v>-27336.7866459496</v>
      </c>
      <c r="I183">
        <v>628.78659022853935</v>
      </c>
    </row>
    <row r="184" spans="1:9" x14ac:dyDescent="0.2">
      <c r="A184" t="s">
        <v>13515</v>
      </c>
      <c r="B184">
        <v>237.17019214091599</v>
      </c>
      <c r="D184" t="s">
        <v>13512</v>
      </c>
      <c r="E184">
        <v>7463.5151750324703</v>
      </c>
      <c r="F184">
        <f>_xlfn.XLOOKUP(Table18[[#This Row],[rxn]],Table16[rxn],Table16[kapp (1/h)],0)</f>
        <v>8092.3017652610097</v>
      </c>
      <c r="G184">
        <f>Table18[[#This Row],[old]]-Table18[[#This Row],[kapp (1/h)]]</f>
        <v>628.78659022853935</v>
      </c>
      <c r="I184">
        <v>628.78659022853935</v>
      </c>
    </row>
    <row r="185" spans="1:9" x14ac:dyDescent="0.2">
      <c r="A185" t="s">
        <v>13516</v>
      </c>
      <c r="B185">
        <v>237.17019214091599</v>
      </c>
      <c r="D185" t="s">
        <v>13511</v>
      </c>
      <c r="E185">
        <v>7463.5151750324703</v>
      </c>
      <c r="F185">
        <f>_xlfn.XLOOKUP(Table18[[#This Row],[rxn]],Table16[rxn],Table16[kapp (1/h)],0)</f>
        <v>8092.3017652610097</v>
      </c>
      <c r="G185">
        <f>Table18[[#This Row],[old]]-Table18[[#This Row],[kapp (1/h)]]</f>
        <v>628.78659022853935</v>
      </c>
      <c r="I185">
        <v>61620.60839367006</v>
      </c>
    </row>
    <row r="186" spans="1:9" x14ac:dyDescent="0.2">
      <c r="A186" t="s">
        <v>13517</v>
      </c>
      <c r="B186">
        <v>155449.07804883301</v>
      </c>
      <c r="D186" t="s">
        <v>13541</v>
      </c>
      <c r="E186">
        <v>562195.24911178998</v>
      </c>
      <c r="F186">
        <f>_xlfn.XLOOKUP(Table18[[#This Row],[rxn]],Table16[rxn],Table16[kapp (1/h)],0)</f>
        <v>623815.85750546004</v>
      </c>
      <c r="G186">
        <f>Table18[[#This Row],[old]]-Table18[[#This Row],[kapp (1/h)]]</f>
        <v>61620.60839367006</v>
      </c>
      <c r="I186">
        <v>61620.60839367006</v>
      </c>
    </row>
    <row r="187" spans="1:9" x14ac:dyDescent="0.2">
      <c r="A187" t="s">
        <v>13518</v>
      </c>
      <c r="B187">
        <v>155449.07804883301</v>
      </c>
      <c r="D187" t="s">
        <v>13542</v>
      </c>
      <c r="E187">
        <v>562195.24911178998</v>
      </c>
      <c r="F187">
        <f>_xlfn.XLOOKUP(Table18[[#This Row],[rxn]],Table16[rxn],Table16[kapp (1/h)],0)</f>
        <v>623815.85750546004</v>
      </c>
      <c r="G187">
        <f>Table18[[#This Row],[old]]-Table18[[#This Row],[kapp (1/h)]]</f>
        <v>61620.60839367006</v>
      </c>
      <c r="I187">
        <v>61620.60839367006</v>
      </c>
    </row>
    <row r="188" spans="1:9" x14ac:dyDescent="0.2">
      <c r="A188" t="s">
        <v>13519</v>
      </c>
      <c r="B188">
        <v>24803.684102600699</v>
      </c>
      <c r="D188" t="s">
        <v>13538</v>
      </c>
      <c r="E188">
        <v>562195.24911178998</v>
      </c>
      <c r="F188">
        <f>_xlfn.XLOOKUP(Table18[[#This Row],[rxn]],Table16[rxn],Table16[kapp (1/h)],0)</f>
        <v>623815.85750546004</v>
      </c>
      <c r="G188">
        <f>Table18[[#This Row],[old]]-Table18[[#This Row],[kapp (1/h)]]</f>
        <v>61620.60839367006</v>
      </c>
      <c r="I188">
        <v>61620.60839367006</v>
      </c>
    </row>
    <row r="189" spans="1:9" x14ac:dyDescent="0.2">
      <c r="A189" t="s">
        <v>13520</v>
      </c>
      <c r="B189">
        <v>24803.684102600699</v>
      </c>
      <c r="D189" t="s">
        <v>13537</v>
      </c>
      <c r="E189">
        <v>562195.24911178998</v>
      </c>
      <c r="F189">
        <f>_xlfn.XLOOKUP(Table18[[#This Row],[rxn]],Table16[rxn],Table16[kapp (1/h)],0)</f>
        <v>623815.85750546004</v>
      </c>
      <c r="G189">
        <f>Table18[[#This Row],[old]]-Table18[[#This Row],[kapp (1/h)]]</f>
        <v>61620.60839367006</v>
      </c>
      <c r="I189">
        <v>61620.60839367006</v>
      </c>
    </row>
    <row r="190" spans="1:9" x14ac:dyDescent="0.2">
      <c r="A190" t="s">
        <v>13521</v>
      </c>
      <c r="B190">
        <v>1729.3848376562401</v>
      </c>
      <c r="D190" t="s">
        <v>13540</v>
      </c>
      <c r="E190">
        <v>562195.24911178998</v>
      </c>
      <c r="F190">
        <f>_xlfn.XLOOKUP(Table18[[#This Row],[rxn]],Table16[rxn],Table16[kapp (1/h)],0)</f>
        <v>623815.85750546004</v>
      </c>
      <c r="G190">
        <f>Table18[[#This Row],[old]]-Table18[[#This Row],[kapp (1/h)]]</f>
        <v>61620.60839367006</v>
      </c>
      <c r="I190">
        <v>61620.60839367006</v>
      </c>
    </row>
    <row r="191" spans="1:9" x14ac:dyDescent="0.2">
      <c r="A191" t="s">
        <v>13522</v>
      </c>
      <c r="B191">
        <v>1729.3848376562401</v>
      </c>
      <c r="D191" t="s">
        <v>13539</v>
      </c>
      <c r="E191">
        <v>562195.24911178998</v>
      </c>
      <c r="F191">
        <f>_xlfn.XLOOKUP(Table18[[#This Row],[rxn]],Table16[rxn],Table16[kapp (1/h)],0)</f>
        <v>623815.85750546004</v>
      </c>
      <c r="G191">
        <f>Table18[[#This Row],[old]]-Table18[[#This Row],[kapp (1/h)]]</f>
        <v>61620.60839367006</v>
      </c>
      <c r="I191">
        <v>61620.60839367006</v>
      </c>
    </row>
    <row r="192" spans="1:9" x14ac:dyDescent="0.2">
      <c r="A192" t="s">
        <v>13523</v>
      </c>
      <c r="B192">
        <v>48729.808327344297</v>
      </c>
      <c r="D192" t="s">
        <v>13543</v>
      </c>
      <c r="E192">
        <v>562195.24911178998</v>
      </c>
      <c r="F192">
        <f>_xlfn.XLOOKUP(Table18[[#This Row],[rxn]],Table16[rxn],Table16[kapp (1/h)],0)</f>
        <v>623815.85750546004</v>
      </c>
      <c r="G192">
        <f>Table18[[#This Row],[old]]-Table18[[#This Row],[kapp (1/h)]]</f>
        <v>61620.60839367006</v>
      </c>
      <c r="I192">
        <v>3.314067907070978</v>
      </c>
    </row>
    <row r="193" spans="1:9" x14ac:dyDescent="0.2">
      <c r="A193" t="s">
        <v>13524</v>
      </c>
      <c r="B193">
        <v>48729.808327344297</v>
      </c>
      <c r="D193" t="s">
        <v>13516</v>
      </c>
      <c r="E193">
        <v>233.85612423384501</v>
      </c>
      <c r="F193">
        <f>_xlfn.XLOOKUP(Table18[[#This Row],[rxn]],Table16[rxn],Table16[kapp (1/h)],0)</f>
        <v>237.17019214091599</v>
      </c>
      <c r="G193">
        <f>Table18[[#This Row],[old]]-Table18[[#This Row],[kapp (1/h)]]</f>
        <v>3.314067907070978</v>
      </c>
      <c r="I193">
        <v>3.314067907070978</v>
      </c>
    </row>
    <row r="194" spans="1:9" x14ac:dyDescent="0.2">
      <c r="A194" t="s">
        <v>13525</v>
      </c>
      <c r="B194">
        <v>48729.808327344297</v>
      </c>
      <c r="D194" t="s">
        <v>13515</v>
      </c>
      <c r="E194">
        <v>233.85612423384501</v>
      </c>
      <c r="F194">
        <f>_xlfn.XLOOKUP(Table18[[#This Row],[rxn]],Table16[rxn],Table16[kapp (1/h)],0)</f>
        <v>237.17019214091599</v>
      </c>
      <c r="G194">
        <f>Table18[[#This Row],[old]]-Table18[[#This Row],[kapp (1/h)]]</f>
        <v>3.314067907070978</v>
      </c>
      <c r="I194">
        <v>-245759.76539751998</v>
      </c>
    </row>
    <row r="195" spans="1:9" x14ac:dyDescent="0.2">
      <c r="A195" t="s">
        <v>13526</v>
      </c>
      <c r="B195">
        <v>48729.808327344297</v>
      </c>
      <c r="D195" t="s">
        <v>13506</v>
      </c>
      <c r="E195">
        <v>695542.17241481796</v>
      </c>
      <c r="F195">
        <f>_xlfn.XLOOKUP(Table18[[#This Row],[rxn]],Table16[rxn],Table16[kapp (1/h)],0)</f>
        <v>449782.40701729798</v>
      </c>
      <c r="G195">
        <f>Table18[[#This Row],[old]]-Table18[[#This Row],[kapp (1/h)]]</f>
        <v>-245759.76539751998</v>
      </c>
      <c r="I195">
        <v>-245759.76539751998</v>
      </c>
    </row>
    <row r="196" spans="1:9" x14ac:dyDescent="0.2">
      <c r="A196" t="s">
        <v>13527</v>
      </c>
      <c r="B196">
        <v>53938.913586185998</v>
      </c>
      <c r="D196" t="s">
        <v>13507</v>
      </c>
      <c r="E196">
        <v>695542.17241481796</v>
      </c>
      <c r="F196">
        <f>_xlfn.XLOOKUP(Table18[[#This Row],[rxn]],Table16[rxn],Table16[kapp (1/h)],0)</f>
        <v>449782.40701729798</v>
      </c>
      <c r="G196">
        <f>Table18[[#This Row],[old]]-Table18[[#This Row],[kapp (1/h)]]</f>
        <v>-245759.76539751998</v>
      </c>
      <c r="I196">
        <v>-245759.76539751998</v>
      </c>
    </row>
    <row r="197" spans="1:9" x14ac:dyDescent="0.2">
      <c r="A197" t="s">
        <v>13528</v>
      </c>
      <c r="B197">
        <v>53938.913586185998</v>
      </c>
      <c r="D197" t="s">
        <v>13505</v>
      </c>
      <c r="E197">
        <v>695542.17241481796</v>
      </c>
      <c r="F197">
        <f>_xlfn.XLOOKUP(Table18[[#This Row],[rxn]],Table16[rxn],Table16[kapp (1/h)],0)</f>
        <v>449782.40701729798</v>
      </c>
      <c r="G197">
        <f>Table18[[#This Row],[old]]-Table18[[#This Row],[kapp (1/h)]]</f>
        <v>-245759.76539751998</v>
      </c>
      <c r="I197">
        <v>15.953270424301081</v>
      </c>
    </row>
    <row r="198" spans="1:9" x14ac:dyDescent="0.2">
      <c r="A198" t="s">
        <v>13529</v>
      </c>
      <c r="B198">
        <v>53938.913586185998</v>
      </c>
      <c r="D198" t="s">
        <v>13513</v>
      </c>
      <c r="E198">
        <v>12945.953203578199</v>
      </c>
      <c r="F198">
        <f>_xlfn.XLOOKUP(Table18[[#This Row],[rxn]],Table16[rxn],Table16[kapp (1/h)],0)</f>
        <v>12961.906474002501</v>
      </c>
      <c r="G198">
        <f>Table18[[#This Row],[old]]-Table18[[#This Row],[kapp (1/h)]]</f>
        <v>15.953270424301081</v>
      </c>
      <c r="I198">
        <v>15.953270424301081</v>
      </c>
    </row>
    <row r="199" spans="1:9" x14ac:dyDescent="0.2">
      <c r="A199" t="s">
        <v>13530</v>
      </c>
      <c r="B199">
        <v>186113.07414748499</v>
      </c>
      <c r="D199" t="s">
        <v>13514</v>
      </c>
      <c r="E199">
        <v>12945.953203578199</v>
      </c>
      <c r="F199">
        <f>_xlfn.XLOOKUP(Table18[[#This Row],[rxn]],Table16[rxn],Table16[kapp (1/h)],0)</f>
        <v>12961.906474002501</v>
      </c>
      <c r="G199">
        <f>Table18[[#This Row],[old]]-Table18[[#This Row],[kapp (1/h)]]</f>
        <v>15.953270424301081</v>
      </c>
      <c r="I199">
        <v>4574.5850732895397</v>
      </c>
    </row>
    <row r="200" spans="1:9" x14ac:dyDescent="0.2">
      <c r="A200" t="s">
        <v>13531</v>
      </c>
      <c r="B200">
        <v>186113.07414748499</v>
      </c>
      <c r="D200" t="s">
        <v>13508</v>
      </c>
      <c r="E200">
        <v>9496.2710024834596</v>
      </c>
      <c r="F200">
        <f>_xlfn.XLOOKUP(Table18[[#This Row],[rxn]],Table16[rxn],Table16[kapp (1/h)],0)</f>
        <v>14070.856075772999</v>
      </c>
      <c r="G200">
        <f>Table18[[#This Row],[old]]-Table18[[#This Row],[kapp (1/h)]]</f>
        <v>4574.5850732895397</v>
      </c>
      <c r="I200">
        <v>4574.5850732895397</v>
      </c>
    </row>
    <row r="201" spans="1:9" x14ac:dyDescent="0.2">
      <c r="A201" t="s">
        <v>13532</v>
      </c>
      <c r="B201">
        <v>186113.07414748499</v>
      </c>
      <c r="D201" t="s">
        <v>13509</v>
      </c>
      <c r="E201">
        <v>9496.2710024834596</v>
      </c>
      <c r="F201">
        <f>_xlfn.XLOOKUP(Table18[[#This Row],[rxn]],Table16[rxn],Table16[kapp (1/h)],0)</f>
        <v>14070.856075772999</v>
      </c>
      <c r="G201">
        <f>Table18[[#This Row],[old]]-Table18[[#This Row],[kapp (1/h)]]</f>
        <v>4574.5850732895397</v>
      </c>
      <c r="I201">
        <v>4574.5850732895397</v>
      </c>
    </row>
    <row r="202" spans="1:9" x14ac:dyDescent="0.2">
      <c r="A202" t="s">
        <v>13533</v>
      </c>
      <c r="B202">
        <v>186113.07414748499</v>
      </c>
      <c r="D202" t="s">
        <v>13510</v>
      </c>
      <c r="E202">
        <v>9496.2710024834596</v>
      </c>
      <c r="F202">
        <f>_xlfn.XLOOKUP(Table18[[#This Row],[rxn]],Table16[rxn],Table16[kapp (1/h)],0)</f>
        <v>14070.856075772999</v>
      </c>
      <c r="G202">
        <f>Table18[[#This Row],[old]]-Table18[[#This Row],[kapp (1/h)]]</f>
        <v>4574.5850732895397</v>
      </c>
      <c r="I202">
        <v>-441.62354359801975</v>
      </c>
    </row>
    <row r="203" spans="1:9" x14ac:dyDescent="0.2">
      <c r="A203" t="s">
        <v>13534</v>
      </c>
      <c r="B203">
        <v>186113.07414748499</v>
      </c>
      <c r="D203" t="s">
        <v>13563</v>
      </c>
      <c r="E203">
        <v>160019.89099705001</v>
      </c>
      <c r="F203">
        <f>_xlfn.XLOOKUP(Table18[[#This Row],[rxn]],Table16[rxn],Table16[kapp (1/h)],0)</f>
        <v>159578.26745345199</v>
      </c>
      <c r="G203">
        <f>Table18[[#This Row],[old]]-Table18[[#This Row],[kapp (1/h)]]</f>
        <v>-441.62354359801975</v>
      </c>
      <c r="I203">
        <v>-441.62354359801975</v>
      </c>
    </row>
    <row r="204" spans="1:9" x14ac:dyDescent="0.2">
      <c r="A204" t="s">
        <v>13535</v>
      </c>
      <c r="B204">
        <v>4239.3230269300202</v>
      </c>
      <c r="D204" t="s">
        <v>13564</v>
      </c>
      <c r="E204">
        <v>160019.89099705001</v>
      </c>
      <c r="F204">
        <f>_xlfn.XLOOKUP(Table18[[#This Row],[rxn]],Table16[rxn],Table16[kapp (1/h)],0)</f>
        <v>159578.26745345199</v>
      </c>
      <c r="G204">
        <f>Table18[[#This Row],[old]]-Table18[[#This Row],[kapp (1/h)]]</f>
        <v>-441.62354359801975</v>
      </c>
      <c r="I204">
        <v>-714.18129960200167</v>
      </c>
    </row>
    <row r="205" spans="1:9" x14ac:dyDescent="0.2">
      <c r="A205" t="s">
        <v>13536</v>
      </c>
      <c r="B205">
        <v>4239.3230269300202</v>
      </c>
      <c r="D205" t="s">
        <v>13565</v>
      </c>
      <c r="E205">
        <v>25290.553284684702</v>
      </c>
      <c r="F205">
        <f>_xlfn.XLOOKUP(Table18[[#This Row],[rxn]],Table16[rxn],Table16[kapp (1/h)],0)</f>
        <v>24576.3719850827</v>
      </c>
      <c r="G205">
        <f>Table18[[#This Row],[old]]-Table18[[#This Row],[kapp (1/h)]]</f>
        <v>-714.18129960200167</v>
      </c>
      <c r="I205">
        <v>-714.18129960200167</v>
      </c>
    </row>
    <row r="206" spans="1:9" x14ac:dyDescent="0.2">
      <c r="A206" t="s">
        <v>13537</v>
      </c>
      <c r="B206">
        <v>623815.85750546004</v>
      </c>
      <c r="D206" t="s">
        <v>13567</v>
      </c>
      <c r="E206">
        <v>25290.553284684702</v>
      </c>
      <c r="F206">
        <f>_xlfn.XLOOKUP(Table18[[#This Row],[rxn]],Table16[rxn],Table16[kapp (1/h)],0)</f>
        <v>24576.3719850827</v>
      </c>
      <c r="G206">
        <f>Table18[[#This Row],[old]]-Table18[[#This Row],[kapp (1/h)]]</f>
        <v>-714.18129960200167</v>
      </c>
      <c r="I206">
        <v>-714.18129960200167</v>
      </c>
    </row>
    <row r="207" spans="1:9" x14ac:dyDescent="0.2">
      <c r="A207" t="s">
        <v>13538</v>
      </c>
      <c r="B207">
        <v>623815.85750546004</v>
      </c>
      <c r="D207" t="s">
        <v>13566</v>
      </c>
      <c r="E207">
        <v>25290.553284684702</v>
      </c>
      <c r="F207">
        <f>_xlfn.XLOOKUP(Table18[[#This Row],[rxn]],Table16[rxn],Table16[kapp (1/h)],0)</f>
        <v>24576.3719850827</v>
      </c>
      <c r="G207">
        <f>Table18[[#This Row],[old]]-Table18[[#This Row],[kapp (1/h)]]</f>
        <v>-714.18129960200167</v>
      </c>
      <c r="I207">
        <v>-714.18129960200167</v>
      </c>
    </row>
    <row r="208" spans="1:9" x14ac:dyDescent="0.2">
      <c r="A208" t="s">
        <v>13539</v>
      </c>
      <c r="B208">
        <v>623815.85750546004</v>
      </c>
      <c r="D208" t="s">
        <v>13568</v>
      </c>
      <c r="E208">
        <v>25290.553284684702</v>
      </c>
      <c r="F208">
        <f>_xlfn.XLOOKUP(Table18[[#This Row],[rxn]],Table16[rxn],Table16[kapp (1/h)],0)</f>
        <v>24576.3719850827</v>
      </c>
      <c r="G208">
        <f>Table18[[#This Row],[old]]-Table18[[#This Row],[kapp (1/h)]]</f>
        <v>-714.18129960200167</v>
      </c>
      <c r="I208">
        <v>-2364.096843818028</v>
      </c>
    </row>
    <row r="209" spans="1:9" x14ac:dyDescent="0.2">
      <c r="A209" t="s">
        <v>13540</v>
      </c>
      <c r="B209">
        <v>623815.85750546004</v>
      </c>
      <c r="D209" t="s">
        <v>13545</v>
      </c>
      <c r="E209">
        <v>303980.25571733201</v>
      </c>
      <c r="F209">
        <f>_xlfn.XLOOKUP(Table18[[#This Row],[rxn]],Table16[rxn],Table16[kapp (1/h)],0)</f>
        <v>301616.15887351398</v>
      </c>
      <c r="G209">
        <f>Table18[[#This Row],[old]]-Table18[[#This Row],[kapp (1/h)]]</f>
        <v>-2364.096843818028</v>
      </c>
      <c r="I209">
        <v>-2364.096843818028</v>
      </c>
    </row>
    <row r="210" spans="1:9" x14ac:dyDescent="0.2">
      <c r="A210" t="s">
        <v>13541</v>
      </c>
      <c r="B210">
        <v>623815.85750546004</v>
      </c>
      <c r="D210" t="s">
        <v>13544</v>
      </c>
      <c r="E210">
        <v>303980.25571733201</v>
      </c>
      <c r="F210">
        <f>_xlfn.XLOOKUP(Table18[[#This Row],[rxn]],Table16[rxn],Table16[kapp (1/h)],0)</f>
        <v>301616.15887351398</v>
      </c>
      <c r="G210">
        <f>Table18[[#This Row],[old]]-Table18[[#This Row],[kapp (1/h)]]</f>
        <v>-2364.096843818028</v>
      </c>
      <c r="I210">
        <v>224.21705953414948</v>
      </c>
    </row>
    <row r="211" spans="1:9" x14ac:dyDescent="0.2">
      <c r="A211" t="s">
        <v>13542</v>
      </c>
      <c r="B211">
        <v>623815.85750546004</v>
      </c>
      <c r="D211" t="s">
        <v>13556</v>
      </c>
      <c r="E211">
        <v>4458.3617500191503</v>
      </c>
      <c r="F211">
        <f>_xlfn.XLOOKUP(Table18[[#This Row],[rxn]],Table16[rxn],Table16[kapp (1/h)],0)</f>
        <v>4682.5788095532998</v>
      </c>
      <c r="G211">
        <f>Table18[[#This Row],[old]]-Table18[[#This Row],[kapp (1/h)]]</f>
        <v>224.21705953414948</v>
      </c>
      <c r="I211">
        <v>224.21705953414948</v>
      </c>
    </row>
    <row r="212" spans="1:9" x14ac:dyDescent="0.2">
      <c r="A212" t="s">
        <v>13543</v>
      </c>
      <c r="B212">
        <v>623815.85750546004</v>
      </c>
      <c r="D212" t="s">
        <v>13555</v>
      </c>
      <c r="E212">
        <v>4458.3617500191503</v>
      </c>
      <c r="F212">
        <f>_xlfn.XLOOKUP(Table18[[#This Row],[rxn]],Table16[rxn],Table16[kapp (1/h)],0)</f>
        <v>4682.5788095532998</v>
      </c>
      <c r="G212">
        <f>Table18[[#This Row],[old]]-Table18[[#This Row],[kapp (1/h)]]</f>
        <v>224.21705953414948</v>
      </c>
      <c r="I212">
        <v>12848.063929073198</v>
      </c>
    </row>
    <row r="213" spans="1:9" x14ac:dyDescent="0.2">
      <c r="A213" t="s">
        <v>13544</v>
      </c>
      <c r="B213">
        <v>301616.15887351398</v>
      </c>
      <c r="D213" t="s">
        <v>13520</v>
      </c>
      <c r="E213">
        <v>11955.620173527501</v>
      </c>
      <c r="F213">
        <f>_xlfn.XLOOKUP(Table18[[#This Row],[rxn]],Table16[rxn],Table16[kapp (1/h)],0)</f>
        <v>24803.684102600699</v>
      </c>
      <c r="G213">
        <f>Table18[[#This Row],[old]]-Table18[[#This Row],[kapp (1/h)]]</f>
        <v>12848.063929073198</v>
      </c>
      <c r="I213">
        <v>12848.063929073198</v>
      </c>
    </row>
    <row r="214" spans="1:9" x14ac:dyDescent="0.2">
      <c r="A214" t="s">
        <v>13545</v>
      </c>
      <c r="B214">
        <v>301616.15887351398</v>
      </c>
      <c r="D214" t="s">
        <v>13519</v>
      </c>
      <c r="E214">
        <v>11955.620173527501</v>
      </c>
      <c r="F214">
        <f>_xlfn.XLOOKUP(Table18[[#This Row],[rxn]],Table16[rxn],Table16[kapp (1/h)],0)</f>
        <v>24803.684102600699</v>
      </c>
      <c r="G214">
        <f>Table18[[#This Row],[old]]-Table18[[#This Row],[kapp (1/h)]]</f>
        <v>12848.063929073198</v>
      </c>
      <c r="I214">
        <v>374.11958331519418</v>
      </c>
    </row>
    <row r="215" spans="1:9" x14ac:dyDescent="0.2">
      <c r="A215" t="s">
        <v>13546</v>
      </c>
      <c r="B215">
        <v>20233.6853700662</v>
      </c>
      <c r="D215" t="s">
        <v>13526</v>
      </c>
      <c r="E215">
        <v>48355.688744029103</v>
      </c>
      <c r="F215">
        <f>_xlfn.XLOOKUP(Table18[[#This Row],[rxn]],Table16[rxn],Table16[kapp (1/h)],0)</f>
        <v>48729.808327344297</v>
      </c>
      <c r="G215">
        <f>Table18[[#This Row],[old]]-Table18[[#This Row],[kapp (1/h)]]</f>
        <v>374.11958331519418</v>
      </c>
      <c r="I215">
        <v>374.11958331519418</v>
      </c>
    </row>
    <row r="216" spans="1:9" x14ac:dyDescent="0.2">
      <c r="A216" t="s">
        <v>13547</v>
      </c>
      <c r="B216">
        <v>20233.6853700662</v>
      </c>
      <c r="D216" t="s">
        <v>13525</v>
      </c>
      <c r="E216">
        <v>48355.688744029103</v>
      </c>
      <c r="F216">
        <f>_xlfn.XLOOKUP(Table18[[#This Row],[rxn]],Table16[rxn],Table16[kapp (1/h)],0)</f>
        <v>48729.808327344297</v>
      </c>
      <c r="G216">
        <f>Table18[[#This Row],[old]]-Table18[[#This Row],[kapp (1/h)]]</f>
        <v>374.11958331519418</v>
      </c>
      <c r="I216">
        <v>374.11958331519418</v>
      </c>
    </row>
    <row r="217" spans="1:9" x14ac:dyDescent="0.2">
      <c r="A217" t="s">
        <v>13548</v>
      </c>
      <c r="B217">
        <v>17713.0564924231</v>
      </c>
      <c r="D217" t="s">
        <v>13524</v>
      </c>
      <c r="E217">
        <v>48355.688744029103</v>
      </c>
      <c r="F217">
        <f>_xlfn.XLOOKUP(Table18[[#This Row],[rxn]],Table16[rxn],Table16[kapp (1/h)],0)</f>
        <v>48729.808327344297</v>
      </c>
      <c r="G217">
        <f>Table18[[#This Row],[old]]-Table18[[#This Row],[kapp (1/h)]]</f>
        <v>374.11958331519418</v>
      </c>
      <c r="I217">
        <v>374.11958331519418</v>
      </c>
    </row>
    <row r="218" spans="1:9" x14ac:dyDescent="0.2">
      <c r="A218" t="s">
        <v>13549</v>
      </c>
      <c r="B218">
        <v>17713.0564924231</v>
      </c>
      <c r="D218" t="s">
        <v>13523</v>
      </c>
      <c r="E218">
        <v>48355.688744029103</v>
      </c>
      <c r="F218">
        <f>_xlfn.XLOOKUP(Table18[[#This Row],[rxn]],Table16[rxn],Table16[kapp (1/h)],0)</f>
        <v>48729.808327344297</v>
      </c>
      <c r="G218">
        <f>Table18[[#This Row],[old]]-Table18[[#This Row],[kapp (1/h)]]</f>
        <v>374.11958331519418</v>
      </c>
      <c r="I218">
        <v>-9.8690086113900861</v>
      </c>
    </row>
    <row r="219" spans="1:9" x14ac:dyDescent="0.2">
      <c r="A219" t="s">
        <v>13550</v>
      </c>
      <c r="B219">
        <v>17713.0564924231</v>
      </c>
      <c r="D219" t="s">
        <v>13561</v>
      </c>
      <c r="E219">
        <v>1029.3533631871801</v>
      </c>
      <c r="F219">
        <f>_xlfn.XLOOKUP(Table18[[#This Row],[rxn]],Table16[rxn],Table16[kapp (1/h)],0)</f>
        <v>1019.48435457579</v>
      </c>
      <c r="G219">
        <f>Table18[[#This Row],[old]]-Table18[[#This Row],[kapp (1/h)]]</f>
        <v>-9.8690086113900861</v>
      </c>
      <c r="I219">
        <v>-9.8690086113900861</v>
      </c>
    </row>
    <row r="220" spans="1:9" x14ac:dyDescent="0.2">
      <c r="A220" t="s">
        <v>13551</v>
      </c>
      <c r="B220">
        <v>17713.0564924231</v>
      </c>
      <c r="D220" t="s">
        <v>13562</v>
      </c>
      <c r="E220">
        <v>1029.3533631871801</v>
      </c>
      <c r="F220">
        <f>_xlfn.XLOOKUP(Table18[[#This Row],[rxn]],Table16[rxn],Table16[kapp (1/h)],0)</f>
        <v>1019.48435457579</v>
      </c>
      <c r="G220">
        <f>Table18[[#This Row],[old]]-Table18[[#This Row],[kapp (1/h)]]</f>
        <v>-9.8690086113900861</v>
      </c>
      <c r="I220">
        <v>418.43902660820095</v>
      </c>
    </row>
    <row r="221" spans="1:9" x14ac:dyDescent="0.2">
      <c r="A221" t="s">
        <v>13552</v>
      </c>
      <c r="B221">
        <v>31202.729672693</v>
      </c>
      <c r="D221" t="s">
        <v>13560</v>
      </c>
      <c r="E221">
        <v>12201.097416661099</v>
      </c>
      <c r="F221">
        <f>_xlfn.XLOOKUP(Table18[[#This Row],[rxn]],Table16[rxn],Table16[kapp (1/h)],0)</f>
        <v>12619.5364432693</v>
      </c>
      <c r="G221">
        <f>Table18[[#This Row],[old]]-Table18[[#This Row],[kapp (1/h)]]</f>
        <v>418.43902660820095</v>
      </c>
      <c r="I221">
        <v>418.43902660820095</v>
      </c>
    </row>
    <row r="222" spans="1:9" x14ac:dyDescent="0.2">
      <c r="A222" t="s">
        <v>8323</v>
      </c>
      <c r="B222">
        <v>31202.729672693</v>
      </c>
      <c r="D222" t="s">
        <v>13559</v>
      </c>
      <c r="E222">
        <v>12201.097416661099</v>
      </c>
      <c r="F222">
        <f>_xlfn.XLOOKUP(Table18[[#This Row],[rxn]],Table16[rxn],Table16[kapp (1/h)],0)</f>
        <v>12619.5364432693</v>
      </c>
      <c r="G222">
        <f>Table18[[#This Row],[old]]-Table18[[#This Row],[kapp (1/h)]]</f>
        <v>418.43902660820095</v>
      </c>
      <c r="I222">
        <v>-43.382883348498581</v>
      </c>
    </row>
    <row r="223" spans="1:9" x14ac:dyDescent="0.2">
      <c r="A223" t="s">
        <v>13553</v>
      </c>
      <c r="B223">
        <v>86462.557187991595</v>
      </c>
      <c r="D223" t="s">
        <v>13549</v>
      </c>
      <c r="E223">
        <v>17756.439375771599</v>
      </c>
      <c r="F223">
        <f>_xlfn.XLOOKUP(Table18[[#This Row],[rxn]],Table16[rxn],Table16[kapp (1/h)],0)</f>
        <v>17713.0564924231</v>
      </c>
      <c r="G223">
        <f>Table18[[#This Row],[old]]-Table18[[#This Row],[kapp (1/h)]]</f>
        <v>-43.382883348498581</v>
      </c>
      <c r="I223">
        <v>-43.382883348498581</v>
      </c>
    </row>
    <row r="224" spans="1:9" x14ac:dyDescent="0.2">
      <c r="A224" t="s">
        <v>13554</v>
      </c>
      <c r="B224">
        <v>86462.557187991595</v>
      </c>
      <c r="D224" t="s">
        <v>13548</v>
      </c>
      <c r="E224">
        <v>17756.439375771599</v>
      </c>
      <c r="F224">
        <f>_xlfn.XLOOKUP(Table18[[#This Row],[rxn]],Table16[rxn],Table16[kapp (1/h)],0)</f>
        <v>17713.0564924231</v>
      </c>
      <c r="G224">
        <f>Table18[[#This Row],[old]]-Table18[[#This Row],[kapp (1/h)]]</f>
        <v>-43.382883348498581</v>
      </c>
      <c r="I224">
        <v>-43.382883348498581</v>
      </c>
    </row>
    <row r="225" spans="1:9" x14ac:dyDescent="0.2">
      <c r="A225" t="s">
        <v>13555</v>
      </c>
      <c r="B225">
        <v>4682.5788095532998</v>
      </c>
      <c r="D225" t="s">
        <v>13550</v>
      </c>
      <c r="E225">
        <v>17756.439375771599</v>
      </c>
      <c r="F225">
        <f>_xlfn.XLOOKUP(Table18[[#This Row],[rxn]],Table16[rxn],Table16[kapp (1/h)],0)</f>
        <v>17713.0564924231</v>
      </c>
      <c r="G225">
        <f>Table18[[#This Row],[old]]-Table18[[#This Row],[kapp (1/h)]]</f>
        <v>-43.382883348498581</v>
      </c>
      <c r="I225">
        <v>-43.382883348498581</v>
      </c>
    </row>
    <row r="226" spans="1:9" x14ac:dyDescent="0.2">
      <c r="A226" t="s">
        <v>13556</v>
      </c>
      <c r="B226">
        <v>4682.5788095532998</v>
      </c>
      <c r="D226" t="s">
        <v>13551</v>
      </c>
      <c r="E226">
        <v>17756.439375771599</v>
      </c>
      <c r="F226">
        <f>_xlfn.XLOOKUP(Table18[[#This Row],[rxn]],Table16[rxn],Table16[kapp (1/h)],0)</f>
        <v>17713.0564924231</v>
      </c>
      <c r="G226">
        <f>Table18[[#This Row],[old]]-Table18[[#This Row],[kapp (1/h)]]</f>
        <v>-43.382883348498581</v>
      </c>
      <c r="I226">
        <v>2665.9603954568993</v>
      </c>
    </row>
    <row r="227" spans="1:9" x14ac:dyDescent="0.2">
      <c r="A227" t="s">
        <v>13557</v>
      </c>
      <c r="B227">
        <v>10456.2263653561</v>
      </c>
      <c r="D227" t="s">
        <v>13546</v>
      </c>
      <c r="E227">
        <v>17567.7249746093</v>
      </c>
      <c r="F227">
        <f>_xlfn.XLOOKUP(Table18[[#This Row],[rxn]],Table16[rxn],Table16[kapp (1/h)],0)</f>
        <v>20233.6853700662</v>
      </c>
      <c r="G227">
        <f>Table18[[#This Row],[old]]-Table18[[#This Row],[kapp (1/h)]]</f>
        <v>2665.9603954568993</v>
      </c>
      <c r="I227">
        <v>2665.9603954568993</v>
      </c>
    </row>
    <row r="228" spans="1:9" x14ac:dyDescent="0.2">
      <c r="A228" t="s">
        <v>13558</v>
      </c>
      <c r="B228">
        <v>10456.2263653561</v>
      </c>
      <c r="D228" t="s">
        <v>13547</v>
      </c>
      <c r="E228">
        <v>17567.7249746093</v>
      </c>
      <c r="F228">
        <f>_xlfn.XLOOKUP(Table18[[#This Row],[rxn]],Table16[rxn],Table16[kapp (1/h)],0)</f>
        <v>20233.6853700662</v>
      </c>
      <c r="G228">
        <f>Table18[[#This Row],[old]]-Table18[[#This Row],[kapp (1/h)]]</f>
        <v>2665.9603954568993</v>
      </c>
      <c r="I228">
        <v>-27.871236720128991</v>
      </c>
    </row>
    <row r="229" spans="1:9" x14ac:dyDescent="0.2">
      <c r="A229" t="s">
        <v>13559</v>
      </c>
      <c r="B229">
        <v>12619.5364432693</v>
      </c>
      <c r="D229" t="s">
        <v>13574</v>
      </c>
      <c r="E229">
        <v>852.20101297689803</v>
      </c>
      <c r="F229">
        <f>_xlfn.XLOOKUP(Table18[[#This Row],[rxn]],Table16[rxn],Table16[kapp (1/h)],0)</f>
        <v>824.32977625676904</v>
      </c>
      <c r="G229">
        <f>Table18[[#This Row],[old]]-Table18[[#This Row],[kapp (1/h)]]</f>
        <v>-27.871236720128991</v>
      </c>
      <c r="I229">
        <v>-27.871236720128991</v>
      </c>
    </row>
    <row r="230" spans="1:9" x14ac:dyDescent="0.2">
      <c r="A230" t="s">
        <v>13560</v>
      </c>
      <c r="B230">
        <v>12619.5364432693</v>
      </c>
      <c r="D230" t="s">
        <v>13571</v>
      </c>
      <c r="E230">
        <v>852.20101297689803</v>
      </c>
      <c r="F230">
        <f>_xlfn.XLOOKUP(Table18[[#This Row],[rxn]],Table16[rxn],Table16[kapp (1/h)],0)</f>
        <v>824.32977625676904</v>
      </c>
      <c r="G230">
        <f>Table18[[#This Row],[old]]-Table18[[#This Row],[kapp (1/h)]]</f>
        <v>-27.871236720128991</v>
      </c>
      <c r="I230">
        <v>-27.871236720128991</v>
      </c>
    </row>
    <row r="231" spans="1:9" x14ac:dyDescent="0.2">
      <c r="A231" t="s">
        <v>13561</v>
      </c>
      <c r="B231">
        <v>1019.48435457579</v>
      </c>
      <c r="D231" t="s">
        <v>13572</v>
      </c>
      <c r="E231">
        <v>852.20101297689803</v>
      </c>
      <c r="F231">
        <f>_xlfn.XLOOKUP(Table18[[#This Row],[rxn]],Table16[rxn],Table16[kapp (1/h)],0)</f>
        <v>824.32977625676904</v>
      </c>
      <c r="G231">
        <f>Table18[[#This Row],[old]]-Table18[[#This Row],[kapp (1/h)]]</f>
        <v>-27.871236720128991</v>
      </c>
      <c r="I231">
        <v>-27.871236720128991</v>
      </c>
    </row>
    <row r="232" spans="1:9" x14ac:dyDescent="0.2">
      <c r="A232" t="s">
        <v>13562</v>
      </c>
      <c r="B232">
        <v>1019.48435457579</v>
      </c>
      <c r="D232" t="s">
        <v>13573</v>
      </c>
      <c r="E232">
        <v>852.20101297689803</v>
      </c>
      <c r="F232">
        <f>_xlfn.XLOOKUP(Table18[[#This Row],[rxn]],Table16[rxn],Table16[kapp (1/h)],0)</f>
        <v>824.32977625676904</v>
      </c>
      <c r="G232">
        <f>Table18[[#This Row],[old]]-Table18[[#This Row],[kapp (1/h)]]</f>
        <v>-27.871236720128991</v>
      </c>
      <c r="I232">
        <v>162190.58256244299</v>
      </c>
    </row>
    <row r="233" spans="1:9" x14ac:dyDescent="0.2">
      <c r="A233" t="s">
        <v>13563</v>
      </c>
      <c r="B233">
        <v>159578.26745345199</v>
      </c>
      <c r="D233" t="s">
        <v>13768</v>
      </c>
      <c r="E233">
        <v>671325.93142869999</v>
      </c>
      <c r="F233">
        <f>_xlfn.XLOOKUP(Table18[[#This Row],[rxn]],Table16[rxn],Table16[kapp (1/h)],0)</f>
        <v>0</v>
      </c>
      <c r="G233">
        <f>Table18[[#This Row],[old]]-Table18[[#This Row],[kapp (1/h)]]</f>
        <v>-671325.93142869999</v>
      </c>
      <c r="I233">
        <v>2563.4698823520202</v>
      </c>
    </row>
    <row r="234" spans="1:9" x14ac:dyDescent="0.2">
      <c r="A234" t="s">
        <v>13564</v>
      </c>
      <c r="B234">
        <v>159578.26745345199</v>
      </c>
      <c r="D234" t="s">
        <v>13497</v>
      </c>
      <c r="E234">
        <v>671325.93142869999</v>
      </c>
      <c r="F234">
        <f>_xlfn.XLOOKUP(Table18[[#This Row],[rxn]],Table16[rxn],Table16[kapp (1/h)],0)</f>
        <v>833516.51399114297</v>
      </c>
      <c r="G234">
        <f>Table18[[#This Row],[old]]-Table18[[#This Row],[kapp (1/h)]]</f>
        <v>162190.58256244299</v>
      </c>
      <c r="I234">
        <v>2563.4698823520202</v>
      </c>
    </row>
    <row r="235" spans="1:9" x14ac:dyDescent="0.2">
      <c r="A235" t="s">
        <v>13565</v>
      </c>
      <c r="B235">
        <v>24576.3719850827</v>
      </c>
      <c r="D235" t="s">
        <v>13536</v>
      </c>
      <c r="E235">
        <v>1675.853144578</v>
      </c>
      <c r="F235">
        <f>_xlfn.XLOOKUP(Table18[[#This Row],[rxn]],Table16[rxn],Table16[kapp (1/h)],0)</f>
        <v>4239.3230269300202</v>
      </c>
      <c r="G235">
        <f>Table18[[#This Row],[old]]-Table18[[#This Row],[kapp (1/h)]]</f>
        <v>2563.4698823520202</v>
      </c>
      <c r="I235">
        <v>27823.932568695196</v>
      </c>
    </row>
    <row r="236" spans="1:9" x14ac:dyDescent="0.2">
      <c r="A236" t="s">
        <v>13566</v>
      </c>
      <c r="B236">
        <v>24576.3719850827</v>
      </c>
      <c r="D236" t="s">
        <v>13535</v>
      </c>
      <c r="E236">
        <v>1675.853144578</v>
      </c>
      <c r="F236">
        <f>_xlfn.XLOOKUP(Table18[[#This Row],[rxn]],Table16[rxn],Table16[kapp (1/h)],0)</f>
        <v>4239.3230269300202</v>
      </c>
      <c r="G236">
        <f>Table18[[#This Row],[old]]-Table18[[#This Row],[kapp (1/h)]]</f>
        <v>2563.4698823520202</v>
      </c>
      <c r="I236">
        <v>27823.932568695196</v>
      </c>
    </row>
    <row r="237" spans="1:9" x14ac:dyDescent="0.2">
      <c r="A237" t="s">
        <v>13567</v>
      </c>
      <c r="B237">
        <v>24576.3719850827</v>
      </c>
      <c r="D237" t="s">
        <v>13527</v>
      </c>
      <c r="E237">
        <v>26114.981017490802</v>
      </c>
      <c r="F237">
        <f>_xlfn.XLOOKUP(Table18[[#This Row],[rxn]],Table16[rxn],Table16[kapp (1/h)],0)</f>
        <v>53938.913586185998</v>
      </c>
      <c r="G237">
        <f>Table18[[#This Row],[old]]-Table18[[#This Row],[kapp (1/h)]]</f>
        <v>27823.932568695196</v>
      </c>
      <c r="I237">
        <v>27823.932568695196</v>
      </c>
    </row>
    <row r="238" spans="1:9" x14ac:dyDescent="0.2">
      <c r="A238" t="s">
        <v>13568</v>
      </c>
      <c r="B238">
        <v>24576.3719850827</v>
      </c>
      <c r="D238" t="s">
        <v>13529</v>
      </c>
      <c r="E238">
        <v>26114.981017490802</v>
      </c>
      <c r="F238">
        <f>_xlfn.XLOOKUP(Table18[[#This Row],[rxn]],Table16[rxn],Table16[kapp (1/h)],0)</f>
        <v>53938.913586185998</v>
      </c>
      <c r="G238">
        <f>Table18[[#This Row],[old]]-Table18[[#This Row],[kapp (1/h)]]</f>
        <v>27823.932568695196</v>
      </c>
      <c r="I238">
        <v>3701.1226192000031</v>
      </c>
    </row>
    <row r="239" spans="1:9" x14ac:dyDescent="0.2">
      <c r="A239" t="s">
        <v>13569</v>
      </c>
      <c r="B239">
        <v>208362.72357492399</v>
      </c>
      <c r="D239" t="s">
        <v>13528</v>
      </c>
      <c r="E239">
        <v>26114.981017490802</v>
      </c>
      <c r="F239">
        <f>_xlfn.XLOOKUP(Table18[[#This Row],[rxn]],Table16[rxn],Table16[kapp (1/h)],0)</f>
        <v>53938.913586185998</v>
      </c>
      <c r="G239">
        <f>Table18[[#This Row],[old]]-Table18[[#This Row],[kapp (1/h)]]</f>
        <v>27823.932568695196</v>
      </c>
      <c r="I239">
        <v>3701.1226192000031</v>
      </c>
    </row>
    <row r="240" spans="1:9" x14ac:dyDescent="0.2">
      <c r="A240" t="s">
        <v>13570</v>
      </c>
      <c r="B240">
        <v>208362.72357492399</v>
      </c>
      <c r="D240" t="s">
        <v>13518</v>
      </c>
      <c r="E240">
        <v>151747.955429633</v>
      </c>
      <c r="F240">
        <f>_xlfn.XLOOKUP(Table18[[#This Row],[rxn]],Table16[rxn],Table16[kapp (1/h)],0)</f>
        <v>155449.07804883301</v>
      </c>
      <c r="G240">
        <f>Table18[[#This Row],[old]]-Table18[[#This Row],[kapp (1/h)]]</f>
        <v>3701.1226192000031</v>
      </c>
      <c r="I240">
        <v>54.023146305180035</v>
      </c>
    </row>
    <row r="241" spans="1:9" x14ac:dyDescent="0.2">
      <c r="A241" t="s">
        <v>13571</v>
      </c>
      <c r="B241">
        <v>824.32977625676904</v>
      </c>
      <c r="D241" t="s">
        <v>13517</v>
      </c>
      <c r="E241">
        <v>151747.955429633</v>
      </c>
      <c r="F241">
        <f>_xlfn.XLOOKUP(Table18[[#This Row],[rxn]],Table16[rxn],Table16[kapp (1/h)],0)</f>
        <v>155449.07804883301</v>
      </c>
      <c r="G241">
        <f>Table18[[#This Row],[old]]-Table18[[#This Row],[kapp (1/h)]]</f>
        <v>3701.1226192000031</v>
      </c>
      <c r="I241">
        <v>54.023146305180035</v>
      </c>
    </row>
    <row r="242" spans="1:9" x14ac:dyDescent="0.2">
      <c r="A242" t="s">
        <v>13572</v>
      </c>
      <c r="B242">
        <v>824.32977625676904</v>
      </c>
      <c r="D242" t="s">
        <v>13522</v>
      </c>
      <c r="E242">
        <v>1675.36169135106</v>
      </c>
      <c r="F242">
        <f>_xlfn.XLOOKUP(Table18[[#This Row],[rxn]],Table16[rxn],Table16[kapp (1/h)],0)</f>
        <v>1729.3848376562401</v>
      </c>
      <c r="G242">
        <f>Table18[[#This Row],[old]]-Table18[[#This Row],[kapp (1/h)]]</f>
        <v>54.023146305180035</v>
      </c>
      <c r="I242">
        <v>3323.5123837926499</v>
      </c>
    </row>
    <row r="243" spans="1:9" x14ac:dyDescent="0.2">
      <c r="A243" t="s">
        <v>13573</v>
      </c>
      <c r="B243">
        <v>824.32977625676904</v>
      </c>
      <c r="D243" t="s">
        <v>13521</v>
      </c>
      <c r="E243">
        <v>1675.36169135106</v>
      </c>
      <c r="F243">
        <f>_xlfn.XLOOKUP(Table18[[#This Row],[rxn]],Table16[rxn],Table16[kapp (1/h)],0)</f>
        <v>1729.3848376562401</v>
      </c>
      <c r="G243">
        <f>Table18[[#This Row],[old]]-Table18[[#This Row],[kapp (1/h)]]</f>
        <v>54.023146305180035</v>
      </c>
      <c r="I243">
        <v>3323.5123837926499</v>
      </c>
    </row>
    <row r="244" spans="1:9" x14ac:dyDescent="0.2">
      <c r="A244" t="s">
        <v>13574</v>
      </c>
      <c r="B244">
        <v>824.32977625676904</v>
      </c>
      <c r="D244" t="s">
        <v>13581</v>
      </c>
      <c r="E244">
        <v>3277.4609098030601</v>
      </c>
      <c r="F244">
        <f>_xlfn.XLOOKUP(Table18[[#This Row],[rxn]],Table16[rxn],Table16[kapp (1/h)],0)</f>
        <v>6600.9732935957099</v>
      </c>
      <c r="G244">
        <f>Table18[[#This Row],[old]]-Table18[[#This Row],[kapp (1/h)]]</f>
        <v>3323.5123837926499</v>
      </c>
      <c r="I244">
        <v>6446.1774254129996</v>
      </c>
    </row>
    <row r="245" spans="1:9" x14ac:dyDescent="0.2">
      <c r="A245" t="s">
        <v>13575</v>
      </c>
      <c r="B245">
        <v>111046.128039456</v>
      </c>
      <c r="D245" t="s">
        <v>13582</v>
      </c>
      <c r="E245">
        <v>3277.4609098030601</v>
      </c>
      <c r="F245">
        <f>_xlfn.XLOOKUP(Table18[[#This Row],[rxn]],Table16[rxn],Table16[kapp (1/h)],0)</f>
        <v>6600.9732935957099</v>
      </c>
      <c r="G245">
        <f>Table18[[#This Row],[old]]-Table18[[#This Row],[kapp (1/h)]]</f>
        <v>3323.5123837926499</v>
      </c>
      <c r="I245">
        <v>6446.1774254129996</v>
      </c>
    </row>
    <row r="246" spans="1:9" x14ac:dyDescent="0.2">
      <c r="A246" t="s">
        <v>13576</v>
      </c>
      <c r="B246">
        <v>111046.128039456</v>
      </c>
      <c r="D246" t="s">
        <v>13576</v>
      </c>
      <c r="E246">
        <v>104599.950614043</v>
      </c>
      <c r="F246">
        <f>_xlfn.XLOOKUP(Table18[[#This Row],[rxn]],Table16[rxn],Table16[kapp (1/h)],0)</f>
        <v>111046.128039456</v>
      </c>
      <c r="G246">
        <f>Table18[[#This Row],[old]]-Table18[[#This Row],[kapp (1/h)]]</f>
        <v>6446.1774254129996</v>
      </c>
      <c r="I246">
        <v>5980.0641123129753</v>
      </c>
    </row>
    <row r="247" spans="1:9" x14ac:dyDescent="0.2">
      <c r="A247" t="s">
        <v>13577</v>
      </c>
      <c r="B247">
        <v>241.61464388509299</v>
      </c>
      <c r="D247" t="s">
        <v>13575</v>
      </c>
      <c r="E247">
        <v>104599.950614043</v>
      </c>
      <c r="F247">
        <f>_xlfn.XLOOKUP(Table18[[#This Row],[rxn]],Table16[rxn],Table16[kapp (1/h)],0)</f>
        <v>111046.128039456</v>
      </c>
      <c r="G247">
        <f>Table18[[#This Row],[old]]-Table18[[#This Row],[kapp (1/h)]]</f>
        <v>6446.1774254129996</v>
      </c>
      <c r="I247">
        <v>5980.0641123129753</v>
      </c>
    </row>
    <row r="248" spans="1:9" x14ac:dyDescent="0.2">
      <c r="A248" t="s">
        <v>13578</v>
      </c>
      <c r="B248">
        <v>241.61464388509299</v>
      </c>
      <c r="D248" t="s">
        <v>13583</v>
      </c>
      <c r="E248">
        <v>245609.76517032101</v>
      </c>
      <c r="F248">
        <f>_xlfn.XLOOKUP(Table18[[#This Row],[rxn]],Table16[rxn],Table16[kapp (1/h)],0)</f>
        <v>251589.82928263399</v>
      </c>
      <c r="G248">
        <f>Table18[[#This Row],[old]]-Table18[[#This Row],[kapp (1/h)]]</f>
        <v>5980.0641123129753</v>
      </c>
      <c r="I248">
        <v>9.7428378174599857</v>
      </c>
    </row>
    <row r="249" spans="1:9" x14ac:dyDescent="0.2">
      <c r="A249" t="s">
        <v>13579</v>
      </c>
      <c r="B249">
        <v>22173.975917916199</v>
      </c>
      <c r="D249" t="s">
        <v>13584</v>
      </c>
      <c r="E249">
        <v>245609.76517032101</v>
      </c>
      <c r="F249">
        <f>_xlfn.XLOOKUP(Table18[[#This Row],[rxn]],Table16[rxn],Table16[kapp (1/h)],0)</f>
        <v>251589.82928263399</v>
      </c>
      <c r="G249">
        <f>Table18[[#This Row],[old]]-Table18[[#This Row],[kapp (1/h)]]</f>
        <v>5980.0641123129753</v>
      </c>
      <c r="I249">
        <v>9.7428378174599857</v>
      </c>
    </row>
    <row r="250" spans="1:9" x14ac:dyDescent="0.2">
      <c r="A250" t="s">
        <v>13580</v>
      </c>
      <c r="B250">
        <v>22173.975917916199</v>
      </c>
      <c r="D250" t="s">
        <v>13578</v>
      </c>
      <c r="E250">
        <v>231.871806067633</v>
      </c>
      <c r="F250">
        <f>_xlfn.XLOOKUP(Table18[[#This Row],[rxn]],Table16[rxn],Table16[kapp (1/h)],0)</f>
        <v>241.61464388509299</v>
      </c>
      <c r="G250">
        <f>Table18[[#This Row],[old]]-Table18[[#This Row],[kapp (1/h)]]</f>
        <v>9.7428378174599857</v>
      </c>
      <c r="I250">
        <v>416.04418681669995</v>
      </c>
    </row>
    <row r="251" spans="1:9" x14ac:dyDescent="0.2">
      <c r="A251" t="s">
        <v>13581</v>
      </c>
      <c r="B251">
        <v>6600.9732935957099</v>
      </c>
      <c r="D251" t="s">
        <v>13577</v>
      </c>
      <c r="E251">
        <v>231.871806067633</v>
      </c>
      <c r="F251">
        <f>_xlfn.XLOOKUP(Table18[[#This Row],[rxn]],Table16[rxn],Table16[kapp (1/h)],0)</f>
        <v>241.61464388509299</v>
      </c>
      <c r="G251">
        <f>Table18[[#This Row],[old]]-Table18[[#This Row],[kapp (1/h)]]</f>
        <v>9.7428378174599857</v>
      </c>
      <c r="I251">
        <v>416.04418681669995</v>
      </c>
    </row>
    <row r="252" spans="1:9" x14ac:dyDescent="0.2">
      <c r="A252" t="s">
        <v>13582</v>
      </c>
      <c r="B252">
        <v>6600.9732935957099</v>
      </c>
      <c r="D252" t="s">
        <v>13585</v>
      </c>
      <c r="E252">
        <v>18906.044752297501</v>
      </c>
      <c r="F252">
        <f>_xlfn.XLOOKUP(Table18[[#This Row],[rxn]],Table16[rxn],Table16[kapp (1/h)],0)</f>
        <v>19322.088939114201</v>
      </c>
      <c r="G252">
        <f>Table18[[#This Row],[old]]-Table18[[#This Row],[kapp (1/h)]]</f>
        <v>416.04418681669995</v>
      </c>
      <c r="I252">
        <v>11167.187895976007</v>
      </c>
    </row>
    <row r="253" spans="1:9" x14ac:dyDescent="0.2">
      <c r="A253" t="s">
        <v>13583</v>
      </c>
      <c r="B253">
        <v>251589.82928263399</v>
      </c>
      <c r="D253" t="s">
        <v>13586</v>
      </c>
      <c r="E253">
        <v>18906.044752297501</v>
      </c>
      <c r="F253">
        <f>_xlfn.XLOOKUP(Table18[[#This Row],[rxn]],Table16[rxn],Table16[kapp (1/h)],0)</f>
        <v>19322.088939114201</v>
      </c>
      <c r="G253">
        <f>Table18[[#This Row],[old]]-Table18[[#This Row],[kapp (1/h)]]</f>
        <v>416.04418681669995</v>
      </c>
      <c r="I253">
        <v>11167.187895976007</v>
      </c>
    </row>
    <row r="254" spans="1:9" x14ac:dyDescent="0.2">
      <c r="A254" t="s">
        <v>13584</v>
      </c>
      <c r="B254">
        <v>251589.82928263399</v>
      </c>
      <c r="D254" t="s">
        <v>13591</v>
      </c>
      <c r="E254">
        <v>112334.00851173799</v>
      </c>
      <c r="F254">
        <f>_xlfn.XLOOKUP(Table18[[#This Row],[rxn]],Table16[rxn],Table16[kapp (1/h)],0)</f>
        <v>123501.196407714</v>
      </c>
      <c r="G254">
        <f>Table18[[#This Row],[old]]-Table18[[#This Row],[kapp (1/h)]]</f>
        <v>11167.187895976007</v>
      </c>
      <c r="I254">
        <v>-9496.9686898322198</v>
      </c>
    </row>
    <row r="255" spans="1:9" x14ac:dyDescent="0.2">
      <c r="A255" t="s">
        <v>13585</v>
      </c>
      <c r="B255">
        <v>19322.088939114201</v>
      </c>
      <c r="D255" t="s">
        <v>13590</v>
      </c>
      <c r="E255">
        <v>112334.00851173799</v>
      </c>
      <c r="F255">
        <f>_xlfn.XLOOKUP(Table18[[#This Row],[rxn]],Table16[rxn],Table16[kapp (1/h)],0)</f>
        <v>123501.196407714</v>
      </c>
      <c r="G255">
        <f>Table18[[#This Row],[old]]-Table18[[#This Row],[kapp (1/h)]]</f>
        <v>11167.187895976007</v>
      </c>
      <c r="I255">
        <v>-12873.50001115013</v>
      </c>
    </row>
    <row r="256" spans="1:9" x14ac:dyDescent="0.2">
      <c r="A256" t="s">
        <v>13586</v>
      </c>
      <c r="B256">
        <v>19322.088939114201</v>
      </c>
      <c r="D256" t="s">
        <v>13589</v>
      </c>
      <c r="E256">
        <v>18175.1168732726</v>
      </c>
      <c r="F256">
        <f>_xlfn.XLOOKUP(Table18[[#This Row],[rxn]],Table16[rxn],Table16[kapp (1/h)],0)</f>
        <v>8678.1481834403803</v>
      </c>
      <c r="G256">
        <f>Table18[[#This Row],[old]]-Table18[[#This Row],[kapp (1/h)]]</f>
        <v>-9496.9686898322198</v>
      </c>
      <c r="I256">
        <v>-12873.50001115013</v>
      </c>
    </row>
    <row r="257" spans="1:9" x14ac:dyDescent="0.2">
      <c r="A257" t="s">
        <v>13587</v>
      </c>
      <c r="B257">
        <v>5301.6168621224697</v>
      </c>
      <c r="D257" t="s">
        <v>13588</v>
      </c>
      <c r="E257">
        <v>18175.1168732726</v>
      </c>
      <c r="F257">
        <f>_xlfn.XLOOKUP(Table18[[#This Row],[rxn]],Table16[rxn],Table16[kapp (1/h)],0)</f>
        <v>5301.6168621224697</v>
      </c>
      <c r="G257">
        <f>Table18[[#This Row],[old]]-Table18[[#This Row],[kapp (1/h)]]</f>
        <v>-12873.50001115013</v>
      </c>
      <c r="I257">
        <v>2106.7062039327975</v>
      </c>
    </row>
    <row r="258" spans="1:9" x14ac:dyDescent="0.2">
      <c r="A258" t="s">
        <v>13588</v>
      </c>
      <c r="B258">
        <v>5301.6168621224697</v>
      </c>
      <c r="D258" t="s">
        <v>13587</v>
      </c>
      <c r="E258">
        <v>18175.1168732726</v>
      </c>
      <c r="F258">
        <f>_xlfn.XLOOKUP(Table18[[#This Row],[rxn]],Table16[rxn],Table16[kapp (1/h)],0)</f>
        <v>5301.6168621224697</v>
      </c>
      <c r="G258">
        <f>Table18[[#This Row],[old]]-Table18[[#This Row],[kapp (1/h)]]</f>
        <v>-12873.50001115013</v>
      </c>
      <c r="I258">
        <v>2106.7062039327975</v>
      </c>
    </row>
    <row r="259" spans="1:9" x14ac:dyDescent="0.2">
      <c r="A259" t="s">
        <v>13589</v>
      </c>
      <c r="B259">
        <v>8678.1481834403803</v>
      </c>
      <c r="D259" t="s">
        <v>13595</v>
      </c>
      <c r="E259">
        <v>16613.549169862901</v>
      </c>
      <c r="F259">
        <f>_xlfn.XLOOKUP(Table18[[#This Row],[rxn]],Table16[rxn],Table16[kapp (1/h)],0)</f>
        <v>18720.255373795699</v>
      </c>
      <c r="G259">
        <f>Table18[[#This Row],[old]]-Table18[[#This Row],[kapp (1/h)]]</f>
        <v>2106.7062039327975</v>
      </c>
      <c r="I259">
        <v>3977.1285641842987</v>
      </c>
    </row>
    <row r="260" spans="1:9" x14ac:dyDescent="0.2">
      <c r="A260" t="s">
        <v>13590</v>
      </c>
      <c r="B260">
        <v>123501.196407714</v>
      </c>
      <c r="D260" t="s">
        <v>13594</v>
      </c>
      <c r="E260">
        <v>16613.549169862901</v>
      </c>
      <c r="F260">
        <f>_xlfn.XLOOKUP(Table18[[#This Row],[rxn]],Table16[rxn],Table16[kapp (1/h)],0)</f>
        <v>18720.255373795699</v>
      </c>
      <c r="G260">
        <f>Table18[[#This Row],[old]]-Table18[[#This Row],[kapp (1/h)]]</f>
        <v>2106.7062039327975</v>
      </c>
      <c r="I260">
        <v>3977.1285641842987</v>
      </c>
    </row>
    <row r="261" spans="1:9" x14ac:dyDescent="0.2">
      <c r="A261" t="s">
        <v>13591</v>
      </c>
      <c r="B261">
        <v>123501.196407714</v>
      </c>
      <c r="D261" t="s">
        <v>13600</v>
      </c>
      <c r="E261">
        <v>53339.434149429901</v>
      </c>
      <c r="F261">
        <f>_xlfn.XLOOKUP(Table18[[#This Row],[rxn]],Table16[rxn],Table16[kapp (1/h)],0)</f>
        <v>57316.562713614199</v>
      </c>
      <c r="G261">
        <f>Table18[[#This Row],[old]]-Table18[[#This Row],[kapp (1/h)]]</f>
        <v>3977.1285641842987</v>
      </c>
      <c r="I261">
        <v>715.86351887440105</v>
      </c>
    </row>
    <row r="262" spans="1:9" x14ac:dyDescent="0.2">
      <c r="A262" t="s">
        <v>13592</v>
      </c>
      <c r="B262">
        <v>317916.74068271101</v>
      </c>
      <c r="D262" t="s">
        <v>13601</v>
      </c>
      <c r="E262">
        <v>53339.434149429901</v>
      </c>
      <c r="F262">
        <f>_xlfn.XLOOKUP(Table18[[#This Row],[rxn]],Table16[rxn],Table16[kapp (1/h)],0)</f>
        <v>57316.562713614199</v>
      </c>
      <c r="G262">
        <f>Table18[[#This Row],[old]]-Table18[[#This Row],[kapp (1/h)]]</f>
        <v>3977.1285641842987</v>
      </c>
      <c r="I262">
        <v>715.86351887440105</v>
      </c>
    </row>
    <row r="263" spans="1:9" x14ac:dyDescent="0.2">
      <c r="A263" t="s">
        <v>13593</v>
      </c>
      <c r="B263">
        <v>317916.74068271101</v>
      </c>
      <c r="D263" t="s">
        <v>13580</v>
      </c>
      <c r="E263">
        <v>21458.112399041798</v>
      </c>
      <c r="F263">
        <f>_xlfn.XLOOKUP(Table18[[#This Row],[rxn]],Table16[rxn],Table16[kapp (1/h)],0)</f>
        <v>22173.975917916199</v>
      </c>
      <c r="G263">
        <f>Table18[[#This Row],[old]]-Table18[[#This Row],[kapp (1/h)]]</f>
        <v>715.86351887440105</v>
      </c>
      <c r="I263">
        <v>3107.2638970109983</v>
      </c>
    </row>
    <row r="264" spans="1:9" x14ac:dyDescent="0.2">
      <c r="A264" t="s">
        <v>13594</v>
      </c>
      <c r="B264">
        <v>18720.255373795699</v>
      </c>
      <c r="D264" t="s">
        <v>13579</v>
      </c>
      <c r="E264">
        <v>21458.112399041798</v>
      </c>
      <c r="F264">
        <f>_xlfn.XLOOKUP(Table18[[#This Row],[rxn]],Table16[rxn],Table16[kapp (1/h)],0)</f>
        <v>22173.975917916199</v>
      </c>
      <c r="G264">
        <f>Table18[[#This Row],[old]]-Table18[[#This Row],[kapp (1/h)]]</f>
        <v>715.86351887440105</v>
      </c>
      <c r="I264">
        <v>3107.2638970109983</v>
      </c>
    </row>
    <row r="265" spans="1:9" x14ac:dyDescent="0.2">
      <c r="A265" t="s">
        <v>13595</v>
      </c>
      <c r="B265">
        <v>18720.255373795699</v>
      </c>
      <c r="D265" t="s">
        <v>13593</v>
      </c>
      <c r="E265">
        <v>314809.47678570001</v>
      </c>
      <c r="F265">
        <f>_xlfn.XLOOKUP(Table18[[#This Row],[rxn]],Table16[rxn],Table16[kapp (1/h)],0)</f>
        <v>317916.74068271101</v>
      </c>
      <c r="G265">
        <f>Table18[[#This Row],[old]]-Table18[[#This Row],[kapp (1/h)]]</f>
        <v>3107.2638970109983</v>
      </c>
      <c r="I265">
        <v>-53.1606593061897</v>
      </c>
    </row>
    <row r="266" spans="1:9" x14ac:dyDescent="0.2">
      <c r="A266" t="s">
        <v>13596</v>
      </c>
      <c r="B266">
        <v>8236.1084529172294</v>
      </c>
      <c r="D266" t="s">
        <v>13592</v>
      </c>
      <c r="E266">
        <v>314809.47678570001</v>
      </c>
      <c r="F266">
        <f>_xlfn.XLOOKUP(Table18[[#This Row],[rxn]],Table16[rxn],Table16[kapp (1/h)],0)</f>
        <v>317916.74068271101</v>
      </c>
      <c r="G266">
        <f>Table18[[#This Row],[old]]-Table18[[#This Row],[kapp (1/h)]]</f>
        <v>3107.2638970109983</v>
      </c>
      <c r="I266">
        <v>-53.1606593061897</v>
      </c>
    </row>
    <row r="267" spans="1:9" x14ac:dyDescent="0.2">
      <c r="A267" t="s">
        <v>13597</v>
      </c>
      <c r="B267">
        <v>8236.1084529172294</v>
      </c>
      <c r="D267" t="s">
        <v>13597</v>
      </c>
      <c r="E267">
        <v>8289.2691122234191</v>
      </c>
      <c r="F267">
        <f>_xlfn.XLOOKUP(Table18[[#This Row],[rxn]],Table16[rxn],Table16[kapp (1/h)],0)</f>
        <v>8236.1084529172294</v>
      </c>
      <c r="G267">
        <f>Table18[[#This Row],[old]]-Table18[[#This Row],[kapp (1/h)]]</f>
        <v>-53.1606593061897</v>
      </c>
      <c r="I267">
        <v>936.8280931443951</v>
      </c>
    </row>
    <row r="268" spans="1:9" x14ac:dyDescent="0.2">
      <c r="A268" t="s">
        <v>13598</v>
      </c>
      <c r="B268">
        <v>44014.226577726396</v>
      </c>
      <c r="D268" t="s">
        <v>13596</v>
      </c>
      <c r="E268">
        <v>8289.2691122234191</v>
      </c>
      <c r="F268">
        <f>_xlfn.XLOOKUP(Table18[[#This Row],[rxn]],Table16[rxn],Table16[kapp (1/h)],0)</f>
        <v>8236.1084529172294</v>
      </c>
      <c r="G268">
        <f>Table18[[#This Row],[old]]-Table18[[#This Row],[kapp (1/h)]]</f>
        <v>-53.1606593061897</v>
      </c>
      <c r="I268">
        <v>936.8280931443951</v>
      </c>
    </row>
    <row r="269" spans="1:9" x14ac:dyDescent="0.2">
      <c r="A269" t="s">
        <v>13599</v>
      </c>
      <c r="B269">
        <v>44014.226577726396</v>
      </c>
      <c r="D269" t="s">
        <v>13599</v>
      </c>
      <c r="E269">
        <v>43077.398484582001</v>
      </c>
      <c r="F269">
        <f>_xlfn.XLOOKUP(Table18[[#This Row],[rxn]],Table16[rxn],Table16[kapp (1/h)],0)</f>
        <v>44014.226577726396</v>
      </c>
      <c r="G269">
        <f>Table18[[#This Row],[old]]-Table18[[#This Row],[kapp (1/h)]]</f>
        <v>936.8280931443951</v>
      </c>
      <c r="I269">
        <v>1.8064896387816107</v>
      </c>
    </row>
    <row r="270" spans="1:9" x14ac:dyDescent="0.2">
      <c r="A270" t="s">
        <v>13600</v>
      </c>
      <c r="B270">
        <v>57316.562713614199</v>
      </c>
      <c r="D270" t="s">
        <v>13598</v>
      </c>
      <c r="E270">
        <v>43077.398484582001</v>
      </c>
      <c r="F270">
        <f>_xlfn.XLOOKUP(Table18[[#This Row],[rxn]],Table16[rxn],Table16[kapp (1/h)],0)</f>
        <v>44014.226577726396</v>
      </c>
      <c r="G270">
        <f>Table18[[#This Row],[old]]-Table18[[#This Row],[kapp (1/h)]]</f>
        <v>936.8280931443951</v>
      </c>
      <c r="I270">
        <v>1.8064896387816107</v>
      </c>
    </row>
    <row r="271" spans="1:9" x14ac:dyDescent="0.2">
      <c r="A271" t="s">
        <v>13601</v>
      </c>
      <c r="B271">
        <v>57316.562713614199</v>
      </c>
      <c r="D271" t="s">
        <v>13736</v>
      </c>
      <c r="E271">
        <v>5.0202803570747196</v>
      </c>
      <c r="F271">
        <f>_xlfn.XLOOKUP(Table18[[#This Row],[rxn]],Table16[rxn],Table16[kapp (1/h)],0)</f>
        <v>6.8267699958563304</v>
      </c>
      <c r="G271">
        <f>Table18[[#This Row],[old]]-Table18[[#This Row],[kapp (1/h)]]</f>
        <v>1.8064896387816107</v>
      </c>
      <c r="I271">
        <v>1.8064896387816107</v>
      </c>
    </row>
    <row r="272" spans="1:9" x14ac:dyDescent="0.2">
      <c r="A272" t="s">
        <v>8291</v>
      </c>
      <c r="B272">
        <v>27600.673035945601</v>
      </c>
      <c r="D272" t="s">
        <v>13738</v>
      </c>
      <c r="E272">
        <v>5.0202803570747196</v>
      </c>
      <c r="F272">
        <f>_xlfn.XLOOKUP(Table18[[#This Row],[rxn]],Table16[rxn],Table16[kapp (1/h)],0)</f>
        <v>6.8267699958563304</v>
      </c>
      <c r="G272">
        <f>Table18[[#This Row],[old]]-Table18[[#This Row],[kapp (1/h)]]</f>
        <v>1.8064896387816107</v>
      </c>
      <c r="I272">
        <v>1.8064896387816107</v>
      </c>
    </row>
    <row r="273" spans="1:9" x14ac:dyDescent="0.2">
      <c r="A273" t="s">
        <v>8292</v>
      </c>
      <c r="B273">
        <v>27600.673035945601</v>
      </c>
      <c r="D273" t="s">
        <v>13739</v>
      </c>
      <c r="E273">
        <v>5.0202803570747196</v>
      </c>
      <c r="F273">
        <f>_xlfn.XLOOKUP(Table18[[#This Row],[rxn]],Table16[rxn],Table16[kapp (1/h)],0)</f>
        <v>6.8267699958563304</v>
      </c>
      <c r="G273">
        <f>Table18[[#This Row],[old]]-Table18[[#This Row],[kapp (1/h)]]</f>
        <v>1.8064896387816107</v>
      </c>
      <c r="I273">
        <v>1.8064896387816107</v>
      </c>
    </row>
    <row r="274" spans="1:9" x14ac:dyDescent="0.2">
      <c r="A274" t="s">
        <v>13602</v>
      </c>
      <c r="B274">
        <v>843.43751511243795</v>
      </c>
      <c r="D274" t="s">
        <v>13740</v>
      </c>
      <c r="E274">
        <v>5.0202803570747196</v>
      </c>
      <c r="F274">
        <f>_xlfn.XLOOKUP(Table18[[#This Row],[rxn]],Table16[rxn],Table16[kapp (1/h)],0)</f>
        <v>6.8267699958563304</v>
      </c>
      <c r="G274">
        <f>Table18[[#This Row],[old]]-Table18[[#This Row],[kapp (1/h)]]</f>
        <v>1.8064896387816107</v>
      </c>
      <c r="I274">
        <v>1.8064896387816107</v>
      </c>
    </row>
    <row r="275" spans="1:9" x14ac:dyDescent="0.2">
      <c r="A275" t="s">
        <v>13603</v>
      </c>
      <c r="B275">
        <v>843.43751511243795</v>
      </c>
      <c r="D275" t="s">
        <v>13741</v>
      </c>
      <c r="E275">
        <v>5.0202803570747196</v>
      </c>
      <c r="F275">
        <f>_xlfn.XLOOKUP(Table18[[#This Row],[rxn]],Table16[rxn],Table16[kapp (1/h)],0)</f>
        <v>6.8267699958563304</v>
      </c>
      <c r="G275">
        <f>Table18[[#This Row],[old]]-Table18[[#This Row],[kapp (1/h)]]</f>
        <v>1.8064896387816107</v>
      </c>
      <c r="I275">
        <v>1.8064896387816107</v>
      </c>
    </row>
    <row r="276" spans="1:9" x14ac:dyDescent="0.2">
      <c r="A276" t="s">
        <v>13604</v>
      </c>
      <c r="B276">
        <v>843.43751511243795</v>
      </c>
      <c r="D276" t="s">
        <v>13742</v>
      </c>
      <c r="E276">
        <v>5.0202803570747196</v>
      </c>
      <c r="F276">
        <f>_xlfn.XLOOKUP(Table18[[#This Row],[rxn]],Table16[rxn],Table16[kapp (1/h)],0)</f>
        <v>6.8267699958563304</v>
      </c>
      <c r="G276">
        <f>Table18[[#This Row],[old]]-Table18[[#This Row],[kapp (1/h)]]</f>
        <v>1.8064896387816107</v>
      </c>
      <c r="I276">
        <v>1.8064896387816107</v>
      </c>
    </row>
    <row r="277" spans="1:9" x14ac:dyDescent="0.2">
      <c r="A277" t="s">
        <v>13605</v>
      </c>
      <c r="B277">
        <v>843.43751511243795</v>
      </c>
      <c r="D277" t="s">
        <v>13743</v>
      </c>
      <c r="E277">
        <v>5.0202803570747196</v>
      </c>
      <c r="F277">
        <f>_xlfn.XLOOKUP(Table18[[#This Row],[rxn]],Table16[rxn],Table16[kapp (1/h)],0)</f>
        <v>6.8267699958563304</v>
      </c>
      <c r="G277">
        <f>Table18[[#This Row],[old]]-Table18[[#This Row],[kapp (1/h)]]</f>
        <v>1.8064896387816107</v>
      </c>
      <c r="I277">
        <v>1.8064896387816107</v>
      </c>
    </row>
    <row r="278" spans="1:9" x14ac:dyDescent="0.2">
      <c r="A278" t="s">
        <v>13606</v>
      </c>
      <c r="B278">
        <v>6823.43909778733</v>
      </c>
      <c r="D278" t="s">
        <v>13769</v>
      </c>
      <c r="E278">
        <v>5.0202803570747196</v>
      </c>
      <c r="F278">
        <f>_xlfn.XLOOKUP(Table18[[#This Row],[rxn]],Table16[rxn],Table16[kapp (1/h)],0)</f>
        <v>0</v>
      </c>
      <c r="G278">
        <f>Table18[[#This Row],[old]]-Table18[[#This Row],[kapp (1/h)]]</f>
        <v>-5.0202803570747196</v>
      </c>
      <c r="I278">
        <v>1.8064896387816107</v>
      </c>
    </row>
    <row r="279" spans="1:9" x14ac:dyDescent="0.2">
      <c r="A279" t="s">
        <v>13607</v>
      </c>
      <c r="B279">
        <v>6823.43909778733</v>
      </c>
      <c r="D279" t="s">
        <v>13764</v>
      </c>
      <c r="E279">
        <v>5.0202803570747196</v>
      </c>
      <c r="F279">
        <f>_xlfn.XLOOKUP(Table18[[#This Row],[rxn]],Table16[rxn],Table16[kapp (1/h)],0)</f>
        <v>6.8267699958563304</v>
      </c>
      <c r="G279">
        <f>Table18[[#This Row],[old]]-Table18[[#This Row],[kapp (1/h)]]</f>
        <v>1.8064896387816107</v>
      </c>
      <c r="I279">
        <v>1.8064896387816107</v>
      </c>
    </row>
    <row r="280" spans="1:9" x14ac:dyDescent="0.2">
      <c r="A280" t="s">
        <v>13608</v>
      </c>
      <c r="B280">
        <v>6823.43909778733</v>
      </c>
      <c r="D280" t="s">
        <v>13744</v>
      </c>
      <c r="E280">
        <v>5.0202803570747196</v>
      </c>
      <c r="F280">
        <f>_xlfn.XLOOKUP(Table18[[#This Row],[rxn]],Table16[rxn],Table16[kapp (1/h)],0)</f>
        <v>6.8267699958563304</v>
      </c>
      <c r="G280">
        <f>Table18[[#This Row],[old]]-Table18[[#This Row],[kapp (1/h)]]</f>
        <v>1.8064896387816107</v>
      </c>
      <c r="I280">
        <v>1.8064896387816107</v>
      </c>
    </row>
    <row r="281" spans="1:9" x14ac:dyDescent="0.2">
      <c r="A281" t="s">
        <v>13609</v>
      </c>
      <c r="B281">
        <v>12388.5300275265</v>
      </c>
      <c r="D281" t="s">
        <v>13745</v>
      </c>
      <c r="E281">
        <v>5.0202803570747196</v>
      </c>
      <c r="F281">
        <f>_xlfn.XLOOKUP(Table18[[#This Row],[rxn]],Table16[rxn],Table16[kapp (1/h)],0)</f>
        <v>6.8267699958563304</v>
      </c>
      <c r="G281">
        <f>Table18[[#This Row],[old]]-Table18[[#This Row],[kapp (1/h)]]</f>
        <v>1.8064896387816107</v>
      </c>
      <c r="I281">
        <v>135744.05117989692</v>
      </c>
    </row>
    <row r="282" spans="1:9" x14ac:dyDescent="0.2">
      <c r="A282" t="s">
        <v>10716</v>
      </c>
      <c r="B282">
        <v>12388.5300275265</v>
      </c>
      <c r="D282" t="s">
        <v>13763</v>
      </c>
      <c r="E282">
        <v>5.0202803570747196</v>
      </c>
      <c r="F282">
        <f>_xlfn.XLOOKUP(Table18[[#This Row],[rxn]],Table16[rxn],Table16[kapp (1/h)],0)</f>
        <v>6.8267699958563304</v>
      </c>
      <c r="G282">
        <f>Table18[[#This Row],[old]]-Table18[[#This Row],[kapp (1/h)]]</f>
        <v>1.8064896387816107</v>
      </c>
      <c r="I282">
        <v>1.8064896387816107</v>
      </c>
    </row>
    <row r="283" spans="1:9" x14ac:dyDescent="0.2">
      <c r="A283" t="s">
        <v>13610</v>
      </c>
      <c r="B283">
        <v>12388.5300275265</v>
      </c>
      <c r="D283" t="s">
        <v>13760</v>
      </c>
      <c r="E283">
        <v>5.0202803570747196</v>
      </c>
      <c r="F283">
        <f>_xlfn.XLOOKUP(Table18[[#This Row],[rxn]],Table16[rxn],Table16[kapp (1/h)],0)</f>
        <v>6.8267699958563304</v>
      </c>
      <c r="G283">
        <f>Table18[[#This Row],[old]]-Table18[[#This Row],[kapp (1/h)]]</f>
        <v>1.8064896387816107</v>
      </c>
      <c r="I283">
        <v>1.8064896387816107</v>
      </c>
    </row>
    <row r="284" spans="1:9" x14ac:dyDescent="0.2">
      <c r="A284" t="s">
        <v>10715</v>
      </c>
      <c r="B284">
        <v>12388.5300275265</v>
      </c>
      <c r="D284" t="s">
        <v>13427</v>
      </c>
      <c r="E284">
        <v>5.0202803570747196</v>
      </c>
      <c r="F284">
        <f>_xlfn.XLOOKUP(Table18[[#This Row],[rxn]],Table16[rxn],Table16[kapp (1/h)],0)</f>
        <v>135749.071460254</v>
      </c>
      <c r="G284">
        <f>Table18[[#This Row],[old]]-Table18[[#This Row],[kapp (1/h)]]</f>
        <v>135744.05117989692</v>
      </c>
      <c r="I284">
        <v>1381401.6855446631</v>
      </c>
    </row>
    <row r="285" spans="1:9" x14ac:dyDescent="0.2">
      <c r="A285" t="s">
        <v>13611</v>
      </c>
      <c r="B285">
        <v>165956.63279910499</v>
      </c>
      <c r="D285" t="s">
        <v>13746</v>
      </c>
      <c r="E285">
        <v>5.0202803570747196</v>
      </c>
      <c r="F285">
        <f>_xlfn.XLOOKUP(Table18[[#This Row],[rxn]],Table16[rxn],Table16[kapp (1/h)],0)</f>
        <v>6.8267699958563304</v>
      </c>
      <c r="G285">
        <f>Table18[[#This Row],[old]]-Table18[[#This Row],[kapp (1/h)]]</f>
        <v>1.8064896387816107</v>
      </c>
      <c r="I285">
        <v>1.8064896387816107</v>
      </c>
    </row>
    <row r="286" spans="1:9" x14ac:dyDescent="0.2">
      <c r="A286" t="s">
        <v>13612</v>
      </c>
      <c r="B286">
        <v>165956.63279910499</v>
      </c>
      <c r="D286" t="s">
        <v>13747</v>
      </c>
      <c r="E286">
        <v>5.0202803570747196</v>
      </c>
      <c r="F286">
        <f>_xlfn.XLOOKUP(Table18[[#This Row],[rxn]],Table16[rxn],Table16[kapp (1/h)],0)</f>
        <v>6.8267699958563304</v>
      </c>
      <c r="G286">
        <f>Table18[[#This Row],[old]]-Table18[[#This Row],[kapp (1/h)]]</f>
        <v>1.8064896387816107</v>
      </c>
      <c r="I286">
        <v>1.8064896387816107</v>
      </c>
    </row>
    <row r="287" spans="1:9" x14ac:dyDescent="0.2">
      <c r="A287" t="s">
        <v>13613</v>
      </c>
      <c r="B287">
        <v>165956.63279910499</v>
      </c>
      <c r="D287" t="s">
        <v>13770</v>
      </c>
      <c r="E287">
        <v>5.0202803570747196</v>
      </c>
      <c r="F287">
        <f>_xlfn.XLOOKUP(Table18[[#This Row],[rxn]],Table16[rxn],Table16[kapp (1/h)],0)</f>
        <v>0</v>
      </c>
      <c r="G287">
        <f>Table18[[#This Row],[old]]-Table18[[#This Row],[kapp (1/h)]]</f>
        <v>-5.0202803570747196</v>
      </c>
      <c r="I287">
        <v>1.8064896387816107</v>
      </c>
    </row>
    <row r="288" spans="1:9" x14ac:dyDescent="0.2">
      <c r="A288" t="s">
        <v>13614</v>
      </c>
      <c r="B288">
        <v>165956.63279910499</v>
      </c>
      <c r="D288" t="s">
        <v>13629</v>
      </c>
      <c r="E288">
        <v>5.0202803570747196</v>
      </c>
      <c r="F288">
        <f>_xlfn.XLOOKUP(Table18[[#This Row],[rxn]],Table16[rxn],Table16[kapp (1/h)],0)</f>
        <v>1381406.7058250201</v>
      </c>
      <c r="G288">
        <f>Table18[[#This Row],[old]]-Table18[[#This Row],[kapp (1/h)]]</f>
        <v>1381401.6855446631</v>
      </c>
      <c r="I288">
        <v>1.8064896387816107</v>
      </c>
    </row>
    <row r="289" spans="1:9" x14ac:dyDescent="0.2">
      <c r="A289" t="s">
        <v>13615</v>
      </c>
      <c r="B289">
        <v>568.79443418963399</v>
      </c>
      <c r="D289" t="s">
        <v>13751</v>
      </c>
      <c r="E289">
        <v>5.0202803570747196</v>
      </c>
      <c r="F289">
        <f>_xlfn.XLOOKUP(Table18[[#This Row],[rxn]],Table16[rxn],Table16[kapp (1/h)],0)</f>
        <v>6.8267699958563304</v>
      </c>
      <c r="G289">
        <f>Table18[[#This Row],[old]]-Table18[[#This Row],[kapp (1/h)]]</f>
        <v>1.8064896387816107</v>
      </c>
      <c r="I289">
        <v>1.8064896387816107</v>
      </c>
    </row>
    <row r="290" spans="1:9" x14ac:dyDescent="0.2">
      <c r="A290" t="s">
        <v>13616</v>
      </c>
      <c r="B290">
        <v>568.79443418963399</v>
      </c>
      <c r="D290" t="s">
        <v>13756</v>
      </c>
      <c r="E290">
        <v>5.0202803570747196</v>
      </c>
      <c r="F290">
        <f>_xlfn.XLOOKUP(Table18[[#This Row],[rxn]],Table16[rxn],Table16[kapp (1/h)],0)</f>
        <v>6.8267699958563304</v>
      </c>
      <c r="G290">
        <f>Table18[[#This Row],[old]]-Table18[[#This Row],[kapp (1/h)]]</f>
        <v>1.8064896387816107</v>
      </c>
      <c r="I290">
        <v>1.8064896387816107</v>
      </c>
    </row>
    <row r="291" spans="1:9" x14ac:dyDescent="0.2">
      <c r="A291" t="s">
        <v>13617</v>
      </c>
      <c r="B291">
        <v>568.79443418963399</v>
      </c>
      <c r="D291" t="s">
        <v>13748</v>
      </c>
      <c r="E291">
        <v>5.0202803570747196</v>
      </c>
      <c r="F291">
        <f>_xlfn.XLOOKUP(Table18[[#This Row],[rxn]],Table16[rxn],Table16[kapp (1/h)],0)</f>
        <v>6.8267699958563304</v>
      </c>
      <c r="G291">
        <f>Table18[[#This Row],[old]]-Table18[[#This Row],[kapp (1/h)]]</f>
        <v>1.8064896387816107</v>
      </c>
      <c r="I291">
        <v>1.8064896387816107</v>
      </c>
    </row>
    <row r="292" spans="1:9" x14ac:dyDescent="0.2">
      <c r="A292" t="s">
        <v>13618</v>
      </c>
      <c r="B292">
        <v>568.79443418963399</v>
      </c>
      <c r="D292" t="s">
        <v>13752</v>
      </c>
      <c r="E292">
        <v>5.0202803570747196</v>
      </c>
      <c r="F292">
        <f>_xlfn.XLOOKUP(Table18[[#This Row],[rxn]],Table16[rxn],Table16[kapp (1/h)],0)</f>
        <v>6.8267699958563304</v>
      </c>
      <c r="G292">
        <f>Table18[[#This Row],[old]]-Table18[[#This Row],[kapp (1/h)]]</f>
        <v>1.8064896387816107</v>
      </c>
      <c r="I292">
        <v>1.8064896387816107</v>
      </c>
    </row>
    <row r="293" spans="1:9" x14ac:dyDescent="0.2">
      <c r="A293" t="s">
        <v>13619</v>
      </c>
      <c r="B293">
        <v>568.79443418963399</v>
      </c>
      <c r="D293" t="s">
        <v>13734</v>
      </c>
      <c r="E293">
        <v>5.0202803570747196</v>
      </c>
      <c r="F293">
        <f>_xlfn.XLOOKUP(Table18[[#This Row],[rxn]],Table16[rxn],Table16[kapp (1/h)],0)</f>
        <v>6.8267699958563304</v>
      </c>
      <c r="G293">
        <f>Table18[[#This Row],[old]]-Table18[[#This Row],[kapp (1/h)]]</f>
        <v>1.8064896387816107</v>
      </c>
      <c r="I293">
        <v>1.8064896387816107</v>
      </c>
    </row>
    <row r="294" spans="1:9" x14ac:dyDescent="0.2">
      <c r="A294" t="s">
        <v>13620</v>
      </c>
      <c r="B294">
        <v>568.79443418963399</v>
      </c>
      <c r="D294" t="s">
        <v>13771</v>
      </c>
      <c r="E294">
        <v>5.0202803570747196</v>
      </c>
      <c r="F294">
        <f>_xlfn.XLOOKUP(Table18[[#This Row],[rxn]],Table16[rxn],Table16[kapp (1/h)],0)</f>
        <v>0</v>
      </c>
      <c r="G294">
        <f>Table18[[#This Row],[old]]-Table18[[#This Row],[kapp (1/h)]]</f>
        <v>-5.0202803570747196</v>
      </c>
      <c r="I294">
        <v>1.8064896387816107</v>
      </c>
    </row>
    <row r="295" spans="1:9" x14ac:dyDescent="0.2">
      <c r="A295" t="s">
        <v>13621</v>
      </c>
      <c r="B295">
        <v>4032.8368184717001</v>
      </c>
      <c r="D295" t="s">
        <v>13761</v>
      </c>
      <c r="E295">
        <v>5.0202803570747196</v>
      </c>
      <c r="F295">
        <f>_xlfn.XLOOKUP(Table18[[#This Row],[rxn]],Table16[rxn],Table16[kapp (1/h)],0)</f>
        <v>6.8267699958563304</v>
      </c>
      <c r="G295">
        <f>Table18[[#This Row],[old]]-Table18[[#This Row],[kapp (1/h)]]</f>
        <v>1.8064896387816107</v>
      </c>
      <c r="I295">
        <v>1.8064896387816107</v>
      </c>
    </row>
    <row r="296" spans="1:9" x14ac:dyDescent="0.2">
      <c r="A296" t="s">
        <v>13622</v>
      </c>
      <c r="B296">
        <v>4032.8368184717001</v>
      </c>
      <c r="D296" t="s">
        <v>13762</v>
      </c>
      <c r="E296">
        <v>5.0202803570747196</v>
      </c>
      <c r="F296">
        <f>_xlfn.XLOOKUP(Table18[[#This Row],[rxn]],Table16[rxn],Table16[kapp (1/h)],0)</f>
        <v>6.8267699958563304</v>
      </c>
      <c r="G296">
        <f>Table18[[#This Row],[old]]-Table18[[#This Row],[kapp (1/h)]]</f>
        <v>1.8064896387816107</v>
      </c>
      <c r="I296">
        <v>1.8064896387816107</v>
      </c>
    </row>
    <row r="297" spans="1:9" x14ac:dyDescent="0.2">
      <c r="A297" t="s">
        <v>13623</v>
      </c>
      <c r="B297">
        <v>4032.8368184717001</v>
      </c>
      <c r="D297" t="s">
        <v>13753</v>
      </c>
      <c r="E297">
        <v>5.0202803570747196</v>
      </c>
      <c r="F297">
        <f>_xlfn.XLOOKUP(Table18[[#This Row],[rxn]],Table16[rxn],Table16[kapp (1/h)],0)</f>
        <v>6.8267699958563304</v>
      </c>
      <c r="G297">
        <f>Table18[[#This Row],[old]]-Table18[[#This Row],[kapp (1/h)]]</f>
        <v>1.8064896387816107</v>
      </c>
      <c r="I297">
        <v>1.8064896387816107</v>
      </c>
    </row>
    <row r="298" spans="1:9" x14ac:dyDescent="0.2">
      <c r="A298" t="s">
        <v>13624</v>
      </c>
      <c r="B298">
        <v>4032.8368184717001</v>
      </c>
      <c r="D298" t="s">
        <v>13754</v>
      </c>
      <c r="E298">
        <v>5.0202803570747196</v>
      </c>
      <c r="F298">
        <f>_xlfn.XLOOKUP(Table18[[#This Row],[rxn]],Table16[rxn],Table16[kapp (1/h)],0)</f>
        <v>6.8267699958563304</v>
      </c>
      <c r="G298">
        <f>Table18[[#This Row],[old]]-Table18[[#This Row],[kapp (1/h)]]</f>
        <v>1.8064896387816107</v>
      </c>
      <c r="I298">
        <v>1.8064896387816107</v>
      </c>
    </row>
    <row r="299" spans="1:9" x14ac:dyDescent="0.2">
      <c r="A299" t="s">
        <v>13625</v>
      </c>
      <c r="B299">
        <v>9801.0910048191308</v>
      </c>
      <c r="D299" t="s">
        <v>13755</v>
      </c>
      <c r="E299">
        <v>5.0202803570747196</v>
      </c>
      <c r="F299">
        <f>_xlfn.XLOOKUP(Table18[[#This Row],[rxn]],Table16[rxn],Table16[kapp (1/h)],0)</f>
        <v>6.8267699958563304</v>
      </c>
      <c r="G299">
        <f>Table18[[#This Row],[old]]-Table18[[#This Row],[kapp (1/h)]]</f>
        <v>1.8064896387816107</v>
      </c>
    </row>
    <row r="300" spans="1:9" x14ac:dyDescent="0.2">
      <c r="A300" t="s">
        <v>13626</v>
      </c>
      <c r="B300">
        <v>9801.0910048191308</v>
      </c>
      <c r="D300" t="s">
        <v>13757</v>
      </c>
      <c r="E300">
        <v>5.0202803570747196</v>
      </c>
      <c r="F300">
        <f>_xlfn.XLOOKUP(Table18[[#This Row],[rxn]],Table16[rxn],Table16[kapp (1/h)],0)</f>
        <v>6.8267699958563304</v>
      </c>
      <c r="G300">
        <f>Table18[[#This Row],[old]]-Table18[[#This Row],[kapp (1/h)]]</f>
        <v>1.8064896387816107</v>
      </c>
    </row>
    <row r="301" spans="1:9" x14ac:dyDescent="0.2">
      <c r="A301" t="s">
        <v>13627</v>
      </c>
      <c r="B301">
        <v>9801.0910048191308</v>
      </c>
      <c r="D301" t="s">
        <v>13758</v>
      </c>
      <c r="E301">
        <v>5.0202803570747196</v>
      </c>
      <c r="F301">
        <f>_xlfn.XLOOKUP(Table18[[#This Row],[rxn]],Table16[rxn],Table16[kapp (1/h)],0)</f>
        <v>6.8267699958563304</v>
      </c>
      <c r="G301">
        <f>Table18[[#This Row],[old]]-Table18[[#This Row],[kapp (1/h)]]</f>
        <v>1.8064896387816107</v>
      </c>
    </row>
    <row r="302" spans="1:9" x14ac:dyDescent="0.2">
      <c r="A302" t="s">
        <v>13628</v>
      </c>
      <c r="B302">
        <v>9801.0910048191308</v>
      </c>
      <c r="D302" t="s">
        <v>13750</v>
      </c>
      <c r="E302">
        <v>5.0202803570747196</v>
      </c>
      <c r="F302">
        <f>_xlfn.XLOOKUP(Table18[[#This Row],[rxn]],Table16[rxn],Table16[kapp (1/h)],0)</f>
        <v>6.8267699958563304</v>
      </c>
      <c r="G302">
        <f>Table18[[#This Row],[old]]-Table18[[#This Row],[kapp (1/h)]]</f>
        <v>1.8064896387816107</v>
      </c>
    </row>
    <row r="303" spans="1:9" x14ac:dyDescent="0.2">
      <c r="A303" t="s">
        <v>13629</v>
      </c>
      <c r="B303">
        <v>1381406.7058250201</v>
      </c>
      <c r="D303" t="s">
        <v>13759</v>
      </c>
      <c r="E303">
        <v>5.0202803570747196</v>
      </c>
      <c r="F303">
        <f>_xlfn.XLOOKUP(Table18[[#This Row],[rxn]],Table16[rxn],Table16[kapp (1/h)],0)</f>
        <v>6.8267699958563304</v>
      </c>
      <c r="G303">
        <f>Table18[[#This Row],[old]]-Table18[[#This Row],[kapp (1/h)]]</f>
        <v>1.8064896387816107</v>
      </c>
    </row>
    <row r="304" spans="1:9" x14ac:dyDescent="0.2">
      <c r="A304" t="s">
        <v>13630</v>
      </c>
      <c r="B304">
        <v>1381406.7058250201</v>
      </c>
      <c r="D304" t="s">
        <v>8227</v>
      </c>
      <c r="F304">
        <f>_xlfn.XLOOKUP(Table18[[#This Row],[rxn]],Table16[rxn],Table16[kapp (1/h)],0)</f>
        <v>0</v>
      </c>
      <c r="G304">
        <f>Table18[[#This Row],[old]]-Table18[[#This Row],[kapp (1/h)]]</f>
        <v>0</v>
      </c>
    </row>
    <row r="305" spans="1:2" x14ac:dyDescent="0.2">
      <c r="A305" t="s">
        <v>13631</v>
      </c>
      <c r="B305">
        <v>8678.1481834403803</v>
      </c>
    </row>
    <row r="306" spans="1:2" x14ac:dyDescent="0.2">
      <c r="A306" t="s">
        <v>13632</v>
      </c>
      <c r="B306">
        <v>8678.1481834403803</v>
      </c>
    </row>
    <row r="307" spans="1:2" x14ac:dyDescent="0.2">
      <c r="A307" t="s">
        <v>13633</v>
      </c>
      <c r="B307">
        <v>8678.1481834403803</v>
      </c>
    </row>
    <row r="308" spans="1:2" x14ac:dyDescent="0.2">
      <c r="A308" t="s">
        <v>13634</v>
      </c>
      <c r="B308">
        <v>8678.1481834403803</v>
      </c>
    </row>
    <row r="309" spans="1:2" x14ac:dyDescent="0.2">
      <c r="A309" t="s">
        <v>13635</v>
      </c>
      <c r="B309">
        <v>8678.1481834403803</v>
      </c>
    </row>
    <row r="310" spans="1:2" x14ac:dyDescent="0.2">
      <c r="A310" t="s">
        <v>13636</v>
      </c>
      <c r="B310">
        <v>4374.1001620646803</v>
      </c>
    </row>
    <row r="311" spans="1:2" x14ac:dyDescent="0.2">
      <c r="A311" t="s">
        <v>8349</v>
      </c>
      <c r="B311">
        <v>1374317.99172868</v>
      </c>
    </row>
    <row r="312" spans="1:2" x14ac:dyDescent="0.2">
      <c r="A312" t="s">
        <v>13637</v>
      </c>
      <c r="B312">
        <v>28154.050339996</v>
      </c>
    </row>
    <row r="313" spans="1:2" x14ac:dyDescent="0.2">
      <c r="A313" t="s">
        <v>13638</v>
      </c>
      <c r="B313">
        <v>28154.050339996</v>
      </c>
    </row>
    <row r="314" spans="1:2" x14ac:dyDescent="0.2">
      <c r="A314" t="s">
        <v>13639</v>
      </c>
      <c r="B314">
        <v>19024.031625070598</v>
      </c>
    </row>
    <row r="315" spans="1:2" x14ac:dyDescent="0.2">
      <c r="A315" t="s">
        <v>13640</v>
      </c>
      <c r="B315">
        <v>19024.031625070598</v>
      </c>
    </row>
    <row r="316" spans="1:2" x14ac:dyDescent="0.2">
      <c r="A316" t="s">
        <v>13641</v>
      </c>
      <c r="B316">
        <v>19024.031625070598</v>
      </c>
    </row>
    <row r="317" spans="1:2" x14ac:dyDescent="0.2">
      <c r="A317" t="s">
        <v>13642</v>
      </c>
      <c r="B317">
        <v>19024.031625070598</v>
      </c>
    </row>
    <row r="318" spans="1:2" x14ac:dyDescent="0.2">
      <c r="A318" t="s">
        <v>13643</v>
      </c>
      <c r="B318">
        <v>568.79443418963399</v>
      </c>
    </row>
    <row r="319" spans="1:2" x14ac:dyDescent="0.2">
      <c r="A319" t="s">
        <v>13644</v>
      </c>
      <c r="B319">
        <v>568.79443418963399</v>
      </c>
    </row>
    <row r="320" spans="1:2" x14ac:dyDescent="0.2">
      <c r="A320" t="s">
        <v>13645</v>
      </c>
      <c r="B320">
        <v>5679.9228942024602</v>
      </c>
    </row>
    <row r="321" spans="1:2" x14ac:dyDescent="0.2">
      <c r="A321" t="s">
        <v>13646</v>
      </c>
      <c r="B321">
        <v>5679.9228942024602</v>
      </c>
    </row>
    <row r="322" spans="1:2" x14ac:dyDescent="0.2">
      <c r="A322" t="s">
        <v>8407</v>
      </c>
      <c r="B322">
        <v>2823248.0095992899</v>
      </c>
    </row>
    <row r="323" spans="1:2" x14ac:dyDescent="0.2">
      <c r="A323" t="s">
        <v>9673</v>
      </c>
      <c r="B323">
        <v>2823248.0095992899</v>
      </c>
    </row>
    <row r="324" spans="1:2" x14ac:dyDescent="0.2">
      <c r="A324" t="s">
        <v>13647</v>
      </c>
      <c r="B324">
        <v>95292.711072357895</v>
      </c>
    </row>
    <row r="325" spans="1:2" x14ac:dyDescent="0.2">
      <c r="A325" t="s">
        <v>13648</v>
      </c>
      <c r="B325">
        <v>95292.711072357895</v>
      </c>
    </row>
    <row r="326" spans="1:2" x14ac:dyDescent="0.2">
      <c r="A326" t="s">
        <v>13649</v>
      </c>
      <c r="B326">
        <v>146306.55360912401</v>
      </c>
    </row>
    <row r="327" spans="1:2" x14ac:dyDescent="0.2">
      <c r="A327" t="s">
        <v>13650</v>
      </c>
      <c r="B327">
        <v>146306.55360912401</v>
      </c>
    </row>
    <row r="328" spans="1:2" x14ac:dyDescent="0.2">
      <c r="A328" t="s">
        <v>13651</v>
      </c>
      <c r="B328">
        <v>146306.55360912401</v>
      </c>
    </row>
    <row r="329" spans="1:2" x14ac:dyDescent="0.2">
      <c r="A329" t="s">
        <v>13652</v>
      </c>
      <c r="B329">
        <v>146306.55360912401</v>
      </c>
    </row>
    <row r="330" spans="1:2" x14ac:dyDescent="0.2">
      <c r="A330" t="s">
        <v>13653</v>
      </c>
      <c r="B330">
        <v>5795.8242099577801</v>
      </c>
    </row>
    <row r="331" spans="1:2" x14ac:dyDescent="0.2">
      <c r="A331" t="s">
        <v>10330</v>
      </c>
      <c r="B331">
        <v>1351.4060395279801</v>
      </c>
    </row>
    <row r="332" spans="1:2" x14ac:dyDescent="0.2">
      <c r="A332" t="s">
        <v>8527</v>
      </c>
      <c r="B332">
        <v>1351.4060395279801</v>
      </c>
    </row>
    <row r="333" spans="1:2" x14ac:dyDescent="0.2">
      <c r="A333" t="s">
        <v>9446</v>
      </c>
      <c r="B333">
        <v>989805.46808101796</v>
      </c>
    </row>
    <row r="334" spans="1:2" x14ac:dyDescent="0.2">
      <c r="A334" t="s">
        <v>13654</v>
      </c>
      <c r="B334">
        <v>989805.46808101796</v>
      </c>
    </row>
    <row r="335" spans="1:2" x14ac:dyDescent="0.2">
      <c r="A335" t="s">
        <v>13655</v>
      </c>
      <c r="B335">
        <v>989805.46808101796</v>
      </c>
    </row>
    <row r="336" spans="1:2" x14ac:dyDescent="0.2">
      <c r="A336" t="s">
        <v>13656</v>
      </c>
      <c r="B336">
        <v>989805.46808101796</v>
      </c>
    </row>
    <row r="337" spans="1:2" x14ac:dyDescent="0.2">
      <c r="A337" t="s">
        <v>13657</v>
      </c>
      <c r="B337">
        <v>285686.59841848601</v>
      </c>
    </row>
    <row r="338" spans="1:2" x14ac:dyDescent="0.2">
      <c r="A338" t="s">
        <v>13658</v>
      </c>
      <c r="B338">
        <v>285686.59841848601</v>
      </c>
    </row>
    <row r="339" spans="1:2" x14ac:dyDescent="0.2">
      <c r="A339" t="s">
        <v>13659</v>
      </c>
      <c r="B339">
        <v>285686.59841848601</v>
      </c>
    </row>
    <row r="340" spans="1:2" x14ac:dyDescent="0.2">
      <c r="A340" t="s">
        <v>13660</v>
      </c>
      <c r="B340">
        <v>285686.59841848601</v>
      </c>
    </row>
    <row r="341" spans="1:2" x14ac:dyDescent="0.2">
      <c r="A341" t="s">
        <v>13661</v>
      </c>
      <c r="B341">
        <v>285686.59841848601</v>
      </c>
    </row>
    <row r="342" spans="1:2" x14ac:dyDescent="0.2">
      <c r="A342" t="s">
        <v>13662</v>
      </c>
      <c r="B342">
        <v>960237.04191596794</v>
      </c>
    </row>
    <row r="343" spans="1:2" x14ac:dyDescent="0.2">
      <c r="A343" t="s">
        <v>13663</v>
      </c>
      <c r="B343">
        <v>960237.04191596794</v>
      </c>
    </row>
    <row r="344" spans="1:2" x14ac:dyDescent="0.2">
      <c r="A344" t="s">
        <v>13664</v>
      </c>
      <c r="B344">
        <v>420.79408858168603</v>
      </c>
    </row>
    <row r="345" spans="1:2" x14ac:dyDescent="0.2">
      <c r="A345" t="s">
        <v>13665</v>
      </c>
      <c r="B345">
        <v>102336.853439735</v>
      </c>
    </row>
    <row r="346" spans="1:2" x14ac:dyDescent="0.2">
      <c r="A346" t="s">
        <v>13666</v>
      </c>
      <c r="B346">
        <v>102336.853439735</v>
      </c>
    </row>
    <row r="347" spans="1:2" x14ac:dyDescent="0.2">
      <c r="A347" t="s">
        <v>13667</v>
      </c>
      <c r="B347">
        <v>18277.770306470102</v>
      </c>
    </row>
    <row r="348" spans="1:2" x14ac:dyDescent="0.2">
      <c r="A348" t="s">
        <v>13668</v>
      </c>
      <c r="B348">
        <v>388609.27214011602</v>
      </c>
    </row>
    <row r="349" spans="1:2" x14ac:dyDescent="0.2">
      <c r="A349" t="s">
        <v>13669</v>
      </c>
      <c r="B349">
        <v>388609.27214011602</v>
      </c>
    </row>
    <row r="350" spans="1:2" x14ac:dyDescent="0.2">
      <c r="A350" t="s">
        <v>13670</v>
      </c>
      <c r="B350">
        <v>28078.836059877402</v>
      </c>
    </row>
    <row r="351" spans="1:2" x14ac:dyDescent="0.2">
      <c r="A351" t="s">
        <v>13671</v>
      </c>
      <c r="B351">
        <v>28078.836059877402</v>
      </c>
    </row>
    <row r="352" spans="1:2" x14ac:dyDescent="0.2">
      <c r="A352" t="s">
        <v>13672</v>
      </c>
      <c r="B352">
        <v>13847.162073752101</v>
      </c>
    </row>
    <row r="353" spans="1:2" x14ac:dyDescent="0.2">
      <c r="A353" t="s">
        <v>13673</v>
      </c>
      <c r="B353">
        <v>140938.63464256201</v>
      </c>
    </row>
    <row r="354" spans="1:2" x14ac:dyDescent="0.2">
      <c r="A354" t="s">
        <v>13674</v>
      </c>
      <c r="B354">
        <v>140938.63464256201</v>
      </c>
    </row>
    <row r="355" spans="1:2" x14ac:dyDescent="0.2">
      <c r="A355" t="s">
        <v>13675</v>
      </c>
      <c r="B355">
        <v>140938.63464256201</v>
      </c>
    </row>
    <row r="356" spans="1:2" x14ac:dyDescent="0.2">
      <c r="A356" t="s">
        <v>13676</v>
      </c>
      <c r="B356">
        <v>15045.5906060447</v>
      </c>
    </row>
    <row r="357" spans="1:2" x14ac:dyDescent="0.2">
      <c r="A357" t="s">
        <v>13677</v>
      </c>
      <c r="B357">
        <v>15045.5906060447</v>
      </c>
    </row>
    <row r="358" spans="1:2" x14ac:dyDescent="0.2">
      <c r="A358" t="s">
        <v>13678</v>
      </c>
      <c r="B358">
        <v>265123.515636481</v>
      </c>
    </row>
    <row r="359" spans="1:2" x14ac:dyDescent="0.2">
      <c r="A359" t="s">
        <v>13679</v>
      </c>
      <c r="B359">
        <v>265123.515636481</v>
      </c>
    </row>
    <row r="360" spans="1:2" x14ac:dyDescent="0.2">
      <c r="A360" t="s">
        <v>13680</v>
      </c>
      <c r="B360">
        <v>6090.4616072381796</v>
      </c>
    </row>
    <row r="361" spans="1:2" x14ac:dyDescent="0.2">
      <c r="A361" t="s">
        <v>13681</v>
      </c>
      <c r="B361">
        <v>6090.4616072381796</v>
      </c>
    </row>
    <row r="362" spans="1:2" x14ac:dyDescent="0.2">
      <c r="A362" t="s">
        <v>13682</v>
      </c>
      <c r="B362">
        <v>273848.66123000998</v>
      </c>
    </row>
    <row r="363" spans="1:2" x14ac:dyDescent="0.2">
      <c r="A363" t="s">
        <v>13683</v>
      </c>
      <c r="B363">
        <v>87542.954639683099</v>
      </c>
    </row>
    <row r="364" spans="1:2" x14ac:dyDescent="0.2">
      <c r="A364" t="s">
        <v>13684</v>
      </c>
      <c r="B364">
        <v>87542.954639683099</v>
      </c>
    </row>
    <row r="365" spans="1:2" x14ac:dyDescent="0.2">
      <c r="A365" t="s">
        <v>13685</v>
      </c>
      <c r="B365">
        <v>87542.954639683099</v>
      </c>
    </row>
    <row r="366" spans="1:2" x14ac:dyDescent="0.2">
      <c r="A366" t="s">
        <v>13686</v>
      </c>
      <c r="B366">
        <v>1191013.8180173801</v>
      </c>
    </row>
    <row r="367" spans="1:2" x14ac:dyDescent="0.2">
      <c r="A367" t="s">
        <v>13687</v>
      </c>
      <c r="B367">
        <v>1191013.8180173801</v>
      </c>
    </row>
    <row r="368" spans="1:2" x14ac:dyDescent="0.2">
      <c r="A368" t="s">
        <v>13688</v>
      </c>
      <c r="B368">
        <v>1191013.8180173801</v>
      </c>
    </row>
    <row r="369" spans="1:2" x14ac:dyDescent="0.2">
      <c r="A369" t="s">
        <v>13689</v>
      </c>
      <c r="B369">
        <v>1191013.8180173801</v>
      </c>
    </row>
    <row r="370" spans="1:2" x14ac:dyDescent="0.2">
      <c r="A370" t="s">
        <v>13690</v>
      </c>
      <c r="B370">
        <v>1800.9450127548</v>
      </c>
    </row>
    <row r="371" spans="1:2" x14ac:dyDescent="0.2">
      <c r="A371" t="s">
        <v>13691</v>
      </c>
      <c r="B371">
        <v>1800.9450127548</v>
      </c>
    </row>
    <row r="372" spans="1:2" x14ac:dyDescent="0.2">
      <c r="A372" t="s">
        <v>13692</v>
      </c>
      <c r="B372">
        <v>5338.5534839043303</v>
      </c>
    </row>
    <row r="373" spans="1:2" x14ac:dyDescent="0.2">
      <c r="A373" t="s">
        <v>13693</v>
      </c>
      <c r="B373">
        <v>5338.5534839043303</v>
      </c>
    </row>
    <row r="374" spans="1:2" x14ac:dyDescent="0.2">
      <c r="A374" t="s">
        <v>13694</v>
      </c>
      <c r="B374">
        <v>1304788.5582206801</v>
      </c>
    </row>
    <row r="375" spans="1:2" x14ac:dyDescent="0.2">
      <c r="A375" t="s">
        <v>13695</v>
      </c>
      <c r="B375">
        <v>88928.087783807903</v>
      </c>
    </row>
    <row r="376" spans="1:2" x14ac:dyDescent="0.2">
      <c r="A376" t="s">
        <v>13696</v>
      </c>
      <c r="B376">
        <v>88928.087783807903</v>
      </c>
    </row>
    <row r="377" spans="1:2" x14ac:dyDescent="0.2">
      <c r="A377" t="s">
        <v>13697</v>
      </c>
      <c r="B377">
        <v>35259.719136158601</v>
      </c>
    </row>
    <row r="378" spans="1:2" x14ac:dyDescent="0.2">
      <c r="A378" t="s">
        <v>13698</v>
      </c>
      <c r="B378">
        <v>35259.719136158601</v>
      </c>
    </row>
    <row r="379" spans="1:2" x14ac:dyDescent="0.2">
      <c r="A379" t="s">
        <v>13699</v>
      </c>
      <c r="B379">
        <v>56574.744803461101</v>
      </c>
    </row>
    <row r="380" spans="1:2" x14ac:dyDescent="0.2">
      <c r="A380" t="s">
        <v>13700</v>
      </c>
      <c r="B380">
        <v>56574.744803461101</v>
      </c>
    </row>
    <row r="381" spans="1:2" x14ac:dyDescent="0.2">
      <c r="A381" t="s">
        <v>13701</v>
      </c>
      <c r="B381">
        <v>56574.744803461101</v>
      </c>
    </row>
    <row r="382" spans="1:2" x14ac:dyDescent="0.2">
      <c r="A382" t="s">
        <v>13702</v>
      </c>
      <c r="B382">
        <v>56574.744803461101</v>
      </c>
    </row>
    <row r="383" spans="1:2" x14ac:dyDescent="0.2">
      <c r="A383" t="s">
        <v>13703</v>
      </c>
      <c r="B383">
        <v>56574.744803461101</v>
      </c>
    </row>
    <row r="384" spans="1:2" x14ac:dyDescent="0.2">
      <c r="A384" t="s">
        <v>13704</v>
      </c>
      <c r="B384">
        <v>56574.744803461101</v>
      </c>
    </row>
    <row r="385" spans="1:2" x14ac:dyDescent="0.2">
      <c r="A385" t="s">
        <v>13705</v>
      </c>
      <c r="B385">
        <v>56574.744803461101</v>
      </c>
    </row>
    <row r="386" spans="1:2" x14ac:dyDescent="0.2">
      <c r="A386" t="s">
        <v>13706</v>
      </c>
      <c r="B386">
        <v>56574.744803461101</v>
      </c>
    </row>
    <row r="387" spans="1:2" x14ac:dyDescent="0.2">
      <c r="A387" t="s">
        <v>13707</v>
      </c>
      <c r="B387">
        <v>56574.744803461101</v>
      </c>
    </row>
    <row r="388" spans="1:2" x14ac:dyDescent="0.2">
      <c r="A388" t="s">
        <v>13708</v>
      </c>
      <c r="B388">
        <v>56574.744803461101</v>
      </c>
    </row>
    <row r="389" spans="1:2" x14ac:dyDescent="0.2">
      <c r="A389" t="s">
        <v>13709</v>
      </c>
      <c r="B389">
        <v>56574.744803461101</v>
      </c>
    </row>
    <row r="390" spans="1:2" x14ac:dyDescent="0.2">
      <c r="A390" t="s">
        <v>13710</v>
      </c>
      <c r="B390">
        <v>56574.744803461101</v>
      </c>
    </row>
    <row r="391" spans="1:2" x14ac:dyDescent="0.2">
      <c r="A391" t="s">
        <v>13711</v>
      </c>
      <c r="B391">
        <v>56574.744803461101</v>
      </c>
    </row>
    <row r="392" spans="1:2" x14ac:dyDescent="0.2">
      <c r="A392" t="s">
        <v>13712</v>
      </c>
      <c r="B392">
        <v>56574.744803461101</v>
      </c>
    </row>
    <row r="393" spans="1:2" x14ac:dyDescent="0.2">
      <c r="A393" t="s">
        <v>13713</v>
      </c>
      <c r="B393">
        <v>56574.744803461101</v>
      </c>
    </row>
    <row r="394" spans="1:2" x14ac:dyDescent="0.2">
      <c r="A394" t="s">
        <v>13714</v>
      </c>
      <c r="B394">
        <v>56574.744803461101</v>
      </c>
    </row>
    <row r="395" spans="1:2" x14ac:dyDescent="0.2">
      <c r="A395" t="s">
        <v>13715</v>
      </c>
      <c r="B395">
        <v>56574.744803461101</v>
      </c>
    </row>
    <row r="396" spans="1:2" x14ac:dyDescent="0.2">
      <c r="A396" t="s">
        <v>13716</v>
      </c>
      <c r="B396">
        <v>56574.744803461101</v>
      </c>
    </row>
    <row r="397" spans="1:2" x14ac:dyDescent="0.2">
      <c r="A397" t="s">
        <v>13717</v>
      </c>
      <c r="B397">
        <v>56574.744803461101</v>
      </c>
    </row>
    <row r="398" spans="1:2" x14ac:dyDescent="0.2">
      <c r="A398" t="s">
        <v>13718</v>
      </c>
      <c r="B398">
        <v>56574.744803461101</v>
      </c>
    </row>
    <row r="399" spans="1:2" x14ac:dyDescent="0.2">
      <c r="A399" t="s">
        <v>13719</v>
      </c>
      <c r="B399">
        <v>376.63386630626201</v>
      </c>
    </row>
    <row r="400" spans="1:2" x14ac:dyDescent="0.2">
      <c r="A400" t="s">
        <v>13720</v>
      </c>
      <c r="B400">
        <v>376.63386630626201</v>
      </c>
    </row>
    <row r="401" spans="1:2" x14ac:dyDescent="0.2">
      <c r="A401" t="s">
        <v>13721</v>
      </c>
      <c r="B401">
        <v>2491311.0765707502</v>
      </c>
    </row>
    <row r="402" spans="1:2" x14ac:dyDescent="0.2">
      <c r="A402" t="s">
        <v>13722</v>
      </c>
      <c r="B402">
        <v>2491311.0765707502</v>
      </c>
    </row>
    <row r="403" spans="1:2" x14ac:dyDescent="0.2">
      <c r="A403" t="s">
        <v>13723</v>
      </c>
      <c r="B403">
        <v>2478272.1672350601</v>
      </c>
    </row>
    <row r="404" spans="1:2" x14ac:dyDescent="0.2">
      <c r="A404" t="s">
        <v>13724</v>
      </c>
      <c r="B404">
        <v>105350.80500784</v>
      </c>
    </row>
    <row r="405" spans="1:2" x14ac:dyDescent="0.2">
      <c r="A405" t="s">
        <v>13725</v>
      </c>
      <c r="B405">
        <v>105350.80500784</v>
      </c>
    </row>
    <row r="406" spans="1:2" x14ac:dyDescent="0.2">
      <c r="A406" t="s">
        <v>13726</v>
      </c>
      <c r="B406">
        <v>13088.3850487868</v>
      </c>
    </row>
    <row r="407" spans="1:2" x14ac:dyDescent="0.2">
      <c r="A407" t="s">
        <v>13727</v>
      </c>
      <c r="B407">
        <v>12087384.2109138</v>
      </c>
    </row>
    <row r="408" spans="1:2" x14ac:dyDescent="0.2">
      <c r="A408" t="s">
        <v>13728</v>
      </c>
      <c r="B408">
        <v>12087384.2109138</v>
      </c>
    </row>
    <row r="409" spans="1:2" x14ac:dyDescent="0.2">
      <c r="A409" t="s">
        <v>13729</v>
      </c>
      <c r="B409">
        <v>12087384.2109138</v>
      </c>
    </row>
    <row r="410" spans="1:2" x14ac:dyDescent="0.2">
      <c r="A410" t="s">
        <v>13730</v>
      </c>
      <c r="B410">
        <v>12087384.2109138</v>
      </c>
    </row>
    <row r="411" spans="1:2" x14ac:dyDescent="0.2">
      <c r="A411" t="s">
        <v>13731</v>
      </c>
      <c r="B411">
        <v>12087384.2109138</v>
      </c>
    </row>
    <row r="412" spans="1:2" x14ac:dyDescent="0.2">
      <c r="A412" t="s">
        <v>13732</v>
      </c>
      <c r="B412">
        <v>18191.766990748602</v>
      </c>
    </row>
    <row r="413" spans="1:2" x14ac:dyDescent="0.2">
      <c r="A413" t="s">
        <v>13733</v>
      </c>
      <c r="B413">
        <v>18191.766990748602</v>
      </c>
    </row>
    <row r="414" spans="1:2" x14ac:dyDescent="0.2">
      <c r="A414" t="s">
        <v>13734</v>
      </c>
      <c r="B414">
        <v>6.8267699958563304</v>
      </c>
    </row>
    <row r="415" spans="1:2" x14ac:dyDescent="0.2">
      <c r="A415" t="s">
        <v>13735</v>
      </c>
      <c r="B415">
        <v>6.8267699958563304</v>
      </c>
    </row>
    <row r="416" spans="1:2" x14ac:dyDescent="0.2">
      <c r="A416" t="s">
        <v>13736</v>
      </c>
      <c r="B416">
        <v>6.8267699958563304</v>
      </c>
    </row>
    <row r="417" spans="1:2" x14ac:dyDescent="0.2">
      <c r="A417" t="s">
        <v>13737</v>
      </c>
      <c r="B417">
        <v>6.8267699958563304</v>
      </c>
    </row>
    <row r="418" spans="1:2" x14ac:dyDescent="0.2">
      <c r="A418" t="s">
        <v>13738</v>
      </c>
      <c r="B418">
        <v>6.8267699958563304</v>
      </c>
    </row>
    <row r="419" spans="1:2" x14ac:dyDescent="0.2">
      <c r="A419" t="s">
        <v>13739</v>
      </c>
      <c r="B419">
        <v>6.8267699958563304</v>
      </c>
    </row>
    <row r="420" spans="1:2" x14ac:dyDescent="0.2">
      <c r="A420" t="s">
        <v>13740</v>
      </c>
      <c r="B420">
        <v>6.8267699958563304</v>
      </c>
    </row>
    <row r="421" spans="1:2" x14ac:dyDescent="0.2">
      <c r="A421" t="s">
        <v>13741</v>
      </c>
      <c r="B421">
        <v>6.8267699958563304</v>
      </c>
    </row>
    <row r="422" spans="1:2" x14ac:dyDescent="0.2">
      <c r="A422" t="s">
        <v>13742</v>
      </c>
      <c r="B422">
        <v>6.8267699958563304</v>
      </c>
    </row>
    <row r="423" spans="1:2" x14ac:dyDescent="0.2">
      <c r="A423" t="s">
        <v>13743</v>
      </c>
      <c r="B423">
        <v>6.8267699958563304</v>
      </c>
    </row>
    <row r="424" spans="1:2" x14ac:dyDescent="0.2">
      <c r="A424" t="s">
        <v>13744</v>
      </c>
      <c r="B424">
        <v>6.8267699958563304</v>
      </c>
    </row>
    <row r="425" spans="1:2" x14ac:dyDescent="0.2">
      <c r="A425" t="s">
        <v>13745</v>
      </c>
      <c r="B425">
        <v>6.8267699958563304</v>
      </c>
    </row>
    <row r="426" spans="1:2" x14ac:dyDescent="0.2">
      <c r="A426" t="s">
        <v>13746</v>
      </c>
      <c r="B426">
        <v>6.8267699958563304</v>
      </c>
    </row>
    <row r="427" spans="1:2" x14ac:dyDescent="0.2">
      <c r="A427" t="s">
        <v>13747</v>
      </c>
      <c r="B427">
        <v>6.8267699958563304</v>
      </c>
    </row>
    <row r="428" spans="1:2" x14ac:dyDescent="0.2">
      <c r="A428" t="s">
        <v>13748</v>
      </c>
      <c r="B428">
        <v>6.8267699958563304</v>
      </c>
    </row>
    <row r="429" spans="1:2" x14ac:dyDescent="0.2">
      <c r="A429" t="s">
        <v>13749</v>
      </c>
      <c r="B429">
        <v>6.8267699958563304</v>
      </c>
    </row>
    <row r="430" spans="1:2" x14ac:dyDescent="0.2">
      <c r="A430" t="s">
        <v>13750</v>
      </c>
      <c r="B430">
        <v>6.8267699958563304</v>
      </c>
    </row>
    <row r="431" spans="1:2" x14ac:dyDescent="0.2">
      <c r="A431" t="s">
        <v>13751</v>
      </c>
      <c r="B431">
        <v>6.8267699958563304</v>
      </c>
    </row>
    <row r="432" spans="1:2" x14ac:dyDescent="0.2">
      <c r="A432" t="s">
        <v>13752</v>
      </c>
      <c r="B432">
        <v>6.8267699958563304</v>
      </c>
    </row>
    <row r="433" spans="1:2" x14ac:dyDescent="0.2">
      <c r="A433" t="s">
        <v>13753</v>
      </c>
      <c r="B433">
        <v>6.8267699958563304</v>
      </c>
    </row>
    <row r="434" spans="1:2" x14ac:dyDescent="0.2">
      <c r="A434" t="s">
        <v>13754</v>
      </c>
      <c r="B434">
        <v>6.8267699958563304</v>
      </c>
    </row>
    <row r="435" spans="1:2" x14ac:dyDescent="0.2">
      <c r="A435" t="s">
        <v>13755</v>
      </c>
      <c r="B435">
        <v>6.8267699958563304</v>
      </c>
    </row>
    <row r="436" spans="1:2" x14ac:dyDescent="0.2">
      <c r="A436" t="s">
        <v>13756</v>
      </c>
      <c r="B436">
        <v>6.8267699958563304</v>
      </c>
    </row>
    <row r="437" spans="1:2" x14ac:dyDescent="0.2">
      <c r="A437" t="s">
        <v>13757</v>
      </c>
      <c r="B437">
        <v>6.8267699958563304</v>
      </c>
    </row>
    <row r="438" spans="1:2" x14ac:dyDescent="0.2">
      <c r="A438" t="s">
        <v>13758</v>
      </c>
      <c r="B438">
        <v>6.8267699958563304</v>
      </c>
    </row>
    <row r="439" spans="1:2" x14ac:dyDescent="0.2">
      <c r="A439" t="s">
        <v>13759</v>
      </c>
      <c r="B439">
        <v>6.8267699958563304</v>
      </c>
    </row>
    <row r="440" spans="1:2" x14ac:dyDescent="0.2">
      <c r="A440" t="s">
        <v>13760</v>
      </c>
      <c r="B440">
        <v>6.8267699958563304</v>
      </c>
    </row>
    <row r="441" spans="1:2" x14ac:dyDescent="0.2">
      <c r="A441" t="s">
        <v>13761</v>
      </c>
      <c r="B441">
        <v>6.8267699958563304</v>
      </c>
    </row>
    <row r="442" spans="1:2" x14ac:dyDescent="0.2">
      <c r="A442" t="s">
        <v>13762</v>
      </c>
      <c r="B442">
        <v>6.8267699958563304</v>
      </c>
    </row>
    <row r="443" spans="1:2" x14ac:dyDescent="0.2">
      <c r="A443" t="s">
        <v>13763</v>
      </c>
      <c r="B443">
        <v>6.8267699958563304</v>
      </c>
    </row>
    <row r="444" spans="1:2" x14ac:dyDescent="0.2">
      <c r="A444" t="s">
        <v>13764</v>
      </c>
      <c r="B444">
        <v>6.8267699958563304</v>
      </c>
    </row>
    <row r="445" spans="1:2" x14ac:dyDescent="0.2">
      <c r="A445" t="s">
        <v>13765</v>
      </c>
      <c r="B445">
        <v>6.8267699958563304</v>
      </c>
    </row>
    <row r="446" spans="1:2" x14ac:dyDescent="0.2">
      <c r="A446" t="s">
        <v>8227</v>
      </c>
    </row>
  </sheetData>
  <phoneticPr fontId="2" type="noConversion"/>
  <pageMargins left="0.7" right="0.7" top="0.75" bottom="0.75" header="0.3" footer="0.3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mfs vs enz_alloc_flux</vt:lpstr>
      <vt:lpstr>mfs vs rba</vt:lpstr>
      <vt:lpstr>Sheet2</vt:lpstr>
      <vt:lpstr>kapps-old-vs-new</vt:lpstr>
      <vt:lpstr>kapps-old-vs-new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Mooney, Eric James</dc:creator>
  <cp:lastModifiedBy>Mooney, Eric James</cp:lastModifiedBy>
  <dcterms:created xsi:type="dcterms:W3CDTF">2024-04-30T20:02:33Z</dcterms:created>
  <dcterms:modified xsi:type="dcterms:W3CDTF">2024-09-18T02:05:04Z</dcterms:modified>
</cp:coreProperties>
</file>